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ente\Downloads\RDK_v1.3.0_20260403_latest\workbook\"/>
    </mc:Choice>
  </mc:AlternateContent>
  <xr:revisionPtr revIDLastSave="0" documentId="13_ncr:1_{692DA578-F53B-48BA-9848-35377A1B9092}" xr6:coauthVersionLast="47" xr6:coauthVersionMax="47" xr10:uidLastSave="{00000000-0000-0000-0000-000000000000}"/>
  <bookViews>
    <workbookView xWindow="-165" yWindow="-165" windowWidth="29130" windowHeight="15810" firstSheet="10" activeTab="15" xr2:uid="{2AB25AF5-7B50-482E-9F74-FBE6690FAB79}"/>
  </bookViews>
  <sheets>
    <sheet name="Cover Page" sheetId="3" r:id="rId1"/>
    <sheet name="User Guide" sheetId="22" r:id="rId2"/>
    <sheet name="Dashboard" sheetId="4" r:id="rId3"/>
    <sheet name="Assumptions" sheetId="5" r:id="rId4"/>
    <sheet name="UW Inputs" sheetId="6" r:id="rId5"/>
    <sheet name="Sales Funnel" sheetId="7" r:id="rId6"/>
    <sheet name="UW Exec Summary" sheetId="8" r:id="rId7"/>
    <sheet name="UW Program Detail" sheetId="9" r:id="rId8"/>
    <sheet name="Capital Activity" sheetId="10" r:id="rId9"/>
    <sheet name="Revenue Summary" sheetId="11" r:id="rId10"/>
    <sheet name="Investments" sheetId="12" r:id="rId11"/>
    <sheet name="Other Revenue Detail" sheetId="13" r:id="rId12"/>
    <sheet name="Expense Summary" sheetId="14" r:id="rId13"/>
    <sheet name="Staffing Expense" sheetId="15" r:id="rId14"/>
    <sheet name="Other Expense Detail" sheetId="16" r:id="rId15"/>
    <sheet name="Income Statement" sheetId="17" r:id="rId16"/>
    <sheet name="Balance Sheet" sheetId="18" r:id="rId17"/>
    <sheet name="RBC Capital Model" sheetId="19" r:id="rId18"/>
    <sheet name="Cash Flow Statement" sheetId="20" r:id="rId19"/>
    <sheet name="Assumptions Register" sheetId="21" r:id="rId20"/>
    <sheet name="Detail" sheetId="23" state="hidden" r:id="rId21"/>
    <sheet name="Curve Reference" sheetId="24" r:id="rId22"/>
    <sheet name="Loss Triangles" sheetId="25" r:id="rId23"/>
    <sheet name="Count Triangles" sheetId="26" r:id="rId24"/>
    <sheet name="Run Metadata" sheetId="27" state="hidden" r:id="rId25"/>
    <sheet name="Config" sheetId="2" state="hidden" r:id="rId26"/>
    <sheet name="Prove It" sheetId="28" state="hidden" r:id="rId27"/>
    <sheet name="Quarterly Summary" sheetId="29" state="hidden" r:id="rId28"/>
    <sheet name="Error Log" sheetId="30" state="hidden" r:id="rId29"/>
    <sheet name="Test Results" sheetId="31" state="hidden" r:id="rId30"/>
    <sheet name="_fp" sheetId="32" state="veryHidden" r:id="rId31"/>
  </sheets>
  <functionGroups builtInGroupCount="19"/>
  <definedNames>
    <definedName name="BS_Q_Cash">'Balance Sheet'!$C$5:$F$5,'Balance Sheet'!$H$5:$K$5,'Balance Sheet'!$M$5:$P$5,'Balance Sheet'!$R$5:$U$5,'Balance Sheet'!$W$5:$Z$5</definedName>
    <definedName name="BS_Q_Debt">'Balance Sheet'!$C$18:$F$18,'Balance Sheet'!$H$18:$K$18,'Balance Sheet'!$M$18:$P$18,'Balance Sheet'!$R$18:$U$18,'Balance Sheet'!$W$18:$Z$18</definedName>
    <definedName name="BS_Q_Equity">'Balance Sheet'!$C$27:$F$27,'Balance Sheet'!$H$27:$K$27,'Balance Sheet'!$M$27:$P$27,'Balance Sheet'!$R$27:$U$27,'Balance Sheet'!$W$27:$Z$27</definedName>
    <definedName name="BS_Q_Invest">'Balance Sheet'!$C$6:$F$6,'Balance Sheet'!$H$6:$K$6,'Balance Sheet'!$M$6:$P$6,'Balance Sheet'!$R$6:$U$6,'Balance Sheet'!$W$6:$Z$6</definedName>
    <definedName name="BS_Q_LossRsv">'Balance Sheet'!$C$15:$F$15,'Balance Sheet'!$H$15:$K$15,'Balance Sheet'!$M$15:$P$15,'Balance Sheet'!$R$15:$U$15,'Balance Sheet'!$W$15:$Z$15</definedName>
    <definedName name="BS_Q_RE">'Balance Sheet'!$C$26:$F$26,'Balance Sheet'!$H$26:$K$26,'Balance Sheet'!$M$26:$P$26,'Balance Sheet'!$R$26:$U$26,'Balance Sheet'!$W$26:$Z$26</definedName>
    <definedName name="BS_Q_TotalAssets">'Balance Sheet'!$C$12:$F$12,'Balance Sheet'!$H$12:$K$12,'Balance Sheet'!$M$12:$P$12,'Balance Sheet'!$R$12:$U$12,'Balance Sheet'!$W$12:$Z$12</definedName>
    <definedName name="BS_Q_TotalLiab">'Balance Sheet'!$C$21:$F$21,'Balance Sheet'!$H$21:$K$21,'Balance Sheet'!$M$21:$P$21,'Balance Sheet'!$R$21:$U$21,'Balance Sheet'!$W$21:$Z$21</definedName>
    <definedName name="BS_Q_UPR">'Balance Sheet'!$C$16:$F$16,'Balance Sheet'!$H$16:$K$16,'Balance Sheet'!$M$16:$P$16,'Balance Sheet'!$R$16:$U$16,'Balance Sheet'!$W$16:$Z$16</definedName>
    <definedName name="CAP_Q_DebtBal">'Capital Activity'!$C$21:$F$21,'Capital Activity'!$H$21:$K$21,'Capital Activity'!$M$21:$P$21,'Capital Activity'!$R$21:$U$21,'Capital Activity'!$W$21:$Z$21</definedName>
    <definedName name="CAP_Q_EquityCumul">'Capital Activity'!$C$7:$F$7,'Capital Activity'!$H$7:$K$7,'Capital Activity'!$M$7:$P$7,'Capital Activity'!$R$7:$U$7,'Capital Activity'!$W$7:$Z$7</definedName>
    <definedName name="CAP_Q_EquityRaised">'Capital Activity'!$C$6:$F$6,'Capital Activity'!$H$6:$K$6,'Capital Activity'!$M$6:$P$6,'Capital Activity'!$R$6:$U$6,'Capital Activity'!$W$6:$Z$6</definedName>
    <definedName name="CAP_Q_IntExp">'Capital Activity'!$C$28:$F$28,'Capital Activity'!$H$28:$K$28,'Capital Activity'!$M$28:$P$28,'Capital Activity'!$R$28:$U$28,'Capital Activity'!$W$28:$Z$28</definedName>
    <definedName name="CAP_Q_NetFinancing">'Capital Activity'!$C$29:$F$29,'Capital Activity'!$H$29:$K$29,'Capital Activity'!$M$29:$P$29,'Capital Activity'!$R$29:$U$29,'Capital Activity'!$W$29:$Z$29</definedName>
    <definedName name="CAP_Q_SurplusBal">'Capital Activity'!$C$13:$F$13,'Capital Activity'!$H$13:$K$13,'Capital Activity'!$M$13:$P$13,'Capital Activity'!$R$13:$U$13,'Capital Activity'!$W$13:$Z$13</definedName>
    <definedName name="CFS_Q_CFF">'Cash Flow Statement'!$C$23:$F$23,'Cash Flow Statement'!$H$23:$K$23,'Cash Flow Statement'!$M$23:$P$23,'Cash Flow Statement'!$R$23:$U$23,'Cash Flow Statement'!$W$23:$Z$23</definedName>
    <definedName name="CFS_Q_CFI">'Cash Flow Statement'!$C$18:$F$18,'Cash Flow Statement'!$H$18:$K$18,'Cash Flow Statement'!$M$18:$P$18,'Cash Flow Statement'!$R$18:$U$18,'Cash Flow Statement'!$W$18:$Z$18</definedName>
    <definedName name="CFS_Q_CFO">'Cash Flow Statement'!$C$14:$F$14,'Cash Flow Statement'!$H$14:$K$14,'Cash Flow Statement'!$M$14:$P$14,'Cash Flow Statement'!$R$14:$U$14,'Cash Flow Statement'!$W$14:$Z$14</definedName>
    <definedName name="CFS_Q_NetChange">'Cash Flow Statement'!$C$25:$F$25,'Cash Flow Statement'!$H$25:$K$25,'Cash Flow Statement'!$M$25:$P$25,'Cash Flow Statement'!$R$25:$U$25,'Cash Flow Statement'!$W$25:$Z$25</definedName>
    <definedName name="CTRL_FedTaxRate">Assumptions!$C$3</definedName>
    <definedName name="ENTITY_1">'Run Metadata'!$B$10</definedName>
    <definedName name="ENTITY_10">'Run Metadata'!$B$19</definedName>
    <definedName name="ENTITY_2">'Run Metadata'!$B$11</definedName>
    <definedName name="ENTITY_3">'Run Metadata'!$B$12</definedName>
    <definedName name="ENTITY_4">'Run Metadata'!$B$13</definedName>
    <definedName name="ENTITY_5">'Run Metadata'!$B$14</definedName>
    <definedName name="ENTITY_6">'Run Metadata'!$B$15</definedName>
    <definedName name="ENTITY_7">'Run Metadata'!$B$16</definedName>
    <definedName name="ENTITY_8">'Run Metadata'!$B$17</definedName>
    <definedName name="ENTITY_9">'Run Metadata'!$B$18</definedName>
    <definedName name="EXP_Q_NetAcq">'Expense Summary'!$C$6:$F$6,'Expense Summary'!$H$6:$K$6,'Expense Summary'!$M$6:$P$6,'Expense Summary'!$R$6:$U$6,'Expense Summary'!$W$6:$Z$6</definedName>
    <definedName name="EXP_Q_NLLAE">'Expense Summary'!$C$5:$F$5,'Expense Summary'!$H$5:$K$5,'Expense Summary'!$M$5:$P$5,'Expense Summary'!$R$5:$U$5,'Expense Summary'!$W$5:$Z$5</definedName>
    <definedName name="EXP_Q_OpExpense">'Expense Summary'!$C$14:$F$14,'Expense Summary'!$H$14:$K$14,'Expense Summary'!$M$14:$P$14,'Expense Summary'!$R$14:$U$14,'Expense Summary'!$W$14:$Z$14</definedName>
    <definedName name="EXP_Q_Other">'Expense Summary'!$C$13:$F$13,'Expense Summary'!$H$13:$K$13,'Expense Summary'!$M$13:$P$13,'Expense Summary'!$R$13:$U$13,'Expense Summary'!$W$13:$Z$13</definedName>
    <definedName name="EXP_Q_Staff">'Expense Summary'!$C$12:$F$12,'Expense Summary'!$H$12:$K$12,'Expense Summary'!$M$12:$P$12,'Expense Summary'!$R$12:$U$12,'Expense Summary'!$W$12:$Z$12</definedName>
    <definedName name="EXP_Q_TotalExpense">'Expense Summary'!$C$16:$F$16,'Expense Summary'!$H$16:$K$16,'Expense Summary'!$M$16:$P$16,'Expense Summary'!$R$16:$U$16,'Expense Summary'!$W$16:$Z$16</definedName>
    <definedName name="EXP_Q_UWExpense">'Expense Summary'!$C$9:$F$9,'Expense Summary'!$H$9:$K$9,'Expense Summary'!$M$9:$P$9,'Expense Summary'!$R$9:$U$9,'Expense Summary'!$W$9:$Z$9</definedName>
    <definedName name="INV_Floor">Investments!$C$21</definedName>
    <definedName name="INV_Q_IncTotal">Investments!$C$31:$F$31,Investments!$H$31:$K$31,Investments!$M$31:$P$31,Investments!$R$31:$U$31,Investments!$W$31:$Z$31</definedName>
    <definedName name="INV_Q_Invested">Investments!$C$27:$F$27,Investments!$H$27:$K$27,Investments!$M$27:$P$27,Investments!$R$27:$U$27,Investments!$W$27:$Z$27</definedName>
    <definedName name="INV_Q_Liquid">Investments!$C$28:$F$28,Investments!$H$28:$K$28,Investments!$M$28:$P$28,Investments!$R$28:$U$28,Investments!$W$28:$Z$28</definedName>
    <definedName name="INV_Q_Pool">Investments!$C$26:$F$26,Investments!$H$26:$K$26,Investments!$M$26:$P$26,Investments!$R$26:$U$26,Investments!$W$26:$Z$26</definedName>
    <definedName name="INV_WtdYield">Investments!$C$17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IS_Q_NetIncome">'Income Statement'!$C$23:$F$23,'Income Statement'!$H$23:$K$23,'Income Statement'!$M$23:$P$23,'Income Statement'!$R$23:$U$23,'Income Statement'!$W$23:$Z$23</definedName>
    <definedName name="IS_Q_OpIncome">'Income Statement'!$C$14:$F$14,'Income Statement'!$H$14:$K$14,'Income Statement'!$M$14:$P$14,'Income Statement'!$R$14:$U$14,'Income Statement'!$W$14:$Z$14</definedName>
    <definedName name="IS_Q_PreTax">'Income Statement'!$C$20:$F$20,'Income Statement'!$H$20:$K$20,'Income Statement'!$M$20:$P$20,'Income Statement'!$R$20:$U$20,'Income Statement'!$W$20:$Z$20</definedName>
    <definedName name="IS_Q_Tax">'Income Statement'!$C$21:$F$21,'Income Statement'!$H$21:$K$21,'Income Statement'!$M$21:$P$21,'Income Statement'!$R$21:$U$21,'Income Statement'!$W$21:$Z$21</definedName>
    <definedName name="IS_Q_TotalExp">'Income Statement'!$C$12:$F$12,'Income Statement'!$H$12:$K$12,'Income Statement'!$M$12:$P$12,'Income Statement'!$R$12:$U$12,'Income Statement'!$W$12:$Z$12</definedName>
    <definedName name="IS_Q_TotalRev">'Income Statement'!$C$7:$F$7,'Income Statement'!$H$7:$K$7,'Income Statement'!$M$7:$P$7,'Income Statement'!$R$7:$U$7,'Income Statement'!$W$7:$Z$7</definedName>
    <definedName name="OED_Q_Total">'Other Expense Detail'!$C$54:$F$54,'Other Expense Detail'!$H$54:$K$54,'Other Expense Detail'!$M$54:$P$54,'Other Expense Detail'!$R$54:$U$54,'Other Expense Detail'!$W$54:$Z$54</definedName>
    <definedName name="ORD_Q_ConTot">'Other Revenue Detail'!$C$37:$F$37,'Other Revenue Detail'!$H$37:$K$37,'Other Revenue Detail'!$M$37:$P$37,'Other Revenue Detail'!$R$37:$U$37,'Other Revenue Detail'!$W$37:$Z$37</definedName>
    <definedName name="ORD_Q_FeeTot">'Other Revenue Detail'!$C$30:$F$30,'Other Revenue Detail'!$H$30:$K$30,'Other Revenue Detail'!$M$30:$P$30,'Other Revenue Detail'!$R$30:$U$30,'Other Revenue Detail'!$W$30:$Z$30</definedName>
    <definedName name="ORD_Q_SwTotal">'Other Revenue Detail'!$C$21:$F$21,'Other Revenue Detail'!$H$21:$K$21,'Other Revenue Detail'!$M$21:$P$21,'Other Revenue Detail'!$R$21:$U$21,'Other Revenue Detail'!$W$21:$Z$21</definedName>
    <definedName name="ORD_Q_Total">'Other Revenue Detail'!$C$39:$F$39,'Other Revenue Detail'!$H$39:$K$39,'Other Revenue Detail'!$M$39:$P$39,'Other Revenue Detail'!$R$39:$U$39,'Other Revenue Detail'!$W$39:$Z$39</definedName>
    <definedName name="QS_Q_C_ECOMM">'Quarterly Summary'!$C$242:$F$242,'Quarterly Summary'!$H$242:$K$242,'Quarterly Summary'!$M$242:$P$242,'Quarterly Summary'!$R$242:$U$242,'Quarterly Summary'!$W$242:$Z$242,'Quarterly Summary'!$AB$242:$AE$242,'Quarterly Summary'!$AG$242:$AJ$242,'Quarterly Summary'!$AL$242:$AO$242,'Quarterly Summary'!$AQ$242:$AT$242,'Quarterly Summary'!$AV$242:$AY$242,'Quarterly Summary'!$BA$242:$BD$242,'Quarterly Summary'!$BF$242:$BI$242,'Quarterly Summary'!$BK$242:$BN$242,'Quarterly Summary'!$BP$242:$BS$242,'Quarterly Summary'!$BU$242:$BX$242,'Quarterly Summary'!$BZ$242:$CC$242,'Quarterly Summary'!$CE$242:$CH$242,'Quarterly Summary'!$CJ$242:$CM$242,'Quarterly Summary'!$CO$242:$CR$242,'Quarterly Summary'!$CT$242:$CW$242,'Quarterly Summary'!$CY$242:$DB$242</definedName>
    <definedName name="QS_Q_C_EP">'Quarterly Summary'!$C$218:$F$218,'Quarterly Summary'!$H$218:$K$218,'Quarterly Summary'!$M$218:$P$218,'Quarterly Summary'!$R$218:$U$218,'Quarterly Summary'!$W$218:$Z$218,'Quarterly Summary'!$AB$218:$AE$218,'Quarterly Summary'!$AG$218:$AJ$218,'Quarterly Summary'!$AL$218:$AO$218,'Quarterly Summary'!$AQ$218:$AT$218,'Quarterly Summary'!$AV$218:$AY$218,'Quarterly Summary'!$BA$218:$BD$218,'Quarterly Summary'!$BF$218:$BI$218,'Quarterly Summary'!$BK$218:$BN$218,'Quarterly Summary'!$BP$218:$BS$218,'Quarterly Summary'!$BU$218:$BX$218,'Quarterly Summary'!$BZ$218:$CC$218,'Quarterly Summary'!$CE$218:$CH$218,'Quarterly Summary'!$CJ$218:$CM$218,'Quarterly Summary'!$CO$218:$CR$218,'Quarterly Summary'!$CT$218:$CW$218,'Quarterly Summary'!$CY$218:$DB$218</definedName>
    <definedName name="QS_Q_C_ULT">'Quarterly Summary'!$C$338:$F$338,'Quarterly Summary'!$H$338:$K$338,'Quarterly Summary'!$M$338:$P$338,'Quarterly Summary'!$R$338:$U$338,'Quarterly Summary'!$W$338:$Z$338,'Quarterly Summary'!$AB$338:$AE$338,'Quarterly Summary'!$AG$338:$AJ$338,'Quarterly Summary'!$AL$338:$AO$338,'Quarterly Summary'!$AQ$338:$AT$338,'Quarterly Summary'!$AV$338:$AY$338,'Quarterly Summary'!$BA$338:$BD$338,'Quarterly Summary'!$BF$338:$BI$338,'Quarterly Summary'!$BK$338:$BN$338,'Quarterly Summary'!$BP$338:$BS$338,'Quarterly Summary'!$BU$338:$BX$338,'Quarterly Summary'!$BZ$338:$CC$338,'Quarterly Summary'!$CE$338:$CH$338,'Quarterly Summary'!$CJ$338:$CM$338,'Quarterly Summary'!$CO$338:$CR$338,'Quarterly Summary'!$CT$338:$CW$338,'Quarterly Summary'!$CY$338:$DB$338</definedName>
    <definedName name="QS_Q_C_UNPAID">'Quarterly Summary'!$C$326:$F$326,'Quarterly Summary'!$H$326:$K$326,'Quarterly Summary'!$M$326:$P$326,'Quarterly Summary'!$R$326:$U$326,'Quarterly Summary'!$W$326:$Z$326,'Quarterly Summary'!$AB$326:$AE$326,'Quarterly Summary'!$AG$326:$AJ$326,'Quarterly Summary'!$AL$326:$AO$326,'Quarterly Summary'!$AQ$326:$AT$326,'Quarterly Summary'!$AV$326:$AY$326,'Quarterly Summary'!$BA$326:$BD$326,'Quarterly Summary'!$BF$326:$BI$326,'Quarterly Summary'!$BK$326:$BN$326,'Quarterly Summary'!$BP$326:$BS$326,'Quarterly Summary'!$BU$326:$BX$326,'Quarterly Summary'!$BZ$326:$CC$326,'Quarterly Summary'!$CE$326:$CH$326,'Quarterly Summary'!$CJ$326:$CM$326,'Quarterly Summary'!$CO$326:$CR$326,'Quarterly Summary'!$CT$326:$CW$326,'Quarterly Summary'!$CY$326:$DB$326</definedName>
    <definedName name="QS_Q_C_WP">'Quarterly Summary'!$C$206:$F$206,'Quarterly Summary'!$H$206:$K$206,'Quarterly Summary'!$M$206:$P$206,'Quarterly Summary'!$R$206:$U$206,'Quarterly Summary'!$W$206:$Z$206,'Quarterly Summary'!$AB$206:$AE$206,'Quarterly Summary'!$AG$206:$AJ$206,'Quarterly Summary'!$AL$206:$AO$206,'Quarterly Summary'!$AQ$206:$AT$206,'Quarterly Summary'!$AV$206:$AY$206,'Quarterly Summary'!$BA$206:$BD$206,'Quarterly Summary'!$BF$206:$BI$206,'Quarterly Summary'!$BK$206:$BN$206,'Quarterly Summary'!$BP$206:$BS$206,'Quarterly Summary'!$BU$206:$BX$206,'Quarterly Summary'!$BZ$206:$CC$206,'Quarterly Summary'!$CE$206:$CH$206,'Quarterly Summary'!$CJ$206:$CM$206,'Quarterly Summary'!$CO$206:$CR$206,'Quarterly Summary'!$CT$206:$CW$206,'Quarterly Summary'!$CY$206:$DB$206</definedName>
    <definedName name="QS_Q_G_CASEINC">'Quarterly Summary'!$C$110:$F$110,'Quarterly Summary'!$H$110:$K$110,'Quarterly Summary'!$M$110:$P$110,'Quarterly Summary'!$R$110:$U$110,'Quarterly Summary'!$W$110:$Z$110,'Quarterly Summary'!$AB$110:$AE$110,'Quarterly Summary'!$AG$110:$AJ$110,'Quarterly Summary'!$AL$110:$AO$110,'Quarterly Summary'!$AQ$110:$AT$110,'Quarterly Summary'!$AV$110:$AY$110,'Quarterly Summary'!$BA$110:$BD$110,'Quarterly Summary'!$BF$110:$BI$110,'Quarterly Summary'!$BK$110:$BN$110,'Quarterly Summary'!$BP$110:$BS$110,'Quarterly Summary'!$BU$110:$BX$110,'Quarterly Summary'!$BZ$110:$CC$110,'Quarterly Summary'!$CE$110:$CH$110,'Quarterly Summary'!$CJ$110:$CM$110,'Quarterly Summary'!$CO$110:$CR$110,'Quarterly Summary'!$CT$110:$CW$110,'Quarterly Summary'!$CY$110:$DB$110</definedName>
    <definedName name="QS_Q_G_CASERSV">'Quarterly Summary'!$C$98:$F$98,'Quarterly Summary'!$H$98:$K$98,'Quarterly Summary'!$M$98:$P$98,'Quarterly Summary'!$R$98:$U$98,'Quarterly Summary'!$W$98:$Z$98,'Quarterly Summary'!$AB$98:$AE$98,'Quarterly Summary'!$AG$98:$AJ$98,'Quarterly Summary'!$AL$98:$AO$98,'Quarterly Summary'!$AQ$98:$AT$98,'Quarterly Summary'!$AV$98:$AY$98,'Quarterly Summary'!$BA$98:$BD$98,'Quarterly Summary'!$BF$98:$BI$98,'Quarterly Summary'!$BK$98:$BN$98,'Quarterly Summary'!$BP$98:$BS$98,'Quarterly Summary'!$BU$98:$BX$98,'Quarterly Summary'!$BZ$98:$CC$98,'Quarterly Summary'!$CE$98:$CH$98,'Quarterly Summary'!$CJ$98:$CM$98,'Quarterly Summary'!$CO$98:$CR$98,'Quarterly Summary'!$CT$98:$CW$98,'Quarterly Summary'!$CY$98:$DB$98</definedName>
    <definedName name="QS_Q_G_ECOMM">'Quarterly Summary'!$C$50:$F$50,'Quarterly Summary'!$H$50:$K$50,'Quarterly Summary'!$M$50:$P$50,'Quarterly Summary'!$R$50:$U$50,'Quarterly Summary'!$W$50:$Z$50,'Quarterly Summary'!$AB$50:$AE$50,'Quarterly Summary'!$AG$50:$AJ$50,'Quarterly Summary'!$AL$50:$AO$50,'Quarterly Summary'!$AQ$50:$AT$50,'Quarterly Summary'!$AV$50:$AY$50,'Quarterly Summary'!$BA$50:$BD$50,'Quarterly Summary'!$BF$50:$BI$50,'Quarterly Summary'!$BK$50:$BN$50,'Quarterly Summary'!$BP$50:$BS$50,'Quarterly Summary'!$BU$50:$BX$50,'Quarterly Summary'!$BZ$50:$CC$50,'Quarterly Summary'!$CE$50:$CH$50,'Quarterly Summary'!$CJ$50:$CM$50,'Quarterly Summary'!$CO$50:$CR$50,'Quarterly Summary'!$CT$50:$CW$50,'Quarterly Summary'!$CY$50:$DB$50</definedName>
    <definedName name="QS_Q_G_EFRONTFEE">'Quarterly Summary'!$C$74:$F$74,'Quarterly Summary'!$H$74:$K$74,'Quarterly Summary'!$M$74:$P$74,'Quarterly Summary'!$R$74:$U$74,'Quarterly Summary'!$W$74:$Z$74,'Quarterly Summary'!$AB$74:$AE$74,'Quarterly Summary'!$AG$74:$AJ$74,'Quarterly Summary'!$AL$74:$AO$74,'Quarterly Summary'!$AQ$74:$AT$74,'Quarterly Summary'!$AV$74:$AY$74,'Quarterly Summary'!$BA$74:$BD$74,'Quarterly Summary'!$BF$74:$BI$74,'Quarterly Summary'!$BK$74:$BN$74,'Quarterly Summary'!$BP$74:$BS$74,'Quarterly Summary'!$BU$74:$BX$74,'Quarterly Summary'!$BZ$74:$CC$74,'Quarterly Summary'!$CE$74:$CH$74,'Quarterly Summary'!$CJ$74:$CM$74,'Quarterly Summary'!$CO$74:$CR$74,'Quarterly Summary'!$CT$74:$CW$74,'Quarterly Summary'!$CY$74:$DB$74</definedName>
    <definedName name="QS_Q_G_EP">'Quarterly Summary'!$C$26:$F$26,'Quarterly Summary'!$H$26:$K$26,'Quarterly Summary'!$M$26:$P$26,'Quarterly Summary'!$R$26:$U$26,'Quarterly Summary'!$W$26:$Z$26,'Quarterly Summary'!$AB$26:$AE$26,'Quarterly Summary'!$AG$26:$AJ$26,'Quarterly Summary'!$AL$26:$AO$26,'Quarterly Summary'!$AQ$26:$AT$26,'Quarterly Summary'!$AV$26:$AY$26,'Quarterly Summary'!$BA$26:$BD$26,'Quarterly Summary'!$BF$26:$BI$26,'Quarterly Summary'!$BK$26:$BN$26,'Quarterly Summary'!$BP$26:$BS$26,'Quarterly Summary'!$BU$26:$BX$26,'Quarterly Summary'!$BZ$26:$CC$26,'Quarterly Summary'!$CE$26:$CH$26,'Quarterly Summary'!$CJ$26:$CM$26,'Quarterly Summary'!$CO$26:$CR$26,'Quarterly Summary'!$CT$26:$CW$26,'Quarterly Summary'!$CY$26:$DB$26</definedName>
    <definedName name="QS_Q_G_IBNR">'Quarterly Summary'!$C$122:$F$122,'Quarterly Summary'!$H$122:$K$122,'Quarterly Summary'!$M$122:$P$122,'Quarterly Summary'!$R$122:$U$122,'Quarterly Summary'!$W$122:$Z$122,'Quarterly Summary'!$AB$122:$AE$122,'Quarterly Summary'!$AG$122:$AJ$122,'Quarterly Summary'!$AL$122:$AO$122,'Quarterly Summary'!$AQ$122:$AT$122,'Quarterly Summary'!$AV$122:$AY$122,'Quarterly Summary'!$BA$122:$BD$122,'Quarterly Summary'!$BF$122:$BI$122,'Quarterly Summary'!$BK$122:$BN$122,'Quarterly Summary'!$BP$122:$BS$122,'Quarterly Summary'!$BU$122:$BX$122,'Quarterly Summary'!$BZ$122:$CC$122,'Quarterly Summary'!$CE$122:$CH$122,'Quarterly Summary'!$CJ$122:$CM$122,'Quarterly Summary'!$CO$122:$CR$122,'Quarterly Summary'!$CT$122:$CW$122,'Quarterly Summary'!$CY$122:$DB$122</definedName>
    <definedName name="QS_Q_G_PAID">'Quarterly Summary'!$C$86:$F$86,'Quarterly Summary'!$H$86:$K$86,'Quarterly Summary'!$M$86:$P$86,'Quarterly Summary'!$R$86:$U$86,'Quarterly Summary'!$W$86:$Z$86,'Quarterly Summary'!$AB$86:$AE$86,'Quarterly Summary'!$AG$86:$AJ$86,'Quarterly Summary'!$AL$86:$AO$86,'Quarterly Summary'!$AQ$86:$AT$86,'Quarterly Summary'!$AV$86:$AY$86,'Quarterly Summary'!$BA$86:$BD$86,'Quarterly Summary'!$BF$86:$BI$86,'Quarterly Summary'!$BK$86:$BN$86,'Quarterly Summary'!$BP$86:$BS$86,'Quarterly Summary'!$BU$86:$BX$86,'Quarterly Summary'!$BZ$86:$CC$86,'Quarterly Summary'!$CE$86:$CH$86,'Quarterly Summary'!$CJ$86:$CM$86,'Quarterly Summary'!$CO$86:$CR$86,'Quarterly Summary'!$CT$86:$CW$86,'Quarterly Summary'!$CY$86:$DB$86</definedName>
    <definedName name="QS_Q_G_ULT">'Quarterly Summary'!$C$146:$F$146,'Quarterly Summary'!$H$146:$K$146,'Quarterly Summary'!$M$146:$P$146,'Quarterly Summary'!$R$146:$U$146,'Quarterly Summary'!$W$146:$Z$146,'Quarterly Summary'!$AB$146:$AE$146,'Quarterly Summary'!$AG$146:$AJ$146,'Quarterly Summary'!$AL$146:$AO$146,'Quarterly Summary'!$AQ$146:$AT$146,'Quarterly Summary'!$AV$146:$AY$146,'Quarterly Summary'!$BA$146:$BD$146,'Quarterly Summary'!$BF$146:$BI$146,'Quarterly Summary'!$BK$146:$BN$146,'Quarterly Summary'!$BP$146:$BS$146,'Quarterly Summary'!$BU$146:$BX$146,'Quarterly Summary'!$BZ$146:$CC$146,'Quarterly Summary'!$CE$146:$CH$146,'Quarterly Summary'!$CJ$146:$CM$146,'Quarterly Summary'!$CO$146:$CR$146,'Quarterly Summary'!$CT$146:$CW$146,'Quarterly Summary'!$CY$146:$DB$146</definedName>
    <definedName name="QS_Q_G_UNPAID">'Quarterly Summary'!$C$134:$F$134,'Quarterly Summary'!$H$134:$K$134,'Quarterly Summary'!$M$134:$P$134,'Quarterly Summary'!$R$134:$U$134,'Quarterly Summary'!$W$134:$Z$134,'Quarterly Summary'!$AB$134:$AE$134,'Quarterly Summary'!$AG$134:$AJ$134,'Quarterly Summary'!$AL$134:$AO$134,'Quarterly Summary'!$AQ$134:$AT$134,'Quarterly Summary'!$AV$134:$AY$134,'Quarterly Summary'!$BA$134:$BD$134,'Quarterly Summary'!$BF$134:$BI$134,'Quarterly Summary'!$BK$134:$BN$134,'Quarterly Summary'!$BP$134:$BS$134,'Quarterly Summary'!$BU$134:$BX$134,'Quarterly Summary'!$BZ$134:$CC$134,'Quarterly Summary'!$CE$134:$CH$134,'Quarterly Summary'!$CJ$134:$CM$134,'Quarterly Summary'!$CO$134:$CR$134,'Quarterly Summary'!$CT$134:$CW$134,'Quarterly Summary'!$CY$134:$DB$134</definedName>
    <definedName name="QS_Q_G_WCOMM">'Quarterly Summary'!$C$38:$F$38,'Quarterly Summary'!$H$38:$K$38,'Quarterly Summary'!$M$38:$P$38,'Quarterly Summary'!$R$38:$U$38,'Quarterly Summary'!$W$38:$Z$38,'Quarterly Summary'!$AB$38:$AE$38,'Quarterly Summary'!$AG$38:$AJ$38,'Quarterly Summary'!$AL$38:$AO$38,'Quarterly Summary'!$AQ$38:$AT$38,'Quarterly Summary'!$AV$38:$AY$38,'Quarterly Summary'!$BA$38:$BD$38,'Quarterly Summary'!$BF$38:$BI$38,'Quarterly Summary'!$BK$38:$BN$38,'Quarterly Summary'!$BP$38:$BS$38,'Quarterly Summary'!$BU$38:$BX$38,'Quarterly Summary'!$BZ$38:$CC$38,'Quarterly Summary'!$CE$38:$CH$38,'Quarterly Summary'!$CJ$38:$CM$38,'Quarterly Summary'!$CO$38:$CR$38,'Quarterly Summary'!$CT$38:$CW$38,'Quarterly Summary'!$CY$38:$DB$38</definedName>
    <definedName name="QS_Q_G_WFRONTFEE">'Quarterly Summary'!$C$62:$F$62,'Quarterly Summary'!$H$62:$K$62,'Quarterly Summary'!$M$62:$P$62,'Quarterly Summary'!$R$62:$U$62,'Quarterly Summary'!$W$62:$Z$62,'Quarterly Summary'!$AB$62:$AE$62,'Quarterly Summary'!$AG$62:$AJ$62,'Quarterly Summary'!$AL$62:$AO$62,'Quarterly Summary'!$AQ$62:$AT$62,'Quarterly Summary'!$AV$62:$AY$62,'Quarterly Summary'!$BA$62:$BD$62,'Quarterly Summary'!$BF$62:$BI$62,'Quarterly Summary'!$BK$62:$BN$62,'Quarterly Summary'!$BP$62:$BS$62,'Quarterly Summary'!$BU$62:$BX$62,'Quarterly Summary'!$BZ$62:$CC$62,'Quarterly Summary'!$CE$62:$CH$62,'Quarterly Summary'!$CJ$62:$CM$62,'Quarterly Summary'!$CO$62:$CR$62,'Quarterly Summary'!$CT$62:$CW$62,'Quarterly Summary'!$CY$62:$DB$62</definedName>
    <definedName name="QS_Q_G_WP">'Quarterly Summary'!$C$14:$F$14,'Quarterly Summary'!$H$14:$K$14,'Quarterly Summary'!$M$14:$P$14,'Quarterly Summary'!$R$14:$U$14,'Quarterly Summary'!$W$14:$Z$14,'Quarterly Summary'!$AB$14:$AE$14,'Quarterly Summary'!$AG$14:$AJ$14,'Quarterly Summary'!$AL$14:$AO$14,'Quarterly Summary'!$AQ$14:$AT$14,'Quarterly Summary'!$AV$14:$AY$14,'Quarterly Summary'!$BA$14:$BD$14,'Quarterly Summary'!$BF$14:$BI$14,'Quarterly Summary'!$BK$14:$BN$14,'Quarterly Summary'!$BP$14:$BS$14,'Quarterly Summary'!$BU$14:$BX$14,'Quarterly Summary'!$BZ$14:$CC$14,'Quarterly Summary'!$CE$14:$CH$14,'Quarterly Summary'!$CJ$14:$CM$14,'Quarterly Summary'!$CO$14:$CR$14,'Quarterly Summary'!$CT$14:$CW$14,'Quarterly Summary'!$CY$14:$DB$14</definedName>
    <definedName name="QS_Q_N_EP">'Quarterly Summary'!$C$532:$F$532,'Quarterly Summary'!$H$532:$K$532,'Quarterly Summary'!$M$532:$P$532,'Quarterly Summary'!$R$532:$U$532,'Quarterly Summary'!$W$532:$Z$532,'Quarterly Summary'!$AB$532:$AE$532,'Quarterly Summary'!$AG$532:$AJ$532,'Quarterly Summary'!$AL$532:$AO$532,'Quarterly Summary'!$AQ$532:$AT$532,'Quarterly Summary'!$AV$532:$AY$532,'Quarterly Summary'!$BA$532:$BD$532,'Quarterly Summary'!$BF$532:$BI$532,'Quarterly Summary'!$BK$532:$BN$532,'Quarterly Summary'!$BP$532:$BS$532,'Quarterly Summary'!$BU$532:$BX$532,'Quarterly Summary'!$BZ$532:$CC$532,'Quarterly Summary'!$CE$532:$CH$532,'Quarterly Summary'!$CJ$532:$CM$532,'Quarterly Summary'!$CO$532:$CR$532,'Quarterly Summary'!$CT$532:$CW$532,'Quarterly Summary'!$CY$532:$DB$532</definedName>
    <definedName name="QS_Q_N_ULT">'Quarterly Summary'!$C$662:$F$662,'Quarterly Summary'!$H$662:$K$662,'Quarterly Summary'!$M$662:$P$662,'Quarterly Summary'!$R$662:$U$662,'Quarterly Summary'!$W$662:$Z$662,'Quarterly Summary'!$AB$662:$AE$662,'Quarterly Summary'!$AG$662:$AJ$662,'Quarterly Summary'!$AL$662:$AO$662,'Quarterly Summary'!$AQ$662:$AT$662,'Quarterly Summary'!$AV$662:$AY$662,'Quarterly Summary'!$BA$662:$BD$662,'Quarterly Summary'!$BF$662:$BI$662,'Quarterly Summary'!$BK$662:$BN$662,'Quarterly Summary'!$BP$662:$BS$662,'Quarterly Summary'!$BU$662:$BX$662,'Quarterly Summary'!$BZ$662:$CC$662,'Quarterly Summary'!$CE$662:$CH$662,'Quarterly Summary'!$CJ$662:$CM$662,'Quarterly Summary'!$CO$662:$CR$662,'Quarterly Summary'!$CT$662:$CW$662,'Quarterly Summary'!$CY$662:$DB$662</definedName>
    <definedName name="QS_Q_N_UNPAID">'Quarterly Summary'!$C$649:$F$649,'Quarterly Summary'!$H$649:$K$649,'Quarterly Summary'!$M$649:$P$649,'Quarterly Summary'!$R$649:$U$649,'Quarterly Summary'!$W$649:$Z$649,'Quarterly Summary'!$AB$649:$AE$649,'Quarterly Summary'!$AG$649:$AJ$649,'Quarterly Summary'!$AL$649:$AO$649,'Quarterly Summary'!$AQ$649:$AT$649,'Quarterly Summary'!$AV$649:$AY$649,'Quarterly Summary'!$BA$649:$BD$649,'Quarterly Summary'!$BF$649:$BI$649,'Quarterly Summary'!$BK$649:$BN$649,'Quarterly Summary'!$BP$649:$BS$649,'Quarterly Summary'!$BU$649:$BX$649,'Quarterly Summary'!$BZ$649:$CC$649,'Quarterly Summary'!$CE$649:$CH$649,'Quarterly Summary'!$CJ$649:$CM$649,'Quarterly Summary'!$CO$649:$CR$649,'Quarterly Summary'!$CT$649:$CW$649,'Quarterly Summary'!$CY$649:$DB$649</definedName>
    <definedName name="QS_Q_N_WP">'Quarterly Summary'!$C$519:$F$519,'Quarterly Summary'!$H$519:$K$519,'Quarterly Summary'!$M$519:$P$519,'Quarterly Summary'!$R$519:$U$519,'Quarterly Summary'!$W$519:$Z$519,'Quarterly Summary'!$AB$519:$AE$519,'Quarterly Summary'!$AG$519:$AJ$519,'Quarterly Summary'!$AL$519:$AO$519,'Quarterly Summary'!$AQ$519:$AT$519,'Quarterly Summary'!$AV$519:$AY$519,'Quarterly Summary'!$BA$519:$BD$519,'Quarterly Summary'!$BF$519:$BI$519,'Quarterly Summary'!$BK$519:$BN$519,'Quarterly Summary'!$BP$519:$BS$519,'Quarterly Summary'!$BU$519:$BX$519,'Quarterly Summary'!$BZ$519:$CC$519,'Quarterly Summary'!$CE$519:$CH$519,'Quarterly Summary'!$CJ$519:$CM$519,'Quarterly Summary'!$CO$519:$CR$519,'Quarterly Summary'!$CT$519:$CW$519,'Quarterly Summary'!$CY$519:$DB$519</definedName>
    <definedName name="RBC_Q_ACL">'RBC Capital Model'!$C$30:$F$30,'RBC Capital Model'!$H$30:$K$30,'RBC Capital Model'!$M$30:$P$30,'RBC Capital Model'!$R$30:$U$30,'RBC Capital Model'!$W$30:$Z$30</definedName>
    <definedName name="RBC_Q_Ratio">'RBC Capital Model'!$C$33:$F$33,'RBC Capital Model'!$H$33:$K$33,'RBC Capital Model'!$M$33:$P$33,'RBC Capital Model'!$R$33:$U$33,'RBC Capital Model'!$W$33:$Z$33</definedName>
    <definedName name="RBC_Q_Surplus">'RBC Capital Model'!$C$35:$F$35,'RBC Capital Model'!$H$35:$K$35,'RBC Capital Model'!$M$35:$P$35,'RBC Capital Model'!$R$35:$U$35,'RBC Capital Model'!$W$35:$Z$35</definedName>
    <definedName name="RBC_Q_TAC">'RBC Capital Model'!$C$32:$F$32,'RBC Capital Model'!$H$32:$K$32,'RBC Capital Model'!$M$32:$P$32,'RBC Capital Model'!$R$32:$U$32,'RBC Capital Model'!$W$32:$Z$32</definedName>
    <definedName name="REV_Q_OtherRevenue">'Revenue Summary'!$C$14:$F$14,'Revenue Summary'!$H$14:$K$14,'Revenue Summary'!$M$14:$P$14,'Revenue Summary'!$R$14:$U$14,'Revenue Summary'!$W$14:$Z$14</definedName>
    <definedName name="REV_Q_TotalRevenue">'Revenue Summary'!$C$16:$F$16,'Revenue Summary'!$H$16:$K$16,'Revenue Summary'!$M$16:$P$16,'Revenue Summary'!$R$16:$U$16,'Revenue Summary'!$W$16:$Z$16</definedName>
    <definedName name="REV_Q_UWRevenue">'Revenue Summary'!$C$7:$F$7,'Revenue Summary'!$H$7:$K$7,'Revenue Summary'!$M$7:$P$7,'Revenue Summary'!$R$7:$U$7,'Revenue Summary'!$W$7:$Z$7</definedName>
    <definedName name="SF_Q_PipelineTotal">'Sales Funnel'!$C$52:$F$52,'Sales Funnel'!$H$52:$K$52,'Sales Funnel'!$M$52:$P$52,'Sales Funnel'!$R$52:$U$52,'Sales Funnel'!$W$52:$Z$52</definedName>
    <definedName name="STF_Q_Total">'Staffing Expense'!$C$62:$F$62,'Staffing Expense'!$H$62:$K$62,'Staffing Expense'!$M$62:$P$62,'Staffing Expense'!$R$62:$U$62,'Staffing Expense'!$W$62:$Z$62</definedName>
    <definedName name="UWEX_Q_CEDCOMM">'UW Exec Summary'!$C$21:$F$21,'UW Exec Summary'!$H$21:$K$21,'UW Exec Summary'!$M$21:$P$21,'UW Exec Summary'!$R$21:$U$21,'UW Exec Summary'!$W$21:$Z$21</definedName>
    <definedName name="UWEX_Q_CR">'UW Exec Summary'!$C$39:$F$39,'UW Exec Summary'!$H$39:$K$39,'UW Exec Summary'!$M$39:$P$39,'UW Exec Summary'!$R$39:$U$39,'UW Exec Summary'!$W$39:$Z$39</definedName>
    <definedName name="UWEX_Q_CRSV">'UW Exec Summary'!$C$44:$F$44,'UW Exec Summary'!$H$44:$K$44,'UW Exec Summary'!$M$44:$P$44,'UW Exec Summary'!$R$44:$U$44,'UW Exec Summary'!$W$44:$Z$44</definedName>
    <definedName name="UWEX_Q_GCOMM">'UW Exec Summary'!$C$20:$F$20,'UW Exec Summary'!$H$20:$K$20,'UW Exec Summary'!$M$20:$P$20,'UW Exec Summary'!$R$20:$U$20,'UW Exec Summary'!$W$20:$Z$20</definedName>
    <definedName name="UWEX_Q_GEP">'UW Exec Summary'!$C$6:$F$6,'UW Exec Summary'!$H$6:$K$6,'UW Exec Summary'!$M$6:$P$6,'UW Exec Summary'!$R$6:$U$6,'UW Exec Summary'!$W$6:$Z$6</definedName>
    <definedName name="UWEX_Q_GFFE">'UW Exec Summary'!$C$23:$F$23,'UW Exec Summary'!$H$23:$K$23,'UW Exec Summary'!$M$23:$P$23,'UW Exec Summary'!$R$23:$U$23,'UW Exec Summary'!$W$23:$Z$23</definedName>
    <definedName name="UWEX_Q_GRSV">'UW Exec Summary'!$C$43:$F$43,'UW Exec Summary'!$H$43:$K$43,'UW Exec Summary'!$M$43:$P$43,'UW Exec Summary'!$R$43:$U$43,'UW Exec Summary'!$W$43:$Z$43</definedName>
    <definedName name="UWEX_Q_GUPR">'UW Exec Summary'!$C$46:$F$46,'UW Exec Summary'!$H$46:$K$46,'UW Exec Summary'!$M$46:$P$46,'UW Exec Summary'!$R$46:$U$46,'UW Exec Summary'!$W$46:$Z$46</definedName>
    <definedName name="UWEX_Q_GUWRES">'UW Exec Summary'!$C$35:$F$35,'UW Exec Summary'!$H$35:$K$35,'UW Exec Summary'!$M$35:$P$35,'UW Exec Summary'!$R$35:$U$35,'UW Exec Summary'!$W$35:$Z$35</definedName>
    <definedName name="UWEX_Q_GWP">'UW Exec Summary'!$C$5:$F$5,'UW Exec Summary'!$H$5:$K$5,'UW Exec Summary'!$M$5:$P$5,'UW Exec Summary'!$R$5:$U$5,'UW Exec Summary'!$W$5:$Z$5</definedName>
    <definedName name="UWEX_Q_NACQ">'UW Exec Summary'!$C$24:$F$24,'UW Exec Summary'!$H$24:$K$24,'UW Exec Summary'!$M$24:$P$24,'UW Exec Summary'!$R$24:$U$24,'UW Exec Summary'!$W$24:$Z$24</definedName>
    <definedName name="UWEX_Q_NEP">'UW Exec Summary'!$C$10:$F$10,'UW Exec Summary'!$H$10:$K$10,'UW Exec Summary'!$M$10:$P$10,'UW Exec Summary'!$R$10:$U$10,'UW Exec Summary'!$W$10:$Z$10</definedName>
    <definedName name="UWEX_Q_NLLAE">'UW Exec Summary'!$C$15:$F$15,'UW Exec Summary'!$H$15:$K$15,'UW Exec Summary'!$M$15:$P$15,'UW Exec Summary'!$R$15:$U$15,'UW Exec Summary'!$W$15:$Z$15</definedName>
    <definedName name="UWEX_Q_NRSV">'UW Exec Summary'!$C$45:$F$45,'UW Exec Summary'!$H$45:$K$45,'UW Exec Summary'!$M$45:$P$45,'UW Exec Summary'!$R$45:$U$45,'UW Exec Summary'!$W$45:$Z$45</definedName>
    <definedName name="UWEX_Q_NUPR">'UW Exec Summary'!$C$47:$F$47,'UW Exec Summary'!$H$47:$K$47,'UW Exec Summary'!$M$47:$P$47,'UW Exec Summary'!$R$47:$U$47,'UW Exec Summary'!$W$47:$Z$47</definedName>
    <definedName name="UWEX_Q_ProgCount">'UW Exec Summary'!$C$50:$F$50,'UW Exec Summary'!$H$50:$K$50,'UW Exec Summary'!$M$50:$P$50,'UW Exec Summary'!$R$50:$U$50,'UW Exec Summary'!$W$50:$Z$50</definedName>
    <definedName name="UWEX_Q_UWINC">'UW Exec Summary'!$C$36:$F$36,'UW Exec Summary'!$H$36:$K$36,'UW Exec Summary'!$M$36:$P$36,'UW Exec Summary'!$R$36:$U$36,'UW Exec Summary'!$W$36:$Z$36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21" i="15" l="1"/>
  <c r="Y21" i="15"/>
  <c r="X21" i="15"/>
  <c r="W21" i="15"/>
  <c r="Z19" i="15"/>
  <c r="Y19" i="15"/>
  <c r="X19" i="15"/>
  <c r="W19" i="15"/>
  <c r="U24" i="15"/>
  <c r="Z24" i="15" s="1"/>
  <c r="U22" i="15"/>
  <c r="Z22" i="15" s="1"/>
  <c r="T22" i="15"/>
  <c r="Y22" i="15" s="1"/>
  <c r="U21" i="15"/>
  <c r="T21" i="15"/>
  <c r="S21" i="15"/>
  <c r="R21" i="15"/>
  <c r="U19" i="15"/>
  <c r="T19" i="15"/>
  <c r="S19" i="15"/>
  <c r="R19" i="15"/>
  <c r="S17" i="15"/>
  <c r="X17" i="15" s="1"/>
  <c r="R17" i="15"/>
  <c r="W17" i="15" s="1"/>
  <c r="T24" i="15"/>
  <c r="Y24" i="15" s="1"/>
  <c r="S24" i="15"/>
  <c r="X24" i="15" s="1"/>
  <c r="R24" i="15"/>
  <c r="W24" i="15" s="1"/>
  <c r="P23" i="15"/>
  <c r="U23" i="15" s="1"/>
  <c r="Z23" i="15" s="1"/>
  <c r="O23" i="15"/>
  <c r="T23" i="15" s="1"/>
  <c r="Y23" i="15" s="1"/>
  <c r="N23" i="15"/>
  <c r="S23" i="15" s="1"/>
  <c r="X23" i="15" s="1"/>
  <c r="P22" i="15"/>
  <c r="O22" i="15"/>
  <c r="N22" i="15"/>
  <c r="S22" i="15" s="1"/>
  <c r="X22" i="15" s="1"/>
  <c r="M22" i="15"/>
  <c r="R22" i="15" s="1"/>
  <c r="W22" i="15" s="1"/>
  <c r="P21" i="15"/>
  <c r="O21" i="15"/>
  <c r="N21" i="15"/>
  <c r="M21" i="15"/>
  <c r="P20" i="15"/>
  <c r="U20" i="15" s="1"/>
  <c r="Z20" i="15" s="1"/>
  <c r="O20" i="15"/>
  <c r="T20" i="15" s="1"/>
  <c r="Y20" i="15" s="1"/>
  <c r="N20" i="15"/>
  <c r="S20" i="15" s="1"/>
  <c r="X20" i="15" s="1"/>
  <c r="M20" i="15"/>
  <c r="R20" i="15" s="1"/>
  <c r="W20" i="15" s="1"/>
  <c r="P19" i="15"/>
  <c r="O19" i="15"/>
  <c r="N19" i="15"/>
  <c r="M19" i="15"/>
  <c r="P18" i="15"/>
  <c r="U18" i="15" s="1"/>
  <c r="Z18" i="15" s="1"/>
  <c r="O18" i="15"/>
  <c r="T18" i="15" s="1"/>
  <c r="Y18" i="15" s="1"/>
  <c r="N18" i="15"/>
  <c r="S18" i="15" s="1"/>
  <c r="X18" i="15" s="1"/>
  <c r="M18" i="15"/>
  <c r="R18" i="15" s="1"/>
  <c r="W18" i="15" s="1"/>
  <c r="U17" i="15"/>
  <c r="Z17" i="15" s="1"/>
  <c r="T17" i="15"/>
  <c r="Y17" i="15" s="1"/>
  <c r="K25" i="15"/>
  <c r="U25" i="15" s="1"/>
  <c r="Z25" i="15" s="1"/>
  <c r="J25" i="15"/>
  <c r="T25" i="15" s="1"/>
  <c r="Y25" i="15" s="1"/>
  <c r="I25" i="15"/>
  <c r="S25" i="15" s="1"/>
  <c r="X25" i="15" s="1"/>
  <c r="H25" i="15"/>
  <c r="R25" i="15" s="1"/>
  <c r="W25" i="15" s="1"/>
  <c r="K23" i="15"/>
  <c r="J23" i="15"/>
  <c r="I23" i="15"/>
  <c r="H23" i="15"/>
  <c r="M23" i="15" s="1"/>
  <c r="R23" i="15" s="1"/>
  <c r="W23" i="15" s="1"/>
  <c r="K21" i="15"/>
  <c r="J21" i="15"/>
  <c r="I21" i="15"/>
  <c r="H21" i="15"/>
  <c r="K19" i="15"/>
  <c r="J19" i="15"/>
  <c r="I19" i="15"/>
  <c r="H19" i="15"/>
  <c r="Z48" i="7" l="1"/>
  <c r="Y48" i="7"/>
  <c r="R48" i="7"/>
  <c r="M48" i="7"/>
  <c r="J48" i="7"/>
  <c r="I48" i="7"/>
  <c r="D48" i="7"/>
  <c r="C48" i="7"/>
  <c r="F47" i="7"/>
  <c r="X44" i="7"/>
  <c r="W44" i="7"/>
  <c r="N44" i="7"/>
  <c r="K44" i="7"/>
  <c r="E44" i="7"/>
  <c r="D44" i="7"/>
  <c r="C44" i="7"/>
  <c r="D43" i="7"/>
  <c r="C43" i="7"/>
  <c r="I42" i="7"/>
  <c r="D42" i="7"/>
  <c r="C42" i="7"/>
  <c r="D37" i="7"/>
  <c r="H36" i="7"/>
  <c r="H37" i="7" s="1"/>
  <c r="G36" i="7"/>
  <c r="G37" i="7" s="1"/>
  <c r="E36" i="7"/>
  <c r="E37" i="7" s="1"/>
  <c r="J35" i="7"/>
  <c r="J36" i="7" s="1"/>
  <c r="J37" i="7" s="1"/>
  <c r="J34" i="7"/>
  <c r="I34" i="7"/>
  <c r="I35" i="7" s="1"/>
  <c r="I36" i="7" s="1"/>
  <c r="I37" i="7" s="1"/>
  <c r="J47" i="7" s="1"/>
  <c r="I33" i="7"/>
  <c r="H33" i="7"/>
  <c r="H34" i="7" s="1"/>
  <c r="H35" i="7" s="1"/>
  <c r="G33" i="7"/>
  <c r="G34" i="7" s="1"/>
  <c r="G35" i="7" s="1"/>
  <c r="C19" i="7"/>
  <c r="C20" i="7" s="1"/>
  <c r="D18" i="7"/>
  <c r="L33" i="7" s="1"/>
  <c r="L34" i="7" s="1"/>
  <c r="L35" i="7" s="1"/>
  <c r="L36" i="7" s="1"/>
  <c r="L37" i="7" s="1"/>
  <c r="D17" i="7"/>
  <c r="K33" i="7" s="1"/>
  <c r="K34" i="7" s="1"/>
  <c r="K35" i="7" s="1"/>
  <c r="K36" i="7" s="1"/>
  <c r="K37" i="7" s="1"/>
  <c r="D16" i="7"/>
  <c r="J33" i="7" s="1"/>
  <c r="D15" i="7"/>
  <c r="D14" i="7"/>
  <c r="D13" i="7"/>
  <c r="D12" i="7"/>
  <c r="F33" i="7" s="1"/>
  <c r="F34" i="7" s="1"/>
  <c r="F35" i="7" s="1"/>
  <c r="F36" i="7" s="1"/>
  <c r="F37" i="7" s="1"/>
  <c r="D11" i="7"/>
  <c r="E33" i="7" s="1"/>
  <c r="E34" i="7" s="1"/>
  <c r="E35" i="7" s="1"/>
  <c r="D10" i="7"/>
  <c r="D33" i="7" s="1"/>
  <c r="D34" i="7" s="1"/>
  <c r="D35" i="7" s="1"/>
  <c r="D36" i="7" s="1"/>
  <c r="D9" i="7"/>
  <c r="AA50" i="16"/>
  <c r="V50" i="16"/>
  <c r="Q50" i="16"/>
  <c r="L50" i="16"/>
  <c r="G50" i="16"/>
  <c r="AB50" i="16" s="1"/>
  <c r="Z47" i="16"/>
  <c r="Y47" i="16"/>
  <c r="X47" i="16"/>
  <c r="W47" i="16"/>
  <c r="U47" i="16"/>
  <c r="T47" i="16"/>
  <c r="S47" i="16"/>
  <c r="R47" i="16"/>
  <c r="V47" i="16" s="1"/>
  <c r="Q47" i="16"/>
  <c r="P47" i="16"/>
  <c r="O47" i="16"/>
  <c r="N47" i="16"/>
  <c r="M47" i="16"/>
  <c r="K47" i="16"/>
  <c r="J47" i="16"/>
  <c r="I47" i="16"/>
  <c r="H47" i="16"/>
  <c r="F47" i="16"/>
  <c r="E47" i="16"/>
  <c r="D47" i="16"/>
  <c r="G47" i="16" s="1"/>
  <c r="C47" i="16"/>
  <c r="AB46" i="16"/>
  <c r="AA46" i="16"/>
  <c r="V46" i="16"/>
  <c r="Q46" i="16"/>
  <c r="L46" i="16"/>
  <c r="G46" i="16"/>
  <c r="AA45" i="16"/>
  <c r="V45" i="16"/>
  <c r="Q45" i="16"/>
  <c r="L45" i="16"/>
  <c r="G45" i="16"/>
  <c r="AA42" i="16"/>
  <c r="V42" i="16"/>
  <c r="Q42" i="16"/>
  <c r="L42" i="16"/>
  <c r="G42" i="16"/>
  <c r="AB41" i="16"/>
  <c r="AA41" i="16"/>
  <c r="V41" i="16"/>
  <c r="Q41" i="16"/>
  <c r="L41" i="16"/>
  <c r="G41" i="16"/>
  <c r="Z38" i="16"/>
  <c r="Y38" i="16"/>
  <c r="AA38" i="16" s="1"/>
  <c r="X38" i="16"/>
  <c r="W38" i="16"/>
  <c r="V38" i="16"/>
  <c r="U38" i="16"/>
  <c r="T38" i="16"/>
  <c r="S38" i="16"/>
  <c r="R38" i="16"/>
  <c r="Q38" i="16"/>
  <c r="P38" i="16"/>
  <c r="O38" i="16"/>
  <c r="N38" i="16"/>
  <c r="M38" i="16"/>
  <c r="K38" i="16"/>
  <c r="J38" i="16"/>
  <c r="I38" i="16"/>
  <c r="H38" i="16"/>
  <c r="F38" i="16"/>
  <c r="E38" i="16"/>
  <c r="D38" i="16"/>
  <c r="C38" i="16"/>
  <c r="G38" i="16" s="1"/>
  <c r="AB37" i="16"/>
  <c r="AA37" i="16"/>
  <c r="V37" i="16"/>
  <c r="Q37" i="16"/>
  <c r="L37" i="16"/>
  <c r="G37" i="16"/>
  <c r="AA36" i="16"/>
  <c r="V36" i="16"/>
  <c r="Q36" i="16"/>
  <c r="AB36" i="16" s="1"/>
  <c r="L36" i="16"/>
  <c r="G36" i="16"/>
  <c r="AA33" i="16"/>
  <c r="V33" i="16"/>
  <c r="Q33" i="16"/>
  <c r="L33" i="16"/>
  <c r="G33" i="16"/>
  <c r="Z30" i="16"/>
  <c r="Y30" i="16"/>
  <c r="X30" i="16"/>
  <c r="W30" i="16"/>
  <c r="AA30" i="16" s="1"/>
  <c r="V30" i="16"/>
  <c r="U30" i="16"/>
  <c r="T30" i="16"/>
  <c r="S30" i="16"/>
  <c r="R30" i="16"/>
  <c r="P30" i="16"/>
  <c r="O30" i="16"/>
  <c r="N30" i="16"/>
  <c r="M30" i="16"/>
  <c r="Q30" i="16" s="1"/>
  <c r="L30" i="16"/>
  <c r="K30" i="16"/>
  <c r="J30" i="16"/>
  <c r="I30" i="16"/>
  <c r="H30" i="16"/>
  <c r="F30" i="16"/>
  <c r="E30" i="16"/>
  <c r="D30" i="16"/>
  <c r="C30" i="16"/>
  <c r="AA29" i="16"/>
  <c r="V29" i="16"/>
  <c r="Q29" i="16"/>
  <c r="L29" i="16"/>
  <c r="G29" i="16"/>
  <c r="AB29" i="16" s="1"/>
  <c r="AB28" i="16"/>
  <c r="AA28" i="16"/>
  <c r="V28" i="16"/>
  <c r="Q28" i="16"/>
  <c r="L28" i="16"/>
  <c r="G28" i="16"/>
  <c r="AA27" i="16"/>
  <c r="V27" i="16"/>
  <c r="Q27" i="16"/>
  <c r="L27" i="16"/>
  <c r="G27" i="16"/>
  <c r="AA26" i="16"/>
  <c r="V26" i="16"/>
  <c r="Q26" i="16"/>
  <c r="L26" i="16"/>
  <c r="G26" i="16"/>
  <c r="Z23" i="16"/>
  <c r="Y23" i="16"/>
  <c r="X23" i="16"/>
  <c r="W23" i="16"/>
  <c r="U23" i="16"/>
  <c r="T23" i="16"/>
  <c r="S23" i="16"/>
  <c r="R23" i="16"/>
  <c r="Q23" i="16"/>
  <c r="P23" i="16"/>
  <c r="O23" i="16"/>
  <c r="N23" i="16"/>
  <c r="M23" i="16"/>
  <c r="K23" i="16"/>
  <c r="J23" i="16"/>
  <c r="I23" i="16"/>
  <c r="H23" i="16"/>
  <c r="L23" i="16" s="1"/>
  <c r="G23" i="16"/>
  <c r="F23" i="16"/>
  <c r="E23" i="16"/>
  <c r="D23" i="16"/>
  <c r="C23" i="16"/>
  <c r="AA22" i="16"/>
  <c r="V22" i="16"/>
  <c r="AB22" i="16" s="1"/>
  <c r="Q22" i="16"/>
  <c r="L22" i="16"/>
  <c r="G22" i="16"/>
  <c r="C17" i="16"/>
  <c r="AA16" i="16"/>
  <c r="V16" i="16"/>
  <c r="Q16" i="16"/>
  <c r="L16" i="16"/>
  <c r="G16" i="16"/>
  <c r="AA15" i="16"/>
  <c r="V15" i="16"/>
  <c r="Q15" i="16"/>
  <c r="L15" i="16"/>
  <c r="AB15" i="16" s="1"/>
  <c r="G15" i="16"/>
  <c r="W13" i="16"/>
  <c r="E13" i="16"/>
  <c r="D13" i="16"/>
  <c r="AA12" i="16"/>
  <c r="V12" i="16"/>
  <c r="Q12" i="16"/>
  <c r="L12" i="16"/>
  <c r="G12" i="16"/>
  <c r="X7" i="16"/>
  <c r="X9" i="16" s="1"/>
  <c r="K7" i="16"/>
  <c r="K9" i="16" s="1"/>
  <c r="AB6" i="16"/>
  <c r="AA6" i="16"/>
  <c r="V6" i="16"/>
  <c r="Q6" i="16"/>
  <c r="L6" i="16"/>
  <c r="G6" i="16"/>
  <c r="AA5" i="16"/>
  <c r="V5" i="16"/>
  <c r="Q5" i="16"/>
  <c r="L5" i="16"/>
  <c r="G5" i="16"/>
  <c r="Z65" i="15"/>
  <c r="Y65" i="15"/>
  <c r="X65" i="15"/>
  <c r="X6" i="20" s="1"/>
  <c r="W65" i="15"/>
  <c r="U65" i="15"/>
  <c r="U6" i="20" s="1"/>
  <c r="T65" i="15"/>
  <c r="S65" i="15"/>
  <c r="S6" i="20" s="1"/>
  <c r="R65" i="15"/>
  <c r="R6" i="20" s="1"/>
  <c r="P65" i="15"/>
  <c r="P6" i="20" s="1"/>
  <c r="O65" i="15"/>
  <c r="N65" i="15"/>
  <c r="N6" i="20" s="1"/>
  <c r="M65" i="15"/>
  <c r="K65" i="15"/>
  <c r="K6" i="20" s="1"/>
  <c r="J65" i="15"/>
  <c r="J6" i="20" s="1"/>
  <c r="I65" i="15"/>
  <c r="I6" i="20" s="1"/>
  <c r="H65" i="15"/>
  <c r="H6" i="20" s="1"/>
  <c r="F65" i="15"/>
  <c r="F6" i="20" s="1"/>
  <c r="E65" i="15"/>
  <c r="D65" i="15"/>
  <c r="D6" i="20" s="1"/>
  <c r="C65" i="15"/>
  <c r="Z61" i="15"/>
  <c r="Y61" i="15"/>
  <c r="X61" i="15"/>
  <c r="W61" i="15"/>
  <c r="U61" i="15"/>
  <c r="T61" i="15"/>
  <c r="S61" i="15"/>
  <c r="R61" i="15"/>
  <c r="P61" i="15"/>
  <c r="O61" i="15"/>
  <c r="N61" i="15"/>
  <c r="M61" i="15"/>
  <c r="K61" i="15"/>
  <c r="J61" i="15"/>
  <c r="I61" i="15"/>
  <c r="H61" i="15"/>
  <c r="F61" i="15"/>
  <c r="E61" i="15"/>
  <c r="D61" i="15"/>
  <c r="C61" i="15"/>
  <c r="Z60" i="15"/>
  <c r="Y60" i="15"/>
  <c r="X60" i="15"/>
  <c r="W60" i="15"/>
  <c r="U60" i="15"/>
  <c r="T60" i="15"/>
  <c r="S60" i="15"/>
  <c r="R60" i="15"/>
  <c r="P60" i="15"/>
  <c r="O60" i="15"/>
  <c r="N60" i="15"/>
  <c r="M60" i="15"/>
  <c r="K60" i="15"/>
  <c r="J60" i="15"/>
  <c r="I60" i="15"/>
  <c r="H60" i="15"/>
  <c r="F60" i="15"/>
  <c r="E60" i="15"/>
  <c r="D60" i="15"/>
  <c r="C60" i="15"/>
  <c r="Z59" i="15"/>
  <c r="Y59" i="15"/>
  <c r="X59" i="15"/>
  <c r="W59" i="15"/>
  <c r="U59" i="15"/>
  <c r="T59" i="15"/>
  <c r="S59" i="15"/>
  <c r="R59" i="15"/>
  <c r="P59" i="15"/>
  <c r="O59" i="15"/>
  <c r="N59" i="15"/>
  <c r="M59" i="15"/>
  <c r="K59" i="15"/>
  <c r="J59" i="15"/>
  <c r="I59" i="15"/>
  <c r="H59" i="15"/>
  <c r="F59" i="15"/>
  <c r="E59" i="15"/>
  <c r="D59" i="15"/>
  <c r="C59" i="15"/>
  <c r="Z58" i="15"/>
  <c r="Y58" i="15"/>
  <c r="X58" i="15"/>
  <c r="W58" i="15"/>
  <c r="U58" i="15"/>
  <c r="T58" i="15"/>
  <c r="S58" i="15"/>
  <c r="R58" i="15"/>
  <c r="P58" i="15"/>
  <c r="O58" i="15"/>
  <c r="N58" i="15"/>
  <c r="M58" i="15"/>
  <c r="K58" i="15"/>
  <c r="J58" i="15"/>
  <c r="I58" i="15"/>
  <c r="H58" i="15"/>
  <c r="F58" i="15"/>
  <c r="E58" i="15"/>
  <c r="D58" i="15"/>
  <c r="C58" i="15"/>
  <c r="Z57" i="15"/>
  <c r="Y57" i="15"/>
  <c r="X57" i="15"/>
  <c r="W57" i="15"/>
  <c r="U57" i="15"/>
  <c r="T57" i="15"/>
  <c r="S57" i="15"/>
  <c r="R57" i="15"/>
  <c r="P57" i="15"/>
  <c r="O57" i="15"/>
  <c r="N57" i="15"/>
  <c r="M57" i="15"/>
  <c r="K57" i="15"/>
  <c r="J57" i="15"/>
  <c r="I57" i="15"/>
  <c r="H57" i="15"/>
  <c r="F57" i="15"/>
  <c r="E57" i="15"/>
  <c r="D57" i="15"/>
  <c r="C57" i="15"/>
  <c r="Z56" i="15"/>
  <c r="Y56" i="15"/>
  <c r="X56" i="15"/>
  <c r="W56" i="15"/>
  <c r="U56" i="15"/>
  <c r="T56" i="15"/>
  <c r="S56" i="15"/>
  <c r="R56" i="15"/>
  <c r="P56" i="15"/>
  <c r="O56" i="15"/>
  <c r="N56" i="15"/>
  <c r="M56" i="15"/>
  <c r="K56" i="15"/>
  <c r="J56" i="15"/>
  <c r="I56" i="15"/>
  <c r="H56" i="15"/>
  <c r="F56" i="15"/>
  <c r="E56" i="15"/>
  <c r="D56" i="15"/>
  <c r="C56" i="15"/>
  <c r="Z55" i="15"/>
  <c r="Y55" i="15"/>
  <c r="X55" i="15"/>
  <c r="W55" i="15"/>
  <c r="U55" i="15"/>
  <c r="T55" i="15"/>
  <c r="S55" i="15"/>
  <c r="R55" i="15"/>
  <c r="P55" i="15"/>
  <c r="O55" i="15"/>
  <c r="N55" i="15"/>
  <c r="M55" i="15"/>
  <c r="K55" i="15"/>
  <c r="J55" i="15"/>
  <c r="I55" i="15"/>
  <c r="H55" i="15"/>
  <c r="F55" i="15"/>
  <c r="E55" i="15"/>
  <c r="D55" i="15"/>
  <c r="C55" i="15"/>
  <c r="Z54" i="15"/>
  <c r="Y54" i="15"/>
  <c r="X54" i="15"/>
  <c r="W54" i="15"/>
  <c r="U54" i="15"/>
  <c r="T54" i="15"/>
  <c r="S54" i="15"/>
  <c r="R54" i="15"/>
  <c r="P54" i="15"/>
  <c r="O54" i="15"/>
  <c r="N54" i="15"/>
  <c r="M54" i="15"/>
  <c r="K54" i="15"/>
  <c r="J54" i="15"/>
  <c r="I54" i="15"/>
  <c r="H54" i="15"/>
  <c r="F54" i="15"/>
  <c r="E54" i="15"/>
  <c r="D54" i="15"/>
  <c r="C54" i="15"/>
  <c r="Z53" i="15"/>
  <c r="Y53" i="15"/>
  <c r="X53" i="15"/>
  <c r="W53" i="15"/>
  <c r="U53" i="15"/>
  <c r="T53" i="15"/>
  <c r="S53" i="15"/>
  <c r="R53" i="15"/>
  <c r="P53" i="15"/>
  <c r="O53" i="15"/>
  <c r="N53" i="15"/>
  <c r="M53" i="15"/>
  <c r="K53" i="15"/>
  <c r="J53" i="15"/>
  <c r="I53" i="15"/>
  <c r="H53" i="15"/>
  <c r="F53" i="15"/>
  <c r="E53" i="15"/>
  <c r="D53" i="15"/>
  <c r="C53" i="15"/>
  <c r="AA25" i="15"/>
  <c r="V25" i="15"/>
  <c r="Q25" i="15"/>
  <c r="L25" i="15"/>
  <c r="G25" i="15"/>
  <c r="AA24" i="15"/>
  <c r="V24" i="15"/>
  <c r="Q24" i="15"/>
  <c r="L24" i="15"/>
  <c r="G24" i="15"/>
  <c r="AA23" i="15"/>
  <c r="V23" i="15"/>
  <c r="Q23" i="15"/>
  <c r="L23" i="15"/>
  <c r="G23" i="15"/>
  <c r="AA22" i="15"/>
  <c r="V22" i="15"/>
  <c r="Q22" i="15"/>
  <c r="L22" i="15"/>
  <c r="G22" i="15"/>
  <c r="AA21" i="15"/>
  <c r="V21" i="15"/>
  <c r="Q21" i="15"/>
  <c r="L21" i="15"/>
  <c r="G21" i="15"/>
  <c r="AA20" i="15"/>
  <c r="V20" i="15"/>
  <c r="Q20" i="15"/>
  <c r="L20" i="15"/>
  <c r="G20" i="15"/>
  <c r="AA19" i="15"/>
  <c r="V19" i="15"/>
  <c r="Q19" i="15"/>
  <c r="L19" i="15"/>
  <c r="G19" i="15"/>
  <c r="AA18" i="15"/>
  <c r="V18" i="15"/>
  <c r="Q18" i="15"/>
  <c r="L18" i="15"/>
  <c r="G18" i="15"/>
  <c r="AA17" i="15"/>
  <c r="V17" i="15"/>
  <c r="Q17" i="15"/>
  <c r="L17" i="15"/>
  <c r="G17" i="15"/>
  <c r="Z14" i="15"/>
  <c r="Y14" i="15"/>
  <c r="Y17" i="16" s="1"/>
  <c r="X14" i="15"/>
  <c r="X13" i="16" s="1"/>
  <c r="W14" i="15"/>
  <c r="U14" i="15"/>
  <c r="V14" i="15" s="1"/>
  <c r="T14" i="15"/>
  <c r="T13" i="16" s="1"/>
  <c r="S14" i="15"/>
  <c r="S13" i="16" s="1"/>
  <c r="R14" i="15"/>
  <c r="P14" i="15"/>
  <c r="P17" i="16" s="1"/>
  <c r="O14" i="15"/>
  <c r="O7" i="16" s="1"/>
  <c r="O9" i="16" s="1"/>
  <c r="N14" i="15"/>
  <c r="N17" i="16" s="1"/>
  <c r="M14" i="15"/>
  <c r="K14" i="15"/>
  <c r="K13" i="16" s="1"/>
  <c r="J14" i="15"/>
  <c r="J17" i="16" s="1"/>
  <c r="I14" i="15"/>
  <c r="I13" i="16" s="1"/>
  <c r="H14" i="15"/>
  <c r="H17" i="16" s="1"/>
  <c r="F14" i="15"/>
  <c r="F13" i="16" s="1"/>
  <c r="E14" i="15"/>
  <c r="D14" i="15"/>
  <c r="D7" i="16" s="1"/>
  <c r="D9" i="16" s="1"/>
  <c r="C14" i="15"/>
  <c r="C13" i="16" s="1"/>
  <c r="AA13" i="15"/>
  <c r="V13" i="15"/>
  <c r="Q13" i="15"/>
  <c r="L13" i="15"/>
  <c r="G13" i="15"/>
  <c r="AA12" i="15"/>
  <c r="V12" i="15"/>
  <c r="Q12" i="15"/>
  <c r="L12" i="15"/>
  <c r="G12" i="15"/>
  <c r="AA11" i="15"/>
  <c r="V11" i="15"/>
  <c r="Q11" i="15"/>
  <c r="L11" i="15"/>
  <c r="G11" i="15"/>
  <c r="AA10" i="15"/>
  <c r="V10" i="15"/>
  <c r="Q10" i="15"/>
  <c r="L10" i="15"/>
  <c r="G10" i="15"/>
  <c r="AA9" i="15"/>
  <c r="V9" i="15"/>
  <c r="Q9" i="15"/>
  <c r="L9" i="15"/>
  <c r="G9" i="15"/>
  <c r="AA8" i="15"/>
  <c r="V8" i="15"/>
  <c r="Q8" i="15"/>
  <c r="L8" i="15"/>
  <c r="G8" i="15"/>
  <c r="AA7" i="15"/>
  <c r="V7" i="15"/>
  <c r="Q7" i="15"/>
  <c r="L7" i="15"/>
  <c r="G7" i="15"/>
  <c r="AA6" i="15"/>
  <c r="V6" i="15"/>
  <c r="Q6" i="15"/>
  <c r="L6" i="15"/>
  <c r="G6" i="15"/>
  <c r="AA5" i="15"/>
  <c r="V5" i="15"/>
  <c r="Q5" i="15"/>
  <c r="L5" i="15"/>
  <c r="G5" i="15"/>
  <c r="Z37" i="13"/>
  <c r="Y37" i="13"/>
  <c r="X37" i="13"/>
  <c r="W37" i="13"/>
  <c r="U37" i="13"/>
  <c r="T37" i="13"/>
  <c r="S37" i="13"/>
  <c r="R37" i="13"/>
  <c r="V37" i="13" s="1"/>
  <c r="Q37" i="13"/>
  <c r="P37" i="13"/>
  <c r="O37" i="13"/>
  <c r="N37" i="13"/>
  <c r="M37" i="13"/>
  <c r="K37" i="13"/>
  <c r="J37" i="13"/>
  <c r="I37" i="13"/>
  <c r="H37" i="13"/>
  <c r="F37" i="13"/>
  <c r="E37" i="13"/>
  <c r="D37" i="13"/>
  <c r="C37" i="13"/>
  <c r="AA36" i="13"/>
  <c r="V36" i="13"/>
  <c r="Q36" i="13"/>
  <c r="L36" i="13"/>
  <c r="G36" i="13"/>
  <c r="AA35" i="13"/>
  <c r="V35" i="13"/>
  <c r="Q35" i="13"/>
  <c r="L35" i="13"/>
  <c r="G35" i="13"/>
  <c r="AA34" i="13"/>
  <c r="V34" i="13"/>
  <c r="Q34" i="13"/>
  <c r="L34" i="13"/>
  <c r="AB34" i="13" s="1"/>
  <c r="G34" i="13"/>
  <c r="AB33" i="13"/>
  <c r="AA33" i="13"/>
  <c r="V33" i="13"/>
  <c r="Q33" i="13"/>
  <c r="L33" i="13"/>
  <c r="G33" i="13"/>
  <c r="AA29" i="13"/>
  <c r="V29" i="13"/>
  <c r="Q29" i="13"/>
  <c r="L29" i="13"/>
  <c r="G29" i="13"/>
  <c r="AA28" i="13"/>
  <c r="V28" i="13"/>
  <c r="Q28" i="13"/>
  <c r="L28" i="13"/>
  <c r="G28" i="13"/>
  <c r="AA26" i="13"/>
  <c r="V26" i="13"/>
  <c r="Q26" i="13"/>
  <c r="AB26" i="13" s="1"/>
  <c r="L26" i="13"/>
  <c r="G26" i="13"/>
  <c r="AB20" i="13"/>
  <c r="AA20" i="13"/>
  <c r="V20" i="13"/>
  <c r="Q20" i="13"/>
  <c r="L20" i="13"/>
  <c r="G20" i="13"/>
  <c r="AA19" i="13"/>
  <c r="V19" i="13"/>
  <c r="Q19" i="13"/>
  <c r="L19" i="13"/>
  <c r="G19" i="13"/>
  <c r="AA18" i="13"/>
  <c r="V18" i="13"/>
  <c r="Q18" i="13"/>
  <c r="L18" i="13"/>
  <c r="G18" i="13"/>
  <c r="AB18" i="13" s="1"/>
  <c r="AA16" i="13"/>
  <c r="V16" i="13"/>
  <c r="Q16" i="13"/>
  <c r="L16" i="13"/>
  <c r="AB16" i="13" s="1"/>
  <c r="G16" i="13"/>
  <c r="B264" i="9"/>
  <c r="B238" i="9"/>
  <c r="B212" i="9"/>
  <c r="B186" i="9"/>
  <c r="B160" i="9"/>
  <c r="B134" i="9"/>
  <c r="B108" i="9"/>
  <c r="B82" i="9"/>
  <c r="B56" i="9"/>
  <c r="F39" i="9"/>
  <c r="E39" i="9"/>
  <c r="B30" i="9"/>
  <c r="C26" i="20"/>
  <c r="Z23" i="20"/>
  <c r="Y23" i="20"/>
  <c r="S23" i="20"/>
  <c r="R23" i="20"/>
  <c r="N23" i="20"/>
  <c r="I23" i="20"/>
  <c r="D23" i="20"/>
  <c r="C23" i="20"/>
  <c r="Z22" i="20"/>
  <c r="Y22" i="20"/>
  <c r="X22" i="20"/>
  <c r="W22" i="20"/>
  <c r="U22" i="20"/>
  <c r="T22" i="20"/>
  <c r="S22" i="20"/>
  <c r="R22" i="20"/>
  <c r="P22" i="20"/>
  <c r="O22" i="20"/>
  <c r="N22" i="20"/>
  <c r="M22" i="20"/>
  <c r="Q22" i="20" s="1"/>
  <c r="K22" i="20"/>
  <c r="K23" i="20" s="1"/>
  <c r="J22" i="20"/>
  <c r="I22" i="20"/>
  <c r="H22" i="20"/>
  <c r="F22" i="20"/>
  <c r="F23" i="20" s="1"/>
  <c r="E22" i="20"/>
  <c r="D22" i="20"/>
  <c r="C22" i="20"/>
  <c r="G22" i="20" s="1"/>
  <c r="Z21" i="20"/>
  <c r="Y21" i="20"/>
  <c r="X21" i="20"/>
  <c r="W21" i="20"/>
  <c r="U21" i="20"/>
  <c r="T21" i="20"/>
  <c r="S21" i="20"/>
  <c r="R21" i="20"/>
  <c r="P21" i="20"/>
  <c r="O21" i="20"/>
  <c r="N21" i="20"/>
  <c r="M21" i="20"/>
  <c r="K21" i="20"/>
  <c r="J21" i="20"/>
  <c r="J23" i="20" s="1"/>
  <c r="I21" i="20"/>
  <c r="H21" i="20"/>
  <c r="F21" i="20"/>
  <c r="E21" i="20"/>
  <c r="D21" i="20"/>
  <c r="C21" i="20"/>
  <c r="Z6" i="20"/>
  <c r="Y6" i="20"/>
  <c r="O6" i="20"/>
  <c r="M6" i="20"/>
  <c r="C6" i="20"/>
  <c r="Z34" i="19"/>
  <c r="Y34" i="19"/>
  <c r="X34" i="19"/>
  <c r="W34" i="19"/>
  <c r="U34" i="19"/>
  <c r="T34" i="19"/>
  <c r="S34" i="19"/>
  <c r="R34" i="19"/>
  <c r="P34" i="19"/>
  <c r="O34" i="19"/>
  <c r="N34" i="19"/>
  <c r="M34" i="19"/>
  <c r="K34" i="19"/>
  <c r="J34" i="19"/>
  <c r="I34" i="19"/>
  <c r="H34" i="19"/>
  <c r="F34" i="19"/>
  <c r="E34" i="19"/>
  <c r="D34" i="19"/>
  <c r="C34" i="19"/>
  <c r="Z22" i="19"/>
  <c r="Y22" i="19"/>
  <c r="X22" i="19"/>
  <c r="W22" i="19"/>
  <c r="U22" i="19"/>
  <c r="T22" i="19"/>
  <c r="S22" i="19"/>
  <c r="R22" i="19"/>
  <c r="P22" i="19"/>
  <c r="O22" i="19"/>
  <c r="N22" i="19"/>
  <c r="M22" i="19"/>
  <c r="K22" i="19"/>
  <c r="J22" i="19"/>
  <c r="I22" i="19"/>
  <c r="H22" i="19"/>
  <c r="F22" i="19"/>
  <c r="E22" i="19"/>
  <c r="D22" i="19"/>
  <c r="C22" i="19"/>
  <c r="C25" i="18"/>
  <c r="D25" i="18" s="1"/>
  <c r="Z20" i="18"/>
  <c r="Y20" i="18"/>
  <c r="X20" i="18"/>
  <c r="W20" i="18"/>
  <c r="U20" i="18"/>
  <c r="T20" i="18"/>
  <c r="S20" i="18"/>
  <c r="R20" i="18"/>
  <c r="P20" i="18"/>
  <c r="O20" i="18"/>
  <c r="N20" i="18"/>
  <c r="M20" i="18"/>
  <c r="K20" i="18"/>
  <c r="J20" i="18"/>
  <c r="I20" i="18"/>
  <c r="H20" i="18"/>
  <c r="F20" i="18"/>
  <c r="E20" i="18"/>
  <c r="D20" i="18"/>
  <c r="C20" i="18"/>
  <c r="Z11" i="18"/>
  <c r="Y11" i="18"/>
  <c r="X11" i="18"/>
  <c r="W11" i="18"/>
  <c r="U11" i="18"/>
  <c r="T11" i="18"/>
  <c r="S11" i="18"/>
  <c r="R11" i="18"/>
  <c r="P11" i="18"/>
  <c r="O11" i="18"/>
  <c r="N11" i="18"/>
  <c r="M11" i="18"/>
  <c r="K11" i="18"/>
  <c r="J11" i="18"/>
  <c r="I11" i="18"/>
  <c r="H11" i="18"/>
  <c r="F11" i="18"/>
  <c r="E11" i="18"/>
  <c r="D11" i="18"/>
  <c r="C11" i="18"/>
  <c r="AB18" i="17"/>
  <c r="AA18" i="17"/>
  <c r="V18" i="17"/>
  <c r="Q18" i="17"/>
  <c r="L18" i="17"/>
  <c r="G18" i="17"/>
  <c r="C17" i="17"/>
  <c r="Z8" i="14"/>
  <c r="Y8" i="14"/>
  <c r="X8" i="14"/>
  <c r="W8" i="14"/>
  <c r="AA8" i="14" s="1"/>
  <c r="V8" i="14"/>
  <c r="U8" i="14"/>
  <c r="T8" i="14"/>
  <c r="S8" i="14"/>
  <c r="R8" i="14"/>
  <c r="P8" i="14"/>
  <c r="O8" i="14"/>
  <c r="N8" i="14"/>
  <c r="M8" i="14"/>
  <c r="Q8" i="14" s="1"/>
  <c r="K8" i="14"/>
  <c r="J8" i="14"/>
  <c r="I8" i="14"/>
  <c r="H8" i="14"/>
  <c r="L8" i="14" s="1"/>
  <c r="F8" i="14"/>
  <c r="E8" i="14"/>
  <c r="G8" i="14" s="1"/>
  <c r="D8" i="14"/>
  <c r="C8" i="14"/>
  <c r="Z13" i="11"/>
  <c r="Y13" i="11"/>
  <c r="X13" i="11"/>
  <c r="W13" i="11"/>
  <c r="AA13" i="11" s="1"/>
  <c r="U13" i="11"/>
  <c r="T13" i="11"/>
  <c r="S13" i="11"/>
  <c r="R13" i="11"/>
  <c r="V13" i="11" s="1"/>
  <c r="P13" i="11"/>
  <c r="O13" i="11"/>
  <c r="N13" i="11"/>
  <c r="M13" i="11"/>
  <c r="K13" i="11"/>
  <c r="J13" i="11"/>
  <c r="I13" i="11"/>
  <c r="H13" i="11"/>
  <c r="F13" i="11"/>
  <c r="E13" i="11"/>
  <c r="D13" i="11"/>
  <c r="Z29" i="10"/>
  <c r="Y29" i="10"/>
  <c r="X29" i="10"/>
  <c r="W29" i="10"/>
  <c r="AA29" i="10" s="1"/>
  <c r="U29" i="10"/>
  <c r="T29" i="10"/>
  <c r="V29" i="10" s="1"/>
  <c r="S29" i="10"/>
  <c r="R29" i="10"/>
  <c r="P29" i="10"/>
  <c r="O29" i="10"/>
  <c r="N29" i="10"/>
  <c r="M29" i="10"/>
  <c r="Q29" i="10" s="1"/>
  <c r="L29" i="10"/>
  <c r="K29" i="10"/>
  <c r="J29" i="10"/>
  <c r="I29" i="10"/>
  <c r="H29" i="10"/>
  <c r="F29" i="10"/>
  <c r="E29" i="10"/>
  <c r="D29" i="10"/>
  <c r="G29" i="10" s="1"/>
  <c r="C29" i="10"/>
  <c r="C23" i="10"/>
  <c r="C21" i="10"/>
  <c r="AA20" i="10"/>
  <c r="V20" i="10"/>
  <c r="Q20" i="10"/>
  <c r="L20" i="10"/>
  <c r="G20" i="10"/>
  <c r="AA19" i="10"/>
  <c r="V19" i="10"/>
  <c r="Q19" i="10"/>
  <c r="L19" i="10"/>
  <c r="G19" i="10"/>
  <c r="F15" i="10"/>
  <c r="E15" i="10"/>
  <c r="D15" i="10"/>
  <c r="C15" i="10"/>
  <c r="C28" i="10" s="1"/>
  <c r="F13" i="10"/>
  <c r="E13" i="10"/>
  <c r="D13" i="10"/>
  <c r="C13" i="10"/>
  <c r="AA12" i="10"/>
  <c r="V12" i="10"/>
  <c r="Q12" i="10"/>
  <c r="L12" i="10"/>
  <c r="G12" i="10"/>
  <c r="AA11" i="10"/>
  <c r="V11" i="10"/>
  <c r="Q11" i="10"/>
  <c r="L11" i="10"/>
  <c r="G11" i="10"/>
  <c r="C7" i="10"/>
  <c r="AA6" i="10"/>
  <c r="V6" i="10"/>
  <c r="Q6" i="10"/>
  <c r="L6" i="10"/>
  <c r="G6" i="10"/>
  <c r="C33" i="12"/>
  <c r="C30" i="12"/>
  <c r="C29" i="12"/>
  <c r="C23" i="12"/>
  <c r="C22" i="12"/>
  <c r="C19" i="12"/>
  <c r="C20" i="12" s="1"/>
  <c r="C18" i="12"/>
  <c r="C17" i="12"/>
  <c r="E13" i="12"/>
  <c r="D13" i="12"/>
  <c r="C13" i="12"/>
  <c r="C14" i="12" s="1"/>
  <c r="C87" i="6"/>
  <c r="C86" i="6"/>
  <c r="C85" i="6"/>
  <c r="C84" i="6"/>
  <c r="C83" i="6"/>
  <c r="C82" i="6"/>
  <c r="C81" i="6"/>
  <c r="C80" i="6"/>
  <c r="C79" i="6"/>
  <c r="C78" i="6"/>
  <c r="C74" i="6"/>
  <c r="C73" i="6"/>
  <c r="C72" i="6"/>
  <c r="C71" i="6"/>
  <c r="C70" i="6"/>
  <c r="C69" i="6"/>
  <c r="C68" i="6"/>
  <c r="C67" i="6"/>
  <c r="C66" i="6"/>
  <c r="C65" i="6"/>
  <c r="P61" i="6"/>
  <c r="O61" i="6"/>
  <c r="N61" i="6"/>
  <c r="M61" i="6"/>
  <c r="L61" i="6"/>
  <c r="C61" i="6"/>
  <c r="O60" i="6"/>
  <c r="N60" i="6"/>
  <c r="M60" i="6"/>
  <c r="P60" i="6" s="1"/>
  <c r="L60" i="6"/>
  <c r="C60" i="6"/>
  <c r="O59" i="6"/>
  <c r="N59" i="6"/>
  <c r="M59" i="6"/>
  <c r="L59" i="6"/>
  <c r="C59" i="6"/>
  <c r="O58" i="6"/>
  <c r="N58" i="6"/>
  <c r="M58" i="6"/>
  <c r="L58" i="6"/>
  <c r="C58" i="6"/>
  <c r="O57" i="6"/>
  <c r="N57" i="6"/>
  <c r="M57" i="6"/>
  <c r="L57" i="6"/>
  <c r="P57" i="6" s="1"/>
  <c r="C57" i="6"/>
  <c r="O56" i="6"/>
  <c r="N56" i="6"/>
  <c r="M56" i="6"/>
  <c r="P56" i="6" s="1"/>
  <c r="L56" i="6"/>
  <c r="C56" i="6"/>
  <c r="P55" i="6"/>
  <c r="O55" i="6"/>
  <c r="N55" i="6"/>
  <c r="M55" i="6"/>
  <c r="L55" i="6"/>
  <c r="C55" i="6"/>
  <c r="O54" i="6"/>
  <c r="N54" i="6"/>
  <c r="M54" i="6"/>
  <c r="L54" i="6"/>
  <c r="C54" i="6"/>
  <c r="O53" i="6"/>
  <c r="N53" i="6"/>
  <c r="M53" i="6"/>
  <c r="L53" i="6"/>
  <c r="P53" i="6" s="1"/>
  <c r="C53" i="6"/>
  <c r="O52" i="6"/>
  <c r="N52" i="6"/>
  <c r="M52" i="6"/>
  <c r="L52" i="6"/>
  <c r="C52" i="6"/>
  <c r="O51" i="6"/>
  <c r="N51" i="6"/>
  <c r="M51" i="6"/>
  <c r="L51" i="6"/>
  <c r="P51" i="6" s="1"/>
  <c r="C51" i="6"/>
  <c r="O50" i="6"/>
  <c r="N50" i="6"/>
  <c r="M50" i="6"/>
  <c r="L50" i="6"/>
  <c r="C50" i="6"/>
  <c r="O49" i="6"/>
  <c r="N49" i="6"/>
  <c r="M49" i="6"/>
  <c r="L49" i="6"/>
  <c r="C49" i="6"/>
  <c r="O48" i="6"/>
  <c r="N48" i="6"/>
  <c r="M48" i="6"/>
  <c r="P48" i="6" s="1"/>
  <c r="L48" i="6"/>
  <c r="C48" i="6"/>
  <c r="O47" i="6"/>
  <c r="N47" i="6"/>
  <c r="M47" i="6"/>
  <c r="L47" i="6"/>
  <c r="C47" i="6"/>
  <c r="O46" i="6"/>
  <c r="N46" i="6"/>
  <c r="M46" i="6"/>
  <c r="L46" i="6"/>
  <c r="P46" i="6" s="1"/>
  <c r="C46" i="6"/>
  <c r="O45" i="6"/>
  <c r="N45" i="6"/>
  <c r="M45" i="6"/>
  <c r="L45" i="6"/>
  <c r="P45" i="6" s="1"/>
  <c r="C45" i="6"/>
  <c r="O44" i="6"/>
  <c r="P44" i="6" s="1"/>
  <c r="N44" i="6"/>
  <c r="M44" i="6"/>
  <c r="L44" i="6"/>
  <c r="C44" i="6"/>
  <c r="P43" i="6"/>
  <c r="O43" i="6"/>
  <c r="N43" i="6"/>
  <c r="M43" i="6"/>
  <c r="L43" i="6"/>
  <c r="C43" i="6"/>
  <c r="O42" i="6"/>
  <c r="N42" i="6"/>
  <c r="M42" i="6"/>
  <c r="L42" i="6"/>
  <c r="C42" i="6"/>
  <c r="P41" i="6"/>
  <c r="O41" i="6"/>
  <c r="N41" i="6"/>
  <c r="M41" i="6"/>
  <c r="L41" i="6"/>
  <c r="C41" i="6"/>
  <c r="O40" i="6"/>
  <c r="N40" i="6"/>
  <c r="P40" i="6" s="1"/>
  <c r="M40" i="6"/>
  <c r="L40" i="6"/>
  <c r="C40" i="6"/>
  <c r="O39" i="6"/>
  <c r="N39" i="6"/>
  <c r="M39" i="6"/>
  <c r="L39" i="6"/>
  <c r="P39" i="6" s="1"/>
  <c r="C39" i="6"/>
  <c r="O38" i="6"/>
  <c r="N38" i="6"/>
  <c r="M38" i="6"/>
  <c r="L38" i="6"/>
  <c r="C38" i="6"/>
  <c r="O37" i="6"/>
  <c r="N37" i="6"/>
  <c r="M37" i="6"/>
  <c r="L37" i="6"/>
  <c r="C37" i="6"/>
  <c r="O36" i="6"/>
  <c r="N36" i="6"/>
  <c r="M36" i="6"/>
  <c r="P36" i="6" s="1"/>
  <c r="L36" i="6"/>
  <c r="C36" i="6"/>
  <c r="O35" i="6"/>
  <c r="P35" i="6" s="1"/>
  <c r="N35" i="6"/>
  <c r="M35" i="6"/>
  <c r="L35" i="6"/>
  <c r="C35" i="6"/>
  <c r="O34" i="6"/>
  <c r="N34" i="6"/>
  <c r="M34" i="6"/>
  <c r="L34" i="6"/>
  <c r="P34" i="6" s="1"/>
  <c r="C34" i="6"/>
  <c r="O33" i="6"/>
  <c r="P33" i="6" s="1"/>
  <c r="N33" i="6"/>
  <c r="M33" i="6"/>
  <c r="L33" i="6"/>
  <c r="C33" i="6"/>
  <c r="O32" i="6"/>
  <c r="P32" i="6" s="1"/>
  <c r="N32" i="6"/>
  <c r="M32" i="6"/>
  <c r="L32" i="6"/>
  <c r="C32" i="6"/>
  <c r="C28" i="6"/>
  <c r="C27" i="6"/>
  <c r="C26" i="6"/>
  <c r="C25" i="6"/>
  <c r="C24" i="6"/>
  <c r="C23" i="6"/>
  <c r="C22" i="6"/>
  <c r="C21" i="6"/>
  <c r="C20" i="6"/>
  <c r="C19" i="6"/>
  <c r="DD739" i="29"/>
  <c r="CG739" i="29"/>
  <c r="CB739" i="29"/>
  <c r="AQ739" i="29"/>
  <c r="AU739" i="29" s="1"/>
  <c r="CO738" i="29"/>
  <c r="BL738" i="29"/>
  <c r="BF738" i="29"/>
  <c r="AW737" i="29"/>
  <c r="CV736" i="29"/>
  <c r="BZ736" i="29"/>
  <c r="BW736" i="29"/>
  <c r="BZ735" i="29"/>
  <c r="D735" i="29"/>
  <c r="AN734" i="29"/>
  <c r="CT733" i="29"/>
  <c r="CL733" i="29"/>
  <c r="BS733" i="29"/>
  <c r="P733" i="29"/>
  <c r="O733" i="29"/>
  <c r="BX732" i="29"/>
  <c r="CW731" i="29"/>
  <c r="CV731" i="29"/>
  <c r="BD731" i="29"/>
  <c r="J730" i="29"/>
  <c r="DD726" i="29"/>
  <c r="CP726" i="29"/>
  <c r="T726" i="29"/>
  <c r="CM725" i="29"/>
  <c r="CZ724" i="29"/>
  <c r="DD723" i="29"/>
  <c r="DB723" i="29"/>
  <c r="AI723" i="29"/>
  <c r="AX722" i="29"/>
  <c r="AQ722" i="29"/>
  <c r="AU722" i="29" s="1"/>
  <c r="AO722" i="29"/>
  <c r="CL720" i="29"/>
  <c r="CH720" i="29"/>
  <c r="BA720" i="29"/>
  <c r="AC720" i="29"/>
  <c r="CR719" i="29"/>
  <c r="AG719" i="29"/>
  <c r="AK719" i="29" s="1"/>
  <c r="W719" i="29"/>
  <c r="CW718" i="29"/>
  <c r="BA718" i="29"/>
  <c r="AD718" i="29"/>
  <c r="CA717" i="29"/>
  <c r="AQ717" i="29"/>
  <c r="AL717" i="29"/>
  <c r="CQ506" i="29"/>
  <c r="AN506" i="29"/>
  <c r="W506" i="29"/>
  <c r="DD505" i="29"/>
  <c r="DB505" i="29"/>
  <c r="DC505" i="29" s="1"/>
  <c r="DA505" i="29"/>
  <c r="CZ505" i="29"/>
  <c r="CY505" i="29"/>
  <c r="CW505" i="29"/>
  <c r="CX505" i="29" s="1"/>
  <c r="CV505" i="29"/>
  <c r="CU505" i="29"/>
  <c r="CT505" i="29"/>
  <c r="CR505" i="29"/>
  <c r="CS505" i="29" s="1"/>
  <c r="CQ505" i="29"/>
  <c r="CP505" i="29"/>
  <c r="CO505" i="29"/>
  <c r="CN505" i="29"/>
  <c r="CM505" i="29"/>
  <c r="CL505" i="29"/>
  <c r="CK505" i="29"/>
  <c r="CJ505" i="29"/>
  <c r="CI505" i="29"/>
  <c r="CH505" i="29"/>
  <c r="CG505" i="29"/>
  <c r="CF505" i="29"/>
  <c r="CE505" i="29"/>
  <c r="CC505" i="29"/>
  <c r="CD505" i="29" s="1"/>
  <c r="CB505" i="29"/>
  <c r="CA505" i="29"/>
  <c r="BZ505" i="29"/>
  <c r="BX505" i="29"/>
  <c r="BY505" i="29" s="1"/>
  <c r="BW505" i="29"/>
  <c r="BV505" i="29"/>
  <c r="BU505" i="29"/>
  <c r="BS505" i="29"/>
  <c r="BT505" i="29" s="1"/>
  <c r="BR505" i="29"/>
  <c r="BQ505" i="29"/>
  <c r="BP505" i="29"/>
  <c r="BO505" i="29"/>
  <c r="BN505" i="29"/>
  <c r="BM505" i="29"/>
  <c r="BL505" i="29"/>
  <c r="BK505" i="29"/>
  <c r="BI505" i="29"/>
  <c r="BJ505" i="29" s="1"/>
  <c r="BH505" i="29"/>
  <c r="BG505" i="29"/>
  <c r="BF505" i="29"/>
  <c r="BE505" i="29"/>
  <c r="BD505" i="29"/>
  <c r="BC505" i="29"/>
  <c r="BB505" i="29"/>
  <c r="BA505" i="29"/>
  <c r="AY505" i="29"/>
  <c r="AZ505" i="29" s="1"/>
  <c r="AX505" i="29"/>
  <c r="AW505" i="29"/>
  <c r="AV505" i="29"/>
  <c r="AU505" i="29"/>
  <c r="AT505" i="29"/>
  <c r="AS505" i="29"/>
  <c r="AR505" i="29"/>
  <c r="AQ505" i="29"/>
  <c r="AP505" i="29"/>
  <c r="AO505" i="29"/>
  <c r="AN505" i="29"/>
  <c r="AM505" i="29"/>
  <c r="AL505" i="29"/>
  <c r="AK505" i="29"/>
  <c r="AJ505" i="29"/>
  <c r="AI505" i="29"/>
  <c r="AH505" i="29"/>
  <c r="AG505" i="29"/>
  <c r="AE505" i="29"/>
  <c r="AF505" i="29" s="1"/>
  <c r="AD505" i="29"/>
  <c r="AC505" i="29"/>
  <c r="AB505" i="29"/>
  <c r="Z505" i="29"/>
  <c r="AA505" i="29" s="1"/>
  <c r="Y505" i="29"/>
  <c r="X505" i="29"/>
  <c r="W505" i="29"/>
  <c r="V505" i="29"/>
  <c r="U505" i="29"/>
  <c r="T505" i="29"/>
  <c r="S505" i="29"/>
  <c r="R505" i="29"/>
  <c r="Q505" i="29"/>
  <c r="P505" i="29"/>
  <c r="O505" i="29"/>
  <c r="N505" i="29"/>
  <c r="M505" i="29"/>
  <c r="L505" i="29"/>
  <c r="K505" i="29"/>
  <c r="J505" i="29"/>
  <c r="I505" i="29"/>
  <c r="H505" i="29"/>
  <c r="F505" i="29"/>
  <c r="G505" i="29" s="1"/>
  <c r="E505" i="29"/>
  <c r="D505" i="29"/>
  <c r="C505" i="29"/>
  <c r="DD504" i="29"/>
  <c r="DC504" i="29"/>
  <c r="DB504" i="29"/>
  <c r="DA504" i="29"/>
  <c r="CZ504" i="29"/>
  <c r="CY504" i="29"/>
  <c r="CX504" i="29"/>
  <c r="CW504" i="29"/>
  <c r="CV504" i="29"/>
  <c r="CU504" i="29"/>
  <c r="CT504" i="29"/>
  <c r="CR504" i="29"/>
  <c r="CS504" i="29" s="1"/>
  <c r="CQ504" i="29"/>
  <c r="CP504" i="29"/>
  <c r="CP738" i="29" s="1"/>
  <c r="CO504" i="29"/>
  <c r="CN504" i="29"/>
  <c r="CM504" i="29"/>
  <c r="CL504" i="29"/>
  <c r="CK504" i="29"/>
  <c r="CJ504" i="29"/>
  <c r="CI504" i="29"/>
  <c r="CH504" i="29"/>
  <c r="CG504" i="29"/>
  <c r="CF504" i="29"/>
  <c r="CE504" i="29"/>
  <c r="CC504" i="29"/>
  <c r="CD504" i="29" s="1"/>
  <c r="CB504" i="29"/>
  <c r="CA504" i="29"/>
  <c r="BZ504" i="29"/>
  <c r="BY504" i="29"/>
  <c r="BX504" i="29"/>
  <c r="BW504" i="29"/>
  <c r="BV504" i="29"/>
  <c r="BU504" i="29"/>
  <c r="BS504" i="29"/>
  <c r="BT504" i="29" s="1"/>
  <c r="BR504" i="29"/>
  <c r="BQ504" i="29"/>
  <c r="BP504" i="29"/>
  <c r="BO504" i="29"/>
  <c r="BN504" i="29"/>
  <c r="BM504" i="29"/>
  <c r="BL504" i="29"/>
  <c r="BK504" i="29"/>
  <c r="BK738" i="29" s="1"/>
  <c r="BJ504" i="29"/>
  <c r="BI504" i="29"/>
  <c r="BH504" i="29"/>
  <c r="BG504" i="29"/>
  <c r="BF504" i="29"/>
  <c r="BD504" i="29"/>
  <c r="BE504" i="29" s="1"/>
  <c r="BC504" i="29"/>
  <c r="BB504" i="29"/>
  <c r="BA504" i="29"/>
  <c r="AZ504" i="29"/>
  <c r="AY504" i="29"/>
  <c r="AX504" i="29"/>
  <c r="AW504" i="29"/>
  <c r="AV504" i="29"/>
  <c r="AT504" i="29"/>
  <c r="AU504" i="29" s="1"/>
  <c r="AS504" i="29"/>
  <c r="AR504" i="29"/>
  <c r="AQ504" i="29"/>
  <c r="AO504" i="29"/>
  <c r="AP504" i="29" s="1"/>
  <c r="AN504" i="29"/>
  <c r="AM504" i="29"/>
  <c r="AL504" i="29"/>
  <c r="AJ504" i="29"/>
  <c r="AK504" i="29" s="1"/>
  <c r="AI504" i="29"/>
  <c r="AH504" i="29"/>
  <c r="AG504" i="29"/>
  <c r="AE504" i="29"/>
  <c r="AF504" i="29" s="1"/>
  <c r="AD504" i="29"/>
  <c r="AC504" i="29"/>
  <c r="AB504" i="29"/>
  <c r="AA504" i="29"/>
  <c r="Z504" i="29"/>
  <c r="Y504" i="29"/>
  <c r="X504" i="29"/>
  <c r="W504" i="29"/>
  <c r="V504" i="29"/>
  <c r="U504" i="29"/>
  <c r="U738" i="29" s="1"/>
  <c r="T504" i="29"/>
  <c r="S504" i="29"/>
  <c r="R504" i="29"/>
  <c r="P504" i="29"/>
  <c r="Q504" i="29" s="1"/>
  <c r="O504" i="29"/>
  <c r="N504" i="29"/>
  <c r="M504" i="29"/>
  <c r="M738" i="29" s="1"/>
  <c r="L504" i="29"/>
  <c r="K504" i="29"/>
  <c r="J504" i="29"/>
  <c r="I504" i="29"/>
  <c r="H504" i="29"/>
  <c r="F504" i="29"/>
  <c r="G504" i="29" s="1"/>
  <c r="E504" i="29"/>
  <c r="D504" i="29"/>
  <c r="C504" i="29"/>
  <c r="DD503" i="29"/>
  <c r="DB503" i="29"/>
  <c r="DC503" i="29" s="1"/>
  <c r="DA503" i="29"/>
  <c r="CZ503" i="29"/>
  <c r="CY503" i="29"/>
  <c r="CX503" i="29"/>
  <c r="CW503" i="29"/>
  <c r="CV503" i="29"/>
  <c r="CU503" i="29"/>
  <c r="CT503" i="29"/>
  <c r="CR503" i="29"/>
  <c r="CS503" i="29" s="1"/>
  <c r="CQ503" i="29"/>
  <c r="CP503" i="29"/>
  <c r="CO503" i="29"/>
  <c r="CM503" i="29"/>
  <c r="CN503" i="29" s="1"/>
  <c r="CL503" i="29"/>
  <c r="CK503" i="29"/>
  <c r="CJ503" i="29"/>
  <c r="CH503" i="29"/>
  <c r="CI503" i="29" s="1"/>
  <c r="CG503" i="29"/>
  <c r="CF503" i="29"/>
  <c r="CE503" i="29"/>
  <c r="CD503" i="29"/>
  <c r="CC503" i="29"/>
  <c r="CB503" i="29"/>
  <c r="CA503" i="29"/>
  <c r="BZ503" i="29"/>
  <c r="BY503" i="29"/>
  <c r="BX503" i="29"/>
  <c r="BW503" i="29"/>
  <c r="BV503" i="29"/>
  <c r="BU503" i="29"/>
  <c r="BS503" i="29"/>
  <c r="BT503" i="29" s="1"/>
  <c r="BR503" i="29"/>
  <c r="BQ503" i="29"/>
  <c r="BP503" i="29"/>
  <c r="BN503" i="29"/>
  <c r="BO503" i="29" s="1"/>
  <c r="BM503" i="29"/>
  <c r="BL503" i="29"/>
  <c r="BK503" i="29"/>
  <c r="BJ503" i="29"/>
  <c r="BI503" i="29"/>
  <c r="BH503" i="29"/>
  <c r="BG503" i="29"/>
  <c r="BF503" i="29"/>
  <c r="BD503" i="29"/>
  <c r="BE503" i="29" s="1"/>
  <c r="BC503" i="29"/>
  <c r="BB503" i="29"/>
  <c r="BA503" i="29"/>
  <c r="AY503" i="29"/>
  <c r="AZ503" i="29" s="1"/>
  <c r="AX503" i="29"/>
  <c r="AW503" i="29"/>
  <c r="AV503" i="29"/>
  <c r="AV737" i="29" s="1"/>
  <c r="AU503" i="29"/>
  <c r="AT503" i="29"/>
  <c r="AS503" i="29"/>
  <c r="AR503" i="29"/>
  <c r="AQ503" i="29"/>
  <c r="AP503" i="29"/>
  <c r="AO503" i="29"/>
  <c r="AN503" i="29"/>
  <c r="AM503" i="29"/>
  <c r="AL503" i="29"/>
  <c r="AK503" i="29"/>
  <c r="AJ503" i="29"/>
  <c r="AI503" i="29"/>
  <c r="AH503" i="29"/>
  <c r="AG503" i="29"/>
  <c r="AE503" i="29"/>
  <c r="AF503" i="29" s="1"/>
  <c r="AD503" i="29"/>
  <c r="AC503" i="29"/>
  <c r="AB503" i="29"/>
  <c r="Z503" i="29"/>
  <c r="AA503" i="29" s="1"/>
  <c r="Y503" i="29"/>
  <c r="X503" i="29"/>
  <c r="W503" i="29"/>
  <c r="V503" i="29"/>
  <c r="U503" i="29"/>
  <c r="T503" i="29"/>
  <c r="S503" i="29"/>
  <c r="R503" i="29"/>
  <c r="P503" i="29"/>
  <c r="Q503" i="29" s="1"/>
  <c r="O503" i="29"/>
  <c r="N503" i="29"/>
  <c r="M503" i="29"/>
  <c r="K503" i="29"/>
  <c r="L503" i="29" s="1"/>
  <c r="J503" i="29"/>
  <c r="I503" i="29"/>
  <c r="H503" i="29"/>
  <c r="F503" i="29"/>
  <c r="G503" i="29" s="1"/>
  <c r="E503" i="29"/>
  <c r="D503" i="29"/>
  <c r="C503" i="29"/>
  <c r="DD502" i="29"/>
  <c r="DC502" i="29"/>
  <c r="DB502" i="29"/>
  <c r="DA502" i="29"/>
  <c r="DA736" i="29" s="1"/>
  <c r="CZ502" i="29"/>
  <c r="CY502" i="29"/>
  <c r="CW502" i="29"/>
  <c r="CX502" i="29" s="1"/>
  <c r="CV502" i="29"/>
  <c r="CU502" i="29"/>
  <c r="CT502" i="29"/>
  <c r="CR502" i="29"/>
  <c r="CS502" i="29" s="1"/>
  <c r="CQ502" i="29"/>
  <c r="CP502" i="29"/>
  <c r="CO502" i="29"/>
  <c r="CM502" i="29"/>
  <c r="CN502" i="29" s="1"/>
  <c r="CL502" i="29"/>
  <c r="CK502" i="29"/>
  <c r="CJ502" i="29"/>
  <c r="CI502" i="29"/>
  <c r="CH502" i="29"/>
  <c r="CG502" i="29"/>
  <c r="CF502" i="29"/>
  <c r="CE502" i="29"/>
  <c r="CC502" i="29"/>
  <c r="CD502" i="29" s="1"/>
  <c r="CB502" i="29"/>
  <c r="CA502" i="29"/>
  <c r="BZ502" i="29"/>
  <c r="BX502" i="29"/>
  <c r="BY502" i="29" s="1"/>
  <c r="BW502" i="29"/>
  <c r="BV502" i="29"/>
  <c r="BU502" i="29"/>
  <c r="BT502" i="29"/>
  <c r="BS502" i="29"/>
  <c r="BR502" i="29"/>
  <c r="BQ502" i="29"/>
  <c r="BP502" i="29"/>
  <c r="BN502" i="29"/>
  <c r="BO502" i="29" s="1"/>
  <c r="BM502" i="29"/>
  <c r="BL502" i="29"/>
  <c r="BK502" i="29"/>
  <c r="BI502" i="29"/>
  <c r="BJ502" i="29" s="1"/>
  <c r="BH502" i="29"/>
  <c r="BG502" i="29"/>
  <c r="BF502" i="29"/>
  <c r="BD502" i="29"/>
  <c r="BE502" i="29" s="1"/>
  <c r="BC502" i="29"/>
  <c r="BB502" i="29"/>
  <c r="BA502" i="29"/>
  <c r="AZ502" i="29"/>
  <c r="AY502" i="29"/>
  <c r="AX502" i="29"/>
  <c r="AW502" i="29"/>
  <c r="AV502" i="29"/>
  <c r="AU502" i="29"/>
  <c r="AT502" i="29"/>
  <c r="AS502" i="29"/>
  <c r="AR502" i="29"/>
  <c r="AQ502" i="29"/>
  <c r="AO502" i="29"/>
  <c r="AP502" i="29" s="1"/>
  <c r="AN502" i="29"/>
  <c r="AM502" i="29"/>
  <c r="AL502" i="29"/>
  <c r="AJ502" i="29"/>
  <c r="AK502" i="29" s="1"/>
  <c r="AI502" i="29"/>
  <c r="AH502" i="29"/>
  <c r="AG502" i="29"/>
  <c r="AF502" i="29"/>
  <c r="AE502" i="29"/>
  <c r="AD502" i="29"/>
  <c r="AC502" i="29"/>
  <c r="AB502" i="29"/>
  <c r="AA502" i="29"/>
  <c r="Z502" i="29"/>
  <c r="Z736" i="29" s="1"/>
  <c r="Y502" i="29"/>
  <c r="X502" i="29"/>
  <c r="W502" i="29"/>
  <c r="U502" i="29"/>
  <c r="V502" i="29" s="1"/>
  <c r="T502" i="29"/>
  <c r="S502" i="29"/>
  <c r="R502" i="29"/>
  <c r="Q502" i="29"/>
  <c r="P502" i="29"/>
  <c r="O502" i="29"/>
  <c r="N502" i="29"/>
  <c r="M502" i="29"/>
  <c r="K502" i="29"/>
  <c r="L502" i="29" s="1"/>
  <c r="J502" i="29"/>
  <c r="I502" i="29"/>
  <c r="H502" i="29"/>
  <c r="G502" i="29"/>
  <c r="F502" i="29"/>
  <c r="E502" i="29"/>
  <c r="D502" i="29"/>
  <c r="C502" i="29"/>
  <c r="DD501" i="29"/>
  <c r="DC501" i="29"/>
  <c r="DB501" i="29"/>
  <c r="DA501" i="29"/>
  <c r="CZ501" i="29"/>
  <c r="CY501" i="29"/>
  <c r="CW501" i="29"/>
  <c r="CX501" i="29" s="1"/>
  <c r="CV501" i="29"/>
  <c r="CU501" i="29"/>
  <c r="CT501" i="29"/>
  <c r="CS501" i="29"/>
  <c r="CR501" i="29"/>
  <c r="CQ501" i="29"/>
  <c r="CP501" i="29"/>
  <c r="CO501" i="29"/>
  <c r="CN501" i="29"/>
  <c r="CM501" i="29"/>
  <c r="CL501" i="29"/>
  <c r="CK501" i="29"/>
  <c r="CJ501" i="29"/>
  <c r="CH501" i="29"/>
  <c r="CI501" i="29" s="1"/>
  <c r="CG501" i="29"/>
  <c r="CG735" i="29" s="1"/>
  <c r="CF501" i="29"/>
  <c r="CE501" i="29"/>
  <c r="CD501" i="29"/>
  <c r="CC501" i="29"/>
  <c r="CB501" i="29"/>
  <c r="CA501" i="29"/>
  <c r="BZ501" i="29"/>
  <c r="BX501" i="29"/>
  <c r="BY501" i="29" s="1"/>
  <c r="BW501" i="29"/>
  <c r="BV501" i="29"/>
  <c r="BU501" i="29"/>
  <c r="BS501" i="29"/>
  <c r="BT501" i="29" s="1"/>
  <c r="BR501" i="29"/>
  <c r="BQ501" i="29"/>
  <c r="BP501" i="29"/>
  <c r="BN501" i="29"/>
  <c r="BO501" i="29" s="1"/>
  <c r="BM501" i="29"/>
  <c r="BL501" i="29"/>
  <c r="BK501" i="29"/>
  <c r="BJ501" i="29"/>
  <c r="BI501" i="29"/>
  <c r="BH501" i="29"/>
  <c r="BG501" i="29"/>
  <c r="BG735" i="29" s="1"/>
  <c r="BF501" i="29"/>
  <c r="BE501" i="29"/>
  <c r="BD501" i="29"/>
  <c r="BC501" i="29"/>
  <c r="BB501" i="29"/>
  <c r="BA501" i="29"/>
  <c r="BA735" i="29" s="1"/>
  <c r="AY501" i="29"/>
  <c r="AZ501" i="29" s="1"/>
  <c r="AX501" i="29"/>
  <c r="AW501" i="29"/>
  <c r="AV501" i="29"/>
  <c r="AT501" i="29"/>
  <c r="AU501" i="29" s="1"/>
  <c r="AS501" i="29"/>
  <c r="AR501" i="29"/>
  <c r="AQ501" i="29"/>
  <c r="AP501" i="29"/>
  <c r="AO501" i="29"/>
  <c r="AN501" i="29"/>
  <c r="AM501" i="29"/>
  <c r="AL501" i="29"/>
  <c r="AK501" i="29"/>
  <c r="AJ501" i="29"/>
  <c r="AI501" i="29"/>
  <c r="AH501" i="29"/>
  <c r="AG501" i="29"/>
  <c r="AE501" i="29"/>
  <c r="AF501" i="29" s="1"/>
  <c r="AD501" i="29"/>
  <c r="AC501" i="29"/>
  <c r="AB501" i="29"/>
  <c r="AA501" i="29"/>
  <c r="Z501" i="29"/>
  <c r="Y501" i="29"/>
  <c r="X501" i="29"/>
  <c r="W501" i="29"/>
  <c r="U501" i="29"/>
  <c r="V501" i="29" s="1"/>
  <c r="T501" i="29"/>
  <c r="S501" i="29"/>
  <c r="R501" i="29"/>
  <c r="Q501" i="29"/>
  <c r="P501" i="29"/>
  <c r="O501" i="29"/>
  <c r="N501" i="29"/>
  <c r="M501" i="29"/>
  <c r="K501" i="29"/>
  <c r="J501" i="29"/>
  <c r="I501" i="29"/>
  <c r="H501" i="29"/>
  <c r="F501" i="29"/>
  <c r="G501" i="29" s="1"/>
  <c r="E501" i="29"/>
  <c r="D501" i="29"/>
  <c r="C501" i="29"/>
  <c r="DD500" i="29"/>
  <c r="DC500" i="29"/>
  <c r="DB500" i="29"/>
  <c r="DA500" i="29"/>
  <c r="CZ500" i="29"/>
  <c r="CY500" i="29"/>
  <c r="CW500" i="29"/>
  <c r="CX500" i="29" s="1"/>
  <c r="CV500" i="29"/>
  <c r="CU500" i="29"/>
  <c r="CT500" i="29"/>
  <c r="CR500" i="29"/>
  <c r="CQ500" i="29"/>
  <c r="CP500" i="29"/>
  <c r="CO500" i="29"/>
  <c r="CN500" i="29"/>
  <c r="CM500" i="29"/>
  <c r="CL500" i="29"/>
  <c r="CK500" i="29"/>
  <c r="CJ500" i="29"/>
  <c r="CI500" i="29"/>
  <c r="CH500" i="29"/>
  <c r="CG500" i="29"/>
  <c r="CF500" i="29"/>
  <c r="CE500" i="29"/>
  <c r="CC500" i="29"/>
  <c r="CD500" i="29" s="1"/>
  <c r="CB500" i="29"/>
  <c r="CA500" i="29"/>
  <c r="BZ500" i="29"/>
  <c r="BX500" i="29"/>
  <c r="BY500" i="29" s="1"/>
  <c r="BW500" i="29"/>
  <c r="BV500" i="29"/>
  <c r="BU500" i="29"/>
  <c r="BT500" i="29"/>
  <c r="BS500" i="29"/>
  <c r="BR500" i="29"/>
  <c r="BQ500" i="29"/>
  <c r="BP500" i="29"/>
  <c r="BO500" i="29"/>
  <c r="BN500" i="29"/>
  <c r="BM500" i="29"/>
  <c r="BL500" i="29"/>
  <c r="BL506" i="29" s="1"/>
  <c r="BK500" i="29"/>
  <c r="BK734" i="29" s="1"/>
  <c r="BJ500" i="29"/>
  <c r="BI500" i="29"/>
  <c r="BH500" i="29"/>
  <c r="BG500" i="29"/>
  <c r="BF500" i="29"/>
  <c r="BD500" i="29"/>
  <c r="BE500" i="29" s="1"/>
  <c r="BC500" i="29"/>
  <c r="BB500" i="29"/>
  <c r="BA500" i="29"/>
  <c r="AZ500" i="29"/>
  <c r="AY500" i="29"/>
  <c r="AX500" i="29"/>
  <c r="AW500" i="29"/>
  <c r="AV500" i="29"/>
  <c r="AU500" i="29"/>
  <c r="AT500" i="29"/>
  <c r="AS500" i="29"/>
  <c r="AR500" i="29"/>
  <c r="AQ500" i="29"/>
  <c r="AO500" i="29"/>
  <c r="AP500" i="29" s="1"/>
  <c r="AN500" i="29"/>
  <c r="AM500" i="29"/>
  <c r="AM734" i="29" s="1"/>
  <c r="AL500" i="29"/>
  <c r="AK500" i="29"/>
  <c r="AJ500" i="29"/>
  <c r="AI500" i="29"/>
  <c r="AH500" i="29"/>
  <c r="AG500" i="29"/>
  <c r="AE500" i="29"/>
  <c r="AE734" i="29" s="1"/>
  <c r="AD500" i="29"/>
  <c r="AC500" i="29"/>
  <c r="AB500" i="29"/>
  <c r="AA500" i="29"/>
  <c r="Z500" i="29"/>
  <c r="Y500" i="29"/>
  <c r="X500" i="29"/>
  <c r="W500" i="29"/>
  <c r="U500" i="29"/>
  <c r="V500" i="29" s="1"/>
  <c r="T500" i="29"/>
  <c r="S500" i="29"/>
  <c r="R500" i="29"/>
  <c r="P500" i="29"/>
  <c r="Q500" i="29" s="1"/>
  <c r="O500" i="29"/>
  <c r="N500" i="29"/>
  <c r="M500" i="29"/>
  <c r="L500" i="29"/>
  <c r="K500" i="29"/>
  <c r="J500" i="29"/>
  <c r="I500" i="29"/>
  <c r="H500" i="29"/>
  <c r="F500" i="29"/>
  <c r="G500" i="29" s="1"/>
  <c r="E500" i="29"/>
  <c r="D500" i="29"/>
  <c r="C500" i="29"/>
  <c r="DD499" i="29"/>
  <c r="DB499" i="29"/>
  <c r="DC499" i="29" s="1"/>
  <c r="DA499" i="29"/>
  <c r="CZ499" i="29"/>
  <c r="CY499" i="29"/>
  <c r="CX499" i="29"/>
  <c r="CW499" i="29"/>
  <c r="CV499" i="29"/>
  <c r="CU499" i="29"/>
  <c r="CT499" i="29"/>
  <c r="CR499" i="29"/>
  <c r="CS499" i="29" s="1"/>
  <c r="CQ499" i="29"/>
  <c r="CQ733" i="29" s="1"/>
  <c r="CP499" i="29"/>
  <c r="CP506" i="29" s="1"/>
  <c r="CO499" i="29"/>
  <c r="CM499" i="29"/>
  <c r="CN499" i="29" s="1"/>
  <c r="CL499" i="29"/>
  <c r="CK499" i="29"/>
  <c r="CJ499" i="29"/>
  <c r="CH499" i="29"/>
  <c r="CI499" i="29" s="1"/>
  <c r="CG499" i="29"/>
  <c r="CF499" i="29"/>
  <c r="CE499" i="29"/>
  <c r="CC499" i="29"/>
  <c r="CD499" i="29" s="1"/>
  <c r="CB499" i="29"/>
  <c r="CA499" i="29"/>
  <c r="BZ499" i="29"/>
  <c r="BY499" i="29"/>
  <c r="BX499" i="29"/>
  <c r="BW499" i="29"/>
  <c r="BV499" i="29"/>
  <c r="BU499" i="29"/>
  <c r="BT499" i="29"/>
  <c r="BS499" i="29"/>
  <c r="BR499" i="29"/>
  <c r="BQ499" i="29"/>
  <c r="BP499" i="29"/>
  <c r="BN499" i="29"/>
  <c r="BO499" i="29" s="1"/>
  <c r="BM499" i="29"/>
  <c r="BL499" i="29"/>
  <c r="BK499" i="29"/>
  <c r="BK506" i="29" s="1"/>
  <c r="BJ499" i="29"/>
  <c r="BI499" i="29"/>
  <c r="BH499" i="29"/>
  <c r="BG499" i="29"/>
  <c r="BF499" i="29"/>
  <c r="BD499" i="29"/>
  <c r="BE499" i="29" s="1"/>
  <c r="BC499" i="29"/>
  <c r="BB499" i="29"/>
  <c r="BA499" i="29"/>
  <c r="AY499" i="29"/>
  <c r="AZ499" i="29" s="1"/>
  <c r="AX499" i="29"/>
  <c r="AW499" i="29"/>
  <c r="AV499" i="29"/>
  <c r="AT499" i="29"/>
  <c r="AU499" i="29" s="1"/>
  <c r="AS499" i="29"/>
  <c r="AR499" i="29"/>
  <c r="AQ499" i="29"/>
  <c r="AP499" i="29"/>
  <c r="AO499" i="29"/>
  <c r="AN499" i="29"/>
  <c r="AM499" i="29"/>
  <c r="AL499" i="29"/>
  <c r="AK499" i="29"/>
  <c r="AJ499" i="29"/>
  <c r="AI499" i="29"/>
  <c r="AH499" i="29"/>
  <c r="AG499" i="29"/>
  <c r="AE499" i="29"/>
  <c r="AF499" i="29" s="1"/>
  <c r="AD499" i="29"/>
  <c r="AC499" i="29"/>
  <c r="AB499" i="29"/>
  <c r="Z499" i="29"/>
  <c r="AA499" i="29" s="1"/>
  <c r="Y499" i="29"/>
  <c r="X499" i="29"/>
  <c r="W499" i="29"/>
  <c r="V499" i="29"/>
  <c r="U499" i="29"/>
  <c r="T499" i="29"/>
  <c r="S499" i="29"/>
  <c r="R499" i="29"/>
  <c r="Q499" i="29"/>
  <c r="P499" i="29"/>
  <c r="O499" i="29"/>
  <c r="N499" i="29"/>
  <c r="M499" i="29"/>
  <c r="K499" i="29"/>
  <c r="L499" i="29" s="1"/>
  <c r="J499" i="29"/>
  <c r="I499" i="29"/>
  <c r="H499" i="29"/>
  <c r="G499" i="29"/>
  <c r="F499" i="29"/>
  <c r="E499" i="29"/>
  <c r="D499" i="29"/>
  <c r="C499" i="29"/>
  <c r="DD498" i="29"/>
  <c r="DC498" i="29"/>
  <c r="DB498" i="29"/>
  <c r="DA498" i="29"/>
  <c r="CZ498" i="29"/>
  <c r="CY498" i="29"/>
  <c r="CW498" i="29"/>
  <c r="CX498" i="29" s="1"/>
  <c r="CV498" i="29"/>
  <c r="CU498" i="29"/>
  <c r="CT498" i="29"/>
  <c r="CS498" i="29"/>
  <c r="CR498" i="29"/>
  <c r="CQ498" i="29"/>
  <c r="CP498" i="29"/>
  <c r="CO498" i="29"/>
  <c r="CM498" i="29"/>
  <c r="CN498" i="29" s="1"/>
  <c r="CL498" i="29"/>
  <c r="CK498" i="29"/>
  <c r="CJ498" i="29"/>
  <c r="CI498" i="29"/>
  <c r="CH498" i="29"/>
  <c r="CG498" i="29"/>
  <c r="CF498" i="29"/>
  <c r="CE498" i="29"/>
  <c r="CD498" i="29"/>
  <c r="CC498" i="29"/>
  <c r="CB498" i="29"/>
  <c r="CA498" i="29"/>
  <c r="BZ498" i="29"/>
  <c r="BX498" i="29"/>
  <c r="BY498" i="29" s="1"/>
  <c r="BW498" i="29"/>
  <c r="BV498" i="29"/>
  <c r="BU498" i="29"/>
  <c r="BU732" i="29" s="1"/>
  <c r="BT498" i="29"/>
  <c r="BS498" i="29"/>
  <c r="BR498" i="29"/>
  <c r="BQ498" i="29"/>
  <c r="BP498" i="29"/>
  <c r="BN498" i="29"/>
  <c r="BO498" i="29" s="1"/>
  <c r="BM498" i="29"/>
  <c r="BL498" i="29"/>
  <c r="BK498" i="29"/>
  <c r="BI498" i="29"/>
  <c r="BJ498" i="29" s="1"/>
  <c r="BH498" i="29"/>
  <c r="BG498" i="29"/>
  <c r="BF498" i="29"/>
  <c r="BD498" i="29"/>
  <c r="BC498" i="29"/>
  <c r="BB498" i="29"/>
  <c r="BA498" i="29"/>
  <c r="AY498" i="29"/>
  <c r="AZ498" i="29" s="1"/>
  <c r="AX498" i="29"/>
  <c r="AX732" i="29" s="1"/>
  <c r="AW498" i="29"/>
  <c r="AW732" i="29" s="1"/>
  <c r="AV498" i="29"/>
  <c r="AU498" i="29"/>
  <c r="AT498" i="29"/>
  <c r="AS498" i="29"/>
  <c r="AR498" i="29"/>
  <c r="AQ498" i="29"/>
  <c r="AO498" i="29"/>
  <c r="AN498" i="29"/>
  <c r="AM498" i="29"/>
  <c r="AL498" i="29"/>
  <c r="AJ498" i="29"/>
  <c r="AK498" i="29" s="1"/>
  <c r="AI498" i="29"/>
  <c r="AH498" i="29"/>
  <c r="AH506" i="29" s="1"/>
  <c r="AG498" i="29"/>
  <c r="AF498" i="29"/>
  <c r="AE498" i="29"/>
  <c r="AD498" i="29"/>
  <c r="AC498" i="29"/>
  <c r="AB498" i="29"/>
  <c r="Z498" i="29"/>
  <c r="AA498" i="29" s="1"/>
  <c r="Y498" i="29"/>
  <c r="X498" i="29"/>
  <c r="X506" i="29" s="1"/>
  <c r="W498" i="29"/>
  <c r="U498" i="29"/>
  <c r="V498" i="29" s="1"/>
  <c r="T498" i="29"/>
  <c r="S498" i="29"/>
  <c r="R498" i="29"/>
  <c r="P498" i="29"/>
  <c r="Q498" i="29" s="1"/>
  <c r="O498" i="29"/>
  <c r="N498" i="29"/>
  <c r="M498" i="29"/>
  <c r="L498" i="29"/>
  <c r="K498" i="29"/>
  <c r="J498" i="29"/>
  <c r="I498" i="29"/>
  <c r="H498" i="29"/>
  <c r="G498" i="29"/>
  <c r="F498" i="29"/>
  <c r="E498" i="29"/>
  <c r="D498" i="29"/>
  <c r="C498" i="29"/>
  <c r="DD497" i="29"/>
  <c r="DB497" i="29"/>
  <c r="DC497" i="29" s="1"/>
  <c r="DA497" i="29"/>
  <c r="CZ497" i="29"/>
  <c r="CY497" i="29"/>
  <c r="CX497" i="29"/>
  <c r="CW497" i="29"/>
  <c r="CV497" i="29"/>
  <c r="CU497" i="29"/>
  <c r="CT497" i="29"/>
  <c r="CS497" i="29"/>
  <c r="CR497" i="29"/>
  <c r="CQ497" i="29"/>
  <c r="CP497" i="29"/>
  <c r="CO497" i="29"/>
  <c r="CM497" i="29"/>
  <c r="CN497" i="29" s="1"/>
  <c r="CL497" i="29"/>
  <c r="CK497" i="29"/>
  <c r="CJ497" i="29"/>
  <c r="CH497" i="29"/>
  <c r="CI497" i="29" s="1"/>
  <c r="CG497" i="29"/>
  <c r="CF497" i="29"/>
  <c r="CE497" i="29"/>
  <c r="CD497" i="29"/>
  <c r="CC497" i="29"/>
  <c r="CB497" i="29"/>
  <c r="CA497" i="29"/>
  <c r="BZ497" i="29"/>
  <c r="BY497" i="29"/>
  <c r="BX497" i="29"/>
  <c r="BW497" i="29"/>
  <c r="BV497" i="29"/>
  <c r="BU497" i="29"/>
  <c r="BS497" i="29"/>
  <c r="BT497" i="29" s="1"/>
  <c r="BR497" i="29"/>
  <c r="BQ497" i="29"/>
  <c r="BP497" i="29"/>
  <c r="BN497" i="29"/>
  <c r="BO497" i="29" s="1"/>
  <c r="BM497" i="29"/>
  <c r="BL497" i="29"/>
  <c r="BK497" i="29"/>
  <c r="BJ497" i="29"/>
  <c r="BI497" i="29"/>
  <c r="BH497" i="29"/>
  <c r="BG497" i="29"/>
  <c r="BF497" i="29"/>
  <c r="BE497" i="29"/>
  <c r="BD497" i="29"/>
  <c r="BC497" i="29"/>
  <c r="BB497" i="29"/>
  <c r="BA497" i="29"/>
  <c r="AZ497" i="29"/>
  <c r="AY497" i="29"/>
  <c r="AX497" i="29"/>
  <c r="AW497" i="29"/>
  <c r="AV497" i="29"/>
  <c r="AT497" i="29"/>
  <c r="AU497" i="29" s="1"/>
  <c r="AS497" i="29"/>
  <c r="AR497" i="29"/>
  <c r="AR731" i="29" s="1"/>
  <c r="AQ497" i="29"/>
  <c r="AP497" i="29"/>
  <c r="AO497" i="29"/>
  <c r="AN497" i="29"/>
  <c r="AM497" i="29"/>
  <c r="AL497" i="29"/>
  <c r="AK497" i="29"/>
  <c r="AJ497" i="29"/>
  <c r="AI497" i="29"/>
  <c r="AH497" i="29"/>
  <c r="AG497" i="29"/>
  <c r="AE497" i="29"/>
  <c r="AF497" i="29" s="1"/>
  <c r="AD497" i="29"/>
  <c r="AC497" i="29"/>
  <c r="AB497" i="29"/>
  <c r="AB731" i="29" s="1"/>
  <c r="AA497" i="29"/>
  <c r="Z497" i="29"/>
  <c r="Y497" i="29"/>
  <c r="X497" i="29"/>
  <c r="W497" i="29"/>
  <c r="U497" i="29"/>
  <c r="V497" i="29" s="1"/>
  <c r="T497" i="29"/>
  <c r="S497" i="29"/>
  <c r="R497" i="29"/>
  <c r="Q497" i="29"/>
  <c r="P497" i="29"/>
  <c r="O497" i="29"/>
  <c r="N497" i="29"/>
  <c r="M497" i="29"/>
  <c r="L497" i="29"/>
  <c r="K497" i="29"/>
  <c r="J497" i="29"/>
  <c r="I497" i="29"/>
  <c r="H497" i="29"/>
  <c r="F497" i="29"/>
  <c r="G497" i="29" s="1"/>
  <c r="E497" i="29"/>
  <c r="E506" i="29" s="1"/>
  <c r="D497" i="29"/>
  <c r="C497" i="29"/>
  <c r="DD496" i="29"/>
  <c r="DC496" i="29"/>
  <c r="DB496" i="29"/>
  <c r="DA496" i="29"/>
  <c r="CZ496" i="29"/>
  <c r="CY496" i="29"/>
  <c r="CW496" i="29"/>
  <c r="CV496" i="29"/>
  <c r="CV506" i="29" s="1"/>
  <c r="CU496" i="29"/>
  <c r="CT496" i="29"/>
  <c r="CR496" i="29"/>
  <c r="CS496" i="29" s="1"/>
  <c r="CQ496" i="29"/>
  <c r="CP496" i="29"/>
  <c r="CO496" i="29"/>
  <c r="CN496" i="29"/>
  <c r="CM496" i="29"/>
  <c r="CL496" i="29"/>
  <c r="CK496" i="29"/>
  <c r="CJ496" i="29"/>
  <c r="CH496" i="29"/>
  <c r="CG496" i="29"/>
  <c r="CF496" i="29"/>
  <c r="CF506" i="29" s="1"/>
  <c r="CE496" i="29"/>
  <c r="CC496" i="29"/>
  <c r="CB496" i="29"/>
  <c r="CA496" i="29"/>
  <c r="BZ496" i="29"/>
  <c r="BX496" i="29"/>
  <c r="BW496" i="29"/>
  <c r="BV496" i="29"/>
  <c r="BU496" i="29"/>
  <c r="BS496" i="29"/>
  <c r="BR496" i="29"/>
  <c r="BQ496" i="29"/>
  <c r="BP496" i="29"/>
  <c r="BO496" i="29"/>
  <c r="BN496" i="29"/>
  <c r="BM496" i="29"/>
  <c r="BL496" i="29"/>
  <c r="BK496" i="29"/>
  <c r="BJ496" i="29"/>
  <c r="BI496" i="29"/>
  <c r="BH496" i="29"/>
  <c r="BG496" i="29"/>
  <c r="BF496" i="29"/>
  <c r="BD496" i="29"/>
  <c r="BE496" i="29" s="1"/>
  <c r="BC496" i="29"/>
  <c r="BB496" i="29"/>
  <c r="BA496" i="29"/>
  <c r="AZ496" i="29"/>
  <c r="AY496" i="29"/>
  <c r="AX496" i="29"/>
  <c r="AW496" i="29"/>
  <c r="AV496" i="29"/>
  <c r="AT496" i="29"/>
  <c r="AS496" i="29"/>
  <c r="AS506" i="29" s="1"/>
  <c r="AR496" i="29"/>
  <c r="AR506" i="29" s="1"/>
  <c r="AQ496" i="29"/>
  <c r="AO496" i="29"/>
  <c r="AP496" i="29" s="1"/>
  <c r="AN496" i="29"/>
  <c r="AM496" i="29"/>
  <c r="AL496" i="29"/>
  <c r="AJ496" i="29"/>
  <c r="AI496" i="29"/>
  <c r="AH496" i="29"/>
  <c r="AG496" i="29"/>
  <c r="AF496" i="29"/>
  <c r="AE496" i="29"/>
  <c r="AD496" i="29"/>
  <c r="AC496" i="29"/>
  <c r="AB496" i="29"/>
  <c r="AA496" i="29"/>
  <c r="Z496" i="29"/>
  <c r="Y496" i="29"/>
  <c r="X496" i="29"/>
  <c r="W496" i="29"/>
  <c r="U496" i="29"/>
  <c r="T496" i="29"/>
  <c r="S496" i="29"/>
  <c r="R496" i="29"/>
  <c r="P496" i="29"/>
  <c r="O496" i="29"/>
  <c r="N496" i="29"/>
  <c r="M496" i="29"/>
  <c r="L496" i="29"/>
  <c r="K496" i="29"/>
  <c r="J496" i="29"/>
  <c r="I496" i="29"/>
  <c r="H496" i="29"/>
  <c r="H506" i="29" s="1"/>
  <c r="G496" i="29"/>
  <c r="F496" i="29"/>
  <c r="E496" i="29"/>
  <c r="D496" i="29"/>
  <c r="C496" i="29"/>
  <c r="DA494" i="29"/>
  <c r="CK494" i="29"/>
  <c r="CC494" i="29"/>
  <c r="CD494" i="29" s="1"/>
  <c r="BS494" i="29"/>
  <c r="BT494" i="29" s="1"/>
  <c r="AP494" i="29"/>
  <c r="AO494" i="29"/>
  <c r="R494" i="29"/>
  <c r="DD493" i="29"/>
  <c r="DC493" i="29"/>
  <c r="DB493" i="29"/>
  <c r="DA493" i="29"/>
  <c r="CZ493" i="29"/>
  <c r="CY493" i="29"/>
  <c r="CW493" i="29"/>
  <c r="CX493" i="29" s="1"/>
  <c r="CV493" i="29"/>
  <c r="CU493" i="29"/>
  <c r="CT493" i="29"/>
  <c r="CS493" i="29"/>
  <c r="CR493" i="29"/>
  <c r="CQ493" i="29"/>
  <c r="CP493" i="29"/>
  <c r="CO493" i="29"/>
  <c r="CN493" i="29"/>
  <c r="CM493" i="29"/>
  <c r="CM726" i="29" s="1"/>
  <c r="CL493" i="29"/>
  <c r="CK493" i="29"/>
  <c r="CJ493" i="29"/>
  <c r="CI493" i="29"/>
  <c r="CH493" i="29"/>
  <c r="CG493" i="29"/>
  <c r="CF493" i="29"/>
  <c r="CE493" i="29"/>
  <c r="CD493" i="29"/>
  <c r="CC493" i="29"/>
  <c r="CB493" i="29"/>
  <c r="CA493" i="29"/>
  <c r="BZ493" i="29"/>
  <c r="BX493" i="29"/>
  <c r="BY493" i="29" s="1"/>
  <c r="BW493" i="29"/>
  <c r="BV493" i="29"/>
  <c r="BV726" i="29" s="1"/>
  <c r="BU493" i="29"/>
  <c r="BT493" i="29"/>
  <c r="BS493" i="29"/>
  <c r="BR493" i="29"/>
  <c r="BQ493" i="29"/>
  <c r="BP493" i="29"/>
  <c r="BO493" i="29"/>
  <c r="BN493" i="29"/>
  <c r="BN494" i="29" s="1"/>
  <c r="BO494" i="29" s="1"/>
  <c r="BM493" i="29"/>
  <c r="BM494" i="29" s="1"/>
  <c r="BL493" i="29"/>
  <c r="BK493" i="29"/>
  <c r="BI493" i="29"/>
  <c r="BJ493" i="29" s="1"/>
  <c r="BH493" i="29"/>
  <c r="BG493" i="29"/>
  <c r="BF493" i="29"/>
  <c r="BF726" i="29" s="1"/>
  <c r="BE493" i="29"/>
  <c r="BD493" i="29"/>
  <c r="BC493" i="29"/>
  <c r="BB493" i="29"/>
  <c r="BA493" i="29"/>
  <c r="AY493" i="29"/>
  <c r="AZ493" i="29" s="1"/>
  <c r="AX493" i="29"/>
  <c r="AX494" i="29" s="1"/>
  <c r="AW493" i="29"/>
  <c r="AV493" i="29"/>
  <c r="AU493" i="29"/>
  <c r="AT493" i="29"/>
  <c r="AS493" i="29"/>
  <c r="AR493" i="29"/>
  <c r="AQ493" i="29"/>
  <c r="AP493" i="29"/>
  <c r="AO493" i="29"/>
  <c r="AN493" i="29"/>
  <c r="AM493" i="29"/>
  <c r="AL493" i="29"/>
  <c r="AJ493" i="29"/>
  <c r="AK493" i="29" s="1"/>
  <c r="AI493" i="29"/>
  <c r="AI726" i="29" s="1"/>
  <c r="AH493" i="29"/>
  <c r="AH726" i="29" s="1"/>
  <c r="AG493" i="29"/>
  <c r="AF493" i="29"/>
  <c r="AE493" i="29"/>
  <c r="AD493" i="29"/>
  <c r="AC493" i="29"/>
  <c r="AB493" i="29"/>
  <c r="Z493" i="29"/>
  <c r="AA493" i="29" s="1"/>
  <c r="Y493" i="29"/>
  <c r="Y494" i="29" s="1"/>
  <c r="X493" i="29"/>
  <c r="W493" i="29"/>
  <c r="U493" i="29"/>
  <c r="V493" i="29" s="1"/>
  <c r="T493" i="29"/>
  <c r="S493" i="29"/>
  <c r="R493" i="29"/>
  <c r="P493" i="29"/>
  <c r="Q493" i="29" s="1"/>
  <c r="O493" i="29"/>
  <c r="N493" i="29"/>
  <c r="M493" i="29"/>
  <c r="L493" i="29"/>
  <c r="K493" i="29"/>
  <c r="J493" i="29"/>
  <c r="I493" i="29"/>
  <c r="H493" i="29"/>
  <c r="G493" i="29"/>
  <c r="F493" i="29"/>
  <c r="E493" i="29"/>
  <c r="D493" i="29"/>
  <c r="C493" i="29"/>
  <c r="DD492" i="29"/>
  <c r="DB492" i="29"/>
  <c r="DC492" i="29" s="1"/>
  <c r="DA492" i="29"/>
  <c r="CZ492" i="29"/>
  <c r="CY492" i="29"/>
  <c r="CX492" i="29"/>
  <c r="CW492" i="29"/>
  <c r="CV492" i="29"/>
  <c r="CU492" i="29"/>
  <c r="CT492" i="29"/>
  <c r="CS492" i="29"/>
  <c r="CR492" i="29"/>
  <c r="CQ492" i="29"/>
  <c r="CP492" i="29"/>
  <c r="CO492" i="29"/>
  <c r="CM492" i="29"/>
  <c r="CN492" i="29" s="1"/>
  <c r="CL492" i="29"/>
  <c r="CK492" i="29"/>
  <c r="CJ492" i="29"/>
  <c r="CH492" i="29"/>
  <c r="CG492" i="29"/>
  <c r="CF492" i="29"/>
  <c r="CE492" i="29"/>
  <c r="CD492" i="29"/>
  <c r="CC492" i="29"/>
  <c r="CB492" i="29"/>
  <c r="CA492" i="29"/>
  <c r="BZ492" i="29"/>
  <c r="BY492" i="29"/>
  <c r="BX492" i="29"/>
  <c r="BW492" i="29"/>
  <c r="BV492" i="29"/>
  <c r="BU492" i="29"/>
  <c r="BS492" i="29"/>
  <c r="BT492" i="29" s="1"/>
  <c r="BR492" i="29"/>
  <c r="BQ492" i="29"/>
  <c r="BP492" i="29"/>
  <c r="BN492" i="29"/>
  <c r="BO492" i="29" s="1"/>
  <c r="BM492" i="29"/>
  <c r="BL492" i="29"/>
  <c r="BK492" i="29"/>
  <c r="BI492" i="29"/>
  <c r="BJ492" i="29" s="1"/>
  <c r="BH492" i="29"/>
  <c r="BG492" i="29"/>
  <c r="BF492" i="29"/>
  <c r="BE492" i="29"/>
  <c r="BD492" i="29"/>
  <c r="BC492" i="29"/>
  <c r="BB492" i="29"/>
  <c r="BA492" i="29"/>
  <c r="AZ492" i="29"/>
  <c r="AY492" i="29"/>
  <c r="AX492" i="29"/>
  <c r="AW492" i="29"/>
  <c r="AV492" i="29"/>
  <c r="AT492" i="29"/>
  <c r="AU492" i="29" s="1"/>
  <c r="AS492" i="29"/>
  <c r="AR492" i="29"/>
  <c r="AQ492" i="29"/>
  <c r="AP492" i="29"/>
  <c r="AO492" i="29"/>
  <c r="AN492" i="29"/>
  <c r="AM492" i="29"/>
  <c r="AL492" i="29"/>
  <c r="AJ492" i="29"/>
  <c r="AK492" i="29" s="1"/>
  <c r="AI492" i="29"/>
  <c r="AH492" i="29"/>
  <c r="AG492" i="29"/>
  <c r="AE492" i="29"/>
  <c r="AF492" i="29" s="1"/>
  <c r="AD492" i="29"/>
  <c r="AC492" i="29"/>
  <c r="AB492" i="29"/>
  <c r="AA492" i="29"/>
  <c r="Z492" i="29"/>
  <c r="Y492" i="29"/>
  <c r="X492" i="29"/>
  <c r="W492" i="29"/>
  <c r="U492" i="29"/>
  <c r="V492" i="29" s="1"/>
  <c r="T492" i="29"/>
  <c r="S492" i="29"/>
  <c r="R492" i="29"/>
  <c r="Q492" i="29"/>
  <c r="P492" i="29"/>
  <c r="O492" i="29"/>
  <c r="N492" i="29"/>
  <c r="M492" i="29"/>
  <c r="M725" i="29" s="1"/>
  <c r="K492" i="29"/>
  <c r="L492" i="29" s="1"/>
  <c r="J492" i="29"/>
  <c r="I492" i="29"/>
  <c r="H492" i="29"/>
  <c r="F492" i="29"/>
  <c r="G492" i="29" s="1"/>
  <c r="E492" i="29"/>
  <c r="D492" i="29"/>
  <c r="C492" i="29"/>
  <c r="DD491" i="29"/>
  <c r="DB491" i="29"/>
  <c r="DC491" i="29" s="1"/>
  <c r="DA491" i="29"/>
  <c r="CZ491" i="29"/>
  <c r="CY491" i="29"/>
  <c r="CW491" i="29"/>
  <c r="CW724" i="29" s="1"/>
  <c r="CV491" i="29"/>
  <c r="CU491" i="29"/>
  <c r="CT491" i="29"/>
  <c r="CR491" i="29"/>
  <c r="CS491" i="29" s="1"/>
  <c r="CQ491" i="29"/>
  <c r="CP491" i="29"/>
  <c r="CO491" i="29"/>
  <c r="CN491" i="29"/>
  <c r="CM491" i="29"/>
  <c r="CL491" i="29"/>
  <c r="CK491" i="29"/>
  <c r="CJ491" i="29"/>
  <c r="CH491" i="29"/>
  <c r="CI491" i="29" s="1"/>
  <c r="CG491" i="29"/>
  <c r="CF491" i="29"/>
  <c r="CE491" i="29"/>
  <c r="CC491" i="29"/>
  <c r="CD491" i="29" s="1"/>
  <c r="CB491" i="29"/>
  <c r="CA491" i="29"/>
  <c r="BZ491" i="29"/>
  <c r="BY491" i="29"/>
  <c r="BX491" i="29"/>
  <c r="BW491" i="29"/>
  <c r="BV491" i="29"/>
  <c r="BU491" i="29"/>
  <c r="BT491" i="29"/>
  <c r="BS491" i="29"/>
  <c r="BR491" i="29"/>
  <c r="BQ491" i="29"/>
  <c r="BP491" i="29"/>
  <c r="BN491" i="29"/>
  <c r="BO491" i="29" s="1"/>
  <c r="BM491" i="29"/>
  <c r="BL491" i="29"/>
  <c r="BK491" i="29"/>
  <c r="BI491" i="29"/>
  <c r="BJ491" i="29" s="1"/>
  <c r="BH491" i="29"/>
  <c r="BG491" i="29"/>
  <c r="BF491" i="29"/>
  <c r="BD491" i="29"/>
  <c r="BE491" i="29" s="1"/>
  <c r="BC491" i="29"/>
  <c r="BB491" i="29"/>
  <c r="BA491" i="29"/>
  <c r="AZ491" i="29"/>
  <c r="AY491" i="29"/>
  <c r="AX491" i="29"/>
  <c r="AW491" i="29"/>
  <c r="AV491" i="29"/>
  <c r="AU491" i="29"/>
  <c r="AT491" i="29"/>
  <c r="AS491" i="29"/>
  <c r="AS724" i="29" s="1"/>
  <c r="AR491" i="29"/>
  <c r="AQ491" i="29"/>
  <c r="AO491" i="29"/>
  <c r="AP491" i="29" s="1"/>
  <c r="AN491" i="29"/>
  <c r="AM491" i="29"/>
  <c r="AL491" i="29"/>
  <c r="AK491" i="29"/>
  <c r="AJ491" i="29"/>
  <c r="AI491" i="29"/>
  <c r="AH491" i="29"/>
  <c r="AG491" i="29"/>
  <c r="AE491" i="29"/>
  <c r="AF491" i="29" s="1"/>
  <c r="AD491" i="29"/>
  <c r="AC491" i="29"/>
  <c r="AB491" i="29"/>
  <c r="Z491" i="29"/>
  <c r="AA491" i="29" s="1"/>
  <c r="Y491" i="29"/>
  <c r="X491" i="29"/>
  <c r="W491" i="29"/>
  <c r="U491" i="29"/>
  <c r="V491" i="29" s="1"/>
  <c r="T491" i="29"/>
  <c r="S491" i="29"/>
  <c r="R491" i="29"/>
  <c r="P491" i="29"/>
  <c r="Q491" i="29" s="1"/>
  <c r="O491" i="29"/>
  <c r="N491" i="29"/>
  <c r="M491" i="29"/>
  <c r="L491" i="29"/>
  <c r="K491" i="29"/>
  <c r="J491" i="29"/>
  <c r="I491" i="29"/>
  <c r="H491" i="29"/>
  <c r="G491" i="29"/>
  <c r="F491" i="29"/>
  <c r="E491" i="29"/>
  <c r="D491" i="29"/>
  <c r="C491" i="29"/>
  <c r="DD490" i="29"/>
  <c r="DB490" i="29"/>
  <c r="DC490" i="29" s="1"/>
  <c r="DA490" i="29"/>
  <c r="DA723" i="29" s="1"/>
  <c r="CZ490" i="29"/>
  <c r="CY490" i="29"/>
  <c r="CX490" i="29"/>
  <c r="CW490" i="29"/>
  <c r="CV490" i="29"/>
  <c r="CU490" i="29"/>
  <c r="CT490" i="29"/>
  <c r="CR490" i="29"/>
  <c r="CS490" i="29" s="1"/>
  <c r="CQ490" i="29"/>
  <c r="CP490" i="29"/>
  <c r="CO490" i="29"/>
  <c r="CM490" i="29"/>
  <c r="CN490" i="29" s="1"/>
  <c r="CL490" i="29"/>
  <c r="CK490" i="29"/>
  <c r="CJ490" i="29"/>
  <c r="CI490" i="29"/>
  <c r="CH490" i="29"/>
  <c r="CG490" i="29"/>
  <c r="CF490" i="29"/>
  <c r="CE490" i="29"/>
  <c r="CC490" i="29"/>
  <c r="CD490" i="29" s="1"/>
  <c r="CB490" i="29"/>
  <c r="CA490" i="29"/>
  <c r="BZ490" i="29"/>
  <c r="BX490" i="29"/>
  <c r="BY490" i="29" s="1"/>
  <c r="BW490" i="29"/>
  <c r="BV490" i="29"/>
  <c r="BU490" i="29"/>
  <c r="BS490" i="29"/>
  <c r="BT490" i="29" s="1"/>
  <c r="BR490" i="29"/>
  <c r="BQ490" i="29"/>
  <c r="BP490" i="29"/>
  <c r="BN490" i="29"/>
  <c r="BO490" i="29" s="1"/>
  <c r="BM490" i="29"/>
  <c r="BM723" i="29" s="1"/>
  <c r="BL490" i="29"/>
  <c r="BK490" i="29"/>
  <c r="BJ490" i="29"/>
  <c r="BI490" i="29"/>
  <c r="BH490" i="29"/>
  <c r="BG490" i="29"/>
  <c r="BF490" i="29"/>
  <c r="BE490" i="29"/>
  <c r="BD490" i="29"/>
  <c r="BC490" i="29"/>
  <c r="BB490" i="29"/>
  <c r="BA490" i="29"/>
  <c r="AY490" i="29"/>
  <c r="AZ490" i="29" s="1"/>
  <c r="AX490" i="29"/>
  <c r="AX723" i="29" s="1"/>
  <c r="AW490" i="29"/>
  <c r="AV490" i="29"/>
  <c r="AT490" i="29"/>
  <c r="AU490" i="29" s="1"/>
  <c r="AS490" i="29"/>
  <c r="AR490" i="29"/>
  <c r="AQ490" i="29"/>
  <c r="AO490" i="29"/>
  <c r="AP490" i="29" s="1"/>
  <c r="AN490" i="29"/>
  <c r="AM490" i="29"/>
  <c r="AL490" i="29"/>
  <c r="AJ490" i="29"/>
  <c r="AK490" i="29" s="1"/>
  <c r="AI490" i="29"/>
  <c r="AH490" i="29"/>
  <c r="AH723" i="29" s="1"/>
  <c r="AG490" i="29"/>
  <c r="AF490" i="29"/>
  <c r="AE490" i="29"/>
  <c r="AD490" i="29"/>
  <c r="AC490" i="29"/>
  <c r="AB490" i="29"/>
  <c r="Z490" i="29"/>
  <c r="AA490" i="29" s="1"/>
  <c r="Y490" i="29"/>
  <c r="X490" i="29"/>
  <c r="W490" i="29"/>
  <c r="V490" i="29"/>
  <c r="U490" i="29"/>
  <c r="T490" i="29"/>
  <c r="S490" i="29"/>
  <c r="R490" i="29"/>
  <c r="P490" i="29"/>
  <c r="Q490" i="29" s="1"/>
  <c r="O490" i="29"/>
  <c r="N490" i="29"/>
  <c r="M490" i="29"/>
  <c r="K490" i="29"/>
  <c r="L490" i="29" s="1"/>
  <c r="J490" i="29"/>
  <c r="I490" i="29"/>
  <c r="I723" i="29" s="1"/>
  <c r="H490" i="29"/>
  <c r="F490" i="29"/>
  <c r="G490" i="29" s="1"/>
  <c r="E490" i="29"/>
  <c r="D490" i="29"/>
  <c r="C490" i="29"/>
  <c r="DD489" i="29"/>
  <c r="DC489" i="29"/>
  <c r="DB489" i="29"/>
  <c r="DB722" i="29" s="1"/>
  <c r="DA489" i="29"/>
  <c r="DA722" i="29" s="1"/>
  <c r="CZ489" i="29"/>
  <c r="CY489" i="29"/>
  <c r="CW489" i="29"/>
  <c r="CX489" i="29" s="1"/>
  <c r="CV489" i="29"/>
  <c r="CU489" i="29"/>
  <c r="CT489" i="29"/>
  <c r="CR489" i="29"/>
  <c r="CS489" i="29" s="1"/>
  <c r="CQ489" i="29"/>
  <c r="CP489" i="29"/>
  <c r="CO489" i="29"/>
  <c r="CM489" i="29"/>
  <c r="CN489" i="29" s="1"/>
  <c r="CL489" i="29"/>
  <c r="CK489" i="29"/>
  <c r="CJ489" i="29"/>
  <c r="CI489" i="29"/>
  <c r="CH489" i="29"/>
  <c r="CG489" i="29"/>
  <c r="CF489" i="29"/>
  <c r="CE489" i="29"/>
  <c r="CD489" i="29"/>
  <c r="CC489" i="29"/>
  <c r="CB489" i="29"/>
  <c r="CA489" i="29"/>
  <c r="BZ489" i="29"/>
  <c r="BX489" i="29"/>
  <c r="BY489" i="29" s="1"/>
  <c r="BW489" i="29"/>
  <c r="BV489" i="29"/>
  <c r="BU489" i="29"/>
  <c r="BT489" i="29"/>
  <c r="BS489" i="29"/>
  <c r="BR489" i="29"/>
  <c r="BQ489" i="29"/>
  <c r="BP489" i="29"/>
  <c r="BN489" i="29"/>
  <c r="BO489" i="29" s="1"/>
  <c r="BM489" i="29"/>
  <c r="BL489" i="29"/>
  <c r="BK489" i="29"/>
  <c r="BI489" i="29"/>
  <c r="BJ489" i="29" s="1"/>
  <c r="BH489" i="29"/>
  <c r="BG489" i="29"/>
  <c r="BF489" i="29"/>
  <c r="BD489" i="29"/>
  <c r="BE489" i="29" s="1"/>
  <c r="BC489" i="29"/>
  <c r="BB489" i="29"/>
  <c r="BA489" i="29"/>
  <c r="AZ489" i="29"/>
  <c r="AY489" i="29"/>
  <c r="AX489" i="29"/>
  <c r="AW489" i="29"/>
  <c r="AV489" i="29"/>
  <c r="AU489" i="29"/>
  <c r="AT489" i="29"/>
  <c r="AS489" i="29"/>
  <c r="AR489" i="29"/>
  <c r="AQ489" i="29"/>
  <c r="AO489" i="29"/>
  <c r="AP489" i="29" s="1"/>
  <c r="AN489" i="29"/>
  <c r="AM489" i="29"/>
  <c r="AL489" i="29"/>
  <c r="AJ489" i="29"/>
  <c r="AK489" i="29" s="1"/>
  <c r="AI489" i="29"/>
  <c r="AH489" i="29"/>
  <c r="AG489" i="29"/>
  <c r="AF489" i="29"/>
  <c r="AE489" i="29"/>
  <c r="AD489" i="29"/>
  <c r="AC489" i="29"/>
  <c r="AB489" i="29"/>
  <c r="AA489" i="29"/>
  <c r="Z489" i="29"/>
  <c r="Y489" i="29"/>
  <c r="X489" i="29"/>
  <c r="W489" i="29"/>
  <c r="U489" i="29"/>
  <c r="V489" i="29" s="1"/>
  <c r="T489" i="29"/>
  <c r="S489" i="29"/>
  <c r="R489" i="29"/>
  <c r="P489" i="29"/>
  <c r="Q489" i="29" s="1"/>
  <c r="O489" i="29"/>
  <c r="N489" i="29"/>
  <c r="M489" i="29"/>
  <c r="K489" i="29"/>
  <c r="L489" i="29" s="1"/>
  <c r="J489" i="29"/>
  <c r="I489" i="29"/>
  <c r="H489" i="29"/>
  <c r="G489" i="29"/>
  <c r="F489" i="29"/>
  <c r="E489" i="29"/>
  <c r="D489" i="29"/>
  <c r="C489" i="29"/>
  <c r="C722" i="29" s="1"/>
  <c r="DD488" i="29"/>
  <c r="DB488" i="29"/>
  <c r="DC488" i="29" s="1"/>
  <c r="DA488" i="29"/>
  <c r="CZ488" i="29"/>
  <c r="CY488" i="29"/>
  <c r="CW488" i="29"/>
  <c r="CX488" i="29" s="1"/>
  <c r="CV488" i="29"/>
  <c r="CU488" i="29"/>
  <c r="CT488" i="29"/>
  <c r="CS488" i="29"/>
  <c r="CR488" i="29"/>
  <c r="CQ488" i="29"/>
  <c r="CP488" i="29"/>
  <c r="CO488" i="29"/>
  <c r="CO721" i="29" s="1"/>
  <c r="CN488" i="29"/>
  <c r="CM488" i="29"/>
  <c r="CL488" i="29"/>
  <c r="CK488" i="29"/>
  <c r="CJ488" i="29"/>
  <c r="CH488" i="29"/>
  <c r="CI488" i="29" s="1"/>
  <c r="CG488" i="29"/>
  <c r="CF488" i="29"/>
  <c r="CE488" i="29"/>
  <c r="CD488" i="29"/>
  <c r="CC488" i="29"/>
  <c r="CB488" i="29"/>
  <c r="CA488" i="29"/>
  <c r="BZ488" i="29"/>
  <c r="BX488" i="29"/>
  <c r="BY488" i="29" s="1"/>
  <c r="BW488" i="29"/>
  <c r="BV488" i="29"/>
  <c r="BU488" i="29"/>
  <c r="BS488" i="29"/>
  <c r="BT488" i="29" s="1"/>
  <c r="BR488" i="29"/>
  <c r="BQ488" i="29"/>
  <c r="BP488" i="29"/>
  <c r="BO488" i="29"/>
  <c r="BN488" i="29"/>
  <c r="BM488" i="29"/>
  <c r="BL488" i="29"/>
  <c r="BK488" i="29"/>
  <c r="BJ488" i="29"/>
  <c r="BI488" i="29"/>
  <c r="BH488" i="29"/>
  <c r="BG488" i="29"/>
  <c r="BF488" i="29"/>
  <c r="BE488" i="29"/>
  <c r="BD488" i="29"/>
  <c r="BC488" i="29"/>
  <c r="BB488" i="29"/>
  <c r="BA488" i="29"/>
  <c r="AY488" i="29"/>
  <c r="AZ488" i="29" s="1"/>
  <c r="AX488" i="29"/>
  <c r="AW488" i="29"/>
  <c r="AV488" i="29"/>
  <c r="AT488" i="29"/>
  <c r="AS488" i="29"/>
  <c r="AR488" i="29"/>
  <c r="AQ488" i="29"/>
  <c r="AP488" i="29"/>
  <c r="AO488" i="29"/>
  <c r="AN488" i="29"/>
  <c r="AM488" i="29"/>
  <c r="AL488" i="29"/>
  <c r="AK488" i="29"/>
  <c r="AJ488" i="29"/>
  <c r="AI488" i="29"/>
  <c r="AH488" i="29"/>
  <c r="AG488" i="29"/>
  <c r="AE488" i="29"/>
  <c r="AF488" i="29" s="1"/>
  <c r="AD488" i="29"/>
  <c r="AC488" i="29"/>
  <c r="AB488" i="29"/>
  <c r="AA488" i="29"/>
  <c r="Z488" i="29"/>
  <c r="Y488" i="29"/>
  <c r="X488" i="29"/>
  <c r="W488" i="29"/>
  <c r="U488" i="29"/>
  <c r="T488" i="29"/>
  <c r="S488" i="29"/>
  <c r="R488" i="29"/>
  <c r="Q488" i="29"/>
  <c r="P488" i="29"/>
  <c r="O488" i="29"/>
  <c r="N488" i="29"/>
  <c r="M488" i="29"/>
  <c r="L488" i="29"/>
  <c r="K488" i="29"/>
  <c r="K721" i="29" s="1"/>
  <c r="J488" i="29"/>
  <c r="I488" i="29"/>
  <c r="H488" i="29"/>
  <c r="F488" i="29"/>
  <c r="G488" i="29" s="1"/>
  <c r="E488" i="29"/>
  <c r="D488" i="29"/>
  <c r="C488" i="29"/>
  <c r="DD487" i="29"/>
  <c r="DC487" i="29"/>
  <c r="DB487" i="29"/>
  <c r="DA487" i="29"/>
  <c r="CZ487" i="29"/>
  <c r="CY487" i="29"/>
  <c r="CX487" i="29"/>
  <c r="CW487" i="29"/>
  <c r="CV487" i="29"/>
  <c r="CU487" i="29"/>
  <c r="CT487" i="29"/>
  <c r="CR487" i="29"/>
  <c r="CS487" i="29" s="1"/>
  <c r="CQ487" i="29"/>
  <c r="CP487" i="29"/>
  <c r="CO487" i="29"/>
  <c r="CN487" i="29"/>
  <c r="CM487" i="29"/>
  <c r="CL487" i="29"/>
  <c r="CK487" i="29"/>
  <c r="CJ487" i="29"/>
  <c r="CH487" i="29"/>
  <c r="CI487" i="29" s="1"/>
  <c r="CG487" i="29"/>
  <c r="CF487" i="29"/>
  <c r="CE487" i="29"/>
  <c r="CC487" i="29"/>
  <c r="CD487" i="29" s="1"/>
  <c r="CB487" i="29"/>
  <c r="CA487" i="29"/>
  <c r="BZ487" i="29"/>
  <c r="BX487" i="29"/>
  <c r="BY487" i="29" s="1"/>
  <c r="BW487" i="29"/>
  <c r="BV487" i="29"/>
  <c r="BU487" i="29"/>
  <c r="BT487" i="29"/>
  <c r="BS487" i="29"/>
  <c r="BR487" i="29"/>
  <c r="BQ487" i="29"/>
  <c r="BP487" i="29"/>
  <c r="BO487" i="29"/>
  <c r="BN487" i="29"/>
  <c r="BM487" i="29"/>
  <c r="BL487" i="29"/>
  <c r="BL494" i="29" s="1"/>
  <c r="BK487" i="29"/>
  <c r="BI487" i="29"/>
  <c r="BJ487" i="29" s="1"/>
  <c r="BH487" i="29"/>
  <c r="BG487" i="29"/>
  <c r="BF487" i="29"/>
  <c r="BD487" i="29"/>
  <c r="BE487" i="29" s="1"/>
  <c r="BC487" i="29"/>
  <c r="BC494" i="29" s="1"/>
  <c r="BB487" i="29"/>
  <c r="BA487" i="29"/>
  <c r="AZ487" i="29"/>
  <c r="AY487" i="29"/>
  <c r="AX487" i="29"/>
  <c r="AW487" i="29"/>
  <c r="AV487" i="29"/>
  <c r="AU487" i="29"/>
  <c r="AT487" i="29"/>
  <c r="AS487" i="29"/>
  <c r="AS720" i="29" s="1"/>
  <c r="AR487" i="29"/>
  <c r="AQ487" i="29"/>
  <c r="AO487" i="29"/>
  <c r="AP487" i="29" s="1"/>
  <c r="AN487" i="29"/>
  <c r="AM487" i="29"/>
  <c r="AL487" i="29"/>
  <c r="AK487" i="29"/>
  <c r="AJ487" i="29"/>
  <c r="AI487" i="29"/>
  <c r="AH487" i="29"/>
  <c r="AG487" i="29"/>
  <c r="AE487" i="29"/>
  <c r="AF487" i="29" s="1"/>
  <c r="AD487" i="29"/>
  <c r="AC487" i="29"/>
  <c r="AB487" i="29"/>
  <c r="AA487" i="29"/>
  <c r="Z487" i="29"/>
  <c r="Y487" i="29"/>
  <c r="X487" i="29"/>
  <c r="W487" i="29"/>
  <c r="V487" i="29"/>
  <c r="U487" i="29"/>
  <c r="T487" i="29"/>
  <c r="S487" i="29"/>
  <c r="R487" i="29"/>
  <c r="P487" i="29"/>
  <c r="Q487" i="29" s="1"/>
  <c r="O487" i="29"/>
  <c r="O494" i="29" s="1"/>
  <c r="N487" i="29"/>
  <c r="N494" i="29" s="1"/>
  <c r="M487" i="29"/>
  <c r="L487" i="29"/>
  <c r="K487" i="29"/>
  <c r="J487" i="29"/>
  <c r="I487" i="29"/>
  <c r="H487" i="29"/>
  <c r="F487" i="29"/>
  <c r="E487" i="29"/>
  <c r="D487" i="29"/>
  <c r="C487" i="29"/>
  <c r="DD486" i="29"/>
  <c r="DB486" i="29"/>
  <c r="DC486" i="29" s="1"/>
  <c r="DA486" i="29"/>
  <c r="CZ486" i="29"/>
  <c r="CZ494" i="29" s="1"/>
  <c r="CY486" i="29"/>
  <c r="CX486" i="29"/>
  <c r="CW486" i="29"/>
  <c r="CV486" i="29"/>
  <c r="CU486" i="29"/>
  <c r="CT486" i="29"/>
  <c r="CR486" i="29"/>
  <c r="CR494" i="29" s="1"/>
  <c r="CS494" i="29" s="1"/>
  <c r="CQ486" i="29"/>
  <c r="CP486" i="29"/>
  <c r="CP494" i="29" s="1"/>
  <c r="CO486" i="29"/>
  <c r="CM486" i="29"/>
  <c r="CN486" i="29" s="1"/>
  <c r="CL486" i="29"/>
  <c r="CK486" i="29"/>
  <c r="CJ486" i="29"/>
  <c r="CH486" i="29"/>
  <c r="CG486" i="29"/>
  <c r="CF486" i="29"/>
  <c r="CE486" i="29"/>
  <c r="CC486" i="29"/>
  <c r="CB486" i="29"/>
  <c r="CB494" i="29" s="1"/>
  <c r="CA486" i="29"/>
  <c r="CA494" i="29" s="1"/>
  <c r="BZ486" i="29"/>
  <c r="BY486" i="29"/>
  <c r="BX486" i="29"/>
  <c r="BW486" i="29"/>
  <c r="BV486" i="29"/>
  <c r="BU486" i="29"/>
  <c r="BS486" i="29"/>
  <c r="BT486" i="29" s="1"/>
  <c r="BR486" i="29"/>
  <c r="BQ486" i="29"/>
  <c r="BP486" i="29"/>
  <c r="BN486" i="29"/>
  <c r="BO486" i="29" s="1"/>
  <c r="BM486" i="29"/>
  <c r="BL486" i="29"/>
  <c r="BK486" i="29"/>
  <c r="BK494" i="29" s="1"/>
  <c r="BJ486" i="29"/>
  <c r="BI486" i="29"/>
  <c r="BH486" i="29"/>
  <c r="BG486" i="29"/>
  <c r="BF486" i="29"/>
  <c r="BD486" i="29"/>
  <c r="BE486" i="29" s="1"/>
  <c r="BC486" i="29"/>
  <c r="BB486" i="29"/>
  <c r="BA486" i="29"/>
  <c r="AY486" i="29"/>
  <c r="AZ486" i="29" s="1"/>
  <c r="AX486" i="29"/>
  <c r="AW486" i="29"/>
  <c r="AV486" i="29"/>
  <c r="AU486" i="29"/>
  <c r="AT486" i="29"/>
  <c r="AS486" i="29"/>
  <c r="AR486" i="29"/>
  <c r="AQ486" i="29"/>
  <c r="AP486" i="29"/>
  <c r="AO486" i="29"/>
  <c r="AN486" i="29"/>
  <c r="AM486" i="29"/>
  <c r="AM494" i="29" s="1"/>
  <c r="AL486" i="29"/>
  <c r="AK486" i="29"/>
  <c r="AJ486" i="29"/>
  <c r="AI486" i="29"/>
  <c r="AH486" i="29"/>
  <c r="AG486" i="29"/>
  <c r="AE486" i="29"/>
  <c r="AD486" i="29"/>
  <c r="AC486" i="29"/>
  <c r="AB486" i="29"/>
  <c r="Z486" i="29"/>
  <c r="AA486" i="29" s="1"/>
  <c r="Y486" i="29"/>
  <c r="X486" i="29"/>
  <c r="W486" i="29"/>
  <c r="V486" i="29"/>
  <c r="U486" i="29"/>
  <c r="T486" i="29"/>
  <c r="S486" i="29"/>
  <c r="R486" i="29"/>
  <c r="Q486" i="29"/>
  <c r="P486" i="29"/>
  <c r="O486" i="29"/>
  <c r="N486" i="29"/>
  <c r="M486" i="29"/>
  <c r="K486" i="29"/>
  <c r="L486" i="29" s="1"/>
  <c r="J486" i="29"/>
  <c r="I486" i="29"/>
  <c r="H486" i="29"/>
  <c r="F486" i="29"/>
  <c r="G486" i="29" s="1"/>
  <c r="E486" i="29"/>
  <c r="D486" i="29"/>
  <c r="C486" i="29"/>
  <c r="DD485" i="29"/>
  <c r="DC485" i="29"/>
  <c r="DB485" i="29"/>
  <c r="DA485" i="29"/>
  <c r="CZ485" i="29"/>
  <c r="CY485" i="29"/>
  <c r="CW485" i="29"/>
  <c r="CX485" i="29" s="1"/>
  <c r="CV485" i="29"/>
  <c r="CU485" i="29"/>
  <c r="CT485" i="29"/>
  <c r="CS485" i="29"/>
  <c r="CR485" i="29"/>
  <c r="CQ485" i="29"/>
  <c r="CP485" i="29"/>
  <c r="CO485" i="29"/>
  <c r="CN485" i="29"/>
  <c r="CM485" i="29"/>
  <c r="CL485" i="29"/>
  <c r="CK485" i="29"/>
  <c r="CJ485" i="29"/>
  <c r="CJ494" i="29" s="1"/>
  <c r="CI485" i="29"/>
  <c r="CH485" i="29"/>
  <c r="CG485" i="29"/>
  <c r="CF485" i="29"/>
  <c r="CE485" i="29"/>
  <c r="CD485" i="29"/>
  <c r="CC485" i="29"/>
  <c r="CB485" i="29"/>
  <c r="CA485" i="29"/>
  <c r="BZ485" i="29"/>
  <c r="BX485" i="29"/>
  <c r="BY485" i="29" s="1"/>
  <c r="BW485" i="29"/>
  <c r="BV485" i="29"/>
  <c r="BU485" i="29"/>
  <c r="BT485" i="29"/>
  <c r="BS485" i="29"/>
  <c r="BR485" i="29"/>
  <c r="BQ485" i="29"/>
  <c r="BP485" i="29"/>
  <c r="BO485" i="29"/>
  <c r="BN485" i="29"/>
  <c r="BM485" i="29"/>
  <c r="BL485" i="29"/>
  <c r="BK485" i="29"/>
  <c r="BI485" i="29"/>
  <c r="BJ485" i="29" s="1"/>
  <c r="BH485" i="29"/>
  <c r="BG485" i="29"/>
  <c r="BF485" i="29"/>
  <c r="BD485" i="29"/>
  <c r="BD494" i="29" s="1"/>
  <c r="BE494" i="29" s="1"/>
  <c r="BC485" i="29"/>
  <c r="BB485" i="29"/>
  <c r="BA485" i="29"/>
  <c r="AY485" i="29"/>
  <c r="AZ485" i="29" s="1"/>
  <c r="AX485" i="29"/>
  <c r="AW485" i="29"/>
  <c r="AV485" i="29"/>
  <c r="AU485" i="29"/>
  <c r="AT485" i="29"/>
  <c r="AS485" i="29"/>
  <c r="AR485" i="29"/>
  <c r="AQ485" i="29"/>
  <c r="AP485" i="29"/>
  <c r="AO485" i="29"/>
  <c r="AN485" i="29"/>
  <c r="AN494" i="29" s="1"/>
  <c r="AM485" i="29"/>
  <c r="AL485" i="29"/>
  <c r="AJ485" i="29"/>
  <c r="AK485" i="29" s="1"/>
  <c r="AI485" i="29"/>
  <c r="AH485" i="29"/>
  <c r="AG485" i="29"/>
  <c r="AF485" i="29"/>
  <c r="AE485" i="29"/>
  <c r="AD485" i="29"/>
  <c r="AC485" i="29"/>
  <c r="AB485" i="29"/>
  <c r="Z485" i="29"/>
  <c r="Y485" i="29"/>
  <c r="X485" i="29"/>
  <c r="W485" i="29"/>
  <c r="U485" i="29"/>
  <c r="V485" i="29" s="1"/>
  <c r="T485" i="29"/>
  <c r="S485" i="29"/>
  <c r="R485" i="29"/>
  <c r="Q485" i="29"/>
  <c r="P485" i="29"/>
  <c r="O485" i="29"/>
  <c r="N485" i="29"/>
  <c r="M485" i="29"/>
  <c r="K485" i="29"/>
  <c r="L485" i="29" s="1"/>
  <c r="J485" i="29"/>
  <c r="I485" i="29"/>
  <c r="I494" i="29" s="1"/>
  <c r="H485" i="29"/>
  <c r="G485" i="29"/>
  <c r="F485" i="29"/>
  <c r="E485" i="29"/>
  <c r="D485" i="29"/>
  <c r="C485" i="29"/>
  <c r="DD484" i="29"/>
  <c r="DB484" i="29"/>
  <c r="DA484" i="29"/>
  <c r="CZ484" i="29"/>
  <c r="CY484" i="29"/>
  <c r="CW484" i="29"/>
  <c r="CV484" i="29"/>
  <c r="CU484" i="29"/>
  <c r="CT484" i="29"/>
  <c r="CT494" i="29" s="1"/>
  <c r="CS484" i="29"/>
  <c r="CR484" i="29"/>
  <c r="CQ484" i="29"/>
  <c r="CP484" i="29"/>
  <c r="CO484" i="29"/>
  <c r="CM484" i="29"/>
  <c r="CM494" i="29" s="1"/>
  <c r="CN494" i="29" s="1"/>
  <c r="CL484" i="29"/>
  <c r="CL494" i="29" s="1"/>
  <c r="CK484" i="29"/>
  <c r="CJ484" i="29"/>
  <c r="CH484" i="29"/>
  <c r="CI484" i="29" s="1"/>
  <c r="CG484" i="29"/>
  <c r="CF484" i="29"/>
  <c r="CE484" i="29"/>
  <c r="CE494" i="29" s="1"/>
  <c r="CD484" i="29"/>
  <c r="CC484" i="29"/>
  <c r="CB484" i="29"/>
  <c r="CA484" i="29"/>
  <c r="BZ484" i="29"/>
  <c r="BX484" i="29"/>
  <c r="BW484" i="29"/>
  <c r="BV484" i="29"/>
  <c r="BV494" i="29" s="1"/>
  <c r="BU484" i="29"/>
  <c r="BS484" i="29"/>
  <c r="BT484" i="29" s="1"/>
  <c r="BR484" i="29"/>
  <c r="BR494" i="29" s="1"/>
  <c r="BQ484" i="29"/>
  <c r="BP484" i="29"/>
  <c r="BN484" i="29"/>
  <c r="BO484" i="29" s="1"/>
  <c r="BM484" i="29"/>
  <c r="BL484" i="29"/>
  <c r="BK484" i="29"/>
  <c r="BJ484" i="29"/>
  <c r="BI484" i="29"/>
  <c r="BH484" i="29"/>
  <c r="BG484" i="29"/>
  <c r="BF484" i="29"/>
  <c r="BE484" i="29"/>
  <c r="BD484" i="29"/>
  <c r="BC484" i="29"/>
  <c r="BB484" i="29"/>
  <c r="BB494" i="29" s="1"/>
  <c r="BA484" i="29"/>
  <c r="AY484" i="29"/>
  <c r="AX484" i="29"/>
  <c r="AW484" i="29"/>
  <c r="AV484" i="29"/>
  <c r="AT484" i="29"/>
  <c r="AU484" i="29" s="1"/>
  <c r="AS484" i="29"/>
  <c r="AR484" i="29"/>
  <c r="AQ484" i="29"/>
  <c r="AP484" i="29"/>
  <c r="AO484" i="29"/>
  <c r="AN484" i="29"/>
  <c r="AM484" i="29"/>
  <c r="AL484" i="29"/>
  <c r="AK484" i="29"/>
  <c r="AJ484" i="29"/>
  <c r="AI484" i="29"/>
  <c r="AH484" i="29"/>
  <c r="AG484" i="29"/>
  <c r="AE484" i="29"/>
  <c r="AF484" i="29" s="1"/>
  <c r="AD484" i="29"/>
  <c r="AC484" i="29"/>
  <c r="AB484" i="29"/>
  <c r="Z484" i="29"/>
  <c r="AA484" i="29" s="1"/>
  <c r="Y484" i="29"/>
  <c r="X484" i="29"/>
  <c r="W484" i="29"/>
  <c r="U484" i="29"/>
  <c r="T484" i="29"/>
  <c r="S484" i="29"/>
  <c r="R484" i="29"/>
  <c r="Q484" i="29"/>
  <c r="P484" i="29"/>
  <c r="O484" i="29"/>
  <c r="N484" i="29"/>
  <c r="M484" i="29"/>
  <c r="L484" i="29"/>
  <c r="K484" i="29"/>
  <c r="J484" i="29"/>
  <c r="I484" i="29"/>
  <c r="H484" i="29"/>
  <c r="F484" i="29"/>
  <c r="G484" i="29" s="1"/>
  <c r="E484" i="29"/>
  <c r="D484" i="29"/>
  <c r="C484" i="29"/>
  <c r="CH482" i="29"/>
  <c r="CG482" i="29"/>
  <c r="BI482" i="29"/>
  <c r="BH482" i="29"/>
  <c r="DD481" i="29"/>
  <c r="DB481" i="29"/>
  <c r="DA481" i="29"/>
  <c r="DA739" i="29" s="1"/>
  <c r="CZ481" i="29"/>
  <c r="CZ739" i="29" s="1"/>
  <c r="CY481" i="29"/>
  <c r="CY739" i="29" s="1"/>
  <c r="CX481" i="29"/>
  <c r="CW481" i="29"/>
  <c r="CW739" i="29" s="1"/>
  <c r="CV481" i="29"/>
  <c r="CU481" i="29"/>
  <c r="CU739" i="29" s="1"/>
  <c r="CT481" i="29"/>
  <c r="CT739" i="29" s="1"/>
  <c r="CS481" i="29"/>
  <c r="CR481" i="29"/>
  <c r="CQ481" i="29"/>
  <c r="CQ739" i="29" s="1"/>
  <c r="CP481" i="29"/>
  <c r="CP739" i="29" s="1"/>
  <c r="CO481" i="29"/>
  <c r="CO739" i="29" s="1"/>
  <c r="CM481" i="29"/>
  <c r="CM739" i="29" s="1"/>
  <c r="CL481" i="29"/>
  <c r="CL739" i="29" s="1"/>
  <c r="CK481" i="29"/>
  <c r="CJ481" i="29"/>
  <c r="CJ739" i="29" s="1"/>
  <c r="CI481" i="29"/>
  <c r="CH481" i="29"/>
  <c r="CH739" i="29" s="1"/>
  <c r="CG481" i="29"/>
  <c r="CF481" i="29"/>
  <c r="CE481" i="29"/>
  <c r="CE739" i="29" s="1"/>
  <c r="CC481" i="29"/>
  <c r="CB481" i="29"/>
  <c r="CA481" i="29"/>
  <c r="CA739" i="29" s="1"/>
  <c r="BZ481" i="29"/>
  <c r="BZ739" i="29" s="1"/>
  <c r="BY481" i="29"/>
  <c r="BX481" i="29"/>
  <c r="BX739" i="29" s="1"/>
  <c r="BW481" i="29"/>
  <c r="BW739" i="29" s="1"/>
  <c r="BV481" i="29"/>
  <c r="BV739" i="29" s="1"/>
  <c r="BU481" i="29"/>
  <c r="BU739" i="29" s="1"/>
  <c r="BY739" i="29" s="1"/>
  <c r="BS481" i="29"/>
  <c r="BR481" i="29"/>
  <c r="BR739" i="29" s="1"/>
  <c r="BQ481" i="29"/>
  <c r="BQ739" i="29" s="1"/>
  <c r="BP481" i="29"/>
  <c r="BP739" i="29" s="1"/>
  <c r="BN481" i="29"/>
  <c r="BM481" i="29"/>
  <c r="BM739" i="29" s="1"/>
  <c r="BL481" i="29"/>
  <c r="BL739" i="29" s="1"/>
  <c r="BK481" i="29"/>
  <c r="BJ481" i="29"/>
  <c r="BI481" i="29"/>
  <c r="BI739" i="29" s="1"/>
  <c r="BH481" i="29"/>
  <c r="BH739" i="29" s="1"/>
  <c r="BG481" i="29"/>
  <c r="BG739" i="29" s="1"/>
  <c r="BF481" i="29"/>
  <c r="BF739" i="29" s="1"/>
  <c r="BJ739" i="29" s="1"/>
  <c r="BD481" i="29"/>
  <c r="BC481" i="29"/>
  <c r="BC739" i="29" s="1"/>
  <c r="BB481" i="29"/>
  <c r="BB739" i="29" s="1"/>
  <c r="BA481" i="29"/>
  <c r="BA739" i="29" s="1"/>
  <c r="AY481" i="29"/>
  <c r="AY739" i="29" s="1"/>
  <c r="AX481" i="29"/>
  <c r="AX739" i="29" s="1"/>
  <c r="AW481" i="29"/>
  <c r="AW739" i="29" s="1"/>
  <c r="AV481" i="29"/>
  <c r="AV739" i="29" s="1"/>
  <c r="AZ739" i="29" s="1"/>
  <c r="AT481" i="29"/>
  <c r="AT739" i="29" s="1"/>
  <c r="AS481" i="29"/>
  <c r="AS739" i="29" s="1"/>
  <c r="AR481" i="29"/>
  <c r="AR739" i="29" s="1"/>
  <c r="AQ481" i="29"/>
  <c r="AO481" i="29"/>
  <c r="AO739" i="29" s="1"/>
  <c r="AN481" i="29"/>
  <c r="AN739" i="29" s="1"/>
  <c r="AM481" i="29"/>
  <c r="AM739" i="29" s="1"/>
  <c r="AL481" i="29"/>
  <c r="AL739" i="29" s="1"/>
  <c r="AK481" i="29"/>
  <c r="AJ481" i="29"/>
  <c r="AJ739" i="29" s="1"/>
  <c r="AI481" i="29"/>
  <c r="AI739" i="29" s="1"/>
  <c r="AH481" i="29"/>
  <c r="AH739" i="29" s="1"/>
  <c r="AG481" i="29"/>
  <c r="AG739" i="29" s="1"/>
  <c r="AK739" i="29" s="1"/>
  <c r="AE481" i="29"/>
  <c r="AD481" i="29"/>
  <c r="AD739" i="29" s="1"/>
  <c r="AC481" i="29"/>
  <c r="AB481" i="29"/>
  <c r="Z481" i="29"/>
  <c r="Y481" i="29"/>
  <c r="Y739" i="29" s="1"/>
  <c r="X481" i="29"/>
  <c r="X739" i="29" s="1"/>
  <c r="W481" i="29"/>
  <c r="W739" i="29" s="1"/>
  <c r="V481" i="29"/>
  <c r="U481" i="29"/>
  <c r="T481" i="29"/>
  <c r="S481" i="29"/>
  <c r="S739" i="29" s="1"/>
  <c r="R481" i="29"/>
  <c r="R739" i="29" s="1"/>
  <c r="P481" i="29"/>
  <c r="Q481" i="29" s="1"/>
  <c r="O481" i="29"/>
  <c r="O739" i="29" s="1"/>
  <c r="N481" i="29"/>
  <c r="N739" i="29" s="1"/>
  <c r="M481" i="29"/>
  <c r="K481" i="29"/>
  <c r="K739" i="29" s="1"/>
  <c r="J481" i="29"/>
  <c r="J739" i="29" s="1"/>
  <c r="I481" i="29"/>
  <c r="I739" i="29" s="1"/>
  <c r="H481" i="29"/>
  <c r="H739" i="29" s="1"/>
  <c r="F481" i="29"/>
  <c r="E481" i="29"/>
  <c r="D481" i="29"/>
  <c r="C481" i="29"/>
  <c r="C739" i="29" s="1"/>
  <c r="DD480" i="29"/>
  <c r="DD738" i="29" s="1"/>
  <c r="DC480" i="29"/>
  <c r="DB480" i="29"/>
  <c r="DB738" i="29" s="1"/>
  <c r="DA480" i="29"/>
  <c r="CZ480" i="29"/>
  <c r="CY480" i="29"/>
  <c r="CW480" i="29"/>
  <c r="CW738" i="29" s="1"/>
  <c r="CV480" i="29"/>
  <c r="CV738" i="29" s="1"/>
  <c r="CU480" i="29"/>
  <c r="CU738" i="29" s="1"/>
  <c r="CT480" i="29"/>
  <c r="CT738" i="29" s="1"/>
  <c r="CR480" i="29"/>
  <c r="CQ480" i="29"/>
  <c r="CP480" i="29"/>
  <c r="CO480" i="29"/>
  <c r="CM480" i="29"/>
  <c r="CM738" i="29" s="1"/>
  <c r="CL480" i="29"/>
  <c r="CL738" i="29" s="1"/>
  <c r="CK480" i="29"/>
  <c r="CJ480" i="29"/>
  <c r="CI480" i="29"/>
  <c r="CH480" i="29"/>
  <c r="CG480" i="29"/>
  <c r="CG738" i="29" s="1"/>
  <c r="CF480" i="29"/>
  <c r="CF738" i="29" s="1"/>
  <c r="CE480" i="29"/>
  <c r="CE738" i="29" s="1"/>
  <c r="CD480" i="29"/>
  <c r="CC480" i="29"/>
  <c r="CC738" i="29" s="1"/>
  <c r="CB480" i="29"/>
  <c r="CA480" i="29"/>
  <c r="BZ480" i="29"/>
  <c r="BX480" i="29"/>
  <c r="BW480" i="29"/>
  <c r="BW738" i="29" s="1"/>
  <c r="BV480" i="29"/>
  <c r="BV738" i="29" s="1"/>
  <c r="BU480" i="29"/>
  <c r="BU738" i="29" s="1"/>
  <c r="BT480" i="29"/>
  <c r="BS480" i="29"/>
  <c r="BR480" i="29"/>
  <c r="BQ480" i="29"/>
  <c r="BP480" i="29"/>
  <c r="BP738" i="29" s="1"/>
  <c r="BN480" i="29"/>
  <c r="BN738" i="29" s="1"/>
  <c r="BM480" i="29"/>
  <c r="BM738" i="29" s="1"/>
  <c r="BL480" i="29"/>
  <c r="BK480" i="29"/>
  <c r="BI480" i="29"/>
  <c r="BH480" i="29"/>
  <c r="BH738" i="29" s="1"/>
  <c r="BG480" i="29"/>
  <c r="BG738" i="29" s="1"/>
  <c r="BF480" i="29"/>
  <c r="BD480" i="29"/>
  <c r="BC480" i="29"/>
  <c r="BB480" i="29"/>
  <c r="BA480" i="29"/>
  <c r="AZ480" i="29"/>
  <c r="AY480" i="29"/>
  <c r="AY738" i="29" s="1"/>
  <c r="AX480" i="29"/>
  <c r="AX738" i="29" s="1"/>
  <c r="AW480" i="29"/>
  <c r="AW738" i="29" s="1"/>
  <c r="AV480" i="29"/>
  <c r="AV738" i="29" s="1"/>
  <c r="AZ738" i="29" s="1"/>
  <c r="AU480" i="29"/>
  <c r="AT480" i="29"/>
  <c r="AS480" i="29"/>
  <c r="AR480" i="29"/>
  <c r="AR738" i="29" s="1"/>
  <c r="AQ480" i="29"/>
  <c r="AQ738" i="29" s="1"/>
  <c r="AO480" i="29"/>
  <c r="AO738" i="29" s="1"/>
  <c r="AN480" i="29"/>
  <c r="AN738" i="29" s="1"/>
  <c r="AM480" i="29"/>
  <c r="AL480" i="29"/>
  <c r="AJ480" i="29"/>
  <c r="AI480" i="29"/>
  <c r="AI738" i="29" s="1"/>
  <c r="AH480" i="29"/>
  <c r="AH738" i="29" s="1"/>
  <c r="AG480" i="29"/>
  <c r="AG738" i="29" s="1"/>
  <c r="AF480" i="29"/>
  <c r="AE480" i="29"/>
  <c r="AD480" i="29"/>
  <c r="AC480" i="29"/>
  <c r="AB480" i="29"/>
  <c r="AA480" i="29"/>
  <c r="Z480" i="29"/>
  <c r="Z738" i="29" s="1"/>
  <c r="Y480" i="29"/>
  <c r="Y738" i="29" s="1"/>
  <c r="X480" i="29"/>
  <c r="X738" i="29" s="1"/>
  <c r="W480" i="29"/>
  <c r="U480" i="29"/>
  <c r="V480" i="29" s="1"/>
  <c r="T480" i="29"/>
  <c r="S480" i="29"/>
  <c r="S738" i="29" s="1"/>
  <c r="R480" i="29"/>
  <c r="R738" i="29" s="1"/>
  <c r="Q480" i="29"/>
  <c r="P480" i="29"/>
  <c r="P738" i="29" s="1"/>
  <c r="O480" i="29"/>
  <c r="N480" i="29"/>
  <c r="M480" i="29"/>
  <c r="K480" i="29"/>
  <c r="K738" i="29" s="1"/>
  <c r="J480" i="29"/>
  <c r="J738" i="29" s="1"/>
  <c r="I480" i="29"/>
  <c r="I738" i="29" s="1"/>
  <c r="H480" i="29"/>
  <c r="H738" i="29" s="1"/>
  <c r="G480" i="29"/>
  <c r="F480" i="29"/>
  <c r="E480" i="29"/>
  <c r="D480" i="29"/>
  <c r="C480" i="29"/>
  <c r="C738" i="29" s="1"/>
  <c r="DD479" i="29"/>
  <c r="DD737" i="29" s="1"/>
  <c r="DC479" i="29"/>
  <c r="DB479" i="29"/>
  <c r="DA479" i="29"/>
  <c r="CZ479" i="29"/>
  <c r="CY479" i="29"/>
  <c r="CW479" i="29"/>
  <c r="CW737" i="29" s="1"/>
  <c r="CV479" i="29"/>
  <c r="CU479" i="29"/>
  <c r="CU737" i="29" s="1"/>
  <c r="CT479" i="29"/>
  <c r="CS479" i="29"/>
  <c r="CR479" i="29"/>
  <c r="CQ479" i="29"/>
  <c r="CP479" i="29"/>
  <c r="CO479" i="29"/>
  <c r="CO737" i="29" s="1"/>
  <c r="CM479" i="29"/>
  <c r="CM737" i="29" s="1"/>
  <c r="CL479" i="29"/>
  <c r="CK479" i="29"/>
  <c r="CJ479" i="29"/>
  <c r="CH479" i="29"/>
  <c r="CG479" i="29"/>
  <c r="CG737" i="29" s="1"/>
  <c r="CF479" i="29"/>
  <c r="CF737" i="29" s="1"/>
  <c r="CE479" i="29"/>
  <c r="CE737" i="29" s="1"/>
  <c r="CD479" i="29"/>
  <c r="CC479" i="29"/>
  <c r="CB479" i="29"/>
  <c r="CA479" i="29"/>
  <c r="BZ479" i="29"/>
  <c r="BX479" i="29"/>
  <c r="BX737" i="29" s="1"/>
  <c r="BW479" i="29"/>
  <c r="BW737" i="29" s="1"/>
  <c r="BV479" i="29"/>
  <c r="BU479" i="29"/>
  <c r="BU737" i="29" s="1"/>
  <c r="BS479" i="29"/>
  <c r="BR479" i="29"/>
  <c r="BR737" i="29" s="1"/>
  <c r="BQ479" i="29"/>
  <c r="BQ737" i="29" s="1"/>
  <c r="BP479" i="29"/>
  <c r="BP737" i="29" s="1"/>
  <c r="BN479" i="29"/>
  <c r="BM479" i="29"/>
  <c r="BL479" i="29"/>
  <c r="BK479" i="29"/>
  <c r="BJ479" i="29"/>
  <c r="BI479" i="29"/>
  <c r="BI737" i="29" s="1"/>
  <c r="BH479" i="29"/>
  <c r="BH737" i="29" s="1"/>
  <c r="BG479" i="29"/>
  <c r="BG737" i="29" s="1"/>
  <c r="BF479" i="29"/>
  <c r="BF737" i="29" s="1"/>
  <c r="BJ737" i="29" s="1"/>
  <c r="BE479" i="29"/>
  <c r="BD479" i="29"/>
  <c r="BC479" i="29"/>
  <c r="BB479" i="29"/>
  <c r="BB737" i="29" s="1"/>
  <c r="BA479" i="29"/>
  <c r="BA737" i="29" s="1"/>
  <c r="AY479" i="29"/>
  <c r="AY737" i="29" s="1"/>
  <c r="AX479" i="29"/>
  <c r="AX737" i="29" s="1"/>
  <c r="AW479" i="29"/>
  <c r="AV479" i="29"/>
  <c r="AT479" i="29"/>
  <c r="AS479" i="29"/>
  <c r="AS737" i="29" s="1"/>
  <c r="AR479" i="29"/>
  <c r="AR737" i="29" s="1"/>
  <c r="AQ479" i="29"/>
  <c r="AQ737" i="29" s="1"/>
  <c r="AP479" i="29"/>
  <c r="AO479" i="29"/>
  <c r="AN479" i="29"/>
  <c r="AM479" i="29"/>
  <c r="AL479" i="29"/>
  <c r="AL737" i="29" s="1"/>
  <c r="AK479" i="29"/>
  <c r="AJ479" i="29"/>
  <c r="AJ737" i="29" s="1"/>
  <c r="AI479" i="29"/>
  <c r="AI737" i="29" s="1"/>
  <c r="AH479" i="29"/>
  <c r="AG479" i="29"/>
  <c r="AE479" i="29"/>
  <c r="AD479" i="29"/>
  <c r="AD737" i="29" s="1"/>
  <c r="AC479" i="29"/>
  <c r="AC737" i="29" s="1"/>
  <c r="AB479" i="29"/>
  <c r="AB737" i="29" s="1"/>
  <c r="Z479" i="29"/>
  <c r="Y479" i="29"/>
  <c r="X479" i="29"/>
  <c r="W479" i="29"/>
  <c r="U479" i="29"/>
  <c r="T479" i="29"/>
  <c r="T737" i="29" s="1"/>
  <c r="S479" i="29"/>
  <c r="S737" i="29" s="1"/>
  <c r="R479" i="29"/>
  <c r="Q479" i="29"/>
  <c r="P479" i="29"/>
  <c r="P737" i="29" s="1"/>
  <c r="O479" i="29"/>
  <c r="N479" i="29"/>
  <c r="N737" i="29" s="1"/>
  <c r="M479" i="29"/>
  <c r="M737" i="29" s="1"/>
  <c r="L479" i="29"/>
  <c r="K479" i="29"/>
  <c r="K737" i="29" s="1"/>
  <c r="J479" i="29"/>
  <c r="I479" i="29"/>
  <c r="H479" i="29"/>
  <c r="F479" i="29"/>
  <c r="E479" i="29"/>
  <c r="E737" i="29" s="1"/>
  <c r="D479" i="29"/>
  <c r="D737" i="29" s="1"/>
  <c r="C479" i="29"/>
  <c r="C737" i="29" s="1"/>
  <c r="DD478" i="29"/>
  <c r="DC478" i="29"/>
  <c r="DB478" i="29"/>
  <c r="DA478" i="29"/>
  <c r="CZ478" i="29"/>
  <c r="CZ736" i="29" s="1"/>
  <c r="CY478" i="29"/>
  <c r="CY736" i="29" s="1"/>
  <c r="CX478" i="29"/>
  <c r="CW478" i="29"/>
  <c r="CW736" i="29" s="1"/>
  <c r="CV478" i="29"/>
  <c r="CU478" i="29"/>
  <c r="CT478" i="29"/>
  <c r="CR478" i="29"/>
  <c r="CQ478" i="29"/>
  <c r="CQ736" i="29" s="1"/>
  <c r="CP478" i="29"/>
  <c r="CP736" i="29" s="1"/>
  <c r="CO478" i="29"/>
  <c r="CO736" i="29" s="1"/>
  <c r="CN478" i="29"/>
  <c r="CM478" i="29"/>
  <c r="CL478" i="29"/>
  <c r="CK478" i="29"/>
  <c r="CJ478" i="29"/>
  <c r="CJ736" i="29" s="1"/>
  <c r="CH478" i="29"/>
  <c r="CG478" i="29"/>
  <c r="CG736" i="29" s="1"/>
  <c r="CF478" i="29"/>
  <c r="CF736" i="29" s="1"/>
  <c r="CE478" i="29"/>
  <c r="CC478" i="29"/>
  <c r="CB478" i="29"/>
  <c r="CA478" i="29"/>
  <c r="CA736" i="29" s="1"/>
  <c r="BZ478" i="29"/>
  <c r="BX478" i="29"/>
  <c r="BW478" i="29"/>
  <c r="BV478" i="29"/>
  <c r="BU478" i="29"/>
  <c r="BS478" i="29"/>
  <c r="BR478" i="29"/>
  <c r="BR736" i="29" s="1"/>
  <c r="BQ478" i="29"/>
  <c r="BQ736" i="29" s="1"/>
  <c r="BP478" i="29"/>
  <c r="BP736" i="29" s="1"/>
  <c r="BO478" i="29"/>
  <c r="BN478" i="29"/>
  <c r="BM478" i="29"/>
  <c r="BL478" i="29"/>
  <c r="BK478" i="29"/>
  <c r="BK736" i="29" s="1"/>
  <c r="BI478" i="29"/>
  <c r="BI736" i="29" s="1"/>
  <c r="BH478" i="29"/>
  <c r="BH736" i="29" s="1"/>
  <c r="BG478" i="29"/>
  <c r="BF478" i="29"/>
  <c r="BF736" i="29" s="1"/>
  <c r="BD478" i="29"/>
  <c r="BC478" i="29"/>
  <c r="BC736" i="29" s="1"/>
  <c r="BB478" i="29"/>
  <c r="BB736" i="29" s="1"/>
  <c r="BA478" i="29"/>
  <c r="BA736" i="29" s="1"/>
  <c r="AZ478" i="29"/>
  <c r="AY478" i="29"/>
  <c r="AX478" i="29"/>
  <c r="AW478" i="29"/>
  <c r="AV478" i="29"/>
  <c r="AT478" i="29"/>
  <c r="AS478" i="29"/>
  <c r="AS736" i="29" s="1"/>
  <c r="AR478" i="29"/>
  <c r="AR736" i="29" s="1"/>
  <c r="AQ478" i="29"/>
  <c r="AO478" i="29"/>
  <c r="AN478" i="29"/>
  <c r="AM478" i="29"/>
  <c r="AM736" i="29" s="1"/>
  <c r="AL478" i="29"/>
  <c r="AL736" i="29" s="1"/>
  <c r="AK478" i="29"/>
  <c r="AJ478" i="29"/>
  <c r="AI478" i="29"/>
  <c r="AH478" i="29"/>
  <c r="AG478" i="29"/>
  <c r="AE478" i="29"/>
  <c r="AE736" i="29" s="1"/>
  <c r="AD478" i="29"/>
  <c r="AD736" i="29" s="1"/>
  <c r="AC478" i="29"/>
  <c r="AC736" i="29" s="1"/>
  <c r="AB478" i="29"/>
  <c r="AB736" i="29" s="1"/>
  <c r="AF736" i="29" s="1"/>
  <c r="AA478" i="29"/>
  <c r="Z478" i="29"/>
  <c r="Y478" i="29"/>
  <c r="X478" i="29"/>
  <c r="W478" i="29"/>
  <c r="W736" i="29" s="1"/>
  <c r="U478" i="29"/>
  <c r="T478" i="29"/>
  <c r="T736" i="29" s="1"/>
  <c r="S478" i="29"/>
  <c r="R478" i="29"/>
  <c r="P478" i="29"/>
  <c r="O478" i="29"/>
  <c r="O736" i="29" s="1"/>
  <c r="N478" i="29"/>
  <c r="N736" i="29" s="1"/>
  <c r="M478" i="29"/>
  <c r="M736" i="29" s="1"/>
  <c r="L478" i="29"/>
  <c r="K478" i="29"/>
  <c r="J478" i="29"/>
  <c r="I478" i="29"/>
  <c r="H478" i="29"/>
  <c r="H736" i="29" s="1"/>
  <c r="F478" i="29"/>
  <c r="F736" i="29" s="1"/>
  <c r="E478" i="29"/>
  <c r="E736" i="29" s="1"/>
  <c r="D478" i="29"/>
  <c r="D736" i="29" s="1"/>
  <c r="C478" i="29"/>
  <c r="DD477" i="29"/>
  <c r="DB477" i="29"/>
  <c r="DA477" i="29"/>
  <c r="DA735" i="29" s="1"/>
  <c r="CZ477" i="29"/>
  <c r="CZ735" i="29" s="1"/>
  <c r="CY477" i="29"/>
  <c r="CY735" i="29" s="1"/>
  <c r="CX477" i="29"/>
  <c r="CW477" i="29"/>
  <c r="CV477" i="29"/>
  <c r="CV735" i="29" s="1"/>
  <c r="CU477" i="29"/>
  <c r="CT477" i="29"/>
  <c r="CT735" i="29" s="1"/>
  <c r="CS477" i="29"/>
  <c r="CR477" i="29"/>
  <c r="CR735" i="29" s="1"/>
  <c r="CQ477" i="29"/>
  <c r="CQ735" i="29" s="1"/>
  <c r="CP477" i="29"/>
  <c r="CO477" i="29"/>
  <c r="CM477" i="29"/>
  <c r="CL477" i="29"/>
  <c r="CL735" i="29" s="1"/>
  <c r="CK477" i="29"/>
  <c r="CK735" i="29" s="1"/>
  <c r="CJ477" i="29"/>
  <c r="CJ735" i="29" s="1"/>
  <c r="CH477" i="29"/>
  <c r="CG477" i="29"/>
  <c r="CF477" i="29"/>
  <c r="CE477" i="29"/>
  <c r="CD477" i="29"/>
  <c r="CC477" i="29"/>
  <c r="CC735" i="29" s="1"/>
  <c r="CB477" i="29"/>
  <c r="CB735" i="29" s="1"/>
  <c r="CA477" i="29"/>
  <c r="CA735" i="29" s="1"/>
  <c r="BZ477" i="29"/>
  <c r="BY477" i="29"/>
  <c r="BX477" i="29"/>
  <c r="BW477" i="29"/>
  <c r="BV477" i="29"/>
  <c r="BV735" i="29" s="1"/>
  <c r="BU477" i="29"/>
  <c r="BU735" i="29" s="1"/>
  <c r="BT477" i="29"/>
  <c r="BS477" i="29"/>
  <c r="BS735" i="29" s="1"/>
  <c r="BR477" i="29"/>
  <c r="BQ477" i="29"/>
  <c r="BP477" i="29"/>
  <c r="BN477" i="29"/>
  <c r="BM477" i="29"/>
  <c r="BM735" i="29" s="1"/>
  <c r="BL477" i="29"/>
  <c r="BL735" i="29" s="1"/>
  <c r="BK477" i="29"/>
  <c r="BJ477" i="29"/>
  <c r="BI477" i="29"/>
  <c r="BH477" i="29"/>
  <c r="BG477" i="29"/>
  <c r="BF477" i="29"/>
  <c r="BF735" i="29" s="1"/>
  <c r="BE477" i="29"/>
  <c r="BD477" i="29"/>
  <c r="BD735" i="29" s="1"/>
  <c r="BC477" i="29"/>
  <c r="BC735" i="29" s="1"/>
  <c r="BB477" i="29"/>
  <c r="BA477" i="29"/>
  <c r="AY477" i="29"/>
  <c r="AX477" i="29"/>
  <c r="AW477" i="29"/>
  <c r="AW735" i="29" s="1"/>
  <c r="AV477" i="29"/>
  <c r="AV735" i="29" s="1"/>
  <c r="AT477" i="29"/>
  <c r="AS477" i="29"/>
  <c r="AR477" i="29"/>
  <c r="AQ477" i="29"/>
  <c r="AO477" i="29"/>
  <c r="AO735" i="29" s="1"/>
  <c r="AN477" i="29"/>
  <c r="AN735" i="29" s="1"/>
  <c r="AM477" i="29"/>
  <c r="AM735" i="29" s="1"/>
  <c r="AL477" i="29"/>
  <c r="AK477" i="29"/>
  <c r="AJ477" i="29"/>
  <c r="AI477" i="29"/>
  <c r="AH477" i="29"/>
  <c r="AH735" i="29" s="1"/>
  <c r="AG477" i="29"/>
  <c r="AG735" i="29" s="1"/>
  <c r="AE477" i="29"/>
  <c r="AD477" i="29"/>
  <c r="AD735" i="29" s="1"/>
  <c r="AC477" i="29"/>
  <c r="AB477" i="29"/>
  <c r="Z477" i="29"/>
  <c r="Y477" i="29"/>
  <c r="Y735" i="29" s="1"/>
  <c r="X477" i="29"/>
  <c r="X735" i="29" s="1"/>
  <c r="W477" i="29"/>
  <c r="V477" i="29"/>
  <c r="U477" i="29"/>
  <c r="T477" i="29"/>
  <c r="S477" i="29"/>
  <c r="R477" i="29"/>
  <c r="P477" i="29"/>
  <c r="P735" i="29" s="1"/>
  <c r="O477" i="29"/>
  <c r="O735" i="29" s="1"/>
  <c r="N477" i="29"/>
  <c r="N735" i="29" s="1"/>
  <c r="M477" i="29"/>
  <c r="K477" i="29"/>
  <c r="L477" i="29" s="1"/>
  <c r="J477" i="29"/>
  <c r="I477" i="29"/>
  <c r="I735" i="29" s="1"/>
  <c r="H477" i="29"/>
  <c r="H735" i="29" s="1"/>
  <c r="F477" i="29"/>
  <c r="E477" i="29"/>
  <c r="D477" i="29"/>
  <c r="C477" i="29"/>
  <c r="DD476" i="29"/>
  <c r="DB476" i="29"/>
  <c r="DA476" i="29"/>
  <c r="DA734" i="29" s="1"/>
  <c r="CZ476" i="29"/>
  <c r="CZ734" i="29" s="1"/>
  <c r="CY476" i="29"/>
  <c r="CW476" i="29"/>
  <c r="CV476" i="29"/>
  <c r="CU476" i="29"/>
  <c r="CU734" i="29" s="1"/>
  <c r="CT476" i="29"/>
  <c r="CT734" i="29" s="1"/>
  <c r="CR476" i="29"/>
  <c r="CQ476" i="29"/>
  <c r="CP476" i="29"/>
  <c r="CO476" i="29"/>
  <c r="CM476" i="29"/>
  <c r="CM734" i="29" s="1"/>
  <c r="CL476" i="29"/>
  <c r="CL734" i="29" s="1"/>
  <c r="CK476" i="29"/>
  <c r="CK734" i="29" s="1"/>
  <c r="CJ476" i="29"/>
  <c r="CI476" i="29"/>
  <c r="CH476" i="29"/>
  <c r="CG476" i="29"/>
  <c r="CF476" i="29"/>
  <c r="CE476" i="29"/>
  <c r="CE734" i="29" s="1"/>
  <c r="CC476" i="29"/>
  <c r="CB476" i="29"/>
  <c r="CA476" i="29"/>
  <c r="BZ476" i="29"/>
  <c r="BX476" i="29"/>
  <c r="BW476" i="29"/>
  <c r="BW734" i="29" s="1"/>
  <c r="BV476" i="29"/>
  <c r="BV734" i="29" s="1"/>
  <c r="BU476" i="29"/>
  <c r="BU734" i="29" s="1"/>
  <c r="BT476" i="29"/>
  <c r="BS476" i="29"/>
  <c r="BR476" i="29"/>
  <c r="BQ476" i="29"/>
  <c r="BP476" i="29"/>
  <c r="BP734" i="29" s="1"/>
  <c r="BN476" i="29"/>
  <c r="BN734" i="29" s="1"/>
  <c r="BM476" i="29"/>
  <c r="BM734" i="29" s="1"/>
  <c r="BL476" i="29"/>
  <c r="BK476" i="29"/>
  <c r="BI476" i="29"/>
  <c r="BH476" i="29"/>
  <c r="BH734" i="29" s="1"/>
  <c r="BG476" i="29"/>
  <c r="BG734" i="29" s="1"/>
  <c r="BF476" i="29"/>
  <c r="BF734" i="29" s="1"/>
  <c r="BD476" i="29"/>
  <c r="BC476" i="29"/>
  <c r="BB476" i="29"/>
  <c r="BA476" i="29"/>
  <c r="AY476" i="29"/>
  <c r="AY734" i="29" s="1"/>
  <c r="AX476" i="29"/>
  <c r="AX734" i="29" s="1"/>
  <c r="AW476" i="29"/>
  <c r="AW734" i="29" s="1"/>
  <c r="AV476" i="29"/>
  <c r="AU476" i="29"/>
  <c r="AT476" i="29"/>
  <c r="AS476" i="29"/>
  <c r="AR476" i="29"/>
  <c r="AR734" i="29" s="1"/>
  <c r="AQ476" i="29"/>
  <c r="AQ734" i="29" s="1"/>
  <c r="AO476" i="29"/>
  <c r="AO734" i="29" s="1"/>
  <c r="AN476" i="29"/>
  <c r="AM476" i="29"/>
  <c r="AL476" i="29"/>
  <c r="AJ476" i="29"/>
  <c r="AI476" i="29"/>
  <c r="AI734" i="29" s="1"/>
  <c r="AH476" i="29"/>
  <c r="AH734" i="29" s="1"/>
  <c r="AG476" i="29"/>
  <c r="AG734" i="29" s="1"/>
  <c r="AF476" i="29"/>
  <c r="AE476" i="29"/>
  <c r="AD476" i="29"/>
  <c r="AC476" i="29"/>
  <c r="AB476" i="29"/>
  <c r="AB734" i="29" s="1"/>
  <c r="Z476" i="29"/>
  <c r="Z734" i="29" s="1"/>
  <c r="Y476" i="29"/>
  <c r="Y734" i="29" s="1"/>
  <c r="X476" i="29"/>
  <c r="W476" i="29"/>
  <c r="U476" i="29"/>
  <c r="T476" i="29"/>
  <c r="T734" i="29" s="1"/>
  <c r="S476" i="29"/>
  <c r="S734" i="29" s="1"/>
  <c r="R476" i="29"/>
  <c r="R734" i="29" s="1"/>
  <c r="Q476" i="29"/>
  <c r="P476" i="29"/>
  <c r="O476" i="29"/>
  <c r="N476" i="29"/>
  <c r="M476" i="29"/>
  <c r="K476" i="29"/>
  <c r="K734" i="29" s="1"/>
  <c r="J476" i="29"/>
  <c r="J734" i="29" s="1"/>
  <c r="I476" i="29"/>
  <c r="I734" i="29" s="1"/>
  <c r="H476" i="29"/>
  <c r="G476" i="29"/>
  <c r="F476" i="29"/>
  <c r="E476" i="29"/>
  <c r="D476" i="29"/>
  <c r="C476" i="29"/>
  <c r="C734" i="29" s="1"/>
  <c r="DD475" i="29"/>
  <c r="DD733" i="29" s="1"/>
  <c r="DC475" i="29"/>
  <c r="DB475" i="29"/>
  <c r="DA475" i="29"/>
  <c r="CZ475" i="29"/>
  <c r="CY475" i="29"/>
  <c r="CW475" i="29"/>
  <c r="CW733" i="29" s="1"/>
  <c r="CV475" i="29"/>
  <c r="CV733" i="29" s="1"/>
  <c r="CU475" i="29"/>
  <c r="CU733" i="29" s="1"/>
  <c r="CT475" i="29"/>
  <c r="CS475" i="29"/>
  <c r="CR475" i="29"/>
  <c r="CQ475" i="29"/>
  <c r="CP475" i="29"/>
  <c r="CO475" i="29"/>
  <c r="CO733" i="29" s="1"/>
  <c r="CN475" i="29"/>
  <c r="CM475" i="29"/>
  <c r="CM733" i="29" s="1"/>
  <c r="CL475" i="29"/>
  <c r="CK475" i="29"/>
  <c r="CJ475" i="29"/>
  <c r="CH475" i="29"/>
  <c r="CG475" i="29"/>
  <c r="CG733" i="29" s="1"/>
  <c r="CF475" i="29"/>
  <c r="CF733" i="29" s="1"/>
  <c r="CE475" i="29"/>
  <c r="CE733" i="29" s="1"/>
  <c r="CD475" i="29"/>
  <c r="CC475" i="29"/>
  <c r="CB475" i="29"/>
  <c r="CA475" i="29"/>
  <c r="BZ475" i="29"/>
  <c r="BZ733" i="29" s="1"/>
  <c r="BX475" i="29"/>
  <c r="BW475" i="29"/>
  <c r="BW733" i="29" s="1"/>
  <c r="BV475" i="29"/>
  <c r="BV733" i="29" s="1"/>
  <c r="BU475" i="29"/>
  <c r="BS475" i="29"/>
  <c r="BT475" i="29" s="1"/>
  <c r="BR475" i="29"/>
  <c r="BQ475" i="29"/>
  <c r="BQ733" i="29" s="1"/>
  <c r="BP475" i="29"/>
  <c r="BP733" i="29" s="1"/>
  <c r="BO475" i="29"/>
  <c r="BN475" i="29"/>
  <c r="BN733" i="29" s="1"/>
  <c r="BM475" i="29"/>
  <c r="BL475" i="29"/>
  <c r="BK475" i="29"/>
  <c r="BI475" i="29"/>
  <c r="BH475" i="29"/>
  <c r="BH733" i="29" s="1"/>
  <c r="BG475" i="29"/>
  <c r="BG733" i="29" s="1"/>
  <c r="BF475" i="29"/>
  <c r="BF733" i="29" s="1"/>
  <c r="BE475" i="29"/>
  <c r="BD475" i="29"/>
  <c r="BC475" i="29"/>
  <c r="BB475" i="29"/>
  <c r="BA475" i="29"/>
  <c r="BA733" i="29" s="1"/>
  <c r="AY475" i="29"/>
  <c r="AY733" i="29" s="1"/>
  <c r="AX475" i="29"/>
  <c r="AX733" i="29" s="1"/>
  <c r="AW475" i="29"/>
  <c r="AV475" i="29"/>
  <c r="AT475" i="29"/>
  <c r="AS475" i="29"/>
  <c r="AS733" i="29" s="1"/>
  <c r="AR475" i="29"/>
  <c r="AR733" i="29" s="1"/>
  <c r="AQ475" i="29"/>
  <c r="AQ733" i="29" s="1"/>
  <c r="AP475" i="29"/>
  <c r="AO475" i="29"/>
  <c r="AN475" i="29"/>
  <c r="AM475" i="29"/>
  <c r="AL475" i="29"/>
  <c r="AJ475" i="29"/>
  <c r="AI475" i="29"/>
  <c r="AI733" i="29" s="1"/>
  <c r="AH475" i="29"/>
  <c r="AH733" i="29" s="1"/>
  <c r="AG475" i="29"/>
  <c r="AE475" i="29"/>
  <c r="AD475" i="29"/>
  <c r="AC475" i="29"/>
  <c r="AC733" i="29" s="1"/>
  <c r="AB475" i="29"/>
  <c r="AB733" i="29" s="1"/>
  <c r="AA475" i="29"/>
  <c r="Z475" i="29"/>
  <c r="Y475" i="29"/>
  <c r="X475" i="29"/>
  <c r="W475" i="29"/>
  <c r="U475" i="29"/>
  <c r="U733" i="29" s="1"/>
  <c r="T475" i="29"/>
  <c r="T733" i="29" s="1"/>
  <c r="S475" i="29"/>
  <c r="S733" i="29" s="1"/>
  <c r="R475" i="29"/>
  <c r="Q475" i="29"/>
  <c r="P475" i="29"/>
  <c r="O475" i="29"/>
  <c r="N475" i="29"/>
  <c r="M475" i="29"/>
  <c r="M733" i="29" s="1"/>
  <c r="K475" i="29"/>
  <c r="J475" i="29"/>
  <c r="I475" i="29"/>
  <c r="H475" i="29"/>
  <c r="F475" i="29"/>
  <c r="E475" i="29"/>
  <c r="E733" i="29" s="1"/>
  <c r="D475" i="29"/>
  <c r="D733" i="29" s="1"/>
  <c r="C475" i="29"/>
  <c r="C733" i="29" s="1"/>
  <c r="DD474" i="29"/>
  <c r="DC474" i="29"/>
  <c r="DB474" i="29"/>
  <c r="DA474" i="29"/>
  <c r="CZ474" i="29"/>
  <c r="CZ732" i="29" s="1"/>
  <c r="CY474" i="29"/>
  <c r="CY732" i="29" s="1"/>
  <c r="CW474" i="29"/>
  <c r="CW732" i="29" s="1"/>
  <c r="CV474" i="29"/>
  <c r="CU474" i="29"/>
  <c r="CT474" i="29"/>
  <c r="CR474" i="29"/>
  <c r="CQ474" i="29"/>
  <c r="CQ732" i="29" s="1"/>
  <c r="CP474" i="29"/>
  <c r="CP732" i="29" s="1"/>
  <c r="CO474" i="29"/>
  <c r="CO732" i="29" s="1"/>
  <c r="CN474" i="29"/>
  <c r="CM474" i="29"/>
  <c r="CL474" i="29"/>
  <c r="CK474" i="29"/>
  <c r="CJ474" i="29"/>
  <c r="CJ732" i="29" s="1"/>
  <c r="CI474" i="29"/>
  <c r="CH474" i="29"/>
  <c r="CH732" i="29" s="1"/>
  <c r="CG474" i="29"/>
  <c r="CG732" i="29" s="1"/>
  <c r="CF474" i="29"/>
  <c r="CE474" i="29"/>
  <c r="CC474" i="29"/>
  <c r="CB474" i="29"/>
  <c r="CB732" i="29" s="1"/>
  <c r="CA474" i="29"/>
  <c r="CA732" i="29" s="1"/>
  <c r="BZ474" i="29"/>
  <c r="BZ732" i="29" s="1"/>
  <c r="BX474" i="29"/>
  <c r="BY474" i="29" s="1"/>
  <c r="BW474" i="29"/>
  <c r="BV474" i="29"/>
  <c r="BU474" i="29"/>
  <c r="BS474" i="29"/>
  <c r="BS732" i="29" s="1"/>
  <c r="BR474" i="29"/>
  <c r="BR732" i="29" s="1"/>
  <c r="BQ474" i="29"/>
  <c r="BQ732" i="29" s="1"/>
  <c r="BP474" i="29"/>
  <c r="BO474" i="29"/>
  <c r="BN474" i="29"/>
  <c r="BM474" i="29"/>
  <c r="BL474" i="29"/>
  <c r="BL732" i="29" s="1"/>
  <c r="BK474" i="29"/>
  <c r="BK732" i="29" s="1"/>
  <c r="BJ474" i="29"/>
  <c r="BI474" i="29"/>
  <c r="BI732" i="29" s="1"/>
  <c r="BH474" i="29"/>
  <c r="BG474" i="29"/>
  <c r="BF474" i="29"/>
  <c r="BD474" i="29"/>
  <c r="BC474" i="29"/>
  <c r="BC732" i="29" s="1"/>
  <c r="BB474" i="29"/>
  <c r="BB732" i="29" s="1"/>
  <c r="BA474" i="29"/>
  <c r="AZ474" i="29"/>
  <c r="AY474" i="29"/>
  <c r="AX474" i="29"/>
  <c r="AW474" i="29"/>
  <c r="AV474" i="29"/>
  <c r="AT474" i="29"/>
  <c r="AT732" i="29" s="1"/>
  <c r="AS474" i="29"/>
  <c r="AR474" i="29"/>
  <c r="AQ474" i="29"/>
  <c r="AO474" i="29"/>
  <c r="AN474" i="29"/>
  <c r="AM474" i="29"/>
  <c r="AL474" i="29"/>
  <c r="AL732" i="29" s="1"/>
  <c r="AJ474" i="29"/>
  <c r="AI474" i="29"/>
  <c r="AH474" i="29"/>
  <c r="AG474" i="29"/>
  <c r="AF474" i="29"/>
  <c r="AE474" i="29"/>
  <c r="AE732" i="29" s="1"/>
  <c r="AD474" i="29"/>
  <c r="AD732" i="29" s="1"/>
  <c r="AC474" i="29"/>
  <c r="AB474" i="29"/>
  <c r="AA474" i="29"/>
  <c r="Z474" i="29"/>
  <c r="Y474" i="29"/>
  <c r="X474" i="29"/>
  <c r="W474" i="29"/>
  <c r="W732" i="29" s="1"/>
  <c r="U474" i="29"/>
  <c r="U732" i="29" s="1"/>
  <c r="T474" i="29"/>
  <c r="T732" i="29" s="1"/>
  <c r="S474" i="29"/>
  <c r="R474" i="29"/>
  <c r="P474" i="29"/>
  <c r="O474" i="29"/>
  <c r="O732" i="29" s="1"/>
  <c r="N474" i="29"/>
  <c r="M474" i="29"/>
  <c r="M732" i="29" s="1"/>
  <c r="L474" i="29"/>
  <c r="K474" i="29"/>
  <c r="J474" i="29"/>
  <c r="I474" i="29"/>
  <c r="H474" i="29"/>
  <c r="G474" i="29"/>
  <c r="F474" i="29"/>
  <c r="F732" i="29" s="1"/>
  <c r="E474" i="29"/>
  <c r="D474" i="29"/>
  <c r="D732" i="29" s="1"/>
  <c r="C474" i="29"/>
  <c r="DD473" i="29"/>
  <c r="DB473" i="29"/>
  <c r="DA473" i="29"/>
  <c r="DA731" i="29" s="1"/>
  <c r="CZ473" i="29"/>
  <c r="CZ731" i="29" s="1"/>
  <c r="CY473" i="29"/>
  <c r="CX473" i="29"/>
  <c r="CW473" i="29"/>
  <c r="CV473" i="29"/>
  <c r="CU473" i="29"/>
  <c r="CT473" i="29"/>
  <c r="CR473" i="29"/>
  <c r="CQ473" i="29"/>
  <c r="CP473" i="29"/>
  <c r="CO473" i="29"/>
  <c r="CM473" i="29"/>
  <c r="CL473" i="29"/>
  <c r="CK473" i="29"/>
  <c r="CK731" i="29" s="1"/>
  <c r="CJ473" i="29"/>
  <c r="CJ731" i="29" s="1"/>
  <c r="CH473" i="29"/>
  <c r="CH731" i="29" s="1"/>
  <c r="CG473" i="29"/>
  <c r="CF473" i="29"/>
  <c r="CE473" i="29"/>
  <c r="CC473" i="29"/>
  <c r="CC731" i="29" s="1"/>
  <c r="CB473" i="29"/>
  <c r="CB731" i="29" s="1"/>
  <c r="CA473" i="29"/>
  <c r="BZ473" i="29"/>
  <c r="BY473" i="29"/>
  <c r="BX473" i="29"/>
  <c r="BX731" i="29" s="1"/>
  <c r="BW473" i="29"/>
  <c r="BV473" i="29"/>
  <c r="BU473" i="29"/>
  <c r="BU731" i="29" s="1"/>
  <c r="BS473" i="29"/>
  <c r="BR473" i="29"/>
  <c r="BQ473" i="29"/>
  <c r="BP473" i="29"/>
  <c r="BP731" i="29" s="1"/>
  <c r="BN473" i="29"/>
  <c r="BM473" i="29"/>
  <c r="BM731" i="29" s="1"/>
  <c r="BL473" i="29"/>
  <c r="BL731" i="29" s="1"/>
  <c r="BK473" i="29"/>
  <c r="BK731" i="29" s="1"/>
  <c r="BJ473" i="29"/>
  <c r="BI473" i="29"/>
  <c r="BH473" i="29"/>
  <c r="BG473" i="29"/>
  <c r="BF473" i="29"/>
  <c r="BF731" i="29" s="1"/>
  <c r="BD473" i="29"/>
  <c r="BE473" i="29" s="1"/>
  <c r="BC473" i="29"/>
  <c r="BC731" i="29" s="1"/>
  <c r="BB473" i="29"/>
  <c r="BA473" i="29"/>
  <c r="AY473" i="29"/>
  <c r="AX473" i="29"/>
  <c r="AX731" i="29" s="1"/>
  <c r="AW473" i="29"/>
  <c r="AW731" i="29" s="1"/>
  <c r="AV473" i="29"/>
  <c r="AV731" i="29" s="1"/>
  <c r="AT473" i="29"/>
  <c r="AS473" i="29"/>
  <c r="AR473" i="29"/>
  <c r="AQ473" i="29"/>
  <c r="AP473" i="29"/>
  <c r="AO473" i="29"/>
  <c r="AO731" i="29" s="1"/>
  <c r="AN473" i="29"/>
  <c r="AN731" i="29" s="1"/>
  <c r="AM473" i="29"/>
  <c r="AM731" i="29" s="1"/>
  <c r="AL473" i="29"/>
  <c r="AK473" i="29"/>
  <c r="AJ473" i="29"/>
  <c r="AI473" i="29"/>
  <c r="AH473" i="29"/>
  <c r="AH731" i="29" s="1"/>
  <c r="AG473" i="29"/>
  <c r="AG731" i="29" s="1"/>
  <c r="AE473" i="29"/>
  <c r="AE731" i="29" s="1"/>
  <c r="AD473" i="29"/>
  <c r="AC473" i="29"/>
  <c r="AB473" i="29"/>
  <c r="Z473" i="29"/>
  <c r="Y473" i="29"/>
  <c r="Y731" i="29" s="1"/>
  <c r="X473" i="29"/>
  <c r="W473" i="29"/>
  <c r="W731" i="29" s="1"/>
  <c r="V473" i="29"/>
  <c r="U473" i="29"/>
  <c r="T473" i="29"/>
  <c r="S473" i="29"/>
  <c r="R473" i="29"/>
  <c r="R731" i="29" s="1"/>
  <c r="Q473" i="29"/>
  <c r="P473" i="29"/>
  <c r="P731" i="29" s="1"/>
  <c r="O473" i="29"/>
  <c r="O731" i="29" s="1"/>
  <c r="N473" i="29"/>
  <c r="M473" i="29"/>
  <c r="K473" i="29"/>
  <c r="J473" i="29"/>
  <c r="J731" i="29" s="1"/>
  <c r="I473" i="29"/>
  <c r="I731" i="29" s="1"/>
  <c r="H473" i="29"/>
  <c r="H731" i="29" s="1"/>
  <c r="G473" i="29"/>
  <c r="F473" i="29"/>
  <c r="E473" i="29"/>
  <c r="D473" i="29"/>
  <c r="C473" i="29"/>
  <c r="DD472" i="29"/>
  <c r="DB472" i="29"/>
  <c r="DA472" i="29"/>
  <c r="CZ472" i="29"/>
  <c r="CZ482" i="29" s="1"/>
  <c r="CY472" i="29"/>
  <c r="CW472" i="29"/>
  <c r="CV472" i="29"/>
  <c r="CU472" i="29"/>
  <c r="CT472" i="29"/>
  <c r="CR472" i="29"/>
  <c r="CQ472" i="29"/>
  <c r="CP472" i="29"/>
  <c r="CO472" i="29"/>
  <c r="CM472" i="29"/>
  <c r="CL472" i="29"/>
  <c r="CK472" i="29"/>
  <c r="CJ472" i="29"/>
  <c r="CI472" i="29"/>
  <c r="CH472" i="29"/>
  <c r="CG472" i="29"/>
  <c r="CF472" i="29"/>
  <c r="CE472" i="29"/>
  <c r="CC472" i="29"/>
  <c r="CB472" i="29"/>
  <c r="CA472" i="29"/>
  <c r="BZ472" i="29"/>
  <c r="BX472" i="29"/>
  <c r="BW472" i="29"/>
  <c r="BV472" i="29"/>
  <c r="BU472" i="29"/>
  <c r="BT472" i="29"/>
  <c r="BS472" i="29"/>
  <c r="BR472" i="29"/>
  <c r="BQ472" i="29"/>
  <c r="BP472" i="29"/>
  <c r="BN472" i="29"/>
  <c r="BM472" i="29"/>
  <c r="BL472" i="29"/>
  <c r="BK472" i="29"/>
  <c r="BI472" i="29"/>
  <c r="BH472" i="29"/>
  <c r="BG472" i="29"/>
  <c r="BF472" i="29"/>
  <c r="BD472" i="29"/>
  <c r="BC472" i="29"/>
  <c r="BB472" i="29"/>
  <c r="BB730" i="29" s="1"/>
  <c r="BA472" i="29"/>
  <c r="AY472" i="29"/>
  <c r="AX472" i="29"/>
  <c r="AW472" i="29"/>
  <c r="AV472" i="29"/>
  <c r="AV730" i="29" s="1"/>
  <c r="AU472" i="29"/>
  <c r="AT472" i="29"/>
  <c r="AS472" i="29"/>
  <c r="AR472" i="29"/>
  <c r="AQ472" i="29"/>
  <c r="AP472" i="29"/>
  <c r="AO472" i="29"/>
  <c r="AN472" i="29"/>
  <c r="AM472" i="29"/>
  <c r="AL472" i="29"/>
  <c r="AJ472" i="29"/>
  <c r="AI472" i="29"/>
  <c r="AH472" i="29"/>
  <c r="AG472" i="29"/>
  <c r="AF472" i="29"/>
  <c r="AE472" i="29"/>
  <c r="AD472" i="29"/>
  <c r="AC472" i="29"/>
  <c r="AB472" i="29"/>
  <c r="Z472" i="29"/>
  <c r="Y472" i="29"/>
  <c r="X472" i="29"/>
  <c r="X730" i="29" s="1"/>
  <c r="W472" i="29"/>
  <c r="U472" i="29"/>
  <c r="T472" i="29"/>
  <c r="S472" i="29"/>
  <c r="R472" i="29"/>
  <c r="P472" i="29"/>
  <c r="O472" i="29"/>
  <c r="N472" i="29"/>
  <c r="M472" i="29"/>
  <c r="L472" i="29"/>
  <c r="K472" i="29"/>
  <c r="J472" i="29"/>
  <c r="I472" i="29"/>
  <c r="H472" i="29"/>
  <c r="G472" i="29"/>
  <c r="F472" i="29"/>
  <c r="E472" i="29"/>
  <c r="D472" i="29"/>
  <c r="C472" i="29"/>
  <c r="CH470" i="29"/>
  <c r="CG470" i="29"/>
  <c r="Z470" i="29"/>
  <c r="U470" i="29"/>
  <c r="C470" i="29"/>
  <c r="DD469" i="29"/>
  <c r="DC469" i="29"/>
  <c r="DB469" i="29"/>
  <c r="DA469" i="29"/>
  <c r="CZ469" i="29"/>
  <c r="CZ726" i="29" s="1"/>
  <c r="CY469" i="29"/>
  <c r="CY726" i="29" s="1"/>
  <c r="CW469" i="29"/>
  <c r="CV469" i="29"/>
  <c r="CU469" i="29"/>
  <c r="CT469" i="29"/>
  <c r="CR469" i="29"/>
  <c r="CQ469" i="29"/>
  <c r="CQ726" i="29" s="1"/>
  <c r="CP469" i="29"/>
  <c r="CO469" i="29"/>
  <c r="CO726" i="29" s="1"/>
  <c r="CN469" i="29"/>
  <c r="CM469" i="29"/>
  <c r="CL469" i="29"/>
  <c r="CK469" i="29"/>
  <c r="CJ469" i="29"/>
  <c r="CJ726" i="29" s="1"/>
  <c r="CH469" i="29"/>
  <c r="CH726" i="29" s="1"/>
  <c r="CG469" i="29"/>
  <c r="CG726" i="29" s="1"/>
  <c r="CF469" i="29"/>
  <c r="CE469" i="29"/>
  <c r="CC469" i="29"/>
  <c r="CB469" i="29"/>
  <c r="CB726" i="29" s="1"/>
  <c r="CA469" i="29"/>
  <c r="CA726" i="29" s="1"/>
  <c r="BZ469" i="29"/>
  <c r="BZ726" i="29" s="1"/>
  <c r="BX469" i="29"/>
  <c r="BW469" i="29"/>
  <c r="BV469" i="29"/>
  <c r="BU469" i="29"/>
  <c r="BS469" i="29"/>
  <c r="BS726" i="29" s="1"/>
  <c r="BR469" i="29"/>
  <c r="BR726" i="29" s="1"/>
  <c r="BQ469" i="29"/>
  <c r="BQ726" i="29" s="1"/>
  <c r="BP469" i="29"/>
  <c r="BO469" i="29"/>
  <c r="BN469" i="29"/>
  <c r="BM469" i="29"/>
  <c r="BL469" i="29"/>
  <c r="BL726" i="29" s="1"/>
  <c r="BK469" i="29"/>
  <c r="BK726" i="29" s="1"/>
  <c r="BI469" i="29"/>
  <c r="BI726" i="29" s="1"/>
  <c r="BH469" i="29"/>
  <c r="BH726" i="29" s="1"/>
  <c r="BG469" i="29"/>
  <c r="BF469" i="29"/>
  <c r="BD469" i="29"/>
  <c r="BC469" i="29"/>
  <c r="BC726" i="29" s="1"/>
  <c r="BB469" i="29"/>
  <c r="BB726" i="29" s="1"/>
  <c r="BA469" i="29"/>
  <c r="BA726" i="29" s="1"/>
  <c r="AZ469" i="29"/>
  <c r="AY469" i="29"/>
  <c r="AX469" i="29"/>
  <c r="AW469" i="29"/>
  <c r="AV469" i="29"/>
  <c r="AT469" i="29"/>
  <c r="AT726" i="29" s="1"/>
  <c r="AS469" i="29"/>
  <c r="AS726" i="29" s="1"/>
  <c r="AR469" i="29"/>
  <c r="AQ469" i="29"/>
  <c r="AO469" i="29"/>
  <c r="AN469" i="29"/>
  <c r="AM469" i="29"/>
  <c r="AM726" i="29" s="1"/>
  <c r="AL469" i="29"/>
  <c r="AL726" i="29" s="1"/>
  <c r="AK469" i="29"/>
  <c r="AJ469" i="29"/>
  <c r="AJ726" i="29" s="1"/>
  <c r="AI469" i="29"/>
  <c r="AH469" i="29"/>
  <c r="AG469" i="29"/>
  <c r="AE469" i="29"/>
  <c r="AE726" i="29" s="1"/>
  <c r="AD469" i="29"/>
  <c r="AD726" i="29" s="1"/>
  <c r="AC469" i="29"/>
  <c r="AC726" i="29" s="1"/>
  <c r="AB469" i="29"/>
  <c r="AB726" i="29" s="1"/>
  <c r="AA469" i="29"/>
  <c r="Z469" i="29"/>
  <c r="Y469" i="29"/>
  <c r="X469" i="29"/>
  <c r="W469" i="29"/>
  <c r="W726" i="29" s="1"/>
  <c r="V469" i="29"/>
  <c r="U469" i="29"/>
  <c r="U726" i="29" s="1"/>
  <c r="T469" i="29"/>
  <c r="S469" i="29"/>
  <c r="R469" i="29"/>
  <c r="P469" i="29"/>
  <c r="O469" i="29"/>
  <c r="O726" i="29" s="1"/>
  <c r="N469" i="29"/>
  <c r="N726" i="29" s="1"/>
  <c r="M469" i="29"/>
  <c r="M726" i="29" s="1"/>
  <c r="L469" i="29"/>
  <c r="K469" i="29"/>
  <c r="J469" i="29"/>
  <c r="I469" i="29"/>
  <c r="H469" i="29"/>
  <c r="F469" i="29"/>
  <c r="F726" i="29" s="1"/>
  <c r="E469" i="29"/>
  <c r="E726" i="29" s="1"/>
  <c r="D469" i="29"/>
  <c r="D726" i="29" s="1"/>
  <c r="C469" i="29"/>
  <c r="DD468" i="29"/>
  <c r="DB468" i="29"/>
  <c r="DA468" i="29"/>
  <c r="DA725" i="29" s="1"/>
  <c r="CZ468" i="29"/>
  <c r="CZ725" i="29" s="1"/>
  <c r="CY468" i="29"/>
  <c r="CY725" i="29" s="1"/>
  <c r="CX468" i="29"/>
  <c r="CW468" i="29"/>
  <c r="CV468" i="29"/>
  <c r="CU468" i="29"/>
  <c r="CT468" i="29"/>
  <c r="CS468" i="29"/>
  <c r="CR468" i="29"/>
  <c r="CR725" i="29" s="1"/>
  <c r="CQ468" i="29"/>
  <c r="CQ725" i="29" s="1"/>
  <c r="CP468" i="29"/>
  <c r="CP725" i="29" s="1"/>
  <c r="CO468" i="29"/>
  <c r="CM468" i="29"/>
  <c r="CN468" i="29" s="1"/>
  <c r="CL468" i="29"/>
  <c r="CK468" i="29"/>
  <c r="CK725" i="29" s="1"/>
  <c r="CJ468" i="29"/>
  <c r="CJ725" i="29" s="1"/>
  <c r="CH468" i="29"/>
  <c r="CI468" i="29" s="1"/>
  <c r="CG468" i="29"/>
  <c r="CF468" i="29"/>
  <c r="CE468" i="29"/>
  <c r="CC468" i="29"/>
  <c r="CC725" i="29" s="1"/>
  <c r="CB468" i="29"/>
  <c r="CB725" i="29" s="1"/>
  <c r="CA468" i="29"/>
  <c r="CA725" i="29" s="1"/>
  <c r="BZ468" i="29"/>
  <c r="BY468" i="29"/>
  <c r="BX468" i="29"/>
  <c r="BW468" i="29"/>
  <c r="BV468" i="29"/>
  <c r="BU468" i="29"/>
  <c r="BU725" i="29" s="1"/>
  <c r="BT468" i="29"/>
  <c r="BS468" i="29"/>
  <c r="BS725" i="29" s="1"/>
  <c r="BR468" i="29"/>
  <c r="BQ468" i="29"/>
  <c r="BP468" i="29"/>
  <c r="BN468" i="29"/>
  <c r="BM468" i="29"/>
  <c r="BM725" i="29" s="1"/>
  <c r="BL468" i="29"/>
  <c r="BL725" i="29" s="1"/>
  <c r="BK468" i="29"/>
  <c r="BK725" i="29" s="1"/>
  <c r="BJ468" i="29"/>
  <c r="BI468" i="29"/>
  <c r="BH468" i="29"/>
  <c r="BG468" i="29"/>
  <c r="BF468" i="29"/>
  <c r="BD468" i="29"/>
  <c r="BD725" i="29" s="1"/>
  <c r="BC468" i="29"/>
  <c r="BC725" i="29" s="1"/>
  <c r="BB468" i="29"/>
  <c r="BA468" i="29"/>
  <c r="AY468" i="29"/>
  <c r="AX468" i="29"/>
  <c r="AX725" i="29" s="1"/>
  <c r="AW468" i="29"/>
  <c r="AW725" i="29" s="1"/>
  <c r="AV468" i="29"/>
  <c r="AV725" i="29" s="1"/>
  <c r="AT468" i="29"/>
  <c r="AS468" i="29"/>
  <c r="AR468" i="29"/>
  <c r="AQ468" i="29"/>
  <c r="AQ725" i="29" s="1"/>
  <c r="AP468" i="29"/>
  <c r="AO468" i="29"/>
  <c r="AO725" i="29" s="1"/>
  <c r="AN468" i="29"/>
  <c r="AN725" i="29" s="1"/>
  <c r="AM468" i="29"/>
  <c r="AM725" i="29" s="1"/>
  <c r="AL468" i="29"/>
  <c r="AL725" i="29" s="1"/>
  <c r="AP725" i="29" s="1"/>
  <c r="AK468" i="29"/>
  <c r="AJ468" i="29"/>
  <c r="AI468" i="29"/>
  <c r="AH468" i="29"/>
  <c r="AH725" i="29" s="1"/>
  <c r="AG468" i="29"/>
  <c r="AG725" i="29" s="1"/>
  <c r="AE468" i="29"/>
  <c r="AE725" i="29" s="1"/>
  <c r="AD468" i="29"/>
  <c r="AD725" i="29" s="1"/>
  <c r="AC468" i="29"/>
  <c r="AB468" i="29"/>
  <c r="Z468" i="29"/>
  <c r="Y468" i="29"/>
  <c r="Y725" i="29" s="1"/>
  <c r="X468" i="29"/>
  <c r="X725" i="29" s="1"/>
  <c r="W468" i="29"/>
  <c r="W725" i="29" s="1"/>
  <c r="V468" i="29"/>
  <c r="U468" i="29"/>
  <c r="T468" i="29"/>
  <c r="S468" i="29"/>
  <c r="R468" i="29"/>
  <c r="R725" i="29" s="1"/>
  <c r="Q468" i="29"/>
  <c r="P468" i="29"/>
  <c r="P725" i="29" s="1"/>
  <c r="O468" i="29"/>
  <c r="O725" i="29" s="1"/>
  <c r="N468" i="29"/>
  <c r="N725" i="29" s="1"/>
  <c r="M468" i="29"/>
  <c r="K468" i="29"/>
  <c r="J468" i="29"/>
  <c r="J725" i="29" s="1"/>
  <c r="I468" i="29"/>
  <c r="I725" i="29" s="1"/>
  <c r="H468" i="29"/>
  <c r="H725" i="29" s="1"/>
  <c r="F468" i="29"/>
  <c r="E468" i="29"/>
  <c r="D468" i="29"/>
  <c r="C468" i="29"/>
  <c r="DD467" i="29"/>
  <c r="DB467" i="29"/>
  <c r="DB724" i="29" s="1"/>
  <c r="DA467" i="29"/>
  <c r="DA724" i="29" s="1"/>
  <c r="CZ467" i="29"/>
  <c r="CY467" i="29"/>
  <c r="CW467" i="29"/>
  <c r="CX467" i="29" s="1"/>
  <c r="CV467" i="29"/>
  <c r="CU467" i="29"/>
  <c r="CU724" i="29" s="1"/>
  <c r="CT467" i="29"/>
  <c r="CT724" i="29" s="1"/>
  <c r="CS467" i="29"/>
  <c r="CR467" i="29"/>
  <c r="CR724" i="29" s="1"/>
  <c r="CQ467" i="29"/>
  <c r="CP467" i="29"/>
  <c r="CO467" i="29"/>
  <c r="CN467" i="29"/>
  <c r="CM467" i="29"/>
  <c r="CM724" i="29" s="1"/>
  <c r="CL467" i="29"/>
  <c r="CL724" i="29" s="1"/>
  <c r="CK467" i="29"/>
  <c r="CK724" i="29" s="1"/>
  <c r="CJ467" i="29"/>
  <c r="CJ724" i="29" s="1"/>
  <c r="CI467" i="29"/>
  <c r="CH467" i="29"/>
  <c r="CG467" i="29"/>
  <c r="CF467" i="29"/>
  <c r="CF724" i="29" s="1"/>
  <c r="CE467" i="29"/>
  <c r="CE724" i="29" s="1"/>
  <c r="CC467" i="29"/>
  <c r="CC724" i="29" s="1"/>
  <c r="CB467" i="29"/>
  <c r="CB724" i="29" s="1"/>
  <c r="CA467" i="29"/>
  <c r="BZ467" i="29"/>
  <c r="BZ724" i="29" s="1"/>
  <c r="BX467" i="29"/>
  <c r="BW467" i="29"/>
  <c r="BW724" i="29" s="1"/>
  <c r="BV467" i="29"/>
  <c r="BV724" i="29" s="1"/>
  <c r="BU467" i="29"/>
  <c r="BU724" i="29" s="1"/>
  <c r="BT467" i="29"/>
  <c r="BS467" i="29"/>
  <c r="BR467" i="29"/>
  <c r="BQ467" i="29"/>
  <c r="BP467" i="29"/>
  <c r="BP724" i="29" s="1"/>
  <c r="BO467" i="29"/>
  <c r="BN467" i="29"/>
  <c r="BN724" i="29" s="1"/>
  <c r="BM467" i="29"/>
  <c r="BM724" i="29" s="1"/>
  <c r="BL467" i="29"/>
  <c r="BL724" i="29" s="1"/>
  <c r="BK467" i="29"/>
  <c r="BI467" i="29"/>
  <c r="BH467" i="29"/>
  <c r="BG467" i="29"/>
  <c r="BG724" i="29" s="1"/>
  <c r="BF467" i="29"/>
  <c r="BF724" i="29" s="1"/>
  <c r="BE467" i="29"/>
  <c r="BD467" i="29"/>
  <c r="BD724" i="29" s="1"/>
  <c r="BC467" i="29"/>
  <c r="BB467" i="29"/>
  <c r="BA467" i="29"/>
  <c r="AY467" i="29"/>
  <c r="AX467" i="29"/>
  <c r="AX724" i="29" s="1"/>
  <c r="AW467" i="29"/>
  <c r="AW724" i="29" s="1"/>
  <c r="AV467" i="29"/>
  <c r="AV724" i="29" s="1"/>
  <c r="AU467" i="29"/>
  <c r="AT467" i="29"/>
  <c r="AS467" i="29"/>
  <c r="AR467" i="29"/>
  <c r="AR724" i="29" s="1"/>
  <c r="AQ467" i="29"/>
  <c r="AQ724" i="29" s="1"/>
  <c r="AP467" i="29"/>
  <c r="AO467" i="29"/>
  <c r="AO724" i="29" s="1"/>
  <c r="AN467" i="29"/>
  <c r="AN724" i="29" s="1"/>
  <c r="AM467" i="29"/>
  <c r="AL467" i="29"/>
  <c r="AJ467" i="29"/>
  <c r="AI467" i="29"/>
  <c r="AI724" i="29" s="1"/>
  <c r="AH467" i="29"/>
  <c r="AH724" i="29" s="1"/>
  <c r="AG467" i="29"/>
  <c r="AG724" i="29" s="1"/>
  <c r="AF467" i="29"/>
  <c r="AE467" i="29"/>
  <c r="AD467" i="29"/>
  <c r="AD724" i="29" s="1"/>
  <c r="AC467" i="29"/>
  <c r="AB467" i="29"/>
  <c r="AB724" i="29" s="1"/>
  <c r="Z467" i="29"/>
  <c r="Y467" i="29"/>
  <c r="Y724" i="29" s="1"/>
  <c r="X467" i="29"/>
  <c r="X724" i="29" s="1"/>
  <c r="W467" i="29"/>
  <c r="U467" i="29"/>
  <c r="T467" i="29"/>
  <c r="T724" i="29" s="1"/>
  <c r="S467" i="29"/>
  <c r="S724" i="29" s="1"/>
  <c r="R467" i="29"/>
  <c r="R724" i="29" s="1"/>
  <c r="P467" i="29"/>
  <c r="O467" i="29"/>
  <c r="N467" i="29"/>
  <c r="M467" i="29"/>
  <c r="K467" i="29"/>
  <c r="K724" i="29" s="1"/>
  <c r="J467" i="29"/>
  <c r="J724" i="29" s="1"/>
  <c r="I467" i="29"/>
  <c r="I724" i="29" s="1"/>
  <c r="H467" i="29"/>
  <c r="G467" i="29"/>
  <c r="F467" i="29"/>
  <c r="E467" i="29"/>
  <c r="E724" i="29" s="1"/>
  <c r="D467" i="29"/>
  <c r="C467" i="29"/>
  <c r="C724" i="29" s="1"/>
  <c r="DD466" i="29"/>
  <c r="DC466" i="29"/>
  <c r="DB466" i="29"/>
  <c r="DA466" i="29"/>
  <c r="CZ466" i="29"/>
  <c r="CY466" i="29"/>
  <c r="CW466" i="29"/>
  <c r="CW723" i="29" s="1"/>
  <c r="CV466" i="29"/>
  <c r="CV723" i="29" s="1"/>
  <c r="CU466" i="29"/>
  <c r="CU723" i="29" s="1"/>
  <c r="CT466" i="29"/>
  <c r="CT723" i="29" s="1"/>
  <c r="CS466" i="29"/>
  <c r="CR466" i="29"/>
  <c r="CQ466" i="29"/>
  <c r="CP466" i="29"/>
  <c r="CO466" i="29"/>
  <c r="CO723" i="29" s="1"/>
  <c r="CM466" i="29"/>
  <c r="CL466" i="29"/>
  <c r="CL723" i="29" s="1"/>
  <c r="CK466" i="29"/>
  <c r="CJ466" i="29"/>
  <c r="CH466" i="29"/>
  <c r="CG466" i="29"/>
  <c r="CG723" i="29" s="1"/>
  <c r="CF466" i="29"/>
  <c r="CF723" i="29" s="1"/>
  <c r="CE466" i="29"/>
  <c r="CE723" i="29" s="1"/>
  <c r="CD466" i="29"/>
  <c r="CC466" i="29"/>
  <c r="CB466" i="29"/>
  <c r="CA466" i="29"/>
  <c r="BZ466" i="29"/>
  <c r="BX466" i="29"/>
  <c r="BX723" i="29" s="1"/>
  <c r="BW466" i="29"/>
  <c r="BW723" i="29" s="1"/>
  <c r="BV466" i="29"/>
  <c r="BV723" i="29" s="1"/>
  <c r="BU466" i="29"/>
  <c r="BS466" i="29"/>
  <c r="BR466" i="29"/>
  <c r="BQ466" i="29"/>
  <c r="BQ723" i="29" s="1"/>
  <c r="BP466" i="29"/>
  <c r="BP723" i="29" s="1"/>
  <c r="BN466" i="29"/>
  <c r="BM466" i="29"/>
  <c r="BL466" i="29"/>
  <c r="BK466" i="29"/>
  <c r="BJ466" i="29"/>
  <c r="BI466" i="29"/>
  <c r="BI723" i="29" s="1"/>
  <c r="BH466" i="29"/>
  <c r="BH723" i="29" s="1"/>
  <c r="BG466" i="29"/>
  <c r="BG723" i="29" s="1"/>
  <c r="BF466" i="29"/>
  <c r="BE466" i="29"/>
  <c r="BD466" i="29"/>
  <c r="BC466" i="29"/>
  <c r="BB466" i="29"/>
  <c r="BB723" i="29" s="1"/>
  <c r="BA466" i="29"/>
  <c r="BA723" i="29" s="1"/>
  <c r="AY466" i="29"/>
  <c r="AZ466" i="29" s="1"/>
  <c r="AX466" i="29"/>
  <c r="AW466" i="29"/>
  <c r="AV466" i="29"/>
  <c r="AT466" i="29"/>
  <c r="AS466" i="29"/>
  <c r="AS723" i="29" s="1"/>
  <c r="AR466" i="29"/>
  <c r="AR723" i="29" s="1"/>
  <c r="AQ466" i="29"/>
  <c r="AQ723" i="29" s="1"/>
  <c r="AP466" i="29"/>
  <c r="AO466" i="29"/>
  <c r="AN466" i="29"/>
  <c r="AM466" i="29"/>
  <c r="AL466" i="29"/>
  <c r="AL723" i="29" s="1"/>
  <c r="AK466" i="29"/>
  <c r="AJ466" i="29"/>
  <c r="AJ723" i="29" s="1"/>
  <c r="AI466" i="29"/>
  <c r="AH466" i="29"/>
  <c r="AG466" i="29"/>
  <c r="AE466" i="29"/>
  <c r="AD466" i="29"/>
  <c r="AD723" i="29" s="1"/>
  <c r="AC466" i="29"/>
  <c r="AC723" i="29" s="1"/>
  <c r="AB466" i="29"/>
  <c r="AB723" i="29" s="1"/>
  <c r="AA466" i="29"/>
  <c r="Z466" i="29"/>
  <c r="Y466" i="29"/>
  <c r="X466" i="29"/>
  <c r="W466" i="29"/>
  <c r="V466" i="29"/>
  <c r="U466" i="29"/>
  <c r="U723" i="29" s="1"/>
  <c r="T466" i="29"/>
  <c r="T723" i="29" s="1"/>
  <c r="S466" i="29"/>
  <c r="S723" i="29" s="1"/>
  <c r="R466" i="29"/>
  <c r="Q466" i="29"/>
  <c r="P466" i="29"/>
  <c r="O466" i="29"/>
  <c r="N466" i="29"/>
  <c r="N723" i="29" s="1"/>
  <c r="M466" i="29"/>
  <c r="M723" i="29" s="1"/>
  <c r="L466" i="29"/>
  <c r="K466" i="29"/>
  <c r="K723" i="29" s="1"/>
  <c r="J466" i="29"/>
  <c r="I466" i="29"/>
  <c r="H466" i="29"/>
  <c r="F466" i="29"/>
  <c r="E466" i="29"/>
  <c r="E723" i="29" s="1"/>
  <c r="D466" i="29"/>
  <c r="D723" i="29" s="1"/>
  <c r="C466" i="29"/>
  <c r="C723" i="29" s="1"/>
  <c r="DD465" i="29"/>
  <c r="DC465" i="29"/>
  <c r="DB465" i="29"/>
  <c r="DA465" i="29"/>
  <c r="CZ465" i="29"/>
  <c r="CZ722" i="29" s="1"/>
  <c r="CY465" i="29"/>
  <c r="CY722" i="29" s="1"/>
  <c r="DC722" i="29" s="1"/>
  <c r="CX465" i="29"/>
  <c r="CW465" i="29"/>
  <c r="CW722" i="29" s="1"/>
  <c r="CV465" i="29"/>
  <c r="CV722" i="29" s="1"/>
  <c r="CU465" i="29"/>
  <c r="CT465" i="29"/>
  <c r="CR465" i="29"/>
  <c r="CQ465" i="29"/>
  <c r="CQ722" i="29" s="1"/>
  <c r="CP465" i="29"/>
  <c r="CP722" i="29" s="1"/>
  <c r="CO465" i="29"/>
  <c r="CO722" i="29" s="1"/>
  <c r="CN465" i="29"/>
  <c r="CM465" i="29"/>
  <c r="CL465" i="29"/>
  <c r="CK465" i="29"/>
  <c r="CJ465" i="29"/>
  <c r="CH465" i="29"/>
  <c r="CH722" i="29" s="1"/>
  <c r="CG465" i="29"/>
  <c r="CG722" i="29" s="1"/>
  <c r="CF465" i="29"/>
  <c r="CF722" i="29" s="1"/>
  <c r="CE465" i="29"/>
  <c r="CE722" i="29" s="1"/>
  <c r="CC465" i="29"/>
  <c r="CB465" i="29"/>
  <c r="CA465" i="29"/>
  <c r="CA722" i="29" s="1"/>
  <c r="BZ465" i="29"/>
  <c r="BY465" i="29"/>
  <c r="BX465" i="29"/>
  <c r="BX722" i="29" s="1"/>
  <c r="BW465" i="29"/>
  <c r="BV465" i="29"/>
  <c r="BU465" i="29"/>
  <c r="BS465" i="29"/>
  <c r="BS722" i="29" s="1"/>
  <c r="BR465" i="29"/>
  <c r="BR722" i="29" s="1"/>
  <c r="BQ465" i="29"/>
  <c r="BQ722" i="29" s="1"/>
  <c r="BP465" i="29"/>
  <c r="BP722" i="29" s="1"/>
  <c r="BT722" i="29" s="1"/>
  <c r="BO465" i="29"/>
  <c r="BN465" i="29"/>
  <c r="BM465" i="29"/>
  <c r="BL465" i="29"/>
  <c r="BK465" i="29"/>
  <c r="BK722" i="29" s="1"/>
  <c r="BI465" i="29"/>
  <c r="BH465" i="29"/>
  <c r="BG465" i="29"/>
  <c r="BF465" i="29"/>
  <c r="BD465" i="29"/>
  <c r="BC465" i="29"/>
  <c r="BC722" i="29" s="1"/>
  <c r="BB465" i="29"/>
  <c r="BB722" i="29" s="1"/>
  <c r="BA465" i="29"/>
  <c r="BA722" i="29" s="1"/>
  <c r="AZ465" i="29"/>
  <c r="AY465" i="29"/>
  <c r="AX465" i="29"/>
  <c r="AW465" i="29"/>
  <c r="AV465" i="29"/>
  <c r="AT465" i="29"/>
  <c r="AT722" i="29" s="1"/>
  <c r="AS465" i="29"/>
  <c r="AS722" i="29" s="1"/>
  <c r="AR465" i="29"/>
  <c r="AR722" i="29" s="1"/>
  <c r="AQ465" i="29"/>
  <c r="AO465" i="29"/>
  <c r="AP465" i="29" s="1"/>
  <c r="AN465" i="29"/>
  <c r="AN722" i="29" s="1"/>
  <c r="AP722" i="29" s="1"/>
  <c r="AM465" i="29"/>
  <c r="AM722" i="29" s="1"/>
  <c r="AL465" i="29"/>
  <c r="AL722" i="29" s="1"/>
  <c r="AJ465" i="29"/>
  <c r="AI465" i="29"/>
  <c r="AH465" i="29"/>
  <c r="AG465" i="29"/>
  <c r="AF465" i="29"/>
  <c r="AE465" i="29"/>
  <c r="AE722" i="29" s="1"/>
  <c r="AD465" i="29"/>
  <c r="AD722" i="29" s="1"/>
  <c r="AC465" i="29"/>
  <c r="AC722" i="29" s="1"/>
  <c r="AB465" i="29"/>
  <c r="AA465" i="29"/>
  <c r="Z465" i="29"/>
  <c r="Y465" i="29"/>
  <c r="X465" i="29"/>
  <c r="X722" i="29" s="1"/>
  <c r="W465" i="29"/>
  <c r="W722" i="29" s="1"/>
  <c r="U465" i="29"/>
  <c r="U722" i="29" s="1"/>
  <c r="T465" i="29"/>
  <c r="S465" i="29"/>
  <c r="R465" i="29"/>
  <c r="P465" i="29"/>
  <c r="O465" i="29"/>
  <c r="O722" i="29" s="1"/>
  <c r="N465" i="29"/>
  <c r="N722" i="29" s="1"/>
  <c r="M465" i="29"/>
  <c r="M722" i="29" s="1"/>
  <c r="L465" i="29"/>
  <c r="K465" i="29"/>
  <c r="J465" i="29"/>
  <c r="I465" i="29"/>
  <c r="H465" i="29"/>
  <c r="H722" i="29" s="1"/>
  <c r="G465" i="29"/>
  <c r="F465" i="29"/>
  <c r="F722" i="29" s="1"/>
  <c r="E465" i="29"/>
  <c r="E722" i="29" s="1"/>
  <c r="D465" i="29"/>
  <c r="C465" i="29"/>
  <c r="DD464" i="29"/>
  <c r="DB464" i="29"/>
  <c r="DA464" i="29"/>
  <c r="DA721" i="29" s="1"/>
  <c r="CZ464" i="29"/>
  <c r="CZ721" i="29" s="1"/>
  <c r="CY464" i="29"/>
  <c r="CY721" i="29" s="1"/>
  <c r="CX464" i="29"/>
  <c r="CW464" i="29"/>
  <c r="CV464" i="29"/>
  <c r="CU464" i="29"/>
  <c r="CT464" i="29"/>
  <c r="CT721" i="29" s="1"/>
  <c r="CR464" i="29"/>
  <c r="CQ464" i="29"/>
  <c r="CQ721" i="29" s="1"/>
  <c r="CP464" i="29"/>
  <c r="CO464" i="29"/>
  <c r="CM464" i="29"/>
  <c r="CL464" i="29"/>
  <c r="CL721" i="29" s="1"/>
  <c r="CK464" i="29"/>
  <c r="CK721" i="29" s="1"/>
  <c r="CJ464" i="29"/>
  <c r="CJ721" i="29" s="1"/>
  <c r="CI464" i="29"/>
  <c r="CH464" i="29"/>
  <c r="CG464" i="29"/>
  <c r="CF464" i="29"/>
  <c r="CE464" i="29"/>
  <c r="CD464" i="29"/>
  <c r="CC464" i="29"/>
  <c r="CC721" i="29" s="1"/>
  <c r="CB464" i="29"/>
  <c r="CB721" i="29" s="1"/>
  <c r="CA464" i="29"/>
  <c r="CA721" i="29" s="1"/>
  <c r="BZ464" i="29"/>
  <c r="BY464" i="29"/>
  <c r="BX464" i="29"/>
  <c r="BW464" i="29"/>
  <c r="BW721" i="29" s="1"/>
  <c r="BV464" i="29"/>
  <c r="BV721" i="29" s="1"/>
  <c r="BU464" i="29"/>
  <c r="BU721" i="29" s="1"/>
  <c r="BS464" i="29"/>
  <c r="BR464" i="29"/>
  <c r="BQ464" i="29"/>
  <c r="BP464" i="29"/>
  <c r="BN464" i="29"/>
  <c r="BM464" i="29"/>
  <c r="BM721" i="29" s="1"/>
  <c r="BL464" i="29"/>
  <c r="BL721" i="29" s="1"/>
  <c r="BK464" i="29"/>
  <c r="BK721" i="29" s="1"/>
  <c r="BJ464" i="29"/>
  <c r="BI464" i="29"/>
  <c r="BH464" i="29"/>
  <c r="BG464" i="29"/>
  <c r="BF464" i="29"/>
  <c r="BF721" i="29" s="1"/>
  <c r="BE464" i="29"/>
  <c r="BD464" i="29"/>
  <c r="BD721" i="29" s="1"/>
  <c r="BC464" i="29"/>
  <c r="BC721" i="29" s="1"/>
  <c r="BB464" i="29"/>
  <c r="BA464" i="29"/>
  <c r="AY464" i="29"/>
  <c r="AZ464" i="29" s="1"/>
  <c r="AX464" i="29"/>
  <c r="AX721" i="29" s="1"/>
  <c r="AW464" i="29"/>
  <c r="AW721" i="29" s="1"/>
  <c r="AV464" i="29"/>
  <c r="AV721" i="29" s="1"/>
  <c r="AT464" i="29"/>
  <c r="AS464" i="29"/>
  <c r="AR464" i="29"/>
  <c r="AQ464" i="29"/>
  <c r="AO464" i="29"/>
  <c r="AN464" i="29"/>
  <c r="AN721" i="29" s="1"/>
  <c r="AM464" i="29"/>
  <c r="AM721" i="29" s="1"/>
  <c r="AL464" i="29"/>
  <c r="AK464" i="29"/>
  <c r="AJ464" i="29"/>
  <c r="AI464" i="29"/>
  <c r="AH464" i="29"/>
  <c r="AG464" i="29"/>
  <c r="AG721" i="29" s="1"/>
  <c r="AF464" i="29"/>
  <c r="AE464" i="29"/>
  <c r="AE721" i="29" s="1"/>
  <c r="AD464" i="29"/>
  <c r="AD721" i="29" s="1"/>
  <c r="AC464" i="29"/>
  <c r="AB464" i="29"/>
  <c r="Z464" i="29"/>
  <c r="Y464" i="29"/>
  <c r="Y721" i="29" s="1"/>
  <c r="X464" i="29"/>
  <c r="X721" i="29" s="1"/>
  <c r="W464" i="29"/>
  <c r="W721" i="29" s="1"/>
  <c r="V464" i="29"/>
  <c r="U464" i="29"/>
  <c r="T464" i="29"/>
  <c r="S464" i="29"/>
  <c r="R464" i="29"/>
  <c r="P464" i="29"/>
  <c r="O464" i="29"/>
  <c r="O721" i="29" s="1"/>
  <c r="N464" i="29"/>
  <c r="N721" i="29" s="1"/>
  <c r="M464" i="29"/>
  <c r="K464" i="29"/>
  <c r="L464" i="29" s="1"/>
  <c r="J464" i="29"/>
  <c r="I464" i="29"/>
  <c r="I721" i="29" s="1"/>
  <c r="H464" i="29"/>
  <c r="H721" i="29" s="1"/>
  <c r="F464" i="29"/>
  <c r="E464" i="29"/>
  <c r="D464" i="29"/>
  <c r="C464" i="29"/>
  <c r="DD463" i="29"/>
  <c r="DB463" i="29"/>
  <c r="DB720" i="29" s="1"/>
  <c r="DA463" i="29"/>
  <c r="DA720" i="29" s="1"/>
  <c r="CZ463" i="29"/>
  <c r="CZ720" i="29" s="1"/>
  <c r="CY463" i="29"/>
  <c r="CW463" i="29"/>
  <c r="CV463" i="29"/>
  <c r="CU463" i="29"/>
  <c r="CU720" i="29" s="1"/>
  <c r="CT463" i="29"/>
  <c r="CT720" i="29" s="1"/>
  <c r="CR463" i="29"/>
  <c r="CQ463" i="29"/>
  <c r="CP463" i="29"/>
  <c r="CO463" i="29"/>
  <c r="CN463" i="29"/>
  <c r="CM463" i="29"/>
  <c r="CM720" i="29" s="1"/>
  <c r="CL463" i="29"/>
  <c r="CK463" i="29"/>
  <c r="CK720" i="29" s="1"/>
  <c r="CJ463" i="29"/>
  <c r="CJ720" i="29" s="1"/>
  <c r="CN720" i="29" s="1"/>
  <c r="CI463" i="29"/>
  <c r="CH463" i="29"/>
  <c r="CG463" i="29"/>
  <c r="CF463" i="29"/>
  <c r="CE463" i="29"/>
  <c r="CE720" i="29" s="1"/>
  <c r="CC463" i="29"/>
  <c r="CC720" i="29" s="1"/>
  <c r="CB463" i="29"/>
  <c r="CB720" i="29" s="1"/>
  <c r="CA463" i="29"/>
  <c r="BZ463" i="29"/>
  <c r="BX463" i="29"/>
  <c r="BW463" i="29"/>
  <c r="BW720" i="29" s="1"/>
  <c r="BV463" i="29"/>
  <c r="BV720" i="29" s="1"/>
  <c r="BU463" i="29"/>
  <c r="BU720" i="29" s="1"/>
  <c r="BT463" i="29"/>
  <c r="BS463" i="29"/>
  <c r="BR463" i="29"/>
  <c r="BQ463" i="29"/>
  <c r="BP463" i="29"/>
  <c r="BP720" i="29" s="1"/>
  <c r="BO463" i="29"/>
  <c r="BN463" i="29"/>
  <c r="BN720" i="29" s="1"/>
  <c r="BM463" i="29"/>
  <c r="BM720" i="29" s="1"/>
  <c r="BL463" i="29"/>
  <c r="BK463" i="29"/>
  <c r="BI463" i="29"/>
  <c r="BH463" i="29"/>
  <c r="BH720" i="29" s="1"/>
  <c r="BG463" i="29"/>
  <c r="BG720" i="29" s="1"/>
  <c r="BF463" i="29"/>
  <c r="BF720" i="29" s="1"/>
  <c r="BE463" i="29"/>
  <c r="BD463" i="29"/>
  <c r="BC463" i="29"/>
  <c r="BB463" i="29"/>
  <c r="BA463" i="29"/>
  <c r="AY463" i="29"/>
  <c r="AY720" i="29" s="1"/>
  <c r="AX463" i="29"/>
  <c r="AX720" i="29" s="1"/>
  <c r="AW463" i="29"/>
  <c r="AW720" i="29" s="1"/>
  <c r="AV463" i="29"/>
  <c r="AU463" i="29"/>
  <c r="AT463" i="29"/>
  <c r="AS463" i="29"/>
  <c r="AR463" i="29"/>
  <c r="AR720" i="29" s="1"/>
  <c r="AQ463" i="29"/>
  <c r="AQ720" i="29" s="1"/>
  <c r="AP463" i="29"/>
  <c r="AO463" i="29"/>
  <c r="AO720" i="29" s="1"/>
  <c r="AN463" i="29"/>
  <c r="AM463" i="29"/>
  <c r="AL463" i="29"/>
  <c r="AJ463" i="29"/>
  <c r="AI463" i="29"/>
  <c r="AI720" i="29" s="1"/>
  <c r="AH463" i="29"/>
  <c r="AH720" i="29" s="1"/>
  <c r="AG463" i="29"/>
  <c r="AG720" i="29" s="1"/>
  <c r="AF463" i="29"/>
  <c r="AE463" i="29"/>
  <c r="AD463" i="29"/>
  <c r="AC463" i="29"/>
  <c r="AB463" i="29"/>
  <c r="Z463" i="29"/>
  <c r="Z720" i="29" s="1"/>
  <c r="Y463" i="29"/>
  <c r="Y720" i="29" s="1"/>
  <c r="X463" i="29"/>
  <c r="W463" i="29"/>
  <c r="U463" i="29"/>
  <c r="T463" i="29"/>
  <c r="T720" i="29" s="1"/>
  <c r="S463" i="29"/>
  <c r="S720" i="29" s="1"/>
  <c r="R463" i="29"/>
  <c r="R720" i="29" s="1"/>
  <c r="P463" i="29"/>
  <c r="O463" i="29"/>
  <c r="N463" i="29"/>
  <c r="M463" i="29"/>
  <c r="K463" i="29"/>
  <c r="J463" i="29"/>
  <c r="J720" i="29" s="1"/>
  <c r="I463" i="29"/>
  <c r="I720" i="29" s="1"/>
  <c r="H463" i="29"/>
  <c r="H720" i="29" s="1"/>
  <c r="G463" i="29"/>
  <c r="F463" i="29"/>
  <c r="E463" i="29"/>
  <c r="D463" i="29"/>
  <c r="D720" i="29" s="1"/>
  <c r="C463" i="29"/>
  <c r="C720" i="29" s="1"/>
  <c r="DD462" i="29"/>
  <c r="DD719" i="29" s="1"/>
  <c r="DB462" i="29"/>
  <c r="DB719" i="29" s="1"/>
  <c r="DA462" i="29"/>
  <c r="CZ462" i="29"/>
  <c r="CY462" i="29"/>
  <c r="CW462" i="29"/>
  <c r="CV462" i="29"/>
  <c r="CV719" i="29" s="1"/>
  <c r="CU462" i="29"/>
  <c r="CT462" i="29"/>
  <c r="CT719" i="29" s="1"/>
  <c r="CS462" i="29"/>
  <c r="CR462" i="29"/>
  <c r="CQ462" i="29"/>
  <c r="CP462" i="29"/>
  <c r="CO462" i="29"/>
  <c r="CN462" i="29"/>
  <c r="CM462" i="29"/>
  <c r="CL462" i="29"/>
  <c r="CL719" i="29" s="1"/>
  <c r="CK462" i="29"/>
  <c r="CJ462" i="29"/>
  <c r="CH462" i="29"/>
  <c r="CG462" i="29"/>
  <c r="CG719" i="29" s="1"/>
  <c r="CF462" i="29"/>
  <c r="CF719" i="29" s="1"/>
  <c r="CE462" i="29"/>
  <c r="CD462" i="29"/>
  <c r="CC462" i="29"/>
  <c r="CB462" i="29"/>
  <c r="CA462" i="29"/>
  <c r="BZ462" i="29"/>
  <c r="BX462" i="29"/>
  <c r="BW462" i="29"/>
  <c r="BV462" i="29"/>
  <c r="BV719" i="29" s="1"/>
  <c r="BU462" i="29"/>
  <c r="BU719" i="29" s="1"/>
  <c r="BS462" i="29"/>
  <c r="BR462" i="29"/>
  <c r="BQ462" i="29"/>
  <c r="BQ719" i="29" s="1"/>
  <c r="BP462" i="29"/>
  <c r="BO462" i="29"/>
  <c r="BN462" i="29"/>
  <c r="BN719" i="29" s="1"/>
  <c r="BM462" i="29"/>
  <c r="BL462" i="29"/>
  <c r="BL719" i="29" s="1"/>
  <c r="BK462" i="29"/>
  <c r="BI462" i="29"/>
  <c r="BI719" i="29" s="1"/>
  <c r="BH462" i="29"/>
  <c r="BH719" i="29" s="1"/>
  <c r="BG462" i="29"/>
  <c r="BF462" i="29"/>
  <c r="BF719" i="29" s="1"/>
  <c r="BE462" i="29"/>
  <c r="BD462" i="29"/>
  <c r="BC462" i="29"/>
  <c r="BB462" i="29"/>
  <c r="BA462" i="29"/>
  <c r="BA719" i="29" s="1"/>
  <c r="AY462" i="29"/>
  <c r="AY719" i="29" s="1"/>
  <c r="AX462" i="29"/>
  <c r="AW462" i="29"/>
  <c r="AV462" i="29"/>
  <c r="AT462" i="29"/>
  <c r="AS462" i="29"/>
  <c r="AS719" i="29" s="1"/>
  <c r="AR462" i="29"/>
  <c r="AR719" i="29" s="1"/>
  <c r="AQ462" i="29"/>
  <c r="AP462" i="29"/>
  <c r="AO462" i="29"/>
  <c r="AN462" i="29"/>
  <c r="AM462" i="29"/>
  <c r="AL462" i="29"/>
  <c r="AJ462" i="29"/>
  <c r="AJ719" i="29" s="1"/>
  <c r="AI462" i="29"/>
  <c r="AI719" i="29" s="1"/>
  <c r="AH462" i="29"/>
  <c r="AH719" i="29" s="1"/>
  <c r="AG462" i="29"/>
  <c r="AE462" i="29"/>
  <c r="AD462" i="29"/>
  <c r="AD719" i="29" s="1"/>
  <c r="AC462" i="29"/>
  <c r="AC719" i="29" s="1"/>
  <c r="AB462" i="29"/>
  <c r="AB719" i="29" s="1"/>
  <c r="Z462" i="29"/>
  <c r="Y462" i="29"/>
  <c r="X462" i="29"/>
  <c r="W462" i="29"/>
  <c r="V462" i="29"/>
  <c r="U462" i="29"/>
  <c r="U719" i="29" s="1"/>
  <c r="T462" i="29"/>
  <c r="T719" i="29" s="1"/>
  <c r="S462" i="29"/>
  <c r="S719" i="29" s="1"/>
  <c r="R462" i="29"/>
  <c r="R719" i="29" s="1"/>
  <c r="V719" i="29" s="1"/>
  <c r="Q462" i="29"/>
  <c r="P462" i="29"/>
  <c r="O462" i="29"/>
  <c r="N462" i="29"/>
  <c r="N719" i="29" s="1"/>
  <c r="M462" i="29"/>
  <c r="M719" i="29" s="1"/>
  <c r="K462" i="29"/>
  <c r="K719" i="29" s="1"/>
  <c r="J462" i="29"/>
  <c r="J719" i="29" s="1"/>
  <c r="I462" i="29"/>
  <c r="H462" i="29"/>
  <c r="F462" i="29"/>
  <c r="E462" i="29"/>
  <c r="E719" i="29" s="1"/>
  <c r="D462" i="29"/>
  <c r="D719" i="29" s="1"/>
  <c r="C462" i="29"/>
  <c r="C719" i="29" s="1"/>
  <c r="DD461" i="29"/>
  <c r="DC461" i="29"/>
  <c r="DB461" i="29"/>
  <c r="DA461" i="29"/>
  <c r="CZ461" i="29"/>
  <c r="CZ718" i="29" s="1"/>
  <c r="CY461" i="29"/>
  <c r="CY718" i="29" s="1"/>
  <c r="CX461" i="29"/>
  <c r="CW461" i="29"/>
  <c r="CV461" i="29"/>
  <c r="CU461" i="29"/>
  <c r="CT461" i="29"/>
  <c r="CR461" i="29"/>
  <c r="CQ461" i="29"/>
  <c r="CQ718" i="29" s="1"/>
  <c r="CP461" i="29"/>
  <c r="CP718" i="29" s="1"/>
  <c r="CO461" i="29"/>
  <c r="CO718" i="29" s="1"/>
  <c r="CN461" i="29"/>
  <c r="CM461" i="29"/>
  <c r="CL461" i="29"/>
  <c r="CK461" i="29"/>
  <c r="CJ461" i="29"/>
  <c r="CJ718" i="29" s="1"/>
  <c r="CH461" i="29"/>
  <c r="CH718" i="29" s="1"/>
  <c r="CG461" i="29"/>
  <c r="CG718" i="29" s="1"/>
  <c r="CF461" i="29"/>
  <c r="CE461" i="29"/>
  <c r="CC461" i="29"/>
  <c r="CB461" i="29"/>
  <c r="CB718" i="29" s="1"/>
  <c r="CA461" i="29"/>
  <c r="CA718" i="29" s="1"/>
  <c r="BZ461" i="29"/>
  <c r="BZ718" i="29" s="1"/>
  <c r="BY461" i="29"/>
  <c r="BX461" i="29"/>
  <c r="BW461" i="29"/>
  <c r="BV461" i="29"/>
  <c r="BU461" i="29"/>
  <c r="BT461" i="29"/>
  <c r="BS461" i="29"/>
  <c r="BS718" i="29" s="1"/>
  <c r="BR461" i="29"/>
  <c r="BR718" i="29" s="1"/>
  <c r="BQ461" i="29"/>
  <c r="BP461" i="29"/>
  <c r="BO461" i="29"/>
  <c r="BN461" i="29"/>
  <c r="BM461" i="29"/>
  <c r="BM718" i="29" s="1"/>
  <c r="BL461" i="29"/>
  <c r="BL718" i="29" s="1"/>
  <c r="BK461" i="29"/>
  <c r="BK718" i="29" s="1"/>
  <c r="BI461" i="29"/>
  <c r="BI718" i="29" s="1"/>
  <c r="BH461" i="29"/>
  <c r="BG461" i="29"/>
  <c r="BF461" i="29"/>
  <c r="BD461" i="29"/>
  <c r="BC461" i="29"/>
  <c r="BC718" i="29" s="1"/>
  <c r="BB461" i="29"/>
  <c r="BB718" i="29" s="1"/>
  <c r="BA461" i="29"/>
  <c r="BA470" i="29" s="1"/>
  <c r="AZ461" i="29"/>
  <c r="AY461" i="29"/>
  <c r="AX461" i="29"/>
  <c r="AW461" i="29"/>
  <c r="AV461" i="29"/>
  <c r="AV718" i="29" s="1"/>
  <c r="AU461" i="29"/>
  <c r="AT461" i="29"/>
  <c r="AT718" i="29" s="1"/>
  <c r="AS461" i="29"/>
  <c r="AR461" i="29"/>
  <c r="AQ461" i="29"/>
  <c r="AO461" i="29"/>
  <c r="AN461" i="29"/>
  <c r="AM461" i="29"/>
  <c r="AM718" i="29" s="1"/>
  <c r="AL461" i="29"/>
  <c r="AJ461" i="29"/>
  <c r="AJ718" i="29" s="1"/>
  <c r="AI461" i="29"/>
  <c r="AH461" i="29"/>
  <c r="AG461" i="29"/>
  <c r="AE461" i="29"/>
  <c r="AD461" i="29"/>
  <c r="AC461" i="29"/>
  <c r="AB461" i="29"/>
  <c r="AB718" i="29" s="1"/>
  <c r="AA461" i="29"/>
  <c r="Z461" i="29"/>
  <c r="Y461" i="29"/>
  <c r="X461" i="29"/>
  <c r="W461" i="29"/>
  <c r="W718" i="29" s="1"/>
  <c r="V461" i="29"/>
  <c r="U461" i="29"/>
  <c r="U718" i="29" s="1"/>
  <c r="T461" i="29"/>
  <c r="S461" i="29"/>
  <c r="R461" i="29"/>
  <c r="P461" i="29"/>
  <c r="O461" i="29"/>
  <c r="O718" i="29" s="1"/>
  <c r="N461" i="29"/>
  <c r="M461" i="29"/>
  <c r="L461" i="29"/>
  <c r="K461" i="29"/>
  <c r="J461" i="29"/>
  <c r="I461" i="29"/>
  <c r="H461" i="29"/>
  <c r="F461" i="29"/>
  <c r="E461" i="29"/>
  <c r="D461" i="29"/>
  <c r="C461" i="29"/>
  <c r="DD460" i="29"/>
  <c r="DB460" i="29"/>
  <c r="DA460" i="29"/>
  <c r="CZ460" i="29"/>
  <c r="CY460" i="29"/>
  <c r="CX460" i="29"/>
  <c r="CW460" i="29"/>
  <c r="CV460" i="29"/>
  <c r="CU460" i="29"/>
  <c r="CT460" i="29"/>
  <c r="CR460" i="29"/>
  <c r="CQ460" i="29"/>
  <c r="CP460" i="29"/>
  <c r="CO460" i="29"/>
  <c r="CM460" i="29"/>
  <c r="CL460" i="29"/>
  <c r="CL717" i="29" s="1"/>
  <c r="CK460" i="29"/>
  <c r="CJ460" i="29"/>
  <c r="CH460" i="29"/>
  <c r="CG460" i="29"/>
  <c r="CF460" i="29"/>
  <c r="CE460" i="29"/>
  <c r="CD460" i="29"/>
  <c r="CC460" i="29"/>
  <c r="CB460" i="29"/>
  <c r="CA460" i="29"/>
  <c r="BZ460" i="29"/>
  <c r="BZ717" i="29" s="1"/>
  <c r="BY460" i="29"/>
  <c r="BX460" i="29"/>
  <c r="BW460" i="29"/>
  <c r="BV460" i="29"/>
  <c r="BU460" i="29"/>
  <c r="BS460" i="29"/>
  <c r="BR460" i="29"/>
  <c r="BQ460" i="29"/>
  <c r="BP460" i="29"/>
  <c r="BN460" i="29"/>
  <c r="BM460" i="29"/>
  <c r="BL460" i="29"/>
  <c r="BK460" i="29"/>
  <c r="BJ460" i="29"/>
  <c r="BI460" i="29"/>
  <c r="BI717" i="29" s="1"/>
  <c r="BH460" i="29"/>
  <c r="BG460" i="29"/>
  <c r="BF460" i="29"/>
  <c r="BE460" i="29"/>
  <c r="BD460" i="29"/>
  <c r="BC460" i="29"/>
  <c r="BB460" i="29"/>
  <c r="BA460" i="29"/>
  <c r="AY460" i="29"/>
  <c r="AX460" i="29"/>
  <c r="AX717" i="29" s="1"/>
  <c r="AW460" i="29"/>
  <c r="AV460" i="29"/>
  <c r="AU460" i="29"/>
  <c r="AT460" i="29"/>
  <c r="AS460" i="29"/>
  <c r="AR460" i="29"/>
  <c r="AQ460" i="29"/>
  <c r="AO460" i="29"/>
  <c r="AN460" i="29"/>
  <c r="AM460" i="29"/>
  <c r="AL460" i="29"/>
  <c r="AK460" i="29"/>
  <c r="AJ460" i="29"/>
  <c r="AI460" i="29"/>
  <c r="AH460" i="29"/>
  <c r="AG460" i="29"/>
  <c r="AF460" i="29"/>
  <c r="AE460" i="29"/>
  <c r="AD460" i="29"/>
  <c r="AD717" i="29" s="1"/>
  <c r="AC460" i="29"/>
  <c r="AB460" i="29"/>
  <c r="Z460" i="29"/>
  <c r="Y460" i="29"/>
  <c r="X460" i="29"/>
  <c r="W460" i="29"/>
  <c r="V460" i="29"/>
  <c r="U460" i="29"/>
  <c r="T460" i="29"/>
  <c r="S460" i="29"/>
  <c r="R460" i="29"/>
  <c r="P460" i="29"/>
  <c r="O460" i="29"/>
  <c r="N460" i="29"/>
  <c r="M460" i="29"/>
  <c r="K460" i="29"/>
  <c r="J460" i="29"/>
  <c r="J717" i="29" s="1"/>
  <c r="I460" i="29"/>
  <c r="H460" i="29"/>
  <c r="F460" i="29"/>
  <c r="E460" i="29"/>
  <c r="D460" i="29"/>
  <c r="C460" i="29"/>
  <c r="CR458" i="29"/>
  <c r="CE458" i="29"/>
  <c r="BM458" i="29"/>
  <c r="BD458" i="29"/>
  <c r="AQ458" i="29"/>
  <c r="AO458" i="29"/>
  <c r="DD457" i="29"/>
  <c r="DC457" i="29"/>
  <c r="DB457" i="29"/>
  <c r="DA457" i="29"/>
  <c r="CZ457" i="29"/>
  <c r="CY457" i="29"/>
  <c r="CW457" i="29"/>
  <c r="CV457" i="29"/>
  <c r="CU457" i="29"/>
  <c r="CX457" i="29" s="1"/>
  <c r="CT457" i="29"/>
  <c r="CR457" i="29"/>
  <c r="CQ457" i="29"/>
  <c r="CP457" i="29"/>
  <c r="CO457" i="29"/>
  <c r="CS457" i="29" s="1"/>
  <c r="CM457" i="29"/>
  <c r="CL457" i="29"/>
  <c r="CN457" i="29" s="1"/>
  <c r="CK457" i="29"/>
  <c r="CJ457" i="29"/>
  <c r="CH457" i="29"/>
  <c r="CG457" i="29"/>
  <c r="CF457" i="29"/>
  <c r="CE457" i="29"/>
  <c r="CI457" i="29" s="1"/>
  <c r="CD457" i="29"/>
  <c r="CC457" i="29"/>
  <c r="CB457" i="29"/>
  <c r="CA457" i="29"/>
  <c r="BZ457" i="29"/>
  <c r="BX457" i="29"/>
  <c r="BW457" i="29"/>
  <c r="BV457" i="29"/>
  <c r="BU457" i="29"/>
  <c r="BS457" i="29"/>
  <c r="BR457" i="29"/>
  <c r="BQ457" i="29"/>
  <c r="BP457" i="29"/>
  <c r="BT457" i="29" s="1"/>
  <c r="BN457" i="29"/>
  <c r="BO457" i="29" s="1"/>
  <c r="BM457" i="29"/>
  <c r="BL457" i="29"/>
  <c r="BK457" i="29"/>
  <c r="BI457" i="29"/>
  <c r="BH457" i="29"/>
  <c r="BG457" i="29"/>
  <c r="BF457" i="29"/>
  <c r="BJ457" i="29" s="1"/>
  <c r="BD457" i="29"/>
  <c r="BC457" i="29"/>
  <c r="BB457" i="29"/>
  <c r="BA457" i="29"/>
  <c r="AY457" i="29"/>
  <c r="AX457" i="29"/>
  <c r="AW457" i="29"/>
  <c r="AV457" i="29"/>
  <c r="AT457" i="29"/>
  <c r="AS457" i="29"/>
  <c r="AR457" i="29"/>
  <c r="AQ457" i="29"/>
  <c r="AO457" i="29"/>
  <c r="AN457" i="29"/>
  <c r="AM457" i="29"/>
  <c r="AL457" i="29"/>
  <c r="AP457" i="29" s="1"/>
  <c r="AJ457" i="29"/>
  <c r="AI457" i="29"/>
  <c r="AH457" i="29"/>
  <c r="AK457" i="29" s="1"/>
  <c r="AG457" i="29"/>
  <c r="AE457" i="29"/>
  <c r="AD457" i="29"/>
  <c r="AC457" i="29"/>
  <c r="AB457" i="29"/>
  <c r="Z457" i="29"/>
  <c r="AA457" i="29" s="1"/>
  <c r="Y457" i="29"/>
  <c r="X457" i="29"/>
  <c r="W457" i="29"/>
  <c r="U457" i="29"/>
  <c r="V457" i="29" s="1"/>
  <c r="T457" i="29"/>
  <c r="S457" i="29"/>
  <c r="R457" i="29"/>
  <c r="P457" i="29"/>
  <c r="O457" i="29"/>
  <c r="N457" i="29"/>
  <c r="M457" i="29"/>
  <c r="L457" i="29"/>
  <c r="K457" i="29"/>
  <c r="J457" i="29"/>
  <c r="I457" i="29"/>
  <c r="H457" i="29"/>
  <c r="F457" i="29"/>
  <c r="E457" i="29"/>
  <c r="D457" i="29"/>
  <c r="C457" i="29"/>
  <c r="DD456" i="29"/>
  <c r="DB456" i="29"/>
  <c r="DA456" i="29"/>
  <c r="CZ456" i="29"/>
  <c r="CY456" i="29"/>
  <c r="CX456" i="29"/>
  <c r="CW456" i="29"/>
  <c r="CV456" i="29"/>
  <c r="CU456" i="29"/>
  <c r="CT456" i="29"/>
  <c r="CR456" i="29"/>
  <c r="CQ456" i="29"/>
  <c r="CP456" i="29"/>
  <c r="CO456" i="29"/>
  <c r="CN456" i="29"/>
  <c r="CM456" i="29"/>
  <c r="CL456" i="29"/>
  <c r="CK456" i="29"/>
  <c r="CJ456" i="29"/>
  <c r="CI456" i="29"/>
  <c r="CH456" i="29"/>
  <c r="CG456" i="29"/>
  <c r="CF456" i="29"/>
  <c r="CE456" i="29"/>
  <c r="CC456" i="29"/>
  <c r="CB456" i="29"/>
  <c r="CA456" i="29"/>
  <c r="BZ456" i="29"/>
  <c r="CD456" i="29" s="1"/>
  <c r="BY456" i="29"/>
  <c r="BX456" i="29"/>
  <c r="BW456" i="29"/>
  <c r="BV456" i="29"/>
  <c r="BU456" i="29"/>
  <c r="BS456" i="29"/>
  <c r="BR456" i="29"/>
  <c r="BQ456" i="29"/>
  <c r="BP456" i="29"/>
  <c r="BN456" i="29"/>
  <c r="BM456" i="29"/>
  <c r="BL456" i="29"/>
  <c r="BK456" i="29"/>
  <c r="BI456" i="29"/>
  <c r="BH456" i="29"/>
  <c r="BG456" i="29"/>
  <c r="BF456" i="29"/>
  <c r="BD456" i="29"/>
  <c r="BC456" i="29"/>
  <c r="BB456" i="29"/>
  <c r="BA456" i="29"/>
  <c r="AZ456" i="29"/>
  <c r="AY456" i="29"/>
  <c r="AX456" i="29"/>
  <c r="AW456" i="29"/>
  <c r="AV456" i="29"/>
  <c r="AT456" i="29"/>
  <c r="AS456" i="29"/>
  <c r="AR456" i="29"/>
  <c r="AU456" i="29" s="1"/>
  <c r="AQ456" i="29"/>
  <c r="AO456" i="29"/>
  <c r="AN456" i="29"/>
  <c r="AM456" i="29"/>
  <c r="AL456" i="29"/>
  <c r="AJ456" i="29"/>
  <c r="AK456" i="29" s="1"/>
  <c r="AI456" i="29"/>
  <c r="AH456" i="29"/>
  <c r="AG456" i="29"/>
  <c r="AF456" i="29"/>
  <c r="AE456" i="29"/>
  <c r="AD456" i="29"/>
  <c r="AC456" i="29"/>
  <c r="AB456" i="29"/>
  <c r="Z456" i="29"/>
  <c r="Y456" i="29"/>
  <c r="X456" i="29"/>
  <c r="W456" i="29"/>
  <c r="V456" i="29"/>
  <c r="U456" i="29"/>
  <c r="T456" i="29"/>
  <c r="S456" i="29"/>
  <c r="R456" i="29"/>
  <c r="P456" i="29"/>
  <c r="O456" i="29"/>
  <c r="N456" i="29"/>
  <c r="M456" i="29"/>
  <c r="K456" i="29"/>
  <c r="J456" i="29"/>
  <c r="I456" i="29"/>
  <c r="H456" i="29"/>
  <c r="L456" i="29" s="1"/>
  <c r="F456" i="29"/>
  <c r="E456" i="29"/>
  <c r="G456" i="29" s="1"/>
  <c r="D456" i="29"/>
  <c r="C456" i="29"/>
  <c r="DD455" i="29"/>
  <c r="DB455" i="29"/>
  <c r="DA455" i="29"/>
  <c r="CZ455" i="29"/>
  <c r="CY455" i="29"/>
  <c r="DC455" i="29" s="1"/>
  <c r="CX455" i="29"/>
  <c r="CW455" i="29"/>
  <c r="CV455" i="29"/>
  <c r="CU455" i="29"/>
  <c r="CT455" i="29"/>
  <c r="CR455" i="29"/>
  <c r="CQ455" i="29"/>
  <c r="CP455" i="29"/>
  <c r="CS455" i="29" s="1"/>
  <c r="CO455" i="29"/>
  <c r="CM455" i="29"/>
  <c r="CL455" i="29"/>
  <c r="CK455" i="29"/>
  <c r="CJ455" i="29"/>
  <c r="CN455" i="29" s="1"/>
  <c r="CH455" i="29"/>
  <c r="CI455" i="29" s="1"/>
  <c r="CG455" i="29"/>
  <c r="CF455" i="29"/>
  <c r="CE455" i="29"/>
  <c r="CC455" i="29"/>
  <c r="CC458" i="29" s="1"/>
  <c r="CB455" i="29"/>
  <c r="CA455" i="29"/>
  <c r="BZ455" i="29"/>
  <c r="BX455" i="29"/>
  <c r="BW455" i="29"/>
  <c r="BV455" i="29"/>
  <c r="BU455" i="29"/>
  <c r="BY455" i="29" s="1"/>
  <c r="BT455" i="29"/>
  <c r="BS455" i="29"/>
  <c r="BR455" i="29"/>
  <c r="BQ455" i="29"/>
  <c r="BP455" i="29"/>
  <c r="BN455" i="29"/>
  <c r="BM455" i="29"/>
  <c r="BL455" i="29"/>
  <c r="BK455" i="29"/>
  <c r="BO455" i="29" s="1"/>
  <c r="BJ455" i="29"/>
  <c r="BI455" i="29"/>
  <c r="BH455" i="29"/>
  <c r="BG455" i="29"/>
  <c r="BF455" i="29"/>
  <c r="BD455" i="29"/>
  <c r="BC455" i="29"/>
  <c r="BB455" i="29"/>
  <c r="BA455" i="29"/>
  <c r="AY455" i="29"/>
  <c r="AX455" i="29"/>
  <c r="AW455" i="29"/>
  <c r="AV455" i="29"/>
  <c r="AT455" i="29"/>
  <c r="AU455" i="29" s="1"/>
  <c r="AS455" i="29"/>
  <c r="AR455" i="29"/>
  <c r="AQ455" i="29"/>
  <c r="AO455" i="29"/>
  <c r="AN455" i="29"/>
  <c r="AM455" i="29"/>
  <c r="AL455" i="29"/>
  <c r="AP455" i="29" s="1"/>
  <c r="AJ455" i="29"/>
  <c r="AI455" i="29"/>
  <c r="AH455" i="29"/>
  <c r="AG455" i="29"/>
  <c r="AK455" i="29" s="1"/>
  <c r="AE455" i="29"/>
  <c r="AD455" i="29"/>
  <c r="AF455" i="29" s="1"/>
  <c r="AC455" i="29"/>
  <c r="AB455" i="29"/>
  <c r="Z455" i="29"/>
  <c r="Z458" i="29" s="1"/>
  <c r="Y455" i="29"/>
  <c r="X455" i="29"/>
  <c r="W455" i="29"/>
  <c r="U455" i="29"/>
  <c r="T455" i="29"/>
  <c r="S455" i="29"/>
  <c r="R455" i="29"/>
  <c r="V455" i="29" s="1"/>
  <c r="P455" i="29"/>
  <c r="Q455" i="29" s="1"/>
  <c r="O455" i="29"/>
  <c r="N455" i="29"/>
  <c r="M455" i="29"/>
  <c r="K455" i="29"/>
  <c r="J455" i="29"/>
  <c r="I455" i="29"/>
  <c r="H455" i="29"/>
  <c r="L455" i="29" s="1"/>
  <c r="G455" i="29"/>
  <c r="F455" i="29"/>
  <c r="E455" i="29"/>
  <c r="D455" i="29"/>
  <c r="C455" i="29"/>
  <c r="DD454" i="29"/>
  <c r="DB454" i="29"/>
  <c r="DA454" i="29"/>
  <c r="CZ454" i="29"/>
  <c r="CY454" i="29"/>
  <c r="CW454" i="29"/>
  <c r="CV454" i="29"/>
  <c r="CU454" i="29"/>
  <c r="CT454" i="29"/>
  <c r="CX454" i="29" s="1"/>
  <c r="CS454" i="29"/>
  <c r="CR454" i="29"/>
  <c r="CQ454" i="29"/>
  <c r="CP454" i="29"/>
  <c r="CO454" i="29"/>
  <c r="CM454" i="29"/>
  <c r="CL454" i="29"/>
  <c r="CK454" i="29"/>
  <c r="CJ454" i="29"/>
  <c r="CH454" i="29"/>
  <c r="CG454" i="29"/>
  <c r="CF454" i="29"/>
  <c r="CE454" i="29"/>
  <c r="CI454" i="29" s="1"/>
  <c r="CC454" i="29"/>
  <c r="CB454" i="29"/>
  <c r="CD454" i="29" s="1"/>
  <c r="CA454" i="29"/>
  <c r="BZ454" i="29"/>
  <c r="BX454" i="29"/>
  <c r="BW454" i="29"/>
  <c r="BV454" i="29"/>
  <c r="BU454" i="29"/>
  <c r="BY454" i="29" s="1"/>
  <c r="BT454" i="29"/>
  <c r="BS454" i="29"/>
  <c r="BR454" i="29"/>
  <c r="BQ454" i="29"/>
  <c r="BP454" i="29"/>
  <c r="BN454" i="29"/>
  <c r="BM454" i="29"/>
  <c r="BL454" i="29"/>
  <c r="BO454" i="29" s="1"/>
  <c r="BK454" i="29"/>
  <c r="BI454" i="29"/>
  <c r="BH454" i="29"/>
  <c r="BG454" i="29"/>
  <c r="BF454" i="29"/>
  <c r="BJ454" i="29" s="1"/>
  <c r="BD454" i="29"/>
  <c r="BE454" i="29" s="1"/>
  <c r="BC454" i="29"/>
  <c r="BB454" i="29"/>
  <c r="BA454" i="29"/>
  <c r="AY454" i="29"/>
  <c r="AX454" i="29"/>
  <c r="AW454" i="29"/>
  <c r="AV454" i="29"/>
  <c r="AZ454" i="29" s="1"/>
  <c r="AT454" i="29"/>
  <c r="AS454" i="29"/>
  <c r="AR454" i="29"/>
  <c r="AQ454" i="29"/>
  <c r="AO454" i="29"/>
  <c r="AN454" i="29"/>
  <c r="AP454" i="29" s="1"/>
  <c r="AM454" i="29"/>
  <c r="AL454" i="29"/>
  <c r="AJ454" i="29"/>
  <c r="AI454" i="29"/>
  <c r="AH454" i="29"/>
  <c r="AG454" i="29"/>
  <c r="AE454" i="29"/>
  <c r="AD454" i="29"/>
  <c r="AC454" i="29"/>
  <c r="AB454" i="29"/>
  <c r="AF454" i="29" s="1"/>
  <c r="AA454" i="29"/>
  <c r="Z454" i="29"/>
  <c r="Y454" i="29"/>
  <c r="X454" i="29"/>
  <c r="W454" i="29"/>
  <c r="U454" i="29"/>
  <c r="T454" i="29"/>
  <c r="S454" i="29"/>
  <c r="R454" i="29"/>
  <c r="V454" i="29" s="1"/>
  <c r="Q454" i="29"/>
  <c r="P454" i="29"/>
  <c r="O454" i="29"/>
  <c r="N454" i="29"/>
  <c r="M454" i="29"/>
  <c r="K454" i="29"/>
  <c r="J454" i="29"/>
  <c r="L454" i="29" s="1"/>
  <c r="I454" i="29"/>
  <c r="H454" i="29"/>
  <c r="F454" i="29"/>
  <c r="E454" i="29"/>
  <c r="D454" i="29"/>
  <c r="C454" i="29"/>
  <c r="G454" i="29" s="1"/>
  <c r="DD453" i="29"/>
  <c r="DC453" i="29"/>
  <c r="DB453" i="29"/>
  <c r="DA453" i="29"/>
  <c r="CZ453" i="29"/>
  <c r="CY453" i="29"/>
  <c r="CW453" i="29"/>
  <c r="CV453" i="29"/>
  <c r="CU453" i="29"/>
  <c r="CX453" i="29" s="1"/>
  <c r="CT453" i="29"/>
  <c r="CR453" i="29"/>
  <c r="CQ453" i="29"/>
  <c r="CP453" i="29"/>
  <c r="CO453" i="29"/>
  <c r="CM453" i="29"/>
  <c r="CL453" i="29"/>
  <c r="CN453" i="29" s="1"/>
  <c r="CK453" i="29"/>
  <c r="CJ453" i="29"/>
  <c r="CH453" i="29"/>
  <c r="CG453" i="29"/>
  <c r="CF453" i="29"/>
  <c r="CE453" i="29"/>
  <c r="CD453" i="29"/>
  <c r="CC453" i="29"/>
  <c r="CB453" i="29"/>
  <c r="CA453" i="29"/>
  <c r="BZ453" i="29"/>
  <c r="BY453" i="29"/>
  <c r="BX453" i="29"/>
  <c r="BW453" i="29"/>
  <c r="BV453" i="29"/>
  <c r="BU453" i="29"/>
  <c r="BS453" i="29"/>
  <c r="BR453" i="29"/>
  <c r="BQ453" i="29"/>
  <c r="BP453" i="29"/>
  <c r="BT453" i="29" s="1"/>
  <c r="BN453" i="29"/>
  <c r="BO453" i="29" s="1"/>
  <c r="BM453" i="29"/>
  <c r="BL453" i="29"/>
  <c r="BK453" i="29"/>
  <c r="BI453" i="29"/>
  <c r="BH453" i="29"/>
  <c r="BG453" i="29"/>
  <c r="BF453" i="29"/>
  <c r="BD453" i="29"/>
  <c r="BC453" i="29"/>
  <c r="BB453" i="29"/>
  <c r="BA453" i="29"/>
  <c r="AY453" i="29"/>
  <c r="AX453" i="29"/>
  <c r="AW453" i="29"/>
  <c r="AV453" i="29"/>
  <c r="AT453" i="29"/>
  <c r="AS453" i="29"/>
  <c r="AR453" i="29"/>
  <c r="AQ453" i="29"/>
  <c r="AP453" i="29"/>
  <c r="AO453" i="29"/>
  <c r="AN453" i="29"/>
  <c r="AM453" i="29"/>
  <c r="AL453" i="29"/>
  <c r="AJ453" i="29"/>
  <c r="AI453" i="29"/>
  <c r="AH453" i="29"/>
  <c r="AK453" i="29" s="1"/>
  <c r="AG453" i="29"/>
  <c r="AE453" i="29"/>
  <c r="AD453" i="29"/>
  <c r="AC453" i="29"/>
  <c r="AB453" i="29"/>
  <c r="Z453" i="29"/>
  <c r="AA453" i="29" s="1"/>
  <c r="Y453" i="29"/>
  <c r="X453" i="29"/>
  <c r="W453" i="29"/>
  <c r="V453" i="29"/>
  <c r="U453" i="29"/>
  <c r="T453" i="29"/>
  <c r="S453" i="29"/>
  <c r="R453" i="29"/>
  <c r="P453" i="29"/>
  <c r="O453" i="29"/>
  <c r="N453" i="29"/>
  <c r="M453" i="29"/>
  <c r="L453" i="29"/>
  <c r="K453" i="29"/>
  <c r="J453" i="29"/>
  <c r="I453" i="29"/>
  <c r="H453" i="29"/>
  <c r="F453" i="29"/>
  <c r="E453" i="29"/>
  <c r="D453" i="29"/>
  <c r="C453" i="29"/>
  <c r="DD452" i="29"/>
  <c r="DB452" i="29"/>
  <c r="DA452" i="29"/>
  <c r="CZ452" i="29"/>
  <c r="CZ458" i="29" s="1"/>
  <c r="CY452" i="29"/>
  <c r="DC452" i="29" s="1"/>
  <c r="CX452" i="29"/>
  <c r="CW452" i="29"/>
  <c r="CV452" i="29"/>
  <c r="CU452" i="29"/>
  <c r="CT452" i="29"/>
  <c r="CR452" i="29"/>
  <c r="CQ452" i="29"/>
  <c r="CP452" i="29"/>
  <c r="CO452" i="29"/>
  <c r="CN452" i="29"/>
  <c r="CM452" i="29"/>
  <c r="CL452" i="29"/>
  <c r="CK452" i="29"/>
  <c r="CJ452" i="29"/>
  <c r="CH452" i="29"/>
  <c r="CG452" i="29"/>
  <c r="CF452" i="29"/>
  <c r="CE452" i="29"/>
  <c r="CC452" i="29"/>
  <c r="CB452" i="29"/>
  <c r="CA452" i="29"/>
  <c r="BZ452" i="29"/>
  <c r="CD452" i="29" s="1"/>
  <c r="BY452" i="29"/>
  <c r="BX452" i="29"/>
  <c r="BW452" i="29"/>
  <c r="BV452" i="29"/>
  <c r="BU452" i="29"/>
  <c r="BS452" i="29"/>
  <c r="BR452" i="29"/>
  <c r="BQ452" i="29"/>
  <c r="BP452" i="29"/>
  <c r="BT452" i="29" s="1"/>
  <c r="BN452" i="29"/>
  <c r="BM452" i="29"/>
  <c r="BL452" i="29"/>
  <c r="BK452" i="29"/>
  <c r="BI452" i="29"/>
  <c r="BH452" i="29"/>
  <c r="BJ452" i="29" s="1"/>
  <c r="BG452" i="29"/>
  <c r="BF452" i="29"/>
  <c r="BD452" i="29"/>
  <c r="BC452" i="29"/>
  <c r="BB452" i="29"/>
  <c r="BA452" i="29"/>
  <c r="AY452" i="29"/>
  <c r="AX452" i="29"/>
  <c r="AW452" i="29"/>
  <c r="AV452" i="29"/>
  <c r="AZ452" i="29" s="1"/>
  <c r="AT452" i="29"/>
  <c r="AS452" i="29"/>
  <c r="AR452" i="29"/>
  <c r="AU452" i="29" s="1"/>
  <c r="AQ452" i="29"/>
  <c r="AO452" i="29"/>
  <c r="AN452" i="29"/>
  <c r="AM452" i="29"/>
  <c r="AL452" i="29"/>
  <c r="AJ452" i="29"/>
  <c r="AK452" i="29" s="1"/>
  <c r="AI452" i="29"/>
  <c r="AH452" i="29"/>
  <c r="AG452" i="29"/>
  <c r="AE452" i="29"/>
  <c r="AF452" i="29" s="1"/>
  <c r="AD452" i="29"/>
  <c r="AC452" i="29"/>
  <c r="AB452" i="29"/>
  <c r="Z452" i="29"/>
  <c r="Y452" i="29"/>
  <c r="X452" i="29"/>
  <c r="W452" i="29"/>
  <c r="AA452" i="29" s="1"/>
  <c r="V452" i="29"/>
  <c r="U452" i="29"/>
  <c r="T452" i="29"/>
  <c r="S452" i="29"/>
  <c r="R452" i="29"/>
  <c r="P452" i="29"/>
  <c r="O452" i="29"/>
  <c r="N452" i="29"/>
  <c r="M452" i="29"/>
  <c r="Q452" i="29" s="1"/>
  <c r="K452" i="29"/>
  <c r="J452" i="29"/>
  <c r="I452" i="29"/>
  <c r="H452" i="29"/>
  <c r="L452" i="29" s="1"/>
  <c r="F452" i="29"/>
  <c r="E452" i="29"/>
  <c r="G452" i="29" s="1"/>
  <c r="D452" i="29"/>
  <c r="C452" i="29"/>
  <c r="DD451" i="29"/>
  <c r="DB451" i="29"/>
  <c r="DA451" i="29"/>
  <c r="CZ451" i="29"/>
  <c r="CY451" i="29"/>
  <c r="CW451" i="29"/>
  <c r="CV451" i="29"/>
  <c r="CU451" i="29"/>
  <c r="CT451" i="29"/>
  <c r="CX451" i="29" s="1"/>
  <c r="CS451" i="29"/>
  <c r="CR451" i="29"/>
  <c r="CQ451" i="29"/>
  <c r="CP451" i="29"/>
  <c r="CO451" i="29"/>
  <c r="CM451" i="29"/>
  <c r="CL451" i="29"/>
  <c r="CK451" i="29"/>
  <c r="CJ451" i="29"/>
  <c r="CN451" i="29" s="1"/>
  <c r="CH451" i="29"/>
  <c r="CI451" i="29" s="1"/>
  <c r="CG451" i="29"/>
  <c r="CF451" i="29"/>
  <c r="CE451" i="29"/>
  <c r="CC451" i="29"/>
  <c r="CB451" i="29"/>
  <c r="CA451" i="29"/>
  <c r="BZ451" i="29"/>
  <c r="BX451" i="29"/>
  <c r="BW451" i="29"/>
  <c r="BV451" i="29"/>
  <c r="BU451" i="29"/>
  <c r="BY451" i="29" s="1"/>
  <c r="BS451" i="29"/>
  <c r="BR451" i="29"/>
  <c r="BT451" i="29" s="1"/>
  <c r="BQ451" i="29"/>
  <c r="BP451" i="29"/>
  <c r="BN451" i="29"/>
  <c r="BM451" i="29"/>
  <c r="BL451" i="29"/>
  <c r="BK451" i="29"/>
  <c r="BO451" i="29" s="1"/>
  <c r="BJ451" i="29"/>
  <c r="BI451" i="29"/>
  <c r="BH451" i="29"/>
  <c r="BG451" i="29"/>
  <c r="BF451" i="29"/>
  <c r="BD451" i="29"/>
  <c r="BC451" i="29"/>
  <c r="BB451" i="29"/>
  <c r="BA451" i="29"/>
  <c r="AY451" i="29"/>
  <c r="AX451" i="29"/>
  <c r="AW451" i="29"/>
  <c r="AV451" i="29"/>
  <c r="AT451" i="29"/>
  <c r="AU451" i="29" s="1"/>
  <c r="AS451" i="29"/>
  <c r="AR451" i="29"/>
  <c r="AQ451" i="29"/>
  <c r="AO451" i="29"/>
  <c r="AN451" i="29"/>
  <c r="AM451" i="29"/>
  <c r="AL451" i="29"/>
  <c r="AP451" i="29" s="1"/>
  <c r="AJ451" i="29"/>
  <c r="AI451" i="29"/>
  <c r="AH451" i="29"/>
  <c r="AG451" i="29"/>
  <c r="AK451" i="29" s="1"/>
  <c r="AE451" i="29"/>
  <c r="AD451" i="29"/>
  <c r="AF451" i="29" s="1"/>
  <c r="AC451" i="29"/>
  <c r="AB451" i="29"/>
  <c r="Z451" i="29"/>
  <c r="Y451" i="29"/>
  <c r="X451" i="29"/>
  <c r="W451" i="29"/>
  <c r="U451" i="29"/>
  <c r="T451" i="29"/>
  <c r="S451" i="29"/>
  <c r="R451" i="29"/>
  <c r="Q451" i="29"/>
  <c r="P451" i="29"/>
  <c r="O451" i="29"/>
  <c r="N451" i="29"/>
  <c r="M451" i="29"/>
  <c r="K451" i="29"/>
  <c r="J451" i="29"/>
  <c r="I451" i="29"/>
  <c r="I458" i="29" s="1"/>
  <c r="H451" i="29"/>
  <c r="G451" i="29"/>
  <c r="F451" i="29"/>
  <c r="E451" i="29"/>
  <c r="D451" i="29"/>
  <c r="C451" i="29"/>
  <c r="DD450" i="29"/>
  <c r="DC450" i="29"/>
  <c r="DB450" i="29"/>
  <c r="DB458" i="29" s="1"/>
  <c r="DA450" i="29"/>
  <c r="CZ450" i="29"/>
  <c r="CY450" i="29"/>
  <c r="CW450" i="29"/>
  <c r="CV450" i="29"/>
  <c r="CU450" i="29"/>
  <c r="CT450" i="29"/>
  <c r="CS450" i="29"/>
  <c r="CR450" i="29"/>
  <c r="CQ450" i="29"/>
  <c r="CP450" i="29"/>
  <c r="CO450" i="29"/>
  <c r="CM450" i="29"/>
  <c r="CL450" i="29"/>
  <c r="CK450" i="29"/>
  <c r="CK458" i="29" s="1"/>
  <c r="CJ450" i="29"/>
  <c r="CH450" i="29"/>
  <c r="CG450" i="29"/>
  <c r="CF450" i="29"/>
  <c r="CE450" i="29"/>
  <c r="CI450" i="29" s="1"/>
  <c r="CC450" i="29"/>
  <c r="CB450" i="29"/>
  <c r="CA450" i="29"/>
  <c r="BZ450" i="29"/>
  <c r="BX450" i="29"/>
  <c r="BW450" i="29"/>
  <c r="BV450" i="29"/>
  <c r="BU450" i="29"/>
  <c r="BT450" i="29"/>
  <c r="BS450" i="29"/>
  <c r="BR450" i="29"/>
  <c r="BQ450" i="29"/>
  <c r="BP450" i="29"/>
  <c r="BN450" i="29"/>
  <c r="BM450" i="29"/>
  <c r="BL450" i="29"/>
  <c r="BO450" i="29" s="1"/>
  <c r="BK450" i="29"/>
  <c r="BI450" i="29"/>
  <c r="BH450" i="29"/>
  <c r="BG450" i="29"/>
  <c r="BF450" i="29"/>
  <c r="BJ450" i="29" s="1"/>
  <c r="BD450" i="29"/>
  <c r="BE450" i="29" s="1"/>
  <c r="BC450" i="29"/>
  <c r="BB450" i="29"/>
  <c r="BA450" i="29"/>
  <c r="AY450" i="29"/>
  <c r="AX450" i="29"/>
  <c r="AW450" i="29"/>
  <c r="AW458" i="29" s="1"/>
  <c r="AV450" i="29"/>
  <c r="AT450" i="29"/>
  <c r="AS450" i="29"/>
  <c r="AR450" i="29"/>
  <c r="AQ450" i="29"/>
  <c r="AO450" i="29"/>
  <c r="AN450" i="29"/>
  <c r="AM450" i="29"/>
  <c r="AL450" i="29"/>
  <c r="AJ450" i="29"/>
  <c r="AI450" i="29"/>
  <c r="AH450" i="29"/>
  <c r="AG450" i="29"/>
  <c r="AE450" i="29"/>
  <c r="AD450" i="29"/>
  <c r="AC450" i="29"/>
  <c r="AB450" i="29"/>
  <c r="AF450" i="29" s="1"/>
  <c r="AA450" i="29"/>
  <c r="Z450" i="29"/>
  <c r="Y450" i="29"/>
  <c r="X450" i="29"/>
  <c r="W450" i="29"/>
  <c r="U450" i="29"/>
  <c r="T450" i="29"/>
  <c r="S450" i="29"/>
  <c r="R450" i="29"/>
  <c r="Q450" i="29"/>
  <c r="P450" i="29"/>
  <c r="O450" i="29"/>
  <c r="N450" i="29"/>
  <c r="M450" i="29"/>
  <c r="L450" i="29"/>
  <c r="K450" i="29"/>
  <c r="J450" i="29"/>
  <c r="I450" i="29"/>
  <c r="H450" i="29"/>
  <c r="F450" i="29"/>
  <c r="E450" i="29"/>
  <c r="D450" i="29"/>
  <c r="C450" i="29"/>
  <c r="DD449" i="29"/>
  <c r="DC449" i="29"/>
  <c r="DB449" i="29"/>
  <c r="DA449" i="29"/>
  <c r="CZ449" i="29"/>
  <c r="CY449" i="29"/>
  <c r="CX449" i="29"/>
  <c r="CW449" i="29"/>
  <c r="CV449" i="29"/>
  <c r="CU449" i="29"/>
  <c r="CT449" i="29"/>
  <c r="CR449" i="29"/>
  <c r="CQ449" i="29"/>
  <c r="CP449" i="29"/>
  <c r="CO449" i="29"/>
  <c r="CS449" i="29" s="1"/>
  <c r="CN449" i="29"/>
  <c r="CM449" i="29"/>
  <c r="CL449" i="29"/>
  <c r="CK449" i="29"/>
  <c r="CJ449" i="29"/>
  <c r="CH449" i="29"/>
  <c r="CG449" i="29"/>
  <c r="CF449" i="29"/>
  <c r="CE449" i="29"/>
  <c r="CD449" i="29"/>
  <c r="CC449" i="29"/>
  <c r="CB449" i="29"/>
  <c r="CA449" i="29"/>
  <c r="BZ449" i="29"/>
  <c r="BX449" i="29"/>
  <c r="BY449" i="29" s="1"/>
  <c r="BW449" i="29"/>
  <c r="BV449" i="29"/>
  <c r="BU449" i="29"/>
  <c r="BS449" i="29"/>
  <c r="BR449" i="29"/>
  <c r="BQ449" i="29"/>
  <c r="BP449" i="29"/>
  <c r="BT449" i="29" s="1"/>
  <c r="BO449" i="29"/>
  <c r="BN449" i="29"/>
  <c r="BM449" i="29"/>
  <c r="BL449" i="29"/>
  <c r="BK449" i="29"/>
  <c r="BI449" i="29"/>
  <c r="BH449" i="29"/>
  <c r="BG449" i="29"/>
  <c r="BG458" i="29" s="1"/>
  <c r="BF449" i="29"/>
  <c r="BD449" i="29"/>
  <c r="BC449" i="29"/>
  <c r="BB449" i="29"/>
  <c r="BA449" i="29"/>
  <c r="AY449" i="29"/>
  <c r="AX449" i="29"/>
  <c r="AW449" i="29"/>
  <c r="AV449" i="29"/>
  <c r="AT449" i="29"/>
  <c r="AS449" i="29"/>
  <c r="AR449" i="29"/>
  <c r="AQ449" i="29"/>
  <c r="AP449" i="29"/>
  <c r="AO449" i="29"/>
  <c r="AN449" i="29"/>
  <c r="AM449" i="29"/>
  <c r="AL449" i="29"/>
  <c r="AJ449" i="29"/>
  <c r="AI449" i="29"/>
  <c r="AH449" i="29"/>
  <c r="AK449" i="29" s="1"/>
  <c r="AG449" i="29"/>
  <c r="AE449" i="29"/>
  <c r="AD449" i="29"/>
  <c r="AC449" i="29"/>
  <c r="AB449" i="29"/>
  <c r="Z449" i="29"/>
  <c r="AA449" i="29" s="1"/>
  <c r="Y449" i="29"/>
  <c r="X449" i="29"/>
  <c r="W449" i="29"/>
  <c r="U449" i="29"/>
  <c r="V449" i="29" s="1"/>
  <c r="T449" i="29"/>
  <c r="S449" i="29"/>
  <c r="R449" i="29"/>
  <c r="P449" i="29"/>
  <c r="O449" i="29"/>
  <c r="N449" i="29"/>
  <c r="M449" i="29"/>
  <c r="L449" i="29"/>
  <c r="K449" i="29"/>
  <c r="J449" i="29"/>
  <c r="I449" i="29"/>
  <c r="H449" i="29"/>
  <c r="F449" i="29"/>
  <c r="E449" i="29"/>
  <c r="D449" i="29"/>
  <c r="C449" i="29"/>
  <c r="G449" i="29" s="1"/>
  <c r="DD448" i="29"/>
  <c r="DB448" i="29"/>
  <c r="DA448" i="29"/>
  <c r="CZ448" i="29"/>
  <c r="CY448" i="29"/>
  <c r="CW448" i="29"/>
  <c r="CV448" i="29"/>
  <c r="CV458" i="29" s="1"/>
  <c r="CU448" i="29"/>
  <c r="CT448" i="29"/>
  <c r="CR448" i="29"/>
  <c r="CQ448" i="29"/>
  <c r="CP448" i="29"/>
  <c r="CO448" i="29"/>
  <c r="CN448" i="29"/>
  <c r="CM448" i="29"/>
  <c r="CL448" i="29"/>
  <c r="CK448" i="29"/>
  <c r="CJ448" i="29"/>
  <c r="CH448" i="29"/>
  <c r="CG448" i="29"/>
  <c r="CF448" i="29"/>
  <c r="CE448" i="29"/>
  <c r="CC448" i="29"/>
  <c r="CB448" i="29"/>
  <c r="CA448" i="29"/>
  <c r="BZ448" i="29"/>
  <c r="BX448" i="29"/>
  <c r="BY448" i="29" s="1"/>
  <c r="BW448" i="29"/>
  <c r="BV448" i="29"/>
  <c r="BV458" i="29" s="1"/>
  <c r="BU448" i="29"/>
  <c r="BS448" i="29"/>
  <c r="BS458" i="29" s="1"/>
  <c r="BR448" i="29"/>
  <c r="BQ448" i="29"/>
  <c r="BP448" i="29"/>
  <c r="BN448" i="29"/>
  <c r="BN458" i="29" s="1"/>
  <c r="BM448" i="29"/>
  <c r="BL448" i="29"/>
  <c r="BL458" i="29" s="1"/>
  <c r="BK448" i="29"/>
  <c r="BJ448" i="29"/>
  <c r="BI448" i="29"/>
  <c r="BH448" i="29"/>
  <c r="BG448" i="29"/>
  <c r="BF448" i="29"/>
  <c r="BD448" i="29"/>
  <c r="BC448" i="29"/>
  <c r="BB448" i="29"/>
  <c r="BA448" i="29"/>
  <c r="AY448" i="29"/>
  <c r="AX448" i="29"/>
  <c r="AW448" i="29"/>
  <c r="AV448" i="29"/>
  <c r="AT448" i="29"/>
  <c r="AS448" i="29"/>
  <c r="AS458" i="29" s="1"/>
  <c r="AR448" i="29"/>
  <c r="AQ448" i="29"/>
  <c r="AP448" i="29"/>
  <c r="AO448" i="29"/>
  <c r="AN448" i="29"/>
  <c r="AM448" i="29"/>
  <c r="AL448" i="29"/>
  <c r="AK448" i="29"/>
  <c r="AJ448" i="29"/>
  <c r="AJ458" i="29" s="1"/>
  <c r="AI448" i="29"/>
  <c r="AH448" i="29"/>
  <c r="AG448" i="29"/>
  <c r="AE448" i="29"/>
  <c r="AD448" i="29"/>
  <c r="AC448" i="29"/>
  <c r="AB448" i="29"/>
  <c r="AA448" i="29"/>
  <c r="Z448" i="29"/>
  <c r="Y448" i="29"/>
  <c r="X448" i="29"/>
  <c r="W448" i="29"/>
  <c r="U448" i="29"/>
  <c r="T448" i="29"/>
  <c r="T458" i="29" s="1"/>
  <c r="S448" i="29"/>
  <c r="S458" i="29" s="1"/>
  <c r="R448" i="29"/>
  <c r="P448" i="29"/>
  <c r="O448" i="29"/>
  <c r="N448" i="29"/>
  <c r="M448" i="29"/>
  <c r="K448" i="29"/>
  <c r="K458" i="29" s="1"/>
  <c r="J448" i="29"/>
  <c r="I448" i="29"/>
  <c r="H448" i="29"/>
  <c r="F448" i="29"/>
  <c r="E448" i="29"/>
  <c r="D448" i="29"/>
  <c r="C448" i="29"/>
  <c r="G448" i="29" s="1"/>
  <c r="BW446" i="29"/>
  <c r="BL446" i="29"/>
  <c r="AN446" i="29"/>
  <c r="R446" i="29"/>
  <c r="DD445" i="29"/>
  <c r="DB445" i="29"/>
  <c r="DC445" i="29" s="1"/>
  <c r="DA445" i="29"/>
  <c r="CZ445" i="29"/>
  <c r="CY445" i="29"/>
  <c r="CW445" i="29"/>
  <c r="CV445" i="29"/>
  <c r="CU445" i="29"/>
  <c r="CT445" i="29"/>
  <c r="CX445" i="29" s="1"/>
  <c r="CS445" i="29"/>
  <c r="CR445" i="29"/>
  <c r="CQ445" i="29"/>
  <c r="CP445" i="29"/>
  <c r="CO445" i="29"/>
  <c r="CM445" i="29"/>
  <c r="CL445" i="29"/>
  <c r="CK445" i="29"/>
  <c r="CN445" i="29" s="1"/>
  <c r="CJ445" i="29"/>
  <c r="CH445" i="29"/>
  <c r="CG445" i="29"/>
  <c r="CF445" i="29"/>
  <c r="CE445" i="29"/>
  <c r="CI445" i="29" s="1"/>
  <c r="CC445" i="29"/>
  <c r="CD445" i="29" s="1"/>
  <c r="CB445" i="29"/>
  <c r="CA445" i="29"/>
  <c r="BZ445" i="29"/>
  <c r="BX445" i="29"/>
  <c r="BW445" i="29"/>
  <c r="BV445" i="29"/>
  <c r="BU445" i="29"/>
  <c r="BY445" i="29" s="1"/>
  <c r="BS445" i="29"/>
  <c r="BR445" i="29"/>
  <c r="BQ445" i="29"/>
  <c r="BP445" i="29"/>
  <c r="BT445" i="29" s="1"/>
  <c r="BN445" i="29"/>
  <c r="BM445" i="29"/>
  <c r="BO445" i="29" s="1"/>
  <c r="BL445" i="29"/>
  <c r="BK445" i="29"/>
  <c r="BI445" i="29"/>
  <c r="BH445" i="29"/>
  <c r="BG445" i="29"/>
  <c r="BF445" i="29"/>
  <c r="BJ445" i="29" s="1"/>
  <c r="BE445" i="29"/>
  <c r="BD445" i="29"/>
  <c r="BC445" i="29"/>
  <c r="BB445" i="29"/>
  <c r="BA445" i="29"/>
  <c r="AY445" i="29"/>
  <c r="AX445" i="29"/>
  <c r="AW445" i="29"/>
  <c r="AV445" i="29"/>
  <c r="AT445" i="29"/>
  <c r="AS445" i="29"/>
  <c r="AR445" i="29"/>
  <c r="AQ445" i="29"/>
  <c r="AO445" i="29"/>
  <c r="AP445" i="29" s="1"/>
  <c r="AN445" i="29"/>
  <c r="AM445" i="29"/>
  <c r="AL445" i="29"/>
  <c r="AJ445" i="29"/>
  <c r="AI445" i="29"/>
  <c r="AH445" i="29"/>
  <c r="AG445" i="29"/>
  <c r="AK445" i="29" s="1"/>
  <c r="AE445" i="29"/>
  <c r="AD445" i="29"/>
  <c r="AC445" i="29"/>
  <c r="AB445" i="29"/>
  <c r="AF445" i="29" s="1"/>
  <c r="Z445" i="29"/>
  <c r="Y445" i="29"/>
  <c r="AA445" i="29" s="1"/>
  <c r="X445" i="29"/>
  <c r="W445" i="29"/>
  <c r="U445" i="29"/>
  <c r="T445" i="29"/>
  <c r="S445" i="29"/>
  <c r="R445" i="29"/>
  <c r="P445" i="29"/>
  <c r="O445" i="29"/>
  <c r="N445" i="29"/>
  <c r="M445" i="29"/>
  <c r="Q445" i="29" s="1"/>
  <c r="L445" i="29"/>
  <c r="K445" i="29"/>
  <c r="J445" i="29"/>
  <c r="I445" i="29"/>
  <c r="H445" i="29"/>
  <c r="F445" i="29"/>
  <c r="E445" i="29"/>
  <c r="D445" i="29"/>
  <c r="C445" i="29"/>
  <c r="G445" i="29" s="1"/>
  <c r="DD444" i="29"/>
  <c r="DB444" i="29"/>
  <c r="DA444" i="29"/>
  <c r="CZ444" i="29"/>
  <c r="CY444" i="29"/>
  <c r="DC444" i="29" s="1"/>
  <c r="CW444" i="29"/>
  <c r="CV444" i="29"/>
  <c r="CX444" i="29" s="1"/>
  <c r="CU444" i="29"/>
  <c r="CT444" i="29"/>
  <c r="CR444" i="29"/>
  <c r="CQ444" i="29"/>
  <c r="CP444" i="29"/>
  <c r="CO444" i="29"/>
  <c r="CM444" i="29"/>
  <c r="CN444" i="29" s="1"/>
  <c r="CL444" i="29"/>
  <c r="CK444" i="29"/>
  <c r="CJ444" i="29"/>
  <c r="CH444" i="29"/>
  <c r="CG444" i="29"/>
  <c r="CF444" i="29"/>
  <c r="CE444" i="29"/>
  <c r="CC444" i="29"/>
  <c r="CB444" i="29"/>
  <c r="CA444" i="29"/>
  <c r="BZ444" i="29"/>
  <c r="CD444" i="29" s="1"/>
  <c r="BX444" i="29"/>
  <c r="BY444" i="29" s="1"/>
  <c r="BW444" i="29"/>
  <c r="BV444" i="29"/>
  <c r="BU444" i="29"/>
  <c r="BS444" i="29"/>
  <c r="BR444" i="29"/>
  <c r="BQ444" i="29"/>
  <c r="BP444" i="29"/>
  <c r="BT444" i="29" s="1"/>
  <c r="BO444" i="29"/>
  <c r="BN444" i="29"/>
  <c r="BM444" i="29"/>
  <c r="BL444" i="29"/>
  <c r="BK444" i="29"/>
  <c r="BI444" i="29"/>
  <c r="BH444" i="29"/>
  <c r="BG444" i="29"/>
  <c r="BJ444" i="29" s="1"/>
  <c r="BF444" i="29"/>
  <c r="BD444" i="29"/>
  <c r="BC444" i="29"/>
  <c r="BB444" i="29"/>
  <c r="BA444" i="29"/>
  <c r="BE444" i="29" s="1"/>
  <c r="AY444" i="29"/>
  <c r="AZ444" i="29" s="1"/>
  <c r="AX444" i="29"/>
  <c r="AW444" i="29"/>
  <c r="AV444" i="29"/>
  <c r="AT444" i="29"/>
  <c r="AS444" i="29"/>
  <c r="AR444" i="29"/>
  <c r="AQ444" i="29"/>
  <c r="AU444" i="29" s="1"/>
  <c r="AO444" i="29"/>
  <c r="AN444" i="29"/>
  <c r="AM444" i="29"/>
  <c r="AM446" i="29" s="1"/>
  <c r="AL444" i="29"/>
  <c r="AJ444" i="29"/>
  <c r="AI444" i="29"/>
  <c r="AK444" i="29" s="1"/>
  <c r="AH444" i="29"/>
  <c r="AG444" i="29"/>
  <c r="AE444" i="29"/>
  <c r="AD444" i="29"/>
  <c r="AC444" i="29"/>
  <c r="AB444" i="29"/>
  <c r="Z444" i="29"/>
  <c r="Y444" i="29"/>
  <c r="X444" i="29"/>
  <c r="W444" i="29"/>
  <c r="AA444" i="29" s="1"/>
  <c r="V444" i="29"/>
  <c r="U444" i="29"/>
  <c r="T444" i="29"/>
  <c r="S444" i="29"/>
  <c r="R444" i="29"/>
  <c r="P444" i="29"/>
  <c r="O444" i="29"/>
  <c r="N444" i="29"/>
  <c r="M444" i="29"/>
  <c r="Q444" i="29" s="1"/>
  <c r="K444" i="29"/>
  <c r="L444" i="29" s="1"/>
  <c r="J444" i="29"/>
  <c r="I444" i="29"/>
  <c r="H444" i="29"/>
  <c r="F444" i="29"/>
  <c r="E444" i="29"/>
  <c r="G444" i="29" s="1"/>
  <c r="D444" i="29"/>
  <c r="C444" i="29"/>
  <c r="DD443" i="29"/>
  <c r="DB443" i="29"/>
  <c r="DA443" i="29"/>
  <c r="CZ443" i="29"/>
  <c r="CY443" i="29"/>
  <c r="CX443" i="29"/>
  <c r="CW443" i="29"/>
  <c r="CV443" i="29"/>
  <c r="CU443" i="29"/>
  <c r="CT443" i="29"/>
  <c r="CS443" i="29"/>
  <c r="CR443" i="29"/>
  <c r="CQ443" i="29"/>
  <c r="CP443" i="29"/>
  <c r="CO443" i="29"/>
  <c r="CM443" i="29"/>
  <c r="CL443" i="29"/>
  <c r="CK443" i="29"/>
  <c r="CJ443" i="29"/>
  <c r="CN443" i="29" s="1"/>
  <c r="CH443" i="29"/>
  <c r="CG443" i="29"/>
  <c r="CI443" i="29" s="1"/>
  <c r="CF443" i="29"/>
  <c r="CE443" i="29"/>
  <c r="CC443" i="29"/>
  <c r="CB443" i="29"/>
  <c r="CB446" i="29" s="1"/>
  <c r="CA443" i="29"/>
  <c r="BZ443" i="29"/>
  <c r="BY443" i="29"/>
  <c r="BX443" i="29"/>
  <c r="BW443" i="29"/>
  <c r="BV443" i="29"/>
  <c r="BU443" i="29"/>
  <c r="BS443" i="29"/>
  <c r="BT443" i="29" s="1"/>
  <c r="BR443" i="29"/>
  <c r="BQ443" i="29"/>
  <c r="BP443" i="29"/>
  <c r="BN443" i="29"/>
  <c r="BM443" i="29"/>
  <c r="BL443" i="29"/>
  <c r="BK443" i="29"/>
  <c r="BO443" i="29" s="1"/>
  <c r="BJ443" i="29"/>
  <c r="BI443" i="29"/>
  <c r="BH443" i="29"/>
  <c r="BG443" i="29"/>
  <c r="BF443" i="29"/>
  <c r="BD443" i="29"/>
  <c r="BC443" i="29"/>
  <c r="BC446" i="29" s="1"/>
  <c r="BB443" i="29"/>
  <c r="BA443" i="29"/>
  <c r="BE443" i="29" s="1"/>
  <c r="AY443" i="29"/>
  <c r="AX443" i="29"/>
  <c r="AW443" i="29"/>
  <c r="AV443" i="29"/>
  <c r="AZ443" i="29" s="1"/>
  <c r="AT443" i="29"/>
  <c r="AS443" i="29"/>
  <c r="AU443" i="29" s="1"/>
  <c r="AR443" i="29"/>
  <c r="AQ443" i="29"/>
  <c r="AO443" i="29"/>
  <c r="AN443" i="29"/>
  <c r="AM443" i="29"/>
  <c r="AL443" i="29"/>
  <c r="AK443" i="29"/>
  <c r="AJ443" i="29"/>
  <c r="AI443" i="29"/>
  <c r="AH443" i="29"/>
  <c r="AG443" i="29"/>
  <c r="AE443" i="29"/>
  <c r="AD443" i="29"/>
  <c r="AC443" i="29"/>
  <c r="AF443" i="29" s="1"/>
  <c r="AB443" i="29"/>
  <c r="Z443" i="29"/>
  <c r="Y443" i="29"/>
  <c r="X443" i="29"/>
  <c r="W443" i="29"/>
  <c r="U443" i="29"/>
  <c r="V443" i="29" s="1"/>
  <c r="T443" i="29"/>
  <c r="S443" i="29"/>
  <c r="R443" i="29"/>
  <c r="Q443" i="29"/>
  <c r="P443" i="29"/>
  <c r="P446" i="29" s="1"/>
  <c r="O443" i="29"/>
  <c r="N443" i="29"/>
  <c r="M443" i="29"/>
  <c r="K443" i="29"/>
  <c r="J443" i="29"/>
  <c r="I443" i="29"/>
  <c r="H443" i="29"/>
  <c r="L443" i="29" s="1"/>
  <c r="G443" i="29"/>
  <c r="F443" i="29"/>
  <c r="E443" i="29"/>
  <c r="D443" i="29"/>
  <c r="C443" i="29"/>
  <c r="DD442" i="29"/>
  <c r="DB442" i="29"/>
  <c r="DA442" i="29"/>
  <c r="CZ442" i="29"/>
  <c r="CY442" i="29"/>
  <c r="CW442" i="29"/>
  <c r="CV442" i="29"/>
  <c r="CU442" i="29"/>
  <c r="CT442" i="29"/>
  <c r="CX442" i="29" s="1"/>
  <c r="CS442" i="29"/>
  <c r="CR442" i="29"/>
  <c r="CQ442" i="29"/>
  <c r="CP442" i="29"/>
  <c r="CO442" i="29"/>
  <c r="CM442" i="29"/>
  <c r="CL442" i="29"/>
  <c r="CK442" i="29"/>
  <c r="CJ442" i="29"/>
  <c r="CN442" i="29" s="1"/>
  <c r="CI442" i="29"/>
  <c r="CH442" i="29"/>
  <c r="CG442" i="29"/>
  <c r="CF442" i="29"/>
  <c r="CE442" i="29"/>
  <c r="CC442" i="29"/>
  <c r="CC446" i="29" s="1"/>
  <c r="CB442" i="29"/>
  <c r="CA442" i="29"/>
  <c r="CD442" i="29" s="1"/>
  <c r="BZ442" i="29"/>
  <c r="BX442" i="29"/>
  <c r="BW442" i="29"/>
  <c r="BV442" i="29"/>
  <c r="BU442" i="29"/>
  <c r="BY442" i="29" s="1"/>
  <c r="BS442" i="29"/>
  <c r="BT442" i="29" s="1"/>
  <c r="BR442" i="29"/>
  <c r="BQ442" i="29"/>
  <c r="BP442" i="29"/>
  <c r="BN442" i="29"/>
  <c r="BM442" i="29"/>
  <c r="BL442" i="29"/>
  <c r="BK442" i="29"/>
  <c r="BO442" i="29" s="1"/>
  <c r="BI442" i="29"/>
  <c r="BH442" i="29"/>
  <c r="BG442" i="29"/>
  <c r="BF442" i="29"/>
  <c r="BJ442" i="29" s="1"/>
  <c r="BD442" i="29"/>
  <c r="BC442" i="29"/>
  <c r="BE442" i="29" s="1"/>
  <c r="BB442" i="29"/>
  <c r="BA442" i="29"/>
  <c r="AY442" i="29"/>
  <c r="AX442" i="29"/>
  <c r="AW442" i="29"/>
  <c r="AV442" i="29"/>
  <c r="AZ442" i="29" s="1"/>
  <c r="AU442" i="29"/>
  <c r="AT442" i="29"/>
  <c r="AS442" i="29"/>
  <c r="AR442" i="29"/>
  <c r="AQ442" i="29"/>
  <c r="AO442" i="29"/>
  <c r="AN442" i="29"/>
  <c r="AM442" i="29"/>
  <c r="AL442" i="29"/>
  <c r="AJ442" i="29"/>
  <c r="AI442" i="29"/>
  <c r="AH442" i="29"/>
  <c r="AG442" i="29"/>
  <c r="AE442" i="29"/>
  <c r="AF442" i="29" s="1"/>
  <c r="AD442" i="29"/>
  <c r="AC442" i="29"/>
  <c r="AB442" i="29"/>
  <c r="Z442" i="29"/>
  <c r="Y442" i="29"/>
  <c r="X442" i="29"/>
  <c r="W442" i="29"/>
  <c r="AA442" i="29" s="1"/>
  <c r="U442" i="29"/>
  <c r="T442" i="29"/>
  <c r="S442" i="29"/>
  <c r="R442" i="29"/>
  <c r="V442" i="29" s="1"/>
  <c r="P442" i="29"/>
  <c r="O442" i="29"/>
  <c r="Q442" i="29" s="1"/>
  <c r="N442" i="29"/>
  <c r="M442" i="29"/>
  <c r="K442" i="29"/>
  <c r="J442" i="29"/>
  <c r="I442" i="29"/>
  <c r="H442" i="29"/>
  <c r="F442" i="29"/>
  <c r="E442" i="29"/>
  <c r="D442" i="29"/>
  <c r="C442" i="29"/>
  <c r="G442" i="29" s="1"/>
  <c r="DD441" i="29"/>
  <c r="DC441" i="29"/>
  <c r="DB441" i="29"/>
  <c r="DA441" i="29"/>
  <c r="CZ441" i="29"/>
  <c r="CY441" i="29"/>
  <c r="CW441" i="29"/>
  <c r="CV441" i="29"/>
  <c r="CU441" i="29"/>
  <c r="CT441" i="29"/>
  <c r="CR441" i="29"/>
  <c r="CQ441" i="29"/>
  <c r="CP441" i="29"/>
  <c r="CO441" i="29"/>
  <c r="CS441" i="29" s="1"/>
  <c r="CM441" i="29"/>
  <c r="CN441" i="29" s="1"/>
  <c r="CL441" i="29"/>
  <c r="CK441" i="29"/>
  <c r="CJ441" i="29"/>
  <c r="CH441" i="29"/>
  <c r="CG441" i="29"/>
  <c r="CF441" i="29"/>
  <c r="CE441" i="29"/>
  <c r="CI441" i="29" s="1"/>
  <c r="CD441" i="29"/>
  <c r="CC441" i="29"/>
  <c r="CB441" i="29"/>
  <c r="CA441" i="29"/>
  <c r="BZ441" i="29"/>
  <c r="BX441" i="29"/>
  <c r="BW441" i="29"/>
  <c r="BV441" i="29"/>
  <c r="BY441" i="29" s="1"/>
  <c r="BU441" i="29"/>
  <c r="BS441" i="29"/>
  <c r="BR441" i="29"/>
  <c r="BQ441" i="29"/>
  <c r="BP441" i="29"/>
  <c r="BT441" i="29" s="1"/>
  <c r="BN441" i="29"/>
  <c r="BM441" i="29"/>
  <c r="BO441" i="29" s="1"/>
  <c r="BL441" i="29"/>
  <c r="BK441" i="29"/>
  <c r="BI441" i="29"/>
  <c r="BH441" i="29"/>
  <c r="BG441" i="29"/>
  <c r="BF441" i="29"/>
  <c r="BE441" i="29"/>
  <c r="BD441" i="29"/>
  <c r="BC441" i="29"/>
  <c r="BB441" i="29"/>
  <c r="BA441" i="29"/>
  <c r="AY441" i="29"/>
  <c r="AX441" i="29"/>
  <c r="AW441" i="29"/>
  <c r="AV441" i="29"/>
  <c r="AT441" i="29"/>
  <c r="AS441" i="29"/>
  <c r="AR441" i="29"/>
  <c r="AQ441" i="29"/>
  <c r="AU441" i="29" s="1"/>
  <c r="AO441" i="29"/>
  <c r="AP441" i="29" s="1"/>
  <c r="AN441" i="29"/>
  <c r="AM441" i="29"/>
  <c r="AL441" i="29"/>
  <c r="AJ441" i="29"/>
  <c r="AI441" i="29"/>
  <c r="AH441" i="29"/>
  <c r="AG441" i="29"/>
  <c r="AK441" i="29" s="1"/>
  <c r="AE441" i="29"/>
  <c r="AD441" i="29"/>
  <c r="AC441" i="29"/>
  <c r="AB441" i="29"/>
  <c r="Z441" i="29"/>
  <c r="Y441" i="29"/>
  <c r="AA441" i="29" s="1"/>
  <c r="X441" i="29"/>
  <c r="W441" i="29"/>
  <c r="U441" i="29"/>
  <c r="T441" i="29"/>
  <c r="S441" i="29"/>
  <c r="R441" i="29"/>
  <c r="P441" i="29"/>
  <c r="O441" i="29"/>
  <c r="N441" i="29"/>
  <c r="M441" i="29"/>
  <c r="Q441" i="29" s="1"/>
  <c r="L441" i="29"/>
  <c r="K441" i="29"/>
  <c r="J441" i="29"/>
  <c r="I441" i="29"/>
  <c r="H441" i="29"/>
  <c r="F441" i="29"/>
  <c r="E441" i="29"/>
  <c r="D441" i="29"/>
  <c r="C441" i="29"/>
  <c r="G441" i="29" s="1"/>
  <c r="DD440" i="29"/>
  <c r="DB440" i="29"/>
  <c r="DA440" i="29"/>
  <c r="CZ440" i="29"/>
  <c r="CY440" i="29"/>
  <c r="DC440" i="29" s="1"/>
  <c r="CW440" i="29"/>
  <c r="CX440" i="29" s="1"/>
  <c r="CV440" i="29"/>
  <c r="CU440" i="29"/>
  <c r="CT440" i="29"/>
  <c r="CR440" i="29"/>
  <c r="CQ440" i="29"/>
  <c r="CP440" i="29"/>
  <c r="CO440" i="29"/>
  <c r="CS440" i="29" s="1"/>
  <c r="CN440" i="29"/>
  <c r="CM440" i="29"/>
  <c r="CL440" i="29"/>
  <c r="CK440" i="29"/>
  <c r="CJ440" i="29"/>
  <c r="CH440" i="29"/>
  <c r="CG440" i="29"/>
  <c r="CF440" i="29"/>
  <c r="CI440" i="29" s="1"/>
  <c r="CE440" i="29"/>
  <c r="CC440" i="29"/>
  <c r="CB440" i="29"/>
  <c r="CA440" i="29"/>
  <c r="BZ440" i="29"/>
  <c r="BX440" i="29"/>
  <c r="BW440" i="29"/>
  <c r="BY440" i="29" s="1"/>
  <c r="BV440" i="29"/>
  <c r="BU440" i="29"/>
  <c r="BS440" i="29"/>
  <c r="BR440" i="29"/>
  <c r="BQ440" i="29"/>
  <c r="BP440" i="29"/>
  <c r="BO440" i="29"/>
  <c r="BN440" i="29"/>
  <c r="BM440" i="29"/>
  <c r="BL440" i="29"/>
  <c r="BK440" i="29"/>
  <c r="BJ440" i="29"/>
  <c r="BI440" i="29"/>
  <c r="BH440" i="29"/>
  <c r="BG440" i="29"/>
  <c r="BF440" i="29"/>
  <c r="BD440" i="29"/>
  <c r="BC440" i="29"/>
  <c r="BB440" i="29"/>
  <c r="BA440" i="29"/>
  <c r="BE440" i="29" s="1"/>
  <c r="AZ440" i="29"/>
  <c r="AY440" i="29"/>
  <c r="AX440" i="29"/>
  <c r="AW440" i="29"/>
  <c r="AV440" i="29"/>
  <c r="AT440" i="29"/>
  <c r="AS440" i="29"/>
  <c r="AR440" i="29"/>
  <c r="AQ440" i="29"/>
  <c r="AO440" i="29"/>
  <c r="AN440" i="29"/>
  <c r="AM440" i="29"/>
  <c r="AL440" i="29"/>
  <c r="AP440" i="29" s="1"/>
  <c r="AJ440" i="29"/>
  <c r="AI440" i="29"/>
  <c r="AH440" i="29"/>
  <c r="AG440" i="29"/>
  <c r="AE440" i="29"/>
  <c r="AD440" i="29"/>
  <c r="AC440" i="29"/>
  <c r="AB440" i="29"/>
  <c r="AA440" i="29"/>
  <c r="Z440" i="29"/>
  <c r="Y440" i="29"/>
  <c r="X440" i="29"/>
  <c r="W440" i="29"/>
  <c r="U440" i="29"/>
  <c r="T440" i="29"/>
  <c r="S440" i="29"/>
  <c r="V440" i="29" s="1"/>
  <c r="R440" i="29"/>
  <c r="P440" i="29"/>
  <c r="O440" i="29"/>
  <c r="N440" i="29"/>
  <c r="M440" i="29"/>
  <c r="K440" i="29"/>
  <c r="L440" i="29" s="1"/>
  <c r="J440" i="29"/>
  <c r="I440" i="29"/>
  <c r="H440" i="29"/>
  <c r="G440" i="29"/>
  <c r="F440" i="29"/>
  <c r="E440" i="29"/>
  <c r="D440" i="29"/>
  <c r="C440" i="29"/>
  <c r="DD439" i="29"/>
  <c r="DB439" i="29"/>
  <c r="DA439" i="29"/>
  <c r="DA446" i="29" s="1"/>
  <c r="CZ439" i="29"/>
  <c r="CY439" i="29"/>
  <c r="CW439" i="29"/>
  <c r="CX439" i="29" s="1"/>
  <c r="CV439" i="29"/>
  <c r="CU439" i="29"/>
  <c r="CT439" i="29"/>
  <c r="CS439" i="29"/>
  <c r="CR439" i="29"/>
  <c r="CR446" i="29" s="1"/>
  <c r="CQ439" i="29"/>
  <c r="CP439" i="29"/>
  <c r="CO439" i="29"/>
  <c r="CM439" i="29"/>
  <c r="CL439" i="29"/>
  <c r="CK439" i="29"/>
  <c r="CK446" i="29" s="1"/>
  <c r="CJ439" i="29"/>
  <c r="CN439" i="29" s="1"/>
  <c r="CI439" i="29"/>
  <c r="CH439" i="29"/>
  <c r="CG439" i="29"/>
  <c r="CF439" i="29"/>
  <c r="CE439" i="29"/>
  <c r="CC439" i="29"/>
  <c r="CB439" i="29"/>
  <c r="CA439" i="29"/>
  <c r="CA446" i="29" s="1"/>
  <c r="BZ439" i="29"/>
  <c r="BY439" i="29"/>
  <c r="BX439" i="29"/>
  <c r="BW439" i="29"/>
  <c r="BV439" i="29"/>
  <c r="BU439" i="29"/>
  <c r="BS439" i="29"/>
  <c r="BR439" i="29"/>
  <c r="BQ439" i="29"/>
  <c r="BP439" i="29"/>
  <c r="BN439" i="29"/>
  <c r="BM439" i="29"/>
  <c r="BL439" i="29"/>
  <c r="BK439" i="29"/>
  <c r="BO439" i="29" s="1"/>
  <c r="BJ439" i="29"/>
  <c r="BI439" i="29"/>
  <c r="BH439" i="29"/>
  <c r="BG439" i="29"/>
  <c r="BF439" i="29"/>
  <c r="BD439" i="29"/>
  <c r="BC439" i="29"/>
  <c r="BB439" i="29"/>
  <c r="BA439" i="29"/>
  <c r="BE439" i="29" s="1"/>
  <c r="AY439" i="29"/>
  <c r="AX439" i="29"/>
  <c r="AW439" i="29"/>
  <c r="AV439" i="29"/>
  <c r="AZ439" i="29" s="1"/>
  <c r="AT439" i="29"/>
  <c r="AS439" i="29"/>
  <c r="AU439" i="29" s="1"/>
  <c r="AR439" i="29"/>
  <c r="AQ439" i="29"/>
  <c r="AO439" i="29"/>
  <c r="AN439" i="29"/>
  <c r="AM439" i="29"/>
  <c r="AL439" i="29"/>
  <c r="AP439" i="29" s="1"/>
  <c r="AK439" i="29"/>
  <c r="AJ439" i="29"/>
  <c r="AI439" i="29"/>
  <c r="AH439" i="29"/>
  <c r="AG439" i="29"/>
  <c r="AE439" i="29"/>
  <c r="AD439" i="29"/>
  <c r="AC439" i="29"/>
  <c r="AB439" i="29"/>
  <c r="Z439" i="29"/>
  <c r="Y439" i="29"/>
  <c r="X439" i="29"/>
  <c r="W439" i="29"/>
  <c r="U439" i="29"/>
  <c r="V439" i="29" s="1"/>
  <c r="T439" i="29"/>
  <c r="S439" i="29"/>
  <c r="R439" i="29"/>
  <c r="P439" i="29"/>
  <c r="O439" i="29"/>
  <c r="N439" i="29"/>
  <c r="M439" i="29"/>
  <c r="Q439" i="29" s="1"/>
  <c r="K439" i="29"/>
  <c r="J439" i="29"/>
  <c r="I439" i="29"/>
  <c r="H439" i="29"/>
  <c r="F439" i="29"/>
  <c r="E439" i="29"/>
  <c r="G439" i="29" s="1"/>
  <c r="D439" i="29"/>
  <c r="C439" i="29"/>
  <c r="DD438" i="29"/>
  <c r="DB438" i="29"/>
  <c r="DC438" i="29" s="1"/>
  <c r="DA438" i="29"/>
  <c r="CZ438" i="29"/>
  <c r="CY438" i="29"/>
  <c r="CW438" i="29"/>
  <c r="CV438" i="29"/>
  <c r="CU438" i="29"/>
  <c r="CT438" i="29"/>
  <c r="CS438" i="29"/>
  <c r="CR438" i="29"/>
  <c r="CQ438" i="29"/>
  <c r="CP438" i="29"/>
  <c r="CO438" i="29"/>
  <c r="CM438" i="29"/>
  <c r="CL438" i="29"/>
  <c r="CL446" i="29" s="1"/>
  <c r="CK438" i="29"/>
  <c r="CJ438" i="29"/>
  <c r="CH438" i="29"/>
  <c r="CG438" i="29"/>
  <c r="CF438" i="29"/>
  <c r="CE438" i="29"/>
  <c r="CI438" i="29" s="1"/>
  <c r="CD438" i="29"/>
  <c r="CC438" i="29"/>
  <c r="CB438" i="29"/>
  <c r="CA438" i="29"/>
  <c r="BZ438" i="29"/>
  <c r="BX438" i="29"/>
  <c r="BW438" i="29"/>
  <c r="BV438" i="29"/>
  <c r="BU438" i="29"/>
  <c r="BY438" i="29" s="1"/>
  <c r="BT438" i="29"/>
  <c r="BS438" i="29"/>
  <c r="BR438" i="29"/>
  <c r="BQ438" i="29"/>
  <c r="BP438" i="29"/>
  <c r="BN438" i="29"/>
  <c r="BM438" i="29"/>
  <c r="BO438" i="29" s="1"/>
  <c r="BL438" i="29"/>
  <c r="BK438" i="29"/>
  <c r="BI438" i="29"/>
  <c r="BH438" i="29"/>
  <c r="BG438" i="29"/>
  <c r="BF438" i="29"/>
  <c r="BJ438" i="29" s="1"/>
  <c r="BD438" i="29"/>
  <c r="BC438" i="29"/>
  <c r="BB438" i="29"/>
  <c r="BA438" i="29"/>
  <c r="AY438" i="29"/>
  <c r="AX438" i="29"/>
  <c r="AW438" i="29"/>
  <c r="AV438" i="29"/>
  <c r="AU438" i="29"/>
  <c r="AT438" i="29"/>
  <c r="AS438" i="29"/>
  <c r="AR438" i="29"/>
  <c r="AQ438" i="29"/>
  <c r="AO438" i="29"/>
  <c r="AO446" i="29" s="1"/>
  <c r="AN438" i="29"/>
  <c r="AM438" i="29"/>
  <c r="AP438" i="29" s="1"/>
  <c r="AL438" i="29"/>
  <c r="AJ438" i="29"/>
  <c r="AI438" i="29"/>
  <c r="AH438" i="29"/>
  <c r="AG438" i="29"/>
  <c r="AK438" i="29" s="1"/>
  <c r="AF438" i="29"/>
  <c r="AE438" i="29"/>
  <c r="AD438" i="29"/>
  <c r="AC438" i="29"/>
  <c r="AB438" i="29"/>
  <c r="Z438" i="29"/>
  <c r="Y438" i="29"/>
  <c r="X438" i="29"/>
  <c r="W438" i="29"/>
  <c r="AA438" i="29" s="1"/>
  <c r="U438" i="29"/>
  <c r="T438" i="29"/>
  <c r="S438" i="29"/>
  <c r="R438" i="29"/>
  <c r="P438" i="29"/>
  <c r="O438" i="29"/>
  <c r="Q438" i="29" s="1"/>
  <c r="N438" i="29"/>
  <c r="M438" i="29"/>
  <c r="K438" i="29"/>
  <c r="J438" i="29"/>
  <c r="I438" i="29"/>
  <c r="H438" i="29"/>
  <c r="F438" i="29"/>
  <c r="E438" i="29"/>
  <c r="D438" i="29"/>
  <c r="C438" i="29"/>
  <c r="G438" i="29" s="1"/>
  <c r="DD437" i="29"/>
  <c r="DD446" i="29" s="1"/>
  <c r="DB437" i="29"/>
  <c r="DA437" i="29"/>
  <c r="DC437" i="29" s="1"/>
  <c r="CZ437" i="29"/>
  <c r="CY437" i="29"/>
  <c r="CW437" i="29"/>
  <c r="CV437" i="29"/>
  <c r="CU437" i="29"/>
  <c r="CT437" i="29"/>
  <c r="CR437" i="29"/>
  <c r="CQ437" i="29"/>
  <c r="CP437" i="29"/>
  <c r="CO437" i="29"/>
  <c r="CS437" i="29" s="1"/>
  <c r="CM437" i="29"/>
  <c r="CN437" i="29" s="1"/>
  <c r="CL437" i="29"/>
  <c r="CK437" i="29"/>
  <c r="CJ437" i="29"/>
  <c r="CH437" i="29"/>
  <c r="CG437" i="29"/>
  <c r="CF437" i="29"/>
  <c r="CE437" i="29"/>
  <c r="CD437" i="29"/>
  <c r="CC437" i="29"/>
  <c r="CB437" i="29"/>
  <c r="CA437" i="29"/>
  <c r="BZ437" i="29"/>
  <c r="BX437" i="29"/>
  <c r="BW437" i="29"/>
  <c r="BV437" i="29"/>
  <c r="BU437" i="29"/>
  <c r="BS437" i="29"/>
  <c r="BR437" i="29"/>
  <c r="BQ437" i="29"/>
  <c r="BP437" i="29"/>
  <c r="BN437" i="29"/>
  <c r="BN446" i="29" s="1"/>
  <c r="BM437" i="29"/>
  <c r="BO437" i="29" s="1"/>
  <c r="BL437" i="29"/>
  <c r="BK437" i="29"/>
  <c r="BI437" i="29"/>
  <c r="BH437" i="29"/>
  <c r="BG437" i="29"/>
  <c r="BF437" i="29"/>
  <c r="BE437" i="29"/>
  <c r="BD437" i="29"/>
  <c r="BC437" i="29"/>
  <c r="BB437" i="29"/>
  <c r="BA437" i="29"/>
  <c r="AZ437" i="29"/>
  <c r="AY437" i="29"/>
  <c r="AX437" i="29"/>
  <c r="AW437" i="29"/>
  <c r="AV437" i="29"/>
  <c r="AT437" i="29"/>
  <c r="AS437" i="29"/>
  <c r="AR437" i="29"/>
  <c r="AQ437" i="29"/>
  <c r="AU437" i="29" s="1"/>
  <c r="AP437" i="29"/>
  <c r="AO437" i="29"/>
  <c r="AN437" i="29"/>
  <c r="AM437" i="29"/>
  <c r="AL437" i="29"/>
  <c r="AJ437" i="29"/>
  <c r="AI437" i="29"/>
  <c r="AH437" i="29"/>
  <c r="AH446" i="29" s="1"/>
  <c r="AG437" i="29"/>
  <c r="AE437" i="29"/>
  <c r="AD437" i="29"/>
  <c r="AC437" i="29"/>
  <c r="AB437" i="29"/>
  <c r="AF437" i="29" s="1"/>
  <c r="Z437" i="29"/>
  <c r="Z446" i="29" s="1"/>
  <c r="Y437" i="29"/>
  <c r="X437" i="29"/>
  <c r="W437" i="29"/>
  <c r="U437" i="29"/>
  <c r="T437" i="29"/>
  <c r="S437" i="29"/>
  <c r="R437" i="29"/>
  <c r="Q437" i="29"/>
  <c r="P437" i="29"/>
  <c r="O437" i="29"/>
  <c r="N437" i="29"/>
  <c r="M437" i="29"/>
  <c r="K437" i="29"/>
  <c r="J437" i="29"/>
  <c r="I437" i="29"/>
  <c r="H437" i="29"/>
  <c r="F437" i="29"/>
  <c r="E437" i="29"/>
  <c r="D437" i="29"/>
  <c r="C437" i="29"/>
  <c r="DD436" i="29"/>
  <c r="DB436" i="29"/>
  <c r="DA436" i="29"/>
  <c r="CZ436" i="29"/>
  <c r="CZ446" i="29" s="1"/>
  <c r="CY436" i="29"/>
  <c r="CX436" i="29"/>
  <c r="CW436" i="29"/>
  <c r="CV436" i="29"/>
  <c r="CU436" i="29"/>
  <c r="CT436" i="29"/>
  <c r="CR436" i="29"/>
  <c r="CQ436" i="29"/>
  <c r="CQ446" i="29" s="1"/>
  <c r="CP436" i="29"/>
  <c r="CO436" i="29"/>
  <c r="CM436" i="29"/>
  <c r="CL436" i="29"/>
  <c r="CK436" i="29"/>
  <c r="CJ436" i="29"/>
  <c r="CI436" i="29"/>
  <c r="CH436" i="29"/>
  <c r="CH446" i="29" s="1"/>
  <c r="CG436" i="29"/>
  <c r="CF436" i="29"/>
  <c r="CE436" i="29"/>
  <c r="CC436" i="29"/>
  <c r="CB436" i="29"/>
  <c r="CA436" i="29"/>
  <c r="BZ436" i="29"/>
  <c r="BY436" i="29"/>
  <c r="BX436" i="29"/>
  <c r="BW436" i="29"/>
  <c r="BV436" i="29"/>
  <c r="BU436" i="29"/>
  <c r="BS436" i="29"/>
  <c r="BR436" i="29"/>
  <c r="BQ436" i="29"/>
  <c r="BQ446" i="29" s="1"/>
  <c r="BP436" i="29"/>
  <c r="BO436" i="29"/>
  <c r="BN436" i="29"/>
  <c r="BM436" i="29"/>
  <c r="BL436" i="29"/>
  <c r="BK436" i="29"/>
  <c r="BI436" i="29"/>
  <c r="BH436" i="29"/>
  <c r="BH446" i="29" s="1"/>
  <c r="BG436" i="29"/>
  <c r="BF436" i="29"/>
  <c r="BD436" i="29"/>
  <c r="BC436" i="29"/>
  <c r="BB436" i="29"/>
  <c r="BA436" i="29"/>
  <c r="AY436" i="29"/>
  <c r="AX436" i="29"/>
  <c r="AW436" i="29"/>
  <c r="AV436" i="29"/>
  <c r="AT436" i="29"/>
  <c r="AS436" i="29"/>
  <c r="AR436" i="29"/>
  <c r="AQ436" i="29"/>
  <c r="AO436" i="29"/>
  <c r="AN436" i="29"/>
  <c r="AM436" i="29"/>
  <c r="AL436" i="29"/>
  <c r="AJ436" i="29"/>
  <c r="AI436" i="29"/>
  <c r="AH436" i="29"/>
  <c r="AG436" i="29"/>
  <c r="AE436" i="29"/>
  <c r="AD436" i="29"/>
  <c r="AC436" i="29"/>
  <c r="AB436" i="29"/>
  <c r="AA436" i="29"/>
  <c r="Z436" i="29"/>
  <c r="Y436" i="29"/>
  <c r="X436" i="29"/>
  <c r="W436" i="29"/>
  <c r="W446" i="29" s="1"/>
  <c r="U436" i="29"/>
  <c r="T436" i="29"/>
  <c r="S436" i="29"/>
  <c r="R436" i="29"/>
  <c r="P436" i="29"/>
  <c r="O436" i="29"/>
  <c r="O446" i="29" s="1"/>
  <c r="N436" i="29"/>
  <c r="M436" i="29"/>
  <c r="K436" i="29"/>
  <c r="J436" i="29"/>
  <c r="I436" i="29"/>
  <c r="H436" i="29"/>
  <c r="F436" i="29"/>
  <c r="E436" i="29"/>
  <c r="D436" i="29"/>
  <c r="C436" i="29"/>
  <c r="CQ434" i="29"/>
  <c r="CP434" i="29"/>
  <c r="CO434" i="29"/>
  <c r="BR434" i="29"/>
  <c r="BC434" i="29"/>
  <c r="AE434" i="29"/>
  <c r="AF434" i="29" s="1"/>
  <c r="AD434" i="29"/>
  <c r="N434" i="29"/>
  <c r="DD433" i="29"/>
  <c r="DB433" i="29"/>
  <c r="DC433" i="29" s="1"/>
  <c r="DA433" i="29"/>
  <c r="CZ433" i="29"/>
  <c r="CY433" i="29"/>
  <c r="CX433" i="29"/>
  <c r="CW433" i="29"/>
  <c r="CV433" i="29"/>
  <c r="CU433" i="29"/>
  <c r="CT433" i="29"/>
  <c r="CR433" i="29"/>
  <c r="CS433" i="29" s="1"/>
  <c r="CQ433" i="29"/>
  <c r="CP433" i="29"/>
  <c r="CO433" i="29"/>
  <c r="CM433" i="29"/>
  <c r="CN433" i="29" s="1"/>
  <c r="CL433" i="29"/>
  <c r="CK433" i="29"/>
  <c r="CJ433" i="29"/>
  <c r="CI433" i="29"/>
  <c r="CH433" i="29"/>
  <c r="CG433" i="29"/>
  <c r="CF433" i="29"/>
  <c r="CE433" i="29"/>
  <c r="CC433" i="29"/>
  <c r="CD433" i="29" s="1"/>
  <c r="CB433" i="29"/>
  <c r="CA433" i="29"/>
  <c r="BZ433" i="29"/>
  <c r="BX433" i="29"/>
  <c r="BY433" i="29" s="1"/>
  <c r="BW433" i="29"/>
  <c r="BV433" i="29"/>
  <c r="BU433" i="29"/>
  <c r="BT433" i="29"/>
  <c r="BS433" i="29"/>
  <c r="BR433" i="29"/>
  <c r="BQ433" i="29"/>
  <c r="BP433" i="29"/>
  <c r="BO433" i="29"/>
  <c r="BN433" i="29"/>
  <c r="BM433" i="29"/>
  <c r="BL433" i="29"/>
  <c r="BK433" i="29"/>
  <c r="BJ433" i="29"/>
  <c r="BI433" i="29"/>
  <c r="BH433" i="29"/>
  <c r="BG433" i="29"/>
  <c r="BF433" i="29"/>
  <c r="BD433" i="29"/>
  <c r="BE433" i="29" s="1"/>
  <c r="BC433" i="29"/>
  <c r="BB433" i="29"/>
  <c r="BA433" i="29"/>
  <c r="AY433" i="29"/>
  <c r="AZ433" i="29" s="1"/>
  <c r="AX433" i="29"/>
  <c r="AW433" i="29"/>
  <c r="AV433" i="29"/>
  <c r="AU433" i="29"/>
  <c r="AT433" i="29"/>
  <c r="AS433" i="29"/>
  <c r="AR433" i="29"/>
  <c r="AQ433" i="29"/>
  <c r="AP433" i="29"/>
  <c r="AO433" i="29"/>
  <c r="AN433" i="29"/>
  <c r="AM433" i="29"/>
  <c r="AL433" i="29"/>
  <c r="AJ433" i="29"/>
  <c r="AK433" i="29" s="1"/>
  <c r="AI433" i="29"/>
  <c r="AH433" i="29"/>
  <c r="AG433" i="29"/>
  <c r="AF433" i="29"/>
  <c r="AE433" i="29"/>
  <c r="AD433" i="29"/>
  <c r="AC433" i="29"/>
  <c r="AB433" i="29"/>
  <c r="Z433" i="29"/>
  <c r="AA433" i="29" s="1"/>
  <c r="Y433" i="29"/>
  <c r="X433" i="29"/>
  <c r="W433" i="29"/>
  <c r="V433" i="29"/>
  <c r="U433" i="29"/>
  <c r="T433" i="29"/>
  <c r="S433" i="29"/>
  <c r="R433" i="29"/>
  <c r="Q433" i="29"/>
  <c r="P433" i="29"/>
  <c r="O433" i="29"/>
  <c r="N433" i="29"/>
  <c r="M433" i="29"/>
  <c r="K433" i="29"/>
  <c r="L433" i="29" s="1"/>
  <c r="J433" i="29"/>
  <c r="I433" i="29"/>
  <c r="H433" i="29"/>
  <c r="G433" i="29"/>
  <c r="F433" i="29"/>
  <c r="E433" i="29"/>
  <c r="D433" i="29"/>
  <c r="C433" i="29"/>
  <c r="DD432" i="29"/>
  <c r="DB432" i="29"/>
  <c r="DC432" i="29" s="1"/>
  <c r="DA432" i="29"/>
  <c r="CZ432" i="29"/>
  <c r="CY432" i="29"/>
  <c r="CW432" i="29"/>
  <c r="CX432" i="29" s="1"/>
  <c r="CV432" i="29"/>
  <c r="CU432" i="29"/>
  <c r="CT432" i="29"/>
  <c r="CS432" i="29"/>
  <c r="CR432" i="29"/>
  <c r="CQ432" i="29"/>
  <c r="CP432" i="29"/>
  <c r="CO432" i="29"/>
  <c r="CM432" i="29"/>
  <c r="CN432" i="29" s="1"/>
  <c r="CL432" i="29"/>
  <c r="CK432" i="29"/>
  <c r="CJ432" i="29"/>
  <c r="CH432" i="29"/>
  <c r="CI432" i="29" s="1"/>
  <c r="CG432" i="29"/>
  <c r="CF432" i="29"/>
  <c r="CE432" i="29"/>
  <c r="CC432" i="29"/>
  <c r="CD432" i="29" s="1"/>
  <c r="CB432" i="29"/>
  <c r="CA432" i="29"/>
  <c r="BZ432" i="29"/>
  <c r="BY432" i="29"/>
  <c r="BX432" i="29"/>
  <c r="BW432" i="29"/>
  <c r="BV432" i="29"/>
  <c r="BU432" i="29"/>
  <c r="BT432" i="29"/>
  <c r="BS432" i="29"/>
  <c r="BR432" i="29"/>
  <c r="BQ432" i="29"/>
  <c r="BP432" i="29"/>
  <c r="BN432" i="29"/>
  <c r="BO432" i="29" s="1"/>
  <c r="BM432" i="29"/>
  <c r="BL432" i="29"/>
  <c r="BK432" i="29"/>
  <c r="BI432" i="29"/>
  <c r="BJ432" i="29" s="1"/>
  <c r="BH432" i="29"/>
  <c r="BG432" i="29"/>
  <c r="BF432" i="29"/>
  <c r="BE432" i="29"/>
  <c r="BD432" i="29"/>
  <c r="BC432" i="29"/>
  <c r="BB432" i="29"/>
  <c r="BA432" i="29"/>
  <c r="AZ432" i="29"/>
  <c r="AY432" i="29"/>
  <c r="AX432" i="29"/>
  <c r="AW432" i="29"/>
  <c r="AV432" i="29"/>
  <c r="AT432" i="29"/>
  <c r="AU432" i="29" s="1"/>
  <c r="AS432" i="29"/>
  <c r="AR432" i="29"/>
  <c r="AQ432" i="29"/>
  <c r="AO432" i="29"/>
  <c r="AP432" i="29" s="1"/>
  <c r="AN432" i="29"/>
  <c r="AM432" i="29"/>
  <c r="AL432" i="29"/>
  <c r="AJ432" i="29"/>
  <c r="AK432" i="29" s="1"/>
  <c r="AI432" i="29"/>
  <c r="AH432" i="29"/>
  <c r="AG432" i="29"/>
  <c r="AF432" i="29"/>
  <c r="AE432" i="29"/>
  <c r="AD432" i="29"/>
  <c r="AC432" i="29"/>
  <c r="AB432" i="29"/>
  <c r="AA432" i="29"/>
  <c r="Z432" i="29"/>
  <c r="Y432" i="29"/>
  <c r="X432" i="29"/>
  <c r="W432" i="29"/>
  <c r="U432" i="29"/>
  <c r="V432" i="29" s="1"/>
  <c r="T432" i="29"/>
  <c r="S432" i="29"/>
  <c r="R432" i="29"/>
  <c r="Q432" i="29"/>
  <c r="P432" i="29"/>
  <c r="O432" i="29"/>
  <c r="N432" i="29"/>
  <c r="M432" i="29"/>
  <c r="K432" i="29"/>
  <c r="L432" i="29" s="1"/>
  <c r="J432" i="29"/>
  <c r="I432" i="29"/>
  <c r="H432" i="29"/>
  <c r="F432" i="29"/>
  <c r="G432" i="29" s="1"/>
  <c r="E432" i="29"/>
  <c r="D432" i="29"/>
  <c r="C432" i="29"/>
  <c r="DD431" i="29"/>
  <c r="DC431" i="29"/>
  <c r="DB431" i="29"/>
  <c r="DA431" i="29"/>
  <c r="CZ431" i="29"/>
  <c r="CY431" i="29"/>
  <c r="CW431" i="29"/>
  <c r="CX431" i="29" s="1"/>
  <c r="CV431" i="29"/>
  <c r="CU431" i="29"/>
  <c r="CT431" i="29"/>
  <c r="CR431" i="29"/>
  <c r="CS431" i="29" s="1"/>
  <c r="CQ431" i="29"/>
  <c r="CP431" i="29"/>
  <c r="CO431" i="29"/>
  <c r="CM431" i="29"/>
  <c r="CN431" i="29" s="1"/>
  <c r="CL431" i="29"/>
  <c r="CK431" i="29"/>
  <c r="CJ431" i="29"/>
  <c r="CH431" i="29"/>
  <c r="CI431" i="29" s="1"/>
  <c r="CG431" i="29"/>
  <c r="CF431" i="29"/>
  <c r="CE431" i="29"/>
  <c r="CD431" i="29"/>
  <c r="CC431" i="29"/>
  <c r="CB431" i="29"/>
  <c r="CA431" i="29"/>
  <c r="BZ431" i="29"/>
  <c r="BX431" i="29"/>
  <c r="BY431" i="29" s="1"/>
  <c r="BW431" i="29"/>
  <c r="BV431" i="29"/>
  <c r="BU431" i="29"/>
  <c r="BS431" i="29"/>
  <c r="BT431" i="29" s="1"/>
  <c r="BR431" i="29"/>
  <c r="BQ431" i="29"/>
  <c r="BP431" i="29"/>
  <c r="BO431" i="29"/>
  <c r="BN431" i="29"/>
  <c r="BM431" i="29"/>
  <c r="BL431" i="29"/>
  <c r="BK431" i="29"/>
  <c r="BJ431" i="29"/>
  <c r="BI431" i="29"/>
  <c r="BH431" i="29"/>
  <c r="BG431" i="29"/>
  <c r="BF431" i="29"/>
  <c r="BD431" i="29"/>
  <c r="BE431" i="29" s="1"/>
  <c r="BC431" i="29"/>
  <c r="BB431" i="29"/>
  <c r="BA431" i="29"/>
  <c r="AZ431" i="29"/>
  <c r="AY431" i="29"/>
  <c r="AX431" i="29"/>
  <c r="AW431" i="29"/>
  <c r="AV431" i="29"/>
  <c r="AT431" i="29"/>
  <c r="AU431" i="29" s="1"/>
  <c r="AS431" i="29"/>
  <c r="AR431" i="29"/>
  <c r="AQ431" i="29"/>
  <c r="AP431" i="29"/>
  <c r="AO431" i="29"/>
  <c r="AN431" i="29"/>
  <c r="AM431" i="29"/>
  <c r="AL431" i="29"/>
  <c r="AK431" i="29"/>
  <c r="AJ431" i="29"/>
  <c r="AI431" i="29"/>
  <c r="AH431" i="29"/>
  <c r="AG431" i="29"/>
  <c r="AE431" i="29"/>
  <c r="AF431" i="29" s="1"/>
  <c r="AD431" i="29"/>
  <c r="AC431" i="29"/>
  <c r="AC434" i="29" s="1"/>
  <c r="AB431" i="29"/>
  <c r="AA431" i="29"/>
  <c r="Z431" i="29"/>
  <c r="Y431" i="29"/>
  <c r="X431" i="29"/>
  <c r="W431" i="29"/>
  <c r="U431" i="29"/>
  <c r="V431" i="29" s="1"/>
  <c r="T431" i="29"/>
  <c r="S431" i="29"/>
  <c r="R431" i="29"/>
  <c r="P431" i="29"/>
  <c r="Q431" i="29" s="1"/>
  <c r="O431" i="29"/>
  <c r="N431" i="29"/>
  <c r="M431" i="29"/>
  <c r="L431" i="29"/>
  <c r="K431" i="29"/>
  <c r="J431" i="29"/>
  <c r="I431" i="29"/>
  <c r="H431" i="29"/>
  <c r="F431" i="29"/>
  <c r="G431" i="29" s="1"/>
  <c r="E431" i="29"/>
  <c r="D431" i="29"/>
  <c r="C431" i="29"/>
  <c r="DD430" i="29"/>
  <c r="DB430" i="29"/>
  <c r="DC430" i="29" s="1"/>
  <c r="DA430" i="29"/>
  <c r="CZ430" i="29"/>
  <c r="CY430" i="29"/>
  <c r="CW430" i="29"/>
  <c r="CX430" i="29" s="1"/>
  <c r="CV430" i="29"/>
  <c r="CU430" i="29"/>
  <c r="CT430" i="29"/>
  <c r="CS430" i="29"/>
  <c r="CR430" i="29"/>
  <c r="CQ430" i="29"/>
  <c r="CP430" i="29"/>
  <c r="CO430" i="29"/>
  <c r="CN430" i="29"/>
  <c r="CM430" i="29"/>
  <c r="CL430" i="29"/>
  <c r="CK430" i="29"/>
  <c r="CJ430" i="29"/>
  <c r="CH430" i="29"/>
  <c r="CI430" i="29" s="1"/>
  <c r="CG430" i="29"/>
  <c r="CF430" i="29"/>
  <c r="CE430" i="29"/>
  <c r="CD430" i="29"/>
  <c r="CC430" i="29"/>
  <c r="CB430" i="29"/>
  <c r="CA430" i="29"/>
  <c r="BZ430" i="29"/>
  <c r="BY430" i="29"/>
  <c r="BX430" i="29"/>
  <c r="BW430" i="29"/>
  <c r="BV430" i="29"/>
  <c r="BU430" i="29"/>
  <c r="BS430" i="29"/>
  <c r="BT430" i="29" s="1"/>
  <c r="BR430" i="29"/>
  <c r="BQ430" i="29"/>
  <c r="BP430" i="29"/>
  <c r="BN430" i="29"/>
  <c r="BO430" i="29" s="1"/>
  <c r="BM430" i="29"/>
  <c r="BL430" i="29"/>
  <c r="BK430" i="29"/>
  <c r="BI430" i="29"/>
  <c r="BJ430" i="29" s="1"/>
  <c r="BH430" i="29"/>
  <c r="BG430" i="29"/>
  <c r="BF430" i="29"/>
  <c r="BD430" i="29"/>
  <c r="BE430" i="29" s="1"/>
  <c r="BC430" i="29"/>
  <c r="BB430" i="29"/>
  <c r="BA430" i="29"/>
  <c r="AZ430" i="29"/>
  <c r="AY430" i="29"/>
  <c r="AX430" i="29"/>
  <c r="AW430" i="29"/>
  <c r="AV430" i="29"/>
  <c r="AT430" i="29"/>
  <c r="AU430" i="29" s="1"/>
  <c r="AS430" i="29"/>
  <c r="AR430" i="29"/>
  <c r="AQ430" i="29"/>
  <c r="AP430" i="29"/>
  <c r="AO430" i="29"/>
  <c r="AN430" i="29"/>
  <c r="AM430" i="29"/>
  <c r="AL430" i="29"/>
  <c r="AK430" i="29"/>
  <c r="AJ430" i="29"/>
  <c r="AI430" i="29"/>
  <c r="AH430" i="29"/>
  <c r="AG430" i="29"/>
  <c r="AF430" i="29"/>
  <c r="AE430" i="29"/>
  <c r="AD430" i="29"/>
  <c r="AC430" i="29"/>
  <c r="AB430" i="29"/>
  <c r="Z430" i="29"/>
  <c r="AA430" i="29" s="1"/>
  <c r="Y430" i="29"/>
  <c r="X430" i="29"/>
  <c r="W430" i="29"/>
  <c r="U430" i="29"/>
  <c r="V430" i="29" s="1"/>
  <c r="T430" i="29"/>
  <c r="S430" i="29"/>
  <c r="R430" i="29"/>
  <c r="Q430" i="29"/>
  <c r="P430" i="29"/>
  <c r="O430" i="29"/>
  <c r="N430" i="29"/>
  <c r="M430" i="29"/>
  <c r="L430" i="29"/>
  <c r="K430" i="29"/>
  <c r="J430" i="29"/>
  <c r="I430" i="29"/>
  <c r="H430" i="29"/>
  <c r="G430" i="29"/>
  <c r="F430" i="29"/>
  <c r="E430" i="29"/>
  <c r="D430" i="29"/>
  <c r="C430" i="29"/>
  <c r="DD429" i="29"/>
  <c r="DC429" i="29"/>
  <c r="DB429" i="29"/>
  <c r="DA429" i="29"/>
  <c r="CZ429" i="29"/>
  <c r="CY429" i="29"/>
  <c r="CX429" i="29"/>
  <c r="CW429" i="29"/>
  <c r="CV429" i="29"/>
  <c r="CU429" i="29"/>
  <c r="CT429" i="29"/>
  <c r="CS429" i="29"/>
  <c r="CR429" i="29"/>
  <c r="CQ429" i="29"/>
  <c r="CP429" i="29"/>
  <c r="CO429" i="29"/>
  <c r="CN429" i="29"/>
  <c r="CM429" i="29"/>
  <c r="CL429" i="29"/>
  <c r="CK429" i="29"/>
  <c r="CJ429" i="29"/>
  <c r="CI429" i="29"/>
  <c r="CH429" i="29"/>
  <c r="CG429" i="29"/>
  <c r="CF429" i="29"/>
  <c r="CE429" i="29"/>
  <c r="CD429" i="29"/>
  <c r="CC429" i="29"/>
  <c r="CB429" i="29"/>
  <c r="CA429" i="29"/>
  <c r="BZ429" i="29"/>
  <c r="BX429" i="29"/>
  <c r="BY429" i="29" s="1"/>
  <c r="BW429" i="29"/>
  <c r="BV429" i="29"/>
  <c r="BU429" i="29"/>
  <c r="BT429" i="29"/>
  <c r="BS429" i="29"/>
  <c r="BR429" i="29"/>
  <c r="BQ429" i="29"/>
  <c r="BP429" i="29"/>
  <c r="BO429" i="29"/>
  <c r="BN429" i="29"/>
  <c r="BM429" i="29"/>
  <c r="BL429" i="29"/>
  <c r="BK429" i="29"/>
  <c r="BJ429" i="29"/>
  <c r="BI429" i="29"/>
  <c r="BH429" i="29"/>
  <c r="BG429" i="29"/>
  <c r="BF429" i="29"/>
  <c r="BE429" i="29"/>
  <c r="BD429" i="29"/>
  <c r="BC429" i="29"/>
  <c r="BB429" i="29"/>
  <c r="BA429" i="29"/>
  <c r="AZ429" i="29"/>
  <c r="AY429" i="29"/>
  <c r="AX429" i="29"/>
  <c r="AW429" i="29"/>
  <c r="AV429" i="29"/>
  <c r="AU429" i="29"/>
  <c r="AT429" i="29"/>
  <c r="AS429" i="29"/>
  <c r="AR429" i="29"/>
  <c r="AQ429" i="29"/>
  <c r="AP429" i="29"/>
  <c r="AO429" i="29"/>
  <c r="AN429" i="29"/>
  <c r="AM429" i="29"/>
  <c r="AL429" i="29"/>
  <c r="AJ429" i="29"/>
  <c r="AK429" i="29" s="1"/>
  <c r="AI429" i="29"/>
  <c r="AH429" i="29"/>
  <c r="AG429" i="29"/>
  <c r="AF429" i="29"/>
  <c r="AE429" i="29"/>
  <c r="AD429" i="29"/>
  <c r="AC429" i="29"/>
  <c r="AB429" i="29"/>
  <c r="AA429" i="29"/>
  <c r="Z429" i="29"/>
  <c r="Y429" i="29"/>
  <c r="X429" i="29"/>
  <c r="W429" i="29"/>
  <c r="V429" i="29"/>
  <c r="U429" i="29"/>
  <c r="T429" i="29"/>
  <c r="S429" i="29"/>
  <c r="R429" i="29"/>
  <c r="Q429" i="29"/>
  <c r="P429" i="29"/>
  <c r="O429" i="29"/>
  <c r="N429" i="29"/>
  <c r="M429" i="29"/>
  <c r="K429" i="29"/>
  <c r="L429" i="29" s="1"/>
  <c r="J429" i="29"/>
  <c r="I429" i="29"/>
  <c r="H429" i="29"/>
  <c r="G429" i="29"/>
  <c r="F429" i="29"/>
  <c r="E429" i="29"/>
  <c r="D429" i="29"/>
  <c r="C429" i="29"/>
  <c r="DD428" i="29"/>
  <c r="DC428" i="29"/>
  <c r="DB428" i="29"/>
  <c r="DA428" i="29"/>
  <c r="CZ428" i="29"/>
  <c r="CY428" i="29"/>
  <c r="CW428" i="29"/>
  <c r="CX428" i="29" s="1"/>
  <c r="CV428" i="29"/>
  <c r="CU428" i="29"/>
  <c r="CT428" i="29"/>
  <c r="CS428" i="29"/>
  <c r="CR428" i="29"/>
  <c r="CQ428" i="29"/>
  <c r="CP428" i="29"/>
  <c r="CO428" i="29"/>
  <c r="CN428" i="29"/>
  <c r="CM428" i="29"/>
  <c r="CL428" i="29"/>
  <c r="CK428" i="29"/>
  <c r="CJ428" i="29"/>
  <c r="CH428" i="29"/>
  <c r="CI428" i="29" s="1"/>
  <c r="CG428" i="29"/>
  <c r="CF428" i="29"/>
  <c r="CE428" i="29"/>
  <c r="CD428" i="29"/>
  <c r="CC428" i="29"/>
  <c r="CB428" i="29"/>
  <c r="CA428" i="29"/>
  <c r="BZ428" i="29"/>
  <c r="BX428" i="29"/>
  <c r="BY428" i="29" s="1"/>
  <c r="BW428" i="29"/>
  <c r="BV428" i="29"/>
  <c r="BU428" i="29"/>
  <c r="BT428" i="29"/>
  <c r="BS428" i="29"/>
  <c r="BR428" i="29"/>
  <c r="BQ428" i="29"/>
  <c r="BP428" i="29"/>
  <c r="BN428" i="29"/>
  <c r="BO428" i="29" s="1"/>
  <c r="BM428" i="29"/>
  <c r="BL428" i="29"/>
  <c r="BK428" i="29"/>
  <c r="BI428" i="29"/>
  <c r="BJ428" i="29" s="1"/>
  <c r="BH428" i="29"/>
  <c r="BG428" i="29"/>
  <c r="BF428" i="29"/>
  <c r="BE428" i="29"/>
  <c r="BD428" i="29"/>
  <c r="BC428" i="29"/>
  <c r="BB428" i="29"/>
  <c r="BA428" i="29"/>
  <c r="AY428" i="29"/>
  <c r="AZ428" i="29" s="1"/>
  <c r="AX428" i="29"/>
  <c r="AW428" i="29"/>
  <c r="AV428" i="29"/>
  <c r="AT428" i="29"/>
  <c r="AU428" i="29" s="1"/>
  <c r="AS428" i="29"/>
  <c r="AR428" i="29"/>
  <c r="AQ428" i="29"/>
  <c r="AO428" i="29"/>
  <c r="AP428" i="29" s="1"/>
  <c r="AN428" i="29"/>
  <c r="AM428" i="29"/>
  <c r="AL428" i="29"/>
  <c r="AJ428" i="29"/>
  <c r="AK428" i="29" s="1"/>
  <c r="AI428" i="29"/>
  <c r="AH428" i="29"/>
  <c r="AG428" i="29"/>
  <c r="AF428" i="29"/>
  <c r="AE428" i="29"/>
  <c r="AD428" i="29"/>
  <c r="AC428" i="29"/>
  <c r="AB428" i="29"/>
  <c r="AA428" i="29"/>
  <c r="Z428" i="29"/>
  <c r="Y428" i="29"/>
  <c r="X428" i="29"/>
  <c r="W428" i="29"/>
  <c r="U428" i="29"/>
  <c r="V428" i="29" s="1"/>
  <c r="T428" i="29"/>
  <c r="S428" i="29"/>
  <c r="R428" i="29"/>
  <c r="Q428" i="29"/>
  <c r="P428" i="29"/>
  <c r="O428" i="29"/>
  <c r="N428" i="29"/>
  <c r="M428" i="29"/>
  <c r="K428" i="29"/>
  <c r="L428" i="29" s="1"/>
  <c r="J428" i="29"/>
  <c r="I428" i="29"/>
  <c r="H428" i="29"/>
  <c r="F428" i="29"/>
  <c r="G428" i="29" s="1"/>
  <c r="E428" i="29"/>
  <c r="D428" i="29"/>
  <c r="C428" i="29"/>
  <c r="DD427" i="29"/>
  <c r="DC427" i="29"/>
  <c r="DB427" i="29"/>
  <c r="DA427" i="29"/>
  <c r="CZ427" i="29"/>
  <c r="CY427" i="29"/>
  <c r="CW427" i="29"/>
  <c r="CX427" i="29" s="1"/>
  <c r="CV427" i="29"/>
  <c r="CU427" i="29"/>
  <c r="CT427" i="29"/>
  <c r="CR427" i="29"/>
  <c r="CS427" i="29" s="1"/>
  <c r="CQ427" i="29"/>
  <c r="CP427" i="29"/>
  <c r="CO427" i="29"/>
  <c r="CM427" i="29"/>
  <c r="CN427" i="29" s="1"/>
  <c r="CL427" i="29"/>
  <c r="CK427" i="29"/>
  <c r="CJ427" i="29"/>
  <c r="CI427" i="29"/>
  <c r="CH427" i="29"/>
  <c r="CG427" i="29"/>
  <c r="CF427" i="29"/>
  <c r="CE427" i="29"/>
  <c r="CD427" i="29"/>
  <c r="CC427" i="29"/>
  <c r="CB427" i="29"/>
  <c r="CA427" i="29"/>
  <c r="BZ427" i="29"/>
  <c r="BX427" i="29"/>
  <c r="BY427" i="29" s="1"/>
  <c r="BW427" i="29"/>
  <c r="BV427" i="29"/>
  <c r="BU427" i="29"/>
  <c r="BS427" i="29"/>
  <c r="BT427" i="29" s="1"/>
  <c r="BR427" i="29"/>
  <c r="BQ427" i="29"/>
  <c r="BP427" i="29"/>
  <c r="BO427" i="29"/>
  <c r="BN427" i="29"/>
  <c r="BM427" i="29"/>
  <c r="BL427" i="29"/>
  <c r="BK427" i="29"/>
  <c r="BI427" i="29"/>
  <c r="BJ427" i="29" s="1"/>
  <c r="BH427" i="29"/>
  <c r="BG427" i="29"/>
  <c r="BF427" i="29"/>
  <c r="BD427" i="29"/>
  <c r="BE427" i="29" s="1"/>
  <c r="BC427" i="29"/>
  <c r="BB427" i="29"/>
  <c r="BB434" i="29" s="1"/>
  <c r="BA427" i="29"/>
  <c r="AY427" i="29"/>
  <c r="AZ427" i="29" s="1"/>
  <c r="AX427" i="29"/>
  <c r="AW427" i="29"/>
  <c r="AV427" i="29"/>
  <c r="AT427" i="29"/>
  <c r="AU427" i="29" s="1"/>
  <c r="AS427" i="29"/>
  <c r="AR427" i="29"/>
  <c r="AQ427" i="29"/>
  <c r="AP427" i="29"/>
  <c r="AO427" i="29"/>
  <c r="AN427" i="29"/>
  <c r="AM427" i="29"/>
  <c r="AM434" i="29" s="1"/>
  <c r="AL427" i="29"/>
  <c r="AL434" i="29" s="1"/>
  <c r="AJ427" i="29"/>
  <c r="AK427" i="29" s="1"/>
  <c r="AI427" i="29"/>
  <c r="AH427" i="29"/>
  <c r="AG427" i="29"/>
  <c r="AE427" i="29"/>
  <c r="AF427" i="29" s="1"/>
  <c r="AD427" i="29"/>
  <c r="AC427" i="29"/>
  <c r="AB427" i="29"/>
  <c r="AA427" i="29"/>
  <c r="Z427" i="29"/>
  <c r="Y427" i="29"/>
  <c r="X427" i="29"/>
  <c r="W427" i="29"/>
  <c r="V427" i="29"/>
  <c r="U427" i="29"/>
  <c r="T427" i="29"/>
  <c r="S427" i="29"/>
  <c r="R427" i="29"/>
  <c r="P427" i="29"/>
  <c r="Q427" i="29" s="1"/>
  <c r="O427" i="29"/>
  <c r="N427" i="29"/>
  <c r="M427" i="29"/>
  <c r="M434" i="29" s="1"/>
  <c r="K427" i="29"/>
  <c r="L427" i="29" s="1"/>
  <c r="J427" i="29"/>
  <c r="I427" i="29"/>
  <c r="H427" i="29"/>
  <c r="F427" i="29"/>
  <c r="G427" i="29" s="1"/>
  <c r="E427" i="29"/>
  <c r="D427" i="29"/>
  <c r="C427" i="29"/>
  <c r="DD426" i="29"/>
  <c r="DB426" i="29"/>
  <c r="DC426" i="29" s="1"/>
  <c r="DA426" i="29"/>
  <c r="CZ426" i="29"/>
  <c r="CY426" i="29"/>
  <c r="CX426" i="29"/>
  <c r="CW426" i="29"/>
  <c r="CV426" i="29"/>
  <c r="CU426" i="29"/>
  <c r="CT426" i="29"/>
  <c r="CS426" i="29"/>
  <c r="CR426" i="29"/>
  <c r="CQ426" i="29"/>
  <c r="CP426" i="29"/>
  <c r="CO426" i="29"/>
  <c r="CN426" i="29"/>
  <c r="CM426" i="29"/>
  <c r="CL426" i="29"/>
  <c r="CK426" i="29"/>
  <c r="CJ426" i="29"/>
  <c r="CH426" i="29"/>
  <c r="CI426" i="29" s="1"/>
  <c r="CG426" i="29"/>
  <c r="CF426" i="29"/>
  <c r="CE426" i="29"/>
  <c r="CD426" i="29"/>
  <c r="CC426" i="29"/>
  <c r="CB426" i="29"/>
  <c r="CA426" i="29"/>
  <c r="BZ426" i="29"/>
  <c r="BY426" i="29"/>
  <c r="BX426" i="29"/>
  <c r="BW426" i="29"/>
  <c r="BV426" i="29"/>
  <c r="BU426" i="29"/>
  <c r="BS426" i="29"/>
  <c r="BT426" i="29" s="1"/>
  <c r="BR426" i="29"/>
  <c r="BQ426" i="29"/>
  <c r="BP426" i="29"/>
  <c r="BN426" i="29"/>
  <c r="BO426" i="29" s="1"/>
  <c r="BM426" i="29"/>
  <c r="BL426" i="29"/>
  <c r="BK426" i="29"/>
  <c r="BI426" i="29"/>
  <c r="BJ426" i="29" s="1"/>
  <c r="BH426" i="29"/>
  <c r="BG426" i="29"/>
  <c r="BF426" i="29"/>
  <c r="BE426" i="29"/>
  <c r="BD426" i="29"/>
  <c r="BC426" i="29"/>
  <c r="BB426" i="29"/>
  <c r="BA426" i="29"/>
  <c r="AZ426" i="29"/>
  <c r="AY426" i="29"/>
  <c r="AX426" i="29"/>
  <c r="AW426" i="29"/>
  <c r="AW434" i="29" s="1"/>
  <c r="AV426" i="29"/>
  <c r="AT426" i="29"/>
  <c r="AU426" i="29" s="1"/>
  <c r="AS426" i="29"/>
  <c r="AR426" i="29"/>
  <c r="AQ426" i="29"/>
  <c r="AO426" i="29"/>
  <c r="AP426" i="29" s="1"/>
  <c r="AN426" i="29"/>
  <c r="AN434" i="29" s="1"/>
  <c r="AM426" i="29"/>
  <c r="AL426" i="29"/>
  <c r="AK426" i="29"/>
  <c r="AJ426" i="29"/>
  <c r="AI426" i="29"/>
  <c r="AH426" i="29"/>
  <c r="AG426" i="29"/>
  <c r="AF426" i="29"/>
  <c r="AE426" i="29"/>
  <c r="AD426" i="29"/>
  <c r="AC426" i="29"/>
  <c r="AB426" i="29"/>
  <c r="Z426" i="29"/>
  <c r="AA426" i="29" s="1"/>
  <c r="Y426" i="29"/>
  <c r="X426" i="29"/>
  <c r="W426" i="29"/>
  <c r="V426" i="29"/>
  <c r="U426" i="29"/>
  <c r="T426" i="29"/>
  <c r="S426" i="29"/>
  <c r="R426" i="29"/>
  <c r="P426" i="29"/>
  <c r="Q426" i="29" s="1"/>
  <c r="O426" i="29"/>
  <c r="N426" i="29"/>
  <c r="M426" i="29"/>
  <c r="L426" i="29"/>
  <c r="K426" i="29"/>
  <c r="J426" i="29"/>
  <c r="I426" i="29"/>
  <c r="H426" i="29"/>
  <c r="G426" i="29"/>
  <c r="F426" i="29"/>
  <c r="F434" i="29" s="1"/>
  <c r="G434" i="29" s="1"/>
  <c r="E426" i="29"/>
  <c r="D426" i="29"/>
  <c r="C426" i="29"/>
  <c r="DD425" i="29"/>
  <c r="DB425" i="29"/>
  <c r="DC425" i="29" s="1"/>
  <c r="DA425" i="29"/>
  <c r="CZ425" i="29"/>
  <c r="CZ434" i="29" s="1"/>
  <c r="CY425" i="29"/>
  <c r="CY434" i="29" s="1"/>
  <c r="CX425" i="29"/>
  <c r="CW425" i="29"/>
  <c r="CV425" i="29"/>
  <c r="CU425" i="29"/>
  <c r="CT425" i="29"/>
  <c r="CR425" i="29"/>
  <c r="CR434" i="29" s="1"/>
  <c r="CS434" i="29" s="1"/>
  <c r="CQ425" i="29"/>
  <c r="CP425" i="29"/>
  <c r="CO425" i="29"/>
  <c r="CM425" i="29"/>
  <c r="CN425" i="29" s="1"/>
  <c r="CL425" i="29"/>
  <c r="CK425" i="29"/>
  <c r="CJ425" i="29"/>
  <c r="CI425" i="29"/>
  <c r="CH425" i="29"/>
  <c r="CG425" i="29"/>
  <c r="CF425" i="29"/>
  <c r="CE425" i="29"/>
  <c r="CC425" i="29"/>
  <c r="CD425" i="29" s="1"/>
  <c r="CB425" i="29"/>
  <c r="CA425" i="29"/>
  <c r="CA434" i="29" s="1"/>
  <c r="BZ425" i="29"/>
  <c r="BX425" i="29"/>
  <c r="BY425" i="29" s="1"/>
  <c r="BW425" i="29"/>
  <c r="BV425" i="29"/>
  <c r="BU425" i="29"/>
  <c r="BS425" i="29"/>
  <c r="BR425" i="29"/>
  <c r="BQ425" i="29"/>
  <c r="BP425" i="29"/>
  <c r="BN425" i="29"/>
  <c r="BO425" i="29" s="1"/>
  <c r="BM425" i="29"/>
  <c r="BL425" i="29"/>
  <c r="BK425" i="29"/>
  <c r="BJ425" i="29"/>
  <c r="BI425" i="29"/>
  <c r="BH425" i="29"/>
  <c r="BG425" i="29"/>
  <c r="BF425" i="29"/>
  <c r="BD425" i="29"/>
  <c r="BE425" i="29" s="1"/>
  <c r="BC425" i="29"/>
  <c r="BB425" i="29"/>
  <c r="BA425" i="29"/>
  <c r="AY425" i="29"/>
  <c r="AZ425" i="29" s="1"/>
  <c r="AX425" i="29"/>
  <c r="AW425" i="29"/>
  <c r="AV425" i="29"/>
  <c r="AU425" i="29"/>
  <c r="AT425" i="29"/>
  <c r="AS425" i="29"/>
  <c r="AR425" i="29"/>
  <c r="AQ425" i="29"/>
  <c r="AO425" i="29"/>
  <c r="AP425" i="29" s="1"/>
  <c r="AN425" i="29"/>
  <c r="AM425" i="29"/>
  <c r="AL425" i="29"/>
  <c r="AJ425" i="29"/>
  <c r="AK425" i="29" s="1"/>
  <c r="AI425" i="29"/>
  <c r="AH425" i="29"/>
  <c r="AG425" i="29"/>
  <c r="AF425" i="29"/>
  <c r="AE425" i="29"/>
  <c r="AD425" i="29"/>
  <c r="AC425" i="29"/>
  <c r="AB425" i="29"/>
  <c r="Z425" i="29"/>
  <c r="AA425" i="29" s="1"/>
  <c r="Y425" i="29"/>
  <c r="X425" i="29"/>
  <c r="W425" i="29"/>
  <c r="V425" i="29"/>
  <c r="U425" i="29"/>
  <c r="T425" i="29"/>
  <c r="S425" i="29"/>
  <c r="R425" i="29"/>
  <c r="P425" i="29"/>
  <c r="O425" i="29"/>
  <c r="N425" i="29"/>
  <c r="M425" i="29"/>
  <c r="L425" i="29"/>
  <c r="K425" i="29"/>
  <c r="J425" i="29"/>
  <c r="I425" i="29"/>
  <c r="H425" i="29"/>
  <c r="G425" i="29"/>
  <c r="F425" i="29"/>
  <c r="E425" i="29"/>
  <c r="D425" i="29"/>
  <c r="C425" i="29"/>
  <c r="DD424" i="29"/>
  <c r="DB424" i="29"/>
  <c r="DA424" i="29"/>
  <c r="CZ424" i="29"/>
  <c r="CY424" i="29"/>
  <c r="CX424" i="29"/>
  <c r="CW424" i="29"/>
  <c r="CV424" i="29"/>
  <c r="CU424" i="29"/>
  <c r="CT424" i="29"/>
  <c r="CS424" i="29"/>
  <c r="CR424" i="29"/>
  <c r="CQ424" i="29"/>
  <c r="CP424" i="29"/>
  <c r="CO424" i="29"/>
  <c r="CM424" i="29"/>
  <c r="CL424" i="29"/>
  <c r="CK424" i="29"/>
  <c r="CJ424" i="29"/>
  <c r="CH424" i="29"/>
  <c r="CG424" i="29"/>
  <c r="CG434" i="29" s="1"/>
  <c r="CF424" i="29"/>
  <c r="CE424" i="29"/>
  <c r="CC424" i="29"/>
  <c r="CD424" i="29" s="1"/>
  <c r="CB424" i="29"/>
  <c r="CA424" i="29"/>
  <c r="BZ424" i="29"/>
  <c r="BZ434" i="29" s="1"/>
  <c r="BY424" i="29"/>
  <c r="BX424" i="29"/>
  <c r="BW424" i="29"/>
  <c r="BV424" i="29"/>
  <c r="BU424" i="29"/>
  <c r="BT424" i="29"/>
  <c r="BS424" i="29"/>
  <c r="BR424" i="29"/>
  <c r="BQ424" i="29"/>
  <c r="BQ434" i="29" s="1"/>
  <c r="BP424" i="29"/>
  <c r="BN424" i="29"/>
  <c r="BM424" i="29"/>
  <c r="BL424" i="29"/>
  <c r="BK424" i="29"/>
  <c r="BI424" i="29"/>
  <c r="BH424" i="29"/>
  <c r="BG424" i="29"/>
  <c r="BF424" i="29"/>
  <c r="BE424" i="29"/>
  <c r="BD424" i="29"/>
  <c r="BC424" i="29"/>
  <c r="BB424" i="29"/>
  <c r="BA424" i="29"/>
  <c r="AY424" i="29"/>
  <c r="AX424" i="29"/>
  <c r="AW424" i="29"/>
  <c r="AV424" i="29"/>
  <c r="AT424" i="29"/>
  <c r="AS424" i="29"/>
  <c r="AR424" i="29"/>
  <c r="AQ424" i="29"/>
  <c r="AO424" i="29"/>
  <c r="AP424" i="29" s="1"/>
  <c r="AN424" i="29"/>
  <c r="AM424" i="29"/>
  <c r="AL424" i="29"/>
  <c r="AJ424" i="29"/>
  <c r="AI424" i="29"/>
  <c r="AH424" i="29"/>
  <c r="AG424" i="29"/>
  <c r="AF424" i="29"/>
  <c r="AE424" i="29"/>
  <c r="AD424" i="29"/>
  <c r="AC424" i="29"/>
  <c r="AB424" i="29"/>
  <c r="Z424" i="29"/>
  <c r="Y424" i="29"/>
  <c r="X424" i="29"/>
  <c r="W424" i="29"/>
  <c r="U424" i="29"/>
  <c r="T424" i="29"/>
  <c r="S424" i="29"/>
  <c r="R424" i="29"/>
  <c r="Q424" i="29"/>
  <c r="P424" i="29"/>
  <c r="O424" i="29"/>
  <c r="N424" i="29"/>
  <c r="M424" i="29"/>
  <c r="L424" i="29"/>
  <c r="K424" i="29"/>
  <c r="J424" i="29"/>
  <c r="I424" i="29"/>
  <c r="H424" i="29"/>
  <c r="F424" i="29"/>
  <c r="G424" i="29" s="1"/>
  <c r="E424" i="29"/>
  <c r="E434" i="29" s="1"/>
  <c r="D424" i="29"/>
  <c r="C424" i="29"/>
  <c r="CY422" i="29"/>
  <c r="CE422" i="29"/>
  <c r="AY422" i="29"/>
  <c r="AV422" i="29"/>
  <c r="AC422" i="29"/>
  <c r="P422" i="29"/>
  <c r="D422" i="29"/>
  <c r="DD421" i="29"/>
  <c r="DB421" i="29"/>
  <c r="DA421" i="29"/>
  <c r="CZ421" i="29"/>
  <c r="CY421" i="29"/>
  <c r="DC421" i="29" s="1"/>
  <c r="CW421" i="29"/>
  <c r="CX421" i="29" s="1"/>
  <c r="CV421" i="29"/>
  <c r="CU421" i="29"/>
  <c r="CT421" i="29"/>
  <c r="CR421" i="29"/>
  <c r="CQ421" i="29"/>
  <c r="CP421" i="29"/>
  <c r="CO421" i="29"/>
  <c r="CS421" i="29" s="1"/>
  <c r="CM421" i="29"/>
  <c r="CL421" i="29"/>
  <c r="CK421" i="29"/>
  <c r="CJ421" i="29"/>
  <c r="CN421" i="29" s="1"/>
  <c r="CH421" i="29"/>
  <c r="CG421" i="29"/>
  <c r="CI421" i="29" s="1"/>
  <c r="CF421" i="29"/>
  <c r="CE421" i="29"/>
  <c r="CC421" i="29"/>
  <c r="CB421" i="29"/>
  <c r="CA421" i="29"/>
  <c r="BZ421" i="29"/>
  <c r="BY421" i="29"/>
  <c r="BX421" i="29"/>
  <c r="BW421" i="29"/>
  <c r="BV421" i="29"/>
  <c r="BU421" i="29"/>
  <c r="BS421" i="29"/>
  <c r="BR421" i="29"/>
  <c r="BQ421" i="29"/>
  <c r="BP421" i="29"/>
  <c r="BN421" i="29"/>
  <c r="BM421" i="29"/>
  <c r="BL421" i="29"/>
  <c r="BK421" i="29"/>
  <c r="BJ421" i="29"/>
  <c r="BI421" i="29"/>
  <c r="BH421" i="29"/>
  <c r="BG421" i="29"/>
  <c r="BF421" i="29"/>
  <c r="BD421" i="29"/>
  <c r="BC421" i="29"/>
  <c r="BB421" i="29"/>
  <c r="BA421" i="29"/>
  <c r="BE421" i="29" s="1"/>
  <c r="AY421" i="29"/>
  <c r="AX421" i="29"/>
  <c r="AW421" i="29"/>
  <c r="AV421" i="29"/>
  <c r="AT421" i="29"/>
  <c r="AS421" i="29"/>
  <c r="AU421" i="29" s="1"/>
  <c r="AR421" i="29"/>
  <c r="AQ421" i="29"/>
  <c r="AP421" i="29"/>
  <c r="AO421" i="29"/>
  <c r="AN421" i="29"/>
  <c r="AM421" i="29"/>
  <c r="AL421" i="29"/>
  <c r="AK421" i="29"/>
  <c r="AJ421" i="29"/>
  <c r="AI421" i="29"/>
  <c r="AH421" i="29"/>
  <c r="AG421" i="29"/>
  <c r="AE421" i="29"/>
  <c r="AD421" i="29"/>
  <c r="AC421" i="29"/>
  <c r="AF421" i="29" s="1"/>
  <c r="AB421" i="29"/>
  <c r="Z421" i="29"/>
  <c r="Y421" i="29"/>
  <c r="X421" i="29"/>
  <c r="W421" i="29"/>
  <c r="U421" i="29"/>
  <c r="T421" i="29"/>
  <c r="S421" i="29"/>
  <c r="R421" i="29"/>
  <c r="V421" i="29" s="1"/>
  <c r="P421" i="29"/>
  <c r="Q421" i="29" s="1"/>
  <c r="O421" i="29"/>
  <c r="N421" i="29"/>
  <c r="M421" i="29"/>
  <c r="K421" i="29"/>
  <c r="J421" i="29"/>
  <c r="I421" i="29"/>
  <c r="H421" i="29"/>
  <c r="G421" i="29"/>
  <c r="F421" i="29"/>
  <c r="E421" i="29"/>
  <c r="D421" i="29"/>
  <c r="C421" i="29"/>
  <c r="DD420" i="29"/>
  <c r="DB420" i="29"/>
  <c r="DA420" i="29"/>
  <c r="DC420" i="29" s="1"/>
  <c r="CZ420" i="29"/>
  <c r="CY420" i="29"/>
  <c r="CW420" i="29"/>
  <c r="CV420" i="29"/>
  <c r="CU420" i="29"/>
  <c r="CT420" i="29"/>
  <c r="CX420" i="29" s="1"/>
  <c r="CR420" i="29"/>
  <c r="CS420" i="29" s="1"/>
  <c r="CQ420" i="29"/>
  <c r="CP420" i="29"/>
  <c r="CO420" i="29"/>
  <c r="CM420" i="29"/>
  <c r="CL420" i="29"/>
  <c r="CK420" i="29"/>
  <c r="CJ420" i="29"/>
  <c r="CH420" i="29"/>
  <c r="CG420" i="29"/>
  <c r="CF420" i="29"/>
  <c r="CE420" i="29"/>
  <c r="CI420" i="29" s="1"/>
  <c r="CC420" i="29"/>
  <c r="CB420" i="29"/>
  <c r="CA420" i="29"/>
  <c r="BZ420" i="29"/>
  <c r="BX420" i="29"/>
  <c r="BW420" i="29"/>
  <c r="BV420" i="29"/>
  <c r="BU420" i="29"/>
  <c r="BY420" i="29" s="1"/>
  <c r="BT420" i="29"/>
  <c r="BS420" i="29"/>
  <c r="BR420" i="29"/>
  <c r="BQ420" i="29"/>
  <c r="BP420" i="29"/>
  <c r="BN420" i="29"/>
  <c r="BM420" i="29"/>
  <c r="BL420" i="29"/>
  <c r="BK420" i="29"/>
  <c r="BO420" i="29" s="1"/>
  <c r="BI420" i="29"/>
  <c r="BH420" i="29"/>
  <c r="BG420" i="29"/>
  <c r="BF420" i="29"/>
  <c r="BJ420" i="29" s="1"/>
  <c r="BD420" i="29"/>
  <c r="BC420" i="29"/>
  <c r="BE420" i="29" s="1"/>
  <c r="BB420" i="29"/>
  <c r="BA420" i="29"/>
  <c r="AY420" i="29"/>
  <c r="AX420" i="29"/>
  <c r="AW420" i="29"/>
  <c r="AV420" i="29"/>
  <c r="AZ420" i="29" s="1"/>
  <c r="AU420" i="29"/>
  <c r="AT420" i="29"/>
  <c r="AS420" i="29"/>
  <c r="AR420" i="29"/>
  <c r="AQ420" i="29"/>
  <c r="AO420" i="29"/>
  <c r="AN420" i="29"/>
  <c r="AM420" i="29"/>
  <c r="AP420" i="29" s="1"/>
  <c r="AL420" i="29"/>
  <c r="AJ420" i="29"/>
  <c r="AI420" i="29"/>
  <c r="AH420" i="29"/>
  <c r="AG420" i="29"/>
  <c r="AK420" i="29" s="1"/>
  <c r="AE420" i="29"/>
  <c r="AF420" i="29" s="1"/>
  <c r="AD420" i="29"/>
  <c r="AC420" i="29"/>
  <c r="AB420" i="29"/>
  <c r="Z420" i="29"/>
  <c r="Y420" i="29"/>
  <c r="X420" i="29"/>
  <c r="W420" i="29"/>
  <c r="U420" i="29"/>
  <c r="T420" i="29"/>
  <c r="S420" i="29"/>
  <c r="R420" i="29"/>
  <c r="P420" i="29"/>
  <c r="O420" i="29"/>
  <c r="Q420" i="29" s="1"/>
  <c r="N420" i="29"/>
  <c r="M420" i="29"/>
  <c r="K420" i="29"/>
  <c r="J420" i="29"/>
  <c r="I420" i="29"/>
  <c r="H420" i="29"/>
  <c r="L420" i="29" s="1"/>
  <c r="G420" i="29"/>
  <c r="F420" i="29"/>
  <c r="E420" i="29"/>
  <c r="D420" i="29"/>
  <c r="C420" i="29"/>
  <c r="DD419" i="29"/>
  <c r="DB419" i="29"/>
  <c r="DA419" i="29"/>
  <c r="CZ419" i="29"/>
  <c r="CY419" i="29"/>
  <c r="CW419" i="29"/>
  <c r="CV419" i="29"/>
  <c r="CU419" i="29"/>
  <c r="CT419" i="29"/>
  <c r="CX419" i="29" s="1"/>
  <c r="CS419" i="29"/>
  <c r="CR419" i="29"/>
  <c r="CQ419" i="29"/>
  <c r="CP419" i="29"/>
  <c r="CO419" i="29"/>
  <c r="CM419" i="29"/>
  <c r="CL419" i="29"/>
  <c r="CK419" i="29"/>
  <c r="CJ419" i="29"/>
  <c r="CH419" i="29"/>
  <c r="CG419" i="29"/>
  <c r="CF419" i="29"/>
  <c r="CE419" i="29"/>
  <c r="CC419" i="29"/>
  <c r="CB419" i="29"/>
  <c r="CA419" i="29"/>
  <c r="BZ419" i="29"/>
  <c r="CD419" i="29" s="1"/>
  <c r="BY419" i="29"/>
  <c r="BX419" i="29"/>
  <c r="BW419" i="29"/>
  <c r="BV419" i="29"/>
  <c r="BU419" i="29"/>
  <c r="BS419" i="29"/>
  <c r="BR419" i="29"/>
  <c r="BQ419" i="29"/>
  <c r="BP419" i="29"/>
  <c r="BN419" i="29"/>
  <c r="BM419" i="29"/>
  <c r="BO419" i="29" s="1"/>
  <c r="BL419" i="29"/>
  <c r="BK419" i="29"/>
  <c r="BI419" i="29"/>
  <c r="BH419" i="29"/>
  <c r="BJ419" i="29" s="1"/>
  <c r="BG419" i="29"/>
  <c r="BF419" i="29"/>
  <c r="BD419" i="29"/>
  <c r="BC419" i="29"/>
  <c r="BB419" i="29"/>
  <c r="BA419" i="29"/>
  <c r="BE419" i="29" s="1"/>
  <c r="AZ419" i="29"/>
  <c r="AY419" i="29"/>
  <c r="AX419" i="29"/>
  <c r="AW419" i="29"/>
  <c r="AV419" i="29"/>
  <c r="AT419" i="29"/>
  <c r="AS419" i="29"/>
  <c r="AR419" i="29"/>
  <c r="AQ419" i="29"/>
  <c r="AO419" i="29"/>
  <c r="AN419" i="29"/>
  <c r="AM419" i="29"/>
  <c r="AL419" i="29"/>
  <c r="AP419" i="29" s="1"/>
  <c r="AJ419" i="29"/>
  <c r="AI419" i="29"/>
  <c r="AK419" i="29" s="1"/>
  <c r="AH419" i="29"/>
  <c r="AG419" i="29"/>
  <c r="AE419" i="29"/>
  <c r="AD419" i="29"/>
  <c r="AC419" i="29"/>
  <c r="AB419" i="29"/>
  <c r="AF419" i="29" s="1"/>
  <c r="Z419" i="29"/>
  <c r="AA419" i="29" s="1"/>
  <c r="Y419" i="29"/>
  <c r="X419" i="29"/>
  <c r="W419" i="29"/>
  <c r="U419" i="29"/>
  <c r="T419" i="29"/>
  <c r="S419" i="29"/>
  <c r="R419" i="29"/>
  <c r="V419" i="29" s="1"/>
  <c r="P419" i="29"/>
  <c r="O419" i="29"/>
  <c r="N419" i="29"/>
  <c r="N422" i="29" s="1"/>
  <c r="M419" i="29"/>
  <c r="K419" i="29"/>
  <c r="J419" i="29"/>
  <c r="L419" i="29" s="1"/>
  <c r="I419" i="29"/>
  <c r="H419" i="29"/>
  <c r="F419" i="29"/>
  <c r="E419" i="29"/>
  <c r="D419" i="29"/>
  <c r="C419" i="29"/>
  <c r="DD418" i="29"/>
  <c r="DB418" i="29"/>
  <c r="DA418" i="29"/>
  <c r="CZ418" i="29"/>
  <c r="CY418" i="29"/>
  <c r="DC418" i="29" s="1"/>
  <c r="CW418" i="29"/>
  <c r="CV418" i="29"/>
  <c r="CU418" i="29"/>
  <c r="CX418" i="29" s="1"/>
  <c r="CT418" i="29"/>
  <c r="CR418" i="29"/>
  <c r="CQ418" i="29"/>
  <c r="CP418" i="29"/>
  <c r="CO418" i="29"/>
  <c r="CM418" i="29"/>
  <c r="CN418" i="29" s="1"/>
  <c r="CL418" i="29"/>
  <c r="CK418" i="29"/>
  <c r="CJ418" i="29"/>
  <c r="CH418" i="29"/>
  <c r="CG418" i="29"/>
  <c r="CF418" i="29"/>
  <c r="CE418" i="29"/>
  <c r="CC418" i="29"/>
  <c r="CB418" i="29"/>
  <c r="CA418" i="29"/>
  <c r="BZ418" i="29"/>
  <c r="CD418" i="29" s="1"/>
  <c r="BY418" i="29"/>
  <c r="BX418" i="29"/>
  <c r="BW418" i="29"/>
  <c r="BV418" i="29"/>
  <c r="BU418" i="29"/>
  <c r="BS418" i="29"/>
  <c r="BR418" i="29"/>
  <c r="BQ418" i="29"/>
  <c r="BP418" i="29"/>
  <c r="BP422" i="29" s="1"/>
  <c r="BO418" i="29"/>
  <c r="BN418" i="29"/>
  <c r="BM418" i="29"/>
  <c r="BL418" i="29"/>
  <c r="BK418" i="29"/>
  <c r="BI418" i="29"/>
  <c r="BH418" i="29"/>
  <c r="BG418" i="29"/>
  <c r="BF418" i="29"/>
  <c r="BD418" i="29"/>
  <c r="BC418" i="29"/>
  <c r="BB418" i="29"/>
  <c r="BA418" i="29"/>
  <c r="AY418" i="29"/>
  <c r="AZ418" i="29" s="1"/>
  <c r="AX418" i="29"/>
  <c r="AW418" i="29"/>
  <c r="AV418" i="29"/>
  <c r="AT418" i="29"/>
  <c r="AS418" i="29"/>
  <c r="AR418" i="29"/>
  <c r="AQ418" i="29"/>
  <c r="AU418" i="29" s="1"/>
  <c r="AO418" i="29"/>
  <c r="AN418" i="29"/>
  <c r="AM418" i="29"/>
  <c r="AL418" i="29"/>
  <c r="AJ418" i="29"/>
  <c r="AI418" i="29"/>
  <c r="AK418" i="29" s="1"/>
  <c r="AH418" i="29"/>
  <c r="AG418" i="29"/>
  <c r="AF418" i="29"/>
  <c r="AE418" i="29"/>
  <c r="AD418" i="29"/>
  <c r="AC418" i="29"/>
  <c r="AB418" i="29"/>
  <c r="Z418" i="29"/>
  <c r="Y418" i="29"/>
  <c r="X418" i="29"/>
  <c r="W418" i="29"/>
  <c r="AA418" i="29" s="1"/>
  <c r="U418" i="29"/>
  <c r="T418" i="29"/>
  <c r="S418" i="29"/>
  <c r="V418" i="29" s="1"/>
  <c r="R418" i="29"/>
  <c r="P418" i="29"/>
  <c r="O418" i="29"/>
  <c r="O422" i="29" s="1"/>
  <c r="N418" i="29"/>
  <c r="M418" i="29"/>
  <c r="K418" i="29"/>
  <c r="J418" i="29"/>
  <c r="I418" i="29"/>
  <c r="H418" i="29"/>
  <c r="L418" i="29" s="1"/>
  <c r="F418" i="29"/>
  <c r="G418" i="29" s="1"/>
  <c r="E418" i="29"/>
  <c r="D418" i="29"/>
  <c r="C418" i="29"/>
  <c r="DD417" i="29"/>
  <c r="DB417" i="29"/>
  <c r="DA417" i="29"/>
  <c r="CZ417" i="29"/>
  <c r="CY417" i="29"/>
  <c r="DC417" i="29" s="1"/>
  <c r="CW417" i="29"/>
  <c r="CV417" i="29"/>
  <c r="CU417" i="29"/>
  <c r="CT417" i="29"/>
  <c r="CX417" i="29" s="1"/>
  <c r="CR417" i="29"/>
  <c r="CQ417" i="29"/>
  <c r="CS417" i="29" s="1"/>
  <c r="CP417" i="29"/>
  <c r="CO417" i="29"/>
  <c r="CM417" i="29"/>
  <c r="CL417" i="29"/>
  <c r="CK417" i="29"/>
  <c r="CJ417" i="29"/>
  <c r="CH417" i="29"/>
  <c r="CI417" i="29" s="1"/>
  <c r="CG417" i="29"/>
  <c r="CF417" i="29"/>
  <c r="CE417" i="29"/>
  <c r="CD417" i="29"/>
  <c r="CC417" i="29"/>
  <c r="CB417" i="29"/>
  <c r="CA417" i="29"/>
  <c r="BZ417" i="29"/>
  <c r="BX417" i="29"/>
  <c r="BW417" i="29"/>
  <c r="BV417" i="29"/>
  <c r="BU417" i="29"/>
  <c r="BY417" i="29" s="1"/>
  <c r="BS417" i="29"/>
  <c r="BR417" i="29"/>
  <c r="BT417" i="29" s="1"/>
  <c r="BQ417" i="29"/>
  <c r="BP417" i="29"/>
  <c r="BN417" i="29"/>
  <c r="BM417" i="29"/>
  <c r="BL417" i="29"/>
  <c r="BK417" i="29"/>
  <c r="BI417" i="29"/>
  <c r="BJ417" i="29" s="1"/>
  <c r="BH417" i="29"/>
  <c r="BG417" i="29"/>
  <c r="BF417" i="29"/>
  <c r="BD417" i="29"/>
  <c r="BE417" i="29" s="1"/>
  <c r="BC417" i="29"/>
  <c r="BB417" i="29"/>
  <c r="BA417" i="29"/>
  <c r="AY417" i="29"/>
  <c r="AX417" i="29"/>
  <c r="AW417" i="29"/>
  <c r="AV417" i="29"/>
  <c r="AZ417" i="29" s="1"/>
  <c r="AU417" i="29"/>
  <c r="AT417" i="29"/>
  <c r="AS417" i="29"/>
  <c r="AR417" i="29"/>
  <c r="AQ417" i="29"/>
  <c r="AO417" i="29"/>
  <c r="AN417" i="29"/>
  <c r="AM417" i="29"/>
  <c r="AL417" i="29"/>
  <c r="AP417" i="29" s="1"/>
  <c r="AK417" i="29"/>
  <c r="AJ417" i="29"/>
  <c r="AI417" i="29"/>
  <c r="AH417" i="29"/>
  <c r="AG417" i="29"/>
  <c r="AE417" i="29"/>
  <c r="AD417" i="29"/>
  <c r="AF417" i="29" s="1"/>
  <c r="AC417" i="29"/>
  <c r="AB417" i="29"/>
  <c r="Z417" i="29"/>
  <c r="Y417" i="29"/>
  <c r="X417" i="29"/>
  <c r="W417" i="29"/>
  <c r="AA417" i="29" s="1"/>
  <c r="U417" i="29"/>
  <c r="V417" i="29" s="1"/>
  <c r="T417" i="29"/>
  <c r="S417" i="29"/>
  <c r="R417" i="29"/>
  <c r="P417" i="29"/>
  <c r="O417" i="29"/>
  <c r="N417" i="29"/>
  <c r="M417" i="29"/>
  <c r="Q417" i="29" s="1"/>
  <c r="K417" i="29"/>
  <c r="J417" i="29"/>
  <c r="I417" i="29"/>
  <c r="H417" i="29"/>
  <c r="F417" i="29"/>
  <c r="E417" i="29"/>
  <c r="G417" i="29" s="1"/>
  <c r="D417" i="29"/>
  <c r="C417" i="29"/>
  <c r="DD416" i="29"/>
  <c r="DB416" i="29"/>
  <c r="DA416" i="29"/>
  <c r="CZ416" i="29"/>
  <c r="CY416" i="29"/>
  <c r="DC416" i="29" s="1"/>
  <c r="CW416" i="29"/>
  <c r="CV416" i="29"/>
  <c r="CU416" i="29"/>
  <c r="CT416" i="29"/>
  <c r="CR416" i="29"/>
  <c r="CQ416" i="29"/>
  <c r="CS416" i="29" s="1"/>
  <c r="CP416" i="29"/>
  <c r="CO416" i="29"/>
  <c r="CN416" i="29"/>
  <c r="CM416" i="29"/>
  <c r="CL416" i="29"/>
  <c r="CK416" i="29"/>
  <c r="CJ416" i="29"/>
  <c r="CH416" i="29"/>
  <c r="CG416" i="29"/>
  <c r="CF416" i="29"/>
  <c r="CE416" i="29"/>
  <c r="CC416" i="29"/>
  <c r="CB416" i="29"/>
  <c r="CA416" i="29"/>
  <c r="CD416" i="29" s="1"/>
  <c r="BZ416" i="29"/>
  <c r="BX416" i="29"/>
  <c r="BW416" i="29"/>
  <c r="BV416" i="29"/>
  <c r="BU416" i="29"/>
  <c r="BS416" i="29"/>
  <c r="BR416" i="29"/>
  <c r="BQ416" i="29"/>
  <c r="BP416" i="29"/>
  <c r="BT416" i="29" s="1"/>
  <c r="BN416" i="29"/>
  <c r="BO416" i="29" s="1"/>
  <c r="BM416" i="29"/>
  <c r="BL416" i="29"/>
  <c r="BK416" i="29"/>
  <c r="BI416" i="29"/>
  <c r="BH416" i="29"/>
  <c r="BG416" i="29"/>
  <c r="BF416" i="29"/>
  <c r="BJ416" i="29" s="1"/>
  <c r="BE416" i="29"/>
  <c r="BD416" i="29"/>
  <c r="BC416" i="29"/>
  <c r="BB416" i="29"/>
  <c r="BA416" i="29"/>
  <c r="AY416" i="29"/>
  <c r="AX416" i="29"/>
  <c r="AW416" i="29"/>
  <c r="AZ416" i="29" s="1"/>
  <c r="AV416" i="29"/>
  <c r="AT416" i="29"/>
  <c r="AS416" i="29"/>
  <c r="AR416" i="29"/>
  <c r="AQ416" i="29"/>
  <c r="AO416" i="29"/>
  <c r="AP416" i="29" s="1"/>
  <c r="AN416" i="29"/>
  <c r="AM416" i="29"/>
  <c r="AL416" i="29"/>
  <c r="AJ416" i="29"/>
  <c r="AJ422" i="29" s="1"/>
  <c r="AI416" i="29"/>
  <c r="AH416" i="29"/>
  <c r="AG416" i="29"/>
  <c r="AE416" i="29"/>
  <c r="AD416" i="29"/>
  <c r="AC416" i="29"/>
  <c r="AB416" i="29"/>
  <c r="AF416" i="29" s="1"/>
  <c r="AA416" i="29"/>
  <c r="Z416" i="29"/>
  <c r="Y416" i="29"/>
  <c r="X416" i="29"/>
  <c r="W416" i="29"/>
  <c r="U416" i="29"/>
  <c r="T416" i="29"/>
  <c r="S416" i="29"/>
  <c r="S422" i="29" s="1"/>
  <c r="R416" i="29"/>
  <c r="P416" i="29"/>
  <c r="O416" i="29"/>
  <c r="Q416" i="29" s="1"/>
  <c r="N416" i="29"/>
  <c r="M416" i="29"/>
  <c r="K416" i="29"/>
  <c r="J416" i="29"/>
  <c r="I416" i="29"/>
  <c r="H416" i="29"/>
  <c r="F416" i="29"/>
  <c r="E416" i="29"/>
  <c r="D416" i="29"/>
  <c r="C416" i="29"/>
  <c r="G416" i="29" s="1"/>
  <c r="DD415" i="29"/>
  <c r="DC415" i="29"/>
  <c r="DB415" i="29"/>
  <c r="DA415" i="29"/>
  <c r="CZ415" i="29"/>
  <c r="CY415" i="29"/>
  <c r="CW415" i="29"/>
  <c r="CW422" i="29" s="1"/>
  <c r="CV415" i="29"/>
  <c r="CV422" i="29" s="1"/>
  <c r="CU415" i="29"/>
  <c r="CT415" i="29"/>
  <c r="CX415" i="29" s="1"/>
  <c r="CR415" i="29"/>
  <c r="CQ415" i="29"/>
  <c r="CP415" i="29"/>
  <c r="CO415" i="29"/>
  <c r="CS415" i="29" s="1"/>
  <c r="CM415" i="29"/>
  <c r="CM422" i="29" s="1"/>
  <c r="CL415" i="29"/>
  <c r="CN415" i="29" s="1"/>
  <c r="CK415" i="29"/>
  <c r="CJ415" i="29"/>
  <c r="CH415" i="29"/>
  <c r="CG415" i="29"/>
  <c r="CF415" i="29"/>
  <c r="CE415" i="29"/>
  <c r="CC415" i="29"/>
  <c r="CD415" i="29" s="1"/>
  <c r="CB415" i="29"/>
  <c r="CA415" i="29"/>
  <c r="BZ415" i="29"/>
  <c r="BX415" i="29"/>
  <c r="BW415" i="29"/>
  <c r="BV415" i="29"/>
  <c r="BU415" i="29"/>
  <c r="BY415" i="29" s="1"/>
  <c r="BS415" i="29"/>
  <c r="BR415" i="29"/>
  <c r="BQ415" i="29"/>
  <c r="BP415" i="29"/>
  <c r="BT415" i="29" s="1"/>
  <c r="BN415" i="29"/>
  <c r="BM415" i="29"/>
  <c r="BL415" i="29"/>
  <c r="BK415" i="29"/>
  <c r="BI415" i="29"/>
  <c r="BH415" i="29"/>
  <c r="BG415" i="29"/>
  <c r="BG422" i="29" s="1"/>
  <c r="BF415" i="29"/>
  <c r="BJ415" i="29" s="1"/>
  <c r="BE415" i="29"/>
  <c r="BD415" i="29"/>
  <c r="BC415" i="29"/>
  <c r="BB415" i="29"/>
  <c r="BA415" i="29"/>
  <c r="AY415" i="29"/>
  <c r="AX415" i="29"/>
  <c r="AW415" i="29"/>
  <c r="AZ415" i="29" s="1"/>
  <c r="AV415" i="29"/>
  <c r="AT415" i="29"/>
  <c r="AS415" i="29"/>
  <c r="AR415" i="29"/>
  <c r="AQ415" i="29"/>
  <c r="AO415" i="29"/>
  <c r="AN415" i="29"/>
  <c r="AM415" i="29"/>
  <c r="AL415" i="29"/>
  <c r="AP415" i="29" s="1"/>
  <c r="AJ415" i="29"/>
  <c r="AI415" i="29"/>
  <c r="AH415" i="29"/>
  <c r="AG415" i="29"/>
  <c r="AE415" i="29"/>
  <c r="AD415" i="29"/>
  <c r="AF415" i="29" s="1"/>
  <c r="AC415" i="29"/>
  <c r="AB415" i="29"/>
  <c r="Z415" i="29"/>
  <c r="Y415" i="29"/>
  <c r="X415" i="29"/>
  <c r="W415" i="29"/>
  <c r="U415" i="29"/>
  <c r="T415" i="29"/>
  <c r="S415" i="29"/>
  <c r="R415" i="29"/>
  <c r="V415" i="29" s="1"/>
  <c r="P415" i="29"/>
  <c r="O415" i="29"/>
  <c r="N415" i="29"/>
  <c r="Q415" i="29" s="1"/>
  <c r="M415" i="29"/>
  <c r="K415" i="29"/>
  <c r="J415" i="29"/>
  <c r="I415" i="29"/>
  <c r="H415" i="29"/>
  <c r="F415" i="29"/>
  <c r="E415" i="29"/>
  <c r="D415" i="29"/>
  <c r="C415" i="29"/>
  <c r="DD414" i="29"/>
  <c r="DB414" i="29"/>
  <c r="DC414" i="29" s="1"/>
  <c r="DA414" i="29"/>
  <c r="CZ414" i="29"/>
  <c r="CY414" i="29"/>
  <c r="CW414" i="29"/>
  <c r="CV414" i="29"/>
  <c r="CU414" i="29"/>
  <c r="CT414" i="29"/>
  <c r="CX414" i="29" s="1"/>
  <c r="CR414" i="29"/>
  <c r="CQ414" i="29"/>
  <c r="CP414" i="29"/>
  <c r="CO414" i="29"/>
  <c r="CM414" i="29"/>
  <c r="CL414" i="29"/>
  <c r="CK414" i="29"/>
  <c r="CJ414" i="29"/>
  <c r="CI414" i="29"/>
  <c r="CH414" i="29"/>
  <c r="CG414" i="29"/>
  <c r="CF414" i="29"/>
  <c r="CE414" i="29"/>
  <c r="CC414" i="29"/>
  <c r="CB414" i="29"/>
  <c r="CA414" i="29"/>
  <c r="CD414" i="29" s="1"/>
  <c r="BZ414" i="29"/>
  <c r="BX414" i="29"/>
  <c r="BW414" i="29"/>
  <c r="BV414" i="29"/>
  <c r="BY414" i="29" s="1"/>
  <c r="BU414" i="29"/>
  <c r="BS414" i="29"/>
  <c r="BR414" i="29"/>
  <c r="BQ414" i="29"/>
  <c r="BP414" i="29"/>
  <c r="BN414" i="29"/>
  <c r="BM414" i="29"/>
  <c r="BL414" i="29"/>
  <c r="BK414" i="29"/>
  <c r="BO414" i="29" s="1"/>
  <c r="BJ414" i="29"/>
  <c r="BI414" i="29"/>
  <c r="BH414" i="29"/>
  <c r="BG414" i="29"/>
  <c r="BF414" i="29"/>
  <c r="BD414" i="29"/>
  <c r="BC414" i="29"/>
  <c r="BB414" i="29"/>
  <c r="BA414" i="29"/>
  <c r="BE414" i="29" s="1"/>
  <c r="AY414" i="29"/>
  <c r="AX414" i="29"/>
  <c r="AW414" i="29"/>
  <c r="AV414" i="29"/>
  <c r="AZ414" i="29" s="1"/>
  <c r="AT414" i="29"/>
  <c r="AS414" i="29"/>
  <c r="AU414" i="29" s="1"/>
  <c r="AR414" i="29"/>
  <c r="AQ414" i="29"/>
  <c r="AO414" i="29"/>
  <c r="AN414" i="29"/>
  <c r="AM414" i="29"/>
  <c r="AL414" i="29"/>
  <c r="AP414" i="29" s="1"/>
  <c r="AK414" i="29"/>
  <c r="AJ414" i="29"/>
  <c r="AI414" i="29"/>
  <c r="AH414" i="29"/>
  <c r="AG414" i="29"/>
  <c r="AE414" i="29"/>
  <c r="AD414" i="29"/>
  <c r="AC414" i="29"/>
  <c r="AF414" i="29" s="1"/>
  <c r="AB414" i="29"/>
  <c r="Z414" i="29"/>
  <c r="Y414" i="29"/>
  <c r="X414" i="29"/>
  <c r="W414" i="29"/>
  <c r="U414" i="29"/>
  <c r="V414" i="29" s="1"/>
  <c r="T414" i="29"/>
  <c r="S414" i="29"/>
  <c r="R414" i="29"/>
  <c r="P414" i="29"/>
  <c r="O414" i="29"/>
  <c r="N414" i="29"/>
  <c r="M414" i="29"/>
  <c r="K414" i="29"/>
  <c r="J414" i="29"/>
  <c r="I414" i="29"/>
  <c r="H414" i="29"/>
  <c r="L414" i="29" s="1"/>
  <c r="F414" i="29"/>
  <c r="E414" i="29"/>
  <c r="D414" i="29"/>
  <c r="G414" i="29" s="1"/>
  <c r="C414" i="29"/>
  <c r="DD413" i="29"/>
  <c r="DB413" i="29"/>
  <c r="DA413" i="29"/>
  <c r="CZ413" i="29"/>
  <c r="CY413" i="29"/>
  <c r="CW413" i="29"/>
  <c r="CX413" i="29" s="1"/>
  <c r="CV413" i="29"/>
  <c r="CU413" i="29"/>
  <c r="CT413" i="29"/>
  <c r="CS413" i="29"/>
  <c r="CR413" i="29"/>
  <c r="CQ413" i="29"/>
  <c r="CP413" i="29"/>
  <c r="CO413" i="29"/>
  <c r="CO422" i="29" s="1"/>
  <c r="CM413" i="29"/>
  <c r="CL413" i="29"/>
  <c r="CK413" i="29"/>
  <c r="CJ413" i="29"/>
  <c r="CH413" i="29"/>
  <c r="CG413" i="29"/>
  <c r="CI413" i="29" s="1"/>
  <c r="CF413" i="29"/>
  <c r="CE413" i="29"/>
  <c r="CC413" i="29"/>
  <c r="CD413" i="29" s="1"/>
  <c r="CB413" i="29"/>
  <c r="CA413" i="29"/>
  <c r="BZ413" i="29"/>
  <c r="BX413" i="29"/>
  <c r="BW413" i="29"/>
  <c r="BV413" i="29"/>
  <c r="BU413" i="29"/>
  <c r="BY413" i="29" s="1"/>
  <c r="BT413" i="29"/>
  <c r="BS413" i="29"/>
  <c r="BR413" i="29"/>
  <c r="BQ413" i="29"/>
  <c r="BP413" i="29"/>
  <c r="BN413" i="29"/>
  <c r="BM413" i="29"/>
  <c r="BL413" i="29"/>
  <c r="BK413" i="29"/>
  <c r="BO413" i="29" s="1"/>
  <c r="BI413" i="29"/>
  <c r="BI422" i="29" s="1"/>
  <c r="BH413" i="29"/>
  <c r="BJ413" i="29" s="1"/>
  <c r="BG413" i="29"/>
  <c r="BF413" i="29"/>
  <c r="BD413" i="29"/>
  <c r="BC413" i="29"/>
  <c r="BB413" i="29"/>
  <c r="BA413" i="29"/>
  <c r="AY413" i="29"/>
  <c r="AX413" i="29"/>
  <c r="AW413" i="29"/>
  <c r="AV413" i="29"/>
  <c r="AZ413" i="29" s="1"/>
  <c r="AU413" i="29"/>
  <c r="AT413" i="29"/>
  <c r="AS413" i="29"/>
  <c r="AR413" i="29"/>
  <c r="AQ413" i="29"/>
  <c r="AO413" i="29"/>
  <c r="AN413" i="29"/>
  <c r="AM413" i="29"/>
  <c r="AL413" i="29"/>
  <c r="AP413" i="29" s="1"/>
  <c r="AJ413" i="29"/>
  <c r="AI413" i="29"/>
  <c r="AH413" i="29"/>
  <c r="AG413" i="29"/>
  <c r="AK413" i="29" s="1"/>
  <c r="AE413" i="29"/>
  <c r="AD413" i="29"/>
  <c r="AF413" i="29" s="1"/>
  <c r="AC413" i="29"/>
  <c r="AB413" i="29"/>
  <c r="AB422" i="29" s="1"/>
  <c r="Z413" i="29"/>
  <c r="Y413" i="29"/>
  <c r="X413" i="29"/>
  <c r="W413" i="29"/>
  <c r="U413" i="29"/>
  <c r="V413" i="29" s="1"/>
  <c r="T413" i="29"/>
  <c r="S413" i="29"/>
  <c r="R413" i="29"/>
  <c r="P413" i="29"/>
  <c r="O413" i="29"/>
  <c r="N413" i="29"/>
  <c r="M413" i="29"/>
  <c r="K413" i="29"/>
  <c r="J413" i="29"/>
  <c r="I413" i="29"/>
  <c r="H413" i="29"/>
  <c r="L413" i="29" s="1"/>
  <c r="G413" i="29"/>
  <c r="F413" i="29"/>
  <c r="E413" i="29"/>
  <c r="D413" i="29"/>
  <c r="C413" i="29"/>
  <c r="DD412" i="29"/>
  <c r="DB412" i="29"/>
  <c r="DA412" i="29"/>
  <c r="CZ412" i="29"/>
  <c r="CZ422" i="29" s="1"/>
  <c r="CY412" i="29"/>
  <c r="CW412" i="29"/>
  <c r="CV412" i="29"/>
  <c r="CU412" i="29"/>
  <c r="CT412" i="29"/>
  <c r="CR412" i="29"/>
  <c r="CQ412" i="29"/>
  <c r="CP412" i="29"/>
  <c r="CO412" i="29"/>
  <c r="CM412" i="29"/>
  <c r="CL412" i="29"/>
  <c r="CK412" i="29"/>
  <c r="CJ412" i="29"/>
  <c r="CH412" i="29"/>
  <c r="CG412" i="29"/>
  <c r="CF412" i="29"/>
  <c r="CE412" i="29"/>
  <c r="CC412" i="29"/>
  <c r="CB412" i="29"/>
  <c r="CA412" i="29"/>
  <c r="BZ412" i="29"/>
  <c r="BX412" i="29"/>
  <c r="BW412" i="29"/>
  <c r="BV412" i="29"/>
  <c r="BU412" i="29"/>
  <c r="BS412" i="29"/>
  <c r="BS422" i="29" s="1"/>
  <c r="BR412" i="29"/>
  <c r="BQ412" i="29"/>
  <c r="BP412" i="29"/>
  <c r="BN412" i="29"/>
  <c r="BM412" i="29"/>
  <c r="BL412" i="29"/>
  <c r="BK412" i="29"/>
  <c r="BJ412" i="29"/>
  <c r="BI412" i="29"/>
  <c r="BH412" i="29"/>
  <c r="BG412" i="29"/>
  <c r="BF412" i="29"/>
  <c r="BD412" i="29"/>
  <c r="BC412" i="29"/>
  <c r="BB412" i="29"/>
  <c r="BA412" i="29"/>
  <c r="BA422" i="29" s="1"/>
  <c r="AY412" i="29"/>
  <c r="AX412" i="29"/>
  <c r="AW412" i="29"/>
  <c r="AV412" i="29"/>
  <c r="AZ412" i="29" s="1"/>
  <c r="AT412" i="29"/>
  <c r="AT422" i="29" s="1"/>
  <c r="AS412" i="29"/>
  <c r="AR412" i="29"/>
  <c r="AQ412" i="29"/>
  <c r="AO412" i="29"/>
  <c r="AN412" i="29"/>
  <c r="AM412" i="29"/>
  <c r="AL412" i="29"/>
  <c r="AJ412" i="29"/>
  <c r="AI412" i="29"/>
  <c r="AI422" i="29" s="1"/>
  <c r="AH412" i="29"/>
  <c r="AG412" i="29"/>
  <c r="AE412" i="29"/>
  <c r="AD412" i="29"/>
  <c r="AC412" i="29"/>
  <c r="AB412" i="29"/>
  <c r="AA412" i="29"/>
  <c r="Z412" i="29"/>
  <c r="Y412" i="29"/>
  <c r="X412" i="29"/>
  <c r="X422" i="29" s="1"/>
  <c r="W412" i="29"/>
  <c r="V412" i="29"/>
  <c r="U412" i="29"/>
  <c r="T412" i="29"/>
  <c r="T422" i="29" s="1"/>
  <c r="S412" i="29"/>
  <c r="R412" i="29"/>
  <c r="P412" i="29"/>
  <c r="O412" i="29"/>
  <c r="N412" i="29"/>
  <c r="Q412" i="29" s="1"/>
  <c r="M412" i="29"/>
  <c r="K412" i="29"/>
  <c r="J412" i="29"/>
  <c r="I412" i="29"/>
  <c r="H412" i="29"/>
  <c r="F412" i="29"/>
  <c r="F422" i="29" s="1"/>
  <c r="E412" i="29"/>
  <c r="D412" i="29"/>
  <c r="C412" i="29"/>
  <c r="CT410" i="29"/>
  <c r="BQ410" i="29"/>
  <c r="BP410" i="29"/>
  <c r="DD409" i="29"/>
  <c r="AC274" i="9" s="1"/>
  <c r="DB409" i="29"/>
  <c r="DA409" i="29"/>
  <c r="CZ409" i="29"/>
  <c r="CY409" i="29"/>
  <c r="DC409" i="29" s="1"/>
  <c r="CW409" i="29"/>
  <c r="CV409" i="29"/>
  <c r="CX409" i="29" s="1"/>
  <c r="CU409" i="29"/>
  <c r="CT409" i="29"/>
  <c r="CR409" i="29"/>
  <c r="CQ409" i="29"/>
  <c r="CP409" i="29"/>
  <c r="CO409" i="29"/>
  <c r="CM409" i="29"/>
  <c r="CN409" i="29" s="1"/>
  <c r="CL409" i="29"/>
  <c r="CK409" i="29"/>
  <c r="CJ409" i="29"/>
  <c r="CH409" i="29"/>
  <c r="CG409" i="29"/>
  <c r="CF409" i="29"/>
  <c r="CE409" i="29"/>
  <c r="CI409" i="29" s="1"/>
  <c r="CC409" i="29"/>
  <c r="CB409" i="29"/>
  <c r="CA409" i="29"/>
  <c r="BZ409" i="29"/>
  <c r="CD409" i="29" s="1"/>
  <c r="BX409" i="29"/>
  <c r="BX410" i="29" s="1"/>
  <c r="BW409" i="29"/>
  <c r="BV409" i="29"/>
  <c r="BU409" i="29"/>
  <c r="BS409" i="29"/>
  <c r="BR409" i="29"/>
  <c r="BQ409" i="29"/>
  <c r="BP409" i="29"/>
  <c r="BT409" i="29" s="1"/>
  <c r="BO409" i="29"/>
  <c r="BN409" i="29"/>
  <c r="BM409" i="29"/>
  <c r="BL409" i="29"/>
  <c r="BK409" i="29"/>
  <c r="BI409" i="29"/>
  <c r="BH409" i="29"/>
  <c r="BG409" i="29"/>
  <c r="BF409" i="29"/>
  <c r="BJ409" i="29" s="1"/>
  <c r="BD409" i="29"/>
  <c r="BC409" i="29"/>
  <c r="BB409" i="29"/>
  <c r="BA409" i="29"/>
  <c r="BE409" i="29" s="1"/>
  <c r="AY409" i="29"/>
  <c r="AX409" i="29"/>
  <c r="AW409" i="29"/>
  <c r="AV409" i="29"/>
  <c r="AT409" i="29"/>
  <c r="AS409" i="29"/>
  <c r="AR409" i="29"/>
  <c r="AQ409" i="29"/>
  <c r="AU409" i="29" s="1"/>
  <c r="AP409" i="29"/>
  <c r="AO409" i="29"/>
  <c r="AN409" i="29"/>
  <c r="AM409" i="29"/>
  <c r="AL409" i="29"/>
  <c r="AJ409" i="29"/>
  <c r="AI409" i="29"/>
  <c r="AH409" i="29"/>
  <c r="AK409" i="29" s="1"/>
  <c r="AG409" i="29"/>
  <c r="AE409" i="29"/>
  <c r="AD409" i="29"/>
  <c r="AC409" i="29"/>
  <c r="AB409" i="29"/>
  <c r="AF409" i="29" s="1"/>
  <c r="Z409" i="29"/>
  <c r="Z274" i="9" s="1"/>
  <c r="Y409" i="29"/>
  <c r="Y274" i="9" s="1"/>
  <c r="X409" i="29"/>
  <c r="X274" i="9" s="1"/>
  <c r="W409" i="29"/>
  <c r="W274" i="9" s="1"/>
  <c r="AA274" i="9" s="1"/>
  <c r="U409" i="29"/>
  <c r="U274" i="9" s="1"/>
  <c r="T409" i="29"/>
  <c r="T274" i="9" s="1"/>
  <c r="S409" i="29"/>
  <c r="S274" i="9" s="1"/>
  <c r="R409" i="29"/>
  <c r="P409" i="29"/>
  <c r="P274" i="9" s="1"/>
  <c r="O409" i="29"/>
  <c r="O274" i="9" s="1"/>
  <c r="N409" i="29"/>
  <c r="N274" i="9" s="1"/>
  <c r="M409" i="29"/>
  <c r="K409" i="29"/>
  <c r="K274" i="9" s="1"/>
  <c r="J409" i="29"/>
  <c r="I409" i="29"/>
  <c r="I274" i="9" s="1"/>
  <c r="H409" i="29"/>
  <c r="H274" i="9" s="1"/>
  <c r="F409" i="29"/>
  <c r="F274" i="9" s="1"/>
  <c r="E409" i="29"/>
  <c r="E274" i="9" s="1"/>
  <c r="D409" i="29"/>
  <c r="D274" i="9" s="1"/>
  <c r="C409" i="29"/>
  <c r="DD408" i="29"/>
  <c r="AC248" i="9" s="1"/>
  <c r="DB408" i="29"/>
  <c r="DA408" i="29"/>
  <c r="CZ408" i="29"/>
  <c r="CY408" i="29"/>
  <c r="CW408" i="29"/>
  <c r="CV408" i="29"/>
  <c r="CX408" i="29" s="1"/>
  <c r="CU408" i="29"/>
  <c r="CT408" i="29"/>
  <c r="CS408" i="29"/>
  <c r="CR408" i="29"/>
  <c r="CQ408" i="29"/>
  <c r="CP408" i="29"/>
  <c r="CO408" i="29"/>
  <c r="CN408" i="29"/>
  <c r="CM408" i="29"/>
  <c r="CL408" i="29"/>
  <c r="CK408" i="29"/>
  <c r="CJ408" i="29"/>
  <c r="CH408" i="29"/>
  <c r="CG408" i="29"/>
  <c r="CF408" i="29"/>
  <c r="CI408" i="29" s="1"/>
  <c r="CE408" i="29"/>
  <c r="CC408" i="29"/>
  <c r="CB408" i="29"/>
  <c r="CA408" i="29"/>
  <c r="BZ408" i="29"/>
  <c r="BX408" i="29"/>
  <c r="BW408" i="29"/>
  <c r="BV408" i="29"/>
  <c r="BU408" i="29"/>
  <c r="BY408" i="29" s="1"/>
  <c r="BT408" i="29"/>
  <c r="BS408" i="29"/>
  <c r="BR408" i="29"/>
  <c r="BQ408" i="29"/>
  <c r="BP408" i="29"/>
  <c r="BN408" i="29"/>
  <c r="BM408" i="29"/>
  <c r="BL408" i="29"/>
  <c r="BK408" i="29"/>
  <c r="BJ408" i="29"/>
  <c r="BI408" i="29"/>
  <c r="BH408" i="29"/>
  <c r="BG408" i="29"/>
  <c r="BF408" i="29"/>
  <c r="BD408" i="29"/>
  <c r="BE408" i="29" s="1"/>
  <c r="BC408" i="29"/>
  <c r="BB408" i="29"/>
  <c r="BA408" i="29"/>
  <c r="AY408" i="29"/>
  <c r="AX408" i="29"/>
  <c r="AW408" i="29"/>
  <c r="AV408" i="29"/>
  <c r="AU408" i="29"/>
  <c r="AT408" i="29"/>
  <c r="AS408" i="29"/>
  <c r="AR408" i="29"/>
  <c r="AQ408" i="29"/>
  <c r="AO408" i="29"/>
  <c r="AN408" i="29"/>
  <c r="AM408" i="29"/>
  <c r="AL408" i="29"/>
  <c r="AK408" i="29"/>
  <c r="AJ408" i="29"/>
  <c r="AI408" i="29"/>
  <c r="AH408" i="29"/>
  <c r="AG408" i="29"/>
  <c r="AF408" i="29"/>
  <c r="AE408" i="29"/>
  <c r="AD408" i="29"/>
  <c r="AC408" i="29"/>
  <c r="AB408" i="29"/>
  <c r="Z408" i="29"/>
  <c r="Z248" i="9" s="1"/>
  <c r="Y408" i="29"/>
  <c r="Y248" i="9" s="1"/>
  <c r="X408" i="29"/>
  <c r="X248" i="9" s="1"/>
  <c r="W408" i="29"/>
  <c r="U408" i="29"/>
  <c r="U248" i="9" s="1"/>
  <c r="T408" i="29"/>
  <c r="T248" i="9" s="1"/>
  <c r="S408" i="29"/>
  <c r="S248" i="9" s="1"/>
  <c r="R408" i="29"/>
  <c r="R248" i="9" s="1"/>
  <c r="P408" i="29"/>
  <c r="P248" i="9" s="1"/>
  <c r="O408" i="29"/>
  <c r="O248" i="9" s="1"/>
  <c r="N408" i="29"/>
  <c r="N248" i="9" s="1"/>
  <c r="M408" i="29"/>
  <c r="L408" i="29"/>
  <c r="K408" i="29"/>
  <c r="K248" i="9" s="1"/>
  <c r="J408" i="29"/>
  <c r="J248" i="9" s="1"/>
  <c r="I408" i="29"/>
  <c r="I248" i="9" s="1"/>
  <c r="H408" i="29"/>
  <c r="H248" i="9" s="1"/>
  <c r="L248" i="9" s="1"/>
  <c r="F408" i="29"/>
  <c r="F248" i="9" s="1"/>
  <c r="E408" i="29"/>
  <c r="E248" i="9" s="1"/>
  <c r="D408" i="29"/>
  <c r="C408" i="29"/>
  <c r="C248" i="9" s="1"/>
  <c r="DD407" i="29"/>
  <c r="AC222" i="9" s="1"/>
  <c r="DB407" i="29"/>
  <c r="DA407" i="29"/>
  <c r="CZ407" i="29"/>
  <c r="CY407" i="29"/>
  <c r="DC407" i="29" s="1"/>
  <c r="CX407" i="29"/>
  <c r="CW407" i="29"/>
  <c r="CV407" i="29"/>
  <c r="CU407" i="29"/>
  <c r="CT407" i="29"/>
  <c r="CR407" i="29"/>
  <c r="CQ407" i="29"/>
  <c r="CP407" i="29"/>
  <c r="CO407" i="29"/>
  <c r="CM407" i="29"/>
  <c r="CL407" i="29"/>
  <c r="CK407" i="29"/>
  <c r="CJ407" i="29"/>
  <c r="CH407" i="29"/>
  <c r="CI407" i="29" s="1"/>
  <c r="CG407" i="29"/>
  <c r="CF407" i="29"/>
  <c r="CE407" i="29"/>
  <c r="CC407" i="29"/>
  <c r="CB407" i="29"/>
  <c r="CA407" i="29"/>
  <c r="BZ407" i="29"/>
  <c r="BX407" i="29"/>
  <c r="BW407" i="29"/>
  <c r="BV407" i="29"/>
  <c r="BU407" i="29"/>
  <c r="BY407" i="29" s="1"/>
  <c r="BT407" i="29"/>
  <c r="BS407" i="29"/>
  <c r="BR407" i="29"/>
  <c r="BQ407" i="29"/>
  <c r="BP407" i="29"/>
  <c r="BN407" i="29"/>
  <c r="BM407" i="29"/>
  <c r="BL407" i="29"/>
  <c r="BK407" i="29"/>
  <c r="BJ407" i="29"/>
  <c r="BI407" i="29"/>
  <c r="BH407" i="29"/>
  <c r="BG407" i="29"/>
  <c r="BF407" i="29"/>
  <c r="BD407" i="29"/>
  <c r="BC407" i="29"/>
  <c r="BB407" i="29"/>
  <c r="BA407" i="29"/>
  <c r="AY407" i="29"/>
  <c r="AX407" i="29"/>
  <c r="AW407" i="29"/>
  <c r="AV407" i="29"/>
  <c r="AT407" i="29"/>
  <c r="AU407" i="29" s="1"/>
  <c r="AS407" i="29"/>
  <c r="AR407" i="29"/>
  <c r="AQ407" i="29"/>
  <c r="AO407" i="29"/>
  <c r="AN407" i="29"/>
  <c r="AM407" i="29"/>
  <c r="AL407" i="29"/>
  <c r="AJ407" i="29"/>
  <c r="AI407" i="29"/>
  <c r="AH407" i="29"/>
  <c r="AG407" i="29"/>
  <c r="AE407" i="29"/>
  <c r="AD407" i="29"/>
  <c r="AF407" i="29" s="1"/>
  <c r="AC407" i="29"/>
  <c r="AB407" i="29"/>
  <c r="Z407" i="29"/>
  <c r="Y407" i="29"/>
  <c r="Y222" i="9" s="1"/>
  <c r="X407" i="29"/>
  <c r="X222" i="9" s="1"/>
  <c r="W407" i="29"/>
  <c r="W222" i="9" s="1"/>
  <c r="U407" i="29"/>
  <c r="U222" i="9" s="1"/>
  <c r="T407" i="29"/>
  <c r="T222" i="9" s="1"/>
  <c r="S407" i="29"/>
  <c r="S222" i="9" s="1"/>
  <c r="R407" i="29"/>
  <c r="P407" i="29"/>
  <c r="P222" i="9" s="1"/>
  <c r="O407" i="29"/>
  <c r="O222" i="9" s="1"/>
  <c r="N407" i="29"/>
  <c r="M407" i="29"/>
  <c r="M222" i="9" s="1"/>
  <c r="K407" i="29"/>
  <c r="K222" i="9" s="1"/>
  <c r="J407" i="29"/>
  <c r="J222" i="9" s="1"/>
  <c r="I407" i="29"/>
  <c r="I222" i="9" s="1"/>
  <c r="H407" i="29"/>
  <c r="F407" i="29"/>
  <c r="F222" i="9" s="1"/>
  <c r="E407" i="29"/>
  <c r="E222" i="9" s="1"/>
  <c r="D407" i="29"/>
  <c r="D222" i="9" s="1"/>
  <c r="C407" i="29"/>
  <c r="DD406" i="29"/>
  <c r="AC196" i="9" s="1"/>
  <c r="DC406" i="29"/>
  <c r="DB406" i="29"/>
  <c r="DA406" i="29"/>
  <c r="CZ406" i="29"/>
  <c r="CY406" i="29"/>
  <c r="CW406" i="29"/>
  <c r="CV406" i="29"/>
  <c r="CU406" i="29"/>
  <c r="CT406" i="29"/>
  <c r="CR406" i="29"/>
  <c r="CQ406" i="29"/>
  <c r="CP406" i="29"/>
  <c r="CO406" i="29"/>
  <c r="CS406" i="29" s="1"/>
  <c r="CM406" i="29"/>
  <c r="CL406" i="29"/>
  <c r="CK406" i="29"/>
  <c r="CJ406" i="29"/>
  <c r="CH406" i="29"/>
  <c r="CG406" i="29"/>
  <c r="CF406" i="29"/>
  <c r="CE406" i="29"/>
  <c r="CI406" i="29" s="1"/>
  <c r="CD406" i="29"/>
  <c r="CC406" i="29"/>
  <c r="CB406" i="29"/>
  <c r="CA406" i="29"/>
  <c r="BZ406" i="29"/>
  <c r="BX406" i="29"/>
  <c r="BW406" i="29"/>
  <c r="BV406" i="29"/>
  <c r="BU406" i="29"/>
  <c r="BS406" i="29"/>
  <c r="BR406" i="29"/>
  <c r="BQ406" i="29"/>
  <c r="BP406" i="29"/>
  <c r="BN406" i="29"/>
  <c r="BM406" i="29"/>
  <c r="BO406" i="29" s="1"/>
  <c r="BL406" i="29"/>
  <c r="BK406" i="29"/>
  <c r="BI406" i="29"/>
  <c r="BH406" i="29"/>
  <c r="BG406" i="29"/>
  <c r="BF406" i="29"/>
  <c r="BD406" i="29"/>
  <c r="BE406" i="29" s="1"/>
  <c r="BC406" i="29"/>
  <c r="BB406" i="29"/>
  <c r="BA406" i="29"/>
  <c r="AY406" i="29"/>
  <c r="AX406" i="29"/>
  <c r="AW406" i="29"/>
  <c r="AV406" i="29"/>
  <c r="AZ406" i="29" s="1"/>
  <c r="AT406" i="29"/>
  <c r="AS406" i="29"/>
  <c r="AR406" i="29"/>
  <c r="AQ406" i="29"/>
  <c r="AU406" i="29" s="1"/>
  <c r="AO406" i="29"/>
  <c r="AN406" i="29"/>
  <c r="AP406" i="29" s="1"/>
  <c r="AM406" i="29"/>
  <c r="AL406" i="29"/>
  <c r="AJ406" i="29"/>
  <c r="AI406" i="29"/>
  <c r="AH406" i="29"/>
  <c r="AG406" i="29"/>
  <c r="AF406" i="29"/>
  <c r="AE406" i="29"/>
  <c r="AD406" i="29"/>
  <c r="AC406" i="29"/>
  <c r="AB406" i="29"/>
  <c r="AA406" i="29"/>
  <c r="Z406" i="29"/>
  <c r="Z196" i="9" s="1"/>
  <c r="Y406" i="29"/>
  <c r="Y196" i="9" s="1"/>
  <c r="X406" i="29"/>
  <c r="X196" i="9" s="1"/>
  <c r="W406" i="29"/>
  <c r="W196" i="9" s="1"/>
  <c r="U406" i="29"/>
  <c r="U196" i="9" s="1"/>
  <c r="T406" i="29"/>
  <c r="T196" i="9" s="1"/>
  <c r="S406" i="29"/>
  <c r="S196" i="9" s="1"/>
  <c r="R406" i="29"/>
  <c r="Q406" i="29"/>
  <c r="P406" i="29"/>
  <c r="P196" i="9" s="1"/>
  <c r="O406" i="29"/>
  <c r="O196" i="9" s="1"/>
  <c r="N406" i="29"/>
  <c r="N196" i="9" s="1"/>
  <c r="M406" i="29"/>
  <c r="M196" i="9" s="1"/>
  <c r="K406" i="29"/>
  <c r="K196" i="9" s="1"/>
  <c r="J406" i="29"/>
  <c r="J196" i="9" s="1"/>
  <c r="I406" i="29"/>
  <c r="I196" i="9" s="1"/>
  <c r="H406" i="29"/>
  <c r="F406" i="29"/>
  <c r="F196" i="9" s="1"/>
  <c r="E406" i="29"/>
  <c r="E196" i="9" s="1"/>
  <c r="D406" i="29"/>
  <c r="D196" i="9" s="1"/>
  <c r="C406" i="29"/>
  <c r="DD405" i="29"/>
  <c r="AC170" i="9" s="1"/>
  <c r="DC405" i="29"/>
  <c r="DB405" i="29"/>
  <c r="DA405" i="29"/>
  <c r="CZ405" i="29"/>
  <c r="CY405" i="29"/>
  <c r="CW405" i="29"/>
  <c r="CV405" i="29"/>
  <c r="CU405" i="29"/>
  <c r="CU410" i="29" s="1"/>
  <c r="CT405" i="29"/>
  <c r="CR405" i="29"/>
  <c r="CQ405" i="29"/>
  <c r="CP405" i="29"/>
  <c r="CO405" i="29"/>
  <c r="CM405" i="29"/>
  <c r="CL405" i="29"/>
  <c r="CN405" i="29" s="1"/>
  <c r="CK405" i="29"/>
  <c r="CJ405" i="29"/>
  <c r="CI405" i="29"/>
  <c r="CH405" i="29"/>
  <c r="CG405" i="29"/>
  <c r="CF405" i="29"/>
  <c r="CE405" i="29"/>
  <c r="CD405" i="29"/>
  <c r="CC405" i="29"/>
  <c r="CB405" i="29"/>
  <c r="CA405" i="29"/>
  <c r="BZ405" i="29"/>
  <c r="BX405" i="29"/>
  <c r="BW405" i="29"/>
  <c r="BV405" i="29"/>
  <c r="BY405" i="29" s="1"/>
  <c r="BU405" i="29"/>
  <c r="BT405" i="29"/>
  <c r="BS405" i="29"/>
  <c r="BR405" i="29"/>
  <c r="BQ405" i="29"/>
  <c r="BP405" i="29"/>
  <c r="BN405" i="29"/>
  <c r="BM405" i="29"/>
  <c r="BL405" i="29"/>
  <c r="BK405" i="29"/>
  <c r="BJ405" i="29"/>
  <c r="BI405" i="29"/>
  <c r="BH405" i="29"/>
  <c r="BG405" i="29"/>
  <c r="BF405" i="29"/>
  <c r="BD405" i="29"/>
  <c r="BC405" i="29"/>
  <c r="BB405" i="29"/>
  <c r="BA405" i="29"/>
  <c r="AY405" i="29"/>
  <c r="AX405" i="29"/>
  <c r="AW405" i="29"/>
  <c r="AV405" i="29"/>
  <c r="AZ405" i="29" s="1"/>
  <c r="AT405" i="29"/>
  <c r="AS405" i="29"/>
  <c r="AU405" i="29" s="1"/>
  <c r="AR405" i="29"/>
  <c r="AQ405" i="29"/>
  <c r="AO405" i="29"/>
  <c r="AN405" i="29"/>
  <c r="AM405" i="29"/>
  <c r="AL405" i="29"/>
  <c r="AP405" i="29" s="1"/>
  <c r="AK405" i="29"/>
  <c r="AJ405" i="29"/>
  <c r="AI405" i="29"/>
  <c r="AH405" i="29"/>
  <c r="AG405" i="29"/>
  <c r="AE405" i="29"/>
  <c r="AD405" i="29"/>
  <c r="AC405" i="29"/>
  <c r="AF405" i="29" s="1"/>
  <c r="AB405" i="29"/>
  <c r="Z405" i="29"/>
  <c r="Z170" i="9" s="1"/>
  <c r="Y405" i="29"/>
  <c r="Y170" i="9" s="1"/>
  <c r="X405" i="29"/>
  <c r="X170" i="9" s="1"/>
  <c r="W405" i="29"/>
  <c r="U405" i="29"/>
  <c r="U170" i="9" s="1"/>
  <c r="T405" i="29"/>
  <c r="T170" i="9" s="1"/>
  <c r="S405" i="29"/>
  <c r="S170" i="9" s="1"/>
  <c r="R405" i="29"/>
  <c r="R170" i="9" s="1"/>
  <c r="P405" i="29"/>
  <c r="P170" i="9" s="1"/>
  <c r="O405" i="29"/>
  <c r="O170" i="9" s="1"/>
  <c r="N405" i="29"/>
  <c r="N170" i="9" s="1"/>
  <c r="M405" i="29"/>
  <c r="K405" i="29"/>
  <c r="K170" i="9" s="1"/>
  <c r="J405" i="29"/>
  <c r="J170" i="9" s="1"/>
  <c r="I405" i="29"/>
  <c r="I170" i="9" s="1"/>
  <c r="H405" i="29"/>
  <c r="G405" i="29"/>
  <c r="F405" i="29"/>
  <c r="F170" i="9" s="1"/>
  <c r="E405" i="29"/>
  <c r="E170" i="9" s="1"/>
  <c r="D405" i="29"/>
  <c r="D170" i="9" s="1"/>
  <c r="C405" i="29"/>
  <c r="C170" i="9" s="1"/>
  <c r="DD404" i="29"/>
  <c r="AC144" i="9" s="1"/>
  <c r="DB404" i="29"/>
  <c r="DA404" i="29"/>
  <c r="CZ404" i="29"/>
  <c r="CY404" i="29"/>
  <c r="CW404" i="29"/>
  <c r="CX404" i="29" s="1"/>
  <c r="CV404" i="29"/>
  <c r="CU404" i="29"/>
  <c r="CT404" i="29"/>
  <c r="CS404" i="29"/>
  <c r="CR404" i="29"/>
  <c r="CQ404" i="29"/>
  <c r="CP404" i="29"/>
  <c r="CO404" i="29"/>
  <c r="CM404" i="29"/>
  <c r="CL404" i="29"/>
  <c r="CK404" i="29"/>
  <c r="CJ404" i="29"/>
  <c r="CN404" i="29" s="1"/>
  <c r="CI404" i="29"/>
  <c r="CH404" i="29"/>
  <c r="CG404" i="29"/>
  <c r="CF404" i="29"/>
  <c r="CE404" i="29"/>
  <c r="CC404" i="29"/>
  <c r="CB404" i="29"/>
  <c r="CA404" i="29"/>
  <c r="BZ404" i="29"/>
  <c r="BX404" i="29"/>
  <c r="BW404" i="29"/>
  <c r="BV404" i="29"/>
  <c r="BU404" i="29"/>
  <c r="BY404" i="29" s="1"/>
  <c r="BS404" i="29"/>
  <c r="BR404" i="29"/>
  <c r="BT404" i="29" s="1"/>
  <c r="BQ404" i="29"/>
  <c r="BP404" i="29"/>
  <c r="BN404" i="29"/>
  <c r="BM404" i="29"/>
  <c r="BL404" i="29"/>
  <c r="BK404" i="29"/>
  <c r="BI404" i="29"/>
  <c r="BJ404" i="29" s="1"/>
  <c r="BH404" i="29"/>
  <c r="BG404" i="29"/>
  <c r="BF404" i="29"/>
  <c r="BD404" i="29"/>
  <c r="BC404" i="29"/>
  <c r="BB404" i="29"/>
  <c r="BA404" i="29"/>
  <c r="AZ404" i="29"/>
  <c r="AY404" i="29"/>
  <c r="AX404" i="29"/>
  <c r="AW404" i="29"/>
  <c r="AV404" i="29"/>
  <c r="AV410" i="29" s="1"/>
  <c r="AT404" i="29"/>
  <c r="AS404" i="29"/>
  <c r="AR404" i="29"/>
  <c r="AU404" i="29" s="1"/>
  <c r="AQ404" i="29"/>
  <c r="AO404" i="29"/>
  <c r="AN404" i="29"/>
  <c r="AM404" i="29"/>
  <c r="AL404" i="29"/>
  <c r="AK404" i="29"/>
  <c r="AJ404" i="29"/>
  <c r="AI404" i="29"/>
  <c r="AH404" i="29"/>
  <c r="AG404" i="29"/>
  <c r="AE404" i="29"/>
  <c r="AD404" i="29"/>
  <c r="AC404" i="29"/>
  <c r="AB404" i="29"/>
  <c r="Z404" i="29"/>
  <c r="Z144" i="9" s="1"/>
  <c r="Y404" i="29"/>
  <c r="Y144" i="9" s="1"/>
  <c r="X404" i="29"/>
  <c r="X144" i="9" s="1"/>
  <c r="W404" i="29"/>
  <c r="V404" i="29"/>
  <c r="U404" i="29"/>
  <c r="U144" i="9" s="1"/>
  <c r="T404" i="29"/>
  <c r="T144" i="9" s="1"/>
  <c r="S404" i="29"/>
  <c r="S144" i="9" s="1"/>
  <c r="R404" i="29"/>
  <c r="R144" i="9" s="1"/>
  <c r="P404" i="29"/>
  <c r="P144" i="9" s="1"/>
  <c r="O404" i="29"/>
  <c r="O144" i="9" s="1"/>
  <c r="N404" i="29"/>
  <c r="N144" i="9" s="1"/>
  <c r="M404" i="29"/>
  <c r="L404" i="29"/>
  <c r="K404" i="29"/>
  <c r="K144" i="9" s="1"/>
  <c r="J404" i="29"/>
  <c r="J144" i="9" s="1"/>
  <c r="I404" i="29"/>
  <c r="I144" i="9" s="1"/>
  <c r="H404" i="29"/>
  <c r="H144" i="9" s="1"/>
  <c r="L144" i="9" s="1"/>
  <c r="F404" i="29"/>
  <c r="F144" i="9" s="1"/>
  <c r="E404" i="29"/>
  <c r="E144" i="9" s="1"/>
  <c r="D404" i="29"/>
  <c r="C404" i="29"/>
  <c r="C144" i="9" s="1"/>
  <c r="DD403" i="29"/>
  <c r="AC118" i="9" s="1"/>
  <c r="DB403" i="29"/>
  <c r="DA403" i="29"/>
  <c r="CZ403" i="29"/>
  <c r="CY403" i="29"/>
  <c r="DC403" i="29" s="1"/>
  <c r="CX403" i="29"/>
  <c r="CW403" i="29"/>
  <c r="CV403" i="29"/>
  <c r="CU403" i="29"/>
  <c r="CT403" i="29"/>
  <c r="CR403" i="29"/>
  <c r="CQ403" i="29"/>
  <c r="CP403" i="29"/>
  <c r="CS403" i="29" s="1"/>
  <c r="CO403" i="29"/>
  <c r="CM403" i="29"/>
  <c r="CL403" i="29"/>
  <c r="CK403" i="29"/>
  <c r="CJ403" i="29"/>
  <c r="CH403" i="29"/>
  <c r="CG403" i="29"/>
  <c r="CI403" i="29" s="1"/>
  <c r="CF403" i="29"/>
  <c r="CE403" i="29"/>
  <c r="CC403" i="29"/>
  <c r="CB403" i="29"/>
  <c r="CA403" i="29"/>
  <c r="BZ403" i="29"/>
  <c r="BX403" i="29"/>
  <c r="BW403" i="29"/>
  <c r="BV403" i="29"/>
  <c r="BU403" i="29"/>
  <c r="BY403" i="29" s="1"/>
  <c r="BT403" i="29"/>
  <c r="BS403" i="29"/>
  <c r="BR403" i="29"/>
  <c r="BQ403" i="29"/>
  <c r="BP403" i="29"/>
  <c r="BN403" i="29"/>
  <c r="BM403" i="29"/>
  <c r="BL403" i="29"/>
  <c r="BK403" i="29"/>
  <c r="BO403" i="29" s="1"/>
  <c r="BJ403" i="29"/>
  <c r="BI403" i="29"/>
  <c r="BH403" i="29"/>
  <c r="BG403" i="29"/>
  <c r="BF403" i="29"/>
  <c r="BD403" i="29"/>
  <c r="BC403" i="29"/>
  <c r="BE403" i="29" s="1"/>
  <c r="BB403" i="29"/>
  <c r="BA403" i="29"/>
  <c r="AY403" i="29"/>
  <c r="AX403" i="29"/>
  <c r="AW403" i="29"/>
  <c r="AV403" i="29"/>
  <c r="AT403" i="29"/>
  <c r="AU403" i="29" s="1"/>
  <c r="AS403" i="29"/>
  <c r="AR403" i="29"/>
  <c r="AQ403" i="29"/>
  <c r="AO403" i="29"/>
  <c r="AN403" i="29"/>
  <c r="AM403" i="29"/>
  <c r="AL403" i="29"/>
  <c r="AP403" i="29" s="1"/>
  <c r="AK403" i="29"/>
  <c r="AJ403" i="29"/>
  <c r="AI403" i="29"/>
  <c r="AH403" i="29"/>
  <c r="AG403" i="29"/>
  <c r="AE403" i="29"/>
  <c r="AD403" i="29"/>
  <c r="AC403" i="29"/>
  <c r="AF403" i="29" s="1"/>
  <c r="AB403" i="29"/>
  <c r="Z403" i="29"/>
  <c r="Z118" i="9" s="1"/>
  <c r="Y403" i="29"/>
  <c r="Y118" i="9" s="1"/>
  <c r="X403" i="29"/>
  <c r="X118" i="9" s="1"/>
  <c r="W403" i="29"/>
  <c r="U403" i="29"/>
  <c r="T403" i="29"/>
  <c r="T118" i="9" s="1"/>
  <c r="S403" i="29"/>
  <c r="S118" i="9" s="1"/>
  <c r="R403" i="29"/>
  <c r="R118" i="9" s="1"/>
  <c r="P403" i="29"/>
  <c r="P118" i="9" s="1"/>
  <c r="O403" i="29"/>
  <c r="O118" i="9" s="1"/>
  <c r="N403" i="29"/>
  <c r="N118" i="9" s="1"/>
  <c r="M403" i="29"/>
  <c r="K403" i="29"/>
  <c r="K118" i="9" s="1"/>
  <c r="J403" i="29"/>
  <c r="J118" i="9" s="1"/>
  <c r="I403" i="29"/>
  <c r="I118" i="9" s="1"/>
  <c r="H403" i="29"/>
  <c r="F403" i="29"/>
  <c r="F118" i="9" s="1"/>
  <c r="E403" i="29"/>
  <c r="D403" i="29"/>
  <c r="D118" i="9" s="1"/>
  <c r="C403" i="29"/>
  <c r="C118" i="9" s="1"/>
  <c r="DD402" i="29"/>
  <c r="AC92" i="9" s="1"/>
  <c r="DB402" i="29"/>
  <c r="DA402" i="29"/>
  <c r="CZ402" i="29"/>
  <c r="CY402" i="29"/>
  <c r="CW402" i="29"/>
  <c r="CV402" i="29"/>
  <c r="CU402" i="29"/>
  <c r="CT402" i="29"/>
  <c r="CR402" i="29"/>
  <c r="CQ402" i="29"/>
  <c r="CP402" i="29"/>
  <c r="CO402" i="29"/>
  <c r="CM402" i="29"/>
  <c r="CL402" i="29"/>
  <c r="CK402" i="29"/>
  <c r="CJ402" i="29"/>
  <c r="CI402" i="29"/>
  <c r="CH402" i="29"/>
  <c r="CG402" i="29"/>
  <c r="CF402" i="29"/>
  <c r="CE402" i="29"/>
  <c r="CC402" i="29"/>
  <c r="CB402" i="29"/>
  <c r="CA402" i="29"/>
  <c r="CD402" i="29" s="1"/>
  <c r="BZ402" i="29"/>
  <c r="BX402" i="29"/>
  <c r="BW402" i="29"/>
  <c r="BV402" i="29"/>
  <c r="BU402" i="29"/>
  <c r="BS402" i="29"/>
  <c r="BT402" i="29" s="1"/>
  <c r="BR402" i="29"/>
  <c r="BQ402" i="29"/>
  <c r="BP402" i="29"/>
  <c r="BO402" i="29"/>
  <c r="BN402" i="29"/>
  <c r="BM402" i="29"/>
  <c r="BL402" i="29"/>
  <c r="BK402" i="29"/>
  <c r="BI402" i="29"/>
  <c r="BH402" i="29"/>
  <c r="BG402" i="29"/>
  <c r="BF402" i="29"/>
  <c r="BE402" i="29"/>
  <c r="BD402" i="29"/>
  <c r="BC402" i="29"/>
  <c r="BB402" i="29"/>
  <c r="BA402" i="29"/>
  <c r="AY402" i="29"/>
  <c r="AX402" i="29"/>
  <c r="AW402" i="29"/>
  <c r="AV402" i="29"/>
  <c r="AT402" i="29"/>
  <c r="AS402" i="29"/>
  <c r="AR402" i="29"/>
  <c r="AQ402" i="29"/>
  <c r="AU402" i="29" s="1"/>
  <c r="AP402" i="29"/>
  <c r="AO402" i="29"/>
  <c r="AN402" i="29"/>
  <c r="AM402" i="29"/>
  <c r="AL402" i="29"/>
  <c r="AJ402" i="29"/>
  <c r="AI402" i="29"/>
  <c r="AH402" i="29"/>
  <c r="AH410" i="29" s="1"/>
  <c r="AG402" i="29"/>
  <c r="AK402" i="29" s="1"/>
  <c r="AF402" i="29"/>
  <c r="AE402" i="29"/>
  <c r="AD402" i="29"/>
  <c r="AC402" i="29"/>
  <c r="AB402" i="29"/>
  <c r="Z402" i="29"/>
  <c r="Z92" i="9" s="1"/>
  <c r="Y402" i="29"/>
  <c r="Y92" i="9" s="1"/>
  <c r="X402" i="29"/>
  <c r="W402" i="29"/>
  <c r="W92" i="9" s="1"/>
  <c r="U402" i="29"/>
  <c r="U92" i="9" s="1"/>
  <c r="T402" i="29"/>
  <c r="T92" i="9" s="1"/>
  <c r="S402" i="29"/>
  <c r="S92" i="9" s="1"/>
  <c r="R402" i="29"/>
  <c r="P402" i="29"/>
  <c r="O402" i="29"/>
  <c r="N402" i="29"/>
  <c r="N92" i="9" s="1"/>
  <c r="M402" i="29"/>
  <c r="M92" i="9" s="1"/>
  <c r="K402" i="29"/>
  <c r="K92" i="9" s="1"/>
  <c r="J402" i="29"/>
  <c r="J92" i="9" s="1"/>
  <c r="I402" i="29"/>
  <c r="I92" i="9" s="1"/>
  <c r="H402" i="29"/>
  <c r="G402" i="29"/>
  <c r="F402" i="29"/>
  <c r="F92" i="9" s="1"/>
  <c r="E402" i="29"/>
  <c r="E92" i="9" s="1"/>
  <c r="D402" i="29"/>
  <c r="D92" i="9" s="1"/>
  <c r="C402" i="29"/>
  <c r="C92" i="9" s="1"/>
  <c r="G92" i="9" s="1"/>
  <c r="DD401" i="29"/>
  <c r="AC66" i="9" s="1"/>
  <c r="DB401" i="29"/>
  <c r="DA401" i="29"/>
  <c r="CZ401" i="29"/>
  <c r="CY401" i="29"/>
  <c r="CW401" i="29"/>
  <c r="CV401" i="29"/>
  <c r="CU401" i="29"/>
  <c r="CT401" i="29"/>
  <c r="CX401" i="29" s="1"/>
  <c r="CS401" i="29"/>
  <c r="CR401" i="29"/>
  <c r="CQ401" i="29"/>
  <c r="CP401" i="29"/>
  <c r="CO401" i="29"/>
  <c r="CM401" i="29"/>
  <c r="CL401" i="29"/>
  <c r="CL410" i="29" s="1"/>
  <c r="CK401" i="29"/>
  <c r="CJ401" i="29"/>
  <c r="CH401" i="29"/>
  <c r="CG401" i="29"/>
  <c r="CF401" i="29"/>
  <c r="CE401" i="29"/>
  <c r="CC401" i="29"/>
  <c r="CB401" i="29"/>
  <c r="CA401" i="29"/>
  <c r="BZ401" i="29"/>
  <c r="BY401" i="29"/>
  <c r="BX401" i="29"/>
  <c r="BW401" i="29"/>
  <c r="BV401" i="29"/>
  <c r="BU401" i="29"/>
  <c r="BS401" i="29"/>
  <c r="BR401" i="29"/>
  <c r="BQ401" i="29"/>
  <c r="BP401" i="29"/>
  <c r="BN401" i="29"/>
  <c r="BN410" i="29" s="1"/>
  <c r="BM401" i="29"/>
  <c r="BO401" i="29" s="1"/>
  <c r="BL401" i="29"/>
  <c r="BK401" i="29"/>
  <c r="BI401" i="29"/>
  <c r="BH401" i="29"/>
  <c r="BG401" i="29"/>
  <c r="BF401" i="29"/>
  <c r="BF410" i="29" s="1"/>
  <c r="BD401" i="29"/>
  <c r="BC401" i="29"/>
  <c r="BB401" i="29"/>
  <c r="BA401" i="29"/>
  <c r="BE401" i="29" s="1"/>
  <c r="AZ401" i="29"/>
  <c r="AY401" i="29"/>
  <c r="AX401" i="29"/>
  <c r="AW401" i="29"/>
  <c r="AV401" i="29"/>
  <c r="AT401" i="29"/>
  <c r="AS401" i="29"/>
  <c r="AR401" i="29"/>
  <c r="AQ401" i="29"/>
  <c r="AU401" i="29" s="1"/>
  <c r="AP401" i="29"/>
  <c r="AO401" i="29"/>
  <c r="AN401" i="29"/>
  <c r="AM401" i="29"/>
  <c r="AL401" i="29"/>
  <c r="AJ401" i="29"/>
  <c r="AI401" i="29"/>
  <c r="AH401" i="29"/>
  <c r="AK401" i="29" s="1"/>
  <c r="AG401" i="29"/>
  <c r="AE401" i="29"/>
  <c r="AD401" i="29"/>
  <c r="AC401" i="29"/>
  <c r="AB401" i="29"/>
  <c r="Z401" i="29"/>
  <c r="Y401" i="29"/>
  <c r="Y66" i="9" s="1"/>
  <c r="X401" i="29"/>
  <c r="X66" i="9" s="1"/>
  <c r="W401" i="29"/>
  <c r="W66" i="9" s="1"/>
  <c r="U401" i="29"/>
  <c r="U66" i="9" s="1"/>
  <c r="T401" i="29"/>
  <c r="T66" i="9" s="1"/>
  <c r="S401" i="29"/>
  <c r="S66" i="9" s="1"/>
  <c r="R401" i="29"/>
  <c r="Q401" i="29"/>
  <c r="P401" i="29"/>
  <c r="P66" i="9" s="1"/>
  <c r="O401" i="29"/>
  <c r="O66" i="9" s="1"/>
  <c r="N401" i="29"/>
  <c r="N66" i="9" s="1"/>
  <c r="M401" i="29"/>
  <c r="M66" i="9" s="1"/>
  <c r="Q66" i="9" s="1"/>
  <c r="K401" i="29"/>
  <c r="K66" i="9" s="1"/>
  <c r="J401" i="29"/>
  <c r="J66" i="9" s="1"/>
  <c r="I401" i="29"/>
  <c r="H401" i="29"/>
  <c r="H66" i="9" s="1"/>
  <c r="F401" i="29"/>
  <c r="F66" i="9" s="1"/>
  <c r="E401" i="29"/>
  <c r="E66" i="9" s="1"/>
  <c r="D401" i="29"/>
  <c r="D66" i="9" s="1"/>
  <c r="C401" i="29"/>
  <c r="DD400" i="29"/>
  <c r="DC400" i="29"/>
  <c r="DB400" i="29"/>
  <c r="DB410" i="29" s="1"/>
  <c r="DA400" i="29"/>
  <c r="CZ400" i="29"/>
  <c r="CY400" i="29"/>
  <c r="CW400" i="29"/>
  <c r="CW410" i="29" s="1"/>
  <c r="CV400" i="29"/>
  <c r="CU400" i="29"/>
  <c r="CT400" i="29"/>
  <c r="CR400" i="29"/>
  <c r="CR410" i="29" s="1"/>
  <c r="CQ400" i="29"/>
  <c r="CP400" i="29"/>
  <c r="CO400" i="29"/>
  <c r="CN400" i="29"/>
  <c r="CM400" i="29"/>
  <c r="CL400" i="29"/>
  <c r="CK400" i="29"/>
  <c r="CJ400" i="29"/>
  <c r="CH400" i="29"/>
  <c r="CG400" i="29"/>
  <c r="CF400" i="29"/>
  <c r="CF410" i="29" s="1"/>
  <c r="CE400" i="29"/>
  <c r="CC400" i="29"/>
  <c r="CB400" i="29"/>
  <c r="CA400" i="29"/>
  <c r="BZ400" i="29"/>
  <c r="BX400" i="29"/>
  <c r="BW400" i="29"/>
  <c r="BV400" i="29"/>
  <c r="BV410" i="29" s="1"/>
  <c r="BU400" i="29"/>
  <c r="BS400" i="29"/>
  <c r="BR400" i="29"/>
  <c r="BQ400" i="29"/>
  <c r="BP400" i="29"/>
  <c r="BN400" i="29"/>
  <c r="BM400" i="29"/>
  <c r="BL400" i="29"/>
  <c r="BK400" i="29"/>
  <c r="BJ400" i="29"/>
  <c r="BI400" i="29"/>
  <c r="BH400" i="29"/>
  <c r="BG400" i="29"/>
  <c r="BG410" i="29" s="1"/>
  <c r="BF400" i="29"/>
  <c r="BD400" i="29"/>
  <c r="BC400" i="29"/>
  <c r="BB400" i="29"/>
  <c r="BB410" i="29" s="1"/>
  <c r="BA400" i="29"/>
  <c r="AZ400" i="29"/>
  <c r="AY400" i="29"/>
  <c r="AX400" i="29"/>
  <c r="AW400" i="29"/>
  <c r="AV400" i="29"/>
  <c r="AT400" i="29"/>
  <c r="AS400" i="29"/>
  <c r="AS410" i="29" s="1"/>
  <c r="AR400" i="29"/>
  <c r="AQ400" i="29"/>
  <c r="AO400" i="29"/>
  <c r="AN400" i="29"/>
  <c r="AM400" i="29"/>
  <c r="AL400" i="29"/>
  <c r="AK400" i="29"/>
  <c r="AJ400" i="29"/>
  <c r="AJ410" i="29" s="1"/>
  <c r="AI400" i="29"/>
  <c r="AH400" i="29"/>
  <c r="AG400" i="29"/>
  <c r="AE400" i="29"/>
  <c r="AD400" i="29"/>
  <c r="AC400" i="29"/>
  <c r="AB400" i="29"/>
  <c r="AA400" i="29"/>
  <c r="Z400" i="29"/>
  <c r="Z40" i="9" s="1"/>
  <c r="Y400" i="29"/>
  <c r="Y40" i="9" s="1"/>
  <c r="X400" i="29"/>
  <c r="X40" i="9" s="1"/>
  <c r="W400" i="29"/>
  <c r="U400" i="29"/>
  <c r="T400" i="29"/>
  <c r="S400" i="29"/>
  <c r="R400" i="29"/>
  <c r="R40" i="9" s="1"/>
  <c r="P400" i="29"/>
  <c r="P40" i="9" s="1"/>
  <c r="O400" i="29"/>
  <c r="N400" i="29"/>
  <c r="M400" i="29"/>
  <c r="K400" i="29"/>
  <c r="J400" i="29"/>
  <c r="J40" i="9" s="1"/>
  <c r="I400" i="29"/>
  <c r="I40" i="9" s="1"/>
  <c r="H400" i="29"/>
  <c r="H40" i="9" s="1"/>
  <c r="F400" i="29"/>
  <c r="E400" i="29"/>
  <c r="E40" i="9" s="1"/>
  <c r="D400" i="29"/>
  <c r="D40" i="9" s="1"/>
  <c r="C400" i="29"/>
  <c r="CH398" i="29"/>
  <c r="CG398" i="29"/>
  <c r="BC398" i="29"/>
  <c r="AT398" i="29"/>
  <c r="AS398" i="29"/>
  <c r="F398" i="29"/>
  <c r="F28" i="8" s="1"/>
  <c r="DD397" i="29"/>
  <c r="DB397" i="29"/>
  <c r="DA397" i="29"/>
  <c r="CZ397" i="29"/>
  <c r="CY397" i="29"/>
  <c r="CW397" i="29"/>
  <c r="CV397" i="29"/>
  <c r="CU397" i="29"/>
  <c r="CT397" i="29"/>
  <c r="CR397" i="29"/>
  <c r="CQ397" i="29"/>
  <c r="CP397" i="29"/>
  <c r="CO397" i="29"/>
  <c r="CM397" i="29"/>
  <c r="CL397" i="29"/>
  <c r="CK397" i="29"/>
  <c r="CJ397" i="29"/>
  <c r="CH397" i="29"/>
  <c r="CG397" i="29"/>
  <c r="CF397" i="29"/>
  <c r="CE397" i="29"/>
  <c r="CI397" i="29" s="1"/>
  <c r="CC397" i="29"/>
  <c r="CB397" i="29"/>
  <c r="CA397" i="29"/>
  <c r="CD397" i="29" s="1"/>
  <c r="BZ397" i="29"/>
  <c r="BX397" i="29"/>
  <c r="BW397" i="29"/>
  <c r="BV397" i="29"/>
  <c r="BU397" i="29"/>
  <c r="BS397" i="29"/>
  <c r="BT397" i="29" s="1"/>
  <c r="BR397" i="29"/>
  <c r="BQ397" i="29"/>
  <c r="BP397" i="29"/>
  <c r="BN397" i="29"/>
  <c r="BO397" i="29" s="1"/>
  <c r="BM397" i="29"/>
  <c r="BL397" i="29"/>
  <c r="BK397" i="29"/>
  <c r="BI397" i="29"/>
  <c r="BH397" i="29"/>
  <c r="BG397" i="29"/>
  <c r="BF397" i="29"/>
  <c r="BE397" i="29"/>
  <c r="BD397" i="29"/>
  <c r="BC397" i="29"/>
  <c r="BB397" i="29"/>
  <c r="BA397" i="29"/>
  <c r="AY397" i="29"/>
  <c r="AX397" i="29"/>
  <c r="AW397" i="29"/>
  <c r="AV397" i="29"/>
  <c r="AT397" i="29"/>
  <c r="AS397" i="29"/>
  <c r="AR397" i="29"/>
  <c r="AQ397" i="29"/>
  <c r="AU397" i="29" s="1"/>
  <c r="AP397" i="29"/>
  <c r="AO397" i="29"/>
  <c r="AN397" i="29"/>
  <c r="AM397" i="29"/>
  <c r="AL397" i="29"/>
  <c r="AJ397" i="29"/>
  <c r="AI397" i="29"/>
  <c r="AH397" i="29"/>
  <c r="AG397" i="29"/>
  <c r="AK397" i="29" s="1"/>
  <c r="AF397" i="29"/>
  <c r="AE397" i="29"/>
  <c r="AD397" i="29"/>
  <c r="AC397" i="29"/>
  <c r="AB397" i="29"/>
  <c r="Z397" i="29"/>
  <c r="Y397" i="29"/>
  <c r="AA397" i="29" s="1"/>
  <c r="X397" i="29"/>
  <c r="W397" i="29"/>
  <c r="U397" i="29"/>
  <c r="T397" i="29"/>
  <c r="S397" i="29"/>
  <c r="R397" i="29"/>
  <c r="V397" i="29" s="1"/>
  <c r="P397" i="29"/>
  <c r="Q397" i="29" s="1"/>
  <c r="O397" i="29"/>
  <c r="N397" i="29"/>
  <c r="M397" i="29"/>
  <c r="K397" i="29"/>
  <c r="J397" i="29"/>
  <c r="I397" i="29"/>
  <c r="H397" i="29"/>
  <c r="L397" i="29" s="1"/>
  <c r="G397" i="29"/>
  <c r="F397" i="29"/>
  <c r="E397" i="29"/>
  <c r="D397" i="29"/>
  <c r="C397" i="29"/>
  <c r="DD396" i="29"/>
  <c r="DB396" i="29"/>
  <c r="DA396" i="29"/>
  <c r="DC396" i="29" s="1"/>
  <c r="CZ396" i="29"/>
  <c r="CY396" i="29"/>
  <c r="CW396" i="29"/>
  <c r="CV396" i="29"/>
  <c r="CU396" i="29"/>
  <c r="CT396" i="29"/>
  <c r="CX396" i="29" s="1"/>
  <c r="CS396" i="29"/>
  <c r="CR396" i="29"/>
  <c r="CQ396" i="29"/>
  <c r="CP396" i="29"/>
  <c r="CO396" i="29"/>
  <c r="CM396" i="29"/>
  <c r="CL396" i="29"/>
  <c r="CK396" i="29"/>
  <c r="CN396" i="29" s="1"/>
  <c r="CJ396" i="29"/>
  <c r="CH396" i="29"/>
  <c r="CG396" i="29"/>
  <c r="CF396" i="29"/>
  <c r="CE396" i="29"/>
  <c r="CC396" i="29"/>
  <c r="CD396" i="29" s="1"/>
  <c r="CB396" i="29"/>
  <c r="CA396" i="29"/>
  <c r="BZ396" i="29"/>
  <c r="BY396" i="29"/>
  <c r="BX396" i="29"/>
  <c r="BW396" i="29"/>
  <c r="BV396" i="29"/>
  <c r="BU396" i="29"/>
  <c r="BS396" i="29"/>
  <c r="BR396" i="29"/>
  <c r="BQ396" i="29"/>
  <c r="BQ398" i="29" s="1"/>
  <c r="BP396" i="29"/>
  <c r="BT396" i="29" s="1"/>
  <c r="BN396" i="29"/>
  <c r="BM396" i="29"/>
  <c r="BO396" i="29" s="1"/>
  <c r="BL396" i="29"/>
  <c r="BK396" i="29"/>
  <c r="BI396" i="29"/>
  <c r="BH396" i="29"/>
  <c r="BG396" i="29"/>
  <c r="BF396" i="29"/>
  <c r="BD396" i="29"/>
  <c r="BC396" i="29"/>
  <c r="BB396" i="29"/>
  <c r="BA396" i="29"/>
  <c r="BE396" i="29" s="1"/>
  <c r="AY396" i="29"/>
  <c r="AZ396" i="29" s="1"/>
  <c r="AX396" i="29"/>
  <c r="AW396" i="29"/>
  <c r="AV396" i="29"/>
  <c r="AT396" i="29"/>
  <c r="AS396" i="29"/>
  <c r="AR396" i="29"/>
  <c r="AQ396" i="29"/>
  <c r="AU396" i="29" s="1"/>
  <c r="AP396" i="29"/>
  <c r="AO396" i="29"/>
  <c r="AN396" i="29"/>
  <c r="AM396" i="29"/>
  <c r="AL396" i="29"/>
  <c r="AJ396" i="29"/>
  <c r="AI396" i="29"/>
  <c r="AH396" i="29"/>
  <c r="AK396" i="29" s="1"/>
  <c r="AG396" i="29"/>
  <c r="AE396" i="29"/>
  <c r="AD396" i="29"/>
  <c r="AC396" i="29"/>
  <c r="AB396" i="29"/>
  <c r="AF396" i="29" s="1"/>
  <c r="Z396" i="29"/>
  <c r="Y396" i="29"/>
  <c r="X396" i="29"/>
  <c r="W396" i="29"/>
  <c r="U396" i="29"/>
  <c r="T396" i="29"/>
  <c r="S396" i="29"/>
  <c r="R396" i="29"/>
  <c r="Q396" i="29"/>
  <c r="P396" i="29"/>
  <c r="O396" i="29"/>
  <c r="N396" i="29"/>
  <c r="M396" i="29"/>
  <c r="K396" i="29"/>
  <c r="J396" i="29"/>
  <c r="I396" i="29"/>
  <c r="H396" i="29"/>
  <c r="F396" i="29"/>
  <c r="E396" i="29"/>
  <c r="D396" i="29"/>
  <c r="C396" i="29"/>
  <c r="G396" i="29" s="1"/>
  <c r="DD395" i="29"/>
  <c r="DC395" i="29"/>
  <c r="DB395" i="29"/>
  <c r="DA395" i="29"/>
  <c r="CZ395" i="29"/>
  <c r="CY395" i="29"/>
  <c r="CW395" i="29"/>
  <c r="CV395" i="29"/>
  <c r="CU395" i="29"/>
  <c r="CX395" i="29" s="1"/>
  <c r="CT395" i="29"/>
  <c r="CR395" i="29"/>
  <c r="CQ395" i="29"/>
  <c r="CP395" i="29"/>
  <c r="CO395" i="29"/>
  <c r="CS395" i="29" s="1"/>
  <c r="CN395" i="29"/>
  <c r="CM395" i="29"/>
  <c r="CL395" i="29"/>
  <c r="CK395" i="29"/>
  <c r="CJ395" i="29"/>
  <c r="CH395" i="29"/>
  <c r="CG395" i="29"/>
  <c r="CF395" i="29"/>
  <c r="CE395" i="29"/>
  <c r="CC395" i="29"/>
  <c r="CB395" i="29"/>
  <c r="CA395" i="29"/>
  <c r="BZ395" i="29"/>
  <c r="BX395" i="29"/>
  <c r="BW395" i="29"/>
  <c r="BY395" i="29" s="1"/>
  <c r="BV395" i="29"/>
  <c r="BU395" i="29"/>
  <c r="BS395" i="29"/>
  <c r="BR395" i="29"/>
  <c r="BQ395" i="29"/>
  <c r="BP395" i="29"/>
  <c r="BN395" i="29"/>
  <c r="BM395" i="29"/>
  <c r="BL395" i="29"/>
  <c r="BK395" i="29"/>
  <c r="BO395" i="29" s="1"/>
  <c r="BJ395" i="29"/>
  <c r="BI395" i="29"/>
  <c r="BH395" i="29"/>
  <c r="BG395" i="29"/>
  <c r="BF395" i="29"/>
  <c r="BD395" i="29"/>
  <c r="BC395" i="29"/>
  <c r="BB395" i="29"/>
  <c r="BA395" i="29"/>
  <c r="AZ395" i="29"/>
  <c r="AY395" i="29"/>
  <c r="AX395" i="29"/>
  <c r="AW395" i="29"/>
  <c r="AV395" i="29"/>
  <c r="AU395" i="29"/>
  <c r="AT395" i="29"/>
  <c r="AS395" i="29"/>
  <c r="AR395" i="29"/>
  <c r="AQ395" i="29"/>
  <c r="AO395" i="29"/>
  <c r="AN395" i="29"/>
  <c r="AM395" i="29"/>
  <c r="AL395" i="29"/>
  <c r="AP395" i="29" s="1"/>
  <c r="AK395" i="29"/>
  <c r="AJ395" i="29"/>
  <c r="AI395" i="29"/>
  <c r="AH395" i="29"/>
  <c r="AG395" i="29"/>
  <c r="AE395" i="29"/>
  <c r="AD395" i="29"/>
  <c r="AC395" i="29"/>
  <c r="AB395" i="29"/>
  <c r="Z395" i="29"/>
  <c r="Y395" i="29"/>
  <c r="X395" i="29"/>
  <c r="W395" i="29"/>
  <c r="AA395" i="29" s="1"/>
  <c r="V395" i="29"/>
  <c r="U395" i="29"/>
  <c r="T395" i="29"/>
  <c r="S395" i="29"/>
  <c r="R395" i="29"/>
  <c r="P395" i="29"/>
  <c r="O395" i="29"/>
  <c r="N395" i="29"/>
  <c r="M395" i="29"/>
  <c r="Q395" i="29" s="1"/>
  <c r="L395" i="29"/>
  <c r="K395" i="29"/>
  <c r="J395" i="29"/>
  <c r="I395" i="29"/>
  <c r="H395" i="29"/>
  <c r="F395" i="29"/>
  <c r="E395" i="29"/>
  <c r="D395" i="29"/>
  <c r="C395" i="29"/>
  <c r="DD394" i="29"/>
  <c r="DB394" i="29"/>
  <c r="DA394" i="29"/>
  <c r="CZ394" i="29"/>
  <c r="CY394" i="29"/>
  <c r="DC394" i="29" s="1"/>
  <c r="CW394" i="29"/>
  <c r="CX394" i="29" s="1"/>
  <c r="CV394" i="29"/>
  <c r="CU394" i="29"/>
  <c r="CT394" i="29"/>
  <c r="CR394" i="29"/>
  <c r="CQ394" i="29"/>
  <c r="CP394" i="29"/>
  <c r="CO394" i="29"/>
  <c r="CM394" i="29"/>
  <c r="CL394" i="29"/>
  <c r="CK394" i="29"/>
  <c r="CJ394" i="29"/>
  <c r="CH394" i="29"/>
  <c r="CG394" i="29"/>
  <c r="CF394" i="29"/>
  <c r="CE394" i="29"/>
  <c r="CC394" i="29"/>
  <c r="CB394" i="29"/>
  <c r="CA394" i="29"/>
  <c r="BZ394" i="29"/>
  <c r="BX394" i="29"/>
  <c r="BW394" i="29"/>
  <c r="BV394" i="29"/>
  <c r="BU394" i="29"/>
  <c r="BY394" i="29" s="1"/>
  <c r="BS394" i="29"/>
  <c r="BR394" i="29"/>
  <c r="BQ394" i="29"/>
  <c r="BT394" i="29" s="1"/>
  <c r="BP394" i="29"/>
  <c r="BN394" i="29"/>
  <c r="BM394" i="29"/>
  <c r="BL394" i="29"/>
  <c r="BK394" i="29"/>
  <c r="BI394" i="29"/>
  <c r="BJ394" i="29" s="1"/>
  <c r="BH394" i="29"/>
  <c r="BG394" i="29"/>
  <c r="BF394" i="29"/>
  <c r="BD394" i="29"/>
  <c r="BC394" i="29"/>
  <c r="BB394" i="29"/>
  <c r="BA394" i="29"/>
  <c r="AY394" i="29"/>
  <c r="AX394" i="29"/>
  <c r="AW394" i="29"/>
  <c r="AV394" i="29"/>
  <c r="AU394" i="29"/>
  <c r="AT394" i="29"/>
  <c r="AS394" i="29"/>
  <c r="AR394" i="29"/>
  <c r="AQ394" i="29"/>
  <c r="AO394" i="29"/>
  <c r="AN394" i="29"/>
  <c r="AM394" i="29"/>
  <c r="AL394" i="29"/>
  <c r="AJ394" i="29"/>
  <c r="AI394" i="29"/>
  <c r="AH394" i="29"/>
  <c r="AG394" i="29"/>
  <c r="AK394" i="29" s="1"/>
  <c r="AE394" i="29"/>
  <c r="AD394" i="29"/>
  <c r="AF394" i="29" s="1"/>
  <c r="AC394" i="29"/>
  <c r="AB394" i="29"/>
  <c r="Z394" i="29"/>
  <c r="Y394" i="29"/>
  <c r="X394" i="29"/>
  <c r="W394" i="29"/>
  <c r="V394" i="29"/>
  <c r="U394" i="29"/>
  <c r="T394" i="29"/>
  <c r="S394" i="29"/>
  <c r="R394" i="29"/>
  <c r="P394" i="29"/>
  <c r="O394" i="29"/>
  <c r="N394" i="29"/>
  <c r="Q394" i="29" s="1"/>
  <c r="M394" i="29"/>
  <c r="K394" i="29"/>
  <c r="J394" i="29"/>
  <c r="I394" i="29"/>
  <c r="H394" i="29"/>
  <c r="L394" i="29" s="1"/>
  <c r="F394" i="29"/>
  <c r="E394" i="29"/>
  <c r="G394" i="29" s="1"/>
  <c r="D394" i="29"/>
  <c r="C394" i="29"/>
  <c r="DD393" i="29"/>
  <c r="DB393" i="29"/>
  <c r="DA393" i="29"/>
  <c r="CZ393" i="29"/>
  <c r="CY393" i="29"/>
  <c r="CW393" i="29"/>
  <c r="CV393" i="29"/>
  <c r="CU393" i="29"/>
  <c r="CT393" i="29"/>
  <c r="CX393" i="29" s="1"/>
  <c r="CS393" i="29"/>
  <c r="CR393" i="29"/>
  <c r="CQ393" i="29"/>
  <c r="CP393" i="29"/>
  <c r="CO393" i="29"/>
  <c r="CM393" i="29"/>
  <c r="CL393" i="29"/>
  <c r="CK393" i="29"/>
  <c r="CJ393" i="29"/>
  <c r="CN393" i="29" s="1"/>
  <c r="CI393" i="29"/>
  <c r="CH393" i="29"/>
  <c r="CG393" i="29"/>
  <c r="CF393" i="29"/>
  <c r="CE393" i="29"/>
  <c r="CC393" i="29"/>
  <c r="CB393" i="29"/>
  <c r="CA393" i="29"/>
  <c r="BZ393" i="29"/>
  <c r="BX393" i="29"/>
  <c r="BW393" i="29"/>
  <c r="BV393" i="29"/>
  <c r="BU393" i="29"/>
  <c r="BS393" i="29"/>
  <c r="BT393" i="29" s="1"/>
  <c r="BR393" i="29"/>
  <c r="BQ393" i="29"/>
  <c r="BP393" i="29"/>
  <c r="BN393" i="29"/>
  <c r="BM393" i="29"/>
  <c r="BL393" i="29"/>
  <c r="BK393" i="29"/>
  <c r="BO393" i="29" s="1"/>
  <c r="BI393" i="29"/>
  <c r="BH393" i="29"/>
  <c r="BG393" i="29"/>
  <c r="BF393" i="29"/>
  <c r="BD393" i="29"/>
  <c r="BC393" i="29"/>
  <c r="BE393" i="29" s="1"/>
  <c r="BB393" i="29"/>
  <c r="BA393" i="29"/>
  <c r="AY393" i="29"/>
  <c r="AX393" i="29"/>
  <c r="AW393" i="29"/>
  <c r="AV393" i="29"/>
  <c r="AT393" i="29"/>
  <c r="AS393" i="29"/>
  <c r="AR393" i="29"/>
  <c r="AQ393" i="29"/>
  <c r="AU393" i="29" s="1"/>
  <c r="AP393" i="29"/>
  <c r="AO393" i="29"/>
  <c r="AN393" i="29"/>
  <c r="AM393" i="29"/>
  <c r="AL393" i="29"/>
  <c r="AJ393" i="29"/>
  <c r="AI393" i="29"/>
  <c r="AH393" i="29"/>
  <c r="AG393" i="29"/>
  <c r="AK393" i="29" s="1"/>
  <c r="AF393" i="29"/>
  <c r="AE393" i="29"/>
  <c r="AD393" i="29"/>
  <c r="AC393" i="29"/>
  <c r="AB393" i="29"/>
  <c r="Z393" i="29"/>
  <c r="Y393" i="29"/>
  <c r="X393" i="29"/>
  <c r="AA393" i="29" s="1"/>
  <c r="W393" i="29"/>
  <c r="U393" i="29"/>
  <c r="T393" i="29"/>
  <c r="S393" i="29"/>
  <c r="R393" i="29"/>
  <c r="P393" i="29"/>
  <c r="O393" i="29"/>
  <c r="Q393" i="29" s="1"/>
  <c r="N393" i="29"/>
  <c r="M393" i="29"/>
  <c r="K393" i="29"/>
  <c r="J393" i="29"/>
  <c r="I393" i="29"/>
  <c r="H393" i="29"/>
  <c r="L393" i="29" s="1"/>
  <c r="G393" i="29"/>
  <c r="F393" i="29"/>
  <c r="E393" i="29"/>
  <c r="D393" i="29"/>
  <c r="C393" i="29"/>
  <c r="DD392" i="29"/>
  <c r="DB392" i="29"/>
  <c r="DA392" i="29"/>
  <c r="CZ392" i="29"/>
  <c r="CY392" i="29"/>
  <c r="CW392" i="29"/>
  <c r="CV392" i="29"/>
  <c r="CU392" i="29"/>
  <c r="CT392" i="29"/>
  <c r="CS392" i="29"/>
  <c r="CR392" i="29"/>
  <c r="CQ392" i="29"/>
  <c r="CP392" i="29"/>
  <c r="CO392" i="29"/>
  <c r="CM392" i="29"/>
  <c r="CL392" i="29"/>
  <c r="CK392" i="29"/>
  <c r="CJ392" i="29"/>
  <c r="CH392" i="29"/>
  <c r="CG392" i="29"/>
  <c r="CF392" i="29"/>
  <c r="CE392" i="29"/>
  <c r="CI392" i="29" s="1"/>
  <c r="CC392" i="29"/>
  <c r="CD392" i="29" s="1"/>
  <c r="CB392" i="29"/>
  <c r="CA392" i="29"/>
  <c r="BZ392" i="29"/>
  <c r="BX392" i="29"/>
  <c r="BW392" i="29"/>
  <c r="BV392" i="29"/>
  <c r="BU392" i="29"/>
  <c r="BS392" i="29"/>
  <c r="BR392" i="29"/>
  <c r="BQ392" i="29"/>
  <c r="BP392" i="29"/>
  <c r="BN392" i="29"/>
  <c r="BM392" i="29"/>
  <c r="BO392" i="29" s="1"/>
  <c r="BL392" i="29"/>
  <c r="BK392" i="29"/>
  <c r="BI392" i="29"/>
  <c r="BH392" i="29"/>
  <c r="BG392" i="29"/>
  <c r="BF392" i="29"/>
  <c r="BD392" i="29"/>
  <c r="BC392" i="29"/>
  <c r="BB392" i="29"/>
  <c r="BA392" i="29"/>
  <c r="BE392" i="29" s="1"/>
  <c r="AZ392" i="29"/>
  <c r="AY392" i="29"/>
  <c r="AX392" i="29"/>
  <c r="AW392" i="29"/>
  <c r="AV392" i="29"/>
  <c r="AT392" i="29"/>
  <c r="AS392" i="29"/>
  <c r="AR392" i="29"/>
  <c r="AQ392" i="29"/>
  <c r="AU392" i="29" s="1"/>
  <c r="AP392" i="29"/>
  <c r="AO392" i="29"/>
  <c r="AN392" i="29"/>
  <c r="AM392" i="29"/>
  <c r="AL392" i="29"/>
  <c r="AJ392" i="29"/>
  <c r="AI392" i="29"/>
  <c r="AK392" i="29" s="1"/>
  <c r="AH392" i="29"/>
  <c r="AG392" i="29"/>
  <c r="AE392" i="29"/>
  <c r="AD392" i="29"/>
  <c r="AC392" i="29"/>
  <c r="AB392" i="29"/>
  <c r="Z392" i="29"/>
  <c r="AA392" i="29" s="1"/>
  <c r="Y392" i="29"/>
  <c r="X392" i="29"/>
  <c r="W392" i="29"/>
  <c r="U392" i="29"/>
  <c r="T392" i="29"/>
  <c r="S392" i="29"/>
  <c r="R392" i="29"/>
  <c r="Q392" i="29"/>
  <c r="P392" i="29"/>
  <c r="O392" i="29"/>
  <c r="N392" i="29"/>
  <c r="M392" i="29"/>
  <c r="K392" i="29"/>
  <c r="J392" i="29"/>
  <c r="I392" i="29"/>
  <c r="H392" i="29"/>
  <c r="F392" i="29"/>
  <c r="E392" i="29"/>
  <c r="D392" i="29"/>
  <c r="C392" i="29"/>
  <c r="G392" i="29" s="1"/>
  <c r="DD391" i="29"/>
  <c r="DC391" i="29"/>
  <c r="DB391" i="29"/>
  <c r="DA391" i="29"/>
  <c r="CZ391" i="29"/>
  <c r="CY391" i="29"/>
  <c r="CW391" i="29"/>
  <c r="CX391" i="29" s="1"/>
  <c r="CV391" i="29"/>
  <c r="CU391" i="29"/>
  <c r="CT391" i="29"/>
  <c r="CR391" i="29"/>
  <c r="CQ391" i="29"/>
  <c r="CP391" i="29"/>
  <c r="CO391" i="29"/>
  <c r="CS391" i="29" s="1"/>
  <c r="CN391" i="29"/>
  <c r="CM391" i="29"/>
  <c r="CL391" i="29"/>
  <c r="CK391" i="29"/>
  <c r="CJ391" i="29"/>
  <c r="CH391" i="29"/>
  <c r="CG391" i="29"/>
  <c r="CF391" i="29"/>
  <c r="CE391" i="29"/>
  <c r="CI391" i="29" s="1"/>
  <c r="CC391" i="29"/>
  <c r="CB391" i="29"/>
  <c r="CA391" i="29"/>
  <c r="BZ391" i="29"/>
  <c r="BX391" i="29"/>
  <c r="BW391" i="29"/>
  <c r="BV391" i="29"/>
  <c r="BU391" i="29"/>
  <c r="BS391" i="29"/>
  <c r="BR391" i="29"/>
  <c r="BQ391" i="29"/>
  <c r="BP391" i="29"/>
  <c r="BO391" i="29"/>
  <c r="BN391" i="29"/>
  <c r="BM391" i="29"/>
  <c r="BL391" i="29"/>
  <c r="BK391" i="29"/>
  <c r="BI391" i="29"/>
  <c r="BH391" i="29"/>
  <c r="BG391" i="29"/>
  <c r="BJ391" i="29" s="1"/>
  <c r="BF391" i="29"/>
  <c r="BD391" i="29"/>
  <c r="BC391" i="29"/>
  <c r="BB391" i="29"/>
  <c r="BA391" i="29"/>
  <c r="AY391" i="29"/>
  <c r="AZ391" i="29" s="1"/>
  <c r="AX391" i="29"/>
  <c r="AW391" i="29"/>
  <c r="AV391" i="29"/>
  <c r="AT391" i="29"/>
  <c r="AU391" i="29" s="1"/>
  <c r="AS391" i="29"/>
  <c r="AR391" i="29"/>
  <c r="AQ391" i="29"/>
  <c r="AO391" i="29"/>
  <c r="AN391" i="29"/>
  <c r="AM391" i="29"/>
  <c r="AL391" i="29"/>
  <c r="AK391" i="29"/>
  <c r="AJ391" i="29"/>
  <c r="AI391" i="29"/>
  <c r="AH391" i="29"/>
  <c r="AG391" i="29"/>
  <c r="AE391" i="29"/>
  <c r="AE398" i="29" s="1"/>
  <c r="AD391" i="29"/>
  <c r="AD398" i="29" s="1"/>
  <c r="AC391" i="29"/>
  <c r="AB391" i="29"/>
  <c r="Z391" i="29"/>
  <c r="Y391" i="29"/>
  <c r="X391" i="29"/>
  <c r="W391" i="29"/>
  <c r="AA391" i="29" s="1"/>
  <c r="U391" i="29"/>
  <c r="U398" i="29" s="1"/>
  <c r="U28" i="8" s="1"/>
  <c r="T391" i="29"/>
  <c r="S391" i="29"/>
  <c r="R391" i="29"/>
  <c r="P391" i="29"/>
  <c r="O391" i="29"/>
  <c r="N391" i="29"/>
  <c r="M391" i="29"/>
  <c r="L391" i="29"/>
  <c r="K391" i="29"/>
  <c r="J391" i="29"/>
  <c r="I391" i="29"/>
  <c r="H391" i="29"/>
  <c r="F391" i="29"/>
  <c r="E391" i="29"/>
  <c r="D391" i="29"/>
  <c r="C391" i="29"/>
  <c r="G391" i="29" s="1"/>
  <c r="DD390" i="29"/>
  <c r="DB390" i="29"/>
  <c r="DA390" i="29"/>
  <c r="CZ390" i="29"/>
  <c r="CY390" i="29"/>
  <c r="DC390" i="29" s="1"/>
  <c r="CW390" i="29"/>
  <c r="CX390" i="29" s="1"/>
  <c r="CV390" i="29"/>
  <c r="CU390" i="29"/>
  <c r="CT390" i="29"/>
  <c r="CR390" i="29"/>
  <c r="CQ390" i="29"/>
  <c r="CP390" i="29"/>
  <c r="CP398" i="29" s="1"/>
  <c r="CO390" i="29"/>
  <c r="CM390" i="29"/>
  <c r="CL390" i="29"/>
  <c r="CK390" i="29"/>
  <c r="CJ390" i="29"/>
  <c r="CN390" i="29" s="1"/>
  <c r="CH390" i="29"/>
  <c r="CG390" i="29"/>
  <c r="CI390" i="29" s="1"/>
  <c r="CF390" i="29"/>
  <c r="CE390" i="29"/>
  <c r="CC390" i="29"/>
  <c r="CB390" i="29"/>
  <c r="CA390" i="29"/>
  <c r="BZ390" i="29"/>
  <c r="BY390" i="29"/>
  <c r="BX390" i="29"/>
  <c r="BW390" i="29"/>
  <c r="BV390" i="29"/>
  <c r="BU390" i="29"/>
  <c r="BS390" i="29"/>
  <c r="BR390" i="29"/>
  <c r="BR398" i="29" s="1"/>
  <c r="BQ390" i="29"/>
  <c r="BP390" i="29"/>
  <c r="BN390" i="29"/>
  <c r="BM390" i="29"/>
  <c r="BL390" i="29"/>
  <c r="BK390" i="29"/>
  <c r="BI390" i="29"/>
  <c r="BJ390" i="29" s="1"/>
  <c r="BH390" i="29"/>
  <c r="BG390" i="29"/>
  <c r="BF390" i="29"/>
  <c r="BD390" i="29"/>
  <c r="BC390" i="29"/>
  <c r="BB390" i="29"/>
  <c r="BA390" i="29"/>
  <c r="BE390" i="29" s="1"/>
  <c r="AY390" i="29"/>
  <c r="AX390" i="29"/>
  <c r="AW390" i="29"/>
  <c r="AV390" i="29"/>
  <c r="AT390" i="29"/>
  <c r="AS390" i="29"/>
  <c r="AU390" i="29" s="1"/>
  <c r="AR390" i="29"/>
  <c r="AQ390" i="29"/>
  <c r="AO390" i="29"/>
  <c r="AO398" i="29" s="1"/>
  <c r="AN390" i="29"/>
  <c r="AM390" i="29"/>
  <c r="AL390" i="29"/>
  <c r="AJ390" i="29"/>
  <c r="AI390" i="29"/>
  <c r="AH390" i="29"/>
  <c r="AG390" i="29"/>
  <c r="AK390" i="29" s="1"/>
  <c r="AF390" i="29"/>
  <c r="AE390" i="29"/>
  <c r="AD390" i="29"/>
  <c r="AC390" i="29"/>
  <c r="AB390" i="29"/>
  <c r="Z390" i="29"/>
  <c r="Y390" i="29"/>
  <c r="X390" i="29"/>
  <c r="W390" i="29"/>
  <c r="V390" i="29"/>
  <c r="U390" i="29"/>
  <c r="T390" i="29"/>
  <c r="S390" i="29"/>
  <c r="R390" i="29"/>
  <c r="P390" i="29"/>
  <c r="O390" i="29"/>
  <c r="N390" i="29"/>
  <c r="M390" i="29"/>
  <c r="K390" i="29"/>
  <c r="J390" i="29"/>
  <c r="I390" i="29"/>
  <c r="H390" i="29"/>
  <c r="L390" i="29" s="1"/>
  <c r="G390" i="29"/>
  <c r="F390" i="29"/>
  <c r="E390" i="29"/>
  <c r="D390" i="29"/>
  <c r="C390" i="29"/>
  <c r="DD389" i="29"/>
  <c r="DB389" i="29"/>
  <c r="DA389" i="29"/>
  <c r="CZ389" i="29"/>
  <c r="CY389" i="29"/>
  <c r="CW389" i="29"/>
  <c r="CV389" i="29"/>
  <c r="CU389" i="29"/>
  <c r="CT389" i="29"/>
  <c r="CX389" i="29" s="1"/>
  <c r="CR389" i="29"/>
  <c r="CR398" i="29" s="1"/>
  <c r="CQ389" i="29"/>
  <c r="CP389" i="29"/>
  <c r="CO389" i="29"/>
  <c r="CM389" i="29"/>
  <c r="CL389" i="29"/>
  <c r="CK389" i="29"/>
  <c r="CJ389" i="29"/>
  <c r="CI389" i="29"/>
  <c r="CH389" i="29"/>
  <c r="CG389" i="29"/>
  <c r="CF389" i="29"/>
  <c r="CE389" i="29"/>
  <c r="CC389" i="29"/>
  <c r="CB389" i="29"/>
  <c r="CA389" i="29"/>
  <c r="BZ389" i="29"/>
  <c r="BX389" i="29"/>
  <c r="BW389" i="29"/>
  <c r="BV389" i="29"/>
  <c r="BU389" i="29"/>
  <c r="BY389" i="29" s="1"/>
  <c r="BS389" i="29"/>
  <c r="BR389" i="29"/>
  <c r="BQ389" i="29"/>
  <c r="BP389" i="29"/>
  <c r="BN389" i="29"/>
  <c r="BM389" i="29"/>
  <c r="BL389" i="29"/>
  <c r="BL398" i="29" s="1"/>
  <c r="BK389" i="29"/>
  <c r="BI389" i="29"/>
  <c r="BH389" i="29"/>
  <c r="BG389" i="29"/>
  <c r="BF389" i="29"/>
  <c r="BD389" i="29"/>
  <c r="BC389" i="29"/>
  <c r="BE389" i="29" s="1"/>
  <c r="BB389" i="29"/>
  <c r="BA389" i="29"/>
  <c r="AY389" i="29"/>
  <c r="AX389" i="29"/>
  <c r="AW389" i="29"/>
  <c r="AV389" i="29"/>
  <c r="AT389" i="29"/>
  <c r="AS389" i="29"/>
  <c r="AR389" i="29"/>
  <c r="AQ389" i="29"/>
  <c r="AU389" i="29" s="1"/>
  <c r="AP389" i="29"/>
  <c r="AO389" i="29"/>
  <c r="AN389" i="29"/>
  <c r="AM389" i="29"/>
  <c r="AM398" i="29" s="1"/>
  <c r="AL389" i="29"/>
  <c r="AJ389" i="29"/>
  <c r="AI389" i="29"/>
  <c r="AH389" i="29"/>
  <c r="AG389" i="29"/>
  <c r="AF389" i="29"/>
  <c r="AE389" i="29"/>
  <c r="AD389" i="29"/>
  <c r="AC389" i="29"/>
  <c r="AB389" i="29"/>
  <c r="Z389" i="29"/>
  <c r="Y389" i="29"/>
  <c r="AA389" i="29" s="1"/>
  <c r="X389" i="29"/>
  <c r="W389" i="29"/>
  <c r="U389" i="29"/>
  <c r="T389" i="29"/>
  <c r="S389" i="29"/>
  <c r="R389" i="29"/>
  <c r="V389" i="29" s="1"/>
  <c r="P389" i="29"/>
  <c r="O389" i="29"/>
  <c r="N389" i="29"/>
  <c r="M389" i="29"/>
  <c r="K389" i="29"/>
  <c r="J389" i="29"/>
  <c r="I389" i="29"/>
  <c r="H389" i="29"/>
  <c r="G389" i="29"/>
  <c r="F389" i="29"/>
  <c r="E389" i="29"/>
  <c r="D389" i="29"/>
  <c r="C389" i="29"/>
  <c r="DD388" i="29"/>
  <c r="DC388" i="29"/>
  <c r="DB388" i="29"/>
  <c r="DA388" i="29"/>
  <c r="CZ388" i="29"/>
  <c r="CY388" i="29"/>
  <c r="CW388" i="29"/>
  <c r="CV388" i="29"/>
  <c r="CV398" i="29" s="1"/>
  <c r="CU388" i="29"/>
  <c r="CT388" i="29"/>
  <c r="CS388" i="29"/>
  <c r="CR388" i="29"/>
  <c r="CQ388" i="29"/>
  <c r="CP388" i="29"/>
  <c r="CO388" i="29"/>
  <c r="CO398" i="29" s="1"/>
  <c r="CM388" i="29"/>
  <c r="CL388" i="29"/>
  <c r="CL398" i="29" s="1"/>
  <c r="CK388" i="29"/>
  <c r="CJ388" i="29"/>
  <c r="CH388" i="29"/>
  <c r="CG388" i="29"/>
  <c r="CF388" i="29"/>
  <c r="CE388" i="29"/>
  <c r="CC388" i="29"/>
  <c r="CB388" i="29"/>
  <c r="CA388" i="29"/>
  <c r="BZ388" i="29"/>
  <c r="BX388" i="29"/>
  <c r="BW388" i="29"/>
  <c r="BW398" i="29" s="1"/>
  <c r="BV388" i="29"/>
  <c r="BU388" i="29"/>
  <c r="BS388" i="29"/>
  <c r="BR388" i="29"/>
  <c r="BQ388" i="29"/>
  <c r="BP388" i="29"/>
  <c r="BN388" i="29"/>
  <c r="BN398" i="29" s="1"/>
  <c r="BM388" i="29"/>
  <c r="BL388" i="29"/>
  <c r="BK388" i="29"/>
  <c r="BI388" i="29"/>
  <c r="BI398" i="29" s="1"/>
  <c r="BH388" i="29"/>
  <c r="BG388" i="29"/>
  <c r="BF388" i="29"/>
  <c r="BD388" i="29"/>
  <c r="BC388" i="29"/>
  <c r="BB388" i="29"/>
  <c r="BA388" i="29"/>
  <c r="AY388" i="29"/>
  <c r="AX388" i="29"/>
  <c r="AW388" i="29"/>
  <c r="AV388" i="29"/>
  <c r="AT388" i="29"/>
  <c r="AS388" i="29"/>
  <c r="AR388" i="29"/>
  <c r="AQ388" i="29"/>
  <c r="AO388" i="29"/>
  <c r="AP388" i="29" s="1"/>
  <c r="AN388" i="29"/>
  <c r="AM388" i="29"/>
  <c r="AL388" i="29"/>
  <c r="AK388" i="29"/>
  <c r="AJ388" i="29"/>
  <c r="AI388" i="29"/>
  <c r="AH388" i="29"/>
  <c r="AG388" i="29"/>
  <c r="AE388" i="29"/>
  <c r="AD388" i="29"/>
  <c r="AC388" i="29"/>
  <c r="AB388" i="29"/>
  <c r="AA388" i="29"/>
  <c r="Z388" i="29"/>
  <c r="Y388" i="29"/>
  <c r="X388" i="29"/>
  <c r="W388" i="29"/>
  <c r="U388" i="29"/>
  <c r="T388" i="29"/>
  <c r="S388" i="29"/>
  <c r="S398" i="29" s="1"/>
  <c r="S28" i="8" s="1"/>
  <c r="R388" i="29"/>
  <c r="P388" i="29"/>
  <c r="O388" i="29"/>
  <c r="N388" i="29"/>
  <c r="M388" i="29"/>
  <c r="K388" i="29"/>
  <c r="J388" i="29"/>
  <c r="I388" i="29"/>
  <c r="H388" i="29"/>
  <c r="F388" i="29"/>
  <c r="E388" i="29"/>
  <c r="D388" i="29"/>
  <c r="C388" i="29"/>
  <c r="BQ386" i="29"/>
  <c r="BC386" i="29"/>
  <c r="AR386" i="29"/>
  <c r="DD385" i="29"/>
  <c r="AC273" i="9" s="1"/>
  <c r="DB385" i="29"/>
  <c r="DA385" i="29"/>
  <c r="CZ385" i="29"/>
  <c r="CY385" i="29"/>
  <c r="CW385" i="29"/>
  <c r="CX385" i="29" s="1"/>
  <c r="CV385" i="29"/>
  <c r="CU385" i="29"/>
  <c r="CT385" i="29"/>
  <c r="CS385" i="29"/>
  <c r="CR385" i="29"/>
  <c r="CQ385" i="29"/>
  <c r="CP385" i="29"/>
  <c r="CO385" i="29"/>
  <c r="CM385" i="29"/>
  <c r="CL385" i="29"/>
  <c r="CK385" i="29"/>
  <c r="CJ385" i="29"/>
  <c r="CN385" i="29" s="1"/>
  <c r="CH385" i="29"/>
  <c r="CG385" i="29"/>
  <c r="CF385" i="29"/>
  <c r="CE385" i="29"/>
  <c r="CC385" i="29"/>
  <c r="CB385" i="29"/>
  <c r="CA385" i="29"/>
  <c r="BZ385" i="29"/>
  <c r="BY385" i="29"/>
  <c r="BX385" i="29"/>
  <c r="BW385" i="29"/>
  <c r="BV385" i="29"/>
  <c r="BU385" i="29"/>
  <c r="BS385" i="29"/>
  <c r="BR385" i="29"/>
  <c r="BR386" i="29" s="1"/>
  <c r="BQ385" i="29"/>
  <c r="BP385" i="29"/>
  <c r="BN385" i="29"/>
  <c r="BM385" i="29"/>
  <c r="BL385" i="29"/>
  <c r="BK385" i="29"/>
  <c r="BO385" i="29" s="1"/>
  <c r="BI385" i="29"/>
  <c r="BJ385" i="29" s="1"/>
  <c r="BH385" i="29"/>
  <c r="BG385" i="29"/>
  <c r="BF385" i="29"/>
  <c r="BD385" i="29"/>
  <c r="BC385" i="29"/>
  <c r="BB385" i="29"/>
  <c r="BA385" i="29"/>
  <c r="AY385" i="29"/>
  <c r="AX385" i="29"/>
  <c r="AW385" i="29"/>
  <c r="AV385" i="29"/>
  <c r="AT385" i="29"/>
  <c r="AS385" i="29"/>
  <c r="AU385" i="29" s="1"/>
  <c r="AR385" i="29"/>
  <c r="AQ385" i="29"/>
  <c r="AO385" i="29"/>
  <c r="AN385" i="29"/>
  <c r="AM385" i="29"/>
  <c r="AL385" i="29"/>
  <c r="AJ385" i="29"/>
  <c r="AI385" i="29"/>
  <c r="AH385" i="29"/>
  <c r="AG385" i="29"/>
  <c r="AK385" i="29" s="1"/>
  <c r="AF385" i="29"/>
  <c r="AE385" i="29"/>
  <c r="AD385" i="29"/>
  <c r="AC385" i="29"/>
  <c r="AB385" i="29"/>
  <c r="Z385" i="29"/>
  <c r="Z273" i="9" s="1"/>
  <c r="Y385" i="29"/>
  <c r="Y273" i="9" s="1"/>
  <c r="Y275" i="9" s="1"/>
  <c r="X385" i="29"/>
  <c r="X273" i="9" s="1"/>
  <c r="X275" i="9" s="1"/>
  <c r="W385" i="29"/>
  <c r="V385" i="29"/>
  <c r="U385" i="29"/>
  <c r="U273" i="9" s="1"/>
  <c r="U275" i="9" s="1"/>
  <c r="T385" i="29"/>
  <c r="T273" i="9" s="1"/>
  <c r="S385" i="29"/>
  <c r="S273" i="9" s="1"/>
  <c r="R385" i="29"/>
  <c r="R273" i="9" s="1"/>
  <c r="P385" i="29"/>
  <c r="P273" i="9" s="1"/>
  <c r="P275" i="9" s="1"/>
  <c r="O385" i="29"/>
  <c r="N385" i="29"/>
  <c r="N273" i="9" s="1"/>
  <c r="N275" i="9" s="1"/>
  <c r="M385" i="29"/>
  <c r="M273" i="9" s="1"/>
  <c r="K385" i="29"/>
  <c r="K273" i="9" s="1"/>
  <c r="J385" i="29"/>
  <c r="J273" i="9" s="1"/>
  <c r="I385" i="29"/>
  <c r="I273" i="9" s="1"/>
  <c r="I275" i="9" s="1"/>
  <c r="H385" i="29"/>
  <c r="F385" i="29"/>
  <c r="E385" i="29"/>
  <c r="E273" i="9" s="1"/>
  <c r="E275" i="9" s="1"/>
  <c r="D385" i="29"/>
  <c r="D273" i="9" s="1"/>
  <c r="D275" i="9" s="1"/>
  <c r="C385" i="29"/>
  <c r="C273" i="9" s="1"/>
  <c r="DD384" i="29"/>
  <c r="AC247" i="9" s="1"/>
  <c r="DB384" i="29"/>
  <c r="DA384" i="29"/>
  <c r="CZ384" i="29"/>
  <c r="DC384" i="29" s="1"/>
  <c r="CY384" i="29"/>
  <c r="CW384" i="29"/>
  <c r="CV384" i="29"/>
  <c r="CU384" i="29"/>
  <c r="CT384" i="29"/>
  <c r="CR384" i="29"/>
  <c r="CQ384" i="29"/>
  <c r="CS384" i="29" s="1"/>
  <c r="CP384" i="29"/>
  <c r="CO384" i="29"/>
  <c r="CM384" i="29"/>
  <c r="CL384" i="29"/>
  <c r="CK384" i="29"/>
  <c r="CJ384" i="29"/>
  <c r="CI384" i="29"/>
  <c r="CH384" i="29"/>
  <c r="CG384" i="29"/>
  <c r="CF384" i="29"/>
  <c r="CE384" i="29"/>
  <c r="CC384" i="29"/>
  <c r="CD384" i="29" s="1"/>
  <c r="CB384" i="29"/>
  <c r="CA384" i="29"/>
  <c r="BZ384" i="29"/>
  <c r="BX384" i="29"/>
  <c r="BW384" i="29"/>
  <c r="BV384" i="29"/>
  <c r="BU384" i="29"/>
  <c r="BY384" i="29" s="1"/>
  <c r="BT384" i="29"/>
  <c r="BS384" i="29"/>
  <c r="BR384" i="29"/>
  <c r="BQ384" i="29"/>
  <c r="BP384" i="29"/>
  <c r="BN384" i="29"/>
  <c r="BM384" i="29"/>
  <c r="BL384" i="29"/>
  <c r="BK384" i="29"/>
  <c r="BO384" i="29" s="1"/>
  <c r="BI384" i="29"/>
  <c r="BH384" i="29"/>
  <c r="BG384" i="29"/>
  <c r="BF384" i="29"/>
  <c r="BD384" i="29"/>
  <c r="BC384" i="29"/>
  <c r="BE384" i="29" s="1"/>
  <c r="BB384" i="29"/>
  <c r="BA384" i="29"/>
  <c r="AY384" i="29"/>
  <c r="AX384" i="29"/>
  <c r="AW384" i="29"/>
  <c r="AV384" i="29"/>
  <c r="AU384" i="29"/>
  <c r="AT384" i="29"/>
  <c r="AS384" i="29"/>
  <c r="AR384" i="29"/>
  <c r="AQ384" i="29"/>
  <c r="AO384" i="29"/>
  <c r="AN384" i="29"/>
  <c r="AM384" i="29"/>
  <c r="AP384" i="29" s="1"/>
  <c r="AL384" i="29"/>
  <c r="AJ384" i="29"/>
  <c r="AI384" i="29"/>
  <c r="AH384" i="29"/>
  <c r="AG384" i="29"/>
  <c r="AE384" i="29"/>
  <c r="AF384" i="29" s="1"/>
  <c r="AD384" i="29"/>
  <c r="AC384" i="29"/>
  <c r="AB384" i="29"/>
  <c r="Z384" i="29"/>
  <c r="Y384" i="29"/>
  <c r="Y247" i="9" s="1"/>
  <c r="Y249" i="9" s="1"/>
  <c r="X384" i="29"/>
  <c r="X247" i="9" s="1"/>
  <c r="X249" i="9" s="1"/>
  <c r="W384" i="29"/>
  <c r="W247" i="9" s="1"/>
  <c r="U384" i="29"/>
  <c r="U247" i="9" s="1"/>
  <c r="T384" i="29"/>
  <c r="T247" i="9" s="1"/>
  <c r="S384" i="29"/>
  <c r="S247" i="9" s="1"/>
  <c r="S249" i="9" s="1"/>
  <c r="R384" i="29"/>
  <c r="Q384" i="29"/>
  <c r="P384" i="29"/>
  <c r="P247" i="9" s="1"/>
  <c r="P249" i="9" s="1"/>
  <c r="O384" i="29"/>
  <c r="O247" i="9" s="1"/>
  <c r="O249" i="9" s="1"/>
  <c r="N384" i="29"/>
  <c r="N247" i="9" s="1"/>
  <c r="M384" i="29"/>
  <c r="M247" i="9" s="1"/>
  <c r="K384" i="29"/>
  <c r="K247" i="9" s="1"/>
  <c r="K249" i="9" s="1"/>
  <c r="J384" i="29"/>
  <c r="J247" i="9" s="1"/>
  <c r="J249" i="9" s="1"/>
  <c r="I384" i="29"/>
  <c r="I247" i="9" s="1"/>
  <c r="I249" i="9" s="1"/>
  <c r="H384" i="29"/>
  <c r="F384" i="29"/>
  <c r="F247" i="9" s="1"/>
  <c r="E384" i="29"/>
  <c r="E247" i="9" s="1"/>
  <c r="D384" i="29"/>
  <c r="D247" i="9" s="1"/>
  <c r="C384" i="29"/>
  <c r="DD383" i="29"/>
  <c r="AC221" i="9" s="1"/>
  <c r="AC223" i="9" s="1"/>
  <c r="DB383" i="29"/>
  <c r="DC383" i="29" s="1"/>
  <c r="DA383" i="29"/>
  <c r="CZ383" i="29"/>
  <c r="CY383" i="29"/>
  <c r="CW383" i="29"/>
  <c r="CV383" i="29"/>
  <c r="CU383" i="29"/>
  <c r="CT383" i="29"/>
  <c r="CX383" i="29" s="1"/>
  <c r="CS383" i="29"/>
  <c r="CR383" i="29"/>
  <c r="CQ383" i="29"/>
  <c r="CP383" i="29"/>
  <c r="CO383" i="29"/>
  <c r="CM383" i="29"/>
  <c r="CL383" i="29"/>
  <c r="CK383" i="29"/>
  <c r="CN383" i="29" s="1"/>
  <c r="CJ383" i="29"/>
  <c r="CH383" i="29"/>
  <c r="CG383" i="29"/>
  <c r="CF383" i="29"/>
  <c r="CE383" i="29"/>
  <c r="CI383" i="29" s="1"/>
  <c r="CC383" i="29"/>
  <c r="CD383" i="29" s="1"/>
  <c r="CB383" i="29"/>
  <c r="CA383" i="29"/>
  <c r="BZ383" i="29"/>
  <c r="BX383" i="29"/>
  <c r="BW383" i="29"/>
  <c r="BV383" i="29"/>
  <c r="BU383" i="29"/>
  <c r="BS383" i="29"/>
  <c r="BR383" i="29"/>
  <c r="BQ383" i="29"/>
  <c r="BP383" i="29"/>
  <c r="BT383" i="29" s="1"/>
  <c r="BN383" i="29"/>
  <c r="BM383" i="29"/>
  <c r="BO383" i="29" s="1"/>
  <c r="BL383" i="29"/>
  <c r="BK383" i="29"/>
  <c r="BI383" i="29"/>
  <c r="BH383" i="29"/>
  <c r="BG383" i="29"/>
  <c r="BF383" i="29"/>
  <c r="BJ383" i="29" s="1"/>
  <c r="BE383" i="29"/>
  <c r="BD383" i="29"/>
  <c r="BC383" i="29"/>
  <c r="BB383" i="29"/>
  <c r="BA383" i="29"/>
  <c r="AY383" i="29"/>
  <c r="AX383" i="29"/>
  <c r="AW383" i="29"/>
  <c r="AV383" i="29"/>
  <c r="AT383" i="29"/>
  <c r="AS383" i="29"/>
  <c r="AR383" i="29"/>
  <c r="AQ383" i="29"/>
  <c r="AO383" i="29"/>
  <c r="AP383" i="29" s="1"/>
  <c r="AN383" i="29"/>
  <c r="AM383" i="29"/>
  <c r="AL383" i="29"/>
  <c r="AJ383" i="29"/>
  <c r="AI383" i="29"/>
  <c r="AH383" i="29"/>
  <c r="AG383" i="29"/>
  <c r="AK383" i="29" s="1"/>
  <c r="AE383" i="29"/>
  <c r="AD383" i="29"/>
  <c r="AC383" i="29"/>
  <c r="AB383" i="29"/>
  <c r="AF383" i="29" s="1"/>
  <c r="Z383" i="29"/>
  <c r="Z221" i="9" s="1"/>
  <c r="Y383" i="29"/>
  <c r="Y221" i="9" s="1"/>
  <c r="Y223" i="9" s="1"/>
  <c r="X383" i="29"/>
  <c r="X221" i="9" s="1"/>
  <c r="X223" i="9" s="1"/>
  <c r="W383" i="29"/>
  <c r="W221" i="9" s="1"/>
  <c r="U383" i="29"/>
  <c r="U221" i="9" s="1"/>
  <c r="U223" i="9" s="1"/>
  <c r="T383" i="29"/>
  <c r="T221" i="9" s="1"/>
  <c r="T223" i="9" s="1"/>
  <c r="S383" i="29"/>
  <c r="S221" i="9" s="1"/>
  <c r="R383" i="29"/>
  <c r="P383" i="29"/>
  <c r="P221" i="9" s="1"/>
  <c r="P223" i="9" s="1"/>
  <c r="O383" i="29"/>
  <c r="O221" i="9" s="1"/>
  <c r="O223" i="9" s="1"/>
  <c r="N383" i="29"/>
  <c r="N221" i="9" s="1"/>
  <c r="M383" i="29"/>
  <c r="L383" i="29"/>
  <c r="K383" i="29"/>
  <c r="K221" i="9" s="1"/>
  <c r="J383" i="29"/>
  <c r="J221" i="9" s="1"/>
  <c r="I383" i="29"/>
  <c r="I221" i="9" s="1"/>
  <c r="H383" i="29"/>
  <c r="H221" i="9" s="1"/>
  <c r="F383" i="29"/>
  <c r="F221" i="9" s="1"/>
  <c r="F223" i="9" s="1"/>
  <c r="E383" i="29"/>
  <c r="E221" i="9" s="1"/>
  <c r="E223" i="9" s="1"/>
  <c r="D383" i="29"/>
  <c r="D221" i="9" s="1"/>
  <c r="D223" i="9" s="1"/>
  <c r="C383" i="29"/>
  <c r="DD382" i="29"/>
  <c r="AC195" i="9" s="1"/>
  <c r="DB382" i="29"/>
  <c r="DA382" i="29"/>
  <c r="CZ382" i="29"/>
  <c r="CY382" i="29"/>
  <c r="DC382" i="29" s="1"/>
  <c r="CX382" i="29"/>
  <c r="CW382" i="29"/>
  <c r="CV382" i="29"/>
  <c r="CU382" i="29"/>
  <c r="CT382" i="29"/>
  <c r="CR382" i="29"/>
  <c r="CQ382" i="29"/>
  <c r="CP382" i="29"/>
  <c r="CO382" i="29"/>
  <c r="CM382" i="29"/>
  <c r="CN382" i="29" s="1"/>
  <c r="CL382" i="29"/>
  <c r="CK382" i="29"/>
  <c r="CJ382" i="29"/>
  <c r="CH382" i="29"/>
  <c r="CG382" i="29"/>
  <c r="CF382" i="29"/>
  <c r="CE382" i="29"/>
  <c r="CC382" i="29"/>
  <c r="CB382" i="29"/>
  <c r="CA382" i="29"/>
  <c r="BZ382" i="29"/>
  <c r="CD382" i="29" s="1"/>
  <c r="BX382" i="29"/>
  <c r="BW382" i="29"/>
  <c r="BY382" i="29" s="1"/>
  <c r="BV382" i="29"/>
  <c r="BU382" i="29"/>
  <c r="BS382" i="29"/>
  <c r="BR382" i="29"/>
  <c r="BQ382" i="29"/>
  <c r="BP382" i="29"/>
  <c r="BT382" i="29" s="1"/>
  <c r="BO382" i="29"/>
  <c r="BN382" i="29"/>
  <c r="BM382" i="29"/>
  <c r="BL382" i="29"/>
  <c r="BK382" i="29"/>
  <c r="BI382" i="29"/>
  <c r="BI386" i="29" s="1"/>
  <c r="BH382" i="29"/>
  <c r="BG382" i="29"/>
  <c r="BF382" i="29"/>
  <c r="BD382" i="29"/>
  <c r="BC382" i="29"/>
  <c r="BB382" i="29"/>
  <c r="BA382" i="29"/>
  <c r="BE382" i="29" s="1"/>
  <c r="AZ382" i="29"/>
  <c r="AY382" i="29"/>
  <c r="AX382" i="29"/>
  <c r="AW382" i="29"/>
  <c r="AV382" i="29"/>
  <c r="AT382" i="29"/>
  <c r="AS382" i="29"/>
  <c r="AR382" i="29"/>
  <c r="AQ382" i="29"/>
  <c r="AU382" i="29" s="1"/>
  <c r="AO382" i="29"/>
  <c r="AN382" i="29"/>
  <c r="AM382" i="29"/>
  <c r="AL382" i="29"/>
  <c r="AJ382" i="29"/>
  <c r="AI382" i="29"/>
  <c r="AK382" i="29" s="1"/>
  <c r="AH382" i="29"/>
  <c r="AG382" i="29"/>
  <c r="AE382" i="29"/>
  <c r="AD382" i="29"/>
  <c r="AC382" i="29"/>
  <c r="AB382" i="29"/>
  <c r="Z382" i="29"/>
  <c r="Z195" i="9" s="1"/>
  <c r="Y382" i="29"/>
  <c r="Y195" i="9" s="1"/>
  <c r="X382" i="29"/>
  <c r="X195" i="9" s="1"/>
  <c r="W382" i="29"/>
  <c r="V382" i="29"/>
  <c r="U382" i="29"/>
  <c r="U195" i="9" s="1"/>
  <c r="U197" i="9" s="1"/>
  <c r="T382" i="29"/>
  <c r="T195" i="9" s="1"/>
  <c r="T197" i="9" s="1"/>
  <c r="S382" i="29"/>
  <c r="S195" i="9" s="1"/>
  <c r="S197" i="9" s="1"/>
  <c r="R382" i="29"/>
  <c r="R195" i="9" s="1"/>
  <c r="P382" i="29"/>
  <c r="P195" i="9" s="1"/>
  <c r="O382" i="29"/>
  <c r="O195" i="9" s="1"/>
  <c r="O197" i="9" s="1"/>
  <c r="N382" i="29"/>
  <c r="N195" i="9" s="1"/>
  <c r="N197" i="9" s="1"/>
  <c r="M382" i="29"/>
  <c r="L382" i="29"/>
  <c r="K382" i="29"/>
  <c r="K195" i="9" s="1"/>
  <c r="K197" i="9" s="1"/>
  <c r="J382" i="29"/>
  <c r="J195" i="9" s="1"/>
  <c r="I382" i="29"/>
  <c r="I195" i="9" s="1"/>
  <c r="H382" i="29"/>
  <c r="H195" i="9" s="1"/>
  <c r="F382" i="29"/>
  <c r="F195" i="9" s="1"/>
  <c r="F197" i="9" s="1"/>
  <c r="E382" i="29"/>
  <c r="E195" i="9" s="1"/>
  <c r="E197" i="9" s="1"/>
  <c r="D382" i="29"/>
  <c r="D195" i="9" s="1"/>
  <c r="D197" i="9" s="1"/>
  <c r="C382" i="29"/>
  <c r="C195" i="9" s="1"/>
  <c r="DD381" i="29"/>
  <c r="AC169" i="9" s="1"/>
  <c r="AC171" i="9" s="1"/>
  <c r="DB381" i="29"/>
  <c r="DA381" i="29"/>
  <c r="CZ381" i="29"/>
  <c r="CY381" i="29"/>
  <c r="DC381" i="29" s="1"/>
  <c r="CX381" i="29"/>
  <c r="CW381" i="29"/>
  <c r="CV381" i="29"/>
  <c r="CU381" i="29"/>
  <c r="CT381" i="29"/>
  <c r="CR381" i="29"/>
  <c r="CQ381" i="29"/>
  <c r="CP381" i="29"/>
  <c r="CS381" i="29" s="1"/>
  <c r="CO381" i="29"/>
  <c r="CM381" i="29"/>
  <c r="CL381" i="29"/>
  <c r="CK381" i="29"/>
  <c r="CJ381" i="29"/>
  <c r="CH381" i="29"/>
  <c r="CG381" i="29"/>
  <c r="CI381" i="29" s="1"/>
  <c r="CF381" i="29"/>
  <c r="CE381" i="29"/>
  <c r="CC381" i="29"/>
  <c r="CB381" i="29"/>
  <c r="CA381" i="29"/>
  <c r="BZ381" i="29"/>
  <c r="BY381" i="29"/>
  <c r="BX381" i="29"/>
  <c r="BW381" i="29"/>
  <c r="BV381" i="29"/>
  <c r="BU381" i="29"/>
  <c r="BS381" i="29"/>
  <c r="BR381" i="29"/>
  <c r="BQ381" i="29"/>
  <c r="BT381" i="29" s="1"/>
  <c r="BP381" i="29"/>
  <c r="BN381" i="29"/>
  <c r="BM381" i="29"/>
  <c r="BL381" i="29"/>
  <c r="BK381" i="29"/>
  <c r="BO381" i="29" s="1"/>
  <c r="BJ381" i="29"/>
  <c r="BI381" i="29"/>
  <c r="BH381" i="29"/>
  <c r="BG381" i="29"/>
  <c r="BF381" i="29"/>
  <c r="BD381" i="29"/>
  <c r="BC381" i="29"/>
  <c r="BB381" i="29"/>
  <c r="BA381" i="29"/>
  <c r="AY381" i="29"/>
  <c r="AX381" i="29"/>
  <c r="AW381" i="29"/>
  <c r="AV381" i="29"/>
  <c r="AT381" i="29"/>
  <c r="AT386" i="29" s="1"/>
  <c r="AS381" i="29"/>
  <c r="AR381" i="29"/>
  <c r="AQ381" i="29"/>
  <c r="AO381" i="29"/>
  <c r="AN381" i="29"/>
  <c r="AM381" i="29"/>
  <c r="AL381" i="29"/>
  <c r="AK381" i="29"/>
  <c r="AJ381" i="29"/>
  <c r="AI381" i="29"/>
  <c r="AH381" i="29"/>
  <c r="AG381" i="29"/>
  <c r="AE381" i="29"/>
  <c r="AD381" i="29"/>
  <c r="AC381" i="29"/>
  <c r="AB381" i="29"/>
  <c r="Z381" i="29"/>
  <c r="Z169" i="9" s="1"/>
  <c r="Z171" i="9" s="1"/>
  <c r="Y381" i="29"/>
  <c r="Y169" i="9" s="1"/>
  <c r="Y171" i="9" s="1"/>
  <c r="X381" i="29"/>
  <c r="X169" i="9" s="1"/>
  <c r="W381" i="29"/>
  <c r="U381" i="29"/>
  <c r="U169" i="9" s="1"/>
  <c r="U171" i="9" s="1"/>
  <c r="T381" i="29"/>
  <c r="T169" i="9" s="1"/>
  <c r="T171" i="9" s="1"/>
  <c r="S381" i="29"/>
  <c r="S169" i="9" s="1"/>
  <c r="S171" i="9" s="1"/>
  <c r="R381" i="29"/>
  <c r="R169" i="9" s="1"/>
  <c r="Q381" i="29"/>
  <c r="P381" i="29"/>
  <c r="P169" i="9" s="1"/>
  <c r="P171" i="9" s="1"/>
  <c r="O381" i="29"/>
  <c r="O169" i="9" s="1"/>
  <c r="N381" i="29"/>
  <c r="N169" i="9" s="1"/>
  <c r="N171" i="9" s="1"/>
  <c r="M381" i="29"/>
  <c r="M169" i="9" s="1"/>
  <c r="K381" i="29"/>
  <c r="K169" i="9" s="1"/>
  <c r="K171" i="9" s="1"/>
  <c r="J381" i="29"/>
  <c r="J169" i="9" s="1"/>
  <c r="J171" i="9" s="1"/>
  <c r="I381" i="29"/>
  <c r="I169" i="9" s="1"/>
  <c r="I171" i="9" s="1"/>
  <c r="H381" i="29"/>
  <c r="G381" i="29"/>
  <c r="F381" i="29"/>
  <c r="F169" i="9" s="1"/>
  <c r="F171" i="9" s="1"/>
  <c r="E381" i="29"/>
  <c r="E169" i="9" s="1"/>
  <c r="E171" i="9" s="1"/>
  <c r="D381" i="29"/>
  <c r="D169" i="9" s="1"/>
  <c r="C381" i="29"/>
  <c r="C169" i="9" s="1"/>
  <c r="DD380" i="29"/>
  <c r="AC143" i="9" s="1"/>
  <c r="AC145" i="9" s="1"/>
  <c r="DC380" i="29"/>
  <c r="DB380" i="29"/>
  <c r="DA380" i="29"/>
  <c r="CZ380" i="29"/>
  <c r="CY380" i="29"/>
  <c r="CW380" i="29"/>
  <c r="CV380" i="29"/>
  <c r="CU380" i="29"/>
  <c r="CT380" i="29"/>
  <c r="CX380" i="29" s="1"/>
  <c r="CS380" i="29"/>
  <c r="CR380" i="29"/>
  <c r="CQ380" i="29"/>
  <c r="CP380" i="29"/>
  <c r="CO380" i="29"/>
  <c r="CM380" i="29"/>
  <c r="CL380" i="29"/>
  <c r="CK380" i="29"/>
  <c r="CJ380" i="29"/>
  <c r="CI380" i="29"/>
  <c r="CH380" i="29"/>
  <c r="CG380" i="29"/>
  <c r="CF380" i="29"/>
  <c r="CE380" i="29"/>
  <c r="CC380" i="29"/>
  <c r="CD380" i="29" s="1"/>
  <c r="CB380" i="29"/>
  <c r="CA380" i="29"/>
  <c r="BZ380" i="29"/>
  <c r="BX380" i="29"/>
  <c r="BW380" i="29"/>
  <c r="BV380" i="29"/>
  <c r="BU380" i="29"/>
  <c r="BY380" i="29" s="1"/>
  <c r="BT380" i="29"/>
  <c r="BS380" i="29"/>
  <c r="BR380" i="29"/>
  <c r="BQ380" i="29"/>
  <c r="BP380" i="29"/>
  <c r="BN380" i="29"/>
  <c r="BM380" i="29"/>
  <c r="BL380" i="29"/>
  <c r="BK380" i="29"/>
  <c r="BO380" i="29" s="1"/>
  <c r="BI380" i="29"/>
  <c r="BH380" i="29"/>
  <c r="BG380" i="29"/>
  <c r="BF380" i="29"/>
  <c r="BJ380" i="29" s="1"/>
  <c r="BD380" i="29"/>
  <c r="BC380" i="29"/>
  <c r="BE380" i="29" s="1"/>
  <c r="BB380" i="29"/>
  <c r="BA380" i="29"/>
  <c r="AY380" i="29"/>
  <c r="AX380" i="29"/>
  <c r="AW380" i="29"/>
  <c r="AV380" i="29"/>
  <c r="AZ380" i="29" s="1"/>
  <c r="AU380" i="29"/>
  <c r="AT380" i="29"/>
  <c r="AS380" i="29"/>
  <c r="AR380" i="29"/>
  <c r="AQ380" i="29"/>
  <c r="AO380" i="29"/>
  <c r="AN380" i="29"/>
  <c r="AM380" i="29"/>
  <c r="AP380" i="29" s="1"/>
  <c r="AL380" i="29"/>
  <c r="AJ380" i="29"/>
  <c r="AI380" i="29"/>
  <c r="AH380" i="29"/>
  <c r="AG380" i="29"/>
  <c r="AF380" i="29"/>
  <c r="AE380" i="29"/>
  <c r="AD380" i="29"/>
  <c r="AC380" i="29"/>
  <c r="AB380" i="29"/>
  <c r="AA380" i="29"/>
  <c r="Z380" i="29"/>
  <c r="Z143" i="9" s="1"/>
  <c r="Z145" i="9" s="1"/>
  <c r="Y380" i="29"/>
  <c r="Y143" i="9" s="1"/>
  <c r="Y145" i="9" s="1"/>
  <c r="X380" i="29"/>
  <c r="X143" i="9" s="1"/>
  <c r="X145" i="9" s="1"/>
  <c r="W380" i="29"/>
  <c r="W143" i="9" s="1"/>
  <c r="U380" i="29"/>
  <c r="U143" i="9" s="1"/>
  <c r="T380" i="29"/>
  <c r="T143" i="9" s="1"/>
  <c r="S380" i="29"/>
  <c r="S143" i="9" s="1"/>
  <c r="S145" i="9" s="1"/>
  <c r="R380" i="29"/>
  <c r="P380" i="29"/>
  <c r="P143" i="9" s="1"/>
  <c r="P145" i="9" s="1"/>
  <c r="O380" i="29"/>
  <c r="N380" i="29"/>
  <c r="N143" i="9" s="1"/>
  <c r="M380" i="29"/>
  <c r="M143" i="9" s="1"/>
  <c r="K380" i="29"/>
  <c r="K143" i="9" s="1"/>
  <c r="K145" i="9" s="1"/>
  <c r="J380" i="29"/>
  <c r="J143" i="9" s="1"/>
  <c r="J145" i="9" s="1"/>
  <c r="I380" i="29"/>
  <c r="I143" i="9" s="1"/>
  <c r="I145" i="9" s="1"/>
  <c r="H380" i="29"/>
  <c r="F380" i="29"/>
  <c r="F143" i="9" s="1"/>
  <c r="E380" i="29"/>
  <c r="E143" i="9" s="1"/>
  <c r="D380" i="29"/>
  <c r="D143" i="9" s="1"/>
  <c r="C380" i="29"/>
  <c r="DD379" i="29"/>
  <c r="AC117" i="9" s="1"/>
  <c r="AC119" i="9" s="1"/>
  <c r="DC379" i="29"/>
  <c r="DB379" i="29"/>
  <c r="DA379" i="29"/>
  <c r="CZ379" i="29"/>
  <c r="CY379" i="29"/>
  <c r="CW379" i="29"/>
  <c r="CV379" i="29"/>
  <c r="CV386" i="29" s="1"/>
  <c r="CU379" i="29"/>
  <c r="CT379" i="29"/>
  <c r="CR379" i="29"/>
  <c r="CQ379" i="29"/>
  <c r="CP379" i="29"/>
  <c r="CO379" i="29"/>
  <c r="CS379" i="29" s="1"/>
  <c r="CM379" i="29"/>
  <c r="CL379" i="29"/>
  <c r="CN379" i="29" s="1"/>
  <c r="CK379" i="29"/>
  <c r="CJ379" i="29"/>
  <c r="CH379" i="29"/>
  <c r="CG379" i="29"/>
  <c r="CG386" i="29" s="1"/>
  <c r="CF379" i="29"/>
  <c r="CE379" i="29"/>
  <c r="CC379" i="29"/>
  <c r="CD379" i="29" s="1"/>
  <c r="CB379" i="29"/>
  <c r="CA379" i="29"/>
  <c r="BZ379" i="29"/>
  <c r="BX379" i="29"/>
  <c r="BY379" i="29" s="1"/>
  <c r="BW379" i="29"/>
  <c r="BV379" i="29"/>
  <c r="BU379" i="29"/>
  <c r="BS379" i="29"/>
  <c r="BR379" i="29"/>
  <c r="BQ379" i="29"/>
  <c r="BP379" i="29"/>
  <c r="BT379" i="29" s="1"/>
  <c r="BO379" i="29"/>
  <c r="BN379" i="29"/>
  <c r="BM379" i="29"/>
  <c r="BL379" i="29"/>
  <c r="BK379" i="29"/>
  <c r="BI379" i="29"/>
  <c r="BH379" i="29"/>
  <c r="BG379" i="29"/>
  <c r="BF379" i="29"/>
  <c r="BJ379" i="29" s="1"/>
  <c r="BE379" i="29"/>
  <c r="BD379" i="29"/>
  <c r="BC379" i="29"/>
  <c r="BB379" i="29"/>
  <c r="BA379" i="29"/>
  <c r="AY379" i="29"/>
  <c r="AX379" i="29"/>
  <c r="AZ379" i="29" s="1"/>
  <c r="AW379" i="29"/>
  <c r="AV379" i="29"/>
  <c r="AT379" i="29"/>
  <c r="AS379" i="29"/>
  <c r="AR379" i="29"/>
  <c r="AQ379" i="29"/>
  <c r="AU379" i="29" s="1"/>
  <c r="AO379" i="29"/>
  <c r="AP379" i="29" s="1"/>
  <c r="AN379" i="29"/>
  <c r="AM379" i="29"/>
  <c r="AL379" i="29"/>
  <c r="AJ379" i="29"/>
  <c r="AI379" i="29"/>
  <c r="AH379" i="29"/>
  <c r="AG379" i="29"/>
  <c r="AK379" i="29" s="1"/>
  <c r="AE379" i="29"/>
  <c r="AD379" i="29"/>
  <c r="AC379" i="29"/>
  <c r="AB379" i="29"/>
  <c r="Z379" i="29"/>
  <c r="Z117" i="9" s="1"/>
  <c r="Z119" i="9" s="1"/>
  <c r="Y379" i="29"/>
  <c r="X379" i="29"/>
  <c r="X117" i="9" s="1"/>
  <c r="W379" i="29"/>
  <c r="W117" i="9" s="1"/>
  <c r="U379" i="29"/>
  <c r="U117" i="9" s="1"/>
  <c r="T379" i="29"/>
  <c r="T117" i="9" s="1"/>
  <c r="T119" i="9" s="1"/>
  <c r="S379" i="29"/>
  <c r="S117" i="9" s="1"/>
  <c r="S119" i="9" s="1"/>
  <c r="R379" i="29"/>
  <c r="P379" i="29"/>
  <c r="P117" i="9" s="1"/>
  <c r="O379" i="29"/>
  <c r="O117" i="9" s="1"/>
  <c r="N379" i="29"/>
  <c r="N117" i="9" s="1"/>
  <c r="M379" i="29"/>
  <c r="K379" i="29"/>
  <c r="K117" i="9" s="1"/>
  <c r="K119" i="9" s="1"/>
  <c r="J379" i="29"/>
  <c r="J117" i="9" s="1"/>
  <c r="J119" i="9" s="1"/>
  <c r="I379" i="29"/>
  <c r="I117" i="9" s="1"/>
  <c r="I119" i="9" s="1"/>
  <c r="H379" i="29"/>
  <c r="H117" i="9" s="1"/>
  <c r="F379" i="29"/>
  <c r="F117" i="9" s="1"/>
  <c r="E379" i="29"/>
  <c r="E117" i="9" s="1"/>
  <c r="D379" i="29"/>
  <c r="D117" i="9" s="1"/>
  <c r="D119" i="9" s="1"/>
  <c r="C379" i="29"/>
  <c r="DD378" i="29"/>
  <c r="AC91" i="9" s="1"/>
  <c r="AC93" i="9" s="1"/>
  <c r="DB378" i="29"/>
  <c r="DA378" i="29"/>
  <c r="CZ378" i="29"/>
  <c r="CY378" i="29"/>
  <c r="DC378" i="29" s="1"/>
  <c r="CW378" i="29"/>
  <c r="CX378" i="29" s="1"/>
  <c r="CV378" i="29"/>
  <c r="CU378" i="29"/>
  <c r="CT378" i="29"/>
  <c r="CR378" i="29"/>
  <c r="CQ378" i="29"/>
  <c r="CP378" i="29"/>
  <c r="CP386" i="29" s="1"/>
  <c r="CO378" i="29"/>
  <c r="CN378" i="29"/>
  <c r="CM378" i="29"/>
  <c r="CL378" i="29"/>
  <c r="CK378" i="29"/>
  <c r="CJ378" i="29"/>
  <c r="CH378" i="29"/>
  <c r="CG378" i="29"/>
  <c r="CF378" i="29"/>
  <c r="CF386" i="29" s="1"/>
  <c r="CE378" i="29"/>
  <c r="CC378" i="29"/>
  <c r="CB378" i="29"/>
  <c r="CA378" i="29"/>
  <c r="BZ378" i="29"/>
  <c r="CD378" i="29" s="1"/>
  <c r="BY378" i="29"/>
  <c r="BX378" i="29"/>
  <c r="BW378" i="29"/>
  <c r="BV378" i="29"/>
  <c r="BU378" i="29"/>
  <c r="BS378" i="29"/>
  <c r="BR378" i="29"/>
  <c r="BQ378" i="29"/>
  <c r="BP378" i="29"/>
  <c r="BO378" i="29"/>
  <c r="BN378" i="29"/>
  <c r="BM378" i="29"/>
  <c r="BL378" i="29"/>
  <c r="BK378" i="29"/>
  <c r="BI378" i="29"/>
  <c r="BH378" i="29"/>
  <c r="BG378" i="29"/>
  <c r="BJ378" i="29" s="1"/>
  <c r="BF378" i="29"/>
  <c r="BD378" i="29"/>
  <c r="BC378" i="29"/>
  <c r="BB378" i="29"/>
  <c r="BA378" i="29"/>
  <c r="AY378" i="29"/>
  <c r="AZ378" i="29" s="1"/>
  <c r="AX378" i="29"/>
  <c r="AW378" i="29"/>
  <c r="AV378" i="29"/>
  <c r="AT378" i="29"/>
  <c r="AS378" i="29"/>
  <c r="AR378" i="29"/>
  <c r="AQ378" i="29"/>
  <c r="AO378" i="29"/>
  <c r="AN378" i="29"/>
  <c r="AM378" i="29"/>
  <c r="AL378" i="29"/>
  <c r="AJ378" i="29"/>
  <c r="AJ386" i="29" s="1"/>
  <c r="AI378" i="29"/>
  <c r="AH378" i="29"/>
  <c r="AG378" i="29"/>
  <c r="AE378" i="29"/>
  <c r="AD378" i="29"/>
  <c r="AC378" i="29"/>
  <c r="AB378" i="29"/>
  <c r="AA378" i="29"/>
  <c r="Z378" i="29"/>
  <c r="Z91" i="9" s="1"/>
  <c r="Y378" i="29"/>
  <c r="Y91" i="9" s="1"/>
  <c r="X378" i="29"/>
  <c r="X91" i="9" s="1"/>
  <c r="W378" i="29"/>
  <c r="W91" i="9" s="1"/>
  <c r="U378" i="29"/>
  <c r="U91" i="9" s="1"/>
  <c r="U93" i="9" s="1"/>
  <c r="T378" i="29"/>
  <c r="T91" i="9" s="1"/>
  <c r="T93" i="9" s="1"/>
  <c r="S378" i="29"/>
  <c r="R378" i="29"/>
  <c r="R91" i="9" s="1"/>
  <c r="P378" i="29"/>
  <c r="P91" i="9" s="1"/>
  <c r="O378" i="29"/>
  <c r="O91" i="9" s="1"/>
  <c r="N378" i="29"/>
  <c r="N91" i="9" s="1"/>
  <c r="N93" i="9" s="1"/>
  <c r="M378" i="29"/>
  <c r="K378" i="29"/>
  <c r="J378" i="29"/>
  <c r="J91" i="9" s="1"/>
  <c r="I378" i="29"/>
  <c r="I91" i="9" s="1"/>
  <c r="H378" i="29"/>
  <c r="H91" i="9" s="1"/>
  <c r="F378" i="29"/>
  <c r="F91" i="9" s="1"/>
  <c r="F93" i="9" s="1"/>
  <c r="E378" i="29"/>
  <c r="E91" i="9" s="1"/>
  <c r="E93" i="9" s="1"/>
  <c r="D378" i="29"/>
  <c r="D91" i="9" s="1"/>
  <c r="D93" i="9" s="1"/>
  <c r="C378" i="29"/>
  <c r="DD377" i="29"/>
  <c r="AC65" i="9" s="1"/>
  <c r="DB377" i="29"/>
  <c r="DA377" i="29"/>
  <c r="CZ377" i="29"/>
  <c r="CY377" i="29"/>
  <c r="DC377" i="29" s="1"/>
  <c r="CX377" i="29"/>
  <c r="CW377" i="29"/>
  <c r="CV377" i="29"/>
  <c r="CU377" i="29"/>
  <c r="CT377" i="29"/>
  <c r="CR377" i="29"/>
  <c r="CQ377" i="29"/>
  <c r="CP377" i="29"/>
  <c r="CO377" i="29"/>
  <c r="CM377" i="29"/>
  <c r="CL377" i="29"/>
  <c r="CK377" i="29"/>
  <c r="CJ377" i="29"/>
  <c r="CN377" i="29" s="1"/>
  <c r="CH377" i="29"/>
  <c r="CG377" i="29"/>
  <c r="CF377" i="29"/>
  <c r="CE377" i="29"/>
  <c r="CC377" i="29"/>
  <c r="CB377" i="29"/>
  <c r="CA377" i="29"/>
  <c r="BZ377" i="29"/>
  <c r="BY377" i="29"/>
  <c r="BX377" i="29"/>
  <c r="BW377" i="29"/>
  <c r="BV377" i="29"/>
  <c r="BU377" i="29"/>
  <c r="BS377" i="29"/>
  <c r="BR377" i="29"/>
  <c r="BQ377" i="29"/>
  <c r="BP377" i="29"/>
  <c r="BN377" i="29"/>
  <c r="BM377" i="29"/>
  <c r="BL377" i="29"/>
  <c r="BK377" i="29"/>
  <c r="BJ377" i="29"/>
  <c r="BI377" i="29"/>
  <c r="BH377" i="29"/>
  <c r="BG377" i="29"/>
  <c r="BF377" i="29"/>
  <c r="BD377" i="29"/>
  <c r="BC377" i="29"/>
  <c r="BB377" i="29"/>
  <c r="BA377" i="29"/>
  <c r="BA386" i="29" s="1"/>
  <c r="AY377" i="29"/>
  <c r="AX377" i="29"/>
  <c r="AW377" i="29"/>
  <c r="AV377" i="29"/>
  <c r="AZ377" i="29" s="1"/>
  <c r="AT377" i="29"/>
  <c r="AS377" i="29"/>
  <c r="AU377" i="29" s="1"/>
  <c r="AR377" i="29"/>
  <c r="AQ377" i="29"/>
  <c r="AO377" i="29"/>
  <c r="AN377" i="29"/>
  <c r="AM377" i="29"/>
  <c r="AL377" i="29"/>
  <c r="AJ377" i="29"/>
  <c r="AI377" i="29"/>
  <c r="AH377" i="29"/>
  <c r="AG377" i="29"/>
  <c r="AK377" i="29" s="1"/>
  <c r="AE377" i="29"/>
  <c r="AD377" i="29"/>
  <c r="AD386" i="29" s="1"/>
  <c r="AC377" i="29"/>
  <c r="AB377" i="29"/>
  <c r="Z377" i="29"/>
  <c r="Z65" i="9" s="1"/>
  <c r="Y377" i="29"/>
  <c r="Y65" i="9" s="1"/>
  <c r="Y67" i="9" s="1"/>
  <c r="X377" i="29"/>
  <c r="X65" i="9" s="1"/>
  <c r="X67" i="9" s="1"/>
  <c r="W377" i="29"/>
  <c r="U377" i="29"/>
  <c r="T377" i="29"/>
  <c r="T65" i="9" s="1"/>
  <c r="S377" i="29"/>
  <c r="S65" i="9" s="1"/>
  <c r="R377" i="29"/>
  <c r="R65" i="9" s="1"/>
  <c r="P377" i="29"/>
  <c r="P65" i="9" s="1"/>
  <c r="P67" i="9" s="1"/>
  <c r="O377" i="29"/>
  <c r="O65" i="9" s="1"/>
  <c r="O67" i="9" s="1"/>
  <c r="N377" i="29"/>
  <c r="M377" i="29"/>
  <c r="K377" i="29"/>
  <c r="K65" i="9" s="1"/>
  <c r="J377" i="29"/>
  <c r="J65" i="9" s="1"/>
  <c r="I377" i="29"/>
  <c r="I65" i="9" s="1"/>
  <c r="H377" i="29"/>
  <c r="F377" i="29"/>
  <c r="E377" i="29"/>
  <c r="E65" i="9" s="1"/>
  <c r="E67" i="9" s="1"/>
  <c r="D377" i="29"/>
  <c r="D65" i="9" s="1"/>
  <c r="C377" i="29"/>
  <c r="C65" i="9" s="1"/>
  <c r="DD376" i="29"/>
  <c r="AC39" i="9" s="1"/>
  <c r="DB376" i="29"/>
  <c r="DA376" i="29"/>
  <c r="CZ376" i="29"/>
  <c r="CZ386" i="29" s="1"/>
  <c r="CY376" i="29"/>
  <c r="CW376" i="29"/>
  <c r="CV376" i="29"/>
  <c r="CU376" i="29"/>
  <c r="CT376" i="29"/>
  <c r="CR376" i="29"/>
  <c r="CR386" i="29" s="1"/>
  <c r="CQ376" i="29"/>
  <c r="CS376" i="29" s="1"/>
  <c r="CP376" i="29"/>
  <c r="CO376" i="29"/>
  <c r="CM376" i="29"/>
  <c r="CL376" i="29"/>
  <c r="CK376" i="29"/>
  <c r="CJ376" i="29"/>
  <c r="CI376" i="29"/>
  <c r="CH376" i="29"/>
  <c r="CG376" i="29"/>
  <c r="CF376" i="29"/>
  <c r="CE376" i="29"/>
  <c r="CE386" i="29" s="1"/>
  <c r="CC376" i="29"/>
  <c r="CB376" i="29"/>
  <c r="CA376" i="29"/>
  <c r="BZ376" i="29"/>
  <c r="BX376" i="29"/>
  <c r="BW376" i="29"/>
  <c r="BW386" i="29" s="1"/>
  <c r="BV376" i="29"/>
  <c r="BU376" i="29"/>
  <c r="BT376" i="29"/>
  <c r="BS376" i="29"/>
  <c r="BS386" i="29" s="1"/>
  <c r="BR376" i="29"/>
  <c r="BQ376" i="29"/>
  <c r="BP376" i="29"/>
  <c r="BO376" i="29"/>
  <c r="BN376" i="29"/>
  <c r="BM376" i="29"/>
  <c r="BL376" i="29"/>
  <c r="BK376" i="29"/>
  <c r="BI376" i="29"/>
  <c r="BH376" i="29"/>
  <c r="BG376" i="29"/>
  <c r="BF376" i="29"/>
  <c r="BD376" i="29"/>
  <c r="BC376" i="29"/>
  <c r="BE376" i="29" s="1"/>
  <c r="BB376" i="29"/>
  <c r="BA376" i="29"/>
  <c r="AY376" i="29"/>
  <c r="AX376" i="29"/>
  <c r="AW376" i="29"/>
  <c r="AV376" i="29"/>
  <c r="AT376" i="29"/>
  <c r="AS376" i="29"/>
  <c r="AR376" i="29"/>
  <c r="AQ376" i="29"/>
  <c r="AP376" i="29"/>
  <c r="AO376" i="29"/>
  <c r="AN376" i="29"/>
  <c r="AN386" i="29" s="1"/>
  <c r="AM376" i="29"/>
  <c r="AL376" i="29"/>
  <c r="AJ376" i="29"/>
  <c r="AI376" i="29"/>
  <c r="AI386" i="29" s="1"/>
  <c r="AH376" i="29"/>
  <c r="AG376" i="29"/>
  <c r="AF376" i="29"/>
  <c r="AE376" i="29"/>
  <c r="AD376" i="29"/>
  <c r="AC376" i="29"/>
  <c r="AB376" i="29"/>
  <c r="Z376" i="29"/>
  <c r="Y376" i="29"/>
  <c r="X376" i="29"/>
  <c r="W376" i="29"/>
  <c r="U376" i="29"/>
  <c r="U39" i="9" s="1"/>
  <c r="T376" i="29"/>
  <c r="T39" i="9" s="1"/>
  <c r="S376" i="29"/>
  <c r="S39" i="9" s="1"/>
  <c r="R376" i="29"/>
  <c r="Q376" i="29"/>
  <c r="P376" i="29"/>
  <c r="O376" i="29"/>
  <c r="O39" i="9" s="1"/>
  <c r="N376" i="29"/>
  <c r="N39" i="9" s="1"/>
  <c r="M376" i="29"/>
  <c r="M39" i="9" s="1"/>
  <c r="K376" i="29"/>
  <c r="J376" i="29"/>
  <c r="I376" i="29"/>
  <c r="H376" i="29"/>
  <c r="F376" i="29"/>
  <c r="E376" i="29"/>
  <c r="D376" i="29"/>
  <c r="D39" i="9" s="1"/>
  <c r="C376" i="29"/>
  <c r="CF374" i="29"/>
  <c r="BU374" i="29"/>
  <c r="BN374" i="29"/>
  <c r="BM374" i="29"/>
  <c r="T374" i="29"/>
  <c r="T27" i="8" s="1"/>
  <c r="R374" i="29"/>
  <c r="D374" i="29"/>
  <c r="D27" i="8" s="1"/>
  <c r="DD373" i="29"/>
  <c r="DC373" i="29"/>
  <c r="DB373" i="29"/>
  <c r="DA373" i="29"/>
  <c r="CZ373" i="29"/>
  <c r="CY373" i="29"/>
  <c r="CW373" i="29"/>
  <c r="CV373" i="29"/>
  <c r="CU373" i="29"/>
  <c r="CT373" i="29"/>
  <c r="CR373" i="29"/>
  <c r="CQ373" i="29"/>
  <c r="CP373" i="29"/>
  <c r="CO373" i="29"/>
  <c r="CN373" i="29"/>
  <c r="CM373" i="29"/>
  <c r="CL373" i="29"/>
  <c r="CK373" i="29"/>
  <c r="CJ373" i="29"/>
  <c r="CI373" i="29"/>
  <c r="CH373" i="29"/>
  <c r="CG373" i="29"/>
  <c r="CF373" i="29"/>
  <c r="CE373" i="29"/>
  <c r="CC373" i="29"/>
  <c r="CB373" i="29"/>
  <c r="CA373" i="29"/>
  <c r="BZ373" i="29"/>
  <c r="CD373" i="29" s="1"/>
  <c r="BX373" i="29"/>
  <c r="BW373" i="29"/>
  <c r="BY373" i="29" s="1"/>
  <c r="BV373" i="29"/>
  <c r="BU373" i="29"/>
  <c r="BS373" i="29"/>
  <c r="BR373" i="29"/>
  <c r="BQ373" i="29"/>
  <c r="BP373" i="29"/>
  <c r="BO373" i="29"/>
  <c r="BN373" i="29"/>
  <c r="BM373" i="29"/>
  <c r="BL373" i="29"/>
  <c r="BK373" i="29"/>
  <c r="BI373" i="29"/>
  <c r="BH373" i="29"/>
  <c r="BG373" i="29"/>
  <c r="BJ373" i="29" s="1"/>
  <c r="BF373" i="29"/>
  <c r="BD373" i="29"/>
  <c r="BC373" i="29"/>
  <c r="BB373" i="29"/>
  <c r="BA373" i="29"/>
  <c r="AZ373" i="29"/>
  <c r="AY373" i="29"/>
  <c r="AX373" i="29"/>
  <c r="AW373" i="29"/>
  <c r="AV373" i="29"/>
  <c r="AU373" i="29"/>
  <c r="AT373" i="29"/>
  <c r="AS373" i="29"/>
  <c r="AR373" i="29"/>
  <c r="AQ373" i="29"/>
  <c r="AO373" i="29"/>
  <c r="AN373" i="29"/>
  <c r="AM373" i="29"/>
  <c r="AL373" i="29"/>
  <c r="AP373" i="29" s="1"/>
  <c r="AJ373" i="29"/>
  <c r="AI373" i="29"/>
  <c r="AK373" i="29" s="1"/>
  <c r="AH373" i="29"/>
  <c r="AG373" i="29"/>
  <c r="AE373" i="29"/>
  <c r="AD373" i="29"/>
  <c r="AC373" i="29"/>
  <c r="AB373" i="29"/>
  <c r="Z373" i="29"/>
  <c r="Y373" i="29"/>
  <c r="X373" i="29"/>
  <c r="W373" i="29"/>
  <c r="AA373" i="29" s="1"/>
  <c r="V373" i="29"/>
  <c r="U373" i="29"/>
  <c r="T373" i="29"/>
  <c r="S373" i="29"/>
  <c r="R373" i="29"/>
  <c r="P373" i="29"/>
  <c r="O373" i="29"/>
  <c r="N373" i="29"/>
  <c r="M373" i="29"/>
  <c r="Q373" i="29" s="1"/>
  <c r="L373" i="29"/>
  <c r="K373" i="29"/>
  <c r="J373" i="29"/>
  <c r="I373" i="29"/>
  <c r="H373" i="29"/>
  <c r="F373" i="29"/>
  <c r="E373" i="29"/>
  <c r="D373" i="29"/>
  <c r="G373" i="29" s="1"/>
  <c r="C373" i="29"/>
  <c r="DD372" i="29"/>
  <c r="DB372" i="29"/>
  <c r="DA372" i="29"/>
  <c r="CZ372" i="29"/>
  <c r="CY372" i="29"/>
  <c r="DC372" i="29" s="1"/>
  <c r="CX372" i="29"/>
  <c r="CW372" i="29"/>
  <c r="CV372" i="29"/>
  <c r="CU372" i="29"/>
  <c r="CT372" i="29"/>
  <c r="CR372" i="29"/>
  <c r="CQ372" i="29"/>
  <c r="CP372" i="29"/>
  <c r="CO372" i="29"/>
  <c r="CS372" i="29" s="1"/>
  <c r="CM372" i="29"/>
  <c r="CL372" i="29"/>
  <c r="CK372" i="29"/>
  <c r="CJ372" i="29"/>
  <c r="CI372" i="29"/>
  <c r="CH372" i="29"/>
  <c r="CG372" i="29"/>
  <c r="CF372" i="29"/>
  <c r="CE372" i="29"/>
  <c r="CC372" i="29"/>
  <c r="CB372" i="29"/>
  <c r="CA372" i="29"/>
  <c r="BZ372" i="29"/>
  <c r="BY372" i="29"/>
  <c r="BX372" i="29"/>
  <c r="BW372" i="29"/>
  <c r="BV372" i="29"/>
  <c r="BU372" i="29"/>
  <c r="BT372" i="29"/>
  <c r="BS372" i="29"/>
  <c r="BR372" i="29"/>
  <c r="BQ372" i="29"/>
  <c r="BP372" i="29"/>
  <c r="BN372" i="29"/>
  <c r="BM372" i="29"/>
  <c r="BL372" i="29"/>
  <c r="BK372" i="29"/>
  <c r="BO372" i="29" s="1"/>
  <c r="BI372" i="29"/>
  <c r="BJ372" i="29" s="1"/>
  <c r="BH372" i="29"/>
  <c r="BG372" i="29"/>
  <c r="BF372" i="29"/>
  <c r="BD372" i="29"/>
  <c r="BC372" i="29"/>
  <c r="BB372" i="29"/>
  <c r="BA372" i="29"/>
  <c r="BE372" i="29" s="1"/>
  <c r="AY372" i="29"/>
  <c r="AX372" i="29"/>
  <c r="AW372" i="29"/>
  <c r="AV372" i="29"/>
  <c r="AT372" i="29"/>
  <c r="AS372" i="29"/>
  <c r="AR372" i="29"/>
  <c r="AQ372" i="29"/>
  <c r="AO372" i="29"/>
  <c r="AN372" i="29"/>
  <c r="AM372" i="29"/>
  <c r="AL372" i="29"/>
  <c r="AK372" i="29"/>
  <c r="AJ372" i="29"/>
  <c r="AI372" i="29"/>
  <c r="AH372" i="29"/>
  <c r="AG372" i="29"/>
  <c r="AE372" i="29"/>
  <c r="AD372" i="29"/>
  <c r="AC372" i="29"/>
  <c r="AF372" i="29" s="1"/>
  <c r="AB372" i="29"/>
  <c r="Z372" i="29"/>
  <c r="Y372" i="29"/>
  <c r="X372" i="29"/>
  <c r="W372" i="29"/>
  <c r="V372" i="29"/>
  <c r="U372" i="29"/>
  <c r="T372" i="29"/>
  <c r="S372" i="29"/>
  <c r="R372" i="29"/>
  <c r="Q372" i="29"/>
  <c r="P372" i="29"/>
  <c r="O372" i="29"/>
  <c r="N372" i="29"/>
  <c r="M372" i="29"/>
  <c r="K372" i="29"/>
  <c r="J372" i="29"/>
  <c r="I372" i="29"/>
  <c r="H372" i="29"/>
  <c r="L372" i="29" s="1"/>
  <c r="G372" i="29"/>
  <c r="F372" i="29"/>
  <c r="E372" i="29"/>
  <c r="D372" i="29"/>
  <c r="C372" i="29"/>
  <c r="DD371" i="29"/>
  <c r="DB371" i="29"/>
  <c r="DA371" i="29"/>
  <c r="DC371" i="29" s="1"/>
  <c r="CZ371" i="29"/>
  <c r="CY371" i="29"/>
  <c r="CW371" i="29"/>
  <c r="CV371" i="29"/>
  <c r="CU371" i="29"/>
  <c r="CT371" i="29"/>
  <c r="CX371" i="29" s="1"/>
  <c r="CR371" i="29"/>
  <c r="CS371" i="29" s="1"/>
  <c r="CQ371" i="29"/>
  <c r="CP371" i="29"/>
  <c r="CO371" i="29"/>
  <c r="CM371" i="29"/>
  <c r="CL371" i="29"/>
  <c r="CK371" i="29"/>
  <c r="CJ371" i="29"/>
  <c r="CN371" i="29" s="1"/>
  <c r="CI371" i="29"/>
  <c r="CH371" i="29"/>
  <c r="CG371" i="29"/>
  <c r="CF371" i="29"/>
  <c r="CE371" i="29"/>
  <c r="CC371" i="29"/>
  <c r="CB371" i="29"/>
  <c r="CA371" i="29"/>
  <c r="CD371" i="29" s="1"/>
  <c r="BZ371" i="29"/>
  <c r="BX371" i="29"/>
  <c r="BW371" i="29"/>
  <c r="BV371" i="29"/>
  <c r="BU371" i="29"/>
  <c r="BS371" i="29"/>
  <c r="BT371" i="29" s="1"/>
  <c r="BR371" i="29"/>
  <c r="BQ371" i="29"/>
  <c r="BP371" i="29"/>
  <c r="BN371" i="29"/>
  <c r="BM371" i="29"/>
  <c r="BL371" i="29"/>
  <c r="BK371" i="29"/>
  <c r="BI371" i="29"/>
  <c r="BH371" i="29"/>
  <c r="BG371" i="29"/>
  <c r="BF371" i="29"/>
  <c r="BD371" i="29"/>
  <c r="BC371" i="29"/>
  <c r="BE371" i="29" s="1"/>
  <c r="BB371" i="29"/>
  <c r="BA371" i="29"/>
  <c r="AY371" i="29"/>
  <c r="AX371" i="29"/>
  <c r="AW371" i="29"/>
  <c r="AV371" i="29"/>
  <c r="AT371" i="29"/>
  <c r="AS371" i="29"/>
  <c r="AR371" i="29"/>
  <c r="AQ371" i="29"/>
  <c r="AU371" i="29" s="1"/>
  <c r="AO371" i="29"/>
  <c r="AN371" i="29"/>
  <c r="AM371" i="29"/>
  <c r="AL371" i="29"/>
  <c r="AJ371" i="29"/>
  <c r="AI371" i="29"/>
  <c r="AH371" i="29"/>
  <c r="AG371" i="29"/>
  <c r="AE371" i="29"/>
  <c r="AF371" i="29" s="1"/>
  <c r="AD371" i="29"/>
  <c r="AC371" i="29"/>
  <c r="AB371" i="29"/>
  <c r="Z371" i="29"/>
  <c r="Z374" i="29" s="1"/>
  <c r="Z27" i="8" s="1"/>
  <c r="Y371" i="29"/>
  <c r="X371" i="29"/>
  <c r="W371" i="29"/>
  <c r="U371" i="29"/>
  <c r="T371" i="29"/>
  <c r="S371" i="29"/>
  <c r="R371" i="29"/>
  <c r="V371" i="29" s="1"/>
  <c r="Q371" i="29"/>
  <c r="P371" i="29"/>
  <c r="O371" i="29"/>
  <c r="N371" i="29"/>
  <c r="M371" i="29"/>
  <c r="K371" i="29"/>
  <c r="J371" i="29"/>
  <c r="I371" i="29"/>
  <c r="H371" i="29"/>
  <c r="L371" i="29" s="1"/>
  <c r="F371" i="29"/>
  <c r="E371" i="29"/>
  <c r="D371" i="29"/>
  <c r="C371" i="29"/>
  <c r="G371" i="29" s="1"/>
  <c r="DD370" i="29"/>
  <c r="DB370" i="29"/>
  <c r="DC370" i="29" s="1"/>
  <c r="DA370" i="29"/>
  <c r="CZ370" i="29"/>
  <c r="CY370" i="29"/>
  <c r="CW370" i="29"/>
  <c r="CV370" i="29"/>
  <c r="CU370" i="29"/>
  <c r="CT370" i="29"/>
  <c r="CS370" i="29"/>
  <c r="CR370" i="29"/>
  <c r="CQ370" i="29"/>
  <c r="CP370" i="29"/>
  <c r="CO370" i="29"/>
  <c r="CN370" i="29"/>
  <c r="CM370" i="29"/>
  <c r="CL370" i="29"/>
  <c r="CK370" i="29"/>
  <c r="CJ370" i="29"/>
  <c r="CH370" i="29"/>
  <c r="CG370" i="29"/>
  <c r="CF370" i="29"/>
  <c r="CE370" i="29"/>
  <c r="CI370" i="29" s="1"/>
  <c r="CD370" i="29"/>
  <c r="CC370" i="29"/>
  <c r="CB370" i="29"/>
  <c r="CA370" i="29"/>
  <c r="BZ370" i="29"/>
  <c r="BX370" i="29"/>
  <c r="BW370" i="29"/>
  <c r="BY370" i="29" s="1"/>
  <c r="BV370" i="29"/>
  <c r="BU370" i="29"/>
  <c r="BS370" i="29"/>
  <c r="BR370" i="29"/>
  <c r="BQ370" i="29"/>
  <c r="BP370" i="29"/>
  <c r="BT370" i="29" s="1"/>
  <c r="BN370" i="29"/>
  <c r="BM370" i="29"/>
  <c r="BL370" i="29"/>
  <c r="BK370" i="29"/>
  <c r="BI370" i="29"/>
  <c r="BH370" i="29"/>
  <c r="BG370" i="29"/>
  <c r="BF370" i="29"/>
  <c r="BE370" i="29"/>
  <c r="BD370" i="29"/>
  <c r="BC370" i="29"/>
  <c r="BB370" i="29"/>
  <c r="BA370" i="29"/>
  <c r="AY370" i="29"/>
  <c r="AX370" i="29"/>
  <c r="AW370" i="29"/>
  <c r="AV370" i="29"/>
  <c r="AT370" i="29"/>
  <c r="AS370" i="29"/>
  <c r="AR370" i="29"/>
  <c r="AQ370" i="29"/>
  <c r="AP370" i="29"/>
  <c r="AO370" i="29"/>
  <c r="AN370" i="29"/>
  <c r="AM370" i="29"/>
  <c r="AL370" i="29"/>
  <c r="AJ370" i="29"/>
  <c r="AI370" i="29"/>
  <c r="AH370" i="29"/>
  <c r="AG370" i="29"/>
  <c r="AE370" i="29"/>
  <c r="AD370" i="29"/>
  <c r="AC370" i="29"/>
  <c r="AB370" i="29"/>
  <c r="Z370" i="29"/>
  <c r="Y370" i="29"/>
  <c r="AA370" i="29" s="1"/>
  <c r="X370" i="29"/>
  <c r="W370" i="29"/>
  <c r="U370" i="29"/>
  <c r="T370" i="29"/>
  <c r="S370" i="29"/>
  <c r="R370" i="29"/>
  <c r="P370" i="29"/>
  <c r="O370" i="29"/>
  <c r="N370" i="29"/>
  <c r="M370" i="29"/>
  <c r="Q370" i="29" s="1"/>
  <c r="K370" i="29"/>
  <c r="L370" i="29" s="1"/>
  <c r="J370" i="29"/>
  <c r="I370" i="29"/>
  <c r="H370" i="29"/>
  <c r="F370" i="29"/>
  <c r="E370" i="29"/>
  <c r="D370" i="29"/>
  <c r="C370" i="29"/>
  <c r="DD369" i="29"/>
  <c r="DB369" i="29"/>
  <c r="DA369" i="29"/>
  <c r="CZ369" i="29"/>
  <c r="CY369" i="29"/>
  <c r="DC369" i="29" s="1"/>
  <c r="CX369" i="29"/>
  <c r="CW369" i="29"/>
  <c r="CV369" i="29"/>
  <c r="CU369" i="29"/>
  <c r="CT369" i="29"/>
  <c r="CR369" i="29"/>
  <c r="CQ369" i="29"/>
  <c r="CP369" i="29"/>
  <c r="CO369" i="29"/>
  <c r="CS369" i="29" s="1"/>
  <c r="CM369" i="29"/>
  <c r="CN369" i="29" s="1"/>
  <c r="CL369" i="29"/>
  <c r="CK369" i="29"/>
  <c r="CJ369" i="29"/>
  <c r="CH369" i="29"/>
  <c r="CG369" i="29"/>
  <c r="CF369" i="29"/>
  <c r="CE369" i="29"/>
  <c r="CC369" i="29"/>
  <c r="CB369" i="29"/>
  <c r="CA369" i="29"/>
  <c r="BZ369" i="29"/>
  <c r="BX369" i="29"/>
  <c r="BW369" i="29"/>
  <c r="BY369" i="29" s="1"/>
  <c r="BV369" i="29"/>
  <c r="BU369" i="29"/>
  <c r="BS369" i="29"/>
  <c r="BR369" i="29"/>
  <c r="BQ369" i="29"/>
  <c r="BP369" i="29"/>
  <c r="BO369" i="29"/>
  <c r="BN369" i="29"/>
  <c r="BM369" i="29"/>
  <c r="BL369" i="29"/>
  <c r="BK369" i="29"/>
  <c r="BJ369" i="29"/>
  <c r="BI369" i="29"/>
  <c r="BH369" i="29"/>
  <c r="BG369" i="29"/>
  <c r="BF369" i="29"/>
  <c r="BD369" i="29"/>
  <c r="BC369" i="29"/>
  <c r="BB369" i="29"/>
  <c r="BA369" i="29"/>
  <c r="BE369" i="29" s="1"/>
  <c r="AY369" i="29"/>
  <c r="AZ369" i="29" s="1"/>
  <c r="AX369" i="29"/>
  <c r="AW369" i="29"/>
  <c r="AV369" i="29"/>
  <c r="AT369" i="29"/>
  <c r="AS369" i="29"/>
  <c r="AS374" i="29" s="1"/>
  <c r="AR369" i="29"/>
  <c r="AQ369" i="29"/>
  <c r="AU369" i="29" s="1"/>
  <c r="AO369" i="29"/>
  <c r="AN369" i="29"/>
  <c r="AM369" i="29"/>
  <c r="AL369" i="29"/>
  <c r="AJ369" i="29"/>
  <c r="AI369" i="29"/>
  <c r="AK369" i="29" s="1"/>
  <c r="AH369" i="29"/>
  <c r="AG369" i="29"/>
  <c r="AE369" i="29"/>
  <c r="AD369" i="29"/>
  <c r="AC369" i="29"/>
  <c r="AB369" i="29"/>
  <c r="AA369" i="29"/>
  <c r="Z369" i="29"/>
  <c r="Y369" i="29"/>
  <c r="X369" i="29"/>
  <c r="W369" i="29"/>
  <c r="U369" i="29"/>
  <c r="T369" i="29"/>
  <c r="S369" i="29"/>
  <c r="V369" i="29" s="1"/>
  <c r="R369" i="29"/>
  <c r="P369" i="29"/>
  <c r="O369" i="29"/>
  <c r="N369" i="29"/>
  <c r="M369" i="29"/>
  <c r="L369" i="29"/>
  <c r="K369" i="29"/>
  <c r="J369" i="29"/>
  <c r="I369" i="29"/>
  <c r="H369" i="29"/>
  <c r="G369" i="29"/>
  <c r="F369" i="29"/>
  <c r="E369" i="29"/>
  <c r="D369" i="29"/>
  <c r="C369" i="29"/>
  <c r="DD368" i="29"/>
  <c r="DB368" i="29"/>
  <c r="DA368" i="29"/>
  <c r="CZ368" i="29"/>
  <c r="CY368" i="29"/>
  <c r="CX368" i="29"/>
  <c r="CW368" i="29"/>
  <c r="CV368" i="29"/>
  <c r="CU368" i="29"/>
  <c r="CT368" i="29"/>
  <c r="CR368" i="29"/>
  <c r="CS368" i="29" s="1"/>
  <c r="CQ368" i="29"/>
  <c r="CP368" i="29"/>
  <c r="CO368" i="29"/>
  <c r="CM368" i="29"/>
  <c r="CL368" i="29"/>
  <c r="CK368" i="29"/>
  <c r="CJ368" i="29"/>
  <c r="CN368" i="29" s="1"/>
  <c r="CI368" i="29"/>
  <c r="CH368" i="29"/>
  <c r="CG368" i="29"/>
  <c r="CF368" i="29"/>
  <c r="CE368" i="29"/>
  <c r="CC368" i="29"/>
  <c r="CB368" i="29"/>
  <c r="CA368" i="29"/>
  <c r="BZ368" i="29"/>
  <c r="CD368" i="29" s="1"/>
  <c r="BX368" i="29"/>
  <c r="BW368" i="29"/>
  <c r="BV368" i="29"/>
  <c r="BU368" i="29"/>
  <c r="BY368" i="29" s="1"/>
  <c r="BS368" i="29"/>
  <c r="BR368" i="29"/>
  <c r="BQ368" i="29"/>
  <c r="BT368" i="29" s="1"/>
  <c r="BP368" i="29"/>
  <c r="BN368" i="29"/>
  <c r="BM368" i="29"/>
  <c r="BL368" i="29"/>
  <c r="BK368" i="29"/>
  <c r="BI368" i="29"/>
  <c r="BJ368" i="29" s="1"/>
  <c r="BH368" i="29"/>
  <c r="BG368" i="29"/>
  <c r="BF368" i="29"/>
  <c r="BD368" i="29"/>
  <c r="BC368" i="29"/>
  <c r="BB368" i="29"/>
  <c r="BA368" i="29"/>
  <c r="BE368" i="29" s="1"/>
  <c r="AY368" i="29"/>
  <c r="AX368" i="29"/>
  <c r="AW368" i="29"/>
  <c r="AV368" i="29"/>
  <c r="AT368" i="29"/>
  <c r="AS368" i="29"/>
  <c r="AU368" i="29" s="1"/>
  <c r="AR368" i="29"/>
  <c r="AQ368" i="29"/>
  <c r="AO368" i="29"/>
  <c r="AN368" i="29"/>
  <c r="AM368" i="29"/>
  <c r="AL368" i="29"/>
  <c r="AJ368" i="29"/>
  <c r="AI368" i="29"/>
  <c r="AH368" i="29"/>
  <c r="AG368" i="29"/>
  <c r="AK368" i="29" s="1"/>
  <c r="AE368" i="29"/>
  <c r="AD368" i="29"/>
  <c r="AC368" i="29"/>
  <c r="AB368" i="29"/>
  <c r="Z368" i="29"/>
  <c r="Y368" i="29"/>
  <c r="X368" i="29"/>
  <c r="W368" i="29"/>
  <c r="U368" i="29"/>
  <c r="V368" i="29" s="1"/>
  <c r="T368" i="29"/>
  <c r="S368" i="29"/>
  <c r="R368" i="29"/>
  <c r="Q368" i="29"/>
  <c r="P368" i="29"/>
  <c r="O368" i="29"/>
  <c r="N368" i="29"/>
  <c r="M368" i="29"/>
  <c r="K368" i="29"/>
  <c r="J368" i="29"/>
  <c r="I368" i="29"/>
  <c r="H368" i="29"/>
  <c r="L368" i="29" s="1"/>
  <c r="G368" i="29"/>
  <c r="F368" i="29"/>
  <c r="E368" i="29"/>
  <c r="D368" i="29"/>
  <c r="C368" i="29"/>
  <c r="DD367" i="29"/>
  <c r="DB367" i="29"/>
  <c r="DB374" i="29" s="1"/>
  <c r="DA367" i="29"/>
  <c r="DC367" i="29" s="1"/>
  <c r="CZ367" i="29"/>
  <c r="CY367" i="29"/>
  <c r="CW367" i="29"/>
  <c r="CV367" i="29"/>
  <c r="CU367" i="29"/>
  <c r="CT367" i="29"/>
  <c r="CX367" i="29" s="1"/>
  <c r="CS367" i="29"/>
  <c r="CR367" i="29"/>
  <c r="CQ367" i="29"/>
  <c r="CP367" i="29"/>
  <c r="CO367" i="29"/>
  <c r="CM367" i="29"/>
  <c r="CL367" i="29"/>
  <c r="CK367" i="29"/>
  <c r="CJ367" i="29"/>
  <c r="CN367" i="29" s="1"/>
  <c r="CI367" i="29"/>
  <c r="CH367" i="29"/>
  <c r="CG367" i="29"/>
  <c r="CF367" i="29"/>
  <c r="CE367" i="29"/>
  <c r="CC367" i="29"/>
  <c r="CB367" i="29"/>
  <c r="CA367" i="29"/>
  <c r="CD367" i="29" s="1"/>
  <c r="BZ367" i="29"/>
  <c r="BX367" i="29"/>
  <c r="BW367" i="29"/>
  <c r="BV367" i="29"/>
  <c r="BU367" i="29"/>
  <c r="BS367" i="29"/>
  <c r="BT367" i="29" s="1"/>
  <c r="BR367" i="29"/>
  <c r="BQ367" i="29"/>
  <c r="BP367" i="29"/>
  <c r="BO367" i="29"/>
  <c r="BN367" i="29"/>
  <c r="BM367" i="29"/>
  <c r="BL367" i="29"/>
  <c r="BK367" i="29"/>
  <c r="BI367" i="29"/>
  <c r="BH367" i="29"/>
  <c r="BG367" i="29"/>
  <c r="BF367" i="29"/>
  <c r="BJ367" i="29" s="1"/>
  <c r="BD367" i="29"/>
  <c r="BC367" i="29"/>
  <c r="BB367" i="29"/>
  <c r="BA367" i="29"/>
  <c r="AY367" i="29"/>
  <c r="AX367" i="29"/>
  <c r="AW367" i="29"/>
  <c r="AV367" i="29"/>
  <c r="AU367" i="29"/>
  <c r="AT367" i="29"/>
  <c r="AS367" i="29"/>
  <c r="AR367" i="29"/>
  <c r="AQ367" i="29"/>
  <c r="AO367" i="29"/>
  <c r="AO374" i="29" s="1"/>
  <c r="AN367" i="29"/>
  <c r="AM367" i="29"/>
  <c r="AP367" i="29" s="1"/>
  <c r="AL367" i="29"/>
  <c r="AJ367" i="29"/>
  <c r="AI367" i="29"/>
  <c r="AH367" i="29"/>
  <c r="AG367" i="29"/>
  <c r="AF367" i="29"/>
  <c r="AE367" i="29"/>
  <c r="AD367" i="29"/>
  <c r="AC367" i="29"/>
  <c r="AB367" i="29"/>
  <c r="Z367" i="29"/>
  <c r="Y367" i="29"/>
  <c r="X367" i="29"/>
  <c r="AA367" i="29" s="1"/>
  <c r="W367" i="29"/>
  <c r="U367" i="29"/>
  <c r="T367" i="29"/>
  <c r="S367" i="29"/>
  <c r="R367" i="29"/>
  <c r="V367" i="29" s="1"/>
  <c r="P367" i="29"/>
  <c r="O367" i="29"/>
  <c r="Q367" i="29" s="1"/>
  <c r="N367" i="29"/>
  <c r="M367" i="29"/>
  <c r="K367" i="29"/>
  <c r="J367" i="29"/>
  <c r="I367" i="29"/>
  <c r="H367" i="29"/>
  <c r="F367" i="29"/>
  <c r="E367" i="29"/>
  <c r="D367" i="29"/>
  <c r="C367" i="29"/>
  <c r="G367" i="29" s="1"/>
  <c r="DD366" i="29"/>
  <c r="DC366" i="29"/>
  <c r="DB366" i="29"/>
  <c r="DA366" i="29"/>
  <c r="CZ366" i="29"/>
  <c r="CY366" i="29"/>
  <c r="CW366" i="29"/>
  <c r="CW374" i="29" s="1"/>
  <c r="CV366" i="29"/>
  <c r="CU366" i="29"/>
  <c r="CT366" i="29"/>
  <c r="CT374" i="29" s="1"/>
  <c r="CR366" i="29"/>
  <c r="CQ366" i="29"/>
  <c r="CP366" i="29"/>
  <c r="CO366" i="29"/>
  <c r="CS366" i="29" s="1"/>
  <c r="CM366" i="29"/>
  <c r="CM374" i="29" s="1"/>
  <c r="CL366" i="29"/>
  <c r="CK366" i="29"/>
  <c r="CJ366" i="29"/>
  <c r="CH366" i="29"/>
  <c r="CG366" i="29"/>
  <c r="CF366" i="29"/>
  <c r="CE366" i="29"/>
  <c r="CI366" i="29" s="1"/>
  <c r="CC366" i="29"/>
  <c r="CB366" i="29"/>
  <c r="CA366" i="29"/>
  <c r="BZ366" i="29"/>
  <c r="BX366" i="29"/>
  <c r="BW366" i="29"/>
  <c r="BV366" i="29"/>
  <c r="BV374" i="29" s="1"/>
  <c r="BU366" i="29"/>
  <c r="BY366" i="29" s="1"/>
  <c r="BS366" i="29"/>
  <c r="BR366" i="29"/>
  <c r="BQ366" i="29"/>
  <c r="BP366" i="29"/>
  <c r="BN366" i="29"/>
  <c r="BM366" i="29"/>
  <c r="BO366" i="29" s="1"/>
  <c r="BL366" i="29"/>
  <c r="BK366" i="29"/>
  <c r="BI366" i="29"/>
  <c r="BH366" i="29"/>
  <c r="BG366" i="29"/>
  <c r="BF366" i="29"/>
  <c r="BE366" i="29"/>
  <c r="BD366" i="29"/>
  <c r="BC366" i="29"/>
  <c r="BB366" i="29"/>
  <c r="BA366" i="29"/>
  <c r="AY366" i="29"/>
  <c r="AX366" i="29"/>
  <c r="AX374" i="29" s="1"/>
  <c r="AW366" i="29"/>
  <c r="AV366" i="29"/>
  <c r="AT366" i="29"/>
  <c r="AS366" i="29"/>
  <c r="AR366" i="29"/>
  <c r="AQ366" i="29"/>
  <c r="AU366" i="29" s="1"/>
  <c r="AO366" i="29"/>
  <c r="AP366" i="29" s="1"/>
  <c r="AN366" i="29"/>
  <c r="AM366" i="29"/>
  <c r="AL366" i="29"/>
  <c r="AJ366" i="29"/>
  <c r="AI366" i="29"/>
  <c r="AH366" i="29"/>
  <c r="AG366" i="29"/>
  <c r="AE366" i="29"/>
  <c r="AD366" i="29"/>
  <c r="AC366" i="29"/>
  <c r="AB366" i="29"/>
  <c r="Z366" i="29"/>
  <c r="Y366" i="29"/>
  <c r="AA366" i="29" s="1"/>
  <c r="X366" i="29"/>
  <c r="W366" i="29"/>
  <c r="U366" i="29"/>
  <c r="T366" i="29"/>
  <c r="S366" i="29"/>
  <c r="R366" i="29"/>
  <c r="Q366" i="29"/>
  <c r="P366" i="29"/>
  <c r="O366" i="29"/>
  <c r="N366" i="29"/>
  <c r="M366" i="29"/>
  <c r="M374" i="29" s="1"/>
  <c r="K366" i="29"/>
  <c r="J366" i="29"/>
  <c r="J374" i="29" s="1"/>
  <c r="J27" i="8" s="1"/>
  <c r="I366" i="29"/>
  <c r="I374" i="29" s="1"/>
  <c r="I27" i="8" s="1"/>
  <c r="H366" i="29"/>
  <c r="F366" i="29"/>
  <c r="E366" i="29"/>
  <c r="D366" i="29"/>
  <c r="C366" i="29"/>
  <c r="G366" i="29" s="1"/>
  <c r="DD365" i="29"/>
  <c r="DB365" i="29"/>
  <c r="DA365" i="29"/>
  <c r="CZ365" i="29"/>
  <c r="CY365" i="29"/>
  <c r="DC365" i="29" s="1"/>
  <c r="CW365" i="29"/>
  <c r="CX365" i="29" s="1"/>
  <c r="CV365" i="29"/>
  <c r="CV374" i="29" s="1"/>
  <c r="CU365" i="29"/>
  <c r="CT365" i="29"/>
  <c r="CR365" i="29"/>
  <c r="CQ365" i="29"/>
  <c r="CP365" i="29"/>
  <c r="CO365" i="29"/>
  <c r="CO374" i="29" s="1"/>
  <c r="CN365" i="29"/>
  <c r="CM365" i="29"/>
  <c r="CL365" i="29"/>
  <c r="CK365" i="29"/>
  <c r="CJ365" i="29"/>
  <c r="CI365" i="29"/>
  <c r="CH365" i="29"/>
  <c r="CG365" i="29"/>
  <c r="CF365" i="29"/>
  <c r="CE365" i="29"/>
  <c r="CE374" i="29" s="1"/>
  <c r="CC365" i="29"/>
  <c r="CB365" i="29"/>
  <c r="CA365" i="29"/>
  <c r="BZ365" i="29"/>
  <c r="CD365" i="29" s="1"/>
  <c r="BY365" i="29"/>
  <c r="BX365" i="29"/>
  <c r="BX374" i="29" s="1"/>
  <c r="BW365" i="29"/>
  <c r="BV365" i="29"/>
  <c r="BU365" i="29"/>
  <c r="BS365" i="29"/>
  <c r="BR365" i="29"/>
  <c r="BQ365" i="29"/>
  <c r="BP365" i="29"/>
  <c r="BP374" i="29" s="1"/>
  <c r="BN365" i="29"/>
  <c r="BM365" i="29"/>
  <c r="BL365" i="29"/>
  <c r="BK365" i="29"/>
  <c r="BO365" i="29" s="1"/>
  <c r="BI365" i="29"/>
  <c r="BH365" i="29"/>
  <c r="BH374" i="29" s="1"/>
  <c r="BG365" i="29"/>
  <c r="BF365" i="29"/>
  <c r="BD365" i="29"/>
  <c r="BC365" i="29"/>
  <c r="BB365" i="29"/>
  <c r="BA365" i="29"/>
  <c r="AY365" i="29"/>
  <c r="AX365" i="29"/>
  <c r="AW365" i="29"/>
  <c r="AV365" i="29"/>
  <c r="AT365" i="29"/>
  <c r="AS365" i="29"/>
  <c r="AR365" i="29"/>
  <c r="AR374" i="29" s="1"/>
  <c r="AQ365" i="29"/>
  <c r="AO365" i="29"/>
  <c r="AN365" i="29"/>
  <c r="AM365" i="29"/>
  <c r="AL365" i="29"/>
  <c r="AK365" i="29"/>
  <c r="AJ365" i="29"/>
  <c r="AJ374" i="29" s="1"/>
  <c r="AI365" i="29"/>
  <c r="AH365" i="29"/>
  <c r="AG365" i="29"/>
  <c r="AE365" i="29"/>
  <c r="AD365" i="29"/>
  <c r="AC365" i="29"/>
  <c r="AB365" i="29"/>
  <c r="Z365" i="29"/>
  <c r="Y365" i="29"/>
  <c r="X365" i="29"/>
  <c r="W365" i="29"/>
  <c r="AA365" i="29" s="1"/>
  <c r="U365" i="29"/>
  <c r="T365" i="29"/>
  <c r="S365" i="29"/>
  <c r="V365" i="29" s="1"/>
  <c r="R365" i="29"/>
  <c r="P365" i="29"/>
  <c r="O365" i="29"/>
  <c r="N365" i="29"/>
  <c r="M365" i="29"/>
  <c r="K365" i="29"/>
  <c r="J365" i="29"/>
  <c r="I365" i="29"/>
  <c r="H365" i="29"/>
  <c r="F365" i="29"/>
  <c r="G365" i="29" s="1"/>
  <c r="E365" i="29"/>
  <c r="D365" i="29"/>
  <c r="C365" i="29"/>
  <c r="DD364" i="29"/>
  <c r="DB364" i="29"/>
  <c r="DA364" i="29"/>
  <c r="CZ364" i="29"/>
  <c r="CY364" i="29"/>
  <c r="CX364" i="29"/>
  <c r="CW364" i="29"/>
  <c r="CV364" i="29"/>
  <c r="CU364" i="29"/>
  <c r="CT364" i="29"/>
  <c r="CR364" i="29"/>
  <c r="CQ364" i="29"/>
  <c r="CQ374" i="29" s="1"/>
  <c r="CP364" i="29"/>
  <c r="CO364" i="29"/>
  <c r="CM364" i="29"/>
  <c r="CL364" i="29"/>
  <c r="CK364" i="29"/>
  <c r="CJ364" i="29"/>
  <c r="CH364" i="29"/>
  <c r="CG364" i="29"/>
  <c r="CG374" i="29" s="1"/>
  <c r="CF364" i="29"/>
  <c r="CE364" i="29"/>
  <c r="CC364" i="29"/>
  <c r="CB364" i="29"/>
  <c r="CA364" i="29"/>
  <c r="BZ364" i="29"/>
  <c r="BY364" i="29"/>
  <c r="BX364" i="29"/>
  <c r="BW364" i="29"/>
  <c r="BV364" i="29"/>
  <c r="BU364" i="29"/>
  <c r="BS364" i="29"/>
  <c r="BS374" i="29" s="1"/>
  <c r="BR364" i="29"/>
  <c r="BQ364" i="29"/>
  <c r="BP364" i="29"/>
  <c r="BN364" i="29"/>
  <c r="BM364" i="29"/>
  <c r="BL364" i="29"/>
  <c r="BK364" i="29"/>
  <c r="BJ364" i="29"/>
  <c r="BI364" i="29"/>
  <c r="BH364" i="29"/>
  <c r="BG364" i="29"/>
  <c r="BF364" i="29"/>
  <c r="BD364" i="29"/>
  <c r="BC364" i="29"/>
  <c r="BB364" i="29"/>
  <c r="BB374" i="29" s="1"/>
  <c r="BA364" i="29"/>
  <c r="BE364" i="29" s="1"/>
  <c r="AY364" i="29"/>
  <c r="AX364" i="29"/>
  <c r="AW364" i="29"/>
  <c r="AW374" i="29" s="1"/>
  <c r="AV364" i="29"/>
  <c r="AT364" i="29"/>
  <c r="AS364" i="29"/>
  <c r="AU364" i="29" s="1"/>
  <c r="AR364" i="29"/>
  <c r="AQ364" i="29"/>
  <c r="AO364" i="29"/>
  <c r="AN364" i="29"/>
  <c r="AM364" i="29"/>
  <c r="AM374" i="29" s="1"/>
  <c r="AL364" i="29"/>
  <c r="AK364" i="29"/>
  <c r="AJ364" i="29"/>
  <c r="AI364" i="29"/>
  <c r="AH364" i="29"/>
  <c r="AG364" i="29"/>
  <c r="AG374" i="29" s="1"/>
  <c r="AE364" i="29"/>
  <c r="AE374" i="29" s="1"/>
  <c r="AD364" i="29"/>
  <c r="AC364" i="29"/>
  <c r="AB364" i="29"/>
  <c r="Z364" i="29"/>
  <c r="Y364" i="29"/>
  <c r="X364" i="29"/>
  <c r="W364" i="29"/>
  <c r="V364" i="29"/>
  <c r="U364" i="29"/>
  <c r="U374" i="29" s="1"/>
  <c r="U27" i="8" s="1"/>
  <c r="T364" i="29"/>
  <c r="S364" i="29"/>
  <c r="R364" i="29"/>
  <c r="P364" i="29"/>
  <c r="O364" i="29"/>
  <c r="N364" i="29"/>
  <c r="M364" i="29"/>
  <c r="K364" i="29"/>
  <c r="J364" i="29"/>
  <c r="I364" i="29"/>
  <c r="H364" i="29"/>
  <c r="F364" i="29"/>
  <c r="E364" i="29"/>
  <c r="D364" i="29"/>
  <c r="C364" i="29"/>
  <c r="CR362" i="29"/>
  <c r="BS362" i="29"/>
  <c r="AE362" i="29"/>
  <c r="R362" i="29"/>
  <c r="DD361" i="29"/>
  <c r="AC266" i="9" s="1"/>
  <c r="DB361" i="29"/>
  <c r="DA361" i="29"/>
  <c r="DC361" i="29" s="1"/>
  <c r="CZ361" i="29"/>
  <c r="CY361" i="29"/>
  <c r="CW361" i="29"/>
  <c r="CV361" i="29"/>
  <c r="CU361" i="29"/>
  <c r="CT361" i="29"/>
  <c r="CR361" i="29"/>
  <c r="CQ361" i="29"/>
  <c r="CP361" i="29"/>
  <c r="CO361" i="29"/>
  <c r="CS361" i="29" s="1"/>
  <c r="CN361" i="29"/>
  <c r="CM361" i="29"/>
  <c r="CL361" i="29"/>
  <c r="CK361" i="29"/>
  <c r="CJ361" i="29"/>
  <c r="CH361" i="29"/>
  <c r="CG361" i="29"/>
  <c r="CF361" i="29"/>
  <c r="CE361" i="29"/>
  <c r="CD361" i="29"/>
  <c r="CC361" i="29"/>
  <c r="CB361" i="29"/>
  <c r="CA361" i="29"/>
  <c r="BZ361" i="29"/>
  <c r="BY361" i="29"/>
  <c r="BX361" i="29"/>
  <c r="BW361" i="29"/>
  <c r="BV361" i="29"/>
  <c r="BU361" i="29"/>
  <c r="BS361" i="29"/>
  <c r="BR361" i="29"/>
  <c r="BQ361" i="29"/>
  <c r="BP361" i="29"/>
  <c r="BT361" i="29" s="1"/>
  <c r="BO361" i="29"/>
  <c r="BN361" i="29"/>
  <c r="BM361" i="29"/>
  <c r="BL361" i="29"/>
  <c r="BK361" i="29"/>
  <c r="BI361" i="29"/>
  <c r="BH361" i="29"/>
  <c r="BG361" i="29"/>
  <c r="BF361" i="29"/>
  <c r="BD361" i="29"/>
  <c r="BC361" i="29"/>
  <c r="BB361" i="29"/>
  <c r="BA361" i="29"/>
  <c r="BE361" i="29" s="1"/>
  <c r="AY361" i="29"/>
  <c r="AX361" i="29"/>
  <c r="AW361" i="29"/>
  <c r="AZ361" i="29" s="1"/>
  <c r="AV361" i="29"/>
  <c r="AT361" i="29"/>
  <c r="AS361" i="29"/>
  <c r="AR361" i="29"/>
  <c r="AQ361" i="29"/>
  <c r="AO361" i="29"/>
  <c r="AP361" i="29" s="1"/>
  <c r="AN361" i="29"/>
  <c r="AM361" i="29"/>
  <c r="AL361" i="29"/>
  <c r="AJ361" i="29"/>
  <c r="AI361" i="29"/>
  <c r="AH361" i="29"/>
  <c r="AG361" i="29"/>
  <c r="AE361" i="29"/>
  <c r="AD361" i="29"/>
  <c r="AC361" i="29"/>
  <c r="AB361" i="29"/>
  <c r="Z361" i="29"/>
  <c r="Z266" i="9" s="1"/>
  <c r="Y361" i="29"/>
  <c r="X361" i="29"/>
  <c r="X266" i="9" s="1"/>
  <c r="W361" i="29"/>
  <c r="W266" i="9" s="1"/>
  <c r="U361" i="29"/>
  <c r="U266" i="9" s="1"/>
  <c r="T361" i="29"/>
  <c r="T266" i="9" s="1"/>
  <c r="S361" i="29"/>
  <c r="S266" i="9" s="1"/>
  <c r="R361" i="29"/>
  <c r="P361" i="29"/>
  <c r="P266" i="9" s="1"/>
  <c r="O361" i="29"/>
  <c r="O266" i="9" s="1"/>
  <c r="N361" i="29"/>
  <c r="N266" i="9" s="1"/>
  <c r="M361" i="29"/>
  <c r="K361" i="29"/>
  <c r="K266" i="9" s="1"/>
  <c r="J361" i="29"/>
  <c r="J266" i="9" s="1"/>
  <c r="I361" i="29"/>
  <c r="I266" i="9" s="1"/>
  <c r="H361" i="29"/>
  <c r="H266" i="9" s="1"/>
  <c r="F361" i="29"/>
  <c r="F266" i="9" s="1"/>
  <c r="E361" i="29"/>
  <c r="E266" i="9" s="1"/>
  <c r="D361" i="29"/>
  <c r="D266" i="9" s="1"/>
  <c r="C361" i="29"/>
  <c r="DD360" i="29"/>
  <c r="AC240" i="9" s="1"/>
  <c r="DC360" i="29"/>
  <c r="DB360" i="29"/>
  <c r="DA360" i="29"/>
  <c r="CZ360" i="29"/>
  <c r="CY360" i="29"/>
  <c r="CW360" i="29"/>
  <c r="CV360" i="29"/>
  <c r="CU360" i="29"/>
  <c r="CX360" i="29" s="1"/>
  <c r="CT360" i="29"/>
  <c r="CR360" i="29"/>
  <c r="CQ360" i="29"/>
  <c r="CP360" i="29"/>
  <c r="CO360" i="29"/>
  <c r="CN360" i="29"/>
  <c r="CM360" i="29"/>
  <c r="CL360" i="29"/>
  <c r="CK360" i="29"/>
  <c r="CJ360" i="29"/>
  <c r="CH360" i="29"/>
  <c r="CG360" i="29"/>
  <c r="CF360" i="29"/>
  <c r="CE360" i="29"/>
  <c r="CC360" i="29"/>
  <c r="CB360" i="29"/>
  <c r="CA360" i="29"/>
  <c r="BZ360" i="29"/>
  <c r="CD360" i="29" s="1"/>
  <c r="BY360" i="29"/>
  <c r="BX360" i="29"/>
  <c r="BW360" i="29"/>
  <c r="BV360" i="29"/>
  <c r="BU360" i="29"/>
  <c r="BS360" i="29"/>
  <c r="BR360" i="29"/>
  <c r="BQ360" i="29"/>
  <c r="BP360" i="29"/>
  <c r="BT360" i="29" s="1"/>
  <c r="BO360" i="29"/>
  <c r="BN360" i="29"/>
  <c r="BM360" i="29"/>
  <c r="BL360" i="29"/>
  <c r="BK360" i="29"/>
  <c r="BI360" i="29"/>
  <c r="BH360" i="29"/>
  <c r="BG360" i="29"/>
  <c r="BF360" i="29"/>
  <c r="BD360" i="29"/>
  <c r="BC360" i="29"/>
  <c r="BB360" i="29"/>
  <c r="BA360" i="29"/>
  <c r="AY360" i="29"/>
  <c r="AZ360" i="29" s="1"/>
  <c r="AX360" i="29"/>
  <c r="AW360" i="29"/>
  <c r="AV360" i="29"/>
  <c r="AT360" i="29"/>
  <c r="AS360" i="29"/>
  <c r="AR360" i="29"/>
  <c r="AQ360" i="29"/>
  <c r="AU360" i="29" s="1"/>
  <c r="AO360" i="29"/>
  <c r="AN360" i="29"/>
  <c r="AM360" i="29"/>
  <c r="AL360" i="29"/>
  <c r="AP360" i="29" s="1"/>
  <c r="AJ360" i="29"/>
  <c r="AI360" i="29"/>
  <c r="AH360" i="29"/>
  <c r="AG360" i="29"/>
  <c r="AE360" i="29"/>
  <c r="AD360" i="29"/>
  <c r="AC360" i="29"/>
  <c r="AB360" i="29"/>
  <c r="AA360" i="29"/>
  <c r="Z360" i="29"/>
  <c r="Z240" i="9" s="1"/>
  <c r="Y360" i="29"/>
  <c r="Y240" i="9" s="1"/>
  <c r="X360" i="29"/>
  <c r="X240" i="9" s="1"/>
  <c r="W360" i="29"/>
  <c r="W240" i="9" s="1"/>
  <c r="AA240" i="9" s="1"/>
  <c r="U360" i="29"/>
  <c r="U240" i="9" s="1"/>
  <c r="T360" i="29"/>
  <c r="T240" i="9" s="1"/>
  <c r="S360" i="29"/>
  <c r="R360" i="29"/>
  <c r="R240" i="9" s="1"/>
  <c r="P360" i="29"/>
  <c r="P240" i="9" s="1"/>
  <c r="O360" i="29"/>
  <c r="O240" i="9" s="1"/>
  <c r="N360" i="29"/>
  <c r="N240" i="9" s="1"/>
  <c r="M360" i="29"/>
  <c r="L360" i="29"/>
  <c r="K360" i="29"/>
  <c r="K240" i="9" s="1"/>
  <c r="J360" i="29"/>
  <c r="J240" i="9" s="1"/>
  <c r="I360" i="29"/>
  <c r="I240" i="9" s="1"/>
  <c r="H360" i="29"/>
  <c r="H240" i="9" s="1"/>
  <c r="F360" i="29"/>
  <c r="F240" i="9" s="1"/>
  <c r="E360" i="29"/>
  <c r="E240" i="9" s="1"/>
  <c r="D360" i="29"/>
  <c r="C360" i="29"/>
  <c r="C240" i="9" s="1"/>
  <c r="DD359" i="29"/>
  <c r="AC214" i="9" s="1"/>
  <c r="DB359" i="29"/>
  <c r="DA359" i="29"/>
  <c r="CZ359" i="29"/>
  <c r="CY359" i="29"/>
  <c r="CW359" i="29"/>
  <c r="CX359" i="29" s="1"/>
  <c r="CV359" i="29"/>
  <c r="CU359" i="29"/>
  <c r="CT359" i="29"/>
  <c r="CR359" i="29"/>
  <c r="CQ359" i="29"/>
  <c r="CP359" i="29"/>
  <c r="CO359" i="29"/>
  <c r="CS359" i="29" s="1"/>
  <c r="CM359" i="29"/>
  <c r="CL359" i="29"/>
  <c r="CK359" i="29"/>
  <c r="CJ359" i="29"/>
  <c r="CI359" i="29"/>
  <c r="CH359" i="29"/>
  <c r="CG359" i="29"/>
  <c r="CF359" i="29"/>
  <c r="CE359" i="29"/>
  <c r="CC359" i="29"/>
  <c r="CB359" i="29"/>
  <c r="CA359" i="29"/>
  <c r="BZ359" i="29"/>
  <c r="BX359" i="29"/>
  <c r="BW359" i="29"/>
  <c r="BV359" i="29"/>
  <c r="BU359" i="29"/>
  <c r="BY359" i="29" s="1"/>
  <c r="BT359" i="29"/>
  <c r="BS359" i="29"/>
  <c r="BR359" i="29"/>
  <c r="BQ359" i="29"/>
  <c r="BP359" i="29"/>
  <c r="BN359" i="29"/>
  <c r="BM359" i="29"/>
  <c r="BL359" i="29"/>
  <c r="BK359" i="29"/>
  <c r="BO359" i="29" s="1"/>
  <c r="BJ359" i="29"/>
  <c r="BI359" i="29"/>
  <c r="BH359" i="29"/>
  <c r="BG359" i="29"/>
  <c r="BF359" i="29"/>
  <c r="BD359" i="29"/>
  <c r="BC359" i="29"/>
  <c r="BB359" i="29"/>
  <c r="BA359" i="29"/>
  <c r="AY359" i="29"/>
  <c r="AX359" i="29"/>
  <c r="AW359" i="29"/>
  <c r="AV359" i="29"/>
  <c r="AT359" i="29"/>
  <c r="AS359" i="29"/>
  <c r="AU359" i="29" s="1"/>
  <c r="AR359" i="29"/>
  <c r="AQ359" i="29"/>
  <c r="AO359" i="29"/>
  <c r="AN359" i="29"/>
  <c r="AM359" i="29"/>
  <c r="AL359" i="29"/>
  <c r="AP359" i="29" s="1"/>
  <c r="AK359" i="29"/>
  <c r="AJ359" i="29"/>
  <c r="AI359" i="29"/>
  <c r="AH359" i="29"/>
  <c r="AG359" i="29"/>
  <c r="AE359" i="29"/>
  <c r="AD359" i="29"/>
  <c r="AC359" i="29"/>
  <c r="AF359" i="29" s="1"/>
  <c r="AB359" i="29"/>
  <c r="Z359" i="29"/>
  <c r="Z214" i="9" s="1"/>
  <c r="Y359" i="29"/>
  <c r="Y214" i="9" s="1"/>
  <c r="X359" i="29"/>
  <c r="X214" i="9" s="1"/>
  <c r="W359" i="29"/>
  <c r="U359" i="29"/>
  <c r="T359" i="29"/>
  <c r="T214" i="9" s="1"/>
  <c r="S359" i="29"/>
  <c r="S214" i="9" s="1"/>
  <c r="R359" i="29"/>
  <c r="R214" i="9" s="1"/>
  <c r="P359" i="29"/>
  <c r="P214" i="9" s="1"/>
  <c r="O359" i="29"/>
  <c r="O214" i="9" s="1"/>
  <c r="N359" i="29"/>
  <c r="N214" i="9" s="1"/>
  <c r="M359" i="29"/>
  <c r="K359" i="29"/>
  <c r="K214" i="9" s="1"/>
  <c r="J359" i="29"/>
  <c r="J214" i="9" s="1"/>
  <c r="I359" i="29"/>
  <c r="I214" i="9" s="1"/>
  <c r="H359" i="29"/>
  <c r="F359" i="29"/>
  <c r="F214" i="9" s="1"/>
  <c r="E359" i="29"/>
  <c r="E214" i="9" s="1"/>
  <c r="D359" i="29"/>
  <c r="D214" i="9" s="1"/>
  <c r="C359" i="29"/>
  <c r="C214" i="9" s="1"/>
  <c r="DD358" i="29"/>
  <c r="AC188" i="9" s="1"/>
  <c r="DB358" i="29"/>
  <c r="DA358" i="29"/>
  <c r="CZ358" i="29"/>
  <c r="DC358" i="29" s="1"/>
  <c r="CY358" i="29"/>
  <c r="CW358" i="29"/>
  <c r="CV358" i="29"/>
  <c r="CU358" i="29"/>
  <c r="CT358" i="29"/>
  <c r="CR358" i="29"/>
  <c r="CQ358" i="29"/>
  <c r="CS358" i="29" s="1"/>
  <c r="CP358" i="29"/>
  <c r="CO358" i="29"/>
  <c r="CM358" i="29"/>
  <c r="CL358" i="29"/>
  <c r="CK358" i="29"/>
  <c r="CJ358" i="29"/>
  <c r="CH358" i="29"/>
  <c r="CG358" i="29"/>
  <c r="CF358" i="29"/>
  <c r="CE358" i="29"/>
  <c r="CI358" i="29" s="1"/>
  <c r="CC358" i="29"/>
  <c r="CD358" i="29" s="1"/>
  <c r="CB358" i="29"/>
  <c r="CA358" i="29"/>
  <c r="BZ358" i="29"/>
  <c r="BX358" i="29"/>
  <c r="BW358" i="29"/>
  <c r="BV358" i="29"/>
  <c r="BU358" i="29"/>
  <c r="BT358" i="29"/>
  <c r="BS358" i="29"/>
  <c r="BR358" i="29"/>
  <c r="BQ358" i="29"/>
  <c r="BP358" i="29"/>
  <c r="BO358" i="29"/>
  <c r="BN358" i="29"/>
  <c r="BM358" i="29"/>
  <c r="BL358" i="29"/>
  <c r="BK358" i="29"/>
  <c r="BI358" i="29"/>
  <c r="BH358" i="29"/>
  <c r="BG358" i="29"/>
  <c r="BF358" i="29"/>
  <c r="BJ358" i="29" s="1"/>
  <c r="BE358" i="29"/>
  <c r="BD358" i="29"/>
  <c r="BC358" i="29"/>
  <c r="BB358" i="29"/>
  <c r="BA358" i="29"/>
  <c r="AY358" i="29"/>
  <c r="AX358" i="29"/>
  <c r="AW358" i="29"/>
  <c r="AV358" i="29"/>
  <c r="AT358" i="29"/>
  <c r="AS358" i="29"/>
  <c r="AR358" i="29"/>
  <c r="AQ358" i="29"/>
  <c r="AU358" i="29" s="1"/>
  <c r="AO358" i="29"/>
  <c r="AN358" i="29"/>
  <c r="AM358" i="29"/>
  <c r="AL358" i="29"/>
  <c r="AJ358" i="29"/>
  <c r="AI358" i="29"/>
  <c r="AH358" i="29"/>
  <c r="AG358" i="29"/>
  <c r="AE358" i="29"/>
  <c r="AF358" i="29" s="1"/>
  <c r="AD358" i="29"/>
  <c r="AC358" i="29"/>
  <c r="AB358" i="29"/>
  <c r="Z358" i="29"/>
  <c r="Z188" i="9" s="1"/>
  <c r="Y358" i="29"/>
  <c r="Y188" i="9" s="1"/>
  <c r="X358" i="29"/>
  <c r="X188" i="9" s="1"/>
  <c r="W358" i="29"/>
  <c r="U358" i="29"/>
  <c r="U188" i="9" s="1"/>
  <c r="T358" i="29"/>
  <c r="T188" i="9" s="1"/>
  <c r="S358" i="29"/>
  <c r="S188" i="9" s="1"/>
  <c r="R358" i="29"/>
  <c r="Q358" i="29"/>
  <c r="P358" i="29"/>
  <c r="P188" i="9" s="1"/>
  <c r="O358" i="29"/>
  <c r="O188" i="9" s="1"/>
  <c r="N358" i="29"/>
  <c r="N188" i="9" s="1"/>
  <c r="M358" i="29"/>
  <c r="M188" i="9" s="1"/>
  <c r="K358" i="29"/>
  <c r="K188" i="9" s="1"/>
  <c r="J358" i="29"/>
  <c r="J188" i="9" s="1"/>
  <c r="I358" i="29"/>
  <c r="I188" i="9" s="1"/>
  <c r="H358" i="29"/>
  <c r="F358" i="29"/>
  <c r="F188" i="9" s="1"/>
  <c r="E358" i="29"/>
  <c r="E188" i="9" s="1"/>
  <c r="D358" i="29"/>
  <c r="D188" i="9" s="1"/>
  <c r="C358" i="29"/>
  <c r="DD357" i="29"/>
  <c r="AC162" i="9" s="1"/>
  <c r="DB357" i="29"/>
  <c r="DB362" i="29" s="1"/>
  <c r="DA357" i="29"/>
  <c r="DC357" i="29" s="1"/>
  <c r="CZ357" i="29"/>
  <c r="CY357" i="29"/>
  <c r="CW357" i="29"/>
  <c r="CV357" i="29"/>
  <c r="CU357" i="29"/>
  <c r="CT357" i="29"/>
  <c r="CR357" i="29"/>
  <c r="CQ357" i="29"/>
  <c r="CP357" i="29"/>
  <c r="CO357" i="29"/>
  <c r="CS357" i="29" s="1"/>
  <c r="CN357" i="29"/>
  <c r="CM357" i="29"/>
  <c r="CL357" i="29"/>
  <c r="CK357" i="29"/>
  <c r="CJ357" i="29"/>
  <c r="CH357" i="29"/>
  <c r="CG357" i="29"/>
  <c r="CF357" i="29"/>
  <c r="CE357" i="29"/>
  <c r="CD357" i="29"/>
  <c r="CC357" i="29"/>
  <c r="CB357" i="29"/>
  <c r="CA357" i="29"/>
  <c r="BZ357" i="29"/>
  <c r="BX357" i="29"/>
  <c r="BW357" i="29"/>
  <c r="BV357" i="29"/>
  <c r="BU357" i="29"/>
  <c r="BS357" i="29"/>
  <c r="BR357" i="29"/>
  <c r="BQ357" i="29"/>
  <c r="BP357" i="29"/>
  <c r="BO357" i="29"/>
  <c r="BN357" i="29"/>
  <c r="BM357" i="29"/>
  <c r="BL357" i="29"/>
  <c r="BK357" i="29"/>
  <c r="BI357" i="29"/>
  <c r="BH357" i="29"/>
  <c r="BG357" i="29"/>
  <c r="BF357" i="29"/>
  <c r="BJ357" i="29" s="1"/>
  <c r="BE357" i="29"/>
  <c r="BD357" i="29"/>
  <c r="BC357" i="29"/>
  <c r="BB357" i="29"/>
  <c r="BA357" i="29"/>
  <c r="AY357" i="29"/>
  <c r="AX357" i="29"/>
  <c r="AZ357" i="29" s="1"/>
  <c r="AW357" i="29"/>
  <c r="AV357" i="29"/>
  <c r="AT357" i="29"/>
  <c r="AS357" i="29"/>
  <c r="AR357" i="29"/>
  <c r="AQ357" i="29"/>
  <c r="AU357" i="29" s="1"/>
  <c r="AO357" i="29"/>
  <c r="AP357" i="29" s="1"/>
  <c r="AN357" i="29"/>
  <c r="AM357" i="29"/>
  <c r="AL357" i="29"/>
  <c r="AJ357" i="29"/>
  <c r="AI357" i="29"/>
  <c r="AH357" i="29"/>
  <c r="AG357" i="29"/>
  <c r="AK357" i="29" s="1"/>
  <c r="AE357" i="29"/>
  <c r="AD357" i="29"/>
  <c r="AC357" i="29"/>
  <c r="AB357" i="29"/>
  <c r="AF357" i="29" s="1"/>
  <c r="Z357" i="29"/>
  <c r="Z162" i="9" s="1"/>
  <c r="Y357" i="29"/>
  <c r="X357" i="29"/>
  <c r="X162" i="9" s="1"/>
  <c r="W357" i="29"/>
  <c r="W162" i="9" s="1"/>
  <c r="U357" i="29"/>
  <c r="U162" i="9" s="1"/>
  <c r="T357" i="29"/>
  <c r="T162" i="9" s="1"/>
  <c r="S357" i="29"/>
  <c r="S162" i="9" s="1"/>
  <c r="R357" i="29"/>
  <c r="Q357" i="29"/>
  <c r="P357" i="29"/>
  <c r="P162" i="9" s="1"/>
  <c r="O357" i="29"/>
  <c r="O162" i="9" s="1"/>
  <c r="N357" i="29"/>
  <c r="N162" i="9" s="1"/>
  <c r="M357" i="29"/>
  <c r="M162" i="9" s="1"/>
  <c r="Q162" i="9" s="1"/>
  <c r="K357" i="29"/>
  <c r="K162" i="9" s="1"/>
  <c r="J357" i="29"/>
  <c r="J162" i="9" s="1"/>
  <c r="I357" i="29"/>
  <c r="H357" i="29"/>
  <c r="H162" i="9" s="1"/>
  <c r="F357" i="29"/>
  <c r="F162" i="9" s="1"/>
  <c r="E357" i="29"/>
  <c r="E162" i="9" s="1"/>
  <c r="D357" i="29"/>
  <c r="D162" i="9" s="1"/>
  <c r="C357" i="29"/>
  <c r="DD356" i="29"/>
  <c r="AC136" i="9" s="1"/>
  <c r="DB356" i="29"/>
  <c r="DA356" i="29"/>
  <c r="CZ356" i="29"/>
  <c r="CY356" i="29"/>
  <c r="DC356" i="29" s="1"/>
  <c r="CW356" i="29"/>
  <c r="CV356" i="29"/>
  <c r="CU356" i="29"/>
  <c r="CX356" i="29" s="1"/>
  <c r="CT356" i="29"/>
  <c r="CR356" i="29"/>
  <c r="CQ356" i="29"/>
  <c r="CP356" i="29"/>
  <c r="CO356" i="29"/>
  <c r="CM356" i="29"/>
  <c r="CN356" i="29" s="1"/>
  <c r="CL356" i="29"/>
  <c r="CK356" i="29"/>
  <c r="CJ356" i="29"/>
  <c r="CH356" i="29"/>
  <c r="CG356" i="29"/>
  <c r="CF356" i="29"/>
  <c r="CE356" i="29"/>
  <c r="CI356" i="29" s="1"/>
  <c r="CC356" i="29"/>
  <c r="CB356" i="29"/>
  <c r="CA356" i="29"/>
  <c r="BZ356" i="29"/>
  <c r="BY356" i="29"/>
  <c r="BX356" i="29"/>
  <c r="BW356" i="29"/>
  <c r="BV356" i="29"/>
  <c r="BU356" i="29"/>
  <c r="BS356" i="29"/>
  <c r="BR356" i="29"/>
  <c r="BQ356" i="29"/>
  <c r="BP356" i="29"/>
  <c r="BN356" i="29"/>
  <c r="BM356" i="29"/>
  <c r="BL356" i="29"/>
  <c r="BK356" i="29"/>
  <c r="BO356" i="29" s="1"/>
  <c r="BI356" i="29"/>
  <c r="BJ356" i="29" s="1"/>
  <c r="BH356" i="29"/>
  <c r="BG356" i="29"/>
  <c r="BF356" i="29"/>
  <c r="BD356" i="29"/>
  <c r="BC356" i="29"/>
  <c r="BB356" i="29"/>
  <c r="BA356" i="29"/>
  <c r="BE356" i="29" s="1"/>
  <c r="AZ356" i="29"/>
  <c r="AY356" i="29"/>
  <c r="AX356" i="29"/>
  <c r="AW356" i="29"/>
  <c r="AV356" i="29"/>
  <c r="AT356" i="29"/>
  <c r="AS356" i="29"/>
  <c r="AR356" i="29"/>
  <c r="AQ356" i="29"/>
  <c r="AU356" i="29" s="1"/>
  <c r="AO356" i="29"/>
  <c r="AN356" i="29"/>
  <c r="AM356" i="29"/>
  <c r="AL356" i="29"/>
  <c r="AJ356" i="29"/>
  <c r="AI356" i="29"/>
  <c r="AK356" i="29" s="1"/>
  <c r="AH356" i="29"/>
  <c r="AG356" i="29"/>
  <c r="AE356" i="29"/>
  <c r="AD356" i="29"/>
  <c r="AC356" i="29"/>
  <c r="AB356" i="29"/>
  <c r="AF356" i="29" s="1"/>
  <c r="AA356" i="29"/>
  <c r="Z356" i="29"/>
  <c r="Z136" i="9" s="1"/>
  <c r="Y356" i="29"/>
  <c r="Y136" i="9" s="1"/>
  <c r="X356" i="29"/>
  <c r="X136" i="9" s="1"/>
  <c r="W356" i="29"/>
  <c r="W136" i="9" s="1"/>
  <c r="AA136" i="9" s="1"/>
  <c r="U356" i="29"/>
  <c r="U136" i="9" s="1"/>
  <c r="T356" i="29"/>
  <c r="T136" i="9" s="1"/>
  <c r="S356" i="29"/>
  <c r="R356" i="29"/>
  <c r="R136" i="9" s="1"/>
  <c r="P356" i="29"/>
  <c r="P136" i="9" s="1"/>
  <c r="O356" i="29"/>
  <c r="O136" i="9" s="1"/>
  <c r="N356" i="29"/>
  <c r="N136" i="9" s="1"/>
  <c r="M356" i="29"/>
  <c r="K356" i="29"/>
  <c r="J356" i="29"/>
  <c r="J136" i="9" s="1"/>
  <c r="I356" i="29"/>
  <c r="I136" i="9" s="1"/>
  <c r="H356" i="29"/>
  <c r="H136" i="9" s="1"/>
  <c r="F356" i="29"/>
  <c r="F136" i="9" s="1"/>
  <c r="E356" i="29"/>
  <c r="E136" i="9" s="1"/>
  <c r="D356" i="29"/>
  <c r="D136" i="9" s="1"/>
  <c r="C356" i="29"/>
  <c r="DD355" i="29"/>
  <c r="AC110" i="9" s="1"/>
  <c r="DB355" i="29"/>
  <c r="DA355" i="29"/>
  <c r="CZ355" i="29"/>
  <c r="CY355" i="29"/>
  <c r="CX355" i="29"/>
  <c r="CW355" i="29"/>
  <c r="CV355" i="29"/>
  <c r="CU355" i="29"/>
  <c r="CT355" i="29"/>
  <c r="CS355" i="29"/>
  <c r="CR355" i="29"/>
  <c r="CQ355" i="29"/>
  <c r="CP355" i="29"/>
  <c r="CO355" i="29"/>
  <c r="CM355" i="29"/>
  <c r="CL355" i="29"/>
  <c r="CK355" i="29"/>
  <c r="CJ355" i="29"/>
  <c r="CH355" i="29"/>
  <c r="CG355" i="29"/>
  <c r="CI355" i="29" s="1"/>
  <c r="CF355" i="29"/>
  <c r="CE355" i="29"/>
  <c r="CC355" i="29"/>
  <c r="CB355" i="29"/>
  <c r="CB362" i="29" s="1"/>
  <c r="CA355" i="29"/>
  <c r="BZ355" i="29"/>
  <c r="BX355" i="29"/>
  <c r="BW355" i="29"/>
  <c r="BV355" i="29"/>
  <c r="BU355" i="29"/>
  <c r="BY355" i="29" s="1"/>
  <c r="BS355" i="29"/>
  <c r="BT355" i="29" s="1"/>
  <c r="BR355" i="29"/>
  <c r="BQ355" i="29"/>
  <c r="BP355" i="29"/>
  <c r="BN355" i="29"/>
  <c r="BM355" i="29"/>
  <c r="BL355" i="29"/>
  <c r="BK355" i="29"/>
  <c r="BJ355" i="29"/>
  <c r="BI355" i="29"/>
  <c r="BH355" i="29"/>
  <c r="BG355" i="29"/>
  <c r="BF355" i="29"/>
  <c r="BD355" i="29"/>
  <c r="BC355" i="29"/>
  <c r="BB355" i="29"/>
  <c r="BE355" i="29" s="1"/>
  <c r="BA355" i="29"/>
  <c r="AY355" i="29"/>
  <c r="AX355" i="29"/>
  <c r="AW355" i="29"/>
  <c r="AV355" i="29"/>
  <c r="AZ355" i="29" s="1"/>
  <c r="AT355" i="29"/>
  <c r="AS355" i="29"/>
  <c r="AU355" i="29" s="1"/>
  <c r="AR355" i="29"/>
  <c r="AQ355" i="29"/>
  <c r="AO355" i="29"/>
  <c r="AN355" i="29"/>
  <c r="AM355" i="29"/>
  <c r="AL355" i="29"/>
  <c r="AJ355" i="29"/>
  <c r="AI355" i="29"/>
  <c r="AH355" i="29"/>
  <c r="AG355" i="29"/>
  <c r="AE355" i="29"/>
  <c r="AD355" i="29"/>
  <c r="AC355" i="29"/>
  <c r="AB355" i="29"/>
  <c r="Z355" i="29"/>
  <c r="Z110" i="9" s="1"/>
  <c r="Y355" i="29"/>
  <c r="Y110" i="9" s="1"/>
  <c r="X355" i="29"/>
  <c r="X110" i="9" s="1"/>
  <c r="W355" i="29"/>
  <c r="V355" i="29"/>
  <c r="U355" i="29"/>
  <c r="U110" i="9" s="1"/>
  <c r="T355" i="29"/>
  <c r="T110" i="9" s="1"/>
  <c r="S355" i="29"/>
  <c r="S110" i="9" s="1"/>
  <c r="R355" i="29"/>
  <c r="R110" i="9" s="1"/>
  <c r="P355" i="29"/>
  <c r="P110" i="9" s="1"/>
  <c r="O355" i="29"/>
  <c r="O110" i="9" s="1"/>
  <c r="N355" i="29"/>
  <c r="N110" i="9" s="1"/>
  <c r="M355" i="29"/>
  <c r="K355" i="29"/>
  <c r="K110" i="9" s="1"/>
  <c r="J355" i="29"/>
  <c r="J110" i="9" s="1"/>
  <c r="I355" i="29"/>
  <c r="I110" i="9" s="1"/>
  <c r="H355" i="29"/>
  <c r="F355" i="29"/>
  <c r="F110" i="9" s="1"/>
  <c r="E355" i="29"/>
  <c r="D355" i="29"/>
  <c r="D110" i="9" s="1"/>
  <c r="C355" i="29"/>
  <c r="C110" i="9" s="1"/>
  <c r="DD354" i="29"/>
  <c r="AC84" i="9" s="1"/>
  <c r="DB354" i="29"/>
  <c r="DA354" i="29"/>
  <c r="CZ354" i="29"/>
  <c r="CY354" i="29"/>
  <c r="DC354" i="29" s="1"/>
  <c r="CW354" i="29"/>
  <c r="CV354" i="29"/>
  <c r="CU354" i="29"/>
  <c r="CT354" i="29"/>
  <c r="CR354" i="29"/>
  <c r="CQ354" i="29"/>
  <c r="CS354" i="29" s="1"/>
  <c r="CP354" i="29"/>
  <c r="CO354" i="29"/>
  <c r="CM354" i="29"/>
  <c r="CM362" i="29" s="1"/>
  <c r="CL354" i="29"/>
  <c r="CK354" i="29"/>
  <c r="CJ354" i="29"/>
  <c r="CH354" i="29"/>
  <c r="CG354" i="29"/>
  <c r="CF354" i="29"/>
  <c r="CE354" i="29"/>
  <c r="CD354" i="29"/>
  <c r="CC354" i="29"/>
  <c r="CB354" i="29"/>
  <c r="CA354" i="29"/>
  <c r="BZ354" i="29"/>
  <c r="BX354" i="29"/>
  <c r="BW354" i="29"/>
  <c r="BV354" i="29"/>
  <c r="BV362" i="29" s="1"/>
  <c r="BU354" i="29"/>
  <c r="BY354" i="29" s="1"/>
  <c r="BT354" i="29"/>
  <c r="BS354" i="29"/>
  <c r="BR354" i="29"/>
  <c r="BQ354" i="29"/>
  <c r="BP354" i="29"/>
  <c r="BN354" i="29"/>
  <c r="BN362" i="29" s="1"/>
  <c r="BM354" i="29"/>
  <c r="BO354" i="29" s="1"/>
  <c r="BL354" i="29"/>
  <c r="BK354" i="29"/>
  <c r="BI354" i="29"/>
  <c r="BH354" i="29"/>
  <c r="BG354" i="29"/>
  <c r="BF354" i="29"/>
  <c r="BJ354" i="29" s="1"/>
  <c r="BD354" i="29"/>
  <c r="BD362" i="29" s="1"/>
  <c r="BC354" i="29"/>
  <c r="BB354" i="29"/>
  <c r="BA354" i="29"/>
  <c r="AY354" i="29"/>
  <c r="AX354" i="29"/>
  <c r="AW354" i="29"/>
  <c r="AV354" i="29"/>
  <c r="AU354" i="29"/>
  <c r="AT354" i="29"/>
  <c r="AS354" i="29"/>
  <c r="AR354" i="29"/>
  <c r="AQ354" i="29"/>
  <c r="AO354" i="29"/>
  <c r="AN354" i="29"/>
  <c r="AN362" i="29" s="1"/>
  <c r="AM354" i="29"/>
  <c r="AP354" i="29" s="1"/>
  <c r="AL354" i="29"/>
  <c r="AJ354" i="29"/>
  <c r="AI354" i="29"/>
  <c r="AH354" i="29"/>
  <c r="AG354" i="29"/>
  <c r="AK354" i="29" s="1"/>
  <c r="AE354" i="29"/>
  <c r="AF354" i="29" s="1"/>
  <c r="AD354" i="29"/>
  <c r="AC354" i="29"/>
  <c r="AB354" i="29"/>
  <c r="Z354" i="29"/>
  <c r="Z84" i="9" s="1"/>
  <c r="Y354" i="29"/>
  <c r="Y84" i="9" s="1"/>
  <c r="X354" i="29"/>
  <c r="W354" i="29"/>
  <c r="U354" i="29"/>
  <c r="U84" i="9" s="1"/>
  <c r="T354" i="29"/>
  <c r="T84" i="9" s="1"/>
  <c r="S354" i="29"/>
  <c r="S84" i="9" s="1"/>
  <c r="R354" i="29"/>
  <c r="P354" i="29"/>
  <c r="P84" i="9" s="1"/>
  <c r="O354" i="29"/>
  <c r="N354" i="29"/>
  <c r="N84" i="9" s="1"/>
  <c r="M354" i="29"/>
  <c r="M84" i="9" s="1"/>
  <c r="K354" i="29"/>
  <c r="K84" i="9" s="1"/>
  <c r="J354" i="29"/>
  <c r="J84" i="9" s="1"/>
  <c r="I354" i="29"/>
  <c r="I84" i="9" s="1"/>
  <c r="H354" i="29"/>
  <c r="G354" i="29"/>
  <c r="F354" i="29"/>
  <c r="F84" i="9" s="1"/>
  <c r="E354" i="29"/>
  <c r="E84" i="9" s="1"/>
  <c r="D354" i="29"/>
  <c r="D84" i="9" s="1"/>
  <c r="C354" i="29"/>
  <c r="C84" i="9" s="1"/>
  <c r="G84" i="9" s="1"/>
  <c r="DD353" i="29"/>
  <c r="AC58" i="9" s="1"/>
  <c r="DB353" i="29"/>
  <c r="DA353" i="29"/>
  <c r="CZ353" i="29"/>
  <c r="CY353" i="29"/>
  <c r="CW353" i="29"/>
  <c r="CV353" i="29"/>
  <c r="CU353" i="29"/>
  <c r="CT353" i="29"/>
  <c r="CR353" i="29"/>
  <c r="CQ353" i="29"/>
  <c r="CP353" i="29"/>
  <c r="CO353" i="29"/>
  <c r="CS353" i="29" s="1"/>
  <c r="CM353" i="29"/>
  <c r="CL353" i="29"/>
  <c r="CK353" i="29"/>
  <c r="CJ353" i="29"/>
  <c r="CH353" i="29"/>
  <c r="CG353" i="29"/>
  <c r="CF353" i="29"/>
  <c r="CE353" i="29"/>
  <c r="CC353" i="29"/>
  <c r="CD353" i="29" s="1"/>
  <c r="CB353" i="29"/>
  <c r="CA353" i="29"/>
  <c r="BZ353" i="29"/>
  <c r="BX353" i="29"/>
  <c r="BW353" i="29"/>
  <c r="BV353" i="29"/>
  <c r="BU353" i="29"/>
  <c r="BS353" i="29"/>
  <c r="BR353" i="29"/>
  <c r="BQ353" i="29"/>
  <c r="BP353" i="29"/>
  <c r="BT353" i="29" s="1"/>
  <c r="BO353" i="29"/>
  <c r="BN353" i="29"/>
  <c r="BM353" i="29"/>
  <c r="BL353" i="29"/>
  <c r="BK353" i="29"/>
  <c r="BI353" i="29"/>
  <c r="BH353" i="29"/>
  <c r="BG353" i="29"/>
  <c r="BF353" i="29"/>
  <c r="BJ353" i="29" s="1"/>
  <c r="BD353" i="29"/>
  <c r="BC353" i="29"/>
  <c r="BB353" i="29"/>
  <c r="BA353" i="29"/>
  <c r="BE353" i="29" s="1"/>
  <c r="AZ353" i="29"/>
  <c r="AY353" i="29"/>
  <c r="AX353" i="29"/>
  <c r="AW353" i="29"/>
  <c r="AV353" i="29"/>
  <c r="AT353" i="29"/>
  <c r="AS353" i="29"/>
  <c r="AR353" i="29"/>
  <c r="AQ353" i="29"/>
  <c r="AO353" i="29"/>
  <c r="AP353" i="29" s="1"/>
  <c r="AN353" i="29"/>
  <c r="AM353" i="29"/>
  <c r="AL353" i="29"/>
  <c r="AJ353" i="29"/>
  <c r="AI353" i="29"/>
  <c r="AH353" i="29"/>
  <c r="AG353" i="29"/>
  <c r="AE353" i="29"/>
  <c r="AD353" i="29"/>
  <c r="AC353" i="29"/>
  <c r="AB353" i="29"/>
  <c r="AA353" i="29"/>
  <c r="Z353" i="29"/>
  <c r="Y353" i="29"/>
  <c r="X353" i="29"/>
  <c r="X58" i="9" s="1"/>
  <c r="W353" i="29"/>
  <c r="W58" i="9" s="1"/>
  <c r="U353" i="29"/>
  <c r="U58" i="9" s="1"/>
  <c r="T353" i="29"/>
  <c r="T58" i="9" s="1"/>
  <c r="S353" i="29"/>
  <c r="S58" i="9" s="1"/>
  <c r="R353" i="29"/>
  <c r="Q353" i="29"/>
  <c r="P353" i="29"/>
  <c r="P58" i="9" s="1"/>
  <c r="O353" i="29"/>
  <c r="O58" i="9" s="1"/>
  <c r="N353" i="29"/>
  <c r="N58" i="9" s="1"/>
  <c r="M353" i="29"/>
  <c r="M58" i="9" s="1"/>
  <c r="Q58" i="9" s="1"/>
  <c r="K353" i="29"/>
  <c r="K58" i="9" s="1"/>
  <c r="J353" i="29"/>
  <c r="I353" i="29"/>
  <c r="H353" i="29"/>
  <c r="H58" i="9" s="1"/>
  <c r="F353" i="29"/>
  <c r="F58" i="9" s="1"/>
  <c r="E353" i="29"/>
  <c r="E58" i="9" s="1"/>
  <c r="D353" i="29"/>
  <c r="D58" i="9" s="1"/>
  <c r="C353" i="29"/>
  <c r="DD352" i="29"/>
  <c r="DC352" i="29"/>
  <c r="DB352" i="29"/>
  <c r="DA352" i="29"/>
  <c r="CZ352" i="29"/>
  <c r="CY352" i="29"/>
  <c r="CW352" i="29"/>
  <c r="CW362" i="29" s="1"/>
  <c r="CV352" i="29"/>
  <c r="CU352" i="29"/>
  <c r="CX352" i="29" s="1"/>
  <c r="CT352" i="29"/>
  <c r="CR352" i="29"/>
  <c r="CQ352" i="29"/>
  <c r="CP352" i="29"/>
  <c r="CO352" i="29"/>
  <c r="CN352" i="29"/>
  <c r="CM352" i="29"/>
  <c r="CL352" i="29"/>
  <c r="CK352" i="29"/>
  <c r="CJ352" i="29"/>
  <c r="CH352" i="29"/>
  <c r="CG352" i="29"/>
  <c r="CF352" i="29"/>
  <c r="CE352" i="29"/>
  <c r="CC352" i="29"/>
  <c r="CB352" i="29"/>
  <c r="CA352" i="29"/>
  <c r="BZ352" i="29"/>
  <c r="BX352" i="29"/>
  <c r="BW352" i="29"/>
  <c r="BV352" i="29"/>
  <c r="BU352" i="29"/>
  <c r="BS352" i="29"/>
  <c r="BR352" i="29"/>
  <c r="BQ352" i="29"/>
  <c r="BQ362" i="29" s="1"/>
  <c r="BP352" i="29"/>
  <c r="BN352" i="29"/>
  <c r="BM352" i="29"/>
  <c r="BL352" i="29"/>
  <c r="BK352" i="29"/>
  <c r="BO352" i="29" s="1"/>
  <c r="BI352" i="29"/>
  <c r="BH352" i="29"/>
  <c r="BG352" i="29"/>
  <c r="BF352" i="29"/>
  <c r="BD352" i="29"/>
  <c r="BC352" i="29"/>
  <c r="BC362" i="29" s="1"/>
  <c r="BB352" i="29"/>
  <c r="BA352" i="29"/>
  <c r="AZ352" i="29"/>
  <c r="AY352" i="29"/>
  <c r="AX352" i="29"/>
  <c r="AW352" i="29"/>
  <c r="AV352" i="29"/>
  <c r="AT352" i="29"/>
  <c r="AS352" i="29"/>
  <c r="AR352" i="29"/>
  <c r="AQ352" i="29"/>
  <c r="AO352" i="29"/>
  <c r="AN352" i="29"/>
  <c r="AM352" i="29"/>
  <c r="AL352" i="29"/>
  <c r="AJ352" i="29"/>
  <c r="AJ362" i="29" s="1"/>
  <c r="AI352" i="29"/>
  <c r="AH352" i="29"/>
  <c r="AG352" i="29"/>
  <c r="AE352" i="29"/>
  <c r="AD352" i="29"/>
  <c r="AC352" i="29"/>
  <c r="AB352" i="29"/>
  <c r="AA352" i="29"/>
  <c r="Z352" i="29"/>
  <c r="Z32" i="9" s="1"/>
  <c r="Y352" i="29"/>
  <c r="Y32" i="9" s="1"/>
  <c r="X352" i="29"/>
  <c r="X32" i="9" s="1"/>
  <c r="W352" i="29"/>
  <c r="U352" i="29"/>
  <c r="T352" i="29"/>
  <c r="S352" i="29"/>
  <c r="R352" i="29"/>
  <c r="R32" i="9" s="1"/>
  <c r="P352" i="29"/>
  <c r="P32" i="9" s="1"/>
  <c r="O352" i="29"/>
  <c r="O32" i="9" s="1"/>
  <c r="N352" i="29"/>
  <c r="M352" i="29"/>
  <c r="K352" i="29"/>
  <c r="J352" i="29"/>
  <c r="J32" i="9" s="1"/>
  <c r="I352" i="29"/>
  <c r="I32" i="9" s="1"/>
  <c r="H352" i="29"/>
  <c r="H32" i="9" s="1"/>
  <c r="F352" i="29"/>
  <c r="E352" i="29"/>
  <c r="D352" i="29"/>
  <c r="C352" i="29"/>
  <c r="CR350" i="29"/>
  <c r="CQ350" i="29"/>
  <c r="CP350" i="29"/>
  <c r="CG350" i="29"/>
  <c r="CB350" i="29"/>
  <c r="E350" i="29"/>
  <c r="E7" i="8" s="1"/>
  <c r="E17" i="18" s="1"/>
  <c r="E36" i="20" s="1"/>
  <c r="DD349" i="29"/>
  <c r="DB349" i="29"/>
  <c r="DA349" i="29"/>
  <c r="CZ349" i="29"/>
  <c r="CY349" i="29"/>
  <c r="CW349" i="29"/>
  <c r="CV349" i="29"/>
  <c r="CU349" i="29"/>
  <c r="CT349" i="29"/>
  <c r="CR349" i="29"/>
  <c r="CQ349" i="29"/>
  <c r="CP349" i="29"/>
  <c r="CO349" i="29"/>
  <c r="CM349" i="29"/>
  <c r="CL349" i="29"/>
  <c r="CK349" i="29"/>
  <c r="CJ349" i="29"/>
  <c r="CI349" i="29"/>
  <c r="CH349" i="29"/>
  <c r="CG349" i="29"/>
  <c r="CF349" i="29"/>
  <c r="CE349" i="29"/>
  <c r="CC349" i="29"/>
  <c r="CB349" i="29"/>
  <c r="CA349" i="29"/>
  <c r="CD349" i="29" s="1"/>
  <c r="BZ349" i="29"/>
  <c r="BX349" i="29"/>
  <c r="BW349" i="29"/>
  <c r="BV349" i="29"/>
  <c r="BU349" i="29"/>
  <c r="BT349" i="29"/>
  <c r="BS349" i="29"/>
  <c r="BR349" i="29"/>
  <c r="BQ349" i="29"/>
  <c r="BP349" i="29"/>
  <c r="BO349" i="29"/>
  <c r="BN349" i="29"/>
  <c r="BM349" i="29"/>
  <c r="BL349" i="29"/>
  <c r="BK349" i="29"/>
  <c r="BI349" i="29"/>
  <c r="BH349" i="29"/>
  <c r="BG349" i="29"/>
  <c r="BF349" i="29"/>
  <c r="BD349" i="29"/>
  <c r="BE349" i="29" s="1"/>
  <c r="BC349" i="29"/>
  <c r="BB349" i="29"/>
  <c r="BA349" i="29"/>
  <c r="AY349" i="29"/>
  <c r="AX349" i="29"/>
  <c r="AW349" i="29"/>
  <c r="AV349" i="29"/>
  <c r="AU349" i="29"/>
  <c r="AT349" i="29"/>
  <c r="AS349" i="29"/>
  <c r="AR349" i="29"/>
  <c r="AQ349" i="29"/>
  <c r="AP349" i="29"/>
  <c r="AO349" i="29"/>
  <c r="AN349" i="29"/>
  <c r="AM349" i="29"/>
  <c r="AL349" i="29"/>
  <c r="AJ349" i="29"/>
  <c r="AI349" i="29"/>
  <c r="AH349" i="29"/>
  <c r="AG349" i="29"/>
  <c r="AF349" i="29"/>
  <c r="AE349" i="29"/>
  <c r="AD349" i="29"/>
  <c r="AC349" i="29"/>
  <c r="AB349" i="29"/>
  <c r="AA349" i="29"/>
  <c r="Z349" i="29"/>
  <c r="Y349" i="29"/>
  <c r="X349" i="29"/>
  <c r="W349" i="29"/>
  <c r="U349" i="29"/>
  <c r="T349" i="29"/>
  <c r="S349" i="29"/>
  <c r="R349" i="29"/>
  <c r="V349" i="29" s="1"/>
  <c r="P349" i="29"/>
  <c r="P350" i="29" s="1"/>
  <c r="P7" i="8" s="1"/>
  <c r="P17" i="18" s="1"/>
  <c r="P36" i="20" s="1"/>
  <c r="O349" i="29"/>
  <c r="N349" i="29"/>
  <c r="M349" i="29"/>
  <c r="K349" i="29"/>
  <c r="J349" i="29"/>
  <c r="I349" i="29"/>
  <c r="H349" i="29"/>
  <c r="G349" i="29"/>
  <c r="F349" i="29"/>
  <c r="E349" i="29"/>
  <c r="D349" i="29"/>
  <c r="C349" i="29"/>
  <c r="DD348" i="29"/>
  <c r="DB348" i="29"/>
  <c r="DA348" i="29"/>
  <c r="CZ348" i="29"/>
  <c r="CY348" i="29"/>
  <c r="CW348" i="29"/>
  <c r="CV348" i="29"/>
  <c r="CU348" i="29"/>
  <c r="CT348" i="29"/>
  <c r="CX348" i="29" s="1"/>
  <c r="CR348" i="29"/>
  <c r="CQ348" i="29"/>
  <c r="CP348" i="29"/>
  <c r="CO348" i="29"/>
  <c r="CS348" i="29" s="1"/>
  <c r="CM348" i="29"/>
  <c r="CL348" i="29"/>
  <c r="CK348" i="29"/>
  <c r="CN348" i="29" s="1"/>
  <c r="CJ348" i="29"/>
  <c r="CH348" i="29"/>
  <c r="CG348" i="29"/>
  <c r="CF348" i="29"/>
  <c r="CE348" i="29"/>
  <c r="CC348" i="29"/>
  <c r="CD348" i="29" s="1"/>
  <c r="CB348" i="29"/>
  <c r="CA348" i="29"/>
  <c r="BZ348" i="29"/>
  <c r="BX348" i="29"/>
  <c r="BY348" i="29" s="1"/>
  <c r="BW348" i="29"/>
  <c r="BV348" i="29"/>
  <c r="BU348" i="29"/>
  <c r="BS348" i="29"/>
  <c r="BR348" i="29"/>
  <c r="BQ348" i="29"/>
  <c r="BP348" i="29"/>
  <c r="BT348" i="29" s="1"/>
  <c r="BO348" i="29"/>
  <c r="BN348" i="29"/>
  <c r="BM348" i="29"/>
  <c r="BL348" i="29"/>
  <c r="BK348" i="29"/>
  <c r="BI348" i="29"/>
  <c r="BH348" i="29"/>
  <c r="BG348" i="29"/>
  <c r="BF348" i="29"/>
  <c r="BJ348" i="29" s="1"/>
  <c r="BD348" i="29"/>
  <c r="BC348" i="29"/>
  <c r="BB348" i="29"/>
  <c r="BA348" i="29"/>
  <c r="BE348" i="29" s="1"/>
  <c r="AY348" i="29"/>
  <c r="AX348" i="29"/>
  <c r="AZ348" i="29" s="1"/>
  <c r="AW348" i="29"/>
  <c r="AV348" i="29"/>
  <c r="AT348" i="29"/>
  <c r="AS348" i="29"/>
  <c r="AR348" i="29"/>
  <c r="AQ348" i="29"/>
  <c r="AU348" i="29" s="1"/>
  <c r="AO348" i="29"/>
  <c r="AP348" i="29" s="1"/>
  <c r="AN348" i="29"/>
  <c r="AM348" i="29"/>
  <c r="AL348" i="29"/>
  <c r="AJ348" i="29"/>
  <c r="AI348" i="29"/>
  <c r="AH348" i="29"/>
  <c r="AG348" i="29"/>
  <c r="AE348" i="29"/>
  <c r="AD348" i="29"/>
  <c r="AC348" i="29"/>
  <c r="AB348" i="29"/>
  <c r="Z348" i="29"/>
  <c r="Y348" i="29"/>
  <c r="AA348" i="29" s="1"/>
  <c r="X348" i="29"/>
  <c r="W348" i="29"/>
  <c r="U348" i="29"/>
  <c r="T348" i="29"/>
  <c r="S348" i="29"/>
  <c r="R348" i="29"/>
  <c r="Q348" i="29"/>
  <c r="P348" i="29"/>
  <c r="O348" i="29"/>
  <c r="N348" i="29"/>
  <c r="M348" i="29"/>
  <c r="L348" i="29"/>
  <c r="K348" i="29"/>
  <c r="J348" i="29"/>
  <c r="I348" i="29"/>
  <c r="H348" i="29"/>
  <c r="F348" i="29"/>
  <c r="E348" i="29"/>
  <c r="D348" i="29"/>
  <c r="C348" i="29"/>
  <c r="G348" i="29" s="1"/>
  <c r="DD347" i="29"/>
  <c r="DC347" i="29"/>
  <c r="DB347" i="29"/>
  <c r="DA347" i="29"/>
  <c r="CZ347" i="29"/>
  <c r="CY347" i="29"/>
  <c r="CW347" i="29"/>
  <c r="CV347" i="29"/>
  <c r="CU347" i="29"/>
  <c r="CT347" i="29"/>
  <c r="CR347" i="29"/>
  <c r="CQ347" i="29"/>
  <c r="CP347" i="29"/>
  <c r="CO347" i="29"/>
  <c r="CN347" i="29"/>
  <c r="CM347" i="29"/>
  <c r="CL347" i="29"/>
  <c r="CK347" i="29"/>
  <c r="CJ347" i="29"/>
  <c r="CH347" i="29"/>
  <c r="CG347" i="29"/>
  <c r="CF347" i="29"/>
  <c r="CI347" i="29" s="1"/>
  <c r="CE347" i="29"/>
  <c r="CC347" i="29"/>
  <c r="CB347" i="29"/>
  <c r="CA347" i="29"/>
  <c r="BZ347" i="29"/>
  <c r="CD347" i="29" s="1"/>
  <c r="BX347" i="29"/>
  <c r="BW347" i="29"/>
  <c r="BY347" i="29" s="1"/>
  <c r="BV347" i="29"/>
  <c r="BU347" i="29"/>
  <c r="BS347" i="29"/>
  <c r="BR347" i="29"/>
  <c r="BQ347" i="29"/>
  <c r="BP347" i="29"/>
  <c r="BN347" i="29"/>
  <c r="BM347" i="29"/>
  <c r="BL347" i="29"/>
  <c r="BK347" i="29"/>
  <c r="BO347" i="29" s="1"/>
  <c r="BJ347" i="29"/>
  <c r="BI347" i="29"/>
  <c r="BH347" i="29"/>
  <c r="BG347" i="29"/>
  <c r="BF347" i="29"/>
  <c r="BD347" i="29"/>
  <c r="BC347" i="29"/>
  <c r="BB347" i="29"/>
  <c r="BA347" i="29"/>
  <c r="AZ347" i="29"/>
  <c r="AY347" i="29"/>
  <c r="AX347" i="29"/>
  <c r="AW347" i="29"/>
  <c r="AV347" i="29"/>
  <c r="AT347" i="29"/>
  <c r="AU347" i="29" s="1"/>
  <c r="AS347" i="29"/>
  <c r="AR347" i="29"/>
  <c r="AQ347" i="29"/>
  <c r="AO347" i="29"/>
  <c r="AN347" i="29"/>
  <c r="AM347" i="29"/>
  <c r="AL347" i="29"/>
  <c r="AP347" i="29" s="1"/>
  <c r="AK347" i="29"/>
  <c r="AJ347" i="29"/>
  <c r="AI347" i="29"/>
  <c r="AH347" i="29"/>
  <c r="AG347" i="29"/>
  <c r="AE347" i="29"/>
  <c r="AD347" i="29"/>
  <c r="AC347" i="29"/>
  <c r="AB347" i="29"/>
  <c r="AF347" i="29" s="1"/>
  <c r="Z347" i="29"/>
  <c r="Y347" i="29"/>
  <c r="X347" i="29"/>
  <c r="W347" i="29"/>
  <c r="AA347" i="29" s="1"/>
  <c r="U347" i="29"/>
  <c r="T347" i="29"/>
  <c r="S347" i="29"/>
  <c r="V347" i="29" s="1"/>
  <c r="R347" i="29"/>
  <c r="P347" i="29"/>
  <c r="O347" i="29"/>
  <c r="N347" i="29"/>
  <c r="M347" i="29"/>
  <c r="K347" i="29"/>
  <c r="L347" i="29" s="1"/>
  <c r="J347" i="29"/>
  <c r="I347" i="29"/>
  <c r="H347" i="29"/>
  <c r="F347" i="29"/>
  <c r="E347" i="29"/>
  <c r="D347" i="29"/>
  <c r="C347" i="29"/>
  <c r="G347" i="29" s="1"/>
  <c r="DD346" i="29"/>
  <c r="DB346" i="29"/>
  <c r="DA346" i="29"/>
  <c r="CZ346" i="29"/>
  <c r="CY346" i="29"/>
  <c r="DC346" i="29" s="1"/>
  <c r="CW346" i="29"/>
  <c r="CX346" i="29" s="1"/>
  <c r="CV346" i="29"/>
  <c r="CU346" i="29"/>
  <c r="CT346" i="29"/>
  <c r="CR346" i="29"/>
  <c r="CQ346" i="29"/>
  <c r="CP346" i="29"/>
  <c r="CO346" i="29"/>
  <c r="CM346" i="29"/>
  <c r="CL346" i="29"/>
  <c r="CK346" i="29"/>
  <c r="CJ346" i="29"/>
  <c r="CH346" i="29"/>
  <c r="CG346" i="29"/>
  <c r="CF346" i="29"/>
  <c r="CE346" i="29"/>
  <c r="CC346" i="29"/>
  <c r="CB346" i="29"/>
  <c r="CA346" i="29"/>
  <c r="BZ346" i="29"/>
  <c r="BY346" i="29"/>
  <c r="BX346" i="29"/>
  <c r="BW346" i="29"/>
  <c r="BV346" i="29"/>
  <c r="BU346" i="29"/>
  <c r="BS346" i="29"/>
  <c r="BR346" i="29"/>
  <c r="BQ346" i="29"/>
  <c r="BT346" i="29" s="1"/>
  <c r="BP346" i="29"/>
  <c r="BN346" i="29"/>
  <c r="BM346" i="29"/>
  <c r="BL346" i="29"/>
  <c r="BK346" i="29"/>
  <c r="BJ346" i="29"/>
  <c r="BI346" i="29"/>
  <c r="BH346" i="29"/>
  <c r="BG346" i="29"/>
  <c r="BF346" i="29"/>
  <c r="BD346" i="29"/>
  <c r="BD350" i="29" s="1"/>
  <c r="BC346" i="29"/>
  <c r="BE346" i="29" s="1"/>
  <c r="BB346" i="29"/>
  <c r="BA346" i="29"/>
  <c r="AY346" i="29"/>
  <c r="AX346" i="29"/>
  <c r="AW346" i="29"/>
  <c r="AV346" i="29"/>
  <c r="AZ346" i="29" s="1"/>
  <c r="AU346" i="29"/>
  <c r="AT346" i="29"/>
  <c r="AS346" i="29"/>
  <c r="AR346" i="29"/>
  <c r="AQ346" i="29"/>
  <c r="AO346" i="29"/>
  <c r="AN346" i="29"/>
  <c r="AM346" i="29"/>
  <c r="AL346" i="29"/>
  <c r="AP346" i="29" s="1"/>
  <c r="AK346" i="29"/>
  <c r="AJ346" i="29"/>
  <c r="AI346" i="29"/>
  <c r="AH346" i="29"/>
  <c r="AG346" i="29"/>
  <c r="AE346" i="29"/>
  <c r="AD346" i="29"/>
  <c r="AC346" i="29"/>
  <c r="AB346" i="29"/>
  <c r="Z346" i="29"/>
  <c r="Y346" i="29"/>
  <c r="X346" i="29"/>
  <c r="W346" i="29"/>
  <c r="U346" i="29"/>
  <c r="V346" i="29" s="1"/>
  <c r="T346" i="29"/>
  <c r="S346" i="29"/>
  <c r="R346" i="29"/>
  <c r="P346" i="29"/>
  <c r="O346" i="29"/>
  <c r="N346" i="29"/>
  <c r="M346" i="29"/>
  <c r="Q346" i="29" s="1"/>
  <c r="K346" i="29"/>
  <c r="J346" i="29"/>
  <c r="I346" i="29"/>
  <c r="H346" i="29"/>
  <c r="L346" i="29" s="1"/>
  <c r="F346" i="29"/>
  <c r="E346" i="29"/>
  <c r="D346" i="29"/>
  <c r="C346" i="29"/>
  <c r="DD345" i="29"/>
  <c r="DB345" i="29"/>
  <c r="DA345" i="29"/>
  <c r="CZ345" i="29"/>
  <c r="CY345" i="29"/>
  <c r="CW345" i="29"/>
  <c r="CV345" i="29"/>
  <c r="CU345" i="29"/>
  <c r="CT345" i="29"/>
  <c r="CS345" i="29"/>
  <c r="CR345" i="29"/>
  <c r="CQ345" i="29"/>
  <c r="CP345" i="29"/>
  <c r="CO345" i="29"/>
  <c r="CM345" i="29"/>
  <c r="CL345" i="29"/>
  <c r="CK345" i="29"/>
  <c r="CJ345" i="29"/>
  <c r="CN345" i="29" s="1"/>
  <c r="CH345" i="29"/>
  <c r="CG345" i="29"/>
  <c r="CF345" i="29"/>
  <c r="CE345" i="29"/>
  <c r="CI345" i="29" s="1"/>
  <c r="CC345" i="29"/>
  <c r="CB345" i="29"/>
  <c r="CA345" i="29"/>
  <c r="BZ345" i="29"/>
  <c r="BX345" i="29"/>
  <c r="BW345" i="29"/>
  <c r="BV345" i="29"/>
  <c r="BU345" i="29"/>
  <c r="BS345" i="29"/>
  <c r="BT345" i="29" s="1"/>
  <c r="BR345" i="29"/>
  <c r="BQ345" i="29"/>
  <c r="BP345" i="29"/>
  <c r="BO345" i="29"/>
  <c r="BN345" i="29"/>
  <c r="BM345" i="29"/>
  <c r="BL345" i="29"/>
  <c r="BK345" i="29"/>
  <c r="BI345" i="29"/>
  <c r="BH345" i="29"/>
  <c r="BG345" i="29"/>
  <c r="BF345" i="29"/>
  <c r="BE345" i="29"/>
  <c r="BD345" i="29"/>
  <c r="BC345" i="29"/>
  <c r="BB345" i="29"/>
  <c r="BA345" i="29"/>
  <c r="AY345" i="29"/>
  <c r="AX345" i="29"/>
  <c r="AW345" i="29"/>
  <c r="AV345" i="29"/>
  <c r="AT345" i="29"/>
  <c r="AS345" i="29"/>
  <c r="AR345" i="29"/>
  <c r="AQ345" i="29"/>
  <c r="AU345" i="29" s="1"/>
  <c r="AO345" i="29"/>
  <c r="AN345" i="29"/>
  <c r="AM345" i="29"/>
  <c r="AL345" i="29"/>
  <c r="AJ345" i="29"/>
  <c r="AI345" i="29"/>
  <c r="AH345" i="29"/>
  <c r="AG345" i="29"/>
  <c r="AF345" i="29"/>
  <c r="AE345" i="29"/>
  <c r="AD345" i="29"/>
  <c r="AC345" i="29"/>
  <c r="AB345" i="29"/>
  <c r="Z345" i="29"/>
  <c r="Y345" i="29"/>
  <c r="X345" i="29"/>
  <c r="W345" i="29"/>
  <c r="AA345" i="29" s="1"/>
  <c r="U345" i="29"/>
  <c r="T345" i="29"/>
  <c r="S345" i="29"/>
  <c r="R345" i="29"/>
  <c r="P345" i="29"/>
  <c r="O345" i="29"/>
  <c r="Q345" i="29" s="1"/>
  <c r="N345" i="29"/>
  <c r="M345" i="29"/>
  <c r="K345" i="29"/>
  <c r="J345" i="29"/>
  <c r="I345" i="29"/>
  <c r="H345" i="29"/>
  <c r="G345" i="29"/>
  <c r="F345" i="29"/>
  <c r="E345" i="29"/>
  <c r="D345" i="29"/>
  <c r="C345" i="29"/>
  <c r="DD344" i="29"/>
  <c r="DB344" i="29"/>
  <c r="DA344" i="29"/>
  <c r="DC344" i="29" s="1"/>
  <c r="CZ344" i="29"/>
  <c r="CY344" i="29"/>
  <c r="CW344" i="29"/>
  <c r="CV344" i="29"/>
  <c r="CU344" i="29"/>
  <c r="CT344" i="29"/>
  <c r="CS344" i="29"/>
  <c r="CR344" i="29"/>
  <c r="CQ344" i="29"/>
  <c r="CP344" i="29"/>
  <c r="CO344" i="29"/>
  <c r="CM344" i="29"/>
  <c r="CL344" i="29"/>
  <c r="CK344" i="29"/>
  <c r="CJ344" i="29"/>
  <c r="CH344" i="29"/>
  <c r="CG344" i="29"/>
  <c r="CF344" i="29"/>
  <c r="CE344" i="29"/>
  <c r="CD344" i="29"/>
  <c r="CC344" i="29"/>
  <c r="CB344" i="29"/>
  <c r="CA344" i="29"/>
  <c r="BZ344" i="29"/>
  <c r="BX344" i="29"/>
  <c r="BW344" i="29"/>
  <c r="BV344" i="29"/>
  <c r="BY344" i="29" s="1"/>
  <c r="BU344" i="29"/>
  <c r="BS344" i="29"/>
  <c r="BR344" i="29"/>
  <c r="BQ344" i="29"/>
  <c r="BP344" i="29"/>
  <c r="BT344" i="29" s="1"/>
  <c r="BN344" i="29"/>
  <c r="BM344" i="29"/>
  <c r="BO344" i="29" s="1"/>
  <c r="BL344" i="29"/>
  <c r="BK344" i="29"/>
  <c r="BI344" i="29"/>
  <c r="BH344" i="29"/>
  <c r="BG344" i="29"/>
  <c r="BF344" i="29"/>
  <c r="BD344" i="29"/>
  <c r="BC344" i="29"/>
  <c r="BB344" i="29"/>
  <c r="BA344" i="29"/>
  <c r="BE344" i="29" s="1"/>
  <c r="AZ344" i="29"/>
  <c r="AY344" i="29"/>
  <c r="AX344" i="29"/>
  <c r="AW344" i="29"/>
  <c r="AV344" i="29"/>
  <c r="AT344" i="29"/>
  <c r="AS344" i="29"/>
  <c r="AS350" i="29" s="1"/>
  <c r="AR344" i="29"/>
  <c r="AQ344" i="29"/>
  <c r="AP344" i="29"/>
  <c r="AO344" i="29"/>
  <c r="AN344" i="29"/>
  <c r="AM344" i="29"/>
  <c r="AL344" i="29"/>
  <c r="AJ344" i="29"/>
  <c r="AK344" i="29" s="1"/>
  <c r="AI344" i="29"/>
  <c r="AH344" i="29"/>
  <c r="AG344" i="29"/>
  <c r="AE344" i="29"/>
  <c r="AD344" i="29"/>
  <c r="AC344" i="29"/>
  <c r="AB344" i="29"/>
  <c r="AF344" i="29" s="1"/>
  <c r="AA344" i="29"/>
  <c r="Z344" i="29"/>
  <c r="Y344" i="29"/>
  <c r="X344" i="29"/>
  <c r="W344" i="29"/>
  <c r="U344" i="29"/>
  <c r="T344" i="29"/>
  <c r="S344" i="29"/>
  <c r="R344" i="29"/>
  <c r="V344" i="29" s="1"/>
  <c r="P344" i="29"/>
  <c r="O344" i="29"/>
  <c r="N344" i="29"/>
  <c r="M344" i="29"/>
  <c r="Q344" i="29" s="1"/>
  <c r="K344" i="29"/>
  <c r="J344" i="29"/>
  <c r="I344" i="29"/>
  <c r="L344" i="29" s="1"/>
  <c r="H344" i="29"/>
  <c r="F344" i="29"/>
  <c r="E344" i="29"/>
  <c r="D344" i="29"/>
  <c r="C344" i="29"/>
  <c r="DD343" i="29"/>
  <c r="DC343" i="29"/>
  <c r="DB343" i="29"/>
  <c r="DA343" i="29"/>
  <c r="CZ343" i="29"/>
  <c r="CY343" i="29"/>
  <c r="CW343" i="29"/>
  <c r="CV343" i="29"/>
  <c r="CU343" i="29"/>
  <c r="CX343" i="29" s="1"/>
  <c r="CT343" i="29"/>
  <c r="CR343" i="29"/>
  <c r="CQ343" i="29"/>
  <c r="CP343" i="29"/>
  <c r="CO343" i="29"/>
  <c r="CS343" i="29" s="1"/>
  <c r="CM343" i="29"/>
  <c r="CN343" i="29" s="1"/>
  <c r="CL343" i="29"/>
  <c r="CK343" i="29"/>
  <c r="CJ343" i="29"/>
  <c r="CH343" i="29"/>
  <c r="CG343" i="29"/>
  <c r="CF343" i="29"/>
  <c r="CE343" i="29"/>
  <c r="CI343" i="29" s="1"/>
  <c r="CC343" i="29"/>
  <c r="CB343" i="29"/>
  <c r="CA343" i="29"/>
  <c r="BZ343" i="29"/>
  <c r="BX343" i="29"/>
  <c r="BW343" i="29"/>
  <c r="BV343" i="29"/>
  <c r="BU343" i="29"/>
  <c r="BS343" i="29"/>
  <c r="BR343" i="29"/>
  <c r="BQ343" i="29"/>
  <c r="BP343" i="29"/>
  <c r="BN343" i="29"/>
  <c r="BM343" i="29"/>
  <c r="BL343" i="29"/>
  <c r="BK343" i="29"/>
  <c r="BO343" i="29" s="1"/>
  <c r="BJ343" i="29"/>
  <c r="BI343" i="29"/>
  <c r="BH343" i="29"/>
  <c r="BG343" i="29"/>
  <c r="BF343" i="29"/>
  <c r="BD343" i="29"/>
  <c r="BC343" i="29"/>
  <c r="BB343" i="29"/>
  <c r="BA343" i="29"/>
  <c r="BE343" i="29" s="1"/>
  <c r="AZ343" i="29"/>
  <c r="AY343" i="29"/>
  <c r="AX343" i="29"/>
  <c r="AW343" i="29"/>
  <c r="AV343" i="29"/>
  <c r="AT343" i="29"/>
  <c r="AS343" i="29"/>
  <c r="AU343" i="29" s="1"/>
  <c r="AR343" i="29"/>
  <c r="AQ343" i="29"/>
  <c r="AO343" i="29"/>
  <c r="AN343" i="29"/>
  <c r="AM343" i="29"/>
  <c r="AL343" i="29"/>
  <c r="AP343" i="29" s="1"/>
  <c r="AJ343" i="29"/>
  <c r="AK343" i="29" s="1"/>
  <c r="AI343" i="29"/>
  <c r="AH343" i="29"/>
  <c r="AG343" i="29"/>
  <c r="AE343" i="29"/>
  <c r="AD343" i="29"/>
  <c r="AC343" i="29"/>
  <c r="AB343" i="29"/>
  <c r="AA343" i="29"/>
  <c r="Z343" i="29"/>
  <c r="Y343" i="29"/>
  <c r="X343" i="29"/>
  <c r="W343" i="29"/>
  <c r="U343" i="29"/>
  <c r="T343" i="29"/>
  <c r="S343" i="29"/>
  <c r="R343" i="29"/>
  <c r="P343" i="29"/>
  <c r="O343" i="29"/>
  <c r="N343" i="29"/>
  <c r="M343" i="29"/>
  <c r="L343" i="29"/>
  <c r="K343" i="29"/>
  <c r="J343" i="29"/>
  <c r="I343" i="29"/>
  <c r="H343" i="29"/>
  <c r="F343" i="29"/>
  <c r="E343" i="29"/>
  <c r="D343" i="29"/>
  <c r="C343" i="29"/>
  <c r="G343" i="29" s="1"/>
  <c r="DD342" i="29"/>
  <c r="DB342" i="29"/>
  <c r="DA342" i="29"/>
  <c r="CZ342" i="29"/>
  <c r="CY342" i="29"/>
  <c r="CW342" i="29"/>
  <c r="CX342" i="29" s="1"/>
  <c r="CV342" i="29"/>
  <c r="CU342" i="29"/>
  <c r="CT342" i="29"/>
  <c r="CR342" i="29"/>
  <c r="CQ342" i="29"/>
  <c r="CP342" i="29"/>
  <c r="CO342" i="29"/>
  <c r="CM342" i="29"/>
  <c r="CL342" i="29"/>
  <c r="CK342" i="29"/>
  <c r="CJ342" i="29"/>
  <c r="CI342" i="29"/>
  <c r="CH342" i="29"/>
  <c r="CG342" i="29"/>
  <c r="CF342" i="29"/>
  <c r="CE342" i="29"/>
  <c r="CC342" i="29"/>
  <c r="CB342" i="29"/>
  <c r="CA342" i="29"/>
  <c r="BZ342" i="29"/>
  <c r="BX342" i="29"/>
  <c r="BW342" i="29"/>
  <c r="BV342" i="29"/>
  <c r="BU342" i="29"/>
  <c r="BY342" i="29" s="1"/>
  <c r="BS342" i="29"/>
  <c r="BR342" i="29"/>
  <c r="BR350" i="29" s="1"/>
  <c r="BQ342" i="29"/>
  <c r="BT342" i="29" s="1"/>
  <c r="BP342" i="29"/>
  <c r="BN342" i="29"/>
  <c r="BM342" i="29"/>
  <c r="BL342" i="29"/>
  <c r="BK342" i="29"/>
  <c r="BI342" i="29"/>
  <c r="BJ342" i="29" s="1"/>
  <c r="BH342" i="29"/>
  <c r="BG342" i="29"/>
  <c r="BF342" i="29"/>
  <c r="BD342" i="29"/>
  <c r="BC342" i="29"/>
  <c r="BB342" i="29"/>
  <c r="BA342" i="29"/>
  <c r="BE342" i="29" s="1"/>
  <c r="AY342" i="29"/>
  <c r="AX342" i="29"/>
  <c r="AW342" i="29"/>
  <c r="AV342" i="29"/>
  <c r="AV350" i="29" s="1"/>
  <c r="AU342" i="29"/>
  <c r="AT342" i="29"/>
  <c r="AS342" i="29"/>
  <c r="AR342" i="29"/>
  <c r="AQ342" i="29"/>
  <c r="AO342" i="29"/>
  <c r="AN342" i="29"/>
  <c r="AN350" i="29" s="1"/>
  <c r="AM342" i="29"/>
  <c r="AL342" i="29"/>
  <c r="AJ342" i="29"/>
  <c r="AI342" i="29"/>
  <c r="AH342" i="29"/>
  <c r="AG342" i="29"/>
  <c r="AK342" i="29" s="1"/>
  <c r="AE342" i="29"/>
  <c r="AF342" i="29" s="1"/>
  <c r="AD342" i="29"/>
  <c r="AC342" i="29"/>
  <c r="AB342" i="29"/>
  <c r="Z342" i="29"/>
  <c r="Y342" i="29"/>
  <c r="X342" i="29"/>
  <c r="W342" i="29"/>
  <c r="V342" i="29"/>
  <c r="U342" i="29"/>
  <c r="T342" i="29"/>
  <c r="S342" i="29"/>
  <c r="R342" i="29"/>
  <c r="P342" i="29"/>
  <c r="O342" i="29"/>
  <c r="N342" i="29"/>
  <c r="N350" i="29" s="1"/>
  <c r="N7" i="8" s="1"/>
  <c r="N17" i="18" s="1"/>
  <c r="N36" i="20" s="1"/>
  <c r="M342" i="29"/>
  <c r="Q342" i="29" s="1"/>
  <c r="K342" i="29"/>
  <c r="J342" i="29"/>
  <c r="I342" i="29"/>
  <c r="H342" i="29"/>
  <c r="F342" i="29"/>
  <c r="F350" i="29" s="1"/>
  <c r="F7" i="8" s="1"/>
  <c r="F17" i="18" s="1"/>
  <c r="F36" i="20" s="1"/>
  <c r="E342" i="29"/>
  <c r="G342" i="29" s="1"/>
  <c r="D342" i="29"/>
  <c r="C342" i="29"/>
  <c r="DD341" i="29"/>
  <c r="DB341" i="29"/>
  <c r="DA341" i="29"/>
  <c r="CZ341" i="29"/>
  <c r="CZ350" i="29" s="1"/>
  <c r="CY341" i="29"/>
  <c r="CW341" i="29"/>
  <c r="CV341" i="29"/>
  <c r="CU341" i="29"/>
  <c r="CT341" i="29"/>
  <c r="CX341" i="29" s="1"/>
  <c r="CR341" i="29"/>
  <c r="CQ341" i="29"/>
  <c r="CP341" i="29"/>
  <c r="CO341" i="29"/>
  <c r="CM341" i="29"/>
  <c r="CL341" i="29"/>
  <c r="CK341" i="29"/>
  <c r="CJ341" i="29"/>
  <c r="CI341" i="29"/>
  <c r="CH341" i="29"/>
  <c r="CG341" i="29"/>
  <c r="CF341" i="29"/>
  <c r="CE341" i="29"/>
  <c r="CC341" i="29"/>
  <c r="CB341" i="29"/>
  <c r="CA341" i="29"/>
  <c r="BZ341" i="29"/>
  <c r="BX341" i="29"/>
  <c r="BW341" i="29"/>
  <c r="BV341" i="29"/>
  <c r="BU341" i="29"/>
  <c r="BT341" i="29"/>
  <c r="BS341" i="29"/>
  <c r="BR341" i="29"/>
  <c r="BQ341" i="29"/>
  <c r="BP341" i="29"/>
  <c r="BO341" i="29"/>
  <c r="BN341" i="29"/>
  <c r="BM341" i="29"/>
  <c r="BL341" i="29"/>
  <c r="BK341" i="29"/>
  <c r="BI341" i="29"/>
  <c r="BH341" i="29"/>
  <c r="BG341" i="29"/>
  <c r="BF341" i="29"/>
  <c r="BJ341" i="29" s="1"/>
  <c r="BD341" i="29"/>
  <c r="BC341" i="29"/>
  <c r="BE341" i="29" s="1"/>
  <c r="BB341" i="29"/>
  <c r="BA341" i="29"/>
  <c r="AY341" i="29"/>
  <c r="AX341" i="29"/>
  <c r="AW341" i="29"/>
  <c r="AV341" i="29"/>
  <c r="AT341" i="29"/>
  <c r="AS341" i="29"/>
  <c r="AR341" i="29"/>
  <c r="AQ341" i="29"/>
  <c r="AU341" i="29" s="1"/>
  <c r="AO341" i="29"/>
  <c r="AN341" i="29"/>
  <c r="AM341" i="29"/>
  <c r="AL341" i="29"/>
  <c r="AJ341" i="29"/>
  <c r="AI341" i="29"/>
  <c r="AH341" i="29"/>
  <c r="AG341" i="29"/>
  <c r="AF341" i="29"/>
  <c r="AE341" i="29"/>
  <c r="AD341" i="29"/>
  <c r="AC341" i="29"/>
  <c r="AB341" i="29"/>
  <c r="Z341" i="29"/>
  <c r="Y341" i="29"/>
  <c r="X341" i="29"/>
  <c r="W341" i="29"/>
  <c r="U341" i="29"/>
  <c r="T341" i="29"/>
  <c r="S341" i="29"/>
  <c r="R341" i="29"/>
  <c r="V341" i="29" s="1"/>
  <c r="P341" i="29"/>
  <c r="O341" i="29"/>
  <c r="O350" i="29" s="1"/>
  <c r="O7" i="8" s="1"/>
  <c r="O17" i="18" s="1"/>
  <c r="O36" i="20" s="1"/>
  <c r="O12" i="20" s="1"/>
  <c r="N341" i="29"/>
  <c r="M341" i="29"/>
  <c r="K341" i="29"/>
  <c r="J341" i="29"/>
  <c r="I341" i="29"/>
  <c r="H341" i="29"/>
  <c r="F341" i="29"/>
  <c r="E341" i="29"/>
  <c r="D341" i="29"/>
  <c r="C341" i="29"/>
  <c r="G341" i="29" s="1"/>
  <c r="DD340" i="29"/>
  <c r="DB340" i="29"/>
  <c r="DA340" i="29"/>
  <c r="CZ340" i="29"/>
  <c r="CY340" i="29"/>
  <c r="CW340" i="29"/>
  <c r="CV340" i="29"/>
  <c r="CU340" i="29"/>
  <c r="CT340" i="29"/>
  <c r="CS340" i="29"/>
  <c r="CR340" i="29"/>
  <c r="CQ340" i="29"/>
  <c r="CP340" i="29"/>
  <c r="CO340" i="29"/>
  <c r="CM340" i="29"/>
  <c r="CL340" i="29"/>
  <c r="CL350" i="29" s="1"/>
  <c r="CK340" i="29"/>
  <c r="CJ340" i="29"/>
  <c r="CI340" i="29"/>
  <c r="CH340" i="29"/>
  <c r="CG340" i="29"/>
  <c r="CF340" i="29"/>
  <c r="CE340" i="29"/>
  <c r="CC340" i="29"/>
  <c r="CC350" i="29" s="1"/>
  <c r="CB340" i="29"/>
  <c r="CA340" i="29"/>
  <c r="CD340" i="29" s="1"/>
  <c r="BZ340" i="29"/>
  <c r="BX340" i="29"/>
  <c r="BW340" i="29"/>
  <c r="BV340" i="29"/>
  <c r="BU340" i="29"/>
  <c r="BS340" i="29"/>
  <c r="BS350" i="29" s="1"/>
  <c r="BR340" i="29"/>
  <c r="BQ340" i="29"/>
  <c r="BP340" i="29"/>
  <c r="BO340" i="29"/>
  <c r="BN340" i="29"/>
  <c r="BM340" i="29"/>
  <c r="BM350" i="29" s="1"/>
  <c r="BL340" i="29"/>
  <c r="BK340" i="29"/>
  <c r="BI340" i="29"/>
  <c r="BH340" i="29"/>
  <c r="BG340" i="29"/>
  <c r="BF340" i="29"/>
  <c r="BD340" i="29"/>
  <c r="BC340" i="29"/>
  <c r="BB340" i="29"/>
  <c r="BA340" i="29"/>
  <c r="AY340" i="29"/>
  <c r="AX340" i="29"/>
  <c r="AW340" i="29"/>
  <c r="AV340" i="29"/>
  <c r="AU340" i="29"/>
  <c r="AT340" i="29"/>
  <c r="AS340" i="29"/>
  <c r="AR340" i="29"/>
  <c r="AQ340" i="29"/>
  <c r="AO340" i="29"/>
  <c r="AN340" i="29"/>
  <c r="AM340" i="29"/>
  <c r="AL340" i="29"/>
  <c r="AJ340" i="29"/>
  <c r="AI340" i="29"/>
  <c r="AH340" i="29"/>
  <c r="AG340" i="29"/>
  <c r="AE340" i="29"/>
  <c r="AD340" i="29"/>
  <c r="AC340" i="29"/>
  <c r="AB340" i="29"/>
  <c r="Z340" i="29"/>
  <c r="Y340" i="29"/>
  <c r="X340" i="29"/>
  <c r="W340" i="29"/>
  <c r="AA340" i="29" s="1"/>
  <c r="U340" i="29"/>
  <c r="T340" i="29"/>
  <c r="T350" i="29" s="1"/>
  <c r="T7" i="8" s="1"/>
  <c r="T17" i="18" s="1"/>
  <c r="T36" i="20" s="1"/>
  <c r="S340" i="29"/>
  <c r="R340" i="29"/>
  <c r="P340" i="29"/>
  <c r="O340" i="29"/>
  <c r="N340" i="29"/>
  <c r="M340" i="29"/>
  <c r="K340" i="29"/>
  <c r="K350" i="29" s="1"/>
  <c r="K7" i="8" s="1"/>
  <c r="K17" i="18" s="1"/>
  <c r="K36" i="20" s="1"/>
  <c r="J340" i="29"/>
  <c r="I340" i="29"/>
  <c r="H340" i="29"/>
  <c r="F340" i="29"/>
  <c r="E340" i="29"/>
  <c r="D340" i="29"/>
  <c r="C340" i="29"/>
  <c r="DA338" i="29"/>
  <c r="CK338" i="29"/>
  <c r="CC338" i="29"/>
  <c r="BZ338" i="29"/>
  <c r="BU338" i="29"/>
  <c r="W338" i="29"/>
  <c r="W14" i="8" s="1"/>
  <c r="C338" i="29"/>
  <c r="DD337" i="29"/>
  <c r="AC281" i="9" s="1"/>
  <c r="DB337" i="29"/>
  <c r="DA337" i="29"/>
  <c r="CZ337" i="29"/>
  <c r="CY337" i="29"/>
  <c r="CW337" i="29"/>
  <c r="CX337" i="29" s="1"/>
  <c r="CV337" i="29"/>
  <c r="CU337" i="29"/>
  <c r="CT337" i="29"/>
  <c r="CR337" i="29"/>
  <c r="CQ337" i="29"/>
  <c r="CP337" i="29"/>
  <c r="CO337" i="29"/>
  <c r="CS337" i="29" s="1"/>
  <c r="CM337" i="29"/>
  <c r="CL337" i="29"/>
  <c r="CK337" i="29"/>
  <c r="CJ337" i="29"/>
  <c r="CH337" i="29"/>
  <c r="CG337" i="29"/>
  <c r="CF337" i="29"/>
  <c r="CE337" i="29"/>
  <c r="CC337" i="29"/>
  <c r="CB337" i="29"/>
  <c r="CA337" i="29"/>
  <c r="BZ337" i="29"/>
  <c r="BX337" i="29"/>
  <c r="BW337" i="29"/>
  <c r="BY337" i="29" s="1"/>
  <c r="BV337" i="29"/>
  <c r="BU337" i="29"/>
  <c r="BS337" i="29"/>
  <c r="BR337" i="29"/>
  <c r="BQ337" i="29"/>
  <c r="BT337" i="29" s="1"/>
  <c r="BP337" i="29"/>
  <c r="BO337" i="29"/>
  <c r="BN337" i="29"/>
  <c r="BM337" i="29"/>
  <c r="BL337" i="29"/>
  <c r="BK337" i="29"/>
  <c r="BI337" i="29"/>
  <c r="BH337" i="29"/>
  <c r="BG337" i="29"/>
  <c r="BF337" i="29"/>
  <c r="BD337" i="29"/>
  <c r="BC337" i="29"/>
  <c r="BB337" i="29"/>
  <c r="BA337" i="29"/>
  <c r="AY337" i="29"/>
  <c r="AX337" i="29"/>
  <c r="AW337" i="29"/>
  <c r="AV337" i="29"/>
  <c r="AT337" i="29"/>
  <c r="AS337" i="29"/>
  <c r="AR337" i="29"/>
  <c r="AQ337" i="29"/>
  <c r="AU337" i="29" s="1"/>
  <c r="AO337" i="29"/>
  <c r="AN337" i="29"/>
  <c r="AM337" i="29"/>
  <c r="AL337" i="29"/>
  <c r="AP337" i="29" s="1"/>
  <c r="AJ337" i="29"/>
  <c r="AI337" i="29"/>
  <c r="AH337" i="29"/>
  <c r="AG337" i="29"/>
  <c r="AK337" i="29" s="1"/>
  <c r="AE337" i="29"/>
  <c r="AD337" i="29"/>
  <c r="AC337" i="29"/>
  <c r="AB337" i="29"/>
  <c r="AA337" i="29"/>
  <c r="Z337" i="29"/>
  <c r="Z281" i="9" s="1"/>
  <c r="Y337" i="29"/>
  <c r="Y281" i="9" s="1"/>
  <c r="X337" i="29"/>
  <c r="X281" i="9" s="1"/>
  <c r="W337" i="29"/>
  <c r="W281" i="9" s="1"/>
  <c r="V337" i="29"/>
  <c r="U337" i="29"/>
  <c r="U281" i="9" s="1"/>
  <c r="T337" i="29"/>
  <c r="T281" i="9" s="1"/>
  <c r="S337" i="29"/>
  <c r="S281" i="9" s="1"/>
  <c r="R337" i="29"/>
  <c r="R281" i="9" s="1"/>
  <c r="P337" i="29"/>
  <c r="P281" i="9" s="1"/>
  <c r="O337" i="29"/>
  <c r="O281" i="9" s="1"/>
  <c r="N337" i="29"/>
  <c r="M337" i="29"/>
  <c r="M281" i="9" s="1"/>
  <c r="K337" i="29"/>
  <c r="K281" i="9" s="1"/>
  <c r="J337" i="29"/>
  <c r="J281" i="9" s="1"/>
  <c r="I337" i="29"/>
  <c r="I281" i="9" s="1"/>
  <c r="H337" i="29"/>
  <c r="F337" i="29"/>
  <c r="F281" i="9" s="1"/>
  <c r="E337" i="29"/>
  <c r="E281" i="9" s="1"/>
  <c r="D337" i="29"/>
  <c r="D281" i="9" s="1"/>
  <c r="C337" i="29"/>
  <c r="DD336" i="29"/>
  <c r="AC255" i="9" s="1"/>
  <c r="DB336" i="29"/>
  <c r="DA336" i="29"/>
  <c r="CZ336" i="29"/>
  <c r="CY336" i="29"/>
  <c r="DC336" i="29" s="1"/>
  <c r="CW336" i="29"/>
  <c r="CV336" i="29"/>
  <c r="CU336" i="29"/>
  <c r="CT336" i="29"/>
  <c r="CS336" i="29"/>
  <c r="CR336" i="29"/>
  <c r="CQ336" i="29"/>
  <c r="CP336" i="29"/>
  <c r="CO336" i="29"/>
  <c r="CM336" i="29"/>
  <c r="CL336" i="29"/>
  <c r="CK336" i="29"/>
  <c r="CJ336" i="29"/>
  <c r="CH336" i="29"/>
  <c r="CG336" i="29"/>
  <c r="CF336" i="29"/>
  <c r="CE336" i="29"/>
  <c r="CI336" i="29" s="1"/>
  <c r="CD336" i="29"/>
  <c r="CC336" i="29"/>
  <c r="CB336" i="29"/>
  <c r="CA336" i="29"/>
  <c r="BZ336" i="29"/>
  <c r="BX336" i="29"/>
  <c r="BW336" i="29"/>
  <c r="BV336" i="29"/>
  <c r="BY336" i="29" s="1"/>
  <c r="BU336" i="29"/>
  <c r="BS336" i="29"/>
  <c r="BR336" i="29"/>
  <c r="BQ336" i="29"/>
  <c r="BT336" i="29" s="1"/>
  <c r="BP336" i="29"/>
  <c r="BN336" i="29"/>
  <c r="BM336" i="29"/>
  <c r="BO336" i="29" s="1"/>
  <c r="BL336" i="29"/>
  <c r="BK336" i="29"/>
  <c r="BI336" i="29"/>
  <c r="BH336" i="29"/>
  <c r="BG336" i="29"/>
  <c r="BF336" i="29"/>
  <c r="BJ336" i="29" s="1"/>
  <c r="BD336" i="29"/>
  <c r="BE336" i="29" s="1"/>
  <c r="BC336" i="29"/>
  <c r="BB336" i="29"/>
  <c r="BA336" i="29"/>
  <c r="AY336" i="29"/>
  <c r="AX336" i="29"/>
  <c r="AW336" i="29"/>
  <c r="AV336" i="29"/>
  <c r="AZ336" i="29" s="1"/>
  <c r="AU336" i="29"/>
  <c r="AT336" i="29"/>
  <c r="AS336" i="29"/>
  <c r="AR336" i="29"/>
  <c r="AQ336" i="29"/>
  <c r="AO336" i="29"/>
  <c r="AN336" i="29"/>
  <c r="AM336" i="29"/>
  <c r="AP336" i="29" s="1"/>
  <c r="AL336" i="29"/>
  <c r="AJ336" i="29"/>
  <c r="AI336" i="29"/>
  <c r="AH336" i="29"/>
  <c r="AG336" i="29"/>
  <c r="AK336" i="29" s="1"/>
  <c r="AE336" i="29"/>
  <c r="AF336" i="29" s="1"/>
  <c r="AD336" i="29"/>
  <c r="AC336" i="29"/>
  <c r="AB336" i="29"/>
  <c r="Z336" i="29"/>
  <c r="Z255" i="9" s="1"/>
  <c r="Y336" i="29"/>
  <c r="Y255" i="9" s="1"/>
  <c r="X336" i="29"/>
  <c r="X255" i="9" s="1"/>
  <c r="W336" i="29"/>
  <c r="W255" i="9" s="1"/>
  <c r="AA255" i="9" s="1"/>
  <c r="U336" i="29"/>
  <c r="U255" i="9" s="1"/>
  <c r="T336" i="29"/>
  <c r="T255" i="9" s="1"/>
  <c r="S336" i="29"/>
  <c r="S255" i="9" s="1"/>
  <c r="R336" i="29"/>
  <c r="P336" i="29"/>
  <c r="P255" i="9" s="1"/>
  <c r="O336" i="29"/>
  <c r="N336" i="29"/>
  <c r="N255" i="9" s="1"/>
  <c r="M336" i="29"/>
  <c r="K336" i="29"/>
  <c r="K255" i="9" s="1"/>
  <c r="J336" i="29"/>
  <c r="J255" i="9" s="1"/>
  <c r="I336" i="29"/>
  <c r="I255" i="9" s="1"/>
  <c r="H336" i="29"/>
  <c r="F336" i="29"/>
  <c r="F255" i="9" s="1"/>
  <c r="E336" i="29"/>
  <c r="E255" i="9" s="1"/>
  <c r="D336" i="29"/>
  <c r="D255" i="9" s="1"/>
  <c r="C336" i="29"/>
  <c r="C255" i="9" s="1"/>
  <c r="DD335" i="29"/>
  <c r="AC229" i="9" s="1"/>
  <c r="DB335" i="29"/>
  <c r="DA335" i="29"/>
  <c r="CZ335" i="29"/>
  <c r="CY335" i="29"/>
  <c r="CW335" i="29"/>
  <c r="CV335" i="29"/>
  <c r="CU335" i="29"/>
  <c r="CT335" i="29"/>
  <c r="CR335" i="29"/>
  <c r="CQ335" i="29"/>
  <c r="CP335" i="29"/>
  <c r="CO335" i="29"/>
  <c r="CM335" i="29"/>
  <c r="CL335" i="29"/>
  <c r="CK335" i="29"/>
  <c r="CJ335" i="29"/>
  <c r="CI335" i="29"/>
  <c r="CH335" i="29"/>
  <c r="CG335" i="29"/>
  <c r="CF335" i="29"/>
  <c r="CE335" i="29"/>
  <c r="CC335" i="29"/>
  <c r="CB335" i="29"/>
  <c r="CA335" i="29"/>
  <c r="CD335" i="29" s="1"/>
  <c r="BZ335" i="29"/>
  <c r="BX335" i="29"/>
  <c r="BW335" i="29"/>
  <c r="BV335" i="29"/>
  <c r="BY335" i="29" s="1"/>
  <c r="BU335" i="29"/>
  <c r="BS335" i="29"/>
  <c r="BR335" i="29"/>
  <c r="BQ335" i="29"/>
  <c r="BT335" i="29" s="1"/>
  <c r="BP335" i="29"/>
  <c r="BN335" i="29"/>
  <c r="BM335" i="29"/>
  <c r="BL335" i="29"/>
  <c r="BK335" i="29"/>
  <c r="BI335" i="29"/>
  <c r="BH335" i="29"/>
  <c r="BG335" i="29"/>
  <c r="BF335" i="29"/>
  <c r="BD335" i="29"/>
  <c r="BC335" i="29"/>
  <c r="BB335" i="29"/>
  <c r="BA335" i="29"/>
  <c r="BE335" i="29" s="1"/>
  <c r="AY335" i="29"/>
  <c r="AX335" i="29"/>
  <c r="AW335" i="29"/>
  <c r="AZ335" i="29" s="1"/>
  <c r="AV335" i="29"/>
  <c r="AT335" i="29"/>
  <c r="AS335" i="29"/>
  <c r="AU335" i="29" s="1"/>
  <c r="AR335" i="29"/>
  <c r="AQ335" i="29"/>
  <c r="AO335" i="29"/>
  <c r="AN335" i="29"/>
  <c r="AM335" i="29"/>
  <c r="AP335" i="29" s="1"/>
  <c r="AL335" i="29"/>
  <c r="AJ335" i="29"/>
  <c r="AI335" i="29"/>
  <c r="AH335" i="29"/>
  <c r="AG335" i="29"/>
  <c r="AK335" i="29" s="1"/>
  <c r="AE335" i="29"/>
  <c r="AD335" i="29"/>
  <c r="AC335" i="29"/>
  <c r="AB335" i="29"/>
  <c r="Z335" i="29"/>
  <c r="Z229" i="9" s="1"/>
  <c r="Y335" i="29"/>
  <c r="Y229" i="9" s="1"/>
  <c r="X335" i="29"/>
  <c r="X229" i="9" s="1"/>
  <c r="W335" i="29"/>
  <c r="U335" i="29"/>
  <c r="U229" i="9" s="1"/>
  <c r="T335" i="29"/>
  <c r="T229" i="9" s="1"/>
  <c r="S335" i="29"/>
  <c r="S229" i="9" s="1"/>
  <c r="R335" i="29"/>
  <c r="P335" i="29"/>
  <c r="P229" i="9" s="1"/>
  <c r="O335" i="29"/>
  <c r="O229" i="9" s="1"/>
  <c r="N335" i="29"/>
  <c r="N229" i="9" s="1"/>
  <c r="M335" i="29"/>
  <c r="L335" i="29"/>
  <c r="K335" i="29"/>
  <c r="K229" i="9" s="1"/>
  <c r="J335" i="29"/>
  <c r="J229" i="9" s="1"/>
  <c r="I335" i="29"/>
  <c r="I229" i="9" s="1"/>
  <c r="H335" i="29"/>
  <c r="H229" i="9" s="1"/>
  <c r="L229" i="9" s="1"/>
  <c r="F335" i="29"/>
  <c r="F229" i="9" s="1"/>
  <c r="E335" i="29"/>
  <c r="E229" i="9" s="1"/>
  <c r="D335" i="29"/>
  <c r="D229" i="9" s="1"/>
  <c r="C335" i="29"/>
  <c r="DD334" i="29"/>
  <c r="AC203" i="9" s="1"/>
  <c r="DB334" i="29"/>
  <c r="DA334" i="29"/>
  <c r="CZ334" i="29"/>
  <c r="CY334" i="29"/>
  <c r="CX334" i="29"/>
  <c r="CW334" i="29"/>
  <c r="CV334" i="29"/>
  <c r="CU334" i="29"/>
  <c r="CT334" i="29"/>
  <c r="CR334" i="29"/>
  <c r="CQ334" i="29"/>
  <c r="CP334" i="29"/>
  <c r="CO334" i="29"/>
  <c r="CS334" i="29" s="1"/>
  <c r="CM334" i="29"/>
  <c r="CL334" i="29"/>
  <c r="CK334" i="29"/>
  <c r="CJ334" i="29"/>
  <c r="CH334" i="29"/>
  <c r="CI334" i="29" s="1"/>
  <c r="CG334" i="29"/>
  <c r="CF334" i="29"/>
  <c r="CE334" i="29"/>
  <c r="CD334" i="29"/>
  <c r="CC334" i="29"/>
  <c r="CB334" i="29"/>
  <c r="CA334" i="29"/>
  <c r="BZ334" i="29"/>
  <c r="BX334" i="29"/>
  <c r="BW334" i="29"/>
  <c r="BV334" i="29"/>
  <c r="BY334" i="29" s="1"/>
  <c r="BU334" i="29"/>
  <c r="BS334" i="29"/>
  <c r="BR334" i="29"/>
  <c r="BQ334" i="29"/>
  <c r="BP334" i="29"/>
  <c r="BN334" i="29"/>
  <c r="BM334" i="29"/>
  <c r="BL334" i="29"/>
  <c r="BK334" i="29"/>
  <c r="BO334" i="29" s="1"/>
  <c r="BJ334" i="29"/>
  <c r="BI334" i="29"/>
  <c r="BH334" i="29"/>
  <c r="BG334" i="29"/>
  <c r="BF334" i="29"/>
  <c r="BD334" i="29"/>
  <c r="BC334" i="29"/>
  <c r="BC338" i="29" s="1"/>
  <c r="BB334" i="29"/>
  <c r="BE334" i="29" s="1"/>
  <c r="BA334" i="29"/>
  <c r="AZ334" i="29"/>
  <c r="AY334" i="29"/>
  <c r="AX334" i="29"/>
  <c r="AW334" i="29"/>
  <c r="AV334" i="29"/>
  <c r="AT334" i="29"/>
  <c r="AU334" i="29" s="1"/>
  <c r="AS334" i="29"/>
  <c r="AR334" i="29"/>
  <c r="AQ334" i="29"/>
  <c r="AO334" i="29"/>
  <c r="AN334" i="29"/>
  <c r="AM334" i="29"/>
  <c r="AL334" i="29"/>
  <c r="AP334" i="29" s="1"/>
  <c r="AK334" i="29"/>
  <c r="AJ334" i="29"/>
  <c r="AI334" i="29"/>
  <c r="AH334" i="29"/>
  <c r="AG334" i="29"/>
  <c r="AE334" i="29"/>
  <c r="AD334" i="29"/>
  <c r="AC334" i="29"/>
  <c r="AB334" i="29"/>
  <c r="AF334" i="29" s="1"/>
  <c r="AA334" i="29"/>
  <c r="Z334" i="29"/>
  <c r="Z203" i="9" s="1"/>
  <c r="Y334" i="29"/>
  <c r="Y203" i="9" s="1"/>
  <c r="X334" i="29"/>
  <c r="X203" i="9" s="1"/>
  <c r="W334" i="29"/>
  <c r="W203" i="9" s="1"/>
  <c r="AA203" i="9" s="1"/>
  <c r="U334" i="29"/>
  <c r="U203" i="9" s="1"/>
  <c r="T334" i="29"/>
  <c r="S334" i="29"/>
  <c r="S203" i="9" s="1"/>
  <c r="R334" i="29"/>
  <c r="R203" i="9" s="1"/>
  <c r="P334" i="29"/>
  <c r="P203" i="9" s="1"/>
  <c r="O334" i="29"/>
  <c r="O203" i="9" s="1"/>
  <c r="N334" i="29"/>
  <c r="N203" i="9" s="1"/>
  <c r="M334" i="29"/>
  <c r="K334" i="29"/>
  <c r="K203" i="9" s="1"/>
  <c r="J334" i="29"/>
  <c r="J203" i="9" s="1"/>
  <c r="I334" i="29"/>
  <c r="I203" i="9" s="1"/>
  <c r="H334" i="29"/>
  <c r="H203" i="9" s="1"/>
  <c r="F334" i="29"/>
  <c r="F203" i="9" s="1"/>
  <c r="E334" i="29"/>
  <c r="E203" i="9" s="1"/>
  <c r="D334" i="29"/>
  <c r="D203" i="9" s="1"/>
  <c r="C334" i="29"/>
  <c r="DD333" i="29"/>
  <c r="AC177" i="9" s="1"/>
  <c r="DB333" i="29"/>
  <c r="DA333" i="29"/>
  <c r="CZ333" i="29"/>
  <c r="CY333" i="29"/>
  <c r="DC333" i="29" s="1"/>
  <c r="CW333" i="29"/>
  <c r="CX333" i="29" s="1"/>
  <c r="CV333" i="29"/>
  <c r="CU333" i="29"/>
  <c r="CT333" i="29"/>
  <c r="CR333" i="29"/>
  <c r="CQ333" i="29"/>
  <c r="CP333" i="29"/>
  <c r="CO333" i="29"/>
  <c r="CM333" i="29"/>
  <c r="CL333" i="29"/>
  <c r="CK333" i="29"/>
  <c r="CJ333" i="29"/>
  <c r="CN333" i="29" s="1"/>
  <c r="CI333" i="29"/>
  <c r="CH333" i="29"/>
  <c r="CG333" i="29"/>
  <c r="CF333" i="29"/>
  <c r="CE333" i="29"/>
  <c r="CC333" i="29"/>
  <c r="CB333" i="29"/>
  <c r="CA333" i="29"/>
  <c r="BZ333" i="29"/>
  <c r="CD333" i="29" s="1"/>
  <c r="BX333" i="29"/>
  <c r="BW333" i="29"/>
  <c r="BV333" i="29"/>
  <c r="BU333" i="29"/>
  <c r="BY333" i="29" s="1"/>
  <c r="BS333" i="29"/>
  <c r="BR333" i="29"/>
  <c r="BQ333" i="29"/>
  <c r="BP333" i="29"/>
  <c r="BN333" i="29"/>
  <c r="BM333" i="29"/>
  <c r="BL333" i="29"/>
  <c r="BK333" i="29"/>
  <c r="BO333" i="29" s="1"/>
  <c r="BI333" i="29"/>
  <c r="BH333" i="29"/>
  <c r="BJ333" i="29" s="1"/>
  <c r="BG333" i="29"/>
  <c r="BF333" i="29"/>
  <c r="BD333" i="29"/>
  <c r="BC333" i="29"/>
  <c r="BB333" i="29"/>
  <c r="BE333" i="29" s="1"/>
  <c r="BA333" i="29"/>
  <c r="AZ333" i="29"/>
  <c r="AY333" i="29"/>
  <c r="AX333" i="29"/>
  <c r="AW333" i="29"/>
  <c r="AV333" i="29"/>
  <c r="AT333" i="29"/>
  <c r="AS333" i="29"/>
  <c r="AR333" i="29"/>
  <c r="AU333" i="29" s="1"/>
  <c r="AQ333" i="29"/>
  <c r="AO333" i="29"/>
  <c r="AN333" i="29"/>
  <c r="AM333" i="29"/>
  <c r="AL333" i="29"/>
  <c r="AP333" i="29" s="1"/>
  <c r="AJ333" i="29"/>
  <c r="AI333" i="29"/>
  <c r="AK333" i="29" s="1"/>
  <c r="AH333" i="29"/>
  <c r="AG333" i="29"/>
  <c r="AE333" i="29"/>
  <c r="AD333" i="29"/>
  <c r="AC333" i="29"/>
  <c r="AF333" i="29" s="1"/>
  <c r="AB333" i="29"/>
  <c r="AA333" i="29"/>
  <c r="Z333" i="29"/>
  <c r="Z177" i="9" s="1"/>
  <c r="Y333" i="29"/>
  <c r="Y177" i="9" s="1"/>
  <c r="X333" i="29"/>
  <c r="X177" i="9" s="1"/>
  <c r="W333" i="29"/>
  <c r="W177" i="9" s="1"/>
  <c r="U333" i="29"/>
  <c r="U177" i="9" s="1"/>
  <c r="T333" i="29"/>
  <c r="T177" i="9" s="1"/>
  <c r="S333" i="29"/>
  <c r="S177" i="9" s="1"/>
  <c r="R333" i="29"/>
  <c r="R177" i="9" s="1"/>
  <c r="P333" i="29"/>
  <c r="P177" i="9" s="1"/>
  <c r="O333" i="29"/>
  <c r="O177" i="9" s="1"/>
  <c r="N333" i="29"/>
  <c r="N177" i="9" s="1"/>
  <c r="M333" i="29"/>
  <c r="K333" i="29"/>
  <c r="K177" i="9" s="1"/>
  <c r="J333" i="29"/>
  <c r="J177" i="9" s="1"/>
  <c r="I333" i="29"/>
  <c r="I177" i="9" s="1"/>
  <c r="H333" i="29"/>
  <c r="F333" i="29"/>
  <c r="F177" i="9" s="1"/>
  <c r="E333" i="29"/>
  <c r="E177" i="9" s="1"/>
  <c r="D333" i="29"/>
  <c r="D177" i="9" s="1"/>
  <c r="C333" i="29"/>
  <c r="DD332" i="29"/>
  <c r="AC151" i="9" s="1"/>
  <c r="DB332" i="29"/>
  <c r="DA332" i="29"/>
  <c r="CZ332" i="29"/>
  <c r="CY332" i="29"/>
  <c r="CW332" i="29"/>
  <c r="CV332" i="29"/>
  <c r="CU332" i="29"/>
  <c r="CT332" i="29"/>
  <c r="CX332" i="29" s="1"/>
  <c r="CR332" i="29"/>
  <c r="CQ332" i="29"/>
  <c r="CP332" i="29"/>
  <c r="CO332" i="29"/>
  <c r="CM332" i="29"/>
  <c r="CL332" i="29"/>
  <c r="CK332" i="29"/>
  <c r="CJ332" i="29"/>
  <c r="CH332" i="29"/>
  <c r="CG332" i="29"/>
  <c r="CF332" i="29"/>
  <c r="CE332" i="29"/>
  <c r="CC332" i="29"/>
  <c r="CB332" i="29"/>
  <c r="CA332" i="29"/>
  <c r="BZ332" i="29"/>
  <c r="BY332" i="29"/>
  <c r="BX332" i="29"/>
  <c r="BW332" i="29"/>
  <c r="BV332" i="29"/>
  <c r="BU332" i="29"/>
  <c r="BS332" i="29"/>
  <c r="BR332" i="29"/>
  <c r="BR338" i="29" s="1"/>
  <c r="BQ332" i="29"/>
  <c r="BP332" i="29"/>
  <c r="BN332" i="29"/>
  <c r="BM332" i="29"/>
  <c r="BL332" i="29"/>
  <c r="BK332" i="29"/>
  <c r="BI332" i="29"/>
  <c r="BJ332" i="29" s="1"/>
  <c r="BH332" i="29"/>
  <c r="BG332" i="29"/>
  <c r="BF332" i="29"/>
  <c r="BE332" i="29"/>
  <c r="BD332" i="29"/>
  <c r="BC332" i="29"/>
  <c r="BB332" i="29"/>
  <c r="BA332" i="29"/>
  <c r="AY332" i="29"/>
  <c r="AX332" i="29"/>
  <c r="AW332" i="29"/>
  <c r="AV332" i="29"/>
  <c r="AZ332" i="29" s="1"/>
  <c r="AT332" i="29"/>
  <c r="AS332" i="29"/>
  <c r="AR332" i="29"/>
  <c r="AQ332" i="29"/>
  <c r="AO332" i="29"/>
  <c r="AN332" i="29"/>
  <c r="AM332" i="29"/>
  <c r="AL332" i="29"/>
  <c r="AK332" i="29"/>
  <c r="AJ332" i="29"/>
  <c r="AI332" i="29"/>
  <c r="AH332" i="29"/>
  <c r="AG332" i="29"/>
  <c r="AE332" i="29"/>
  <c r="AD332" i="29"/>
  <c r="AC332" i="29"/>
  <c r="AB332" i="29"/>
  <c r="Z332" i="29"/>
  <c r="Z151" i="9" s="1"/>
  <c r="Y332" i="29"/>
  <c r="Y151" i="9" s="1"/>
  <c r="X332" i="29"/>
  <c r="W332" i="29"/>
  <c r="W151" i="9" s="1"/>
  <c r="U332" i="29"/>
  <c r="T332" i="29"/>
  <c r="T151" i="9" s="1"/>
  <c r="S332" i="29"/>
  <c r="S151" i="9" s="1"/>
  <c r="R332" i="29"/>
  <c r="R151" i="9" s="1"/>
  <c r="P332" i="29"/>
  <c r="P151" i="9" s="1"/>
  <c r="O332" i="29"/>
  <c r="O151" i="9" s="1"/>
  <c r="N332" i="29"/>
  <c r="N151" i="9" s="1"/>
  <c r="M332" i="29"/>
  <c r="K332" i="29"/>
  <c r="K151" i="9" s="1"/>
  <c r="J332" i="29"/>
  <c r="J151" i="9" s="1"/>
  <c r="I332" i="29"/>
  <c r="I151" i="9" s="1"/>
  <c r="H332" i="29"/>
  <c r="F332" i="29"/>
  <c r="F151" i="9" s="1"/>
  <c r="E332" i="29"/>
  <c r="E151" i="9" s="1"/>
  <c r="D332" i="29"/>
  <c r="D151" i="9" s="1"/>
  <c r="C332" i="29"/>
  <c r="DD331" i="29"/>
  <c r="AC125" i="9" s="1"/>
  <c r="DB331" i="29"/>
  <c r="DA331" i="29"/>
  <c r="CZ331" i="29"/>
  <c r="CY331" i="29"/>
  <c r="DC331" i="29" s="1"/>
  <c r="CW331" i="29"/>
  <c r="CV331" i="29"/>
  <c r="CU331" i="29"/>
  <c r="CT331" i="29"/>
  <c r="CR331" i="29"/>
  <c r="CQ331" i="29"/>
  <c r="CP331" i="29"/>
  <c r="CO331" i="29"/>
  <c r="CS331" i="29" s="1"/>
  <c r="CM331" i="29"/>
  <c r="CN331" i="29" s="1"/>
  <c r="CL331" i="29"/>
  <c r="CK331" i="29"/>
  <c r="CJ331" i="29"/>
  <c r="CH331" i="29"/>
  <c r="CG331" i="29"/>
  <c r="CF331" i="29"/>
  <c r="CE331" i="29"/>
  <c r="CC331" i="29"/>
  <c r="CB331" i="29"/>
  <c r="CA331" i="29"/>
  <c r="CD331" i="29" s="1"/>
  <c r="BZ331" i="29"/>
  <c r="BY331" i="29"/>
  <c r="BX331" i="29"/>
  <c r="BW331" i="29"/>
  <c r="BV331" i="29"/>
  <c r="BU331" i="29"/>
  <c r="BS331" i="29"/>
  <c r="BR331" i="29"/>
  <c r="BQ331" i="29"/>
  <c r="BT331" i="29" s="1"/>
  <c r="BP331" i="29"/>
  <c r="BN331" i="29"/>
  <c r="BM331" i="29"/>
  <c r="BL331" i="29"/>
  <c r="BO331" i="29" s="1"/>
  <c r="BK331" i="29"/>
  <c r="BI331" i="29"/>
  <c r="BH331" i="29"/>
  <c r="BH338" i="29" s="1"/>
  <c r="BG331" i="29"/>
  <c r="BF331" i="29"/>
  <c r="BD331" i="29"/>
  <c r="BC331" i="29"/>
  <c r="BB331" i="29"/>
  <c r="BA331" i="29"/>
  <c r="BE331" i="29" s="1"/>
  <c r="AY331" i="29"/>
  <c r="AZ331" i="29" s="1"/>
  <c r="AX331" i="29"/>
  <c r="AW331" i="29"/>
  <c r="AV331" i="29"/>
  <c r="AT331" i="29"/>
  <c r="AS331" i="29"/>
  <c r="AS338" i="29" s="1"/>
  <c r="AR331" i="29"/>
  <c r="AQ331" i="29"/>
  <c r="AU331" i="29" s="1"/>
  <c r="AO331" i="29"/>
  <c r="AN331" i="29"/>
  <c r="AM331" i="29"/>
  <c r="AP331" i="29" s="1"/>
  <c r="AL331" i="29"/>
  <c r="AJ331" i="29"/>
  <c r="AI331" i="29"/>
  <c r="AK331" i="29" s="1"/>
  <c r="AH331" i="29"/>
  <c r="AG331" i="29"/>
  <c r="AE331" i="29"/>
  <c r="AD331" i="29"/>
  <c r="AC331" i="29"/>
  <c r="AB331" i="29"/>
  <c r="AF331" i="29" s="1"/>
  <c r="Z331" i="29"/>
  <c r="Z125" i="9" s="1"/>
  <c r="Y331" i="29"/>
  <c r="Y125" i="9" s="1"/>
  <c r="X331" i="29"/>
  <c r="X125" i="9" s="1"/>
  <c r="W331" i="29"/>
  <c r="W125" i="9" s="1"/>
  <c r="U331" i="29"/>
  <c r="U125" i="9" s="1"/>
  <c r="T331" i="29"/>
  <c r="T125" i="9" s="1"/>
  <c r="S331" i="29"/>
  <c r="S125" i="9" s="1"/>
  <c r="R331" i="29"/>
  <c r="Q331" i="29"/>
  <c r="P331" i="29"/>
  <c r="P125" i="9" s="1"/>
  <c r="O331" i="29"/>
  <c r="O125" i="9" s="1"/>
  <c r="N331" i="29"/>
  <c r="N125" i="9" s="1"/>
  <c r="M331" i="29"/>
  <c r="M125" i="9" s="1"/>
  <c r="Q125" i="9" s="1"/>
  <c r="K331" i="29"/>
  <c r="K125" i="9" s="1"/>
  <c r="J331" i="29"/>
  <c r="J125" i="9" s="1"/>
  <c r="I331" i="29"/>
  <c r="I125" i="9" s="1"/>
  <c r="H331" i="29"/>
  <c r="H125" i="9" s="1"/>
  <c r="F331" i="29"/>
  <c r="F125" i="9" s="1"/>
  <c r="E331" i="29"/>
  <c r="E125" i="9" s="1"/>
  <c r="D331" i="29"/>
  <c r="D125" i="9" s="1"/>
  <c r="C331" i="29"/>
  <c r="DD330" i="29"/>
  <c r="AC99" i="9" s="1"/>
  <c r="DC330" i="29"/>
  <c r="DB330" i="29"/>
  <c r="DA330" i="29"/>
  <c r="CZ330" i="29"/>
  <c r="CY330" i="29"/>
  <c r="CW330" i="29"/>
  <c r="CV330" i="29"/>
  <c r="CX330" i="29" s="1"/>
  <c r="CU330" i="29"/>
  <c r="CT330" i="29"/>
  <c r="CR330" i="29"/>
  <c r="CQ330" i="29"/>
  <c r="CP330" i="29"/>
  <c r="CO330" i="29"/>
  <c r="CS330" i="29" s="1"/>
  <c r="CM330" i="29"/>
  <c r="CN330" i="29" s="1"/>
  <c r="CL330" i="29"/>
  <c r="CK330" i="29"/>
  <c r="CJ330" i="29"/>
  <c r="CH330" i="29"/>
  <c r="CG330" i="29"/>
  <c r="CF330" i="29"/>
  <c r="CE330" i="29"/>
  <c r="CC330" i="29"/>
  <c r="CB330" i="29"/>
  <c r="CA330" i="29"/>
  <c r="BZ330" i="29"/>
  <c r="CD330" i="29" s="1"/>
  <c r="BY330" i="29"/>
  <c r="BX330" i="29"/>
  <c r="BW330" i="29"/>
  <c r="BV330" i="29"/>
  <c r="BU330" i="29"/>
  <c r="BS330" i="29"/>
  <c r="BR330" i="29"/>
  <c r="BQ330" i="29"/>
  <c r="BP330" i="29"/>
  <c r="BT330" i="29" s="1"/>
  <c r="BN330" i="29"/>
  <c r="BO330" i="29" s="1"/>
  <c r="BM330" i="29"/>
  <c r="BL330" i="29"/>
  <c r="BK330" i="29"/>
  <c r="BI330" i="29"/>
  <c r="BH330" i="29"/>
  <c r="BG330" i="29"/>
  <c r="BF330" i="29"/>
  <c r="BD330" i="29"/>
  <c r="BC330" i="29"/>
  <c r="BB330" i="29"/>
  <c r="BA330" i="29"/>
  <c r="AY330" i="29"/>
  <c r="AX330" i="29"/>
  <c r="AZ330" i="29" s="1"/>
  <c r="AW330" i="29"/>
  <c r="AV330" i="29"/>
  <c r="AT330" i="29"/>
  <c r="AS330" i="29"/>
  <c r="AR330" i="29"/>
  <c r="AU330" i="29" s="1"/>
  <c r="AQ330" i="29"/>
  <c r="AP330" i="29"/>
  <c r="AO330" i="29"/>
  <c r="AN330" i="29"/>
  <c r="AM330" i="29"/>
  <c r="AL330" i="29"/>
  <c r="AJ330" i="29"/>
  <c r="AI330" i="29"/>
  <c r="AH330" i="29"/>
  <c r="AK330" i="29" s="1"/>
  <c r="AG330" i="29"/>
  <c r="AE330" i="29"/>
  <c r="AD330" i="29"/>
  <c r="AC330" i="29"/>
  <c r="AB330" i="29"/>
  <c r="Z330" i="29"/>
  <c r="Z99" i="9" s="1"/>
  <c r="Y330" i="29"/>
  <c r="Y99" i="9" s="1"/>
  <c r="X330" i="29"/>
  <c r="X99" i="9" s="1"/>
  <c r="W330" i="29"/>
  <c r="W99" i="9" s="1"/>
  <c r="V330" i="29"/>
  <c r="U330" i="29"/>
  <c r="U99" i="9" s="1"/>
  <c r="T330" i="29"/>
  <c r="T99" i="9" s="1"/>
  <c r="S330" i="29"/>
  <c r="S99" i="9" s="1"/>
  <c r="R330" i="29"/>
  <c r="R99" i="9" s="1"/>
  <c r="P330" i="29"/>
  <c r="P99" i="9" s="1"/>
  <c r="O330" i="29"/>
  <c r="O99" i="9" s="1"/>
  <c r="N330" i="29"/>
  <c r="M330" i="29"/>
  <c r="M99" i="9" s="1"/>
  <c r="K330" i="29"/>
  <c r="K99" i="9" s="1"/>
  <c r="J330" i="29"/>
  <c r="J99" i="9" s="1"/>
  <c r="I330" i="29"/>
  <c r="H330" i="29"/>
  <c r="H99" i="9" s="1"/>
  <c r="F330" i="29"/>
  <c r="F99" i="9" s="1"/>
  <c r="E330" i="29"/>
  <c r="E99" i="9" s="1"/>
  <c r="D330" i="29"/>
  <c r="C330" i="29"/>
  <c r="DD329" i="29"/>
  <c r="DB329" i="29"/>
  <c r="DA329" i="29"/>
  <c r="CZ329" i="29"/>
  <c r="DC329" i="29" s="1"/>
  <c r="CY329" i="29"/>
  <c r="CX329" i="29"/>
  <c r="CW329" i="29"/>
  <c r="CV329" i="29"/>
  <c r="CV338" i="29" s="1"/>
  <c r="CU329" i="29"/>
  <c r="CT329" i="29"/>
  <c r="CR329" i="29"/>
  <c r="CQ329" i="29"/>
  <c r="CP329" i="29"/>
  <c r="CO329" i="29"/>
  <c r="CS329" i="29" s="1"/>
  <c r="CM329" i="29"/>
  <c r="CL329" i="29"/>
  <c r="CK329" i="29"/>
  <c r="CJ329" i="29"/>
  <c r="CH329" i="29"/>
  <c r="CG329" i="29"/>
  <c r="CF329" i="29"/>
  <c r="CF338" i="29" s="1"/>
  <c r="CE329" i="29"/>
  <c r="CC329" i="29"/>
  <c r="CB329" i="29"/>
  <c r="CA329" i="29"/>
  <c r="BZ329" i="29"/>
  <c r="BX329" i="29"/>
  <c r="BX338" i="29" s="1"/>
  <c r="BW329" i="29"/>
  <c r="BY329" i="29" s="1"/>
  <c r="BV329" i="29"/>
  <c r="BU329" i="29"/>
  <c r="BS329" i="29"/>
  <c r="BR329" i="29"/>
  <c r="BQ329" i="29"/>
  <c r="BP329" i="29"/>
  <c r="BO329" i="29"/>
  <c r="BN329" i="29"/>
  <c r="BM329" i="29"/>
  <c r="BL329" i="29"/>
  <c r="BK329" i="29"/>
  <c r="BI329" i="29"/>
  <c r="BH329" i="29"/>
  <c r="BG329" i="29"/>
  <c r="BJ329" i="29" s="1"/>
  <c r="BF329" i="29"/>
  <c r="BD329" i="29"/>
  <c r="BC329" i="29"/>
  <c r="BB329" i="29"/>
  <c r="BA329" i="29"/>
  <c r="AZ329" i="29"/>
  <c r="AY329" i="29"/>
  <c r="AX329" i="29"/>
  <c r="AW329" i="29"/>
  <c r="AV329" i="29"/>
  <c r="AT329" i="29"/>
  <c r="AS329" i="29"/>
  <c r="AR329" i="29"/>
  <c r="AQ329" i="29"/>
  <c r="AO329" i="29"/>
  <c r="AN329" i="29"/>
  <c r="AM329" i="29"/>
  <c r="AL329" i="29"/>
  <c r="AJ329" i="29"/>
  <c r="AJ338" i="29" s="1"/>
  <c r="AI329" i="29"/>
  <c r="AH329" i="29"/>
  <c r="AG329" i="29"/>
  <c r="AE329" i="29"/>
  <c r="AD329" i="29"/>
  <c r="AC329" i="29"/>
  <c r="AB329" i="29"/>
  <c r="AA329" i="29"/>
  <c r="Z329" i="29"/>
  <c r="Z73" i="9" s="1"/>
  <c r="Y329" i="29"/>
  <c r="Y73" i="9" s="1"/>
  <c r="X329" i="29"/>
  <c r="X73" i="9" s="1"/>
  <c r="W329" i="29"/>
  <c r="W73" i="9" s="1"/>
  <c r="U329" i="29"/>
  <c r="U73" i="9" s="1"/>
  <c r="T329" i="29"/>
  <c r="T73" i="9" s="1"/>
  <c r="S329" i="29"/>
  <c r="R329" i="29"/>
  <c r="R73" i="9" s="1"/>
  <c r="P329" i="29"/>
  <c r="P73" i="9" s="1"/>
  <c r="O329" i="29"/>
  <c r="O73" i="9" s="1"/>
  <c r="N329" i="29"/>
  <c r="N73" i="9" s="1"/>
  <c r="M329" i="29"/>
  <c r="M73" i="9" s="1"/>
  <c r="K329" i="29"/>
  <c r="K73" i="9" s="1"/>
  <c r="J329" i="29"/>
  <c r="J73" i="9" s="1"/>
  <c r="I329" i="29"/>
  <c r="H329" i="29"/>
  <c r="H73" i="9" s="1"/>
  <c r="F329" i="29"/>
  <c r="E329" i="29"/>
  <c r="E73" i="9" s="1"/>
  <c r="D329" i="29"/>
  <c r="D73" i="9" s="1"/>
  <c r="C329" i="29"/>
  <c r="DD328" i="29"/>
  <c r="AC47" i="9" s="1"/>
  <c r="DB328" i="29"/>
  <c r="DA328" i="29"/>
  <c r="CZ328" i="29"/>
  <c r="CY328" i="29"/>
  <c r="CX328" i="29"/>
  <c r="CW328" i="29"/>
  <c r="CV328" i="29"/>
  <c r="CU328" i="29"/>
  <c r="CT328" i="29"/>
  <c r="CR328" i="29"/>
  <c r="CQ328" i="29"/>
  <c r="CP328" i="29"/>
  <c r="CP338" i="29" s="1"/>
  <c r="CO328" i="29"/>
  <c r="CM328" i="29"/>
  <c r="CL328" i="29"/>
  <c r="CK328" i="29"/>
  <c r="CJ328" i="29"/>
  <c r="CH328" i="29"/>
  <c r="CG328" i="29"/>
  <c r="CF328" i="29"/>
  <c r="CE328" i="29"/>
  <c r="CD328" i="29"/>
  <c r="CC328" i="29"/>
  <c r="CB328" i="29"/>
  <c r="CA328" i="29"/>
  <c r="BZ328" i="29"/>
  <c r="BX328" i="29"/>
  <c r="BW328" i="29"/>
  <c r="BV328" i="29"/>
  <c r="BU328" i="29"/>
  <c r="BS328" i="29"/>
  <c r="BS338" i="29" s="1"/>
  <c r="BR328" i="29"/>
  <c r="BQ328" i="29"/>
  <c r="BP328" i="29"/>
  <c r="BN328" i="29"/>
  <c r="BM328" i="29"/>
  <c r="BL328" i="29"/>
  <c r="BK328" i="29"/>
  <c r="BI328" i="29"/>
  <c r="BH328" i="29"/>
  <c r="BG328" i="29"/>
  <c r="BF328" i="29"/>
  <c r="BD328" i="29"/>
  <c r="BC328" i="29"/>
  <c r="BB328" i="29"/>
  <c r="BA328" i="29"/>
  <c r="AY328" i="29"/>
  <c r="AX328" i="29"/>
  <c r="AW328" i="29"/>
  <c r="AV328" i="29"/>
  <c r="AT328" i="29"/>
  <c r="AS328" i="29"/>
  <c r="AR328" i="29"/>
  <c r="AQ328" i="29"/>
  <c r="AO328" i="29"/>
  <c r="AN328" i="29"/>
  <c r="AM328" i="29"/>
  <c r="AL328" i="29"/>
  <c r="AJ328" i="29"/>
  <c r="AI328" i="29"/>
  <c r="AH328" i="29"/>
  <c r="AH338" i="29" s="1"/>
  <c r="AG328" i="29"/>
  <c r="AE328" i="29"/>
  <c r="AE338" i="29" s="1"/>
  <c r="AD328" i="29"/>
  <c r="AC328" i="29"/>
  <c r="AB328" i="29"/>
  <c r="Z328" i="29"/>
  <c r="Y328" i="29"/>
  <c r="X328" i="29"/>
  <c r="W328" i="29"/>
  <c r="W47" i="9" s="1"/>
  <c r="V328" i="29"/>
  <c r="U328" i="29"/>
  <c r="U47" i="9" s="1"/>
  <c r="T328" i="29"/>
  <c r="T47" i="9" s="1"/>
  <c r="S328" i="29"/>
  <c r="R328" i="29"/>
  <c r="P328" i="29"/>
  <c r="O328" i="29"/>
  <c r="O47" i="9" s="1"/>
  <c r="N328" i="29"/>
  <c r="M328" i="29"/>
  <c r="M47" i="9" s="1"/>
  <c r="K328" i="29"/>
  <c r="J328" i="29"/>
  <c r="I328" i="29"/>
  <c r="I47" i="9" s="1"/>
  <c r="H328" i="29"/>
  <c r="F328" i="29"/>
  <c r="F47" i="9" s="1"/>
  <c r="E328" i="29"/>
  <c r="D328" i="29"/>
  <c r="D47" i="9" s="1"/>
  <c r="C328" i="29"/>
  <c r="BS326" i="29"/>
  <c r="BT326" i="29" s="1"/>
  <c r="BA326" i="29"/>
  <c r="AZ326" i="29"/>
  <c r="O326" i="29"/>
  <c r="O44" i="8" s="1"/>
  <c r="K326" i="29"/>
  <c r="I326" i="29"/>
  <c r="I44" i="8" s="1"/>
  <c r="DD325" i="29"/>
  <c r="DB325" i="29"/>
  <c r="DC325" i="29" s="1"/>
  <c r="DA325" i="29"/>
  <c r="CZ325" i="29"/>
  <c r="CY325" i="29"/>
  <c r="CX325" i="29"/>
  <c r="CW325" i="29"/>
  <c r="CV325" i="29"/>
  <c r="CU325" i="29"/>
  <c r="CT325" i="29"/>
  <c r="CS325" i="29"/>
  <c r="CR325" i="29"/>
  <c r="CQ325" i="29"/>
  <c r="CP325" i="29"/>
  <c r="CO325" i="29"/>
  <c r="CN325" i="29"/>
  <c r="CM325" i="29"/>
  <c r="CL325" i="29"/>
  <c r="CK325" i="29"/>
  <c r="CJ325" i="29"/>
  <c r="CI325" i="29"/>
  <c r="CH325" i="29"/>
  <c r="CG325" i="29"/>
  <c r="CF325" i="29"/>
  <c r="CE325" i="29"/>
  <c r="CC325" i="29"/>
  <c r="CD325" i="29" s="1"/>
  <c r="CB325" i="29"/>
  <c r="CA325" i="29"/>
  <c r="BZ325" i="29"/>
  <c r="BX325" i="29"/>
  <c r="BY325" i="29" s="1"/>
  <c r="BW325" i="29"/>
  <c r="BV325" i="29"/>
  <c r="BU325" i="29"/>
  <c r="BS325" i="29"/>
  <c r="BT325" i="29" s="1"/>
  <c r="BR325" i="29"/>
  <c r="BQ325" i="29"/>
  <c r="BP325" i="29"/>
  <c r="BO325" i="29"/>
  <c r="BN325" i="29"/>
  <c r="BM325" i="29"/>
  <c r="BL325" i="29"/>
  <c r="BK325" i="29"/>
  <c r="BJ325" i="29"/>
  <c r="BI325" i="29"/>
  <c r="BH325" i="29"/>
  <c r="BG325" i="29"/>
  <c r="BF325" i="29"/>
  <c r="BE325" i="29"/>
  <c r="BD325" i="29"/>
  <c r="BC325" i="29"/>
  <c r="BB325" i="29"/>
  <c r="BA325" i="29"/>
  <c r="AY325" i="29"/>
  <c r="AZ325" i="29" s="1"/>
  <c r="AX325" i="29"/>
  <c r="AW325" i="29"/>
  <c r="AV325" i="29"/>
  <c r="AT325" i="29"/>
  <c r="AU325" i="29" s="1"/>
  <c r="AS325" i="29"/>
  <c r="AR325" i="29"/>
  <c r="AQ325" i="29"/>
  <c r="AO325" i="29"/>
  <c r="AP325" i="29" s="1"/>
  <c r="AN325" i="29"/>
  <c r="AM325" i="29"/>
  <c r="AL325" i="29"/>
  <c r="AK325" i="29"/>
  <c r="AJ325" i="29"/>
  <c r="AI325" i="29"/>
  <c r="AH325" i="29"/>
  <c r="AG325" i="29"/>
  <c r="AE325" i="29"/>
  <c r="AF325" i="29" s="1"/>
  <c r="AD325" i="29"/>
  <c r="AC325" i="29"/>
  <c r="AB325" i="29"/>
  <c r="Z325" i="29"/>
  <c r="AA325" i="29" s="1"/>
  <c r="Y325" i="29"/>
  <c r="X325" i="29"/>
  <c r="W325" i="29"/>
  <c r="V325" i="29"/>
  <c r="U325" i="29"/>
  <c r="T325" i="29"/>
  <c r="S325" i="29"/>
  <c r="R325" i="29"/>
  <c r="Q325" i="29"/>
  <c r="P325" i="29"/>
  <c r="O325" i="29"/>
  <c r="N325" i="29"/>
  <c r="M325" i="29"/>
  <c r="L325" i="29"/>
  <c r="K325" i="29"/>
  <c r="J325" i="29"/>
  <c r="I325" i="29"/>
  <c r="H325" i="29"/>
  <c r="F325" i="29"/>
  <c r="G325" i="29" s="1"/>
  <c r="E325" i="29"/>
  <c r="D325" i="29"/>
  <c r="C325" i="29"/>
  <c r="DD324" i="29"/>
  <c r="DC324" i="29"/>
  <c r="DB324" i="29"/>
  <c r="DA324" i="29"/>
  <c r="CZ324" i="29"/>
  <c r="CY324" i="29"/>
  <c r="CX324" i="29"/>
  <c r="CW324" i="29"/>
  <c r="CV324" i="29"/>
  <c r="CU324" i="29"/>
  <c r="CT324" i="29"/>
  <c r="CR324" i="29"/>
  <c r="CS324" i="29" s="1"/>
  <c r="CQ324" i="29"/>
  <c r="CP324" i="29"/>
  <c r="CO324" i="29"/>
  <c r="CN324" i="29"/>
  <c r="CM324" i="29"/>
  <c r="CL324" i="29"/>
  <c r="CK324" i="29"/>
  <c r="CJ324" i="29"/>
  <c r="CI324" i="29"/>
  <c r="CH324" i="29"/>
  <c r="CG324" i="29"/>
  <c r="CF324" i="29"/>
  <c r="CE324" i="29"/>
  <c r="CC324" i="29"/>
  <c r="CD324" i="29" s="1"/>
  <c r="CB324" i="29"/>
  <c r="CA324" i="29"/>
  <c r="BZ324" i="29"/>
  <c r="BY324" i="29"/>
  <c r="BX324" i="29"/>
  <c r="BW324" i="29"/>
  <c r="BV324" i="29"/>
  <c r="BU324" i="29"/>
  <c r="BS324" i="29"/>
  <c r="BT324" i="29" s="1"/>
  <c r="BR324" i="29"/>
  <c r="BQ324" i="29"/>
  <c r="BP324" i="29"/>
  <c r="BO324" i="29"/>
  <c r="BN324" i="29"/>
  <c r="BM324" i="29"/>
  <c r="BL324" i="29"/>
  <c r="BK324" i="29"/>
  <c r="BJ324" i="29"/>
  <c r="BI324" i="29"/>
  <c r="BH324" i="29"/>
  <c r="BG324" i="29"/>
  <c r="BF324" i="29"/>
  <c r="BE324" i="29"/>
  <c r="BD324" i="29"/>
  <c r="BC324" i="29"/>
  <c r="BB324" i="29"/>
  <c r="BA324" i="29"/>
  <c r="AY324" i="29"/>
  <c r="AZ324" i="29" s="1"/>
  <c r="AX324" i="29"/>
  <c r="AW324" i="29"/>
  <c r="AV324" i="29"/>
  <c r="AT324" i="29"/>
  <c r="AU324" i="29" s="1"/>
  <c r="AS324" i="29"/>
  <c r="AR324" i="29"/>
  <c r="AQ324" i="29"/>
  <c r="AO324" i="29"/>
  <c r="AP324" i="29" s="1"/>
  <c r="AN324" i="29"/>
  <c r="AM324" i="29"/>
  <c r="AL324" i="29"/>
  <c r="AK324" i="29"/>
  <c r="AJ324" i="29"/>
  <c r="AI324" i="29"/>
  <c r="AH324" i="29"/>
  <c r="AG324" i="29"/>
  <c r="AE324" i="29"/>
  <c r="AF324" i="29" s="1"/>
  <c r="AD324" i="29"/>
  <c r="AC324" i="29"/>
  <c r="AB324" i="29"/>
  <c r="AA324" i="29"/>
  <c r="Z324" i="29"/>
  <c r="Y324" i="29"/>
  <c r="X324" i="29"/>
  <c r="W324" i="29"/>
  <c r="U324" i="29"/>
  <c r="V324" i="29" s="1"/>
  <c r="T324" i="29"/>
  <c r="S324" i="29"/>
  <c r="R324" i="29"/>
  <c r="P324" i="29"/>
  <c r="Q324" i="29" s="1"/>
  <c r="O324" i="29"/>
  <c r="N324" i="29"/>
  <c r="M324" i="29"/>
  <c r="L324" i="29"/>
  <c r="K324" i="29"/>
  <c r="J324" i="29"/>
  <c r="I324" i="29"/>
  <c r="H324" i="29"/>
  <c r="F324" i="29"/>
  <c r="G324" i="29" s="1"/>
  <c r="E324" i="29"/>
  <c r="D324" i="29"/>
  <c r="C324" i="29"/>
  <c r="DD323" i="29"/>
  <c r="DB323" i="29"/>
  <c r="DC323" i="29" s="1"/>
  <c r="DA323" i="29"/>
  <c r="CZ323" i="29"/>
  <c r="CY323" i="29"/>
  <c r="CX323" i="29"/>
  <c r="CW323" i="29"/>
  <c r="CV323" i="29"/>
  <c r="CU323" i="29"/>
  <c r="CT323" i="29"/>
  <c r="CS323" i="29"/>
  <c r="CR323" i="29"/>
  <c r="CQ323" i="29"/>
  <c r="CP323" i="29"/>
  <c r="CO323" i="29"/>
  <c r="CM323" i="29"/>
  <c r="CN323" i="29" s="1"/>
  <c r="CL323" i="29"/>
  <c r="CK323" i="29"/>
  <c r="CK326" i="29" s="1"/>
  <c r="CJ323" i="29"/>
  <c r="CH323" i="29"/>
  <c r="CI323" i="29" s="1"/>
  <c r="CG323" i="29"/>
  <c r="CF323" i="29"/>
  <c r="CE323" i="29"/>
  <c r="CC323" i="29"/>
  <c r="CD323" i="29" s="1"/>
  <c r="CB323" i="29"/>
  <c r="CA323" i="29"/>
  <c r="BZ323" i="29"/>
  <c r="BY323" i="29"/>
  <c r="BX323" i="29"/>
  <c r="BW323" i="29"/>
  <c r="BV323" i="29"/>
  <c r="BU323" i="29"/>
  <c r="BT323" i="29"/>
  <c r="BS323" i="29"/>
  <c r="BR323" i="29"/>
  <c r="BQ323" i="29"/>
  <c r="BP323" i="29"/>
  <c r="BO323" i="29"/>
  <c r="BN323" i="29"/>
  <c r="BM323" i="29"/>
  <c r="BL323" i="29"/>
  <c r="BK323" i="29"/>
  <c r="BJ323" i="29"/>
  <c r="BI323" i="29"/>
  <c r="BH323" i="29"/>
  <c r="BG323" i="29"/>
  <c r="BF323" i="29"/>
  <c r="BD323" i="29"/>
  <c r="BE323" i="29" s="1"/>
  <c r="BC323" i="29"/>
  <c r="BB323" i="29"/>
  <c r="BA323" i="29"/>
  <c r="AY323" i="29"/>
  <c r="AZ323" i="29" s="1"/>
  <c r="AX323" i="29"/>
  <c r="AW323" i="29"/>
  <c r="AV323" i="29"/>
  <c r="AV326" i="29" s="1"/>
  <c r="AU323" i="29"/>
  <c r="AT323" i="29"/>
  <c r="AS323" i="29"/>
  <c r="AR323" i="29"/>
  <c r="AQ323" i="29"/>
  <c r="AP323" i="29"/>
  <c r="AO323" i="29"/>
  <c r="AN323" i="29"/>
  <c r="AM323" i="29"/>
  <c r="AL323" i="29"/>
  <c r="AK323" i="29"/>
  <c r="AJ323" i="29"/>
  <c r="AI323" i="29"/>
  <c r="AH323" i="29"/>
  <c r="AG323" i="29"/>
  <c r="AE323" i="29"/>
  <c r="AF323" i="29" s="1"/>
  <c r="AD323" i="29"/>
  <c r="AC323" i="29"/>
  <c r="AB323" i="29"/>
  <c r="Z323" i="29"/>
  <c r="AA323" i="29" s="1"/>
  <c r="Y323" i="29"/>
  <c r="X323" i="29"/>
  <c r="W323" i="29"/>
  <c r="V323" i="29"/>
  <c r="U323" i="29"/>
  <c r="T323" i="29"/>
  <c r="S323" i="29"/>
  <c r="R323" i="29"/>
  <c r="P323" i="29"/>
  <c r="Q323" i="29" s="1"/>
  <c r="O323" i="29"/>
  <c r="N323" i="29"/>
  <c r="M323" i="29"/>
  <c r="K323" i="29"/>
  <c r="L323" i="29" s="1"/>
  <c r="J323" i="29"/>
  <c r="I323" i="29"/>
  <c r="H323" i="29"/>
  <c r="G323" i="29"/>
  <c r="F323" i="29"/>
  <c r="E323" i="29"/>
  <c r="D323" i="29"/>
  <c r="C323" i="29"/>
  <c r="DD322" i="29"/>
  <c r="DC322" i="29"/>
  <c r="DB322" i="29"/>
  <c r="DA322" i="29"/>
  <c r="CZ322" i="29"/>
  <c r="CY322" i="29"/>
  <c r="CW322" i="29"/>
  <c r="CX322" i="29" s="1"/>
  <c r="CV322" i="29"/>
  <c r="CU322" i="29"/>
  <c r="CT322" i="29"/>
  <c r="CR322" i="29"/>
  <c r="CS322" i="29" s="1"/>
  <c r="CQ322" i="29"/>
  <c r="CP322" i="29"/>
  <c r="CO322" i="29"/>
  <c r="CN322" i="29"/>
  <c r="CM322" i="29"/>
  <c r="CL322" i="29"/>
  <c r="CK322" i="29"/>
  <c r="CJ322" i="29"/>
  <c r="CI322" i="29"/>
  <c r="CH322" i="29"/>
  <c r="CG322" i="29"/>
  <c r="CF322" i="29"/>
  <c r="CE322" i="29"/>
  <c r="CD322" i="29"/>
  <c r="CC322" i="29"/>
  <c r="CB322" i="29"/>
  <c r="CA322" i="29"/>
  <c r="BZ322" i="29"/>
  <c r="BY322" i="29"/>
  <c r="BX322" i="29"/>
  <c r="BW322" i="29"/>
  <c r="BV322" i="29"/>
  <c r="BU322" i="29"/>
  <c r="BS322" i="29"/>
  <c r="BT322" i="29" s="1"/>
  <c r="BR322" i="29"/>
  <c r="BQ322" i="29"/>
  <c r="BP322" i="29"/>
  <c r="BN322" i="29"/>
  <c r="BO322" i="29" s="1"/>
  <c r="BM322" i="29"/>
  <c r="BL322" i="29"/>
  <c r="BK322" i="29"/>
  <c r="BI322" i="29"/>
  <c r="BJ322" i="29" s="1"/>
  <c r="BH322" i="29"/>
  <c r="BG322" i="29"/>
  <c r="BF322" i="29"/>
  <c r="BE322" i="29"/>
  <c r="BD322" i="29"/>
  <c r="BC322" i="29"/>
  <c r="BB322" i="29"/>
  <c r="BA322" i="29"/>
  <c r="AZ322" i="29"/>
  <c r="AY322" i="29"/>
  <c r="AX322" i="29"/>
  <c r="AW322" i="29"/>
  <c r="AV322" i="29"/>
  <c r="AU322" i="29"/>
  <c r="AT322" i="29"/>
  <c r="AS322" i="29"/>
  <c r="AR322" i="29"/>
  <c r="AQ322" i="29"/>
  <c r="AO322" i="29"/>
  <c r="AP322" i="29" s="1"/>
  <c r="AN322" i="29"/>
  <c r="AM322" i="29"/>
  <c r="AL322" i="29"/>
  <c r="AJ322" i="29"/>
  <c r="AK322" i="29" s="1"/>
  <c r="AI322" i="29"/>
  <c r="AH322" i="29"/>
  <c r="AG322" i="29"/>
  <c r="AE322" i="29"/>
  <c r="AF322" i="29" s="1"/>
  <c r="AD322" i="29"/>
  <c r="AC322" i="29"/>
  <c r="AB322" i="29"/>
  <c r="AA322" i="29"/>
  <c r="Z322" i="29"/>
  <c r="Y322" i="29"/>
  <c r="X322" i="29"/>
  <c r="W322" i="29"/>
  <c r="U322" i="29"/>
  <c r="V322" i="29" s="1"/>
  <c r="T322" i="29"/>
  <c r="S322" i="29"/>
  <c r="R322" i="29"/>
  <c r="P322" i="29"/>
  <c r="Q322" i="29" s="1"/>
  <c r="O322" i="29"/>
  <c r="N322" i="29"/>
  <c r="M322" i="29"/>
  <c r="K322" i="29"/>
  <c r="L322" i="29" s="1"/>
  <c r="J322" i="29"/>
  <c r="I322" i="29"/>
  <c r="H322" i="29"/>
  <c r="G322" i="29"/>
  <c r="F322" i="29"/>
  <c r="E322" i="29"/>
  <c r="D322" i="29"/>
  <c r="C322" i="29"/>
  <c r="DD321" i="29"/>
  <c r="DB321" i="29"/>
  <c r="DC321" i="29" s="1"/>
  <c r="DA321" i="29"/>
  <c r="CZ321" i="29"/>
  <c r="CY321" i="29"/>
  <c r="CX321" i="29"/>
  <c r="CW321" i="29"/>
  <c r="CV321" i="29"/>
  <c r="CU321" i="29"/>
  <c r="CT321" i="29"/>
  <c r="CS321" i="29"/>
  <c r="CR321" i="29"/>
  <c r="CQ321" i="29"/>
  <c r="CP321" i="29"/>
  <c r="CO321" i="29"/>
  <c r="CN321" i="29"/>
  <c r="CM321" i="29"/>
  <c r="CL321" i="29"/>
  <c r="CK321" i="29"/>
  <c r="CJ321" i="29"/>
  <c r="CI321" i="29"/>
  <c r="CH321" i="29"/>
  <c r="CG321" i="29"/>
  <c r="CF321" i="29"/>
  <c r="CE321" i="29"/>
  <c r="CD321" i="29"/>
  <c r="CC321" i="29"/>
  <c r="CB321" i="29"/>
  <c r="CA321" i="29"/>
  <c r="BZ321" i="29"/>
  <c r="BY321" i="29"/>
  <c r="BX321" i="29"/>
  <c r="BW321" i="29"/>
  <c r="BV321" i="29"/>
  <c r="BU321" i="29"/>
  <c r="BS321" i="29"/>
  <c r="BT321" i="29" s="1"/>
  <c r="BR321" i="29"/>
  <c r="BQ321" i="29"/>
  <c r="BP321" i="29"/>
  <c r="BO321" i="29"/>
  <c r="BN321" i="29"/>
  <c r="BM321" i="29"/>
  <c r="BL321" i="29"/>
  <c r="BK321" i="29"/>
  <c r="BJ321" i="29"/>
  <c r="BI321" i="29"/>
  <c r="BH321" i="29"/>
  <c r="BG321" i="29"/>
  <c r="BF321" i="29"/>
  <c r="BE321" i="29"/>
  <c r="BD321" i="29"/>
  <c r="BC321" i="29"/>
  <c r="BB321" i="29"/>
  <c r="BA321" i="29"/>
  <c r="AZ321" i="29"/>
  <c r="AY321" i="29"/>
  <c r="AX321" i="29"/>
  <c r="AW321" i="29"/>
  <c r="AV321" i="29"/>
  <c r="AT321" i="29"/>
  <c r="AU321" i="29" s="1"/>
  <c r="AS321" i="29"/>
  <c r="AR321" i="29"/>
  <c r="AQ321" i="29"/>
  <c r="AO321" i="29"/>
  <c r="AP321" i="29" s="1"/>
  <c r="AN321" i="29"/>
  <c r="AM321" i="29"/>
  <c r="AL321" i="29"/>
  <c r="AK321" i="29"/>
  <c r="AJ321" i="29"/>
  <c r="AI321" i="29"/>
  <c r="AH321" i="29"/>
  <c r="AG321" i="29"/>
  <c r="AE321" i="29"/>
  <c r="AF321" i="29" s="1"/>
  <c r="AD321" i="29"/>
  <c r="AC321" i="29"/>
  <c r="AB321" i="29"/>
  <c r="AA321" i="29"/>
  <c r="Z321" i="29"/>
  <c r="Y321" i="29"/>
  <c r="X321" i="29"/>
  <c r="W321" i="29"/>
  <c r="U321" i="29"/>
  <c r="V321" i="29" s="1"/>
  <c r="T321" i="29"/>
  <c r="S321" i="29"/>
  <c r="R321" i="29"/>
  <c r="Q321" i="29"/>
  <c r="P321" i="29"/>
  <c r="O321" i="29"/>
  <c r="N321" i="29"/>
  <c r="M321" i="29"/>
  <c r="K321" i="29"/>
  <c r="L321" i="29" s="1"/>
  <c r="J321" i="29"/>
  <c r="I321" i="29"/>
  <c r="H321" i="29"/>
  <c r="F321" i="29"/>
  <c r="G321" i="29" s="1"/>
  <c r="E321" i="29"/>
  <c r="D321" i="29"/>
  <c r="C321" i="29"/>
  <c r="DD320" i="29"/>
  <c r="DB320" i="29"/>
  <c r="DC320" i="29" s="1"/>
  <c r="DA320" i="29"/>
  <c r="CZ320" i="29"/>
  <c r="CY320" i="29"/>
  <c r="CW320" i="29"/>
  <c r="CX320" i="29" s="1"/>
  <c r="CV320" i="29"/>
  <c r="CU320" i="29"/>
  <c r="CT320" i="29"/>
  <c r="CR320" i="29"/>
  <c r="CS320" i="29" s="1"/>
  <c r="CQ320" i="29"/>
  <c r="CP320" i="29"/>
  <c r="CO320" i="29"/>
  <c r="CN320" i="29"/>
  <c r="CM320" i="29"/>
  <c r="CL320" i="29"/>
  <c r="CK320" i="29"/>
  <c r="CJ320" i="29"/>
  <c r="CH320" i="29"/>
  <c r="CI320" i="29" s="1"/>
  <c r="CG320" i="29"/>
  <c r="CF320" i="29"/>
  <c r="CE320" i="29"/>
  <c r="CD320" i="29"/>
  <c r="CC320" i="29"/>
  <c r="CB320" i="29"/>
  <c r="CA320" i="29"/>
  <c r="BZ320" i="29"/>
  <c r="BY320" i="29"/>
  <c r="BX320" i="29"/>
  <c r="BW320" i="29"/>
  <c r="BV320" i="29"/>
  <c r="BU320" i="29"/>
  <c r="BT320" i="29"/>
  <c r="BS320" i="29"/>
  <c r="BR320" i="29"/>
  <c r="BQ320" i="29"/>
  <c r="BP320" i="29"/>
  <c r="BN320" i="29"/>
  <c r="BO320" i="29" s="1"/>
  <c r="BM320" i="29"/>
  <c r="BL320" i="29"/>
  <c r="BK320" i="29"/>
  <c r="BI320" i="29"/>
  <c r="BJ320" i="29" s="1"/>
  <c r="BH320" i="29"/>
  <c r="BG320" i="29"/>
  <c r="BF320" i="29"/>
  <c r="BD320" i="29"/>
  <c r="BE320" i="29" s="1"/>
  <c r="BC320" i="29"/>
  <c r="BB320" i="29"/>
  <c r="BA320" i="29"/>
  <c r="AZ320" i="29"/>
  <c r="AY320" i="29"/>
  <c r="AX320" i="29"/>
  <c r="AW320" i="29"/>
  <c r="AV320" i="29"/>
  <c r="AU320" i="29"/>
  <c r="AT320" i="29"/>
  <c r="AS320" i="29"/>
  <c r="AR320" i="29"/>
  <c r="AQ320" i="29"/>
  <c r="AP320" i="29"/>
  <c r="AO320" i="29"/>
  <c r="AN320" i="29"/>
  <c r="AM320" i="29"/>
  <c r="AL320" i="29"/>
  <c r="AK320" i="29"/>
  <c r="AJ320" i="29"/>
  <c r="AI320" i="29"/>
  <c r="AH320" i="29"/>
  <c r="AG320" i="29"/>
  <c r="AE320" i="29"/>
  <c r="AF320" i="29" s="1"/>
  <c r="AD320" i="29"/>
  <c r="AC320" i="29"/>
  <c r="AB320" i="29"/>
  <c r="Z320" i="29"/>
  <c r="AA320" i="29" s="1"/>
  <c r="Y320" i="29"/>
  <c r="X320" i="29"/>
  <c r="W320" i="29"/>
  <c r="V320" i="29"/>
  <c r="U320" i="29"/>
  <c r="T320" i="29"/>
  <c r="S320" i="29"/>
  <c r="R320" i="29"/>
  <c r="P320" i="29"/>
  <c r="Q320" i="29" s="1"/>
  <c r="O320" i="29"/>
  <c r="N320" i="29"/>
  <c r="M320" i="29"/>
  <c r="L320" i="29"/>
  <c r="K320" i="29"/>
  <c r="J320" i="29"/>
  <c r="I320" i="29"/>
  <c r="H320" i="29"/>
  <c r="G320" i="29"/>
  <c r="F320" i="29"/>
  <c r="E320" i="29"/>
  <c r="D320" i="29"/>
  <c r="C320" i="29"/>
  <c r="DD319" i="29"/>
  <c r="DB319" i="29"/>
  <c r="DC319" i="29" s="1"/>
  <c r="DA319" i="29"/>
  <c r="CZ319" i="29"/>
  <c r="CY319" i="29"/>
  <c r="CX319" i="29"/>
  <c r="CW319" i="29"/>
  <c r="CV319" i="29"/>
  <c r="CU319" i="29"/>
  <c r="CT319" i="29"/>
  <c r="CR319" i="29"/>
  <c r="CS319" i="29" s="1"/>
  <c r="CQ319" i="29"/>
  <c r="CP319" i="29"/>
  <c r="CO319" i="29"/>
  <c r="CN319" i="29"/>
  <c r="CM319" i="29"/>
  <c r="CL319" i="29"/>
  <c r="CK319" i="29"/>
  <c r="CJ319" i="29"/>
  <c r="CI319" i="29"/>
  <c r="CH319" i="29"/>
  <c r="CG319" i="29"/>
  <c r="CF319" i="29"/>
  <c r="CE319" i="29"/>
  <c r="CC319" i="29"/>
  <c r="CD319" i="29" s="1"/>
  <c r="CB319" i="29"/>
  <c r="CA319" i="29"/>
  <c r="CA326" i="29" s="1"/>
  <c r="BZ319" i="29"/>
  <c r="BX319" i="29"/>
  <c r="BY319" i="29" s="1"/>
  <c r="BW319" i="29"/>
  <c r="BV319" i="29"/>
  <c r="BU319" i="29"/>
  <c r="BS319" i="29"/>
  <c r="BT319" i="29" s="1"/>
  <c r="BR319" i="29"/>
  <c r="BQ319" i="29"/>
  <c r="BP319" i="29"/>
  <c r="BN319" i="29"/>
  <c r="BO319" i="29" s="1"/>
  <c r="BM319" i="29"/>
  <c r="BL319" i="29"/>
  <c r="BK319" i="29"/>
  <c r="BJ319" i="29"/>
  <c r="BI319" i="29"/>
  <c r="BH319" i="29"/>
  <c r="BG319" i="29"/>
  <c r="BF319" i="29"/>
  <c r="BE319" i="29"/>
  <c r="BD319" i="29"/>
  <c r="BC319" i="29"/>
  <c r="BB319" i="29"/>
  <c r="BA319" i="29"/>
  <c r="AZ319" i="29"/>
  <c r="AY319" i="29"/>
  <c r="AX319" i="29"/>
  <c r="AW319" i="29"/>
  <c r="AV319" i="29"/>
  <c r="AU319" i="29"/>
  <c r="AT319" i="29"/>
  <c r="AS319" i="29"/>
  <c r="AR319" i="29"/>
  <c r="AQ319" i="29"/>
  <c r="AP319" i="29"/>
  <c r="AO319" i="29"/>
  <c r="AN319" i="29"/>
  <c r="AM319" i="29"/>
  <c r="AL319" i="29"/>
  <c r="AJ319" i="29"/>
  <c r="AK319" i="29" s="1"/>
  <c r="AI319" i="29"/>
  <c r="AH319" i="29"/>
  <c r="AH326" i="29" s="1"/>
  <c r="AG319" i="29"/>
  <c r="AF319" i="29"/>
  <c r="AE319" i="29"/>
  <c r="AD319" i="29"/>
  <c r="AC319" i="29"/>
  <c r="AB319" i="29"/>
  <c r="Z319" i="29"/>
  <c r="AA319" i="29" s="1"/>
  <c r="Y319" i="29"/>
  <c r="X319" i="29"/>
  <c r="W319" i="29"/>
  <c r="V319" i="29"/>
  <c r="U319" i="29"/>
  <c r="T319" i="29"/>
  <c r="S319" i="29"/>
  <c r="R319" i="29"/>
  <c r="Q319" i="29"/>
  <c r="P319" i="29"/>
  <c r="P326" i="29" s="1"/>
  <c r="O319" i="29"/>
  <c r="N319" i="29"/>
  <c r="M319" i="29"/>
  <c r="L319" i="29"/>
  <c r="K319" i="29"/>
  <c r="J319" i="29"/>
  <c r="I319" i="29"/>
  <c r="H319" i="29"/>
  <c r="G319" i="29"/>
  <c r="F319" i="29"/>
  <c r="E319" i="29"/>
  <c r="D319" i="29"/>
  <c r="C319" i="29"/>
  <c r="DD318" i="29"/>
  <c r="DC318" i="29"/>
  <c r="DB318" i="29"/>
  <c r="DA318" i="29"/>
  <c r="CZ318" i="29"/>
  <c r="CY318" i="29"/>
  <c r="CX318" i="29"/>
  <c r="CW318" i="29"/>
  <c r="CV318" i="29"/>
  <c r="CU318" i="29"/>
  <c r="CT318" i="29"/>
  <c r="CS318" i="29"/>
  <c r="CR318" i="29"/>
  <c r="CQ318" i="29"/>
  <c r="CP318" i="29"/>
  <c r="CO318" i="29"/>
  <c r="CN318" i="29"/>
  <c r="CM318" i="29"/>
  <c r="CM326" i="29" s="1"/>
  <c r="CN326" i="29" s="1"/>
  <c r="CL318" i="29"/>
  <c r="CK318" i="29"/>
  <c r="CJ318" i="29"/>
  <c r="CH318" i="29"/>
  <c r="CI318" i="29" s="1"/>
  <c r="CG318" i="29"/>
  <c r="CF318" i="29"/>
  <c r="CE318" i="29"/>
  <c r="CD318" i="29"/>
  <c r="CC318" i="29"/>
  <c r="CB318" i="29"/>
  <c r="CA318" i="29"/>
  <c r="BZ318" i="29"/>
  <c r="BX318" i="29"/>
  <c r="BY318" i="29" s="1"/>
  <c r="BW318" i="29"/>
  <c r="BV318" i="29"/>
  <c r="BU318" i="29"/>
  <c r="BT318" i="29"/>
  <c r="BS318" i="29"/>
  <c r="BR318" i="29"/>
  <c r="BQ318" i="29"/>
  <c r="BP318" i="29"/>
  <c r="BN318" i="29"/>
  <c r="BO318" i="29" s="1"/>
  <c r="BM318" i="29"/>
  <c r="BL318" i="29"/>
  <c r="BK318" i="29"/>
  <c r="BJ318" i="29"/>
  <c r="BI318" i="29"/>
  <c r="BH318" i="29"/>
  <c r="BG318" i="29"/>
  <c r="BF318" i="29"/>
  <c r="BE318" i="29"/>
  <c r="BD318" i="29"/>
  <c r="BC318" i="29"/>
  <c r="BB318" i="29"/>
  <c r="BA318" i="29"/>
  <c r="AY318" i="29"/>
  <c r="AZ318" i="29" s="1"/>
  <c r="AX318" i="29"/>
  <c r="AW318" i="29"/>
  <c r="AV318" i="29"/>
  <c r="AT318" i="29"/>
  <c r="AU318" i="29" s="1"/>
  <c r="AS318" i="29"/>
  <c r="AR318" i="29"/>
  <c r="AQ318" i="29"/>
  <c r="AO318" i="29"/>
  <c r="AP318" i="29" s="1"/>
  <c r="AN318" i="29"/>
  <c r="AM318" i="29"/>
  <c r="AL318" i="29"/>
  <c r="AJ318" i="29"/>
  <c r="AK318" i="29" s="1"/>
  <c r="AI318" i="29"/>
  <c r="AH318" i="29"/>
  <c r="AG318" i="29"/>
  <c r="AG326" i="29" s="1"/>
  <c r="AF318" i="29"/>
  <c r="AE318" i="29"/>
  <c r="AD318" i="29"/>
  <c r="AC318" i="29"/>
  <c r="AB318" i="29"/>
  <c r="Z318" i="29"/>
  <c r="AA318" i="29" s="1"/>
  <c r="Y318" i="29"/>
  <c r="Y326" i="29" s="1"/>
  <c r="Y44" i="8" s="1"/>
  <c r="X318" i="29"/>
  <c r="W318" i="29"/>
  <c r="V318" i="29"/>
  <c r="U318" i="29"/>
  <c r="T318" i="29"/>
  <c r="S318" i="29"/>
  <c r="R318" i="29"/>
  <c r="Q318" i="29"/>
  <c r="P318" i="29"/>
  <c r="O318" i="29"/>
  <c r="N318" i="29"/>
  <c r="M318" i="29"/>
  <c r="K318" i="29"/>
  <c r="L318" i="29" s="1"/>
  <c r="J318" i="29"/>
  <c r="I318" i="29"/>
  <c r="H318" i="29"/>
  <c r="F318" i="29"/>
  <c r="G318" i="29" s="1"/>
  <c r="E318" i="29"/>
  <c r="D318" i="29"/>
  <c r="C318" i="29"/>
  <c r="DD317" i="29"/>
  <c r="DC317" i="29"/>
  <c r="DB317" i="29"/>
  <c r="DA317" i="29"/>
  <c r="CZ317" i="29"/>
  <c r="CY317" i="29"/>
  <c r="CX317" i="29"/>
  <c r="CW317" i="29"/>
  <c r="CV317" i="29"/>
  <c r="CU317" i="29"/>
  <c r="CU326" i="29" s="1"/>
  <c r="CT317" i="29"/>
  <c r="CR317" i="29"/>
  <c r="CS317" i="29" s="1"/>
  <c r="CQ317" i="29"/>
  <c r="CP317" i="29"/>
  <c r="CO317" i="29"/>
  <c r="CM317" i="29"/>
  <c r="CN317" i="29" s="1"/>
  <c r="CL317" i="29"/>
  <c r="CK317" i="29"/>
  <c r="CJ317" i="29"/>
  <c r="CH317" i="29"/>
  <c r="CI317" i="29" s="1"/>
  <c r="CG317" i="29"/>
  <c r="CF317" i="29"/>
  <c r="CF326" i="29" s="1"/>
  <c r="CE317" i="29"/>
  <c r="CD317" i="29"/>
  <c r="CC317" i="29"/>
  <c r="CB317" i="29"/>
  <c r="CA317" i="29"/>
  <c r="BZ317" i="29"/>
  <c r="BX317" i="29"/>
  <c r="BY317" i="29" s="1"/>
  <c r="BW317" i="29"/>
  <c r="BW326" i="29" s="1"/>
  <c r="BV317" i="29"/>
  <c r="BU317" i="29"/>
  <c r="BT317" i="29"/>
  <c r="BS317" i="29"/>
  <c r="BR317" i="29"/>
  <c r="BQ317" i="29"/>
  <c r="BQ326" i="29" s="1"/>
  <c r="BP317" i="29"/>
  <c r="BO317" i="29"/>
  <c r="BN317" i="29"/>
  <c r="BM317" i="29"/>
  <c r="BL317" i="29"/>
  <c r="BK317" i="29"/>
  <c r="BI317" i="29"/>
  <c r="BJ317" i="29" s="1"/>
  <c r="BH317" i="29"/>
  <c r="BG317" i="29"/>
  <c r="BF317" i="29"/>
  <c r="BD317" i="29"/>
  <c r="BE317" i="29" s="1"/>
  <c r="BC317" i="29"/>
  <c r="BB317" i="29"/>
  <c r="BA317" i="29"/>
  <c r="AY317" i="29"/>
  <c r="AY326" i="29" s="1"/>
  <c r="AX317" i="29"/>
  <c r="AW317" i="29"/>
  <c r="AV317" i="29"/>
  <c r="AT317" i="29"/>
  <c r="AU317" i="29" s="1"/>
  <c r="AS317" i="29"/>
  <c r="AR317" i="29"/>
  <c r="AQ317" i="29"/>
  <c r="AQ326" i="29" s="1"/>
  <c r="AP317" i="29"/>
  <c r="AO317" i="29"/>
  <c r="AN317" i="29"/>
  <c r="AM317" i="29"/>
  <c r="AL317" i="29"/>
  <c r="AJ317" i="29"/>
  <c r="AI317" i="29"/>
  <c r="AI326" i="29" s="1"/>
  <c r="AH317" i="29"/>
  <c r="AG317" i="29"/>
  <c r="AF317" i="29"/>
  <c r="AE317" i="29"/>
  <c r="AD317" i="29"/>
  <c r="AC317" i="29"/>
  <c r="AB317" i="29"/>
  <c r="AA317" i="29"/>
  <c r="Z317" i="29"/>
  <c r="Y317" i="29"/>
  <c r="X317" i="29"/>
  <c r="W317" i="29"/>
  <c r="U317" i="29"/>
  <c r="V317" i="29" s="1"/>
  <c r="T317" i="29"/>
  <c r="T326" i="29" s="1"/>
  <c r="T44" i="8" s="1"/>
  <c r="S317" i="29"/>
  <c r="R317" i="29"/>
  <c r="P317" i="29"/>
  <c r="Q317" i="29" s="1"/>
  <c r="O317" i="29"/>
  <c r="N317" i="29"/>
  <c r="M317" i="29"/>
  <c r="K317" i="29"/>
  <c r="L317" i="29" s="1"/>
  <c r="J317" i="29"/>
  <c r="I317" i="29"/>
  <c r="H317" i="29"/>
  <c r="F317" i="29"/>
  <c r="G317" i="29" s="1"/>
  <c r="E317" i="29"/>
  <c r="D317" i="29"/>
  <c r="C317" i="29"/>
  <c r="DD316" i="29"/>
  <c r="DB316" i="29"/>
  <c r="DA316" i="29"/>
  <c r="DA326" i="29" s="1"/>
  <c r="CZ316" i="29"/>
  <c r="CY316" i="29"/>
  <c r="CW316" i="29"/>
  <c r="CV316" i="29"/>
  <c r="CU316" i="29"/>
  <c r="CT316" i="29"/>
  <c r="CR316" i="29"/>
  <c r="CQ316" i="29"/>
  <c r="CP316" i="29"/>
  <c r="CO316" i="29"/>
  <c r="CN316" i="29"/>
  <c r="CM316" i="29"/>
  <c r="CL316" i="29"/>
  <c r="CL326" i="29" s="1"/>
  <c r="CK316" i="29"/>
  <c r="CJ316" i="29"/>
  <c r="CH316" i="29"/>
  <c r="CG316" i="29"/>
  <c r="CF316" i="29"/>
  <c r="CE316" i="29"/>
  <c r="CD316" i="29"/>
  <c r="CC316" i="29"/>
  <c r="CB316" i="29"/>
  <c r="CA316" i="29"/>
  <c r="BZ316" i="29"/>
  <c r="BY316" i="29"/>
  <c r="BX316" i="29"/>
  <c r="BW316" i="29"/>
  <c r="BV316" i="29"/>
  <c r="BU316" i="29"/>
  <c r="BT316" i="29"/>
  <c r="BS316" i="29"/>
  <c r="BR316" i="29"/>
  <c r="BQ316" i="29"/>
  <c r="BP316" i="29"/>
  <c r="BN316" i="29"/>
  <c r="BO316" i="29" s="1"/>
  <c r="BM316" i="29"/>
  <c r="BL316" i="29"/>
  <c r="BK316" i="29"/>
  <c r="BI316" i="29"/>
  <c r="BH316" i="29"/>
  <c r="BG316" i="29"/>
  <c r="BF316" i="29"/>
  <c r="BD316" i="29"/>
  <c r="BC316" i="29"/>
  <c r="BC326" i="29" s="1"/>
  <c r="BB316" i="29"/>
  <c r="BA316" i="29"/>
  <c r="AZ316" i="29"/>
  <c r="AY316" i="29"/>
  <c r="AX316" i="29"/>
  <c r="AW316" i="29"/>
  <c r="AV316" i="29"/>
  <c r="AT316" i="29"/>
  <c r="AS316" i="29"/>
  <c r="AS326" i="29" s="1"/>
  <c r="AR316" i="29"/>
  <c r="AQ316" i="29"/>
  <c r="AP316" i="29"/>
  <c r="AO316" i="29"/>
  <c r="AN316" i="29"/>
  <c r="AM316" i="29"/>
  <c r="AL316" i="29"/>
  <c r="AL326" i="29" s="1"/>
  <c r="AK316" i="29"/>
  <c r="AJ316" i="29"/>
  <c r="AI316" i="29"/>
  <c r="AH316" i="29"/>
  <c r="AG316" i="29"/>
  <c r="AE316" i="29"/>
  <c r="AD316" i="29"/>
  <c r="AD326" i="29" s="1"/>
  <c r="AC316" i="29"/>
  <c r="AB316" i="29"/>
  <c r="Z316" i="29"/>
  <c r="Y316" i="29"/>
  <c r="X316" i="29"/>
  <c r="X326" i="29" s="1"/>
  <c r="X44" i="8" s="1"/>
  <c r="W316" i="29"/>
  <c r="U316" i="29"/>
  <c r="T316" i="29"/>
  <c r="S316" i="29"/>
  <c r="S326" i="29" s="1"/>
  <c r="S44" i="8" s="1"/>
  <c r="R316" i="29"/>
  <c r="P316" i="29"/>
  <c r="Q316" i="29" s="1"/>
  <c r="O316" i="29"/>
  <c r="N316" i="29"/>
  <c r="M316" i="29"/>
  <c r="L316" i="29"/>
  <c r="K316" i="29"/>
  <c r="J316" i="29"/>
  <c r="I316" i="29"/>
  <c r="H316" i="29"/>
  <c r="H326" i="29" s="1"/>
  <c r="H44" i="8" s="1"/>
  <c r="F316" i="29"/>
  <c r="E316" i="29"/>
  <c r="D316" i="29"/>
  <c r="C316" i="29"/>
  <c r="DB314" i="29"/>
  <c r="DC314" i="29" s="1"/>
  <c r="CA314" i="29"/>
  <c r="AX314" i="29"/>
  <c r="AW314" i="29"/>
  <c r="X314" i="29"/>
  <c r="W314" i="29"/>
  <c r="DD313" i="29"/>
  <c r="DB313" i="29"/>
  <c r="DC313" i="29" s="1"/>
  <c r="DA313" i="29"/>
  <c r="CZ313" i="29"/>
  <c r="CY313" i="29"/>
  <c r="CX313" i="29"/>
  <c r="CW313" i="29"/>
  <c r="CV313" i="29"/>
  <c r="CU313" i="29"/>
  <c r="CT313" i="29"/>
  <c r="CS313" i="29"/>
  <c r="CR313" i="29"/>
  <c r="CQ313" i="29"/>
  <c r="CP313" i="29"/>
  <c r="CO313" i="29"/>
  <c r="CM313" i="29"/>
  <c r="CN313" i="29" s="1"/>
  <c r="CL313" i="29"/>
  <c r="CK313" i="29"/>
  <c r="CJ313" i="29"/>
  <c r="CH313" i="29"/>
  <c r="CI313" i="29" s="1"/>
  <c r="CG313" i="29"/>
  <c r="CF313" i="29"/>
  <c r="CE313" i="29"/>
  <c r="CC313" i="29"/>
  <c r="CD313" i="29" s="1"/>
  <c r="CB313" i="29"/>
  <c r="CA313" i="29"/>
  <c r="BZ313" i="29"/>
  <c r="BX313" i="29"/>
  <c r="BY313" i="29" s="1"/>
  <c r="BW313" i="29"/>
  <c r="BV313" i="29"/>
  <c r="BU313" i="29"/>
  <c r="BT313" i="29"/>
  <c r="BS313" i="29"/>
  <c r="BR313" i="29"/>
  <c r="BQ313" i="29"/>
  <c r="BP313" i="29"/>
  <c r="BO313" i="29"/>
  <c r="BN313" i="29"/>
  <c r="BM313" i="29"/>
  <c r="BL313" i="29"/>
  <c r="BK313" i="29"/>
  <c r="BJ313" i="29"/>
  <c r="BI313" i="29"/>
  <c r="BH313" i="29"/>
  <c r="BG313" i="29"/>
  <c r="BF313" i="29"/>
  <c r="BE313" i="29"/>
  <c r="BD313" i="29"/>
  <c r="BC313" i="29"/>
  <c r="BB313" i="29"/>
  <c r="BA313" i="29"/>
  <c r="AZ313" i="29"/>
  <c r="AY313" i="29"/>
  <c r="AX313" i="29"/>
  <c r="AW313" i="29"/>
  <c r="AV313" i="29"/>
  <c r="AT313" i="29"/>
  <c r="AU313" i="29" s="1"/>
  <c r="AS313" i="29"/>
  <c r="AR313" i="29"/>
  <c r="AQ313" i="29"/>
  <c r="AP313" i="29"/>
  <c r="AO313" i="29"/>
  <c r="AN313" i="29"/>
  <c r="AM313" i="29"/>
  <c r="AL313" i="29"/>
  <c r="AJ313" i="29"/>
  <c r="AK313" i="29" s="1"/>
  <c r="AI313" i="29"/>
  <c r="AH313" i="29"/>
  <c r="AG313" i="29"/>
  <c r="AF313" i="29"/>
  <c r="AE313" i="29"/>
  <c r="AD313" i="29"/>
  <c r="AC313" i="29"/>
  <c r="AB313" i="29"/>
  <c r="Z313" i="29"/>
  <c r="AA313" i="29" s="1"/>
  <c r="Y313" i="29"/>
  <c r="Y314" i="29" s="1"/>
  <c r="X313" i="29"/>
  <c r="W313" i="29"/>
  <c r="V313" i="29"/>
  <c r="U313" i="29"/>
  <c r="T313" i="29"/>
  <c r="S313" i="29"/>
  <c r="R313" i="29"/>
  <c r="Q313" i="29"/>
  <c r="P313" i="29"/>
  <c r="O313" i="29"/>
  <c r="N313" i="29"/>
  <c r="M313" i="29"/>
  <c r="L313" i="29"/>
  <c r="K313" i="29"/>
  <c r="J313" i="29"/>
  <c r="I313" i="29"/>
  <c r="H313" i="29"/>
  <c r="F313" i="29"/>
  <c r="G313" i="29" s="1"/>
  <c r="E313" i="29"/>
  <c r="D313" i="29"/>
  <c r="C313" i="29"/>
  <c r="DD312" i="29"/>
  <c r="DC312" i="29"/>
  <c r="DB312" i="29"/>
  <c r="DA312" i="29"/>
  <c r="CZ312" i="29"/>
  <c r="CY312" i="29"/>
  <c r="CW312" i="29"/>
  <c r="CX312" i="29" s="1"/>
  <c r="CV312" i="29"/>
  <c r="CU312" i="29"/>
  <c r="CT312" i="29"/>
  <c r="CR312" i="29"/>
  <c r="CS312" i="29" s="1"/>
  <c r="CQ312" i="29"/>
  <c r="CP312" i="29"/>
  <c r="CO312" i="29"/>
  <c r="CN312" i="29"/>
  <c r="CM312" i="29"/>
  <c r="CL312" i="29"/>
  <c r="CK312" i="29"/>
  <c r="CJ312" i="29"/>
  <c r="CH312" i="29"/>
  <c r="CI312" i="29" s="1"/>
  <c r="CG312" i="29"/>
  <c r="CF312" i="29"/>
  <c r="CE312" i="29"/>
  <c r="CD312" i="29"/>
  <c r="CC312" i="29"/>
  <c r="CB312" i="29"/>
  <c r="CA312" i="29"/>
  <c r="BZ312" i="29"/>
  <c r="BX312" i="29"/>
  <c r="BY312" i="29" s="1"/>
  <c r="BW312" i="29"/>
  <c r="BV312" i="29"/>
  <c r="BU312" i="29"/>
  <c r="BT312" i="29"/>
  <c r="BS312" i="29"/>
  <c r="BR312" i="29"/>
  <c r="BQ312" i="29"/>
  <c r="BP312" i="29"/>
  <c r="BO312" i="29"/>
  <c r="BN312" i="29"/>
  <c r="BM312" i="29"/>
  <c r="BL312" i="29"/>
  <c r="BK312" i="29"/>
  <c r="BI312" i="29"/>
  <c r="BJ312" i="29" s="1"/>
  <c r="BH312" i="29"/>
  <c r="BG312" i="29"/>
  <c r="BF312" i="29"/>
  <c r="BD312" i="29"/>
  <c r="BE312" i="29" s="1"/>
  <c r="BC312" i="29"/>
  <c r="BB312" i="29"/>
  <c r="BA312" i="29"/>
  <c r="AY312" i="29"/>
  <c r="AZ312" i="29" s="1"/>
  <c r="AX312" i="29"/>
  <c r="AW312" i="29"/>
  <c r="AV312" i="29"/>
  <c r="AT312" i="29"/>
  <c r="AU312" i="29" s="1"/>
  <c r="AS312" i="29"/>
  <c r="AR312" i="29"/>
  <c r="AQ312" i="29"/>
  <c r="AP312" i="29"/>
  <c r="AO312" i="29"/>
  <c r="AN312" i="29"/>
  <c r="AM312" i="29"/>
  <c r="AL312" i="29"/>
  <c r="AK312" i="29"/>
  <c r="AJ312" i="29"/>
  <c r="AI312" i="29"/>
  <c r="AH312" i="29"/>
  <c r="AG312" i="29"/>
  <c r="AF312" i="29"/>
  <c r="AE312" i="29"/>
  <c r="AD312" i="29"/>
  <c r="AC312" i="29"/>
  <c r="AB312" i="29"/>
  <c r="AA312" i="29"/>
  <c r="Z312" i="29"/>
  <c r="Y312" i="29"/>
  <c r="X312" i="29"/>
  <c r="W312" i="29"/>
  <c r="U312" i="29"/>
  <c r="V312" i="29" s="1"/>
  <c r="T312" i="29"/>
  <c r="S312" i="29"/>
  <c r="R312" i="29"/>
  <c r="P312" i="29"/>
  <c r="Q312" i="29" s="1"/>
  <c r="O312" i="29"/>
  <c r="N312" i="29"/>
  <c r="M312" i="29"/>
  <c r="L312" i="29"/>
  <c r="K312" i="29"/>
  <c r="J312" i="29"/>
  <c r="I312" i="29"/>
  <c r="H312" i="29"/>
  <c r="F312" i="29"/>
  <c r="G312" i="29" s="1"/>
  <c r="E312" i="29"/>
  <c r="D312" i="29"/>
  <c r="C312" i="29"/>
  <c r="DD311" i="29"/>
  <c r="DB311" i="29"/>
  <c r="DC311" i="29" s="1"/>
  <c r="DA311" i="29"/>
  <c r="CZ311" i="29"/>
  <c r="CY311" i="29"/>
  <c r="CW311" i="29"/>
  <c r="CX311" i="29" s="1"/>
  <c r="CV311" i="29"/>
  <c r="CU311" i="29"/>
  <c r="CT311" i="29"/>
  <c r="CR311" i="29"/>
  <c r="CS311" i="29" s="1"/>
  <c r="CQ311" i="29"/>
  <c r="CP311" i="29"/>
  <c r="CO311" i="29"/>
  <c r="CN311" i="29"/>
  <c r="CM311" i="29"/>
  <c r="CL311" i="29"/>
  <c r="CK311" i="29"/>
  <c r="CJ311" i="29"/>
  <c r="CI311" i="29"/>
  <c r="CH311" i="29"/>
  <c r="CG311" i="29"/>
  <c r="CF311" i="29"/>
  <c r="CE311" i="29"/>
  <c r="CD311" i="29"/>
  <c r="CC311" i="29"/>
  <c r="CB311" i="29"/>
  <c r="CA311" i="29"/>
  <c r="BZ311" i="29"/>
  <c r="BY311" i="29"/>
  <c r="BX311" i="29"/>
  <c r="BW311" i="29"/>
  <c r="BV311" i="29"/>
  <c r="BU311" i="29"/>
  <c r="BS311" i="29"/>
  <c r="BT311" i="29" s="1"/>
  <c r="BR311" i="29"/>
  <c r="BQ311" i="29"/>
  <c r="BP311" i="29"/>
  <c r="BN311" i="29"/>
  <c r="BO311" i="29" s="1"/>
  <c r="BM311" i="29"/>
  <c r="BL311" i="29"/>
  <c r="BK311" i="29"/>
  <c r="BI311" i="29"/>
  <c r="BJ311" i="29" s="1"/>
  <c r="BH311" i="29"/>
  <c r="BG311" i="29"/>
  <c r="BF311" i="29"/>
  <c r="BD311" i="29"/>
  <c r="BE311" i="29" s="1"/>
  <c r="BC311" i="29"/>
  <c r="BB311" i="29"/>
  <c r="BA311" i="29"/>
  <c r="AZ311" i="29"/>
  <c r="AY311" i="29"/>
  <c r="AX311" i="29"/>
  <c r="AW311" i="29"/>
  <c r="AV311" i="29"/>
  <c r="AT311" i="29"/>
  <c r="AU311" i="29" s="1"/>
  <c r="AS311" i="29"/>
  <c r="AR311" i="29"/>
  <c r="AQ311" i="29"/>
  <c r="AP311" i="29"/>
  <c r="AO311" i="29"/>
  <c r="AN311" i="29"/>
  <c r="AM311" i="29"/>
  <c r="AL311" i="29"/>
  <c r="AK311" i="29"/>
  <c r="AJ311" i="29"/>
  <c r="AI311" i="29"/>
  <c r="AH311" i="29"/>
  <c r="AG311" i="29"/>
  <c r="AE311" i="29"/>
  <c r="AF311" i="29" s="1"/>
  <c r="AD311" i="29"/>
  <c r="AC311" i="29"/>
  <c r="AB311" i="29"/>
  <c r="Z311" i="29"/>
  <c r="AA311" i="29" s="1"/>
  <c r="Y311" i="29"/>
  <c r="X311" i="29"/>
  <c r="W311" i="29"/>
  <c r="U311" i="29"/>
  <c r="V311" i="29" s="1"/>
  <c r="T311" i="29"/>
  <c r="S311" i="29"/>
  <c r="R311" i="29"/>
  <c r="P311" i="29"/>
  <c r="Q311" i="29" s="1"/>
  <c r="O311" i="29"/>
  <c r="N311" i="29"/>
  <c r="M311" i="29"/>
  <c r="L311" i="29"/>
  <c r="K311" i="29"/>
  <c r="J311" i="29"/>
  <c r="I311" i="29"/>
  <c r="H311" i="29"/>
  <c r="G311" i="29"/>
  <c r="F311" i="29"/>
  <c r="E311" i="29"/>
  <c r="D311" i="29"/>
  <c r="C311" i="29"/>
  <c r="DD310" i="29"/>
  <c r="DB310" i="29"/>
  <c r="DC310" i="29" s="1"/>
  <c r="DA310" i="29"/>
  <c r="CZ310" i="29"/>
  <c r="CY310" i="29"/>
  <c r="CX310" i="29"/>
  <c r="CW310" i="29"/>
  <c r="CV310" i="29"/>
  <c r="CU310" i="29"/>
  <c r="CT310" i="29"/>
  <c r="CR310" i="29"/>
  <c r="CS310" i="29" s="1"/>
  <c r="CQ310" i="29"/>
  <c r="CP310" i="29"/>
  <c r="CO310" i="29"/>
  <c r="CN310" i="29"/>
  <c r="CM310" i="29"/>
  <c r="CL310" i="29"/>
  <c r="CK310" i="29"/>
  <c r="CJ310" i="29"/>
  <c r="CI310" i="29"/>
  <c r="CH310" i="29"/>
  <c r="CG310" i="29"/>
  <c r="CF310" i="29"/>
  <c r="CE310" i="29"/>
  <c r="CC310" i="29"/>
  <c r="CC314" i="29" s="1"/>
  <c r="CD314" i="29" s="1"/>
  <c r="CB310" i="29"/>
  <c r="CA310" i="29"/>
  <c r="BZ310" i="29"/>
  <c r="BX310" i="29"/>
  <c r="BY310" i="29" s="1"/>
  <c r="BW310" i="29"/>
  <c r="BV310" i="29"/>
  <c r="BU310" i="29"/>
  <c r="BS310" i="29"/>
  <c r="BT310" i="29" s="1"/>
  <c r="BR310" i="29"/>
  <c r="BQ310" i="29"/>
  <c r="BP310" i="29"/>
  <c r="BN310" i="29"/>
  <c r="BO310" i="29" s="1"/>
  <c r="BM310" i="29"/>
  <c r="BL310" i="29"/>
  <c r="BK310" i="29"/>
  <c r="BJ310" i="29"/>
  <c r="BI310" i="29"/>
  <c r="BH310" i="29"/>
  <c r="BG310" i="29"/>
  <c r="BF310" i="29"/>
  <c r="BD310" i="29"/>
  <c r="BE310" i="29" s="1"/>
  <c r="BC310" i="29"/>
  <c r="BC314" i="29" s="1"/>
  <c r="BB310" i="29"/>
  <c r="BA310" i="29"/>
  <c r="AZ310" i="29"/>
  <c r="AY310" i="29"/>
  <c r="AX310" i="29"/>
  <c r="AW310" i="29"/>
  <c r="AV310" i="29"/>
  <c r="AU310" i="29"/>
  <c r="AT310" i="29"/>
  <c r="AS310" i="29"/>
  <c r="AR310" i="29"/>
  <c r="AQ310" i="29"/>
  <c r="AO310" i="29"/>
  <c r="AP310" i="29" s="1"/>
  <c r="AN310" i="29"/>
  <c r="AM310" i="29"/>
  <c r="AM314" i="29" s="1"/>
  <c r="AL310" i="29"/>
  <c r="AJ310" i="29"/>
  <c r="AK310" i="29" s="1"/>
  <c r="AI310" i="29"/>
  <c r="AH310" i="29"/>
  <c r="AG310" i="29"/>
  <c r="AE310" i="29"/>
  <c r="AF310" i="29" s="1"/>
  <c r="AD310" i="29"/>
  <c r="AC310" i="29"/>
  <c r="AB310" i="29"/>
  <c r="Z310" i="29"/>
  <c r="AA310" i="29" s="1"/>
  <c r="Y310" i="29"/>
  <c r="X310" i="29"/>
  <c r="W310" i="29"/>
  <c r="V310" i="29"/>
  <c r="U310" i="29"/>
  <c r="T310" i="29"/>
  <c r="S310" i="29"/>
  <c r="R310" i="29"/>
  <c r="P310" i="29"/>
  <c r="Q310" i="29" s="1"/>
  <c r="O310" i="29"/>
  <c r="N310" i="29"/>
  <c r="M310" i="29"/>
  <c r="L310" i="29"/>
  <c r="K310" i="29"/>
  <c r="J310" i="29"/>
  <c r="I310" i="29"/>
  <c r="H310" i="29"/>
  <c r="G310" i="29"/>
  <c r="F310" i="29"/>
  <c r="E310" i="29"/>
  <c r="D310" i="29"/>
  <c r="C310" i="29"/>
  <c r="DD309" i="29"/>
  <c r="DB309" i="29"/>
  <c r="DC309" i="29" s="1"/>
  <c r="DA309" i="29"/>
  <c r="CZ309" i="29"/>
  <c r="CY309" i="29"/>
  <c r="CX309" i="29"/>
  <c r="CW309" i="29"/>
  <c r="CV309" i="29"/>
  <c r="CU309" i="29"/>
  <c r="CT309" i="29"/>
  <c r="CS309" i="29"/>
  <c r="CR309" i="29"/>
  <c r="CQ309" i="29"/>
  <c r="CP309" i="29"/>
  <c r="CO309" i="29"/>
  <c r="CM309" i="29"/>
  <c r="CN309" i="29" s="1"/>
  <c r="CL309" i="29"/>
  <c r="CK309" i="29"/>
  <c r="CJ309" i="29"/>
  <c r="CH309" i="29"/>
  <c r="CI309" i="29" s="1"/>
  <c r="CG309" i="29"/>
  <c r="CF309" i="29"/>
  <c r="CE309" i="29"/>
  <c r="CC309" i="29"/>
  <c r="CD309" i="29" s="1"/>
  <c r="CB309" i="29"/>
  <c r="CA309" i="29"/>
  <c r="BZ309" i="29"/>
  <c r="BX309" i="29"/>
  <c r="BY309" i="29" s="1"/>
  <c r="BW309" i="29"/>
  <c r="BV309" i="29"/>
  <c r="BU309" i="29"/>
  <c r="BT309" i="29"/>
  <c r="BS309" i="29"/>
  <c r="BR309" i="29"/>
  <c r="BQ309" i="29"/>
  <c r="BP309" i="29"/>
  <c r="BN309" i="29"/>
  <c r="BO309" i="29" s="1"/>
  <c r="BM309" i="29"/>
  <c r="BL309" i="29"/>
  <c r="BK309" i="29"/>
  <c r="BJ309" i="29"/>
  <c r="BI309" i="29"/>
  <c r="BH309" i="29"/>
  <c r="BG309" i="29"/>
  <c r="BF309" i="29"/>
  <c r="BE309" i="29"/>
  <c r="BD309" i="29"/>
  <c r="BC309" i="29"/>
  <c r="BB309" i="29"/>
  <c r="BA309" i="29"/>
  <c r="AZ309" i="29"/>
  <c r="AY309" i="29"/>
  <c r="AX309" i="29"/>
  <c r="AW309" i="29"/>
  <c r="AV309" i="29"/>
  <c r="AT309" i="29"/>
  <c r="AU309" i="29" s="1"/>
  <c r="AS309" i="29"/>
  <c r="AR309" i="29"/>
  <c r="AQ309" i="29"/>
  <c r="AO309" i="29"/>
  <c r="AP309" i="29" s="1"/>
  <c r="AN309" i="29"/>
  <c r="AM309" i="29"/>
  <c r="AL309" i="29"/>
  <c r="AJ309" i="29"/>
  <c r="AK309" i="29" s="1"/>
  <c r="AI309" i="29"/>
  <c r="AH309" i="29"/>
  <c r="AH314" i="29" s="1"/>
  <c r="AG309" i="29"/>
  <c r="AF309" i="29"/>
  <c r="AE309" i="29"/>
  <c r="AD309" i="29"/>
  <c r="AC309" i="29"/>
  <c r="AB309" i="29"/>
  <c r="AA309" i="29"/>
  <c r="Z309" i="29"/>
  <c r="Y309" i="29"/>
  <c r="X309" i="29"/>
  <c r="W309" i="29"/>
  <c r="V309" i="29"/>
  <c r="U309" i="29"/>
  <c r="T309" i="29"/>
  <c r="S309" i="29"/>
  <c r="R309" i="29"/>
  <c r="Q309" i="29"/>
  <c r="P309" i="29"/>
  <c r="O309" i="29"/>
  <c r="N309" i="29"/>
  <c r="M309" i="29"/>
  <c r="K309" i="29"/>
  <c r="L309" i="29" s="1"/>
  <c r="J309" i="29"/>
  <c r="I309" i="29"/>
  <c r="H309" i="29"/>
  <c r="F309" i="29"/>
  <c r="G309" i="29" s="1"/>
  <c r="E309" i="29"/>
  <c r="D309" i="29"/>
  <c r="C309" i="29"/>
  <c r="DD308" i="29"/>
  <c r="DD314" i="29" s="1"/>
  <c r="DC308" i="29"/>
  <c r="DB308" i="29"/>
  <c r="DA308" i="29"/>
  <c r="CZ308" i="29"/>
  <c r="CY308" i="29"/>
  <c r="CW308" i="29"/>
  <c r="CX308" i="29" s="1"/>
  <c r="CV308" i="29"/>
  <c r="CU308" i="29"/>
  <c r="CT308" i="29"/>
  <c r="CR308" i="29"/>
  <c r="CS308" i="29" s="1"/>
  <c r="CQ308" i="29"/>
  <c r="CP308" i="29"/>
  <c r="CO308" i="29"/>
  <c r="CM308" i="29"/>
  <c r="CN308" i="29" s="1"/>
  <c r="CL308" i="29"/>
  <c r="CK308" i="29"/>
  <c r="CJ308" i="29"/>
  <c r="CH308" i="29"/>
  <c r="CI308" i="29" s="1"/>
  <c r="CG308" i="29"/>
  <c r="CF308" i="29"/>
  <c r="CE308" i="29"/>
  <c r="CD308" i="29"/>
  <c r="CC308" i="29"/>
  <c r="CB308" i="29"/>
  <c r="CA308" i="29"/>
  <c r="BZ308" i="29"/>
  <c r="BX308" i="29"/>
  <c r="BY308" i="29" s="1"/>
  <c r="BW308" i="29"/>
  <c r="BV308" i="29"/>
  <c r="BU308" i="29"/>
  <c r="BT308" i="29"/>
  <c r="BS308" i="29"/>
  <c r="BR308" i="29"/>
  <c r="BQ308" i="29"/>
  <c r="BP308" i="29"/>
  <c r="BO308" i="29"/>
  <c r="BN308" i="29"/>
  <c r="BM308" i="29"/>
  <c r="BL308" i="29"/>
  <c r="BK308" i="29"/>
  <c r="BI308" i="29"/>
  <c r="BJ308" i="29" s="1"/>
  <c r="BH308" i="29"/>
  <c r="BG308" i="29"/>
  <c r="BF308" i="29"/>
  <c r="BD308" i="29"/>
  <c r="BE308" i="29" s="1"/>
  <c r="BC308" i="29"/>
  <c r="BB308" i="29"/>
  <c r="BA308" i="29"/>
  <c r="AY308" i="29"/>
  <c r="AZ308" i="29" s="1"/>
  <c r="AX308" i="29"/>
  <c r="AW308" i="29"/>
  <c r="AV308" i="29"/>
  <c r="AT308" i="29"/>
  <c r="AU308" i="29" s="1"/>
  <c r="AS308" i="29"/>
  <c r="AR308" i="29"/>
  <c r="AQ308" i="29"/>
  <c r="AP308" i="29"/>
  <c r="AO308" i="29"/>
  <c r="AN308" i="29"/>
  <c r="AM308" i="29"/>
  <c r="AL308" i="29"/>
  <c r="AJ308" i="29"/>
  <c r="AK308" i="29" s="1"/>
  <c r="AI308" i="29"/>
  <c r="AH308" i="29"/>
  <c r="AG308" i="29"/>
  <c r="AF308" i="29"/>
  <c r="AE308" i="29"/>
  <c r="AD308" i="29"/>
  <c r="AC308" i="29"/>
  <c r="AB308" i="29"/>
  <c r="AA308" i="29"/>
  <c r="Z308" i="29"/>
  <c r="Y308" i="29"/>
  <c r="X308" i="29"/>
  <c r="W308" i="29"/>
  <c r="U308" i="29"/>
  <c r="V308" i="29" s="1"/>
  <c r="T308" i="29"/>
  <c r="S308" i="29"/>
  <c r="R308" i="29"/>
  <c r="P308" i="29"/>
  <c r="Q308" i="29" s="1"/>
  <c r="O308" i="29"/>
  <c r="N308" i="29"/>
  <c r="M308" i="29"/>
  <c r="K308" i="29"/>
  <c r="L308" i="29" s="1"/>
  <c r="J308" i="29"/>
  <c r="I308" i="29"/>
  <c r="H308" i="29"/>
  <c r="F308" i="29"/>
  <c r="G308" i="29" s="1"/>
  <c r="E308" i="29"/>
  <c r="D308" i="29"/>
  <c r="C308" i="29"/>
  <c r="DD307" i="29"/>
  <c r="DB307" i="29"/>
  <c r="DC307" i="29" s="1"/>
  <c r="DA307" i="29"/>
  <c r="CZ307" i="29"/>
  <c r="CY307" i="29"/>
  <c r="CX307" i="29"/>
  <c r="CW307" i="29"/>
  <c r="CV307" i="29"/>
  <c r="CU307" i="29"/>
  <c r="CT307" i="29"/>
  <c r="CR307" i="29"/>
  <c r="CQ307" i="29"/>
  <c r="CQ314" i="29" s="1"/>
  <c r="CP307" i="29"/>
  <c r="CO307" i="29"/>
  <c r="CN307" i="29"/>
  <c r="CM307" i="29"/>
  <c r="CL307" i="29"/>
  <c r="CK307" i="29"/>
  <c r="CJ307" i="29"/>
  <c r="CI307" i="29"/>
  <c r="CH307" i="29"/>
  <c r="CG307" i="29"/>
  <c r="CF307" i="29"/>
  <c r="CE307" i="29"/>
  <c r="CD307" i="29"/>
  <c r="CC307" i="29"/>
  <c r="CB307" i="29"/>
  <c r="CB314" i="29" s="1"/>
  <c r="CA307" i="29"/>
  <c r="BZ307" i="29"/>
  <c r="BY307" i="29"/>
  <c r="BX307" i="29"/>
  <c r="BW307" i="29"/>
  <c r="BV307" i="29"/>
  <c r="BU307" i="29"/>
  <c r="BT307" i="29"/>
  <c r="BS307" i="29"/>
  <c r="BR307" i="29"/>
  <c r="BQ307" i="29"/>
  <c r="BP307" i="29"/>
  <c r="BN307" i="29"/>
  <c r="BO307" i="29" s="1"/>
  <c r="BM307" i="29"/>
  <c r="BL307" i="29"/>
  <c r="BK307" i="29"/>
  <c r="BJ307" i="29"/>
  <c r="BI307" i="29"/>
  <c r="BH307" i="29"/>
  <c r="BG307" i="29"/>
  <c r="BF307" i="29"/>
  <c r="BD307" i="29"/>
  <c r="BE307" i="29" s="1"/>
  <c r="BC307" i="29"/>
  <c r="BB307" i="29"/>
  <c r="BA307" i="29"/>
  <c r="AZ307" i="29"/>
  <c r="AY307" i="29"/>
  <c r="AX307" i="29"/>
  <c r="AW307" i="29"/>
  <c r="AV307" i="29"/>
  <c r="AT307" i="29"/>
  <c r="AU307" i="29" s="1"/>
  <c r="AS307" i="29"/>
  <c r="AR307" i="29"/>
  <c r="AQ307" i="29"/>
  <c r="AP307" i="29"/>
  <c r="AO307" i="29"/>
  <c r="AN307" i="29"/>
  <c r="AM307" i="29"/>
  <c r="AL307" i="29"/>
  <c r="AK307" i="29"/>
  <c r="AJ307" i="29"/>
  <c r="AI307" i="29"/>
  <c r="AH307" i="29"/>
  <c r="AG307" i="29"/>
  <c r="AE307" i="29"/>
  <c r="AF307" i="29" s="1"/>
  <c r="AD307" i="29"/>
  <c r="AC307" i="29"/>
  <c r="AB307" i="29"/>
  <c r="Z307" i="29"/>
  <c r="AA307" i="29" s="1"/>
  <c r="Y307" i="29"/>
  <c r="X307" i="29"/>
  <c r="W307" i="29"/>
  <c r="U307" i="29"/>
  <c r="V307" i="29" s="1"/>
  <c r="T307" i="29"/>
  <c r="S307" i="29"/>
  <c r="R307" i="29"/>
  <c r="R314" i="29" s="1"/>
  <c r="P307" i="29"/>
  <c r="Q307" i="29" s="1"/>
  <c r="O307" i="29"/>
  <c r="N307" i="29"/>
  <c r="M307" i="29"/>
  <c r="L307" i="29"/>
  <c r="K307" i="29"/>
  <c r="J307" i="29"/>
  <c r="J314" i="29" s="1"/>
  <c r="I307" i="29"/>
  <c r="H307" i="29"/>
  <c r="F307" i="29"/>
  <c r="G307" i="29" s="1"/>
  <c r="E307" i="29"/>
  <c r="D307" i="29"/>
  <c r="C307" i="29"/>
  <c r="DD306" i="29"/>
  <c r="DB306" i="29"/>
  <c r="DC306" i="29" s="1"/>
  <c r="DA306" i="29"/>
  <c r="CZ306" i="29"/>
  <c r="CY306" i="29"/>
  <c r="CY314" i="29" s="1"/>
  <c r="CX306" i="29"/>
  <c r="CW306" i="29"/>
  <c r="CV306" i="29"/>
  <c r="CU306" i="29"/>
  <c r="CT306" i="29"/>
  <c r="CR306" i="29"/>
  <c r="CS306" i="29" s="1"/>
  <c r="CQ306" i="29"/>
  <c r="CP306" i="29"/>
  <c r="CO306" i="29"/>
  <c r="CN306" i="29"/>
  <c r="CM306" i="29"/>
  <c r="CL306" i="29"/>
  <c r="CK306" i="29"/>
  <c r="CJ306" i="29"/>
  <c r="CI306" i="29"/>
  <c r="CH306" i="29"/>
  <c r="CG306" i="29"/>
  <c r="CF306" i="29"/>
  <c r="CE306" i="29"/>
  <c r="CD306" i="29"/>
  <c r="CC306" i="29"/>
  <c r="CB306" i="29"/>
  <c r="CA306" i="29"/>
  <c r="BZ306" i="29"/>
  <c r="BX306" i="29"/>
  <c r="BY306" i="29" s="1"/>
  <c r="BW306" i="29"/>
  <c r="BV306" i="29"/>
  <c r="BU306" i="29"/>
  <c r="BS306" i="29"/>
  <c r="BT306" i="29" s="1"/>
  <c r="BR306" i="29"/>
  <c r="BQ306" i="29"/>
  <c r="BP306" i="29"/>
  <c r="BN306" i="29"/>
  <c r="BO306" i="29" s="1"/>
  <c r="BM306" i="29"/>
  <c r="BL306" i="29"/>
  <c r="BL314" i="29" s="1"/>
  <c r="BK306" i="29"/>
  <c r="BJ306" i="29"/>
  <c r="BI306" i="29"/>
  <c r="BH306" i="29"/>
  <c r="BG306" i="29"/>
  <c r="BF306" i="29"/>
  <c r="BD306" i="29"/>
  <c r="BC306" i="29"/>
  <c r="BB306" i="29"/>
  <c r="BA306" i="29"/>
  <c r="AZ306" i="29"/>
  <c r="AY306" i="29"/>
  <c r="AX306" i="29"/>
  <c r="AW306" i="29"/>
  <c r="AV306" i="29"/>
  <c r="AU306" i="29"/>
  <c r="AT306" i="29"/>
  <c r="AS306" i="29"/>
  <c r="AR306" i="29"/>
  <c r="AQ306" i="29"/>
  <c r="AO306" i="29"/>
  <c r="AP306" i="29" s="1"/>
  <c r="AN306" i="29"/>
  <c r="AN314" i="29" s="1"/>
  <c r="AM306" i="29"/>
  <c r="AL306" i="29"/>
  <c r="AJ306" i="29"/>
  <c r="AK306" i="29" s="1"/>
  <c r="AI306" i="29"/>
  <c r="AH306" i="29"/>
  <c r="AG306" i="29"/>
  <c r="AE306" i="29"/>
  <c r="AD306" i="29"/>
  <c r="AC306" i="29"/>
  <c r="AB306" i="29"/>
  <c r="Z306" i="29"/>
  <c r="AA306" i="29" s="1"/>
  <c r="Y306" i="29"/>
  <c r="X306" i="29"/>
  <c r="W306" i="29"/>
  <c r="V306" i="29"/>
  <c r="U306" i="29"/>
  <c r="T306" i="29"/>
  <c r="S306" i="29"/>
  <c r="R306" i="29"/>
  <c r="P306" i="29"/>
  <c r="Q306" i="29" s="1"/>
  <c r="O306" i="29"/>
  <c r="N306" i="29"/>
  <c r="M306" i="29"/>
  <c r="L306" i="29"/>
  <c r="K306" i="29"/>
  <c r="J306" i="29"/>
  <c r="I306" i="29"/>
  <c r="I314" i="29" s="1"/>
  <c r="H306" i="29"/>
  <c r="G306" i="29"/>
  <c r="F306" i="29"/>
  <c r="E306" i="29"/>
  <c r="D306" i="29"/>
  <c r="C306" i="29"/>
  <c r="DD305" i="29"/>
  <c r="DB305" i="29"/>
  <c r="DC305" i="29" s="1"/>
  <c r="DA305" i="29"/>
  <c r="CZ305" i="29"/>
  <c r="CY305" i="29"/>
  <c r="CX305" i="29"/>
  <c r="CW305" i="29"/>
  <c r="CV305" i="29"/>
  <c r="CU305" i="29"/>
  <c r="CT305" i="29"/>
  <c r="CT314" i="29" s="1"/>
  <c r="CS305" i="29"/>
  <c r="CR305" i="29"/>
  <c r="CQ305" i="29"/>
  <c r="CP305" i="29"/>
  <c r="CO305" i="29"/>
  <c r="CM305" i="29"/>
  <c r="CN305" i="29" s="1"/>
  <c r="CL305" i="29"/>
  <c r="CK305" i="29"/>
  <c r="CJ305" i="29"/>
  <c r="CH305" i="29"/>
  <c r="CI305" i="29" s="1"/>
  <c r="CG305" i="29"/>
  <c r="CF305" i="29"/>
  <c r="CE305" i="29"/>
  <c r="CD305" i="29"/>
  <c r="CC305" i="29"/>
  <c r="CB305" i="29"/>
  <c r="CA305" i="29"/>
  <c r="BZ305" i="29"/>
  <c r="BX305" i="29"/>
  <c r="BY305" i="29" s="1"/>
  <c r="BW305" i="29"/>
  <c r="BV305" i="29"/>
  <c r="BV314" i="29" s="1"/>
  <c r="BU305" i="29"/>
  <c r="BT305" i="29"/>
  <c r="BS305" i="29"/>
  <c r="BR305" i="29"/>
  <c r="BQ305" i="29"/>
  <c r="BP305" i="29"/>
  <c r="BN305" i="29"/>
  <c r="BO305" i="29" s="1"/>
  <c r="BM305" i="29"/>
  <c r="BM314" i="29" s="1"/>
  <c r="BL305" i="29"/>
  <c r="BK305" i="29"/>
  <c r="BJ305" i="29"/>
  <c r="BI305" i="29"/>
  <c r="BH305" i="29"/>
  <c r="BG305" i="29"/>
  <c r="BF305" i="29"/>
  <c r="BE305" i="29"/>
  <c r="BD305" i="29"/>
  <c r="BC305" i="29"/>
  <c r="BB305" i="29"/>
  <c r="BA305" i="29"/>
  <c r="AY305" i="29"/>
  <c r="AZ305" i="29" s="1"/>
  <c r="AX305" i="29"/>
  <c r="AW305" i="29"/>
  <c r="AV305" i="29"/>
  <c r="AT305" i="29"/>
  <c r="AU305" i="29" s="1"/>
  <c r="AS305" i="29"/>
  <c r="AR305" i="29"/>
  <c r="AQ305" i="29"/>
  <c r="AO305" i="29"/>
  <c r="AP305" i="29" s="1"/>
  <c r="AN305" i="29"/>
  <c r="AM305" i="29"/>
  <c r="AL305" i="29"/>
  <c r="AJ305" i="29"/>
  <c r="AK305" i="29" s="1"/>
  <c r="AI305" i="29"/>
  <c r="AH305" i="29"/>
  <c r="AG305" i="29"/>
  <c r="AF305" i="29"/>
  <c r="AE305" i="29"/>
  <c r="AD305" i="29"/>
  <c r="AC305" i="29"/>
  <c r="AB305" i="29"/>
  <c r="Z305" i="29"/>
  <c r="AA305" i="29" s="1"/>
  <c r="Y305" i="29"/>
  <c r="X305" i="29"/>
  <c r="W305" i="29"/>
  <c r="V305" i="29"/>
  <c r="U305" i="29"/>
  <c r="T305" i="29"/>
  <c r="S305" i="29"/>
  <c r="R305" i="29"/>
  <c r="Q305" i="29"/>
  <c r="P305" i="29"/>
  <c r="O305" i="29"/>
  <c r="N305" i="29"/>
  <c r="M305" i="29"/>
  <c r="L305" i="29"/>
  <c r="K305" i="29"/>
  <c r="J305" i="29"/>
  <c r="I305" i="29"/>
  <c r="H305" i="29"/>
  <c r="F305" i="29"/>
  <c r="G305" i="29" s="1"/>
  <c r="E305" i="29"/>
  <c r="D305" i="29"/>
  <c r="D314" i="29" s="1"/>
  <c r="C305" i="29"/>
  <c r="DD304" i="29"/>
  <c r="DC304" i="29"/>
  <c r="DB304" i="29"/>
  <c r="DA304" i="29"/>
  <c r="CZ304" i="29"/>
  <c r="CZ314" i="29" s="1"/>
  <c r="CY304" i="29"/>
  <c r="CW304" i="29"/>
  <c r="CV304" i="29"/>
  <c r="CU304" i="29"/>
  <c r="CT304" i="29"/>
  <c r="CR304" i="29"/>
  <c r="CS304" i="29" s="1"/>
  <c r="CQ304" i="29"/>
  <c r="CP304" i="29"/>
  <c r="CP314" i="29" s="1"/>
  <c r="CO304" i="29"/>
  <c r="CO314" i="29" s="1"/>
  <c r="CN304" i="29"/>
  <c r="CM304" i="29"/>
  <c r="CL304" i="29"/>
  <c r="CK304" i="29"/>
  <c r="CJ304" i="29"/>
  <c r="CH304" i="29"/>
  <c r="CG304" i="29"/>
  <c r="CG314" i="29" s="1"/>
  <c r="CF304" i="29"/>
  <c r="CF314" i="29" s="1"/>
  <c r="CE304" i="29"/>
  <c r="CE314" i="29" s="1"/>
  <c r="CD304" i="29"/>
  <c r="CC304" i="29"/>
  <c r="CB304" i="29"/>
  <c r="CA304" i="29"/>
  <c r="BZ304" i="29"/>
  <c r="BZ314" i="29" s="1"/>
  <c r="BX304" i="29"/>
  <c r="BW304" i="29"/>
  <c r="BW314" i="29" s="1"/>
  <c r="BV304" i="29"/>
  <c r="BU304" i="29"/>
  <c r="BT304" i="29"/>
  <c r="BS304" i="29"/>
  <c r="BR304" i="29"/>
  <c r="BR314" i="29" s="1"/>
  <c r="BQ304" i="29"/>
  <c r="BQ314" i="29" s="1"/>
  <c r="BP304" i="29"/>
  <c r="BP314" i="29" s="1"/>
  <c r="BO304" i="29"/>
  <c r="BN304" i="29"/>
  <c r="BM304" i="29"/>
  <c r="BL304" i="29"/>
  <c r="BK304" i="29"/>
  <c r="BJ304" i="29"/>
  <c r="BI304" i="29"/>
  <c r="BH304" i="29"/>
  <c r="BG304" i="29"/>
  <c r="BG314" i="29" s="1"/>
  <c r="BF304" i="29"/>
  <c r="BD304" i="29"/>
  <c r="BE304" i="29" s="1"/>
  <c r="BC304" i="29"/>
  <c r="BB304" i="29"/>
  <c r="BA304" i="29"/>
  <c r="BA314" i="29" s="1"/>
  <c r="AY304" i="29"/>
  <c r="AY314" i="29" s="1"/>
  <c r="AZ314" i="29" s="1"/>
  <c r="AX304" i="29"/>
  <c r="AW304" i="29"/>
  <c r="AV304" i="29"/>
  <c r="AT304" i="29"/>
  <c r="AS304" i="29"/>
  <c r="AR304" i="29"/>
  <c r="AR314" i="29" s="1"/>
  <c r="AQ304" i="29"/>
  <c r="AP304" i="29"/>
  <c r="AO304" i="29"/>
  <c r="AN304" i="29"/>
  <c r="AM304" i="29"/>
  <c r="AL304" i="29"/>
  <c r="AJ304" i="29"/>
  <c r="AK304" i="29" s="1"/>
  <c r="AI304" i="29"/>
  <c r="AH304" i="29"/>
  <c r="AG304" i="29"/>
  <c r="AF304" i="29"/>
  <c r="AE304" i="29"/>
  <c r="AD304" i="29"/>
  <c r="AC304" i="29"/>
  <c r="AB304" i="29"/>
  <c r="AA304" i="29"/>
  <c r="Z304" i="29"/>
  <c r="Y304" i="29"/>
  <c r="X304" i="29"/>
  <c r="W304" i="29"/>
  <c r="U304" i="29"/>
  <c r="T304" i="29"/>
  <c r="S304" i="29"/>
  <c r="R304" i="29"/>
  <c r="P304" i="29"/>
  <c r="O304" i="29"/>
  <c r="N304" i="29"/>
  <c r="M304" i="29"/>
  <c r="K304" i="29"/>
  <c r="J304" i="29"/>
  <c r="I304" i="29"/>
  <c r="H304" i="29"/>
  <c r="H314" i="29" s="1"/>
  <c r="F304" i="29"/>
  <c r="E304" i="29"/>
  <c r="D304" i="29"/>
  <c r="C304" i="29"/>
  <c r="CO302" i="29"/>
  <c r="CL302" i="29"/>
  <c r="BQ302" i="29"/>
  <c r="BL302" i="29"/>
  <c r="AX302" i="29"/>
  <c r="AM302" i="29"/>
  <c r="X302" i="29"/>
  <c r="N302" i="29"/>
  <c r="M302" i="29"/>
  <c r="DD301" i="29"/>
  <c r="DB301" i="29"/>
  <c r="DA301" i="29"/>
  <c r="CZ301" i="29"/>
  <c r="CY301" i="29"/>
  <c r="CW301" i="29"/>
  <c r="CV301" i="29"/>
  <c r="CU301" i="29"/>
  <c r="CT301" i="29"/>
  <c r="CX301" i="29" s="1"/>
  <c r="CR301" i="29"/>
  <c r="CS301" i="29" s="1"/>
  <c r="CQ301" i="29"/>
  <c r="CP301" i="29"/>
  <c r="CO301" i="29"/>
  <c r="CM301" i="29"/>
  <c r="CL301" i="29"/>
  <c r="CK301" i="29"/>
  <c r="CJ301" i="29"/>
  <c r="CH301" i="29"/>
  <c r="CG301" i="29"/>
  <c r="CF301" i="29"/>
  <c r="CI301" i="29" s="1"/>
  <c r="CE301" i="29"/>
  <c r="CC301" i="29"/>
  <c r="CB301" i="29"/>
  <c r="CD301" i="29" s="1"/>
  <c r="CA301" i="29"/>
  <c r="BZ301" i="29"/>
  <c r="BX301" i="29"/>
  <c r="BW301" i="29"/>
  <c r="BV301" i="29"/>
  <c r="BU301" i="29"/>
  <c r="BS301" i="29"/>
  <c r="BT301" i="29" s="1"/>
  <c r="BR301" i="29"/>
  <c r="BQ301" i="29"/>
  <c r="BP301" i="29"/>
  <c r="BN301" i="29"/>
  <c r="BM301" i="29"/>
  <c r="BL301" i="29"/>
  <c r="BK301" i="29"/>
  <c r="BI301" i="29"/>
  <c r="BH301" i="29"/>
  <c r="BG301" i="29"/>
  <c r="BF301" i="29"/>
  <c r="BJ301" i="29" s="1"/>
  <c r="BD301" i="29"/>
  <c r="BC301" i="29"/>
  <c r="BE301" i="29" s="1"/>
  <c r="BB301" i="29"/>
  <c r="BA301" i="29"/>
  <c r="AY301" i="29"/>
  <c r="AX301" i="29"/>
  <c r="AW301" i="29"/>
  <c r="AV301" i="29"/>
  <c r="AZ301" i="29" s="1"/>
  <c r="AU301" i="29"/>
  <c r="AT301" i="29"/>
  <c r="AS301" i="29"/>
  <c r="AR301" i="29"/>
  <c r="AQ301" i="29"/>
  <c r="AO301" i="29"/>
  <c r="AN301" i="29"/>
  <c r="AM301" i="29"/>
  <c r="AL301" i="29"/>
  <c r="AJ301" i="29"/>
  <c r="AI301" i="29"/>
  <c r="AH301" i="29"/>
  <c r="AG301" i="29"/>
  <c r="AE301" i="29"/>
  <c r="AD301" i="29"/>
  <c r="AC301" i="29"/>
  <c r="AB301" i="29"/>
  <c r="AF301" i="29" s="1"/>
  <c r="Z301" i="29"/>
  <c r="Y301" i="29"/>
  <c r="X301" i="29"/>
  <c r="W301" i="29"/>
  <c r="AA301" i="29" s="1"/>
  <c r="U301" i="29"/>
  <c r="T301" i="29"/>
  <c r="S301" i="29"/>
  <c r="R301" i="29"/>
  <c r="P301" i="29"/>
  <c r="O301" i="29"/>
  <c r="Q301" i="29" s="1"/>
  <c r="N301" i="29"/>
  <c r="M301" i="29"/>
  <c r="K301" i="29"/>
  <c r="J301" i="29"/>
  <c r="L301" i="29" s="1"/>
  <c r="I301" i="29"/>
  <c r="H301" i="29"/>
  <c r="F301" i="29"/>
  <c r="E301" i="29"/>
  <c r="D301" i="29"/>
  <c r="G301" i="29" s="1"/>
  <c r="C301" i="29"/>
  <c r="DD300" i="29"/>
  <c r="DB300" i="29"/>
  <c r="DA300" i="29"/>
  <c r="DC300" i="29" s="1"/>
  <c r="CZ300" i="29"/>
  <c r="CY300" i="29"/>
  <c r="CW300" i="29"/>
  <c r="CV300" i="29"/>
  <c r="CX300" i="29" s="1"/>
  <c r="CU300" i="29"/>
  <c r="CT300" i="29"/>
  <c r="CR300" i="29"/>
  <c r="CQ300" i="29"/>
  <c r="CP300" i="29"/>
  <c r="CS300" i="29" s="1"/>
  <c r="CO300" i="29"/>
  <c r="CN300" i="29"/>
  <c r="CM300" i="29"/>
  <c r="CL300" i="29"/>
  <c r="CK300" i="29"/>
  <c r="CJ300" i="29"/>
  <c r="CH300" i="29"/>
  <c r="CG300" i="29"/>
  <c r="CF300" i="29"/>
  <c r="CE300" i="29"/>
  <c r="CC300" i="29"/>
  <c r="CB300" i="29"/>
  <c r="CA300" i="29"/>
  <c r="BZ300" i="29"/>
  <c r="CD300" i="29" s="1"/>
  <c r="BX300" i="29"/>
  <c r="BW300" i="29"/>
  <c r="BV300" i="29"/>
  <c r="BU300" i="29"/>
  <c r="BS300" i="29"/>
  <c r="BR300" i="29"/>
  <c r="BQ300" i="29"/>
  <c r="BP300" i="29"/>
  <c r="BT300" i="29" s="1"/>
  <c r="BO300" i="29"/>
  <c r="BN300" i="29"/>
  <c r="BM300" i="29"/>
  <c r="BL300" i="29"/>
  <c r="BK300" i="29"/>
  <c r="BI300" i="29"/>
  <c r="BH300" i="29"/>
  <c r="BG300" i="29"/>
  <c r="BF300" i="29"/>
  <c r="BJ300" i="29" s="1"/>
  <c r="BE300" i="29"/>
  <c r="BD300" i="29"/>
  <c r="BC300" i="29"/>
  <c r="BB300" i="29"/>
  <c r="BA300" i="29"/>
  <c r="AY300" i="29"/>
  <c r="AX300" i="29"/>
  <c r="AZ300" i="29" s="1"/>
  <c r="AW300" i="29"/>
  <c r="AV300" i="29"/>
  <c r="AT300" i="29"/>
  <c r="AS300" i="29"/>
  <c r="AR300" i="29"/>
  <c r="AQ300" i="29"/>
  <c r="AU300" i="29" s="1"/>
  <c r="AO300" i="29"/>
  <c r="AP300" i="29" s="1"/>
  <c r="AN300" i="29"/>
  <c r="AM300" i="29"/>
  <c r="AL300" i="29"/>
  <c r="AJ300" i="29"/>
  <c r="AI300" i="29"/>
  <c r="AH300" i="29"/>
  <c r="AG300" i="29"/>
  <c r="AK300" i="29" s="1"/>
  <c r="AE300" i="29"/>
  <c r="AD300" i="29"/>
  <c r="AC300" i="29"/>
  <c r="AB300" i="29"/>
  <c r="Z300" i="29"/>
  <c r="Y300" i="29"/>
  <c r="AA300" i="29" s="1"/>
  <c r="X300" i="29"/>
  <c r="W300" i="29"/>
  <c r="V300" i="29"/>
  <c r="U300" i="29"/>
  <c r="T300" i="29"/>
  <c r="S300" i="29"/>
  <c r="R300" i="29"/>
  <c r="P300" i="29"/>
  <c r="O300" i="29"/>
  <c r="N300" i="29"/>
  <c r="Q300" i="29" s="1"/>
  <c r="M300" i="29"/>
  <c r="K300" i="29"/>
  <c r="J300" i="29"/>
  <c r="I300" i="29"/>
  <c r="L300" i="29" s="1"/>
  <c r="H300" i="29"/>
  <c r="F300" i="29"/>
  <c r="E300" i="29"/>
  <c r="D300" i="29"/>
  <c r="C300" i="29"/>
  <c r="DD299" i="29"/>
  <c r="DB299" i="29"/>
  <c r="DA299" i="29"/>
  <c r="CZ299" i="29"/>
  <c r="DC299" i="29" s="1"/>
  <c r="CY299" i="29"/>
  <c r="CW299" i="29"/>
  <c r="CV299" i="29"/>
  <c r="CU299" i="29"/>
  <c r="CX299" i="29" s="1"/>
  <c r="CT299" i="29"/>
  <c r="CR299" i="29"/>
  <c r="CQ299" i="29"/>
  <c r="CP299" i="29"/>
  <c r="CO299" i="29"/>
  <c r="CM299" i="29"/>
  <c r="CL299" i="29"/>
  <c r="CK299" i="29"/>
  <c r="CJ299" i="29"/>
  <c r="CN299" i="29" s="1"/>
  <c r="CH299" i="29"/>
  <c r="CG299" i="29"/>
  <c r="CF299" i="29"/>
  <c r="CE299" i="29"/>
  <c r="CC299" i="29"/>
  <c r="CB299" i="29"/>
  <c r="CA299" i="29"/>
  <c r="BZ299" i="29"/>
  <c r="CD299" i="29" s="1"/>
  <c r="BY299" i="29"/>
  <c r="BX299" i="29"/>
  <c r="BW299" i="29"/>
  <c r="BV299" i="29"/>
  <c r="BU299" i="29"/>
  <c r="BS299" i="29"/>
  <c r="BR299" i="29"/>
  <c r="BQ299" i="29"/>
  <c r="BP299" i="29"/>
  <c r="BT299" i="29" s="1"/>
  <c r="BN299" i="29"/>
  <c r="BM299" i="29"/>
  <c r="BL299" i="29"/>
  <c r="BO299" i="29" s="1"/>
  <c r="BK299" i="29"/>
  <c r="BJ299" i="29"/>
  <c r="BI299" i="29"/>
  <c r="BH299" i="29"/>
  <c r="BG299" i="29"/>
  <c r="BF299" i="29"/>
  <c r="BD299" i="29"/>
  <c r="BC299" i="29"/>
  <c r="BB299" i="29"/>
  <c r="BA299" i="29"/>
  <c r="BE299" i="29" s="1"/>
  <c r="AZ299" i="29"/>
  <c r="AY299" i="29"/>
  <c r="AX299" i="29"/>
  <c r="AW299" i="29"/>
  <c r="AV299" i="29"/>
  <c r="AT299" i="29"/>
  <c r="AS299" i="29"/>
  <c r="AR299" i="29"/>
  <c r="AQ299" i="29"/>
  <c r="AO299" i="29"/>
  <c r="AN299" i="29"/>
  <c r="AM299" i="29"/>
  <c r="AL299" i="29"/>
  <c r="AP299" i="29" s="1"/>
  <c r="AJ299" i="29"/>
  <c r="AI299" i="29"/>
  <c r="AK299" i="29" s="1"/>
  <c r="AH299" i="29"/>
  <c r="AG299" i="29"/>
  <c r="AE299" i="29"/>
  <c r="AD299" i="29"/>
  <c r="AC299" i="29"/>
  <c r="AB299" i="29"/>
  <c r="AF299" i="29" s="1"/>
  <c r="AA299" i="29"/>
  <c r="Z299" i="29"/>
  <c r="Y299" i="29"/>
  <c r="X299" i="29"/>
  <c r="W299" i="29"/>
  <c r="U299" i="29"/>
  <c r="T299" i="29"/>
  <c r="S299" i="29"/>
  <c r="V299" i="29" s="1"/>
  <c r="R299" i="29"/>
  <c r="P299" i="29"/>
  <c r="O299" i="29"/>
  <c r="N299" i="29"/>
  <c r="M299" i="29"/>
  <c r="K299" i="29"/>
  <c r="J299" i="29"/>
  <c r="I299" i="29"/>
  <c r="H299" i="29"/>
  <c r="L299" i="29" s="1"/>
  <c r="F299" i="29"/>
  <c r="E299" i="29"/>
  <c r="D299" i="29"/>
  <c r="C299" i="29"/>
  <c r="G299" i="29" s="1"/>
  <c r="DD298" i="29"/>
  <c r="DB298" i="29"/>
  <c r="DA298" i="29"/>
  <c r="CZ298" i="29"/>
  <c r="CY298" i="29"/>
  <c r="CW298" i="29"/>
  <c r="CV298" i="29"/>
  <c r="CU298" i="29"/>
  <c r="CT298" i="29"/>
  <c r="CX298" i="29" s="1"/>
  <c r="CR298" i="29"/>
  <c r="CQ298" i="29"/>
  <c r="CP298" i="29"/>
  <c r="CO298" i="29"/>
  <c r="CM298" i="29"/>
  <c r="CL298" i="29"/>
  <c r="CK298" i="29"/>
  <c r="CJ298" i="29"/>
  <c r="CN298" i="29" s="1"/>
  <c r="CH298" i="29"/>
  <c r="CI298" i="29" s="1"/>
  <c r="CG298" i="29"/>
  <c r="CF298" i="29"/>
  <c r="CE298" i="29"/>
  <c r="CC298" i="29"/>
  <c r="CB298" i="29"/>
  <c r="CA298" i="29"/>
  <c r="BZ298" i="29"/>
  <c r="BX298" i="29"/>
  <c r="BW298" i="29"/>
  <c r="BV298" i="29"/>
  <c r="BY298" i="29" s="1"/>
  <c r="BU298" i="29"/>
  <c r="BS298" i="29"/>
  <c r="BR298" i="29"/>
  <c r="BT298" i="29" s="1"/>
  <c r="BQ298" i="29"/>
  <c r="BP298" i="29"/>
  <c r="BN298" i="29"/>
  <c r="BM298" i="29"/>
  <c r="BL298" i="29"/>
  <c r="BK298" i="29"/>
  <c r="BI298" i="29"/>
  <c r="BJ298" i="29" s="1"/>
  <c r="BH298" i="29"/>
  <c r="BG298" i="29"/>
  <c r="BF298" i="29"/>
  <c r="BD298" i="29"/>
  <c r="BC298" i="29"/>
  <c r="BB298" i="29"/>
  <c r="BA298" i="29"/>
  <c r="AY298" i="29"/>
  <c r="AX298" i="29"/>
  <c r="AW298" i="29"/>
  <c r="AV298" i="29"/>
  <c r="AZ298" i="29" s="1"/>
  <c r="AT298" i="29"/>
  <c r="AS298" i="29"/>
  <c r="AU298" i="29" s="1"/>
  <c r="AR298" i="29"/>
  <c r="AQ298" i="29"/>
  <c r="AO298" i="29"/>
  <c r="AN298" i="29"/>
  <c r="AM298" i="29"/>
  <c r="AL298" i="29"/>
  <c r="AP298" i="29" s="1"/>
  <c r="AK298" i="29"/>
  <c r="AJ298" i="29"/>
  <c r="AI298" i="29"/>
  <c r="AH298" i="29"/>
  <c r="AG298" i="29"/>
  <c r="AE298" i="29"/>
  <c r="AD298" i="29"/>
  <c r="AC298" i="29"/>
  <c r="AB298" i="29"/>
  <c r="Z298" i="29"/>
  <c r="Y298" i="29"/>
  <c r="X298" i="29"/>
  <c r="W298" i="29"/>
  <c r="U298" i="29"/>
  <c r="T298" i="29"/>
  <c r="S298" i="29"/>
  <c r="R298" i="29"/>
  <c r="V298" i="29" s="1"/>
  <c r="P298" i="29"/>
  <c r="O298" i="29"/>
  <c r="N298" i="29"/>
  <c r="M298" i="29"/>
  <c r="Q298" i="29" s="1"/>
  <c r="K298" i="29"/>
  <c r="J298" i="29"/>
  <c r="I298" i="29"/>
  <c r="H298" i="29"/>
  <c r="F298" i="29"/>
  <c r="E298" i="29"/>
  <c r="G298" i="29" s="1"/>
  <c r="D298" i="29"/>
  <c r="C298" i="29"/>
  <c r="DD297" i="29"/>
  <c r="DB297" i="29"/>
  <c r="DA297" i="29"/>
  <c r="CZ297" i="29"/>
  <c r="CY297" i="29"/>
  <c r="CW297" i="29"/>
  <c r="CV297" i="29"/>
  <c r="CU297" i="29"/>
  <c r="CT297" i="29"/>
  <c r="CX297" i="29" s="1"/>
  <c r="CS297" i="29"/>
  <c r="CR297" i="29"/>
  <c r="CQ297" i="29"/>
  <c r="CP297" i="29"/>
  <c r="CO297" i="29"/>
  <c r="CM297" i="29"/>
  <c r="CL297" i="29"/>
  <c r="CK297" i="29"/>
  <c r="CJ297" i="29"/>
  <c r="CN297" i="29" s="1"/>
  <c r="CH297" i="29"/>
  <c r="CG297" i="29"/>
  <c r="CF297" i="29"/>
  <c r="CI297" i="29" s="1"/>
  <c r="CE297" i="29"/>
  <c r="CC297" i="29"/>
  <c r="CB297" i="29"/>
  <c r="CD297" i="29" s="1"/>
  <c r="CA297" i="29"/>
  <c r="BZ297" i="29"/>
  <c r="BX297" i="29"/>
  <c r="BW297" i="29"/>
  <c r="BV297" i="29"/>
  <c r="BU297" i="29"/>
  <c r="BT297" i="29"/>
  <c r="BS297" i="29"/>
  <c r="BR297" i="29"/>
  <c r="BQ297" i="29"/>
  <c r="BP297" i="29"/>
  <c r="BN297" i="29"/>
  <c r="BM297" i="29"/>
  <c r="BL297" i="29"/>
  <c r="BK297" i="29"/>
  <c r="BO297" i="29" s="1"/>
  <c r="BI297" i="29"/>
  <c r="BH297" i="29"/>
  <c r="BG297" i="29"/>
  <c r="BF297" i="29"/>
  <c r="BJ297" i="29" s="1"/>
  <c r="BD297" i="29"/>
  <c r="BC297" i="29"/>
  <c r="BB297" i="29"/>
  <c r="BA297" i="29"/>
  <c r="AY297" i="29"/>
  <c r="AX297" i="29"/>
  <c r="AW297" i="29"/>
  <c r="AV297" i="29"/>
  <c r="AZ297" i="29" s="1"/>
  <c r="AU297" i="29"/>
  <c r="AT297" i="29"/>
  <c r="AS297" i="29"/>
  <c r="AR297" i="29"/>
  <c r="AQ297" i="29"/>
  <c r="AO297" i="29"/>
  <c r="AN297" i="29"/>
  <c r="AM297" i="29"/>
  <c r="AP297" i="29" s="1"/>
  <c r="AL297" i="29"/>
  <c r="AJ297" i="29"/>
  <c r="AI297" i="29"/>
  <c r="AH297" i="29"/>
  <c r="AG297" i="29"/>
  <c r="AE297" i="29"/>
  <c r="AD297" i="29"/>
  <c r="AC297" i="29"/>
  <c r="AB297" i="29"/>
  <c r="AF297" i="29" s="1"/>
  <c r="Z297" i="29"/>
  <c r="Y297" i="29"/>
  <c r="X297" i="29"/>
  <c r="W297" i="29"/>
  <c r="AA297" i="29" s="1"/>
  <c r="U297" i="29"/>
  <c r="T297" i="29"/>
  <c r="S297" i="29"/>
  <c r="R297" i="29"/>
  <c r="V297" i="29" s="1"/>
  <c r="P297" i="29"/>
  <c r="O297" i="29"/>
  <c r="Q297" i="29" s="1"/>
  <c r="N297" i="29"/>
  <c r="M297" i="29"/>
  <c r="L297" i="29"/>
  <c r="K297" i="29"/>
  <c r="J297" i="29"/>
  <c r="I297" i="29"/>
  <c r="H297" i="29"/>
  <c r="F297" i="29"/>
  <c r="E297" i="29"/>
  <c r="D297" i="29"/>
  <c r="G297" i="29" s="1"/>
  <c r="C297" i="29"/>
  <c r="DD296" i="29"/>
  <c r="DB296" i="29"/>
  <c r="DA296" i="29"/>
  <c r="DC296" i="29" s="1"/>
  <c r="CZ296" i="29"/>
  <c r="CY296" i="29"/>
  <c r="CW296" i="29"/>
  <c r="CV296" i="29"/>
  <c r="CX296" i="29" s="1"/>
  <c r="CU296" i="29"/>
  <c r="CT296" i="29"/>
  <c r="CR296" i="29"/>
  <c r="CQ296" i="29"/>
  <c r="CP296" i="29"/>
  <c r="CS296" i="29" s="1"/>
  <c r="CO296" i="29"/>
  <c r="CN296" i="29"/>
  <c r="CM296" i="29"/>
  <c r="CL296" i="29"/>
  <c r="CK296" i="29"/>
  <c r="CJ296" i="29"/>
  <c r="CH296" i="29"/>
  <c r="CG296" i="29"/>
  <c r="CF296" i="29"/>
  <c r="CE296" i="29"/>
  <c r="CC296" i="29"/>
  <c r="CB296" i="29"/>
  <c r="CA296" i="29"/>
  <c r="BZ296" i="29"/>
  <c r="CD296" i="29" s="1"/>
  <c r="BX296" i="29"/>
  <c r="BW296" i="29"/>
  <c r="BV296" i="29"/>
  <c r="BU296" i="29"/>
  <c r="BS296" i="29"/>
  <c r="BR296" i="29"/>
  <c r="BQ296" i="29"/>
  <c r="BP296" i="29"/>
  <c r="BT296" i="29" s="1"/>
  <c r="BN296" i="29"/>
  <c r="BM296" i="29"/>
  <c r="BO296" i="29" s="1"/>
  <c r="BL296" i="29"/>
  <c r="BK296" i="29"/>
  <c r="BI296" i="29"/>
  <c r="BH296" i="29"/>
  <c r="BG296" i="29"/>
  <c r="BF296" i="29"/>
  <c r="BE296" i="29"/>
  <c r="BD296" i="29"/>
  <c r="BC296" i="29"/>
  <c r="BB296" i="29"/>
  <c r="BA296" i="29"/>
  <c r="AY296" i="29"/>
  <c r="AZ296" i="29" s="1"/>
  <c r="AX296" i="29"/>
  <c r="AW296" i="29"/>
  <c r="AV296" i="29"/>
  <c r="AT296" i="29"/>
  <c r="AS296" i="29"/>
  <c r="AR296" i="29"/>
  <c r="AQ296" i="29"/>
  <c r="AU296" i="29" s="1"/>
  <c r="AP296" i="29"/>
  <c r="AO296" i="29"/>
  <c r="AN296" i="29"/>
  <c r="AM296" i="29"/>
  <c r="AL296" i="29"/>
  <c r="AJ296" i="29"/>
  <c r="AI296" i="29"/>
  <c r="AH296" i="29"/>
  <c r="AG296" i="29"/>
  <c r="AK296" i="29" s="1"/>
  <c r="AE296" i="29"/>
  <c r="AD296" i="29"/>
  <c r="AD302" i="29" s="1"/>
  <c r="AC296" i="29"/>
  <c r="AB296" i="29"/>
  <c r="Z296" i="29"/>
  <c r="Y296" i="29"/>
  <c r="AA296" i="29" s="1"/>
  <c r="X296" i="29"/>
  <c r="W296" i="29"/>
  <c r="V296" i="29"/>
  <c r="U296" i="29"/>
  <c r="T296" i="29"/>
  <c r="S296" i="29"/>
  <c r="R296" i="29"/>
  <c r="Q296" i="29"/>
  <c r="P296" i="29"/>
  <c r="O296" i="29"/>
  <c r="N296" i="29"/>
  <c r="M296" i="29"/>
  <c r="K296" i="29"/>
  <c r="J296" i="29"/>
  <c r="I296" i="29"/>
  <c r="L296" i="29" s="1"/>
  <c r="H296" i="29"/>
  <c r="F296" i="29"/>
  <c r="E296" i="29"/>
  <c r="D296" i="29"/>
  <c r="C296" i="29"/>
  <c r="DD295" i="29"/>
  <c r="DB295" i="29"/>
  <c r="DA295" i="29"/>
  <c r="CZ295" i="29"/>
  <c r="DC295" i="29" s="1"/>
  <c r="CY295" i="29"/>
  <c r="CW295" i="29"/>
  <c r="CV295" i="29"/>
  <c r="CU295" i="29"/>
  <c r="CX295" i="29" s="1"/>
  <c r="CT295" i="29"/>
  <c r="CR295" i="29"/>
  <c r="CQ295" i="29"/>
  <c r="CP295" i="29"/>
  <c r="CO295" i="29"/>
  <c r="CM295" i="29"/>
  <c r="CL295" i="29"/>
  <c r="CK295" i="29"/>
  <c r="CJ295" i="29"/>
  <c r="CN295" i="29" s="1"/>
  <c r="CH295" i="29"/>
  <c r="CG295" i="29"/>
  <c r="CF295" i="29"/>
  <c r="CE295" i="29"/>
  <c r="CC295" i="29"/>
  <c r="CB295" i="29"/>
  <c r="CA295" i="29"/>
  <c r="BZ295" i="29"/>
  <c r="CD295" i="29" s="1"/>
  <c r="BX295" i="29"/>
  <c r="BY295" i="29" s="1"/>
  <c r="BW295" i="29"/>
  <c r="BV295" i="29"/>
  <c r="BU295" i="29"/>
  <c r="BS295" i="29"/>
  <c r="BR295" i="29"/>
  <c r="BQ295" i="29"/>
  <c r="BP295" i="29"/>
  <c r="BN295" i="29"/>
  <c r="BM295" i="29"/>
  <c r="BL295" i="29"/>
  <c r="BO295" i="29" s="1"/>
  <c r="BK295" i="29"/>
  <c r="BI295" i="29"/>
  <c r="BH295" i="29"/>
  <c r="BJ295" i="29" s="1"/>
  <c r="BG295" i="29"/>
  <c r="BF295" i="29"/>
  <c r="BD295" i="29"/>
  <c r="BC295" i="29"/>
  <c r="BB295" i="29"/>
  <c r="BB302" i="29" s="1"/>
  <c r="BA295" i="29"/>
  <c r="AY295" i="29"/>
  <c r="AZ295" i="29" s="1"/>
  <c r="AX295" i="29"/>
  <c r="AW295" i="29"/>
  <c r="AV295" i="29"/>
  <c r="AT295" i="29"/>
  <c r="AS295" i="29"/>
  <c r="AR295" i="29"/>
  <c r="AQ295" i="29"/>
  <c r="AO295" i="29"/>
  <c r="AN295" i="29"/>
  <c r="AM295" i="29"/>
  <c r="AL295" i="29"/>
  <c r="AP295" i="29" s="1"/>
  <c r="AJ295" i="29"/>
  <c r="AK295" i="29" s="1"/>
  <c r="AI295" i="29"/>
  <c r="AH295" i="29"/>
  <c r="AG295" i="29"/>
  <c r="AE295" i="29"/>
  <c r="AD295" i="29"/>
  <c r="AC295" i="29"/>
  <c r="AC302" i="29" s="1"/>
  <c r="AB295" i="29"/>
  <c r="AF295" i="29" s="1"/>
  <c r="AA295" i="29"/>
  <c r="Z295" i="29"/>
  <c r="Y295" i="29"/>
  <c r="X295" i="29"/>
  <c r="W295" i="29"/>
  <c r="U295" i="29"/>
  <c r="T295" i="29"/>
  <c r="S295" i="29"/>
  <c r="R295" i="29"/>
  <c r="P295" i="29"/>
  <c r="O295" i="29"/>
  <c r="N295" i="29"/>
  <c r="M295" i="29"/>
  <c r="Q295" i="29" s="1"/>
  <c r="L295" i="29"/>
  <c r="K295" i="29"/>
  <c r="J295" i="29"/>
  <c r="I295" i="29"/>
  <c r="H295" i="29"/>
  <c r="F295" i="29"/>
  <c r="E295" i="29"/>
  <c r="D295" i="29"/>
  <c r="C295" i="29"/>
  <c r="G295" i="29" s="1"/>
  <c r="DD294" i="29"/>
  <c r="DB294" i="29"/>
  <c r="DA294" i="29"/>
  <c r="CZ294" i="29"/>
  <c r="CY294" i="29"/>
  <c r="CW294" i="29"/>
  <c r="CV294" i="29"/>
  <c r="CU294" i="29"/>
  <c r="CT294" i="29"/>
  <c r="CX294" i="29" s="1"/>
  <c r="CR294" i="29"/>
  <c r="CQ294" i="29"/>
  <c r="CP294" i="29"/>
  <c r="CO294" i="29"/>
  <c r="CS294" i="29" s="1"/>
  <c r="CM294" i="29"/>
  <c r="CL294" i="29"/>
  <c r="CK294" i="29"/>
  <c r="CJ294" i="29"/>
  <c r="CH294" i="29"/>
  <c r="CG294" i="29"/>
  <c r="CI294" i="29" s="1"/>
  <c r="CF294" i="29"/>
  <c r="CE294" i="29"/>
  <c r="CD294" i="29"/>
  <c r="CC294" i="29"/>
  <c r="CB294" i="29"/>
  <c r="CA294" i="29"/>
  <c r="BZ294" i="29"/>
  <c r="BX294" i="29"/>
  <c r="BW294" i="29"/>
  <c r="BV294" i="29"/>
  <c r="BU294" i="29"/>
  <c r="BY294" i="29" s="1"/>
  <c r="BS294" i="29"/>
  <c r="BR294" i="29"/>
  <c r="BQ294" i="29"/>
  <c r="BT294" i="29" s="1"/>
  <c r="BP294" i="29"/>
  <c r="BN294" i="29"/>
  <c r="BN302" i="29" s="1"/>
  <c r="BM294" i="29"/>
  <c r="BL294" i="29"/>
  <c r="BK294" i="29"/>
  <c r="BI294" i="29"/>
  <c r="BH294" i="29"/>
  <c r="BG294" i="29"/>
  <c r="BF294" i="29"/>
  <c r="BJ294" i="29" s="1"/>
  <c r="BE294" i="29"/>
  <c r="BD294" i="29"/>
  <c r="BC294" i="29"/>
  <c r="BB294" i="29"/>
  <c r="BA294" i="29"/>
  <c r="AY294" i="29"/>
  <c r="AX294" i="29"/>
  <c r="AW294" i="29"/>
  <c r="AV294" i="29"/>
  <c r="AZ294" i="29" s="1"/>
  <c r="AU294" i="29"/>
  <c r="AT294" i="29"/>
  <c r="AS294" i="29"/>
  <c r="AR294" i="29"/>
  <c r="AQ294" i="29"/>
  <c r="AO294" i="29"/>
  <c r="AN294" i="29"/>
  <c r="AM294" i="29"/>
  <c r="AL294" i="29"/>
  <c r="AJ294" i="29"/>
  <c r="AI294" i="29"/>
  <c r="AH294" i="29"/>
  <c r="AG294" i="29"/>
  <c r="AE294" i="29"/>
  <c r="AF294" i="29" s="1"/>
  <c r="AD294" i="29"/>
  <c r="AC294" i="29"/>
  <c r="AB294" i="29"/>
  <c r="Z294" i="29"/>
  <c r="Y294" i="29"/>
  <c r="X294" i="29"/>
  <c r="W294" i="29"/>
  <c r="V294" i="29"/>
  <c r="U294" i="29"/>
  <c r="T294" i="29"/>
  <c r="S294" i="29"/>
  <c r="R294" i="29"/>
  <c r="Q294" i="29"/>
  <c r="P294" i="29"/>
  <c r="P302" i="29" s="1"/>
  <c r="O294" i="29"/>
  <c r="O302" i="29" s="1"/>
  <c r="N294" i="29"/>
  <c r="M294" i="29"/>
  <c r="K294" i="29"/>
  <c r="J294" i="29"/>
  <c r="I294" i="29"/>
  <c r="H294" i="29"/>
  <c r="L294" i="29" s="1"/>
  <c r="F294" i="29"/>
  <c r="F302" i="29" s="1"/>
  <c r="E294" i="29"/>
  <c r="D294" i="29"/>
  <c r="C294" i="29"/>
  <c r="DD293" i="29"/>
  <c r="DB293" i="29"/>
  <c r="DA293" i="29"/>
  <c r="CZ293" i="29"/>
  <c r="CZ302" i="29" s="1"/>
  <c r="CY293" i="29"/>
  <c r="CW293" i="29"/>
  <c r="CV293" i="29"/>
  <c r="CU293" i="29"/>
  <c r="CT293" i="29"/>
  <c r="CX293" i="29" s="1"/>
  <c r="CR293" i="29"/>
  <c r="CQ293" i="29"/>
  <c r="CP293" i="29"/>
  <c r="CO293" i="29"/>
  <c r="CM293" i="29"/>
  <c r="CL293" i="29"/>
  <c r="CK293" i="29"/>
  <c r="CJ293" i="29"/>
  <c r="CI293" i="29"/>
  <c r="CH293" i="29"/>
  <c r="CG293" i="29"/>
  <c r="CF293" i="29"/>
  <c r="CE293" i="29"/>
  <c r="CC293" i="29"/>
  <c r="CB293" i="29"/>
  <c r="CB302" i="29" s="1"/>
  <c r="CA293" i="29"/>
  <c r="BZ293" i="29"/>
  <c r="BX293" i="29"/>
  <c r="BW293" i="29"/>
  <c r="BV293" i="29"/>
  <c r="BU293" i="29"/>
  <c r="BY293" i="29" s="1"/>
  <c r="BS293" i="29"/>
  <c r="BS302" i="29" s="1"/>
  <c r="BR293" i="29"/>
  <c r="BQ293" i="29"/>
  <c r="BP293" i="29"/>
  <c r="BN293" i="29"/>
  <c r="BM293" i="29"/>
  <c r="BL293" i="29"/>
  <c r="BK293" i="29"/>
  <c r="BI293" i="29"/>
  <c r="BH293" i="29"/>
  <c r="BG293" i="29"/>
  <c r="BF293" i="29"/>
  <c r="BD293" i="29"/>
  <c r="BC293" i="29"/>
  <c r="BB293" i="29"/>
  <c r="BA293" i="29"/>
  <c r="AZ293" i="29"/>
  <c r="AY293" i="29"/>
  <c r="AX293" i="29"/>
  <c r="AW293" i="29"/>
  <c r="AV293" i="29"/>
  <c r="AU293" i="29"/>
  <c r="AT293" i="29"/>
  <c r="AS293" i="29"/>
  <c r="AR293" i="29"/>
  <c r="AQ293" i="29"/>
  <c r="AO293" i="29"/>
  <c r="AN293" i="29"/>
  <c r="AM293" i="29"/>
  <c r="AP293" i="29" s="1"/>
  <c r="AL293" i="29"/>
  <c r="AJ293" i="29"/>
  <c r="AI293" i="29"/>
  <c r="AH293" i="29"/>
  <c r="AG293" i="29"/>
  <c r="AE293" i="29"/>
  <c r="AE302" i="29" s="1"/>
  <c r="AD293" i="29"/>
  <c r="AC293" i="29"/>
  <c r="AB293" i="29"/>
  <c r="AF293" i="29" s="1"/>
  <c r="AA293" i="29"/>
  <c r="Z293" i="29"/>
  <c r="Y293" i="29"/>
  <c r="X293" i="29"/>
  <c r="W293" i="29"/>
  <c r="W302" i="29" s="1"/>
  <c r="U293" i="29"/>
  <c r="T293" i="29"/>
  <c r="S293" i="29"/>
  <c r="R293" i="29"/>
  <c r="P293" i="29"/>
  <c r="O293" i="29"/>
  <c r="Q293" i="29" s="1"/>
  <c r="N293" i="29"/>
  <c r="M293" i="29"/>
  <c r="K293" i="29"/>
  <c r="J293" i="29"/>
  <c r="L293" i="29" s="1"/>
  <c r="I293" i="29"/>
  <c r="H293" i="29"/>
  <c r="F293" i="29"/>
  <c r="E293" i="29"/>
  <c r="D293" i="29"/>
  <c r="C293" i="29"/>
  <c r="DD292" i="29"/>
  <c r="DB292" i="29"/>
  <c r="DA292" i="29"/>
  <c r="CZ292" i="29"/>
  <c r="CY292" i="29"/>
  <c r="CW292" i="29"/>
  <c r="CW302" i="29" s="1"/>
  <c r="CV292" i="29"/>
  <c r="CU292" i="29"/>
  <c r="CT292" i="29"/>
  <c r="CT302" i="29" s="1"/>
  <c r="CR292" i="29"/>
  <c r="CQ292" i="29"/>
  <c r="CP292" i="29"/>
  <c r="CO292" i="29"/>
  <c r="CN292" i="29"/>
  <c r="CM292" i="29"/>
  <c r="CL292" i="29"/>
  <c r="CK292" i="29"/>
  <c r="CJ292" i="29"/>
  <c r="CH292" i="29"/>
  <c r="CG292" i="29"/>
  <c r="CF292" i="29"/>
  <c r="CF302" i="29" s="1"/>
  <c r="CE292" i="29"/>
  <c r="CC292" i="29"/>
  <c r="CB292" i="29"/>
  <c r="CA292" i="29"/>
  <c r="BZ292" i="29"/>
  <c r="CD292" i="29" s="1"/>
  <c r="BX292" i="29"/>
  <c r="BW292" i="29"/>
  <c r="BW302" i="29" s="1"/>
  <c r="BV292" i="29"/>
  <c r="BU292" i="29"/>
  <c r="BS292" i="29"/>
  <c r="BR292" i="29"/>
  <c r="BR302" i="29" s="1"/>
  <c r="BQ292" i="29"/>
  <c r="BP292" i="29"/>
  <c r="BO292" i="29"/>
  <c r="BN292" i="29"/>
  <c r="BM292" i="29"/>
  <c r="BL292" i="29"/>
  <c r="BK292" i="29"/>
  <c r="BI292" i="29"/>
  <c r="BI302" i="29" s="1"/>
  <c r="BH292" i="29"/>
  <c r="BG292" i="29"/>
  <c r="BF292" i="29"/>
  <c r="BD292" i="29"/>
  <c r="BC292" i="29"/>
  <c r="BB292" i="29"/>
  <c r="BA292" i="29"/>
  <c r="BE292" i="29" s="1"/>
  <c r="AZ292" i="29"/>
  <c r="AY292" i="29"/>
  <c r="AX292" i="29"/>
  <c r="AW292" i="29"/>
  <c r="AV292" i="29"/>
  <c r="AT292" i="29"/>
  <c r="AT302" i="29" s="1"/>
  <c r="AS292" i="29"/>
  <c r="AR292" i="29"/>
  <c r="AQ292" i="29"/>
  <c r="AP292" i="29"/>
  <c r="AO292" i="29"/>
  <c r="AN292" i="29"/>
  <c r="AM292" i="29"/>
  <c r="AL292" i="29"/>
  <c r="AJ292" i="29"/>
  <c r="AI292" i="29"/>
  <c r="AI302" i="29" s="1"/>
  <c r="AH292" i="29"/>
  <c r="AH302" i="29" s="1"/>
  <c r="AG292" i="29"/>
  <c r="AE292" i="29"/>
  <c r="AD292" i="29"/>
  <c r="AC292" i="29"/>
  <c r="AB292" i="29"/>
  <c r="Z292" i="29"/>
  <c r="Y292" i="29"/>
  <c r="X292" i="29"/>
  <c r="W292" i="29"/>
  <c r="U292" i="29"/>
  <c r="T292" i="29"/>
  <c r="S292" i="29"/>
  <c r="R292" i="29"/>
  <c r="Q292" i="29"/>
  <c r="P292" i="29"/>
  <c r="O292" i="29"/>
  <c r="N292" i="29"/>
  <c r="M292" i="29"/>
  <c r="K292" i="29"/>
  <c r="J292" i="29"/>
  <c r="I292" i="29"/>
  <c r="H292" i="29"/>
  <c r="F292" i="29"/>
  <c r="E292" i="29"/>
  <c r="D292" i="29"/>
  <c r="C292" i="29"/>
  <c r="CY290" i="29"/>
  <c r="CG290" i="29"/>
  <c r="CF290" i="29"/>
  <c r="BX290" i="29"/>
  <c r="BY290" i="29" s="1"/>
  <c r="AQ290" i="29"/>
  <c r="U290" i="29"/>
  <c r="V290" i="29" s="1"/>
  <c r="DD289" i="29"/>
  <c r="DB289" i="29"/>
  <c r="DC289" i="29" s="1"/>
  <c r="DA289" i="29"/>
  <c r="CZ289" i="29"/>
  <c r="CY289" i="29"/>
  <c r="CW289" i="29"/>
  <c r="CX289" i="29" s="1"/>
  <c r="CV289" i="29"/>
  <c r="CU289" i="29"/>
  <c r="CT289" i="29"/>
  <c r="CS289" i="29"/>
  <c r="CR289" i="29"/>
  <c r="CQ289" i="29"/>
  <c r="CP289" i="29"/>
  <c r="CO289" i="29"/>
  <c r="CN289" i="29"/>
  <c r="CM289" i="29"/>
  <c r="CL289" i="29"/>
  <c r="CK289" i="29"/>
  <c r="CJ289" i="29"/>
  <c r="CH289" i="29"/>
  <c r="CI289" i="29" s="1"/>
  <c r="CG289" i="29"/>
  <c r="CF289" i="29"/>
  <c r="CE289" i="29"/>
  <c r="CD289" i="29"/>
  <c r="CC289" i="29"/>
  <c r="CB289" i="29"/>
  <c r="CA289" i="29"/>
  <c r="BZ289" i="29"/>
  <c r="BY289" i="29"/>
  <c r="BX289" i="29"/>
  <c r="BW289" i="29"/>
  <c r="BV289" i="29"/>
  <c r="BU289" i="29"/>
  <c r="BT289" i="29"/>
  <c r="BS289" i="29"/>
  <c r="BR289" i="29"/>
  <c r="BQ289" i="29"/>
  <c r="BP289" i="29"/>
  <c r="BN289" i="29"/>
  <c r="BO289" i="29" s="1"/>
  <c r="BM289" i="29"/>
  <c r="BL289" i="29"/>
  <c r="BK289" i="29"/>
  <c r="BI289" i="29"/>
  <c r="BJ289" i="29" s="1"/>
  <c r="BH289" i="29"/>
  <c r="BG289" i="29"/>
  <c r="BF289" i="29"/>
  <c r="BD289" i="29"/>
  <c r="BE289" i="29" s="1"/>
  <c r="BC289" i="29"/>
  <c r="BB289" i="29"/>
  <c r="BA289" i="29"/>
  <c r="AZ289" i="29"/>
  <c r="AY289" i="29"/>
  <c r="AX289" i="29"/>
  <c r="AW289" i="29"/>
  <c r="AV289" i="29"/>
  <c r="AU289" i="29"/>
  <c r="AT289" i="29"/>
  <c r="AS289" i="29"/>
  <c r="AR289" i="29"/>
  <c r="AQ289" i="29"/>
  <c r="AP289" i="29"/>
  <c r="AO289" i="29"/>
  <c r="AN289" i="29"/>
  <c r="AM289" i="29"/>
  <c r="AL289" i="29"/>
  <c r="AK289" i="29"/>
  <c r="AJ289" i="29"/>
  <c r="AI289" i="29"/>
  <c r="AH289" i="29"/>
  <c r="AG289" i="29"/>
  <c r="AF289" i="29"/>
  <c r="AE289" i="29"/>
  <c r="AD289" i="29"/>
  <c r="AC289" i="29"/>
  <c r="AB289" i="29"/>
  <c r="Z289" i="29"/>
  <c r="AA289" i="29" s="1"/>
  <c r="Y289" i="29"/>
  <c r="X289" i="29"/>
  <c r="W289" i="29"/>
  <c r="V289" i="29"/>
  <c r="U289" i="29"/>
  <c r="T289" i="29"/>
  <c r="S289" i="29"/>
  <c r="R289" i="29"/>
  <c r="Q289" i="29"/>
  <c r="P289" i="29"/>
  <c r="O289" i="29"/>
  <c r="N289" i="29"/>
  <c r="M289" i="29"/>
  <c r="L289" i="29"/>
  <c r="K289" i="29"/>
  <c r="J289" i="29"/>
  <c r="I289" i="29"/>
  <c r="H289" i="29"/>
  <c r="G289" i="29"/>
  <c r="F289" i="29"/>
  <c r="E289" i="29"/>
  <c r="D289" i="29"/>
  <c r="C289" i="29"/>
  <c r="DD288" i="29"/>
  <c r="DC288" i="29"/>
  <c r="DB288" i="29"/>
  <c r="DA288" i="29"/>
  <c r="CZ288" i="29"/>
  <c r="CY288" i="29"/>
  <c r="CX288" i="29"/>
  <c r="CW288" i="29"/>
  <c r="CV288" i="29"/>
  <c r="CU288" i="29"/>
  <c r="CT288" i="29"/>
  <c r="CR288" i="29"/>
  <c r="CS288" i="29" s="1"/>
  <c r="CQ288" i="29"/>
  <c r="CP288" i="29"/>
  <c r="CO288" i="29"/>
  <c r="CM288" i="29"/>
  <c r="CN288" i="29" s="1"/>
  <c r="CL288" i="29"/>
  <c r="CK288" i="29"/>
  <c r="CJ288" i="29"/>
  <c r="CI288" i="29"/>
  <c r="CH288" i="29"/>
  <c r="CG288" i="29"/>
  <c r="CF288" i="29"/>
  <c r="CE288" i="29"/>
  <c r="CD288" i="29"/>
  <c r="CC288" i="29"/>
  <c r="CB288" i="29"/>
  <c r="CA288" i="29"/>
  <c r="BZ288" i="29"/>
  <c r="BX288" i="29"/>
  <c r="BY288" i="29" s="1"/>
  <c r="BW288" i="29"/>
  <c r="BV288" i="29"/>
  <c r="BU288" i="29"/>
  <c r="BS288" i="29"/>
  <c r="BT288" i="29" s="1"/>
  <c r="BR288" i="29"/>
  <c r="BQ288" i="29"/>
  <c r="BP288" i="29"/>
  <c r="BN288" i="29"/>
  <c r="BO288" i="29" s="1"/>
  <c r="BM288" i="29"/>
  <c r="BL288" i="29"/>
  <c r="BK288" i="29"/>
  <c r="BJ288" i="29"/>
  <c r="BI288" i="29"/>
  <c r="BH288" i="29"/>
  <c r="BG288" i="29"/>
  <c r="BF288" i="29"/>
  <c r="BE288" i="29"/>
  <c r="BD288" i="29"/>
  <c r="BC288" i="29"/>
  <c r="BB288" i="29"/>
  <c r="BA288" i="29"/>
  <c r="AY288" i="29"/>
  <c r="AZ288" i="29" s="1"/>
  <c r="AX288" i="29"/>
  <c r="AW288" i="29"/>
  <c r="AV288" i="29"/>
  <c r="AU288" i="29"/>
  <c r="AT288" i="29"/>
  <c r="AS288" i="29"/>
  <c r="AR288" i="29"/>
  <c r="AQ288" i="29"/>
  <c r="AO288" i="29"/>
  <c r="AP288" i="29" s="1"/>
  <c r="AN288" i="29"/>
  <c r="AM288" i="29"/>
  <c r="AL288" i="29"/>
  <c r="AJ288" i="29"/>
  <c r="AK288" i="29" s="1"/>
  <c r="AI288" i="29"/>
  <c r="AH288" i="29"/>
  <c r="AG288" i="29"/>
  <c r="AE288" i="29"/>
  <c r="AF288" i="29" s="1"/>
  <c r="AD288" i="29"/>
  <c r="AC288" i="29"/>
  <c r="AB288" i="29"/>
  <c r="Z288" i="29"/>
  <c r="AA288" i="29" s="1"/>
  <c r="Y288" i="29"/>
  <c r="X288" i="29"/>
  <c r="W288" i="29"/>
  <c r="V288" i="29"/>
  <c r="U288" i="29"/>
  <c r="T288" i="29"/>
  <c r="S288" i="29"/>
  <c r="R288" i="29"/>
  <c r="Q288" i="29"/>
  <c r="P288" i="29"/>
  <c r="O288" i="29"/>
  <c r="N288" i="29"/>
  <c r="M288" i="29"/>
  <c r="K288" i="29"/>
  <c r="L288" i="29" s="1"/>
  <c r="J288" i="29"/>
  <c r="I288" i="29"/>
  <c r="H288" i="29"/>
  <c r="G288" i="29"/>
  <c r="F288" i="29"/>
  <c r="E288" i="29"/>
  <c r="D288" i="29"/>
  <c r="C288" i="29"/>
  <c r="DD287" i="29"/>
  <c r="DB287" i="29"/>
  <c r="DC287" i="29" s="1"/>
  <c r="DA287" i="29"/>
  <c r="CZ287" i="29"/>
  <c r="CY287" i="29"/>
  <c r="CW287" i="29"/>
  <c r="CX287" i="29" s="1"/>
  <c r="CV287" i="29"/>
  <c r="CU287" i="29"/>
  <c r="CT287" i="29"/>
  <c r="CS287" i="29"/>
  <c r="CR287" i="29"/>
  <c r="CQ287" i="29"/>
  <c r="CP287" i="29"/>
  <c r="CO287" i="29"/>
  <c r="CM287" i="29"/>
  <c r="CN287" i="29" s="1"/>
  <c r="CL287" i="29"/>
  <c r="CK287" i="29"/>
  <c r="CJ287" i="29"/>
  <c r="CH287" i="29"/>
  <c r="CI287" i="29" s="1"/>
  <c r="CG287" i="29"/>
  <c r="CF287" i="29"/>
  <c r="CE287" i="29"/>
  <c r="CC287" i="29"/>
  <c r="CD287" i="29" s="1"/>
  <c r="CB287" i="29"/>
  <c r="CA287" i="29"/>
  <c r="BZ287" i="29"/>
  <c r="BX287" i="29"/>
  <c r="BY287" i="29" s="1"/>
  <c r="BW287" i="29"/>
  <c r="BV287" i="29"/>
  <c r="BU287" i="29"/>
  <c r="BT287" i="29"/>
  <c r="BS287" i="29"/>
  <c r="BR287" i="29"/>
  <c r="BQ287" i="29"/>
  <c r="BP287" i="29"/>
  <c r="BN287" i="29"/>
  <c r="BO287" i="29" s="1"/>
  <c r="BM287" i="29"/>
  <c r="BL287" i="29"/>
  <c r="BK287" i="29"/>
  <c r="BI287" i="29"/>
  <c r="BJ287" i="29" s="1"/>
  <c r="BH287" i="29"/>
  <c r="BG287" i="29"/>
  <c r="BF287" i="29"/>
  <c r="BE287" i="29"/>
  <c r="BD287" i="29"/>
  <c r="BC287" i="29"/>
  <c r="BB287" i="29"/>
  <c r="BA287" i="29"/>
  <c r="AY287" i="29"/>
  <c r="AZ287" i="29" s="1"/>
  <c r="AX287" i="29"/>
  <c r="AW287" i="29"/>
  <c r="AV287" i="29"/>
  <c r="AT287" i="29"/>
  <c r="AU287" i="29" s="1"/>
  <c r="AS287" i="29"/>
  <c r="AR287" i="29"/>
  <c r="AQ287" i="29"/>
  <c r="AO287" i="29"/>
  <c r="AP287" i="29" s="1"/>
  <c r="AN287" i="29"/>
  <c r="AM287" i="29"/>
  <c r="AL287" i="29"/>
  <c r="AJ287" i="29"/>
  <c r="AK287" i="29" s="1"/>
  <c r="AI287" i="29"/>
  <c r="AH287" i="29"/>
  <c r="AG287" i="29"/>
  <c r="AF287" i="29"/>
  <c r="AE287" i="29"/>
  <c r="AD287" i="29"/>
  <c r="AC287" i="29"/>
  <c r="AB287" i="29"/>
  <c r="Z287" i="29"/>
  <c r="AA287" i="29" s="1"/>
  <c r="Y287" i="29"/>
  <c r="X287" i="29"/>
  <c r="W287" i="29"/>
  <c r="V287" i="29"/>
  <c r="U287" i="29"/>
  <c r="T287" i="29"/>
  <c r="S287" i="29"/>
  <c r="R287" i="29"/>
  <c r="P287" i="29"/>
  <c r="Q287" i="29" s="1"/>
  <c r="O287" i="29"/>
  <c r="N287" i="29"/>
  <c r="M287" i="29"/>
  <c r="K287" i="29"/>
  <c r="L287" i="29" s="1"/>
  <c r="J287" i="29"/>
  <c r="I287" i="29"/>
  <c r="H287" i="29"/>
  <c r="F287" i="29"/>
  <c r="G287" i="29" s="1"/>
  <c r="E287" i="29"/>
  <c r="D287" i="29"/>
  <c r="C287" i="29"/>
  <c r="DD286" i="29"/>
  <c r="DB286" i="29"/>
  <c r="DC286" i="29" s="1"/>
  <c r="DA286" i="29"/>
  <c r="CZ286" i="29"/>
  <c r="CY286" i="29"/>
  <c r="CW286" i="29"/>
  <c r="CX286" i="29" s="1"/>
  <c r="CV286" i="29"/>
  <c r="CU286" i="29"/>
  <c r="CT286" i="29"/>
  <c r="CR286" i="29"/>
  <c r="CS286" i="29" s="1"/>
  <c r="CQ286" i="29"/>
  <c r="CP286" i="29"/>
  <c r="CO286" i="29"/>
  <c r="CM286" i="29"/>
  <c r="CN286" i="29" s="1"/>
  <c r="CL286" i="29"/>
  <c r="CK286" i="29"/>
  <c r="CJ286" i="29"/>
  <c r="CI286" i="29"/>
  <c r="CH286" i="29"/>
  <c r="CG286" i="29"/>
  <c r="CF286" i="29"/>
  <c r="CE286" i="29"/>
  <c r="CD286" i="29"/>
  <c r="CC286" i="29"/>
  <c r="CB286" i="29"/>
  <c r="CA286" i="29"/>
  <c r="BZ286" i="29"/>
  <c r="BX286" i="29"/>
  <c r="BY286" i="29" s="1"/>
  <c r="BW286" i="29"/>
  <c r="BV286" i="29"/>
  <c r="BU286" i="29"/>
  <c r="BS286" i="29"/>
  <c r="BT286" i="29" s="1"/>
  <c r="BR286" i="29"/>
  <c r="BQ286" i="29"/>
  <c r="BP286" i="29"/>
  <c r="BN286" i="29"/>
  <c r="BO286" i="29" s="1"/>
  <c r="BM286" i="29"/>
  <c r="BL286" i="29"/>
  <c r="BK286" i="29"/>
  <c r="BJ286" i="29"/>
  <c r="BI286" i="29"/>
  <c r="BH286" i="29"/>
  <c r="BG286" i="29"/>
  <c r="BF286" i="29"/>
  <c r="BE286" i="29"/>
  <c r="BD286" i="29"/>
  <c r="BC286" i="29"/>
  <c r="BB286" i="29"/>
  <c r="BA286" i="29"/>
  <c r="AY286" i="29"/>
  <c r="AZ286" i="29" s="1"/>
  <c r="AX286" i="29"/>
  <c r="AW286" i="29"/>
  <c r="AV286" i="29"/>
  <c r="AT286" i="29"/>
  <c r="AU286" i="29" s="1"/>
  <c r="AS286" i="29"/>
  <c r="AR286" i="29"/>
  <c r="AQ286" i="29"/>
  <c r="AO286" i="29"/>
  <c r="AP286" i="29" s="1"/>
  <c r="AN286" i="29"/>
  <c r="AM286" i="29"/>
  <c r="AM290" i="29" s="1"/>
  <c r="AL286" i="29"/>
  <c r="AJ286" i="29"/>
  <c r="AK286" i="29" s="1"/>
  <c r="AI286" i="29"/>
  <c r="AH286" i="29"/>
  <c r="AG286" i="29"/>
  <c r="AE286" i="29"/>
  <c r="AF286" i="29" s="1"/>
  <c r="AD286" i="29"/>
  <c r="AC286" i="29"/>
  <c r="AB286" i="29"/>
  <c r="Z286" i="29"/>
  <c r="AA286" i="29" s="1"/>
  <c r="Y286" i="29"/>
  <c r="X286" i="29"/>
  <c r="W286" i="29"/>
  <c r="V286" i="29"/>
  <c r="U286" i="29"/>
  <c r="T286" i="29"/>
  <c r="S286" i="29"/>
  <c r="R286" i="29"/>
  <c r="Q286" i="29"/>
  <c r="P286" i="29"/>
  <c r="O286" i="29"/>
  <c r="N286" i="29"/>
  <c r="M286" i="29"/>
  <c r="K286" i="29"/>
  <c r="L286" i="29" s="1"/>
  <c r="J286" i="29"/>
  <c r="I286" i="29"/>
  <c r="H286" i="29"/>
  <c r="F286" i="29"/>
  <c r="G286" i="29" s="1"/>
  <c r="E286" i="29"/>
  <c r="D286" i="29"/>
  <c r="C286" i="29"/>
  <c r="DD285" i="29"/>
  <c r="DC285" i="29"/>
  <c r="DB285" i="29"/>
  <c r="DA285" i="29"/>
  <c r="CZ285" i="29"/>
  <c r="CY285" i="29"/>
  <c r="CW285" i="29"/>
  <c r="CX285" i="29" s="1"/>
  <c r="CV285" i="29"/>
  <c r="CU285" i="29"/>
  <c r="CT285" i="29"/>
  <c r="CS285" i="29"/>
  <c r="CR285" i="29"/>
  <c r="CQ285" i="29"/>
  <c r="CP285" i="29"/>
  <c r="CO285" i="29"/>
  <c r="CM285" i="29"/>
  <c r="CN285" i="29" s="1"/>
  <c r="CL285" i="29"/>
  <c r="CK285" i="29"/>
  <c r="CJ285" i="29"/>
  <c r="CH285" i="29"/>
  <c r="CI285" i="29" s="1"/>
  <c r="CG285" i="29"/>
  <c r="CF285" i="29"/>
  <c r="CE285" i="29"/>
  <c r="CE290" i="29" s="1"/>
  <c r="CC285" i="29"/>
  <c r="CD285" i="29" s="1"/>
  <c r="CB285" i="29"/>
  <c r="CA285" i="29"/>
  <c r="BZ285" i="29"/>
  <c r="BX285" i="29"/>
  <c r="BY285" i="29" s="1"/>
  <c r="BW285" i="29"/>
  <c r="BV285" i="29"/>
  <c r="BU285" i="29"/>
  <c r="BT285" i="29"/>
  <c r="BS285" i="29"/>
  <c r="BR285" i="29"/>
  <c r="BQ285" i="29"/>
  <c r="BP285" i="29"/>
  <c r="BN285" i="29"/>
  <c r="BO285" i="29" s="1"/>
  <c r="BM285" i="29"/>
  <c r="BL285" i="29"/>
  <c r="BK285" i="29"/>
  <c r="BI285" i="29"/>
  <c r="BJ285" i="29" s="1"/>
  <c r="BH285" i="29"/>
  <c r="BG285" i="29"/>
  <c r="BF285" i="29"/>
  <c r="BE285" i="29"/>
  <c r="BD285" i="29"/>
  <c r="BC285" i="29"/>
  <c r="BB285" i="29"/>
  <c r="BA285" i="29"/>
  <c r="AY285" i="29"/>
  <c r="AZ285" i="29" s="1"/>
  <c r="AX285" i="29"/>
  <c r="AW285" i="29"/>
  <c r="AV285" i="29"/>
  <c r="AT285" i="29"/>
  <c r="AU285" i="29" s="1"/>
  <c r="AS285" i="29"/>
  <c r="AR285" i="29"/>
  <c r="AQ285" i="29"/>
  <c r="AO285" i="29"/>
  <c r="AP285" i="29" s="1"/>
  <c r="AN285" i="29"/>
  <c r="AM285" i="29"/>
  <c r="AL285" i="29"/>
  <c r="AJ285" i="29"/>
  <c r="AK285" i="29" s="1"/>
  <c r="AI285" i="29"/>
  <c r="AH285" i="29"/>
  <c r="AG285" i="29"/>
  <c r="AF285" i="29"/>
  <c r="AE285" i="29"/>
  <c r="AD285" i="29"/>
  <c r="AC285" i="29"/>
  <c r="AB285" i="29"/>
  <c r="AA285" i="29"/>
  <c r="Z285" i="29"/>
  <c r="Y285" i="29"/>
  <c r="X285" i="29"/>
  <c r="W285" i="29"/>
  <c r="U285" i="29"/>
  <c r="V285" i="29" s="1"/>
  <c r="T285" i="29"/>
  <c r="S285" i="29"/>
  <c r="R285" i="29"/>
  <c r="Q285" i="29"/>
  <c r="P285" i="29"/>
  <c r="O285" i="29"/>
  <c r="N285" i="29"/>
  <c r="M285" i="29"/>
  <c r="K285" i="29"/>
  <c r="L285" i="29" s="1"/>
  <c r="J285" i="29"/>
  <c r="I285" i="29"/>
  <c r="H285" i="29"/>
  <c r="F285" i="29"/>
  <c r="G285" i="29" s="1"/>
  <c r="E285" i="29"/>
  <c r="D285" i="29"/>
  <c r="C285" i="29"/>
  <c r="DD284" i="29"/>
  <c r="DB284" i="29"/>
  <c r="DC284" i="29" s="1"/>
  <c r="DA284" i="29"/>
  <c r="CZ284" i="29"/>
  <c r="CY284" i="29"/>
  <c r="CW284" i="29"/>
  <c r="CX284" i="29" s="1"/>
  <c r="CV284" i="29"/>
  <c r="CU284" i="29"/>
  <c r="CT284" i="29"/>
  <c r="CR284" i="29"/>
  <c r="CS284" i="29" s="1"/>
  <c r="CQ284" i="29"/>
  <c r="CP284" i="29"/>
  <c r="CO284" i="29"/>
  <c r="CM284" i="29"/>
  <c r="CN284" i="29" s="1"/>
  <c r="CL284" i="29"/>
  <c r="CK284" i="29"/>
  <c r="CJ284" i="29"/>
  <c r="CH284" i="29"/>
  <c r="CI284" i="29" s="1"/>
  <c r="CG284" i="29"/>
  <c r="CF284" i="29"/>
  <c r="CE284" i="29"/>
  <c r="CD284" i="29"/>
  <c r="CC284" i="29"/>
  <c r="CB284" i="29"/>
  <c r="CA284" i="29"/>
  <c r="BZ284" i="29"/>
  <c r="BX284" i="29"/>
  <c r="BY284" i="29" s="1"/>
  <c r="BW284" i="29"/>
  <c r="BV284" i="29"/>
  <c r="BU284" i="29"/>
  <c r="BS284" i="29"/>
  <c r="BT284" i="29" s="1"/>
  <c r="BR284" i="29"/>
  <c r="BQ284" i="29"/>
  <c r="BP284" i="29"/>
  <c r="BO284" i="29"/>
  <c r="BN284" i="29"/>
  <c r="BM284" i="29"/>
  <c r="BL284" i="29"/>
  <c r="BK284" i="29"/>
  <c r="BI284" i="29"/>
  <c r="BJ284" i="29" s="1"/>
  <c r="BH284" i="29"/>
  <c r="BG284" i="29"/>
  <c r="BF284" i="29"/>
  <c r="BD284" i="29"/>
  <c r="BE284" i="29" s="1"/>
  <c r="BC284" i="29"/>
  <c r="BB284" i="29"/>
  <c r="BA284" i="29"/>
  <c r="AZ284" i="29"/>
  <c r="AY284" i="29"/>
  <c r="AX284" i="29"/>
  <c r="AW284" i="29"/>
  <c r="AV284" i="29"/>
  <c r="AT284" i="29"/>
  <c r="AU284" i="29" s="1"/>
  <c r="AS284" i="29"/>
  <c r="AR284" i="29"/>
  <c r="AQ284" i="29"/>
  <c r="AP284" i="29"/>
  <c r="AO284" i="29"/>
  <c r="AN284" i="29"/>
  <c r="AM284" i="29"/>
  <c r="AL284" i="29"/>
  <c r="AJ284" i="29"/>
  <c r="AK284" i="29" s="1"/>
  <c r="AI284" i="29"/>
  <c r="AH284" i="29"/>
  <c r="AG284" i="29"/>
  <c r="AE284" i="29"/>
  <c r="AF284" i="29" s="1"/>
  <c r="AD284" i="29"/>
  <c r="AC284" i="29"/>
  <c r="AB284" i="29"/>
  <c r="Z284" i="29"/>
  <c r="AA284" i="29" s="1"/>
  <c r="Y284" i="29"/>
  <c r="X284" i="29"/>
  <c r="W284" i="29"/>
  <c r="U284" i="29"/>
  <c r="V284" i="29" s="1"/>
  <c r="T284" i="29"/>
  <c r="T290" i="29" s="1"/>
  <c r="S284" i="29"/>
  <c r="R284" i="29"/>
  <c r="P284" i="29"/>
  <c r="Q284" i="29" s="1"/>
  <c r="O284" i="29"/>
  <c r="N284" i="29"/>
  <c r="M284" i="29"/>
  <c r="K284" i="29"/>
  <c r="L284" i="29" s="1"/>
  <c r="J284" i="29"/>
  <c r="I284" i="29"/>
  <c r="H284" i="29"/>
  <c r="F284" i="29"/>
  <c r="G284" i="29" s="1"/>
  <c r="E284" i="29"/>
  <c r="D284" i="29"/>
  <c r="C284" i="29"/>
  <c r="DD283" i="29"/>
  <c r="DB283" i="29"/>
  <c r="DC283" i="29" s="1"/>
  <c r="DA283" i="29"/>
  <c r="CZ283" i="29"/>
  <c r="CY283" i="29"/>
  <c r="CW283" i="29"/>
  <c r="CX283" i="29" s="1"/>
  <c r="CV283" i="29"/>
  <c r="CU283" i="29"/>
  <c r="CT283" i="29"/>
  <c r="CR283" i="29"/>
  <c r="CS283" i="29" s="1"/>
  <c r="CQ283" i="29"/>
  <c r="CP283" i="29"/>
  <c r="CO283" i="29"/>
  <c r="CN283" i="29"/>
  <c r="CM283" i="29"/>
  <c r="CL283" i="29"/>
  <c r="CK283" i="29"/>
  <c r="CJ283" i="29"/>
  <c r="CI283" i="29"/>
  <c r="CH283" i="29"/>
  <c r="CG283" i="29"/>
  <c r="CF283" i="29"/>
  <c r="CE283" i="29"/>
  <c r="CC283" i="29"/>
  <c r="CD283" i="29" s="1"/>
  <c r="CB283" i="29"/>
  <c r="CA283" i="29"/>
  <c r="BZ283" i="29"/>
  <c r="BY283" i="29"/>
  <c r="BX283" i="29"/>
  <c r="BW283" i="29"/>
  <c r="BV283" i="29"/>
  <c r="BU283" i="29"/>
  <c r="BS283" i="29"/>
  <c r="BT283" i="29" s="1"/>
  <c r="BR283" i="29"/>
  <c r="BQ283" i="29"/>
  <c r="BP283" i="29"/>
  <c r="BN283" i="29"/>
  <c r="BO283" i="29" s="1"/>
  <c r="BM283" i="29"/>
  <c r="BL283" i="29"/>
  <c r="BK283" i="29"/>
  <c r="BI283" i="29"/>
  <c r="BH283" i="29"/>
  <c r="BG283" i="29"/>
  <c r="BF283" i="29"/>
  <c r="BD283" i="29"/>
  <c r="BE283" i="29" s="1"/>
  <c r="BC283" i="29"/>
  <c r="BB283" i="29"/>
  <c r="BB290" i="29" s="1"/>
  <c r="BA283" i="29"/>
  <c r="AZ283" i="29"/>
  <c r="AY283" i="29"/>
  <c r="AX283" i="29"/>
  <c r="AW283" i="29"/>
  <c r="AV283" i="29"/>
  <c r="AT283" i="29"/>
  <c r="AU283" i="29" s="1"/>
  <c r="AS283" i="29"/>
  <c r="AR283" i="29"/>
  <c r="AQ283" i="29"/>
  <c r="AO283" i="29"/>
  <c r="AP283" i="29" s="1"/>
  <c r="AN283" i="29"/>
  <c r="AM283" i="29"/>
  <c r="AL283" i="29"/>
  <c r="AK283" i="29"/>
  <c r="AJ283" i="29"/>
  <c r="AI283" i="29"/>
  <c r="AH283" i="29"/>
  <c r="AG283" i="29"/>
  <c r="AE283" i="29"/>
  <c r="AF283" i="29" s="1"/>
  <c r="AD283" i="29"/>
  <c r="AC283" i="29"/>
  <c r="AB283" i="29"/>
  <c r="Z283" i="29"/>
  <c r="AA283" i="29" s="1"/>
  <c r="Y283" i="29"/>
  <c r="X283" i="29"/>
  <c r="W283" i="29"/>
  <c r="U283" i="29"/>
  <c r="V283" i="29" s="1"/>
  <c r="T283" i="29"/>
  <c r="S283" i="29"/>
  <c r="R283" i="29"/>
  <c r="P283" i="29"/>
  <c r="Q283" i="29" s="1"/>
  <c r="O283" i="29"/>
  <c r="N283" i="29"/>
  <c r="M283" i="29"/>
  <c r="L283" i="29"/>
  <c r="K283" i="29"/>
  <c r="J283" i="29"/>
  <c r="I283" i="29"/>
  <c r="H283" i="29"/>
  <c r="G283" i="29"/>
  <c r="F283" i="29"/>
  <c r="E283" i="29"/>
  <c r="D283" i="29"/>
  <c r="C283" i="29"/>
  <c r="DD282" i="29"/>
  <c r="DB282" i="29"/>
  <c r="DC282" i="29" s="1"/>
  <c r="DA282" i="29"/>
  <c r="CZ282" i="29"/>
  <c r="CZ290" i="29" s="1"/>
  <c r="CY282" i="29"/>
  <c r="CX282" i="29"/>
  <c r="CW282" i="29"/>
  <c r="CV282" i="29"/>
  <c r="CU282" i="29"/>
  <c r="CT282" i="29"/>
  <c r="CR282" i="29"/>
  <c r="CS282" i="29" s="1"/>
  <c r="CQ282" i="29"/>
  <c r="CQ290" i="29" s="1"/>
  <c r="CP282" i="29"/>
  <c r="CP290" i="29" s="1"/>
  <c r="CO282" i="29"/>
  <c r="CM282" i="29"/>
  <c r="CN282" i="29" s="1"/>
  <c r="CL282" i="29"/>
  <c r="CK282" i="29"/>
  <c r="CJ282" i="29"/>
  <c r="CI282" i="29"/>
  <c r="CH282" i="29"/>
  <c r="CH290" i="29" s="1"/>
  <c r="CI290" i="29" s="1"/>
  <c r="CG282" i="29"/>
  <c r="CF282" i="29"/>
  <c r="CE282" i="29"/>
  <c r="CC282" i="29"/>
  <c r="CD282" i="29" s="1"/>
  <c r="CB282" i="29"/>
  <c r="CA282" i="29"/>
  <c r="BZ282" i="29"/>
  <c r="BX282" i="29"/>
  <c r="BY282" i="29" s="1"/>
  <c r="BW282" i="29"/>
  <c r="BV282" i="29"/>
  <c r="BU282" i="29"/>
  <c r="BT282" i="29"/>
  <c r="BS282" i="29"/>
  <c r="BS290" i="29" s="1"/>
  <c r="BT290" i="29" s="1"/>
  <c r="BR282" i="29"/>
  <c r="BQ282" i="29"/>
  <c r="BP282" i="29"/>
  <c r="BN282" i="29"/>
  <c r="BO282" i="29" s="1"/>
  <c r="BM282" i="29"/>
  <c r="BL282" i="29"/>
  <c r="BK282" i="29"/>
  <c r="BJ282" i="29"/>
  <c r="BI282" i="29"/>
  <c r="BH282" i="29"/>
  <c r="BG282" i="29"/>
  <c r="BF282" i="29"/>
  <c r="BE282" i="29"/>
  <c r="BD282" i="29"/>
  <c r="BC282" i="29"/>
  <c r="BC290" i="29" s="1"/>
  <c r="BB282" i="29"/>
  <c r="BA282" i="29"/>
  <c r="AY282" i="29"/>
  <c r="AZ282" i="29" s="1"/>
  <c r="AX282" i="29"/>
  <c r="AW282" i="29"/>
  <c r="AV282" i="29"/>
  <c r="AT282" i="29"/>
  <c r="AU282" i="29" s="1"/>
  <c r="AS282" i="29"/>
  <c r="AR282" i="29"/>
  <c r="AQ282" i="29"/>
  <c r="AO282" i="29"/>
  <c r="AP282" i="29" s="1"/>
  <c r="AN282" i="29"/>
  <c r="AM282" i="29"/>
  <c r="AL282" i="29"/>
  <c r="AJ282" i="29"/>
  <c r="AK282" i="29" s="1"/>
  <c r="AI282" i="29"/>
  <c r="AH282" i="29"/>
  <c r="AG282" i="29"/>
  <c r="AF282" i="29"/>
  <c r="AE282" i="29"/>
  <c r="AE290" i="29" s="1"/>
  <c r="AF290" i="29" s="1"/>
  <c r="AD282" i="29"/>
  <c r="AC282" i="29"/>
  <c r="AB282" i="29"/>
  <c r="Z282" i="29"/>
  <c r="AA282" i="29" s="1"/>
  <c r="Y282" i="29"/>
  <c r="X282" i="29"/>
  <c r="W282" i="29"/>
  <c r="V282" i="29"/>
  <c r="U282" i="29"/>
  <c r="T282" i="29"/>
  <c r="S282" i="29"/>
  <c r="R282" i="29"/>
  <c r="Q282" i="29"/>
  <c r="P282" i="29"/>
  <c r="O282" i="29"/>
  <c r="N282" i="29"/>
  <c r="M282" i="29"/>
  <c r="K282" i="29"/>
  <c r="L282" i="29" s="1"/>
  <c r="J282" i="29"/>
  <c r="I282" i="29"/>
  <c r="H282" i="29"/>
  <c r="G282" i="29"/>
  <c r="F282" i="29"/>
  <c r="E282" i="29"/>
  <c r="D282" i="29"/>
  <c r="C282" i="29"/>
  <c r="DD281" i="29"/>
  <c r="DB281" i="29"/>
  <c r="DC281" i="29" s="1"/>
  <c r="DA281" i="29"/>
  <c r="CZ281" i="29"/>
  <c r="CY281" i="29"/>
  <c r="CW281" i="29"/>
  <c r="CX281" i="29" s="1"/>
  <c r="CV281" i="29"/>
  <c r="CU281" i="29"/>
  <c r="CT281" i="29"/>
  <c r="CR281" i="29"/>
  <c r="CR290" i="29" s="1"/>
  <c r="CS290" i="29" s="1"/>
  <c r="CQ281" i="29"/>
  <c r="CP281" i="29"/>
  <c r="CO281" i="29"/>
  <c r="CM281" i="29"/>
  <c r="CN281" i="29" s="1"/>
  <c r="CL281" i="29"/>
  <c r="CK281" i="29"/>
  <c r="CJ281" i="29"/>
  <c r="CH281" i="29"/>
  <c r="CI281" i="29" s="1"/>
  <c r="CG281" i="29"/>
  <c r="CF281" i="29"/>
  <c r="CE281" i="29"/>
  <c r="CC281" i="29"/>
  <c r="CD281" i="29" s="1"/>
  <c r="CB281" i="29"/>
  <c r="CA281" i="29"/>
  <c r="BZ281" i="29"/>
  <c r="BX281" i="29"/>
  <c r="BY281" i="29" s="1"/>
  <c r="BW281" i="29"/>
  <c r="BV281" i="29"/>
  <c r="BU281" i="29"/>
  <c r="BT281" i="29"/>
  <c r="BS281" i="29"/>
  <c r="BR281" i="29"/>
  <c r="BQ281" i="29"/>
  <c r="BP281" i="29"/>
  <c r="BN281" i="29"/>
  <c r="BO281" i="29" s="1"/>
  <c r="BM281" i="29"/>
  <c r="BL281" i="29"/>
  <c r="BL290" i="29" s="1"/>
  <c r="BK281" i="29"/>
  <c r="BI281" i="29"/>
  <c r="BJ281" i="29" s="1"/>
  <c r="BH281" i="29"/>
  <c r="BG281" i="29"/>
  <c r="BF281" i="29"/>
  <c r="BE281" i="29"/>
  <c r="BD281" i="29"/>
  <c r="BC281" i="29"/>
  <c r="BB281" i="29"/>
  <c r="BA281" i="29"/>
  <c r="AY281" i="29"/>
  <c r="AZ281" i="29" s="1"/>
  <c r="AX281" i="29"/>
  <c r="AW281" i="29"/>
  <c r="AV281" i="29"/>
  <c r="AT281" i="29"/>
  <c r="AU281" i="29" s="1"/>
  <c r="AS281" i="29"/>
  <c r="AR281" i="29"/>
  <c r="AQ281" i="29"/>
  <c r="AP281" i="29"/>
  <c r="AO281" i="29"/>
  <c r="AN281" i="29"/>
  <c r="AM281" i="29"/>
  <c r="AL281" i="29"/>
  <c r="AJ281" i="29"/>
  <c r="AK281" i="29" s="1"/>
  <c r="AI281" i="29"/>
  <c r="AH281" i="29"/>
  <c r="AG281" i="29"/>
  <c r="AF281" i="29"/>
  <c r="AE281" i="29"/>
  <c r="AD281" i="29"/>
  <c r="AC281" i="29"/>
  <c r="AB281" i="29"/>
  <c r="Z281" i="29"/>
  <c r="AA281" i="29" s="1"/>
  <c r="Y281" i="29"/>
  <c r="X281" i="29"/>
  <c r="W281" i="29"/>
  <c r="U281" i="29"/>
  <c r="V281" i="29" s="1"/>
  <c r="T281" i="29"/>
  <c r="S281" i="29"/>
  <c r="S290" i="29" s="1"/>
  <c r="R281" i="29"/>
  <c r="P281" i="29"/>
  <c r="Q281" i="29" s="1"/>
  <c r="O281" i="29"/>
  <c r="N281" i="29"/>
  <c r="M281" i="29"/>
  <c r="K281" i="29"/>
  <c r="L281" i="29" s="1"/>
  <c r="J281" i="29"/>
  <c r="I281" i="29"/>
  <c r="H281" i="29"/>
  <c r="F281" i="29"/>
  <c r="G281" i="29" s="1"/>
  <c r="E281" i="29"/>
  <c r="D281" i="29"/>
  <c r="C281" i="29"/>
  <c r="DD280" i="29"/>
  <c r="DC280" i="29"/>
  <c r="DB280" i="29"/>
  <c r="DA280" i="29"/>
  <c r="CZ280" i="29"/>
  <c r="CY280" i="29"/>
  <c r="CW280" i="29"/>
  <c r="CV280" i="29"/>
  <c r="CU280" i="29"/>
  <c r="CT280" i="29"/>
  <c r="CR280" i="29"/>
  <c r="CS280" i="29" s="1"/>
  <c r="CQ280" i="29"/>
  <c r="CP280" i="29"/>
  <c r="CO280" i="29"/>
  <c r="CO290" i="29" s="1"/>
  <c r="CM280" i="29"/>
  <c r="CL280" i="29"/>
  <c r="CK280" i="29"/>
  <c r="CJ280" i="29"/>
  <c r="CH280" i="29"/>
  <c r="CI280" i="29" s="1"/>
  <c r="CG280" i="29"/>
  <c r="CF280" i="29"/>
  <c r="CE280" i="29"/>
  <c r="CD280" i="29"/>
  <c r="CC280" i="29"/>
  <c r="CB280" i="29"/>
  <c r="CA280" i="29"/>
  <c r="BZ280" i="29"/>
  <c r="BZ290" i="29" s="1"/>
  <c r="BY280" i="29"/>
  <c r="BX280" i="29"/>
  <c r="BW280" i="29"/>
  <c r="BW290" i="29" s="1"/>
  <c r="BV280" i="29"/>
  <c r="BU280" i="29"/>
  <c r="BS280" i="29"/>
  <c r="BT280" i="29" s="1"/>
  <c r="BR280" i="29"/>
  <c r="BQ280" i="29"/>
  <c r="BQ290" i="29" s="1"/>
  <c r="BP280" i="29"/>
  <c r="BP290" i="29" s="1"/>
  <c r="BO280" i="29"/>
  <c r="BN280" i="29"/>
  <c r="BM280" i="29"/>
  <c r="BL280" i="29"/>
  <c r="BK280" i="29"/>
  <c r="BI280" i="29"/>
  <c r="BJ280" i="29" s="1"/>
  <c r="BH280" i="29"/>
  <c r="BH290" i="29" s="1"/>
  <c r="BG280" i="29"/>
  <c r="BG290" i="29" s="1"/>
  <c r="BF280" i="29"/>
  <c r="BD280" i="29"/>
  <c r="BE280" i="29" s="1"/>
  <c r="BC280" i="29"/>
  <c r="BB280" i="29"/>
  <c r="BA280" i="29"/>
  <c r="BA290" i="29" s="1"/>
  <c r="AY280" i="29"/>
  <c r="AX280" i="29"/>
  <c r="AX290" i="29" s="1"/>
  <c r="AW280" i="29"/>
  <c r="AV280" i="29"/>
  <c r="AT280" i="29"/>
  <c r="AS280" i="29"/>
  <c r="AR280" i="29"/>
  <c r="AR290" i="29" s="1"/>
  <c r="AQ280" i="29"/>
  <c r="AP280" i="29"/>
  <c r="AO280" i="29"/>
  <c r="AN280" i="29"/>
  <c r="AM280" i="29"/>
  <c r="AL280" i="29"/>
  <c r="AJ280" i="29"/>
  <c r="AI280" i="29"/>
  <c r="AH280" i="29"/>
  <c r="AG280" i="29"/>
  <c r="AE280" i="29"/>
  <c r="AF280" i="29" s="1"/>
  <c r="AD280" i="29"/>
  <c r="AC280" i="29"/>
  <c r="AC290" i="29" s="1"/>
  <c r="AB280" i="29"/>
  <c r="AA280" i="29"/>
  <c r="Z280" i="29"/>
  <c r="Y280" i="29"/>
  <c r="X280" i="29"/>
  <c r="X290" i="29" s="1"/>
  <c r="W280" i="29"/>
  <c r="U280" i="29"/>
  <c r="V280" i="29" s="1"/>
  <c r="T280" i="29"/>
  <c r="S280" i="29"/>
  <c r="R280" i="29"/>
  <c r="R290" i="29" s="1"/>
  <c r="P280" i="29"/>
  <c r="O280" i="29"/>
  <c r="O290" i="29" s="1"/>
  <c r="N280" i="29"/>
  <c r="N290" i="29" s="1"/>
  <c r="M280" i="29"/>
  <c r="M290" i="29" s="1"/>
  <c r="K280" i="29"/>
  <c r="J280" i="29"/>
  <c r="I280" i="29"/>
  <c r="H280" i="29"/>
  <c r="F280" i="29"/>
  <c r="F290" i="29" s="1"/>
  <c r="G290" i="29" s="1"/>
  <c r="E280" i="29"/>
  <c r="D280" i="29"/>
  <c r="D290" i="29" s="1"/>
  <c r="C280" i="29"/>
  <c r="CV278" i="29"/>
  <c r="CH278" i="29"/>
  <c r="CG278" i="29"/>
  <c r="CF278" i="29"/>
  <c r="BP278" i="29"/>
  <c r="BK278" i="29"/>
  <c r="BB278" i="29"/>
  <c r="AE278" i="29"/>
  <c r="F278" i="29"/>
  <c r="E278" i="29"/>
  <c r="D278" i="29"/>
  <c r="DD277" i="29"/>
  <c r="DB277" i="29"/>
  <c r="DA277" i="29"/>
  <c r="CZ277" i="29"/>
  <c r="CY277" i="29"/>
  <c r="CX277" i="29"/>
  <c r="CW277" i="29"/>
  <c r="CV277" i="29"/>
  <c r="CU277" i="29"/>
  <c r="CT277" i="29"/>
  <c r="CR277" i="29"/>
  <c r="CQ277" i="29"/>
  <c r="CP277" i="29"/>
  <c r="CS277" i="29" s="1"/>
  <c r="CO277" i="29"/>
  <c r="CM277" i="29"/>
  <c r="CL277" i="29"/>
  <c r="CK277" i="29"/>
  <c r="CJ277" i="29"/>
  <c r="CI277" i="29"/>
  <c r="CH277" i="29"/>
  <c r="CG277" i="29"/>
  <c r="CF277" i="29"/>
  <c r="CE277" i="29"/>
  <c r="CC277" i="29"/>
  <c r="CB277" i="29"/>
  <c r="CA277" i="29"/>
  <c r="BZ277" i="29"/>
  <c r="BX277" i="29"/>
  <c r="BW277" i="29"/>
  <c r="BV277" i="29"/>
  <c r="BU277" i="29"/>
  <c r="BY277" i="29" s="1"/>
  <c r="BT277" i="29"/>
  <c r="BS277" i="29"/>
  <c r="BR277" i="29"/>
  <c r="BQ277" i="29"/>
  <c r="BP277" i="29"/>
  <c r="BN277" i="29"/>
  <c r="BM277" i="29"/>
  <c r="BL277" i="29"/>
  <c r="BK277" i="29"/>
  <c r="BJ277" i="29"/>
  <c r="BI277" i="29"/>
  <c r="BH277" i="29"/>
  <c r="BG277" i="29"/>
  <c r="BF277" i="29"/>
  <c r="BD277" i="29"/>
  <c r="BC277" i="29"/>
  <c r="BE277" i="29" s="1"/>
  <c r="BB277" i="29"/>
  <c r="BA277" i="29"/>
  <c r="AY277" i="29"/>
  <c r="AX277" i="29"/>
  <c r="AW277" i="29"/>
  <c r="AV277" i="29"/>
  <c r="AT277" i="29"/>
  <c r="AU277" i="29" s="1"/>
  <c r="AS277" i="29"/>
  <c r="AR277" i="29"/>
  <c r="AQ277" i="29"/>
  <c r="AO277" i="29"/>
  <c r="AN277" i="29"/>
  <c r="AM277" i="29"/>
  <c r="AL277" i="29"/>
  <c r="AP277" i="29" s="1"/>
  <c r="AJ277" i="29"/>
  <c r="AI277" i="29"/>
  <c r="AH277" i="29"/>
  <c r="AG277" i="29"/>
  <c r="AK277" i="29" s="1"/>
  <c r="AE277" i="29"/>
  <c r="AD277" i="29"/>
  <c r="AF277" i="29" s="1"/>
  <c r="AC277" i="29"/>
  <c r="AB277" i="29"/>
  <c r="Z277" i="29"/>
  <c r="Y277" i="29"/>
  <c r="X277" i="29"/>
  <c r="W277" i="29"/>
  <c r="V277" i="29"/>
  <c r="U277" i="29"/>
  <c r="T277" i="29"/>
  <c r="S277" i="29"/>
  <c r="R277" i="29"/>
  <c r="P277" i="29"/>
  <c r="O277" i="29"/>
  <c r="N277" i="29"/>
  <c r="Q277" i="29" s="1"/>
  <c r="M277" i="29"/>
  <c r="K277" i="29"/>
  <c r="J277" i="29"/>
  <c r="I277" i="29"/>
  <c r="H277" i="29"/>
  <c r="G277" i="29"/>
  <c r="F277" i="29"/>
  <c r="E277" i="29"/>
  <c r="D277" i="29"/>
  <c r="C277" i="29"/>
  <c r="DD276" i="29"/>
  <c r="DB276" i="29"/>
  <c r="DA276" i="29"/>
  <c r="CZ276" i="29"/>
  <c r="DC276" i="29" s="1"/>
  <c r="CY276" i="29"/>
  <c r="CW276" i="29"/>
  <c r="CV276" i="29"/>
  <c r="CU276" i="29"/>
  <c r="CT276" i="29"/>
  <c r="CR276" i="29"/>
  <c r="CS276" i="29" s="1"/>
  <c r="CQ276" i="29"/>
  <c r="CP276" i="29"/>
  <c r="CO276" i="29"/>
  <c r="CM276" i="29"/>
  <c r="CL276" i="29"/>
  <c r="CK276" i="29"/>
  <c r="CJ276" i="29"/>
  <c r="CH276" i="29"/>
  <c r="CG276" i="29"/>
  <c r="CF276" i="29"/>
  <c r="CE276" i="29"/>
  <c r="CI276" i="29" s="1"/>
  <c r="CD276" i="29"/>
  <c r="CC276" i="29"/>
  <c r="CB276" i="29"/>
  <c r="CA276" i="29"/>
  <c r="BZ276" i="29"/>
  <c r="BX276" i="29"/>
  <c r="BW276" i="29"/>
  <c r="BV276" i="29"/>
  <c r="BU276" i="29"/>
  <c r="BY276" i="29" s="1"/>
  <c r="BT276" i="29"/>
  <c r="BS276" i="29"/>
  <c r="BR276" i="29"/>
  <c r="BQ276" i="29"/>
  <c r="BP276" i="29"/>
  <c r="BN276" i="29"/>
  <c r="BM276" i="29"/>
  <c r="BL276" i="29"/>
  <c r="BK276" i="29"/>
  <c r="BI276" i="29"/>
  <c r="BH276" i="29"/>
  <c r="BG276" i="29"/>
  <c r="BF276" i="29"/>
  <c r="BJ276" i="29" s="1"/>
  <c r="BD276" i="29"/>
  <c r="BE276" i="29" s="1"/>
  <c r="BC276" i="29"/>
  <c r="BB276" i="29"/>
  <c r="BA276" i="29"/>
  <c r="AY276" i="29"/>
  <c r="AX276" i="29"/>
  <c r="AW276" i="29"/>
  <c r="AV276" i="29"/>
  <c r="AT276" i="29"/>
  <c r="AS276" i="29"/>
  <c r="AR276" i="29"/>
  <c r="AQ276" i="29"/>
  <c r="AU276" i="29" s="1"/>
  <c r="AO276" i="29"/>
  <c r="AN276" i="29"/>
  <c r="AP276" i="29" s="1"/>
  <c r="AM276" i="29"/>
  <c r="AL276" i="29"/>
  <c r="AJ276" i="29"/>
  <c r="AI276" i="29"/>
  <c r="AH276" i="29"/>
  <c r="AG276" i="29"/>
  <c r="AK276" i="29" s="1"/>
  <c r="AF276" i="29"/>
  <c r="AE276" i="29"/>
  <c r="AD276" i="29"/>
  <c r="AC276" i="29"/>
  <c r="AB276" i="29"/>
  <c r="Z276" i="29"/>
  <c r="Y276" i="29"/>
  <c r="X276" i="29"/>
  <c r="AA276" i="29" s="1"/>
  <c r="W276" i="29"/>
  <c r="U276" i="29"/>
  <c r="T276" i="29"/>
  <c r="S276" i="29"/>
  <c r="R276" i="29"/>
  <c r="P276" i="29"/>
  <c r="Q276" i="29" s="1"/>
  <c r="O276" i="29"/>
  <c r="N276" i="29"/>
  <c r="M276" i="29"/>
  <c r="K276" i="29"/>
  <c r="J276" i="29"/>
  <c r="I276" i="29"/>
  <c r="H276" i="29"/>
  <c r="F276" i="29"/>
  <c r="E276" i="29"/>
  <c r="D276" i="29"/>
  <c r="C276" i="29"/>
  <c r="G276" i="29" s="1"/>
  <c r="DD275" i="29"/>
  <c r="DC275" i="29"/>
  <c r="DB275" i="29"/>
  <c r="DA275" i="29"/>
  <c r="CZ275" i="29"/>
  <c r="CY275" i="29"/>
  <c r="CW275" i="29"/>
  <c r="CW278" i="29" s="1"/>
  <c r="CV275" i="29"/>
  <c r="CU275" i="29"/>
  <c r="CT275" i="29"/>
  <c r="CX275" i="29" s="1"/>
  <c r="CR275" i="29"/>
  <c r="CQ275" i="29"/>
  <c r="CP275" i="29"/>
  <c r="CO275" i="29"/>
  <c r="CS275" i="29" s="1"/>
  <c r="CM275" i="29"/>
  <c r="CL275" i="29"/>
  <c r="CN275" i="29" s="1"/>
  <c r="CK275" i="29"/>
  <c r="CJ275" i="29"/>
  <c r="CH275" i="29"/>
  <c r="CG275" i="29"/>
  <c r="CF275" i="29"/>
  <c r="CE275" i="29"/>
  <c r="CI275" i="29" s="1"/>
  <c r="CD275" i="29"/>
  <c r="CC275" i="29"/>
  <c r="CB275" i="29"/>
  <c r="CA275" i="29"/>
  <c r="BZ275" i="29"/>
  <c r="BX275" i="29"/>
  <c r="BW275" i="29"/>
  <c r="BV275" i="29"/>
  <c r="BY275" i="29" s="1"/>
  <c r="BU275" i="29"/>
  <c r="BS275" i="29"/>
  <c r="BR275" i="29"/>
  <c r="BQ275" i="29"/>
  <c r="BP275" i="29"/>
  <c r="BT275" i="29" s="1"/>
  <c r="BN275" i="29"/>
  <c r="BO275" i="29" s="1"/>
  <c r="BM275" i="29"/>
  <c r="BL275" i="29"/>
  <c r="BK275" i="29"/>
  <c r="BI275" i="29"/>
  <c r="BH275" i="29"/>
  <c r="BG275" i="29"/>
  <c r="BF275" i="29"/>
  <c r="BD275" i="29"/>
  <c r="BC275" i="29"/>
  <c r="BB275" i="29"/>
  <c r="BA275" i="29"/>
  <c r="BE275" i="29" s="1"/>
  <c r="AY275" i="29"/>
  <c r="AX275" i="29"/>
  <c r="AZ275" i="29" s="1"/>
  <c r="AW275" i="29"/>
  <c r="AV275" i="29"/>
  <c r="AT275" i="29"/>
  <c r="AS275" i="29"/>
  <c r="AR275" i="29"/>
  <c r="AQ275" i="29"/>
  <c r="AP275" i="29"/>
  <c r="AO275" i="29"/>
  <c r="AN275" i="29"/>
  <c r="AM275" i="29"/>
  <c r="AL275" i="29"/>
  <c r="AJ275" i="29"/>
  <c r="AK275" i="29" s="1"/>
  <c r="AI275" i="29"/>
  <c r="AH275" i="29"/>
  <c r="AG275" i="29"/>
  <c r="AE275" i="29"/>
  <c r="AD275" i="29"/>
  <c r="AC275" i="29"/>
  <c r="AB275" i="29"/>
  <c r="AF275" i="29" s="1"/>
  <c r="AA275" i="29"/>
  <c r="Z275" i="29"/>
  <c r="Y275" i="29"/>
  <c r="X275" i="29"/>
  <c r="W275" i="29"/>
  <c r="U275" i="29"/>
  <c r="U278" i="29" s="1"/>
  <c r="T275" i="29"/>
  <c r="S275" i="29"/>
  <c r="R275" i="29"/>
  <c r="V275" i="29" s="1"/>
  <c r="P275" i="29"/>
  <c r="O275" i="29"/>
  <c r="N275" i="29"/>
  <c r="M275" i="29"/>
  <c r="Q275" i="29" s="1"/>
  <c r="K275" i="29"/>
  <c r="J275" i="29"/>
  <c r="L275" i="29" s="1"/>
  <c r="I275" i="29"/>
  <c r="H275" i="29"/>
  <c r="F275" i="29"/>
  <c r="E275" i="29"/>
  <c r="D275" i="29"/>
  <c r="C275" i="29"/>
  <c r="G275" i="29" s="1"/>
  <c r="DD274" i="29"/>
  <c r="DB274" i="29"/>
  <c r="DA274" i="29"/>
  <c r="CZ274" i="29"/>
  <c r="CY274" i="29"/>
  <c r="DC274" i="29" s="1"/>
  <c r="CW274" i="29"/>
  <c r="CV274" i="29"/>
  <c r="CX274" i="29" s="1"/>
  <c r="CU274" i="29"/>
  <c r="CT274" i="29"/>
  <c r="CR274" i="29"/>
  <c r="CQ274" i="29"/>
  <c r="CP274" i="29"/>
  <c r="CO274" i="29"/>
  <c r="CS274" i="29" s="1"/>
  <c r="CN274" i="29"/>
  <c r="CM274" i="29"/>
  <c r="CL274" i="29"/>
  <c r="CK274" i="29"/>
  <c r="CJ274" i="29"/>
  <c r="CH274" i="29"/>
  <c r="CG274" i="29"/>
  <c r="CF274" i="29"/>
  <c r="CI274" i="29" s="1"/>
  <c r="CE274" i="29"/>
  <c r="CC274" i="29"/>
  <c r="CB274" i="29"/>
  <c r="CA274" i="29"/>
  <c r="BZ274" i="29"/>
  <c r="BX274" i="29"/>
  <c r="BY274" i="29" s="1"/>
  <c r="BW274" i="29"/>
  <c r="BV274" i="29"/>
  <c r="BU274" i="29"/>
  <c r="BS274" i="29"/>
  <c r="BR274" i="29"/>
  <c r="BQ274" i="29"/>
  <c r="BP274" i="29"/>
  <c r="BN274" i="29"/>
  <c r="BM274" i="29"/>
  <c r="BL274" i="29"/>
  <c r="BK274" i="29"/>
  <c r="BO274" i="29" s="1"/>
  <c r="BI274" i="29"/>
  <c r="BJ274" i="29" s="1"/>
  <c r="BH274" i="29"/>
  <c r="BG274" i="29"/>
  <c r="BF274" i="29"/>
  <c r="BD274" i="29"/>
  <c r="BC274" i="29"/>
  <c r="BB274" i="29"/>
  <c r="BA274" i="29"/>
  <c r="AZ274" i="29"/>
  <c r="AY274" i="29"/>
  <c r="AX274" i="29"/>
  <c r="AW274" i="29"/>
  <c r="AV274" i="29"/>
  <c r="AU274" i="29"/>
  <c r="AT274" i="29"/>
  <c r="AS274" i="29"/>
  <c r="AR274" i="29"/>
  <c r="AQ274" i="29"/>
  <c r="AO274" i="29"/>
  <c r="AN274" i="29"/>
  <c r="AM274" i="29"/>
  <c r="AL274" i="29"/>
  <c r="AP274" i="29" s="1"/>
  <c r="AJ274" i="29"/>
  <c r="AK274" i="29" s="1"/>
  <c r="AI274" i="29"/>
  <c r="AH274" i="29"/>
  <c r="AG274" i="29"/>
  <c r="AE274" i="29"/>
  <c r="AD274" i="29"/>
  <c r="AC274" i="29"/>
  <c r="AB274" i="29"/>
  <c r="Z274" i="29"/>
  <c r="Y274" i="29"/>
  <c r="X274" i="29"/>
  <c r="W274" i="29"/>
  <c r="AA274" i="29" s="1"/>
  <c r="U274" i="29"/>
  <c r="T274" i="29"/>
  <c r="V274" i="29" s="1"/>
  <c r="S274" i="29"/>
  <c r="R274" i="29"/>
  <c r="P274" i="29"/>
  <c r="O274" i="29"/>
  <c r="N274" i="29"/>
  <c r="M274" i="29"/>
  <c r="Q274" i="29" s="1"/>
  <c r="L274" i="29"/>
  <c r="K274" i="29"/>
  <c r="J274" i="29"/>
  <c r="I274" i="29"/>
  <c r="H274" i="29"/>
  <c r="F274" i="29"/>
  <c r="E274" i="29"/>
  <c r="D274" i="29"/>
  <c r="G274" i="29" s="1"/>
  <c r="C274" i="29"/>
  <c r="DD273" i="29"/>
  <c r="DB273" i="29"/>
  <c r="DA273" i="29"/>
  <c r="CZ273" i="29"/>
  <c r="CY273" i="29"/>
  <c r="CX273" i="29"/>
  <c r="CW273" i="29"/>
  <c r="CV273" i="29"/>
  <c r="CU273" i="29"/>
  <c r="CT273" i="29"/>
  <c r="CS273" i="29"/>
  <c r="CR273" i="29"/>
  <c r="CQ273" i="29"/>
  <c r="CP273" i="29"/>
  <c r="CO273" i="29"/>
  <c r="CM273" i="29"/>
  <c r="CL273" i="29"/>
  <c r="CK273" i="29"/>
  <c r="CJ273" i="29"/>
  <c r="CN273" i="29" s="1"/>
  <c r="CI273" i="29"/>
  <c r="CH273" i="29"/>
  <c r="CG273" i="29"/>
  <c r="CF273" i="29"/>
  <c r="CE273" i="29"/>
  <c r="CC273" i="29"/>
  <c r="CB273" i="29"/>
  <c r="CA273" i="29"/>
  <c r="BZ273" i="29"/>
  <c r="BX273" i="29"/>
  <c r="BW273" i="29"/>
  <c r="BV273" i="29"/>
  <c r="BU273" i="29"/>
  <c r="BY273" i="29" s="1"/>
  <c r="BS273" i="29"/>
  <c r="BR273" i="29"/>
  <c r="BT273" i="29" s="1"/>
  <c r="BQ273" i="29"/>
  <c r="BP273" i="29"/>
  <c r="BN273" i="29"/>
  <c r="BM273" i="29"/>
  <c r="BL273" i="29"/>
  <c r="BK273" i="29"/>
  <c r="BJ273" i="29"/>
  <c r="BI273" i="29"/>
  <c r="BH273" i="29"/>
  <c r="BG273" i="29"/>
  <c r="BF273" i="29"/>
  <c r="BD273" i="29"/>
  <c r="BC273" i="29"/>
  <c r="BB273" i="29"/>
  <c r="BE273" i="29" s="1"/>
  <c r="BA273" i="29"/>
  <c r="AY273" i="29"/>
  <c r="AX273" i="29"/>
  <c r="AW273" i="29"/>
  <c r="AV273" i="29"/>
  <c r="AU273" i="29"/>
  <c r="AT273" i="29"/>
  <c r="AS273" i="29"/>
  <c r="AR273" i="29"/>
  <c r="AQ273" i="29"/>
  <c r="AO273" i="29"/>
  <c r="AN273" i="29"/>
  <c r="AM273" i="29"/>
  <c r="AL273" i="29"/>
  <c r="AP273" i="29" s="1"/>
  <c r="AJ273" i="29"/>
  <c r="AI273" i="29"/>
  <c r="AH273" i="29"/>
  <c r="AG273" i="29"/>
  <c r="AK273" i="29" s="1"/>
  <c r="AE273" i="29"/>
  <c r="AD273" i="29"/>
  <c r="AF273" i="29" s="1"/>
  <c r="AC273" i="29"/>
  <c r="AB273" i="29"/>
  <c r="Z273" i="29"/>
  <c r="Y273" i="29"/>
  <c r="X273" i="29"/>
  <c r="W273" i="29"/>
  <c r="V273" i="29"/>
  <c r="U273" i="29"/>
  <c r="T273" i="29"/>
  <c r="S273" i="29"/>
  <c r="R273" i="29"/>
  <c r="Q273" i="29"/>
  <c r="P273" i="29"/>
  <c r="O273" i="29"/>
  <c r="N273" i="29"/>
  <c r="M273" i="29"/>
  <c r="K273" i="29"/>
  <c r="J273" i="29"/>
  <c r="I273" i="29"/>
  <c r="H273" i="29"/>
  <c r="G273" i="29"/>
  <c r="F273" i="29"/>
  <c r="E273" i="29"/>
  <c r="D273" i="29"/>
  <c r="C273" i="29"/>
  <c r="DD272" i="29"/>
  <c r="DC272" i="29"/>
  <c r="DB272" i="29"/>
  <c r="DA272" i="29"/>
  <c r="CZ272" i="29"/>
  <c r="CY272" i="29"/>
  <c r="CW272" i="29"/>
  <c r="CV272" i="29"/>
  <c r="CU272" i="29"/>
  <c r="CT272" i="29"/>
  <c r="CX272" i="29" s="1"/>
  <c r="CS272" i="29"/>
  <c r="CR272" i="29"/>
  <c r="CQ272" i="29"/>
  <c r="CP272" i="29"/>
  <c r="CO272" i="29"/>
  <c r="CM272" i="29"/>
  <c r="CL272" i="29"/>
  <c r="CK272" i="29"/>
  <c r="CJ272" i="29"/>
  <c r="CH272" i="29"/>
  <c r="CG272" i="29"/>
  <c r="CF272" i="29"/>
  <c r="CE272" i="29"/>
  <c r="CI272" i="29" s="1"/>
  <c r="CC272" i="29"/>
  <c r="CB272" i="29"/>
  <c r="CD272" i="29" s="1"/>
  <c r="CA272" i="29"/>
  <c r="BZ272" i="29"/>
  <c r="BX272" i="29"/>
  <c r="BW272" i="29"/>
  <c r="BV272" i="29"/>
  <c r="BU272" i="29"/>
  <c r="BY272" i="29" s="1"/>
  <c r="BT272" i="29"/>
  <c r="BS272" i="29"/>
  <c r="BR272" i="29"/>
  <c r="BQ272" i="29"/>
  <c r="BP272" i="29"/>
  <c r="BN272" i="29"/>
  <c r="BM272" i="29"/>
  <c r="BL272" i="29"/>
  <c r="BK272" i="29"/>
  <c r="BI272" i="29"/>
  <c r="BH272" i="29"/>
  <c r="BG272" i="29"/>
  <c r="BF272" i="29"/>
  <c r="BJ272" i="29" s="1"/>
  <c r="BD272" i="29"/>
  <c r="BE272" i="29" s="1"/>
  <c r="BC272" i="29"/>
  <c r="BB272" i="29"/>
  <c r="BA272" i="29"/>
  <c r="AY272" i="29"/>
  <c r="AX272" i="29"/>
  <c r="AW272" i="29"/>
  <c r="AV272" i="29"/>
  <c r="AT272" i="29"/>
  <c r="AS272" i="29"/>
  <c r="AR272" i="29"/>
  <c r="AQ272" i="29"/>
  <c r="AU272" i="29" s="1"/>
  <c r="AO272" i="29"/>
  <c r="AN272" i="29"/>
  <c r="AP272" i="29" s="1"/>
  <c r="AM272" i="29"/>
  <c r="AL272" i="29"/>
  <c r="AJ272" i="29"/>
  <c r="AI272" i="29"/>
  <c r="AH272" i="29"/>
  <c r="AG272" i="29"/>
  <c r="AF272" i="29"/>
  <c r="AE272" i="29"/>
  <c r="AD272" i="29"/>
  <c r="AC272" i="29"/>
  <c r="AB272" i="29"/>
  <c r="AA272" i="29"/>
  <c r="Z272" i="29"/>
  <c r="Y272" i="29"/>
  <c r="X272" i="29"/>
  <c r="W272" i="29"/>
  <c r="U272" i="29"/>
  <c r="T272" i="29"/>
  <c r="S272" i="29"/>
  <c r="R272" i="29"/>
  <c r="V272" i="29" s="1"/>
  <c r="Q272" i="29"/>
  <c r="P272" i="29"/>
  <c r="O272" i="29"/>
  <c r="N272" i="29"/>
  <c r="M272" i="29"/>
  <c r="K272" i="29"/>
  <c r="J272" i="29"/>
  <c r="I272" i="29"/>
  <c r="H272" i="29"/>
  <c r="F272" i="29"/>
  <c r="E272" i="29"/>
  <c r="D272" i="29"/>
  <c r="C272" i="29"/>
  <c r="G272" i="29" s="1"/>
  <c r="DD271" i="29"/>
  <c r="DB271" i="29"/>
  <c r="DC271" i="29" s="1"/>
  <c r="DA271" i="29"/>
  <c r="CZ271" i="29"/>
  <c r="CY271" i="29"/>
  <c r="CW271" i="29"/>
  <c r="CV271" i="29"/>
  <c r="CU271" i="29"/>
  <c r="CT271" i="29"/>
  <c r="CR271" i="29"/>
  <c r="CQ271" i="29"/>
  <c r="CP271" i="29"/>
  <c r="CO271" i="29"/>
  <c r="CS271" i="29" s="1"/>
  <c r="CM271" i="29"/>
  <c r="CL271" i="29"/>
  <c r="CN271" i="29" s="1"/>
  <c r="CK271" i="29"/>
  <c r="CJ271" i="29"/>
  <c r="CH271" i="29"/>
  <c r="CG271" i="29"/>
  <c r="CF271" i="29"/>
  <c r="CE271" i="29"/>
  <c r="CI271" i="29" s="1"/>
  <c r="CD271" i="29"/>
  <c r="CC271" i="29"/>
  <c r="CB271" i="29"/>
  <c r="CA271" i="29"/>
  <c r="BZ271" i="29"/>
  <c r="BX271" i="29"/>
  <c r="BW271" i="29"/>
  <c r="BV271" i="29"/>
  <c r="BY271" i="29" s="1"/>
  <c r="BU271" i="29"/>
  <c r="BS271" i="29"/>
  <c r="BR271" i="29"/>
  <c r="BQ271" i="29"/>
  <c r="BP271" i="29"/>
  <c r="BN271" i="29"/>
  <c r="BO271" i="29" s="1"/>
  <c r="BM271" i="29"/>
  <c r="BL271" i="29"/>
  <c r="BK271" i="29"/>
  <c r="BI271" i="29"/>
  <c r="BH271" i="29"/>
  <c r="BG271" i="29"/>
  <c r="BF271" i="29"/>
  <c r="BD271" i="29"/>
  <c r="BC271" i="29"/>
  <c r="BB271" i="29"/>
  <c r="BA271" i="29"/>
  <c r="BE271" i="29" s="1"/>
  <c r="AY271" i="29"/>
  <c r="AZ271" i="29" s="1"/>
  <c r="AX271" i="29"/>
  <c r="AW271" i="29"/>
  <c r="AV271" i="29"/>
  <c r="AT271" i="29"/>
  <c r="AS271" i="29"/>
  <c r="AR271" i="29"/>
  <c r="AQ271" i="29"/>
  <c r="AU271" i="29" s="1"/>
  <c r="AP271" i="29"/>
  <c r="AO271" i="29"/>
  <c r="AN271" i="29"/>
  <c r="AM271" i="29"/>
  <c r="AL271" i="29"/>
  <c r="AJ271" i="29"/>
  <c r="AI271" i="29"/>
  <c r="AH271" i="29"/>
  <c r="AK271" i="29" s="1"/>
  <c r="AG271" i="29"/>
  <c r="AE271" i="29"/>
  <c r="AD271" i="29"/>
  <c r="AC271" i="29"/>
  <c r="AB271" i="29"/>
  <c r="AF271" i="29" s="1"/>
  <c r="Z271" i="29"/>
  <c r="AA271" i="29" s="1"/>
  <c r="Y271" i="29"/>
  <c r="X271" i="29"/>
  <c r="W271" i="29"/>
  <c r="U271" i="29"/>
  <c r="T271" i="29"/>
  <c r="S271" i="29"/>
  <c r="R271" i="29"/>
  <c r="P271" i="29"/>
  <c r="O271" i="29"/>
  <c r="N271" i="29"/>
  <c r="M271" i="29"/>
  <c r="Q271" i="29" s="1"/>
  <c r="K271" i="29"/>
  <c r="J271" i="29"/>
  <c r="L271" i="29" s="1"/>
  <c r="I271" i="29"/>
  <c r="H271" i="29"/>
  <c r="F271" i="29"/>
  <c r="E271" i="29"/>
  <c r="D271" i="29"/>
  <c r="C271" i="29"/>
  <c r="G271" i="29" s="1"/>
  <c r="DD270" i="29"/>
  <c r="DD278" i="29" s="1"/>
  <c r="DB270" i="29"/>
  <c r="DA270" i="29"/>
  <c r="CZ270" i="29"/>
  <c r="CY270" i="29"/>
  <c r="DC270" i="29" s="1"/>
  <c r="CW270" i="29"/>
  <c r="CV270" i="29"/>
  <c r="CX270" i="29" s="1"/>
  <c r="CU270" i="29"/>
  <c r="CT270" i="29"/>
  <c r="CR270" i="29"/>
  <c r="CQ270" i="29"/>
  <c r="CP270" i="29"/>
  <c r="CO270" i="29"/>
  <c r="CO278" i="29" s="1"/>
  <c r="CN270" i="29"/>
  <c r="CM270" i="29"/>
  <c r="CL270" i="29"/>
  <c r="CK270" i="29"/>
  <c r="CJ270" i="29"/>
  <c r="CI270" i="29"/>
  <c r="CH270" i="29"/>
  <c r="CG270" i="29"/>
  <c r="CF270" i="29"/>
  <c r="CE270" i="29"/>
  <c r="CC270" i="29"/>
  <c r="CB270" i="29"/>
  <c r="CA270" i="29"/>
  <c r="BZ270" i="29"/>
  <c r="CD270" i="29" s="1"/>
  <c r="BY270" i="29"/>
  <c r="BX270" i="29"/>
  <c r="BX278" i="29" s="1"/>
  <c r="BW270" i="29"/>
  <c r="BV270" i="29"/>
  <c r="BU270" i="29"/>
  <c r="BS270" i="29"/>
  <c r="BR270" i="29"/>
  <c r="BQ270" i="29"/>
  <c r="BP270" i="29"/>
  <c r="BN270" i="29"/>
  <c r="BM270" i="29"/>
  <c r="BL270" i="29"/>
  <c r="BK270" i="29"/>
  <c r="BO270" i="29" s="1"/>
  <c r="BJ270" i="29"/>
  <c r="BI270" i="29"/>
  <c r="BI278" i="29" s="1"/>
  <c r="BH270" i="29"/>
  <c r="BG270" i="29"/>
  <c r="BF270" i="29"/>
  <c r="BD270" i="29"/>
  <c r="BC270" i="29"/>
  <c r="BB270" i="29"/>
  <c r="BA270" i="29"/>
  <c r="AZ270" i="29"/>
  <c r="AY270" i="29"/>
  <c r="AX270" i="29"/>
  <c r="AW270" i="29"/>
  <c r="AV270" i="29"/>
  <c r="AT270" i="29"/>
  <c r="AS270" i="29"/>
  <c r="AS278" i="29" s="1"/>
  <c r="AR270" i="29"/>
  <c r="AR278" i="29" s="1"/>
  <c r="AQ270" i="29"/>
  <c r="AO270" i="29"/>
  <c r="AN270" i="29"/>
  <c r="AM270" i="29"/>
  <c r="AL270" i="29"/>
  <c r="AP270" i="29" s="1"/>
  <c r="AJ270" i="29"/>
  <c r="AK270" i="29" s="1"/>
  <c r="AI270" i="29"/>
  <c r="AH270" i="29"/>
  <c r="AG270" i="29"/>
  <c r="AE270" i="29"/>
  <c r="AD270" i="29"/>
  <c r="AC270" i="29"/>
  <c r="AC278" i="29" s="1"/>
  <c r="AB270" i="29"/>
  <c r="Z270" i="29"/>
  <c r="Y270" i="29"/>
  <c r="X270" i="29"/>
  <c r="W270" i="29"/>
  <c r="AA270" i="29" s="1"/>
  <c r="U270" i="29"/>
  <c r="T270" i="29"/>
  <c r="V270" i="29" s="1"/>
  <c r="S270" i="29"/>
  <c r="R270" i="29"/>
  <c r="P270" i="29"/>
  <c r="O270" i="29"/>
  <c r="O278" i="29" s="1"/>
  <c r="N270" i="29"/>
  <c r="M270" i="29"/>
  <c r="M278" i="29" s="1"/>
  <c r="L270" i="29"/>
  <c r="K270" i="29"/>
  <c r="J270" i="29"/>
  <c r="I270" i="29"/>
  <c r="H270" i="29"/>
  <c r="F270" i="29"/>
  <c r="G270" i="29" s="1"/>
  <c r="E270" i="29"/>
  <c r="D270" i="29"/>
  <c r="C270" i="29"/>
  <c r="DD269" i="29"/>
  <c r="DB269" i="29"/>
  <c r="DA269" i="29"/>
  <c r="CZ269" i="29"/>
  <c r="CY269" i="29"/>
  <c r="CX269" i="29"/>
  <c r="CW269" i="29"/>
  <c r="CV269" i="29"/>
  <c r="CU269" i="29"/>
  <c r="CT269" i="29"/>
  <c r="CR269" i="29"/>
  <c r="CQ269" i="29"/>
  <c r="CS269" i="29" s="1"/>
  <c r="CP269" i="29"/>
  <c r="CP278" i="29" s="1"/>
  <c r="CO269" i="29"/>
  <c r="CM269" i="29"/>
  <c r="CL269" i="29"/>
  <c r="CK269" i="29"/>
  <c r="CJ269" i="29"/>
  <c r="CH269" i="29"/>
  <c r="CI269" i="29" s="1"/>
  <c r="CG269" i="29"/>
  <c r="CF269" i="29"/>
  <c r="CE269" i="29"/>
  <c r="CC269" i="29"/>
  <c r="CB269" i="29"/>
  <c r="CA269" i="29"/>
  <c r="CA278" i="29" s="1"/>
  <c r="BZ269" i="29"/>
  <c r="BX269" i="29"/>
  <c r="BW269" i="29"/>
  <c r="BV269" i="29"/>
  <c r="BU269" i="29"/>
  <c r="BY269" i="29" s="1"/>
  <c r="BS269" i="29"/>
  <c r="BR269" i="29"/>
  <c r="BT269" i="29" s="1"/>
  <c r="BQ269" i="29"/>
  <c r="BP269" i="29"/>
  <c r="BN269" i="29"/>
  <c r="BM269" i="29"/>
  <c r="BL269" i="29"/>
  <c r="BK269" i="29"/>
  <c r="BJ269" i="29"/>
  <c r="BI269" i="29"/>
  <c r="BH269" i="29"/>
  <c r="BG269" i="29"/>
  <c r="BF269" i="29"/>
  <c r="BD269" i="29"/>
  <c r="BC269" i="29"/>
  <c r="BB269" i="29"/>
  <c r="BE269" i="29" s="1"/>
  <c r="BA269" i="29"/>
  <c r="AY269" i="29"/>
  <c r="AX269" i="29"/>
  <c r="AW269" i="29"/>
  <c r="AV269" i="29"/>
  <c r="AU269" i="29"/>
  <c r="AT269" i="29"/>
  <c r="AS269" i="29"/>
  <c r="AR269" i="29"/>
  <c r="AQ269" i="29"/>
  <c r="AO269" i="29"/>
  <c r="AN269" i="29"/>
  <c r="AM269" i="29"/>
  <c r="AM278" i="29" s="1"/>
  <c r="AL269" i="29"/>
  <c r="AJ269" i="29"/>
  <c r="AI269" i="29"/>
  <c r="AH269" i="29"/>
  <c r="AG269" i="29"/>
  <c r="AK269" i="29" s="1"/>
  <c r="AF269" i="29"/>
  <c r="AE269" i="29"/>
  <c r="AD269" i="29"/>
  <c r="AD278" i="29" s="1"/>
  <c r="AC269" i="29"/>
  <c r="AB269" i="29"/>
  <c r="Z269" i="29"/>
  <c r="Y269" i="29"/>
  <c r="X269" i="29"/>
  <c r="W269" i="29"/>
  <c r="V269" i="29"/>
  <c r="U269" i="29"/>
  <c r="T269" i="29"/>
  <c r="S269" i="29"/>
  <c r="R269" i="29"/>
  <c r="P269" i="29"/>
  <c r="O269" i="29"/>
  <c r="Q269" i="29" s="1"/>
  <c r="N269" i="29"/>
  <c r="M269" i="29"/>
  <c r="K269" i="29"/>
  <c r="J269" i="29"/>
  <c r="I269" i="29"/>
  <c r="H269" i="29"/>
  <c r="G269" i="29"/>
  <c r="F269" i="29"/>
  <c r="E269" i="29"/>
  <c r="D269" i="29"/>
  <c r="C269" i="29"/>
  <c r="DD268" i="29"/>
  <c r="DB268" i="29"/>
  <c r="DA268" i="29"/>
  <c r="CZ268" i="29"/>
  <c r="CY268" i="29"/>
  <c r="CW268" i="29"/>
  <c r="CV268" i="29"/>
  <c r="CU268" i="29"/>
  <c r="CT268" i="29"/>
  <c r="CR268" i="29"/>
  <c r="CQ268" i="29"/>
  <c r="CP268" i="29"/>
  <c r="CO268" i="29"/>
  <c r="CM268" i="29"/>
  <c r="CL268" i="29"/>
  <c r="CK268" i="29"/>
  <c r="CJ268" i="29"/>
  <c r="CH268" i="29"/>
  <c r="CG268" i="29"/>
  <c r="CF268" i="29"/>
  <c r="CE268" i="29"/>
  <c r="CC268" i="29"/>
  <c r="CB268" i="29"/>
  <c r="CA268" i="29"/>
  <c r="BZ268" i="29"/>
  <c r="BX268" i="29"/>
  <c r="BW268" i="29"/>
  <c r="BV268" i="29"/>
  <c r="BU268" i="29"/>
  <c r="BT268" i="29"/>
  <c r="BS268" i="29"/>
  <c r="BR268" i="29"/>
  <c r="BQ268" i="29"/>
  <c r="BP268" i="29"/>
  <c r="BN268" i="29"/>
  <c r="BM268" i="29"/>
  <c r="BL268" i="29"/>
  <c r="BK268" i="29"/>
  <c r="BI268" i="29"/>
  <c r="BH268" i="29"/>
  <c r="BG268" i="29"/>
  <c r="BG278" i="29" s="1"/>
  <c r="BF268" i="29"/>
  <c r="BD268" i="29"/>
  <c r="BC268" i="29"/>
  <c r="BB268" i="29"/>
  <c r="BA268" i="29"/>
  <c r="AY268" i="29"/>
  <c r="AY278" i="29" s="1"/>
  <c r="AX268" i="29"/>
  <c r="AX278" i="29" s="1"/>
  <c r="AW268" i="29"/>
  <c r="AV268" i="29"/>
  <c r="AT268" i="29"/>
  <c r="AS268" i="29"/>
  <c r="AR268" i="29"/>
  <c r="AQ268" i="29"/>
  <c r="AP268" i="29"/>
  <c r="AO268" i="29"/>
  <c r="AN268" i="29"/>
  <c r="AM268" i="29"/>
  <c r="AL268" i="29"/>
  <c r="AJ268" i="29"/>
  <c r="AI268" i="29"/>
  <c r="AH268" i="29"/>
  <c r="AH278" i="29" s="1"/>
  <c r="AG268" i="29"/>
  <c r="AF268" i="29"/>
  <c r="AE268" i="29"/>
  <c r="AD268" i="29"/>
  <c r="AC268" i="29"/>
  <c r="AB268" i="29"/>
  <c r="Z268" i="29"/>
  <c r="Z278" i="29" s="1"/>
  <c r="Y268" i="29"/>
  <c r="X268" i="29"/>
  <c r="W268" i="29"/>
  <c r="U268" i="29"/>
  <c r="T268" i="29"/>
  <c r="S268" i="29"/>
  <c r="R268" i="29"/>
  <c r="P268" i="29"/>
  <c r="O268" i="29"/>
  <c r="N268" i="29"/>
  <c r="M268" i="29"/>
  <c r="K268" i="29"/>
  <c r="J268" i="29"/>
  <c r="I268" i="29"/>
  <c r="H268" i="29"/>
  <c r="F268" i="29"/>
  <c r="E268" i="29"/>
  <c r="D268" i="29"/>
  <c r="C268" i="29"/>
  <c r="CU266" i="29"/>
  <c r="CE266" i="29"/>
  <c r="BF266" i="29"/>
  <c r="C266" i="29"/>
  <c r="DD265" i="29"/>
  <c r="DB265" i="29"/>
  <c r="DA265" i="29"/>
  <c r="CZ265" i="29"/>
  <c r="CY265" i="29"/>
  <c r="DC265" i="29" s="1"/>
  <c r="CW265" i="29"/>
  <c r="CV265" i="29"/>
  <c r="CX265" i="29" s="1"/>
  <c r="CU265" i="29"/>
  <c r="CT265" i="29"/>
  <c r="CR265" i="29"/>
  <c r="CQ265" i="29"/>
  <c r="CP265" i="29"/>
  <c r="CO265" i="29"/>
  <c r="CS265" i="29" s="1"/>
  <c r="CN265" i="29"/>
  <c r="CM265" i="29"/>
  <c r="CL265" i="29"/>
  <c r="CK265" i="29"/>
  <c r="CJ265" i="29"/>
  <c r="CH265" i="29"/>
  <c r="CG265" i="29"/>
  <c r="CF265" i="29"/>
  <c r="CE265" i="29"/>
  <c r="CC265" i="29"/>
  <c r="CB265" i="29"/>
  <c r="CA265" i="29"/>
  <c r="BZ265" i="29"/>
  <c r="CD265" i="29" s="1"/>
  <c r="BY265" i="29"/>
  <c r="BX265" i="29"/>
  <c r="BW265" i="29"/>
  <c r="BV265" i="29"/>
  <c r="BU265" i="29"/>
  <c r="BS265" i="29"/>
  <c r="BR265" i="29"/>
  <c r="BQ265" i="29"/>
  <c r="BP265" i="29"/>
  <c r="BN265" i="29"/>
  <c r="BM265" i="29"/>
  <c r="BL265" i="29"/>
  <c r="BK265" i="29"/>
  <c r="BO265" i="29" s="1"/>
  <c r="BI265" i="29"/>
  <c r="BH265" i="29"/>
  <c r="BJ265" i="29" s="1"/>
  <c r="BG265" i="29"/>
  <c r="BF265" i="29"/>
  <c r="BD265" i="29"/>
  <c r="BC265" i="29"/>
  <c r="BB265" i="29"/>
  <c r="BA265" i="29"/>
  <c r="AZ265" i="29"/>
  <c r="AY265" i="29"/>
  <c r="AX265" i="29"/>
  <c r="AW265" i="29"/>
  <c r="AV265" i="29"/>
  <c r="AU265" i="29"/>
  <c r="AT265" i="29"/>
  <c r="AS265" i="29"/>
  <c r="AR265" i="29"/>
  <c r="AQ265" i="29"/>
  <c r="AO265" i="29"/>
  <c r="AN265" i="29"/>
  <c r="AM265" i="29"/>
  <c r="AL265" i="29"/>
  <c r="AP265" i="29" s="1"/>
  <c r="AK265" i="29"/>
  <c r="AJ265" i="29"/>
  <c r="AI265" i="29"/>
  <c r="AH265" i="29"/>
  <c r="AG265" i="29"/>
  <c r="AE265" i="29"/>
  <c r="AD265" i="29"/>
  <c r="AC265" i="29"/>
  <c r="AB265" i="29"/>
  <c r="Z265" i="29"/>
  <c r="Y265" i="29"/>
  <c r="X265" i="29"/>
  <c r="W265" i="29"/>
  <c r="AA265" i="29" s="1"/>
  <c r="V265" i="29"/>
  <c r="U265" i="29"/>
  <c r="T265" i="29"/>
  <c r="S265" i="29"/>
  <c r="R265" i="29"/>
  <c r="P265" i="29"/>
  <c r="O265" i="29"/>
  <c r="N265" i="29"/>
  <c r="M265" i="29"/>
  <c r="Q265" i="29" s="1"/>
  <c r="L265" i="29"/>
  <c r="K265" i="29"/>
  <c r="J265" i="29"/>
  <c r="I265" i="29"/>
  <c r="H265" i="29"/>
  <c r="F265" i="29"/>
  <c r="E265" i="29"/>
  <c r="D265" i="29"/>
  <c r="G265" i="29" s="1"/>
  <c r="C265" i="29"/>
  <c r="DD264" i="29"/>
  <c r="DB264" i="29"/>
  <c r="DA264" i="29"/>
  <c r="CZ264" i="29"/>
  <c r="CY264" i="29"/>
  <c r="DC264" i="29" s="1"/>
  <c r="CX264" i="29"/>
  <c r="CW264" i="29"/>
  <c r="CV264" i="29"/>
  <c r="CU264" i="29"/>
  <c r="CT264" i="29"/>
  <c r="CR264" i="29"/>
  <c r="CQ264" i="29"/>
  <c r="CP264" i="29"/>
  <c r="CO264" i="29"/>
  <c r="CM264" i="29"/>
  <c r="CL264" i="29"/>
  <c r="CK264" i="29"/>
  <c r="CJ264" i="29"/>
  <c r="CN264" i="29" s="1"/>
  <c r="CH264" i="29"/>
  <c r="CI264" i="29" s="1"/>
  <c r="CG264" i="29"/>
  <c r="CF264" i="29"/>
  <c r="CE264" i="29"/>
  <c r="CC264" i="29"/>
  <c r="CB264" i="29"/>
  <c r="CA264" i="29"/>
  <c r="BZ264" i="29"/>
  <c r="BX264" i="29"/>
  <c r="BW264" i="29"/>
  <c r="BV264" i="29"/>
  <c r="BU264" i="29"/>
  <c r="BY264" i="29" s="1"/>
  <c r="BS264" i="29"/>
  <c r="BR264" i="29"/>
  <c r="BT264" i="29" s="1"/>
  <c r="BQ264" i="29"/>
  <c r="BP264" i="29"/>
  <c r="BN264" i="29"/>
  <c r="BM264" i="29"/>
  <c r="BL264" i="29"/>
  <c r="BK264" i="29"/>
  <c r="BJ264" i="29"/>
  <c r="BI264" i="29"/>
  <c r="BH264" i="29"/>
  <c r="BG264" i="29"/>
  <c r="BF264" i="29"/>
  <c r="BE264" i="29"/>
  <c r="BD264" i="29"/>
  <c r="BC264" i="29"/>
  <c r="BB264" i="29"/>
  <c r="BA264" i="29"/>
  <c r="AY264" i="29"/>
  <c r="AX264" i="29"/>
  <c r="AW264" i="29"/>
  <c r="AV264" i="29"/>
  <c r="AZ264" i="29" s="1"/>
  <c r="AU264" i="29"/>
  <c r="AT264" i="29"/>
  <c r="AS264" i="29"/>
  <c r="AR264" i="29"/>
  <c r="AQ264" i="29"/>
  <c r="AO264" i="29"/>
  <c r="AN264" i="29"/>
  <c r="AM264" i="29"/>
  <c r="AL264" i="29"/>
  <c r="AJ264" i="29"/>
  <c r="AI264" i="29"/>
  <c r="AH264" i="29"/>
  <c r="AG264" i="29"/>
  <c r="AK264" i="29" s="1"/>
  <c r="AE264" i="29"/>
  <c r="AD264" i="29"/>
  <c r="AF264" i="29" s="1"/>
  <c r="AC264" i="29"/>
  <c r="AB264" i="29"/>
  <c r="Z264" i="29"/>
  <c r="Y264" i="29"/>
  <c r="X264" i="29"/>
  <c r="W264" i="29"/>
  <c r="AA264" i="29" s="1"/>
  <c r="V264" i="29"/>
  <c r="U264" i="29"/>
  <c r="T264" i="29"/>
  <c r="S264" i="29"/>
  <c r="R264" i="29"/>
  <c r="P264" i="29"/>
  <c r="O264" i="29"/>
  <c r="N264" i="29"/>
  <c r="Q264" i="29" s="1"/>
  <c r="M264" i="29"/>
  <c r="L264" i="29"/>
  <c r="K264" i="29"/>
  <c r="J264" i="29"/>
  <c r="I264" i="29"/>
  <c r="H264" i="29"/>
  <c r="F264" i="29"/>
  <c r="E264" i="29"/>
  <c r="D264" i="29"/>
  <c r="G264" i="29" s="1"/>
  <c r="C264" i="29"/>
  <c r="DD263" i="29"/>
  <c r="DB263" i="29"/>
  <c r="DA263" i="29"/>
  <c r="CZ263" i="29"/>
  <c r="DC263" i="29" s="1"/>
  <c r="CY263" i="29"/>
  <c r="CX263" i="29"/>
  <c r="CW263" i="29"/>
  <c r="CV263" i="29"/>
  <c r="CU263" i="29"/>
  <c r="CT263" i="29"/>
  <c r="CR263" i="29"/>
  <c r="CQ263" i="29"/>
  <c r="CP263" i="29"/>
  <c r="CS263" i="29" s="1"/>
  <c r="CO263" i="29"/>
  <c r="CM263" i="29"/>
  <c r="CL263" i="29"/>
  <c r="CK263" i="29"/>
  <c r="CJ263" i="29"/>
  <c r="CN263" i="29" s="1"/>
  <c r="CH263" i="29"/>
  <c r="CG263" i="29"/>
  <c r="CF263" i="29"/>
  <c r="CE263" i="29"/>
  <c r="CC263" i="29"/>
  <c r="CB263" i="29"/>
  <c r="CA263" i="29"/>
  <c r="BZ263" i="29"/>
  <c r="CD263" i="29" s="1"/>
  <c r="BX263" i="29"/>
  <c r="BW263" i="29"/>
  <c r="BV263" i="29"/>
  <c r="BU263" i="29"/>
  <c r="BS263" i="29"/>
  <c r="BR263" i="29"/>
  <c r="BT263" i="29" s="1"/>
  <c r="BQ263" i="29"/>
  <c r="BP263" i="29"/>
  <c r="BO263" i="29"/>
  <c r="BN263" i="29"/>
  <c r="BM263" i="29"/>
  <c r="BL263" i="29"/>
  <c r="BK263" i="29"/>
  <c r="BI263" i="29"/>
  <c r="BH263" i="29"/>
  <c r="BG263" i="29"/>
  <c r="BJ263" i="29" s="1"/>
  <c r="BF263" i="29"/>
  <c r="BD263" i="29"/>
  <c r="BC263" i="29"/>
  <c r="BB263" i="29"/>
  <c r="BE263" i="29" s="1"/>
  <c r="BA263" i="29"/>
  <c r="AY263" i="29"/>
  <c r="AY266" i="29" s="1"/>
  <c r="AX263" i="29"/>
  <c r="AW263" i="29"/>
  <c r="AV263" i="29"/>
  <c r="AT263" i="29"/>
  <c r="AS263" i="29"/>
  <c r="AR263" i="29"/>
  <c r="AQ263" i="29"/>
  <c r="AU263" i="29" s="1"/>
  <c r="AP263" i="29"/>
  <c r="AO263" i="29"/>
  <c r="AN263" i="29"/>
  <c r="AM263" i="29"/>
  <c r="AL263" i="29"/>
  <c r="AJ263" i="29"/>
  <c r="AI263" i="29"/>
  <c r="AH263" i="29"/>
  <c r="AG263" i="29"/>
  <c r="AK263" i="29" s="1"/>
  <c r="AF263" i="29"/>
  <c r="AE263" i="29"/>
  <c r="AD263" i="29"/>
  <c r="AC263" i="29"/>
  <c r="AB263" i="29"/>
  <c r="Z263" i="29"/>
  <c r="Y263" i="29"/>
  <c r="X263" i="29"/>
  <c r="AA263" i="29" s="1"/>
  <c r="W263" i="29"/>
  <c r="U263" i="29"/>
  <c r="T263" i="29"/>
  <c r="S263" i="29"/>
  <c r="R263" i="29"/>
  <c r="P263" i="29"/>
  <c r="Q263" i="29" s="1"/>
  <c r="O263" i="29"/>
  <c r="N263" i="29"/>
  <c r="M263" i="29"/>
  <c r="K263" i="29"/>
  <c r="J263" i="29"/>
  <c r="I263" i="29"/>
  <c r="H263" i="29"/>
  <c r="F263" i="29"/>
  <c r="E263" i="29"/>
  <c r="D263" i="29"/>
  <c r="C263" i="29"/>
  <c r="DD262" i="29"/>
  <c r="DC262" i="29"/>
  <c r="DB262" i="29"/>
  <c r="DA262" i="29"/>
  <c r="CZ262" i="29"/>
  <c r="CY262" i="29"/>
  <c r="CW262" i="29"/>
  <c r="CV262" i="29"/>
  <c r="CU262" i="29"/>
  <c r="CT262" i="29"/>
  <c r="CX262" i="29" s="1"/>
  <c r="CR262" i="29"/>
  <c r="CQ262" i="29"/>
  <c r="CP262" i="29"/>
  <c r="CO262" i="29"/>
  <c r="CM262" i="29"/>
  <c r="CL262" i="29"/>
  <c r="CK262" i="29"/>
  <c r="CJ262" i="29"/>
  <c r="CN262" i="29" s="1"/>
  <c r="CH262" i="29"/>
  <c r="CG262" i="29"/>
  <c r="CF262" i="29"/>
  <c r="CE262" i="29"/>
  <c r="CI262" i="29" s="1"/>
  <c r="CC262" i="29"/>
  <c r="CB262" i="29"/>
  <c r="CD262" i="29" s="1"/>
  <c r="CA262" i="29"/>
  <c r="BZ262" i="29"/>
  <c r="BX262" i="29"/>
  <c r="BW262" i="29"/>
  <c r="BY262" i="29" s="1"/>
  <c r="BV262" i="29"/>
  <c r="BU262" i="29"/>
  <c r="BT262" i="29"/>
  <c r="BS262" i="29"/>
  <c r="BR262" i="29"/>
  <c r="BQ262" i="29"/>
  <c r="BP262" i="29"/>
  <c r="BO262" i="29"/>
  <c r="BN262" i="29"/>
  <c r="BM262" i="29"/>
  <c r="BL262" i="29"/>
  <c r="BK262" i="29"/>
  <c r="BI262" i="29"/>
  <c r="BH262" i="29"/>
  <c r="BG262" i="29"/>
  <c r="BF262" i="29"/>
  <c r="BD262" i="29"/>
  <c r="BC262" i="29"/>
  <c r="BB262" i="29"/>
  <c r="BA262" i="29"/>
  <c r="BE262" i="29" s="1"/>
  <c r="AZ262" i="29"/>
  <c r="AY262" i="29"/>
  <c r="AX262" i="29"/>
  <c r="AW262" i="29"/>
  <c r="AV262" i="29"/>
  <c r="AT262" i="29"/>
  <c r="AS262" i="29"/>
  <c r="AR262" i="29"/>
  <c r="AQ262" i="29"/>
  <c r="AU262" i="29" s="1"/>
  <c r="AO262" i="29"/>
  <c r="AN262" i="29"/>
  <c r="AP262" i="29" s="1"/>
  <c r="AM262" i="29"/>
  <c r="AL262" i="29"/>
  <c r="AJ262" i="29"/>
  <c r="AI262" i="29"/>
  <c r="AK262" i="29" s="1"/>
  <c r="AH262" i="29"/>
  <c r="AG262" i="29"/>
  <c r="AF262" i="29"/>
  <c r="AE262" i="29"/>
  <c r="AD262" i="29"/>
  <c r="AC262" i="29"/>
  <c r="AB262" i="29"/>
  <c r="Z262" i="29"/>
  <c r="Y262" i="29"/>
  <c r="X262" i="29"/>
  <c r="AA262" i="29" s="1"/>
  <c r="W262" i="29"/>
  <c r="U262" i="29"/>
  <c r="T262" i="29"/>
  <c r="S262" i="29"/>
  <c r="R262" i="29"/>
  <c r="V262" i="29" s="1"/>
  <c r="P262" i="29"/>
  <c r="O262" i="29"/>
  <c r="N262" i="29"/>
  <c r="M262" i="29"/>
  <c r="K262" i="29"/>
  <c r="J262" i="29"/>
  <c r="I262" i="29"/>
  <c r="H262" i="29"/>
  <c r="L262" i="29" s="1"/>
  <c r="F262" i="29"/>
  <c r="E262" i="29"/>
  <c r="D262" i="29"/>
  <c r="C262" i="29"/>
  <c r="DD261" i="29"/>
  <c r="DB261" i="29"/>
  <c r="DA261" i="29"/>
  <c r="CZ261" i="29"/>
  <c r="CY261" i="29"/>
  <c r="CW261" i="29"/>
  <c r="CV261" i="29"/>
  <c r="CU261" i="29"/>
  <c r="CT261" i="29"/>
  <c r="CX261" i="29" s="1"/>
  <c r="CR261" i="29"/>
  <c r="CQ261" i="29"/>
  <c r="CP261" i="29"/>
  <c r="CO261" i="29"/>
  <c r="CM261" i="29"/>
  <c r="CL261" i="29"/>
  <c r="CN261" i="29" s="1"/>
  <c r="CK261" i="29"/>
  <c r="CJ261" i="29"/>
  <c r="CI261" i="29"/>
  <c r="CH261" i="29"/>
  <c r="CG261" i="29"/>
  <c r="CF261" i="29"/>
  <c r="CE261" i="29"/>
  <c r="CC261" i="29"/>
  <c r="CB261" i="29"/>
  <c r="CA261" i="29"/>
  <c r="CD261" i="29" s="1"/>
  <c r="BZ261" i="29"/>
  <c r="BX261" i="29"/>
  <c r="BW261" i="29"/>
  <c r="BV261" i="29"/>
  <c r="BY261" i="29" s="1"/>
  <c r="BU261" i="29"/>
  <c r="BS261" i="29"/>
  <c r="BR261" i="29"/>
  <c r="BQ261" i="29"/>
  <c r="BP261" i="29"/>
  <c r="BN261" i="29"/>
  <c r="BM261" i="29"/>
  <c r="BL261" i="29"/>
  <c r="BK261" i="29"/>
  <c r="BO261" i="29" s="1"/>
  <c r="BI261" i="29"/>
  <c r="BJ261" i="29" s="1"/>
  <c r="BH261" i="29"/>
  <c r="BG261" i="29"/>
  <c r="BF261" i="29"/>
  <c r="BD261" i="29"/>
  <c r="BC261" i="29"/>
  <c r="BB261" i="29"/>
  <c r="BA261" i="29"/>
  <c r="BE261" i="29" s="1"/>
  <c r="AZ261" i="29"/>
  <c r="AY261" i="29"/>
  <c r="AX261" i="29"/>
  <c r="AW261" i="29"/>
  <c r="AV261" i="29"/>
  <c r="AT261" i="29"/>
  <c r="AS261" i="29"/>
  <c r="AR261" i="29"/>
  <c r="AU261" i="29" s="1"/>
  <c r="AQ261" i="29"/>
  <c r="AO261" i="29"/>
  <c r="AN261" i="29"/>
  <c r="AM261" i="29"/>
  <c r="AL261" i="29"/>
  <c r="AP261" i="29" s="1"/>
  <c r="AJ261" i="29"/>
  <c r="AK261" i="29" s="1"/>
  <c r="AI261" i="29"/>
  <c r="AH261" i="29"/>
  <c r="AG261" i="29"/>
  <c r="AE261" i="29"/>
  <c r="AD261" i="29"/>
  <c r="AC261" i="29"/>
  <c r="AB261" i="29"/>
  <c r="AF261" i="29" s="1"/>
  <c r="Z261" i="29"/>
  <c r="Y261" i="29"/>
  <c r="X261" i="29"/>
  <c r="W261" i="29"/>
  <c r="U261" i="29"/>
  <c r="T261" i="29"/>
  <c r="S261" i="29"/>
  <c r="R261" i="29"/>
  <c r="P261" i="29"/>
  <c r="O261" i="29"/>
  <c r="N261" i="29"/>
  <c r="M261" i="29"/>
  <c r="L261" i="29"/>
  <c r="K261" i="29"/>
  <c r="J261" i="29"/>
  <c r="I261" i="29"/>
  <c r="H261" i="29"/>
  <c r="F261" i="29"/>
  <c r="E261" i="29"/>
  <c r="D261" i="29"/>
  <c r="G261" i="29" s="1"/>
  <c r="C261" i="29"/>
  <c r="DD260" i="29"/>
  <c r="DB260" i="29"/>
  <c r="DA260" i="29"/>
  <c r="CZ260" i="29"/>
  <c r="CY260" i="29"/>
  <c r="CW260" i="29"/>
  <c r="CV260" i="29"/>
  <c r="CX260" i="29" s="1"/>
  <c r="CU260" i="29"/>
  <c r="CT260" i="29"/>
  <c r="CR260" i="29"/>
  <c r="CQ260" i="29"/>
  <c r="CS260" i="29" s="1"/>
  <c r="CP260" i="29"/>
  <c r="CO260" i="29"/>
  <c r="CM260" i="29"/>
  <c r="CL260" i="29"/>
  <c r="CK260" i="29"/>
  <c r="CJ260" i="29"/>
  <c r="CN260" i="29" s="1"/>
  <c r="CH260" i="29"/>
  <c r="CG260" i="29"/>
  <c r="CF260" i="29"/>
  <c r="CI260" i="29" s="1"/>
  <c r="CE260" i="29"/>
  <c r="CC260" i="29"/>
  <c r="CB260" i="29"/>
  <c r="CA260" i="29"/>
  <c r="BZ260" i="29"/>
  <c r="BX260" i="29"/>
  <c r="BW260" i="29"/>
  <c r="BV260" i="29"/>
  <c r="BU260" i="29"/>
  <c r="BY260" i="29" s="1"/>
  <c r="BT260" i="29"/>
  <c r="BS260" i="29"/>
  <c r="BR260" i="29"/>
  <c r="BQ260" i="29"/>
  <c r="BP260" i="29"/>
  <c r="BN260" i="29"/>
  <c r="BM260" i="29"/>
  <c r="BL260" i="29"/>
  <c r="BK260" i="29"/>
  <c r="BO260" i="29" s="1"/>
  <c r="BI260" i="29"/>
  <c r="BH260" i="29"/>
  <c r="BJ260" i="29" s="1"/>
  <c r="BG260" i="29"/>
  <c r="BF260" i="29"/>
  <c r="BE260" i="29"/>
  <c r="BD260" i="29"/>
  <c r="BC260" i="29"/>
  <c r="BB260" i="29"/>
  <c r="BA260" i="29"/>
  <c r="AY260" i="29"/>
  <c r="AX260" i="29"/>
  <c r="AW260" i="29"/>
  <c r="AV260" i="29"/>
  <c r="AZ260" i="29" s="1"/>
  <c r="AU260" i="29"/>
  <c r="AT260" i="29"/>
  <c r="AS260" i="29"/>
  <c r="AR260" i="29"/>
  <c r="AQ260" i="29"/>
  <c r="AO260" i="29"/>
  <c r="AN260" i="29"/>
  <c r="AM260" i="29"/>
  <c r="AL260" i="29"/>
  <c r="AJ260" i="29"/>
  <c r="AI260" i="29"/>
  <c r="AH260" i="29"/>
  <c r="AG260" i="29"/>
  <c r="AE260" i="29"/>
  <c r="AD260" i="29"/>
  <c r="AF260" i="29" s="1"/>
  <c r="AC260" i="29"/>
  <c r="AB260" i="29"/>
  <c r="Z260" i="29"/>
  <c r="Y260" i="29"/>
  <c r="X260" i="29"/>
  <c r="W260" i="29"/>
  <c r="AA260" i="29" s="1"/>
  <c r="V260" i="29"/>
  <c r="U260" i="29"/>
  <c r="T260" i="29"/>
  <c r="S260" i="29"/>
  <c r="R260" i="29"/>
  <c r="P260" i="29"/>
  <c r="O260" i="29"/>
  <c r="N260" i="29"/>
  <c r="Q260" i="29" s="1"/>
  <c r="M260" i="29"/>
  <c r="L260" i="29"/>
  <c r="K260" i="29"/>
  <c r="J260" i="29"/>
  <c r="I260" i="29"/>
  <c r="H260" i="29"/>
  <c r="F260" i="29"/>
  <c r="E260" i="29"/>
  <c r="D260" i="29"/>
  <c r="G260" i="29" s="1"/>
  <c r="C260" i="29"/>
  <c r="DD259" i="29"/>
  <c r="DB259" i="29"/>
  <c r="DA259" i="29"/>
  <c r="CZ259" i="29"/>
  <c r="DC259" i="29" s="1"/>
  <c r="CY259" i="29"/>
  <c r="CX259" i="29"/>
  <c r="CW259" i="29"/>
  <c r="CV259" i="29"/>
  <c r="CU259" i="29"/>
  <c r="CT259" i="29"/>
  <c r="CR259" i="29"/>
  <c r="CQ259" i="29"/>
  <c r="CP259" i="29"/>
  <c r="CS259" i="29" s="1"/>
  <c r="CO259" i="29"/>
  <c r="CM259" i="29"/>
  <c r="CL259" i="29"/>
  <c r="CK259" i="29"/>
  <c r="CJ259" i="29"/>
  <c r="CN259" i="29" s="1"/>
  <c r="CH259" i="29"/>
  <c r="CG259" i="29"/>
  <c r="CF259" i="29"/>
  <c r="CE259" i="29"/>
  <c r="CC259" i="29"/>
  <c r="CB259" i="29"/>
  <c r="CA259" i="29"/>
  <c r="BZ259" i="29"/>
  <c r="CD259" i="29" s="1"/>
  <c r="BX259" i="29"/>
  <c r="BW259" i="29"/>
  <c r="BV259" i="29"/>
  <c r="BU259" i="29"/>
  <c r="BS259" i="29"/>
  <c r="BR259" i="29"/>
  <c r="BT259" i="29" s="1"/>
  <c r="BQ259" i="29"/>
  <c r="BP259" i="29"/>
  <c r="BN259" i="29"/>
  <c r="BM259" i="29"/>
  <c r="BO259" i="29" s="1"/>
  <c r="BL259" i="29"/>
  <c r="BK259" i="29"/>
  <c r="BJ259" i="29"/>
  <c r="BI259" i="29"/>
  <c r="BH259" i="29"/>
  <c r="BG259" i="29"/>
  <c r="BF259" i="29"/>
  <c r="BE259" i="29"/>
  <c r="BD259" i="29"/>
  <c r="BC259" i="29"/>
  <c r="BB259" i="29"/>
  <c r="BA259" i="29"/>
  <c r="AY259" i="29"/>
  <c r="AX259" i="29"/>
  <c r="AW259" i="29"/>
  <c r="AV259" i="29"/>
  <c r="AZ259" i="29" s="1"/>
  <c r="AT259" i="29"/>
  <c r="AS259" i="29"/>
  <c r="AR259" i="29"/>
  <c r="AQ259" i="29"/>
  <c r="AU259" i="29" s="1"/>
  <c r="AO259" i="29"/>
  <c r="AP259" i="29" s="1"/>
  <c r="AN259" i="29"/>
  <c r="AM259" i="29"/>
  <c r="AL259" i="29"/>
  <c r="AJ259" i="29"/>
  <c r="AI259" i="29"/>
  <c r="AI266" i="29" s="1"/>
  <c r="AH259" i="29"/>
  <c r="AG259" i="29"/>
  <c r="AE259" i="29"/>
  <c r="AD259" i="29"/>
  <c r="AF259" i="29" s="1"/>
  <c r="AC259" i="29"/>
  <c r="AB259" i="29"/>
  <c r="AA259" i="29"/>
  <c r="Z259" i="29"/>
  <c r="Y259" i="29"/>
  <c r="X259" i="29"/>
  <c r="W259" i="29"/>
  <c r="U259" i="29"/>
  <c r="T259" i="29"/>
  <c r="S259" i="29"/>
  <c r="R259" i="29"/>
  <c r="P259" i="29"/>
  <c r="O259" i="29"/>
  <c r="N259" i="29"/>
  <c r="Q259" i="29" s="1"/>
  <c r="M259" i="29"/>
  <c r="K259" i="29"/>
  <c r="J259" i="29"/>
  <c r="J266" i="29" s="1"/>
  <c r="I259" i="29"/>
  <c r="H259" i="29"/>
  <c r="F259" i="29"/>
  <c r="E259" i="29"/>
  <c r="D259" i="29"/>
  <c r="C259" i="29"/>
  <c r="DD258" i="29"/>
  <c r="DC258" i="29"/>
  <c r="DB258" i="29"/>
  <c r="DB266" i="29" s="1"/>
  <c r="DA258" i="29"/>
  <c r="CZ258" i="29"/>
  <c r="CY258" i="29"/>
  <c r="CW258" i="29"/>
  <c r="CW266" i="29" s="1"/>
  <c r="CV258" i="29"/>
  <c r="CU258" i="29"/>
  <c r="CT258" i="29"/>
  <c r="CX258" i="29" s="1"/>
  <c r="CR258" i="29"/>
  <c r="CQ258" i="29"/>
  <c r="CP258" i="29"/>
  <c r="CO258" i="29"/>
  <c r="CN258" i="29"/>
  <c r="CM258" i="29"/>
  <c r="CM266" i="29" s="1"/>
  <c r="CL258" i="29"/>
  <c r="CK258" i="29"/>
  <c r="CJ258" i="29"/>
  <c r="CH258" i="29"/>
  <c r="CG258" i="29"/>
  <c r="CF258" i="29"/>
  <c r="CE258" i="29"/>
  <c r="CI258" i="29" s="1"/>
  <c r="CC258" i="29"/>
  <c r="CB258" i="29"/>
  <c r="CD258" i="29" s="1"/>
  <c r="CA258" i="29"/>
  <c r="BZ258" i="29"/>
  <c r="BX258" i="29"/>
  <c r="BW258" i="29"/>
  <c r="BV258" i="29"/>
  <c r="BU258" i="29"/>
  <c r="BS258" i="29"/>
  <c r="BR258" i="29"/>
  <c r="BQ258" i="29"/>
  <c r="BT258" i="29" s="1"/>
  <c r="BP258" i="29"/>
  <c r="BO258" i="29"/>
  <c r="BN258" i="29"/>
  <c r="BM258" i="29"/>
  <c r="BL258" i="29"/>
  <c r="BK258" i="29"/>
  <c r="BI258" i="29"/>
  <c r="BH258" i="29"/>
  <c r="BG258" i="29"/>
  <c r="BG266" i="29" s="1"/>
  <c r="BF258" i="29"/>
  <c r="BJ258" i="29" s="1"/>
  <c r="BD258" i="29"/>
  <c r="BC258" i="29"/>
  <c r="BB258" i="29"/>
  <c r="BA258" i="29"/>
  <c r="BE258" i="29" s="1"/>
  <c r="AY258" i="29"/>
  <c r="AZ258" i="29" s="1"/>
  <c r="AX258" i="29"/>
  <c r="AW258" i="29"/>
  <c r="AV258" i="29"/>
  <c r="AT258" i="29"/>
  <c r="AS258" i="29"/>
  <c r="AR258" i="29"/>
  <c r="AQ258" i="29"/>
  <c r="AO258" i="29"/>
  <c r="AN258" i="29"/>
  <c r="AP258" i="29" s="1"/>
  <c r="AM258" i="29"/>
  <c r="AL258" i="29"/>
  <c r="AJ258" i="29"/>
  <c r="AI258" i="29"/>
  <c r="AH258" i="29"/>
  <c r="AK258" i="29" s="1"/>
  <c r="AG258" i="29"/>
  <c r="AF258" i="29"/>
  <c r="AE258" i="29"/>
  <c r="AD258" i="29"/>
  <c r="AC258" i="29"/>
  <c r="AB258" i="29"/>
  <c r="Z258" i="29"/>
  <c r="Y258" i="29"/>
  <c r="X258" i="29"/>
  <c r="AA258" i="29" s="1"/>
  <c r="W258" i="29"/>
  <c r="U258" i="29"/>
  <c r="T258" i="29"/>
  <c r="S258" i="29"/>
  <c r="R258" i="29"/>
  <c r="P258" i="29"/>
  <c r="O258" i="29"/>
  <c r="N258" i="29"/>
  <c r="M258" i="29"/>
  <c r="K258" i="29"/>
  <c r="J258" i="29"/>
  <c r="I258" i="29"/>
  <c r="H258" i="29"/>
  <c r="L258" i="29" s="1"/>
  <c r="F258" i="29"/>
  <c r="E258" i="29"/>
  <c r="E266" i="29" s="1"/>
  <c r="D258" i="29"/>
  <c r="C258" i="29"/>
  <c r="DD257" i="29"/>
  <c r="DB257" i="29"/>
  <c r="DA257" i="29"/>
  <c r="CZ257" i="29"/>
  <c r="CY257" i="29"/>
  <c r="CX257" i="29"/>
  <c r="CW257" i="29"/>
  <c r="CV257" i="29"/>
  <c r="CU257" i="29"/>
  <c r="CT257" i="29"/>
  <c r="CR257" i="29"/>
  <c r="CQ257" i="29"/>
  <c r="CP257" i="29"/>
  <c r="CO257" i="29"/>
  <c r="CM257" i="29"/>
  <c r="CL257" i="29"/>
  <c r="CN257" i="29" s="1"/>
  <c r="CK257" i="29"/>
  <c r="CJ257" i="29"/>
  <c r="CI257" i="29"/>
  <c r="CH257" i="29"/>
  <c r="CG257" i="29"/>
  <c r="CG266" i="29" s="1"/>
  <c r="CF257" i="29"/>
  <c r="CE257" i="29"/>
  <c r="CD257" i="29"/>
  <c r="CC257" i="29"/>
  <c r="CB257" i="29"/>
  <c r="CA257" i="29"/>
  <c r="BZ257" i="29"/>
  <c r="BX257" i="29"/>
  <c r="BW257" i="29"/>
  <c r="BV257" i="29"/>
  <c r="BU257" i="29"/>
  <c r="BS257" i="29"/>
  <c r="BR257" i="29"/>
  <c r="BQ257" i="29"/>
  <c r="BP257" i="29"/>
  <c r="BN257" i="29"/>
  <c r="BN266" i="29" s="1"/>
  <c r="BM257" i="29"/>
  <c r="BL257" i="29"/>
  <c r="BK257" i="29"/>
  <c r="BO257" i="29" s="1"/>
  <c r="BI257" i="29"/>
  <c r="BH257" i="29"/>
  <c r="BG257" i="29"/>
  <c r="BF257" i="29"/>
  <c r="BD257" i="29"/>
  <c r="BC257" i="29"/>
  <c r="BB257" i="29"/>
  <c r="BA257" i="29"/>
  <c r="AZ257" i="29"/>
  <c r="AY257" i="29"/>
  <c r="AX257" i="29"/>
  <c r="AW257" i="29"/>
  <c r="AV257" i="29"/>
  <c r="AT257" i="29"/>
  <c r="AS257" i="29"/>
  <c r="AR257" i="29"/>
  <c r="AU257" i="29" s="1"/>
  <c r="AQ257" i="29"/>
  <c r="AO257" i="29"/>
  <c r="AN257" i="29"/>
  <c r="AM257" i="29"/>
  <c r="AP257" i="29" s="1"/>
  <c r="AL257" i="29"/>
  <c r="AJ257" i="29"/>
  <c r="AJ266" i="29" s="1"/>
  <c r="AI257" i="29"/>
  <c r="AH257" i="29"/>
  <c r="AH266" i="29" s="1"/>
  <c r="AG257" i="29"/>
  <c r="AE257" i="29"/>
  <c r="AD257" i="29"/>
  <c r="AC257" i="29"/>
  <c r="AB257" i="29"/>
  <c r="Z257" i="29"/>
  <c r="Z266" i="29" s="1"/>
  <c r="Y257" i="29"/>
  <c r="X257" i="29"/>
  <c r="W257" i="29"/>
  <c r="U257" i="29"/>
  <c r="T257" i="29"/>
  <c r="S257" i="29"/>
  <c r="R257" i="29"/>
  <c r="P257" i="29"/>
  <c r="O257" i="29"/>
  <c r="N257" i="29"/>
  <c r="M257" i="29"/>
  <c r="L257" i="29"/>
  <c r="K257" i="29"/>
  <c r="J257" i="29"/>
  <c r="I257" i="29"/>
  <c r="H257" i="29"/>
  <c r="F257" i="29"/>
  <c r="E257" i="29"/>
  <c r="D257" i="29"/>
  <c r="C257" i="29"/>
  <c r="DD256" i="29"/>
  <c r="DB256" i="29"/>
  <c r="DA256" i="29"/>
  <c r="CZ256" i="29"/>
  <c r="CY256" i="29"/>
  <c r="CW256" i="29"/>
  <c r="CV256" i="29"/>
  <c r="CU256" i="29"/>
  <c r="CT256" i="29"/>
  <c r="CR256" i="29"/>
  <c r="CQ256" i="29"/>
  <c r="CP256" i="29"/>
  <c r="CO256" i="29"/>
  <c r="CN256" i="29"/>
  <c r="CM256" i="29"/>
  <c r="CL256" i="29"/>
  <c r="CK256" i="29"/>
  <c r="CK266" i="29" s="1"/>
  <c r="CJ256" i="29"/>
  <c r="CH256" i="29"/>
  <c r="CG256" i="29"/>
  <c r="CF256" i="29"/>
  <c r="CI256" i="29" s="1"/>
  <c r="CE256" i="29"/>
  <c r="CC256" i="29"/>
  <c r="CC266" i="29" s="1"/>
  <c r="CB256" i="29"/>
  <c r="CA256" i="29"/>
  <c r="BZ256" i="29"/>
  <c r="BX256" i="29"/>
  <c r="BX266" i="29" s="1"/>
  <c r="BW256" i="29"/>
  <c r="BV256" i="29"/>
  <c r="BU256" i="29"/>
  <c r="BT256" i="29"/>
  <c r="BS256" i="29"/>
  <c r="BR256" i="29"/>
  <c r="BQ256" i="29"/>
  <c r="BP256" i="29"/>
  <c r="BN256" i="29"/>
  <c r="BM256" i="29"/>
  <c r="BL256" i="29"/>
  <c r="BL266" i="29" s="1"/>
  <c r="BK256" i="29"/>
  <c r="BI256" i="29"/>
  <c r="BH256" i="29"/>
  <c r="BJ256" i="29" s="1"/>
  <c r="BG256" i="29"/>
  <c r="BF256" i="29"/>
  <c r="BD256" i="29"/>
  <c r="BD266" i="29" s="1"/>
  <c r="BC256" i="29"/>
  <c r="BB256" i="29"/>
  <c r="BA256" i="29"/>
  <c r="AY256" i="29"/>
  <c r="AX256" i="29"/>
  <c r="AW256" i="29"/>
  <c r="AV256" i="29"/>
  <c r="AU256" i="29"/>
  <c r="AT256" i="29"/>
  <c r="AS256" i="29"/>
  <c r="AR256" i="29"/>
  <c r="AR266" i="29" s="1"/>
  <c r="AQ256" i="29"/>
  <c r="AO256" i="29"/>
  <c r="AN256" i="29"/>
  <c r="AM256" i="29"/>
  <c r="AL256" i="29"/>
  <c r="AJ256" i="29"/>
  <c r="AI256" i="29"/>
  <c r="AH256" i="29"/>
  <c r="AG256" i="29"/>
  <c r="AE256" i="29"/>
  <c r="AD256" i="29"/>
  <c r="AC256" i="29"/>
  <c r="AB256" i="29"/>
  <c r="Z256" i="29"/>
  <c r="Y256" i="29"/>
  <c r="X256" i="29"/>
  <c r="W256" i="29"/>
  <c r="V256" i="29"/>
  <c r="U256" i="29"/>
  <c r="T256" i="29"/>
  <c r="T266" i="29" s="1"/>
  <c r="S256" i="29"/>
  <c r="R256" i="29"/>
  <c r="P256" i="29"/>
  <c r="O256" i="29"/>
  <c r="N256" i="29"/>
  <c r="M256" i="29"/>
  <c r="L256" i="29"/>
  <c r="K256" i="29"/>
  <c r="J256" i="29"/>
  <c r="I256" i="29"/>
  <c r="H256" i="29"/>
  <c r="F256" i="29"/>
  <c r="E256" i="29"/>
  <c r="D256" i="29"/>
  <c r="G256" i="29" s="1"/>
  <c r="C256" i="29"/>
  <c r="CU254" i="29"/>
  <c r="CR254" i="29"/>
  <c r="CK254" i="29"/>
  <c r="CH254" i="29"/>
  <c r="BV254" i="29"/>
  <c r="AY254" i="29"/>
  <c r="AV254" i="29"/>
  <c r="AQ254" i="29"/>
  <c r="AH254" i="29"/>
  <c r="K254" i="29"/>
  <c r="DD253" i="29"/>
  <c r="DC253" i="29"/>
  <c r="DB253" i="29"/>
  <c r="DA253" i="29"/>
  <c r="CZ253" i="29"/>
  <c r="CY253" i="29"/>
  <c r="CW253" i="29"/>
  <c r="CV253" i="29"/>
  <c r="CU253" i="29"/>
  <c r="CT253" i="29"/>
  <c r="CX253" i="29" s="1"/>
  <c r="CR253" i="29"/>
  <c r="CQ253" i="29"/>
  <c r="CP253" i="29"/>
  <c r="CO253" i="29"/>
  <c r="CN253" i="29"/>
  <c r="CM253" i="29"/>
  <c r="CL253" i="29"/>
  <c r="CK253" i="29"/>
  <c r="CJ253" i="29"/>
  <c r="CH253" i="29"/>
  <c r="CG253" i="29"/>
  <c r="CF253" i="29"/>
  <c r="CE253" i="29"/>
  <c r="CC253" i="29"/>
  <c r="CB253" i="29"/>
  <c r="CD253" i="29" s="1"/>
  <c r="CA253" i="29"/>
  <c r="BZ253" i="29"/>
  <c r="BX253" i="29"/>
  <c r="BW253" i="29"/>
  <c r="BY253" i="29" s="1"/>
  <c r="BV253" i="29"/>
  <c r="BU253" i="29"/>
  <c r="BT253" i="29"/>
  <c r="BS253" i="29"/>
  <c r="BR253" i="29"/>
  <c r="BQ253" i="29"/>
  <c r="BP253" i="29"/>
  <c r="BN253" i="29"/>
  <c r="BM253" i="29"/>
  <c r="BL253" i="29"/>
  <c r="BO253" i="29" s="1"/>
  <c r="BK253" i="29"/>
  <c r="BI253" i="29"/>
  <c r="BH253" i="29"/>
  <c r="BG253" i="29"/>
  <c r="BF253" i="29"/>
  <c r="BJ253" i="29" s="1"/>
  <c r="BD253" i="29"/>
  <c r="BC253" i="29"/>
  <c r="BB253" i="29"/>
  <c r="BA253" i="29"/>
  <c r="BE253" i="29" s="1"/>
  <c r="AZ253" i="29"/>
  <c r="AY253" i="29"/>
  <c r="AX253" i="29"/>
  <c r="AW253" i="29"/>
  <c r="AV253" i="29"/>
  <c r="AT253" i="29"/>
  <c r="AS253" i="29"/>
  <c r="AR253" i="29"/>
  <c r="AQ253" i="29"/>
  <c r="AO253" i="29"/>
  <c r="AN253" i="29"/>
  <c r="AP253" i="29" s="1"/>
  <c r="AM253" i="29"/>
  <c r="AL253" i="29"/>
  <c r="AJ253" i="29"/>
  <c r="AK253" i="29" s="1"/>
  <c r="AI253" i="29"/>
  <c r="AH253" i="29"/>
  <c r="AG253" i="29"/>
  <c r="AE253" i="29"/>
  <c r="AD253" i="29"/>
  <c r="AC253" i="29"/>
  <c r="AB253" i="29"/>
  <c r="AF253" i="29" s="1"/>
  <c r="Z253" i="29"/>
  <c r="Y253" i="29"/>
  <c r="X253" i="29"/>
  <c r="AA253" i="29" s="1"/>
  <c r="W253" i="29"/>
  <c r="U253" i="29"/>
  <c r="T253" i="29"/>
  <c r="S253" i="29"/>
  <c r="R253" i="29"/>
  <c r="P253" i="29"/>
  <c r="O253" i="29"/>
  <c r="N253" i="29"/>
  <c r="M253" i="29"/>
  <c r="K253" i="29"/>
  <c r="J253" i="29"/>
  <c r="I253" i="29"/>
  <c r="H253" i="29"/>
  <c r="F253" i="29"/>
  <c r="E253" i="29"/>
  <c r="D253" i="29"/>
  <c r="C253" i="29"/>
  <c r="DD252" i="29"/>
  <c r="DB252" i="29"/>
  <c r="DA252" i="29"/>
  <c r="CZ252" i="29"/>
  <c r="CY252" i="29"/>
  <c r="CX252" i="29"/>
  <c r="CW252" i="29"/>
  <c r="CV252" i="29"/>
  <c r="CU252" i="29"/>
  <c r="CT252" i="29"/>
  <c r="CR252" i="29"/>
  <c r="CQ252" i="29"/>
  <c r="CP252" i="29"/>
  <c r="CO252" i="29"/>
  <c r="CS252" i="29" s="1"/>
  <c r="CM252" i="29"/>
  <c r="CL252" i="29"/>
  <c r="CN252" i="29" s="1"/>
  <c r="CK252" i="29"/>
  <c r="CJ252" i="29"/>
  <c r="CI252" i="29"/>
  <c r="CH252" i="29"/>
  <c r="CG252" i="29"/>
  <c r="CF252" i="29"/>
  <c r="CE252" i="29"/>
  <c r="CC252" i="29"/>
  <c r="CB252" i="29"/>
  <c r="CA252" i="29"/>
  <c r="CD252" i="29" s="1"/>
  <c r="BZ252" i="29"/>
  <c r="BX252" i="29"/>
  <c r="BW252" i="29"/>
  <c r="BV252" i="29"/>
  <c r="BY252" i="29" s="1"/>
  <c r="BU252" i="29"/>
  <c r="BS252" i="29"/>
  <c r="BR252" i="29"/>
  <c r="BQ252" i="29"/>
  <c r="BP252" i="29"/>
  <c r="BN252" i="29"/>
  <c r="BM252" i="29"/>
  <c r="BL252" i="29"/>
  <c r="BK252" i="29"/>
  <c r="BO252" i="29" s="1"/>
  <c r="BI252" i="29"/>
  <c r="BJ252" i="29" s="1"/>
  <c r="BH252" i="29"/>
  <c r="BG252" i="29"/>
  <c r="BF252" i="29"/>
  <c r="BD252" i="29"/>
  <c r="BC252" i="29"/>
  <c r="BB252" i="29"/>
  <c r="BA252" i="29"/>
  <c r="BE252" i="29" s="1"/>
  <c r="AZ252" i="29"/>
  <c r="AY252" i="29"/>
  <c r="AX252" i="29"/>
  <c r="AW252" i="29"/>
  <c r="AV252" i="29"/>
  <c r="AT252" i="29"/>
  <c r="AS252" i="29"/>
  <c r="AR252" i="29"/>
  <c r="AU252" i="29" s="1"/>
  <c r="AQ252" i="29"/>
  <c r="AO252" i="29"/>
  <c r="AN252" i="29"/>
  <c r="AM252" i="29"/>
  <c r="AL252" i="29"/>
  <c r="AP252" i="29" s="1"/>
  <c r="AJ252" i="29"/>
  <c r="AK252" i="29" s="1"/>
  <c r="AI252" i="29"/>
  <c r="AH252" i="29"/>
  <c r="AG252" i="29"/>
  <c r="AE252" i="29"/>
  <c r="AD252" i="29"/>
  <c r="AC252" i="29"/>
  <c r="AB252" i="29"/>
  <c r="AF252" i="29" s="1"/>
  <c r="Z252" i="29"/>
  <c r="Y252" i="29"/>
  <c r="X252" i="29"/>
  <c r="W252" i="29"/>
  <c r="U252" i="29"/>
  <c r="T252" i="29"/>
  <c r="S252" i="29"/>
  <c r="R252" i="29"/>
  <c r="V252" i="29" s="1"/>
  <c r="P252" i="29"/>
  <c r="O252" i="29"/>
  <c r="N252" i="29"/>
  <c r="M252" i="29"/>
  <c r="K252" i="29"/>
  <c r="J252" i="29"/>
  <c r="L252" i="29" s="1"/>
  <c r="I252" i="29"/>
  <c r="H252" i="29"/>
  <c r="F252" i="29"/>
  <c r="E252" i="29"/>
  <c r="D252" i="29"/>
  <c r="G252" i="29" s="1"/>
  <c r="C252" i="29"/>
  <c r="DD251" i="29"/>
  <c r="DB251" i="29"/>
  <c r="DA251" i="29"/>
  <c r="CZ251" i="29"/>
  <c r="CY251" i="29"/>
  <c r="CW251" i="29"/>
  <c r="CV251" i="29"/>
  <c r="CX251" i="29" s="1"/>
  <c r="CU251" i="29"/>
  <c r="CT251" i="29"/>
  <c r="CR251" i="29"/>
  <c r="CQ251" i="29"/>
  <c r="CS251" i="29" s="1"/>
  <c r="CP251" i="29"/>
  <c r="CO251" i="29"/>
  <c r="CN251" i="29"/>
  <c r="CM251" i="29"/>
  <c r="CL251" i="29"/>
  <c r="CK251" i="29"/>
  <c r="CJ251" i="29"/>
  <c r="CH251" i="29"/>
  <c r="CG251" i="29"/>
  <c r="CF251" i="29"/>
  <c r="CI251" i="29" s="1"/>
  <c r="CE251" i="29"/>
  <c r="CC251" i="29"/>
  <c r="CB251" i="29"/>
  <c r="CA251" i="29"/>
  <c r="BZ251" i="29"/>
  <c r="BX251" i="29"/>
  <c r="BW251" i="29"/>
  <c r="BV251" i="29"/>
  <c r="BU251" i="29"/>
  <c r="BY251" i="29" s="1"/>
  <c r="BS251" i="29"/>
  <c r="BR251" i="29"/>
  <c r="BT251" i="29" s="1"/>
  <c r="BQ251" i="29"/>
  <c r="BP251" i="29"/>
  <c r="BN251" i="29"/>
  <c r="BM251" i="29"/>
  <c r="BL251" i="29"/>
  <c r="BK251" i="29"/>
  <c r="BI251" i="29"/>
  <c r="BH251" i="29"/>
  <c r="BJ251" i="29" s="1"/>
  <c r="BG251" i="29"/>
  <c r="BF251" i="29"/>
  <c r="BD251" i="29"/>
  <c r="BC251" i="29"/>
  <c r="BE251" i="29" s="1"/>
  <c r="BB251" i="29"/>
  <c r="BA251" i="29"/>
  <c r="AY251" i="29"/>
  <c r="AX251" i="29"/>
  <c r="AW251" i="29"/>
  <c r="AV251" i="29"/>
  <c r="AU251" i="29"/>
  <c r="AT251" i="29"/>
  <c r="AS251" i="29"/>
  <c r="AR251" i="29"/>
  <c r="AQ251" i="29"/>
  <c r="AO251" i="29"/>
  <c r="AN251" i="29"/>
  <c r="AM251" i="29"/>
  <c r="AL251" i="29"/>
  <c r="AJ251" i="29"/>
  <c r="AI251" i="29"/>
  <c r="AH251" i="29"/>
  <c r="AG251" i="29"/>
  <c r="AE251" i="29"/>
  <c r="AF251" i="29" s="1"/>
  <c r="AD251" i="29"/>
  <c r="AC251" i="29"/>
  <c r="AB251" i="29"/>
  <c r="Z251" i="29"/>
  <c r="Y251" i="29"/>
  <c r="X251" i="29"/>
  <c r="W251" i="29"/>
  <c r="AA251" i="29" s="1"/>
  <c r="V251" i="29"/>
  <c r="U251" i="29"/>
  <c r="T251" i="29"/>
  <c r="S251" i="29"/>
  <c r="R251" i="29"/>
  <c r="P251" i="29"/>
  <c r="O251" i="29"/>
  <c r="N251" i="29"/>
  <c r="Q251" i="29" s="1"/>
  <c r="M251" i="29"/>
  <c r="L251" i="29"/>
  <c r="K251" i="29"/>
  <c r="J251" i="29"/>
  <c r="I251" i="29"/>
  <c r="H251" i="29"/>
  <c r="F251" i="29"/>
  <c r="G251" i="29" s="1"/>
  <c r="E251" i="29"/>
  <c r="D251" i="29"/>
  <c r="C251" i="29"/>
  <c r="DD250" i="29"/>
  <c r="DB250" i="29"/>
  <c r="DA250" i="29"/>
  <c r="CZ250" i="29"/>
  <c r="DC250" i="29" s="1"/>
  <c r="CY250" i="29"/>
  <c r="CX250" i="29"/>
  <c r="CW250" i="29"/>
  <c r="CV250" i="29"/>
  <c r="CU250" i="29"/>
  <c r="CT250" i="29"/>
  <c r="CR250" i="29"/>
  <c r="CQ250" i="29"/>
  <c r="CP250" i="29"/>
  <c r="CS250" i="29" s="1"/>
  <c r="CO250" i="29"/>
  <c r="CM250" i="29"/>
  <c r="CL250" i="29"/>
  <c r="CK250" i="29"/>
  <c r="CJ250" i="29"/>
  <c r="CN250" i="29" s="1"/>
  <c r="CH250" i="29"/>
  <c r="CG250" i="29"/>
  <c r="CF250" i="29"/>
  <c r="CE250" i="29"/>
  <c r="CC250" i="29"/>
  <c r="CB250" i="29"/>
  <c r="CA250" i="29"/>
  <c r="BZ250" i="29"/>
  <c r="CD250" i="29" s="1"/>
  <c r="BX250" i="29"/>
  <c r="BW250" i="29"/>
  <c r="BV250" i="29"/>
  <c r="BU250" i="29"/>
  <c r="BS250" i="29"/>
  <c r="BR250" i="29"/>
  <c r="BT250" i="29" s="1"/>
  <c r="BQ250" i="29"/>
  <c r="BP250" i="29"/>
  <c r="BO250" i="29"/>
  <c r="BN250" i="29"/>
  <c r="BM250" i="29"/>
  <c r="BL250" i="29"/>
  <c r="BK250" i="29"/>
  <c r="BI250" i="29"/>
  <c r="BH250" i="29"/>
  <c r="BG250" i="29"/>
  <c r="BJ250" i="29" s="1"/>
  <c r="BF250" i="29"/>
  <c r="BD250" i="29"/>
  <c r="BC250" i="29"/>
  <c r="BB250" i="29"/>
  <c r="BE250" i="29" s="1"/>
  <c r="BA250" i="29"/>
  <c r="AY250" i="29"/>
  <c r="AX250" i="29"/>
  <c r="AW250" i="29"/>
  <c r="AV250" i="29"/>
  <c r="AT250" i="29"/>
  <c r="AS250" i="29"/>
  <c r="AR250" i="29"/>
  <c r="AQ250" i="29"/>
  <c r="AU250" i="29" s="1"/>
  <c r="AO250" i="29"/>
  <c r="AP250" i="29" s="1"/>
  <c r="AN250" i="29"/>
  <c r="AM250" i="29"/>
  <c r="AL250" i="29"/>
  <c r="AJ250" i="29"/>
  <c r="AI250" i="29"/>
  <c r="AH250" i="29"/>
  <c r="AG250" i="29"/>
  <c r="AK250" i="29" s="1"/>
  <c r="AF250" i="29"/>
  <c r="AE250" i="29"/>
  <c r="AD250" i="29"/>
  <c r="AC250" i="29"/>
  <c r="AB250" i="29"/>
  <c r="Z250" i="29"/>
  <c r="Y250" i="29"/>
  <c r="Y254" i="29" s="1"/>
  <c r="X250" i="29"/>
  <c r="AA250" i="29" s="1"/>
  <c r="W250" i="29"/>
  <c r="U250" i="29"/>
  <c r="T250" i="29"/>
  <c r="S250" i="29"/>
  <c r="R250" i="29"/>
  <c r="V250" i="29" s="1"/>
  <c r="P250" i="29"/>
  <c r="Q250" i="29" s="1"/>
  <c r="O250" i="29"/>
  <c r="N250" i="29"/>
  <c r="M250" i="29"/>
  <c r="K250" i="29"/>
  <c r="J250" i="29"/>
  <c r="I250" i="29"/>
  <c r="I254" i="29" s="1"/>
  <c r="H250" i="29"/>
  <c r="L250" i="29" s="1"/>
  <c r="F250" i="29"/>
  <c r="E250" i="29"/>
  <c r="D250" i="29"/>
  <c r="C250" i="29"/>
  <c r="DD249" i="29"/>
  <c r="DB249" i="29"/>
  <c r="DA249" i="29"/>
  <c r="CZ249" i="29"/>
  <c r="DC249" i="29" s="1"/>
  <c r="CY249" i="29"/>
  <c r="CW249" i="29"/>
  <c r="CV249" i="29"/>
  <c r="CU249" i="29"/>
  <c r="CT249" i="29"/>
  <c r="CX249" i="29" s="1"/>
  <c r="CR249" i="29"/>
  <c r="CQ249" i="29"/>
  <c r="CP249" i="29"/>
  <c r="CO249" i="29"/>
  <c r="CM249" i="29"/>
  <c r="CL249" i="29"/>
  <c r="CK249" i="29"/>
  <c r="CJ249" i="29"/>
  <c r="CN249" i="29" s="1"/>
  <c r="CH249" i="29"/>
  <c r="CG249" i="29"/>
  <c r="CF249" i="29"/>
  <c r="CE249" i="29"/>
  <c r="CC249" i="29"/>
  <c r="CB249" i="29"/>
  <c r="CD249" i="29" s="1"/>
  <c r="CA249" i="29"/>
  <c r="BZ249" i="29"/>
  <c r="BX249" i="29"/>
  <c r="BW249" i="29"/>
  <c r="BY249" i="29" s="1"/>
  <c r="BV249" i="29"/>
  <c r="BU249" i="29"/>
  <c r="BT249" i="29"/>
  <c r="BS249" i="29"/>
  <c r="BR249" i="29"/>
  <c r="BQ249" i="29"/>
  <c r="BP249" i="29"/>
  <c r="BO249" i="29"/>
  <c r="BN249" i="29"/>
  <c r="BM249" i="29"/>
  <c r="BL249" i="29"/>
  <c r="BK249" i="29"/>
  <c r="BI249" i="29"/>
  <c r="BH249" i="29"/>
  <c r="BG249" i="29"/>
  <c r="BF249" i="29"/>
  <c r="BJ249" i="29" s="1"/>
  <c r="BD249" i="29"/>
  <c r="BC249" i="29"/>
  <c r="BB249" i="29"/>
  <c r="BA249" i="29"/>
  <c r="BE249" i="29" s="1"/>
  <c r="AY249" i="29"/>
  <c r="AZ249" i="29" s="1"/>
  <c r="AX249" i="29"/>
  <c r="AW249" i="29"/>
  <c r="AV249" i="29"/>
  <c r="AT249" i="29"/>
  <c r="AS249" i="29"/>
  <c r="AR249" i="29"/>
  <c r="AQ249" i="29"/>
  <c r="AO249" i="29"/>
  <c r="AN249" i="29"/>
  <c r="AP249" i="29" s="1"/>
  <c r="AM249" i="29"/>
  <c r="AL249" i="29"/>
  <c r="AK249" i="29"/>
  <c r="AJ249" i="29"/>
  <c r="AI249" i="29"/>
  <c r="AH249" i="29"/>
  <c r="AG249" i="29"/>
  <c r="AE249" i="29"/>
  <c r="AD249" i="29"/>
  <c r="AC249" i="29"/>
  <c r="AF249" i="29" s="1"/>
  <c r="AB249" i="29"/>
  <c r="Z249" i="29"/>
  <c r="Y249" i="29"/>
  <c r="X249" i="29"/>
  <c r="AA249" i="29" s="1"/>
  <c r="W249" i="29"/>
  <c r="U249" i="29"/>
  <c r="T249" i="29"/>
  <c r="S249" i="29"/>
  <c r="R249" i="29"/>
  <c r="P249" i="29"/>
  <c r="O249" i="29"/>
  <c r="N249" i="29"/>
  <c r="M249" i="29"/>
  <c r="K249" i="29"/>
  <c r="J249" i="29"/>
  <c r="I249" i="29"/>
  <c r="H249" i="29"/>
  <c r="F249" i="29"/>
  <c r="E249" i="29"/>
  <c r="D249" i="29"/>
  <c r="C249" i="29"/>
  <c r="DD248" i="29"/>
  <c r="DB248" i="29"/>
  <c r="DA248" i="29"/>
  <c r="CZ248" i="29"/>
  <c r="CY248" i="29"/>
  <c r="CW248" i="29"/>
  <c r="CV248" i="29"/>
  <c r="CU248" i="29"/>
  <c r="CT248" i="29"/>
  <c r="CX248" i="29" s="1"/>
  <c r="CR248" i="29"/>
  <c r="CQ248" i="29"/>
  <c r="CP248" i="29"/>
  <c r="CO248" i="29"/>
  <c r="CS248" i="29" s="1"/>
  <c r="CM248" i="29"/>
  <c r="CL248" i="29"/>
  <c r="CN248" i="29" s="1"/>
  <c r="CK248" i="29"/>
  <c r="CJ248" i="29"/>
  <c r="CH248" i="29"/>
  <c r="CG248" i="29"/>
  <c r="CI248" i="29" s="1"/>
  <c r="CF248" i="29"/>
  <c r="CE248" i="29"/>
  <c r="CC248" i="29"/>
  <c r="CB248" i="29"/>
  <c r="CA248" i="29"/>
  <c r="CD248" i="29" s="1"/>
  <c r="BZ248" i="29"/>
  <c r="BY248" i="29"/>
  <c r="BX248" i="29"/>
  <c r="BW248" i="29"/>
  <c r="BV248" i="29"/>
  <c r="BU248" i="29"/>
  <c r="BS248" i="29"/>
  <c r="BR248" i="29"/>
  <c r="BQ248" i="29"/>
  <c r="BP248" i="29"/>
  <c r="BN248" i="29"/>
  <c r="BM248" i="29"/>
  <c r="BL248" i="29"/>
  <c r="BK248" i="29"/>
  <c r="BO248" i="29" s="1"/>
  <c r="BJ248" i="29"/>
  <c r="BI248" i="29"/>
  <c r="BH248" i="29"/>
  <c r="BG248" i="29"/>
  <c r="BF248" i="29"/>
  <c r="BD248" i="29"/>
  <c r="BC248" i="29"/>
  <c r="BB248" i="29"/>
  <c r="BA248" i="29"/>
  <c r="BE248" i="29" s="1"/>
  <c r="AY248" i="29"/>
  <c r="AX248" i="29"/>
  <c r="AZ248" i="29" s="1"/>
  <c r="AW248" i="29"/>
  <c r="AV248" i="29"/>
  <c r="AT248" i="29"/>
  <c r="AS248" i="29"/>
  <c r="AR248" i="29"/>
  <c r="AU248" i="29" s="1"/>
  <c r="AQ248" i="29"/>
  <c r="AP248" i="29"/>
  <c r="AO248" i="29"/>
  <c r="AN248" i="29"/>
  <c r="AM248" i="29"/>
  <c r="AL248" i="29"/>
  <c r="AK248" i="29"/>
  <c r="AJ248" i="29"/>
  <c r="AI248" i="29"/>
  <c r="AH248" i="29"/>
  <c r="AG248" i="29"/>
  <c r="AE248" i="29"/>
  <c r="AD248" i="29"/>
  <c r="AC248" i="29"/>
  <c r="AB248" i="29"/>
  <c r="AF248" i="29" s="1"/>
  <c r="Z248" i="29"/>
  <c r="Y248" i="29"/>
  <c r="X248" i="29"/>
  <c r="W248" i="29"/>
  <c r="U248" i="29"/>
  <c r="T248" i="29"/>
  <c r="S248" i="29"/>
  <c r="R248" i="29"/>
  <c r="P248" i="29"/>
  <c r="O248" i="29"/>
  <c r="N248" i="29"/>
  <c r="M248" i="29"/>
  <c r="L248" i="29"/>
  <c r="K248" i="29"/>
  <c r="J248" i="29"/>
  <c r="I248" i="29"/>
  <c r="H248" i="29"/>
  <c r="F248" i="29"/>
  <c r="E248" i="29"/>
  <c r="D248" i="29"/>
  <c r="G248" i="29" s="1"/>
  <c r="C248" i="29"/>
  <c r="DD247" i="29"/>
  <c r="DB247" i="29"/>
  <c r="DA247" i="29"/>
  <c r="CZ247" i="29"/>
  <c r="CY247" i="29"/>
  <c r="CW247" i="29"/>
  <c r="CV247" i="29"/>
  <c r="CX247" i="29" s="1"/>
  <c r="CU247" i="29"/>
  <c r="CT247" i="29"/>
  <c r="CR247" i="29"/>
  <c r="CQ247" i="29"/>
  <c r="CP247" i="29"/>
  <c r="CO247" i="29"/>
  <c r="CN247" i="29"/>
  <c r="CM247" i="29"/>
  <c r="CL247" i="29"/>
  <c r="CK247" i="29"/>
  <c r="CJ247" i="29"/>
  <c r="CH247" i="29"/>
  <c r="CG247" i="29"/>
  <c r="CF247" i="29"/>
  <c r="CI247" i="29" s="1"/>
  <c r="CE247" i="29"/>
  <c r="CC247" i="29"/>
  <c r="CB247" i="29"/>
  <c r="CA247" i="29"/>
  <c r="BZ247" i="29"/>
  <c r="BX247" i="29"/>
  <c r="BW247" i="29"/>
  <c r="BV247" i="29"/>
  <c r="BU247" i="29"/>
  <c r="BY247" i="29" s="1"/>
  <c r="BT247" i="29"/>
  <c r="BS247" i="29"/>
  <c r="BR247" i="29"/>
  <c r="BQ247" i="29"/>
  <c r="BP247" i="29"/>
  <c r="BN247" i="29"/>
  <c r="BM247" i="29"/>
  <c r="BM254" i="29" s="1"/>
  <c r="BL247" i="29"/>
  <c r="BL254" i="29" s="1"/>
  <c r="BK247" i="29"/>
  <c r="BO247" i="29" s="1"/>
  <c r="BI247" i="29"/>
  <c r="BH247" i="29"/>
  <c r="BJ247" i="29" s="1"/>
  <c r="BG247" i="29"/>
  <c r="BF247" i="29"/>
  <c r="BD247" i="29"/>
  <c r="BC247" i="29"/>
  <c r="BE247" i="29" s="1"/>
  <c r="BB247" i="29"/>
  <c r="BA247" i="29"/>
  <c r="AY247" i="29"/>
  <c r="AX247" i="29"/>
  <c r="AW247" i="29"/>
  <c r="AW254" i="29" s="1"/>
  <c r="AV247" i="29"/>
  <c r="AZ247" i="29" s="1"/>
  <c r="AU247" i="29"/>
  <c r="AT247" i="29"/>
  <c r="AS247" i="29"/>
  <c r="AR247" i="29"/>
  <c r="AQ247" i="29"/>
  <c r="AO247" i="29"/>
  <c r="AN247" i="29"/>
  <c r="AM247" i="29"/>
  <c r="AL247" i="29"/>
  <c r="AJ247" i="29"/>
  <c r="AI247" i="29"/>
  <c r="AH247" i="29"/>
  <c r="AG247" i="29"/>
  <c r="AF247" i="29"/>
  <c r="AE247" i="29"/>
  <c r="AD247" i="29"/>
  <c r="AC247" i="29"/>
  <c r="AB247" i="29"/>
  <c r="Z247" i="29"/>
  <c r="Y247" i="29"/>
  <c r="X247" i="29"/>
  <c r="W247" i="29"/>
  <c r="AA247" i="29" s="1"/>
  <c r="U247" i="29"/>
  <c r="T247" i="29"/>
  <c r="V247" i="29" s="1"/>
  <c r="S247" i="29"/>
  <c r="R247" i="29"/>
  <c r="P247" i="29"/>
  <c r="O247" i="29"/>
  <c r="N247" i="29"/>
  <c r="Q247" i="29" s="1"/>
  <c r="M247" i="29"/>
  <c r="L247" i="29"/>
  <c r="K247" i="29"/>
  <c r="J247" i="29"/>
  <c r="I247" i="29"/>
  <c r="H247" i="29"/>
  <c r="F247" i="29"/>
  <c r="E247" i="29"/>
  <c r="D247" i="29"/>
  <c r="G247" i="29" s="1"/>
  <c r="C247" i="29"/>
  <c r="DD246" i="29"/>
  <c r="DB246" i="29"/>
  <c r="DA246" i="29"/>
  <c r="CZ246" i="29"/>
  <c r="CY246" i="29"/>
  <c r="CX246" i="29"/>
  <c r="CW246" i="29"/>
  <c r="CV246" i="29"/>
  <c r="CU246" i="29"/>
  <c r="CT246" i="29"/>
  <c r="CR246" i="29"/>
  <c r="CQ246" i="29"/>
  <c r="CP246" i="29"/>
  <c r="CS246" i="29" s="1"/>
  <c r="CO246" i="29"/>
  <c r="CM246" i="29"/>
  <c r="CL246" i="29"/>
  <c r="CK246" i="29"/>
  <c r="CJ246" i="29"/>
  <c r="CH246" i="29"/>
  <c r="CG246" i="29"/>
  <c r="CF246" i="29"/>
  <c r="CE246" i="29"/>
  <c r="CD246" i="29"/>
  <c r="CC246" i="29"/>
  <c r="CB246" i="29"/>
  <c r="CA246" i="29"/>
  <c r="BZ246" i="29"/>
  <c r="BZ254" i="29" s="1"/>
  <c r="BX246" i="29"/>
  <c r="BW246" i="29"/>
  <c r="BV246" i="29"/>
  <c r="BU246" i="29"/>
  <c r="BY246" i="29" s="1"/>
  <c r="BS246" i="29"/>
  <c r="BR246" i="29"/>
  <c r="BT246" i="29" s="1"/>
  <c r="BQ246" i="29"/>
  <c r="BP246" i="29"/>
  <c r="BO246" i="29"/>
  <c r="BN246" i="29"/>
  <c r="BM246" i="29"/>
  <c r="BL246" i="29"/>
  <c r="BK246" i="29"/>
  <c r="BI246" i="29"/>
  <c r="BH246" i="29"/>
  <c r="BG246" i="29"/>
  <c r="BG254" i="29" s="1"/>
  <c r="BF246" i="29"/>
  <c r="BD246" i="29"/>
  <c r="BC246" i="29"/>
  <c r="BB246" i="29"/>
  <c r="BE246" i="29" s="1"/>
  <c r="BA246" i="29"/>
  <c r="AY246" i="29"/>
  <c r="AX246" i="29"/>
  <c r="AX254" i="29" s="1"/>
  <c r="AW246" i="29"/>
  <c r="AV246" i="29"/>
  <c r="AT246" i="29"/>
  <c r="AS246" i="29"/>
  <c r="AR246" i="29"/>
  <c r="AQ246" i="29"/>
  <c r="AU246" i="29" s="1"/>
  <c r="AO246" i="29"/>
  <c r="AN246" i="29"/>
  <c r="AM246" i="29"/>
  <c r="AL246" i="29"/>
  <c r="AJ246" i="29"/>
  <c r="AI246" i="29"/>
  <c r="AH246" i="29"/>
  <c r="AG246" i="29"/>
  <c r="AF246" i="29"/>
  <c r="AE246" i="29"/>
  <c r="AD246" i="29"/>
  <c r="AC246" i="29"/>
  <c r="AB246" i="29"/>
  <c r="AA246" i="29"/>
  <c r="Z246" i="29"/>
  <c r="Y246" i="29"/>
  <c r="X246" i="29"/>
  <c r="X254" i="29" s="1"/>
  <c r="W246" i="29"/>
  <c r="U246" i="29"/>
  <c r="T246" i="29"/>
  <c r="S246" i="29"/>
  <c r="V246" i="29" s="1"/>
  <c r="R246" i="29"/>
  <c r="P246" i="29"/>
  <c r="O246" i="29"/>
  <c r="N246" i="29"/>
  <c r="M246" i="29"/>
  <c r="K246" i="29"/>
  <c r="J246" i="29"/>
  <c r="I246" i="29"/>
  <c r="H246" i="29"/>
  <c r="F246" i="29"/>
  <c r="E246" i="29"/>
  <c r="D246" i="29"/>
  <c r="C246" i="29"/>
  <c r="DD245" i="29"/>
  <c r="DC245" i="29"/>
  <c r="DB245" i="29"/>
  <c r="DA245" i="29"/>
  <c r="CZ245" i="29"/>
  <c r="CY245" i="29"/>
  <c r="CW245" i="29"/>
  <c r="CV245" i="29"/>
  <c r="CU245" i="29"/>
  <c r="CT245" i="29"/>
  <c r="CX245" i="29" s="1"/>
  <c r="CR245" i="29"/>
  <c r="CQ245" i="29"/>
  <c r="CP245" i="29"/>
  <c r="CO245" i="29"/>
  <c r="CN245" i="29"/>
  <c r="CM245" i="29"/>
  <c r="CM254" i="29" s="1"/>
  <c r="CL245" i="29"/>
  <c r="CK245" i="29"/>
  <c r="CJ245" i="29"/>
  <c r="CH245" i="29"/>
  <c r="CG245" i="29"/>
  <c r="CF245" i="29"/>
  <c r="CE245" i="29"/>
  <c r="CC245" i="29"/>
  <c r="CB245" i="29"/>
  <c r="CA245" i="29"/>
  <c r="BZ245" i="29"/>
  <c r="BX245" i="29"/>
  <c r="BW245" i="29"/>
  <c r="BV245" i="29"/>
  <c r="BU245" i="29"/>
  <c r="BT245" i="29"/>
  <c r="BS245" i="29"/>
  <c r="BR245" i="29"/>
  <c r="BQ245" i="29"/>
  <c r="BP245" i="29"/>
  <c r="BN245" i="29"/>
  <c r="BM245" i="29"/>
  <c r="BL245" i="29"/>
  <c r="BO245" i="29" s="1"/>
  <c r="BK245" i="29"/>
  <c r="BI245" i="29"/>
  <c r="BH245" i="29"/>
  <c r="BG245" i="29"/>
  <c r="BF245" i="29"/>
  <c r="BJ245" i="29" s="1"/>
  <c r="BD245" i="29"/>
  <c r="BC245" i="29"/>
  <c r="BB245" i="29"/>
  <c r="BA245" i="29"/>
  <c r="BE245" i="29" s="1"/>
  <c r="AZ245" i="29"/>
  <c r="AY245" i="29"/>
  <c r="AX245" i="29"/>
  <c r="AW245" i="29"/>
  <c r="AV245" i="29"/>
  <c r="AT245" i="29"/>
  <c r="AS245" i="29"/>
  <c r="AR245" i="29"/>
  <c r="AQ245" i="29"/>
  <c r="AO245" i="29"/>
  <c r="AN245" i="29"/>
  <c r="AP245" i="29" s="1"/>
  <c r="AM245" i="29"/>
  <c r="AL245" i="29"/>
  <c r="AJ245" i="29"/>
  <c r="AK245" i="29" s="1"/>
  <c r="AI245" i="29"/>
  <c r="AH245" i="29"/>
  <c r="AG245" i="29"/>
  <c r="AE245" i="29"/>
  <c r="AD245" i="29"/>
  <c r="AC245" i="29"/>
  <c r="AB245" i="29"/>
  <c r="Z245" i="29"/>
  <c r="Y245" i="29"/>
  <c r="X245" i="29"/>
  <c r="AA245" i="29" s="1"/>
  <c r="W245" i="29"/>
  <c r="U245" i="29"/>
  <c r="T245" i="29"/>
  <c r="S245" i="29"/>
  <c r="R245" i="29"/>
  <c r="P245" i="29"/>
  <c r="O245" i="29"/>
  <c r="N245" i="29"/>
  <c r="M245" i="29"/>
  <c r="K245" i="29"/>
  <c r="J245" i="29"/>
  <c r="I245" i="29"/>
  <c r="H245" i="29"/>
  <c r="F245" i="29"/>
  <c r="E245" i="29"/>
  <c r="D245" i="29"/>
  <c r="C245" i="29"/>
  <c r="DD244" i="29"/>
  <c r="DD254" i="29" s="1"/>
  <c r="DB244" i="29"/>
  <c r="DB254" i="29" s="1"/>
  <c r="DA244" i="29"/>
  <c r="CZ244" i="29"/>
  <c r="CY244" i="29"/>
  <c r="CW244" i="29"/>
  <c r="CV244" i="29"/>
  <c r="CU244" i="29"/>
  <c r="CT244" i="29"/>
  <c r="CR244" i="29"/>
  <c r="CQ244" i="29"/>
  <c r="CP244" i="29"/>
  <c r="CO244" i="29"/>
  <c r="CM244" i="29"/>
  <c r="CL244" i="29"/>
  <c r="CN244" i="29" s="1"/>
  <c r="CK244" i="29"/>
  <c r="CJ244" i="29"/>
  <c r="CI244" i="29"/>
  <c r="CH244" i="29"/>
  <c r="CG244" i="29"/>
  <c r="CF244" i="29"/>
  <c r="CE244" i="29"/>
  <c r="CC244" i="29"/>
  <c r="CB244" i="29"/>
  <c r="CA244" i="29"/>
  <c r="BZ244" i="29"/>
  <c r="BX244" i="29"/>
  <c r="BX254" i="29" s="1"/>
  <c r="BW244" i="29"/>
  <c r="BV244" i="29"/>
  <c r="BY244" i="29" s="1"/>
  <c r="BU244" i="29"/>
  <c r="BS244" i="29"/>
  <c r="BR244" i="29"/>
  <c r="BQ244" i="29"/>
  <c r="BP244" i="29"/>
  <c r="BN244" i="29"/>
  <c r="BN254" i="29" s="1"/>
  <c r="BM244" i="29"/>
  <c r="BL244" i="29"/>
  <c r="BK244" i="29"/>
  <c r="BI244" i="29"/>
  <c r="BH244" i="29"/>
  <c r="BG244" i="29"/>
  <c r="BF244" i="29"/>
  <c r="BD244" i="29"/>
  <c r="BC244" i="29"/>
  <c r="BB244" i="29"/>
  <c r="BA244" i="29"/>
  <c r="AZ244" i="29"/>
  <c r="AY244" i="29"/>
  <c r="AX244" i="29"/>
  <c r="AW244" i="29"/>
  <c r="AV244" i="29"/>
  <c r="AT244" i="29"/>
  <c r="AT254" i="29" s="1"/>
  <c r="AS244" i="29"/>
  <c r="AR244" i="29"/>
  <c r="AQ244" i="29"/>
  <c r="AO244" i="29"/>
  <c r="AN244" i="29"/>
  <c r="AM244" i="29"/>
  <c r="AM254" i="29" s="1"/>
  <c r="AL244" i="29"/>
  <c r="AL254" i="29" s="1"/>
  <c r="AJ244" i="29"/>
  <c r="AI244" i="29"/>
  <c r="AH244" i="29"/>
  <c r="AG244" i="29"/>
  <c r="AE244" i="29"/>
  <c r="AD244" i="29"/>
  <c r="AD254" i="29" s="1"/>
  <c r="AC244" i="29"/>
  <c r="AB244" i="29"/>
  <c r="Z244" i="29"/>
  <c r="Y244" i="29"/>
  <c r="X244" i="29"/>
  <c r="W244" i="29"/>
  <c r="U244" i="29"/>
  <c r="T244" i="29"/>
  <c r="S244" i="29"/>
  <c r="R244" i="29"/>
  <c r="P244" i="29"/>
  <c r="O244" i="29"/>
  <c r="N244" i="29"/>
  <c r="M244" i="29"/>
  <c r="K244" i="29"/>
  <c r="J244" i="29"/>
  <c r="I244" i="29"/>
  <c r="H244" i="29"/>
  <c r="F244" i="29"/>
  <c r="E244" i="29"/>
  <c r="D244" i="29"/>
  <c r="C244" i="29"/>
  <c r="BH242" i="29"/>
  <c r="N242" i="29"/>
  <c r="N21" i="8" s="1"/>
  <c r="D242" i="29"/>
  <c r="D21" i="8" s="1"/>
  <c r="DD241" i="29"/>
  <c r="AC269" i="9" s="1"/>
  <c r="DB241" i="29"/>
  <c r="DA241" i="29"/>
  <c r="CZ241" i="29"/>
  <c r="DC241" i="29" s="1"/>
  <c r="CY241" i="29"/>
  <c r="CX241" i="29"/>
  <c r="CW241" i="29"/>
  <c r="CV241" i="29"/>
  <c r="CU241" i="29"/>
  <c r="CT241" i="29"/>
  <c r="CR241" i="29"/>
  <c r="CQ241" i="29"/>
  <c r="CP241" i="29"/>
  <c r="CO241" i="29"/>
  <c r="CM241" i="29"/>
  <c r="CL241" i="29"/>
  <c r="CK241" i="29"/>
  <c r="CJ241" i="29"/>
  <c r="CH241" i="29"/>
  <c r="CG241" i="29"/>
  <c r="CF241" i="29"/>
  <c r="CE241" i="29"/>
  <c r="CC241" i="29"/>
  <c r="CC242" i="29" s="1"/>
  <c r="CB241" i="29"/>
  <c r="CA241" i="29"/>
  <c r="BZ241" i="29"/>
  <c r="BX241" i="29"/>
  <c r="BW241" i="29"/>
  <c r="BV241" i="29"/>
  <c r="BU241" i="29"/>
  <c r="BT241" i="29"/>
  <c r="BS241" i="29"/>
  <c r="BR241" i="29"/>
  <c r="BQ241" i="29"/>
  <c r="BP241" i="29"/>
  <c r="BN241" i="29"/>
  <c r="BM241" i="29"/>
  <c r="BL241" i="29"/>
  <c r="BO241" i="29" s="1"/>
  <c r="BK241" i="29"/>
  <c r="BI241" i="29"/>
  <c r="BH241" i="29"/>
  <c r="BG241" i="29"/>
  <c r="BF241" i="29"/>
  <c r="BJ241" i="29" s="1"/>
  <c r="BD241" i="29"/>
  <c r="BC241" i="29"/>
  <c r="BB241" i="29"/>
  <c r="BE241" i="29" s="1"/>
  <c r="BA241" i="29"/>
  <c r="AY241" i="29"/>
  <c r="AX241" i="29"/>
  <c r="AW241" i="29"/>
  <c r="AV241" i="29"/>
  <c r="AT241" i="29"/>
  <c r="AT242" i="29" s="1"/>
  <c r="AS241" i="29"/>
  <c r="AR241" i="29"/>
  <c r="AQ241" i="29"/>
  <c r="AO241" i="29"/>
  <c r="AN241" i="29"/>
  <c r="AM241" i="29"/>
  <c r="AL241" i="29"/>
  <c r="AJ241" i="29"/>
  <c r="AI241" i="29"/>
  <c r="AH241" i="29"/>
  <c r="AG241" i="29"/>
  <c r="AF241" i="29"/>
  <c r="AE241" i="29"/>
  <c r="AD241" i="29"/>
  <c r="AC241" i="29"/>
  <c r="AB241" i="29"/>
  <c r="Z241" i="29"/>
  <c r="Z269" i="9" s="1"/>
  <c r="Y241" i="29"/>
  <c r="Y269" i="9" s="1"/>
  <c r="X241" i="29"/>
  <c r="W241" i="29"/>
  <c r="W269" i="9" s="1"/>
  <c r="U241" i="29"/>
  <c r="U269" i="9" s="1"/>
  <c r="T241" i="29"/>
  <c r="T269" i="9" s="1"/>
  <c r="S241" i="29"/>
  <c r="S269" i="9" s="1"/>
  <c r="R241" i="29"/>
  <c r="Q241" i="29"/>
  <c r="P241" i="29"/>
  <c r="P269" i="9" s="1"/>
  <c r="O241" i="29"/>
  <c r="O269" i="9" s="1"/>
  <c r="N241" i="29"/>
  <c r="N269" i="9" s="1"/>
  <c r="M241" i="29"/>
  <c r="M269" i="9" s="1"/>
  <c r="K241" i="29"/>
  <c r="K269" i="9" s="1"/>
  <c r="J241" i="29"/>
  <c r="J269" i="9" s="1"/>
  <c r="I241" i="29"/>
  <c r="I269" i="9" s="1"/>
  <c r="H241" i="29"/>
  <c r="F241" i="29"/>
  <c r="F269" i="9" s="1"/>
  <c r="E241" i="29"/>
  <c r="E269" i="9" s="1"/>
  <c r="D241" i="29"/>
  <c r="D269" i="9" s="1"/>
  <c r="C241" i="29"/>
  <c r="DD240" i="29"/>
  <c r="AC243" i="9" s="1"/>
  <c r="DB240" i="29"/>
  <c r="DC240" i="29" s="1"/>
  <c r="DA240" i="29"/>
  <c r="CZ240" i="29"/>
  <c r="CY240" i="29"/>
  <c r="CW240" i="29"/>
  <c r="CV240" i="29"/>
  <c r="CU240" i="29"/>
  <c r="CT240" i="29"/>
  <c r="CX240" i="29" s="1"/>
  <c r="CR240" i="29"/>
  <c r="CQ240" i="29"/>
  <c r="CP240" i="29"/>
  <c r="CO240" i="29"/>
  <c r="CS240" i="29" s="1"/>
  <c r="CM240" i="29"/>
  <c r="CL240" i="29"/>
  <c r="CK240" i="29"/>
  <c r="CJ240" i="29"/>
  <c r="CN240" i="29" s="1"/>
  <c r="CH240" i="29"/>
  <c r="CG240" i="29"/>
  <c r="CF240" i="29"/>
  <c r="CE240" i="29"/>
  <c r="CC240" i="29"/>
  <c r="CB240" i="29"/>
  <c r="CD240" i="29" s="1"/>
  <c r="CA240" i="29"/>
  <c r="BZ240" i="29"/>
  <c r="BX240" i="29"/>
  <c r="BW240" i="29"/>
  <c r="BV240" i="29"/>
  <c r="BY240" i="29" s="1"/>
  <c r="BU240" i="29"/>
  <c r="BT240" i="29"/>
  <c r="BS240" i="29"/>
  <c r="BR240" i="29"/>
  <c r="BQ240" i="29"/>
  <c r="BP240" i="29"/>
  <c r="BN240" i="29"/>
  <c r="BM240" i="29"/>
  <c r="BL240" i="29"/>
  <c r="BK240" i="29"/>
  <c r="BI240" i="29"/>
  <c r="BH240" i="29"/>
  <c r="BG240" i="29"/>
  <c r="BF240" i="29"/>
  <c r="BD240" i="29"/>
  <c r="BC240" i="29"/>
  <c r="BB240" i="29"/>
  <c r="BA240" i="29"/>
  <c r="AY240" i="29"/>
  <c r="AX240" i="29"/>
  <c r="AW240" i="29"/>
  <c r="AV240" i="29"/>
  <c r="AZ240" i="29" s="1"/>
  <c r="AT240" i="29"/>
  <c r="AS240" i="29"/>
  <c r="AR240" i="29"/>
  <c r="AQ240" i="29"/>
  <c r="AU240" i="29" s="1"/>
  <c r="AP240" i="29"/>
  <c r="AO240" i="29"/>
  <c r="AN240" i="29"/>
  <c r="AM240" i="29"/>
  <c r="AL240" i="29"/>
  <c r="AJ240" i="29"/>
  <c r="AI240" i="29"/>
  <c r="AH240" i="29"/>
  <c r="AG240" i="29"/>
  <c r="AE240" i="29"/>
  <c r="AD240" i="29"/>
  <c r="AC240" i="29"/>
  <c r="AB240" i="29"/>
  <c r="AF240" i="29" s="1"/>
  <c r="Z240" i="29"/>
  <c r="Y240" i="29"/>
  <c r="Y243" i="9" s="1"/>
  <c r="X240" i="29"/>
  <c r="X243" i="9" s="1"/>
  <c r="W240" i="29"/>
  <c r="W243" i="9" s="1"/>
  <c r="U240" i="29"/>
  <c r="U243" i="9" s="1"/>
  <c r="T240" i="29"/>
  <c r="T243" i="9" s="1"/>
  <c r="S240" i="29"/>
  <c r="S243" i="9" s="1"/>
  <c r="R240" i="29"/>
  <c r="P240" i="29"/>
  <c r="P243" i="9" s="1"/>
  <c r="O240" i="29"/>
  <c r="O243" i="9" s="1"/>
  <c r="N240" i="29"/>
  <c r="N243" i="9" s="1"/>
  <c r="M240" i="29"/>
  <c r="K240" i="29"/>
  <c r="K243" i="9" s="1"/>
  <c r="J240" i="29"/>
  <c r="J243" i="9" s="1"/>
  <c r="I240" i="29"/>
  <c r="I243" i="9" s="1"/>
  <c r="H240" i="29"/>
  <c r="F240" i="29"/>
  <c r="F243" i="9" s="1"/>
  <c r="E240" i="29"/>
  <c r="E243" i="9" s="1"/>
  <c r="D240" i="29"/>
  <c r="D243" i="9" s="1"/>
  <c r="C240" i="29"/>
  <c r="DD239" i="29"/>
  <c r="AC217" i="9" s="1"/>
  <c r="DB239" i="29"/>
  <c r="DA239" i="29"/>
  <c r="CZ239" i="29"/>
  <c r="CY239" i="29"/>
  <c r="DC239" i="29" s="1"/>
  <c r="CW239" i="29"/>
  <c r="CV239" i="29"/>
  <c r="CU239" i="29"/>
  <c r="CT239" i="29"/>
  <c r="CX239" i="29" s="1"/>
  <c r="CR239" i="29"/>
  <c r="CQ239" i="29"/>
  <c r="CP239" i="29"/>
  <c r="CO239" i="29"/>
  <c r="CN239" i="29"/>
  <c r="CM239" i="29"/>
  <c r="CL239" i="29"/>
  <c r="CK239" i="29"/>
  <c r="CJ239" i="29"/>
  <c r="CH239" i="29"/>
  <c r="CG239" i="29"/>
  <c r="CF239" i="29"/>
  <c r="CI239" i="29" s="1"/>
  <c r="CE239" i="29"/>
  <c r="CC239" i="29"/>
  <c r="CB239" i="29"/>
  <c r="CA239" i="29"/>
  <c r="BZ239" i="29"/>
  <c r="CD239" i="29" s="1"/>
  <c r="BX239" i="29"/>
  <c r="BW239" i="29"/>
  <c r="BV239" i="29"/>
  <c r="BU239" i="29"/>
  <c r="BS239" i="29"/>
  <c r="BR239" i="29"/>
  <c r="BQ239" i="29"/>
  <c r="BP239" i="29"/>
  <c r="BN239" i="29"/>
  <c r="BM239" i="29"/>
  <c r="BL239" i="29"/>
  <c r="BK239" i="29"/>
  <c r="BI239" i="29"/>
  <c r="BH239" i="29"/>
  <c r="BG239" i="29"/>
  <c r="BF239" i="29"/>
  <c r="BJ239" i="29" s="1"/>
  <c r="BD239" i="29"/>
  <c r="BC239" i="29"/>
  <c r="BB239" i="29"/>
  <c r="BA239" i="29"/>
  <c r="BE239" i="29" s="1"/>
  <c r="AZ239" i="29"/>
  <c r="AY239" i="29"/>
  <c r="AX239" i="29"/>
  <c r="AW239" i="29"/>
  <c r="AV239" i="29"/>
  <c r="AT239" i="29"/>
  <c r="AS239" i="29"/>
  <c r="AR239" i="29"/>
  <c r="AQ239" i="29"/>
  <c r="AO239" i="29"/>
  <c r="AN239" i="29"/>
  <c r="AM239" i="29"/>
  <c r="AL239" i="29"/>
  <c r="AJ239" i="29"/>
  <c r="AK239" i="29" s="1"/>
  <c r="AI239" i="29"/>
  <c r="AH239" i="29"/>
  <c r="AG239" i="29"/>
  <c r="AE239" i="29"/>
  <c r="AD239" i="29"/>
  <c r="AC239" i="29"/>
  <c r="AB239" i="29"/>
  <c r="Z239" i="29"/>
  <c r="Z217" i="9" s="1"/>
  <c r="Y239" i="29"/>
  <c r="Y217" i="9" s="1"/>
  <c r="X239" i="29"/>
  <c r="X217" i="9" s="1"/>
  <c r="W239" i="29"/>
  <c r="U239" i="29"/>
  <c r="U217" i="9" s="1"/>
  <c r="T239" i="29"/>
  <c r="T217" i="9" s="1"/>
  <c r="S239" i="29"/>
  <c r="S217" i="9" s="1"/>
  <c r="R239" i="29"/>
  <c r="P239" i="29"/>
  <c r="P217" i="9" s="1"/>
  <c r="O239" i="29"/>
  <c r="O217" i="9" s="1"/>
  <c r="N239" i="29"/>
  <c r="N217" i="9" s="1"/>
  <c r="M239" i="29"/>
  <c r="L239" i="29"/>
  <c r="K239" i="29"/>
  <c r="K217" i="9" s="1"/>
  <c r="J239" i="29"/>
  <c r="J217" i="9" s="1"/>
  <c r="I239" i="29"/>
  <c r="I217" i="9" s="1"/>
  <c r="H239" i="29"/>
  <c r="H217" i="9" s="1"/>
  <c r="F239" i="29"/>
  <c r="F217" i="9" s="1"/>
  <c r="E239" i="29"/>
  <c r="E217" i="9" s="1"/>
  <c r="D239" i="29"/>
  <c r="C239" i="29"/>
  <c r="C217" i="9" s="1"/>
  <c r="DD238" i="29"/>
  <c r="AC191" i="9" s="1"/>
  <c r="DB238" i="29"/>
  <c r="DA238" i="29"/>
  <c r="CZ238" i="29"/>
  <c r="CY238" i="29"/>
  <c r="DC238" i="29" s="1"/>
  <c r="CW238" i="29"/>
  <c r="CV238" i="29"/>
  <c r="CX238" i="29" s="1"/>
  <c r="CU238" i="29"/>
  <c r="CT238" i="29"/>
  <c r="CR238" i="29"/>
  <c r="CQ238" i="29"/>
  <c r="CS238" i="29" s="1"/>
  <c r="CP238" i="29"/>
  <c r="CO238" i="29"/>
  <c r="CN238" i="29"/>
  <c r="CM238" i="29"/>
  <c r="CL238" i="29"/>
  <c r="CK238" i="29"/>
  <c r="CJ238" i="29"/>
  <c r="CI238" i="29"/>
  <c r="CH238" i="29"/>
  <c r="CG238" i="29"/>
  <c r="CF238" i="29"/>
  <c r="CE238" i="29"/>
  <c r="CC238" i="29"/>
  <c r="CB238" i="29"/>
  <c r="CA238" i="29"/>
  <c r="BZ238" i="29"/>
  <c r="CD238" i="29" s="1"/>
  <c r="BX238" i="29"/>
  <c r="BW238" i="29"/>
  <c r="BV238" i="29"/>
  <c r="BU238" i="29"/>
  <c r="BY238" i="29" s="1"/>
  <c r="BT238" i="29"/>
  <c r="BS238" i="29"/>
  <c r="BR238" i="29"/>
  <c r="BQ238" i="29"/>
  <c r="BP238" i="29"/>
  <c r="BN238" i="29"/>
  <c r="BM238" i="29"/>
  <c r="BL238" i="29"/>
  <c r="BK238" i="29"/>
  <c r="BO238" i="29" s="1"/>
  <c r="BI238" i="29"/>
  <c r="BH238" i="29"/>
  <c r="BJ238" i="29" s="1"/>
  <c r="BG238" i="29"/>
  <c r="BF238" i="29"/>
  <c r="BD238" i="29"/>
  <c r="BC238" i="29"/>
  <c r="BB238" i="29"/>
  <c r="BA238" i="29"/>
  <c r="AZ238" i="29"/>
  <c r="AY238" i="29"/>
  <c r="AX238" i="29"/>
  <c r="AW238" i="29"/>
  <c r="AV238" i="29"/>
  <c r="AT238" i="29"/>
  <c r="AS238" i="29"/>
  <c r="AR238" i="29"/>
  <c r="AU238" i="29" s="1"/>
  <c r="AQ238" i="29"/>
  <c r="AO238" i="29"/>
  <c r="AN238" i="29"/>
  <c r="AM238" i="29"/>
  <c r="AL238" i="29"/>
  <c r="AJ238" i="29"/>
  <c r="AI238" i="29"/>
  <c r="AH238" i="29"/>
  <c r="AG238" i="29"/>
  <c r="AE238" i="29"/>
  <c r="AD238" i="29"/>
  <c r="AF238" i="29" s="1"/>
  <c r="AC238" i="29"/>
  <c r="AB238" i="29"/>
  <c r="Z238" i="29"/>
  <c r="Z191" i="9" s="1"/>
  <c r="Y238" i="29"/>
  <c r="Y191" i="9" s="1"/>
  <c r="X238" i="29"/>
  <c r="X191" i="9" s="1"/>
  <c r="W238" i="29"/>
  <c r="U238" i="29"/>
  <c r="U191" i="9" s="1"/>
  <c r="T238" i="29"/>
  <c r="S238" i="29"/>
  <c r="S191" i="9" s="1"/>
  <c r="R238" i="29"/>
  <c r="R191" i="9" s="1"/>
  <c r="Q238" i="29"/>
  <c r="P238" i="29"/>
  <c r="P191" i="9" s="1"/>
  <c r="O238" i="29"/>
  <c r="O191" i="9" s="1"/>
  <c r="N238" i="29"/>
  <c r="N191" i="9" s="1"/>
  <c r="M238" i="29"/>
  <c r="M191" i="9" s="1"/>
  <c r="L238" i="29"/>
  <c r="K238" i="29"/>
  <c r="K191" i="9" s="1"/>
  <c r="J238" i="29"/>
  <c r="J191" i="9" s="1"/>
  <c r="I238" i="29"/>
  <c r="I191" i="9" s="1"/>
  <c r="H238" i="29"/>
  <c r="H191" i="9" s="1"/>
  <c r="F238" i="29"/>
  <c r="F191" i="9" s="1"/>
  <c r="E238" i="29"/>
  <c r="E191" i="9" s="1"/>
  <c r="D238" i="29"/>
  <c r="C238" i="29"/>
  <c r="C191" i="9" s="1"/>
  <c r="DD237" i="29"/>
  <c r="AC165" i="9" s="1"/>
  <c r="DC237" i="29"/>
  <c r="DB237" i="29"/>
  <c r="DA237" i="29"/>
  <c r="CZ237" i="29"/>
  <c r="CY237" i="29"/>
  <c r="CX237" i="29"/>
  <c r="CW237" i="29"/>
  <c r="CV237" i="29"/>
  <c r="CU237" i="29"/>
  <c r="CT237" i="29"/>
  <c r="CR237" i="29"/>
  <c r="CQ237" i="29"/>
  <c r="CP237" i="29"/>
  <c r="CS237" i="29" s="1"/>
  <c r="CO237" i="29"/>
  <c r="CM237" i="29"/>
  <c r="CL237" i="29"/>
  <c r="CK237" i="29"/>
  <c r="CJ237" i="29"/>
  <c r="CH237" i="29"/>
  <c r="CH242" i="29" s="1"/>
  <c r="CG237" i="29"/>
  <c r="CF237" i="29"/>
  <c r="CE237" i="29"/>
  <c r="CC237" i="29"/>
  <c r="CB237" i="29"/>
  <c r="CA237" i="29"/>
  <c r="BZ237" i="29"/>
  <c r="CD237" i="29" s="1"/>
  <c r="BX237" i="29"/>
  <c r="BW237" i="29"/>
  <c r="BV237" i="29"/>
  <c r="BU237" i="29"/>
  <c r="BS237" i="29"/>
  <c r="BR237" i="29"/>
  <c r="BT237" i="29" s="1"/>
  <c r="BQ237" i="29"/>
  <c r="BP237" i="29"/>
  <c r="BN237" i="29"/>
  <c r="BO237" i="29" s="1"/>
  <c r="BM237" i="29"/>
  <c r="BL237" i="29"/>
  <c r="BK237" i="29"/>
  <c r="BI237" i="29"/>
  <c r="BH237" i="29"/>
  <c r="BG237" i="29"/>
  <c r="BF237" i="29"/>
  <c r="BJ237" i="29" s="1"/>
  <c r="BD237" i="29"/>
  <c r="BC237" i="29"/>
  <c r="BB237" i="29"/>
  <c r="BE237" i="29" s="1"/>
  <c r="BA237" i="29"/>
  <c r="AY237" i="29"/>
  <c r="AX237" i="29"/>
  <c r="AW237" i="29"/>
  <c r="AV237" i="29"/>
  <c r="AT237" i="29"/>
  <c r="AS237" i="29"/>
  <c r="AR237" i="29"/>
  <c r="AQ237" i="29"/>
  <c r="AU237" i="29" s="1"/>
  <c r="AO237" i="29"/>
  <c r="AN237" i="29"/>
  <c r="AP237" i="29" s="1"/>
  <c r="AM237" i="29"/>
  <c r="AL237" i="29"/>
  <c r="AJ237" i="29"/>
  <c r="AI237" i="29"/>
  <c r="AH237" i="29"/>
  <c r="AG237" i="29"/>
  <c r="AF237" i="29"/>
  <c r="AE237" i="29"/>
  <c r="AD237" i="29"/>
  <c r="AC237" i="29"/>
  <c r="AB237" i="29"/>
  <c r="AA237" i="29"/>
  <c r="Z237" i="29"/>
  <c r="Z165" i="9" s="1"/>
  <c r="Y237" i="29"/>
  <c r="Y165" i="9" s="1"/>
  <c r="X237" i="29"/>
  <c r="X165" i="9" s="1"/>
  <c r="W237" i="29"/>
  <c r="W165" i="9" s="1"/>
  <c r="U237" i="29"/>
  <c r="U165" i="9" s="1"/>
  <c r="T237" i="29"/>
  <c r="T165" i="9" s="1"/>
  <c r="S237" i="29"/>
  <c r="S165" i="9" s="1"/>
  <c r="R237" i="29"/>
  <c r="P237" i="29"/>
  <c r="P165" i="9" s="1"/>
  <c r="O237" i="29"/>
  <c r="O165" i="9" s="1"/>
  <c r="N237" i="29"/>
  <c r="N165" i="9" s="1"/>
  <c r="M237" i="29"/>
  <c r="M165" i="9" s="1"/>
  <c r="K237" i="29"/>
  <c r="K165" i="9" s="1"/>
  <c r="J237" i="29"/>
  <c r="J165" i="9" s="1"/>
  <c r="I237" i="29"/>
  <c r="I165" i="9" s="1"/>
  <c r="H237" i="29"/>
  <c r="F237" i="29"/>
  <c r="F165" i="9" s="1"/>
  <c r="E237" i="29"/>
  <c r="E165" i="9" s="1"/>
  <c r="D237" i="29"/>
  <c r="D165" i="9" s="1"/>
  <c r="C237" i="29"/>
  <c r="DD236" i="29"/>
  <c r="AC139" i="9" s="1"/>
  <c r="DB236" i="29"/>
  <c r="DA236" i="29"/>
  <c r="CZ236" i="29"/>
  <c r="DC236" i="29" s="1"/>
  <c r="CY236" i="29"/>
  <c r="CW236" i="29"/>
  <c r="CV236" i="29"/>
  <c r="CU236" i="29"/>
  <c r="CT236" i="29"/>
  <c r="CR236" i="29"/>
  <c r="CQ236" i="29"/>
  <c r="CP236" i="29"/>
  <c r="CO236" i="29"/>
  <c r="CM236" i="29"/>
  <c r="CL236" i="29"/>
  <c r="CK236" i="29"/>
  <c r="CJ236" i="29"/>
  <c r="CH236" i="29"/>
  <c r="CG236" i="29"/>
  <c r="CF236" i="29"/>
  <c r="CE236" i="29"/>
  <c r="CD236" i="29"/>
  <c r="CC236" i="29"/>
  <c r="CB236" i="29"/>
  <c r="CA236" i="29"/>
  <c r="BZ236" i="29"/>
  <c r="BX236" i="29"/>
  <c r="BW236" i="29"/>
  <c r="BV236" i="29"/>
  <c r="BY236" i="29" s="1"/>
  <c r="BU236" i="29"/>
  <c r="BS236" i="29"/>
  <c r="BR236" i="29"/>
  <c r="BQ236" i="29"/>
  <c r="BP236" i="29"/>
  <c r="BT236" i="29" s="1"/>
  <c r="BN236" i="29"/>
  <c r="BM236" i="29"/>
  <c r="BL236" i="29"/>
  <c r="BO236" i="29" s="1"/>
  <c r="BK236" i="29"/>
  <c r="BI236" i="29"/>
  <c r="BH236" i="29"/>
  <c r="BG236" i="29"/>
  <c r="BF236" i="29"/>
  <c r="BD236" i="29"/>
  <c r="BC236" i="29"/>
  <c r="BB236" i="29"/>
  <c r="BA236" i="29"/>
  <c r="AY236" i="29"/>
  <c r="AX236" i="29"/>
  <c r="AW236" i="29"/>
  <c r="AV236" i="29"/>
  <c r="AZ236" i="29" s="1"/>
  <c r="AT236" i="29"/>
  <c r="AS236" i="29"/>
  <c r="AR236" i="29"/>
  <c r="AQ236" i="29"/>
  <c r="AP236" i="29"/>
  <c r="AO236" i="29"/>
  <c r="AN236" i="29"/>
  <c r="AM236" i="29"/>
  <c r="AL236" i="29"/>
  <c r="AK236" i="29"/>
  <c r="AJ236" i="29"/>
  <c r="AI236" i="29"/>
  <c r="AH236" i="29"/>
  <c r="AG236" i="29"/>
  <c r="AE236" i="29"/>
  <c r="AD236" i="29"/>
  <c r="AC236" i="29"/>
  <c r="AB236" i="29"/>
  <c r="AF236" i="29" s="1"/>
  <c r="AA236" i="29"/>
  <c r="Z236" i="29"/>
  <c r="Z139" i="9" s="1"/>
  <c r="Y236" i="29"/>
  <c r="Y139" i="9" s="1"/>
  <c r="X236" i="29"/>
  <c r="X139" i="9" s="1"/>
  <c r="W236" i="29"/>
  <c r="W139" i="9" s="1"/>
  <c r="U236" i="29"/>
  <c r="U139" i="9" s="1"/>
  <c r="T236" i="29"/>
  <c r="T139" i="9" s="1"/>
  <c r="S236" i="29"/>
  <c r="S139" i="9" s="1"/>
  <c r="R236" i="29"/>
  <c r="P236" i="29"/>
  <c r="P139" i="9" s="1"/>
  <c r="O236" i="29"/>
  <c r="O139" i="9" s="1"/>
  <c r="N236" i="29"/>
  <c r="N139" i="9" s="1"/>
  <c r="M236" i="29"/>
  <c r="K236" i="29"/>
  <c r="K139" i="9" s="1"/>
  <c r="J236" i="29"/>
  <c r="J139" i="9" s="1"/>
  <c r="I236" i="29"/>
  <c r="I139" i="9" s="1"/>
  <c r="H236" i="29"/>
  <c r="F236" i="29"/>
  <c r="F139" i="9" s="1"/>
  <c r="E236" i="29"/>
  <c r="E139" i="9" s="1"/>
  <c r="D236" i="29"/>
  <c r="D139" i="9" s="1"/>
  <c r="C236" i="29"/>
  <c r="DD235" i="29"/>
  <c r="AC113" i="9" s="1"/>
  <c r="DB235" i="29"/>
  <c r="DA235" i="29"/>
  <c r="CZ235" i="29"/>
  <c r="CY235" i="29"/>
  <c r="CW235" i="29"/>
  <c r="CV235" i="29"/>
  <c r="CU235" i="29"/>
  <c r="CT235" i="29"/>
  <c r="CR235" i="29"/>
  <c r="CQ235" i="29"/>
  <c r="CQ242" i="29" s="1"/>
  <c r="CP235" i="29"/>
  <c r="CO235" i="29"/>
  <c r="CN235" i="29"/>
  <c r="CM235" i="29"/>
  <c r="CL235" i="29"/>
  <c r="CK235" i="29"/>
  <c r="CJ235" i="29"/>
  <c r="CI235" i="29"/>
  <c r="CH235" i="29"/>
  <c r="CG235" i="29"/>
  <c r="CF235" i="29"/>
  <c r="CE235" i="29"/>
  <c r="CC235" i="29"/>
  <c r="CB235" i="29"/>
  <c r="CA235" i="29"/>
  <c r="CD235" i="29" s="1"/>
  <c r="BZ235" i="29"/>
  <c r="BX235" i="29"/>
  <c r="BW235" i="29"/>
  <c r="BV235" i="29"/>
  <c r="BY235" i="29" s="1"/>
  <c r="BU235" i="29"/>
  <c r="BS235" i="29"/>
  <c r="BR235" i="29"/>
  <c r="BQ235" i="29"/>
  <c r="BP235" i="29"/>
  <c r="BN235" i="29"/>
  <c r="BM235" i="29"/>
  <c r="BL235" i="29"/>
  <c r="BK235" i="29"/>
  <c r="BO235" i="29" s="1"/>
  <c r="BI235" i="29"/>
  <c r="BH235" i="29"/>
  <c r="BJ235" i="29" s="1"/>
  <c r="BG235" i="29"/>
  <c r="BF235" i="29"/>
  <c r="BD235" i="29"/>
  <c r="BC235" i="29"/>
  <c r="BB235" i="29"/>
  <c r="BA235" i="29"/>
  <c r="BE235" i="29" s="1"/>
  <c r="AZ235" i="29"/>
  <c r="AY235" i="29"/>
  <c r="AX235" i="29"/>
  <c r="AW235" i="29"/>
  <c r="AV235" i="29"/>
  <c r="AT235" i="29"/>
  <c r="AS235" i="29"/>
  <c r="AR235" i="29"/>
  <c r="AU235" i="29" s="1"/>
  <c r="AQ235" i="29"/>
  <c r="AO235" i="29"/>
  <c r="AN235" i="29"/>
  <c r="AM235" i="29"/>
  <c r="AL235" i="29"/>
  <c r="AJ235" i="29"/>
  <c r="AK235" i="29" s="1"/>
  <c r="AI235" i="29"/>
  <c r="AH235" i="29"/>
  <c r="AG235" i="29"/>
  <c r="AE235" i="29"/>
  <c r="AD235" i="29"/>
  <c r="AC235" i="29"/>
  <c r="AB235" i="29"/>
  <c r="Z235" i="29"/>
  <c r="Z113" i="9" s="1"/>
  <c r="Y235" i="29"/>
  <c r="Y113" i="9" s="1"/>
  <c r="X235" i="29"/>
  <c r="X113" i="9" s="1"/>
  <c r="W235" i="29"/>
  <c r="U235" i="29"/>
  <c r="U113" i="9" s="1"/>
  <c r="T235" i="29"/>
  <c r="T113" i="9" s="1"/>
  <c r="S235" i="29"/>
  <c r="S113" i="9" s="1"/>
  <c r="R235" i="29"/>
  <c r="P235" i="29"/>
  <c r="P113" i="9" s="1"/>
  <c r="O235" i="29"/>
  <c r="O113" i="9" s="1"/>
  <c r="N235" i="29"/>
  <c r="N113" i="9" s="1"/>
  <c r="M235" i="29"/>
  <c r="K235" i="29"/>
  <c r="K113" i="9" s="1"/>
  <c r="J235" i="29"/>
  <c r="J113" i="9" s="1"/>
  <c r="I235" i="29"/>
  <c r="I113" i="9" s="1"/>
  <c r="H235" i="29"/>
  <c r="H113" i="9" s="1"/>
  <c r="F235" i="29"/>
  <c r="F113" i="9" s="1"/>
  <c r="E235" i="29"/>
  <c r="E113" i="9" s="1"/>
  <c r="D235" i="29"/>
  <c r="C235" i="29"/>
  <c r="C113" i="9" s="1"/>
  <c r="DD234" i="29"/>
  <c r="DB234" i="29"/>
  <c r="DA234" i="29"/>
  <c r="CZ234" i="29"/>
  <c r="CY234" i="29"/>
  <c r="CW234" i="29"/>
  <c r="CV234" i="29"/>
  <c r="CX234" i="29" s="1"/>
  <c r="CU234" i="29"/>
  <c r="CT234" i="29"/>
  <c r="CR234" i="29"/>
  <c r="CQ234" i="29"/>
  <c r="CS234" i="29" s="1"/>
  <c r="CP234" i="29"/>
  <c r="CO234" i="29"/>
  <c r="CM234" i="29"/>
  <c r="CL234" i="29"/>
  <c r="CK234" i="29"/>
  <c r="CN234" i="29" s="1"/>
  <c r="CJ234" i="29"/>
  <c r="CI234" i="29"/>
  <c r="CH234" i="29"/>
  <c r="CG234" i="29"/>
  <c r="CF234" i="29"/>
  <c r="CE234" i="29"/>
  <c r="CC234" i="29"/>
  <c r="CB234" i="29"/>
  <c r="CA234" i="29"/>
  <c r="BZ234" i="29"/>
  <c r="BX234" i="29"/>
  <c r="BW234" i="29"/>
  <c r="BV234" i="29"/>
  <c r="BU234" i="29"/>
  <c r="BY234" i="29" s="1"/>
  <c r="BT234" i="29"/>
  <c r="BS234" i="29"/>
  <c r="BS242" i="29" s="1"/>
  <c r="BR234" i="29"/>
  <c r="BQ234" i="29"/>
  <c r="BP234" i="29"/>
  <c r="BN234" i="29"/>
  <c r="BM234" i="29"/>
  <c r="BL234" i="29"/>
  <c r="BK234" i="29"/>
  <c r="BI234" i="29"/>
  <c r="BH234" i="29"/>
  <c r="BJ234" i="29" s="1"/>
  <c r="BG234" i="29"/>
  <c r="BF234" i="29"/>
  <c r="BD234" i="29"/>
  <c r="BC234" i="29"/>
  <c r="BC242" i="29" s="1"/>
  <c r="BB234" i="29"/>
  <c r="BA234" i="29"/>
  <c r="AZ234" i="29"/>
  <c r="AY234" i="29"/>
  <c r="AX234" i="29"/>
  <c r="AW234" i="29"/>
  <c r="AV234" i="29"/>
  <c r="AU234" i="29"/>
  <c r="AT234" i="29"/>
  <c r="AS234" i="29"/>
  <c r="AR234" i="29"/>
  <c r="AQ234" i="29"/>
  <c r="AO234" i="29"/>
  <c r="AN234" i="29"/>
  <c r="AM234" i="29"/>
  <c r="AM242" i="29" s="1"/>
  <c r="AL234" i="29"/>
  <c r="AP234" i="29" s="1"/>
  <c r="AJ234" i="29"/>
  <c r="AI234" i="29"/>
  <c r="AH234" i="29"/>
  <c r="AG234" i="29"/>
  <c r="AF234" i="29"/>
  <c r="AE234" i="29"/>
  <c r="AE242" i="29" s="1"/>
  <c r="AD234" i="29"/>
  <c r="AC234" i="29"/>
  <c r="AB234" i="29"/>
  <c r="Z234" i="29"/>
  <c r="Z87" i="9" s="1"/>
  <c r="Y234" i="29"/>
  <c r="Y87" i="9" s="1"/>
  <c r="X234" i="29"/>
  <c r="X87" i="9" s="1"/>
  <c r="W234" i="29"/>
  <c r="U234" i="29"/>
  <c r="U87" i="9" s="1"/>
  <c r="T234" i="29"/>
  <c r="S234" i="29"/>
  <c r="S87" i="9" s="1"/>
  <c r="R234" i="29"/>
  <c r="R87" i="9" s="1"/>
  <c r="P234" i="29"/>
  <c r="P87" i="9" s="1"/>
  <c r="O234" i="29"/>
  <c r="N234" i="29"/>
  <c r="N87" i="9" s="1"/>
  <c r="M234" i="29"/>
  <c r="M87" i="9" s="1"/>
  <c r="L234" i="29"/>
  <c r="K234" i="29"/>
  <c r="K87" i="9" s="1"/>
  <c r="J234" i="29"/>
  <c r="J87" i="9" s="1"/>
  <c r="I234" i="29"/>
  <c r="I87" i="9" s="1"/>
  <c r="H234" i="29"/>
  <c r="H87" i="9" s="1"/>
  <c r="F234" i="29"/>
  <c r="F87" i="9" s="1"/>
  <c r="E234" i="29"/>
  <c r="E87" i="9" s="1"/>
  <c r="D234" i="29"/>
  <c r="D87" i="9" s="1"/>
  <c r="C234" i="29"/>
  <c r="C87" i="9" s="1"/>
  <c r="DD233" i="29"/>
  <c r="AC61" i="9" s="1"/>
  <c r="DB233" i="29"/>
  <c r="DA233" i="29"/>
  <c r="DC233" i="29" s="1"/>
  <c r="CZ233" i="29"/>
  <c r="CY233" i="29"/>
  <c r="CX233" i="29"/>
  <c r="CW233" i="29"/>
  <c r="CV233" i="29"/>
  <c r="CU233" i="29"/>
  <c r="CT233" i="29"/>
  <c r="CR233" i="29"/>
  <c r="CQ233" i="29"/>
  <c r="CP233" i="29"/>
  <c r="CO233" i="29"/>
  <c r="CM233" i="29"/>
  <c r="CL233" i="29"/>
  <c r="CK233" i="29"/>
  <c r="CJ233" i="29"/>
  <c r="CN233" i="29" s="1"/>
  <c r="CH233" i="29"/>
  <c r="CG233" i="29"/>
  <c r="CF233" i="29"/>
  <c r="CE233" i="29"/>
  <c r="CI233" i="29" s="1"/>
  <c r="CC233" i="29"/>
  <c r="CB233" i="29"/>
  <c r="CA233" i="29"/>
  <c r="BZ233" i="29"/>
  <c r="BX233" i="29"/>
  <c r="BW233" i="29"/>
  <c r="BV233" i="29"/>
  <c r="BU233" i="29"/>
  <c r="BS233" i="29"/>
  <c r="BR233" i="29"/>
  <c r="BQ233" i="29"/>
  <c r="BP233" i="29"/>
  <c r="BN233" i="29"/>
  <c r="BM233" i="29"/>
  <c r="BL233" i="29"/>
  <c r="BO233" i="29" s="1"/>
  <c r="BK233" i="29"/>
  <c r="BJ233" i="29"/>
  <c r="BI233" i="29"/>
  <c r="BH233" i="29"/>
  <c r="BG233" i="29"/>
  <c r="BF233" i="29"/>
  <c r="BD233" i="29"/>
  <c r="BC233" i="29"/>
  <c r="BB233" i="29"/>
  <c r="BA233" i="29"/>
  <c r="AY233" i="29"/>
  <c r="AX233" i="29"/>
  <c r="AW233" i="29"/>
  <c r="AV233" i="29"/>
  <c r="AT233" i="29"/>
  <c r="AS233" i="29"/>
  <c r="AR233" i="29"/>
  <c r="AQ233" i="29"/>
  <c r="AU233" i="29" s="1"/>
  <c r="AP233" i="29"/>
  <c r="AO233" i="29"/>
  <c r="AN233" i="29"/>
  <c r="AM233" i="29"/>
  <c r="AL233" i="29"/>
  <c r="AJ233" i="29"/>
  <c r="AI233" i="29"/>
  <c r="AH233" i="29"/>
  <c r="AG233" i="29"/>
  <c r="AF233" i="29"/>
  <c r="AE233" i="29"/>
  <c r="AD233" i="29"/>
  <c r="AC233" i="29"/>
  <c r="AB233" i="29"/>
  <c r="Z233" i="29"/>
  <c r="Z61" i="9" s="1"/>
  <c r="Y233" i="29"/>
  <c r="X233" i="29"/>
  <c r="X61" i="9" s="1"/>
  <c r="W233" i="29"/>
  <c r="W61" i="9" s="1"/>
  <c r="U233" i="29"/>
  <c r="U61" i="9" s="1"/>
  <c r="T233" i="29"/>
  <c r="T61" i="9" s="1"/>
  <c r="S233" i="29"/>
  <c r="S61" i="9" s="1"/>
  <c r="R233" i="29"/>
  <c r="P233" i="29"/>
  <c r="P61" i="9" s="1"/>
  <c r="O233" i="29"/>
  <c r="O61" i="9" s="1"/>
  <c r="N233" i="29"/>
  <c r="N61" i="9" s="1"/>
  <c r="M233" i="29"/>
  <c r="M61" i="9" s="1"/>
  <c r="K233" i="29"/>
  <c r="K61" i="9" s="1"/>
  <c r="J233" i="29"/>
  <c r="J61" i="9" s="1"/>
  <c r="I233" i="29"/>
  <c r="H233" i="29"/>
  <c r="F233" i="29"/>
  <c r="E233" i="29"/>
  <c r="E61" i="9" s="1"/>
  <c r="D233" i="29"/>
  <c r="D61" i="9" s="1"/>
  <c r="C233" i="29"/>
  <c r="DD232" i="29"/>
  <c r="AC35" i="9" s="1"/>
  <c r="DB232" i="29"/>
  <c r="DA232" i="29"/>
  <c r="CZ232" i="29"/>
  <c r="CY232" i="29"/>
  <c r="CW232" i="29"/>
  <c r="CV232" i="29"/>
  <c r="CV242" i="29" s="1"/>
  <c r="CU232" i="29"/>
  <c r="CT232" i="29"/>
  <c r="CR232" i="29"/>
  <c r="CQ232" i="29"/>
  <c r="CP232" i="29"/>
  <c r="CO232" i="29"/>
  <c r="CM232" i="29"/>
  <c r="CL232" i="29"/>
  <c r="CK232" i="29"/>
  <c r="CJ232" i="29"/>
  <c r="CH232" i="29"/>
  <c r="CG232" i="29"/>
  <c r="CG242" i="29" s="1"/>
  <c r="CF232" i="29"/>
  <c r="CF242" i="29" s="1"/>
  <c r="CE232" i="29"/>
  <c r="CC232" i="29"/>
  <c r="CB232" i="29"/>
  <c r="CB242" i="29" s="1"/>
  <c r="CA232" i="29"/>
  <c r="BZ232" i="29"/>
  <c r="BX232" i="29"/>
  <c r="BW232" i="29"/>
  <c r="BV232" i="29"/>
  <c r="BU232" i="29"/>
  <c r="BS232" i="29"/>
  <c r="BR232" i="29"/>
  <c r="BQ232" i="29"/>
  <c r="BP232" i="29"/>
  <c r="BN232" i="29"/>
  <c r="BM232" i="29"/>
  <c r="BL232" i="29"/>
  <c r="BO232" i="29" s="1"/>
  <c r="BK232" i="29"/>
  <c r="BI232" i="29"/>
  <c r="BH232" i="29"/>
  <c r="BG232" i="29"/>
  <c r="BG242" i="29" s="1"/>
  <c r="BF232" i="29"/>
  <c r="BD232" i="29"/>
  <c r="BC232" i="29"/>
  <c r="BB232" i="29"/>
  <c r="BA232" i="29"/>
  <c r="AY232" i="29"/>
  <c r="AX232" i="29"/>
  <c r="AW232" i="29"/>
  <c r="AV232" i="29"/>
  <c r="AT232" i="29"/>
  <c r="AS232" i="29"/>
  <c r="AS242" i="29" s="1"/>
  <c r="AR232" i="29"/>
  <c r="AQ232" i="29"/>
  <c r="AP232" i="29"/>
  <c r="AO232" i="29"/>
  <c r="AN232" i="29"/>
  <c r="AN242" i="29" s="1"/>
  <c r="AM232" i="29"/>
  <c r="AL232" i="29"/>
  <c r="AK232" i="29"/>
  <c r="AJ232" i="29"/>
  <c r="AI232" i="29"/>
  <c r="AH232" i="29"/>
  <c r="AG232" i="29"/>
  <c r="AE232" i="29"/>
  <c r="AD232" i="29"/>
  <c r="AC232" i="29"/>
  <c r="AB232" i="29"/>
  <c r="Z232" i="29"/>
  <c r="Y232" i="29"/>
  <c r="Y35" i="9" s="1"/>
  <c r="X232" i="29"/>
  <c r="X35" i="9" s="1"/>
  <c r="W232" i="29"/>
  <c r="W35" i="9" s="1"/>
  <c r="U232" i="29"/>
  <c r="T232" i="29"/>
  <c r="T35" i="9" s="1"/>
  <c r="S232" i="29"/>
  <c r="R232" i="29"/>
  <c r="P232" i="29"/>
  <c r="P35" i="9" s="1"/>
  <c r="O232" i="29"/>
  <c r="O35" i="9" s="1"/>
  <c r="N232" i="29"/>
  <c r="N35" i="9" s="1"/>
  <c r="M232" i="29"/>
  <c r="K232" i="29"/>
  <c r="J232" i="29"/>
  <c r="I232" i="29"/>
  <c r="I35" i="9" s="1"/>
  <c r="H232" i="29"/>
  <c r="F232" i="29"/>
  <c r="F35" i="9" s="1"/>
  <c r="E232" i="29"/>
  <c r="D232" i="29"/>
  <c r="D35" i="9" s="1"/>
  <c r="C232" i="29"/>
  <c r="CY230" i="29"/>
  <c r="CO230" i="29"/>
  <c r="BA230" i="29"/>
  <c r="AR230" i="29"/>
  <c r="AB230" i="29"/>
  <c r="DD229" i="29"/>
  <c r="DB229" i="29"/>
  <c r="DA229" i="29"/>
  <c r="CZ229" i="29"/>
  <c r="CY229" i="29"/>
  <c r="DC229" i="29" s="1"/>
  <c r="CW229" i="29"/>
  <c r="CV229" i="29"/>
  <c r="CX229" i="29" s="1"/>
  <c r="CU229" i="29"/>
  <c r="CT229" i="29"/>
  <c r="CR229" i="29"/>
  <c r="CQ229" i="29"/>
  <c r="CS229" i="29" s="1"/>
  <c r="CP229" i="29"/>
  <c r="CO229" i="29"/>
  <c r="CM229" i="29"/>
  <c r="CL229" i="29"/>
  <c r="CK229" i="29"/>
  <c r="CN229" i="29" s="1"/>
  <c r="CJ229" i="29"/>
  <c r="CI229" i="29"/>
  <c r="CH229" i="29"/>
  <c r="CG229" i="29"/>
  <c r="CF229" i="29"/>
  <c r="CE229" i="29"/>
  <c r="CC229" i="29"/>
  <c r="CB229" i="29"/>
  <c r="CA229" i="29"/>
  <c r="BZ229" i="29"/>
  <c r="BX229" i="29"/>
  <c r="BW229" i="29"/>
  <c r="BV229" i="29"/>
  <c r="BU229" i="29"/>
  <c r="BY229" i="29" s="1"/>
  <c r="BT229" i="29"/>
  <c r="BS229" i="29"/>
  <c r="BR229" i="29"/>
  <c r="BQ229" i="29"/>
  <c r="BP229" i="29"/>
  <c r="BN229" i="29"/>
  <c r="BM229" i="29"/>
  <c r="BL229" i="29"/>
  <c r="BK229" i="29"/>
  <c r="BO229" i="29" s="1"/>
  <c r="BI229" i="29"/>
  <c r="BH229" i="29"/>
  <c r="BJ229" i="29" s="1"/>
  <c r="BG229" i="29"/>
  <c r="BF229" i="29"/>
  <c r="BD229" i="29"/>
  <c r="BC229" i="29"/>
  <c r="BB229" i="29"/>
  <c r="BE229" i="29" s="1"/>
  <c r="BA229" i="29"/>
  <c r="AZ229" i="29"/>
  <c r="AY229" i="29"/>
  <c r="AX229" i="29"/>
  <c r="AW229" i="29"/>
  <c r="AV229" i="29"/>
  <c r="AU229" i="29"/>
  <c r="AT229" i="29"/>
  <c r="AS229" i="29"/>
  <c r="AR229" i="29"/>
  <c r="AQ229" i="29"/>
  <c r="AO229" i="29"/>
  <c r="AN229" i="29"/>
  <c r="AM229" i="29"/>
  <c r="AL229" i="29"/>
  <c r="AJ229" i="29"/>
  <c r="AI229" i="29"/>
  <c r="AH229" i="29"/>
  <c r="AG229" i="29"/>
  <c r="AF229" i="29"/>
  <c r="AE229" i="29"/>
  <c r="AD229" i="29"/>
  <c r="AC229" i="29"/>
  <c r="AB229" i="29"/>
  <c r="Z229" i="29"/>
  <c r="Y229" i="29"/>
  <c r="X229" i="29"/>
  <c r="W229" i="29"/>
  <c r="AA229" i="29" s="1"/>
  <c r="U229" i="29"/>
  <c r="T229" i="29"/>
  <c r="V229" i="29" s="1"/>
  <c r="S229" i="29"/>
  <c r="R229" i="29"/>
  <c r="P229" i="29"/>
  <c r="O229" i="29"/>
  <c r="Q229" i="29" s="1"/>
  <c r="N229" i="29"/>
  <c r="M229" i="29"/>
  <c r="L229" i="29"/>
  <c r="K229" i="29"/>
  <c r="J229" i="29"/>
  <c r="I229" i="29"/>
  <c r="H229" i="29"/>
  <c r="F229" i="29"/>
  <c r="E229" i="29"/>
  <c r="D229" i="29"/>
  <c r="G229" i="29" s="1"/>
  <c r="C229" i="29"/>
  <c r="DD228" i="29"/>
  <c r="DB228" i="29"/>
  <c r="DA228" i="29"/>
  <c r="DC228" i="29" s="1"/>
  <c r="CZ228" i="29"/>
  <c r="CY228" i="29"/>
  <c r="CX228" i="29"/>
  <c r="CW228" i="29"/>
  <c r="CV228" i="29"/>
  <c r="CU228" i="29"/>
  <c r="CT228" i="29"/>
  <c r="CR228" i="29"/>
  <c r="CQ228" i="29"/>
  <c r="CP228" i="29"/>
  <c r="CS228" i="29" s="1"/>
  <c r="CO228" i="29"/>
  <c r="CM228" i="29"/>
  <c r="CL228" i="29"/>
  <c r="CK228" i="29"/>
  <c r="CJ228" i="29"/>
  <c r="CN228" i="29" s="1"/>
  <c r="CH228" i="29"/>
  <c r="CG228" i="29"/>
  <c r="CF228" i="29"/>
  <c r="CE228" i="29"/>
  <c r="CI228" i="29" s="1"/>
  <c r="CC228" i="29"/>
  <c r="CB228" i="29"/>
  <c r="CA228" i="29"/>
  <c r="BZ228" i="29"/>
  <c r="CD228" i="29" s="1"/>
  <c r="BX228" i="29"/>
  <c r="BW228" i="29"/>
  <c r="BV228" i="29"/>
  <c r="BU228" i="29"/>
  <c r="BS228" i="29"/>
  <c r="BR228" i="29"/>
  <c r="BT228" i="29" s="1"/>
  <c r="BQ228" i="29"/>
  <c r="BP228" i="29"/>
  <c r="BN228" i="29"/>
  <c r="BM228" i="29"/>
  <c r="BL228" i="29"/>
  <c r="BO228" i="29" s="1"/>
  <c r="BK228" i="29"/>
  <c r="BJ228" i="29"/>
  <c r="BI228" i="29"/>
  <c r="BH228" i="29"/>
  <c r="BG228" i="29"/>
  <c r="BF228" i="29"/>
  <c r="BD228" i="29"/>
  <c r="BC228" i="29"/>
  <c r="BB228" i="29"/>
  <c r="BE228" i="29" s="1"/>
  <c r="BA228" i="29"/>
  <c r="AY228" i="29"/>
  <c r="AX228" i="29"/>
  <c r="AW228" i="29"/>
  <c r="AV228" i="29"/>
  <c r="AT228" i="29"/>
  <c r="AS228" i="29"/>
  <c r="AR228" i="29"/>
  <c r="AQ228" i="29"/>
  <c r="AU228" i="29" s="1"/>
  <c r="AP228" i="29"/>
  <c r="AO228" i="29"/>
  <c r="AN228" i="29"/>
  <c r="AM228" i="29"/>
  <c r="AL228" i="29"/>
  <c r="AJ228" i="29"/>
  <c r="AI228" i="29"/>
  <c r="AH228" i="29"/>
  <c r="AG228" i="29"/>
  <c r="AF228" i="29"/>
  <c r="AE228" i="29"/>
  <c r="AD228" i="29"/>
  <c r="AC228" i="29"/>
  <c r="AB228" i="29"/>
  <c r="Z228" i="29"/>
  <c r="Y228" i="29"/>
  <c r="AA228" i="29" s="1"/>
  <c r="X228" i="29"/>
  <c r="W228" i="29"/>
  <c r="U228" i="29"/>
  <c r="T228" i="29"/>
  <c r="S228" i="29"/>
  <c r="R228" i="29"/>
  <c r="V228" i="29" s="1"/>
  <c r="P228" i="29"/>
  <c r="Q228" i="29" s="1"/>
  <c r="O228" i="29"/>
  <c r="N228" i="29"/>
  <c r="M228" i="29"/>
  <c r="K228" i="29"/>
  <c r="J228" i="29"/>
  <c r="I228" i="29"/>
  <c r="H228" i="29"/>
  <c r="L228" i="29" s="1"/>
  <c r="F228" i="29"/>
  <c r="E228" i="29"/>
  <c r="D228" i="29"/>
  <c r="C228" i="29"/>
  <c r="DD227" i="29"/>
  <c r="DB227" i="29"/>
  <c r="DA227" i="29"/>
  <c r="CZ227" i="29"/>
  <c r="DC227" i="29" s="1"/>
  <c r="CY227" i="29"/>
  <c r="CW227" i="29"/>
  <c r="CV227" i="29"/>
  <c r="CU227" i="29"/>
  <c r="CT227" i="29"/>
  <c r="CR227" i="29"/>
  <c r="CQ227" i="29"/>
  <c r="CP227" i="29"/>
  <c r="CO227" i="29"/>
  <c r="CM227" i="29"/>
  <c r="CL227" i="29"/>
  <c r="CK227" i="29"/>
  <c r="CJ227" i="29"/>
  <c r="CN227" i="29" s="1"/>
  <c r="CH227" i="29"/>
  <c r="CG227" i="29"/>
  <c r="CF227" i="29"/>
  <c r="CE227" i="29"/>
  <c r="CC227" i="29"/>
  <c r="CB227" i="29"/>
  <c r="CD227" i="29" s="1"/>
  <c r="CA227" i="29"/>
  <c r="BZ227" i="29"/>
  <c r="BX227" i="29"/>
  <c r="BY227" i="29" s="1"/>
  <c r="BW227" i="29"/>
  <c r="BV227" i="29"/>
  <c r="BU227" i="29"/>
  <c r="BS227" i="29"/>
  <c r="BR227" i="29"/>
  <c r="BQ227" i="29"/>
  <c r="BP227" i="29"/>
  <c r="BT227" i="29" s="1"/>
  <c r="BN227" i="29"/>
  <c r="BM227" i="29"/>
  <c r="BL227" i="29"/>
  <c r="BO227" i="29" s="1"/>
  <c r="BK227" i="29"/>
  <c r="BI227" i="29"/>
  <c r="BH227" i="29"/>
  <c r="BG227" i="29"/>
  <c r="BF227" i="29"/>
  <c r="BD227" i="29"/>
  <c r="BC227" i="29"/>
  <c r="BB227" i="29"/>
  <c r="BA227" i="29"/>
  <c r="BE227" i="29" s="1"/>
  <c r="AY227" i="29"/>
  <c r="AX227" i="29"/>
  <c r="AZ227" i="29" s="1"/>
  <c r="AW227" i="29"/>
  <c r="AV227" i="29"/>
  <c r="AT227" i="29"/>
  <c r="AS227" i="29"/>
  <c r="AR227" i="29"/>
  <c r="AQ227" i="29"/>
  <c r="AP227" i="29"/>
  <c r="AO227" i="29"/>
  <c r="AN227" i="29"/>
  <c r="AM227" i="29"/>
  <c r="AL227" i="29"/>
  <c r="AK227" i="29"/>
  <c r="AJ227" i="29"/>
  <c r="AI227" i="29"/>
  <c r="AH227" i="29"/>
  <c r="AG227" i="29"/>
  <c r="AE227" i="29"/>
  <c r="AD227" i="29"/>
  <c r="AC227" i="29"/>
  <c r="AB227" i="29"/>
  <c r="AF227" i="29" s="1"/>
  <c r="Z227" i="29"/>
  <c r="AA227" i="29" s="1"/>
  <c r="Y227" i="29"/>
  <c r="X227" i="29"/>
  <c r="W227" i="29"/>
  <c r="U227" i="29"/>
  <c r="T227" i="29"/>
  <c r="S227" i="29"/>
  <c r="R227" i="29"/>
  <c r="P227" i="29"/>
  <c r="O227" i="29"/>
  <c r="N227" i="29"/>
  <c r="M227" i="29"/>
  <c r="K227" i="29"/>
  <c r="J227" i="29"/>
  <c r="I227" i="29"/>
  <c r="H227" i="29"/>
  <c r="L227" i="29" s="1"/>
  <c r="F227" i="29"/>
  <c r="E227" i="29"/>
  <c r="D227" i="29"/>
  <c r="C227" i="29"/>
  <c r="DD226" i="29"/>
  <c r="DB226" i="29"/>
  <c r="DA226" i="29"/>
  <c r="CZ226" i="29"/>
  <c r="CY226" i="29"/>
  <c r="DC226" i="29" s="1"/>
  <c r="CW226" i="29"/>
  <c r="CV226" i="29"/>
  <c r="CU226" i="29"/>
  <c r="CT226" i="29"/>
  <c r="CR226" i="29"/>
  <c r="CQ226" i="29"/>
  <c r="CP226" i="29"/>
  <c r="CO226" i="29"/>
  <c r="CM226" i="29"/>
  <c r="CL226" i="29"/>
  <c r="CN226" i="29" s="1"/>
  <c r="CK226" i="29"/>
  <c r="CJ226" i="29"/>
  <c r="CI226" i="29"/>
  <c r="CH226" i="29"/>
  <c r="CG226" i="29"/>
  <c r="CF226" i="29"/>
  <c r="CE226" i="29"/>
  <c r="CC226" i="29"/>
  <c r="CB226" i="29"/>
  <c r="CA226" i="29"/>
  <c r="CA230" i="29" s="1"/>
  <c r="BZ226" i="29"/>
  <c r="BX226" i="29"/>
  <c r="BW226" i="29"/>
  <c r="BV226" i="29"/>
  <c r="BY226" i="29" s="1"/>
  <c r="BU226" i="29"/>
  <c r="BS226" i="29"/>
  <c r="BR226" i="29"/>
  <c r="BQ226" i="29"/>
  <c r="BP226" i="29"/>
  <c r="BN226" i="29"/>
  <c r="BM226" i="29"/>
  <c r="BL226" i="29"/>
  <c r="BK226" i="29"/>
  <c r="BO226" i="29" s="1"/>
  <c r="BI226" i="29"/>
  <c r="BH226" i="29"/>
  <c r="BG226" i="29"/>
  <c r="BF226" i="29"/>
  <c r="BJ226" i="29" s="1"/>
  <c r="BD226" i="29"/>
  <c r="BC226" i="29"/>
  <c r="BB226" i="29"/>
  <c r="BA226" i="29"/>
  <c r="AZ226" i="29"/>
  <c r="AY226" i="29"/>
  <c r="AX226" i="29"/>
  <c r="AW226" i="29"/>
  <c r="AV226" i="29"/>
  <c r="AU226" i="29"/>
  <c r="AT226" i="29"/>
  <c r="AS226" i="29"/>
  <c r="AR226" i="29"/>
  <c r="AQ226" i="29"/>
  <c r="AO226" i="29"/>
  <c r="AN226" i="29"/>
  <c r="AM226" i="29"/>
  <c r="AL226" i="29"/>
  <c r="AP226" i="29" s="1"/>
  <c r="AK226" i="29"/>
  <c r="AJ226" i="29"/>
  <c r="AI226" i="29"/>
  <c r="AH226" i="29"/>
  <c r="AG226" i="29"/>
  <c r="AE226" i="29"/>
  <c r="AD226" i="29"/>
  <c r="AC226" i="29"/>
  <c r="AB226" i="29"/>
  <c r="Z226" i="29"/>
  <c r="Y226" i="29"/>
  <c r="X226" i="29"/>
  <c r="W226" i="29"/>
  <c r="AA226" i="29" s="1"/>
  <c r="U226" i="29"/>
  <c r="T226" i="29"/>
  <c r="S226" i="29"/>
  <c r="R226" i="29"/>
  <c r="V226" i="29" s="1"/>
  <c r="P226" i="29"/>
  <c r="O226" i="29"/>
  <c r="N226" i="29"/>
  <c r="M226" i="29"/>
  <c r="K226" i="29"/>
  <c r="J226" i="29"/>
  <c r="L226" i="29" s="1"/>
  <c r="I226" i="29"/>
  <c r="H226" i="29"/>
  <c r="F226" i="29"/>
  <c r="E226" i="29"/>
  <c r="D226" i="29"/>
  <c r="G226" i="29" s="1"/>
  <c r="C226" i="29"/>
  <c r="DD225" i="29"/>
  <c r="DB225" i="29"/>
  <c r="DA225" i="29"/>
  <c r="CZ225" i="29"/>
  <c r="CY225" i="29"/>
  <c r="CW225" i="29"/>
  <c r="CV225" i="29"/>
  <c r="CX225" i="29" s="1"/>
  <c r="CU225" i="29"/>
  <c r="CT225" i="29"/>
  <c r="CS225" i="29"/>
  <c r="CR225" i="29"/>
  <c r="CQ225" i="29"/>
  <c r="CP225" i="29"/>
  <c r="CO225" i="29"/>
  <c r="CM225" i="29"/>
  <c r="CL225" i="29"/>
  <c r="CK225" i="29"/>
  <c r="CN225" i="29" s="1"/>
  <c r="CJ225" i="29"/>
  <c r="CH225" i="29"/>
  <c r="CG225" i="29"/>
  <c r="CF225" i="29"/>
  <c r="CI225" i="29" s="1"/>
  <c r="CE225" i="29"/>
  <c r="CC225" i="29"/>
  <c r="CB225" i="29"/>
  <c r="CA225" i="29"/>
  <c r="BZ225" i="29"/>
  <c r="BX225" i="29"/>
  <c r="BW225" i="29"/>
  <c r="BV225" i="29"/>
  <c r="BU225" i="29"/>
  <c r="BS225" i="29"/>
  <c r="BT225" i="29" s="1"/>
  <c r="BR225" i="29"/>
  <c r="BQ225" i="29"/>
  <c r="BP225" i="29"/>
  <c r="BN225" i="29"/>
  <c r="BM225" i="29"/>
  <c r="BL225" i="29"/>
  <c r="BK225" i="29"/>
  <c r="BI225" i="29"/>
  <c r="BH225" i="29"/>
  <c r="BG225" i="29"/>
  <c r="BF225" i="29"/>
  <c r="BJ225" i="29" s="1"/>
  <c r="BD225" i="29"/>
  <c r="BC225" i="29"/>
  <c r="BB225" i="29"/>
  <c r="BE225" i="29" s="1"/>
  <c r="BA225" i="29"/>
  <c r="AY225" i="29"/>
  <c r="AX225" i="29"/>
  <c r="AW225" i="29"/>
  <c r="AV225" i="29"/>
  <c r="AZ225" i="29" s="1"/>
  <c r="AT225" i="29"/>
  <c r="AU225" i="29" s="1"/>
  <c r="AS225" i="29"/>
  <c r="AR225" i="29"/>
  <c r="AQ225" i="29"/>
  <c r="AP225" i="29"/>
  <c r="AO225" i="29"/>
  <c r="AN225" i="29"/>
  <c r="AM225" i="29"/>
  <c r="AL225" i="29"/>
  <c r="AJ225" i="29"/>
  <c r="AI225" i="29"/>
  <c r="AH225" i="29"/>
  <c r="AG225" i="29"/>
  <c r="AK225" i="29" s="1"/>
  <c r="AE225" i="29"/>
  <c r="AD225" i="29"/>
  <c r="AF225" i="29" s="1"/>
  <c r="AC225" i="29"/>
  <c r="AB225" i="29"/>
  <c r="Z225" i="29"/>
  <c r="Y225" i="29"/>
  <c r="X225" i="29"/>
  <c r="W225" i="29"/>
  <c r="U225" i="29"/>
  <c r="T225" i="29"/>
  <c r="V225" i="29" s="1"/>
  <c r="S225" i="29"/>
  <c r="R225" i="29"/>
  <c r="P225" i="29"/>
  <c r="O225" i="29"/>
  <c r="N225" i="29"/>
  <c r="M225" i="29"/>
  <c r="K225" i="29"/>
  <c r="J225" i="29"/>
  <c r="L225" i="29" s="1"/>
  <c r="I225" i="29"/>
  <c r="H225" i="29"/>
  <c r="G225" i="29"/>
  <c r="F225" i="29"/>
  <c r="E225" i="29"/>
  <c r="D225" i="29"/>
  <c r="C225" i="29"/>
  <c r="DD224" i="29"/>
  <c r="DB224" i="29"/>
  <c r="DA224" i="29"/>
  <c r="CZ224" i="29"/>
  <c r="DC224" i="29" s="1"/>
  <c r="CY224" i="29"/>
  <c r="CW224" i="29"/>
  <c r="CV224" i="29"/>
  <c r="CX224" i="29" s="1"/>
  <c r="CU224" i="29"/>
  <c r="CT224" i="29"/>
  <c r="CR224" i="29"/>
  <c r="CQ224" i="29"/>
  <c r="CP224" i="29"/>
  <c r="CO224" i="29"/>
  <c r="CM224" i="29"/>
  <c r="CL224" i="29"/>
  <c r="CK224" i="29"/>
  <c r="CJ224" i="29"/>
  <c r="CN224" i="29" s="1"/>
  <c r="CH224" i="29"/>
  <c r="CG224" i="29"/>
  <c r="CF224" i="29"/>
  <c r="CE224" i="29"/>
  <c r="CI224" i="29" s="1"/>
  <c r="CC224" i="29"/>
  <c r="CB224" i="29"/>
  <c r="CA224" i="29"/>
  <c r="BZ224" i="29"/>
  <c r="BX224" i="29"/>
  <c r="BW224" i="29"/>
  <c r="BV224" i="29"/>
  <c r="BU224" i="29"/>
  <c r="BT224" i="29"/>
  <c r="BS224" i="29"/>
  <c r="BR224" i="29"/>
  <c r="BQ224" i="29"/>
  <c r="BP224" i="29"/>
  <c r="BN224" i="29"/>
  <c r="BM224" i="29"/>
  <c r="BL224" i="29"/>
  <c r="BO224" i="29" s="1"/>
  <c r="BK224" i="29"/>
  <c r="BI224" i="29"/>
  <c r="BH224" i="29"/>
  <c r="BG224" i="29"/>
  <c r="BF224" i="29"/>
  <c r="BD224" i="29"/>
  <c r="BC224" i="29"/>
  <c r="BB224" i="29"/>
  <c r="BE224" i="29" s="1"/>
  <c r="BA224" i="29"/>
  <c r="AY224" i="29"/>
  <c r="AX224" i="29"/>
  <c r="AW224" i="29"/>
  <c r="AV224" i="29"/>
  <c r="AZ224" i="29" s="1"/>
  <c r="AT224" i="29"/>
  <c r="AS224" i="29"/>
  <c r="AR224" i="29"/>
  <c r="AQ224" i="29"/>
  <c r="AO224" i="29"/>
  <c r="AN224" i="29"/>
  <c r="AM224" i="29"/>
  <c r="AL224" i="29"/>
  <c r="AJ224" i="29"/>
  <c r="AI224" i="29"/>
  <c r="AH224" i="29"/>
  <c r="AG224" i="29"/>
  <c r="AF224" i="29"/>
  <c r="AE224" i="29"/>
  <c r="AD224" i="29"/>
  <c r="AC224" i="29"/>
  <c r="AB224" i="29"/>
  <c r="Z224" i="29"/>
  <c r="Y224" i="29"/>
  <c r="X224" i="29"/>
  <c r="AA224" i="29" s="1"/>
  <c r="W224" i="29"/>
  <c r="U224" i="29"/>
  <c r="T224" i="29"/>
  <c r="S224" i="29"/>
  <c r="R224" i="29"/>
  <c r="P224" i="29"/>
  <c r="O224" i="29"/>
  <c r="N224" i="29"/>
  <c r="Q224" i="29" s="1"/>
  <c r="M224" i="29"/>
  <c r="K224" i="29"/>
  <c r="J224" i="29"/>
  <c r="I224" i="29"/>
  <c r="H224" i="29"/>
  <c r="F224" i="29"/>
  <c r="E224" i="29"/>
  <c r="D224" i="29"/>
  <c r="C224" i="29"/>
  <c r="G224" i="29" s="1"/>
  <c r="DD223" i="29"/>
  <c r="DC223" i="29"/>
  <c r="DB223" i="29"/>
  <c r="DA223" i="29"/>
  <c r="CZ223" i="29"/>
  <c r="CY223" i="29"/>
  <c r="CW223" i="29"/>
  <c r="CW230" i="29" s="1"/>
  <c r="CV223" i="29"/>
  <c r="CU223" i="29"/>
  <c r="CX223" i="29" s="1"/>
  <c r="CT223" i="29"/>
  <c r="CR223" i="29"/>
  <c r="CQ223" i="29"/>
  <c r="CP223" i="29"/>
  <c r="CO223" i="29"/>
  <c r="CM223" i="29"/>
  <c r="CL223" i="29"/>
  <c r="CN223" i="29" s="1"/>
  <c r="CK223" i="29"/>
  <c r="CJ223" i="29"/>
  <c r="CH223" i="29"/>
  <c r="CG223" i="29"/>
  <c r="CF223" i="29"/>
  <c r="CE223" i="29"/>
  <c r="CI223" i="29" s="1"/>
  <c r="CD223" i="29"/>
  <c r="CC223" i="29"/>
  <c r="CB223" i="29"/>
  <c r="CA223" i="29"/>
  <c r="BZ223" i="29"/>
  <c r="BX223" i="29"/>
  <c r="BW223" i="29"/>
  <c r="BV223" i="29"/>
  <c r="BY223" i="29" s="1"/>
  <c r="BU223" i="29"/>
  <c r="BS223" i="29"/>
  <c r="BR223" i="29"/>
  <c r="BQ223" i="29"/>
  <c r="BP223" i="29"/>
  <c r="BN223" i="29"/>
  <c r="BO223" i="29" s="1"/>
  <c r="BM223" i="29"/>
  <c r="BL223" i="29"/>
  <c r="BK223" i="29"/>
  <c r="BI223" i="29"/>
  <c r="BH223" i="29"/>
  <c r="BG223" i="29"/>
  <c r="BF223" i="29"/>
  <c r="BD223" i="29"/>
  <c r="BC223" i="29"/>
  <c r="BB223" i="29"/>
  <c r="BA223" i="29"/>
  <c r="AY223" i="29"/>
  <c r="AX223" i="29"/>
  <c r="AW223" i="29"/>
  <c r="AV223" i="29"/>
  <c r="AT223" i="29"/>
  <c r="AS223" i="29"/>
  <c r="AR223" i="29"/>
  <c r="AQ223" i="29"/>
  <c r="AP223" i="29"/>
  <c r="AO223" i="29"/>
  <c r="AN223" i="29"/>
  <c r="AM223" i="29"/>
  <c r="AL223" i="29"/>
  <c r="AJ223" i="29"/>
  <c r="AI223" i="29"/>
  <c r="AH223" i="29"/>
  <c r="AK223" i="29" s="1"/>
  <c r="AG223" i="29"/>
  <c r="AE223" i="29"/>
  <c r="AD223" i="29"/>
  <c r="AC223" i="29"/>
  <c r="AF223" i="29" s="1"/>
  <c r="AB223" i="29"/>
  <c r="Z223" i="29"/>
  <c r="Z230" i="29" s="1"/>
  <c r="Y223" i="29"/>
  <c r="X223" i="29"/>
  <c r="AA223" i="29" s="1"/>
  <c r="W223" i="29"/>
  <c r="U223" i="29"/>
  <c r="T223" i="29"/>
  <c r="S223" i="29"/>
  <c r="R223" i="29"/>
  <c r="P223" i="29"/>
  <c r="O223" i="29"/>
  <c r="N223" i="29"/>
  <c r="M223" i="29"/>
  <c r="K223" i="29"/>
  <c r="J223" i="29"/>
  <c r="I223" i="29"/>
  <c r="H223" i="29"/>
  <c r="L223" i="29" s="1"/>
  <c r="F223" i="29"/>
  <c r="E223" i="29"/>
  <c r="D223" i="29"/>
  <c r="C223" i="29"/>
  <c r="G223" i="29" s="1"/>
  <c r="DD222" i="29"/>
  <c r="DB222" i="29"/>
  <c r="DA222" i="29"/>
  <c r="CZ222" i="29"/>
  <c r="CY222" i="29"/>
  <c r="CW222" i="29"/>
  <c r="CV222" i="29"/>
  <c r="CX222" i="29" s="1"/>
  <c r="CU222" i="29"/>
  <c r="CT222" i="29"/>
  <c r="CR222" i="29"/>
  <c r="CQ222" i="29"/>
  <c r="CP222" i="29"/>
  <c r="CO222" i="29"/>
  <c r="CM222" i="29"/>
  <c r="CL222" i="29"/>
  <c r="CK222" i="29"/>
  <c r="CJ222" i="29"/>
  <c r="CN222" i="29" s="1"/>
  <c r="CH222" i="29"/>
  <c r="CG222" i="29"/>
  <c r="CI222" i="29" s="1"/>
  <c r="CF222" i="29"/>
  <c r="CE222" i="29"/>
  <c r="CC222" i="29"/>
  <c r="CB222" i="29"/>
  <c r="CA222" i="29"/>
  <c r="BZ222" i="29"/>
  <c r="BY222" i="29"/>
  <c r="BX222" i="29"/>
  <c r="BW222" i="29"/>
  <c r="BV222" i="29"/>
  <c r="BU222" i="29"/>
  <c r="BT222" i="29"/>
  <c r="BS222" i="29"/>
  <c r="BR222" i="29"/>
  <c r="BQ222" i="29"/>
  <c r="BQ230" i="29" s="1"/>
  <c r="BP222" i="29"/>
  <c r="BN222" i="29"/>
  <c r="BM222" i="29"/>
  <c r="BL222" i="29"/>
  <c r="BK222" i="29"/>
  <c r="BI222" i="29"/>
  <c r="BH222" i="29"/>
  <c r="BH230" i="29" s="1"/>
  <c r="BG222" i="29"/>
  <c r="BF222" i="29"/>
  <c r="BJ222" i="29" s="1"/>
  <c r="BD222" i="29"/>
  <c r="BC222" i="29"/>
  <c r="BB222" i="29"/>
  <c r="BA222" i="29"/>
  <c r="AZ222" i="29"/>
  <c r="AY222" i="29"/>
  <c r="AX222" i="29"/>
  <c r="AW222" i="29"/>
  <c r="AV222" i="29"/>
  <c r="AT222" i="29"/>
  <c r="AU222" i="29" s="1"/>
  <c r="AS222" i="29"/>
  <c r="AR222" i="29"/>
  <c r="AQ222" i="29"/>
  <c r="AO222" i="29"/>
  <c r="AN222" i="29"/>
  <c r="AM222" i="29"/>
  <c r="AM230" i="29" s="1"/>
  <c r="AL222" i="29"/>
  <c r="AP222" i="29" s="1"/>
  <c r="AK222" i="29"/>
  <c r="AJ222" i="29"/>
  <c r="AI222" i="29"/>
  <c r="AH222" i="29"/>
  <c r="AG222" i="29"/>
  <c r="AE222" i="29"/>
  <c r="AD222" i="29"/>
  <c r="AC222" i="29"/>
  <c r="AB222" i="29"/>
  <c r="AF222" i="29" s="1"/>
  <c r="Z222" i="29"/>
  <c r="Y222" i="29"/>
  <c r="X222" i="29"/>
  <c r="W222" i="29"/>
  <c r="U222" i="29"/>
  <c r="U230" i="29" s="1"/>
  <c r="T222" i="29"/>
  <c r="V222" i="29" s="1"/>
  <c r="S222" i="29"/>
  <c r="R222" i="29"/>
  <c r="P222" i="29"/>
  <c r="O222" i="29"/>
  <c r="N222" i="29"/>
  <c r="M222" i="29"/>
  <c r="K222" i="29"/>
  <c r="J222" i="29"/>
  <c r="L222" i="29" s="1"/>
  <c r="I222" i="29"/>
  <c r="H222" i="29"/>
  <c r="G222" i="29"/>
  <c r="F222" i="29"/>
  <c r="E222" i="29"/>
  <c r="E230" i="29" s="1"/>
  <c r="D222" i="29"/>
  <c r="C222" i="29"/>
  <c r="DD221" i="29"/>
  <c r="DB221" i="29"/>
  <c r="DA221" i="29"/>
  <c r="CZ221" i="29"/>
  <c r="CY221" i="29"/>
  <c r="CW221" i="29"/>
  <c r="CV221" i="29"/>
  <c r="CX221" i="29" s="1"/>
  <c r="CU221" i="29"/>
  <c r="CT221" i="29"/>
  <c r="CR221" i="29"/>
  <c r="CQ221" i="29"/>
  <c r="CQ230" i="29" s="1"/>
  <c r="CP221" i="29"/>
  <c r="CS221" i="29" s="1"/>
  <c r="CO221" i="29"/>
  <c r="CM221" i="29"/>
  <c r="CL221" i="29"/>
  <c r="CN221" i="29" s="1"/>
  <c r="CK221" i="29"/>
  <c r="CJ221" i="29"/>
  <c r="CH221" i="29"/>
  <c r="CG221" i="29"/>
  <c r="CF221" i="29"/>
  <c r="CE221" i="29"/>
  <c r="CC221" i="29"/>
  <c r="CB221" i="29"/>
  <c r="CA221" i="29"/>
  <c r="BZ221" i="29"/>
  <c r="CD221" i="29" s="1"/>
  <c r="BX221" i="29"/>
  <c r="BW221" i="29"/>
  <c r="BV221" i="29"/>
  <c r="BU221" i="29"/>
  <c r="BY221" i="29" s="1"/>
  <c r="BS221" i="29"/>
  <c r="BR221" i="29"/>
  <c r="BQ221" i="29"/>
  <c r="BP221" i="29"/>
  <c r="BT221" i="29" s="1"/>
  <c r="BN221" i="29"/>
  <c r="BM221" i="29"/>
  <c r="BL221" i="29"/>
  <c r="BK221" i="29"/>
  <c r="BJ221" i="29"/>
  <c r="BI221" i="29"/>
  <c r="BH221" i="29"/>
  <c r="BG221" i="29"/>
  <c r="BF221" i="29"/>
  <c r="BD221" i="29"/>
  <c r="BC221" i="29"/>
  <c r="BB221" i="29"/>
  <c r="BE221" i="29" s="1"/>
  <c r="BA221" i="29"/>
  <c r="AY221" i="29"/>
  <c r="AX221" i="29"/>
  <c r="AW221" i="29"/>
  <c r="AV221" i="29"/>
  <c r="AZ221" i="29" s="1"/>
  <c r="AT221" i="29"/>
  <c r="AS221" i="29"/>
  <c r="AR221" i="29"/>
  <c r="AQ221" i="29"/>
  <c r="AO221" i="29"/>
  <c r="AN221" i="29"/>
  <c r="AM221" i="29"/>
  <c r="AL221" i="29"/>
  <c r="AP221" i="29" s="1"/>
  <c r="AJ221" i="29"/>
  <c r="AI221" i="29"/>
  <c r="AH221" i="29"/>
  <c r="AG221" i="29"/>
  <c r="AK221" i="29" s="1"/>
  <c r="AF221" i="29"/>
  <c r="AE221" i="29"/>
  <c r="AE230" i="29" s="1"/>
  <c r="AD221" i="29"/>
  <c r="AC221" i="29"/>
  <c r="AB221" i="29"/>
  <c r="Z221" i="29"/>
  <c r="Y221" i="29"/>
  <c r="X221" i="29"/>
  <c r="W221" i="29"/>
  <c r="U221" i="29"/>
  <c r="T221" i="29"/>
  <c r="V221" i="29" s="1"/>
  <c r="S221" i="29"/>
  <c r="R221" i="29"/>
  <c r="P221" i="29"/>
  <c r="O221" i="29"/>
  <c r="N221" i="29"/>
  <c r="Q221" i="29" s="1"/>
  <c r="M221" i="29"/>
  <c r="L221" i="29"/>
  <c r="K221" i="29"/>
  <c r="J221" i="29"/>
  <c r="I221" i="29"/>
  <c r="H221" i="29"/>
  <c r="F221" i="29"/>
  <c r="E221" i="29"/>
  <c r="D221" i="29"/>
  <c r="G221" i="29" s="1"/>
  <c r="C221" i="29"/>
  <c r="DD220" i="29"/>
  <c r="DB220" i="29"/>
  <c r="DB230" i="29" s="1"/>
  <c r="DA220" i="29"/>
  <c r="CZ220" i="29"/>
  <c r="CY220" i="29"/>
  <c r="CW220" i="29"/>
  <c r="CV220" i="29"/>
  <c r="CU220" i="29"/>
  <c r="CT220" i="29"/>
  <c r="CR220" i="29"/>
  <c r="CQ220" i="29"/>
  <c r="CP220" i="29"/>
  <c r="CS220" i="29" s="1"/>
  <c r="CO220" i="29"/>
  <c r="CM220" i="29"/>
  <c r="CL220" i="29"/>
  <c r="CK220" i="29"/>
  <c r="CJ220" i="29"/>
  <c r="CH220" i="29"/>
  <c r="CG220" i="29"/>
  <c r="CF220" i="29"/>
  <c r="CE220" i="29"/>
  <c r="CC220" i="29"/>
  <c r="CC230" i="29" s="1"/>
  <c r="CB220" i="29"/>
  <c r="CA220" i="29"/>
  <c r="BZ220" i="29"/>
  <c r="BX220" i="29"/>
  <c r="BW220" i="29"/>
  <c r="BV220" i="29"/>
  <c r="BU220" i="29"/>
  <c r="BT220" i="29"/>
  <c r="BS220" i="29"/>
  <c r="BR220" i="29"/>
  <c r="BQ220" i="29"/>
  <c r="BP220" i="29"/>
  <c r="BN220" i="29"/>
  <c r="BM220" i="29"/>
  <c r="BL220" i="29"/>
  <c r="BK220" i="29"/>
  <c r="BI220" i="29"/>
  <c r="BH220" i="29"/>
  <c r="BG220" i="29"/>
  <c r="BF220" i="29"/>
  <c r="BD220" i="29"/>
  <c r="BC220" i="29"/>
  <c r="BB220" i="29"/>
  <c r="BE220" i="29" s="1"/>
  <c r="BA220" i="29"/>
  <c r="AY220" i="29"/>
  <c r="AX220" i="29"/>
  <c r="AW220" i="29"/>
  <c r="AV220" i="29"/>
  <c r="AT220" i="29"/>
  <c r="AS220" i="29"/>
  <c r="AR220" i="29"/>
  <c r="AQ220" i="29"/>
  <c r="AO220" i="29"/>
  <c r="AO230" i="29" s="1"/>
  <c r="AN220" i="29"/>
  <c r="AN230" i="29" s="1"/>
  <c r="AM220" i="29"/>
  <c r="AL220" i="29"/>
  <c r="AJ220" i="29"/>
  <c r="AJ230" i="29" s="1"/>
  <c r="AI220" i="29"/>
  <c r="AH220" i="29"/>
  <c r="AG220" i="29"/>
  <c r="AF220" i="29"/>
  <c r="AE220" i="29"/>
  <c r="AD220" i="29"/>
  <c r="AD230" i="29" s="1"/>
  <c r="AC220" i="29"/>
  <c r="AB220" i="29"/>
  <c r="Z220" i="29"/>
  <c r="Y220" i="29"/>
  <c r="X220" i="29"/>
  <c r="W220" i="29"/>
  <c r="V220" i="29"/>
  <c r="U220" i="29"/>
  <c r="T220" i="29"/>
  <c r="S220" i="29"/>
  <c r="R220" i="29"/>
  <c r="P220" i="29"/>
  <c r="O220" i="29"/>
  <c r="N220" i="29"/>
  <c r="M220" i="29"/>
  <c r="K220" i="29"/>
  <c r="J220" i="29"/>
  <c r="I220" i="29"/>
  <c r="H220" i="29"/>
  <c r="F220" i="29"/>
  <c r="E220" i="29"/>
  <c r="D220" i="29"/>
  <c r="C220" i="29"/>
  <c r="CZ218" i="29"/>
  <c r="CM218" i="29"/>
  <c r="BP218" i="29"/>
  <c r="AL218" i="29"/>
  <c r="AI218" i="29"/>
  <c r="DD217" i="29"/>
  <c r="DB217" i="29"/>
  <c r="DA217" i="29"/>
  <c r="CZ217" i="29"/>
  <c r="CY217" i="29"/>
  <c r="CW217" i="29"/>
  <c r="CV217" i="29"/>
  <c r="CU217" i="29"/>
  <c r="CT217" i="29"/>
  <c r="CX217" i="29" s="1"/>
  <c r="CR217" i="29"/>
  <c r="CQ217" i="29"/>
  <c r="CP217" i="29"/>
  <c r="CO217" i="29"/>
  <c r="CS217" i="29" s="1"/>
  <c r="CN217" i="29"/>
  <c r="CM217" i="29"/>
  <c r="CL217" i="29"/>
  <c r="CK217" i="29"/>
  <c r="CJ217" i="29"/>
  <c r="CH217" i="29"/>
  <c r="CG217" i="29"/>
  <c r="CF217" i="29"/>
  <c r="CE217" i="29"/>
  <c r="CC217" i="29"/>
  <c r="CB217" i="29"/>
  <c r="CA217" i="29"/>
  <c r="BZ217" i="29"/>
  <c r="BX217" i="29"/>
  <c r="BY217" i="29" s="1"/>
  <c r="BW217" i="29"/>
  <c r="BV217" i="29"/>
  <c r="BU217" i="29"/>
  <c r="BS217" i="29"/>
  <c r="BR217" i="29"/>
  <c r="BQ217" i="29"/>
  <c r="BP217" i="29"/>
  <c r="BN217" i="29"/>
  <c r="BM217" i="29"/>
  <c r="BL217" i="29"/>
  <c r="BK217" i="29"/>
  <c r="BI217" i="29"/>
  <c r="BJ217" i="29" s="1"/>
  <c r="BH217" i="29"/>
  <c r="BG217" i="29"/>
  <c r="BF217" i="29"/>
  <c r="BD217" i="29"/>
  <c r="BC217" i="29"/>
  <c r="BB217" i="29"/>
  <c r="BA217" i="29"/>
  <c r="BE217" i="29" s="1"/>
  <c r="AZ217" i="29"/>
  <c r="AY217" i="29"/>
  <c r="AX217" i="29"/>
  <c r="AW217" i="29"/>
  <c r="AV217" i="29"/>
  <c r="AT217" i="29"/>
  <c r="AS217" i="29"/>
  <c r="AR217" i="29"/>
  <c r="AU217" i="29" s="1"/>
  <c r="AQ217" i="29"/>
  <c r="AO217" i="29"/>
  <c r="AN217" i="29"/>
  <c r="AM217" i="29"/>
  <c r="AL217" i="29"/>
  <c r="AP217" i="29" s="1"/>
  <c r="AJ217" i="29"/>
  <c r="AK217" i="29" s="1"/>
  <c r="AI217" i="29"/>
  <c r="AH217" i="29"/>
  <c r="AG217" i="29"/>
  <c r="AE217" i="29"/>
  <c r="AD217" i="29"/>
  <c r="AC217" i="29"/>
  <c r="AB217" i="29"/>
  <c r="AF217" i="29" s="1"/>
  <c r="Z217" i="29"/>
  <c r="Y217" i="29"/>
  <c r="X217" i="29"/>
  <c r="W217" i="29"/>
  <c r="U217" i="29"/>
  <c r="T217" i="29"/>
  <c r="S217" i="29"/>
  <c r="R217" i="29"/>
  <c r="V217" i="29" s="1"/>
  <c r="P217" i="29"/>
  <c r="O217" i="29"/>
  <c r="N217" i="29"/>
  <c r="M217" i="29"/>
  <c r="Q217" i="29" s="1"/>
  <c r="K217" i="29"/>
  <c r="J217" i="29"/>
  <c r="L217" i="29" s="1"/>
  <c r="I217" i="29"/>
  <c r="H217" i="29"/>
  <c r="F217" i="29"/>
  <c r="E217" i="29"/>
  <c r="D217" i="29"/>
  <c r="G217" i="29" s="1"/>
  <c r="C217" i="29"/>
  <c r="DD216" i="29"/>
  <c r="DB216" i="29"/>
  <c r="DA216" i="29"/>
  <c r="CZ216" i="29"/>
  <c r="CY216" i="29"/>
  <c r="CW216" i="29"/>
  <c r="CV216" i="29"/>
  <c r="CU216" i="29"/>
  <c r="CT216" i="29"/>
  <c r="CX216" i="29" s="1"/>
  <c r="CR216" i="29"/>
  <c r="CQ216" i="29"/>
  <c r="CP216" i="29"/>
  <c r="CS216" i="29" s="1"/>
  <c r="CO216" i="29"/>
  <c r="CM216" i="29"/>
  <c r="CL216" i="29"/>
  <c r="CN216" i="29" s="1"/>
  <c r="CK216" i="29"/>
  <c r="CJ216" i="29"/>
  <c r="CH216" i="29"/>
  <c r="CG216" i="29"/>
  <c r="CF216" i="29"/>
  <c r="CE216" i="29"/>
  <c r="CC216" i="29"/>
  <c r="CD216" i="29" s="1"/>
  <c r="CB216" i="29"/>
  <c r="CA216" i="29"/>
  <c r="BZ216" i="29"/>
  <c r="BX216" i="29"/>
  <c r="BW216" i="29"/>
  <c r="BV216" i="29"/>
  <c r="BU216" i="29"/>
  <c r="BY216" i="29" s="1"/>
  <c r="BT216" i="29"/>
  <c r="BS216" i="29"/>
  <c r="BR216" i="29"/>
  <c r="BQ216" i="29"/>
  <c r="BP216" i="29"/>
  <c r="BN216" i="29"/>
  <c r="BM216" i="29"/>
  <c r="BL216" i="29"/>
  <c r="BK216" i="29"/>
  <c r="BO216" i="29" s="1"/>
  <c r="BI216" i="29"/>
  <c r="BH216" i="29"/>
  <c r="BG216" i="29"/>
  <c r="BF216" i="29"/>
  <c r="BD216" i="29"/>
  <c r="BC216" i="29"/>
  <c r="BE216" i="29" s="1"/>
  <c r="BB216" i="29"/>
  <c r="BA216" i="29"/>
  <c r="AZ216" i="29"/>
  <c r="AY216" i="29"/>
  <c r="AX216" i="29"/>
  <c r="AW216" i="29"/>
  <c r="AV216" i="29"/>
  <c r="AT216" i="29"/>
  <c r="AS216" i="29"/>
  <c r="AR216" i="29"/>
  <c r="AU216" i="29" s="1"/>
  <c r="AQ216" i="29"/>
  <c r="AO216" i="29"/>
  <c r="AN216" i="29"/>
  <c r="AM216" i="29"/>
  <c r="AP216" i="29" s="1"/>
  <c r="AL216" i="29"/>
  <c r="AJ216" i="29"/>
  <c r="AI216" i="29"/>
  <c r="AH216" i="29"/>
  <c r="AG216" i="29"/>
  <c r="AE216" i="29"/>
  <c r="AD216" i="29"/>
  <c r="AC216" i="29"/>
  <c r="AB216" i="29"/>
  <c r="Z216" i="29"/>
  <c r="Y216" i="29"/>
  <c r="X216" i="29"/>
  <c r="W216" i="29"/>
  <c r="U216" i="29"/>
  <c r="T216" i="29"/>
  <c r="S216" i="29"/>
  <c r="R216" i="29"/>
  <c r="V216" i="29" s="1"/>
  <c r="P216" i="29"/>
  <c r="O216" i="29"/>
  <c r="N216" i="29"/>
  <c r="Q216" i="29" s="1"/>
  <c r="M216" i="29"/>
  <c r="K216" i="29"/>
  <c r="J216" i="29"/>
  <c r="I216" i="29"/>
  <c r="H216" i="29"/>
  <c r="L216" i="29" s="1"/>
  <c r="F216" i="29"/>
  <c r="G216" i="29" s="1"/>
  <c r="E216" i="29"/>
  <c r="D216" i="29"/>
  <c r="C216" i="29"/>
  <c r="DD215" i="29"/>
  <c r="DB215" i="29"/>
  <c r="DA215" i="29"/>
  <c r="CZ215" i="29"/>
  <c r="DC215" i="29" s="1"/>
  <c r="CY215" i="29"/>
  <c r="CW215" i="29"/>
  <c r="CV215" i="29"/>
  <c r="CU215" i="29"/>
  <c r="CT215" i="29"/>
  <c r="CR215" i="29"/>
  <c r="CS215" i="29" s="1"/>
  <c r="CQ215" i="29"/>
  <c r="CP215" i="29"/>
  <c r="CO215" i="29"/>
  <c r="CN215" i="29"/>
  <c r="CM215" i="29"/>
  <c r="CL215" i="29"/>
  <c r="CK215" i="29"/>
  <c r="CJ215" i="29"/>
  <c r="CH215" i="29"/>
  <c r="CG215" i="29"/>
  <c r="CF215" i="29"/>
  <c r="CE215" i="29"/>
  <c r="CI215" i="29" s="1"/>
  <c r="CC215" i="29"/>
  <c r="CB215" i="29"/>
  <c r="CA215" i="29"/>
  <c r="BZ215" i="29"/>
  <c r="CD215" i="29" s="1"/>
  <c r="BX215" i="29"/>
  <c r="BW215" i="29"/>
  <c r="BV215" i="29"/>
  <c r="BU215" i="29"/>
  <c r="BS215" i="29"/>
  <c r="BR215" i="29"/>
  <c r="BT215" i="29" s="1"/>
  <c r="BQ215" i="29"/>
  <c r="BP215" i="29"/>
  <c r="BN215" i="29"/>
  <c r="BM215" i="29"/>
  <c r="BL215" i="29"/>
  <c r="BK215" i="29"/>
  <c r="BI215" i="29"/>
  <c r="BH215" i="29"/>
  <c r="BJ215" i="29" s="1"/>
  <c r="BG215" i="29"/>
  <c r="BF215" i="29"/>
  <c r="BE215" i="29"/>
  <c r="BD215" i="29"/>
  <c r="BC215" i="29"/>
  <c r="BB215" i="29"/>
  <c r="BA215" i="29"/>
  <c r="AY215" i="29"/>
  <c r="AX215" i="29"/>
  <c r="AW215" i="29"/>
  <c r="AZ215" i="29" s="1"/>
  <c r="AV215" i="29"/>
  <c r="AT215" i="29"/>
  <c r="AS215" i="29"/>
  <c r="AR215" i="29"/>
  <c r="AQ215" i="29"/>
  <c r="AO215" i="29"/>
  <c r="AN215" i="29"/>
  <c r="AM215" i="29"/>
  <c r="AL215" i="29"/>
  <c r="AP215" i="29" s="1"/>
  <c r="AJ215" i="29"/>
  <c r="AI215" i="29"/>
  <c r="AH215" i="29"/>
  <c r="AG215" i="29"/>
  <c r="AE215" i="29"/>
  <c r="AD215" i="29"/>
  <c r="AC215" i="29"/>
  <c r="AB215" i="29"/>
  <c r="AF215" i="29" s="1"/>
  <c r="Z215" i="29"/>
  <c r="AA215" i="29" s="1"/>
  <c r="Y215" i="29"/>
  <c r="X215" i="29"/>
  <c r="W215" i="29"/>
  <c r="U215" i="29"/>
  <c r="T215" i="29"/>
  <c r="S215" i="29"/>
  <c r="R215" i="29"/>
  <c r="V215" i="29" s="1"/>
  <c r="P215" i="29"/>
  <c r="O215" i="29"/>
  <c r="N215" i="29"/>
  <c r="M215" i="29"/>
  <c r="K215" i="29"/>
  <c r="J215" i="29"/>
  <c r="I215" i="29"/>
  <c r="H215" i="29"/>
  <c r="L215" i="29" s="1"/>
  <c r="F215" i="29"/>
  <c r="E215" i="29"/>
  <c r="D215" i="29"/>
  <c r="C215" i="29"/>
  <c r="DD214" i="29"/>
  <c r="DC214" i="29"/>
  <c r="DB214" i="29"/>
  <c r="DA214" i="29"/>
  <c r="CZ214" i="29"/>
  <c r="CY214" i="29"/>
  <c r="CX214" i="29"/>
  <c r="CW214" i="29"/>
  <c r="CV214" i="29"/>
  <c r="CU214" i="29"/>
  <c r="CT214" i="29"/>
  <c r="CR214" i="29"/>
  <c r="CQ214" i="29"/>
  <c r="CP214" i="29"/>
  <c r="CO214" i="29"/>
  <c r="CM214" i="29"/>
  <c r="CL214" i="29"/>
  <c r="CK214" i="29"/>
  <c r="CJ214" i="29"/>
  <c r="CN214" i="29" s="1"/>
  <c r="CH214" i="29"/>
  <c r="CG214" i="29"/>
  <c r="CF214" i="29"/>
  <c r="CE214" i="29"/>
  <c r="CD214" i="29"/>
  <c r="CC214" i="29"/>
  <c r="CB214" i="29"/>
  <c r="CA214" i="29"/>
  <c r="BZ214" i="29"/>
  <c r="BX214" i="29"/>
  <c r="BW214" i="29"/>
  <c r="BV214" i="29"/>
  <c r="BU214" i="29"/>
  <c r="BS214" i="29"/>
  <c r="BR214" i="29"/>
  <c r="BQ214" i="29"/>
  <c r="BP214" i="29"/>
  <c r="BO214" i="29"/>
  <c r="BN214" i="29"/>
  <c r="BM214" i="29"/>
  <c r="BL214" i="29"/>
  <c r="BK214" i="29"/>
  <c r="BI214" i="29"/>
  <c r="BH214" i="29"/>
  <c r="BG214" i="29"/>
  <c r="BJ214" i="29" s="1"/>
  <c r="BF214" i="29"/>
  <c r="BD214" i="29"/>
  <c r="BC214" i="29"/>
  <c r="BB214" i="29"/>
  <c r="BA214" i="29"/>
  <c r="BE214" i="29" s="1"/>
  <c r="AY214" i="29"/>
  <c r="AX214" i="29"/>
  <c r="AW214" i="29"/>
  <c r="AV214" i="29"/>
  <c r="AZ214" i="29" s="1"/>
  <c r="AT214" i="29"/>
  <c r="AS214" i="29"/>
  <c r="AR214" i="29"/>
  <c r="AQ214" i="29"/>
  <c r="AO214" i="29"/>
  <c r="AN214" i="29"/>
  <c r="AP214" i="29" s="1"/>
  <c r="AM214" i="29"/>
  <c r="AL214" i="29"/>
  <c r="AK214" i="29"/>
  <c r="AJ214" i="29"/>
  <c r="AI214" i="29"/>
  <c r="AH214" i="29"/>
  <c r="AG214" i="29"/>
  <c r="AE214" i="29"/>
  <c r="AD214" i="29"/>
  <c r="AC214" i="29"/>
  <c r="AB214" i="29"/>
  <c r="Z214" i="29"/>
  <c r="Y214" i="29"/>
  <c r="X214" i="29"/>
  <c r="AA214" i="29" s="1"/>
  <c r="W214" i="29"/>
  <c r="U214" i="29"/>
  <c r="T214" i="29"/>
  <c r="S214" i="29"/>
  <c r="R214" i="29"/>
  <c r="P214" i="29"/>
  <c r="O214" i="29"/>
  <c r="N214" i="29"/>
  <c r="M214" i="29"/>
  <c r="K214" i="29"/>
  <c r="K218" i="29" s="1"/>
  <c r="J214" i="29"/>
  <c r="L214" i="29" s="1"/>
  <c r="I214" i="29"/>
  <c r="H214" i="29"/>
  <c r="F214" i="29"/>
  <c r="E214" i="29"/>
  <c r="D214" i="29"/>
  <c r="C214" i="29"/>
  <c r="DD213" i="29"/>
  <c r="DB213" i="29"/>
  <c r="DA213" i="29"/>
  <c r="CZ213" i="29"/>
  <c r="CY213" i="29"/>
  <c r="CW213" i="29"/>
  <c r="CV213" i="29"/>
  <c r="CU213" i="29"/>
  <c r="CT213" i="29"/>
  <c r="CX213" i="29" s="1"/>
  <c r="CR213" i="29"/>
  <c r="CQ213" i="29"/>
  <c r="CP213" i="29"/>
  <c r="CO213" i="29"/>
  <c r="CM213" i="29"/>
  <c r="CL213" i="29"/>
  <c r="CK213" i="29"/>
  <c r="CJ213" i="29"/>
  <c r="CN213" i="29" s="1"/>
  <c r="CH213" i="29"/>
  <c r="CG213" i="29"/>
  <c r="CI213" i="29" s="1"/>
  <c r="CF213" i="29"/>
  <c r="CE213" i="29"/>
  <c r="CC213" i="29"/>
  <c r="CB213" i="29"/>
  <c r="CD213" i="29" s="1"/>
  <c r="CA213" i="29"/>
  <c r="BZ213" i="29"/>
  <c r="BY213" i="29"/>
  <c r="BX213" i="29"/>
  <c r="BW213" i="29"/>
  <c r="BV213" i="29"/>
  <c r="BU213" i="29"/>
  <c r="BS213" i="29"/>
  <c r="BR213" i="29"/>
  <c r="BQ213" i="29"/>
  <c r="BT213" i="29" s="1"/>
  <c r="BP213" i="29"/>
  <c r="BN213" i="29"/>
  <c r="BM213" i="29"/>
  <c r="BL213" i="29"/>
  <c r="BK213" i="29"/>
  <c r="BO213" i="29" s="1"/>
  <c r="BI213" i="29"/>
  <c r="BH213" i="29"/>
  <c r="BG213" i="29"/>
  <c r="BF213" i="29"/>
  <c r="BJ213" i="29" s="1"/>
  <c r="BD213" i="29"/>
  <c r="BC213" i="29"/>
  <c r="BB213" i="29"/>
  <c r="BA213" i="29"/>
  <c r="AY213" i="29"/>
  <c r="AX213" i="29"/>
  <c r="AW213" i="29"/>
  <c r="AV213" i="29"/>
  <c r="AZ213" i="29" s="1"/>
  <c r="AU213" i="29"/>
  <c r="AT213" i="29"/>
  <c r="AS213" i="29"/>
  <c r="AR213" i="29"/>
  <c r="AQ213" i="29"/>
  <c r="AO213" i="29"/>
  <c r="AN213" i="29"/>
  <c r="AM213" i="29"/>
  <c r="AL213" i="29"/>
  <c r="AP213" i="29" s="1"/>
  <c r="AK213" i="29"/>
  <c r="AJ213" i="29"/>
  <c r="AI213" i="29"/>
  <c r="AH213" i="29"/>
  <c r="AG213" i="29"/>
  <c r="AE213" i="29"/>
  <c r="AD213" i="29"/>
  <c r="AC213" i="29"/>
  <c r="AB213" i="29"/>
  <c r="Z213" i="29"/>
  <c r="Y213" i="29"/>
  <c r="X213" i="29"/>
  <c r="W213" i="29"/>
  <c r="U213" i="29"/>
  <c r="T213" i="29"/>
  <c r="V213" i="29" s="1"/>
  <c r="S213" i="29"/>
  <c r="R213" i="29"/>
  <c r="P213" i="29"/>
  <c r="O213" i="29"/>
  <c r="N213" i="29"/>
  <c r="M213" i="29"/>
  <c r="Q213" i="29" s="1"/>
  <c r="L213" i="29"/>
  <c r="K213" i="29"/>
  <c r="J213" i="29"/>
  <c r="I213" i="29"/>
  <c r="H213" i="29"/>
  <c r="F213" i="29"/>
  <c r="E213" i="29"/>
  <c r="D213" i="29"/>
  <c r="G213" i="29" s="1"/>
  <c r="C213" i="29"/>
  <c r="DD212" i="29"/>
  <c r="DB212" i="29"/>
  <c r="DA212" i="29"/>
  <c r="CZ212" i="29"/>
  <c r="CY212" i="29"/>
  <c r="CW212" i="29"/>
  <c r="CV212" i="29"/>
  <c r="CX212" i="29" s="1"/>
  <c r="CU212" i="29"/>
  <c r="CT212" i="29"/>
  <c r="CR212" i="29"/>
  <c r="CQ212" i="29"/>
  <c r="CP212" i="29"/>
  <c r="CO212" i="29"/>
  <c r="CN212" i="29"/>
  <c r="CM212" i="29"/>
  <c r="CL212" i="29"/>
  <c r="CK212" i="29"/>
  <c r="CJ212" i="29"/>
  <c r="CH212" i="29"/>
  <c r="CG212" i="29"/>
  <c r="CF212" i="29"/>
  <c r="CI212" i="29" s="1"/>
  <c r="CE212" i="29"/>
  <c r="CC212" i="29"/>
  <c r="CB212" i="29"/>
  <c r="CA212" i="29"/>
  <c r="BZ212" i="29"/>
  <c r="BX212" i="29"/>
  <c r="BW212" i="29"/>
  <c r="BV212" i="29"/>
  <c r="BU212" i="29"/>
  <c r="BS212" i="29"/>
  <c r="BR212" i="29"/>
  <c r="BQ212" i="29"/>
  <c r="BP212" i="29"/>
  <c r="BN212" i="29"/>
  <c r="BM212" i="29"/>
  <c r="BL212" i="29"/>
  <c r="BK212" i="29"/>
  <c r="BI212" i="29"/>
  <c r="BH212" i="29"/>
  <c r="BG212" i="29"/>
  <c r="BF212" i="29"/>
  <c r="BJ212" i="29" s="1"/>
  <c r="BD212" i="29"/>
  <c r="BE212" i="29" s="1"/>
  <c r="BC212" i="29"/>
  <c r="BB212" i="29"/>
  <c r="BA212" i="29"/>
  <c r="AY212" i="29"/>
  <c r="AX212" i="29"/>
  <c r="AW212" i="29"/>
  <c r="AV212" i="29"/>
  <c r="AT212" i="29"/>
  <c r="AS212" i="29"/>
  <c r="AR212" i="29"/>
  <c r="AU212" i="29" s="1"/>
  <c r="AQ212" i="29"/>
  <c r="AO212" i="29"/>
  <c r="AN212" i="29"/>
  <c r="AP212" i="29" s="1"/>
  <c r="AM212" i="29"/>
  <c r="AL212" i="29"/>
  <c r="AJ212" i="29"/>
  <c r="AI212" i="29"/>
  <c r="AH212" i="29"/>
  <c r="AG212" i="29"/>
  <c r="AE212" i="29"/>
  <c r="AF212" i="29" s="1"/>
  <c r="AD212" i="29"/>
  <c r="AC212" i="29"/>
  <c r="AB212" i="29"/>
  <c r="Z212" i="29"/>
  <c r="Y212" i="29"/>
  <c r="X212" i="29"/>
  <c r="W212" i="29"/>
  <c r="V212" i="29"/>
  <c r="U212" i="29"/>
  <c r="T212" i="29"/>
  <c r="S212" i="29"/>
  <c r="R212" i="29"/>
  <c r="P212" i="29"/>
  <c r="O212" i="29"/>
  <c r="N212" i="29"/>
  <c r="Q212" i="29" s="1"/>
  <c r="M212" i="29"/>
  <c r="K212" i="29"/>
  <c r="J212" i="29"/>
  <c r="I212" i="29"/>
  <c r="H212" i="29"/>
  <c r="F212" i="29"/>
  <c r="G212" i="29" s="1"/>
  <c r="E212" i="29"/>
  <c r="D212" i="29"/>
  <c r="C212" i="29"/>
  <c r="DD211" i="29"/>
  <c r="DB211" i="29"/>
  <c r="DA211" i="29"/>
  <c r="CZ211" i="29"/>
  <c r="DC211" i="29" s="1"/>
  <c r="CY211" i="29"/>
  <c r="CW211" i="29"/>
  <c r="CV211" i="29"/>
  <c r="CU211" i="29"/>
  <c r="CT211" i="29"/>
  <c r="CX211" i="29" s="1"/>
  <c r="CR211" i="29"/>
  <c r="CS211" i="29" s="1"/>
  <c r="CQ211" i="29"/>
  <c r="CP211" i="29"/>
  <c r="CO211" i="29"/>
  <c r="CN211" i="29"/>
  <c r="CM211" i="29"/>
  <c r="CL211" i="29"/>
  <c r="CK211" i="29"/>
  <c r="CJ211" i="29"/>
  <c r="CH211" i="29"/>
  <c r="CG211" i="29"/>
  <c r="CF211" i="29"/>
  <c r="CE211" i="29"/>
  <c r="CI211" i="29" s="1"/>
  <c r="CC211" i="29"/>
  <c r="CB211" i="29"/>
  <c r="CD211" i="29" s="1"/>
  <c r="CA211" i="29"/>
  <c r="BZ211" i="29"/>
  <c r="BX211" i="29"/>
  <c r="BW211" i="29"/>
  <c r="BV211" i="29"/>
  <c r="BU211" i="29"/>
  <c r="BS211" i="29"/>
  <c r="BR211" i="29"/>
  <c r="BT211" i="29" s="1"/>
  <c r="BQ211" i="29"/>
  <c r="BP211" i="29"/>
  <c r="BN211" i="29"/>
  <c r="BM211" i="29"/>
  <c r="BL211" i="29"/>
  <c r="BO211" i="29" s="1"/>
  <c r="BK211" i="29"/>
  <c r="BJ211" i="29"/>
  <c r="BI211" i="29"/>
  <c r="BH211" i="29"/>
  <c r="BG211" i="29"/>
  <c r="BF211" i="29"/>
  <c r="BF218" i="29" s="1"/>
  <c r="BD211" i="29"/>
  <c r="BC211" i="29"/>
  <c r="BB211" i="29"/>
  <c r="BE211" i="29" s="1"/>
  <c r="BA211" i="29"/>
  <c r="AY211" i="29"/>
  <c r="AX211" i="29"/>
  <c r="AW211" i="29"/>
  <c r="AV211" i="29"/>
  <c r="AT211" i="29"/>
  <c r="AS211" i="29"/>
  <c r="AR211" i="29"/>
  <c r="AQ211" i="29"/>
  <c r="AO211" i="29"/>
  <c r="AN211" i="29"/>
  <c r="AM211" i="29"/>
  <c r="AL211" i="29"/>
  <c r="AJ211" i="29"/>
  <c r="AI211" i="29"/>
  <c r="AH211" i="29"/>
  <c r="AG211" i="29"/>
  <c r="AF211" i="29"/>
  <c r="AE211" i="29"/>
  <c r="AD211" i="29"/>
  <c r="AC211" i="29"/>
  <c r="AB211" i="29"/>
  <c r="Z211" i="29"/>
  <c r="Y211" i="29"/>
  <c r="X211" i="29"/>
  <c r="W211" i="29"/>
  <c r="U211" i="29"/>
  <c r="T211" i="29"/>
  <c r="S211" i="29"/>
  <c r="R211" i="29"/>
  <c r="V211" i="29" s="1"/>
  <c r="P211" i="29"/>
  <c r="O211" i="29"/>
  <c r="N211" i="29"/>
  <c r="Q211" i="29" s="1"/>
  <c r="M211" i="29"/>
  <c r="K211" i="29"/>
  <c r="J211" i="29"/>
  <c r="L211" i="29" s="1"/>
  <c r="I211" i="29"/>
  <c r="H211" i="29"/>
  <c r="F211" i="29"/>
  <c r="E211" i="29"/>
  <c r="D211" i="29"/>
  <c r="C211" i="29"/>
  <c r="DD210" i="29"/>
  <c r="DB210" i="29"/>
  <c r="DA210" i="29"/>
  <c r="CZ210" i="29"/>
  <c r="DC210" i="29" s="1"/>
  <c r="CY210" i="29"/>
  <c r="CW210" i="29"/>
  <c r="CV210" i="29"/>
  <c r="CU210" i="29"/>
  <c r="CT210" i="29"/>
  <c r="CR210" i="29"/>
  <c r="CQ210" i="29"/>
  <c r="CP210" i="29"/>
  <c r="CO210" i="29"/>
  <c r="CS210" i="29" s="1"/>
  <c r="CM210" i="29"/>
  <c r="CL210" i="29"/>
  <c r="CN210" i="29" s="1"/>
  <c r="CK210" i="29"/>
  <c r="CJ210" i="29"/>
  <c r="CH210" i="29"/>
  <c r="CG210" i="29"/>
  <c r="CF210" i="29"/>
  <c r="CE210" i="29"/>
  <c r="CC210" i="29"/>
  <c r="CB210" i="29"/>
  <c r="CA210" i="29"/>
  <c r="BZ210" i="29"/>
  <c r="BY210" i="29"/>
  <c r="BX210" i="29"/>
  <c r="BW210" i="29"/>
  <c r="BW218" i="29" s="1"/>
  <c r="BV210" i="29"/>
  <c r="BU210" i="29"/>
  <c r="BT210" i="29"/>
  <c r="BS210" i="29"/>
  <c r="BR210" i="29"/>
  <c r="BQ210" i="29"/>
  <c r="BP210" i="29"/>
  <c r="BN210" i="29"/>
  <c r="BM210" i="29"/>
  <c r="BL210" i="29"/>
  <c r="BO210" i="29" s="1"/>
  <c r="BK210" i="29"/>
  <c r="BI210" i="29"/>
  <c r="BI218" i="29" s="1"/>
  <c r="BH210" i="29"/>
  <c r="BG210" i="29"/>
  <c r="BF210" i="29"/>
  <c r="BD210" i="29"/>
  <c r="BC210" i="29"/>
  <c r="BB210" i="29"/>
  <c r="BA210" i="29"/>
  <c r="AZ210" i="29"/>
  <c r="AY210" i="29"/>
  <c r="AY218" i="29" s="1"/>
  <c r="AX210" i="29"/>
  <c r="AW210" i="29"/>
  <c r="AV210" i="29"/>
  <c r="AV218" i="29" s="1"/>
  <c r="AT210" i="29"/>
  <c r="AS210" i="29"/>
  <c r="AR210" i="29"/>
  <c r="AQ210" i="29"/>
  <c r="AO210" i="29"/>
  <c r="AN210" i="29"/>
  <c r="AM210" i="29"/>
  <c r="AL210" i="29"/>
  <c r="AP210" i="29" s="1"/>
  <c r="AJ210" i="29"/>
  <c r="AI210" i="29"/>
  <c r="AH210" i="29"/>
  <c r="AK210" i="29" s="1"/>
  <c r="AG210" i="29"/>
  <c r="AE210" i="29"/>
  <c r="AD210" i="29"/>
  <c r="AF210" i="29" s="1"/>
  <c r="AC210" i="29"/>
  <c r="AB210" i="29"/>
  <c r="AA210" i="29"/>
  <c r="Z210" i="29"/>
  <c r="Y210" i="29"/>
  <c r="X210" i="29"/>
  <c r="W210" i="29"/>
  <c r="U210" i="29"/>
  <c r="T210" i="29"/>
  <c r="S210" i="29"/>
  <c r="R210" i="29"/>
  <c r="P210" i="29"/>
  <c r="O210" i="29"/>
  <c r="N210" i="29"/>
  <c r="M210" i="29"/>
  <c r="K210" i="29"/>
  <c r="J210" i="29"/>
  <c r="I210" i="29"/>
  <c r="H210" i="29"/>
  <c r="L210" i="29" s="1"/>
  <c r="F210" i="29"/>
  <c r="E210" i="29"/>
  <c r="E218" i="29" s="1"/>
  <c r="D210" i="29"/>
  <c r="C210" i="29"/>
  <c r="C218" i="29" s="1"/>
  <c r="DD209" i="29"/>
  <c r="DB209" i="29"/>
  <c r="DA209" i="29"/>
  <c r="CZ209" i="29"/>
  <c r="CY209" i="29"/>
  <c r="CX209" i="29"/>
  <c r="CW209" i="29"/>
  <c r="CW218" i="29" s="1"/>
  <c r="CV209" i="29"/>
  <c r="CU209" i="29"/>
  <c r="CT209" i="29"/>
  <c r="CR209" i="29"/>
  <c r="CQ209" i="29"/>
  <c r="CP209" i="29"/>
  <c r="CO209" i="29"/>
  <c r="CN209" i="29"/>
  <c r="CM209" i="29"/>
  <c r="CL209" i="29"/>
  <c r="CK209" i="29"/>
  <c r="CJ209" i="29"/>
  <c r="CH209" i="29"/>
  <c r="CG209" i="29"/>
  <c r="CF209" i="29"/>
  <c r="CI209" i="29" s="1"/>
  <c r="CE209" i="29"/>
  <c r="CC209" i="29"/>
  <c r="CB209" i="29"/>
  <c r="CA209" i="29"/>
  <c r="BZ209" i="29"/>
  <c r="CD209" i="29" s="1"/>
  <c r="BX209" i="29"/>
  <c r="BY209" i="29" s="1"/>
  <c r="BW209" i="29"/>
  <c r="BV209" i="29"/>
  <c r="BU209" i="29"/>
  <c r="BS209" i="29"/>
  <c r="BR209" i="29"/>
  <c r="BQ209" i="29"/>
  <c r="BP209" i="29"/>
  <c r="BT209" i="29" s="1"/>
  <c r="BN209" i="29"/>
  <c r="BM209" i="29"/>
  <c r="BL209" i="29"/>
  <c r="BK209" i="29"/>
  <c r="BI209" i="29"/>
  <c r="BH209" i="29"/>
  <c r="BJ209" i="29" s="1"/>
  <c r="BG209" i="29"/>
  <c r="BF209" i="29"/>
  <c r="BD209" i="29"/>
  <c r="BC209" i="29"/>
  <c r="BB209" i="29"/>
  <c r="BA209" i="29"/>
  <c r="AY209" i="29"/>
  <c r="AX209" i="29"/>
  <c r="AZ209" i="29" s="1"/>
  <c r="AW209" i="29"/>
  <c r="AV209" i="29"/>
  <c r="AU209" i="29"/>
  <c r="AT209" i="29"/>
  <c r="AS209" i="29"/>
  <c r="AR209" i="29"/>
  <c r="AQ209" i="29"/>
  <c r="AO209" i="29"/>
  <c r="AN209" i="29"/>
  <c r="AM209" i="29"/>
  <c r="AP209" i="29" s="1"/>
  <c r="AL209" i="29"/>
  <c r="AJ209" i="29"/>
  <c r="AI209" i="29"/>
  <c r="AH209" i="29"/>
  <c r="AK209" i="29" s="1"/>
  <c r="AG209" i="29"/>
  <c r="AE209" i="29"/>
  <c r="AD209" i="29"/>
  <c r="AC209" i="29"/>
  <c r="AB209" i="29"/>
  <c r="AF209" i="29" s="1"/>
  <c r="Z209" i="29"/>
  <c r="Y209" i="29"/>
  <c r="X209" i="29"/>
  <c r="W209" i="29"/>
  <c r="V209" i="29"/>
  <c r="U209" i="29"/>
  <c r="T209" i="29"/>
  <c r="S209" i="29"/>
  <c r="R209" i="29"/>
  <c r="P209" i="29"/>
  <c r="O209" i="29"/>
  <c r="N209" i="29"/>
  <c r="M209" i="29"/>
  <c r="K209" i="29"/>
  <c r="J209" i="29"/>
  <c r="I209" i="29"/>
  <c r="H209" i="29"/>
  <c r="L209" i="29" s="1"/>
  <c r="F209" i="29"/>
  <c r="E209" i="29"/>
  <c r="D209" i="29"/>
  <c r="G209" i="29" s="1"/>
  <c r="C209" i="29"/>
  <c r="DD208" i="29"/>
  <c r="DB208" i="29"/>
  <c r="DB218" i="29" s="1"/>
  <c r="DA208" i="29"/>
  <c r="DA218" i="29" s="1"/>
  <c r="CZ208" i="29"/>
  <c r="CY208" i="29"/>
  <c r="CW208" i="29"/>
  <c r="CV208" i="29"/>
  <c r="CU208" i="29"/>
  <c r="CT208" i="29"/>
  <c r="CS208" i="29"/>
  <c r="CR208" i="29"/>
  <c r="CQ208" i="29"/>
  <c r="CP208" i="29"/>
  <c r="CP218" i="29" s="1"/>
  <c r="CO208" i="29"/>
  <c r="CM208" i="29"/>
  <c r="CL208" i="29"/>
  <c r="CK208" i="29"/>
  <c r="CJ208" i="29"/>
  <c r="CJ218" i="29" s="1"/>
  <c r="CH208" i="29"/>
  <c r="CG208" i="29"/>
  <c r="CF208" i="29"/>
  <c r="CE208" i="29"/>
  <c r="CC208" i="29"/>
  <c r="CC218" i="29" s="1"/>
  <c r="CB208" i="29"/>
  <c r="CB218" i="29" s="1"/>
  <c r="CA208" i="29"/>
  <c r="BZ208" i="29"/>
  <c r="BZ218" i="29" s="1"/>
  <c r="BX208" i="29"/>
  <c r="BW208" i="29"/>
  <c r="BV208" i="29"/>
  <c r="BU208" i="29"/>
  <c r="BT208" i="29"/>
  <c r="BS208" i="29"/>
  <c r="BR208" i="29"/>
  <c r="BQ208" i="29"/>
  <c r="BP208" i="29"/>
  <c r="BN208" i="29"/>
  <c r="BM208" i="29"/>
  <c r="BL208" i="29"/>
  <c r="BK208" i="29"/>
  <c r="BI208" i="29"/>
  <c r="BH208" i="29"/>
  <c r="BG208" i="29"/>
  <c r="BF208" i="29"/>
  <c r="BJ208" i="29" s="1"/>
  <c r="BD208" i="29"/>
  <c r="BD218" i="29" s="1"/>
  <c r="BC208" i="29"/>
  <c r="BB208" i="29"/>
  <c r="BA208" i="29"/>
  <c r="AZ208" i="29"/>
  <c r="AY208" i="29"/>
  <c r="AX208" i="29"/>
  <c r="AW208" i="29"/>
  <c r="AV208" i="29"/>
  <c r="AT208" i="29"/>
  <c r="AT218" i="29" s="1"/>
  <c r="AS208" i="29"/>
  <c r="AR208" i="29"/>
  <c r="AQ208" i="29"/>
  <c r="AO208" i="29"/>
  <c r="AN208" i="29"/>
  <c r="AM208" i="29"/>
  <c r="AL208" i="29"/>
  <c r="AJ208" i="29"/>
  <c r="AJ218" i="29" s="1"/>
  <c r="AI208" i="29"/>
  <c r="AH208" i="29"/>
  <c r="AG208" i="29"/>
  <c r="AE208" i="29"/>
  <c r="AD208" i="29"/>
  <c r="AC208" i="29"/>
  <c r="AB208" i="29"/>
  <c r="Z208" i="29"/>
  <c r="Z218" i="29" s="1"/>
  <c r="Y208" i="29"/>
  <c r="Y218" i="29" s="1"/>
  <c r="X208" i="29"/>
  <c r="X218" i="29" s="1"/>
  <c r="W208" i="29"/>
  <c r="U208" i="29"/>
  <c r="T208" i="29"/>
  <c r="S208" i="29"/>
  <c r="R208" i="29"/>
  <c r="P208" i="29"/>
  <c r="O208" i="29"/>
  <c r="O218" i="29" s="1"/>
  <c r="N208" i="29"/>
  <c r="M208" i="29"/>
  <c r="K208" i="29"/>
  <c r="J208" i="29"/>
  <c r="I208" i="29"/>
  <c r="I218" i="29" s="1"/>
  <c r="H208" i="29"/>
  <c r="F208" i="29"/>
  <c r="E208" i="29"/>
  <c r="D208" i="29"/>
  <c r="D218" i="29" s="1"/>
  <c r="C208" i="29"/>
  <c r="CM206" i="29"/>
  <c r="CJ206" i="29"/>
  <c r="CC206" i="29"/>
  <c r="BG206" i="29"/>
  <c r="AX206" i="29"/>
  <c r="AB206" i="29"/>
  <c r="DD205" i="29"/>
  <c r="DB205" i="29"/>
  <c r="DA205" i="29"/>
  <c r="CZ205" i="29"/>
  <c r="DC205" i="29" s="1"/>
  <c r="CY205" i="29"/>
  <c r="CW205" i="29"/>
  <c r="CV205" i="29"/>
  <c r="CU205" i="29"/>
  <c r="CT205" i="29"/>
  <c r="CX205" i="29" s="1"/>
  <c r="CR205" i="29"/>
  <c r="CQ205" i="29"/>
  <c r="CP205" i="29"/>
  <c r="CO205" i="29"/>
  <c r="CM205" i="29"/>
  <c r="CL205" i="29"/>
  <c r="CK205" i="29"/>
  <c r="CJ205" i="29"/>
  <c r="CN205" i="29" s="1"/>
  <c r="CH205" i="29"/>
  <c r="CG205" i="29"/>
  <c r="CF205" i="29"/>
  <c r="CE205" i="29"/>
  <c r="CD205" i="29"/>
  <c r="CC205" i="29"/>
  <c r="CB205" i="29"/>
  <c r="CA205" i="29"/>
  <c r="BZ205" i="29"/>
  <c r="BY205" i="29"/>
  <c r="BX205" i="29"/>
  <c r="BW205" i="29"/>
  <c r="BV205" i="29"/>
  <c r="BU205" i="29"/>
  <c r="BS205" i="29"/>
  <c r="BR205" i="29"/>
  <c r="BQ205" i="29"/>
  <c r="BP205" i="29"/>
  <c r="BN205" i="29"/>
  <c r="BM205" i="29"/>
  <c r="BL205" i="29"/>
  <c r="BO205" i="29" s="1"/>
  <c r="BK205" i="29"/>
  <c r="BI205" i="29"/>
  <c r="BJ205" i="29" s="1"/>
  <c r="BH205" i="29"/>
  <c r="BG205" i="29"/>
  <c r="BF205" i="29"/>
  <c r="BD205" i="29"/>
  <c r="BC205" i="29"/>
  <c r="BB205" i="29"/>
  <c r="BA205" i="29"/>
  <c r="BE205" i="29" s="1"/>
  <c r="AZ205" i="29"/>
  <c r="AY205" i="29"/>
  <c r="AX205" i="29"/>
  <c r="AW205" i="29"/>
  <c r="AV205" i="29"/>
  <c r="AT205" i="29"/>
  <c r="AS205" i="29"/>
  <c r="AR205" i="29"/>
  <c r="AQ205" i="29"/>
  <c r="AU205" i="29" s="1"/>
  <c r="AO205" i="29"/>
  <c r="AN205" i="29"/>
  <c r="AM205" i="29"/>
  <c r="AL205" i="29"/>
  <c r="AJ205" i="29"/>
  <c r="AI205" i="29"/>
  <c r="AK205" i="29" s="1"/>
  <c r="AH205" i="29"/>
  <c r="AG205" i="29"/>
  <c r="AE205" i="29"/>
  <c r="AD205" i="29"/>
  <c r="AC205" i="29"/>
  <c r="AB205" i="29"/>
  <c r="AF205" i="29" s="1"/>
  <c r="AA205" i="29"/>
  <c r="Z205" i="29"/>
  <c r="Y205" i="29"/>
  <c r="X205" i="29"/>
  <c r="W205" i="29"/>
  <c r="U205" i="29"/>
  <c r="T205" i="29"/>
  <c r="S205" i="29"/>
  <c r="V205" i="29" s="1"/>
  <c r="R205" i="29"/>
  <c r="P205" i="29"/>
  <c r="O205" i="29"/>
  <c r="N205" i="29"/>
  <c r="M205" i="29"/>
  <c r="Q205" i="29" s="1"/>
  <c r="K205" i="29"/>
  <c r="J205" i="29"/>
  <c r="L205" i="29" s="1"/>
  <c r="I205" i="29"/>
  <c r="H205" i="29"/>
  <c r="F205" i="29"/>
  <c r="E205" i="29"/>
  <c r="D205" i="29"/>
  <c r="C205" i="29"/>
  <c r="DD204" i="29"/>
  <c r="DB204" i="29"/>
  <c r="DA204" i="29"/>
  <c r="CZ204" i="29"/>
  <c r="CY204" i="29"/>
  <c r="DC204" i="29" s="1"/>
  <c r="CW204" i="29"/>
  <c r="CV204" i="29"/>
  <c r="CU204" i="29"/>
  <c r="CT204" i="29"/>
  <c r="CX204" i="29" s="1"/>
  <c r="CR204" i="29"/>
  <c r="CQ204" i="29"/>
  <c r="CP204" i="29"/>
  <c r="CO204" i="29"/>
  <c r="CM204" i="29"/>
  <c r="CL204" i="29"/>
  <c r="CN204" i="29" s="1"/>
  <c r="CK204" i="29"/>
  <c r="CJ204" i="29"/>
  <c r="CH204" i="29"/>
  <c r="CG204" i="29"/>
  <c r="CF204" i="29"/>
  <c r="CI204" i="29" s="1"/>
  <c r="CE204" i="29"/>
  <c r="CD204" i="29"/>
  <c r="CC204" i="29"/>
  <c r="CB204" i="29"/>
  <c r="CA204" i="29"/>
  <c r="BZ204" i="29"/>
  <c r="BX204" i="29"/>
  <c r="BW204" i="29"/>
  <c r="BV204" i="29"/>
  <c r="BY204" i="29" s="1"/>
  <c r="BU204" i="29"/>
  <c r="BS204" i="29"/>
  <c r="BR204" i="29"/>
  <c r="BQ204" i="29"/>
  <c r="BP204" i="29"/>
  <c r="BN204" i="29"/>
  <c r="BM204" i="29"/>
  <c r="BL204" i="29"/>
  <c r="BK204" i="29"/>
  <c r="BI204" i="29"/>
  <c r="BH204" i="29"/>
  <c r="BG204" i="29"/>
  <c r="BF204" i="29"/>
  <c r="BJ204" i="29" s="1"/>
  <c r="BD204" i="29"/>
  <c r="BC204" i="29"/>
  <c r="BB204" i="29"/>
  <c r="BA204" i="29"/>
  <c r="AY204" i="29"/>
  <c r="AX204" i="29"/>
  <c r="AW204" i="29"/>
  <c r="AV204" i="29"/>
  <c r="AZ204" i="29" s="1"/>
  <c r="AU204" i="29"/>
  <c r="AT204" i="29"/>
  <c r="AS204" i="29"/>
  <c r="AR204" i="29"/>
  <c r="AQ204" i="29"/>
  <c r="AO204" i="29"/>
  <c r="AN204" i="29"/>
  <c r="AM204" i="29"/>
  <c r="AP204" i="29" s="1"/>
  <c r="AL204" i="29"/>
  <c r="AJ204" i="29"/>
  <c r="AI204" i="29"/>
  <c r="AH204" i="29"/>
  <c r="AG204" i="29"/>
  <c r="AE204" i="29"/>
  <c r="AD204" i="29"/>
  <c r="AC204" i="29"/>
  <c r="AB204" i="29"/>
  <c r="AF204" i="29" s="1"/>
  <c r="Z204" i="29"/>
  <c r="Y204" i="29"/>
  <c r="X204" i="29"/>
  <c r="W204" i="29"/>
  <c r="AA204" i="29" s="1"/>
  <c r="V204" i="29"/>
  <c r="U204" i="29"/>
  <c r="T204" i="29"/>
  <c r="S204" i="29"/>
  <c r="R204" i="29"/>
  <c r="P204" i="29"/>
  <c r="O204" i="29"/>
  <c r="N204" i="29"/>
  <c r="M204" i="29"/>
  <c r="Q204" i="29" s="1"/>
  <c r="K204" i="29"/>
  <c r="J204" i="29"/>
  <c r="I204" i="29"/>
  <c r="H204" i="29"/>
  <c r="L204" i="29" s="1"/>
  <c r="F204" i="29"/>
  <c r="E204" i="29"/>
  <c r="G204" i="29" s="1"/>
  <c r="D204" i="29"/>
  <c r="C204" i="29"/>
  <c r="DD203" i="29"/>
  <c r="DB203" i="29"/>
  <c r="DA203" i="29"/>
  <c r="CZ203" i="29"/>
  <c r="CY203" i="29"/>
  <c r="DC203" i="29" s="1"/>
  <c r="CX203" i="29"/>
  <c r="CW203" i="29"/>
  <c r="CV203" i="29"/>
  <c r="CU203" i="29"/>
  <c r="CT203" i="29"/>
  <c r="CR203" i="29"/>
  <c r="CQ203" i="29"/>
  <c r="CP203" i="29"/>
  <c r="CO203" i="29"/>
  <c r="CM203" i="29"/>
  <c r="CL203" i="29"/>
  <c r="CK203" i="29"/>
  <c r="CJ203" i="29"/>
  <c r="CN203" i="29" s="1"/>
  <c r="CH203" i="29"/>
  <c r="CI203" i="29" s="1"/>
  <c r="CG203" i="29"/>
  <c r="CF203" i="29"/>
  <c r="CE203" i="29"/>
  <c r="CC203" i="29"/>
  <c r="CB203" i="29"/>
  <c r="CA203" i="29"/>
  <c r="BZ203" i="29"/>
  <c r="CD203" i="29" s="1"/>
  <c r="BX203" i="29"/>
  <c r="BW203" i="29"/>
  <c r="BV203" i="29"/>
  <c r="BU203" i="29"/>
  <c r="BS203" i="29"/>
  <c r="BR203" i="29"/>
  <c r="BT203" i="29" s="1"/>
  <c r="BQ203" i="29"/>
  <c r="BP203" i="29"/>
  <c r="BN203" i="29"/>
  <c r="BM203" i="29"/>
  <c r="BL203" i="29"/>
  <c r="BK203" i="29"/>
  <c r="BI203" i="29"/>
  <c r="BH203" i="29"/>
  <c r="BJ203" i="29" s="1"/>
  <c r="BG203" i="29"/>
  <c r="BF203" i="29"/>
  <c r="BE203" i="29"/>
  <c r="BD203" i="29"/>
  <c r="BC203" i="29"/>
  <c r="BB203" i="29"/>
  <c r="BA203" i="29"/>
  <c r="AY203" i="29"/>
  <c r="AX203" i="29"/>
  <c r="AW203" i="29"/>
  <c r="AZ203" i="29" s="1"/>
  <c r="AV203" i="29"/>
  <c r="AT203" i="29"/>
  <c r="AS203" i="29"/>
  <c r="AR203" i="29"/>
  <c r="AU203" i="29" s="1"/>
  <c r="AQ203" i="29"/>
  <c r="AO203" i="29"/>
  <c r="AN203" i="29"/>
  <c r="AM203" i="29"/>
  <c r="AL203" i="29"/>
  <c r="AJ203" i="29"/>
  <c r="AI203" i="29"/>
  <c r="AH203" i="29"/>
  <c r="AG203" i="29"/>
  <c r="AE203" i="29"/>
  <c r="AD203" i="29"/>
  <c r="AC203" i="29"/>
  <c r="AB203" i="29"/>
  <c r="AF203" i="29" s="1"/>
  <c r="Z203" i="29"/>
  <c r="Y203" i="29"/>
  <c r="X203" i="29"/>
  <c r="W203" i="29"/>
  <c r="AA203" i="29" s="1"/>
  <c r="U203" i="29"/>
  <c r="T203" i="29"/>
  <c r="S203" i="29"/>
  <c r="R203" i="29"/>
  <c r="V203" i="29" s="1"/>
  <c r="P203" i="29"/>
  <c r="O203" i="29"/>
  <c r="N203" i="29"/>
  <c r="Q203" i="29" s="1"/>
  <c r="M203" i="29"/>
  <c r="K203" i="29"/>
  <c r="J203" i="29"/>
  <c r="L203" i="29" s="1"/>
  <c r="I203" i="29"/>
  <c r="H203" i="29"/>
  <c r="G203" i="29"/>
  <c r="F203" i="29"/>
  <c r="E203" i="29"/>
  <c r="D203" i="29"/>
  <c r="C203" i="29"/>
  <c r="DD202" i="29"/>
  <c r="DB202" i="29"/>
  <c r="DA202" i="29"/>
  <c r="CZ202" i="29"/>
  <c r="CY202" i="29"/>
  <c r="CW202" i="29"/>
  <c r="CV202" i="29"/>
  <c r="CX202" i="29" s="1"/>
  <c r="CU202" i="29"/>
  <c r="CT202" i="29"/>
  <c r="CS202" i="29"/>
  <c r="CR202" i="29"/>
  <c r="CQ202" i="29"/>
  <c r="CP202" i="29"/>
  <c r="CO202" i="29"/>
  <c r="CN202" i="29"/>
  <c r="CM202" i="29"/>
  <c r="CL202" i="29"/>
  <c r="CK202" i="29"/>
  <c r="CJ202" i="29"/>
  <c r="CH202" i="29"/>
  <c r="CG202" i="29"/>
  <c r="CF202" i="29"/>
  <c r="CE202" i="29"/>
  <c r="CI202" i="29" s="1"/>
  <c r="CC202" i="29"/>
  <c r="CB202" i="29"/>
  <c r="CA202" i="29"/>
  <c r="BZ202" i="29"/>
  <c r="CD202" i="29" s="1"/>
  <c r="BX202" i="29"/>
  <c r="BW202" i="29"/>
  <c r="BV202" i="29"/>
  <c r="BU202" i="29"/>
  <c r="BS202" i="29"/>
  <c r="BR202" i="29"/>
  <c r="BQ202" i="29"/>
  <c r="BP202" i="29"/>
  <c r="BT202" i="29" s="1"/>
  <c r="BN202" i="29"/>
  <c r="BO202" i="29" s="1"/>
  <c r="BM202" i="29"/>
  <c r="BL202" i="29"/>
  <c r="BK202" i="29"/>
  <c r="BI202" i="29"/>
  <c r="BH202" i="29"/>
  <c r="BG202" i="29"/>
  <c r="BF202" i="29"/>
  <c r="BD202" i="29"/>
  <c r="BC202" i="29"/>
  <c r="BB202" i="29"/>
  <c r="BE202" i="29" s="1"/>
  <c r="BA202" i="29"/>
  <c r="AY202" i="29"/>
  <c r="AX202" i="29"/>
  <c r="AW202" i="29"/>
  <c r="AV202" i="29"/>
  <c r="AT202" i="29"/>
  <c r="AS202" i="29"/>
  <c r="AR202" i="29"/>
  <c r="AQ202" i="29"/>
  <c r="AP202" i="29"/>
  <c r="AO202" i="29"/>
  <c r="AN202" i="29"/>
  <c r="AM202" i="29"/>
  <c r="AL202" i="29"/>
  <c r="AJ202" i="29"/>
  <c r="AI202" i="29"/>
  <c r="AH202" i="29"/>
  <c r="AG202" i="29"/>
  <c r="AK202" i="29" s="1"/>
  <c r="AF202" i="29"/>
  <c r="AE202" i="29"/>
  <c r="AD202" i="29"/>
  <c r="AC202" i="29"/>
  <c r="AB202" i="29"/>
  <c r="Z202" i="29"/>
  <c r="Y202" i="29"/>
  <c r="X202" i="29"/>
  <c r="AA202" i="29" s="1"/>
  <c r="W202" i="29"/>
  <c r="U202" i="29"/>
  <c r="T202" i="29"/>
  <c r="S202" i="29"/>
  <c r="R202" i="29"/>
  <c r="V202" i="29" s="1"/>
  <c r="P202" i="29"/>
  <c r="Q202" i="29" s="1"/>
  <c r="O202" i="29"/>
  <c r="N202" i="29"/>
  <c r="M202" i="29"/>
  <c r="K202" i="29"/>
  <c r="J202" i="29"/>
  <c r="I202" i="29"/>
  <c r="H202" i="29"/>
  <c r="L202" i="29" s="1"/>
  <c r="F202" i="29"/>
  <c r="E202" i="29"/>
  <c r="D202" i="29"/>
  <c r="C202" i="29"/>
  <c r="DD201" i="29"/>
  <c r="DB201" i="29"/>
  <c r="DC201" i="29" s="1"/>
  <c r="DA201" i="29"/>
  <c r="CZ201" i="29"/>
  <c r="CY201" i="29"/>
  <c r="CX201" i="29"/>
  <c r="CW201" i="29"/>
  <c r="CV201" i="29"/>
  <c r="CU201" i="29"/>
  <c r="CT201" i="29"/>
  <c r="CR201" i="29"/>
  <c r="CQ201" i="29"/>
  <c r="CP201" i="29"/>
  <c r="CO201" i="29"/>
  <c r="CS201" i="29" s="1"/>
  <c r="CM201" i="29"/>
  <c r="CL201" i="29"/>
  <c r="CK201" i="29"/>
  <c r="CJ201" i="29"/>
  <c r="CN201" i="29" s="1"/>
  <c r="CH201" i="29"/>
  <c r="CG201" i="29"/>
  <c r="CF201" i="29"/>
  <c r="CE201" i="29"/>
  <c r="CC201" i="29"/>
  <c r="CB201" i="29"/>
  <c r="CD201" i="29" s="1"/>
  <c r="CA201" i="29"/>
  <c r="BZ201" i="29"/>
  <c r="BX201" i="29"/>
  <c r="BW201" i="29"/>
  <c r="BV201" i="29"/>
  <c r="BY201" i="29" s="1"/>
  <c r="BU201" i="29"/>
  <c r="BS201" i="29"/>
  <c r="BR201" i="29"/>
  <c r="BQ201" i="29"/>
  <c r="BP201" i="29"/>
  <c r="BT201" i="29" s="1"/>
  <c r="BN201" i="29"/>
  <c r="BM201" i="29"/>
  <c r="BL201" i="29"/>
  <c r="BO201" i="29" s="1"/>
  <c r="BK201" i="29"/>
  <c r="BI201" i="29"/>
  <c r="BH201" i="29"/>
  <c r="BG201" i="29"/>
  <c r="BF201" i="29"/>
  <c r="BJ201" i="29" s="1"/>
  <c r="BD201" i="29"/>
  <c r="BC201" i="29"/>
  <c r="BB201" i="29"/>
  <c r="BA201" i="29"/>
  <c r="AY201" i="29"/>
  <c r="AX201" i="29"/>
  <c r="AW201" i="29"/>
  <c r="AV201" i="29"/>
  <c r="AT201" i="29"/>
  <c r="AS201" i="29"/>
  <c r="AR201" i="29"/>
  <c r="AQ201" i="29"/>
  <c r="AP201" i="29"/>
  <c r="AO201" i="29"/>
  <c r="AN201" i="29"/>
  <c r="AM201" i="29"/>
  <c r="AL201" i="29"/>
  <c r="AJ201" i="29"/>
  <c r="AI201" i="29"/>
  <c r="AH201" i="29"/>
  <c r="AK201" i="29" s="1"/>
  <c r="AG201" i="29"/>
  <c r="AE201" i="29"/>
  <c r="AD201" i="29"/>
  <c r="AC201" i="29"/>
  <c r="AF201" i="29" s="1"/>
  <c r="AB201" i="29"/>
  <c r="Z201" i="29"/>
  <c r="Y201" i="29"/>
  <c r="X201" i="29"/>
  <c r="W201" i="29"/>
  <c r="U201" i="29"/>
  <c r="T201" i="29"/>
  <c r="S201" i="29"/>
  <c r="R201" i="29"/>
  <c r="V201" i="29" s="1"/>
  <c r="P201" i="29"/>
  <c r="O201" i="29"/>
  <c r="N201" i="29"/>
  <c r="M201" i="29"/>
  <c r="Q201" i="29" s="1"/>
  <c r="L201" i="29"/>
  <c r="K201" i="29"/>
  <c r="J201" i="29"/>
  <c r="I201" i="29"/>
  <c r="H201" i="29"/>
  <c r="F201" i="29"/>
  <c r="E201" i="29"/>
  <c r="D201" i="29"/>
  <c r="C201" i="29"/>
  <c r="G201" i="29" s="1"/>
  <c r="DD200" i="29"/>
  <c r="DB200" i="29"/>
  <c r="DA200" i="29"/>
  <c r="CZ200" i="29"/>
  <c r="CY200" i="29"/>
  <c r="CW200" i="29"/>
  <c r="CV200" i="29"/>
  <c r="CX200" i="29" s="1"/>
  <c r="CU200" i="29"/>
  <c r="CT200" i="29"/>
  <c r="CS200" i="29"/>
  <c r="CR200" i="29"/>
  <c r="CQ200" i="29"/>
  <c r="CP200" i="29"/>
  <c r="CO200" i="29"/>
  <c r="CM200" i="29"/>
  <c r="CL200" i="29"/>
  <c r="CK200" i="29"/>
  <c r="CN200" i="29" s="1"/>
  <c r="CJ200" i="29"/>
  <c r="CH200" i="29"/>
  <c r="CG200" i="29"/>
  <c r="CF200" i="29"/>
  <c r="CE200" i="29"/>
  <c r="CC200" i="29"/>
  <c r="CB200" i="29"/>
  <c r="CA200" i="29"/>
  <c r="BZ200" i="29"/>
  <c r="CD200" i="29" s="1"/>
  <c r="BX200" i="29"/>
  <c r="BW200" i="29"/>
  <c r="BV200" i="29"/>
  <c r="BU200" i="29"/>
  <c r="BS200" i="29"/>
  <c r="BR200" i="29"/>
  <c r="BQ200" i="29"/>
  <c r="BP200" i="29"/>
  <c r="BN200" i="29"/>
  <c r="BM200" i="29"/>
  <c r="BL200" i="29"/>
  <c r="BK200" i="29"/>
  <c r="BI200" i="29"/>
  <c r="BH200" i="29"/>
  <c r="BJ200" i="29" s="1"/>
  <c r="BG200" i="29"/>
  <c r="BF200" i="29"/>
  <c r="BD200" i="29"/>
  <c r="BC200" i="29"/>
  <c r="BB200" i="29"/>
  <c r="BA200" i="29"/>
  <c r="AY200" i="29"/>
  <c r="AX200" i="29"/>
  <c r="AW200" i="29"/>
  <c r="AV200" i="29"/>
  <c r="AZ200" i="29" s="1"/>
  <c r="AT200" i="29"/>
  <c r="AS200" i="29"/>
  <c r="AR200" i="29"/>
  <c r="AU200" i="29" s="1"/>
  <c r="AQ200" i="29"/>
  <c r="AO200" i="29"/>
  <c r="AN200" i="29"/>
  <c r="AM200" i="29"/>
  <c r="AL200" i="29"/>
  <c r="AP200" i="29" s="1"/>
  <c r="AJ200" i="29"/>
  <c r="AK200" i="29" s="1"/>
  <c r="AI200" i="29"/>
  <c r="AH200" i="29"/>
  <c r="AG200" i="29"/>
  <c r="AF200" i="29"/>
  <c r="AE200" i="29"/>
  <c r="AD200" i="29"/>
  <c r="AC200" i="29"/>
  <c r="AB200" i="29"/>
  <c r="Z200" i="29"/>
  <c r="Y200" i="29"/>
  <c r="X200" i="29"/>
  <c r="W200" i="29"/>
  <c r="AA200" i="29" s="1"/>
  <c r="U200" i="29"/>
  <c r="T200" i="29"/>
  <c r="S200" i="29"/>
  <c r="R200" i="29"/>
  <c r="V200" i="29" s="1"/>
  <c r="P200" i="29"/>
  <c r="O200" i="29"/>
  <c r="N200" i="29"/>
  <c r="M200" i="29"/>
  <c r="Q200" i="29" s="1"/>
  <c r="K200" i="29"/>
  <c r="J200" i="29"/>
  <c r="L200" i="29" s="1"/>
  <c r="I200" i="29"/>
  <c r="H200" i="29"/>
  <c r="G200" i="29"/>
  <c r="F200" i="29"/>
  <c r="E200" i="29"/>
  <c r="D200" i="29"/>
  <c r="C200" i="29"/>
  <c r="DD199" i="29"/>
  <c r="DB199" i="29"/>
  <c r="DA199" i="29"/>
  <c r="CZ199" i="29"/>
  <c r="CY199" i="29"/>
  <c r="DC199" i="29" s="1"/>
  <c r="CW199" i="29"/>
  <c r="CV199" i="29"/>
  <c r="CX199" i="29" s="1"/>
  <c r="CU199" i="29"/>
  <c r="CT199" i="29"/>
  <c r="CS199" i="29"/>
  <c r="CR199" i="29"/>
  <c r="CQ199" i="29"/>
  <c r="CP199" i="29"/>
  <c r="CO199" i="29"/>
  <c r="CM199" i="29"/>
  <c r="CL199" i="29"/>
  <c r="CK199" i="29"/>
  <c r="CN199" i="29" s="1"/>
  <c r="CJ199" i="29"/>
  <c r="CH199" i="29"/>
  <c r="CG199" i="29"/>
  <c r="CF199" i="29"/>
  <c r="CI199" i="29" s="1"/>
  <c r="CE199" i="29"/>
  <c r="CC199" i="29"/>
  <c r="CB199" i="29"/>
  <c r="CA199" i="29"/>
  <c r="BZ199" i="29"/>
  <c r="BX199" i="29"/>
  <c r="BW199" i="29"/>
  <c r="BV199" i="29"/>
  <c r="BU199" i="29"/>
  <c r="BT199" i="29"/>
  <c r="BS199" i="29"/>
  <c r="BR199" i="29"/>
  <c r="BQ199" i="29"/>
  <c r="BP199" i="29"/>
  <c r="BN199" i="29"/>
  <c r="BM199" i="29"/>
  <c r="BL199" i="29"/>
  <c r="BO199" i="29" s="1"/>
  <c r="BK199" i="29"/>
  <c r="BI199" i="29"/>
  <c r="BH199" i="29"/>
  <c r="BG199" i="29"/>
  <c r="BJ199" i="29" s="1"/>
  <c r="BF199" i="29"/>
  <c r="BD199" i="29"/>
  <c r="BC199" i="29"/>
  <c r="BB199" i="29"/>
  <c r="BA199" i="29"/>
  <c r="AZ199" i="29"/>
  <c r="AY199" i="29"/>
  <c r="AX199" i="29"/>
  <c r="AW199" i="29"/>
  <c r="AV199" i="29"/>
  <c r="AT199" i="29"/>
  <c r="AS199" i="29"/>
  <c r="AR199" i="29"/>
  <c r="AQ199" i="29"/>
  <c r="AU199" i="29" s="1"/>
  <c r="AO199" i="29"/>
  <c r="AN199" i="29"/>
  <c r="AM199" i="29"/>
  <c r="AL199" i="29"/>
  <c r="AP199" i="29" s="1"/>
  <c r="AJ199" i="29"/>
  <c r="AI199" i="29"/>
  <c r="AK199" i="29" s="1"/>
  <c r="AH199" i="29"/>
  <c r="AG199" i="29"/>
  <c r="AE199" i="29"/>
  <c r="AD199" i="29"/>
  <c r="AC199" i="29"/>
  <c r="AB199" i="29"/>
  <c r="AF199" i="29" s="1"/>
  <c r="AA199" i="29"/>
  <c r="Z199" i="29"/>
  <c r="Y199" i="29"/>
  <c r="X199" i="29"/>
  <c r="W199" i="29"/>
  <c r="U199" i="29"/>
  <c r="T199" i="29"/>
  <c r="S199" i="29"/>
  <c r="V199" i="29" s="1"/>
  <c r="R199" i="29"/>
  <c r="P199" i="29"/>
  <c r="O199" i="29"/>
  <c r="N199" i="29"/>
  <c r="M199" i="29"/>
  <c r="Q199" i="29" s="1"/>
  <c r="K199" i="29"/>
  <c r="L199" i="29" s="1"/>
  <c r="J199" i="29"/>
  <c r="I199" i="29"/>
  <c r="H199" i="29"/>
  <c r="F199" i="29"/>
  <c r="E199" i="29"/>
  <c r="D199" i="29"/>
  <c r="C199" i="29"/>
  <c r="G199" i="29" s="1"/>
  <c r="DD198" i="29"/>
  <c r="DB198" i="29"/>
  <c r="DA198" i="29"/>
  <c r="CZ198" i="29"/>
  <c r="CY198" i="29"/>
  <c r="DC198" i="29" s="1"/>
  <c r="CW198" i="29"/>
  <c r="CV198" i="29"/>
  <c r="CU198" i="29"/>
  <c r="CT198" i="29"/>
  <c r="CX198" i="29" s="1"/>
  <c r="CR198" i="29"/>
  <c r="CQ198" i="29"/>
  <c r="CP198" i="29"/>
  <c r="CO198" i="29"/>
  <c r="CM198" i="29"/>
  <c r="CL198" i="29"/>
  <c r="CK198" i="29"/>
  <c r="CJ198" i="29"/>
  <c r="CN198" i="29" s="1"/>
  <c r="CH198" i="29"/>
  <c r="CG198" i="29"/>
  <c r="CF198" i="29"/>
  <c r="CE198" i="29"/>
  <c r="CC198" i="29"/>
  <c r="CB198" i="29"/>
  <c r="CA198" i="29"/>
  <c r="BZ198" i="29"/>
  <c r="CD198" i="29" s="1"/>
  <c r="BX198" i="29"/>
  <c r="BW198" i="29"/>
  <c r="BV198" i="29"/>
  <c r="BY198" i="29" s="1"/>
  <c r="BU198" i="29"/>
  <c r="BS198" i="29"/>
  <c r="BR198" i="29"/>
  <c r="BQ198" i="29"/>
  <c r="BT198" i="29" s="1"/>
  <c r="BP198" i="29"/>
  <c r="BN198" i="29"/>
  <c r="BN206" i="29" s="1"/>
  <c r="BM198" i="29"/>
  <c r="BL198" i="29"/>
  <c r="BK198" i="29"/>
  <c r="BI198" i="29"/>
  <c r="BH198" i="29"/>
  <c r="BG198" i="29"/>
  <c r="BF198" i="29"/>
  <c r="BJ198" i="29" s="1"/>
  <c r="BD198" i="29"/>
  <c r="BC198" i="29"/>
  <c r="BB198" i="29"/>
  <c r="BA198" i="29"/>
  <c r="BE198" i="29" s="1"/>
  <c r="AY198" i="29"/>
  <c r="AX198" i="29"/>
  <c r="AW198" i="29"/>
  <c r="AV198" i="29"/>
  <c r="AZ198" i="29" s="1"/>
  <c r="AT198" i="29"/>
  <c r="AS198" i="29"/>
  <c r="AU198" i="29" s="1"/>
  <c r="AR198" i="29"/>
  <c r="AQ198" i="29"/>
  <c r="AP198" i="29"/>
  <c r="AO198" i="29"/>
  <c r="AN198" i="29"/>
  <c r="AM198" i="29"/>
  <c r="AL198" i="29"/>
  <c r="AJ198" i="29"/>
  <c r="AI198" i="29"/>
  <c r="AH198" i="29"/>
  <c r="AK198" i="29" s="1"/>
  <c r="AG198" i="29"/>
  <c r="AE198" i="29"/>
  <c r="AD198" i="29"/>
  <c r="AC198" i="29"/>
  <c r="AB198" i="29"/>
  <c r="Z198" i="29"/>
  <c r="Y198" i="29"/>
  <c r="X198" i="29"/>
  <c r="W198" i="29"/>
  <c r="AA198" i="29" s="1"/>
  <c r="U198" i="29"/>
  <c r="T198" i="29"/>
  <c r="S198" i="29"/>
  <c r="R198" i="29"/>
  <c r="V198" i="29" s="1"/>
  <c r="P198" i="29"/>
  <c r="O198" i="29"/>
  <c r="N198" i="29"/>
  <c r="M198" i="29"/>
  <c r="K198" i="29"/>
  <c r="J198" i="29"/>
  <c r="I198" i="29"/>
  <c r="H198" i="29"/>
  <c r="L198" i="29" s="1"/>
  <c r="F198" i="29"/>
  <c r="E198" i="29"/>
  <c r="G198" i="29" s="1"/>
  <c r="D198" i="29"/>
  <c r="C198" i="29"/>
  <c r="DD197" i="29"/>
  <c r="DD206" i="29" s="1"/>
  <c r="DB197" i="29"/>
  <c r="DA197" i="29"/>
  <c r="CZ197" i="29"/>
  <c r="CZ206" i="29" s="1"/>
  <c r="CY197" i="29"/>
  <c r="DC197" i="29" s="1"/>
  <c r="CW197" i="29"/>
  <c r="CV197" i="29"/>
  <c r="CU197" i="29"/>
  <c r="CT197" i="29"/>
  <c r="CR197" i="29"/>
  <c r="CQ197" i="29"/>
  <c r="CS197" i="29" s="1"/>
  <c r="CP197" i="29"/>
  <c r="CO197" i="29"/>
  <c r="CN197" i="29"/>
  <c r="CM197" i="29"/>
  <c r="CL197" i="29"/>
  <c r="CK197" i="29"/>
  <c r="CJ197" i="29"/>
  <c r="CH197" i="29"/>
  <c r="CG197" i="29"/>
  <c r="CF197" i="29"/>
  <c r="CI197" i="29" s="1"/>
  <c r="CE197" i="29"/>
  <c r="CC197" i="29"/>
  <c r="CB197" i="29"/>
  <c r="CA197" i="29"/>
  <c r="BZ197" i="29"/>
  <c r="BX197" i="29"/>
  <c r="BW197" i="29"/>
  <c r="BV197" i="29"/>
  <c r="BU197" i="29"/>
  <c r="BY197" i="29" s="1"/>
  <c r="BS197" i="29"/>
  <c r="BR197" i="29"/>
  <c r="BQ197" i="29"/>
  <c r="BP197" i="29"/>
  <c r="BT197" i="29" s="1"/>
  <c r="BN197" i="29"/>
  <c r="BM197" i="29"/>
  <c r="BL197" i="29"/>
  <c r="BK197" i="29"/>
  <c r="BI197" i="29"/>
  <c r="BH197" i="29"/>
  <c r="BG197" i="29"/>
  <c r="BF197" i="29"/>
  <c r="BJ197" i="29" s="1"/>
  <c r="BD197" i="29"/>
  <c r="BC197" i="29"/>
  <c r="BE197" i="29" s="1"/>
  <c r="BB197" i="29"/>
  <c r="BA197" i="29"/>
  <c r="AZ197" i="29"/>
  <c r="AY197" i="29"/>
  <c r="AX197" i="29"/>
  <c r="AW197" i="29"/>
  <c r="AV197" i="29"/>
  <c r="AT197" i="29"/>
  <c r="AS197" i="29"/>
  <c r="AR197" i="29"/>
  <c r="AQ197" i="29"/>
  <c r="AO197" i="29"/>
  <c r="AN197" i="29"/>
  <c r="AN206" i="29" s="1"/>
  <c r="AM197" i="29"/>
  <c r="AL197" i="29"/>
  <c r="AJ197" i="29"/>
  <c r="AI197" i="29"/>
  <c r="AH197" i="29"/>
  <c r="AG197" i="29"/>
  <c r="AE197" i="29"/>
  <c r="AD197" i="29"/>
  <c r="AC197" i="29"/>
  <c r="AB197" i="29"/>
  <c r="AF197" i="29" s="1"/>
  <c r="Z197" i="29"/>
  <c r="Y197" i="29"/>
  <c r="X197" i="29"/>
  <c r="W197" i="29"/>
  <c r="AA197" i="29" s="1"/>
  <c r="U197" i="29"/>
  <c r="T197" i="29"/>
  <c r="S197" i="29"/>
  <c r="R197" i="29"/>
  <c r="V197" i="29" s="1"/>
  <c r="P197" i="29"/>
  <c r="O197" i="29"/>
  <c r="Q197" i="29" s="1"/>
  <c r="N197" i="29"/>
  <c r="M197" i="29"/>
  <c r="L197" i="29"/>
  <c r="K197" i="29"/>
  <c r="J197" i="29"/>
  <c r="I197" i="29"/>
  <c r="H197" i="29"/>
  <c r="G197" i="29"/>
  <c r="F197" i="29"/>
  <c r="E197" i="29"/>
  <c r="D197" i="29"/>
  <c r="C197" i="29"/>
  <c r="DD196" i="29"/>
  <c r="DB196" i="29"/>
  <c r="DB206" i="29" s="1"/>
  <c r="DA196" i="29"/>
  <c r="CZ196" i="29"/>
  <c r="CY196" i="29"/>
  <c r="CW196" i="29"/>
  <c r="CV196" i="29"/>
  <c r="CU196" i="29"/>
  <c r="CU206" i="29" s="1"/>
  <c r="CT196" i="29"/>
  <c r="CR196" i="29"/>
  <c r="CR206" i="29" s="1"/>
  <c r="CQ196" i="29"/>
  <c r="CP196" i="29"/>
  <c r="CO196" i="29"/>
  <c r="CM196" i="29"/>
  <c r="CL196" i="29"/>
  <c r="CL206" i="29" s="1"/>
  <c r="CK196" i="29"/>
  <c r="CJ196" i="29"/>
  <c r="CH196" i="29"/>
  <c r="CG196" i="29"/>
  <c r="CF196" i="29"/>
  <c r="CE196" i="29"/>
  <c r="CI196" i="29" s="1"/>
  <c r="CC196" i="29"/>
  <c r="CB196" i="29"/>
  <c r="CB206" i="29" s="1"/>
  <c r="CA196" i="29"/>
  <c r="BZ196" i="29"/>
  <c r="BX196" i="29"/>
  <c r="BW196" i="29"/>
  <c r="BV196" i="29"/>
  <c r="BV206" i="29" s="1"/>
  <c r="BU196" i="29"/>
  <c r="BS196" i="29"/>
  <c r="BR196" i="29"/>
  <c r="BR206" i="29" s="1"/>
  <c r="BQ196" i="29"/>
  <c r="BP196" i="29"/>
  <c r="BP206" i="29" s="1"/>
  <c r="BN196" i="29"/>
  <c r="BM196" i="29"/>
  <c r="BL196" i="29"/>
  <c r="BK196" i="29"/>
  <c r="BJ196" i="29"/>
  <c r="BI196" i="29"/>
  <c r="BH196" i="29"/>
  <c r="BG196" i="29"/>
  <c r="BF196" i="29"/>
  <c r="BD196" i="29"/>
  <c r="BC196" i="29"/>
  <c r="BB196" i="29"/>
  <c r="BA196" i="29"/>
  <c r="AY196" i="29"/>
  <c r="AX196" i="29"/>
  <c r="AW196" i="29"/>
  <c r="AV196" i="29"/>
  <c r="AT196" i="29"/>
  <c r="AT206" i="29" s="1"/>
  <c r="AS196" i="29"/>
  <c r="AR196" i="29"/>
  <c r="AQ196" i="29"/>
  <c r="AO196" i="29"/>
  <c r="AO206" i="29" s="1"/>
  <c r="AN196" i="29"/>
  <c r="AM196" i="29"/>
  <c r="AL196" i="29"/>
  <c r="AJ196" i="29"/>
  <c r="AI196" i="29"/>
  <c r="AH196" i="29"/>
  <c r="AH206" i="29" s="1"/>
  <c r="AG196" i="29"/>
  <c r="AE196" i="29"/>
  <c r="AD196" i="29"/>
  <c r="AC196" i="29"/>
  <c r="AB196" i="29"/>
  <c r="AF196" i="29" s="1"/>
  <c r="Z196" i="29"/>
  <c r="Y196" i="29"/>
  <c r="X196" i="29"/>
  <c r="W196" i="29"/>
  <c r="V196" i="29"/>
  <c r="U196" i="29"/>
  <c r="T196" i="29"/>
  <c r="S196" i="29"/>
  <c r="S206" i="29" s="1"/>
  <c r="R196" i="29"/>
  <c r="R206" i="29" s="1"/>
  <c r="P196" i="29"/>
  <c r="P206" i="29" s="1"/>
  <c r="O196" i="29"/>
  <c r="N196" i="29"/>
  <c r="M196" i="29"/>
  <c r="K196" i="29"/>
  <c r="J196" i="29"/>
  <c r="J206" i="29" s="1"/>
  <c r="I196" i="29"/>
  <c r="H196" i="29"/>
  <c r="F196" i="29"/>
  <c r="F206" i="29" s="1"/>
  <c r="E196" i="29"/>
  <c r="D196" i="29"/>
  <c r="C196" i="29"/>
  <c r="CU194" i="29"/>
  <c r="AQ194" i="29"/>
  <c r="AI194" i="29"/>
  <c r="X194" i="29"/>
  <c r="S194" i="29"/>
  <c r="S714" i="29" s="1"/>
  <c r="DD193" i="29"/>
  <c r="DD713" i="29" s="1"/>
  <c r="DB193" i="29"/>
  <c r="DB713" i="29" s="1"/>
  <c r="DA193" i="29"/>
  <c r="DA713" i="29" s="1"/>
  <c r="CZ193" i="29"/>
  <c r="CZ713" i="29" s="1"/>
  <c r="CY193" i="29"/>
  <c r="CW193" i="29"/>
  <c r="CW713" i="29" s="1"/>
  <c r="CV193" i="29"/>
  <c r="CV713" i="29" s="1"/>
  <c r="CU193" i="29"/>
  <c r="CU713" i="29" s="1"/>
  <c r="CT193" i="29"/>
  <c r="CR193" i="29"/>
  <c r="CR713" i="29" s="1"/>
  <c r="CQ193" i="29"/>
  <c r="CQ713" i="29" s="1"/>
  <c r="CP193" i="29"/>
  <c r="CP713" i="29" s="1"/>
  <c r="CO193" i="29"/>
  <c r="CM193" i="29"/>
  <c r="CM713" i="29" s="1"/>
  <c r="CL193" i="29"/>
  <c r="CL713" i="29" s="1"/>
  <c r="CK193" i="29"/>
  <c r="CK713" i="29" s="1"/>
  <c r="CJ193" i="29"/>
  <c r="CJ713" i="29" s="1"/>
  <c r="CH193" i="29"/>
  <c r="CH713" i="29" s="1"/>
  <c r="CG193" i="29"/>
  <c r="CF193" i="29"/>
  <c r="CF713" i="29" s="1"/>
  <c r="CE193" i="29"/>
  <c r="CE713" i="29" s="1"/>
  <c r="CD193" i="29"/>
  <c r="CC193" i="29"/>
  <c r="CC713" i="29" s="1"/>
  <c r="CB193" i="29"/>
  <c r="CB713" i="29" s="1"/>
  <c r="CA193" i="29"/>
  <c r="CA713" i="29" s="1"/>
  <c r="BZ193" i="29"/>
  <c r="BZ713" i="29" s="1"/>
  <c r="CD713" i="29" s="1"/>
  <c r="BY193" i="29"/>
  <c r="BX193" i="29"/>
  <c r="BX713" i="29" s="1"/>
  <c r="BW193" i="29"/>
  <c r="BW713" i="29" s="1"/>
  <c r="BV193" i="29"/>
  <c r="BV713" i="29" s="1"/>
  <c r="BU193" i="29"/>
  <c r="BU713" i="29" s="1"/>
  <c r="BS193" i="29"/>
  <c r="BS713" i="29" s="1"/>
  <c r="BR193" i="29"/>
  <c r="BR713" i="29" s="1"/>
  <c r="BQ193" i="29"/>
  <c r="BP193" i="29"/>
  <c r="BP713" i="29" s="1"/>
  <c r="BN193" i="29"/>
  <c r="BN713" i="29" s="1"/>
  <c r="BM193" i="29"/>
  <c r="BM713" i="29" s="1"/>
  <c r="BL193" i="29"/>
  <c r="BL713" i="29" s="1"/>
  <c r="BK193" i="29"/>
  <c r="BJ193" i="29"/>
  <c r="BI193" i="29"/>
  <c r="BI713" i="29" s="1"/>
  <c r="BH193" i="29"/>
  <c r="BH713" i="29" s="1"/>
  <c r="BG193" i="29"/>
  <c r="BG713" i="29" s="1"/>
  <c r="BF193" i="29"/>
  <c r="BF713" i="29" s="1"/>
  <c r="BJ713" i="29" s="1"/>
  <c r="BD193" i="29"/>
  <c r="BD713" i="29" s="1"/>
  <c r="BC193" i="29"/>
  <c r="BC713" i="29" s="1"/>
  <c r="BB193" i="29"/>
  <c r="BB713" i="29" s="1"/>
  <c r="BA193" i="29"/>
  <c r="AY193" i="29"/>
  <c r="AY713" i="29" s="1"/>
  <c r="AX193" i="29"/>
  <c r="AX713" i="29" s="1"/>
  <c r="AW193" i="29"/>
  <c r="AW713" i="29" s="1"/>
  <c r="AV193" i="29"/>
  <c r="AV713" i="29" s="1"/>
  <c r="AT193" i="29"/>
  <c r="AS193" i="29"/>
  <c r="AS713" i="29" s="1"/>
  <c r="AR193" i="29"/>
  <c r="AR713" i="29" s="1"/>
  <c r="AQ193" i="29"/>
  <c r="AQ713" i="29" s="1"/>
  <c r="AO193" i="29"/>
  <c r="AO713" i="29" s="1"/>
  <c r="AN193" i="29"/>
  <c r="AN713" i="29" s="1"/>
  <c r="AM193" i="29"/>
  <c r="AM713" i="29" s="1"/>
  <c r="AL193" i="29"/>
  <c r="AJ193" i="29"/>
  <c r="AJ713" i="29" s="1"/>
  <c r="AI193" i="29"/>
  <c r="AI713" i="29" s="1"/>
  <c r="AH193" i="29"/>
  <c r="AH713" i="29" s="1"/>
  <c r="AG193" i="29"/>
  <c r="AG713" i="29" s="1"/>
  <c r="AE193" i="29"/>
  <c r="AE713" i="29" s="1"/>
  <c r="AD193" i="29"/>
  <c r="AD713" i="29" s="1"/>
  <c r="AC193" i="29"/>
  <c r="AB193" i="29"/>
  <c r="AB713" i="29" s="1"/>
  <c r="Z193" i="29"/>
  <c r="Z713" i="29" s="1"/>
  <c r="Y193" i="29"/>
  <c r="Y713" i="29" s="1"/>
  <c r="X193" i="29"/>
  <c r="X713" i="29" s="1"/>
  <c r="W193" i="29"/>
  <c r="U193" i="29"/>
  <c r="U713" i="29" s="1"/>
  <c r="T193" i="29"/>
  <c r="T713" i="29" s="1"/>
  <c r="S193" i="29"/>
  <c r="S713" i="29" s="1"/>
  <c r="R193" i="29"/>
  <c r="P193" i="29"/>
  <c r="P713" i="29" s="1"/>
  <c r="O193" i="29"/>
  <c r="O713" i="29" s="1"/>
  <c r="N193" i="29"/>
  <c r="N713" i="29" s="1"/>
  <c r="M193" i="29"/>
  <c r="K193" i="29"/>
  <c r="K713" i="29" s="1"/>
  <c r="J193" i="29"/>
  <c r="J713" i="29" s="1"/>
  <c r="I193" i="29"/>
  <c r="I713" i="29" s="1"/>
  <c r="H193" i="29"/>
  <c r="H713" i="29" s="1"/>
  <c r="F193" i="29"/>
  <c r="F713" i="29" s="1"/>
  <c r="E193" i="29"/>
  <c r="D193" i="29"/>
  <c r="D713" i="29" s="1"/>
  <c r="C193" i="29"/>
  <c r="C713" i="29" s="1"/>
  <c r="DD192" i="29"/>
  <c r="DD712" i="29" s="1"/>
  <c r="DB192" i="29"/>
  <c r="DB712" i="29" s="1"/>
  <c r="DA192" i="29"/>
  <c r="DA712" i="29" s="1"/>
  <c r="CZ192" i="29"/>
  <c r="CZ712" i="29" s="1"/>
  <c r="CY192" i="29"/>
  <c r="CW192" i="29"/>
  <c r="CW712" i="29" s="1"/>
  <c r="CV192" i="29"/>
  <c r="CV712" i="29" s="1"/>
  <c r="CU192" i="29"/>
  <c r="CU712" i="29" s="1"/>
  <c r="CT192" i="29"/>
  <c r="CT712" i="29" s="1"/>
  <c r="CR192" i="29"/>
  <c r="CR712" i="29" s="1"/>
  <c r="CQ192" i="29"/>
  <c r="CQ712" i="29" s="1"/>
  <c r="CP192" i="29"/>
  <c r="CP712" i="29" s="1"/>
  <c r="CO192" i="29"/>
  <c r="CO712" i="29" s="1"/>
  <c r="CM192" i="29"/>
  <c r="CM712" i="29" s="1"/>
  <c r="CL192" i="29"/>
  <c r="CL712" i="29" s="1"/>
  <c r="CK192" i="29"/>
  <c r="CK712" i="29" s="1"/>
  <c r="CJ192" i="29"/>
  <c r="CH192" i="29"/>
  <c r="CH712" i="29" s="1"/>
  <c r="CG192" i="29"/>
  <c r="CG712" i="29" s="1"/>
  <c r="CF192" i="29"/>
  <c r="CF712" i="29" s="1"/>
  <c r="CE192" i="29"/>
  <c r="CE712" i="29" s="1"/>
  <c r="CC192" i="29"/>
  <c r="CC712" i="29" s="1"/>
  <c r="CB192" i="29"/>
  <c r="CB712" i="29" s="1"/>
  <c r="CA192" i="29"/>
  <c r="BZ192" i="29"/>
  <c r="BZ712" i="29" s="1"/>
  <c r="BX192" i="29"/>
  <c r="BX712" i="29" s="1"/>
  <c r="BW192" i="29"/>
  <c r="BW712" i="29" s="1"/>
  <c r="BV192" i="29"/>
  <c r="BV712" i="29" s="1"/>
  <c r="BU192" i="29"/>
  <c r="BT192" i="29"/>
  <c r="BS192" i="29"/>
  <c r="BS712" i="29" s="1"/>
  <c r="BR192" i="29"/>
  <c r="BR712" i="29" s="1"/>
  <c r="BQ192" i="29"/>
  <c r="BQ712" i="29" s="1"/>
  <c r="BP192" i="29"/>
  <c r="BP712" i="29" s="1"/>
  <c r="BT712" i="29" s="1"/>
  <c r="BN192" i="29"/>
  <c r="BN712" i="29" s="1"/>
  <c r="BM192" i="29"/>
  <c r="BM712" i="29" s="1"/>
  <c r="BL192" i="29"/>
  <c r="BL712" i="29" s="1"/>
  <c r="BK192" i="29"/>
  <c r="BI192" i="29"/>
  <c r="BI712" i="29" s="1"/>
  <c r="BH192" i="29"/>
  <c r="BH712" i="29" s="1"/>
  <c r="BG192" i="29"/>
  <c r="BG712" i="29" s="1"/>
  <c r="BF192" i="29"/>
  <c r="BF712" i="29" s="1"/>
  <c r="BE192" i="29"/>
  <c r="BD192" i="29"/>
  <c r="BD712" i="29" s="1"/>
  <c r="BC192" i="29"/>
  <c r="BC712" i="29" s="1"/>
  <c r="BB192" i="29"/>
  <c r="BB712" i="29" s="1"/>
  <c r="BA192" i="29"/>
  <c r="BA712" i="29" s="1"/>
  <c r="AY192" i="29"/>
  <c r="AY712" i="29" s="1"/>
  <c r="AX192" i="29"/>
  <c r="AX712" i="29" s="1"/>
  <c r="AW192" i="29"/>
  <c r="AW712" i="29" s="1"/>
  <c r="AV192" i="29"/>
  <c r="AV712" i="29" s="1"/>
  <c r="AT192" i="29"/>
  <c r="AT712" i="29" s="1"/>
  <c r="AS192" i="29"/>
  <c r="AS712" i="29" s="1"/>
  <c r="AR192" i="29"/>
  <c r="AQ192" i="29"/>
  <c r="AQ712" i="29" s="1"/>
  <c r="AO192" i="29"/>
  <c r="AO712" i="29" s="1"/>
  <c r="AN192" i="29"/>
  <c r="AN712" i="29" s="1"/>
  <c r="AM192" i="29"/>
  <c r="AL192" i="29"/>
  <c r="AL712" i="29" s="1"/>
  <c r="AJ192" i="29"/>
  <c r="AJ712" i="29" s="1"/>
  <c r="AI192" i="29"/>
  <c r="AI712" i="29" s="1"/>
  <c r="AH192" i="29"/>
  <c r="AH712" i="29" s="1"/>
  <c r="AG192" i="29"/>
  <c r="AE192" i="29"/>
  <c r="AE712" i="29" s="1"/>
  <c r="AD192" i="29"/>
  <c r="AD712" i="29" s="1"/>
  <c r="AC192" i="29"/>
  <c r="AC712" i="29" s="1"/>
  <c r="AB192" i="29"/>
  <c r="Z192" i="29"/>
  <c r="Z712" i="29" s="1"/>
  <c r="Y192" i="29"/>
  <c r="Y712" i="29" s="1"/>
  <c r="X192" i="29"/>
  <c r="X712" i="29" s="1"/>
  <c r="W192" i="29"/>
  <c r="U192" i="29"/>
  <c r="U712" i="29" s="1"/>
  <c r="T192" i="29"/>
  <c r="T712" i="29" s="1"/>
  <c r="S192" i="29"/>
  <c r="S712" i="29" s="1"/>
  <c r="R192" i="29"/>
  <c r="R712" i="29" s="1"/>
  <c r="P192" i="29"/>
  <c r="P712" i="29" s="1"/>
  <c r="O192" i="29"/>
  <c r="O712" i="29" s="1"/>
  <c r="N192" i="29"/>
  <c r="N712" i="29" s="1"/>
  <c r="M192" i="29"/>
  <c r="M712" i="29" s="1"/>
  <c r="K192" i="29"/>
  <c r="K712" i="29" s="1"/>
  <c r="J192" i="29"/>
  <c r="J712" i="29" s="1"/>
  <c r="I192" i="29"/>
  <c r="I712" i="29" s="1"/>
  <c r="H192" i="29"/>
  <c r="F192" i="29"/>
  <c r="F712" i="29" s="1"/>
  <c r="E192" i="29"/>
  <c r="E712" i="29" s="1"/>
  <c r="D192" i="29"/>
  <c r="D712" i="29" s="1"/>
  <c r="C192" i="29"/>
  <c r="C712" i="29" s="1"/>
  <c r="DD191" i="29"/>
  <c r="DD711" i="29" s="1"/>
  <c r="DB191" i="29"/>
  <c r="DB711" i="29" s="1"/>
  <c r="DA191" i="29"/>
  <c r="DA711" i="29" s="1"/>
  <c r="CZ191" i="29"/>
  <c r="CZ711" i="29" s="1"/>
  <c r="CY191" i="29"/>
  <c r="CY711" i="29" s="1"/>
  <c r="CW191" i="29"/>
  <c r="CW711" i="29" s="1"/>
  <c r="CV191" i="29"/>
  <c r="CV711" i="29" s="1"/>
  <c r="CU191" i="29"/>
  <c r="CU711" i="29" s="1"/>
  <c r="CT191" i="29"/>
  <c r="CR191" i="29"/>
  <c r="CR711" i="29" s="1"/>
  <c r="CQ191" i="29"/>
  <c r="CQ711" i="29" s="1"/>
  <c r="CP191" i="29"/>
  <c r="CP711" i="29" s="1"/>
  <c r="CO191" i="29"/>
  <c r="CO711" i="29" s="1"/>
  <c r="CM191" i="29"/>
  <c r="CM711" i="29" s="1"/>
  <c r="CL191" i="29"/>
  <c r="CL711" i="29" s="1"/>
  <c r="CK191" i="29"/>
  <c r="CJ191" i="29"/>
  <c r="CJ711" i="29" s="1"/>
  <c r="CH191" i="29"/>
  <c r="CH711" i="29" s="1"/>
  <c r="CG191" i="29"/>
  <c r="CG711" i="29" s="1"/>
  <c r="CF191" i="29"/>
  <c r="CF711" i="29" s="1"/>
  <c r="CE191" i="29"/>
  <c r="CD191" i="29"/>
  <c r="CC191" i="29"/>
  <c r="CC711" i="29" s="1"/>
  <c r="CB191" i="29"/>
  <c r="CB711" i="29" s="1"/>
  <c r="CA191" i="29"/>
  <c r="CA711" i="29" s="1"/>
  <c r="BZ191" i="29"/>
  <c r="BZ711" i="29" s="1"/>
  <c r="CD711" i="29" s="1"/>
  <c r="BX191" i="29"/>
  <c r="BX711" i="29" s="1"/>
  <c r="BW191" i="29"/>
  <c r="BW711" i="29" s="1"/>
  <c r="BV191" i="29"/>
  <c r="BV711" i="29" s="1"/>
  <c r="BU191" i="29"/>
  <c r="BS191" i="29"/>
  <c r="BS711" i="29" s="1"/>
  <c r="BR191" i="29"/>
  <c r="BR711" i="29" s="1"/>
  <c r="BQ191" i="29"/>
  <c r="BQ711" i="29" s="1"/>
  <c r="BP191" i="29"/>
  <c r="BP711" i="29" s="1"/>
  <c r="BO191" i="29"/>
  <c r="BN191" i="29"/>
  <c r="BN711" i="29" s="1"/>
  <c r="BM191" i="29"/>
  <c r="BM711" i="29" s="1"/>
  <c r="BL191" i="29"/>
  <c r="BL711" i="29" s="1"/>
  <c r="BK191" i="29"/>
  <c r="BK711" i="29" s="1"/>
  <c r="BI191" i="29"/>
  <c r="BI711" i="29" s="1"/>
  <c r="BH191" i="29"/>
  <c r="BH711" i="29" s="1"/>
  <c r="BG191" i="29"/>
  <c r="BG711" i="29" s="1"/>
  <c r="BF191" i="29"/>
  <c r="BF711" i="29" s="1"/>
  <c r="BD191" i="29"/>
  <c r="BD711" i="29" s="1"/>
  <c r="BC191" i="29"/>
  <c r="BC711" i="29" s="1"/>
  <c r="BB191" i="29"/>
  <c r="BA191" i="29"/>
  <c r="BA711" i="29" s="1"/>
  <c r="AY191" i="29"/>
  <c r="AY711" i="29" s="1"/>
  <c r="AX191" i="29"/>
  <c r="AX711" i="29" s="1"/>
  <c r="AW191" i="29"/>
  <c r="AV191" i="29"/>
  <c r="AV711" i="29" s="1"/>
  <c r="AT191" i="29"/>
  <c r="AT711" i="29" s="1"/>
  <c r="AS191" i="29"/>
  <c r="AS711" i="29" s="1"/>
  <c r="AR191" i="29"/>
  <c r="AR711" i="29" s="1"/>
  <c r="AQ191" i="29"/>
  <c r="AO191" i="29"/>
  <c r="AO711" i="29" s="1"/>
  <c r="AN191" i="29"/>
  <c r="AN711" i="29" s="1"/>
  <c r="AM191" i="29"/>
  <c r="AM711" i="29" s="1"/>
  <c r="AL191" i="29"/>
  <c r="AJ191" i="29"/>
  <c r="AJ711" i="29" s="1"/>
  <c r="AI191" i="29"/>
  <c r="AI711" i="29" s="1"/>
  <c r="AH191" i="29"/>
  <c r="AH711" i="29" s="1"/>
  <c r="AG191" i="29"/>
  <c r="AE191" i="29"/>
  <c r="AE711" i="29" s="1"/>
  <c r="AD191" i="29"/>
  <c r="AD711" i="29" s="1"/>
  <c r="AC191" i="29"/>
  <c r="AC711" i="29" s="1"/>
  <c r="AB191" i="29"/>
  <c r="AB711" i="29" s="1"/>
  <c r="Z191" i="29"/>
  <c r="Z711" i="29" s="1"/>
  <c r="Y191" i="29"/>
  <c r="Y711" i="29" s="1"/>
  <c r="X191" i="29"/>
  <c r="X711" i="29" s="1"/>
  <c r="W191" i="29"/>
  <c r="W711" i="29" s="1"/>
  <c r="U191" i="29"/>
  <c r="U711" i="29" s="1"/>
  <c r="T191" i="29"/>
  <c r="T711" i="29" s="1"/>
  <c r="S191" i="29"/>
  <c r="S711" i="29" s="1"/>
  <c r="R191" i="29"/>
  <c r="P191" i="29"/>
  <c r="P711" i="29" s="1"/>
  <c r="O191" i="29"/>
  <c r="O711" i="29" s="1"/>
  <c r="N191" i="29"/>
  <c r="N711" i="29" s="1"/>
  <c r="M191" i="29"/>
  <c r="M711" i="29" s="1"/>
  <c r="K191" i="29"/>
  <c r="K711" i="29" s="1"/>
  <c r="J191" i="29"/>
  <c r="J711" i="29" s="1"/>
  <c r="I191" i="29"/>
  <c r="H191" i="29"/>
  <c r="H711" i="29" s="1"/>
  <c r="F191" i="29"/>
  <c r="F711" i="29" s="1"/>
  <c r="E191" i="29"/>
  <c r="E711" i="29" s="1"/>
  <c r="D191" i="29"/>
  <c r="D711" i="29" s="1"/>
  <c r="C191" i="29"/>
  <c r="DD190" i="29"/>
  <c r="DD710" i="29" s="1"/>
  <c r="DB190" i="29"/>
  <c r="DB710" i="29" s="1"/>
  <c r="DA190" i="29"/>
  <c r="DA710" i="29" s="1"/>
  <c r="CZ190" i="29"/>
  <c r="CZ710" i="29" s="1"/>
  <c r="CY190" i="29"/>
  <c r="CY710" i="29" s="1"/>
  <c r="CW190" i="29"/>
  <c r="CW710" i="29" s="1"/>
  <c r="CV190" i="29"/>
  <c r="CV710" i="29" s="1"/>
  <c r="CU190" i="29"/>
  <c r="CT190" i="29"/>
  <c r="CT710" i="29" s="1"/>
  <c r="CR190" i="29"/>
  <c r="CR710" i="29" s="1"/>
  <c r="CQ190" i="29"/>
  <c r="CQ710" i="29" s="1"/>
  <c r="CP190" i="29"/>
  <c r="CP710" i="29" s="1"/>
  <c r="CO190" i="29"/>
  <c r="CM190" i="29"/>
  <c r="CM710" i="29" s="1"/>
  <c r="CL190" i="29"/>
  <c r="CL710" i="29" s="1"/>
  <c r="CK190" i="29"/>
  <c r="CK710" i="29" s="1"/>
  <c r="CJ190" i="29"/>
  <c r="CH190" i="29"/>
  <c r="CH710" i="29" s="1"/>
  <c r="CG190" i="29"/>
  <c r="CG710" i="29" s="1"/>
  <c r="CF190" i="29"/>
  <c r="CF710" i="29" s="1"/>
  <c r="CE190" i="29"/>
  <c r="CC190" i="29"/>
  <c r="CC710" i="29" s="1"/>
  <c r="CB190" i="29"/>
  <c r="CB710" i="29" s="1"/>
  <c r="CA190" i="29"/>
  <c r="CA710" i="29" s="1"/>
  <c r="BZ190" i="29"/>
  <c r="BZ710" i="29" s="1"/>
  <c r="BX190" i="29"/>
  <c r="BX710" i="29" s="1"/>
  <c r="BW190" i="29"/>
  <c r="BV190" i="29"/>
  <c r="BV710" i="29" s="1"/>
  <c r="BU190" i="29"/>
  <c r="BU710" i="29" s="1"/>
  <c r="BT190" i="29"/>
  <c r="BS190" i="29"/>
  <c r="BS710" i="29" s="1"/>
  <c r="BR190" i="29"/>
  <c r="BR710" i="29" s="1"/>
  <c r="BQ190" i="29"/>
  <c r="BQ710" i="29" s="1"/>
  <c r="BP190" i="29"/>
  <c r="BP710" i="29" s="1"/>
  <c r="BT710" i="29" s="1"/>
  <c r="BO190" i="29"/>
  <c r="BN190" i="29"/>
  <c r="BN710" i="29" s="1"/>
  <c r="BM190" i="29"/>
  <c r="BM710" i="29" s="1"/>
  <c r="BL190" i="29"/>
  <c r="BL710" i="29" s="1"/>
  <c r="BK190" i="29"/>
  <c r="BK710" i="29" s="1"/>
  <c r="BI190" i="29"/>
  <c r="BI710" i="29" s="1"/>
  <c r="BH190" i="29"/>
  <c r="BH710" i="29" s="1"/>
  <c r="BG190" i="29"/>
  <c r="BF190" i="29"/>
  <c r="BF710" i="29" s="1"/>
  <c r="BD190" i="29"/>
  <c r="BD710" i="29" s="1"/>
  <c r="BC190" i="29"/>
  <c r="BC710" i="29" s="1"/>
  <c r="BB190" i="29"/>
  <c r="BB710" i="29" s="1"/>
  <c r="BA190" i="29"/>
  <c r="AZ190" i="29"/>
  <c r="AY190" i="29"/>
  <c r="AY710" i="29" s="1"/>
  <c r="AX190" i="29"/>
  <c r="AX710" i="29" s="1"/>
  <c r="AW190" i="29"/>
  <c r="AW710" i="29" s="1"/>
  <c r="AV190" i="29"/>
  <c r="AV710" i="29" s="1"/>
  <c r="AZ710" i="29" s="1"/>
  <c r="AT190" i="29"/>
  <c r="AT710" i="29" s="1"/>
  <c r="AS190" i="29"/>
  <c r="AS710" i="29" s="1"/>
  <c r="AR190" i="29"/>
  <c r="AR710" i="29" s="1"/>
  <c r="AQ190" i="29"/>
  <c r="AO190" i="29"/>
  <c r="AO710" i="29" s="1"/>
  <c r="AN190" i="29"/>
  <c r="AN710" i="29" s="1"/>
  <c r="AM190" i="29"/>
  <c r="AM710" i="29" s="1"/>
  <c r="AL190" i="29"/>
  <c r="AL710" i="29" s="1"/>
  <c r="AJ190" i="29"/>
  <c r="AI190" i="29"/>
  <c r="AI710" i="29" s="1"/>
  <c r="AH190" i="29"/>
  <c r="AH710" i="29" s="1"/>
  <c r="AG190" i="29"/>
  <c r="AG710" i="29" s="1"/>
  <c r="AE190" i="29"/>
  <c r="AE710" i="29" s="1"/>
  <c r="AD190" i="29"/>
  <c r="AD710" i="29" s="1"/>
  <c r="AC190" i="29"/>
  <c r="AC710" i="29" s="1"/>
  <c r="AB190" i="29"/>
  <c r="Z190" i="29"/>
  <c r="Z710" i="29" s="1"/>
  <c r="Y190" i="29"/>
  <c r="Y710" i="29" s="1"/>
  <c r="X190" i="29"/>
  <c r="X710" i="29" s="1"/>
  <c r="W190" i="29"/>
  <c r="W710" i="29" s="1"/>
  <c r="U190" i="29"/>
  <c r="U710" i="29" s="1"/>
  <c r="T190" i="29"/>
  <c r="T710" i="29" s="1"/>
  <c r="S190" i="29"/>
  <c r="R190" i="29"/>
  <c r="R710" i="29" s="1"/>
  <c r="P190" i="29"/>
  <c r="P710" i="29" s="1"/>
  <c r="O190" i="29"/>
  <c r="O710" i="29" s="1"/>
  <c r="N190" i="29"/>
  <c r="N710" i="29" s="1"/>
  <c r="M190" i="29"/>
  <c r="K190" i="29"/>
  <c r="K710" i="29" s="1"/>
  <c r="J190" i="29"/>
  <c r="J710" i="29" s="1"/>
  <c r="I190" i="29"/>
  <c r="I710" i="29" s="1"/>
  <c r="H190" i="29"/>
  <c r="F190" i="29"/>
  <c r="F710" i="29" s="1"/>
  <c r="E190" i="29"/>
  <c r="E710" i="29" s="1"/>
  <c r="D190" i="29"/>
  <c r="D710" i="29" s="1"/>
  <c r="C190" i="29"/>
  <c r="DD189" i="29"/>
  <c r="DD709" i="29" s="1"/>
  <c r="DB189" i="29"/>
  <c r="DB709" i="29" s="1"/>
  <c r="DA189" i="29"/>
  <c r="DA709" i="29" s="1"/>
  <c r="CZ189" i="29"/>
  <c r="CZ709" i="29" s="1"/>
  <c r="CY189" i="29"/>
  <c r="CW189" i="29"/>
  <c r="CW709" i="29" s="1"/>
  <c r="CV189" i="29"/>
  <c r="CV709" i="29" s="1"/>
  <c r="CU189" i="29"/>
  <c r="CU709" i="29" s="1"/>
  <c r="CT189" i="29"/>
  <c r="CR189" i="29"/>
  <c r="CR709" i="29" s="1"/>
  <c r="CQ189" i="29"/>
  <c r="CQ709" i="29" s="1"/>
  <c r="CP189" i="29"/>
  <c r="CP709" i="29" s="1"/>
  <c r="CO189" i="29"/>
  <c r="CM189" i="29"/>
  <c r="CM709" i="29" s="1"/>
  <c r="CL189" i="29"/>
  <c r="CL709" i="29" s="1"/>
  <c r="CK189" i="29"/>
  <c r="CK709" i="29" s="1"/>
  <c r="CJ189" i="29"/>
  <c r="CJ709" i="29" s="1"/>
  <c r="CH189" i="29"/>
  <c r="CH709" i="29" s="1"/>
  <c r="CG189" i="29"/>
  <c r="CG709" i="29" s="1"/>
  <c r="CF189" i="29"/>
  <c r="CF709" i="29" s="1"/>
  <c r="CE189" i="29"/>
  <c r="CE709" i="29" s="1"/>
  <c r="CC189" i="29"/>
  <c r="CC709" i="29" s="1"/>
  <c r="CB189" i="29"/>
  <c r="CB709" i="29" s="1"/>
  <c r="CA189" i="29"/>
  <c r="CA709" i="29" s="1"/>
  <c r="BZ189" i="29"/>
  <c r="BX189" i="29"/>
  <c r="BX709" i="29" s="1"/>
  <c r="BW189" i="29"/>
  <c r="BW709" i="29" s="1"/>
  <c r="BV189" i="29"/>
  <c r="BV709" i="29" s="1"/>
  <c r="BU189" i="29"/>
  <c r="BU709" i="29" s="1"/>
  <c r="BS189" i="29"/>
  <c r="BS709" i="29" s="1"/>
  <c r="BR189" i="29"/>
  <c r="BR709" i="29" s="1"/>
  <c r="BQ189" i="29"/>
  <c r="BP189" i="29"/>
  <c r="BP709" i="29" s="1"/>
  <c r="BN189" i="29"/>
  <c r="BN709" i="29" s="1"/>
  <c r="BM189" i="29"/>
  <c r="BM709" i="29" s="1"/>
  <c r="BL189" i="29"/>
  <c r="BL709" i="29" s="1"/>
  <c r="BK189" i="29"/>
  <c r="BJ189" i="29"/>
  <c r="BI189" i="29"/>
  <c r="BI709" i="29" s="1"/>
  <c r="BH189" i="29"/>
  <c r="BH709" i="29" s="1"/>
  <c r="BG189" i="29"/>
  <c r="BG709" i="29" s="1"/>
  <c r="BF189" i="29"/>
  <c r="BF709" i="29" s="1"/>
  <c r="BJ709" i="29" s="1"/>
  <c r="BD189" i="29"/>
  <c r="BD709" i="29" s="1"/>
  <c r="BC189" i="29"/>
  <c r="BC709" i="29" s="1"/>
  <c r="BB189" i="29"/>
  <c r="BB709" i="29" s="1"/>
  <c r="BA189" i="29"/>
  <c r="AY189" i="29"/>
  <c r="AY709" i="29" s="1"/>
  <c r="AX189" i="29"/>
  <c r="AX709" i="29" s="1"/>
  <c r="AW189" i="29"/>
  <c r="AW709" i="29" s="1"/>
  <c r="AV189" i="29"/>
  <c r="AV709" i="29" s="1"/>
  <c r="AU189" i="29"/>
  <c r="AT189" i="29"/>
  <c r="AT709" i="29" s="1"/>
  <c r="AS189" i="29"/>
  <c r="AS709" i="29" s="1"/>
  <c r="AR189" i="29"/>
  <c r="AR709" i="29" s="1"/>
  <c r="AQ189" i="29"/>
  <c r="AQ709" i="29" s="1"/>
  <c r="AO189" i="29"/>
  <c r="AO709" i="29" s="1"/>
  <c r="AN189" i="29"/>
  <c r="AN709" i="29" s="1"/>
  <c r="AM189" i="29"/>
  <c r="AM709" i="29" s="1"/>
  <c r="AL189" i="29"/>
  <c r="AL709" i="29" s="1"/>
  <c r="AJ189" i="29"/>
  <c r="AJ709" i="29" s="1"/>
  <c r="AI189" i="29"/>
  <c r="AI709" i="29" s="1"/>
  <c r="AH189" i="29"/>
  <c r="AG189" i="29"/>
  <c r="AG709" i="29" s="1"/>
  <c r="AE189" i="29"/>
  <c r="AE709" i="29" s="1"/>
  <c r="AD189" i="29"/>
  <c r="AD709" i="29" s="1"/>
  <c r="AC189" i="29"/>
  <c r="AB189" i="29"/>
  <c r="AB709" i="29" s="1"/>
  <c r="Z189" i="29"/>
  <c r="Z709" i="29" s="1"/>
  <c r="Y189" i="29"/>
  <c r="Y709" i="29" s="1"/>
  <c r="X189" i="29"/>
  <c r="X709" i="29" s="1"/>
  <c r="W189" i="29"/>
  <c r="U189" i="29"/>
  <c r="T189" i="29"/>
  <c r="T709" i="29" s="1"/>
  <c r="S189" i="29"/>
  <c r="S709" i="29" s="1"/>
  <c r="R189" i="29"/>
  <c r="P189" i="29"/>
  <c r="P709" i="29" s="1"/>
  <c r="O189" i="29"/>
  <c r="O709" i="29" s="1"/>
  <c r="N189" i="29"/>
  <c r="N709" i="29" s="1"/>
  <c r="M189" i="29"/>
  <c r="K189" i="29"/>
  <c r="K709" i="29" s="1"/>
  <c r="J189" i="29"/>
  <c r="J709" i="29" s="1"/>
  <c r="I189" i="29"/>
  <c r="I709" i="29" s="1"/>
  <c r="H189" i="29"/>
  <c r="H709" i="29" s="1"/>
  <c r="F189" i="29"/>
  <c r="F709" i="29" s="1"/>
  <c r="E189" i="29"/>
  <c r="E709" i="29" s="1"/>
  <c r="D189" i="29"/>
  <c r="D709" i="29" s="1"/>
  <c r="C189" i="29"/>
  <c r="C709" i="29" s="1"/>
  <c r="DD188" i="29"/>
  <c r="DD708" i="29" s="1"/>
  <c r="DB188" i="29"/>
  <c r="DB708" i="29" s="1"/>
  <c r="DA188" i="29"/>
  <c r="DA708" i="29" s="1"/>
  <c r="CZ188" i="29"/>
  <c r="CZ708" i="29" s="1"/>
  <c r="CY188" i="29"/>
  <c r="CW188" i="29"/>
  <c r="CW708" i="29" s="1"/>
  <c r="CV188" i="29"/>
  <c r="CV708" i="29" s="1"/>
  <c r="CU188" i="29"/>
  <c r="CU708" i="29" s="1"/>
  <c r="CT188" i="29"/>
  <c r="CT708" i="29" s="1"/>
  <c r="CR188" i="29"/>
  <c r="CQ188" i="29"/>
  <c r="CQ708" i="29" s="1"/>
  <c r="CP188" i="29"/>
  <c r="CP708" i="29" s="1"/>
  <c r="CO188" i="29"/>
  <c r="CO708" i="29" s="1"/>
  <c r="CM188" i="29"/>
  <c r="CM708" i="29" s="1"/>
  <c r="CL188" i="29"/>
  <c r="CL708" i="29" s="1"/>
  <c r="CK188" i="29"/>
  <c r="CK708" i="29" s="1"/>
  <c r="CJ188" i="29"/>
  <c r="CH188" i="29"/>
  <c r="CH708" i="29" s="1"/>
  <c r="CG188" i="29"/>
  <c r="CG708" i="29" s="1"/>
  <c r="CF188" i="29"/>
  <c r="CF708" i="29" s="1"/>
  <c r="CE188" i="29"/>
  <c r="CE708" i="29" s="1"/>
  <c r="CC188" i="29"/>
  <c r="CC708" i="29" s="1"/>
  <c r="CB188" i="29"/>
  <c r="CB708" i="29" s="1"/>
  <c r="CA188" i="29"/>
  <c r="BZ188" i="29"/>
  <c r="BZ708" i="29" s="1"/>
  <c r="BX188" i="29"/>
  <c r="BX708" i="29" s="1"/>
  <c r="BW188" i="29"/>
  <c r="BW708" i="29" s="1"/>
  <c r="BV188" i="29"/>
  <c r="BV708" i="29" s="1"/>
  <c r="BU188" i="29"/>
  <c r="BS188" i="29"/>
  <c r="BS708" i="29" s="1"/>
  <c r="BR188" i="29"/>
  <c r="BR708" i="29" s="1"/>
  <c r="BQ188" i="29"/>
  <c r="BQ708" i="29" s="1"/>
  <c r="BP188" i="29"/>
  <c r="BN188" i="29"/>
  <c r="BN708" i="29" s="1"/>
  <c r="BM188" i="29"/>
  <c r="BM708" i="29" s="1"/>
  <c r="BL188" i="29"/>
  <c r="BL708" i="29" s="1"/>
  <c r="BK188" i="29"/>
  <c r="BI188" i="29"/>
  <c r="BI708" i="29" s="1"/>
  <c r="BH188" i="29"/>
  <c r="BH708" i="29" s="1"/>
  <c r="BG188" i="29"/>
  <c r="BG708" i="29" s="1"/>
  <c r="BF188" i="29"/>
  <c r="BF708" i="29" s="1"/>
  <c r="BD188" i="29"/>
  <c r="BD708" i="29" s="1"/>
  <c r="BC188" i="29"/>
  <c r="BB188" i="29"/>
  <c r="BB708" i="29" s="1"/>
  <c r="BA188" i="29"/>
  <c r="BA708" i="29" s="1"/>
  <c r="AZ188" i="29"/>
  <c r="AY188" i="29"/>
  <c r="AY708" i="29" s="1"/>
  <c r="AX188" i="29"/>
  <c r="AX708" i="29" s="1"/>
  <c r="AW188" i="29"/>
  <c r="AW708" i="29" s="1"/>
  <c r="AV188" i="29"/>
  <c r="AV708" i="29" s="1"/>
  <c r="AZ708" i="29" s="1"/>
  <c r="AU188" i="29"/>
  <c r="AT188" i="29"/>
  <c r="AT708" i="29" s="1"/>
  <c r="AS188" i="29"/>
  <c r="AS708" i="29" s="1"/>
  <c r="AR188" i="29"/>
  <c r="AR708" i="29" s="1"/>
  <c r="AQ188" i="29"/>
  <c r="AQ708" i="29" s="1"/>
  <c r="AO188" i="29"/>
  <c r="AO708" i="29" s="1"/>
  <c r="AN188" i="29"/>
  <c r="AN708" i="29" s="1"/>
  <c r="AM188" i="29"/>
  <c r="AL188" i="29"/>
  <c r="AL708" i="29" s="1"/>
  <c r="AJ188" i="29"/>
  <c r="AJ708" i="29" s="1"/>
  <c r="AI188" i="29"/>
  <c r="AI708" i="29" s="1"/>
  <c r="AH188" i="29"/>
  <c r="AH708" i="29" s="1"/>
  <c r="AG188" i="29"/>
  <c r="AF188" i="29"/>
  <c r="AE188" i="29"/>
  <c r="AE708" i="29" s="1"/>
  <c r="AD188" i="29"/>
  <c r="AD708" i="29" s="1"/>
  <c r="AC188" i="29"/>
  <c r="AC708" i="29" s="1"/>
  <c r="AB188" i="29"/>
  <c r="AB708" i="29" s="1"/>
  <c r="AF708" i="29" s="1"/>
  <c r="Z188" i="29"/>
  <c r="Z708" i="29" s="1"/>
  <c r="Y188" i="29"/>
  <c r="Y708" i="29" s="1"/>
  <c r="X188" i="29"/>
  <c r="X708" i="29" s="1"/>
  <c r="W188" i="29"/>
  <c r="U188" i="29"/>
  <c r="U708" i="29" s="1"/>
  <c r="T188" i="29"/>
  <c r="T708" i="29" s="1"/>
  <c r="S188" i="29"/>
  <c r="S708" i="29" s="1"/>
  <c r="R188" i="29"/>
  <c r="R708" i="29" s="1"/>
  <c r="P188" i="29"/>
  <c r="O188" i="29"/>
  <c r="O708" i="29" s="1"/>
  <c r="N188" i="29"/>
  <c r="N708" i="29" s="1"/>
  <c r="M188" i="29"/>
  <c r="M708" i="29" s="1"/>
  <c r="K188" i="29"/>
  <c r="K708" i="29" s="1"/>
  <c r="J188" i="29"/>
  <c r="J708" i="29" s="1"/>
  <c r="I188" i="29"/>
  <c r="I708" i="29" s="1"/>
  <c r="H188" i="29"/>
  <c r="F188" i="29"/>
  <c r="F708" i="29" s="1"/>
  <c r="E188" i="29"/>
  <c r="E708" i="29" s="1"/>
  <c r="D188" i="29"/>
  <c r="D708" i="29" s="1"/>
  <c r="C188" i="29"/>
  <c r="C708" i="29" s="1"/>
  <c r="DD187" i="29"/>
  <c r="DD707" i="29" s="1"/>
  <c r="DB187" i="29"/>
  <c r="DA187" i="29"/>
  <c r="DA707" i="29" s="1"/>
  <c r="CZ187" i="29"/>
  <c r="CZ707" i="29" s="1"/>
  <c r="CY187" i="29"/>
  <c r="CY707" i="29" s="1"/>
  <c r="CW187" i="29"/>
  <c r="CW707" i="29" s="1"/>
  <c r="CV187" i="29"/>
  <c r="CV707" i="29" s="1"/>
  <c r="CU187" i="29"/>
  <c r="CU707" i="29" s="1"/>
  <c r="CT187" i="29"/>
  <c r="CR187" i="29"/>
  <c r="CR707" i="29" s="1"/>
  <c r="CQ187" i="29"/>
  <c r="CQ707" i="29" s="1"/>
  <c r="CP187" i="29"/>
  <c r="CP707" i="29" s="1"/>
  <c r="CO187" i="29"/>
  <c r="CO707" i="29" s="1"/>
  <c r="CM187" i="29"/>
  <c r="CM707" i="29" s="1"/>
  <c r="CL187" i="29"/>
  <c r="CL707" i="29" s="1"/>
  <c r="CK187" i="29"/>
  <c r="CJ187" i="29"/>
  <c r="CJ707" i="29" s="1"/>
  <c r="CH187" i="29"/>
  <c r="CH707" i="29" s="1"/>
  <c r="CG187" i="29"/>
  <c r="CG707" i="29" s="1"/>
  <c r="CF187" i="29"/>
  <c r="CF707" i="29" s="1"/>
  <c r="CE187" i="29"/>
  <c r="CC187" i="29"/>
  <c r="CC707" i="29" s="1"/>
  <c r="CB187" i="29"/>
  <c r="CB707" i="29" s="1"/>
  <c r="CA187" i="29"/>
  <c r="CA707" i="29" s="1"/>
  <c r="BZ187" i="29"/>
  <c r="BX187" i="29"/>
  <c r="BX707" i="29" s="1"/>
  <c r="BW187" i="29"/>
  <c r="BW707" i="29" s="1"/>
  <c r="BV187" i="29"/>
  <c r="BV707" i="29" s="1"/>
  <c r="BU187" i="29"/>
  <c r="BS187" i="29"/>
  <c r="BS707" i="29" s="1"/>
  <c r="BR187" i="29"/>
  <c r="BR707" i="29" s="1"/>
  <c r="BQ187" i="29"/>
  <c r="BQ707" i="29" s="1"/>
  <c r="BP187" i="29"/>
  <c r="BP707" i="29" s="1"/>
  <c r="BN187" i="29"/>
  <c r="BN707" i="29" s="1"/>
  <c r="BM187" i="29"/>
  <c r="BL187" i="29"/>
  <c r="BL707" i="29" s="1"/>
  <c r="BK187" i="29"/>
  <c r="BK707" i="29" s="1"/>
  <c r="BJ187" i="29"/>
  <c r="BI187" i="29"/>
  <c r="BI707" i="29" s="1"/>
  <c r="BH187" i="29"/>
  <c r="BH707" i="29" s="1"/>
  <c r="BG187" i="29"/>
  <c r="BG707" i="29" s="1"/>
  <c r="BF187" i="29"/>
  <c r="BF707" i="29" s="1"/>
  <c r="BJ707" i="29" s="1"/>
  <c r="BE187" i="29"/>
  <c r="BD187" i="29"/>
  <c r="BD707" i="29" s="1"/>
  <c r="BC187" i="29"/>
  <c r="BC707" i="29" s="1"/>
  <c r="BB187" i="29"/>
  <c r="BB707" i="29" s="1"/>
  <c r="BA187" i="29"/>
  <c r="BA707" i="29" s="1"/>
  <c r="AY187" i="29"/>
  <c r="AY707" i="29" s="1"/>
  <c r="AX187" i="29"/>
  <c r="AX707" i="29" s="1"/>
  <c r="AW187" i="29"/>
  <c r="AV187" i="29"/>
  <c r="AV707" i="29" s="1"/>
  <c r="AT187" i="29"/>
  <c r="AT707" i="29" s="1"/>
  <c r="AS187" i="29"/>
  <c r="AS707" i="29" s="1"/>
  <c r="AR187" i="29"/>
  <c r="AR707" i="29" s="1"/>
  <c r="AQ187" i="29"/>
  <c r="AP187" i="29"/>
  <c r="AO187" i="29"/>
  <c r="AO707" i="29" s="1"/>
  <c r="AN187" i="29"/>
  <c r="AN707" i="29" s="1"/>
  <c r="AM187" i="29"/>
  <c r="AM707" i="29" s="1"/>
  <c r="AL187" i="29"/>
  <c r="AL707" i="29" s="1"/>
  <c r="AP707" i="29" s="1"/>
  <c r="AJ187" i="29"/>
  <c r="AJ707" i="29" s="1"/>
  <c r="AI187" i="29"/>
  <c r="AI707" i="29" s="1"/>
  <c r="AH187" i="29"/>
  <c r="AH707" i="29" s="1"/>
  <c r="AG187" i="29"/>
  <c r="AE187" i="29"/>
  <c r="AE707" i="29" s="1"/>
  <c r="AD187" i="29"/>
  <c r="AD707" i="29" s="1"/>
  <c r="AC187" i="29"/>
  <c r="AC707" i="29" s="1"/>
  <c r="AB187" i="29"/>
  <c r="AB707" i="29" s="1"/>
  <c r="Z187" i="29"/>
  <c r="Y187" i="29"/>
  <c r="Y707" i="29" s="1"/>
  <c r="X187" i="29"/>
  <c r="X707" i="29" s="1"/>
  <c r="W187" i="29"/>
  <c r="W707" i="29" s="1"/>
  <c r="U187" i="29"/>
  <c r="U707" i="29" s="1"/>
  <c r="T187" i="29"/>
  <c r="T707" i="29" s="1"/>
  <c r="S187" i="29"/>
  <c r="S707" i="29" s="1"/>
  <c r="R187" i="29"/>
  <c r="P187" i="29"/>
  <c r="P707" i="29" s="1"/>
  <c r="O187" i="29"/>
  <c r="O707" i="29" s="1"/>
  <c r="N187" i="29"/>
  <c r="N707" i="29" s="1"/>
  <c r="M187" i="29"/>
  <c r="M707" i="29" s="1"/>
  <c r="K187" i="29"/>
  <c r="K707" i="29" s="1"/>
  <c r="J187" i="29"/>
  <c r="J707" i="29" s="1"/>
  <c r="I187" i="29"/>
  <c r="H187" i="29"/>
  <c r="H707" i="29" s="1"/>
  <c r="F187" i="29"/>
  <c r="F707" i="29" s="1"/>
  <c r="E187" i="29"/>
  <c r="E707" i="29" s="1"/>
  <c r="D187" i="29"/>
  <c r="D707" i="29" s="1"/>
  <c r="C187" i="29"/>
  <c r="DD186" i="29"/>
  <c r="DD706" i="29" s="1"/>
  <c r="DB186" i="29"/>
  <c r="DB706" i="29" s="1"/>
  <c r="DA186" i="29"/>
  <c r="DA706" i="29" s="1"/>
  <c r="CZ186" i="29"/>
  <c r="CY186" i="29"/>
  <c r="CY706" i="29" s="1"/>
  <c r="CW186" i="29"/>
  <c r="CW706" i="29" s="1"/>
  <c r="CV186" i="29"/>
  <c r="CV706" i="29" s="1"/>
  <c r="CU186" i="29"/>
  <c r="CT186" i="29"/>
  <c r="CT706" i="29" s="1"/>
  <c r="CR186" i="29"/>
  <c r="CR706" i="29" s="1"/>
  <c r="CQ186" i="29"/>
  <c r="CQ706" i="29" s="1"/>
  <c r="CP186" i="29"/>
  <c r="CP706" i="29" s="1"/>
  <c r="CO186" i="29"/>
  <c r="CM186" i="29"/>
  <c r="CL186" i="29"/>
  <c r="CL706" i="29" s="1"/>
  <c r="CK186" i="29"/>
  <c r="CK706" i="29" s="1"/>
  <c r="CJ186" i="29"/>
  <c r="CH186" i="29"/>
  <c r="CH706" i="29" s="1"/>
  <c r="CG186" i="29"/>
  <c r="CG706" i="29" s="1"/>
  <c r="CF186" i="29"/>
  <c r="CF706" i="29" s="1"/>
  <c r="CE186" i="29"/>
  <c r="CC186" i="29"/>
  <c r="CC706" i="29" s="1"/>
  <c r="CB186" i="29"/>
  <c r="CB706" i="29" s="1"/>
  <c r="CA186" i="29"/>
  <c r="CA706" i="29" s="1"/>
  <c r="BZ186" i="29"/>
  <c r="BZ706" i="29" s="1"/>
  <c r="BX186" i="29"/>
  <c r="BX706" i="29" s="1"/>
  <c r="BW186" i="29"/>
  <c r="BW706" i="29" s="1"/>
  <c r="BV186" i="29"/>
  <c r="BV706" i="29" s="1"/>
  <c r="BU186" i="29"/>
  <c r="BU706" i="29" s="1"/>
  <c r="BS186" i="29"/>
  <c r="BS706" i="29" s="1"/>
  <c r="BR186" i="29"/>
  <c r="BR706" i="29" s="1"/>
  <c r="BQ186" i="29"/>
  <c r="BQ706" i="29" s="1"/>
  <c r="BP186" i="29"/>
  <c r="BN186" i="29"/>
  <c r="BN706" i="29" s="1"/>
  <c r="BM186" i="29"/>
  <c r="BM706" i="29" s="1"/>
  <c r="BL186" i="29"/>
  <c r="BL706" i="29" s="1"/>
  <c r="BK186" i="29"/>
  <c r="BK706" i="29" s="1"/>
  <c r="BI186" i="29"/>
  <c r="BI706" i="29" s="1"/>
  <c r="BH186" i="29"/>
  <c r="BH706" i="29" s="1"/>
  <c r="BG186" i="29"/>
  <c r="BF186" i="29"/>
  <c r="BF706" i="29" s="1"/>
  <c r="BD186" i="29"/>
  <c r="BD706" i="29" s="1"/>
  <c r="BC186" i="29"/>
  <c r="BC706" i="29" s="1"/>
  <c r="BB186" i="29"/>
  <c r="BB706" i="29" s="1"/>
  <c r="BA186" i="29"/>
  <c r="AZ186" i="29"/>
  <c r="AY186" i="29"/>
  <c r="AY706" i="29" s="1"/>
  <c r="AX186" i="29"/>
  <c r="AX706" i="29" s="1"/>
  <c r="AW186" i="29"/>
  <c r="AW706" i="29" s="1"/>
  <c r="AV186" i="29"/>
  <c r="AV706" i="29" s="1"/>
  <c r="AZ706" i="29" s="1"/>
  <c r="AT186" i="29"/>
  <c r="AT706" i="29" s="1"/>
  <c r="AS186" i="29"/>
  <c r="AS706" i="29" s="1"/>
  <c r="AR186" i="29"/>
  <c r="AR706" i="29" s="1"/>
  <c r="AQ186" i="29"/>
  <c r="AO186" i="29"/>
  <c r="AO706" i="29" s="1"/>
  <c r="AN186" i="29"/>
  <c r="AM186" i="29"/>
  <c r="AM706" i="29" s="1"/>
  <c r="AL186" i="29"/>
  <c r="AL706" i="29" s="1"/>
  <c r="AK186" i="29"/>
  <c r="AJ186" i="29"/>
  <c r="AJ706" i="29" s="1"/>
  <c r="AI186" i="29"/>
  <c r="AI706" i="29" s="1"/>
  <c r="AH186" i="29"/>
  <c r="AH706" i="29" s="1"/>
  <c r="AG186" i="29"/>
  <c r="AG706" i="29" s="1"/>
  <c r="AE186" i="29"/>
  <c r="AE706" i="29" s="1"/>
  <c r="AD186" i="29"/>
  <c r="AD706" i="29" s="1"/>
  <c r="AC186" i="29"/>
  <c r="AC706" i="29" s="1"/>
  <c r="AB186" i="29"/>
  <c r="AB706" i="29" s="1"/>
  <c r="Z186" i="29"/>
  <c r="Z706" i="29" s="1"/>
  <c r="Y186" i="29"/>
  <c r="Y706" i="29" s="1"/>
  <c r="X186" i="29"/>
  <c r="W186" i="29"/>
  <c r="W706" i="29" s="1"/>
  <c r="U186" i="29"/>
  <c r="U706" i="29" s="1"/>
  <c r="T186" i="29"/>
  <c r="T706" i="29" s="1"/>
  <c r="S186" i="29"/>
  <c r="R186" i="29"/>
  <c r="R706" i="29" s="1"/>
  <c r="P186" i="29"/>
  <c r="P706" i="29" s="1"/>
  <c r="O186" i="29"/>
  <c r="O706" i="29" s="1"/>
  <c r="N186" i="29"/>
  <c r="N706" i="29" s="1"/>
  <c r="M186" i="29"/>
  <c r="K186" i="29"/>
  <c r="J186" i="29"/>
  <c r="J706" i="29" s="1"/>
  <c r="I186" i="29"/>
  <c r="I706" i="29" s="1"/>
  <c r="H186" i="29"/>
  <c r="F186" i="29"/>
  <c r="F706" i="29" s="1"/>
  <c r="E186" i="29"/>
  <c r="D186" i="29"/>
  <c r="D706" i="29" s="1"/>
  <c r="C186" i="29"/>
  <c r="DD185" i="29"/>
  <c r="DD705" i="29" s="1"/>
  <c r="DB185" i="29"/>
  <c r="DB705" i="29" s="1"/>
  <c r="DA185" i="29"/>
  <c r="DA705" i="29" s="1"/>
  <c r="CZ185" i="29"/>
  <c r="CZ705" i="29" s="1"/>
  <c r="CY185" i="29"/>
  <c r="CX185" i="29"/>
  <c r="CW185" i="29"/>
  <c r="CV185" i="29"/>
  <c r="CV705" i="29" s="1"/>
  <c r="CU185" i="29"/>
  <c r="CU705" i="29" s="1"/>
  <c r="CT185" i="29"/>
  <c r="CT705" i="29" s="1"/>
  <c r="CR185" i="29"/>
  <c r="CR705" i="29" s="1"/>
  <c r="CQ185" i="29"/>
  <c r="CQ705" i="29" s="1"/>
  <c r="CP185" i="29"/>
  <c r="CP705" i="29" s="1"/>
  <c r="CO185" i="29"/>
  <c r="CM185" i="29"/>
  <c r="CM705" i="29" s="1"/>
  <c r="CL185" i="29"/>
  <c r="CL705" i="29" s="1"/>
  <c r="CK185" i="29"/>
  <c r="CK705" i="29" s="1"/>
  <c r="CJ185" i="29"/>
  <c r="CJ705" i="29" s="1"/>
  <c r="CH185" i="29"/>
  <c r="CG185" i="29"/>
  <c r="CF185" i="29"/>
  <c r="CF705" i="29" s="1"/>
  <c r="CE185" i="29"/>
  <c r="CE705" i="29" s="1"/>
  <c r="CC185" i="29"/>
  <c r="CC705" i="29" s="1"/>
  <c r="CB185" i="29"/>
  <c r="CB705" i="29" s="1"/>
  <c r="CA185" i="29"/>
  <c r="CA705" i="29" s="1"/>
  <c r="BZ185" i="29"/>
  <c r="BX185" i="29"/>
  <c r="BX705" i="29" s="1"/>
  <c r="BW185" i="29"/>
  <c r="BW705" i="29" s="1"/>
  <c r="BV185" i="29"/>
  <c r="BV705" i="29" s="1"/>
  <c r="BU185" i="29"/>
  <c r="BU705" i="29" s="1"/>
  <c r="BS185" i="29"/>
  <c r="BS705" i="29" s="1"/>
  <c r="BR185" i="29"/>
  <c r="BR705" i="29" s="1"/>
  <c r="BQ185" i="29"/>
  <c r="BP185" i="29"/>
  <c r="BP705" i="29" s="1"/>
  <c r="BN185" i="29"/>
  <c r="BN705" i="29" s="1"/>
  <c r="BM185" i="29"/>
  <c r="BM705" i="29" s="1"/>
  <c r="BL185" i="29"/>
  <c r="BL705" i="29" s="1"/>
  <c r="BK185" i="29"/>
  <c r="BI185" i="29"/>
  <c r="BH185" i="29"/>
  <c r="BH705" i="29" s="1"/>
  <c r="BG185" i="29"/>
  <c r="BG705" i="29" s="1"/>
  <c r="BF185" i="29"/>
  <c r="BD185" i="29"/>
  <c r="BD705" i="29" s="1"/>
  <c r="BC185" i="29"/>
  <c r="BC705" i="29" s="1"/>
  <c r="BB185" i="29"/>
  <c r="BB705" i="29" s="1"/>
  <c r="BA185" i="29"/>
  <c r="AY185" i="29"/>
  <c r="AY705" i="29" s="1"/>
  <c r="AX185" i="29"/>
  <c r="AX705" i="29" s="1"/>
  <c r="AW185" i="29"/>
  <c r="AW705" i="29" s="1"/>
  <c r="AV185" i="29"/>
  <c r="AV705" i="29" s="1"/>
  <c r="AT185" i="29"/>
  <c r="AT705" i="29" s="1"/>
  <c r="AS185" i="29"/>
  <c r="AR185" i="29"/>
  <c r="AR705" i="29" s="1"/>
  <c r="AQ185" i="29"/>
  <c r="AQ705" i="29" s="1"/>
  <c r="AP185" i="29"/>
  <c r="AO185" i="29"/>
  <c r="AO705" i="29" s="1"/>
  <c r="AN185" i="29"/>
  <c r="AN705" i="29" s="1"/>
  <c r="AM185" i="29"/>
  <c r="AM705" i="29" s="1"/>
  <c r="AL185" i="29"/>
  <c r="AL705" i="29" s="1"/>
  <c r="AP705" i="29" s="1"/>
  <c r="AK185" i="29"/>
  <c r="AJ185" i="29"/>
  <c r="AJ705" i="29" s="1"/>
  <c r="AI185" i="29"/>
  <c r="AI705" i="29" s="1"/>
  <c r="AH185" i="29"/>
  <c r="AH705" i="29" s="1"/>
  <c r="AG185" i="29"/>
  <c r="AG705" i="29" s="1"/>
  <c r="AE185" i="29"/>
  <c r="AE705" i="29" s="1"/>
  <c r="AD185" i="29"/>
  <c r="AD705" i="29" s="1"/>
  <c r="AC185" i="29"/>
  <c r="AB185" i="29"/>
  <c r="AB705" i="29" s="1"/>
  <c r="Z185" i="29"/>
  <c r="Z705" i="29" s="1"/>
  <c r="Y185" i="29"/>
  <c r="Y705" i="29" s="1"/>
  <c r="X185" i="29"/>
  <c r="X705" i="29" s="1"/>
  <c r="W185" i="29"/>
  <c r="V185" i="29"/>
  <c r="U185" i="29"/>
  <c r="U705" i="29" s="1"/>
  <c r="T185" i="29"/>
  <c r="T705" i="29" s="1"/>
  <c r="S185" i="29"/>
  <c r="S705" i="29" s="1"/>
  <c r="R185" i="29"/>
  <c r="R705" i="29" s="1"/>
  <c r="V705" i="29" s="1"/>
  <c r="P185" i="29"/>
  <c r="P705" i="29" s="1"/>
  <c r="O185" i="29"/>
  <c r="O705" i="29" s="1"/>
  <c r="N185" i="29"/>
  <c r="N705" i="29" s="1"/>
  <c r="M185" i="29"/>
  <c r="K185" i="29"/>
  <c r="K705" i="29" s="1"/>
  <c r="J185" i="29"/>
  <c r="J705" i="29" s="1"/>
  <c r="I185" i="29"/>
  <c r="I705" i="29" s="1"/>
  <c r="H185" i="29"/>
  <c r="H705" i="29" s="1"/>
  <c r="F185" i="29"/>
  <c r="E185" i="29"/>
  <c r="E705" i="29" s="1"/>
  <c r="D185" i="29"/>
  <c r="D705" i="29" s="1"/>
  <c r="C185" i="29"/>
  <c r="C705" i="29" s="1"/>
  <c r="DD184" i="29"/>
  <c r="DD704" i="29" s="1"/>
  <c r="DB184" i="29"/>
  <c r="DB704" i="29" s="1"/>
  <c r="DA184" i="29"/>
  <c r="CZ184" i="29"/>
  <c r="CZ704" i="29" s="1"/>
  <c r="CY184" i="29"/>
  <c r="CW184" i="29"/>
  <c r="CW704" i="29" s="1"/>
  <c r="CV184" i="29"/>
  <c r="CU184" i="29"/>
  <c r="CU704" i="29" s="1"/>
  <c r="CT184" i="29"/>
  <c r="CT704" i="29" s="1"/>
  <c r="CS184" i="29"/>
  <c r="CR184" i="29"/>
  <c r="CR704" i="29" s="1"/>
  <c r="CQ184" i="29"/>
  <c r="CP184" i="29"/>
  <c r="CP704" i="29" s="1"/>
  <c r="CO184" i="29"/>
  <c r="CO704" i="29" s="1"/>
  <c r="CM184" i="29"/>
  <c r="CM704" i="29" s="1"/>
  <c r="CL184" i="29"/>
  <c r="CL704" i="29" s="1"/>
  <c r="CK184" i="29"/>
  <c r="CJ184" i="29"/>
  <c r="CJ704" i="29" s="1"/>
  <c r="CH184" i="29"/>
  <c r="CH704" i="29" s="1"/>
  <c r="CG184" i="29"/>
  <c r="CG704" i="29" s="1"/>
  <c r="CF184" i="29"/>
  <c r="CE184" i="29"/>
  <c r="CE704" i="29" s="1"/>
  <c r="CC184" i="29"/>
  <c r="CB184" i="29"/>
  <c r="CA184" i="29"/>
  <c r="BZ184" i="29"/>
  <c r="BZ704" i="29" s="1"/>
  <c r="BX184" i="29"/>
  <c r="BX704" i="29" s="1"/>
  <c r="BW184" i="29"/>
  <c r="BW704" i="29" s="1"/>
  <c r="BV184" i="29"/>
  <c r="BV704" i="29" s="1"/>
  <c r="BU184" i="29"/>
  <c r="BS184" i="29"/>
  <c r="BR184" i="29"/>
  <c r="BR704" i="29" s="1"/>
  <c r="BQ184" i="29"/>
  <c r="BQ704" i="29" s="1"/>
  <c r="BP184" i="29"/>
  <c r="BN184" i="29"/>
  <c r="BN704" i="29" s="1"/>
  <c r="BM184" i="29"/>
  <c r="BL184" i="29"/>
  <c r="BL704" i="29" s="1"/>
  <c r="BK184" i="29"/>
  <c r="BI184" i="29"/>
  <c r="BI704" i="29" s="1"/>
  <c r="BH184" i="29"/>
  <c r="BH704" i="29" s="1"/>
  <c r="BG184" i="29"/>
  <c r="BG704" i="29" s="1"/>
  <c r="BF184" i="29"/>
  <c r="BF704" i="29" s="1"/>
  <c r="BD184" i="29"/>
  <c r="BD704" i="29" s="1"/>
  <c r="BC184" i="29"/>
  <c r="BB184" i="29"/>
  <c r="BB704" i="29" s="1"/>
  <c r="BA184" i="29"/>
  <c r="BA704" i="29" s="1"/>
  <c r="AY184" i="29"/>
  <c r="AY704" i="29" s="1"/>
  <c r="AX184" i="29"/>
  <c r="AX704" i="29" s="1"/>
  <c r="AW184" i="29"/>
  <c r="AV184" i="29"/>
  <c r="AT184" i="29"/>
  <c r="AT704" i="29" s="1"/>
  <c r="AS184" i="29"/>
  <c r="AS704" i="29" s="1"/>
  <c r="AR184" i="29"/>
  <c r="AR704" i="29" s="1"/>
  <c r="AQ184" i="29"/>
  <c r="AQ704" i="29" s="1"/>
  <c r="AO184" i="29"/>
  <c r="AN184" i="29"/>
  <c r="AN704" i="29" s="1"/>
  <c r="AM184" i="29"/>
  <c r="AL184" i="29"/>
  <c r="AL704" i="29" s="1"/>
  <c r="AJ184" i="29"/>
  <c r="AJ704" i="29" s="1"/>
  <c r="AI184" i="29"/>
  <c r="AI704" i="29" s="1"/>
  <c r="AH184" i="29"/>
  <c r="AH704" i="29" s="1"/>
  <c r="AG184" i="29"/>
  <c r="AF184" i="29"/>
  <c r="AE184" i="29"/>
  <c r="AD184" i="29"/>
  <c r="AD704" i="29" s="1"/>
  <c r="AC184" i="29"/>
  <c r="AC704" i="29" s="1"/>
  <c r="AB184" i="29"/>
  <c r="AB704" i="29" s="1"/>
  <c r="Z184" i="29"/>
  <c r="Z704" i="29" s="1"/>
  <c r="Y184" i="29"/>
  <c r="X184" i="29"/>
  <c r="X704" i="29" s="1"/>
  <c r="W184" i="29"/>
  <c r="U184" i="29"/>
  <c r="U704" i="29" s="1"/>
  <c r="T184" i="29"/>
  <c r="S184" i="29"/>
  <c r="S704" i="29" s="1"/>
  <c r="R184" i="29"/>
  <c r="R704" i="29" s="1"/>
  <c r="Q184" i="29"/>
  <c r="P184" i="29"/>
  <c r="P704" i="29" s="1"/>
  <c r="O184" i="29"/>
  <c r="N184" i="29"/>
  <c r="N704" i="29" s="1"/>
  <c r="M184" i="29"/>
  <c r="M704" i="29" s="1"/>
  <c r="L184" i="29"/>
  <c r="K184" i="29"/>
  <c r="K704" i="29" s="1"/>
  <c r="J184" i="29"/>
  <c r="J704" i="29" s="1"/>
  <c r="I184" i="29"/>
  <c r="H184" i="29"/>
  <c r="H704" i="29" s="1"/>
  <c r="F184" i="29"/>
  <c r="F704" i="29" s="1"/>
  <c r="E184" i="29"/>
  <c r="E704" i="29" s="1"/>
  <c r="D184" i="29"/>
  <c r="C184" i="29"/>
  <c r="C704" i="29" s="1"/>
  <c r="CU182" i="29"/>
  <c r="CC182" i="29"/>
  <c r="CC701" i="29" s="1"/>
  <c r="BM182" i="29"/>
  <c r="BF182" i="29"/>
  <c r="Z182" i="29"/>
  <c r="Z701" i="29" s="1"/>
  <c r="DD181" i="29"/>
  <c r="DD700" i="29" s="1"/>
  <c r="DB181" i="29"/>
  <c r="DB700" i="29" s="1"/>
  <c r="DA181" i="29"/>
  <c r="DA700" i="29" s="1"/>
  <c r="CZ181" i="29"/>
  <c r="CZ700" i="29" s="1"/>
  <c r="CY181" i="29"/>
  <c r="CY700" i="29" s="1"/>
  <c r="CW181" i="29"/>
  <c r="CW700" i="29" s="1"/>
  <c r="CV181" i="29"/>
  <c r="CV700" i="29" s="1"/>
  <c r="CU181" i="29"/>
  <c r="CT181" i="29"/>
  <c r="CT700" i="29" s="1"/>
  <c r="CR181" i="29"/>
  <c r="CR700" i="29" s="1"/>
  <c r="CQ181" i="29"/>
  <c r="CQ700" i="29" s="1"/>
  <c r="CP181" i="29"/>
  <c r="CP700" i="29" s="1"/>
  <c r="CO181" i="29"/>
  <c r="CM181" i="29"/>
  <c r="CL181" i="29"/>
  <c r="CL700" i="29" s="1"/>
  <c r="CK181" i="29"/>
  <c r="CK700" i="29" s="1"/>
  <c r="CJ181" i="29"/>
  <c r="CJ700" i="29" s="1"/>
  <c r="CH181" i="29"/>
  <c r="CH700" i="29" s="1"/>
  <c r="CG181" i="29"/>
  <c r="CG700" i="29" s="1"/>
  <c r="CF181" i="29"/>
  <c r="CF700" i="29" s="1"/>
  <c r="CE181" i="29"/>
  <c r="CC181" i="29"/>
  <c r="CC700" i="29" s="1"/>
  <c r="CB181" i="29"/>
  <c r="CB700" i="29" s="1"/>
  <c r="CA181" i="29"/>
  <c r="CA700" i="29" s="1"/>
  <c r="BZ181" i="29"/>
  <c r="BZ700" i="29" s="1"/>
  <c r="BX181" i="29"/>
  <c r="BX700" i="29" s="1"/>
  <c r="BW181" i="29"/>
  <c r="BW700" i="29" s="1"/>
  <c r="BV181" i="29"/>
  <c r="BV700" i="29" s="1"/>
  <c r="BU181" i="29"/>
  <c r="BU700" i="29" s="1"/>
  <c r="BS181" i="29"/>
  <c r="BS700" i="29" s="1"/>
  <c r="BR181" i="29"/>
  <c r="BR700" i="29" s="1"/>
  <c r="BQ181" i="29"/>
  <c r="BQ700" i="29" s="1"/>
  <c r="BP181" i="29"/>
  <c r="BO181" i="29"/>
  <c r="BN181" i="29"/>
  <c r="BN700" i="29" s="1"/>
  <c r="BM181" i="29"/>
  <c r="BM700" i="29" s="1"/>
  <c r="BL181" i="29"/>
  <c r="BL700" i="29" s="1"/>
  <c r="BK181" i="29"/>
  <c r="BK700" i="29" s="1"/>
  <c r="BI181" i="29"/>
  <c r="BI700" i="29" s="1"/>
  <c r="BH181" i="29"/>
  <c r="BH700" i="29" s="1"/>
  <c r="BG181" i="29"/>
  <c r="BF181" i="29"/>
  <c r="BF700" i="29" s="1"/>
  <c r="BD181" i="29"/>
  <c r="BD700" i="29" s="1"/>
  <c r="BC181" i="29"/>
  <c r="BC700" i="29" s="1"/>
  <c r="BB181" i="29"/>
  <c r="BB700" i="29" s="1"/>
  <c r="BA181" i="29"/>
  <c r="AY181" i="29"/>
  <c r="AY700" i="29" s="1"/>
  <c r="AX181" i="29"/>
  <c r="AX700" i="29" s="1"/>
  <c r="AW181" i="29"/>
  <c r="AW700" i="29" s="1"/>
  <c r="AV181" i="29"/>
  <c r="AV700" i="29" s="1"/>
  <c r="AZ700" i="29" s="1"/>
  <c r="AT181" i="29"/>
  <c r="AT700" i="29" s="1"/>
  <c r="AS181" i="29"/>
  <c r="AS700" i="29" s="1"/>
  <c r="AR181" i="29"/>
  <c r="AR700" i="29" s="1"/>
  <c r="AQ181" i="29"/>
  <c r="AO181" i="29"/>
  <c r="AO700" i="29" s="1"/>
  <c r="AN181" i="29"/>
  <c r="AN700" i="29" s="1"/>
  <c r="AM181" i="29"/>
  <c r="AM700" i="29" s="1"/>
  <c r="AL181" i="29"/>
  <c r="AL700" i="29" s="1"/>
  <c r="AJ181" i="29"/>
  <c r="AJ700" i="29" s="1"/>
  <c r="AI181" i="29"/>
  <c r="AI700" i="29" s="1"/>
  <c r="AH181" i="29"/>
  <c r="AH700" i="29" s="1"/>
  <c r="AG181" i="29"/>
  <c r="AG700" i="29" s="1"/>
  <c r="AE181" i="29"/>
  <c r="AE700" i="29" s="1"/>
  <c r="AD181" i="29"/>
  <c r="AD700" i="29" s="1"/>
  <c r="AC181" i="29"/>
  <c r="AC700" i="29" s="1"/>
  <c r="AB181" i="29"/>
  <c r="AB700" i="29" s="1"/>
  <c r="AA181" i="29"/>
  <c r="Z181" i="29"/>
  <c r="Z700" i="29" s="1"/>
  <c r="Y181" i="29"/>
  <c r="Y700" i="29" s="1"/>
  <c r="X181" i="29"/>
  <c r="X700" i="29" s="1"/>
  <c r="W181" i="29"/>
  <c r="W700" i="29" s="1"/>
  <c r="U181" i="29"/>
  <c r="U700" i="29" s="1"/>
  <c r="T181" i="29"/>
  <c r="T700" i="29" s="1"/>
  <c r="S181" i="29"/>
  <c r="R181" i="29"/>
  <c r="R700" i="29" s="1"/>
  <c r="P181" i="29"/>
  <c r="P700" i="29" s="1"/>
  <c r="O181" i="29"/>
  <c r="O700" i="29" s="1"/>
  <c r="N181" i="29"/>
  <c r="N700" i="29" s="1"/>
  <c r="M181" i="29"/>
  <c r="K181" i="29"/>
  <c r="J181" i="29"/>
  <c r="J700" i="29" s="1"/>
  <c r="I181" i="29"/>
  <c r="I700" i="29" s="1"/>
  <c r="H181" i="29"/>
  <c r="H700" i="29" s="1"/>
  <c r="F181" i="29"/>
  <c r="F700" i="29" s="1"/>
  <c r="E181" i="29"/>
  <c r="E700" i="29" s="1"/>
  <c r="D181" i="29"/>
  <c r="D700" i="29" s="1"/>
  <c r="C181" i="29"/>
  <c r="DD180" i="29"/>
  <c r="DD699" i="29" s="1"/>
  <c r="DB180" i="29"/>
  <c r="DB699" i="29" s="1"/>
  <c r="DA180" i="29"/>
  <c r="DA699" i="29" s="1"/>
  <c r="CZ180" i="29"/>
  <c r="CZ699" i="29" s="1"/>
  <c r="CY180" i="29"/>
  <c r="CX180" i="29"/>
  <c r="CW180" i="29"/>
  <c r="CW699" i="29" s="1"/>
  <c r="CV180" i="29"/>
  <c r="CV699" i="29" s="1"/>
  <c r="CU180" i="29"/>
  <c r="CU699" i="29" s="1"/>
  <c r="CT180" i="29"/>
  <c r="CT699" i="29" s="1"/>
  <c r="CR180" i="29"/>
  <c r="CR699" i="29" s="1"/>
  <c r="CQ180" i="29"/>
  <c r="CQ699" i="29" s="1"/>
  <c r="CP180" i="29"/>
  <c r="CP699" i="29" s="1"/>
  <c r="CO180" i="29"/>
  <c r="CM180" i="29"/>
  <c r="CM699" i="29" s="1"/>
  <c r="CL180" i="29"/>
  <c r="CL699" i="29" s="1"/>
  <c r="CK180" i="29"/>
  <c r="CK699" i="29" s="1"/>
  <c r="CJ180" i="29"/>
  <c r="CJ699" i="29" s="1"/>
  <c r="CI180" i="29"/>
  <c r="CH180" i="29"/>
  <c r="CH699" i="29" s="1"/>
  <c r="CG180" i="29"/>
  <c r="CG699" i="29" s="1"/>
  <c r="CF180" i="29"/>
  <c r="CF699" i="29" s="1"/>
  <c r="CE180" i="29"/>
  <c r="CE699" i="29" s="1"/>
  <c r="CC180" i="29"/>
  <c r="CC699" i="29" s="1"/>
  <c r="CB180" i="29"/>
  <c r="CB699" i="29" s="1"/>
  <c r="CA180" i="29"/>
  <c r="BZ180" i="29"/>
  <c r="BZ699" i="29" s="1"/>
  <c r="BX180" i="29"/>
  <c r="BX699" i="29" s="1"/>
  <c r="BW180" i="29"/>
  <c r="BW699" i="29" s="1"/>
  <c r="BV180" i="29"/>
  <c r="BV699" i="29" s="1"/>
  <c r="BU180" i="29"/>
  <c r="BU699" i="29" s="1"/>
  <c r="BS180" i="29"/>
  <c r="BS699" i="29" s="1"/>
  <c r="BR180" i="29"/>
  <c r="BR699" i="29" s="1"/>
  <c r="BQ180" i="29"/>
  <c r="BP180" i="29"/>
  <c r="BP699" i="29" s="1"/>
  <c r="BN180" i="29"/>
  <c r="BN699" i="29" s="1"/>
  <c r="BM180" i="29"/>
  <c r="BM699" i="29" s="1"/>
  <c r="BL180" i="29"/>
  <c r="BL699" i="29" s="1"/>
  <c r="BK180" i="29"/>
  <c r="BI180" i="29"/>
  <c r="BI699" i="29" s="1"/>
  <c r="BH180" i="29"/>
  <c r="BH699" i="29" s="1"/>
  <c r="BG180" i="29"/>
  <c r="BG699" i="29" s="1"/>
  <c r="BF180" i="29"/>
  <c r="BD180" i="29"/>
  <c r="BD699" i="29" s="1"/>
  <c r="BC180" i="29"/>
  <c r="BC699" i="29" s="1"/>
  <c r="BB180" i="29"/>
  <c r="BB699" i="29" s="1"/>
  <c r="BA180" i="29"/>
  <c r="AY180" i="29"/>
  <c r="AY699" i="29" s="1"/>
  <c r="AX180" i="29"/>
  <c r="AX699" i="29" s="1"/>
  <c r="AW180" i="29"/>
  <c r="AW699" i="29" s="1"/>
  <c r="AV180" i="29"/>
  <c r="AV699" i="29" s="1"/>
  <c r="AT180" i="29"/>
  <c r="AT699" i="29" s="1"/>
  <c r="AS180" i="29"/>
  <c r="AR180" i="29"/>
  <c r="AR699" i="29" s="1"/>
  <c r="AQ180" i="29"/>
  <c r="AQ699" i="29" s="1"/>
  <c r="AO180" i="29"/>
  <c r="AO699" i="29" s="1"/>
  <c r="AN180" i="29"/>
  <c r="AN699" i="29" s="1"/>
  <c r="AM180" i="29"/>
  <c r="AM699" i="29" s="1"/>
  <c r="AL180" i="29"/>
  <c r="AL699" i="29" s="1"/>
  <c r="AP699" i="29" s="1"/>
  <c r="AK180" i="29"/>
  <c r="AJ180" i="29"/>
  <c r="AJ699" i="29" s="1"/>
  <c r="AI180" i="29"/>
  <c r="AI699" i="29" s="1"/>
  <c r="AH180" i="29"/>
  <c r="AH699" i="29" s="1"/>
  <c r="AG180" i="29"/>
  <c r="AG699" i="29" s="1"/>
  <c r="AE180" i="29"/>
  <c r="AE699" i="29" s="1"/>
  <c r="AD180" i="29"/>
  <c r="AD699" i="29" s="1"/>
  <c r="AC180" i="29"/>
  <c r="AB180" i="29"/>
  <c r="AB699" i="29" s="1"/>
  <c r="Z180" i="29"/>
  <c r="Z699" i="29" s="1"/>
  <c r="Y180" i="29"/>
  <c r="Y699" i="29" s="1"/>
  <c r="X180" i="29"/>
  <c r="X699" i="29" s="1"/>
  <c r="W180" i="29"/>
  <c r="V180" i="29"/>
  <c r="U180" i="29"/>
  <c r="U699" i="29" s="1"/>
  <c r="T180" i="29"/>
  <c r="T699" i="29" s="1"/>
  <c r="S180" i="29"/>
  <c r="S699" i="29" s="1"/>
  <c r="R180" i="29"/>
  <c r="R699" i="29" s="1"/>
  <c r="P180" i="29"/>
  <c r="P699" i="29" s="1"/>
  <c r="O180" i="29"/>
  <c r="O699" i="29" s="1"/>
  <c r="N180" i="29"/>
  <c r="N699" i="29" s="1"/>
  <c r="M180" i="29"/>
  <c r="K180" i="29"/>
  <c r="K699" i="29" s="1"/>
  <c r="J180" i="29"/>
  <c r="J699" i="29" s="1"/>
  <c r="I180" i="29"/>
  <c r="I699" i="29" s="1"/>
  <c r="H180" i="29"/>
  <c r="H699" i="29" s="1"/>
  <c r="G180" i="29"/>
  <c r="F180" i="29"/>
  <c r="F699" i="29" s="1"/>
  <c r="E180" i="29"/>
  <c r="E699" i="29" s="1"/>
  <c r="D180" i="29"/>
  <c r="D699" i="29" s="1"/>
  <c r="C180" i="29"/>
  <c r="C699" i="29" s="1"/>
  <c r="DD179" i="29"/>
  <c r="DD698" i="29" s="1"/>
  <c r="DB179" i="29"/>
  <c r="DB698" i="29" s="1"/>
  <c r="DA179" i="29"/>
  <c r="DA698" i="29" s="1"/>
  <c r="CZ179" i="29"/>
  <c r="CZ698" i="29" s="1"/>
  <c r="CY179" i="29"/>
  <c r="CW179" i="29"/>
  <c r="CW698" i="29" s="1"/>
  <c r="CV179" i="29"/>
  <c r="CV698" i="29" s="1"/>
  <c r="CU179" i="29"/>
  <c r="CU698" i="29" s="1"/>
  <c r="CT179" i="29"/>
  <c r="CT698" i="29" s="1"/>
  <c r="CS179" i="29"/>
  <c r="CR179" i="29"/>
  <c r="CR698" i="29" s="1"/>
  <c r="CQ179" i="29"/>
  <c r="CQ698" i="29" s="1"/>
  <c r="CP179" i="29"/>
  <c r="CP698" i="29" s="1"/>
  <c r="CO179" i="29"/>
  <c r="CO698" i="29" s="1"/>
  <c r="CM179" i="29"/>
  <c r="CM698" i="29" s="1"/>
  <c r="CL179" i="29"/>
  <c r="CL698" i="29" s="1"/>
  <c r="CK179" i="29"/>
  <c r="CK698" i="29" s="1"/>
  <c r="CJ179" i="29"/>
  <c r="CJ698" i="29" s="1"/>
  <c r="CH179" i="29"/>
  <c r="CH698" i="29" s="1"/>
  <c r="CG179" i="29"/>
  <c r="CG698" i="29" s="1"/>
  <c r="CF179" i="29"/>
  <c r="CF698" i="29" s="1"/>
  <c r="CE179" i="29"/>
  <c r="CE698" i="29" s="1"/>
  <c r="CC179" i="29"/>
  <c r="CC698" i="29" s="1"/>
  <c r="CB179" i="29"/>
  <c r="CB698" i="29" s="1"/>
  <c r="CA179" i="29"/>
  <c r="BZ179" i="29"/>
  <c r="BZ698" i="29" s="1"/>
  <c r="BX179" i="29"/>
  <c r="BX698" i="29" s="1"/>
  <c r="BW179" i="29"/>
  <c r="BW698" i="29" s="1"/>
  <c r="BV179" i="29"/>
  <c r="BV698" i="29" s="1"/>
  <c r="BU179" i="29"/>
  <c r="BS179" i="29"/>
  <c r="BR179" i="29"/>
  <c r="BR698" i="29" s="1"/>
  <c r="BQ179" i="29"/>
  <c r="BQ698" i="29" s="1"/>
  <c r="BP179" i="29"/>
  <c r="BP698" i="29" s="1"/>
  <c r="BN179" i="29"/>
  <c r="BN698" i="29" s="1"/>
  <c r="BM179" i="29"/>
  <c r="BM698" i="29" s="1"/>
  <c r="BL179" i="29"/>
  <c r="BL698" i="29" s="1"/>
  <c r="BK179" i="29"/>
  <c r="BI179" i="29"/>
  <c r="BI698" i="29" s="1"/>
  <c r="BH179" i="29"/>
  <c r="BH698" i="29" s="1"/>
  <c r="BG179" i="29"/>
  <c r="BG698" i="29" s="1"/>
  <c r="BF179" i="29"/>
  <c r="BF698" i="29" s="1"/>
  <c r="BD179" i="29"/>
  <c r="BD698" i="29" s="1"/>
  <c r="BC179" i="29"/>
  <c r="BC698" i="29" s="1"/>
  <c r="BB179" i="29"/>
  <c r="BB698" i="29" s="1"/>
  <c r="BA179" i="29"/>
  <c r="BA698" i="29" s="1"/>
  <c r="AY179" i="29"/>
  <c r="AY698" i="29" s="1"/>
  <c r="AX179" i="29"/>
  <c r="AX698" i="29" s="1"/>
  <c r="AW179" i="29"/>
  <c r="AW698" i="29" s="1"/>
  <c r="AV179" i="29"/>
  <c r="AU179" i="29"/>
  <c r="AT179" i="29"/>
  <c r="AT698" i="29" s="1"/>
  <c r="AS179" i="29"/>
  <c r="AS698" i="29" s="1"/>
  <c r="AR179" i="29"/>
  <c r="AR698" i="29" s="1"/>
  <c r="AQ179" i="29"/>
  <c r="AQ698" i="29" s="1"/>
  <c r="AO179" i="29"/>
  <c r="AO698" i="29" s="1"/>
  <c r="AN179" i="29"/>
  <c r="AN698" i="29" s="1"/>
  <c r="AM179" i="29"/>
  <c r="AL179" i="29"/>
  <c r="AL698" i="29" s="1"/>
  <c r="AJ179" i="29"/>
  <c r="AJ698" i="29" s="1"/>
  <c r="AI179" i="29"/>
  <c r="AI698" i="29" s="1"/>
  <c r="AH179" i="29"/>
  <c r="AH698" i="29" s="1"/>
  <c r="AG179" i="29"/>
  <c r="AE179" i="29"/>
  <c r="AE698" i="29" s="1"/>
  <c r="AD179" i="29"/>
  <c r="AD698" i="29" s="1"/>
  <c r="AC179" i="29"/>
  <c r="AC698" i="29" s="1"/>
  <c r="AB179" i="29"/>
  <c r="AB698" i="29" s="1"/>
  <c r="AF698" i="29" s="1"/>
  <c r="Z179" i="29"/>
  <c r="Z698" i="29" s="1"/>
  <c r="Y179" i="29"/>
  <c r="Y698" i="29" s="1"/>
  <c r="X179" i="29"/>
  <c r="X698" i="29" s="1"/>
  <c r="W179" i="29"/>
  <c r="U179" i="29"/>
  <c r="U698" i="29" s="1"/>
  <c r="T179" i="29"/>
  <c r="T698" i="29" s="1"/>
  <c r="S179" i="29"/>
  <c r="S698" i="29" s="1"/>
  <c r="R179" i="29"/>
  <c r="R698" i="29" s="1"/>
  <c r="P179" i="29"/>
  <c r="P698" i="29" s="1"/>
  <c r="O179" i="29"/>
  <c r="O698" i="29" s="1"/>
  <c r="N179" i="29"/>
  <c r="N698" i="29" s="1"/>
  <c r="M179" i="29"/>
  <c r="M698" i="29" s="1"/>
  <c r="K179" i="29"/>
  <c r="K698" i="29" s="1"/>
  <c r="J179" i="29"/>
  <c r="J698" i="29" s="1"/>
  <c r="I179" i="29"/>
  <c r="I698" i="29" s="1"/>
  <c r="H179" i="29"/>
  <c r="H698" i="29" s="1"/>
  <c r="G179" i="29"/>
  <c r="F179" i="29"/>
  <c r="F698" i="29" s="1"/>
  <c r="E179" i="29"/>
  <c r="E698" i="29" s="1"/>
  <c r="D179" i="29"/>
  <c r="D698" i="29" s="1"/>
  <c r="C179" i="29"/>
  <c r="C698" i="29" s="1"/>
  <c r="DD178" i="29"/>
  <c r="DD697" i="29" s="1"/>
  <c r="DB178" i="29"/>
  <c r="DB697" i="29" s="1"/>
  <c r="DA178" i="29"/>
  <c r="DA697" i="29" s="1"/>
  <c r="CZ178" i="29"/>
  <c r="CZ697" i="29" s="1"/>
  <c r="CY178" i="29"/>
  <c r="CY697" i="29" s="1"/>
  <c r="CW178" i="29"/>
  <c r="CW697" i="29" s="1"/>
  <c r="CV178" i="29"/>
  <c r="CV697" i="29" s="1"/>
  <c r="CU178" i="29"/>
  <c r="CU697" i="29" s="1"/>
  <c r="CT178" i="29"/>
  <c r="CT697" i="29" s="1"/>
  <c r="CS178" i="29"/>
  <c r="CR178" i="29"/>
  <c r="CR697" i="29" s="1"/>
  <c r="CQ178" i="29"/>
  <c r="CQ697" i="29" s="1"/>
  <c r="CP178" i="29"/>
  <c r="CP697" i="29" s="1"/>
  <c r="CO178" i="29"/>
  <c r="CO697" i="29" s="1"/>
  <c r="CM178" i="29"/>
  <c r="CM697" i="29" s="1"/>
  <c r="CL178" i="29"/>
  <c r="CL697" i="29" s="1"/>
  <c r="CK178" i="29"/>
  <c r="CJ178" i="29"/>
  <c r="CJ697" i="29" s="1"/>
  <c r="CH178" i="29"/>
  <c r="CH697" i="29" s="1"/>
  <c r="CG178" i="29"/>
  <c r="CG697" i="29" s="1"/>
  <c r="CF178" i="29"/>
  <c r="CF697" i="29" s="1"/>
  <c r="CE178" i="29"/>
  <c r="CC178" i="29"/>
  <c r="CB178" i="29"/>
  <c r="CB697" i="29" s="1"/>
  <c r="CA178" i="29"/>
  <c r="CA697" i="29" s="1"/>
  <c r="BZ178" i="29"/>
  <c r="BZ697" i="29" s="1"/>
  <c r="BX178" i="29"/>
  <c r="BX697" i="29" s="1"/>
  <c r="BW178" i="29"/>
  <c r="BW697" i="29" s="1"/>
  <c r="BV178" i="29"/>
  <c r="BV697" i="29" s="1"/>
  <c r="BU178" i="29"/>
  <c r="BS178" i="29"/>
  <c r="BS697" i="29" s="1"/>
  <c r="BR178" i="29"/>
  <c r="BR697" i="29" s="1"/>
  <c r="BQ178" i="29"/>
  <c r="BQ697" i="29" s="1"/>
  <c r="BP178" i="29"/>
  <c r="BP697" i="29" s="1"/>
  <c r="BN178" i="29"/>
  <c r="BN697" i="29" s="1"/>
  <c r="BM178" i="29"/>
  <c r="BM697" i="29" s="1"/>
  <c r="BL178" i="29"/>
  <c r="BL697" i="29" s="1"/>
  <c r="BK178" i="29"/>
  <c r="BK697" i="29" s="1"/>
  <c r="BI178" i="29"/>
  <c r="BI697" i="29" s="1"/>
  <c r="BH178" i="29"/>
  <c r="BH697" i="29" s="1"/>
  <c r="BG178" i="29"/>
  <c r="BG697" i="29" s="1"/>
  <c r="BF178" i="29"/>
  <c r="BE178" i="29"/>
  <c r="BD178" i="29"/>
  <c r="BD697" i="29" s="1"/>
  <c r="BC178" i="29"/>
  <c r="BC697" i="29" s="1"/>
  <c r="BB178" i="29"/>
  <c r="BB697" i="29" s="1"/>
  <c r="BA178" i="29"/>
  <c r="BA697" i="29" s="1"/>
  <c r="AY178" i="29"/>
  <c r="AY697" i="29" s="1"/>
  <c r="AX178" i="29"/>
  <c r="AX697" i="29" s="1"/>
  <c r="AW178" i="29"/>
  <c r="AV178" i="29"/>
  <c r="AV697" i="29" s="1"/>
  <c r="AT178" i="29"/>
  <c r="AT697" i="29" s="1"/>
  <c r="AS178" i="29"/>
  <c r="AS697" i="29" s="1"/>
  <c r="AR178" i="29"/>
  <c r="AR697" i="29" s="1"/>
  <c r="AQ178" i="29"/>
  <c r="AO178" i="29"/>
  <c r="AO697" i="29" s="1"/>
  <c r="AN178" i="29"/>
  <c r="AN697" i="29" s="1"/>
  <c r="AM178" i="29"/>
  <c r="AM697" i="29" s="1"/>
  <c r="AL178" i="29"/>
  <c r="AL697" i="29" s="1"/>
  <c r="AP697" i="29" s="1"/>
  <c r="AJ178" i="29"/>
  <c r="AJ697" i="29" s="1"/>
  <c r="AI178" i="29"/>
  <c r="AI697" i="29" s="1"/>
  <c r="AH178" i="29"/>
  <c r="AH697" i="29" s="1"/>
  <c r="AG178" i="29"/>
  <c r="AE178" i="29"/>
  <c r="AE697" i="29" s="1"/>
  <c r="AD178" i="29"/>
  <c r="AD697" i="29" s="1"/>
  <c r="AC178" i="29"/>
  <c r="AC697" i="29" s="1"/>
  <c r="AB178" i="29"/>
  <c r="AB697" i="29" s="1"/>
  <c r="AA178" i="29"/>
  <c r="Z178" i="29"/>
  <c r="Z697" i="29" s="1"/>
  <c r="Y178" i="29"/>
  <c r="Y697" i="29" s="1"/>
  <c r="X178" i="29"/>
  <c r="X697" i="29" s="1"/>
  <c r="W178" i="29"/>
  <c r="W697" i="29" s="1"/>
  <c r="U178" i="29"/>
  <c r="U697" i="29" s="1"/>
  <c r="T178" i="29"/>
  <c r="T697" i="29" s="1"/>
  <c r="S178" i="29"/>
  <c r="S697" i="29" s="1"/>
  <c r="R178" i="29"/>
  <c r="R697" i="29" s="1"/>
  <c r="P178" i="29"/>
  <c r="P697" i="29" s="1"/>
  <c r="O178" i="29"/>
  <c r="O697" i="29" s="1"/>
  <c r="N178" i="29"/>
  <c r="N697" i="29" s="1"/>
  <c r="M178" i="29"/>
  <c r="M697" i="29" s="1"/>
  <c r="K178" i="29"/>
  <c r="K697" i="29" s="1"/>
  <c r="J178" i="29"/>
  <c r="J697" i="29" s="1"/>
  <c r="I178" i="29"/>
  <c r="H178" i="29"/>
  <c r="H697" i="29" s="1"/>
  <c r="F178" i="29"/>
  <c r="F697" i="29" s="1"/>
  <c r="E178" i="29"/>
  <c r="E697" i="29" s="1"/>
  <c r="D178" i="29"/>
  <c r="D697" i="29" s="1"/>
  <c r="C178" i="29"/>
  <c r="DD177" i="29"/>
  <c r="DD696" i="29" s="1"/>
  <c r="DC177" i="29"/>
  <c r="DB177" i="29"/>
  <c r="DB696" i="29" s="1"/>
  <c r="DA177" i="29"/>
  <c r="DA696" i="29" s="1"/>
  <c r="CZ177" i="29"/>
  <c r="CZ696" i="29" s="1"/>
  <c r="CY177" i="29"/>
  <c r="CY696" i="29" s="1"/>
  <c r="CW177" i="29"/>
  <c r="CW696" i="29" s="1"/>
  <c r="CV177" i="29"/>
  <c r="CV696" i="29" s="1"/>
  <c r="CU177" i="29"/>
  <c r="CT177" i="29"/>
  <c r="CT696" i="29" s="1"/>
  <c r="CR177" i="29"/>
  <c r="CR696" i="29" s="1"/>
  <c r="CQ177" i="29"/>
  <c r="CQ696" i="29" s="1"/>
  <c r="CP177" i="29"/>
  <c r="CP696" i="29" s="1"/>
  <c r="CO177" i="29"/>
  <c r="CN177" i="29"/>
  <c r="CM177" i="29"/>
  <c r="CM696" i="29" s="1"/>
  <c r="CL177" i="29"/>
  <c r="CL696" i="29" s="1"/>
  <c r="CK177" i="29"/>
  <c r="CK696" i="29" s="1"/>
  <c r="CJ177" i="29"/>
  <c r="CJ696" i="29" s="1"/>
  <c r="CH177" i="29"/>
  <c r="CH696" i="29" s="1"/>
  <c r="CG177" i="29"/>
  <c r="CG696" i="29" s="1"/>
  <c r="CF177" i="29"/>
  <c r="CF696" i="29" s="1"/>
  <c r="CE177" i="29"/>
  <c r="CC177" i="29"/>
  <c r="CC696" i="29" s="1"/>
  <c r="CB177" i="29"/>
  <c r="CB696" i="29" s="1"/>
  <c r="CA177" i="29"/>
  <c r="CA696" i="29" s="1"/>
  <c r="BZ177" i="29"/>
  <c r="BZ696" i="29" s="1"/>
  <c r="BY177" i="29"/>
  <c r="BX177" i="29"/>
  <c r="BX696" i="29" s="1"/>
  <c r="BW177" i="29"/>
  <c r="BW696" i="29" s="1"/>
  <c r="BV177" i="29"/>
  <c r="BV696" i="29" s="1"/>
  <c r="BU177" i="29"/>
  <c r="BU696" i="29" s="1"/>
  <c r="BS177" i="29"/>
  <c r="BS696" i="29" s="1"/>
  <c r="BR177" i="29"/>
  <c r="BR696" i="29" s="1"/>
  <c r="BQ177" i="29"/>
  <c r="BP177" i="29"/>
  <c r="BP696" i="29" s="1"/>
  <c r="BN177" i="29"/>
  <c r="BN696" i="29" s="1"/>
  <c r="BM177" i="29"/>
  <c r="BM696" i="29" s="1"/>
  <c r="BL177" i="29"/>
  <c r="BL696" i="29" s="1"/>
  <c r="BK177" i="29"/>
  <c r="BK696" i="29" s="1"/>
  <c r="BI177" i="29"/>
  <c r="BI696" i="29" s="1"/>
  <c r="BH177" i="29"/>
  <c r="BH696" i="29" s="1"/>
  <c r="BG177" i="29"/>
  <c r="BF177" i="29"/>
  <c r="BF696" i="29" s="1"/>
  <c r="BD177" i="29"/>
  <c r="BD696" i="29" s="1"/>
  <c r="BC177" i="29"/>
  <c r="BC696" i="29" s="1"/>
  <c r="BB177" i="29"/>
  <c r="BB696" i="29" s="1"/>
  <c r="BA177" i="29"/>
  <c r="AY177" i="29"/>
  <c r="AY696" i="29" s="1"/>
  <c r="AX177" i="29"/>
  <c r="AX696" i="29" s="1"/>
  <c r="AW177" i="29"/>
  <c r="AW696" i="29" s="1"/>
  <c r="AV177" i="29"/>
  <c r="AT177" i="29"/>
  <c r="AT696" i="29" s="1"/>
  <c r="AS177" i="29"/>
  <c r="AS696" i="29" s="1"/>
  <c r="AR177" i="29"/>
  <c r="AR696" i="29" s="1"/>
  <c r="AQ177" i="29"/>
  <c r="AO177" i="29"/>
  <c r="AO696" i="29" s="1"/>
  <c r="AN177" i="29"/>
  <c r="AN696" i="29" s="1"/>
  <c r="AM177" i="29"/>
  <c r="AM696" i="29" s="1"/>
  <c r="AL177" i="29"/>
  <c r="AL696" i="29" s="1"/>
  <c r="AJ177" i="29"/>
  <c r="AJ696" i="29" s="1"/>
  <c r="AI177" i="29"/>
  <c r="AH177" i="29"/>
  <c r="AH696" i="29" s="1"/>
  <c r="AG177" i="29"/>
  <c r="AG696" i="29" s="1"/>
  <c r="AE177" i="29"/>
  <c r="AE696" i="29" s="1"/>
  <c r="AD177" i="29"/>
  <c r="AD696" i="29" s="1"/>
  <c r="AC177" i="29"/>
  <c r="AC696" i="29" s="1"/>
  <c r="AB177" i="29"/>
  <c r="AB696" i="29" s="1"/>
  <c r="AF696" i="29" s="1"/>
  <c r="AA177" i="29"/>
  <c r="Z177" i="29"/>
  <c r="Z696" i="29" s="1"/>
  <c r="Y177" i="29"/>
  <c r="Y696" i="29" s="1"/>
  <c r="X177" i="29"/>
  <c r="X696" i="29" s="1"/>
  <c r="W177" i="29"/>
  <c r="W696" i="29" s="1"/>
  <c r="U177" i="29"/>
  <c r="U696" i="29" s="1"/>
  <c r="T177" i="29"/>
  <c r="T696" i="29" s="1"/>
  <c r="S177" i="29"/>
  <c r="R177" i="29"/>
  <c r="R696" i="29" s="1"/>
  <c r="P177" i="29"/>
  <c r="P696" i="29" s="1"/>
  <c r="O177" i="29"/>
  <c r="O696" i="29" s="1"/>
  <c r="N177" i="29"/>
  <c r="N696" i="29" s="1"/>
  <c r="M177" i="29"/>
  <c r="L177" i="29"/>
  <c r="K177" i="29"/>
  <c r="K696" i="29" s="1"/>
  <c r="J177" i="29"/>
  <c r="J696" i="29" s="1"/>
  <c r="I177" i="29"/>
  <c r="I696" i="29" s="1"/>
  <c r="H177" i="29"/>
  <c r="H696" i="29" s="1"/>
  <c r="F177" i="29"/>
  <c r="F696" i="29" s="1"/>
  <c r="E177" i="29"/>
  <c r="E696" i="29" s="1"/>
  <c r="D177" i="29"/>
  <c r="D696" i="29" s="1"/>
  <c r="C177" i="29"/>
  <c r="DD176" i="29"/>
  <c r="DD695" i="29" s="1"/>
  <c r="DB176" i="29"/>
  <c r="DB695" i="29" s="1"/>
  <c r="DA176" i="29"/>
  <c r="DA695" i="29" s="1"/>
  <c r="CZ176" i="29"/>
  <c r="CZ695" i="29" s="1"/>
  <c r="CY176" i="29"/>
  <c r="CW176" i="29"/>
  <c r="CW695" i="29" s="1"/>
  <c r="CV176" i="29"/>
  <c r="CV695" i="29" s="1"/>
  <c r="CU176" i="29"/>
  <c r="CU695" i="29" s="1"/>
  <c r="CT176" i="29"/>
  <c r="CT695" i="29" s="1"/>
  <c r="CX695" i="29" s="1"/>
  <c r="CR176" i="29"/>
  <c r="CR695" i="29" s="1"/>
  <c r="CQ176" i="29"/>
  <c r="CQ695" i="29" s="1"/>
  <c r="CP176" i="29"/>
  <c r="CP695" i="29" s="1"/>
  <c r="CO176" i="29"/>
  <c r="CM176" i="29"/>
  <c r="CM695" i="29" s="1"/>
  <c r="CL176" i="29"/>
  <c r="CL695" i="29" s="1"/>
  <c r="CK176" i="29"/>
  <c r="CK695" i="29" s="1"/>
  <c r="CJ176" i="29"/>
  <c r="CJ695" i="29" s="1"/>
  <c r="CH176" i="29"/>
  <c r="CH695" i="29" s="1"/>
  <c r="CG176" i="29"/>
  <c r="CG695" i="29" s="1"/>
  <c r="CF176" i="29"/>
  <c r="CF695" i="29" s="1"/>
  <c r="CE176" i="29"/>
  <c r="CE695" i="29" s="1"/>
  <c r="CD176" i="29"/>
  <c r="CC176" i="29"/>
  <c r="CC695" i="29" s="1"/>
  <c r="CB176" i="29"/>
  <c r="CB695" i="29" s="1"/>
  <c r="CA176" i="29"/>
  <c r="CA695" i="29" s="1"/>
  <c r="BZ176" i="29"/>
  <c r="BZ695" i="29" s="1"/>
  <c r="BX176" i="29"/>
  <c r="BX695" i="29" s="1"/>
  <c r="BW176" i="29"/>
  <c r="BW695" i="29" s="1"/>
  <c r="BV176" i="29"/>
  <c r="BV695" i="29" s="1"/>
  <c r="BU176" i="29"/>
  <c r="BU695" i="29" s="1"/>
  <c r="BS176" i="29"/>
  <c r="BS695" i="29" s="1"/>
  <c r="BR176" i="29"/>
  <c r="BR695" i="29" s="1"/>
  <c r="BQ176" i="29"/>
  <c r="BP176" i="29"/>
  <c r="BP695" i="29" s="1"/>
  <c r="BN176" i="29"/>
  <c r="BN695" i="29" s="1"/>
  <c r="BM176" i="29"/>
  <c r="BM695" i="29" s="1"/>
  <c r="BL176" i="29"/>
  <c r="BL695" i="29" s="1"/>
  <c r="BK176" i="29"/>
  <c r="BI176" i="29"/>
  <c r="BH176" i="29"/>
  <c r="BH695" i="29" s="1"/>
  <c r="BG176" i="29"/>
  <c r="BG695" i="29" s="1"/>
  <c r="BF176" i="29"/>
  <c r="BF695" i="29" s="1"/>
  <c r="BD176" i="29"/>
  <c r="BD695" i="29" s="1"/>
  <c r="BC176" i="29"/>
  <c r="BC695" i="29" s="1"/>
  <c r="BB176" i="29"/>
  <c r="BB695" i="29" s="1"/>
  <c r="BA176" i="29"/>
  <c r="AY176" i="29"/>
  <c r="AY695" i="29" s="1"/>
  <c r="AX176" i="29"/>
  <c r="AX695" i="29" s="1"/>
  <c r="AW176" i="29"/>
  <c r="AW695" i="29" s="1"/>
  <c r="AV176" i="29"/>
  <c r="AV695" i="29" s="1"/>
  <c r="AT176" i="29"/>
  <c r="AT695" i="29" s="1"/>
  <c r="AS176" i="29"/>
  <c r="AS695" i="29" s="1"/>
  <c r="AR176" i="29"/>
  <c r="AR695" i="29" s="1"/>
  <c r="AQ176" i="29"/>
  <c r="AQ695" i="29" s="1"/>
  <c r="AO176" i="29"/>
  <c r="AO695" i="29" s="1"/>
  <c r="AN176" i="29"/>
  <c r="AN695" i="29" s="1"/>
  <c r="AM176" i="29"/>
  <c r="AM695" i="29" s="1"/>
  <c r="AL176" i="29"/>
  <c r="AK176" i="29"/>
  <c r="AJ176" i="29"/>
  <c r="AJ695" i="29" s="1"/>
  <c r="AI176" i="29"/>
  <c r="AI695" i="29" s="1"/>
  <c r="AH176" i="29"/>
  <c r="AH695" i="29" s="1"/>
  <c r="AG176" i="29"/>
  <c r="AG695" i="29" s="1"/>
  <c r="AE176" i="29"/>
  <c r="AE695" i="29" s="1"/>
  <c r="AD176" i="29"/>
  <c r="AD695" i="29" s="1"/>
  <c r="AC176" i="29"/>
  <c r="AB176" i="29"/>
  <c r="AB695" i="29" s="1"/>
  <c r="Z176" i="29"/>
  <c r="Z695" i="29" s="1"/>
  <c r="Y176" i="29"/>
  <c r="Y695" i="29" s="1"/>
  <c r="X176" i="29"/>
  <c r="X695" i="29" s="1"/>
  <c r="W176" i="29"/>
  <c r="U176" i="29"/>
  <c r="U695" i="29" s="1"/>
  <c r="T176" i="29"/>
  <c r="T695" i="29" s="1"/>
  <c r="S176" i="29"/>
  <c r="S695" i="29" s="1"/>
  <c r="R176" i="29"/>
  <c r="R695" i="29" s="1"/>
  <c r="V695" i="29" s="1"/>
  <c r="P176" i="29"/>
  <c r="P695" i="29" s="1"/>
  <c r="O176" i="29"/>
  <c r="O695" i="29" s="1"/>
  <c r="N176" i="29"/>
  <c r="N695" i="29" s="1"/>
  <c r="M176" i="29"/>
  <c r="K176" i="29"/>
  <c r="K695" i="29" s="1"/>
  <c r="J176" i="29"/>
  <c r="J695" i="29" s="1"/>
  <c r="I176" i="29"/>
  <c r="I695" i="29" s="1"/>
  <c r="H176" i="29"/>
  <c r="H695" i="29" s="1"/>
  <c r="F176" i="29"/>
  <c r="F695" i="29" s="1"/>
  <c r="E176" i="29"/>
  <c r="E695" i="29" s="1"/>
  <c r="D176" i="29"/>
  <c r="D695" i="29" s="1"/>
  <c r="C176" i="29"/>
  <c r="C695" i="29" s="1"/>
  <c r="DD175" i="29"/>
  <c r="DD694" i="29" s="1"/>
  <c r="DB175" i="29"/>
  <c r="DB694" i="29" s="1"/>
  <c r="DA175" i="29"/>
  <c r="DA694" i="29" s="1"/>
  <c r="CZ175" i="29"/>
  <c r="CZ694" i="29" s="1"/>
  <c r="CY175" i="29"/>
  <c r="CW175" i="29"/>
  <c r="CW694" i="29" s="1"/>
  <c r="CV175" i="29"/>
  <c r="CV694" i="29" s="1"/>
  <c r="CU175" i="29"/>
  <c r="CU694" i="29" s="1"/>
  <c r="CT175" i="29"/>
  <c r="CT694" i="29" s="1"/>
  <c r="CR175" i="29"/>
  <c r="CR694" i="29" s="1"/>
  <c r="CQ175" i="29"/>
  <c r="CP175" i="29"/>
  <c r="CP694" i="29" s="1"/>
  <c r="CO175" i="29"/>
  <c r="CO694" i="29" s="1"/>
  <c r="CM175" i="29"/>
  <c r="CM694" i="29" s="1"/>
  <c r="CL175" i="29"/>
  <c r="CL694" i="29" s="1"/>
  <c r="CK175" i="29"/>
  <c r="CK694" i="29" s="1"/>
  <c r="CJ175" i="29"/>
  <c r="CJ694" i="29" s="1"/>
  <c r="CN694" i="29" s="1"/>
  <c r="CI175" i="29"/>
  <c r="CH175" i="29"/>
  <c r="CH694" i="29" s="1"/>
  <c r="CG175" i="29"/>
  <c r="CG694" i="29" s="1"/>
  <c r="CF175" i="29"/>
  <c r="CF694" i="29" s="1"/>
  <c r="CE175" i="29"/>
  <c r="CE694" i="29" s="1"/>
  <c r="CC175" i="29"/>
  <c r="CC694" i="29" s="1"/>
  <c r="CB175" i="29"/>
  <c r="CB694" i="29" s="1"/>
  <c r="CA175" i="29"/>
  <c r="BZ175" i="29"/>
  <c r="BZ694" i="29" s="1"/>
  <c r="BX175" i="29"/>
  <c r="BX694" i="29" s="1"/>
  <c r="BW175" i="29"/>
  <c r="BW694" i="29" s="1"/>
  <c r="BV175" i="29"/>
  <c r="BV694" i="29" s="1"/>
  <c r="BU175" i="29"/>
  <c r="BT175" i="29"/>
  <c r="BS175" i="29"/>
  <c r="BS694" i="29" s="1"/>
  <c r="BR175" i="29"/>
  <c r="BR694" i="29" s="1"/>
  <c r="BQ175" i="29"/>
  <c r="BQ694" i="29" s="1"/>
  <c r="BP175" i="29"/>
  <c r="BP694" i="29" s="1"/>
  <c r="BN175" i="29"/>
  <c r="BN694" i="29" s="1"/>
  <c r="BM175" i="29"/>
  <c r="BM694" i="29" s="1"/>
  <c r="BL175" i="29"/>
  <c r="BL694" i="29" s="1"/>
  <c r="BK175" i="29"/>
  <c r="BI175" i="29"/>
  <c r="BI694" i="29" s="1"/>
  <c r="BH175" i="29"/>
  <c r="BH694" i="29" s="1"/>
  <c r="BG175" i="29"/>
  <c r="BG694" i="29" s="1"/>
  <c r="BF175" i="29"/>
  <c r="BF694" i="29" s="1"/>
  <c r="BE175" i="29"/>
  <c r="BD175" i="29"/>
  <c r="BD694" i="29" s="1"/>
  <c r="BC175" i="29"/>
  <c r="BC694" i="29" s="1"/>
  <c r="BB175" i="29"/>
  <c r="BB694" i="29" s="1"/>
  <c r="BA175" i="29"/>
  <c r="BA694" i="29" s="1"/>
  <c r="AY175" i="29"/>
  <c r="AY694" i="29" s="1"/>
  <c r="AX175" i="29"/>
  <c r="AX694" i="29" s="1"/>
  <c r="AW175" i="29"/>
  <c r="AV175" i="29"/>
  <c r="AV694" i="29" s="1"/>
  <c r="AT175" i="29"/>
  <c r="AT694" i="29" s="1"/>
  <c r="AS175" i="29"/>
  <c r="AS694" i="29" s="1"/>
  <c r="AR175" i="29"/>
  <c r="AR694" i="29" s="1"/>
  <c r="AQ175" i="29"/>
  <c r="AQ694" i="29" s="1"/>
  <c r="AO175" i="29"/>
  <c r="AO694" i="29" s="1"/>
  <c r="AN175" i="29"/>
  <c r="AN694" i="29" s="1"/>
  <c r="AM175" i="29"/>
  <c r="AL175" i="29"/>
  <c r="AL694" i="29" s="1"/>
  <c r="AJ175" i="29"/>
  <c r="AJ694" i="29" s="1"/>
  <c r="AI175" i="29"/>
  <c r="AI694" i="29" s="1"/>
  <c r="AH175" i="29"/>
  <c r="AH694" i="29" s="1"/>
  <c r="AG175" i="29"/>
  <c r="AE175" i="29"/>
  <c r="AE694" i="29" s="1"/>
  <c r="AD175" i="29"/>
  <c r="AD694" i="29" s="1"/>
  <c r="AC175" i="29"/>
  <c r="AC694" i="29" s="1"/>
  <c r="AB175" i="29"/>
  <c r="Z175" i="29"/>
  <c r="Z694" i="29" s="1"/>
  <c r="Y175" i="29"/>
  <c r="Y694" i="29" s="1"/>
  <c r="X175" i="29"/>
  <c r="X694" i="29" s="1"/>
  <c r="W175" i="29"/>
  <c r="U175" i="29"/>
  <c r="U694" i="29" s="1"/>
  <c r="T175" i="29"/>
  <c r="T694" i="29" s="1"/>
  <c r="S175" i="29"/>
  <c r="S694" i="29" s="1"/>
  <c r="R175" i="29"/>
  <c r="R694" i="29" s="1"/>
  <c r="P175" i="29"/>
  <c r="P694" i="29" s="1"/>
  <c r="O175" i="29"/>
  <c r="N175" i="29"/>
  <c r="N694" i="29" s="1"/>
  <c r="M175" i="29"/>
  <c r="M694" i="29" s="1"/>
  <c r="K175" i="29"/>
  <c r="K694" i="29" s="1"/>
  <c r="J175" i="29"/>
  <c r="J694" i="29" s="1"/>
  <c r="I175" i="29"/>
  <c r="I694" i="29" s="1"/>
  <c r="H175" i="29"/>
  <c r="H694" i="29" s="1"/>
  <c r="L694" i="29" s="1"/>
  <c r="G175" i="29"/>
  <c r="F175" i="29"/>
  <c r="F694" i="29" s="1"/>
  <c r="E175" i="29"/>
  <c r="E694" i="29" s="1"/>
  <c r="D175" i="29"/>
  <c r="D694" i="29" s="1"/>
  <c r="C175" i="29"/>
  <c r="C694" i="29" s="1"/>
  <c r="DD174" i="29"/>
  <c r="DD693" i="29" s="1"/>
  <c r="DB174" i="29"/>
  <c r="DB693" i="29" s="1"/>
  <c r="DA174" i="29"/>
  <c r="CZ174" i="29"/>
  <c r="CZ693" i="29" s="1"/>
  <c r="CY174" i="29"/>
  <c r="CY693" i="29" s="1"/>
  <c r="CW174" i="29"/>
  <c r="CW693" i="29" s="1"/>
  <c r="CV174" i="29"/>
  <c r="CV693" i="29" s="1"/>
  <c r="CU174" i="29"/>
  <c r="CU693" i="29" s="1"/>
  <c r="CT174" i="29"/>
  <c r="CT693" i="29" s="1"/>
  <c r="CX693" i="29" s="1"/>
  <c r="CS174" i="29"/>
  <c r="CR174" i="29"/>
  <c r="CR693" i="29" s="1"/>
  <c r="CQ174" i="29"/>
  <c r="CQ693" i="29" s="1"/>
  <c r="CP174" i="29"/>
  <c r="CP693" i="29" s="1"/>
  <c r="CO174" i="29"/>
  <c r="CO693" i="29" s="1"/>
  <c r="CM174" i="29"/>
  <c r="CM693" i="29" s="1"/>
  <c r="CL174" i="29"/>
  <c r="CL693" i="29" s="1"/>
  <c r="CK174" i="29"/>
  <c r="CJ174" i="29"/>
  <c r="CJ693" i="29" s="1"/>
  <c r="CH174" i="29"/>
  <c r="CH693" i="29" s="1"/>
  <c r="CG174" i="29"/>
  <c r="CG693" i="29" s="1"/>
  <c r="CF174" i="29"/>
  <c r="CF693" i="29" s="1"/>
  <c r="CE174" i="29"/>
  <c r="CD174" i="29"/>
  <c r="CC174" i="29"/>
  <c r="CC693" i="29" s="1"/>
  <c r="CB174" i="29"/>
  <c r="CB693" i="29" s="1"/>
  <c r="CA174" i="29"/>
  <c r="CA693" i="29" s="1"/>
  <c r="BZ174" i="29"/>
  <c r="BZ693" i="29" s="1"/>
  <c r="BX174" i="29"/>
  <c r="BX693" i="29" s="1"/>
  <c r="BW174" i="29"/>
  <c r="BW693" i="29" s="1"/>
  <c r="BV174" i="29"/>
  <c r="BV693" i="29" s="1"/>
  <c r="BU174" i="29"/>
  <c r="BS174" i="29"/>
  <c r="BS693" i="29" s="1"/>
  <c r="BR174" i="29"/>
  <c r="BR693" i="29" s="1"/>
  <c r="BQ174" i="29"/>
  <c r="BQ693" i="29" s="1"/>
  <c r="BP174" i="29"/>
  <c r="BP693" i="29" s="1"/>
  <c r="BO174" i="29"/>
  <c r="BN174" i="29"/>
  <c r="BN693" i="29" s="1"/>
  <c r="BM174" i="29"/>
  <c r="BM693" i="29" s="1"/>
  <c r="BL174" i="29"/>
  <c r="BL693" i="29" s="1"/>
  <c r="BK174" i="29"/>
  <c r="BK693" i="29" s="1"/>
  <c r="BI174" i="29"/>
  <c r="BI693" i="29" s="1"/>
  <c r="BH174" i="29"/>
  <c r="BH693" i="29" s="1"/>
  <c r="BG174" i="29"/>
  <c r="BF174" i="29"/>
  <c r="BF693" i="29" s="1"/>
  <c r="BD174" i="29"/>
  <c r="BD693" i="29" s="1"/>
  <c r="BC174" i="29"/>
  <c r="BC693" i="29" s="1"/>
  <c r="BB174" i="29"/>
  <c r="BB693" i="29" s="1"/>
  <c r="BA174" i="29"/>
  <c r="BA693" i="29" s="1"/>
  <c r="AY174" i="29"/>
  <c r="AY693" i="29" s="1"/>
  <c r="AX174" i="29"/>
  <c r="AX693" i="29" s="1"/>
  <c r="AW174" i="29"/>
  <c r="AV174" i="29"/>
  <c r="AV693" i="29" s="1"/>
  <c r="AT174" i="29"/>
  <c r="AT693" i="29" s="1"/>
  <c r="AS174" i="29"/>
  <c r="AS693" i="29" s="1"/>
  <c r="AR174" i="29"/>
  <c r="AR693" i="29" s="1"/>
  <c r="AQ174" i="29"/>
  <c r="AO174" i="29"/>
  <c r="AN174" i="29"/>
  <c r="AN693" i="29" s="1"/>
  <c r="AM174" i="29"/>
  <c r="AM693" i="29" s="1"/>
  <c r="AL174" i="29"/>
  <c r="AJ174" i="29"/>
  <c r="AJ693" i="29" s="1"/>
  <c r="AI174" i="29"/>
  <c r="AI693" i="29" s="1"/>
  <c r="AH174" i="29"/>
  <c r="AH693" i="29" s="1"/>
  <c r="AG174" i="29"/>
  <c r="AE174" i="29"/>
  <c r="AE693" i="29" s="1"/>
  <c r="AD174" i="29"/>
  <c r="AD693" i="29" s="1"/>
  <c r="AC174" i="29"/>
  <c r="AC693" i="29" s="1"/>
  <c r="AB174" i="29"/>
  <c r="AB693" i="29" s="1"/>
  <c r="Z174" i="29"/>
  <c r="Z693" i="29" s="1"/>
  <c r="Y174" i="29"/>
  <c r="X174" i="29"/>
  <c r="X693" i="29" s="1"/>
  <c r="W174" i="29"/>
  <c r="W693" i="29" s="1"/>
  <c r="U174" i="29"/>
  <c r="U693" i="29" s="1"/>
  <c r="T174" i="29"/>
  <c r="T693" i="29" s="1"/>
  <c r="S174" i="29"/>
  <c r="S693" i="29" s="1"/>
  <c r="R174" i="29"/>
  <c r="R693" i="29" s="1"/>
  <c r="V693" i="29" s="1"/>
  <c r="Q174" i="29"/>
  <c r="P174" i="29"/>
  <c r="P693" i="29" s="1"/>
  <c r="O174" i="29"/>
  <c r="O693" i="29" s="1"/>
  <c r="N174" i="29"/>
  <c r="N693" i="29" s="1"/>
  <c r="M174" i="29"/>
  <c r="M693" i="29" s="1"/>
  <c r="K174" i="29"/>
  <c r="K693" i="29" s="1"/>
  <c r="J174" i="29"/>
  <c r="J693" i="29" s="1"/>
  <c r="I174" i="29"/>
  <c r="H174" i="29"/>
  <c r="H693" i="29" s="1"/>
  <c r="F174" i="29"/>
  <c r="F693" i="29" s="1"/>
  <c r="E174" i="29"/>
  <c r="E693" i="29" s="1"/>
  <c r="D174" i="29"/>
  <c r="D693" i="29" s="1"/>
  <c r="C174" i="29"/>
  <c r="DD173" i="29"/>
  <c r="DD692" i="29" s="1"/>
  <c r="DC173" i="29"/>
  <c r="DB173" i="29"/>
  <c r="DB692" i="29" s="1"/>
  <c r="DA173" i="29"/>
  <c r="DA692" i="29" s="1"/>
  <c r="CZ173" i="29"/>
  <c r="CZ692" i="29" s="1"/>
  <c r="CY173" i="29"/>
  <c r="CY692" i="29" s="1"/>
  <c r="CW173" i="29"/>
  <c r="CW692" i="29" s="1"/>
  <c r="CV173" i="29"/>
  <c r="CV692" i="29" s="1"/>
  <c r="CU173" i="29"/>
  <c r="CT173" i="29"/>
  <c r="CT692" i="29" s="1"/>
  <c r="CR173" i="29"/>
  <c r="CR692" i="29" s="1"/>
  <c r="CQ173" i="29"/>
  <c r="CQ692" i="29" s="1"/>
  <c r="CP173" i="29"/>
  <c r="CP692" i="29" s="1"/>
  <c r="CO173" i="29"/>
  <c r="CM173" i="29"/>
  <c r="CM692" i="29" s="1"/>
  <c r="CL173" i="29"/>
  <c r="CL692" i="29" s="1"/>
  <c r="CK173" i="29"/>
  <c r="CK692" i="29" s="1"/>
  <c r="CJ173" i="29"/>
  <c r="CJ692" i="29" s="1"/>
  <c r="CN692" i="29" s="1"/>
  <c r="CH173" i="29"/>
  <c r="CH692" i="29" s="1"/>
  <c r="CG173" i="29"/>
  <c r="CG692" i="29" s="1"/>
  <c r="CF173" i="29"/>
  <c r="CF692" i="29" s="1"/>
  <c r="CE173" i="29"/>
  <c r="CC173" i="29"/>
  <c r="CC692" i="29" s="1"/>
  <c r="CB173" i="29"/>
  <c r="CB692" i="29" s="1"/>
  <c r="CA173" i="29"/>
  <c r="CA692" i="29" s="1"/>
  <c r="BZ173" i="29"/>
  <c r="BZ692" i="29" s="1"/>
  <c r="BY173" i="29"/>
  <c r="BX173" i="29"/>
  <c r="BX692" i="29" s="1"/>
  <c r="BW173" i="29"/>
  <c r="BV173" i="29"/>
  <c r="BV692" i="29" s="1"/>
  <c r="BU173" i="29"/>
  <c r="BU692" i="29" s="1"/>
  <c r="BS173" i="29"/>
  <c r="BS692" i="29" s="1"/>
  <c r="BR173" i="29"/>
  <c r="BR692" i="29" s="1"/>
  <c r="BQ173" i="29"/>
  <c r="BQ692" i="29" s="1"/>
  <c r="BP173" i="29"/>
  <c r="BP692" i="29" s="1"/>
  <c r="BN173" i="29"/>
  <c r="BN692" i="29" s="1"/>
  <c r="BM173" i="29"/>
  <c r="BM692" i="29" s="1"/>
  <c r="BL173" i="29"/>
  <c r="BL692" i="29" s="1"/>
  <c r="BK173" i="29"/>
  <c r="BK692" i="29" s="1"/>
  <c r="BI173" i="29"/>
  <c r="BI692" i="29" s="1"/>
  <c r="BH173" i="29"/>
  <c r="BH692" i="29" s="1"/>
  <c r="BG173" i="29"/>
  <c r="BF173" i="29"/>
  <c r="BF692" i="29" s="1"/>
  <c r="BD173" i="29"/>
  <c r="BD692" i="29" s="1"/>
  <c r="BC173" i="29"/>
  <c r="BC692" i="29" s="1"/>
  <c r="BB173" i="29"/>
  <c r="BB692" i="29" s="1"/>
  <c r="BA173" i="29"/>
  <c r="AY173" i="29"/>
  <c r="AX173" i="29"/>
  <c r="AX692" i="29" s="1"/>
  <c r="AW173" i="29"/>
  <c r="AW692" i="29" s="1"/>
  <c r="AV173" i="29"/>
  <c r="AV692" i="29" s="1"/>
  <c r="AT173" i="29"/>
  <c r="AT692" i="29" s="1"/>
  <c r="AS173" i="29"/>
  <c r="AS692" i="29" s="1"/>
  <c r="AR173" i="29"/>
  <c r="AR692" i="29" s="1"/>
  <c r="AQ173" i="29"/>
  <c r="AO173" i="29"/>
  <c r="AO692" i="29" s="1"/>
  <c r="AN173" i="29"/>
  <c r="AN692" i="29" s="1"/>
  <c r="AM173" i="29"/>
  <c r="AM692" i="29" s="1"/>
  <c r="AL173" i="29"/>
  <c r="AL692" i="29" s="1"/>
  <c r="AJ173" i="29"/>
  <c r="AJ692" i="29" s="1"/>
  <c r="AI173" i="29"/>
  <c r="AI692" i="29" s="1"/>
  <c r="AH173" i="29"/>
  <c r="AH692" i="29" s="1"/>
  <c r="AG173" i="29"/>
  <c r="AG692" i="29" s="1"/>
  <c r="AE173" i="29"/>
  <c r="AE692" i="29" s="1"/>
  <c r="AD173" i="29"/>
  <c r="AD692" i="29" s="1"/>
  <c r="AC173" i="29"/>
  <c r="AC692" i="29" s="1"/>
  <c r="AB173" i="29"/>
  <c r="AA173" i="29"/>
  <c r="Z173" i="29"/>
  <c r="Z692" i="29" s="1"/>
  <c r="Y173" i="29"/>
  <c r="Y692" i="29" s="1"/>
  <c r="X173" i="29"/>
  <c r="X692" i="29" s="1"/>
  <c r="W173" i="29"/>
  <c r="W692" i="29" s="1"/>
  <c r="U173" i="29"/>
  <c r="U692" i="29" s="1"/>
  <c r="T173" i="29"/>
  <c r="T692" i="29" s="1"/>
  <c r="S173" i="29"/>
  <c r="R173" i="29"/>
  <c r="R692" i="29" s="1"/>
  <c r="P173" i="29"/>
  <c r="P692" i="29" s="1"/>
  <c r="O173" i="29"/>
  <c r="O692" i="29" s="1"/>
  <c r="N173" i="29"/>
  <c r="N692" i="29" s="1"/>
  <c r="M173" i="29"/>
  <c r="K173" i="29"/>
  <c r="K692" i="29" s="1"/>
  <c r="J173" i="29"/>
  <c r="J692" i="29" s="1"/>
  <c r="I173" i="29"/>
  <c r="I692" i="29" s="1"/>
  <c r="H173" i="29"/>
  <c r="H692" i="29" s="1"/>
  <c r="L692" i="29" s="1"/>
  <c r="F173" i="29"/>
  <c r="F692" i="29" s="1"/>
  <c r="E173" i="29"/>
  <c r="E692" i="29" s="1"/>
  <c r="D173" i="29"/>
  <c r="D692" i="29" s="1"/>
  <c r="C173" i="29"/>
  <c r="DD172" i="29"/>
  <c r="DD691" i="29" s="1"/>
  <c r="DB172" i="29"/>
  <c r="DB691" i="29" s="1"/>
  <c r="DA172" i="29"/>
  <c r="DA691" i="29" s="1"/>
  <c r="CZ172" i="29"/>
  <c r="CZ691" i="29" s="1"/>
  <c r="CY172" i="29"/>
  <c r="CW172" i="29"/>
  <c r="CV172" i="29"/>
  <c r="CV691" i="29" s="1"/>
  <c r="CU172" i="29"/>
  <c r="CU691" i="29" s="1"/>
  <c r="CT172" i="29"/>
  <c r="CR172" i="29"/>
  <c r="CR691" i="29" s="1"/>
  <c r="CQ172" i="29"/>
  <c r="CP172" i="29"/>
  <c r="CO172" i="29"/>
  <c r="CM172" i="29"/>
  <c r="CM691" i="29" s="1"/>
  <c r="CL172" i="29"/>
  <c r="CL691" i="29" s="1"/>
  <c r="CK172" i="29"/>
  <c r="CK691" i="29" s="1"/>
  <c r="CJ172" i="29"/>
  <c r="CJ691" i="29" s="1"/>
  <c r="CH172" i="29"/>
  <c r="CH691" i="29" s="1"/>
  <c r="CG172" i="29"/>
  <c r="CF172" i="29"/>
  <c r="CF691" i="29" s="1"/>
  <c r="CE172" i="29"/>
  <c r="CE691" i="29" s="1"/>
  <c r="CC172" i="29"/>
  <c r="CC691" i="29" s="1"/>
  <c r="CB172" i="29"/>
  <c r="CB691" i="29" s="1"/>
  <c r="CA172" i="29"/>
  <c r="BZ172" i="29"/>
  <c r="BZ691" i="29" s="1"/>
  <c r="BY172" i="29"/>
  <c r="BX172" i="29"/>
  <c r="BX691" i="29" s="1"/>
  <c r="BW172" i="29"/>
  <c r="BW691" i="29" s="1"/>
  <c r="BV172" i="29"/>
  <c r="BV691" i="29" s="1"/>
  <c r="BU172" i="29"/>
  <c r="BU691" i="29" s="1"/>
  <c r="BS172" i="29"/>
  <c r="BR172" i="29"/>
  <c r="BR691" i="29" s="1"/>
  <c r="BQ172" i="29"/>
  <c r="BP172" i="29"/>
  <c r="BP691" i="29" s="1"/>
  <c r="BN172" i="29"/>
  <c r="BN691" i="29" s="1"/>
  <c r="BM172" i="29"/>
  <c r="BM691" i="29" s="1"/>
  <c r="BL172" i="29"/>
  <c r="BL691" i="29" s="1"/>
  <c r="BK172" i="29"/>
  <c r="BJ172" i="29"/>
  <c r="BI172" i="29"/>
  <c r="BH172" i="29"/>
  <c r="BH691" i="29" s="1"/>
  <c r="BG172" i="29"/>
  <c r="BG691" i="29" s="1"/>
  <c r="BF172" i="29"/>
  <c r="BF691" i="29" s="1"/>
  <c r="BD172" i="29"/>
  <c r="BD691" i="29" s="1"/>
  <c r="BC172" i="29"/>
  <c r="BB172" i="29"/>
  <c r="BB691" i="29" s="1"/>
  <c r="BA172" i="29"/>
  <c r="AY172" i="29"/>
  <c r="AY691" i="29" s="1"/>
  <c r="AX172" i="29"/>
  <c r="AX691" i="29" s="1"/>
  <c r="AW172" i="29"/>
  <c r="AW691" i="29" s="1"/>
  <c r="AV172" i="29"/>
  <c r="AV691" i="29" s="1"/>
  <c r="AU172" i="29"/>
  <c r="AT172" i="29"/>
  <c r="AT691" i="29" s="1"/>
  <c r="AS172" i="29"/>
  <c r="AR172" i="29"/>
  <c r="AR691" i="29" s="1"/>
  <c r="AQ172" i="29"/>
  <c r="AQ691" i="29" s="1"/>
  <c r="AO172" i="29"/>
  <c r="AO691" i="29" s="1"/>
  <c r="AN172" i="29"/>
  <c r="AN691" i="29" s="1"/>
  <c r="AM172" i="29"/>
  <c r="AL172" i="29"/>
  <c r="AL691" i="29" s="1"/>
  <c r="AJ172" i="29"/>
  <c r="AJ691" i="29" s="1"/>
  <c r="AI172" i="29"/>
  <c r="AI691" i="29" s="1"/>
  <c r="AH172" i="29"/>
  <c r="AH691" i="29" s="1"/>
  <c r="AG172" i="29"/>
  <c r="AG691" i="29" s="1"/>
  <c r="AE172" i="29"/>
  <c r="AD172" i="29"/>
  <c r="AC172" i="29"/>
  <c r="AB172" i="29"/>
  <c r="AB691" i="29" s="1"/>
  <c r="Z172" i="29"/>
  <c r="Z691" i="29" s="1"/>
  <c r="Y172" i="29"/>
  <c r="Y691" i="29" s="1"/>
  <c r="X172" i="29"/>
  <c r="X691" i="29" s="1"/>
  <c r="W172" i="29"/>
  <c r="U172" i="29"/>
  <c r="T172" i="29"/>
  <c r="T691" i="29" s="1"/>
  <c r="S172" i="29"/>
  <c r="S691" i="29" s="1"/>
  <c r="R172" i="29"/>
  <c r="P172" i="29"/>
  <c r="P691" i="29" s="1"/>
  <c r="O172" i="29"/>
  <c r="N172" i="29"/>
  <c r="M172" i="29"/>
  <c r="K172" i="29"/>
  <c r="K691" i="29" s="1"/>
  <c r="J172" i="29"/>
  <c r="J691" i="29" s="1"/>
  <c r="I172" i="29"/>
  <c r="I691" i="29" s="1"/>
  <c r="H172" i="29"/>
  <c r="H691" i="29" s="1"/>
  <c r="F172" i="29"/>
  <c r="F691" i="29" s="1"/>
  <c r="E172" i="29"/>
  <c r="D172" i="29"/>
  <c r="D691" i="29" s="1"/>
  <c r="C172" i="29"/>
  <c r="C691" i="29" s="1"/>
  <c r="O170" i="29"/>
  <c r="DD169" i="29"/>
  <c r="DD687" i="29" s="1"/>
  <c r="DB169" i="29"/>
  <c r="DA169" i="29"/>
  <c r="DA687" i="29" s="1"/>
  <c r="CZ169" i="29"/>
  <c r="CZ687" i="29" s="1"/>
  <c r="CY169" i="29"/>
  <c r="CY687" i="29" s="1"/>
  <c r="CX169" i="29"/>
  <c r="CW169" i="29"/>
  <c r="CW687" i="29" s="1"/>
  <c r="CV169" i="29"/>
  <c r="CV687" i="29" s="1"/>
  <c r="CU169" i="29"/>
  <c r="CU687" i="29" s="1"/>
  <c r="CT169" i="29"/>
  <c r="CT687" i="29" s="1"/>
  <c r="CX687" i="29" s="1"/>
  <c r="CS169" i="29"/>
  <c r="CR169" i="29"/>
  <c r="CR687" i="29" s="1"/>
  <c r="CQ169" i="29"/>
  <c r="CQ687" i="29" s="1"/>
  <c r="CP169" i="29"/>
  <c r="CP687" i="29" s="1"/>
  <c r="CO169" i="29"/>
  <c r="CO687" i="29" s="1"/>
  <c r="CM169" i="29"/>
  <c r="CL169" i="29"/>
  <c r="CL687" i="29" s="1"/>
  <c r="CK169" i="29"/>
  <c r="CK687" i="29" s="1"/>
  <c r="CJ169" i="29"/>
  <c r="CJ687" i="29" s="1"/>
  <c r="CH169" i="29"/>
  <c r="CG169" i="29"/>
  <c r="CG687" i="29" s="1"/>
  <c r="CF169" i="29"/>
  <c r="CF687" i="29" s="1"/>
  <c r="CE169" i="29"/>
  <c r="CE687" i="29" s="1"/>
  <c r="CD169" i="29"/>
  <c r="CC169" i="29"/>
  <c r="CC687" i="29" s="1"/>
  <c r="CB169" i="29"/>
  <c r="CB687" i="29" s="1"/>
  <c r="CA169" i="29"/>
  <c r="CA687" i="29" s="1"/>
  <c r="BZ169" i="29"/>
  <c r="BZ687" i="29" s="1"/>
  <c r="CD687" i="29" s="1"/>
  <c r="BY169" i="29"/>
  <c r="BX169" i="29"/>
  <c r="BX687" i="29" s="1"/>
  <c r="BW169" i="29"/>
  <c r="BW687" i="29" s="1"/>
  <c r="BV169" i="29"/>
  <c r="BV687" i="29" s="1"/>
  <c r="BU169" i="29"/>
  <c r="BU687" i="29" s="1"/>
  <c r="BT169" i="29"/>
  <c r="BS169" i="29"/>
  <c r="BS687" i="29" s="1"/>
  <c r="BR169" i="29"/>
  <c r="BR687" i="29" s="1"/>
  <c r="BQ169" i="29"/>
  <c r="BQ687" i="29" s="1"/>
  <c r="BP169" i="29"/>
  <c r="BP687" i="29" s="1"/>
  <c r="BO169" i="29"/>
  <c r="BN169" i="29"/>
  <c r="BN687" i="29" s="1"/>
  <c r="BM169" i="29"/>
  <c r="BM687" i="29" s="1"/>
  <c r="BL169" i="29"/>
  <c r="BL687" i="29" s="1"/>
  <c r="BK169" i="29"/>
  <c r="BK687" i="29" s="1"/>
  <c r="BJ169" i="29"/>
  <c r="BI169" i="29"/>
  <c r="BI687" i="29" s="1"/>
  <c r="BH169" i="29"/>
  <c r="BH687" i="29" s="1"/>
  <c r="BG169" i="29"/>
  <c r="BG687" i="29" s="1"/>
  <c r="BF169" i="29"/>
  <c r="BF687" i="29" s="1"/>
  <c r="BE169" i="29"/>
  <c r="BD169" i="29"/>
  <c r="BD687" i="29" s="1"/>
  <c r="BC169" i="29"/>
  <c r="BC687" i="29" s="1"/>
  <c r="BB169" i="29"/>
  <c r="BB687" i="29" s="1"/>
  <c r="BA169" i="29"/>
  <c r="BA687" i="29" s="1"/>
  <c r="AY169" i="29"/>
  <c r="AX169" i="29"/>
  <c r="AX687" i="29" s="1"/>
  <c r="AW169" i="29"/>
  <c r="AW687" i="29" s="1"/>
  <c r="AV169" i="29"/>
  <c r="AV687" i="29" s="1"/>
  <c r="AT169" i="29"/>
  <c r="AS169" i="29"/>
  <c r="AS687" i="29" s="1"/>
  <c r="AR169" i="29"/>
  <c r="AR687" i="29" s="1"/>
  <c r="AQ169" i="29"/>
  <c r="AQ687" i="29" s="1"/>
  <c r="AO169" i="29"/>
  <c r="AN169" i="29"/>
  <c r="AN687" i="29" s="1"/>
  <c r="AM169" i="29"/>
  <c r="AM687" i="29" s="1"/>
  <c r="AL169" i="29"/>
  <c r="AL687" i="29" s="1"/>
  <c r="AK169" i="29"/>
  <c r="AJ169" i="29"/>
  <c r="AJ687" i="29" s="1"/>
  <c r="AI169" i="29"/>
  <c r="AI687" i="29" s="1"/>
  <c r="AH169" i="29"/>
  <c r="AH687" i="29" s="1"/>
  <c r="AG169" i="29"/>
  <c r="AG687" i="29" s="1"/>
  <c r="AK687" i="29" s="1"/>
  <c r="AF169" i="29"/>
  <c r="AE169" i="29"/>
  <c r="AE687" i="29" s="1"/>
  <c r="AD169" i="29"/>
  <c r="AD687" i="29" s="1"/>
  <c r="AC169" i="29"/>
  <c r="AC687" i="29" s="1"/>
  <c r="AB169" i="29"/>
  <c r="AB687" i="29" s="1"/>
  <c r="AA169" i="29"/>
  <c r="Z169" i="29"/>
  <c r="Z687" i="29" s="1"/>
  <c r="Y169" i="29"/>
  <c r="Y687" i="29" s="1"/>
  <c r="X169" i="29"/>
  <c r="X687" i="29" s="1"/>
  <c r="W169" i="29"/>
  <c r="W687" i="29" s="1"/>
  <c r="V169" i="29"/>
  <c r="U169" i="29"/>
  <c r="U687" i="29" s="1"/>
  <c r="T169" i="29"/>
  <c r="T687" i="29" s="1"/>
  <c r="S169" i="29"/>
  <c r="S687" i="29" s="1"/>
  <c r="R169" i="29"/>
  <c r="R687" i="29" s="1"/>
  <c r="Q169" i="29"/>
  <c r="P169" i="29"/>
  <c r="P687" i="29" s="1"/>
  <c r="O169" i="29"/>
  <c r="O687" i="29" s="1"/>
  <c r="N169" i="29"/>
  <c r="N687" i="29" s="1"/>
  <c r="M169" i="29"/>
  <c r="M687" i="29" s="1"/>
  <c r="K169" i="29"/>
  <c r="J169" i="29"/>
  <c r="J687" i="29" s="1"/>
  <c r="I169" i="29"/>
  <c r="I687" i="29" s="1"/>
  <c r="H169" i="29"/>
  <c r="H687" i="29" s="1"/>
  <c r="F169" i="29"/>
  <c r="E169" i="29"/>
  <c r="E687" i="29" s="1"/>
  <c r="D169" i="29"/>
  <c r="D687" i="29" s="1"/>
  <c r="C169" i="29"/>
  <c r="C687" i="29" s="1"/>
  <c r="DD168" i="29"/>
  <c r="DD686" i="29" s="1"/>
  <c r="DC168" i="29"/>
  <c r="DB168" i="29"/>
  <c r="DB686" i="29" s="1"/>
  <c r="DA168" i="29"/>
  <c r="DA686" i="29" s="1"/>
  <c r="CZ168" i="29"/>
  <c r="CZ686" i="29" s="1"/>
  <c r="CY168" i="29"/>
  <c r="CY686" i="29" s="1"/>
  <c r="CW168" i="29"/>
  <c r="CV168" i="29"/>
  <c r="CV686" i="29" s="1"/>
  <c r="CU168" i="29"/>
  <c r="CU686" i="29" s="1"/>
  <c r="CT168" i="29"/>
  <c r="CT686" i="29" s="1"/>
  <c r="CR168" i="29"/>
  <c r="CQ168" i="29"/>
  <c r="CQ686" i="29" s="1"/>
  <c r="CP168" i="29"/>
  <c r="CP686" i="29" s="1"/>
  <c r="CO168" i="29"/>
  <c r="CO686" i="29" s="1"/>
  <c r="CN168" i="29"/>
  <c r="CM168" i="29"/>
  <c r="CM686" i="29" s="1"/>
  <c r="CL168" i="29"/>
  <c r="CL686" i="29" s="1"/>
  <c r="CK168" i="29"/>
  <c r="CK686" i="29" s="1"/>
  <c r="CJ168" i="29"/>
  <c r="CJ686" i="29" s="1"/>
  <c r="CN686" i="29" s="1"/>
  <c r="CI168" i="29"/>
  <c r="CH168" i="29"/>
  <c r="CH686" i="29" s="1"/>
  <c r="CG168" i="29"/>
  <c r="CG686" i="29" s="1"/>
  <c r="CF168" i="29"/>
  <c r="CF686" i="29" s="1"/>
  <c r="CE168" i="29"/>
  <c r="CE686" i="29" s="1"/>
  <c r="CD168" i="29"/>
  <c r="CC168" i="29"/>
  <c r="CC686" i="29" s="1"/>
  <c r="CB168" i="29"/>
  <c r="CB686" i="29" s="1"/>
  <c r="CA168" i="29"/>
  <c r="CA686" i="29" s="1"/>
  <c r="BZ168" i="29"/>
  <c r="BZ686" i="29" s="1"/>
  <c r="BX168" i="29"/>
  <c r="BW168" i="29"/>
  <c r="BW686" i="29" s="1"/>
  <c r="BV168" i="29"/>
  <c r="BV686" i="29" s="1"/>
  <c r="BU168" i="29"/>
  <c r="BU686" i="29" s="1"/>
  <c r="BT168" i="29"/>
  <c r="BS168" i="29"/>
  <c r="BS686" i="29" s="1"/>
  <c r="BR168" i="29"/>
  <c r="BR686" i="29" s="1"/>
  <c r="BQ168" i="29"/>
  <c r="BQ686" i="29" s="1"/>
  <c r="BP168" i="29"/>
  <c r="BP686" i="29" s="1"/>
  <c r="BT686" i="29" s="1"/>
  <c r="BO168" i="29"/>
  <c r="BN168" i="29"/>
  <c r="BN686" i="29" s="1"/>
  <c r="BM168" i="29"/>
  <c r="BM686" i="29" s="1"/>
  <c r="BL168" i="29"/>
  <c r="BL686" i="29" s="1"/>
  <c r="BK168" i="29"/>
  <c r="BK686" i="29" s="1"/>
  <c r="BI168" i="29"/>
  <c r="BH168" i="29"/>
  <c r="BH686" i="29" s="1"/>
  <c r="BG168" i="29"/>
  <c r="BG686" i="29" s="1"/>
  <c r="BF168" i="29"/>
  <c r="BF686" i="29" s="1"/>
  <c r="BD168" i="29"/>
  <c r="BC168" i="29"/>
  <c r="BC686" i="29" s="1"/>
  <c r="BB168" i="29"/>
  <c r="BB686" i="29" s="1"/>
  <c r="BA168" i="29"/>
  <c r="BA686" i="29" s="1"/>
  <c r="AZ168" i="29"/>
  <c r="AY168" i="29"/>
  <c r="AY686" i="29" s="1"/>
  <c r="AX168" i="29"/>
  <c r="AX686" i="29" s="1"/>
  <c r="AW168" i="29"/>
  <c r="AW686" i="29" s="1"/>
  <c r="AV168" i="29"/>
  <c r="AV686" i="29" s="1"/>
  <c r="AZ686" i="29" s="1"/>
  <c r="AU168" i="29"/>
  <c r="AT168" i="29"/>
  <c r="AT686" i="29" s="1"/>
  <c r="AS168" i="29"/>
  <c r="AS686" i="29" s="1"/>
  <c r="AR168" i="29"/>
  <c r="AR686" i="29" s="1"/>
  <c r="AQ168" i="29"/>
  <c r="AQ686" i="29" s="1"/>
  <c r="AP168" i="29"/>
  <c r="AO168" i="29"/>
  <c r="AO686" i="29" s="1"/>
  <c r="AN168" i="29"/>
  <c r="AN686" i="29" s="1"/>
  <c r="AM168" i="29"/>
  <c r="AM686" i="29" s="1"/>
  <c r="AL168" i="29"/>
  <c r="AL686" i="29" s="1"/>
  <c r="AJ168" i="29"/>
  <c r="AJ686" i="29" s="1"/>
  <c r="AI168" i="29"/>
  <c r="AI686" i="29" s="1"/>
  <c r="AH168" i="29"/>
  <c r="AH686" i="29" s="1"/>
  <c r="AG168" i="29"/>
  <c r="AG686" i="29" s="1"/>
  <c r="AF168" i="29"/>
  <c r="AE168" i="29"/>
  <c r="AE686" i="29" s="1"/>
  <c r="AD168" i="29"/>
  <c r="AD686" i="29" s="1"/>
  <c r="AC168" i="29"/>
  <c r="AC686" i="29" s="1"/>
  <c r="AB168" i="29"/>
  <c r="AB686" i="29" s="1"/>
  <c r="AF686" i="29" s="1"/>
  <c r="AA168" i="29"/>
  <c r="Z168" i="29"/>
  <c r="Z686" i="29" s="1"/>
  <c r="Y168" i="29"/>
  <c r="Y686" i="29" s="1"/>
  <c r="X168" i="29"/>
  <c r="X686" i="29" s="1"/>
  <c r="W168" i="29"/>
  <c r="W686" i="29" s="1"/>
  <c r="U168" i="29"/>
  <c r="T168" i="29"/>
  <c r="T686" i="29" s="1"/>
  <c r="S168" i="29"/>
  <c r="S686" i="29" s="1"/>
  <c r="R168" i="29"/>
  <c r="R686" i="29" s="1"/>
  <c r="P168" i="29"/>
  <c r="O168" i="29"/>
  <c r="O686" i="29" s="1"/>
  <c r="N168" i="29"/>
  <c r="N686" i="29" s="1"/>
  <c r="M168" i="29"/>
  <c r="M686" i="29" s="1"/>
  <c r="K168" i="29"/>
  <c r="J168" i="29"/>
  <c r="J686" i="29" s="1"/>
  <c r="I168" i="29"/>
  <c r="I686" i="29" s="1"/>
  <c r="H168" i="29"/>
  <c r="H686" i="29" s="1"/>
  <c r="G168" i="29"/>
  <c r="F168" i="29"/>
  <c r="F686" i="29" s="1"/>
  <c r="E168" i="29"/>
  <c r="E686" i="29" s="1"/>
  <c r="D168" i="29"/>
  <c r="D686" i="29" s="1"/>
  <c r="C168" i="29"/>
  <c r="C686" i="29" s="1"/>
  <c r="G686" i="29" s="1"/>
  <c r="DD167" i="29"/>
  <c r="DD685" i="29" s="1"/>
  <c r="DB167" i="29"/>
  <c r="DA167" i="29"/>
  <c r="DA685" i="29" s="1"/>
  <c r="CZ167" i="29"/>
  <c r="CZ685" i="29" s="1"/>
  <c r="CY167" i="29"/>
  <c r="CY685" i="29" s="1"/>
  <c r="CX167" i="29"/>
  <c r="CW167" i="29"/>
  <c r="CW685" i="29" s="1"/>
  <c r="CV167" i="29"/>
  <c r="CV685" i="29" s="1"/>
  <c r="CU167" i="29"/>
  <c r="CU685" i="29" s="1"/>
  <c r="CT167" i="29"/>
  <c r="CT685" i="29" s="1"/>
  <c r="CS167" i="29"/>
  <c r="CR167" i="29"/>
  <c r="CR685" i="29" s="1"/>
  <c r="CQ167" i="29"/>
  <c r="CQ685" i="29" s="1"/>
  <c r="CP167" i="29"/>
  <c r="CP685" i="29" s="1"/>
  <c r="CO167" i="29"/>
  <c r="CO685" i="29" s="1"/>
  <c r="CN167" i="29"/>
  <c r="CM167" i="29"/>
  <c r="CM685" i="29" s="1"/>
  <c r="CL167" i="29"/>
  <c r="CL685" i="29" s="1"/>
  <c r="CK167" i="29"/>
  <c r="CK685" i="29" s="1"/>
  <c r="CJ167" i="29"/>
  <c r="CJ685" i="29" s="1"/>
  <c r="CH167" i="29"/>
  <c r="CG167" i="29"/>
  <c r="CG685" i="29" s="1"/>
  <c r="CF167" i="29"/>
  <c r="CF685" i="29" s="1"/>
  <c r="CE167" i="29"/>
  <c r="CE685" i="29" s="1"/>
  <c r="CD167" i="29"/>
  <c r="CC167" i="29"/>
  <c r="CC685" i="29" s="1"/>
  <c r="CB167" i="29"/>
  <c r="CB685" i="29" s="1"/>
  <c r="CA167" i="29"/>
  <c r="CA685" i="29" s="1"/>
  <c r="BZ167" i="29"/>
  <c r="BZ685" i="29" s="1"/>
  <c r="CD685" i="29" s="1"/>
  <c r="BY167" i="29"/>
  <c r="BX167" i="29"/>
  <c r="BX685" i="29" s="1"/>
  <c r="BW167" i="29"/>
  <c r="BW685" i="29" s="1"/>
  <c r="BV167" i="29"/>
  <c r="BV685" i="29" s="1"/>
  <c r="BU167" i="29"/>
  <c r="BU685" i="29" s="1"/>
  <c r="BS167" i="29"/>
  <c r="BR167" i="29"/>
  <c r="BR685" i="29" s="1"/>
  <c r="BQ167" i="29"/>
  <c r="BQ685" i="29" s="1"/>
  <c r="BP167" i="29"/>
  <c r="BP685" i="29" s="1"/>
  <c r="BN167" i="29"/>
  <c r="BM167" i="29"/>
  <c r="BM685" i="29" s="1"/>
  <c r="BL167" i="29"/>
  <c r="BL685" i="29" s="1"/>
  <c r="BK167" i="29"/>
  <c r="BK685" i="29" s="1"/>
  <c r="BI167" i="29"/>
  <c r="BI685" i="29" s="1"/>
  <c r="BH167" i="29"/>
  <c r="BH685" i="29" s="1"/>
  <c r="BG167" i="29"/>
  <c r="BG685" i="29" s="1"/>
  <c r="BF167" i="29"/>
  <c r="BF685" i="29" s="1"/>
  <c r="BJ685" i="29" s="1"/>
  <c r="BE167" i="29"/>
  <c r="BD167" i="29"/>
  <c r="BD685" i="29" s="1"/>
  <c r="BC167" i="29"/>
  <c r="BC685" i="29" s="1"/>
  <c r="BB167" i="29"/>
  <c r="BB685" i="29" s="1"/>
  <c r="BA167" i="29"/>
  <c r="BA685" i="29" s="1"/>
  <c r="AZ167" i="29"/>
  <c r="AY167" i="29"/>
  <c r="AY685" i="29" s="1"/>
  <c r="AX167" i="29"/>
  <c r="AX685" i="29" s="1"/>
  <c r="AW167" i="29"/>
  <c r="AW685" i="29" s="1"/>
  <c r="AV167" i="29"/>
  <c r="AV685" i="29" s="1"/>
  <c r="AU167" i="29"/>
  <c r="AT167" i="29"/>
  <c r="AT685" i="29" s="1"/>
  <c r="AS167" i="29"/>
  <c r="AS685" i="29" s="1"/>
  <c r="AR167" i="29"/>
  <c r="AR685" i="29" s="1"/>
  <c r="AQ167" i="29"/>
  <c r="AQ685" i="29" s="1"/>
  <c r="AP167" i="29"/>
  <c r="AO167" i="29"/>
  <c r="AO685" i="29" s="1"/>
  <c r="AN167" i="29"/>
  <c r="AN685" i="29" s="1"/>
  <c r="AM167" i="29"/>
  <c r="AM685" i="29" s="1"/>
  <c r="AL167" i="29"/>
  <c r="AL685" i="29" s="1"/>
  <c r="AK167" i="29"/>
  <c r="AJ167" i="29"/>
  <c r="AJ685" i="29" s="1"/>
  <c r="AI167" i="29"/>
  <c r="AI685" i="29" s="1"/>
  <c r="AH167" i="29"/>
  <c r="AH685" i="29" s="1"/>
  <c r="AG167" i="29"/>
  <c r="AG685" i="29" s="1"/>
  <c r="AE167" i="29"/>
  <c r="AD167" i="29"/>
  <c r="AD685" i="29" s="1"/>
  <c r="AC167" i="29"/>
  <c r="AC685" i="29" s="1"/>
  <c r="AB167" i="29"/>
  <c r="AB685" i="29" s="1"/>
  <c r="Z167" i="29"/>
  <c r="Y167" i="29"/>
  <c r="Y685" i="29" s="1"/>
  <c r="X167" i="29"/>
  <c r="X685" i="29" s="1"/>
  <c r="W167" i="29"/>
  <c r="W685" i="29" s="1"/>
  <c r="U167" i="29"/>
  <c r="T167" i="29"/>
  <c r="T685" i="29" s="1"/>
  <c r="S167" i="29"/>
  <c r="S685" i="29" s="1"/>
  <c r="R167" i="29"/>
  <c r="R685" i="29" s="1"/>
  <c r="Q167" i="29"/>
  <c r="P167" i="29"/>
  <c r="P685" i="29" s="1"/>
  <c r="O167" i="29"/>
  <c r="O685" i="29" s="1"/>
  <c r="N167" i="29"/>
  <c r="N685" i="29" s="1"/>
  <c r="M167" i="29"/>
  <c r="M685" i="29" s="1"/>
  <c r="Q685" i="29" s="1"/>
  <c r="L167" i="29"/>
  <c r="K167" i="29"/>
  <c r="K685" i="29" s="1"/>
  <c r="J167" i="29"/>
  <c r="J685" i="29" s="1"/>
  <c r="I167" i="29"/>
  <c r="I685" i="29" s="1"/>
  <c r="H167" i="29"/>
  <c r="H685" i="29" s="1"/>
  <c r="G167" i="29"/>
  <c r="F167" i="29"/>
  <c r="F685" i="29" s="1"/>
  <c r="E167" i="29"/>
  <c r="E685" i="29" s="1"/>
  <c r="D167" i="29"/>
  <c r="D685" i="29" s="1"/>
  <c r="C167" i="29"/>
  <c r="C685" i="29" s="1"/>
  <c r="DD166" i="29"/>
  <c r="DD684" i="29" s="1"/>
  <c r="DC166" i="29"/>
  <c r="DB166" i="29"/>
  <c r="DB684" i="29" s="1"/>
  <c r="DA166" i="29"/>
  <c r="DA684" i="29" s="1"/>
  <c r="CZ166" i="29"/>
  <c r="CZ684" i="29" s="1"/>
  <c r="CY166" i="29"/>
  <c r="CY684" i="29" s="1"/>
  <c r="DC684" i="29" s="1"/>
  <c r="CX166" i="29"/>
  <c r="CW166" i="29"/>
  <c r="CW684" i="29" s="1"/>
  <c r="CV166" i="29"/>
  <c r="CV684" i="29" s="1"/>
  <c r="CU166" i="29"/>
  <c r="CU684" i="29" s="1"/>
  <c r="CT166" i="29"/>
  <c r="CT684" i="29" s="1"/>
  <c r="CS166" i="29"/>
  <c r="CR166" i="29"/>
  <c r="CR684" i="29" s="1"/>
  <c r="CQ166" i="29"/>
  <c r="CQ684" i="29" s="1"/>
  <c r="CP166" i="29"/>
  <c r="CP684" i="29" s="1"/>
  <c r="CO166" i="29"/>
  <c r="CO684" i="29" s="1"/>
  <c r="CN166" i="29"/>
  <c r="CM166" i="29"/>
  <c r="CM684" i="29" s="1"/>
  <c r="CL166" i="29"/>
  <c r="CL684" i="29" s="1"/>
  <c r="CK166" i="29"/>
  <c r="CK684" i="29" s="1"/>
  <c r="CJ166" i="29"/>
  <c r="CJ684" i="29" s="1"/>
  <c r="CI166" i="29"/>
  <c r="CH166" i="29"/>
  <c r="CH684" i="29" s="1"/>
  <c r="CG166" i="29"/>
  <c r="CG684" i="29" s="1"/>
  <c r="CF166" i="29"/>
  <c r="CF684" i="29" s="1"/>
  <c r="CE166" i="29"/>
  <c r="CE684" i="29" s="1"/>
  <c r="CC166" i="29"/>
  <c r="CB166" i="29"/>
  <c r="CB684" i="29" s="1"/>
  <c r="CA166" i="29"/>
  <c r="CA684" i="29" s="1"/>
  <c r="BZ166" i="29"/>
  <c r="BZ684" i="29" s="1"/>
  <c r="BX166" i="29"/>
  <c r="BW166" i="29"/>
  <c r="BW684" i="29" s="1"/>
  <c r="BV166" i="29"/>
  <c r="BV684" i="29" s="1"/>
  <c r="BU166" i="29"/>
  <c r="BU684" i="29" s="1"/>
  <c r="BS166" i="29"/>
  <c r="BS684" i="29" s="1"/>
  <c r="BR166" i="29"/>
  <c r="BR684" i="29" s="1"/>
  <c r="BQ166" i="29"/>
  <c r="BQ684" i="29" s="1"/>
  <c r="BP166" i="29"/>
  <c r="BP684" i="29" s="1"/>
  <c r="BO166" i="29"/>
  <c r="BN166" i="29"/>
  <c r="BN684" i="29" s="1"/>
  <c r="BM166" i="29"/>
  <c r="BM684" i="29" s="1"/>
  <c r="BL166" i="29"/>
  <c r="BL684" i="29" s="1"/>
  <c r="BK166" i="29"/>
  <c r="BK684" i="29" s="1"/>
  <c r="BO684" i="29" s="1"/>
  <c r="BJ166" i="29"/>
  <c r="BI166" i="29"/>
  <c r="BI684" i="29" s="1"/>
  <c r="BH166" i="29"/>
  <c r="BH684" i="29" s="1"/>
  <c r="BG166" i="29"/>
  <c r="BG684" i="29" s="1"/>
  <c r="BF166" i="29"/>
  <c r="BF684" i="29" s="1"/>
  <c r="BD166" i="29"/>
  <c r="BC166" i="29"/>
  <c r="BC684" i="29" s="1"/>
  <c r="BB166" i="29"/>
  <c r="BB684" i="29" s="1"/>
  <c r="BA166" i="29"/>
  <c r="BA684" i="29" s="1"/>
  <c r="AZ166" i="29"/>
  <c r="AY166" i="29"/>
  <c r="AY684" i="29" s="1"/>
  <c r="AX166" i="29"/>
  <c r="AX684" i="29" s="1"/>
  <c r="AW166" i="29"/>
  <c r="AW684" i="29" s="1"/>
  <c r="AV166" i="29"/>
  <c r="AV684" i="29" s="1"/>
  <c r="AZ684" i="29" s="1"/>
  <c r="AU166" i="29"/>
  <c r="AT166" i="29"/>
  <c r="AT684" i="29" s="1"/>
  <c r="AS166" i="29"/>
  <c r="AS684" i="29" s="1"/>
  <c r="AR166" i="29"/>
  <c r="AR684" i="29" s="1"/>
  <c r="AQ166" i="29"/>
  <c r="AQ684" i="29" s="1"/>
  <c r="AO166" i="29"/>
  <c r="AN166" i="29"/>
  <c r="AN684" i="29" s="1"/>
  <c r="AM166" i="29"/>
  <c r="AM684" i="29" s="1"/>
  <c r="AL166" i="29"/>
  <c r="AL684" i="29" s="1"/>
  <c r="AJ166" i="29"/>
  <c r="AI166" i="29"/>
  <c r="AI684" i="29" s="1"/>
  <c r="AH166" i="29"/>
  <c r="AH684" i="29" s="1"/>
  <c r="AG166" i="29"/>
  <c r="AG684" i="29" s="1"/>
  <c r="AF166" i="29"/>
  <c r="AE166" i="29"/>
  <c r="AE684" i="29" s="1"/>
  <c r="AD166" i="29"/>
  <c r="AD684" i="29" s="1"/>
  <c r="AC166" i="29"/>
  <c r="AC684" i="29" s="1"/>
  <c r="AB166" i="29"/>
  <c r="AB684" i="29" s="1"/>
  <c r="AA166" i="29"/>
  <c r="Z166" i="29"/>
  <c r="Z684" i="29" s="1"/>
  <c r="Y166" i="29"/>
  <c r="Y684" i="29" s="1"/>
  <c r="X166" i="29"/>
  <c r="X684" i="29" s="1"/>
  <c r="W166" i="29"/>
  <c r="W684" i="29" s="1"/>
  <c r="V166" i="29"/>
  <c r="U166" i="29"/>
  <c r="U684" i="29" s="1"/>
  <c r="T166" i="29"/>
  <c r="T684" i="29" s="1"/>
  <c r="S166" i="29"/>
  <c r="S684" i="29" s="1"/>
  <c r="R166" i="29"/>
  <c r="R684" i="29" s="1"/>
  <c r="P166" i="29"/>
  <c r="O166" i="29"/>
  <c r="O684" i="29" s="1"/>
  <c r="N166" i="29"/>
  <c r="N684" i="29" s="1"/>
  <c r="M166" i="29"/>
  <c r="M684" i="29" s="1"/>
  <c r="L166" i="29"/>
  <c r="K166" i="29"/>
  <c r="K684" i="29" s="1"/>
  <c r="J166" i="29"/>
  <c r="J684" i="29" s="1"/>
  <c r="I166" i="29"/>
  <c r="I684" i="29" s="1"/>
  <c r="H166" i="29"/>
  <c r="H684" i="29" s="1"/>
  <c r="L684" i="29" s="1"/>
  <c r="G166" i="29"/>
  <c r="F166" i="29"/>
  <c r="F684" i="29" s="1"/>
  <c r="E166" i="29"/>
  <c r="E684" i="29" s="1"/>
  <c r="D166" i="29"/>
  <c r="D684" i="29" s="1"/>
  <c r="C166" i="29"/>
  <c r="C684" i="29" s="1"/>
  <c r="DD165" i="29"/>
  <c r="DD683" i="29" s="1"/>
  <c r="DB165" i="29"/>
  <c r="DA165" i="29"/>
  <c r="DA683" i="29" s="1"/>
  <c r="CZ165" i="29"/>
  <c r="CZ683" i="29" s="1"/>
  <c r="CY165" i="29"/>
  <c r="CY683" i="29" s="1"/>
  <c r="CX165" i="29"/>
  <c r="CW165" i="29"/>
  <c r="CW683" i="29" s="1"/>
  <c r="CV165" i="29"/>
  <c r="CV683" i="29" s="1"/>
  <c r="CU165" i="29"/>
  <c r="CU683" i="29" s="1"/>
  <c r="CT165" i="29"/>
  <c r="CT683" i="29" s="1"/>
  <c r="CX683" i="29" s="1"/>
  <c r="CS165" i="29"/>
  <c r="CR165" i="29"/>
  <c r="CR683" i="29" s="1"/>
  <c r="CQ165" i="29"/>
  <c r="CQ683" i="29" s="1"/>
  <c r="CP165" i="29"/>
  <c r="CP683" i="29" s="1"/>
  <c r="CO165" i="29"/>
  <c r="CO683" i="29" s="1"/>
  <c r="CM165" i="29"/>
  <c r="CL165" i="29"/>
  <c r="CL683" i="29" s="1"/>
  <c r="CK165" i="29"/>
  <c r="CK683" i="29" s="1"/>
  <c r="CJ165" i="29"/>
  <c r="CJ683" i="29" s="1"/>
  <c r="CH165" i="29"/>
  <c r="CG165" i="29"/>
  <c r="CG683" i="29" s="1"/>
  <c r="CF165" i="29"/>
  <c r="CF683" i="29" s="1"/>
  <c r="CE165" i="29"/>
  <c r="CE683" i="29" s="1"/>
  <c r="CC165" i="29"/>
  <c r="CC683" i="29" s="1"/>
  <c r="CB165" i="29"/>
  <c r="CB683" i="29" s="1"/>
  <c r="CA165" i="29"/>
  <c r="CA683" i="29" s="1"/>
  <c r="BZ165" i="29"/>
  <c r="BZ683" i="29" s="1"/>
  <c r="CD683" i="29" s="1"/>
  <c r="BY165" i="29"/>
  <c r="BX165" i="29"/>
  <c r="BX683" i="29" s="1"/>
  <c r="BW165" i="29"/>
  <c r="BW683" i="29" s="1"/>
  <c r="BV165" i="29"/>
  <c r="BV683" i="29" s="1"/>
  <c r="BU165" i="29"/>
  <c r="BU683" i="29" s="1"/>
  <c r="BT165" i="29"/>
  <c r="BS165" i="29"/>
  <c r="BS683" i="29" s="1"/>
  <c r="BR165" i="29"/>
  <c r="BR683" i="29" s="1"/>
  <c r="BQ165" i="29"/>
  <c r="BQ683" i="29" s="1"/>
  <c r="BP165" i="29"/>
  <c r="BP683" i="29" s="1"/>
  <c r="BO165" i="29"/>
  <c r="BN165" i="29"/>
  <c r="BN683" i="29" s="1"/>
  <c r="BM165" i="29"/>
  <c r="BM683" i="29" s="1"/>
  <c r="BL165" i="29"/>
  <c r="BL683" i="29" s="1"/>
  <c r="BK165" i="29"/>
  <c r="BK683" i="29" s="1"/>
  <c r="BJ165" i="29"/>
  <c r="BI165" i="29"/>
  <c r="BI683" i="29" s="1"/>
  <c r="BH165" i="29"/>
  <c r="BH683" i="29" s="1"/>
  <c r="BG165" i="29"/>
  <c r="BG683" i="29" s="1"/>
  <c r="BF165" i="29"/>
  <c r="BF683" i="29" s="1"/>
  <c r="BE165" i="29"/>
  <c r="BD165" i="29"/>
  <c r="BD683" i="29" s="1"/>
  <c r="BC165" i="29"/>
  <c r="BC683" i="29" s="1"/>
  <c r="BB165" i="29"/>
  <c r="BB683" i="29" s="1"/>
  <c r="BA165" i="29"/>
  <c r="BA683" i="29" s="1"/>
  <c r="AY165" i="29"/>
  <c r="AX165" i="29"/>
  <c r="AX683" i="29" s="1"/>
  <c r="AW165" i="29"/>
  <c r="AW683" i="29" s="1"/>
  <c r="AV165" i="29"/>
  <c r="AV683" i="29" s="1"/>
  <c r="AT165" i="29"/>
  <c r="AS165" i="29"/>
  <c r="AS683" i="29" s="1"/>
  <c r="AR165" i="29"/>
  <c r="AR683" i="29" s="1"/>
  <c r="AQ165" i="29"/>
  <c r="AQ683" i="29" s="1"/>
  <c r="AO165" i="29"/>
  <c r="AN165" i="29"/>
  <c r="AN683" i="29" s="1"/>
  <c r="AM165" i="29"/>
  <c r="AM683" i="29" s="1"/>
  <c r="AL165" i="29"/>
  <c r="AL683" i="29" s="1"/>
  <c r="AK165" i="29"/>
  <c r="AJ165" i="29"/>
  <c r="AJ683" i="29" s="1"/>
  <c r="AI165" i="29"/>
  <c r="AI683" i="29" s="1"/>
  <c r="AH165" i="29"/>
  <c r="AH683" i="29" s="1"/>
  <c r="AG165" i="29"/>
  <c r="AG683" i="29" s="1"/>
  <c r="AK683" i="29" s="1"/>
  <c r="AF165" i="29"/>
  <c r="AE165" i="29"/>
  <c r="AE683" i="29" s="1"/>
  <c r="AD165" i="29"/>
  <c r="AD683" i="29" s="1"/>
  <c r="AC165" i="29"/>
  <c r="AC683" i="29" s="1"/>
  <c r="AB165" i="29"/>
  <c r="AB683" i="29" s="1"/>
  <c r="AA165" i="29"/>
  <c r="Z165" i="29"/>
  <c r="Z683" i="29" s="1"/>
  <c r="Y165" i="29"/>
  <c r="Y683" i="29" s="1"/>
  <c r="X165" i="29"/>
  <c r="X683" i="29" s="1"/>
  <c r="W165" i="29"/>
  <c r="W683" i="29" s="1"/>
  <c r="V165" i="29"/>
  <c r="U165" i="29"/>
  <c r="U683" i="29" s="1"/>
  <c r="T165" i="29"/>
  <c r="T683" i="29" s="1"/>
  <c r="S165" i="29"/>
  <c r="S683" i="29" s="1"/>
  <c r="R165" i="29"/>
  <c r="R683" i="29" s="1"/>
  <c r="Q165" i="29"/>
  <c r="P165" i="29"/>
  <c r="P683" i="29" s="1"/>
  <c r="O165" i="29"/>
  <c r="O683" i="29" s="1"/>
  <c r="N165" i="29"/>
  <c r="N683" i="29" s="1"/>
  <c r="M165" i="29"/>
  <c r="M683" i="29" s="1"/>
  <c r="K165" i="29"/>
  <c r="J165" i="29"/>
  <c r="J683" i="29" s="1"/>
  <c r="I165" i="29"/>
  <c r="I683" i="29" s="1"/>
  <c r="H165" i="29"/>
  <c r="H683" i="29" s="1"/>
  <c r="F165" i="29"/>
  <c r="E165" i="29"/>
  <c r="E683" i="29" s="1"/>
  <c r="D165" i="29"/>
  <c r="D683" i="29" s="1"/>
  <c r="C165" i="29"/>
  <c r="C683" i="29" s="1"/>
  <c r="DD164" i="29"/>
  <c r="DD682" i="29" s="1"/>
  <c r="DC164" i="29"/>
  <c r="DB164" i="29"/>
  <c r="DB682" i="29" s="1"/>
  <c r="DA164" i="29"/>
  <c r="DA682" i="29" s="1"/>
  <c r="CZ164" i="29"/>
  <c r="CZ682" i="29" s="1"/>
  <c r="CY164" i="29"/>
  <c r="CY682" i="29" s="1"/>
  <c r="CW164" i="29"/>
  <c r="CV164" i="29"/>
  <c r="CV682" i="29" s="1"/>
  <c r="CU164" i="29"/>
  <c r="CU682" i="29" s="1"/>
  <c r="CT164" i="29"/>
  <c r="CT682" i="29" s="1"/>
  <c r="CR164" i="29"/>
  <c r="CQ164" i="29"/>
  <c r="CQ682" i="29" s="1"/>
  <c r="CP164" i="29"/>
  <c r="CP682" i="29" s="1"/>
  <c r="CO164" i="29"/>
  <c r="CO682" i="29" s="1"/>
  <c r="CN164" i="29"/>
  <c r="CM164" i="29"/>
  <c r="CM682" i="29" s="1"/>
  <c r="CL164" i="29"/>
  <c r="CL682" i="29" s="1"/>
  <c r="CK164" i="29"/>
  <c r="CK682" i="29" s="1"/>
  <c r="CJ164" i="29"/>
  <c r="CJ682" i="29" s="1"/>
  <c r="CI164" i="29"/>
  <c r="CH164" i="29"/>
  <c r="CH682" i="29" s="1"/>
  <c r="CG164" i="29"/>
  <c r="CG682" i="29" s="1"/>
  <c r="CF164" i="29"/>
  <c r="CF682" i="29" s="1"/>
  <c r="CE164" i="29"/>
  <c r="CE682" i="29" s="1"/>
  <c r="CD164" i="29"/>
  <c r="CC164" i="29"/>
  <c r="CC682" i="29" s="1"/>
  <c r="CB164" i="29"/>
  <c r="CB682" i="29" s="1"/>
  <c r="CA164" i="29"/>
  <c r="CA682" i="29" s="1"/>
  <c r="BZ164" i="29"/>
  <c r="BZ682" i="29" s="1"/>
  <c r="BX164" i="29"/>
  <c r="BX682" i="29" s="1"/>
  <c r="BW164" i="29"/>
  <c r="BW682" i="29" s="1"/>
  <c r="BV164" i="29"/>
  <c r="BV682" i="29" s="1"/>
  <c r="BU164" i="29"/>
  <c r="BU682" i="29" s="1"/>
  <c r="BT164" i="29"/>
  <c r="BS164" i="29"/>
  <c r="BS682" i="29" s="1"/>
  <c r="BR164" i="29"/>
  <c r="BR682" i="29" s="1"/>
  <c r="BQ164" i="29"/>
  <c r="BQ682" i="29" s="1"/>
  <c r="BP164" i="29"/>
  <c r="BP682" i="29" s="1"/>
  <c r="BT682" i="29" s="1"/>
  <c r="BO164" i="29"/>
  <c r="BN164" i="29"/>
  <c r="BN682" i="29" s="1"/>
  <c r="BM164" i="29"/>
  <c r="BM682" i="29" s="1"/>
  <c r="BL164" i="29"/>
  <c r="BL682" i="29" s="1"/>
  <c r="BK164" i="29"/>
  <c r="BK682" i="29" s="1"/>
  <c r="BI164" i="29"/>
  <c r="BH164" i="29"/>
  <c r="BH682" i="29" s="1"/>
  <c r="BG164" i="29"/>
  <c r="BG682" i="29" s="1"/>
  <c r="BF164" i="29"/>
  <c r="BF682" i="29" s="1"/>
  <c r="BD164" i="29"/>
  <c r="BC164" i="29"/>
  <c r="BC682" i="29" s="1"/>
  <c r="BB164" i="29"/>
  <c r="BB682" i="29" s="1"/>
  <c r="BA164" i="29"/>
  <c r="BA682" i="29" s="1"/>
  <c r="AY164" i="29"/>
  <c r="AX164" i="29"/>
  <c r="AX682" i="29" s="1"/>
  <c r="AW164" i="29"/>
  <c r="AW682" i="29" s="1"/>
  <c r="AV164" i="29"/>
  <c r="AV682" i="29" s="1"/>
  <c r="AU164" i="29"/>
  <c r="AT164" i="29"/>
  <c r="AT682" i="29" s="1"/>
  <c r="AS164" i="29"/>
  <c r="AS682" i="29" s="1"/>
  <c r="AR164" i="29"/>
  <c r="AR682" i="29" s="1"/>
  <c r="AQ164" i="29"/>
  <c r="AQ682" i="29" s="1"/>
  <c r="AP164" i="29"/>
  <c r="AO164" i="29"/>
  <c r="AO682" i="29" s="1"/>
  <c r="AN164" i="29"/>
  <c r="AN682" i="29" s="1"/>
  <c r="AM164" i="29"/>
  <c r="AM682" i="29" s="1"/>
  <c r="AL164" i="29"/>
  <c r="AL682" i="29" s="1"/>
  <c r="AK164" i="29"/>
  <c r="AJ164" i="29"/>
  <c r="AJ682" i="29" s="1"/>
  <c r="AI164" i="29"/>
  <c r="AI682" i="29" s="1"/>
  <c r="AH164" i="29"/>
  <c r="AH682" i="29" s="1"/>
  <c r="AG164" i="29"/>
  <c r="AG682" i="29" s="1"/>
  <c r="AF164" i="29"/>
  <c r="AE164" i="29"/>
  <c r="AE682" i="29" s="1"/>
  <c r="AD164" i="29"/>
  <c r="AD682" i="29" s="1"/>
  <c r="AC164" i="29"/>
  <c r="AC682" i="29" s="1"/>
  <c r="AB164" i="29"/>
  <c r="AB682" i="29" s="1"/>
  <c r="AA164" i="29"/>
  <c r="Z164" i="29"/>
  <c r="Z682" i="29" s="1"/>
  <c r="Y164" i="29"/>
  <c r="Y682" i="29" s="1"/>
  <c r="X164" i="29"/>
  <c r="X682" i="29" s="1"/>
  <c r="W164" i="29"/>
  <c r="W682" i="29" s="1"/>
  <c r="U164" i="29"/>
  <c r="T164" i="29"/>
  <c r="T682" i="29" s="1"/>
  <c r="S164" i="29"/>
  <c r="S682" i="29" s="1"/>
  <c r="R164" i="29"/>
  <c r="R682" i="29" s="1"/>
  <c r="P164" i="29"/>
  <c r="O164" i="29"/>
  <c r="O682" i="29" s="1"/>
  <c r="N164" i="29"/>
  <c r="N682" i="29" s="1"/>
  <c r="M164" i="29"/>
  <c r="M682" i="29" s="1"/>
  <c r="K164" i="29"/>
  <c r="J164" i="29"/>
  <c r="J682" i="29" s="1"/>
  <c r="I164" i="29"/>
  <c r="I682" i="29" s="1"/>
  <c r="H164" i="29"/>
  <c r="H682" i="29" s="1"/>
  <c r="G164" i="29"/>
  <c r="F164" i="29"/>
  <c r="F682" i="29" s="1"/>
  <c r="E164" i="29"/>
  <c r="E682" i="29" s="1"/>
  <c r="D164" i="29"/>
  <c r="D682" i="29" s="1"/>
  <c r="C164" i="29"/>
  <c r="C682" i="29" s="1"/>
  <c r="G682" i="29" s="1"/>
  <c r="DD163" i="29"/>
  <c r="DD681" i="29" s="1"/>
  <c r="DB163" i="29"/>
  <c r="DA163" i="29"/>
  <c r="DA681" i="29" s="1"/>
  <c r="CZ163" i="29"/>
  <c r="CZ681" i="29" s="1"/>
  <c r="CY163" i="29"/>
  <c r="CY681" i="29" s="1"/>
  <c r="CX163" i="29"/>
  <c r="CW163" i="29"/>
  <c r="CW681" i="29" s="1"/>
  <c r="CV163" i="29"/>
  <c r="CV681" i="29" s="1"/>
  <c r="CU163" i="29"/>
  <c r="CU681" i="29" s="1"/>
  <c r="CT163" i="29"/>
  <c r="CT681" i="29" s="1"/>
  <c r="CX681" i="29" s="1"/>
  <c r="CS163" i="29"/>
  <c r="CR163" i="29"/>
  <c r="CR681" i="29" s="1"/>
  <c r="CQ163" i="29"/>
  <c r="CQ681" i="29" s="1"/>
  <c r="CP163" i="29"/>
  <c r="CP681" i="29" s="1"/>
  <c r="CO163" i="29"/>
  <c r="CO681" i="29" s="1"/>
  <c r="CN163" i="29"/>
  <c r="CM163" i="29"/>
  <c r="CM681" i="29" s="1"/>
  <c r="CL163" i="29"/>
  <c r="CL681" i="29" s="1"/>
  <c r="CK163" i="29"/>
  <c r="CK681" i="29" s="1"/>
  <c r="CJ163" i="29"/>
  <c r="CJ681" i="29" s="1"/>
  <c r="CH163" i="29"/>
  <c r="CH681" i="29" s="1"/>
  <c r="CG163" i="29"/>
  <c r="CG681" i="29" s="1"/>
  <c r="CF163" i="29"/>
  <c r="CF681" i="29" s="1"/>
  <c r="CE163" i="29"/>
  <c r="CE681" i="29" s="1"/>
  <c r="CD163" i="29"/>
  <c r="CC163" i="29"/>
  <c r="CC681" i="29" s="1"/>
  <c r="CB163" i="29"/>
  <c r="CB681" i="29" s="1"/>
  <c r="CA163" i="29"/>
  <c r="CA681" i="29" s="1"/>
  <c r="BZ163" i="29"/>
  <c r="BZ681" i="29" s="1"/>
  <c r="CD681" i="29" s="1"/>
  <c r="BY163" i="29"/>
  <c r="BX163" i="29"/>
  <c r="BX681" i="29" s="1"/>
  <c r="BW163" i="29"/>
  <c r="BW681" i="29" s="1"/>
  <c r="BV163" i="29"/>
  <c r="BV681" i="29" s="1"/>
  <c r="BU163" i="29"/>
  <c r="BU681" i="29" s="1"/>
  <c r="BS163" i="29"/>
  <c r="BR163" i="29"/>
  <c r="BR681" i="29" s="1"/>
  <c r="BQ163" i="29"/>
  <c r="BQ681" i="29" s="1"/>
  <c r="BP163" i="29"/>
  <c r="BP681" i="29" s="1"/>
  <c r="BN163" i="29"/>
  <c r="BM163" i="29"/>
  <c r="BM681" i="29" s="1"/>
  <c r="BL163" i="29"/>
  <c r="BL681" i="29" s="1"/>
  <c r="BK163" i="29"/>
  <c r="BK681" i="29" s="1"/>
  <c r="BI163" i="29"/>
  <c r="BH163" i="29"/>
  <c r="BH681" i="29" s="1"/>
  <c r="BG163" i="29"/>
  <c r="BG681" i="29" s="1"/>
  <c r="BF163" i="29"/>
  <c r="BF681" i="29" s="1"/>
  <c r="BE163" i="29"/>
  <c r="BD163" i="29"/>
  <c r="BD681" i="29" s="1"/>
  <c r="BC163" i="29"/>
  <c r="BB163" i="29"/>
  <c r="BB681" i="29" s="1"/>
  <c r="BA163" i="29"/>
  <c r="BA681" i="29" s="1"/>
  <c r="AZ163" i="29"/>
  <c r="AY163" i="29"/>
  <c r="AY681" i="29" s="1"/>
  <c r="AX163" i="29"/>
  <c r="AX681" i="29" s="1"/>
  <c r="AW163" i="29"/>
  <c r="AW681" i="29" s="1"/>
  <c r="AV163" i="29"/>
  <c r="AV681" i="29" s="1"/>
  <c r="AU163" i="29"/>
  <c r="AT163" i="29"/>
  <c r="AT681" i="29" s="1"/>
  <c r="AS163" i="29"/>
  <c r="AS681" i="29" s="1"/>
  <c r="AR163" i="29"/>
  <c r="AR681" i="29" s="1"/>
  <c r="AQ163" i="29"/>
  <c r="AQ681" i="29" s="1"/>
  <c r="AP163" i="29"/>
  <c r="AO163" i="29"/>
  <c r="AO681" i="29" s="1"/>
  <c r="AN163" i="29"/>
  <c r="AN681" i="29" s="1"/>
  <c r="AM163" i="29"/>
  <c r="AM681" i="29" s="1"/>
  <c r="AL163" i="29"/>
  <c r="AL681" i="29" s="1"/>
  <c r="AK163" i="29"/>
  <c r="AJ163" i="29"/>
  <c r="AJ681" i="29" s="1"/>
  <c r="AI163" i="29"/>
  <c r="AI681" i="29" s="1"/>
  <c r="AH163" i="29"/>
  <c r="AH681" i="29" s="1"/>
  <c r="AG163" i="29"/>
  <c r="AG681" i="29" s="1"/>
  <c r="AE163" i="29"/>
  <c r="AD163" i="29"/>
  <c r="AD681" i="29" s="1"/>
  <c r="AC163" i="29"/>
  <c r="AC681" i="29" s="1"/>
  <c r="AB163" i="29"/>
  <c r="AB681" i="29" s="1"/>
  <c r="Z163" i="29"/>
  <c r="Y163" i="29"/>
  <c r="Y681" i="29" s="1"/>
  <c r="X163" i="29"/>
  <c r="X681" i="29" s="1"/>
  <c r="W163" i="29"/>
  <c r="W681" i="29" s="1"/>
  <c r="U163" i="29"/>
  <c r="T163" i="29"/>
  <c r="T681" i="29" s="1"/>
  <c r="S163" i="29"/>
  <c r="S681" i="29" s="1"/>
  <c r="R163" i="29"/>
  <c r="R681" i="29" s="1"/>
  <c r="Q163" i="29"/>
  <c r="P163" i="29"/>
  <c r="P681" i="29" s="1"/>
  <c r="O163" i="29"/>
  <c r="O681" i="29" s="1"/>
  <c r="N163" i="29"/>
  <c r="N681" i="29" s="1"/>
  <c r="M163" i="29"/>
  <c r="M681" i="29" s="1"/>
  <c r="Q681" i="29" s="1"/>
  <c r="L163" i="29"/>
  <c r="K163" i="29"/>
  <c r="K681" i="29" s="1"/>
  <c r="J163" i="29"/>
  <c r="J681" i="29" s="1"/>
  <c r="I163" i="29"/>
  <c r="I681" i="29" s="1"/>
  <c r="H163" i="29"/>
  <c r="H681" i="29" s="1"/>
  <c r="F163" i="29"/>
  <c r="E163" i="29"/>
  <c r="E681" i="29" s="1"/>
  <c r="D163" i="29"/>
  <c r="D681" i="29" s="1"/>
  <c r="C163" i="29"/>
  <c r="C681" i="29" s="1"/>
  <c r="DD162" i="29"/>
  <c r="DD680" i="29" s="1"/>
  <c r="DC162" i="29"/>
  <c r="DB162" i="29"/>
  <c r="DB680" i="29" s="1"/>
  <c r="DA162" i="29"/>
  <c r="DA680" i="29" s="1"/>
  <c r="CZ162" i="29"/>
  <c r="CZ680" i="29" s="1"/>
  <c r="CY162" i="29"/>
  <c r="CX162" i="29"/>
  <c r="CW162" i="29"/>
  <c r="CW680" i="29" s="1"/>
  <c r="CV162" i="29"/>
  <c r="CU162" i="29"/>
  <c r="CU680" i="29" s="1"/>
  <c r="CT162" i="29"/>
  <c r="CT680" i="29" s="1"/>
  <c r="CR162" i="29"/>
  <c r="CQ162" i="29"/>
  <c r="CQ680" i="29" s="1"/>
  <c r="CP162" i="29"/>
  <c r="CP680" i="29" s="1"/>
  <c r="CO162" i="29"/>
  <c r="CO680" i="29" s="1"/>
  <c r="CN162" i="29"/>
  <c r="CM162" i="29"/>
  <c r="CM680" i="29" s="1"/>
  <c r="CL162" i="29"/>
  <c r="CL680" i="29" s="1"/>
  <c r="CK162" i="29"/>
  <c r="CK680" i="29" s="1"/>
  <c r="CJ162" i="29"/>
  <c r="CJ680" i="29" s="1"/>
  <c r="CN680" i="29" s="1"/>
  <c r="CI162" i="29"/>
  <c r="CH162" i="29"/>
  <c r="CH680" i="29" s="1"/>
  <c r="CG162" i="29"/>
  <c r="CG680" i="29" s="1"/>
  <c r="CF162" i="29"/>
  <c r="CF680" i="29" s="1"/>
  <c r="CE162" i="29"/>
  <c r="CE680" i="29" s="1"/>
  <c r="CC162" i="29"/>
  <c r="CB162" i="29"/>
  <c r="CB680" i="29" s="1"/>
  <c r="CA162" i="29"/>
  <c r="CA680" i="29" s="1"/>
  <c r="BZ162" i="29"/>
  <c r="BZ680" i="29" s="1"/>
  <c r="BX162" i="29"/>
  <c r="BW162" i="29"/>
  <c r="BW680" i="29" s="1"/>
  <c r="BV162" i="29"/>
  <c r="BV680" i="29" s="1"/>
  <c r="BU162" i="29"/>
  <c r="BU680" i="29" s="1"/>
  <c r="BT162" i="29"/>
  <c r="BS162" i="29"/>
  <c r="BS680" i="29" s="1"/>
  <c r="BR162" i="29"/>
  <c r="BR680" i="29" s="1"/>
  <c r="BQ162" i="29"/>
  <c r="BQ680" i="29" s="1"/>
  <c r="BP162" i="29"/>
  <c r="BP680" i="29" s="1"/>
  <c r="BT680" i="29" s="1"/>
  <c r="BO162" i="29"/>
  <c r="BN162" i="29"/>
  <c r="BN680" i="29" s="1"/>
  <c r="BM162" i="29"/>
  <c r="BM680" i="29" s="1"/>
  <c r="BL162" i="29"/>
  <c r="BL680" i="29" s="1"/>
  <c r="BK162" i="29"/>
  <c r="BK680" i="29" s="1"/>
  <c r="BJ162" i="29"/>
  <c r="BI162" i="29"/>
  <c r="BI680" i="29" s="1"/>
  <c r="BH162" i="29"/>
  <c r="BH680" i="29" s="1"/>
  <c r="BG162" i="29"/>
  <c r="BG680" i="29" s="1"/>
  <c r="BF162" i="29"/>
  <c r="BF680" i="29" s="1"/>
  <c r="BD162" i="29"/>
  <c r="BC162" i="29"/>
  <c r="BC680" i="29" s="1"/>
  <c r="BB162" i="29"/>
  <c r="BB680" i="29" s="1"/>
  <c r="BA162" i="29"/>
  <c r="BA680" i="29" s="1"/>
  <c r="AZ162" i="29"/>
  <c r="AY162" i="29"/>
  <c r="AY680" i="29" s="1"/>
  <c r="AX162" i="29"/>
  <c r="AX680" i="29" s="1"/>
  <c r="AW162" i="29"/>
  <c r="AW680" i="29" s="1"/>
  <c r="AV162" i="29"/>
  <c r="AV680" i="29" s="1"/>
  <c r="AZ680" i="29" s="1"/>
  <c r="AU162" i="29"/>
  <c r="AT162" i="29"/>
  <c r="AT680" i="29" s="1"/>
  <c r="AS162" i="29"/>
  <c r="AS680" i="29" s="1"/>
  <c r="AR162" i="29"/>
  <c r="AR680" i="29" s="1"/>
  <c r="AQ162" i="29"/>
  <c r="AQ680" i="29" s="1"/>
  <c r="AO162" i="29"/>
  <c r="AN162" i="29"/>
  <c r="AN680" i="29" s="1"/>
  <c r="AM162" i="29"/>
  <c r="AL162" i="29"/>
  <c r="AL680" i="29" s="1"/>
  <c r="AJ162" i="29"/>
  <c r="AI162" i="29"/>
  <c r="AI680" i="29" s="1"/>
  <c r="AH162" i="29"/>
  <c r="AH680" i="29" s="1"/>
  <c r="AG162" i="29"/>
  <c r="AG680" i="29" s="1"/>
  <c r="AF162" i="29"/>
  <c r="AE162" i="29"/>
  <c r="AE680" i="29" s="1"/>
  <c r="AD162" i="29"/>
  <c r="AD680" i="29" s="1"/>
  <c r="AC162" i="29"/>
  <c r="AC680" i="29" s="1"/>
  <c r="AB162" i="29"/>
  <c r="AB680" i="29" s="1"/>
  <c r="AF680" i="29" s="1"/>
  <c r="AA162" i="29"/>
  <c r="Z162" i="29"/>
  <c r="Z680" i="29" s="1"/>
  <c r="Y162" i="29"/>
  <c r="Y680" i="29" s="1"/>
  <c r="X162" i="29"/>
  <c r="X680" i="29" s="1"/>
  <c r="W162" i="29"/>
  <c r="W680" i="29" s="1"/>
  <c r="V162" i="29"/>
  <c r="U162" i="29"/>
  <c r="U680" i="29" s="1"/>
  <c r="T162" i="29"/>
  <c r="T680" i="29" s="1"/>
  <c r="S162" i="29"/>
  <c r="S680" i="29" s="1"/>
  <c r="R162" i="29"/>
  <c r="R680" i="29" s="1"/>
  <c r="P162" i="29"/>
  <c r="O162" i="29"/>
  <c r="O680" i="29" s="1"/>
  <c r="N162" i="29"/>
  <c r="N680" i="29" s="1"/>
  <c r="M162" i="29"/>
  <c r="M680" i="29" s="1"/>
  <c r="L162" i="29"/>
  <c r="K162" i="29"/>
  <c r="K680" i="29" s="1"/>
  <c r="J162" i="29"/>
  <c r="J680" i="29" s="1"/>
  <c r="I162" i="29"/>
  <c r="I680" i="29" s="1"/>
  <c r="H162" i="29"/>
  <c r="H680" i="29" s="1"/>
  <c r="L680" i="29" s="1"/>
  <c r="G162" i="29"/>
  <c r="F162" i="29"/>
  <c r="F680" i="29" s="1"/>
  <c r="E162" i="29"/>
  <c r="E680" i="29" s="1"/>
  <c r="D162" i="29"/>
  <c r="D680" i="29" s="1"/>
  <c r="C162" i="29"/>
  <c r="C680" i="29" s="1"/>
  <c r="DD161" i="29"/>
  <c r="DD679" i="29" s="1"/>
  <c r="DB161" i="29"/>
  <c r="DA161" i="29"/>
  <c r="DA679" i="29" s="1"/>
  <c r="CZ161" i="29"/>
  <c r="CZ679" i="29" s="1"/>
  <c r="CY161" i="29"/>
  <c r="CY679" i="29" s="1"/>
  <c r="CX161" i="29"/>
  <c r="CW161" i="29"/>
  <c r="CW679" i="29" s="1"/>
  <c r="CV161" i="29"/>
  <c r="CV679" i="29" s="1"/>
  <c r="CU161" i="29"/>
  <c r="CU679" i="29" s="1"/>
  <c r="CT161" i="29"/>
  <c r="CT679" i="29" s="1"/>
  <c r="CX679" i="29" s="1"/>
  <c r="CS161" i="29"/>
  <c r="CR161" i="29"/>
  <c r="CR679" i="29" s="1"/>
  <c r="CQ161" i="29"/>
  <c r="CQ679" i="29" s="1"/>
  <c r="CP161" i="29"/>
  <c r="CP679" i="29" s="1"/>
  <c r="CO161" i="29"/>
  <c r="CO679" i="29" s="1"/>
  <c r="CM161" i="29"/>
  <c r="CL161" i="29"/>
  <c r="CL679" i="29" s="1"/>
  <c r="CK161" i="29"/>
  <c r="CJ161" i="29"/>
  <c r="CJ679" i="29" s="1"/>
  <c r="CH161" i="29"/>
  <c r="CG161" i="29"/>
  <c r="CG679" i="29" s="1"/>
  <c r="CF161" i="29"/>
  <c r="CF679" i="29" s="1"/>
  <c r="CE161" i="29"/>
  <c r="CE679" i="29" s="1"/>
  <c r="CC161" i="29"/>
  <c r="CB161" i="29"/>
  <c r="CB679" i="29" s="1"/>
  <c r="CA161" i="29"/>
  <c r="CA679" i="29" s="1"/>
  <c r="BZ161" i="29"/>
  <c r="BZ679" i="29" s="1"/>
  <c r="BY161" i="29"/>
  <c r="BX161" i="29"/>
  <c r="BX679" i="29" s="1"/>
  <c r="BW161" i="29"/>
  <c r="BW679" i="29" s="1"/>
  <c r="BV161" i="29"/>
  <c r="BV679" i="29" s="1"/>
  <c r="BU161" i="29"/>
  <c r="BT161" i="29"/>
  <c r="BS161" i="29"/>
  <c r="BS679" i="29" s="1"/>
  <c r="BR161" i="29"/>
  <c r="BR679" i="29" s="1"/>
  <c r="BQ161" i="29"/>
  <c r="BQ679" i="29" s="1"/>
  <c r="BP161" i="29"/>
  <c r="BP679" i="29" s="1"/>
  <c r="BO161" i="29"/>
  <c r="BN161" i="29"/>
  <c r="BN679" i="29" s="1"/>
  <c r="BM161" i="29"/>
  <c r="BM679" i="29" s="1"/>
  <c r="BL161" i="29"/>
  <c r="BL679" i="29" s="1"/>
  <c r="BK161" i="29"/>
  <c r="BK679" i="29" s="1"/>
  <c r="BJ161" i="29"/>
  <c r="BI161" i="29"/>
  <c r="BI679" i="29" s="1"/>
  <c r="BH161" i="29"/>
  <c r="BH679" i="29" s="1"/>
  <c r="BG161" i="29"/>
  <c r="BG679" i="29" s="1"/>
  <c r="BF161" i="29"/>
  <c r="BF679" i="29" s="1"/>
  <c r="BE161" i="29"/>
  <c r="BD161" i="29"/>
  <c r="BD679" i="29" s="1"/>
  <c r="BC161" i="29"/>
  <c r="BC679" i="29" s="1"/>
  <c r="BB161" i="29"/>
  <c r="BB679" i="29" s="1"/>
  <c r="BA161" i="29"/>
  <c r="BA679" i="29" s="1"/>
  <c r="AY161" i="29"/>
  <c r="AX161" i="29"/>
  <c r="AX679" i="29" s="1"/>
  <c r="AW161" i="29"/>
  <c r="AW679" i="29" s="1"/>
  <c r="AV161" i="29"/>
  <c r="AV679" i="29" s="1"/>
  <c r="AT161" i="29"/>
  <c r="AS161" i="29"/>
  <c r="AS679" i="29" s="1"/>
  <c r="AR161" i="29"/>
  <c r="AR679" i="29" s="1"/>
  <c r="AQ161" i="29"/>
  <c r="AQ679" i="29" s="1"/>
  <c r="AO161" i="29"/>
  <c r="AN161" i="29"/>
  <c r="AN679" i="29" s="1"/>
  <c r="AM161" i="29"/>
  <c r="AM679" i="29" s="1"/>
  <c r="AL161" i="29"/>
  <c r="AL679" i="29" s="1"/>
  <c r="AK161" i="29"/>
  <c r="AJ161" i="29"/>
  <c r="AJ679" i="29" s="1"/>
  <c r="AI161" i="29"/>
  <c r="AI679" i="29" s="1"/>
  <c r="AH161" i="29"/>
  <c r="AH679" i="29" s="1"/>
  <c r="AG161" i="29"/>
  <c r="AG679" i="29" s="1"/>
  <c r="AK679" i="29" s="1"/>
  <c r="AF161" i="29"/>
  <c r="AE161" i="29"/>
  <c r="AE679" i="29" s="1"/>
  <c r="AD161" i="29"/>
  <c r="AD679" i="29" s="1"/>
  <c r="AC161" i="29"/>
  <c r="AC679" i="29" s="1"/>
  <c r="AB161" i="29"/>
  <c r="AB679" i="29" s="1"/>
  <c r="Z161" i="29"/>
  <c r="Y161" i="29"/>
  <c r="X161" i="29"/>
  <c r="X679" i="29" s="1"/>
  <c r="W161" i="29"/>
  <c r="W679" i="29" s="1"/>
  <c r="V161" i="29"/>
  <c r="U161" i="29"/>
  <c r="U679" i="29" s="1"/>
  <c r="T161" i="29"/>
  <c r="T679" i="29" s="1"/>
  <c r="S161" i="29"/>
  <c r="S679" i="29" s="1"/>
  <c r="R161" i="29"/>
  <c r="R679" i="29" s="1"/>
  <c r="V679" i="29" s="1"/>
  <c r="Q161" i="29"/>
  <c r="P161" i="29"/>
  <c r="P679" i="29" s="1"/>
  <c r="O161" i="29"/>
  <c r="O679" i="29" s="1"/>
  <c r="N161" i="29"/>
  <c r="N679" i="29" s="1"/>
  <c r="M161" i="29"/>
  <c r="M679" i="29" s="1"/>
  <c r="K161" i="29"/>
  <c r="J161" i="29"/>
  <c r="J679" i="29" s="1"/>
  <c r="I161" i="29"/>
  <c r="H161" i="29"/>
  <c r="H679" i="29" s="1"/>
  <c r="F161" i="29"/>
  <c r="E161" i="29"/>
  <c r="E679" i="29" s="1"/>
  <c r="D161" i="29"/>
  <c r="D679" i="29" s="1"/>
  <c r="C161" i="29"/>
  <c r="C679" i="29" s="1"/>
  <c r="DD160" i="29"/>
  <c r="DC160" i="29"/>
  <c r="DB160" i="29"/>
  <c r="DB678" i="29" s="1"/>
  <c r="DA160" i="29"/>
  <c r="DA678" i="29" s="1"/>
  <c r="CZ160" i="29"/>
  <c r="CZ678" i="29" s="1"/>
  <c r="CY160" i="29"/>
  <c r="CY678" i="29" s="1"/>
  <c r="CW160" i="29"/>
  <c r="CV160" i="29"/>
  <c r="CV678" i="29" s="1"/>
  <c r="CU160" i="29"/>
  <c r="CT160" i="29"/>
  <c r="CT678" i="29" s="1"/>
  <c r="CR160" i="29"/>
  <c r="CQ160" i="29"/>
  <c r="CQ678" i="29" s="1"/>
  <c r="CP160" i="29"/>
  <c r="CP678" i="29" s="1"/>
  <c r="CO160" i="29"/>
  <c r="CN160" i="29"/>
  <c r="CM160" i="29"/>
  <c r="CL160" i="29"/>
  <c r="CL678" i="29" s="1"/>
  <c r="CK160" i="29"/>
  <c r="CK678" i="29" s="1"/>
  <c r="CJ160" i="29"/>
  <c r="CJ678" i="29" s="1"/>
  <c r="CI160" i="29"/>
  <c r="CH160" i="29"/>
  <c r="CH678" i="29" s="1"/>
  <c r="CG160" i="29"/>
  <c r="CF160" i="29"/>
  <c r="CE160" i="29"/>
  <c r="CD160" i="29"/>
  <c r="CC160" i="29"/>
  <c r="CC678" i="29" s="1"/>
  <c r="CB160" i="29"/>
  <c r="CA160" i="29"/>
  <c r="CA678" i="29" s="1"/>
  <c r="BZ160" i="29"/>
  <c r="BZ678" i="29" s="1"/>
  <c r="BX160" i="29"/>
  <c r="BW160" i="29"/>
  <c r="BV160" i="29"/>
  <c r="BV678" i="29" s="1"/>
  <c r="BU160" i="29"/>
  <c r="BU678" i="29" s="1"/>
  <c r="BT160" i="29"/>
  <c r="BS160" i="29"/>
  <c r="BS678" i="29" s="1"/>
  <c r="BR160" i="29"/>
  <c r="BR678" i="29" s="1"/>
  <c r="BQ160" i="29"/>
  <c r="BP160" i="29"/>
  <c r="BO160" i="29"/>
  <c r="BN160" i="29"/>
  <c r="BN678" i="29" s="1"/>
  <c r="BM160" i="29"/>
  <c r="BM678" i="29" s="1"/>
  <c r="BL160" i="29"/>
  <c r="BK160" i="29"/>
  <c r="BK678" i="29" s="1"/>
  <c r="BI160" i="29"/>
  <c r="BH160" i="29"/>
  <c r="BG160" i="29"/>
  <c r="BF160" i="29"/>
  <c r="BF678" i="29" s="1"/>
  <c r="BD160" i="29"/>
  <c r="BC160" i="29"/>
  <c r="BC678" i="29" s="1"/>
  <c r="BB160" i="29"/>
  <c r="BB678" i="29" s="1"/>
  <c r="BA160" i="29"/>
  <c r="AY160" i="29"/>
  <c r="AX160" i="29"/>
  <c r="AX678" i="29" s="1"/>
  <c r="AW160" i="29"/>
  <c r="AW678" i="29" s="1"/>
  <c r="AV160" i="29"/>
  <c r="AU160" i="29"/>
  <c r="AT160" i="29"/>
  <c r="AT678" i="29" s="1"/>
  <c r="AS160" i="29"/>
  <c r="AR160" i="29"/>
  <c r="AR678" i="29" s="1"/>
  <c r="AQ160" i="29"/>
  <c r="AP160" i="29"/>
  <c r="AO160" i="29"/>
  <c r="AO678" i="29" s="1"/>
  <c r="AN160" i="29"/>
  <c r="AN678" i="29" s="1"/>
  <c r="AM160" i="29"/>
  <c r="AM678" i="29" s="1"/>
  <c r="AL160" i="29"/>
  <c r="AL678" i="29" s="1"/>
  <c r="AK160" i="29"/>
  <c r="AJ160" i="29"/>
  <c r="AJ678" i="29" s="1"/>
  <c r="AI160" i="29"/>
  <c r="AH160" i="29"/>
  <c r="AH678" i="29" s="1"/>
  <c r="AG160" i="29"/>
  <c r="AG678" i="29" s="1"/>
  <c r="AF160" i="29"/>
  <c r="AE160" i="29"/>
  <c r="AE678" i="29" s="1"/>
  <c r="AD160" i="29"/>
  <c r="AD678" i="29" s="1"/>
  <c r="AC160" i="29"/>
  <c r="AB160" i="29"/>
  <c r="AB678" i="29" s="1"/>
  <c r="AA160" i="29"/>
  <c r="Z160" i="29"/>
  <c r="Z678" i="29" s="1"/>
  <c r="Y160" i="29"/>
  <c r="Y678" i="29" s="1"/>
  <c r="X160" i="29"/>
  <c r="X678" i="29" s="1"/>
  <c r="W160" i="29"/>
  <c r="W678" i="29" s="1"/>
  <c r="U160" i="29"/>
  <c r="T160" i="29"/>
  <c r="S160" i="29"/>
  <c r="R160" i="29"/>
  <c r="R678" i="29" s="1"/>
  <c r="P160" i="29"/>
  <c r="O160" i="29"/>
  <c r="O678" i="29" s="1"/>
  <c r="N160" i="29"/>
  <c r="N678" i="29" s="1"/>
  <c r="M160" i="29"/>
  <c r="L160" i="29"/>
  <c r="K160" i="29"/>
  <c r="J160" i="29"/>
  <c r="J678" i="29" s="1"/>
  <c r="I160" i="29"/>
  <c r="I678" i="29" s="1"/>
  <c r="H160" i="29"/>
  <c r="H678" i="29" s="1"/>
  <c r="G160" i="29"/>
  <c r="F160" i="29"/>
  <c r="F678" i="29" s="1"/>
  <c r="E160" i="29"/>
  <c r="D160" i="29"/>
  <c r="C160" i="29"/>
  <c r="AL158" i="29"/>
  <c r="M158" i="29"/>
  <c r="DD157" i="29"/>
  <c r="DD674" i="29" s="1"/>
  <c r="DB157" i="29"/>
  <c r="DB674" i="29" s="1"/>
  <c r="DA157" i="29"/>
  <c r="DA674" i="29" s="1"/>
  <c r="CZ157" i="29"/>
  <c r="CZ674" i="29" s="1"/>
  <c r="CY157" i="29"/>
  <c r="CW157" i="29"/>
  <c r="CW674" i="29" s="1"/>
  <c r="CV157" i="29"/>
  <c r="CV674" i="29" s="1"/>
  <c r="CU157" i="29"/>
  <c r="CU674" i="29" s="1"/>
  <c r="CT157" i="29"/>
  <c r="CT674" i="29" s="1"/>
  <c r="CR157" i="29"/>
  <c r="CR674" i="29" s="1"/>
  <c r="CQ157" i="29"/>
  <c r="CP157" i="29"/>
  <c r="CP674" i="29" s="1"/>
  <c r="CO157" i="29"/>
  <c r="CO674" i="29" s="1"/>
  <c r="CN157" i="29"/>
  <c r="CM157" i="29"/>
  <c r="CM674" i="29" s="1"/>
  <c r="CL157" i="29"/>
  <c r="CL674" i="29" s="1"/>
  <c r="CK157" i="29"/>
  <c r="CK674" i="29" s="1"/>
  <c r="CJ157" i="29"/>
  <c r="CJ674" i="29" s="1"/>
  <c r="CN674" i="29" s="1"/>
  <c r="CH157" i="29"/>
  <c r="CH674" i="29" s="1"/>
  <c r="CG157" i="29"/>
  <c r="CG674" i="29" s="1"/>
  <c r="CF157" i="29"/>
  <c r="CE157" i="29"/>
  <c r="CE674" i="29" s="1"/>
  <c r="CC157" i="29"/>
  <c r="CC674" i="29" s="1"/>
  <c r="CB157" i="29"/>
  <c r="CB674" i="29" s="1"/>
  <c r="CA157" i="29"/>
  <c r="BZ157" i="29"/>
  <c r="BZ674" i="29" s="1"/>
  <c r="BX157" i="29"/>
  <c r="BX674" i="29" s="1"/>
  <c r="BW157" i="29"/>
  <c r="BW674" i="29" s="1"/>
  <c r="BV157" i="29"/>
  <c r="BV674" i="29" s="1"/>
  <c r="BU157" i="29"/>
  <c r="BT157" i="29"/>
  <c r="BS157" i="29"/>
  <c r="BS674" i="29" s="1"/>
  <c r="BR157" i="29"/>
  <c r="BR674" i="29" s="1"/>
  <c r="BQ157" i="29"/>
  <c r="BQ674" i="29" s="1"/>
  <c r="BP157" i="29"/>
  <c r="BP674" i="29" s="1"/>
  <c r="BT674" i="29" s="1"/>
  <c r="BN157" i="29"/>
  <c r="BN674" i="29" s="1"/>
  <c r="BM157" i="29"/>
  <c r="BM674" i="29" s="1"/>
  <c r="BL157" i="29"/>
  <c r="BL674" i="29" s="1"/>
  <c r="BK157" i="29"/>
  <c r="BI157" i="29"/>
  <c r="BI674" i="29" s="1"/>
  <c r="BH157" i="29"/>
  <c r="BH674" i="29" s="1"/>
  <c r="BG157" i="29"/>
  <c r="BG674" i="29" s="1"/>
  <c r="BF157" i="29"/>
  <c r="BF674" i="29" s="1"/>
  <c r="BD157" i="29"/>
  <c r="BC157" i="29"/>
  <c r="BC674" i="29" s="1"/>
  <c r="BB157" i="29"/>
  <c r="BB674" i="29" s="1"/>
  <c r="BA157" i="29"/>
  <c r="BA674" i="29" s="1"/>
  <c r="AY157" i="29"/>
  <c r="AY674" i="29" s="1"/>
  <c r="AX157" i="29"/>
  <c r="AX674" i="29" s="1"/>
  <c r="AW157" i="29"/>
  <c r="AW674" i="29" s="1"/>
  <c r="AV157" i="29"/>
  <c r="AT157" i="29"/>
  <c r="AT674" i="29" s="1"/>
  <c r="AS157" i="29"/>
  <c r="AS674" i="29" s="1"/>
  <c r="AR157" i="29"/>
  <c r="AQ157" i="29"/>
  <c r="AQ674" i="29" s="1"/>
  <c r="AO157" i="29"/>
  <c r="AO674" i="29" s="1"/>
  <c r="AN157" i="29"/>
  <c r="AN674" i="29" s="1"/>
  <c r="AM157" i="29"/>
  <c r="AL157" i="29"/>
  <c r="AL674" i="29" s="1"/>
  <c r="AJ157" i="29"/>
  <c r="AJ674" i="29" s="1"/>
  <c r="AI157" i="29"/>
  <c r="AI674" i="29" s="1"/>
  <c r="AH157" i="29"/>
  <c r="AH674" i="29" s="1"/>
  <c r="AG157" i="29"/>
  <c r="AE157" i="29"/>
  <c r="AE674" i="29" s="1"/>
  <c r="AD157" i="29"/>
  <c r="AD674" i="29" s="1"/>
  <c r="AC157" i="29"/>
  <c r="AC674" i="29" s="1"/>
  <c r="AB157" i="29"/>
  <c r="Z157" i="29"/>
  <c r="Z674" i="29" s="1"/>
  <c r="Y157" i="29"/>
  <c r="Y674" i="29" s="1"/>
  <c r="X157" i="29"/>
  <c r="X674" i="29" s="1"/>
  <c r="W157" i="29"/>
  <c r="U157" i="29"/>
  <c r="U674" i="29" s="1"/>
  <c r="T157" i="29"/>
  <c r="T674" i="29" s="1"/>
  <c r="S157" i="29"/>
  <c r="S674" i="29" s="1"/>
  <c r="R157" i="29"/>
  <c r="R674" i="29" s="1"/>
  <c r="P157" i="29"/>
  <c r="P674" i="29" s="1"/>
  <c r="O157" i="29"/>
  <c r="N157" i="29"/>
  <c r="N674" i="29" s="1"/>
  <c r="M157" i="29"/>
  <c r="M674" i="29" s="1"/>
  <c r="L157" i="29"/>
  <c r="K157" i="29"/>
  <c r="K674" i="29" s="1"/>
  <c r="J157" i="29"/>
  <c r="J674" i="29" s="1"/>
  <c r="I157" i="29"/>
  <c r="I674" i="29" s="1"/>
  <c r="H157" i="29"/>
  <c r="H674" i="29" s="1"/>
  <c r="L674" i="29" s="1"/>
  <c r="F157" i="29"/>
  <c r="F674" i="29" s="1"/>
  <c r="E157" i="29"/>
  <c r="E674" i="29" s="1"/>
  <c r="D157" i="29"/>
  <c r="D674" i="29" s="1"/>
  <c r="C157" i="29"/>
  <c r="C674" i="29" s="1"/>
  <c r="DD156" i="29"/>
  <c r="DD673" i="29" s="1"/>
  <c r="DB156" i="29"/>
  <c r="DB673" i="29" s="1"/>
  <c r="DA156" i="29"/>
  <c r="CZ156" i="29"/>
  <c r="CZ673" i="29" s="1"/>
  <c r="CY156" i="29"/>
  <c r="CY673" i="29" s="1"/>
  <c r="CW156" i="29"/>
  <c r="CW673" i="29" s="1"/>
  <c r="CV156" i="29"/>
  <c r="CV673" i="29" s="1"/>
  <c r="CU156" i="29"/>
  <c r="CU673" i="29" s="1"/>
  <c r="CT156" i="29"/>
  <c r="CR156" i="29"/>
  <c r="CR673" i="29" s="1"/>
  <c r="CQ156" i="29"/>
  <c r="CQ673" i="29" s="1"/>
  <c r="CP156" i="29"/>
  <c r="CP673" i="29" s="1"/>
  <c r="CO156" i="29"/>
  <c r="CO673" i="29" s="1"/>
  <c r="CM156" i="29"/>
  <c r="CM673" i="29" s="1"/>
  <c r="CL156" i="29"/>
  <c r="CL673" i="29" s="1"/>
  <c r="CK156" i="29"/>
  <c r="CJ156" i="29"/>
  <c r="CJ673" i="29" s="1"/>
  <c r="CH156" i="29"/>
  <c r="CH673" i="29" s="1"/>
  <c r="CG156" i="29"/>
  <c r="CG673" i="29" s="1"/>
  <c r="CF156" i="29"/>
  <c r="CF673" i="29" s="1"/>
  <c r="CE156" i="29"/>
  <c r="CD156" i="29"/>
  <c r="CC156" i="29"/>
  <c r="CC673" i="29" s="1"/>
  <c r="CB156" i="29"/>
  <c r="CB673" i="29" s="1"/>
  <c r="CA156" i="29"/>
  <c r="CA673" i="29" s="1"/>
  <c r="BZ156" i="29"/>
  <c r="BZ673" i="29" s="1"/>
  <c r="CD673" i="29" s="1"/>
  <c r="BX156" i="29"/>
  <c r="BX673" i="29" s="1"/>
  <c r="BW156" i="29"/>
  <c r="BW673" i="29" s="1"/>
  <c r="BV156" i="29"/>
  <c r="BV673" i="29" s="1"/>
  <c r="BU156" i="29"/>
  <c r="BS156" i="29"/>
  <c r="BS673" i="29" s="1"/>
  <c r="BR156" i="29"/>
  <c r="BR673" i="29" s="1"/>
  <c r="BQ156" i="29"/>
  <c r="BQ673" i="29" s="1"/>
  <c r="BP156" i="29"/>
  <c r="BP673" i="29" s="1"/>
  <c r="BN156" i="29"/>
  <c r="BN673" i="29" s="1"/>
  <c r="BM156" i="29"/>
  <c r="BM673" i="29" s="1"/>
  <c r="BL156" i="29"/>
  <c r="BL673" i="29" s="1"/>
  <c r="BK156" i="29"/>
  <c r="BK673" i="29" s="1"/>
  <c r="BJ156" i="29"/>
  <c r="BI156" i="29"/>
  <c r="BI673" i="29" s="1"/>
  <c r="BH156" i="29"/>
  <c r="BH673" i="29" s="1"/>
  <c r="BG156" i="29"/>
  <c r="BG673" i="29" s="1"/>
  <c r="BF156" i="29"/>
  <c r="BF673" i="29" s="1"/>
  <c r="BJ673" i="29" s="1"/>
  <c r="BD156" i="29"/>
  <c r="BD673" i="29" s="1"/>
  <c r="BC156" i="29"/>
  <c r="BC673" i="29" s="1"/>
  <c r="BB156" i="29"/>
  <c r="BA156" i="29"/>
  <c r="BA673" i="29" s="1"/>
  <c r="AY156" i="29"/>
  <c r="AY673" i="29" s="1"/>
  <c r="AX156" i="29"/>
  <c r="AX673" i="29" s="1"/>
  <c r="AW156" i="29"/>
  <c r="AV156" i="29"/>
  <c r="AV673" i="29" s="1"/>
  <c r="AT156" i="29"/>
  <c r="AT673" i="29" s="1"/>
  <c r="AS156" i="29"/>
  <c r="AS673" i="29" s="1"/>
  <c r="AR156" i="29"/>
  <c r="AR673" i="29" s="1"/>
  <c r="AQ156" i="29"/>
  <c r="AO156" i="29"/>
  <c r="AO673" i="29" s="1"/>
  <c r="AN156" i="29"/>
  <c r="AN673" i="29" s="1"/>
  <c r="AM156" i="29"/>
  <c r="AM673" i="29" s="1"/>
  <c r="AL156" i="29"/>
  <c r="AJ156" i="29"/>
  <c r="AJ673" i="29" s="1"/>
  <c r="AI156" i="29"/>
  <c r="AI673" i="29" s="1"/>
  <c r="AH156" i="29"/>
  <c r="AH673" i="29" s="1"/>
  <c r="AG156" i="29"/>
  <c r="AE156" i="29"/>
  <c r="AE673" i="29" s="1"/>
  <c r="AD156" i="29"/>
  <c r="AD673" i="29" s="1"/>
  <c r="AC156" i="29"/>
  <c r="AC673" i="29" s="1"/>
  <c r="AB156" i="29"/>
  <c r="AB673" i="29" s="1"/>
  <c r="Z156" i="29"/>
  <c r="Z673" i="29" s="1"/>
  <c r="Y156" i="29"/>
  <c r="X156" i="29"/>
  <c r="X673" i="29" s="1"/>
  <c r="W156" i="29"/>
  <c r="W673" i="29" s="1"/>
  <c r="U156" i="29"/>
  <c r="U673" i="29" s="1"/>
  <c r="T156" i="29"/>
  <c r="T673" i="29" s="1"/>
  <c r="S156" i="29"/>
  <c r="S673" i="29" s="1"/>
  <c r="R156" i="29"/>
  <c r="R673" i="29" s="1"/>
  <c r="V673" i="29" s="1"/>
  <c r="Q156" i="29"/>
  <c r="P156" i="29"/>
  <c r="P673" i="29" s="1"/>
  <c r="O156" i="29"/>
  <c r="O673" i="29" s="1"/>
  <c r="N156" i="29"/>
  <c r="N673" i="29" s="1"/>
  <c r="M156" i="29"/>
  <c r="M673" i="29" s="1"/>
  <c r="K156" i="29"/>
  <c r="K673" i="29" s="1"/>
  <c r="J156" i="29"/>
  <c r="J673" i="29" s="1"/>
  <c r="I156" i="29"/>
  <c r="H156" i="29"/>
  <c r="H673" i="29" s="1"/>
  <c r="F156" i="29"/>
  <c r="F673" i="29" s="1"/>
  <c r="E156" i="29"/>
  <c r="E673" i="29" s="1"/>
  <c r="D156" i="29"/>
  <c r="D673" i="29" s="1"/>
  <c r="C156" i="29"/>
  <c r="DD155" i="29"/>
  <c r="DD672" i="29" s="1"/>
  <c r="DB155" i="29"/>
  <c r="DB672" i="29" s="1"/>
  <c r="DA155" i="29"/>
  <c r="DA672" i="29" s="1"/>
  <c r="CZ155" i="29"/>
  <c r="CZ672" i="29" s="1"/>
  <c r="CY155" i="29"/>
  <c r="CY672" i="29" s="1"/>
  <c r="CW155" i="29"/>
  <c r="CW672" i="29" s="1"/>
  <c r="CV155" i="29"/>
  <c r="CV672" i="29" s="1"/>
  <c r="CU155" i="29"/>
  <c r="CT155" i="29"/>
  <c r="CT672" i="29" s="1"/>
  <c r="CR155" i="29"/>
  <c r="CR672" i="29" s="1"/>
  <c r="CQ155" i="29"/>
  <c r="CQ672" i="29" s="1"/>
  <c r="CP155" i="29"/>
  <c r="CP672" i="29" s="1"/>
  <c r="CO155" i="29"/>
  <c r="CN155" i="29"/>
  <c r="CM155" i="29"/>
  <c r="CM672" i="29" s="1"/>
  <c r="CL155" i="29"/>
  <c r="CL672" i="29" s="1"/>
  <c r="CK155" i="29"/>
  <c r="CK672" i="29" s="1"/>
  <c r="CJ155" i="29"/>
  <c r="CJ672" i="29" s="1"/>
  <c r="CN672" i="29" s="1"/>
  <c r="CH155" i="29"/>
  <c r="CH672" i="29" s="1"/>
  <c r="CG155" i="29"/>
  <c r="CG672" i="29" s="1"/>
  <c r="CF155" i="29"/>
  <c r="CF672" i="29" s="1"/>
  <c r="CE155" i="29"/>
  <c r="CC155" i="29"/>
  <c r="CC672" i="29" s="1"/>
  <c r="CB155" i="29"/>
  <c r="CB672" i="29" s="1"/>
  <c r="CA155" i="29"/>
  <c r="CA672" i="29" s="1"/>
  <c r="BZ155" i="29"/>
  <c r="BZ672" i="29" s="1"/>
  <c r="BX155" i="29"/>
  <c r="BX672" i="29" s="1"/>
  <c r="BW155" i="29"/>
  <c r="BW672" i="29" s="1"/>
  <c r="BV155" i="29"/>
  <c r="BV672" i="29" s="1"/>
  <c r="BU155" i="29"/>
  <c r="BU672" i="29" s="1"/>
  <c r="BS155" i="29"/>
  <c r="BS672" i="29" s="1"/>
  <c r="BR155" i="29"/>
  <c r="BR672" i="29" s="1"/>
  <c r="BQ155" i="29"/>
  <c r="BQ672" i="29" s="1"/>
  <c r="BP155" i="29"/>
  <c r="BP672" i="29" s="1"/>
  <c r="BO155" i="29"/>
  <c r="BN155" i="29"/>
  <c r="BN672" i="29" s="1"/>
  <c r="BM155" i="29"/>
  <c r="BM672" i="29" s="1"/>
  <c r="BL155" i="29"/>
  <c r="BL672" i="29" s="1"/>
  <c r="BK155" i="29"/>
  <c r="BK672" i="29" s="1"/>
  <c r="BI155" i="29"/>
  <c r="BI672" i="29" s="1"/>
  <c r="BH155" i="29"/>
  <c r="BH672" i="29" s="1"/>
  <c r="BG155" i="29"/>
  <c r="BF155" i="29"/>
  <c r="BF672" i="29" s="1"/>
  <c r="BD155" i="29"/>
  <c r="BD672" i="29" s="1"/>
  <c r="BC155" i="29"/>
  <c r="BC672" i="29" s="1"/>
  <c r="BB155" i="29"/>
  <c r="BB672" i="29" s="1"/>
  <c r="BA155" i="29"/>
  <c r="AY155" i="29"/>
  <c r="AY672" i="29" s="1"/>
  <c r="AX155" i="29"/>
  <c r="AX672" i="29" s="1"/>
  <c r="AW155" i="29"/>
  <c r="AW672" i="29" s="1"/>
  <c r="AV155" i="29"/>
  <c r="AT155" i="29"/>
  <c r="AT672" i="29" s="1"/>
  <c r="AS155" i="29"/>
  <c r="AS672" i="29" s="1"/>
  <c r="AR155" i="29"/>
  <c r="AR672" i="29" s="1"/>
  <c r="AQ155" i="29"/>
  <c r="AO155" i="29"/>
  <c r="AO672" i="29" s="1"/>
  <c r="AN155" i="29"/>
  <c r="AN672" i="29" s="1"/>
  <c r="AM155" i="29"/>
  <c r="AM672" i="29" s="1"/>
  <c r="AL155" i="29"/>
  <c r="AL672" i="29" s="1"/>
  <c r="AJ155" i="29"/>
  <c r="AI155" i="29"/>
  <c r="AI672" i="29" s="1"/>
  <c r="AH155" i="29"/>
  <c r="AH672" i="29" s="1"/>
  <c r="AG155" i="29"/>
  <c r="AG672" i="29" s="1"/>
  <c r="AE155" i="29"/>
  <c r="AE672" i="29" s="1"/>
  <c r="AD155" i="29"/>
  <c r="AD672" i="29" s="1"/>
  <c r="AC155" i="29"/>
  <c r="AC672" i="29" s="1"/>
  <c r="AB155" i="29"/>
  <c r="Z155" i="29"/>
  <c r="Z672" i="29" s="1"/>
  <c r="Y155" i="29"/>
  <c r="Y672" i="29" s="1"/>
  <c r="X155" i="29"/>
  <c r="X672" i="29" s="1"/>
  <c r="W155" i="29"/>
  <c r="W672" i="29" s="1"/>
  <c r="U155" i="29"/>
  <c r="U672" i="29" s="1"/>
  <c r="T155" i="29"/>
  <c r="T672" i="29" s="1"/>
  <c r="S155" i="29"/>
  <c r="R155" i="29"/>
  <c r="R672" i="29" s="1"/>
  <c r="P155" i="29"/>
  <c r="P672" i="29" s="1"/>
  <c r="O155" i="29"/>
  <c r="O672" i="29" s="1"/>
  <c r="N155" i="29"/>
  <c r="N672" i="29" s="1"/>
  <c r="M155" i="29"/>
  <c r="L155" i="29"/>
  <c r="K155" i="29"/>
  <c r="K672" i="29" s="1"/>
  <c r="J155" i="29"/>
  <c r="J672" i="29" s="1"/>
  <c r="I155" i="29"/>
  <c r="I672" i="29" s="1"/>
  <c r="H155" i="29"/>
  <c r="H672" i="29" s="1"/>
  <c r="L672" i="29" s="1"/>
  <c r="F155" i="29"/>
  <c r="F672" i="29" s="1"/>
  <c r="E155" i="29"/>
  <c r="E672" i="29" s="1"/>
  <c r="D155" i="29"/>
  <c r="D672" i="29" s="1"/>
  <c r="C155" i="29"/>
  <c r="DD154" i="29"/>
  <c r="DD671" i="29" s="1"/>
  <c r="DB154" i="29"/>
  <c r="DB671" i="29" s="1"/>
  <c r="DA154" i="29"/>
  <c r="DA671" i="29" s="1"/>
  <c r="CZ154" i="29"/>
  <c r="CZ671" i="29" s="1"/>
  <c r="CY154" i="29"/>
  <c r="CW154" i="29"/>
  <c r="CW671" i="29" s="1"/>
  <c r="CV154" i="29"/>
  <c r="CV671" i="29" s="1"/>
  <c r="CU154" i="29"/>
  <c r="CU671" i="29" s="1"/>
  <c r="CT154" i="29"/>
  <c r="CR154" i="29"/>
  <c r="CR671" i="29" s="1"/>
  <c r="CQ154" i="29"/>
  <c r="CQ671" i="29" s="1"/>
  <c r="CP154" i="29"/>
  <c r="CP671" i="29" s="1"/>
  <c r="CO154" i="29"/>
  <c r="CM154" i="29"/>
  <c r="CM671" i="29" s="1"/>
  <c r="CL154" i="29"/>
  <c r="CL671" i="29" s="1"/>
  <c r="CK154" i="29"/>
  <c r="CK671" i="29" s="1"/>
  <c r="CJ154" i="29"/>
  <c r="CJ671" i="29" s="1"/>
  <c r="CH154" i="29"/>
  <c r="CH671" i="29" s="1"/>
  <c r="CG154" i="29"/>
  <c r="CF154" i="29"/>
  <c r="CF671" i="29" s="1"/>
  <c r="CE154" i="29"/>
  <c r="CE671" i="29" s="1"/>
  <c r="CC154" i="29"/>
  <c r="CC671" i="29" s="1"/>
  <c r="CB154" i="29"/>
  <c r="CB671" i="29" s="1"/>
  <c r="CA154" i="29"/>
  <c r="CA671" i="29" s="1"/>
  <c r="BZ154" i="29"/>
  <c r="BZ671" i="29" s="1"/>
  <c r="CD671" i="29" s="1"/>
  <c r="BY154" i="29"/>
  <c r="BX154" i="29"/>
  <c r="BX671" i="29" s="1"/>
  <c r="BW154" i="29"/>
  <c r="BW671" i="29" s="1"/>
  <c r="BV154" i="29"/>
  <c r="BV671" i="29" s="1"/>
  <c r="BU154" i="29"/>
  <c r="BU671" i="29" s="1"/>
  <c r="BS154" i="29"/>
  <c r="BS671" i="29" s="1"/>
  <c r="BR154" i="29"/>
  <c r="BR671" i="29" s="1"/>
  <c r="BQ154" i="29"/>
  <c r="BP154" i="29"/>
  <c r="BP671" i="29" s="1"/>
  <c r="BN154" i="29"/>
  <c r="BN671" i="29" s="1"/>
  <c r="BM154" i="29"/>
  <c r="BM671" i="29" s="1"/>
  <c r="BL154" i="29"/>
  <c r="BL671" i="29" s="1"/>
  <c r="BK154" i="29"/>
  <c r="BJ154" i="29"/>
  <c r="BI154" i="29"/>
  <c r="BI671" i="29" s="1"/>
  <c r="BH154" i="29"/>
  <c r="BH671" i="29" s="1"/>
  <c r="BG154" i="29"/>
  <c r="BG671" i="29" s="1"/>
  <c r="BF154" i="29"/>
  <c r="BF671" i="29" s="1"/>
  <c r="BJ671" i="29" s="1"/>
  <c r="BD154" i="29"/>
  <c r="BD671" i="29" s="1"/>
  <c r="BC154" i="29"/>
  <c r="BC671" i="29" s="1"/>
  <c r="BB154" i="29"/>
  <c r="BB671" i="29" s="1"/>
  <c r="BA154" i="29"/>
  <c r="AY154" i="29"/>
  <c r="AY671" i="29" s="1"/>
  <c r="AX154" i="29"/>
  <c r="AX671" i="29" s="1"/>
  <c r="AW154" i="29"/>
  <c r="AW671" i="29" s="1"/>
  <c r="AV154" i="29"/>
  <c r="AV671" i="29" s="1"/>
  <c r="AT154" i="29"/>
  <c r="AT671" i="29" s="1"/>
  <c r="AS154" i="29"/>
  <c r="AS671" i="29" s="1"/>
  <c r="AR154" i="29"/>
  <c r="AR671" i="29" s="1"/>
  <c r="AQ154" i="29"/>
  <c r="AQ671" i="29" s="1"/>
  <c r="AP154" i="29"/>
  <c r="AO154" i="29"/>
  <c r="AO671" i="29" s="1"/>
  <c r="AN154" i="29"/>
  <c r="AN671" i="29" s="1"/>
  <c r="AM154" i="29"/>
  <c r="AM671" i="29" s="1"/>
  <c r="AL154" i="29"/>
  <c r="AL671" i="29" s="1"/>
  <c r="AP671" i="29" s="1"/>
  <c r="AJ154" i="29"/>
  <c r="AJ671" i="29" s="1"/>
  <c r="AI154" i="29"/>
  <c r="AI671" i="29" s="1"/>
  <c r="AH154" i="29"/>
  <c r="AG154" i="29"/>
  <c r="AG671" i="29" s="1"/>
  <c r="AE154" i="29"/>
  <c r="AE671" i="29" s="1"/>
  <c r="AD154" i="29"/>
  <c r="AD671" i="29" s="1"/>
  <c r="AC154" i="29"/>
  <c r="AB154" i="29"/>
  <c r="AB671" i="29" s="1"/>
  <c r="Z154" i="29"/>
  <c r="Z671" i="29" s="1"/>
  <c r="Y154" i="29"/>
  <c r="Y671" i="29" s="1"/>
  <c r="X154" i="29"/>
  <c r="X671" i="29" s="1"/>
  <c r="W154" i="29"/>
  <c r="U154" i="29"/>
  <c r="U671" i="29" s="1"/>
  <c r="T154" i="29"/>
  <c r="T671" i="29" s="1"/>
  <c r="S154" i="29"/>
  <c r="S671" i="29" s="1"/>
  <c r="R154" i="29"/>
  <c r="P154" i="29"/>
  <c r="P671" i="29" s="1"/>
  <c r="O154" i="29"/>
  <c r="O671" i="29" s="1"/>
  <c r="N154" i="29"/>
  <c r="N671" i="29" s="1"/>
  <c r="M154" i="29"/>
  <c r="K154" i="29"/>
  <c r="K671" i="29" s="1"/>
  <c r="J154" i="29"/>
  <c r="J671" i="29" s="1"/>
  <c r="I154" i="29"/>
  <c r="I671" i="29" s="1"/>
  <c r="H154" i="29"/>
  <c r="H671" i="29" s="1"/>
  <c r="F154" i="29"/>
  <c r="F671" i="29" s="1"/>
  <c r="E154" i="29"/>
  <c r="D154" i="29"/>
  <c r="D671" i="29" s="1"/>
  <c r="C154" i="29"/>
  <c r="C671" i="29" s="1"/>
  <c r="DD153" i="29"/>
  <c r="DD670" i="29" s="1"/>
  <c r="DB153" i="29"/>
  <c r="DB670" i="29" s="1"/>
  <c r="DA153" i="29"/>
  <c r="DA670" i="29" s="1"/>
  <c r="CZ153" i="29"/>
  <c r="CZ670" i="29" s="1"/>
  <c r="CY153" i="29"/>
  <c r="CW153" i="29"/>
  <c r="CW670" i="29" s="1"/>
  <c r="CV153" i="29"/>
  <c r="CV670" i="29" s="1"/>
  <c r="CU153" i="29"/>
  <c r="CU670" i="29" s="1"/>
  <c r="CT153" i="29"/>
  <c r="CT670" i="29" s="1"/>
  <c r="CR153" i="29"/>
  <c r="CQ153" i="29"/>
  <c r="CQ670" i="29" s="1"/>
  <c r="CP153" i="29"/>
  <c r="CP670" i="29" s="1"/>
  <c r="CO153" i="29"/>
  <c r="CO670" i="29" s="1"/>
  <c r="CM153" i="29"/>
  <c r="CM670" i="29" s="1"/>
  <c r="CL153" i="29"/>
  <c r="CL670" i="29" s="1"/>
  <c r="CK153" i="29"/>
  <c r="CK670" i="29" s="1"/>
  <c r="CJ153" i="29"/>
  <c r="CH153" i="29"/>
  <c r="CH670" i="29" s="1"/>
  <c r="CG153" i="29"/>
  <c r="CG670" i="29" s="1"/>
  <c r="CF153" i="29"/>
  <c r="CF670" i="29" s="1"/>
  <c r="CE153" i="29"/>
  <c r="CE670" i="29" s="1"/>
  <c r="CC153" i="29"/>
  <c r="CC670" i="29" s="1"/>
  <c r="CB153" i="29"/>
  <c r="CB670" i="29" s="1"/>
  <c r="CA153" i="29"/>
  <c r="BZ153" i="29"/>
  <c r="BZ670" i="29" s="1"/>
  <c r="BX153" i="29"/>
  <c r="BX670" i="29" s="1"/>
  <c r="BW153" i="29"/>
  <c r="BW670" i="29" s="1"/>
  <c r="BV153" i="29"/>
  <c r="BV670" i="29" s="1"/>
  <c r="BU153" i="29"/>
  <c r="BT153" i="29"/>
  <c r="BS153" i="29"/>
  <c r="BS670" i="29" s="1"/>
  <c r="BR153" i="29"/>
  <c r="BR670" i="29" s="1"/>
  <c r="BQ153" i="29"/>
  <c r="BQ670" i="29" s="1"/>
  <c r="BP153" i="29"/>
  <c r="BP670" i="29" s="1"/>
  <c r="BT670" i="29" s="1"/>
  <c r="BN153" i="29"/>
  <c r="BN670" i="29" s="1"/>
  <c r="BM153" i="29"/>
  <c r="BM670" i="29" s="1"/>
  <c r="BL153" i="29"/>
  <c r="BL670" i="29" s="1"/>
  <c r="BK153" i="29"/>
  <c r="BI153" i="29"/>
  <c r="BI670" i="29" s="1"/>
  <c r="BH153" i="29"/>
  <c r="BH670" i="29" s="1"/>
  <c r="BG153" i="29"/>
  <c r="BG670" i="29" s="1"/>
  <c r="BF153" i="29"/>
  <c r="BF670" i="29" s="1"/>
  <c r="BD153" i="29"/>
  <c r="BD670" i="29" s="1"/>
  <c r="BC153" i="29"/>
  <c r="BC670" i="29" s="1"/>
  <c r="BB153" i="29"/>
  <c r="BB670" i="29" s="1"/>
  <c r="BA153" i="29"/>
  <c r="BA670" i="29" s="1"/>
  <c r="AZ153" i="29"/>
  <c r="AY153" i="29"/>
  <c r="AY670" i="29" s="1"/>
  <c r="AX153" i="29"/>
  <c r="AX670" i="29" s="1"/>
  <c r="AW153" i="29"/>
  <c r="AW670" i="29" s="1"/>
  <c r="AV153" i="29"/>
  <c r="AV670" i="29" s="1"/>
  <c r="AZ670" i="29" s="1"/>
  <c r="AT153" i="29"/>
  <c r="AT670" i="29" s="1"/>
  <c r="AS153" i="29"/>
  <c r="AS670" i="29" s="1"/>
  <c r="AR153" i="29"/>
  <c r="AR670" i="29" s="1"/>
  <c r="AQ153" i="29"/>
  <c r="AQ670" i="29" s="1"/>
  <c r="AO153" i="29"/>
  <c r="AO670" i="29" s="1"/>
  <c r="AN153" i="29"/>
  <c r="AN670" i="29" s="1"/>
  <c r="AM153" i="29"/>
  <c r="AL153" i="29"/>
  <c r="AL670" i="29" s="1"/>
  <c r="AJ153" i="29"/>
  <c r="AJ670" i="29" s="1"/>
  <c r="AI153" i="29"/>
  <c r="AI670" i="29" s="1"/>
  <c r="AH153" i="29"/>
  <c r="AH670" i="29" s="1"/>
  <c r="AG153" i="29"/>
  <c r="AE153" i="29"/>
  <c r="AE670" i="29" s="1"/>
  <c r="AD153" i="29"/>
  <c r="AD670" i="29" s="1"/>
  <c r="AC153" i="29"/>
  <c r="AC670" i="29" s="1"/>
  <c r="AB153" i="29"/>
  <c r="AB670" i="29" s="1"/>
  <c r="AF670" i="29" s="1"/>
  <c r="Z153" i="29"/>
  <c r="Z670" i="29" s="1"/>
  <c r="Y153" i="29"/>
  <c r="Y670" i="29" s="1"/>
  <c r="X153" i="29"/>
  <c r="X670" i="29" s="1"/>
  <c r="W153" i="29"/>
  <c r="U153" i="29"/>
  <c r="U670" i="29" s="1"/>
  <c r="T153" i="29"/>
  <c r="T670" i="29" s="1"/>
  <c r="S153" i="29"/>
  <c r="S670" i="29" s="1"/>
  <c r="R153" i="29"/>
  <c r="R670" i="29" s="1"/>
  <c r="P153" i="29"/>
  <c r="O153" i="29"/>
  <c r="O670" i="29" s="1"/>
  <c r="N153" i="29"/>
  <c r="N670" i="29" s="1"/>
  <c r="M153" i="29"/>
  <c r="M670" i="29" s="1"/>
  <c r="K153" i="29"/>
  <c r="K670" i="29" s="1"/>
  <c r="J153" i="29"/>
  <c r="J670" i="29" s="1"/>
  <c r="I153" i="29"/>
  <c r="I670" i="29" s="1"/>
  <c r="H153" i="29"/>
  <c r="H670" i="29" s="1"/>
  <c r="L670" i="29" s="1"/>
  <c r="F153" i="29"/>
  <c r="F670" i="29" s="1"/>
  <c r="E153" i="29"/>
  <c r="E670" i="29" s="1"/>
  <c r="D153" i="29"/>
  <c r="C153" i="29"/>
  <c r="C670" i="29" s="1"/>
  <c r="DD152" i="29"/>
  <c r="DD669" i="29" s="1"/>
  <c r="DB152" i="29"/>
  <c r="DA152" i="29"/>
  <c r="DA669" i="29" s="1"/>
  <c r="CZ152" i="29"/>
  <c r="CZ669" i="29" s="1"/>
  <c r="CY152" i="29"/>
  <c r="CY669" i="29" s="1"/>
  <c r="CX152" i="29"/>
  <c r="CW152" i="29"/>
  <c r="CW669" i="29" s="1"/>
  <c r="CV152" i="29"/>
  <c r="CV669" i="29" s="1"/>
  <c r="CU152" i="29"/>
  <c r="CU669" i="29" s="1"/>
  <c r="CT152" i="29"/>
  <c r="CT669" i="29" s="1"/>
  <c r="CX669" i="29" s="1"/>
  <c r="CR152" i="29"/>
  <c r="CR669" i="29" s="1"/>
  <c r="CQ152" i="29"/>
  <c r="CQ669" i="29" s="1"/>
  <c r="CP152" i="29"/>
  <c r="CO152" i="29"/>
  <c r="CO669" i="29" s="1"/>
  <c r="CM152" i="29"/>
  <c r="CM669" i="29" s="1"/>
  <c r="CL152" i="29"/>
  <c r="CL669" i="29" s="1"/>
  <c r="CK152" i="29"/>
  <c r="CK669" i="29" s="1"/>
  <c r="CJ152" i="29"/>
  <c r="CH152" i="29"/>
  <c r="CH669" i="29" s="1"/>
  <c r="CG152" i="29"/>
  <c r="CG669" i="29" s="1"/>
  <c r="CF152" i="29"/>
  <c r="CF669" i="29" s="1"/>
  <c r="CE152" i="29"/>
  <c r="CC152" i="29"/>
  <c r="CC669" i="29" s="1"/>
  <c r="CB152" i="29"/>
  <c r="CB669" i="29" s="1"/>
  <c r="CA152" i="29"/>
  <c r="CA669" i="29" s="1"/>
  <c r="BZ152" i="29"/>
  <c r="BZ669" i="29" s="1"/>
  <c r="CD669" i="29" s="1"/>
  <c r="BX152" i="29"/>
  <c r="BX669" i="29" s="1"/>
  <c r="BW152" i="29"/>
  <c r="BW669" i="29" s="1"/>
  <c r="BV152" i="29"/>
  <c r="BV669" i="29" s="1"/>
  <c r="BU152" i="29"/>
  <c r="BT152" i="29"/>
  <c r="BS152" i="29"/>
  <c r="BS669" i="29" s="1"/>
  <c r="BR152" i="29"/>
  <c r="BR669" i="29" s="1"/>
  <c r="BQ152" i="29"/>
  <c r="BQ669" i="29" s="1"/>
  <c r="BP152" i="29"/>
  <c r="BP669" i="29" s="1"/>
  <c r="BN152" i="29"/>
  <c r="BM152" i="29"/>
  <c r="BM669" i="29" s="1"/>
  <c r="BL152" i="29"/>
  <c r="BL669" i="29" s="1"/>
  <c r="BK152" i="29"/>
  <c r="BK669" i="29" s="1"/>
  <c r="BI152" i="29"/>
  <c r="BI669" i="29" s="1"/>
  <c r="BH152" i="29"/>
  <c r="BH669" i="29" s="1"/>
  <c r="BG152" i="29"/>
  <c r="BG669" i="29" s="1"/>
  <c r="BF152" i="29"/>
  <c r="BE152" i="29"/>
  <c r="BD152" i="29"/>
  <c r="BD669" i="29" s="1"/>
  <c r="BC152" i="29"/>
  <c r="BC669" i="29" s="1"/>
  <c r="BB152" i="29"/>
  <c r="BB669" i="29" s="1"/>
  <c r="BA152" i="29"/>
  <c r="BA669" i="29" s="1"/>
  <c r="AY152" i="29"/>
  <c r="AY669" i="29" s="1"/>
  <c r="AX152" i="29"/>
  <c r="AX669" i="29" s="1"/>
  <c r="AW152" i="29"/>
  <c r="AW669" i="29" s="1"/>
  <c r="AV152" i="29"/>
  <c r="AT152" i="29"/>
  <c r="AT669" i="29" s="1"/>
  <c r="AS152" i="29"/>
  <c r="AS669" i="29" s="1"/>
  <c r="AR152" i="29"/>
  <c r="AR669" i="29" s="1"/>
  <c r="AQ152" i="29"/>
  <c r="AO152" i="29"/>
  <c r="AO669" i="29" s="1"/>
  <c r="AN152" i="29"/>
  <c r="AN669" i="29" s="1"/>
  <c r="AM152" i="29"/>
  <c r="AM669" i="29" s="1"/>
  <c r="AL152" i="29"/>
  <c r="AL669" i="29" s="1"/>
  <c r="AJ152" i="29"/>
  <c r="AJ669" i="29" s="1"/>
  <c r="AI152" i="29"/>
  <c r="AI669" i="29" s="1"/>
  <c r="AH152" i="29"/>
  <c r="AH669" i="29" s="1"/>
  <c r="AG152" i="29"/>
  <c r="AE152" i="29"/>
  <c r="AE669" i="29" s="1"/>
  <c r="AD152" i="29"/>
  <c r="AC152" i="29"/>
  <c r="AC669" i="29" s="1"/>
  <c r="AB152" i="29"/>
  <c r="AB669" i="29" s="1"/>
  <c r="Z152" i="29"/>
  <c r="Z669" i="29" s="1"/>
  <c r="Y152" i="29"/>
  <c r="Y669" i="29" s="1"/>
  <c r="X152" i="29"/>
  <c r="W152" i="29"/>
  <c r="W669" i="29" s="1"/>
  <c r="V152" i="29"/>
  <c r="U152" i="29"/>
  <c r="U669" i="29" s="1"/>
  <c r="T152" i="29"/>
  <c r="T669" i="29" s="1"/>
  <c r="S152" i="29"/>
  <c r="S669" i="29" s="1"/>
  <c r="R152" i="29"/>
  <c r="R669" i="29" s="1"/>
  <c r="V669" i="29" s="1"/>
  <c r="P152" i="29"/>
  <c r="P669" i="29" s="1"/>
  <c r="O152" i="29"/>
  <c r="O669" i="29" s="1"/>
  <c r="N152" i="29"/>
  <c r="N669" i="29" s="1"/>
  <c r="M152" i="29"/>
  <c r="M669" i="29" s="1"/>
  <c r="K152" i="29"/>
  <c r="K669" i="29" s="1"/>
  <c r="J152" i="29"/>
  <c r="J669" i="29" s="1"/>
  <c r="I152" i="29"/>
  <c r="I669" i="29" s="1"/>
  <c r="H152" i="29"/>
  <c r="F152" i="29"/>
  <c r="F669" i="29" s="1"/>
  <c r="E152" i="29"/>
  <c r="E669" i="29" s="1"/>
  <c r="D152" i="29"/>
  <c r="D669" i="29" s="1"/>
  <c r="C152" i="29"/>
  <c r="DD151" i="29"/>
  <c r="DD668" i="29" s="1"/>
  <c r="DB151" i="29"/>
  <c r="DB668" i="29" s="1"/>
  <c r="DA151" i="29"/>
  <c r="DA668" i="29" s="1"/>
  <c r="CZ151" i="29"/>
  <c r="CY151" i="29"/>
  <c r="CY668" i="29" s="1"/>
  <c r="CW151" i="29"/>
  <c r="CW668" i="29" s="1"/>
  <c r="CV151" i="29"/>
  <c r="CV668" i="29" s="1"/>
  <c r="CU151" i="29"/>
  <c r="CU668" i="29" s="1"/>
  <c r="CT151" i="29"/>
  <c r="CR151" i="29"/>
  <c r="CR668" i="29" s="1"/>
  <c r="CQ151" i="29"/>
  <c r="CQ668" i="29" s="1"/>
  <c r="CP151" i="29"/>
  <c r="CP668" i="29" s="1"/>
  <c r="CO151" i="29"/>
  <c r="CM151" i="29"/>
  <c r="CM668" i="29" s="1"/>
  <c r="CL151" i="29"/>
  <c r="CK151" i="29"/>
  <c r="CK668" i="29" s="1"/>
  <c r="CJ151" i="29"/>
  <c r="CJ668" i="29" s="1"/>
  <c r="CH151" i="29"/>
  <c r="CH668" i="29" s="1"/>
  <c r="CG151" i="29"/>
  <c r="CG668" i="29" s="1"/>
  <c r="CF151" i="29"/>
  <c r="CF668" i="29" s="1"/>
  <c r="CE151" i="29"/>
  <c r="CD151" i="29"/>
  <c r="CC151" i="29"/>
  <c r="CC668" i="29" s="1"/>
  <c r="CB151" i="29"/>
  <c r="CB668" i="29" s="1"/>
  <c r="CA151" i="29"/>
  <c r="CA668" i="29" s="1"/>
  <c r="BZ151" i="29"/>
  <c r="BZ668" i="29" s="1"/>
  <c r="BX151" i="29"/>
  <c r="BX668" i="29" s="1"/>
  <c r="BW151" i="29"/>
  <c r="BW668" i="29" s="1"/>
  <c r="BV151" i="29"/>
  <c r="BV668" i="29" s="1"/>
  <c r="BU151" i="29"/>
  <c r="BU668" i="29" s="1"/>
  <c r="BS151" i="29"/>
  <c r="BS668" i="29" s="1"/>
  <c r="BR151" i="29"/>
  <c r="BR668" i="29" s="1"/>
  <c r="BQ151" i="29"/>
  <c r="BQ668" i="29" s="1"/>
  <c r="BP151" i="29"/>
  <c r="BO151" i="29"/>
  <c r="BN151" i="29"/>
  <c r="BN668" i="29" s="1"/>
  <c r="BM151" i="29"/>
  <c r="BM668" i="29" s="1"/>
  <c r="BL151" i="29"/>
  <c r="BL668" i="29" s="1"/>
  <c r="BK151" i="29"/>
  <c r="BK668" i="29" s="1"/>
  <c r="BI151" i="29"/>
  <c r="BI668" i="29" s="1"/>
  <c r="BH151" i="29"/>
  <c r="BH668" i="29" s="1"/>
  <c r="BG151" i="29"/>
  <c r="BG668" i="29" s="1"/>
  <c r="BF151" i="29"/>
  <c r="BD151" i="29"/>
  <c r="BD668" i="29" s="1"/>
  <c r="BC151" i="29"/>
  <c r="BC668" i="29" s="1"/>
  <c r="BB151" i="29"/>
  <c r="BB668" i="29" s="1"/>
  <c r="BA151" i="29"/>
  <c r="AY151" i="29"/>
  <c r="AY668" i="29" s="1"/>
  <c r="AX151" i="29"/>
  <c r="AX668" i="29" s="1"/>
  <c r="AW151" i="29"/>
  <c r="AW668" i="29" s="1"/>
  <c r="AV151" i="29"/>
  <c r="AV668" i="29" s="1"/>
  <c r="AT151" i="29"/>
  <c r="AT668" i="29" s="1"/>
  <c r="AS151" i="29"/>
  <c r="AS668" i="29" s="1"/>
  <c r="AR151" i="29"/>
  <c r="AR668" i="29" s="1"/>
  <c r="AQ151" i="29"/>
  <c r="AO151" i="29"/>
  <c r="AO668" i="29" s="1"/>
  <c r="AN151" i="29"/>
  <c r="AN668" i="29" s="1"/>
  <c r="AM151" i="29"/>
  <c r="AM668" i="29" s="1"/>
  <c r="AL151" i="29"/>
  <c r="AL668" i="29" s="1"/>
  <c r="AJ151" i="29"/>
  <c r="AJ668" i="29" s="1"/>
  <c r="AI151" i="29"/>
  <c r="AI668" i="29" s="1"/>
  <c r="AH151" i="29"/>
  <c r="AG151" i="29"/>
  <c r="AG668" i="29" s="1"/>
  <c r="AE151" i="29"/>
  <c r="AE668" i="29" s="1"/>
  <c r="AD151" i="29"/>
  <c r="AD668" i="29" s="1"/>
  <c r="AC151" i="29"/>
  <c r="AC668" i="29" s="1"/>
  <c r="AB151" i="29"/>
  <c r="Z151" i="29"/>
  <c r="Z668" i="29" s="1"/>
  <c r="Y151" i="29"/>
  <c r="Y668" i="29" s="1"/>
  <c r="X151" i="29"/>
  <c r="X668" i="29" s="1"/>
  <c r="W151" i="29"/>
  <c r="W668" i="29" s="1"/>
  <c r="U151" i="29"/>
  <c r="U668" i="29" s="1"/>
  <c r="T151" i="29"/>
  <c r="T668" i="29" s="1"/>
  <c r="S151" i="29"/>
  <c r="S668" i="29" s="1"/>
  <c r="R151" i="29"/>
  <c r="P151" i="29"/>
  <c r="P668" i="29" s="1"/>
  <c r="O151" i="29"/>
  <c r="O668" i="29" s="1"/>
  <c r="N151" i="29"/>
  <c r="N668" i="29" s="1"/>
  <c r="M151" i="29"/>
  <c r="K151" i="29"/>
  <c r="K668" i="29" s="1"/>
  <c r="J151" i="29"/>
  <c r="I151" i="29"/>
  <c r="I668" i="29" s="1"/>
  <c r="H151" i="29"/>
  <c r="H668" i="29" s="1"/>
  <c r="F151" i="29"/>
  <c r="F668" i="29" s="1"/>
  <c r="E151" i="29"/>
  <c r="E668" i="29" s="1"/>
  <c r="D151" i="29"/>
  <c r="D668" i="29" s="1"/>
  <c r="C151" i="29"/>
  <c r="DD150" i="29"/>
  <c r="DD667" i="29" s="1"/>
  <c r="DB150" i="29"/>
  <c r="DB667" i="29" s="1"/>
  <c r="DA150" i="29"/>
  <c r="DA667" i="29" s="1"/>
  <c r="CZ150" i="29"/>
  <c r="CZ667" i="29" s="1"/>
  <c r="CY150" i="29"/>
  <c r="CW150" i="29"/>
  <c r="CW667" i="29" s="1"/>
  <c r="CV150" i="29"/>
  <c r="CV667" i="29" s="1"/>
  <c r="CU150" i="29"/>
  <c r="CU667" i="29" s="1"/>
  <c r="CT150" i="29"/>
  <c r="CR150" i="29"/>
  <c r="CR667" i="29" s="1"/>
  <c r="CQ150" i="29"/>
  <c r="CQ667" i="29" s="1"/>
  <c r="CP150" i="29"/>
  <c r="CP667" i="29" s="1"/>
  <c r="CO150" i="29"/>
  <c r="CN150" i="29"/>
  <c r="CM150" i="29"/>
  <c r="CM667" i="29" s="1"/>
  <c r="CL150" i="29"/>
  <c r="CL667" i="29" s="1"/>
  <c r="CK150" i="29"/>
  <c r="CK667" i="29" s="1"/>
  <c r="CJ150" i="29"/>
  <c r="CJ667" i="29" s="1"/>
  <c r="CH150" i="29"/>
  <c r="CH667" i="29" s="1"/>
  <c r="CG150" i="29"/>
  <c r="CF150" i="29"/>
  <c r="CF667" i="29" s="1"/>
  <c r="CE150" i="29"/>
  <c r="CE667" i="29" s="1"/>
  <c r="CC150" i="29"/>
  <c r="CC667" i="29" s="1"/>
  <c r="CB150" i="29"/>
  <c r="CB667" i="29" s="1"/>
  <c r="CA150" i="29"/>
  <c r="CA667" i="29" s="1"/>
  <c r="BZ150" i="29"/>
  <c r="BY150" i="29"/>
  <c r="BX150" i="29"/>
  <c r="BX667" i="29" s="1"/>
  <c r="BW150" i="29"/>
  <c r="BW667" i="29" s="1"/>
  <c r="BV150" i="29"/>
  <c r="BV667" i="29" s="1"/>
  <c r="BU150" i="29"/>
  <c r="BU667" i="29" s="1"/>
  <c r="BS150" i="29"/>
  <c r="BS667" i="29" s="1"/>
  <c r="BR150" i="29"/>
  <c r="BR667" i="29" s="1"/>
  <c r="BQ150" i="29"/>
  <c r="BP150" i="29"/>
  <c r="BN150" i="29"/>
  <c r="BN667" i="29" s="1"/>
  <c r="BM150" i="29"/>
  <c r="BM667" i="29" s="1"/>
  <c r="BL150" i="29"/>
  <c r="BL667" i="29" s="1"/>
  <c r="BK150" i="29"/>
  <c r="BJ150" i="29"/>
  <c r="BI150" i="29"/>
  <c r="BI667" i="29" s="1"/>
  <c r="BH150" i="29"/>
  <c r="BH667" i="29" s="1"/>
  <c r="BG150" i="29"/>
  <c r="BG667" i="29" s="1"/>
  <c r="BF150" i="29"/>
  <c r="BF667" i="29" s="1"/>
  <c r="BD150" i="29"/>
  <c r="BD667" i="29" s="1"/>
  <c r="BC150" i="29"/>
  <c r="BC667" i="29" s="1"/>
  <c r="BB150" i="29"/>
  <c r="BB667" i="29" s="1"/>
  <c r="BA150" i="29"/>
  <c r="AZ150" i="29"/>
  <c r="AY150" i="29"/>
  <c r="AY667" i="29" s="1"/>
  <c r="AX150" i="29"/>
  <c r="AX667" i="29" s="1"/>
  <c r="AW150" i="29"/>
  <c r="AW667" i="29" s="1"/>
  <c r="AV150" i="29"/>
  <c r="AV667" i="29" s="1"/>
  <c r="AT150" i="29"/>
  <c r="AT667" i="29" s="1"/>
  <c r="AS150" i="29"/>
  <c r="AS667" i="29" s="1"/>
  <c r="AR150" i="29"/>
  <c r="AQ150" i="29"/>
  <c r="AQ667" i="29" s="1"/>
  <c r="AO150" i="29"/>
  <c r="AO667" i="29" s="1"/>
  <c r="AN150" i="29"/>
  <c r="AN667" i="29" s="1"/>
  <c r="AM150" i="29"/>
  <c r="AM667" i="29" s="1"/>
  <c r="AL150" i="29"/>
  <c r="AL667" i="29" s="1"/>
  <c r="AP667" i="29" s="1"/>
  <c r="AJ150" i="29"/>
  <c r="AI150" i="29"/>
  <c r="AI667" i="29" s="1"/>
  <c r="AH150" i="29"/>
  <c r="AH667" i="29" s="1"/>
  <c r="AG150" i="29"/>
  <c r="AG667" i="29" s="1"/>
  <c r="AE150" i="29"/>
  <c r="AE667" i="29" s="1"/>
  <c r="AD150" i="29"/>
  <c r="AD667" i="29" s="1"/>
  <c r="AC150" i="29"/>
  <c r="AC667" i="29" s="1"/>
  <c r="AB150" i="29"/>
  <c r="Z150" i="29"/>
  <c r="Z667" i="29" s="1"/>
  <c r="Y150" i="29"/>
  <c r="Y667" i="29" s="1"/>
  <c r="X150" i="29"/>
  <c r="X667" i="29" s="1"/>
  <c r="W150" i="29"/>
  <c r="U150" i="29"/>
  <c r="U667" i="29" s="1"/>
  <c r="T150" i="29"/>
  <c r="T667" i="29" s="1"/>
  <c r="S150" i="29"/>
  <c r="S667" i="29" s="1"/>
  <c r="R150" i="29"/>
  <c r="P150" i="29"/>
  <c r="P667" i="29" s="1"/>
  <c r="O150" i="29"/>
  <c r="O667" i="29" s="1"/>
  <c r="N150" i="29"/>
  <c r="N667" i="29" s="1"/>
  <c r="M150" i="29"/>
  <c r="K150" i="29"/>
  <c r="K667" i="29" s="1"/>
  <c r="J150" i="29"/>
  <c r="I150" i="29"/>
  <c r="I667" i="29" s="1"/>
  <c r="H150" i="29"/>
  <c r="H667" i="29" s="1"/>
  <c r="G150" i="29"/>
  <c r="F150" i="29"/>
  <c r="F667" i="29" s="1"/>
  <c r="E150" i="29"/>
  <c r="D150" i="29"/>
  <c r="D667" i="29" s="1"/>
  <c r="C150" i="29"/>
  <c r="C667" i="29" s="1"/>
  <c r="DD149" i="29"/>
  <c r="DD666" i="29" s="1"/>
  <c r="DB149" i="29"/>
  <c r="DB666" i="29" s="1"/>
  <c r="DA149" i="29"/>
  <c r="DA666" i="29" s="1"/>
  <c r="CZ149" i="29"/>
  <c r="CZ666" i="29" s="1"/>
  <c r="CY149" i="29"/>
  <c r="CW149" i="29"/>
  <c r="CW666" i="29" s="1"/>
  <c r="CV149" i="29"/>
  <c r="CV666" i="29" s="1"/>
  <c r="CU149" i="29"/>
  <c r="CU666" i="29" s="1"/>
  <c r="CT149" i="29"/>
  <c r="CT666" i="29" s="1"/>
  <c r="CS149" i="29"/>
  <c r="CR149" i="29"/>
  <c r="CR666" i="29" s="1"/>
  <c r="CQ149" i="29"/>
  <c r="CQ666" i="29" s="1"/>
  <c r="CP149" i="29"/>
  <c r="CP666" i="29" s="1"/>
  <c r="CO149" i="29"/>
  <c r="CO666" i="29" s="1"/>
  <c r="CM149" i="29"/>
  <c r="CM666" i="29" s="1"/>
  <c r="CL149" i="29"/>
  <c r="CL666" i="29" s="1"/>
  <c r="CK149" i="29"/>
  <c r="CJ149" i="29"/>
  <c r="CJ666" i="29" s="1"/>
  <c r="CH149" i="29"/>
  <c r="CH666" i="29" s="1"/>
  <c r="CG149" i="29"/>
  <c r="CG666" i="29" s="1"/>
  <c r="CF149" i="29"/>
  <c r="CE149" i="29"/>
  <c r="CE666" i="29" s="1"/>
  <c r="CC149" i="29"/>
  <c r="CC666" i="29" s="1"/>
  <c r="CB149" i="29"/>
  <c r="CB666" i="29" s="1"/>
  <c r="CA149" i="29"/>
  <c r="BZ149" i="29"/>
  <c r="BX149" i="29"/>
  <c r="BX666" i="29" s="1"/>
  <c r="BW149" i="29"/>
  <c r="BW666" i="29" s="1"/>
  <c r="BV149" i="29"/>
  <c r="BV666" i="29" s="1"/>
  <c r="BU149" i="29"/>
  <c r="BS149" i="29"/>
  <c r="BS666" i="29" s="1"/>
  <c r="BR149" i="29"/>
  <c r="BQ149" i="29"/>
  <c r="BQ666" i="29" s="1"/>
  <c r="BP149" i="29"/>
  <c r="BP666" i="29" s="1"/>
  <c r="BN149" i="29"/>
  <c r="BN666" i="29" s="1"/>
  <c r="BM149" i="29"/>
  <c r="BM666" i="29" s="1"/>
  <c r="BL149" i="29"/>
  <c r="BL666" i="29" s="1"/>
  <c r="BK149" i="29"/>
  <c r="BJ149" i="29"/>
  <c r="BI149" i="29"/>
  <c r="BI666" i="29" s="1"/>
  <c r="BH149" i="29"/>
  <c r="BH666" i="29" s="1"/>
  <c r="BG149" i="29"/>
  <c r="BG666" i="29" s="1"/>
  <c r="BF149" i="29"/>
  <c r="BF666" i="29" s="1"/>
  <c r="BD149" i="29"/>
  <c r="BD666" i="29" s="1"/>
  <c r="BC149" i="29"/>
  <c r="BC666" i="29" s="1"/>
  <c r="BB149" i="29"/>
  <c r="BB666" i="29" s="1"/>
  <c r="BA149" i="29"/>
  <c r="BA666" i="29" s="1"/>
  <c r="AY149" i="29"/>
  <c r="AY666" i="29" s="1"/>
  <c r="AX149" i="29"/>
  <c r="AX666" i="29" s="1"/>
  <c r="AW149" i="29"/>
  <c r="AW666" i="29" s="1"/>
  <c r="AV149" i="29"/>
  <c r="AT149" i="29"/>
  <c r="AT666" i="29" s="1"/>
  <c r="AS149" i="29"/>
  <c r="AS666" i="29" s="1"/>
  <c r="AR149" i="29"/>
  <c r="AR666" i="29" s="1"/>
  <c r="AQ149" i="29"/>
  <c r="AQ666" i="29" s="1"/>
  <c r="AO149" i="29"/>
  <c r="AO666" i="29" s="1"/>
  <c r="AN149" i="29"/>
  <c r="AN666" i="29" s="1"/>
  <c r="AM149" i="29"/>
  <c r="AM666" i="29" s="1"/>
  <c r="AL149" i="29"/>
  <c r="AJ149" i="29"/>
  <c r="AJ666" i="29" s="1"/>
  <c r="AI149" i="29"/>
  <c r="AI666" i="29" s="1"/>
  <c r="AH149" i="29"/>
  <c r="AH666" i="29" s="1"/>
  <c r="AG149" i="29"/>
  <c r="AE149" i="29"/>
  <c r="AD149" i="29"/>
  <c r="AD666" i="29" s="1"/>
  <c r="AC149" i="29"/>
  <c r="AC666" i="29" s="1"/>
  <c r="AB149" i="29"/>
  <c r="Z149" i="29"/>
  <c r="Z666" i="29" s="1"/>
  <c r="Y149" i="29"/>
  <c r="Y666" i="29" s="1"/>
  <c r="X149" i="29"/>
  <c r="X666" i="29" s="1"/>
  <c r="W149" i="29"/>
  <c r="U149" i="29"/>
  <c r="U666" i="29" s="1"/>
  <c r="T149" i="29"/>
  <c r="T666" i="29" s="1"/>
  <c r="S149" i="29"/>
  <c r="S666" i="29" s="1"/>
  <c r="R149" i="29"/>
  <c r="R666" i="29" s="1"/>
  <c r="P149" i="29"/>
  <c r="P666" i="29" s="1"/>
  <c r="O149" i="29"/>
  <c r="O666" i="29" s="1"/>
  <c r="N149" i="29"/>
  <c r="M149" i="29"/>
  <c r="M666" i="29" s="1"/>
  <c r="K149" i="29"/>
  <c r="K666" i="29" s="1"/>
  <c r="J149" i="29"/>
  <c r="J666" i="29" s="1"/>
  <c r="I149" i="29"/>
  <c r="I666" i="29" s="1"/>
  <c r="H149" i="29"/>
  <c r="H666" i="29" s="1"/>
  <c r="L666" i="29" s="1"/>
  <c r="F149" i="29"/>
  <c r="F666" i="29" s="1"/>
  <c r="E149" i="29"/>
  <c r="E666" i="29" s="1"/>
  <c r="D149" i="29"/>
  <c r="C149" i="29"/>
  <c r="C666" i="29" s="1"/>
  <c r="DD148" i="29"/>
  <c r="DD665" i="29" s="1"/>
  <c r="DB148" i="29"/>
  <c r="DA148" i="29"/>
  <c r="CZ148" i="29"/>
  <c r="CY148" i="29"/>
  <c r="CY665" i="29" s="1"/>
  <c r="CW148" i="29"/>
  <c r="CW665" i="29" s="1"/>
  <c r="CV148" i="29"/>
  <c r="CV665" i="29" s="1"/>
  <c r="CU148" i="29"/>
  <c r="CT148" i="29"/>
  <c r="CT665" i="29" s="1"/>
  <c r="CR148" i="29"/>
  <c r="CQ148" i="29"/>
  <c r="CQ665" i="29" s="1"/>
  <c r="CP148" i="29"/>
  <c r="CO148" i="29"/>
  <c r="CO665" i="29" s="1"/>
  <c r="CM148" i="29"/>
  <c r="CL148" i="29"/>
  <c r="CL665" i="29" s="1"/>
  <c r="CK148" i="29"/>
  <c r="CJ148" i="29"/>
  <c r="CH148" i="29"/>
  <c r="CH665" i="29" s="1"/>
  <c r="CG148" i="29"/>
  <c r="CG665" i="29" s="1"/>
  <c r="CF148" i="29"/>
  <c r="CF665" i="29" s="1"/>
  <c r="CE148" i="29"/>
  <c r="CC148" i="29"/>
  <c r="CB148" i="29"/>
  <c r="CA148" i="29"/>
  <c r="CA665" i="29" s="1"/>
  <c r="BZ148" i="29"/>
  <c r="BZ665" i="29" s="1"/>
  <c r="BX148" i="29"/>
  <c r="BX665" i="29" s="1"/>
  <c r="BW148" i="29"/>
  <c r="BV148" i="29"/>
  <c r="BU148" i="29"/>
  <c r="BT148" i="29"/>
  <c r="BS148" i="29"/>
  <c r="BS665" i="29" s="1"/>
  <c r="BR148" i="29"/>
  <c r="BR665" i="29" s="1"/>
  <c r="BQ148" i="29"/>
  <c r="BQ665" i="29" s="1"/>
  <c r="BP148" i="29"/>
  <c r="BP665" i="29" s="1"/>
  <c r="BO148" i="29"/>
  <c r="BN148" i="29"/>
  <c r="BN665" i="29" s="1"/>
  <c r="BM148" i="29"/>
  <c r="BL148" i="29"/>
  <c r="BK148" i="29"/>
  <c r="BK665" i="29" s="1"/>
  <c r="BI148" i="29"/>
  <c r="BI665" i="29" s="1"/>
  <c r="BH148" i="29"/>
  <c r="BH665" i="29" s="1"/>
  <c r="BG148" i="29"/>
  <c r="BF148" i="29"/>
  <c r="BE148" i="29"/>
  <c r="BD148" i="29"/>
  <c r="BC148" i="29"/>
  <c r="BC665" i="29" s="1"/>
  <c r="BB148" i="29"/>
  <c r="BB665" i="29" s="1"/>
  <c r="BA148" i="29"/>
  <c r="BA665" i="29" s="1"/>
  <c r="AY148" i="29"/>
  <c r="AX148" i="29"/>
  <c r="AX665" i="29" s="1"/>
  <c r="AW148" i="29"/>
  <c r="AV148" i="29"/>
  <c r="AT148" i="29"/>
  <c r="AT665" i="29" s="1"/>
  <c r="AS148" i="29"/>
  <c r="AS665" i="29" s="1"/>
  <c r="AR148" i="29"/>
  <c r="AR665" i="29" s="1"/>
  <c r="AQ148" i="29"/>
  <c r="AO148" i="29"/>
  <c r="AN148" i="29"/>
  <c r="AM148" i="29"/>
  <c r="AM665" i="29" s="1"/>
  <c r="AL148" i="29"/>
  <c r="AL665" i="29" s="1"/>
  <c r="AJ148" i="29"/>
  <c r="AJ665" i="29" s="1"/>
  <c r="AI148" i="29"/>
  <c r="AH148" i="29"/>
  <c r="AH665" i="29" s="1"/>
  <c r="AG148" i="29"/>
  <c r="AF148" i="29"/>
  <c r="AE148" i="29"/>
  <c r="AE665" i="29" s="1"/>
  <c r="AD148" i="29"/>
  <c r="AD665" i="29" s="1"/>
  <c r="AC148" i="29"/>
  <c r="AC665" i="29" s="1"/>
  <c r="AB148" i="29"/>
  <c r="AB665" i="29" s="1"/>
  <c r="Z148" i="29"/>
  <c r="Y148" i="29"/>
  <c r="X148" i="29"/>
  <c r="W148" i="29"/>
  <c r="W665" i="29" s="1"/>
  <c r="V148" i="29"/>
  <c r="U148" i="29"/>
  <c r="U665" i="29" s="1"/>
  <c r="T148" i="29"/>
  <c r="T665" i="29" s="1"/>
  <c r="S148" i="29"/>
  <c r="R148" i="29"/>
  <c r="R665" i="29" s="1"/>
  <c r="P148" i="29"/>
  <c r="O148" i="29"/>
  <c r="O665" i="29" s="1"/>
  <c r="N148" i="29"/>
  <c r="M148" i="29"/>
  <c r="M665" i="29" s="1"/>
  <c r="K148" i="29"/>
  <c r="J148" i="29"/>
  <c r="J665" i="29" s="1"/>
  <c r="I148" i="29"/>
  <c r="H148" i="29"/>
  <c r="F148" i="29"/>
  <c r="F665" i="29" s="1"/>
  <c r="E148" i="29"/>
  <c r="E665" i="29" s="1"/>
  <c r="D148" i="29"/>
  <c r="D665" i="29" s="1"/>
  <c r="C148" i="29"/>
  <c r="CW146" i="29"/>
  <c r="CV146" i="29"/>
  <c r="CV662" i="29" s="1"/>
  <c r="CU146" i="29"/>
  <c r="CR146" i="29"/>
  <c r="CE146" i="29"/>
  <c r="CB146" i="29"/>
  <c r="BN146" i="29"/>
  <c r="BL146" i="29"/>
  <c r="BI146" i="29"/>
  <c r="AV146" i="29"/>
  <c r="AR146" i="29"/>
  <c r="AB146" i="29"/>
  <c r="M146" i="29"/>
  <c r="K146" i="29"/>
  <c r="DD145" i="29"/>
  <c r="DB145" i="29"/>
  <c r="DB661" i="29" s="1"/>
  <c r="DA145" i="29"/>
  <c r="DA661" i="29" s="1"/>
  <c r="CZ145" i="29"/>
  <c r="CZ661" i="29" s="1"/>
  <c r="CY145" i="29"/>
  <c r="CW145" i="29"/>
  <c r="CW661" i="29" s="1"/>
  <c r="CV145" i="29"/>
  <c r="CV661" i="29" s="1"/>
  <c r="CU145" i="29"/>
  <c r="CU661" i="29" s="1"/>
  <c r="CT145" i="29"/>
  <c r="CT661" i="29" s="1"/>
  <c r="CX661" i="29" s="1"/>
  <c r="CR145" i="29"/>
  <c r="CR661" i="29" s="1"/>
  <c r="CQ145" i="29"/>
  <c r="CQ661" i="29" s="1"/>
  <c r="CP145" i="29"/>
  <c r="CP661" i="29" s="1"/>
  <c r="CO145" i="29"/>
  <c r="CM145" i="29"/>
  <c r="CM661" i="29" s="1"/>
  <c r="CL145" i="29"/>
  <c r="CK145" i="29"/>
  <c r="CK661" i="29" s="1"/>
  <c r="CJ145" i="29"/>
  <c r="CJ661" i="29" s="1"/>
  <c r="CH145" i="29"/>
  <c r="CH661" i="29" s="1"/>
  <c r="CG145" i="29"/>
  <c r="CF145" i="29"/>
  <c r="CF661" i="29" s="1"/>
  <c r="CE145" i="29"/>
  <c r="CE661" i="29" s="1"/>
  <c r="CC145" i="29"/>
  <c r="CC661" i="29" s="1"/>
  <c r="CB145" i="29"/>
  <c r="CB661" i="29" s="1"/>
  <c r="CA145" i="29"/>
  <c r="CA661" i="29" s="1"/>
  <c r="BZ145" i="29"/>
  <c r="BZ661" i="29" s="1"/>
  <c r="BY145" i="29"/>
  <c r="BX145" i="29"/>
  <c r="BX661" i="29" s="1"/>
  <c r="BW145" i="29"/>
  <c r="BW661" i="29" s="1"/>
  <c r="BV145" i="29"/>
  <c r="BV661" i="29" s="1"/>
  <c r="BU145" i="29"/>
  <c r="BU661" i="29" s="1"/>
  <c r="BS145" i="29"/>
  <c r="BS661" i="29" s="1"/>
  <c r="BR145" i="29"/>
  <c r="BR661" i="29" s="1"/>
  <c r="BQ145" i="29"/>
  <c r="BQ661" i="29" s="1"/>
  <c r="BP145" i="29"/>
  <c r="BN145" i="29"/>
  <c r="BN661" i="29" s="1"/>
  <c r="BM145" i="29"/>
  <c r="BM661" i="29" s="1"/>
  <c r="BL145" i="29"/>
  <c r="BL661" i="29" s="1"/>
  <c r="BK145" i="29"/>
  <c r="BI145" i="29"/>
  <c r="BI661" i="29" s="1"/>
  <c r="BH145" i="29"/>
  <c r="BH661" i="29" s="1"/>
  <c r="BG145" i="29"/>
  <c r="BG661" i="29" s="1"/>
  <c r="BF145" i="29"/>
  <c r="BF661" i="29" s="1"/>
  <c r="BD145" i="29"/>
  <c r="BD661" i="29" s="1"/>
  <c r="BC145" i="29"/>
  <c r="BC661" i="29" s="1"/>
  <c r="BB145" i="29"/>
  <c r="BB661" i="29" s="1"/>
  <c r="BA145" i="29"/>
  <c r="AY145" i="29"/>
  <c r="AY661" i="29" s="1"/>
  <c r="AX145" i="29"/>
  <c r="AW145" i="29"/>
  <c r="AW661" i="29" s="1"/>
  <c r="AV145" i="29"/>
  <c r="AV661" i="29" s="1"/>
  <c r="AT145" i="29"/>
  <c r="AT661" i="29" s="1"/>
  <c r="AS145" i="29"/>
  <c r="AS661" i="29" s="1"/>
  <c r="AR145" i="29"/>
  <c r="AR661" i="29" s="1"/>
  <c r="AQ145" i="29"/>
  <c r="AQ661" i="29" s="1"/>
  <c r="AP145" i="29"/>
  <c r="AO145" i="29"/>
  <c r="AO661" i="29" s="1"/>
  <c r="AN145" i="29"/>
  <c r="AN661" i="29" s="1"/>
  <c r="AM145" i="29"/>
  <c r="AM661" i="29" s="1"/>
  <c r="AL145" i="29"/>
  <c r="AL661" i="29" s="1"/>
  <c r="AP661" i="29" s="1"/>
  <c r="AJ145" i="29"/>
  <c r="AJ661" i="29" s="1"/>
  <c r="AI145" i="29"/>
  <c r="AI661" i="29" s="1"/>
  <c r="AH145" i="29"/>
  <c r="AG145" i="29"/>
  <c r="AG661" i="29" s="1"/>
  <c r="AE145" i="29"/>
  <c r="AE661" i="29" s="1"/>
  <c r="AD145" i="29"/>
  <c r="AD661" i="29" s="1"/>
  <c r="AC145" i="29"/>
  <c r="AC661" i="29" s="1"/>
  <c r="AB145" i="29"/>
  <c r="Z145" i="29"/>
  <c r="Y145" i="29"/>
  <c r="X145" i="29"/>
  <c r="W145" i="29"/>
  <c r="U145" i="29"/>
  <c r="T145" i="29"/>
  <c r="S145" i="29"/>
  <c r="R145" i="29"/>
  <c r="P145" i="29"/>
  <c r="O145" i="29"/>
  <c r="N145" i="29"/>
  <c r="M145" i="29"/>
  <c r="K145" i="29"/>
  <c r="J145" i="29"/>
  <c r="I145" i="29"/>
  <c r="H145" i="29"/>
  <c r="G145" i="29"/>
  <c r="F145" i="29"/>
  <c r="E145" i="29"/>
  <c r="D145" i="29"/>
  <c r="C145" i="29"/>
  <c r="DD144" i="29"/>
  <c r="DB144" i="29"/>
  <c r="DB660" i="29" s="1"/>
  <c r="DA144" i="29"/>
  <c r="DA660" i="29" s="1"/>
  <c r="CZ144" i="29"/>
  <c r="CZ660" i="29" s="1"/>
  <c r="CY144" i="29"/>
  <c r="CW144" i="29"/>
  <c r="CW660" i="29" s="1"/>
  <c r="CV144" i="29"/>
  <c r="CV660" i="29" s="1"/>
  <c r="CU144" i="29"/>
  <c r="CU660" i="29" s="1"/>
  <c r="CT144" i="29"/>
  <c r="CT660" i="29" s="1"/>
  <c r="CR144" i="29"/>
  <c r="CR660" i="29" s="1"/>
  <c r="CQ144" i="29"/>
  <c r="CQ660" i="29" s="1"/>
  <c r="CP144" i="29"/>
  <c r="CO144" i="29"/>
  <c r="CO660" i="29" s="1"/>
  <c r="CM144" i="29"/>
  <c r="CM660" i="29" s="1"/>
  <c r="CL144" i="29"/>
  <c r="CL660" i="29" s="1"/>
  <c r="CK144" i="29"/>
  <c r="CK660" i="29" s="1"/>
  <c r="CJ144" i="29"/>
  <c r="CJ660" i="29" s="1"/>
  <c r="CN660" i="29" s="1"/>
  <c r="CH144" i="29"/>
  <c r="CH660" i="29" s="1"/>
  <c r="CG144" i="29"/>
  <c r="CG660" i="29" s="1"/>
  <c r="CF144" i="29"/>
  <c r="CE144" i="29"/>
  <c r="CE660" i="29" s="1"/>
  <c r="CC144" i="29"/>
  <c r="CC660" i="29" s="1"/>
  <c r="CB144" i="29"/>
  <c r="CB660" i="29" s="1"/>
  <c r="CA144" i="29"/>
  <c r="CA660" i="29" s="1"/>
  <c r="BZ144" i="29"/>
  <c r="BX144" i="29"/>
  <c r="BX660" i="29" s="1"/>
  <c r="BW144" i="29"/>
  <c r="BW660" i="29" s="1"/>
  <c r="BV144" i="29"/>
  <c r="BV660" i="29" s="1"/>
  <c r="BU144" i="29"/>
  <c r="BS144" i="29"/>
  <c r="BS660" i="29" s="1"/>
  <c r="BR144" i="29"/>
  <c r="BR660" i="29" s="1"/>
  <c r="BQ144" i="29"/>
  <c r="BQ660" i="29" s="1"/>
  <c r="BP144" i="29"/>
  <c r="BN144" i="29"/>
  <c r="BN660" i="29" s="1"/>
  <c r="BM144" i="29"/>
  <c r="BM660" i="29" s="1"/>
  <c r="BL144" i="29"/>
  <c r="BL660" i="29" s="1"/>
  <c r="BK144" i="29"/>
  <c r="BJ144" i="29"/>
  <c r="BI144" i="29"/>
  <c r="BI660" i="29" s="1"/>
  <c r="BH144" i="29"/>
  <c r="BH660" i="29" s="1"/>
  <c r="BG144" i="29"/>
  <c r="BG660" i="29" s="1"/>
  <c r="BF144" i="29"/>
  <c r="BF660" i="29" s="1"/>
  <c r="BD144" i="29"/>
  <c r="BD660" i="29" s="1"/>
  <c r="BC144" i="29"/>
  <c r="BC660" i="29" s="1"/>
  <c r="BB144" i="29"/>
  <c r="BB660" i="29" s="1"/>
  <c r="BA144" i="29"/>
  <c r="BA660" i="29" s="1"/>
  <c r="AY144" i="29"/>
  <c r="AY660" i="29" s="1"/>
  <c r="AX144" i="29"/>
  <c r="AX660" i="29" s="1"/>
  <c r="AW144" i="29"/>
  <c r="AW660" i="29" s="1"/>
  <c r="AV144" i="29"/>
  <c r="AU144" i="29"/>
  <c r="AT144" i="29"/>
  <c r="AT660" i="29" s="1"/>
  <c r="AS144" i="29"/>
  <c r="AS660" i="29" s="1"/>
  <c r="AR144" i="29"/>
  <c r="AR660" i="29" s="1"/>
  <c r="AQ144" i="29"/>
  <c r="AQ660" i="29" s="1"/>
  <c r="AO144" i="29"/>
  <c r="AO660" i="29" s="1"/>
  <c r="AN144" i="29"/>
  <c r="AN660" i="29" s="1"/>
  <c r="AM144" i="29"/>
  <c r="AM660" i="29" s="1"/>
  <c r="AL144" i="29"/>
  <c r="AJ144" i="29"/>
  <c r="AJ660" i="29" s="1"/>
  <c r="AI144" i="29"/>
  <c r="AI660" i="29" s="1"/>
  <c r="AH144" i="29"/>
  <c r="AH660" i="29" s="1"/>
  <c r="AG144" i="29"/>
  <c r="AF144" i="29"/>
  <c r="AE144" i="29"/>
  <c r="AE660" i="29" s="1"/>
  <c r="AD144" i="29"/>
  <c r="AD660" i="29" s="1"/>
  <c r="AC144" i="29"/>
  <c r="AC660" i="29" s="1"/>
  <c r="AB144" i="29"/>
  <c r="AB660" i="29" s="1"/>
  <c r="Z144" i="29"/>
  <c r="Y144" i="29"/>
  <c r="X144" i="29"/>
  <c r="W144" i="29"/>
  <c r="V144" i="29"/>
  <c r="U144" i="29"/>
  <c r="T144" i="29"/>
  <c r="S144" i="29"/>
  <c r="R144" i="29"/>
  <c r="P144" i="29"/>
  <c r="O144" i="29"/>
  <c r="N144" i="29"/>
  <c r="M144" i="29"/>
  <c r="K144" i="29"/>
  <c r="J144" i="29"/>
  <c r="I144" i="29"/>
  <c r="H144" i="29"/>
  <c r="F144" i="29"/>
  <c r="E144" i="29"/>
  <c r="D144" i="29"/>
  <c r="C144" i="29"/>
  <c r="DD143" i="29"/>
  <c r="DB143" i="29"/>
  <c r="DB659" i="29" s="1"/>
  <c r="DA143" i="29"/>
  <c r="DA659" i="29" s="1"/>
  <c r="CZ143" i="29"/>
  <c r="CY143" i="29"/>
  <c r="CY659" i="29" s="1"/>
  <c r="CW143" i="29"/>
  <c r="CW659" i="29" s="1"/>
  <c r="CV143" i="29"/>
  <c r="CV659" i="29" s="1"/>
  <c r="CU143" i="29"/>
  <c r="CU659" i="29" s="1"/>
  <c r="CT143" i="29"/>
  <c r="CT659" i="29" s="1"/>
  <c r="CX659" i="29" s="1"/>
  <c r="CR143" i="29"/>
  <c r="CR659" i="29" s="1"/>
  <c r="CQ143" i="29"/>
  <c r="CQ659" i="29" s="1"/>
  <c r="CP143" i="29"/>
  <c r="CP659" i="29" s="1"/>
  <c r="CO143" i="29"/>
  <c r="CO659" i="29" s="1"/>
  <c r="CM143" i="29"/>
  <c r="CM659" i="29" s="1"/>
  <c r="CL143" i="29"/>
  <c r="CL659" i="29" s="1"/>
  <c r="CK143" i="29"/>
  <c r="CK659" i="29" s="1"/>
  <c r="CJ143" i="29"/>
  <c r="CH143" i="29"/>
  <c r="CH659" i="29" s="1"/>
  <c r="CG143" i="29"/>
  <c r="CG659" i="29" s="1"/>
  <c r="CF143" i="29"/>
  <c r="CF659" i="29" s="1"/>
  <c r="CE143" i="29"/>
  <c r="CC143" i="29"/>
  <c r="CC659" i="29" s="1"/>
  <c r="CB143" i="29"/>
  <c r="CB659" i="29" s="1"/>
  <c r="CA143" i="29"/>
  <c r="CA659" i="29" s="1"/>
  <c r="BZ143" i="29"/>
  <c r="BZ659" i="29" s="1"/>
  <c r="CD659" i="29" s="1"/>
  <c r="BX143" i="29"/>
  <c r="BX659" i="29" s="1"/>
  <c r="BW143" i="29"/>
  <c r="BW659" i="29" s="1"/>
  <c r="BV143" i="29"/>
  <c r="BV659" i="29" s="1"/>
  <c r="BU143" i="29"/>
  <c r="BS143" i="29"/>
  <c r="BS659" i="29" s="1"/>
  <c r="BR143" i="29"/>
  <c r="BQ143" i="29"/>
  <c r="BQ659" i="29" s="1"/>
  <c r="BP143" i="29"/>
  <c r="BP659" i="29" s="1"/>
  <c r="BO143" i="29"/>
  <c r="BN143" i="29"/>
  <c r="BN659" i="29" s="1"/>
  <c r="BM143" i="29"/>
  <c r="BM659" i="29" s="1"/>
  <c r="BL143" i="29"/>
  <c r="BL659" i="29" s="1"/>
  <c r="BK143" i="29"/>
  <c r="BK659" i="29" s="1"/>
  <c r="BI143" i="29"/>
  <c r="BI659" i="29" s="1"/>
  <c r="BH143" i="29"/>
  <c r="BH659" i="29" s="1"/>
  <c r="BG143" i="29"/>
  <c r="BF143" i="29"/>
  <c r="BF659" i="29" s="1"/>
  <c r="BD143" i="29"/>
  <c r="BD659" i="29" s="1"/>
  <c r="BC143" i="29"/>
  <c r="BC659" i="29" s="1"/>
  <c r="BB143" i="29"/>
  <c r="BB659" i="29" s="1"/>
  <c r="BA143" i="29"/>
  <c r="AY143" i="29"/>
  <c r="AY659" i="29" s="1"/>
  <c r="AX143" i="29"/>
  <c r="AX659" i="29" s="1"/>
  <c r="AW143" i="29"/>
  <c r="AW659" i="29" s="1"/>
  <c r="AV143" i="29"/>
  <c r="AT143" i="29"/>
  <c r="AT659" i="29" s="1"/>
  <c r="AS143" i="29"/>
  <c r="AS659" i="29" s="1"/>
  <c r="AR143" i="29"/>
  <c r="AR659" i="29" s="1"/>
  <c r="AQ143" i="29"/>
  <c r="AO143" i="29"/>
  <c r="AN143" i="29"/>
  <c r="AN659" i="29" s="1"/>
  <c r="AM143" i="29"/>
  <c r="AM659" i="29" s="1"/>
  <c r="AL143" i="29"/>
  <c r="AL659" i="29" s="1"/>
  <c r="AJ143" i="29"/>
  <c r="AJ659" i="29" s="1"/>
  <c r="AI143" i="29"/>
  <c r="AI659" i="29" s="1"/>
  <c r="AH143" i="29"/>
  <c r="AH659" i="29" s="1"/>
  <c r="AG143" i="29"/>
  <c r="AF143" i="29"/>
  <c r="AE143" i="29"/>
  <c r="AE659" i="29" s="1"/>
  <c r="AD143" i="29"/>
  <c r="AD659" i="29" s="1"/>
  <c r="AC143" i="29"/>
  <c r="AC659" i="29" s="1"/>
  <c r="AB143" i="29"/>
  <c r="AB659" i="29" s="1"/>
  <c r="Z143" i="29"/>
  <c r="Y143" i="29"/>
  <c r="X143" i="29"/>
  <c r="W143" i="29"/>
  <c r="U143" i="29"/>
  <c r="T143" i="29"/>
  <c r="S143" i="29"/>
  <c r="R143" i="29"/>
  <c r="P143" i="29"/>
  <c r="O143" i="29"/>
  <c r="N143" i="29"/>
  <c r="M143" i="29"/>
  <c r="K143" i="29"/>
  <c r="J143" i="29"/>
  <c r="I143" i="29"/>
  <c r="H143" i="29"/>
  <c r="F143" i="29"/>
  <c r="E143" i="29"/>
  <c r="D143" i="29"/>
  <c r="C143" i="29"/>
  <c r="DD142" i="29"/>
  <c r="DB142" i="29"/>
  <c r="DB658" i="29" s="1"/>
  <c r="DA142" i="29"/>
  <c r="DA658" i="29" s="1"/>
  <c r="CZ142" i="29"/>
  <c r="CY142" i="29"/>
  <c r="CY658" i="29" s="1"/>
  <c r="CW142" i="29"/>
  <c r="CW658" i="29" s="1"/>
  <c r="CV142" i="29"/>
  <c r="CV658" i="29" s="1"/>
  <c r="CU142" i="29"/>
  <c r="CU658" i="29" s="1"/>
  <c r="CT142" i="29"/>
  <c r="CR142" i="29"/>
  <c r="CR658" i="29" s="1"/>
  <c r="CQ142" i="29"/>
  <c r="CQ658" i="29" s="1"/>
  <c r="CP142" i="29"/>
  <c r="CP658" i="29" s="1"/>
  <c r="CO142" i="29"/>
  <c r="CM142" i="29"/>
  <c r="CM658" i="29" s="1"/>
  <c r="CL142" i="29"/>
  <c r="CL658" i="29" s="1"/>
  <c r="CK142" i="29"/>
  <c r="CK658" i="29" s="1"/>
  <c r="CJ142" i="29"/>
  <c r="CJ658" i="29" s="1"/>
  <c r="CN658" i="29" s="1"/>
  <c r="CH142" i="29"/>
  <c r="CH658" i="29" s="1"/>
  <c r="CG142" i="29"/>
  <c r="CG658" i="29" s="1"/>
  <c r="CF142" i="29"/>
  <c r="CF658" i="29" s="1"/>
  <c r="CE142" i="29"/>
  <c r="CC142" i="29"/>
  <c r="CC658" i="29" s="1"/>
  <c r="CB142" i="29"/>
  <c r="CA142" i="29"/>
  <c r="CA658" i="29" s="1"/>
  <c r="BZ142" i="29"/>
  <c r="BZ658" i="29" s="1"/>
  <c r="BY142" i="29"/>
  <c r="BX142" i="29"/>
  <c r="BX658" i="29" s="1"/>
  <c r="BW142" i="29"/>
  <c r="BW658" i="29" s="1"/>
  <c r="BV142" i="29"/>
  <c r="BV658" i="29" s="1"/>
  <c r="BU142" i="29"/>
  <c r="BU658" i="29" s="1"/>
  <c r="BS142" i="29"/>
  <c r="BS658" i="29" s="1"/>
  <c r="BR142" i="29"/>
  <c r="BR658" i="29" s="1"/>
  <c r="BQ142" i="29"/>
  <c r="BQ658" i="29" s="1"/>
  <c r="BP142" i="29"/>
  <c r="BP658" i="29" s="1"/>
  <c r="BN142" i="29"/>
  <c r="BN658" i="29" s="1"/>
  <c r="BM142" i="29"/>
  <c r="BM658" i="29" s="1"/>
  <c r="BL142" i="29"/>
  <c r="BL658" i="29" s="1"/>
  <c r="BK142" i="29"/>
  <c r="BI142" i="29"/>
  <c r="BI658" i="29" s="1"/>
  <c r="BH142" i="29"/>
  <c r="BH658" i="29" s="1"/>
  <c r="BG142" i="29"/>
  <c r="BG658" i="29" s="1"/>
  <c r="BF142" i="29"/>
  <c r="BD142" i="29"/>
  <c r="BD658" i="29" s="1"/>
  <c r="BC142" i="29"/>
  <c r="BC658" i="29" s="1"/>
  <c r="BB142" i="29"/>
  <c r="BA142" i="29"/>
  <c r="AY142" i="29"/>
  <c r="AY658" i="29" s="1"/>
  <c r="AX142" i="29"/>
  <c r="AX658" i="29" s="1"/>
  <c r="AW142" i="29"/>
  <c r="AW658" i="29" s="1"/>
  <c r="AV142" i="29"/>
  <c r="AV658" i="29" s="1"/>
  <c r="AT142" i="29"/>
  <c r="AT658" i="29" s="1"/>
  <c r="AS142" i="29"/>
  <c r="AS658" i="29" s="1"/>
  <c r="AR142" i="29"/>
  <c r="AR658" i="29" s="1"/>
  <c r="AQ142" i="29"/>
  <c r="AP142" i="29"/>
  <c r="AO142" i="29"/>
  <c r="AO658" i="29" s="1"/>
  <c r="AN142" i="29"/>
  <c r="AN658" i="29" s="1"/>
  <c r="AM142" i="29"/>
  <c r="AM658" i="29" s="1"/>
  <c r="AL142" i="29"/>
  <c r="AL658" i="29" s="1"/>
  <c r="AJ142" i="29"/>
  <c r="AJ658" i="29" s="1"/>
  <c r="AI142" i="29"/>
  <c r="AI658" i="29" s="1"/>
  <c r="AH142" i="29"/>
  <c r="AH658" i="29" s="1"/>
  <c r="AG142" i="29"/>
  <c r="AG658" i="29" s="1"/>
  <c r="AE142" i="29"/>
  <c r="AE658" i="29" s="1"/>
  <c r="AD142" i="29"/>
  <c r="AD658" i="29" s="1"/>
  <c r="AC142" i="29"/>
  <c r="AC658" i="29" s="1"/>
  <c r="AB142" i="29"/>
  <c r="AB658" i="29" s="1"/>
  <c r="AF658" i="29" s="1"/>
  <c r="Z142" i="29"/>
  <c r="Y142" i="29"/>
  <c r="X142" i="29"/>
  <c r="W142" i="29"/>
  <c r="U142" i="29"/>
  <c r="T142" i="29"/>
  <c r="S142" i="29"/>
  <c r="R142" i="29"/>
  <c r="P142" i="29"/>
  <c r="O142" i="29"/>
  <c r="N142" i="29"/>
  <c r="M142" i="29"/>
  <c r="K142" i="29"/>
  <c r="J142" i="29"/>
  <c r="I142" i="29"/>
  <c r="H142" i="29"/>
  <c r="F142" i="29"/>
  <c r="E142" i="29"/>
  <c r="D142" i="29"/>
  <c r="C142" i="29"/>
  <c r="DD141" i="29"/>
  <c r="DB141" i="29"/>
  <c r="DB657" i="29" s="1"/>
  <c r="DA141" i="29"/>
  <c r="DA657" i="29" s="1"/>
  <c r="CZ141" i="29"/>
  <c r="CZ657" i="29" s="1"/>
  <c r="CY141" i="29"/>
  <c r="CW141" i="29"/>
  <c r="CW657" i="29" s="1"/>
  <c r="CV141" i="29"/>
  <c r="CV657" i="29" s="1"/>
  <c r="CU141" i="29"/>
  <c r="CU657" i="29" s="1"/>
  <c r="CT141" i="29"/>
  <c r="CT657" i="29" s="1"/>
  <c r="CX657" i="29" s="1"/>
  <c r="CR141" i="29"/>
  <c r="CR657" i="29" s="1"/>
  <c r="CQ141" i="29"/>
  <c r="CQ657" i="29" s="1"/>
  <c r="CP141" i="29"/>
  <c r="CP657" i="29" s="1"/>
  <c r="CO141" i="29"/>
  <c r="CM141" i="29"/>
  <c r="CM657" i="29" s="1"/>
  <c r="CL141" i="29"/>
  <c r="CK141" i="29"/>
  <c r="CK657" i="29" s="1"/>
  <c r="CJ141" i="29"/>
  <c r="CJ657" i="29" s="1"/>
  <c r="CH141" i="29"/>
  <c r="CH657" i="29" s="1"/>
  <c r="CG141" i="29"/>
  <c r="CF141" i="29"/>
  <c r="CF657" i="29" s="1"/>
  <c r="CE141" i="29"/>
  <c r="CE657" i="29" s="1"/>
  <c r="CC141" i="29"/>
  <c r="CC657" i="29" s="1"/>
  <c r="CB141" i="29"/>
  <c r="CB657" i="29" s="1"/>
  <c r="CA141" i="29"/>
  <c r="CA657" i="29" s="1"/>
  <c r="BZ141" i="29"/>
  <c r="BZ657" i="29" s="1"/>
  <c r="BY141" i="29"/>
  <c r="BX141" i="29"/>
  <c r="BX657" i="29" s="1"/>
  <c r="BW141" i="29"/>
  <c r="BW657" i="29" s="1"/>
  <c r="BV141" i="29"/>
  <c r="BV657" i="29" s="1"/>
  <c r="BU141" i="29"/>
  <c r="BU657" i="29" s="1"/>
  <c r="BS141" i="29"/>
  <c r="BS657" i="29" s="1"/>
  <c r="BR141" i="29"/>
  <c r="BR657" i="29" s="1"/>
  <c r="BQ141" i="29"/>
  <c r="BQ657" i="29" s="1"/>
  <c r="BP141" i="29"/>
  <c r="BN141" i="29"/>
  <c r="BN657" i="29" s="1"/>
  <c r="BM141" i="29"/>
  <c r="BM657" i="29" s="1"/>
  <c r="BL141" i="29"/>
  <c r="BL657" i="29" s="1"/>
  <c r="BK141" i="29"/>
  <c r="BI141" i="29"/>
  <c r="BI657" i="29" s="1"/>
  <c r="BH141" i="29"/>
  <c r="BH657" i="29" s="1"/>
  <c r="BG141" i="29"/>
  <c r="BG657" i="29" s="1"/>
  <c r="BF141" i="29"/>
  <c r="BF657" i="29" s="1"/>
  <c r="BD141" i="29"/>
  <c r="BD657" i="29" s="1"/>
  <c r="BC141" i="29"/>
  <c r="BC657" i="29" s="1"/>
  <c r="BB141" i="29"/>
  <c r="BB657" i="29" s="1"/>
  <c r="BA141" i="29"/>
  <c r="AY141" i="29"/>
  <c r="AY657" i="29" s="1"/>
  <c r="AX141" i="29"/>
  <c r="AW141" i="29"/>
  <c r="AW657" i="29" s="1"/>
  <c r="AV141" i="29"/>
  <c r="AV657" i="29" s="1"/>
  <c r="AT141" i="29"/>
  <c r="AT657" i="29" s="1"/>
  <c r="AS141" i="29"/>
  <c r="AS657" i="29" s="1"/>
  <c r="AR141" i="29"/>
  <c r="AR657" i="29" s="1"/>
  <c r="AQ141" i="29"/>
  <c r="AQ657" i="29" s="1"/>
  <c r="AP141" i="29"/>
  <c r="AO141" i="29"/>
  <c r="AO657" i="29" s="1"/>
  <c r="AN141" i="29"/>
  <c r="AN657" i="29" s="1"/>
  <c r="AM141" i="29"/>
  <c r="AM657" i="29" s="1"/>
  <c r="AL141" i="29"/>
  <c r="AL657" i="29" s="1"/>
  <c r="AP657" i="29" s="1"/>
  <c r="AJ141" i="29"/>
  <c r="AJ657" i="29" s="1"/>
  <c r="AI141" i="29"/>
  <c r="AI657" i="29" s="1"/>
  <c r="AH141" i="29"/>
  <c r="AG141" i="29"/>
  <c r="AG657" i="29" s="1"/>
  <c r="AE141" i="29"/>
  <c r="AE657" i="29" s="1"/>
  <c r="AD141" i="29"/>
  <c r="AD657" i="29" s="1"/>
  <c r="AC141" i="29"/>
  <c r="AC657" i="29" s="1"/>
  <c r="AB141" i="29"/>
  <c r="Z141" i="29"/>
  <c r="Y141" i="29"/>
  <c r="X141" i="29"/>
  <c r="W141" i="29"/>
  <c r="U141" i="29"/>
  <c r="T141" i="29"/>
  <c r="S141" i="29"/>
  <c r="R141" i="29"/>
  <c r="P141" i="29"/>
  <c r="O141" i="29"/>
  <c r="N141" i="29"/>
  <c r="M141" i="29"/>
  <c r="K141" i="29"/>
  <c r="J141" i="29"/>
  <c r="I141" i="29"/>
  <c r="H141" i="29"/>
  <c r="G141" i="29"/>
  <c r="F141" i="29"/>
  <c r="E141" i="29"/>
  <c r="D141" i="29"/>
  <c r="C141" i="29"/>
  <c r="DD140" i="29"/>
  <c r="DB140" i="29"/>
  <c r="DB656" i="29" s="1"/>
  <c r="DA140" i="29"/>
  <c r="DA656" i="29" s="1"/>
  <c r="CZ140" i="29"/>
  <c r="CZ656" i="29" s="1"/>
  <c r="CY140" i="29"/>
  <c r="CW140" i="29"/>
  <c r="CW656" i="29" s="1"/>
  <c r="CV140" i="29"/>
  <c r="CV656" i="29" s="1"/>
  <c r="CU140" i="29"/>
  <c r="CU656" i="29" s="1"/>
  <c r="CT140" i="29"/>
  <c r="CT656" i="29" s="1"/>
  <c r="CR140" i="29"/>
  <c r="CR656" i="29" s="1"/>
  <c r="CQ140" i="29"/>
  <c r="CQ656" i="29" s="1"/>
  <c r="CP140" i="29"/>
  <c r="CO140" i="29"/>
  <c r="CO656" i="29" s="1"/>
  <c r="CM140" i="29"/>
  <c r="CM656" i="29" s="1"/>
  <c r="CL140" i="29"/>
  <c r="CL656" i="29" s="1"/>
  <c r="CK140" i="29"/>
  <c r="CK656" i="29" s="1"/>
  <c r="CJ140" i="29"/>
  <c r="CJ656" i="29" s="1"/>
  <c r="CN656" i="29" s="1"/>
  <c r="CH140" i="29"/>
  <c r="CH656" i="29" s="1"/>
  <c r="CG140" i="29"/>
  <c r="CG656" i="29" s="1"/>
  <c r="CF140" i="29"/>
  <c r="CE140" i="29"/>
  <c r="CE656" i="29" s="1"/>
  <c r="CC140" i="29"/>
  <c r="CC656" i="29" s="1"/>
  <c r="CB140" i="29"/>
  <c r="CB656" i="29" s="1"/>
  <c r="CA140" i="29"/>
  <c r="CA656" i="29" s="1"/>
  <c r="BZ140" i="29"/>
  <c r="BX140" i="29"/>
  <c r="BX656" i="29" s="1"/>
  <c r="BW140" i="29"/>
  <c r="BW656" i="29" s="1"/>
  <c r="BV140" i="29"/>
  <c r="BV656" i="29" s="1"/>
  <c r="BU140" i="29"/>
  <c r="BS140" i="29"/>
  <c r="BS656" i="29" s="1"/>
  <c r="BR140" i="29"/>
  <c r="BR656" i="29" s="1"/>
  <c r="BQ140" i="29"/>
  <c r="BQ656" i="29" s="1"/>
  <c r="BP140" i="29"/>
  <c r="BN140" i="29"/>
  <c r="BN656" i="29" s="1"/>
  <c r="BM140" i="29"/>
  <c r="BM656" i="29" s="1"/>
  <c r="BL140" i="29"/>
  <c r="BL656" i="29" s="1"/>
  <c r="BK140" i="29"/>
  <c r="BJ140" i="29"/>
  <c r="BI140" i="29"/>
  <c r="BI656" i="29" s="1"/>
  <c r="BH140" i="29"/>
  <c r="BH656" i="29" s="1"/>
  <c r="BG140" i="29"/>
  <c r="BG656" i="29" s="1"/>
  <c r="BF140" i="29"/>
  <c r="BF656" i="29" s="1"/>
  <c r="BD140" i="29"/>
  <c r="BD656" i="29" s="1"/>
  <c r="BC140" i="29"/>
  <c r="BC656" i="29" s="1"/>
  <c r="BB140" i="29"/>
  <c r="BB656" i="29" s="1"/>
  <c r="BA140" i="29"/>
  <c r="BA656" i="29" s="1"/>
  <c r="AY140" i="29"/>
  <c r="AY656" i="29" s="1"/>
  <c r="AX140" i="29"/>
  <c r="AX656" i="29" s="1"/>
  <c r="AW140" i="29"/>
  <c r="AW656" i="29" s="1"/>
  <c r="AV140" i="29"/>
  <c r="AU140" i="29"/>
  <c r="AT140" i="29"/>
  <c r="AT656" i="29" s="1"/>
  <c r="AS140" i="29"/>
  <c r="AS656" i="29" s="1"/>
  <c r="AR140" i="29"/>
  <c r="AR656" i="29" s="1"/>
  <c r="AQ140" i="29"/>
  <c r="AQ656" i="29" s="1"/>
  <c r="AO140" i="29"/>
  <c r="AO656" i="29" s="1"/>
  <c r="AN140" i="29"/>
  <c r="AN656" i="29" s="1"/>
  <c r="AM140" i="29"/>
  <c r="AM656" i="29" s="1"/>
  <c r="AL140" i="29"/>
  <c r="AJ140" i="29"/>
  <c r="AJ656" i="29" s="1"/>
  <c r="AI140" i="29"/>
  <c r="AI656" i="29" s="1"/>
  <c r="AH140" i="29"/>
  <c r="AH656" i="29" s="1"/>
  <c r="AG140" i="29"/>
  <c r="AF140" i="29"/>
  <c r="AE140" i="29"/>
  <c r="AE656" i="29" s="1"/>
  <c r="AD140" i="29"/>
  <c r="AD656" i="29" s="1"/>
  <c r="AC140" i="29"/>
  <c r="AC656" i="29" s="1"/>
  <c r="AB140" i="29"/>
  <c r="AB656" i="29" s="1"/>
  <c r="Z140" i="29"/>
  <c r="Y140" i="29"/>
  <c r="X140" i="29"/>
  <c r="W140" i="29"/>
  <c r="V140" i="29"/>
  <c r="U140" i="29"/>
  <c r="T140" i="29"/>
  <c r="S140" i="29"/>
  <c r="R140" i="29"/>
  <c r="P140" i="29"/>
  <c r="O140" i="29"/>
  <c r="N140" i="29"/>
  <c r="M140" i="29"/>
  <c r="K140" i="29"/>
  <c r="J140" i="29"/>
  <c r="I140" i="29"/>
  <c r="H140" i="29"/>
  <c r="F140" i="29"/>
  <c r="E140" i="29"/>
  <c r="D140" i="29"/>
  <c r="C140" i="29"/>
  <c r="DD139" i="29"/>
  <c r="DB139" i="29"/>
  <c r="DB655" i="29" s="1"/>
  <c r="DA139" i="29"/>
  <c r="DA655" i="29" s="1"/>
  <c r="CZ139" i="29"/>
  <c r="CY139" i="29"/>
  <c r="CY655" i="29" s="1"/>
  <c r="CW139" i="29"/>
  <c r="CW655" i="29" s="1"/>
  <c r="CV139" i="29"/>
  <c r="CV655" i="29" s="1"/>
  <c r="CU139" i="29"/>
  <c r="CU655" i="29" s="1"/>
  <c r="CT139" i="29"/>
  <c r="CT655" i="29" s="1"/>
  <c r="CX655" i="29" s="1"/>
  <c r="CR139" i="29"/>
  <c r="CR655" i="29" s="1"/>
  <c r="CQ139" i="29"/>
  <c r="CQ655" i="29" s="1"/>
  <c r="CP139" i="29"/>
  <c r="CP655" i="29" s="1"/>
  <c r="CO139" i="29"/>
  <c r="CO655" i="29" s="1"/>
  <c r="CM139" i="29"/>
  <c r="CM655" i="29" s="1"/>
  <c r="CL139" i="29"/>
  <c r="CL655" i="29" s="1"/>
  <c r="CK139" i="29"/>
  <c r="CK655" i="29" s="1"/>
  <c r="CJ139" i="29"/>
  <c r="CH139" i="29"/>
  <c r="CH655" i="29" s="1"/>
  <c r="CG139" i="29"/>
  <c r="CG655" i="29" s="1"/>
  <c r="CF139" i="29"/>
  <c r="CF655" i="29" s="1"/>
  <c r="CE139" i="29"/>
  <c r="CC139" i="29"/>
  <c r="CC655" i="29" s="1"/>
  <c r="CB139" i="29"/>
  <c r="CB655" i="29" s="1"/>
  <c r="CA139" i="29"/>
  <c r="CA655" i="29" s="1"/>
  <c r="BZ139" i="29"/>
  <c r="BZ655" i="29" s="1"/>
  <c r="CD655" i="29" s="1"/>
  <c r="BX139" i="29"/>
  <c r="BX655" i="29" s="1"/>
  <c r="BW139" i="29"/>
  <c r="BW655" i="29" s="1"/>
  <c r="BV139" i="29"/>
  <c r="BV655" i="29" s="1"/>
  <c r="BU139" i="29"/>
  <c r="BS139" i="29"/>
  <c r="BS655" i="29" s="1"/>
  <c r="BR139" i="29"/>
  <c r="BQ139" i="29"/>
  <c r="BQ655" i="29" s="1"/>
  <c r="BP139" i="29"/>
  <c r="BP655" i="29" s="1"/>
  <c r="BO139" i="29"/>
  <c r="BN139" i="29"/>
  <c r="BN655" i="29" s="1"/>
  <c r="BM139" i="29"/>
  <c r="BM655" i="29" s="1"/>
  <c r="BL139" i="29"/>
  <c r="BL655" i="29" s="1"/>
  <c r="BK139" i="29"/>
  <c r="BK655" i="29" s="1"/>
  <c r="BI139" i="29"/>
  <c r="BI655" i="29" s="1"/>
  <c r="BH139" i="29"/>
  <c r="BH655" i="29" s="1"/>
  <c r="BG139" i="29"/>
  <c r="BF139" i="29"/>
  <c r="BF655" i="29" s="1"/>
  <c r="BD139" i="29"/>
  <c r="BD655" i="29" s="1"/>
  <c r="BC139" i="29"/>
  <c r="BC655" i="29" s="1"/>
  <c r="BB139" i="29"/>
  <c r="BB655" i="29" s="1"/>
  <c r="BA139" i="29"/>
  <c r="BA655" i="29" s="1"/>
  <c r="AY139" i="29"/>
  <c r="AY655" i="29" s="1"/>
  <c r="AX139" i="29"/>
  <c r="AX655" i="29" s="1"/>
  <c r="AW139" i="29"/>
  <c r="AW655" i="29" s="1"/>
  <c r="AV139" i="29"/>
  <c r="AT139" i="29"/>
  <c r="AT655" i="29" s="1"/>
  <c r="AS139" i="29"/>
  <c r="AS655" i="29" s="1"/>
  <c r="AR139" i="29"/>
  <c r="AR655" i="29" s="1"/>
  <c r="AQ139" i="29"/>
  <c r="AO139" i="29"/>
  <c r="AN139" i="29"/>
  <c r="AN655" i="29" s="1"/>
  <c r="AM139" i="29"/>
  <c r="AM655" i="29" s="1"/>
  <c r="AL139" i="29"/>
  <c r="AL655" i="29" s="1"/>
  <c r="AJ139" i="29"/>
  <c r="AJ655" i="29" s="1"/>
  <c r="AI139" i="29"/>
  <c r="AI655" i="29" s="1"/>
  <c r="AH139" i="29"/>
  <c r="AH655" i="29" s="1"/>
  <c r="AG139" i="29"/>
  <c r="AF139" i="29"/>
  <c r="AE139" i="29"/>
  <c r="AE655" i="29" s="1"/>
  <c r="AD139" i="29"/>
  <c r="AD655" i="29" s="1"/>
  <c r="AC139" i="29"/>
  <c r="AC655" i="29" s="1"/>
  <c r="AB139" i="29"/>
  <c r="AB655" i="29" s="1"/>
  <c r="Z139" i="29"/>
  <c r="Y139" i="29"/>
  <c r="X139" i="29"/>
  <c r="W139" i="29"/>
  <c r="U139" i="29"/>
  <c r="T139" i="29"/>
  <c r="S139" i="29"/>
  <c r="R139" i="29"/>
  <c r="P139" i="29"/>
  <c r="O139" i="29"/>
  <c r="N139" i="29"/>
  <c r="M139" i="29"/>
  <c r="K139" i="29"/>
  <c r="J139" i="29"/>
  <c r="I139" i="29"/>
  <c r="H139" i="29"/>
  <c r="F139" i="29"/>
  <c r="E139" i="29"/>
  <c r="D139" i="29"/>
  <c r="C139" i="29"/>
  <c r="DD138" i="29"/>
  <c r="DB138" i="29"/>
  <c r="DB654" i="29" s="1"/>
  <c r="DA138" i="29"/>
  <c r="DA654" i="29" s="1"/>
  <c r="CZ138" i="29"/>
  <c r="CY138" i="29"/>
  <c r="CY654" i="29" s="1"/>
  <c r="CW138" i="29"/>
  <c r="CW654" i="29" s="1"/>
  <c r="CV138" i="29"/>
  <c r="CV654" i="29" s="1"/>
  <c r="CU138" i="29"/>
  <c r="CU654" i="29" s="1"/>
  <c r="CT138" i="29"/>
  <c r="CR138" i="29"/>
  <c r="CR654" i="29" s="1"/>
  <c r="CQ138" i="29"/>
  <c r="CQ654" i="29" s="1"/>
  <c r="CP138" i="29"/>
  <c r="CP654" i="29" s="1"/>
  <c r="CO138" i="29"/>
  <c r="CM138" i="29"/>
  <c r="CM654" i="29" s="1"/>
  <c r="CL138" i="29"/>
  <c r="CL654" i="29" s="1"/>
  <c r="CK138" i="29"/>
  <c r="CK654" i="29" s="1"/>
  <c r="CJ138" i="29"/>
  <c r="CJ654" i="29" s="1"/>
  <c r="CN654" i="29" s="1"/>
  <c r="CH138" i="29"/>
  <c r="CH654" i="29" s="1"/>
  <c r="CG138" i="29"/>
  <c r="CG654" i="29" s="1"/>
  <c r="CF138" i="29"/>
  <c r="CF654" i="29" s="1"/>
  <c r="CE138" i="29"/>
  <c r="CC138" i="29"/>
  <c r="CC654" i="29" s="1"/>
  <c r="CB138" i="29"/>
  <c r="CA138" i="29"/>
  <c r="CA654" i="29" s="1"/>
  <c r="BZ138" i="29"/>
  <c r="BZ654" i="29" s="1"/>
  <c r="BY138" i="29"/>
  <c r="BX138" i="29"/>
  <c r="BX654" i="29" s="1"/>
  <c r="BW138" i="29"/>
  <c r="BW654" i="29" s="1"/>
  <c r="BV138" i="29"/>
  <c r="BV654" i="29" s="1"/>
  <c r="BU138" i="29"/>
  <c r="BU654" i="29" s="1"/>
  <c r="BS138" i="29"/>
  <c r="BS654" i="29" s="1"/>
  <c r="BR138" i="29"/>
  <c r="BR654" i="29" s="1"/>
  <c r="BQ138" i="29"/>
  <c r="BQ654" i="29" s="1"/>
  <c r="BP138" i="29"/>
  <c r="BP654" i="29" s="1"/>
  <c r="BN138" i="29"/>
  <c r="BN654" i="29" s="1"/>
  <c r="BM138" i="29"/>
  <c r="BM654" i="29" s="1"/>
  <c r="BL138" i="29"/>
  <c r="BL654" i="29" s="1"/>
  <c r="BK138" i="29"/>
  <c r="BK654" i="29" s="1"/>
  <c r="BI138" i="29"/>
  <c r="BI654" i="29" s="1"/>
  <c r="BH138" i="29"/>
  <c r="BH654" i="29" s="1"/>
  <c r="BG138" i="29"/>
  <c r="BG654" i="29" s="1"/>
  <c r="BF138" i="29"/>
  <c r="BF146" i="29" s="1"/>
  <c r="BD138" i="29"/>
  <c r="BD654" i="29" s="1"/>
  <c r="BC138" i="29"/>
  <c r="BC654" i="29" s="1"/>
  <c r="BB138" i="29"/>
  <c r="BB654" i="29" s="1"/>
  <c r="BA138" i="29"/>
  <c r="AY138" i="29"/>
  <c r="AY654" i="29" s="1"/>
  <c r="AX138" i="29"/>
  <c r="AX654" i="29" s="1"/>
  <c r="AW138" i="29"/>
  <c r="AW654" i="29" s="1"/>
  <c r="AV138" i="29"/>
  <c r="AV654" i="29" s="1"/>
  <c r="AT138" i="29"/>
  <c r="AT654" i="29" s="1"/>
  <c r="AS138" i="29"/>
  <c r="AS654" i="29" s="1"/>
  <c r="AR138" i="29"/>
  <c r="AR654" i="29" s="1"/>
  <c r="AQ138" i="29"/>
  <c r="AP138" i="29"/>
  <c r="AO138" i="29"/>
  <c r="AO654" i="29" s="1"/>
  <c r="AN138" i="29"/>
  <c r="AN654" i="29" s="1"/>
  <c r="AM138" i="29"/>
  <c r="AM654" i="29" s="1"/>
  <c r="AL138" i="29"/>
  <c r="AL654" i="29" s="1"/>
  <c r="AJ138" i="29"/>
  <c r="AJ654" i="29" s="1"/>
  <c r="AI138" i="29"/>
  <c r="AI654" i="29" s="1"/>
  <c r="AH138" i="29"/>
  <c r="AH654" i="29" s="1"/>
  <c r="AG138" i="29"/>
  <c r="AG654" i="29" s="1"/>
  <c r="AE138" i="29"/>
  <c r="AE654" i="29" s="1"/>
  <c r="AD138" i="29"/>
  <c r="AD654" i="29" s="1"/>
  <c r="AC138" i="29"/>
  <c r="AC654" i="29" s="1"/>
  <c r="AB138" i="29"/>
  <c r="AB654" i="29" s="1"/>
  <c r="AF654" i="29" s="1"/>
  <c r="Z138" i="29"/>
  <c r="Y138" i="29"/>
  <c r="X138" i="29"/>
  <c r="W138" i="29"/>
  <c r="U138" i="29"/>
  <c r="T138" i="29"/>
  <c r="S138" i="29"/>
  <c r="R138" i="29"/>
  <c r="P138" i="29"/>
  <c r="O138" i="29"/>
  <c r="N138" i="29"/>
  <c r="M138" i="29"/>
  <c r="K138" i="29"/>
  <c r="J138" i="29"/>
  <c r="I138" i="29"/>
  <c r="H138" i="29"/>
  <c r="F138" i="29"/>
  <c r="E138" i="29"/>
  <c r="D138" i="29"/>
  <c r="C138" i="29"/>
  <c r="DD137" i="29"/>
  <c r="DB137" i="29"/>
  <c r="DB653" i="29" s="1"/>
  <c r="DA137" i="29"/>
  <c r="DA653" i="29" s="1"/>
  <c r="CZ137" i="29"/>
  <c r="CZ653" i="29" s="1"/>
  <c r="CY137" i="29"/>
  <c r="CW137" i="29"/>
  <c r="CW653" i="29" s="1"/>
  <c r="CV137" i="29"/>
  <c r="CV653" i="29" s="1"/>
  <c r="CU137" i="29"/>
  <c r="CU653" i="29" s="1"/>
  <c r="CT137" i="29"/>
  <c r="CR137" i="29"/>
  <c r="CR653" i="29" s="1"/>
  <c r="CQ137" i="29"/>
  <c r="CQ653" i="29" s="1"/>
  <c r="CP137" i="29"/>
  <c r="CP653" i="29" s="1"/>
  <c r="CO137" i="29"/>
  <c r="CM137" i="29"/>
  <c r="CM653" i="29" s="1"/>
  <c r="CL137" i="29"/>
  <c r="CK137" i="29"/>
  <c r="CK653" i="29" s="1"/>
  <c r="CJ137" i="29"/>
  <c r="CJ653" i="29" s="1"/>
  <c r="CH137" i="29"/>
  <c r="CH653" i="29" s="1"/>
  <c r="CG137" i="29"/>
  <c r="CF137" i="29"/>
  <c r="CF653" i="29" s="1"/>
  <c r="CE137" i="29"/>
  <c r="CE653" i="29" s="1"/>
  <c r="CC137" i="29"/>
  <c r="CC653" i="29" s="1"/>
  <c r="CB137" i="29"/>
  <c r="CB653" i="29" s="1"/>
  <c r="CA137" i="29"/>
  <c r="CA653" i="29" s="1"/>
  <c r="BZ137" i="29"/>
  <c r="BZ653" i="29" s="1"/>
  <c r="BY137" i="29"/>
  <c r="BX137" i="29"/>
  <c r="BX653" i="29" s="1"/>
  <c r="BW137" i="29"/>
  <c r="BW653" i="29" s="1"/>
  <c r="BV137" i="29"/>
  <c r="BV653" i="29" s="1"/>
  <c r="BU137" i="29"/>
  <c r="BU653" i="29" s="1"/>
  <c r="BS137" i="29"/>
  <c r="BS653" i="29" s="1"/>
  <c r="BR137" i="29"/>
  <c r="BR653" i="29" s="1"/>
  <c r="BQ137" i="29"/>
  <c r="BQ653" i="29" s="1"/>
  <c r="BP137" i="29"/>
  <c r="BN137" i="29"/>
  <c r="BN653" i="29" s="1"/>
  <c r="BM137" i="29"/>
  <c r="BM653" i="29" s="1"/>
  <c r="BL137" i="29"/>
  <c r="BL653" i="29" s="1"/>
  <c r="BK137" i="29"/>
  <c r="BI137" i="29"/>
  <c r="BI653" i="29" s="1"/>
  <c r="BH137" i="29"/>
  <c r="BH653" i="29" s="1"/>
  <c r="BG137" i="29"/>
  <c r="BG653" i="29" s="1"/>
  <c r="BF137" i="29"/>
  <c r="BF653" i="29" s="1"/>
  <c r="BD137" i="29"/>
  <c r="BD653" i="29" s="1"/>
  <c r="BC137" i="29"/>
  <c r="BC653" i="29" s="1"/>
  <c r="BB137" i="29"/>
  <c r="BB653" i="29" s="1"/>
  <c r="BA137" i="29"/>
  <c r="AY137" i="29"/>
  <c r="AY653" i="29" s="1"/>
  <c r="AX137" i="29"/>
  <c r="AW137" i="29"/>
  <c r="AW653" i="29" s="1"/>
  <c r="AV137" i="29"/>
  <c r="AV653" i="29" s="1"/>
  <c r="AT137" i="29"/>
  <c r="AT653" i="29" s="1"/>
  <c r="AS137" i="29"/>
  <c r="AR137" i="29"/>
  <c r="AR653" i="29" s="1"/>
  <c r="AQ137" i="29"/>
  <c r="AQ653" i="29" s="1"/>
  <c r="AP137" i="29"/>
  <c r="AO137" i="29"/>
  <c r="AO653" i="29" s="1"/>
  <c r="AN137" i="29"/>
  <c r="AN653" i="29" s="1"/>
  <c r="AM137" i="29"/>
  <c r="AM653" i="29" s="1"/>
  <c r="AL137" i="29"/>
  <c r="AL653" i="29" s="1"/>
  <c r="AP653" i="29" s="1"/>
  <c r="AJ137" i="29"/>
  <c r="AJ653" i="29" s="1"/>
  <c r="AI137" i="29"/>
  <c r="AI653" i="29" s="1"/>
  <c r="AH137" i="29"/>
  <c r="AG137" i="29"/>
  <c r="AG653" i="29" s="1"/>
  <c r="AE137" i="29"/>
  <c r="AE653" i="29" s="1"/>
  <c r="AD137" i="29"/>
  <c r="AD653" i="29" s="1"/>
  <c r="AC137" i="29"/>
  <c r="AB137" i="29"/>
  <c r="Z137" i="29"/>
  <c r="Y137" i="29"/>
  <c r="X137" i="29"/>
  <c r="W137" i="29"/>
  <c r="U137" i="29"/>
  <c r="T137" i="29"/>
  <c r="S137" i="29"/>
  <c r="R137" i="29"/>
  <c r="P137" i="29"/>
  <c r="O137" i="29"/>
  <c r="N137" i="29"/>
  <c r="M137" i="29"/>
  <c r="K137" i="29"/>
  <c r="J137" i="29"/>
  <c r="I137" i="29"/>
  <c r="H137" i="29"/>
  <c r="G137" i="29"/>
  <c r="F137" i="29"/>
  <c r="E137" i="29"/>
  <c r="D137" i="29"/>
  <c r="C137" i="29"/>
  <c r="DD136" i="29"/>
  <c r="DB136" i="29"/>
  <c r="DB652" i="29" s="1"/>
  <c r="DA136" i="29"/>
  <c r="CZ136" i="29"/>
  <c r="CY136" i="29"/>
  <c r="CW136" i="29"/>
  <c r="CW652" i="29" s="1"/>
  <c r="CV136" i="29"/>
  <c r="CV652" i="29" s="1"/>
  <c r="CU136" i="29"/>
  <c r="CU652" i="29" s="1"/>
  <c r="CT136" i="29"/>
  <c r="CT652" i="29" s="1"/>
  <c r="CR136" i="29"/>
  <c r="CR652" i="29" s="1"/>
  <c r="CQ136" i="29"/>
  <c r="CP136" i="29"/>
  <c r="CO136" i="29"/>
  <c r="CO652" i="29" s="1"/>
  <c r="CM136" i="29"/>
  <c r="CM652" i="29" s="1"/>
  <c r="CL136" i="29"/>
  <c r="CL652" i="29" s="1"/>
  <c r="CK136" i="29"/>
  <c r="CJ136" i="29"/>
  <c r="CJ652" i="29" s="1"/>
  <c r="CH136" i="29"/>
  <c r="CG136" i="29"/>
  <c r="CG652" i="29" s="1"/>
  <c r="CF136" i="29"/>
  <c r="CE136" i="29"/>
  <c r="CE652" i="29" s="1"/>
  <c r="CC136" i="29"/>
  <c r="CB136" i="29"/>
  <c r="CB652" i="29" s="1"/>
  <c r="CA136" i="29"/>
  <c r="BZ136" i="29"/>
  <c r="BX136" i="29"/>
  <c r="BW136" i="29"/>
  <c r="BW652" i="29" s="1"/>
  <c r="BV136" i="29"/>
  <c r="BV652" i="29" s="1"/>
  <c r="BU136" i="29"/>
  <c r="BS136" i="29"/>
  <c r="BR136" i="29"/>
  <c r="BQ136" i="29"/>
  <c r="BQ652" i="29" s="1"/>
  <c r="BP136" i="29"/>
  <c r="BN136" i="29"/>
  <c r="BN652" i="29" s="1"/>
  <c r="BM136" i="29"/>
  <c r="BL136" i="29"/>
  <c r="BL652" i="29" s="1"/>
  <c r="BK136" i="29"/>
  <c r="BJ136" i="29"/>
  <c r="BI136" i="29"/>
  <c r="BI652" i="29" s="1"/>
  <c r="BH136" i="29"/>
  <c r="BH652" i="29" s="1"/>
  <c r="BG136" i="29"/>
  <c r="BG652" i="29" s="1"/>
  <c r="BF136" i="29"/>
  <c r="BF652" i="29" s="1"/>
  <c r="BD136" i="29"/>
  <c r="BC136" i="29"/>
  <c r="BB136" i="29"/>
  <c r="BA136" i="29"/>
  <c r="BA652" i="29" s="1"/>
  <c r="AY136" i="29"/>
  <c r="AY652" i="29" s="1"/>
  <c r="AX136" i="29"/>
  <c r="AX652" i="29" s="1"/>
  <c r="AW136" i="29"/>
  <c r="AV136" i="29"/>
  <c r="AU136" i="29"/>
  <c r="AT136" i="29"/>
  <c r="AS136" i="29"/>
  <c r="AS652" i="29" s="1"/>
  <c r="AR136" i="29"/>
  <c r="AR652" i="29" s="1"/>
  <c r="AQ136" i="29"/>
  <c r="AQ652" i="29" s="1"/>
  <c r="AO136" i="29"/>
  <c r="AN136" i="29"/>
  <c r="AN652" i="29" s="1"/>
  <c r="AM136" i="29"/>
  <c r="AL136" i="29"/>
  <c r="AJ136" i="29"/>
  <c r="AJ652" i="29" s="1"/>
  <c r="AI136" i="29"/>
  <c r="AI652" i="29" s="1"/>
  <c r="AH136" i="29"/>
  <c r="AH652" i="29" s="1"/>
  <c r="AG136" i="29"/>
  <c r="AF136" i="29"/>
  <c r="AE136" i="29"/>
  <c r="AD136" i="29"/>
  <c r="AC136" i="29"/>
  <c r="AC652" i="29" s="1"/>
  <c r="AB136" i="29"/>
  <c r="AB652" i="29" s="1"/>
  <c r="Z136" i="29"/>
  <c r="Y136" i="29"/>
  <c r="X136" i="29"/>
  <c r="W136" i="29"/>
  <c r="V136" i="29"/>
  <c r="U136" i="29"/>
  <c r="T136" i="29"/>
  <c r="S136" i="29"/>
  <c r="R136" i="29"/>
  <c r="P136" i="29"/>
  <c r="O136" i="29"/>
  <c r="N136" i="29"/>
  <c r="M136" i="29"/>
  <c r="K136" i="29"/>
  <c r="J136" i="29"/>
  <c r="I136" i="29"/>
  <c r="H136" i="29"/>
  <c r="F136" i="29"/>
  <c r="E136" i="29"/>
  <c r="D136" i="29"/>
  <c r="C136" i="29"/>
  <c r="CU134" i="29"/>
  <c r="CU649" i="29" s="1"/>
  <c r="CK134" i="29"/>
  <c r="CK649" i="29" s="1"/>
  <c r="BM134" i="29"/>
  <c r="AW134" i="29"/>
  <c r="P134" i="29"/>
  <c r="N134" i="29"/>
  <c r="DD133" i="29"/>
  <c r="DD648" i="29" s="1"/>
  <c r="DB133" i="29"/>
  <c r="DB648" i="29" s="1"/>
  <c r="DA133" i="29"/>
  <c r="DA648" i="29" s="1"/>
  <c r="CZ133" i="29"/>
  <c r="CZ648" i="29" s="1"/>
  <c r="CY133" i="29"/>
  <c r="CY648" i="29" s="1"/>
  <c r="CW133" i="29"/>
  <c r="CV133" i="29"/>
  <c r="CV648" i="29" s="1"/>
  <c r="CU133" i="29"/>
  <c r="CU648" i="29" s="1"/>
  <c r="CT133" i="29"/>
  <c r="CT648" i="29" s="1"/>
  <c r="CR133" i="29"/>
  <c r="CQ133" i="29"/>
  <c r="CQ648" i="29" s="1"/>
  <c r="CP133" i="29"/>
  <c r="CP648" i="29" s="1"/>
  <c r="CO133" i="29"/>
  <c r="CO648" i="29" s="1"/>
  <c r="CN133" i="29"/>
  <c r="CM133" i="29"/>
  <c r="CM648" i="29" s="1"/>
  <c r="CL133" i="29"/>
  <c r="CL648" i="29" s="1"/>
  <c r="CK133" i="29"/>
  <c r="CK648" i="29" s="1"/>
  <c r="CJ133" i="29"/>
  <c r="CJ648" i="29" s="1"/>
  <c r="CN648" i="29" s="1"/>
  <c r="CH133" i="29"/>
  <c r="CH648" i="29" s="1"/>
  <c r="CG133" i="29"/>
  <c r="CG648" i="29" s="1"/>
  <c r="CF133" i="29"/>
  <c r="CF648" i="29" s="1"/>
  <c r="CE133" i="29"/>
  <c r="CE648" i="29" s="1"/>
  <c r="CD133" i="29"/>
  <c r="CC133" i="29"/>
  <c r="CC648" i="29" s="1"/>
  <c r="CB133" i="29"/>
  <c r="CB648" i="29" s="1"/>
  <c r="CA133" i="29"/>
  <c r="CA648" i="29" s="1"/>
  <c r="BZ133" i="29"/>
  <c r="BZ648" i="29" s="1"/>
  <c r="BY133" i="29"/>
  <c r="BX133" i="29"/>
  <c r="BX648" i="29" s="1"/>
  <c r="BW133" i="29"/>
  <c r="BW648" i="29" s="1"/>
  <c r="BV133" i="29"/>
  <c r="BV648" i="29" s="1"/>
  <c r="BU133" i="29"/>
  <c r="BU648" i="29" s="1"/>
  <c r="BT133" i="29"/>
  <c r="BS133" i="29"/>
  <c r="BS648" i="29" s="1"/>
  <c r="BR133" i="29"/>
  <c r="BR648" i="29" s="1"/>
  <c r="BQ133" i="29"/>
  <c r="BQ648" i="29" s="1"/>
  <c r="BP133" i="29"/>
  <c r="BP648" i="29" s="1"/>
  <c r="BO133" i="29"/>
  <c r="BN133" i="29"/>
  <c r="BN648" i="29" s="1"/>
  <c r="BM133" i="29"/>
  <c r="BM648" i="29" s="1"/>
  <c r="BL133" i="29"/>
  <c r="BL648" i="29" s="1"/>
  <c r="BK133" i="29"/>
  <c r="BK648" i="29" s="1"/>
  <c r="BI133" i="29"/>
  <c r="BH133" i="29"/>
  <c r="BH648" i="29" s="1"/>
  <c r="BG133" i="29"/>
  <c r="BG648" i="29" s="1"/>
  <c r="BF133" i="29"/>
  <c r="BF648" i="29" s="1"/>
  <c r="BD133" i="29"/>
  <c r="BC133" i="29"/>
  <c r="BC648" i="29" s="1"/>
  <c r="BB133" i="29"/>
  <c r="BB648" i="29" s="1"/>
  <c r="BA133" i="29"/>
  <c r="BA648" i="29" s="1"/>
  <c r="AZ133" i="29"/>
  <c r="AY133" i="29"/>
  <c r="AY648" i="29" s="1"/>
  <c r="AX133" i="29"/>
  <c r="AX648" i="29" s="1"/>
  <c r="AW133" i="29"/>
  <c r="AW648" i="29" s="1"/>
  <c r="AV133" i="29"/>
  <c r="AV648" i="29" s="1"/>
  <c r="AT133" i="29"/>
  <c r="AT648" i="29" s="1"/>
  <c r="AS133" i="29"/>
  <c r="AS648" i="29" s="1"/>
  <c r="AR133" i="29"/>
  <c r="AR648" i="29" s="1"/>
  <c r="AQ133" i="29"/>
  <c r="AQ648" i="29" s="1"/>
  <c r="AU648" i="29" s="1"/>
  <c r="AP133" i="29"/>
  <c r="AO133" i="29"/>
  <c r="AO648" i="29" s="1"/>
  <c r="AN133" i="29"/>
  <c r="AN648" i="29" s="1"/>
  <c r="AM133" i="29"/>
  <c r="AM648" i="29" s="1"/>
  <c r="AL133" i="29"/>
  <c r="AL648" i="29" s="1"/>
  <c r="AJ133" i="29"/>
  <c r="AJ648" i="29" s="1"/>
  <c r="AI133" i="29"/>
  <c r="AI648" i="29" s="1"/>
  <c r="AH133" i="29"/>
  <c r="AH648" i="29" s="1"/>
  <c r="AG133" i="29"/>
  <c r="AG648" i="29" s="1"/>
  <c r="AF133" i="29"/>
  <c r="AE133" i="29"/>
  <c r="AE648" i="29" s="1"/>
  <c r="AD133" i="29"/>
  <c r="AD648" i="29" s="1"/>
  <c r="AC133" i="29"/>
  <c r="AC648" i="29" s="1"/>
  <c r="AB133" i="29"/>
  <c r="AB648" i="29" s="1"/>
  <c r="AF648" i="29" s="1"/>
  <c r="AA133" i="29"/>
  <c r="Z133" i="29"/>
  <c r="Z648" i="29" s="1"/>
  <c r="Y133" i="29"/>
  <c r="Y648" i="29" s="1"/>
  <c r="X133" i="29"/>
  <c r="X648" i="29" s="1"/>
  <c r="W133" i="29"/>
  <c r="W648" i="29" s="1"/>
  <c r="U133" i="29"/>
  <c r="T133" i="29"/>
  <c r="T648" i="29" s="1"/>
  <c r="S133" i="29"/>
  <c r="S648" i="29" s="1"/>
  <c r="R133" i="29"/>
  <c r="R648" i="29" s="1"/>
  <c r="P133" i="29"/>
  <c r="O133" i="29"/>
  <c r="O648" i="29" s="1"/>
  <c r="N133" i="29"/>
  <c r="N648" i="29" s="1"/>
  <c r="M133" i="29"/>
  <c r="M648" i="29" s="1"/>
  <c r="K133" i="29"/>
  <c r="K648" i="29" s="1"/>
  <c r="J133" i="29"/>
  <c r="J648" i="29" s="1"/>
  <c r="I133" i="29"/>
  <c r="I648" i="29" s="1"/>
  <c r="H133" i="29"/>
  <c r="H648" i="29" s="1"/>
  <c r="F133" i="29"/>
  <c r="F648" i="29" s="1"/>
  <c r="E133" i="29"/>
  <c r="E648" i="29" s="1"/>
  <c r="D133" i="29"/>
  <c r="D648" i="29" s="1"/>
  <c r="C133" i="29"/>
  <c r="C648" i="29" s="1"/>
  <c r="G648" i="29" s="1"/>
  <c r="DD132" i="29"/>
  <c r="DD647" i="29" s="1"/>
  <c r="DB132" i="29"/>
  <c r="DA132" i="29"/>
  <c r="DA647" i="29" s="1"/>
  <c r="CZ132" i="29"/>
  <c r="CZ647" i="29" s="1"/>
  <c r="CY132" i="29"/>
  <c r="CY647" i="29" s="1"/>
  <c r="CX132" i="29"/>
  <c r="CW132" i="29"/>
  <c r="CW647" i="29" s="1"/>
  <c r="CV132" i="29"/>
  <c r="CV647" i="29" s="1"/>
  <c r="CU132" i="29"/>
  <c r="CU647" i="29" s="1"/>
  <c r="CT132" i="29"/>
  <c r="CT647" i="29" s="1"/>
  <c r="CX647" i="29" s="1"/>
  <c r="CR132" i="29"/>
  <c r="CR647" i="29" s="1"/>
  <c r="CQ132" i="29"/>
  <c r="CQ647" i="29" s="1"/>
  <c r="CP132" i="29"/>
  <c r="CP647" i="29" s="1"/>
  <c r="CO132" i="29"/>
  <c r="CO647" i="29" s="1"/>
  <c r="CN132" i="29"/>
  <c r="CM132" i="29"/>
  <c r="CM647" i="29" s="1"/>
  <c r="CL132" i="29"/>
  <c r="CL647" i="29" s="1"/>
  <c r="CK132" i="29"/>
  <c r="CK647" i="29" s="1"/>
  <c r="CJ132" i="29"/>
  <c r="CJ647" i="29" s="1"/>
  <c r="CI132" i="29"/>
  <c r="CH132" i="29"/>
  <c r="CH647" i="29" s="1"/>
  <c r="CG132" i="29"/>
  <c r="CG647" i="29" s="1"/>
  <c r="CF132" i="29"/>
  <c r="CF647" i="29" s="1"/>
  <c r="CE132" i="29"/>
  <c r="CE647" i="29" s="1"/>
  <c r="CD132" i="29"/>
  <c r="CC132" i="29"/>
  <c r="CC647" i="29" s="1"/>
  <c r="CB132" i="29"/>
  <c r="CB647" i="29" s="1"/>
  <c r="CA132" i="29"/>
  <c r="CA647" i="29" s="1"/>
  <c r="BZ132" i="29"/>
  <c r="BZ647" i="29" s="1"/>
  <c r="BY132" i="29"/>
  <c r="BX132" i="29"/>
  <c r="BX647" i="29" s="1"/>
  <c r="BW132" i="29"/>
  <c r="BW647" i="29" s="1"/>
  <c r="BV132" i="29"/>
  <c r="BV647" i="29" s="1"/>
  <c r="BU132" i="29"/>
  <c r="BU647" i="29" s="1"/>
  <c r="BS132" i="29"/>
  <c r="BR132" i="29"/>
  <c r="BR647" i="29" s="1"/>
  <c r="BQ132" i="29"/>
  <c r="BQ647" i="29" s="1"/>
  <c r="BP132" i="29"/>
  <c r="BP647" i="29" s="1"/>
  <c r="BN132" i="29"/>
  <c r="BM132" i="29"/>
  <c r="BM647" i="29" s="1"/>
  <c r="BL132" i="29"/>
  <c r="BL647" i="29" s="1"/>
  <c r="BK132" i="29"/>
  <c r="BK647" i="29" s="1"/>
  <c r="BJ132" i="29"/>
  <c r="BI132" i="29"/>
  <c r="BI647" i="29" s="1"/>
  <c r="BH132" i="29"/>
  <c r="BH647" i="29" s="1"/>
  <c r="BG132" i="29"/>
  <c r="BG647" i="29" s="1"/>
  <c r="BF132" i="29"/>
  <c r="BF647" i="29" s="1"/>
  <c r="BD132" i="29"/>
  <c r="BD647" i="29" s="1"/>
  <c r="BC132" i="29"/>
  <c r="BC647" i="29" s="1"/>
  <c r="BB132" i="29"/>
  <c r="BB647" i="29" s="1"/>
  <c r="BA132" i="29"/>
  <c r="BA647" i="29" s="1"/>
  <c r="BE647" i="29" s="1"/>
  <c r="AZ132" i="29"/>
  <c r="AY132" i="29"/>
  <c r="AY647" i="29" s="1"/>
  <c r="AX132" i="29"/>
  <c r="AX647" i="29" s="1"/>
  <c r="AW132" i="29"/>
  <c r="AW647" i="29" s="1"/>
  <c r="AV132" i="29"/>
  <c r="AV647" i="29" s="1"/>
  <c r="AT132" i="29"/>
  <c r="AT647" i="29" s="1"/>
  <c r="AS132" i="29"/>
  <c r="AS647" i="29" s="1"/>
  <c r="AR132" i="29"/>
  <c r="AR647" i="29" s="1"/>
  <c r="AQ132" i="29"/>
  <c r="AQ647" i="29" s="1"/>
  <c r="AP132" i="29"/>
  <c r="AO132" i="29"/>
  <c r="AO647" i="29" s="1"/>
  <c r="AN132" i="29"/>
  <c r="AN647" i="29" s="1"/>
  <c r="AM132" i="29"/>
  <c r="AM647" i="29" s="1"/>
  <c r="AL132" i="29"/>
  <c r="AL647" i="29" s="1"/>
  <c r="AP647" i="29" s="1"/>
  <c r="AK132" i="29"/>
  <c r="AJ132" i="29"/>
  <c r="AJ647" i="29" s="1"/>
  <c r="AI132" i="29"/>
  <c r="AI647" i="29" s="1"/>
  <c r="AH132" i="29"/>
  <c r="AH647" i="29" s="1"/>
  <c r="AG132" i="29"/>
  <c r="AG647" i="29" s="1"/>
  <c r="AE132" i="29"/>
  <c r="AD132" i="29"/>
  <c r="AD647" i="29" s="1"/>
  <c r="AC132" i="29"/>
  <c r="AC647" i="29" s="1"/>
  <c r="AB132" i="29"/>
  <c r="AB647" i="29" s="1"/>
  <c r="Z132" i="29"/>
  <c r="Y132" i="29"/>
  <c r="Y647" i="29" s="1"/>
  <c r="X132" i="29"/>
  <c r="X647" i="29" s="1"/>
  <c r="W132" i="29"/>
  <c r="W647" i="29" s="1"/>
  <c r="U132" i="29"/>
  <c r="U647" i="29" s="1"/>
  <c r="T132" i="29"/>
  <c r="T647" i="29" s="1"/>
  <c r="S132" i="29"/>
  <c r="S647" i="29" s="1"/>
  <c r="R132" i="29"/>
  <c r="R647" i="29" s="1"/>
  <c r="P132" i="29"/>
  <c r="P647" i="29" s="1"/>
  <c r="O132" i="29"/>
  <c r="O647" i="29" s="1"/>
  <c r="N132" i="29"/>
  <c r="N647" i="29" s="1"/>
  <c r="M132" i="29"/>
  <c r="M647" i="29" s="1"/>
  <c r="Q647" i="29" s="1"/>
  <c r="L132" i="29"/>
  <c r="K132" i="29"/>
  <c r="K647" i="29" s="1"/>
  <c r="J132" i="29"/>
  <c r="J647" i="29" s="1"/>
  <c r="I132" i="29"/>
  <c r="I647" i="29" s="1"/>
  <c r="H132" i="29"/>
  <c r="H647" i="29" s="1"/>
  <c r="G132" i="29"/>
  <c r="F132" i="29"/>
  <c r="F647" i="29" s="1"/>
  <c r="E132" i="29"/>
  <c r="E647" i="29" s="1"/>
  <c r="D132" i="29"/>
  <c r="D647" i="29" s="1"/>
  <c r="C132" i="29"/>
  <c r="C647" i="29" s="1"/>
  <c r="DD131" i="29"/>
  <c r="DD646" i="29" s="1"/>
  <c r="DB131" i="29"/>
  <c r="DB646" i="29" s="1"/>
  <c r="DA131" i="29"/>
  <c r="DA646" i="29" s="1"/>
  <c r="CZ131" i="29"/>
  <c r="CZ646" i="29" s="1"/>
  <c r="CY131" i="29"/>
  <c r="CY646" i="29" s="1"/>
  <c r="CX131" i="29"/>
  <c r="CW131" i="29"/>
  <c r="CW646" i="29" s="1"/>
  <c r="CV131" i="29"/>
  <c r="CV646" i="29" s="1"/>
  <c r="CU131" i="29"/>
  <c r="CU646" i="29" s="1"/>
  <c r="CT131" i="29"/>
  <c r="CT646" i="29" s="1"/>
  <c r="CR131" i="29"/>
  <c r="CQ131" i="29"/>
  <c r="CQ646" i="29" s="1"/>
  <c r="CP131" i="29"/>
  <c r="CP646" i="29" s="1"/>
  <c r="CO131" i="29"/>
  <c r="CO646" i="29" s="1"/>
  <c r="CN131" i="29"/>
  <c r="CM131" i="29"/>
  <c r="CM646" i="29" s="1"/>
  <c r="CL131" i="29"/>
  <c r="CL646" i="29" s="1"/>
  <c r="CK131" i="29"/>
  <c r="CK646" i="29" s="1"/>
  <c r="CJ131" i="29"/>
  <c r="CJ646" i="29" s="1"/>
  <c r="CN646" i="29" s="1"/>
  <c r="CH131" i="29"/>
  <c r="CG131" i="29"/>
  <c r="CG646" i="29" s="1"/>
  <c r="CF131" i="29"/>
  <c r="CF646" i="29" s="1"/>
  <c r="CE131" i="29"/>
  <c r="CE646" i="29" s="1"/>
  <c r="CC131" i="29"/>
  <c r="CB131" i="29"/>
  <c r="CB646" i="29" s="1"/>
  <c r="CA131" i="29"/>
  <c r="CA646" i="29" s="1"/>
  <c r="BZ131" i="29"/>
  <c r="BZ646" i="29" s="1"/>
  <c r="BX131" i="29"/>
  <c r="BW131" i="29"/>
  <c r="BW646" i="29" s="1"/>
  <c r="BV131" i="29"/>
  <c r="BV646" i="29" s="1"/>
  <c r="BU131" i="29"/>
  <c r="BU646" i="29" s="1"/>
  <c r="BT131" i="29"/>
  <c r="BS131" i="29"/>
  <c r="BS646" i="29" s="1"/>
  <c r="BR131" i="29"/>
  <c r="BR646" i="29" s="1"/>
  <c r="BQ131" i="29"/>
  <c r="BQ646" i="29" s="1"/>
  <c r="BP131" i="29"/>
  <c r="BP646" i="29" s="1"/>
  <c r="BN131" i="29"/>
  <c r="BN646" i="29" s="1"/>
  <c r="BM131" i="29"/>
  <c r="BM646" i="29" s="1"/>
  <c r="BL131" i="29"/>
  <c r="BL646" i="29" s="1"/>
  <c r="BK131" i="29"/>
  <c r="BK646" i="29" s="1"/>
  <c r="BO646" i="29" s="1"/>
  <c r="BJ131" i="29"/>
  <c r="BI131" i="29"/>
  <c r="BI646" i="29" s="1"/>
  <c r="BH131" i="29"/>
  <c r="BH646" i="29" s="1"/>
  <c r="BG131" i="29"/>
  <c r="BG646" i="29" s="1"/>
  <c r="BF131" i="29"/>
  <c r="BF646" i="29" s="1"/>
  <c r="BD131" i="29"/>
  <c r="BD646" i="29" s="1"/>
  <c r="BC131" i="29"/>
  <c r="BC646" i="29" s="1"/>
  <c r="BB131" i="29"/>
  <c r="BB646" i="29" s="1"/>
  <c r="BA131" i="29"/>
  <c r="BA646" i="29" s="1"/>
  <c r="AZ131" i="29"/>
  <c r="AY131" i="29"/>
  <c r="AY646" i="29" s="1"/>
  <c r="AX131" i="29"/>
  <c r="AX646" i="29" s="1"/>
  <c r="AW131" i="29"/>
  <c r="AW646" i="29" s="1"/>
  <c r="AV131" i="29"/>
  <c r="AV646" i="29" s="1"/>
  <c r="AZ646" i="29" s="1"/>
  <c r="AU131" i="29"/>
  <c r="AT131" i="29"/>
  <c r="AT646" i="29" s="1"/>
  <c r="AS131" i="29"/>
  <c r="AS646" i="29" s="1"/>
  <c r="AR131" i="29"/>
  <c r="AR646" i="29" s="1"/>
  <c r="AQ131" i="29"/>
  <c r="AQ646" i="29" s="1"/>
  <c r="AO131" i="29"/>
  <c r="AN131" i="29"/>
  <c r="AN646" i="29" s="1"/>
  <c r="AM131" i="29"/>
  <c r="AM646" i="29" s="1"/>
  <c r="AL131" i="29"/>
  <c r="AL646" i="29" s="1"/>
  <c r="AJ131" i="29"/>
  <c r="AI131" i="29"/>
  <c r="AI646" i="29" s="1"/>
  <c r="AH131" i="29"/>
  <c r="AH646" i="29" s="1"/>
  <c r="AG131" i="29"/>
  <c r="AG646" i="29" s="1"/>
  <c r="AE131" i="29"/>
  <c r="AE646" i="29" s="1"/>
  <c r="AD131" i="29"/>
  <c r="AD646" i="29" s="1"/>
  <c r="AC131" i="29"/>
  <c r="AC646" i="29" s="1"/>
  <c r="AB131" i="29"/>
  <c r="AB646" i="29" s="1"/>
  <c r="Z131" i="29"/>
  <c r="Z646" i="29" s="1"/>
  <c r="Y131" i="29"/>
  <c r="Y646" i="29" s="1"/>
  <c r="X131" i="29"/>
  <c r="X646" i="29" s="1"/>
  <c r="W131" i="29"/>
  <c r="W646" i="29" s="1"/>
  <c r="AA646" i="29" s="1"/>
  <c r="V131" i="29"/>
  <c r="U131" i="29"/>
  <c r="U646" i="29" s="1"/>
  <c r="T131" i="29"/>
  <c r="T646" i="29" s="1"/>
  <c r="S131" i="29"/>
  <c r="S646" i="29" s="1"/>
  <c r="R131" i="29"/>
  <c r="R646" i="29" s="1"/>
  <c r="P131" i="29"/>
  <c r="O131" i="29"/>
  <c r="O646" i="29" s="1"/>
  <c r="N131" i="29"/>
  <c r="N646" i="29" s="1"/>
  <c r="M131" i="29"/>
  <c r="M646" i="29" s="1"/>
  <c r="L131" i="29"/>
  <c r="K131" i="29"/>
  <c r="K646" i="29" s="1"/>
  <c r="J131" i="29"/>
  <c r="J646" i="29" s="1"/>
  <c r="I131" i="29"/>
  <c r="I646" i="29" s="1"/>
  <c r="H131" i="29"/>
  <c r="H646" i="29" s="1"/>
  <c r="L646" i="29" s="1"/>
  <c r="F131" i="29"/>
  <c r="F646" i="29" s="1"/>
  <c r="E131" i="29"/>
  <c r="E646" i="29" s="1"/>
  <c r="D131" i="29"/>
  <c r="D646" i="29" s="1"/>
  <c r="C131" i="29"/>
  <c r="C646" i="29" s="1"/>
  <c r="DD130" i="29"/>
  <c r="DD645" i="29" s="1"/>
  <c r="DB130" i="29"/>
  <c r="DA130" i="29"/>
  <c r="DA645" i="29" s="1"/>
  <c r="CZ130" i="29"/>
  <c r="CZ645" i="29" s="1"/>
  <c r="CY130" i="29"/>
  <c r="CY645" i="29" s="1"/>
  <c r="CX130" i="29"/>
  <c r="CW130" i="29"/>
  <c r="CW645" i="29" s="1"/>
  <c r="CV130" i="29"/>
  <c r="CV645" i="29" s="1"/>
  <c r="CU130" i="29"/>
  <c r="CU645" i="29" s="1"/>
  <c r="CT130" i="29"/>
  <c r="CT645" i="29" s="1"/>
  <c r="CX645" i="29" s="1"/>
  <c r="CR130" i="29"/>
  <c r="CR645" i="29" s="1"/>
  <c r="CQ130" i="29"/>
  <c r="CQ645" i="29" s="1"/>
  <c r="CP130" i="29"/>
  <c r="CP645" i="29" s="1"/>
  <c r="CO130" i="29"/>
  <c r="CO645" i="29" s="1"/>
  <c r="CM130" i="29"/>
  <c r="CL130" i="29"/>
  <c r="CL645" i="29" s="1"/>
  <c r="CK130" i="29"/>
  <c r="CK645" i="29" s="1"/>
  <c r="CJ130" i="29"/>
  <c r="CJ645" i="29" s="1"/>
  <c r="CH130" i="29"/>
  <c r="CG130" i="29"/>
  <c r="CG645" i="29" s="1"/>
  <c r="CF130" i="29"/>
  <c r="CF645" i="29" s="1"/>
  <c r="CE130" i="29"/>
  <c r="CE645" i="29" s="1"/>
  <c r="CD130" i="29"/>
  <c r="CC130" i="29"/>
  <c r="CC645" i="29" s="1"/>
  <c r="CB130" i="29"/>
  <c r="CB645" i="29" s="1"/>
  <c r="CA130" i="29"/>
  <c r="CA645" i="29" s="1"/>
  <c r="BZ130" i="29"/>
  <c r="BZ645" i="29" s="1"/>
  <c r="BX130" i="29"/>
  <c r="BX645" i="29" s="1"/>
  <c r="BW130" i="29"/>
  <c r="BW645" i="29" s="1"/>
  <c r="BV130" i="29"/>
  <c r="BV645" i="29" s="1"/>
  <c r="BU130" i="29"/>
  <c r="BU645" i="29" s="1"/>
  <c r="BY645" i="29" s="1"/>
  <c r="BT130" i="29"/>
  <c r="BS130" i="29"/>
  <c r="BS645" i="29" s="1"/>
  <c r="BR130" i="29"/>
  <c r="BR645" i="29" s="1"/>
  <c r="BQ130" i="29"/>
  <c r="BQ645" i="29" s="1"/>
  <c r="BP130" i="29"/>
  <c r="BP645" i="29" s="1"/>
  <c r="BO130" i="29"/>
  <c r="BN130" i="29"/>
  <c r="BN645" i="29" s="1"/>
  <c r="BM130" i="29"/>
  <c r="BM645" i="29" s="1"/>
  <c r="BL130" i="29"/>
  <c r="BL645" i="29" s="1"/>
  <c r="BK130" i="29"/>
  <c r="BK645" i="29" s="1"/>
  <c r="BJ130" i="29"/>
  <c r="BI130" i="29"/>
  <c r="BI645" i="29" s="1"/>
  <c r="BH130" i="29"/>
  <c r="BH645" i="29" s="1"/>
  <c r="BG130" i="29"/>
  <c r="BG645" i="29" s="1"/>
  <c r="BF130" i="29"/>
  <c r="BF645" i="29" s="1"/>
  <c r="BE130" i="29"/>
  <c r="BD130" i="29"/>
  <c r="BD645" i="29" s="1"/>
  <c r="BC130" i="29"/>
  <c r="BC645" i="29" s="1"/>
  <c r="BB130" i="29"/>
  <c r="BB645" i="29" s="1"/>
  <c r="BA130" i="29"/>
  <c r="BA645" i="29" s="1"/>
  <c r="AY130" i="29"/>
  <c r="AX130" i="29"/>
  <c r="AX645" i="29" s="1"/>
  <c r="AW130" i="29"/>
  <c r="AW645" i="29" s="1"/>
  <c r="AV130" i="29"/>
  <c r="AV645" i="29" s="1"/>
  <c r="AT130" i="29"/>
  <c r="AS130" i="29"/>
  <c r="AS645" i="29" s="1"/>
  <c r="AR130" i="29"/>
  <c r="AR645" i="29" s="1"/>
  <c r="AQ130" i="29"/>
  <c r="AQ645" i="29" s="1"/>
  <c r="AO130" i="29"/>
  <c r="AO645" i="29" s="1"/>
  <c r="AN130" i="29"/>
  <c r="AN645" i="29" s="1"/>
  <c r="AM130" i="29"/>
  <c r="AM645" i="29" s="1"/>
  <c r="AL130" i="29"/>
  <c r="AL645" i="29" s="1"/>
  <c r="AJ130" i="29"/>
  <c r="AJ645" i="29" s="1"/>
  <c r="AI130" i="29"/>
  <c r="AI645" i="29" s="1"/>
  <c r="AH130" i="29"/>
  <c r="AH645" i="29" s="1"/>
  <c r="AG130" i="29"/>
  <c r="AG645" i="29" s="1"/>
  <c r="AK645" i="29" s="1"/>
  <c r="AF130" i="29"/>
  <c r="AE130" i="29"/>
  <c r="AE645" i="29" s="1"/>
  <c r="AD130" i="29"/>
  <c r="AD645" i="29" s="1"/>
  <c r="AC130" i="29"/>
  <c r="AC645" i="29" s="1"/>
  <c r="AB130" i="29"/>
  <c r="AB645" i="29" s="1"/>
  <c r="Z130" i="29"/>
  <c r="Z645" i="29" s="1"/>
  <c r="Y130" i="29"/>
  <c r="Y645" i="29" s="1"/>
  <c r="X130" i="29"/>
  <c r="X645" i="29" s="1"/>
  <c r="W130" i="29"/>
  <c r="W645" i="29" s="1"/>
  <c r="V130" i="29"/>
  <c r="U130" i="29"/>
  <c r="U645" i="29" s="1"/>
  <c r="T130" i="29"/>
  <c r="T645" i="29" s="1"/>
  <c r="S130" i="29"/>
  <c r="S645" i="29" s="1"/>
  <c r="R130" i="29"/>
  <c r="R645" i="29" s="1"/>
  <c r="V645" i="29" s="1"/>
  <c r="P130" i="29"/>
  <c r="P645" i="29" s="1"/>
  <c r="O130" i="29"/>
  <c r="O645" i="29" s="1"/>
  <c r="N130" i="29"/>
  <c r="N645" i="29" s="1"/>
  <c r="M130" i="29"/>
  <c r="M645" i="29" s="1"/>
  <c r="K130" i="29"/>
  <c r="J130" i="29"/>
  <c r="J645" i="29" s="1"/>
  <c r="I130" i="29"/>
  <c r="I645" i="29" s="1"/>
  <c r="H130" i="29"/>
  <c r="H645" i="29" s="1"/>
  <c r="F130" i="29"/>
  <c r="E130" i="29"/>
  <c r="E645" i="29" s="1"/>
  <c r="D130" i="29"/>
  <c r="D645" i="29" s="1"/>
  <c r="C130" i="29"/>
  <c r="C645" i="29" s="1"/>
  <c r="DD129" i="29"/>
  <c r="DD644" i="29" s="1"/>
  <c r="DB129" i="29"/>
  <c r="DB644" i="29" s="1"/>
  <c r="DA129" i="29"/>
  <c r="DA644" i="29" s="1"/>
  <c r="CZ129" i="29"/>
  <c r="CZ644" i="29" s="1"/>
  <c r="CY129" i="29"/>
  <c r="CY644" i="29" s="1"/>
  <c r="CW129" i="29"/>
  <c r="CV129" i="29"/>
  <c r="CV644" i="29" s="1"/>
  <c r="CU129" i="29"/>
  <c r="CU644" i="29" s="1"/>
  <c r="CT129" i="29"/>
  <c r="CT644" i="29" s="1"/>
  <c r="CR129" i="29"/>
  <c r="CQ129" i="29"/>
  <c r="CQ644" i="29" s="1"/>
  <c r="CP129" i="29"/>
  <c r="CP644" i="29" s="1"/>
  <c r="CO129" i="29"/>
  <c r="CO644" i="29" s="1"/>
  <c r="CN129" i="29"/>
  <c r="CM129" i="29"/>
  <c r="CM644" i="29" s="1"/>
  <c r="CL129" i="29"/>
  <c r="CL644" i="29" s="1"/>
  <c r="CK129" i="29"/>
  <c r="CK644" i="29" s="1"/>
  <c r="CJ129" i="29"/>
  <c r="CJ644" i="29" s="1"/>
  <c r="CH129" i="29"/>
  <c r="CH644" i="29" s="1"/>
  <c r="CG129" i="29"/>
  <c r="CG644" i="29" s="1"/>
  <c r="CF129" i="29"/>
  <c r="CF644" i="29" s="1"/>
  <c r="CE129" i="29"/>
  <c r="CE644" i="29" s="1"/>
  <c r="CI644" i="29" s="1"/>
  <c r="CD129" i="29"/>
  <c r="CC129" i="29"/>
  <c r="CC644" i="29" s="1"/>
  <c r="CB129" i="29"/>
  <c r="CB644" i="29" s="1"/>
  <c r="CA129" i="29"/>
  <c r="CA644" i="29" s="1"/>
  <c r="BZ129" i="29"/>
  <c r="BZ644" i="29" s="1"/>
  <c r="BY129" i="29"/>
  <c r="BX129" i="29"/>
  <c r="BX644" i="29" s="1"/>
  <c r="BW129" i="29"/>
  <c r="BW644" i="29" s="1"/>
  <c r="BV129" i="29"/>
  <c r="BV644" i="29" s="1"/>
  <c r="BU129" i="29"/>
  <c r="BU644" i="29" s="1"/>
  <c r="BT129" i="29"/>
  <c r="BS129" i="29"/>
  <c r="BS644" i="29" s="1"/>
  <c r="BR129" i="29"/>
  <c r="BR644" i="29" s="1"/>
  <c r="BQ129" i="29"/>
  <c r="BQ644" i="29" s="1"/>
  <c r="BP129" i="29"/>
  <c r="BP644" i="29" s="1"/>
  <c r="BO129" i="29"/>
  <c r="BN129" i="29"/>
  <c r="BN644" i="29" s="1"/>
  <c r="BM129" i="29"/>
  <c r="BM644" i="29" s="1"/>
  <c r="BL129" i="29"/>
  <c r="BL644" i="29" s="1"/>
  <c r="BK129" i="29"/>
  <c r="BK644" i="29" s="1"/>
  <c r="BI129" i="29"/>
  <c r="BH129" i="29"/>
  <c r="BH644" i="29" s="1"/>
  <c r="BG129" i="29"/>
  <c r="BG644" i="29" s="1"/>
  <c r="BF129" i="29"/>
  <c r="BF644" i="29" s="1"/>
  <c r="BD129" i="29"/>
  <c r="BC129" i="29"/>
  <c r="BC644" i="29" s="1"/>
  <c r="BB129" i="29"/>
  <c r="BB644" i="29" s="1"/>
  <c r="BA129" i="29"/>
  <c r="BA644" i="29" s="1"/>
  <c r="AY129" i="29"/>
  <c r="AY644" i="29" s="1"/>
  <c r="AX129" i="29"/>
  <c r="AX644" i="29" s="1"/>
  <c r="AW129" i="29"/>
  <c r="AW644" i="29" s="1"/>
  <c r="AV129" i="29"/>
  <c r="AV644" i="29" s="1"/>
  <c r="AT129" i="29"/>
  <c r="AT644" i="29" s="1"/>
  <c r="AS129" i="29"/>
  <c r="AS644" i="29" s="1"/>
  <c r="AR129" i="29"/>
  <c r="AR644" i="29" s="1"/>
  <c r="AQ129" i="29"/>
  <c r="AQ644" i="29" s="1"/>
  <c r="AU644" i="29" s="1"/>
  <c r="AP129" i="29"/>
  <c r="AO129" i="29"/>
  <c r="AO644" i="29" s="1"/>
  <c r="AN129" i="29"/>
  <c r="AN644" i="29" s="1"/>
  <c r="AM129" i="29"/>
  <c r="AM644" i="29" s="1"/>
  <c r="AL129" i="29"/>
  <c r="AL644" i="29" s="1"/>
  <c r="AJ129" i="29"/>
  <c r="AJ644" i="29" s="1"/>
  <c r="AI129" i="29"/>
  <c r="AI644" i="29" s="1"/>
  <c r="AH129" i="29"/>
  <c r="AH644" i="29" s="1"/>
  <c r="AG129" i="29"/>
  <c r="AG644" i="29" s="1"/>
  <c r="AF129" i="29"/>
  <c r="AE129" i="29"/>
  <c r="AE644" i="29" s="1"/>
  <c r="AD129" i="29"/>
  <c r="AD644" i="29" s="1"/>
  <c r="AC129" i="29"/>
  <c r="AC644" i="29" s="1"/>
  <c r="AB129" i="29"/>
  <c r="AB644" i="29" s="1"/>
  <c r="AF644" i="29" s="1"/>
  <c r="Z129" i="29"/>
  <c r="Z644" i="29" s="1"/>
  <c r="Y129" i="29"/>
  <c r="Y644" i="29" s="1"/>
  <c r="X129" i="29"/>
  <c r="X644" i="29" s="1"/>
  <c r="W129" i="29"/>
  <c r="W644" i="29" s="1"/>
  <c r="U129" i="29"/>
  <c r="T129" i="29"/>
  <c r="T644" i="29" s="1"/>
  <c r="S129" i="29"/>
  <c r="S644" i="29" s="1"/>
  <c r="R129" i="29"/>
  <c r="R644" i="29" s="1"/>
  <c r="P129" i="29"/>
  <c r="O129" i="29"/>
  <c r="O644" i="29" s="1"/>
  <c r="N129" i="29"/>
  <c r="N644" i="29" s="1"/>
  <c r="M129" i="29"/>
  <c r="M644" i="29" s="1"/>
  <c r="L129" i="29"/>
  <c r="K129" i="29"/>
  <c r="K644" i="29" s="1"/>
  <c r="J129" i="29"/>
  <c r="J644" i="29" s="1"/>
  <c r="I129" i="29"/>
  <c r="I644" i="29" s="1"/>
  <c r="H129" i="29"/>
  <c r="H644" i="29" s="1"/>
  <c r="L644" i="29" s="1"/>
  <c r="G129" i="29"/>
  <c r="F129" i="29"/>
  <c r="F644" i="29" s="1"/>
  <c r="E129" i="29"/>
  <c r="E644" i="29" s="1"/>
  <c r="D129" i="29"/>
  <c r="D644" i="29" s="1"/>
  <c r="C129" i="29"/>
  <c r="C644" i="29" s="1"/>
  <c r="DD128" i="29"/>
  <c r="DD643" i="29" s="1"/>
  <c r="DB128" i="29"/>
  <c r="DA128" i="29"/>
  <c r="DA643" i="29" s="1"/>
  <c r="CZ128" i="29"/>
  <c r="CZ643" i="29" s="1"/>
  <c r="CY128" i="29"/>
  <c r="CY643" i="29" s="1"/>
  <c r="CW128" i="29"/>
  <c r="CV128" i="29"/>
  <c r="CV643" i="29" s="1"/>
  <c r="CU128" i="29"/>
  <c r="CU643" i="29" s="1"/>
  <c r="CT128" i="29"/>
  <c r="CT643" i="29" s="1"/>
  <c r="CS128" i="29"/>
  <c r="CR128" i="29"/>
  <c r="CR643" i="29" s="1"/>
  <c r="CQ128" i="29"/>
  <c r="CQ643" i="29" s="1"/>
  <c r="CP128" i="29"/>
  <c r="CP643" i="29" s="1"/>
  <c r="CO128" i="29"/>
  <c r="CO643" i="29" s="1"/>
  <c r="CS643" i="29" s="1"/>
  <c r="CN128" i="29"/>
  <c r="CM128" i="29"/>
  <c r="CM643" i="29" s="1"/>
  <c r="CL128" i="29"/>
  <c r="CL643" i="29" s="1"/>
  <c r="CK128" i="29"/>
  <c r="CK643" i="29" s="1"/>
  <c r="CJ128" i="29"/>
  <c r="CJ643" i="29" s="1"/>
  <c r="CI128" i="29"/>
  <c r="CH128" i="29"/>
  <c r="CH643" i="29" s="1"/>
  <c r="CG128" i="29"/>
  <c r="CG643" i="29" s="1"/>
  <c r="CF128" i="29"/>
  <c r="CF643" i="29" s="1"/>
  <c r="CE128" i="29"/>
  <c r="CE643" i="29" s="1"/>
  <c r="CD128" i="29"/>
  <c r="CC128" i="29"/>
  <c r="CC643" i="29" s="1"/>
  <c r="CB128" i="29"/>
  <c r="CB643" i="29" s="1"/>
  <c r="CA128" i="29"/>
  <c r="CA643" i="29" s="1"/>
  <c r="BZ128" i="29"/>
  <c r="BZ643" i="29" s="1"/>
  <c r="BY128" i="29"/>
  <c r="BX128" i="29"/>
  <c r="BX643" i="29" s="1"/>
  <c r="BW128" i="29"/>
  <c r="BW643" i="29" s="1"/>
  <c r="BV128" i="29"/>
  <c r="BV643" i="29" s="1"/>
  <c r="BU128" i="29"/>
  <c r="BU643" i="29" s="1"/>
  <c r="BS128" i="29"/>
  <c r="BR128" i="29"/>
  <c r="BR643" i="29" s="1"/>
  <c r="BQ128" i="29"/>
  <c r="BQ643" i="29" s="1"/>
  <c r="BP128" i="29"/>
  <c r="BP643" i="29" s="1"/>
  <c r="BN128" i="29"/>
  <c r="BM128" i="29"/>
  <c r="BM643" i="29" s="1"/>
  <c r="BL128" i="29"/>
  <c r="BL643" i="29" s="1"/>
  <c r="BK128" i="29"/>
  <c r="BK643" i="29" s="1"/>
  <c r="BI128" i="29"/>
  <c r="BH128" i="29"/>
  <c r="BH643" i="29" s="1"/>
  <c r="BG128" i="29"/>
  <c r="BG643" i="29" s="1"/>
  <c r="BF128" i="29"/>
  <c r="BF643" i="29" s="1"/>
  <c r="BE128" i="29"/>
  <c r="BD128" i="29"/>
  <c r="BD643" i="29" s="1"/>
  <c r="BC128" i="29"/>
  <c r="BC643" i="29" s="1"/>
  <c r="BB128" i="29"/>
  <c r="BB643" i="29" s="1"/>
  <c r="BA128" i="29"/>
  <c r="BA643" i="29" s="1"/>
  <c r="BE643" i="29" s="1"/>
  <c r="AZ128" i="29"/>
  <c r="AY128" i="29"/>
  <c r="AY643" i="29" s="1"/>
  <c r="AX128" i="29"/>
  <c r="AX643" i="29" s="1"/>
  <c r="AW128" i="29"/>
  <c r="AW643" i="29" s="1"/>
  <c r="AV128" i="29"/>
  <c r="AV643" i="29" s="1"/>
  <c r="AU128" i="29"/>
  <c r="AT128" i="29"/>
  <c r="AT643" i="29" s="1"/>
  <c r="AS128" i="29"/>
  <c r="AS643" i="29" s="1"/>
  <c r="AR128" i="29"/>
  <c r="AR643" i="29" s="1"/>
  <c r="AQ128" i="29"/>
  <c r="AQ643" i="29" s="1"/>
  <c r="AP128" i="29"/>
  <c r="AO128" i="29"/>
  <c r="AO643" i="29" s="1"/>
  <c r="AN128" i="29"/>
  <c r="AN643" i="29" s="1"/>
  <c r="AM128" i="29"/>
  <c r="AM643" i="29" s="1"/>
  <c r="AL128" i="29"/>
  <c r="AL643" i="29" s="1"/>
  <c r="AK128" i="29"/>
  <c r="AJ128" i="29"/>
  <c r="AJ643" i="29" s="1"/>
  <c r="AI128" i="29"/>
  <c r="AI643" i="29" s="1"/>
  <c r="AH128" i="29"/>
  <c r="AH643" i="29" s="1"/>
  <c r="AG128" i="29"/>
  <c r="AG643" i="29" s="1"/>
  <c r="AE128" i="29"/>
  <c r="AD128" i="29"/>
  <c r="AD643" i="29" s="1"/>
  <c r="AC128" i="29"/>
  <c r="AC643" i="29" s="1"/>
  <c r="AB128" i="29"/>
  <c r="AB643" i="29" s="1"/>
  <c r="Z128" i="29"/>
  <c r="Y128" i="29"/>
  <c r="Y643" i="29" s="1"/>
  <c r="X128" i="29"/>
  <c r="X643" i="29" s="1"/>
  <c r="W128" i="29"/>
  <c r="W643" i="29" s="1"/>
  <c r="U128" i="29"/>
  <c r="U643" i="29" s="1"/>
  <c r="T128" i="29"/>
  <c r="T643" i="29" s="1"/>
  <c r="S128" i="29"/>
  <c r="S643" i="29" s="1"/>
  <c r="R128" i="29"/>
  <c r="R643" i="29" s="1"/>
  <c r="Q128" i="29"/>
  <c r="P128" i="29"/>
  <c r="P643" i="29" s="1"/>
  <c r="O128" i="29"/>
  <c r="O643" i="29" s="1"/>
  <c r="N128" i="29"/>
  <c r="N643" i="29" s="1"/>
  <c r="M128" i="29"/>
  <c r="M643" i="29" s="1"/>
  <c r="Q643" i="29" s="1"/>
  <c r="L128" i="29"/>
  <c r="K128" i="29"/>
  <c r="K643" i="29" s="1"/>
  <c r="J128" i="29"/>
  <c r="J643" i="29" s="1"/>
  <c r="I128" i="29"/>
  <c r="I643" i="29" s="1"/>
  <c r="H128" i="29"/>
  <c r="H643" i="29" s="1"/>
  <c r="G128" i="29"/>
  <c r="F128" i="29"/>
  <c r="F643" i="29" s="1"/>
  <c r="E128" i="29"/>
  <c r="E643" i="29" s="1"/>
  <c r="D128" i="29"/>
  <c r="D643" i="29" s="1"/>
  <c r="C128" i="29"/>
  <c r="C643" i="29" s="1"/>
  <c r="DD127" i="29"/>
  <c r="DD642" i="29" s="1"/>
  <c r="DC127" i="29"/>
  <c r="DB127" i="29"/>
  <c r="DB642" i="29" s="1"/>
  <c r="DA127" i="29"/>
  <c r="DA642" i="29" s="1"/>
  <c r="CZ127" i="29"/>
  <c r="CZ642" i="29" s="1"/>
  <c r="CY127" i="29"/>
  <c r="CY642" i="29" s="1"/>
  <c r="DC642" i="29" s="1"/>
  <c r="CX127" i="29"/>
  <c r="CW127" i="29"/>
  <c r="CW642" i="29" s="1"/>
  <c r="CV127" i="29"/>
  <c r="CV642" i="29" s="1"/>
  <c r="CU127" i="29"/>
  <c r="CU642" i="29" s="1"/>
  <c r="CT127" i="29"/>
  <c r="CT642" i="29" s="1"/>
  <c r="CS127" i="29"/>
  <c r="CR127" i="29"/>
  <c r="CR642" i="29" s="1"/>
  <c r="CQ127" i="29"/>
  <c r="CQ642" i="29" s="1"/>
  <c r="CP127" i="29"/>
  <c r="CP642" i="29" s="1"/>
  <c r="CO127" i="29"/>
  <c r="CO642" i="29" s="1"/>
  <c r="CN127" i="29"/>
  <c r="CM127" i="29"/>
  <c r="CM642" i="29" s="1"/>
  <c r="CL127" i="29"/>
  <c r="CL642" i="29" s="1"/>
  <c r="CK127" i="29"/>
  <c r="CK642" i="29" s="1"/>
  <c r="CJ127" i="29"/>
  <c r="CJ642" i="29" s="1"/>
  <c r="CI127" i="29"/>
  <c r="CH127" i="29"/>
  <c r="CH642" i="29" s="1"/>
  <c r="CG127" i="29"/>
  <c r="CG642" i="29" s="1"/>
  <c r="CF127" i="29"/>
  <c r="CF642" i="29" s="1"/>
  <c r="CE127" i="29"/>
  <c r="CE642" i="29" s="1"/>
  <c r="CC127" i="29"/>
  <c r="CB127" i="29"/>
  <c r="CB642" i="29" s="1"/>
  <c r="CA127" i="29"/>
  <c r="CA642" i="29" s="1"/>
  <c r="BZ127" i="29"/>
  <c r="BZ642" i="29" s="1"/>
  <c r="BX127" i="29"/>
  <c r="BW127" i="29"/>
  <c r="BW642" i="29" s="1"/>
  <c r="BV127" i="29"/>
  <c r="BV642" i="29" s="1"/>
  <c r="BU127" i="29"/>
  <c r="BU642" i="29" s="1"/>
  <c r="BT127" i="29"/>
  <c r="BS127" i="29"/>
  <c r="BS642" i="29" s="1"/>
  <c r="BR127" i="29"/>
  <c r="BR642" i="29" s="1"/>
  <c r="BQ127" i="29"/>
  <c r="BQ642" i="29" s="1"/>
  <c r="BP127" i="29"/>
  <c r="BP642" i="29" s="1"/>
  <c r="BO127" i="29"/>
  <c r="BN127" i="29"/>
  <c r="BN642" i="29" s="1"/>
  <c r="BM127" i="29"/>
  <c r="BM642" i="29" s="1"/>
  <c r="BL127" i="29"/>
  <c r="BL642" i="29" s="1"/>
  <c r="BK127" i="29"/>
  <c r="BK642" i="29" s="1"/>
  <c r="BJ127" i="29"/>
  <c r="BI127" i="29"/>
  <c r="BI642" i="29" s="1"/>
  <c r="BH127" i="29"/>
  <c r="BH642" i="29" s="1"/>
  <c r="BG127" i="29"/>
  <c r="BG642" i="29" s="1"/>
  <c r="BF127" i="29"/>
  <c r="BF642" i="29" s="1"/>
  <c r="BD127" i="29"/>
  <c r="BC127" i="29"/>
  <c r="BC642" i="29" s="1"/>
  <c r="BB127" i="29"/>
  <c r="BB642" i="29" s="1"/>
  <c r="BA127" i="29"/>
  <c r="BA642" i="29" s="1"/>
  <c r="AZ127" i="29"/>
  <c r="AY127" i="29"/>
  <c r="AY642" i="29" s="1"/>
  <c r="AX127" i="29"/>
  <c r="AX642" i="29" s="1"/>
  <c r="AW127" i="29"/>
  <c r="AW642" i="29" s="1"/>
  <c r="AV127" i="29"/>
  <c r="AV642" i="29" s="1"/>
  <c r="AZ642" i="29" s="1"/>
  <c r="AU127" i="29"/>
  <c r="AT127" i="29"/>
  <c r="AT642" i="29" s="1"/>
  <c r="AS127" i="29"/>
  <c r="AS642" i="29" s="1"/>
  <c r="AR127" i="29"/>
  <c r="AR642" i="29" s="1"/>
  <c r="AQ127" i="29"/>
  <c r="AQ642" i="29" s="1"/>
  <c r="AO127" i="29"/>
  <c r="AN127" i="29"/>
  <c r="AN642" i="29" s="1"/>
  <c r="AM127" i="29"/>
  <c r="AM642" i="29" s="1"/>
  <c r="AL127" i="29"/>
  <c r="AL642" i="29" s="1"/>
  <c r="AJ127" i="29"/>
  <c r="AI127" i="29"/>
  <c r="AI642" i="29" s="1"/>
  <c r="AH127" i="29"/>
  <c r="AH642" i="29" s="1"/>
  <c r="AG127" i="29"/>
  <c r="AG642" i="29" s="1"/>
  <c r="AE127" i="29"/>
  <c r="AD127" i="29"/>
  <c r="AD642" i="29" s="1"/>
  <c r="AC127" i="29"/>
  <c r="AC642" i="29" s="1"/>
  <c r="AB127" i="29"/>
  <c r="AB642" i="29" s="1"/>
  <c r="AA127" i="29"/>
  <c r="Z127" i="29"/>
  <c r="Z642" i="29" s="1"/>
  <c r="Y127" i="29"/>
  <c r="Y642" i="29" s="1"/>
  <c r="X127" i="29"/>
  <c r="X642" i="29" s="1"/>
  <c r="W127" i="29"/>
  <c r="W642" i="29" s="1"/>
  <c r="AA642" i="29" s="1"/>
  <c r="V127" i="29"/>
  <c r="U127" i="29"/>
  <c r="U642" i="29" s="1"/>
  <c r="T127" i="29"/>
  <c r="T642" i="29" s="1"/>
  <c r="S127" i="29"/>
  <c r="S642" i="29" s="1"/>
  <c r="R127" i="29"/>
  <c r="R642" i="29" s="1"/>
  <c r="Q127" i="29"/>
  <c r="P127" i="29"/>
  <c r="P642" i="29" s="1"/>
  <c r="O127" i="29"/>
  <c r="O642" i="29" s="1"/>
  <c r="N127" i="29"/>
  <c r="N642" i="29" s="1"/>
  <c r="M127" i="29"/>
  <c r="M642" i="29" s="1"/>
  <c r="L127" i="29"/>
  <c r="K127" i="29"/>
  <c r="K642" i="29" s="1"/>
  <c r="J127" i="29"/>
  <c r="J642" i="29" s="1"/>
  <c r="I127" i="29"/>
  <c r="I642" i="29" s="1"/>
  <c r="H127" i="29"/>
  <c r="H642" i="29" s="1"/>
  <c r="F127" i="29"/>
  <c r="F642" i="29" s="1"/>
  <c r="E127" i="29"/>
  <c r="E642" i="29" s="1"/>
  <c r="D127" i="29"/>
  <c r="D642" i="29" s="1"/>
  <c r="C127" i="29"/>
  <c r="C642" i="29" s="1"/>
  <c r="DD126" i="29"/>
  <c r="DD641" i="29" s="1"/>
  <c r="DC126" i="29"/>
  <c r="DB126" i="29"/>
  <c r="DB641" i="29" s="1"/>
  <c r="DA126" i="29"/>
  <c r="DA641" i="29" s="1"/>
  <c r="CZ126" i="29"/>
  <c r="CZ641" i="29" s="1"/>
  <c r="CY126" i="29"/>
  <c r="CY641" i="29" s="1"/>
  <c r="CX126" i="29"/>
  <c r="CW126" i="29"/>
  <c r="CW641" i="29" s="1"/>
  <c r="CV126" i="29"/>
  <c r="CV641" i="29" s="1"/>
  <c r="CU126" i="29"/>
  <c r="CU641" i="29" s="1"/>
  <c r="CT126" i="29"/>
  <c r="CT641" i="29" s="1"/>
  <c r="CR126" i="29"/>
  <c r="CR641" i="29" s="1"/>
  <c r="CQ126" i="29"/>
  <c r="CQ641" i="29" s="1"/>
  <c r="CP126" i="29"/>
  <c r="CP641" i="29" s="1"/>
  <c r="CO126" i="29"/>
  <c r="CO641" i="29" s="1"/>
  <c r="CM126" i="29"/>
  <c r="CL126" i="29"/>
  <c r="CL641" i="29" s="1"/>
  <c r="CK126" i="29"/>
  <c r="CK641" i="29" s="1"/>
  <c r="CJ126" i="29"/>
  <c r="CJ641" i="29" s="1"/>
  <c r="CH126" i="29"/>
  <c r="CG126" i="29"/>
  <c r="CG641" i="29" s="1"/>
  <c r="CF126" i="29"/>
  <c r="CF641" i="29" s="1"/>
  <c r="CE126" i="29"/>
  <c r="CE641" i="29" s="1"/>
  <c r="CC126" i="29"/>
  <c r="CB126" i="29"/>
  <c r="CB641" i="29" s="1"/>
  <c r="CA126" i="29"/>
  <c r="CA641" i="29" s="1"/>
  <c r="BZ126" i="29"/>
  <c r="BZ641" i="29" s="1"/>
  <c r="BY126" i="29"/>
  <c r="BX126" i="29"/>
  <c r="BX641" i="29" s="1"/>
  <c r="BW126" i="29"/>
  <c r="BW641" i="29" s="1"/>
  <c r="BV126" i="29"/>
  <c r="BV641" i="29" s="1"/>
  <c r="BU126" i="29"/>
  <c r="BU641" i="29" s="1"/>
  <c r="BT126" i="29"/>
  <c r="BS126" i="29"/>
  <c r="BS641" i="29" s="1"/>
  <c r="BR126" i="29"/>
  <c r="BR641" i="29" s="1"/>
  <c r="BQ126" i="29"/>
  <c r="BQ641" i="29" s="1"/>
  <c r="BP126" i="29"/>
  <c r="BP641" i="29" s="1"/>
  <c r="BO126" i="29"/>
  <c r="BN126" i="29"/>
  <c r="BN641" i="29" s="1"/>
  <c r="BM126" i="29"/>
  <c r="BM641" i="29" s="1"/>
  <c r="BL126" i="29"/>
  <c r="BL641" i="29" s="1"/>
  <c r="BK126" i="29"/>
  <c r="BK641" i="29" s="1"/>
  <c r="BJ126" i="29"/>
  <c r="BI126" i="29"/>
  <c r="BI641" i="29" s="1"/>
  <c r="BH126" i="29"/>
  <c r="BH641" i="29" s="1"/>
  <c r="BG126" i="29"/>
  <c r="BG641" i="29" s="1"/>
  <c r="BF126" i="29"/>
  <c r="BF641" i="29" s="1"/>
  <c r="BE126" i="29"/>
  <c r="BD126" i="29"/>
  <c r="BD641" i="29" s="1"/>
  <c r="BC126" i="29"/>
  <c r="BC641" i="29" s="1"/>
  <c r="BB126" i="29"/>
  <c r="BB641" i="29" s="1"/>
  <c r="BA126" i="29"/>
  <c r="BA641" i="29" s="1"/>
  <c r="AY126" i="29"/>
  <c r="AX126" i="29"/>
  <c r="AX641" i="29" s="1"/>
  <c r="AW126" i="29"/>
  <c r="AW641" i="29" s="1"/>
  <c r="AV126" i="29"/>
  <c r="AV641" i="29" s="1"/>
  <c r="AT126" i="29"/>
  <c r="AS126" i="29"/>
  <c r="AS641" i="29" s="1"/>
  <c r="AR126" i="29"/>
  <c r="AR641" i="29" s="1"/>
  <c r="AQ126" i="29"/>
  <c r="AQ641" i="29" s="1"/>
  <c r="AP126" i="29"/>
  <c r="AO126" i="29"/>
  <c r="AO641" i="29" s="1"/>
  <c r="AN126" i="29"/>
  <c r="AN641" i="29" s="1"/>
  <c r="AM126" i="29"/>
  <c r="AM641" i="29" s="1"/>
  <c r="AL126" i="29"/>
  <c r="AL641" i="29" s="1"/>
  <c r="AK126" i="29"/>
  <c r="AJ126" i="29"/>
  <c r="AJ641" i="29" s="1"/>
  <c r="AI126" i="29"/>
  <c r="AI641" i="29" s="1"/>
  <c r="AH126" i="29"/>
  <c r="AG126" i="29"/>
  <c r="AF126" i="29"/>
  <c r="AE126" i="29"/>
  <c r="AE641" i="29" s="1"/>
  <c r="AD126" i="29"/>
  <c r="AD641" i="29" s="1"/>
  <c r="AC126" i="29"/>
  <c r="AC641" i="29" s="1"/>
  <c r="AB126" i="29"/>
  <c r="AB641" i="29" s="1"/>
  <c r="Z126" i="29"/>
  <c r="Y126" i="29"/>
  <c r="Y641" i="29" s="1"/>
  <c r="X126" i="29"/>
  <c r="X641" i="29" s="1"/>
  <c r="W126" i="29"/>
  <c r="W641" i="29" s="1"/>
  <c r="V126" i="29"/>
  <c r="U126" i="29"/>
  <c r="U641" i="29" s="1"/>
  <c r="T126" i="29"/>
  <c r="T641" i="29" s="1"/>
  <c r="S126" i="29"/>
  <c r="S641" i="29" s="1"/>
  <c r="R126" i="29"/>
  <c r="Q126" i="29"/>
  <c r="P126" i="29"/>
  <c r="P641" i="29" s="1"/>
  <c r="O126" i="29"/>
  <c r="O641" i="29" s="1"/>
  <c r="N126" i="29"/>
  <c r="N641" i="29" s="1"/>
  <c r="M126" i="29"/>
  <c r="M641" i="29" s="1"/>
  <c r="K126" i="29"/>
  <c r="J126" i="29"/>
  <c r="J641" i="29" s="1"/>
  <c r="I126" i="29"/>
  <c r="H126" i="29"/>
  <c r="H641" i="29" s="1"/>
  <c r="F126" i="29"/>
  <c r="E126" i="29"/>
  <c r="E641" i="29" s="1"/>
  <c r="D126" i="29"/>
  <c r="D641" i="29" s="1"/>
  <c r="C126" i="29"/>
  <c r="C641" i="29" s="1"/>
  <c r="DD125" i="29"/>
  <c r="DD640" i="29" s="1"/>
  <c r="DB125" i="29"/>
  <c r="DA125" i="29"/>
  <c r="DA640" i="29" s="1"/>
  <c r="CZ125" i="29"/>
  <c r="CZ640" i="29" s="1"/>
  <c r="CY125" i="29"/>
  <c r="CY640" i="29" s="1"/>
  <c r="CW125" i="29"/>
  <c r="CV125" i="29"/>
  <c r="CV640" i="29" s="1"/>
  <c r="CU125" i="29"/>
  <c r="CU640" i="29" s="1"/>
  <c r="CT125" i="29"/>
  <c r="CT640" i="29" s="1"/>
  <c r="CR125" i="29"/>
  <c r="CQ125" i="29"/>
  <c r="CQ640" i="29" s="1"/>
  <c r="CP125" i="29"/>
  <c r="CP640" i="29" s="1"/>
  <c r="CO125" i="29"/>
  <c r="CO640" i="29" s="1"/>
  <c r="CM125" i="29"/>
  <c r="CL125" i="29"/>
  <c r="CL640" i="29" s="1"/>
  <c r="CK125" i="29"/>
  <c r="CK640" i="29" s="1"/>
  <c r="CJ125" i="29"/>
  <c r="CJ640" i="29" s="1"/>
  <c r="CI125" i="29"/>
  <c r="CH125" i="29"/>
  <c r="CH640" i="29" s="1"/>
  <c r="CG125" i="29"/>
  <c r="CG640" i="29" s="1"/>
  <c r="CF125" i="29"/>
  <c r="CF640" i="29" s="1"/>
  <c r="CE125" i="29"/>
  <c r="CD125" i="29"/>
  <c r="CC125" i="29"/>
  <c r="CC640" i="29" s="1"/>
  <c r="CB125" i="29"/>
  <c r="CB640" i="29" s="1"/>
  <c r="CA125" i="29"/>
  <c r="CA640" i="29" s="1"/>
  <c r="BZ125" i="29"/>
  <c r="BZ640" i="29" s="1"/>
  <c r="BY125" i="29"/>
  <c r="BX125" i="29"/>
  <c r="BX640" i="29" s="1"/>
  <c r="BW125" i="29"/>
  <c r="BW640" i="29" s="1"/>
  <c r="BV125" i="29"/>
  <c r="BV640" i="29" s="1"/>
  <c r="BU125" i="29"/>
  <c r="BU640" i="29" s="1"/>
  <c r="BT125" i="29"/>
  <c r="BS125" i="29"/>
  <c r="BS640" i="29" s="1"/>
  <c r="BR125" i="29"/>
  <c r="BR640" i="29" s="1"/>
  <c r="BQ125" i="29"/>
  <c r="BQ640" i="29" s="1"/>
  <c r="BP125" i="29"/>
  <c r="BP640" i="29" s="1"/>
  <c r="BN125" i="29"/>
  <c r="BN640" i="29" s="1"/>
  <c r="BM125" i="29"/>
  <c r="BM640" i="29" s="1"/>
  <c r="BL125" i="29"/>
  <c r="BL640" i="29" s="1"/>
  <c r="BK125" i="29"/>
  <c r="BK640" i="29" s="1"/>
  <c r="BI125" i="29"/>
  <c r="BH125" i="29"/>
  <c r="BH640" i="29" s="1"/>
  <c r="BG125" i="29"/>
  <c r="BG640" i="29" s="1"/>
  <c r="BF125" i="29"/>
  <c r="BF640" i="29" s="1"/>
  <c r="BD125" i="29"/>
  <c r="BC125" i="29"/>
  <c r="BC640" i="29" s="1"/>
  <c r="BB125" i="29"/>
  <c r="BB640" i="29" s="1"/>
  <c r="BA125" i="29"/>
  <c r="BA640" i="29" s="1"/>
  <c r="AY125" i="29"/>
  <c r="AX125" i="29"/>
  <c r="AX640" i="29" s="1"/>
  <c r="AW125" i="29"/>
  <c r="AW640" i="29" s="1"/>
  <c r="AV125" i="29"/>
  <c r="AV640" i="29" s="1"/>
  <c r="AU125" i="29"/>
  <c r="AT125" i="29"/>
  <c r="AT640" i="29" s="1"/>
  <c r="AS125" i="29"/>
  <c r="AS640" i="29" s="1"/>
  <c r="AR125" i="29"/>
  <c r="AR640" i="29" s="1"/>
  <c r="AQ125" i="29"/>
  <c r="AQ640" i="29" s="1"/>
  <c r="AP125" i="29"/>
  <c r="AO125" i="29"/>
  <c r="AO640" i="29" s="1"/>
  <c r="AN125" i="29"/>
  <c r="AN640" i="29" s="1"/>
  <c r="AM125" i="29"/>
  <c r="AM640" i="29" s="1"/>
  <c r="AL125" i="29"/>
  <c r="AL640" i="29" s="1"/>
  <c r="AK125" i="29"/>
  <c r="AJ125" i="29"/>
  <c r="AJ640" i="29" s="1"/>
  <c r="AI125" i="29"/>
  <c r="AI640" i="29" s="1"/>
  <c r="AH125" i="29"/>
  <c r="AH640" i="29" s="1"/>
  <c r="AG125" i="29"/>
  <c r="AG640" i="29" s="1"/>
  <c r="AF125" i="29"/>
  <c r="AE125" i="29"/>
  <c r="AE640" i="29" s="1"/>
  <c r="AD125" i="29"/>
  <c r="AD640" i="29" s="1"/>
  <c r="AC125" i="29"/>
  <c r="AC640" i="29" s="1"/>
  <c r="AB125" i="29"/>
  <c r="AB640" i="29" s="1"/>
  <c r="AA125" i="29"/>
  <c r="Z125" i="29"/>
  <c r="Z640" i="29" s="1"/>
  <c r="Y125" i="29"/>
  <c r="Y640" i="29" s="1"/>
  <c r="X125" i="29"/>
  <c r="X640" i="29" s="1"/>
  <c r="W125" i="29"/>
  <c r="W640" i="29" s="1"/>
  <c r="U125" i="29"/>
  <c r="T125" i="29"/>
  <c r="T640" i="29" s="1"/>
  <c r="S125" i="29"/>
  <c r="S640" i="29" s="1"/>
  <c r="R125" i="29"/>
  <c r="R640" i="29" s="1"/>
  <c r="P125" i="29"/>
  <c r="O125" i="29"/>
  <c r="O640" i="29" s="1"/>
  <c r="N125" i="29"/>
  <c r="N640" i="29" s="1"/>
  <c r="M125" i="29"/>
  <c r="M640" i="29" s="1"/>
  <c r="K125" i="29"/>
  <c r="K640" i="29" s="1"/>
  <c r="J125" i="29"/>
  <c r="J640" i="29" s="1"/>
  <c r="I125" i="29"/>
  <c r="I640" i="29" s="1"/>
  <c r="H125" i="29"/>
  <c r="H640" i="29" s="1"/>
  <c r="G125" i="29"/>
  <c r="F125" i="29"/>
  <c r="F640" i="29" s="1"/>
  <c r="E125" i="29"/>
  <c r="E640" i="29" s="1"/>
  <c r="D125" i="29"/>
  <c r="D640" i="29" s="1"/>
  <c r="C125" i="29"/>
  <c r="DD124" i="29"/>
  <c r="DB124" i="29"/>
  <c r="DA124" i="29"/>
  <c r="DA639" i="29" s="1"/>
  <c r="CZ124" i="29"/>
  <c r="CZ639" i="29" s="1"/>
  <c r="CY124" i="29"/>
  <c r="CW124" i="29"/>
  <c r="CV124" i="29"/>
  <c r="CU124" i="29"/>
  <c r="CU639" i="29" s="1"/>
  <c r="CT124" i="29"/>
  <c r="CT639" i="29" s="1"/>
  <c r="CS124" i="29"/>
  <c r="CR124" i="29"/>
  <c r="CR639" i="29" s="1"/>
  <c r="CQ124" i="29"/>
  <c r="CP124" i="29"/>
  <c r="CO124" i="29"/>
  <c r="CN124" i="29"/>
  <c r="CM124" i="29"/>
  <c r="CM639" i="29" s="1"/>
  <c r="CL124" i="29"/>
  <c r="CL639" i="29" s="1"/>
  <c r="CK124" i="29"/>
  <c r="CK639" i="29" s="1"/>
  <c r="CJ124" i="29"/>
  <c r="CJ639" i="29" s="1"/>
  <c r="CH124" i="29"/>
  <c r="CH639" i="29" s="1"/>
  <c r="CG124" i="29"/>
  <c r="CF124" i="29"/>
  <c r="CE124" i="29"/>
  <c r="CE639" i="29" s="1"/>
  <c r="CD124" i="29"/>
  <c r="CC124" i="29"/>
  <c r="CC639" i="29" s="1"/>
  <c r="CB124" i="29"/>
  <c r="CB639" i="29" s="1"/>
  <c r="CA124" i="29"/>
  <c r="BZ124" i="29"/>
  <c r="BZ639" i="29" s="1"/>
  <c r="BX124" i="29"/>
  <c r="BW124" i="29"/>
  <c r="BW639" i="29" s="1"/>
  <c r="BV124" i="29"/>
  <c r="BV639" i="29" s="1"/>
  <c r="BU124" i="29"/>
  <c r="BU639" i="29" s="1"/>
  <c r="BS124" i="29"/>
  <c r="BR124" i="29"/>
  <c r="BR639" i="29" s="1"/>
  <c r="BQ124" i="29"/>
  <c r="BP124" i="29"/>
  <c r="BN124" i="29"/>
  <c r="BM124" i="29"/>
  <c r="BM639" i="29" s="1"/>
  <c r="BL124" i="29"/>
  <c r="BL639" i="29" s="1"/>
  <c r="BK124" i="29"/>
  <c r="BI124" i="29"/>
  <c r="BH124" i="29"/>
  <c r="BG124" i="29"/>
  <c r="BG639" i="29" s="1"/>
  <c r="BF124" i="29"/>
  <c r="BE124" i="29"/>
  <c r="BD124" i="29"/>
  <c r="BD639" i="29" s="1"/>
  <c r="BC124" i="29"/>
  <c r="BB124" i="29"/>
  <c r="BB639" i="29" s="1"/>
  <c r="BA124" i="29"/>
  <c r="AZ124" i="29"/>
  <c r="AY124" i="29"/>
  <c r="AY639" i="29" s="1"/>
  <c r="AX124" i="29"/>
  <c r="AX639" i="29" s="1"/>
  <c r="AW124" i="29"/>
  <c r="AW639" i="29" s="1"/>
  <c r="AV124" i="29"/>
  <c r="AV639" i="29" s="1"/>
  <c r="AT124" i="29"/>
  <c r="AS124" i="29"/>
  <c r="AR124" i="29"/>
  <c r="AQ124" i="29"/>
  <c r="AQ639" i="29" s="1"/>
  <c r="AP124" i="29"/>
  <c r="AO124" i="29"/>
  <c r="AO639" i="29" s="1"/>
  <c r="AN124" i="29"/>
  <c r="AN639" i="29" s="1"/>
  <c r="AM124" i="29"/>
  <c r="AL124" i="29"/>
  <c r="AL639" i="29" s="1"/>
  <c r="AJ124" i="29"/>
  <c r="AI124" i="29"/>
  <c r="AI639" i="29" s="1"/>
  <c r="AH124" i="29"/>
  <c r="AH639" i="29" s="1"/>
  <c r="AG124" i="29"/>
  <c r="AG639" i="29" s="1"/>
  <c r="AE124" i="29"/>
  <c r="AD124" i="29"/>
  <c r="AD639" i="29" s="1"/>
  <c r="AC124" i="29"/>
  <c r="AB124" i="29"/>
  <c r="Z124" i="29"/>
  <c r="Y124" i="29"/>
  <c r="Y639" i="29" s="1"/>
  <c r="X124" i="29"/>
  <c r="X639" i="29" s="1"/>
  <c r="W124" i="29"/>
  <c r="V124" i="29"/>
  <c r="U124" i="29"/>
  <c r="T124" i="29"/>
  <c r="S124" i="29"/>
  <c r="S639" i="29" s="1"/>
  <c r="R124" i="29"/>
  <c r="R639" i="29" s="1"/>
  <c r="Q124" i="29"/>
  <c r="P124" i="29"/>
  <c r="P639" i="29" s="1"/>
  <c r="O124" i="29"/>
  <c r="N124" i="29"/>
  <c r="N639" i="29" s="1"/>
  <c r="M124" i="29"/>
  <c r="L124" i="29"/>
  <c r="K124" i="29"/>
  <c r="K639" i="29" s="1"/>
  <c r="J124" i="29"/>
  <c r="J639" i="29" s="1"/>
  <c r="I124" i="29"/>
  <c r="I639" i="29" s="1"/>
  <c r="H124" i="29"/>
  <c r="H639" i="29" s="1"/>
  <c r="F124" i="29"/>
  <c r="E124" i="29"/>
  <c r="D124" i="29"/>
  <c r="C124" i="29"/>
  <c r="C639" i="29" s="1"/>
  <c r="BK122" i="29"/>
  <c r="AT122" i="29"/>
  <c r="AE122" i="29"/>
  <c r="O122" i="29"/>
  <c r="DD121" i="29"/>
  <c r="DB121" i="29"/>
  <c r="DA121" i="29"/>
  <c r="DA635" i="29" s="1"/>
  <c r="CZ121" i="29"/>
  <c r="CZ635" i="29" s="1"/>
  <c r="CY121" i="29"/>
  <c r="CY635" i="29" s="1"/>
  <c r="CX121" i="29"/>
  <c r="CW121" i="29"/>
  <c r="CW635" i="29" s="1"/>
  <c r="CV121" i="29"/>
  <c r="CV635" i="29" s="1"/>
  <c r="CU121" i="29"/>
  <c r="CU635" i="29" s="1"/>
  <c r="CT121" i="29"/>
  <c r="CT635" i="29" s="1"/>
  <c r="CX635" i="29" s="1"/>
  <c r="CR121" i="29"/>
  <c r="CQ121" i="29"/>
  <c r="CQ635" i="29" s="1"/>
  <c r="CP121" i="29"/>
  <c r="CP635" i="29" s="1"/>
  <c r="CO121" i="29"/>
  <c r="CO635" i="29" s="1"/>
  <c r="CM121" i="29"/>
  <c r="CL121" i="29"/>
  <c r="CL635" i="29" s="1"/>
  <c r="CK121" i="29"/>
  <c r="CK635" i="29" s="1"/>
  <c r="CJ121" i="29"/>
  <c r="CJ635" i="29" s="1"/>
  <c r="CH121" i="29"/>
  <c r="CG121" i="29"/>
  <c r="CG635" i="29" s="1"/>
  <c r="CF121" i="29"/>
  <c r="CF635" i="29" s="1"/>
  <c r="CE121" i="29"/>
  <c r="CE635" i="29" s="1"/>
  <c r="CD121" i="29"/>
  <c r="CC121" i="29"/>
  <c r="CC635" i="29" s="1"/>
  <c r="CB121" i="29"/>
  <c r="CB635" i="29" s="1"/>
  <c r="CA121" i="29"/>
  <c r="CA635" i="29" s="1"/>
  <c r="BZ121" i="29"/>
  <c r="BZ635" i="29" s="1"/>
  <c r="CD635" i="29" s="1"/>
  <c r="BY121" i="29"/>
  <c r="BX121" i="29"/>
  <c r="BX635" i="29" s="1"/>
  <c r="BW121" i="29"/>
  <c r="BW635" i="29" s="1"/>
  <c r="BV121" i="29"/>
  <c r="BV635" i="29" s="1"/>
  <c r="BU121" i="29"/>
  <c r="BU635" i="29" s="1"/>
  <c r="BT121" i="29"/>
  <c r="BS121" i="29"/>
  <c r="BS635" i="29" s="1"/>
  <c r="BR121" i="29"/>
  <c r="BR635" i="29" s="1"/>
  <c r="BQ121" i="29"/>
  <c r="BQ635" i="29" s="1"/>
  <c r="BP121" i="29"/>
  <c r="BP635" i="29" s="1"/>
  <c r="BN121" i="29"/>
  <c r="BN635" i="29" s="1"/>
  <c r="BM121" i="29"/>
  <c r="BM635" i="29" s="1"/>
  <c r="BL121" i="29"/>
  <c r="BL635" i="29" s="1"/>
  <c r="BK121" i="29"/>
  <c r="BK635" i="29" s="1"/>
  <c r="BJ121" i="29"/>
  <c r="BI121" i="29"/>
  <c r="BI635" i="29" s="1"/>
  <c r="BH121" i="29"/>
  <c r="BH635" i="29" s="1"/>
  <c r="BG121" i="29"/>
  <c r="BG635" i="29" s="1"/>
  <c r="BF121" i="29"/>
  <c r="BF635" i="29" s="1"/>
  <c r="BJ635" i="29" s="1"/>
  <c r="BD121" i="29"/>
  <c r="BC121" i="29"/>
  <c r="BC635" i="29" s="1"/>
  <c r="BB121" i="29"/>
  <c r="BB635" i="29" s="1"/>
  <c r="BA121" i="29"/>
  <c r="BA635" i="29" s="1"/>
  <c r="AY121" i="29"/>
  <c r="AX121" i="29"/>
  <c r="AX635" i="29" s="1"/>
  <c r="AW121" i="29"/>
  <c r="AW635" i="29" s="1"/>
  <c r="AV121" i="29"/>
  <c r="AV635" i="29" s="1"/>
  <c r="AT121" i="29"/>
  <c r="AS121" i="29"/>
  <c r="AS635" i="29" s="1"/>
  <c r="AR121" i="29"/>
  <c r="AR635" i="29" s="1"/>
  <c r="AQ121" i="29"/>
  <c r="AQ635" i="29" s="1"/>
  <c r="AP121" i="29"/>
  <c r="AO121" i="29"/>
  <c r="AO635" i="29" s="1"/>
  <c r="AN121" i="29"/>
  <c r="AN635" i="29" s="1"/>
  <c r="AM121" i="29"/>
  <c r="AM635" i="29" s="1"/>
  <c r="AL121" i="29"/>
  <c r="AL635" i="29" s="1"/>
  <c r="AP635" i="29" s="1"/>
  <c r="AK121" i="29"/>
  <c r="AJ121" i="29"/>
  <c r="AJ635" i="29" s="1"/>
  <c r="AI121" i="29"/>
  <c r="AI635" i="29" s="1"/>
  <c r="AH121" i="29"/>
  <c r="AH635" i="29" s="1"/>
  <c r="AG121" i="29"/>
  <c r="AG635" i="29" s="1"/>
  <c r="AF121" i="29"/>
  <c r="AE121" i="29"/>
  <c r="AE635" i="29" s="1"/>
  <c r="AD121" i="29"/>
  <c r="AD635" i="29" s="1"/>
  <c r="AC121" i="29"/>
  <c r="AC635" i="29" s="1"/>
  <c r="AB121" i="29"/>
  <c r="AB635" i="29" s="1"/>
  <c r="Z121" i="29"/>
  <c r="Y121" i="29"/>
  <c r="X121" i="29"/>
  <c r="W121" i="29"/>
  <c r="V121" i="29"/>
  <c r="U121" i="29"/>
  <c r="T121" i="29"/>
  <c r="S121" i="29"/>
  <c r="R121" i="29"/>
  <c r="Q121" i="29"/>
  <c r="P121" i="29"/>
  <c r="O121" i="29"/>
  <c r="N121" i="29"/>
  <c r="M121" i="29"/>
  <c r="K121" i="29"/>
  <c r="J121" i="29"/>
  <c r="I121" i="29"/>
  <c r="H121" i="29"/>
  <c r="F121" i="29"/>
  <c r="E121" i="29"/>
  <c r="D121" i="29"/>
  <c r="C121" i="29"/>
  <c r="DD120" i="29"/>
  <c r="DB120" i="29"/>
  <c r="DA120" i="29"/>
  <c r="DA634" i="29" s="1"/>
  <c r="CZ120" i="29"/>
  <c r="CZ634" i="29" s="1"/>
  <c r="CY120" i="29"/>
  <c r="CY634" i="29" s="1"/>
  <c r="CW120" i="29"/>
  <c r="CV120" i="29"/>
  <c r="CV634" i="29" s="1"/>
  <c r="CU120" i="29"/>
  <c r="CU634" i="29" s="1"/>
  <c r="CT120" i="29"/>
  <c r="CT634" i="29" s="1"/>
  <c r="CR120" i="29"/>
  <c r="CQ120" i="29"/>
  <c r="CQ634" i="29" s="1"/>
  <c r="CP120" i="29"/>
  <c r="CP634" i="29" s="1"/>
  <c r="CO120" i="29"/>
  <c r="CO634" i="29" s="1"/>
  <c r="CN120" i="29"/>
  <c r="CM120" i="29"/>
  <c r="CM634" i="29" s="1"/>
  <c r="CL120" i="29"/>
  <c r="CL634" i="29" s="1"/>
  <c r="CK120" i="29"/>
  <c r="CK634" i="29" s="1"/>
  <c r="CJ120" i="29"/>
  <c r="CJ634" i="29" s="1"/>
  <c r="CI120" i="29"/>
  <c r="CH120" i="29"/>
  <c r="CH634" i="29" s="1"/>
  <c r="CG120" i="29"/>
  <c r="CG634" i="29" s="1"/>
  <c r="CF120" i="29"/>
  <c r="CF634" i="29" s="1"/>
  <c r="CE120" i="29"/>
  <c r="CE634" i="29" s="1"/>
  <c r="CD120" i="29"/>
  <c r="CC120" i="29"/>
  <c r="CC634" i="29" s="1"/>
  <c r="CB120" i="29"/>
  <c r="CB634" i="29" s="1"/>
  <c r="CA120" i="29"/>
  <c r="CA634" i="29" s="1"/>
  <c r="BZ120" i="29"/>
  <c r="BZ634" i="29" s="1"/>
  <c r="BX120" i="29"/>
  <c r="BW120" i="29"/>
  <c r="BW634" i="29" s="1"/>
  <c r="BV120" i="29"/>
  <c r="BV634" i="29" s="1"/>
  <c r="BU120" i="29"/>
  <c r="BU634" i="29" s="1"/>
  <c r="BT120" i="29"/>
  <c r="BS120" i="29"/>
  <c r="BS634" i="29" s="1"/>
  <c r="BR120" i="29"/>
  <c r="BR634" i="29" s="1"/>
  <c r="BQ120" i="29"/>
  <c r="BQ634" i="29" s="1"/>
  <c r="BP120" i="29"/>
  <c r="BP634" i="29" s="1"/>
  <c r="BT634" i="29" s="1"/>
  <c r="BN120" i="29"/>
  <c r="BM120" i="29"/>
  <c r="BM634" i="29" s="1"/>
  <c r="BL120" i="29"/>
  <c r="BL634" i="29" s="1"/>
  <c r="BK120" i="29"/>
  <c r="BK634" i="29" s="1"/>
  <c r="BI120" i="29"/>
  <c r="BH120" i="29"/>
  <c r="BH634" i="29" s="1"/>
  <c r="BG120" i="29"/>
  <c r="BG634" i="29" s="1"/>
  <c r="BF120" i="29"/>
  <c r="BF634" i="29" s="1"/>
  <c r="BD120" i="29"/>
  <c r="BC120" i="29"/>
  <c r="BC634" i="29" s="1"/>
  <c r="BB120" i="29"/>
  <c r="BB634" i="29" s="1"/>
  <c r="BA120" i="29"/>
  <c r="BA634" i="29" s="1"/>
  <c r="AZ120" i="29"/>
  <c r="AY120" i="29"/>
  <c r="AY634" i="29" s="1"/>
  <c r="AX120" i="29"/>
  <c r="AX634" i="29" s="1"/>
  <c r="AW120" i="29"/>
  <c r="AW634" i="29" s="1"/>
  <c r="AV120" i="29"/>
  <c r="AV634" i="29" s="1"/>
  <c r="AZ634" i="29" s="1"/>
  <c r="AU120" i="29"/>
  <c r="AT120" i="29"/>
  <c r="AT634" i="29" s="1"/>
  <c r="AS120" i="29"/>
  <c r="AS634" i="29" s="1"/>
  <c r="AR120" i="29"/>
  <c r="AR634" i="29" s="1"/>
  <c r="AQ120" i="29"/>
  <c r="AQ634" i="29" s="1"/>
  <c r="AP120" i="29"/>
  <c r="AO120" i="29"/>
  <c r="AO634" i="29" s="1"/>
  <c r="AN120" i="29"/>
  <c r="AN634" i="29" s="1"/>
  <c r="AM120" i="29"/>
  <c r="AM634" i="29" s="1"/>
  <c r="AL120" i="29"/>
  <c r="AL634" i="29" s="1"/>
  <c r="AJ120" i="29"/>
  <c r="AI120" i="29"/>
  <c r="AI634" i="29" s="1"/>
  <c r="AH120" i="29"/>
  <c r="AH634" i="29" s="1"/>
  <c r="AG120" i="29"/>
  <c r="AG634" i="29" s="1"/>
  <c r="AF120" i="29"/>
  <c r="AE120" i="29"/>
  <c r="AE634" i="29" s="1"/>
  <c r="AD120" i="29"/>
  <c r="AD634" i="29" s="1"/>
  <c r="AC120" i="29"/>
  <c r="AC634" i="29" s="1"/>
  <c r="AB120" i="29"/>
  <c r="AB634" i="29" s="1"/>
  <c r="AF634" i="29" s="1"/>
  <c r="Z120" i="29"/>
  <c r="Y120" i="29"/>
  <c r="X120" i="29"/>
  <c r="W120" i="29"/>
  <c r="U120" i="29"/>
  <c r="T120" i="29"/>
  <c r="S120" i="29"/>
  <c r="R120" i="29"/>
  <c r="P120" i="29"/>
  <c r="O120" i="29"/>
  <c r="N120" i="29"/>
  <c r="M120" i="29"/>
  <c r="K120" i="29"/>
  <c r="J120" i="29"/>
  <c r="I120" i="29"/>
  <c r="H120" i="29"/>
  <c r="G120" i="29"/>
  <c r="F120" i="29"/>
  <c r="E120" i="29"/>
  <c r="D120" i="29"/>
  <c r="C120" i="29"/>
  <c r="DD119" i="29"/>
  <c r="DB119" i="29"/>
  <c r="DA119" i="29"/>
  <c r="DA633" i="29" s="1"/>
  <c r="CZ119" i="29"/>
  <c r="CZ633" i="29" s="1"/>
  <c r="CY119" i="29"/>
  <c r="CY633" i="29" s="1"/>
  <c r="CW119" i="29"/>
  <c r="CW633" i="29" s="1"/>
  <c r="CV119" i="29"/>
  <c r="CV633" i="29" s="1"/>
  <c r="CU119" i="29"/>
  <c r="CU633" i="29" s="1"/>
  <c r="CT119" i="29"/>
  <c r="CT633" i="29" s="1"/>
  <c r="CS119" i="29"/>
  <c r="CR119" i="29"/>
  <c r="CR633" i="29" s="1"/>
  <c r="CQ119" i="29"/>
  <c r="CQ633" i="29" s="1"/>
  <c r="CP119" i="29"/>
  <c r="CP633" i="29" s="1"/>
  <c r="CO119" i="29"/>
  <c r="CO633" i="29" s="1"/>
  <c r="CS633" i="29" s="1"/>
  <c r="CN119" i="29"/>
  <c r="CM119" i="29"/>
  <c r="CM633" i="29" s="1"/>
  <c r="CL119" i="29"/>
  <c r="CL633" i="29" s="1"/>
  <c r="CK119" i="29"/>
  <c r="CK633" i="29" s="1"/>
  <c r="CJ119" i="29"/>
  <c r="CJ633" i="29" s="1"/>
  <c r="CH119" i="29"/>
  <c r="CH633" i="29" s="1"/>
  <c r="CG119" i="29"/>
  <c r="CG633" i="29" s="1"/>
  <c r="CF119" i="29"/>
  <c r="CF633" i="29" s="1"/>
  <c r="CE119" i="29"/>
  <c r="CE633" i="29" s="1"/>
  <c r="CD119" i="29"/>
  <c r="CC119" i="29"/>
  <c r="CC633" i="29" s="1"/>
  <c r="CB119" i="29"/>
  <c r="CB633" i="29" s="1"/>
  <c r="CA119" i="29"/>
  <c r="CA633" i="29" s="1"/>
  <c r="BZ119" i="29"/>
  <c r="BZ633" i="29" s="1"/>
  <c r="CD633" i="29" s="1"/>
  <c r="BX119" i="29"/>
  <c r="BW119" i="29"/>
  <c r="BW633" i="29" s="1"/>
  <c r="BV119" i="29"/>
  <c r="BV633" i="29" s="1"/>
  <c r="BU119" i="29"/>
  <c r="BU633" i="29" s="1"/>
  <c r="BS119" i="29"/>
  <c r="BR119" i="29"/>
  <c r="BR633" i="29" s="1"/>
  <c r="BQ119" i="29"/>
  <c r="BQ633" i="29" s="1"/>
  <c r="BP119" i="29"/>
  <c r="BP633" i="29" s="1"/>
  <c r="BN119" i="29"/>
  <c r="BM119" i="29"/>
  <c r="BM633" i="29" s="1"/>
  <c r="BL119" i="29"/>
  <c r="BL633" i="29" s="1"/>
  <c r="BK119" i="29"/>
  <c r="BK633" i="29" s="1"/>
  <c r="BI119" i="29"/>
  <c r="BH119" i="29"/>
  <c r="BH633" i="29" s="1"/>
  <c r="BG119" i="29"/>
  <c r="BG633" i="29" s="1"/>
  <c r="BF119" i="29"/>
  <c r="BF633" i="29" s="1"/>
  <c r="BE119" i="29"/>
  <c r="BD119" i="29"/>
  <c r="BD633" i="29" s="1"/>
  <c r="BC119" i="29"/>
  <c r="BC633" i="29" s="1"/>
  <c r="BB119" i="29"/>
  <c r="BB633" i="29" s="1"/>
  <c r="BA119" i="29"/>
  <c r="BA633" i="29" s="1"/>
  <c r="AZ119" i="29"/>
  <c r="AY119" i="29"/>
  <c r="AY633" i="29" s="1"/>
  <c r="AX119" i="29"/>
  <c r="AX633" i="29" s="1"/>
  <c r="AW119" i="29"/>
  <c r="AW633" i="29" s="1"/>
  <c r="AV119" i="29"/>
  <c r="AV633" i="29" s="1"/>
  <c r="AU119" i="29"/>
  <c r="AT119" i="29"/>
  <c r="AT633" i="29" s="1"/>
  <c r="AS119" i="29"/>
  <c r="AS633" i="29" s="1"/>
  <c r="AR119" i="29"/>
  <c r="AR633" i="29" s="1"/>
  <c r="AQ119" i="29"/>
  <c r="AQ633" i="29" s="1"/>
  <c r="AP119" i="29"/>
  <c r="AO119" i="29"/>
  <c r="AO633" i="29" s="1"/>
  <c r="AN119" i="29"/>
  <c r="AN633" i="29" s="1"/>
  <c r="AM119" i="29"/>
  <c r="AM633" i="29" s="1"/>
  <c r="AL119" i="29"/>
  <c r="AL633" i="29" s="1"/>
  <c r="AJ119" i="29"/>
  <c r="AJ633" i="29" s="1"/>
  <c r="AI119" i="29"/>
  <c r="AI633" i="29" s="1"/>
  <c r="AH119" i="29"/>
  <c r="AH633" i="29" s="1"/>
  <c r="AG119" i="29"/>
  <c r="AG633" i="29" s="1"/>
  <c r="AE119" i="29"/>
  <c r="AD119" i="29"/>
  <c r="AD633" i="29" s="1"/>
  <c r="AC119" i="29"/>
  <c r="AC633" i="29" s="1"/>
  <c r="AB119" i="29"/>
  <c r="AB633" i="29" s="1"/>
  <c r="Z119" i="29"/>
  <c r="Y119" i="29"/>
  <c r="X119" i="29"/>
  <c r="W119" i="29"/>
  <c r="U119" i="29"/>
  <c r="T119" i="29"/>
  <c r="S119" i="29"/>
  <c r="R119" i="29"/>
  <c r="Q119" i="29"/>
  <c r="P119" i="29"/>
  <c r="O119" i="29"/>
  <c r="N119" i="29"/>
  <c r="M119" i="29"/>
  <c r="L119" i="29"/>
  <c r="K119" i="29"/>
  <c r="J119" i="29"/>
  <c r="I119" i="29"/>
  <c r="H119" i="29"/>
  <c r="G119" i="29"/>
  <c r="F119" i="29"/>
  <c r="E119" i="29"/>
  <c r="D119" i="29"/>
  <c r="C119" i="29"/>
  <c r="DD118" i="29"/>
  <c r="DC118" i="29"/>
  <c r="DB118" i="29"/>
  <c r="DB632" i="29" s="1"/>
  <c r="DA118" i="29"/>
  <c r="DA632" i="29" s="1"/>
  <c r="CZ118" i="29"/>
  <c r="CZ632" i="29" s="1"/>
  <c r="CY118" i="29"/>
  <c r="CY632" i="29" s="1"/>
  <c r="DC632" i="29" s="1"/>
  <c r="CX118" i="29"/>
  <c r="CW118" i="29"/>
  <c r="CW632" i="29" s="1"/>
  <c r="CV118" i="29"/>
  <c r="CV632" i="29" s="1"/>
  <c r="CU118" i="29"/>
  <c r="CU632" i="29" s="1"/>
  <c r="CT118" i="29"/>
  <c r="CT632" i="29" s="1"/>
  <c r="CS118" i="29"/>
  <c r="CR118" i="29"/>
  <c r="CR632" i="29" s="1"/>
  <c r="CQ118" i="29"/>
  <c r="CQ632" i="29" s="1"/>
  <c r="CP118" i="29"/>
  <c r="CP632" i="29" s="1"/>
  <c r="CO118" i="29"/>
  <c r="CO632" i="29" s="1"/>
  <c r="CN118" i="29"/>
  <c r="CM118" i="29"/>
  <c r="CM632" i="29" s="1"/>
  <c r="CL118" i="29"/>
  <c r="CL632" i="29" s="1"/>
  <c r="CK118" i="29"/>
  <c r="CK632" i="29" s="1"/>
  <c r="CJ118" i="29"/>
  <c r="CJ632" i="29" s="1"/>
  <c r="CI118" i="29"/>
  <c r="CH118" i="29"/>
  <c r="CH632" i="29" s="1"/>
  <c r="CG118" i="29"/>
  <c r="CG632" i="29" s="1"/>
  <c r="CF118" i="29"/>
  <c r="CF632" i="29" s="1"/>
  <c r="CE118" i="29"/>
  <c r="CE632" i="29" s="1"/>
  <c r="CC118" i="29"/>
  <c r="CB118" i="29"/>
  <c r="CB632" i="29" s="1"/>
  <c r="CA118" i="29"/>
  <c r="CA632" i="29" s="1"/>
  <c r="BZ118" i="29"/>
  <c r="BZ632" i="29" s="1"/>
  <c r="BX118" i="29"/>
  <c r="BW118" i="29"/>
  <c r="BW632" i="29" s="1"/>
  <c r="BV118" i="29"/>
  <c r="BV632" i="29" s="1"/>
  <c r="BU118" i="29"/>
  <c r="BU632" i="29" s="1"/>
  <c r="BS118" i="29"/>
  <c r="BS632" i="29" s="1"/>
  <c r="BR118" i="29"/>
  <c r="BR632" i="29" s="1"/>
  <c r="BQ118" i="29"/>
  <c r="BQ632" i="29" s="1"/>
  <c r="BP118" i="29"/>
  <c r="BP632" i="29" s="1"/>
  <c r="BO118" i="29"/>
  <c r="BN118" i="29"/>
  <c r="BN632" i="29" s="1"/>
  <c r="BM118" i="29"/>
  <c r="BM632" i="29" s="1"/>
  <c r="BL118" i="29"/>
  <c r="BL632" i="29" s="1"/>
  <c r="BK118" i="29"/>
  <c r="BK632" i="29" s="1"/>
  <c r="BO632" i="29" s="1"/>
  <c r="BJ118" i="29"/>
  <c r="BI118" i="29"/>
  <c r="BI632" i="29" s="1"/>
  <c r="BH118" i="29"/>
  <c r="BH632" i="29" s="1"/>
  <c r="BG118" i="29"/>
  <c r="BG632" i="29" s="1"/>
  <c r="BF118" i="29"/>
  <c r="BF632" i="29" s="1"/>
  <c r="BD118" i="29"/>
  <c r="BD632" i="29" s="1"/>
  <c r="BC118" i="29"/>
  <c r="BC632" i="29" s="1"/>
  <c r="BB118" i="29"/>
  <c r="BB632" i="29" s="1"/>
  <c r="BA118" i="29"/>
  <c r="BA632" i="29" s="1"/>
  <c r="AZ118" i="29"/>
  <c r="AY118" i="29"/>
  <c r="AY632" i="29" s="1"/>
  <c r="AX118" i="29"/>
  <c r="AX632" i="29" s="1"/>
  <c r="AW118" i="29"/>
  <c r="AW632" i="29" s="1"/>
  <c r="AV118" i="29"/>
  <c r="AV632" i="29" s="1"/>
  <c r="AZ632" i="29" s="1"/>
  <c r="AU118" i="29"/>
  <c r="AT118" i="29"/>
  <c r="AT632" i="29" s="1"/>
  <c r="AS118" i="29"/>
  <c r="AS632" i="29" s="1"/>
  <c r="AR118" i="29"/>
  <c r="AR632" i="29" s="1"/>
  <c r="AQ118" i="29"/>
  <c r="AQ632" i="29" s="1"/>
  <c r="AO118" i="29"/>
  <c r="AN118" i="29"/>
  <c r="AN632" i="29" s="1"/>
  <c r="AM118" i="29"/>
  <c r="AM632" i="29" s="1"/>
  <c r="AL118" i="29"/>
  <c r="AL632" i="29" s="1"/>
  <c r="AJ118" i="29"/>
  <c r="AI118" i="29"/>
  <c r="AI632" i="29" s="1"/>
  <c r="AH118" i="29"/>
  <c r="AH632" i="29" s="1"/>
  <c r="AG118" i="29"/>
  <c r="AG632" i="29" s="1"/>
  <c r="AE118" i="29"/>
  <c r="AE632" i="29" s="1"/>
  <c r="AD118" i="29"/>
  <c r="AD632" i="29" s="1"/>
  <c r="AC118" i="29"/>
  <c r="AC632" i="29" s="1"/>
  <c r="AB118" i="29"/>
  <c r="AB632" i="29" s="1"/>
  <c r="AA118" i="29"/>
  <c r="Z118" i="29"/>
  <c r="Y118" i="29"/>
  <c r="X118" i="29"/>
  <c r="W118" i="29"/>
  <c r="V118" i="29"/>
  <c r="U118" i="29"/>
  <c r="T118" i="29"/>
  <c r="S118" i="29"/>
  <c r="R118" i="29"/>
  <c r="Q118" i="29"/>
  <c r="P118" i="29"/>
  <c r="O118" i="29"/>
  <c r="N118" i="29"/>
  <c r="M118" i="29"/>
  <c r="L118" i="29"/>
  <c r="K118" i="29"/>
  <c r="J118" i="29"/>
  <c r="I118" i="29"/>
  <c r="H118" i="29"/>
  <c r="F118" i="29"/>
  <c r="E118" i="29"/>
  <c r="D118" i="29"/>
  <c r="C118" i="29"/>
  <c r="DD117" i="29"/>
  <c r="DC117" i="29"/>
  <c r="DB117" i="29"/>
  <c r="DB631" i="29" s="1"/>
  <c r="DA117" i="29"/>
  <c r="DA631" i="29" s="1"/>
  <c r="CZ117" i="29"/>
  <c r="CZ631" i="29" s="1"/>
  <c r="CY117" i="29"/>
  <c r="CY631" i="29" s="1"/>
  <c r="CX117" i="29"/>
  <c r="CW117" i="29"/>
  <c r="CW631" i="29" s="1"/>
  <c r="CV117" i="29"/>
  <c r="CV631" i="29" s="1"/>
  <c r="CU117" i="29"/>
  <c r="CU631" i="29" s="1"/>
  <c r="CT117" i="29"/>
  <c r="CT631" i="29" s="1"/>
  <c r="CR117" i="29"/>
  <c r="CR631" i="29" s="1"/>
  <c r="CQ117" i="29"/>
  <c r="CQ631" i="29" s="1"/>
  <c r="CP117" i="29"/>
  <c r="CP631" i="29" s="1"/>
  <c r="CO117" i="29"/>
  <c r="CO631" i="29" s="1"/>
  <c r="CM117" i="29"/>
  <c r="CL117" i="29"/>
  <c r="CL631" i="29" s="1"/>
  <c r="CK117" i="29"/>
  <c r="CK631" i="29" s="1"/>
  <c r="CJ117" i="29"/>
  <c r="CJ631" i="29" s="1"/>
  <c r="CH117" i="29"/>
  <c r="CG117" i="29"/>
  <c r="CG631" i="29" s="1"/>
  <c r="CF117" i="29"/>
  <c r="CF631" i="29" s="1"/>
  <c r="CE117" i="29"/>
  <c r="CE631" i="29" s="1"/>
  <c r="CC117" i="29"/>
  <c r="CB117" i="29"/>
  <c r="CB631" i="29" s="1"/>
  <c r="CA117" i="29"/>
  <c r="CA631" i="29" s="1"/>
  <c r="BZ117" i="29"/>
  <c r="BZ631" i="29" s="1"/>
  <c r="BY117" i="29"/>
  <c r="BX117" i="29"/>
  <c r="BX631" i="29" s="1"/>
  <c r="BW117" i="29"/>
  <c r="BW631" i="29" s="1"/>
  <c r="BV117" i="29"/>
  <c r="BV631" i="29" s="1"/>
  <c r="BU117" i="29"/>
  <c r="BU631" i="29" s="1"/>
  <c r="BY631" i="29" s="1"/>
  <c r="BT117" i="29"/>
  <c r="BS117" i="29"/>
  <c r="BS631" i="29" s="1"/>
  <c r="BR117" i="29"/>
  <c r="BR631" i="29" s="1"/>
  <c r="BQ117" i="29"/>
  <c r="BQ631" i="29" s="1"/>
  <c r="BP117" i="29"/>
  <c r="BP631" i="29" s="1"/>
  <c r="BO117" i="29"/>
  <c r="BN117" i="29"/>
  <c r="BN631" i="29" s="1"/>
  <c r="BM117" i="29"/>
  <c r="BL117" i="29"/>
  <c r="BL631" i="29" s="1"/>
  <c r="BK117" i="29"/>
  <c r="BK631" i="29" s="1"/>
  <c r="BJ117" i="29"/>
  <c r="BI117" i="29"/>
  <c r="BI631" i="29" s="1"/>
  <c r="BH117" i="29"/>
  <c r="BH631" i="29" s="1"/>
  <c r="BG117" i="29"/>
  <c r="BG631" i="29" s="1"/>
  <c r="BF117" i="29"/>
  <c r="BF631" i="29" s="1"/>
  <c r="BE117" i="29"/>
  <c r="BD117" i="29"/>
  <c r="BD631" i="29" s="1"/>
  <c r="BC117" i="29"/>
  <c r="BC631" i="29" s="1"/>
  <c r="BB117" i="29"/>
  <c r="BB631" i="29" s="1"/>
  <c r="BA117" i="29"/>
  <c r="BA631" i="29" s="1"/>
  <c r="AY117" i="29"/>
  <c r="AX117" i="29"/>
  <c r="AX631" i="29" s="1"/>
  <c r="AW117" i="29"/>
  <c r="AW631" i="29" s="1"/>
  <c r="AV117" i="29"/>
  <c r="AV631" i="29" s="1"/>
  <c r="AT117" i="29"/>
  <c r="AS117" i="29"/>
  <c r="AS631" i="29" s="1"/>
  <c r="AR117" i="29"/>
  <c r="AR631" i="29" s="1"/>
  <c r="AQ117" i="29"/>
  <c r="AQ631" i="29" s="1"/>
  <c r="AO117" i="29"/>
  <c r="AN117" i="29"/>
  <c r="AN631" i="29" s="1"/>
  <c r="AM117" i="29"/>
  <c r="AM631" i="29" s="1"/>
  <c r="AL117" i="29"/>
  <c r="AL631" i="29" s="1"/>
  <c r="AK117" i="29"/>
  <c r="AJ117" i="29"/>
  <c r="AJ631" i="29" s="1"/>
  <c r="AI117" i="29"/>
  <c r="AI631" i="29" s="1"/>
  <c r="AH117" i="29"/>
  <c r="AH631" i="29" s="1"/>
  <c r="AG117" i="29"/>
  <c r="AG631" i="29" s="1"/>
  <c r="AK631" i="29" s="1"/>
  <c r="AF117" i="29"/>
  <c r="AE117" i="29"/>
  <c r="AE631" i="29" s="1"/>
  <c r="AD117" i="29"/>
  <c r="AD631" i="29" s="1"/>
  <c r="AC117" i="29"/>
  <c r="AC631" i="29" s="1"/>
  <c r="AB117" i="29"/>
  <c r="AB631" i="29" s="1"/>
  <c r="AA117" i="29"/>
  <c r="Z117" i="29"/>
  <c r="Y117" i="29"/>
  <c r="X117" i="29"/>
  <c r="W117" i="29"/>
  <c r="V117" i="29"/>
  <c r="U117" i="29"/>
  <c r="T117" i="29"/>
  <c r="S117" i="29"/>
  <c r="R117" i="29"/>
  <c r="Q117" i="29"/>
  <c r="P117" i="29"/>
  <c r="O117" i="29"/>
  <c r="N117" i="29"/>
  <c r="M117" i="29"/>
  <c r="K117" i="29"/>
  <c r="J117" i="29"/>
  <c r="I117" i="29"/>
  <c r="H117" i="29"/>
  <c r="F117" i="29"/>
  <c r="E117" i="29"/>
  <c r="D117" i="29"/>
  <c r="C117" i="29"/>
  <c r="DD116" i="29"/>
  <c r="DC116" i="29"/>
  <c r="DB116" i="29"/>
  <c r="DB630" i="29" s="1"/>
  <c r="DA116" i="29"/>
  <c r="DA630" i="29" s="1"/>
  <c r="CZ116" i="29"/>
  <c r="CZ630" i="29" s="1"/>
  <c r="CY116" i="29"/>
  <c r="CY630" i="29" s="1"/>
  <c r="CW116" i="29"/>
  <c r="CV116" i="29"/>
  <c r="CV630" i="29" s="1"/>
  <c r="CU116" i="29"/>
  <c r="CU630" i="29" s="1"/>
  <c r="CT116" i="29"/>
  <c r="CT630" i="29" s="1"/>
  <c r="CR116" i="29"/>
  <c r="CQ116" i="29"/>
  <c r="CQ630" i="29" s="1"/>
  <c r="CP116" i="29"/>
  <c r="CP630" i="29" s="1"/>
  <c r="CO116" i="29"/>
  <c r="CO630" i="29" s="1"/>
  <c r="CN116" i="29"/>
  <c r="CM116" i="29"/>
  <c r="CM630" i="29" s="1"/>
  <c r="CL116" i="29"/>
  <c r="CL630" i="29" s="1"/>
  <c r="CK116" i="29"/>
  <c r="CK630" i="29" s="1"/>
  <c r="CJ116" i="29"/>
  <c r="CJ630" i="29" s="1"/>
  <c r="CI116" i="29"/>
  <c r="CH116" i="29"/>
  <c r="CH630" i="29" s="1"/>
  <c r="CG116" i="29"/>
  <c r="CG630" i="29" s="1"/>
  <c r="CF116" i="29"/>
  <c r="CF630" i="29" s="1"/>
  <c r="CE116" i="29"/>
  <c r="CE630" i="29" s="1"/>
  <c r="CD116" i="29"/>
  <c r="CC116" i="29"/>
  <c r="CC630" i="29" s="1"/>
  <c r="CB116" i="29"/>
  <c r="CB630" i="29" s="1"/>
  <c r="CA116" i="29"/>
  <c r="CA630" i="29" s="1"/>
  <c r="BZ116" i="29"/>
  <c r="BZ630" i="29" s="1"/>
  <c r="BX116" i="29"/>
  <c r="BW116" i="29"/>
  <c r="BW630" i="29" s="1"/>
  <c r="BV116" i="29"/>
  <c r="BV630" i="29" s="1"/>
  <c r="BU116" i="29"/>
  <c r="BU630" i="29" s="1"/>
  <c r="BT116" i="29"/>
  <c r="BS116" i="29"/>
  <c r="BS630" i="29" s="1"/>
  <c r="BR116" i="29"/>
  <c r="BR630" i="29" s="1"/>
  <c r="BQ116" i="29"/>
  <c r="BQ630" i="29" s="1"/>
  <c r="BP116" i="29"/>
  <c r="BP630" i="29" s="1"/>
  <c r="BT630" i="29" s="1"/>
  <c r="BO116" i="29"/>
  <c r="BN116" i="29"/>
  <c r="BN630" i="29" s="1"/>
  <c r="BM116" i="29"/>
  <c r="BM630" i="29" s="1"/>
  <c r="BL116" i="29"/>
  <c r="BL630" i="29" s="1"/>
  <c r="BK116" i="29"/>
  <c r="BK630" i="29" s="1"/>
  <c r="BI116" i="29"/>
  <c r="BH116" i="29"/>
  <c r="BH630" i="29" s="1"/>
  <c r="BG116" i="29"/>
  <c r="BG630" i="29" s="1"/>
  <c r="BF116" i="29"/>
  <c r="BF630" i="29" s="1"/>
  <c r="BD116" i="29"/>
  <c r="BC116" i="29"/>
  <c r="BC630" i="29" s="1"/>
  <c r="BB116" i="29"/>
  <c r="BB630" i="29" s="1"/>
  <c r="BA116" i="29"/>
  <c r="BA630" i="29" s="1"/>
  <c r="AY116" i="29"/>
  <c r="AX116" i="29"/>
  <c r="AX630" i="29" s="1"/>
  <c r="AW116" i="29"/>
  <c r="AW630" i="29" s="1"/>
  <c r="AV116" i="29"/>
  <c r="AV630" i="29" s="1"/>
  <c r="AU116" i="29"/>
  <c r="AT116" i="29"/>
  <c r="AT630" i="29" s="1"/>
  <c r="AS116" i="29"/>
  <c r="AS630" i="29" s="1"/>
  <c r="AR116" i="29"/>
  <c r="AR630" i="29" s="1"/>
  <c r="AQ116" i="29"/>
  <c r="AQ630" i="29" s="1"/>
  <c r="AU630" i="29" s="1"/>
  <c r="AP116" i="29"/>
  <c r="AO116" i="29"/>
  <c r="AO630" i="29" s="1"/>
  <c r="AN116" i="29"/>
  <c r="AN630" i="29" s="1"/>
  <c r="AM116" i="29"/>
  <c r="AM630" i="29" s="1"/>
  <c r="AL116" i="29"/>
  <c r="AL630" i="29" s="1"/>
  <c r="AK116" i="29"/>
  <c r="AJ116" i="29"/>
  <c r="AJ630" i="29" s="1"/>
  <c r="AI116" i="29"/>
  <c r="AI630" i="29" s="1"/>
  <c r="AH116" i="29"/>
  <c r="AH630" i="29" s="1"/>
  <c r="AG116" i="29"/>
  <c r="AG630" i="29" s="1"/>
  <c r="AF116" i="29"/>
  <c r="AE116" i="29"/>
  <c r="AE630" i="29" s="1"/>
  <c r="AD116" i="29"/>
  <c r="AD630" i="29" s="1"/>
  <c r="AC116" i="29"/>
  <c r="AC630" i="29" s="1"/>
  <c r="AB116" i="29"/>
  <c r="AB630" i="29" s="1"/>
  <c r="AA116" i="29"/>
  <c r="Z116" i="29"/>
  <c r="Y116" i="29"/>
  <c r="X116" i="29"/>
  <c r="W116" i="29"/>
  <c r="U116" i="29"/>
  <c r="T116" i="29"/>
  <c r="S116" i="29"/>
  <c r="R116" i="29"/>
  <c r="P116" i="29"/>
  <c r="O116" i="29"/>
  <c r="N116" i="29"/>
  <c r="M116" i="29"/>
  <c r="K116" i="29"/>
  <c r="J116" i="29"/>
  <c r="I116" i="29"/>
  <c r="H116" i="29"/>
  <c r="G116" i="29"/>
  <c r="F116" i="29"/>
  <c r="E116" i="29"/>
  <c r="D116" i="29"/>
  <c r="C116" i="29"/>
  <c r="DD115" i="29"/>
  <c r="DB115" i="29"/>
  <c r="DA115" i="29"/>
  <c r="DA629" i="29" s="1"/>
  <c r="CZ115" i="29"/>
  <c r="CZ629" i="29" s="1"/>
  <c r="CY115" i="29"/>
  <c r="CY629" i="29" s="1"/>
  <c r="CX115" i="29"/>
  <c r="CW115" i="29"/>
  <c r="CW629" i="29" s="1"/>
  <c r="CV115" i="29"/>
  <c r="CV629" i="29" s="1"/>
  <c r="CU115" i="29"/>
  <c r="CU629" i="29" s="1"/>
  <c r="CT115" i="29"/>
  <c r="CT629" i="29" s="1"/>
  <c r="CX629" i="29" s="1"/>
  <c r="CS115" i="29"/>
  <c r="CR115" i="29"/>
  <c r="CQ115" i="29"/>
  <c r="CQ629" i="29" s="1"/>
  <c r="CP115" i="29"/>
  <c r="CP629" i="29" s="1"/>
  <c r="CO115" i="29"/>
  <c r="CO629" i="29" s="1"/>
  <c r="CN115" i="29"/>
  <c r="CM115" i="29"/>
  <c r="CM629" i="29" s="1"/>
  <c r="CL115" i="29"/>
  <c r="CL629" i="29" s="1"/>
  <c r="CK115" i="29"/>
  <c r="CK629" i="29" s="1"/>
  <c r="CJ115" i="29"/>
  <c r="CI115" i="29"/>
  <c r="CH115" i="29"/>
  <c r="CH629" i="29" s="1"/>
  <c r="CG115" i="29"/>
  <c r="CG629" i="29" s="1"/>
  <c r="CF115" i="29"/>
  <c r="CF629" i="29" s="1"/>
  <c r="CE115" i="29"/>
  <c r="CE629" i="29" s="1"/>
  <c r="CD115" i="29"/>
  <c r="CC115" i="29"/>
  <c r="CC629" i="29" s="1"/>
  <c r="CB115" i="29"/>
  <c r="CA115" i="29"/>
  <c r="CA629" i="29" s="1"/>
  <c r="BZ115" i="29"/>
  <c r="BZ629" i="29" s="1"/>
  <c r="BX115" i="29"/>
  <c r="BW115" i="29"/>
  <c r="BW629" i="29" s="1"/>
  <c r="BV115" i="29"/>
  <c r="BV629" i="29" s="1"/>
  <c r="BU115" i="29"/>
  <c r="BU629" i="29" s="1"/>
  <c r="BS115" i="29"/>
  <c r="BR115" i="29"/>
  <c r="BR629" i="29" s="1"/>
  <c r="BQ115" i="29"/>
  <c r="BQ629" i="29" s="1"/>
  <c r="BP115" i="29"/>
  <c r="BP629" i="29" s="1"/>
  <c r="BN115" i="29"/>
  <c r="BM115" i="29"/>
  <c r="BM629" i="29" s="1"/>
  <c r="BL115" i="29"/>
  <c r="BL629" i="29" s="1"/>
  <c r="BK115" i="29"/>
  <c r="BK629" i="29" s="1"/>
  <c r="BJ115" i="29"/>
  <c r="BI115" i="29"/>
  <c r="BI629" i="29" s="1"/>
  <c r="BH115" i="29"/>
  <c r="BH629" i="29" s="1"/>
  <c r="BG115" i="29"/>
  <c r="BG629" i="29" s="1"/>
  <c r="BF115" i="29"/>
  <c r="BF629" i="29" s="1"/>
  <c r="BE115" i="29"/>
  <c r="BD115" i="29"/>
  <c r="BD629" i="29" s="1"/>
  <c r="BC115" i="29"/>
  <c r="BC629" i="29" s="1"/>
  <c r="BB115" i="29"/>
  <c r="BA115" i="29"/>
  <c r="BA629" i="29" s="1"/>
  <c r="AZ115" i="29"/>
  <c r="AY115" i="29"/>
  <c r="AY629" i="29" s="1"/>
  <c r="AX115" i="29"/>
  <c r="AX629" i="29" s="1"/>
  <c r="AW115" i="29"/>
  <c r="AW629" i="29" s="1"/>
  <c r="AV115" i="29"/>
  <c r="AV629" i="29" s="1"/>
  <c r="AT115" i="29"/>
  <c r="AS115" i="29"/>
  <c r="AS629" i="29" s="1"/>
  <c r="AR115" i="29"/>
  <c r="AR629" i="29" s="1"/>
  <c r="AQ115" i="29"/>
  <c r="AQ629" i="29" s="1"/>
  <c r="AP115" i="29"/>
  <c r="AO115" i="29"/>
  <c r="AO629" i="29" s="1"/>
  <c r="AN115" i="29"/>
  <c r="AN629" i="29" s="1"/>
  <c r="AM115" i="29"/>
  <c r="AM629" i="29" s="1"/>
  <c r="AL115" i="29"/>
  <c r="AJ115" i="29"/>
  <c r="AI115" i="29"/>
  <c r="AI629" i="29" s="1"/>
  <c r="AH115" i="29"/>
  <c r="AH629" i="29" s="1"/>
  <c r="AG115" i="29"/>
  <c r="AG629" i="29" s="1"/>
  <c r="AE115" i="29"/>
  <c r="AD115" i="29"/>
  <c r="AD629" i="29" s="1"/>
  <c r="AC115" i="29"/>
  <c r="AC629" i="29" s="1"/>
  <c r="AB115" i="29"/>
  <c r="AB629" i="29" s="1"/>
  <c r="Z115" i="29"/>
  <c r="Y115" i="29"/>
  <c r="X115" i="29"/>
  <c r="W115" i="29"/>
  <c r="U115" i="29"/>
  <c r="T115" i="29"/>
  <c r="S115" i="29"/>
  <c r="R115" i="29"/>
  <c r="Q115" i="29"/>
  <c r="P115" i="29"/>
  <c r="O115" i="29"/>
  <c r="N115" i="29"/>
  <c r="M115" i="29"/>
  <c r="L115" i="29"/>
  <c r="K115" i="29"/>
  <c r="J115" i="29"/>
  <c r="I115" i="29"/>
  <c r="H115" i="29"/>
  <c r="F115" i="29"/>
  <c r="E115" i="29"/>
  <c r="D115" i="29"/>
  <c r="C115" i="29"/>
  <c r="DD114" i="29"/>
  <c r="DC114" i="29"/>
  <c r="DB114" i="29"/>
  <c r="DB628" i="29" s="1"/>
  <c r="DA114" i="29"/>
  <c r="DA628" i="29" s="1"/>
  <c r="CZ114" i="29"/>
  <c r="CZ628" i="29" s="1"/>
  <c r="CY114" i="29"/>
  <c r="CX114" i="29"/>
  <c r="CW114" i="29"/>
  <c r="CW628" i="29" s="1"/>
  <c r="CV114" i="29"/>
  <c r="CV628" i="29" s="1"/>
  <c r="CU114" i="29"/>
  <c r="CU628" i="29" s="1"/>
  <c r="CT114" i="29"/>
  <c r="CT628" i="29" s="1"/>
  <c r="CR114" i="29"/>
  <c r="CQ114" i="29"/>
  <c r="CQ628" i="29" s="1"/>
  <c r="CP114" i="29"/>
  <c r="CP628" i="29" s="1"/>
  <c r="CO114" i="29"/>
  <c r="CO628" i="29" s="1"/>
  <c r="CN114" i="29"/>
  <c r="CM114" i="29"/>
  <c r="CM628" i="29" s="1"/>
  <c r="CL114" i="29"/>
  <c r="CL628" i="29" s="1"/>
  <c r="CK114" i="29"/>
  <c r="CK628" i="29" s="1"/>
  <c r="CJ114" i="29"/>
  <c r="CJ628" i="29" s="1"/>
  <c r="CN628" i="29" s="1"/>
  <c r="CH114" i="29"/>
  <c r="CH628" i="29" s="1"/>
  <c r="CG114" i="29"/>
  <c r="CG628" i="29" s="1"/>
  <c r="CF114" i="29"/>
  <c r="CF628" i="29" s="1"/>
  <c r="CE114" i="29"/>
  <c r="CE628" i="29" s="1"/>
  <c r="CC114" i="29"/>
  <c r="CB114" i="29"/>
  <c r="CB628" i="29" s="1"/>
  <c r="CA114" i="29"/>
  <c r="CA628" i="29" s="1"/>
  <c r="BZ114" i="29"/>
  <c r="BZ628" i="29" s="1"/>
  <c r="BX114" i="29"/>
  <c r="BW114" i="29"/>
  <c r="BW628" i="29" s="1"/>
  <c r="BV114" i="29"/>
  <c r="BV628" i="29" s="1"/>
  <c r="BU114" i="29"/>
  <c r="BU628" i="29" s="1"/>
  <c r="BT114" i="29"/>
  <c r="BS114" i="29"/>
  <c r="BS628" i="29" s="1"/>
  <c r="BR114" i="29"/>
  <c r="BR628" i="29" s="1"/>
  <c r="BQ114" i="29"/>
  <c r="BQ628" i="29" s="1"/>
  <c r="BP114" i="29"/>
  <c r="BP628" i="29" s="1"/>
  <c r="BT628" i="29" s="1"/>
  <c r="BO114" i="29"/>
  <c r="BN114" i="29"/>
  <c r="BN628" i="29" s="1"/>
  <c r="BM114" i="29"/>
  <c r="BM628" i="29" s="1"/>
  <c r="BL114" i="29"/>
  <c r="BL628" i="29" s="1"/>
  <c r="BK114" i="29"/>
  <c r="BK628" i="29" s="1"/>
  <c r="BJ114" i="29"/>
  <c r="BI114" i="29"/>
  <c r="BI628" i="29" s="1"/>
  <c r="BH114" i="29"/>
  <c r="BH628" i="29" s="1"/>
  <c r="BG114" i="29"/>
  <c r="BG628" i="29" s="1"/>
  <c r="BF114" i="29"/>
  <c r="BF628" i="29" s="1"/>
  <c r="BD114" i="29"/>
  <c r="BC114" i="29"/>
  <c r="BC628" i="29" s="1"/>
  <c r="BB114" i="29"/>
  <c r="BB628" i="29" s="1"/>
  <c r="BA114" i="29"/>
  <c r="BA628" i="29" s="1"/>
  <c r="AZ114" i="29"/>
  <c r="AY114" i="29"/>
  <c r="AY628" i="29" s="1"/>
  <c r="AX114" i="29"/>
  <c r="AX628" i="29" s="1"/>
  <c r="AW114" i="29"/>
  <c r="AW628" i="29" s="1"/>
  <c r="AV114" i="29"/>
  <c r="AV628" i="29" s="1"/>
  <c r="AZ628" i="29" s="1"/>
  <c r="AT114" i="29"/>
  <c r="AS114" i="29"/>
  <c r="AS628" i="29" s="1"/>
  <c r="AR114" i="29"/>
  <c r="AR628" i="29" s="1"/>
  <c r="AQ114" i="29"/>
  <c r="AQ628" i="29" s="1"/>
  <c r="AO114" i="29"/>
  <c r="AN114" i="29"/>
  <c r="AN628" i="29" s="1"/>
  <c r="AM114" i="29"/>
  <c r="AM628" i="29" s="1"/>
  <c r="AL114" i="29"/>
  <c r="AL628" i="29" s="1"/>
  <c r="AJ114" i="29"/>
  <c r="AI114" i="29"/>
  <c r="AI628" i="29" s="1"/>
  <c r="AH114" i="29"/>
  <c r="AH628" i="29" s="1"/>
  <c r="AG114" i="29"/>
  <c r="AG628" i="29" s="1"/>
  <c r="AF114" i="29"/>
  <c r="AE114" i="29"/>
  <c r="AE628" i="29" s="1"/>
  <c r="AD114" i="29"/>
  <c r="AD628" i="29" s="1"/>
  <c r="AC114" i="29"/>
  <c r="AC628" i="29" s="1"/>
  <c r="AB114" i="29"/>
  <c r="AB628" i="29" s="1"/>
  <c r="AA114" i="29"/>
  <c r="Z114" i="29"/>
  <c r="Y114" i="29"/>
  <c r="X114" i="29"/>
  <c r="W114" i="29"/>
  <c r="V114" i="29"/>
  <c r="U114" i="29"/>
  <c r="T114" i="29"/>
  <c r="S114" i="29"/>
  <c r="R114" i="29"/>
  <c r="P114" i="29"/>
  <c r="O114" i="29"/>
  <c r="N114" i="29"/>
  <c r="M114" i="29"/>
  <c r="L114" i="29"/>
  <c r="K114" i="29"/>
  <c r="J114" i="29"/>
  <c r="I114" i="29"/>
  <c r="H114" i="29"/>
  <c r="F114" i="29"/>
  <c r="E114" i="29"/>
  <c r="D114" i="29"/>
  <c r="C114" i="29"/>
  <c r="DD113" i="29"/>
  <c r="DB113" i="29"/>
  <c r="DB627" i="29" s="1"/>
  <c r="DA113" i="29"/>
  <c r="DA627" i="29" s="1"/>
  <c r="CZ113" i="29"/>
  <c r="CZ627" i="29" s="1"/>
  <c r="CY113" i="29"/>
  <c r="CY627" i="29" s="1"/>
  <c r="CX113" i="29"/>
  <c r="CW113" i="29"/>
  <c r="CW627" i="29" s="1"/>
  <c r="CV113" i="29"/>
  <c r="CV627" i="29" s="1"/>
  <c r="CU113" i="29"/>
  <c r="CU627" i="29" s="1"/>
  <c r="CT113" i="29"/>
  <c r="CT627" i="29" s="1"/>
  <c r="CX627" i="29" s="1"/>
  <c r="CR113" i="29"/>
  <c r="CQ113" i="29"/>
  <c r="CQ627" i="29" s="1"/>
  <c r="CP113" i="29"/>
  <c r="CO113" i="29"/>
  <c r="CO627" i="29" s="1"/>
  <c r="CM113" i="29"/>
  <c r="CL113" i="29"/>
  <c r="CL627" i="29" s="1"/>
  <c r="CK113" i="29"/>
  <c r="CJ113" i="29"/>
  <c r="CJ627" i="29" s="1"/>
  <c r="CH113" i="29"/>
  <c r="CG113" i="29"/>
  <c r="CG627" i="29" s="1"/>
  <c r="CF113" i="29"/>
  <c r="CF627" i="29" s="1"/>
  <c r="CE113" i="29"/>
  <c r="CE627" i="29" s="1"/>
  <c r="CD113" i="29"/>
  <c r="CC113" i="29"/>
  <c r="CC627" i="29" s="1"/>
  <c r="CB113" i="29"/>
  <c r="CB627" i="29" s="1"/>
  <c r="CA113" i="29"/>
  <c r="CA627" i="29" s="1"/>
  <c r="BZ113" i="29"/>
  <c r="BY113" i="29"/>
  <c r="BX113" i="29"/>
  <c r="BX627" i="29" s="1"/>
  <c r="BW113" i="29"/>
  <c r="BW627" i="29" s="1"/>
  <c r="BV113" i="29"/>
  <c r="BV627" i="29" s="1"/>
  <c r="BU113" i="29"/>
  <c r="BT113" i="29"/>
  <c r="BS113" i="29"/>
  <c r="BS627" i="29" s="1"/>
  <c r="BR113" i="29"/>
  <c r="BR627" i="29" s="1"/>
  <c r="BQ113" i="29"/>
  <c r="BQ627" i="29" s="1"/>
  <c r="BP113" i="29"/>
  <c r="BP627" i="29" s="1"/>
  <c r="BN113" i="29"/>
  <c r="BM113" i="29"/>
  <c r="BM627" i="29" s="1"/>
  <c r="BL113" i="29"/>
  <c r="BL627" i="29" s="1"/>
  <c r="BK113" i="29"/>
  <c r="BK627" i="29" s="1"/>
  <c r="BJ113" i="29"/>
  <c r="BI113" i="29"/>
  <c r="BI627" i="29" s="1"/>
  <c r="BH113" i="29"/>
  <c r="BH627" i="29" s="1"/>
  <c r="BG113" i="29"/>
  <c r="BG627" i="29" s="1"/>
  <c r="BF113" i="29"/>
  <c r="BF627" i="29" s="1"/>
  <c r="BJ627" i="29" s="1"/>
  <c r="BE113" i="29"/>
  <c r="BD113" i="29"/>
  <c r="BD627" i="29" s="1"/>
  <c r="BC113" i="29"/>
  <c r="BC627" i="29" s="1"/>
  <c r="BB113" i="29"/>
  <c r="BB627" i="29" s="1"/>
  <c r="BA113" i="29"/>
  <c r="BA627" i="29" s="1"/>
  <c r="AY113" i="29"/>
  <c r="AX113" i="29"/>
  <c r="AX627" i="29" s="1"/>
  <c r="AW113" i="29"/>
  <c r="AV113" i="29"/>
  <c r="AV627" i="29" s="1"/>
  <c r="AT113" i="29"/>
  <c r="AS113" i="29"/>
  <c r="AS627" i="29" s="1"/>
  <c r="AR113" i="29"/>
  <c r="AR627" i="29" s="1"/>
  <c r="AQ113" i="29"/>
  <c r="AQ627" i="29" s="1"/>
  <c r="AP113" i="29"/>
  <c r="AO113" i="29"/>
  <c r="AO627" i="29" s="1"/>
  <c r="AN113" i="29"/>
  <c r="AN627" i="29" s="1"/>
  <c r="AM113" i="29"/>
  <c r="AM627" i="29" s="1"/>
  <c r="AL113" i="29"/>
  <c r="AL627" i="29" s="1"/>
  <c r="AK113" i="29"/>
  <c r="AJ113" i="29"/>
  <c r="AJ627" i="29" s="1"/>
  <c r="AI113" i="29"/>
  <c r="AI627" i="29" s="1"/>
  <c r="AH113" i="29"/>
  <c r="AH627" i="29" s="1"/>
  <c r="AG113" i="29"/>
  <c r="AG627" i="29" s="1"/>
  <c r="AF113" i="29"/>
  <c r="AE113" i="29"/>
  <c r="AE627" i="29" s="1"/>
  <c r="AD113" i="29"/>
  <c r="AD627" i="29" s="1"/>
  <c r="AC113" i="29"/>
  <c r="AC627" i="29" s="1"/>
  <c r="AB113" i="29"/>
  <c r="AB627" i="29" s="1"/>
  <c r="Z113" i="29"/>
  <c r="Y113" i="29"/>
  <c r="X113" i="29"/>
  <c r="W113" i="29"/>
  <c r="V113" i="29"/>
  <c r="U113" i="29"/>
  <c r="T113" i="29"/>
  <c r="S113" i="29"/>
  <c r="R113" i="29"/>
  <c r="Q113" i="29"/>
  <c r="P113" i="29"/>
  <c r="O113" i="29"/>
  <c r="N113" i="29"/>
  <c r="M113" i="29"/>
  <c r="K113" i="29"/>
  <c r="J113" i="29"/>
  <c r="I113" i="29"/>
  <c r="H113" i="29"/>
  <c r="F113" i="29"/>
  <c r="E113" i="29"/>
  <c r="D113" i="29"/>
  <c r="C113" i="29"/>
  <c r="DD112" i="29"/>
  <c r="DB112" i="29"/>
  <c r="DA112" i="29"/>
  <c r="DA626" i="29" s="1"/>
  <c r="CZ112" i="29"/>
  <c r="CY112" i="29"/>
  <c r="CY626" i="29" s="1"/>
  <c r="CW112" i="29"/>
  <c r="CV112" i="29"/>
  <c r="CV626" i="29" s="1"/>
  <c r="CU112" i="29"/>
  <c r="CT112" i="29"/>
  <c r="CR112" i="29"/>
  <c r="CQ112" i="29"/>
  <c r="CQ626" i="29" s="1"/>
  <c r="CP112" i="29"/>
  <c r="CP626" i="29" s="1"/>
  <c r="CO112" i="29"/>
  <c r="CN112" i="29"/>
  <c r="CM112" i="29"/>
  <c r="CL112" i="29"/>
  <c r="CK112" i="29"/>
  <c r="CK626" i="29" s="1"/>
  <c r="CJ112" i="29"/>
  <c r="CJ626" i="29" s="1"/>
  <c r="CI112" i="29"/>
  <c r="CH112" i="29"/>
  <c r="CG112" i="29"/>
  <c r="CF112" i="29"/>
  <c r="CE112" i="29"/>
  <c r="CD112" i="29"/>
  <c r="CC112" i="29"/>
  <c r="CC626" i="29" s="1"/>
  <c r="CB112" i="29"/>
  <c r="CB626" i="29" s="1"/>
  <c r="CA112" i="29"/>
  <c r="CA626" i="29" s="1"/>
  <c r="BZ112" i="29"/>
  <c r="BX112" i="29"/>
  <c r="BW112" i="29"/>
  <c r="BV112" i="29"/>
  <c r="BU112" i="29"/>
  <c r="BU626" i="29" s="1"/>
  <c r="BT112" i="29"/>
  <c r="BS112" i="29"/>
  <c r="BS626" i="29" s="1"/>
  <c r="BR112" i="29"/>
  <c r="BR626" i="29" s="1"/>
  <c r="BQ112" i="29"/>
  <c r="BP112" i="29"/>
  <c r="BN112" i="29"/>
  <c r="BM112" i="29"/>
  <c r="BM626" i="29" s="1"/>
  <c r="BL112" i="29"/>
  <c r="BK112" i="29"/>
  <c r="BK626" i="29" s="1"/>
  <c r="BI112" i="29"/>
  <c r="BH112" i="29"/>
  <c r="BG112" i="29"/>
  <c r="BF112" i="29"/>
  <c r="BD112" i="29"/>
  <c r="BD122" i="29" s="1"/>
  <c r="BC112" i="29"/>
  <c r="BC626" i="29" s="1"/>
  <c r="BB112" i="29"/>
  <c r="BB626" i="29" s="1"/>
  <c r="BA112" i="29"/>
  <c r="AY112" i="29"/>
  <c r="AX112" i="29"/>
  <c r="AW112" i="29"/>
  <c r="AW626" i="29" s="1"/>
  <c r="AV112" i="29"/>
  <c r="AU112" i="29"/>
  <c r="AT112" i="29"/>
  <c r="AT626" i="29" s="1"/>
  <c r="AS112" i="29"/>
  <c r="AR112" i="29"/>
  <c r="AR626" i="29" s="1"/>
  <c r="AQ112" i="29"/>
  <c r="AP112" i="29"/>
  <c r="AO112" i="29"/>
  <c r="AO626" i="29" s="1"/>
  <c r="AN112" i="29"/>
  <c r="AN626" i="29" s="1"/>
  <c r="AM112" i="29"/>
  <c r="AM626" i="29" s="1"/>
  <c r="AL112" i="29"/>
  <c r="AL626" i="29" s="1"/>
  <c r="AJ112" i="29"/>
  <c r="AI112" i="29"/>
  <c r="AH112" i="29"/>
  <c r="AG112" i="29"/>
  <c r="AG626" i="29" s="1"/>
  <c r="AF112" i="29"/>
  <c r="AE112" i="29"/>
  <c r="AE626" i="29" s="1"/>
  <c r="AD112" i="29"/>
  <c r="AD626" i="29" s="1"/>
  <c r="AC112" i="29"/>
  <c r="AB112" i="29"/>
  <c r="AB626" i="29" s="1"/>
  <c r="AA112" i="29"/>
  <c r="Z112" i="29"/>
  <c r="Y112" i="29"/>
  <c r="X112" i="29"/>
  <c r="X122" i="29" s="1"/>
  <c r="X636" i="29" s="1"/>
  <c r="W112" i="29"/>
  <c r="U112" i="29"/>
  <c r="T112" i="29"/>
  <c r="S112" i="29"/>
  <c r="R112" i="29"/>
  <c r="P112" i="29"/>
  <c r="O112" i="29"/>
  <c r="N112" i="29"/>
  <c r="M112" i="29"/>
  <c r="K112" i="29"/>
  <c r="J112" i="29"/>
  <c r="I112" i="29"/>
  <c r="H112" i="29"/>
  <c r="G112" i="29"/>
  <c r="F112" i="29"/>
  <c r="E112" i="29"/>
  <c r="D112" i="29"/>
  <c r="D122" i="29" s="1"/>
  <c r="D636" i="29" s="1"/>
  <c r="C112" i="29"/>
  <c r="DB110" i="29"/>
  <c r="BV110" i="29"/>
  <c r="BK110" i="29"/>
  <c r="AS110" i="29"/>
  <c r="DD109" i="29"/>
  <c r="DB109" i="29"/>
  <c r="DB622" i="29" s="1"/>
  <c r="DA109" i="29"/>
  <c r="DA622" i="29" s="1"/>
  <c r="CZ109" i="29"/>
  <c r="CZ622" i="29" s="1"/>
  <c r="CY109" i="29"/>
  <c r="CY622" i="29" s="1"/>
  <c r="DC622" i="29" s="1"/>
  <c r="CW109" i="29"/>
  <c r="CW622" i="29" s="1"/>
  <c r="CV109" i="29"/>
  <c r="CV622" i="29" s="1"/>
  <c r="CU109" i="29"/>
  <c r="CT109" i="29"/>
  <c r="CT622" i="29" s="1"/>
  <c r="CR109" i="29"/>
  <c r="CR622" i="29" s="1"/>
  <c r="CQ109" i="29"/>
  <c r="CQ622" i="29" s="1"/>
  <c r="CP109" i="29"/>
  <c r="CP622" i="29" s="1"/>
  <c r="CO109" i="29"/>
  <c r="CO622" i="29" s="1"/>
  <c r="CM109" i="29"/>
  <c r="CL109" i="29"/>
  <c r="CL622" i="29" s="1"/>
  <c r="CK109" i="29"/>
  <c r="CK622" i="29" s="1"/>
  <c r="CJ109" i="29"/>
  <c r="CJ622" i="29" s="1"/>
  <c r="CH109" i="29"/>
  <c r="CH622" i="29" s="1"/>
  <c r="CG109" i="29"/>
  <c r="CG622" i="29" s="1"/>
  <c r="CF109" i="29"/>
  <c r="CF622" i="29" s="1"/>
  <c r="CE109" i="29"/>
  <c r="CC109" i="29"/>
  <c r="CC622" i="29" s="1"/>
  <c r="CB109" i="29"/>
  <c r="CB622" i="29" s="1"/>
  <c r="CA109" i="29"/>
  <c r="CA622" i="29" s="1"/>
  <c r="BZ109" i="29"/>
  <c r="BX109" i="29"/>
  <c r="BX622" i="29" s="1"/>
  <c r="BW109" i="29"/>
  <c r="BW622" i="29" s="1"/>
  <c r="BV109" i="29"/>
  <c r="BU109" i="29"/>
  <c r="BT109" i="29"/>
  <c r="BS109" i="29"/>
  <c r="BS622" i="29" s="1"/>
  <c r="BR109" i="29"/>
  <c r="BR622" i="29" s="1"/>
  <c r="BQ109" i="29"/>
  <c r="BQ622" i="29" s="1"/>
  <c r="BP109" i="29"/>
  <c r="BP622" i="29" s="1"/>
  <c r="BO109" i="29"/>
  <c r="BN109" i="29"/>
  <c r="BN622" i="29" s="1"/>
  <c r="BM109" i="29"/>
  <c r="BM622" i="29" s="1"/>
  <c r="BL109" i="29"/>
  <c r="BL622" i="29" s="1"/>
  <c r="BK109" i="29"/>
  <c r="BK622" i="29" s="1"/>
  <c r="BI109" i="29"/>
  <c r="BI622" i="29" s="1"/>
  <c r="BH109" i="29"/>
  <c r="BH622" i="29" s="1"/>
  <c r="BG109" i="29"/>
  <c r="BG622" i="29" s="1"/>
  <c r="BF109" i="29"/>
  <c r="BD109" i="29"/>
  <c r="BC109" i="29"/>
  <c r="BC622" i="29" s="1"/>
  <c r="BB109" i="29"/>
  <c r="BB622" i="29" s="1"/>
  <c r="BA109" i="29"/>
  <c r="BA622" i="29" s="1"/>
  <c r="AY109" i="29"/>
  <c r="AY622" i="29" s="1"/>
  <c r="AX109" i="29"/>
  <c r="AX622" i="29" s="1"/>
  <c r="AW109" i="29"/>
  <c r="AW622" i="29" s="1"/>
  <c r="AV109" i="29"/>
  <c r="AU109" i="29"/>
  <c r="AT109" i="29"/>
  <c r="AT622" i="29" s="1"/>
  <c r="AS109" i="29"/>
  <c r="AS622" i="29" s="1"/>
  <c r="AR109" i="29"/>
  <c r="AR622" i="29" s="1"/>
  <c r="AQ109" i="29"/>
  <c r="AQ622" i="29" s="1"/>
  <c r="AU622" i="29" s="1"/>
  <c r="AO109" i="29"/>
  <c r="AO622" i="29" s="1"/>
  <c r="AN109" i="29"/>
  <c r="AN622" i="29" s="1"/>
  <c r="AM109" i="29"/>
  <c r="AL109" i="29"/>
  <c r="AL622" i="29" s="1"/>
  <c r="AJ109" i="29"/>
  <c r="AJ622" i="29" s="1"/>
  <c r="AI109" i="29"/>
  <c r="AI622" i="29" s="1"/>
  <c r="AH109" i="29"/>
  <c r="AH622" i="29" s="1"/>
  <c r="AG109" i="29"/>
  <c r="AE109" i="29"/>
  <c r="AE622" i="29" s="1"/>
  <c r="AD109" i="29"/>
  <c r="AD622" i="29" s="1"/>
  <c r="AC109" i="29"/>
  <c r="AC622" i="29" s="1"/>
  <c r="AB109" i="29"/>
  <c r="AB622" i="29" s="1"/>
  <c r="Z109" i="29"/>
  <c r="Y109" i="29"/>
  <c r="X109" i="29"/>
  <c r="W109" i="29"/>
  <c r="V109" i="29"/>
  <c r="U109" i="29"/>
  <c r="T109" i="29"/>
  <c r="S109" i="29"/>
  <c r="R109" i="29"/>
  <c r="P109" i="29"/>
  <c r="O109" i="29"/>
  <c r="N109" i="29"/>
  <c r="M109" i="29"/>
  <c r="K109" i="29"/>
  <c r="J109" i="29"/>
  <c r="I109" i="29"/>
  <c r="H109" i="29"/>
  <c r="G109" i="29"/>
  <c r="F109" i="29"/>
  <c r="E109" i="29"/>
  <c r="D109" i="29"/>
  <c r="C109" i="29"/>
  <c r="DD108" i="29"/>
  <c r="DB108" i="29"/>
  <c r="DB621" i="29" s="1"/>
  <c r="DA108" i="29"/>
  <c r="DA621" i="29" s="1"/>
  <c r="CZ108" i="29"/>
  <c r="CZ621" i="29" s="1"/>
  <c r="CY108" i="29"/>
  <c r="CY621" i="29" s="1"/>
  <c r="CW108" i="29"/>
  <c r="CW621" i="29" s="1"/>
  <c r="CV108" i="29"/>
  <c r="CV621" i="29" s="1"/>
  <c r="CU108" i="29"/>
  <c r="CU621" i="29" s="1"/>
  <c r="CT108" i="29"/>
  <c r="CT621" i="29" s="1"/>
  <c r="CX621" i="29" s="1"/>
  <c r="CS108" i="29"/>
  <c r="CR108" i="29"/>
  <c r="CR621" i="29" s="1"/>
  <c r="CQ108" i="29"/>
  <c r="CQ621" i="29" s="1"/>
  <c r="CP108" i="29"/>
  <c r="CP621" i="29" s="1"/>
  <c r="CO108" i="29"/>
  <c r="CO621" i="29" s="1"/>
  <c r="CM108" i="29"/>
  <c r="CM621" i="29" s="1"/>
  <c r="CL108" i="29"/>
  <c r="CL621" i="29" s="1"/>
  <c r="CK108" i="29"/>
  <c r="CK621" i="29" s="1"/>
  <c r="CJ108" i="29"/>
  <c r="CJ621" i="29" s="1"/>
  <c r="CH108" i="29"/>
  <c r="CH621" i="29" s="1"/>
  <c r="CG108" i="29"/>
  <c r="CG621" i="29" s="1"/>
  <c r="CF108" i="29"/>
  <c r="CF621" i="29" s="1"/>
  <c r="CE108" i="29"/>
  <c r="CC108" i="29"/>
  <c r="CC621" i="29" s="1"/>
  <c r="CB108" i="29"/>
  <c r="CA108" i="29"/>
  <c r="CA621" i="29" s="1"/>
  <c r="BZ108" i="29"/>
  <c r="BZ621" i="29" s="1"/>
  <c r="BX108" i="29"/>
  <c r="BX621" i="29" s="1"/>
  <c r="BW108" i="29"/>
  <c r="BW621" i="29" s="1"/>
  <c r="BV108" i="29"/>
  <c r="BV621" i="29" s="1"/>
  <c r="BU108" i="29"/>
  <c r="BU621" i="29" s="1"/>
  <c r="BY621" i="29" s="1"/>
  <c r="BT108" i="29"/>
  <c r="BS108" i="29"/>
  <c r="BS621" i="29" s="1"/>
  <c r="BR108" i="29"/>
  <c r="BR621" i="29" s="1"/>
  <c r="BQ108" i="29"/>
  <c r="BQ621" i="29" s="1"/>
  <c r="BP108" i="29"/>
  <c r="BP621" i="29" s="1"/>
  <c r="BN108" i="29"/>
  <c r="BN621" i="29" s="1"/>
  <c r="BM108" i="29"/>
  <c r="BM621" i="29" s="1"/>
  <c r="BL108" i="29"/>
  <c r="BK108" i="29"/>
  <c r="BK621" i="29" s="1"/>
  <c r="BI108" i="29"/>
  <c r="BI621" i="29" s="1"/>
  <c r="BH108" i="29"/>
  <c r="BH621" i="29" s="1"/>
  <c r="BG108" i="29"/>
  <c r="BG621" i="29" s="1"/>
  <c r="BF108" i="29"/>
  <c r="BD108" i="29"/>
  <c r="BD621" i="29" s="1"/>
  <c r="BC108" i="29"/>
  <c r="BC621" i="29" s="1"/>
  <c r="BB108" i="29"/>
  <c r="BB621" i="29" s="1"/>
  <c r="BA108" i="29"/>
  <c r="AY108" i="29"/>
  <c r="AY621" i="29" s="1"/>
  <c r="AX108" i="29"/>
  <c r="AX621" i="29" s="1"/>
  <c r="AW108" i="29"/>
  <c r="AW621" i="29" s="1"/>
  <c r="AV108" i="29"/>
  <c r="AT108" i="29"/>
  <c r="AT621" i="29" s="1"/>
  <c r="AS108" i="29"/>
  <c r="AS621" i="29" s="1"/>
  <c r="AR108" i="29"/>
  <c r="AR621" i="29" s="1"/>
  <c r="AQ108" i="29"/>
  <c r="AO108" i="29"/>
  <c r="AN108" i="29"/>
  <c r="AN621" i="29" s="1"/>
  <c r="AM108" i="29"/>
  <c r="AM621" i="29" s="1"/>
  <c r="AL108" i="29"/>
  <c r="AL621" i="29" s="1"/>
  <c r="AJ108" i="29"/>
  <c r="AJ621" i="29" s="1"/>
  <c r="AI108" i="29"/>
  <c r="AI621" i="29" s="1"/>
  <c r="AH108" i="29"/>
  <c r="AH621" i="29" s="1"/>
  <c r="AG108" i="29"/>
  <c r="AE108" i="29"/>
  <c r="AE621" i="29" s="1"/>
  <c r="AD108" i="29"/>
  <c r="AD621" i="29" s="1"/>
  <c r="AC108" i="29"/>
  <c r="AC621" i="29" s="1"/>
  <c r="AB108" i="29"/>
  <c r="Z108" i="29"/>
  <c r="Y108" i="29"/>
  <c r="X108" i="29"/>
  <c r="W108" i="29"/>
  <c r="U108" i="29"/>
  <c r="T108" i="29"/>
  <c r="S108" i="29"/>
  <c r="R108" i="29"/>
  <c r="Q108" i="29"/>
  <c r="P108" i="29"/>
  <c r="O108" i="29"/>
  <c r="N108" i="29"/>
  <c r="M108" i="29"/>
  <c r="K108" i="29"/>
  <c r="J108" i="29"/>
  <c r="I108" i="29"/>
  <c r="H108" i="29"/>
  <c r="F108" i="29"/>
  <c r="E108" i="29"/>
  <c r="D108" i="29"/>
  <c r="C108" i="29"/>
  <c r="DD107" i="29"/>
  <c r="DB107" i="29"/>
  <c r="DA107" i="29"/>
  <c r="DA620" i="29" s="1"/>
  <c r="CZ107" i="29"/>
  <c r="CZ620" i="29" s="1"/>
  <c r="CY107" i="29"/>
  <c r="CY620" i="29" s="1"/>
  <c r="CW107" i="29"/>
  <c r="CW620" i="29" s="1"/>
  <c r="CV107" i="29"/>
  <c r="CV620" i="29" s="1"/>
  <c r="CU107" i="29"/>
  <c r="CU620" i="29" s="1"/>
  <c r="CT107" i="29"/>
  <c r="CR107" i="29"/>
  <c r="CR620" i="29" s="1"/>
  <c r="CQ107" i="29"/>
  <c r="CQ620" i="29" s="1"/>
  <c r="CP107" i="29"/>
  <c r="CP620" i="29" s="1"/>
  <c r="CO107" i="29"/>
  <c r="CM107" i="29"/>
  <c r="CM620" i="29" s="1"/>
  <c r="CL107" i="29"/>
  <c r="CL620" i="29" s="1"/>
  <c r="CK107" i="29"/>
  <c r="CK620" i="29" s="1"/>
  <c r="CJ107" i="29"/>
  <c r="CH107" i="29"/>
  <c r="CH620" i="29" s="1"/>
  <c r="CG107" i="29"/>
  <c r="CG620" i="29" s="1"/>
  <c r="CF107" i="29"/>
  <c r="CF620" i="29" s="1"/>
  <c r="CE107" i="29"/>
  <c r="CE620" i="29" s="1"/>
  <c r="CC107" i="29"/>
  <c r="CC620" i="29" s="1"/>
  <c r="CB107" i="29"/>
  <c r="CB620" i="29" s="1"/>
  <c r="CA107" i="29"/>
  <c r="CA620" i="29" s="1"/>
  <c r="BZ107" i="29"/>
  <c r="BZ620" i="29" s="1"/>
  <c r="BX107" i="29"/>
  <c r="BX620" i="29" s="1"/>
  <c r="BW107" i="29"/>
  <c r="BW620" i="29" s="1"/>
  <c r="BV107" i="29"/>
  <c r="BU107" i="29"/>
  <c r="BU620" i="29" s="1"/>
  <c r="BS107" i="29"/>
  <c r="BR107" i="29"/>
  <c r="BR620" i="29" s="1"/>
  <c r="BQ107" i="29"/>
  <c r="BQ620" i="29" s="1"/>
  <c r="BP107" i="29"/>
  <c r="BP620" i="29" s="1"/>
  <c r="BN107" i="29"/>
  <c r="BN620" i="29" s="1"/>
  <c r="BM107" i="29"/>
  <c r="BM620" i="29" s="1"/>
  <c r="BL107" i="29"/>
  <c r="BL620" i="29" s="1"/>
  <c r="BK107" i="29"/>
  <c r="BJ107" i="29"/>
  <c r="BI107" i="29"/>
  <c r="BI620" i="29" s="1"/>
  <c r="BH107" i="29"/>
  <c r="BH620" i="29" s="1"/>
  <c r="BG107" i="29"/>
  <c r="BG620" i="29" s="1"/>
  <c r="BF107" i="29"/>
  <c r="BF620" i="29" s="1"/>
  <c r="BJ620" i="29" s="1"/>
  <c r="BD107" i="29"/>
  <c r="BD620" i="29" s="1"/>
  <c r="BC107" i="29"/>
  <c r="BC620" i="29" s="1"/>
  <c r="BB107" i="29"/>
  <c r="BB620" i="29" s="1"/>
  <c r="BA107" i="29"/>
  <c r="AY107" i="29"/>
  <c r="AY620" i="29" s="1"/>
  <c r="AX107" i="29"/>
  <c r="AX620" i="29" s="1"/>
  <c r="AW107" i="29"/>
  <c r="AW620" i="29" s="1"/>
  <c r="AV107" i="29"/>
  <c r="AT107" i="29"/>
  <c r="AT620" i="29" s="1"/>
  <c r="AS107" i="29"/>
  <c r="AS620" i="29" s="1"/>
  <c r="AR107" i="29"/>
  <c r="AQ107" i="29"/>
  <c r="AQ620" i="29" s="1"/>
  <c r="AO107" i="29"/>
  <c r="AO620" i="29" s="1"/>
  <c r="AN107" i="29"/>
  <c r="AN620" i="29" s="1"/>
  <c r="AM107" i="29"/>
  <c r="AM620" i="29" s="1"/>
  <c r="AL107" i="29"/>
  <c r="AJ107" i="29"/>
  <c r="AJ620" i="29" s="1"/>
  <c r="AI107" i="29"/>
  <c r="AI620" i="29" s="1"/>
  <c r="AH107" i="29"/>
  <c r="AH620" i="29" s="1"/>
  <c r="AG107" i="29"/>
  <c r="AG620" i="29" s="1"/>
  <c r="AE107" i="29"/>
  <c r="AE620" i="29" s="1"/>
  <c r="AD107" i="29"/>
  <c r="AD620" i="29" s="1"/>
  <c r="AC107" i="29"/>
  <c r="AB107" i="29"/>
  <c r="AB620" i="29" s="1"/>
  <c r="AA107" i="29"/>
  <c r="Z107" i="29"/>
  <c r="Y107" i="29"/>
  <c r="X107" i="29"/>
  <c r="W107" i="29"/>
  <c r="U107" i="29"/>
  <c r="T107" i="29"/>
  <c r="S107" i="29"/>
  <c r="R107" i="29"/>
  <c r="P107" i="29"/>
  <c r="O107" i="29"/>
  <c r="N107" i="29"/>
  <c r="M107" i="29"/>
  <c r="K107" i="29"/>
  <c r="J107" i="29"/>
  <c r="I107" i="29"/>
  <c r="H107" i="29"/>
  <c r="F107" i="29"/>
  <c r="E107" i="29"/>
  <c r="D107" i="29"/>
  <c r="C107" i="29"/>
  <c r="DD106" i="29"/>
  <c r="DB106" i="29"/>
  <c r="DB619" i="29" s="1"/>
  <c r="DA106" i="29"/>
  <c r="DA619" i="29" s="1"/>
  <c r="CZ106" i="29"/>
  <c r="CZ619" i="29" s="1"/>
  <c r="CY106" i="29"/>
  <c r="CW106" i="29"/>
  <c r="CV106" i="29"/>
  <c r="CV619" i="29" s="1"/>
  <c r="CU106" i="29"/>
  <c r="CU619" i="29" s="1"/>
  <c r="CT106" i="29"/>
  <c r="CT619" i="29" s="1"/>
  <c r="CR106" i="29"/>
  <c r="CR619" i="29" s="1"/>
  <c r="CQ106" i="29"/>
  <c r="CQ619" i="29" s="1"/>
  <c r="CP106" i="29"/>
  <c r="CP619" i="29" s="1"/>
  <c r="CO106" i="29"/>
  <c r="CM106" i="29"/>
  <c r="CM619" i="29" s="1"/>
  <c r="CL106" i="29"/>
  <c r="CL619" i="29" s="1"/>
  <c r="CK106" i="29"/>
  <c r="CK619" i="29" s="1"/>
  <c r="CJ106" i="29"/>
  <c r="CH106" i="29"/>
  <c r="CH619" i="29" s="1"/>
  <c r="CG106" i="29"/>
  <c r="CG619" i="29" s="1"/>
  <c r="CF106" i="29"/>
  <c r="CF619" i="29" s="1"/>
  <c r="CE106" i="29"/>
  <c r="CE619" i="29" s="1"/>
  <c r="CC106" i="29"/>
  <c r="CC619" i="29" s="1"/>
  <c r="CB106" i="29"/>
  <c r="CB619" i="29" s="1"/>
  <c r="CA106" i="29"/>
  <c r="CA619" i="29" s="1"/>
  <c r="BZ106" i="29"/>
  <c r="BX106" i="29"/>
  <c r="BX619" i="29" s="1"/>
  <c r="BW106" i="29"/>
  <c r="BW619" i="29" s="1"/>
  <c r="BV106" i="29"/>
  <c r="BV619" i="29" s="1"/>
  <c r="BU106" i="29"/>
  <c r="BS106" i="29"/>
  <c r="BS619" i="29" s="1"/>
  <c r="BR106" i="29"/>
  <c r="BR619" i="29" s="1"/>
  <c r="BQ106" i="29"/>
  <c r="BQ619" i="29" s="1"/>
  <c r="BP106" i="29"/>
  <c r="BP619" i="29" s="1"/>
  <c r="BN106" i="29"/>
  <c r="BN619" i="29" s="1"/>
  <c r="BM106" i="29"/>
  <c r="BM619" i="29" s="1"/>
  <c r="BL106" i="29"/>
  <c r="BL619" i="29" s="1"/>
  <c r="BK106" i="29"/>
  <c r="BI106" i="29"/>
  <c r="BI619" i="29" s="1"/>
  <c r="BH106" i="29"/>
  <c r="BH619" i="29" s="1"/>
  <c r="BG106" i="29"/>
  <c r="BG619" i="29" s="1"/>
  <c r="BF106" i="29"/>
  <c r="BD106" i="29"/>
  <c r="BD619" i="29" s="1"/>
  <c r="BC106" i="29"/>
  <c r="BC619" i="29" s="1"/>
  <c r="BB106" i="29"/>
  <c r="BB619" i="29" s="1"/>
  <c r="BA106" i="29"/>
  <c r="AY106" i="29"/>
  <c r="AY619" i="29" s="1"/>
  <c r="AX106" i="29"/>
  <c r="AX619" i="29" s="1"/>
  <c r="AW106" i="29"/>
  <c r="AW619" i="29" s="1"/>
  <c r="AV106" i="29"/>
  <c r="AV619" i="29" s="1"/>
  <c r="AZ619" i="29" s="1"/>
  <c r="AU106" i="29"/>
  <c r="AT106" i="29"/>
  <c r="AT619" i="29" s="1"/>
  <c r="AS106" i="29"/>
  <c r="AS619" i="29" s="1"/>
  <c r="AR106" i="29"/>
  <c r="AR619" i="29" s="1"/>
  <c r="AQ106" i="29"/>
  <c r="AQ619" i="29" s="1"/>
  <c r="AO106" i="29"/>
  <c r="AO619" i="29" s="1"/>
  <c r="AN106" i="29"/>
  <c r="AN619" i="29" s="1"/>
  <c r="AM106" i="29"/>
  <c r="AL106" i="29"/>
  <c r="AL619" i="29" s="1"/>
  <c r="AJ106" i="29"/>
  <c r="AJ619" i="29" s="1"/>
  <c r="AI106" i="29"/>
  <c r="AI619" i="29" s="1"/>
  <c r="AH106" i="29"/>
  <c r="AH619" i="29" s="1"/>
  <c r="AG106" i="29"/>
  <c r="AG619" i="29" s="1"/>
  <c r="AE106" i="29"/>
  <c r="AD106" i="29"/>
  <c r="AD619" i="29" s="1"/>
  <c r="AC106" i="29"/>
  <c r="AC619" i="29" s="1"/>
  <c r="AB106" i="29"/>
  <c r="AB619" i="29" s="1"/>
  <c r="Z106" i="29"/>
  <c r="Y106" i="29"/>
  <c r="X106" i="29"/>
  <c r="W106" i="29"/>
  <c r="V106" i="29"/>
  <c r="U106" i="29"/>
  <c r="T106" i="29"/>
  <c r="S106" i="29"/>
  <c r="R106" i="29"/>
  <c r="P106" i="29"/>
  <c r="O106" i="29"/>
  <c r="N106" i="29"/>
  <c r="M106" i="29"/>
  <c r="K106" i="29"/>
  <c r="J106" i="29"/>
  <c r="I106" i="29"/>
  <c r="H106" i="29"/>
  <c r="F106" i="29"/>
  <c r="F110" i="29" s="1"/>
  <c r="F623" i="29" s="1"/>
  <c r="E106" i="29"/>
  <c r="D106" i="29"/>
  <c r="C106" i="29"/>
  <c r="DD105" i="29"/>
  <c r="DB105" i="29"/>
  <c r="DB618" i="29" s="1"/>
  <c r="DA105" i="29"/>
  <c r="DA618" i="29" s="1"/>
  <c r="CZ105" i="29"/>
  <c r="CY105" i="29"/>
  <c r="CY618" i="29" s="1"/>
  <c r="CW105" i="29"/>
  <c r="CW618" i="29" s="1"/>
  <c r="CV105" i="29"/>
  <c r="CV618" i="29" s="1"/>
  <c r="CU105" i="29"/>
  <c r="CU618" i="29" s="1"/>
  <c r="CT105" i="29"/>
  <c r="CT618" i="29" s="1"/>
  <c r="CR105" i="29"/>
  <c r="CQ105" i="29"/>
  <c r="CQ618" i="29" s="1"/>
  <c r="CP105" i="29"/>
  <c r="CP618" i="29" s="1"/>
  <c r="CO105" i="29"/>
  <c r="CO618" i="29" s="1"/>
  <c r="CM105" i="29"/>
  <c r="CM618" i="29" s="1"/>
  <c r="CL105" i="29"/>
  <c r="CL618" i="29" s="1"/>
  <c r="CK105" i="29"/>
  <c r="CK618" i="29" s="1"/>
  <c r="CJ105" i="29"/>
  <c r="CI105" i="29"/>
  <c r="CH105" i="29"/>
  <c r="CH618" i="29" s="1"/>
  <c r="CG105" i="29"/>
  <c r="CG618" i="29" s="1"/>
  <c r="CF105" i="29"/>
  <c r="CF618" i="29" s="1"/>
  <c r="CE105" i="29"/>
  <c r="CE618" i="29" s="1"/>
  <c r="CI618" i="29" s="1"/>
  <c r="CC105" i="29"/>
  <c r="CC618" i="29" s="1"/>
  <c r="CB105" i="29"/>
  <c r="CB618" i="29" s="1"/>
  <c r="CA105" i="29"/>
  <c r="CA618" i="29" s="1"/>
  <c r="BZ105" i="29"/>
  <c r="BX105" i="29"/>
  <c r="BX618" i="29" s="1"/>
  <c r="BW105" i="29"/>
  <c r="BW618" i="29" s="1"/>
  <c r="BV105" i="29"/>
  <c r="BV618" i="29" s="1"/>
  <c r="BU105" i="29"/>
  <c r="BS105" i="29"/>
  <c r="BS618" i="29" s="1"/>
  <c r="BR105" i="29"/>
  <c r="BR618" i="29" s="1"/>
  <c r="BQ105" i="29"/>
  <c r="BQ618" i="29" s="1"/>
  <c r="BP105" i="29"/>
  <c r="BP618" i="29" s="1"/>
  <c r="BN105" i="29"/>
  <c r="BN618" i="29" s="1"/>
  <c r="BM105" i="29"/>
  <c r="BM618" i="29" s="1"/>
  <c r="BL105" i="29"/>
  <c r="BL618" i="29" s="1"/>
  <c r="BK105" i="29"/>
  <c r="BJ105" i="29"/>
  <c r="BI105" i="29"/>
  <c r="BI618" i="29" s="1"/>
  <c r="BH105" i="29"/>
  <c r="BH618" i="29" s="1"/>
  <c r="BG105" i="29"/>
  <c r="BG618" i="29" s="1"/>
  <c r="BF105" i="29"/>
  <c r="BF618" i="29" s="1"/>
  <c r="BD105" i="29"/>
  <c r="BD618" i="29" s="1"/>
  <c r="BC105" i="29"/>
  <c r="BC618" i="29" s="1"/>
  <c r="BB105" i="29"/>
  <c r="BA105" i="29"/>
  <c r="BA618" i="29" s="1"/>
  <c r="AZ105" i="29"/>
  <c r="AY105" i="29"/>
  <c r="AY618" i="29" s="1"/>
  <c r="AX105" i="29"/>
  <c r="AX618" i="29" s="1"/>
  <c r="AW105" i="29"/>
  <c r="AW618" i="29" s="1"/>
  <c r="AV105" i="29"/>
  <c r="AV618" i="29" s="1"/>
  <c r="AT105" i="29"/>
  <c r="AT618" i="29" s="1"/>
  <c r="AS105" i="29"/>
  <c r="AS618" i="29" s="1"/>
  <c r="AR105" i="29"/>
  <c r="AR618" i="29" s="1"/>
  <c r="AQ105" i="29"/>
  <c r="AQ618" i="29" s="1"/>
  <c r="AO105" i="29"/>
  <c r="AO618" i="29" s="1"/>
  <c r="AN105" i="29"/>
  <c r="AN618" i="29" s="1"/>
  <c r="AM105" i="29"/>
  <c r="AM618" i="29" s="1"/>
  <c r="AL105" i="29"/>
  <c r="AL618" i="29" s="1"/>
  <c r="AP618" i="29" s="1"/>
  <c r="AJ105" i="29"/>
  <c r="AJ618" i="29" s="1"/>
  <c r="AI105" i="29"/>
  <c r="AI618" i="29" s="1"/>
  <c r="AH105" i="29"/>
  <c r="AH618" i="29" s="1"/>
  <c r="AG105" i="29"/>
  <c r="AE105" i="29"/>
  <c r="AE618" i="29" s="1"/>
  <c r="AD105" i="29"/>
  <c r="AD618" i="29" s="1"/>
  <c r="AC105" i="29"/>
  <c r="AC618" i="29" s="1"/>
  <c r="AB105" i="29"/>
  <c r="Z105" i="29"/>
  <c r="Y105" i="29"/>
  <c r="X105" i="29"/>
  <c r="W105" i="29"/>
  <c r="U105" i="29"/>
  <c r="T105" i="29"/>
  <c r="S105" i="29"/>
  <c r="R105" i="29"/>
  <c r="Q105" i="29"/>
  <c r="P105" i="29"/>
  <c r="O105" i="29"/>
  <c r="N105" i="29"/>
  <c r="M105" i="29"/>
  <c r="K105" i="29"/>
  <c r="J105" i="29"/>
  <c r="I105" i="29"/>
  <c r="H105" i="29"/>
  <c r="F105" i="29"/>
  <c r="E105" i="29"/>
  <c r="D105" i="29"/>
  <c r="C105" i="29"/>
  <c r="DD104" i="29"/>
  <c r="DC104" i="29"/>
  <c r="DB104" i="29"/>
  <c r="DB617" i="29" s="1"/>
  <c r="DA104" i="29"/>
  <c r="DA617" i="29" s="1"/>
  <c r="CZ104" i="29"/>
  <c r="CZ617" i="29" s="1"/>
  <c r="CY104" i="29"/>
  <c r="CY617" i="29" s="1"/>
  <c r="CW104" i="29"/>
  <c r="CW617" i="29" s="1"/>
  <c r="CV104" i="29"/>
  <c r="CU104" i="29"/>
  <c r="CT104" i="29"/>
  <c r="CT617" i="29" s="1"/>
  <c r="CR104" i="29"/>
  <c r="CR617" i="29" s="1"/>
  <c r="CQ104" i="29"/>
  <c r="CQ617" i="29" s="1"/>
  <c r="CP104" i="29"/>
  <c r="CP617" i="29" s="1"/>
  <c r="CO104" i="29"/>
  <c r="CM104" i="29"/>
  <c r="CM617" i="29" s="1"/>
  <c r="CL104" i="29"/>
  <c r="CL617" i="29" s="1"/>
  <c r="CK104" i="29"/>
  <c r="CK617" i="29" s="1"/>
  <c r="CJ104" i="29"/>
  <c r="CH104" i="29"/>
  <c r="CH617" i="29" s="1"/>
  <c r="CG104" i="29"/>
  <c r="CG617" i="29" s="1"/>
  <c r="CF104" i="29"/>
  <c r="CF617" i="29" s="1"/>
  <c r="CE104" i="29"/>
  <c r="CD104" i="29"/>
  <c r="CC104" i="29"/>
  <c r="CC617" i="29" s="1"/>
  <c r="CB104" i="29"/>
  <c r="CB617" i="29" s="1"/>
  <c r="CA104" i="29"/>
  <c r="CA617" i="29" s="1"/>
  <c r="BZ104" i="29"/>
  <c r="BZ617" i="29" s="1"/>
  <c r="BX104" i="29"/>
  <c r="BX617" i="29" s="1"/>
  <c r="BW104" i="29"/>
  <c r="BW617" i="29" s="1"/>
  <c r="BV104" i="29"/>
  <c r="BV617" i="29" s="1"/>
  <c r="BU104" i="29"/>
  <c r="BU617" i="29" s="1"/>
  <c r="BS104" i="29"/>
  <c r="BS617" i="29" s="1"/>
  <c r="BR104" i="29"/>
  <c r="BR617" i="29" s="1"/>
  <c r="BQ104" i="29"/>
  <c r="BQ617" i="29" s="1"/>
  <c r="BP104" i="29"/>
  <c r="BP617" i="29" s="1"/>
  <c r="BT617" i="29" s="1"/>
  <c r="BN104" i="29"/>
  <c r="BN617" i="29" s="1"/>
  <c r="BM104" i="29"/>
  <c r="BM617" i="29" s="1"/>
  <c r="BL104" i="29"/>
  <c r="BK104" i="29"/>
  <c r="BK617" i="29" s="1"/>
  <c r="BI104" i="29"/>
  <c r="BI617" i="29" s="1"/>
  <c r="BH104" i="29"/>
  <c r="BH617" i="29" s="1"/>
  <c r="BG104" i="29"/>
  <c r="BG617" i="29" s="1"/>
  <c r="BF104" i="29"/>
  <c r="BD104" i="29"/>
  <c r="BD617" i="29" s="1"/>
  <c r="BC104" i="29"/>
  <c r="BC617" i="29" s="1"/>
  <c r="BB104" i="29"/>
  <c r="BB617" i="29" s="1"/>
  <c r="BA104" i="29"/>
  <c r="AY104" i="29"/>
  <c r="AY617" i="29" s="1"/>
  <c r="AX104" i="29"/>
  <c r="AX617" i="29" s="1"/>
  <c r="AW104" i="29"/>
  <c r="AW617" i="29" s="1"/>
  <c r="AV104" i="29"/>
  <c r="AV617" i="29" s="1"/>
  <c r="AZ617" i="29" s="1"/>
  <c r="AT104" i="29"/>
  <c r="AT617" i="29" s="1"/>
  <c r="AS104" i="29"/>
  <c r="AS617" i="29" s="1"/>
  <c r="AR104" i="29"/>
  <c r="AR617" i="29" s="1"/>
  <c r="AQ104" i="29"/>
  <c r="AO104" i="29"/>
  <c r="AO617" i="29" s="1"/>
  <c r="AN104" i="29"/>
  <c r="AN617" i="29" s="1"/>
  <c r="AM104" i="29"/>
  <c r="AM617" i="29" s="1"/>
  <c r="AL104" i="29"/>
  <c r="AK104" i="29"/>
  <c r="AJ104" i="29"/>
  <c r="AJ617" i="29" s="1"/>
  <c r="AI104" i="29"/>
  <c r="AI617" i="29" s="1"/>
  <c r="AH104" i="29"/>
  <c r="AH617" i="29" s="1"/>
  <c r="AG104" i="29"/>
  <c r="AG617" i="29" s="1"/>
  <c r="AK617" i="29" s="1"/>
  <c r="AE104" i="29"/>
  <c r="AE617" i="29" s="1"/>
  <c r="AD104" i="29"/>
  <c r="AD617" i="29" s="1"/>
  <c r="AC104" i="29"/>
  <c r="AC617" i="29" s="1"/>
  <c r="AB104" i="29"/>
  <c r="AA104" i="29"/>
  <c r="Z104" i="29"/>
  <c r="Y104" i="29"/>
  <c r="X104" i="29"/>
  <c r="W104" i="29"/>
  <c r="U104" i="29"/>
  <c r="T104" i="29"/>
  <c r="S104" i="29"/>
  <c r="R104" i="29"/>
  <c r="P104" i="29"/>
  <c r="O104" i="29"/>
  <c r="N104" i="29"/>
  <c r="M104" i="29"/>
  <c r="L104" i="29"/>
  <c r="K104" i="29"/>
  <c r="J104" i="29"/>
  <c r="I104" i="29"/>
  <c r="H104" i="29"/>
  <c r="F104" i="29"/>
  <c r="E104" i="29"/>
  <c r="D104" i="29"/>
  <c r="C104" i="29"/>
  <c r="DD103" i="29"/>
  <c r="DB103" i="29"/>
  <c r="DB616" i="29" s="1"/>
  <c r="DA103" i="29"/>
  <c r="DA616" i="29" s="1"/>
  <c r="CZ103" i="29"/>
  <c r="CZ616" i="29" s="1"/>
  <c r="CY103" i="29"/>
  <c r="CW103" i="29"/>
  <c r="CW616" i="29" s="1"/>
  <c r="CV103" i="29"/>
  <c r="CV616" i="29" s="1"/>
  <c r="CU103" i="29"/>
  <c r="CU616" i="29" s="1"/>
  <c r="CT103" i="29"/>
  <c r="CT616" i="29" s="1"/>
  <c r="CR103" i="29"/>
  <c r="CR616" i="29" s="1"/>
  <c r="CQ103" i="29"/>
  <c r="CQ616" i="29" s="1"/>
  <c r="CP103" i="29"/>
  <c r="CP616" i="29" s="1"/>
  <c r="CO103" i="29"/>
  <c r="CM103" i="29"/>
  <c r="CL103" i="29"/>
  <c r="CL616" i="29" s="1"/>
  <c r="CK103" i="29"/>
  <c r="CK616" i="29" s="1"/>
  <c r="CJ103" i="29"/>
  <c r="CJ616" i="29" s="1"/>
  <c r="CH103" i="29"/>
  <c r="CH616" i="29" s="1"/>
  <c r="CG103" i="29"/>
  <c r="CG616" i="29" s="1"/>
  <c r="CF103" i="29"/>
  <c r="CF616" i="29" s="1"/>
  <c r="CE103" i="29"/>
  <c r="CC103" i="29"/>
  <c r="CC616" i="29" s="1"/>
  <c r="CB103" i="29"/>
  <c r="CB616" i="29" s="1"/>
  <c r="CA103" i="29"/>
  <c r="CA616" i="29" s="1"/>
  <c r="BZ103" i="29"/>
  <c r="BX103" i="29"/>
  <c r="BX616" i="29" s="1"/>
  <c r="BW103" i="29"/>
  <c r="BW616" i="29" s="1"/>
  <c r="BV103" i="29"/>
  <c r="BV616" i="29" s="1"/>
  <c r="BU103" i="29"/>
  <c r="BU616" i="29" s="1"/>
  <c r="BS103" i="29"/>
  <c r="BS616" i="29" s="1"/>
  <c r="BR103" i="29"/>
  <c r="BR616" i="29" s="1"/>
  <c r="BQ103" i="29"/>
  <c r="BQ616" i="29" s="1"/>
  <c r="BP103" i="29"/>
  <c r="BO103" i="29"/>
  <c r="BN103" i="29"/>
  <c r="BN616" i="29" s="1"/>
  <c r="BM103" i="29"/>
  <c r="BM616" i="29" s="1"/>
  <c r="BL103" i="29"/>
  <c r="BL616" i="29" s="1"/>
  <c r="BK103" i="29"/>
  <c r="BK616" i="29" s="1"/>
  <c r="BO616" i="29" s="1"/>
  <c r="BI103" i="29"/>
  <c r="BI616" i="29" s="1"/>
  <c r="BH103" i="29"/>
  <c r="BH616" i="29" s="1"/>
  <c r="BG103" i="29"/>
  <c r="BG616" i="29" s="1"/>
  <c r="BF103" i="29"/>
  <c r="BF616" i="29" s="1"/>
  <c r="BD103" i="29"/>
  <c r="BD616" i="29" s="1"/>
  <c r="BC103" i="29"/>
  <c r="BC616" i="29" s="1"/>
  <c r="BB103" i="29"/>
  <c r="BB616" i="29" s="1"/>
  <c r="BA103" i="29"/>
  <c r="AY103" i="29"/>
  <c r="AY616" i="29" s="1"/>
  <c r="AX103" i="29"/>
  <c r="AX616" i="29" s="1"/>
  <c r="AW103" i="29"/>
  <c r="AW616" i="29" s="1"/>
  <c r="AV103" i="29"/>
  <c r="AV616" i="29" s="1"/>
  <c r="AT103" i="29"/>
  <c r="AT616" i="29" s="1"/>
  <c r="AS103" i="29"/>
  <c r="AS616" i="29" s="1"/>
  <c r="AR103" i="29"/>
  <c r="AR616" i="29" s="1"/>
  <c r="AQ103" i="29"/>
  <c r="AP103" i="29"/>
  <c r="AO103" i="29"/>
  <c r="AO616" i="29" s="1"/>
  <c r="AN103" i="29"/>
  <c r="AN616" i="29" s="1"/>
  <c r="AM103" i="29"/>
  <c r="AM616" i="29" s="1"/>
  <c r="AL103" i="29"/>
  <c r="AL616" i="29" s="1"/>
  <c r="AJ103" i="29"/>
  <c r="AJ616" i="29" s="1"/>
  <c r="AI103" i="29"/>
  <c r="AI616" i="29" s="1"/>
  <c r="AH103" i="29"/>
  <c r="AH616" i="29" s="1"/>
  <c r="AG103" i="29"/>
  <c r="AG616" i="29" s="1"/>
  <c r="AE103" i="29"/>
  <c r="AE616" i="29" s="1"/>
  <c r="AD103" i="29"/>
  <c r="AD616" i="29" s="1"/>
  <c r="AC103" i="29"/>
  <c r="AC616" i="29" s="1"/>
  <c r="AB103" i="29"/>
  <c r="AB616" i="29" s="1"/>
  <c r="AF616" i="29" s="1"/>
  <c r="AA103" i="29"/>
  <c r="Z103" i="29"/>
  <c r="Y103" i="29"/>
  <c r="X103" i="29"/>
  <c r="W103" i="29"/>
  <c r="U103" i="29"/>
  <c r="T103" i="29"/>
  <c r="S103" i="29"/>
  <c r="R103" i="29"/>
  <c r="P103" i="29"/>
  <c r="O103" i="29"/>
  <c r="N103" i="29"/>
  <c r="M103" i="29"/>
  <c r="K103" i="29"/>
  <c r="J103" i="29"/>
  <c r="I103" i="29"/>
  <c r="H103" i="29"/>
  <c r="F103" i="29"/>
  <c r="E103" i="29"/>
  <c r="D103" i="29"/>
  <c r="C103" i="29"/>
  <c r="DD102" i="29"/>
  <c r="DB102" i="29"/>
  <c r="DB615" i="29" s="1"/>
  <c r="DA102" i="29"/>
  <c r="CZ102" i="29"/>
  <c r="CZ615" i="29" s="1"/>
  <c r="CY102" i="29"/>
  <c r="CW102" i="29"/>
  <c r="CW615" i="29" s="1"/>
  <c r="CV102" i="29"/>
  <c r="CV615" i="29" s="1"/>
  <c r="CU102" i="29"/>
  <c r="CU615" i="29" s="1"/>
  <c r="CT102" i="29"/>
  <c r="CT615" i="29" s="1"/>
  <c r="CX615" i="29" s="1"/>
  <c r="CS102" i="29"/>
  <c r="CR102" i="29"/>
  <c r="CR615" i="29" s="1"/>
  <c r="CQ102" i="29"/>
  <c r="CQ615" i="29" s="1"/>
  <c r="CP102" i="29"/>
  <c r="CP615" i="29" s="1"/>
  <c r="CO102" i="29"/>
  <c r="CO615" i="29" s="1"/>
  <c r="CS615" i="29" s="1"/>
  <c r="CM102" i="29"/>
  <c r="CM615" i="29" s="1"/>
  <c r="CL102" i="29"/>
  <c r="CL615" i="29" s="1"/>
  <c r="CK102" i="29"/>
  <c r="CJ102" i="29"/>
  <c r="CJ615" i="29" s="1"/>
  <c r="CH102" i="29"/>
  <c r="CH615" i="29" s="1"/>
  <c r="CG102" i="29"/>
  <c r="CG615" i="29" s="1"/>
  <c r="CF102" i="29"/>
  <c r="CF615" i="29" s="1"/>
  <c r="CE102" i="29"/>
  <c r="CE615" i="29" s="1"/>
  <c r="CI615" i="29" s="1"/>
  <c r="CC102" i="29"/>
  <c r="CB102" i="29"/>
  <c r="CB615" i="29" s="1"/>
  <c r="CA102" i="29"/>
  <c r="CA615" i="29" s="1"/>
  <c r="BZ102" i="29"/>
  <c r="BZ615" i="29" s="1"/>
  <c r="BX102" i="29"/>
  <c r="BX615" i="29" s="1"/>
  <c r="BW102" i="29"/>
  <c r="BW615" i="29" s="1"/>
  <c r="BV102" i="29"/>
  <c r="BV615" i="29" s="1"/>
  <c r="BU102" i="29"/>
  <c r="BS102" i="29"/>
  <c r="BS615" i="29" s="1"/>
  <c r="BR102" i="29"/>
  <c r="BR615" i="29" s="1"/>
  <c r="BQ102" i="29"/>
  <c r="BQ615" i="29" s="1"/>
  <c r="BP102" i="29"/>
  <c r="BP615" i="29" s="1"/>
  <c r="BT615" i="29" s="1"/>
  <c r="BN102" i="29"/>
  <c r="BN615" i="29" s="1"/>
  <c r="BM102" i="29"/>
  <c r="BL102" i="29"/>
  <c r="BL615" i="29" s="1"/>
  <c r="BK102" i="29"/>
  <c r="BK615" i="29" s="1"/>
  <c r="BI102" i="29"/>
  <c r="BI615" i="29" s="1"/>
  <c r="BH102" i="29"/>
  <c r="BH615" i="29" s="1"/>
  <c r="BG102" i="29"/>
  <c r="BG615" i="29" s="1"/>
  <c r="BF102" i="29"/>
  <c r="BF615" i="29" s="1"/>
  <c r="BE102" i="29"/>
  <c r="BD102" i="29"/>
  <c r="BD615" i="29" s="1"/>
  <c r="BC102" i="29"/>
  <c r="BC615" i="29" s="1"/>
  <c r="BB102" i="29"/>
  <c r="BB615" i="29" s="1"/>
  <c r="BA102" i="29"/>
  <c r="BA615" i="29" s="1"/>
  <c r="BE615" i="29" s="1"/>
  <c r="AY102" i="29"/>
  <c r="AY615" i="29" s="1"/>
  <c r="AX102" i="29"/>
  <c r="AX615" i="29" s="1"/>
  <c r="AW102" i="29"/>
  <c r="AV102" i="29"/>
  <c r="AV615" i="29" s="1"/>
  <c r="AT102" i="29"/>
  <c r="AT615" i="29" s="1"/>
  <c r="AS102" i="29"/>
  <c r="AS615" i="29" s="1"/>
  <c r="AR102" i="29"/>
  <c r="AR615" i="29" s="1"/>
  <c r="AQ102" i="29"/>
  <c r="AO102" i="29"/>
  <c r="AN102" i="29"/>
  <c r="AN615" i="29" s="1"/>
  <c r="AM102" i="29"/>
  <c r="AM615" i="29" s="1"/>
  <c r="AL102" i="29"/>
  <c r="AL615" i="29" s="1"/>
  <c r="AJ102" i="29"/>
  <c r="AJ615" i="29" s="1"/>
  <c r="AI102" i="29"/>
  <c r="AI615" i="29" s="1"/>
  <c r="AH102" i="29"/>
  <c r="AH615" i="29" s="1"/>
  <c r="AG102" i="29"/>
  <c r="AE102" i="29"/>
  <c r="AE615" i="29" s="1"/>
  <c r="AD102" i="29"/>
  <c r="AD615" i="29" s="1"/>
  <c r="AC102" i="29"/>
  <c r="AC615" i="29" s="1"/>
  <c r="AB102" i="29"/>
  <c r="AB615" i="29" s="1"/>
  <c r="AF615" i="29" s="1"/>
  <c r="Z102" i="29"/>
  <c r="Y102" i="29"/>
  <c r="AA102" i="29" s="1"/>
  <c r="X102" i="29"/>
  <c r="W102" i="29"/>
  <c r="U102" i="29"/>
  <c r="T102" i="29"/>
  <c r="S102" i="29"/>
  <c r="R102" i="29"/>
  <c r="Q102" i="29"/>
  <c r="P102" i="29"/>
  <c r="O102" i="29"/>
  <c r="N102" i="29"/>
  <c r="M102" i="29"/>
  <c r="K102" i="29"/>
  <c r="J102" i="29"/>
  <c r="I102" i="29"/>
  <c r="H102" i="29"/>
  <c r="F102" i="29"/>
  <c r="E102" i="29"/>
  <c r="D102" i="29"/>
  <c r="C102" i="29"/>
  <c r="DD101" i="29"/>
  <c r="DC101" i="29"/>
  <c r="DB101" i="29"/>
  <c r="DB614" i="29" s="1"/>
  <c r="DA101" i="29"/>
  <c r="DA614" i="29" s="1"/>
  <c r="CZ101" i="29"/>
  <c r="CZ614" i="29" s="1"/>
  <c r="CY101" i="29"/>
  <c r="CY614" i="29" s="1"/>
  <c r="DC614" i="29" s="1"/>
  <c r="CW101" i="29"/>
  <c r="CW614" i="29" s="1"/>
  <c r="CV101" i="29"/>
  <c r="CV614" i="29" s="1"/>
  <c r="CU101" i="29"/>
  <c r="CT101" i="29"/>
  <c r="CT614" i="29" s="1"/>
  <c r="CR101" i="29"/>
  <c r="CR614" i="29" s="1"/>
  <c r="CQ101" i="29"/>
  <c r="CQ614" i="29" s="1"/>
  <c r="CP101" i="29"/>
  <c r="CP614" i="29" s="1"/>
  <c r="CO101" i="29"/>
  <c r="CM101" i="29"/>
  <c r="CL101" i="29"/>
  <c r="CL614" i="29" s="1"/>
  <c r="CK101" i="29"/>
  <c r="CK614" i="29" s="1"/>
  <c r="CJ101" i="29"/>
  <c r="CJ614" i="29" s="1"/>
  <c r="CH101" i="29"/>
  <c r="CH614" i="29" s="1"/>
  <c r="CG101" i="29"/>
  <c r="CG614" i="29" s="1"/>
  <c r="CF101" i="29"/>
  <c r="CF614" i="29" s="1"/>
  <c r="CE101" i="29"/>
  <c r="CC101" i="29"/>
  <c r="CC614" i="29" s="1"/>
  <c r="CB101" i="29"/>
  <c r="CB614" i="29" s="1"/>
  <c r="CA101" i="29"/>
  <c r="CA614" i="29" s="1"/>
  <c r="BZ101" i="29"/>
  <c r="BZ614" i="29" s="1"/>
  <c r="CD614" i="29" s="1"/>
  <c r="BX101" i="29"/>
  <c r="BX614" i="29" s="1"/>
  <c r="BW101" i="29"/>
  <c r="BW614" i="29" s="1"/>
  <c r="BV101" i="29"/>
  <c r="BV614" i="29" s="1"/>
  <c r="BU101" i="29"/>
  <c r="BU614" i="29" s="1"/>
  <c r="BS101" i="29"/>
  <c r="BS614" i="29" s="1"/>
  <c r="BR101" i="29"/>
  <c r="BR614" i="29" s="1"/>
  <c r="BQ101" i="29"/>
  <c r="BQ614" i="29" s="1"/>
  <c r="BP101" i="29"/>
  <c r="BP614" i="29" s="1"/>
  <c r="BO101" i="29"/>
  <c r="BN101" i="29"/>
  <c r="BN614" i="29" s="1"/>
  <c r="BM101" i="29"/>
  <c r="BM614" i="29" s="1"/>
  <c r="BL101" i="29"/>
  <c r="BL614" i="29" s="1"/>
  <c r="BK101" i="29"/>
  <c r="BK614" i="29" s="1"/>
  <c r="BO614" i="29" s="1"/>
  <c r="BI101" i="29"/>
  <c r="BI614" i="29" s="1"/>
  <c r="BH101" i="29"/>
  <c r="BH614" i="29" s="1"/>
  <c r="BG101" i="29"/>
  <c r="BF101" i="29"/>
  <c r="BF614" i="29" s="1"/>
  <c r="BD101" i="29"/>
  <c r="BD614" i="29" s="1"/>
  <c r="BC101" i="29"/>
  <c r="BB101" i="29"/>
  <c r="BB614" i="29" s="1"/>
  <c r="BA101" i="29"/>
  <c r="AY101" i="29"/>
  <c r="AX101" i="29"/>
  <c r="AX614" i="29" s="1"/>
  <c r="AW101" i="29"/>
  <c r="AW614" i="29" s="1"/>
  <c r="AV101" i="29"/>
  <c r="AV614" i="29" s="1"/>
  <c r="AT101" i="29"/>
  <c r="AT614" i="29" s="1"/>
  <c r="AS101" i="29"/>
  <c r="AS614" i="29" s="1"/>
  <c r="AR101" i="29"/>
  <c r="AR614" i="29" s="1"/>
  <c r="AQ101" i="29"/>
  <c r="AO101" i="29"/>
  <c r="AO614" i="29" s="1"/>
  <c r="AN101" i="29"/>
  <c r="AN614" i="29" s="1"/>
  <c r="AM101" i="29"/>
  <c r="AM614" i="29" s="1"/>
  <c r="AL101" i="29"/>
  <c r="AL614" i="29" s="1"/>
  <c r="AP614" i="29" s="1"/>
  <c r="AJ101" i="29"/>
  <c r="AJ614" i="29" s="1"/>
  <c r="AI101" i="29"/>
  <c r="AI614" i="29" s="1"/>
  <c r="AH101" i="29"/>
  <c r="AH614" i="29" s="1"/>
  <c r="AG101" i="29"/>
  <c r="AG614" i="29" s="1"/>
  <c r="AE101" i="29"/>
  <c r="AE614" i="29" s="1"/>
  <c r="AD101" i="29"/>
  <c r="AD614" i="29" s="1"/>
  <c r="AC101" i="29"/>
  <c r="AC614" i="29" s="1"/>
  <c r="AB101" i="29"/>
  <c r="AB614" i="29" s="1"/>
  <c r="AA101" i="29"/>
  <c r="Z101" i="29"/>
  <c r="Y101" i="29"/>
  <c r="X101" i="29"/>
  <c r="W101" i="29"/>
  <c r="U101" i="29"/>
  <c r="T101" i="29"/>
  <c r="S101" i="29"/>
  <c r="R101" i="29"/>
  <c r="P101" i="29"/>
  <c r="O101" i="29"/>
  <c r="N101" i="29"/>
  <c r="M101" i="29"/>
  <c r="K101" i="29"/>
  <c r="J101" i="29"/>
  <c r="I101" i="29"/>
  <c r="H101" i="29"/>
  <c r="F101" i="29"/>
  <c r="E101" i="29"/>
  <c r="D101" i="29"/>
  <c r="C101" i="29"/>
  <c r="DD100" i="29"/>
  <c r="DB100" i="29"/>
  <c r="DB613" i="29" s="1"/>
  <c r="DA100" i="29"/>
  <c r="DA613" i="29" s="1"/>
  <c r="CZ100" i="29"/>
  <c r="CY100" i="29"/>
  <c r="CW100" i="29"/>
  <c r="CV100" i="29"/>
  <c r="CV613" i="29" s="1"/>
  <c r="CU100" i="29"/>
  <c r="CT100" i="29"/>
  <c r="CT613" i="29" s="1"/>
  <c r="CR100" i="29"/>
  <c r="CQ100" i="29"/>
  <c r="CP100" i="29"/>
  <c r="CP613" i="29" s="1"/>
  <c r="CO100" i="29"/>
  <c r="CM100" i="29"/>
  <c r="CL100" i="29"/>
  <c r="CK100" i="29"/>
  <c r="CK613" i="29" s="1"/>
  <c r="CJ100" i="29"/>
  <c r="CH100" i="29"/>
  <c r="CH613" i="29" s="1"/>
  <c r="CG100" i="29"/>
  <c r="CF100" i="29"/>
  <c r="CF613" i="29" s="1"/>
  <c r="CE100" i="29"/>
  <c r="CC100" i="29"/>
  <c r="CC613" i="29" s="1"/>
  <c r="CB100" i="29"/>
  <c r="CA100" i="29"/>
  <c r="BZ100" i="29"/>
  <c r="BZ613" i="29" s="1"/>
  <c r="BY100" i="29"/>
  <c r="BX100" i="29"/>
  <c r="BX613" i="29" s="1"/>
  <c r="BW100" i="29"/>
  <c r="BV100" i="29"/>
  <c r="BV613" i="29" s="1"/>
  <c r="BU100" i="29"/>
  <c r="BU613" i="29" s="1"/>
  <c r="BS100" i="29"/>
  <c r="BR100" i="29"/>
  <c r="BR613" i="29" s="1"/>
  <c r="BQ100" i="29"/>
  <c r="BP100" i="29"/>
  <c r="BP613" i="29" s="1"/>
  <c r="BN100" i="29"/>
  <c r="BN613" i="29" s="1"/>
  <c r="BM100" i="29"/>
  <c r="BM613" i="29" s="1"/>
  <c r="BL100" i="29"/>
  <c r="BK100" i="29"/>
  <c r="BI100" i="29"/>
  <c r="BH100" i="29"/>
  <c r="BH613" i="29" s="1"/>
  <c r="BG100" i="29"/>
  <c r="BF100" i="29"/>
  <c r="BD100" i="29"/>
  <c r="BC100" i="29"/>
  <c r="BB100" i="29"/>
  <c r="BB613" i="29" s="1"/>
  <c r="BA100" i="29"/>
  <c r="AY100" i="29"/>
  <c r="AX100" i="29"/>
  <c r="AW100" i="29"/>
  <c r="AW613" i="29" s="1"/>
  <c r="AV100" i="29"/>
  <c r="AU100" i="29"/>
  <c r="AT100" i="29"/>
  <c r="AT613" i="29" s="1"/>
  <c r="AS100" i="29"/>
  <c r="AS613" i="29" s="1"/>
  <c r="AR100" i="29"/>
  <c r="AR613" i="29" s="1"/>
  <c r="AQ100" i="29"/>
  <c r="AO100" i="29"/>
  <c r="AO613" i="29" s="1"/>
  <c r="AN100" i="29"/>
  <c r="AM100" i="29"/>
  <c r="AL100" i="29"/>
  <c r="AL613" i="29" s="1"/>
  <c r="AK100" i="29"/>
  <c r="AJ100" i="29"/>
  <c r="AJ613" i="29" s="1"/>
  <c r="AI100" i="29"/>
  <c r="AH100" i="29"/>
  <c r="AH613" i="29" s="1"/>
  <c r="AG100" i="29"/>
  <c r="AG613" i="29" s="1"/>
  <c r="AE100" i="29"/>
  <c r="AE613" i="29" s="1"/>
  <c r="AD100" i="29"/>
  <c r="AD613" i="29" s="1"/>
  <c r="AC100" i="29"/>
  <c r="AB100" i="29"/>
  <c r="AB613" i="29" s="1"/>
  <c r="Z100" i="29"/>
  <c r="Y100" i="29"/>
  <c r="X100" i="29"/>
  <c r="W100" i="29"/>
  <c r="U100" i="29"/>
  <c r="U110" i="29" s="1"/>
  <c r="T100" i="29"/>
  <c r="S100" i="29"/>
  <c r="R100" i="29"/>
  <c r="P100" i="29"/>
  <c r="O100" i="29"/>
  <c r="N100" i="29"/>
  <c r="M100" i="29"/>
  <c r="K100" i="29"/>
  <c r="J100" i="29"/>
  <c r="J110" i="29" s="1"/>
  <c r="I100" i="29"/>
  <c r="H100" i="29"/>
  <c r="F100" i="29"/>
  <c r="E100" i="29"/>
  <c r="D100" i="29"/>
  <c r="C100" i="29"/>
  <c r="BM98" i="29"/>
  <c r="AM98" i="29"/>
  <c r="AM610" i="29" s="1"/>
  <c r="AG98" i="29"/>
  <c r="DD97" i="29"/>
  <c r="DC97" i="29"/>
  <c r="DB97" i="29"/>
  <c r="DB609" i="29" s="1"/>
  <c r="DA97" i="29"/>
  <c r="DA609" i="29" s="1"/>
  <c r="CZ97" i="29"/>
  <c r="CZ609" i="29" s="1"/>
  <c r="CY97" i="29"/>
  <c r="CY609" i="29" s="1"/>
  <c r="CW97" i="29"/>
  <c r="CW609" i="29" s="1"/>
  <c r="CV97" i="29"/>
  <c r="CV609" i="29" s="1"/>
  <c r="CU97" i="29"/>
  <c r="CU609" i="29" s="1"/>
  <c r="CT97" i="29"/>
  <c r="CT609" i="29" s="1"/>
  <c r="CS97" i="29"/>
  <c r="CR97" i="29"/>
  <c r="CR609" i="29" s="1"/>
  <c r="CQ97" i="29"/>
  <c r="CQ609" i="29" s="1"/>
  <c r="CP97" i="29"/>
  <c r="CP609" i="29" s="1"/>
  <c r="CO97" i="29"/>
  <c r="CO609" i="29" s="1"/>
  <c r="CS609" i="29" s="1"/>
  <c r="CM97" i="29"/>
  <c r="CL97" i="29"/>
  <c r="CL609" i="29" s="1"/>
  <c r="CK97" i="29"/>
  <c r="CK609" i="29" s="1"/>
  <c r="CJ97" i="29"/>
  <c r="CJ609" i="29" s="1"/>
  <c r="CH97" i="29"/>
  <c r="CH609" i="29" s="1"/>
  <c r="CG97" i="29"/>
  <c r="CG609" i="29" s="1"/>
  <c r="CF97" i="29"/>
  <c r="CF609" i="29" s="1"/>
  <c r="CE97" i="29"/>
  <c r="CE609" i="29" s="1"/>
  <c r="CI609" i="29" s="1"/>
  <c r="CC97" i="29"/>
  <c r="CC609" i="29" s="1"/>
  <c r="CB97" i="29"/>
  <c r="CA97" i="29"/>
  <c r="CA609" i="29" s="1"/>
  <c r="BZ97" i="29"/>
  <c r="BZ609" i="29" s="1"/>
  <c r="BX97" i="29"/>
  <c r="BX609" i="29" s="1"/>
  <c r="BW97" i="29"/>
  <c r="BW609" i="29" s="1"/>
  <c r="BV97" i="29"/>
  <c r="BV609" i="29" s="1"/>
  <c r="BU97" i="29"/>
  <c r="BU609" i="29" s="1"/>
  <c r="BY609" i="29" s="1"/>
  <c r="BT97" i="29"/>
  <c r="BS97" i="29"/>
  <c r="BS609" i="29" s="1"/>
  <c r="BR97" i="29"/>
  <c r="BR609" i="29" s="1"/>
  <c r="BQ97" i="29"/>
  <c r="BQ609" i="29" s="1"/>
  <c r="BP97" i="29"/>
  <c r="BP609" i="29" s="1"/>
  <c r="BT609" i="29" s="1"/>
  <c r="BN97" i="29"/>
  <c r="BN609" i="29" s="1"/>
  <c r="BM97" i="29"/>
  <c r="BM609" i="29" s="1"/>
  <c r="BL97" i="29"/>
  <c r="BL609" i="29" s="1"/>
  <c r="BK97" i="29"/>
  <c r="BI97" i="29"/>
  <c r="BI609" i="29" s="1"/>
  <c r="BH97" i="29"/>
  <c r="BH609" i="29" s="1"/>
  <c r="BG97" i="29"/>
  <c r="BG609" i="29" s="1"/>
  <c r="BF97" i="29"/>
  <c r="BF609" i="29" s="1"/>
  <c r="BJ609" i="29" s="1"/>
  <c r="BE97" i="29"/>
  <c r="BD97" i="29"/>
  <c r="BD609" i="29" s="1"/>
  <c r="BC97" i="29"/>
  <c r="BC609" i="29" s="1"/>
  <c r="BB97" i="29"/>
  <c r="BB609" i="29" s="1"/>
  <c r="BA97" i="29"/>
  <c r="BA609" i="29" s="1"/>
  <c r="BE609" i="29" s="1"/>
  <c r="AY97" i="29"/>
  <c r="AX97" i="29"/>
  <c r="AX609" i="29" s="1"/>
  <c r="AW97" i="29"/>
  <c r="AW609" i="29" s="1"/>
  <c r="AV97" i="29"/>
  <c r="AV609" i="29" s="1"/>
  <c r="AT97" i="29"/>
  <c r="AT609" i="29" s="1"/>
  <c r="AS97" i="29"/>
  <c r="AS609" i="29" s="1"/>
  <c r="AR97" i="29"/>
  <c r="AR609" i="29" s="1"/>
  <c r="AQ97" i="29"/>
  <c r="AQ609" i="29" s="1"/>
  <c r="AU609" i="29" s="1"/>
  <c r="AP97" i="29"/>
  <c r="AO97" i="29"/>
  <c r="AO609" i="29" s="1"/>
  <c r="AN97" i="29"/>
  <c r="AN609" i="29" s="1"/>
  <c r="AM97" i="29"/>
  <c r="AM609" i="29" s="1"/>
  <c r="AL97" i="29"/>
  <c r="AL609" i="29" s="1"/>
  <c r="AJ97" i="29"/>
  <c r="AJ609" i="29" s="1"/>
  <c r="AI97" i="29"/>
  <c r="AI609" i="29" s="1"/>
  <c r="AH97" i="29"/>
  <c r="AH609" i="29" s="1"/>
  <c r="AG97" i="29"/>
  <c r="AG609" i="29" s="1"/>
  <c r="AK609" i="29" s="1"/>
  <c r="AF97" i="29"/>
  <c r="AE97" i="29"/>
  <c r="AE609" i="29" s="1"/>
  <c r="AD97" i="29"/>
  <c r="AD609" i="29" s="1"/>
  <c r="AC97" i="29"/>
  <c r="AC609" i="29" s="1"/>
  <c r="AB97" i="29"/>
  <c r="AB609" i="29" s="1"/>
  <c r="AF609" i="29" s="1"/>
  <c r="AA97" i="29"/>
  <c r="Z97" i="29"/>
  <c r="Y97" i="29"/>
  <c r="X97" i="29"/>
  <c r="W97" i="29"/>
  <c r="U97" i="29"/>
  <c r="T97" i="29"/>
  <c r="S97" i="29"/>
  <c r="R97" i="29"/>
  <c r="Q97" i="29"/>
  <c r="P97" i="29"/>
  <c r="O97" i="29"/>
  <c r="N97" i="29"/>
  <c r="M97" i="29"/>
  <c r="K97" i="29"/>
  <c r="J97" i="29"/>
  <c r="I97" i="29"/>
  <c r="H97" i="29"/>
  <c r="F97" i="29"/>
  <c r="E97" i="29"/>
  <c r="D97" i="29"/>
  <c r="C97" i="29"/>
  <c r="DD96" i="29"/>
  <c r="DC96" i="29"/>
  <c r="DB96" i="29"/>
  <c r="DB608" i="29" s="1"/>
  <c r="DA96" i="29"/>
  <c r="DA608" i="29" s="1"/>
  <c r="CZ96" i="29"/>
  <c r="CZ608" i="29" s="1"/>
  <c r="CY96" i="29"/>
  <c r="CY608" i="29" s="1"/>
  <c r="DC608" i="29" s="1"/>
  <c r="CW96" i="29"/>
  <c r="CV96" i="29"/>
  <c r="CV608" i="29" s="1"/>
  <c r="CU96" i="29"/>
  <c r="CU608" i="29" s="1"/>
  <c r="CT96" i="29"/>
  <c r="CT608" i="29" s="1"/>
  <c r="CR96" i="29"/>
  <c r="CR608" i="29" s="1"/>
  <c r="CQ96" i="29"/>
  <c r="CQ608" i="29" s="1"/>
  <c r="CP96" i="29"/>
  <c r="CP608" i="29" s="1"/>
  <c r="CO96" i="29"/>
  <c r="CO608" i="29" s="1"/>
  <c r="CS608" i="29" s="1"/>
  <c r="CM96" i="29"/>
  <c r="CM608" i="29" s="1"/>
  <c r="CL96" i="29"/>
  <c r="CL608" i="29" s="1"/>
  <c r="CK96" i="29"/>
  <c r="CK608" i="29" s="1"/>
  <c r="CJ96" i="29"/>
  <c r="CJ608" i="29" s="1"/>
  <c r="CH96" i="29"/>
  <c r="CH608" i="29" s="1"/>
  <c r="CG96" i="29"/>
  <c r="CG608" i="29" s="1"/>
  <c r="CF96" i="29"/>
  <c r="CF608" i="29" s="1"/>
  <c r="CE96" i="29"/>
  <c r="CE608" i="29" s="1"/>
  <c r="CI608" i="29" s="1"/>
  <c r="CD96" i="29"/>
  <c r="CC96" i="29"/>
  <c r="CC608" i="29" s="1"/>
  <c r="CB96" i="29"/>
  <c r="CB608" i="29" s="1"/>
  <c r="CA96" i="29"/>
  <c r="CA608" i="29" s="1"/>
  <c r="BZ96" i="29"/>
  <c r="BZ608" i="29" s="1"/>
  <c r="CD608" i="29" s="1"/>
  <c r="BY96" i="29"/>
  <c r="BX96" i="29"/>
  <c r="BX608" i="29" s="1"/>
  <c r="BW96" i="29"/>
  <c r="BW608" i="29" s="1"/>
  <c r="BV96" i="29"/>
  <c r="BV608" i="29" s="1"/>
  <c r="BU96" i="29"/>
  <c r="BU608" i="29" s="1"/>
  <c r="BS96" i="29"/>
  <c r="BS608" i="29" s="1"/>
  <c r="BR96" i="29"/>
  <c r="BR608" i="29" s="1"/>
  <c r="BQ96" i="29"/>
  <c r="BQ608" i="29" s="1"/>
  <c r="BP96" i="29"/>
  <c r="BP608" i="29" s="1"/>
  <c r="BT608" i="29" s="1"/>
  <c r="BO96" i="29"/>
  <c r="BN96" i="29"/>
  <c r="BN608" i="29" s="1"/>
  <c r="BM96" i="29"/>
  <c r="BL96" i="29"/>
  <c r="BL608" i="29" s="1"/>
  <c r="BK96" i="29"/>
  <c r="BK608" i="29" s="1"/>
  <c r="BI96" i="29"/>
  <c r="BH96" i="29"/>
  <c r="BH608" i="29" s="1"/>
  <c r="BG96" i="29"/>
  <c r="BG608" i="29" s="1"/>
  <c r="BF96" i="29"/>
  <c r="BF608" i="29" s="1"/>
  <c r="BD96" i="29"/>
  <c r="BD608" i="29" s="1"/>
  <c r="BC96" i="29"/>
  <c r="BC608" i="29" s="1"/>
  <c r="BB96" i="29"/>
  <c r="BB608" i="29" s="1"/>
  <c r="BA96" i="29"/>
  <c r="BA608" i="29" s="1"/>
  <c r="BE608" i="29" s="1"/>
  <c r="AZ96" i="29"/>
  <c r="AY96" i="29"/>
  <c r="AY608" i="29" s="1"/>
  <c r="AX96" i="29"/>
  <c r="AX608" i="29" s="1"/>
  <c r="AW96" i="29"/>
  <c r="AW608" i="29" s="1"/>
  <c r="AV96" i="29"/>
  <c r="AT96" i="29"/>
  <c r="AT608" i="29" s="1"/>
  <c r="AS96" i="29"/>
  <c r="AS608" i="29" s="1"/>
  <c r="AR96" i="29"/>
  <c r="AR608" i="29" s="1"/>
  <c r="AQ96" i="29"/>
  <c r="AQ608" i="29" s="1"/>
  <c r="AP96" i="29"/>
  <c r="AO96" i="29"/>
  <c r="AO608" i="29" s="1"/>
  <c r="AN96" i="29"/>
  <c r="AN608" i="29" s="1"/>
  <c r="AM96" i="29"/>
  <c r="AM608" i="29" s="1"/>
  <c r="AL96" i="29"/>
  <c r="AL608" i="29" s="1"/>
  <c r="AP608" i="29" s="1"/>
  <c r="AJ96" i="29"/>
  <c r="AJ608" i="29" s="1"/>
  <c r="AI96" i="29"/>
  <c r="AI608" i="29" s="1"/>
  <c r="AH96" i="29"/>
  <c r="AH608" i="29" s="1"/>
  <c r="AG96" i="29"/>
  <c r="AG608" i="29" s="1"/>
  <c r="AE96" i="29"/>
  <c r="AE608" i="29" s="1"/>
  <c r="AD96" i="29"/>
  <c r="AD608" i="29" s="1"/>
  <c r="AC96" i="29"/>
  <c r="AC608" i="29" s="1"/>
  <c r="AB96" i="29"/>
  <c r="AB608" i="29" s="1"/>
  <c r="AF608" i="29" s="1"/>
  <c r="AA96" i="29"/>
  <c r="Z96" i="29"/>
  <c r="Y96" i="29"/>
  <c r="X96" i="29"/>
  <c r="W96" i="29"/>
  <c r="U96" i="29"/>
  <c r="T96" i="29"/>
  <c r="S96" i="29"/>
  <c r="R96" i="29"/>
  <c r="P96" i="29"/>
  <c r="O96" i="29"/>
  <c r="N96" i="29"/>
  <c r="M96" i="29"/>
  <c r="K96" i="29"/>
  <c r="J96" i="29"/>
  <c r="I96" i="29"/>
  <c r="H96" i="29"/>
  <c r="F96" i="29"/>
  <c r="E96" i="29"/>
  <c r="D96" i="29"/>
  <c r="C96" i="29"/>
  <c r="DD95" i="29"/>
  <c r="DB95" i="29"/>
  <c r="DB607" i="29" s="1"/>
  <c r="DA95" i="29"/>
  <c r="DA607" i="29" s="1"/>
  <c r="CZ95" i="29"/>
  <c r="CZ607" i="29" s="1"/>
  <c r="CY95" i="29"/>
  <c r="CY607" i="29" s="1"/>
  <c r="DC607" i="29" s="1"/>
  <c r="CX95" i="29"/>
  <c r="CW95" i="29"/>
  <c r="CW607" i="29" s="1"/>
  <c r="CV95" i="29"/>
  <c r="CV607" i="29" s="1"/>
  <c r="CU95" i="29"/>
  <c r="CU607" i="29" s="1"/>
  <c r="CT95" i="29"/>
  <c r="CT607" i="29" s="1"/>
  <c r="CR95" i="29"/>
  <c r="CR607" i="29" s="1"/>
  <c r="CQ95" i="29"/>
  <c r="CQ607" i="29" s="1"/>
  <c r="CP95" i="29"/>
  <c r="CP607" i="29" s="1"/>
  <c r="CO95" i="29"/>
  <c r="CO607" i="29" s="1"/>
  <c r="CS607" i="29" s="1"/>
  <c r="CN95" i="29"/>
  <c r="CM95" i="29"/>
  <c r="CM607" i="29" s="1"/>
  <c r="CL95" i="29"/>
  <c r="CL607" i="29" s="1"/>
  <c r="CK95" i="29"/>
  <c r="CK607" i="29" s="1"/>
  <c r="CJ95" i="29"/>
  <c r="CJ607" i="29" s="1"/>
  <c r="CN607" i="29" s="1"/>
  <c r="CI95" i="29"/>
  <c r="CH95" i="29"/>
  <c r="CH607" i="29" s="1"/>
  <c r="CG95" i="29"/>
  <c r="CG607" i="29" s="1"/>
  <c r="CF95" i="29"/>
  <c r="CF607" i="29" s="1"/>
  <c r="CE95" i="29"/>
  <c r="CE607" i="29" s="1"/>
  <c r="CC95" i="29"/>
  <c r="CC607" i="29" s="1"/>
  <c r="CB95" i="29"/>
  <c r="CB607" i="29" s="1"/>
  <c r="CA95" i="29"/>
  <c r="CA607" i="29" s="1"/>
  <c r="BZ95" i="29"/>
  <c r="BZ607" i="29" s="1"/>
  <c r="BY95" i="29"/>
  <c r="BX95" i="29"/>
  <c r="BX607" i="29" s="1"/>
  <c r="BW95" i="29"/>
  <c r="BW607" i="29" s="1"/>
  <c r="BV95" i="29"/>
  <c r="BV607" i="29" s="1"/>
  <c r="BU95" i="29"/>
  <c r="BU607" i="29" s="1"/>
  <c r="BY607" i="29" s="1"/>
  <c r="BS95" i="29"/>
  <c r="BR95" i="29"/>
  <c r="BR607" i="29" s="1"/>
  <c r="BQ95" i="29"/>
  <c r="BQ607" i="29" s="1"/>
  <c r="BP95" i="29"/>
  <c r="BP607" i="29" s="1"/>
  <c r="BN95" i="29"/>
  <c r="BN607" i="29" s="1"/>
  <c r="BM95" i="29"/>
  <c r="BM607" i="29" s="1"/>
  <c r="BL95" i="29"/>
  <c r="BL607" i="29" s="1"/>
  <c r="BK95" i="29"/>
  <c r="BK607" i="29" s="1"/>
  <c r="BO607" i="29" s="1"/>
  <c r="BI95" i="29"/>
  <c r="BI607" i="29" s="1"/>
  <c r="BH95" i="29"/>
  <c r="BH607" i="29" s="1"/>
  <c r="BG95" i="29"/>
  <c r="BG607" i="29" s="1"/>
  <c r="BF95" i="29"/>
  <c r="BF607" i="29" s="1"/>
  <c r="BD95" i="29"/>
  <c r="BD607" i="29" s="1"/>
  <c r="BC95" i="29"/>
  <c r="BC607" i="29" s="1"/>
  <c r="BB95" i="29"/>
  <c r="BB607" i="29" s="1"/>
  <c r="BA95" i="29"/>
  <c r="BA607" i="29" s="1"/>
  <c r="BE607" i="29" s="1"/>
  <c r="AZ95" i="29"/>
  <c r="AY95" i="29"/>
  <c r="AY607" i="29" s="1"/>
  <c r="AX95" i="29"/>
  <c r="AX607" i="29" s="1"/>
  <c r="AW95" i="29"/>
  <c r="AW607" i="29" s="1"/>
  <c r="AV95" i="29"/>
  <c r="AV607" i="29" s="1"/>
  <c r="AZ607" i="29" s="1"/>
  <c r="AT95" i="29"/>
  <c r="AT607" i="29" s="1"/>
  <c r="AS95" i="29"/>
  <c r="AS607" i="29" s="1"/>
  <c r="AR95" i="29"/>
  <c r="AR607" i="29" s="1"/>
  <c r="AQ95" i="29"/>
  <c r="AQ607" i="29" s="1"/>
  <c r="AO95" i="29"/>
  <c r="AO607" i="29" s="1"/>
  <c r="AN95" i="29"/>
  <c r="AN607" i="29" s="1"/>
  <c r="AM95" i="29"/>
  <c r="AM607" i="29" s="1"/>
  <c r="AL95" i="29"/>
  <c r="AL607" i="29" s="1"/>
  <c r="AP607" i="29" s="1"/>
  <c r="AK95" i="29"/>
  <c r="AJ95" i="29"/>
  <c r="AJ607" i="29" s="1"/>
  <c r="AI95" i="29"/>
  <c r="AI607" i="29" s="1"/>
  <c r="AH95" i="29"/>
  <c r="AH607" i="29" s="1"/>
  <c r="AG95" i="29"/>
  <c r="AG607" i="29" s="1"/>
  <c r="AK607" i="29" s="1"/>
  <c r="AE95" i="29"/>
  <c r="AD95" i="29"/>
  <c r="AD607" i="29" s="1"/>
  <c r="AC95" i="29"/>
  <c r="AC607" i="29" s="1"/>
  <c r="AB95" i="29"/>
  <c r="AB607" i="29" s="1"/>
  <c r="Z95" i="29"/>
  <c r="Y95" i="29"/>
  <c r="X95" i="29"/>
  <c r="W95" i="29"/>
  <c r="V95" i="29"/>
  <c r="U95" i="29"/>
  <c r="T95" i="29"/>
  <c r="S95" i="29"/>
  <c r="R95" i="29"/>
  <c r="P95" i="29"/>
  <c r="O95" i="29"/>
  <c r="N95" i="29"/>
  <c r="M95" i="29"/>
  <c r="L95" i="29"/>
  <c r="K95" i="29"/>
  <c r="J95" i="29"/>
  <c r="I95" i="29"/>
  <c r="H95" i="29"/>
  <c r="G95" i="29"/>
  <c r="F95" i="29"/>
  <c r="E95" i="29"/>
  <c r="D95" i="29"/>
  <c r="C95" i="29"/>
  <c r="DD94" i="29"/>
  <c r="DB94" i="29"/>
  <c r="DB606" i="29" s="1"/>
  <c r="DA94" i="29"/>
  <c r="DA606" i="29" s="1"/>
  <c r="CZ94" i="29"/>
  <c r="CZ606" i="29" s="1"/>
  <c r="CY94" i="29"/>
  <c r="CY606" i="29" s="1"/>
  <c r="CX94" i="29"/>
  <c r="CW94" i="29"/>
  <c r="CW606" i="29" s="1"/>
  <c r="CV94" i="29"/>
  <c r="CV606" i="29" s="1"/>
  <c r="CU94" i="29"/>
  <c r="CU606" i="29" s="1"/>
  <c r="CT94" i="29"/>
  <c r="CT606" i="29" s="1"/>
  <c r="CX606" i="29" s="1"/>
  <c r="CS94" i="29"/>
  <c r="CR94" i="29"/>
  <c r="CR606" i="29" s="1"/>
  <c r="CQ94" i="29"/>
  <c r="CQ606" i="29" s="1"/>
  <c r="CP94" i="29"/>
  <c r="CP606" i="29" s="1"/>
  <c r="CO94" i="29"/>
  <c r="CO606" i="29" s="1"/>
  <c r="CM94" i="29"/>
  <c r="CM606" i="29" s="1"/>
  <c r="CL94" i="29"/>
  <c r="CL606" i="29" s="1"/>
  <c r="CK94" i="29"/>
  <c r="CK606" i="29" s="1"/>
  <c r="CJ94" i="29"/>
  <c r="CJ606" i="29" s="1"/>
  <c r="CN606" i="29" s="1"/>
  <c r="CI94" i="29"/>
  <c r="CH94" i="29"/>
  <c r="CH606" i="29" s="1"/>
  <c r="CG94" i="29"/>
  <c r="CG606" i="29" s="1"/>
  <c r="CF94" i="29"/>
  <c r="CF606" i="29" s="1"/>
  <c r="CE94" i="29"/>
  <c r="CE606" i="29" s="1"/>
  <c r="CI606" i="29" s="1"/>
  <c r="CC94" i="29"/>
  <c r="CB94" i="29"/>
  <c r="CB606" i="29" s="1"/>
  <c r="CA94" i="29"/>
  <c r="CA606" i="29" s="1"/>
  <c r="BZ94" i="29"/>
  <c r="BZ606" i="29" s="1"/>
  <c r="BX94" i="29"/>
  <c r="BX606" i="29" s="1"/>
  <c r="BW94" i="29"/>
  <c r="BW606" i="29" s="1"/>
  <c r="BV94" i="29"/>
  <c r="BV606" i="29" s="1"/>
  <c r="BU94" i="29"/>
  <c r="BU606" i="29" s="1"/>
  <c r="BY606" i="29" s="1"/>
  <c r="BS94" i="29"/>
  <c r="BS606" i="29" s="1"/>
  <c r="BR94" i="29"/>
  <c r="BR606" i="29" s="1"/>
  <c r="BQ94" i="29"/>
  <c r="BQ606" i="29" s="1"/>
  <c r="BP94" i="29"/>
  <c r="BP606" i="29" s="1"/>
  <c r="BN94" i="29"/>
  <c r="BN606" i="29" s="1"/>
  <c r="BM94" i="29"/>
  <c r="BM606" i="29" s="1"/>
  <c r="BL94" i="29"/>
  <c r="BL606" i="29" s="1"/>
  <c r="BK94" i="29"/>
  <c r="BK606" i="29" s="1"/>
  <c r="BO606" i="29" s="1"/>
  <c r="BJ94" i="29"/>
  <c r="BI94" i="29"/>
  <c r="BI606" i="29" s="1"/>
  <c r="BH94" i="29"/>
  <c r="BH606" i="29" s="1"/>
  <c r="BG94" i="29"/>
  <c r="BG606" i="29" s="1"/>
  <c r="BF94" i="29"/>
  <c r="BF606" i="29" s="1"/>
  <c r="BJ606" i="29" s="1"/>
  <c r="BD94" i="29"/>
  <c r="BD606" i="29" s="1"/>
  <c r="BC94" i="29"/>
  <c r="BC606" i="29" s="1"/>
  <c r="BB94" i="29"/>
  <c r="BB606" i="29" s="1"/>
  <c r="BA94" i="29"/>
  <c r="BA606" i="29" s="1"/>
  <c r="AY94" i="29"/>
  <c r="AY606" i="29" s="1"/>
  <c r="AX94" i="29"/>
  <c r="AX606" i="29" s="1"/>
  <c r="AW94" i="29"/>
  <c r="AW606" i="29" s="1"/>
  <c r="AV94" i="29"/>
  <c r="AV606" i="29" s="1"/>
  <c r="AU94" i="29"/>
  <c r="AT94" i="29"/>
  <c r="AT606" i="29" s="1"/>
  <c r="AS94" i="29"/>
  <c r="AS606" i="29" s="1"/>
  <c r="AR94" i="29"/>
  <c r="AR606" i="29" s="1"/>
  <c r="AQ94" i="29"/>
  <c r="AQ606" i="29" s="1"/>
  <c r="AU606" i="29" s="1"/>
  <c r="AO94" i="29"/>
  <c r="AN94" i="29"/>
  <c r="AN606" i="29" s="1"/>
  <c r="AM94" i="29"/>
  <c r="AM606" i="29" s="1"/>
  <c r="AL94" i="29"/>
  <c r="AL606" i="29" s="1"/>
  <c r="AJ94" i="29"/>
  <c r="AJ606" i="29" s="1"/>
  <c r="AI94" i="29"/>
  <c r="AI606" i="29" s="1"/>
  <c r="AH94" i="29"/>
  <c r="AH606" i="29" s="1"/>
  <c r="AG94" i="29"/>
  <c r="AG606" i="29" s="1"/>
  <c r="AK606" i="29" s="1"/>
  <c r="AE94" i="29"/>
  <c r="AE606" i="29" s="1"/>
  <c r="AD94" i="29"/>
  <c r="AD606" i="29" s="1"/>
  <c r="AC94" i="29"/>
  <c r="AC606" i="29" s="1"/>
  <c r="AB94" i="29"/>
  <c r="AB606" i="29" s="1"/>
  <c r="Z94" i="29"/>
  <c r="Y94" i="29"/>
  <c r="X94" i="29"/>
  <c r="W94" i="29"/>
  <c r="V94" i="29"/>
  <c r="U94" i="29"/>
  <c r="T94" i="29"/>
  <c r="S94" i="29"/>
  <c r="R94" i="29"/>
  <c r="Q94" i="29"/>
  <c r="P94" i="29"/>
  <c r="O94" i="29"/>
  <c r="N94" i="29"/>
  <c r="M94" i="29"/>
  <c r="K94" i="29"/>
  <c r="J94" i="29"/>
  <c r="I94" i="29"/>
  <c r="H94" i="29"/>
  <c r="G94" i="29"/>
  <c r="F94" i="29"/>
  <c r="E94" i="29"/>
  <c r="D94" i="29"/>
  <c r="C94" i="29"/>
  <c r="DD93" i="29"/>
  <c r="DB93" i="29"/>
  <c r="DB605" i="29" s="1"/>
  <c r="DA93" i="29"/>
  <c r="DA605" i="29" s="1"/>
  <c r="CZ93" i="29"/>
  <c r="CZ605" i="29" s="1"/>
  <c r="CY93" i="29"/>
  <c r="CY605" i="29" s="1"/>
  <c r="CW93" i="29"/>
  <c r="CW605" i="29" s="1"/>
  <c r="CV93" i="29"/>
  <c r="CV605" i="29" s="1"/>
  <c r="CU93" i="29"/>
  <c r="CU605" i="29" s="1"/>
  <c r="CT93" i="29"/>
  <c r="CT605" i="29" s="1"/>
  <c r="CX605" i="29" s="1"/>
  <c r="CS93" i="29"/>
  <c r="CR93" i="29"/>
  <c r="CR605" i="29" s="1"/>
  <c r="CQ93" i="29"/>
  <c r="CQ605" i="29" s="1"/>
  <c r="CP93" i="29"/>
  <c r="CP605" i="29" s="1"/>
  <c r="CO93" i="29"/>
  <c r="CO605" i="29" s="1"/>
  <c r="CS605" i="29" s="1"/>
  <c r="CM93" i="29"/>
  <c r="CL93" i="29"/>
  <c r="CL605" i="29" s="1"/>
  <c r="CK93" i="29"/>
  <c r="CK605" i="29" s="1"/>
  <c r="CJ93" i="29"/>
  <c r="CJ605" i="29" s="1"/>
  <c r="CH93" i="29"/>
  <c r="CH605" i="29" s="1"/>
  <c r="CG93" i="29"/>
  <c r="CG605" i="29" s="1"/>
  <c r="CF93" i="29"/>
  <c r="CF605" i="29" s="1"/>
  <c r="CE93" i="29"/>
  <c r="CE605" i="29" s="1"/>
  <c r="CI605" i="29" s="1"/>
  <c r="CC93" i="29"/>
  <c r="CC605" i="29" s="1"/>
  <c r="CB93" i="29"/>
  <c r="CB605" i="29" s="1"/>
  <c r="CA93" i="29"/>
  <c r="CA605" i="29" s="1"/>
  <c r="BZ93" i="29"/>
  <c r="BZ605" i="29" s="1"/>
  <c r="BX93" i="29"/>
  <c r="BX605" i="29" s="1"/>
  <c r="BW93" i="29"/>
  <c r="BW605" i="29" s="1"/>
  <c r="BV93" i="29"/>
  <c r="BV605" i="29" s="1"/>
  <c r="BU93" i="29"/>
  <c r="BU605" i="29" s="1"/>
  <c r="BY605" i="29" s="1"/>
  <c r="BT93" i="29"/>
  <c r="BS93" i="29"/>
  <c r="BS605" i="29" s="1"/>
  <c r="BR93" i="29"/>
  <c r="BR605" i="29" s="1"/>
  <c r="BQ93" i="29"/>
  <c r="BQ605" i="29" s="1"/>
  <c r="BP93" i="29"/>
  <c r="BP605" i="29" s="1"/>
  <c r="BT605" i="29" s="1"/>
  <c r="BO93" i="29"/>
  <c r="BN93" i="29"/>
  <c r="BN605" i="29" s="1"/>
  <c r="BM93" i="29"/>
  <c r="BM605" i="29" s="1"/>
  <c r="BL93" i="29"/>
  <c r="BL605" i="29" s="1"/>
  <c r="BK93" i="29"/>
  <c r="BK605" i="29" s="1"/>
  <c r="BI93" i="29"/>
  <c r="BI605" i="29" s="1"/>
  <c r="BH93" i="29"/>
  <c r="BH605" i="29" s="1"/>
  <c r="BG93" i="29"/>
  <c r="BG605" i="29" s="1"/>
  <c r="BF93" i="29"/>
  <c r="BF605" i="29" s="1"/>
  <c r="BJ605" i="29" s="1"/>
  <c r="BE93" i="29"/>
  <c r="BD93" i="29"/>
  <c r="BD605" i="29" s="1"/>
  <c r="BC93" i="29"/>
  <c r="BC605" i="29" s="1"/>
  <c r="BB93" i="29"/>
  <c r="BB605" i="29" s="1"/>
  <c r="BA93" i="29"/>
  <c r="BA605" i="29" s="1"/>
  <c r="BE605" i="29" s="1"/>
  <c r="AY93" i="29"/>
  <c r="AX93" i="29"/>
  <c r="AX605" i="29" s="1"/>
  <c r="AW93" i="29"/>
  <c r="AW605" i="29" s="1"/>
  <c r="AV93" i="29"/>
  <c r="AV605" i="29" s="1"/>
  <c r="AT93" i="29"/>
  <c r="AT605" i="29" s="1"/>
  <c r="AS93" i="29"/>
  <c r="AS605" i="29" s="1"/>
  <c r="AR93" i="29"/>
  <c r="AR605" i="29" s="1"/>
  <c r="AQ93" i="29"/>
  <c r="AQ605" i="29" s="1"/>
  <c r="AU605" i="29" s="1"/>
  <c r="AP93" i="29"/>
  <c r="AO93" i="29"/>
  <c r="AO605" i="29" s="1"/>
  <c r="AN93" i="29"/>
  <c r="AN605" i="29" s="1"/>
  <c r="AM93" i="29"/>
  <c r="AM605" i="29" s="1"/>
  <c r="AL93" i="29"/>
  <c r="AL605" i="29" s="1"/>
  <c r="AJ93" i="29"/>
  <c r="AJ605" i="29" s="1"/>
  <c r="AI93" i="29"/>
  <c r="AI605" i="29" s="1"/>
  <c r="AH93" i="29"/>
  <c r="AH605" i="29" s="1"/>
  <c r="AG93" i="29"/>
  <c r="AG605" i="29" s="1"/>
  <c r="AF93" i="29"/>
  <c r="AE93" i="29"/>
  <c r="AE605" i="29" s="1"/>
  <c r="AD93" i="29"/>
  <c r="AD605" i="29" s="1"/>
  <c r="AC93" i="29"/>
  <c r="AC605" i="29" s="1"/>
  <c r="AB93" i="29"/>
  <c r="AB605" i="29" s="1"/>
  <c r="AF605" i="29" s="1"/>
  <c r="Z93" i="29"/>
  <c r="AA93" i="29" s="1"/>
  <c r="Y93" i="29"/>
  <c r="X93" i="29"/>
  <c r="W93" i="29"/>
  <c r="U93" i="29"/>
  <c r="T93" i="29"/>
  <c r="S93" i="29"/>
  <c r="R93" i="29"/>
  <c r="Q93" i="29"/>
  <c r="P93" i="29"/>
  <c r="O93" i="29"/>
  <c r="N93" i="29"/>
  <c r="M93" i="29"/>
  <c r="K93" i="29"/>
  <c r="J93" i="29"/>
  <c r="I93" i="29"/>
  <c r="H93" i="29"/>
  <c r="F93" i="29"/>
  <c r="E93" i="29"/>
  <c r="D93" i="29"/>
  <c r="C93" i="29"/>
  <c r="DD92" i="29"/>
  <c r="DC92" i="29"/>
  <c r="DB92" i="29"/>
  <c r="DB604" i="29" s="1"/>
  <c r="DA92" i="29"/>
  <c r="DA604" i="29" s="1"/>
  <c r="CZ92" i="29"/>
  <c r="CZ604" i="29" s="1"/>
  <c r="CY92" i="29"/>
  <c r="CY604" i="29" s="1"/>
  <c r="DC604" i="29" s="1"/>
  <c r="CW92" i="29"/>
  <c r="CV92" i="29"/>
  <c r="CV604" i="29" s="1"/>
  <c r="CU92" i="29"/>
  <c r="CU604" i="29" s="1"/>
  <c r="CT92" i="29"/>
  <c r="CT604" i="29" s="1"/>
  <c r="CR92" i="29"/>
  <c r="CR604" i="29" s="1"/>
  <c r="CQ92" i="29"/>
  <c r="CQ604" i="29" s="1"/>
  <c r="CP92" i="29"/>
  <c r="CP604" i="29" s="1"/>
  <c r="CO92" i="29"/>
  <c r="CO604" i="29" s="1"/>
  <c r="CS604" i="29" s="1"/>
  <c r="CN92" i="29"/>
  <c r="CM92" i="29"/>
  <c r="CM604" i="29" s="1"/>
  <c r="CL92" i="29"/>
  <c r="CL604" i="29" s="1"/>
  <c r="CK92" i="29"/>
  <c r="CK604" i="29" s="1"/>
  <c r="CJ92" i="29"/>
  <c r="CJ604" i="29" s="1"/>
  <c r="CH92" i="29"/>
  <c r="CH604" i="29" s="1"/>
  <c r="CG92" i="29"/>
  <c r="CG604" i="29" s="1"/>
  <c r="CF92" i="29"/>
  <c r="CF604" i="29" s="1"/>
  <c r="CE92" i="29"/>
  <c r="CE604" i="29" s="1"/>
  <c r="CI604" i="29" s="1"/>
  <c r="CD92" i="29"/>
  <c r="CC92" i="29"/>
  <c r="CC604" i="29" s="1"/>
  <c r="CB92" i="29"/>
  <c r="CB604" i="29" s="1"/>
  <c r="CA92" i="29"/>
  <c r="CA604" i="29" s="1"/>
  <c r="BZ92" i="29"/>
  <c r="BZ604" i="29" s="1"/>
  <c r="CD604" i="29" s="1"/>
  <c r="BY92" i="29"/>
  <c r="BX92" i="29"/>
  <c r="BX604" i="29" s="1"/>
  <c r="BW92" i="29"/>
  <c r="BW604" i="29" s="1"/>
  <c r="BV92" i="29"/>
  <c r="BV604" i="29" s="1"/>
  <c r="BU92" i="29"/>
  <c r="BU604" i="29" s="1"/>
  <c r="BS92" i="29"/>
  <c r="BS604" i="29" s="1"/>
  <c r="BR92" i="29"/>
  <c r="BR604" i="29" s="1"/>
  <c r="BQ92" i="29"/>
  <c r="BQ604" i="29" s="1"/>
  <c r="BP92" i="29"/>
  <c r="BP604" i="29" s="1"/>
  <c r="BO92" i="29"/>
  <c r="BN92" i="29"/>
  <c r="BN604" i="29" s="1"/>
  <c r="BM92" i="29"/>
  <c r="BM604" i="29" s="1"/>
  <c r="BL92" i="29"/>
  <c r="BL604" i="29" s="1"/>
  <c r="BK92" i="29"/>
  <c r="BK604" i="29" s="1"/>
  <c r="BO604" i="29" s="1"/>
  <c r="BI92" i="29"/>
  <c r="BH92" i="29"/>
  <c r="BH604" i="29" s="1"/>
  <c r="BG92" i="29"/>
  <c r="BG604" i="29" s="1"/>
  <c r="BF92" i="29"/>
  <c r="BF604" i="29" s="1"/>
  <c r="BD92" i="29"/>
  <c r="BD604" i="29" s="1"/>
  <c r="BC92" i="29"/>
  <c r="BC604" i="29" s="1"/>
  <c r="BB92" i="29"/>
  <c r="BB604" i="29" s="1"/>
  <c r="BA92" i="29"/>
  <c r="BA604" i="29" s="1"/>
  <c r="BE604" i="29" s="1"/>
  <c r="AY92" i="29"/>
  <c r="AY604" i="29" s="1"/>
  <c r="AX92" i="29"/>
  <c r="AX604" i="29" s="1"/>
  <c r="AW92" i="29"/>
  <c r="AW604" i="29" s="1"/>
  <c r="AV92" i="29"/>
  <c r="AV604" i="29" s="1"/>
  <c r="AT92" i="29"/>
  <c r="AT604" i="29" s="1"/>
  <c r="AS92" i="29"/>
  <c r="AS604" i="29" s="1"/>
  <c r="AR92" i="29"/>
  <c r="AR604" i="29" s="1"/>
  <c r="AQ92" i="29"/>
  <c r="AQ604" i="29" s="1"/>
  <c r="AU604" i="29" s="1"/>
  <c r="AP92" i="29"/>
  <c r="AO92" i="29"/>
  <c r="AO604" i="29" s="1"/>
  <c r="AN92" i="29"/>
  <c r="AN604" i="29" s="1"/>
  <c r="AM92" i="29"/>
  <c r="AM604" i="29" s="1"/>
  <c r="AL92" i="29"/>
  <c r="AL604" i="29" s="1"/>
  <c r="AP604" i="29" s="1"/>
  <c r="AJ92" i="29"/>
  <c r="AJ604" i="29" s="1"/>
  <c r="AI92" i="29"/>
  <c r="AI604" i="29" s="1"/>
  <c r="AH92" i="29"/>
  <c r="AH604" i="29" s="1"/>
  <c r="AG92" i="29"/>
  <c r="AG604" i="29" s="1"/>
  <c r="AE92" i="29"/>
  <c r="AE604" i="29" s="1"/>
  <c r="AD92" i="29"/>
  <c r="AD604" i="29" s="1"/>
  <c r="AC92" i="29"/>
  <c r="AC604" i="29" s="1"/>
  <c r="AB92" i="29"/>
  <c r="AB604" i="29" s="1"/>
  <c r="AF604" i="29" s="1"/>
  <c r="AA92" i="29"/>
  <c r="Z92" i="29"/>
  <c r="Y92" i="29"/>
  <c r="X92" i="29"/>
  <c r="W92" i="29"/>
  <c r="U92" i="29"/>
  <c r="T92" i="29"/>
  <c r="S92" i="29"/>
  <c r="R92" i="29"/>
  <c r="P92" i="29"/>
  <c r="O92" i="29"/>
  <c r="N92" i="29"/>
  <c r="M92" i="29"/>
  <c r="L92" i="29"/>
  <c r="K92" i="29"/>
  <c r="J92" i="29"/>
  <c r="I92" i="29"/>
  <c r="H92" i="29"/>
  <c r="F92" i="29"/>
  <c r="E92" i="29"/>
  <c r="D92" i="29"/>
  <c r="C92" i="29"/>
  <c r="DD91" i="29"/>
  <c r="DB91" i="29"/>
  <c r="DB603" i="29" s="1"/>
  <c r="DA91" i="29"/>
  <c r="DA603" i="29" s="1"/>
  <c r="CZ91" i="29"/>
  <c r="CZ603" i="29" s="1"/>
  <c r="CY91" i="29"/>
  <c r="CY603" i="29" s="1"/>
  <c r="DC603" i="29" s="1"/>
  <c r="CX91" i="29"/>
  <c r="CW91" i="29"/>
  <c r="CW603" i="29" s="1"/>
  <c r="CV91" i="29"/>
  <c r="CV603" i="29" s="1"/>
  <c r="CU91" i="29"/>
  <c r="CU603" i="29" s="1"/>
  <c r="CT91" i="29"/>
  <c r="CT603" i="29" s="1"/>
  <c r="CR91" i="29"/>
  <c r="CR603" i="29" s="1"/>
  <c r="CQ91" i="29"/>
  <c r="CQ603" i="29" s="1"/>
  <c r="CP91" i="29"/>
  <c r="CP603" i="29" s="1"/>
  <c r="CO91" i="29"/>
  <c r="CO603" i="29" s="1"/>
  <c r="CN91" i="29"/>
  <c r="CM91" i="29"/>
  <c r="CM603" i="29" s="1"/>
  <c r="CL91" i="29"/>
  <c r="CL603" i="29" s="1"/>
  <c r="CK91" i="29"/>
  <c r="CK603" i="29" s="1"/>
  <c r="CJ91" i="29"/>
  <c r="CJ603" i="29" s="1"/>
  <c r="CN603" i="29" s="1"/>
  <c r="CH91" i="29"/>
  <c r="CH603" i="29" s="1"/>
  <c r="CG91" i="29"/>
  <c r="CG603" i="29" s="1"/>
  <c r="CF91" i="29"/>
  <c r="CF603" i="29" s="1"/>
  <c r="CE91" i="29"/>
  <c r="CE603" i="29" s="1"/>
  <c r="CC91" i="29"/>
  <c r="CC603" i="29" s="1"/>
  <c r="CB91" i="29"/>
  <c r="CB603" i="29" s="1"/>
  <c r="CA91" i="29"/>
  <c r="CA603" i="29" s="1"/>
  <c r="BZ91" i="29"/>
  <c r="BZ603" i="29" s="1"/>
  <c r="CD603" i="29" s="1"/>
  <c r="BY91" i="29"/>
  <c r="BX91" i="29"/>
  <c r="BX603" i="29" s="1"/>
  <c r="BW91" i="29"/>
  <c r="BW603" i="29" s="1"/>
  <c r="BV91" i="29"/>
  <c r="BV603" i="29" s="1"/>
  <c r="BU91" i="29"/>
  <c r="BU603" i="29" s="1"/>
  <c r="BY603" i="29" s="1"/>
  <c r="BS91" i="29"/>
  <c r="BR91" i="29"/>
  <c r="BR603" i="29" s="1"/>
  <c r="BQ91" i="29"/>
  <c r="BQ603" i="29" s="1"/>
  <c r="BP91" i="29"/>
  <c r="BP603" i="29" s="1"/>
  <c r="BN91" i="29"/>
  <c r="BN603" i="29" s="1"/>
  <c r="BM91" i="29"/>
  <c r="BM603" i="29" s="1"/>
  <c r="BL91" i="29"/>
  <c r="BL603" i="29" s="1"/>
  <c r="BK91" i="29"/>
  <c r="BK603" i="29" s="1"/>
  <c r="BO603" i="29" s="1"/>
  <c r="BI91" i="29"/>
  <c r="BI603" i="29" s="1"/>
  <c r="BH91" i="29"/>
  <c r="BH603" i="29" s="1"/>
  <c r="BG91" i="29"/>
  <c r="BG603" i="29" s="1"/>
  <c r="BF91" i="29"/>
  <c r="BF603" i="29" s="1"/>
  <c r="BD91" i="29"/>
  <c r="BD603" i="29" s="1"/>
  <c r="BC91" i="29"/>
  <c r="BC603" i="29" s="1"/>
  <c r="BB91" i="29"/>
  <c r="BB603" i="29" s="1"/>
  <c r="BA91" i="29"/>
  <c r="BA603" i="29" s="1"/>
  <c r="BE603" i="29" s="1"/>
  <c r="AZ91" i="29"/>
  <c r="AY91" i="29"/>
  <c r="AY603" i="29" s="1"/>
  <c r="AX91" i="29"/>
  <c r="AX603" i="29" s="1"/>
  <c r="AW91" i="29"/>
  <c r="AW603" i="29" s="1"/>
  <c r="AV91" i="29"/>
  <c r="AV603" i="29" s="1"/>
  <c r="AZ603" i="29" s="1"/>
  <c r="AU91" i="29"/>
  <c r="AT91" i="29"/>
  <c r="AT603" i="29" s="1"/>
  <c r="AS91" i="29"/>
  <c r="AS603" i="29" s="1"/>
  <c r="AR91" i="29"/>
  <c r="AR603" i="29" s="1"/>
  <c r="AQ91" i="29"/>
  <c r="AQ603" i="29" s="1"/>
  <c r="AO91" i="29"/>
  <c r="AO603" i="29" s="1"/>
  <c r="AN91" i="29"/>
  <c r="AN603" i="29" s="1"/>
  <c r="AM91" i="29"/>
  <c r="AM603" i="29" s="1"/>
  <c r="AL91" i="29"/>
  <c r="AL603" i="29" s="1"/>
  <c r="AP603" i="29" s="1"/>
  <c r="AK91" i="29"/>
  <c r="AJ91" i="29"/>
  <c r="AJ603" i="29" s="1"/>
  <c r="AI91" i="29"/>
  <c r="AI603" i="29" s="1"/>
  <c r="AH91" i="29"/>
  <c r="AH603" i="29" s="1"/>
  <c r="AG91" i="29"/>
  <c r="AG603" i="29" s="1"/>
  <c r="AK603" i="29" s="1"/>
  <c r="AE91" i="29"/>
  <c r="AD91" i="29"/>
  <c r="AD603" i="29" s="1"/>
  <c r="AC91" i="29"/>
  <c r="AC603" i="29" s="1"/>
  <c r="AB91" i="29"/>
  <c r="Z91" i="29"/>
  <c r="Y91" i="29"/>
  <c r="X91" i="29"/>
  <c r="W91" i="29"/>
  <c r="V91" i="29"/>
  <c r="U91" i="29"/>
  <c r="T91" i="29"/>
  <c r="S91" i="29"/>
  <c r="R91" i="29"/>
  <c r="P91" i="29"/>
  <c r="O91" i="29"/>
  <c r="N91" i="29"/>
  <c r="M91" i="29"/>
  <c r="L91" i="29"/>
  <c r="K91" i="29"/>
  <c r="J91" i="29"/>
  <c r="I91" i="29"/>
  <c r="H91" i="29"/>
  <c r="F91" i="29"/>
  <c r="G91" i="29" s="1"/>
  <c r="E91" i="29"/>
  <c r="D91" i="29"/>
  <c r="C91" i="29"/>
  <c r="DD90" i="29"/>
  <c r="DB90" i="29"/>
  <c r="DB602" i="29" s="1"/>
  <c r="DA90" i="29"/>
  <c r="DA602" i="29" s="1"/>
  <c r="CZ90" i="29"/>
  <c r="CY90" i="29"/>
  <c r="CY602" i="29" s="1"/>
  <c r="CX90" i="29"/>
  <c r="CW90" i="29"/>
  <c r="CW602" i="29" s="1"/>
  <c r="CV90" i="29"/>
  <c r="CV602" i="29" s="1"/>
  <c r="CU90" i="29"/>
  <c r="CU602" i="29" s="1"/>
  <c r="CT90" i="29"/>
  <c r="CT602" i="29" s="1"/>
  <c r="CX602" i="29" s="1"/>
  <c r="CR90" i="29"/>
  <c r="CQ90" i="29"/>
  <c r="CQ602" i="29" s="1"/>
  <c r="CP90" i="29"/>
  <c r="CP602" i="29" s="1"/>
  <c r="CO90" i="29"/>
  <c r="CO602" i="29" s="1"/>
  <c r="CM90" i="29"/>
  <c r="CM602" i="29" s="1"/>
  <c r="CL90" i="29"/>
  <c r="CL602" i="29" s="1"/>
  <c r="CK90" i="29"/>
  <c r="CK602" i="29" s="1"/>
  <c r="CJ90" i="29"/>
  <c r="CI90" i="29"/>
  <c r="CH90" i="29"/>
  <c r="CH602" i="29" s="1"/>
  <c r="CG90" i="29"/>
  <c r="CG602" i="29" s="1"/>
  <c r="CF90" i="29"/>
  <c r="CF602" i="29" s="1"/>
  <c r="CE90" i="29"/>
  <c r="CE602" i="29" s="1"/>
  <c r="CI602" i="29" s="1"/>
  <c r="CC90" i="29"/>
  <c r="CB90" i="29"/>
  <c r="CA90" i="29"/>
  <c r="CA602" i="29" s="1"/>
  <c r="BZ90" i="29"/>
  <c r="BZ602" i="29" s="1"/>
  <c r="BX90" i="29"/>
  <c r="BX602" i="29" s="1"/>
  <c r="BW90" i="29"/>
  <c r="BW602" i="29" s="1"/>
  <c r="BV90" i="29"/>
  <c r="BV602" i="29" s="1"/>
  <c r="BU90" i="29"/>
  <c r="BU602" i="29" s="1"/>
  <c r="BY602" i="29" s="1"/>
  <c r="BS90" i="29"/>
  <c r="BS602" i="29" s="1"/>
  <c r="BR90" i="29"/>
  <c r="BR602" i="29" s="1"/>
  <c r="BQ90" i="29"/>
  <c r="BQ602" i="29" s="1"/>
  <c r="BP90" i="29"/>
  <c r="BP602" i="29" s="1"/>
  <c r="BN90" i="29"/>
  <c r="BN602" i="29" s="1"/>
  <c r="BM90" i="29"/>
  <c r="BM602" i="29" s="1"/>
  <c r="BL90" i="29"/>
  <c r="BK90" i="29"/>
  <c r="BK602" i="29" s="1"/>
  <c r="BJ90" i="29"/>
  <c r="BI90" i="29"/>
  <c r="BI602" i="29" s="1"/>
  <c r="BH90" i="29"/>
  <c r="BH602" i="29" s="1"/>
  <c r="BG90" i="29"/>
  <c r="BG602" i="29" s="1"/>
  <c r="BF90" i="29"/>
  <c r="BF602" i="29" s="1"/>
  <c r="BJ602" i="29" s="1"/>
  <c r="BD90" i="29"/>
  <c r="BC90" i="29"/>
  <c r="BC602" i="29" s="1"/>
  <c r="BB90" i="29"/>
  <c r="BB602" i="29" s="1"/>
  <c r="BA90" i="29"/>
  <c r="BA602" i="29" s="1"/>
  <c r="AY90" i="29"/>
  <c r="AY602" i="29" s="1"/>
  <c r="AX90" i="29"/>
  <c r="AX602" i="29" s="1"/>
  <c r="AW90" i="29"/>
  <c r="AW602" i="29" s="1"/>
  <c r="AV90" i="29"/>
  <c r="AU90" i="29"/>
  <c r="AT90" i="29"/>
  <c r="AT602" i="29" s="1"/>
  <c r="AS90" i="29"/>
  <c r="AS602" i="29" s="1"/>
  <c r="AR90" i="29"/>
  <c r="AR602" i="29" s="1"/>
  <c r="AQ90" i="29"/>
  <c r="AQ602" i="29" s="1"/>
  <c r="AU602" i="29" s="1"/>
  <c r="AO90" i="29"/>
  <c r="AN90" i="29"/>
  <c r="AM90" i="29"/>
  <c r="AM602" i="29" s="1"/>
  <c r="AL90" i="29"/>
  <c r="AL602" i="29" s="1"/>
  <c r="AJ90" i="29"/>
  <c r="AJ602" i="29" s="1"/>
  <c r="AI90" i="29"/>
  <c r="AI602" i="29" s="1"/>
  <c r="AH90" i="29"/>
  <c r="AH602" i="29" s="1"/>
  <c r="AG90" i="29"/>
  <c r="AG602" i="29" s="1"/>
  <c r="AK602" i="29" s="1"/>
  <c r="AF90" i="29"/>
  <c r="AE90" i="29"/>
  <c r="AE602" i="29" s="1"/>
  <c r="AD90" i="29"/>
  <c r="AD602" i="29" s="1"/>
  <c r="AC90" i="29"/>
  <c r="AC602" i="29" s="1"/>
  <c r="AB90" i="29"/>
  <c r="AB602" i="29" s="1"/>
  <c r="Z90" i="29"/>
  <c r="Y90" i="29"/>
  <c r="X90" i="29"/>
  <c r="W90" i="29"/>
  <c r="V90" i="29"/>
  <c r="U90" i="29"/>
  <c r="T90" i="29"/>
  <c r="S90" i="29"/>
  <c r="R90" i="29"/>
  <c r="P90" i="29"/>
  <c r="O90" i="29"/>
  <c r="O98" i="29" s="1"/>
  <c r="O610" i="29" s="1"/>
  <c r="N90" i="29"/>
  <c r="M90" i="29"/>
  <c r="K90" i="29"/>
  <c r="J90" i="29"/>
  <c r="I90" i="29"/>
  <c r="H90" i="29"/>
  <c r="G90" i="29"/>
  <c r="F90" i="29"/>
  <c r="E90" i="29"/>
  <c r="D90" i="29"/>
  <c r="C90" i="29"/>
  <c r="DD89" i="29"/>
  <c r="DB89" i="29"/>
  <c r="DC89" i="29" s="1"/>
  <c r="DA89" i="29"/>
  <c r="DA601" i="29" s="1"/>
  <c r="CZ89" i="29"/>
  <c r="CZ601" i="29" s="1"/>
  <c r="CY89" i="29"/>
  <c r="CY601" i="29" s="1"/>
  <c r="CW89" i="29"/>
  <c r="CW601" i="29" s="1"/>
  <c r="CV89" i="29"/>
  <c r="CV601" i="29" s="1"/>
  <c r="CU89" i="29"/>
  <c r="CU601" i="29" s="1"/>
  <c r="CT89" i="29"/>
  <c r="CS89" i="29"/>
  <c r="CR89" i="29"/>
  <c r="CR601" i="29" s="1"/>
  <c r="CQ89" i="29"/>
  <c r="CQ601" i="29" s="1"/>
  <c r="CP89" i="29"/>
  <c r="CP601" i="29" s="1"/>
  <c r="CO89" i="29"/>
  <c r="CO601" i="29" s="1"/>
  <c r="CS601" i="29" s="1"/>
  <c r="CM89" i="29"/>
  <c r="CL89" i="29"/>
  <c r="CK89" i="29"/>
  <c r="CK601" i="29" s="1"/>
  <c r="CJ89" i="29"/>
  <c r="CJ601" i="29" s="1"/>
  <c r="CH89" i="29"/>
  <c r="CH601" i="29" s="1"/>
  <c r="CG89" i="29"/>
  <c r="CG601" i="29" s="1"/>
  <c r="CF89" i="29"/>
  <c r="CF601" i="29" s="1"/>
  <c r="CE89" i="29"/>
  <c r="CE601" i="29" s="1"/>
  <c r="CI601" i="29" s="1"/>
  <c r="CD89" i="29"/>
  <c r="CC89" i="29"/>
  <c r="CC601" i="29" s="1"/>
  <c r="CB89" i="29"/>
  <c r="CB601" i="29" s="1"/>
  <c r="CA89" i="29"/>
  <c r="CA601" i="29" s="1"/>
  <c r="BZ89" i="29"/>
  <c r="BZ601" i="29" s="1"/>
  <c r="BX89" i="29"/>
  <c r="BX601" i="29" s="1"/>
  <c r="BW89" i="29"/>
  <c r="BW601" i="29" s="1"/>
  <c r="BV89" i="29"/>
  <c r="BU89" i="29"/>
  <c r="BU601" i="29" s="1"/>
  <c r="BT89" i="29"/>
  <c r="BS89" i="29"/>
  <c r="BS601" i="29" s="1"/>
  <c r="BR89" i="29"/>
  <c r="BR601" i="29" s="1"/>
  <c r="BQ89" i="29"/>
  <c r="BQ601" i="29" s="1"/>
  <c r="BP89" i="29"/>
  <c r="BP601" i="29" s="1"/>
  <c r="BT601" i="29" s="1"/>
  <c r="BO89" i="29"/>
  <c r="BN89" i="29"/>
  <c r="BM89" i="29"/>
  <c r="BM601" i="29" s="1"/>
  <c r="BL89" i="29"/>
  <c r="BL601" i="29" s="1"/>
  <c r="BK89" i="29"/>
  <c r="BK601" i="29" s="1"/>
  <c r="BI89" i="29"/>
  <c r="BI601" i="29" s="1"/>
  <c r="BH89" i="29"/>
  <c r="BH601" i="29" s="1"/>
  <c r="BG89" i="29"/>
  <c r="BG601" i="29" s="1"/>
  <c r="BF89" i="29"/>
  <c r="BE89" i="29"/>
  <c r="BD89" i="29"/>
  <c r="BD601" i="29" s="1"/>
  <c r="BC89" i="29"/>
  <c r="BC601" i="29" s="1"/>
  <c r="BB89" i="29"/>
  <c r="BB601" i="29" s="1"/>
  <c r="BA89" i="29"/>
  <c r="BA601" i="29" s="1"/>
  <c r="BE601" i="29" s="1"/>
  <c r="AY89" i="29"/>
  <c r="AX89" i="29"/>
  <c r="AW89" i="29"/>
  <c r="AW601" i="29" s="1"/>
  <c r="AV89" i="29"/>
  <c r="AV601" i="29" s="1"/>
  <c r="AT89" i="29"/>
  <c r="AT601" i="29" s="1"/>
  <c r="AS89" i="29"/>
  <c r="AS601" i="29" s="1"/>
  <c r="AR89" i="29"/>
  <c r="AR601" i="29" s="1"/>
  <c r="AQ89" i="29"/>
  <c r="AQ601" i="29" s="1"/>
  <c r="AU601" i="29" s="1"/>
  <c r="AO89" i="29"/>
  <c r="AO601" i="29" s="1"/>
  <c r="AN89" i="29"/>
  <c r="AN601" i="29" s="1"/>
  <c r="AM89" i="29"/>
  <c r="AM601" i="29" s="1"/>
  <c r="AL89" i="29"/>
  <c r="AL601" i="29" s="1"/>
  <c r="AJ89" i="29"/>
  <c r="AJ601" i="29" s="1"/>
  <c r="AI89" i="29"/>
  <c r="AI601" i="29" s="1"/>
  <c r="AH89" i="29"/>
  <c r="AG89" i="29"/>
  <c r="AG601" i="29" s="1"/>
  <c r="AF89" i="29"/>
  <c r="AE89" i="29"/>
  <c r="AE601" i="29" s="1"/>
  <c r="AD89" i="29"/>
  <c r="AD601" i="29" s="1"/>
  <c r="AC89" i="29"/>
  <c r="AC601" i="29" s="1"/>
  <c r="AB89" i="29"/>
  <c r="AB601" i="29" s="1"/>
  <c r="AF601" i="29" s="1"/>
  <c r="Z89" i="29"/>
  <c r="AA89" i="29" s="1"/>
  <c r="Y89" i="29"/>
  <c r="X89" i="29"/>
  <c r="W89" i="29"/>
  <c r="U89" i="29"/>
  <c r="T89" i="29"/>
  <c r="S89" i="29"/>
  <c r="R89" i="29"/>
  <c r="Q89" i="29"/>
  <c r="P89" i="29"/>
  <c r="O89" i="29"/>
  <c r="N89" i="29"/>
  <c r="M89" i="29"/>
  <c r="K89" i="29"/>
  <c r="J89" i="29"/>
  <c r="I89" i="29"/>
  <c r="H89" i="29"/>
  <c r="F89" i="29"/>
  <c r="E89" i="29"/>
  <c r="D89" i="29"/>
  <c r="C89" i="29"/>
  <c r="DD88" i="29"/>
  <c r="DC88" i="29"/>
  <c r="DB88" i="29"/>
  <c r="DB600" i="29" s="1"/>
  <c r="DA88" i="29"/>
  <c r="DA600" i="29" s="1"/>
  <c r="CZ88" i="29"/>
  <c r="CZ600" i="29" s="1"/>
  <c r="CY88" i="29"/>
  <c r="CY600" i="29" s="1"/>
  <c r="DC600" i="29" s="1"/>
  <c r="CW88" i="29"/>
  <c r="CV88" i="29"/>
  <c r="CU88" i="29"/>
  <c r="CT88" i="29"/>
  <c r="CT600" i="29" s="1"/>
  <c r="CR88" i="29"/>
  <c r="CR600" i="29" s="1"/>
  <c r="CQ88" i="29"/>
  <c r="CQ600" i="29" s="1"/>
  <c r="CP88" i="29"/>
  <c r="CP600" i="29" s="1"/>
  <c r="CO88" i="29"/>
  <c r="CN88" i="29"/>
  <c r="CM88" i="29"/>
  <c r="CL88" i="29"/>
  <c r="CL600" i="29" s="1"/>
  <c r="CK88" i="29"/>
  <c r="CK600" i="29" s="1"/>
  <c r="CJ88" i="29"/>
  <c r="CJ600" i="29" s="1"/>
  <c r="CH88" i="29"/>
  <c r="CH600" i="29" s="1"/>
  <c r="CG88" i="29"/>
  <c r="CF88" i="29"/>
  <c r="CE88" i="29"/>
  <c r="CD88" i="29"/>
  <c r="CC88" i="29"/>
  <c r="CC600" i="29" s="1"/>
  <c r="CB88" i="29"/>
  <c r="CB600" i="29" s="1"/>
  <c r="CA88" i="29"/>
  <c r="CA600" i="29" s="1"/>
  <c r="BZ88" i="29"/>
  <c r="BZ600" i="29" s="1"/>
  <c r="CD600" i="29" s="1"/>
  <c r="BX88" i="29"/>
  <c r="BW88" i="29"/>
  <c r="BV88" i="29"/>
  <c r="BV600" i="29" s="1"/>
  <c r="BU88" i="29"/>
  <c r="BU600" i="29" s="1"/>
  <c r="BS88" i="29"/>
  <c r="BS600" i="29" s="1"/>
  <c r="BR88" i="29"/>
  <c r="BR600" i="29" s="1"/>
  <c r="BQ88" i="29"/>
  <c r="BP88" i="29"/>
  <c r="BO88" i="29"/>
  <c r="BN88" i="29"/>
  <c r="BN600" i="29" s="1"/>
  <c r="BM88" i="29"/>
  <c r="BM600" i="29" s="1"/>
  <c r="BL88" i="29"/>
  <c r="BL600" i="29" s="1"/>
  <c r="BK88" i="29"/>
  <c r="BK600" i="29" s="1"/>
  <c r="BO600" i="29" s="1"/>
  <c r="BI88" i="29"/>
  <c r="BH88" i="29"/>
  <c r="BG88" i="29"/>
  <c r="BF88" i="29"/>
  <c r="BF600" i="29" s="1"/>
  <c r="BD88" i="29"/>
  <c r="BD600" i="29" s="1"/>
  <c r="BC88" i="29"/>
  <c r="BC600" i="29" s="1"/>
  <c r="BB88" i="29"/>
  <c r="BB600" i="29" s="1"/>
  <c r="BA88" i="29"/>
  <c r="AY88" i="29"/>
  <c r="AZ88" i="29" s="1"/>
  <c r="AX88" i="29"/>
  <c r="AX600" i="29" s="1"/>
  <c r="AW88" i="29"/>
  <c r="AW600" i="29" s="1"/>
  <c r="AV88" i="29"/>
  <c r="AV600" i="29" s="1"/>
  <c r="AT88" i="29"/>
  <c r="AT600" i="29" s="1"/>
  <c r="AS88" i="29"/>
  <c r="AR88" i="29"/>
  <c r="AQ88" i="29"/>
  <c r="AP88" i="29"/>
  <c r="AO88" i="29"/>
  <c r="AO600" i="29" s="1"/>
  <c r="AN88" i="29"/>
  <c r="AN600" i="29" s="1"/>
  <c r="AM88" i="29"/>
  <c r="AM600" i="29" s="1"/>
  <c r="AL88" i="29"/>
  <c r="AL600" i="29" s="1"/>
  <c r="AP600" i="29" s="1"/>
  <c r="AK88" i="29"/>
  <c r="AJ88" i="29"/>
  <c r="AI88" i="29"/>
  <c r="AH88" i="29"/>
  <c r="AH600" i="29" s="1"/>
  <c r="AG88" i="29"/>
  <c r="AG600" i="29" s="1"/>
  <c r="AE88" i="29"/>
  <c r="AE600" i="29" s="1"/>
  <c r="AD88" i="29"/>
  <c r="AD600" i="29" s="1"/>
  <c r="AC88" i="29"/>
  <c r="AB88" i="29"/>
  <c r="AA88" i="29"/>
  <c r="Z88" i="29"/>
  <c r="Y88" i="29"/>
  <c r="X88" i="29"/>
  <c r="W88" i="29"/>
  <c r="U88" i="29"/>
  <c r="T88" i="29"/>
  <c r="S88" i="29"/>
  <c r="R88" i="29"/>
  <c r="P88" i="29"/>
  <c r="O88" i="29"/>
  <c r="N88" i="29"/>
  <c r="M88" i="29"/>
  <c r="L88" i="29"/>
  <c r="K88" i="29"/>
  <c r="J88" i="29"/>
  <c r="I88" i="29"/>
  <c r="H88" i="29"/>
  <c r="F88" i="29"/>
  <c r="E88" i="29"/>
  <c r="D88" i="29"/>
  <c r="C88" i="29"/>
  <c r="BR86" i="29"/>
  <c r="BQ86" i="29"/>
  <c r="AT86" i="29"/>
  <c r="W86" i="29"/>
  <c r="F86" i="29"/>
  <c r="F597" i="29" s="1"/>
  <c r="E86" i="29"/>
  <c r="E597" i="29" s="1"/>
  <c r="DD85" i="29"/>
  <c r="DB85" i="29"/>
  <c r="DB596" i="29" s="1"/>
  <c r="DA85" i="29"/>
  <c r="DA596" i="29" s="1"/>
  <c r="CZ85" i="29"/>
  <c r="CZ596" i="29" s="1"/>
  <c r="CY85" i="29"/>
  <c r="CW85" i="29"/>
  <c r="CW596" i="29" s="1"/>
  <c r="CV85" i="29"/>
  <c r="CV596" i="29" s="1"/>
  <c r="CU85" i="29"/>
  <c r="CU596" i="29" s="1"/>
  <c r="CT85" i="29"/>
  <c r="CT596" i="29" s="1"/>
  <c r="CX596" i="29" s="1"/>
  <c r="CR85" i="29"/>
  <c r="CR596" i="29" s="1"/>
  <c r="CQ85" i="29"/>
  <c r="CQ596" i="29" s="1"/>
  <c r="CP85" i="29"/>
  <c r="CP596" i="29" s="1"/>
  <c r="CO85" i="29"/>
  <c r="CO596" i="29" s="1"/>
  <c r="CM85" i="29"/>
  <c r="CM596" i="29" s="1"/>
  <c r="CL85" i="29"/>
  <c r="CL596" i="29" s="1"/>
  <c r="CK85" i="29"/>
  <c r="CK596" i="29" s="1"/>
  <c r="CJ85" i="29"/>
  <c r="CI85" i="29"/>
  <c r="CH85" i="29"/>
  <c r="CH596" i="29" s="1"/>
  <c r="CG85" i="29"/>
  <c r="CG596" i="29" s="1"/>
  <c r="CF85" i="29"/>
  <c r="CF596" i="29" s="1"/>
  <c r="CE85" i="29"/>
  <c r="CE596" i="29" s="1"/>
  <c r="CI596" i="29" s="1"/>
  <c r="CC85" i="29"/>
  <c r="CC596" i="29" s="1"/>
  <c r="CB85" i="29"/>
  <c r="CB596" i="29" s="1"/>
  <c r="CA85" i="29"/>
  <c r="BZ85" i="29"/>
  <c r="BZ596" i="29" s="1"/>
  <c r="BX85" i="29"/>
  <c r="BX596" i="29" s="1"/>
  <c r="BW85" i="29"/>
  <c r="BW596" i="29" s="1"/>
  <c r="BV85" i="29"/>
  <c r="BV596" i="29" s="1"/>
  <c r="BU85" i="29"/>
  <c r="BT85" i="29"/>
  <c r="BS85" i="29"/>
  <c r="BS596" i="29" s="1"/>
  <c r="BR85" i="29"/>
  <c r="BR596" i="29" s="1"/>
  <c r="BQ85" i="29"/>
  <c r="BQ596" i="29" s="1"/>
  <c r="BP85" i="29"/>
  <c r="BP596" i="29" s="1"/>
  <c r="BN85" i="29"/>
  <c r="BN596" i="29" s="1"/>
  <c r="BM85" i="29"/>
  <c r="BM596" i="29" s="1"/>
  <c r="BL85" i="29"/>
  <c r="BL596" i="29" s="1"/>
  <c r="BK85" i="29"/>
  <c r="BI85" i="29"/>
  <c r="BI596" i="29" s="1"/>
  <c r="BH85" i="29"/>
  <c r="BH596" i="29" s="1"/>
  <c r="BG85" i="29"/>
  <c r="BG596" i="29" s="1"/>
  <c r="BF85" i="29"/>
  <c r="BF596" i="29" s="1"/>
  <c r="BJ596" i="29" s="1"/>
  <c r="BD85" i="29"/>
  <c r="BD596" i="29" s="1"/>
  <c r="BC85" i="29"/>
  <c r="BC596" i="29" s="1"/>
  <c r="BB85" i="29"/>
  <c r="BB596" i="29" s="1"/>
  <c r="BA85" i="29"/>
  <c r="BA596" i="29" s="1"/>
  <c r="AY85" i="29"/>
  <c r="AY596" i="29" s="1"/>
  <c r="AX85" i="29"/>
  <c r="AX596" i="29" s="1"/>
  <c r="AW85" i="29"/>
  <c r="AW596" i="29" s="1"/>
  <c r="AV85" i="29"/>
  <c r="AU85" i="29"/>
  <c r="AT85" i="29"/>
  <c r="AT596" i="29" s="1"/>
  <c r="AS85" i="29"/>
  <c r="AS596" i="29" s="1"/>
  <c r="AR85" i="29"/>
  <c r="AR596" i="29" s="1"/>
  <c r="AQ85" i="29"/>
  <c r="AQ596" i="29" s="1"/>
  <c r="AU596" i="29" s="1"/>
  <c r="AO85" i="29"/>
  <c r="AO596" i="29" s="1"/>
  <c r="AN85" i="29"/>
  <c r="AN596" i="29" s="1"/>
  <c r="AM85" i="29"/>
  <c r="AL85" i="29"/>
  <c r="AL596" i="29" s="1"/>
  <c r="AJ85" i="29"/>
  <c r="AJ596" i="29" s="1"/>
  <c r="AI85" i="29"/>
  <c r="AI596" i="29" s="1"/>
  <c r="AH85" i="29"/>
  <c r="AH596" i="29" s="1"/>
  <c r="AG85" i="29"/>
  <c r="AF85" i="29"/>
  <c r="AE85" i="29"/>
  <c r="AE596" i="29" s="1"/>
  <c r="AD85" i="29"/>
  <c r="AD596" i="29" s="1"/>
  <c r="AC85" i="29"/>
  <c r="AC596" i="29" s="1"/>
  <c r="AB85" i="29"/>
  <c r="AB596" i="29" s="1"/>
  <c r="Z85" i="29"/>
  <c r="Y85" i="29"/>
  <c r="X85" i="29"/>
  <c r="W85" i="29"/>
  <c r="U85" i="29"/>
  <c r="T85" i="29"/>
  <c r="S85" i="29"/>
  <c r="R85" i="29"/>
  <c r="Q85" i="29"/>
  <c r="P85" i="29"/>
  <c r="O85" i="29"/>
  <c r="N85" i="29"/>
  <c r="M85" i="29"/>
  <c r="K85" i="29"/>
  <c r="J85" i="29"/>
  <c r="I85" i="29"/>
  <c r="H85" i="29"/>
  <c r="G85" i="29"/>
  <c r="F85" i="29"/>
  <c r="E85" i="29"/>
  <c r="D85" i="29"/>
  <c r="C85" i="29"/>
  <c r="DD84" i="29"/>
  <c r="DB84" i="29"/>
  <c r="DB595" i="29" s="1"/>
  <c r="DA84" i="29"/>
  <c r="DA595" i="29" s="1"/>
  <c r="CZ84" i="29"/>
  <c r="CZ595" i="29" s="1"/>
  <c r="CY84" i="29"/>
  <c r="CY595" i="29" s="1"/>
  <c r="CW84" i="29"/>
  <c r="CW595" i="29" s="1"/>
  <c r="CV84" i="29"/>
  <c r="CV595" i="29" s="1"/>
  <c r="CU84" i="29"/>
  <c r="CU595" i="29" s="1"/>
  <c r="CT84" i="29"/>
  <c r="CS84" i="29"/>
  <c r="CR84" i="29"/>
  <c r="CR595" i="29" s="1"/>
  <c r="CQ84" i="29"/>
  <c r="CQ595" i="29" s="1"/>
  <c r="CP84" i="29"/>
  <c r="CP595" i="29" s="1"/>
  <c r="CO84" i="29"/>
  <c r="CO595" i="29" s="1"/>
  <c r="CS595" i="29" s="1"/>
  <c r="CM84" i="29"/>
  <c r="CM595" i="29" s="1"/>
  <c r="CL84" i="29"/>
  <c r="CL595" i="29" s="1"/>
  <c r="CK84" i="29"/>
  <c r="CJ84" i="29"/>
  <c r="CJ595" i="29" s="1"/>
  <c r="CH84" i="29"/>
  <c r="CH595" i="29" s="1"/>
  <c r="CG84" i="29"/>
  <c r="CG595" i="29" s="1"/>
  <c r="CF84" i="29"/>
  <c r="CF595" i="29" s="1"/>
  <c r="CE84" i="29"/>
  <c r="CC84" i="29"/>
  <c r="CC595" i="29" s="1"/>
  <c r="CB84" i="29"/>
  <c r="CB595" i="29" s="1"/>
  <c r="CA84" i="29"/>
  <c r="CA595" i="29" s="1"/>
  <c r="BZ84" i="29"/>
  <c r="BZ595" i="29" s="1"/>
  <c r="BX84" i="29"/>
  <c r="BX595" i="29" s="1"/>
  <c r="BW84" i="29"/>
  <c r="BW595" i="29" s="1"/>
  <c r="BV84" i="29"/>
  <c r="BV595" i="29" s="1"/>
  <c r="BU84" i="29"/>
  <c r="BS84" i="29"/>
  <c r="BS595" i="29" s="1"/>
  <c r="BR84" i="29"/>
  <c r="BR595" i="29" s="1"/>
  <c r="BQ84" i="29"/>
  <c r="BQ595" i="29" s="1"/>
  <c r="BP84" i="29"/>
  <c r="BP595" i="29" s="1"/>
  <c r="BT595" i="29" s="1"/>
  <c r="BN84" i="29"/>
  <c r="BN595" i="29" s="1"/>
  <c r="BM84" i="29"/>
  <c r="BM595" i="29" s="1"/>
  <c r="BL84" i="29"/>
  <c r="BL595" i="29" s="1"/>
  <c r="BK84" i="29"/>
  <c r="BK595" i="29" s="1"/>
  <c r="BI84" i="29"/>
  <c r="BI595" i="29" s="1"/>
  <c r="BH84" i="29"/>
  <c r="BH595" i="29" s="1"/>
  <c r="BG84" i="29"/>
  <c r="BG595" i="29" s="1"/>
  <c r="BF84" i="29"/>
  <c r="BE84" i="29"/>
  <c r="BD84" i="29"/>
  <c r="BD595" i="29" s="1"/>
  <c r="BC84" i="29"/>
  <c r="BC595" i="29" s="1"/>
  <c r="BB84" i="29"/>
  <c r="BB595" i="29" s="1"/>
  <c r="BA84" i="29"/>
  <c r="BA595" i="29" s="1"/>
  <c r="BE595" i="29" s="1"/>
  <c r="AY84" i="29"/>
  <c r="AY595" i="29" s="1"/>
  <c r="AX84" i="29"/>
  <c r="AX595" i="29" s="1"/>
  <c r="AW84" i="29"/>
  <c r="AV84" i="29"/>
  <c r="AV595" i="29" s="1"/>
  <c r="AT84" i="29"/>
  <c r="AT595" i="29" s="1"/>
  <c r="AS84" i="29"/>
  <c r="AS595" i="29" s="1"/>
  <c r="AR84" i="29"/>
  <c r="AR595" i="29" s="1"/>
  <c r="AQ84" i="29"/>
  <c r="AP84" i="29"/>
  <c r="AO84" i="29"/>
  <c r="AO595" i="29" s="1"/>
  <c r="AN84" i="29"/>
  <c r="AN595" i="29" s="1"/>
  <c r="AM84" i="29"/>
  <c r="AM595" i="29" s="1"/>
  <c r="AL84" i="29"/>
  <c r="AL595" i="29" s="1"/>
  <c r="AJ84" i="29"/>
  <c r="AJ595" i="29" s="1"/>
  <c r="AI84" i="29"/>
  <c r="AI595" i="29" s="1"/>
  <c r="AH84" i="29"/>
  <c r="AH595" i="29" s="1"/>
  <c r="AG84" i="29"/>
  <c r="AE84" i="29"/>
  <c r="AE595" i="29" s="1"/>
  <c r="AD84" i="29"/>
  <c r="AD595" i="29" s="1"/>
  <c r="AC84" i="29"/>
  <c r="AC595" i="29" s="1"/>
  <c r="AB84" i="29"/>
  <c r="AB595" i="29" s="1"/>
  <c r="AF595" i="29" s="1"/>
  <c r="Z84" i="29"/>
  <c r="Y84" i="29"/>
  <c r="X84" i="29"/>
  <c r="W84" i="29"/>
  <c r="U84" i="29"/>
  <c r="T84" i="29"/>
  <c r="S84" i="29"/>
  <c r="R84" i="29"/>
  <c r="Q84" i="29"/>
  <c r="P84" i="29"/>
  <c r="O84" i="29"/>
  <c r="N84" i="29"/>
  <c r="M84" i="29"/>
  <c r="K84" i="29"/>
  <c r="J84" i="29"/>
  <c r="I84" i="29"/>
  <c r="H84" i="29"/>
  <c r="F84" i="29"/>
  <c r="E84" i="29"/>
  <c r="D84" i="29"/>
  <c r="C84" i="29"/>
  <c r="DD83" i="29"/>
  <c r="DC83" i="29"/>
  <c r="DB83" i="29"/>
  <c r="DB594" i="29" s="1"/>
  <c r="DA83" i="29"/>
  <c r="DA594" i="29" s="1"/>
  <c r="CZ83" i="29"/>
  <c r="CZ594" i="29" s="1"/>
  <c r="CY83" i="29"/>
  <c r="CY594" i="29" s="1"/>
  <c r="DC594" i="29" s="1"/>
  <c r="CW83" i="29"/>
  <c r="CW594" i="29" s="1"/>
  <c r="CV83" i="29"/>
  <c r="CV594" i="29" s="1"/>
  <c r="CU83" i="29"/>
  <c r="CT83" i="29"/>
  <c r="CT594" i="29" s="1"/>
  <c r="CR83" i="29"/>
  <c r="CR594" i="29" s="1"/>
  <c r="CQ83" i="29"/>
  <c r="CQ594" i="29" s="1"/>
  <c r="CP83" i="29"/>
  <c r="CP594" i="29" s="1"/>
  <c r="CO83" i="29"/>
  <c r="CN83" i="29"/>
  <c r="CM83" i="29"/>
  <c r="CM594" i="29" s="1"/>
  <c r="CL83" i="29"/>
  <c r="CL594" i="29" s="1"/>
  <c r="CK83" i="29"/>
  <c r="CK594" i="29" s="1"/>
  <c r="CJ83" i="29"/>
  <c r="CJ594" i="29" s="1"/>
  <c r="CH83" i="29"/>
  <c r="CH594" i="29" s="1"/>
  <c r="CG83" i="29"/>
  <c r="CG594" i="29" s="1"/>
  <c r="CF83" i="29"/>
  <c r="CF594" i="29" s="1"/>
  <c r="CE83" i="29"/>
  <c r="CC83" i="29"/>
  <c r="CC594" i="29" s="1"/>
  <c r="CB83" i="29"/>
  <c r="CB594" i="29" s="1"/>
  <c r="CA83" i="29"/>
  <c r="CA594" i="29" s="1"/>
  <c r="BZ83" i="29"/>
  <c r="BZ594" i="29" s="1"/>
  <c r="CD594" i="29" s="1"/>
  <c r="BX83" i="29"/>
  <c r="BX594" i="29" s="1"/>
  <c r="BW83" i="29"/>
  <c r="BW594" i="29" s="1"/>
  <c r="BV83" i="29"/>
  <c r="BV594" i="29" s="1"/>
  <c r="BU83" i="29"/>
  <c r="BU594" i="29" s="1"/>
  <c r="BS83" i="29"/>
  <c r="BS594" i="29" s="1"/>
  <c r="BR83" i="29"/>
  <c r="BR594" i="29" s="1"/>
  <c r="BQ83" i="29"/>
  <c r="BQ594" i="29" s="1"/>
  <c r="BP83" i="29"/>
  <c r="BO83" i="29"/>
  <c r="BN83" i="29"/>
  <c r="BN594" i="29" s="1"/>
  <c r="BM83" i="29"/>
  <c r="BM594" i="29" s="1"/>
  <c r="BL83" i="29"/>
  <c r="BL594" i="29" s="1"/>
  <c r="BK83" i="29"/>
  <c r="BK594" i="29" s="1"/>
  <c r="BO594" i="29" s="1"/>
  <c r="BI83" i="29"/>
  <c r="BI594" i="29" s="1"/>
  <c r="BH83" i="29"/>
  <c r="BH594" i="29" s="1"/>
  <c r="BG83" i="29"/>
  <c r="BF83" i="29"/>
  <c r="BF594" i="29" s="1"/>
  <c r="BD83" i="29"/>
  <c r="BD594" i="29" s="1"/>
  <c r="BC83" i="29"/>
  <c r="BC594" i="29" s="1"/>
  <c r="BB83" i="29"/>
  <c r="BB594" i="29" s="1"/>
  <c r="BA83" i="29"/>
  <c r="AY83" i="29"/>
  <c r="AY594" i="29" s="1"/>
  <c r="AX83" i="29"/>
  <c r="AX594" i="29" s="1"/>
  <c r="AW83" i="29"/>
  <c r="AW594" i="29" s="1"/>
  <c r="AV83" i="29"/>
  <c r="AV594" i="29" s="1"/>
  <c r="AT83" i="29"/>
  <c r="AT594" i="29" s="1"/>
  <c r="AS83" i="29"/>
  <c r="AS594" i="29" s="1"/>
  <c r="AR83" i="29"/>
  <c r="AR594" i="29" s="1"/>
  <c r="AQ83" i="29"/>
  <c r="AO83" i="29"/>
  <c r="AO594" i="29" s="1"/>
  <c r="AN83" i="29"/>
  <c r="AN594" i="29" s="1"/>
  <c r="AM83" i="29"/>
  <c r="AM594" i="29" s="1"/>
  <c r="AL83" i="29"/>
  <c r="AL594" i="29" s="1"/>
  <c r="AP594" i="29" s="1"/>
  <c r="AJ83" i="29"/>
  <c r="AJ594" i="29" s="1"/>
  <c r="AI83" i="29"/>
  <c r="AI594" i="29" s="1"/>
  <c r="AH83" i="29"/>
  <c r="AH594" i="29" s="1"/>
  <c r="AG83" i="29"/>
  <c r="AG594" i="29" s="1"/>
  <c r="AE83" i="29"/>
  <c r="AE594" i="29" s="1"/>
  <c r="AD83" i="29"/>
  <c r="AD594" i="29" s="1"/>
  <c r="AC83" i="29"/>
  <c r="AC594" i="29" s="1"/>
  <c r="AB83" i="29"/>
  <c r="AA83" i="29"/>
  <c r="Z83" i="29"/>
  <c r="Y83" i="29"/>
  <c r="X83" i="29"/>
  <c r="W83" i="29"/>
  <c r="U83" i="29"/>
  <c r="T83" i="29"/>
  <c r="S83" i="29"/>
  <c r="R83" i="29"/>
  <c r="P83" i="29"/>
  <c r="O83" i="29"/>
  <c r="N83" i="29"/>
  <c r="M83" i="29"/>
  <c r="K83" i="29"/>
  <c r="J83" i="29"/>
  <c r="I83" i="29"/>
  <c r="H83" i="29"/>
  <c r="F83" i="29"/>
  <c r="E83" i="29"/>
  <c r="D83" i="29"/>
  <c r="C83" i="29"/>
  <c r="DD82" i="29"/>
  <c r="DB82" i="29"/>
  <c r="DB593" i="29" s="1"/>
  <c r="DA82" i="29"/>
  <c r="DA593" i="29" s="1"/>
  <c r="CZ82" i="29"/>
  <c r="CZ593" i="29" s="1"/>
  <c r="CY82" i="29"/>
  <c r="CW82" i="29"/>
  <c r="CW593" i="29" s="1"/>
  <c r="CV82" i="29"/>
  <c r="CV593" i="29" s="1"/>
  <c r="CU82" i="29"/>
  <c r="CU593" i="29" s="1"/>
  <c r="CT82" i="29"/>
  <c r="CT593" i="29" s="1"/>
  <c r="CR82" i="29"/>
  <c r="CR593" i="29" s="1"/>
  <c r="CQ82" i="29"/>
  <c r="CQ593" i="29" s="1"/>
  <c r="CP82" i="29"/>
  <c r="CP593" i="29" s="1"/>
  <c r="CO82" i="29"/>
  <c r="CM82" i="29"/>
  <c r="CM593" i="29" s="1"/>
  <c r="CL82" i="29"/>
  <c r="CL593" i="29" s="1"/>
  <c r="CK82" i="29"/>
  <c r="CK593" i="29" s="1"/>
  <c r="CJ82" i="29"/>
  <c r="CJ593" i="29" s="1"/>
  <c r="CN593" i="29" s="1"/>
  <c r="CH82" i="29"/>
  <c r="CH593" i="29" s="1"/>
  <c r="CG82" i="29"/>
  <c r="CG593" i="29" s="1"/>
  <c r="CF82" i="29"/>
  <c r="CF593" i="29" s="1"/>
  <c r="CE82" i="29"/>
  <c r="CE593" i="29" s="1"/>
  <c r="CC82" i="29"/>
  <c r="CC593" i="29" s="1"/>
  <c r="CB82" i="29"/>
  <c r="CB593" i="29" s="1"/>
  <c r="CA82" i="29"/>
  <c r="CA593" i="29" s="1"/>
  <c r="BZ82" i="29"/>
  <c r="BY82" i="29"/>
  <c r="BX82" i="29"/>
  <c r="BX593" i="29" s="1"/>
  <c r="BW82" i="29"/>
  <c r="BW593" i="29" s="1"/>
  <c r="BV82" i="29"/>
  <c r="BV593" i="29" s="1"/>
  <c r="BU82" i="29"/>
  <c r="BU593" i="29" s="1"/>
  <c r="BY593" i="29" s="1"/>
  <c r="BS82" i="29"/>
  <c r="BS593" i="29" s="1"/>
  <c r="BR82" i="29"/>
  <c r="BR593" i="29" s="1"/>
  <c r="BQ82" i="29"/>
  <c r="BP82" i="29"/>
  <c r="BP593" i="29" s="1"/>
  <c r="BN82" i="29"/>
  <c r="BN593" i="29" s="1"/>
  <c r="BM82" i="29"/>
  <c r="BM593" i="29" s="1"/>
  <c r="BL82" i="29"/>
  <c r="BL593" i="29" s="1"/>
  <c r="BK82" i="29"/>
  <c r="BJ82" i="29"/>
  <c r="BI82" i="29"/>
  <c r="BI593" i="29" s="1"/>
  <c r="BH82" i="29"/>
  <c r="BH593" i="29" s="1"/>
  <c r="BG82" i="29"/>
  <c r="BG593" i="29" s="1"/>
  <c r="BF82" i="29"/>
  <c r="BF593" i="29" s="1"/>
  <c r="BD82" i="29"/>
  <c r="BD593" i="29" s="1"/>
  <c r="BC82" i="29"/>
  <c r="BC593" i="29" s="1"/>
  <c r="BB82" i="29"/>
  <c r="BB593" i="29" s="1"/>
  <c r="BA82" i="29"/>
  <c r="AY82" i="29"/>
  <c r="AY593" i="29" s="1"/>
  <c r="AX82" i="29"/>
  <c r="AX593" i="29" s="1"/>
  <c r="AW82" i="29"/>
  <c r="AW593" i="29" s="1"/>
  <c r="AV82" i="29"/>
  <c r="AV593" i="29" s="1"/>
  <c r="AZ593" i="29" s="1"/>
  <c r="AT82" i="29"/>
  <c r="AT593" i="29" s="1"/>
  <c r="AS82" i="29"/>
  <c r="AS593" i="29" s="1"/>
  <c r="AR82" i="29"/>
  <c r="AR593" i="29" s="1"/>
  <c r="AQ82" i="29"/>
  <c r="AQ593" i="29" s="1"/>
  <c r="AO82" i="29"/>
  <c r="AO593" i="29" s="1"/>
  <c r="AN82" i="29"/>
  <c r="AN593" i="29" s="1"/>
  <c r="AM82" i="29"/>
  <c r="AM593" i="29" s="1"/>
  <c r="AL82" i="29"/>
  <c r="AK82" i="29"/>
  <c r="AJ82" i="29"/>
  <c r="AJ593" i="29" s="1"/>
  <c r="AI82" i="29"/>
  <c r="AI593" i="29" s="1"/>
  <c r="AH82" i="29"/>
  <c r="AH593" i="29" s="1"/>
  <c r="AG82" i="29"/>
  <c r="AG593" i="29" s="1"/>
  <c r="AK593" i="29" s="1"/>
  <c r="AE82" i="29"/>
  <c r="AE593" i="29" s="1"/>
  <c r="AD82" i="29"/>
  <c r="AD593" i="29" s="1"/>
  <c r="AC82" i="29"/>
  <c r="AB82" i="29"/>
  <c r="AB593" i="29" s="1"/>
  <c r="Z82" i="29"/>
  <c r="Y82" i="29"/>
  <c r="X82" i="29"/>
  <c r="W82" i="29"/>
  <c r="U82" i="29"/>
  <c r="T82" i="29"/>
  <c r="S82" i="29"/>
  <c r="R82" i="29"/>
  <c r="P82" i="29"/>
  <c r="O82" i="29"/>
  <c r="N82" i="29"/>
  <c r="M82" i="29"/>
  <c r="K82" i="29"/>
  <c r="J82" i="29"/>
  <c r="I82" i="29"/>
  <c r="H82" i="29"/>
  <c r="G82" i="29"/>
  <c r="F82" i="29"/>
  <c r="E82" i="29"/>
  <c r="D82" i="29"/>
  <c r="C82" i="29"/>
  <c r="DD81" i="29"/>
  <c r="DB81" i="29"/>
  <c r="DB592" i="29" s="1"/>
  <c r="DA81" i="29"/>
  <c r="DA592" i="29" s="1"/>
  <c r="CZ81" i="29"/>
  <c r="CZ592" i="29" s="1"/>
  <c r="CY81" i="29"/>
  <c r="CW81" i="29"/>
  <c r="CW592" i="29" s="1"/>
  <c r="CV81" i="29"/>
  <c r="CV592" i="29" s="1"/>
  <c r="CU81" i="29"/>
  <c r="CU592" i="29" s="1"/>
  <c r="CT81" i="29"/>
  <c r="CT592" i="29" s="1"/>
  <c r="CX592" i="29" s="1"/>
  <c r="CR81" i="29"/>
  <c r="CR592" i="29" s="1"/>
  <c r="CQ81" i="29"/>
  <c r="CQ592" i="29" s="1"/>
  <c r="CP81" i="29"/>
  <c r="CP592" i="29" s="1"/>
  <c r="CO81" i="29"/>
  <c r="CO592" i="29" s="1"/>
  <c r="CM81" i="29"/>
  <c r="CM592" i="29" s="1"/>
  <c r="CL81" i="29"/>
  <c r="CL592" i="29" s="1"/>
  <c r="CK81" i="29"/>
  <c r="CK592" i="29" s="1"/>
  <c r="CJ81" i="29"/>
  <c r="CI81" i="29"/>
  <c r="CH81" i="29"/>
  <c r="CH592" i="29" s="1"/>
  <c r="CG81" i="29"/>
  <c r="CG592" i="29" s="1"/>
  <c r="CF81" i="29"/>
  <c r="CF592" i="29" s="1"/>
  <c r="CE81" i="29"/>
  <c r="CE592" i="29" s="1"/>
  <c r="CI592" i="29" s="1"/>
  <c r="CC81" i="29"/>
  <c r="CC592" i="29" s="1"/>
  <c r="CB81" i="29"/>
  <c r="CB592" i="29" s="1"/>
  <c r="CA81" i="29"/>
  <c r="BZ81" i="29"/>
  <c r="BZ592" i="29" s="1"/>
  <c r="BX81" i="29"/>
  <c r="BX592" i="29" s="1"/>
  <c r="BW81" i="29"/>
  <c r="BW592" i="29" s="1"/>
  <c r="BV81" i="29"/>
  <c r="BV592" i="29" s="1"/>
  <c r="BU81" i="29"/>
  <c r="BS81" i="29"/>
  <c r="BS592" i="29" s="1"/>
  <c r="BR81" i="29"/>
  <c r="BR592" i="29" s="1"/>
  <c r="BQ81" i="29"/>
  <c r="BQ592" i="29" s="1"/>
  <c r="BP81" i="29"/>
  <c r="BP592" i="29" s="1"/>
  <c r="BN81" i="29"/>
  <c r="BN592" i="29" s="1"/>
  <c r="BM81" i="29"/>
  <c r="BM592" i="29" s="1"/>
  <c r="BL81" i="29"/>
  <c r="BL592" i="29" s="1"/>
  <c r="BK81" i="29"/>
  <c r="BI81" i="29"/>
  <c r="BI592" i="29" s="1"/>
  <c r="BH81" i="29"/>
  <c r="BH592" i="29" s="1"/>
  <c r="BG81" i="29"/>
  <c r="BG592" i="29" s="1"/>
  <c r="BF81" i="29"/>
  <c r="BF592" i="29" s="1"/>
  <c r="BJ592" i="29" s="1"/>
  <c r="BD81" i="29"/>
  <c r="BD592" i="29" s="1"/>
  <c r="BC81" i="29"/>
  <c r="BC592" i="29" s="1"/>
  <c r="BB81" i="29"/>
  <c r="BB592" i="29" s="1"/>
  <c r="BA81" i="29"/>
  <c r="BA592" i="29" s="1"/>
  <c r="AY81" i="29"/>
  <c r="AY592" i="29" s="1"/>
  <c r="AX81" i="29"/>
  <c r="AX592" i="29" s="1"/>
  <c r="AW81" i="29"/>
  <c r="AW592" i="29" s="1"/>
  <c r="AV81" i="29"/>
  <c r="AU81" i="29"/>
  <c r="AT81" i="29"/>
  <c r="AT592" i="29" s="1"/>
  <c r="AS81" i="29"/>
  <c r="AS592" i="29" s="1"/>
  <c r="AR81" i="29"/>
  <c r="AR592" i="29" s="1"/>
  <c r="AQ81" i="29"/>
  <c r="AQ592" i="29" s="1"/>
  <c r="AU592" i="29" s="1"/>
  <c r="AO81" i="29"/>
  <c r="AO592" i="29" s="1"/>
  <c r="AN81" i="29"/>
  <c r="AN592" i="29" s="1"/>
  <c r="AM81" i="29"/>
  <c r="AL81" i="29"/>
  <c r="AL592" i="29" s="1"/>
  <c r="AJ81" i="29"/>
  <c r="AJ592" i="29" s="1"/>
  <c r="AI81" i="29"/>
  <c r="AI592" i="29" s="1"/>
  <c r="AH81" i="29"/>
  <c r="AH592" i="29" s="1"/>
  <c r="AG81" i="29"/>
  <c r="AE81" i="29"/>
  <c r="AE592" i="29" s="1"/>
  <c r="AD81" i="29"/>
  <c r="AD592" i="29" s="1"/>
  <c r="AC81" i="29"/>
  <c r="AC592" i="29" s="1"/>
  <c r="AB81" i="29"/>
  <c r="AB592" i="29" s="1"/>
  <c r="Z81" i="29"/>
  <c r="Y81" i="29"/>
  <c r="X81" i="29"/>
  <c r="W81" i="29"/>
  <c r="U81" i="29"/>
  <c r="T81" i="29"/>
  <c r="S81" i="29"/>
  <c r="R81" i="29"/>
  <c r="P81" i="29"/>
  <c r="O81" i="29"/>
  <c r="N81" i="29"/>
  <c r="M81" i="29"/>
  <c r="K81" i="29"/>
  <c r="J81" i="29"/>
  <c r="I81" i="29"/>
  <c r="H81" i="29"/>
  <c r="G81" i="29"/>
  <c r="F81" i="29"/>
  <c r="E81" i="29"/>
  <c r="D81" i="29"/>
  <c r="C81" i="29"/>
  <c r="DD80" i="29"/>
  <c r="DB80" i="29"/>
  <c r="DB591" i="29" s="1"/>
  <c r="DA80" i="29"/>
  <c r="DA591" i="29" s="1"/>
  <c r="CZ80" i="29"/>
  <c r="CZ591" i="29" s="1"/>
  <c r="CY80" i="29"/>
  <c r="CY591" i="29" s="1"/>
  <c r="CW80" i="29"/>
  <c r="CW591" i="29" s="1"/>
  <c r="CV80" i="29"/>
  <c r="CV591" i="29" s="1"/>
  <c r="CU80" i="29"/>
  <c r="CU591" i="29" s="1"/>
  <c r="CT80" i="29"/>
  <c r="CS80" i="29"/>
  <c r="CR80" i="29"/>
  <c r="CR591" i="29" s="1"/>
  <c r="CQ80" i="29"/>
  <c r="CQ591" i="29" s="1"/>
  <c r="CP80" i="29"/>
  <c r="CP591" i="29" s="1"/>
  <c r="CO80" i="29"/>
  <c r="CO591" i="29" s="1"/>
  <c r="CS591" i="29" s="1"/>
  <c r="CM80" i="29"/>
  <c r="CM591" i="29" s="1"/>
  <c r="CL80" i="29"/>
  <c r="CL591" i="29" s="1"/>
  <c r="CK80" i="29"/>
  <c r="CJ80" i="29"/>
  <c r="CJ591" i="29" s="1"/>
  <c r="CH80" i="29"/>
  <c r="CH591" i="29" s="1"/>
  <c r="CG80" i="29"/>
  <c r="CG591" i="29" s="1"/>
  <c r="CF80" i="29"/>
  <c r="CF591" i="29" s="1"/>
  <c r="CE80" i="29"/>
  <c r="CD80" i="29"/>
  <c r="CC80" i="29"/>
  <c r="CC591" i="29" s="1"/>
  <c r="CB80" i="29"/>
  <c r="CB591" i="29" s="1"/>
  <c r="CA80" i="29"/>
  <c r="CA591" i="29" s="1"/>
  <c r="BZ80" i="29"/>
  <c r="BZ591" i="29" s="1"/>
  <c r="BX80" i="29"/>
  <c r="BX591" i="29" s="1"/>
  <c r="BW80" i="29"/>
  <c r="BW591" i="29" s="1"/>
  <c r="BV80" i="29"/>
  <c r="BV591" i="29" s="1"/>
  <c r="BU80" i="29"/>
  <c r="BS80" i="29"/>
  <c r="BS591" i="29" s="1"/>
  <c r="BR80" i="29"/>
  <c r="BR591" i="29" s="1"/>
  <c r="BQ80" i="29"/>
  <c r="BQ591" i="29" s="1"/>
  <c r="BP80" i="29"/>
  <c r="BP591" i="29" s="1"/>
  <c r="BT591" i="29" s="1"/>
  <c r="BN80" i="29"/>
  <c r="BN591" i="29" s="1"/>
  <c r="BM80" i="29"/>
  <c r="BM591" i="29" s="1"/>
  <c r="BL80" i="29"/>
  <c r="BL591" i="29" s="1"/>
  <c r="BK80" i="29"/>
  <c r="BK591" i="29" s="1"/>
  <c r="BI80" i="29"/>
  <c r="BI591" i="29" s="1"/>
  <c r="BH80" i="29"/>
  <c r="BH591" i="29" s="1"/>
  <c r="BG80" i="29"/>
  <c r="BG591" i="29" s="1"/>
  <c r="BF80" i="29"/>
  <c r="BE80" i="29"/>
  <c r="BD80" i="29"/>
  <c r="BD591" i="29" s="1"/>
  <c r="BC80" i="29"/>
  <c r="BC591" i="29" s="1"/>
  <c r="BB80" i="29"/>
  <c r="BB591" i="29" s="1"/>
  <c r="BA80" i="29"/>
  <c r="BA591" i="29" s="1"/>
  <c r="BE591" i="29" s="1"/>
  <c r="AY80" i="29"/>
  <c r="AY591" i="29" s="1"/>
  <c r="AX80" i="29"/>
  <c r="AX591" i="29" s="1"/>
  <c r="AW80" i="29"/>
  <c r="AV80" i="29"/>
  <c r="AV591" i="29" s="1"/>
  <c r="AT80" i="29"/>
  <c r="AT591" i="29" s="1"/>
  <c r="AS80" i="29"/>
  <c r="AS591" i="29" s="1"/>
  <c r="AR80" i="29"/>
  <c r="AR591" i="29" s="1"/>
  <c r="AQ80" i="29"/>
  <c r="AO80" i="29"/>
  <c r="AO591" i="29" s="1"/>
  <c r="AN80" i="29"/>
  <c r="AN591" i="29" s="1"/>
  <c r="AM80" i="29"/>
  <c r="AM591" i="29" s="1"/>
  <c r="AL80" i="29"/>
  <c r="AL591" i="29" s="1"/>
  <c r="AJ80" i="29"/>
  <c r="AJ591" i="29" s="1"/>
  <c r="AI80" i="29"/>
  <c r="AI591" i="29" s="1"/>
  <c r="AH80" i="29"/>
  <c r="AH591" i="29" s="1"/>
  <c r="AG80" i="29"/>
  <c r="AE80" i="29"/>
  <c r="AE591" i="29" s="1"/>
  <c r="AD80" i="29"/>
  <c r="AD591" i="29" s="1"/>
  <c r="AC80" i="29"/>
  <c r="AC591" i="29" s="1"/>
  <c r="AB80" i="29"/>
  <c r="AB591" i="29" s="1"/>
  <c r="AF591" i="29" s="1"/>
  <c r="Z80" i="29"/>
  <c r="Y80" i="29"/>
  <c r="X80" i="29"/>
  <c r="W80" i="29"/>
  <c r="U80" i="29"/>
  <c r="T80" i="29"/>
  <c r="S80" i="29"/>
  <c r="R80" i="29"/>
  <c r="Q80" i="29"/>
  <c r="P80" i="29"/>
  <c r="O80" i="29"/>
  <c r="N80" i="29"/>
  <c r="M80" i="29"/>
  <c r="K80" i="29"/>
  <c r="J80" i="29"/>
  <c r="I80" i="29"/>
  <c r="H80" i="29"/>
  <c r="F80" i="29"/>
  <c r="E80" i="29"/>
  <c r="D80" i="29"/>
  <c r="C80" i="29"/>
  <c r="DD79" i="29"/>
  <c r="DC79" i="29"/>
  <c r="DB79" i="29"/>
  <c r="DB590" i="29" s="1"/>
  <c r="DA79" i="29"/>
  <c r="DA590" i="29" s="1"/>
  <c r="CZ79" i="29"/>
  <c r="CZ590" i="29" s="1"/>
  <c r="CY79" i="29"/>
  <c r="CY590" i="29" s="1"/>
  <c r="DC590" i="29" s="1"/>
  <c r="CW79" i="29"/>
  <c r="CW590" i="29" s="1"/>
  <c r="CV79" i="29"/>
  <c r="CV590" i="29" s="1"/>
  <c r="CU79" i="29"/>
  <c r="CT79" i="29"/>
  <c r="CT590" i="29" s="1"/>
  <c r="CR79" i="29"/>
  <c r="CR590" i="29" s="1"/>
  <c r="CQ79" i="29"/>
  <c r="CQ590" i="29" s="1"/>
  <c r="CP79" i="29"/>
  <c r="CP590" i="29" s="1"/>
  <c r="CO79" i="29"/>
  <c r="CM79" i="29"/>
  <c r="CM590" i="29" s="1"/>
  <c r="CL79" i="29"/>
  <c r="CL590" i="29" s="1"/>
  <c r="CK79" i="29"/>
  <c r="CK590" i="29" s="1"/>
  <c r="CJ79" i="29"/>
  <c r="CJ590" i="29" s="1"/>
  <c r="CH79" i="29"/>
  <c r="CH590" i="29" s="1"/>
  <c r="CG79" i="29"/>
  <c r="CG590" i="29" s="1"/>
  <c r="CF79" i="29"/>
  <c r="CF590" i="29" s="1"/>
  <c r="CE79" i="29"/>
  <c r="CC79" i="29"/>
  <c r="CC590" i="29" s="1"/>
  <c r="CB79" i="29"/>
  <c r="CB590" i="29" s="1"/>
  <c r="CA79" i="29"/>
  <c r="CA590" i="29" s="1"/>
  <c r="BZ79" i="29"/>
  <c r="BZ590" i="29" s="1"/>
  <c r="CD590" i="29" s="1"/>
  <c r="BX79" i="29"/>
  <c r="BX590" i="29" s="1"/>
  <c r="BW79" i="29"/>
  <c r="BW590" i="29" s="1"/>
  <c r="BV79" i="29"/>
  <c r="BV590" i="29" s="1"/>
  <c r="BU79" i="29"/>
  <c r="BU590" i="29" s="1"/>
  <c r="BS79" i="29"/>
  <c r="BS590" i="29" s="1"/>
  <c r="BR79" i="29"/>
  <c r="BR590" i="29" s="1"/>
  <c r="BQ79" i="29"/>
  <c r="BQ590" i="29" s="1"/>
  <c r="BP79" i="29"/>
  <c r="BO79" i="29"/>
  <c r="BN79" i="29"/>
  <c r="BN590" i="29" s="1"/>
  <c r="BM79" i="29"/>
  <c r="BM590" i="29" s="1"/>
  <c r="BL79" i="29"/>
  <c r="BL590" i="29" s="1"/>
  <c r="BK79" i="29"/>
  <c r="BK590" i="29" s="1"/>
  <c r="BO590" i="29" s="1"/>
  <c r="BI79" i="29"/>
  <c r="BI590" i="29" s="1"/>
  <c r="BH79" i="29"/>
  <c r="BH590" i="29" s="1"/>
  <c r="BG79" i="29"/>
  <c r="BF79" i="29"/>
  <c r="BF590" i="29" s="1"/>
  <c r="BD79" i="29"/>
  <c r="BD590" i="29" s="1"/>
  <c r="BC79" i="29"/>
  <c r="BC590" i="29" s="1"/>
  <c r="BB79" i="29"/>
  <c r="BB590" i="29" s="1"/>
  <c r="BA79" i="29"/>
  <c r="BA86" i="29" s="1"/>
  <c r="AZ79" i="29"/>
  <c r="AY79" i="29"/>
  <c r="AY590" i="29" s="1"/>
  <c r="AX79" i="29"/>
  <c r="AX590" i="29" s="1"/>
  <c r="AW79" i="29"/>
  <c r="AW590" i="29" s="1"/>
  <c r="AV79" i="29"/>
  <c r="AV590" i="29" s="1"/>
  <c r="AT79" i="29"/>
  <c r="AT590" i="29" s="1"/>
  <c r="AS79" i="29"/>
  <c r="AS590" i="29" s="1"/>
  <c r="AR79" i="29"/>
  <c r="AR590" i="29" s="1"/>
  <c r="AQ79" i="29"/>
  <c r="AO79" i="29"/>
  <c r="AO590" i="29" s="1"/>
  <c r="AN79" i="29"/>
  <c r="AN590" i="29" s="1"/>
  <c r="AM79" i="29"/>
  <c r="AM590" i="29" s="1"/>
  <c r="AL79" i="29"/>
  <c r="AL590" i="29" s="1"/>
  <c r="AP590" i="29" s="1"/>
  <c r="AJ79" i="29"/>
  <c r="AJ590" i="29" s="1"/>
  <c r="AI79" i="29"/>
  <c r="AI590" i="29" s="1"/>
  <c r="AH79" i="29"/>
  <c r="AH590" i="29" s="1"/>
  <c r="AG79" i="29"/>
  <c r="AG590" i="29" s="1"/>
  <c r="AE79" i="29"/>
  <c r="AE590" i="29" s="1"/>
  <c r="AD79" i="29"/>
  <c r="AD590" i="29" s="1"/>
  <c r="AC79" i="29"/>
  <c r="AC590" i="29" s="1"/>
  <c r="AB79" i="29"/>
  <c r="AA79" i="29"/>
  <c r="Z79" i="29"/>
  <c r="Y79" i="29"/>
  <c r="X79" i="29"/>
  <c r="W79" i="29"/>
  <c r="U79" i="29"/>
  <c r="T79" i="29"/>
  <c r="S79" i="29"/>
  <c r="R79" i="29"/>
  <c r="P79" i="29"/>
  <c r="O79" i="29"/>
  <c r="N79" i="29"/>
  <c r="M79" i="29"/>
  <c r="K79" i="29"/>
  <c r="J79" i="29"/>
  <c r="I79" i="29"/>
  <c r="H79" i="29"/>
  <c r="F79" i="29"/>
  <c r="E79" i="29"/>
  <c r="D79" i="29"/>
  <c r="C79" i="29"/>
  <c r="DD78" i="29"/>
  <c r="DB78" i="29"/>
  <c r="DB589" i="29" s="1"/>
  <c r="DA78" i="29"/>
  <c r="DA589" i="29" s="1"/>
  <c r="CZ78" i="29"/>
  <c r="CZ589" i="29" s="1"/>
  <c r="CY78" i="29"/>
  <c r="CX78" i="29"/>
  <c r="CW78" i="29"/>
  <c r="CW589" i="29" s="1"/>
  <c r="CV78" i="29"/>
  <c r="CV589" i="29" s="1"/>
  <c r="CU78" i="29"/>
  <c r="CU589" i="29" s="1"/>
  <c r="CT78" i="29"/>
  <c r="CT589" i="29" s="1"/>
  <c r="CR78" i="29"/>
  <c r="CR589" i="29" s="1"/>
  <c r="CQ78" i="29"/>
  <c r="CQ589" i="29" s="1"/>
  <c r="CP78" i="29"/>
  <c r="CP589" i="29" s="1"/>
  <c r="CO78" i="29"/>
  <c r="CM78" i="29"/>
  <c r="CM589" i="29" s="1"/>
  <c r="CL78" i="29"/>
  <c r="CL589" i="29" s="1"/>
  <c r="CK78" i="29"/>
  <c r="CK589" i="29" s="1"/>
  <c r="CJ78" i="29"/>
  <c r="CJ589" i="29" s="1"/>
  <c r="CN589" i="29" s="1"/>
  <c r="CH78" i="29"/>
  <c r="CH589" i="29" s="1"/>
  <c r="CG78" i="29"/>
  <c r="CG589" i="29" s="1"/>
  <c r="CF78" i="29"/>
  <c r="CF589" i="29" s="1"/>
  <c r="CE78" i="29"/>
  <c r="CE589" i="29" s="1"/>
  <c r="CC78" i="29"/>
  <c r="CC589" i="29" s="1"/>
  <c r="CB78" i="29"/>
  <c r="CB589" i="29" s="1"/>
  <c r="CA78" i="29"/>
  <c r="CA589" i="29" s="1"/>
  <c r="BZ78" i="29"/>
  <c r="BZ86" i="29" s="1"/>
  <c r="BY78" i="29"/>
  <c r="BX78" i="29"/>
  <c r="BX589" i="29" s="1"/>
  <c r="BW78" i="29"/>
  <c r="BW589" i="29" s="1"/>
  <c r="BV78" i="29"/>
  <c r="BV589" i="29" s="1"/>
  <c r="BU78" i="29"/>
  <c r="BU589" i="29" s="1"/>
  <c r="BY589" i="29" s="1"/>
  <c r="BS78" i="29"/>
  <c r="BS589" i="29" s="1"/>
  <c r="BR78" i="29"/>
  <c r="BR589" i="29" s="1"/>
  <c r="BQ78" i="29"/>
  <c r="BP78" i="29"/>
  <c r="BP589" i="29" s="1"/>
  <c r="BN78" i="29"/>
  <c r="BN589" i="29" s="1"/>
  <c r="BM78" i="29"/>
  <c r="BM589" i="29" s="1"/>
  <c r="BL78" i="29"/>
  <c r="BL589" i="29" s="1"/>
  <c r="BK78" i="29"/>
  <c r="BI78" i="29"/>
  <c r="BI589" i="29" s="1"/>
  <c r="BH78" i="29"/>
  <c r="BH589" i="29" s="1"/>
  <c r="BG78" i="29"/>
  <c r="BG589" i="29" s="1"/>
  <c r="BF78" i="29"/>
  <c r="BF589" i="29" s="1"/>
  <c r="BD78" i="29"/>
  <c r="BD589" i="29" s="1"/>
  <c r="BC78" i="29"/>
  <c r="BC589" i="29" s="1"/>
  <c r="BB78" i="29"/>
  <c r="BB589" i="29" s="1"/>
  <c r="BA78" i="29"/>
  <c r="AY78" i="29"/>
  <c r="AY589" i="29" s="1"/>
  <c r="AX78" i="29"/>
  <c r="AX589" i="29" s="1"/>
  <c r="AW78" i="29"/>
  <c r="AW589" i="29" s="1"/>
  <c r="AV78" i="29"/>
  <c r="AV589" i="29" s="1"/>
  <c r="AZ589" i="29" s="1"/>
  <c r="AT78" i="29"/>
  <c r="AT589" i="29" s="1"/>
  <c r="AS78" i="29"/>
  <c r="AS589" i="29" s="1"/>
  <c r="AR78" i="29"/>
  <c r="AR589" i="29" s="1"/>
  <c r="AQ78" i="29"/>
  <c r="AQ589" i="29" s="1"/>
  <c r="AO78" i="29"/>
  <c r="AO589" i="29" s="1"/>
  <c r="AN78" i="29"/>
  <c r="AN589" i="29" s="1"/>
  <c r="AM78" i="29"/>
  <c r="AM589" i="29" s="1"/>
  <c r="AL78" i="29"/>
  <c r="AL86" i="29" s="1"/>
  <c r="AK78" i="29"/>
  <c r="AJ78" i="29"/>
  <c r="AJ589" i="29" s="1"/>
  <c r="AI78" i="29"/>
  <c r="AI589" i="29" s="1"/>
  <c r="AH78" i="29"/>
  <c r="AH589" i="29" s="1"/>
  <c r="AG78" i="29"/>
  <c r="AG589" i="29" s="1"/>
  <c r="AK589" i="29" s="1"/>
  <c r="AE78" i="29"/>
  <c r="AE589" i="29" s="1"/>
  <c r="AD78" i="29"/>
  <c r="AD589" i="29" s="1"/>
  <c r="AC78" i="29"/>
  <c r="AB78" i="29"/>
  <c r="AB589" i="29" s="1"/>
  <c r="Z78" i="29"/>
  <c r="Y78" i="29"/>
  <c r="X78" i="29"/>
  <c r="W78" i="29"/>
  <c r="U78" i="29"/>
  <c r="V78" i="29" s="1"/>
  <c r="T78" i="29"/>
  <c r="S78" i="29"/>
  <c r="R78" i="29"/>
  <c r="P78" i="29"/>
  <c r="O78" i="29"/>
  <c r="N78" i="29"/>
  <c r="N86" i="29" s="1"/>
  <c r="M78" i="29"/>
  <c r="K78" i="29"/>
  <c r="J78" i="29"/>
  <c r="I78" i="29"/>
  <c r="H78" i="29"/>
  <c r="F78" i="29"/>
  <c r="E78" i="29"/>
  <c r="G78" i="29" s="1"/>
  <c r="D78" i="29"/>
  <c r="C78" i="29"/>
  <c r="DD77" i="29"/>
  <c r="DB77" i="29"/>
  <c r="DB588" i="29" s="1"/>
  <c r="DA77" i="29"/>
  <c r="DA588" i="29" s="1"/>
  <c r="CZ77" i="29"/>
  <c r="CY77" i="29"/>
  <c r="CY86" i="29" s="1"/>
  <c r="CW77" i="29"/>
  <c r="CW588" i="29" s="1"/>
  <c r="CV77" i="29"/>
  <c r="CV588" i="29" s="1"/>
  <c r="CU77" i="29"/>
  <c r="CU588" i="29" s="1"/>
  <c r="CT77" i="29"/>
  <c r="CT588" i="29" s="1"/>
  <c r="CX588" i="29" s="1"/>
  <c r="CR77" i="29"/>
  <c r="CQ77" i="29"/>
  <c r="CQ588" i="29" s="1"/>
  <c r="CP77" i="29"/>
  <c r="CP588" i="29" s="1"/>
  <c r="CO77" i="29"/>
  <c r="CO588" i="29" s="1"/>
  <c r="CM77" i="29"/>
  <c r="CM588" i="29" s="1"/>
  <c r="CL77" i="29"/>
  <c r="CL588" i="29" s="1"/>
  <c r="CK77" i="29"/>
  <c r="CK588" i="29" s="1"/>
  <c r="CJ77" i="29"/>
  <c r="CI77" i="29"/>
  <c r="CH77" i="29"/>
  <c r="CH588" i="29" s="1"/>
  <c r="CG77" i="29"/>
  <c r="CG588" i="29" s="1"/>
  <c r="CF77" i="29"/>
  <c r="CF588" i="29" s="1"/>
  <c r="CE77" i="29"/>
  <c r="CE588" i="29" s="1"/>
  <c r="CI588" i="29" s="1"/>
  <c r="CC77" i="29"/>
  <c r="CC588" i="29" s="1"/>
  <c r="CB77" i="29"/>
  <c r="CA77" i="29"/>
  <c r="CA86" i="29" s="1"/>
  <c r="CA597" i="29" s="1"/>
  <c r="BZ77" i="29"/>
  <c r="BZ588" i="29" s="1"/>
  <c r="BX77" i="29"/>
  <c r="BX588" i="29" s="1"/>
  <c r="BW77" i="29"/>
  <c r="BW588" i="29" s="1"/>
  <c r="BV77" i="29"/>
  <c r="BV588" i="29" s="1"/>
  <c r="BU77" i="29"/>
  <c r="BT77" i="29"/>
  <c r="BS77" i="29"/>
  <c r="BS588" i="29" s="1"/>
  <c r="BR77" i="29"/>
  <c r="BR588" i="29" s="1"/>
  <c r="BQ77" i="29"/>
  <c r="BQ588" i="29" s="1"/>
  <c r="BP77" i="29"/>
  <c r="BP588" i="29" s="1"/>
  <c r="BN77" i="29"/>
  <c r="BN588" i="29" s="1"/>
  <c r="BM77" i="29"/>
  <c r="BM588" i="29" s="1"/>
  <c r="BL77" i="29"/>
  <c r="BK77" i="29"/>
  <c r="BI77" i="29"/>
  <c r="BI588" i="29" s="1"/>
  <c r="BH77" i="29"/>
  <c r="BH588" i="29" s="1"/>
  <c r="BG77" i="29"/>
  <c r="BG588" i="29" s="1"/>
  <c r="BF77" i="29"/>
  <c r="BF588" i="29" s="1"/>
  <c r="BJ588" i="29" s="1"/>
  <c r="BD77" i="29"/>
  <c r="BC77" i="29"/>
  <c r="BC588" i="29" s="1"/>
  <c r="BB77" i="29"/>
  <c r="BB588" i="29" s="1"/>
  <c r="BA77" i="29"/>
  <c r="BA588" i="29" s="1"/>
  <c r="AY77" i="29"/>
  <c r="AY588" i="29" s="1"/>
  <c r="AX77" i="29"/>
  <c r="AX588" i="29" s="1"/>
  <c r="AW77" i="29"/>
  <c r="AW588" i="29" s="1"/>
  <c r="AV77" i="29"/>
  <c r="AU77" i="29"/>
  <c r="AT77" i="29"/>
  <c r="AT588" i="29" s="1"/>
  <c r="AS77" i="29"/>
  <c r="AS588" i="29" s="1"/>
  <c r="AR77" i="29"/>
  <c r="AR588" i="29" s="1"/>
  <c r="AQ77" i="29"/>
  <c r="AQ588" i="29" s="1"/>
  <c r="AU588" i="29" s="1"/>
  <c r="AO77" i="29"/>
  <c r="AO588" i="29" s="1"/>
  <c r="AN77" i="29"/>
  <c r="AM77" i="29"/>
  <c r="AL77" i="29"/>
  <c r="AL588" i="29" s="1"/>
  <c r="AJ77" i="29"/>
  <c r="AJ588" i="29" s="1"/>
  <c r="AI77" i="29"/>
  <c r="AI588" i="29" s="1"/>
  <c r="AH77" i="29"/>
  <c r="AH588" i="29" s="1"/>
  <c r="AG77" i="29"/>
  <c r="AE77" i="29"/>
  <c r="AE588" i="29" s="1"/>
  <c r="AD77" i="29"/>
  <c r="AD588" i="29" s="1"/>
  <c r="AC77" i="29"/>
  <c r="AC588" i="29" s="1"/>
  <c r="AB77" i="29"/>
  <c r="AB588" i="29" s="1"/>
  <c r="Z77" i="29"/>
  <c r="Y77" i="29"/>
  <c r="X77" i="29"/>
  <c r="W77" i="29"/>
  <c r="U77" i="29"/>
  <c r="T77" i="29"/>
  <c r="S77" i="29"/>
  <c r="R77" i="29"/>
  <c r="Q77" i="29"/>
  <c r="P77" i="29"/>
  <c r="O77" i="29"/>
  <c r="O86" i="29" s="1"/>
  <c r="O597" i="29" s="1"/>
  <c r="N77" i="29"/>
  <c r="M77" i="29"/>
  <c r="K77" i="29"/>
  <c r="J77" i="29"/>
  <c r="I77" i="29"/>
  <c r="H77" i="29"/>
  <c r="G77" i="29"/>
  <c r="F77" i="29"/>
  <c r="E77" i="29"/>
  <c r="D77" i="29"/>
  <c r="C77" i="29"/>
  <c r="DD76" i="29"/>
  <c r="DB76" i="29"/>
  <c r="DA76" i="29"/>
  <c r="CZ76" i="29"/>
  <c r="CZ587" i="29" s="1"/>
  <c r="CY76" i="29"/>
  <c r="CY587" i="29" s="1"/>
  <c r="CW76" i="29"/>
  <c r="CW587" i="29" s="1"/>
  <c r="CV76" i="29"/>
  <c r="CV587" i="29" s="1"/>
  <c r="CU76" i="29"/>
  <c r="CT76" i="29"/>
  <c r="CS76" i="29"/>
  <c r="CR76" i="29"/>
  <c r="CR587" i="29" s="1"/>
  <c r="CQ76" i="29"/>
  <c r="CQ587" i="29" s="1"/>
  <c r="CP76" i="29"/>
  <c r="CP587" i="29" s="1"/>
  <c r="CO76" i="29"/>
  <c r="CO587" i="29" s="1"/>
  <c r="CS587" i="29" s="1"/>
  <c r="CM76" i="29"/>
  <c r="CL76" i="29"/>
  <c r="CK76" i="29"/>
  <c r="CJ76" i="29"/>
  <c r="CJ587" i="29" s="1"/>
  <c r="CH76" i="29"/>
  <c r="CH587" i="29" s="1"/>
  <c r="CG76" i="29"/>
  <c r="CG587" i="29" s="1"/>
  <c r="CF76" i="29"/>
  <c r="CF587" i="29" s="1"/>
  <c r="CE76" i="29"/>
  <c r="CC76" i="29"/>
  <c r="CB76" i="29"/>
  <c r="CB587" i="29" s="1"/>
  <c r="CA76" i="29"/>
  <c r="CA587" i="29" s="1"/>
  <c r="BZ76" i="29"/>
  <c r="BZ587" i="29" s="1"/>
  <c r="BX76" i="29"/>
  <c r="BX587" i="29" s="1"/>
  <c r="BW76" i="29"/>
  <c r="BV76" i="29"/>
  <c r="BU76" i="29"/>
  <c r="BS76" i="29"/>
  <c r="BS587" i="29" s="1"/>
  <c r="BR76" i="29"/>
  <c r="BR587" i="29" s="1"/>
  <c r="BQ76" i="29"/>
  <c r="BQ587" i="29" s="1"/>
  <c r="BP76" i="29"/>
  <c r="BP587" i="29" s="1"/>
  <c r="BT587" i="29" s="1"/>
  <c r="BN76" i="29"/>
  <c r="BM76" i="29"/>
  <c r="BL76" i="29"/>
  <c r="BL587" i="29" s="1"/>
  <c r="BK76" i="29"/>
  <c r="BK587" i="29" s="1"/>
  <c r="BI76" i="29"/>
  <c r="BI587" i="29" s="1"/>
  <c r="BH76" i="29"/>
  <c r="BH587" i="29" s="1"/>
  <c r="BG76" i="29"/>
  <c r="BF76" i="29"/>
  <c r="BE76" i="29"/>
  <c r="BD76" i="29"/>
  <c r="BD587" i="29" s="1"/>
  <c r="BC76" i="29"/>
  <c r="BC587" i="29" s="1"/>
  <c r="BB76" i="29"/>
  <c r="BB587" i="29" s="1"/>
  <c r="BA76" i="29"/>
  <c r="BA587" i="29" s="1"/>
  <c r="BE587" i="29" s="1"/>
  <c r="AY76" i="29"/>
  <c r="AX76" i="29"/>
  <c r="AW76" i="29"/>
  <c r="AV76" i="29"/>
  <c r="AV587" i="29" s="1"/>
  <c r="AT76" i="29"/>
  <c r="AT587" i="29" s="1"/>
  <c r="AS76" i="29"/>
  <c r="AS587" i="29" s="1"/>
  <c r="AR76" i="29"/>
  <c r="AR587" i="29" s="1"/>
  <c r="AQ76" i="29"/>
  <c r="AP76" i="29"/>
  <c r="AO76" i="29"/>
  <c r="AN76" i="29"/>
  <c r="AN587" i="29" s="1"/>
  <c r="AM76" i="29"/>
  <c r="AM587" i="29" s="1"/>
  <c r="AL76" i="29"/>
  <c r="AL587" i="29" s="1"/>
  <c r="AJ76" i="29"/>
  <c r="AJ587" i="29" s="1"/>
  <c r="AI76" i="29"/>
  <c r="AH76" i="29"/>
  <c r="AG76" i="29"/>
  <c r="AE76" i="29"/>
  <c r="AE587" i="29" s="1"/>
  <c r="AD76" i="29"/>
  <c r="AD587" i="29" s="1"/>
  <c r="AC76" i="29"/>
  <c r="AC587" i="29" s="1"/>
  <c r="AB76" i="29"/>
  <c r="AB587" i="29" s="1"/>
  <c r="AF587" i="29" s="1"/>
  <c r="Z76" i="29"/>
  <c r="Y76" i="29"/>
  <c r="AA76" i="29" s="1"/>
  <c r="X76" i="29"/>
  <c r="W76" i="29"/>
  <c r="U76" i="29"/>
  <c r="T76" i="29"/>
  <c r="S76" i="29"/>
  <c r="R76" i="29"/>
  <c r="Q76" i="29"/>
  <c r="P76" i="29"/>
  <c r="O76" i="29"/>
  <c r="N76" i="29"/>
  <c r="M76" i="29"/>
  <c r="K76" i="29"/>
  <c r="J76" i="29"/>
  <c r="I76" i="29"/>
  <c r="H76" i="29"/>
  <c r="F76" i="29"/>
  <c r="E76" i="29"/>
  <c r="D76" i="29"/>
  <c r="C76" i="29"/>
  <c r="DD73" i="29"/>
  <c r="DB73" i="29"/>
  <c r="DB583" i="29" s="1"/>
  <c r="DA73" i="29"/>
  <c r="DA583" i="29" s="1"/>
  <c r="CZ73" i="29"/>
  <c r="CZ583" i="29" s="1"/>
  <c r="CY73" i="29"/>
  <c r="CX73" i="29"/>
  <c r="CW73" i="29"/>
  <c r="CW583" i="29" s="1"/>
  <c r="CV73" i="29"/>
  <c r="CV583" i="29" s="1"/>
  <c r="CU73" i="29"/>
  <c r="CU583" i="29" s="1"/>
  <c r="CT73" i="29"/>
  <c r="CT583" i="29" s="1"/>
  <c r="CR73" i="29"/>
  <c r="CR583" i="29" s="1"/>
  <c r="CQ73" i="29"/>
  <c r="CQ583" i="29" s="1"/>
  <c r="CP73" i="29"/>
  <c r="CP583" i="29" s="1"/>
  <c r="CO73" i="29"/>
  <c r="CM73" i="29"/>
  <c r="CM583" i="29" s="1"/>
  <c r="CL73" i="29"/>
  <c r="CL583" i="29" s="1"/>
  <c r="CK73" i="29"/>
  <c r="CK583" i="29" s="1"/>
  <c r="CJ73" i="29"/>
  <c r="CJ583" i="29" s="1"/>
  <c r="CN583" i="29" s="1"/>
  <c r="CH73" i="29"/>
  <c r="CH583" i="29" s="1"/>
  <c r="CG73" i="29"/>
  <c r="CG583" i="29" s="1"/>
  <c r="CF73" i="29"/>
  <c r="CF583" i="29" s="1"/>
  <c r="CE73" i="29"/>
  <c r="CE583" i="29" s="1"/>
  <c r="CC73" i="29"/>
  <c r="CC583" i="29" s="1"/>
  <c r="CB73" i="29"/>
  <c r="CB583" i="29" s="1"/>
  <c r="CA73" i="29"/>
  <c r="CA583" i="29" s="1"/>
  <c r="BZ73" i="29"/>
  <c r="BY73" i="29"/>
  <c r="BX73" i="29"/>
  <c r="BX583" i="29" s="1"/>
  <c r="BW73" i="29"/>
  <c r="BW583" i="29" s="1"/>
  <c r="BV73" i="29"/>
  <c r="BV583" i="29" s="1"/>
  <c r="BU73" i="29"/>
  <c r="BU583" i="29" s="1"/>
  <c r="BY583" i="29" s="1"/>
  <c r="BS73" i="29"/>
  <c r="BS583" i="29" s="1"/>
  <c r="BR73" i="29"/>
  <c r="BR583" i="29" s="1"/>
  <c r="BQ73" i="29"/>
  <c r="BP73" i="29"/>
  <c r="BP583" i="29" s="1"/>
  <c r="BN73" i="29"/>
  <c r="BN583" i="29" s="1"/>
  <c r="BM73" i="29"/>
  <c r="BM583" i="29" s="1"/>
  <c r="BL73" i="29"/>
  <c r="BL583" i="29" s="1"/>
  <c r="BK73" i="29"/>
  <c r="BI73" i="29"/>
  <c r="BI583" i="29" s="1"/>
  <c r="BH73" i="29"/>
  <c r="BH583" i="29" s="1"/>
  <c r="BG73" i="29"/>
  <c r="BG583" i="29" s="1"/>
  <c r="BF73" i="29"/>
  <c r="BF583" i="29" s="1"/>
  <c r="BD73" i="29"/>
  <c r="BD583" i="29" s="1"/>
  <c r="BC73" i="29"/>
  <c r="BC583" i="29" s="1"/>
  <c r="BB73" i="29"/>
  <c r="BB583" i="29" s="1"/>
  <c r="BA73" i="29"/>
  <c r="AY73" i="29"/>
  <c r="AY583" i="29" s="1"/>
  <c r="AX73" i="29"/>
  <c r="AX583" i="29" s="1"/>
  <c r="AW73" i="29"/>
  <c r="AW583" i="29" s="1"/>
  <c r="AV73" i="29"/>
  <c r="AV583" i="29" s="1"/>
  <c r="AZ583" i="29" s="1"/>
  <c r="AT73" i="29"/>
  <c r="AT583" i="29" s="1"/>
  <c r="AS73" i="29"/>
  <c r="AS583" i="29" s="1"/>
  <c r="AR73" i="29"/>
  <c r="AR583" i="29" s="1"/>
  <c r="AQ73" i="29"/>
  <c r="AQ583" i="29" s="1"/>
  <c r="AO73" i="29"/>
  <c r="AO583" i="29" s="1"/>
  <c r="AN73" i="29"/>
  <c r="AN583" i="29" s="1"/>
  <c r="AM73" i="29"/>
  <c r="AM583" i="29" s="1"/>
  <c r="AL73" i="29"/>
  <c r="AK73" i="29"/>
  <c r="AJ73" i="29"/>
  <c r="AJ583" i="29" s="1"/>
  <c r="AI73" i="29"/>
  <c r="AI583" i="29" s="1"/>
  <c r="AH73" i="29"/>
  <c r="AH583" i="29" s="1"/>
  <c r="AG73" i="29"/>
  <c r="AG583" i="29" s="1"/>
  <c r="AK583" i="29" s="1"/>
  <c r="AE73" i="29"/>
  <c r="AE583" i="29" s="1"/>
  <c r="AD73" i="29"/>
  <c r="AD583" i="29" s="1"/>
  <c r="AC73" i="29"/>
  <c r="AB73" i="29"/>
  <c r="AB583" i="29" s="1"/>
  <c r="Z73" i="29"/>
  <c r="Y73" i="29"/>
  <c r="X73" i="29"/>
  <c r="W73" i="29"/>
  <c r="U73" i="29"/>
  <c r="T73" i="29"/>
  <c r="S73" i="29"/>
  <c r="R73" i="29"/>
  <c r="P73" i="29"/>
  <c r="O73" i="29"/>
  <c r="N73" i="29"/>
  <c r="M73" i="29"/>
  <c r="K73" i="29"/>
  <c r="J73" i="29"/>
  <c r="I73" i="29"/>
  <c r="H73" i="29"/>
  <c r="F73" i="29"/>
  <c r="E73" i="29"/>
  <c r="G73" i="29" s="1"/>
  <c r="D73" i="29"/>
  <c r="C73" i="29"/>
  <c r="DD72" i="29"/>
  <c r="DB72" i="29"/>
  <c r="DB582" i="29" s="1"/>
  <c r="DA72" i="29"/>
  <c r="DA582" i="29" s="1"/>
  <c r="CZ72" i="29"/>
  <c r="CZ582" i="29" s="1"/>
  <c r="CY72" i="29"/>
  <c r="CW72" i="29"/>
  <c r="CW582" i="29" s="1"/>
  <c r="CV72" i="29"/>
  <c r="CV582" i="29" s="1"/>
  <c r="CU72" i="29"/>
  <c r="CU582" i="29" s="1"/>
  <c r="CT72" i="29"/>
  <c r="CT582" i="29" s="1"/>
  <c r="CX582" i="29" s="1"/>
  <c r="CR72" i="29"/>
  <c r="CR582" i="29" s="1"/>
  <c r="CQ72" i="29"/>
  <c r="CQ582" i="29" s="1"/>
  <c r="CP72" i="29"/>
  <c r="CP582" i="29" s="1"/>
  <c r="CO72" i="29"/>
  <c r="CO582" i="29" s="1"/>
  <c r="CM72" i="29"/>
  <c r="CM582" i="29" s="1"/>
  <c r="CL72" i="29"/>
  <c r="CL582" i="29" s="1"/>
  <c r="CK72" i="29"/>
  <c r="CK582" i="29" s="1"/>
  <c r="CJ72" i="29"/>
  <c r="CI72" i="29"/>
  <c r="CH72" i="29"/>
  <c r="CH582" i="29" s="1"/>
  <c r="CG72" i="29"/>
  <c r="CG582" i="29" s="1"/>
  <c r="CF72" i="29"/>
  <c r="CF582" i="29" s="1"/>
  <c r="CE72" i="29"/>
  <c r="CE582" i="29" s="1"/>
  <c r="CI582" i="29" s="1"/>
  <c r="CC72" i="29"/>
  <c r="CC582" i="29" s="1"/>
  <c r="CB72" i="29"/>
  <c r="CB582" i="29" s="1"/>
  <c r="CA72" i="29"/>
  <c r="BZ72" i="29"/>
  <c r="BZ582" i="29" s="1"/>
  <c r="BX72" i="29"/>
  <c r="BX582" i="29" s="1"/>
  <c r="BW72" i="29"/>
  <c r="BW582" i="29" s="1"/>
  <c r="BV72" i="29"/>
  <c r="BV582" i="29" s="1"/>
  <c r="BU72" i="29"/>
  <c r="BT72" i="29"/>
  <c r="BS72" i="29"/>
  <c r="BS582" i="29" s="1"/>
  <c r="BR72" i="29"/>
  <c r="BR582" i="29" s="1"/>
  <c r="BQ72" i="29"/>
  <c r="BQ582" i="29" s="1"/>
  <c r="BP72" i="29"/>
  <c r="BP582" i="29" s="1"/>
  <c r="BN72" i="29"/>
  <c r="BN582" i="29" s="1"/>
  <c r="BM72" i="29"/>
  <c r="BM582" i="29" s="1"/>
  <c r="BL72" i="29"/>
  <c r="BL582" i="29" s="1"/>
  <c r="BK72" i="29"/>
  <c r="BI72" i="29"/>
  <c r="BI582" i="29" s="1"/>
  <c r="BH72" i="29"/>
  <c r="BH582" i="29" s="1"/>
  <c r="BG72" i="29"/>
  <c r="BG582" i="29" s="1"/>
  <c r="BF72" i="29"/>
  <c r="BF582" i="29" s="1"/>
  <c r="BJ582" i="29" s="1"/>
  <c r="BD72" i="29"/>
  <c r="BD582" i="29" s="1"/>
  <c r="BC72" i="29"/>
  <c r="BC582" i="29" s="1"/>
  <c r="BB72" i="29"/>
  <c r="BB582" i="29" s="1"/>
  <c r="BA72" i="29"/>
  <c r="BA582" i="29" s="1"/>
  <c r="AY72" i="29"/>
  <c r="AY582" i="29" s="1"/>
  <c r="AX72" i="29"/>
  <c r="AX582" i="29" s="1"/>
  <c r="AW72" i="29"/>
  <c r="AW582" i="29" s="1"/>
  <c r="AV72" i="29"/>
  <c r="AU72" i="29"/>
  <c r="AT72" i="29"/>
  <c r="AT582" i="29" s="1"/>
  <c r="AS72" i="29"/>
  <c r="AS582" i="29" s="1"/>
  <c r="AR72" i="29"/>
  <c r="AR582" i="29" s="1"/>
  <c r="AQ72" i="29"/>
  <c r="AQ582" i="29" s="1"/>
  <c r="AU582" i="29" s="1"/>
  <c r="AO72" i="29"/>
  <c r="AO582" i="29" s="1"/>
  <c r="AN72" i="29"/>
  <c r="AN582" i="29" s="1"/>
  <c r="AM72" i="29"/>
  <c r="AL72" i="29"/>
  <c r="AL582" i="29" s="1"/>
  <c r="AJ72" i="29"/>
  <c r="AJ582" i="29" s="1"/>
  <c r="AI72" i="29"/>
  <c r="AI582" i="29" s="1"/>
  <c r="AH72" i="29"/>
  <c r="AH582" i="29" s="1"/>
  <c r="AG72" i="29"/>
  <c r="AE72" i="29"/>
  <c r="AE582" i="29" s="1"/>
  <c r="AD72" i="29"/>
  <c r="AD582" i="29" s="1"/>
  <c r="AC72" i="29"/>
  <c r="AC582" i="29" s="1"/>
  <c r="AB72" i="29"/>
  <c r="AB582" i="29" s="1"/>
  <c r="Z72" i="29"/>
  <c r="Y72" i="29"/>
  <c r="X72" i="29"/>
  <c r="W72" i="29"/>
  <c r="U72" i="29"/>
  <c r="T72" i="29"/>
  <c r="S72" i="29"/>
  <c r="R72" i="29"/>
  <c r="Q72" i="29"/>
  <c r="P72" i="29"/>
  <c r="O72" i="29"/>
  <c r="N72" i="29"/>
  <c r="M72" i="29"/>
  <c r="K72" i="29"/>
  <c r="J72" i="29"/>
  <c r="I72" i="29"/>
  <c r="H72" i="29"/>
  <c r="G72" i="29"/>
  <c r="F72" i="29"/>
  <c r="E72" i="29"/>
  <c r="D72" i="29"/>
  <c r="C72" i="29"/>
  <c r="DD71" i="29"/>
  <c r="DB71" i="29"/>
  <c r="DB581" i="29" s="1"/>
  <c r="DA71" i="29"/>
  <c r="DA581" i="29" s="1"/>
  <c r="CZ71" i="29"/>
  <c r="CZ581" i="29" s="1"/>
  <c r="CY71" i="29"/>
  <c r="CY581" i="29" s="1"/>
  <c r="CW71" i="29"/>
  <c r="CW581" i="29" s="1"/>
  <c r="CV71" i="29"/>
  <c r="CV581" i="29" s="1"/>
  <c r="CU71" i="29"/>
  <c r="CU581" i="29" s="1"/>
  <c r="CT71" i="29"/>
  <c r="CS71" i="29"/>
  <c r="CR71" i="29"/>
  <c r="CR581" i="29" s="1"/>
  <c r="CQ71" i="29"/>
  <c r="CQ581" i="29" s="1"/>
  <c r="CP71" i="29"/>
  <c r="CP581" i="29" s="1"/>
  <c r="CO71" i="29"/>
  <c r="CO581" i="29" s="1"/>
  <c r="CS581" i="29" s="1"/>
  <c r="CM71" i="29"/>
  <c r="CM581" i="29" s="1"/>
  <c r="CL71" i="29"/>
  <c r="CL581" i="29" s="1"/>
  <c r="CK71" i="29"/>
  <c r="CJ71" i="29"/>
  <c r="CJ581" i="29" s="1"/>
  <c r="CH71" i="29"/>
  <c r="CH581" i="29" s="1"/>
  <c r="CG71" i="29"/>
  <c r="CG581" i="29" s="1"/>
  <c r="CF71" i="29"/>
  <c r="CF581" i="29" s="1"/>
  <c r="CE71" i="29"/>
  <c r="CC71" i="29"/>
  <c r="CC581" i="29" s="1"/>
  <c r="CB71" i="29"/>
  <c r="CB581" i="29" s="1"/>
  <c r="CA71" i="29"/>
  <c r="CA581" i="29" s="1"/>
  <c r="BZ71" i="29"/>
  <c r="BZ581" i="29" s="1"/>
  <c r="BX71" i="29"/>
  <c r="BX581" i="29" s="1"/>
  <c r="BW71" i="29"/>
  <c r="BW581" i="29" s="1"/>
  <c r="BV71" i="29"/>
  <c r="BV581" i="29" s="1"/>
  <c r="BU71" i="29"/>
  <c r="BS71" i="29"/>
  <c r="BS581" i="29" s="1"/>
  <c r="BR71" i="29"/>
  <c r="BR581" i="29" s="1"/>
  <c r="BQ71" i="29"/>
  <c r="BQ581" i="29" s="1"/>
  <c r="BP71" i="29"/>
  <c r="BP581" i="29" s="1"/>
  <c r="BT581" i="29" s="1"/>
  <c r="BN71" i="29"/>
  <c r="BN581" i="29" s="1"/>
  <c r="BM71" i="29"/>
  <c r="BM581" i="29" s="1"/>
  <c r="BL71" i="29"/>
  <c r="BL581" i="29" s="1"/>
  <c r="BK71" i="29"/>
  <c r="BK581" i="29" s="1"/>
  <c r="BI71" i="29"/>
  <c r="BI581" i="29" s="1"/>
  <c r="BH71" i="29"/>
  <c r="BH581" i="29" s="1"/>
  <c r="BG71" i="29"/>
  <c r="BG581" i="29" s="1"/>
  <c r="BF71" i="29"/>
  <c r="BE71" i="29"/>
  <c r="BD71" i="29"/>
  <c r="BD581" i="29" s="1"/>
  <c r="BC71" i="29"/>
  <c r="BC581" i="29" s="1"/>
  <c r="BB71" i="29"/>
  <c r="BB581" i="29" s="1"/>
  <c r="BA71" i="29"/>
  <c r="BA581" i="29" s="1"/>
  <c r="BE581" i="29" s="1"/>
  <c r="AY71" i="29"/>
  <c r="AY581" i="29" s="1"/>
  <c r="AX71" i="29"/>
  <c r="AX581" i="29" s="1"/>
  <c r="AW71" i="29"/>
  <c r="AV71" i="29"/>
  <c r="AV581" i="29" s="1"/>
  <c r="AT71" i="29"/>
  <c r="AT581" i="29" s="1"/>
  <c r="AS71" i="29"/>
  <c r="AS581" i="29" s="1"/>
  <c r="AR71" i="29"/>
  <c r="AR581" i="29" s="1"/>
  <c r="AQ71" i="29"/>
  <c r="AP71" i="29"/>
  <c r="AO71" i="29"/>
  <c r="AO581" i="29" s="1"/>
  <c r="AN71" i="29"/>
  <c r="AN581" i="29" s="1"/>
  <c r="AM71" i="29"/>
  <c r="AM581" i="29" s="1"/>
  <c r="AL71" i="29"/>
  <c r="AL581" i="29" s="1"/>
  <c r="AJ71" i="29"/>
  <c r="AJ581" i="29" s="1"/>
  <c r="AI71" i="29"/>
  <c r="AI581" i="29" s="1"/>
  <c r="AH71" i="29"/>
  <c r="AH581" i="29" s="1"/>
  <c r="AG71" i="29"/>
  <c r="AE71" i="29"/>
  <c r="AE581" i="29" s="1"/>
  <c r="AD71" i="29"/>
  <c r="AD581" i="29" s="1"/>
  <c r="AC71" i="29"/>
  <c r="AC581" i="29" s="1"/>
  <c r="AB71" i="29"/>
  <c r="AB581" i="29" s="1"/>
  <c r="AF581" i="29" s="1"/>
  <c r="Z71" i="29"/>
  <c r="Y71" i="29"/>
  <c r="AA71" i="29" s="1"/>
  <c r="X71" i="29"/>
  <c r="W71" i="29"/>
  <c r="U71" i="29"/>
  <c r="T71" i="29"/>
  <c r="S71" i="29"/>
  <c r="R71" i="29"/>
  <c r="Q71" i="29"/>
  <c r="P71" i="29"/>
  <c r="O71" i="29"/>
  <c r="N71" i="29"/>
  <c r="M71" i="29"/>
  <c r="K71" i="29"/>
  <c r="J71" i="29"/>
  <c r="I71" i="29"/>
  <c r="H71" i="29"/>
  <c r="F71" i="29"/>
  <c r="E71" i="29"/>
  <c r="D71" i="29"/>
  <c r="C71" i="29"/>
  <c r="DD70" i="29"/>
  <c r="DC70" i="29"/>
  <c r="DB70" i="29"/>
  <c r="DB580" i="29" s="1"/>
  <c r="DA70" i="29"/>
  <c r="DA580" i="29" s="1"/>
  <c r="CZ70" i="29"/>
  <c r="CZ580" i="29" s="1"/>
  <c r="CY70" i="29"/>
  <c r="CY580" i="29" s="1"/>
  <c r="DC580" i="29" s="1"/>
  <c r="CW70" i="29"/>
  <c r="CW580" i="29" s="1"/>
  <c r="CV70" i="29"/>
  <c r="CV580" i="29" s="1"/>
  <c r="CU70" i="29"/>
  <c r="CT70" i="29"/>
  <c r="CT580" i="29" s="1"/>
  <c r="CR70" i="29"/>
  <c r="CR580" i="29" s="1"/>
  <c r="CQ70" i="29"/>
  <c r="CQ580" i="29" s="1"/>
  <c r="CP70" i="29"/>
  <c r="CP580" i="29" s="1"/>
  <c r="CO70" i="29"/>
  <c r="CN70" i="29"/>
  <c r="CM70" i="29"/>
  <c r="CM580" i="29" s="1"/>
  <c r="CL70" i="29"/>
  <c r="CL580" i="29" s="1"/>
  <c r="CK70" i="29"/>
  <c r="CK580" i="29" s="1"/>
  <c r="CJ70" i="29"/>
  <c r="CJ580" i="29" s="1"/>
  <c r="CH70" i="29"/>
  <c r="CH580" i="29" s="1"/>
  <c r="CG70" i="29"/>
  <c r="CG580" i="29" s="1"/>
  <c r="CF70" i="29"/>
  <c r="CF580" i="29" s="1"/>
  <c r="CE70" i="29"/>
  <c r="CC70" i="29"/>
  <c r="CC580" i="29" s="1"/>
  <c r="CB70" i="29"/>
  <c r="CB580" i="29" s="1"/>
  <c r="CA70" i="29"/>
  <c r="CA580" i="29" s="1"/>
  <c r="BZ70" i="29"/>
  <c r="BZ580" i="29" s="1"/>
  <c r="CD580" i="29" s="1"/>
  <c r="BX70" i="29"/>
  <c r="BX580" i="29" s="1"/>
  <c r="BW70" i="29"/>
  <c r="BW580" i="29" s="1"/>
  <c r="BV70" i="29"/>
  <c r="BV580" i="29" s="1"/>
  <c r="BU70" i="29"/>
  <c r="BU580" i="29" s="1"/>
  <c r="BS70" i="29"/>
  <c r="BS580" i="29" s="1"/>
  <c r="BR70" i="29"/>
  <c r="BR580" i="29" s="1"/>
  <c r="BQ70" i="29"/>
  <c r="BQ580" i="29" s="1"/>
  <c r="BP70" i="29"/>
  <c r="BO70" i="29"/>
  <c r="BN70" i="29"/>
  <c r="BN580" i="29" s="1"/>
  <c r="BM70" i="29"/>
  <c r="BM580" i="29" s="1"/>
  <c r="BL70" i="29"/>
  <c r="BL580" i="29" s="1"/>
  <c r="BK70" i="29"/>
  <c r="BK580" i="29" s="1"/>
  <c r="BO580" i="29" s="1"/>
  <c r="BI70" i="29"/>
  <c r="BI580" i="29" s="1"/>
  <c r="BH70" i="29"/>
  <c r="BH580" i="29" s="1"/>
  <c r="BG70" i="29"/>
  <c r="BF70" i="29"/>
  <c r="BF580" i="29" s="1"/>
  <c r="BD70" i="29"/>
  <c r="BD580" i="29" s="1"/>
  <c r="BC70" i="29"/>
  <c r="BC580" i="29" s="1"/>
  <c r="BB70" i="29"/>
  <c r="BB580" i="29" s="1"/>
  <c r="BA70" i="29"/>
  <c r="AY70" i="29"/>
  <c r="AY580" i="29" s="1"/>
  <c r="AX70" i="29"/>
  <c r="AX580" i="29" s="1"/>
  <c r="AW70" i="29"/>
  <c r="AW580" i="29" s="1"/>
  <c r="AV70" i="29"/>
  <c r="AV580" i="29" s="1"/>
  <c r="AT70" i="29"/>
  <c r="AT580" i="29" s="1"/>
  <c r="AS70" i="29"/>
  <c r="AS580" i="29" s="1"/>
  <c r="AR70" i="29"/>
  <c r="AR580" i="29" s="1"/>
  <c r="AQ70" i="29"/>
  <c r="AO70" i="29"/>
  <c r="AO580" i="29" s="1"/>
  <c r="AN70" i="29"/>
  <c r="AN580" i="29" s="1"/>
  <c r="AM70" i="29"/>
  <c r="AM580" i="29" s="1"/>
  <c r="AL70" i="29"/>
  <c r="AL580" i="29" s="1"/>
  <c r="AP580" i="29" s="1"/>
  <c r="AJ70" i="29"/>
  <c r="AJ580" i="29" s="1"/>
  <c r="AI70" i="29"/>
  <c r="AI580" i="29" s="1"/>
  <c r="AH70" i="29"/>
  <c r="AH580" i="29" s="1"/>
  <c r="AG70" i="29"/>
  <c r="AG580" i="29" s="1"/>
  <c r="AE70" i="29"/>
  <c r="AE580" i="29" s="1"/>
  <c r="AD70" i="29"/>
  <c r="AD580" i="29" s="1"/>
  <c r="AC70" i="29"/>
  <c r="AC580" i="29" s="1"/>
  <c r="AB70" i="29"/>
  <c r="AA70" i="29"/>
  <c r="Z70" i="29"/>
  <c r="Y70" i="29"/>
  <c r="X70" i="29"/>
  <c r="W70" i="29"/>
  <c r="U70" i="29"/>
  <c r="T70" i="29"/>
  <c r="S70" i="29"/>
  <c r="R70" i="29"/>
  <c r="P70" i="29"/>
  <c r="O70" i="29"/>
  <c r="N70" i="29"/>
  <c r="M70" i="29"/>
  <c r="K70" i="29"/>
  <c r="L70" i="29" s="1"/>
  <c r="J70" i="29"/>
  <c r="I70" i="29"/>
  <c r="H70" i="29"/>
  <c r="F70" i="29"/>
  <c r="E70" i="29"/>
  <c r="D70" i="29"/>
  <c r="C70" i="29"/>
  <c r="DD69" i="29"/>
  <c r="DB69" i="29"/>
  <c r="DB579" i="29" s="1"/>
  <c r="DA69" i="29"/>
  <c r="DA579" i="29" s="1"/>
  <c r="CZ69" i="29"/>
  <c r="CZ579" i="29" s="1"/>
  <c r="CY69" i="29"/>
  <c r="CW69" i="29"/>
  <c r="CW579" i="29" s="1"/>
  <c r="CV69" i="29"/>
  <c r="CV579" i="29" s="1"/>
  <c r="CU69" i="29"/>
  <c r="CU579" i="29" s="1"/>
  <c r="CT69" i="29"/>
  <c r="CT579" i="29" s="1"/>
  <c r="CR69" i="29"/>
  <c r="CR579" i="29" s="1"/>
  <c r="CQ69" i="29"/>
  <c r="CQ579" i="29" s="1"/>
  <c r="CP69" i="29"/>
  <c r="CP579" i="29" s="1"/>
  <c r="CO69" i="29"/>
  <c r="CM69" i="29"/>
  <c r="CM579" i="29" s="1"/>
  <c r="CL69" i="29"/>
  <c r="CL579" i="29" s="1"/>
  <c r="CK69" i="29"/>
  <c r="CK579" i="29" s="1"/>
  <c r="CJ69" i="29"/>
  <c r="CJ579" i="29" s="1"/>
  <c r="CN579" i="29" s="1"/>
  <c r="CH69" i="29"/>
  <c r="CH579" i="29" s="1"/>
  <c r="CG69" i="29"/>
  <c r="CG579" i="29" s="1"/>
  <c r="CF69" i="29"/>
  <c r="CF579" i="29" s="1"/>
  <c r="CE69" i="29"/>
  <c r="CE579" i="29" s="1"/>
  <c r="CC69" i="29"/>
  <c r="CC579" i="29" s="1"/>
  <c r="CB69" i="29"/>
  <c r="CB579" i="29" s="1"/>
  <c r="CA69" i="29"/>
  <c r="CA579" i="29" s="1"/>
  <c r="BZ69" i="29"/>
  <c r="BY69" i="29"/>
  <c r="BX69" i="29"/>
  <c r="BX579" i="29" s="1"/>
  <c r="BW69" i="29"/>
  <c r="BW579" i="29" s="1"/>
  <c r="BV69" i="29"/>
  <c r="BV579" i="29" s="1"/>
  <c r="BU69" i="29"/>
  <c r="BU579" i="29" s="1"/>
  <c r="BY579" i="29" s="1"/>
  <c r="BS69" i="29"/>
  <c r="BS579" i="29" s="1"/>
  <c r="BR69" i="29"/>
  <c r="BR579" i="29" s="1"/>
  <c r="BQ69" i="29"/>
  <c r="BP69" i="29"/>
  <c r="BP579" i="29" s="1"/>
  <c r="BN69" i="29"/>
  <c r="BN579" i="29" s="1"/>
  <c r="BM69" i="29"/>
  <c r="BM579" i="29" s="1"/>
  <c r="BL69" i="29"/>
  <c r="BL579" i="29" s="1"/>
  <c r="BK69" i="29"/>
  <c r="BJ69" i="29"/>
  <c r="BI69" i="29"/>
  <c r="BI579" i="29" s="1"/>
  <c r="BH69" i="29"/>
  <c r="BH579" i="29" s="1"/>
  <c r="BG69" i="29"/>
  <c r="BG579" i="29" s="1"/>
  <c r="BF69" i="29"/>
  <c r="BF579" i="29" s="1"/>
  <c r="BD69" i="29"/>
  <c r="BD579" i="29" s="1"/>
  <c r="BC69" i="29"/>
  <c r="BC579" i="29" s="1"/>
  <c r="BB69" i="29"/>
  <c r="BB579" i="29" s="1"/>
  <c r="BA69" i="29"/>
  <c r="AY69" i="29"/>
  <c r="AY579" i="29" s="1"/>
  <c r="AX69" i="29"/>
  <c r="AX579" i="29" s="1"/>
  <c r="AW69" i="29"/>
  <c r="AW579" i="29" s="1"/>
  <c r="AV69" i="29"/>
  <c r="AV579" i="29" s="1"/>
  <c r="AZ579" i="29" s="1"/>
  <c r="AT69" i="29"/>
  <c r="AT579" i="29" s="1"/>
  <c r="AS69" i="29"/>
  <c r="AS579" i="29" s="1"/>
  <c r="AR69" i="29"/>
  <c r="AR579" i="29" s="1"/>
  <c r="AQ69" i="29"/>
  <c r="AQ579" i="29" s="1"/>
  <c r="AO69" i="29"/>
  <c r="AO579" i="29" s="1"/>
  <c r="AN69" i="29"/>
  <c r="AN579" i="29" s="1"/>
  <c r="AM69" i="29"/>
  <c r="AM579" i="29" s="1"/>
  <c r="AL69" i="29"/>
  <c r="AK69" i="29"/>
  <c r="AJ69" i="29"/>
  <c r="AJ579" i="29" s="1"/>
  <c r="AI69" i="29"/>
  <c r="AI579" i="29" s="1"/>
  <c r="AH69" i="29"/>
  <c r="AH579" i="29" s="1"/>
  <c r="AG69" i="29"/>
  <c r="AG579" i="29" s="1"/>
  <c r="AK579" i="29" s="1"/>
  <c r="AE69" i="29"/>
  <c r="AE579" i="29" s="1"/>
  <c r="AD69" i="29"/>
  <c r="AD579" i="29" s="1"/>
  <c r="AC69" i="29"/>
  <c r="AB69" i="29"/>
  <c r="AB579" i="29" s="1"/>
  <c r="Z69" i="29"/>
  <c r="Y69" i="29"/>
  <c r="X69" i="29"/>
  <c r="W69" i="29"/>
  <c r="U69" i="29"/>
  <c r="T69" i="29"/>
  <c r="S69" i="29"/>
  <c r="R69" i="29"/>
  <c r="P69" i="29"/>
  <c r="O69" i="29"/>
  <c r="N69" i="29"/>
  <c r="M69" i="29"/>
  <c r="K69" i="29"/>
  <c r="J69" i="29"/>
  <c r="I69" i="29"/>
  <c r="H69" i="29"/>
  <c r="G69" i="29"/>
  <c r="F69" i="29"/>
  <c r="E69" i="29"/>
  <c r="D69" i="29"/>
  <c r="C69" i="29"/>
  <c r="DD68" i="29"/>
  <c r="DB68" i="29"/>
  <c r="DB578" i="29" s="1"/>
  <c r="DA68" i="29"/>
  <c r="DA578" i="29" s="1"/>
  <c r="CZ68" i="29"/>
  <c r="CZ578" i="29" s="1"/>
  <c r="CY68" i="29"/>
  <c r="CW68" i="29"/>
  <c r="CW578" i="29" s="1"/>
  <c r="CV68" i="29"/>
  <c r="CV578" i="29" s="1"/>
  <c r="CU68" i="29"/>
  <c r="CU578" i="29" s="1"/>
  <c r="CT68" i="29"/>
  <c r="CT578" i="29" s="1"/>
  <c r="CX578" i="29" s="1"/>
  <c r="CR68" i="29"/>
  <c r="CR578" i="29" s="1"/>
  <c r="CQ68" i="29"/>
  <c r="CQ578" i="29" s="1"/>
  <c r="CP68" i="29"/>
  <c r="CP578" i="29" s="1"/>
  <c r="CO68" i="29"/>
  <c r="CO578" i="29" s="1"/>
  <c r="CM68" i="29"/>
  <c r="CM578" i="29" s="1"/>
  <c r="CL68" i="29"/>
  <c r="CL578" i="29" s="1"/>
  <c r="CK68" i="29"/>
  <c r="CK578" i="29" s="1"/>
  <c r="CJ68" i="29"/>
  <c r="CI68" i="29"/>
  <c r="CH68" i="29"/>
  <c r="CH578" i="29" s="1"/>
  <c r="CG68" i="29"/>
  <c r="CG578" i="29" s="1"/>
  <c r="CF68" i="29"/>
  <c r="CF578" i="29" s="1"/>
  <c r="CE68" i="29"/>
  <c r="CE578" i="29" s="1"/>
  <c r="CI578" i="29" s="1"/>
  <c r="CC68" i="29"/>
  <c r="CC578" i="29" s="1"/>
  <c r="CB68" i="29"/>
  <c r="CB578" i="29" s="1"/>
  <c r="CA68" i="29"/>
  <c r="BZ68" i="29"/>
  <c r="BZ578" i="29" s="1"/>
  <c r="BX68" i="29"/>
  <c r="BX578" i="29" s="1"/>
  <c r="BW68" i="29"/>
  <c r="BW578" i="29" s="1"/>
  <c r="BV68" i="29"/>
  <c r="BV578" i="29" s="1"/>
  <c r="BU68" i="29"/>
  <c r="BS68" i="29"/>
  <c r="BS578" i="29" s="1"/>
  <c r="BR68" i="29"/>
  <c r="BR578" i="29" s="1"/>
  <c r="BQ68" i="29"/>
  <c r="BQ578" i="29" s="1"/>
  <c r="BP68" i="29"/>
  <c r="BP578" i="29" s="1"/>
  <c r="BN68" i="29"/>
  <c r="BN578" i="29" s="1"/>
  <c r="BM68" i="29"/>
  <c r="BM578" i="29" s="1"/>
  <c r="BL68" i="29"/>
  <c r="BL578" i="29" s="1"/>
  <c r="BK68" i="29"/>
  <c r="BI68" i="29"/>
  <c r="BI578" i="29" s="1"/>
  <c r="BH68" i="29"/>
  <c r="BH578" i="29" s="1"/>
  <c r="BG68" i="29"/>
  <c r="BG578" i="29" s="1"/>
  <c r="BF68" i="29"/>
  <c r="BF578" i="29" s="1"/>
  <c r="BJ578" i="29" s="1"/>
  <c r="BD68" i="29"/>
  <c r="BD578" i="29" s="1"/>
  <c r="BC68" i="29"/>
  <c r="BC578" i="29" s="1"/>
  <c r="BB68" i="29"/>
  <c r="BB578" i="29" s="1"/>
  <c r="BA68" i="29"/>
  <c r="BA578" i="29" s="1"/>
  <c r="AY68" i="29"/>
  <c r="AY578" i="29" s="1"/>
  <c r="AX68" i="29"/>
  <c r="AX578" i="29" s="1"/>
  <c r="AW68" i="29"/>
  <c r="AW578" i="29" s="1"/>
  <c r="AV68" i="29"/>
  <c r="AU68" i="29"/>
  <c r="AT68" i="29"/>
  <c r="AT578" i="29" s="1"/>
  <c r="AS68" i="29"/>
  <c r="AS578" i="29" s="1"/>
  <c r="AR68" i="29"/>
  <c r="AR578" i="29" s="1"/>
  <c r="AQ68" i="29"/>
  <c r="AQ578" i="29" s="1"/>
  <c r="AU578" i="29" s="1"/>
  <c r="AO68" i="29"/>
  <c r="AO578" i="29" s="1"/>
  <c r="AN68" i="29"/>
  <c r="AN578" i="29" s="1"/>
  <c r="AM68" i="29"/>
  <c r="AL68" i="29"/>
  <c r="AL578" i="29" s="1"/>
  <c r="AJ68" i="29"/>
  <c r="AJ578" i="29" s="1"/>
  <c r="AI68" i="29"/>
  <c r="AI578" i="29" s="1"/>
  <c r="AH68" i="29"/>
  <c r="AH578" i="29" s="1"/>
  <c r="AG68" i="29"/>
  <c r="AE68" i="29"/>
  <c r="AE578" i="29" s="1"/>
  <c r="AD68" i="29"/>
  <c r="AD578" i="29" s="1"/>
  <c r="AC68" i="29"/>
  <c r="AC578" i="29" s="1"/>
  <c r="AB68" i="29"/>
  <c r="AB578" i="29" s="1"/>
  <c r="Z68" i="29"/>
  <c r="Y68" i="29"/>
  <c r="X68" i="29"/>
  <c r="W68" i="29"/>
  <c r="U68" i="29"/>
  <c r="T68" i="29"/>
  <c r="S68" i="29"/>
  <c r="R68" i="29"/>
  <c r="P68" i="29"/>
  <c r="O68" i="29"/>
  <c r="Q68" i="29" s="1"/>
  <c r="N68" i="29"/>
  <c r="M68" i="29"/>
  <c r="K68" i="29"/>
  <c r="J68" i="29"/>
  <c r="I68" i="29"/>
  <c r="H68" i="29"/>
  <c r="G68" i="29"/>
  <c r="F68" i="29"/>
  <c r="E68" i="29"/>
  <c r="D68" i="29"/>
  <c r="C68" i="29"/>
  <c r="DD67" i="29"/>
  <c r="DB67" i="29"/>
  <c r="DB577" i="29" s="1"/>
  <c r="DA67" i="29"/>
  <c r="DA577" i="29" s="1"/>
  <c r="CZ67" i="29"/>
  <c r="CZ577" i="29" s="1"/>
  <c r="CY67" i="29"/>
  <c r="CY577" i="29" s="1"/>
  <c r="CW67" i="29"/>
  <c r="CW577" i="29" s="1"/>
  <c r="CV67" i="29"/>
  <c r="CV577" i="29" s="1"/>
  <c r="CU67" i="29"/>
  <c r="CU577" i="29" s="1"/>
  <c r="CT67" i="29"/>
  <c r="CS67" i="29"/>
  <c r="CR67" i="29"/>
  <c r="CR577" i="29" s="1"/>
  <c r="CQ67" i="29"/>
  <c r="CQ577" i="29" s="1"/>
  <c r="CP67" i="29"/>
  <c r="CP577" i="29" s="1"/>
  <c r="CO67" i="29"/>
  <c r="CO577" i="29" s="1"/>
  <c r="CS577" i="29" s="1"/>
  <c r="CM67" i="29"/>
  <c r="CM577" i="29" s="1"/>
  <c r="CL67" i="29"/>
  <c r="CL577" i="29" s="1"/>
  <c r="CK67" i="29"/>
  <c r="CJ67" i="29"/>
  <c r="CJ577" i="29" s="1"/>
  <c r="CH67" i="29"/>
  <c r="CH577" i="29" s="1"/>
  <c r="CG67" i="29"/>
  <c r="CG577" i="29" s="1"/>
  <c r="CF67" i="29"/>
  <c r="CF577" i="29" s="1"/>
  <c r="CE67" i="29"/>
  <c r="CD67" i="29"/>
  <c r="CC67" i="29"/>
  <c r="CC577" i="29" s="1"/>
  <c r="CB67" i="29"/>
  <c r="CB577" i="29" s="1"/>
  <c r="CA67" i="29"/>
  <c r="CA577" i="29" s="1"/>
  <c r="BZ67" i="29"/>
  <c r="BZ577" i="29" s="1"/>
  <c r="BX67" i="29"/>
  <c r="BX577" i="29" s="1"/>
  <c r="BW67" i="29"/>
  <c r="BW577" i="29" s="1"/>
  <c r="BV67" i="29"/>
  <c r="BV577" i="29" s="1"/>
  <c r="BU67" i="29"/>
  <c r="BS67" i="29"/>
  <c r="BS577" i="29" s="1"/>
  <c r="BR67" i="29"/>
  <c r="BR577" i="29" s="1"/>
  <c r="BQ67" i="29"/>
  <c r="BQ577" i="29" s="1"/>
  <c r="BP67" i="29"/>
  <c r="BP577" i="29" s="1"/>
  <c r="BT577" i="29" s="1"/>
  <c r="BN67" i="29"/>
  <c r="BN577" i="29" s="1"/>
  <c r="BM67" i="29"/>
  <c r="BM577" i="29" s="1"/>
  <c r="BL67" i="29"/>
  <c r="BL577" i="29" s="1"/>
  <c r="BK67" i="29"/>
  <c r="BK577" i="29" s="1"/>
  <c r="BI67" i="29"/>
  <c r="BI577" i="29" s="1"/>
  <c r="BH67" i="29"/>
  <c r="BH577" i="29" s="1"/>
  <c r="BG67" i="29"/>
  <c r="BG577" i="29" s="1"/>
  <c r="BF67" i="29"/>
  <c r="BE67" i="29"/>
  <c r="BD67" i="29"/>
  <c r="BD577" i="29" s="1"/>
  <c r="BC67" i="29"/>
  <c r="BC577" i="29" s="1"/>
  <c r="BB67" i="29"/>
  <c r="BB577" i="29" s="1"/>
  <c r="BA67" i="29"/>
  <c r="BA577" i="29" s="1"/>
  <c r="BE577" i="29" s="1"/>
  <c r="AY67" i="29"/>
  <c r="AY577" i="29" s="1"/>
  <c r="AX67" i="29"/>
  <c r="AX577" i="29" s="1"/>
  <c r="AW67" i="29"/>
  <c r="AV67" i="29"/>
  <c r="AV577" i="29" s="1"/>
  <c r="AT67" i="29"/>
  <c r="AT577" i="29" s="1"/>
  <c r="AS67" i="29"/>
  <c r="AS577" i="29" s="1"/>
  <c r="AR67" i="29"/>
  <c r="AR577" i="29" s="1"/>
  <c r="AQ67" i="29"/>
  <c r="AO67" i="29"/>
  <c r="AO577" i="29" s="1"/>
  <c r="AN67" i="29"/>
  <c r="AN577" i="29" s="1"/>
  <c r="AM67" i="29"/>
  <c r="AM577" i="29" s="1"/>
  <c r="AL67" i="29"/>
  <c r="AL577" i="29" s="1"/>
  <c r="AJ67" i="29"/>
  <c r="AJ577" i="29" s="1"/>
  <c r="AI67" i="29"/>
  <c r="AI577" i="29" s="1"/>
  <c r="AH67" i="29"/>
  <c r="AH577" i="29" s="1"/>
  <c r="AG67" i="29"/>
  <c r="AE67" i="29"/>
  <c r="AE577" i="29" s="1"/>
  <c r="AD67" i="29"/>
  <c r="AD577" i="29" s="1"/>
  <c r="AC67" i="29"/>
  <c r="AC577" i="29" s="1"/>
  <c r="AB67" i="29"/>
  <c r="AB577" i="29" s="1"/>
  <c r="AF577" i="29" s="1"/>
  <c r="Z67" i="29"/>
  <c r="Y67" i="29"/>
  <c r="X67" i="29"/>
  <c r="W67" i="29"/>
  <c r="U67" i="29"/>
  <c r="T67" i="29"/>
  <c r="S67" i="29"/>
  <c r="R67" i="29"/>
  <c r="Q67" i="29"/>
  <c r="P67" i="29"/>
  <c r="O67" i="29"/>
  <c r="N67" i="29"/>
  <c r="M67" i="29"/>
  <c r="K67" i="29"/>
  <c r="J67" i="29"/>
  <c r="I67" i="29"/>
  <c r="H67" i="29"/>
  <c r="F67" i="29"/>
  <c r="E67" i="29"/>
  <c r="D67" i="29"/>
  <c r="C67" i="29"/>
  <c r="DD66" i="29"/>
  <c r="DD74" i="29" s="1"/>
  <c r="DC66" i="29"/>
  <c r="DB66" i="29"/>
  <c r="DB576" i="29" s="1"/>
  <c r="DA66" i="29"/>
  <c r="DA576" i="29" s="1"/>
  <c r="CZ66" i="29"/>
  <c r="CZ576" i="29" s="1"/>
  <c r="CY66" i="29"/>
  <c r="CY576" i="29" s="1"/>
  <c r="DC576" i="29" s="1"/>
  <c r="CW66" i="29"/>
  <c r="CW576" i="29" s="1"/>
  <c r="CV66" i="29"/>
  <c r="CV576" i="29" s="1"/>
  <c r="CU66" i="29"/>
  <c r="CT66" i="29"/>
  <c r="CT576" i="29" s="1"/>
  <c r="CR66" i="29"/>
  <c r="CR576" i="29" s="1"/>
  <c r="CQ66" i="29"/>
  <c r="CQ576" i="29" s="1"/>
  <c r="CP66" i="29"/>
  <c r="CP576" i="29" s="1"/>
  <c r="CO66" i="29"/>
  <c r="CM66" i="29"/>
  <c r="CM576" i="29" s="1"/>
  <c r="CL66" i="29"/>
  <c r="CL576" i="29" s="1"/>
  <c r="CK66" i="29"/>
  <c r="CK576" i="29" s="1"/>
  <c r="CJ66" i="29"/>
  <c r="CJ576" i="29" s="1"/>
  <c r="CH66" i="29"/>
  <c r="CH576" i="29" s="1"/>
  <c r="CG66" i="29"/>
  <c r="CG576" i="29" s="1"/>
  <c r="CF66" i="29"/>
  <c r="CF576" i="29" s="1"/>
  <c r="CE66" i="29"/>
  <c r="CE74" i="29" s="1"/>
  <c r="CC66" i="29"/>
  <c r="CC576" i="29" s="1"/>
  <c r="CB66" i="29"/>
  <c r="CB576" i="29" s="1"/>
  <c r="CA66" i="29"/>
  <c r="CA576" i="29" s="1"/>
  <c r="BZ66" i="29"/>
  <c r="BZ576" i="29" s="1"/>
  <c r="CD576" i="29" s="1"/>
  <c r="BX66" i="29"/>
  <c r="BX576" i="29" s="1"/>
  <c r="BW66" i="29"/>
  <c r="BW576" i="29" s="1"/>
  <c r="BV66" i="29"/>
  <c r="BV576" i="29" s="1"/>
  <c r="BU66" i="29"/>
  <c r="BU576" i="29" s="1"/>
  <c r="BS66" i="29"/>
  <c r="BS576" i="29" s="1"/>
  <c r="BR66" i="29"/>
  <c r="BR576" i="29" s="1"/>
  <c r="BQ66" i="29"/>
  <c r="BQ576" i="29" s="1"/>
  <c r="BP66" i="29"/>
  <c r="BO66" i="29"/>
  <c r="BN66" i="29"/>
  <c r="BN576" i="29" s="1"/>
  <c r="BM66" i="29"/>
  <c r="BM576" i="29" s="1"/>
  <c r="BL66" i="29"/>
  <c r="BL576" i="29" s="1"/>
  <c r="BK66" i="29"/>
  <c r="BK576" i="29" s="1"/>
  <c r="BO576" i="29" s="1"/>
  <c r="BI66" i="29"/>
  <c r="BI576" i="29" s="1"/>
  <c r="BH66" i="29"/>
  <c r="BH576" i="29" s="1"/>
  <c r="BG66" i="29"/>
  <c r="BF66" i="29"/>
  <c r="BF576" i="29" s="1"/>
  <c r="BD66" i="29"/>
  <c r="BD576" i="29" s="1"/>
  <c r="BC66" i="29"/>
  <c r="BC576" i="29" s="1"/>
  <c r="BB66" i="29"/>
  <c r="BB576" i="29" s="1"/>
  <c r="BA66" i="29"/>
  <c r="AZ66" i="29"/>
  <c r="AY66" i="29"/>
  <c r="AY576" i="29" s="1"/>
  <c r="AX66" i="29"/>
  <c r="AX576" i="29" s="1"/>
  <c r="AW66" i="29"/>
  <c r="AW576" i="29" s="1"/>
  <c r="AV66" i="29"/>
  <c r="AV576" i="29" s="1"/>
  <c r="AT66" i="29"/>
  <c r="AT576" i="29" s="1"/>
  <c r="AS66" i="29"/>
  <c r="AS576" i="29" s="1"/>
  <c r="AR66" i="29"/>
  <c r="AR576" i="29" s="1"/>
  <c r="AQ66" i="29"/>
  <c r="AQ74" i="29" s="1"/>
  <c r="AO66" i="29"/>
  <c r="AO576" i="29" s="1"/>
  <c r="AN66" i="29"/>
  <c r="AN576" i="29" s="1"/>
  <c r="AM66" i="29"/>
  <c r="AM576" i="29" s="1"/>
  <c r="AL66" i="29"/>
  <c r="AL576" i="29" s="1"/>
  <c r="AP576" i="29" s="1"/>
  <c r="AJ66" i="29"/>
  <c r="AJ576" i="29" s="1"/>
  <c r="AI66" i="29"/>
  <c r="AI576" i="29" s="1"/>
  <c r="AH66" i="29"/>
  <c r="AH576" i="29" s="1"/>
  <c r="AG66" i="29"/>
  <c r="AG576" i="29" s="1"/>
  <c r="AE66" i="29"/>
  <c r="AE576" i="29" s="1"/>
  <c r="AD66" i="29"/>
  <c r="AD576" i="29" s="1"/>
  <c r="AC66" i="29"/>
  <c r="AC576" i="29" s="1"/>
  <c r="AB66" i="29"/>
  <c r="AA66" i="29"/>
  <c r="Z66" i="29"/>
  <c r="Y66" i="29"/>
  <c r="X66" i="29"/>
  <c r="W66" i="29"/>
  <c r="U66" i="29"/>
  <c r="T66" i="29"/>
  <c r="S66" i="29"/>
  <c r="S74" i="29" s="1"/>
  <c r="R66" i="29"/>
  <c r="P66" i="29"/>
  <c r="O66" i="29"/>
  <c r="N66" i="29"/>
  <c r="M66" i="29"/>
  <c r="K66" i="29"/>
  <c r="J66" i="29"/>
  <c r="I66" i="29"/>
  <c r="H66" i="29"/>
  <c r="F66" i="29"/>
  <c r="E66" i="29"/>
  <c r="D66" i="29"/>
  <c r="C66" i="29"/>
  <c r="DD65" i="29"/>
  <c r="DB65" i="29"/>
  <c r="DB575" i="29" s="1"/>
  <c r="DA65" i="29"/>
  <c r="DA575" i="29" s="1"/>
  <c r="CZ65" i="29"/>
  <c r="CZ575" i="29" s="1"/>
  <c r="CY65" i="29"/>
  <c r="CX65" i="29"/>
  <c r="CW65" i="29"/>
  <c r="CW575" i="29" s="1"/>
  <c r="CV65" i="29"/>
  <c r="CV575" i="29" s="1"/>
  <c r="CU65" i="29"/>
  <c r="CU575" i="29" s="1"/>
  <c r="CT65" i="29"/>
  <c r="CT575" i="29" s="1"/>
  <c r="CR65" i="29"/>
  <c r="CR575" i="29" s="1"/>
  <c r="CQ65" i="29"/>
  <c r="CQ575" i="29" s="1"/>
  <c r="CP65" i="29"/>
  <c r="CP575" i="29" s="1"/>
  <c r="CO65" i="29"/>
  <c r="CM65" i="29"/>
  <c r="CM575" i="29" s="1"/>
  <c r="CL65" i="29"/>
  <c r="CL575" i="29" s="1"/>
  <c r="CK65" i="29"/>
  <c r="CK575" i="29" s="1"/>
  <c r="CJ65" i="29"/>
  <c r="CJ575" i="29" s="1"/>
  <c r="CN575" i="29" s="1"/>
  <c r="CH65" i="29"/>
  <c r="CH575" i="29" s="1"/>
  <c r="CG65" i="29"/>
  <c r="CG575" i="29" s="1"/>
  <c r="CF65" i="29"/>
  <c r="CF575" i="29" s="1"/>
  <c r="CE65" i="29"/>
  <c r="CE575" i="29" s="1"/>
  <c r="CC65" i="29"/>
  <c r="CC575" i="29" s="1"/>
  <c r="CB65" i="29"/>
  <c r="CB575" i="29" s="1"/>
  <c r="CA65" i="29"/>
  <c r="CA575" i="29" s="1"/>
  <c r="BZ65" i="29"/>
  <c r="BY65" i="29"/>
  <c r="BX65" i="29"/>
  <c r="BX575" i="29" s="1"/>
  <c r="BW65" i="29"/>
  <c r="BW575" i="29" s="1"/>
  <c r="BV65" i="29"/>
  <c r="BV575" i="29" s="1"/>
  <c r="BU65" i="29"/>
  <c r="BU575" i="29" s="1"/>
  <c r="BY575" i="29" s="1"/>
  <c r="BS65" i="29"/>
  <c r="BS575" i="29" s="1"/>
  <c r="BR65" i="29"/>
  <c r="BR575" i="29" s="1"/>
  <c r="BQ65" i="29"/>
  <c r="BP65" i="29"/>
  <c r="BP575" i="29" s="1"/>
  <c r="BN65" i="29"/>
  <c r="BN575" i="29" s="1"/>
  <c r="BM65" i="29"/>
  <c r="BM575" i="29" s="1"/>
  <c r="BL65" i="29"/>
  <c r="BL575" i="29" s="1"/>
  <c r="BK65" i="29"/>
  <c r="BI65" i="29"/>
  <c r="BI575" i="29" s="1"/>
  <c r="BH65" i="29"/>
  <c r="BH575" i="29" s="1"/>
  <c r="BG65" i="29"/>
  <c r="BG575" i="29" s="1"/>
  <c r="BF65" i="29"/>
  <c r="BF575" i="29" s="1"/>
  <c r="BD65" i="29"/>
  <c r="BD575" i="29" s="1"/>
  <c r="BC65" i="29"/>
  <c r="BC575" i="29" s="1"/>
  <c r="BB65" i="29"/>
  <c r="BB575" i="29" s="1"/>
  <c r="BA65" i="29"/>
  <c r="AY65" i="29"/>
  <c r="AY575" i="29" s="1"/>
  <c r="AX65" i="29"/>
  <c r="AX575" i="29" s="1"/>
  <c r="AW65" i="29"/>
  <c r="AW575" i="29" s="1"/>
  <c r="AV65" i="29"/>
  <c r="AV575" i="29" s="1"/>
  <c r="AZ575" i="29" s="1"/>
  <c r="AT65" i="29"/>
  <c r="AT575" i="29" s="1"/>
  <c r="AS65" i="29"/>
  <c r="AS575" i="29" s="1"/>
  <c r="AR65" i="29"/>
  <c r="AR575" i="29" s="1"/>
  <c r="AQ65" i="29"/>
  <c r="AQ575" i="29" s="1"/>
  <c r="AO65" i="29"/>
  <c r="AO575" i="29" s="1"/>
  <c r="AN65" i="29"/>
  <c r="AN575" i="29" s="1"/>
  <c r="AM65" i="29"/>
  <c r="AM575" i="29" s="1"/>
  <c r="AL65" i="29"/>
  <c r="AK65" i="29"/>
  <c r="AJ65" i="29"/>
  <c r="AJ575" i="29" s="1"/>
  <c r="AI65" i="29"/>
  <c r="AI575" i="29" s="1"/>
  <c r="AH65" i="29"/>
  <c r="AH575" i="29" s="1"/>
  <c r="AG65" i="29"/>
  <c r="AG575" i="29" s="1"/>
  <c r="AK575" i="29" s="1"/>
  <c r="AE65" i="29"/>
  <c r="AE575" i="29" s="1"/>
  <c r="AD65" i="29"/>
  <c r="AD575" i="29" s="1"/>
  <c r="AC65" i="29"/>
  <c r="AB65" i="29"/>
  <c r="AB575" i="29" s="1"/>
  <c r="Z65" i="29"/>
  <c r="Y65" i="29"/>
  <c r="X65" i="29"/>
  <c r="W65" i="29"/>
  <c r="U65" i="29"/>
  <c r="V65" i="29" s="1"/>
  <c r="T65" i="29"/>
  <c r="S65" i="29"/>
  <c r="R65" i="29"/>
  <c r="P65" i="29"/>
  <c r="O65" i="29"/>
  <c r="N65" i="29"/>
  <c r="M65" i="29"/>
  <c r="M74" i="29" s="1"/>
  <c r="K65" i="29"/>
  <c r="J65" i="29"/>
  <c r="I65" i="29"/>
  <c r="H65" i="29"/>
  <c r="F65" i="29"/>
  <c r="E65" i="29"/>
  <c r="G65" i="29" s="1"/>
  <c r="D65" i="29"/>
  <c r="C65" i="29"/>
  <c r="DD64" i="29"/>
  <c r="DB64" i="29"/>
  <c r="DB574" i="29" s="1"/>
  <c r="DA64" i="29"/>
  <c r="CZ64" i="29"/>
  <c r="CY64" i="29"/>
  <c r="CX64" i="29"/>
  <c r="CW64" i="29"/>
  <c r="CW574" i="29" s="1"/>
  <c r="CV64" i="29"/>
  <c r="CU64" i="29"/>
  <c r="CU574" i="29" s="1"/>
  <c r="CT64" i="29"/>
  <c r="CT574" i="29" s="1"/>
  <c r="CR64" i="29"/>
  <c r="CQ64" i="29"/>
  <c r="CP64" i="29"/>
  <c r="CO64" i="29"/>
  <c r="CO574" i="29" s="1"/>
  <c r="CM64" i="29"/>
  <c r="CM574" i="29" s="1"/>
  <c r="CL64" i="29"/>
  <c r="CL574" i="29" s="1"/>
  <c r="CK64" i="29"/>
  <c r="CJ64" i="29"/>
  <c r="CH64" i="29"/>
  <c r="CI64" i="29" s="1"/>
  <c r="CG64" i="29"/>
  <c r="CG574" i="29" s="1"/>
  <c r="CF64" i="29"/>
  <c r="CF574" i="29" s="1"/>
  <c r="CE64" i="29"/>
  <c r="CE574" i="29" s="1"/>
  <c r="CC64" i="29"/>
  <c r="CB64" i="29"/>
  <c r="CA64" i="29"/>
  <c r="BZ64" i="29"/>
  <c r="BX64" i="29"/>
  <c r="BX574" i="29" s="1"/>
  <c r="BW64" i="29"/>
  <c r="BW574" i="29" s="1"/>
  <c r="BV64" i="29"/>
  <c r="BV574" i="29" s="1"/>
  <c r="BU64" i="29"/>
  <c r="BS64" i="29"/>
  <c r="BR64" i="29"/>
  <c r="BQ64" i="29"/>
  <c r="BQ574" i="29" s="1"/>
  <c r="BP64" i="29"/>
  <c r="BP574" i="29" s="1"/>
  <c r="BN64" i="29"/>
  <c r="BN574" i="29" s="1"/>
  <c r="BM64" i="29"/>
  <c r="BL64" i="29"/>
  <c r="BK64" i="29"/>
  <c r="BJ64" i="29"/>
  <c r="BI64" i="29"/>
  <c r="BI574" i="29" s="1"/>
  <c r="BH64" i="29"/>
  <c r="BH574" i="29" s="1"/>
  <c r="BG64" i="29"/>
  <c r="BG574" i="29" s="1"/>
  <c r="BF64" i="29"/>
  <c r="BF574" i="29" s="1"/>
  <c r="BJ574" i="29" s="1"/>
  <c r="BD64" i="29"/>
  <c r="BE64" i="29" s="1"/>
  <c r="BC64" i="29"/>
  <c r="BB64" i="29"/>
  <c r="BA64" i="29"/>
  <c r="BA574" i="29" s="1"/>
  <c r="AY64" i="29"/>
  <c r="AY574" i="29" s="1"/>
  <c r="AX64" i="29"/>
  <c r="AX574" i="29" s="1"/>
  <c r="AW64" i="29"/>
  <c r="AV64" i="29"/>
  <c r="AU64" i="29"/>
  <c r="AT64" i="29"/>
  <c r="AS64" i="29"/>
  <c r="AS574" i="29" s="1"/>
  <c r="AR64" i="29"/>
  <c r="AR574" i="29" s="1"/>
  <c r="AQ64" i="29"/>
  <c r="AQ574" i="29" s="1"/>
  <c r="AO64" i="29"/>
  <c r="AN64" i="29"/>
  <c r="AM64" i="29"/>
  <c r="AL64" i="29"/>
  <c r="AJ64" i="29"/>
  <c r="AJ574" i="29" s="1"/>
  <c r="AI64" i="29"/>
  <c r="AI574" i="29" s="1"/>
  <c r="AH64" i="29"/>
  <c r="AH574" i="29" s="1"/>
  <c r="AG64" i="29"/>
  <c r="AE64" i="29"/>
  <c r="AD64" i="29"/>
  <c r="AC64" i="29"/>
  <c r="AC574" i="29" s="1"/>
  <c r="AB64" i="29"/>
  <c r="AB574" i="29" s="1"/>
  <c r="Z64" i="29"/>
  <c r="Y64" i="29"/>
  <c r="X64" i="29"/>
  <c r="W64" i="29"/>
  <c r="V64" i="29"/>
  <c r="U64" i="29"/>
  <c r="T64" i="29"/>
  <c r="S64" i="29"/>
  <c r="R64" i="29"/>
  <c r="P64" i="29"/>
  <c r="O64" i="29"/>
  <c r="N64" i="29"/>
  <c r="M64" i="29"/>
  <c r="K64" i="29"/>
  <c r="J64" i="29"/>
  <c r="I64" i="29"/>
  <c r="H64" i="29"/>
  <c r="F64" i="29"/>
  <c r="G64" i="29" s="1"/>
  <c r="E64" i="29"/>
  <c r="D64" i="29"/>
  <c r="C64" i="29"/>
  <c r="BM62" i="29"/>
  <c r="BM571" i="29" s="1"/>
  <c r="BL62" i="29"/>
  <c r="BL571" i="29" s="1"/>
  <c r="AW62" i="29"/>
  <c r="AW571" i="29" s="1"/>
  <c r="AV62" i="29"/>
  <c r="DD61" i="29"/>
  <c r="DD570" i="29" s="1"/>
  <c r="DB61" i="29"/>
  <c r="DB570" i="29" s="1"/>
  <c r="DA61" i="29"/>
  <c r="DA570" i="29" s="1"/>
  <c r="CZ61" i="29"/>
  <c r="CZ570" i="29" s="1"/>
  <c r="CY61" i="29"/>
  <c r="CY570" i="29" s="1"/>
  <c r="CW61" i="29"/>
  <c r="CW570" i="29" s="1"/>
  <c r="CV61" i="29"/>
  <c r="CV570" i="29" s="1"/>
  <c r="CU61" i="29"/>
  <c r="CU570" i="29" s="1"/>
  <c r="CT61" i="29"/>
  <c r="CR61" i="29"/>
  <c r="CR570" i="29" s="1"/>
  <c r="CQ61" i="29"/>
  <c r="CQ570" i="29" s="1"/>
  <c r="CP61" i="29"/>
  <c r="CP570" i="29" s="1"/>
  <c r="CO61" i="29"/>
  <c r="CM61" i="29"/>
  <c r="CM570" i="29" s="1"/>
  <c r="CL61" i="29"/>
  <c r="CL570" i="29" s="1"/>
  <c r="CK61" i="29"/>
  <c r="CK570" i="29" s="1"/>
  <c r="CJ61" i="29"/>
  <c r="CJ570" i="29" s="1"/>
  <c r="CH61" i="29"/>
  <c r="CH570" i="29" s="1"/>
  <c r="CG61" i="29"/>
  <c r="CG570" i="29" s="1"/>
  <c r="CF61" i="29"/>
  <c r="CF570" i="29" s="1"/>
  <c r="CE61" i="29"/>
  <c r="CD61" i="29"/>
  <c r="CC61" i="29"/>
  <c r="CC570" i="29" s="1"/>
  <c r="CB61" i="29"/>
  <c r="CB570" i="29" s="1"/>
  <c r="CA61" i="29"/>
  <c r="CA570" i="29" s="1"/>
  <c r="BZ61" i="29"/>
  <c r="BZ570" i="29" s="1"/>
  <c r="CD570" i="29" s="1"/>
  <c r="BX61" i="29"/>
  <c r="BX570" i="29" s="1"/>
  <c r="BW61" i="29"/>
  <c r="BW570" i="29" s="1"/>
  <c r="BV61" i="29"/>
  <c r="BV570" i="29" s="1"/>
  <c r="BU61" i="29"/>
  <c r="BU570" i="29" s="1"/>
  <c r="BS61" i="29"/>
  <c r="BS570" i="29" s="1"/>
  <c r="BR61" i="29"/>
  <c r="BR570" i="29" s="1"/>
  <c r="BQ61" i="29"/>
  <c r="BQ570" i="29" s="1"/>
  <c r="BP61" i="29"/>
  <c r="BN61" i="29"/>
  <c r="BN570" i="29" s="1"/>
  <c r="BM61" i="29"/>
  <c r="BM570" i="29" s="1"/>
  <c r="BL61" i="29"/>
  <c r="BL570" i="29" s="1"/>
  <c r="BK61" i="29"/>
  <c r="BK570" i="29" s="1"/>
  <c r="BI61" i="29"/>
  <c r="BI570" i="29" s="1"/>
  <c r="BH61" i="29"/>
  <c r="BH570" i="29" s="1"/>
  <c r="BG61" i="29"/>
  <c r="BG570" i="29" s="1"/>
  <c r="BF61" i="29"/>
  <c r="BD61" i="29"/>
  <c r="BD570" i="29" s="1"/>
  <c r="BC61" i="29"/>
  <c r="BC570" i="29" s="1"/>
  <c r="BB61" i="29"/>
  <c r="BB570" i="29" s="1"/>
  <c r="BA61" i="29"/>
  <c r="AZ61" i="29"/>
  <c r="AY61" i="29"/>
  <c r="AY570" i="29" s="1"/>
  <c r="AX61" i="29"/>
  <c r="AX570" i="29" s="1"/>
  <c r="AW61" i="29"/>
  <c r="AW570" i="29" s="1"/>
  <c r="AV61" i="29"/>
  <c r="AV570" i="29" s="1"/>
  <c r="AT61" i="29"/>
  <c r="AT570" i="29" s="1"/>
  <c r="AS61" i="29"/>
  <c r="AS570" i="29" s="1"/>
  <c r="AR61" i="29"/>
  <c r="AR570" i="29" s="1"/>
  <c r="AQ61" i="29"/>
  <c r="AP61" i="29"/>
  <c r="AO61" i="29"/>
  <c r="AO570" i="29" s="1"/>
  <c r="AN61" i="29"/>
  <c r="AN570" i="29" s="1"/>
  <c r="AM61" i="29"/>
  <c r="AM570" i="29" s="1"/>
  <c r="AL61" i="29"/>
  <c r="AL570" i="29" s="1"/>
  <c r="AP570" i="29" s="1"/>
  <c r="AJ61" i="29"/>
  <c r="AJ570" i="29" s="1"/>
  <c r="AI61" i="29"/>
  <c r="AI570" i="29" s="1"/>
  <c r="AH61" i="29"/>
  <c r="AH570" i="29" s="1"/>
  <c r="AG61" i="29"/>
  <c r="AG570" i="29" s="1"/>
  <c r="AE61" i="29"/>
  <c r="AE570" i="29" s="1"/>
  <c r="AD61" i="29"/>
  <c r="AD570" i="29" s="1"/>
  <c r="AC61" i="29"/>
  <c r="AC570" i="29" s="1"/>
  <c r="AB61" i="29"/>
  <c r="Z61" i="29"/>
  <c r="Z570" i="29" s="1"/>
  <c r="Y61" i="29"/>
  <c r="Y570" i="29" s="1"/>
  <c r="X61" i="29"/>
  <c r="X570" i="29" s="1"/>
  <c r="W61" i="29"/>
  <c r="W570" i="29" s="1"/>
  <c r="U61" i="29"/>
  <c r="U570" i="29" s="1"/>
  <c r="T61" i="29"/>
  <c r="T570" i="29" s="1"/>
  <c r="S61" i="29"/>
  <c r="S570" i="29" s="1"/>
  <c r="R61" i="29"/>
  <c r="P61" i="29"/>
  <c r="P570" i="29" s="1"/>
  <c r="O61" i="29"/>
  <c r="O570" i="29" s="1"/>
  <c r="N61" i="29"/>
  <c r="N570" i="29" s="1"/>
  <c r="M61" i="29"/>
  <c r="K61" i="29"/>
  <c r="K570" i="29" s="1"/>
  <c r="J61" i="29"/>
  <c r="J570" i="29" s="1"/>
  <c r="I61" i="29"/>
  <c r="I570" i="29" s="1"/>
  <c r="H61" i="29"/>
  <c r="H570" i="29" s="1"/>
  <c r="F61" i="29"/>
  <c r="F570" i="29" s="1"/>
  <c r="E61" i="29"/>
  <c r="E570" i="29" s="1"/>
  <c r="D61" i="29"/>
  <c r="D570" i="29" s="1"/>
  <c r="C61" i="29"/>
  <c r="DD60" i="29"/>
  <c r="DD569" i="29" s="1"/>
  <c r="DB60" i="29"/>
  <c r="DB569" i="29" s="1"/>
  <c r="DA60" i="29"/>
  <c r="DA569" i="29" s="1"/>
  <c r="CZ60" i="29"/>
  <c r="CZ569" i="29" s="1"/>
  <c r="CY60" i="29"/>
  <c r="CW60" i="29"/>
  <c r="CW569" i="29" s="1"/>
  <c r="CV60" i="29"/>
  <c r="CV569" i="29" s="1"/>
  <c r="CU60" i="29"/>
  <c r="CU569" i="29" s="1"/>
  <c r="CT60" i="29"/>
  <c r="CT569" i="29" s="1"/>
  <c r="CR60" i="29"/>
  <c r="CR569" i="29" s="1"/>
  <c r="CQ60" i="29"/>
  <c r="CQ569" i="29" s="1"/>
  <c r="CP60" i="29"/>
  <c r="CP569" i="29" s="1"/>
  <c r="CO60" i="29"/>
  <c r="CN60" i="29"/>
  <c r="CM60" i="29"/>
  <c r="CM569" i="29" s="1"/>
  <c r="CL60" i="29"/>
  <c r="CL569" i="29" s="1"/>
  <c r="CK60" i="29"/>
  <c r="CK569" i="29" s="1"/>
  <c r="CJ60" i="29"/>
  <c r="CJ569" i="29" s="1"/>
  <c r="CN569" i="29" s="1"/>
  <c r="CI60" i="29"/>
  <c r="CH60" i="29"/>
  <c r="CH569" i="29" s="1"/>
  <c r="CG60" i="29"/>
  <c r="CG569" i="29" s="1"/>
  <c r="CF60" i="29"/>
  <c r="CF569" i="29" s="1"/>
  <c r="CE60" i="29"/>
  <c r="CE569" i="29" s="1"/>
  <c r="CC60" i="29"/>
  <c r="CC569" i="29" s="1"/>
  <c r="CB60" i="29"/>
  <c r="CB569" i="29" s="1"/>
  <c r="CA60" i="29"/>
  <c r="CA569" i="29" s="1"/>
  <c r="BZ60" i="29"/>
  <c r="BY60" i="29"/>
  <c r="BX60" i="29"/>
  <c r="BX569" i="29" s="1"/>
  <c r="BW60" i="29"/>
  <c r="BW569" i="29" s="1"/>
  <c r="BV60" i="29"/>
  <c r="BV569" i="29" s="1"/>
  <c r="BU60" i="29"/>
  <c r="BU569" i="29" s="1"/>
  <c r="BS60" i="29"/>
  <c r="BS569" i="29" s="1"/>
  <c r="BR60" i="29"/>
  <c r="BR569" i="29" s="1"/>
  <c r="BQ60" i="29"/>
  <c r="BQ569" i="29" s="1"/>
  <c r="BP60" i="29"/>
  <c r="BN60" i="29"/>
  <c r="BN569" i="29" s="1"/>
  <c r="BM60" i="29"/>
  <c r="BM569" i="29" s="1"/>
  <c r="BL60" i="29"/>
  <c r="BL569" i="29" s="1"/>
  <c r="BK60" i="29"/>
  <c r="BI60" i="29"/>
  <c r="BI569" i="29" s="1"/>
  <c r="BH60" i="29"/>
  <c r="BH569" i="29" s="1"/>
  <c r="BG60" i="29"/>
  <c r="BG569" i="29" s="1"/>
  <c r="BF60" i="29"/>
  <c r="BF569" i="29" s="1"/>
  <c r="BD60" i="29"/>
  <c r="BD569" i="29" s="1"/>
  <c r="BC60" i="29"/>
  <c r="BC569" i="29" s="1"/>
  <c r="BB60" i="29"/>
  <c r="BB569" i="29" s="1"/>
  <c r="BA60" i="29"/>
  <c r="AZ60" i="29"/>
  <c r="AY60" i="29"/>
  <c r="AY569" i="29" s="1"/>
  <c r="AX60" i="29"/>
  <c r="AX569" i="29" s="1"/>
  <c r="AW60" i="29"/>
  <c r="AW569" i="29" s="1"/>
  <c r="AV60" i="29"/>
  <c r="AV569" i="29" s="1"/>
  <c r="AZ569" i="29" s="1"/>
  <c r="AT60" i="29"/>
  <c r="AT569" i="29" s="1"/>
  <c r="AS60" i="29"/>
  <c r="AS569" i="29" s="1"/>
  <c r="AR60" i="29"/>
  <c r="AR569" i="29" s="1"/>
  <c r="AQ60" i="29"/>
  <c r="AQ569" i="29" s="1"/>
  <c r="AO60" i="29"/>
  <c r="AO569" i="29" s="1"/>
  <c r="AN60" i="29"/>
  <c r="AN569" i="29" s="1"/>
  <c r="AM60" i="29"/>
  <c r="AM569" i="29" s="1"/>
  <c r="AL60" i="29"/>
  <c r="AJ60" i="29"/>
  <c r="AJ569" i="29" s="1"/>
  <c r="AI60" i="29"/>
  <c r="AI569" i="29" s="1"/>
  <c r="AH60" i="29"/>
  <c r="AH569" i="29" s="1"/>
  <c r="AG60" i="29"/>
  <c r="AG569" i="29" s="1"/>
  <c r="AE60" i="29"/>
  <c r="AE569" i="29" s="1"/>
  <c r="AD60" i="29"/>
  <c r="AD569" i="29" s="1"/>
  <c r="AC60" i="29"/>
  <c r="AC569" i="29" s="1"/>
  <c r="AB60" i="29"/>
  <c r="Z60" i="29"/>
  <c r="Z569" i="29" s="1"/>
  <c r="Y60" i="29"/>
  <c r="Y569" i="29" s="1"/>
  <c r="X60" i="29"/>
  <c r="X569" i="29" s="1"/>
  <c r="W60" i="29"/>
  <c r="U60" i="29"/>
  <c r="U569" i="29" s="1"/>
  <c r="T60" i="29"/>
  <c r="T569" i="29" s="1"/>
  <c r="S60" i="29"/>
  <c r="S569" i="29" s="1"/>
  <c r="R60" i="29"/>
  <c r="R569" i="29" s="1"/>
  <c r="P60" i="29"/>
  <c r="P569" i="29" s="1"/>
  <c r="O60" i="29"/>
  <c r="O569" i="29" s="1"/>
  <c r="N60" i="29"/>
  <c r="N569" i="29" s="1"/>
  <c r="M60" i="29"/>
  <c r="L60" i="29"/>
  <c r="K60" i="29"/>
  <c r="K569" i="29" s="1"/>
  <c r="J60" i="29"/>
  <c r="J569" i="29" s="1"/>
  <c r="I60" i="29"/>
  <c r="I569" i="29" s="1"/>
  <c r="H60" i="29"/>
  <c r="H569" i="29" s="1"/>
  <c r="L569" i="29" s="1"/>
  <c r="G60" i="29"/>
  <c r="F60" i="29"/>
  <c r="F569" i="29" s="1"/>
  <c r="E60" i="29"/>
  <c r="E569" i="29" s="1"/>
  <c r="D60" i="29"/>
  <c r="D569" i="29" s="1"/>
  <c r="C60" i="29"/>
  <c r="C569" i="29" s="1"/>
  <c r="DD59" i="29"/>
  <c r="DD568" i="29" s="1"/>
  <c r="DB59" i="29"/>
  <c r="DB568" i="29" s="1"/>
  <c r="DA59" i="29"/>
  <c r="DA568" i="29" s="1"/>
  <c r="CZ59" i="29"/>
  <c r="CZ568" i="29" s="1"/>
  <c r="CY59" i="29"/>
  <c r="CX59" i="29"/>
  <c r="CW59" i="29"/>
  <c r="CW568" i="29" s="1"/>
  <c r="CV59" i="29"/>
  <c r="CV568" i="29" s="1"/>
  <c r="CU59" i="29"/>
  <c r="CU568" i="29" s="1"/>
  <c r="CT59" i="29"/>
  <c r="CT568" i="29" s="1"/>
  <c r="CX568" i="29" s="1"/>
  <c r="CR59" i="29"/>
  <c r="CR568" i="29" s="1"/>
  <c r="CQ59" i="29"/>
  <c r="CQ568" i="29" s="1"/>
  <c r="CP59" i="29"/>
  <c r="CP568" i="29" s="1"/>
  <c r="CO59" i="29"/>
  <c r="CO568" i="29" s="1"/>
  <c r="CM59" i="29"/>
  <c r="CM568" i="29" s="1"/>
  <c r="CL59" i="29"/>
  <c r="CL568" i="29" s="1"/>
  <c r="CK59" i="29"/>
  <c r="CK568" i="29" s="1"/>
  <c r="CJ59" i="29"/>
  <c r="CI59" i="29"/>
  <c r="CH59" i="29"/>
  <c r="CH568" i="29" s="1"/>
  <c r="CG59" i="29"/>
  <c r="CG568" i="29" s="1"/>
  <c r="CF59" i="29"/>
  <c r="CF568" i="29" s="1"/>
  <c r="CE59" i="29"/>
  <c r="CE568" i="29" s="1"/>
  <c r="CC59" i="29"/>
  <c r="CC568" i="29" s="1"/>
  <c r="CB59" i="29"/>
  <c r="CB568" i="29" s="1"/>
  <c r="CA59" i="29"/>
  <c r="CA568" i="29" s="1"/>
  <c r="BZ59" i="29"/>
  <c r="BX59" i="29"/>
  <c r="BX568" i="29" s="1"/>
  <c r="BW59" i="29"/>
  <c r="BW568" i="29" s="1"/>
  <c r="BV59" i="29"/>
  <c r="BV568" i="29" s="1"/>
  <c r="BU59" i="29"/>
  <c r="BS59" i="29"/>
  <c r="BS568" i="29" s="1"/>
  <c r="BR59" i="29"/>
  <c r="BR568" i="29" s="1"/>
  <c r="BQ59" i="29"/>
  <c r="BQ568" i="29" s="1"/>
  <c r="BP59" i="29"/>
  <c r="BP568" i="29" s="1"/>
  <c r="BN59" i="29"/>
  <c r="BN568" i="29" s="1"/>
  <c r="BM59" i="29"/>
  <c r="BM568" i="29" s="1"/>
  <c r="BL59" i="29"/>
  <c r="BL568" i="29" s="1"/>
  <c r="BK59" i="29"/>
  <c r="BJ59" i="29"/>
  <c r="BI59" i="29"/>
  <c r="BI568" i="29" s="1"/>
  <c r="BH59" i="29"/>
  <c r="BH568" i="29" s="1"/>
  <c r="BG59" i="29"/>
  <c r="BG568" i="29" s="1"/>
  <c r="BF59" i="29"/>
  <c r="BF568" i="29" s="1"/>
  <c r="BJ568" i="29" s="1"/>
  <c r="BD59" i="29"/>
  <c r="BD568" i="29" s="1"/>
  <c r="BC59" i="29"/>
  <c r="BC568" i="29" s="1"/>
  <c r="BB59" i="29"/>
  <c r="BB568" i="29" s="1"/>
  <c r="BA59" i="29"/>
  <c r="BA568" i="29" s="1"/>
  <c r="AY59" i="29"/>
  <c r="AY568" i="29" s="1"/>
  <c r="AX59" i="29"/>
  <c r="AX568" i="29" s="1"/>
  <c r="AW59" i="29"/>
  <c r="AW568" i="29" s="1"/>
  <c r="AV59" i="29"/>
  <c r="AT59" i="29"/>
  <c r="AT568" i="29" s="1"/>
  <c r="AS59" i="29"/>
  <c r="AS568" i="29" s="1"/>
  <c r="AR59" i="29"/>
  <c r="AR568" i="29" s="1"/>
  <c r="AQ59" i="29"/>
  <c r="AQ568" i="29" s="1"/>
  <c r="AO59" i="29"/>
  <c r="AO568" i="29" s="1"/>
  <c r="AN59" i="29"/>
  <c r="AN568" i="29" s="1"/>
  <c r="AM59" i="29"/>
  <c r="AM568" i="29" s="1"/>
  <c r="AL59" i="29"/>
  <c r="AJ59" i="29"/>
  <c r="AJ568" i="29" s="1"/>
  <c r="AI59" i="29"/>
  <c r="AI568" i="29" s="1"/>
  <c r="AH59" i="29"/>
  <c r="AH568" i="29" s="1"/>
  <c r="AG59" i="29"/>
  <c r="AE59" i="29"/>
  <c r="AE568" i="29" s="1"/>
  <c r="AD59" i="29"/>
  <c r="AD568" i="29" s="1"/>
  <c r="AC59" i="29"/>
  <c r="AC568" i="29" s="1"/>
  <c r="AB59" i="29"/>
  <c r="AB568" i="29" s="1"/>
  <c r="Z59" i="29"/>
  <c r="Z568" i="29" s="1"/>
  <c r="Y59" i="29"/>
  <c r="Y568" i="29" s="1"/>
  <c r="X59" i="29"/>
  <c r="X568" i="29" s="1"/>
  <c r="W59" i="29"/>
  <c r="V59" i="29"/>
  <c r="U59" i="29"/>
  <c r="U568" i="29" s="1"/>
  <c r="T59" i="29"/>
  <c r="T568" i="29" s="1"/>
  <c r="S59" i="29"/>
  <c r="S568" i="29" s="1"/>
  <c r="R59" i="29"/>
  <c r="R568" i="29" s="1"/>
  <c r="V568" i="29" s="1"/>
  <c r="P59" i="29"/>
  <c r="P568" i="29" s="1"/>
  <c r="O59" i="29"/>
  <c r="O568" i="29" s="1"/>
  <c r="N59" i="29"/>
  <c r="N568" i="29" s="1"/>
  <c r="M59" i="29"/>
  <c r="M568" i="29" s="1"/>
  <c r="K59" i="29"/>
  <c r="K568" i="29" s="1"/>
  <c r="J59" i="29"/>
  <c r="J568" i="29" s="1"/>
  <c r="I59" i="29"/>
  <c r="I568" i="29" s="1"/>
  <c r="H59" i="29"/>
  <c r="G59" i="29"/>
  <c r="F59" i="29"/>
  <c r="F568" i="29" s="1"/>
  <c r="E59" i="29"/>
  <c r="E568" i="29" s="1"/>
  <c r="D59" i="29"/>
  <c r="D568" i="29" s="1"/>
  <c r="C59" i="29"/>
  <c r="C568" i="29" s="1"/>
  <c r="DD58" i="29"/>
  <c r="DD567" i="29" s="1"/>
  <c r="DB58" i="29"/>
  <c r="DB567" i="29" s="1"/>
  <c r="DA58" i="29"/>
  <c r="DA567" i="29" s="1"/>
  <c r="CZ58" i="29"/>
  <c r="CZ567" i="29" s="1"/>
  <c r="CY58" i="29"/>
  <c r="CY567" i="29" s="1"/>
  <c r="CW58" i="29"/>
  <c r="CW567" i="29" s="1"/>
  <c r="CV58" i="29"/>
  <c r="CV567" i="29" s="1"/>
  <c r="CU58" i="29"/>
  <c r="CU567" i="29" s="1"/>
  <c r="CT58" i="29"/>
  <c r="CR58" i="29"/>
  <c r="CR567" i="29" s="1"/>
  <c r="CQ58" i="29"/>
  <c r="CQ567" i="29" s="1"/>
  <c r="CP58" i="29"/>
  <c r="CP567" i="29" s="1"/>
  <c r="CO58" i="29"/>
  <c r="CO567" i="29" s="1"/>
  <c r="CM58" i="29"/>
  <c r="CM567" i="29" s="1"/>
  <c r="CL58" i="29"/>
  <c r="CL567" i="29" s="1"/>
  <c r="CK58" i="29"/>
  <c r="CK567" i="29" s="1"/>
  <c r="CJ58" i="29"/>
  <c r="CH58" i="29"/>
  <c r="CH567" i="29" s="1"/>
  <c r="CG58" i="29"/>
  <c r="CG567" i="29" s="1"/>
  <c r="CF58" i="29"/>
  <c r="CF567" i="29" s="1"/>
  <c r="CE58" i="29"/>
  <c r="CC58" i="29"/>
  <c r="CC567" i="29" s="1"/>
  <c r="CB58" i="29"/>
  <c r="CB567" i="29" s="1"/>
  <c r="CA58" i="29"/>
  <c r="CA567" i="29" s="1"/>
  <c r="BZ58" i="29"/>
  <c r="BZ567" i="29" s="1"/>
  <c r="BX58" i="29"/>
  <c r="BX567" i="29" s="1"/>
  <c r="BW58" i="29"/>
  <c r="BW567" i="29" s="1"/>
  <c r="BV58" i="29"/>
  <c r="BV567" i="29" s="1"/>
  <c r="BU58" i="29"/>
  <c r="BT58" i="29"/>
  <c r="BS58" i="29"/>
  <c r="BS567" i="29" s="1"/>
  <c r="BR58" i="29"/>
  <c r="BR567" i="29" s="1"/>
  <c r="BQ58" i="29"/>
  <c r="BQ567" i="29" s="1"/>
  <c r="BP58" i="29"/>
  <c r="BP567" i="29" s="1"/>
  <c r="BT567" i="29" s="1"/>
  <c r="BN58" i="29"/>
  <c r="BN567" i="29" s="1"/>
  <c r="BM58" i="29"/>
  <c r="BM567" i="29" s="1"/>
  <c r="BL58" i="29"/>
  <c r="BL567" i="29" s="1"/>
  <c r="BK58" i="29"/>
  <c r="BK567" i="29" s="1"/>
  <c r="BI58" i="29"/>
  <c r="BI567" i="29" s="1"/>
  <c r="BH58" i="29"/>
  <c r="BH567" i="29" s="1"/>
  <c r="BG58" i="29"/>
  <c r="BG567" i="29" s="1"/>
  <c r="BF58" i="29"/>
  <c r="BD58" i="29"/>
  <c r="BD567" i="29" s="1"/>
  <c r="BC58" i="29"/>
  <c r="BC567" i="29" s="1"/>
  <c r="BB58" i="29"/>
  <c r="BB567" i="29" s="1"/>
  <c r="BA58" i="29"/>
  <c r="BA567" i="29" s="1"/>
  <c r="AY58" i="29"/>
  <c r="AY567" i="29" s="1"/>
  <c r="AX58" i="29"/>
  <c r="AX567" i="29" s="1"/>
  <c r="AW58" i="29"/>
  <c r="AW567" i="29" s="1"/>
  <c r="AV58" i="29"/>
  <c r="AT58" i="29"/>
  <c r="AT567" i="29" s="1"/>
  <c r="AS58" i="29"/>
  <c r="AS567" i="29" s="1"/>
  <c r="AR58" i="29"/>
  <c r="AR567" i="29" s="1"/>
  <c r="AQ58" i="29"/>
  <c r="AP58" i="29"/>
  <c r="AO58" i="29"/>
  <c r="AO567" i="29" s="1"/>
  <c r="AN58" i="29"/>
  <c r="AN567" i="29" s="1"/>
  <c r="AM58" i="29"/>
  <c r="AM567" i="29" s="1"/>
  <c r="AL58" i="29"/>
  <c r="AL567" i="29" s="1"/>
  <c r="AJ58" i="29"/>
  <c r="AJ567" i="29" s="1"/>
  <c r="AI58" i="29"/>
  <c r="AI567" i="29" s="1"/>
  <c r="AH58" i="29"/>
  <c r="AH567" i="29" s="1"/>
  <c r="AG58" i="29"/>
  <c r="AF58" i="29"/>
  <c r="AE58" i="29"/>
  <c r="AE567" i="29" s="1"/>
  <c r="AD58" i="29"/>
  <c r="AD567" i="29" s="1"/>
  <c r="AC58" i="29"/>
  <c r="AC567" i="29" s="1"/>
  <c r="AB58" i="29"/>
  <c r="AB567" i="29" s="1"/>
  <c r="AF567" i="29" s="1"/>
  <c r="Z58" i="29"/>
  <c r="Z567" i="29" s="1"/>
  <c r="Y58" i="29"/>
  <c r="Y567" i="29" s="1"/>
  <c r="X58" i="29"/>
  <c r="X567" i="29" s="1"/>
  <c r="W58" i="29"/>
  <c r="W567" i="29" s="1"/>
  <c r="U58" i="29"/>
  <c r="U567" i="29" s="1"/>
  <c r="T58" i="29"/>
  <c r="T567" i="29" s="1"/>
  <c r="S58" i="29"/>
  <c r="S567" i="29" s="1"/>
  <c r="R58" i="29"/>
  <c r="P58" i="29"/>
  <c r="P567" i="29" s="1"/>
  <c r="O58" i="29"/>
  <c r="O567" i="29" s="1"/>
  <c r="N58" i="29"/>
  <c r="N567" i="29" s="1"/>
  <c r="M58" i="29"/>
  <c r="M567" i="29" s="1"/>
  <c r="K58" i="29"/>
  <c r="K567" i="29" s="1"/>
  <c r="J58" i="29"/>
  <c r="J567" i="29" s="1"/>
  <c r="I58" i="29"/>
  <c r="I567" i="29" s="1"/>
  <c r="H58" i="29"/>
  <c r="F58" i="29"/>
  <c r="F567" i="29" s="1"/>
  <c r="E58" i="29"/>
  <c r="E567" i="29" s="1"/>
  <c r="D58" i="29"/>
  <c r="D567" i="29" s="1"/>
  <c r="C58" i="29"/>
  <c r="DD57" i="29"/>
  <c r="DD566" i="29" s="1"/>
  <c r="DB57" i="29"/>
  <c r="DB566" i="29" s="1"/>
  <c r="DA57" i="29"/>
  <c r="DA566" i="29" s="1"/>
  <c r="CZ57" i="29"/>
  <c r="CZ566" i="29" s="1"/>
  <c r="CY57" i="29"/>
  <c r="CY566" i="29" s="1"/>
  <c r="CW57" i="29"/>
  <c r="CW566" i="29" s="1"/>
  <c r="CV57" i="29"/>
  <c r="CV566" i="29" s="1"/>
  <c r="CU57" i="29"/>
  <c r="CU566" i="29" s="1"/>
  <c r="CT57" i="29"/>
  <c r="CR57" i="29"/>
  <c r="CR566" i="29" s="1"/>
  <c r="CQ57" i="29"/>
  <c r="CQ566" i="29" s="1"/>
  <c r="CP57" i="29"/>
  <c r="CP566" i="29" s="1"/>
  <c r="CO57" i="29"/>
  <c r="CM57" i="29"/>
  <c r="CM566" i="29" s="1"/>
  <c r="CL57" i="29"/>
  <c r="CL566" i="29" s="1"/>
  <c r="CK57" i="29"/>
  <c r="CK566" i="29" s="1"/>
  <c r="CJ57" i="29"/>
  <c r="CJ566" i="29" s="1"/>
  <c r="CH57" i="29"/>
  <c r="CH566" i="29" s="1"/>
  <c r="CG57" i="29"/>
  <c r="CG566" i="29" s="1"/>
  <c r="CF57" i="29"/>
  <c r="CF566" i="29" s="1"/>
  <c r="CE57" i="29"/>
  <c r="CD57" i="29"/>
  <c r="CC57" i="29"/>
  <c r="CC566" i="29" s="1"/>
  <c r="CB57" i="29"/>
  <c r="CB566" i="29" s="1"/>
  <c r="CA57" i="29"/>
  <c r="CA566" i="29" s="1"/>
  <c r="BZ57" i="29"/>
  <c r="BZ566" i="29" s="1"/>
  <c r="CD566" i="29" s="1"/>
  <c r="BY57" i="29"/>
  <c r="BX57" i="29"/>
  <c r="BX566" i="29" s="1"/>
  <c r="BW57" i="29"/>
  <c r="BW566" i="29" s="1"/>
  <c r="BV57" i="29"/>
  <c r="BV566" i="29" s="1"/>
  <c r="BU57" i="29"/>
  <c r="BU566" i="29" s="1"/>
  <c r="BS57" i="29"/>
  <c r="BS566" i="29" s="1"/>
  <c r="BR57" i="29"/>
  <c r="BR566" i="29" s="1"/>
  <c r="BQ57" i="29"/>
  <c r="BQ566" i="29" s="1"/>
  <c r="BP57" i="29"/>
  <c r="BO57" i="29"/>
  <c r="BN57" i="29"/>
  <c r="BN566" i="29" s="1"/>
  <c r="BM57" i="29"/>
  <c r="BM566" i="29" s="1"/>
  <c r="BL57" i="29"/>
  <c r="BL566" i="29" s="1"/>
  <c r="BK57" i="29"/>
  <c r="BK566" i="29" s="1"/>
  <c r="BI57" i="29"/>
  <c r="BI566" i="29" s="1"/>
  <c r="BH57" i="29"/>
  <c r="BH566" i="29" s="1"/>
  <c r="BG57" i="29"/>
  <c r="BG566" i="29" s="1"/>
  <c r="BF57" i="29"/>
  <c r="BD57" i="29"/>
  <c r="BD566" i="29" s="1"/>
  <c r="BC57" i="29"/>
  <c r="BC566" i="29" s="1"/>
  <c r="BB57" i="29"/>
  <c r="BB566" i="29" s="1"/>
  <c r="BA57" i="29"/>
  <c r="AY57" i="29"/>
  <c r="AY566" i="29" s="1"/>
  <c r="AX57" i="29"/>
  <c r="AX566" i="29" s="1"/>
  <c r="AW57" i="29"/>
  <c r="AW566" i="29" s="1"/>
  <c r="AV57" i="29"/>
  <c r="AV566" i="29" s="1"/>
  <c r="AT57" i="29"/>
  <c r="AT566" i="29" s="1"/>
  <c r="AS57" i="29"/>
  <c r="AS566" i="29" s="1"/>
  <c r="AR57" i="29"/>
  <c r="AR566" i="29" s="1"/>
  <c r="AQ57" i="29"/>
  <c r="AP57" i="29"/>
  <c r="AO57" i="29"/>
  <c r="AO566" i="29" s="1"/>
  <c r="AN57" i="29"/>
  <c r="AN566" i="29" s="1"/>
  <c r="AM57" i="29"/>
  <c r="AM566" i="29" s="1"/>
  <c r="AL57" i="29"/>
  <c r="AL566" i="29" s="1"/>
  <c r="AP566" i="29" s="1"/>
  <c r="AJ57" i="29"/>
  <c r="AJ566" i="29" s="1"/>
  <c r="AI57" i="29"/>
  <c r="AI566" i="29" s="1"/>
  <c r="AH57" i="29"/>
  <c r="AH566" i="29" s="1"/>
  <c r="AG57" i="29"/>
  <c r="AG566" i="29" s="1"/>
  <c r="AE57" i="29"/>
  <c r="AE566" i="29" s="1"/>
  <c r="AD57" i="29"/>
  <c r="AD566" i="29" s="1"/>
  <c r="AC57" i="29"/>
  <c r="AC566" i="29" s="1"/>
  <c r="AB57" i="29"/>
  <c r="Z57" i="29"/>
  <c r="Z566" i="29" s="1"/>
  <c r="Y57" i="29"/>
  <c r="Y566" i="29" s="1"/>
  <c r="X57" i="29"/>
  <c r="X566" i="29" s="1"/>
  <c r="W57" i="29"/>
  <c r="W566" i="29" s="1"/>
  <c r="U57" i="29"/>
  <c r="U566" i="29" s="1"/>
  <c r="T57" i="29"/>
  <c r="T566" i="29" s="1"/>
  <c r="S57" i="29"/>
  <c r="S566" i="29" s="1"/>
  <c r="R57" i="29"/>
  <c r="P57" i="29"/>
  <c r="P566" i="29" s="1"/>
  <c r="O57" i="29"/>
  <c r="O566" i="29" s="1"/>
  <c r="N57" i="29"/>
  <c r="N566" i="29" s="1"/>
  <c r="M57" i="29"/>
  <c r="K57" i="29"/>
  <c r="K566" i="29" s="1"/>
  <c r="J57" i="29"/>
  <c r="J566" i="29" s="1"/>
  <c r="I57" i="29"/>
  <c r="I566" i="29" s="1"/>
  <c r="H57" i="29"/>
  <c r="H566" i="29" s="1"/>
  <c r="F57" i="29"/>
  <c r="F566" i="29" s="1"/>
  <c r="E57" i="29"/>
  <c r="E566" i="29" s="1"/>
  <c r="D57" i="29"/>
  <c r="D566" i="29" s="1"/>
  <c r="C57" i="29"/>
  <c r="DD56" i="29"/>
  <c r="DD565" i="29" s="1"/>
  <c r="DB56" i="29"/>
  <c r="DB565" i="29" s="1"/>
  <c r="DA56" i="29"/>
  <c r="DA565" i="29" s="1"/>
  <c r="CZ56" i="29"/>
  <c r="CZ565" i="29" s="1"/>
  <c r="CY56" i="29"/>
  <c r="CX56" i="29"/>
  <c r="CW56" i="29"/>
  <c r="CW565" i="29" s="1"/>
  <c r="CV56" i="29"/>
  <c r="CV565" i="29" s="1"/>
  <c r="CU56" i="29"/>
  <c r="CU565" i="29" s="1"/>
  <c r="CT56" i="29"/>
  <c r="CT565" i="29" s="1"/>
  <c r="CR56" i="29"/>
  <c r="CR565" i="29" s="1"/>
  <c r="CQ56" i="29"/>
  <c r="CQ565" i="29" s="1"/>
  <c r="CP56" i="29"/>
  <c r="CP565" i="29" s="1"/>
  <c r="CO56" i="29"/>
  <c r="CN56" i="29"/>
  <c r="CM56" i="29"/>
  <c r="CM565" i="29" s="1"/>
  <c r="CL56" i="29"/>
  <c r="CL565" i="29" s="1"/>
  <c r="CK56" i="29"/>
  <c r="CK565" i="29" s="1"/>
  <c r="CJ56" i="29"/>
  <c r="CJ565" i="29" s="1"/>
  <c r="CH56" i="29"/>
  <c r="CH565" i="29" s="1"/>
  <c r="CG56" i="29"/>
  <c r="CG565" i="29" s="1"/>
  <c r="CF56" i="29"/>
  <c r="CF565" i="29" s="1"/>
  <c r="CE56" i="29"/>
  <c r="CE565" i="29" s="1"/>
  <c r="CC56" i="29"/>
  <c r="CC565" i="29" s="1"/>
  <c r="CB56" i="29"/>
  <c r="CB565" i="29" s="1"/>
  <c r="CA56" i="29"/>
  <c r="CA565" i="29" s="1"/>
  <c r="BZ56" i="29"/>
  <c r="BX56" i="29"/>
  <c r="BX565" i="29" s="1"/>
  <c r="BW56" i="29"/>
  <c r="BW565" i="29" s="1"/>
  <c r="BV56" i="29"/>
  <c r="BV565" i="29" s="1"/>
  <c r="BU56" i="29"/>
  <c r="BU565" i="29" s="1"/>
  <c r="BS56" i="29"/>
  <c r="BS565" i="29" s="1"/>
  <c r="BR56" i="29"/>
  <c r="BR565" i="29" s="1"/>
  <c r="BQ56" i="29"/>
  <c r="BQ565" i="29" s="1"/>
  <c r="BP56" i="29"/>
  <c r="BN56" i="29"/>
  <c r="BN565" i="29" s="1"/>
  <c r="BM56" i="29"/>
  <c r="BM565" i="29" s="1"/>
  <c r="BL56" i="29"/>
  <c r="BL565" i="29" s="1"/>
  <c r="BK56" i="29"/>
  <c r="BI56" i="29"/>
  <c r="BI565" i="29" s="1"/>
  <c r="BH56" i="29"/>
  <c r="BH565" i="29" s="1"/>
  <c r="BG56" i="29"/>
  <c r="BG565" i="29" s="1"/>
  <c r="BF56" i="29"/>
  <c r="BF565" i="29" s="1"/>
  <c r="BD56" i="29"/>
  <c r="BD565" i="29" s="1"/>
  <c r="BC56" i="29"/>
  <c r="BC565" i="29" s="1"/>
  <c r="BB56" i="29"/>
  <c r="BB565" i="29" s="1"/>
  <c r="BA56" i="29"/>
  <c r="AZ56" i="29"/>
  <c r="AY56" i="29"/>
  <c r="AY565" i="29" s="1"/>
  <c r="AX56" i="29"/>
  <c r="AX565" i="29" s="1"/>
  <c r="AW56" i="29"/>
  <c r="AW565" i="29" s="1"/>
  <c r="AV56" i="29"/>
  <c r="AV565" i="29" s="1"/>
  <c r="AZ565" i="29" s="1"/>
  <c r="AT56" i="29"/>
  <c r="AT565" i="29" s="1"/>
  <c r="AS56" i="29"/>
  <c r="AS565" i="29" s="1"/>
  <c r="AR56" i="29"/>
  <c r="AR565" i="29" s="1"/>
  <c r="AQ56" i="29"/>
  <c r="AQ565" i="29" s="1"/>
  <c r="AO56" i="29"/>
  <c r="AO565" i="29" s="1"/>
  <c r="AN56" i="29"/>
  <c r="AN565" i="29" s="1"/>
  <c r="AM56" i="29"/>
  <c r="AM565" i="29" s="1"/>
  <c r="AL56" i="29"/>
  <c r="AJ56" i="29"/>
  <c r="AJ565" i="29" s="1"/>
  <c r="AI56" i="29"/>
  <c r="AI565" i="29" s="1"/>
  <c r="AH56" i="29"/>
  <c r="AH565" i="29" s="1"/>
  <c r="AG56" i="29"/>
  <c r="AG565" i="29" s="1"/>
  <c r="AE56" i="29"/>
  <c r="AE565" i="29" s="1"/>
  <c r="AD56" i="29"/>
  <c r="AD565" i="29" s="1"/>
  <c r="AC56" i="29"/>
  <c r="AC565" i="29" s="1"/>
  <c r="AB56" i="29"/>
  <c r="Z56" i="29"/>
  <c r="Z565" i="29" s="1"/>
  <c r="Y56" i="29"/>
  <c r="Y565" i="29" s="1"/>
  <c r="X56" i="29"/>
  <c r="X565" i="29" s="1"/>
  <c r="W56" i="29"/>
  <c r="V56" i="29"/>
  <c r="U56" i="29"/>
  <c r="U565" i="29" s="1"/>
  <c r="T56" i="29"/>
  <c r="T565" i="29" s="1"/>
  <c r="S56" i="29"/>
  <c r="S565" i="29" s="1"/>
  <c r="R56" i="29"/>
  <c r="R565" i="29" s="1"/>
  <c r="P56" i="29"/>
  <c r="P565" i="29" s="1"/>
  <c r="O56" i="29"/>
  <c r="O565" i="29" s="1"/>
  <c r="N56" i="29"/>
  <c r="N565" i="29" s="1"/>
  <c r="M56" i="29"/>
  <c r="L56" i="29"/>
  <c r="K56" i="29"/>
  <c r="K565" i="29" s="1"/>
  <c r="J56" i="29"/>
  <c r="J565" i="29" s="1"/>
  <c r="I56" i="29"/>
  <c r="I565" i="29" s="1"/>
  <c r="H56" i="29"/>
  <c r="H565" i="29" s="1"/>
  <c r="L565" i="29" s="1"/>
  <c r="F56" i="29"/>
  <c r="F565" i="29" s="1"/>
  <c r="E56" i="29"/>
  <c r="E565" i="29" s="1"/>
  <c r="D56" i="29"/>
  <c r="D565" i="29" s="1"/>
  <c r="C56" i="29"/>
  <c r="C565" i="29" s="1"/>
  <c r="DD55" i="29"/>
  <c r="DD564" i="29" s="1"/>
  <c r="DB55" i="29"/>
  <c r="DB564" i="29" s="1"/>
  <c r="DA55" i="29"/>
  <c r="DA564" i="29" s="1"/>
  <c r="CZ55" i="29"/>
  <c r="CZ564" i="29" s="1"/>
  <c r="CY55" i="29"/>
  <c r="CX55" i="29"/>
  <c r="CW55" i="29"/>
  <c r="CW564" i="29" s="1"/>
  <c r="CV55" i="29"/>
  <c r="CV564" i="29" s="1"/>
  <c r="CU55" i="29"/>
  <c r="CU564" i="29" s="1"/>
  <c r="CT55" i="29"/>
  <c r="CT564" i="29" s="1"/>
  <c r="CR55" i="29"/>
  <c r="CR564" i="29" s="1"/>
  <c r="CQ55" i="29"/>
  <c r="CQ564" i="29" s="1"/>
  <c r="CP55" i="29"/>
  <c r="CP564" i="29" s="1"/>
  <c r="CO55" i="29"/>
  <c r="CO564" i="29" s="1"/>
  <c r="CM55" i="29"/>
  <c r="CM564" i="29" s="1"/>
  <c r="CL55" i="29"/>
  <c r="CL564" i="29" s="1"/>
  <c r="CK55" i="29"/>
  <c r="CK564" i="29" s="1"/>
  <c r="CJ55" i="29"/>
  <c r="CJ564" i="29" s="1"/>
  <c r="CN564" i="29" s="1"/>
  <c r="CH55" i="29"/>
  <c r="CH564" i="29" s="1"/>
  <c r="CG55" i="29"/>
  <c r="CG564" i="29" s="1"/>
  <c r="CF55" i="29"/>
  <c r="CF564" i="29" s="1"/>
  <c r="CE55" i="29"/>
  <c r="CE564" i="29" s="1"/>
  <c r="CC55" i="29"/>
  <c r="CC564" i="29" s="1"/>
  <c r="CB55" i="29"/>
  <c r="CB564" i="29" s="1"/>
  <c r="CA55" i="29"/>
  <c r="CA564" i="29" s="1"/>
  <c r="BZ55" i="29"/>
  <c r="BX55" i="29"/>
  <c r="BX564" i="29" s="1"/>
  <c r="BW55" i="29"/>
  <c r="BW564" i="29" s="1"/>
  <c r="BV55" i="29"/>
  <c r="BV564" i="29" s="1"/>
  <c r="BU55" i="29"/>
  <c r="BS55" i="29"/>
  <c r="BS564" i="29" s="1"/>
  <c r="BR55" i="29"/>
  <c r="BR564" i="29" s="1"/>
  <c r="BQ55" i="29"/>
  <c r="BQ564" i="29" s="1"/>
  <c r="BP55" i="29"/>
  <c r="BP564" i="29" s="1"/>
  <c r="BT564" i="29" s="1"/>
  <c r="BN55" i="29"/>
  <c r="BN564" i="29" s="1"/>
  <c r="BM55" i="29"/>
  <c r="BM564" i="29" s="1"/>
  <c r="BL55" i="29"/>
  <c r="BL564" i="29" s="1"/>
  <c r="BK55" i="29"/>
  <c r="BI55" i="29"/>
  <c r="BI564" i="29" s="1"/>
  <c r="BH55" i="29"/>
  <c r="BH564" i="29" s="1"/>
  <c r="BG55" i="29"/>
  <c r="BG564" i="29" s="1"/>
  <c r="BF55" i="29"/>
  <c r="BF564" i="29" s="1"/>
  <c r="BD55" i="29"/>
  <c r="BD564" i="29" s="1"/>
  <c r="BC55" i="29"/>
  <c r="BC564" i="29" s="1"/>
  <c r="BB55" i="29"/>
  <c r="BB564" i="29" s="1"/>
  <c r="BA55" i="29"/>
  <c r="BA564" i="29" s="1"/>
  <c r="AZ55" i="29"/>
  <c r="AY55" i="29"/>
  <c r="AY564" i="29" s="1"/>
  <c r="AX55" i="29"/>
  <c r="AX564" i="29" s="1"/>
  <c r="AW55" i="29"/>
  <c r="AW564" i="29" s="1"/>
  <c r="AV55" i="29"/>
  <c r="AV564" i="29" s="1"/>
  <c r="AZ564" i="29" s="1"/>
  <c r="AT55" i="29"/>
  <c r="AT564" i="29" s="1"/>
  <c r="AS55" i="29"/>
  <c r="AS564" i="29" s="1"/>
  <c r="AR55" i="29"/>
  <c r="AR564" i="29" s="1"/>
  <c r="AQ55" i="29"/>
  <c r="AQ564" i="29" s="1"/>
  <c r="AO55" i="29"/>
  <c r="AO564" i="29" s="1"/>
  <c r="AN55" i="29"/>
  <c r="AN564" i="29" s="1"/>
  <c r="AM55" i="29"/>
  <c r="AM564" i="29" s="1"/>
  <c r="AL55" i="29"/>
  <c r="AJ55" i="29"/>
  <c r="AJ564" i="29" s="1"/>
  <c r="AI55" i="29"/>
  <c r="AI564" i="29" s="1"/>
  <c r="AH55" i="29"/>
  <c r="AH564" i="29" s="1"/>
  <c r="AG55" i="29"/>
  <c r="AE55" i="29"/>
  <c r="AE564" i="29" s="1"/>
  <c r="AD55" i="29"/>
  <c r="AD564" i="29" s="1"/>
  <c r="AC55" i="29"/>
  <c r="AC564" i="29" s="1"/>
  <c r="AB55" i="29"/>
  <c r="AB564" i="29" s="1"/>
  <c r="AF564" i="29" s="1"/>
  <c r="Z55" i="29"/>
  <c r="Z564" i="29" s="1"/>
  <c r="Y55" i="29"/>
  <c r="Y564" i="29" s="1"/>
  <c r="X55" i="29"/>
  <c r="X564" i="29" s="1"/>
  <c r="W55" i="29"/>
  <c r="U55" i="29"/>
  <c r="U564" i="29" s="1"/>
  <c r="T55" i="29"/>
  <c r="T564" i="29" s="1"/>
  <c r="S55" i="29"/>
  <c r="S564" i="29" s="1"/>
  <c r="R55" i="29"/>
  <c r="R564" i="29" s="1"/>
  <c r="P55" i="29"/>
  <c r="P564" i="29" s="1"/>
  <c r="O55" i="29"/>
  <c r="O564" i="29" s="1"/>
  <c r="N55" i="29"/>
  <c r="N564" i="29" s="1"/>
  <c r="M55" i="29"/>
  <c r="M564" i="29" s="1"/>
  <c r="K55" i="29"/>
  <c r="K564" i="29" s="1"/>
  <c r="J55" i="29"/>
  <c r="J564" i="29" s="1"/>
  <c r="I55" i="29"/>
  <c r="I564" i="29" s="1"/>
  <c r="H55" i="29"/>
  <c r="H564" i="29" s="1"/>
  <c r="L564" i="29" s="1"/>
  <c r="F55" i="29"/>
  <c r="F564" i="29" s="1"/>
  <c r="E55" i="29"/>
  <c r="E564" i="29" s="1"/>
  <c r="D55" i="29"/>
  <c r="D564" i="29" s="1"/>
  <c r="C55" i="29"/>
  <c r="C564" i="29" s="1"/>
  <c r="DD54" i="29"/>
  <c r="DD563" i="29" s="1"/>
  <c r="DB54" i="29"/>
  <c r="DB563" i="29" s="1"/>
  <c r="DA54" i="29"/>
  <c r="DA563" i="29" s="1"/>
  <c r="CZ54" i="29"/>
  <c r="CZ563" i="29" s="1"/>
  <c r="CY54" i="29"/>
  <c r="CY563" i="29" s="1"/>
  <c r="CW54" i="29"/>
  <c r="CW563" i="29" s="1"/>
  <c r="CV54" i="29"/>
  <c r="CV563" i="29" s="1"/>
  <c r="CU54" i="29"/>
  <c r="CU563" i="29" s="1"/>
  <c r="CT54" i="29"/>
  <c r="CT563" i="29" s="1"/>
  <c r="CX563" i="29" s="1"/>
  <c r="CR54" i="29"/>
  <c r="CR563" i="29" s="1"/>
  <c r="CQ54" i="29"/>
  <c r="CQ563" i="29" s="1"/>
  <c r="CP54" i="29"/>
  <c r="CP563" i="29" s="1"/>
  <c r="CO54" i="29"/>
  <c r="CO563" i="29" s="1"/>
  <c r="CM54" i="29"/>
  <c r="CM563" i="29" s="1"/>
  <c r="CL54" i="29"/>
  <c r="CL563" i="29" s="1"/>
  <c r="CK54" i="29"/>
  <c r="CK563" i="29" s="1"/>
  <c r="CJ54" i="29"/>
  <c r="CH54" i="29"/>
  <c r="CH563" i="29" s="1"/>
  <c r="CG54" i="29"/>
  <c r="CG563" i="29" s="1"/>
  <c r="CF54" i="29"/>
  <c r="CF563" i="29" s="1"/>
  <c r="CE54" i="29"/>
  <c r="CC54" i="29"/>
  <c r="CC563" i="29" s="1"/>
  <c r="CB54" i="29"/>
  <c r="CB563" i="29" s="1"/>
  <c r="CA54" i="29"/>
  <c r="CA563" i="29" s="1"/>
  <c r="BZ54" i="29"/>
  <c r="BZ563" i="29" s="1"/>
  <c r="BX54" i="29"/>
  <c r="BX563" i="29" s="1"/>
  <c r="BW54" i="29"/>
  <c r="BW563" i="29" s="1"/>
  <c r="BV54" i="29"/>
  <c r="BV563" i="29" s="1"/>
  <c r="BU54" i="29"/>
  <c r="BT54" i="29"/>
  <c r="BS54" i="29"/>
  <c r="BS563" i="29" s="1"/>
  <c r="BR54" i="29"/>
  <c r="BR563" i="29" s="1"/>
  <c r="BQ54" i="29"/>
  <c r="BQ563" i="29" s="1"/>
  <c r="BP54" i="29"/>
  <c r="BP563" i="29" s="1"/>
  <c r="BN54" i="29"/>
  <c r="BN563" i="29" s="1"/>
  <c r="BM54" i="29"/>
  <c r="BM563" i="29" s="1"/>
  <c r="BL54" i="29"/>
  <c r="BL563" i="29" s="1"/>
  <c r="BK54" i="29"/>
  <c r="BK563" i="29" s="1"/>
  <c r="BI54" i="29"/>
  <c r="BI563" i="29" s="1"/>
  <c r="BH54" i="29"/>
  <c r="BH563" i="29" s="1"/>
  <c r="BG54" i="29"/>
  <c r="BG563" i="29" s="1"/>
  <c r="BF54" i="29"/>
  <c r="BF563" i="29" s="1"/>
  <c r="BJ563" i="29" s="1"/>
  <c r="BD54" i="29"/>
  <c r="BD563" i="29" s="1"/>
  <c r="BC54" i="29"/>
  <c r="BC563" i="29" s="1"/>
  <c r="BB54" i="29"/>
  <c r="BB563" i="29" s="1"/>
  <c r="BA54" i="29"/>
  <c r="BA563" i="29" s="1"/>
  <c r="AY54" i="29"/>
  <c r="AY563" i="29" s="1"/>
  <c r="AX54" i="29"/>
  <c r="AX563" i="29" s="1"/>
  <c r="AW54" i="29"/>
  <c r="AW563" i="29" s="1"/>
  <c r="AV54" i="29"/>
  <c r="AT54" i="29"/>
  <c r="AT563" i="29" s="1"/>
  <c r="AS54" i="29"/>
  <c r="AS563" i="29" s="1"/>
  <c r="AR54" i="29"/>
  <c r="AR563" i="29" s="1"/>
  <c r="AQ54" i="29"/>
  <c r="AO54" i="29"/>
  <c r="AO563" i="29" s="1"/>
  <c r="AN54" i="29"/>
  <c r="AN563" i="29" s="1"/>
  <c r="AM54" i="29"/>
  <c r="AM563" i="29" s="1"/>
  <c r="AL54" i="29"/>
  <c r="AL563" i="29" s="1"/>
  <c r="AP563" i="29" s="1"/>
  <c r="AJ54" i="29"/>
  <c r="AJ563" i="29" s="1"/>
  <c r="AI54" i="29"/>
  <c r="AI563" i="29" s="1"/>
  <c r="AH54" i="29"/>
  <c r="AH563" i="29" s="1"/>
  <c r="AG54" i="29"/>
  <c r="AE54" i="29"/>
  <c r="AE563" i="29" s="1"/>
  <c r="AD54" i="29"/>
  <c r="AD563" i="29" s="1"/>
  <c r="AC54" i="29"/>
  <c r="AC563" i="29" s="1"/>
  <c r="AB54" i="29"/>
  <c r="AB563" i="29" s="1"/>
  <c r="Z54" i="29"/>
  <c r="Z563" i="29" s="1"/>
  <c r="Y54" i="29"/>
  <c r="Y563" i="29" s="1"/>
  <c r="X54" i="29"/>
  <c r="X563" i="29" s="1"/>
  <c r="W54" i="29"/>
  <c r="W563" i="29" s="1"/>
  <c r="V54" i="29"/>
  <c r="U54" i="29"/>
  <c r="U563" i="29" s="1"/>
  <c r="T54" i="29"/>
  <c r="T563" i="29" s="1"/>
  <c r="S54" i="29"/>
  <c r="S563" i="29" s="1"/>
  <c r="R54" i="29"/>
  <c r="R563" i="29" s="1"/>
  <c r="P54" i="29"/>
  <c r="P563" i="29" s="1"/>
  <c r="O54" i="29"/>
  <c r="O563" i="29" s="1"/>
  <c r="N54" i="29"/>
  <c r="N563" i="29" s="1"/>
  <c r="M54" i="29"/>
  <c r="M563" i="29" s="1"/>
  <c r="K54" i="29"/>
  <c r="K563" i="29" s="1"/>
  <c r="J54" i="29"/>
  <c r="J563" i="29" s="1"/>
  <c r="I54" i="29"/>
  <c r="I563" i="29" s="1"/>
  <c r="H54" i="29"/>
  <c r="F54" i="29"/>
  <c r="F563" i="29" s="1"/>
  <c r="E54" i="29"/>
  <c r="E563" i="29" s="1"/>
  <c r="D54" i="29"/>
  <c r="D563" i="29" s="1"/>
  <c r="C54" i="29"/>
  <c r="DD53" i="29"/>
  <c r="DD562" i="29" s="1"/>
  <c r="DB53" i="29"/>
  <c r="DB562" i="29" s="1"/>
  <c r="DA53" i="29"/>
  <c r="DA562" i="29" s="1"/>
  <c r="CZ53" i="29"/>
  <c r="CZ562" i="29" s="1"/>
  <c r="CY53" i="29"/>
  <c r="CY562" i="29" s="1"/>
  <c r="CW53" i="29"/>
  <c r="CW562" i="29" s="1"/>
  <c r="CV53" i="29"/>
  <c r="CV562" i="29" s="1"/>
  <c r="CU53" i="29"/>
  <c r="CU562" i="29" s="1"/>
  <c r="CT53" i="29"/>
  <c r="CR53" i="29"/>
  <c r="CR562" i="29" s="1"/>
  <c r="CQ53" i="29"/>
  <c r="CQ562" i="29" s="1"/>
  <c r="CP53" i="29"/>
  <c r="CP562" i="29" s="1"/>
  <c r="CO53" i="29"/>
  <c r="CM53" i="29"/>
  <c r="CM562" i="29" s="1"/>
  <c r="CL53" i="29"/>
  <c r="CL562" i="29" s="1"/>
  <c r="CK53" i="29"/>
  <c r="CK562" i="29" s="1"/>
  <c r="CJ53" i="29"/>
  <c r="CJ562" i="29" s="1"/>
  <c r="CH53" i="29"/>
  <c r="CH562" i="29" s="1"/>
  <c r="CG53" i="29"/>
  <c r="CG562" i="29" s="1"/>
  <c r="CF53" i="29"/>
  <c r="CF562" i="29" s="1"/>
  <c r="CE53" i="29"/>
  <c r="CE62" i="29" s="1"/>
  <c r="CD53" i="29"/>
  <c r="CC53" i="29"/>
  <c r="CC562" i="29" s="1"/>
  <c r="CB53" i="29"/>
  <c r="CB562" i="29" s="1"/>
  <c r="CA53" i="29"/>
  <c r="CA562" i="29" s="1"/>
  <c r="BZ53" i="29"/>
  <c r="BZ562" i="29" s="1"/>
  <c r="BX53" i="29"/>
  <c r="BX562" i="29" s="1"/>
  <c r="BW53" i="29"/>
  <c r="BW562" i="29" s="1"/>
  <c r="BV53" i="29"/>
  <c r="BV562" i="29" s="1"/>
  <c r="BU53" i="29"/>
  <c r="BU562" i="29" s="1"/>
  <c r="BS53" i="29"/>
  <c r="BS562" i="29" s="1"/>
  <c r="BR53" i="29"/>
  <c r="BR562" i="29" s="1"/>
  <c r="BQ53" i="29"/>
  <c r="BQ562" i="29" s="1"/>
  <c r="BP53" i="29"/>
  <c r="BP562" i="29" s="1"/>
  <c r="BT562" i="29" s="1"/>
  <c r="BN53" i="29"/>
  <c r="BN562" i="29" s="1"/>
  <c r="BM53" i="29"/>
  <c r="BM562" i="29" s="1"/>
  <c r="BL53" i="29"/>
  <c r="BL562" i="29" s="1"/>
  <c r="BK53" i="29"/>
  <c r="BK562" i="29" s="1"/>
  <c r="BI53" i="29"/>
  <c r="BI562" i="29" s="1"/>
  <c r="BH53" i="29"/>
  <c r="BH562" i="29" s="1"/>
  <c r="BG53" i="29"/>
  <c r="BG562" i="29" s="1"/>
  <c r="BF53" i="29"/>
  <c r="BD53" i="29"/>
  <c r="BD562" i="29" s="1"/>
  <c r="BC53" i="29"/>
  <c r="BC562" i="29" s="1"/>
  <c r="BB53" i="29"/>
  <c r="BB562" i="29" s="1"/>
  <c r="BA53" i="29"/>
  <c r="AY53" i="29"/>
  <c r="AY562" i="29" s="1"/>
  <c r="AX53" i="29"/>
  <c r="AX562" i="29" s="1"/>
  <c r="AW53" i="29"/>
  <c r="AW562" i="29" s="1"/>
  <c r="AV53" i="29"/>
  <c r="AV562" i="29" s="1"/>
  <c r="AZ562" i="29" s="1"/>
  <c r="AT53" i="29"/>
  <c r="AT562" i="29" s="1"/>
  <c r="AS53" i="29"/>
  <c r="AS562" i="29" s="1"/>
  <c r="AR53" i="29"/>
  <c r="AR562" i="29" s="1"/>
  <c r="AQ53" i="29"/>
  <c r="AO53" i="29"/>
  <c r="AO562" i="29" s="1"/>
  <c r="AN53" i="29"/>
  <c r="AN562" i="29" s="1"/>
  <c r="AM53" i="29"/>
  <c r="AM562" i="29" s="1"/>
  <c r="AL53" i="29"/>
  <c r="AL562" i="29" s="1"/>
  <c r="AJ53" i="29"/>
  <c r="AJ562" i="29" s="1"/>
  <c r="AI53" i="29"/>
  <c r="AI562" i="29" s="1"/>
  <c r="AH53" i="29"/>
  <c r="AH562" i="29" s="1"/>
  <c r="AG53" i="29"/>
  <c r="AG562" i="29" s="1"/>
  <c r="AF53" i="29"/>
  <c r="AE53" i="29"/>
  <c r="AE562" i="29" s="1"/>
  <c r="AD53" i="29"/>
  <c r="AD562" i="29" s="1"/>
  <c r="AC53" i="29"/>
  <c r="AC562" i="29" s="1"/>
  <c r="AB53" i="29"/>
  <c r="AB562" i="29" s="1"/>
  <c r="Z53" i="29"/>
  <c r="Z562" i="29" s="1"/>
  <c r="Y53" i="29"/>
  <c r="Y562" i="29" s="1"/>
  <c r="X53" i="29"/>
  <c r="X562" i="29" s="1"/>
  <c r="W53" i="29"/>
  <c r="W562" i="29" s="1"/>
  <c r="U53" i="29"/>
  <c r="U562" i="29" s="1"/>
  <c r="T53" i="29"/>
  <c r="T562" i="29" s="1"/>
  <c r="S53" i="29"/>
  <c r="S562" i="29" s="1"/>
  <c r="R53" i="29"/>
  <c r="P53" i="29"/>
  <c r="P562" i="29" s="1"/>
  <c r="O53" i="29"/>
  <c r="O562" i="29" s="1"/>
  <c r="N53" i="29"/>
  <c r="N562" i="29" s="1"/>
  <c r="M53" i="29"/>
  <c r="L53" i="29"/>
  <c r="K53" i="29"/>
  <c r="K562" i="29" s="1"/>
  <c r="J53" i="29"/>
  <c r="J562" i="29" s="1"/>
  <c r="I53" i="29"/>
  <c r="I562" i="29" s="1"/>
  <c r="H53" i="29"/>
  <c r="H562" i="29" s="1"/>
  <c r="L562" i="29" s="1"/>
  <c r="F53" i="29"/>
  <c r="F562" i="29" s="1"/>
  <c r="E53" i="29"/>
  <c r="E562" i="29" s="1"/>
  <c r="D53" i="29"/>
  <c r="D562" i="29" s="1"/>
  <c r="C53" i="29"/>
  <c r="C62" i="29" s="1"/>
  <c r="DD52" i="29"/>
  <c r="DB52" i="29"/>
  <c r="DB561" i="29" s="1"/>
  <c r="DA52" i="29"/>
  <c r="DA561" i="29" s="1"/>
  <c r="CZ52" i="29"/>
  <c r="CZ561" i="29" s="1"/>
  <c r="CY52" i="29"/>
  <c r="CW52" i="29"/>
  <c r="CV52" i="29"/>
  <c r="CU52" i="29"/>
  <c r="CU561" i="29" s="1"/>
  <c r="CT52" i="29"/>
  <c r="CT561" i="29" s="1"/>
  <c r="CR52" i="29"/>
  <c r="CR561" i="29" s="1"/>
  <c r="CQ52" i="29"/>
  <c r="CP52" i="29"/>
  <c r="CO52" i="29"/>
  <c r="CN52" i="29"/>
  <c r="CM52" i="29"/>
  <c r="CM561" i="29" s="1"/>
  <c r="CL52" i="29"/>
  <c r="CL561" i="29" s="1"/>
  <c r="CK52" i="29"/>
  <c r="CK561" i="29" s="1"/>
  <c r="CJ52" i="29"/>
  <c r="CJ561" i="29" s="1"/>
  <c r="CH52" i="29"/>
  <c r="CG52" i="29"/>
  <c r="CF52" i="29"/>
  <c r="CE52" i="29"/>
  <c r="CE561" i="29" s="1"/>
  <c r="CC52" i="29"/>
  <c r="CC561" i="29" s="1"/>
  <c r="CB52" i="29"/>
  <c r="CB561" i="29" s="1"/>
  <c r="CA52" i="29"/>
  <c r="BZ52" i="29"/>
  <c r="BX52" i="29"/>
  <c r="BW52" i="29"/>
  <c r="BW561" i="29" s="1"/>
  <c r="BV52" i="29"/>
  <c r="BV561" i="29" s="1"/>
  <c r="BU52" i="29"/>
  <c r="BU561" i="29" s="1"/>
  <c r="BS52" i="29"/>
  <c r="BR52" i="29"/>
  <c r="BQ52" i="29"/>
  <c r="BP52" i="29"/>
  <c r="BN52" i="29"/>
  <c r="BN561" i="29" s="1"/>
  <c r="BM52" i="29"/>
  <c r="BM561" i="29" s="1"/>
  <c r="BL52" i="29"/>
  <c r="BL561" i="29" s="1"/>
  <c r="BK52" i="29"/>
  <c r="BI52" i="29"/>
  <c r="BH52" i="29"/>
  <c r="BG52" i="29"/>
  <c r="BG561" i="29" s="1"/>
  <c r="BF52" i="29"/>
  <c r="BF561" i="29" s="1"/>
  <c r="BD52" i="29"/>
  <c r="BD561" i="29" s="1"/>
  <c r="BC52" i="29"/>
  <c r="BB52" i="29"/>
  <c r="BA52" i="29"/>
  <c r="AY52" i="29"/>
  <c r="AY561" i="29" s="1"/>
  <c r="AX52" i="29"/>
  <c r="AX561" i="29" s="1"/>
  <c r="AW52" i="29"/>
  <c r="AW561" i="29" s="1"/>
  <c r="AV52" i="29"/>
  <c r="AV561" i="29" s="1"/>
  <c r="AT52" i="29"/>
  <c r="AS52" i="29"/>
  <c r="AR52" i="29"/>
  <c r="AQ52" i="29"/>
  <c r="AQ561" i="29" s="1"/>
  <c r="AP52" i="29"/>
  <c r="AO52" i="29"/>
  <c r="AO561" i="29" s="1"/>
  <c r="AN52" i="29"/>
  <c r="AN561" i="29" s="1"/>
  <c r="AM52" i="29"/>
  <c r="AL52" i="29"/>
  <c r="AJ52" i="29"/>
  <c r="AI52" i="29"/>
  <c r="AI561" i="29" s="1"/>
  <c r="AH52" i="29"/>
  <c r="AH561" i="29" s="1"/>
  <c r="AG52" i="29"/>
  <c r="AG561" i="29" s="1"/>
  <c r="AE52" i="29"/>
  <c r="AD52" i="29"/>
  <c r="AC52" i="29"/>
  <c r="AB52" i="29"/>
  <c r="Z52" i="29"/>
  <c r="Z561" i="29" s="1"/>
  <c r="Y52" i="29"/>
  <c r="Y561" i="29" s="1"/>
  <c r="X52" i="29"/>
  <c r="X561" i="29" s="1"/>
  <c r="W52" i="29"/>
  <c r="V52" i="29"/>
  <c r="U52" i="29"/>
  <c r="T52" i="29"/>
  <c r="S52" i="29"/>
  <c r="S561" i="29" s="1"/>
  <c r="R52" i="29"/>
  <c r="R561" i="29" s="1"/>
  <c r="P52" i="29"/>
  <c r="P561" i="29" s="1"/>
  <c r="O52" i="29"/>
  <c r="N52" i="29"/>
  <c r="M52" i="29"/>
  <c r="K52" i="29"/>
  <c r="K561" i="29" s="1"/>
  <c r="J52" i="29"/>
  <c r="J561" i="29" s="1"/>
  <c r="I52" i="29"/>
  <c r="I561" i="29" s="1"/>
  <c r="H52" i="29"/>
  <c r="H561" i="29" s="1"/>
  <c r="F52" i="29"/>
  <c r="E52" i="29"/>
  <c r="G52" i="29" s="1"/>
  <c r="D52" i="29"/>
  <c r="C52" i="29"/>
  <c r="C561" i="29" s="1"/>
  <c r="BU50" i="29"/>
  <c r="AW50" i="29"/>
  <c r="AJ50" i="29"/>
  <c r="I50" i="29"/>
  <c r="DD49" i="29"/>
  <c r="DB49" i="29"/>
  <c r="DB557" i="29" s="1"/>
  <c r="DA49" i="29"/>
  <c r="DA557" i="29" s="1"/>
  <c r="CZ49" i="29"/>
  <c r="CZ557" i="29" s="1"/>
  <c r="CY49" i="29"/>
  <c r="CY557" i="29" s="1"/>
  <c r="CW49" i="29"/>
  <c r="CW557" i="29" s="1"/>
  <c r="CV49" i="29"/>
  <c r="CV557" i="29" s="1"/>
  <c r="CU49" i="29"/>
  <c r="CU557" i="29" s="1"/>
  <c r="CT49" i="29"/>
  <c r="CT557" i="29" s="1"/>
  <c r="CX557" i="29" s="1"/>
  <c r="CS49" i="29"/>
  <c r="CR49" i="29"/>
  <c r="CR557" i="29" s="1"/>
  <c r="CQ49" i="29"/>
  <c r="CQ557" i="29" s="1"/>
  <c r="CP49" i="29"/>
  <c r="CP557" i="29" s="1"/>
  <c r="CO49" i="29"/>
  <c r="CO557" i="29" s="1"/>
  <c r="CM49" i="29"/>
  <c r="CM557" i="29" s="1"/>
  <c r="CL49" i="29"/>
  <c r="CL557" i="29" s="1"/>
  <c r="CK49" i="29"/>
  <c r="CK557" i="29" s="1"/>
  <c r="CJ49" i="29"/>
  <c r="CH49" i="29"/>
  <c r="CH557" i="29" s="1"/>
  <c r="CG49" i="29"/>
  <c r="CG557" i="29" s="1"/>
  <c r="CF49" i="29"/>
  <c r="CF557" i="29" s="1"/>
  <c r="CE49" i="29"/>
  <c r="CC49" i="29"/>
  <c r="CC557" i="29" s="1"/>
  <c r="CB49" i="29"/>
  <c r="CB557" i="29" s="1"/>
  <c r="CA49" i="29"/>
  <c r="CA557" i="29" s="1"/>
  <c r="BZ49" i="29"/>
  <c r="BZ557" i="29" s="1"/>
  <c r="BX49" i="29"/>
  <c r="BX557" i="29" s="1"/>
  <c r="BW49" i="29"/>
  <c r="BW557" i="29" s="1"/>
  <c r="BV49" i="29"/>
  <c r="BV557" i="29" s="1"/>
  <c r="BU49" i="29"/>
  <c r="BS49" i="29"/>
  <c r="BS557" i="29" s="1"/>
  <c r="BR49" i="29"/>
  <c r="BR557" i="29" s="1"/>
  <c r="BQ49" i="29"/>
  <c r="BQ557" i="29" s="1"/>
  <c r="BP49" i="29"/>
  <c r="BP557" i="29" s="1"/>
  <c r="BN49" i="29"/>
  <c r="BN557" i="29" s="1"/>
  <c r="BM49" i="29"/>
  <c r="BM557" i="29" s="1"/>
  <c r="BL49" i="29"/>
  <c r="BL557" i="29" s="1"/>
  <c r="BK49" i="29"/>
  <c r="BK557" i="29" s="1"/>
  <c r="BJ49" i="29"/>
  <c r="BI49" i="29"/>
  <c r="BI557" i="29" s="1"/>
  <c r="BH49" i="29"/>
  <c r="BH557" i="29" s="1"/>
  <c r="BG49" i="29"/>
  <c r="BG557" i="29" s="1"/>
  <c r="BF49" i="29"/>
  <c r="BF557" i="29" s="1"/>
  <c r="BJ557" i="29" s="1"/>
  <c r="BD49" i="29"/>
  <c r="BD557" i="29" s="1"/>
  <c r="BC49" i="29"/>
  <c r="BC557" i="29" s="1"/>
  <c r="BB49" i="29"/>
  <c r="BB557" i="29" s="1"/>
  <c r="BA49" i="29"/>
  <c r="BA557" i="29" s="1"/>
  <c r="AY49" i="29"/>
  <c r="AY557" i="29" s="1"/>
  <c r="AX49" i="29"/>
  <c r="AX557" i="29" s="1"/>
  <c r="AW49" i="29"/>
  <c r="AW557" i="29" s="1"/>
  <c r="AV49" i="29"/>
  <c r="AT49" i="29"/>
  <c r="AT557" i="29" s="1"/>
  <c r="AS49" i="29"/>
  <c r="AS557" i="29" s="1"/>
  <c r="AR49" i="29"/>
  <c r="AR557" i="29" s="1"/>
  <c r="AQ49" i="29"/>
  <c r="AO49" i="29"/>
  <c r="AO557" i="29" s="1"/>
  <c r="AN49" i="29"/>
  <c r="AN557" i="29" s="1"/>
  <c r="AM49" i="29"/>
  <c r="AM557" i="29" s="1"/>
  <c r="AL49" i="29"/>
  <c r="AL557" i="29" s="1"/>
  <c r="AP557" i="29" s="1"/>
  <c r="AJ49" i="29"/>
  <c r="AJ557" i="29" s="1"/>
  <c r="AI49" i="29"/>
  <c r="AI557" i="29" s="1"/>
  <c r="AH49" i="29"/>
  <c r="AH557" i="29" s="1"/>
  <c r="AG49" i="29"/>
  <c r="AE49" i="29"/>
  <c r="AE557" i="29" s="1"/>
  <c r="AD49" i="29"/>
  <c r="AD557" i="29" s="1"/>
  <c r="AC49" i="29"/>
  <c r="AC557" i="29" s="1"/>
  <c r="AB49" i="29"/>
  <c r="AB557" i="29" s="1"/>
  <c r="AA49" i="29"/>
  <c r="Z49" i="29"/>
  <c r="Y49" i="29"/>
  <c r="X49" i="29"/>
  <c r="W49" i="29"/>
  <c r="U49" i="29"/>
  <c r="T49" i="29"/>
  <c r="S49" i="29"/>
  <c r="R49" i="29"/>
  <c r="P49" i="29"/>
  <c r="O49" i="29"/>
  <c r="N49" i="29"/>
  <c r="M49" i="29"/>
  <c r="K49" i="29"/>
  <c r="J49" i="29"/>
  <c r="I49" i="29"/>
  <c r="H49" i="29"/>
  <c r="F49" i="29"/>
  <c r="E49" i="29"/>
  <c r="D49" i="29"/>
  <c r="C49" i="29"/>
  <c r="DD48" i="29"/>
  <c r="DC48" i="29"/>
  <c r="DB48" i="29"/>
  <c r="DB556" i="29" s="1"/>
  <c r="DA48" i="29"/>
  <c r="DA556" i="29" s="1"/>
  <c r="CZ48" i="29"/>
  <c r="CZ556" i="29" s="1"/>
  <c r="CY48" i="29"/>
  <c r="CY556" i="29" s="1"/>
  <c r="CW48" i="29"/>
  <c r="CW556" i="29" s="1"/>
  <c r="CV48" i="29"/>
  <c r="CV556" i="29" s="1"/>
  <c r="CU48" i="29"/>
  <c r="CU556" i="29" s="1"/>
  <c r="CT48" i="29"/>
  <c r="CR48" i="29"/>
  <c r="CR556" i="29" s="1"/>
  <c r="CQ48" i="29"/>
  <c r="CQ556" i="29" s="1"/>
  <c r="CP48" i="29"/>
  <c r="CP556" i="29" s="1"/>
  <c r="CO48" i="29"/>
  <c r="CM48" i="29"/>
  <c r="CM556" i="29" s="1"/>
  <c r="CL48" i="29"/>
  <c r="CL556" i="29" s="1"/>
  <c r="CK48" i="29"/>
  <c r="CK556" i="29" s="1"/>
  <c r="CJ48" i="29"/>
  <c r="CJ556" i="29" s="1"/>
  <c r="CH48" i="29"/>
  <c r="CH556" i="29" s="1"/>
  <c r="CG48" i="29"/>
  <c r="CG556" i="29" s="1"/>
  <c r="CF48" i="29"/>
  <c r="CF556" i="29" s="1"/>
  <c r="CE48" i="29"/>
  <c r="CC48" i="29"/>
  <c r="CC556" i="29" s="1"/>
  <c r="CB48" i="29"/>
  <c r="CB556" i="29" s="1"/>
  <c r="CA48" i="29"/>
  <c r="CA556" i="29" s="1"/>
  <c r="BZ48" i="29"/>
  <c r="BZ556" i="29" s="1"/>
  <c r="BX48" i="29"/>
  <c r="BX556" i="29" s="1"/>
  <c r="BW48" i="29"/>
  <c r="BW556" i="29" s="1"/>
  <c r="BV48" i="29"/>
  <c r="BV556" i="29" s="1"/>
  <c r="BU48" i="29"/>
  <c r="BU556" i="29" s="1"/>
  <c r="BT48" i="29"/>
  <c r="BS48" i="29"/>
  <c r="BS556" i="29" s="1"/>
  <c r="BR48" i="29"/>
  <c r="BR556" i="29" s="1"/>
  <c r="BQ48" i="29"/>
  <c r="BQ556" i="29" s="1"/>
  <c r="BP48" i="29"/>
  <c r="BP556" i="29" s="1"/>
  <c r="BT556" i="29" s="1"/>
  <c r="BN48" i="29"/>
  <c r="BN556" i="29" s="1"/>
  <c r="BM48" i="29"/>
  <c r="BM556" i="29" s="1"/>
  <c r="BL48" i="29"/>
  <c r="BL556" i="29" s="1"/>
  <c r="BK48" i="29"/>
  <c r="BK556" i="29" s="1"/>
  <c r="BI48" i="29"/>
  <c r="BI556" i="29" s="1"/>
  <c r="BH48" i="29"/>
  <c r="BH556" i="29" s="1"/>
  <c r="BG48" i="29"/>
  <c r="BG556" i="29" s="1"/>
  <c r="BF48" i="29"/>
  <c r="BD48" i="29"/>
  <c r="BD556" i="29" s="1"/>
  <c r="BC48" i="29"/>
  <c r="BC556" i="29" s="1"/>
  <c r="BB48" i="29"/>
  <c r="BB556" i="29" s="1"/>
  <c r="BA48" i="29"/>
  <c r="AY48" i="29"/>
  <c r="AY556" i="29" s="1"/>
  <c r="AX48" i="29"/>
  <c r="AX556" i="29" s="1"/>
  <c r="AW48" i="29"/>
  <c r="AW556" i="29" s="1"/>
  <c r="AV48" i="29"/>
  <c r="AV556" i="29" s="1"/>
  <c r="AZ556" i="29" s="1"/>
  <c r="AT48" i="29"/>
  <c r="AT556" i="29" s="1"/>
  <c r="AS48" i="29"/>
  <c r="AS556" i="29" s="1"/>
  <c r="AR48" i="29"/>
  <c r="AR556" i="29" s="1"/>
  <c r="AQ48" i="29"/>
  <c r="AO48" i="29"/>
  <c r="AO556" i="29" s="1"/>
  <c r="AN48" i="29"/>
  <c r="AN556" i="29" s="1"/>
  <c r="AM48" i="29"/>
  <c r="AM556" i="29" s="1"/>
  <c r="AL48" i="29"/>
  <c r="AL556" i="29" s="1"/>
  <c r="AK48" i="29"/>
  <c r="AJ48" i="29"/>
  <c r="AJ556" i="29" s="1"/>
  <c r="AI48" i="29"/>
  <c r="AI556" i="29" s="1"/>
  <c r="AH48" i="29"/>
  <c r="AH556" i="29" s="1"/>
  <c r="AG48" i="29"/>
  <c r="AG556" i="29" s="1"/>
  <c r="AE48" i="29"/>
  <c r="AE556" i="29" s="1"/>
  <c r="AD48" i="29"/>
  <c r="AD556" i="29" s="1"/>
  <c r="AC48" i="29"/>
  <c r="AC556" i="29" s="1"/>
  <c r="AB48" i="29"/>
  <c r="AB556" i="29" s="1"/>
  <c r="Z48" i="29"/>
  <c r="Y48" i="29"/>
  <c r="X48" i="29"/>
  <c r="W48" i="29"/>
  <c r="U48" i="29"/>
  <c r="T48" i="29"/>
  <c r="S48" i="29"/>
  <c r="R48" i="29"/>
  <c r="P48" i="29"/>
  <c r="O48" i="29"/>
  <c r="N48" i="29"/>
  <c r="M48" i="29"/>
  <c r="K48" i="29"/>
  <c r="L48" i="29" s="1"/>
  <c r="J48" i="29"/>
  <c r="I48" i="29"/>
  <c r="H48" i="29"/>
  <c r="F48" i="29"/>
  <c r="E48" i="29"/>
  <c r="D48" i="29"/>
  <c r="C48" i="29"/>
  <c r="DD47" i="29"/>
  <c r="DB47" i="29"/>
  <c r="DB555" i="29" s="1"/>
  <c r="DA47" i="29"/>
  <c r="DA555" i="29" s="1"/>
  <c r="CZ47" i="29"/>
  <c r="CZ555" i="29" s="1"/>
  <c r="CY47" i="29"/>
  <c r="CW47" i="29"/>
  <c r="CW555" i="29" s="1"/>
  <c r="CV47" i="29"/>
  <c r="CV555" i="29" s="1"/>
  <c r="CU47" i="29"/>
  <c r="CU555" i="29" s="1"/>
  <c r="CT47" i="29"/>
  <c r="CT555" i="29" s="1"/>
  <c r="CR47" i="29"/>
  <c r="CR555" i="29" s="1"/>
  <c r="CQ47" i="29"/>
  <c r="CQ555" i="29" s="1"/>
  <c r="CP47" i="29"/>
  <c r="CP555" i="29" s="1"/>
  <c r="CO47" i="29"/>
  <c r="CM47" i="29"/>
  <c r="CM555" i="29" s="1"/>
  <c r="CL47" i="29"/>
  <c r="CL555" i="29" s="1"/>
  <c r="CK47" i="29"/>
  <c r="CK555" i="29" s="1"/>
  <c r="CJ47" i="29"/>
  <c r="CJ555" i="29" s="1"/>
  <c r="CH47" i="29"/>
  <c r="CH555" i="29" s="1"/>
  <c r="CG47" i="29"/>
  <c r="CG555" i="29" s="1"/>
  <c r="CF47" i="29"/>
  <c r="CF555" i="29" s="1"/>
  <c r="CE47" i="29"/>
  <c r="CE555" i="29" s="1"/>
  <c r="CD47" i="29"/>
  <c r="CC47" i="29"/>
  <c r="CC555" i="29" s="1"/>
  <c r="CB47" i="29"/>
  <c r="CB555" i="29" s="1"/>
  <c r="CA47" i="29"/>
  <c r="CA555" i="29" s="1"/>
  <c r="BZ47" i="29"/>
  <c r="BZ555" i="29" s="1"/>
  <c r="CD555" i="29" s="1"/>
  <c r="BX47" i="29"/>
  <c r="BX555" i="29" s="1"/>
  <c r="BW47" i="29"/>
  <c r="BW555" i="29" s="1"/>
  <c r="BV47" i="29"/>
  <c r="BV555" i="29" s="1"/>
  <c r="BU47" i="29"/>
  <c r="BU555" i="29" s="1"/>
  <c r="BS47" i="29"/>
  <c r="BS555" i="29" s="1"/>
  <c r="BR47" i="29"/>
  <c r="BR555" i="29" s="1"/>
  <c r="BQ47" i="29"/>
  <c r="BQ555" i="29" s="1"/>
  <c r="BP47" i="29"/>
  <c r="BN47" i="29"/>
  <c r="BN555" i="29" s="1"/>
  <c r="BM47" i="29"/>
  <c r="BM555" i="29" s="1"/>
  <c r="BL47" i="29"/>
  <c r="BL555" i="29" s="1"/>
  <c r="BK47" i="29"/>
  <c r="BI47" i="29"/>
  <c r="BI555" i="29" s="1"/>
  <c r="BH47" i="29"/>
  <c r="BH555" i="29" s="1"/>
  <c r="BG47" i="29"/>
  <c r="BG555" i="29" s="1"/>
  <c r="BF47" i="29"/>
  <c r="BF555" i="29" s="1"/>
  <c r="BJ555" i="29" s="1"/>
  <c r="BD47" i="29"/>
  <c r="BD555" i="29" s="1"/>
  <c r="BC47" i="29"/>
  <c r="BC555" i="29" s="1"/>
  <c r="BB47" i="29"/>
  <c r="BB555" i="29" s="1"/>
  <c r="BA47" i="29"/>
  <c r="AY47" i="29"/>
  <c r="AY555" i="29" s="1"/>
  <c r="AX47" i="29"/>
  <c r="AX555" i="29" s="1"/>
  <c r="AW47" i="29"/>
  <c r="AW555" i="29" s="1"/>
  <c r="AV47" i="29"/>
  <c r="AV555" i="29" s="1"/>
  <c r="AU47" i="29"/>
  <c r="AT47" i="29"/>
  <c r="AT555" i="29" s="1"/>
  <c r="AS47" i="29"/>
  <c r="AS555" i="29" s="1"/>
  <c r="AR47" i="29"/>
  <c r="AR555" i="29" s="1"/>
  <c r="AQ47" i="29"/>
  <c r="AQ555" i="29" s="1"/>
  <c r="AO47" i="29"/>
  <c r="AO555" i="29" s="1"/>
  <c r="AN47" i="29"/>
  <c r="AN555" i="29" s="1"/>
  <c r="AM47" i="29"/>
  <c r="AM555" i="29" s="1"/>
  <c r="AL47" i="29"/>
  <c r="AL555" i="29" s="1"/>
  <c r="AJ47" i="29"/>
  <c r="AJ555" i="29" s="1"/>
  <c r="AI47" i="29"/>
  <c r="AI555" i="29" s="1"/>
  <c r="AH47" i="29"/>
  <c r="AH555" i="29" s="1"/>
  <c r="AG47" i="29"/>
  <c r="AG555" i="29" s="1"/>
  <c r="AE47" i="29"/>
  <c r="AE555" i="29" s="1"/>
  <c r="AD47" i="29"/>
  <c r="AD555" i="29" s="1"/>
  <c r="AC47" i="29"/>
  <c r="AC555" i="29" s="1"/>
  <c r="AB47" i="29"/>
  <c r="Z47" i="29"/>
  <c r="Y47" i="29"/>
  <c r="X47" i="29"/>
  <c r="W47" i="29"/>
  <c r="U47" i="29"/>
  <c r="T47" i="29"/>
  <c r="S47" i="29"/>
  <c r="R47" i="29"/>
  <c r="P47" i="29"/>
  <c r="O47" i="29"/>
  <c r="N47" i="29"/>
  <c r="M47" i="29"/>
  <c r="L47" i="29"/>
  <c r="K47" i="29"/>
  <c r="J47" i="29"/>
  <c r="I47" i="29"/>
  <c r="H47" i="29"/>
  <c r="F47" i="29"/>
  <c r="E47" i="29"/>
  <c r="D47" i="29"/>
  <c r="G47" i="29" s="1"/>
  <c r="C47" i="29"/>
  <c r="DD46" i="29"/>
  <c r="DB46" i="29"/>
  <c r="DB554" i="29" s="1"/>
  <c r="DA46" i="29"/>
  <c r="DA554" i="29" s="1"/>
  <c r="CZ46" i="29"/>
  <c r="CZ554" i="29" s="1"/>
  <c r="CY46" i="29"/>
  <c r="CX46" i="29"/>
  <c r="CW46" i="29"/>
  <c r="CW554" i="29" s="1"/>
  <c r="CV46" i="29"/>
  <c r="CV554" i="29" s="1"/>
  <c r="CU46" i="29"/>
  <c r="CU554" i="29" s="1"/>
  <c r="CT46" i="29"/>
  <c r="CT554" i="29" s="1"/>
  <c r="CR46" i="29"/>
  <c r="CR554" i="29" s="1"/>
  <c r="CQ46" i="29"/>
  <c r="CQ554" i="29" s="1"/>
  <c r="CP46" i="29"/>
  <c r="CP554" i="29" s="1"/>
  <c r="CO46" i="29"/>
  <c r="CO554" i="29" s="1"/>
  <c r="CM46" i="29"/>
  <c r="CM554" i="29" s="1"/>
  <c r="CL46" i="29"/>
  <c r="CL554" i="29" s="1"/>
  <c r="CK46" i="29"/>
  <c r="CK554" i="29" s="1"/>
  <c r="CJ46" i="29"/>
  <c r="CJ554" i="29" s="1"/>
  <c r="CN554" i="29" s="1"/>
  <c r="CH46" i="29"/>
  <c r="CH554" i="29" s="1"/>
  <c r="CG46" i="29"/>
  <c r="CG554" i="29" s="1"/>
  <c r="CF46" i="29"/>
  <c r="CF554" i="29" s="1"/>
  <c r="CE46" i="29"/>
  <c r="CE554" i="29" s="1"/>
  <c r="CC46" i="29"/>
  <c r="CC554" i="29" s="1"/>
  <c r="CB46" i="29"/>
  <c r="CB554" i="29" s="1"/>
  <c r="CA46" i="29"/>
  <c r="CA554" i="29" s="1"/>
  <c r="BZ46" i="29"/>
  <c r="BX46" i="29"/>
  <c r="BX554" i="29" s="1"/>
  <c r="BW46" i="29"/>
  <c r="BW554" i="29" s="1"/>
  <c r="BV46" i="29"/>
  <c r="BV554" i="29" s="1"/>
  <c r="BU46" i="29"/>
  <c r="BS46" i="29"/>
  <c r="BS554" i="29" s="1"/>
  <c r="BR46" i="29"/>
  <c r="BR554" i="29" s="1"/>
  <c r="BQ46" i="29"/>
  <c r="BQ554" i="29" s="1"/>
  <c r="BP46" i="29"/>
  <c r="BP554" i="29" s="1"/>
  <c r="BT554" i="29" s="1"/>
  <c r="BN46" i="29"/>
  <c r="BN554" i="29" s="1"/>
  <c r="BM46" i="29"/>
  <c r="BM554" i="29" s="1"/>
  <c r="BL46" i="29"/>
  <c r="BL554" i="29" s="1"/>
  <c r="BK46" i="29"/>
  <c r="BI46" i="29"/>
  <c r="BI554" i="29" s="1"/>
  <c r="BH46" i="29"/>
  <c r="BH554" i="29" s="1"/>
  <c r="BG46" i="29"/>
  <c r="BG554" i="29" s="1"/>
  <c r="BF46" i="29"/>
  <c r="BF554" i="29" s="1"/>
  <c r="BD46" i="29"/>
  <c r="BD554" i="29" s="1"/>
  <c r="BC46" i="29"/>
  <c r="BC554" i="29" s="1"/>
  <c r="BB46" i="29"/>
  <c r="BB554" i="29" s="1"/>
  <c r="BA46" i="29"/>
  <c r="BA554" i="29" s="1"/>
  <c r="AZ46" i="29"/>
  <c r="AY46" i="29"/>
  <c r="AY554" i="29" s="1"/>
  <c r="AX46" i="29"/>
  <c r="AX554" i="29" s="1"/>
  <c r="AW46" i="29"/>
  <c r="AW554" i="29" s="1"/>
  <c r="AV46" i="29"/>
  <c r="AV554" i="29" s="1"/>
  <c r="AT46" i="29"/>
  <c r="AT554" i="29" s="1"/>
  <c r="AS46" i="29"/>
  <c r="AS554" i="29" s="1"/>
  <c r="AR46" i="29"/>
  <c r="AR554" i="29" s="1"/>
  <c r="AQ46" i="29"/>
  <c r="AQ554" i="29" s="1"/>
  <c r="AO46" i="29"/>
  <c r="AO554" i="29" s="1"/>
  <c r="AN46" i="29"/>
  <c r="AN554" i="29" s="1"/>
  <c r="AM46" i="29"/>
  <c r="AM554" i="29" s="1"/>
  <c r="AL46" i="29"/>
  <c r="AJ46" i="29"/>
  <c r="AJ554" i="29" s="1"/>
  <c r="AI46" i="29"/>
  <c r="AI554" i="29" s="1"/>
  <c r="AH46" i="29"/>
  <c r="AH554" i="29" s="1"/>
  <c r="AG46" i="29"/>
  <c r="AF46" i="29"/>
  <c r="AE46" i="29"/>
  <c r="AE554" i="29" s="1"/>
  <c r="AD46" i="29"/>
  <c r="AD554" i="29" s="1"/>
  <c r="AC46" i="29"/>
  <c r="AC554" i="29" s="1"/>
  <c r="AB46" i="29"/>
  <c r="AB554" i="29" s="1"/>
  <c r="AF554" i="29" s="1"/>
  <c r="Z46" i="29"/>
  <c r="Y46" i="29"/>
  <c r="X46" i="29"/>
  <c r="W46" i="29"/>
  <c r="W50" i="29" s="1"/>
  <c r="U46" i="29"/>
  <c r="T46" i="29"/>
  <c r="S46" i="29"/>
  <c r="R46" i="29"/>
  <c r="P46" i="29"/>
  <c r="O46" i="29"/>
  <c r="N46" i="29"/>
  <c r="M46" i="29"/>
  <c r="K46" i="29"/>
  <c r="J46" i="29"/>
  <c r="I46" i="29"/>
  <c r="H46" i="29"/>
  <c r="L46" i="29" s="1"/>
  <c r="G46" i="29"/>
  <c r="F46" i="29"/>
  <c r="E46" i="29"/>
  <c r="D46" i="29"/>
  <c r="C46" i="29"/>
  <c r="DD45" i="29"/>
  <c r="DB45" i="29"/>
  <c r="DB553" i="29" s="1"/>
  <c r="DA45" i="29"/>
  <c r="DA553" i="29" s="1"/>
  <c r="CZ45" i="29"/>
  <c r="CZ553" i="29" s="1"/>
  <c r="CY45" i="29"/>
  <c r="CY553" i="29" s="1"/>
  <c r="CW45" i="29"/>
  <c r="CW553" i="29" s="1"/>
  <c r="CV45" i="29"/>
  <c r="CV553" i="29" s="1"/>
  <c r="CU45" i="29"/>
  <c r="CU553" i="29" s="1"/>
  <c r="CT45" i="29"/>
  <c r="CT553" i="29" s="1"/>
  <c r="CX553" i="29" s="1"/>
  <c r="CS45" i="29"/>
  <c r="CR45" i="29"/>
  <c r="CR553" i="29" s="1"/>
  <c r="CQ45" i="29"/>
  <c r="CQ553" i="29" s="1"/>
  <c r="CP45" i="29"/>
  <c r="CP553" i="29" s="1"/>
  <c r="CO45" i="29"/>
  <c r="CO553" i="29" s="1"/>
  <c r="CM45" i="29"/>
  <c r="CM553" i="29" s="1"/>
  <c r="CL45" i="29"/>
  <c r="CL553" i="29" s="1"/>
  <c r="CK45" i="29"/>
  <c r="CK553" i="29" s="1"/>
  <c r="CJ45" i="29"/>
  <c r="CH45" i="29"/>
  <c r="CH553" i="29" s="1"/>
  <c r="CG45" i="29"/>
  <c r="CG553" i="29" s="1"/>
  <c r="CF45" i="29"/>
  <c r="CF553" i="29" s="1"/>
  <c r="CE45" i="29"/>
  <c r="CC45" i="29"/>
  <c r="CC553" i="29" s="1"/>
  <c r="CB45" i="29"/>
  <c r="CB553" i="29" s="1"/>
  <c r="CA45" i="29"/>
  <c r="CA553" i="29" s="1"/>
  <c r="BZ45" i="29"/>
  <c r="BZ553" i="29" s="1"/>
  <c r="BX45" i="29"/>
  <c r="BX553" i="29" s="1"/>
  <c r="BW45" i="29"/>
  <c r="BW553" i="29" s="1"/>
  <c r="BV45" i="29"/>
  <c r="BV553" i="29" s="1"/>
  <c r="BU45" i="29"/>
  <c r="BS45" i="29"/>
  <c r="BS553" i="29" s="1"/>
  <c r="BR45" i="29"/>
  <c r="BR553" i="29" s="1"/>
  <c r="BQ45" i="29"/>
  <c r="BQ553" i="29" s="1"/>
  <c r="BP45" i="29"/>
  <c r="BP553" i="29" s="1"/>
  <c r="BN45" i="29"/>
  <c r="BN553" i="29" s="1"/>
  <c r="BM45" i="29"/>
  <c r="BM553" i="29" s="1"/>
  <c r="BL45" i="29"/>
  <c r="BL553" i="29" s="1"/>
  <c r="BK45" i="29"/>
  <c r="BK553" i="29" s="1"/>
  <c r="BJ45" i="29"/>
  <c r="BI45" i="29"/>
  <c r="BI553" i="29" s="1"/>
  <c r="BH45" i="29"/>
  <c r="BH553" i="29" s="1"/>
  <c r="BG45" i="29"/>
  <c r="BG553" i="29" s="1"/>
  <c r="BF45" i="29"/>
  <c r="BF553" i="29" s="1"/>
  <c r="BJ553" i="29" s="1"/>
  <c r="BD45" i="29"/>
  <c r="BD553" i="29" s="1"/>
  <c r="BC45" i="29"/>
  <c r="BC553" i="29" s="1"/>
  <c r="BB45" i="29"/>
  <c r="BB553" i="29" s="1"/>
  <c r="BA45" i="29"/>
  <c r="BA553" i="29" s="1"/>
  <c r="AY45" i="29"/>
  <c r="AY553" i="29" s="1"/>
  <c r="AX45" i="29"/>
  <c r="AX553" i="29" s="1"/>
  <c r="AW45" i="29"/>
  <c r="AW553" i="29" s="1"/>
  <c r="AV45" i="29"/>
  <c r="AT45" i="29"/>
  <c r="AT553" i="29" s="1"/>
  <c r="AS45" i="29"/>
  <c r="AS553" i="29" s="1"/>
  <c r="AR45" i="29"/>
  <c r="AR553" i="29" s="1"/>
  <c r="AQ45" i="29"/>
  <c r="AO45" i="29"/>
  <c r="AO553" i="29" s="1"/>
  <c r="AN45" i="29"/>
  <c r="AN553" i="29" s="1"/>
  <c r="AM45" i="29"/>
  <c r="AM553" i="29" s="1"/>
  <c r="AL45" i="29"/>
  <c r="AL553" i="29" s="1"/>
  <c r="AP553" i="29" s="1"/>
  <c r="AJ45" i="29"/>
  <c r="AJ553" i="29" s="1"/>
  <c r="AI45" i="29"/>
  <c r="AI553" i="29" s="1"/>
  <c r="AH45" i="29"/>
  <c r="AH553" i="29" s="1"/>
  <c r="AG45" i="29"/>
  <c r="AE45" i="29"/>
  <c r="AE553" i="29" s="1"/>
  <c r="AD45" i="29"/>
  <c r="AD553" i="29" s="1"/>
  <c r="AC45" i="29"/>
  <c r="AC553" i="29" s="1"/>
  <c r="AB45" i="29"/>
  <c r="AB553" i="29" s="1"/>
  <c r="AA45" i="29"/>
  <c r="Z45" i="29"/>
  <c r="Y45" i="29"/>
  <c r="X45" i="29"/>
  <c r="W45" i="29"/>
  <c r="U45" i="29"/>
  <c r="T45" i="29"/>
  <c r="S45" i="29"/>
  <c r="V45" i="29" s="1"/>
  <c r="R45" i="29"/>
  <c r="P45" i="29"/>
  <c r="O45" i="29"/>
  <c r="N45" i="29"/>
  <c r="M45" i="29"/>
  <c r="K45" i="29"/>
  <c r="J45" i="29"/>
  <c r="I45" i="29"/>
  <c r="H45" i="29"/>
  <c r="F45" i="29"/>
  <c r="E45" i="29"/>
  <c r="D45" i="29"/>
  <c r="C45" i="29"/>
  <c r="DD44" i="29"/>
  <c r="DC44" i="29"/>
  <c r="DB44" i="29"/>
  <c r="DB552" i="29" s="1"/>
  <c r="DA44" i="29"/>
  <c r="DA552" i="29" s="1"/>
  <c r="CZ44" i="29"/>
  <c r="CZ552" i="29" s="1"/>
  <c r="CY44" i="29"/>
  <c r="CY552" i="29" s="1"/>
  <c r="CW44" i="29"/>
  <c r="CW552" i="29" s="1"/>
  <c r="CV44" i="29"/>
  <c r="CV552" i="29" s="1"/>
  <c r="CU44" i="29"/>
  <c r="CU552" i="29" s="1"/>
  <c r="CT44" i="29"/>
  <c r="CR44" i="29"/>
  <c r="CR552" i="29" s="1"/>
  <c r="CQ44" i="29"/>
  <c r="CQ552" i="29" s="1"/>
  <c r="CP44" i="29"/>
  <c r="CP552" i="29" s="1"/>
  <c r="CO44" i="29"/>
  <c r="CM44" i="29"/>
  <c r="CM552" i="29" s="1"/>
  <c r="CL44" i="29"/>
  <c r="CL552" i="29" s="1"/>
  <c r="CK44" i="29"/>
  <c r="CK552" i="29" s="1"/>
  <c r="CJ44" i="29"/>
  <c r="CJ552" i="29" s="1"/>
  <c r="CH44" i="29"/>
  <c r="CH552" i="29" s="1"/>
  <c r="CG44" i="29"/>
  <c r="CG552" i="29" s="1"/>
  <c r="CF44" i="29"/>
  <c r="CF552" i="29" s="1"/>
  <c r="CE44" i="29"/>
  <c r="CC44" i="29"/>
  <c r="CC552" i="29" s="1"/>
  <c r="CB44" i="29"/>
  <c r="CB552" i="29" s="1"/>
  <c r="CA44" i="29"/>
  <c r="CA552" i="29" s="1"/>
  <c r="BZ44" i="29"/>
  <c r="BZ552" i="29" s="1"/>
  <c r="BX44" i="29"/>
  <c r="BX552" i="29" s="1"/>
  <c r="BW44" i="29"/>
  <c r="BW552" i="29" s="1"/>
  <c r="BV44" i="29"/>
  <c r="BV552" i="29" s="1"/>
  <c r="BU44" i="29"/>
  <c r="BU552" i="29" s="1"/>
  <c r="BT44" i="29"/>
  <c r="BS44" i="29"/>
  <c r="BS552" i="29" s="1"/>
  <c r="BR44" i="29"/>
  <c r="BR552" i="29" s="1"/>
  <c r="BQ44" i="29"/>
  <c r="BQ552" i="29" s="1"/>
  <c r="BP44" i="29"/>
  <c r="BP552" i="29" s="1"/>
  <c r="BT552" i="29" s="1"/>
  <c r="BN44" i="29"/>
  <c r="BN552" i="29" s="1"/>
  <c r="BM44" i="29"/>
  <c r="BM552" i="29" s="1"/>
  <c r="BL44" i="29"/>
  <c r="BL552" i="29" s="1"/>
  <c r="BK44" i="29"/>
  <c r="BK552" i="29" s="1"/>
  <c r="BI44" i="29"/>
  <c r="BI552" i="29" s="1"/>
  <c r="BH44" i="29"/>
  <c r="BH552" i="29" s="1"/>
  <c r="BG44" i="29"/>
  <c r="BG552" i="29" s="1"/>
  <c r="BF44" i="29"/>
  <c r="BD44" i="29"/>
  <c r="BD552" i="29" s="1"/>
  <c r="BC44" i="29"/>
  <c r="BC552" i="29" s="1"/>
  <c r="BB44" i="29"/>
  <c r="BB552" i="29" s="1"/>
  <c r="BA44" i="29"/>
  <c r="AY44" i="29"/>
  <c r="AY552" i="29" s="1"/>
  <c r="AX44" i="29"/>
  <c r="AX552" i="29" s="1"/>
  <c r="AW44" i="29"/>
  <c r="AW552" i="29" s="1"/>
  <c r="AV44" i="29"/>
  <c r="AV552" i="29" s="1"/>
  <c r="AZ552" i="29" s="1"/>
  <c r="AT44" i="29"/>
  <c r="AT552" i="29" s="1"/>
  <c r="AS44" i="29"/>
  <c r="AS552" i="29" s="1"/>
  <c r="AR44" i="29"/>
  <c r="AR552" i="29" s="1"/>
  <c r="AQ44" i="29"/>
  <c r="AO44" i="29"/>
  <c r="AO552" i="29" s="1"/>
  <c r="AN44" i="29"/>
  <c r="AN552" i="29" s="1"/>
  <c r="AM44" i="29"/>
  <c r="AM552" i="29" s="1"/>
  <c r="AL44" i="29"/>
  <c r="AL552" i="29" s="1"/>
  <c r="AP552" i="29" s="1"/>
  <c r="AK44" i="29"/>
  <c r="AJ44" i="29"/>
  <c r="AJ552" i="29" s="1"/>
  <c r="AI44" i="29"/>
  <c r="AI552" i="29" s="1"/>
  <c r="AH44" i="29"/>
  <c r="AH552" i="29" s="1"/>
  <c r="AG44" i="29"/>
  <c r="AG552" i="29" s="1"/>
  <c r="AE44" i="29"/>
  <c r="AE552" i="29" s="1"/>
  <c r="AD44" i="29"/>
  <c r="AD552" i="29" s="1"/>
  <c r="AC44" i="29"/>
  <c r="AC552" i="29" s="1"/>
  <c r="AB44" i="29"/>
  <c r="AB552" i="29" s="1"/>
  <c r="Z44" i="29"/>
  <c r="Y44" i="29"/>
  <c r="X44" i="29"/>
  <c r="W44" i="29"/>
  <c r="U44" i="29"/>
  <c r="V44" i="29" s="1"/>
  <c r="T44" i="29"/>
  <c r="S44" i="29"/>
  <c r="R44" i="29"/>
  <c r="P44" i="29"/>
  <c r="O44" i="29"/>
  <c r="N44" i="29"/>
  <c r="M44" i="29"/>
  <c r="L44" i="29"/>
  <c r="K44" i="29"/>
  <c r="J44" i="29"/>
  <c r="I44" i="29"/>
  <c r="H44" i="29"/>
  <c r="F44" i="29"/>
  <c r="E44" i="29"/>
  <c r="D44" i="29"/>
  <c r="C44" i="29"/>
  <c r="DD43" i="29"/>
  <c r="DB43" i="29"/>
  <c r="DB551" i="29" s="1"/>
  <c r="DA43" i="29"/>
  <c r="DA551" i="29" s="1"/>
  <c r="CZ43" i="29"/>
  <c r="CZ551" i="29" s="1"/>
  <c r="CY43" i="29"/>
  <c r="CW43" i="29"/>
  <c r="CW551" i="29" s="1"/>
  <c r="CV43" i="29"/>
  <c r="CV551" i="29" s="1"/>
  <c r="CU43" i="29"/>
  <c r="CU551" i="29" s="1"/>
  <c r="CT43" i="29"/>
  <c r="CT551" i="29" s="1"/>
  <c r="CR43" i="29"/>
  <c r="CR551" i="29" s="1"/>
  <c r="CQ43" i="29"/>
  <c r="CQ551" i="29" s="1"/>
  <c r="CP43" i="29"/>
  <c r="CP551" i="29" s="1"/>
  <c r="CO43" i="29"/>
  <c r="CN43" i="29"/>
  <c r="CM43" i="29"/>
  <c r="CM551" i="29" s="1"/>
  <c r="CL43" i="29"/>
  <c r="CL551" i="29" s="1"/>
  <c r="CK43" i="29"/>
  <c r="CK551" i="29" s="1"/>
  <c r="CJ43" i="29"/>
  <c r="CJ551" i="29" s="1"/>
  <c r="CH43" i="29"/>
  <c r="CH551" i="29" s="1"/>
  <c r="CG43" i="29"/>
  <c r="CG551" i="29" s="1"/>
  <c r="CF43" i="29"/>
  <c r="CF551" i="29" s="1"/>
  <c r="CE43" i="29"/>
  <c r="CE551" i="29" s="1"/>
  <c r="CC43" i="29"/>
  <c r="CC551" i="29" s="1"/>
  <c r="CB43" i="29"/>
  <c r="CB551" i="29" s="1"/>
  <c r="CA43" i="29"/>
  <c r="CA551" i="29" s="1"/>
  <c r="BZ43" i="29"/>
  <c r="BZ551" i="29" s="1"/>
  <c r="CD551" i="29" s="1"/>
  <c r="BX43" i="29"/>
  <c r="BX551" i="29" s="1"/>
  <c r="BW43" i="29"/>
  <c r="BW551" i="29" s="1"/>
  <c r="BV43" i="29"/>
  <c r="BV551" i="29" s="1"/>
  <c r="BU43" i="29"/>
  <c r="BU551" i="29" s="1"/>
  <c r="BS43" i="29"/>
  <c r="BS551" i="29" s="1"/>
  <c r="BR43" i="29"/>
  <c r="BR551" i="29" s="1"/>
  <c r="BQ43" i="29"/>
  <c r="BQ551" i="29" s="1"/>
  <c r="BP43" i="29"/>
  <c r="BP551" i="29" s="1"/>
  <c r="BT551" i="29" s="1"/>
  <c r="BN43" i="29"/>
  <c r="BN551" i="29" s="1"/>
  <c r="BM43" i="29"/>
  <c r="BM551" i="29" s="1"/>
  <c r="BL43" i="29"/>
  <c r="BL551" i="29" s="1"/>
  <c r="BK43" i="29"/>
  <c r="BI43" i="29"/>
  <c r="BI551" i="29" s="1"/>
  <c r="BH43" i="29"/>
  <c r="BH551" i="29" s="1"/>
  <c r="BG43" i="29"/>
  <c r="BG551" i="29" s="1"/>
  <c r="BF43" i="29"/>
  <c r="BF551" i="29" s="1"/>
  <c r="BJ551" i="29" s="1"/>
  <c r="BD43" i="29"/>
  <c r="BD551" i="29" s="1"/>
  <c r="BC43" i="29"/>
  <c r="BC551" i="29" s="1"/>
  <c r="BB43" i="29"/>
  <c r="BB551" i="29" s="1"/>
  <c r="BA43" i="29"/>
  <c r="AY43" i="29"/>
  <c r="AY551" i="29" s="1"/>
  <c r="AX43" i="29"/>
  <c r="AX551" i="29" s="1"/>
  <c r="AW43" i="29"/>
  <c r="AW551" i="29" s="1"/>
  <c r="AV43" i="29"/>
  <c r="AV551" i="29" s="1"/>
  <c r="AT43" i="29"/>
  <c r="AT551" i="29" s="1"/>
  <c r="AS43" i="29"/>
  <c r="AS551" i="29" s="1"/>
  <c r="AR43" i="29"/>
  <c r="AR551" i="29" s="1"/>
  <c r="AQ43" i="29"/>
  <c r="AQ551" i="29" s="1"/>
  <c r="AP43" i="29"/>
  <c r="AO43" i="29"/>
  <c r="AO551" i="29" s="1"/>
  <c r="AN43" i="29"/>
  <c r="AN551" i="29" s="1"/>
  <c r="AM43" i="29"/>
  <c r="AM551" i="29" s="1"/>
  <c r="AL43" i="29"/>
  <c r="AL551" i="29" s="1"/>
  <c r="AP551" i="29" s="1"/>
  <c r="AJ43" i="29"/>
  <c r="AJ551" i="29" s="1"/>
  <c r="AI43" i="29"/>
  <c r="AI551" i="29" s="1"/>
  <c r="AH43" i="29"/>
  <c r="AH551" i="29" s="1"/>
  <c r="AG43" i="29"/>
  <c r="AG551" i="29" s="1"/>
  <c r="AE43" i="29"/>
  <c r="AE551" i="29" s="1"/>
  <c r="AD43" i="29"/>
  <c r="AD551" i="29" s="1"/>
  <c r="AC43" i="29"/>
  <c r="AC551" i="29" s="1"/>
  <c r="AB43" i="29"/>
  <c r="AB551" i="29" s="1"/>
  <c r="AF551" i="29" s="1"/>
  <c r="Z43" i="29"/>
  <c r="Y43" i="29"/>
  <c r="X43" i="29"/>
  <c r="W43" i="29"/>
  <c r="U43" i="29"/>
  <c r="T43" i="29"/>
  <c r="S43" i="29"/>
  <c r="R43" i="29"/>
  <c r="P43" i="29"/>
  <c r="O43" i="29"/>
  <c r="N43" i="29"/>
  <c r="M43" i="29"/>
  <c r="K43" i="29"/>
  <c r="J43" i="29"/>
  <c r="I43" i="29"/>
  <c r="H43" i="29"/>
  <c r="L43" i="29" s="1"/>
  <c r="G43" i="29"/>
  <c r="F43" i="29"/>
  <c r="E43" i="29"/>
  <c r="D43" i="29"/>
  <c r="C43" i="29"/>
  <c r="DD42" i="29"/>
  <c r="DB42" i="29"/>
  <c r="DB550" i="29" s="1"/>
  <c r="DA42" i="29"/>
  <c r="DA550" i="29" s="1"/>
  <c r="CZ42" i="29"/>
  <c r="CZ550" i="29" s="1"/>
  <c r="CY42" i="29"/>
  <c r="CW42" i="29"/>
  <c r="CW550" i="29" s="1"/>
  <c r="CV42" i="29"/>
  <c r="CV550" i="29" s="1"/>
  <c r="CU42" i="29"/>
  <c r="CU550" i="29" s="1"/>
  <c r="CT42" i="29"/>
  <c r="CT550" i="29" s="1"/>
  <c r="CX550" i="29" s="1"/>
  <c r="CR42" i="29"/>
  <c r="CR550" i="29" s="1"/>
  <c r="CQ42" i="29"/>
  <c r="CQ550" i="29" s="1"/>
  <c r="CP42" i="29"/>
  <c r="CP550" i="29" s="1"/>
  <c r="CO42" i="29"/>
  <c r="CO550" i="29" s="1"/>
  <c r="CM42" i="29"/>
  <c r="CM550" i="29" s="1"/>
  <c r="CL42" i="29"/>
  <c r="CL550" i="29" s="1"/>
  <c r="CK42" i="29"/>
  <c r="CK550" i="29" s="1"/>
  <c r="CJ42" i="29"/>
  <c r="CJ550" i="29" s="1"/>
  <c r="CN550" i="29" s="1"/>
  <c r="CH42" i="29"/>
  <c r="CH550" i="29" s="1"/>
  <c r="CG42" i="29"/>
  <c r="CG550" i="29" s="1"/>
  <c r="CF42" i="29"/>
  <c r="CF550" i="29" s="1"/>
  <c r="CE42" i="29"/>
  <c r="CE550" i="29" s="1"/>
  <c r="CC42" i="29"/>
  <c r="CC550" i="29" s="1"/>
  <c r="CB42" i="29"/>
  <c r="CB550" i="29" s="1"/>
  <c r="CA42" i="29"/>
  <c r="CA550" i="29" s="1"/>
  <c r="BZ42" i="29"/>
  <c r="BZ550" i="29" s="1"/>
  <c r="BX42" i="29"/>
  <c r="BX550" i="29" s="1"/>
  <c r="BW42" i="29"/>
  <c r="BW550" i="29" s="1"/>
  <c r="BV42" i="29"/>
  <c r="BV550" i="29" s="1"/>
  <c r="BU42" i="29"/>
  <c r="BS42" i="29"/>
  <c r="BS550" i="29" s="1"/>
  <c r="BR42" i="29"/>
  <c r="BR550" i="29" s="1"/>
  <c r="BQ42" i="29"/>
  <c r="BQ550" i="29" s="1"/>
  <c r="BP42" i="29"/>
  <c r="BP550" i="29" s="1"/>
  <c r="BN42" i="29"/>
  <c r="BN550" i="29" s="1"/>
  <c r="BM42" i="29"/>
  <c r="BM550" i="29" s="1"/>
  <c r="BL42" i="29"/>
  <c r="BL550" i="29" s="1"/>
  <c r="BK42" i="29"/>
  <c r="BJ42" i="29"/>
  <c r="BI42" i="29"/>
  <c r="BI550" i="29" s="1"/>
  <c r="BH42" i="29"/>
  <c r="BH550" i="29" s="1"/>
  <c r="BG42" i="29"/>
  <c r="BG550" i="29" s="1"/>
  <c r="BF42" i="29"/>
  <c r="BF550" i="29" s="1"/>
  <c r="BJ550" i="29" s="1"/>
  <c r="BD42" i="29"/>
  <c r="BD550" i="29" s="1"/>
  <c r="BC42" i="29"/>
  <c r="BC550" i="29" s="1"/>
  <c r="BB42" i="29"/>
  <c r="BB550" i="29" s="1"/>
  <c r="BA42" i="29"/>
  <c r="BA550" i="29" s="1"/>
  <c r="AY42" i="29"/>
  <c r="AY550" i="29" s="1"/>
  <c r="AX42" i="29"/>
  <c r="AX550" i="29" s="1"/>
  <c r="AW42" i="29"/>
  <c r="AW550" i="29" s="1"/>
  <c r="AV42" i="29"/>
  <c r="AV550" i="29" s="1"/>
  <c r="AZ550" i="29" s="1"/>
  <c r="AT42" i="29"/>
  <c r="AT550" i="29" s="1"/>
  <c r="AS42" i="29"/>
  <c r="AS550" i="29" s="1"/>
  <c r="AR42" i="29"/>
  <c r="AR550" i="29" s="1"/>
  <c r="AQ42" i="29"/>
  <c r="AQ550" i="29" s="1"/>
  <c r="AO42" i="29"/>
  <c r="AO550" i="29" s="1"/>
  <c r="AN42" i="29"/>
  <c r="AN550" i="29" s="1"/>
  <c r="AM42" i="29"/>
  <c r="AM550" i="29" s="1"/>
  <c r="AL42" i="29"/>
  <c r="AL550" i="29" s="1"/>
  <c r="AP550" i="29" s="1"/>
  <c r="AJ42" i="29"/>
  <c r="AJ550" i="29" s="1"/>
  <c r="AI42" i="29"/>
  <c r="AI550" i="29" s="1"/>
  <c r="AH42" i="29"/>
  <c r="AH550" i="29" s="1"/>
  <c r="AG42" i="29"/>
  <c r="AE42" i="29"/>
  <c r="AE550" i="29" s="1"/>
  <c r="AD42" i="29"/>
  <c r="AD550" i="29" s="1"/>
  <c r="AC42" i="29"/>
  <c r="AC550" i="29" s="1"/>
  <c r="AB42" i="29"/>
  <c r="AB550" i="29" s="1"/>
  <c r="Z42" i="29"/>
  <c r="Y42" i="29"/>
  <c r="X42" i="29"/>
  <c r="W42" i="29"/>
  <c r="U42" i="29"/>
  <c r="T42" i="29"/>
  <c r="S42" i="29"/>
  <c r="R42" i="29"/>
  <c r="P42" i="29"/>
  <c r="O42" i="29"/>
  <c r="N42" i="29"/>
  <c r="Q42" i="29" s="1"/>
  <c r="M42" i="29"/>
  <c r="L42" i="29"/>
  <c r="K42" i="29"/>
  <c r="J42" i="29"/>
  <c r="I42" i="29"/>
  <c r="H42" i="29"/>
  <c r="F42" i="29"/>
  <c r="E42" i="29"/>
  <c r="D42" i="29"/>
  <c r="G42" i="29" s="1"/>
  <c r="C42" i="29"/>
  <c r="DD41" i="29"/>
  <c r="DB41" i="29"/>
  <c r="DB549" i="29" s="1"/>
  <c r="DA41" i="29"/>
  <c r="DA549" i="29" s="1"/>
  <c r="CZ41" i="29"/>
  <c r="CZ549" i="29" s="1"/>
  <c r="CY41" i="29"/>
  <c r="CY549" i="29" s="1"/>
  <c r="CX41" i="29"/>
  <c r="CW41" i="29"/>
  <c r="CW549" i="29" s="1"/>
  <c r="CV41" i="29"/>
  <c r="CV549" i="29" s="1"/>
  <c r="CU41" i="29"/>
  <c r="CU549" i="29" s="1"/>
  <c r="CT41" i="29"/>
  <c r="CT549" i="29" s="1"/>
  <c r="CX549" i="29" s="1"/>
  <c r="CR41" i="29"/>
  <c r="CR549" i="29" s="1"/>
  <c r="CQ41" i="29"/>
  <c r="CQ549" i="29" s="1"/>
  <c r="CP41" i="29"/>
  <c r="CP549" i="29" s="1"/>
  <c r="CO41" i="29"/>
  <c r="CO549" i="29" s="1"/>
  <c r="CM41" i="29"/>
  <c r="CM549" i="29" s="1"/>
  <c r="CL41" i="29"/>
  <c r="CL549" i="29" s="1"/>
  <c r="CK41" i="29"/>
  <c r="CK549" i="29" s="1"/>
  <c r="CJ41" i="29"/>
  <c r="CJ549" i="29" s="1"/>
  <c r="CN549" i="29" s="1"/>
  <c r="CH41" i="29"/>
  <c r="CH549" i="29" s="1"/>
  <c r="CG41" i="29"/>
  <c r="CG549" i="29" s="1"/>
  <c r="CF41" i="29"/>
  <c r="CF549" i="29" s="1"/>
  <c r="CE41" i="29"/>
  <c r="CC41" i="29"/>
  <c r="CC549" i="29" s="1"/>
  <c r="CB41" i="29"/>
  <c r="CB549" i="29" s="1"/>
  <c r="CA41" i="29"/>
  <c r="CA549" i="29" s="1"/>
  <c r="BZ41" i="29"/>
  <c r="BZ549" i="29" s="1"/>
  <c r="CD549" i="29" s="1"/>
  <c r="BX41" i="29"/>
  <c r="BX549" i="29" s="1"/>
  <c r="BW41" i="29"/>
  <c r="BW549" i="29" s="1"/>
  <c r="BV41" i="29"/>
  <c r="BV549" i="29" s="1"/>
  <c r="BU41" i="29"/>
  <c r="BS41" i="29"/>
  <c r="BS549" i="29" s="1"/>
  <c r="BR41" i="29"/>
  <c r="BR549" i="29" s="1"/>
  <c r="BQ41" i="29"/>
  <c r="BQ549" i="29" s="1"/>
  <c r="BP41" i="29"/>
  <c r="BP549" i="29" s="1"/>
  <c r="BT549" i="29" s="1"/>
  <c r="BN41" i="29"/>
  <c r="BN549" i="29" s="1"/>
  <c r="BM41" i="29"/>
  <c r="BM549" i="29" s="1"/>
  <c r="BL41" i="29"/>
  <c r="BL549" i="29" s="1"/>
  <c r="BK41" i="29"/>
  <c r="BK549" i="29" s="1"/>
  <c r="BI41" i="29"/>
  <c r="BI549" i="29" s="1"/>
  <c r="BH41" i="29"/>
  <c r="BH549" i="29" s="1"/>
  <c r="BG41" i="29"/>
  <c r="BG549" i="29" s="1"/>
  <c r="BF41" i="29"/>
  <c r="BF549" i="29" s="1"/>
  <c r="BD41" i="29"/>
  <c r="BD549" i="29" s="1"/>
  <c r="BC41" i="29"/>
  <c r="BC549" i="29" s="1"/>
  <c r="BB41" i="29"/>
  <c r="BB549" i="29" s="1"/>
  <c r="BA41" i="29"/>
  <c r="BA549" i="29" s="1"/>
  <c r="AZ41" i="29"/>
  <c r="AY41" i="29"/>
  <c r="AY549" i="29" s="1"/>
  <c r="AX41" i="29"/>
  <c r="AX549" i="29" s="1"/>
  <c r="AW41" i="29"/>
  <c r="AW549" i="29" s="1"/>
  <c r="AV41" i="29"/>
  <c r="AV549" i="29" s="1"/>
  <c r="AZ549" i="29" s="1"/>
  <c r="AT41" i="29"/>
  <c r="AT549" i="29" s="1"/>
  <c r="AS41" i="29"/>
  <c r="AS549" i="29" s="1"/>
  <c r="AR41" i="29"/>
  <c r="AR549" i="29" s="1"/>
  <c r="AQ41" i="29"/>
  <c r="AO41" i="29"/>
  <c r="AO549" i="29" s="1"/>
  <c r="AN41" i="29"/>
  <c r="AN549" i="29" s="1"/>
  <c r="AM41" i="29"/>
  <c r="AM549" i="29" s="1"/>
  <c r="AL41" i="29"/>
  <c r="AL549" i="29" s="1"/>
  <c r="AP549" i="29" s="1"/>
  <c r="AJ41" i="29"/>
  <c r="AJ549" i="29" s="1"/>
  <c r="AI41" i="29"/>
  <c r="AI549" i="29" s="1"/>
  <c r="AH41" i="29"/>
  <c r="AH549" i="29" s="1"/>
  <c r="AG41" i="29"/>
  <c r="AE41" i="29"/>
  <c r="AE549" i="29" s="1"/>
  <c r="AD41" i="29"/>
  <c r="AD549" i="29" s="1"/>
  <c r="AC41" i="29"/>
  <c r="AC549" i="29" s="1"/>
  <c r="AB41" i="29"/>
  <c r="AB549" i="29" s="1"/>
  <c r="AF549" i="29" s="1"/>
  <c r="Z41" i="29"/>
  <c r="Y41" i="29"/>
  <c r="X41" i="29"/>
  <c r="W41" i="29"/>
  <c r="U41" i="29"/>
  <c r="T41" i="29"/>
  <c r="S41" i="29"/>
  <c r="R41" i="29"/>
  <c r="V41" i="29" s="1"/>
  <c r="P41" i="29"/>
  <c r="O41" i="29"/>
  <c r="N41" i="29"/>
  <c r="M41" i="29"/>
  <c r="K41" i="29"/>
  <c r="J41" i="29"/>
  <c r="I41" i="29"/>
  <c r="H41" i="29"/>
  <c r="F41" i="29"/>
  <c r="E41" i="29"/>
  <c r="D41" i="29"/>
  <c r="C41" i="29"/>
  <c r="DD40" i="29"/>
  <c r="DD50" i="29" s="1"/>
  <c r="DC40" i="29"/>
  <c r="DB40" i="29"/>
  <c r="DA40" i="29"/>
  <c r="DA548" i="29" s="1"/>
  <c r="CZ40" i="29"/>
  <c r="CZ548" i="29" s="1"/>
  <c r="CY40" i="29"/>
  <c r="CY548" i="29" s="1"/>
  <c r="CW40" i="29"/>
  <c r="CV40" i="29"/>
  <c r="CV548" i="29" s="1"/>
  <c r="CU40" i="29"/>
  <c r="CX40" i="29" s="1"/>
  <c r="CT40" i="29"/>
  <c r="CR40" i="29"/>
  <c r="CR548" i="29" s="1"/>
  <c r="CQ40" i="29"/>
  <c r="CQ548" i="29" s="1"/>
  <c r="CP40" i="29"/>
  <c r="CP548" i="29" s="1"/>
  <c r="CO40" i="29"/>
  <c r="CM40" i="29"/>
  <c r="CL40" i="29"/>
  <c r="CK40" i="29"/>
  <c r="CK548" i="29" s="1"/>
  <c r="CJ40" i="29"/>
  <c r="CJ548" i="29" s="1"/>
  <c r="CH40" i="29"/>
  <c r="CH548" i="29" s="1"/>
  <c r="CG40" i="29"/>
  <c r="CF40" i="29"/>
  <c r="CF548" i="29" s="1"/>
  <c r="CE40" i="29"/>
  <c r="CD40" i="29"/>
  <c r="CC40" i="29"/>
  <c r="CC548" i="29" s="1"/>
  <c r="CB40" i="29"/>
  <c r="CB548" i="29" s="1"/>
  <c r="CA40" i="29"/>
  <c r="CA548" i="29" s="1"/>
  <c r="BZ40" i="29"/>
  <c r="BZ548" i="29" s="1"/>
  <c r="BX40" i="29"/>
  <c r="BX548" i="29" s="1"/>
  <c r="BW40" i="29"/>
  <c r="BV40" i="29"/>
  <c r="BY40" i="29" s="1"/>
  <c r="BU40" i="29"/>
  <c r="BU548" i="29" s="1"/>
  <c r="BS40" i="29"/>
  <c r="BS548" i="29" s="1"/>
  <c r="BR40" i="29"/>
  <c r="BR548" i="29" s="1"/>
  <c r="BQ40" i="29"/>
  <c r="BP40" i="29"/>
  <c r="BP548" i="29" s="1"/>
  <c r="BN40" i="29"/>
  <c r="BO40" i="29" s="1"/>
  <c r="BM40" i="29"/>
  <c r="BM548" i="29" s="1"/>
  <c r="BL40" i="29"/>
  <c r="BL548" i="29" s="1"/>
  <c r="BK40" i="29"/>
  <c r="BK548" i="29" s="1"/>
  <c r="BI40" i="29"/>
  <c r="BH40" i="29"/>
  <c r="BH548" i="29" s="1"/>
  <c r="BG40" i="29"/>
  <c r="BF40" i="29"/>
  <c r="BD40" i="29"/>
  <c r="BD548" i="29" s="1"/>
  <c r="BC40" i="29"/>
  <c r="BC548" i="29" s="1"/>
  <c r="BB40" i="29"/>
  <c r="BB548" i="29" s="1"/>
  <c r="BA40" i="29"/>
  <c r="AY40" i="29"/>
  <c r="AX40" i="29"/>
  <c r="AW40" i="29"/>
  <c r="AW548" i="29" s="1"/>
  <c r="AV40" i="29"/>
  <c r="AV548" i="29" s="1"/>
  <c r="AT40" i="29"/>
  <c r="AT548" i="29" s="1"/>
  <c r="AS40" i="29"/>
  <c r="AR40" i="29"/>
  <c r="AR548" i="29" s="1"/>
  <c r="AQ40" i="29"/>
  <c r="AO40" i="29"/>
  <c r="AO548" i="29" s="1"/>
  <c r="AN40" i="29"/>
  <c r="AN548" i="29" s="1"/>
  <c r="AM40" i="29"/>
  <c r="AM548" i="29" s="1"/>
  <c r="AL40" i="29"/>
  <c r="AL548" i="29" s="1"/>
  <c r="AJ40" i="29"/>
  <c r="AJ548" i="29" s="1"/>
  <c r="AI40" i="29"/>
  <c r="AH40" i="29"/>
  <c r="AK40" i="29" s="1"/>
  <c r="AG40" i="29"/>
  <c r="AG548" i="29" s="1"/>
  <c r="AF40" i="29"/>
  <c r="AE40" i="29"/>
  <c r="AE548" i="29" s="1"/>
  <c r="AD40" i="29"/>
  <c r="AD548" i="29" s="1"/>
  <c r="AC40" i="29"/>
  <c r="AB40" i="29"/>
  <c r="AB548" i="29" s="1"/>
  <c r="Z40" i="29"/>
  <c r="Y40" i="29"/>
  <c r="X40" i="29"/>
  <c r="AA40" i="29" s="1"/>
  <c r="W40" i="29"/>
  <c r="U40" i="29"/>
  <c r="T40" i="29"/>
  <c r="S40" i="29"/>
  <c r="R40" i="29"/>
  <c r="P40" i="29"/>
  <c r="O40" i="29"/>
  <c r="N40" i="29"/>
  <c r="M40" i="29"/>
  <c r="K40" i="29"/>
  <c r="J40" i="29"/>
  <c r="I40" i="29"/>
  <c r="H40" i="29"/>
  <c r="F40" i="29"/>
  <c r="F50" i="29" s="1"/>
  <c r="E40" i="29"/>
  <c r="D40" i="29"/>
  <c r="D50" i="29" s="1"/>
  <c r="C40" i="29"/>
  <c r="BQ38" i="29"/>
  <c r="BQ545" i="29" s="1"/>
  <c r="BF38" i="29"/>
  <c r="Z38" i="29"/>
  <c r="Z545" i="29" s="1"/>
  <c r="O38" i="29"/>
  <c r="E38" i="29"/>
  <c r="E545" i="29" s="1"/>
  <c r="DD37" i="29"/>
  <c r="DD544" i="29" s="1"/>
  <c r="DB37" i="29"/>
  <c r="DB544" i="29" s="1"/>
  <c r="DA37" i="29"/>
  <c r="DA544" i="29" s="1"/>
  <c r="CZ37" i="29"/>
  <c r="CZ544" i="29" s="1"/>
  <c r="CY37" i="29"/>
  <c r="CX37" i="29"/>
  <c r="CW37" i="29"/>
  <c r="CW544" i="29" s="1"/>
  <c r="CV37" i="29"/>
  <c r="CV544" i="29" s="1"/>
  <c r="CU37" i="29"/>
  <c r="CU544" i="29" s="1"/>
  <c r="CT37" i="29"/>
  <c r="CT544" i="29" s="1"/>
  <c r="CX544" i="29" s="1"/>
  <c r="CR37" i="29"/>
  <c r="CR544" i="29" s="1"/>
  <c r="CQ37" i="29"/>
  <c r="CQ544" i="29" s="1"/>
  <c r="CP37" i="29"/>
  <c r="CP544" i="29" s="1"/>
  <c r="CO37" i="29"/>
  <c r="CO544" i="29" s="1"/>
  <c r="CM37" i="29"/>
  <c r="CM544" i="29" s="1"/>
  <c r="CL37" i="29"/>
  <c r="CL544" i="29" s="1"/>
  <c r="CK37" i="29"/>
  <c r="CK544" i="29" s="1"/>
  <c r="CJ37" i="29"/>
  <c r="CJ544" i="29" s="1"/>
  <c r="CN544" i="29" s="1"/>
  <c r="CH37" i="29"/>
  <c r="CH544" i="29" s="1"/>
  <c r="CG37" i="29"/>
  <c r="CG544" i="29" s="1"/>
  <c r="CF37" i="29"/>
  <c r="CF544" i="29" s="1"/>
  <c r="CE37" i="29"/>
  <c r="CE544" i="29" s="1"/>
  <c r="CC37" i="29"/>
  <c r="CC544" i="29" s="1"/>
  <c r="CB37" i="29"/>
  <c r="CB544" i="29" s="1"/>
  <c r="CA37" i="29"/>
  <c r="CA544" i="29" s="1"/>
  <c r="BZ37" i="29"/>
  <c r="BZ544" i="29" s="1"/>
  <c r="CD544" i="29" s="1"/>
  <c r="BX37" i="29"/>
  <c r="BX544" i="29" s="1"/>
  <c r="BW37" i="29"/>
  <c r="BW544" i="29" s="1"/>
  <c r="BV37" i="29"/>
  <c r="BV544" i="29" s="1"/>
  <c r="BU37" i="29"/>
  <c r="BS37" i="29"/>
  <c r="BS544" i="29" s="1"/>
  <c r="BR37" i="29"/>
  <c r="BR544" i="29" s="1"/>
  <c r="BQ37" i="29"/>
  <c r="BQ544" i="29" s="1"/>
  <c r="BP37" i="29"/>
  <c r="BP544" i="29" s="1"/>
  <c r="BT544" i="29" s="1"/>
  <c r="BN37" i="29"/>
  <c r="BN544" i="29" s="1"/>
  <c r="BM37" i="29"/>
  <c r="BM544" i="29" s="1"/>
  <c r="BL37" i="29"/>
  <c r="BL544" i="29" s="1"/>
  <c r="BK37" i="29"/>
  <c r="BI37" i="29"/>
  <c r="BI544" i="29" s="1"/>
  <c r="BH37" i="29"/>
  <c r="BH544" i="29" s="1"/>
  <c r="BG37" i="29"/>
  <c r="BG544" i="29" s="1"/>
  <c r="BF37" i="29"/>
  <c r="BF544" i="29" s="1"/>
  <c r="BD37" i="29"/>
  <c r="BD544" i="29" s="1"/>
  <c r="BC37" i="29"/>
  <c r="BC544" i="29" s="1"/>
  <c r="BB37" i="29"/>
  <c r="BB544" i="29" s="1"/>
  <c r="BA37" i="29"/>
  <c r="BA544" i="29" s="1"/>
  <c r="AZ37" i="29"/>
  <c r="AY37" i="29"/>
  <c r="AY544" i="29" s="1"/>
  <c r="AX37" i="29"/>
  <c r="AX544" i="29" s="1"/>
  <c r="AW37" i="29"/>
  <c r="AW544" i="29" s="1"/>
  <c r="AV37" i="29"/>
  <c r="AV544" i="29" s="1"/>
  <c r="AZ544" i="29" s="1"/>
  <c r="AT37" i="29"/>
  <c r="AT544" i="29" s="1"/>
  <c r="AS37" i="29"/>
  <c r="AS544" i="29" s="1"/>
  <c r="AR37" i="29"/>
  <c r="AR544" i="29" s="1"/>
  <c r="AQ37" i="29"/>
  <c r="AQ544" i="29" s="1"/>
  <c r="AO37" i="29"/>
  <c r="AO544" i="29" s="1"/>
  <c r="AN37" i="29"/>
  <c r="AN544" i="29" s="1"/>
  <c r="AM37" i="29"/>
  <c r="AM544" i="29" s="1"/>
  <c r="AL37" i="29"/>
  <c r="AL544" i="29" s="1"/>
  <c r="AP544" i="29" s="1"/>
  <c r="AJ37" i="29"/>
  <c r="AJ544" i="29" s="1"/>
  <c r="AI37" i="29"/>
  <c r="AI544" i="29" s="1"/>
  <c r="AH37" i="29"/>
  <c r="AH544" i="29" s="1"/>
  <c r="AG37" i="29"/>
  <c r="AE37" i="29"/>
  <c r="AE544" i="29" s="1"/>
  <c r="AD37" i="29"/>
  <c r="AD544" i="29" s="1"/>
  <c r="AC37" i="29"/>
  <c r="AC544" i="29" s="1"/>
  <c r="AB37" i="29"/>
  <c r="AB544" i="29" s="1"/>
  <c r="AF544" i="29" s="1"/>
  <c r="Z37" i="29"/>
  <c r="Z544" i="29" s="1"/>
  <c r="Y37" i="29"/>
  <c r="Y544" i="29" s="1"/>
  <c r="X37" i="29"/>
  <c r="X544" i="29" s="1"/>
  <c r="W37" i="29"/>
  <c r="U37" i="29"/>
  <c r="U544" i="29" s="1"/>
  <c r="T37" i="29"/>
  <c r="T544" i="29" s="1"/>
  <c r="S37" i="29"/>
  <c r="S544" i="29" s="1"/>
  <c r="R37" i="29"/>
  <c r="R544" i="29" s="1"/>
  <c r="V544" i="29" s="1"/>
  <c r="Q37" i="29"/>
  <c r="P37" i="29"/>
  <c r="P544" i="29" s="1"/>
  <c r="O37" i="29"/>
  <c r="O544" i="29" s="1"/>
  <c r="N37" i="29"/>
  <c r="N544" i="29" s="1"/>
  <c r="M37" i="29"/>
  <c r="M544" i="29" s="1"/>
  <c r="K37" i="29"/>
  <c r="K544" i="29" s="1"/>
  <c r="J37" i="29"/>
  <c r="J544" i="29" s="1"/>
  <c r="I37" i="29"/>
  <c r="I544" i="29" s="1"/>
  <c r="H37" i="29"/>
  <c r="H544" i="29" s="1"/>
  <c r="F37" i="29"/>
  <c r="F544" i="29" s="1"/>
  <c r="E37" i="29"/>
  <c r="E544" i="29" s="1"/>
  <c r="D37" i="29"/>
  <c r="D544" i="29" s="1"/>
  <c r="C37" i="29"/>
  <c r="C544" i="29" s="1"/>
  <c r="DD36" i="29"/>
  <c r="DD543" i="29" s="1"/>
  <c r="DC36" i="29"/>
  <c r="DB36" i="29"/>
  <c r="DB543" i="29" s="1"/>
  <c r="DA36" i="29"/>
  <c r="DA543" i="29" s="1"/>
  <c r="CZ36" i="29"/>
  <c r="CZ543" i="29" s="1"/>
  <c r="CY36" i="29"/>
  <c r="CY543" i="29" s="1"/>
  <c r="CW36" i="29"/>
  <c r="CW543" i="29" s="1"/>
  <c r="CV36" i="29"/>
  <c r="CV543" i="29" s="1"/>
  <c r="CU36" i="29"/>
  <c r="CU543" i="29" s="1"/>
  <c r="CT36" i="29"/>
  <c r="CT543" i="29" s="1"/>
  <c r="CR36" i="29"/>
  <c r="CR543" i="29" s="1"/>
  <c r="CQ36" i="29"/>
  <c r="CQ543" i="29" s="1"/>
  <c r="CP36" i="29"/>
  <c r="CP543" i="29" s="1"/>
  <c r="CO36" i="29"/>
  <c r="CO543" i="29" s="1"/>
  <c r="CM36" i="29"/>
  <c r="CM543" i="29" s="1"/>
  <c r="CL36" i="29"/>
  <c r="CL543" i="29" s="1"/>
  <c r="CK36" i="29"/>
  <c r="CK543" i="29" s="1"/>
  <c r="CJ36" i="29"/>
  <c r="CJ543" i="29" s="1"/>
  <c r="CH36" i="29"/>
  <c r="CH543" i="29" s="1"/>
  <c r="CG36" i="29"/>
  <c r="CG543" i="29" s="1"/>
  <c r="CF36" i="29"/>
  <c r="CF543" i="29" s="1"/>
  <c r="CE36" i="29"/>
  <c r="CD36" i="29"/>
  <c r="CC36" i="29"/>
  <c r="CC543" i="29" s="1"/>
  <c r="CB36" i="29"/>
  <c r="CB543" i="29" s="1"/>
  <c r="CA36" i="29"/>
  <c r="CA543" i="29" s="1"/>
  <c r="BZ36" i="29"/>
  <c r="BZ543" i="29" s="1"/>
  <c r="CD543" i="29" s="1"/>
  <c r="BX36" i="29"/>
  <c r="BX543" i="29" s="1"/>
  <c r="BW36" i="29"/>
  <c r="BW543" i="29" s="1"/>
  <c r="BV36" i="29"/>
  <c r="BV543" i="29" s="1"/>
  <c r="BU36" i="29"/>
  <c r="BS36" i="29"/>
  <c r="BS543" i="29" s="1"/>
  <c r="BR36" i="29"/>
  <c r="BR543" i="29" s="1"/>
  <c r="BQ36" i="29"/>
  <c r="BQ543" i="29" s="1"/>
  <c r="BP36" i="29"/>
  <c r="BP543" i="29" s="1"/>
  <c r="BT543" i="29" s="1"/>
  <c r="BN36" i="29"/>
  <c r="BN543" i="29" s="1"/>
  <c r="BM36" i="29"/>
  <c r="BM543" i="29" s="1"/>
  <c r="BL36" i="29"/>
  <c r="BL543" i="29" s="1"/>
  <c r="BK36" i="29"/>
  <c r="BK543" i="29" s="1"/>
  <c r="BI36" i="29"/>
  <c r="BI543" i="29" s="1"/>
  <c r="BH36" i="29"/>
  <c r="BH543" i="29" s="1"/>
  <c r="BG36" i="29"/>
  <c r="BG543" i="29" s="1"/>
  <c r="BF36" i="29"/>
  <c r="BF543" i="29" s="1"/>
  <c r="BJ543" i="29" s="1"/>
  <c r="BE36" i="29"/>
  <c r="BD36" i="29"/>
  <c r="BD543" i="29" s="1"/>
  <c r="BC36" i="29"/>
  <c r="BC543" i="29" s="1"/>
  <c r="BB36" i="29"/>
  <c r="BB543" i="29" s="1"/>
  <c r="BA36" i="29"/>
  <c r="BA543" i="29" s="1"/>
  <c r="AY36" i="29"/>
  <c r="AY543" i="29" s="1"/>
  <c r="AX36" i="29"/>
  <c r="AX543" i="29" s="1"/>
  <c r="AW36" i="29"/>
  <c r="AW543" i="29" s="1"/>
  <c r="AV36" i="29"/>
  <c r="AV543" i="29" s="1"/>
  <c r="AT36" i="29"/>
  <c r="AT543" i="29" s="1"/>
  <c r="AS36" i="29"/>
  <c r="AS543" i="29" s="1"/>
  <c r="AR36" i="29"/>
  <c r="AR543" i="29" s="1"/>
  <c r="AQ36" i="29"/>
  <c r="AO36" i="29"/>
  <c r="AO543" i="29" s="1"/>
  <c r="AN36" i="29"/>
  <c r="AN543" i="29" s="1"/>
  <c r="AM36" i="29"/>
  <c r="AM543" i="29" s="1"/>
  <c r="AL36" i="29"/>
  <c r="AL543" i="29" s="1"/>
  <c r="AJ36" i="29"/>
  <c r="AJ543" i="29" s="1"/>
  <c r="AI36" i="29"/>
  <c r="AI543" i="29" s="1"/>
  <c r="AH36" i="29"/>
  <c r="AH543" i="29" s="1"/>
  <c r="AG36" i="29"/>
  <c r="AF36" i="29"/>
  <c r="AE36" i="29"/>
  <c r="AE543" i="29" s="1"/>
  <c r="AD36" i="29"/>
  <c r="AD543" i="29" s="1"/>
  <c r="AC36" i="29"/>
  <c r="AC543" i="29" s="1"/>
  <c r="AB36" i="29"/>
  <c r="AB543" i="29" s="1"/>
  <c r="AF543" i="29" s="1"/>
  <c r="Z36" i="29"/>
  <c r="Z543" i="29" s="1"/>
  <c r="Y36" i="29"/>
  <c r="Y543" i="29" s="1"/>
  <c r="X36" i="29"/>
  <c r="X543" i="29" s="1"/>
  <c r="W36" i="29"/>
  <c r="W543" i="29" s="1"/>
  <c r="U36" i="29"/>
  <c r="U543" i="29" s="1"/>
  <c r="T36" i="29"/>
  <c r="T543" i="29" s="1"/>
  <c r="S36" i="29"/>
  <c r="S543" i="29" s="1"/>
  <c r="R36" i="29"/>
  <c r="R543" i="29" s="1"/>
  <c r="V543" i="29" s="1"/>
  <c r="P36" i="29"/>
  <c r="P543" i="29" s="1"/>
  <c r="O36" i="29"/>
  <c r="O543" i="29" s="1"/>
  <c r="N36" i="29"/>
  <c r="N543" i="29" s="1"/>
  <c r="M36" i="29"/>
  <c r="M543" i="29" s="1"/>
  <c r="K36" i="29"/>
  <c r="K543" i="29" s="1"/>
  <c r="J36" i="29"/>
  <c r="J543" i="29" s="1"/>
  <c r="I36" i="29"/>
  <c r="I543" i="29" s="1"/>
  <c r="H36" i="29"/>
  <c r="H543" i="29" s="1"/>
  <c r="L543" i="29" s="1"/>
  <c r="F36" i="29"/>
  <c r="F543" i="29" s="1"/>
  <c r="E36" i="29"/>
  <c r="E543" i="29" s="1"/>
  <c r="D36" i="29"/>
  <c r="D543" i="29" s="1"/>
  <c r="C36" i="29"/>
  <c r="DD35" i="29"/>
  <c r="DD542" i="29" s="1"/>
  <c r="DB35" i="29"/>
  <c r="DB542" i="29" s="1"/>
  <c r="DA35" i="29"/>
  <c r="DA542" i="29" s="1"/>
  <c r="CZ35" i="29"/>
  <c r="CZ542" i="29" s="1"/>
  <c r="CY35" i="29"/>
  <c r="CY542" i="29" s="1"/>
  <c r="CW35" i="29"/>
  <c r="CW542" i="29" s="1"/>
  <c r="CV35" i="29"/>
  <c r="CV542" i="29" s="1"/>
  <c r="CU35" i="29"/>
  <c r="CU542" i="29" s="1"/>
  <c r="CT35" i="29"/>
  <c r="CT542" i="29" s="1"/>
  <c r="CX542" i="29" s="1"/>
  <c r="CR35" i="29"/>
  <c r="CR542" i="29" s="1"/>
  <c r="CQ35" i="29"/>
  <c r="CQ542" i="29" s="1"/>
  <c r="CP35" i="29"/>
  <c r="CP542" i="29" s="1"/>
  <c r="CO35" i="29"/>
  <c r="CM35" i="29"/>
  <c r="CM542" i="29" s="1"/>
  <c r="CL35" i="29"/>
  <c r="CL542" i="29" s="1"/>
  <c r="CK35" i="29"/>
  <c r="CK542" i="29" s="1"/>
  <c r="CJ35" i="29"/>
  <c r="CJ542" i="29" s="1"/>
  <c r="CN542" i="29" s="1"/>
  <c r="CH35" i="29"/>
  <c r="CH542" i="29" s="1"/>
  <c r="CG35" i="29"/>
  <c r="CG542" i="29" s="1"/>
  <c r="CF35" i="29"/>
  <c r="CF542" i="29" s="1"/>
  <c r="CE35" i="29"/>
  <c r="CC35" i="29"/>
  <c r="CC542" i="29" s="1"/>
  <c r="CB35" i="29"/>
  <c r="CB542" i="29" s="1"/>
  <c r="CA35" i="29"/>
  <c r="CA542" i="29" s="1"/>
  <c r="BZ35" i="29"/>
  <c r="BZ542" i="29" s="1"/>
  <c r="CD542" i="29" s="1"/>
  <c r="BX35" i="29"/>
  <c r="BX542" i="29" s="1"/>
  <c r="BW35" i="29"/>
  <c r="BW542" i="29" s="1"/>
  <c r="BV35" i="29"/>
  <c r="BV542" i="29" s="1"/>
  <c r="BU35" i="29"/>
  <c r="BU542" i="29" s="1"/>
  <c r="BS35" i="29"/>
  <c r="BS542" i="29" s="1"/>
  <c r="BR35" i="29"/>
  <c r="BR542" i="29" s="1"/>
  <c r="BQ35" i="29"/>
  <c r="BQ542" i="29" s="1"/>
  <c r="BP35" i="29"/>
  <c r="BP542" i="29" s="1"/>
  <c r="BN35" i="29"/>
  <c r="BN542" i="29" s="1"/>
  <c r="BM35" i="29"/>
  <c r="BM542" i="29" s="1"/>
  <c r="BL35" i="29"/>
  <c r="BL542" i="29" s="1"/>
  <c r="BK35" i="29"/>
  <c r="BK542" i="29" s="1"/>
  <c r="BJ35" i="29"/>
  <c r="BI35" i="29"/>
  <c r="BI542" i="29" s="1"/>
  <c r="BH35" i="29"/>
  <c r="BH542" i="29" s="1"/>
  <c r="BG35" i="29"/>
  <c r="BG542" i="29" s="1"/>
  <c r="BF35" i="29"/>
  <c r="BF542" i="29" s="1"/>
  <c r="BJ542" i="29" s="1"/>
  <c r="BD35" i="29"/>
  <c r="BD542" i="29" s="1"/>
  <c r="BC35" i="29"/>
  <c r="BC542" i="29" s="1"/>
  <c r="BB35" i="29"/>
  <c r="BB542" i="29" s="1"/>
  <c r="BA35" i="29"/>
  <c r="AY35" i="29"/>
  <c r="AY542" i="29" s="1"/>
  <c r="AX35" i="29"/>
  <c r="AX542" i="29" s="1"/>
  <c r="AW35" i="29"/>
  <c r="AW542" i="29" s="1"/>
  <c r="AV35" i="29"/>
  <c r="AV542" i="29" s="1"/>
  <c r="AZ542" i="29" s="1"/>
  <c r="AT35" i="29"/>
  <c r="AT542" i="29" s="1"/>
  <c r="AS35" i="29"/>
  <c r="AS542" i="29" s="1"/>
  <c r="AR35" i="29"/>
  <c r="AR542" i="29" s="1"/>
  <c r="AQ35" i="29"/>
  <c r="AO35" i="29"/>
  <c r="AO542" i="29" s="1"/>
  <c r="AN35" i="29"/>
  <c r="AN542" i="29" s="1"/>
  <c r="AM35" i="29"/>
  <c r="AM542" i="29" s="1"/>
  <c r="AL35" i="29"/>
  <c r="AL542" i="29" s="1"/>
  <c r="AP542" i="29" s="1"/>
  <c r="AJ35" i="29"/>
  <c r="AJ542" i="29" s="1"/>
  <c r="AI35" i="29"/>
  <c r="AI542" i="29" s="1"/>
  <c r="AH35" i="29"/>
  <c r="AH542" i="29" s="1"/>
  <c r="AG35" i="29"/>
  <c r="AG542" i="29" s="1"/>
  <c r="AE35" i="29"/>
  <c r="AE542" i="29" s="1"/>
  <c r="AD35" i="29"/>
  <c r="AD542" i="29" s="1"/>
  <c r="AC35" i="29"/>
  <c r="AC542" i="29" s="1"/>
  <c r="AB35" i="29"/>
  <c r="AB542" i="29" s="1"/>
  <c r="AF542" i="29" s="1"/>
  <c r="Z35" i="29"/>
  <c r="Z542" i="29" s="1"/>
  <c r="Y35" i="29"/>
  <c r="Y542" i="29" s="1"/>
  <c r="X35" i="29"/>
  <c r="X542" i="29" s="1"/>
  <c r="W35" i="29"/>
  <c r="W542" i="29" s="1"/>
  <c r="U35" i="29"/>
  <c r="U542" i="29" s="1"/>
  <c r="T35" i="29"/>
  <c r="T542" i="29" s="1"/>
  <c r="S35" i="29"/>
  <c r="S542" i="29" s="1"/>
  <c r="R35" i="29"/>
  <c r="R542" i="29" s="1"/>
  <c r="P35" i="29"/>
  <c r="P542" i="29" s="1"/>
  <c r="O35" i="29"/>
  <c r="O542" i="29" s="1"/>
  <c r="N35" i="29"/>
  <c r="N542" i="29" s="1"/>
  <c r="M35" i="29"/>
  <c r="K35" i="29"/>
  <c r="K542" i="29" s="1"/>
  <c r="J35" i="29"/>
  <c r="J542" i="29" s="1"/>
  <c r="I35" i="29"/>
  <c r="I542" i="29" s="1"/>
  <c r="H35" i="29"/>
  <c r="H542" i="29" s="1"/>
  <c r="F35" i="29"/>
  <c r="F542" i="29" s="1"/>
  <c r="E35" i="29"/>
  <c r="E542" i="29" s="1"/>
  <c r="D35" i="29"/>
  <c r="D542" i="29" s="1"/>
  <c r="C35" i="29"/>
  <c r="DD34" i="29"/>
  <c r="DD541" i="29" s="1"/>
  <c r="DB34" i="29"/>
  <c r="DB541" i="29" s="1"/>
  <c r="DA34" i="29"/>
  <c r="DA541" i="29" s="1"/>
  <c r="CZ34" i="29"/>
  <c r="CZ541" i="29" s="1"/>
  <c r="CY34" i="29"/>
  <c r="CW34" i="29"/>
  <c r="CW541" i="29" s="1"/>
  <c r="CV34" i="29"/>
  <c r="CV541" i="29" s="1"/>
  <c r="CU34" i="29"/>
  <c r="CU541" i="29" s="1"/>
  <c r="CT34" i="29"/>
  <c r="CT541" i="29" s="1"/>
  <c r="CR34" i="29"/>
  <c r="CR541" i="29" s="1"/>
  <c r="CQ34" i="29"/>
  <c r="CQ541" i="29" s="1"/>
  <c r="CP34" i="29"/>
  <c r="CP541" i="29" s="1"/>
  <c r="CO34" i="29"/>
  <c r="CM34" i="29"/>
  <c r="CM541" i="29" s="1"/>
  <c r="CL34" i="29"/>
  <c r="CL541" i="29" s="1"/>
  <c r="CK34" i="29"/>
  <c r="CK541" i="29" s="1"/>
  <c r="CJ34" i="29"/>
  <c r="CJ541" i="29" s="1"/>
  <c r="CH34" i="29"/>
  <c r="CH541" i="29" s="1"/>
  <c r="CG34" i="29"/>
  <c r="CG541" i="29" s="1"/>
  <c r="CF34" i="29"/>
  <c r="CF541" i="29" s="1"/>
  <c r="CE34" i="29"/>
  <c r="CE541" i="29" s="1"/>
  <c r="CD34" i="29"/>
  <c r="CC34" i="29"/>
  <c r="CC541" i="29" s="1"/>
  <c r="CB34" i="29"/>
  <c r="CB541" i="29" s="1"/>
  <c r="CA34" i="29"/>
  <c r="CA541" i="29" s="1"/>
  <c r="BZ34" i="29"/>
  <c r="BZ541" i="29" s="1"/>
  <c r="CD541" i="29" s="1"/>
  <c r="BX34" i="29"/>
  <c r="BX541" i="29" s="1"/>
  <c r="BW34" i="29"/>
  <c r="BW541" i="29" s="1"/>
  <c r="BV34" i="29"/>
  <c r="BV541" i="29" s="1"/>
  <c r="BU34" i="29"/>
  <c r="BU541" i="29" s="1"/>
  <c r="BS34" i="29"/>
  <c r="BS541" i="29" s="1"/>
  <c r="BR34" i="29"/>
  <c r="BR541" i="29" s="1"/>
  <c r="BQ34" i="29"/>
  <c r="BQ541" i="29" s="1"/>
  <c r="BP34" i="29"/>
  <c r="BP541" i="29" s="1"/>
  <c r="BT541" i="29" s="1"/>
  <c r="BN34" i="29"/>
  <c r="BN541" i="29" s="1"/>
  <c r="BM34" i="29"/>
  <c r="BM541" i="29" s="1"/>
  <c r="BL34" i="29"/>
  <c r="BL541" i="29" s="1"/>
  <c r="BK34" i="29"/>
  <c r="BI34" i="29"/>
  <c r="BI541" i="29" s="1"/>
  <c r="BH34" i="29"/>
  <c r="BH541" i="29" s="1"/>
  <c r="BG34" i="29"/>
  <c r="BG541" i="29" s="1"/>
  <c r="BF34" i="29"/>
  <c r="BF541" i="29" s="1"/>
  <c r="BJ541" i="29" s="1"/>
  <c r="BD34" i="29"/>
  <c r="BD541" i="29" s="1"/>
  <c r="BC34" i="29"/>
  <c r="BC541" i="29" s="1"/>
  <c r="BB34" i="29"/>
  <c r="BB541" i="29" s="1"/>
  <c r="BA34" i="29"/>
  <c r="AY34" i="29"/>
  <c r="AY541" i="29" s="1"/>
  <c r="AX34" i="29"/>
  <c r="AX541" i="29" s="1"/>
  <c r="AW34" i="29"/>
  <c r="AW541" i="29" s="1"/>
  <c r="AV34" i="29"/>
  <c r="AV541" i="29" s="1"/>
  <c r="AZ541" i="29" s="1"/>
  <c r="AT34" i="29"/>
  <c r="AT541" i="29" s="1"/>
  <c r="AS34" i="29"/>
  <c r="AS541" i="29" s="1"/>
  <c r="AR34" i="29"/>
  <c r="AR541" i="29" s="1"/>
  <c r="AQ34" i="29"/>
  <c r="AQ541" i="29" s="1"/>
  <c r="AO34" i="29"/>
  <c r="AO541" i="29" s="1"/>
  <c r="AN34" i="29"/>
  <c r="AN541" i="29" s="1"/>
  <c r="AM34" i="29"/>
  <c r="AM541" i="29" s="1"/>
  <c r="AL34" i="29"/>
  <c r="AL541" i="29" s="1"/>
  <c r="AJ34" i="29"/>
  <c r="AJ541" i="29" s="1"/>
  <c r="AI34" i="29"/>
  <c r="AI541" i="29" s="1"/>
  <c r="AH34" i="29"/>
  <c r="AH541" i="29" s="1"/>
  <c r="AG34" i="29"/>
  <c r="AG541" i="29" s="1"/>
  <c r="AF34" i="29"/>
  <c r="AE34" i="29"/>
  <c r="AE541" i="29" s="1"/>
  <c r="AD34" i="29"/>
  <c r="AD541" i="29" s="1"/>
  <c r="AC34" i="29"/>
  <c r="AC541" i="29" s="1"/>
  <c r="AB34" i="29"/>
  <c r="AB541" i="29" s="1"/>
  <c r="AF541" i="29" s="1"/>
  <c r="Z34" i="29"/>
  <c r="Z541" i="29" s="1"/>
  <c r="Y34" i="29"/>
  <c r="Y541" i="29" s="1"/>
  <c r="X34" i="29"/>
  <c r="X541" i="29" s="1"/>
  <c r="W34" i="29"/>
  <c r="U34" i="29"/>
  <c r="U541" i="29" s="1"/>
  <c r="T34" i="29"/>
  <c r="T541" i="29" s="1"/>
  <c r="S34" i="29"/>
  <c r="S541" i="29" s="1"/>
  <c r="R34" i="29"/>
  <c r="R541" i="29" s="1"/>
  <c r="V541" i="29" s="1"/>
  <c r="P34" i="29"/>
  <c r="P541" i="29" s="1"/>
  <c r="O34" i="29"/>
  <c r="O541" i="29" s="1"/>
  <c r="N34" i="29"/>
  <c r="N541" i="29" s="1"/>
  <c r="M34" i="29"/>
  <c r="K34" i="29"/>
  <c r="K541" i="29" s="1"/>
  <c r="J34" i="29"/>
  <c r="J541" i="29" s="1"/>
  <c r="I34" i="29"/>
  <c r="I541" i="29" s="1"/>
  <c r="H34" i="29"/>
  <c r="H541" i="29" s="1"/>
  <c r="L541" i="29" s="1"/>
  <c r="F34" i="29"/>
  <c r="F541" i="29" s="1"/>
  <c r="E34" i="29"/>
  <c r="E541" i="29" s="1"/>
  <c r="D34" i="29"/>
  <c r="D541" i="29" s="1"/>
  <c r="C34" i="29"/>
  <c r="C541" i="29" s="1"/>
  <c r="DD33" i="29"/>
  <c r="DD540" i="29" s="1"/>
  <c r="DB33" i="29"/>
  <c r="DB540" i="29" s="1"/>
  <c r="DA33" i="29"/>
  <c r="DA540" i="29" s="1"/>
  <c r="CZ33" i="29"/>
  <c r="CZ540" i="29" s="1"/>
  <c r="CY33" i="29"/>
  <c r="CW33" i="29"/>
  <c r="CW540" i="29" s="1"/>
  <c r="CV33" i="29"/>
  <c r="CV540" i="29" s="1"/>
  <c r="CU33" i="29"/>
  <c r="CU540" i="29" s="1"/>
  <c r="CT33" i="29"/>
  <c r="CT540" i="29" s="1"/>
  <c r="CX540" i="29" s="1"/>
  <c r="CR33" i="29"/>
  <c r="CR540" i="29" s="1"/>
  <c r="CQ33" i="29"/>
  <c r="CQ540" i="29" s="1"/>
  <c r="CP33" i="29"/>
  <c r="CP540" i="29" s="1"/>
  <c r="CO33" i="29"/>
  <c r="CO540" i="29" s="1"/>
  <c r="CM33" i="29"/>
  <c r="CM540" i="29" s="1"/>
  <c r="CL33" i="29"/>
  <c r="CL540" i="29" s="1"/>
  <c r="CK33" i="29"/>
  <c r="CK540" i="29" s="1"/>
  <c r="CJ33" i="29"/>
  <c r="CJ540" i="29" s="1"/>
  <c r="CN540" i="29" s="1"/>
  <c r="CI33" i="29"/>
  <c r="CH33" i="29"/>
  <c r="CH540" i="29" s="1"/>
  <c r="CG33" i="29"/>
  <c r="CG540" i="29" s="1"/>
  <c r="CF33" i="29"/>
  <c r="CF540" i="29" s="1"/>
  <c r="CE33" i="29"/>
  <c r="CE540" i="29" s="1"/>
  <c r="CC33" i="29"/>
  <c r="CC540" i="29" s="1"/>
  <c r="CB33" i="29"/>
  <c r="CB540" i="29" s="1"/>
  <c r="CA33" i="29"/>
  <c r="CA540" i="29" s="1"/>
  <c r="BZ33" i="29"/>
  <c r="BZ540" i="29" s="1"/>
  <c r="BX33" i="29"/>
  <c r="BX540" i="29" s="1"/>
  <c r="BW33" i="29"/>
  <c r="BW540" i="29" s="1"/>
  <c r="BV33" i="29"/>
  <c r="BV540" i="29" s="1"/>
  <c r="BU33" i="29"/>
  <c r="BS33" i="29"/>
  <c r="BS540" i="29" s="1"/>
  <c r="BR33" i="29"/>
  <c r="BR540" i="29" s="1"/>
  <c r="BQ33" i="29"/>
  <c r="BQ540" i="29" s="1"/>
  <c r="BP33" i="29"/>
  <c r="BP540" i="29" s="1"/>
  <c r="BN33" i="29"/>
  <c r="BN540" i="29" s="1"/>
  <c r="BM33" i="29"/>
  <c r="BM540" i="29" s="1"/>
  <c r="BL33" i="29"/>
  <c r="BL540" i="29" s="1"/>
  <c r="BK33" i="29"/>
  <c r="BJ33" i="29"/>
  <c r="BI33" i="29"/>
  <c r="BI540" i="29" s="1"/>
  <c r="BH33" i="29"/>
  <c r="BH540" i="29" s="1"/>
  <c r="BG33" i="29"/>
  <c r="BG540" i="29" s="1"/>
  <c r="BF33" i="29"/>
  <c r="BF540" i="29" s="1"/>
  <c r="BJ540" i="29" s="1"/>
  <c r="BD33" i="29"/>
  <c r="BD540" i="29" s="1"/>
  <c r="BC33" i="29"/>
  <c r="BC540" i="29" s="1"/>
  <c r="BB33" i="29"/>
  <c r="BB540" i="29" s="1"/>
  <c r="BA33" i="29"/>
  <c r="BA540" i="29" s="1"/>
  <c r="AY33" i="29"/>
  <c r="AY540" i="29" s="1"/>
  <c r="AX33" i="29"/>
  <c r="AX540" i="29" s="1"/>
  <c r="AW33" i="29"/>
  <c r="AW540" i="29" s="1"/>
  <c r="AV33" i="29"/>
  <c r="AV540" i="29" s="1"/>
  <c r="AZ540" i="29" s="1"/>
  <c r="AT33" i="29"/>
  <c r="AT540" i="29" s="1"/>
  <c r="AS33" i="29"/>
  <c r="AS540" i="29" s="1"/>
  <c r="AR33" i="29"/>
  <c r="AR540" i="29" s="1"/>
  <c r="AQ33" i="29"/>
  <c r="AQ540" i="29" s="1"/>
  <c r="AO33" i="29"/>
  <c r="AO540" i="29" s="1"/>
  <c r="AN33" i="29"/>
  <c r="AN540" i="29" s="1"/>
  <c r="AM33" i="29"/>
  <c r="AM540" i="29" s="1"/>
  <c r="AL33" i="29"/>
  <c r="AL540" i="29" s="1"/>
  <c r="AP540" i="29" s="1"/>
  <c r="AJ33" i="29"/>
  <c r="AJ540" i="29" s="1"/>
  <c r="AI33" i="29"/>
  <c r="AI540" i="29" s="1"/>
  <c r="AH33" i="29"/>
  <c r="AH540" i="29" s="1"/>
  <c r="AG33" i="29"/>
  <c r="AE33" i="29"/>
  <c r="AE540" i="29" s="1"/>
  <c r="AD33" i="29"/>
  <c r="AD540" i="29" s="1"/>
  <c r="AC33" i="29"/>
  <c r="AC540" i="29" s="1"/>
  <c r="AB33" i="29"/>
  <c r="AB540" i="29" s="1"/>
  <c r="AF540" i="29" s="1"/>
  <c r="Z33" i="29"/>
  <c r="Z540" i="29" s="1"/>
  <c r="Y33" i="29"/>
  <c r="Y540" i="29" s="1"/>
  <c r="X33" i="29"/>
  <c r="X540" i="29" s="1"/>
  <c r="W33" i="29"/>
  <c r="U33" i="29"/>
  <c r="U540" i="29" s="1"/>
  <c r="T33" i="29"/>
  <c r="T540" i="29" s="1"/>
  <c r="S33" i="29"/>
  <c r="S540" i="29" s="1"/>
  <c r="R33" i="29"/>
  <c r="R540" i="29" s="1"/>
  <c r="P33" i="29"/>
  <c r="P540" i="29" s="1"/>
  <c r="O33" i="29"/>
  <c r="O540" i="29" s="1"/>
  <c r="N33" i="29"/>
  <c r="N540" i="29" s="1"/>
  <c r="M33" i="29"/>
  <c r="M540" i="29" s="1"/>
  <c r="L33" i="29"/>
  <c r="K33" i="29"/>
  <c r="K540" i="29" s="1"/>
  <c r="J33" i="29"/>
  <c r="J540" i="29" s="1"/>
  <c r="I33" i="29"/>
  <c r="I540" i="29" s="1"/>
  <c r="H33" i="29"/>
  <c r="H540" i="29" s="1"/>
  <c r="L540" i="29" s="1"/>
  <c r="F33" i="29"/>
  <c r="F540" i="29" s="1"/>
  <c r="E33" i="29"/>
  <c r="E540" i="29" s="1"/>
  <c r="D33" i="29"/>
  <c r="D540" i="29" s="1"/>
  <c r="C33" i="29"/>
  <c r="C540" i="29" s="1"/>
  <c r="DD32" i="29"/>
  <c r="DD539" i="29" s="1"/>
  <c r="DB32" i="29"/>
  <c r="DB539" i="29" s="1"/>
  <c r="DA32" i="29"/>
  <c r="DA539" i="29" s="1"/>
  <c r="CZ32" i="29"/>
  <c r="CZ539" i="29" s="1"/>
  <c r="CY32" i="29"/>
  <c r="CY539" i="29" s="1"/>
  <c r="CX32" i="29"/>
  <c r="CW32" i="29"/>
  <c r="CW539" i="29" s="1"/>
  <c r="CV32" i="29"/>
  <c r="CV539" i="29" s="1"/>
  <c r="CU32" i="29"/>
  <c r="CU539" i="29" s="1"/>
  <c r="CT32" i="29"/>
  <c r="CT539" i="29" s="1"/>
  <c r="CR32" i="29"/>
  <c r="CR539" i="29" s="1"/>
  <c r="CQ32" i="29"/>
  <c r="CQ539" i="29" s="1"/>
  <c r="CP32" i="29"/>
  <c r="CP539" i="29" s="1"/>
  <c r="CO32" i="29"/>
  <c r="CO539" i="29" s="1"/>
  <c r="CM32" i="29"/>
  <c r="CM539" i="29" s="1"/>
  <c r="CL32" i="29"/>
  <c r="CL539" i="29" s="1"/>
  <c r="CK32" i="29"/>
  <c r="CK539" i="29" s="1"/>
  <c r="CJ32" i="29"/>
  <c r="CJ539" i="29" s="1"/>
  <c r="CN539" i="29" s="1"/>
  <c r="CH32" i="29"/>
  <c r="CH539" i="29" s="1"/>
  <c r="CG32" i="29"/>
  <c r="CG539" i="29" s="1"/>
  <c r="CF32" i="29"/>
  <c r="CF539" i="29" s="1"/>
  <c r="CE32" i="29"/>
  <c r="CC32" i="29"/>
  <c r="CC539" i="29" s="1"/>
  <c r="CB32" i="29"/>
  <c r="CB539" i="29" s="1"/>
  <c r="CA32" i="29"/>
  <c r="CA539" i="29" s="1"/>
  <c r="BZ32" i="29"/>
  <c r="BZ539" i="29" s="1"/>
  <c r="CD539" i="29" s="1"/>
  <c r="BX32" i="29"/>
  <c r="BX539" i="29" s="1"/>
  <c r="BW32" i="29"/>
  <c r="BW539" i="29" s="1"/>
  <c r="BV32" i="29"/>
  <c r="BV539" i="29" s="1"/>
  <c r="BU32" i="29"/>
  <c r="BS32" i="29"/>
  <c r="BS539" i="29" s="1"/>
  <c r="BR32" i="29"/>
  <c r="BR539" i="29" s="1"/>
  <c r="BQ32" i="29"/>
  <c r="BQ539" i="29" s="1"/>
  <c r="BP32" i="29"/>
  <c r="BP539" i="29" s="1"/>
  <c r="BT539" i="29" s="1"/>
  <c r="BO32" i="29"/>
  <c r="BN32" i="29"/>
  <c r="BN539" i="29" s="1"/>
  <c r="BM32" i="29"/>
  <c r="BM539" i="29" s="1"/>
  <c r="BL32" i="29"/>
  <c r="BL539" i="29" s="1"/>
  <c r="BK32" i="29"/>
  <c r="BK539" i="29" s="1"/>
  <c r="BI32" i="29"/>
  <c r="BI539" i="29" s="1"/>
  <c r="BH32" i="29"/>
  <c r="BH539" i="29" s="1"/>
  <c r="BG32" i="29"/>
  <c r="BG539" i="29" s="1"/>
  <c r="BF32" i="29"/>
  <c r="BF539" i="29" s="1"/>
  <c r="BD32" i="29"/>
  <c r="BD539" i="29" s="1"/>
  <c r="BC32" i="29"/>
  <c r="BC539" i="29" s="1"/>
  <c r="BB32" i="29"/>
  <c r="BB539" i="29" s="1"/>
  <c r="BA32" i="29"/>
  <c r="BA539" i="29" s="1"/>
  <c r="AY32" i="29"/>
  <c r="AY539" i="29" s="1"/>
  <c r="AX32" i="29"/>
  <c r="AX539" i="29" s="1"/>
  <c r="AW32" i="29"/>
  <c r="AW539" i="29" s="1"/>
  <c r="AV32" i="29"/>
  <c r="AV539" i="29" s="1"/>
  <c r="AT32" i="29"/>
  <c r="AT539" i="29" s="1"/>
  <c r="AS32" i="29"/>
  <c r="AS539" i="29" s="1"/>
  <c r="AR32" i="29"/>
  <c r="AR539" i="29" s="1"/>
  <c r="AQ32" i="29"/>
  <c r="AP32" i="29"/>
  <c r="AO32" i="29"/>
  <c r="AO539" i="29" s="1"/>
  <c r="AN32" i="29"/>
  <c r="AN539" i="29" s="1"/>
  <c r="AM32" i="29"/>
  <c r="AM539" i="29" s="1"/>
  <c r="AL32" i="29"/>
  <c r="AL539" i="29" s="1"/>
  <c r="AP539" i="29" s="1"/>
  <c r="AJ32" i="29"/>
  <c r="AJ539" i="29" s="1"/>
  <c r="AI32" i="29"/>
  <c r="AI539" i="29" s="1"/>
  <c r="AH32" i="29"/>
  <c r="AH539" i="29" s="1"/>
  <c r="AG32" i="29"/>
  <c r="AE32" i="29"/>
  <c r="AE539" i="29" s="1"/>
  <c r="AD32" i="29"/>
  <c r="AD539" i="29" s="1"/>
  <c r="AC32" i="29"/>
  <c r="AC539" i="29" s="1"/>
  <c r="AB32" i="29"/>
  <c r="AB539" i="29" s="1"/>
  <c r="AF539" i="29" s="1"/>
  <c r="Z32" i="29"/>
  <c r="Z539" i="29" s="1"/>
  <c r="Y32" i="29"/>
  <c r="Y539" i="29" s="1"/>
  <c r="X32" i="29"/>
  <c r="X539" i="29" s="1"/>
  <c r="W32" i="29"/>
  <c r="W539" i="29" s="1"/>
  <c r="U32" i="29"/>
  <c r="U539" i="29" s="1"/>
  <c r="T32" i="29"/>
  <c r="T539" i="29" s="1"/>
  <c r="S32" i="29"/>
  <c r="S539" i="29" s="1"/>
  <c r="R32" i="29"/>
  <c r="R539" i="29" s="1"/>
  <c r="V539" i="29" s="1"/>
  <c r="Q32" i="29"/>
  <c r="P32" i="29"/>
  <c r="P539" i="29" s="1"/>
  <c r="O32" i="29"/>
  <c r="O539" i="29" s="1"/>
  <c r="N32" i="29"/>
  <c r="N539" i="29" s="1"/>
  <c r="M32" i="29"/>
  <c r="M539" i="29" s="1"/>
  <c r="K32" i="29"/>
  <c r="K539" i="29" s="1"/>
  <c r="J32" i="29"/>
  <c r="J539" i="29" s="1"/>
  <c r="I32" i="29"/>
  <c r="I539" i="29" s="1"/>
  <c r="H32" i="29"/>
  <c r="H539" i="29" s="1"/>
  <c r="F32" i="29"/>
  <c r="F539" i="29" s="1"/>
  <c r="E32" i="29"/>
  <c r="E539" i="29" s="1"/>
  <c r="D32" i="29"/>
  <c r="D539" i="29" s="1"/>
  <c r="C32" i="29"/>
  <c r="DD31" i="29"/>
  <c r="DD538" i="29" s="1"/>
  <c r="DB31" i="29"/>
  <c r="DB538" i="29" s="1"/>
  <c r="DA31" i="29"/>
  <c r="DA538" i="29" s="1"/>
  <c r="CZ31" i="29"/>
  <c r="CZ538" i="29" s="1"/>
  <c r="CY31" i="29"/>
  <c r="CY538" i="29" s="1"/>
  <c r="CW31" i="29"/>
  <c r="CW538" i="29" s="1"/>
  <c r="CV31" i="29"/>
  <c r="CV538" i="29" s="1"/>
  <c r="CU31" i="29"/>
  <c r="CU538" i="29" s="1"/>
  <c r="CT31" i="29"/>
  <c r="CT538" i="29" s="1"/>
  <c r="CX538" i="29" s="1"/>
  <c r="CR31" i="29"/>
  <c r="CR538" i="29" s="1"/>
  <c r="CQ31" i="29"/>
  <c r="CQ538" i="29" s="1"/>
  <c r="CP31" i="29"/>
  <c r="CP538" i="29" s="1"/>
  <c r="CO31" i="29"/>
  <c r="CM31" i="29"/>
  <c r="CM538" i="29" s="1"/>
  <c r="CL31" i="29"/>
  <c r="CL538" i="29" s="1"/>
  <c r="CK31" i="29"/>
  <c r="CK538" i="29" s="1"/>
  <c r="CJ31" i="29"/>
  <c r="CJ538" i="29" s="1"/>
  <c r="CH31" i="29"/>
  <c r="CH538" i="29" s="1"/>
  <c r="CG31" i="29"/>
  <c r="CG538" i="29" s="1"/>
  <c r="CF31" i="29"/>
  <c r="CF538" i="29" s="1"/>
  <c r="CE31" i="29"/>
  <c r="CC31" i="29"/>
  <c r="CC538" i="29" s="1"/>
  <c r="CB31" i="29"/>
  <c r="CB538" i="29" s="1"/>
  <c r="CA31" i="29"/>
  <c r="CA538" i="29" s="1"/>
  <c r="BZ31" i="29"/>
  <c r="BZ538" i="29" s="1"/>
  <c r="BX31" i="29"/>
  <c r="BX538" i="29" s="1"/>
  <c r="BW31" i="29"/>
  <c r="BW538" i="29" s="1"/>
  <c r="BV31" i="29"/>
  <c r="BV538" i="29" s="1"/>
  <c r="BU31" i="29"/>
  <c r="BU538" i="29" s="1"/>
  <c r="BT31" i="29"/>
  <c r="BS31" i="29"/>
  <c r="BS538" i="29" s="1"/>
  <c r="BR31" i="29"/>
  <c r="BR538" i="29" s="1"/>
  <c r="BQ31" i="29"/>
  <c r="BQ538" i="29" s="1"/>
  <c r="BP31" i="29"/>
  <c r="BP538" i="29" s="1"/>
  <c r="BT538" i="29" s="1"/>
  <c r="BN31" i="29"/>
  <c r="BN538" i="29" s="1"/>
  <c r="BM31" i="29"/>
  <c r="BM538" i="29" s="1"/>
  <c r="BL31" i="29"/>
  <c r="BL538" i="29" s="1"/>
  <c r="BK31" i="29"/>
  <c r="BK538" i="29" s="1"/>
  <c r="BI31" i="29"/>
  <c r="BI538" i="29" s="1"/>
  <c r="BH31" i="29"/>
  <c r="BH538" i="29" s="1"/>
  <c r="BG31" i="29"/>
  <c r="BG538" i="29" s="1"/>
  <c r="BF31" i="29"/>
  <c r="BF538" i="29" s="1"/>
  <c r="BJ538" i="29" s="1"/>
  <c r="BD31" i="29"/>
  <c r="BD538" i="29" s="1"/>
  <c r="BC31" i="29"/>
  <c r="BC538" i="29" s="1"/>
  <c r="BB31" i="29"/>
  <c r="BB538" i="29" s="1"/>
  <c r="BA31" i="29"/>
  <c r="AY31" i="29"/>
  <c r="AY538" i="29" s="1"/>
  <c r="AX31" i="29"/>
  <c r="AX538" i="29" s="1"/>
  <c r="AW31" i="29"/>
  <c r="AW538" i="29" s="1"/>
  <c r="AV31" i="29"/>
  <c r="AV538" i="29" s="1"/>
  <c r="AZ538" i="29" s="1"/>
  <c r="AT31" i="29"/>
  <c r="AT538" i="29" s="1"/>
  <c r="AS31" i="29"/>
  <c r="AS538" i="29" s="1"/>
  <c r="AR31" i="29"/>
  <c r="AR538" i="29" s="1"/>
  <c r="AQ31" i="29"/>
  <c r="AO31" i="29"/>
  <c r="AO538" i="29" s="1"/>
  <c r="AN31" i="29"/>
  <c r="AN538" i="29" s="1"/>
  <c r="AM31" i="29"/>
  <c r="AM538" i="29" s="1"/>
  <c r="AL31" i="29"/>
  <c r="AL538" i="29" s="1"/>
  <c r="AP538" i="29" s="1"/>
  <c r="AJ31" i="29"/>
  <c r="AJ538" i="29" s="1"/>
  <c r="AI31" i="29"/>
  <c r="AI538" i="29" s="1"/>
  <c r="AH31" i="29"/>
  <c r="AH538" i="29" s="1"/>
  <c r="AG31" i="29"/>
  <c r="AG538" i="29" s="1"/>
  <c r="AE31" i="29"/>
  <c r="AE538" i="29" s="1"/>
  <c r="AD31" i="29"/>
  <c r="AD538" i="29" s="1"/>
  <c r="AC31" i="29"/>
  <c r="AC538" i="29" s="1"/>
  <c r="AB31" i="29"/>
  <c r="AB538" i="29" s="1"/>
  <c r="Z31" i="29"/>
  <c r="Z538" i="29" s="1"/>
  <c r="Y31" i="29"/>
  <c r="Y538" i="29" s="1"/>
  <c r="X31" i="29"/>
  <c r="X538" i="29" s="1"/>
  <c r="W31" i="29"/>
  <c r="W538" i="29" s="1"/>
  <c r="V31" i="29"/>
  <c r="U31" i="29"/>
  <c r="U538" i="29" s="1"/>
  <c r="T31" i="29"/>
  <c r="T538" i="29" s="1"/>
  <c r="S31" i="29"/>
  <c r="S538" i="29" s="1"/>
  <c r="R31" i="29"/>
  <c r="R538" i="29" s="1"/>
  <c r="V538" i="29" s="1"/>
  <c r="P31" i="29"/>
  <c r="P538" i="29" s="1"/>
  <c r="O31" i="29"/>
  <c r="O538" i="29" s="1"/>
  <c r="N31" i="29"/>
  <c r="N538" i="29" s="1"/>
  <c r="M31" i="29"/>
  <c r="K31" i="29"/>
  <c r="K538" i="29" s="1"/>
  <c r="J31" i="29"/>
  <c r="J538" i="29" s="1"/>
  <c r="I31" i="29"/>
  <c r="I538" i="29" s="1"/>
  <c r="H31" i="29"/>
  <c r="H538" i="29" s="1"/>
  <c r="L538" i="29" s="1"/>
  <c r="F31" i="29"/>
  <c r="F538" i="29" s="1"/>
  <c r="E31" i="29"/>
  <c r="E538" i="29" s="1"/>
  <c r="D31" i="29"/>
  <c r="D538" i="29" s="1"/>
  <c r="C31" i="29"/>
  <c r="DD30" i="29"/>
  <c r="DD537" i="29" s="1"/>
  <c r="DB30" i="29"/>
  <c r="DB537" i="29" s="1"/>
  <c r="DA30" i="29"/>
  <c r="DA537" i="29" s="1"/>
  <c r="CZ30" i="29"/>
  <c r="CZ537" i="29" s="1"/>
  <c r="CY30" i="29"/>
  <c r="CW30" i="29"/>
  <c r="CW537" i="29" s="1"/>
  <c r="CV30" i="29"/>
  <c r="CV537" i="29" s="1"/>
  <c r="CU30" i="29"/>
  <c r="CU537" i="29" s="1"/>
  <c r="CT30" i="29"/>
  <c r="CT537" i="29" s="1"/>
  <c r="CR30" i="29"/>
  <c r="CR537" i="29" s="1"/>
  <c r="CQ30" i="29"/>
  <c r="CQ537" i="29" s="1"/>
  <c r="CP30" i="29"/>
  <c r="CP537" i="29" s="1"/>
  <c r="CO30" i="29"/>
  <c r="CN30" i="29"/>
  <c r="CM30" i="29"/>
  <c r="CM537" i="29" s="1"/>
  <c r="CL30" i="29"/>
  <c r="CL537" i="29" s="1"/>
  <c r="CK30" i="29"/>
  <c r="CK537" i="29" s="1"/>
  <c r="CJ30" i="29"/>
  <c r="CJ537" i="29" s="1"/>
  <c r="CN537" i="29" s="1"/>
  <c r="CH30" i="29"/>
  <c r="CH537" i="29" s="1"/>
  <c r="CG30" i="29"/>
  <c r="CG537" i="29" s="1"/>
  <c r="CF30" i="29"/>
  <c r="CF537" i="29" s="1"/>
  <c r="CE30" i="29"/>
  <c r="CE537" i="29" s="1"/>
  <c r="CC30" i="29"/>
  <c r="CC537" i="29" s="1"/>
  <c r="CB30" i="29"/>
  <c r="CB537" i="29" s="1"/>
  <c r="CA30" i="29"/>
  <c r="CA537" i="29" s="1"/>
  <c r="BZ30" i="29"/>
  <c r="BZ537" i="29" s="1"/>
  <c r="CD537" i="29" s="1"/>
  <c r="BX30" i="29"/>
  <c r="BX537" i="29" s="1"/>
  <c r="BW30" i="29"/>
  <c r="BW537" i="29" s="1"/>
  <c r="BV30" i="29"/>
  <c r="BV537" i="29" s="1"/>
  <c r="BU30" i="29"/>
  <c r="BU537" i="29" s="1"/>
  <c r="BS30" i="29"/>
  <c r="BS537" i="29" s="1"/>
  <c r="BR30" i="29"/>
  <c r="BR537" i="29" s="1"/>
  <c r="BQ30" i="29"/>
  <c r="BQ537" i="29" s="1"/>
  <c r="BP30" i="29"/>
  <c r="BP537" i="29" s="1"/>
  <c r="BT537" i="29" s="1"/>
  <c r="BN30" i="29"/>
  <c r="BN537" i="29" s="1"/>
  <c r="BM30" i="29"/>
  <c r="BM537" i="29" s="1"/>
  <c r="BL30" i="29"/>
  <c r="BL537" i="29" s="1"/>
  <c r="BK30" i="29"/>
  <c r="BI30" i="29"/>
  <c r="BI537" i="29" s="1"/>
  <c r="BH30" i="29"/>
  <c r="BH537" i="29" s="1"/>
  <c r="BG30" i="29"/>
  <c r="BG537" i="29" s="1"/>
  <c r="BF30" i="29"/>
  <c r="BF537" i="29" s="1"/>
  <c r="BD30" i="29"/>
  <c r="BD537" i="29" s="1"/>
  <c r="BC30" i="29"/>
  <c r="BC537" i="29" s="1"/>
  <c r="BB30" i="29"/>
  <c r="BB537" i="29" s="1"/>
  <c r="BA30" i="29"/>
  <c r="BA38" i="29" s="1"/>
  <c r="AY30" i="29"/>
  <c r="AY537" i="29" s="1"/>
  <c r="AX30" i="29"/>
  <c r="AX537" i="29" s="1"/>
  <c r="AW30" i="29"/>
  <c r="AW537" i="29" s="1"/>
  <c r="AV30" i="29"/>
  <c r="AV537" i="29" s="1"/>
  <c r="AT30" i="29"/>
  <c r="AT537" i="29" s="1"/>
  <c r="AS30" i="29"/>
  <c r="AS537" i="29" s="1"/>
  <c r="AR30" i="29"/>
  <c r="AR537" i="29" s="1"/>
  <c r="AQ30" i="29"/>
  <c r="AQ537" i="29" s="1"/>
  <c r="AP30" i="29"/>
  <c r="AO30" i="29"/>
  <c r="AO537" i="29" s="1"/>
  <c r="AN30" i="29"/>
  <c r="AN537" i="29" s="1"/>
  <c r="AM30" i="29"/>
  <c r="AM537" i="29" s="1"/>
  <c r="AL30" i="29"/>
  <c r="AL537" i="29" s="1"/>
  <c r="AP537" i="29" s="1"/>
  <c r="AJ30" i="29"/>
  <c r="AJ537" i="29" s="1"/>
  <c r="AI30" i="29"/>
  <c r="AI537" i="29" s="1"/>
  <c r="AH30" i="29"/>
  <c r="AH537" i="29" s="1"/>
  <c r="AG30" i="29"/>
  <c r="AG537" i="29" s="1"/>
  <c r="AE30" i="29"/>
  <c r="AE537" i="29" s="1"/>
  <c r="AD30" i="29"/>
  <c r="AD537" i="29" s="1"/>
  <c r="AC30" i="29"/>
  <c r="AC537" i="29" s="1"/>
  <c r="AB30" i="29"/>
  <c r="AB537" i="29" s="1"/>
  <c r="AF537" i="29" s="1"/>
  <c r="Z30" i="29"/>
  <c r="Z537" i="29" s="1"/>
  <c r="Y30" i="29"/>
  <c r="Y537" i="29" s="1"/>
  <c r="X30" i="29"/>
  <c r="X537" i="29" s="1"/>
  <c r="W30" i="29"/>
  <c r="U30" i="29"/>
  <c r="U537" i="29" s="1"/>
  <c r="T30" i="29"/>
  <c r="T537" i="29" s="1"/>
  <c r="S30" i="29"/>
  <c r="S537" i="29" s="1"/>
  <c r="R30" i="29"/>
  <c r="R537" i="29" s="1"/>
  <c r="V537" i="29" s="1"/>
  <c r="P30" i="29"/>
  <c r="P537" i="29" s="1"/>
  <c r="O30" i="29"/>
  <c r="O537" i="29" s="1"/>
  <c r="N30" i="29"/>
  <c r="N537" i="29" s="1"/>
  <c r="M30" i="29"/>
  <c r="K30" i="29"/>
  <c r="K537" i="29" s="1"/>
  <c r="J30" i="29"/>
  <c r="J537" i="29" s="1"/>
  <c r="I30" i="29"/>
  <c r="I537" i="29" s="1"/>
  <c r="H30" i="29"/>
  <c r="H537" i="29" s="1"/>
  <c r="L537" i="29" s="1"/>
  <c r="F30" i="29"/>
  <c r="F537" i="29" s="1"/>
  <c r="E30" i="29"/>
  <c r="E537" i="29" s="1"/>
  <c r="D30" i="29"/>
  <c r="D537" i="29" s="1"/>
  <c r="C30" i="29"/>
  <c r="C537" i="29" s="1"/>
  <c r="DD29" i="29"/>
  <c r="DD536" i="29" s="1"/>
  <c r="DB29" i="29"/>
  <c r="DB536" i="29" s="1"/>
  <c r="DA29" i="29"/>
  <c r="DA536" i="29" s="1"/>
  <c r="CZ29" i="29"/>
  <c r="CZ536" i="29" s="1"/>
  <c r="CY29" i="29"/>
  <c r="CW29" i="29"/>
  <c r="CW536" i="29" s="1"/>
  <c r="CV29" i="29"/>
  <c r="CV536" i="29" s="1"/>
  <c r="CU29" i="29"/>
  <c r="CU536" i="29" s="1"/>
  <c r="CT29" i="29"/>
  <c r="CT536" i="29" s="1"/>
  <c r="CX536" i="29" s="1"/>
  <c r="CS29" i="29"/>
  <c r="CR29" i="29"/>
  <c r="CR536" i="29" s="1"/>
  <c r="CQ29" i="29"/>
  <c r="CQ536" i="29" s="1"/>
  <c r="CP29" i="29"/>
  <c r="CP536" i="29" s="1"/>
  <c r="CO29" i="29"/>
  <c r="CO536" i="29" s="1"/>
  <c r="CM29" i="29"/>
  <c r="CM536" i="29" s="1"/>
  <c r="CL29" i="29"/>
  <c r="CL536" i="29" s="1"/>
  <c r="CK29" i="29"/>
  <c r="CK536" i="29" s="1"/>
  <c r="CJ29" i="29"/>
  <c r="CJ536" i="29" s="1"/>
  <c r="CH29" i="29"/>
  <c r="CH536" i="29" s="1"/>
  <c r="CG29" i="29"/>
  <c r="CG536" i="29" s="1"/>
  <c r="CF29" i="29"/>
  <c r="CF536" i="29" s="1"/>
  <c r="CE29" i="29"/>
  <c r="CE536" i="29" s="1"/>
  <c r="CC29" i="29"/>
  <c r="CC536" i="29" s="1"/>
  <c r="CB29" i="29"/>
  <c r="CB536" i="29" s="1"/>
  <c r="CA29" i="29"/>
  <c r="CA536" i="29" s="1"/>
  <c r="BZ29" i="29"/>
  <c r="BZ536" i="29" s="1"/>
  <c r="BX29" i="29"/>
  <c r="BX536" i="29" s="1"/>
  <c r="BW29" i="29"/>
  <c r="BW536" i="29" s="1"/>
  <c r="BV29" i="29"/>
  <c r="BV536" i="29" s="1"/>
  <c r="BU29" i="29"/>
  <c r="BT29" i="29"/>
  <c r="BS29" i="29"/>
  <c r="BS536" i="29" s="1"/>
  <c r="BR29" i="29"/>
  <c r="BR536" i="29" s="1"/>
  <c r="BQ29" i="29"/>
  <c r="BQ536" i="29" s="1"/>
  <c r="BP29" i="29"/>
  <c r="BP536" i="29" s="1"/>
  <c r="BT536" i="29" s="1"/>
  <c r="BN29" i="29"/>
  <c r="BN536" i="29" s="1"/>
  <c r="BM29" i="29"/>
  <c r="BM536" i="29" s="1"/>
  <c r="BL29" i="29"/>
  <c r="BL536" i="29" s="1"/>
  <c r="BK29" i="29"/>
  <c r="BI29" i="29"/>
  <c r="BI536" i="29" s="1"/>
  <c r="BH29" i="29"/>
  <c r="BH536" i="29" s="1"/>
  <c r="BG29" i="29"/>
  <c r="BG536" i="29" s="1"/>
  <c r="BF29" i="29"/>
  <c r="BF536" i="29" s="1"/>
  <c r="BJ536" i="29" s="1"/>
  <c r="BD29" i="29"/>
  <c r="BD536" i="29" s="1"/>
  <c r="BC29" i="29"/>
  <c r="BC536" i="29" s="1"/>
  <c r="BB29" i="29"/>
  <c r="BB536" i="29" s="1"/>
  <c r="BA29" i="29"/>
  <c r="BA536" i="29" s="1"/>
  <c r="AY29" i="29"/>
  <c r="AY536" i="29" s="1"/>
  <c r="AX29" i="29"/>
  <c r="AX536" i="29" s="1"/>
  <c r="AW29" i="29"/>
  <c r="AW536" i="29" s="1"/>
  <c r="AV29" i="29"/>
  <c r="AV536" i="29" s="1"/>
  <c r="AZ536" i="29" s="1"/>
  <c r="AU29" i="29"/>
  <c r="AT29" i="29"/>
  <c r="AT536" i="29" s="1"/>
  <c r="AS29" i="29"/>
  <c r="AS536" i="29" s="1"/>
  <c r="AR29" i="29"/>
  <c r="AR536" i="29" s="1"/>
  <c r="AQ29" i="29"/>
  <c r="AQ536" i="29" s="1"/>
  <c r="AO29" i="29"/>
  <c r="AO536" i="29" s="1"/>
  <c r="AN29" i="29"/>
  <c r="AN536" i="29" s="1"/>
  <c r="AM29" i="29"/>
  <c r="AM536" i="29" s="1"/>
  <c r="AL29" i="29"/>
  <c r="AL536" i="29" s="1"/>
  <c r="AJ29" i="29"/>
  <c r="AJ536" i="29" s="1"/>
  <c r="AI29" i="29"/>
  <c r="AI536" i="29" s="1"/>
  <c r="AH29" i="29"/>
  <c r="AH536" i="29" s="1"/>
  <c r="AG29" i="29"/>
  <c r="AE29" i="29"/>
  <c r="AE536" i="29" s="1"/>
  <c r="AD29" i="29"/>
  <c r="AD536" i="29" s="1"/>
  <c r="AC29" i="29"/>
  <c r="AC536" i="29" s="1"/>
  <c r="AB29" i="29"/>
  <c r="AB536" i="29" s="1"/>
  <c r="Z29" i="29"/>
  <c r="Z536" i="29" s="1"/>
  <c r="Y29" i="29"/>
  <c r="Y536" i="29" s="1"/>
  <c r="X29" i="29"/>
  <c r="X536" i="29" s="1"/>
  <c r="W29" i="29"/>
  <c r="V29" i="29"/>
  <c r="U29" i="29"/>
  <c r="U536" i="29" s="1"/>
  <c r="T29" i="29"/>
  <c r="T536" i="29" s="1"/>
  <c r="S29" i="29"/>
  <c r="S536" i="29" s="1"/>
  <c r="R29" i="29"/>
  <c r="R536" i="29" s="1"/>
  <c r="P29" i="29"/>
  <c r="P536" i="29" s="1"/>
  <c r="O29" i="29"/>
  <c r="O536" i="29" s="1"/>
  <c r="N29" i="29"/>
  <c r="N536" i="29" s="1"/>
  <c r="M29" i="29"/>
  <c r="M536" i="29" s="1"/>
  <c r="K29" i="29"/>
  <c r="K536" i="29" s="1"/>
  <c r="J29" i="29"/>
  <c r="J536" i="29" s="1"/>
  <c r="I29" i="29"/>
  <c r="I536" i="29" s="1"/>
  <c r="H29" i="29"/>
  <c r="H536" i="29" s="1"/>
  <c r="L536" i="29" s="1"/>
  <c r="F29" i="29"/>
  <c r="F536" i="29" s="1"/>
  <c r="E29" i="29"/>
  <c r="E536" i="29" s="1"/>
  <c r="D29" i="29"/>
  <c r="D536" i="29" s="1"/>
  <c r="C29" i="29"/>
  <c r="C536" i="29" s="1"/>
  <c r="DD28" i="29"/>
  <c r="DD535" i="29" s="1"/>
  <c r="DB28" i="29"/>
  <c r="DB535" i="29" s="1"/>
  <c r="DA28" i="29"/>
  <c r="CZ28" i="29"/>
  <c r="CZ535" i="29" s="1"/>
  <c r="CY28" i="29"/>
  <c r="CY535" i="29" s="1"/>
  <c r="CW28" i="29"/>
  <c r="CW535" i="29" s="1"/>
  <c r="CV28" i="29"/>
  <c r="CV535" i="29" s="1"/>
  <c r="CU28" i="29"/>
  <c r="CT28" i="29"/>
  <c r="CT535" i="29" s="1"/>
  <c r="CR28" i="29"/>
  <c r="CR535" i="29" s="1"/>
  <c r="CQ28" i="29"/>
  <c r="CQ535" i="29" s="1"/>
  <c r="CP28" i="29"/>
  <c r="CP535" i="29" s="1"/>
  <c r="CO28" i="29"/>
  <c r="CO535" i="29" s="1"/>
  <c r="CM28" i="29"/>
  <c r="CL28" i="29"/>
  <c r="CL535" i="29" s="1"/>
  <c r="CK28" i="29"/>
  <c r="CJ28" i="29"/>
  <c r="CJ535" i="29" s="1"/>
  <c r="CH28" i="29"/>
  <c r="CH535" i="29" s="1"/>
  <c r="CG28" i="29"/>
  <c r="CG535" i="29" s="1"/>
  <c r="CF28" i="29"/>
  <c r="CF535" i="29" s="1"/>
  <c r="CE28" i="29"/>
  <c r="CC28" i="29"/>
  <c r="CB28" i="29"/>
  <c r="CB535" i="29" s="1"/>
  <c r="CA28" i="29"/>
  <c r="CA535" i="29" s="1"/>
  <c r="BZ28" i="29"/>
  <c r="BZ535" i="29" s="1"/>
  <c r="BX28" i="29"/>
  <c r="BX535" i="29" s="1"/>
  <c r="BW28" i="29"/>
  <c r="BV28" i="29"/>
  <c r="BV535" i="29" s="1"/>
  <c r="BU28" i="29"/>
  <c r="BS28" i="29"/>
  <c r="BS535" i="29" s="1"/>
  <c r="BR28" i="29"/>
  <c r="BR535" i="29" s="1"/>
  <c r="BQ28" i="29"/>
  <c r="BQ535" i="29" s="1"/>
  <c r="BP28" i="29"/>
  <c r="BP535" i="29" s="1"/>
  <c r="BN28" i="29"/>
  <c r="BN535" i="29" s="1"/>
  <c r="BM28" i="29"/>
  <c r="BL28" i="29"/>
  <c r="BL535" i="29" s="1"/>
  <c r="BK28" i="29"/>
  <c r="BK535" i="29" s="1"/>
  <c r="BJ28" i="29"/>
  <c r="BI28" i="29"/>
  <c r="BI535" i="29" s="1"/>
  <c r="BH28" i="29"/>
  <c r="BH535" i="29" s="1"/>
  <c r="BG28" i="29"/>
  <c r="BF28" i="29"/>
  <c r="BF535" i="29" s="1"/>
  <c r="BD28" i="29"/>
  <c r="BD535" i="29" s="1"/>
  <c r="BC28" i="29"/>
  <c r="BC535" i="29" s="1"/>
  <c r="BB28" i="29"/>
  <c r="BB535" i="29" s="1"/>
  <c r="BA28" i="29"/>
  <c r="BA535" i="29" s="1"/>
  <c r="AY28" i="29"/>
  <c r="AX28" i="29"/>
  <c r="AX535" i="29" s="1"/>
  <c r="AW28" i="29"/>
  <c r="AV28" i="29"/>
  <c r="AV535" i="29" s="1"/>
  <c r="AT28" i="29"/>
  <c r="AT535" i="29" s="1"/>
  <c r="AS28" i="29"/>
  <c r="AS535" i="29" s="1"/>
  <c r="AR28" i="29"/>
  <c r="AR535" i="29" s="1"/>
  <c r="AQ28" i="29"/>
  <c r="AO28" i="29"/>
  <c r="AN28" i="29"/>
  <c r="AN535" i="29" s="1"/>
  <c r="AM28" i="29"/>
  <c r="AM535" i="29" s="1"/>
  <c r="AL28" i="29"/>
  <c r="AL535" i="29" s="1"/>
  <c r="AJ28" i="29"/>
  <c r="AJ535" i="29" s="1"/>
  <c r="AI28" i="29"/>
  <c r="AH28" i="29"/>
  <c r="AH535" i="29" s="1"/>
  <c r="AG28" i="29"/>
  <c r="AE28" i="29"/>
  <c r="AE535" i="29" s="1"/>
  <c r="AD28" i="29"/>
  <c r="AD535" i="29" s="1"/>
  <c r="AC28" i="29"/>
  <c r="AC535" i="29" s="1"/>
  <c r="AB28" i="29"/>
  <c r="AB535" i="29" s="1"/>
  <c r="AF535" i="29" s="1"/>
  <c r="AA28" i="29"/>
  <c r="Z28" i="29"/>
  <c r="Z535" i="29" s="1"/>
  <c r="Y28" i="29"/>
  <c r="X28" i="29"/>
  <c r="X535" i="29" s="1"/>
  <c r="W28" i="29"/>
  <c r="W535" i="29" s="1"/>
  <c r="U28" i="29"/>
  <c r="U535" i="29" s="1"/>
  <c r="T28" i="29"/>
  <c r="T535" i="29" s="1"/>
  <c r="S28" i="29"/>
  <c r="R28" i="29"/>
  <c r="R535" i="29" s="1"/>
  <c r="P28" i="29"/>
  <c r="P535" i="29" s="1"/>
  <c r="O28" i="29"/>
  <c r="O535" i="29" s="1"/>
  <c r="N28" i="29"/>
  <c r="N535" i="29" s="1"/>
  <c r="M28" i="29"/>
  <c r="M535" i="29" s="1"/>
  <c r="K28" i="29"/>
  <c r="J28" i="29"/>
  <c r="J535" i="29" s="1"/>
  <c r="I28" i="29"/>
  <c r="H28" i="29"/>
  <c r="H535" i="29" s="1"/>
  <c r="F28" i="29"/>
  <c r="F535" i="29" s="1"/>
  <c r="E28" i="29"/>
  <c r="E535" i="29" s="1"/>
  <c r="D28" i="29"/>
  <c r="D535" i="29" s="1"/>
  <c r="C28" i="29"/>
  <c r="BB26" i="29"/>
  <c r="DD25" i="29"/>
  <c r="DB25" i="29"/>
  <c r="DB531" i="29" s="1"/>
  <c r="DA25" i="29"/>
  <c r="DA531" i="29" s="1"/>
  <c r="CZ25" i="29"/>
  <c r="CZ531" i="29" s="1"/>
  <c r="CY25" i="29"/>
  <c r="CW25" i="29"/>
  <c r="CW531" i="29" s="1"/>
  <c r="CV25" i="29"/>
  <c r="CV531" i="29" s="1"/>
  <c r="CU25" i="29"/>
  <c r="CU531" i="29" s="1"/>
  <c r="CT25" i="29"/>
  <c r="CT531" i="29" s="1"/>
  <c r="CR25" i="29"/>
  <c r="CR531" i="29" s="1"/>
  <c r="CQ25" i="29"/>
  <c r="CQ531" i="29" s="1"/>
  <c r="CP25" i="29"/>
  <c r="CP531" i="29" s="1"/>
  <c r="CO25" i="29"/>
  <c r="CM25" i="29"/>
  <c r="CM531" i="29" s="1"/>
  <c r="CL25" i="29"/>
  <c r="CL531" i="29" s="1"/>
  <c r="CK25" i="29"/>
  <c r="CK531" i="29" s="1"/>
  <c r="CJ25" i="29"/>
  <c r="CJ531" i="29" s="1"/>
  <c r="CH25" i="29"/>
  <c r="CH531" i="29" s="1"/>
  <c r="CG25" i="29"/>
  <c r="CG531" i="29" s="1"/>
  <c r="CF25" i="29"/>
  <c r="CF531" i="29" s="1"/>
  <c r="CE25" i="29"/>
  <c r="CE531" i="29" s="1"/>
  <c r="CD25" i="29"/>
  <c r="CC25" i="29"/>
  <c r="CC531" i="29" s="1"/>
  <c r="CB25" i="29"/>
  <c r="CB531" i="29" s="1"/>
  <c r="CA25" i="29"/>
  <c r="CA531" i="29" s="1"/>
  <c r="BZ25" i="29"/>
  <c r="BZ531" i="29" s="1"/>
  <c r="CD531" i="29" s="1"/>
  <c r="BX25" i="29"/>
  <c r="BX531" i="29" s="1"/>
  <c r="BW25" i="29"/>
  <c r="BW531" i="29" s="1"/>
  <c r="BV25" i="29"/>
  <c r="BV531" i="29" s="1"/>
  <c r="BU25" i="29"/>
  <c r="BU531" i="29" s="1"/>
  <c r="BS25" i="29"/>
  <c r="BS531" i="29" s="1"/>
  <c r="BR25" i="29"/>
  <c r="BR531" i="29" s="1"/>
  <c r="BQ25" i="29"/>
  <c r="BQ531" i="29" s="1"/>
  <c r="BP25" i="29"/>
  <c r="BP531" i="29" s="1"/>
  <c r="BT531" i="29" s="1"/>
  <c r="BN25" i="29"/>
  <c r="BN531" i="29" s="1"/>
  <c r="BM25" i="29"/>
  <c r="BM531" i="29" s="1"/>
  <c r="BL25" i="29"/>
  <c r="BL531" i="29" s="1"/>
  <c r="BK25" i="29"/>
  <c r="BI25" i="29"/>
  <c r="BI531" i="29" s="1"/>
  <c r="BH25" i="29"/>
  <c r="BH531" i="29" s="1"/>
  <c r="BG25" i="29"/>
  <c r="BG531" i="29" s="1"/>
  <c r="BF25" i="29"/>
  <c r="BF531" i="29" s="1"/>
  <c r="BJ531" i="29" s="1"/>
  <c r="BD25" i="29"/>
  <c r="BD531" i="29" s="1"/>
  <c r="BC25" i="29"/>
  <c r="BC531" i="29" s="1"/>
  <c r="BB25" i="29"/>
  <c r="BB531" i="29" s="1"/>
  <c r="BA25" i="29"/>
  <c r="AY25" i="29"/>
  <c r="AY531" i="29" s="1"/>
  <c r="AX25" i="29"/>
  <c r="AX531" i="29" s="1"/>
  <c r="AW25" i="29"/>
  <c r="AW531" i="29" s="1"/>
  <c r="AV25" i="29"/>
  <c r="AV531" i="29" s="1"/>
  <c r="AZ531" i="29" s="1"/>
  <c r="AT25" i="29"/>
  <c r="AT531" i="29" s="1"/>
  <c r="AS25" i="29"/>
  <c r="AS531" i="29" s="1"/>
  <c r="AR25" i="29"/>
  <c r="AR531" i="29" s="1"/>
  <c r="AQ25" i="29"/>
  <c r="AQ531" i="29" s="1"/>
  <c r="AO25" i="29"/>
  <c r="AO531" i="29" s="1"/>
  <c r="AN25" i="29"/>
  <c r="AN531" i="29" s="1"/>
  <c r="AM25" i="29"/>
  <c r="AM531" i="29" s="1"/>
  <c r="AL25" i="29"/>
  <c r="AL531" i="29" s="1"/>
  <c r="AJ25" i="29"/>
  <c r="AJ531" i="29" s="1"/>
  <c r="AI25" i="29"/>
  <c r="AI531" i="29" s="1"/>
  <c r="AH25" i="29"/>
  <c r="AH531" i="29" s="1"/>
  <c r="AG25" i="29"/>
  <c r="AG531" i="29" s="1"/>
  <c r="AF25" i="29"/>
  <c r="AE25" i="29"/>
  <c r="AE531" i="29" s="1"/>
  <c r="AD25" i="29"/>
  <c r="AD531" i="29" s="1"/>
  <c r="AC25" i="29"/>
  <c r="AC531" i="29" s="1"/>
  <c r="AB25" i="29"/>
  <c r="AB531" i="29" s="1"/>
  <c r="AF531" i="29" s="1"/>
  <c r="Z25" i="29"/>
  <c r="Y25" i="29"/>
  <c r="X25" i="29"/>
  <c r="W25" i="29"/>
  <c r="U25" i="29"/>
  <c r="T25" i="29"/>
  <c r="S25" i="29"/>
  <c r="R25" i="29"/>
  <c r="P25" i="29"/>
  <c r="O25" i="29"/>
  <c r="N25" i="29"/>
  <c r="M25" i="29"/>
  <c r="K25" i="29"/>
  <c r="J25" i="29"/>
  <c r="I25" i="29"/>
  <c r="H25" i="29"/>
  <c r="F25" i="29"/>
  <c r="E25" i="29"/>
  <c r="D25" i="29"/>
  <c r="C25" i="29"/>
  <c r="DD24" i="29"/>
  <c r="DB24" i="29"/>
  <c r="DB530" i="29" s="1"/>
  <c r="DA24" i="29"/>
  <c r="DA530" i="29" s="1"/>
  <c r="CZ24" i="29"/>
  <c r="CZ530" i="29" s="1"/>
  <c r="CY24" i="29"/>
  <c r="CW24" i="29"/>
  <c r="CW530" i="29" s="1"/>
  <c r="CV24" i="29"/>
  <c r="CV530" i="29" s="1"/>
  <c r="CU24" i="29"/>
  <c r="CU530" i="29" s="1"/>
  <c r="CT24" i="29"/>
  <c r="CT530" i="29" s="1"/>
  <c r="CX530" i="29" s="1"/>
  <c r="CR24" i="29"/>
  <c r="CR530" i="29" s="1"/>
  <c r="CQ24" i="29"/>
  <c r="CQ530" i="29" s="1"/>
  <c r="CP24" i="29"/>
  <c r="CP530" i="29" s="1"/>
  <c r="CO24" i="29"/>
  <c r="CO530" i="29" s="1"/>
  <c r="CM24" i="29"/>
  <c r="CM530" i="29" s="1"/>
  <c r="CL24" i="29"/>
  <c r="CL530" i="29" s="1"/>
  <c r="CK24" i="29"/>
  <c r="CK530" i="29" s="1"/>
  <c r="CJ24" i="29"/>
  <c r="CJ530" i="29" s="1"/>
  <c r="CN530" i="29" s="1"/>
  <c r="CI24" i="29"/>
  <c r="CH24" i="29"/>
  <c r="CH530" i="29" s="1"/>
  <c r="CG24" i="29"/>
  <c r="CG530" i="29" s="1"/>
  <c r="CF24" i="29"/>
  <c r="CF530" i="29" s="1"/>
  <c r="CE24" i="29"/>
  <c r="CE530" i="29" s="1"/>
  <c r="CC24" i="29"/>
  <c r="CC530" i="29" s="1"/>
  <c r="CB24" i="29"/>
  <c r="CB530" i="29" s="1"/>
  <c r="CA24" i="29"/>
  <c r="CA530" i="29" s="1"/>
  <c r="BZ24" i="29"/>
  <c r="BZ530" i="29" s="1"/>
  <c r="BX24" i="29"/>
  <c r="BX530" i="29" s="1"/>
  <c r="BW24" i="29"/>
  <c r="BW530" i="29" s="1"/>
  <c r="BV24" i="29"/>
  <c r="BV530" i="29" s="1"/>
  <c r="BU24" i="29"/>
  <c r="BS24" i="29"/>
  <c r="BS530" i="29" s="1"/>
  <c r="BR24" i="29"/>
  <c r="BR530" i="29" s="1"/>
  <c r="BQ24" i="29"/>
  <c r="BQ530" i="29" s="1"/>
  <c r="BP24" i="29"/>
  <c r="BP530" i="29" s="1"/>
  <c r="BN24" i="29"/>
  <c r="BN530" i="29" s="1"/>
  <c r="BM24" i="29"/>
  <c r="BM530" i="29" s="1"/>
  <c r="BL24" i="29"/>
  <c r="BL530" i="29" s="1"/>
  <c r="BK24" i="29"/>
  <c r="BJ24" i="29"/>
  <c r="BI24" i="29"/>
  <c r="BI530" i="29" s="1"/>
  <c r="BH24" i="29"/>
  <c r="BH530" i="29" s="1"/>
  <c r="BG24" i="29"/>
  <c r="BG530" i="29" s="1"/>
  <c r="BF24" i="29"/>
  <c r="BF530" i="29" s="1"/>
  <c r="BD24" i="29"/>
  <c r="BD530" i="29" s="1"/>
  <c r="BC24" i="29"/>
  <c r="BC530" i="29" s="1"/>
  <c r="BB24" i="29"/>
  <c r="BB530" i="29" s="1"/>
  <c r="BA24" i="29"/>
  <c r="BA530" i="29" s="1"/>
  <c r="AY24" i="29"/>
  <c r="AY530" i="29" s="1"/>
  <c r="AX24" i="29"/>
  <c r="AX530" i="29" s="1"/>
  <c r="AW24" i="29"/>
  <c r="AW530" i="29" s="1"/>
  <c r="AV24" i="29"/>
  <c r="AV530" i="29" s="1"/>
  <c r="AZ530" i="29" s="1"/>
  <c r="AT24" i="29"/>
  <c r="AT530" i="29" s="1"/>
  <c r="AS24" i="29"/>
  <c r="AS530" i="29" s="1"/>
  <c r="AR24" i="29"/>
  <c r="AR530" i="29" s="1"/>
  <c r="AQ24" i="29"/>
  <c r="AQ530" i="29" s="1"/>
  <c r="AO24" i="29"/>
  <c r="AO530" i="29" s="1"/>
  <c r="AN24" i="29"/>
  <c r="AN530" i="29" s="1"/>
  <c r="AM24" i="29"/>
  <c r="AM530" i="29" s="1"/>
  <c r="AL24" i="29"/>
  <c r="AL530" i="29" s="1"/>
  <c r="AP530" i="29" s="1"/>
  <c r="AJ24" i="29"/>
  <c r="AJ530" i="29" s="1"/>
  <c r="AI24" i="29"/>
  <c r="AI530" i="29" s="1"/>
  <c r="AH24" i="29"/>
  <c r="AH530" i="29" s="1"/>
  <c r="AG24" i="29"/>
  <c r="AE24" i="29"/>
  <c r="AE530" i="29" s="1"/>
  <c r="AD24" i="29"/>
  <c r="AD530" i="29" s="1"/>
  <c r="AC24" i="29"/>
  <c r="AC530" i="29" s="1"/>
  <c r="AB24" i="29"/>
  <c r="AB530" i="29" s="1"/>
  <c r="AF530" i="29" s="1"/>
  <c r="Z24" i="29"/>
  <c r="Y24" i="29"/>
  <c r="X24" i="29"/>
  <c r="W24" i="29"/>
  <c r="U24" i="29"/>
  <c r="T24" i="29"/>
  <c r="S24" i="29"/>
  <c r="R24" i="29"/>
  <c r="P24" i="29"/>
  <c r="O24" i="29"/>
  <c r="N24" i="29"/>
  <c r="Q24" i="29" s="1"/>
  <c r="M24" i="29"/>
  <c r="L24" i="29"/>
  <c r="K24" i="29"/>
  <c r="J24" i="29"/>
  <c r="I24" i="29"/>
  <c r="H24" i="29"/>
  <c r="F24" i="29"/>
  <c r="E24" i="29"/>
  <c r="D24" i="29"/>
  <c r="C24" i="29"/>
  <c r="DD23" i="29"/>
  <c r="DB23" i="29"/>
  <c r="DB529" i="29" s="1"/>
  <c r="DA23" i="29"/>
  <c r="DA529" i="29" s="1"/>
  <c r="CZ23" i="29"/>
  <c r="CZ529" i="29" s="1"/>
  <c r="CY23" i="29"/>
  <c r="CY529" i="29" s="1"/>
  <c r="CX23" i="29"/>
  <c r="CW23" i="29"/>
  <c r="CW529" i="29" s="1"/>
  <c r="CV23" i="29"/>
  <c r="CV529" i="29" s="1"/>
  <c r="CU23" i="29"/>
  <c r="CU529" i="29" s="1"/>
  <c r="CT23" i="29"/>
  <c r="CT529" i="29" s="1"/>
  <c r="CR23" i="29"/>
  <c r="CR529" i="29" s="1"/>
  <c r="CQ23" i="29"/>
  <c r="CQ529" i="29" s="1"/>
  <c r="CP23" i="29"/>
  <c r="CP529" i="29" s="1"/>
  <c r="CO23" i="29"/>
  <c r="CO529" i="29" s="1"/>
  <c r="CM23" i="29"/>
  <c r="CM529" i="29" s="1"/>
  <c r="CL23" i="29"/>
  <c r="CL529" i="29" s="1"/>
  <c r="CK23" i="29"/>
  <c r="CK529" i="29" s="1"/>
  <c r="CJ23" i="29"/>
  <c r="CJ529" i="29" s="1"/>
  <c r="CN529" i="29" s="1"/>
  <c r="CH23" i="29"/>
  <c r="CH529" i="29" s="1"/>
  <c r="CG23" i="29"/>
  <c r="CG529" i="29" s="1"/>
  <c r="CF23" i="29"/>
  <c r="CF529" i="29" s="1"/>
  <c r="CE23" i="29"/>
  <c r="CC23" i="29"/>
  <c r="CC529" i="29" s="1"/>
  <c r="CB23" i="29"/>
  <c r="CB529" i="29" s="1"/>
  <c r="CA23" i="29"/>
  <c r="CA529" i="29" s="1"/>
  <c r="BZ23" i="29"/>
  <c r="BZ529" i="29" s="1"/>
  <c r="CD529" i="29" s="1"/>
  <c r="BX23" i="29"/>
  <c r="BX529" i="29" s="1"/>
  <c r="BW23" i="29"/>
  <c r="BW529" i="29" s="1"/>
  <c r="BV23" i="29"/>
  <c r="BV529" i="29" s="1"/>
  <c r="BU23" i="29"/>
  <c r="BS23" i="29"/>
  <c r="BS529" i="29" s="1"/>
  <c r="BR23" i="29"/>
  <c r="BR529" i="29" s="1"/>
  <c r="BQ23" i="29"/>
  <c r="BQ529" i="29" s="1"/>
  <c r="BP23" i="29"/>
  <c r="BP529" i="29" s="1"/>
  <c r="BT529" i="29" s="1"/>
  <c r="BO23" i="29"/>
  <c r="BN23" i="29"/>
  <c r="BN529" i="29" s="1"/>
  <c r="BM23" i="29"/>
  <c r="BM529" i="29" s="1"/>
  <c r="BL23" i="29"/>
  <c r="BL529" i="29" s="1"/>
  <c r="BK23" i="29"/>
  <c r="BK529" i="29" s="1"/>
  <c r="BI23" i="29"/>
  <c r="BI529" i="29" s="1"/>
  <c r="BH23" i="29"/>
  <c r="BH529" i="29" s="1"/>
  <c r="BG23" i="29"/>
  <c r="BG529" i="29" s="1"/>
  <c r="BF23" i="29"/>
  <c r="BF529" i="29" s="1"/>
  <c r="BD23" i="29"/>
  <c r="BD529" i="29" s="1"/>
  <c r="BC23" i="29"/>
  <c r="BC529" i="29" s="1"/>
  <c r="BB23" i="29"/>
  <c r="BB529" i="29" s="1"/>
  <c r="BA23" i="29"/>
  <c r="BA529" i="29" s="1"/>
  <c r="AY23" i="29"/>
  <c r="AY529" i="29" s="1"/>
  <c r="AX23" i="29"/>
  <c r="AX529" i="29" s="1"/>
  <c r="AW23" i="29"/>
  <c r="AW529" i="29" s="1"/>
  <c r="AV23" i="29"/>
  <c r="AV529" i="29" s="1"/>
  <c r="AT23" i="29"/>
  <c r="AT529" i="29" s="1"/>
  <c r="AS23" i="29"/>
  <c r="AS529" i="29" s="1"/>
  <c r="AR23" i="29"/>
  <c r="AR529" i="29" s="1"/>
  <c r="AQ23" i="29"/>
  <c r="AP23" i="29"/>
  <c r="AO23" i="29"/>
  <c r="AO529" i="29" s="1"/>
  <c r="AN23" i="29"/>
  <c r="AN529" i="29" s="1"/>
  <c r="AM23" i="29"/>
  <c r="AM529" i="29" s="1"/>
  <c r="AL23" i="29"/>
  <c r="AL529" i="29" s="1"/>
  <c r="AP529" i="29" s="1"/>
  <c r="AJ23" i="29"/>
  <c r="AJ529" i="29" s="1"/>
  <c r="AI23" i="29"/>
  <c r="AI529" i="29" s="1"/>
  <c r="AH23" i="29"/>
  <c r="AH529" i="29" s="1"/>
  <c r="AG23" i="29"/>
  <c r="AE23" i="29"/>
  <c r="AE529" i="29" s="1"/>
  <c r="AD23" i="29"/>
  <c r="AD529" i="29" s="1"/>
  <c r="AC23" i="29"/>
  <c r="AC529" i="29" s="1"/>
  <c r="AB23" i="29"/>
  <c r="AB529" i="29" s="1"/>
  <c r="AF529" i="29" s="1"/>
  <c r="Z23" i="29"/>
  <c r="Y23" i="29"/>
  <c r="X23" i="29"/>
  <c r="W23" i="29"/>
  <c r="U23" i="29"/>
  <c r="T23" i="29"/>
  <c r="S23" i="29"/>
  <c r="R23" i="29"/>
  <c r="Q23" i="29"/>
  <c r="P23" i="29"/>
  <c r="O23" i="29"/>
  <c r="N23" i="29"/>
  <c r="M23" i="29"/>
  <c r="K23" i="29"/>
  <c r="J23" i="29"/>
  <c r="I23" i="29"/>
  <c r="L23" i="29" s="1"/>
  <c r="H23" i="29"/>
  <c r="F23" i="29"/>
  <c r="E23" i="29"/>
  <c r="D23" i="29"/>
  <c r="C23" i="29"/>
  <c r="DD22" i="29"/>
  <c r="DB22" i="29"/>
  <c r="DB528" i="29" s="1"/>
  <c r="DA22" i="29"/>
  <c r="DA528" i="29" s="1"/>
  <c r="CZ22" i="29"/>
  <c r="CZ528" i="29" s="1"/>
  <c r="CY22" i="29"/>
  <c r="CY528" i="29" s="1"/>
  <c r="CW22" i="29"/>
  <c r="CW528" i="29" s="1"/>
  <c r="CV22" i="29"/>
  <c r="CV528" i="29" s="1"/>
  <c r="CU22" i="29"/>
  <c r="CU528" i="29" s="1"/>
  <c r="CT22" i="29"/>
  <c r="CT528" i="29" s="1"/>
  <c r="CX528" i="29" s="1"/>
  <c r="CR22" i="29"/>
  <c r="CR528" i="29" s="1"/>
  <c r="CQ22" i="29"/>
  <c r="CQ528" i="29" s="1"/>
  <c r="CP22" i="29"/>
  <c r="CP528" i="29" s="1"/>
  <c r="CO22" i="29"/>
  <c r="CM22" i="29"/>
  <c r="CM528" i="29" s="1"/>
  <c r="CL22" i="29"/>
  <c r="CL528" i="29" s="1"/>
  <c r="CK22" i="29"/>
  <c r="CK528" i="29" s="1"/>
  <c r="CJ22" i="29"/>
  <c r="CJ528" i="29" s="1"/>
  <c r="CH22" i="29"/>
  <c r="CH528" i="29" s="1"/>
  <c r="CG22" i="29"/>
  <c r="CG528" i="29" s="1"/>
  <c r="CF22" i="29"/>
  <c r="CF528" i="29" s="1"/>
  <c r="CE22" i="29"/>
  <c r="CC22" i="29"/>
  <c r="CC528" i="29" s="1"/>
  <c r="CB22" i="29"/>
  <c r="CB528" i="29" s="1"/>
  <c r="CA22" i="29"/>
  <c r="CA528" i="29" s="1"/>
  <c r="BZ22" i="29"/>
  <c r="BZ528" i="29" s="1"/>
  <c r="BX22" i="29"/>
  <c r="BX528" i="29" s="1"/>
  <c r="BW22" i="29"/>
  <c r="BW528" i="29" s="1"/>
  <c r="BV22" i="29"/>
  <c r="BV528" i="29" s="1"/>
  <c r="BU22" i="29"/>
  <c r="BU528" i="29" s="1"/>
  <c r="BT22" i="29"/>
  <c r="BS22" i="29"/>
  <c r="BS528" i="29" s="1"/>
  <c r="BR22" i="29"/>
  <c r="BR528" i="29" s="1"/>
  <c r="BQ22" i="29"/>
  <c r="BQ528" i="29" s="1"/>
  <c r="BP22" i="29"/>
  <c r="BP528" i="29" s="1"/>
  <c r="BT528" i="29" s="1"/>
  <c r="BN22" i="29"/>
  <c r="BN528" i="29" s="1"/>
  <c r="BM22" i="29"/>
  <c r="BM528" i="29" s="1"/>
  <c r="BL22" i="29"/>
  <c r="BL528" i="29" s="1"/>
  <c r="BK22" i="29"/>
  <c r="BK528" i="29" s="1"/>
  <c r="BI22" i="29"/>
  <c r="BI528" i="29" s="1"/>
  <c r="BH22" i="29"/>
  <c r="BH528" i="29" s="1"/>
  <c r="BG22" i="29"/>
  <c r="BG528" i="29" s="1"/>
  <c r="BF22" i="29"/>
  <c r="BF528" i="29" s="1"/>
  <c r="BJ528" i="29" s="1"/>
  <c r="BD22" i="29"/>
  <c r="BD528" i="29" s="1"/>
  <c r="BC22" i="29"/>
  <c r="BC528" i="29" s="1"/>
  <c r="BB22" i="29"/>
  <c r="BB528" i="29" s="1"/>
  <c r="BA22" i="29"/>
  <c r="AY22" i="29"/>
  <c r="AY528" i="29" s="1"/>
  <c r="AX22" i="29"/>
  <c r="AX528" i="29" s="1"/>
  <c r="AW22" i="29"/>
  <c r="AW528" i="29" s="1"/>
  <c r="AV22" i="29"/>
  <c r="AV528" i="29" s="1"/>
  <c r="AZ528" i="29" s="1"/>
  <c r="AT22" i="29"/>
  <c r="AT528" i="29" s="1"/>
  <c r="AS22" i="29"/>
  <c r="AS528" i="29" s="1"/>
  <c r="AR22" i="29"/>
  <c r="AR528" i="29" s="1"/>
  <c r="AQ22" i="29"/>
  <c r="AO22" i="29"/>
  <c r="AO528" i="29" s="1"/>
  <c r="AN22" i="29"/>
  <c r="AN528" i="29" s="1"/>
  <c r="AM22" i="29"/>
  <c r="AM528" i="29" s="1"/>
  <c r="AL22" i="29"/>
  <c r="AL528" i="29" s="1"/>
  <c r="AP528" i="29" s="1"/>
  <c r="AJ22" i="29"/>
  <c r="AJ528" i="29" s="1"/>
  <c r="AI22" i="29"/>
  <c r="AI528" i="29" s="1"/>
  <c r="AH22" i="29"/>
  <c r="AH528" i="29" s="1"/>
  <c r="AG22" i="29"/>
  <c r="AG528" i="29" s="1"/>
  <c r="AE22" i="29"/>
  <c r="AE528" i="29" s="1"/>
  <c r="AD22" i="29"/>
  <c r="AD528" i="29" s="1"/>
  <c r="AC22" i="29"/>
  <c r="AC528" i="29" s="1"/>
  <c r="AB22" i="29"/>
  <c r="AB528" i="29" s="1"/>
  <c r="Z22" i="29"/>
  <c r="Y22" i="29"/>
  <c r="X22" i="29"/>
  <c r="W22" i="29"/>
  <c r="V22" i="29"/>
  <c r="U22" i="29"/>
  <c r="T22" i="29"/>
  <c r="S22" i="29"/>
  <c r="R22" i="29"/>
  <c r="P22" i="29"/>
  <c r="O22" i="29"/>
  <c r="N22" i="29"/>
  <c r="M22" i="29"/>
  <c r="K22" i="29"/>
  <c r="J22" i="29"/>
  <c r="I22" i="29"/>
  <c r="H22" i="29"/>
  <c r="F22" i="29"/>
  <c r="E22" i="29"/>
  <c r="D22" i="29"/>
  <c r="C22" i="29"/>
  <c r="DD21" i="29"/>
  <c r="DB21" i="29"/>
  <c r="DB527" i="29" s="1"/>
  <c r="DA21" i="29"/>
  <c r="DA527" i="29" s="1"/>
  <c r="CZ21" i="29"/>
  <c r="CZ527" i="29" s="1"/>
  <c r="CY21" i="29"/>
  <c r="CW21" i="29"/>
  <c r="CW527" i="29" s="1"/>
  <c r="CV21" i="29"/>
  <c r="CV527" i="29" s="1"/>
  <c r="CU21" i="29"/>
  <c r="CU527" i="29" s="1"/>
  <c r="CT21" i="29"/>
  <c r="CT527" i="29" s="1"/>
  <c r="CR21" i="29"/>
  <c r="CR527" i="29" s="1"/>
  <c r="CQ21" i="29"/>
  <c r="CQ527" i="29" s="1"/>
  <c r="CP21" i="29"/>
  <c r="CP527" i="29" s="1"/>
  <c r="CO21" i="29"/>
  <c r="CN21" i="29"/>
  <c r="CM21" i="29"/>
  <c r="CM527" i="29" s="1"/>
  <c r="CL21" i="29"/>
  <c r="CL527" i="29" s="1"/>
  <c r="CK21" i="29"/>
  <c r="CK527" i="29" s="1"/>
  <c r="CJ21" i="29"/>
  <c r="CJ527" i="29" s="1"/>
  <c r="CN527" i="29" s="1"/>
  <c r="CH21" i="29"/>
  <c r="CH527" i="29" s="1"/>
  <c r="CG21" i="29"/>
  <c r="CG527" i="29" s="1"/>
  <c r="CF21" i="29"/>
  <c r="CF527" i="29" s="1"/>
  <c r="CE21" i="29"/>
  <c r="CE527" i="29" s="1"/>
  <c r="CC21" i="29"/>
  <c r="CC527" i="29" s="1"/>
  <c r="CB21" i="29"/>
  <c r="CB527" i="29" s="1"/>
  <c r="CA21" i="29"/>
  <c r="CA527" i="29" s="1"/>
  <c r="BZ21" i="29"/>
  <c r="BZ527" i="29" s="1"/>
  <c r="CD527" i="29" s="1"/>
  <c r="BX21" i="29"/>
  <c r="BX527" i="29" s="1"/>
  <c r="BW21" i="29"/>
  <c r="BW527" i="29" s="1"/>
  <c r="BV21" i="29"/>
  <c r="BV527" i="29" s="1"/>
  <c r="BU21" i="29"/>
  <c r="BU527" i="29" s="1"/>
  <c r="BS21" i="29"/>
  <c r="BS527" i="29" s="1"/>
  <c r="BR21" i="29"/>
  <c r="BR527" i="29" s="1"/>
  <c r="BQ21" i="29"/>
  <c r="BQ527" i="29" s="1"/>
  <c r="BP21" i="29"/>
  <c r="BP527" i="29" s="1"/>
  <c r="BT527" i="29" s="1"/>
  <c r="BN21" i="29"/>
  <c r="BN527" i="29" s="1"/>
  <c r="BM21" i="29"/>
  <c r="BM527" i="29" s="1"/>
  <c r="BL21" i="29"/>
  <c r="BL527" i="29" s="1"/>
  <c r="BK21" i="29"/>
  <c r="BI21" i="29"/>
  <c r="BI527" i="29" s="1"/>
  <c r="BH21" i="29"/>
  <c r="BH527" i="29" s="1"/>
  <c r="BG21" i="29"/>
  <c r="BG527" i="29" s="1"/>
  <c r="BF21" i="29"/>
  <c r="BF527" i="29" s="1"/>
  <c r="BD21" i="29"/>
  <c r="BD527" i="29" s="1"/>
  <c r="BC21" i="29"/>
  <c r="BC527" i="29" s="1"/>
  <c r="BB21" i="29"/>
  <c r="BB527" i="29" s="1"/>
  <c r="BA21" i="29"/>
  <c r="AY21" i="29"/>
  <c r="AY527" i="29" s="1"/>
  <c r="AX21" i="29"/>
  <c r="AX527" i="29" s="1"/>
  <c r="AW21" i="29"/>
  <c r="AW527" i="29" s="1"/>
  <c r="AV21" i="29"/>
  <c r="AV527" i="29" s="1"/>
  <c r="AT21" i="29"/>
  <c r="AT527" i="29" s="1"/>
  <c r="AS21" i="29"/>
  <c r="AS527" i="29" s="1"/>
  <c r="AR21" i="29"/>
  <c r="AR527" i="29" s="1"/>
  <c r="AQ21" i="29"/>
  <c r="AQ527" i="29" s="1"/>
  <c r="AP21" i="29"/>
  <c r="AO21" i="29"/>
  <c r="AO527" i="29" s="1"/>
  <c r="AN21" i="29"/>
  <c r="AN527" i="29" s="1"/>
  <c r="AM21" i="29"/>
  <c r="AM527" i="29" s="1"/>
  <c r="AL21" i="29"/>
  <c r="AL527" i="29" s="1"/>
  <c r="AP527" i="29" s="1"/>
  <c r="AJ21" i="29"/>
  <c r="AJ527" i="29" s="1"/>
  <c r="AI21" i="29"/>
  <c r="AI527" i="29" s="1"/>
  <c r="AH21" i="29"/>
  <c r="AH527" i="29" s="1"/>
  <c r="AG21" i="29"/>
  <c r="AG527" i="29" s="1"/>
  <c r="AE21" i="29"/>
  <c r="AE527" i="29" s="1"/>
  <c r="AD21" i="29"/>
  <c r="AD527" i="29" s="1"/>
  <c r="AC21" i="29"/>
  <c r="AC527" i="29" s="1"/>
  <c r="AB21" i="29"/>
  <c r="AB527" i="29" s="1"/>
  <c r="AF527" i="29" s="1"/>
  <c r="Z21" i="29"/>
  <c r="Y21" i="29"/>
  <c r="X21" i="29"/>
  <c r="W21" i="29"/>
  <c r="U21" i="29"/>
  <c r="T21" i="29"/>
  <c r="S21" i="29"/>
  <c r="R21" i="29"/>
  <c r="V21" i="29" s="1"/>
  <c r="P21" i="29"/>
  <c r="O21" i="29"/>
  <c r="N21" i="29"/>
  <c r="M21" i="29"/>
  <c r="K21" i="29"/>
  <c r="J21" i="29"/>
  <c r="I21" i="29"/>
  <c r="H21" i="29"/>
  <c r="L21" i="29" s="1"/>
  <c r="F21" i="29"/>
  <c r="E21" i="29"/>
  <c r="D21" i="29"/>
  <c r="C21" i="29"/>
  <c r="DD20" i="29"/>
  <c r="DB20" i="29"/>
  <c r="DB526" i="29" s="1"/>
  <c r="DA20" i="29"/>
  <c r="DA526" i="29" s="1"/>
  <c r="CZ20" i="29"/>
  <c r="CZ526" i="29" s="1"/>
  <c r="CY20" i="29"/>
  <c r="CW20" i="29"/>
  <c r="CW526" i="29" s="1"/>
  <c r="CV20" i="29"/>
  <c r="CV526" i="29" s="1"/>
  <c r="CU20" i="29"/>
  <c r="CU526" i="29" s="1"/>
  <c r="CT20" i="29"/>
  <c r="CT526" i="29" s="1"/>
  <c r="CX526" i="29" s="1"/>
  <c r="CS20" i="29"/>
  <c r="CR20" i="29"/>
  <c r="CR526" i="29" s="1"/>
  <c r="CQ20" i="29"/>
  <c r="CQ526" i="29" s="1"/>
  <c r="CP20" i="29"/>
  <c r="CP526" i="29" s="1"/>
  <c r="CO20" i="29"/>
  <c r="CO526" i="29" s="1"/>
  <c r="CM20" i="29"/>
  <c r="CM526" i="29" s="1"/>
  <c r="CL20" i="29"/>
  <c r="CL526" i="29" s="1"/>
  <c r="CK20" i="29"/>
  <c r="CK526" i="29" s="1"/>
  <c r="CJ20" i="29"/>
  <c r="CJ526" i="29" s="1"/>
  <c r="CH20" i="29"/>
  <c r="CH526" i="29" s="1"/>
  <c r="CG20" i="29"/>
  <c r="CG526" i="29" s="1"/>
  <c r="CF20" i="29"/>
  <c r="CF526" i="29" s="1"/>
  <c r="CE20" i="29"/>
  <c r="CE526" i="29" s="1"/>
  <c r="CC20" i="29"/>
  <c r="CC526" i="29" s="1"/>
  <c r="CB20" i="29"/>
  <c r="CB526" i="29" s="1"/>
  <c r="CA20" i="29"/>
  <c r="CA526" i="29" s="1"/>
  <c r="BZ20" i="29"/>
  <c r="BZ526" i="29" s="1"/>
  <c r="BX20" i="29"/>
  <c r="BX526" i="29" s="1"/>
  <c r="BW20" i="29"/>
  <c r="BW526" i="29" s="1"/>
  <c r="BV20" i="29"/>
  <c r="BV526" i="29" s="1"/>
  <c r="BU20" i="29"/>
  <c r="BT20" i="29"/>
  <c r="BS20" i="29"/>
  <c r="BS526" i="29" s="1"/>
  <c r="BR20" i="29"/>
  <c r="BR526" i="29" s="1"/>
  <c r="BQ20" i="29"/>
  <c r="BQ526" i="29" s="1"/>
  <c r="BP20" i="29"/>
  <c r="BP526" i="29" s="1"/>
  <c r="BT526" i="29" s="1"/>
  <c r="BN20" i="29"/>
  <c r="BN526" i="29" s="1"/>
  <c r="BM20" i="29"/>
  <c r="BM526" i="29" s="1"/>
  <c r="BL20" i="29"/>
  <c r="BL526" i="29" s="1"/>
  <c r="BK20" i="29"/>
  <c r="BI20" i="29"/>
  <c r="BI526" i="29" s="1"/>
  <c r="BH20" i="29"/>
  <c r="BH526" i="29" s="1"/>
  <c r="BG20" i="29"/>
  <c r="BG526" i="29" s="1"/>
  <c r="BF20" i="29"/>
  <c r="BF526" i="29" s="1"/>
  <c r="BJ526" i="29" s="1"/>
  <c r="BD20" i="29"/>
  <c r="BD526" i="29" s="1"/>
  <c r="BC20" i="29"/>
  <c r="BC526" i="29" s="1"/>
  <c r="BB20" i="29"/>
  <c r="BB526" i="29" s="1"/>
  <c r="BA20" i="29"/>
  <c r="BA526" i="29" s="1"/>
  <c r="AY20" i="29"/>
  <c r="AY526" i="29" s="1"/>
  <c r="AX20" i="29"/>
  <c r="AX526" i="29" s="1"/>
  <c r="AW20" i="29"/>
  <c r="AW526" i="29" s="1"/>
  <c r="AV20" i="29"/>
  <c r="AV526" i="29" s="1"/>
  <c r="AZ526" i="29" s="1"/>
  <c r="AU20" i="29"/>
  <c r="AT20" i="29"/>
  <c r="AT526" i="29" s="1"/>
  <c r="AS20" i="29"/>
  <c r="AS526" i="29" s="1"/>
  <c r="AR20" i="29"/>
  <c r="AR526" i="29" s="1"/>
  <c r="AQ20" i="29"/>
  <c r="AQ526" i="29" s="1"/>
  <c r="AO20" i="29"/>
  <c r="AO526" i="29" s="1"/>
  <c r="AN20" i="29"/>
  <c r="AN526" i="29" s="1"/>
  <c r="AM20" i="29"/>
  <c r="AM526" i="29" s="1"/>
  <c r="AL20" i="29"/>
  <c r="AL526" i="29" s="1"/>
  <c r="AJ20" i="29"/>
  <c r="AJ526" i="29" s="1"/>
  <c r="AI20" i="29"/>
  <c r="AI526" i="29" s="1"/>
  <c r="AH20" i="29"/>
  <c r="AH526" i="29" s="1"/>
  <c r="AG20" i="29"/>
  <c r="AE20" i="29"/>
  <c r="AE526" i="29" s="1"/>
  <c r="AD20" i="29"/>
  <c r="AD526" i="29" s="1"/>
  <c r="AC20" i="29"/>
  <c r="AC526" i="29" s="1"/>
  <c r="AB20" i="29"/>
  <c r="AB526" i="29" s="1"/>
  <c r="Z20" i="29"/>
  <c r="Y20" i="29"/>
  <c r="X20" i="29"/>
  <c r="W20" i="29"/>
  <c r="V20" i="29"/>
  <c r="U20" i="29"/>
  <c r="T20" i="29"/>
  <c r="S20" i="29"/>
  <c r="R20" i="29"/>
  <c r="P20" i="29"/>
  <c r="O20" i="29"/>
  <c r="N20" i="29"/>
  <c r="Q20" i="29" s="1"/>
  <c r="M20" i="29"/>
  <c r="K20" i="29"/>
  <c r="J20" i="29"/>
  <c r="I20" i="29"/>
  <c r="H20" i="29"/>
  <c r="F20" i="29"/>
  <c r="E20" i="29"/>
  <c r="D20" i="29"/>
  <c r="C20" i="29"/>
  <c r="DD19" i="29"/>
  <c r="DB19" i="29"/>
  <c r="DB525" i="29" s="1"/>
  <c r="DA19" i="29"/>
  <c r="DA525" i="29" s="1"/>
  <c r="CZ19" i="29"/>
  <c r="CZ525" i="29" s="1"/>
  <c r="CY19" i="29"/>
  <c r="CY525" i="29" s="1"/>
  <c r="CW19" i="29"/>
  <c r="CW525" i="29" s="1"/>
  <c r="CV19" i="29"/>
  <c r="CV525" i="29" s="1"/>
  <c r="CU19" i="29"/>
  <c r="CU525" i="29" s="1"/>
  <c r="CT19" i="29"/>
  <c r="CT525" i="29" s="1"/>
  <c r="CX525" i="29" s="1"/>
  <c r="CR19" i="29"/>
  <c r="CR525" i="29" s="1"/>
  <c r="CQ19" i="29"/>
  <c r="CQ525" i="29" s="1"/>
  <c r="CP19" i="29"/>
  <c r="CP525" i="29" s="1"/>
  <c r="CO19" i="29"/>
  <c r="CO525" i="29" s="1"/>
  <c r="CM19" i="29"/>
  <c r="CM525" i="29" s="1"/>
  <c r="CL19" i="29"/>
  <c r="CL525" i="29" s="1"/>
  <c r="CK19" i="29"/>
  <c r="CK525" i="29" s="1"/>
  <c r="CJ19" i="29"/>
  <c r="CJ525" i="29" s="1"/>
  <c r="CN525" i="29" s="1"/>
  <c r="CH19" i="29"/>
  <c r="CH525" i="29" s="1"/>
  <c r="CG19" i="29"/>
  <c r="CG525" i="29" s="1"/>
  <c r="CF19" i="29"/>
  <c r="CF525" i="29" s="1"/>
  <c r="CE19" i="29"/>
  <c r="CC19" i="29"/>
  <c r="CC525" i="29" s="1"/>
  <c r="CB19" i="29"/>
  <c r="CB525" i="29" s="1"/>
  <c r="CA19" i="29"/>
  <c r="CA525" i="29" s="1"/>
  <c r="BZ19" i="29"/>
  <c r="BZ525" i="29" s="1"/>
  <c r="CD525" i="29" s="1"/>
  <c r="BX19" i="29"/>
  <c r="BX525" i="29" s="1"/>
  <c r="BW19" i="29"/>
  <c r="BW525" i="29" s="1"/>
  <c r="BV19" i="29"/>
  <c r="BV525" i="29" s="1"/>
  <c r="BU19" i="29"/>
  <c r="BS19" i="29"/>
  <c r="BS525" i="29" s="1"/>
  <c r="BR19" i="29"/>
  <c r="BR525" i="29" s="1"/>
  <c r="BQ19" i="29"/>
  <c r="BQ525" i="29" s="1"/>
  <c r="BP19" i="29"/>
  <c r="BP525" i="29" s="1"/>
  <c r="BN19" i="29"/>
  <c r="BN525" i="29" s="1"/>
  <c r="BM19" i="29"/>
  <c r="BM525" i="29" s="1"/>
  <c r="BL19" i="29"/>
  <c r="BL525" i="29" s="1"/>
  <c r="BK19" i="29"/>
  <c r="BK525" i="29" s="1"/>
  <c r="BJ19" i="29"/>
  <c r="BI19" i="29"/>
  <c r="BI525" i="29" s="1"/>
  <c r="BH19" i="29"/>
  <c r="BH525" i="29" s="1"/>
  <c r="BG19" i="29"/>
  <c r="BG525" i="29" s="1"/>
  <c r="BF19" i="29"/>
  <c r="BF525" i="29" s="1"/>
  <c r="BD19" i="29"/>
  <c r="BD525" i="29" s="1"/>
  <c r="BC19" i="29"/>
  <c r="BC525" i="29" s="1"/>
  <c r="BB19" i="29"/>
  <c r="BB525" i="29" s="1"/>
  <c r="BA19" i="29"/>
  <c r="BA525" i="29" s="1"/>
  <c r="AY19" i="29"/>
  <c r="AY525" i="29" s="1"/>
  <c r="AX19" i="29"/>
  <c r="AX525" i="29" s="1"/>
  <c r="AW19" i="29"/>
  <c r="AW525" i="29" s="1"/>
  <c r="AV19" i="29"/>
  <c r="AV525" i="29" s="1"/>
  <c r="AZ525" i="29" s="1"/>
  <c r="AT19" i="29"/>
  <c r="AT525" i="29" s="1"/>
  <c r="AS19" i="29"/>
  <c r="AS525" i="29" s="1"/>
  <c r="AR19" i="29"/>
  <c r="AR525" i="29" s="1"/>
  <c r="AQ19" i="29"/>
  <c r="AO19" i="29"/>
  <c r="AO525" i="29" s="1"/>
  <c r="AN19" i="29"/>
  <c r="AN525" i="29" s="1"/>
  <c r="AM19" i="29"/>
  <c r="AM525" i="29" s="1"/>
  <c r="AL19" i="29"/>
  <c r="AL525" i="29" s="1"/>
  <c r="AP525" i="29" s="1"/>
  <c r="AJ19" i="29"/>
  <c r="AJ525" i="29" s="1"/>
  <c r="AI19" i="29"/>
  <c r="AI525" i="29" s="1"/>
  <c r="AH19" i="29"/>
  <c r="AH525" i="29" s="1"/>
  <c r="AG19" i="29"/>
  <c r="AE19" i="29"/>
  <c r="AE525" i="29" s="1"/>
  <c r="AD19" i="29"/>
  <c r="AD525" i="29" s="1"/>
  <c r="AC19" i="29"/>
  <c r="AC525" i="29" s="1"/>
  <c r="AB19" i="29"/>
  <c r="AB525" i="29" s="1"/>
  <c r="AF525" i="29" s="1"/>
  <c r="AA19" i="29"/>
  <c r="Z19" i="29"/>
  <c r="Y19" i="29"/>
  <c r="X19" i="29"/>
  <c r="W19" i="29"/>
  <c r="U19" i="29"/>
  <c r="T19" i="29"/>
  <c r="S19" i="29"/>
  <c r="R19" i="29"/>
  <c r="P19" i="29"/>
  <c r="O19" i="29"/>
  <c r="N19" i="29"/>
  <c r="M19" i="29"/>
  <c r="K19" i="29"/>
  <c r="J19" i="29"/>
  <c r="I19" i="29"/>
  <c r="H19" i="29"/>
  <c r="F19" i="29"/>
  <c r="E19" i="29"/>
  <c r="D19" i="29"/>
  <c r="C19" i="29"/>
  <c r="DD18" i="29"/>
  <c r="DB18" i="29"/>
  <c r="DB524" i="29" s="1"/>
  <c r="DA18" i="29"/>
  <c r="DA524" i="29" s="1"/>
  <c r="CZ18" i="29"/>
  <c r="CZ524" i="29" s="1"/>
  <c r="CY18" i="29"/>
  <c r="CY524" i="29" s="1"/>
  <c r="CW18" i="29"/>
  <c r="CW524" i="29" s="1"/>
  <c r="CV18" i="29"/>
  <c r="CV524" i="29" s="1"/>
  <c r="CU18" i="29"/>
  <c r="CU524" i="29" s="1"/>
  <c r="CT18" i="29"/>
  <c r="CT524" i="29" s="1"/>
  <c r="CR18" i="29"/>
  <c r="CR524" i="29" s="1"/>
  <c r="CQ18" i="29"/>
  <c r="CQ524" i="29" s="1"/>
  <c r="CP18" i="29"/>
  <c r="CP524" i="29" s="1"/>
  <c r="CO18" i="29"/>
  <c r="CM18" i="29"/>
  <c r="CM524" i="29" s="1"/>
  <c r="CL18" i="29"/>
  <c r="CL524" i="29" s="1"/>
  <c r="CK18" i="29"/>
  <c r="CK524" i="29" s="1"/>
  <c r="CJ18" i="29"/>
  <c r="CJ524" i="29" s="1"/>
  <c r="CH18" i="29"/>
  <c r="CH524" i="29" s="1"/>
  <c r="CG18" i="29"/>
  <c r="CG524" i="29" s="1"/>
  <c r="CF18" i="29"/>
  <c r="CF524" i="29" s="1"/>
  <c r="CE18" i="29"/>
  <c r="CD18" i="29"/>
  <c r="CC18" i="29"/>
  <c r="CC524" i="29" s="1"/>
  <c r="CB18" i="29"/>
  <c r="CB524" i="29" s="1"/>
  <c r="CA18" i="29"/>
  <c r="CA524" i="29" s="1"/>
  <c r="BZ18" i="29"/>
  <c r="BZ524" i="29" s="1"/>
  <c r="CD524" i="29" s="1"/>
  <c r="BX18" i="29"/>
  <c r="BX524" i="29" s="1"/>
  <c r="BW18" i="29"/>
  <c r="BW524" i="29" s="1"/>
  <c r="BV18" i="29"/>
  <c r="BV524" i="29" s="1"/>
  <c r="BU18" i="29"/>
  <c r="BU524" i="29" s="1"/>
  <c r="BS18" i="29"/>
  <c r="BS524" i="29" s="1"/>
  <c r="BR18" i="29"/>
  <c r="BR524" i="29" s="1"/>
  <c r="BQ18" i="29"/>
  <c r="BQ524" i="29" s="1"/>
  <c r="BP18" i="29"/>
  <c r="BP524" i="29" s="1"/>
  <c r="BT524" i="29" s="1"/>
  <c r="BN18" i="29"/>
  <c r="BN524" i="29" s="1"/>
  <c r="BM18" i="29"/>
  <c r="BM524" i="29" s="1"/>
  <c r="BL18" i="29"/>
  <c r="BL524" i="29" s="1"/>
  <c r="BK18" i="29"/>
  <c r="BK524" i="29" s="1"/>
  <c r="BI18" i="29"/>
  <c r="BI524" i="29" s="1"/>
  <c r="BH18" i="29"/>
  <c r="BH524" i="29" s="1"/>
  <c r="BG18" i="29"/>
  <c r="BG524" i="29" s="1"/>
  <c r="BF18" i="29"/>
  <c r="BF524" i="29" s="1"/>
  <c r="BJ524" i="29" s="1"/>
  <c r="BD18" i="29"/>
  <c r="BD524" i="29" s="1"/>
  <c r="BC18" i="29"/>
  <c r="BC524" i="29" s="1"/>
  <c r="BB18" i="29"/>
  <c r="BB524" i="29" s="1"/>
  <c r="BA18" i="29"/>
  <c r="AY18" i="29"/>
  <c r="AY524" i="29" s="1"/>
  <c r="AX18" i="29"/>
  <c r="AX524" i="29" s="1"/>
  <c r="AW18" i="29"/>
  <c r="AW524" i="29" s="1"/>
  <c r="AV18" i="29"/>
  <c r="AV524" i="29" s="1"/>
  <c r="AT18" i="29"/>
  <c r="AT524" i="29" s="1"/>
  <c r="AS18" i="29"/>
  <c r="AS524" i="29" s="1"/>
  <c r="AR18" i="29"/>
  <c r="AR524" i="29" s="1"/>
  <c r="AQ18" i="29"/>
  <c r="AO18" i="29"/>
  <c r="AO524" i="29" s="1"/>
  <c r="AN18" i="29"/>
  <c r="AN524" i="29" s="1"/>
  <c r="AM18" i="29"/>
  <c r="AM524" i="29" s="1"/>
  <c r="AL18" i="29"/>
  <c r="AL524" i="29" s="1"/>
  <c r="AJ18" i="29"/>
  <c r="AJ524" i="29" s="1"/>
  <c r="AI18" i="29"/>
  <c r="AI524" i="29" s="1"/>
  <c r="AH18" i="29"/>
  <c r="AH524" i="29" s="1"/>
  <c r="AG18" i="29"/>
  <c r="AG524" i="29" s="1"/>
  <c r="AF18" i="29"/>
  <c r="AE18" i="29"/>
  <c r="AE524" i="29" s="1"/>
  <c r="AD18" i="29"/>
  <c r="AD524" i="29" s="1"/>
  <c r="AC18" i="29"/>
  <c r="AC524" i="29" s="1"/>
  <c r="AB18" i="29"/>
  <c r="AB524" i="29" s="1"/>
  <c r="AF524" i="29" s="1"/>
  <c r="Z18" i="29"/>
  <c r="Y18" i="29"/>
  <c r="X18" i="29"/>
  <c r="W18" i="29"/>
  <c r="U18" i="29"/>
  <c r="T18" i="29"/>
  <c r="S18" i="29"/>
  <c r="S26" i="29" s="1"/>
  <c r="R18" i="29"/>
  <c r="P18" i="29"/>
  <c r="O18" i="29"/>
  <c r="N18" i="29"/>
  <c r="M18" i="29"/>
  <c r="K18" i="29"/>
  <c r="J18" i="29"/>
  <c r="I18" i="29"/>
  <c r="H18" i="29"/>
  <c r="F18" i="29"/>
  <c r="E18" i="29"/>
  <c r="D18" i="29"/>
  <c r="C18" i="29"/>
  <c r="DD17" i="29"/>
  <c r="DB17" i="29"/>
  <c r="DB523" i="29" s="1"/>
  <c r="DA17" i="29"/>
  <c r="DA523" i="29" s="1"/>
  <c r="CZ17" i="29"/>
  <c r="CZ523" i="29" s="1"/>
  <c r="CY17" i="29"/>
  <c r="CW17" i="29"/>
  <c r="CW523" i="29" s="1"/>
  <c r="CV17" i="29"/>
  <c r="CV523" i="29" s="1"/>
  <c r="CU17" i="29"/>
  <c r="CU523" i="29" s="1"/>
  <c r="CT17" i="29"/>
  <c r="CT523" i="29" s="1"/>
  <c r="CX523" i="29" s="1"/>
  <c r="CR17" i="29"/>
  <c r="CR523" i="29" s="1"/>
  <c r="CQ17" i="29"/>
  <c r="CQ523" i="29" s="1"/>
  <c r="CP17" i="29"/>
  <c r="CP523" i="29" s="1"/>
  <c r="CO17" i="29"/>
  <c r="CO26" i="29" s="1"/>
  <c r="CM17" i="29"/>
  <c r="CM523" i="29" s="1"/>
  <c r="CL17" i="29"/>
  <c r="CL523" i="29" s="1"/>
  <c r="CK17" i="29"/>
  <c r="CK523" i="29" s="1"/>
  <c r="CJ17" i="29"/>
  <c r="CJ523" i="29" s="1"/>
  <c r="CN523" i="29" s="1"/>
  <c r="CH17" i="29"/>
  <c r="CH523" i="29" s="1"/>
  <c r="CG17" i="29"/>
  <c r="CG523" i="29" s="1"/>
  <c r="CF17" i="29"/>
  <c r="CF523" i="29" s="1"/>
  <c r="CE17" i="29"/>
  <c r="CE523" i="29" s="1"/>
  <c r="CC17" i="29"/>
  <c r="CC523" i="29" s="1"/>
  <c r="CB17" i="29"/>
  <c r="CB523" i="29" s="1"/>
  <c r="CA17" i="29"/>
  <c r="CA523" i="29" s="1"/>
  <c r="BZ17" i="29"/>
  <c r="BZ523" i="29" s="1"/>
  <c r="CD523" i="29" s="1"/>
  <c r="BX17" i="29"/>
  <c r="BX523" i="29" s="1"/>
  <c r="BW17" i="29"/>
  <c r="BW523" i="29" s="1"/>
  <c r="BV17" i="29"/>
  <c r="BV523" i="29" s="1"/>
  <c r="BU17" i="29"/>
  <c r="BU523" i="29" s="1"/>
  <c r="BS17" i="29"/>
  <c r="BS523" i="29" s="1"/>
  <c r="BR17" i="29"/>
  <c r="BR523" i="29" s="1"/>
  <c r="BQ17" i="29"/>
  <c r="BQ523" i="29" s="1"/>
  <c r="BP17" i="29"/>
  <c r="BP523" i="29" s="1"/>
  <c r="BN17" i="29"/>
  <c r="BN523" i="29" s="1"/>
  <c r="BM17" i="29"/>
  <c r="BM523" i="29" s="1"/>
  <c r="BL17" i="29"/>
  <c r="BL523" i="29" s="1"/>
  <c r="BK17" i="29"/>
  <c r="BI17" i="29"/>
  <c r="BI523" i="29" s="1"/>
  <c r="BH17" i="29"/>
  <c r="BH523" i="29" s="1"/>
  <c r="BG17" i="29"/>
  <c r="BG523" i="29" s="1"/>
  <c r="BF17" i="29"/>
  <c r="BF523" i="29" s="1"/>
  <c r="BD17" i="29"/>
  <c r="BD523" i="29" s="1"/>
  <c r="BC17" i="29"/>
  <c r="BC523" i="29" s="1"/>
  <c r="BB17" i="29"/>
  <c r="BB523" i="29" s="1"/>
  <c r="BA17" i="29"/>
  <c r="AZ17" i="29"/>
  <c r="AY17" i="29"/>
  <c r="AY523" i="29" s="1"/>
  <c r="AX17" i="29"/>
  <c r="AX523" i="29" s="1"/>
  <c r="AW17" i="29"/>
  <c r="AW523" i="29" s="1"/>
  <c r="AV17" i="29"/>
  <c r="AV523" i="29" s="1"/>
  <c r="AZ523" i="29" s="1"/>
  <c r="AT17" i="29"/>
  <c r="AT523" i="29" s="1"/>
  <c r="AS17" i="29"/>
  <c r="AS523" i="29" s="1"/>
  <c r="AR17" i="29"/>
  <c r="AR523" i="29" s="1"/>
  <c r="AQ17" i="29"/>
  <c r="AQ523" i="29" s="1"/>
  <c r="AO17" i="29"/>
  <c r="AO523" i="29" s="1"/>
  <c r="AN17" i="29"/>
  <c r="AN523" i="29" s="1"/>
  <c r="AM17" i="29"/>
  <c r="AM523" i="29" s="1"/>
  <c r="AL17" i="29"/>
  <c r="AL523" i="29" s="1"/>
  <c r="AP523" i="29" s="1"/>
  <c r="AJ17" i="29"/>
  <c r="AJ523" i="29" s="1"/>
  <c r="AI17" i="29"/>
  <c r="AI523" i="29" s="1"/>
  <c r="AH17" i="29"/>
  <c r="AH523" i="29" s="1"/>
  <c r="AG17" i="29"/>
  <c r="AG523" i="29" s="1"/>
  <c r="AE17" i="29"/>
  <c r="AE523" i="29" s="1"/>
  <c r="AD17" i="29"/>
  <c r="AD523" i="29" s="1"/>
  <c r="AC17" i="29"/>
  <c r="AC523" i="29" s="1"/>
  <c r="AB17" i="29"/>
  <c r="AB523" i="29" s="1"/>
  <c r="AF523" i="29" s="1"/>
  <c r="Z17" i="29"/>
  <c r="Y17" i="29"/>
  <c r="X17" i="29"/>
  <c r="W17" i="29"/>
  <c r="U17" i="29"/>
  <c r="T17" i="29"/>
  <c r="S17" i="29"/>
  <c r="R17" i="29"/>
  <c r="P17" i="29"/>
  <c r="O17" i="29"/>
  <c r="N17" i="29"/>
  <c r="M17" i="29"/>
  <c r="K17" i="29"/>
  <c r="J17" i="29"/>
  <c r="I17" i="29"/>
  <c r="H17" i="29"/>
  <c r="F17" i="29"/>
  <c r="E17" i="29"/>
  <c r="E26" i="29" s="1"/>
  <c r="D17" i="29"/>
  <c r="C17" i="29"/>
  <c r="DD16" i="29"/>
  <c r="DB16" i="29"/>
  <c r="DB522" i="29" s="1"/>
  <c r="DA16" i="29"/>
  <c r="CZ16" i="29"/>
  <c r="CZ522" i="29" s="1"/>
  <c r="CY16" i="29"/>
  <c r="CW16" i="29"/>
  <c r="CW522" i="29" s="1"/>
  <c r="CV16" i="29"/>
  <c r="CV522" i="29" s="1"/>
  <c r="CU16" i="29"/>
  <c r="CU522" i="29" s="1"/>
  <c r="CT16" i="29"/>
  <c r="CT522" i="29" s="1"/>
  <c r="CR16" i="29"/>
  <c r="CR522" i="29" s="1"/>
  <c r="CQ16" i="29"/>
  <c r="CP16" i="29"/>
  <c r="CP522" i="29" s="1"/>
  <c r="CO16" i="29"/>
  <c r="CO522" i="29" s="1"/>
  <c r="CN16" i="29"/>
  <c r="CM16" i="29"/>
  <c r="CM522" i="29" s="1"/>
  <c r="CL16" i="29"/>
  <c r="CL522" i="29" s="1"/>
  <c r="CK16" i="29"/>
  <c r="CJ16" i="29"/>
  <c r="CJ522" i="29" s="1"/>
  <c r="CH16" i="29"/>
  <c r="CH522" i="29" s="1"/>
  <c r="CG16" i="29"/>
  <c r="CG522" i="29" s="1"/>
  <c r="CF16" i="29"/>
  <c r="CF522" i="29" s="1"/>
  <c r="CE16" i="29"/>
  <c r="CE522" i="29" s="1"/>
  <c r="CC16" i="29"/>
  <c r="CB16" i="29"/>
  <c r="CB522" i="29" s="1"/>
  <c r="CA16" i="29"/>
  <c r="BZ16" i="29"/>
  <c r="BZ522" i="29" s="1"/>
  <c r="BX16" i="29"/>
  <c r="BX522" i="29" s="1"/>
  <c r="BW16" i="29"/>
  <c r="BW522" i="29" s="1"/>
  <c r="BV16" i="29"/>
  <c r="BV522" i="29" s="1"/>
  <c r="BU16" i="29"/>
  <c r="BS16" i="29"/>
  <c r="BR16" i="29"/>
  <c r="BR522" i="29" s="1"/>
  <c r="BQ16" i="29"/>
  <c r="BQ522" i="29" s="1"/>
  <c r="BP16" i="29"/>
  <c r="BP522" i="29" s="1"/>
  <c r="BN16" i="29"/>
  <c r="BN522" i="29" s="1"/>
  <c r="BM16" i="29"/>
  <c r="BL16" i="29"/>
  <c r="BL522" i="29" s="1"/>
  <c r="BK16" i="29"/>
  <c r="BI16" i="29"/>
  <c r="BI522" i="29" s="1"/>
  <c r="BH16" i="29"/>
  <c r="BH522" i="29" s="1"/>
  <c r="BG16" i="29"/>
  <c r="BG522" i="29" s="1"/>
  <c r="BF16" i="29"/>
  <c r="BF522" i="29" s="1"/>
  <c r="BJ522" i="29" s="1"/>
  <c r="BE16" i="29"/>
  <c r="BD16" i="29"/>
  <c r="BD522" i="29" s="1"/>
  <c r="BC16" i="29"/>
  <c r="BB16" i="29"/>
  <c r="BB522" i="29" s="1"/>
  <c r="BA16" i="29"/>
  <c r="BA522" i="29" s="1"/>
  <c r="AY16" i="29"/>
  <c r="AY522" i="29" s="1"/>
  <c r="AX16" i="29"/>
  <c r="AX522" i="29" s="1"/>
  <c r="AW16" i="29"/>
  <c r="AV16" i="29"/>
  <c r="AV522" i="29" s="1"/>
  <c r="AT16" i="29"/>
  <c r="AT522" i="29" s="1"/>
  <c r="AS16" i="29"/>
  <c r="AS522" i="29" s="1"/>
  <c r="AR16" i="29"/>
  <c r="AR522" i="29" s="1"/>
  <c r="AQ16" i="29"/>
  <c r="AQ522" i="29" s="1"/>
  <c r="AO16" i="29"/>
  <c r="AP16" i="29" s="1"/>
  <c r="AN16" i="29"/>
  <c r="AN522" i="29" s="1"/>
  <c r="AM16" i="29"/>
  <c r="AL16" i="29"/>
  <c r="AL522" i="29" s="1"/>
  <c r="AJ16" i="29"/>
  <c r="AJ522" i="29" s="1"/>
  <c r="AI16" i="29"/>
  <c r="AI522" i="29" s="1"/>
  <c r="AH16" i="29"/>
  <c r="AH522" i="29" s="1"/>
  <c r="AG16" i="29"/>
  <c r="AF16" i="29"/>
  <c r="AE16" i="29"/>
  <c r="AD16" i="29"/>
  <c r="AD522" i="29" s="1"/>
  <c r="AC16" i="29"/>
  <c r="AC522" i="29" s="1"/>
  <c r="AB16" i="29"/>
  <c r="AB522" i="29" s="1"/>
  <c r="Z16" i="29"/>
  <c r="Y16" i="29"/>
  <c r="X16" i="29"/>
  <c r="W16" i="29"/>
  <c r="U16" i="29"/>
  <c r="T16" i="29"/>
  <c r="S16" i="29"/>
  <c r="R16" i="29"/>
  <c r="R26" i="29" s="1"/>
  <c r="P16" i="29"/>
  <c r="P26" i="29" s="1"/>
  <c r="O16" i="29"/>
  <c r="N16" i="29"/>
  <c r="M16" i="29"/>
  <c r="K16" i="29"/>
  <c r="J16" i="29"/>
  <c r="I16" i="29"/>
  <c r="H16" i="29"/>
  <c r="G16" i="29"/>
  <c r="F16" i="29"/>
  <c r="F26" i="29" s="1"/>
  <c r="E16" i="29"/>
  <c r="D16" i="29"/>
  <c r="C16" i="29"/>
  <c r="DA14" i="29"/>
  <c r="AY14" i="29"/>
  <c r="AO14" i="29"/>
  <c r="AO519" i="29" s="1"/>
  <c r="AD14" i="29"/>
  <c r="S14" i="29"/>
  <c r="I14" i="29"/>
  <c r="DD13" i="29"/>
  <c r="DD518" i="29" s="1"/>
  <c r="DB13" i="29"/>
  <c r="DB518" i="29" s="1"/>
  <c r="DA13" i="29"/>
  <c r="DA518" i="29" s="1"/>
  <c r="CZ13" i="29"/>
  <c r="CZ518" i="29" s="1"/>
  <c r="CY13" i="29"/>
  <c r="CY518" i="29" s="1"/>
  <c r="CW13" i="29"/>
  <c r="CW518" i="29" s="1"/>
  <c r="CV13" i="29"/>
  <c r="CV518" i="29" s="1"/>
  <c r="CU13" i="29"/>
  <c r="CU518" i="29" s="1"/>
  <c r="CT13" i="29"/>
  <c r="CT518" i="29" s="1"/>
  <c r="CX518" i="29" s="1"/>
  <c r="CR13" i="29"/>
  <c r="CR518" i="29" s="1"/>
  <c r="CQ13" i="29"/>
  <c r="CQ518" i="29" s="1"/>
  <c r="CP13" i="29"/>
  <c r="CP518" i="29" s="1"/>
  <c r="CO13" i="29"/>
  <c r="CM13" i="29"/>
  <c r="CM518" i="29" s="1"/>
  <c r="CL13" i="29"/>
  <c r="CL518" i="29" s="1"/>
  <c r="CK13" i="29"/>
  <c r="CK518" i="29" s="1"/>
  <c r="CJ13" i="29"/>
  <c r="CJ518" i="29" s="1"/>
  <c r="CN518" i="29" s="1"/>
  <c r="CH13" i="29"/>
  <c r="CH518" i="29" s="1"/>
  <c r="CG13" i="29"/>
  <c r="CG518" i="29" s="1"/>
  <c r="CF13" i="29"/>
  <c r="CF518" i="29" s="1"/>
  <c r="CE13" i="29"/>
  <c r="CC13" i="29"/>
  <c r="CC518" i="29" s="1"/>
  <c r="CB13" i="29"/>
  <c r="CB518" i="29" s="1"/>
  <c r="CA13" i="29"/>
  <c r="CA518" i="29" s="1"/>
  <c r="BZ13" i="29"/>
  <c r="BZ518" i="29" s="1"/>
  <c r="BX13" i="29"/>
  <c r="BX518" i="29" s="1"/>
  <c r="BW13" i="29"/>
  <c r="BW518" i="29" s="1"/>
  <c r="BV13" i="29"/>
  <c r="BV518" i="29" s="1"/>
  <c r="BU13" i="29"/>
  <c r="BU518" i="29" s="1"/>
  <c r="BT13" i="29"/>
  <c r="BS13" i="29"/>
  <c r="BS518" i="29" s="1"/>
  <c r="BR13" i="29"/>
  <c r="BR518" i="29" s="1"/>
  <c r="BQ13" i="29"/>
  <c r="BQ518" i="29" s="1"/>
  <c r="BP13" i="29"/>
  <c r="BP518" i="29" s="1"/>
  <c r="BN13" i="29"/>
  <c r="BN518" i="29" s="1"/>
  <c r="BM13" i="29"/>
  <c r="BM518" i="29" s="1"/>
  <c r="BL13" i="29"/>
  <c r="BL518" i="29" s="1"/>
  <c r="BK13" i="29"/>
  <c r="BK518" i="29" s="1"/>
  <c r="BI13" i="29"/>
  <c r="BI518" i="29" s="1"/>
  <c r="BH13" i="29"/>
  <c r="BH518" i="29" s="1"/>
  <c r="BG13" i="29"/>
  <c r="BG518" i="29" s="1"/>
  <c r="BF13" i="29"/>
  <c r="BF518" i="29" s="1"/>
  <c r="BJ518" i="29" s="1"/>
  <c r="BD13" i="29"/>
  <c r="BD518" i="29" s="1"/>
  <c r="BC13" i="29"/>
  <c r="BC518" i="29" s="1"/>
  <c r="BB13" i="29"/>
  <c r="BB518" i="29" s="1"/>
  <c r="BA13" i="29"/>
  <c r="AY13" i="29"/>
  <c r="AY518" i="29" s="1"/>
  <c r="AX13" i="29"/>
  <c r="AX518" i="29" s="1"/>
  <c r="AW13" i="29"/>
  <c r="AW518" i="29" s="1"/>
  <c r="AV13" i="29"/>
  <c r="AV518" i="29" s="1"/>
  <c r="AZ518" i="29" s="1"/>
  <c r="AT13" i="29"/>
  <c r="AT518" i="29" s="1"/>
  <c r="AS13" i="29"/>
  <c r="AS518" i="29" s="1"/>
  <c r="AR13" i="29"/>
  <c r="AR518" i="29" s="1"/>
  <c r="AQ13" i="29"/>
  <c r="AO13" i="29"/>
  <c r="AO518" i="29" s="1"/>
  <c r="AN13" i="29"/>
  <c r="AN518" i="29" s="1"/>
  <c r="AM13" i="29"/>
  <c r="AM518" i="29" s="1"/>
  <c r="AL13" i="29"/>
  <c r="AL518" i="29" s="1"/>
  <c r="AP518" i="29" s="1"/>
  <c r="AK13" i="29"/>
  <c r="AJ13" i="29"/>
  <c r="AJ518" i="29" s="1"/>
  <c r="AI13" i="29"/>
  <c r="AI518" i="29" s="1"/>
  <c r="AH13" i="29"/>
  <c r="AH518" i="29" s="1"/>
  <c r="AG13" i="29"/>
  <c r="AG518" i="29" s="1"/>
  <c r="AE13" i="29"/>
  <c r="AE518" i="29" s="1"/>
  <c r="AD13" i="29"/>
  <c r="AD518" i="29" s="1"/>
  <c r="AC13" i="29"/>
  <c r="AC518" i="29" s="1"/>
  <c r="AB13" i="29"/>
  <c r="AB518" i="29" s="1"/>
  <c r="Z13" i="29"/>
  <c r="Z518" i="29" s="1"/>
  <c r="Y13" i="29"/>
  <c r="Y518" i="29" s="1"/>
  <c r="X13" i="29"/>
  <c r="X518" i="29" s="1"/>
  <c r="W13" i="29"/>
  <c r="W518" i="29" s="1"/>
  <c r="U13" i="29"/>
  <c r="U518" i="29" s="1"/>
  <c r="T13" i="29"/>
  <c r="T518" i="29" s="1"/>
  <c r="S13" i="29"/>
  <c r="S518" i="29" s="1"/>
  <c r="R13" i="29"/>
  <c r="R518" i="29" s="1"/>
  <c r="P13" i="29"/>
  <c r="P518" i="29" s="1"/>
  <c r="O13" i="29"/>
  <c r="O518" i="29" s="1"/>
  <c r="N13" i="29"/>
  <c r="N518" i="29" s="1"/>
  <c r="M13" i="29"/>
  <c r="L13" i="29"/>
  <c r="K13" i="29"/>
  <c r="K518" i="29" s="1"/>
  <c r="J13" i="29"/>
  <c r="J518" i="29" s="1"/>
  <c r="I13" i="29"/>
  <c r="I518" i="29" s="1"/>
  <c r="H13" i="29"/>
  <c r="H518" i="29" s="1"/>
  <c r="L518" i="29" s="1"/>
  <c r="F13" i="29"/>
  <c r="F518" i="29" s="1"/>
  <c r="E13" i="29"/>
  <c r="E518" i="29" s="1"/>
  <c r="D13" i="29"/>
  <c r="D518" i="29" s="1"/>
  <c r="C13" i="29"/>
  <c r="DD12" i="29"/>
  <c r="DD517" i="29" s="1"/>
  <c r="DB12" i="29"/>
  <c r="DB517" i="29" s="1"/>
  <c r="DA12" i="29"/>
  <c r="DA517" i="29" s="1"/>
  <c r="CZ12" i="29"/>
  <c r="CZ517" i="29" s="1"/>
  <c r="CY12" i="29"/>
  <c r="CW12" i="29"/>
  <c r="CW517" i="29" s="1"/>
  <c r="CV12" i="29"/>
  <c r="CV517" i="29" s="1"/>
  <c r="CU12" i="29"/>
  <c r="CU517" i="29" s="1"/>
  <c r="CT12" i="29"/>
  <c r="CT517" i="29" s="1"/>
  <c r="CR12" i="29"/>
  <c r="CR517" i="29" s="1"/>
  <c r="CQ12" i="29"/>
  <c r="CQ517" i="29" s="1"/>
  <c r="CP12" i="29"/>
  <c r="CP517" i="29" s="1"/>
  <c r="CO12" i="29"/>
  <c r="CN12" i="29"/>
  <c r="CM12" i="29"/>
  <c r="CM517" i="29" s="1"/>
  <c r="CL12" i="29"/>
  <c r="CL517" i="29" s="1"/>
  <c r="CK12" i="29"/>
  <c r="CK517" i="29" s="1"/>
  <c r="CJ12" i="29"/>
  <c r="CJ517" i="29" s="1"/>
  <c r="CH12" i="29"/>
  <c r="CH517" i="29" s="1"/>
  <c r="CG12" i="29"/>
  <c r="CG517" i="29" s="1"/>
  <c r="CF12" i="29"/>
  <c r="CF517" i="29" s="1"/>
  <c r="CE12" i="29"/>
  <c r="CE517" i="29" s="1"/>
  <c r="CC12" i="29"/>
  <c r="CC517" i="29" s="1"/>
  <c r="CB12" i="29"/>
  <c r="CB517" i="29" s="1"/>
  <c r="CA12" i="29"/>
  <c r="CA517" i="29" s="1"/>
  <c r="BZ12" i="29"/>
  <c r="BZ517" i="29" s="1"/>
  <c r="CD517" i="29" s="1"/>
  <c r="BX12" i="29"/>
  <c r="BX517" i="29" s="1"/>
  <c r="BW12" i="29"/>
  <c r="BW517" i="29" s="1"/>
  <c r="BV12" i="29"/>
  <c r="BV517" i="29" s="1"/>
  <c r="BU12" i="29"/>
  <c r="BU517" i="29" s="1"/>
  <c r="BS12" i="29"/>
  <c r="BS517" i="29" s="1"/>
  <c r="BR12" i="29"/>
  <c r="BR517" i="29" s="1"/>
  <c r="BQ12" i="29"/>
  <c r="BQ517" i="29" s="1"/>
  <c r="BP12" i="29"/>
  <c r="BP517" i="29" s="1"/>
  <c r="BT517" i="29" s="1"/>
  <c r="BN12" i="29"/>
  <c r="BN517" i="29" s="1"/>
  <c r="BM12" i="29"/>
  <c r="BM517" i="29" s="1"/>
  <c r="BL12" i="29"/>
  <c r="BL517" i="29" s="1"/>
  <c r="BK12" i="29"/>
  <c r="BI12" i="29"/>
  <c r="BI517" i="29" s="1"/>
  <c r="BH12" i="29"/>
  <c r="BH517" i="29" s="1"/>
  <c r="BG12" i="29"/>
  <c r="BG517" i="29" s="1"/>
  <c r="BF12" i="29"/>
  <c r="BF517" i="29" s="1"/>
  <c r="BJ517" i="29" s="1"/>
  <c r="BD12" i="29"/>
  <c r="BD517" i="29" s="1"/>
  <c r="BC12" i="29"/>
  <c r="BC517" i="29" s="1"/>
  <c r="BB12" i="29"/>
  <c r="BB517" i="29" s="1"/>
  <c r="BA12" i="29"/>
  <c r="AY12" i="29"/>
  <c r="AY517" i="29" s="1"/>
  <c r="AX12" i="29"/>
  <c r="AX517" i="29" s="1"/>
  <c r="AW12" i="29"/>
  <c r="AW517" i="29" s="1"/>
  <c r="AV12" i="29"/>
  <c r="AV517" i="29" s="1"/>
  <c r="AT12" i="29"/>
  <c r="AT517" i="29" s="1"/>
  <c r="AS12" i="29"/>
  <c r="AS517" i="29" s="1"/>
  <c r="AR12" i="29"/>
  <c r="AR517" i="29" s="1"/>
  <c r="AQ12" i="29"/>
  <c r="AQ517" i="29" s="1"/>
  <c r="AP12" i="29"/>
  <c r="AO12" i="29"/>
  <c r="AO517" i="29" s="1"/>
  <c r="AN12" i="29"/>
  <c r="AN517" i="29" s="1"/>
  <c r="AM12" i="29"/>
  <c r="AM517" i="29" s="1"/>
  <c r="AL12" i="29"/>
  <c r="AL517" i="29" s="1"/>
  <c r="AJ12" i="29"/>
  <c r="AJ517" i="29" s="1"/>
  <c r="AI12" i="29"/>
  <c r="AI517" i="29" s="1"/>
  <c r="AH12" i="29"/>
  <c r="AH517" i="29" s="1"/>
  <c r="AG12" i="29"/>
  <c r="AG517" i="29" s="1"/>
  <c r="AE12" i="29"/>
  <c r="AE517" i="29" s="1"/>
  <c r="AD12" i="29"/>
  <c r="AD517" i="29" s="1"/>
  <c r="AC12" i="29"/>
  <c r="AC517" i="29" s="1"/>
  <c r="AB12" i="29"/>
  <c r="AB517" i="29" s="1"/>
  <c r="AF517" i="29" s="1"/>
  <c r="Z12" i="29"/>
  <c r="Z517" i="29" s="1"/>
  <c r="Y12" i="29"/>
  <c r="Y517" i="29" s="1"/>
  <c r="X12" i="29"/>
  <c r="X517" i="29" s="1"/>
  <c r="W12" i="29"/>
  <c r="U12" i="29"/>
  <c r="U517" i="29" s="1"/>
  <c r="T12" i="29"/>
  <c r="T517" i="29" s="1"/>
  <c r="S12" i="29"/>
  <c r="S517" i="29" s="1"/>
  <c r="R12" i="29"/>
  <c r="R517" i="29" s="1"/>
  <c r="V517" i="29" s="1"/>
  <c r="P12" i="29"/>
  <c r="P517" i="29" s="1"/>
  <c r="O12" i="29"/>
  <c r="O517" i="29" s="1"/>
  <c r="N12" i="29"/>
  <c r="N517" i="29" s="1"/>
  <c r="M12" i="29"/>
  <c r="K12" i="29"/>
  <c r="K517" i="29" s="1"/>
  <c r="J12" i="29"/>
  <c r="J517" i="29" s="1"/>
  <c r="I12" i="29"/>
  <c r="I517" i="29" s="1"/>
  <c r="H12" i="29"/>
  <c r="H517" i="29" s="1"/>
  <c r="L517" i="29" s="1"/>
  <c r="G12" i="29"/>
  <c r="F12" i="29"/>
  <c r="F517" i="29" s="1"/>
  <c r="E12" i="29"/>
  <c r="E517" i="29" s="1"/>
  <c r="D12" i="29"/>
  <c r="D517" i="29" s="1"/>
  <c r="C12" i="29"/>
  <c r="C517" i="29" s="1"/>
  <c r="DD11" i="29"/>
  <c r="DD516" i="29" s="1"/>
  <c r="DB11" i="29"/>
  <c r="DB516" i="29" s="1"/>
  <c r="DA11" i="29"/>
  <c r="DA516" i="29" s="1"/>
  <c r="CZ11" i="29"/>
  <c r="CZ516" i="29" s="1"/>
  <c r="CY11" i="29"/>
  <c r="CW11" i="29"/>
  <c r="CW516" i="29" s="1"/>
  <c r="CV11" i="29"/>
  <c r="CV516" i="29" s="1"/>
  <c r="CU11" i="29"/>
  <c r="CU516" i="29" s="1"/>
  <c r="CT11" i="29"/>
  <c r="CT516" i="29" s="1"/>
  <c r="CX516" i="29" s="1"/>
  <c r="CR11" i="29"/>
  <c r="CR516" i="29" s="1"/>
  <c r="CQ11" i="29"/>
  <c r="CQ516" i="29" s="1"/>
  <c r="CP11" i="29"/>
  <c r="CP516" i="29" s="1"/>
  <c r="CO11" i="29"/>
  <c r="CO516" i="29" s="1"/>
  <c r="CM11" i="29"/>
  <c r="CM516" i="29" s="1"/>
  <c r="CL11" i="29"/>
  <c r="CL516" i="29" s="1"/>
  <c r="CK11" i="29"/>
  <c r="CK516" i="29" s="1"/>
  <c r="CJ11" i="29"/>
  <c r="CJ516" i="29" s="1"/>
  <c r="CN516" i="29" s="1"/>
  <c r="CH11" i="29"/>
  <c r="CH516" i="29" s="1"/>
  <c r="CG11" i="29"/>
  <c r="CG516" i="29" s="1"/>
  <c r="CF11" i="29"/>
  <c r="CF516" i="29" s="1"/>
  <c r="CE11" i="29"/>
  <c r="CE516" i="29" s="1"/>
  <c r="CC11" i="29"/>
  <c r="CC516" i="29" s="1"/>
  <c r="CB11" i="29"/>
  <c r="CB516" i="29" s="1"/>
  <c r="CA11" i="29"/>
  <c r="CA516" i="29" s="1"/>
  <c r="BZ11" i="29"/>
  <c r="BZ516" i="29" s="1"/>
  <c r="BX11" i="29"/>
  <c r="BX516" i="29" s="1"/>
  <c r="BW11" i="29"/>
  <c r="BW516" i="29" s="1"/>
  <c r="BV11" i="29"/>
  <c r="BV516" i="29" s="1"/>
  <c r="BU11" i="29"/>
  <c r="BS11" i="29"/>
  <c r="BS516" i="29" s="1"/>
  <c r="BR11" i="29"/>
  <c r="BR516" i="29" s="1"/>
  <c r="BQ11" i="29"/>
  <c r="BQ516" i="29" s="1"/>
  <c r="BP11" i="29"/>
  <c r="BP516" i="29" s="1"/>
  <c r="BN11" i="29"/>
  <c r="BN516" i="29" s="1"/>
  <c r="BM11" i="29"/>
  <c r="BM516" i="29" s="1"/>
  <c r="BL11" i="29"/>
  <c r="BL516" i="29" s="1"/>
  <c r="BK11" i="29"/>
  <c r="BJ11" i="29"/>
  <c r="BI11" i="29"/>
  <c r="BI516" i="29" s="1"/>
  <c r="BH11" i="29"/>
  <c r="BH516" i="29" s="1"/>
  <c r="BG11" i="29"/>
  <c r="BG516" i="29" s="1"/>
  <c r="BF11" i="29"/>
  <c r="BF516" i="29" s="1"/>
  <c r="BJ516" i="29" s="1"/>
  <c r="BD11" i="29"/>
  <c r="BD516" i="29" s="1"/>
  <c r="BC11" i="29"/>
  <c r="BC516" i="29" s="1"/>
  <c r="BB11" i="29"/>
  <c r="BB516" i="29" s="1"/>
  <c r="BA11" i="29"/>
  <c r="BA516" i="29" s="1"/>
  <c r="AY11" i="29"/>
  <c r="AY516" i="29" s="1"/>
  <c r="AX11" i="29"/>
  <c r="AX516" i="29" s="1"/>
  <c r="AW11" i="29"/>
  <c r="AW516" i="29" s="1"/>
  <c r="AV11" i="29"/>
  <c r="AV516" i="29" s="1"/>
  <c r="AZ516" i="29" s="1"/>
  <c r="AT11" i="29"/>
  <c r="AT516" i="29" s="1"/>
  <c r="AS11" i="29"/>
  <c r="AS516" i="29" s="1"/>
  <c r="AR11" i="29"/>
  <c r="AR516" i="29" s="1"/>
  <c r="AQ11" i="29"/>
  <c r="AQ516" i="29" s="1"/>
  <c r="AO11" i="29"/>
  <c r="AO516" i="29" s="1"/>
  <c r="AN11" i="29"/>
  <c r="AN516" i="29" s="1"/>
  <c r="AM11" i="29"/>
  <c r="AM516" i="29" s="1"/>
  <c r="AL11" i="29"/>
  <c r="AL516" i="29" s="1"/>
  <c r="AP516" i="29" s="1"/>
  <c r="AJ11" i="29"/>
  <c r="AJ516" i="29" s="1"/>
  <c r="AI11" i="29"/>
  <c r="AI516" i="29" s="1"/>
  <c r="AH11" i="29"/>
  <c r="AH516" i="29" s="1"/>
  <c r="AG11" i="29"/>
  <c r="AE11" i="29"/>
  <c r="AE516" i="29" s="1"/>
  <c r="AD11" i="29"/>
  <c r="AD516" i="29" s="1"/>
  <c r="AC11" i="29"/>
  <c r="AC516" i="29" s="1"/>
  <c r="AB11" i="29"/>
  <c r="AB516" i="29" s="1"/>
  <c r="Z11" i="29"/>
  <c r="Z516" i="29" s="1"/>
  <c r="Y11" i="29"/>
  <c r="Y516" i="29" s="1"/>
  <c r="X11" i="29"/>
  <c r="X516" i="29" s="1"/>
  <c r="W11" i="29"/>
  <c r="U11" i="29"/>
  <c r="U516" i="29" s="1"/>
  <c r="T11" i="29"/>
  <c r="T516" i="29" s="1"/>
  <c r="S11" i="29"/>
  <c r="S516" i="29" s="1"/>
  <c r="R11" i="29"/>
  <c r="R516" i="29" s="1"/>
  <c r="P11" i="29"/>
  <c r="P516" i="29" s="1"/>
  <c r="O11" i="29"/>
  <c r="O516" i="29" s="1"/>
  <c r="N11" i="29"/>
  <c r="N516" i="29" s="1"/>
  <c r="M11" i="29"/>
  <c r="M516" i="29" s="1"/>
  <c r="L11" i="29"/>
  <c r="K11" i="29"/>
  <c r="K516" i="29" s="1"/>
  <c r="J11" i="29"/>
  <c r="J516" i="29" s="1"/>
  <c r="I11" i="29"/>
  <c r="I516" i="29" s="1"/>
  <c r="H11" i="29"/>
  <c r="H516" i="29" s="1"/>
  <c r="L516" i="29" s="1"/>
  <c r="F11" i="29"/>
  <c r="F516" i="29" s="1"/>
  <c r="E11" i="29"/>
  <c r="E516" i="29" s="1"/>
  <c r="D11" i="29"/>
  <c r="D516" i="29" s="1"/>
  <c r="C11" i="29"/>
  <c r="C516" i="29" s="1"/>
  <c r="DD10" i="29"/>
  <c r="DD515" i="29" s="1"/>
  <c r="DB10" i="29"/>
  <c r="DB515" i="29" s="1"/>
  <c r="DA10" i="29"/>
  <c r="DA515" i="29" s="1"/>
  <c r="CZ10" i="29"/>
  <c r="CZ515" i="29" s="1"/>
  <c r="CY10" i="29"/>
  <c r="CY515" i="29" s="1"/>
  <c r="CX10" i="29"/>
  <c r="CW10" i="29"/>
  <c r="CW515" i="29" s="1"/>
  <c r="CV10" i="29"/>
  <c r="CV515" i="29" s="1"/>
  <c r="CU10" i="29"/>
  <c r="CU515" i="29" s="1"/>
  <c r="CT10" i="29"/>
  <c r="CT515" i="29" s="1"/>
  <c r="CX515" i="29" s="1"/>
  <c r="CR10" i="29"/>
  <c r="CR515" i="29" s="1"/>
  <c r="CQ10" i="29"/>
  <c r="CQ515" i="29" s="1"/>
  <c r="CP10" i="29"/>
  <c r="CP515" i="29" s="1"/>
  <c r="CO10" i="29"/>
  <c r="CO515" i="29" s="1"/>
  <c r="CM10" i="29"/>
  <c r="CM515" i="29" s="1"/>
  <c r="CL10" i="29"/>
  <c r="CL515" i="29" s="1"/>
  <c r="CK10" i="29"/>
  <c r="CK515" i="29" s="1"/>
  <c r="CJ10" i="29"/>
  <c r="CJ515" i="29" s="1"/>
  <c r="CN515" i="29" s="1"/>
  <c r="CH10" i="29"/>
  <c r="CH515" i="29" s="1"/>
  <c r="CG10" i="29"/>
  <c r="CG515" i="29" s="1"/>
  <c r="CF10" i="29"/>
  <c r="CF515" i="29" s="1"/>
  <c r="CE10" i="29"/>
  <c r="CC10" i="29"/>
  <c r="CC515" i="29" s="1"/>
  <c r="CB10" i="29"/>
  <c r="CB515" i="29" s="1"/>
  <c r="CA10" i="29"/>
  <c r="CA515" i="29" s="1"/>
  <c r="BZ10" i="29"/>
  <c r="BZ515" i="29" s="1"/>
  <c r="CD515" i="29" s="1"/>
  <c r="BX10" i="29"/>
  <c r="BX515" i="29" s="1"/>
  <c r="BW10" i="29"/>
  <c r="BW515" i="29" s="1"/>
  <c r="BV10" i="29"/>
  <c r="BV515" i="29" s="1"/>
  <c r="BU10" i="29"/>
  <c r="BS10" i="29"/>
  <c r="BS515" i="29" s="1"/>
  <c r="BR10" i="29"/>
  <c r="BR515" i="29" s="1"/>
  <c r="BQ10" i="29"/>
  <c r="BQ515" i="29" s="1"/>
  <c r="BP10" i="29"/>
  <c r="BP515" i="29" s="1"/>
  <c r="BT515" i="29" s="1"/>
  <c r="BN10" i="29"/>
  <c r="BN515" i="29" s="1"/>
  <c r="BM10" i="29"/>
  <c r="BM515" i="29" s="1"/>
  <c r="BL10" i="29"/>
  <c r="BL515" i="29" s="1"/>
  <c r="BK10" i="29"/>
  <c r="BK515" i="29" s="1"/>
  <c r="BI10" i="29"/>
  <c r="BI515" i="29" s="1"/>
  <c r="BH10" i="29"/>
  <c r="BH515" i="29" s="1"/>
  <c r="BG10" i="29"/>
  <c r="BG515" i="29" s="1"/>
  <c r="BF10" i="29"/>
  <c r="BF515" i="29" s="1"/>
  <c r="BD10" i="29"/>
  <c r="BD515" i="29" s="1"/>
  <c r="BC10" i="29"/>
  <c r="BC515" i="29" s="1"/>
  <c r="BB10" i="29"/>
  <c r="BB515" i="29" s="1"/>
  <c r="BA10" i="29"/>
  <c r="BA515" i="29" s="1"/>
  <c r="AZ10" i="29"/>
  <c r="AY10" i="29"/>
  <c r="AY515" i="29" s="1"/>
  <c r="AX10" i="29"/>
  <c r="AX515" i="29" s="1"/>
  <c r="AW10" i="29"/>
  <c r="AW515" i="29" s="1"/>
  <c r="AV10" i="29"/>
  <c r="AV515" i="29" s="1"/>
  <c r="AZ515" i="29" s="1"/>
  <c r="AT10" i="29"/>
  <c r="AT515" i="29" s="1"/>
  <c r="AS10" i="29"/>
  <c r="AS515" i="29" s="1"/>
  <c r="AR10" i="29"/>
  <c r="AR515" i="29" s="1"/>
  <c r="AQ10" i="29"/>
  <c r="AO10" i="29"/>
  <c r="AO515" i="29" s="1"/>
  <c r="AN10" i="29"/>
  <c r="AN515" i="29" s="1"/>
  <c r="AM10" i="29"/>
  <c r="AM515" i="29" s="1"/>
  <c r="AL10" i="29"/>
  <c r="AL515" i="29" s="1"/>
  <c r="AP515" i="29" s="1"/>
  <c r="AJ10" i="29"/>
  <c r="AJ515" i="29" s="1"/>
  <c r="AI10" i="29"/>
  <c r="AI515" i="29" s="1"/>
  <c r="AH10" i="29"/>
  <c r="AH515" i="29" s="1"/>
  <c r="AG10" i="29"/>
  <c r="AE10" i="29"/>
  <c r="AE515" i="29" s="1"/>
  <c r="AD10" i="29"/>
  <c r="AD515" i="29" s="1"/>
  <c r="AC10" i="29"/>
  <c r="AC515" i="29" s="1"/>
  <c r="AB10" i="29"/>
  <c r="AB515" i="29" s="1"/>
  <c r="AF515" i="29" s="1"/>
  <c r="Z10" i="29"/>
  <c r="Z515" i="29" s="1"/>
  <c r="Y10" i="29"/>
  <c r="Y515" i="29" s="1"/>
  <c r="X10" i="29"/>
  <c r="X515" i="29" s="1"/>
  <c r="W10" i="29"/>
  <c r="W515" i="29" s="1"/>
  <c r="U10" i="29"/>
  <c r="U515" i="29" s="1"/>
  <c r="T10" i="29"/>
  <c r="T515" i="29" s="1"/>
  <c r="S10" i="29"/>
  <c r="S515" i="29" s="1"/>
  <c r="R10" i="29"/>
  <c r="R515" i="29" s="1"/>
  <c r="V515" i="29" s="1"/>
  <c r="P10" i="29"/>
  <c r="P515" i="29" s="1"/>
  <c r="O10" i="29"/>
  <c r="O515" i="29" s="1"/>
  <c r="N10" i="29"/>
  <c r="N515" i="29" s="1"/>
  <c r="M10" i="29"/>
  <c r="M515" i="29" s="1"/>
  <c r="K10" i="29"/>
  <c r="K515" i="29" s="1"/>
  <c r="J10" i="29"/>
  <c r="J515" i="29" s="1"/>
  <c r="I10" i="29"/>
  <c r="I515" i="29" s="1"/>
  <c r="H10" i="29"/>
  <c r="H515" i="29" s="1"/>
  <c r="F10" i="29"/>
  <c r="F515" i="29" s="1"/>
  <c r="E10" i="29"/>
  <c r="E515" i="29" s="1"/>
  <c r="D10" i="29"/>
  <c r="D515" i="29" s="1"/>
  <c r="C10" i="29"/>
  <c r="DD9" i="29"/>
  <c r="DD514" i="29" s="1"/>
  <c r="DC9" i="29"/>
  <c r="DB9" i="29"/>
  <c r="DB514" i="29" s="1"/>
  <c r="DA9" i="29"/>
  <c r="DA514" i="29" s="1"/>
  <c r="CZ9" i="29"/>
  <c r="CZ514" i="29" s="1"/>
  <c r="CY9" i="29"/>
  <c r="CY514" i="29" s="1"/>
  <c r="CW9" i="29"/>
  <c r="CW514" i="29" s="1"/>
  <c r="CV9" i="29"/>
  <c r="CV514" i="29" s="1"/>
  <c r="CU9" i="29"/>
  <c r="CU514" i="29" s="1"/>
  <c r="CT9" i="29"/>
  <c r="CT514" i="29" s="1"/>
  <c r="CR9" i="29"/>
  <c r="CR514" i="29" s="1"/>
  <c r="CQ9" i="29"/>
  <c r="CQ514" i="29" s="1"/>
  <c r="CP9" i="29"/>
  <c r="CP514" i="29" s="1"/>
  <c r="CO9" i="29"/>
  <c r="CM9" i="29"/>
  <c r="CM514" i="29" s="1"/>
  <c r="CL9" i="29"/>
  <c r="CL514" i="29" s="1"/>
  <c r="CK9" i="29"/>
  <c r="CK514" i="29" s="1"/>
  <c r="CJ9" i="29"/>
  <c r="CJ514" i="29" s="1"/>
  <c r="CH9" i="29"/>
  <c r="CH514" i="29" s="1"/>
  <c r="CG9" i="29"/>
  <c r="CG514" i="29" s="1"/>
  <c r="CF9" i="29"/>
  <c r="CF514" i="29" s="1"/>
  <c r="CE9" i="29"/>
  <c r="CD9" i="29"/>
  <c r="CC9" i="29"/>
  <c r="CC514" i="29" s="1"/>
  <c r="CB9" i="29"/>
  <c r="CB514" i="29" s="1"/>
  <c r="CA9" i="29"/>
  <c r="CA514" i="29" s="1"/>
  <c r="BZ9" i="29"/>
  <c r="BZ514" i="29" s="1"/>
  <c r="BX9" i="29"/>
  <c r="BX514" i="29" s="1"/>
  <c r="BW9" i="29"/>
  <c r="BW514" i="29" s="1"/>
  <c r="BV9" i="29"/>
  <c r="BV514" i="29" s="1"/>
  <c r="BU9" i="29"/>
  <c r="BU514" i="29" s="1"/>
  <c r="BS9" i="29"/>
  <c r="BS514" i="29" s="1"/>
  <c r="BR9" i="29"/>
  <c r="BR514" i="29" s="1"/>
  <c r="BQ9" i="29"/>
  <c r="BQ514" i="29" s="1"/>
  <c r="BP9" i="29"/>
  <c r="BP514" i="29" s="1"/>
  <c r="BT514" i="29" s="1"/>
  <c r="BN9" i="29"/>
  <c r="BN514" i="29" s="1"/>
  <c r="BM9" i="29"/>
  <c r="BM514" i="29" s="1"/>
  <c r="BL9" i="29"/>
  <c r="BL514" i="29" s="1"/>
  <c r="BK9" i="29"/>
  <c r="BK514" i="29" s="1"/>
  <c r="BI9" i="29"/>
  <c r="BI514" i="29" s="1"/>
  <c r="BH9" i="29"/>
  <c r="BH514" i="29" s="1"/>
  <c r="BG9" i="29"/>
  <c r="BG514" i="29" s="1"/>
  <c r="BF9" i="29"/>
  <c r="BF514" i="29" s="1"/>
  <c r="BJ514" i="29" s="1"/>
  <c r="BD9" i="29"/>
  <c r="BD514" i="29" s="1"/>
  <c r="BC9" i="29"/>
  <c r="BC514" i="29" s="1"/>
  <c r="BB9" i="29"/>
  <c r="BB514" i="29" s="1"/>
  <c r="BA9" i="29"/>
  <c r="AY9" i="29"/>
  <c r="AY514" i="29" s="1"/>
  <c r="AX9" i="29"/>
  <c r="AX514" i="29" s="1"/>
  <c r="AW9" i="29"/>
  <c r="AW514" i="29" s="1"/>
  <c r="AV9" i="29"/>
  <c r="AV514" i="29" s="1"/>
  <c r="AZ514" i="29" s="1"/>
  <c r="AT9" i="29"/>
  <c r="AT514" i="29" s="1"/>
  <c r="AS9" i="29"/>
  <c r="AS514" i="29" s="1"/>
  <c r="AR9" i="29"/>
  <c r="AR514" i="29" s="1"/>
  <c r="AQ9" i="29"/>
  <c r="AO9" i="29"/>
  <c r="AO514" i="29" s="1"/>
  <c r="AN9" i="29"/>
  <c r="AN514" i="29" s="1"/>
  <c r="AM9" i="29"/>
  <c r="AM514" i="29" s="1"/>
  <c r="AL9" i="29"/>
  <c r="AL514" i="29" s="1"/>
  <c r="AJ9" i="29"/>
  <c r="AJ514" i="29" s="1"/>
  <c r="AI9" i="29"/>
  <c r="AI514" i="29" s="1"/>
  <c r="AH9" i="29"/>
  <c r="AH514" i="29" s="1"/>
  <c r="AG9" i="29"/>
  <c r="AG514" i="29" s="1"/>
  <c r="AF9" i="29"/>
  <c r="AE9" i="29"/>
  <c r="AE514" i="29" s="1"/>
  <c r="AD9" i="29"/>
  <c r="AD514" i="29" s="1"/>
  <c r="AC9" i="29"/>
  <c r="AC514" i="29" s="1"/>
  <c r="AB9" i="29"/>
  <c r="AB514" i="29" s="1"/>
  <c r="Z9" i="29"/>
  <c r="Z514" i="29" s="1"/>
  <c r="Y9" i="29"/>
  <c r="Y514" i="29" s="1"/>
  <c r="X9" i="29"/>
  <c r="X514" i="29" s="1"/>
  <c r="W9" i="29"/>
  <c r="W514" i="29" s="1"/>
  <c r="U9" i="29"/>
  <c r="U514" i="29" s="1"/>
  <c r="T9" i="29"/>
  <c r="T514" i="29" s="1"/>
  <c r="S9" i="29"/>
  <c r="S514" i="29" s="1"/>
  <c r="R9" i="29"/>
  <c r="R514" i="29" s="1"/>
  <c r="V514" i="29" s="1"/>
  <c r="P9" i="29"/>
  <c r="P514" i="29" s="1"/>
  <c r="O9" i="29"/>
  <c r="O514" i="29" s="1"/>
  <c r="N9" i="29"/>
  <c r="N514" i="29" s="1"/>
  <c r="M9" i="29"/>
  <c r="K9" i="29"/>
  <c r="K514" i="29" s="1"/>
  <c r="J9" i="29"/>
  <c r="J514" i="29" s="1"/>
  <c r="I9" i="29"/>
  <c r="I514" i="29" s="1"/>
  <c r="H9" i="29"/>
  <c r="H514" i="29" s="1"/>
  <c r="L514" i="29" s="1"/>
  <c r="F9" i="29"/>
  <c r="F514" i="29" s="1"/>
  <c r="E9" i="29"/>
  <c r="E514" i="29" s="1"/>
  <c r="D9" i="29"/>
  <c r="D514" i="29" s="1"/>
  <c r="C9" i="29"/>
  <c r="DD8" i="29"/>
  <c r="DD513" i="29" s="1"/>
  <c r="DB8" i="29"/>
  <c r="DB513" i="29" s="1"/>
  <c r="DA8" i="29"/>
  <c r="DA513" i="29" s="1"/>
  <c r="CZ8" i="29"/>
  <c r="CZ513" i="29" s="1"/>
  <c r="CY8" i="29"/>
  <c r="CX8" i="29"/>
  <c r="CW8" i="29"/>
  <c r="CW513" i="29" s="1"/>
  <c r="CV8" i="29"/>
  <c r="CV513" i="29" s="1"/>
  <c r="CU8" i="29"/>
  <c r="CU513" i="29" s="1"/>
  <c r="CT8" i="29"/>
  <c r="CT513" i="29" s="1"/>
  <c r="CX513" i="29" s="1"/>
  <c r="CR8" i="29"/>
  <c r="CR513" i="29" s="1"/>
  <c r="CQ8" i="29"/>
  <c r="CQ513" i="29" s="1"/>
  <c r="CP8" i="29"/>
  <c r="CP513" i="29" s="1"/>
  <c r="CO8" i="29"/>
  <c r="CM8" i="29"/>
  <c r="CM513" i="29" s="1"/>
  <c r="CL8" i="29"/>
  <c r="CL513" i="29" s="1"/>
  <c r="CK8" i="29"/>
  <c r="CK513" i="29" s="1"/>
  <c r="CJ8" i="29"/>
  <c r="CJ513" i="29" s="1"/>
  <c r="CN513" i="29" s="1"/>
  <c r="CH8" i="29"/>
  <c r="CH513" i="29" s="1"/>
  <c r="CG8" i="29"/>
  <c r="CG513" i="29" s="1"/>
  <c r="CF8" i="29"/>
  <c r="CF513" i="29" s="1"/>
  <c r="CE8" i="29"/>
  <c r="CE513" i="29" s="1"/>
  <c r="CC8" i="29"/>
  <c r="CC513" i="29" s="1"/>
  <c r="CB8" i="29"/>
  <c r="CB513" i="29" s="1"/>
  <c r="CA8" i="29"/>
  <c r="CA513" i="29" s="1"/>
  <c r="BZ8" i="29"/>
  <c r="BZ513" i="29" s="1"/>
  <c r="CD513" i="29" s="1"/>
  <c r="BY8" i="29"/>
  <c r="BX8" i="29"/>
  <c r="BX513" i="29" s="1"/>
  <c r="BW8" i="29"/>
  <c r="BW513" i="29" s="1"/>
  <c r="BV8" i="29"/>
  <c r="BV513" i="29" s="1"/>
  <c r="BU8" i="29"/>
  <c r="BU513" i="29" s="1"/>
  <c r="BS8" i="29"/>
  <c r="BS513" i="29" s="1"/>
  <c r="BR8" i="29"/>
  <c r="BR513" i="29" s="1"/>
  <c r="BQ8" i="29"/>
  <c r="BQ513" i="29" s="1"/>
  <c r="BP8" i="29"/>
  <c r="BP513" i="29" s="1"/>
  <c r="BN8" i="29"/>
  <c r="BN513" i="29" s="1"/>
  <c r="BM8" i="29"/>
  <c r="BM513" i="29" s="1"/>
  <c r="BL8" i="29"/>
  <c r="BL513" i="29" s="1"/>
  <c r="BK8" i="29"/>
  <c r="BI8" i="29"/>
  <c r="BI513" i="29" s="1"/>
  <c r="BH8" i="29"/>
  <c r="BH513" i="29" s="1"/>
  <c r="BG8" i="29"/>
  <c r="BG513" i="29" s="1"/>
  <c r="BF8" i="29"/>
  <c r="BF513" i="29" s="1"/>
  <c r="BD8" i="29"/>
  <c r="BD513" i="29" s="1"/>
  <c r="BC8" i="29"/>
  <c r="BC513" i="29" s="1"/>
  <c r="BB8" i="29"/>
  <c r="BB513" i="29" s="1"/>
  <c r="BA8" i="29"/>
  <c r="AZ8" i="29"/>
  <c r="AY8" i="29"/>
  <c r="AY513" i="29" s="1"/>
  <c r="AX8" i="29"/>
  <c r="AX513" i="29" s="1"/>
  <c r="AW8" i="29"/>
  <c r="AW513" i="29" s="1"/>
  <c r="AV8" i="29"/>
  <c r="AV513" i="29" s="1"/>
  <c r="AT8" i="29"/>
  <c r="AT513" i="29" s="1"/>
  <c r="AS8" i="29"/>
  <c r="AS513" i="29" s="1"/>
  <c r="AR8" i="29"/>
  <c r="AR513" i="29" s="1"/>
  <c r="AQ8" i="29"/>
  <c r="AQ513" i="29" s="1"/>
  <c r="AO8" i="29"/>
  <c r="AO513" i="29" s="1"/>
  <c r="AN8" i="29"/>
  <c r="AN513" i="29" s="1"/>
  <c r="AM8" i="29"/>
  <c r="AM513" i="29" s="1"/>
  <c r="AL8" i="29"/>
  <c r="AL513" i="29" s="1"/>
  <c r="AP513" i="29" s="1"/>
  <c r="AJ8" i="29"/>
  <c r="AJ513" i="29" s="1"/>
  <c r="AI8" i="29"/>
  <c r="AI513" i="29" s="1"/>
  <c r="AH8" i="29"/>
  <c r="AH513" i="29" s="1"/>
  <c r="AG8" i="29"/>
  <c r="AG513" i="29" s="1"/>
  <c r="AE8" i="29"/>
  <c r="AE513" i="29" s="1"/>
  <c r="AD8" i="29"/>
  <c r="AD513" i="29" s="1"/>
  <c r="AC8" i="29"/>
  <c r="AC513" i="29" s="1"/>
  <c r="AB8" i="29"/>
  <c r="AB513" i="29" s="1"/>
  <c r="AF513" i="29" s="1"/>
  <c r="Z8" i="29"/>
  <c r="Z513" i="29" s="1"/>
  <c r="Y8" i="29"/>
  <c r="Y513" i="29" s="1"/>
  <c r="X8" i="29"/>
  <c r="X513" i="29" s="1"/>
  <c r="W8" i="29"/>
  <c r="U8" i="29"/>
  <c r="U513" i="29" s="1"/>
  <c r="T8" i="29"/>
  <c r="T513" i="29" s="1"/>
  <c r="S8" i="29"/>
  <c r="S513" i="29" s="1"/>
  <c r="R8" i="29"/>
  <c r="R513" i="29" s="1"/>
  <c r="V513" i="29" s="1"/>
  <c r="P8" i="29"/>
  <c r="P513" i="29" s="1"/>
  <c r="O8" i="29"/>
  <c r="O513" i="29" s="1"/>
  <c r="N8" i="29"/>
  <c r="N513" i="29" s="1"/>
  <c r="M8" i="29"/>
  <c r="K8" i="29"/>
  <c r="K513" i="29" s="1"/>
  <c r="J8" i="29"/>
  <c r="J513" i="29" s="1"/>
  <c r="I8" i="29"/>
  <c r="I513" i="29" s="1"/>
  <c r="H8" i="29"/>
  <c r="H513" i="29" s="1"/>
  <c r="F8" i="29"/>
  <c r="F513" i="29" s="1"/>
  <c r="E8" i="29"/>
  <c r="E513" i="29" s="1"/>
  <c r="D8" i="29"/>
  <c r="D513" i="29" s="1"/>
  <c r="C8" i="29"/>
  <c r="C513" i="29" s="1"/>
  <c r="DD7" i="29"/>
  <c r="DD512" i="29" s="1"/>
  <c r="DB7" i="29"/>
  <c r="DB512" i="29" s="1"/>
  <c r="DA7" i="29"/>
  <c r="DA512" i="29" s="1"/>
  <c r="CZ7" i="29"/>
  <c r="CZ512" i="29" s="1"/>
  <c r="CY7" i="29"/>
  <c r="CW7" i="29"/>
  <c r="CW512" i="29" s="1"/>
  <c r="CV7" i="29"/>
  <c r="CV512" i="29" s="1"/>
  <c r="CU7" i="29"/>
  <c r="CU512" i="29" s="1"/>
  <c r="CT7" i="29"/>
  <c r="CT512" i="29" s="1"/>
  <c r="CX512" i="29" s="1"/>
  <c r="CR7" i="29"/>
  <c r="CR512" i="29" s="1"/>
  <c r="CQ7" i="29"/>
  <c r="CQ512" i="29" s="1"/>
  <c r="CP7" i="29"/>
  <c r="CP512" i="29" s="1"/>
  <c r="CO7" i="29"/>
  <c r="CO512" i="29" s="1"/>
  <c r="CM7" i="29"/>
  <c r="CM512" i="29" s="1"/>
  <c r="CL7" i="29"/>
  <c r="CL512" i="29" s="1"/>
  <c r="CK7" i="29"/>
  <c r="CK512" i="29" s="1"/>
  <c r="CJ7" i="29"/>
  <c r="CJ512" i="29" s="1"/>
  <c r="CH7" i="29"/>
  <c r="CH512" i="29" s="1"/>
  <c r="CG7" i="29"/>
  <c r="CG512" i="29" s="1"/>
  <c r="CF7" i="29"/>
  <c r="CF512" i="29" s="1"/>
  <c r="CE7" i="29"/>
  <c r="CE512" i="29" s="1"/>
  <c r="CD7" i="29"/>
  <c r="CC7" i="29"/>
  <c r="CC512" i="29" s="1"/>
  <c r="CB7" i="29"/>
  <c r="CB512" i="29" s="1"/>
  <c r="CA7" i="29"/>
  <c r="CA512" i="29" s="1"/>
  <c r="BZ7" i="29"/>
  <c r="BZ512" i="29" s="1"/>
  <c r="CD512" i="29" s="1"/>
  <c r="BX7" i="29"/>
  <c r="BX512" i="29" s="1"/>
  <c r="BW7" i="29"/>
  <c r="BW512" i="29" s="1"/>
  <c r="BV7" i="29"/>
  <c r="BV512" i="29" s="1"/>
  <c r="BU7" i="29"/>
  <c r="BS7" i="29"/>
  <c r="BS512" i="29" s="1"/>
  <c r="BR7" i="29"/>
  <c r="BR512" i="29" s="1"/>
  <c r="BQ7" i="29"/>
  <c r="BQ512" i="29" s="1"/>
  <c r="BP7" i="29"/>
  <c r="BP512" i="29" s="1"/>
  <c r="BT512" i="29" s="1"/>
  <c r="BN7" i="29"/>
  <c r="BN512" i="29" s="1"/>
  <c r="BM7" i="29"/>
  <c r="BM512" i="29" s="1"/>
  <c r="BL7" i="29"/>
  <c r="BL512" i="29" s="1"/>
  <c r="BK7" i="29"/>
  <c r="BI7" i="29"/>
  <c r="BI512" i="29" s="1"/>
  <c r="BH7" i="29"/>
  <c r="BH512" i="29" s="1"/>
  <c r="BG7" i="29"/>
  <c r="BG512" i="29" s="1"/>
  <c r="BF7" i="29"/>
  <c r="BF512" i="29" s="1"/>
  <c r="BJ512" i="29" s="1"/>
  <c r="BD7" i="29"/>
  <c r="BD512" i="29" s="1"/>
  <c r="BC7" i="29"/>
  <c r="BC512" i="29" s="1"/>
  <c r="BB7" i="29"/>
  <c r="BB512" i="29" s="1"/>
  <c r="BA7" i="29"/>
  <c r="BA512" i="29" s="1"/>
  <c r="AY7" i="29"/>
  <c r="AY512" i="29" s="1"/>
  <c r="AX7" i="29"/>
  <c r="AX512" i="29" s="1"/>
  <c r="AW7" i="29"/>
  <c r="AW512" i="29" s="1"/>
  <c r="AV7" i="29"/>
  <c r="AV512" i="29" s="1"/>
  <c r="AZ512" i="29" s="1"/>
  <c r="AT7" i="29"/>
  <c r="AT512" i="29" s="1"/>
  <c r="AS7" i="29"/>
  <c r="AS512" i="29" s="1"/>
  <c r="AR7" i="29"/>
  <c r="AR512" i="29" s="1"/>
  <c r="AQ7" i="29"/>
  <c r="AQ512" i="29" s="1"/>
  <c r="AO7" i="29"/>
  <c r="AO512" i="29" s="1"/>
  <c r="AN7" i="29"/>
  <c r="AN512" i="29" s="1"/>
  <c r="AM7" i="29"/>
  <c r="AM512" i="29" s="1"/>
  <c r="AL7" i="29"/>
  <c r="AL512" i="29" s="1"/>
  <c r="AJ7" i="29"/>
  <c r="AJ512" i="29" s="1"/>
  <c r="AI7" i="29"/>
  <c r="AI512" i="29" s="1"/>
  <c r="AH7" i="29"/>
  <c r="AH512" i="29" s="1"/>
  <c r="AG7" i="29"/>
  <c r="AG14" i="29" s="1"/>
  <c r="AE7" i="29"/>
  <c r="AE512" i="29" s="1"/>
  <c r="AD7" i="29"/>
  <c r="AD512" i="29" s="1"/>
  <c r="AC7" i="29"/>
  <c r="AC512" i="29" s="1"/>
  <c r="AB7" i="29"/>
  <c r="AB512" i="29" s="1"/>
  <c r="Z7" i="29"/>
  <c r="Z512" i="29" s="1"/>
  <c r="Y7" i="29"/>
  <c r="Y512" i="29" s="1"/>
  <c r="X7" i="29"/>
  <c r="X512" i="29" s="1"/>
  <c r="W7" i="29"/>
  <c r="V7" i="29"/>
  <c r="U7" i="29"/>
  <c r="U512" i="29" s="1"/>
  <c r="T7" i="29"/>
  <c r="T512" i="29" s="1"/>
  <c r="S7" i="29"/>
  <c r="S512" i="29" s="1"/>
  <c r="R7" i="29"/>
  <c r="R512" i="29" s="1"/>
  <c r="V512" i="29" s="1"/>
  <c r="P7" i="29"/>
  <c r="P512" i="29" s="1"/>
  <c r="O7" i="29"/>
  <c r="O512" i="29" s="1"/>
  <c r="N7" i="29"/>
  <c r="N512" i="29" s="1"/>
  <c r="M7" i="29"/>
  <c r="M512" i="29" s="1"/>
  <c r="K7" i="29"/>
  <c r="K512" i="29" s="1"/>
  <c r="J7" i="29"/>
  <c r="J512" i="29" s="1"/>
  <c r="I7" i="29"/>
  <c r="I512" i="29" s="1"/>
  <c r="H7" i="29"/>
  <c r="H512" i="29" s="1"/>
  <c r="L512" i="29" s="1"/>
  <c r="F7" i="29"/>
  <c r="F512" i="29" s="1"/>
  <c r="E7" i="29"/>
  <c r="E512" i="29" s="1"/>
  <c r="D7" i="29"/>
  <c r="D512" i="29" s="1"/>
  <c r="C7" i="29"/>
  <c r="C512" i="29" s="1"/>
  <c r="DD6" i="29"/>
  <c r="DD511" i="29" s="1"/>
  <c r="DB6" i="29"/>
  <c r="DB511" i="29" s="1"/>
  <c r="DA6" i="29"/>
  <c r="DA511" i="29" s="1"/>
  <c r="CZ6" i="29"/>
  <c r="CZ511" i="29" s="1"/>
  <c r="CY6" i="29"/>
  <c r="CY511" i="29" s="1"/>
  <c r="CW6" i="29"/>
  <c r="CW511" i="29" s="1"/>
  <c r="CV6" i="29"/>
  <c r="CV511" i="29" s="1"/>
  <c r="CU6" i="29"/>
  <c r="CU511" i="29" s="1"/>
  <c r="CT6" i="29"/>
  <c r="CT511" i="29" s="1"/>
  <c r="CX511" i="29" s="1"/>
  <c r="CR6" i="29"/>
  <c r="CR511" i="29" s="1"/>
  <c r="CQ6" i="29"/>
  <c r="CQ511" i="29" s="1"/>
  <c r="CP6" i="29"/>
  <c r="CP511" i="29" s="1"/>
  <c r="CO6" i="29"/>
  <c r="CO511" i="29" s="1"/>
  <c r="CM6" i="29"/>
  <c r="CM511" i="29" s="1"/>
  <c r="CL6" i="29"/>
  <c r="CL511" i="29" s="1"/>
  <c r="CK6" i="29"/>
  <c r="CK511" i="29" s="1"/>
  <c r="CJ6" i="29"/>
  <c r="CJ511" i="29" s="1"/>
  <c r="CN511" i="29" s="1"/>
  <c r="CH6" i="29"/>
  <c r="CH511" i="29" s="1"/>
  <c r="CG6" i="29"/>
  <c r="CG511" i="29" s="1"/>
  <c r="CF6" i="29"/>
  <c r="CF511" i="29" s="1"/>
  <c r="CE6" i="29"/>
  <c r="CC6" i="29"/>
  <c r="CC511" i="29" s="1"/>
  <c r="CB6" i="29"/>
  <c r="CB511" i="29" s="1"/>
  <c r="CA6" i="29"/>
  <c r="CA511" i="29" s="1"/>
  <c r="BZ6" i="29"/>
  <c r="BZ511" i="29" s="1"/>
  <c r="BX6" i="29"/>
  <c r="BX511" i="29" s="1"/>
  <c r="BW6" i="29"/>
  <c r="BW511" i="29" s="1"/>
  <c r="BV6" i="29"/>
  <c r="BV511" i="29" s="1"/>
  <c r="BU6" i="29"/>
  <c r="BS6" i="29"/>
  <c r="BS511" i="29" s="1"/>
  <c r="BR6" i="29"/>
  <c r="BR511" i="29" s="1"/>
  <c r="BQ6" i="29"/>
  <c r="BQ511" i="29" s="1"/>
  <c r="BP6" i="29"/>
  <c r="BP511" i="29" s="1"/>
  <c r="BN6" i="29"/>
  <c r="BN511" i="29" s="1"/>
  <c r="BM6" i="29"/>
  <c r="BM511" i="29" s="1"/>
  <c r="BL6" i="29"/>
  <c r="BL511" i="29" s="1"/>
  <c r="BK6" i="29"/>
  <c r="BK511" i="29" s="1"/>
  <c r="BJ6" i="29"/>
  <c r="BI6" i="29"/>
  <c r="BI511" i="29" s="1"/>
  <c r="BH6" i="29"/>
  <c r="BH511" i="29" s="1"/>
  <c r="BG6" i="29"/>
  <c r="BG511" i="29" s="1"/>
  <c r="BF6" i="29"/>
  <c r="BF511" i="29" s="1"/>
  <c r="BJ511" i="29" s="1"/>
  <c r="BD6" i="29"/>
  <c r="BD511" i="29" s="1"/>
  <c r="BC6" i="29"/>
  <c r="BC511" i="29" s="1"/>
  <c r="BB6" i="29"/>
  <c r="BB511" i="29" s="1"/>
  <c r="BA6" i="29"/>
  <c r="BA511" i="29" s="1"/>
  <c r="AY6" i="29"/>
  <c r="AY511" i="29" s="1"/>
  <c r="AX6" i="29"/>
  <c r="AX511" i="29" s="1"/>
  <c r="AW6" i="29"/>
  <c r="AW511" i="29" s="1"/>
  <c r="AV6" i="29"/>
  <c r="AV511" i="29" s="1"/>
  <c r="AZ511" i="29" s="1"/>
  <c r="AT6" i="29"/>
  <c r="AT511" i="29" s="1"/>
  <c r="AS6" i="29"/>
  <c r="AS511" i="29" s="1"/>
  <c r="AR6" i="29"/>
  <c r="AR511" i="29" s="1"/>
  <c r="AQ6" i="29"/>
  <c r="AO6" i="29"/>
  <c r="AO511" i="29" s="1"/>
  <c r="AN6" i="29"/>
  <c r="AN511" i="29" s="1"/>
  <c r="AM6" i="29"/>
  <c r="AM511" i="29" s="1"/>
  <c r="AL6" i="29"/>
  <c r="AL511" i="29" s="1"/>
  <c r="AP511" i="29" s="1"/>
  <c r="AJ6" i="29"/>
  <c r="AJ511" i="29" s="1"/>
  <c r="AI6" i="29"/>
  <c r="AI511" i="29" s="1"/>
  <c r="AH6" i="29"/>
  <c r="AH511" i="29" s="1"/>
  <c r="AG6" i="29"/>
  <c r="AE6" i="29"/>
  <c r="AE511" i="29" s="1"/>
  <c r="AD6" i="29"/>
  <c r="AD511" i="29" s="1"/>
  <c r="AC6" i="29"/>
  <c r="AC511" i="29" s="1"/>
  <c r="AB6" i="29"/>
  <c r="AB511" i="29" s="1"/>
  <c r="AF511" i="29" s="1"/>
  <c r="Z6" i="29"/>
  <c r="Z511" i="29" s="1"/>
  <c r="Y6" i="29"/>
  <c r="Y511" i="29" s="1"/>
  <c r="X6" i="29"/>
  <c r="X511" i="29" s="1"/>
  <c r="W6" i="29"/>
  <c r="W511" i="29" s="1"/>
  <c r="U6" i="29"/>
  <c r="U511" i="29" s="1"/>
  <c r="T6" i="29"/>
  <c r="T511" i="29" s="1"/>
  <c r="S6" i="29"/>
  <c r="S511" i="29" s="1"/>
  <c r="R6" i="29"/>
  <c r="R511" i="29" s="1"/>
  <c r="P6" i="29"/>
  <c r="P511" i="29" s="1"/>
  <c r="O6" i="29"/>
  <c r="O511" i="29" s="1"/>
  <c r="N6" i="29"/>
  <c r="N511" i="29" s="1"/>
  <c r="M6" i="29"/>
  <c r="M511" i="29" s="1"/>
  <c r="L6" i="29"/>
  <c r="K6" i="29"/>
  <c r="K511" i="29" s="1"/>
  <c r="J6" i="29"/>
  <c r="J511" i="29" s="1"/>
  <c r="I6" i="29"/>
  <c r="I511" i="29" s="1"/>
  <c r="H6" i="29"/>
  <c r="H511" i="29" s="1"/>
  <c r="L511" i="29" s="1"/>
  <c r="F6" i="29"/>
  <c r="F511" i="29" s="1"/>
  <c r="E6" i="29"/>
  <c r="E511" i="29" s="1"/>
  <c r="D6" i="29"/>
  <c r="D511" i="29" s="1"/>
  <c r="C6" i="29"/>
  <c r="DD5" i="29"/>
  <c r="DD510" i="29" s="1"/>
  <c r="DB5" i="29"/>
  <c r="DB510" i="29" s="1"/>
  <c r="DA5" i="29"/>
  <c r="DA510" i="29" s="1"/>
  <c r="CZ5" i="29"/>
  <c r="CZ510" i="29" s="1"/>
  <c r="CY5" i="29"/>
  <c r="CY510" i="29" s="1"/>
  <c r="CW5" i="29"/>
  <c r="CW510" i="29" s="1"/>
  <c r="CV5" i="29"/>
  <c r="CV510" i="29" s="1"/>
  <c r="CU5" i="29"/>
  <c r="CU510" i="29" s="1"/>
  <c r="CT5" i="29"/>
  <c r="CT510" i="29" s="1"/>
  <c r="CR5" i="29"/>
  <c r="CR510" i="29" s="1"/>
  <c r="CQ5" i="29"/>
  <c r="CQ510" i="29" s="1"/>
  <c r="CP5" i="29"/>
  <c r="CP510" i="29" s="1"/>
  <c r="CO5" i="29"/>
  <c r="CN5" i="29"/>
  <c r="CM5" i="29"/>
  <c r="CM510" i="29" s="1"/>
  <c r="CL5" i="29"/>
  <c r="CL510" i="29" s="1"/>
  <c r="CK5" i="29"/>
  <c r="CK510" i="29" s="1"/>
  <c r="CJ5" i="29"/>
  <c r="CJ510" i="29" s="1"/>
  <c r="CN510" i="29" s="1"/>
  <c r="CH5" i="29"/>
  <c r="CH510" i="29" s="1"/>
  <c r="CG5" i="29"/>
  <c r="CG510" i="29" s="1"/>
  <c r="CF5" i="29"/>
  <c r="CF510" i="29" s="1"/>
  <c r="CE5" i="29"/>
  <c r="CC5" i="29"/>
  <c r="CC510" i="29" s="1"/>
  <c r="CB5" i="29"/>
  <c r="CB510" i="29" s="1"/>
  <c r="CA5" i="29"/>
  <c r="CA510" i="29" s="1"/>
  <c r="BZ5" i="29"/>
  <c r="BZ510" i="29" s="1"/>
  <c r="CD510" i="29" s="1"/>
  <c r="BX5" i="29"/>
  <c r="BX510" i="29" s="1"/>
  <c r="BW5" i="29"/>
  <c r="BW510" i="29" s="1"/>
  <c r="BV5" i="29"/>
  <c r="BV510" i="29" s="1"/>
  <c r="BU5" i="29"/>
  <c r="BU510" i="29" s="1"/>
  <c r="BS5" i="29"/>
  <c r="BS510" i="29" s="1"/>
  <c r="BR5" i="29"/>
  <c r="BR510" i="29" s="1"/>
  <c r="BQ5" i="29"/>
  <c r="BQ510" i="29" s="1"/>
  <c r="BP5" i="29"/>
  <c r="BP510" i="29" s="1"/>
  <c r="BT510" i="29" s="1"/>
  <c r="BO5" i="29"/>
  <c r="BN5" i="29"/>
  <c r="BN510" i="29" s="1"/>
  <c r="BM5" i="29"/>
  <c r="BM510" i="29" s="1"/>
  <c r="BL5" i="29"/>
  <c r="BL510" i="29" s="1"/>
  <c r="BK5" i="29"/>
  <c r="BK510" i="29" s="1"/>
  <c r="BI5" i="29"/>
  <c r="BI510" i="29" s="1"/>
  <c r="BH5" i="29"/>
  <c r="BH510" i="29" s="1"/>
  <c r="BG5" i="29"/>
  <c r="BG510" i="29" s="1"/>
  <c r="BF5" i="29"/>
  <c r="BF510" i="29" s="1"/>
  <c r="BD5" i="29"/>
  <c r="BD510" i="29" s="1"/>
  <c r="BC5" i="29"/>
  <c r="BC510" i="29" s="1"/>
  <c r="BB5" i="29"/>
  <c r="BB510" i="29" s="1"/>
  <c r="BA5" i="29"/>
  <c r="AY5" i="29"/>
  <c r="AY510" i="29" s="1"/>
  <c r="AX5" i="29"/>
  <c r="AX510" i="29" s="1"/>
  <c r="AW5" i="29"/>
  <c r="AW510" i="29" s="1"/>
  <c r="AV5" i="29"/>
  <c r="AV510" i="29" s="1"/>
  <c r="AT5" i="29"/>
  <c r="AT510" i="29" s="1"/>
  <c r="AS5" i="29"/>
  <c r="AS510" i="29" s="1"/>
  <c r="AR5" i="29"/>
  <c r="AR510" i="29" s="1"/>
  <c r="AQ5" i="29"/>
  <c r="AQ14" i="29" s="1"/>
  <c r="AP5" i="29"/>
  <c r="AO5" i="29"/>
  <c r="AO510" i="29" s="1"/>
  <c r="AN5" i="29"/>
  <c r="AN510" i="29" s="1"/>
  <c r="AM5" i="29"/>
  <c r="AM510" i="29" s="1"/>
  <c r="AL5" i="29"/>
  <c r="AL510" i="29" s="1"/>
  <c r="AJ5" i="29"/>
  <c r="AJ510" i="29" s="1"/>
  <c r="AI5" i="29"/>
  <c r="AI510" i="29" s="1"/>
  <c r="AH5" i="29"/>
  <c r="AH510" i="29" s="1"/>
  <c r="AG5" i="29"/>
  <c r="AG510" i="29" s="1"/>
  <c r="AE5" i="29"/>
  <c r="AE510" i="29" s="1"/>
  <c r="AD5" i="29"/>
  <c r="AD510" i="29" s="1"/>
  <c r="AC5" i="29"/>
  <c r="AC510" i="29" s="1"/>
  <c r="AB5" i="29"/>
  <c r="AB510" i="29" s="1"/>
  <c r="AF510" i="29" s="1"/>
  <c r="Z5" i="29"/>
  <c r="Z510" i="29" s="1"/>
  <c r="Y5" i="29"/>
  <c r="Y510" i="29" s="1"/>
  <c r="X5" i="29"/>
  <c r="X510" i="29" s="1"/>
  <c r="W5" i="29"/>
  <c r="W510" i="29" s="1"/>
  <c r="U5" i="29"/>
  <c r="U510" i="29" s="1"/>
  <c r="T5" i="29"/>
  <c r="T510" i="29" s="1"/>
  <c r="S5" i="29"/>
  <c r="S510" i="29" s="1"/>
  <c r="R5" i="29"/>
  <c r="R510" i="29" s="1"/>
  <c r="V510" i="29" s="1"/>
  <c r="P5" i="29"/>
  <c r="P510" i="29" s="1"/>
  <c r="O5" i="29"/>
  <c r="O510" i="29" s="1"/>
  <c r="N5" i="29"/>
  <c r="N510" i="29" s="1"/>
  <c r="M5" i="29"/>
  <c r="K5" i="29"/>
  <c r="K510" i="29" s="1"/>
  <c r="J5" i="29"/>
  <c r="J510" i="29" s="1"/>
  <c r="I5" i="29"/>
  <c r="I510" i="29" s="1"/>
  <c r="H5" i="29"/>
  <c r="H510" i="29" s="1"/>
  <c r="L510" i="29" s="1"/>
  <c r="F5" i="29"/>
  <c r="F510" i="29" s="1"/>
  <c r="E5" i="29"/>
  <c r="E510" i="29" s="1"/>
  <c r="D5" i="29"/>
  <c r="D510" i="29" s="1"/>
  <c r="C5" i="29"/>
  <c r="C14" i="29" s="1"/>
  <c r="DD4" i="29"/>
  <c r="DD509" i="29" s="1"/>
  <c r="DB4" i="29"/>
  <c r="DB509" i="29" s="1"/>
  <c r="DA4" i="29"/>
  <c r="DA509" i="29" s="1"/>
  <c r="CZ4" i="29"/>
  <c r="CZ509" i="29" s="1"/>
  <c r="CY4" i="29"/>
  <c r="CW4" i="29"/>
  <c r="CV4" i="29"/>
  <c r="CV509" i="29" s="1"/>
  <c r="CU4" i="29"/>
  <c r="CU509" i="29" s="1"/>
  <c r="CT4" i="29"/>
  <c r="CT509" i="29" s="1"/>
  <c r="CR4" i="29"/>
  <c r="CR509" i="29" s="1"/>
  <c r="CQ4" i="29"/>
  <c r="CP4" i="29"/>
  <c r="CP509" i="29" s="1"/>
  <c r="CO4" i="29"/>
  <c r="CM4" i="29"/>
  <c r="CM509" i="29" s="1"/>
  <c r="CL4" i="29"/>
  <c r="CL509" i="29" s="1"/>
  <c r="CK4" i="29"/>
  <c r="CK509" i="29" s="1"/>
  <c r="CJ4" i="29"/>
  <c r="CJ509" i="29" s="1"/>
  <c r="CN509" i="29" s="1"/>
  <c r="CI4" i="29"/>
  <c r="CH4" i="29"/>
  <c r="CH509" i="29" s="1"/>
  <c r="CG4" i="29"/>
  <c r="CF4" i="29"/>
  <c r="CF509" i="29" s="1"/>
  <c r="CE4" i="29"/>
  <c r="CE509" i="29" s="1"/>
  <c r="CC4" i="29"/>
  <c r="CC509" i="29" s="1"/>
  <c r="CB4" i="29"/>
  <c r="CB509" i="29" s="1"/>
  <c r="CA4" i="29"/>
  <c r="BZ4" i="29"/>
  <c r="BZ509" i="29" s="1"/>
  <c r="BX4" i="29"/>
  <c r="BX509" i="29" s="1"/>
  <c r="BW4" i="29"/>
  <c r="BW509" i="29" s="1"/>
  <c r="BV4" i="29"/>
  <c r="BV509" i="29" s="1"/>
  <c r="BU4" i="29"/>
  <c r="BU509" i="29" s="1"/>
  <c r="BS4" i="29"/>
  <c r="BT4" i="29" s="1"/>
  <c r="BR4" i="29"/>
  <c r="BR509" i="29" s="1"/>
  <c r="BQ4" i="29"/>
  <c r="BP4" i="29"/>
  <c r="BP509" i="29" s="1"/>
  <c r="BN4" i="29"/>
  <c r="BN509" i="29" s="1"/>
  <c r="BM4" i="29"/>
  <c r="BM509" i="29" s="1"/>
  <c r="BL4" i="29"/>
  <c r="BL509" i="29" s="1"/>
  <c r="BK4" i="29"/>
  <c r="BJ4" i="29"/>
  <c r="BI4" i="29"/>
  <c r="BH4" i="29"/>
  <c r="BH509" i="29" s="1"/>
  <c r="BG4" i="29"/>
  <c r="BG509" i="29" s="1"/>
  <c r="BF4" i="29"/>
  <c r="BF509" i="29" s="1"/>
  <c r="BD4" i="29"/>
  <c r="BD509" i="29" s="1"/>
  <c r="BC4" i="29"/>
  <c r="BB4" i="29"/>
  <c r="BB509" i="29" s="1"/>
  <c r="BA4" i="29"/>
  <c r="AY4" i="29"/>
  <c r="AY509" i="29" s="1"/>
  <c r="AX4" i="29"/>
  <c r="AX509" i="29" s="1"/>
  <c r="AW4" i="29"/>
  <c r="AW509" i="29" s="1"/>
  <c r="AV4" i="29"/>
  <c r="AV509" i="29" s="1"/>
  <c r="AZ509" i="29" s="1"/>
  <c r="AT4" i="29"/>
  <c r="AT509" i="29" s="1"/>
  <c r="AS4" i="29"/>
  <c r="AR4" i="29"/>
  <c r="AR509" i="29" s="1"/>
  <c r="AQ4" i="29"/>
  <c r="AQ509" i="29" s="1"/>
  <c r="AO4" i="29"/>
  <c r="AO509" i="29" s="1"/>
  <c r="AN4" i="29"/>
  <c r="AN509" i="29" s="1"/>
  <c r="AM4" i="29"/>
  <c r="AL4" i="29"/>
  <c r="AL509" i="29" s="1"/>
  <c r="AK4" i="29"/>
  <c r="AJ4" i="29"/>
  <c r="AJ509" i="29" s="1"/>
  <c r="AI4" i="29"/>
  <c r="AI509" i="29" s="1"/>
  <c r="AH4" i="29"/>
  <c r="AH509" i="29" s="1"/>
  <c r="AG4" i="29"/>
  <c r="AG509" i="29" s="1"/>
  <c r="AE4" i="29"/>
  <c r="AD4" i="29"/>
  <c r="AD509" i="29" s="1"/>
  <c r="AC4" i="29"/>
  <c r="AF4" i="29" s="1"/>
  <c r="AB4" i="29"/>
  <c r="AB509" i="29" s="1"/>
  <c r="Z4" i="29"/>
  <c r="Z509" i="29" s="1"/>
  <c r="Y4" i="29"/>
  <c r="Y509" i="29" s="1"/>
  <c r="X4" i="29"/>
  <c r="X509" i="29" s="1"/>
  <c r="W4" i="29"/>
  <c r="U4" i="29"/>
  <c r="T4" i="29"/>
  <c r="T509" i="29" s="1"/>
  <c r="S4" i="29"/>
  <c r="S509" i="29" s="1"/>
  <c r="R4" i="29"/>
  <c r="R509" i="29" s="1"/>
  <c r="P4" i="29"/>
  <c r="P509" i="29" s="1"/>
  <c r="O4" i="29"/>
  <c r="N4" i="29"/>
  <c r="N509" i="29" s="1"/>
  <c r="M4" i="29"/>
  <c r="L4" i="29"/>
  <c r="K4" i="29"/>
  <c r="K509" i="29" s="1"/>
  <c r="J4" i="29"/>
  <c r="J509" i="29" s="1"/>
  <c r="I4" i="29"/>
  <c r="I509" i="29" s="1"/>
  <c r="H4" i="29"/>
  <c r="H509" i="29" s="1"/>
  <c r="F4" i="29"/>
  <c r="F509" i="29" s="1"/>
  <c r="E4" i="29"/>
  <c r="D4" i="29"/>
  <c r="D509" i="29" s="1"/>
  <c r="C4" i="29"/>
  <c r="C509" i="29" s="1"/>
  <c r="L15" i="6"/>
  <c r="K15" i="6"/>
  <c r="J15" i="6"/>
  <c r="I15" i="6"/>
  <c r="H15" i="6"/>
  <c r="G15" i="6"/>
  <c r="F15" i="6"/>
  <c r="E15" i="6"/>
  <c r="M14" i="6"/>
  <c r="M15" i="6" s="1"/>
  <c r="L14" i="6"/>
  <c r="T11" i="6"/>
  <c r="X11" i="6" s="1"/>
  <c r="S11" i="6"/>
  <c r="W11" i="6" s="1"/>
  <c r="R11" i="6"/>
  <c r="V11" i="6" s="1"/>
  <c r="P11" i="6"/>
  <c r="O11" i="6"/>
  <c r="N11" i="6"/>
  <c r="M11" i="6"/>
  <c r="Q11" i="6" s="1"/>
  <c r="U11" i="6" s="1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C8" i="3"/>
  <c r="P50" i="8"/>
  <c r="T50" i="8"/>
  <c r="K50" i="8"/>
  <c r="D50" i="8"/>
  <c r="N50" i="8"/>
  <c r="H50" i="8"/>
  <c r="AC50" i="8"/>
  <c r="M50" i="8"/>
  <c r="S50" i="8"/>
  <c r="Z50" i="8"/>
  <c r="Y50" i="8"/>
  <c r="J50" i="8"/>
  <c r="I50" i="8"/>
  <c r="C50" i="8"/>
  <c r="X50" i="8"/>
  <c r="O50" i="8"/>
  <c r="R50" i="8"/>
  <c r="W50" i="8"/>
  <c r="F50" i="8"/>
  <c r="U50" i="8"/>
  <c r="E50" i="8"/>
  <c r="V65" i="15" l="1"/>
  <c r="I7" i="16"/>
  <c r="I9" i="16" s="1"/>
  <c r="L14" i="15"/>
  <c r="L54" i="15"/>
  <c r="L60" i="15"/>
  <c r="E25" i="18"/>
  <c r="F25" i="18" s="1"/>
  <c r="H25" i="18" s="1"/>
  <c r="I25" i="18" s="1"/>
  <c r="J25" i="18" s="1"/>
  <c r="K25" i="18" s="1"/>
  <c r="M25" i="18" s="1"/>
  <c r="N25" i="18" s="1"/>
  <c r="O25" i="18" s="1"/>
  <c r="P25" i="18" s="1"/>
  <c r="R25" i="18" s="1"/>
  <c r="S25" i="18" s="1"/>
  <c r="T25" i="18" s="1"/>
  <c r="U25" i="18" s="1"/>
  <c r="W25" i="18" s="1"/>
  <c r="X25" i="18" s="1"/>
  <c r="Y25" i="18" s="1"/>
  <c r="Z25" i="18" s="1"/>
  <c r="AB23" i="15"/>
  <c r="AB25" i="15"/>
  <c r="G53" i="15"/>
  <c r="G55" i="15"/>
  <c r="G61" i="15"/>
  <c r="X17" i="16"/>
  <c r="X19" i="16" s="1"/>
  <c r="X52" i="16" s="1"/>
  <c r="X54" i="16" s="1"/>
  <c r="X13" i="14" s="1"/>
  <c r="AA61" i="15"/>
  <c r="Y62" i="15"/>
  <c r="Y12" i="14" s="1"/>
  <c r="T7" i="16"/>
  <c r="T9" i="16" s="1"/>
  <c r="T6" i="20"/>
  <c r="V6" i="20" s="1"/>
  <c r="AB5" i="15"/>
  <c r="AB13" i="15"/>
  <c r="S17" i="16"/>
  <c r="S19" i="16" s="1"/>
  <c r="S52" i="16" s="1"/>
  <c r="S54" i="16" s="1"/>
  <c r="S13" i="14" s="1"/>
  <c r="T17" i="16"/>
  <c r="T19" i="16" s="1"/>
  <c r="T52" i="16" s="1"/>
  <c r="S7" i="16"/>
  <c r="S9" i="16" s="1"/>
  <c r="O17" i="16"/>
  <c r="P13" i="16"/>
  <c r="P19" i="16" s="1"/>
  <c r="O13" i="16"/>
  <c r="AB6" i="15"/>
  <c r="P7" i="16"/>
  <c r="P9" i="16" s="1"/>
  <c r="L65" i="15"/>
  <c r="I17" i="16"/>
  <c r="L17" i="16" s="1"/>
  <c r="L6" i="20"/>
  <c r="H13" i="16"/>
  <c r="H19" i="16" s="1"/>
  <c r="L61" i="15"/>
  <c r="AB9" i="15"/>
  <c r="H7" i="16"/>
  <c r="K17" i="16"/>
  <c r="K19" i="16" s="1"/>
  <c r="K52" i="16" s="1"/>
  <c r="K54" i="16" s="1"/>
  <c r="K13" i="14" s="1"/>
  <c r="F7" i="16"/>
  <c r="F9" i="16" s="1"/>
  <c r="D17" i="16"/>
  <c r="D19" i="16" s="1"/>
  <c r="D52" i="16" s="1"/>
  <c r="D54" i="16" s="1"/>
  <c r="D13" i="14" s="1"/>
  <c r="T62" i="15"/>
  <c r="T12" i="14" s="1"/>
  <c r="Q55" i="15"/>
  <c r="L55" i="15"/>
  <c r="G56" i="15"/>
  <c r="L57" i="15"/>
  <c r="L59" i="15"/>
  <c r="V59" i="15"/>
  <c r="Q57" i="15"/>
  <c r="D62" i="15"/>
  <c r="D12" i="14" s="1"/>
  <c r="AA56" i="15"/>
  <c r="V60" i="15"/>
  <c r="AB22" i="15"/>
  <c r="Q58" i="15"/>
  <c r="O62" i="15"/>
  <c r="O12" i="14" s="1"/>
  <c r="M62" i="15"/>
  <c r="M12" i="14" s="1"/>
  <c r="J62" i="15"/>
  <c r="J12" i="14" s="1"/>
  <c r="L56" i="15"/>
  <c r="G59" i="15"/>
  <c r="G57" i="15"/>
  <c r="AB18" i="15"/>
  <c r="G60" i="15"/>
  <c r="AB16" i="16"/>
  <c r="N14" i="13"/>
  <c r="N17" i="13"/>
  <c r="N25" i="13"/>
  <c r="K14" i="13"/>
  <c r="K17" i="13"/>
  <c r="K25" i="13"/>
  <c r="L50" i="8"/>
  <c r="O17" i="13"/>
  <c r="O25" i="13"/>
  <c r="O14" i="13"/>
  <c r="C14" i="13"/>
  <c r="C17" i="13"/>
  <c r="C25" i="13"/>
  <c r="J14" i="13"/>
  <c r="J25" i="13"/>
  <c r="J17" i="13"/>
  <c r="W14" i="13"/>
  <c r="W17" i="13"/>
  <c r="W25" i="13"/>
  <c r="Z14" i="13"/>
  <c r="Z25" i="13"/>
  <c r="Z17" i="13"/>
  <c r="AA50" i="8"/>
  <c r="AB50" i="8" s="1"/>
  <c r="M14" i="13"/>
  <c r="M17" i="13"/>
  <c r="M25" i="13"/>
  <c r="D25" i="13"/>
  <c r="D14" i="13"/>
  <c r="D17" i="13"/>
  <c r="T14" i="13"/>
  <c r="T17" i="13"/>
  <c r="T25" i="13"/>
  <c r="E17" i="13"/>
  <c r="E25" i="13"/>
  <c r="E14" i="13"/>
  <c r="U25" i="13"/>
  <c r="U14" i="13"/>
  <c r="U17" i="13"/>
  <c r="V50" i="8"/>
  <c r="F25" i="13"/>
  <c r="F14" i="13"/>
  <c r="F17" i="13"/>
  <c r="G50" i="8"/>
  <c r="R14" i="13"/>
  <c r="R25" i="13"/>
  <c r="R17" i="13"/>
  <c r="S14" i="13"/>
  <c r="S25" i="13"/>
  <c r="S17" i="13"/>
  <c r="H25" i="13"/>
  <c r="H17" i="13"/>
  <c r="H14" i="13"/>
  <c r="P25" i="13"/>
  <c r="P17" i="13"/>
  <c r="P14" i="13"/>
  <c r="Q50" i="8"/>
  <c r="X25" i="13"/>
  <c r="X17" i="13"/>
  <c r="X14" i="13"/>
  <c r="I25" i="13"/>
  <c r="I17" i="13"/>
  <c r="I14" i="13"/>
  <c r="Y25" i="13"/>
  <c r="Y17" i="13"/>
  <c r="Y14" i="13"/>
  <c r="F20" i="8"/>
  <c r="R6" i="8"/>
  <c r="F6" i="8"/>
  <c r="E6" i="8"/>
  <c r="E532" i="29"/>
  <c r="S23" i="8"/>
  <c r="P6" i="8"/>
  <c r="S6" i="8"/>
  <c r="C5" i="8"/>
  <c r="BA545" i="29"/>
  <c r="BE38" i="29"/>
  <c r="AC20" i="8"/>
  <c r="M23" i="8"/>
  <c r="AC23" i="8"/>
  <c r="W20" i="8"/>
  <c r="D20" i="8"/>
  <c r="D558" i="29"/>
  <c r="CE584" i="29"/>
  <c r="BA509" i="29"/>
  <c r="BA14" i="29"/>
  <c r="BE4" i="29"/>
  <c r="CQ509" i="29"/>
  <c r="CQ14" i="29"/>
  <c r="C511" i="29"/>
  <c r="G511" i="29" s="1"/>
  <c r="G6" i="29"/>
  <c r="CO513" i="29"/>
  <c r="CS513" i="29" s="1"/>
  <c r="CS8" i="29"/>
  <c r="AS509" i="29"/>
  <c r="AS14" i="29"/>
  <c r="CA509" i="29"/>
  <c r="CA14" i="29"/>
  <c r="O31" i="9"/>
  <c r="O522" i="29"/>
  <c r="O26" i="29"/>
  <c r="AW522" i="29"/>
  <c r="AW26" i="29"/>
  <c r="DD522" i="29"/>
  <c r="AC31" i="9"/>
  <c r="X83" i="9"/>
  <c r="X524" i="29"/>
  <c r="S109" i="9"/>
  <c r="S525" i="29"/>
  <c r="P161" i="9"/>
  <c r="P527" i="29"/>
  <c r="M187" i="9"/>
  <c r="M528" i="29"/>
  <c r="Q22" i="29"/>
  <c r="Y213" i="9"/>
  <c r="Y529" i="29"/>
  <c r="F265" i="9"/>
  <c r="F531" i="29"/>
  <c r="K535" i="29"/>
  <c r="K38" i="29"/>
  <c r="BK536" i="29"/>
  <c r="BO536" i="29" s="1"/>
  <c r="BO29" i="29"/>
  <c r="M538" i="29"/>
  <c r="Q538" i="29" s="1"/>
  <c r="Q31" i="29"/>
  <c r="CY540" i="29"/>
  <c r="DC540" i="29" s="1"/>
  <c r="DC33" i="29"/>
  <c r="BU543" i="29"/>
  <c r="BY543" i="29" s="1"/>
  <c r="BY36" i="29"/>
  <c r="E34" i="9"/>
  <c r="E548" i="29"/>
  <c r="E50" i="29"/>
  <c r="CL548" i="29"/>
  <c r="CL50" i="29"/>
  <c r="Z60" i="9"/>
  <c r="Z62" i="9" s="1"/>
  <c r="Z549" i="29"/>
  <c r="T86" i="9"/>
  <c r="T550" i="29"/>
  <c r="CT552" i="29"/>
  <c r="CX552" i="29" s="1"/>
  <c r="CX44" i="29"/>
  <c r="O190" i="9"/>
  <c r="O192" i="9" s="1"/>
  <c r="O554" i="29"/>
  <c r="U216" i="9"/>
  <c r="U218" i="9" s="1"/>
  <c r="U555" i="29"/>
  <c r="T242" i="9"/>
  <c r="T244" i="9" s="1"/>
  <c r="T556" i="29"/>
  <c r="I20" i="8"/>
  <c r="AV50" i="29"/>
  <c r="CV50" i="29"/>
  <c r="CV558" i="29" s="1"/>
  <c r="CV561" i="29"/>
  <c r="CV62" i="29"/>
  <c r="AG564" i="29"/>
  <c r="AK564" i="29" s="1"/>
  <c r="AK55" i="29"/>
  <c r="AG568" i="29"/>
  <c r="AK568" i="29" s="1"/>
  <c r="AK59" i="29"/>
  <c r="P62" i="29"/>
  <c r="AV571" i="29"/>
  <c r="CB62" i="29"/>
  <c r="CR62" i="29"/>
  <c r="CR571" i="29" s="1"/>
  <c r="BU574" i="29"/>
  <c r="BY574" i="29" s="1"/>
  <c r="BU74" i="29"/>
  <c r="BY64" i="29"/>
  <c r="AG587" i="29"/>
  <c r="AG86" i="29"/>
  <c r="AK76" i="29"/>
  <c r="BK588" i="29"/>
  <c r="BO77" i="29"/>
  <c r="H303" i="9"/>
  <c r="H606" i="29"/>
  <c r="CY613" i="29"/>
  <c r="CY110" i="29"/>
  <c r="DC100" i="29"/>
  <c r="AO615" i="29"/>
  <c r="AP102" i="29"/>
  <c r="BP616" i="29"/>
  <c r="BT616" i="29" s="1"/>
  <c r="BT103" i="29"/>
  <c r="BF622" i="29"/>
  <c r="BJ622" i="29" s="1"/>
  <c r="BJ109" i="29"/>
  <c r="AJ634" i="29"/>
  <c r="AK120" i="29"/>
  <c r="CH652" i="29"/>
  <c r="CH146" i="29"/>
  <c r="N254" i="9"/>
  <c r="N660" i="29"/>
  <c r="Q144" i="29"/>
  <c r="AX661" i="29"/>
  <c r="AZ145" i="29"/>
  <c r="K13" i="8"/>
  <c r="U509" i="29"/>
  <c r="U14" i="29"/>
  <c r="CY513" i="29"/>
  <c r="DC513" i="29" s="1"/>
  <c r="DC8" i="29"/>
  <c r="M518" i="29"/>
  <c r="Q518" i="29" s="1"/>
  <c r="Q13" i="29"/>
  <c r="V13" i="29"/>
  <c r="H31" i="9"/>
  <c r="H522" i="29"/>
  <c r="T57" i="9"/>
  <c r="T523" i="29"/>
  <c r="H524" i="29"/>
  <c r="H83" i="9"/>
  <c r="T109" i="9"/>
  <c r="T525" i="29"/>
  <c r="F135" i="9"/>
  <c r="F526" i="29"/>
  <c r="Z161" i="9"/>
  <c r="Z527" i="29"/>
  <c r="CO527" i="29"/>
  <c r="CS527" i="29" s="1"/>
  <c r="CS21" i="29"/>
  <c r="CX21" i="29"/>
  <c r="R213" i="9"/>
  <c r="R529" i="29"/>
  <c r="D239" i="9"/>
  <c r="D530" i="29"/>
  <c r="X265" i="9"/>
  <c r="X531" i="29"/>
  <c r="C535" i="29"/>
  <c r="G535" i="29" s="1"/>
  <c r="C38" i="29"/>
  <c r="G28" i="29"/>
  <c r="L28" i="29"/>
  <c r="CO537" i="29"/>
  <c r="CS537" i="29" s="1"/>
  <c r="CS30" i="29"/>
  <c r="AQ539" i="29"/>
  <c r="AU539" i="29" s="1"/>
  <c r="AU32" i="29"/>
  <c r="AZ32" i="29"/>
  <c r="C542" i="29"/>
  <c r="G542" i="29" s="1"/>
  <c r="G35" i="29"/>
  <c r="L35" i="29"/>
  <c r="P38" i="29"/>
  <c r="AL38" i="29"/>
  <c r="BH38" i="29"/>
  <c r="BH545" i="29" s="1"/>
  <c r="CB38" i="29"/>
  <c r="BF548" i="29"/>
  <c r="BF50" i="29"/>
  <c r="P112" i="9"/>
  <c r="P114" i="9" s="1"/>
  <c r="P551" i="29"/>
  <c r="M138" i="9"/>
  <c r="M552" i="29"/>
  <c r="Q44" i="29"/>
  <c r="P190" i="9"/>
  <c r="P192" i="9" s="1"/>
  <c r="P554" i="29"/>
  <c r="M216" i="9"/>
  <c r="M555" i="29"/>
  <c r="Q47" i="29"/>
  <c r="C242" i="9"/>
  <c r="C556" i="29"/>
  <c r="G48" i="29"/>
  <c r="AC242" i="9"/>
  <c r="AC244" i="9" s="1"/>
  <c r="DD556" i="29"/>
  <c r="X50" i="29"/>
  <c r="W561" i="29"/>
  <c r="AA561" i="29" s="1"/>
  <c r="W62" i="29"/>
  <c r="AA52" i="29"/>
  <c r="CF561" i="29"/>
  <c r="CF62" i="29"/>
  <c r="CI62" i="29" s="1"/>
  <c r="CY564" i="29"/>
  <c r="DC564" i="29" s="1"/>
  <c r="DC55" i="29"/>
  <c r="BP565" i="29"/>
  <c r="BT565" i="29" s="1"/>
  <c r="BT56" i="29"/>
  <c r="BY56" i="29"/>
  <c r="H567" i="29"/>
  <c r="L567" i="29" s="1"/>
  <c r="L58" i="29"/>
  <c r="Q58" i="29"/>
  <c r="CJ567" i="29"/>
  <c r="CN567" i="29" s="1"/>
  <c r="CN58" i="29"/>
  <c r="CS58" i="29"/>
  <c r="R570" i="29"/>
  <c r="V570" i="29" s="1"/>
  <c r="V61" i="29"/>
  <c r="AA61" i="29"/>
  <c r="CT570" i="29"/>
  <c r="CX570" i="29" s="1"/>
  <c r="CX61" i="29"/>
  <c r="DC61" i="29"/>
  <c r="AG62" i="29"/>
  <c r="CC62" i="29"/>
  <c r="BM574" i="29"/>
  <c r="BM74" i="29"/>
  <c r="CU576" i="29"/>
  <c r="CX66" i="29"/>
  <c r="W141" i="9"/>
  <c r="W578" i="29"/>
  <c r="AA68" i="29"/>
  <c r="BK579" i="29"/>
  <c r="BO579" i="29" s="1"/>
  <c r="BO69" i="29"/>
  <c r="CK581" i="29"/>
  <c r="CN71" i="29"/>
  <c r="AH587" i="29"/>
  <c r="AH86" i="29"/>
  <c r="AH597" i="29" s="1"/>
  <c r="I68" i="9"/>
  <c r="I588" i="29"/>
  <c r="M94" i="9"/>
  <c r="M589" i="29"/>
  <c r="Q78" i="29"/>
  <c r="AC120" i="9"/>
  <c r="DD590" i="29"/>
  <c r="W592" i="29"/>
  <c r="W172" i="9"/>
  <c r="AA81" i="29"/>
  <c r="AF81" i="29"/>
  <c r="U224" i="9"/>
  <c r="U594" i="29"/>
  <c r="I276" i="9"/>
  <c r="I596" i="29"/>
  <c r="E291" i="9"/>
  <c r="E600" i="29"/>
  <c r="E98" i="29"/>
  <c r="CG600" i="29"/>
  <c r="CG98" i="29"/>
  <c r="CG610" i="29" s="1"/>
  <c r="P295" i="9"/>
  <c r="P602" i="29"/>
  <c r="P98" i="29"/>
  <c r="CR602" i="29"/>
  <c r="CR98" i="29"/>
  <c r="R301" i="9"/>
  <c r="R605" i="29"/>
  <c r="DC93" i="29"/>
  <c r="S307" i="9"/>
  <c r="S608" i="29"/>
  <c r="AK96" i="29"/>
  <c r="K309" i="9"/>
  <c r="K609" i="29"/>
  <c r="L97" i="29"/>
  <c r="AC613" i="29"/>
  <c r="AC110" i="29"/>
  <c r="AC623" i="29" s="1"/>
  <c r="AF100" i="29"/>
  <c r="AQ615" i="29"/>
  <c r="AU615" i="29" s="1"/>
  <c r="AU102" i="29"/>
  <c r="AB617" i="29"/>
  <c r="AF617" i="29" s="1"/>
  <c r="AF104" i="29"/>
  <c r="BA620" i="29"/>
  <c r="BE620" i="29" s="1"/>
  <c r="BE107" i="29"/>
  <c r="CM627" i="29"/>
  <c r="CN113" i="29"/>
  <c r="N150" i="9"/>
  <c r="N656" i="29"/>
  <c r="Q140" i="29"/>
  <c r="X228" i="9"/>
  <c r="X659" i="29"/>
  <c r="AA143" i="29"/>
  <c r="CJ670" i="29"/>
  <c r="CN670" i="29" s="1"/>
  <c r="CN153" i="29"/>
  <c r="M509" i="29"/>
  <c r="M14" i="29"/>
  <c r="Q4" i="29"/>
  <c r="V4" i="29"/>
  <c r="AA5" i="29"/>
  <c r="BY5" i="29"/>
  <c r="BA513" i="29"/>
  <c r="BE513" i="29" s="1"/>
  <c r="BE8" i="29"/>
  <c r="BJ8" i="29"/>
  <c r="BO9" i="29"/>
  <c r="C515" i="29"/>
  <c r="G515" i="29" s="1"/>
  <c r="G10" i="29"/>
  <c r="L10" i="29"/>
  <c r="BY12" i="29"/>
  <c r="DC13" i="29"/>
  <c r="K14" i="29"/>
  <c r="BB14" i="29"/>
  <c r="BM14" i="29"/>
  <c r="BW14" i="29"/>
  <c r="CH14" i="29"/>
  <c r="BK523" i="29"/>
  <c r="BO523" i="29" s="1"/>
  <c r="BO17" i="29"/>
  <c r="BT17" i="29"/>
  <c r="R83" i="9"/>
  <c r="R524" i="29"/>
  <c r="CO524" i="29"/>
  <c r="CS524" i="29" s="1"/>
  <c r="CS18" i="29"/>
  <c r="CX18" i="29"/>
  <c r="W135" i="9"/>
  <c r="W526" i="29"/>
  <c r="AA526" i="29" s="1"/>
  <c r="AA20" i="29"/>
  <c r="AF20" i="29"/>
  <c r="F187" i="9"/>
  <c r="F528" i="29"/>
  <c r="AF22" i="29"/>
  <c r="CD22" i="29"/>
  <c r="AC187" i="9"/>
  <c r="DD528" i="29"/>
  <c r="N26" i="29"/>
  <c r="AT26" i="29"/>
  <c r="AT532" i="29" s="1"/>
  <c r="BZ26" i="29"/>
  <c r="AF29" i="29"/>
  <c r="AU33" i="29"/>
  <c r="CS33" i="29"/>
  <c r="AP34" i="29"/>
  <c r="CN34" i="29"/>
  <c r="AP36" i="29"/>
  <c r="CI37" i="29"/>
  <c r="P34" i="9"/>
  <c r="P548" i="29"/>
  <c r="CE548" i="29"/>
  <c r="CE50" i="29"/>
  <c r="CI40" i="29"/>
  <c r="T60" i="9"/>
  <c r="T62" i="9" s="1"/>
  <c r="T549" i="29"/>
  <c r="F86" i="9"/>
  <c r="F88" i="9" s="1"/>
  <c r="F550" i="29"/>
  <c r="Z112" i="9"/>
  <c r="Z114" i="9" s="1"/>
  <c r="Z551" i="29"/>
  <c r="CO551" i="29"/>
  <c r="CS551" i="29" s="1"/>
  <c r="CS43" i="29"/>
  <c r="CX43" i="29"/>
  <c r="DC45" i="29"/>
  <c r="F216" i="9"/>
  <c r="F218" i="9" s="1"/>
  <c r="F555" i="29"/>
  <c r="M242" i="9"/>
  <c r="M556" i="29"/>
  <c r="Q48" i="29"/>
  <c r="CD48" i="29"/>
  <c r="CO561" i="29"/>
  <c r="CS561" i="29" s="1"/>
  <c r="CO62" i="29"/>
  <c r="CS52" i="29"/>
  <c r="CX52" i="29"/>
  <c r="BF562" i="29"/>
  <c r="BJ562" i="29" s="1"/>
  <c r="BJ53" i="29"/>
  <c r="BO53" i="29"/>
  <c r="BU563" i="29"/>
  <c r="BY563" i="29" s="1"/>
  <c r="BY54" i="29"/>
  <c r="CD54" i="29"/>
  <c r="N37" i="9"/>
  <c r="N574" i="29"/>
  <c r="N74" i="29"/>
  <c r="CP574" i="29"/>
  <c r="CP74" i="29"/>
  <c r="W63" i="9"/>
  <c r="W575" i="29"/>
  <c r="AA65" i="29"/>
  <c r="AW577" i="29"/>
  <c r="AZ67" i="29"/>
  <c r="AG578" i="29"/>
  <c r="AK578" i="29" s="1"/>
  <c r="AK68" i="29"/>
  <c r="BG580" i="29"/>
  <c r="BJ70" i="29"/>
  <c r="BQ583" i="29"/>
  <c r="BT73" i="29"/>
  <c r="CC587" i="29"/>
  <c r="CC86" i="29"/>
  <c r="BQ589" i="29"/>
  <c r="BT78" i="29"/>
  <c r="CI78" i="29"/>
  <c r="O172" i="9"/>
  <c r="O592" i="29"/>
  <c r="CJ592" i="29"/>
  <c r="CN592" i="29" s="1"/>
  <c r="CN81" i="29"/>
  <c r="CS81" i="29"/>
  <c r="D224" i="9"/>
  <c r="D594" i="29"/>
  <c r="Z250" i="9"/>
  <c r="Z595" i="29"/>
  <c r="BH600" i="29"/>
  <c r="BH98" i="29"/>
  <c r="BH610" i="29" s="1"/>
  <c r="CC606" i="29"/>
  <c r="CD94" i="29"/>
  <c r="CQ613" i="29"/>
  <c r="CQ110" i="29"/>
  <c r="CC615" i="29"/>
  <c r="CD102" i="29"/>
  <c r="BF617" i="29"/>
  <c r="BJ617" i="29" s="1"/>
  <c r="BJ104" i="29"/>
  <c r="W278" i="9"/>
  <c r="W622" i="29"/>
  <c r="AA109" i="29"/>
  <c r="AF109" i="29"/>
  <c r="CW626" i="29"/>
  <c r="CW122" i="29"/>
  <c r="CX112" i="29"/>
  <c r="N302" i="9"/>
  <c r="N631" i="29"/>
  <c r="I641" i="29"/>
  <c r="I134" i="29"/>
  <c r="Z641" i="29"/>
  <c r="AA126" i="29"/>
  <c r="N46" i="9"/>
  <c r="N652" i="29"/>
  <c r="N146" i="29"/>
  <c r="Q136" i="29"/>
  <c r="AO652" i="29"/>
  <c r="AO146" i="29"/>
  <c r="X124" i="9"/>
  <c r="X655" i="29"/>
  <c r="AA139" i="29"/>
  <c r="CT667" i="29"/>
  <c r="CX667" i="29" s="1"/>
  <c r="CX150" i="29"/>
  <c r="CK673" i="29"/>
  <c r="CN156" i="29"/>
  <c r="BU511" i="29"/>
  <c r="BY511" i="29" s="1"/>
  <c r="BY6" i="29"/>
  <c r="CD6" i="29"/>
  <c r="L8" i="29"/>
  <c r="AP9" i="29"/>
  <c r="CS10" i="29"/>
  <c r="W516" i="29"/>
  <c r="AA516" i="29" s="1"/>
  <c r="AA11" i="29"/>
  <c r="AF11" i="29"/>
  <c r="X14" i="29"/>
  <c r="AR14" i="29"/>
  <c r="BN14" i="29"/>
  <c r="BN519" i="29" s="1"/>
  <c r="BX14" i="29"/>
  <c r="CJ14" i="29"/>
  <c r="CT14" i="29"/>
  <c r="DD14" i="29"/>
  <c r="AZ16" i="29"/>
  <c r="CX16" i="29"/>
  <c r="AU17" i="29"/>
  <c r="AQ524" i="29"/>
  <c r="AU524" i="29" s="1"/>
  <c r="AU18" i="29"/>
  <c r="P135" i="9"/>
  <c r="P526" i="29"/>
  <c r="T161" i="9"/>
  <c r="T527" i="29"/>
  <c r="H187" i="9"/>
  <c r="H528" i="29"/>
  <c r="T213" i="9"/>
  <c r="T529" i="29"/>
  <c r="F239" i="9"/>
  <c r="F530" i="29"/>
  <c r="BU530" i="29"/>
  <c r="BY530" i="29" s="1"/>
  <c r="BY24" i="29"/>
  <c r="CD24" i="29"/>
  <c r="R265" i="9"/>
  <c r="R531" i="29"/>
  <c r="CX25" i="29"/>
  <c r="AV26" i="29"/>
  <c r="BQ26" i="29"/>
  <c r="CW26" i="29"/>
  <c r="CW532" i="29" s="1"/>
  <c r="BO31" i="29"/>
  <c r="C539" i="29"/>
  <c r="G539" i="29" s="1"/>
  <c r="G32" i="29"/>
  <c r="L32" i="29"/>
  <c r="BJ32" i="29"/>
  <c r="BY34" i="29"/>
  <c r="DC35" i="29"/>
  <c r="R34" i="9"/>
  <c r="R548" i="29"/>
  <c r="R50" i="29"/>
  <c r="CO548" i="29"/>
  <c r="CS548" i="29" s="1"/>
  <c r="CO50" i="29"/>
  <c r="CS40" i="29"/>
  <c r="W86" i="9"/>
  <c r="W550" i="29"/>
  <c r="AA42" i="29"/>
  <c r="AF42" i="29"/>
  <c r="CY551" i="29"/>
  <c r="DC551" i="29" s="1"/>
  <c r="DC43" i="29"/>
  <c r="N164" i="9"/>
  <c r="N166" i="9" s="1"/>
  <c r="N553" i="29"/>
  <c r="BU553" i="29"/>
  <c r="BY553" i="29" s="1"/>
  <c r="BY45" i="29"/>
  <c r="CD45" i="29"/>
  <c r="BP555" i="29"/>
  <c r="BT555" i="29" s="1"/>
  <c r="BT47" i="29"/>
  <c r="BY47" i="29"/>
  <c r="X556" i="29"/>
  <c r="X242" i="9"/>
  <c r="X244" i="9" s="1"/>
  <c r="AF48" i="29"/>
  <c r="CE556" i="29"/>
  <c r="CI556" i="29" s="1"/>
  <c r="CI48" i="29"/>
  <c r="CN48" i="29"/>
  <c r="AV557" i="29"/>
  <c r="AZ557" i="29" s="1"/>
  <c r="AZ49" i="29"/>
  <c r="BE49" i="29"/>
  <c r="BH561" i="29"/>
  <c r="BH62" i="29"/>
  <c r="CP561" i="29"/>
  <c r="CP62" i="29"/>
  <c r="CO562" i="29"/>
  <c r="CS562" i="29" s="1"/>
  <c r="CS53" i="29"/>
  <c r="BK568" i="29"/>
  <c r="BO568" i="29" s="1"/>
  <c r="BO59" i="29"/>
  <c r="W37" i="9"/>
  <c r="W574" i="29"/>
  <c r="W74" i="29"/>
  <c r="AA64" i="29"/>
  <c r="CY574" i="29"/>
  <c r="CY74" i="29"/>
  <c r="DC64" i="29"/>
  <c r="AB576" i="29"/>
  <c r="AF576" i="29" s="1"/>
  <c r="AF66" i="29"/>
  <c r="AK66" i="29"/>
  <c r="CN66" i="29"/>
  <c r="AL579" i="29"/>
  <c r="AP579" i="29" s="1"/>
  <c r="AP69" i="29"/>
  <c r="R219" i="9"/>
  <c r="R581" i="29"/>
  <c r="V71" i="29"/>
  <c r="AV582" i="29"/>
  <c r="AZ582" i="29" s="1"/>
  <c r="AZ72" i="29"/>
  <c r="BE72" i="29"/>
  <c r="R42" i="9"/>
  <c r="R587" i="29"/>
  <c r="R86" i="29"/>
  <c r="V76" i="29"/>
  <c r="AV588" i="29"/>
  <c r="AZ588" i="29" s="1"/>
  <c r="AZ77" i="29"/>
  <c r="AV86" i="29"/>
  <c r="O94" i="9"/>
  <c r="O589" i="29"/>
  <c r="S120" i="9"/>
  <c r="S590" i="29"/>
  <c r="V79" i="29"/>
  <c r="AK79" i="29"/>
  <c r="P172" i="9"/>
  <c r="P592" i="29"/>
  <c r="E224" i="9"/>
  <c r="E594" i="29"/>
  <c r="I250" i="9"/>
  <c r="I595" i="29"/>
  <c r="L84" i="29"/>
  <c r="AM596" i="29"/>
  <c r="AP85" i="29"/>
  <c r="AQ600" i="29"/>
  <c r="AQ98" i="29"/>
  <c r="AQ610" i="29" s="1"/>
  <c r="CB602" i="29"/>
  <c r="CB98" i="29"/>
  <c r="S299" i="9"/>
  <c r="S604" i="29"/>
  <c r="O278" i="9"/>
  <c r="O622" i="29"/>
  <c r="C308" i="9"/>
  <c r="C253" i="9" s="1"/>
  <c r="C634" i="29"/>
  <c r="DB640" i="29"/>
  <c r="DC125" i="29"/>
  <c r="O661" i="29"/>
  <c r="O280" i="9"/>
  <c r="G4" i="29"/>
  <c r="O509" i="29"/>
  <c r="O14" i="29"/>
  <c r="AK5" i="29"/>
  <c r="AF6" i="29"/>
  <c r="CE511" i="29"/>
  <c r="CI511" i="29" s="1"/>
  <c r="CI6" i="29"/>
  <c r="CN6" i="29"/>
  <c r="AZ7" i="29"/>
  <c r="CX7" i="29"/>
  <c r="M513" i="29"/>
  <c r="Q513" i="29" s="1"/>
  <c r="Q8" i="29"/>
  <c r="V8" i="29"/>
  <c r="AU8" i="29"/>
  <c r="AA9" i="29"/>
  <c r="AQ514" i="29"/>
  <c r="AU514" i="29" s="1"/>
  <c r="AU9" i="29"/>
  <c r="AZ9" i="29"/>
  <c r="BY9" i="29"/>
  <c r="V10" i="29"/>
  <c r="BT10" i="29"/>
  <c r="AG516" i="29"/>
  <c r="AK516" i="29" s="1"/>
  <c r="AK11" i="29"/>
  <c r="AP11" i="29"/>
  <c r="CN11" i="29"/>
  <c r="AK12" i="29"/>
  <c r="BA517" i="29"/>
  <c r="BE517" i="29" s="1"/>
  <c r="BE12" i="29"/>
  <c r="BJ12" i="29"/>
  <c r="CI12" i="29"/>
  <c r="BO13" i="29"/>
  <c r="CE518" i="29"/>
  <c r="CI518" i="29" s="1"/>
  <c r="CI13" i="29"/>
  <c r="CN13" i="29"/>
  <c r="N14" i="29"/>
  <c r="Y14" i="29"/>
  <c r="AI14" i="29"/>
  <c r="AT14" i="29"/>
  <c r="AT519" i="29" s="1"/>
  <c r="BZ14" i="29"/>
  <c r="CK14" i="29"/>
  <c r="CU14" i="29"/>
  <c r="CU519" i="29" s="1"/>
  <c r="AF522" i="29"/>
  <c r="CA522" i="29"/>
  <c r="CA26" i="29"/>
  <c r="CI16" i="29"/>
  <c r="CQ522" i="29"/>
  <c r="CQ26" i="29"/>
  <c r="CY522" i="29"/>
  <c r="CY26" i="29"/>
  <c r="DC16" i="29"/>
  <c r="F57" i="9"/>
  <c r="F523" i="29"/>
  <c r="N57" i="9"/>
  <c r="N523" i="29"/>
  <c r="W57" i="9"/>
  <c r="W523" i="29"/>
  <c r="AA17" i="29"/>
  <c r="AF17" i="29"/>
  <c r="CD17" i="29"/>
  <c r="AC57" i="9"/>
  <c r="DD523" i="29"/>
  <c r="K83" i="9"/>
  <c r="K524" i="29"/>
  <c r="T83" i="9"/>
  <c r="T524" i="29"/>
  <c r="BA524" i="29"/>
  <c r="BE524" i="29" s="1"/>
  <c r="BE18" i="29"/>
  <c r="BJ18" i="29"/>
  <c r="F109" i="9"/>
  <c r="F525" i="29"/>
  <c r="BE19" i="29"/>
  <c r="BU525" i="29"/>
  <c r="BY525" i="29" s="1"/>
  <c r="BY19" i="29"/>
  <c r="CD19" i="29"/>
  <c r="DC19" i="29"/>
  <c r="I135" i="9"/>
  <c r="I526" i="29"/>
  <c r="Y135" i="9"/>
  <c r="Y526" i="29"/>
  <c r="D161" i="9"/>
  <c r="D527" i="29"/>
  <c r="U161" i="9"/>
  <c r="U527" i="29"/>
  <c r="BK527" i="29"/>
  <c r="BO527" i="29" s="1"/>
  <c r="BO21" i="29"/>
  <c r="BT21" i="29"/>
  <c r="R187" i="9"/>
  <c r="R528" i="29"/>
  <c r="Z187" i="9"/>
  <c r="Z528" i="29"/>
  <c r="AP22" i="29"/>
  <c r="CO528" i="29"/>
  <c r="CS528" i="29" s="1"/>
  <c r="CS22" i="29"/>
  <c r="CX22" i="29"/>
  <c r="D213" i="9"/>
  <c r="D529" i="29"/>
  <c r="CS23" i="29"/>
  <c r="G24" i="29"/>
  <c r="O239" i="9"/>
  <c r="O530" i="29"/>
  <c r="W239" i="9"/>
  <c r="W530" i="29"/>
  <c r="AA24" i="29"/>
  <c r="AF24" i="29"/>
  <c r="BE24" i="29"/>
  <c r="AC239" i="9"/>
  <c r="DD530" i="29"/>
  <c r="J265" i="9"/>
  <c r="J531" i="29"/>
  <c r="AZ25" i="29"/>
  <c r="CY531" i="29"/>
  <c r="DC531" i="29" s="1"/>
  <c r="DC25" i="29"/>
  <c r="AB26" i="29"/>
  <c r="AL26" i="29"/>
  <c r="AX26" i="29"/>
  <c r="BH26" i="29"/>
  <c r="BR26" i="29"/>
  <c r="AW535" i="29"/>
  <c r="AW38" i="29"/>
  <c r="BE28" i="29"/>
  <c r="BM535" i="29"/>
  <c r="BM38" i="29"/>
  <c r="BU535" i="29"/>
  <c r="BU38" i="29"/>
  <c r="BY28" i="29"/>
  <c r="CD28" i="29"/>
  <c r="CM535" i="29"/>
  <c r="CM38" i="29"/>
  <c r="CU535" i="29"/>
  <c r="CU38" i="29"/>
  <c r="DC28" i="29"/>
  <c r="Q29" i="29"/>
  <c r="L30" i="29"/>
  <c r="BK537" i="29"/>
  <c r="BO537" i="29" s="1"/>
  <c r="BO30" i="29"/>
  <c r="BT30" i="29"/>
  <c r="AP31" i="29"/>
  <c r="CO538" i="29"/>
  <c r="CS538" i="29" s="1"/>
  <c r="CS31" i="29"/>
  <c r="CX31" i="29"/>
  <c r="CS32" i="29"/>
  <c r="G33" i="29"/>
  <c r="W540" i="29"/>
  <c r="AA540" i="29" s="1"/>
  <c r="AA33" i="29"/>
  <c r="AF33" i="29"/>
  <c r="BE33" i="29"/>
  <c r="AZ34" i="29"/>
  <c r="CY541" i="29"/>
  <c r="DC541" i="29" s="1"/>
  <c r="DC34" i="29"/>
  <c r="AF35" i="29"/>
  <c r="CD35" i="29"/>
  <c r="AA36" i="29"/>
  <c r="AU37" i="29"/>
  <c r="BK544" i="29"/>
  <c r="BO544" i="29" s="1"/>
  <c r="BO37" i="29"/>
  <c r="BT37" i="29"/>
  <c r="CS37" i="29"/>
  <c r="J38" i="29"/>
  <c r="U38" i="29"/>
  <c r="U545" i="29" s="1"/>
  <c r="AE38" i="29"/>
  <c r="AE545" i="29" s="1"/>
  <c r="BK38" i="29"/>
  <c r="BV38" i="29"/>
  <c r="CG38" i="29"/>
  <c r="CQ38" i="29"/>
  <c r="CQ545" i="29" s="1"/>
  <c r="DB38" i="29"/>
  <c r="DB545" i="29" s="1"/>
  <c r="J34" i="9"/>
  <c r="J548" i="29"/>
  <c r="J50" i="29"/>
  <c r="S34" i="9"/>
  <c r="S548" i="29"/>
  <c r="S50" i="29"/>
  <c r="AI548" i="29"/>
  <c r="AI50" i="29"/>
  <c r="AQ548" i="29"/>
  <c r="AQ50" i="29"/>
  <c r="AU40" i="29"/>
  <c r="AZ40" i="29"/>
  <c r="BI548" i="29"/>
  <c r="BI50" i="29"/>
  <c r="BQ548" i="29"/>
  <c r="BQ50" i="29"/>
  <c r="CG548" i="29"/>
  <c r="CG50" i="29"/>
  <c r="CG558" i="29" s="1"/>
  <c r="N60" i="9"/>
  <c r="N62" i="9" s="1"/>
  <c r="N549" i="29"/>
  <c r="BT41" i="29"/>
  <c r="H86" i="9"/>
  <c r="H550" i="29"/>
  <c r="P550" i="29"/>
  <c r="P86" i="9"/>
  <c r="P88" i="9" s="1"/>
  <c r="X86" i="9"/>
  <c r="X88" i="9" s="1"/>
  <c r="X550" i="29"/>
  <c r="AG550" i="29"/>
  <c r="AK550" i="29" s="1"/>
  <c r="AK42" i="29"/>
  <c r="AP42" i="29"/>
  <c r="CN42" i="29"/>
  <c r="T112" i="9"/>
  <c r="T114" i="9" s="1"/>
  <c r="T551" i="29"/>
  <c r="AK43" i="29"/>
  <c r="BA551" i="29"/>
  <c r="BE551" i="29" s="1"/>
  <c r="BE43" i="29"/>
  <c r="BJ43" i="29"/>
  <c r="CI43" i="29"/>
  <c r="H552" i="29"/>
  <c r="H138" i="9"/>
  <c r="P138" i="9"/>
  <c r="P140" i="9" s="1"/>
  <c r="P142" i="9" s="1"/>
  <c r="P552" i="29"/>
  <c r="CO552" i="29"/>
  <c r="CS552" i="29" s="1"/>
  <c r="CS44" i="29"/>
  <c r="CE553" i="29"/>
  <c r="CI553" i="29" s="1"/>
  <c r="CI45" i="29"/>
  <c r="BJ46" i="29"/>
  <c r="CS46" i="29"/>
  <c r="CY555" i="29"/>
  <c r="DC555" i="29" s="1"/>
  <c r="DC47" i="29"/>
  <c r="CO556" i="29"/>
  <c r="CS556" i="29" s="1"/>
  <c r="CS48" i="29"/>
  <c r="CE557" i="29"/>
  <c r="CI557" i="29" s="1"/>
  <c r="CI49" i="29"/>
  <c r="P50" i="29"/>
  <c r="AD50" i="29"/>
  <c r="AO50" i="29"/>
  <c r="BC50" i="29"/>
  <c r="BC558" i="29" s="1"/>
  <c r="BP50" i="29"/>
  <c r="CB50" i="29"/>
  <c r="CB558" i="29" s="1"/>
  <c r="CP50" i="29"/>
  <c r="DA50" i="29"/>
  <c r="AJ561" i="29"/>
  <c r="AJ62" i="29"/>
  <c r="AR561" i="29"/>
  <c r="AR62" i="29"/>
  <c r="AZ52" i="29"/>
  <c r="BI561" i="29"/>
  <c r="BJ561" i="29" s="1"/>
  <c r="BI62" i="29"/>
  <c r="BR561" i="29"/>
  <c r="BR62" i="29"/>
  <c r="CA561" i="29"/>
  <c r="CA62" i="29"/>
  <c r="CI52" i="29"/>
  <c r="CQ561" i="29"/>
  <c r="CQ62" i="29"/>
  <c r="AP53" i="29"/>
  <c r="BY53" i="29"/>
  <c r="AF54" i="29"/>
  <c r="BO54" i="29"/>
  <c r="CX54" i="29"/>
  <c r="L55" i="29"/>
  <c r="AL564" i="29"/>
  <c r="AP564" i="29" s="1"/>
  <c r="AP55" i="29"/>
  <c r="AU55" i="29"/>
  <c r="BK564" i="29"/>
  <c r="BO564" i="29" s="1"/>
  <c r="BO55" i="29"/>
  <c r="BT55" i="29"/>
  <c r="BA565" i="29"/>
  <c r="BE565" i="29" s="1"/>
  <c r="BE56" i="29"/>
  <c r="BJ56" i="29"/>
  <c r="AB566" i="29"/>
  <c r="AF566" i="29" s="1"/>
  <c r="AF57" i="29"/>
  <c r="AK57" i="29"/>
  <c r="BU567" i="29"/>
  <c r="BY567" i="29" s="1"/>
  <c r="BY58" i="29"/>
  <c r="CD58" i="29"/>
  <c r="AL568" i="29"/>
  <c r="AP568" i="29" s="1"/>
  <c r="AP59" i="29"/>
  <c r="AU59" i="29"/>
  <c r="BU568" i="29"/>
  <c r="BY568" i="29" s="1"/>
  <c r="BY59" i="29"/>
  <c r="AL569" i="29"/>
  <c r="AP569" i="29" s="1"/>
  <c r="AP60" i="29"/>
  <c r="AU60" i="29"/>
  <c r="C570" i="29"/>
  <c r="G570" i="29" s="1"/>
  <c r="G61" i="29"/>
  <c r="L61" i="29"/>
  <c r="CE570" i="29"/>
  <c r="CI570" i="29" s="1"/>
  <c r="CI61" i="29"/>
  <c r="CN61" i="29"/>
  <c r="H62" i="29"/>
  <c r="X62" i="29"/>
  <c r="X571" i="29" s="1"/>
  <c r="AN62" i="29"/>
  <c r="BD62" i="29"/>
  <c r="CJ62" i="29"/>
  <c r="CZ62" i="29"/>
  <c r="P37" i="9"/>
  <c r="P574" i="29"/>
  <c r="P74" i="29"/>
  <c r="X37" i="9"/>
  <c r="X574" i="29"/>
  <c r="X74" i="29"/>
  <c r="AG574" i="29"/>
  <c r="AK574" i="29" s="1"/>
  <c r="AG74" i="29"/>
  <c r="AK64" i="29"/>
  <c r="BZ574" i="29"/>
  <c r="BZ74" i="29"/>
  <c r="CD64" i="29"/>
  <c r="CR574" i="29"/>
  <c r="CR74" i="29"/>
  <c r="CZ574" i="29"/>
  <c r="CZ74" i="29"/>
  <c r="BA575" i="29"/>
  <c r="BE575" i="29" s="1"/>
  <c r="BE65" i="29"/>
  <c r="BJ65" i="29"/>
  <c r="K89" i="9"/>
  <c r="K576" i="29"/>
  <c r="T89" i="9"/>
  <c r="T576" i="29"/>
  <c r="CO576" i="29"/>
  <c r="CS576" i="29" s="1"/>
  <c r="CS66" i="29"/>
  <c r="AG577" i="29"/>
  <c r="AK577" i="29" s="1"/>
  <c r="AK67" i="29"/>
  <c r="AP67" i="29"/>
  <c r="H141" i="9"/>
  <c r="H578" i="29"/>
  <c r="L68" i="29"/>
  <c r="BK578" i="29"/>
  <c r="BO578" i="29" s="1"/>
  <c r="BO68" i="29"/>
  <c r="BT68" i="29"/>
  <c r="U167" i="9"/>
  <c r="U579" i="29"/>
  <c r="CY579" i="29"/>
  <c r="DC579" i="29" s="1"/>
  <c r="DC69" i="29"/>
  <c r="AQ580" i="29"/>
  <c r="AU580" i="29" s="1"/>
  <c r="AU70" i="29"/>
  <c r="AZ70" i="29"/>
  <c r="J219" i="9"/>
  <c r="J581" i="29"/>
  <c r="S219" i="9"/>
  <c r="S581" i="29"/>
  <c r="CE581" i="29"/>
  <c r="CI581" i="29" s="1"/>
  <c r="CI71" i="29"/>
  <c r="BA583" i="29"/>
  <c r="BE583" i="29" s="1"/>
  <c r="BE73" i="29"/>
  <c r="BJ73" i="29"/>
  <c r="T74" i="29"/>
  <c r="BI74" i="29"/>
  <c r="CF74" i="29"/>
  <c r="J42" i="9"/>
  <c r="J587" i="29"/>
  <c r="J86" i="29"/>
  <c r="S42" i="9"/>
  <c r="S587" i="29"/>
  <c r="S86" i="29"/>
  <c r="BM587" i="29"/>
  <c r="BM86" i="29"/>
  <c r="BV587" i="29"/>
  <c r="BV86" i="29"/>
  <c r="CE587" i="29"/>
  <c r="CI587" i="29" s="1"/>
  <c r="CE86" i="29"/>
  <c r="CI76" i="29"/>
  <c r="AN588" i="29"/>
  <c r="AN86" i="29"/>
  <c r="CZ588" i="29"/>
  <c r="CZ86" i="29"/>
  <c r="BA589" i="29"/>
  <c r="BE589" i="29" s="1"/>
  <c r="BE78" i="29"/>
  <c r="BJ78" i="29"/>
  <c r="K120" i="9"/>
  <c r="K590" i="29"/>
  <c r="T120" i="9"/>
  <c r="T590" i="29"/>
  <c r="CO590" i="29"/>
  <c r="CS590" i="29" s="1"/>
  <c r="CS79" i="29"/>
  <c r="AG591" i="29"/>
  <c r="AK591" i="29" s="1"/>
  <c r="AK80" i="29"/>
  <c r="AP80" i="29"/>
  <c r="H172" i="9"/>
  <c r="H592" i="29"/>
  <c r="L81" i="29"/>
  <c r="Q81" i="29"/>
  <c r="BK592" i="29"/>
  <c r="BO592" i="29" s="1"/>
  <c r="BO81" i="29"/>
  <c r="BT81" i="29"/>
  <c r="U198" i="9"/>
  <c r="U593" i="29"/>
  <c r="CY593" i="29"/>
  <c r="DC593" i="29" s="1"/>
  <c r="DC82" i="29"/>
  <c r="AQ594" i="29"/>
  <c r="AU594" i="29" s="1"/>
  <c r="AU83" i="29"/>
  <c r="AZ83" i="29"/>
  <c r="J250" i="9"/>
  <c r="J595" i="29"/>
  <c r="S250" i="9"/>
  <c r="S595" i="29"/>
  <c r="CE595" i="29"/>
  <c r="CI595" i="29" s="1"/>
  <c r="CI84" i="29"/>
  <c r="BC86" i="29"/>
  <c r="CW86" i="29"/>
  <c r="CW597" i="29" s="1"/>
  <c r="AJ600" i="29"/>
  <c r="AJ98" i="29"/>
  <c r="AR600" i="29"/>
  <c r="AR98" i="29"/>
  <c r="AR610" i="29" s="1"/>
  <c r="BA600" i="29"/>
  <c r="BE600" i="29" s="1"/>
  <c r="BA98" i="29"/>
  <c r="BA610" i="29" s="1"/>
  <c r="J293" i="9"/>
  <c r="J601" i="29"/>
  <c r="J98" i="29"/>
  <c r="S293" i="9"/>
  <c r="S601" i="29"/>
  <c r="CL601" i="29"/>
  <c r="CL98" i="29"/>
  <c r="BT90" i="29"/>
  <c r="CC602" i="29"/>
  <c r="CD90" i="29"/>
  <c r="K299" i="9"/>
  <c r="K604" i="29"/>
  <c r="T299" i="9"/>
  <c r="T147" i="9" s="1"/>
  <c r="T604" i="29"/>
  <c r="C301" i="9"/>
  <c r="C173" i="9" s="1"/>
  <c r="C605" i="29"/>
  <c r="AZ606" i="29"/>
  <c r="BE94" i="29"/>
  <c r="U305" i="9"/>
  <c r="U607" i="29"/>
  <c r="D307" i="9"/>
  <c r="D608" i="29"/>
  <c r="M307" i="9"/>
  <c r="M608" i="29"/>
  <c r="AW98" i="29"/>
  <c r="CC98" i="29"/>
  <c r="M44" i="9"/>
  <c r="M613" i="29"/>
  <c r="M110" i="29"/>
  <c r="Q100" i="29"/>
  <c r="W613" i="29"/>
  <c r="W44" i="9"/>
  <c r="AA100" i="29"/>
  <c r="W110" i="29"/>
  <c r="CA613" i="29"/>
  <c r="CA110" i="29"/>
  <c r="K70" i="9"/>
  <c r="K614" i="29"/>
  <c r="L101" i="29"/>
  <c r="U70" i="9"/>
  <c r="U614" i="29"/>
  <c r="BG614" i="29"/>
  <c r="BJ101" i="29"/>
  <c r="BY101" i="29"/>
  <c r="I96" i="9"/>
  <c r="I615" i="29"/>
  <c r="I110" i="29"/>
  <c r="L102" i="29"/>
  <c r="BM615" i="29"/>
  <c r="BM110" i="29"/>
  <c r="CE616" i="29"/>
  <c r="CI616" i="29" s="1"/>
  <c r="CI103" i="29"/>
  <c r="CO616" i="29"/>
  <c r="CS616" i="29" s="1"/>
  <c r="CS103" i="29"/>
  <c r="CX103" i="29"/>
  <c r="E148" i="9"/>
  <c r="E617" i="29"/>
  <c r="N148" i="9"/>
  <c r="N617" i="29"/>
  <c r="CU617" i="29"/>
  <c r="CX104" i="29"/>
  <c r="K174" i="9"/>
  <c r="K618" i="29"/>
  <c r="J226" i="9"/>
  <c r="J620" i="29"/>
  <c r="S620" i="29"/>
  <c r="S226" i="9"/>
  <c r="V107" i="29"/>
  <c r="AK107" i="29"/>
  <c r="CZ626" i="29"/>
  <c r="CZ122" i="29"/>
  <c r="CZ636" i="29" s="1"/>
  <c r="H294" i="9"/>
  <c r="H627" i="29"/>
  <c r="Y294" i="9"/>
  <c r="Y627" i="29"/>
  <c r="Y122" i="29"/>
  <c r="Y636" i="29" s="1"/>
  <c r="AY627" i="29"/>
  <c r="AZ113" i="29"/>
  <c r="AU122" i="29"/>
  <c r="F46" i="9"/>
  <c r="F652" i="29"/>
  <c r="F146" i="29"/>
  <c r="G136" i="29"/>
  <c r="AH653" i="29"/>
  <c r="AH146" i="29"/>
  <c r="AH662" i="29" s="1"/>
  <c r="AK137" i="29"/>
  <c r="F124" i="9"/>
  <c r="F655" i="29"/>
  <c r="P124" i="9"/>
  <c r="P655" i="29"/>
  <c r="Q139" i="29"/>
  <c r="O176" i="9"/>
  <c r="O657" i="29"/>
  <c r="CZ658" i="29"/>
  <c r="DC142" i="29"/>
  <c r="CE672" i="29"/>
  <c r="CI672" i="29" s="1"/>
  <c r="CI155" i="29"/>
  <c r="AO680" i="29"/>
  <c r="AP162" i="29"/>
  <c r="U681" i="29"/>
  <c r="V163" i="29"/>
  <c r="W522" i="29"/>
  <c r="W31" i="9"/>
  <c r="W26" i="29"/>
  <c r="AA16" i="29"/>
  <c r="BM522" i="29"/>
  <c r="BM26" i="29"/>
  <c r="J523" i="29"/>
  <c r="J57" i="9"/>
  <c r="CY523" i="29"/>
  <c r="DC523" i="29" s="1"/>
  <c r="DC17" i="29"/>
  <c r="AC83" i="9"/>
  <c r="DD524" i="29"/>
  <c r="H161" i="9"/>
  <c r="H527" i="29"/>
  <c r="AG529" i="29"/>
  <c r="AK529" i="29" s="1"/>
  <c r="AK23" i="29"/>
  <c r="N265" i="9"/>
  <c r="N531" i="29"/>
  <c r="S535" i="29"/>
  <c r="S38" i="29"/>
  <c r="CD535" i="29"/>
  <c r="N34" i="9"/>
  <c r="N548" i="29"/>
  <c r="J60" i="9"/>
  <c r="J62" i="9" s="1"/>
  <c r="J549" i="29"/>
  <c r="AQ549" i="29"/>
  <c r="AU549" i="29" s="1"/>
  <c r="AU41" i="29"/>
  <c r="X112" i="9"/>
  <c r="X114" i="9" s="1"/>
  <c r="X551" i="29"/>
  <c r="S164" i="9"/>
  <c r="S166" i="9" s="1"/>
  <c r="S553" i="29"/>
  <c r="K242" i="9"/>
  <c r="K244" i="9" s="1"/>
  <c r="K556" i="29"/>
  <c r="S268" i="9"/>
  <c r="S270" i="9" s="1"/>
  <c r="S557" i="29"/>
  <c r="CJ557" i="29"/>
  <c r="CN557" i="29" s="1"/>
  <c r="CN49" i="29"/>
  <c r="AE561" i="29"/>
  <c r="AE62" i="29"/>
  <c r="BZ568" i="29"/>
  <c r="CD568" i="29" s="1"/>
  <c r="CD59" i="29"/>
  <c r="BL574" i="29"/>
  <c r="BL74" i="29"/>
  <c r="BL584" i="29" s="1"/>
  <c r="CY575" i="29"/>
  <c r="DC575" i="29" s="1"/>
  <c r="DC65" i="29"/>
  <c r="S115" i="9"/>
  <c r="S577" i="29"/>
  <c r="T193" i="9"/>
  <c r="T580" i="29"/>
  <c r="CO580" i="29"/>
  <c r="CS580" i="29" s="1"/>
  <c r="CS70" i="29"/>
  <c r="H245" i="9"/>
  <c r="H582" i="29"/>
  <c r="L72" i="29"/>
  <c r="CY583" i="29"/>
  <c r="DC583" i="29" s="1"/>
  <c r="DC73" i="29"/>
  <c r="K74" i="29"/>
  <c r="AC74" i="29"/>
  <c r="BW74" i="29"/>
  <c r="CO74" i="29"/>
  <c r="H68" i="9"/>
  <c r="H588" i="29"/>
  <c r="L77" i="29"/>
  <c r="H86" i="29"/>
  <c r="U94" i="9"/>
  <c r="U589" i="29"/>
  <c r="AQ590" i="29"/>
  <c r="AU590" i="29" s="1"/>
  <c r="AU79" i="29"/>
  <c r="J146" i="9"/>
  <c r="J591" i="29"/>
  <c r="BA593" i="29"/>
  <c r="BE593" i="29" s="1"/>
  <c r="BE82" i="29"/>
  <c r="K224" i="9"/>
  <c r="K594" i="29"/>
  <c r="CO594" i="29"/>
  <c r="CS594" i="29" s="1"/>
  <c r="CS83" i="29"/>
  <c r="AG595" i="29"/>
  <c r="AK595" i="29" s="1"/>
  <c r="AK84" i="29"/>
  <c r="M291" i="9"/>
  <c r="M600" i="29"/>
  <c r="M98" i="29"/>
  <c r="M610" i="29" s="1"/>
  <c r="CO600" i="29"/>
  <c r="CS600" i="29" s="1"/>
  <c r="CO98" i="29"/>
  <c r="CO610" i="29" s="1"/>
  <c r="AX601" i="29"/>
  <c r="AX98" i="29"/>
  <c r="AX610" i="29" s="1"/>
  <c r="W295" i="9"/>
  <c r="W602" i="29"/>
  <c r="N297" i="9"/>
  <c r="N603" i="29"/>
  <c r="Z301" i="9"/>
  <c r="Z605" i="29"/>
  <c r="J309" i="9"/>
  <c r="J609" i="29"/>
  <c r="Y174" i="9"/>
  <c r="Y618" i="29"/>
  <c r="T298" i="9"/>
  <c r="T629" i="29"/>
  <c r="BX652" i="29"/>
  <c r="BX146" i="29"/>
  <c r="BX662" i="29" s="1"/>
  <c r="BP656" i="29"/>
  <c r="BT656" i="29" s="1"/>
  <c r="BT140" i="29"/>
  <c r="BK509" i="29"/>
  <c r="BO509" i="29" s="1"/>
  <c r="BK14" i="29"/>
  <c r="BO4" i="29"/>
  <c r="CO510" i="29"/>
  <c r="CS510" i="29" s="1"/>
  <c r="CS5" i="29"/>
  <c r="CX5" i="29"/>
  <c r="W512" i="29"/>
  <c r="AA512" i="29" s="1"/>
  <c r="AA7" i="29"/>
  <c r="AF7" i="29"/>
  <c r="AU11" i="29"/>
  <c r="CS11" i="29"/>
  <c r="X522" i="29"/>
  <c r="X31" i="9"/>
  <c r="AK17" i="29"/>
  <c r="CI17" i="29"/>
  <c r="P83" i="9"/>
  <c r="P524" i="29"/>
  <c r="CE524" i="29"/>
  <c r="CI524" i="29" s="1"/>
  <c r="CI18" i="29"/>
  <c r="CN18" i="29"/>
  <c r="N135" i="9"/>
  <c r="N526" i="29"/>
  <c r="E187" i="9"/>
  <c r="E528" i="29"/>
  <c r="Z213" i="9"/>
  <c r="Z529" i="29"/>
  <c r="T239" i="9"/>
  <c r="T530" i="29"/>
  <c r="G25" i="29"/>
  <c r="CN535" i="29"/>
  <c r="DC31" i="29"/>
  <c r="CE543" i="29"/>
  <c r="CI543" i="29" s="1"/>
  <c r="CI36" i="29"/>
  <c r="CN36" i="29"/>
  <c r="X548" i="29"/>
  <c r="X34" i="9"/>
  <c r="BV548" i="29"/>
  <c r="BV50" i="29"/>
  <c r="BY50" i="29" s="1"/>
  <c r="K60" i="9"/>
  <c r="K62" i="9" s="1"/>
  <c r="K549" i="29"/>
  <c r="AC138" i="9"/>
  <c r="AC140" i="9" s="1"/>
  <c r="DD552" i="29"/>
  <c r="X190" i="9"/>
  <c r="X192" i="9" s="1"/>
  <c r="X554" i="29"/>
  <c r="F561" i="29"/>
  <c r="F62" i="29"/>
  <c r="C563" i="29"/>
  <c r="G563" i="29" s="1"/>
  <c r="G54" i="29"/>
  <c r="Q55" i="29"/>
  <c r="BZ564" i="29"/>
  <c r="CD564" i="29" s="1"/>
  <c r="CD55" i="29"/>
  <c r="CI55" i="29"/>
  <c r="H568" i="29"/>
  <c r="L568" i="29" s="1"/>
  <c r="L59" i="29"/>
  <c r="Q59" i="29"/>
  <c r="CJ568" i="29"/>
  <c r="CN568" i="29" s="1"/>
  <c r="CN59" i="29"/>
  <c r="CS59" i="29"/>
  <c r="BA570" i="29"/>
  <c r="BE570" i="29" s="1"/>
  <c r="BE61" i="29"/>
  <c r="AV574" i="29"/>
  <c r="AV74" i="29"/>
  <c r="AZ64" i="29"/>
  <c r="BA576" i="29"/>
  <c r="BE576" i="29" s="1"/>
  <c r="BE66" i="29"/>
  <c r="AQ581" i="29"/>
  <c r="AU581" i="29" s="1"/>
  <c r="AU71" i="29"/>
  <c r="AQ587" i="29"/>
  <c r="AU587" i="29" s="1"/>
  <c r="AQ86" i="29"/>
  <c r="AU76" i="29"/>
  <c r="C224" i="9"/>
  <c r="C594" i="29"/>
  <c r="G83" i="29"/>
  <c r="L83" i="29"/>
  <c r="Y250" i="9"/>
  <c r="Y595" i="29"/>
  <c r="CT595" i="29"/>
  <c r="CX595" i="29" s="1"/>
  <c r="CX84" i="29"/>
  <c r="DC84" i="29"/>
  <c r="BU596" i="29"/>
  <c r="BY596" i="29" s="1"/>
  <c r="BY85" i="29"/>
  <c r="AC86" i="29"/>
  <c r="AC597" i="29" s="1"/>
  <c r="CO86" i="29"/>
  <c r="Y293" i="9"/>
  <c r="Y601" i="29"/>
  <c r="X295" i="9"/>
  <c r="X95" i="9" s="1"/>
  <c r="X602" i="29"/>
  <c r="X98" i="29"/>
  <c r="X610" i="29" s="1"/>
  <c r="CZ602" i="29"/>
  <c r="CZ98" i="29"/>
  <c r="CZ610" i="29" s="1"/>
  <c r="CI91" i="29"/>
  <c r="I301" i="9"/>
  <c r="I605" i="29"/>
  <c r="I303" i="9"/>
  <c r="I199" i="9" s="1"/>
  <c r="I606" i="29"/>
  <c r="AC307" i="9"/>
  <c r="DD608" i="29"/>
  <c r="CM609" i="29"/>
  <c r="CN97" i="29"/>
  <c r="BS98" i="29"/>
  <c r="CY98" i="29"/>
  <c r="CY610" i="29" s="1"/>
  <c r="CE614" i="29"/>
  <c r="CI614" i="29" s="1"/>
  <c r="CI101" i="29"/>
  <c r="BS620" i="29"/>
  <c r="BT107" i="29"/>
  <c r="AH641" i="29"/>
  <c r="AH134" i="29"/>
  <c r="AH649" i="29" s="1"/>
  <c r="BP652" i="29"/>
  <c r="BP146" i="29"/>
  <c r="BT136" i="29"/>
  <c r="AX657" i="29"/>
  <c r="AZ141" i="29"/>
  <c r="BR666" i="29"/>
  <c r="BR158" i="29"/>
  <c r="BT149" i="29"/>
  <c r="E509" i="29"/>
  <c r="E14" i="29"/>
  <c r="BC509" i="29"/>
  <c r="BC14" i="29"/>
  <c r="V6" i="29"/>
  <c r="BT6" i="29"/>
  <c r="AG512" i="29"/>
  <c r="AK512" i="29" s="1"/>
  <c r="AK7" i="29"/>
  <c r="AP7" i="29"/>
  <c r="CN7" i="29"/>
  <c r="BU516" i="29"/>
  <c r="BY516" i="29" s="1"/>
  <c r="BY11" i="29"/>
  <c r="CD11" i="29"/>
  <c r="CX12" i="29"/>
  <c r="D57" i="9"/>
  <c r="D523" i="29"/>
  <c r="Z83" i="9"/>
  <c r="Z524" i="29"/>
  <c r="D109" i="9"/>
  <c r="D525" i="29"/>
  <c r="CS19" i="29"/>
  <c r="AC135" i="9"/>
  <c r="DD526" i="29"/>
  <c r="AZ21" i="29"/>
  <c r="X528" i="29"/>
  <c r="X187" i="9"/>
  <c r="K213" i="9"/>
  <c r="K529" i="29"/>
  <c r="AU24" i="29"/>
  <c r="CS24" i="29"/>
  <c r="AP25" i="29"/>
  <c r="CN25" i="29"/>
  <c r="D26" i="29"/>
  <c r="Z26" i="29"/>
  <c r="AJ26" i="29"/>
  <c r="AJ532" i="29" s="1"/>
  <c r="BF26" i="29"/>
  <c r="BP26" i="29"/>
  <c r="CL26" i="29"/>
  <c r="CV26" i="29"/>
  <c r="W536" i="29"/>
  <c r="AA536" i="29" s="1"/>
  <c r="AA29" i="29"/>
  <c r="CY537" i="29"/>
  <c r="DC537" i="29" s="1"/>
  <c r="DC30" i="29"/>
  <c r="M542" i="29"/>
  <c r="Q542" i="29" s="1"/>
  <c r="Q35" i="29"/>
  <c r="V35" i="29"/>
  <c r="BT35" i="29"/>
  <c r="Q36" i="29"/>
  <c r="BO36" i="29"/>
  <c r="CY544" i="29"/>
  <c r="DC544" i="29" s="1"/>
  <c r="DC37" i="29"/>
  <c r="R38" i="29"/>
  <c r="AC38" i="29"/>
  <c r="AM38" i="29"/>
  <c r="AM545" i="29" s="1"/>
  <c r="AX38" i="29"/>
  <c r="BI38" i="29"/>
  <c r="BS38" i="29"/>
  <c r="CO38" i="29"/>
  <c r="CY38" i="29"/>
  <c r="BG548" i="29"/>
  <c r="BG50" i="29"/>
  <c r="BG558" i="29" s="1"/>
  <c r="C60" i="9"/>
  <c r="C549" i="29"/>
  <c r="G41" i="29"/>
  <c r="L41" i="29"/>
  <c r="BJ41" i="29"/>
  <c r="BU550" i="29"/>
  <c r="BY550" i="29" s="1"/>
  <c r="BY42" i="29"/>
  <c r="CD42" i="29"/>
  <c r="R112" i="9"/>
  <c r="R551" i="29"/>
  <c r="CY554" i="29"/>
  <c r="DC554" i="29" s="1"/>
  <c r="DC46" i="29"/>
  <c r="DC49" i="29"/>
  <c r="N50" i="29"/>
  <c r="AM50" i="29"/>
  <c r="AM558" i="29" s="1"/>
  <c r="BL50" i="29"/>
  <c r="CK50" i="29"/>
  <c r="CY50" i="29"/>
  <c r="BP561" i="29"/>
  <c r="BT52" i="29"/>
  <c r="BP62" i="29"/>
  <c r="AE574" i="29"/>
  <c r="AE74" i="29"/>
  <c r="E63" i="9"/>
  <c r="E575" i="29"/>
  <c r="BZ575" i="29"/>
  <c r="CD575" i="29" s="1"/>
  <c r="CD65" i="29"/>
  <c r="BF577" i="29"/>
  <c r="BJ577" i="29" s="1"/>
  <c r="BJ67" i="29"/>
  <c r="BO67" i="29"/>
  <c r="CA578" i="29"/>
  <c r="CD68" i="29"/>
  <c r="BP580" i="29"/>
  <c r="BT580" i="29" s="1"/>
  <c r="BT70" i="29"/>
  <c r="BY70" i="29"/>
  <c r="E271" i="9"/>
  <c r="E583" i="29"/>
  <c r="BZ583" i="29"/>
  <c r="CD583" i="29" s="1"/>
  <c r="CD73" i="29"/>
  <c r="CI73" i="29"/>
  <c r="AJ74" i="29"/>
  <c r="AJ584" i="29" s="1"/>
  <c r="BG74" i="29"/>
  <c r="BG584" i="29" s="1"/>
  <c r="CV74" i="29"/>
  <c r="CL587" i="29"/>
  <c r="CL86" i="29"/>
  <c r="E94" i="9"/>
  <c r="E589" i="29"/>
  <c r="BZ589" i="29"/>
  <c r="CD589" i="29" s="1"/>
  <c r="CD78" i="29"/>
  <c r="BF591" i="29"/>
  <c r="BJ591" i="29" s="1"/>
  <c r="BJ80" i="29"/>
  <c r="BO80" i="29"/>
  <c r="CA592" i="29"/>
  <c r="CD81" i="29"/>
  <c r="BP594" i="29"/>
  <c r="BT594" i="29" s="1"/>
  <c r="BT83" i="29"/>
  <c r="BY83" i="29"/>
  <c r="AY600" i="29"/>
  <c r="AY98" i="29"/>
  <c r="AH601" i="29"/>
  <c r="AH98" i="29"/>
  <c r="Y295" i="9"/>
  <c r="Y95" i="9" s="1"/>
  <c r="Y602" i="29"/>
  <c r="BT94" i="29"/>
  <c r="K307" i="9"/>
  <c r="K608" i="29"/>
  <c r="I98" i="29"/>
  <c r="AO98" i="29"/>
  <c r="BU98" i="29"/>
  <c r="DA98" i="29"/>
  <c r="CD107" i="29"/>
  <c r="N296" i="9"/>
  <c r="N628" i="29"/>
  <c r="CD4" i="29"/>
  <c r="BT8" i="29"/>
  <c r="CO514" i="29"/>
  <c r="CS514" i="29" s="1"/>
  <c r="CS9" i="29"/>
  <c r="CX9" i="29"/>
  <c r="AZ12" i="29"/>
  <c r="AF13" i="29"/>
  <c r="R31" i="9"/>
  <c r="R522" i="29"/>
  <c r="M57" i="9"/>
  <c r="M523" i="29"/>
  <c r="Q17" i="29"/>
  <c r="J83" i="9"/>
  <c r="J524" i="29"/>
  <c r="N109" i="9"/>
  <c r="N525" i="29"/>
  <c r="V19" i="29"/>
  <c r="BT19" i="29"/>
  <c r="AG526" i="29"/>
  <c r="AK526" i="29" s="1"/>
  <c r="AK20" i="29"/>
  <c r="AP20" i="29"/>
  <c r="CN20" i="29"/>
  <c r="BO22" i="29"/>
  <c r="C213" i="9"/>
  <c r="C529" i="29"/>
  <c r="G23" i="29"/>
  <c r="BJ23" i="29"/>
  <c r="Z265" i="9"/>
  <c r="Z531" i="29"/>
  <c r="CO531" i="29"/>
  <c r="CS531" i="29" s="1"/>
  <c r="CS25" i="29"/>
  <c r="BG26" i="29"/>
  <c r="CB26" i="29"/>
  <c r="CB532" i="29" s="1"/>
  <c r="CM26" i="29"/>
  <c r="CM532" i="29" s="1"/>
  <c r="CX535" i="29"/>
  <c r="AK30" i="29"/>
  <c r="CI30" i="29"/>
  <c r="CE538" i="29"/>
  <c r="CI538" i="29" s="1"/>
  <c r="CI31" i="29"/>
  <c r="CN31" i="29"/>
  <c r="V33" i="29"/>
  <c r="AD38" i="29"/>
  <c r="AD545" i="29" s="1"/>
  <c r="AN38" i="29"/>
  <c r="AN545" i="29" s="1"/>
  <c r="CF38" i="29"/>
  <c r="CP38" i="29"/>
  <c r="CZ38" i="29"/>
  <c r="AY548" i="29"/>
  <c r="AY50" i="29"/>
  <c r="O86" i="9"/>
  <c r="O550" i="29"/>
  <c r="J112" i="9"/>
  <c r="J114" i="9" s="1"/>
  <c r="J551" i="29"/>
  <c r="O216" i="9"/>
  <c r="O218" i="9" s="1"/>
  <c r="O555" i="29"/>
  <c r="CX47" i="29"/>
  <c r="BF556" i="29"/>
  <c r="BJ556" i="29" s="1"/>
  <c r="BJ48" i="29"/>
  <c r="BO48" i="29"/>
  <c r="N557" i="29"/>
  <c r="N268" i="9"/>
  <c r="N270" i="9" s="1"/>
  <c r="V49" i="29"/>
  <c r="BU557" i="29"/>
  <c r="BY557" i="29" s="1"/>
  <c r="BY49" i="29"/>
  <c r="AN50" i="29"/>
  <c r="AN558" i="29" s="1"/>
  <c r="BQ561" i="29"/>
  <c r="BQ62" i="29"/>
  <c r="R566" i="29"/>
  <c r="V566" i="29" s="1"/>
  <c r="V57" i="29"/>
  <c r="AA57" i="29"/>
  <c r="CT566" i="29"/>
  <c r="CX566" i="29" s="1"/>
  <c r="CX57" i="29"/>
  <c r="DC57" i="29"/>
  <c r="BT59" i="29"/>
  <c r="S62" i="29"/>
  <c r="AI62" i="29"/>
  <c r="AY62" i="29"/>
  <c r="AY571" i="29" s="1"/>
  <c r="CU62" i="29"/>
  <c r="CU571" i="29" s="1"/>
  <c r="AO574" i="29"/>
  <c r="AO74" i="29"/>
  <c r="F63" i="9"/>
  <c r="F575" i="29"/>
  <c r="CO579" i="29"/>
  <c r="CS579" i="29" s="1"/>
  <c r="CS69" i="29"/>
  <c r="CX69" i="29"/>
  <c r="F271" i="9"/>
  <c r="F583" i="29"/>
  <c r="BH74" i="29"/>
  <c r="CW74" i="29"/>
  <c r="CW584" i="29" s="1"/>
  <c r="CM587" i="29"/>
  <c r="CM86" i="29"/>
  <c r="F94" i="9"/>
  <c r="F589" i="29"/>
  <c r="CO593" i="29"/>
  <c r="CS593" i="29" s="1"/>
  <c r="CS82" i="29"/>
  <c r="CX82" i="29"/>
  <c r="AI600" i="29"/>
  <c r="AI98" i="29"/>
  <c r="R293" i="9"/>
  <c r="R601" i="29"/>
  <c r="R98" i="29"/>
  <c r="R610" i="29" s="1"/>
  <c r="CT601" i="29"/>
  <c r="CX601" i="29" s="1"/>
  <c r="CT98" i="29"/>
  <c r="AK92" i="29"/>
  <c r="AC299" i="9"/>
  <c r="DD604" i="29"/>
  <c r="C307" i="9"/>
  <c r="C251" i="9" s="1"/>
  <c r="C608" i="29"/>
  <c r="L96" i="29"/>
  <c r="CN96" i="29"/>
  <c r="CA98" i="29"/>
  <c r="BU615" i="29"/>
  <c r="BY615" i="29" s="1"/>
  <c r="BY102" i="29"/>
  <c r="Y252" i="9"/>
  <c r="Y621" i="29"/>
  <c r="BX626" i="29"/>
  <c r="BX122" i="29"/>
  <c r="BY112" i="29"/>
  <c r="CR640" i="29"/>
  <c r="CS125" i="29"/>
  <c r="CR134" i="29"/>
  <c r="F228" i="9"/>
  <c r="F659" i="29"/>
  <c r="AR667" i="29"/>
  <c r="AU150" i="29"/>
  <c r="AQ673" i="29"/>
  <c r="AU673" i="29" s="1"/>
  <c r="AU156" i="29"/>
  <c r="L5" i="29"/>
  <c r="L509" i="29"/>
  <c r="AP4" i="29"/>
  <c r="CN4" i="29"/>
  <c r="M510" i="29"/>
  <c r="Q510" i="29" s="1"/>
  <c r="Q5" i="29"/>
  <c r="V5" i="29"/>
  <c r="AP510" i="29"/>
  <c r="BT5" i="29"/>
  <c r="CX510" i="29"/>
  <c r="Q6" i="29"/>
  <c r="AG511" i="29"/>
  <c r="AK511" i="29" s="1"/>
  <c r="AK6" i="29"/>
  <c r="AP6" i="29"/>
  <c r="BO6" i="29"/>
  <c r="AF512" i="29"/>
  <c r="CI7" i="29"/>
  <c r="CY512" i="29"/>
  <c r="DC512" i="29" s="1"/>
  <c r="DC7" i="29"/>
  <c r="W513" i="29"/>
  <c r="AA513" i="29" s="1"/>
  <c r="AA8" i="29"/>
  <c r="AF8" i="29"/>
  <c r="AZ513" i="29"/>
  <c r="CD8" i="29"/>
  <c r="AF514" i="29"/>
  <c r="BA514" i="29"/>
  <c r="BE514" i="29" s="1"/>
  <c r="BE9" i="29"/>
  <c r="BJ9" i="29"/>
  <c r="CD514" i="29"/>
  <c r="BE10" i="29"/>
  <c r="BU515" i="29"/>
  <c r="BY515" i="29" s="1"/>
  <c r="BY10" i="29"/>
  <c r="CD10" i="29"/>
  <c r="DC10" i="29"/>
  <c r="Q11" i="29"/>
  <c r="BT516" i="29"/>
  <c r="L12" i="29"/>
  <c r="AP517" i="29"/>
  <c r="BK517" i="29"/>
  <c r="BO517" i="29" s="1"/>
  <c r="BO12" i="29"/>
  <c r="BT12" i="29"/>
  <c r="CN517" i="29"/>
  <c r="V518" i="29"/>
  <c r="AP13" i="29"/>
  <c r="BT518" i="29"/>
  <c r="CO518" i="29"/>
  <c r="CS518" i="29" s="1"/>
  <c r="CS13" i="29"/>
  <c r="CX13" i="29"/>
  <c r="D14" i="29"/>
  <c r="G14" i="29" s="1"/>
  <c r="P14" i="29"/>
  <c r="Z14" i="29"/>
  <c r="AJ14" i="29"/>
  <c r="AV14" i="29"/>
  <c r="BF14" i="29"/>
  <c r="BP14" i="29"/>
  <c r="CB14" i="29"/>
  <c r="CB519" i="29" s="1"/>
  <c r="CL14" i="29"/>
  <c r="CL519" i="29" s="1"/>
  <c r="CV14" i="29"/>
  <c r="D522" i="29"/>
  <c r="D31" i="9"/>
  <c r="L16" i="29"/>
  <c r="T31" i="9"/>
  <c r="T522" i="29"/>
  <c r="BJ16" i="29"/>
  <c r="BS522" i="29"/>
  <c r="BT522" i="29" s="1"/>
  <c r="BS26" i="29"/>
  <c r="G17" i="29"/>
  <c r="O57" i="9"/>
  <c r="O523" i="29"/>
  <c r="X57" i="9"/>
  <c r="X523" i="29"/>
  <c r="BJ523" i="29"/>
  <c r="C83" i="9"/>
  <c r="C524" i="29"/>
  <c r="G18" i="29"/>
  <c r="L18" i="29"/>
  <c r="U83" i="9"/>
  <c r="U524" i="29"/>
  <c r="AK18" i="29"/>
  <c r="CN524" i="29"/>
  <c r="H109" i="9"/>
  <c r="H525" i="29"/>
  <c r="P109" i="9"/>
  <c r="P525" i="29"/>
  <c r="X109" i="9"/>
  <c r="X525" i="29"/>
  <c r="AF19" i="29"/>
  <c r="BJ525" i="29"/>
  <c r="CE525" i="29"/>
  <c r="CI525" i="29" s="1"/>
  <c r="CI19" i="29"/>
  <c r="CN19" i="29"/>
  <c r="AC109" i="9"/>
  <c r="DD525" i="29"/>
  <c r="J135" i="9"/>
  <c r="J526" i="29"/>
  <c r="R135" i="9"/>
  <c r="R526" i="29"/>
  <c r="Z135" i="9"/>
  <c r="Z526" i="29"/>
  <c r="AZ20" i="29"/>
  <c r="CD526" i="29"/>
  <c r="CX20" i="29"/>
  <c r="E161" i="9"/>
  <c r="E527" i="29"/>
  <c r="M161" i="9"/>
  <c r="M527" i="29"/>
  <c r="Q21" i="29"/>
  <c r="AU21" i="29"/>
  <c r="CX527" i="29"/>
  <c r="J187" i="9"/>
  <c r="J528" i="29"/>
  <c r="S187" i="9"/>
  <c r="S528" i="29"/>
  <c r="AA22" i="29"/>
  <c r="AQ528" i="29"/>
  <c r="AU528" i="29" s="1"/>
  <c r="AU22" i="29"/>
  <c r="AZ22" i="29"/>
  <c r="BY22" i="29"/>
  <c r="N213" i="9"/>
  <c r="N529" i="29"/>
  <c r="V23" i="29"/>
  <c r="AZ529" i="29"/>
  <c r="BT23" i="29"/>
  <c r="CX529" i="29"/>
  <c r="H239" i="9"/>
  <c r="H530" i="29"/>
  <c r="P239" i="9"/>
  <c r="P530" i="29"/>
  <c r="X239" i="9"/>
  <c r="X530" i="29"/>
  <c r="AG530" i="29"/>
  <c r="AK530" i="29" s="1"/>
  <c r="AK24" i="29"/>
  <c r="AP24" i="29"/>
  <c r="BJ530" i="29"/>
  <c r="CN24" i="29"/>
  <c r="T265" i="9"/>
  <c r="T531" i="29"/>
  <c r="AK25" i="29"/>
  <c r="BA531" i="29"/>
  <c r="BE531" i="29" s="1"/>
  <c r="BE25" i="29"/>
  <c r="BJ25" i="29"/>
  <c r="CI25" i="29"/>
  <c r="H26" i="29"/>
  <c r="AC26" i="29"/>
  <c r="AN26" i="29"/>
  <c r="AY26" i="29"/>
  <c r="AY532" i="29" s="1"/>
  <c r="BI26" i="29"/>
  <c r="BI532" i="29" s="1"/>
  <c r="CE26" i="29"/>
  <c r="CZ26" i="29"/>
  <c r="CZ532" i="29" s="1"/>
  <c r="L535" i="29"/>
  <c r="AF28" i="29"/>
  <c r="AO535" i="29"/>
  <c r="AO38" i="29"/>
  <c r="AO545" i="29" s="1"/>
  <c r="CE535" i="29"/>
  <c r="CI535" i="29" s="1"/>
  <c r="CE38" i="29"/>
  <c r="CI28" i="29"/>
  <c r="CN28" i="29"/>
  <c r="V536" i="29"/>
  <c r="AZ29" i="29"/>
  <c r="CD536" i="29"/>
  <c r="CX29" i="29"/>
  <c r="M537" i="29"/>
  <c r="Q537" i="29" s="1"/>
  <c r="Q30" i="29"/>
  <c r="V30" i="29"/>
  <c r="AU30" i="29"/>
  <c r="CX537" i="29"/>
  <c r="AA31" i="29"/>
  <c r="AQ538" i="29"/>
  <c r="AU538" i="29" s="1"/>
  <c r="AU31" i="29"/>
  <c r="AZ31" i="29"/>
  <c r="BY31" i="29"/>
  <c r="V32" i="29"/>
  <c r="AZ539" i="29"/>
  <c r="BT32" i="29"/>
  <c r="CX539" i="29"/>
  <c r="AG540" i="29"/>
  <c r="AK540" i="29" s="1"/>
  <c r="AK33" i="29"/>
  <c r="AP33" i="29"/>
  <c r="CN33" i="29"/>
  <c r="AK34" i="29"/>
  <c r="BA541" i="29"/>
  <c r="BE541" i="29" s="1"/>
  <c r="BE34" i="29"/>
  <c r="BJ34" i="29"/>
  <c r="CI34" i="29"/>
  <c r="L542" i="29"/>
  <c r="BO35" i="29"/>
  <c r="CE542" i="29"/>
  <c r="CI542" i="29" s="1"/>
  <c r="CI35" i="29"/>
  <c r="CN35" i="29"/>
  <c r="C543" i="29"/>
  <c r="G543" i="29" s="1"/>
  <c r="G36" i="29"/>
  <c r="L36" i="29"/>
  <c r="BJ36" i="29"/>
  <c r="CN543" i="29"/>
  <c r="V37" i="29"/>
  <c r="BU544" i="29"/>
  <c r="BY544" i="29" s="1"/>
  <c r="BY37" i="29"/>
  <c r="CD37" i="29"/>
  <c r="AR38" i="29"/>
  <c r="AR545" i="29" s="1"/>
  <c r="BB38" i="29"/>
  <c r="BL38" i="29"/>
  <c r="BX38" i="29"/>
  <c r="CH38" i="29"/>
  <c r="CR38" i="29"/>
  <c r="DD38" i="29"/>
  <c r="K34" i="9"/>
  <c r="K548" i="29"/>
  <c r="K50" i="29"/>
  <c r="T34" i="9"/>
  <c r="T548" i="29"/>
  <c r="BA548" i="29"/>
  <c r="BE548" i="29" s="1"/>
  <c r="BA50" i="29"/>
  <c r="BE40" i="29"/>
  <c r="BJ40" i="29"/>
  <c r="CD548" i="29"/>
  <c r="F60" i="9"/>
  <c r="F549" i="29"/>
  <c r="BE41" i="29"/>
  <c r="BU549" i="29"/>
  <c r="BY549" i="29" s="1"/>
  <c r="BY41" i="29"/>
  <c r="CD41" i="29"/>
  <c r="DC41" i="29"/>
  <c r="I86" i="9"/>
  <c r="I88" i="9" s="1"/>
  <c r="I550" i="29"/>
  <c r="Y86" i="9"/>
  <c r="Y88" i="9" s="1"/>
  <c r="Y550" i="29"/>
  <c r="BT550" i="29"/>
  <c r="D112" i="9"/>
  <c r="D551" i="29"/>
  <c r="U112" i="9"/>
  <c r="U114" i="9" s="1"/>
  <c r="U551" i="29"/>
  <c r="BK551" i="29"/>
  <c r="BO551" i="29" s="1"/>
  <c r="BO43" i="29"/>
  <c r="BT43" i="29"/>
  <c r="CN551" i="29"/>
  <c r="R138" i="9"/>
  <c r="R552" i="29"/>
  <c r="Z138" i="9"/>
  <c r="Z140" i="9" s="1"/>
  <c r="Z552" i="29"/>
  <c r="AP44" i="29"/>
  <c r="BY44" i="29"/>
  <c r="F553" i="29"/>
  <c r="F164" i="9"/>
  <c r="F166" i="9" s="1"/>
  <c r="P164" i="9"/>
  <c r="P166" i="9" s="1"/>
  <c r="P553" i="29"/>
  <c r="X164" i="9"/>
  <c r="X166" i="9" s="1"/>
  <c r="X553" i="29"/>
  <c r="AF45" i="29"/>
  <c r="BO45" i="29"/>
  <c r="CX45" i="29"/>
  <c r="D190" i="9"/>
  <c r="D554" i="29"/>
  <c r="T190" i="9"/>
  <c r="T554" i="29"/>
  <c r="AL554" i="29"/>
  <c r="AP554" i="29" s="1"/>
  <c r="AP46" i="29"/>
  <c r="AU46" i="29"/>
  <c r="BK554" i="29"/>
  <c r="BO554" i="29" s="1"/>
  <c r="BO46" i="29"/>
  <c r="BT46" i="29"/>
  <c r="R216" i="9"/>
  <c r="R555" i="29"/>
  <c r="Z216" i="9"/>
  <c r="Z218" i="9" s="1"/>
  <c r="Z555" i="29"/>
  <c r="AZ47" i="29"/>
  <c r="CI47" i="29"/>
  <c r="H242" i="9"/>
  <c r="H556" i="29"/>
  <c r="P242" i="9"/>
  <c r="P244" i="9" s="1"/>
  <c r="P556" i="29"/>
  <c r="Z242" i="9"/>
  <c r="Z556" i="29"/>
  <c r="AP48" i="29"/>
  <c r="BY48" i="29"/>
  <c r="F268" i="9"/>
  <c r="F270" i="9" s="1"/>
  <c r="F272" i="9" s="1"/>
  <c r="F557" i="29"/>
  <c r="P268" i="9"/>
  <c r="P270" i="9" s="1"/>
  <c r="P557" i="29"/>
  <c r="X268" i="9"/>
  <c r="X557" i="29"/>
  <c r="AF49" i="29"/>
  <c r="BO49" i="29"/>
  <c r="CX49" i="29"/>
  <c r="AE50" i="29"/>
  <c r="AE558" i="29" s="1"/>
  <c r="AR50" i="29"/>
  <c r="BD50" i="29"/>
  <c r="BR50" i="29"/>
  <c r="CC50" i="29"/>
  <c r="CC558" i="29" s="1"/>
  <c r="CQ50" i="29"/>
  <c r="CQ558" i="29" s="1"/>
  <c r="AB561" i="29"/>
  <c r="AF52" i="29"/>
  <c r="AB62" i="29"/>
  <c r="AK52" i="29"/>
  <c r="AS561" i="29"/>
  <c r="AS62" i="29"/>
  <c r="BA561" i="29"/>
  <c r="BA62" i="29"/>
  <c r="BE52" i="29"/>
  <c r="BJ52" i="29"/>
  <c r="BS561" i="29"/>
  <c r="BS62" i="29"/>
  <c r="R562" i="29"/>
  <c r="V562" i="29" s="1"/>
  <c r="V53" i="29"/>
  <c r="AA53" i="29"/>
  <c r="AQ562" i="29"/>
  <c r="AU562" i="29" s="1"/>
  <c r="AU53" i="29"/>
  <c r="AZ53" i="29"/>
  <c r="H563" i="29"/>
  <c r="L563" i="29" s="1"/>
  <c r="L54" i="29"/>
  <c r="Q54" i="29"/>
  <c r="AG563" i="29"/>
  <c r="AK563" i="29" s="1"/>
  <c r="AK54" i="29"/>
  <c r="AP54" i="29"/>
  <c r="BU564" i="29"/>
  <c r="BY564" i="29" s="1"/>
  <c r="BY55" i="29"/>
  <c r="AB565" i="29"/>
  <c r="AF565" i="29" s="1"/>
  <c r="AF56" i="29"/>
  <c r="AK56" i="29"/>
  <c r="BK565" i="29"/>
  <c r="BO565" i="29" s="1"/>
  <c r="BO56" i="29"/>
  <c r="C567" i="29"/>
  <c r="G567" i="29" s="1"/>
  <c r="G58" i="29"/>
  <c r="AV567" i="29"/>
  <c r="AZ567" i="29" s="1"/>
  <c r="AZ58" i="29"/>
  <c r="BE58" i="29"/>
  <c r="CE567" i="29"/>
  <c r="CI567" i="29" s="1"/>
  <c r="CI58" i="29"/>
  <c r="AV568" i="29"/>
  <c r="AZ568" i="29" s="1"/>
  <c r="AZ59" i="29"/>
  <c r="BE59" i="29"/>
  <c r="M570" i="29"/>
  <c r="Q570" i="29" s="1"/>
  <c r="Q61" i="29"/>
  <c r="BF570" i="29"/>
  <c r="BJ570" i="29" s="1"/>
  <c r="BJ61" i="29"/>
  <c r="BO61" i="29"/>
  <c r="CO570" i="29"/>
  <c r="CS570" i="29" s="1"/>
  <c r="CS61" i="29"/>
  <c r="I62" i="29"/>
  <c r="I571" i="29" s="1"/>
  <c r="Y62" i="29"/>
  <c r="Y571" i="29" s="1"/>
  <c r="AO62" i="29"/>
  <c r="BU62" i="29"/>
  <c r="CK62" i="29"/>
  <c r="CK571" i="29" s="1"/>
  <c r="DA62" i="29"/>
  <c r="H37" i="9"/>
  <c r="H574" i="29"/>
  <c r="H74" i="29"/>
  <c r="L64" i="29"/>
  <c r="Q64" i="29"/>
  <c r="Y37" i="9"/>
  <c r="Y574" i="29"/>
  <c r="Y74" i="29"/>
  <c r="BR574" i="29"/>
  <c r="BR74" i="29"/>
  <c r="CA574" i="29"/>
  <c r="CA74" i="29"/>
  <c r="CJ574" i="29"/>
  <c r="CN574" i="29" s="1"/>
  <c r="CJ74" i="29"/>
  <c r="CN64" i="29"/>
  <c r="CS64" i="29"/>
  <c r="DA574" i="29"/>
  <c r="DA74" i="29"/>
  <c r="BK575" i="29"/>
  <c r="BO575" i="29" s="1"/>
  <c r="BO65" i="29"/>
  <c r="C89" i="9"/>
  <c r="C576" i="29"/>
  <c r="G66" i="29"/>
  <c r="L66" i="29"/>
  <c r="U89" i="9"/>
  <c r="U576" i="29"/>
  <c r="Y115" i="9"/>
  <c r="Y577" i="29"/>
  <c r="AQ577" i="29"/>
  <c r="AU577" i="29" s="1"/>
  <c r="AU67" i="29"/>
  <c r="CK577" i="29"/>
  <c r="CN67" i="29"/>
  <c r="CT577" i="29"/>
  <c r="CX577" i="29" s="1"/>
  <c r="CX67" i="29"/>
  <c r="DC67" i="29"/>
  <c r="I141" i="9"/>
  <c r="I578" i="29"/>
  <c r="BU578" i="29"/>
  <c r="BY578" i="29" s="1"/>
  <c r="BY68" i="29"/>
  <c r="M167" i="9"/>
  <c r="M579" i="29"/>
  <c r="Q69" i="29"/>
  <c r="V69" i="29"/>
  <c r="BA580" i="29"/>
  <c r="BE580" i="29" s="1"/>
  <c r="BE70" i="29"/>
  <c r="CU580" i="29"/>
  <c r="CX70" i="29"/>
  <c r="AC193" i="9"/>
  <c r="DD580" i="29"/>
  <c r="K219" i="9"/>
  <c r="K581" i="29"/>
  <c r="W245" i="9"/>
  <c r="W582" i="29"/>
  <c r="AA72" i="29"/>
  <c r="AF72" i="29"/>
  <c r="BK583" i="29"/>
  <c r="BO583" i="29" s="1"/>
  <c r="BO73" i="29"/>
  <c r="C74" i="29"/>
  <c r="U74" i="29"/>
  <c r="AR74" i="29"/>
  <c r="AR584" i="29" s="1"/>
  <c r="CG74" i="29"/>
  <c r="CG584" i="29" s="1"/>
  <c r="K42" i="9"/>
  <c r="K587" i="29"/>
  <c r="K86" i="29"/>
  <c r="BN587" i="29"/>
  <c r="BN86" i="29"/>
  <c r="BW587" i="29"/>
  <c r="BW86" i="29"/>
  <c r="W68" i="9"/>
  <c r="W588" i="29"/>
  <c r="AA77" i="29"/>
  <c r="AF77" i="29"/>
  <c r="CR588" i="29"/>
  <c r="CR86" i="29"/>
  <c r="BK589" i="29"/>
  <c r="BO589" i="29" s="1"/>
  <c r="BO78" i="29"/>
  <c r="C120" i="9"/>
  <c r="C590" i="29"/>
  <c r="G79" i="29"/>
  <c r="L79" i="29"/>
  <c r="U120" i="9"/>
  <c r="U590" i="29"/>
  <c r="Y146" i="9"/>
  <c r="Y591" i="29"/>
  <c r="AQ591" i="29"/>
  <c r="AU591" i="29" s="1"/>
  <c r="AU80" i="29"/>
  <c r="CK591" i="29"/>
  <c r="CN80" i="29"/>
  <c r="CT591" i="29"/>
  <c r="CX591" i="29" s="1"/>
  <c r="CX80" i="29"/>
  <c r="DC80" i="29"/>
  <c r="I172" i="9"/>
  <c r="I592" i="29"/>
  <c r="BU592" i="29"/>
  <c r="BY592" i="29" s="1"/>
  <c r="BY81" i="29"/>
  <c r="M198" i="9"/>
  <c r="M593" i="29"/>
  <c r="Q82" i="29"/>
  <c r="V82" i="29"/>
  <c r="BA594" i="29"/>
  <c r="BE594" i="29" s="1"/>
  <c r="BE83" i="29"/>
  <c r="CU594" i="29"/>
  <c r="CX83" i="29"/>
  <c r="AC224" i="9"/>
  <c r="DD594" i="29"/>
  <c r="K250" i="9"/>
  <c r="K595" i="29"/>
  <c r="W276" i="9"/>
  <c r="W596" i="29"/>
  <c r="AA85" i="29"/>
  <c r="BI86" i="29"/>
  <c r="BI597" i="29" s="1"/>
  <c r="S291" i="9"/>
  <c r="S600" i="29"/>
  <c r="S98" i="29"/>
  <c r="S610" i="29" s="1"/>
  <c r="AB600" i="29"/>
  <c r="AB98" i="29"/>
  <c r="AS600" i="29"/>
  <c r="AS98" i="29"/>
  <c r="CU600" i="29"/>
  <c r="CU98" i="29"/>
  <c r="AC291" i="9"/>
  <c r="DD600" i="29"/>
  <c r="DD98" i="29"/>
  <c r="K293" i="9"/>
  <c r="K601" i="29"/>
  <c r="L89" i="29"/>
  <c r="CM601" i="29"/>
  <c r="CN89" i="29"/>
  <c r="BD602" i="29"/>
  <c r="BD98" i="29"/>
  <c r="BL602" i="29"/>
  <c r="BO602" i="29" s="1"/>
  <c r="BL98" i="29"/>
  <c r="BL610" i="29" s="1"/>
  <c r="C299" i="9"/>
  <c r="C147" i="9" s="1"/>
  <c r="C604" i="29"/>
  <c r="U299" i="9"/>
  <c r="U604" i="29"/>
  <c r="V92" i="29"/>
  <c r="CW604" i="29"/>
  <c r="CX92" i="29"/>
  <c r="E305" i="9"/>
  <c r="E607" i="29"/>
  <c r="M305" i="9"/>
  <c r="M607" i="29"/>
  <c r="AE607" i="29"/>
  <c r="AF95" i="29"/>
  <c r="E307" i="9"/>
  <c r="E251" i="9" s="1"/>
  <c r="E608" i="29"/>
  <c r="Y309" i="9"/>
  <c r="Y609" i="29"/>
  <c r="AY609" i="29"/>
  <c r="AZ97" i="29"/>
  <c r="W98" i="29"/>
  <c r="BC98" i="29"/>
  <c r="BC610" i="29" s="1"/>
  <c r="E44" i="9"/>
  <c r="E613" i="29"/>
  <c r="E110" i="29"/>
  <c r="BI613" i="29"/>
  <c r="BI110" i="29"/>
  <c r="BI623" i="29" s="1"/>
  <c r="BJ100" i="29"/>
  <c r="BS613" i="29"/>
  <c r="BS110" i="29"/>
  <c r="BS623" i="29" s="1"/>
  <c r="C70" i="9"/>
  <c r="C614" i="29"/>
  <c r="G101" i="29"/>
  <c r="M70" i="9"/>
  <c r="M614" i="29"/>
  <c r="Q101" i="29"/>
  <c r="S96" i="9"/>
  <c r="S615" i="29"/>
  <c r="H122" i="9"/>
  <c r="H616" i="29"/>
  <c r="L103" i="29"/>
  <c r="C174" i="9"/>
  <c r="C618" i="29"/>
  <c r="G105" i="29"/>
  <c r="BZ618" i="29"/>
  <c r="CD618" i="29" s="1"/>
  <c r="CD105" i="29"/>
  <c r="CR618" i="29"/>
  <c r="CS105" i="29"/>
  <c r="AM619" i="29"/>
  <c r="AP106" i="29"/>
  <c r="BF619" i="29"/>
  <c r="BJ619" i="29" s="1"/>
  <c r="BJ106" i="29"/>
  <c r="AC200" i="9"/>
  <c r="DD619" i="29"/>
  <c r="AC620" i="29"/>
  <c r="AF107" i="29"/>
  <c r="I252" i="9"/>
  <c r="I621" i="29"/>
  <c r="L108" i="29"/>
  <c r="AB621" i="29"/>
  <c r="AF621" i="29" s="1"/>
  <c r="AF108" i="29"/>
  <c r="CM622" i="29"/>
  <c r="CN109" i="29"/>
  <c r="BH626" i="29"/>
  <c r="BH122" i="29"/>
  <c r="Z298" i="9"/>
  <c r="Z629" i="29"/>
  <c r="AA115" i="29"/>
  <c r="AJ629" i="29"/>
  <c r="AK115" i="29"/>
  <c r="BB629" i="29"/>
  <c r="BB122" i="29"/>
  <c r="BS629" i="29"/>
  <c r="BT115" i="29"/>
  <c r="BS122" i="29"/>
  <c r="H300" i="9"/>
  <c r="H630" i="29"/>
  <c r="R300" i="9"/>
  <c r="R630" i="29"/>
  <c r="AY630" i="29"/>
  <c r="AZ116" i="29"/>
  <c r="AY635" i="29"/>
  <c r="AZ121" i="29"/>
  <c r="CW643" i="29"/>
  <c r="CX128" i="29"/>
  <c r="O72" i="9"/>
  <c r="O653" i="29"/>
  <c r="CZ654" i="29"/>
  <c r="DC138" i="29"/>
  <c r="CG661" i="29"/>
  <c r="CI145" i="29"/>
  <c r="AJ667" i="29"/>
  <c r="AK150" i="29"/>
  <c r="CE669" i="29"/>
  <c r="CI669" i="29" s="1"/>
  <c r="CI152" i="29"/>
  <c r="CF674" i="29"/>
  <c r="CI157" i="29"/>
  <c r="P680" i="29"/>
  <c r="Q162" i="29"/>
  <c r="AG539" i="29"/>
  <c r="AK539" i="29" s="1"/>
  <c r="AK32" i="29"/>
  <c r="CU548" i="29"/>
  <c r="CU50" i="29"/>
  <c r="O112" i="9"/>
  <c r="O114" i="9" s="1"/>
  <c r="O551" i="29"/>
  <c r="C138" i="9"/>
  <c r="C552" i="29"/>
  <c r="G44" i="29"/>
  <c r="J164" i="9"/>
  <c r="J166" i="9" s="1"/>
  <c r="J553" i="29"/>
  <c r="CJ553" i="29"/>
  <c r="CN553" i="29" s="1"/>
  <c r="CN45" i="29"/>
  <c r="W190" i="9"/>
  <c r="W554" i="29"/>
  <c r="AA46" i="29"/>
  <c r="CT556" i="29"/>
  <c r="CX556" i="29" s="1"/>
  <c r="CX48" i="29"/>
  <c r="E561" i="29"/>
  <c r="E62" i="29"/>
  <c r="C562" i="29"/>
  <c r="G562" i="29" s="1"/>
  <c r="G53" i="29"/>
  <c r="M565" i="29"/>
  <c r="Q565" i="29" s="1"/>
  <c r="Q56" i="29"/>
  <c r="CO565" i="29"/>
  <c r="CS565" i="29" s="1"/>
  <c r="CS56" i="29"/>
  <c r="BZ569" i="29"/>
  <c r="CD569" i="29" s="1"/>
  <c r="CD60" i="29"/>
  <c r="BD574" i="29"/>
  <c r="BD74" i="29"/>
  <c r="BD584" i="29" s="1"/>
  <c r="AQ576" i="29"/>
  <c r="AU576" i="29" s="1"/>
  <c r="AU66" i="29"/>
  <c r="BA579" i="29"/>
  <c r="BE579" i="29" s="1"/>
  <c r="BE69" i="29"/>
  <c r="AG581" i="29"/>
  <c r="AK581" i="29" s="1"/>
  <c r="AK71" i="29"/>
  <c r="BK582" i="29"/>
  <c r="BO582" i="29" s="1"/>
  <c r="BO72" i="29"/>
  <c r="DB587" i="29"/>
  <c r="DB86" i="29"/>
  <c r="BK596" i="29"/>
  <c r="BO596" i="29" s="1"/>
  <c r="BO85" i="29"/>
  <c r="BX600" i="29"/>
  <c r="BX98" i="29"/>
  <c r="O295" i="9"/>
  <c r="O602" i="29"/>
  <c r="F297" i="9"/>
  <c r="F603" i="29"/>
  <c r="S309" i="9"/>
  <c r="S609" i="29"/>
  <c r="BC613" i="29"/>
  <c r="BC110" i="29"/>
  <c r="CM614" i="29"/>
  <c r="CN101" i="29"/>
  <c r="CK615" i="29"/>
  <c r="CN102" i="29"/>
  <c r="CK110" i="29"/>
  <c r="CW619" i="29"/>
  <c r="CX106" i="29"/>
  <c r="CB621" i="29"/>
  <c r="CD108" i="29"/>
  <c r="DD634" i="29"/>
  <c r="AC308" i="9"/>
  <c r="BP653" i="29"/>
  <c r="BT653" i="29" s="1"/>
  <c r="BT137" i="29"/>
  <c r="AO659" i="29"/>
  <c r="AP143" i="29"/>
  <c r="CA666" i="29"/>
  <c r="CA158" i="29"/>
  <c r="BD678" i="29"/>
  <c r="BE160" i="29"/>
  <c r="BD170" i="29"/>
  <c r="AP509" i="29"/>
  <c r="CS6" i="29"/>
  <c r="AA10" i="29"/>
  <c r="BK516" i="29"/>
  <c r="BO516" i="29" s="1"/>
  <c r="BO11" i="29"/>
  <c r="BT11" i="29"/>
  <c r="J14" i="29"/>
  <c r="T14" i="29"/>
  <c r="BL14" i="29"/>
  <c r="BV14" i="29"/>
  <c r="BV519" i="29" s="1"/>
  <c r="CF14" i="29"/>
  <c r="CR14" i="29"/>
  <c r="CR519" i="29" s="1"/>
  <c r="DB14" i="29"/>
  <c r="DB519" i="29" s="1"/>
  <c r="AG522" i="29"/>
  <c r="AK522" i="29" s="1"/>
  <c r="AG26" i="29"/>
  <c r="AK16" i="29"/>
  <c r="J213" i="9"/>
  <c r="J529" i="29"/>
  <c r="AQ529" i="29"/>
  <c r="AU529" i="29" s="1"/>
  <c r="AU23" i="29"/>
  <c r="AZ23" i="29"/>
  <c r="BU536" i="29"/>
  <c r="BY536" i="29" s="1"/>
  <c r="BY29" i="29"/>
  <c r="CD29" i="29"/>
  <c r="CX30" i="29"/>
  <c r="F38" i="29"/>
  <c r="AB38" i="29"/>
  <c r="AV38" i="29"/>
  <c r="BR38" i="29"/>
  <c r="CM548" i="29"/>
  <c r="CM50" i="29"/>
  <c r="S60" i="9"/>
  <c r="S62" i="9" s="1"/>
  <c r="S549" i="29"/>
  <c r="AA41" i="29"/>
  <c r="BK550" i="29"/>
  <c r="BO550" i="29" s="1"/>
  <c r="BO42" i="29"/>
  <c r="BT42" i="29"/>
  <c r="H551" i="29"/>
  <c r="H112" i="9"/>
  <c r="D138" i="9"/>
  <c r="D140" i="9" s="1"/>
  <c r="D552" i="29"/>
  <c r="K553" i="29"/>
  <c r="K164" i="9"/>
  <c r="K166" i="9" s="1"/>
  <c r="E216" i="9"/>
  <c r="E218" i="9" s="1"/>
  <c r="E555" i="29"/>
  <c r="V47" i="29"/>
  <c r="U242" i="9"/>
  <c r="U244" i="9" s="1"/>
  <c r="U556" i="29"/>
  <c r="K268" i="9"/>
  <c r="K270" i="9" s="1"/>
  <c r="K557" i="29"/>
  <c r="AL50" i="29"/>
  <c r="BK50" i="29"/>
  <c r="BX50" i="29"/>
  <c r="CJ50" i="29"/>
  <c r="CW561" i="29"/>
  <c r="CX561" i="29" s="1"/>
  <c r="CW62" i="29"/>
  <c r="DC54" i="29"/>
  <c r="AD574" i="29"/>
  <c r="AD74" i="29"/>
  <c r="M63" i="9"/>
  <c r="M575" i="29"/>
  <c r="Q65" i="29"/>
  <c r="AC89" i="9"/>
  <c r="DD576" i="29"/>
  <c r="AF68" i="29"/>
  <c r="C193" i="9"/>
  <c r="C580" i="29"/>
  <c r="G70" i="29"/>
  <c r="Y219" i="9"/>
  <c r="Y581" i="29"/>
  <c r="CT581" i="29"/>
  <c r="CX581" i="29" s="1"/>
  <c r="CX71" i="29"/>
  <c r="DC71" i="29"/>
  <c r="BU582" i="29"/>
  <c r="BY582" i="29" s="1"/>
  <c r="BY72" i="29"/>
  <c r="AI74" i="29"/>
  <c r="AI584" i="29" s="1"/>
  <c r="BA74" i="29"/>
  <c r="BX74" i="29"/>
  <c r="BX584" i="29" s="1"/>
  <c r="CU74" i="29"/>
  <c r="CU584" i="29" s="1"/>
  <c r="CK587" i="29"/>
  <c r="CK86" i="29"/>
  <c r="CN76" i="29"/>
  <c r="DC76" i="29"/>
  <c r="BU588" i="29"/>
  <c r="BY588" i="29" s="1"/>
  <c r="BY77" i="29"/>
  <c r="CU590" i="29"/>
  <c r="CX79" i="29"/>
  <c r="BK593" i="29"/>
  <c r="BO593" i="29" s="1"/>
  <c r="BO82" i="29"/>
  <c r="CK595" i="29"/>
  <c r="CN84" i="29"/>
  <c r="BP600" i="29"/>
  <c r="BP98" i="29"/>
  <c r="BP610" i="29" s="1"/>
  <c r="BY88" i="29"/>
  <c r="AY601" i="29"/>
  <c r="AZ89" i="29"/>
  <c r="AZ92" i="29"/>
  <c r="BJ95" i="29"/>
  <c r="CG613" i="29"/>
  <c r="CG110" i="29"/>
  <c r="CO614" i="29"/>
  <c r="CS614" i="29" s="1"/>
  <c r="CS101" i="29"/>
  <c r="T148" i="9"/>
  <c r="T617" i="29"/>
  <c r="BU619" i="29"/>
  <c r="BY619" i="29" s="1"/>
  <c r="BY106" i="29"/>
  <c r="N43" i="8"/>
  <c r="W150" i="9"/>
  <c r="W656" i="29"/>
  <c r="AA140" i="29"/>
  <c r="N665" i="29"/>
  <c r="Q148" i="29"/>
  <c r="N158" i="29"/>
  <c r="N675" i="29" s="1"/>
  <c r="AD669" i="29"/>
  <c r="AF152" i="29"/>
  <c r="CT673" i="29"/>
  <c r="CX673" i="29" s="1"/>
  <c r="CX156" i="29"/>
  <c r="AE509" i="29"/>
  <c r="AE14" i="29"/>
  <c r="CX509" i="29"/>
  <c r="AQ510" i="29"/>
  <c r="AU510" i="29" s="1"/>
  <c r="AU5" i="29"/>
  <c r="AK8" i="29"/>
  <c r="CI8" i="29"/>
  <c r="CE514" i="29"/>
  <c r="CI514" i="29" s="1"/>
  <c r="CI9" i="29"/>
  <c r="BJ10" i="29"/>
  <c r="CO517" i="29"/>
  <c r="CS517" i="29" s="1"/>
  <c r="CS12" i="29"/>
  <c r="I522" i="29"/>
  <c r="I31" i="9"/>
  <c r="I26" i="29"/>
  <c r="Q16" i="29"/>
  <c r="L17" i="29"/>
  <c r="AP18" i="29"/>
  <c r="G20" i="29"/>
  <c r="J161" i="9"/>
  <c r="J527" i="29"/>
  <c r="S213" i="9"/>
  <c r="S529" i="29"/>
  <c r="AA23" i="29"/>
  <c r="BK530" i="29"/>
  <c r="BO530" i="29" s="1"/>
  <c r="BO24" i="29"/>
  <c r="BT24" i="29"/>
  <c r="H265" i="9"/>
  <c r="H531" i="29"/>
  <c r="CK535" i="29"/>
  <c r="CK38" i="29"/>
  <c r="CS28" i="29"/>
  <c r="AZ30" i="29"/>
  <c r="AF31" i="29"/>
  <c r="CD31" i="29"/>
  <c r="AG543" i="29"/>
  <c r="AK543" i="29" s="1"/>
  <c r="AK36" i="29"/>
  <c r="H34" i="9"/>
  <c r="H548" i="29"/>
  <c r="BW548" i="29"/>
  <c r="BW50" i="29"/>
  <c r="CN40" i="29"/>
  <c r="N86" i="9"/>
  <c r="N88" i="9" s="1"/>
  <c r="N550" i="29"/>
  <c r="V42" i="29"/>
  <c r="BY43" i="29"/>
  <c r="N138" i="9"/>
  <c r="N140" i="9" s="1"/>
  <c r="N552" i="29"/>
  <c r="CD44" i="29"/>
  <c r="C164" i="9"/>
  <c r="C553" i="29"/>
  <c r="G45" i="29"/>
  <c r="BT45" i="29"/>
  <c r="I190" i="9"/>
  <c r="I192" i="9" s="1"/>
  <c r="I554" i="29"/>
  <c r="Q46" i="29"/>
  <c r="BZ554" i="29"/>
  <c r="CD554" i="29" s="1"/>
  <c r="CD46" i="29"/>
  <c r="CI46" i="29"/>
  <c r="N216" i="9"/>
  <c r="N218" i="9" s="1"/>
  <c r="N555" i="29"/>
  <c r="D242" i="9"/>
  <c r="D244" i="9" s="1"/>
  <c r="D556" i="29"/>
  <c r="C268" i="9"/>
  <c r="C557" i="29"/>
  <c r="G49" i="29"/>
  <c r="BT49" i="29"/>
  <c r="O561" i="29"/>
  <c r="O62" i="29"/>
  <c r="CG561" i="29"/>
  <c r="CG62" i="29"/>
  <c r="G56" i="29"/>
  <c r="BZ565" i="29"/>
  <c r="CD565" i="29" s="1"/>
  <c r="CD56" i="29"/>
  <c r="CI56" i="29"/>
  <c r="AN574" i="29"/>
  <c r="AN74" i="29"/>
  <c r="N63" i="9"/>
  <c r="N575" i="29"/>
  <c r="C115" i="9"/>
  <c r="C577" i="29"/>
  <c r="G67" i="29"/>
  <c r="X141" i="9"/>
  <c r="X578" i="29"/>
  <c r="M193" i="9"/>
  <c r="M580" i="29"/>
  <c r="Q70" i="29"/>
  <c r="N271" i="9"/>
  <c r="N583" i="29"/>
  <c r="AI587" i="29"/>
  <c r="AI86" i="29"/>
  <c r="CU587" i="29"/>
  <c r="CU86" i="29"/>
  <c r="N94" i="9"/>
  <c r="N589" i="29"/>
  <c r="C146" i="9"/>
  <c r="C591" i="29"/>
  <c r="G80" i="29"/>
  <c r="X172" i="9"/>
  <c r="X592" i="29"/>
  <c r="M224" i="9"/>
  <c r="M594" i="29"/>
  <c r="Q83" i="29"/>
  <c r="BS86" i="29"/>
  <c r="CP86" i="29"/>
  <c r="CP597" i="29" s="1"/>
  <c r="Z293" i="9"/>
  <c r="Z601" i="29"/>
  <c r="Z98" i="29"/>
  <c r="DB601" i="29"/>
  <c r="DB98" i="29"/>
  <c r="CJ602" i="29"/>
  <c r="CN602" i="29" s="1"/>
  <c r="CJ98" i="29"/>
  <c r="CS90" i="29"/>
  <c r="S301" i="9"/>
  <c r="S173" i="9" s="1"/>
  <c r="S605" i="29"/>
  <c r="S70" i="9"/>
  <c r="S614" i="29"/>
  <c r="V101" i="29"/>
  <c r="AK101" i="29"/>
  <c r="I174" i="9"/>
  <c r="I618" i="29"/>
  <c r="L105" i="29"/>
  <c r="AA105" i="29"/>
  <c r="AC278" i="9"/>
  <c r="DD622" i="29"/>
  <c r="BH110" i="29"/>
  <c r="BE122" i="29"/>
  <c r="AH661" i="29"/>
  <c r="AK145" i="29"/>
  <c r="W509" i="29"/>
  <c r="AA509" i="29" s="1"/>
  <c r="W14" i="29"/>
  <c r="AA4" i="29"/>
  <c r="BA510" i="29"/>
  <c r="BE510" i="29" s="1"/>
  <c r="BE5" i="29"/>
  <c r="BJ5" i="29"/>
  <c r="DC6" i="29"/>
  <c r="Q7" i="29"/>
  <c r="G11" i="29"/>
  <c r="BE11" i="29"/>
  <c r="CD13" i="29"/>
  <c r="J31" i="9"/>
  <c r="J522" i="29"/>
  <c r="E523" i="29"/>
  <c r="E57" i="9"/>
  <c r="V17" i="29"/>
  <c r="S83" i="9"/>
  <c r="S524" i="29"/>
  <c r="AA18" i="29"/>
  <c r="BY18" i="29"/>
  <c r="H135" i="9"/>
  <c r="H526" i="29"/>
  <c r="L526" i="29" s="1"/>
  <c r="BA527" i="29"/>
  <c r="BE527" i="29" s="1"/>
  <c r="BE21" i="29"/>
  <c r="BJ21" i="29"/>
  <c r="BY25" i="29"/>
  <c r="CC535" i="29"/>
  <c r="CC38" i="29"/>
  <c r="CC545" i="29" s="1"/>
  <c r="BA537" i="29"/>
  <c r="BE537" i="29" s="1"/>
  <c r="BE30" i="29"/>
  <c r="BJ30" i="29"/>
  <c r="CO541" i="29"/>
  <c r="CS541" i="29" s="1"/>
  <c r="CS34" i="29"/>
  <c r="AQ543" i="29"/>
  <c r="AU543" i="29" s="1"/>
  <c r="AU36" i="29"/>
  <c r="AZ36" i="29"/>
  <c r="CX36" i="29"/>
  <c r="L37" i="29"/>
  <c r="BJ37" i="29"/>
  <c r="T38" i="29"/>
  <c r="Z34" i="9"/>
  <c r="Z548" i="29"/>
  <c r="Z50" i="29"/>
  <c r="BT548" i="29"/>
  <c r="D60" i="9"/>
  <c r="D62" i="9" s="1"/>
  <c r="D549" i="29"/>
  <c r="CS41" i="29"/>
  <c r="AC86" i="9"/>
  <c r="DD550" i="29"/>
  <c r="AZ43" i="29"/>
  <c r="X552" i="29"/>
  <c r="X138" i="9"/>
  <c r="X140" i="9" s="1"/>
  <c r="AF44" i="29"/>
  <c r="CE552" i="29"/>
  <c r="CI552" i="29" s="1"/>
  <c r="CI44" i="29"/>
  <c r="CN44" i="29"/>
  <c r="AV553" i="29"/>
  <c r="AZ553" i="29" s="1"/>
  <c r="AZ45" i="29"/>
  <c r="BE45" i="29"/>
  <c r="AP47" i="29"/>
  <c r="CO555" i="29"/>
  <c r="CS555" i="29" s="1"/>
  <c r="CS47" i="29"/>
  <c r="CD49" i="29"/>
  <c r="O50" i="29"/>
  <c r="BM50" i="29"/>
  <c r="BZ561" i="29"/>
  <c r="CD561" i="29" s="1"/>
  <c r="BZ62" i="29"/>
  <c r="CY561" i="29"/>
  <c r="DC561" i="29" s="1"/>
  <c r="CY62" i="29"/>
  <c r="DC52" i="29"/>
  <c r="CS55" i="29"/>
  <c r="BA566" i="29"/>
  <c r="BE566" i="29" s="1"/>
  <c r="BE57" i="29"/>
  <c r="AB569" i="29"/>
  <c r="AF569" i="29" s="1"/>
  <c r="AF60" i="29"/>
  <c r="AK60" i="29"/>
  <c r="F37" i="9"/>
  <c r="F574" i="29"/>
  <c r="F74" i="29"/>
  <c r="CH574" i="29"/>
  <c r="CH74" i="29"/>
  <c r="O63" i="9"/>
  <c r="O575" i="29"/>
  <c r="S89" i="9"/>
  <c r="S576" i="29"/>
  <c r="V66" i="29"/>
  <c r="P141" i="9"/>
  <c r="P578" i="29"/>
  <c r="E193" i="9"/>
  <c r="E580" i="29"/>
  <c r="I219" i="9"/>
  <c r="I581" i="29"/>
  <c r="L71" i="29"/>
  <c r="AM582" i="29"/>
  <c r="AP72" i="29"/>
  <c r="O271" i="9"/>
  <c r="O583" i="29"/>
  <c r="I42" i="9"/>
  <c r="I587" i="29"/>
  <c r="I86" i="29"/>
  <c r="L76" i="29"/>
  <c r="AM588" i="29"/>
  <c r="AP77" i="29"/>
  <c r="BE77" i="29"/>
  <c r="AB590" i="29"/>
  <c r="AF590" i="29" s="1"/>
  <c r="AF79" i="29"/>
  <c r="Y172" i="9"/>
  <c r="Y592" i="29"/>
  <c r="AC593" i="29"/>
  <c r="AF82" i="29"/>
  <c r="R250" i="9"/>
  <c r="R595" i="29"/>
  <c r="V84" i="29"/>
  <c r="AA84" i="29"/>
  <c r="AV596" i="29"/>
  <c r="AZ596" i="29" s="1"/>
  <c r="AZ85" i="29"/>
  <c r="BE85" i="29"/>
  <c r="I293" i="9"/>
  <c r="I601" i="29"/>
  <c r="I295" i="9"/>
  <c r="I95" i="9" s="1"/>
  <c r="I602" i="29"/>
  <c r="BS603" i="29"/>
  <c r="BT91" i="29"/>
  <c r="CD93" i="29"/>
  <c r="AU95" i="29"/>
  <c r="U307" i="9"/>
  <c r="U608" i="29"/>
  <c r="V96" i="29"/>
  <c r="CW608" i="29"/>
  <c r="CX96" i="29"/>
  <c r="BO97" i="29"/>
  <c r="U44" i="9"/>
  <c r="U613" i="29"/>
  <c r="V100" i="29"/>
  <c r="BQ613" i="29"/>
  <c r="BQ110" i="29"/>
  <c r="BQ623" i="29" s="1"/>
  <c r="BT100" i="29"/>
  <c r="CI100" i="29"/>
  <c r="CM616" i="29"/>
  <c r="CN103" i="29"/>
  <c r="V104" i="29"/>
  <c r="CZ618" i="29"/>
  <c r="DC105" i="29"/>
  <c r="BP626" i="29"/>
  <c r="BP122" i="29"/>
  <c r="BP636" i="29" s="1"/>
  <c r="BX630" i="29"/>
  <c r="BY116" i="29"/>
  <c r="F150" i="9"/>
  <c r="F656" i="29"/>
  <c r="G140" i="29"/>
  <c r="CL668" i="29"/>
  <c r="CL158" i="29"/>
  <c r="CN151" i="29"/>
  <c r="C510" i="29"/>
  <c r="G510" i="29" s="1"/>
  <c r="G5" i="29"/>
  <c r="CW509" i="29"/>
  <c r="CW14" i="29"/>
  <c r="V509" i="29"/>
  <c r="BQ509" i="29"/>
  <c r="BQ14" i="29"/>
  <c r="BY4" i="29"/>
  <c r="CG509" i="29"/>
  <c r="CG14" i="29"/>
  <c r="CO509" i="29"/>
  <c r="CS509" i="29" s="1"/>
  <c r="CO14" i="29"/>
  <c r="CS4" i="29"/>
  <c r="CX4" i="29"/>
  <c r="AZ510" i="29"/>
  <c r="DC5" i="29"/>
  <c r="V511" i="29"/>
  <c r="AQ511" i="29"/>
  <c r="AU511" i="29" s="1"/>
  <c r="AU6" i="29"/>
  <c r="AZ6" i="29"/>
  <c r="BT511" i="29"/>
  <c r="CX6" i="29"/>
  <c r="L7" i="29"/>
  <c r="AP512" i="29"/>
  <c r="BJ7" i="29"/>
  <c r="CN512" i="29"/>
  <c r="G8" i="29"/>
  <c r="BJ513" i="29"/>
  <c r="C514" i="29"/>
  <c r="G514" i="29" s="1"/>
  <c r="G9" i="29"/>
  <c r="L9" i="29"/>
  <c r="AK9" i="29"/>
  <c r="CN514" i="29"/>
  <c r="L515" i="29"/>
  <c r="AF10" i="29"/>
  <c r="BJ515" i="29"/>
  <c r="CE515" i="29"/>
  <c r="CI515" i="29" s="1"/>
  <c r="CI10" i="29"/>
  <c r="CN10" i="29"/>
  <c r="V516" i="29"/>
  <c r="AZ11" i="29"/>
  <c r="CD516" i="29"/>
  <c r="CX11" i="29"/>
  <c r="M517" i="29"/>
  <c r="Q517" i="29" s="1"/>
  <c r="Q12" i="29"/>
  <c r="V12" i="29"/>
  <c r="AU12" i="29"/>
  <c r="CX517" i="29"/>
  <c r="AA13" i="29"/>
  <c r="AQ518" i="29"/>
  <c r="AU518" i="29" s="1"/>
  <c r="AU13" i="29"/>
  <c r="AZ13" i="29"/>
  <c r="BY13" i="29"/>
  <c r="F14" i="29"/>
  <c r="AL14" i="29"/>
  <c r="AW14" i="29"/>
  <c r="BG14" i="29"/>
  <c r="BG519" i="29" s="1"/>
  <c r="BR14" i="29"/>
  <c r="BR519" i="29" s="1"/>
  <c r="CC14" i="29"/>
  <c r="CC519" i="29" s="1"/>
  <c r="CM14" i="29"/>
  <c r="CM519" i="29" s="1"/>
  <c r="AM522" i="29"/>
  <c r="AP522" i="29" s="1"/>
  <c r="AM26" i="29"/>
  <c r="AU16" i="29"/>
  <c r="BC522" i="29"/>
  <c r="BC26" i="29"/>
  <c r="BK522" i="29"/>
  <c r="BK26" i="29"/>
  <c r="BO16" i="29"/>
  <c r="BT16" i="29"/>
  <c r="CC522" i="29"/>
  <c r="CD522" i="29" s="1"/>
  <c r="CC26" i="29"/>
  <c r="CC532" i="29" s="1"/>
  <c r="CK522" i="29"/>
  <c r="CN522" i="29" s="1"/>
  <c r="CK26" i="29"/>
  <c r="CS16" i="29"/>
  <c r="DA522" i="29"/>
  <c r="DA26" i="29"/>
  <c r="DA532" i="29" s="1"/>
  <c r="H57" i="9"/>
  <c r="H523" i="29"/>
  <c r="P57" i="9"/>
  <c r="P523" i="29"/>
  <c r="AP17" i="29"/>
  <c r="BT523" i="29"/>
  <c r="CN17" i="29"/>
  <c r="D83" i="9"/>
  <c r="D524" i="29"/>
  <c r="M83" i="9"/>
  <c r="M524" i="29"/>
  <c r="Q18" i="29"/>
  <c r="V18" i="29"/>
  <c r="AP524" i="29"/>
  <c r="BT18" i="29"/>
  <c r="CX524" i="29"/>
  <c r="I109" i="9"/>
  <c r="I525" i="29"/>
  <c r="Q19" i="29"/>
  <c r="Y109" i="9"/>
  <c r="Y525" i="29"/>
  <c r="AG525" i="29"/>
  <c r="AK525" i="29" s="1"/>
  <c r="AK19" i="29"/>
  <c r="AP19" i="29"/>
  <c r="BO19" i="29"/>
  <c r="AF526" i="29"/>
  <c r="CI20" i="29"/>
  <c r="CY526" i="29"/>
  <c r="DC526" i="29" s="1"/>
  <c r="DC20" i="29"/>
  <c r="F161" i="9"/>
  <c r="F527" i="29"/>
  <c r="N161" i="9"/>
  <c r="N527" i="29"/>
  <c r="W161" i="9"/>
  <c r="W527" i="29"/>
  <c r="AA21" i="29"/>
  <c r="AF21" i="29"/>
  <c r="AZ527" i="29"/>
  <c r="CD21" i="29"/>
  <c r="AC161" i="9"/>
  <c r="DD527" i="29"/>
  <c r="K187" i="9"/>
  <c r="K528" i="29"/>
  <c r="T187" i="9"/>
  <c r="T528" i="29"/>
  <c r="AF528" i="29"/>
  <c r="BA528" i="29"/>
  <c r="BE528" i="29" s="1"/>
  <c r="BE22" i="29"/>
  <c r="BJ22" i="29"/>
  <c r="CD528" i="29"/>
  <c r="F213" i="9"/>
  <c r="F529" i="29"/>
  <c r="BE23" i="29"/>
  <c r="BU529" i="29"/>
  <c r="BY529" i="29" s="1"/>
  <c r="BY23" i="29"/>
  <c r="CD23" i="29"/>
  <c r="DC23" i="29"/>
  <c r="I239" i="9"/>
  <c r="I530" i="29"/>
  <c r="Y239" i="9"/>
  <c r="Y530" i="29"/>
  <c r="BT530" i="29"/>
  <c r="D265" i="9"/>
  <c r="D531" i="29"/>
  <c r="L25" i="29"/>
  <c r="U265" i="9"/>
  <c r="U531" i="29"/>
  <c r="AP531" i="29"/>
  <c r="BK531" i="29"/>
  <c r="BO531" i="29" s="1"/>
  <c r="BO25" i="29"/>
  <c r="BT25" i="29"/>
  <c r="CN531" i="29"/>
  <c r="J26" i="29"/>
  <c r="T26" i="29"/>
  <c r="AD26" i="29"/>
  <c r="BV26" i="29"/>
  <c r="CF26" i="29"/>
  <c r="CP26" i="29"/>
  <c r="CP532" i="29" s="1"/>
  <c r="DB26" i="29"/>
  <c r="DB532" i="29" s="1"/>
  <c r="I535" i="29"/>
  <c r="I38" i="29"/>
  <c r="Q28" i="29"/>
  <c r="Y535" i="29"/>
  <c r="Y38" i="29"/>
  <c r="AG535" i="29"/>
  <c r="AK535" i="29" s="1"/>
  <c r="AG38" i="29"/>
  <c r="AK28" i="29"/>
  <c r="AP28" i="29"/>
  <c r="AY535" i="29"/>
  <c r="AZ535" i="29" s="1"/>
  <c r="AY38" i="29"/>
  <c r="BG535" i="29"/>
  <c r="BJ535" i="29" s="1"/>
  <c r="BG38" i="29"/>
  <c r="BO28" i="29"/>
  <c r="BW535" i="29"/>
  <c r="BW38" i="29"/>
  <c r="AF536" i="29"/>
  <c r="CI29" i="29"/>
  <c r="CY536" i="29"/>
  <c r="DC536" i="29" s="1"/>
  <c r="DC29" i="29"/>
  <c r="W537" i="29"/>
  <c r="AA537" i="29" s="1"/>
  <c r="AA30" i="29"/>
  <c r="AF30" i="29"/>
  <c r="AZ537" i="29"/>
  <c r="CD30" i="29"/>
  <c r="AF538" i="29"/>
  <c r="BA538" i="29"/>
  <c r="BE538" i="29" s="1"/>
  <c r="BE31" i="29"/>
  <c r="BJ31" i="29"/>
  <c r="CD538" i="29"/>
  <c r="BE32" i="29"/>
  <c r="BU539" i="29"/>
  <c r="BY539" i="29" s="1"/>
  <c r="BY32" i="29"/>
  <c r="CD32" i="29"/>
  <c r="DC32" i="29"/>
  <c r="Q33" i="29"/>
  <c r="BT540" i="29"/>
  <c r="L34" i="29"/>
  <c r="AP541" i="29"/>
  <c r="BK541" i="29"/>
  <c r="BO541" i="29" s="1"/>
  <c r="BO34" i="29"/>
  <c r="BT34" i="29"/>
  <c r="CN541" i="29"/>
  <c r="V542" i="29"/>
  <c r="AP35" i="29"/>
  <c r="BT542" i="29"/>
  <c r="CO542" i="29"/>
  <c r="CS542" i="29" s="1"/>
  <c r="CS35" i="29"/>
  <c r="CX35" i="29"/>
  <c r="AP543" i="29"/>
  <c r="CS36" i="29"/>
  <c r="G37" i="29"/>
  <c r="W544" i="29"/>
  <c r="AA544" i="29" s="1"/>
  <c r="AA37" i="29"/>
  <c r="AF37" i="29"/>
  <c r="BE37" i="29"/>
  <c r="M38" i="29"/>
  <c r="W38" i="29"/>
  <c r="AH38" i="29"/>
  <c r="AS38" i="29"/>
  <c r="BC38" i="29"/>
  <c r="BN38" i="29"/>
  <c r="CT38" i="29"/>
  <c r="C34" i="9"/>
  <c r="C548" i="29"/>
  <c r="C50" i="29"/>
  <c r="G40" i="29"/>
  <c r="L40" i="29"/>
  <c r="U34" i="9"/>
  <c r="U548" i="29"/>
  <c r="U50" i="29"/>
  <c r="AC548" i="29"/>
  <c r="AF548" i="29" s="1"/>
  <c r="AC50" i="29"/>
  <c r="AS548" i="29"/>
  <c r="AS50" i="29"/>
  <c r="AS558" i="29" s="1"/>
  <c r="CN548" i="29"/>
  <c r="H60" i="9"/>
  <c r="H549" i="29"/>
  <c r="P60" i="9"/>
  <c r="P62" i="9" s="1"/>
  <c r="P549" i="29"/>
  <c r="X60" i="9"/>
  <c r="X62" i="9" s="1"/>
  <c r="X549" i="29"/>
  <c r="AF41" i="29"/>
  <c r="BJ549" i="29"/>
  <c r="CE549" i="29"/>
  <c r="CI549" i="29" s="1"/>
  <c r="CI41" i="29"/>
  <c r="CN41" i="29"/>
  <c r="AC60" i="9"/>
  <c r="AC62" i="9" s="1"/>
  <c r="DD549" i="29"/>
  <c r="J86" i="9"/>
  <c r="J88" i="9" s="1"/>
  <c r="J550" i="29"/>
  <c r="R86" i="9"/>
  <c r="R550" i="29"/>
  <c r="Z86" i="9"/>
  <c r="Z88" i="9" s="1"/>
  <c r="Z550" i="29"/>
  <c r="AZ42" i="29"/>
  <c r="CD550" i="29"/>
  <c r="CX42" i="29"/>
  <c r="E112" i="9"/>
  <c r="E114" i="9" s="1"/>
  <c r="E551" i="29"/>
  <c r="M112" i="9"/>
  <c r="M551" i="29"/>
  <c r="Q551" i="29" s="1"/>
  <c r="Q43" i="29"/>
  <c r="V43" i="29"/>
  <c r="AU43" i="29"/>
  <c r="CX551" i="29"/>
  <c r="J138" i="9"/>
  <c r="J140" i="9" s="1"/>
  <c r="J552" i="29"/>
  <c r="S138" i="9"/>
  <c r="S140" i="9" s="1"/>
  <c r="S552" i="29"/>
  <c r="AA44" i="29"/>
  <c r="AQ552" i="29"/>
  <c r="AU552" i="29" s="1"/>
  <c r="AU44" i="29"/>
  <c r="AZ44" i="29"/>
  <c r="H164" i="9"/>
  <c r="H553" i="29"/>
  <c r="L45" i="29"/>
  <c r="Q45" i="29"/>
  <c r="Y164" i="9"/>
  <c r="Y166" i="9" s="1"/>
  <c r="Y553" i="29"/>
  <c r="AG553" i="29"/>
  <c r="AK553" i="29" s="1"/>
  <c r="AK45" i="29"/>
  <c r="AP45" i="29"/>
  <c r="AZ554" i="29"/>
  <c r="BU554" i="29"/>
  <c r="BY554" i="29" s="1"/>
  <c r="BY46" i="29"/>
  <c r="AC190" i="9"/>
  <c r="AC192" i="9" s="1"/>
  <c r="DD554" i="29"/>
  <c r="J216" i="9"/>
  <c r="J218" i="9" s="1"/>
  <c r="J220" i="9" s="1"/>
  <c r="J555" i="29"/>
  <c r="AB555" i="29"/>
  <c r="AF555" i="29" s="1"/>
  <c r="AF47" i="29"/>
  <c r="AK47" i="29"/>
  <c r="BA555" i="29"/>
  <c r="BE555" i="29" s="1"/>
  <c r="BE47" i="29"/>
  <c r="BJ47" i="29"/>
  <c r="R242" i="9"/>
  <c r="R556" i="29"/>
  <c r="V48" i="29"/>
  <c r="AA48" i="29"/>
  <c r="AQ556" i="29"/>
  <c r="AU556" i="29" s="1"/>
  <c r="AU48" i="29"/>
  <c r="AZ48" i="29"/>
  <c r="H268" i="9"/>
  <c r="H557" i="29"/>
  <c r="L49" i="29"/>
  <c r="Q49" i="29"/>
  <c r="Y268" i="9"/>
  <c r="Y270" i="9" s="1"/>
  <c r="Y557" i="29"/>
  <c r="AG557" i="29"/>
  <c r="AK557" i="29" s="1"/>
  <c r="AK49" i="29"/>
  <c r="AP49" i="29"/>
  <c r="T50" i="29"/>
  <c r="AT50" i="29"/>
  <c r="AT558" i="29" s="1"/>
  <c r="BS50" i="29"/>
  <c r="BS558" i="29" s="1"/>
  <c r="CF50" i="29"/>
  <c r="CF558" i="29" s="1"/>
  <c r="CR50" i="29"/>
  <c r="T561" i="29"/>
  <c r="V561" i="29" s="1"/>
  <c r="T62" i="29"/>
  <c r="AC561" i="29"/>
  <c r="AC62" i="29"/>
  <c r="AL561" i="29"/>
  <c r="AL62" i="29"/>
  <c r="AT561" i="29"/>
  <c r="AT62" i="29"/>
  <c r="AT571" i="29" s="1"/>
  <c r="BB561" i="29"/>
  <c r="BB62" i="29"/>
  <c r="BK561" i="29"/>
  <c r="BO561" i="29" s="1"/>
  <c r="BK62" i="29"/>
  <c r="BO52" i="29"/>
  <c r="AF562" i="29"/>
  <c r="BA562" i="29"/>
  <c r="BE562" i="29" s="1"/>
  <c r="BE53" i="29"/>
  <c r="CN562" i="29"/>
  <c r="V563" i="29"/>
  <c r="AQ563" i="29"/>
  <c r="AU563" i="29" s="1"/>
  <c r="AU54" i="29"/>
  <c r="CD563" i="29"/>
  <c r="V55" i="29"/>
  <c r="BE55" i="29"/>
  <c r="CN55" i="29"/>
  <c r="AL565" i="29"/>
  <c r="AP565" i="29" s="1"/>
  <c r="AP56" i="29"/>
  <c r="AU56" i="29"/>
  <c r="C566" i="29"/>
  <c r="G566" i="29" s="1"/>
  <c r="G57" i="29"/>
  <c r="L57" i="29"/>
  <c r="CE566" i="29"/>
  <c r="CI566" i="29" s="1"/>
  <c r="CI57" i="29"/>
  <c r="CN57" i="29"/>
  <c r="BF567" i="29"/>
  <c r="BJ567" i="29" s="1"/>
  <c r="BJ58" i="29"/>
  <c r="BO58" i="29"/>
  <c r="M569" i="29"/>
  <c r="Q569" i="29" s="1"/>
  <c r="Q60" i="29"/>
  <c r="V60" i="29"/>
  <c r="CO569" i="29"/>
  <c r="CS569" i="29" s="1"/>
  <c r="CS60" i="29"/>
  <c r="CX60" i="29"/>
  <c r="BP570" i="29"/>
  <c r="BT570" i="29" s="1"/>
  <c r="BT61" i="29"/>
  <c r="BY61" i="29"/>
  <c r="J62" i="29"/>
  <c r="Z62" i="29"/>
  <c r="BF62" i="29"/>
  <c r="BV62" i="29"/>
  <c r="BV571" i="29" s="1"/>
  <c r="CL62" i="29"/>
  <c r="DB62" i="29"/>
  <c r="DB571" i="29" s="1"/>
  <c r="I37" i="9"/>
  <c r="I574" i="29"/>
  <c r="I74" i="29"/>
  <c r="BB574" i="29"/>
  <c r="BB74" i="29"/>
  <c r="BS574" i="29"/>
  <c r="BS74" i="29"/>
  <c r="CB574" i="29"/>
  <c r="CB74" i="29"/>
  <c r="CK574" i="29"/>
  <c r="CK74" i="29"/>
  <c r="CK584" i="29" s="1"/>
  <c r="D89" i="9"/>
  <c r="D576" i="29"/>
  <c r="M89" i="9"/>
  <c r="M576" i="29"/>
  <c r="Q66" i="29"/>
  <c r="BG576" i="29"/>
  <c r="BJ66" i="29"/>
  <c r="BP576" i="29"/>
  <c r="BT576" i="29" s="1"/>
  <c r="BT66" i="29"/>
  <c r="BY66" i="29"/>
  <c r="Z115" i="9"/>
  <c r="Z577" i="29"/>
  <c r="E167" i="9"/>
  <c r="E579" i="29"/>
  <c r="N167" i="9"/>
  <c r="N579" i="29"/>
  <c r="W167" i="9"/>
  <c r="W579" i="29"/>
  <c r="AA69" i="29"/>
  <c r="BQ579" i="29"/>
  <c r="BT69" i="29"/>
  <c r="BZ579" i="29"/>
  <c r="CD579" i="29" s="1"/>
  <c r="CD69" i="29"/>
  <c r="CI69" i="29"/>
  <c r="C219" i="9"/>
  <c r="C581" i="29"/>
  <c r="G71" i="29"/>
  <c r="AW581" i="29"/>
  <c r="AZ71" i="29"/>
  <c r="BF581" i="29"/>
  <c r="BJ581" i="29" s="1"/>
  <c r="BJ71" i="29"/>
  <c r="BO71" i="29"/>
  <c r="O245" i="9"/>
  <c r="O582" i="29"/>
  <c r="X245" i="9"/>
  <c r="X582" i="29"/>
  <c r="AG582" i="29"/>
  <c r="AK582" i="29" s="1"/>
  <c r="AK72" i="29"/>
  <c r="CA582" i="29"/>
  <c r="CD72" i="29"/>
  <c r="CJ582" i="29"/>
  <c r="CN582" i="29" s="1"/>
  <c r="CN72" i="29"/>
  <c r="CS72" i="29"/>
  <c r="D74" i="29"/>
  <c r="AS74" i="29"/>
  <c r="BP74" i="29"/>
  <c r="CM74" i="29"/>
  <c r="CM584" i="29" s="1"/>
  <c r="C42" i="9"/>
  <c r="C587" i="29"/>
  <c r="C86" i="29"/>
  <c r="G76" i="29"/>
  <c r="AW587" i="29"/>
  <c r="AW86" i="29"/>
  <c r="AZ76" i="29"/>
  <c r="BF587" i="29"/>
  <c r="BF86" i="29"/>
  <c r="BJ76" i="29"/>
  <c r="BO76" i="29"/>
  <c r="O68" i="9"/>
  <c r="O588" i="29"/>
  <c r="X68" i="9"/>
  <c r="X588" i="29"/>
  <c r="X86" i="29"/>
  <c r="AA86" i="29" s="1"/>
  <c r="AG588" i="29"/>
  <c r="AK588" i="29" s="1"/>
  <c r="AK77" i="29"/>
  <c r="CA588" i="29"/>
  <c r="CD77" i="29"/>
  <c r="CJ588" i="29"/>
  <c r="CN588" i="29" s="1"/>
  <c r="CN77" i="29"/>
  <c r="CJ86" i="29"/>
  <c r="CS77" i="29"/>
  <c r="D120" i="9"/>
  <c r="D590" i="29"/>
  <c r="M120" i="9"/>
  <c r="M590" i="29"/>
  <c r="Q79" i="29"/>
  <c r="BG590" i="29"/>
  <c r="BJ79" i="29"/>
  <c r="BP590" i="29"/>
  <c r="BT590" i="29" s="1"/>
  <c r="BT79" i="29"/>
  <c r="BY79" i="29"/>
  <c r="Z146" i="9"/>
  <c r="Z591" i="29"/>
  <c r="E198" i="9"/>
  <c r="E593" i="29"/>
  <c r="N198" i="9"/>
  <c r="N593" i="29"/>
  <c r="W198" i="9"/>
  <c r="W593" i="29"/>
  <c r="AA82" i="29"/>
  <c r="BQ593" i="29"/>
  <c r="BT82" i="29"/>
  <c r="BZ593" i="29"/>
  <c r="CD593" i="29" s="1"/>
  <c r="CD82" i="29"/>
  <c r="CI82" i="29"/>
  <c r="C250" i="9"/>
  <c r="C595" i="29"/>
  <c r="G84" i="29"/>
  <c r="AW595" i="29"/>
  <c r="AZ84" i="29"/>
  <c r="BF595" i="29"/>
  <c r="BJ595" i="29" s="1"/>
  <c r="BJ84" i="29"/>
  <c r="BO84" i="29"/>
  <c r="O276" i="9"/>
  <c r="O596" i="29"/>
  <c r="X276" i="9"/>
  <c r="X596" i="29"/>
  <c r="AG596" i="29"/>
  <c r="AK596" i="29" s="1"/>
  <c r="AK85" i="29"/>
  <c r="CA596" i="29"/>
  <c r="CD85" i="29"/>
  <c r="CJ596" i="29"/>
  <c r="CN596" i="29" s="1"/>
  <c r="CN85" i="29"/>
  <c r="CS85" i="29"/>
  <c r="U86" i="29"/>
  <c r="U597" i="29" s="1"/>
  <c r="AM86" i="29"/>
  <c r="AM597" i="29" s="1"/>
  <c r="CG86" i="29"/>
  <c r="CG597" i="29" s="1"/>
  <c r="K291" i="9"/>
  <c r="K600" i="29"/>
  <c r="K98" i="29"/>
  <c r="T291" i="9"/>
  <c r="T43" i="9" s="1"/>
  <c r="T600" i="29"/>
  <c r="T98" i="29"/>
  <c r="T610" i="29" s="1"/>
  <c r="AC600" i="29"/>
  <c r="AC98" i="29"/>
  <c r="AC610" i="29" s="1"/>
  <c r="CM600" i="29"/>
  <c r="CM98" i="29"/>
  <c r="CV600" i="29"/>
  <c r="CV98" i="29"/>
  <c r="C293" i="9"/>
  <c r="C69" i="9" s="1"/>
  <c r="C601" i="29"/>
  <c r="BN601" i="29"/>
  <c r="BN98" i="29"/>
  <c r="BV601" i="29"/>
  <c r="BY601" i="29" s="1"/>
  <c r="BV98" i="29"/>
  <c r="AV602" i="29"/>
  <c r="AZ602" i="29" s="1"/>
  <c r="AV98" i="29"/>
  <c r="BE90" i="29"/>
  <c r="U297" i="9"/>
  <c r="U603" i="29"/>
  <c r="D299" i="9"/>
  <c r="D147" i="9" s="1"/>
  <c r="D604" i="29"/>
  <c r="M299" i="9"/>
  <c r="M147" i="9" s="1"/>
  <c r="M604" i="29"/>
  <c r="O303" i="9"/>
  <c r="O606" i="29"/>
  <c r="W303" i="9"/>
  <c r="W606" i="29"/>
  <c r="AF94" i="29"/>
  <c r="AO606" i="29"/>
  <c r="AP94" i="29"/>
  <c r="DC606" i="29"/>
  <c r="F305" i="9"/>
  <c r="F607" i="29"/>
  <c r="N305" i="9"/>
  <c r="N607" i="29"/>
  <c r="W305" i="9"/>
  <c r="W225" i="9" s="1"/>
  <c r="W607" i="29"/>
  <c r="Z309" i="9"/>
  <c r="Z609" i="29"/>
  <c r="Y98" i="29"/>
  <c r="CK98" i="29"/>
  <c r="O44" i="9"/>
  <c r="O613" i="29"/>
  <c r="O110" i="29"/>
  <c r="O623" i="29" s="1"/>
  <c r="BA613" i="29"/>
  <c r="BA110" i="29"/>
  <c r="BE100" i="29"/>
  <c r="BK613" i="29"/>
  <c r="BO100" i="29"/>
  <c r="AY614" i="29"/>
  <c r="AZ101" i="29"/>
  <c r="CU614" i="29"/>
  <c r="CX101" i="29"/>
  <c r="K96" i="9"/>
  <c r="K615" i="29"/>
  <c r="AW615" i="29"/>
  <c r="AZ102" i="29"/>
  <c r="BO102" i="29"/>
  <c r="DA615" i="29"/>
  <c r="DA110" i="29"/>
  <c r="S122" i="9"/>
  <c r="S616" i="29"/>
  <c r="L107" i="29"/>
  <c r="U226" i="9"/>
  <c r="U620" i="29"/>
  <c r="DB620" i="29"/>
  <c r="DC107" i="29"/>
  <c r="BU622" i="29"/>
  <c r="BY109" i="29"/>
  <c r="CE622" i="29"/>
  <c r="CI622" i="29" s="1"/>
  <c r="CI109" i="29"/>
  <c r="AE110" i="29"/>
  <c r="AE623" i="29" s="1"/>
  <c r="AQ626" i="29"/>
  <c r="AQ122" i="29"/>
  <c r="AY626" i="29"/>
  <c r="AY122" i="29"/>
  <c r="AZ112" i="29"/>
  <c r="J298" i="9"/>
  <c r="J629" i="29"/>
  <c r="R298" i="9"/>
  <c r="R629" i="29"/>
  <c r="AL629" i="29"/>
  <c r="AP629" i="29" s="1"/>
  <c r="AL122" i="29"/>
  <c r="AT629" i="29"/>
  <c r="AU115" i="29"/>
  <c r="BN633" i="29"/>
  <c r="BO119" i="29"/>
  <c r="BX633" i="29"/>
  <c r="BY119" i="29"/>
  <c r="I310" i="9"/>
  <c r="I635" i="29"/>
  <c r="R310" i="9"/>
  <c r="R635" i="29"/>
  <c r="Z310" i="9"/>
  <c r="Z635" i="29"/>
  <c r="AA121" i="29"/>
  <c r="CB122" i="29"/>
  <c r="CB636" i="29" s="1"/>
  <c r="CC642" i="29"/>
  <c r="CD127" i="29"/>
  <c r="BI648" i="29"/>
  <c r="BJ133" i="29"/>
  <c r="CZ652" i="29"/>
  <c r="CZ146" i="29"/>
  <c r="CG657" i="29"/>
  <c r="CI141" i="29"/>
  <c r="BG659" i="29"/>
  <c r="BJ143" i="29"/>
  <c r="BP661" i="29"/>
  <c r="BT661" i="29" s="1"/>
  <c r="BT145" i="29"/>
  <c r="CP665" i="29"/>
  <c r="CS148" i="29"/>
  <c r="CP158" i="29"/>
  <c r="R667" i="29"/>
  <c r="V667" i="29" s="1"/>
  <c r="V150" i="29"/>
  <c r="R158" i="29"/>
  <c r="BD674" i="29"/>
  <c r="BE157" i="29"/>
  <c r="CK679" i="29"/>
  <c r="CK170" i="29"/>
  <c r="DB679" i="29"/>
  <c r="DC161" i="29"/>
  <c r="AC509" i="29"/>
  <c r="AC14" i="29"/>
  <c r="BS509" i="29"/>
  <c r="BT509" i="29" s="1"/>
  <c r="BS14" i="29"/>
  <c r="CE510" i="29"/>
  <c r="CI510" i="29" s="1"/>
  <c r="CI5" i="29"/>
  <c r="BU512" i="29"/>
  <c r="BY512" i="29" s="1"/>
  <c r="BY7" i="29"/>
  <c r="AQ515" i="29"/>
  <c r="AU515" i="29" s="1"/>
  <c r="AU10" i="29"/>
  <c r="C518" i="29"/>
  <c r="G518" i="29" s="1"/>
  <c r="G13" i="29"/>
  <c r="I5" i="8"/>
  <c r="S5" i="8"/>
  <c r="S519" i="29"/>
  <c r="BU14" i="29"/>
  <c r="CE14" i="29"/>
  <c r="CP14" i="29"/>
  <c r="AO522" i="29"/>
  <c r="AO26" i="29"/>
  <c r="F83" i="9"/>
  <c r="F524" i="29"/>
  <c r="K109" i="9"/>
  <c r="K525" i="29"/>
  <c r="BK526" i="29"/>
  <c r="BO526" i="29" s="1"/>
  <c r="BO20" i="29"/>
  <c r="D187" i="9"/>
  <c r="D528" i="29"/>
  <c r="I213" i="9"/>
  <c r="I529" i="29"/>
  <c r="CY530" i="29"/>
  <c r="DC530" i="29" s="1"/>
  <c r="DC24" i="29"/>
  <c r="W265" i="9"/>
  <c r="W531" i="29"/>
  <c r="AA25" i="29"/>
  <c r="AC265" i="9"/>
  <c r="DD531" i="29"/>
  <c r="AH26" i="29"/>
  <c r="AR26" i="29"/>
  <c r="BN26" i="29"/>
  <c r="BX26" i="29"/>
  <c r="CH26" i="29"/>
  <c r="CT26" i="29"/>
  <c r="DD26" i="29"/>
  <c r="AI535" i="29"/>
  <c r="AI38" i="29"/>
  <c r="W541" i="29"/>
  <c r="AA541" i="29" s="1"/>
  <c r="AA34" i="29"/>
  <c r="BA542" i="29"/>
  <c r="BE542" i="29" s="1"/>
  <c r="BE35" i="29"/>
  <c r="CA38" i="29"/>
  <c r="CA545" i="29" s="1"/>
  <c r="CL38" i="29"/>
  <c r="CW38" i="29"/>
  <c r="CW545" i="29" s="1"/>
  <c r="R60" i="9"/>
  <c r="R549" i="29"/>
  <c r="D86" i="9"/>
  <c r="D88" i="9" s="1"/>
  <c r="D90" i="9" s="1"/>
  <c r="D550" i="29"/>
  <c r="U138" i="9"/>
  <c r="U140" i="9" s="1"/>
  <c r="U552" i="29"/>
  <c r="D216" i="9"/>
  <c r="D555" i="29"/>
  <c r="AC216" i="9"/>
  <c r="AC218" i="9" s="1"/>
  <c r="DD555" i="29"/>
  <c r="J268" i="9"/>
  <c r="J270" i="9" s="1"/>
  <c r="J557" i="29"/>
  <c r="M561" i="29"/>
  <c r="M62" i="29"/>
  <c r="Q52" i="29"/>
  <c r="BP566" i="29"/>
  <c r="BT566" i="29" s="1"/>
  <c r="BT57" i="29"/>
  <c r="AG567" i="29"/>
  <c r="AK567" i="29" s="1"/>
  <c r="AK58" i="29"/>
  <c r="AQ570" i="29"/>
  <c r="AU570" i="29" s="1"/>
  <c r="AU61" i="29"/>
  <c r="AL574" i="29"/>
  <c r="AL74" i="29"/>
  <c r="AP64" i="29"/>
  <c r="U63" i="9"/>
  <c r="U575" i="29"/>
  <c r="J115" i="9"/>
  <c r="J577" i="29"/>
  <c r="CE577" i="29"/>
  <c r="CI577" i="29" s="1"/>
  <c r="CI67" i="29"/>
  <c r="K193" i="9"/>
  <c r="K580" i="29"/>
  <c r="U271" i="9"/>
  <c r="U583" i="29"/>
  <c r="AY587" i="29"/>
  <c r="AY86" i="29"/>
  <c r="AY597" i="29" s="1"/>
  <c r="CY589" i="29"/>
  <c r="DC589" i="29" s="1"/>
  <c r="DC78" i="29"/>
  <c r="S146" i="9"/>
  <c r="S591" i="29"/>
  <c r="CE591" i="29"/>
  <c r="CI591" i="29" s="1"/>
  <c r="CI80" i="29"/>
  <c r="T224" i="9"/>
  <c r="T594" i="29"/>
  <c r="H276" i="9"/>
  <c r="H596" i="29"/>
  <c r="L85" i="29"/>
  <c r="D291" i="9"/>
  <c r="D600" i="29"/>
  <c r="D98" i="29"/>
  <c r="D610" i="29" s="1"/>
  <c r="CF600" i="29"/>
  <c r="CF98" i="29"/>
  <c r="CF610" i="29" s="1"/>
  <c r="AO602" i="29"/>
  <c r="AP90" i="29"/>
  <c r="DC602" i="29"/>
  <c r="W297" i="9"/>
  <c r="W603" i="29"/>
  <c r="Y303" i="9"/>
  <c r="Y606" i="29"/>
  <c r="CO613" i="29"/>
  <c r="CO110" i="29"/>
  <c r="CS100" i="29"/>
  <c r="AC96" i="9"/>
  <c r="DD615" i="29"/>
  <c r="N200" i="9"/>
  <c r="N619" i="29"/>
  <c r="Q106" i="29"/>
  <c r="AM622" i="29"/>
  <c r="AP109" i="29"/>
  <c r="BS647" i="29"/>
  <c r="BT132" i="29"/>
  <c r="W254" i="9"/>
  <c r="W660" i="29"/>
  <c r="AA144" i="29"/>
  <c r="AN665" i="29"/>
  <c r="AN158" i="29"/>
  <c r="AP148" i="29"/>
  <c r="CK666" i="29"/>
  <c r="CN149" i="29"/>
  <c r="G7" i="29"/>
  <c r="BE7" i="29"/>
  <c r="P31" i="9"/>
  <c r="P522" i="29"/>
  <c r="BA523" i="29"/>
  <c r="BE523" i="29" s="1"/>
  <c r="BE17" i="29"/>
  <c r="BJ17" i="29"/>
  <c r="BO18" i="29"/>
  <c r="C109" i="9"/>
  <c r="C525" i="29"/>
  <c r="G19" i="29"/>
  <c r="L19" i="29"/>
  <c r="BU526" i="29"/>
  <c r="BY526" i="29" s="1"/>
  <c r="BY20" i="29"/>
  <c r="CD20" i="29"/>
  <c r="R161" i="9"/>
  <c r="R527" i="29"/>
  <c r="BY21" i="29"/>
  <c r="N187" i="9"/>
  <c r="N528" i="29"/>
  <c r="DC22" i="29"/>
  <c r="O265" i="9"/>
  <c r="O531" i="29"/>
  <c r="C26" i="29"/>
  <c r="M26" i="29"/>
  <c r="X26" i="29"/>
  <c r="AI26" i="29"/>
  <c r="AI532" i="29" s="1"/>
  <c r="AS26" i="29"/>
  <c r="BD26" i="29"/>
  <c r="BD532" i="29" s="1"/>
  <c r="CJ26" i="29"/>
  <c r="CU26" i="29"/>
  <c r="BY30" i="29"/>
  <c r="G34" i="29"/>
  <c r="AK35" i="29"/>
  <c r="F548" i="29"/>
  <c r="F34" i="9"/>
  <c r="BN548" i="29"/>
  <c r="BN50" i="29"/>
  <c r="AC34" i="9"/>
  <c r="DD548" i="29"/>
  <c r="AU42" i="29"/>
  <c r="CS42" i="29"/>
  <c r="H190" i="9"/>
  <c r="H554" i="29"/>
  <c r="AG554" i="29"/>
  <c r="AK554" i="29" s="1"/>
  <c r="AK46" i="29"/>
  <c r="N561" i="29"/>
  <c r="N62" i="29"/>
  <c r="BX561" i="29"/>
  <c r="BX62" i="29"/>
  <c r="BX571" i="29" s="1"/>
  <c r="M562" i="29"/>
  <c r="Q562" i="29" s="1"/>
  <c r="Q53" i="29"/>
  <c r="W565" i="29"/>
  <c r="AA565" i="29" s="1"/>
  <c r="AA56" i="29"/>
  <c r="CY565" i="29"/>
  <c r="DC565" i="29" s="1"/>
  <c r="DC56" i="29"/>
  <c r="AQ567" i="29"/>
  <c r="AU567" i="29" s="1"/>
  <c r="AU58" i="29"/>
  <c r="AM574" i="29"/>
  <c r="AM74" i="29"/>
  <c r="K115" i="9"/>
  <c r="K577" i="29"/>
  <c r="U193" i="9"/>
  <c r="U580" i="29"/>
  <c r="I245" i="9"/>
  <c r="I582" i="29"/>
  <c r="M271" i="9"/>
  <c r="M583" i="29"/>
  <c r="Q73" i="29"/>
  <c r="V73" i="29"/>
  <c r="Y42" i="9"/>
  <c r="Y587" i="29"/>
  <c r="Y86" i="29"/>
  <c r="CT587" i="29"/>
  <c r="CX587" i="29" s="1"/>
  <c r="CT86" i="29"/>
  <c r="CX76" i="29"/>
  <c r="BL588" i="29"/>
  <c r="BL86" i="29"/>
  <c r="BA590" i="29"/>
  <c r="BE590" i="29" s="1"/>
  <c r="BE79" i="29"/>
  <c r="K146" i="9"/>
  <c r="K591" i="29"/>
  <c r="AQ595" i="29"/>
  <c r="AU595" i="29" s="1"/>
  <c r="AU84" i="29"/>
  <c r="BG600" i="29"/>
  <c r="BG98" i="29"/>
  <c r="BG610" i="29" s="1"/>
  <c r="AK601" i="29"/>
  <c r="AP89" i="29"/>
  <c r="O297" i="9"/>
  <c r="O121" i="9" s="1"/>
  <c r="O603" i="29"/>
  <c r="BI604" i="29"/>
  <c r="BJ92" i="29"/>
  <c r="BS607" i="29"/>
  <c r="BT95" i="29"/>
  <c r="CD97" i="29"/>
  <c r="AG615" i="29"/>
  <c r="AK615" i="29" s="1"/>
  <c r="AK102" i="29"/>
  <c r="AG110" i="29"/>
  <c r="CO619" i="29"/>
  <c r="CS619" i="29" s="1"/>
  <c r="CS106" i="29"/>
  <c r="BA621" i="29"/>
  <c r="BE621" i="29" s="1"/>
  <c r="BE108" i="29"/>
  <c r="AW110" i="29"/>
  <c r="AY641" i="29"/>
  <c r="AZ126" i="29"/>
  <c r="AY134" i="29"/>
  <c r="AO655" i="29"/>
  <c r="AP139" i="29"/>
  <c r="J668" i="29"/>
  <c r="L151" i="29"/>
  <c r="AM509" i="29"/>
  <c r="AM14" i="29"/>
  <c r="AU4" i="29"/>
  <c r="AZ5" i="29"/>
  <c r="CN9" i="29"/>
  <c r="V11" i="29"/>
  <c r="Y31" i="9"/>
  <c r="Y522" i="29"/>
  <c r="Y26" i="29"/>
  <c r="U57" i="9"/>
  <c r="U523" i="29"/>
  <c r="O135" i="9"/>
  <c r="O526" i="29"/>
  <c r="BE20" i="29"/>
  <c r="CY527" i="29"/>
  <c r="DC527" i="29" s="1"/>
  <c r="DC21" i="29"/>
  <c r="P265" i="9"/>
  <c r="P531" i="29"/>
  <c r="AP535" i="29"/>
  <c r="DA535" i="29"/>
  <c r="DA38" i="29"/>
  <c r="G29" i="29"/>
  <c r="BE29" i="29"/>
  <c r="AA32" i="29"/>
  <c r="BK540" i="29"/>
  <c r="BO540" i="29" s="1"/>
  <c r="BO33" i="29"/>
  <c r="BT33" i="29"/>
  <c r="AX548" i="29"/>
  <c r="AZ548" i="29" s="1"/>
  <c r="AX50" i="29"/>
  <c r="CW548" i="29"/>
  <c r="CW50" i="29"/>
  <c r="E138" i="9"/>
  <c r="E140" i="9" s="1"/>
  <c r="E552" i="29"/>
  <c r="Y190" i="9"/>
  <c r="Y192" i="9" s="1"/>
  <c r="Y554" i="29"/>
  <c r="W555" i="29"/>
  <c r="W216" i="9"/>
  <c r="AA47" i="29"/>
  <c r="CN47" i="29"/>
  <c r="Y50" i="29"/>
  <c r="AA50" i="29" s="1"/>
  <c r="BZ50" i="29"/>
  <c r="BY52" i="29"/>
  <c r="CE562" i="29"/>
  <c r="CI562" i="29" s="1"/>
  <c r="CI53" i="29"/>
  <c r="CN53" i="29"/>
  <c r="AV563" i="29"/>
  <c r="AZ563" i="29" s="1"/>
  <c r="AZ54" i="29"/>
  <c r="BE54" i="29"/>
  <c r="AQ566" i="29"/>
  <c r="AU566" i="29" s="1"/>
  <c r="AU57" i="29"/>
  <c r="AZ57" i="29"/>
  <c r="R567" i="29"/>
  <c r="V567" i="29" s="1"/>
  <c r="V58" i="29"/>
  <c r="AA58" i="29"/>
  <c r="CT567" i="29"/>
  <c r="CX567" i="29" s="1"/>
  <c r="CX58" i="29"/>
  <c r="DC58" i="29"/>
  <c r="BA569" i="29"/>
  <c r="BE569" i="29" s="1"/>
  <c r="BE60" i="29"/>
  <c r="BJ60" i="29"/>
  <c r="AB570" i="29"/>
  <c r="AF570" i="29" s="1"/>
  <c r="AF61" i="29"/>
  <c r="AK61" i="29"/>
  <c r="R62" i="29"/>
  <c r="AH62" i="29"/>
  <c r="AH571" i="29" s="1"/>
  <c r="AX62" i="29"/>
  <c r="AX571" i="29" s="1"/>
  <c r="BN62" i="29"/>
  <c r="BN571" i="29" s="1"/>
  <c r="CT62" i="29"/>
  <c r="AW574" i="29"/>
  <c r="AW74" i="29"/>
  <c r="BQ575" i="29"/>
  <c r="BT65" i="29"/>
  <c r="CI65" i="29"/>
  <c r="O141" i="9"/>
  <c r="O578" i="29"/>
  <c r="CJ578" i="29"/>
  <c r="CN578" i="29" s="1"/>
  <c r="CN68" i="29"/>
  <c r="CS68" i="29"/>
  <c r="D193" i="9"/>
  <c r="D580" i="29"/>
  <c r="Z219" i="9"/>
  <c r="Z581" i="29"/>
  <c r="W271" i="9"/>
  <c r="W583" i="29"/>
  <c r="AA73" i="29"/>
  <c r="Z42" i="9"/>
  <c r="Z587" i="29"/>
  <c r="Z86" i="29"/>
  <c r="Z597" i="29" s="1"/>
  <c r="BD588" i="29"/>
  <c r="BD86" i="29"/>
  <c r="W94" i="9"/>
  <c r="W589" i="29"/>
  <c r="AA78" i="29"/>
  <c r="AW591" i="29"/>
  <c r="AZ80" i="29"/>
  <c r="AG592" i="29"/>
  <c r="AK592" i="29" s="1"/>
  <c r="AK81" i="29"/>
  <c r="BG594" i="29"/>
  <c r="BJ83" i="29"/>
  <c r="AD86" i="29"/>
  <c r="AD597" i="29" s="1"/>
  <c r="BQ600" i="29"/>
  <c r="BQ98" i="29"/>
  <c r="BQ610" i="29" s="1"/>
  <c r="H295" i="9"/>
  <c r="H602" i="29"/>
  <c r="H98" i="29"/>
  <c r="Q90" i="29"/>
  <c r="J301" i="9"/>
  <c r="J173" i="9" s="1"/>
  <c r="J605" i="29"/>
  <c r="T307" i="9"/>
  <c r="T608" i="29"/>
  <c r="C309" i="9"/>
  <c r="C277" i="9" s="1"/>
  <c r="C609" i="29"/>
  <c r="AM613" i="29"/>
  <c r="AM110" i="29"/>
  <c r="AM623" i="29" s="1"/>
  <c r="Y96" i="9"/>
  <c r="Y615" i="29"/>
  <c r="C148" i="9"/>
  <c r="C617" i="29"/>
  <c r="G104" i="29"/>
  <c r="F200" i="9"/>
  <c r="F619" i="29"/>
  <c r="G106" i="29"/>
  <c r="BL621" i="29"/>
  <c r="BO108" i="29"/>
  <c r="CF626" i="29"/>
  <c r="CF122" i="29"/>
  <c r="CF636" i="29" s="1"/>
  <c r="AW627" i="29"/>
  <c r="AW122" i="29"/>
  <c r="AW636" i="29" s="1"/>
  <c r="BN627" i="29"/>
  <c r="BO113" i="29"/>
  <c r="CW630" i="29"/>
  <c r="CX116" i="29"/>
  <c r="BM631" i="29"/>
  <c r="BM122" i="29"/>
  <c r="BM636" i="29" s="1"/>
  <c r="CC631" i="29"/>
  <c r="CD117" i="29"/>
  <c r="T308" i="9"/>
  <c r="T634" i="29"/>
  <c r="AD122" i="29"/>
  <c r="AE639" i="29"/>
  <c r="AE134" i="29"/>
  <c r="AF124" i="29"/>
  <c r="R641" i="29"/>
  <c r="V641" i="29" s="1"/>
  <c r="R134" i="29"/>
  <c r="W652" i="29"/>
  <c r="W46" i="9"/>
  <c r="W146" i="29"/>
  <c r="AA136" i="29"/>
  <c r="AX653" i="29"/>
  <c r="AX146" i="29"/>
  <c r="AZ137" i="29"/>
  <c r="F254" i="9"/>
  <c r="F660" i="29"/>
  <c r="G144" i="29"/>
  <c r="DB681" i="29"/>
  <c r="DC163" i="29"/>
  <c r="BE6" i="29"/>
  <c r="BK513" i="29"/>
  <c r="BO513" i="29" s="1"/>
  <c r="BO8" i="29"/>
  <c r="CY517" i="29"/>
  <c r="DC517" i="29" s="1"/>
  <c r="DC12" i="29"/>
  <c r="AH14" i="29"/>
  <c r="AH519" i="29" s="1"/>
  <c r="BD14" i="29"/>
  <c r="Z31" i="9"/>
  <c r="Z522" i="29"/>
  <c r="AZ18" i="29"/>
  <c r="X135" i="9"/>
  <c r="X526" i="29"/>
  <c r="AK21" i="29"/>
  <c r="CI21" i="29"/>
  <c r="P528" i="29"/>
  <c r="P187" i="9"/>
  <c r="CE528" i="29"/>
  <c r="CI528" i="29" s="1"/>
  <c r="CI22" i="29"/>
  <c r="CN22" i="29"/>
  <c r="N239" i="9"/>
  <c r="N530" i="29"/>
  <c r="V24" i="29"/>
  <c r="V28" i="29"/>
  <c r="BT28" i="29"/>
  <c r="AG536" i="29"/>
  <c r="AK536" i="29" s="1"/>
  <c r="AK29" i="29"/>
  <c r="AP29" i="29"/>
  <c r="CN29" i="29"/>
  <c r="BU540" i="29"/>
  <c r="BY540" i="29" s="1"/>
  <c r="BY33" i="29"/>
  <c r="CD33" i="29"/>
  <c r="CX34" i="29"/>
  <c r="H38" i="29"/>
  <c r="AH548" i="29"/>
  <c r="AH50" i="29"/>
  <c r="AP40" i="29"/>
  <c r="BE42" i="29"/>
  <c r="F138" i="9"/>
  <c r="F140" i="9" s="1"/>
  <c r="F552" i="29"/>
  <c r="BF552" i="29"/>
  <c r="BJ552" i="29" s="1"/>
  <c r="BJ44" i="29"/>
  <c r="BO44" i="29"/>
  <c r="E242" i="9"/>
  <c r="E244" i="9" s="1"/>
  <c r="E556" i="29"/>
  <c r="AB50" i="29"/>
  <c r="BB50" i="29"/>
  <c r="CA50" i="29"/>
  <c r="CZ50" i="29"/>
  <c r="CH561" i="29"/>
  <c r="CH62" i="29"/>
  <c r="CH571" i="29" s="1"/>
  <c r="CE563" i="29"/>
  <c r="CI563" i="29" s="1"/>
  <c r="CI54" i="29"/>
  <c r="BJ55" i="29"/>
  <c r="BK569" i="29"/>
  <c r="BO569" i="29" s="1"/>
  <c r="BO60" i="29"/>
  <c r="O37" i="9"/>
  <c r="O574" i="29"/>
  <c r="O74" i="29"/>
  <c r="Q74" i="29" s="1"/>
  <c r="AF64" i="29"/>
  <c r="CQ574" i="29"/>
  <c r="CQ74" i="29"/>
  <c r="CE576" i="29"/>
  <c r="CI576" i="29" s="1"/>
  <c r="CI66" i="29"/>
  <c r="Y141" i="9"/>
  <c r="Y578" i="29"/>
  <c r="AC579" i="29"/>
  <c r="AF69" i="29"/>
  <c r="AU69" i="29"/>
  <c r="BU581" i="29"/>
  <c r="BY581" i="29" s="1"/>
  <c r="BY71" i="29"/>
  <c r="CD71" i="29"/>
  <c r="CY582" i="29"/>
  <c r="DC582" i="29" s="1"/>
  <c r="DC72" i="29"/>
  <c r="BU587" i="29"/>
  <c r="BY587" i="29" s="1"/>
  <c r="BU86" i="29"/>
  <c r="BY76" i="29"/>
  <c r="CD76" i="29"/>
  <c r="CY588" i="29"/>
  <c r="DC588" i="29" s="1"/>
  <c r="DC77" i="29"/>
  <c r="CE590" i="29"/>
  <c r="CI590" i="29" s="1"/>
  <c r="CI79" i="29"/>
  <c r="CN79" i="29"/>
  <c r="AL593" i="29"/>
  <c r="AP593" i="29" s="1"/>
  <c r="AP82" i="29"/>
  <c r="AU82" i="29"/>
  <c r="BU595" i="29"/>
  <c r="BY595" i="29" s="1"/>
  <c r="BY84" i="29"/>
  <c r="CD84" i="29"/>
  <c r="CY596" i="29"/>
  <c r="DC596" i="29" s="1"/>
  <c r="DC85" i="29"/>
  <c r="M86" i="29"/>
  <c r="AE86" i="29"/>
  <c r="AE597" i="29" s="1"/>
  <c r="BB86" i="29"/>
  <c r="BB597" i="29" s="1"/>
  <c r="CQ86" i="29"/>
  <c r="BI600" i="29"/>
  <c r="BI98" i="29"/>
  <c r="BJ88" i="29"/>
  <c r="BJ91" i="29"/>
  <c r="K301" i="9"/>
  <c r="K605" i="29"/>
  <c r="L93" i="29"/>
  <c r="CM605" i="29"/>
  <c r="CN93" i="29"/>
  <c r="AQ616" i="29"/>
  <c r="AU616" i="29" s="1"/>
  <c r="AU103" i="29"/>
  <c r="S174" i="9"/>
  <c r="S618" i="29"/>
  <c r="V105" i="29"/>
  <c r="CU622" i="29"/>
  <c r="CX109" i="29"/>
  <c r="CP627" i="29"/>
  <c r="CP122" i="29"/>
  <c r="CP636" i="29" s="1"/>
  <c r="K308" i="9"/>
  <c r="K634" i="29"/>
  <c r="L120" i="29"/>
  <c r="AH657" i="29"/>
  <c r="AK141" i="29"/>
  <c r="P228" i="9"/>
  <c r="P659" i="29"/>
  <c r="Q143" i="29"/>
  <c r="BA667" i="29"/>
  <c r="BE667" i="29" s="1"/>
  <c r="BE150" i="29"/>
  <c r="BA158" i="29"/>
  <c r="BC681" i="29"/>
  <c r="BC170" i="29"/>
  <c r="BC688" i="29" s="1"/>
  <c r="AF509" i="29"/>
  <c r="AZ4" i="29"/>
  <c r="BI509" i="29"/>
  <c r="BJ509" i="29" s="1"/>
  <c r="BI14" i="29"/>
  <c r="CD509" i="29"/>
  <c r="CY509" i="29"/>
  <c r="DC509" i="29" s="1"/>
  <c r="CY14" i="29"/>
  <c r="DC4" i="29"/>
  <c r="AF5" i="29"/>
  <c r="BJ510" i="29"/>
  <c r="CD5" i="29"/>
  <c r="AA6" i="29"/>
  <c r="CD511" i="29"/>
  <c r="AU7" i="29"/>
  <c r="BK512" i="29"/>
  <c r="BO512" i="29" s="1"/>
  <c r="BO7" i="29"/>
  <c r="BT7" i="29"/>
  <c r="CS7" i="29"/>
  <c r="L513" i="29"/>
  <c r="AP8" i="29"/>
  <c r="BT513" i="29"/>
  <c r="CN8" i="29"/>
  <c r="M514" i="29"/>
  <c r="Q514" i="29" s="1"/>
  <c r="Q9" i="29"/>
  <c r="V9" i="29"/>
  <c r="AP514" i="29"/>
  <c r="BT9" i="29"/>
  <c r="CX514" i="29"/>
  <c r="Q10" i="29"/>
  <c r="AG515" i="29"/>
  <c r="AK515" i="29" s="1"/>
  <c r="AK10" i="29"/>
  <c r="AP10" i="29"/>
  <c r="BO10" i="29"/>
  <c r="AF516" i="29"/>
  <c r="CI11" i="29"/>
  <c r="CY516" i="29"/>
  <c r="DC516" i="29" s="1"/>
  <c r="DC11" i="29"/>
  <c r="W517" i="29"/>
  <c r="AA517" i="29" s="1"/>
  <c r="AA12" i="29"/>
  <c r="AF12" i="29"/>
  <c r="AZ517" i="29"/>
  <c r="CD12" i="29"/>
  <c r="AF518" i="29"/>
  <c r="BA518" i="29"/>
  <c r="BE518" i="29" s="1"/>
  <c r="BE13" i="29"/>
  <c r="BJ13" i="29"/>
  <c r="CD518" i="29"/>
  <c r="H14" i="29"/>
  <c r="R14" i="29"/>
  <c r="AB14" i="29"/>
  <c r="AN14" i="29"/>
  <c r="AN519" i="29" s="1"/>
  <c r="AX14" i="29"/>
  <c r="AX519" i="29" s="1"/>
  <c r="BH14" i="29"/>
  <c r="CZ14" i="29"/>
  <c r="CZ519" i="29" s="1"/>
  <c r="F31" i="9"/>
  <c r="F522" i="29"/>
  <c r="N31" i="9"/>
  <c r="N522" i="29"/>
  <c r="V16" i="29"/>
  <c r="AE522" i="29"/>
  <c r="AE26" i="29"/>
  <c r="AZ522" i="29"/>
  <c r="BU522" i="29"/>
  <c r="BY522" i="29" s="1"/>
  <c r="BU26" i="29"/>
  <c r="BY16" i="29"/>
  <c r="CD16" i="29"/>
  <c r="CX522" i="29"/>
  <c r="R57" i="9"/>
  <c r="R523" i="29"/>
  <c r="Z523" i="29"/>
  <c r="Z57" i="9"/>
  <c r="BY17" i="29"/>
  <c r="CO523" i="29"/>
  <c r="CS523" i="29" s="1"/>
  <c r="CS17" i="29"/>
  <c r="CX17" i="29"/>
  <c r="E83" i="9"/>
  <c r="E524" i="29"/>
  <c r="N83" i="9"/>
  <c r="N524" i="29"/>
  <c r="AZ524" i="29"/>
  <c r="DC18" i="29"/>
  <c r="J109" i="9"/>
  <c r="J525" i="29"/>
  <c r="R109" i="9"/>
  <c r="R525" i="29"/>
  <c r="Z109" i="9"/>
  <c r="Z525" i="29"/>
  <c r="AQ525" i="29"/>
  <c r="AU525" i="29" s="1"/>
  <c r="AU19" i="29"/>
  <c r="AZ19" i="29"/>
  <c r="BT525" i="29"/>
  <c r="CX19" i="29"/>
  <c r="D135" i="9"/>
  <c r="D526" i="29"/>
  <c r="L20" i="29"/>
  <c r="T135" i="9"/>
  <c r="T526" i="29"/>
  <c r="AP526" i="29"/>
  <c r="BJ20" i="29"/>
  <c r="CN526" i="29"/>
  <c r="G21" i="29"/>
  <c r="O161" i="9"/>
  <c r="O527" i="29"/>
  <c r="X161" i="9"/>
  <c r="X527" i="29"/>
  <c r="BJ527" i="29"/>
  <c r="C187" i="9"/>
  <c r="C528" i="29"/>
  <c r="G528" i="29" s="1"/>
  <c r="G22" i="29"/>
  <c r="L22" i="29"/>
  <c r="U528" i="29"/>
  <c r="U187" i="9"/>
  <c r="AK22" i="29"/>
  <c r="CN528" i="29"/>
  <c r="H213" i="9"/>
  <c r="H529" i="29"/>
  <c r="L529" i="29" s="1"/>
  <c r="P213" i="9"/>
  <c r="P529" i="29"/>
  <c r="X213" i="9"/>
  <c r="X529" i="29"/>
  <c r="AF23" i="29"/>
  <c r="BJ529" i="29"/>
  <c r="CE529" i="29"/>
  <c r="CI529" i="29" s="1"/>
  <c r="CI23" i="29"/>
  <c r="CN23" i="29"/>
  <c r="AC213" i="9"/>
  <c r="DD529" i="29"/>
  <c r="J239" i="9"/>
  <c r="J530" i="29"/>
  <c r="R530" i="29"/>
  <c r="R239" i="9"/>
  <c r="Z239" i="9"/>
  <c r="Z530" i="29"/>
  <c r="AZ24" i="29"/>
  <c r="CD530" i="29"/>
  <c r="CX24" i="29"/>
  <c r="E265" i="9"/>
  <c r="E531" i="29"/>
  <c r="M265" i="9"/>
  <c r="M531" i="29"/>
  <c r="Q25" i="29"/>
  <c r="V25" i="29"/>
  <c r="AU25" i="29"/>
  <c r="CX531" i="29"/>
  <c r="K26" i="29"/>
  <c r="U26" i="29"/>
  <c r="AQ26" i="29"/>
  <c r="BA26" i="29"/>
  <c r="BL26" i="29"/>
  <c r="BW26" i="29"/>
  <c r="BW532" i="29" s="1"/>
  <c r="CG26" i="29"/>
  <c r="CR26" i="29"/>
  <c r="V535" i="29"/>
  <c r="AQ535" i="29"/>
  <c r="AU535" i="29" s="1"/>
  <c r="AQ38" i="29"/>
  <c r="AU28" i="29"/>
  <c r="AZ28" i="29"/>
  <c r="BT535" i="29"/>
  <c r="CX28" i="29"/>
  <c r="L29" i="29"/>
  <c r="AP536" i="29"/>
  <c r="BJ29" i="29"/>
  <c r="CN536" i="29"/>
  <c r="G30" i="29"/>
  <c r="BJ537" i="29"/>
  <c r="C538" i="29"/>
  <c r="G538" i="29" s="1"/>
  <c r="G31" i="29"/>
  <c r="L31" i="29"/>
  <c r="AK31" i="29"/>
  <c r="CN538" i="29"/>
  <c r="L539" i="29"/>
  <c r="AF32" i="29"/>
  <c r="BJ539" i="29"/>
  <c r="CE539" i="29"/>
  <c r="CI539" i="29" s="1"/>
  <c r="CI32" i="29"/>
  <c r="CN32" i="29"/>
  <c r="V540" i="29"/>
  <c r="AZ33" i="29"/>
  <c r="CD540" i="29"/>
  <c r="CX33" i="29"/>
  <c r="M541" i="29"/>
  <c r="Q541" i="29" s="1"/>
  <c r="Q34" i="29"/>
  <c r="V34" i="29"/>
  <c r="AU34" i="29"/>
  <c r="CX541" i="29"/>
  <c r="AA35" i="29"/>
  <c r="AQ542" i="29"/>
  <c r="AU542" i="29" s="1"/>
  <c r="AU35" i="29"/>
  <c r="AZ35" i="29"/>
  <c r="BY35" i="29"/>
  <c r="V36" i="29"/>
  <c r="AZ543" i="29"/>
  <c r="BT36" i="29"/>
  <c r="CX543" i="29"/>
  <c r="L544" i="29"/>
  <c r="AG544" i="29"/>
  <c r="AK544" i="29" s="1"/>
  <c r="AK37" i="29"/>
  <c r="AP37" i="29"/>
  <c r="BJ544" i="29"/>
  <c r="CN37" i="29"/>
  <c r="D38" i="29"/>
  <c r="N38" i="29"/>
  <c r="X38" i="29"/>
  <c r="AJ38" i="29"/>
  <c r="AJ545" i="29" s="1"/>
  <c r="AT38" i="29"/>
  <c r="BD38" i="29"/>
  <c r="BP38" i="29"/>
  <c r="BZ38" i="29"/>
  <c r="CJ38" i="29"/>
  <c r="CV38" i="29"/>
  <c r="D34" i="9"/>
  <c r="D548" i="29"/>
  <c r="M548" i="29"/>
  <c r="M34" i="9"/>
  <c r="M50" i="29"/>
  <c r="Q40" i="29"/>
  <c r="V40" i="29"/>
  <c r="AP548" i="29"/>
  <c r="BT40" i="29"/>
  <c r="CT548" i="29"/>
  <c r="CT50" i="29"/>
  <c r="DB548" i="29"/>
  <c r="DB50" i="29"/>
  <c r="I60" i="9"/>
  <c r="I549" i="29"/>
  <c r="Q41" i="29"/>
  <c r="Y60" i="9"/>
  <c r="Y549" i="29"/>
  <c r="AG549" i="29"/>
  <c r="AK549" i="29" s="1"/>
  <c r="AK41" i="29"/>
  <c r="AP41" i="29"/>
  <c r="BO41" i="29"/>
  <c r="AF550" i="29"/>
  <c r="CI42" i="29"/>
  <c r="CY550" i="29"/>
  <c r="DC550" i="29" s="1"/>
  <c r="DC42" i="29"/>
  <c r="F112" i="9"/>
  <c r="F114" i="9" s="1"/>
  <c r="F551" i="29"/>
  <c r="N112" i="9"/>
  <c r="N114" i="9" s="1"/>
  <c r="N551" i="29"/>
  <c r="W112" i="9"/>
  <c r="W551" i="29"/>
  <c r="AA551" i="29" s="1"/>
  <c r="AA43" i="29"/>
  <c r="AF43" i="29"/>
  <c r="AZ551" i="29"/>
  <c r="CD43" i="29"/>
  <c r="AC112" i="9"/>
  <c r="AC114" i="9" s="1"/>
  <c r="DD551" i="29"/>
  <c r="K138" i="9"/>
  <c r="K140" i="9" s="1"/>
  <c r="K552" i="29"/>
  <c r="T138" i="9"/>
  <c r="T140" i="9" s="1"/>
  <c r="T552" i="29"/>
  <c r="AF552" i="29"/>
  <c r="BA552" i="29"/>
  <c r="BE552" i="29" s="1"/>
  <c r="BE44" i="29"/>
  <c r="CN552" i="29"/>
  <c r="I164" i="9"/>
  <c r="I166" i="9" s="1"/>
  <c r="I553" i="29"/>
  <c r="R164" i="9"/>
  <c r="R553" i="29"/>
  <c r="Z164" i="9"/>
  <c r="Z166" i="9" s="1"/>
  <c r="Z553" i="29"/>
  <c r="AQ553" i="29"/>
  <c r="AU553" i="29" s="1"/>
  <c r="AU45" i="29"/>
  <c r="CD553" i="29"/>
  <c r="F190" i="9"/>
  <c r="F192" i="9" s="1"/>
  <c r="F194" i="9" s="1"/>
  <c r="F554" i="29"/>
  <c r="N190" i="9"/>
  <c r="N192" i="9" s="1"/>
  <c r="N554" i="29"/>
  <c r="V46" i="29"/>
  <c r="BE46" i="29"/>
  <c r="CN46" i="29"/>
  <c r="T216" i="9"/>
  <c r="T218" i="9" s="1"/>
  <c r="T555" i="29"/>
  <c r="AP555" i="29"/>
  <c r="BK555" i="29"/>
  <c r="BO555" i="29" s="1"/>
  <c r="BO47" i="29"/>
  <c r="CX555" i="29"/>
  <c r="J242" i="9"/>
  <c r="J244" i="9" s="1"/>
  <c r="J556" i="29"/>
  <c r="S242" i="9"/>
  <c r="S244" i="9" s="1"/>
  <c r="S556" i="29"/>
  <c r="AF556" i="29"/>
  <c r="BA556" i="29"/>
  <c r="BE556" i="29" s="1"/>
  <c r="BE48" i="29"/>
  <c r="CN556" i="29"/>
  <c r="I268" i="9"/>
  <c r="I270" i="9" s="1"/>
  <c r="I557" i="29"/>
  <c r="R268" i="9"/>
  <c r="R557" i="29"/>
  <c r="V557" i="29" s="1"/>
  <c r="Z268" i="9"/>
  <c r="Z270" i="9" s="1"/>
  <c r="Z557" i="29"/>
  <c r="AQ557" i="29"/>
  <c r="AU557" i="29" s="1"/>
  <c r="AU49" i="29"/>
  <c r="CD557" i="29"/>
  <c r="H50" i="29"/>
  <c r="AG50" i="29"/>
  <c r="BH50" i="29"/>
  <c r="BH558" i="29" s="1"/>
  <c r="CH50" i="29"/>
  <c r="CH558" i="29" s="1"/>
  <c r="D561" i="29"/>
  <c r="D62" i="29"/>
  <c r="L52" i="29"/>
  <c r="U561" i="29"/>
  <c r="U62" i="29"/>
  <c r="AD561" i="29"/>
  <c r="AD62" i="29"/>
  <c r="AD571" i="29" s="1"/>
  <c r="AM561" i="29"/>
  <c r="AM62" i="29"/>
  <c r="AM571" i="29" s="1"/>
  <c r="AU52" i="29"/>
  <c r="BC561" i="29"/>
  <c r="BC62" i="29"/>
  <c r="CD52" i="29"/>
  <c r="DD561" i="29"/>
  <c r="DD62" i="29"/>
  <c r="DD571" i="29" s="1"/>
  <c r="AK53" i="29"/>
  <c r="BT53" i="29"/>
  <c r="CT562" i="29"/>
  <c r="CX562" i="29" s="1"/>
  <c r="CX53" i="29"/>
  <c r="DC53" i="29"/>
  <c r="AA54" i="29"/>
  <c r="BJ54" i="29"/>
  <c r="CJ563" i="29"/>
  <c r="CN563" i="29" s="1"/>
  <c r="CN54" i="29"/>
  <c r="CS54" i="29"/>
  <c r="G55" i="29"/>
  <c r="W564" i="29"/>
  <c r="AA564" i="29" s="1"/>
  <c r="AA55" i="29"/>
  <c r="AF55" i="29"/>
  <c r="M566" i="29"/>
  <c r="Q566" i="29" s="1"/>
  <c r="Q57" i="29"/>
  <c r="BF566" i="29"/>
  <c r="BJ566" i="29" s="1"/>
  <c r="BJ57" i="29"/>
  <c r="CO566" i="29"/>
  <c r="CS566" i="29" s="1"/>
  <c r="CS57" i="29"/>
  <c r="W568" i="29"/>
  <c r="AA568" i="29" s="1"/>
  <c r="AA59" i="29"/>
  <c r="AF59" i="29"/>
  <c r="CY568" i="29"/>
  <c r="DC568" i="29" s="1"/>
  <c r="DC59" i="29"/>
  <c r="W569" i="29"/>
  <c r="AA569" i="29" s="1"/>
  <c r="AA60" i="29"/>
  <c r="BP569" i="29"/>
  <c r="BT569" i="29" s="1"/>
  <c r="BT60" i="29"/>
  <c r="CY569" i="29"/>
  <c r="DC569" i="29" s="1"/>
  <c r="DC60" i="29"/>
  <c r="K62" i="29"/>
  <c r="K571" i="29" s="1"/>
  <c r="AQ62" i="29"/>
  <c r="BG62" i="29"/>
  <c r="BG571" i="29" s="1"/>
  <c r="BW62" i="29"/>
  <c r="CM62" i="29"/>
  <c r="CM571" i="29" s="1"/>
  <c r="AT574" i="29"/>
  <c r="AT74" i="29"/>
  <c r="BC574" i="29"/>
  <c r="BC74" i="29"/>
  <c r="BK574" i="29"/>
  <c r="BO574" i="29" s="1"/>
  <c r="BK74" i="29"/>
  <c r="BO64" i="29"/>
  <c r="BT64" i="29"/>
  <c r="CC574" i="29"/>
  <c r="CC74" i="29"/>
  <c r="CC584" i="29" s="1"/>
  <c r="AC575" i="29"/>
  <c r="AF65" i="29"/>
  <c r="AL575" i="29"/>
  <c r="AP575" i="29" s="1"/>
  <c r="AP65" i="29"/>
  <c r="AU65" i="29"/>
  <c r="CO575" i="29"/>
  <c r="CS575" i="29" s="1"/>
  <c r="CS65" i="29"/>
  <c r="E89" i="9"/>
  <c r="E576" i="29"/>
  <c r="I115" i="9"/>
  <c r="I577" i="29"/>
  <c r="L67" i="29"/>
  <c r="R115" i="9"/>
  <c r="V115" i="9" s="1"/>
  <c r="R577" i="29"/>
  <c r="V67" i="29"/>
  <c r="AA67" i="29"/>
  <c r="BU577" i="29"/>
  <c r="BY577" i="29" s="1"/>
  <c r="BY67" i="29"/>
  <c r="AM578" i="29"/>
  <c r="AP68" i="29"/>
  <c r="AV578" i="29"/>
  <c r="AZ578" i="29" s="1"/>
  <c r="AZ68" i="29"/>
  <c r="BE68" i="29"/>
  <c r="CY578" i="29"/>
  <c r="DC578" i="29" s="1"/>
  <c r="DC68" i="29"/>
  <c r="F167" i="9"/>
  <c r="F579" i="29"/>
  <c r="O167" i="9"/>
  <c r="O579" i="29"/>
  <c r="S580" i="29"/>
  <c r="S193" i="9"/>
  <c r="V70" i="29"/>
  <c r="AB580" i="29"/>
  <c r="AF580" i="29" s="1"/>
  <c r="AF70" i="29"/>
  <c r="AK70" i="29"/>
  <c r="CE580" i="29"/>
  <c r="CI580" i="29" s="1"/>
  <c r="CI70" i="29"/>
  <c r="P245" i="9"/>
  <c r="P582" i="29"/>
  <c r="Y245" i="9"/>
  <c r="Y582" i="29"/>
  <c r="AC583" i="29"/>
  <c r="AF73" i="29"/>
  <c r="AL583" i="29"/>
  <c r="AP583" i="29" s="1"/>
  <c r="AP73" i="29"/>
  <c r="AU73" i="29"/>
  <c r="CO583" i="29"/>
  <c r="CS583" i="29" s="1"/>
  <c r="CS73" i="29"/>
  <c r="E74" i="29"/>
  <c r="AB74" i="29"/>
  <c r="AY74" i="29"/>
  <c r="AY584" i="29" s="1"/>
  <c r="BQ74" i="29"/>
  <c r="AO587" i="29"/>
  <c r="AO86" i="29"/>
  <c r="AX587" i="29"/>
  <c r="AX86" i="29"/>
  <c r="AX597" i="29" s="1"/>
  <c r="BG587" i="29"/>
  <c r="BG86" i="29"/>
  <c r="BG597" i="29" s="1"/>
  <c r="DA587" i="29"/>
  <c r="DA86" i="29"/>
  <c r="P68" i="9"/>
  <c r="P588" i="29"/>
  <c r="P86" i="29"/>
  <c r="Y68" i="9"/>
  <c r="Y588" i="29"/>
  <c r="CB588" i="29"/>
  <c r="CD588" i="29" s="1"/>
  <c r="CB86" i="29"/>
  <c r="AC589" i="29"/>
  <c r="AF78" i="29"/>
  <c r="AL589" i="29"/>
  <c r="AP589" i="29" s="1"/>
  <c r="AP78" i="29"/>
  <c r="AU78" i="29"/>
  <c r="CO589" i="29"/>
  <c r="CS589" i="29" s="1"/>
  <c r="CS78" i="29"/>
  <c r="E120" i="9"/>
  <c r="E590" i="29"/>
  <c r="I146" i="9"/>
  <c r="I591" i="29"/>
  <c r="L80" i="29"/>
  <c r="R146" i="9"/>
  <c r="V146" i="9" s="1"/>
  <c r="R591" i="29"/>
  <c r="V80" i="29"/>
  <c r="AA80" i="29"/>
  <c r="BU591" i="29"/>
  <c r="BY591" i="29" s="1"/>
  <c r="BY80" i="29"/>
  <c r="AM592" i="29"/>
  <c r="AP81" i="29"/>
  <c r="AV592" i="29"/>
  <c r="AZ592" i="29" s="1"/>
  <c r="AZ81" i="29"/>
  <c r="BE81" i="29"/>
  <c r="CY592" i="29"/>
  <c r="DC592" i="29" s="1"/>
  <c r="DC81" i="29"/>
  <c r="F198" i="9"/>
  <c r="F593" i="29"/>
  <c r="O198" i="9"/>
  <c r="O593" i="29"/>
  <c r="S224" i="9"/>
  <c r="S594" i="29"/>
  <c r="V83" i="29"/>
  <c r="AB594" i="29"/>
  <c r="AF594" i="29" s="1"/>
  <c r="AF83" i="29"/>
  <c r="AK83" i="29"/>
  <c r="CE594" i="29"/>
  <c r="CI594" i="29" s="1"/>
  <c r="CI83" i="29"/>
  <c r="P276" i="9"/>
  <c r="P596" i="29"/>
  <c r="Y276" i="9"/>
  <c r="Y596" i="29"/>
  <c r="AS86" i="29"/>
  <c r="AS597" i="29" s="1"/>
  <c r="BK86" i="29"/>
  <c r="CH86" i="29"/>
  <c r="CH597" i="29" s="1"/>
  <c r="C291" i="9"/>
  <c r="C43" i="9" s="1"/>
  <c r="C600" i="29"/>
  <c r="C98" i="29"/>
  <c r="U291" i="9"/>
  <c r="U600" i="29"/>
  <c r="U98" i="29"/>
  <c r="V88" i="29"/>
  <c r="BW600" i="29"/>
  <c r="BW98" i="29"/>
  <c r="BW610" i="29" s="1"/>
  <c r="CE600" i="29"/>
  <c r="CI600" i="29" s="1"/>
  <c r="CE98" i="29"/>
  <c r="CE610" i="29" s="1"/>
  <c r="CW600" i="29"/>
  <c r="CW98" i="29"/>
  <c r="CX88" i="29"/>
  <c r="BF601" i="29"/>
  <c r="BJ601" i="29" s="1"/>
  <c r="BF98" i="29"/>
  <c r="AN602" i="29"/>
  <c r="AP602" i="29" s="1"/>
  <c r="AN98" i="29"/>
  <c r="E297" i="9"/>
  <c r="E603" i="29"/>
  <c r="M297" i="9"/>
  <c r="M603" i="29"/>
  <c r="AE603" i="29"/>
  <c r="AF91" i="29"/>
  <c r="CS603" i="29"/>
  <c r="E299" i="9"/>
  <c r="E147" i="9" s="1"/>
  <c r="E604" i="29"/>
  <c r="BT604" i="29"/>
  <c r="Y301" i="9"/>
  <c r="Y605" i="29"/>
  <c r="AK605" i="29"/>
  <c r="AY605" i="29"/>
  <c r="AZ93" i="29"/>
  <c r="P303" i="9"/>
  <c r="P606" i="29"/>
  <c r="X303" i="9"/>
  <c r="X199" i="9" s="1"/>
  <c r="X606" i="29"/>
  <c r="O305" i="9"/>
  <c r="O225" i="9" s="1"/>
  <c r="O607" i="29"/>
  <c r="CD607" i="29"/>
  <c r="AU608" i="29"/>
  <c r="BI608" i="29"/>
  <c r="BJ96" i="29"/>
  <c r="I309" i="9"/>
  <c r="I609" i="29"/>
  <c r="R309" i="9"/>
  <c r="R609" i="29"/>
  <c r="CX609" i="29"/>
  <c r="AE98" i="29"/>
  <c r="BK98" i="29"/>
  <c r="CQ98" i="29"/>
  <c r="CQ610" i="29" s="1"/>
  <c r="G100" i="29"/>
  <c r="CW613" i="29"/>
  <c r="CW110" i="29"/>
  <c r="CW623" i="29" s="1"/>
  <c r="CX100" i="29"/>
  <c r="E70" i="9"/>
  <c r="E614" i="29"/>
  <c r="AQ614" i="29"/>
  <c r="AU614" i="29" s="1"/>
  <c r="AU101" i="29"/>
  <c r="BA614" i="29"/>
  <c r="BE101" i="29"/>
  <c r="C96" i="9"/>
  <c r="C615" i="29"/>
  <c r="G102" i="29"/>
  <c r="J122" i="9"/>
  <c r="J616" i="29"/>
  <c r="BL617" i="29"/>
  <c r="BO104" i="29"/>
  <c r="CO617" i="29"/>
  <c r="CS617" i="29" s="1"/>
  <c r="CS104" i="29"/>
  <c r="AE619" i="29"/>
  <c r="AF106" i="29"/>
  <c r="D226" i="9"/>
  <c r="D620" i="29"/>
  <c r="G107" i="29"/>
  <c r="CJ620" i="29"/>
  <c r="CN620" i="29" s="1"/>
  <c r="CN107" i="29"/>
  <c r="BD622" i="29"/>
  <c r="BE109" i="29"/>
  <c r="AH110" i="29"/>
  <c r="AH623" i="29" s="1"/>
  <c r="R292" i="9"/>
  <c r="R45" i="9" s="1"/>
  <c r="R626" i="29"/>
  <c r="R122" i="29"/>
  <c r="R636" i="29" s="1"/>
  <c r="AI626" i="29"/>
  <c r="AI122" i="29"/>
  <c r="T296" i="9"/>
  <c r="T628" i="29"/>
  <c r="AF628" i="29"/>
  <c r="AJ628" i="29"/>
  <c r="AK628" i="29" s="1"/>
  <c r="AK114" i="29"/>
  <c r="AT628" i="29"/>
  <c r="AU114" i="29"/>
  <c r="CC628" i="29"/>
  <c r="CD114" i="29"/>
  <c r="CC122" i="29"/>
  <c r="W306" i="9"/>
  <c r="W227" i="9" s="1"/>
  <c r="W633" i="29"/>
  <c r="BI634" i="29"/>
  <c r="BJ120" i="29"/>
  <c r="CN634" i="29"/>
  <c r="CR634" i="29"/>
  <c r="CS120" i="29"/>
  <c r="DB634" i="29"/>
  <c r="DC120" i="29"/>
  <c r="CR122" i="29"/>
  <c r="BD642" i="29"/>
  <c r="BE127" i="29"/>
  <c r="CG653" i="29"/>
  <c r="CG146" i="29"/>
  <c r="CI137" i="29"/>
  <c r="BG655" i="29"/>
  <c r="BJ139" i="29"/>
  <c r="BP657" i="29"/>
  <c r="BT657" i="29" s="1"/>
  <c r="BT141" i="29"/>
  <c r="BP660" i="29"/>
  <c r="BT660" i="29" s="1"/>
  <c r="BT144" i="29"/>
  <c r="AW665" i="29"/>
  <c r="AW158" i="29"/>
  <c r="BF665" i="29"/>
  <c r="BJ148" i="29"/>
  <c r="BF158" i="29"/>
  <c r="BW665" i="29"/>
  <c r="BW158" i="29"/>
  <c r="AB668" i="29"/>
  <c r="AF668" i="29" s="1"/>
  <c r="AF151" i="29"/>
  <c r="AV669" i="29"/>
  <c r="AZ669" i="29" s="1"/>
  <c r="AZ152" i="29"/>
  <c r="BN669" i="29"/>
  <c r="BN158" i="29"/>
  <c r="BO152" i="29"/>
  <c r="CG671" i="29"/>
  <c r="CI154" i="29"/>
  <c r="AB672" i="29"/>
  <c r="AF672" i="29" s="1"/>
  <c r="AF155" i="29"/>
  <c r="AV672" i="29"/>
  <c r="AZ672" i="29" s="1"/>
  <c r="AZ155" i="29"/>
  <c r="AB674" i="29"/>
  <c r="AF674" i="29" s="1"/>
  <c r="AF157" i="29"/>
  <c r="AV674" i="29"/>
  <c r="AZ674" i="29" s="1"/>
  <c r="AZ157" i="29"/>
  <c r="CU678" i="29"/>
  <c r="CU170" i="29"/>
  <c r="DD678" i="29"/>
  <c r="DD170" i="29"/>
  <c r="K679" i="29"/>
  <c r="L161" i="29"/>
  <c r="AO683" i="29"/>
  <c r="AP165" i="29"/>
  <c r="L686" i="29"/>
  <c r="F687" i="29"/>
  <c r="G169" i="29"/>
  <c r="AD691" i="29"/>
  <c r="AD182" i="29"/>
  <c r="O694" i="29"/>
  <c r="Q175" i="29"/>
  <c r="C696" i="29"/>
  <c r="G696" i="29" s="1"/>
  <c r="G177" i="29"/>
  <c r="Z707" i="29"/>
  <c r="AA187" i="29"/>
  <c r="CE707" i="29"/>
  <c r="CI707" i="29" s="1"/>
  <c r="CI187" i="29"/>
  <c r="CE194" i="29"/>
  <c r="P708" i="29"/>
  <c r="Q188" i="29"/>
  <c r="BU708" i="29"/>
  <c r="BY708" i="29" s="1"/>
  <c r="BY188" i="29"/>
  <c r="CY708" i="29"/>
  <c r="DC708" i="29" s="1"/>
  <c r="DC188" i="29"/>
  <c r="AJ710" i="29"/>
  <c r="AJ194" i="29"/>
  <c r="AJ714" i="29" s="1"/>
  <c r="AK190" i="29"/>
  <c r="CO710" i="29"/>
  <c r="CS710" i="29" s="1"/>
  <c r="CS190" i="29"/>
  <c r="AT713" i="29"/>
  <c r="AU193" i="29"/>
  <c r="CY713" i="29"/>
  <c r="DC713" i="29" s="1"/>
  <c r="DC193" i="29"/>
  <c r="AR206" i="29"/>
  <c r="AU197" i="29"/>
  <c r="Q208" i="29"/>
  <c r="N218" i="29"/>
  <c r="S266" i="29"/>
  <c r="S584" i="29" s="1"/>
  <c r="V259" i="29"/>
  <c r="F44" i="9"/>
  <c r="F613" i="29"/>
  <c r="N44" i="9"/>
  <c r="N613" i="29"/>
  <c r="CD613" i="29"/>
  <c r="D70" i="9"/>
  <c r="D614" i="29"/>
  <c r="T614" i="29"/>
  <c r="T70" i="9"/>
  <c r="AF614" i="29"/>
  <c r="BT614" i="29"/>
  <c r="AC70" i="9"/>
  <c r="DD614" i="29"/>
  <c r="J96" i="9"/>
  <c r="J615" i="29"/>
  <c r="R615" i="29"/>
  <c r="V615" i="29" s="1"/>
  <c r="R96" i="9"/>
  <c r="Z96" i="9"/>
  <c r="Z615" i="29"/>
  <c r="BJ615" i="29"/>
  <c r="R122" i="9"/>
  <c r="R616" i="29"/>
  <c r="Z122" i="9"/>
  <c r="Z616" i="29"/>
  <c r="D148" i="9"/>
  <c r="D617" i="29"/>
  <c r="M148" i="9"/>
  <c r="M617" i="29"/>
  <c r="U148" i="9"/>
  <c r="U617" i="29"/>
  <c r="AL617" i="29"/>
  <c r="AP617" i="29" s="1"/>
  <c r="AP104" i="29"/>
  <c r="CJ618" i="29"/>
  <c r="CN618" i="29" s="1"/>
  <c r="CN105" i="29"/>
  <c r="O200" i="9"/>
  <c r="O619" i="29"/>
  <c r="W200" i="9"/>
  <c r="W619" i="29"/>
  <c r="AA106" i="29"/>
  <c r="BK620" i="29"/>
  <c r="BO620" i="29" s="1"/>
  <c r="BO107" i="29"/>
  <c r="CT620" i="29"/>
  <c r="CX620" i="29" s="1"/>
  <c r="CX107" i="29"/>
  <c r="J252" i="9"/>
  <c r="J621" i="29"/>
  <c r="R252" i="9"/>
  <c r="R621" i="29"/>
  <c r="Z252" i="9"/>
  <c r="Z621" i="29"/>
  <c r="CN621" i="29"/>
  <c r="F622" i="29"/>
  <c r="F278" i="9"/>
  <c r="N278" i="9"/>
  <c r="N622" i="29"/>
  <c r="AV622" i="29"/>
  <c r="AZ622" i="29" s="1"/>
  <c r="AZ109" i="29"/>
  <c r="D110" i="29"/>
  <c r="T110" i="29"/>
  <c r="AT110" i="29"/>
  <c r="AT623" i="29" s="1"/>
  <c r="BX110" i="29"/>
  <c r="H292" i="9"/>
  <c r="H626" i="29"/>
  <c r="P292" i="9"/>
  <c r="P626" i="29"/>
  <c r="Q112" i="29"/>
  <c r="Z292" i="9"/>
  <c r="Z626" i="29"/>
  <c r="Z122" i="29"/>
  <c r="AH626" i="29"/>
  <c r="AH122" i="29"/>
  <c r="AH636" i="29" s="1"/>
  <c r="AX626" i="29"/>
  <c r="AX122" i="29"/>
  <c r="AX636" i="29" s="1"/>
  <c r="BG626" i="29"/>
  <c r="BG122" i="29"/>
  <c r="BG636" i="29" s="1"/>
  <c r="BQ626" i="29"/>
  <c r="BQ122" i="29"/>
  <c r="BQ636" i="29" s="1"/>
  <c r="CG626" i="29"/>
  <c r="CG122" i="29"/>
  <c r="CG636" i="29" s="1"/>
  <c r="CO626" i="29"/>
  <c r="CO122" i="29"/>
  <c r="CO636" i="29" s="1"/>
  <c r="F294" i="9"/>
  <c r="F627" i="29"/>
  <c r="G113" i="29"/>
  <c r="P294" i="9"/>
  <c r="P627" i="29"/>
  <c r="X294" i="9"/>
  <c r="X627" i="29"/>
  <c r="AK627" i="29"/>
  <c r="D296" i="9"/>
  <c r="D628" i="29"/>
  <c r="BD628" i="29"/>
  <c r="BE114" i="29"/>
  <c r="AC296" i="9"/>
  <c r="DD628" i="29"/>
  <c r="AF629" i="29"/>
  <c r="BE629" i="29"/>
  <c r="P300" i="9"/>
  <c r="P630" i="29"/>
  <c r="Q116" i="29"/>
  <c r="Z300" i="9"/>
  <c r="Z630" i="29"/>
  <c r="E306" i="9"/>
  <c r="E633" i="29"/>
  <c r="M306" i="9"/>
  <c r="M633" i="29"/>
  <c r="U306" i="9"/>
  <c r="U633" i="29"/>
  <c r="V119" i="29"/>
  <c r="AC306" i="9"/>
  <c r="DD633" i="29"/>
  <c r="J308" i="9"/>
  <c r="J634" i="29"/>
  <c r="S308" i="9"/>
  <c r="S634" i="29"/>
  <c r="J310" i="9"/>
  <c r="J279" i="9" s="1"/>
  <c r="J635" i="29"/>
  <c r="S310" i="9"/>
  <c r="S279" i="9" s="1"/>
  <c r="S635" i="29"/>
  <c r="AU635" i="29"/>
  <c r="CH635" i="29"/>
  <c r="CI121" i="29"/>
  <c r="CR635" i="29"/>
  <c r="CS121" i="29"/>
  <c r="F639" i="29"/>
  <c r="G124" i="29"/>
  <c r="BF639" i="29"/>
  <c r="BF134" i="29"/>
  <c r="BN639" i="29"/>
  <c r="BO124" i="29"/>
  <c r="BX639" i="29"/>
  <c r="BX134" i="29"/>
  <c r="CF639" i="29"/>
  <c r="CF134" i="29"/>
  <c r="CF649" i="29" s="1"/>
  <c r="CV639" i="29"/>
  <c r="CV134" i="29"/>
  <c r="C640" i="29"/>
  <c r="G640" i="29" s="1"/>
  <c r="C134" i="29"/>
  <c r="CN640" i="29"/>
  <c r="CH641" i="29"/>
  <c r="CI126" i="29"/>
  <c r="DC643" i="29"/>
  <c r="CW644" i="29"/>
  <c r="CX644" i="29" s="1"/>
  <c r="CX129" i="29"/>
  <c r="CM645" i="29"/>
  <c r="CN130" i="29"/>
  <c r="CC646" i="29"/>
  <c r="CD131" i="29"/>
  <c r="DB647" i="29"/>
  <c r="DC132" i="29"/>
  <c r="CR648" i="29"/>
  <c r="CS133" i="29"/>
  <c r="P43" i="8"/>
  <c r="P649" i="29"/>
  <c r="Q134" i="29"/>
  <c r="AX134" i="29"/>
  <c r="BN134" i="29"/>
  <c r="CH134" i="29"/>
  <c r="O46" i="9"/>
  <c r="O652" i="29"/>
  <c r="O146" i="29"/>
  <c r="X652" i="29"/>
  <c r="X46" i="9"/>
  <c r="AG652" i="29"/>
  <c r="AK652" i="29" s="1"/>
  <c r="AG146" i="29"/>
  <c r="AK136" i="29"/>
  <c r="H98" i="9"/>
  <c r="H654" i="29"/>
  <c r="P98" i="9"/>
  <c r="P654" i="29"/>
  <c r="Z98" i="9"/>
  <c r="Z654" i="29"/>
  <c r="H124" i="9"/>
  <c r="H655" i="29"/>
  <c r="L139" i="29"/>
  <c r="Y655" i="29"/>
  <c r="Y124" i="9"/>
  <c r="AG655" i="29"/>
  <c r="AK655" i="29" s="1"/>
  <c r="AK139" i="29"/>
  <c r="CZ655" i="29"/>
  <c r="DC139" i="29"/>
  <c r="O150" i="9"/>
  <c r="O656" i="29"/>
  <c r="X150" i="9"/>
  <c r="X656" i="29"/>
  <c r="AG656" i="29"/>
  <c r="AK656" i="29" s="1"/>
  <c r="AK140" i="29"/>
  <c r="H202" i="9"/>
  <c r="H658" i="29"/>
  <c r="P202" i="9"/>
  <c r="P658" i="29"/>
  <c r="Z202" i="9"/>
  <c r="Z658" i="29"/>
  <c r="H228" i="9"/>
  <c r="H659" i="29"/>
  <c r="L143" i="29"/>
  <c r="Y228" i="9"/>
  <c r="Y659" i="29"/>
  <c r="AG659" i="29"/>
  <c r="AK659" i="29" s="1"/>
  <c r="AK143" i="29"/>
  <c r="CZ659" i="29"/>
  <c r="DC143" i="29"/>
  <c r="O254" i="9"/>
  <c r="O660" i="29"/>
  <c r="X254" i="9"/>
  <c r="X660" i="29"/>
  <c r="AG660" i="29"/>
  <c r="AK660" i="29" s="1"/>
  <c r="AK144" i="29"/>
  <c r="AO665" i="29"/>
  <c r="AO158" i="29"/>
  <c r="BG665" i="29"/>
  <c r="BG158" i="29"/>
  <c r="BG675" i="29" s="1"/>
  <c r="CZ665" i="29"/>
  <c r="CZ158" i="29"/>
  <c r="CZ675" i="29" s="1"/>
  <c r="DC148" i="29"/>
  <c r="AB667" i="29"/>
  <c r="AF667" i="29" s="1"/>
  <c r="AF150" i="29"/>
  <c r="BK667" i="29"/>
  <c r="BO667" i="29" s="1"/>
  <c r="BO150" i="29"/>
  <c r="BF669" i="29"/>
  <c r="BJ669" i="29" s="1"/>
  <c r="BJ152" i="29"/>
  <c r="CP669" i="29"/>
  <c r="CS152" i="29"/>
  <c r="CA670" i="29"/>
  <c r="CD153" i="29"/>
  <c r="W671" i="29"/>
  <c r="AA671" i="29" s="1"/>
  <c r="AA154" i="29"/>
  <c r="BQ671" i="29"/>
  <c r="BT154" i="29"/>
  <c r="S672" i="29"/>
  <c r="V155" i="29"/>
  <c r="CO672" i="29"/>
  <c r="CS672" i="29" s="1"/>
  <c r="CS155" i="29"/>
  <c r="BB673" i="29"/>
  <c r="BE156" i="29"/>
  <c r="AM674" i="29"/>
  <c r="AP157" i="29"/>
  <c r="AM158" i="29"/>
  <c r="CO158" i="29"/>
  <c r="AV678" i="29"/>
  <c r="AV170" i="29"/>
  <c r="AT679" i="29"/>
  <c r="AU161" i="29"/>
  <c r="AK680" i="29"/>
  <c r="CY680" i="29"/>
  <c r="DC680" i="29" s="1"/>
  <c r="CY170" i="29"/>
  <c r="CY688" i="29" s="1"/>
  <c r="AE681" i="29"/>
  <c r="AF163" i="29"/>
  <c r="CH683" i="29"/>
  <c r="CI165" i="29"/>
  <c r="AO684" i="29"/>
  <c r="AP166" i="29"/>
  <c r="BI686" i="29"/>
  <c r="BJ168" i="29"/>
  <c r="AO687" i="29"/>
  <c r="AP169" i="29"/>
  <c r="BK170" i="29"/>
  <c r="CZ170" i="29"/>
  <c r="CZ688" i="29" s="1"/>
  <c r="U691" i="29"/>
  <c r="U182" i="29"/>
  <c r="CT691" i="29"/>
  <c r="CX691" i="29" s="1"/>
  <c r="CT182" i="29"/>
  <c r="CX172" i="29"/>
  <c r="AL693" i="29"/>
  <c r="AP174" i="29"/>
  <c r="AL182" i="29"/>
  <c r="AG698" i="29"/>
  <c r="AK698" i="29" s="1"/>
  <c r="AK179" i="29"/>
  <c r="BS698" i="29"/>
  <c r="BT179" i="29"/>
  <c r="BF699" i="29"/>
  <c r="BJ699" i="29" s="1"/>
  <c r="BJ180" i="29"/>
  <c r="S182" i="29"/>
  <c r="DB182" i="29"/>
  <c r="AV704" i="29"/>
  <c r="AV194" i="29"/>
  <c r="AZ184" i="29"/>
  <c r="BP704" i="29"/>
  <c r="BP194" i="29"/>
  <c r="BT184" i="29"/>
  <c r="AS705" i="29"/>
  <c r="AS194" i="29"/>
  <c r="AS714" i="29" s="1"/>
  <c r="AU185" i="29"/>
  <c r="H706" i="29"/>
  <c r="L706" i="29" s="1"/>
  <c r="L186" i="29"/>
  <c r="CZ706" i="29"/>
  <c r="DC186" i="29"/>
  <c r="R707" i="29"/>
  <c r="V707" i="29" s="1"/>
  <c r="V187" i="29"/>
  <c r="H708" i="29"/>
  <c r="L708" i="29" s="1"/>
  <c r="L188" i="29"/>
  <c r="R709" i="29"/>
  <c r="V189" i="29"/>
  <c r="H710" i="29"/>
  <c r="L710" i="29" s="1"/>
  <c r="L190" i="29"/>
  <c r="AB710" i="29"/>
  <c r="AF710" i="29" s="1"/>
  <c r="AF190" i="29"/>
  <c r="R711" i="29"/>
  <c r="V711" i="29" s="1"/>
  <c r="V191" i="29"/>
  <c r="AL711" i="29"/>
  <c r="AP711" i="29" s="1"/>
  <c r="AP191" i="29"/>
  <c r="H712" i="29"/>
  <c r="L712" i="29" s="1"/>
  <c r="L192" i="29"/>
  <c r="AB712" i="29"/>
  <c r="AF712" i="29" s="1"/>
  <c r="AF192" i="29"/>
  <c r="R713" i="29"/>
  <c r="V713" i="29" s="1"/>
  <c r="V193" i="29"/>
  <c r="AL713" i="29"/>
  <c r="AP713" i="29" s="1"/>
  <c r="AP193" i="29"/>
  <c r="BX194" i="29"/>
  <c r="BL206" i="29"/>
  <c r="AU210" i="29"/>
  <c r="AQ218" i="29"/>
  <c r="CX210" i="29"/>
  <c r="CU218" i="29"/>
  <c r="BO222" i="29"/>
  <c r="BK230" i="29"/>
  <c r="AK233" i="29"/>
  <c r="AG242" i="29"/>
  <c r="BR242" i="29"/>
  <c r="BT233" i="29"/>
  <c r="BK266" i="29"/>
  <c r="BO256" i="29"/>
  <c r="CX256" i="29"/>
  <c r="CV266" i="29"/>
  <c r="G257" i="29"/>
  <c r="D266" i="29"/>
  <c r="BE293" i="29"/>
  <c r="BC302" i="29"/>
  <c r="K310" i="9"/>
  <c r="K635" i="29"/>
  <c r="L121" i="29"/>
  <c r="DB635" i="29"/>
  <c r="DC121" i="29"/>
  <c r="P122" i="29"/>
  <c r="AF122" i="29"/>
  <c r="BP639" i="29"/>
  <c r="BP134" i="29"/>
  <c r="BY124" i="29"/>
  <c r="CG639" i="29"/>
  <c r="CG134" i="29"/>
  <c r="CG649" i="29" s="1"/>
  <c r="CO639" i="29"/>
  <c r="CO134" i="29"/>
  <c r="CW639" i="29"/>
  <c r="CW134" i="29"/>
  <c r="L125" i="29"/>
  <c r="U640" i="29"/>
  <c r="V125" i="29"/>
  <c r="K641" i="29"/>
  <c r="L641" i="29" s="1"/>
  <c r="L126" i="29"/>
  <c r="CD641" i="29"/>
  <c r="CS126" i="29"/>
  <c r="G127" i="29"/>
  <c r="AE642" i="29"/>
  <c r="AF127" i="29"/>
  <c r="BY646" i="29"/>
  <c r="AU132" i="29"/>
  <c r="AK133" i="29"/>
  <c r="CX648" i="29"/>
  <c r="DC133" i="29"/>
  <c r="AI134" i="29"/>
  <c r="AI649" i="29" s="1"/>
  <c r="BR134" i="29"/>
  <c r="CJ134" i="29"/>
  <c r="CZ134" i="29"/>
  <c r="H652" i="29"/>
  <c r="H46" i="9"/>
  <c r="H146" i="29"/>
  <c r="P46" i="9"/>
  <c r="P652" i="29"/>
  <c r="BR652" i="29"/>
  <c r="BR146" i="29"/>
  <c r="BR662" i="29" s="1"/>
  <c r="CA652" i="29"/>
  <c r="CA146" i="29"/>
  <c r="R72" i="9"/>
  <c r="R653" i="29"/>
  <c r="R146" i="29"/>
  <c r="Z72" i="9"/>
  <c r="Z653" i="29"/>
  <c r="R98" i="9"/>
  <c r="R654" i="29"/>
  <c r="V138" i="29"/>
  <c r="AA138" i="29"/>
  <c r="AQ654" i="29"/>
  <c r="AU654" i="29" s="1"/>
  <c r="AU138" i="29"/>
  <c r="AQ146" i="29"/>
  <c r="AZ138" i="29"/>
  <c r="I655" i="29"/>
  <c r="I124" i="9"/>
  <c r="R124" i="9"/>
  <c r="R655" i="29"/>
  <c r="Z655" i="29"/>
  <c r="Z124" i="9"/>
  <c r="AQ655" i="29"/>
  <c r="AU655" i="29" s="1"/>
  <c r="AU139" i="29"/>
  <c r="CJ655" i="29"/>
  <c r="CN655" i="29" s="1"/>
  <c r="CN139" i="29"/>
  <c r="CS139" i="29"/>
  <c r="H150" i="9"/>
  <c r="H656" i="29"/>
  <c r="P150" i="9"/>
  <c r="P656" i="29"/>
  <c r="R176" i="9"/>
  <c r="R657" i="29"/>
  <c r="Z176" i="9"/>
  <c r="Z657" i="29"/>
  <c r="R202" i="9"/>
  <c r="R658" i="29"/>
  <c r="V142" i="29"/>
  <c r="AA142" i="29"/>
  <c r="AQ658" i="29"/>
  <c r="AU658" i="29" s="1"/>
  <c r="AU142" i="29"/>
  <c r="AZ142" i="29"/>
  <c r="I228" i="9"/>
  <c r="I659" i="29"/>
  <c r="R228" i="9"/>
  <c r="R659" i="29"/>
  <c r="Z228" i="9"/>
  <c r="Z659" i="29"/>
  <c r="AQ659" i="29"/>
  <c r="AU659" i="29" s="1"/>
  <c r="AU143" i="29"/>
  <c r="CJ659" i="29"/>
  <c r="CN659" i="29" s="1"/>
  <c r="CN143" i="29"/>
  <c r="CS143" i="29"/>
  <c r="H254" i="9"/>
  <c r="H660" i="29"/>
  <c r="P254" i="9"/>
  <c r="P660" i="29"/>
  <c r="R661" i="29"/>
  <c r="V661" i="29" s="1"/>
  <c r="R280" i="9"/>
  <c r="Z280" i="9"/>
  <c r="Z661" i="29"/>
  <c r="M13" i="8"/>
  <c r="CI146" i="29"/>
  <c r="P665" i="29"/>
  <c r="P158" i="29"/>
  <c r="P675" i="29" s="1"/>
  <c r="X665" i="29"/>
  <c r="X158" i="29"/>
  <c r="X675" i="29" s="1"/>
  <c r="AA148" i="29"/>
  <c r="AG665" i="29"/>
  <c r="AG158" i="29"/>
  <c r="AK148" i="29"/>
  <c r="AY665" i="29"/>
  <c r="AY158" i="29"/>
  <c r="AY675" i="29" s="1"/>
  <c r="CR665" i="29"/>
  <c r="CR158" i="29"/>
  <c r="BK666" i="29"/>
  <c r="BO666" i="29" s="1"/>
  <c r="BO149" i="29"/>
  <c r="BK158" i="29"/>
  <c r="J667" i="29"/>
  <c r="L150" i="29"/>
  <c r="J158" i="29"/>
  <c r="C668" i="29"/>
  <c r="G668" i="29" s="1"/>
  <c r="G151" i="29"/>
  <c r="CE668" i="29"/>
  <c r="CI668" i="29" s="1"/>
  <c r="CI151" i="29"/>
  <c r="P670" i="29"/>
  <c r="Q153" i="29"/>
  <c r="AH671" i="29"/>
  <c r="AK154" i="29"/>
  <c r="CT671" i="29"/>
  <c r="CX671" i="29" s="1"/>
  <c r="CX154" i="29"/>
  <c r="Y673" i="29"/>
  <c r="AA156" i="29"/>
  <c r="BU673" i="29"/>
  <c r="BY673" i="29" s="1"/>
  <c r="BY156" i="29"/>
  <c r="AS158" i="29"/>
  <c r="BG678" i="29"/>
  <c r="BG170" i="29"/>
  <c r="BP678" i="29"/>
  <c r="BP170" i="29"/>
  <c r="BX678" i="29"/>
  <c r="BX170" i="29"/>
  <c r="CF678" i="29"/>
  <c r="CF170" i="29"/>
  <c r="CW678" i="29"/>
  <c r="CW170" i="29"/>
  <c r="CX160" i="29"/>
  <c r="BU679" i="29"/>
  <c r="BY679" i="29" s="1"/>
  <c r="BU170" i="29"/>
  <c r="CC679" i="29"/>
  <c r="CD161" i="29"/>
  <c r="F681" i="29"/>
  <c r="G163" i="29"/>
  <c r="BN681" i="29"/>
  <c r="BO163" i="29"/>
  <c r="K682" i="29"/>
  <c r="L164" i="29"/>
  <c r="P684" i="29"/>
  <c r="Q166" i="29"/>
  <c r="AK168" i="29"/>
  <c r="X170" i="29"/>
  <c r="BM170" i="29"/>
  <c r="W691" i="29"/>
  <c r="AA691" i="29" s="1"/>
  <c r="W182" i="29"/>
  <c r="AA172" i="29"/>
  <c r="M692" i="29"/>
  <c r="Q692" i="29" s="1"/>
  <c r="Q173" i="29"/>
  <c r="AY692" i="29"/>
  <c r="AZ173" i="29"/>
  <c r="BG693" i="29"/>
  <c r="BG182" i="29"/>
  <c r="BJ174" i="29"/>
  <c r="DA693" i="29"/>
  <c r="DA182" i="29"/>
  <c r="DA701" i="29" s="1"/>
  <c r="DC174" i="29"/>
  <c r="AB694" i="29"/>
  <c r="AF694" i="29" s="1"/>
  <c r="AF175" i="29"/>
  <c r="G176" i="29"/>
  <c r="BA696" i="29"/>
  <c r="BE696" i="29" s="1"/>
  <c r="BE177" i="29"/>
  <c r="AW697" i="29"/>
  <c r="AZ178" i="29"/>
  <c r="BF697" i="29"/>
  <c r="BJ697" i="29" s="1"/>
  <c r="BJ178" i="29"/>
  <c r="CA699" i="29"/>
  <c r="CD180" i="29"/>
  <c r="AK181" i="29"/>
  <c r="T704" i="29"/>
  <c r="T194" i="29"/>
  <c r="T714" i="29" s="1"/>
  <c r="AM704" i="29"/>
  <c r="AM194" i="29"/>
  <c r="AP184" i="29"/>
  <c r="CK704" i="29"/>
  <c r="CK194" i="29"/>
  <c r="CK714" i="29" s="1"/>
  <c r="CH705" i="29"/>
  <c r="CI185" i="29"/>
  <c r="I707" i="29"/>
  <c r="L187" i="29"/>
  <c r="BM707" i="29"/>
  <c r="BO187" i="29"/>
  <c r="BC708" i="29"/>
  <c r="BE188" i="29"/>
  <c r="S710" i="29"/>
  <c r="V190" i="29"/>
  <c r="BW710" i="29"/>
  <c r="BY190" i="29"/>
  <c r="I711" i="29"/>
  <c r="L191" i="29"/>
  <c r="AC713" i="29"/>
  <c r="AF193" i="29"/>
  <c r="CG713" i="29"/>
  <c r="CI193" i="29"/>
  <c r="AC194" i="29"/>
  <c r="CF194" i="29"/>
  <c r="CS209" i="29"/>
  <c r="CO218" i="29"/>
  <c r="AO242" i="29"/>
  <c r="X269" i="9"/>
  <c r="AA241" i="29"/>
  <c r="CA254" i="29"/>
  <c r="CD244" i="29"/>
  <c r="CT254" i="29"/>
  <c r="CX244" i="29"/>
  <c r="CD552" i="29"/>
  <c r="D164" i="9"/>
  <c r="D166" i="9" s="1"/>
  <c r="D168" i="9" s="1"/>
  <c r="D553" i="29"/>
  <c r="T164" i="9"/>
  <c r="T166" i="9" s="1"/>
  <c r="T553" i="29"/>
  <c r="AF553" i="29"/>
  <c r="BT553" i="29"/>
  <c r="R190" i="9"/>
  <c r="R554" i="29"/>
  <c r="BJ554" i="29"/>
  <c r="CX554" i="29"/>
  <c r="H216" i="9"/>
  <c r="H555" i="29"/>
  <c r="X216" i="9"/>
  <c r="X218" i="9" s="1"/>
  <c r="X555" i="29"/>
  <c r="AZ555" i="29"/>
  <c r="CN555" i="29"/>
  <c r="N242" i="9"/>
  <c r="N244" i="9" s="1"/>
  <c r="N556" i="29"/>
  <c r="AP556" i="29"/>
  <c r="CD556" i="29"/>
  <c r="AF557" i="29"/>
  <c r="BT557" i="29"/>
  <c r="AC268" i="9"/>
  <c r="AC270" i="9" s="1"/>
  <c r="DD557" i="29"/>
  <c r="AF563" i="29"/>
  <c r="BT563" i="29"/>
  <c r="V564" i="29"/>
  <c r="BJ564" i="29"/>
  <c r="CX564" i="29"/>
  <c r="CN565" i="29"/>
  <c r="R37" i="9"/>
  <c r="R574" i="29"/>
  <c r="CX574" i="29"/>
  <c r="H63" i="9"/>
  <c r="H575" i="29"/>
  <c r="X63" i="9"/>
  <c r="X575" i="29"/>
  <c r="N89" i="9"/>
  <c r="N576" i="29"/>
  <c r="T115" i="9"/>
  <c r="T577" i="29"/>
  <c r="J141" i="9"/>
  <c r="J578" i="29"/>
  <c r="Z141" i="9"/>
  <c r="Z578" i="29"/>
  <c r="P167" i="9"/>
  <c r="P579" i="29"/>
  <c r="X167" i="9"/>
  <c r="X579" i="29"/>
  <c r="F193" i="9"/>
  <c r="F580" i="29"/>
  <c r="N193" i="9"/>
  <c r="N580" i="29"/>
  <c r="D219" i="9"/>
  <c r="D581" i="29"/>
  <c r="T219" i="9"/>
  <c r="T581" i="29"/>
  <c r="AC219" i="9"/>
  <c r="DD581" i="29"/>
  <c r="J245" i="9"/>
  <c r="J582" i="29"/>
  <c r="R245" i="9"/>
  <c r="R582" i="29"/>
  <c r="Z245" i="9"/>
  <c r="Z582" i="29"/>
  <c r="H271" i="9"/>
  <c r="H583" i="29"/>
  <c r="P271" i="9"/>
  <c r="P583" i="29"/>
  <c r="X583" i="29"/>
  <c r="X271" i="9"/>
  <c r="D42" i="9"/>
  <c r="D587" i="29"/>
  <c r="T42" i="9"/>
  <c r="T587" i="29"/>
  <c r="AC42" i="9"/>
  <c r="DD587" i="29"/>
  <c r="J68" i="9"/>
  <c r="J588" i="29"/>
  <c r="R588" i="29"/>
  <c r="R68" i="9"/>
  <c r="Z68" i="9"/>
  <c r="Z588" i="29"/>
  <c r="H94" i="9"/>
  <c r="H589" i="29"/>
  <c r="P94" i="9"/>
  <c r="P589" i="29"/>
  <c r="X94" i="9"/>
  <c r="X589" i="29"/>
  <c r="F120" i="9"/>
  <c r="F590" i="29"/>
  <c r="N120" i="9"/>
  <c r="N590" i="29"/>
  <c r="D146" i="9"/>
  <c r="D591" i="29"/>
  <c r="T146" i="9"/>
  <c r="T591" i="29"/>
  <c r="AC146" i="9"/>
  <c r="DD591" i="29"/>
  <c r="J172" i="9"/>
  <c r="J592" i="29"/>
  <c r="R172" i="9"/>
  <c r="R592" i="29"/>
  <c r="Z172" i="9"/>
  <c r="Z592" i="29"/>
  <c r="H198" i="9"/>
  <c r="H593" i="29"/>
  <c r="P198" i="9"/>
  <c r="P593" i="29"/>
  <c r="X198" i="9"/>
  <c r="X593" i="29"/>
  <c r="F224" i="9"/>
  <c r="F594" i="29"/>
  <c r="N224" i="9"/>
  <c r="N594" i="29"/>
  <c r="D250" i="9"/>
  <c r="D595" i="29"/>
  <c r="T250" i="9"/>
  <c r="T595" i="29"/>
  <c r="AC250" i="9"/>
  <c r="DD595" i="29"/>
  <c r="J276" i="9"/>
  <c r="J596" i="29"/>
  <c r="R276" i="9"/>
  <c r="R596" i="29"/>
  <c r="Z276" i="9"/>
  <c r="Z596" i="29"/>
  <c r="F291" i="9"/>
  <c r="F600" i="29"/>
  <c r="N291" i="9"/>
  <c r="N43" i="9" s="1"/>
  <c r="N600" i="29"/>
  <c r="D293" i="9"/>
  <c r="D69" i="9" s="1"/>
  <c r="D601" i="29"/>
  <c r="T601" i="29"/>
  <c r="T293" i="9"/>
  <c r="T69" i="9" s="1"/>
  <c r="AC293" i="9"/>
  <c r="DD601" i="29"/>
  <c r="J295" i="9"/>
  <c r="J95" i="9" s="1"/>
  <c r="J602" i="29"/>
  <c r="R295" i="9"/>
  <c r="R95" i="9" s="1"/>
  <c r="R602" i="29"/>
  <c r="Z295" i="9"/>
  <c r="Z602" i="29"/>
  <c r="H297" i="9"/>
  <c r="H121" i="9" s="1"/>
  <c r="H603" i="29"/>
  <c r="P297" i="9"/>
  <c r="P603" i="29"/>
  <c r="X297" i="9"/>
  <c r="X121" i="9" s="1"/>
  <c r="X603" i="29"/>
  <c r="F299" i="9"/>
  <c r="F604" i="29"/>
  <c r="N299" i="9"/>
  <c r="N147" i="9" s="1"/>
  <c r="N604" i="29"/>
  <c r="D301" i="9"/>
  <c r="D173" i="9" s="1"/>
  <c r="D605" i="29"/>
  <c r="T605" i="29"/>
  <c r="T301" i="9"/>
  <c r="T173" i="9" s="1"/>
  <c r="AC301" i="9"/>
  <c r="DD605" i="29"/>
  <c r="J303" i="9"/>
  <c r="J199" i="9" s="1"/>
  <c r="J606" i="29"/>
  <c r="R303" i="9"/>
  <c r="R199" i="9" s="1"/>
  <c r="R606" i="29"/>
  <c r="Z303" i="9"/>
  <c r="Z606" i="29"/>
  <c r="H305" i="9"/>
  <c r="H225" i="9" s="1"/>
  <c r="H607" i="29"/>
  <c r="P305" i="9"/>
  <c r="P607" i="29"/>
  <c r="X607" i="29"/>
  <c r="X305" i="9"/>
  <c r="X225" i="9" s="1"/>
  <c r="F307" i="9"/>
  <c r="F608" i="29"/>
  <c r="N307" i="9"/>
  <c r="N251" i="9" s="1"/>
  <c r="N608" i="29"/>
  <c r="D309" i="9"/>
  <c r="D277" i="9" s="1"/>
  <c r="D609" i="29"/>
  <c r="T309" i="9"/>
  <c r="T277" i="9" s="1"/>
  <c r="T609" i="29"/>
  <c r="AC309" i="9"/>
  <c r="DD609" i="29"/>
  <c r="H44" i="9"/>
  <c r="H613" i="29"/>
  <c r="H110" i="29"/>
  <c r="P44" i="9"/>
  <c r="P613" i="29"/>
  <c r="P110" i="29"/>
  <c r="P623" i="29" s="1"/>
  <c r="X44" i="9"/>
  <c r="X613" i="29"/>
  <c r="X110" i="29"/>
  <c r="X623" i="29" s="1"/>
  <c r="AN613" i="29"/>
  <c r="AP613" i="29" s="1"/>
  <c r="AN110" i="29"/>
  <c r="AV613" i="29"/>
  <c r="AV110" i="29"/>
  <c r="BD613" i="29"/>
  <c r="BD110" i="29"/>
  <c r="BL613" i="29"/>
  <c r="BL110" i="29"/>
  <c r="BL623" i="29" s="1"/>
  <c r="CB613" i="29"/>
  <c r="CB110" i="29"/>
  <c r="CB623" i="29" s="1"/>
  <c r="CJ613" i="29"/>
  <c r="CN613" i="29" s="1"/>
  <c r="CJ110" i="29"/>
  <c r="CR613" i="29"/>
  <c r="CR110" i="29"/>
  <c r="CZ613" i="29"/>
  <c r="CZ110" i="29"/>
  <c r="CZ623" i="29" s="1"/>
  <c r="F70" i="9"/>
  <c r="F614" i="29"/>
  <c r="N70" i="9"/>
  <c r="N614" i="29"/>
  <c r="D96" i="9"/>
  <c r="D615" i="29"/>
  <c r="T96" i="9"/>
  <c r="T615" i="29"/>
  <c r="C616" i="29"/>
  <c r="C122" i="9"/>
  <c r="K122" i="9"/>
  <c r="K616" i="29"/>
  <c r="T122" i="9"/>
  <c r="T616" i="29"/>
  <c r="AZ103" i="29"/>
  <c r="BY103" i="29"/>
  <c r="CY616" i="29"/>
  <c r="DC616" i="29" s="1"/>
  <c r="DC103" i="29"/>
  <c r="F148" i="9"/>
  <c r="F617" i="29"/>
  <c r="D174" i="9"/>
  <c r="D618" i="29"/>
  <c r="T174" i="9"/>
  <c r="T618" i="29"/>
  <c r="AB618" i="29"/>
  <c r="AF618" i="29" s="1"/>
  <c r="AF105" i="29"/>
  <c r="BB618" i="29"/>
  <c r="BE105" i="29"/>
  <c r="BK618" i="29"/>
  <c r="BO618" i="29" s="1"/>
  <c r="BO105" i="29"/>
  <c r="BT105" i="29"/>
  <c r="I200" i="9"/>
  <c r="I619" i="29"/>
  <c r="Y619" i="29"/>
  <c r="Y200" i="9"/>
  <c r="E226" i="9"/>
  <c r="E620" i="29"/>
  <c r="M226" i="9"/>
  <c r="M620" i="29"/>
  <c r="Q107" i="29"/>
  <c r="AL620" i="29"/>
  <c r="AP620" i="29" s="1"/>
  <c r="AP107" i="29"/>
  <c r="AU107" i="29"/>
  <c r="BV620" i="29"/>
  <c r="BY107" i="29"/>
  <c r="C252" i="9"/>
  <c r="C621" i="29"/>
  <c r="G108" i="29"/>
  <c r="T252" i="9"/>
  <c r="T621" i="29"/>
  <c r="AP621" i="29"/>
  <c r="H278" i="9"/>
  <c r="H622" i="29"/>
  <c r="P278" i="9"/>
  <c r="P622" i="29"/>
  <c r="X622" i="29"/>
  <c r="X278" i="9"/>
  <c r="AG622" i="29"/>
  <c r="AK622" i="29" s="1"/>
  <c r="AK109" i="29"/>
  <c r="AJ110" i="29"/>
  <c r="BZ110" i="29"/>
  <c r="CP110" i="29"/>
  <c r="DD110" i="29"/>
  <c r="J292" i="9"/>
  <c r="J626" i="29"/>
  <c r="J122" i="29"/>
  <c r="J636" i="29" s="1"/>
  <c r="S292" i="9"/>
  <c r="S626" i="29"/>
  <c r="S122" i="29"/>
  <c r="AF626" i="29"/>
  <c r="AJ626" i="29"/>
  <c r="AJ122" i="29"/>
  <c r="BI626" i="29"/>
  <c r="BI122" i="29"/>
  <c r="BJ112" i="29"/>
  <c r="I294" i="9"/>
  <c r="I71" i="9" s="1"/>
  <c r="I627" i="29"/>
  <c r="I122" i="29"/>
  <c r="I636" i="29" s="1"/>
  <c r="R294" i="9"/>
  <c r="R71" i="9" s="1"/>
  <c r="R627" i="29"/>
  <c r="Z294" i="9"/>
  <c r="Z627" i="29"/>
  <c r="AA113" i="29"/>
  <c r="F296" i="9"/>
  <c r="F628" i="29"/>
  <c r="G114" i="29"/>
  <c r="D298" i="9"/>
  <c r="D629" i="29"/>
  <c r="M298" i="9"/>
  <c r="M629" i="29"/>
  <c r="U298" i="9"/>
  <c r="U629" i="29"/>
  <c r="DB629" i="29"/>
  <c r="DC629" i="29" s="1"/>
  <c r="DC115" i="29"/>
  <c r="H302" i="9"/>
  <c r="H631" i="29"/>
  <c r="Y302" i="9"/>
  <c r="Y631" i="29"/>
  <c r="AO631" i="29"/>
  <c r="AP631" i="29" s="1"/>
  <c r="AP117" i="29"/>
  <c r="O306" i="9"/>
  <c r="O633" i="29"/>
  <c r="D308" i="9"/>
  <c r="D253" i="9" s="1"/>
  <c r="D634" i="29"/>
  <c r="U308" i="9"/>
  <c r="U634" i="29"/>
  <c r="V120" i="29"/>
  <c r="AG122" i="29"/>
  <c r="BR122" i="29"/>
  <c r="BR636" i="29" s="1"/>
  <c r="CH122" i="29"/>
  <c r="BH639" i="29"/>
  <c r="BH134" i="29"/>
  <c r="BQ639" i="29"/>
  <c r="BQ134" i="29"/>
  <c r="BQ649" i="29" s="1"/>
  <c r="CD639" i="29"/>
  <c r="CP639" i="29"/>
  <c r="CP134" i="29"/>
  <c r="CX124" i="29"/>
  <c r="BD640" i="29"/>
  <c r="BE640" i="29" s="1"/>
  <c r="BE125" i="29"/>
  <c r="BD134" i="29"/>
  <c r="BI643" i="29"/>
  <c r="BJ643" i="29" s="1"/>
  <c r="BJ128" i="29"/>
  <c r="P644" i="29"/>
  <c r="Q129" i="29"/>
  <c r="F645" i="29"/>
  <c r="G130" i="29"/>
  <c r="BE131" i="29"/>
  <c r="V132" i="29"/>
  <c r="AE647" i="29"/>
  <c r="AF647" i="29" s="1"/>
  <c r="AF132" i="29"/>
  <c r="L133" i="29"/>
  <c r="U648" i="29"/>
  <c r="V648" i="29" s="1"/>
  <c r="V133" i="29"/>
  <c r="AL134" i="29"/>
  <c r="AL649" i="29" s="1"/>
  <c r="BB134" i="29"/>
  <c r="BU134" i="29"/>
  <c r="DA134" i="29"/>
  <c r="DA649" i="29" s="1"/>
  <c r="AC46" i="9"/>
  <c r="DD652" i="29"/>
  <c r="J72" i="9"/>
  <c r="J653" i="29"/>
  <c r="AB653" i="29"/>
  <c r="AF653" i="29" s="1"/>
  <c r="AF137" i="29"/>
  <c r="AS653" i="29"/>
  <c r="AS146" i="29"/>
  <c r="AS662" i="29" s="1"/>
  <c r="BA653" i="29"/>
  <c r="BE653" i="29" s="1"/>
  <c r="BE137" i="29"/>
  <c r="BJ137" i="29"/>
  <c r="CT653" i="29"/>
  <c r="CX653" i="29" s="1"/>
  <c r="CT146" i="29"/>
  <c r="J98" i="9"/>
  <c r="J654" i="29"/>
  <c r="S654" i="29"/>
  <c r="S98" i="9"/>
  <c r="BA654" i="29"/>
  <c r="BE654" i="29" s="1"/>
  <c r="BE138" i="29"/>
  <c r="CT654" i="29"/>
  <c r="CX654" i="29" s="1"/>
  <c r="CX138" i="29"/>
  <c r="J124" i="9"/>
  <c r="J655" i="29"/>
  <c r="S124" i="9"/>
  <c r="S655" i="29"/>
  <c r="BR655" i="29"/>
  <c r="BT139" i="29"/>
  <c r="AC150" i="9"/>
  <c r="DD656" i="29"/>
  <c r="J176" i="9"/>
  <c r="J657" i="29"/>
  <c r="AB657" i="29"/>
  <c r="AF657" i="29" s="1"/>
  <c r="AF141" i="29"/>
  <c r="BA657" i="29"/>
  <c r="BE657" i="29" s="1"/>
  <c r="BE141" i="29"/>
  <c r="BJ141" i="29"/>
  <c r="J202" i="9"/>
  <c r="J658" i="29"/>
  <c r="S202" i="9"/>
  <c r="S658" i="29"/>
  <c r="BA658" i="29"/>
  <c r="BE142" i="29"/>
  <c r="CT658" i="29"/>
  <c r="CX658" i="29" s="1"/>
  <c r="CX142" i="29"/>
  <c r="J228" i="9"/>
  <c r="J659" i="29"/>
  <c r="S228" i="9"/>
  <c r="S659" i="29"/>
  <c r="BR659" i="29"/>
  <c r="BT143" i="29"/>
  <c r="AC254" i="9"/>
  <c r="DD660" i="29"/>
  <c r="J280" i="9"/>
  <c r="J661" i="29"/>
  <c r="AB661" i="29"/>
  <c r="AF661" i="29" s="1"/>
  <c r="AF145" i="29"/>
  <c r="BA661" i="29"/>
  <c r="BE661" i="29" s="1"/>
  <c r="BE145" i="29"/>
  <c r="BJ145" i="29"/>
  <c r="P146" i="29"/>
  <c r="AI146" i="29"/>
  <c r="AY146" i="29"/>
  <c r="H665" i="29"/>
  <c r="H158" i="29"/>
  <c r="L148" i="29"/>
  <c r="Y665" i="29"/>
  <c r="Y158" i="29"/>
  <c r="AQ665" i="29"/>
  <c r="AU665" i="29" s="1"/>
  <c r="AQ158" i="29"/>
  <c r="AU148" i="29"/>
  <c r="CX665" i="29"/>
  <c r="DB665" i="29"/>
  <c r="DB158" i="29"/>
  <c r="AB666" i="29"/>
  <c r="AF149" i="29"/>
  <c r="AL666" i="29"/>
  <c r="AP666" i="29" s="1"/>
  <c r="AP149" i="29"/>
  <c r="AU149" i="29"/>
  <c r="BU666" i="29"/>
  <c r="BY666" i="29" s="1"/>
  <c r="BY149" i="29"/>
  <c r="BF668" i="29"/>
  <c r="BJ668" i="29" s="1"/>
  <c r="BJ151" i="29"/>
  <c r="CO668" i="29"/>
  <c r="CS668" i="29" s="1"/>
  <c r="CS151" i="29"/>
  <c r="X669" i="29"/>
  <c r="AA152" i="29"/>
  <c r="AG669" i="29"/>
  <c r="AK669" i="29" s="1"/>
  <c r="AK152" i="29"/>
  <c r="AP152" i="29"/>
  <c r="BK670" i="29"/>
  <c r="BO670" i="29" s="1"/>
  <c r="BO153" i="29"/>
  <c r="E671" i="29"/>
  <c r="G154" i="29"/>
  <c r="BA671" i="29"/>
  <c r="BE671" i="29" s="1"/>
  <c r="BE154" i="29"/>
  <c r="C672" i="29"/>
  <c r="G672" i="29" s="1"/>
  <c r="G155" i="29"/>
  <c r="BY155" i="29"/>
  <c r="I673" i="29"/>
  <c r="L156" i="29"/>
  <c r="CQ674" i="29"/>
  <c r="CS157" i="29"/>
  <c r="AT158" i="29"/>
  <c r="AT675" i="29" s="1"/>
  <c r="BS158" i="29"/>
  <c r="BS675" i="29" s="1"/>
  <c r="CT158" i="29"/>
  <c r="P678" i="29"/>
  <c r="Q160" i="29"/>
  <c r="P170" i="29"/>
  <c r="BH678" i="29"/>
  <c r="BH170" i="29"/>
  <c r="BQ678" i="29"/>
  <c r="BQ170" i="29"/>
  <c r="BQ688" i="29" s="1"/>
  <c r="BY160" i="29"/>
  <c r="CG678" i="29"/>
  <c r="CG170" i="29"/>
  <c r="CG688" i="29" s="1"/>
  <c r="CO678" i="29"/>
  <c r="CS678" i="29" s="1"/>
  <c r="CO170" i="29"/>
  <c r="CO688" i="29" s="1"/>
  <c r="CI679" i="29"/>
  <c r="CR680" i="29"/>
  <c r="CS162" i="29"/>
  <c r="BD682" i="29"/>
  <c r="BE682" i="29" s="1"/>
  <c r="BE164" i="29"/>
  <c r="K683" i="29"/>
  <c r="L165" i="29"/>
  <c r="DB683" i="29"/>
  <c r="DC165" i="29"/>
  <c r="U685" i="29"/>
  <c r="V685" i="29" s="1"/>
  <c r="V167" i="29"/>
  <c r="K686" i="29"/>
  <c r="L168" i="29"/>
  <c r="AE170" i="29"/>
  <c r="N691" i="29"/>
  <c r="N182" i="29"/>
  <c r="BA691" i="29"/>
  <c r="BA182" i="29"/>
  <c r="BE172" i="29"/>
  <c r="BS691" i="29"/>
  <c r="BS182" i="29"/>
  <c r="CU692" i="29"/>
  <c r="CX173" i="29"/>
  <c r="AW694" i="29"/>
  <c r="AZ175" i="29"/>
  <c r="CQ694" i="29"/>
  <c r="CS175" i="29"/>
  <c r="CY695" i="29"/>
  <c r="DC695" i="29" s="1"/>
  <c r="DC176" i="29"/>
  <c r="CE696" i="29"/>
  <c r="CI696" i="29" s="1"/>
  <c r="CI177" i="29"/>
  <c r="V178" i="29"/>
  <c r="CN179" i="29"/>
  <c r="M699" i="29"/>
  <c r="Q699" i="29" s="1"/>
  <c r="Q180" i="29"/>
  <c r="K700" i="29"/>
  <c r="L181" i="29"/>
  <c r="AG182" i="29"/>
  <c r="BV182" i="29"/>
  <c r="D704" i="29"/>
  <c r="D194" i="29"/>
  <c r="G184" i="29"/>
  <c r="CB704" i="29"/>
  <c r="CB194" i="29"/>
  <c r="BF705" i="29"/>
  <c r="BJ705" i="29" s="1"/>
  <c r="BJ185" i="29"/>
  <c r="BZ705" i="29"/>
  <c r="CD705" i="29" s="1"/>
  <c r="CD185" i="29"/>
  <c r="DB707" i="29"/>
  <c r="DC187" i="29"/>
  <c r="CR708" i="29"/>
  <c r="CS188" i="29"/>
  <c r="AP196" i="29"/>
  <c r="AL206" i="29"/>
  <c r="CH206" i="29"/>
  <c r="BD206" i="29"/>
  <c r="BX206" i="29"/>
  <c r="AC164" i="9"/>
  <c r="AC166" i="9" s="1"/>
  <c r="DD553" i="29"/>
  <c r="J190" i="9"/>
  <c r="J192" i="9" s="1"/>
  <c r="J554" i="29"/>
  <c r="Z190" i="9"/>
  <c r="Z192" i="9" s="1"/>
  <c r="Z554" i="29"/>
  <c r="P216" i="9"/>
  <c r="P218" i="9" s="1"/>
  <c r="P555" i="29"/>
  <c r="F242" i="9"/>
  <c r="F244" i="9" s="1"/>
  <c r="F556" i="29"/>
  <c r="D268" i="9"/>
  <c r="D270" i="9" s="1"/>
  <c r="D557" i="29"/>
  <c r="T268" i="9"/>
  <c r="T270" i="9" s="1"/>
  <c r="T557" i="29"/>
  <c r="L561" i="29"/>
  <c r="AZ561" i="29"/>
  <c r="CN561" i="29"/>
  <c r="AP562" i="29"/>
  <c r="CD562" i="29"/>
  <c r="J37" i="9"/>
  <c r="J574" i="29"/>
  <c r="Z37" i="9"/>
  <c r="Z574" i="29"/>
  <c r="P63" i="9"/>
  <c r="P575" i="29"/>
  <c r="F89" i="9"/>
  <c r="F576" i="29"/>
  <c r="D115" i="9"/>
  <c r="D577" i="29"/>
  <c r="DD577" i="29"/>
  <c r="AC115" i="9"/>
  <c r="R141" i="9"/>
  <c r="R578" i="29"/>
  <c r="H167" i="9"/>
  <c r="H579" i="29"/>
  <c r="AK509" i="29"/>
  <c r="BY509" i="29"/>
  <c r="AA510" i="29"/>
  <c r="BO510" i="29"/>
  <c r="DC510" i="29"/>
  <c r="Q511" i="29"/>
  <c r="BE511" i="29"/>
  <c r="CS511" i="29"/>
  <c r="G512" i="29"/>
  <c r="AU512" i="29"/>
  <c r="CI512" i="29"/>
  <c r="AK513" i="29"/>
  <c r="BY513" i="29"/>
  <c r="AA514" i="29"/>
  <c r="BO514" i="29"/>
  <c r="DC514" i="29"/>
  <c r="Q515" i="29"/>
  <c r="BE515" i="29"/>
  <c r="CS515" i="29"/>
  <c r="G516" i="29"/>
  <c r="AU516" i="29"/>
  <c r="CI516" i="29"/>
  <c r="AK517" i="29"/>
  <c r="BY517" i="29"/>
  <c r="AA518" i="29"/>
  <c r="BO518" i="29"/>
  <c r="DC518" i="29"/>
  <c r="C31" i="9"/>
  <c r="C522" i="29"/>
  <c r="K31" i="9"/>
  <c r="K522" i="29"/>
  <c r="S31" i="9"/>
  <c r="S522" i="29"/>
  <c r="AU522" i="29"/>
  <c r="CI522" i="29"/>
  <c r="I523" i="29"/>
  <c r="I57" i="9"/>
  <c r="Y57" i="9"/>
  <c r="Y523" i="29"/>
  <c r="AK523" i="29"/>
  <c r="BY523" i="29"/>
  <c r="O83" i="9"/>
  <c r="O524" i="29"/>
  <c r="W524" i="29"/>
  <c r="W83" i="9"/>
  <c r="BO524" i="29"/>
  <c r="DC524" i="29"/>
  <c r="E109" i="9"/>
  <c r="E525" i="29"/>
  <c r="M109" i="9"/>
  <c r="M525" i="29"/>
  <c r="U109" i="9"/>
  <c r="U525" i="29"/>
  <c r="BE525" i="29"/>
  <c r="CS525" i="29"/>
  <c r="C135" i="9"/>
  <c r="C526" i="29"/>
  <c r="K135" i="9"/>
  <c r="K526" i="29"/>
  <c r="S135" i="9"/>
  <c r="S526" i="29"/>
  <c r="AU526" i="29"/>
  <c r="CI526" i="29"/>
  <c r="I527" i="29"/>
  <c r="I161" i="9"/>
  <c r="Y161" i="9"/>
  <c r="Y527" i="29"/>
  <c r="AK527" i="29"/>
  <c r="BY527" i="29"/>
  <c r="O187" i="9"/>
  <c r="O528" i="29"/>
  <c r="W187" i="9"/>
  <c r="W528" i="29"/>
  <c r="BO528" i="29"/>
  <c r="DC528" i="29"/>
  <c r="E213" i="9"/>
  <c r="E529" i="29"/>
  <c r="M213" i="9"/>
  <c r="M529" i="29"/>
  <c r="U213" i="9"/>
  <c r="U529" i="29"/>
  <c r="BE529" i="29"/>
  <c r="CS529" i="29"/>
  <c r="C239" i="9"/>
  <c r="C530" i="29"/>
  <c r="K239" i="9"/>
  <c r="K530" i="29"/>
  <c r="S239" i="9"/>
  <c r="S530" i="29"/>
  <c r="AU530" i="29"/>
  <c r="CI530" i="29"/>
  <c r="I265" i="9"/>
  <c r="I531" i="29"/>
  <c r="Y265" i="9"/>
  <c r="Y531" i="29"/>
  <c r="AK531" i="29"/>
  <c r="BY531" i="29"/>
  <c r="Q535" i="29"/>
  <c r="BE535" i="29"/>
  <c r="CS535" i="29"/>
  <c r="G536" i="29"/>
  <c r="AU536" i="29"/>
  <c r="CI536" i="29"/>
  <c r="AK537" i="29"/>
  <c r="BY537" i="29"/>
  <c r="AA538" i="29"/>
  <c r="BO538" i="29"/>
  <c r="DC538" i="29"/>
  <c r="Q539" i="29"/>
  <c r="BE539" i="29"/>
  <c r="CS539" i="29"/>
  <c r="G540" i="29"/>
  <c r="AU540" i="29"/>
  <c r="CI540" i="29"/>
  <c r="AK541" i="29"/>
  <c r="BY541" i="29"/>
  <c r="AA542" i="29"/>
  <c r="BO542" i="29"/>
  <c r="DC542" i="29"/>
  <c r="Q543" i="29"/>
  <c r="BE543" i="29"/>
  <c r="CS543" i="29"/>
  <c r="G544" i="29"/>
  <c r="AU544" i="29"/>
  <c r="CI544" i="29"/>
  <c r="O34" i="9"/>
  <c r="O548" i="29"/>
  <c r="W34" i="9"/>
  <c r="W548" i="29"/>
  <c r="BO548" i="29"/>
  <c r="DC548" i="29"/>
  <c r="E60" i="9"/>
  <c r="E62" i="9" s="1"/>
  <c r="E64" i="9" s="1"/>
  <c r="E549" i="29"/>
  <c r="M60" i="9"/>
  <c r="M549" i="29"/>
  <c r="U60" i="9"/>
  <c r="U62" i="9" s="1"/>
  <c r="U64" i="9" s="1"/>
  <c r="U549" i="29"/>
  <c r="BE549" i="29"/>
  <c r="CS549" i="29"/>
  <c r="C550" i="29"/>
  <c r="C86" i="9"/>
  <c r="K86" i="9"/>
  <c r="K88" i="9" s="1"/>
  <c r="K90" i="9" s="1"/>
  <c r="K550" i="29"/>
  <c r="S86" i="9"/>
  <c r="S88" i="9" s="1"/>
  <c r="S90" i="9" s="1"/>
  <c r="S550" i="29"/>
  <c r="AU550" i="29"/>
  <c r="CI550" i="29"/>
  <c r="I112" i="9"/>
  <c r="I114" i="9" s="1"/>
  <c r="I551" i="29"/>
  <c r="Y551" i="29"/>
  <c r="Y112" i="9"/>
  <c r="Y114" i="9" s="1"/>
  <c r="Y116" i="9" s="1"/>
  <c r="AK551" i="29"/>
  <c r="BY551" i="29"/>
  <c r="O138" i="9"/>
  <c r="O140" i="9" s="1"/>
  <c r="O142" i="9" s="1"/>
  <c r="O552" i="29"/>
  <c r="W138" i="9"/>
  <c r="W552" i="29"/>
  <c r="AA552" i="29" s="1"/>
  <c r="BO552" i="29"/>
  <c r="DC552" i="29"/>
  <c r="E553" i="29"/>
  <c r="E164" i="9"/>
  <c r="E166" i="9" s="1"/>
  <c r="E168" i="9" s="1"/>
  <c r="M164" i="9"/>
  <c r="M553" i="29"/>
  <c r="U164" i="9"/>
  <c r="U166" i="9" s="1"/>
  <c r="U168" i="9" s="1"/>
  <c r="U553" i="29"/>
  <c r="BE553" i="29"/>
  <c r="CS553" i="29"/>
  <c r="C190" i="9"/>
  <c r="C554" i="29"/>
  <c r="K190" i="9"/>
  <c r="K192" i="9" s="1"/>
  <c r="K194" i="9" s="1"/>
  <c r="K554" i="29"/>
  <c r="S554" i="29"/>
  <c r="S190" i="9"/>
  <c r="S192" i="9" s="1"/>
  <c r="S194" i="9" s="1"/>
  <c r="AU554" i="29"/>
  <c r="CI554" i="29"/>
  <c r="I216" i="9"/>
  <c r="I218" i="9" s="1"/>
  <c r="I220" i="9" s="1"/>
  <c r="I555" i="29"/>
  <c r="Y216" i="9"/>
  <c r="Y218" i="9" s="1"/>
  <c r="Y220" i="9" s="1"/>
  <c r="Y555" i="29"/>
  <c r="AK555" i="29"/>
  <c r="BY555" i="29"/>
  <c r="O242" i="9"/>
  <c r="O244" i="9" s="1"/>
  <c r="O246" i="9" s="1"/>
  <c r="O556" i="29"/>
  <c r="W556" i="29"/>
  <c r="W242" i="9"/>
  <c r="BO556" i="29"/>
  <c r="DC556" i="29"/>
  <c r="E268" i="9"/>
  <c r="E270" i="9" s="1"/>
  <c r="E272" i="9" s="1"/>
  <c r="E557" i="29"/>
  <c r="M268" i="9"/>
  <c r="M557" i="29"/>
  <c r="U268" i="9"/>
  <c r="U270" i="9" s="1"/>
  <c r="U272" i="9" s="1"/>
  <c r="U557" i="29"/>
  <c r="BE557" i="29"/>
  <c r="CS557" i="29"/>
  <c r="AK561" i="29"/>
  <c r="BY561" i="29"/>
  <c r="AA562" i="29"/>
  <c r="BO562" i="29"/>
  <c r="DC562" i="29"/>
  <c r="Q563" i="29"/>
  <c r="BE563" i="29"/>
  <c r="CS563" i="29"/>
  <c r="G564" i="29"/>
  <c r="AU564" i="29"/>
  <c r="CI564" i="29"/>
  <c r="AK565" i="29"/>
  <c r="BY565" i="29"/>
  <c r="AA566" i="29"/>
  <c r="BO566" i="29"/>
  <c r="DC566" i="29"/>
  <c r="Q567" i="29"/>
  <c r="BE567" i="29"/>
  <c r="CS567" i="29"/>
  <c r="G568" i="29"/>
  <c r="AU568" i="29"/>
  <c r="CI568" i="29"/>
  <c r="AK569" i="29"/>
  <c r="BY569" i="29"/>
  <c r="AA570" i="29"/>
  <c r="BO570" i="29"/>
  <c r="DC570" i="29"/>
  <c r="C37" i="9"/>
  <c r="C574" i="29"/>
  <c r="K37" i="9"/>
  <c r="K574" i="29"/>
  <c r="S37" i="9"/>
  <c r="S574" i="29"/>
  <c r="AU574" i="29"/>
  <c r="CI574" i="29"/>
  <c r="I63" i="9"/>
  <c r="I575" i="29"/>
  <c r="Y575" i="29"/>
  <c r="Y63" i="9"/>
  <c r="O89" i="9"/>
  <c r="O576" i="29"/>
  <c r="W89" i="9"/>
  <c r="AA89" i="9" s="1"/>
  <c r="W576" i="29"/>
  <c r="E115" i="9"/>
  <c r="E577" i="29"/>
  <c r="M577" i="29"/>
  <c r="M115" i="9"/>
  <c r="U115" i="9"/>
  <c r="U577" i="29"/>
  <c r="C578" i="29"/>
  <c r="G578" i="29" s="1"/>
  <c r="C141" i="9"/>
  <c r="K141" i="9"/>
  <c r="K578" i="29"/>
  <c r="S578" i="29"/>
  <c r="S141" i="9"/>
  <c r="I167" i="9"/>
  <c r="I579" i="29"/>
  <c r="Y167" i="9"/>
  <c r="Y579" i="29"/>
  <c r="O193" i="9"/>
  <c r="O580" i="29"/>
  <c r="W193" i="9"/>
  <c r="W580" i="29"/>
  <c r="E219" i="9"/>
  <c r="E581" i="29"/>
  <c r="M219" i="9"/>
  <c r="Q219" i="9" s="1"/>
  <c r="M581" i="29"/>
  <c r="U219" i="9"/>
  <c r="U581" i="29"/>
  <c r="C245" i="9"/>
  <c r="G245" i="9" s="1"/>
  <c r="C582" i="29"/>
  <c r="K245" i="9"/>
  <c r="K582" i="29"/>
  <c r="S245" i="9"/>
  <c r="S582" i="29"/>
  <c r="I271" i="9"/>
  <c r="I583" i="29"/>
  <c r="Y271" i="9"/>
  <c r="Y583" i="29"/>
  <c r="E587" i="29"/>
  <c r="E42" i="9"/>
  <c r="M42" i="9"/>
  <c r="M587" i="29"/>
  <c r="U42" i="9"/>
  <c r="U587" i="29"/>
  <c r="C68" i="9"/>
  <c r="C588" i="29"/>
  <c r="K588" i="29"/>
  <c r="K68" i="9"/>
  <c r="S588" i="29"/>
  <c r="S68" i="9"/>
  <c r="I94" i="9"/>
  <c r="I589" i="29"/>
  <c r="Y589" i="29"/>
  <c r="Y94" i="9"/>
  <c r="O120" i="9"/>
  <c r="O590" i="29"/>
  <c r="W590" i="29"/>
  <c r="AA590" i="29" s="1"/>
  <c r="W120" i="9"/>
  <c r="E146" i="9"/>
  <c r="E591" i="29"/>
  <c r="M146" i="9"/>
  <c r="M591" i="29"/>
  <c r="U146" i="9"/>
  <c r="U591" i="29"/>
  <c r="C172" i="9"/>
  <c r="G172" i="9" s="1"/>
  <c r="C592" i="29"/>
  <c r="K172" i="9"/>
  <c r="K592" i="29"/>
  <c r="S172" i="9"/>
  <c r="S592" i="29"/>
  <c r="I198" i="9"/>
  <c r="I593" i="29"/>
  <c r="Y198" i="9"/>
  <c r="Y593" i="29"/>
  <c r="O224" i="9"/>
  <c r="O594" i="29"/>
  <c r="W224" i="9"/>
  <c r="W594" i="29"/>
  <c r="E250" i="9"/>
  <c r="E595" i="29"/>
  <c r="M250" i="9"/>
  <c r="Q250" i="9" s="1"/>
  <c r="M595" i="29"/>
  <c r="U250" i="9"/>
  <c r="U595" i="29"/>
  <c r="C276" i="9"/>
  <c r="C596" i="29"/>
  <c r="K276" i="9"/>
  <c r="K596" i="29"/>
  <c r="S276" i="9"/>
  <c r="S596" i="29"/>
  <c r="G88" i="29"/>
  <c r="O291" i="9"/>
  <c r="O43" i="9" s="1"/>
  <c r="O600" i="29"/>
  <c r="W291" i="9"/>
  <c r="W43" i="9" s="1"/>
  <c r="W600" i="29"/>
  <c r="AU88" i="29"/>
  <c r="CI88" i="29"/>
  <c r="E293" i="9"/>
  <c r="E601" i="29"/>
  <c r="M601" i="29"/>
  <c r="M293" i="9"/>
  <c r="M69" i="9" s="1"/>
  <c r="U293" i="9"/>
  <c r="U601" i="29"/>
  <c r="AK89" i="29"/>
  <c r="BY89" i="29"/>
  <c r="C295" i="9"/>
  <c r="C95" i="9" s="1"/>
  <c r="C602" i="29"/>
  <c r="K295" i="9"/>
  <c r="K602" i="29"/>
  <c r="S295" i="9"/>
  <c r="S95" i="9" s="1"/>
  <c r="S602" i="29"/>
  <c r="AA90" i="29"/>
  <c r="BO90" i="29"/>
  <c r="DC90" i="29"/>
  <c r="I297" i="9"/>
  <c r="I121" i="9" s="1"/>
  <c r="I603" i="29"/>
  <c r="Q91" i="29"/>
  <c r="Y297" i="9"/>
  <c r="Y121" i="9" s="1"/>
  <c r="Y603" i="29"/>
  <c r="BE91" i="29"/>
  <c r="CS91" i="29"/>
  <c r="G92" i="29"/>
  <c r="O299" i="9"/>
  <c r="O147" i="9" s="1"/>
  <c r="O604" i="29"/>
  <c r="W299" i="9"/>
  <c r="W147" i="9" s="1"/>
  <c r="W604" i="29"/>
  <c r="AU92" i="29"/>
  <c r="CI92" i="29"/>
  <c r="E301" i="9"/>
  <c r="E173" i="9" s="1"/>
  <c r="E605" i="29"/>
  <c r="M301" i="9"/>
  <c r="M173" i="9" s="1"/>
  <c r="M605" i="29"/>
  <c r="U301" i="9"/>
  <c r="U605" i="29"/>
  <c r="AK93" i="29"/>
  <c r="BY93" i="29"/>
  <c r="C303" i="9"/>
  <c r="C199" i="9" s="1"/>
  <c r="C606" i="29"/>
  <c r="K303" i="9"/>
  <c r="K606" i="29"/>
  <c r="S303" i="9"/>
  <c r="S199" i="9" s="1"/>
  <c r="S606" i="29"/>
  <c r="AA94" i="29"/>
  <c r="BO94" i="29"/>
  <c r="DC94" i="29"/>
  <c r="I305" i="9"/>
  <c r="I607" i="29"/>
  <c r="Q95" i="29"/>
  <c r="Y305" i="9"/>
  <c r="Y225" i="9" s="1"/>
  <c r="Y607" i="29"/>
  <c r="BE95" i="29"/>
  <c r="CS95" i="29"/>
  <c r="G96" i="29"/>
  <c r="O307" i="9"/>
  <c r="O608" i="29"/>
  <c r="W307" i="9"/>
  <c r="W251" i="9" s="1"/>
  <c r="W608" i="29"/>
  <c r="AU96" i="29"/>
  <c r="CI96" i="29"/>
  <c r="E309" i="9"/>
  <c r="E277" i="9" s="1"/>
  <c r="E609" i="29"/>
  <c r="M309" i="9"/>
  <c r="M277" i="9" s="1"/>
  <c r="M609" i="29"/>
  <c r="U309" i="9"/>
  <c r="U609" i="29"/>
  <c r="AK97" i="29"/>
  <c r="BY97" i="29"/>
  <c r="I44" i="9"/>
  <c r="I613" i="29"/>
  <c r="Y613" i="29"/>
  <c r="Y44" i="9"/>
  <c r="AK613" i="29"/>
  <c r="O70" i="9"/>
  <c r="O614" i="29"/>
  <c r="W70" i="9"/>
  <c r="W614" i="29"/>
  <c r="BC614" i="29"/>
  <c r="E96" i="9"/>
  <c r="E615" i="29"/>
  <c r="M615" i="29"/>
  <c r="M96" i="9"/>
  <c r="U96" i="9"/>
  <c r="U615" i="29"/>
  <c r="D616" i="29"/>
  <c r="D122" i="9"/>
  <c r="U122" i="9"/>
  <c r="U616" i="29"/>
  <c r="AK103" i="29"/>
  <c r="BA616" i="29"/>
  <c r="BE616" i="29" s="1"/>
  <c r="BE103" i="29"/>
  <c r="BJ103" i="29"/>
  <c r="BZ616" i="29"/>
  <c r="CD616" i="29" s="1"/>
  <c r="CD103" i="29"/>
  <c r="H148" i="9"/>
  <c r="H617" i="29"/>
  <c r="BY104" i="29"/>
  <c r="AU105" i="29"/>
  <c r="CY619" i="29"/>
  <c r="DC619" i="29" s="1"/>
  <c r="DC106" i="29"/>
  <c r="F226" i="9"/>
  <c r="F620" i="29"/>
  <c r="N226" i="9"/>
  <c r="N620" i="29"/>
  <c r="W226" i="9"/>
  <c r="W620" i="29"/>
  <c r="AV620" i="29"/>
  <c r="AZ620" i="29" s="1"/>
  <c r="AZ107" i="29"/>
  <c r="AV621" i="29"/>
  <c r="AZ621" i="29" s="1"/>
  <c r="AZ108" i="29"/>
  <c r="DC108" i="29"/>
  <c r="I278" i="9"/>
  <c r="I622" i="29"/>
  <c r="Q109" i="29"/>
  <c r="Y278" i="9"/>
  <c r="Y622" i="29"/>
  <c r="BZ622" i="29"/>
  <c r="CD622" i="29" s="1"/>
  <c r="CD109" i="29"/>
  <c r="AL110" i="29"/>
  <c r="BN110" i="29"/>
  <c r="BN623" i="29" s="1"/>
  <c r="CC110" i="29"/>
  <c r="C292" i="9"/>
  <c r="C45" i="9" s="1"/>
  <c r="C626" i="29"/>
  <c r="C122" i="29"/>
  <c r="K292" i="9"/>
  <c r="K626" i="29"/>
  <c r="K122" i="29"/>
  <c r="T292" i="9"/>
  <c r="T626" i="29"/>
  <c r="AC626" i="29"/>
  <c r="AC122" i="29"/>
  <c r="AK112" i="29"/>
  <c r="AS626" i="29"/>
  <c r="AS122" i="29"/>
  <c r="BA626" i="29"/>
  <c r="BA122" i="29"/>
  <c r="BA636" i="29" s="1"/>
  <c r="CR626" i="29"/>
  <c r="CS112" i="29"/>
  <c r="DB626" i="29"/>
  <c r="DB122" i="29"/>
  <c r="DC112" i="29"/>
  <c r="BZ627" i="29"/>
  <c r="CD627" i="29" s="1"/>
  <c r="BZ122" i="29"/>
  <c r="BZ636" i="29" s="1"/>
  <c r="CH627" i="29"/>
  <c r="CI627" i="29" s="1"/>
  <c r="CI113" i="29"/>
  <c r="CR627" i="29"/>
  <c r="CS113" i="29"/>
  <c r="H296" i="9"/>
  <c r="H97" i="9" s="1"/>
  <c r="H628" i="29"/>
  <c r="P296" i="9"/>
  <c r="P628" i="29"/>
  <c r="X296" i="9"/>
  <c r="X628" i="29"/>
  <c r="AO628" i="29"/>
  <c r="AP114" i="29"/>
  <c r="BX628" i="29"/>
  <c r="BY628" i="29" s="1"/>
  <c r="BY114" i="29"/>
  <c r="CY628" i="29"/>
  <c r="DC628" i="29" s="1"/>
  <c r="CY122" i="29"/>
  <c r="CY636" i="29" s="1"/>
  <c r="E298" i="9"/>
  <c r="E123" i="9" s="1"/>
  <c r="E629" i="29"/>
  <c r="N298" i="9"/>
  <c r="N123" i="9" s="1"/>
  <c r="N629" i="29"/>
  <c r="V115" i="29"/>
  <c r="AE629" i="29"/>
  <c r="AF115" i="29"/>
  <c r="T300" i="9"/>
  <c r="T630" i="29"/>
  <c r="CH631" i="29"/>
  <c r="CI631" i="29" s="1"/>
  <c r="CI117" i="29"/>
  <c r="F304" i="9"/>
  <c r="F632" i="29"/>
  <c r="N304" i="9"/>
  <c r="N632" i="29"/>
  <c r="BT118" i="29"/>
  <c r="CC632" i="29"/>
  <c r="CD632" i="29" s="1"/>
  <c r="CD118" i="29"/>
  <c r="CX119" i="29"/>
  <c r="E308" i="9"/>
  <c r="E253" i="9" s="1"/>
  <c r="E634" i="29"/>
  <c r="M308" i="9"/>
  <c r="M253" i="9" s="1"/>
  <c r="M634" i="29"/>
  <c r="BD634" i="29"/>
  <c r="BE634" i="29" s="1"/>
  <c r="BE120" i="29"/>
  <c r="BN634" i="29"/>
  <c r="BO120" i="29"/>
  <c r="CW634" i="29"/>
  <c r="CX634" i="29" s="1"/>
  <c r="CX120" i="29"/>
  <c r="N310" i="9"/>
  <c r="N635" i="29"/>
  <c r="AT635" i="29"/>
  <c r="AU121" i="29"/>
  <c r="BD635" i="29"/>
  <c r="BE121" i="29"/>
  <c r="T122" i="29"/>
  <c r="BC122" i="29"/>
  <c r="BC636" i="29" s="1"/>
  <c r="CJ122" i="29"/>
  <c r="DA122" i="29"/>
  <c r="Z639" i="29"/>
  <c r="AA124" i="29"/>
  <c r="AJ639" i="29"/>
  <c r="AJ134" i="29"/>
  <c r="AR639" i="29"/>
  <c r="AR134" i="29"/>
  <c r="BA639" i="29"/>
  <c r="BA134" i="29"/>
  <c r="BA649" i="29" s="1"/>
  <c r="BI639" i="29"/>
  <c r="BI134" i="29"/>
  <c r="CA639" i="29"/>
  <c r="CA134" i="29"/>
  <c r="CA649" i="29" s="1"/>
  <c r="CI124" i="29"/>
  <c r="CQ639" i="29"/>
  <c r="CQ134" i="29"/>
  <c r="CY639" i="29"/>
  <c r="CY134" i="29"/>
  <c r="BO125" i="29"/>
  <c r="CE640" i="29"/>
  <c r="CI640" i="29" s="1"/>
  <c r="CE134" i="29"/>
  <c r="CM640" i="29"/>
  <c r="CN125" i="29"/>
  <c r="DB643" i="29"/>
  <c r="DC128" i="29"/>
  <c r="AA129" i="29"/>
  <c r="AZ129" i="29"/>
  <c r="BI644" i="29"/>
  <c r="BJ644" i="29" s="1"/>
  <c r="BJ129" i="29"/>
  <c r="L645" i="29"/>
  <c r="Q130" i="29"/>
  <c r="AP130" i="29"/>
  <c r="AY645" i="29"/>
  <c r="AZ645" i="29" s="1"/>
  <c r="AZ130" i="29"/>
  <c r="AF131" i="29"/>
  <c r="AO646" i="29"/>
  <c r="AP646" i="29" s="1"/>
  <c r="AP131" i="29"/>
  <c r="F134" i="29"/>
  <c r="X134" i="29"/>
  <c r="AN134" i="29"/>
  <c r="BV134" i="29"/>
  <c r="CL134" i="29"/>
  <c r="CL649" i="29" s="1"/>
  <c r="BC652" i="29"/>
  <c r="BC146" i="29"/>
  <c r="BC662" i="29" s="1"/>
  <c r="BK652" i="29"/>
  <c r="BK146" i="29"/>
  <c r="BO136" i="29"/>
  <c r="CC652" i="29"/>
  <c r="CC146" i="29"/>
  <c r="CC662" i="29" s="1"/>
  <c r="T72" i="9"/>
  <c r="T653" i="29"/>
  <c r="AC653" i="29"/>
  <c r="AC146" i="29"/>
  <c r="BK653" i="29"/>
  <c r="BO653" i="29" s="1"/>
  <c r="BO137" i="29"/>
  <c r="DD653" i="29"/>
  <c r="AC72" i="9"/>
  <c r="K98" i="9"/>
  <c r="K654" i="29"/>
  <c r="T654" i="29"/>
  <c r="T98" i="9"/>
  <c r="AK138" i="29"/>
  <c r="BT138" i="29"/>
  <c r="CB654" i="29"/>
  <c r="CD138" i="29"/>
  <c r="AC98" i="9"/>
  <c r="DD654" i="29"/>
  <c r="K124" i="9"/>
  <c r="K655" i="29"/>
  <c r="BK656" i="29"/>
  <c r="BO656" i="29" s="1"/>
  <c r="BO140" i="29"/>
  <c r="T176" i="9"/>
  <c r="T657" i="29"/>
  <c r="BK657" i="29"/>
  <c r="BO657" i="29" s="1"/>
  <c r="BO141" i="29"/>
  <c r="AC176" i="9"/>
  <c r="DD657" i="29"/>
  <c r="K202" i="9"/>
  <c r="K658" i="29"/>
  <c r="T202" i="9"/>
  <c r="T658" i="29"/>
  <c r="AK142" i="29"/>
  <c r="BT142" i="29"/>
  <c r="CB658" i="29"/>
  <c r="CD142" i="29"/>
  <c r="AC202" i="9"/>
  <c r="DD658" i="29"/>
  <c r="K228" i="9"/>
  <c r="K659" i="29"/>
  <c r="BK660" i="29"/>
  <c r="BO660" i="29" s="1"/>
  <c r="BO144" i="29"/>
  <c r="T280" i="9"/>
  <c r="T661" i="29"/>
  <c r="BK661" i="29"/>
  <c r="BO661" i="29" s="1"/>
  <c r="BO145" i="29"/>
  <c r="AC280" i="9"/>
  <c r="DD661" i="29"/>
  <c r="S146" i="29"/>
  <c r="AJ146" i="29"/>
  <c r="AJ662" i="29" s="1"/>
  <c r="BQ146" i="29"/>
  <c r="CJ146" i="29"/>
  <c r="I665" i="29"/>
  <c r="I158" i="29"/>
  <c r="Z665" i="29"/>
  <c r="Z158" i="29"/>
  <c r="CB665" i="29"/>
  <c r="CD665" i="29" s="1"/>
  <c r="CB158" i="29"/>
  <c r="CK665" i="29"/>
  <c r="CK158" i="29"/>
  <c r="AV666" i="29"/>
  <c r="AZ666" i="29" s="1"/>
  <c r="AZ149" i="29"/>
  <c r="BE149" i="29"/>
  <c r="CF666" i="29"/>
  <c r="CI149" i="29"/>
  <c r="M667" i="29"/>
  <c r="Q667" i="29" s="1"/>
  <c r="Q150" i="29"/>
  <c r="CG667" i="29"/>
  <c r="CG158" i="29"/>
  <c r="CO667" i="29"/>
  <c r="CS667" i="29" s="1"/>
  <c r="CS150" i="29"/>
  <c r="BP668" i="29"/>
  <c r="BT668" i="29" s="1"/>
  <c r="BT151" i="29"/>
  <c r="BY151" i="29"/>
  <c r="CZ668" i="29"/>
  <c r="DC668" i="29" s="1"/>
  <c r="DC151" i="29"/>
  <c r="H669" i="29"/>
  <c r="L669" i="29" s="1"/>
  <c r="L152" i="29"/>
  <c r="Q152" i="29"/>
  <c r="AQ669" i="29"/>
  <c r="AU669" i="29" s="1"/>
  <c r="AU152" i="29"/>
  <c r="DB669" i="29"/>
  <c r="DC152" i="29"/>
  <c r="AU153" i="29"/>
  <c r="BU670" i="29"/>
  <c r="BY670" i="29" s="1"/>
  <c r="BY153" i="29"/>
  <c r="CY670" i="29"/>
  <c r="DC670" i="29" s="1"/>
  <c r="DC153" i="29"/>
  <c r="M672" i="29"/>
  <c r="Q672" i="29" s="1"/>
  <c r="Q155" i="29"/>
  <c r="AQ672" i="29"/>
  <c r="AU672" i="29" s="1"/>
  <c r="AU155" i="29"/>
  <c r="AL673" i="29"/>
  <c r="AP673" i="29" s="1"/>
  <c r="AP156" i="29"/>
  <c r="AG674" i="29"/>
  <c r="AK674" i="29" s="1"/>
  <c r="AK157" i="29"/>
  <c r="CA674" i="29"/>
  <c r="CD157" i="29"/>
  <c r="W158" i="29"/>
  <c r="AX158" i="29"/>
  <c r="AI678" i="29"/>
  <c r="AI170" i="29"/>
  <c r="AQ678" i="29"/>
  <c r="AQ170" i="29"/>
  <c r="AY678" i="29"/>
  <c r="AY170" i="29"/>
  <c r="AZ160" i="29"/>
  <c r="AO679" i="29"/>
  <c r="AP679" i="29" s="1"/>
  <c r="AO170" i="29"/>
  <c r="AJ680" i="29"/>
  <c r="AK162" i="29"/>
  <c r="AJ170" i="29"/>
  <c r="AT683" i="29"/>
  <c r="AU683" i="29" s="1"/>
  <c r="AU165" i="29"/>
  <c r="BN685" i="29"/>
  <c r="BO685" i="29" s="1"/>
  <c r="BO167" i="29"/>
  <c r="AG170" i="29"/>
  <c r="CA170" i="29"/>
  <c r="CA688" i="29" s="1"/>
  <c r="E691" i="29"/>
  <c r="E182" i="29"/>
  <c r="G172" i="29"/>
  <c r="CW691" i="29"/>
  <c r="CW182" i="29"/>
  <c r="BT173" i="29"/>
  <c r="AO693" i="29"/>
  <c r="AO182" i="29"/>
  <c r="AO701" i="29" s="1"/>
  <c r="AC695" i="29"/>
  <c r="AF176" i="29"/>
  <c r="AL695" i="29"/>
  <c r="AP695" i="29" s="1"/>
  <c r="AP176" i="29"/>
  <c r="BY176" i="29"/>
  <c r="AI696" i="29"/>
  <c r="AK177" i="29"/>
  <c r="DC178" i="29"/>
  <c r="Q179" i="29"/>
  <c r="BG700" i="29"/>
  <c r="BJ181" i="29"/>
  <c r="BP700" i="29"/>
  <c r="BT700" i="29" s="1"/>
  <c r="BT181" i="29"/>
  <c r="DC181" i="29"/>
  <c r="AI182" i="29"/>
  <c r="W704" i="29"/>
  <c r="W194" i="29"/>
  <c r="AA184" i="29"/>
  <c r="AO704" i="29"/>
  <c r="AO194" i="29"/>
  <c r="AO714" i="29" s="1"/>
  <c r="BS704" i="29"/>
  <c r="BS194" i="29"/>
  <c r="BS714" i="29" s="1"/>
  <c r="M705" i="29"/>
  <c r="Q705" i="29" s="1"/>
  <c r="Q185" i="29"/>
  <c r="BQ705" i="29"/>
  <c r="BT185" i="29"/>
  <c r="BQ194" i="29"/>
  <c r="K706" i="29"/>
  <c r="K194" i="29"/>
  <c r="K714" i="29" s="1"/>
  <c r="BP706" i="29"/>
  <c r="BT706" i="29" s="1"/>
  <c r="BT186" i="29"/>
  <c r="CJ706" i="29"/>
  <c r="CN186" i="29"/>
  <c r="BZ707" i="29"/>
  <c r="CD707" i="29" s="1"/>
  <c r="CD187" i="29"/>
  <c r="CT707" i="29"/>
  <c r="CX707" i="29" s="1"/>
  <c r="CX187" i="29"/>
  <c r="BP708" i="29"/>
  <c r="BT708" i="29" s="1"/>
  <c r="BT188" i="29"/>
  <c r="CJ708" i="29"/>
  <c r="CN708" i="29" s="1"/>
  <c r="CN188" i="29"/>
  <c r="U709" i="29"/>
  <c r="U194" i="29"/>
  <c r="BZ709" i="29"/>
  <c r="CD709" i="29" s="1"/>
  <c r="CD189" i="29"/>
  <c r="CT709" i="29"/>
  <c r="CX709" i="29" s="1"/>
  <c r="CX189" i="29"/>
  <c r="CJ710" i="29"/>
  <c r="CN710" i="29" s="1"/>
  <c r="CN190" i="29"/>
  <c r="CT711" i="29"/>
  <c r="CX711" i="29" s="1"/>
  <c r="CX191" i="29"/>
  <c r="CJ712" i="29"/>
  <c r="CN712" i="29" s="1"/>
  <c r="CN192" i="29"/>
  <c r="CT713" i="29"/>
  <c r="CX713" i="29" s="1"/>
  <c r="CX193" i="29"/>
  <c r="AQ714" i="29"/>
  <c r="BZ206" i="29"/>
  <c r="CD196" i="29"/>
  <c r="CX196" i="29"/>
  <c r="CT206" i="29"/>
  <c r="CN206" i="29"/>
  <c r="Z243" i="9"/>
  <c r="AA240" i="29"/>
  <c r="CX565" i="29"/>
  <c r="L566" i="29"/>
  <c r="AZ566" i="29"/>
  <c r="CN566" i="29"/>
  <c r="AP567" i="29"/>
  <c r="CD567" i="29"/>
  <c r="AF568" i="29"/>
  <c r="BT568" i="29"/>
  <c r="V569" i="29"/>
  <c r="BJ569" i="29"/>
  <c r="CX569" i="29"/>
  <c r="L570" i="29"/>
  <c r="AZ570" i="29"/>
  <c r="CN570" i="29"/>
  <c r="D37" i="9"/>
  <c r="D574" i="29"/>
  <c r="T37" i="9"/>
  <c r="T574" i="29"/>
  <c r="AF574" i="29"/>
  <c r="BT574" i="29"/>
  <c r="CV574" i="29"/>
  <c r="AC37" i="9"/>
  <c r="DD574" i="29"/>
  <c r="J63" i="9"/>
  <c r="J575" i="29"/>
  <c r="R575" i="29"/>
  <c r="R63" i="9"/>
  <c r="V63" i="9" s="1"/>
  <c r="Z575" i="29"/>
  <c r="Z63" i="9"/>
  <c r="BJ575" i="29"/>
  <c r="CX575" i="29"/>
  <c r="H576" i="29"/>
  <c r="H89" i="9"/>
  <c r="L89" i="9" s="1"/>
  <c r="P89" i="9"/>
  <c r="P576" i="29"/>
  <c r="X89" i="9"/>
  <c r="X576" i="29"/>
  <c r="AZ576" i="29"/>
  <c r="CN576" i="29"/>
  <c r="F115" i="9"/>
  <c r="F577" i="29"/>
  <c r="N115" i="9"/>
  <c r="N577" i="29"/>
  <c r="AP577" i="29"/>
  <c r="CD577" i="29"/>
  <c r="D141" i="9"/>
  <c r="D578" i="29"/>
  <c r="T578" i="29"/>
  <c r="T141" i="9"/>
  <c r="AF578" i="29"/>
  <c r="BT578" i="29"/>
  <c r="DD578" i="29"/>
  <c r="AC141" i="9"/>
  <c r="J167" i="9"/>
  <c r="J579" i="29"/>
  <c r="R167" i="9"/>
  <c r="R579" i="29"/>
  <c r="V579" i="29" s="1"/>
  <c r="Z167" i="9"/>
  <c r="Z579" i="29"/>
  <c r="BJ579" i="29"/>
  <c r="CX579" i="29"/>
  <c r="H193" i="9"/>
  <c r="H580" i="29"/>
  <c r="P580" i="29"/>
  <c r="P193" i="9"/>
  <c r="X193" i="9"/>
  <c r="X580" i="29"/>
  <c r="AZ580" i="29"/>
  <c r="CN580" i="29"/>
  <c r="F219" i="9"/>
  <c r="F581" i="29"/>
  <c r="N219" i="9"/>
  <c r="N581" i="29"/>
  <c r="AP581" i="29"/>
  <c r="CD581" i="29"/>
  <c r="D245" i="9"/>
  <c r="D582" i="29"/>
  <c r="T245" i="9"/>
  <c r="T582" i="29"/>
  <c r="AF582" i="29"/>
  <c r="BT582" i="29"/>
  <c r="DD582" i="29"/>
  <c r="AC245" i="9"/>
  <c r="J271" i="9"/>
  <c r="J583" i="29"/>
  <c r="R271" i="9"/>
  <c r="R583" i="29"/>
  <c r="Z271" i="9"/>
  <c r="Z583" i="29"/>
  <c r="BJ583" i="29"/>
  <c r="CX583" i="29"/>
  <c r="F587" i="29"/>
  <c r="F42" i="9"/>
  <c r="N42" i="9"/>
  <c r="N587" i="29"/>
  <c r="AP587" i="29"/>
  <c r="CD587" i="29"/>
  <c r="D68" i="9"/>
  <c r="D588" i="29"/>
  <c r="T588" i="29"/>
  <c r="T68" i="9"/>
  <c r="AF588" i="29"/>
  <c r="BT588" i="29"/>
  <c r="AC68" i="9"/>
  <c r="DD588" i="29"/>
  <c r="J94" i="9"/>
  <c r="J589" i="29"/>
  <c r="R94" i="9"/>
  <c r="R589" i="29"/>
  <c r="Z94" i="9"/>
  <c r="Z589" i="29"/>
  <c r="BJ589" i="29"/>
  <c r="CX589" i="29"/>
  <c r="H120" i="9"/>
  <c r="H590" i="29"/>
  <c r="P120" i="9"/>
  <c r="P590" i="29"/>
  <c r="X120" i="9"/>
  <c r="X590" i="29"/>
  <c r="AZ590" i="29"/>
  <c r="CN590" i="29"/>
  <c r="F591" i="29"/>
  <c r="F146" i="9"/>
  <c r="N591" i="29"/>
  <c r="N146" i="9"/>
  <c r="AP591" i="29"/>
  <c r="CD591" i="29"/>
  <c r="D172" i="9"/>
  <c r="D592" i="29"/>
  <c r="T172" i="9"/>
  <c r="T592" i="29"/>
  <c r="AF592" i="29"/>
  <c r="BT592" i="29"/>
  <c r="AC172" i="9"/>
  <c r="DD592" i="29"/>
  <c r="J198" i="9"/>
  <c r="J593" i="29"/>
  <c r="R593" i="29"/>
  <c r="R198" i="9"/>
  <c r="Z198" i="9"/>
  <c r="Z593" i="29"/>
  <c r="BJ593" i="29"/>
  <c r="CX593" i="29"/>
  <c r="H224" i="9"/>
  <c r="H594" i="29"/>
  <c r="L594" i="29" s="1"/>
  <c r="P224" i="9"/>
  <c r="P594" i="29"/>
  <c r="X224" i="9"/>
  <c r="X594" i="29"/>
  <c r="AZ594" i="29"/>
  <c r="CN594" i="29"/>
  <c r="F250" i="9"/>
  <c r="F595" i="29"/>
  <c r="N250" i="9"/>
  <c r="N595" i="29"/>
  <c r="AP595" i="29"/>
  <c r="CD595" i="29"/>
  <c r="D276" i="9"/>
  <c r="D596" i="29"/>
  <c r="T276" i="9"/>
  <c r="T596" i="29"/>
  <c r="AF596" i="29"/>
  <c r="BT596" i="29"/>
  <c r="AC276" i="9"/>
  <c r="DD596" i="29"/>
  <c r="H291" i="9"/>
  <c r="H43" i="9" s="1"/>
  <c r="H600" i="29"/>
  <c r="P291" i="9"/>
  <c r="P600" i="29"/>
  <c r="X291" i="9"/>
  <c r="X600" i="29"/>
  <c r="AF88" i="29"/>
  <c r="AZ600" i="29"/>
  <c r="BT88" i="29"/>
  <c r="CN600" i="29"/>
  <c r="F293" i="9"/>
  <c r="F601" i="29"/>
  <c r="N601" i="29"/>
  <c r="N293" i="9"/>
  <c r="N69" i="9" s="1"/>
  <c r="V89" i="29"/>
  <c r="AP601" i="29"/>
  <c r="BJ89" i="29"/>
  <c r="CD601" i="29"/>
  <c r="CX89" i="29"/>
  <c r="D295" i="9"/>
  <c r="D95" i="9" s="1"/>
  <c r="D602" i="29"/>
  <c r="L90" i="29"/>
  <c r="T295" i="9"/>
  <c r="T602" i="29"/>
  <c r="AF602" i="29"/>
  <c r="AZ90" i="29"/>
  <c r="BT602" i="29"/>
  <c r="CN90" i="29"/>
  <c r="AC295" i="9"/>
  <c r="DD602" i="29"/>
  <c r="J297" i="9"/>
  <c r="J603" i="29"/>
  <c r="R603" i="29"/>
  <c r="R297" i="9"/>
  <c r="Z603" i="29"/>
  <c r="Z297" i="9"/>
  <c r="AP91" i="29"/>
  <c r="BJ603" i="29"/>
  <c r="CD91" i="29"/>
  <c r="CX603" i="29"/>
  <c r="H299" i="9"/>
  <c r="H147" i="9" s="1"/>
  <c r="H604" i="29"/>
  <c r="P299" i="9"/>
  <c r="P604" i="29"/>
  <c r="X299" i="9"/>
  <c r="X604" i="29"/>
  <c r="AF92" i="29"/>
  <c r="AZ604" i="29"/>
  <c r="BT92" i="29"/>
  <c r="CN604" i="29"/>
  <c r="F301" i="9"/>
  <c r="F605" i="29"/>
  <c r="N301" i="9"/>
  <c r="N605" i="29"/>
  <c r="V93" i="29"/>
  <c r="AP605" i="29"/>
  <c r="BJ93" i="29"/>
  <c r="CD605" i="29"/>
  <c r="CX93" i="29"/>
  <c r="D606" i="29"/>
  <c r="D303" i="9"/>
  <c r="L94" i="29"/>
  <c r="T303" i="9"/>
  <c r="T606" i="29"/>
  <c r="AF606" i="29"/>
  <c r="AZ94" i="29"/>
  <c r="BT606" i="29"/>
  <c r="CN94" i="29"/>
  <c r="AC303" i="9"/>
  <c r="DD606" i="29"/>
  <c r="J607" i="29"/>
  <c r="J305" i="9"/>
  <c r="J225" i="9" s="1"/>
  <c r="R305" i="9"/>
  <c r="R225" i="9" s="1"/>
  <c r="R607" i="29"/>
  <c r="Z305" i="9"/>
  <c r="Z607" i="29"/>
  <c r="AP95" i="29"/>
  <c r="BJ607" i="29"/>
  <c r="CD95" i="29"/>
  <c r="CX607" i="29"/>
  <c r="H307" i="9"/>
  <c r="H251" i="9" s="1"/>
  <c r="H608" i="29"/>
  <c r="P307" i="9"/>
  <c r="P608" i="29"/>
  <c r="X307" i="9"/>
  <c r="X251" i="9" s="1"/>
  <c r="X608" i="29"/>
  <c r="AF96" i="29"/>
  <c r="AV608" i="29"/>
  <c r="AZ608" i="29" s="1"/>
  <c r="BT96" i="29"/>
  <c r="CN608" i="29"/>
  <c r="F309" i="9"/>
  <c r="F609" i="29"/>
  <c r="N309" i="9"/>
  <c r="N277" i="9" s="1"/>
  <c r="N609" i="29"/>
  <c r="V97" i="29"/>
  <c r="AP609" i="29"/>
  <c r="BJ97" i="29"/>
  <c r="CX97" i="29"/>
  <c r="J44" i="9"/>
  <c r="J613" i="29"/>
  <c r="R44" i="9"/>
  <c r="R613" i="29"/>
  <c r="R110" i="29"/>
  <c r="Z613" i="29"/>
  <c r="Z44" i="9"/>
  <c r="Z110" i="29"/>
  <c r="AP100" i="29"/>
  <c r="AX613" i="29"/>
  <c r="AX110" i="29"/>
  <c r="AX623" i="29" s="1"/>
  <c r="BF613" i="29"/>
  <c r="BF110" i="29"/>
  <c r="CD100" i="29"/>
  <c r="CL613" i="29"/>
  <c r="CL110" i="29"/>
  <c r="CL623" i="29" s="1"/>
  <c r="H70" i="9"/>
  <c r="L70" i="9" s="1"/>
  <c r="H614" i="29"/>
  <c r="L614" i="29" s="1"/>
  <c r="P70" i="9"/>
  <c r="P614" i="29"/>
  <c r="X70" i="9"/>
  <c r="X614" i="29"/>
  <c r="AF101" i="29"/>
  <c r="AZ614" i="29"/>
  <c r="BT101" i="29"/>
  <c r="CN614" i="29"/>
  <c r="F96" i="9"/>
  <c r="F615" i="29"/>
  <c r="N96" i="9"/>
  <c r="N615" i="29"/>
  <c r="V102" i="29"/>
  <c r="AP615" i="29"/>
  <c r="BJ102" i="29"/>
  <c r="CD615" i="29"/>
  <c r="CX102" i="29"/>
  <c r="E122" i="9"/>
  <c r="E616" i="29"/>
  <c r="M122" i="9"/>
  <c r="M616" i="29"/>
  <c r="Q103" i="29"/>
  <c r="V103" i="29"/>
  <c r="AP616" i="29"/>
  <c r="CN616" i="29"/>
  <c r="I148" i="9"/>
  <c r="I617" i="29"/>
  <c r="Q104" i="29"/>
  <c r="Y617" i="29"/>
  <c r="Y148" i="9"/>
  <c r="AQ617" i="29"/>
  <c r="AU617" i="29" s="1"/>
  <c r="AU104" i="29"/>
  <c r="AZ104" i="29"/>
  <c r="CD617" i="29"/>
  <c r="F174" i="9"/>
  <c r="F618" i="29"/>
  <c r="N618" i="29"/>
  <c r="N174" i="9"/>
  <c r="AZ618" i="29"/>
  <c r="AF619" i="29"/>
  <c r="AZ106" i="29"/>
  <c r="BZ619" i="29"/>
  <c r="CD619" i="29" s="1"/>
  <c r="CD106" i="29"/>
  <c r="CI106" i="29"/>
  <c r="O226" i="9"/>
  <c r="O620" i="29"/>
  <c r="X226" i="9"/>
  <c r="X620" i="29"/>
  <c r="BT620" i="29"/>
  <c r="DC620" i="29"/>
  <c r="E252" i="9"/>
  <c r="E621" i="29"/>
  <c r="N252" i="9"/>
  <c r="N621" i="29"/>
  <c r="V108" i="29"/>
  <c r="BF621" i="29"/>
  <c r="BJ621" i="29" s="1"/>
  <c r="BJ108" i="29"/>
  <c r="CE621" i="29"/>
  <c r="CI621" i="29" s="1"/>
  <c r="CI108" i="29"/>
  <c r="CN108" i="29"/>
  <c r="AC252" i="9"/>
  <c r="DD621" i="29"/>
  <c r="J278" i="9"/>
  <c r="J622" i="29"/>
  <c r="R278" i="9"/>
  <c r="R622" i="29"/>
  <c r="Z278" i="9"/>
  <c r="Z622" i="29"/>
  <c r="Y110" i="29"/>
  <c r="AO110" i="29"/>
  <c r="AO623" i="29" s="1"/>
  <c r="BB110" i="29"/>
  <c r="BB623" i="29" s="1"/>
  <c r="BP110" i="29"/>
  <c r="CF110" i="29"/>
  <c r="CF623" i="29" s="1"/>
  <c r="D292" i="9"/>
  <c r="D45" i="9" s="1"/>
  <c r="D626" i="29"/>
  <c r="L112" i="29"/>
  <c r="U292" i="9"/>
  <c r="U626" i="29"/>
  <c r="U122" i="29"/>
  <c r="V112" i="29"/>
  <c r="BL626" i="29"/>
  <c r="BL122" i="29"/>
  <c r="BL636" i="29" s="1"/>
  <c r="AC292" i="9"/>
  <c r="DD626" i="29"/>
  <c r="K294" i="9"/>
  <c r="K627" i="29"/>
  <c r="L113" i="29"/>
  <c r="I296" i="9"/>
  <c r="I97" i="9" s="1"/>
  <c r="I628" i="29"/>
  <c r="Q114" i="29"/>
  <c r="Y296" i="9"/>
  <c r="Y97" i="9" s="1"/>
  <c r="Y628" i="29"/>
  <c r="CD628" i="29"/>
  <c r="CI114" i="29"/>
  <c r="F298" i="9"/>
  <c r="F629" i="29"/>
  <c r="G115" i="29"/>
  <c r="C300" i="9"/>
  <c r="C149" i="9" s="1"/>
  <c r="C630" i="29"/>
  <c r="K300" i="9"/>
  <c r="K630" i="29"/>
  <c r="L116" i="29"/>
  <c r="CX630" i="29"/>
  <c r="J302" i="9"/>
  <c r="J631" i="29"/>
  <c r="S302" i="9"/>
  <c r="S631" i="29"/>
  <c r="CD631" i="29"/>
  <c r="CS117" i="29"/>
  <c r="G118" i="29"/>
  <c r="O304" i="9"/>
  <c r="O632" i="29"/>
  <c r="W304" i="9"/>
  <c r="W632" i="29"/>
  <c r="BE118" i="29"/>
  <c r="Z306" i="9"/>
  <c r="Z633" i="29"/>
  <c r="AA119" i="29"/>
  <c r="CI119" i="29"/>
  <c r="X308" i="9"/>
  <c r="X634" i="29"/>
  <c r="BX634" i="29"/>
  <c r="BY120" i="29"/>
  <c r="CM635" i="29"/>
  <c r="CN635" i="29" s="1"/>
  <c r="CN121" i="29"/>
  <c r="F122" i="29"/>
  <c r="AN122" i="29"/>
  <c r="AN636" i="29" s="1"/>
  <c r="DD122" i="29"/>
  <c r="DD636" i="29" s="1"/>
  <c r="AB639" i="29"/>
  <c r="AB134" i="29"/>
  <c r="AK124" i="29"/>
  <c r="AS639" i="29"/>
  <c r="AU639" i="29" s="1"/>
  <c r="AS134" i="29"/>
  <c r="AS649" i="29" s="1"/>
  <c r="BJ124" i="29"/>
  <c r="BS639" i="29"/>
  <c r="BS134" i="29"/>
  <c r="BT124" i="29"/>
  <c r="CS640" i="29"/>
  <c r="AZ641" i="29"/>
  <c r="BY641" i="29"/>
  <c r="CC641" i="29"/>
  <c r="CD126" i="29"/>
  <c r="CC134" i="29"/>
  <c r="CD642" i="29"/>
  <c r="CX643" i="29"/>
  <c r="CN644" i="29"/>
  <c r="CR644" i="29"/>
  <c r="CS644" i="29" s="1"/>
  <c r="CS129" i="29"/>
  <c r="AU645" i="29"/>
  <c r="CD645" i="29"/>
  <c r="CH645" i="29"/>
  <c r="CI130" i="29"/>
  <c r="G131" i="29"/>
  <c r="AK646" i="29"/>
  <c r="BT646" i="29"/>
  <c r="BX646" i="29"/>
  <c r="BY131" i="29"/>
  <c r="CH646" i="29"/>
  <c r="CI131" i="29"/>
  <c r="BT647" i="29"/>
  <c r="CS647" i="29"/>
  <c r="BJ648" i="29"/>
  <c r="CI648" i="29"/>
  <c r="CW648" i="29"/>
  <c r="CX133" i="29"/>
  <c r="Y134" i="29"/>
  <c r="AO134" i="29"/>
  <c r="BG134" i="29"/>
  <c r="BW134" i="29"/>
  <c r="BW649" i="29" s="1"/>
  <c r="CM134" i="29"/>
  <c r="T46" i="9"/>
  <c r="T652" i="29"/>
  <c r="T146" i="29"/>
  <c r="AL652" i="29"/>
  <c r="AL146" i="29"/>
  <c r="AP136" i="29"/>
  <c r="BD652" i="29"/>
  <c r="BD146" i="29"/>
  <c r="BU652" i="29"/>
  <c r="BY652" i="29" s="1"/>
  <c r="BU146" i="29"/>
  <c r="BY136" i="29"/>
  <c r="CN136" i="29"/>
  <c r="D72" i="9"/>
  <c r="D653" i="29"/>
  <c r="L137" i="29"/>
  <c r="U72" i="9"/>
  <c r="U653" i="29"/>
  <c r="AU137" i="29"/>
  <c r="CD137" i="29"/>
  <c r="CL653" i="29"/>
  <c r="CN137" i="29"/>
  <c r="C654" i="29"/>
  <c r="C98" i="9"/>
  <c r="G138" i="29"/>
  <c r="L138" i="29"/>
  <c r="U98" i="9"/>
  <c r="U654" i="29"/>
  <c r="BU655" i="29"/>
  <c r="BY655" i="29" s="1"/>
  <c r="BY139" i="29"/>
  <c r="CD139" i="29"/>
  <c r="T150" i="9"/>
  <c r="T656" i="29"/>
  <c r="AL656" i="29"/>
  <c r="AP656" i="29" s="1"/>
  <c r="AP140" i="29"/>
  <c r="BU656" i="29"/>
  <c r="BY656" i="29" s="1"/>
  <c r="BY140" i="29"/>
  <c r="CN140" i="29"/>
  <c r="D176" i="9"/>
  <c r="D657" i="29"/>
  <c r="L141" i="29"/>
  <c r="U176" i="9"/>
  <c r="U657" i="29"/>
  <c r="AU141" i="29"/>
  <c r="CD141" i="29"/>
  <c r="CL657" i="29"/>
  <c r="CN141" i="29"/>
  <c r="C202" i="9"/>
  <c r="C658" i="29"/>
  <c r="G142" i="29"/>
  <c r="L142" i="29"/>
  <c r="U202" i="9"/>
  <c r="U658" i="29"/>
  <c r="BU659" i="29"/>
  <c r="BY659" i="29" s="1"/>
  <c r="BY143" i="29"/>
  <c r="CD143" i="29"/>
  <c r="T660" i="29"/>
  <c r="T254" i="9"/>
  <c r="AL660" i="29"/>
  <c r="AP660" i="29" s="1"/>
  <c r="AP144" i="29"/>
  <c r="BU660" i="29"/>
  <c r="BY660" i="29" s="1"/>
  <c r="BY144" i="29"/>
  <c r="CN144" i="29"/>
  <c r="D280" i="9"/>
  <c r="D661" i="29"/>
  <c r="L145" i="29"/>
  <c r="U661" i="29"/>
  <c r="U280" i="9"/>
  <c r="AU145" i="29"/>
  <c r="CD145" i="29"/>
  <c r="CL661" i="29"/>
  <c r="CN145" i="29"/>
  <c r="C146" i="29"/>
  <c r="U146" i="29"/>
  <c r="BA146" i="29"/>
  <c r="BV146" i="29"/>
  <c r="CL146" i="29"/>
  <c r="DB146" i="29"/>
  <c r="L149" i="29"/>
  <c r="CX149" i="29"/>
  <c r="E667" i="29"/>
  <c r="G667" i="29" s="1"/>
  <c r="E158" i="29"/>
  <c r="BP667" i="29"/>
  <c r="BT150" i="29"/>
  <c r="CY667" i="29"/>
  <c r="DC667" i="29" s="1"/>
  <c r="DC150" i="29"/>
  <c r="AP151" i="29"/>
  <c r="AM670" i="29"/>
  <c r="AP153" i="29"/>
  <c r="R671" i="29"/>
  <c r="V671" i="29" s="1"/>
  <c r="V154" i="29"/>
  <c r="CD154" i="29"/>
  <c r="AW673" i="29"/>
  <c r="AZ156" i="29"/>
  <c r="BO156" i="29"/>
  <c r="AR674" i="29"/>
  <c r="AU157" i="29"/>
  <c r="AC158" i="29"/>
  <c r="AC675" i="29" s="1"/>
  <c r="BB158" i="29"/>
  <c r="BZ158" i="29"/>
  <c r="CY158" i="29"/>
  <c r="BA678" i="29"/>
  <c r="BE678" i="29" s="1"/>
  <c r="BA170" i="29"/>
  <c r="Y679" i="29"/>
  <c r="Y170" i="29"/>
  <c r="AP161" i="29"/>
  <c r="AY679" i="29"/>
  <c r="AZ161" i="29"/>
  <c r="CC680" i="29"/>
  <c r="CD162" i="29"/>
  <c r="V681" i="29"/>
  <c r="Z681" i="29"/>
  <c r="AA163" i="29"/>
  <c r="CI163" i="29"/>
  <c r="DC681" i="29"/>
  <c r="CW682" i="29"/>
  <c r="CX164" i="29"/>
  <c r="AP683" i="29"/>
  <c r="BY683" i="29"/>
  <c r="AT687" i="29"/>
  <c r="AU687" i="29" s="1"/>
  <c r="AU169" i="29"/>
  <c r="DB687" i="29"/>
  <c r="DC687" i="29" s="1"/>
  <c r="DC169" i="29"/>
  <c r="AN170" i="29"/>
  <c r="AN688" i="29" s="1"/>
  <c r="CC170" i="29"/>
  <c r="CY691" i="29"/>
  <c r="DC691" i="29" s="1"/>
  <c r="CY182" i="29"/>
  <c r="DC172" i="29"/>
  <c r="AQ693" i="29"/>
  <c r="AU693" i="29" s="1"/>
  <c r="AU174" i="29"/>
  <c r="AQ697" i="29"/>
  <c r="AU697" i="29" s="1"/>
  <c r="AU178" i="29"/>
  <c r="CC697" i="29"/>
  <c r="CD178" i="29"/>
  <c r="BK699" i="29"/>
  <c r="BO699" i="29" s="1"/>
  <c r="BO180" i="29"/>
  <c r="AF181" i="29"/>
  <c r="CE182" i="29"/>
  <c r="CN184" i="29"/>
  <c r="CV704" i="29"/>
  <c r="CV194" i="29"/>
  <c r="CV714" i="29" s="1"/>
  <c r="AF186" i="29"/>
  <c r="AN706" i="29"/>
  <c r="AN194" i="29"/>
  <c r="BG706" i="29"/>
  <c r="BJ186" i="29"/>
  <c r="BG194" i="29"/>
  <c r="BG714" i="29" s="1"/>
  <c r="C707" i="29"/>
  <c r="G707" i="29" s="1"/>
  <c r="G187" i="29"/>
  <c r="AG707" i="29"/>
  <c r="AK707" i="29" s="1"/>
  <c r="AK187" i="29"/>
  <c r="CK707" i="29"/>
  <c r="CN187" i="29"/>
  <c r="W708" i="29"/>
  <c r="AA708" i="29" s="1"/>
  <c r="AA188" i="29"/>
  <c r="CA708" i="29"/>
  <c r="CD708" i="29" s="1"/>
  <c r="CD188" i="29"/>
  <c r="AP189" i="29"/>
  <c r="BQ709" i="29"/>
  <c r="BT189" i="29"/>
  <c r="M710" i="29"/>
  <c r="Q710" i="29" s="1"/>
  <c r="Q190" i="29"/>
  <c r="AQ710" i="29"/>
  <c r="AU710" i="29" s="1"/>
  <c r="AU190" i="29"/>
  <c r="CU710" i="29"/>
  <c r="CX190" i="29"/>
  <c r="BJ191" i="29"/>
  <c r="CK711" i="29"/>
  <c r="CN191" i="29"/>
  <c r="AZ192" i="29"/>
  <c r="CA712" i="29"/>
  <c r="CD192" i="29"/>
  <c r="W713" i="29"/>
  <c r="AA713" i="29" s="1"/>
  <c r="AA193" i="29"/>
  <c r="BA713" i="29"/>
  <c r="BE713" i="29" s="1"/>
  <c r="BE193" i="29"/>
  <c r="C194" i="29"/>
  <c r="AY194" i="29"/>
  <c r="CK206" i="29"/>
  <c r="CN196" i="29"/>
  <c r="CX197" i="29"/>
  <c r="AD218" i="29"/>
  <c r="AF208" i="29"/>
  <c r="AN218" i="29"/>
  <c r="CN218" i="29"/>
  <c r="S218" i="29"/>
  <c r="S532" i="29" s="1"/>
  <c r="CT230" i="29"/>
  <c r="CX220" i="29"/>
  <c r="BT265" i="29"/>
  <c r="BP266" i="29"/>
  <c r="V565" i="29"/>
  <c r="BJ565" i="29"/>
  <c r="G509" i="29"/>
  <c r="AU509" i="29"/>
  <c r="CI509" i="29"/>
  <c r="AK510" i="29"/>
  <c r="BY510" i="29"/>
  <c r="AA511" i="29"/>
  <c r="BO511" i="29"/>
  <c r="DC511" i="29"/>
  <c r="Q512" i="29"/>
  <c r="BE512" i="29"/>
  <c r="CS512" i="29"/>
  <c r="G513" i="29"/>
  <c r="AU513" i="29"/>
  <c r="CI513" i="29"/>
  <c r="AK514" i="29"/>
  <c r="BY514" i="29"/>
  <c r="AA515" i="29"/>
  <c r="BO515" i="29"/>
  <c r="DC515" i="29"/>
  <c r="Q516" i="29"/>
  <c r="BE516" i="29"/>
  <c r="CS516" i="29"/>
  <c r="G517" i="29"/>
  <c r="AU517" i="29"/>
  <c r="CI517" i="29"/>
  <c r="AK518" i="29"/>
  <c r="BY518" i="29"/>
  <c r="E31" i="9"/>
  <c r="E522" i="29"/>
  <c r="M31" i="9"/>
  <c r="M522" i="29"/>
  <c r="Q522" i="29" s="1"/>
  <c r="U31" i="9"/>
  <c r="U522" i="29"/>
  <c r="BE522" i="29"/>
  <c r="CS522" i="29"/>
  <c r="C57" i="9"/>
  <c r="C523" i="29"/>
  <c r="G523" i="29" s="1"/>
  <c r="K57" i="9"/>
  <c r="K523" i="29"/>
  <c r="S57" i="9"/>
  <c r="S523" i="29"/>
  <c r="AU523" i="29"/>
  <c r="CI523" i="29"/>
  <c r="I83" i="9"/>
  <c r="I524" i="29"/>
  <c r="Y83" i="9"/>
  <c r="Y524" i="29"/>
  <c r="AK524" i="29"/>
  <c r="BY524" i="29"/>
  <c r="O109" i="9"/>
  <c r="O525" i="29"/>
  <c r="W109" i="9"/>
  <c r="W525" i="29"/>
  <c r="AA525" i="29" s="1"/>
  <c r="BO525" i="29"/>
  <c r="DC525" i="29"/>
  <c r="E135" i="9"/>
  <c r="E526" i="29"/>
  <c r="M135" i="9"/>
  <c r="M526" i="29"/>
  <c r="Q526" i="29" s="1"/>
  <c r="U135" i="9"/>
  <c r="U526" i="29"/>
  <c r="BE526" i="29"/>
  <c r="CS526" i="29"/>
  <c r="C161" i="9"/>
  <c r="C527" i="29"/>
  <c r="G527" i="29" s="1"/>
  <c r="K161" i="9"/>
  <c r="K527" i="29"/>
  <c r="S161" i="9"/>
  <c r="S527" i="29"/>
  <c r="AU527" i="29"/>
  <c r="CI527" i="29"/>
  <c r="I187" i="9"/>
  <c r="I528" i="29"/>
  <c r="Y187" i="9"/>
  <c r="Y528" i="29"/>
  <c r="AK528" i="29"/>
  <c r="BY528" i="29"/>
  <c r="O213" i="9"/>
  <c r="O529" i="29"/>
  <c r="W213" i="9"/>
  <c r="W529" i="29"/>
  <c r="AA529" i="29" s="1"/>
  <c r="BO529" i="29"/>
  <c r="DC529" i="29"/>
  <c r="E239" i="9"/>
  <c r="E530" i="29"/>
  <c r="M239" i="9"/>
  <c r="M530" i="29"/>
  <c r="Q530" i="29" s="1"/>
  <c r="U239" i="9"/>
  <c r="U530" i="29"/>
  <c r="BE530" i="29"/>
  <c r="CS530" i="29"/>
  <c r="C265" i="9"/>
  <c r="C531" i="29"/>
  <c r="G531" i="29" s="1"/>
  <c r="K265" i="9"/>
  <c r="K531" i="29"/>
  <c r="S265" i="9"/>
  <c r="S531" i="29"/>
  <c r="AU531" i="29"/>
  <c r="CI531" i="29"/>
  <c r="AA535" i="29"/>
  <c r="BO535" i="29"/>
  <c r="DC535" i="29"/>
  <c r="Q536" i="29"/>
  <c r="BE536" i="29"/>
  <c r="CS536" i="29"/>
  <c r="G537" i="29"/>
  <c r="AU537" i="29"/>
  <c r="CI537" i="29"/>
  <c r="AK538" i="29"/>
  <c r="BY538" i="29"/>
  <c r="AA539" i="29"/>
  <c r="BO539" i="29"/>
  <c r="DC539" i="29"/>
  <c r="Q540" i="29"/>
  <c r="BE540" i="29"/>
  <c r="CS540" i="29"/>
  <c r="G541" i="29"/>
  <c r="AU541" i="29"/>
  <c r="CI541" i="29"/>
  <c r="AK542" i="29"/>
  <c r="BY542" i="29"/>
  <c r="AA543" i="29"/>
  <c r="BO543" i="29"/>
  <c r="DC543" i="29"/>
  <c r="Q544" i="29"/>
  <c r="BE544" i="29"/>
  <c r="CS544" i="29"/>
  <c r="I34" i="9"/>
  <c r="I548" i="29"/>
  <c r="Y34" i="9"/>
  <c r="Y548" i="29"/>
  <c r="AK548" i="29"/>
  <c r="BY548" i="29"/>
  <c r="O60" i="9"/>
  <c r="O62" i="9" s="1"/>
  <c r="O64" i="9" s="1"/>
  <c r="O549" i="29"/>
  <c r="W549" i="29"/>
  <c r="AA549" i="29" s="1"/>
  <c r="W60" i="9"/>
  <c r="BO549" i="29"/>
  <c r="DC549" i="29"/>
  <c r="E86" i="9"/>
  <c r="E88" i="9" s="1"/>
  <c r="E90" i="9" s="1"/>
  <c r="E550" i="29"/>
  <c r="M86" i="9"/>
  <c r="M550" i="29"/>
  <c r="Q550" i="29" s="1"/>
  <c r="U86" i="9"/>
  <c r="U88" i="9" s="1"/>
  <c r="U90" i="9" s="1"/>
  <c r="U550" i="29"/>
  <c r="BE550" i="29"/>
  <c r="CS550" i="29"/>
  <c r="C112" i="9"/>
  <c r="C551" i="29"/>
  <c r="G551" i="29" s="1"/>
  <c r="K112" i="9"/>
  <c r="K114" i="9" s="1"/>
  <c r="K116" i="9" s="1"/>
  <c r="K551" i="29"/>
  <c r="S112" i="9"/>
  <c r="S114" i="9" s="1"/>
  <c r="S116" i="9" s="1"/>
  <c r="S551" i="29"/>
  <c r="AU551" i="29"/>
  <c r="CI551" i="29"/>
  <c r="I138" i="9"/>
  <c r="I140" i="9" s="1"/>
  <c r="I142" i="9" s="1"/>
  <c r="I552" i="29"/>
  <c r="Y552" i="29"/>
  <c r="Y138" i="9"/>
  <c r="Y140" i="9" s="1"/>
  <c r="Y142" i="9" s="1"/>
  <c r="AK552" i="29"/>
  <c r="BY552" i="29"/>
  <c r="O164" i="9"/>
  <c r="O166" i="9" s="1"/>
  <c r="O168" i="9" s="1"/>
  <c r="O553" i="29"/>
  <c r="W164" i="9"/>
  <c r="W553" i="29"/>
  <c r="AA553" i="29" s="1"/>
  <c r="BO553" i="29"/>
  <c r="DC553" i="29"/>
  <c r="E190" i="9"/>
  <c r="E192" i="9" s="1"/>
  <c r="E194" i="9" s="1"/>
  <c r="E554" i="29"/>
  <c r="M190" i="9"/>
  <c r="M554" i="29"/>
  <c r="Q554" i="29" s="1"/>
  <c r="U190" i="9"/>
  <c r="U192" i="9" s="1"/>
  <c r="U194" i="9" s="1"/>
  <c r="U554" i="29"/>
  <c r="BE554" i="29"/>
  <c r="CS554" i="29"/>
  <c r="C216" i="9"/>
  <c r="C555" i="29"/>
  <c r="G555" i="29" s="1"/>
  <c r="K216" i="9"/>
  <c r="K218" i="9" s="1"/>
  <c r="K220" i="9" s="1"/>
  <c r="K555" i="29"/>
  <c r="S555" i="29"/>
  <c r="S216" i="9"/>
  <c r="S218" i="9" s="1"/>
  <c r="S220" i="9" s="1"/>
  <c r="AU555" i="29"/>
  <c r="CI555" i="29"/>
  <c r="I242" i="9"/>
  <c r="I244" i="9" s="1"/>
  <c r="I246" i="9" s="1"/>
  <c r="I556" i="29"/>
  <c r="Y242" i="9"/>
  <c r="Y244" i="9" s="1"/>
  <c r="Y556" i="29"/>
  <c r="AK556" i="29"/>
  <c r="BY556" i="29"/>
  <c r="O268" i="9"/>
  <c r="O270" i="9" s="1"/>
  <c r="O272" i="9" s="1"/>
  <c r="O557" i="29"/>
  <c r="W268" i="9"/>
  <c r="W557" i="29"/>
  <c r="AA557" i="29" s="1"/>
  <c r="BO557" i="29"/>
  <c r="DC557" i="29"/>
  <c r="G561" i="29"/>
  <c r="AU561" i="29"/>
  <c r="CI561" i="29"/>
  <c r="AK562" i="29"/>
  <c r="BY562" i="29"/>
  <c r="AA563" i="29"/>
  <c r="BO563" i="29"/>
  <c r="DC563" i="29"/>
  <c r="Q564" i="29"/>
  <c r="BE564" i="29"/>
  <c r="CS564" i="29"/>
  <c r="G565" i="29"/>
  <c r="AU565" i="29"/>
  <c r="CI565" i="29"/>
  <c r="AK566" i="29"/>
  <c r="BY566" i="29"/>
  <c r="AA567" i="29"/>
  <c r="BO567" i="29"/>
  <c r="DC567" i="29"/>
  <c r="Q568" i="29"/>
  <c r="BE568" i="29"/>
  <c r="CS568" i="29"/>
  <c r="G569" i="29"/>
  <c r="AU569" i="29"/>
  <c r="CI569" i="29"/>
  <c r="AK570" i="29"/>
  <c r="BY570" i="29"/>
  <c r="E37" i="9"/>
  <c r="E574" i="29"/>
  <c r="M574" i="29"/>
  <c r="Q574" i="29" s="1"/>
  <c r="M37" i="9"/>
  <c r="U37" i="9"/>
  <c r="U574" i="29"/>
  <c r="BE574" i="29"/>
  <c r="CS574" i="29"/>
  <c r="C575" i="29"/>
  <c r="C63" i="9"/>
  <c r="G63" i="9" s="1"/>
  <c r="K63" i="9"/>
  <c r="K575" i="29"/>
  <c r="S63" i="9"/>
  <c r="S575" i="29"/>
  <c r="AU575" i="29"/>
  <c r="CI575" i="29"/>
  <c r="I89" i="9"/>
  <c r="I576" i="29"/>
  <c r="Y576" i="29"/>
  <c r="Y89" i="9"/>
  <c r="AK576" i="29"/>
  <c r="BY576" i="29"/>
  <c r="O115" i="9"/>
  <c r="O577" i="29"/>
  <c r="W115" i="9"/>
  <c r="W577" i="29"/>
  <c r="BO577" i="29"/>
  <c r="DC577" i="29"/>
  <c r="E141" i="9"/>
  <c r="E578" i="29"/>
  <c r="M141" i="9"/>
  <c r="M578" i="29"/>
  <c r="U141" i="9"/>
  <c r="U578" i="29"/>
  <c r="BE578" i="29"/>
  <c r="CS578" i="29"/>
  <c r="C167" i="9"/>
  <c r="C579" i="29"/>
  <c r="K167" i="9"/>
  <c r="K579" i="29"/>
  <c r="S167" i="9"/>
  <c r="S579" i="29"/>
  <c r="AU579" i="29"/>
  <c r="CI579" i="29"/>
  <c r="I193" i="9"/>
  <c r="I580" i="29"/>
  <c r="Y193" i="9"/>
  <c r="Y580" i="29"/>
  <c r="AK580" i="29"/>
  <c r="BY580" i="29"/>
  <c r="O219" i="9"/>
  <c r="O581" i="29"/>
  <c r="W219" i="9"/>
  <c r="W581" i="29"/>
  <c r="BO581" i="29"/>
  <c r="DC581" i="29"/>
  <c r="E245" i="9"/>
  <c r="E582" i="29"/>
  <c r="M245" i="9"/>
  <c r="M582" i="29"/>
  <c r="U245" i="9"/>
  <c r="U582" i="29"/>
  <c r="BE582" i="29"/>
  <c r="CS582" i="29"/>
  <c r="C271" i="9"/>
  <c r="G271" i="9" s="1"/>
  <c r="C583" i="29"/>
  <c r="K271" i="9"/>
  <c r="K583" i="29"/>
  <c r="S271" i="9"/>
  <c r="S583" i="29"/>
  <c r="AU583" i="29"/>
  <c r="CI583" i="29"/>
  <c r="O42" i="9"/>
  <c r="O587" i="29"/>
  <c r="W587" i="29"/>
  <c r="AA587" i="29" s="1"/>
  <c r="W42" i="9"/>
  <c r="BO587" i="29"/>
  <c r="DC587" i="29"/>
  <c r="E68" i="9"/>
  <c r="E588" i="29"/>
  <c r="M68" i="9"/>
  <c r="M588" i="29"/>
  <c r="U68" i="9"/>
  <c r="U588" i="29"/>
  <c r="BE588" i="29"/>
  <c r="CS588" i="29"/>
  <c r="C94" i="9"/>
  <c r="C589" i="29"/>
  <c r="K94" i="9"/>
  <c r="K589" i="29"/>
  <c r="S94" i="9"/>
  <c r="S589" i="29"/>
  <c r="AU589" i="29"/>
  <c r="CI589" i="29"/>
  <c r="I120" i="9"/>
  <c r="I590" i="29"/>
  <c r="Y120" i="9"/>
  <c r="Y590" i="29"/>
  <c r="AK590" i="29"/>
  <c r="BY590" i="29"/>
  <c r="O146" i="9"/>
  <c r="O591" i="29"/>
  <c r="W146" i="9"/>
  <c r="W591" i="29"/>
  <c r="BO591" i="29"/>
  <c r="DC591" i="29"/>
  <c r="E172" i="9"/>
  <c r="E592" i="29"/>
  <c r="M592" i="29"/>
  <c r="M172" i="9"/>
  <c r="U172" i="9"/>
  <c r="U592" i="29"/>
  <c r="BE592" i="29"/>
  <c r="CS592" i="29"/>
  <c r="C198" i="9"/>
  <c r="C593" i="29"/>
  <c r="K198" i="9"/>
  <c r="K593" i="29"/>
  <c r="S198" i="9"/>
  <c r="S593" i="29"/>
  <c r="AU593" i="29"/>
  <c r="CI593" i="29"/>
  <c r="I224" i="9"/>
  <c r="I594" i="29"/>
  <c r="Y224" i="9"/>
  <c r="Y594" i="29"/>
  <c r="AK594" i="29"/>
  <c r="BY594" i="29"/>
  <c r="O250" i="9"/>
  <c r="O595" i="29"/>
  <c r="W250" i="9"/>
  <c r="W595" i="29"/>
  <c r="BO595" i="29"/>
  <c r="DC595" i="29"/>
  <c r="E276" i="9"/>
  <c r="E596" i="29"/>
  <c r="M276" i="9"/>
  <c r="M596" i="29"/>
  <c r="U276" i="9"/>
  <c r="U596" i="29"/>
  <c r="BE596" i="29"/>
  <c r="CS596" i="29"/>
  <c r="I291" i="9"/>
  <c r="I43" i="9" s="1"/>
  <c r="I600" i="29"/>
  <c r="Q88" i="29"/>
  <c r="Y291" i="9"/>
  <c r="Y43" i="9" s="1"/>
  <c r="Y600" i="29"/>
  <c r="AK600" i="29"/>
  <c r="BE88" i="29"/>
  <c r="BY600" i="29"/>
  <c r="CS88" i="29"/>
  <c r="G89" i="29"/>
  <c r="O293" i="9"/>
  <c r="O601" i="29"/>
  <c r="W293" i="9"/>
  <c r="W69" i="9" s="1"/>
  <c r="W601" i="29"/>
  <c r="AU89" i="29"/>
  <c r="BO601" i="29"/>
  <c r="CI89" i="29"/>
  <c r="DC601" i="29"/>
  <c r="E295" i="9"/>
  <c r="E602" i="29"/>
  <c r="M295" i="9"/>
  <c r="M95" i="9" s="1"/>
  <c r="M602" i="29"/>
  <c r="U295" i="9"/>
  <c r="U602" i="29"/>
  <c r="AK90" i="29"/>
  <c r="BE602" i="29"/>
  <c r="BY90" i="29"/>
  <c r="CS602" i="29"/>
  <c r="C297" i="9"/>
  <c r="C121" i="9" s="1"/>
  <c r="C603" i="29"/>
  <c r="K297" i="9"/>
  <c r="K603" i="29"/>
  <c r="S297" i="9"/>
  <c r="S121" i="9" s="1"/>
  <c r="S603" i="29"/>
  <c r="AA91" i="29"/>
  <c r="AU603" i="29"/>
  <c r="BO91" i="29"/>
  <c r="CI603" i="29"/>
  <c r="DC91" i="29"/>
  <c r="I299" i="9"/>
  <c r="I147" i="9" s="1"/>
  <c r="I604" i="29"/>
  <c r="Q92" i="29"/>
  <c r="Y299" i="9"/>
  <c r="Y147" i="9" s="1"/>
  <c r="Y604" i="29"/>
  <c r="AK604" i="29"/>
  <c r="BE92" i="29"/>
  <c r="BY604" i="29"/>
  <c r="CS92" i="29"/>
  <c r="G93" i="29"/>
  <c r="O301" i="9"/>
  <c r="O173" i="9" s="1"/>
  <c r="O605" i="29"/>
  <c r="W301" i="9"/>
  <c r="W173" i="9" s="1"/>
  <c r="W605" i="29"/>
  <c r="AA605" i="29" s="1"/>
  <c r="AU93" i="29"/>
  <c r="BO605" i="29"/>
  <c r="CI93" i="29"/>
  <c r="DC605" i="29"/>
  <c r="E303" i="9"/>
  <c r="E199" i="9" s="1"/>
  <c r="E606" i="29"/>
  <c r="M303" i="9"/>
  <c r="M199" i="9" s="1"/>
  <c r="M606" i="29"/>
  <c r="Q606" i="29" s="1"/>
  <c r="U303" i="9"/>
  <c r="U606" i="29"/>
  <c r="AK94" i="29"/>
  <c r="BE606" i="29"/>
  <c r="BY94" i="29"/>
  <c r="CS606" i="29"/>
  <c r="C305" i="9"/>
  <c r="C225" i="9" s="1"/>
  <c r="C607" i="29"/>
  <c r="G607" i="29" s="1"/>
  <c r="K305" i="9"/>
  <c r="K607" i="29"/>
  <c r="S305" i="9"/>
  <c r="S225" i="9" s="1"/>
  <c r="S607" i="29"/>
  <c r="AA95" i="29"/>
  <c r="AU607" i="29"/>
  <c r="BO95" i="29"/>
  <c r="CI607" i="29"/>
  <c r="DC95" i="29"/>
  <c r="I307" i="9"/>
  <c r="I251" i="9" s="1"/>
  <c r="I608" i="29"/>
  <c r="Q96" i="29"/>
  <c r="Y307" i="9"/>
  <c r="Y608" i="29"/>
  <c r="AK608" i="29"/>
  <c r="BE96" i="29"/>
  <c r="BM608" i="29"/>
  <c r="BO608" i="29" s="1"/>
  <c r="BY608" i="29"/>
  <c r="CS96" i="29"/>
  <c r="G97" i="29"/>
  <c r="O309" i="9"/>
  <c r="O609" i="29"/>
  <c r="W309" i="9"/>
  <c r="W277" i="9" s="1"/>
  <c r="W609" i="29"/>
  <c r="AA609" i="29" s="1"/>
  <c r="AU97" i="29"/>
  <c r="BK609" i="29"/>
  <c r="BO609" i="29" s="1"/>
  <c r="CI97" i="29"/>
  <c r="DC609" i="29"/>
  <c r="C44" i="9"/>
  <c r="C613" i="29"/>
  <c r="C110" i="29"/>
  <c r="K44" i="9"/>
  <c r="K613" i="29"/>
  <c r="K110" i="29"/>
  <c r="S44" i="9"/>
  <c r="S613" i="29"/>
  <c r="S110" i="29"/>
  <c r="AI613" i="29"/>
  <c r="AI110" i="29"/>
  <c r="AI623" i="29" s="1"/>
  <c r="AQ613" i="29"/>
  <c r="AU613" i="29" s="1"/>
  <c r="AQ110" i="29"/>
  <c r="AY613" i="29"/>
  <c r="AY110" i="29"/>
  <c r="BG613" i="29"/>
  <c r="BG110" i="29"/>
  <c r="BW613" i="29"/>
  <c r="BY613" i="29" s="1"/>
  <c r="BW110" i="29"/>
  <c r="BW623" i="29" s="1"/>
  <c r="CE613" i="29"/>
  <c r="CI613" i="29" s="1"/>
  <c r="CE110" i="29"/>
  <c r="CM613" i="29"/>
  <c r="CM110" i="29"/>
  <c r="CM623" i="29" s="1"/>
  <c r="CU613" i="29"/>
  <c r="CX613" i="29" s="1"/>
  <c r="CU110" i="29"/>
  <c r="I70" i="9"/>
  <c r="I614" i="29"/>
  <c r="Y70" i="9"/>
  <c r="Y614" i="29"/>
  <c r="AK614" i="29"/>
  <c r="BY614" i="29"/>
  <c r="O96" i="9"/>
  <c r="O615" i="29"/>
  <c r="W96" i="9"/>
  <c r="W615" i="29"/>
  <c r="BO615" i="29"/>
  <c r="CI102" i="29"/>
  <c r="CY615" i="29"/>
  <c r="DC615" i="29" s="1"/>
  <c r="DC102" i="29"/>
  <c r="F122" i="9"/>
  <c r="F616" i="29"/>
  <c r="N122" i="9"/>
  <c r="N616" i="29"/>
  <c r="W122" i="9"/>
  <c r="W616" i="29"/>
  <c r="CX616" i="29"/>
  <c r="BA617" i="29"/>
  <c r="BE617" i="29" s="1"/>
  <c r="BE104" i="29"/>
  <c r="CJ617" i="29"/>
  <c r="CN617" i="29" s="1"/>
  <c r="CN104" i="29"/>
  <c r="O618" i="29"/>
  <c r="O174" i="9"/>
  <c r="W174" i="9"/>
  <c r="W618" i="29"/>
  <c r="BJ618" i="29"/>
  <c r="CX105" i="29"/>
  <c r="D200" i="9"/>
  <c r="D619" i="29"/>
  <c r="L106" i="29"/>
  <c r="T200" i="9"/>
  <c r="T619" i="29"/>
  <c r="AK106" i="29"/>
  <c r="BA619" i="29"/>
  <c r="BE619" i="29" s="1"/>
  <c r="BE106" i="29"/>
  <c r="CJ619" i="29"/>
  <c r="CN619" i="29" s="1"/>
  <c r="CN106" i="29"/>
  <c r="H226" i="9"/>
  <c r="H620" i="29"/>
  <c r="P226" i="9"/>
  <c r="P620" i="29"/>
  <c r="CD620" i="29"/>
  <c r="F252" i="9"/>
  <c r="F621" i="29"/>
  <c r="AO621" i="29"/>
  <c r="AF622" i="29"/>
  <c r="BO622" i="29"/>
  <c r="CS109" i="29"/>
  <c r="AB110" i="29"/>
  <c r="BR110" i="29"/>
  <c r="BR623" i="29" s="1"/>
  <c r="CT110" i="29"/>
  <c r="BV626" i="29"/>
  <c r="BV122" i="29"/>
  <c r="BV636" i="29" s="1"/>
  <c r="CL626" i="29"/>
  <c r="CL122" i="29"/>
  <c r="CL636" i="29" s="1"/>
  <c r="CU626" i="29"/>
  <c r="CU122" i="29"/>
  <c r="AP627" i="29"/>
  <c r="AT627" i="29"/>
  <c r="AU113" i="29"/>
  <c r="CK627" i="29"/>
  <c r="CK122" i="29"/>
  <c r="DC113" i="29"/>
  <c r="CR628" i="29"/>
  <c r="CS114" i="29"/>
  <c r="BJ629" i="29"/>
  <c r="BN629" i="29"/>
  <c r="BO629" i="29" s="1"/>
  <c r="BO115" i="29"/>
  <c r="BX629" i="29"/>
  <c r="BY115" i="29"/>
  <c r="M300" i="9"/>
  <c r="M149" i="9" s="1"/>
  <c r="M630" i="29"/>
  <c r="BD630" i="29"/>
  <c r="BE630" i="29" s="1"/>
  <c r="BE116" i="29"/>
  <c r="AC300" i="9"/>
  <c r="DD630" i="29"/>
  <c r="K302" i="9"/>
  <c r="K631" i="29"/>
  <c r="L117" i="29"/>
  <c r="CX631" i="29"/>
  <c r="H304" i="9"/>
  <c r="H632" i="29"/>
  <c r="P304" i="9"/>
  <c r="P632" i="29"/>
  <c r="X304" i="9"/>
  <c r="X201" i="9" s="1"/>
  <c r="X632" i="29"/>
  <c r="AF118" i="29"/>
  <c r="AO632" i="29"/>
  <c r="AP632" i="29" s="1"/>
  <c r="AP118" i="29"/>
  <c r="AC304" i="9"/>
  <c r="DD632" i="29"/>
  <c r="J306" i="9"/>
  <c r="J633" i="29"/>
  <c r="R306" i="9"/>
  <c r="R633" i="29"/>
  <c r="AK119" i="29"/>
  <c r="BE633" i="29"/>
  <c r="BI633" i="29"/>
  <c r="BJ633" i="29" s="1"/>
  <c r="BJ119" i="29"/>
  <c r="F310" i="9"/>
  <c r="F635" i="29"/>
  <c r="G121" i="29"/>
  <c r="P310" i="9"/>
  <c r="P635" i="29"/>
  <c r="X310" i="9"/>
  <c r="X635" i="29"/>
  <c r="BO121" i="29"/>
  <c r="CI635" i="29"/>
  <c r="AO122" i="29"/>
  <c r="T639" i="29"/>
  <c r="T134" i="29"/>
  <c r="AC639" i="29"/>
  <c r="AC134" i="29"/>
  <c r="AT639" i="29"/>
  <c r="AT134" i="29"/>
  <c r="AU124" i="29"/>
  <c r="CI641" i="29"/>
  <c r="AJ642" i="29"/>
  <c r="AK642" i="29" s="1"/>
  <c r="AK127" i="29"/>
  <c r="CN642" i="29"/>
  <c r="V128" i="29"/>
  <c r="AE643" i="29"/>
  <c r="AF643" i="29" s="1"/>
  <c r="AF128" i="29"/>
  <c r="G644" i="29"/>
  <c r="AK129" i="29"/>
  <c r="DC129" i="29"/>
  <c r="AA130" i="29"/>
  <c r="CN645" i="29"/>
  <c r="CS130" i="29"/>
  <c r="P646" i="29"/>
  <c r="Q131" i="29"/>
  <c r="CR646" i="29"/>
  <c r="CS131" i="29"/>
  <c r="J134" i="29"/>
  <c r="Z134" i="29"/>
  <c r="AQ134" i="29"/>
  <c r="AQ649" i="29" s="1"/>
  <c r="BZ134" i="29"/>
  <c r="D46" i="9"/>
  <c r="D652" i="29"/>
  <c r="D146" i="29"/>
  <c r="L136" i="29"/>
  <c r="AD652" i="29"/>
  <c r="AF652" i="29" s="1"/>
  <c r="AD146" i="29"/>
  <c r="AM652" i="29"/>
  <c r="AM146" i="29"/>
  <c r="AV652" i="29"/>
  <c r="AZ652" i="29" s="1"/>
  <c r="AZ136" i="29"/>
  <c r="BE136" i="29"/>
  <c r="BM652" i="29"/>
  <c r="BM146" i="29"/>
  <c r="CF652" i="29"/>
  <c r="CI652" i="29" s="1"/>
  <c r="CF146" i="29"/>
  <c r="CF662" i="29" s="1"/>
  <c r="CI136" i="29"/>
  <c r="CX136" i="29"/>
  <c r="E653" i="29"/>
  <c r="E72" i="9"/>
  <c r="M72" i="9"/>
  <c r="M653" i="29"/>
  <c r="Q137" i="29"/>
  <c r="V137" i="29"/>
  <c r="CE654" i="29"/>
  <c r="CI654" i="29" s="1"/>
  <c r="CI138" i="29"/>
  <c r="CN138" i="29"/>
  <c r="N124" i="9"/>
  <c r="N655" i="29"/>
  <c r="V139" i="29"/>
  <c r="AV655" i="29"/>
  <c r="AZ655" i="29" s="1"/>
  <c r="AZ139" i="29"/>
  <c r="BE139" i="29"/>
  <c r="D656" i="29"/>
  <c r="D150" i="9"/>
  <c r="L140" i="29"/>
  <c r="AV656" i="29"/>
  <c r="AZ656" i="29" s="1"/>
  <c r="AZ140" i="29"/>
  <c r="BE140" i="29"/>
  <c r="CF656" i="29"/>
  <c r="CI140" i="29"/>
  <c r="CX140" i="29"/>
  <c r="E176" i="9"/>
  <c r="E657" i="29"/>
  <c r="M176" i="9"/>
  <c r="M657" i="29"/>
  <c r="Q657" i="29" s="1"/>
  <c r="Q141" i="29"/>
  <c r="V141" i="29"/>
  <c r="CE658" i="29"/>
  <c r="CI658" i="29" s="1"/>
  <c r="CI142" i="29"/>
  <c r="CN142" i="29"/>
  <c r="N228" i="9"/>
  <c r="N659" i="29"/>
  <c r="V143" i="29"/>
  <c r="AV659" i="29"/>
  <c r="AZ659" i="29" s="1"/>
  <c r="AZ143" i="29"/>
  <c r="BE143" i="29"/>
  <c r="D660" i="29"/>
  <c r="D254" i="9"/>
  <c r="L144" i="29"/>
  <c r="AV660" i="29"/>
  <c r="AZ660" i="29" s="1"/>
  <c r="AZ144" i="29"/>
  <c r="BE144" i="29"/>
  <c r="CF660" i="29"/>
  <c r="CI144" i="29"/>
  <c r="CX144" i="29"/>
  <c r="E280" i="9"/>
  <c r="E661" i="29"/>
  <c r="M280" i="9"/>
  <c r="M661" i="29"/>
  <c r="Q145" i="29"/>
  <c r="V145" i="29"/>
  <c r="E146" i="29"/>
  <c r="X146" i="29"/>
  <c r="AN146" i="29"/>
  <c r="BW146" i="29"/>
  <c r="CM146" i="29"/>
  <c r="DD146" i="29"/>
  <c r="K665" i="29"/>
  <c r="K158" i="29"/>
  <c r="BM665" i="29"/>
  <c r="BM158" i="29"/>
  <c r="BU665" i="29"/>
  <c r="BU158" i="29"/>
  <c r="BY148" i="29"/>
  <c r="CD148" i="29"/>
  <c r="CM665" i="29"/>
  <c r="CM158" i="29"/>
  <c r="CM675" i="29" s="1"/>
  <c r="D666" i="29"/>
  <c r="G666" i="29" s="1"/>
  <c r="G149" i="29"/>
  <c r="V149" i="29"/>
  <c r="AE666" i="29"/>
  <c r="AE158" i="29"/>
  <c r="BT666" i="29"/>
  <c r="AP150" i="29"/>
  <c r="BQ667" i="29"/>
  <c r="BQ158" i="29"/>
  <c r="BZ667" i="29"/>
  <c r="CD667" i="29" s="1"/>
  <c r="CD150" i="29"/>
  <c r="CI150" i="29"/>
  <c r="L668" i="29"/>
  <c r="AH668" i="29"/>
  <c r="AK668" i="29" s="1"/>
  <c r="AK151" i="29"/>
  <c r="AQ668" i="29"/>
  <c r="AU668" i="29" s="1"/>
  <c r="AU151" i="29"/>
  <c r="AZ151" i="29"/>
  <c r="CN668" i="29"/>
  <c r="L153" i="29"/>
  <c r="BE153" i="29"/>
  <c r="AC671" i="29"/>
  <c r="AF154" i="29"/>
  <c r="AU154" i="29"/>
  <c r="CY671" i="29"/>
  <c r="DC671" i="29" s="1"/>
  <c r="DC154" i="29"/>
  <c r="BT155" i="29"/>
  <c r="CU672" i="29"/>
  <c r="CX155" i="29"/>
  <c r="G157" i="29"/>
  <c r="O674" i="29"/>
  <c r="Q674" i="29" s="1"/>
  <c r="Q157" i="29"/>
  <c r="BK674" i="29"/>
  <c r="BO674" i="29" s="1"/>
  <c r="BO157" i="29"/>
  <c r="F158" i="29"/>
  <c r="F675" i="29" s="1"/>
  <c r="AD158" i="29"/>
  <c r="BC158" i="29"/>
  <c r="C678" i="29"/>
  <c r="C170" i="29"/>
  <c r="K678" i="29"/>
  <c r="L678" i="29" s="1"/>
  <c r="K170" i="29"/>
  <c r="T678" i="29"/>
  <c r="V678" i="29" s="1"/>
  <c r="T170" i="29"/>
  <c r="AC678" i="29"/>
  <c r="AC170" i="29"/>
  <c r="AC688" i="29" s="1"/>
  <c r="AS678" i="29"/>
  <c r="AS170" i="29"/>
  <c r="AS688" i="29" s="1"/>
  <c r="BL678" i="29"/>
  <c r="BL170" i="29"/>
  <c r="CB678" i="29"/>
  <c r="CB170" i="29"/>
  <c r="CR678" i="29"/>
  <c r="CS160" i="29"/>
  <c r="CR170" i="29"/>
  <c r="I679" i="29"/>
  <c r="I170" i="29"/>
  <c r="Z679" i="29"/>
  <c r="AA679" i="29" s="1"/>
  <c r="AA161" i="29"/>
  <c r="CH679" i="29"/>
  <c r="CI161" i="29"/>
  <c r="AM680" i="29"/>
  <c r="AM170" i="29"/>
  <c r="AM688" i="29" s="1"/>
  <c r="BD680" i="29"/>
  <c r="BE162" i="29"/>
  <c r="CV680" i="29"/>
  <c r="CX680" i="29" s="1"/>
  <c r="CV170" i="29"/>
  <c r="BE681" i="29"/>
  <c r="BI681" i="29"/>
  <c r="BJ681" i="29" s="1"/>
  <c r="BJ163" i="29"/>
  <c r="P682" i="29"/>
  <c r="Q682" i="29" s="1"/>
  <c r="Q164" i="29"/>
  <c r="BY164" i="29"/>
  <c r="CS682" i="29"/>
  <c r="CI683" i="29"/>
  <c r="BT166" i="29"/>
  <c r="CC684" i="29"/>
  <c r="CD166" i="29"/>
  <c r="CH685" i="29"/>
  <c r="CI685" i="29" s="1"/>
  <c r="CI167" i="29"/>
  <c r="CW686" i="29"/>
  <c r="CX168" i="29"/>
  <c r="AP687" i="29"/>
  <c r="CJ170" i="29"/>
  <c r="R691" i="29"/>
  <c r="V691" i="29" s="1"/>
  <c r="R182" i="29"/>
  <c r="V172" i="29"/>
  <c r="CP691" i="29"/>
  <c r="CP182" i="29"/>
  <c r="CO692" i="29"/>
  <c r="CS692" i="29" s="1"/>
  <c r="CS173" i="29"/>
  <c r="BU693" i="29"/>
  <c r="BY693" i="29" s="1"/>
  <c r="BY174" i="29"/>
  <c r="BU182" i="29"/>
  <c r="AG694" i="29"/>
  <c r="AK694" i="29" s="1"/>
  <c r="AK175" i="29"/>
  <c r="CI176" i="29"/>
  <c r="AV696" i="29"/>
  <c r="AZ696" i="29" s="1"/>
  <c r="AZ177" i="29"/>
  <c r="Q178" i="29"/>
  <c r="AM698" i="29"/>
  <c r="AP179" i="29"/>
  <c r="AV698" i="29"/>
  <c r="AZ698" i="29" s="1"/>
  <c r="AZ179" i="29"/>
  <c r="CI179" i="29"/>
  <c r="CO699" i="29"/>
  <c r="CS699" i="29" s="1"/>
  <c r="CS180" i="29"/>
  <c r="C182" i="29"/>
  <c r="AW182" i="29"/>
  <c r="CL182" i="29"/>
  <c r="CL701" i="29" s="1"/>
  <c r="CF704" i="29"/>
  <c r="CI184" i="29"/>
  <c r="X706" i="29"/>
  <c r="AA186" i="29"/>
  <c r="AH709" i="29"/>
  <c r="AK189" i="29"/>
  <c r="BB711" i="29"/>
  <c r="BE191" i="29"/>
  <c r="AR712" i="29"/>
  <c r="AU712" i="29" s="1"/>
  <c r="AU192" i="29"/>
  <c r="H194" i="29"/>
  <c r="BD194" i="29"/>
  <c r="BD714" i="29" s="1"/>
  <c r="BH218" i="29"/>
  <c r="CD224" i="29"/>
  <c r="BZ230" i="29"/>
  <c r="T191" i="9"/>
  <c r="T9" i="9" s="1"/>
  <c r="V238" i="29"/>
  <c r="Y278" i="29"/>
  <c r="AA268" i="29"/>
  <c r="AQ278" i="29"/>
  <c r="AU268" i="29"/>
  <c r="D63" i="9"/>
  <c r="D575" i="29"/>
  <c r="L65" i="29"/>
  <c r="T63" i="9"/>
  <c r="T575" i="29"/>
  <c r="AF575" i="29"/>
  <c r="AZ65" i="29"/>
  <c r="BT575" i="29"/>
  <c r="CN65" i="29"/>
  <c r="AC63" i="9"/>
  <c r="DD575" i="29"/>
  <c r="J89" i="9"/>
  <c r="J576" i="29"/>
  <c r="R89" i="9"/>
  <c r="V89" i="9" s="1"/>
  <c r="R576" i="29"/>
  <c r="V576" i="29" s="1"/>
  <c r="Z89" i="9"/>
  <c r="Z576" i="29"/>
  <c r="AP66" i="29"/>
  <c r="BJ576" i="29"/>
  <c r="CD66" i="29"/>
  <c r="CX576" i="29"/>
  <c r="H115" i="9"/>
  <c r="L115" i="9" s="1"/>
  <c r="H577" i="29"/>
  <c r="L577" i="29" s="1"/>
  <c r="P115" i="9"/>
  <c r="P577" i="29"/>
  <c r="X115" i="9"/>
  <c r="X577" i="29"/>
  <c r="AF67" i="29"/>
  <c r="AZ577" i="29"/>
  <c r="BT67" i="29"/>
  <c r="CN577" i="29"/>
  <c r="F141" i="9"/>
  <c r="F578" i="29"/>
  <c r="N141" i="9"/>
  <c r="N578" i="29"/>
  <c r="V68" i="29"/>
  <c r="AP578" i="29"/>
  <c r="BJ68" i="29"/>
  <c r="CD578" i="29"/>
  <c r="CX68" i="29"/>
  <c r="D167" i="9"/>
  <c r="D579" i="29"/>
  <c r="L69" i="29"/>
  <c r="T167" i="9"/>
  <c r="T579" i="29"/>
  <c r="AF579" i="29"/>
  <c r="AZ69" i="29"/>
  <c r="BT579" i="29"/>
  <c r="CN69" i="29"/>
  <c r="AC167" i="9"/>
  <c r="DD579" i="29"/>
  <c r="J193" i="9"/>
  <c r="J580" i="29"/>
  <c r="R193" i="9"/>
  <c r="V193" i="9" s="1"/>
  <c r="R580" i="29"/>
  <c r="V580" i="29" s="1"/>
  <c r="Z193" i="9"/>
  <c r="Z580" i="29"/>
  <c r="AP70" i="29"/>
  <c r="BJ580" i="29"/>
  <c r="CD70" i="29"/>
  <c r="CX580" i="29"/>
  <c r="H219" i="9"/>
  <c r="L219" i="9" s="1"/>
  <c r="H581" i="29"/>
  <c r="L581" i="29" s="1"/>
  <c r="P219" i="9"/>
  <c r="P581" i="29"/>
  <c r="X219" i="9"/>
  <c r="X581" i="29"/>
  <c r="AF71" i="29"/>
  <c r="AZ581" i="29"/>
  <c r="BT71" i="29"/>
  <c r="CN581" i="29"/>
  <c r="F245" i="9"/>
  <c r="F582" i="29"/>
  <c r="N245" i="9"/>
  <c r="N582" i="29"/>
  <c r="V72" i="29"/>
  <c r="AP582" i="29"/>
  <c r="BJ72" i="29"/>
  <c r="CD582" i="29"/>
  <c r="CX72" i="29"/>
  <c r="D271" i="9"/>
  <c r="D583" i="29"/>
  <c r="L73" i="29"/>
  <c r="T271" i="9"/>
  <c r="T583" i="29"/>
  <c r="AF583" i="29"/>
  <c r="AZ73" i="29"/>
  <c r="BT583" i="29"/>
  <c r="CN73" i="29"/>
  <c r="AC271" i="9"/>
  <c r="DD583" i="29"/>
  <c r="J74" i="29"/>
  <c r="R74" i="29"/>
  <c r="Z74" i="29"/>
  <c r="AH74" i="29"/>
  <c r="AH584" i="29" s="1"/>
  <c r="AX74" i="29"/>
  <c r="BF74" i="29"/>
  <c r="BN74" i="29"/>
  <c r="BN584" i="29" s="1"/>
  <c r="BV74" i="29"/>
  <c r="BV584" i="29" s="1"/>
  <c r="CL74" i="29"/>
  <c r="CL584" i="29" s="1"/>
  <c r="CT74" i="29"/>
  <c r="DB74" i="29"/>
  <c r="DB584" i="29" s="1"/>
  <c r="H42" i="9"/>
  <c r="H587" i="29"/>
  <c r="L587" i="29" s="1"/>
  <c r="P42" i="9"/>
  <c r="P587" i="29"/>
  <c r="X42" i="9"/>
  <c r="X587" i="29"/>
  <c r="AF76" i="29"/>
  <c r="AZ587" i="29"/>
  <c r="BT76" i="29"/>
  <c r="CN587" i="29"/>
  <c r="F68" i="9"/>
  <c r="F588" i="29"/>
  <c r="N68" i="9"/>
  <c r="N588" i="29"/>
  <c r="V77" i="29"/>
  <c r="AP588" i="29"/>
  <c r="BJ77" i="29"/>
  <c r="CX77" i="29"/>
  <c r="D94" i="9"/>
  <c r="D589" i="29"/>
  <c r="L78" i="29"/>
  <c r="T94" i="9"/>
  <c r="T589" i="29"/>
  <c r="AF589" i="29"/>
  <c r="AZ78" i="29"/>
  <c r="BT589" i="29"/>
  <c r="CN78" i="29"/>
  <c r="AC94" i="9"/>
  <c r="DD589" i="29"/>
  <c r="J120" i="9"/>
  <c r="J590" i="29"/>
  <c r="R120" i="9"/>
  <c r="V120" i="9" s="1"/>
  <c r="R590" i="29"/>
  <c r="V590" i="29" s="1"/>
  <c r="Z590" i="29"/>
  <c r="Z120" i="9"/>
  <c r="AP79" i="29"/>
  <c r="BJ590" i="29"/>
  <c r="CD79" i="29"/>
  <c r="CX590" i="29"/>
  <c r="H146" i="9"/>
  <c r="L146" i="9" s="1"/>
  <c r="H591" i="29"/>
  <c r="L591" i="29" s="1"/>
  <c r="P146" i="9"/>
  <c r="P591" i="29"/>
  <c r="X146" i="9"/>
  <c r="X591" i="29"/>
  <c r="AF80" i="29"/>
  <c r="AZ591" i="29"/>
  <c r="BT80" i="29"/>
  <c r="CN591" i="29"/>
  <c r="F172" i="9"/>
  <c r="F592" i="29"/>
  <c r="N172" i="9"/>
  <c r="N592" i="29"/>
  <c r="V81" i="29"/>
  <c r="AP592" i="29"/>
  <c r="BJ81" i="29"/>
  <c r="CD592" i="29"/>
  <c r="CX81" i="29"/>
  <c r="D198" i="9"/>
  <c r="D593" i="29"/>
  <c r="L82" i="29"/>
  <c r="T198" i="9"/>
  <c r="T593" i="29"/>
  <c r="AF593" i="29"/>
  <c r="AZ82" i="29"/>
  <c r="BT593" i="29"/>
  <c r="CN82" i="29"/>
  <c r="DD593" i="29"/>
  <c r="AC198" i="9"/>
  <c r="J224" i="9"/>
  <c r="J594" i="29"/>
  <c r="R224" i="9"/>
  <c r="V224" i="9" s="1"/>
  <c r="R594" i="29"/>
  <c r="Z224" i="9"/>
  <c r="Z594" i="29"/>
  <c r="AP83" i="29"/>
  <c r="BJ594" i="29"/>
  <c r="CD83" i="29"/>
  <c r="CX594" i="29"/>
  <c r="H250" i="9"/>
  <c r="L250" i="9" s="1"/>
  <c r="H595" i="29"/>
  <c r="L595" i="29" s="1"/>
  <c r="P250" i="9"/>
  <c r="P595" i="29"/>
  <c r="X250" i="9"/>
  <c r="X595" i="29"/>
  <c r="AF84" i="29"/>
  <c r="AZ595" i="29"/>
  <c r="BT84" i="29"/>
  <c r="CN595" i="29"/>
  <c r="F276" i="9"/>
  <c r="F596" i="29"/>
  <c r="N276" i="9"/>
  <c r="N596" i="29"/>
  <c r="V85" i="29"/>
  <c r="AP596" i="29"/>
  <c r="BJ85" i="29"/>
  <c r="CD596" i="29"/>
  <c r="CX85" i="29"/>
  <c r="D86" i="29"/>
  <c r="D597" i="29" s="1"/>
  <c r="T86" i="29"/>
  <c r="T597" i="29" s="1"/>
  <c r="AB86" i="29"/>
  <c r="AJ86" i="29"/>
  <c r="AR86" i="29"/>
  <c r="AR597" i="29" s="1"/>
  <c r="BH86" i="29"/>
  <c r="BP86" i="29"/>
  <c r="BX86" i="29"/>
  <c r="BX597" i="29" s="1"/>
  <c r="CF86" i="29"/>
  <c r="CF597" i="29" s="1"/>
  <c r="CV86" i="29"/>
  <c r="CV597" i="29" s="1"/>
  <c r="DD86" i="29"/>
  <c r="DD597" i="29" s="1"/>
  <c r="J291" i="9"/>
  <c r="J600" i="29"/>
  <c r="R291" i="9"/>
  <c r="R600" i="29"/>
  <c r="V600" i="29" s="1"/>
  <c r="Z291" i="9"/>
  <c r="Z600" i="29"/>
  <c r="BJ600" i="29"/>
  <c r="CX600" i="29"/>
  <c r="H293" i="9"/>
  <c r="H69" i="9" s="1"/>
  <c r="H601" i="29"/>
  <c r="L601" i="29" s="1"/>
  <c r="P293" i="9"/>
  <c r="P601" i="29"/>
  <c r="X293" i="9"/>
  <c r="X601" i="29"/>
  <c r="AZ601" i="29"/>
  <c r="CN601" i="29"/>
  <c r="F295" i="9"/>
  <c r="F602" i="29"/>
  <c r="N295" i="9"/>
  <c r="N602" i="29"/>
  <c r="CD602" i="29"/>
  <c r="D297" i="9"/>
  <c r="D121" i="9" s="1"/>
  <c r="D603" i="29"/>
  <c r="T297" i="9"/>
  <c r="T603" i="29"/>
  <c r="AB603" i="29"/>
  <c r="AF603" i="29" s="1"/>
  <c r="BT603" i="29"/>
  <c r="AC297" i="9"/>
  <c r="DD603" i="29"/>
  <c r="J299" i="9"/>
  <c r="J147" i="9" s="1"/>
  <c r="J604" i="29"/>
  <c r="R299" i="9"/>
  <c r="R604" i="29"/>
  <c r="V604" i="29" s="1"/>
  <c r="Z299" i="9"/>
  <c r="Z604" i="29"/>
  <c r="BJ604" i="29"/>
  <c r="CX604" i="29"/>
  <c r="H301" i="9"/>
  <c r="H173" i="9" s="1"/>
  <c r="H605" i="29"/>
  <c r="L605" i="29" s="1"/>
  <c r="P301" i="9"/>
  <c r="P605" i="29"/>
  <c r="X301" i="9"/>
  <c r="X173" i="9" s="1"/>
  <c r="X605" i="29"/>
  <c r="AZ605" i="29"/>
  <c r="CN605" i="29"/>
  <c r="F303" i="9"/>
  <c r="F606" i="29"/>
  <c r="N303" i="9"/>
  <c r="N199" i="9" s="1"/>
  <c r="N606" i="29"/>
  <c r="AP606" i="29"/>
  <c r="CD606" i="29"/>
  <c r="D305" i="9"/>
  <c r="D607" i="29"/>
  <c r="T305" i="9"/>
  <c r="T225" i="9" s="1"/>
  <c r="T607" i="29"/>
  <c r="AF607" i="29"/>
  <c r="BT607" i="29"/>
  <c r="AC305" i="9"/>
  <c r="DD607" i="29"/>
  <c r="J307" i="9"/>
  <c r="J608" i="29"/>
  <c r="R307" i="9"/>
  <c r="R251" i="9" s="1"/>
  <c r="R608" i="29"/>
  <c r="V608" i="29" s="1"/>
  <c r="Z307" i="9"/>
  <c r="Z608" i="29"/>
  <c r="BJ608" i="29"/>
  <c r="CX608" i="29"/>
  <c r="H309" i="9"/>
  <c r="H609" i="29"/>
  <c r="L609" i="29" s="1"/>
  <c r="P309" i="9"/>
  <c r="P609" i="29"/>
  <c r="X309" i="9"/>
  <c r="X277" i="9" s="1"/>
  <c r="X609" i="29"/>
  <c r="AZ609" i="29"/>
  <c r="CB609" i="29"/>
  <c r="CD609" i="29" s="1"/>
  <c r="CN609" i="29"/>
  <c r="F98" i="29"/>
  <c r="N98" i="29"/>
  <c r="N610" i="29" s="1"/>
  <c r="AD98" i="29"/>
  <c r="AD610" i="29" s="1"/>
  <c r="AL98" i="29"/>
  <c r="AT98" i="29"/>
  <c r="BB98" i="29"/>
  <c r="BB610" i="29" s="1"/>
  <c r="BR98" i="29"/>
  <c r="BZ98" i="29"/>
  <c r="BZ610" i="29" s="1"/>
  <c r="CH98" i="29"/>
  <c r="CP98" i="29"/>
  <c r="CP610" i="29" s="1"/>
  <c r="D44" i="9"/>
  <c r="D18" i="9" s="1"/>
  <c r="D613" i="29"/>
  <c r="L100" i="29"/>
  <c r="T44" i="9"/>
  <c r="T18" i="9" s="1"/>
  <c r="T613" i="29"/>
  <c r="AF613" i="29"/>
  <c r="AZ100" i="29"/>
  <c r="BT613" i="29"/>
  <c r="CN100" i="29"/>
  <c r="AC44" i="9"/>
  <c r="DD613" i="29"/>
  <c r="J70" i="9"/>
  <c r="J614" i="29"/>
  <c r="R70" i="9"/>
  <c r="V70" i="9" s="1"/>
  <c r="R614" i="29"/>
  <c r="Z70" i="9"/>
  <c r="Z614" i="29"/>
  <c r="AP101" i="29"/>
  <c r="BJ614" i="29"/>
  <c r="CD101" i="29"/>
  <c r="CX614" i="29"/>
  <c r="H96" i="9"/>
  <c r="L96" i="9" s="1"/>
  <c r="H615" i="29"/>
  <c r="L615" i="29" s="1"/>
  <c r="P96" i="9"/>
  <c r="P615" i="29"/>
  <c r="X96" i="9"/>
  <c r="X615" i="29"/>
  <c r="AF102" i="29"/>
  <c r="AZ615" i="29"/>
  <c r="BT102" i="29"/>
  <c r="CN615" i="29"/>
  <c r="G103" i="29"/>
  <c r="O122" i="9"/>
  <c r="O616" i="29"/>
  <c r="X122" i="9"/>
  <c r="X616" i="29"/>
  <c r="AF103" i="29"/>
  <c r="AZ616" i="29"/>
  <c r="AC122" i="9"/>
  <c r="DD616" i="29"/>
  <c r="K148" i="9"/>
  <c r="K617" i="29"/>
  <c r="S148" i="9"/>
  <c r="S617" i="29"/>
  <c r="BT104" i="29"/>
  <c r="AG618" i="29"/>
  <c r="AK618" i="29" s="1"/>
  <c r="AK105" i="29"/>
  <c r="AP105" i="29"/>
  <c r="BT618" i="29"/>
  <c r="DC618" i="29"/>
  <c r="E200" i="9"/>
  <c r="E619" i="29"/>
  <c r="M200" i="9"/>
  <c r="Q200" i="9" s="1"/>
  <c r="M619" i="29"/>
  <c r="U200" i="9"/>
  <c r="U619" i="29"/>
  <c r="AP619" i="29"/>
  <c r="BK619" i="29"/>
  <c r="BO619" i="29" s="1"/>
  <c r="BO106" i="29"/>
  <c r="BT106" i="29"/>
  <c r="CI107" i="29"/>
  <c r="H252" i="9"/>
  <c r="L252" i="9" s="1"/>
  <c r="H621" i="29"/>
  <c r="P252" i="9"/>
  <c r="P621" i="29"/>
  <c r="X252" i="9"/>
  <c r="X621" i="29"/>
  <c r="AA108" i="29"/>
  <c r="AG621" i="29"/>
  <c r="AK621" i="29" s="1"/>
  <c r="AK108" i="29"/>
  <c r="AP108" i="29"/>
  <c r="BY108" i="29"/>
  <c r="CX108" i="29"/>
  <c r="D278" i="9"/>
  <c r="D622" i="29"/>
  <c r="L109" i="29"/>
  <c r="T278" i="9"/>
  <c r="T622" i="29"/>
  <c r="DC109" i="29"/>
  <c r="N110" i="29"/>
  <c r="N623" i="29" s="1"/>
  <c r="AD110" i="29"/>
  <c r="AD623" i="29" s="1"/>
  <c r="AR110" i="29"/>
  <c r="AR623" i="29" s="1"/>
  <c r="BU110" i="29"/>
  <c r="CH110" i="29"/>
  <c r="CV110" i="29"/>
  <c r="X292" i="9"/>
  <c r="X626" i="29"/>
  <c r="AV626" i="29"/>
  <c r="AZ626" i="29" s="1"/>
  <c r="AV122" i="29"/>
  <c r="AV636" i="29" s="1"/>
  <c r="BD626" i="29"/>
  <c r="BE112" i="29"/>
  <c r="BN626" i="29"/>
  <c r="BO626" i="29" s="1"/>
  <c r="BN122" i="29"/>
  <c r="BO112" i="29"/>
  <c r="N294" i="9"/>
  <c r="N627" i="29"/>
  <c r="N122" i="29"/>
  <c r="AZ627" i="29"/>
  <c r="BU627" i="29"/>
  <c r="BY627" i="29" s="1"/>
  <c r="BU122" i="29"/>
  <c r="E300" i="9"/>
  <c r="E630" i="29"/>
  <c r="X300" i="9"/>
  <c r="X149" i="9" s="1"/>
  <c r="X630" i="29"/>
  <c r="AZ630" i="29"/>
  <c r="BJ630" i="29"/>
  <c r="CI630" i="29"/>
  <c r="C302" i="9"/>
  <c r="C175" i="9" s="1"/>
  <c r="C631" i="29"/>
  <c r="AT631" i="29"/>
  <c r="AU631" i="29" s="1"/>
  <c r="AU117" i="29"/>
  <c r="I304" i="9"/>
  <c r="I201" i="9" s="1"/>
  <c r="I632" i="29"/>
  <c r="Y304" i="9"/>
  <c r="Y201" i="9" s="1"/>
  <c r="Y632" i="29"/>
  <c r="BO633" i="29"/>
  <c r="H308" i="9"/>
  <c r="H634" i="29"/>
  <c r="P308" i="9"/>
  <c r="P634" i="29"/>
  <c r="Q120" i="29"/>
  <c r="Z634" i="29"/>
  <c r="Z308" i="9"/>
  <c r="AA120" i="29"/>
  <c r="H310" i="9"/>
  <c r="H635" i="29"/>
  <c r="L635" i="29" s="1"/>
  <c r="Y310" i="9"/>
  <c r="Y279" i="9" s="1"/>
  <c r="Y635" i="29"/>
  <c r="AK635" i="29"/>
  <c r="H122" i="29"/>
  <c r="H636" i="29" s="1"/>
  <c r="AB122" i="29"/>
  <c r="AR122" i="29"/>
  <c r="AR636" i="29" s="1"/>
  <c r="CA122" i="29"/>
  <c r="CA636" i="29" s="1"/>
  <c r="CQ122" i="29"/>
  <c r="CQ636" i="29" s="1"/>
  <c r="D639" i="29"/>
  <c r="G639" i="29" s="1"/>
  <c r="D134" i="29"/>
  <c r="CX639" i="29"/>
  <c r="DB639" i="29"/>
  <c r="DC124" i="29"/>
  <c r="DB134" i="29"/>
  <c r="V640" i="29"/>
  <c r="AU640" i="29"/>
  <c r="AY640" i="29"/>
  <c r="AZ640" i="29" s="1"/>
  <c r="AZ125" i="29"/>
  <c r="AG641" i="29"/>
  <c r="AK641" i="29" s="1"/>
  <c r="AG134" i="29"/>
  <c r="AG649" i="29" s="1"/>
  <c r="AF642" i="29"/>
  <c r="BO642" i="29"/>
  <c r="AA643" i="29"/>
  <c r="BN643" i="29"/>
  <c r="BO643" i="29" s="1"/>
  <c r="BO128" i="29"/>
  <c r="U644" i="29"/>
  <c r="V644" i="29" s="1"/>
  <c r="V129" i="29"/>
  <c r="K645" i="29"/>
  <c r="L130" i="29"/>
  <c r="DB645" i="29"/>
  <c r="DC130" i="29"/>
  <c r="V647" i="29"/>
  <c r="Z647" i="29"/>
  <c r="AA132" i="29"/>
  <c r="L648" i="29"/>
  <c r="P648" i="29"/>
  <c r="Q648" i="29" s="1"/>
  <c r="Q133" i="29"/>
  <c r="K134" i="29"/>
  <c r="AV134" i="29"/>
  <c r="AV649" i="29" s="1"/>
  <c r="BL134" i="29"/>
  <c r="BL649" i="29" s="1"/>
  <c r="CB134" i="29"/>
  <c r="CB649" i="29" s="1"/>
  <c r="CT134" i="29"/>
  <c r="CT649" i="29" s="1"/>
  <c r="AE652" i="29"/>
  <c r="AE146" i="29"/>
  <c r="AE662" i="29" s="1"/>
  <c r="AW652" i="29"/>
  <c r="AW146" i="29"/>
  <c r="CP652" i="29"/>
  <c r="CP146" i="29"/>
  <c r="CP662" i="29" s="1"/>
  <c r="CS136" i="29"/>
  <c r="CO653" i="29"/>
  <c r="CS653" i="29" s="1"/>
  <c r="CS137" i="29"/>
  <c r="CO146" i="29"/>
  <c r="CX137" i="29"/>
  <c r="E98" i="9"/>
  <c r="E654" i="29"/>
  <c r="X98" i="9"/>
  <c r="X654" i="29"/>
  <c r="AF138" i="29"/>
  <c r="BF654" i="29"/>
  <c r="BJ654" i="29" s="1"/>
  <c r="BJ138" i="29"/>
  <c r="BO138" i="29"/>
  <c r="CX139" i="29"/>
  <c r="CP656" i="29"/>
  <c r="CS140" i="29"/>
  <c r="CO657" i="29"/>
  <c r="CS657" i="29" s="1"/>
  <c r="CS141" i="29"/>
  <c r="CX141" i="29"/>
  <c r="E202" i="9"/>
  <c r="E658" i="29"/>
  <c r="X202" i="9"/>
  <c r="X658" i="29"/>
  <c r="AF142" i="29"/>
  <c r="BF658" i="29"/>
  <c r="BJ658" i="29" s="1"/>
  <c r="BJ142" i="29"/>
  <c r="BO142" i="29"/>
  <c r="CX143" i="29"/>
  <c r="CP660" i="29"/>
  <c r="CS144" i="29"/>
  <c r="CO661" i="29"/>
  <c r="CS661" i="29" s="1"/>
  <c r="CS145" i="29"/>
  <c r="CX145" i="29"/>
  <c r="J146" i="29"/>
  <c r="Z146" i="29"/>
  <c r="BH146" i="29"/>
  <c r="BH662" i="29" s="1"/>
  <c r="AV665" i="29"/>
  <c r="AZ665" i="29" s="1"/>
  <c r="AV158" i="29"/>
  <c r="AZ148" i="29"/>
  <c r="BV665" i="29"/>
  <c r="BV158" i="29"/>
  <c r="CE665" i="29"/>
  <c r="CI665" i="29" s="1"/>
  <c r="CE158" i="29"/>
  <c r="CI148" i="29"/>
  <c r="CX148" i="29"/>
  <c r="N666" i="29"/>
  <c r="Q149" i="29"/>
  <c r="AG666" i="29"/>
  <c r="AK666" i="29" s="1"/>
  <c r="AK149" i="29"/>
  <c r="CN666" i="29"/>
  <c r="R668" i="29"/>
  <c r="V668" i="29" s="1"/>
  <c r="V151" i="29"/>
  <c r="AA151" i="29"/>
  <c r="BA668" i="29"/>
  <c r="BE668" i="29" s="1"/>
  <c r="BE151" i="29"/>
  <c r="BU669" i="29"/>
  <c r="BY669" i="29" s="1"/>
  <c r="BY152" i="29"/>
  <c r="CD152" i="29"/>
  <c r="D670" i="29"/>
  <c r="G153" i="29"/>
  <c r="W670" i="29"/>
  <c r="AA670" i="29" s="1"/>
  <c r="AA153" i="29"/>
  <c r="AF153" i="29"/>
  <c r="CR670" i="29"/>
  <c r="CS153" i="29"/>
  <c r="AJ672" i="29"/>
  <c r="AK155" i="29"/>
  <c r="V156" i="29"/>
  <c r="CS156" i="29"/>
  <c r="DA673" i="29"/>
  <c r="DC156" i="29"/>
  <c r="AH158" i="29"/>
  <c r="BI158" i="29"/>
  <c r="BI675" i="29" s="1"/>
  <c r="CH158" i="29"/>
  <c r="D678" i="29"/>
  <c r="D170" i="29"/>
  <c r="U678" i="29"/>
  <c r="U170" i="29"/>
  <c r="V160" i="29"/>
  <c r="CD679" i="29"/>
  <c r="BO681" i="29"/>
  <c r="L682" i="29"/>
  <c r="AU682" i="29"/>
  <c r="AY682" i="29"/>
  <c r="AZ682" i="29" s="1"/>
  <c r="AZ164" i="29"/>
  <c r="BD684" i="29"/>
  <c r="BE166" i="29"/>
  <c r="Z685" i="29"/>
  <c r="AA685" i="29" s="1"/>
  <c r="AA167" i="29"/>
  <c r="P686" i="29"/>
  <c r="Q686" i="29" s="1"/>
  <c r="Q168" i="29"/>
  <c r="BX686" i="29"/>
  <c r="BY168" i="29"/>
  <c r="BJ687" i="29"/>
  <c r="CM687" i="29"/>
  <c r="CN687" i="29" s="1"/>
  <c r="CN169" i="29"/>
  <c r="H170" i="29"/>
  <c r="AW170" i="29"/>
  <c r="AW688" i="29" s="1"/>
  <c r="CQ170" i="29"/>
  <c r="CQ688" i="29" s="1"/>
  <c r="AM691" i="29"/>
  <c r="AM182" i="29"/>
  <c r="AM701" i="29" s="1"/>
  <c r="AP172" i="29"/>
  <c r="CG691" i="29"/>
  <c r="CI691" i="29" s="1"/>
  <c r="CG182" i="29"/>
  <c r="CI172" i="29"/>
  <c r="S692" i="29"/>
  <c r="V692" i="29" s="1"/>
  <c r="V173" i="29"/>
  <c r="AB692" i="29"/>
  <c r="AF692" i="29" s="1"/>
  <c r="AF173" i="29"/>
  <c r="BO173" i="29"/>
  <c r="BW692" i="29"/>
  <c r="BW182" i="29"/>
  <c r="BW701" i="29" s="1"/>
  <c r="Y693" i="29"/>
  <c r="Y182" i="29"/>
  <c r="Y701" i="29" s="1"/>
  <c r="AA174" i="29"/>
  <c r="BK694" i="29"/>
  <c r="BO694" i="29" s="1"/>
  <c r="BO175" i="29"/>
  <c r="W695" i="29"/>
  <c r="AA695" i="29" s="1"/>
  <c r="AA176" i="29"/>
  <c r="BI695" i="29"/>
  <c r="BJ695" i="29" s="1"/>
  <c r="BJ176" i="29"/>
  <c r="BQ696" i="29"/>
  <c r="BT696" i="29" s="1"/>
  <c r="BT177" i="29"/>
  <c r="CX178" i="29"/>
  <c r="L179" i="29"/>
  <c r="AS699" i="29"/>
  <c r="AU180" i="29"/>
  <c r="BA700" i="29"/>
  <c r="BE700" i="29" s="1"/>
  <c r="BE181" i="29"/>
  <c r="CM700" i="29"/>
  <c r="CN181" i="29"/>
  <c r="J182" i="29"/>
  <c r="AY182" i="29"/>
  <c r="I704" i="29"/>
  <c r="I194" i="29"/>
  <c r="I714" i="29" s="1"/>
  <c r="BM704" i="29"/>
  <c r="BM194" i="29"/>
  <c r="BM714" i="29" s="1"/>
  <c r="CY704" i="29"/>
  <c r="DC704" i="29" s="1"/>
  <c r="CY194" i="29"/>
  <c r="DC184" i="29"/>
  <c r="F705" i="29"/>
  <c r="G185" i="29"/>
  <c r="BK705" i="29"/>
  <c r="BO705" i="29" s="1"/>
  <c r="BO185" i="29"/>
  <c r="CO705" i="29"/>
  <c r="CS705" i="29" s="1"/>
  <c r="CS185" i="29"/>
  <c r="CO194" i="29"/>
  <c r="E706" i="29"/>
  <c r="E194" i="29"/>
  <c r="AQ706" i="29"/>
  <c r="AU706" i="29" s="1"/>
  <c r="AU186" i="29"/>
  <c r="CM706" i="29"/>
  <c r="CM194" i="29"/>
  <c r="BA709" i="29"/>
  <c r="BE709" i="29" s="1"/>
  <c r="BE189" i="29"/>
  <c r="BU711" i="29"/>
  <c r="BY711" i="29" s="1"/>
  <c r="BY191" i="29"/>
  <c r="BK712" i="29"/>
  <c r="BO712" i="29" s="1"/>
  <c r="BO192" i="29"/>
  <c r="E713" i="29"/>
  <c r="G713" i="29" s="1"/>
  <c r="G193" i="29"/>
  <c r="M194" i="29"/>
  <c r="BL194" i="29"/>
  <c r="BL714" i="29" s="1"/>
  <c r="D206" i="29"/>
  <c r="N206" i="29"/>
  <c r="Q196" i="29"/>
  <c r="AU196" i="29"/>
  <c r="BY200" i="29"/>
  <c r="AA201" i="29"/>
  <c r="X206" i="29"/>
  <c r="DC234" i="29"/>
  <c r="CY242" i="29"/>
  <c r="P278" i="29"/>
  <c r="Q268" i="29"/>
  <c r="CI687" i="29"/>
  <c r="O691" i="29"/>
  <c r="O182" i="29"/>
  <c r="O701" i="29" s="1"/>
  <c r="BQ691" i="29"/>
  <c r="BQ182" i="29"/>
  <c r="BQ701" i="29" s="1"/>
  <c r="BT172" i="29"/>
  <c r="CQ691" i="29"/>
  <c r="CQ182" i="29"/>
  <c r="CQ701" i="29" s="1"/>
  <c r="AQ692" i="29"/>
  <c r="AU692" i="29" s="1"/>
  <c r="AU173" i="29"/>
  <c r="I693" i="29"/>
  <c r="L174" i="29"/>
  <c r="CK693" i="29"/>
  <c r="CN174" i="29"/>
  <c r="CA694" i="29"/>
  <c r="CD175" i="29"/>
  <c r="BA695" i="29"/>
  <c r="BE695" i="29" s="1"/>
  <c r="BE176" i="29"/>
  <c r="S696" i="29"/>
  <c r="V177" i="29"/>
  <c r="CU696" i="29"/>
  <c r="CX177" i="29"/>
  <c r="BU697" i="29"/>
  <c r="BY697" i="29" s="1"/>
  <c r="BY178" i="29"/>
  <c r="BK698" i="29"/>
  <c r="BO698" i="29" s="1"/>
  <c r="BO179" i="29"/>
  <c r="AC699" i="29"/>
  <c r="AF180" i="29"/>
  <c r="C700" i="29"/>
  <c r="G700" i="29" s="1"/>
  <c r="G181" i="29"/>
  <c r="CE700" i="29"/>
  <c r="CI700" i="29" s="1"/>
  <c r="CI181" i="29"/>
  <c r="F182" i="29"/>
  <c r="BB182" i="29"/>
  <c r="BR182" i="29"/>
  <c r="CH182" i="29"/>
  <c r="CH701" i="29" s="1"/>
  <c r="O704" i="29"/>
  <c r="O194" i="29"/>
  <c r="AG704" i="29"/>
  <c r="AK704" i="29" s="1"/>
  <c r="AG194" i="29"/>
  <c r="AK184" i="29"/>
  <c r="CQ704" i="29"/>
  <c r="CQ194" i="29"/>
  <c r="BI705" i="29"/>
  <c r="BI194" i="29"/>
  <c r="BA706" i="29"/>
  <c r="BE706" i="29" s="1"/>
  <c r="BE186" i="29"/>
  <c r="BK709" i="29"/>
  <c r="BO709" i="29" s="1"/>
  <c r="BO189" i="29"/>
  <c r="C711" i="29"/>
  <c r="G711" i="29" s="1"/>
  <c r="G191" i="29"/>
  <c r="CE711" i="29"/>
  <c r="CI711" i="29" s="1"/>
  <c r="CI191" i="29"/>
  <c r="BU712" i="29"/>
  <c r="BY712" i="29" s="1"/>
  <c r="BY192" i="29"/>
  <c r="Y206" i="29"/>
  <c r="AA196" i="29"/>
  <c r="AI206" i="29"/>
  <c r="BB206" i="29"/>
  <c r="BH206" i="29"/>
  <c r="AR218" i="29"/>
  <c r="CK218" i="29"/>
  <c r="CN208" i="29"/>
  <c r="CT218" i="29"/>
  <c r="AC218" i="29"/>
  <c r="CG218" i="29"/>
  <c r="BQ218" i="29"/>
  <c r="AX230" i="29"/>
  <c r="AZ220" i="29"/>
  <c r="DD230" i="29"/>
  <c r="F61" i="9"/>
  <c r="F242" i="29"/>
  <c r="Y61" i="9"/>
  <c r="Y9" i="9" s="1"/>
  <c r="Y242" i="29"/>
  <c r="Y21" i="8" s="1"/>
  <c r="AA233" i="29"/>
  <c r="T87" i="9"/>
  <c r="V234" i="29"/>
  <c r="D191" i="9"/>
  <c r="G238" i="29"/>
  <c r="BL242" i="29"/>
  <c r="BI254" i="29"/>
  <c r="BR254" i="29"/>
  <c r="BI266" i="29"/>
  <c r="BJ257" i="29"/>
  <c r="H278" i="29"/>
  <c r="L268" i="29"/>
  <c r="CS307" i="29"/>
  <c r="CR314" i="29"/>
  <c r="CS314" i="29" s="1"/>
  <c r="M671" i="29"/>
  <c r="Q671" i="29" s="1"/>
  <c r="Q154" i="29"/>
  <c r="CO671" i="29"/>
  <c r="CS671" i="29" s="1"/>
  <c r="CS154" i="29"/>
  <c r="BG672" i="29"/>
  <c r="BJ155" i="29"/>
  <c r="BT672" i="29"/>
  <c r="AG673" i="29"/>
  <c r="AK673" i="29" s="1"/>
  <c r="AK156" i="29"/>
  <c r="W674" i="29"/>
  <c r="AA674" i="29" s="1"/>
  <c r="AA157" i="29"/>
  <c r="CY674" i="29"/>
  <c r="DC674" i="29" s="1"/>
  <c r="DC157" i="29"/>
  <c r="S678" i="29"/>
  <c r="S170" i="29"/>
  <c r="AF678" i="29"/>
  <c r="BI678" i="29"/>
  <c r="BJ678" i="29" s="1"/>
  <c r="BI170" i="29"/>
  <c r="BJ160" i="29"/>
  <c r="F679" i="29"/>
  <c r="G161" i="29"/>
  <c r="BJ679" i="29"/>
  <c r="CM679" i="29"/>
  <c r="CN161" i="29"/>
  <c r="BX680" i="29"/>
  <c r="BY680" i="29" s="1"/>
  <c r="BY162" i="29"/>
  <c r="AP681" i="29"/>
  <c r="BS681" i="29"/>
  <c r="BT163" i="29"/>
  <c r="CI682" i="29"/>
  <c r="AA684" i="29"/>
  <c r="BY684" i="29"/>
  <c r="CS685" i="29"/>
  <c r="U686" i="29"/>
  <c r="V686" i="29" s="1"/>
  <c r="V168" i="29"/>
  <c r="CR686" i="29"/>
  <c r="CS168" i="29"/>
  <c r="V687" i="29"/>
  <c r="AY687" i="29"/>
  <c r="AZ687" i="29" s="1"/>
  <c r="AZ169" i="29"/>
  <c r="W170" i="29"/>
  <c r="BS170" i="29"/>
  <c r="BI691" i="29"/>
  <c r="BI182" i="29"/>
  <c r="CA691" i="29"/>
  <c r="CD691" i="29" s="1"/>
  <c r="CA182" i="29"/>
  <c r="CA701" i="29" s="1"/>
  <c r="BA692" i="29"/>
  <c r="BE692" i="29" s="1"/>
  <c r="BE173" i="29"/>
  <c r="BK695" i="29"/>
  <c r="BO695" i="29" s="1"/>
  <c r="BO176" i="29"/>
  <c r="C697" i="29"/>
  <c r="G697" i="29" s="1"/>
  <c r="G178" i="29"/>
  <c r="CE697" i="29"/>
  <c r="CI697" i="29" s="1"/>
  <c r="CI178" i="29"/>
  <c r="BU698" i="29"/>
  <c r="BY698" i="29" s="1"/>
  <c r="BY179" i="29"/>
  <c r="M700" i="29"/>
  <c r="Q700" i="29" s="1"/>
  <c r="Q181" i="29"/>
  <c r="CO700" i="29"/>
  <c r="CS700" i="29" s="1"/>
  <c r="CS181" i="29"/>
  <c r="I182" i="29"/>
  <c r="CK182" i="29"/>
  <c r="CK701" i="29" s="1"/>
  <c r="L704" i="29"/>
  <c r="Y704" i="29"/>
  <c r="Y194" i="29"/>
  <c r="CA704" i="29"/>
  <c r="CD704" i="29" s="1"/>
  <c r="CA194" i="29"/>
  <c r="CD184" i="29"/>
  <c r="CN704" i="29"/>
  <c r="DA704" i="29"/>
  <c r="DA194" i="29"/>
  <c r="DA714" i="29" s="1"/>
  <c r="BA705" i="29"/>
  <c r="BE705" i="29" s="1"/>
  <c r="BE185" i="29"/>
  <c r="BA194" i="29"/>
  <c r="S706" i="29"/>
  <c r="V186" i="29"/>
  <c r="AF706" i="29"/>
  <c r="CU706" i="29"/>
  <c r="CX186" i="29"/>
  <c r="BU707" i="29"/>
  <c r="BY707" i="29" s="1"/>
  <c r="BY187" i="29"/>
  <c r="BK708" i="29"/>
  <c r="BO708" i="29" s="1"/>
  <c r="BO188" i="29"/>
  <c r="AC709" i="29"/>
  <c r="AF189" i="29"/>
  <c r="AP709" i="29"/>
  <c r="C710" i="29"/>
  <c r="G710" i="29" s="1"/>
  <c r="G190" i="29"/>
  <c r="CE710" i="29"/>
  <c r="CI710" i="29" s="1"/>
  <c r="CI190" i="29"/>
  <c r="AW711" i="29"/>
  <c r="AZ191" i="29"/>
  <c r="BJ711" i="29"/>
  <c r="AM712" i="29"/>
  <c r="AP192" i="29"/>
  <c r="AZ712" i="29"/>
  <c r="M713" i="29"/>
  <c r="Q713" i="29" s="1"/>
  <c r="Q193" i="29"/>
  <c r="CO713" i="29"/>
  <c r="CS713" i="29" s="1"/>
  <c r="CS193" i="29"/>
  <c r="BH194" i="29"/>
  <c r="CZ194" i="29"/>
  <c r="CZ714" i="29" s="1"/>
  <c r="L196" i="29"/>
  <c r="I206" i="29"/>
  <c r="I519" i="29" s="1"/>
  <c r="Z206" i="29"/>
  <c r="AJ206" i="29"/>
  <c r="BY196" i="29"/>
  <c r="BU206" i="29"/>
  <c r="CV206" i="29"/>
  <c r="AP197" i="29"/>
  <c r="H206" i="29"/>
  <c r="F218" i="29"/>
  <c r="F532" i="29" s="1"/>
  <c r="G208" i="29"/>
  <c r="P218" i="29"/>
  <c r="P532" i="29" s="1"/>
  <c r="BK218" i="29"/>
  <c r="BO208" i="29"/>
  <c r="CL218" i="29"/>
  <c r="U218" i="29"/>
  <c r="CV218" i="29"/>
  <c r="D230" i="29"/>
  <c r="Q220" i="29"/>
  <c r="N230" i="29"/>
  <c r="CL230" i="29"/>
  <c r="AC230" i="29"/>
  <c r="AF230" i="29" s="1"/>
  <c r="BC230" i="29"/>
  <c r="AB242" i="29"/>
  <c r="AF232" i="29"/>
  <c r="CZ242" i="29"/>
  <c r="DC232" i="29"/>
  <c r="H61" i="9"/>
  <c r="L61" i="9" s="1"/>
  <c r="L233" i="29"/>
  <c r="Q233" i="29"/>
  <c r="R165" i="9"/>
  <c r="V165" i="9" s="1"/>
  <c r="V237" i="29"/>
  <c r="T242" i="29"/>
  <c r="T21" i="8" s="1"/>
  <c r="AR254" i="29"/>
  <c r="AU254" i="29" s="1"/>
  <c r="AU244" i="29"/>
  <c r="BA254" i="29"/>
  <c r="BE254" i="29" s="1"/>
  <c r="BE244" i="29"/>
  <c r="BJ244" i="29"/>
  <c r="BS254" i="29"/>
  <c r="Q278" i="29"/>
  <c r="BR278" i="29"/>
  <c r="BR597" i="29" s="1"/>
  <c r="CS281" i="29"/>
  <c r="BK290" i="29"/>
  <c r="CH314" i="29"/>
  <c r="CI314" i="29" s="1"/>
  <c r="CI304" i="29"/>
  <c r="BO198" i="29"/>
  <c r="BE200" i="29"/>
  <c r="AZ201" i="29"/>
  <c r="H218" i="29"/>
  <c r="R218" i="29"/>
  <c r="R532" i="29" s="1"/>
  <c r="BL218" i="29"/>
  <c r="BU218" i="29"/>
  <c r="BY208" i="29"/>
  <c r="CD208" i="29"/>
  <c r="Q209" i="29"/>
  <c r="CS230" i="29"/>
  <c r="S35" i="9"/>
  <c r="S9" i="9" s="1"/>
  <c r="S242" i="29"/>
  <c r="S21" i="8" s="1"/>
  <c r="BD242" i="29"/>
  <c r="BX242" i="29"/>
  <c r="CP242" i="29"/>
  <c r="W87" i="9"/>
  <c r="AA87" i="9" s="1"/>
  <c r="AA234" i="29"/>
  <c r="W242" i="29"/>
  <c r="AD242" i="29"/>
  <c r="R269" i="9"/>
  <c r="V269" i="9" s="1"/>
  <c r="V241" i="29"/>
  <c r="Z254" i="29"/>
  <c r="AJ254" i="29"/>
  <c r="AS254" i="29"/>
  <c r="CD245" i="29"/>
  <c r="CB254" i="29"/>
  <c r="CD254" i="29" s="1"/>
  <c r="BV266" i="29"/>
  <c r="BY257" i="29"/>
  <c r="G266" i="29"/>
  <c r="CL266" i="29"/>
  <c r="DA278" i="29"/>
  <c r="BE270" i="29"/>
  <c r="BA278" i="29"/>
  <c r="AJ290" i="29"/>
  <c r="AK290" i="29" s="1"/>
  <c r="AK280" i="29"/>
  <c r="AQ302" i="29"/>
  <c r="AU292" i="29"/>
  <c r="BE685" i="29"/>
  <c r="BD686" i="29"/>
  <c r="BE686" i="29" s="1"/>
  <c r="BE168" i="29"/>
  <c r="K687" i="29"/>
  <c r="L169" i="29"/>
  <c r="CH687" i="29"/>
  <c r="CI169" i="29"/>
  <c r="DA170" i="29"/>
  <c r="AK172" i="29"/>
  <c r="AS691" i="29"/>
  <c r="AS182" i="29"/>
  <c r="BK691" i="29"/>
  <c r="BO691" i="29" s="1"/>
  <c r="BK182" i="29"/>
  <c r="BO172" i="29"/>
  <c r="AK173" i="29"/>
  <c r="C693" i="29"/>
  <c r="G693" i="29" s="1"/>
  <c r="G174" i="29"/>
  <c r="BE174" i="29"/>
  <c r="CE693" i="29"/>
  <c r="CI693" i="29" s="1"/>
  <c r="CI174" i="29"/>
  <c r="AU175" i="29"/>
  <c r="BU694" i="29"/>
  <c r="BY694" i="29" s="1"/>
  <c r="BY175" i="29"/>
  <c r="AU176" i="29"/>
  <c r="M696" i="29"/>
  <c r="Q696" i="29" s="1"/>
  <c r="Q177" i="29"/>
  <c r="BO177" i="29"/>
  <c r="CO696" i="29"/>
  <c r="CS696" i="29" s="1"/>
  <c r="CS177" i="29"/>
  <c r="BO178" i="29"/>
  <c r="BE179" i="29"/>
  <c r="W699" i="29"/>
  <c r="AA699" i="29" s="1"/>
  <c r="AA180" i="29"/>
  <c r="BY180" i="29"/>
  <c r="CY699" i="29"/>
  <c r="DC699" i="29" s="1"/>
  <c r="DC180" i="29"/>
  <c r="BY181" i="29"/>
  <c r="K182" i="29"/>
  <c r="AQ182" i="29"/>
  <c r="CM182" i="29"/>
  <c r="AF704" i="29"/>
  <c r="BK704" i="29"/>
  <c r="BO704" i="29" s="1"/>
  <c r="BK194" i="29"/>
  <c r="BO184" i="29"/>
  <c r="CC704" i="29"/>
  <c r="CC194" i="29"/>
  <c r="CC714" i="29" s="1"/>
  <c r="AC705" i="29"/>
  <c r="AF185" i="29"/>
  <c r="C706" i="29"/>
  <c r="G706" i="29" s="1"/>
  <c r="G186" i="29"/>
  <c r="CE706" i="29"/>
  <c r="CI706" i="29" s="1"/>
  <c r="CI186" i="29"/>
  <c r="AW707" i="29"/>
  <c r="AZ187" i="29"/>
  <c r="AM708" i="29"/>
  <c r="AP188" i="29"/>
  <c r="M709" i="29"/>
  <c r="Q709" i="29" s="1"/>
  <c r="Q189" i="29"/>
  <c r="CO709" i="29"/>
  <c r="CS709" i="29" s="1"/>
  <c r="CS189" i="29"/>
  <c r="BG710" i="29"/>
  <c r="BJ710" i="29" s="1"/>
  <c r="BJ190" i="29"/>
  <c r="AG711" i="29"/>
  <c r="AK711" i="29" s="1"/>
  <c r="AK191" i="29"/>
  <c r="W712" i="29"/>
  <c r="AA712" i="29" s="1"/>
  <c r="AA192" i="29"/>
  <c r="CY712" i="29"/>
  <c r="DC712" i="29" s="1"/>
  <c r="DC192" i="29"/>
  <c r="BQ713" i="29"/>
  <c r="BT713" i="29" s="1"/>
  <c r="BT193" i="29"/>
  <c r="AR194" i="29"/>
  <c r="CJ194" i="29"/>
  <c r="DD194" i="29"/>
  <c r="K206" i="29"/>
  <c r="T206" i="29"/>
  <c r="AV206" i="29"/>
  <c r="BE196" i="29"/>
  <c r="BM206" i="29"/>
  <c r="BO196" i="29"/>
  <c r="BW206" i="29"/>
  <c r="CF206" i="29"/>
  <c r="CP206" i="29"/>
  <c r="BT204" i="29"/>
  <c r="AP205" i="29"/>
  <c r="AU208" i="29"/>
  <c r="BC218" i="29"/>
  <c r="BE208" i="29"/>
  <c r="BR218" i="29"/>
  <c r="CE218" i="29"/>
  <c r="CI218" i="29" s="1"/>
  <c r="AH230" i="29"/>
  <c r="CP230" i="29"/>
  <c r="BT232" i="29"/>
  <c r="BP242" i="29"/>
  <c r="BY232" i="29"/>
  <c r="CR242" i="29"/>
  <c r="AC87" i="9"/>
  <c r="DD242" i="29"/>
  <c r="V244" i="29"/>
  <c r="R254" i="29"/>
  <c r="AB254" i="29"/>
  <c r="AF244" i="29"/>
  <c r="AK244" i="29"/>
  <c r="CO254" i="29"/>
  <c r="CS244" i="29"/>
  <c r="AI254" i="29"/>
  <c r="CZ254" i="29"/>
  <c r="CR278" i="29"/>
  <c r="CS268" i="29"/>
  <c r="AT278" i="29"/>
  <c r="AT597" i="29" s="1"/>
  <c r="BC278" i="29"/>
  <c r="DC269" i="29"/>
  <c r="CY278" i="29"/>
  <c r="Y302" i="29"/>
  <c r="AA302" i="29" s="1"/>
  <c r="AA292" i="29"/>
  <c r="AP294" i="29"/>
  <c r="AN302" i="29"/>
  <c r="P617" i="29"/>
  <c r="P148" i="9"/>
  <c r="X148" i="9"/>
  <c r="X617" i="29"/>
  <c r="BY617" i="29"/>
  <c r="CX617" i="29"/>
  <c r="H174" i="9"/>
  <c r="H618" i="29"/>
  <c r="L618" i="29" s="1"/>
  <c r="P618" i="29"/>
  <c r="P174" i="9"/>
  <c r="X174" i="9"/>
  <c r="X618" i="29"/>
  <c r="BU618" i="29"/>
  <c r="BY618" i="29" s="1"/>
  <c r="BY105" i="29"/>
  <c r="CX618" i="29"/>
  <c r="H200" i="9"/>
  <c r="H619" i="29"/>
  <c r="P200" i="9"/>
  <c r="P619" i="29"/>
  <c r="X200" i="9"/>
  <c r="X619" i="29"/>
  <c r="AK619" i="29"/>
  <c r="CX619" i="29"/>
  <c r="R226" i="9"/>
  <c r="V226" i="9" s="1"/>
  <c r="R620" i="29"/>
  <c r="V620" i="29" s="1"/>
  <c r="Z226" i="9"/>
  <c r="Z620" i="29"/>
  <c r="CI620" i="29"/>
  <c r="DD620" i="29"/>
  <c r="AC226" i="9"/>
  <c r="K252" i="9"/>
  <c r="K621" i="29"/>
  <c r="S252" i="9"/>
  <c r="S621" i="29"/>
  <c r="AQ621" i="29"/>
  <c r="AU621" i="29" s="1"/>
  <c r="AU108" i="29"/>
  <c r="BT621" i="29"/>
  <c r="CS621" i="29"/>
  <c r="C278" i="9"/>
  <c r="G278" i="9" s="1"/>
  <c r="C622" i="29"/>
  <c r="G622" i="29" s="1"/>
  <c r="K278" i="9"/>
  <c r="K622" i="29"/>
  <c r="S278" i="9"/>
  <c r="S622" i="29"/>
  <c r="BT622" i="29"/>
  <c r="E292" i="9"/>
  <c r="E626" i="29"/>
  <c r="E122" i="29"/>
  <c r="E636" i="29" s="1"/>
  <c r="M292" i="9"/>
  <c r="M45" i="9" s="1"/>
  <c r="M626" i="29"/>
  <c r="M122" i="29"/>
  <c r="W292" i="9"/>
  <c r="W45" i="9" s="1"/>
  <c r="W626" i="29"/>
  <c r="AA626" i="29" s="1"/>
  <c r="CT626" i="29"/>
  <c r="CX626" i="29" s="1"/>
  <c r="CT122" i="29"/>
  <c r="CT636" i="29" s="1"/>
  <c r="J294" i="9"/>
  <c r="J71" i="9" s="1"/>
  <c r="J627" i="29"/>
  <c r="S294" i="9"/>
  <c r="S71" i="9" s="1"/>
  <c r="S627" i="29"/>
  <c r="AU627" i="29"/>
  <c r="AP628" i="29"/>
  <c r="BO628" i="29"/>
  <c r="O298" i="9"/>
  <c r="O123" i="9" s="1"/>
  <c r="O629" i="29"/>
  <c r="W298" i="9"/>
  <c r="W629" i="29"/>
  <c r="AC298" i="9"/>
  <c r="DD629" i="29"/>
  <c r="J300" i="9"/>
  <c r="J149" i="9" s="1"/>
  <c r="J630" i="29"/>
  <c r="S300" i="9"/>
  <c r="S149" i="9" s="1"/>
  <c r="S630" i="29"/>
  <c r="AF630" i="29"/>
  <c r="BI630" i="29"/>
  <c r="BJ116" i="29"/>
  <c r="F302" i="9"/>
  <c r="F631" i="29"/>
  <c r="G117" i="29"/>
  <c r="P302" i="9"/>
  <c r="P631" i="29"/>
  <c r="X302" i="9"/>
  <c r="X631" i="29"/>
  <c r="BJ631" i="29"/>
  <c r="CM631" i="29"/>
  <c r="CN631" i="29" s="1"/>
  <c r="CN117" i="29"/>
  <c r="BT632" i="29"/>
  <c r="BX632" i="29"/>
  <c r="BY632" i="29" s="1"/>
  <c r="BY118" i="29"/>
  <c r="D306" i="9"/>
  <c r="D633" i="29"/>
  <c r="T306" i="9"/>
  <c r="T227" i="9" s="1"/>
  <c r="T633" i="29"/>
  <c r="AP633" i="29"/>
  <c r="BS633" i="29"/>
  <c r="BT633" i="29" s="1"/>
  <c r="BT119" i="29"/>
  <c r="BJ634" i="29"/>
  <c r="CI634" i="29"/>
  <c r="C310" i="9"/>
  <c r="C279" i="9" s="1"/>
  <c r="C635" i="29"/>
  <c r="W122" i="29"/>
  <c r="W636" i="29" s="1"/>
  <c r="CV122" i="29"/>
  <c r="E639" i="29"/>
  <c r="E134" i="29"/>
  <c r="M639" i="29"/>
  <c r="M134" i="29"/>
  <c r="U639" i="29"/>
  <c r="U134" i="29"/>
  <c r="AM639" i="29"/>
  <c r="AP639" i="29" s="1"/>
  <c r="AM134" i="29"/>
  <c r="BC639" i="29"/>
  <c r="BC134" i="29"/>
  <c r="BC649" i="29" s="1"/>
  <c r="BK639" i="29"/>
  <c r="BK134" i="29"/>
  <c r="L640" i="29"/>
  <c r="P640" i="29"/>
  <c r="Q640" i="29" s="1"/>
  <c r="Q125" i="29"/>
  <c r="BT640" i="29"/>
  <c r="CW640" i="29"/>
  <c r="CX640" i="29" s="1"/>
  <c r="CX125" i="29"/>
  <c r="AP641" i="29"/>
  <c r="AT641" i="29"/>
  <c r="AU641" i="29" s="1"/>
  <c r="AU126" i="29"/>
  <c r="CX641" i="29"/>
  <c r="L642" i="29"/>
  <c r="AO642" i="29"/>
  <c r="AP642" i="29" s="1"/>
  <c r="AP127" i="29"/>
  <c r="V643" i="29"/>
  <c r="Z643" i="29"/>
  <c r="AA128" i="29"/>
  <c r="CD643" i="29"/>
  <c r="Q644" i="29"/>
  <c r="AZ644" i="29"/>
  <c r="BD644" i="29"/>
  <c r="BE644" i="29" s="1"/>
  <c r="BE129" i="29"/>
  <c r="G645" i="29"/>
  <c r="AP645" i="29"/>
  <c r="AT645" i="29"/>
  <c r="AU130" i="29"/>
  <c r="CD646" i="29"/>
  <c r="DC646" i="29"/>
  <c r="AA647" i="29"/>
  <c r="BJ647" i="29"/>
  <c r="BN647" i="29"/>
  <c r="BO647" i="29" s="1"/>
  <c r="BO132" i="29"/>
  <c r="AZ648" i="29"/>
  <c r="BD648" i="29"/>
  <c r="BE648" i="29" s="1"/>
  <c r="BE133" i="29"/>
  <c r="AD134" i="29"/>
  <c r="AD649" i="29" s="1"/>
  <c r="I46" i="9"/>
  <c r="I652" i="29"/>
  <c r="I146" i="29"/>
  <c r="Y652" i="29"/>
  <c r="Y46" i="9"/>
  <c r="Y146" i="29"/>
  <c r="BZ652" i="29"/>
  <c r="CD652" i="29" s="1"/>
  <c r="BZ146" i="29"/>
  <c r="CD136" i="29"/>
  <c r="CQ652" i="29"/>
  <c r="CQ146" i="29"/>
  <c r="CY652" i="29"/>
  <c r="CY146" i="29"/>
  <c r="DC136" i="29"/>
  <c r="F72" i="9"/>
  <c r="F653" i="29"/>
  <c r="N72" i="9"/>
  <c r="N653" i="29"/>
  <c r="W72" i="9"/>
  <c r="W653" i="29"/>
  <c r="AA137" i="29"/>
  <c r="BJ653" i="29"/>
  <c r="D98" i="9"/>
  <c r="D654" i="29"/>
  <c r="M98" i="9"/>
  <c r="M654" i="29"/>
  <c r="Q138" i="29"/>
  <c r="AZ654" i="29"/>
  <c r="C124" i="9"/>
  <c r="C655" i="29"/>
  <c r="G139" i="29"/>
  <c r="AP655" i="29"/>
  <c r="I150" i="9"/>
  <c r="I656" i="29"/>
  <c r="Y150" i="9"/>
  <c r="Y656" i="29"/>
  <c r="BZ656" i="29"/>
  <c r="CD656" i="29" s="1"/>
  <c r="CD140" i="29"/>
  <c r="CY656" i="29"/>
  <c r="DC656" i="29" s="1"/>
  <c r="DC140" i="29"/>
  <c r="F176" i="9"/>
  <c r="F657" i="29"/>
  <c r="N176" i="9"/>
  <c r="N657" i="29"/>
  <c r="W176" i="9"/>
  <c r="W657" i="29"/>
  <c r="AA141" i="29"/>
  <c r="BJ657" i="29"/>
  <c r="D202" i="9"/>
  <c r="D658" i="29"/>
  <c r="M202" i="9"/>
  <c r="M658" i="29"/>
  <c r="Q142" i="29"/>
  <c r="AZ658" i="29"/>
  <c r="C228" i="9"/>
  <c r="C659" i="29"/>
  <c r="G659" i="29" s="1"/>
  <c r="G143" i="29"/>
  <c r="AP659" i="29"/>
  <c r="I254" i="9"/>
  <c r="I660" i="29"/>
  <c r="Y254" i="9"/>
  <c r="Y660" i="29"/>
  <c r="BZ660" i="29"/>
  <c r="CD660" i="29" s="1"/>
  <c r="CD144" i="29"/>
  <c r="CY660" i="29"/>
  <c r="DC660" i="29" s="1"/>
  <c r="DC144" i="29"/>
  <c r="F280" i="9"/>
  <c r="F661" i="29"/>
  <c r="N280" i="9"/>
  <c r="N661" i="29"/>
  <c r="W280" i="9"/>
  <c r="W661" i="29"/>
  <c r="AA145" i="29"/>
  <c r="BJ661" i="29"/>
  <c r="S665" i="29"/>
  <c r="V665" i="29" s="1"/>
  <c r="S158" i="29"/>
  <c r="S675" i="29" s="1"/>
  <c r="AI665" i="29"/>
  <c r="AI158" i="29"/>
  <c r="AI675" i="29" s="1"/>
  <c r="CJ665" i="29"/>
  <c r="CN665" i="29" s="1"/>
  <c r="CJ158" i="29"/>
  <c r="CN148" i="29"/>
  <c r="DA665" i="29"/>
  <c r="DC665" i="29" s="1"/>
  <c r="DA158" i="29"/>
  <c r="W666" i="29"/>
  <c r="AA666" i="29" s="1"/>
  <c r="AA149" i="29"/>
  <c r="CT668" i="29"/>
  <c r="CX668" i="29" s="1"/>
  <c r="CX151" i="29"/>
  <c r="CJ669" i="29"/>
  <c r="CN669" i="29" s="1"/>
  <c r="CN152" i="29"/>
  <c r="AG670" i="29"/>
  <c r="AK670" i="29" s="1"/>
  <c r="AK153" i="29"/>
  <c r="CI153" i="29"/>
  <c r="AA155" i="29"/>
  <c r="BA672" i="29"/>
  <c r="BE672" i="29" s="1"/>
  <c r="BE155" i="29"/>
  <c r="DC155" i="29"/>
  <c r="O158" i="29"/>
  <c r="O675" i="29" s="1"/>
  <c r="CQ158" i="29"/>
  <c r="CQ675" i="29" s="1"/>
  <c r="E678" i="29"/>
  <c r="E170" i="29"/>
  <c r="E688" i="29" s="1"/>
  <c r="M678" i="29"/>
  <c r="Q678" i="29" s="1"/>
  <c r="M170" i="29"/>
  <c r="M688" i="29" s="1"/>
  <c r="AU679" i="29"/>
  <c r="BO680" i="29"/>
  <c r="AA681" i="29"/>
  <c r="AF682" i="29"/>
  <c r="BI682" i="29"/>
  <c r="BJ164" i="29"/>
  <c r="F683" i="29"/>
  <c r="G683" i="29" s="1"/>
  <c r="G165" i="29"/>
  <c r="BJ683" i="29"/>
  <c r="CD165" i="29"/>
  <c r="CM683" i="29"/>
  <c r="CN165" i="29"/>
  <c r="BT684" i="29"/>
  <c r="BX684" i="29"/>
  <c r="BY166" i="29"/>
  <c r="AP685" i="29"/>
  <c r="BJ167" i="29"/>
  <c r="BS685" i="29"/>
  <c r="BT167" i="29"/>
  <c r="CI686" i="29"/>
  <c r="G687" i="29"/>
  <c r="AB170" i="29"/>
  <c r="AR170" i="29"/>
  <c r="AC691" i="29"/>
  <c r="AF691" i="29" s="1"/>
  <c r="AC182" i="29"/>
  <c r="AF172" i="29"/>
  <c r="AP691" i="29"/>
  <c r="BC691" i="29"/>
  <c r="BC182" i="29"/>
  <c r="BC701" i="29" s="1"/>
  <c r="CD172" i="29"/>
  <c r="C692" i="29"/>
  <c r="G692" i="29" s="1"/>
  <c r="G173" i="29"/>
  <c r="L173" i="29"/>
  <c r="AZ692" i="29"/>
  <c r="CE692" i="29"/>
  <c r="CI692" i="29" s="1"/>
  <c r="CI173" i="29"/>
  <c r="CN173" i="29"/>
  <c r="V174" i="29"/>
  <c r="AW693" i="29"/>
  <c r="AZ174" i="29"/>
  <c r="BJ693" i="29"/>
  <c r="CX174" i="29"/>
  <c r="L175" i="29"/>
  <c r="AM694" i="29"/>
  <c r="AP694" i="29" s="1"/>
  <c r="AP175" i="29"/>
  <c r="AZ694" i="29"/>
  <c r="CN175" i="29"/>
  <c r="M695" i="29"/>
  <c r="Q695" i="29" s="1"/>
  <c r="Q176" i="29"/>
  <c r="V176" i="29"/>
  <c r="CO695" i="29"/>
  <c r="CS695" i="29" s="1"/>
  <c r="CS176" i="29"/>
  <c r="CX176" i="29"/>
  <c r="AF177" i="29"/>
  <c r="BG696" i="29"/>
  <c r="BJ177" i="29"/>
  <c r="AG697" i="29"/>
  <c r="AK697" i="29" s="1"/>
  <c r="AK178" i="29"/>
  <c r="AP178" i="29"/>
  <c r="CD697" i="29"/>
  <c r="W698" i="29"/>
  <c r="AA698" i="29" s="1"/>
  <c r="AA179" i="29"/>
  <c r="AF179" i="29"/>
  <c r="BT698" i="29"/>
  <c r="CY698" i="29"/>
  <c r="DC698" i="29" s="1"/>
  <c r="DC179" i="29"/>
  <c r="AP180" i="29"/>
  <c r="BQ699" i="29"/>
  <c r="BT180" i="29"/>
  <c r="CD699" i="29"/>
  <c r="L700" i="29"/>
  <c r="AQ700" i="29"/>
  <c r="AU700" i="29" s="1"/>
  <c r="AU181" i="29"/>
  <c r="AZ181" i="29"/>
  <c r="CN700" i="29"/>
  <c r="AT182" i="29"/>
  <c r="BZ182" i="29"/>
  <c r="AU184" i="29"/>
  <c r="BC704" i="29"/>
  <c r="BE704" i="29" s="1"/>
  <c r="BC194" i="29"/>
  <c r="BU704" i="29"/>
  <c r="BY704" i="29" s="1"/>
  <c r="BU194" i="29"/>
  <c r="BY184" i="29"/>
  <c r="CW705" i="29"/>
  <c r="CX705" i="29" s="1"/>
  <c r="CW194" i="29"/>
  <c r="M706" i="29"/>
  <c r="Q706" i="29" s="1"/>
  <c r="Q186" i="29"/>
  <c r="BO186" i="29"/>
  <c r="CO706" i="29"/>
  <c r="CS706" i="29" s="1"/>
  <c r="CS186" i="29"/>
  <c r="W709" i="29"/>
  <c r="AA709" i="29" s="1"/>
  <c r="AA189" i="29"/>
  <c r="BY189" i="29"/>
  <c r="CY709" i="29"/>
  <c r="DC709" i="29" s="1"/>
  <c r="DC189" i="29"/>
  <c r="Q191" i="29"/>
  <c r="AQ711" i="29"/>
  <c r="AU711" i="29" s="1"/>
  <c r="AU191" i="29"/>
  <c r="CS191" i="29"/>
  <c r="G192" i="29"/>
  <c r="AG712" i="29"/>
  <c r="AK712" i="29" s="1"/>
  <c r="AK192" i="29"/>
  <c r="CI192" i="29"/>
  <c r="AB194" i="29"/>
  <c r="C206" i="29"/>
  <c r="AD206" i="29"/>
  <c r="AD519" i="29" s="1"/>
  <c r="AZ196" i="29"/>
  <c r="BF206" i="29"/>
  <c r="AK197" i="29"/>
  <c r="CD197" i="29"/>
  <c r="AF198" i="29"/>
  <c r="CS198" i="29"/>
  <c r="CD199" i="29"/>
  <c r="CI200" i="29"/>
  <c r="BJ202" i="29"/>
  <c r="DC202" i="29"/>
  <c r="AW206" i="29"/>
  <c r="J218" i="29"/>
  <c r="AM218" i="29"/>
  <c r="AP218" i="29" s="1"/>
  <c r="AP208" i="29"/>
  <c r="CX208" i="29"/>
  <c r="L212" i="29"/>
  <c r="CI217" i="29"/>
  <c r="M218" i="29"/>
  <c r="Q218" i="29" s="1"/>
  <c r="BA218" i="29"/>
  <c r="CF230" i="29"/>
  <c r="O230" i="29"/>
  <c r="O545" i="29" s="1"/>
  <c r="BS230" i="29"/>
  <c r="Q227" i="29"/>
  <c r="M230" i="29"/>
  <c r="G228" i="29"/>
  <c r="BQ242" i="29"/>
  <c r="G234" i="29"/>
  <c r="O87" i="9"/>
  <c r="O9" i="9" s="1"/>
  <c r="O242" i="29"/>
  <c r="O21" i="8" s="1"/>
  <c r="Q234" i="29"/>
  <c r="AP241" i="29"/>
  <c r="N254" i="29"/>
  <c r="AO254" i="29"/>
  <c r="AP246" i="29"/>
  <c r="AN266" i="29"/>
  <c r="AW266" i="29"/>
  <c r="BJ283" i="29"/>
  <c r="BI290" i="29"/>
  <c r="BJ290" i="29" s="1"/>
  <c r="Q210" i="29"/>
  <c r="V210" i="29"/>
  <c r="BJ210" i="29"/>
  <c r="AP211" i="29"/>
  <c r="AZ211" i="29"/>
  <c r="AZ212" i="29"/>
  <c r="DC213" i="29"/>
  <c r="CX215" i="29"/>
  <c r="AF216" i="29"/>
  <c r="BJ216" i="29"/>
  <c r="CR218" i="29"/>
  <c r="AT230" i="29"/>
  <c r="BN230" i="29"/>
  <c r="AZ223" i="29"/>
  <c r="V224" i="29"/>
  <c r="CS224" i="29"/>
  <c r="CD226" i="29"/>
  <c r="R230" i="29"/>
  <c r="M35" i="9"/>
  <c r="M242" i="29"/>
  <c r="Q232" i="29"/>
  <c r="AX242" i="29"/>
  <c r="AZ232" i="29"/>
  <c r="C61" i="9"/>
  <c r="G233" i="29"/>
  <c r="CD233" i="29"/>
  <c r="BZ242" i="29"/>
  <c r="CD242" i="29" s="1"/>
  <c r="CS233" i="29"/>
  <c r="BO234" i="29"/>
  <c r="BK242" i="29"/>
  <c r="C165" i="9"/>
  <c r="G165" i="9" s="1"/>
  <c r="G237" i="29"/>
  <c r="AP238" i="29"/>
  <c r="BE238" i="29"/>
  <c r="AU239" i="29"/>
  <c r="AK240" i="29"/>
  <c r="AR242" i="29"/>
  <c r="J254" i="29"/>
  <c r="BF254" i="29"/>
  <c r="AF245" i="29"/>
  <c r="BJ246" i="29"/>
  <c r="V248" i="29"/>
  <c r="AE266" i="29"/>
  <c r="BW266" i="29"/>
  <c r="BY258" i="29"/>
  <c r="P122" i="9"/>
  <c r="P616" i="29"/>
  <c r="BJ616" i="29"/>
  <c r="J617" i="29"/>
  <c r="J148" i="9"/>
  <c r="R148" i="9"/>
  <c r="V148" i="9" s="1"/>
  <c r="R617" i="29"/>
  <c r="Z617" i="29"/>
  <c r="Z148" i="9"/>
  <c r="CE617" i="29"/>
  <c r="CI617" i="29" s="1"/>
  <c r="CI104" i="29"/>
  <c r="CV617" i="29"/>
  <c r="AC148" i="9"/>
  <c r="DD617" i="29"/>
  <c r="J174" i="9"/>
  <c r="J618" i="29"/>
  <c r="R174" i="9"/>
  <c r="V174" i="9" s="1"/>
  <c r="R618" i="29"/>
  <c r="Z174" i="9"/>
  <c r="Z618" i="29"/>
  <c r="AU618" i="29"/>
  <c r="AC174" i="9"/>
  <c r="DD618" i="29"/>
  <c r="J200" i="9"/>
  <c r="J619" i="29"/>
  <c r="R200" i="9"/>
  <c r="V200" i="9" s="1"/>
  <c r="R619" i="29"/>
  <c r="Z200" i="9"/>
  <c r="Z619" i="29"/>
  <c r="BT619" i="29"/>
  <c r="C226" i="9"/>
  <c r="C620" i="29"/>
  <c r="K226" i="9"/>
  <c r="K620" i="29"/>
  <c r="T620" i="29"/>
  <c r="T226" i="9"/>
  <c r="AF620" i="29"/>
  <c r="AR620" i="29"/>
  <c r="AU620" i="29" s="1"/>
  <c r="CO620" i="29"/>
  <c r="CS620" i="29" s="1"/>
  <c r="CS107" i="29"/>
  <c r="D252" i="9"/>
  <c r="D621" i="29"/>
  <c r="M252" i="9"/>
  <c r="M621" i="29"/>
  <c r="U252" i="9"/>
  <c r="U621" i="29"/>
  <c r="CD621" i="29"/>
  <c r="AP622" i="29"/>
  <c r="CN622" i="29"/>
  <c r="O292" i="9"/>
  <c r="O626" i="29"/>
  <c r="BF626" i="29"/>
  <c r="BJ626" i="29" s="1"/>
  <c r="BF122" i="29"/>
  <c r="BF636" i="29" s="1"/>
  <c r="BW626" i="29"/>
  <c r="BY626" i="29" s="1"/>
  <c r="BW122" i="29"/>
  <c r="BW636" i="29" s="1"/>
  <c r="CE626" i="29"/>
  <c r="CE122" i="29"/>
  <c r="CE636" i="29" s="1"/>
  <c r="CM626" i="29"/>
  <c r="CM122" i="29"/>
  <c r="C294" i="9"/>
  <c r="C71" i="9" s="1"/>
  <c r="C627" i="29"/>
  <c r="G627" i="29" s="1"/>
  <c r="CN627" i="29"/>
  <c r="O296" i="9"/>
  <c r="O97" i="9" s="1"/>
  <c r="O628" i="29"/>
  <c r="W296" i="9"/>
  <c r="W97" i="9" s="1"/>
  <c r="W628" i="29"/>
  <c r="AA628" i="29" s="1"/>
  <c r="BT629" i="29"/>
  <c r="CS629" i="29"/>
  <c r="D300" i="9"/>
  <c r="D149" i="9" s="1"/>
  <c r="D630" i="29"/>
  <c r="U300" i="9"/>
  <c r="U630" i="29"/>
  <c r="V116" i="29"/>
  <c r="CN630" i="29"/>
  <c r="CR630" i="29"/>
  <c r="CS630" i="29" s="1"/>
  <c r="CS116" i="29"/>
  <c r="I302" i="9"/>
  <c r="I175" i="9" s="1"/>
  <c r="I631" i="29"/>
  <c r="R302" i="9"/>
  <c r="R175" i="9" s="1"/>
  <c r="R631" i="29"/>
  <c r="V631" i="29" s="1"/>
  <c r="Z302" i="9"/>
  <c r="Z631" i="29"/>
  <c r="AY631" i="29"/>
  <c r="AZ631" i="29" s="1"/>
  <c r="AZ117" i="29"/>
  <c r="D304" i="9"/>
  <c r="D201" i="9" s="1"/>
  <c r="D632" i="29"/>
  <c r="T304" i="9"/>
  <c r="T201" i="9" s="1"/>
  <c r="T632" i="29"/>
  <c r="AF632" i="29"/>
  <c r="AJ632" i="29"/>
  <c r="AK632" i="29" s="1"/>
  <c r="AK118" i="29"/>
  <c r="CN632" i="29"/>
  <c r="F306" i="9"/>
  <c r="F633" i="29"/>
  <c r="N306" i="9"/>
  <c r="N227" i="9" s="1"/>
  <c r="N633" i="29"/>
  <c r="AE633" i="29"/>
  <c r="AF633" i="29" s="1"/>
  <c r="AF119" i="29"/>
  <c r="CX633" i="29"/>
  <c r="DB633" i="29"/>
  <c r="DC633" i="29" s="1"/>
  <c r="DC119" i="29"/>
  <c r="R308" i="9"/>
  <c r="R634" i="29"/>
  <c r="V634" i="29" s="1"/>
  <c r="AU634" i="29"/>
  <c r="CS634" i="29"/>
  <c r="AZ635" i="29"/>
  <c r="BY635" i="29"/>
  <c r="AM122" i="29"/>
  <c r="AM636" i="29" s="1"/>
  <c r="O639" i="29"/>
  <c r="O134" i="29"/>
  <c r="W639" i="29"/>
  <c r="AA639" i="29" s="1"/>
  <c r="W134" i="29"/>
  <c r="DD639" i="29"/>
  <c r="DD134" i="29"/>
  <c r="AF640" i="29"/>
  <c r="BI640" i="29"/>
  <c r="BJ640" i="29" s="1"/>
  <c r="BJ125" i="29"/>
  <c r="F641" i="29"/>
  <c r="G641" i="29" s="1"/>
  <c r="G126" i="29"/>
  <c r="BJ641" i="29"/>
  <c r="CM641" i="29"/>
  <c r="CN641" i="29" s="1"/>
  <c r="CN126" i="29"/>
  <c r="BT642" i="29"/>
  <c r="BX642" i="29"/>
  <c r="BY642" i="29" s="1"/>
  <c r="BY127" i="29"/>
  <c r="AP643" i="29"/>
  <c r="BS643" i="29"/>
  <c r="BT643" i="29" s="1"/>
  <c r="BT128" i="29"/>
  <c r="BT644" i="29"/>
  <c r="BJ645" i="29"/>
  <c r="CI645" i="29"/>
  <c r="AF646" i="29"/>
  <c r="AJ646" i="29"/>
  <c r="AK131" i="29"/>
  <c r="CD647" i="29"/>
  <c r="DC647" i="29"/>
  <c r="BT648" i="29"/>
  <c r="CS648" i="29"/>
  <c r="H134" i="29"/>
  <c r="S134" i="29"/>
  <c r="AT652" i="29"/>
  <c r="AT146" i="29"/>
  <c r="BB652" i="29"/>
  <c r="BE652" i="29" s="1"/>
  <c r="BB146" i="29"/>
  <c r="BS652" i="29"/>
  <c r="BS146" i="29"/>
  <c r="BS662" i="29" s="1"/>
  <c r="CK652" i="29"/>
  <c r="CN652" i="29" s="1"/>
  <c r="CK146" i="29"/>
  <c r="CK662" i="29" s="1"/>
  <c r="DA652" i="29"/>
  <c r="DA146" i="29"/>
  <c r="DA662" i="29" s="1"/>
  <c r="CD653" i="29"/>
  <c r="CY653" i="29"/>
  <c r="DC653" i="29" s="1"/>
  <c r="DC137" i="29"/>
  <c r="BT654" i="29"/>
  <c r="CO654" i="29"/>
  <c r="CS654" i="29" s="1"/>
  <c r="CS138" i="29"/>
  <c r="BJ655" i="29"/>
  <c r="CE655" i="29"/>
  <c r="CI655" i="29" s="1"/>
  <c r="CI139" i="29"/>
  <c r="AF656" i="29"/>
  <c r="CD657" i="29"/>
  <c r="CY657" i="29"/>
  <c r="DC657" i="29" s="1"/>
  <c r="DC141" i="29"/>
  <c r="BT658" i="29"/>
  <c r="CO658" i="29"/>
  <c r="CS658" i="29" s="1"/>
  <c r="CS142" i="29"/>
  <c r="BJ659" i="29"/>
  <c r="CE659" i="29"/>
  <c r="CI659" i="29" s="1"/>
  <c r="CI143" i="29"/>
  <c r="AF660" i="29"/>
  <c r="CD661" i="29"/>
  <c r="CY661" i="29"/>
  <c r="DC661" i="29" s="1"/>
  <c r="DC145" i="29"/>
  <c r="BG146" i="29"/>
  <c r="BG662" i="29" s="1"/>
  <c r="C665" i="29"/>
  <c r="G665" i="29" s="1"/>
  <c r="C158" i="29"/>
  <c r="G148" i="29"/>
  <c r="AP665" i="29"/>
  <c r="BD665" i="29"/>
  <c r="BE665" i="29" s="1"/>
  <c r="BD158" i="29"/>
  <c r="BL665" i="29"/>
  <c r="BO665" i="29" s="1"/>
  <c r="BL158" i="29"/>
  <c r="BL675" i="29" s="1"/>
  <c r="CC665" i="29"/>
  <c r="CC158" i="29"/>
  <c r="CU665" i="29"/>
  <c r="CU158" i="29"/>
  <c r="CU675" i="29" s="1"/>
  <c r="BZ666" i="29"/>
  <c r="CD666" i="29" s="1"/>
  <c r="CD149" i="29"/>
  <c r="CY666" i="29"/>
  <c r="DC666" i="29" s="1"/>
  <c r="DC149" i="29"/>
  <c r="W667" i="29"/>
  <c r="AA667" i="29" s="1"/>
  <c r="AA150" i="29"/>
  <c r="BJ667" i="29"/>
  <c r="M668" i="29"/>
  <c r="Q668" i="29" s="1"/>
  <c r="Q151" i="29"/>
  <c r="AZ668" i="29"/>
  <c r="C669" i="29"/>
  <c r="G669" i="29" s="1"/>
  <c r="G152" i="29"/>
  <c r="AP669" i="29"/>
  <c r="BK671" i="29"/>
  <c r="BO671" i="29" s="1"/>
  <c r="BO154" i="29"/>
  <c r="C673" i="29"/>
  <c r="G673" i="29" s="1"/>
  <c r="G156" i="29"/>
  <c r="CE673" i="29"/>
  <c r="CI673" i="29" s="1"/>
  <c r="CI156" i="29"/>
  <c r="BU674" i="29"/>
  <c r="BY674" i="29" s="1"/>
  <c r="BY157" i="29"/>
  <c r="U158" i="29"/>
  <c r="CW158" i="29"/>
  <c r="CW675" i="29" s="1"/>
  <c r="BW678" i="29"/>
  <c r="BY678" i="29" s="1"/>
  <c r="BW170" i="29"/>
  <c r="BW688" i="29" s="1"/>
  <c r="CE678" i="29"/>
  <c r="CI678" i="29" s="1"/>
  <c r="CE170" i="29"/>
  <c r="CM678" i="29"/>
  <c r="CN678" i="29" s="1"/>
  <c r="CM170" i="29"/>
  <c r="G679" i="29"/>
  <c r="AA680" i="29"/>
  <c r="CS681" i="29"/>
  <c r="U682" i="29"/>
  <c r="V164" i="29"/>
  <c r="CN682" i="29"/>
  <c r="CR682" i="29"/>
  <c r="CS164" i="29"/>
  <c r="V683" i="29"/>
  <c r="AY683" i="29"/>
  <c r="AZ165" i="29"/>
  <c r="AF684" i="29"/>
  <c r="AJ684" i="29"/>
  <c r="AK684" i="29" s="1"/>
  <c r="AK166" i="29"/>
  <c r="CN684" i="29"/>
  <c r="AE685" i="29"/>
  <c r="AF167" i="29"/>
  <c r="CX685" i="29"/>
  <c r="DB685" i="29"/>
  <c r="DC685" i="29" s="1"/>
  <c r="DC167" i="29"/>
  <c r="AU686" i="29"/>
  <c r="CS686" i="29"/>
  <c r="BY687" i="29"/>
  <c r="M691" i="29"/>
  <c r="M182" i="29"/>
  <c r="Q172" i="29"/>
  <c r="AE691" i="29"/>
  <c r="AE182" i="29"/>
  <c r="BJ691" i="29"/>
  <c r="CO691" i="29"/>
  <c r="CS691" i="29" s="1"/>
  <c r="CO182" i="29"/>
  <c r="CS172" i="29"/>
  <c r="BG692" i="29"/>
  <c r="BJ173" i="29"/>
  <c r="BT692" i="29"/>
  <c r="AG693" i="29"/>
  <c r="AK693" i="29" s="1"/>
  <c r="AK174" i="29"/>
  <c r="CD693" i="29"/>
  <c r="W694" i="29"/>
  <c r="AA694" i="29" s="1"/>
  <c r="AA175" i="29"/>
  <c r="BT694" i="29"/>
  <c r="CY694" i="29"/>
  <c r="DC694" i="29" s="1"/>
  <c r="DC175" i="29"/>
  <c r="BQ695" i="29"/>
  <c r="BT176" i="29"/>
  <c r="CD695" i="29"/>
  <c r="L696" i="29"/>
  <c r="AQ696" i="29"/>
  <c r="AU696" i="29" s="1"/>
  <c r="AU177" i="29"/>
  <c r="CN696" i="29"/>
  <c r="I697" i="29"/>
  <c r="L697" i="29" s="1"/>
  <c r="L178" i="29"/>
  <c r="V697" i="29"/>
  <c r="CK697" i="29"/>
  <c r="CN178" i="29"/>
  <c r="CX697" i="29"/>
  <c r="L698" i="29"/>
  <c r="CA698" i="29"/>
  <c r="CD179" i="29"/>
  <c r="CN698" i="29"/>
  <c r="V699" i="29"/>
  <c r="BA699" i="29"/>
  <c r="BE699" i="29" s="1"/>
  <c r="BE180" i="29"/>
  <c r="CX699" i="29"/>
  <c r="S700" i="29"/>
  <c r="V181" i="29"/>
  <c r="AF700" i="29"/>
  <c r="CU700" i="29"/>
  <c r="CX181" i="29"/>
  <c r="AH182" i="29"/>
  <c r="AH701" i="29" s="1"/>
  <c r="AX182" i="29"/>
  <c r="BN182" i="29"/>
  <c r="BN701" i="29" s="1"/>
  <c r="AE704" i="29"/>
  <c r="AE194" i="29"/>
  <c r="AW704" i="29"/>
  <c r="AW194" i="29"/>
  <c r="AW714" i="29" s="1"/>
  <c r="BE184" i="29"/>
  <c r="W705" i="29"/>
  <c r="AA705" i="29" s="1"/>
  <c r="AA185" i="29"/>
  <c r="BY185" i="29"/>
  <c r="CG705" i="29"/>
  <c r="CG194" i="29"/>
  <c r="CY705" i="29"/>
  <c r="DC705" i="29" s="1"/>
  <c r="DC185" i="29"/>
  <c r="BY186" i="29"/>
  <c r="Q187" i="29"/>
  <c r="AQ707" i="29"/>
  <c r="AU707" i="29" s="1"/>
  <c r="AU187" i="29"/>
  <c r="CS187" i="29"/>
  <c r="G188" i="29"/>
  <c r="AG708" i="29"/>
  <c r="AK708" i="29" s="1"/>
  <c r="AK188" i="29"/>
  <c r="CI188" i="29"/>
  <c r="G189" i="29"/>
  <c r="CI189" i="29"/>
  <c r="AA190" i="29"/>
  <c r="BA710" i="29"/>
  <c r="BE710" i="29" s="1"/>
  <c r="BE190" i="29"/>
  <c r="DC190" i="29"/>
  <c r="AA191" i="29"/>
  <c r="DC191" i="29"/>
  <c r="Q192" i="29"/>
  <c r="CS192" i="29"/>
  <c r="AK193" i="29"/>
  <c r="BK713" i="29"/>
  <c r="BO713" i="29" s="1"/>
  <c r="BO193" i="29"/>
  <c r="P194" i="29"/>
  <c r="P714" i="29" s="1"/>
  <c r="BW194" i="29"/>
  <c r="CR194" i="29"/>
  <c r="CR714" i="29" s="1"/>
  <c r="AG206" i="29"/>
  <c r="AK196" i="29"/>
  <c r="AY206" i="29"/>
  <c r="AY519" i="29" s="1"/>
  <c r="CS196" i="29"/>
  <c r="DA206" i="29"/>
  <c r="DA519" i="29" s="1"/>
  <c r="DC196" i="29"/>
  <c r="BO197" i="29"/>
  <c r="Q198" i="29"/>
  <c r="CI198" i="29"/>
  <c r="BE199" i="29"/>
  <c r="BT200" i="29"/>
  <c r="AZ202" i="29"/>
  <c r="AP203" i="29"/>
  <c r="CS203" i="29"/>
  <c r="AK204" i="29"/>
  <c r="BT205" i="29"/>
  <c r="V208" i="29"/>
  <c r="AE218" i="29"/>
  <c r="AX218" i="29"/>
  <c r="CH218" i="29"/>
  <c r="AS218" i="29"/>
  <c r="CD212" i="29"/>
  <c r="AF213" i="29"/>
  <c r="AF214" i="29"/>
  <c r="BY214" i="29"/>
  <c r="CS214" i="29"/>
  <c r="AU215" i="29"/>
  <c r="J230" i="29"/>
  <c r="BF230" i="29"/>
  <c r="BJ220" i="29"/>
  <c r="BP230" i="29"/>
  <c r="BX230" i="29"/>
  <c r="L224" i="29"/>
  <c r="BJ224" i="29"/>
  <c r="AF226" i="29"/>
  <c r="AK228" i="29"/>
  <c r="AP229" i="29"/>
  <c r="D9" i="9"/>
  <c r="BE234" i="29"/>
  <c r="DA242" i="29"/>
  <c r="S254" i="29"/>
  <c r="BW254" i="29"/>
  <c r="F254" i="29"/>
  <c r="CC254" i="29"/>
  <c r="CJ254" i="29"/>
  <c r="CN254" i="29" s="1"/>
  <c r="AN254" i="29"/>
  <c r="AP254" i="29" s="1"/>
  <c r="U266" i="29"/>
  <c r="BJ262" i="29"/>
  <c r="AG278" i="29"/>
  <c r="AK268" i="29"/>
  <c r="CB278" i="29"/>
  <c r="CD268" i="29"/>
  <c r="BO276" i="29"/>
  <c r="AU202" i="29"/>
  <c r="G205" i="29"/>
  <c r="CE206" i="29"/>
  <c r="CI206" i="29" s="1"/>
  <c r="W218" i="29"/>
  <c r="AA218" i="29" s="1"/>
  <c r="AA208" i="29"/>
  <c r="AO218" i="29"/>
  <c r="AW218" i="29"/>
  <c r="AZ218" i="29" s="1"/>
  <c r="BM218" i="29"/>
  <c r="BV218" i="29"/>
  <c r="DD218" i="29"/>
  <c r="DC209" i="29"/>
  <c r="CI210" i="29"/>
  <c r="G211" i="29"/>
  <c r="AA212" i="29"/>
  <c r="G214" i="29"/>
  <c r="AA216" i="29"/>
  <c r="AB218" i="29"/>
  <c r="F230" i="29"/>
  <c r="X230" i="29"/>
  <c r="AA220" i="29"/>
  <c r="AQ230" i="29"/>
  <c r="AU220" i="29"/>
  <c r="CH230" i="29"/>
  <c r="AP224" i="29"/>
  <c r="BO225" i="29"/>
  <c r="CD229" i="29"/>
  <c r="AH242" i="29"/>
  <c r="AY242" i="29"/>
  <c r="DB242" i="29"/>
  <c r="I61" i="9"/>
  <c r="I242" i="29"/>
  <c r="R61" i="9"/>
  <c r="V61" i="9" s="1"/>
  <c r="V233" i="29"/>
  <c r="BB242" i="29"/>
  <c r="BE233" i="29"/>
  <c r="CD234" i="29"/>
  <c r="CX235" i="29"/>
  <c r="CS236" i="29"/>
  <c r="D217" i="9"/>
  <c r="G239" i="29"/>
  <c r="W217" i="9"/>
  <c r="AA217" i="9" s="1"/>
  <c r="AA239" i="29"/>
  <c r="H243" i="9"/>
  <c r="L243" i="9" s="1"/>
  <c r="L240" i="29"/>
  <c r="R243" i="9"/>
  <c r="V243" i="9" s="1"/>
  <c r="V240" i="29"/>
  <c r="BE240" i="29"/>
  <c r="CI241" i="29"/>
  <c r="AC254" i="29"/>
  <c r="BB254" i="29"/>
  <c r="BK254" i="29"/>
  <c r="BO254" i="29" s="1"/>
  <c r="BO244" i="29"/>
  <c r="AP247" i="29"/>
  <c r="BT248" i="29"/>
  <c r="AZ254" i="29"/>
  <c r="AB266" i="29"/>
  <c r="AF266" i="29" s="1"/>
  <c r="BC266" i="29"/>
  <c r="BU266" i="29"/>
  <c r="BY266" i="29" s="1"/>
  <c r="BY256" i="29"/>
  <c r="CS257" i="29"/>
  <c r="CO266" i="29"/>
  <c r="V261" i="29"/>
  <c r="I278" i="29"/>
  <c r="R278" i="29"/>
  <c r="V278" i="29" s="1"/>
  <c r="V268" i="29"/>
  <c r="AI278" i="29"/>
  <c r="CQ278" i="29"/>
  <c r="CS278" i="29" s="1"/>
  <c r="Z302" i="29"/>
  <c r="CE302" i="29"/>
  <c r="CI292" i="29"/>
  <c r="BV622" i="29"/>
  <c r="CX622" i="29"/>
  <c r="F292" i="9"/>
  <c r="F626" i="29"/>
  <c r="N292" i="9"/>
  <c r="N45" i="9" s="1"/>
  <c r="N626" i="29"/>
  <c r="AP626" i="29"/>
  <c r="BZ626" i="29"/>
  <c r="CD626" i="29" s="1"/>
  <c r="CH626" i="29"/>
  <c r="D294" i="9"/>
  <c r="D71" i="9" s="1"/>
  <c r="D627" i="29"/>
  <c r="T294" i="9"/>
  <c r="T71" i="9" s="1"/>
  <c r="T627" i="29"/>
  <c r="AF627" i="29"/>
  <c r="BT627" i="29"/>
  <c r="AC294" i="9"/>
  <c r="DD627" i="29"/>
  <c r="J296" i="9"/>
  <c r="J97" i="9" s="1"/>
  <c r="J628" i="29"/>
  <c r="R296" i="9"/>
  <c r="R97" i="9" s="1"/>
  <c r="R628" i="29"/>
  <c r="Z296" i="9"/>
  <c r="Z628" i="29"/>
  <c r="BJ628" i="29"/>
  <c r="CX628" i="29"/>
  <c r="H298" i="9"/>
  <c r="H123" i="9" s="1"/>
  <c r="H629" i="29"/>
  <c r="P298" i="9"/>
  <c r="P629" i="29"/>
  <c r="X298" i="9"/>
  <c r="X629" i="29"/>
  <c r="AZ629" i="29"/>
  <c r="CB629" i="29"/>
  <c r="CD629" i="29" s="1"/>
  <c r="CJ629" i="29"/>
  <c r="CN629" i="29" s="1"/>
  <c r="CR629" i="29"/>
  <c r="F300" i="9"/>
  <c r="F630" i="29"/>
  <c r="N300" i="9"/>
  <c r="N630" i="29"/>
  <c r="AP630" i="29"/>
  <c r="CD630" i="29"/>
  <c r="D302" i="9"/>
  <c r="D175" i="9" s="1"/>
  <c r="D631" i="29"/>
  <c r="T302" i="9"/>
  <c r="T175" i="9" s="1"/>
  <c r="T631" i="29"/>
  <c r="AF631" i="29"/>
  <c r="BT631" i="29"/>
  <c r="AC302" i="9"/>
  <c r="DD631" i="29"/>
  <c r="J304" i="9"/>
  <c r="J632" i="29"/>
  <c r="R304" i="9"/>
  <c r="R201" i="9" s="1"/>
  <c r="R632" i="29"/>
  <c r="Z304" i="9"/>
  <c r="Z632" i="29"/>
  <c r="BJ632" i="29"/>
  <c r="CX632" i="29"/>
  <c r="H306" i="9"/>
  <c r="H633" i="29"/>
  <c r="P306" i="9"/>
  <c r="P633" i="29"/>
  <c r="X306" i="9"/>
  <c r="X227" i="9" s="1"/>
  <c r="X633" i="29"/>
  <c r="AZ633" i="29"/>
  <c r="CN633" i="29"/>
  <c r="F308" i="9"/>
  <c r="F634" i="29"/>
  <c r="N308" i="9"/>
  <c r="N253" i="9" s="1"/>
  <c r="N634" i="29"/>
  <c r="AP634" i="29"/>
  <c r="CD634" i="29"/>
  <c r="D310" i="9"/>
  <c r="D279" i="9" s="1"/>
  <c r="D635" i="29"/>
  <c r="T310" i="9"/>
  <c r="T279" i="9" s="1"/>
  <c r="T635" i="29"/>
  <c r="AF635" i="29"/>
  <c r="BT635" i="29"/>
  <c r="AC310" i="9"/>
  <c r="DD635" i="29"/>
  <c r="L639" i="29"/>
  <c r="AZ639" i="29"/>
  <c r="CN639" i="29"/>
  <c r="AP640" i="29"/>
  <c r="CD640" i="29"/>
  <c r="AF641" i="29"/>
  <c r="BT641" i="29"/>
  <c r="V642" i="29"/>
  <c r="BJ642" i="29"/>
  <c r="CX642" i="29"/>
  <c r="L643" i="29"/>
  <c r="AZ643" i="29"/>
  <c r="CN643" i="29"/>
  <c r="AP644" i="29"/>
  <c r="CD644" i="29"/>
  <c r="AF645" i="29"/>
  <c r="BT645" i="29"/>
  <c r="V646" i="29"/>
  <c r="BJ646" i="29"/>
  <c r="CX646" i="29"/>
  <c r="L647" i="29"/>
  <c r="AZ647" i="29"/>
  <c r="CN647" i="29"/>
  <c r="AP648" i="29"/>
  <c r="CD648" i="29"/>
  <c r="J46" i="9"/>
  <c r="J652" i="29"/>
  <c r="R46" i="9"/>
  <c r="R652" i="29"/>
  <c r="V652" i="29" s="1"/>
  <c r="Z46" i="9"/>
  <c r="Z652" i="29"/>
  <c r="BJ652" i="29"/>
  <c r="CX652" i="29"/>
  <c r="H653" i="29"/>
  <c r="L653" i="29" s="1"/>
  <c r="H72" i="9"/>
  <c r="P72" i="9"/>
  <c r="P653" i="29"/>
  <c r="X72" i="9"/>
  <c r="X653" i="29"/>
  <c r="AZ653" i="29"/>
  <c r="CN653" i="29"/>
  <c r="F98" i="9"/>
  <c r="F654" i="29"/>
  <c r="N98" i="9"/>
  <c r="N654" i="29"/>
  <c r="AP654" i="29"/>
  <c r="CD654" i="29"/>
  <c r="D124" i="9"/>
  <c r="D655" i="29"/>
  <c r="T655" i="29"/>
  <c r="T124" i="9"/>
  <c r="AF655" i="29"/>
  <c r="BT655" i="29"/>
  <c r="AC124" i="9"/>
  <c r="DD655" i="29"/>
  <c r="J150" i="9"/>
  <c r="J656" i="29"/>
  <c r="R150" i="9"/>
  <c r="R656" i="29"/>
  <c r="Z150" i="9"/>
  <c r="Z656" i="29"/>
  <c r="BJ656" i="29"/>
  <c r="CX656" i="29"/>
  <c r="H176" i="9"/>
  <c r="H657" i="29"/>
  <c r="P176" i="9"/>
  <c r="P657" i="29"/>
  <c r="X176" i="9"/>
  <c r="X657" i="29"/>
  <c r="AZ657" i="29"/>
  <c r="CN657" i="29"/>
  <c r="F202" i="9"/>
  <c r="F658" i="29"/>
  <c r="N202" i="9"/>
  <c r="N658" i="29"/>
  <c r="AP658" i="29"/>
  <c r="BB658" i="29"/>
  <c r="CD658" i="29"/>
  <c r="D228" i="9"/>
  <c r="D659" i="29"/>
  <c r="T228" i="9"/>
  <c r="T659" i="29"/>
  <c r="AF659" i="29"/>
  <c r="BT659" i="29"/>
  <c r="AC228" i="9"/>
  <c r="DD659" i="29"/>
  <c r="J254" i="9"/>
  <c r="J660" i="29"/>
  <c r="R254" i="9"/>
  <c r="R660" i="29"/>
  <c r="V660" i="29" s="1"/>
  <c r="Z254" i="9"/>
  <c r="Z660" i="29"/>
  <c r="BJ660" i="29"/>
  <c r="CX660" i="29"/>
  <c r="H280" i="9"/>
  <c r="H661" i="29"/>
  <c r="P280" i="9"/>
  <c r="P661" i="29"/>
  <c r="X280" i="9"/>
  <c r="X661" i="29"/>
  <c r="AZ661" i="29"/>
  <c r="CN661" i="29"/>
  <c r="AF665" i="29"/>
  <c r="BT665" i="29"/>
  <c r="V666" i="29"/>
  <c r="BJ666" i="29"/>
  <c r="CX666" i="29"/>
  <c r="L667" i="29"/>
  <c r="AZ667" i="29"/>
  <c r="CN667" i="29"/>
  <c r="AP668" i="29"/>
  <c r="CD668" i="29"/>
  <c r="AF669" i="29"/>
  <c r="BT669" i="29"/>
  <c r="V670" i="29"/>
  <c r="BJ670" i="29"/>
  <c r="CX670" i="29"/>
  <c r="L671" i="29"/>
  <c r="AZ671" i="29"/>
  <c r="CN671" i="29"/>
  <c r="AP672" i="29"/>
  <c r="CD672" i="29"/>
  <c r="AF673" i="29"/>
  <c r="BT673" i="29"/>
  <c r="V674" i="29"/>
  <c r="BJ674" i="29"/>
  <c r="CX674" i="29"/>
  <c r="AP678" i="29"/>
  <c r="CD678" i="29"/>
  <c r="AF679" i="29"/>
  <c r="BT679" i="29"/>
  <c r="V680" i="29"/>
  <c r="BJ680" i="29"/>
  <c r="L681" i="29"/>
  <c r="AZ681" i="29"/>
  <c r="CN681" i="29"/>
  <c r="AP682" i="29"/>
  <c r="CD682" i="29"/>
  <c r="AF683" i="29"/>
  <c r="BT683" i="29"/>
  <c r="V684" i="29"/>
  <c r="BJ684" i="29"/>
  <c r="CX684" i="29"/>
  <c r="L685" i="29"/>
  <c r="AZ685" i="29"/>
  <c r="CN685" i="29"/>
  <c r="AP686" i="29"/>
  <c r="CD686" i="29"/>
  <c r="AF687" i="29"/>
  <c r="BT687" i="29"/>
  <c r="J170" i="29"/>
  <c r="R170" i="29"/>
  <c r="Z170" i="29"/>
  <c r="AH170" i="29"/>
  <c r="AX170" i="29"/>
  <c r="BF170" i="29"/>
  <c r="BF688" i="29" s="1"/>
  <c r="BN170" i="29"/>
  <c r="BV170" i="29"/>
  <c r="CL170" i="29"/>
  <c r="CT170" i="29"/>
  <c r="DB170" i="29"/>
  <c r="L691" i="29"/>
  <c r="AZ691" i="29"/>
  <c r="CN691" i="29"/>
  <c r="AP692" i="29"/>
  <c r="CD692" i="29"/>
  <c r="AF693" i="29"/>
  <c r="BT693" i="29"/>
  <c r="V694" i="29"/>
  <c r="BJ694" i="29"/>
  <c r="CX694" i="29"/>
  <c r="L695" i="29"/>
  <c r="AZ695" i="29"/>
  <c r="CN695" i="29"/>
  <c r="AP696" i="29"/>
  <c r="CD696" i="29"/>
  <c r="AF697" i="29"/>
  <c r="BT697" i="29"/>
  <c r="V698" i="29"/>
  <c r="BJ698" i="29"/>
  <c r="CX698" i="29"/>
  <c r="L699" i="29"/>
  <c r="AZ699" i="29"/>
  <c r="CN699" i="29"/>
  <c r="AP700" i="29"/>
  <c r="CD700" i="29"/>
  <c r="D182" i="29"/>
  <c r="T182" i="29"/>
  <c r="AB182" i="29"/>
  <c r="AJ182" i="29"/>
  <c r="AR182" i="29"/>
  <c r="BH182" i="29"/>
  <c r="BP182" i="29"/>
  <c r="BX182" i="29"/>
  <c r="CF182" i="29"/>
  <c r="CV182" i="29"/>
  <c r="DD182" i="29"/>
  <c r="DD701" i="29" s="1"/>
  <c r="V704" i="29"/>
  <c r="BJ704" i="29"/>
  <c r="CX704" i="29"/>
  <c r="L705" i="29"/>
  <c r="AZ705" i="29"/>
  <c r="CN705" i="29"/>
  <c r="AP706" i="29"/>
  <c r="CD706" i="29"/>
  <c r="AF707" i="29"/>
  <c r="BT707" i="29"/>
  <c r="V708" i="29"/>
  <c r="BJ708" i="29"/>
  <c r="CX708" i="29"/>
  <c r="L709" i="29"/>
  <c r="AZ709" i="29"/>
  <c r="CN709" i="29"/>
  <c r="AP710" i="29"/>
  <c r="CD710" i="29"/>
  <c r="AF711" i="29"/>
  <c r="BT711" i="29"/>
  <c r="V712" i="29"/>
  <c r="BJ712" i="29"/>
  <c r="CX712" i="29"/>
  <c r="L713" i="29"/>
  <c r="AZ713" i="29"/>
  <c r="CN713" i="29"/>
  <c r="F194" i="29"/>
  <c r="N194" i="29"/>
  <c r="N714" i="29" s="1"/>
  <c r="AD194" i="29"/>
  <c r="AL194" i="29"/>
  <c r="AT194" i="29"/>
  <c r="BB194" i="29"/>
  <c r="BR194" i="29"/>
  <c r="BZ194" i="29"/>
  <c r="CH194" i="29"/>
  <c r="CH714" i="29" s="1"/>
  <c r="CP194" i="29"/>
  <c r="DC200" i="29"/>
  <c r="BO203" i="29"/>
  <c r="AG218" i="29"/>
  <c r="AK218" i="29" s="1"/>
  <c r="AK208" i="29"/>
  <c r="BN218" i="29"/>
  <c r="CF218" i="29"/>
  <c r="BE209" i="29"/>
  <c r="AK212" i="29"/>
  <c r="BT212" i="29"/>
  <c r="CS212" i="29"/>
  <c r="DC212" i="29"/>
  <c r="AA213" i="29"/>
  <c r="AK216" i="29"/>
  <c r="CI216" i="29"/>
  <c r="BG218" i="29"/>
  <c r="BJ218" i="29" s="1"/>
  <c r="H230" i="29"/>
  <c r="L230" i="29" s="1"/>
  <c r="P230" i="29"/>
  <c r="BR230" i="29"/>
  <c r="CJ230" i="29"/>
  <c r="CN230" i="29" s="1"/>
  <c r="CR230" i="29"/>
  <c r="CZ230" i="29"/>
  <c r="DC230" i="29" s="1"/>
  <c r="CI221" i="29"/>
  <c r="Q222" i="29"/>
  <c r="CS222" i="29"/>
  <c r="BJ223" i="29"/>
  <c r="CS223" i="29"/>
  <c r="BY225" i="29"/>
  <c r="AU227" i="29"/>
  <c r="CX227" i="29"/>
  <c r="P9" i="9"/>
  <c r="Z35" i="9"/>
  <c r="Z9" i="9" s="1"/>
  <c r="Z242" i="29"/>
  <c r="Z21" i="8" s="1"/>
  <c r="AI242" i="29"/>
  <c r="AQ242" i="29"/>
  <c r="AU242" i="29" s="1"/>
  <c r="AU232" i="29"/>
  <c r="BI242" i="29"/>
  <c r="CN232" i="29"/>
  <c r="CJ242" i="29"/>
  <c r="CT242" i="29"/>
  <c r="CX232" i="29"/>
  <c r="CA242" i="29"/>
  <c r="R113" i="9"/>
  <c r="V113" i="9" s="1"/>
  <c r="V235" i="29"/>
  <c r="AF235" i="29"/>
  <c r="M139" i="9"/>
  <c r="Q139" i="9" s="1"/>
  <c r="Q236" i="29"/>
  <c r="AK237" i="29"/>
  <c r="CN237" i="29"/>
  <c r="W191" i="9"/>
  <c r="AA191" i="9" s="1"/>
  <c r="AA238" i="29"/>
  <c r="BO240" i="29"/>
  <c r="C269" i="9"/>
  <c r="G269" i="9" s="1"/>
  <c r="G241" i="29"/>
  <c r="CS241" i="29"/>
  <c r="CK242" i="29"/>
  <c r="T254" i="29"/>
  <c r="BC254" i="29"/>
  <c r="BD254" i="29"/>
  <c r="CI245" i="29"/>
  <c r="CE254" i="29"/>
  <c r="AZ246" i="29"/>
  <c r="L249" i="29"/>
  <c r="V249" i="29"/>
  <c r="AU249" i="29"/>
  <c r="CI253" i="29"/>
  <c r="AL266" i="29"/>
  <c r="AP256" i="29"/>
  <c r="BM266" i="29"/>
  <c r="AX266" i="29"/>
  <c r="BT257" i="29"/>
  <c r="L259" i="29"/>
  <c r="AK259" i="29"/>
  <c r="CI265" i="29"/>
  <c r="BQ266" i="29"/>
  <c r="N278" i="29"/>
  <c r="N597" i="29" s="1"/>
  <c r="CD269" i="29"/>
  <c r="BZ278" i="29"/>
  <c r="T278" i="29"/>
  <c r="BV302" i="29"/>
  <c r="BV623" i="29" s="1"/>
  <c r="E302" i="29"/>
  <c r="G294" i="29"/>
  <c r="AI314" i="29"/>
  <c r="DC626" i="29"/>
  <c r="E294" i="9"/>
  <c r="E627" i="29"/>
  <c r="M294" i="9"/>
  <c r="M71" i="9" s="1"/>
  <c r="M627" i="29"/>
  <c r="U294" i="9"/>
  <c r="U627" i="29"/>
  <c r="BE627" i="29"/>
  <c r="CS627" i="29"/>
  <c r="C296" i="9"/>
  <c r="C97" i="9" s="1"/>
  <c r="C628" i="29"/>
  <c r="K296" i="9"/>
  <c r="K628" i="29"/>
  <c r="S296" i="9"/>
  <c r="S628" i="29"/>
  <c r="AU628" i="29"/>
  <c r="CI628" i="29"/>
  <c r="I298" i="9"/>
  <c r="I629" i="29"/>
  <c r="Y298" i="9"/>
  <c r="Y123" i="9" s="1"/>
  <c r="Y629" i="29"/>
  <c r="AK629" i="29"/>
  <c r="BY629" i="29"/>
  <c r="O300" i="9"/>
  <c r="O149" i="9" s="1"/>
  <c r="O630" i="29"/>
  <c r="W300" i="9"/>
  <c r="W630" i="29"/>
  <c r="BO630" i="29"/>
  <c r="DC630" i="29"/>
  <c r="E302" i="9"/>
  <c r="E175" i="9" s="1"/>
  <c r="E631" i="29"/>
  <c r="M302" i="9"/>
  <c r="M175" i="9" s="1"/>
  <c r="M631" i="29"/>
  <c r="U302" i="9"/>
  <c r="U631" i="29"/>
  <c r="BE631" i="29"/>
  <c r="CS631" i="29"/>
  <c r="C304" i="9"/>
  <c r="C201" i="9" s="1"/>
  <c r="C632" i="29"/>
  <c r="K304" i="9"/>
  <c r="K632" i="29"/>
  <c r="S304" i="9"/>
  <c r="S632" i="29"/>
  <c r="AU632" i="29"/>
  <c r="CI632" i="29"/>
  <c r="I306" i="9"/>
  <c r="I227" i="9" s="1"/>
  <c r="I633" i="29"/>
  <c r="Y306" i="9"/>
  <c r="Y227" i="9" s="1"/>
  <c r="Y633" i="29"/>
  <c r="AK633" i="29"/>
  <c r="BY633" i="29"/>
  <c r="O308" i="9"/>
  <c r="O253" i="9" s="1"/>
  <c r="O634" i="29"/>
  <c r="W308" i="9"/>
  <c r="W253" i="9" s="1"/>
  <c r="W634" i="29"/>
  <c r="BO634" i="29"/>
  <c r="DC634" i="29"/>
  <c r="E310" i="9"/>
  <c r="E635" i="29"/>
  <c r="M310" i="9"/>
  <c r="M279" i="9" s="1"/>
  <c r="M635" i="29"/>
  <c r="U310" i="9"/>
  <c r="U635" i="29"/>
  <c r="BE635" i="29"/>
  <c r="CS635" i="29"/>
  <c r="AK639" i="29"/>
  <c r="BY639" i="29"/>
  <c r="AA640" i="29"/>
  <c r="BO640" i="29"/>
  <c r="DC640" i="29"/>
  <c r="Q641" i="29"/>
  <c r="BE641" i="29"/>
  <c r="CS641" i="29"/>
  <c r="G642" i="29"/>
  <c r="AU642" i="29"/>
  <c r="CI642" i="29"/>
  <c r="AK643" i="29"/>
  <c r="BY643" i="29"/>
  <c r="AA644" i="29"/>
  <c r="AU129" i="29"/>
  <c r="BO644" i="29"/>
  <c r="CI129" i="29"/>
  <c r="DC644" i="29"/>
  <c r="Q645" i="29"/>
  <c r="AK130" i="29"/>
  <c r="BE645" i="29"/>
  <c r="BY130" i="29"/>
  <c r="CS645" i="29"/>
  <c r="G646" i="29"/>
  <c r="AA131" i="29"/>
  <c r="AU646" i="29"/>
  <c r="BO131" i="29"/>
  <c r="CI646" i="29"/>
  <c r="DC131" i="29"/>
  <c r="Q132" i="29"/>
  <c r="AK647" i="29"/>
  <c r="BE132" i="29"/>
  <c r="BY647" i="29"/>
  <c r="CS132" i="29"/>
  <c r="G133" i="29"/>
  <c r="AA648" i="29"/>
  <c r="AU133" i="29"/>
  <c r="BO648" i="29"/>
  <c r="CI133" i="29"/>
  <c r="DC648" i="29"/>
  <c r="C46" i="9"/>
  <c r="C652" i="29"/>
  <c r="K46" i="9"/>
  <c r="K652" i="29"/>
  <c r="S46" i="9"/>
  <c r="S652" i="29"/>
  <c r="AU652" i="29"/>
  <c r="I72" i="9"/>
  <c r="I653" i="29"/>
  <c r="Y72" i="9"/>
  <c r="Y653" i="29"/>
  <c r="AK653" i="29"/>
  <c r="BY653" i="29"/>
  <c r="O98" i="9"/>
  <c r="O654" i="29"/>
  <c r="W98" i="9"/>
  <c r="W654" i="29"/>
  <c r="BO654" i="29"/>
  <c r="DC654" i="29"/>
  <c r="E124" i="9"/>
  <c r="E655" i="29"/>
  <c r="M655" i="29"/>
  <c r="M124" i="9"/>
  <c r="U124" i="9"/>
  <c r="U655" i="29"/>
  <c r="BE655" i="29"/>
  <c r="CS655" i="29"/>
  <c r="C150" i="9"/>
  <c r="C656" i="29"/>
  <c r="K150" i="9"/>
  <c r="K656" i="29"/>
  <c r="S150" i="9"/>
  <c r="S656" i="29"/>
  <c r="AU656" i="29"/>
  <c r="CI656" i="29"/>
  <c r="I176" i="9"/>
  <c r="I657" i="29"/>
  <c r="Y176" i="9"/>
  <c r="Y657" i="29"/>
  <c r="AK657" i="29"/>
  <c r="BY657" i="29"/>
  <c r="O202" i="9"/>
  <c r="O658" i="29"/>
  <c r="W202" i="9"/>
  <c r="W658" i="29"/>
  <c r="BK658" i="29"/>
  <c r="BO658" i="29" s="1"/>
  <c r="DC658" i="29"/>
  <c r="E228" i="9"/>
  <c r="E659" i="29"/>
  <c r="M228" i="9"/>
  <c r="M659" i="29"/>
  <c r="Q659" i="29" s="1"/>
  <c r="U228" i="9"/>
  <c r="U659" i="29"/>
  <c r="BA659" i="29"/>
  <c r="BE659" i="29" s="1"/>
  <c r="CS659" i="29"/>
  <c r="C254" i="9"/>
  <c r="C660" i="29"/>
  <c r="K254" i="9"/>
  <c r="K660" i="29"/>
  <c r="S254" i="9"/>
  <c r="S660" i="29"/>
  <c r="AU660" i="29"/>
  <c r="CI660" i="29"/>
  <c r="I280" i="9"/>
  <c r="I661" i="29"/>
  <c r="Y280" i="9"/>
  <c r="Y661" i="29"/>
  <c r="AK661" i="29"/>
  <c r="BY661" i="29"/>
  <c r="Q665" i="29"/>
  <c r="CS665" i="29"/>
  <c r="AU666" i="29"/>
  <c r="CI666" i="29"/>
  <c r="AK667" i="29"/>
  <c r="BY667" i="29"/>
  <c r="AA668" i="29"/>
  <c r="BO668" i="29"/>
  <c r="Q669" i="29"/>
  <c r="BE669" i="29"/>
  <c r="CS669" i="29"/>
  <c r="G670" i="29"/>
  <c r="AU670" i="29"/>
  <c r="CI670" i="29"/>
  <c r="AK671" i="29"/>
  <c r="BY671" i="29"/>
  <c r="AA672" i="29"/>
  <c r="BO672" i="29"/>
  <c r="DC672" i="29"/>
  <c r="Q673" i="29"/>
  <c r="BE673" i="29"/>
  <c r="CS673" i="29"/>
  <c r="G674" i="29"/>
  <c r="AU674" i="29"/>
  <c r="CI674" i="29"/>
  <c r="AA678" i="29"/>
  <c r="BO678" i="29"/>
  <c r="DC678" i="29"/>
  <c r="Q679" i="29"/>
  <c r="BE679" i="29"/>
  <c r="CS679" i="29"/>
  <c r="G680" i="29"/>
  <c r="AU680" i="29"/>
  <c r="CI680" i="29"/>
  <c r="AK681" i="29"/>
  <c r="BY681" i="29"/>
  <c r="AA682" i="29"/>
  <c r="BO682" i="29"/>
  <c r="DC682" i="29"/>
  <c r="Q683" i="29"/>
  <c r="BE683" i="29"/>
  <c r="CS683" i="29"/>
  <c r="G684" i="29"/>
  <c r="AU684" i="29"/>
  <c r="CI684" i="29"/>
  <c r="AK685" i="29"/>
  <c r="BY685" i="29"/>
  <c r="AA686" i="29"/>
  <c r="BO686" i="29"/>
  <c r="DC686" i="29"/>
  <c r="Q687" i="29"/>
  <c r="BE687" i="29"/>
  <c r="CS687" i="29"/>
  <c r="AK691" i="29"/>
  <c r="BY691" i="29"/>
  <c r="AA692" i="29"/>
  <c r="BO692" i="29"/>
  <c r="DC692" i="29"/>
  <c r="Q693" i="29"/>
  <c r="BE693" i="29"/>
  <c r="CS693" i="29"/>
  <c r="G694" i="29"/>
  <c r="AU694" i="29"/>
  <c r="CI694" i="29"/>
  <c r="AK695" i="29"/>
  <c r="BY695" i="29"/>
  <c r="AA696" i="29"/>
  <c r="BO696" i="29"/>
  <c r="DC696" i="29"/>
  <c r="Q697" i="29"/>
  <c r="BE697" i="29"/>
  <c r="CS697" i="29"/>
  <c r="G698" i="29"/>
  <c r="AU698" i="29"/>
  <c r="CI698" i="29"/>
  <c r="AK699" i="29"/>
  <c r="BY699" i="29"/>
  <c r="AA700" i="29"/>
  <c r="BO700" i="29"/>
  <c r="DC700" i="29"/>
  <c r="G704" i="29"/>
  <c r="AU704" i="29"/>
  <c r="CI704" i="29"/>
  <c r="AK705" i="29"/>
  <c r="BY705" i="29"/>
  <c r="AA706" i="29"/>
  <c r="BO706" i="29"/>
  <c r="DC706" i="29"/>
  <c r="Q707" i="29"/>
  <c r="BE707" i="29"/>
  <c r="CS707" i="29"/>
  <c r="G708" i="29"/>
  <c r="AU708" i="29"/>
  <c r="CI708" i="29"/>
  <c r="AK709" i="29"/>
  <c r="BY709" i="29"/>
  <c r="AA710" i="29"/>
  <c r="BO710" i="29"/>
  <c r="DC710" i="29"/>
  <c r="Q711" i="29"/>
  <c r="BE711" i="29"/>
  <c r="CS711" i="29"/>
  <c r="G712" i="29"/>
  <c r="CI712" i="29"/>
  <c r="AK713" i="29"/>
  <c r="BY713" i="29"/>
  <c r="E206" i="29"/>
  <c r="M206" i="29"/>
  <c r="U206" i="29"/>
  <c r="AC206" i="29"/>
  <c r="AF206" i="29" s="1"/>
  <c r="AS206" i="29"/>
  <c r="BA206" i="29"/>
  <c r="BI206" i="29"/>
  <c r="BQ206" i="29"/>
  <c r="BT206" i="29" s="1"/>
  <c r="CG206" i="29"/>
  <c r="CO206" i="29"/>
  <c r="CW206" i="29"/>
  <c r="BO200" i="29"/>
  <c r="CI201" i="29"/>
  <c r="G202" i="29"/>
  <c r="BY203" i="29"/>
  <c r="CS204" i="29"/>
  <c r="AQ206" i="29"/>
  <c r="AH218" i="29"/>
  <c r="BX218" i="29"/>
  <c r="BO209" i="29"/>
  <c r="BY211" i="29"/>
  <c r="CS213" i="29"/>
  <c r="CI214" i="29"/>
  <c r="G215" i="29"/>
  <c r="BO215" i="29"/>
  <c r="BY215" i="29"/>
  <c r="CB230" i="29"/>
  <c r="CK230" i="29"/>
  <c r="DA230" i="29"/>
  <c r="AA221" i="29"/>
  <c r="DC222" i="29"/>
  <c r="BT223" i="29"/>
  <c r="Q225" i="29"/>
  <c r="AA225" i="29"/>
  <c r="V227" i="29"/>
  <c r="CG230" i="29"/>
  <c r="H35" i="9"/>
  <c r="L232" i="29"/>
  <c r="R35" i="9"/>
  <c r="R242" i="29"/>
  <c r="V232" i="29"/>
  <c r="AA232" i="29"/>
  <c r="AJ242" i="29"/>
  <c r="AJ558" i="29" s="1"/>
  <c r="BA242" i="29"/>
  <c r="BE242" i="29" s="1"/>
  <c r="BE232" i="29"/>
  <c r="AL242" i="29"/>
  <c r="BM242" i="29"/>
  <c r="BU242" i="29"/>
  <c r="AP235" i="29"/>
  <c r="H165" i="9"/>
  <c r="L165" i="9" s="1"/>
  <c r="L237" i="29"/>
  <c r="Q237" i="29"/>
  <c r="H242" i="29"/>
  <c r="D254" i="29"/>
  <c r="L244" i="29"/>
  <c r="U254" i="29"/>
  <c r="CS247" i="29"/>
  <c r="BO251" i="29"/>
  <c r="BU254" i="29"/>
  <c r="BY254" i="29" s="1"/>
  <c r="CL254" i="29"/>
  <c r="AD266" i="29"/>
  <c r="AM266" i="29"/>
  <c r="AV266" i="29"/>
  <c r="AZ266" i="29" s="1"/>
  <c r="AZ256" i="29"/>
  <c r="BE256" i="29"/>
  <c r="CZ266" i="29"/>
  <c r="V258" i="29"/>
  <c r="AU258" i="29"/>
  <c r="AQ266" i="29"/>
  <c r="CZ278" i="29"/>
  <c r="AA269" i="29"/>
  <c r="W278" i="29"/>
  <c r="CN269" i="29"/>
  <c r="CN272" i="29"/>
  <c r="L273" i="29"/>
  <c r="BT278" i="29"/>
  <c r="K290" i="29"/>
  <c r="L290" i="29" s="1"/>
  <c r="H290" i="29"/>
  <c r="AD290" i="29"/>
  <c r="J302" i="29"/>
  <c r="J623" i="29" s="1"/>
  <c r="S302" i="29"/>
  <c r="BD314" i="29"/>
  <c r="BE306" i="29"/>
  <c r="AC326" i="29"/>
  <c r="AO338" i="29"/>
  <c r="AP328" i="29"/>
  <c r="U151" i="9"/>
  <c r="V151" i="9" s="1"/>
  <c r="V332" i="29"/>
  <c r="I122" i="9"/>
  <c r="I616" i="29"/>
  <c r="Y616" i="29"/>
  <c r="Y122" i="9"/>
  <c r="AK616" i="29"/>
  <c r="BY616" i="29"/>
  <c r="O148" i="9"/>
  <c r="O617" i="29"/>
  <c r="W148" i="9"/>
  <c r="W617" i="29"/>
  <c r="BO617" i="29"/>
  <c r="DC617" i="29"/>
  <c r="E618" i="29"/>
  <c r="E174" i="9"/>
  <c r="M174" i="9"/>
  <c r="Q174" i="9" s="1"/>
  <c r="M618" i="29"/>
  <c r="Q618" i="29" s="1"/>
  <c r="U174" i="9"/>
  <c r="U618" i="29"/>
  <c r="BE618" i="29"/>
  <c r="CS618" i="29"/>
  <c r="C200" i="9"/>
  <c r="C619" i="29"/>
  <c r="K200" i="9"/>
  <c r="K619" i="29"/>
  <c r="S200" i="9"/>
  <c r="S619" i="29"/>
  <c r="AU619" i="29"/>
  <c r="CI619" i="29"/>
  <c r="I226" i="9"/>
  <c r="I620" i="29"/>
  <c r="Y226" i="9"/>
  <c r="Y620" i="29"/>
  <c r="AK620" i="29"/>
  <c r="BY620" i="29"/>
  <c r="O252" i="9"/>
  <c r="O621" i="29"/>
  <c r="W252" i="9"/>
  <c r="W621" i="29"/>
  <c r="BO621" i="29"/>
  <c r="DC621" i="29"/>
  <c r="E278" i="9"/>
  <c r="E622" i="29"/>
  <c r="M278" i="9"/>
  <c r="Q278" i="9" s="1"/>
  <c r="M622" i="29"/>
  <c r="Q622" i="29" s="1"/>
  <c r="U278" i="9"/>
  <c r="U622" i="29"/>
  <c r="BE622" i="29"/>
  <c r="CS622" i="29"/>
  <c r="I292" i="9"/>
  <c r="I45" i="9" s="1"/>
  <c r="I626" i="29"/>
  <c r="Y292" i="9"/>
  <c r="Y45" i="9" s="1"/>
  <c r="Y626" i="29"/>
  <c r="AK626" i="29"/>
  <c r="O294" i="9"/>
  <c r="O71" i="9" s="1"/>
  <c r="O627" i="29"/>
  <c r="W294" i="9"/>
  <c r="W71" i="9" s="1"/>
  <c r="W627" i="29"/>
  <c r="AA627" i="29" s="1"/>
  <c r="BO627" i="29"/>
  <c r="DC627" i="29"/>
  <c r="E296" i="9"/>
  <c r="E97" i="9" s="1"/>
  <c r="E628" i="29"/>
  <c r="M296" i="9"/>
  <c r="M97" i="9" s="1"/>
  <c r="M628" i="29"/>
  <c r="Q628" i="29" s="1"/>
  <c r="U296" i="9"/>
  <c r="U628" i="29"/>
  <c r="BE628" i="29"/>
  <c r="CS628" i="29"/>
  <c r="C298" i="9"/>
  <c r="C123" i="9" s="1"/>
  <c r="C629" i="29"/>
  <c r="G629" i="29" s="1"/>
  <c r="K298" i="9"/>
  <c r="K629" i="29"/>
  <c r="S298" i="9"/>
  <c r="S123" i="9" s="1"/>
  <c r="S629" i="29"/>
  <c r="AU629" i="29"/>
  <c r="CI629" i="29"/>
  <c r="I300" i="9"/>
  <c r="I149" i="9" s="1"/>
  <c r="I630" i="29"/>
  <c r="Y300" i="9"/>
  <c r="Y149" i="9" s="1"/>
  <c r="Y630" i="29"/>
  <c r="AK630" i="29"/>
  <c r="BY630" i="29"/>
  <c r="O302" i="9"/>
  <c r="O175" i="9" s="1"/>
  <c r="O631" i="29"/>
  <c r="W302" i="9"/>
  <c r="W175" i="9" s="1"/>
  <c r="W631" i="29"/>
  <c r="AA631" i="29" s="1"/>
  <c r="BO631" i="29"/>
  <c r="DC631" i="29"/>
  <c r="E304" i="9"/>
  <c r="E632" i="29"/>
  <c r="M304" i="9"/>
  <c r="M201" i="9" s="1"/>
  <c r="M632" i="29"/>
  <c r="Q632" i="29" s="1"/>
  <c r="U304" i="9"/>
  <c r="U632" i="29"/>
  <c r="BE632" i="29"/>
  <c r="CS632" i="29"/>
  <c r="C306" i="9"/>
  <c r="C227" i="9" s="1"/>
  <c r="C633" i="29"/>
  <c r="G633" i="29" s="1"/>
  <c r="K306" i="9"/>
  <c r="K633" i="29"/>
  <c r="S306" i="9"/>
  <c r="S227" i="9" s="1"/>
  <c r="S633" i="29"/>
  <c r="AU633" i="29"/>
  <c r="CI633" i="29"/>
  <c r="I308" i="9"/>
  <c r="I253" i="9" s="1"/>
  <c r="I634" i="29"/>
  <c r="Y308" i="9"/>
  <c r="Y253" i="9" s="1"/>
  <c r="Y634" i="29"/>
  <c r="AK634" i="29"/>
  <c r="BY634" i="29"/>
  <c r="O310" i="9"/>
  <c r="O279" i="9" s="1"/>
  <c r="O635" i="29"/>
  <c r="W310" i="9"/>
  <c r="W279" i="9" s="1"/>
  <c r="W635" i="29"/>
  <c r="BO635" i="29"/>
  <c r="DC635" i="29"/>
  <c r="CI639" i="29"/>
  <c r="AK640" i="29"/>
  <c r="BY640" i="29"/>
  <c r="AA641" i="29"/>
  <c r="BO641" i="29"/>
  <c r="DC641" i="29"/>
  <c r="Q642" i="29"/>
  <c r="BE642" i="29"/>
  <c r="CS642" i="29"/>
  <c r="G643" i="29"/>
  <c r="AU643" i="29"/>
  <c r="CI643" i="29"/>
  <c r="AK644" i="29"/>
  <c r="BY644" i="29"/>
  <c r="AA645" i="29"/>
  <c r="BO645" i="29"/>
  <c r="DC645" i="29"/>
  <c r="Q646" i="29"/>
  <c r="BE646" i="29"/>
  <c r="CS646" i="29"/>
  <c r="G647" i="29"/>
  <c r="AU647" i="29"/>
  <c r="CI647" i="29"/>
  <c r="AK648" i="29"/>
  <c r="BY648" i="29"/>
  <c r="E46" i="9"/>
  <c r="E652" i="29"/>
  <c r="M46" i="9"/>
  <c r="M652" i="29"/>
  <c r="Q652" i="29" s="1"/>
  <c r="U46" i="9"/>
  <c r="U652" i="29"/>
  <c r="CS652" i="29"/>
  <c r="C72" i="9"/>
  <c r="C653" i="29"/>
  <c r="G653" i="29" s="1"/>
  <c r="K653" i="29"/>
  <c r="K72" i="9"/>
  <c r="S72" i="9"/>
  <c r="S653" i="29"/>
  <c r="AU653" i="29"/>
  <c r="CI653" i="29"/>
  <c r="I98" i="9"/>
  <c r="I654" i="29"/>
  <c r="Y98" i="9"/>
  <c r="Y654" i="29"/>
  <c r="AK654" i="29"/>
  <c r="BY654" i="29"/>
  <c r="O124" i="9"/>
  <c r="O655" i="29"/>
  <c r="W124" i="9"/>
  <c r="W655" i="29"/>
  <c r="AA655" i="29" s="1"/>
  <c r="BO655" i="29"/>
  <c r="DC655" i="29"/>
  <c r="E150" i="9"/>
  <c r="E656" i="29"/>
  <c r="M150" i="9"/>
  <c r="M656" i="29"/>
  <c r="Q656" i="29" s="1"/>
  <c r="U150" i="9"/>
  <c r="U656" i="29"/>
  <c r="BE656" i="29"/>
  <c r="CS656" i="29"/>
  <c r="C176" i="9"/>
  <c r="C657" i="29"/>
  <c r="K176" i="9"/>
  <c r="K657" i="29"/>
  <c r="S176" i="9"/>
  <c r="S657" i="29"/>
  <c r="AU657" i="29"/>
  <c r="CI657" i="29"/>
  <c r="I202" i="9"/>
  <c r="I658" i="29"/>
  <c r="Y202" i="9"/>
  <c r="Y658" i="29"/>
  <c r="AK658" i="29"/>
  <c r="BY658" i="29"/>
  <c r="O228" i="9"/>
  <c r="O659" i="29"/>
  <c r="W228" i="9"/>
  <c r="W659" i="29"/>
  <c r="AA659" i="29" s="1"/>
  <c r="BO659" i="29"/>
  <c r="DC659" i="29"/>
  <c r="E254" i="9"/>
  <c r="E660" i="29"/>
  <c r="M254" i="9"/>
  <c r="M660" i="29"/>
  <c r="Q660" i="29" s="1"/>
  <c r="U254" i="9"/>
  <c r="U660" i="29"/>
  <c r="BE660" i="29"/>
  <c r="CS660" i="29"/>
  <c r="C280" i="9"/>
  <c r="C661" i="29"/>
  <c r="G661" i="29" s="1"/>
  <c r="K280" i="9"/>
  <c r="K661" i="29"/>
  <c r="S280" i="9"/>
  <c r="S661" i="29"/>
  <c r="AU661" i="29"/>
  <c r="CI661" i="29"/>
  <c r="AA665" i="29"/>
  <c r="Q666" i="29"/>
  <c r="BE666" i="29"/>
  <c r="CS666" i="29"/>
  <c r="AU667" i="29"/>
  <c r="CI667" i="29"/>
  <c r="BY668" i="29"/>
  <c r="AA669" i="29"/>
  <c r="BO669" i="29"/>
  <c r="DC669" i="29"/>
  <c r="Q670" i="29"/>
  <c r="BE670" i="29"/>
  <c r="CS670" i="29"/>
  <c r="G671" i="29"/>
  <c r="AU671" i="29"/>
  <c r="CI671" i="29"/>
  <c r="AK672" i="29"/>
  <c r="BY672" i="29"/>
  <c r="AA673" i="29"/>
  <c r="BO673" i="29"/>
  <c r="DC673" i="29"/>
  <c r="BE674" i="29"/>
  <c r="CS674" i="29"/>
  <c r="AK678" i="29"/>
  <c r="BO679" i="29"/>
  <c r="DC679" i="29"/>
  <c r="Q680" i="29"/>
  <c r="BE680" i="29"/>
  <c r="CS680" i="29"/>
  <c r="G681" i="29"/>
  <c r="AU681" i="29"/>
  <c r="CI681" i="29"/>
  <c r="AK682" i="29"/>
  <c r="BY682" i="29"/>
  <c r="AA683" i="29"/>
  <c r="BO683" i="29"/>
  <c r="DC683" i="29"/>
  <c r="Q684" i="29"/>
  <c r="BE684" i="29"/>
  <c r="CS684" i="29"/>
  <c r="G685" i="29"/>
  <c r="AU685" i="29"/>
  <c r="AK686" i="29"/>
  <c r="BY686" i="29"/>
  <c r="AA687" i="29"/>
  <c r="BO687" i="29"/>
  <c r="G691" i="29"/>
  <c r="AU691" i="29"/>
  <c r="AK692" i="29"/>
  <c r="BY692" i="29"/>
  <c r="AA693" i="29"/>
  <c r="BO693" i="29"/>
  <c r="DC693" i="29"/>
  <c r="Q694" i="29"/>
  <c r="BE694" i="29"/>
  <c r="CS694" i="29"/>
  <c r="G695" i="29"/>
  <c r="AU695" i="29"/>
  <c r="CI695" i="29"/>
  <c r="AK696" i="29"/>
  <c r="BY696" i="29"/>
  <c r="AA697" i="29"/>
  <c r="BO697" i="29"/>
  <c r="DC697" i="29"/>
  <c r="Q698" i="29"/>
  <c r="BE698" i="29"/>
  <c r="CS698" i="29"/>
  <c r="G699" i="29"/>
  <c r="AU699" i="29"/>
  <c r="CI699" i="29"/>
  <c r="AK700" i="29"/>
  <c r="BY700" i="29"/>
  <c r="Q704" i="29"/>
  <c r="CS704" i="29"/>
  <c r="G705" i="29"/>
  <c r="AU705" i="29"/>
  <c r="CI705" i="29"/>
  <c r="AK706" i="29"/>
  <c r="BY706" i="29"/>
  <c r="AA707" i="29"/>
  <c r="BO707" i="29"/>
  <c r="DC707" i="29"/>
  <c r="Q708" i="29"/>
  <c r="BE708" i="29"/>
  <c r="CS708" i="29"/>
  <c r="G709" i="29"/>
  <c r="AU709" i="29"/>
  <c r="CI709" i="29"/>
  <c r="AK710" i="29"/>
  <c r="BY710" i="29"/>
  <c r="AA711" i="29"/>
  <c r="BO711" i="29"/>
  <c r="DC711" i="29"/>
  <c r="Q712" i="29"/>
  <c r="BE712" i="29"/>
  <c r="CS712" i="29"/>
  <c r="AU713" i="29"/>
  <c r="CI713" i="29"/>
  <c r="G196" i="29"/>
  <c r="O206" i="29"/>
  <c r="W206" i="29"/>
  <c r="AA206" i="29" s="1"/>
  <c r="AE206" i="29"/>
  <c r="AM206" i="29"/>
  <c r="BC206" i="29"/>
  <c r="BK206" i="29"/>
  <c r="BO206" i="29" s="1"/>
  <c r="BS206" i="29"/>
  <c r="CA206" i="29"/>
  <c r="CQ206" i="29"/>
  <c r="CY206" i="29"/>
  <c r="DC206" i="29" s="1"/>
  <c r="BY199" i="29"/>
  <c r="AU201" i="29"/>
  <c r="AK203" i="29"/>
  <c r="BE204" i="29"/>
  <c r="CI205" i="29"/>
  <c r="CA218" i="29"/>
  <c r="CD218" i="29" s="1"/>
  <c r="CI208" i="29"/>
  <c r="CQ218" i="29"/>
  <c r="CY218" i="29"/>
  <c r="DC218" i="29" s="1"/>
  <c r="DC208" i="29"/>
  <c r="AA209" i="29"/>
  <c r="BE210" i="29"/>
  <c r="CD210" i="29"/>
  <c r="AA211" i="29"/>
  <c r="AK211" i="29"/>
  <c r="BT214" i="29"/>
  <c r="Q215" i="29"/>
  <c r="BT217" i="29"/>
  <c r="DC217" i="29"/>
  <c r="T230" i="29"/>
  <c r="AP220" i="29"/>
  <c r="AV230" i="29"/>
  <c r="BD230" i="29"/>
  <c r="BL230" i="29"/>
  <c r="BO220" i="29"/>
  <c r="BU230" i="29"/>
  <c r="BY220" i="29"/>
  <c r="CD220" i="29"/>
  <c r="CM230" i="29"/>
  <c r="CU230" i="29"/>
  <c r="DC220" i="29"/>
  <c r="BI230" i="29"/>
  <c r="CD222" i="29"/>
  <c r="V223" i="29"/>
  <c r="AU223" i="29"/>
  <c r="AU224" i="29"/>
  <c r="DC225" i="29"/>
  <c r="AL230" i="29"/>
  <c r="AP230" i="29" s="1"/>
  <c r="BB230" i="29"/>
  <c r="BE230" i="29" s="1"/>
  <c r="J35" i="9"/>
  <c r="J9" i="9" s="1"/>
  <c r="J242" i="29"/>
  <c r="J21" i="8" s="1"/>
  <c r="AC242" i="29"/>
  <c r="BV242" i="29"/>
  <c r="CD232" i="29"/>
  <c r="CM242" i="29"/>
  <c r="AW242" i="29"/>
  <c r="AW558" i="29" s="1"/>
  <c r="L235" i="29"/>
  <c r="DC235" i="29"/>
  <c r="AU236" i="29"/>
  <c r="CN236" i="29"/>
  <c r="CX236" i="29"/>
  <c r="R217" i="9"/>
  <c r="V217" i="9" s="1"/>
  <c r="V239" i="29"/>
  <c r="AF239" i="29"/>
  <c r="BO239" i="29"/>
  <c r="M243" i="9"/>
  <c r="Q243" i="9" s="1"/>
  <c r="Q240" i="29"/>
  <c r="AK241" i="29"/>
  <c r="CD241" i="29"/>
  <c r="CN241" i="29"/>
  <c r="P242" i="29"/>
  <c r="P21" i="8" s="1"/>
  <c r="AP244" i="29"/>
  <c r="BP254" i="29"/>
  <c r="BT244" i="29"/>
  <c r="CG254" i="29"/>
  <c r="CP254" i="29"/>
  <c r="P254" i="29"/>
  <c r="BY245" i="29"/>
  <c r="L246" i="29"/>
  <c r="Q246" i="29"/>
  <c r="AK246" i="29"/>
  <c r="AG254" i="29"/>
  <c r="DC246" i="29"/>
  <c r="BY250" i="29"/>
  <c r="AP251" i="29"/>
  <c r="BT252" i="29"/>
  <c r="F266" i="29"/>
  <c r="N266" i="29"/>
  <c r="Q256" i="29"/>
  <c r="W266" i="29"/>
  <c r="AA256" i="29"/>
  <c r="AF256" i="29"/>
  <c r="AO266" i="29"/>
  <c r="CJ266" i="29"/>
  <c r="CN266" i="29" s="1"/>
  <c r="CR266" i="29"/>
  <c r="R266" i="29"/>
  <c r="V266" i="29" s="1"/>
  <c r="V257" i="29"/>
  <c r="AF257" i="29"/>
  <c r="AK257" i="29"/>
  <c r="AS266" i="29"/>
  <c r="BE257" i="29"/>
  <c r="CT266" i="29"/>
  <c r="CX266" i="29" s="1"/>
  <c r="CS261" i="29"/>
  <c r="L263" i="29"/>
  <c r="CF266" i="29"/>
  <c r="CI266" i="29" s="1"/>
  <c r="CJ278" i="29"/>
  <c r="CN268" i="29"/>
  <c r="DB278" i="29"/>
  <c r="L269" i="29"/>
  <c r="BS278" i="29"/>
  <c r="BT270" i="29"/>
  <c r="AJ278" i="29"/>
  <c r="AY290" i="29"/>
  <c r="AZ290" i="29" s="1"/>
  <c r="AZ280" i="29"/>
  <c r="CT290" i="29"/>
  <c r="AN290" i="29"/>
  <c r="CP302" i="29"/>
  <c r="CS302" i="29" s="1"/>
  <c r="CW314" i="29"/>
  <c r="CX314" i="29" s="1"/>
  <c r="CX304" i="29"/>
  <c r="AE314" i="29"/>
  <c r="AF306" i="29"/>
  <c r="V153" i="29"/>
  <c r="AP670" i="29"/>
  <c r="BJ153" i="29"/>
  <c r="CD670" i="29"/>
  <c r="CX153" i="29"/>
  <c r="L154" i="29"/>
  <c r="AF671" i="29"/>
  <c r="AZ154" i="29"/>
  <c r="BT671" i="29"/>
  <c r="CN154" i="29"/>
  <c r="V672" i="29"/>
  <c r="AP155" i="29"/>
  <c r="BJ672" i="29"/>
  <c r="CD155" i="29"/>
  <c r="CX672" i="29"/>
  <c r="L673" i="29"/>
  <c r="AF156" i="29"/>
  <c r="AZ673" i="29"/>
  <c r="BT156" i="29"/>
  <c r="CN673" i="29"/>
  <c r="V157" i="29"/>
  <c r="AP674" i="29"/>
  <c r="BJ157" i="29"/>
  <c r="CD674" i="29"/>
  <c r="CX157" i="29"/>
  <c r="D158" i="29"/>
  <c r="D675" i="29" s="1"/>
  <c r="T158" i="29"/>
  <c r="T675" i="29" s="1"/>
  <c r="AB158" i="29"/>
  <c r="AJ158" i="29"/>
  <c r="AJ675" i="29" s="1"/>
  <c r="AR158" i="29"/>
  <c r="BH158" i="29"/>
  <c r="BP158" i="29"/>
  <c r="BX158" i="29"/>
  <c r="CF158" i="29"/>
  <c r="CV158" i="29"/>
  <c r="CV675" i="29" s="1"/>
  <c r="DD158" i="29"/>
  <c r="CX678" i="29"/>
  <c r="L679" i="29"/>
  <c r="AZ679" i="29"/>
  <c r="CN679" i="29"/>
  <c r="AP680" i="29"/>
  <c r="CD680" i="29"/>
  <c r="AF681" i="29"/>
  <c r="BT681" i="29"/>
  <c r="V682" i="29"/>
  <c r="BJ682" i="29"/>
  <c r="CX682" i="29"/>
  <c r="L683" i="29"/>
  <c r="AZ683" i="29"/>
  <c r="CN683" i="29"/>
  <c r="AP684" i="29"/>
  <c r="CD684" i="29"/>
  <c r="AF685" i="29"/>
  <c r="BT685" i="29"/>
  <c r="BJ686" i="29"/>
  <c r="CX686" i="29"/>
  <c r="L687" i="29"/>
  <c r="F170" i="29"/>
  <c r="N170" i="29"/>
  <c r="N688" i="29" s="1"/>
  <c r="AD170" i="29"/>
  <c r="AD688" i="29" s="1"/>
  <c r="AL170" i="29"/>
  <c r="AL688" i="29" s="1"/>
  <c r="AT170" i="29"/>
  <c r="BB170" i="29"/>
  <c r="BB688" i="29" s="1"/>
  <c r="BR170" i="29"/>
  <c r="BR688" i="29" s="1"/>
  <c r="BZ170" i="29"/>
  <c r="BZ688" i="29" s="1"/>
  <c r="CH170" i="29"/>
  <c r="CP170" i="29"/>
  <c r="CP688" i="29" s="1"/>
  <c r="L172" i="29"/>
  <c r="AZ172" i="29"/>
  <c r="BT691" i="29"/>
  <c r="CN172" i="29"/>
  <c r="AP173" i="29"/>
  <c r="BJ692" i="29"/>
  <c r="CD173" i="29"/>
  <c r="CX692" i="29"/>
  <c r="L693" i="29"/>
  <c r="AF174" i="29"/>
  <c r="AZ693" i="29"/>
  <c r="BT174" i="29"/>
  <c r="CN693" i="29"/>
  <c r="V175" i="29"/>
  <c r="BJ175" i="29"/>
  <c r="CD694" i="29"/>
  <c r="CX175" i="29"/>
  <c r="L176" i="29"/>
  <c r="AF695" i="29"/>
  <c r="AZ176" i="29"/>
  <c r="BT695" i="29"/>
  <c r="CN176" i="29"/>
  <c r="V696" i="29"/>
  <c r="AP177" i="29"/>
  <c r="BJ696" i="29"/>
  <c r="CD177" i="29"/>
  <c r="CX696" i="29"/>
  <c r="AF178" i="29"/>
  <c r="AZ697" i="29"/>
  <c r="BT178" i="29"/>
  <c r="CN697" i="29"/>
  <c r="V179" i="29"/>
  <c r="AP698" i="29"/>
  <c r="BJ179" i="29"/>
  <c r="CD698" i="29"/>
  <c r="CX179" i="29"/>
  <c r="L180" i="29"/>
  <c r="AF699" i="29"/>
  <c r="AZ180" i="29"/>
  <c r="BT699" i="29"/>
  <c r="CN180" i="29"/>
  <c r="V700" i="29"/>
  <c r="AP181" i="29"/>
  <c r="BJ700" i="29"/>
  <c r="CD181" i="29"/>
  <c r="CX700" i="29"/>
  <c r="H182" i="29"/>
  <c r="P182" i="29"/>
  <c r="P701" i="29" s="1"/>
  <c r="X182" i="29"/>
  <c r="AN182" i="29"/>
  <c r="AN701" i="29" s="1"/>
  <c r="AV182" i="29"/>
  <c r="BD182" i="29"/>
  <c r="BD701" i="29" s="1"/>
  <c r="BL182" i="29"/>
  <c r="BL701" i="29" s="1"/>
  <c r="CB182" i="29"/>
  <c r="CB701" i="29" s="1"/>
  <c r="CJ182" i="29"/>
  <c r="CR182" i="29"/>
  <c r="CR701" i="29" s="1"/>
  <c r="CZ182" i="29"/>
  <c r="CZ701" i="29" s="1"/>
  <c r="V184" i="29"/>
  <c r="AP704" i="29"/>
  <c r="BJ184" i="29"/>
  <c r="CX184" i="29"/>
  <c r="L185" i="29"/>
  <c r="AF705" i="29"/>
  <c r="AZ185" i="29"/>
  <c r="BT705" i="29"/>
  <c r="CN185" i="29"/>
  <c r="V706" i="29"/>
  <c r="AP186" i="29"/>
  <c r="BJ706" i="29"/>
  <c r="CD186" i="29"/>
  <c r="CX706" i="29"/>
  <c r="L707" i="29"/>
  <c r="AF187" i="29"/>
  <c r="AZ707" i="29"/>
  <c r="BT187" i="29"/>
  <c r="CN707" i="29"/>
  <c r="V188" i="29"/>
  <c r="AP708" i="29"/>
  <c r="BJ188" i="29"/>
  <c r="CX188" i="29"/>
  <c r="L189" i="29"/>
  <c r="AF709" i="29"/>
  <c r="AZ189" i="29"/>
  <c r="BT709" i="29"/>
  <c r="CN189" i="29"/>
  <c r="V710" i="29"/>
  <c r="AP190" i="29"/>
  <c r="CD190" i="29"/>
  <c r="CX710" i="29"/>
  <c r="L711" i="29"/>
  <c r="AF191" i="29"/>
  <c r="AZ711" i="29"/>
  <c r="BT191" i="29"/>
  <c r="CN711" i="29"/>
  <c r="V192" i="29"/>
  <c r="AP712" i="29"/>
  <c r="BJ192" i="29"/>
  <c r="CD712" i="29"/>
  <c r="CX192" i="29"/>
  <c r="L193" i="29"/>
  <c r="AF713" i="29"/>
  <c r="AZ193" i="29"/>
  <c r="CN193" i="29"/>
  <c r="J194" i="29"/>
  <c r="R194" i="29"/>
  <c r="Z194" i="29"/>
  <c r="Z714" i="29" s="1"/>
  <c r="AH194" i="29"/>
  <c r="AH714" i="29" s="1"/>
  <c r="AX194" i="29"/>
  <c r="BF194" i="29"/>
  <c r="BN194" i="29"/>
  <c r="BN714" i="29" s="1"/>
  <c r="BV194" i="29"/>
  <c r="BV714" i="29" s="1"/>
  <c r="CL194" i="29"/>
  <c r="CT194" i="29"/>
  <c r="DB194" i="29"/>
  <c r="DB714" i="29" s="1"/>
  <c r="BT196" i="29"/>
  <c r="BE201" i="29"/>
  <c r="BY202" i="29"/>
  <c r="BO204" i="29"/>
  <c r="CS205" i="29"/>
  <c r="L208" i="29"/>
  <c r="T218" i="29"/>
  <c r="BB218" i="29"/>
  <c r="BB532" i="29" s="1"/>
  <c r="BS218" i="29"/>
  <c r="G210" i="29"/>
  <c r="AU211" i="29"/>
  <c r="BY212" i="29"/>
  <c r="BE213" i="29"/>
  <c r="V214" i="29"/>
  <c r="AU214" i="29"/>
  <c r="CD217" i="29"/>
  <c r="C230" i="29"/>
  <c r="G230" i="29" s="1"/>
  <c r="G220" i="29"/>
  <c r="L220" i="29"/>
  <c r="AW230" i="29"/>
  <c r="BM230" i="29"/>
  <c r="BV230" i="29"/>
  <c r="CE230" i="29"/>
  <c r="CI220" i="29"/>
  <c r="CN220" i="29"/>
  <c r="CV230" i="29"/>
  <c r="AU221" i="29"/>
  <c r="AS230" i="29"/>
  <c r="BE222" i="29"/>
  <c r="CD225" i="29"/>
  <c r="BE226" i="29"/>
  <c r="CX226" i="29"/>
  <c r="CS227" i="29"/>
  <c r="W230" i="29"/>
  <c r="AA230" i="29" s="1"/>
  <c r="K35" i="9"/>
  <c r="K9" i="9" s="1"/>
  <c r="K242" i="29"/>
  <c r="K21" i="8" s="1"/>
  <c r="AV242" i="29"/>
  <c r="AZ242" i="29" s="1"/>
  <c r="BN242" i="29"/>
  <c r="CO242" i="29"/>
  <c r="CS242" i="29" s="1"/>
  <c r="CS232" i="29"/>
  <c r="D113" i="9"/>
  <c r="G235" i="29"/>
  <c r="W113" i="9"/>
  <c r="AA113" i="9" s="1"/>
  <c r="AA235" i="29"/>
  <c r="H139" i="9"/>
  <c r="L139" i="9" s="1"/>
  <c r="L236" i="29"/>
  <c r="R139" i="9"/>
  <c r="V139" i="9" s="1"/>
  <c r="V236" i="29"/>
  <c r="BE236" i="29"/>
  <c r="CI237" i="29"/>
  <c r="AP239" i="29"/>
  <c r="BY239" i="29"/>
  <c r="H269" i="9"/>
  <c r="L269" i="9" s="1"/>
  <c r="L241" i="29"/>
  <c r="AU241" i="29"/>
  <c r="G244" i="29"/>
  <c r="O254" i="29"/>
  <c r="CQ254" i="29"/>
  <c r="H254" i="29"/>
  <c r="L245" i="29"/>
  <c r="V245" i="29"/>
  <c r="AU245" i="29"/>
  <c r="CN246" i="29"/>
  <c r="DA254" i="29"/>
  <c r="CI249" i="29"/>
  <c r="AZ250" i="29"/>
  <c r="AZ251" i="29"/>
  <c r="L253" i="29"/>
  <c r="V253" i="29"/>
  <c r="AU253" i="29"/>
  <c r="O266" i="29"/>
  <c r="BR266" i="29"/>
  <c r="CA266" i="29"/>
  <c r="DD266" i="29"/>
  <c r="DD584" i="29" s="1"/>
  <c r="AC266" i="29"/>
  <c r="K266" i="29"/>
  <c r="BY259" i="29"/>
  <c r="AP260" i="29"/>
  <c r="BT261" i="29"/>
  <c r="V263" i="29"/>
  <c r="AP264" i="29"/>
  <c r="CS264" i="29"/>
  <c r="BA266" i="29"/>
  <c r="X278" i="29"/>
  <c r="AO278" i="29"/>
  <c r="CK278" i="29"/>
  <c r="CT278" i="29"/>
  <c r="CX268" i="29"/>
  <c r="DC268" i="29"/>
  <c r="BH278" i="29"/>
  <c r="BQ278" i="29"/>
  <c r="BQ597" i="29" s="1"/>
  <c r="L272" i="29"/>
  <c r="BO272" i="29"/>
  <c r="BE274" i="29"/>
  <c r="BO277" i="29"/>
  <c r="AL278" i="29"/>
  <c r="E290" i="29"/>
  <c r="AH290" i="29"/>
  <c r="CB290" i="29"/>
  <c r="DD290" i="29"/>
  <c r="CR302" i="29"/>
  <c r="DB302" i="29"/>
  <c r="DB623" i="29" s="1"/>
  <c r="J326" i="29"/>
  <c r="J44" i="8" s="1"/>
  <c r="S27" i="19"/>
  <c r="S8" i="18"/>
  <c r="S34" i="20" s="1"/>
  <c r="T10" i="20" s="1"/>
  <c r="AT326" i="29"/>
  <c r="AU326" i="29" s="1"/>
  <c r="AU316" i="29"/>
  <c r="C14" i="8"/>
  <c r="M27" i="8"/>
  <c r="Q27" i="8" s="1"/>
  <c r="CL374" i="29"/>
  <c r="CN366" i="29"/>
  <c r="AK389" i="29"/>
  <c r="AG398" i="29"/>
  <c r="BS398" i="29"/>
  <c r="BT389" i="29"/>
  <c r="BK410" i="29"/>
  <c r="BO400" i="29"/>
  <c r="CE410" i="29"/>
  <c r="CI400" i="29"/>
  <c r="AR302" i="29"/>
  <c r="DD302" i="29"/>
  <c r="AV302" i="29"/>
  <c r="BD302" i="29"/>
  <c r="DC293" i="29"/>
  <c r="AA294" i="29"/>
  <c r="V295" i="29"/>
  <c r="L298" i="29"/>
  <c r="V301" i="29"/>
  <c r="BH314" i="29"/>
  <c r="BX314" i="29"/>
  <c r="BY314" i="29" s="1"/>
  <c r="AM326" i="29"/>
  <c r="BH326" i="29"/>
  <c r="I27" i="19"/>
  <c r="I8" i="18"/>
  <c r="I34" i="20" s="1"/>
  <c r="N47" i="9"/>
  <c r="N338" i="29"/>
  <c r="N14" i="8" s="1"/>
  <c r="Q328" i="29"/>
  <c r="AQ338" i="29"/>
  <c r="AU338" i="29" s="1"/>
  <c r="AU328" i="29"/>
  <c r="BE328" i="29"/>
  <c r="BA338" i="29"/>
  <c r="BK338" i="29"/>
  <c r="BO328" i="29"/>
  <c r="C151" i="9"/>
  <c r="G151" i="9" s="1"/>
  <c r="G332" i="29"/>
  <c r="M151" i="9"/>
  <c r="Q151" i="9" s="1"/>
  <c r="Q332" i="29"/>
  <c r="M338" i="29"/>
  <c r="T203" i="9"/>
  <c r="V334" i="29"/>
  <c r="N281" i="9"/>
  <c r="Q337" i="29"/>
  <c r="T338" i="29"/>
  <c r="T14" i="8" s="1"/>
  <c r="X350" i="29"/>
  <c r="X7" i="8" s="1"/>
  <c r="X17" i="18" s="1"/>
  <c r="X36" i="20" s="1"/>
  <c r="AA341" i="29"/>
  <c r="Q36" i="20"/>
  <c r="P12" i="20"/>
  <c r="D240" i="9"/>
  <c r="G360" i="29"/>
  <c r="CC374" i="29"/>
  <c r="CD366" i="29"/>
  <c r="BF386" i="29"/>
  <c r="BJ376" i="29"/>
  <c r="CQ386" i="29"/>
  <c r="CS377" i="29"/>
  <c r="AF400" i="29"/>
  <c r="AB410" i="29"/>
  <c r="AT410" i="29"/>
  <c r="AU400" i="29"/>
  <c r="BJ449" i="29"/>
  <c r="BF458" i="29"/>
  <c r="V271" i="29"/>
  <c r="CX271" i="29"/>
  <c r="BO273" i="29"/>
  <c r="AF274" i="29"/>
  <c r="AZ276" i="29"/>
  <c r="AZ277" i="29"/>
  <c r="P290" i="29"/>
  <c r="Q290" i="29" s="1"/>
  <c r="Z290" i="29"/>
  <c r="AA290" i="29" s="1"/>
  <c r="AI290" i="29"/>
  <c r="BR290" i="29"/>
  <c r="CA290" i="29"/>
  <c r="CJ290" i="29"/>
  <c r="DB290" i="29"/>
  <c r="DC290" i="29" s="1"/>
  <c r="I302" i="29"/>
  <c r="L292" i="29"/>
  <c r="V292" i="29"/>
  <c r="R302" i="29"/>
  <c r="AJ302" i="29"/>
  <c r="AS302" i="29"/>
  <c r="AS623" i="29" s="1"/>
  <c r="CV302" i="29"/>
  <c r="G293" i="29"/>
  <c r="CQ302" i="29"/>
  <c r="AK294" i="29"/>
  <c r="AF298" i="29"/>
  <c r="AP301" i="29"/>
  <c r="Q304" i="29"/>
  <c r="P314" i="29"/>
  <c r="Q314" i="29" s="1"/>
  <c r="AQ314" i="29"/>
  <c r="AZ304" i="29"/>
  <c r="BI314" i="29"/>
  <c r="BJ314" i="29" s="1"/>
  <c r="BY304" i="29"/>
  <c r="BK314" i="29"/>
  <c r="BK636" i="29" s="1"/>
  <c r="CD310" i="29"/>
  <c r="U326" i="29"/>
  <c r="V316" i="29"/>
  <c r="CY326" i="29"/>
  <c r="AZ317" i="29"/>
  <c r="K44" i="8"/>
  <c r="L326" i="29"/>
  <c r="E47" i="9"/>
  <c r="E21" i="9" s="1"/>
  <c r="E338" i="29"/>
  <c r="E14" i="8" s="1"/>
  <c r="CM338" i="29"/>
  <c r="D99" i="9"/>
  <c r="D338" i="29"/>
  <c r="D14" i="8" s="1"/>
  <c r="N99" i="9"/>
  <c r="Q330" i="29"/>
  <c r="C203" i="9"/>
  <c r="G203" i="9" s="1"/>
  <c r="G334" i="29"/>
  <c r="L334" i="29"/>
  <c r="AA14" i="8"/>
  <c r="AA342" i="29"/>
  <c r="W350" i="29"/>
  <c r="DC348" i="29"/>
  <c r="DA350" i="29"/>
  <c r="AK355" i="29"/>
  <c r="AG362" i="29"/>
  <c r="H188" i="9"/>
  <c r="L188" i="9" s="1"/>
  <c r="L358" i="29"/>
  <c r="H362" i="29"/>
  <c r="CY374" i="29"/>
  <c r="DC374" i="29" s="1"/>
  <c r="DC364" i="29"/>
  <c r="CI377" i="29"/>
  <c r="CH386" i="29"/>
  <c r="CI386" i="29" s="1"/>
  <c r="D326" i="29"/>
  <c r="D44" i="8" s="1"/>
  <c r="AR326" i="29"/>
  <c r="Y27" i="19"/>
  <c r="Y8" i="18"/>
  <c r="Y34" i="20" s="1"/>
  <c r="O8" i="18"/>
  <c r="O34" i="20" s="1"/>
  <c r="O27" i="19"/>
  <c r="AA338" i="29"/>
  <c r="S350" i="29"/>
  <c r="S7" i="8" s="1"/>
  <c r="S17" i="18" s="1"/>
  <c r="S36" i="20" s="1"/>
  <c r="AC350" i="29"/>
  <c r="AM350" i="29"/>
  <c r="AP340" i="29"/>
  <c r="BF350" i="29"/>
  <c r="BJ340" i="29"/>
  <c r="BX350" i="29"/>
  <c r="L341" i="29"/>
  <c r="H350" i="29"/>
  <c r="Q341" i="29"/>
  <c r="E110" i="9"/>
  <c r="G355" i="29"/>
  <c r="CU362" i="29"/>
  <c r="CH374" i="29"/>
  <c r="CI374" i="29" s="1"/>
  <c r="CI364" i="29"/>
  <c r="AF365" i="29"/>
  <c r="AB374" i="29"/>
  <c r="AF374" i="29" s="1"/>
  <c r="BT378" i="29"/>
  <c r="BP386" i="29"/>
  <c r="BT386" i="29" s="1"/>
  <c r="CH422" i="29"/>
  <c r="CI412" i="29"/>
  <c r="E254" i="29"/>
  <c r="M254" i="29"/>
  <c r="Q244" i="29"/>
  <c r="AE254" i="29"/>
  <c r="CV254" i="29"/>
  <c r="G245" i="29"/>
  <c r="AK247" i="29"/>
  <c r="Q248" i="29"/>
  <c r="G249" i="29"/>
  <c r="AK251" i="29"/>
  <c r="Q252" i="29"/>
  <c r="G253" i="29"/>
  <c r="H266" i="29"/>
  <c r="P266" i="29"/>
  <c r="X266" i="29"/>
  <c r="AG266" i="29"/>
  <c r="AK266" i="29" s="1"/>
  <c r="AK256" i="29"/>
  <c r="CH266" i="29"/>
  <c r="CP266" i="29"/>
  <c r="Q257" i="29"/>
  <c r="G258" i="29"/>
  <c r="AK260" i="29"/>
  <c r="Q261" i="29"/>
  <c r="G262" i="29"/>
  <c r="CD264" i="29"/>
  <c r="J278" i="29"/>
  <c r="S278" i="29"/>
  <c r="BL278" i="29"/>
  <c r="BO278" i="29" s="1"/>
  <c r="CC278" i="29"/>
  <c r="CL278" i="29"/>
  <c r="CU278" i="29"/>
  <c r="BO269" i="29"/>
  <c r="AF270" i="29"/>
  <c r="AZ272" i="29"/>
  <c r="AZ273" i="29"/>
  <c r="BJ275" i="29"/>
  <c r="AA277" i="29"/>
  <c r="DC277" i="29"/>
  <c r="J290" i="29"/>
  <c r="AB290" i="29"/>
  <c r="AS290" i="29"/>
  <c r="CL290" i="29"/>
  <c r="CU290" i="29"/>
  <c r="K302" i="29"/>
  <c r="CS292" i="29"/>
  <c r="CX292" i="29"/>
  <c r="CD293" i="29"/>
  <c r="CN293" i="29"/>
  <c r="CS293" i="29"/>
  <c r="BT295" i="29"/>
  <c r="CI296" i="29"/>
  <c r="CD298" i="29"/>
  <c r="CN301" i="29"/>
  <c r="BA302" i="29"/>
  <c r="BZ302" i="29"/>
  <c r="CD302" i="29" s="1"/>
  <c r="CY302" i="29"/>
  <c r="S314" i="29"/>
  <c r="AB314" i="29"/>
  <c r="CJ314" i="29"/>
  <c r="DA314" i="29"/>
  <c r="O314" i="29"/>
  <c r="O636" i="29" s="1"/>
  <c r="E326" i="29"/>
  <c r="E44" i="8" s="1"/>
  <c r="X8" i="18"/>
  <c r="X34" i="20" s="1"/>
  <c r="Y10" i="20" s="1"/>
  <c r="X27" i="19"/>
  <c r="BR326" i="29"/>
  <c r="BZ326" i="29"/>
  <c r="CH326" i="29"/>
  <c r="CI326" i="29" s="1"/>
  <c r="CI316" i="29"/>
  <c r="AJ326" i="29"/>
  <c r="AK326" i="29" s="1"/>
  <c r="AK317" i="29"/>
  <c r="L36" i="20"/>
  <c r="K12" i="20"/>
  <c r="AY362" i="29"/>
  <c r="CA362" i="29"/>
  <c r="J58" i="9"/>
  <c r="J6" i="9" s="1"/>
  <c r="J362" i="29"/>
  <c r="J8" i="8" s="1"/>
  <c r="DC353" i="29"/>
  <c r="DA362" i="29"/>
  <c r="CE362" i="29"/>
  <c r="CI354" i="29"/>
  <c r="AA162" i="9"/>
  <c r="R8" i="8"/>
  <c r="BQ374" i="29"/>
  <c r="BT364" i="29"/>
  <c r="CJ374" i="29"/>
  <c r="CN364" i="29"/>
  <c r="CS364" i="29"/>
  <c r="DA374" i="29"/>
  <c r="BO217" i="29"/>
  <c r="I230" i="29"/>
  <c r="Y230" i="29"/>
  <c r="AG230" i="29"/>
  <c r="AK230" i="29" s="1"/>
  <c r="AK220" i="29"/>
  <c r="AY230" i="29"/>
  <c r="BG230" i="29"/>
  <c r="BW230" i="29"/>
  <c r="DC221" i="29"/>
  <c r="AA222" i="29"/>
  <c r="BE223" i="29"/>
  <c r="BY224" i="29"/>
  <c r="Q226" i="29"/>
  <c r="G227" i="29"/>
  <c r="AK229" i="29"/>
  <c r="C35" i="9"/>
  <c r="C242" i="29"/>
  <c r="G232" i="29"/>
  <c r="U35" i="9"/>
  <c r="U9" i="9" s="1"/>
  <c r="U242" i="29"/>
  <c r="U21" i="8" s="1"/>
  <c r="CL242" i="29"/>
  <c r="CU242" i="29"/>
  <c r="AC9" i="9"/>
  <c r="L87" i="9"/>
  <c r="AK234" i="29"/>
  <c r="M113" i="9"/>
  <c r="Q113" i="9" s="1"/>
  <c r="Q235" i="29"/>
  <c r="C139" i="9"/>
  <c r="G139" i="9" s="1"/>
  <c r="AB139" i="9" s="1"/>
  <c r="G236" i="29"/>
  <c r="L191" i="9"/>
  <c r="AK238" i="29"/>
  <c r="M217" i="9"/>
  <c r="Q217" i="9" s="1"/>
  <c r="Q239" i="29"/>
  <c r="C243" i="9"/>
  <c r="G243" i="9" s="1"/>
  <c r="G240" i="29"/>
  <c r="X242" i="29"/>
  <c r="X21" i="8" s="1"/>
  <c r="W254" i="29"/>
  <c r="AA254" i="29" s="1"/>
  <c r="AA244" i="29"/>
  <c r="CF254" i="29"/>
  <c r="CW254" i="29"/>
  <c r="Q245" i="29"/>
  <c r="G246" i="29"/>
  <c r="CD247" i="29"/>
  <c r="DC247" i="29"/>
  <c r="AA248" i="29"/>
  <c r="Q249" i="29"/>
  <c r="G250" i="29"/>
  <c r="CD251" i="29"/>
  <c r="DC251" i="29"/>
  <c r="AA252" i="29"/>
  <c r="Q253" i="29"/>
  <c r="C254" i="29"/>
  <c r="I266" i="29"/>
  <c r="Y266" i="29"/>
  <c r="BZ266" i="29"/>
  <c r="CD266" i="29" s="1"/>
  <c r="CD256" i="29"/>
  <c r="CQ266" i="29"/>
  <c r="CY266" i="29"/>
  <c r="DC256" i="29"/>
  <c r="AA257" i="29"/>
  <c r="Q258" i="29"/>
  <c r="G259" i="29"/>
  <c r="CD260" i="29"/>
  <c r="DC260" i="29"/>
  <c r="AA261" i="29"/>
  <c r="Q262" i="29"/>
  <c r="G263" i="29"/>
  <c r="BH266" i="29"/>
  <c r="BJ266" i="29" s="1"/>
  <c r="K278" i="29"/>
  <c r="BD278" i="29"/>
  <c r="BM278" i="29"/>
  <c r="BU278" i="29"/>
  <c r="BY278" i="29" s="1"/>
  <c r="BY268" i="29"/>
  <c r="CM278" i="29"/>
  <c r="AP269" i="29"/>
  <c r="AU270" i="29"/>
  <c r="CD277" i="29"/>
  <c r="AB278" i="29"/>
  <c r="AF278" i="29" s="1"/>
  <c r="AL290" i="29"/>
  <c r="AT290" i="29"/>
  <c r="AU290" i="29" s="1"/>
  <c r="BV290" i="29"/>
  <c r="CM290" i="29"/>
  <c r="CN290" i="29" s="1"/>
  <c r="CV290" i="29"/>
  <c r="U302" i="29"/>
  <c r="U623" i="29" s="1"/>
  <c r="BF302" i="29"/>
  <c r="BJ292" i="29"/>
  <c r="BX302" i="29"/>
  <c r="CG302" i="29"/>
  <c r="CI300" i="29"/>
  <c r="CA302" i="29"/>
  <c r="T314" i="29"/>
  <c r="CK314" i="29"/>
  <c r="AJ314" i="29"/>
  <c r="AK314" i="29" s="1"/>
  <c r="BI326" i="29"/>
  <c r="BJ326" i="29" s="1"/>
  <c r="BJ316" i="29"/>
  <c r="CJ326" i="29"/>
  <c r="CR326" i="29"/>
  <c r="CS326" i="29" s="1"/>
  <c r="CS316" i="29"/>
  <c r="DC316" i="29"/>
  <c r="DB326" i="29"/>
  <c r="DC326" i="29" s="1"/>
  <c r="T8" i="18"/>
  <c r="T34" i="20" s="1"/>
  <c r="T27" i="19"/>
  <c r="CH338" i="29"/>
  <c r="I73" i="9"/>
  <c r="I21" i="9" s="1"/>
  <c r="L329" i="29"/>
  <c r="I338" i="29"/>
  <c r="I14" i="8" s="1"/>
  <c r="S73" i="9"/>
  <c r="V73" i="9" s="1"/>
  <c r="V329" i="29"/>
  <c r="AB338" i="29"/>
  <c r="C350" i="29"/>
  <c r="G340" i="29"/>
  <c r="L340" i="29"/>
  <c r="U350" i="29"/>
  <c r="U7" i="8" s="1"/>
  <c r="U17" i="18" s="1"/>
  <c r="U36" i="20" s="1"/>
  <c r="AE350" i="29"/>
  <c r="BI362" i="29"/>
  <c r="BR362" i="29"/>
  <c r="AZ354" i="29"/>
  <c r="AV362" i="29"/>
  <c r="BE354" i="29"/>
  <c r="N374" i="29"/>
  <c r="N27" i="8" s="1"/>
  <c r="Q364" i="29"/>
  <c r="CN414" i="29"/>
  <c r="CJ422" i="29"/>
  <c r="BQ422" i="29"/>
  <c r="BT422" i="29" s="1"/>
  <c r="AZ263" i="29"/>
  <c r="BY263" i="29"/>
  <c r="BE265" i="29"/>
  <c r="M266" i="29"/>
  <c r="C278" i="29"/>
  <c r="G278" i="29" s="1"/>
  <c r="G268" i="29"/>
  <c r="AV278" i="29"/>
  <c r="AZ278" i="29" s="1"/>
  <c r="AZ268" i="29"/>
  <c r="BE268" i="29"/>
  <c r="BN278" i="29"/>
  <c r="BV278" i="29"/>
  <c r="CE278" i="29"/>
  <c r="CI278" i="29" s="1"/>
  <c r="CI268" i="29"/>
  <c r="AZ269" i="29"/>
  <c r="BJ271" i="29"/>
  <c r="AA273" i="29"/>
  <c r="DC273" i="29"/>
  <c r="BT274" i="29"/>
  <c r="L276" i="29"/>
  <c r="CN276" i="29"/>
  <c r="L277" i="29"/>
  <c r="CN277" i="29"/>
  <c r="C290" i="29"/>
  <c r="L280" i="29"/>
  <c r="AV290" i="29"/>
  <c r="BN290" i="29"/>
  <c r="BO290" i="29" s="1"/>
  <c r="CN280" i="29"/>
  <c r="CW290" i="29"/>
  <c r="CX290" i="29" s="1"/>
  <c r="CX280" i="29"/>
  <c r="AO302" i="29"/>
  <c r="BG302" i="29"/>
  <c r="BP302" i="29"/>
  <c r="BT302" i="29" s="1"/>
  <c r="BT292" i="29"/>
  <c r="BY292" i="29"/>
  <c r="CH302" i="29"/>
  <c r="H302" i="29"/>
  <c r="BO293" i="29"/>
  <c r="BT293" i="29"/>
  <c r="AU295" i="29"/>
  <c r="BY297" i="29"/>
  <c r="BE298" i="29"/>
  <c r="BO301" i="29"/>
  <c r="K314" i="29"/>
  <c r="L314" i="29" s="1"/>
  <c r="L304" i="29"/>
  <c r="AV314" i="29"/>
  <c r="CL314" i="29"/>
  <c r="BN314" i="29"/>
  <c r="BO314" i="29" s="1"/>
  <c r="H27" i="19"/>
  <c r="H8" i="18"/>
  <c r="H34" i="20" s="1"/>
  <c r="AA316" i="29"/>
  <c r="Z326" i="29"/>
  <c r="BK326" i="29"/>
  <c r="CB326" i="29"/>
  <c r="CT326" i="29"/>
  <c r="CC326" i="29"/>
  <c r="CD326" i="29" s="1"/>
  <c r="P44" i="8"/>
  <c r="Q326" i="29"/>
  <c r="BT328" i="29"/>
  <c r="BQ338" i="29"/>
  <c r="CA338" i="29"/>
  <c r="CD338" i="29" s="1"/>
  <c r="H177" i="9"/>
  <c r="L177" i="9" s="1"/>
  <c r="L333" i="29"/>
  <c r="BJ345" i="29"/>
  <c r="AF346" i="29"/>
  <c r="BC350" i="29"/>
  <c r="AR362" i="29"/>
  <c r="AU352" i="29"/>
  <c r="BA362" i="29"/>
  <c r="BE362" i="29" s="1"/>
  <c r="BE352" i="29"/>
  <c r="BJ352" i="29"/>
  <c r="AW362" i="29"/>
  <c r="CX374" i="29"/>
  <c r="CD388" i="29"/>
  <c r="CC398" i="29"/>
  <c r="D144" i="9"/>
  <c r="D145" i="9" s="1"/>
  <c r="G404" i="29"/>
  <c r="M144" i="9"/>
  <c r="Q144" i="9" s="1"/>
  <c r="Q404" i="29"/>
  <c r="BO212" i="29"/>
  <c r="Q214" i="29"/>
  <c r="AK215" i="29"/>
  <c r="DC216" i="29"/>
  <c r="AA217" i="29"/>
  <c r="K230" i="29"/>
  <c r="S230" i="29"/>
  <c r="AI230" i="29"/>
  <c r="BO221" i="29"/>
  <c r="Q223" i="29"/>
  <c r="AK224" i="29"/>
  <c r="BT226" i="29"/>
  <c r="CS226" i="29"/>
  <c r="BJ227" i="29"/>
  <c r="CI227" i="29"/>
  <c r="AZ228" i="29"/>
  <c r="BY228" i="29"/>
  <c r="E35" i="9"/>
  <c r="E9" i="9" s="1"/>
  <c r="E242" i="29"/>
  <c r="E21" i="8" s="1"/>
  <c r="X9" i="9"/>
  <c r="BF242" i="29"/>
  <c r="BJ242" i="29" s="1"/>
  <c r="BJ232" i="29"/>
  <c r="BW242" i="29"/>
  <c r="CE242" i="29"/>
  <c r="CI242" i="29" s="1"/>
  <c r="CI232" i="29"/>
  <c r="CW242" i="29"/>
  <c r="AZ233" i="29"/>
  <c r="BY233" i="29"/>
  <c r="BT235" i="29"/>
  <c r="CS235" i="29"/>
  <c r="BJ236" i="29"/>
  <c r="CI236" i="29"/>
  <c r="AZ237" i="29"/>
  <c r="BY237" i="29"/>
  <c r="BT239" i="29"/>
  <c r="CS239" i="29"/>
  <c r="BJ240" i="29"/>
  <c r="CI240" i="29"/>
  <c r="AZ241" i="29"/>
  <c r="BY241" i="29"/>
  <c r="BH254" i="29"/>
  <c r="BQ254" i="29"/>
  <c r="CY254" i="29"/>
  <c r="DC244" i="29"/>
  <c r="CS245" i="29"/>
  <c r="CI246" i="29"/>
  <c r="DC248" i="29"/>
  <c r="CS249" i="29"/>
  <c r="CI250" i="29"/>
  <c r="DC252" i="29"/>
  <c r="CS253" i="29"/>
  <c r="AT266" i="29"/>
  <c r="BB266" i="29"/>
  <c r="BS266" i="29"/>
  <c r="CB266" i="29"/>
  <c r="CS256" i="29"/>
  <c r="DA266" i="29"/>
  <c r="DC257" i="29"/>
  <c r="CS258" i="29"/>
  <c r="CI259" i="29"/>
  <c r="DC261" i="29"/>
  <c r="CS262" i="29"/>
  <c r="CI263" i="29"/>
  <c r="BO264" i="29"/>
  <c r="AF265" i="29"/>
  <c r="AN278" i="29"/>
  <c r="AW278" i="29"/>
  <c r="BF278" i="29"/>
  <c r="BJ268" i="29"/>
  <c r="BO268" i="29"/>
  <c r="BW278" i="29"/>
  <c r="Q270" i="29"/>
  <c r="CS270" i="29"/>
  <c r="BT271" i="29"/>
  <c r="AK272" i="29"/>
  <c r="CD273" i="29"/>
  <c r="CD274" i="29"/>
  <c r="AU275" i="29"/>
  <c r="V276" i="29"/>
  <c r="CX276" i="29"/>
  <c r="BF290" i="29"/>
  <c r="W290" i="29"/>
  <c r="AG302" i="29"/>
  <c r="AK292" i="29"/>
  <c r="AY302" i="29"/>
  <c r="BH302" i="29"/>
  <c r="V293" i="29"/>
  <c r="BE295" i="29"/>
  <c r="BJ296" i="29"/>
  <c r="BE297" i="29"/>
  <c r="BO298" i="29"/>
  <c r="AU299" i="29"/>
  <c r="BY301" i="29"/>
  <c r="Q302" i="29"/>
  <c r="AL302" i="29"/>
  <c r="BK302" i="29"/>
  <c r="CJ302" i="29"/>
  <c r="CN302" i="29" s="1"/>
  <c r="BU314" i="29"/>
  <c r="CV314" i="29"/>
  <c r="BS314" i="29"/>
  <c r="BT314" i="29" s="1"/>
  <c r="R326" i="29"/>
  <c r="R44" i="8" s="1"/>
  <c r="AB326" i="29"/>
  <c r="BB326" i="29"/>
  <c r="BL326" i="29"/>
  <c r="BU326" i="29"/>
  <c r="AD338" i="29"/>
  <c r="AX338" i="29"/>
  <c r="CU338" i="29"/>
  <c r="CU662" i="29" s="1"/>
  <c r="AF332" i="29"/>
  <c r="AP332" i="29"/>
  <c r="AL338" i="29"/>
  <c r="CI332" i="29"/>
  <c r="C229" i="9"/>
  <c r="G229" i="9" s="1"/>
  <c r="G335" i="29"/>
  <c r="AP345" i="29"/>
  <c r="F32" i="9"/>
  <c r="F6" i="9" s="1"/>
  <c r="F362" i="29"/>
  <c r="F8" i="8" s="1"/>
  <c r="AI362" i="29"/>
  <c r="AK352" i="29"/>
  <c r="AS362" i="29"/>
  <c r="AO362" i="29"/>
  <c r="BJ361" i="29"/>
  <c r="BF362" i="29"/>
  <c r="W195" i="9"/>
  <c r="AA382" i="29"/>
  <c r="Y398" i="29"/>
  <c r="Y28" i="8" s="1"/>
  <c r="BA398" i="29"/>
  <c r="BE388" i="29"/>
  <c r="I398" i="29"/>
  <c r="I28" i="8" s="1"/>
  <c r="L392" i="29"/>
  <c r="W248" i="9"/>
  <c r="AA248" i="9" s="1"/>
  <c r="AA408" i="29"/>
  <c r="CH727" i="29"/>
  <c r="CI470" i="29"/>
  <c r="AS732" i="29"/>
  <c r="AS482" i="29"/>
  <c r="AS740" i="29" s="1"/>
  <c r="AZ735" i="29"/>
  <c r="U736" i="29"/>
  <c r="V478" i="29"/>
  <c r="U482" i="29"/>
  <c r="BX736" i="29"/>
  <c r="BY478" i="29"/>
  <c r="F9" i="9"/>
  <c r="N9" i="9"/>
  <c r="V87" i="9"/>
  <c r="L113" i="9"/>
  <c r="V191" i="9"/>
  <c r="L217" i="9"/>
  <c r="C302" i="29"/>
  <c r="G302" i="29" s="1"/>
  <c r="G292" i="29"/>
  <c r="T302" i="29"/>
  <c r="AB302" i="29"/>
  <c r="AF302" i="29" s="1"/>
  <c r="AF292" i="29"/>
  <c r="C314" i="29"/>
  <c r="U314" i="29"/>
  <c r="V314" i="29" s="1"/>
  <c r="AC314" i="29"/>
  <c r="AS314" i="29"/>
  <c r="BB314" i="29"/>
  <c r="BF314" i="29"/>
  <c r="Z314" i="29"/>
  <c r="AA314" i="29" s="1"/>
  <c r="AO314" i="29"/>
  <c r="AP314" i="29" s="1"/>
  <c r="M326" i="29"/>
  <c r="M44" i="8" s="1"/>
  <c r="AE326" i="29"/>
  <c r="AF326" i="29" s="1"/>
  <c r="BM326" i="29"/>
  <c r="BM649" i="29" s="1"/>
  <c r="BV326" i="29"/>
  <c r="H47" i="9"/>
  <c r="H338" i="29"/>
  <c r="L328" i="29"/>
  <c r="Y47" i="9"/>
  <c r="Y21" i="9" s="1"/>
  <c r="Y338" i="29"/>
  <c r="Y14" i="8" s="1"/>
  <c r="CL338" i="29"/>
  <c r="M203" i="9"/>
  <c r="Q203" i="9" s="1"/>
  <c r="Q334" i="29"/>
  <c r="M255" i="9"/>
  <c r="Q336" i="29"/>
  <c r="AX350" i="29"/>
  <c r="I350" i="29"/>
  <c r="I7" i="8" s="1"/>
  <c r="I17" i="18" s="1"/>
  <c r="I36" i="20" s="1"/>
  <c r="CY350" i="29"/>
  <c r="DC341" i="29"/>
  <c r="F12" i="20"/>
  <c r="G36" i="20"/>
  <c r="M266" i="9"/>
  <c r="Q266" i="9" s="1"/>
  <c r="Q361" i="29"/>
  <c r="G364" i="29"/>
  <c r="E374" i="29"/>
  <c r="E27" i="8" s="1"/>
  <c r="AK374" i="29"/>
  <c r="CA374" i="29"/>
  <c r="BT374" i="29"/>
  <c r="AK370" i="29"/>
  <c r="AH374" i="29"/>
  <c r="U65" i="9"/>
  <c r="U67" i="9" s="1"/>
  <c r="V377" i="29"/>
  <c r="K91" i="9"/>
  <c r="K93" i="9" s="1"/>
  <c r="L378" i="29"/>
  <c r="R143" i="9"/>
  <c r="V380" i="29"/>
  <c r="AF381" i="29"/>
  <c r="AC386" i="29"/>
  <c r="CS382" i="29"/>
  <c r="CO386" i="29"/>
  <c r="CS386" i="29" s="1"/>
  <c r="BM398" i="29"/>
  <c r="BO388" i="29"/>
  <c r="O398" i="29"/>
  <c r="O28" i="8" s="1"/>
  <c r="AA390" i="29"/>
  <c r="W398" i="29"/>
  <c r="DA398" i="29"/>
  <c r="K40" i="9"/>
  <c r="K14" i="9" s="1"/>
  <c r="K410" i="29"/>
  <c r="K30" i="8" s="1"/>
  <c r="T40" i="9"/>
  <c r="T14" i="9" s="1"/>
  <c r="T410" i="29"/>
  <c r="T30" i="8" s="1"/>
  <c r="V400" i="29"/>
  <c r="AC410" i="29"/>
  <c r="AL410" i="29"/>
  <c r="AP400" i="29"/>
  <c r="BC410" i="29"/>
  <c r="BL410" i="29"/>
  <c r="Z222" i="9"/>
  <c r="Z223" i="9" s="1"/>
  <c r="AA407" i="29"/>
  <c r="BR422" i="29"/>
  <c r="BT414" i="29"/>
  <c r="DC422" i="29"/>
  <c r="W9" i="9"/>
  <c r="Q61" i="9"/>
  <c r="G87" i="9"/>
  <c r="AA139" i="9"/>
  <c r="Q165" i="9"/>
  <c r="G191" i="9"/>
  <c r="AB191" i="9" s="1"/>
  <c r="AA243" i="9"/>
  <c r="Q269" i="9"/>
  <c r="G280" i="29"/>
  <c r="AU280" i="29"/>
  <c r="BD290" i="29"/>
  <c r="BE290" i="29" s="1"/>
  <c r="D302" i="29"/>
  <c r="CK302" i="29"/>
  <c r="DA302" i="29"/>
  <c r="DC294" i="29"/>
  <c r="AK297" i="29"/>
  <c r="AA298" i="29"/>
  <c r="Q299" i="29"/>
  <c r="AK301" i="29"/>
  <c r="M314" i="29"/>
  <c r="V304" i="29"/>
  <c r="AD314" i="29"/>
  <c r="AL314" i="29"/>
  <c r="AT314" i="29"/>
  <c r="AU304" i="29"/>
  <c r="AG314" i="29"/>
  <c r="F326" i="29"/>
  <c r="N326" i="29"/>
  <c r="W326" i="29"/>
  <c r="W44" i="8" s="1"/>
  <c r="AF316" i="29"/>
  <c r="AN326" i="29"/>
  <c r="BD326" i="29"/>
  <c r="BE326" i="29" s="1"/>
  <c r="BE316" i="29"/>
  <c r="CE326" i="29"/>
  <c r="CW326" i="29"/>
  <c r="CX326" i="29" s="1"/>
  <c r="AI338" i="29"/>
  <c r="BM338" i="29"/>
  <c r="BV338" i="29"/>
  <c r="BY338" i="29" s="1"/>
  <c r="CW338" i="29"/>
  <c r="CW662" i="29" s="1"/>
  <c r="BT329" i="29"/>
  <c r="BP338" i="29"/>
  <c r="BT338" i="29" s="1"/>
  <c r="I99" i="9"/>
  <c r="L330" i="29"/>
  <c r="X151" i="9"/>
  <c r="AA332" i="29"/>
  <c r="AH350" i="29"/>
  <c r="AK340" i="29"/>
  <c r="CK350" i="29"/>
  <c r="DB350" i="29"/>
  <c r="DC340" i="29"/>
  <c r="AL362" i="29"/>
  <c r="AP352" i="29"/>
  <c r="CF362" i="29"/>
  <c r="CI352" i="29"/>
  <c r="AQ362" i="29"/>
  <c r="CL362" i="29"/>
  <c r="W84" i="9"/>
  <c r="AA84" i="9" s="1"/>
  <c r="AA354" i="29"/>
  <c r="Y162" i="9"/>
  <c r="AA357" i="29"/>
  <c r="C188" i="9"/>
  <c r="G188" i="9" s="1"/>
  <c r="G358" i="29"/>
  <c r="CC362" i="29"/>
  <c r="AC374" i="29"/>
  <c r="H39" i="9"/>
  <c r="H386" i="29"/>
  <c r="L376" i="29"/>
  <c r="Z39" i="9"/>
  <c r="Z386" i="29"/>
  <c r="Z29" i="8" s="1"/>
  <c r="AH386" i="29"/>
  <c r="AQ386" i="29"/>
  <c r="AU376" i="29"/>
  <c r="CK386" i="29"/>
  <c r="CU386" i="29"/>
  <c r="E386" i="29"/>
  <c r="E29" i="8" s="1"/>
  <c r="AB398" i="29"/>
  <c r="AF388" i="29"/>
  <c r="Q390" i="29"/>
  <c r="C40" i="9"/>
  <c r="G400" i="29"/>
  <c r="L400" i="29"/>
  <c r="U40" i="9"/>
  <c r="U410" i="29"/>
  <c r="U30" i="8" s="1"/>
  <c r="AI410" i="29"/>
  <c r="C410" i="29"/>
  <c r="CJ434" i="29"/>
  <c r="CS425" i="29"/>
  <c r="BU302" i="29"/>
  <c r="BY302" i="29" s="1"/>
  <c r="CC302" i="29"/>
  <c r="AK293" i="29"/>
  <c r="BJ293" i="29"/>
  <c r="CI295" i="29"/>
  <c r="G296" i="29"/>
  <c r="AF296" i="29"/>
  <c r="DC297" i="29"/>
  <c r="CS298" i="29"/>
  <c r="CI299" i="29"/>
  <c r="G300" i="29"/>
  <c r="AF300" i="29"/>
  <c r="DC301" i="29"/>
  <c r="E314" i="29"/>
  <c r="N314" i="29"/>
  <c r="CU314" i="29"/>
  <c r="G316" i="29"/>
  <c r="AO326" i="29"/>
  <c r="AP326" i="29" s="1"/>
  <c r="AW326" i="29"/>
  <c r="AW649" i="29" s="1"/>
  <c r="BF326" i="29"/>
  <c r="BP326" i="29"/>
  <c r="BX326" i="29"/>
  <c r="BY326" i="29" s="1"/>
  <c r="CO326" i="29"/>
  <c r="CX316" i="29"/>
  <c r="CV326" i="29"/>
  <c r="DD326" i="29"/>
  <c r="AC44" i="8" s="1"/>
  <c r="J47" i="9"/>
  <c r="J21" i="9" s="1"/>
  <c r="J338" i="29"/>
  <c r="J14" i="8" s="1"/>
  <c r="S47" i="9"/>
  <c r="S21" i="9" s="1"/>
  <c r="S338" i="29"/>
  <c r="S14" i="8" s="1"/>
  <c r="AA328" i="29"/>
  <c r="AT338" i="29"/>
  <c r="CS328" i="29"/>
  <c r="CO338" i="29"/>
  <c r="CN329" i="29"/>
  <c r="AA330" i="29"/>
  <c r="AU332" i="29"/>
  <c r="C177" i="9"/>
  <c r="G177" i="9" s="1"/>
  <c r="G333" i="29"/>
  <c r="O255" i="9"/>
  <c r="O338" i="29"/>
  <c r="O14" i="8" s="1"/>
  <c r="CN336" i="29"/>
  <c r="BA350" i="29"/>
  <c r="BE350" i="29" s="1"/>
  <c r="BE340" i="29"/>
  <c r="BK350" i="29"/>
  <c r="BO350" i="29" s="1"/>
  <c r="CW350" i="29"/>
  <c r="T32" i="9"/>
  <c r="T6" i="9" s="1"/>
  <c r="T362" i="29"/>
  <c r="T8" i="8" s="1"/>
  <c r="AC362" i="29"/>
  <c r="X84" i="9"/>
  <c r="X362" i="29"/>
  <c r="X8" i="8" s="1"/>
  <c r="CN355" i="29"/>
  <c r="CJ362" i="29"/>
  <c r="CN362" i="29" s="1"/>
  <c r="S136" i="9"/>
  <c r="V356" i="29"/>
  <c r="W188" i="9"/>
  <c r="AA188" i="9" s="1"/>
  <c r="AA358" i="29"/>
  <c r="U214" i="9"/>
  <c r="V359" i="29"/>
  <c r="S240" i="9"/>
  <c r="V240" i="9" s="1"/>
  <c r="V360" i="29"/>
  <c r="Y266" i="9"/>
  <c r="AA361" i="29"/>
  <c r="H374" i="29"/>
  <c r="L364" i="29"/>
  <c r="Y374" i="29"/>
  <c r="Y27" i="8" s="1"/>
  <c r="AY374" i="29"/>
  <c r="AA371" i="29"/>
  <c r="I39" i="9"/>
  <c r="I386" i="29"/>
  <c r="I29" i="8" s="1"/>
  <c r="R39" i="9"/>
  <c r="R386" i="29"/>
  <c r="V376" i="29"/>
  <c r="AA376" i="29"/>
  <c r="BL386" i="29"/>
  <c r="CC386" i="29"/>
  <c r="BB386" i="29"/>
  <c r="BE386" i="29" s="1"/>
  <c r="BE377" i="29"/>
  <c r="M117" i="9"/>
  <c r="Q379" i="29"/>
  <c r="H247" i="9"/>
  <c r="L384" i="29"/>
  <c r="Z247" i="9"/>
  <c r="Z249" i="9" s="1"/>
  <c r="AA384" i="29"/>
  <c r="U386" i="29"/>
  <c r="U29" i="8" s="1"/>
  <c r="U31" i="8" s="1"/>
  <c r="U7" i="14" s="1"/>
  <c r="J398" i="29"/>
  <c r="J28" i="8" s="1"/>
  <c r="L388" i="29"/>
  <c r="CZ398" i="29"/>
  <c r="DC389" i="29"/>
  <c r="X92" i="9"/>
  <c r="AA92" i="9" s="1"/>
  <c r="X410" i="29"/>
  <c r="X30" i="8" s="1"/>
  <c r="U118" i="9"/>
  <c r="U119" i="9" s="1"/>
  <c r="V403" i="29"/>
  <c r="BZ446" i="29"/>
  <c r="CD446" i="29" s="1"/>
  <c r="CD436" i="29"/>
  <c r="L437" i="29"/>
  <c r="I446" i="29"/>
  <c r="W717" i="29"/>
  <c r="W470" i="29"/>
  <c r="AN717" i="29"/>
  <c r="AN470" i="29"/>
  <c r="AN727" i="29" s="1"/>
  <c r="BN721" i="29"/>
  <c r="BO464" i="29"/>
  <c r="AK724" i="29"/>
  <c r="BX724" i="29"/>
  <c r="BY467" i="29"/>
  <c r="BD738" i="29"/>
  <c r="BE480" i="29"/>
  <c r="BS739" i="29"/>
  <c r="BT481" i="29"/>
  <c r="I9" i="9"/>
  <c r="G113" i="9"/>
  <c r="AB113" i="9" s="1"/>
  <c r="AA165" i="9"/>
  <c r="Q191" i="9"/>
  <c r="G217" i="9"/>
  <c r="AA269" i="9"/>
  <c r="I290" i="29"/>
  <c r="Q280" i="29"/>
  <c r="Y290" i="29"/>
  <c r="AG290" i="29"/>
  <c r="AG610" i="29" s="1"/>
  <c r="AO290" i="29"/>
  <c r="AP290" i="29" s="1"/>
  <c r="AW290" i="29"/>
  <c r="BM290" i="29"/>
  <c r="BM610" i="29" s="1"/>
  <c r="BU290" i="29"/>
  <c r="CC290" i="29"/>
  <c r="CD290" i="29" s="1"/>
  <c r="CK290" i="29"/>
  <c r="DA290" i="29"/>
  <c r="AW302" i="29"/>
  <c r="BM302" i="29"/>
  <c r="CM302" i="29"/>
  <c r="CU302" i="29"/>
  <c r="CX302" i="29" s="1"/>
  <c r="DC292" i="29"/>
  <c r="BO294" i="29"/>
  <c r="CN294" i="29"/>
  <c r="CS295" i="29"/>
  <c r="BY296" i="29"/>
  <c r="DC298" i="29"/>
  <c r="CS299" i="29"/>
  <c r="BY300" i="29"/>
  <c r="F314" i="29"/>
  <c r="G314" i="29" s="1"/>
  <c r="G304" i="29"/>
  <c r="CM314" i="29"/>
  <c r="CN314" i="29" s="1"/>
  <c r="AX326" i="29"/>
  <c r="BG326" i="29"/>
  <c r="CG326" i="29"/>
  <c r="CP326" i="29"/>
  <c r="BF338" i="29"/>
  <c r="BJ328" i="29"/>
  <c r="CY338" i="29"/>
  <c r="F73" i="9"/>
  <c r="F338" i="29"/>
  <c r="F14" i="8" s="1"/>
  <c r="AU329" i="29"/>
  <c r="AC73" i="9"/>
  <c r="DD338" i="29"/>
  <c r="AC14" i="8" s="1"/>
  <c r="CI330" i="29"/>
  <c r="C125" i="9"/>
  <c r="G125" i="9" s="1"/>
  <c r="G331" i="29"/>
  <c r="L331" i="29"/>
  <c r="BJ331" i="29"/>
  <c r="BO332" i="29"/>
  <c r="M177" i="9"/>
  <c r="Q177" i="9" s="1"/>
  <c r="Q333" i="29"/>
  <c r="V333" i="29"/>
  <c r="DC335" i="29"/>
  <c r="AF337" i="29"/>
  <c r="CI337" i="29"/>
  <c r="AP342" i="29"/>
  <c r="AL350" i="29"/>
  <c r="AT350" i="29"/>
  <c r="BB350" i="29"/>
  <c r="BQ350" i="29"/>
  <c r="CS349" i="29"/>
  <c r="BU350" i="29"/>
  <c r="K32" i="9"/>
  <c r="K6" i="9" s="1"/>
  <c r="K362" i="29"/>
  <c r="K8" i="8" s="1"/>
  <c r="L352" i="29"/>
  <c r="Z58" i="9"/>
  <c r="Z362" i="29"/>
  <c r="Z8" i="8" s="1"/>
  <c r="BU362" i="29"/>
  <c r="BY362" i="29" s="1"/>
  <c r="BY353" i="29"/>
  <c r="CI357" i="29"/>
  <c r="CI360" i="29"/>
  <c r="CQ362" i="29"/>
  <c r="AU365" i="29"/>
  <c r="AZ365" i="29"/>
  <c r="AZ366" i="29"/>
  <c r="BJ366" i="29"/>
  <c r="BF374" i="29"/>
  <c r="BO370" i="29"/>
  <c r="CX373" i="29"/>
  <c r="C374" i="29"/>
  <c r="AQ374" i="29"/>
  <c r="AU374" i="29" s="1"/>
  <c r="F273" i="9"/>
  <c r="F275" i="9" s="1"/>
  <c r="G385" i="29"/>
  <c r="CQ398" i="29"/>
  <c r="CS389" i="29"/>
  <c r="I66" i="9"/>
  <c r="I67" i="9" s="1"/>
  <c r="I410" i="29"/>
  <c r="I30" i="8" s="1"/>
  <c r="L401" i="29"/>
  <c r="O92" i="9"/>
  <c r="O93" i="9" s="1"/>
  <c r="Q402" i="29"/>
  <c r="C446" i="29"/>
  <c r="G436" i="29"/>
  <c r="AY446" i="29"/>
  <c r="AZ436" i="29"/>
  <c r="O717" i="29"/>
  <c r="O470" i="29"/>
  <c r="O727" i="29" s="1"/>
  <c r="BH722" i="29"/>
  <c r="BH470" i="29"/>
  <c r="BH727" i="29" s="1"/>
  <c r="BZ722" i="29"/>
  <c r="BZ470" i="29"/>
  <c r="CI465" i="29"/>
  <c r="F723" i="29"/>
  <c r="G723" i="29" s="1"/>
  <c r="G466" i="29"/>
  <c r="V470" i="29"/>
  <c r="BN326" i="29"/>
  <c r="BO326" i="29" s="1"/>
  <c r="C47" i="9"/>
  <c r="G328" i="29"/>
  <c r="AF328" i="29"/>
  <c r="AM338" i="29"/>
  <c r="AW338" i="29"/>
  <c r="BG338" i="29"/>
  <c r="BY328" i="29"/>
  <c r="CG338" i="29"/>
  <c r="CI328" i="29"/>
  <c r="CQ338" i="29"/>
  <c r="CZ338" i="29"/>
  <c r="DC328" i="29"/>
  <c r="Q329" i="29"/>
  <c r="AR338" i="29"/>
  <c r="AR662" i="29" s="1"/>
  <c r="CS332" i="29"/>
  <c r="CN334" i="29"/>
  <c r="R255" i="9"/>
  <c r="V255" i="9" s="1"/>
  <c r="V336" i="29"/>
  <c r="AA336" i="29"/>
  <c r="C281" i="9"/>
  <c r="G281" i="9" s="1"/>
  <c r="AB281" i="9" s="1"/>
  <c r="G337" i="29"/>
  <c r="BJ337" i="29"/>
  <c r="BV350" i="29"/>
  <c r="CF350" i="29"/>
  <c r="CN340" i="29"/>
  <c r="CV350" i="29"/>
  <c r="AP341" i="29"/>
  <c r="AO350" i="29"/>
  <c r="AD350" i="29"/>
  <c r="CD342" i="29"/>
  <c r="BZ350" i="29"/>
  <c r="CD350" i="29" s="1"/>
  <c r="V343" i="29"/>
  <c r="AZ345" i="29"/>
  <c r="Q349" i="29"/>
  <c r="AK349" i="29"/>
  <c r="CA350" i="29"/>
  <c r="I58" i="9"/>
  <c r="I362" i="29"/>
  <c r="I8" i="8" s="1"/>
  <c r="L353" i="29"/>
  <c r="R58" i="9"/>
  <c r="V58" i="9" s="1"/>
  <c r="V353" i="29"/>
  <c r="BM362" i="29"/>
  <c r="M110" i="9"/>
  <c r="Q110" i="9" s="1"/>
  <c r="Q355" i="29"/>
  <c r="K136" i="9"/>
  <c r="L356" i="29"/>
  <c r="BY357" i="29"/>
  <c r="BE359" i="29"/>
  <c r="BJ360" i="29"/>
  <c r="CI361" i="29"/>
  <c r="P362" i="29"/>
  <c r="P8" i="8" s="1"/>
  <c r="AI374" i="29"/>
  <c r="L366" i="29"/>
  <c r="F65" i="9"/>
  <c r="F67" i="9" s="1"/>
  <c r="F386" i="29"/>
  <c r="F29" i="8" s="1"/>
  <c r="F31" i="8" s="1"/>
  <c r="F7" i="14" s="1"/>
  <c r="AK378" i="29"/>
  <c r="F40" i="9"/>
  <c r="F14" i="9" s="1"/>
  <c r="F410" i="29"/>
  <c r="F30" i="8" s="1"/>
  <c r="BT410" i="29"/>
  <c r="CQ422" i="29"/>
  <c r="CS412" i="29"/>
  <c r="DA422" i="29"/>
  <c r="G370" i="29"/>
  <c r="AZ370" i="29"/>
  <c r="CS373" i="29"/>
  <c r="M65" i="9"/>
  <c r="M386" i="29"/>
  <c r="Q377" i="29"/>
  <c r="BT377" i="29"/>
  <c r="C221" i="9"/>
  <c r="G383" i="29"/>
  <c r="R247" i="9"/>
  <c r="V384" i="29"/>
  <c r="W273" i="9"/>
  <c r="AA385" i="29"/>
  <c r="CS398" i="29"/>
  <c r="AN398" i="29"/>
  <c r="CA398" i="29"/>
  <c r="CD389" i="29"/>
  <c r="CN389" i="29"/>
  <c r="CJ398" i="29"/>
  <c r="BB398" i="29"/>
  <c r="D14" i="9"/>
  <c r="M40" i="9"/>
  <c r="Q400" i="29"/>
  <c r="M410" i="29"/>
  <c r="AD410" i="29"/>
  <c r="AM410" i="29"/>
  <c r="BM410" i="29"/>
  <c r="BW410" i="29"/>
  <c r="BY400" i="29"/>
  <c r="AW410" i="29"/>
  <c r="AZ410" i="29" s="1"/>
  <c r="AP408" i="29"/>
  <c r="D410" i="29"/>
  <c r="D30" i="8" s="1"/>
  <c r="AS422" i="29"/>
  <c r="O434" i="29"/>
  <c r="O688" i="29" s="1"/>
  <c r="BK735" i="29"/>
  <c r="BK482" i="29"/>
  <c r="BK740" i="29" s="1"/>
  <c r="DB735" i="29"/>
  <c r="DC477" i="29"/>
  <c r="AT736" i="29"/>
  <c r="AU478" i="29"/>
  <c r="U737" i="29"/>
  <c r="V479" i="29"/>
  <c r="AG338" i="29"/>
  <c r="AK328" i="29"/>
  <c r="AY338" i="29"/>
  <c r="BI338" i="29"/>
  <c r="BI662" i="29" s="1"/>
  <c r="CR338" i="29"/>
  <c r="CR662" i="29" s="1"/>
  <c r="AK329" i="29"/>
  <c r="BJ330" i="29"/>
  <c r="AA125" i="9"/>
  <c r="CI331" i="29"/>
  <c r="DC332" i="29"/>
  <c r="CS333" i="29"/>
  <c r="M229" i="9"/>
  <c r="Q229" i="9" s="1"/>
  <c r="Q335" i="29"/>
  <c r="W229" i="9"/>
  <c r="AA229" i="9" s="1"/>
  <c r="AA335" i="29"/>
  <c r="CS335" i="29"/>
  <c r="DC337" i="29"/>
  <c r="D350" i="29"/>
  <c r="D7" i="8" s="1"/>
  <c r="D17" i="18" s="1"/>
  <c r="D36" i="20" s="1"/>
  <c r="M350" i="29"/>
  <c r="Q340" i="29"/>
  <c r="AG350" i="29"/>
  <c r="AZ340" i="29"/>
  <c r="CS341" i="29"/>
  <c r="AF343" i="29"/>
  <c r="AK345" i="29"/>
  <c r="CD345" i="29"/>
  <c r="BO346" i="29"/>
  <c r="AK348" i="29"/>
  <c r="S32" i="9"/>
  <c r="V352" i="29"/>
  <c r="AB362" i="29"/>
  <c r="AF352" i="29"/>
  <c r="AT362" i="29"/>
  <c r="BB362" i="29"/>
  <c r="C58" i="9"/>
  <c r="G58" i="9" s="1"/>
  <c r="G353" i="29"/>
  <c r="O84" i="9"/>
  <c r="Q354" i="29"/>
  <c r="CZ362" i="29"/>
  <c r="BT357" i="29"/>
  <c r="CX358" i="29"/>
  <c r="CS360" i="29"/>
  <c r="AK361" i="29"/>
  <c r="BI374" i="29"/>
  <c r="BR374" i="29"/>
  <c r="BZ374" i="29"/>
  <c r="CD364" i="29"/>
  <c r="CR374" i="29"/>
  <c r="CZ374" i="29"/>
  <c r="CU374" i="29"/>
  <c r="DD374" i="29"/>
  <c r="AC27" i="8" s="1"/>
  <c r="CI369" i="29"/>
  <c r="BO371" i="29"/>
  <c r="AU372" i="29"/>
  <c r="C39" i="9"/>
  <c r="C386" i="29"/>
  <c r="K39" i="9"/>
  <c r="K386" i="29"/>
  <c r="K29" i="8" s="1"/>
  <c r="CY386" i="29"/>
  <c r="N65" i="9"/>
  <c r="N67" i="9" s="1"/>
  <c r="N386" i="29"/>
  <c r="N29" i="8" s="1"/>
  <c r="BX386" i="29"/>
  <c r="CS378" i="29"/>
  <c r="E119" i="9"/>
  <c r="Y117" i="9"/>
  <c r="Y119" i="9" s="1"/>
  <c r="AA379" i="29"/>
  <c r="CI382" i="29"/>
  <c r="M221" i="9"/>
  <c r="Q383" i="29"/>
  <c r="O273" i="9"/>
  <c r="O275" i="9" s="1"/>
  <c r="Q385" i="29"/>
  <c r="D386" i="29"/>
  <c r="D29" i="8" s="1"/>
  <c r="D31" i="8" s="1"/>
  <c r="D7" i="14" s="1"/>
  <c r="X398" i="29"/>
  <c r="X28" i="8" s="1"/>
  <c r="CB398" i="29"/>
  <c r="DC392" i="29"/>
  <c r="G395" i="29"/>
  <c r="AA396" i="29"/>
  <c r="Z66" i="9"/>
  <c r="Z410" i="29"/>
  <c r="Z30" i="8" s="1"/>
  <c r="BD410" i="29"/>
  <c r="BE407" i="29"/>
  <c r="BO407" i="29"/>
  <c r="D248" i="9"/>
  <c r="G408" i="29"/>
  <c r="M248" i="9"/>
  <c r="Q248" i="9" s="1"/>
  <c r="Q408" i="29"/>
  <c r="V408" i="29"/>
  <c r="AZ408" i="29"/>
  <c r="BC422" i="29"/>
  <c r="BE413" i="29"/>
  <c r="CS422" i="29"/>
  <c r="AZ422" i="29"/>
  <c r="DA434" i="29"/>
  <c r="H434" i="29"/>
  <c r="Q425" i="29"/>
  <c r="P434" i="29"/>
  <c r="Q434" i="29" s="1"/>
  <c r="BS434" i="29"/>
  <c r="BT434" i="29" s="1"/>
  <c r="BT425" i="29"/>
  <c r="L436" i="29"/>
  <c r="K446" i="29"/>
  <c r="BG446" i="29"/>
  <c r="BJ436" i="29"/>
  <c r="BP446" i="29"/>
  <c r="BT436" i="29"/>
  <c r="BU446" i="29"/>
  <c r="DB446" i="29"/>
  <c r="AP450" i="29"/>
  <c r="AN458" i="29"/>
  <c r="CX450" i="29"/>
  <c r="CT458" i="29"/>
  <c r="V451" i="29"/>
  <c r="R458" i="29"/>
  <c r="AT735" i="29"/>
  <c r="AT482" i="29"/>
  <c r="AU477" i="29"/>
  <c r="K735" i="29"/>
  <c r="L501" i="29"/>
  <c r="C326" i="29"/>
  <c r="C44" i="8" s="1"/>
  <c r="CQ326" i="29"/>
  <c r="CZ326" i="29"/>
  <c r="R47" i="9"/>
  <c r="R338" i="29"/>
  <c r="Z47" i="9"/>
  <c r="Z21" i="9" s="1"/>
  <c r="Z338" i="29"/>
  <c r="Z14" i="8" s="1"/>
  <c r="BB338" i="29"/>
  <c r="BE329" i="29"/>
  <c r="V99" i="9"/>
  <c r="BT332" i="29"/>
  <c r="CD332" i="29"/>
  <c r="BT333" i="29"/>
  <c r="BT334" i="29"/>
  <c r="DC334" i="29"/>
  <c r="G336" i="29"/>
  <c r="H281" i="9"/>
  <c r="L281" i="9" s="1"/>
  <c r="L337" i="29"/>
  <c r="BE337" i="29"/>
  <c r="CD337" i="29"/>
  <c r="Y350" i="29"/>
  <c r="Y7" i="8" s="1"/>
  <c r="Y17" i="18" s="1"/>
  <c r="Y36" i="20" s="1"/>
  <c r="Y12" i="20" s="1"/>
  <c r="BI350" i="29"/>
  <c r="AK341" i="29"/>
  <c r="CD341" i="29"/>
  <c r="CS342" i="29"/>
  <c r="Q343" i="29"/>
  <c r="L345" i="29"/>
  <c r="CS346" i="29"/>
  <c r="BY349" i="29"/>
  <c r="C32" i="9"/>
  <c r="G352" i="29"/>
  <c r="U32" i="9"/>
  <c r="U6" i="9" s="1"/>
  <c r="U362" i="29"/>
  <c r="U8" i="8" s="1"/>
  <c r="AM362" i="29"/>
  <c r="BY352" i="29"/>
  <c r="BW362" i="29"/>
  <c r="CY362" i="29"/>
  <c r="DC362" i="29" s="1"/>
  <c r="AX362" i="29"/>
  <c r="R84" i="9"/>
  <c r="V84" i="9" s="1"/>
  <c r="V354" i="29"/>
  <c r="BO355" i="29"/>
  <c r="C136" i="9"/>
  <c r="G136" i="9" s="1"/>
  <c r="G356" i="29"/>
  <c r="M136" i="9"/>
  <c r="Q136" i="9" s="1"/>
  <c r="Q356" i="29"/>
  <c r="M214" i="9"/>
  <c r="Q214" i="9" s="1"/>
  <c r="Q359" i="29"/>
  <c r="W214" i="9"/>
  <c r="AA214" i="9" s="1"/>
  <c r="AA359" i="29"/>
  <c r="S362" i="29"/>
  <c r="S8" i="8" s="1"/>
  <c r="BK362" i="29"/>
  <c r="BC374" i="29"/>
  <c r="BK374" i="29"/>
  <c r="BO374" i="29" s="1"/>
  <c r="BO364" i="29"/>
  <c r="CB374" i="29"/>
  <c r="CK374" i="29"/>
  <c r="BW374" i="29"/>
  <c r="BY374" i="29" s="1"/>
  <c r="AP368" i="29"/>
  <c r="BA374" i="29"/>
  <c r="AE386" i="29"/>
  <c r="AW386" i="29"/>
  <c r="BG386" i="29"/>
  <c r="DA386" i="29"/>
  <c r="G377" i="29"/>
  <c r="C91" i="9"/>
  <c r="G378" i="29"/>
  <c r="W93" i="9"/>
  <c r="AA91" i="9"/>
  <c r="BH386" i="29"/>
  <c r="CI378" i="29"/>
  <c r="C247" i="9"/>
  <c r="G384" i="29"/>
  <c r="DD386" i="29"/>
  <c r="AC29" i="8" s="1"/>
  <c r="AC31" i="8" s="1"/>
  <c r="K398" i="29"/>
  <c r="K28" i="8" s="1"/>
  <c r="T398" i="29"/>
  <c r="T28" i="8" s="1"/>
  <c r="AC398" i="29"/>
  <c r="P398" i="29"/>
  <c r="P28" i="8" s="1"/>
  <c r="Q389" i="29"/>
  <c r="AL398" i="29"/>
  <c r="AZ390" i="29"/>
  <c r="AV398" i="29"/>
  <c r="AF391" i="29"/>
  <c r="CS394" i="29"/>
  <c r="L396" i="29"/>
  <c r="AZ397" i="29"/>
  <c r="P92" i="9"/>
  <c r="P410" i="29"/>
  <c r="P30" i="8" s="1"/>
  <c r="CB410" i="29"/>
  <c r="W118" i="9"/>
  <c r="AA118" i="9" s="1"/>
  <c r="AA403" i="29"/>
  <c r="BE405" i="29"/>
  <c r="CX405" i="29"/>
  <c r="R222" i="9"/>
  <c r="V222" i="9" s="1"/>
  <c r="V407" i="29"/>
  <c r="BY409" i="29"/>
  <c r="BZ422" i="29"/>
  <c r="CD412" i="29"/>
  <c r="CR422" i="29"/>
  <c r="AU436" i="29"/>
  <c r="AQ446" i="29"/>
  <c r="BI446" i="29"/>
  <c r="CF482" i="29"/>
  <c r="CF740" i="29" s="1"/>
  <c r="BY343" i="29"/>
  <c r="G346" i="29"/>
  <c r="AA346" i="29"/>
  <c r="V348" i="29"/>
  <c r="AZ349" i="29"/>
  <c r="CO350" i="29"/>
  <c r="CS350" i="29" s="1"/>
  <c r="D32" i="9"/>
  <c r="D362" i="29"/>
  <c r="D8" i="8" s="1"/>
  <c r="W32" i="9"/>
  <c r="W362" i="29"/>
  <c r="AK353" i="29"/>
  <c r="CX353" i="29"/>
  <c r="CT362" i="29"/>
  <c r="CX362" i="29" s="1"/>
  <c r="AF355" i="29"/>
  <c r="AP355" i="29"/>
  <c r="BT356" i="29"/>
  <c r="I162" i="9"/>
  <c r="I6" i="9" s="1"/>
  <c r="L357" i="29"/>
  <c r="BY358" i="29"/>
  <c r="CD359" i="29"/>
  <c r="AK360" i="29"/>
  <c r="BE360" i="29"/>
  <c r="R266" i="9"/>
  <c r="V266" i="9" s="1"/>
  <c r="V361" i="29"/>
  <c r="C362" i="29"/>
  <c r="AT374" i="29"/>
  <c r="CS365" i="29"/>
  <c r="AK366" i="29"/>
  <c r="BE367" i="29"/>
  <c r="BY367" i="29"/>
  <c r="AF368" i="29"/>
  <c r="Q369" i="29"/>
  <c r="BT369" i="29"/>
  <c r="CX370" i="29"/>
  <c r="AZ371" i="29"/>
  <c r="X39" i="9"/>
  <c r="X386" i="29"/>
  <c r="X29" i="8" s="1"/>
  <c r="AO386" i="29"/>
  <c r="AX386" i="29"/>
  <c r="CW386" i="29"/>
  <c r="AU378" i="29"/>
  <c r="O143" i="9"/>
  <c r="O145" i="9" s="1"/>
  <c r="Q380" i="29"/>
  <c r="BJ382" i="29"/>
  <c r="CI385" i="29"/>
  <c r="DC385" i="29"/>
  <c r="AS386" i="29"/>
  <c r="C398" i="29"/>
  <c r="G388" i="29"/>
  <c r="AZ388" i="29"/>
  <c r="AW398" i="29"/>
  <c r="AP391" i="29"/>
  <c r="BY391" i="29"/>
  <c r="BT401" i="29"/>
  <c r="DA410" i="29"/>
  <c r="DC401" i="29"/>
  <c r="H92" i="9"/>
  <c r="L92" i="9" s="1"/>
  <c r="L402" i="29"/>
  <c r="H410" i="29"/>
  <c r="BO405" i="29"/>
  <c r="G412" i="29"/>
  <c r="C422" i="29"/>
  <c r="G422" i="29" s="1"/>
  <c r="AD422" i="29"/>
  <c r="AF422" i="29" s="1"/>
  <c r="AF412" i="29"/>
  <c r="CT422" i="29"/>
  <c r="CX422" i="29" s="1"/>
  <c r="CX412" i="29"/>
  <c r="DC442" i="29"/>
  <c r="DA730" i="29"/>
  <c r="DA482" i="29"/>
  <c r="L731" i="29"/>
  <c r="BS731" i="29"/>
  <c r="BT473" i="29"/>
  <c r="BS482" i="29"/>
  <c r="AE735" i="29"/>
  <c r="AE482" i="29"/>
  <c r="AF477" i="29"/>
  <c r="CY494" i="29"/>
  <c r="CY719" i="29"/>
  <c r="G487" i="29"/>
  <c r="F494" i="29"/>
  <c r="G494" i="29" s="1"/>
  <c r="K47" i="9"/>
  <c r="K21" i="9" s="1"/>
  <c r="K338" i="29"/>
  <c r="BN338" i="29"/>
  <c r="BN662" i="29" s="1"/>
  <c r="BW338" i="29"/>
  <c r="CE338" i="29"/>
  <c r="C73" i="9"/>
  <c r="G73" i="9" s="1"/>
  <c r="G329" i="29"/>
  <c r="AF329" i="29"/>
  <c r="AP329" i="29"/>
  <c r="CI329" i="29"/>
  <c r="C99" i="9"/>
  <c r="G99" i="9" s="1"/>
  <c r="G330" i="29"/>
  <c r="AF330" i="29"/>
  <c r="BE330" i="29"/>
  <c r="R125" i="9"/>
  <c r="V125" i="9" s="1"/>
  <c r="V331" i="29"/>
  <c r="AA331" i="29"/>
  <c r="AF335" i="29"/>
  <c r="BO335" i="29"/>
  <c r="CN335" i="29"/>
  <c r="CX335" i="29"/>
  <c r="CX336" i="29"/>
  <c r="AB350" i="29"/>
  <c r="AF340" i="29"/>
  <c r="BY340" i="29"/>
  <c r="CT350" i="29"/>
  <c r="CX340" i="29"/>
  <c r="BL350" i="29"/>
  <c r="AZ342" i="29"/>
  <c r="CH350" i="29"/>
  <c r="AU344" i="29"/>
  <c r="CN344" i="29"/>
  <c r="DC345" i="29"/>
  <c r="CI346" i="29"/>
  <c r="BE347" i="29"/>
  <c r="CX347" i="29"/>
  <c r="BJ349" i="29"/>
  <c r="DC349" i="29"/>
  <c r="N32" i="9"/>
  <c r="N6" i="9" s="1"/>
  <c r="N362" i="29"/>
  <c r="N8" i="8" s="1"/>
  <c r="BG362" i="29"/>
  <c r="BZ362" i="29"/>
  <c r="CD362" i="29" s="1"/>
  <c r="CD352" i="29"/>
  <c r="Y58" i="9"/>
  <c r="Y362" i="29"/>
  <c r="Y8" i="8" s="1"/>
  <c r="AH362" i="29"/>
  <c r="AU353" i="29"/>
  <c r="CN353" i="29"/>
  <c r="BL362" i="29"/>
  <c r="CD356" i="29"/>
  <c r="AP358" i="29"/>
  <c r="AZ358" i="29"/>
  <c r="CN359" i="29"/>
  <c r="AF364" i="29"/>
  <c r="AV374" i="29"/>
  <c r="AZ364" i="29"/>
  <c r="K374" i="29"/>
  <c r="K27" i="8" s="1"/>
  <c r="L365" i="29"/>
  <c r="BJ365" i="29"/>
  <c r="BT365" i="29"/>
  <c r="CX366" i="29"/>
  <c r="DC368" i="29"/>
  <c r="AF370" i="29"/>
  <c r="AP371" i="29"/>
  <c r="AA372" i="29"/>
  <c r="CD372" i="29"/>
  <c r="R27" i="8"/>
  <c r="BG374" i="29"/>
  <c r="G376" i="29"/>
  <c r="P39" i="9"/>
  <c r="P386" i="29"/>
  <c r="P29" i="8" s="1"/>
  <c r="P31" i="8" s="1"/>
  <c r="P7" i="14" s="1"/>
  <c r="Y39" i="9"/>
  <c r="Y386" i="29"/>
  <c r="Y29" i="8" s="1"/>
  <c r="Y31" i="8" s="1"/>
  <c r="Y7" i="14" s="1"/>
  <c r="AG386" i="29"/>
  <c r="AK376" i="29"/>
  <c r="AY386" i="29"/>
  <c r="CA386" i="29"/>
  <c r="CD376" i="29"/>
  <c r="CT386" i="29"/>
  <c r="CX376" i="29"/>
  <c r="DC376" i="29"/>
  <c r="CN380" i="29"/>
  <c r="H169" i="9"/>
  <c r="L381" i="29"/>
  <c r="AU381" i="29"/>
  <c r="CX384" i="29"/>
  <c r="O386" i="29"/>
  <c r="O29" i="8" s="1"/>
  <c r="O31" i="8" s="1"/>
  <c r="O7" i="14" s="1"/>
  <c r="D398" i="29"/>
  <c r="D28" i="8" s="1"/>
  <c r="Q388" i="29"/>
  <c r="M398" i="29"/>
  <c r="CT398" i="29"/>
  <c r="CX388" i="29"/>
  <c r="V391" i="29"/>
  <c r="CD393" i="29"/>
  <c r="AP394" i="29"/>
  <c r="BD398" i="29"/>
  <c r="BE394" i="29"/>
  <c r="E398" i="29"/>
  <c r="E28" i="8" s="1"/>
  <c r="CW398" i="29"/>
  <c r="S40" i="9"/>
  <c r="S14" i="9" s="1"/>
  <c r="S410" i="29"/>
  <c r="S30" i="8" s="1"/>
  <c r="BA410" i="29"/>
  <c r="BE400" i="29"/>
  <c r="CM410" i="29"/>
  <c r="E118" i="9"/>
  <c r="G403" i="29"/>
  <c r="BT412" i="29"/>
  <c r="CB422" i="29"/>
  <c r="CK422" i="29"/>
  <c r="BM434" i="29"/>
  <c r="AV717" i="29"/>
  <c r="AZ717" i="29" s="1"/>
  <c r="AV470" i="29"/>
  <c r="BM717" i="29"/>
  <c r="BM470" i="29"/>
  <c r="BM727" i="29" s="1"/>
  <c r="E718" i="29"/>
  <c r="E470" i="29"/>
  <c r="N718" i="29"/>
  <c r="N470" i="29"/>
  <c r="N727" i="29" s="1"/>
  <c r="AE718" i="29"/>
  <c r="AF461" i="29"/>
  <c r="CS722" i="29"/>
  <c r="AT723" i="29"/>
  <c r="AU466" i="29"/>
  <c r="AT470" i="29"/>
  <c r="CR482" i="29"/>
  <c r="CR730" i="29"/>
  <c r="CS472" i="29"/>
  <c r="CI482" i="29"/>
  <c r="I506" i="29"/>
  <c r="BB506" i="29"/>
  <c r="BD506" i="29"/>
  <c r="BE506" i="29" s="1"/>
  <c r="BE498" i="29"/>
  <c r="Q738" i="29"/>
  <c r="BS410" i="29"/>
  <c r="CV410" i="29"/>
  <c r="CX410" i="29" s="1"/>
  <c r="C66" i="9"/>
  <c r="G66" i="9" s="1"/>
  <c r="G401" i="29"/>
  <c r="AN410" i="29"/>
  <c r="BJ402" i="29"/>
  <c r="CS402" i="29"/>
  <c r="AP404" i="29"/>
  <c r="R196" i="9"/>
  <c r="V196" i="9" s="1"/>
  <c r="V406" i="29"/>
  <c r="BO408" i="29"/>
  <c r="C274" i="9"/>
  <c r="G274" i="9" s="1"/>
  <c r="G409" i="29"/>
  <c r="BX446" i="29"/>
  <c r="CG446" i="29"/>
  <c r="CP446" i="29"/>
  <c r="CY446" i="29"/>
  <c r="DC446" i="29" s="1"/>
  <c r="DC436" i="29"/>
  <c r="AA437" i="29"/>
  <c r="Y446" i="29"/>
  <c r="BT439" i="29"/>
  <c r="CD439" i="29"/>
  <c r="J458" i="29"/>
  <c r="L448" i="29"/>
  <c r="BV717" i="29"/>
  <c r="BV470" i="29"/>
  <c r="BV727" i="29" s="1"/>
  <c r="D718" i="29"/>
  <c r="D470" i="29"/>
  <c r="M718" i="29"/>
  <c r="M470" i="29"/>
  <c r="M727" i="29" s="1"/>
  <c r="AX719" i="29"/>
  <c r="AX470" i="29"/>
  <c r="AX727" i="29" s="1"/>
  <c r="P720" i="29"/>
  <c r="Q463" i="29"/>
  <c r="CV724" i="29"/>
  <c r="CX724" i="29" s="1"/>
  <c r="CV470" i="29"/>
  <c r="BJ482" i="29"/>
  <c r="U721" i="29"/>
  <c r="V488" i="29"/>
  <c r="U21" i="9"/>
  <c r="Q73" i="9"/>
  <c r="CD329" i="29"/>
  <c r="Q99" i="9"/>
  <c r="AA151" i="9"/>
  <c r="CN332" i="29"/>
  <c r="AA177" i="9"/>
  <c r="H255" i="9"/>
  <c r="L255" i="9" s="1"/>
  <c r="L336" i="29"/>
  <c r="Q281" i="9"/>
  <c r="CN337" i="29"/>
  <c r="AC338" i="29"/>
  <c r="BN350" i="29"/>
  <c r="BW350" i="29"/>
  <c r="CE350" i="29"/>
  <c r="CM350" i="29"/>
  <c r="CU350" i="29"/>
  <c r="DD350" i="29"/>
  <c r="AC7" i="8" s="1"/>
  <c r="CN341" i="29"/>
  <c r="L342" i="29"/>
  <c r="DC342" i="29"/>
  <c r="G344" i="29"/>
  <c r="CX344" i="29"/>
  <c r="V345" i="29"/>
  <c r="Q347" i="29"/>
  <c r="AF348" i="29"/>
  <c r="L349" i="29"/>
  <c r="E32" i="9"/>
  <c r="E6" i="9" s="1"/>
  <c r="E362" i="29"/>
  <c r="E8" i="8" s="1"/>
  <c r="M32" i="9"/>
  <c r="M362" i="29"/>
  <c r="Q352" i="29"/>
  <c r="AD362" i="29"/>
  <c r="CV362" i="29"/>
  <c r="AC32" i="9"/>
  <c r="AC6" i="9" s="1"/>
  <c r="DD362" i="29"/>
  <c r="AC8" i="8" s="1"/>
  <c r="AF353" i="29"/>
  <c r="H84" i="9"/>
  <c r="L84" i="9" s="1"/>
  <c r="L354" i="29"/>
  <c r="W110" i="9"/>
  <c r="AA110" i="9" s="1"/>
  <c r="AA355" i="29"/>
  <c r="AP356" i="29"/>
  <c r="R162" i="9"/>
  <c r="V162" i="9" s="1"/>
  <c r="V357" i="29"/>
  <c r="AK358" i="29"/>
  <c r="AZ359" i="29"/>
  <c r="G240" i="9"/>
  <c r="AF360" i="29"/>
  <c r="AU361" i="29"/>
  <c r="AD374" i="29"/>
  <c r="AL374" i="29"/>
  <c r="AP364" i="29"/>
  <c r="BD374" i="29"/>
  <c r="BL374" i="29"/>
  <c r="BE365" i="29"/>
  <c r="BT366" i="29"/>
  <c r="AZ367" i="29"/>
  <c r="BO368" i="29"/>
  <c r="CD369" i="29"/>
  <c r="BJ370" i="29"/>
  <c r="BY371" i="29"/>
  <c r="CN372" i="29"/>
  <c r="BT373" i="29"/>
  <c r="S374" i="29"/>
  <c r="S27" i="8" s="1"/>
  <c r="J39" i="9"/>
  <c r="J386" i="29"/>
  <c r="J29" i="8" s="1"/>
  <c r="S13" i="9"/>
  <c r="S15" i="9" s="1"/>
  <c r="S41" i="9"/>
  <c r="BK386" i="29"/>
  <c r="CB386" i="29"/>
  <c r="CJ386" i="29"/>
  <c r="CN376" i="29"/>
  <c r="DB386" i="29"/>
  <c r="H65" i="9"/>
  <c r="L377" i="29"/>
  <c r="CD377" i="29"/>
  <c r="BZ386" i="29"/>
  <c r="BE378" i="29"/>
  <c r="CX379" i="29"/>
  <c r="M195" i="9"/>
  <c r="Q382" i="29"/>
  <c r="BY383" i="29"/>
  <c r="BT385" i="29"/>
  <c r="CD385" i="29"/>
  <c r="CK398" i="29"/>
  <c r="DB398" i="29"/>
  <c r="L389" i="29"/>
  <c r="BO389" i="29"/>
  <c r="BK398" i="29"/>
  <c r="CS390" i="29"/>
  <c r="Q391" i="29"/>
  <c r="CN392" i="29"/>
  <c r="CX392" i="29"/>
  <c r="V393" i="29"/>
  <c r="AZ394" i="29"/>
  <c r="CI394" i="29"/>
  <c r="V396" i="29"/>
  <c r="DC397" i="29"/>
  <c r="H398" i="29"/>
  <c r="E14" i="9"/>
  <c r="N410" i="29"/>
  <c r="N30" i="8" s="1"/>
  <c r="N40" i="9"/>
  <c r="W40" i="9"/>
  <c r="W410" i="29"/>
  <c r="AE410" i="29"/>
  <c r="CN401" i="29"/>
  <c r="R92" i="9"/>
  <c r="V92" i="9" s="1"/>
  <c r="V402" i="29"/>
  <c r="AA402" i="29"/>
  <c r="M118" i="9"/>
  <c r="Q118" i="9" s="1"/>
  <c r="Q403" i="29"/>
  <c r="AZ403" i="29"/>
  <c r="CD404" i="29"/>
  <c r="H170" i="9"/>
  <c r="L170" i="9" s="1"/>
  <c r="L405" i="29"/>
  <c r="CX406" i="29"/>
  <c r="AP407" i="29"/>
  <c r="CS407" i="29"/>
  <c r="CS409" i="29"/>
  <c r="E410" i="29"/>
  <c r="E30" i="8" s="1"/>
  <c r="W422" i="29"/>
  <c r="CA422" i="29"/>
  <c r="CN412" i="29"/>
  <c r="DB422" i="29"/>
  <c r="AU419" i="29"/>
  <c r="CN419" i="29"/>
  <c r="CN420" i="29"/>
  <c r="L421" i="29"/>
  <c r="CI424" i="29"/>
  <c r="CH434" i="29"/>
  <c r="CI434" i="29" s="1"/>
  <c r="X434" i="29"/>
  <c r="CB434" i="29"/>
  <c r="BS446" i="29"/>
  <c r="BD446" i="29"/>
  <c r="BE438" i="29"/>
  <c r="BE455" i="29"/>
  <c r="AA456" i="29"/>
  <c r="BJ456" i="29"/>
  <c r="F717" i="29"/>
  <c r="F470" i="29"/>
  <c r="G460" i="29"/>
  <c r="CF720" i="29"/>
  <c r="AO721" i="29"/>
  <c r="AP464" i="29"/>
  <c r="BI722" i="29"/>
  <c r="BJ465" i="29"/>
  <c r="CZ740" i="29"/>
  <c r="X731" i="29"/>
  <c r="X482" i="29"/>
  <c r="X740" i="29" s="1"/>
  <c r="BR731" i="29"/>
  <c r="BR482" i="29"/>
  <c r="BR740" i="29" s="1"/>
  <c r="CA482" i="29"/>
  <c r="CA731" i="29"/>
  <c r="AB732" i="29"/>
  <c r="AF732" i="29" s="1"/>
  <c r="AB482" i="29"/>
  <c r="AJ732" i="29"/>
  <c r="AJ482" i="29"/>
  <c r="AK474" i="29"/>
  <c r="AL735" i="29"/>
  <c r="AP735" i="29" s="1"/>
  <c r="AL482" i="29"/>
  <c r="BN737" i="29"/>
  <c r="BO479" i="29"/>
  <c r="T482" i="29"/>
  <c r="F21" i="9"/>
  <c r="O21" i="9"/>
  <c r="W21" i="9"/>
  <c r="BD338" i="29"/>
  <c r="BL338" i="29"/>
  <c r="BL662" i="29" s="1"/>
  <c r="CB338" i="29"/>
  <c r="CB662" i="29" s="1"/>
  <c r="CJ338" i="29"/>
  <c r="CN338" i="29" s="1"/>
  <c r="CN328" i="29"/>
  <c r="AA73" i="9"/>
  <c r="AA99" i="9"/>
  <c r="H151" i="9"/>
  <c r="L151" i="9" s="1"/>
  <c r="L332" i="29"/>
  <c r="BJ335" i="29"/>
  <c r="AA281" i="9"/>
  <c r="AZ337" i="29"/>
  <c r="U338" i="29"/>
  <c r="U14" i="8" s="1"/>
  <c r="Z350" i="29"/>
  <c r="Z7" i="8" s="1"/>
  <c r="Z17" i="18" s="1"/>
  <c r="Z36" i="20" s="1"/>
  <c r="AI350" i="29"/>
  <c r="AQ350" i="29"/>
  <c r="AY350" i="29"/>
  <c r="BG350" i="29"/>
  <c r="BP350" i="29"/>
  <c r="BT340" i="29"/>
  <c r="BY341" i="29"/>
  <c r="CN342" i="29"/>
  <c r="BT343" i="29"/>
  <c r="CI344" i="29"/>
  <c r="CX345" i="29"/>
  <c r="CD346" i="29"/>
  <c r="CS347" i="29"/>
  <c r="CN349" i="29"/>
  <c r="AW350" i="29"/>
  <c r="AZ350" i="29" s="1"/>
  <c r="CJ350" i="29"/>
  <c r="CN350" i="29" s="1"/>
  <c r="O6" i="9"/>
  <c r="BX362" i="29"/>
  <c r="CG362" i="29"/>
  <c r="CO362" i="29"/>
  <c r="CS362" i="29" s="1"/>
  <c r="CS352" i="29"/>
  <c r="CN354" i="29"/>
  <c r="H110" i="9"/>
  <c r="L110" i="9" s="1"/>
  <c r="L355" i="29"/>
  <c r="DC355" i="29"/>
  <c r="C162" i="9"/>
  <c r="G162" i="9" s="1"/>
  <c r="G357" i="29"/>
  <c r="CX357" i="29"/>
  <c r="R188" i="9"/>
  <c r="V188" i="9" s="1"/>
  <c r="V358" i="29"/>
  <c r="G359" i="29"/>
  <c r="M240" i="9"/>
  <c r="Q240" i="9" s="1"/>
  <c r="Q360" i="29"/>
  <c r="AF361" i="29"/>
  <c r="CK362" i="29"/>
  <c r="F374" i="29"/>
  <c r="F27" i="8" s="1"/>
  <c r="O374" i="29"/>
  <c r="O27" i="8" s="1"/>
  <c r="W374" i="29"/>
  <c r="AA364" i="29"/>
  <c r="AN374" i="29"/>
  <c r="AP365" i="29"/>
  <c r="V366" i="29"/>
  <c r="AK367" i="29"/>
  <c r="AZ368" i="29"/>
  <c r="AF369" i="29"/>
  <c r="AU370" i="29"/>
  <c r="BJ371" i="29"/>
  <c r="AP372" i="29"/>
  <c r="BE373" i="29"/>
  <c r="AM386" i="29"/>
  <c r="BD386" i="29"/>
  <c r="BM386" i="29"/>
  <c r="BU386" i="29"/>
  <c r="BY386" i="29" s="1"/>
  <c r="BY376" i="29"/>
  <c r="CL386" i="29"/>
  <c r="BO377" i="29"/>
  <c r="S91" i="9"/>
  <c r="S93" i="9" s="1"/>
  <c r="V378" i="29"/>
  <c r="AF378" i="29"/>
  <c r="AB386" i="29"/>
  <c r="AF386" i="29" s="1"/>
  <c r="C143" i="9"/>
  <c r="G380" i="29"/>
  <c r="AA143" i="9"/>
  <c r="W145" i="9"/>
  <c r="AA145" i="9" s="1"/>
  <c r="CD381" i="29"/>
  <c r="G382" i="29"/>
  <c r="S223" i="9"/>
  <c r="BE385" i="29"/>
  <c r="S386" i="29"/>
  <c r="S29" i="8" s="1"/>
  <c r="AR398" i="29"/>
  <c r="BY388" i="29"/>
  <c r="CM398" i="29"/>
  <c r="CU398" i="29"/>
  <c r="DD398" i="29"/>
  <c r="AC28" i="8" s="1"/>
  <c r="V392" i="29"/>
  <c r="BY392" i="29"/>
  <c r="DC393" i="29"/>
  <c r="AA394" i="29"/>
  <c r="BE395" i="29"/>
  <c r="BJ397" i="29"/>
  <c r="CS397" i="29"/>
  <c r="BU398" i="29"/>
  <c r="CA410" i="29"/>
  <c r="R66" i="9"/>
  <c r="V66" i="9" s="1"/>
  <c r="V401" i="29"/>
  <c r="R410" i="29"/>
  <c r="AA401" i="29"/>
  <c r="BU410" i="29"/>
  <c r="BY410" i="29" s="1"/>
  <c r="CC410" i="29"/>
  <c r="CD401" i="29"/>
  <c r="DC402" i="29"/>
  <c r="BE404" i="29"/>
  <c r="CN406" i="29"/>
  <c r="C222" i="9"/>
  <c r="G222" i="9" s="1"/>
  <c r="G407" i="29"/>
  <c r="J274" i="9"/>
  <c r="J14" i="9" s="1"/>
  <c r="L409" i="29"/>
  <c r="CK410" i="29"/>
  <c r="AR422" i="29"/>
  <c r="BB422" i="29"/>
  <c r="BE422" i="29" s="1"/>
  <c r="BE412" i="29"/>
  <c r="BK422" i="29"/>
  <c r="BO422" i="29" s="1"/>
  <c r="BO412" i="29"/>
  <c r="CC422" i="29"/>
  <c r="CU422" i="29"/>
  <c r="CD420" i="29"/>
  <c r="AG434" i="29"/>
  <c r="BA434" i="29"/>
  <c r="BI434" i="29"/>
  <c r="BJ434" i="29" s="1"/>
  <c r="BJ424" i="29"/>
  <c r="CK434" i="29"/>
  <c r="DC439" i="29"/>
  <c r="Q453" i="29"/>
  <c r="AZ453" i="29"/>
  <c r="DC454" i="29"/>
  <c r="CJ482" i="29"/>
  <c r="CJ730" i="29"/>
  <c r="DB730" i="29"/>
  <c r="DB482" i="29"/>
  <c r="DC472" i="29"/>
  <c r="W735" i="29"/>
  <c r="W482" i="29"/>
  <c r="W740" i="29" s="1"/>
  <c r="H494" i="29"/>
  <c r="Z494" i="29"/>
  <c r="AA494" i="29" s="1"/>
  <c r="AA485" i="29"/>
  <c r="P47" i="9"/>
  <c r="P21" i="9" s="1"/>
  <c r="P338" i="29"/>
  <c r="P14" i="8" s="1"/>
  <c r="X47" i="9"/>
  <c r="X21" i="9" s="1"/>
  <c r="X338" i="29"/>
  <c r="X14" i="8" s="1"/>
  <c r="AN338" i="29"/>
  <c r="AV338" i="29"/>
  <c r="AZ338" i="29" s="1"/>
  <c r="AZ328" i="29"/>
  <c r="CT338" i="29"/>
  <c r="CX338" i="29" s="1"/>
  <c r="DB338" i="29"/>
  <c r="L73" i="9"/>
  <c r="L125" i="9"/>
  <c r="CX331" i="29"/>
  <c r="V203" i="9"/>
  <c r="R229" i="9"/>
  <c r="V229" i="9" s="1"/>
  <c r="V335" i="29"/>
  <c r="G255" i="9"/>
  <c r="J350" i="29"/>
  <c r="J7" i="8" s="1"/>
  <c r="J17" i="18" s="1"/>
  <c r="J36" i="20" s="1"/>
  <c r="R350" i="29"/>
  <c r="V340" i="29"/>
  <c r="AJ350" i="29"/>
  <c r="AR350" i="29"/>
  <c r="BH350" i="29"/>
  <c r="AZ341" i="29"/>
  <c r="BO342" i="29"/>
  <c r="CD343" i="29"/>
  <c r="BJ344" i="29"/>
  <c r="BY345" i="29"/>
  <c r="CN346" i="29"/>
  <c r="BT347" i="29"/>
  <c r="CI348" i="29"/>
  <c r="CX349" i="29"/>
  <c r="BH362" i="29"/>
  <c r="BP362" i="29"/>
  <c r="BT352" i="29"/>
  <c r="CH362" i="29"/>
  <c r="CP362" i="29"/>
  <c r="CI353" i="29"/>
  <c r="CX354" i="29"/>
  <c r="CD355" i="29"/>
  <c r="CS356" i="29"/>
  <c r="CN358" i="29"/>
  <c r="H214" i="9"/>
  <c r="L214" i="9" s="1"/>
  <c r="L359" i="29"/>
  <c r="DC359" i="29"/>
  <c r="C266" i="9"/>
  <c r="G266" i="9" s="1"/>
  <c r="G361" i="29"/>
  <c r="L361" i="29"/>
  <c r="CX361" i="29"/>
  <c r="O362" i="29"/>
  <c r="O8" i="8" s="1"/>
  <c r="P374" i="29"/>
  <c r="P27" i="8" s="1"/>
  <c r="X374" i="29"/>
  <c r="X27" i="8" s="1"/>
  <c r="CP374" i="29"/>
  <c r="CS374" i="29" s="1"/>
  <c r="Q365" i="29"/>
  <c r="AF366" i="29"/>
  <c r="L367" i="29"/>
  <c r="AA368" i="29"/>
  <c r="AP369" i="29"/>
  <c r="V370" i="29"/>
  <c r="AK371" i="29"/>
  <c r="AZ372" i="29"/>
  <c r="AF373" i="29"/>
  <c r="W39" i="9"/>
  <c r="W386" i="29"/>
  <c r="AV386" i="29"/>
  <c r="AZ376" i="29"/>
  <c r="BN386" i="29"/>
  <c r="BV386" i="29"/>
  <c r="CM386" i="29"/>
  <c r="C67" i="9"/>
  <c r="G67" i="9" s="1"/>
  <c r="AF377" i="29"/>
  <c r="AP377" i="29"/>
  <c r="AL386" i="29"/>
  <c r="AP386" i="29" s="1"/>
  <c r="C117" i="9"/>
  <c r="G379" i="29"/>
  <c r="L379" i="29"/>
  <c r="CI379" i="29"/>
  <c r="X171" i="9"/>
  <c r="BE381" i="29"/>
  <c r="CN381" i="29"/>
  <c r="AC197" i="9"/>
  <c r="K223" i="9"/>
  <c r="AZ383" i="29"/>
  <c r="CN384" i="29"/>
  <c r="H273" i="9"/>
  <c r="L385" i="29"/>
  <c r="T386" i="29"/>
  <c r="T29" i="8" s="1"/>
  <c r="T31" i="8" s="1"/>
  <c r="T7" i="14" s="1"/>
  <c r="R398" i="29"/>
  <c r="V388" i="29"/>
  <c r="AJ398" i="29"/>
  <c r="BV398" i="29"/>
  <c r="CE398" i="29"/>
  <c r="CI388" i="29"/>
  <c r="CN388" i="29"/>
  <c r="CY398" i="29"/>
  <c r="N398" i="29"/>
  <c r="N28" i="8" s="1"/>
  <c r="BT390" i="29"/>
  <c r="CD390" i="29"/>
  <c r="BZ398" i="29"/>
  <c r="AF392" i="29"/>
  <c r="BJ393" i="29"/>
  <c r="AF395" i="29"/>
  <c r="CI395" i="29"/>
  <c r="AR410" i="29"/>
  <c r="BR410" i="29"/>
  <c r="CX400" i="29"/>
  <c r="AC40" i="9"/>
  <c r="AC14" i="9" s="1"/>
  <c r="DD410" i="29"/>
  <c r="AC30" i="8" s="1"/>
  <c r="AF401" i="29"/>
  <c r="AZ402" i="29"/>
  <c r="CZ410" i="29"/>
  <c r="AF404" i="29"/>
  <c r="BO404" i="29"/>
  <c r="H196" i="9"/>
  <c r="L196" i="9" s="1"/>
  <c r="L406" i="29"/>
  <c r="BY406" i="29"/>
  <c r="AZ409" i="29"/>
  <c r="Y410" i="29"/>
  <c r="Y30" i="8" s="1"/>
  <c r="V416" i="29"/>
  <c r="Y434" i="29"/>
  <c r="AK440" i="29"/>
  <c r="DA458" i="29"/>
  <c r="P458" i="29"/>
  <c r="CI452" i="29"/>
  <c r="CS452" i="29"/>
  <c r="CN454" i="29"/>
  <c r="BI470" i="29"/>
  <c r="Y730" i="29"/>
  <c r="Y482" i="29"/>
  <c r="Y740" i="29" s="1"/>
  <c r="CB730" i="29"/>
  <c r="CB482" i="29"/>
  <c r="BL734" i="29"/>
  <c r="BO734" i="29" s="1"/>
  <c r="BH740" i="29"/>
  <c r="DC484" i="29"/>
  <c r="DB494" i="29"/>
  <c r="DC494" i="29" s="1"/>
  <c r="AU488" i="29"/>
  <c r="AT494" i="29"/>
  <c r="AU494" i="29" s="1"/>
  <c r="CI492" i="29"/>
  <c r="CH725" i="29"/>
  <c r="BE718" i="29"/>
  <c r="M171" i="9"/>
  <c r="Q169" i="9"/>
  <c r="AP381" i="29"/>
  <c r="W249" i="9"/>
  <c r="AA249" i="9" s="1"/>
  <c r="AZ384" i="29"/>
  <c r="AX398" i="29"/>
  <c r="BF398" i="29"/>
  <c r="BJ398" i="29" s="1"/>
  <c r="BJ388" i="29"/>
  <c r="BX398" i="29"/>
  <c r="CF398" i="29"/>
  <c r="BT391" i="29"/>
  <c r="CD394" i="29"/>
  <c r="CN397" i="29"/>
  <c r="O40" i="9"/>
  <c r="O41" i="9" s="1"/>
  <c r="O410" i="29"/>
  <c r="O30" i="8" s="1"/>
  <c r="AG410" i="29"/>
  <c r="CG410" i="29"/>
  <c r="CS400" i="29"/>
  <c r="CO410" i="29"/>
  <c r="CS410" i="29" s="1"/>
  <c r="CN402" i="29"/>
  <c r="H118" i="9"/>
  <c r="L118" i="9" s="1"/>
  <c r="L403" i="29"/>
  <c r="W144" i="9"/>
  <c r="AA144" i="9" s="1"/>
  <c r="AA404" i="29"/>
  <c r="N222" i="9"/>
  <c r="N223" i="9" s="1"/>
  <c r="Q407" i="29"/>
  <c r="CD407" i="29"/>
  <c r="BL422" i="29"/>
  <c r="M422" i="29"/>
  <c r="Q413" i="29"/>
  <c r="AR434" i="29"/>
  <c r="CT434" i="29"/>
  <c r="DB434" i="29"/>
  <c r="DC434" i="29" s="1"/>
  <c r="DC424" i="29"/>
  <c r="BK434" i="29"/>
  <c r="AX446" i="29"/>
  <c r="AZ438" i="29"/>
  <c r="AV446" i="29"/>
  <c r="AZ446" i="29" s="1"/>
  <c r="BA458" i="29"/>
  <c r="BE448" i="29"/>
  <c r="CD450" i="29"/>
  <c r="CB458" i="29"/>
  <c r="CL458" i="29"/>
  <c r="F721" i="29"/>
  <c r="G464" i="29"/>
  <c r="Z727" i="29"/>
  <c r="CL470" i="29"/>
  <c r="CL727" i="29" s="1"/>
  <c r="AJ734" i="29"/>
  <c r="AK476" i="29"/>
  <c r="F735" i="29"/>
  <c r="G477" i="29"/>
  <c r="AF486" i="29"/>
  <c r="AE494" i="29"/>
  <c r="AF494" i="29" s="1"/>
  <c r="CQ494" i="29"/>
  <c r="CQ719" i="29"/>
  <c r="J506" i="29"/>
  <c r="AB506" i="29"/>
  <c r="AJ506" i="29"/>
  <c r="AK506" i="29" s="1"/>
  <c r="AK496" i="29"/>
  <c r="CW506" i="29"/>
  <c r="CX506" i="29" s="1"/>
  <c r="CX496" i="29"/>
  <c r="BC506" i="29"/>
  <c r="W65" i="9"/>
  <c r="AA377" i="29"/>
  <c r="AP378" i="29"/>
  <c r="R117" i="9"/>
  <c r="V379" i="29"/>
  <c r="AK380" i="29"/>
  <c r="V381" i="29"/>
  <c r="AZ381" i="29"/>
  <c r="G195" i="9"/>
  <c r="C197" i="9"/>
  <c r="G197" i="9" s="1"/>
  <c r="AF382" i="29"/>
  <c r="I223" i="9"/>
  <c r="AU383" i="29"/>
  <c r="BJ384" i="29"/>
  <c r="Q273" i="9"/>
  <c r="AP385" i="29"/>
  <c r="AH398" i="29"/>
  <c r="AY398" i="29"/>
  <c r="BG398" i="29"/>
  <c r="BP398" i="29"/>
  <c r="BT398" i="29" s="1"/>
  <c r="BT388" i="29"/>
  <c r="AZ389" i="29"/>
  <c r="BO390" i="29"/>
  <c r="CD391" i="29"/>
  <c r="BJ392" i="29"/>
  <c r="BY393" i="29"/>
  <c r="CN394" i="29"/>
  <c r="BT395" i="29"/>
  <c r="CI396" i="29"/>
  <c r="CX397" i="29"/>
  <c r="AQ410" i="29"/>
  <c r="AU410" i="29" s="1"/>
  <c r="AY410" i="29"/>
  <c r="BH410" i="29"/>
  <c r="BJ410" i="29" s="1"/>
  <c r="BT400" i="29"/>
  <c r="CH410" i="29"/>
  <c r="CP410" i="29"/>
  <c r="CY410" i="29"/>
  <c r="DC410" i="29" s="1"/>
  <c r="CI401" i="29"/>
  <c r="CX402" i="29"/>
  <c r="CD403" i="29"/>
  <c r="Q405" i="29"/>
  <c r="M170" i="9"/>
  <c r="Q170" i="9" s="1"/>
  <c r="V405" i="29"/>
  <c r="BJ406" i="29"/>
  <c r="CN407" i="29"/>
  <c r="R274" i="9"/>
  <c r="V274" i="9" s="1"/>
  <c r="V409" i="29"/>
  <c r="AA409" i="29"/>
  <c r="J422" i="29"/>
  <c r="AP412" i="29"/>
  <c r="AL422" i="29"/>
  <c r="AU412" i="29"/>
  <c r="BD422" i="29"/>
  <c r="E422" i="29"/>
  <c r="AA413" i="29"/>
  <c r="CI415" i="29"/>
  <c r="I434" i="29"/>
  <c r="AS434" i="29"/>
  <c r="CL434" i="29"/>
  <c r="BL434" i="29"/>
  <c r="AE446" i="29"/>
  <c r="AZ441" i="29"/>
  <c r="BJ441" i="29"/>
  <c r="CI444" i="29"/>
  <c r="H458" i="29"/>
  <c r="V448" i="29"/>
  <c r="AR458" i="29"/>
  <c r="AU458" i="29" s="1"/>
  <c r="CW458" i="29"/>
  <c r="Q449" i="29"/>
  <c r="AZ449" i="29"/>
  <c r="AL718" i="29"/>
  <c r="AP718" i="29" s="1"/>
  <c r="AL470" i="29"/>
  <c r="BW719" i="29"/>
  <c r="BW470" i="29"/>
  <c r="CO719" i="29"/>
  <c r="CS719" i="29" s="1"/>
  <c r="CO470" i="29"/>
  <c r="CO727" i="29" s="1"/>
  <c r="CW719" i="29"/>
  <c r="CX462" i="29"/>
  <c r="CW470" i="29"/>
  <c r="AA470" i="29"/>
  <c r="CQ731" i="29"/>
  <c r="CQ482" i="29"/>
  <c r="CQ740" i="29" s="1"/>
  <c r="CR732" i="29"/>
  <c r="CS474" i="29"/>
  <c r="R733" i="29"/>
  <c r="V733" i="29" s="1"/>
  <c r="AJ733" i="29"/>
  <c r="AK475" i="29"/>
  <c r="AF737" i="29"/>
  <c r="BY737" i="29"/>
  <c r="AD494" i="29"/>
  <c r="W494" i="29"/>
  <c r="CH494" i="29"/>
  <c r="CI494" i="29" s="1"/>
  <c r="CI486" i="29"/>
  <c r="T506" i="29"/>
  <c r="BO738" i="29"/>
  <c r="M91" i="9"/>
  <c r="Q378" i="29"/>
  <c r="AF379" i="29"/>
  <c r="H143" i="9"/>
  <c r="L380" i="29"/>
  <c r="O171" i="9"/>
  <c r="W169" i="9"/>
  <c r="AA381" i="29"/>
  <c r="AP382" i="29"/>
  <c r="J223" i="9"/>
  <c r="R221" i="9"/>
  <c r="V383" i="29"/>
  <c r="AA383" i="29"/>
  <c r="AK384" i="29"/>
  <c r="AZ385" i="29"/>
  <c r="Z398" i="29"/>
  <c r="Z28" i="8" s="1"/>
  <c r="AI398" i="29"/>
  <c r="AQ398" i="29"/>
  <c r="AU398" i="29" s="1"/>
  <c r="AU388" i="29"/>
  <c r="BH398" i="29"/>
  <c r="BJ389" i="29"/>
  <c r="AP390" i="29"/>
  <c r="BE391" i="29"/>
  <c r="BT392" i="29"/>
  <c r="AZ393" i="29"/>
  <c r="BO394" i="29"/>
  <c r="CD395" i="29"/>
  <c r="BJ396" i="29"/>
  <c r="BY397" i="29"/>
  <c r="BI410" i="29"/>
  <c r="BZ410" i="29"/>
  <c r="CD400" i="29"/>
  <c r="CQ410" i="29"/>
  <c r="AO410" i="29"/>
  <c r="AX410" i="29"/>
  <c r="BJ401" i="29"/>
  <c r="BY402" i="29"/>
  <c r="CN403" i="29"/>
  <c r="DC404" i="29"/>
  <c r="W170" i="9"/>
  <c r="AA170" i="9" s="1"/>
  <c r="AA405" i="29"/>
  <c r="AK406" i="29"/>
  <c r="BT406" i="29"/>
  <c r="CJ410" i="29"/>
  <c r="CN410" i="29" s="1"/>
  <c r="K422" i="29"/>
  <c r="U422" i="29"/>
  <c r="AM422" i="29"/>
  <c r="DC412" i="29"/>
  <c r="CN413" i="29"/>
  <c r="BO415" i="29"/>
  <c r="CI416" i="29"/>
  <c r="BJ418" i="29"/>
  <c r="BT418" i="29"/>
  <c r="BT419" i="29"/>
  <c r="DC419" i="29"/>
  <c r="AB434" i="29"/>
  <c r="AJ434" i="29"/>
  <c r="AK434" i="29" s="1"/>
  <c r="AK424" i="29"/>
  <c r="CS436" i="29"/>
  <c r="CO446" i="29"/>
  <c r="CS446" i="29" s="1"/>
  <c r="CS444" i="29"/>
  <c r="AF448" i="29"/>
  <c r="AB458" i="29"/>
  <c r="CF458" i="29"/>
  <c r="CI448" i="29"/>
  <c r="CO458" i="29"/>
  <c r="CS458" i="29" s="1"/>
  <c r="CS448" i="29"/>
  <c r="CX448" i="29"/>
  <c r="AY458" i="29"/>
  <c r="Y458" i="29"/>
  <c r="Q456" i="29"/>
  <c r="AC470" i="29"/>
  <c r="AC718" i="29"/>
  <c r="AF718" i="29" s="1"/>
  <c r="BD718" i="29"/>
  <c r="BE461" i="29"/>
  <c r="BX719" i="29"/>
  <c r="BY719" i="29" s="1"/>
  <c r="BX470" i="29"/>
  <c r="BY462" i="29"/>
  <c r="AZ725" i="29"/>
  <c r="CR726" i="29"/>
  <c r="CS469" i="29"/>
  <c r="AA731" i="29"/>
  <c r="BZ731" i="29"/>
  <c r="CD731" i="29" s="1"/>
  <c r="BZ482" i="29"/>
  <c r="CI473" i="29"/>
  <c r="CR731" i="29"/>
  <c r="CS473" i="29"/>
  <c r="BA732" i="29"/>
  <c r="BE732" i="29" s="1"/>
  <c r="BA482" i="29"/>
  <c r="G737" i="29"/>
  <c r="AT737" i="29"/>
  <c r="AU479" i="29"/>
  <c r="BV737" i="29"/>
  <c r="CN479" i="29"/>
  <c r="CV737" i="29"/>
  <c r="CV482" i="29"/>
  <c r="CV740" i="29" s="1"/>
  <c r="CN739" i="29"/>
  <c r="D494" i="29"/>
  <c r="D717" i="29"/>
  <c r="M494" i="29"/>
  <c r="U494" i="29"/>
  <c r="V494" i="29" s="1"/>
  <c r="V484" i="29"/>
  <c r="P494" i="29"/>
  <c r="Q494" i="29" s="1"/>
  <c r="U506" i="29"/>
  <c r="V506" i="29" s="1"/>
  <c r="BN506" i="29"/>
  <c r="BO506" i="29" s="1"/>
  <c r="AO506" i="29"/>
  <c r="AP506" i="29" s="1"/>
  <c r="AP498" i="29"/>
  <c r="E41" i="9"/>
  <c r="E13" i="9"/>
  <c r="AE422" i="29"/>
  <c r="AN422" i="29"/>
  <c r="BM422" i="29"/>
  <c r="BU422" i="29"/>
  <c r="BY412" i="29"/>
  <c r="CL422" i="29"/>
  <c r="C434" i="29"/>
  <c r="T434" i="29"/>
  <c r="AU424" i="29"/>
  <c r="AT434" i="29"/>
  <c r="AU434" i="29" s="1"/>
  <c r="BU434" i="29"/>
  <c r="BD434" i="29"/>
  <c r="BE434" i="29" s="1"/>
  <c r="AI446" i="29"/>
  <c r="AR446" i="29"/>
  <c r="BA446" i="29"/>
  <c r="BE446" i="29" s="1"/>
  <c r="BE436" i="29"/>
  <c r="BR446" i="29"/>
  <c r="J446" i="29"/>
  <c r="BV446" i="29"/>
  <c r="X446" i="29"/>
  <c r="AA446" i="29" s="1"/>
  <c r="L439" i="29"/>
  <c r="H446" i="29"/>
  <c r="BM446" i="29"/>
  <c r="BM701" i="29" s="1"/>
  <c r="AC458" i="29"/>
  <c r="CG458" i="29"/>
  <c r="CI458" i="29" s="1"/>
  <c r="AG458" i="29"/>
  <c r="P717" i="29"/>
  <c r="P470" i="29"/>
  <c r="X717" i="29"/>
  <c r="X470" i="29"/>
  <c r="AG717" i="29"/>
  <c r="AG470" i="29"/>
  <c r="AG727" i="29" s="1"/>
  <c r="AO717" i="29"/>
  <c r="AO470" i="29"/>
  <c r="AW717" i="29"/>
  <c r="AW470" i="29"/>
  <c r="BF717" i="29"/>
  <c r="BJ717" i="29" s="1"/>
  <c r="BF470" i="29"/>
  <c r="BN717" i="29"/>
  <c r="BO460" i="29"/>
  <c r="CP717" i="29"/>
  <c r="CP470" i="29"/>
  <c r="CP727" i="29" s="1"/>
  <c r="CY470" i="29"/>
  <c r="CY717" i="29"/>
  <c r="F718" i="29"/>
  <c r="G461" i="29"/>
  <c r="L720" i="29"/>
  <c r="AU720" i="29"/>
  <c r="BT720" i="29"/>
  <c r="BX720" i="29"/>
  <c r="BY463" i="29"/>
  <c r="P721" i="29"/>
  <c r="Q464" i="29"/>
  <c r="CR721" i="29"/>
  <c r="CS464" i="29"/>
  <c r="BN470" i="29"/>
  <c r="H730" i="29"/>
  <c r="H482" i="29"/>
  <c r="H740" i="29" s="1"/>
  <c r="P730" i="29"/>
  <c r="P482" i="29"/>
  <c r="Q472" i="29"/>
  <c r="CC730" i="29"/>
  <c r="CC482" i="29"/>
  <c r="CK730" i="29"/>
  <c r="CK482" i="29"/>
  <c r="CT730" i="29"/>
  <c r="CT482" i="29"/>
  <c r="CT740" i="29" s="1"/>
  <c r="Z731" i="29"/>
  <c r="AA473" i="29"/>
  <c r="BB731" i="29"/>
  <c r="BB482" i="29"/>
  <c r="BB740" i="29" s="1"/>
  <c r="BX733" i="29"/>
  <c r="BX482" i="29"/>
  <c r="BJ735" i="29"/>
  <c r="BN735" i="29"/>
  <c r="BO477" i="29"/>
  <c r="BT736" i="29"/>
  <c r="CH736" i="29"/>
  <c r="CI478" i="29"/>
  <c r="V739" i="29"/>
  <c r="Z739" i="29"/>
  <c r="AA739" i="29" s="1"/>
  <c r="AA481" i="29"/>
  <c r="BK739" i="29"/>
  <c r="CK739" i="29"/>
  <c r="DB739" i="29"/>
  <c r="DC481" i="29"/>
  <c r="BZ494" i="29"/>
  <c r="F41" i="9"/>
  <c r="D21" i="9"/>
  <c r="T21" i="9"/>
  <c r="AC21" i="9"/>
  <c r="L99" i="9"/>
  <c r="V177" i="9"/>
  <c r="L203" i="9"/>
  <c r="V281" i="9"/>
  <c r="L32" i="9"/>
  <c r="P6" i="9"/>
  <c r="X6" i="9"/>
  <c r="V110" i="9"/>
  <c r="L136" i="9"/>
  <c r="V214" i="9"/>
  <c r="L240" i="9"/>
  <c r="D13" i="9"/>
  <c r="D41" i="9"/>
  <c r="T13" i="9"/>
  <c r="T15" i="9" s="1"/>
  <c r="AC41" i="9"/>
  <c r="AC13" i="9"/>
  <c r="AC15" i="9" s="1"/>
  <c r="J67" i="9"/>
  <c r="V65" i="9"/>
  <c r="Z67" i="9"/>
  <c r="H93" i="9"/>
  <c r="P93" i="9"/>
  <c r="X93" i="9"/>
  <c r="F119" i="9"/>
  <c r="N119" i="9"/>
  <c r="T145" i="9"/>
  <c r="R171" i="9"/>
  <c r="V171" i="9" s="1"/>
  <c r="V169" i="9"/>
  <c r="L195" i="9"/>
  <c r="P197" i="9"/>
  <c r="X197" i="9"/>
  <c r="D249" i="9"/>
  <c r="T249" i="9"/>
  <c r="AC249" i="9"/>
  <c r="R275" i="9"/>
  <c r="V273" i="9"/>
  <c r="Z275" i="9"/>
  <c r="L40" i="9"/>
  <c r="P14" i="9"/>
  <c r="X14" i="9"/>
  <c r="V118" i="9"/>
  <c r="V170" i="9"/>
  <c r="AA222" i="9"/>
  <c r="AZ407" i="29"/>
  <c r="AO422" i="29"/>
  <c r="AW422" i="29"/>
  <c r="BF422" i="29"/>
  <c r="BN422" i="29"/>
  <c r="BV422" i="29"/>
  <c r="DD422" i="29"/>
  <c r="Q414" i="29"/>
  <c r="D434" i="29"/>
  <c r="U434" i="29"/>
  <c r="V434" i="29" s="1"/>
  <c r="CW434" i="29"/>
  <c r="CX434" i="29" s="1"/>
  <c r="AV434" i="29"/>
  <c r="AJ446" i="29"/>
  <c r="AS446" i="29"/>
  <c r="BB446" i="29"/>
  <c r="BK446" i="29"/>
  <c r="BO446" i="29" s="1"/>
  <c r="AW446" i="29"/>
  <c r="CI437" i="29"/>
  <c r="CE446" i="29"/>
  <c r="CI446" i="29" s="1"/>
  <c r="CN438" i="29"/>
  <c r="CJ446" i="29"/>
  <c r="CN446" i="29" s="1"/>
  <c r="U458" i="29"/>
  <c r="H717" i="29"/>
  <c r="L717" i="29" s="1"/>
  <c r="H470" i="29"/>
  <c r="H727" i="29" s="1"/>
  <c r="Q460" i="29"/>
  <c r="Y717" i="29"/>
  <c r="Y470" i="29"/>
  <c r="Y727" i="29" s="1"/>
  <c r="AH717" i="29"/>
  <c r="AH470" i="29"/>
  <c r="AP460" i="29"/>
  <c r="CQ717" i="29"/>
  <c r="CQ470" i="29"/>
  <c r="CQ727" i="29" s="1"/>
  <c r="DC462" i="29"/>
  <c r="V720" i="29"/>
  <c r="AA463" i="29"/>
  <c r="AZ463" i="29"/>
  <c r="BB721" i="29"/>
  <c r="BS721" i="29"/>
  <c r="BT464" i="29"/>
  <c r="Z725" i="29"/>
  <c r="AA468" i="29"/>
  <c r="AR725" i="29"/>
  <c r="AU725" i="29" s="1"/>
  <c r="BB725" i="29"/>
  <c r="BT469" i="29"/>
  <c r="CV726" i="29"/>
  <c r="BL730" i="29"/>
  <c r="BL482" i="29"/>
  <c r="BL740" i="29" s="1"/>
  <c r="BU730" i="29"/>
  <c r="BU482" i="29"/>
  <c r="CD472" i="29"/>
  <c r="CL730" i="29"/>
  <c r="CL482" i="29"/>
  <c r="CL740" i="29" s="1"/>
  <c r="BY475" i="29"/>
  <c r="CP733" i="29"/>
  <c r="CS733" i="29" s="1"/>
  <c r="CX475" i="29"/>
  <c r="D734" i="29"/>
  <c r="G734" i="29" s="1"/>
  <c r="L476" i="29"/>
  <c r="BX734" i="29"/>
  <c r="BY734" i="29" s="1"/>
  <c r="BY476" i="29"/>
  <c r="Q477" i="29"/>
  <c r="AP477" i="29"/>
  <c r="AX735" i="29"/>
  <c r="CC739" i="29"/>
  <c r="CD739" i="29" s="1"/>
  <c r="CD481" i="29"/>
  <c r="CW482" i="29"/>
  <c r="J494" i="29"/>
  <c r="AB494" i="29"/>
  <c r="AS494" i="29"/>
  <c r="CU494" i="29"/>
  <c r="DD494" i="29"/>
  <c r="CS486" i="29"/>
  <c r="AZ737" i="29"/>
  <c r="CD735" i="29"/>
  <c r="Y6" i="9"/>
  <c r="AA58" i="9"/>
  <c r="Q84" i="9"/>
  <c r="AB84" i="9" s="1"/>
  <c r="G110" i="9"/>
  <c r="Q188" i="9"/>
  <c r="G214" i="9"/>
  <c r="AA266" i="9"/>
  <c r="Q39" i="9"/>
  <c r="U41" i="9"/>
  <c r="U13" i="9"/>
  <c r="G65" i="9"/>
  <c r="K67" i="9"/>
  <c r="S67" i="9"/>
  <c r="I93" i="9"/>
  <c r="Y93" i="9"/>
  <c r="O119" i="9"/>
  <c r="W119" i="9"/>
  <c r="AA119" i="9" s="1"/>
  <c r="AA117" i="9"/>
  <c r="E145" i="9"/>
  <c r="M145" i="9"/>
  <c r="Q145" i="9" s="1"/>
  <c r="Q143" i="9"/>
  <c r="U145" i="9"/>
  <c r="C171" i="9"/>
  <c r="G169" i="9"/>
  <c r="I197" i="9"/>
  <c r="Y197" i="9"/>
  <c r="W223" i="9"/>
  <c r="AA221" i="9"/>
  <c r="E249" i="9"/>
  <c r="M249" i="9"/>
  <c r="Q247" i="9"/>
  <c r="U249" i="9"/>
  <c r="C275" i="9"/>
  <c r="G275" i="9" s="1"/>
  <c r="G273" i="9"/>
  <c r="K275" i="9"/>
  <c r="S275" i="9"/>
  <c r="I14" i="9"/>
  <c r="Y14" i="9"/>
  <c r="AA66" i="9"/>
  <c r="G118" i="9"/>
  <c r="C196" i="9"/>
  <c r="G196" i="9" s="1"/>
  <c r="G406" i="29"/>
  <c r="M274" i="9"/>
  <c r="Q274" i="9" s="1"/>
  <c r="Q409" i="29"/>
  <c r="J410" i="29"/>
  <c r="J30" i="8" s="1"/>
  <c r="L412" i="29"/>
  <c r="H422" i="29"/>
  <c r="Y422" i="29"/>
  <c r="AG422" i="29"/>
  <c r="AK412" i="29"/>
  <c r="AX422" i="29"/>
  <c r="BW422" i="29"/>
  <c r="CF422" i="29"/>
  <c r="DC413" i="29"/>
  <c r="AA414" i="29"/>
  <c r="AA415" i="29"/>
  <c r="AK415" i="29"/>
  <c r="AK416" i="29"/>
  <c r="CN417" i="29"/>
  <c r="CI418" i="29"/>
  <c r="G419" i="29"/>
  <c r="AA420" i="29"/>
  <c r="BH422" i="29"/>
  <c r="V424" i="29"/>
  <c r="AO434" i="29"/>
  <c r="AP434" i="29" s="1"/>
  <c r="CC434" i="29"/>
  <c r="CD434" i="29" s="1"/>
  <c r="V436" i="29"/>
  <c r="S446" i="29"/>
  <c r="V446" i="29" s="1"/>
  <c r="AB446" i="29"/>
  <c r="AF436" i="29"/>
  <c r="AK436" i="29"/>
  <c r="AT446" i="29"/>
  <c r="CV446" i="29"/>
  <c r="BJ437" i="29"/>
  <c r="BF446" i="29"/>
  <c r="CX438" i="29"/>
  <c r="CT446" i="29"/>
  <c r="AF439" i="29"/>
  <c r="BT440" i="29"/>
  <c r="CX441" i="29"/>
  <c r="AP442" i="29"/>
  <c r="DC443" i="29"/>
  <c r="D458" i="29"/>
  <c r="CM458" i="29"/>
  <c r="DD458" i="29"/>
  <c r="BE451" i="29"/>
  <c r="CS456" i="29"/>
  <c r="C458" i="29"/>
  <c r="BX458" i="29"/>
  <c r="BA727" i="29"/>
  <c r="AA462" i="29"/>
  <c r="Z719" i="29"/>
  <c r="CM719" i="29"/>
  <c r="CM470" i="29"/>
  <c r="CU719" i="29"/>
  <c r="CX719" i="29" s="1"/>
  <c r="CU470" i="29"/>
  <c r="CU727" i="29" s="1"/>
  <c r="AB720" i="29"/>
  <c r="AB470" i="29"/>
  <c r="AB727" i="29" s="1"/>
  <c r="AJ720" i="29"/>
  <c r="AK720" i="29" s="1"/>
  <c r="AK463" i="29"/>
  <c r="CR720" i="29"/>
  <c r="CS463" i="29"/>
  <c r="CI722" i="29"/>
  <c r="DD722" i="29"/>
  <c r="BY724" i="29"/>
  <c r="CD467" i="29"/>
  <c r="DC467" i="29"/>
  <c r="AU469" i="29"/>
  <c r="CW726" i="29"/>
  <c r="CX469" i="29"/>
  <c r="J470" i="29"/>
  <c r="J727" i="29" s="1"/>
  <c r="DB470" i="29"/>
  <c r="BM730" i="29"/>
  <c r="BM482" i="29"/>
  <c r="AN732" i="29"/>
  <c r="F733" i="29"/>
  <c r="G733" i="29" s="1"/>
  <c r="G475" i="29"/>
  <c r="AU733" i="29"/>
  <c r="AZ475" i="29"/>
  <c r="CD733" i="29"/>
  <c r="CH733" i="29"/>
  <c r="CI475" i="29"/>
  <c r="CR734" i="29"/>
  <c r="CS476" i="29"/>
  <c r="CX738" i="29"/>
  <c r="AP739" i="29"/>
  <c r="AU481" i="29"/>
  <c r="BD739" i="29"/>
  <c r="BE739" i="29" s="1"/>
  <c r="BE481" i="29"/>
  <c r="F482" i="29"/>
  <c r="AC494" i="29"/>
  <c r="AC717" i="29"/>
  <c r="AL494" i="29"/>
  <c r="CN484" i="29"/>
  <c r="CV494" i="29"/>
  <c r="CA506" i="29"/>
  <c r="R6" i="9"/>
  <c r="V32" i="9"/>
  <c r="Z6" i="9"/>
  <c r="L58" i="9"/>
  <c r="V136" i="9"/>
  <c r="L162" i="9"/>
  <c r="L266" i="9"/>
  <c r="N41" i="9"/>
  <c r="D67" i="9"/>
  <c r="T67" i="9"/>
  <c r="AC67" i="9"/>
  <c r="J93" i="9"/>
  <c r="V91" i="9"/>
  <c r="Z93" i="9"/>
  <c r="L117" i="9"/>
  <c r="H119" i="9"/>
  <c r="L119" i="9" s="1"/>
  <c r="P119" i="9"/>
  <c r="X119" i="9"/>
  <c r="F145" i="9"/>
  <c r="N145" i="9"/>
  <c r="D171" i="9"/>
  <c r="J197" i="9"/>
  <c r="R197" i="9"/>
  <c r="V197" i="9" s="1"/>
  <c r="V195" i="9"/>
  <c r="Z197" i="9"/>
  <c r="L221" i="9"/>
  <c r="F249" i="9"/>
  <c r="N249" i="9"/>
  <c r="T275" i="9"/>
  <c r="AC275" i="9"/>
  <c r="Z14" i="9"/>
  <c r="L66" i="9"/>
  <c r="V144" i="9"/>
  <c r="G170" i="9"/>
  <c r="AB170" i="9" s="1"/>
  <c r="CS405" i="29"/>
  <c r="Q196" i="9"/>
  <c r="H222" i="9"/>
  <c r="L222" i="9" s="1"/>
  <c r="L407" i="29"/>
  <c r="AK407" i="29"/>
  <c r="CD408" i="29"/>
  <c r="DC408" i="29"/>
  <c r="I422" i="29"/>
  <c r="R422" i="29"/>
  <c r="V422" i="29" s="1"/>
  <c r="Z422" i="29"/>
  <c r="AH422" i="29"/>
  <c r="AQ422" i="29"/>
  <c r="BX422" i="29"/>
  <c r="CG422" i="29"/>
  <c r="CP422" i="29"/>
  <c r="L415" i="29"/>
  <c r="L416" i="29"/>
  <c r="AU416" i="29"/>
  <c r="BO417" i="29"/>
  <c r="CS418" i="29"/>
  <c r="Q419" i="29"/>
  <c r="BT421" i="29"/>
  <c r="CD421" i="29"/>
  <c r="W434" i="29"/>
  <c r="T446" i="29"/>
  <c r="CW446" i="29"/>
  <c r="AK437" i="29"/>
  <c r="AG446" i="29"/>
  <c r="BT437" i="29"/>
  <c r="BY437" i="29"/>
  <c r="AU440" i="29"/>
  <c r="CD440" i="29"/>
  <c r="CD443" i="29"/>
  <c r="AZ445" i="29"/>
  <c r="BW458" i="29"/>
  <c r="CI449" i="29"/>
  <c r="G450" i="29"/>
  <c r="CN450" i="29"/>
  <c r="L451" i="29"/>
  <c r="G453" i="29"/>
  <c r="BT456" i="29"/>
  <c r="DC456" i="29"/>
  <c r="BY457" i="29"/>
  <c r="CE719" i="29"/>
  <c r="CI719" i="29" s="1"/>
  <c r="CE470" i="29"/>
  <c r="CE727" i="29" s="1"/>
  <c r="K720" i="29"/>
  <c r="K470" i="29"/>
  <c r="L463" i="29"/>
  <c r="K722" i="29"/>
  <c r="T722" i="29"/>
  <c r="CM723" i="29"/>
  <c r="CN466" i="29"/>
  <c r="AZ724" i="29"/>
  <c r="DD724" i="29"/>
  <c r="AT725" i="29"/>
  <c r="AU468" i="29"/>
  <c r="Q726" i="29"/>
  <c r="T730" i="29"/>
  <c r="BD730" i="29"/>
  <c r="BD482" i="29"/>
  <c r="BE472" i="29"/>
  <c r="X732" i="29"/>
  <c r="CD732" i="29"/>
  <c r="Z733" i="29"/>
  <c r="BI733" i="29"/>
  <c r="BJ733" i="29" s="1"/>
  <c r="BJ475" i="29"/>
  <c r="CL737" i="29"/>
  <c r="CT737" i="29"/>
  <c r="CX737" i="29" s="1"/>
  <c r="C494" i="29"/>
  <c r="C727" i="29" s="1"/>
  <c r="T494" i="29"/>
  <c r="BW494" i="29"/>
  <c r="P506" i="29"/>
  <c r="Q506" i="29" s="1"/>
  <c r="Q496" i="29"/>
  <c r="BA506" i="29"/>
  <c r="BR506" i="29"/>
  <c r="DD506" i="29"/>
  <c r="AF731" i="29"/>
  <c r="CT506" i="29"/>
  <c r="CS500" i="29"/>
  <c r="CR506" i="29"/>
  <c r="CS506" i="29" s="1"/>
  <c r="CD736" i="29"/>
  <c r="AU415" i="29"/>
  <c r="BE418" i="29"/>
  <c r="BO421" i="29"/>
  <c r="AX434" i="29"/>
  <c r="BF434" i="29"/>
  <c r="BN434" i="29"/>
  <c r="BO434" i="29" s="1"/>
  <c r="BV434" i="29"/>
  <c r="CM434" i="29"/>
  <c r="CN434" i="29" s="1"/>
  <c r="CU434" i="29"/>
  <c r="D446" i="29"/>
  <c r="U446" i="29"/>
  <c r="AC446" i="29"/>
  <c r="AL446" i="29"/>
  <c r="AP446" i="29" s="1"/>
  <c r="AP436" i="29"/>
  <c r="CU446" i="29"/>
  <c r="CU701" i="29" s="1"/>
  <c r="V437" i="29"/>
  <c r="AF440" i="29"/>
  <c r="AP443" i="29"/>
  <c r="X458" i="29"/>
  <c r="X714" i="29" s="1"/>
  <c r="AX458" i="29"/>
  <c r="BT448" i="29"/>
  <c r="CH458" i="29"/>
  <c r="CP458" i="29"/>
  <c r="CY458" i="29"/>
  <c r="DC458" i="29" s="1"/>
  <c r="DC448" i="29"/>
  <c r="BY450" i="29"/>
  <c r="BU458" i="29"/>
  <c r="CD455" i="29"/>
  <c r="I717" i="29"/>
  <c r="I470" i="29"/>
  <c r="I727" i="29" s="1"/>
  <c r="R717" i="29"/>
  <c r="V717" i="29" s="1"/>
  <c r="R470" i="29"/>
  <c r="R727" i="29" s="1"/>
  <c r="Z717" i="29"/>
  <c r="AA460" i="29"/>
  <c r="CH717" i="29"/>
  <c r="CI460" i="29"/>
  <c r="AR718" i="29"/>
  <c r="AR470" i="29"/>
  <c r="BQ718" i="29"/>
  <c r="BQ470" i="29"/>
  <c r="BQ727" i="29" s="1"/>
  <c r="BG719" i="29"/>
  <c r="BJ719" i="29" s="1"/>
  <c r="BG470" i="29"/>
  <c r="BP719" i="29"/>
  <c r="BT719" i="29" s="1"/>
  <c r="BP470" i="29"/>
  <c r="CP719" i="29"/>
  <c r="T721" i="29"/>
  <c r="AT721" i="29"/>
  <c r="BO721" i="29"/>
  <c r="P722" i="29"/>
  <c r="Q465" i="29"/>
  <c r="BZ723" i="29"/>
  <c r="CH723" i="29"/>
  <c r="CI723" i="29" s="1"/>
  <c r="CI466" i="29"/>
  <c r="P724" i="29"/>
  <c r="AU724" i="29"/>
  <c r="AY724" i="29"/>
  <c r="AZ467" i="29"/>
  <c r="AV726" i="29"/>
  <c r="AZ726" i="29" s="1"/>
  <c r="BD726" i="29"/>
  <c r="BE469" i="29"/>
  <c r="CF726" i="29"/>
  <c r="AY470" i="29"/>
  <c r="D730" i="29"/>
  <c r="D482" i="29"/>
  <c r="AN730" i="29"/>
  <c r="AN482" i="29"/>
  <c r="AN740" i="29" s="1"/>
  <c r="BN730" i="29"/>
  <c r="BN482" i="29"/>
  <c r="BV730" i="29"/>
  <c r="BV482" i="29"/>
  <c r="BV740" i="29" s="1"/>
  <c r="CE730" i="29"/>
  <c r="CE482" i="29"/>
  <c r="CM730" i="29"/>
  <c r="CM482" i="29"/>
  <c r="CU730" i="29"/>
  <c r="CU482" i="29"/>
  <c r="CU740" i="29" s="1"/>
  <c r="DD730" i="29"/>
  <c r="DD482" i="29"/>
  <c r="DD740" i="29" s="1"/>
  <c r="AC732" i="29"/>
  <c r="AC482" i="29"/>
  <c r="J733" i="29"/>
  <c r="AU734" i="29"/>
  <c r="CJ734" i="29"/>
  <c r="CN734" i="29" s="1"/>
  <c r="DB734" i="29"/>
  <c r="DC476" i="29"/>
  <c r="F737" i="29"/>
  <c r="G479" i="29"/>
  <c r="CI738" i="29"/>
  <c r="AE739" i="29"/>
  <c r="AF481" i="29"/>
  <c r="AV482" i="29"/>
  <c r="E494" i="29"/>
  <c r="BF494" i="29"/>
  <c r="AV494" i="29"/>
  <c r="BU494" i="29"/>
  <c r="BU718" i="29"/>
  <c r="BY718" i="29" s="1"/>
  <c r="CS721" i="29"/>
  <c r="Q725" i="29"/>
  <c r="AX506" i="29"/>
  <c r="BX506" i="29"/>
  <c r="BY506" i="29" s="1"/>
  <c r="CG506" i="29"/>
  <c r="CG740" i="29" s="1"/>
  <c r="CO506" i="29"/>
  <c r="AY721" i="29"/>
  <c r="AB8" i="14"/>
  <c r="V248" i="9"/>
  <c r="G415" i="29"/>
  <c r="L417" i="29"/>
  <c r="CI419" i="29"/>
  <c r="V420" i="29"/>
  <c r="J434" i="29"/>
  <c r="R434" i="29"/>
  <c r="Z434" i="29"/>
  <c r="AA434" i="29" s="1"/>
  <c r="AH434" i="29"/>
  <c r="AY434" i="29"/>
  <c r="AZ434" i="29" s="1"/>
  <c r="BG434" i="29"/>
  <c r="BO424" i="29"/>
  <c r="BW434" i="29"/>
  <c r="CE434" i="29"/>
  <c r="CN424" i="29"/>
  <c r="CV434" i="29"/>
  <c r="DD434" i="29"/>
  <c r="E446" i="29"/>
  <c r="M446" i="29"/>
  <c r="Q436" i="29"/>
  <c r="AD446" i="29"/>
  <c r="CM446" i="29"/>
  <c r="L438" i="29"/>
  <c r="AA439" i="29"/>
  <c r="V441" i="29"/>
  <c r="AK442" i="29"/>
  <c r="AF444" i="29"/>
  <c r="AU445" i="29"/>
  <c r="AH458" i="29"/>
  <c r="BH458" i="29"/>
  <c r="BQ458" i="29"/>
  <c r="BZ458" i="29"/>
  <c r="CD458" i="29" s="1"/>
  <c r="CD448" i="29"/>
  <c r="CQ458" i="29"/>
  <c r="CU458" i="29"/>
  <c r="CU714" i="29" s="1"/>
  <c r="V450" i="29"/>
  <c r="DC451" i="29"/>
  <c r="CI453" i="29"/>
  <c r="G457" i="29"/>
  <c r="BP458" i="29"/>
  <c r="BR717" i="29"/>
  <c r="BR470" i="29"/>
  <c r="BR727" i="29" s="1"/>
  <c r="AS718" i="29"/>
  <c r="AS470" i="29"/>
  <c r="AS727" i="29" s="1"/>
  <c r="BJ461" i="29"/>
  <c r="CI461" i="29"/>
  <c r="F719" i="29"/>
  <c r="G719" i="29" s="1"/>
  <c r="G462" i="29"/>
  <c r="AQ719" i="29"/>
  <c r="AQ470" i="29"/>
  <c r="AQ727" i="29" s="1"/>
  <c r="AZ462" i="29"/>
  <c r="AL721" i="29"/>
  <c r="AU464" i="29"/>
  <c r="BY721" i="29"/>
  <c r="CX721" i="29"/>
  <c r="DB721" i="29"/>
  <c r="DC464" i="29"/>
  <c r="H724" i="29"/>
  <c r="L724" i="29" s="1"/>
  <c r="Q467" i="29"/>
  <c r="Z724" i="29"/>
  <c r="AA467" i="29"/>
  <c r="BR725" i="29"/>
  <c r="BZ725" i="29"/>
  <c r="CD725" i="29" s="1"/>
  <c r="G469" i="29"/>
  <c r="X726" i="29"/>
  <c r="AA726" i="29" s="1"/>
  <c r="AF469" i="29"/>
  <c r="AN726" i="29"/>
  <c r="AP726" i="29" s="1"/>
  <c r="AI470" i="29"/>
  <c r="AO730" i="29"/>
  <c r="AO482" i="29"/>
  <c r="AW730" i="29"/>
  <c r="AZ730" i="29" s="1"/>
  <c r="AW482" i="29"/>
  <c r="BF482" i="29"/>
  <c r="BO472" i="29"/>
  <c r="BW730" i="29"/>
  <c r="BW482" i="29"/>
  <c r="CF730" i="29"/>
  <c r="CN472" i="29"/>
  <c r="CV730" i="29"/>
  <c r="E732" i="29"/>
  <c r="E482" i="29"/>
  <c r="E740" i="29" s="1"/>
  <c r="V474" i="29"/>
  <c r="AU474" i="29"/>
  <c r="BT474" i="29"/>
  <c r="CL732" i="29"/>
  <c r="CN732" i="29" s="1"/>
  <c r="DD732" i="29"/>
  <c r="K733" i="29"/>
  <c r="L475" i="29"/>
  <c r="AZ476" i="29"/>
  <c r="CB734" i="29"/>
  <c r="P736" i="29"/>
  <c r="Q736" i="29" s="1"/>
  <c r="Q478" i="29"/>
  <c r="BJ478" i="29"/>
  <c r="CR736" i="29"/>
  <c r="CS736" i="29" s="1"/>
  <c r="CS478" i="29"/>
  <c r="AP480" i="29"/>
  <c r="BO480" i="29"/>
  <c r="CN480" i="29"/>
  <c r="DC739" i="29"/>
  <c r="X494" i="29"/>
  <c r="AW494" i="29"/>
  <c r="BE485" i="29"/>
  <c r="CC719" i="29"/>
  <c r="CD486" i="29"/>
  <c r="CX491" i="29"/>
  <c r="BH506" i="29"/>
  <c r="BP506" i="29"/>
  <c r="BY496" i="29"/>
  <c r="CH506" i="29"/>
  <c r="CI506" i="29" s="1"/>
  <c r="CY506" i="29"/>
  <c r="N506" i="29"/>
  <c r="AF500" i="29"/>
  <c r="G144" i="9"/>
  <c r="AB144" i="9" s="1"/>
  <c r="AA196" i="9"/>
  <c r="Q222" i="9"/>
  <c r="G248" i="9"/>
  <c r="CS414" i="29"/>
  <c r="BY416" i="29"/>
  <c r="CX416" i="29"/>
  <c r="Q418" i="29"/>
  <c r="AP418" i="29"/>
  <c r="AA421" i="29"/>
  <c r="AZ421" i="29"/>
  <c r="K434" i="29"/>
  <c r="L434" i="29" s="1"/>
  <c r="S434" i="29"/>
  <c r="AA424" i="29"/>
  <c r="AI434" i="29"/>
  <c r="AQ434" i="29"/>
  <c r="AZ424" i="29"/>
  <c r="BH434" i="29"/>
  <c r="BP434" i="29"/>
  <c r="BX434" i="29"/>
  <c r="BY434" i="29" s="1"/>
  <c r="CF434" i="29"/>
  <c r="F446" i="29"/>
  <c r="N446" i="29"/>
  <c r="CF446" i="29"/>
  <c r="CN436" i="29"/>
  <c r="G437" i="29"/>
  <c r="CX437" i="29"/>
  <c r="V438" i="29"/>
  <c r="Q440" i="29"/>
  <c r="AF441" i="29"/>
  <c r="L442" i="29"/>
  <c r="AA443" i="29"/>
  <c r="AP444" i="29"/>
  <c r="V445" i="29"/>
  <c r="AI458" i="29"/>
  <c r="AI714" i="29" s="1"/>
  <c r="AU448" i="29"/>
  <c r="AZ448" i="29"/>
  <c r="BI458" i="29"/>
  <c r="BR458" i="29"/>
  <c r="CA458" i="29"/>
  <c r="CJ458" i="29"/>
  <c r="AZ450" i="29"/>
  <c r="AV458" i="29"/>
  <c r="AZ458" i="29" s="1"/>
  <c r="CD451" i="29"/>
  <c r="BJ453" i="29"/>
  <c r="CS453" i="29"/>
  <c r="Q457" i="29"/>
  <c r="AZ457" i="29"/>
  <c r="T718" i="29"/>
  <c r="T470" i="29"/>
  <c r="T727" i="29" s="1"/>
  <c r="AK461" i="29"/>
  <c r="CR718" i="29"/>
  <c r="CS461" i="29"/>
  <c r="AV720" i="29"/>
  <c r="AZ720" i="29" s="1"/>
  <c r="CV720" i="29"/>
  <c r="CX720" i="29" s="1"/>
  <c r="AZ721" i="29"/>
  <c r="S722" i="29"/>
  <c r="AB722" i="29"/>
  <c r="AF722" i="29" s="1"/>
  <c r="AJ722" i="29"/>
  <c r="AK465" i="29"/>
  <c r="BR723" i="29"/>
  <c r="CX723" i="29"/>
  <c r="CN725" i="29"/>
  <c r="H726" i="29"/>
  <c r="P726" i="29"/>
  <c r="Q469" i="29"/>
  <c r="BG726" i="29"/>
  <c r="BJ726" i="29" s="1"/>
  <c r="AJ470" i="29"/>
  <c r="AG730" i="29"/>
  <c r="AG482" i="29"/>
  <c r="AX730" i="29"/>
  <c r="AX482" i="29"/>
  <c r="BN731" i="29"/>
  <c r="BO731" i="29" s="1"/>
  <c r="BO473" i="29"/>
  <c r="CP731" i="29"/>
  <c r="CP482" i="29"/>
  <c r="CP740" i="29" s="1"/>
  <c r="CY731" i="29"/>
  <c r="CY482" i="29"/>
  <c r="CY740" i="29" s="1"/>
  <c r="N732" i="29"/>
  <c r="N482" i="29"/>
  <c r="N740" i="29" s="1"/>
  <c r="AM732" i="29"/>
  <c r="AP732" i="29" s="1"/>
  <c r="AM482" i="29"/>
  <c r="AM740" i="29" s="1"/>
  <c r="AV732" i="29"/>
  <c r="BD732" i="29"/>
  <c r="BE474" i="29"/>
  <c r="CM732" i="29"/>
  <c r="CV732" i="29"/>
  <c r="Q733" i="29"/>
  <c r="CI733" i="29"/>
  <c r="AA476" i="29"/>
  <c r="CC734" i="29"/>
  <c r="CD476" i="29"/>
  <c r="AJ736" i="29"/>
  <c r="BS736" i="29"/>
  <c r="BT478" i="29"/>
  <c r="AU737" i="29"/>
  <c r="DB737" i="29"/>
  <c r="L738" i="29"/>
  <c r="BX738" i="29"/>
  <c r="BY738" i="29" s="1"/>
  <c r="BY480" i="29"/>
  <c r="CR739" i="29"/>
  <c r="CS739" i="29" s="1"/>
  <c r="M482" i="29"/>
  <c r="AH494" i="29"/>
  <c r="AG494" i="29"/>
  <c r="O506" i="29"/>
  <c r="Y506" i="29"/>
  <c r="AG506" i="29"/>
  <c r="BI506" i="29"/>
  <c r="BJ506" i="29" s="1"/>
  <c r="BQ506" i="29"/>
  <c r="BZ506" i="29"/>
  <c r="CI496" i="29"/>
  <c r="CZ506" i="29"/>
  <c r="BF730" i="29"/>
  <c r="BJ730" i="29" s="1"/>
  <c r="C31" i="12"/>
  <c r="CX733" i="29"/>
  <c r="E458" i="29"/>
  <c r="M458" i="29"/>
  <c r="Q458" i="29" s="1"/>
  <c r="Q448" i="29"/>
  <c r="AD458" i="29"/>
  <c r="AL458" i="29"/>
  <c r="AP458" i="29" s="1"/>
  <c r="AT458" i="29"/>
  <c r="BB458" i="29"/>
  <c r="BK458" i="29"/>
  <c r="BO458" i="29" s="1"/>
  <c r="BO448" i="29"/>
  <c r="AU449" i="29"/>
  <c r="BE452" i="29"/>
  <c r="AU453" i="29"/>
  <c r="BE456" i="29"/>
  <c r="AU457" i="29"/>
  <c r="BB717" i="29"/>
  <c r="BS717" i="29"/>
  <c r="BS470" i="29"/>
  <c r="CA470" i="29"/>
  <c r="CA727" i="29" s="1"/>
  <c r="CR717" i="29"/>
  <c r="CR470" i="29"/>
  <c r="CZ470" i="29"/>
  <c r="CZ727" i="29" s="1"/>
  <c r="CZ717" i="29"/>
  <c r="X718" i="29"/>
  <c r="AN718" i="29"/>
  <c r="BF718" i="29"/>
  <c r="CV718" i="29"/>
  <c r="DD718" i="29"/>
  <c r="BZ719" i="29"/>
  <c r="CD719" i="29" s="1"/>
  <c r="CH719" i="29"/>
  <c r="CI462" i="29"/>
  <c r="M720" i="29"/>
  <c r="Q720" i="29" s="1"/>
  <c r="BL720" i="29"/>
  <c r="L721" i="29"/>
  <c r="AH721" i="29"/>
  <c r="AK721" i="29" s="1"/>
  <c r="D722" i="29"/>
  <c r="G722" i="29" s="1"/>
  <c r="BO722" i="29"/>
  <c r="CJ722" i="29"/>
  <c r="CR722" i="29"/>
  <c r="CS465" i="29"/>
  <c r="AG723" i="29"/>
  <c r="AK723" i="29" s="1"/>
  <c r="BF723" i="29"/>
  <c r="BJ723" i="29" s="1"/>
  <c r="BN723" i="29"/>
  <c r="V724" i="29"/>
  <c r="BH724" i="29"/>
  <c r="BJ724" i="29" s="1"/>
  <c r="CT725" i="29"/>
  <c r="CX725" i="29" s="1"/>
  <c r="DB725" i="29"/>
  <c r="DC725" i="29" s="1"/>
  <c r="DC468" i="29"/>
  <c r="BP726" i="29"/>
  <c r="BT726" i="29" s="1"/>
  <c r="BX726" i="29"/>
  <c r="CS726" i="29"/>
  <c r="BB470" i="29"/>
  <c r="BB727" i="29" s="1"/>
  <c r="I730" i="29"/>
  <c r="I482" i="29"/>
  <c r="Z730" i="29"/>
  <c r="Z482" i="29"/>
  <c r="AH730" i="29"/>
  <c r="AH482" i="29"/>
  <c r="AH740" i="29" s="1"/>
  <c r="AQ730" i="29"/>
  <c r="AQ482" i="29"/>
  <c r="AY730" i="29"/>
  <c r="AY482" i="29"/>
  <c r="BG730" i="29"/>
  <c r="BG482" i="29"/>
  <c r="BP730" i="29"/>
  <c r="BX730" i="29"/>
  <c r="BY472" i="29"/>
  <c r="AD731" i="29"/>
  <c r="AL731" i="29"/>
  <c r="AP731" i="29" s="1"/>
  <c r="AT731" i="29"/>
  <c r="H732" i="29"/>
  <c r="P732" i="29"/>
  <c r="Q732" i="29" s="1"/>
  <c r="Q474" i="29"/>
  <c r="CF732" i="29"/>
  <c r="BB733" i="29"/>
  <c r="BR733" i="29"/>
  <c r="BT733" i="29" s="1"/>
  <c r="F734" i="29"/>
  <c r="AV734" i="29"/>
  <c r="AZ734" i="29" s="1"/>
  <c r="BD734" i="29"/>
  <c r="R735" i="29"/>
  <c r="Z735" i="29"/>
  <c r="AA477" i="29"/>
  <c r="CP735" i="29"/>
  <c r="AP736" i="29"/>
  <c r="BL736" i="29"/>
  <c r="CB736" i="29"/>
  <c r="DB736" i="29"/>
  <c r="DC736" i="29" s="1"/>
  <c r="AH737" i="29"/>
  <c r="AB738" i="29"/>
  <c r="AJ738" i="29"/>
  <c r="AK738" i="29" s="1"/>
  <c r="AK480" i="29"/>
  <c r="CQ738" i="29"/>
  <c r="CZ738" i="29"/>
  <c r="F739" i="29"/>
  <c r="AY494" i="29"/>
  <c r="AZ494" i="29" s="1"/>
  <c r="BG494" i="29"/>
  <c r="BX494" i="29"/>
  <c r="BY494" i="29" s="1"/>
  <c r="CF494" i="29"/>
  <c r="CO494" i="29"/>
  <c r="CW494" i="29"/>
  <c r="CX494" i="29" s="1"/>
  <c r="D506" i="29"/>
  <c r="AC506" i="29"/>
  <c r="AT506" i="29"/>
  <c r="AU506" i="29" s="1"/>
  <c r="BS506" i="29"/>
  <c r="BT506" i="29" s="1"/>
  <c r="CJ506" i="29"/>
  <c r="DA506" i="29"/>
  <c r="CO717" i="29"/>
  <c r="AY723" i="29"/>
  <c r="P739" i="29"/>
  <c r="G23" i="20"/>
  <c r="F458" i="29"/>
  <c r="N458" i="29"/>
  <c r="W458" i="29"/>
  <c r="AA458" i="29" s="1"/>
  <c r="AE458" i="29"/>
  <c r="AM458" i="29"/>
  <c r="BC458" i="29"/>
  <c r="BE449" i="29"/>
  <c r="AK450" i="29"/>
  <c r="AZ451" i="29"/>
  <c r="BO452" i="29"/>
  <c r="BE453" i="29"/>
  <c r="AK454" i="29"/>
  <c r="AZ455" i="29"/>
  <c r="BO456" i="29"/>
  <c r="BE457" i="29"/>
  <c r="AT717" i="29"/>
  <c r="BC717" i="29"/>
  <c r="BC470" i="29"/>
  <c r="BC727" i="29" s="1"/>
  <c r="BK717" i="29"/>
  <c r="BO717" i="29" s="1"/>
  <c r="BK470" i="29"/>
  <c r="BK727" i="29" s="1"/>
  <c r="BT460" i="29"/>
  <c r="CB717" i="29"/>
  <c r="CD717" i="29" s="1"/>
  <c r="CB470" i="29"/>
  <c r="CB727" i="29" s="1"/>
  <c r="CJ717" i="29"/>
  <c r="CJ470" i="29"/>
  <c r="CJ727" i="29" s="1"/>
  <c r="CS460" i="29"/>
  <c r="DA717" i="29"/>
  <c r="DA470" i="29"/>
  <c r="DA727" i="29" s="1"/>
  <c r="H718" i="29"/>
  <c r="P718" i="29"/>
  <c r="Q461" i="29"/>
  <c r="CF718" i="29"/>
  <c r="L462" i="29"/>
  <c r="AF719" i="29"/>
  <c r="AK462" i="29"/>
  <c r="BB719" i="29"/>
  <c r="BJ462" i="29"/>
  <c r="BR719" i="29"/>
  <c r="W720" i="29"/>
  <c r="AN720" i="29"/>
  <c r="BD720" i="29"/>
  <c r="BY720" i="29"/>
  <c r="CD463" i="29"/>
  <c r="DC463" i="29"/>
  <c r="R721" i="29"/>
  <c r="Z721" i="29"/>
  <c r="AA721" i="29" s="1"/>
  <c r="AA464" i="29"/>
  <c r="CP721" i="29"/>
  <c r="Q722" i="29"/>
  <c r="V465" i="29"/>
  <c r="AU465" i="29"/>
  <c r="BL722" i="29"/>
  <c r="BT465" i="29"/>
  <c r="CB722" i="29"/>
  <c r="BO466" i="29"/>
  <c r="AJ724" i="29"/>
  <c r="AK467" i="29"/>
  <c r="F725" i="29"/>
  <c r="AA725" i="29"/>
  <c r="AF468" i="29"/>
  <c r="BE468" i="29"/>
  <c r="BV725" i="29"/>
  <c r="BY725" i="29" s="1"/>
  <c r="CD468" i="29"/>
  <c r="CL725" i="29"/>
  <c r="CU725" i="29"/>
  <c r="AR726" i="29"/>
  <c r="BY469" i="29"/>
  <c r="S470" i="29"/>
  <c r="AD470" i="29"/>
  <c r="AD727" i="29" s="1"/>
  <c r="DD470" i="29"/>
  <c r="DD727" i="29" s="1"/>
  <c r="J482" i="29"/>
  <c r="R730" i="29"/>
  <c r="R482" i="29"/>
  <c r="AA472" i="29"/>
  <c r="AI730" i="29"/>
  <c r="AI482" i="29"/>
  <c r="AR730" i="29"/>
  <c r="AZ472" i="29"/>
  <c r="BH730" i="29"/>
  <c r="CY730" i="29"/>
  <c r="DC730" i="29" s="1"/>
  <c r="N731" i="29"/>
  <c r="AU473" i="29"/>
  <c r="CT731" i="29"/>
  <c r="DB731" i="29"/>
  <c r="DC473" i="29"/>
  <c r="BH732" i="29"/>
  <c r="BP732" i="29"/>
  <c r="BT732" i="29" s="1"/>
  <c r="CS732" i="29"/>
  <c r="CX474" i="29"/>
  <c r="AL733" i="29"/>
  <c r="AT733" i="29"/>
  <c r="AU475" i="29"/>
  <c r="X734" i="29"/>
  <c r="BE476" i="29"/>
  <c r="DD734" i="29"/>
  <c r="J735" i="29"/>
  <c r="L735" i="29" s="1"/>
  <c r="AJ735" i="29"/>
  <c r="BR735" i="29"/>
  <c r="CH735" i="29"/>
  <c r="DC735" i="29"/>
  <c r="AV736" i="29"/>
  <c r="BD736" i="29"/>
  <c r="BE736" i="29" s="1"/>
  <c r="BE478" i="29"/>
  <c r="J737" i="29"/>
  <c r="R737" i="29"/>
  <c r="V737" i="29" s="1"/>
  <c r="Z737" i="29"/>
  <c r="AZ479" i="29"/>
  <c r="BY479" i="29"/>
  <c r="CP737" i="29"/>
  <c r="CS737" i="29" s="1"/>
  <c r="CX479" i="29"/>
  <c r="D738" i="29"/>
  <c r="L480" i="29"/>
  <c r="T738" i="29"/>
  <c r="V738" i="29" s="1"/>
  <c r="CB738" i="29"/>
  <c r="CJ738" i="29"/>
  <c r="CN738" i="29" s="1"/>
  <c r="CR738" i="29"/>
  <c r="CS738" i="29" s="1"/>
  <c r="DA738" i="29"/>
  <c r="G481" i="29"/>
  <c r="BN739" i="29"/>
  <c r="BO481" i="29"/>
  <c r="O482" i="29"/>
  <c r="O740" i="29" s="1"/>
  <c r="BP482" i="29"/>
  <c r="CO482" i="29"/>
  <c r="CO740" i="29" s="1"/>
  <c r="AI494" i="29"/>
  <c r="AQ494" i="29"/>
  <c r="AZ484" i="29"/>
  <c r="BH494" i="29"/>
  <c r="BP494" i="29"/>
  <c r="BY484" i="29"/>
  <c r="CG494" i="29"/>
  <c r="CG727" i="29" s="1"/>
  <c r="CX484" i="29"/>
  <c r="M506" i="29"/>
  <c r="V496" i="29"/>
  <c r="AD506" i="29"/>
  <c r="AL506" i="29"/>
  <c r="AU496" i="29"/>
  <c r="BT496" i="29"/>
  <c r="CB506" i="29"/>
  <c r="CK506" i="29"/>
  <c r="DB506" i="29"/>
  <c r="DC506" i="29" s="1"/>
  <c r="AC730" i="29"/>
  <c r="G21" i="20"/>
  <c r="AB21" i="20" s="1"/>
  <c r="E23" i="20"/>
  <c r="O458" i="29"/>
  <c r="AF449" i="29"/>
  <c r="AU450" i="29"/>
  <c r="AA451" i="29"/>
  <c r="AP452" i="29"/>
  <c r="AF453" i="29"/>
  <c r="AU454" i="29"/>
  <c r="AA455" i="29"/>
  <c r="AP456" i="29"/>
  <c r="AF457" i="29"/>
  <c r="E717" i="29"/>
  <c r="N717" i="29"/>
  <c r="AE717" i="29"/>
  <c r="AE470" i="29"/>
  <c r="AM717" i="29"/>
  <c r="AP717" i="29" s="1"/>
  <c r="AM470" i="29"/>
  <c r="AM727" i="29" s="1"/>
  <c r="BD717" i="29"/>
  <c r="BD470" i="29"/>
  <c r="BL717" i="29"/>
  <c r="BL470" i="29"/>
  <c r="BL727" i="29" s="1"/>
  <c r="BU717" i="29"/>
  <c r="BU470" i="29"/>
  <c r="BU727" i="29" s="1"/>
  <c r="CC717" i="29"/>
  <c r="CC470" i="29"/>
  <c r="CK717" i="29"/>
  <c r="CK470" i="29"/>
  <c r="CK727" i="29" s="1"/>
  <c r="CT717" i="29"/>
  <c r="DB717" i="29"/>
  <c r="DC460" i="29"/>
  <c r="I718" i="29"/>
  <c r="BH718" i="29"/>
  <c r="BP718" i="29"/>
  <c r="BX718" i="29"/>
  <c r="CS718" i="29"/>
  <c r="AL719" i="29"/>
  <c r="AT719" i="29"/>
  <c r="AU462" i="29"/>
  <c r="X720" i="29"/>
  <c r="DD720" i="29"/>
  <c r="J721" i="29"/>
  <c r="S721" i="29"/>
  <c r="BI721" i="29"/>
  <c r="BR721" i="29"/>
  <c r="BZ721" i="29"/>
  <c r="CD721" i="29" s="1"/>
  <c r="CH721" i="29"/>
  <c r="DC721" i="29"/>
  <c r="AV722" i="29"/>
  <c r="BD722" i="29"/>
  <c r="BE722" i="29" s="1"/>
  <c r="BE465" i="29"/>
  <c r="J723" i="29"/>
  <c r="R723" i="29"/>
  <c r="V723" i="29" s="1"/>
  <c r="Z723" i="29"/>
  <c r="AU723" i="29"/>
  <c r="BY466" i="29"/>
  <c r="CP723" i="29"/>
  <c r="CS723" i="29" s="1"/>
  <c r="CX466" i="29"/>
  <c r="D724" i="29"/>
  <c r="L467" i="29"/>
  <c r="CN724" i="29"/>
  <c r="G468" i="29"/>
  <c r="BF725" i="29"/>
  <c r="BN725" i="29"/>
  <c r="BO725" i="29" s="1"/>
  <c r="BO468" i="29"/>
  <c r="AF726" i="29"/>
  <c r="BE726" i="29"/>
  <c r="BJ469" i="29"/>
  <c r="CD726" i="29"/>
  <c r="CI469" i="29"/>
  <c r="CF470" i="29"/>
  <c r="CT470" i="29"/>
  <c r="CT727" i="29" s="1"/>
  <c r="C730" i="29"/>
  <c r="C482" i="29"/>
  <c r="K730" i="29"/>
  <c r="K482" i="29"/>
  <c r="S730" i="29"/>
  <c r="S482" i="29"/>
  <c r="AB730" i="29"/>
  <c r="AJ730" i="29"/>
  <c r="AK472" i="29"/>
  <c r="CZ730" i="29"/>
  <c r="F731" i="29"/>
  <c r="AF473" i="29"/>
  <c r="AZ731" i="29"/>
  <c r="BV731" i="29"/>
  <c r="BY731" i="29" s="1"/>
  <c r="CD473" i="29"/>
  <c r="CL731" i="29"/>
  <c r="CN731" i="29" s="1"/>
  <c r="AR732" i="29"/>
  <c r="N733" i="29"/>
  <c r="V475" i="29"/>
  <c r="AD733" i="29"/>
  <c r="AF733" i="29" s="1"/>
  <c r="DB733" i="29"/>
  <c r="H734" i="29"/>
  <c r="L734" i="29" s="1"/>
  <c r="P734" i="29"/>
  <c r="AK734" i="29"/>
  <c r="AP476" i="29"/>
  <c r="BJ734" i="29"/>
  <c r="BO476" i="29"/>
  <c r="CF734" i="29"/>
  <c r="CI734" i="29" s="1"/>
  <c r="CN476" i="29"/>
  <c r="CV734" i="29"/>
  <c r="CX734" i="29" s="1"/>
  <c r="T735" i="29"/>
  <c r="BB735" i="29"/>
  <c r="BE735" i="29" s="1"/>
  <c r="CI477" i="29"/>
  <c r="G478" i="29"/>
  <c r="X736" i="29"/>
  <c r="AA736" i="29" s="1"/>
  <c r="AF478" i="29"/>
  <c r="AN736" i="29"/>
  <c r="DD736" i="29"/>
  <c r="AA479" i="29"/>
  <c r="BZ737" i="29"/>
  <c r="CD737" i="29" s="1"/>
  <c r="CH737" i="29"/>
  <c r="CI737" i="29" s="1"/>
  <c r="CI479" i="29"/>
  <c r="CK738" i="29"/>
  <c r="CS480" i="29"/>
  <c r="L739" i="29"/>
  <c r="AP481" i="29"/>
  <c r="AD482" i="29"/>
  <c r="AR482" i="29"/>
  <c r="AR740" i="29" s="1"/>
  <c r="BC482" i="29"/>
  <c r="BC740" i="29" s="1"/>
  <c r="BQ482" i="29"/>
  <c r="BQ740" i="29" s="1"/>
  <c r="K494" i="29"/>
  <c r="L494" i="29" s="1"/>
  <c r="S494" i="29"/>
  <c r="AJ494" i="29"/>
  <c r="AK494" i="29" s="1"/>
  <c r="AR494" i="29"/>
  <c r="BA494" i="29"/>
  <c r="BI494" i="29"/>
  <c r="BJ494" i="29" s="1"/>
  <c r="BQ494" i="29"/>
  <c r="F506" i="29"/>
  <c r="G506" i="29" s="1"/>
  <c r="AE506" i="29"/>
  <c r="AF506" i="29" s="1"/>
  <c r="AM506" i="29"/>
  <c r="AV506" i="29"/>
  <c r="BM506" i="29"/>
  <c r="D23" i="10"/>
  <c r="C27" i="10"/>
  <c r="C18" i="18" s="1"/>
  <c r="D21" i="10"/>
  <c r="C717" i="29"/>
  <c r="G717" i="29" s="1"/>
  <c r="K717" i="29"/>
  <c r="S717" i="29"/>
  <c r="AI717" i="29"/>
  <c r="AY717" i="29"/>
  <c r="BG717" i="29"/>
  <c r="BW717" i="29"/>
  <c r="CE717" i="29"/>
  <c r="CI717" i="29" s="1"/>
  <c r="CM717" i="29"/>
  <c r="CU717" i="29"/>
  <c r="Y718" i="29"/>
  <c r="AG718" i="29"/>
  <c r="AK718" i="29" s="1"/>
  <c r="AO718" i="29"/>
  <c r="AW718" i="29"/>
  <c r="AZ718" i="29" s="1"/>
  <c r="CC718" i="29"/>
  <c r="CD718" i="29" s="1"/>
  <c r="CK718" i="29"/>
  <c r="CN718" i="29" s="1"/>
  <c r="DA718" i="29"/>
  <c r="DC718" i="29" s="1"/>
  <c r="O719" i="29"/>
  <c r="AE719" i="29"/>
  <c r="AM719" i="29"/>
  <c r="BC719" i="29"/>
  <c r="BE719" i="29" s="1"/>
  <c r="BK719" i="29"/>
  <c r="BO719" i="29" s="1"/>
  <c r="BS719" i="29"/>
  <c r="CA719" i="29"/>
  <c r="E720" i="29"/>
  <c r="G720" i="29" s="1"/>
  <c r="U720" i="29"/>
  <c r="BI720" i="29"/>
  <c r="BJ720" i="29" s="1"/>
  <c r="BQ720" i="29"/>
  <c r="CG720" i="29"/>
  <c r="CO720" i="29"/>
  <c r="CW720" i="29"/>
  <c r="C721" i="29"/>
  <c r="AI721" i="29"/>
  <c r="AQ721" i="29"/>
  <c r="BG721" i="29"/>
  <c r="BJ721" i="29" s="1"/>
  <c r="CE721" i="29"/>
  <c r="CM721" i="29"/>
  <c r="CN721" i="29" s="1"/>
  <c r="CU721" i="29"/>
  <c r="I722" i="29"/>
  <c r="L722" i="29" s="1"/>
  <c r="Y722" i="29"/>
  <c r="AA722" i="29" s="1"/>
  <c r="AG722" i="29"/>
  <c r="AK722" i="29" s="1"/>
  <c r="AW722" i="29"/>
  <c r="BM722" i="29"/>
  <c r="BU722" i="29"/>
  <c r="BY722" i="29" s="1"/>
  <c r="CC722" i="29"/>
  <c r="CK722" i="29"/>
  <c r="O723" i="29"/>
  <c r="Q723" i="29" s="1"/>
  <c r="W723" i="29"/>
  <c r="AE723" i="29"/>
  <c r="AF723" i="29" s="1"/>
  <c r="AM723" i="29"/>
  <c r="AP723" i="29" s="1"/>
  <c r="BC723" i="29"/>
  <c r="BK723" i="29"/>
  <c r="BO723" i="29" s="1"/>
  <c r="BS723" i="29"/>
  <c r="BT723" i="29" s="1"/>
  <c r="CA723" i="29"/>
  <c r="CQ723" i="29"/>
  <c r="CY723" i="29"/>
  <c r="DC723" i="29" s="1"/>
  <c r="M724" i="29"/>
  <c r="Q724" i="29" s="1"/>
  <c r="U724" i="29"/>
  <c r="AC724" i="29"/>
  <c r="BA724" i="29"/>
  <c r="BI724" i="29"/>
  <c r="BQ724" i="29"/>
  <c r="BT724" i="29" s="1"/>
  <c r="CG724" i="29"/>
  <c r="CI724" i="29" s="1"/>
  <c r="CO724" i="29"/>
  <c r="C725" i="29"/>
  <c r="G725" i="29" s="1"/>
  <c r="K725" i="29"/>
  <c r="L725" i="29" s="1"/>
  <c r="S725" i="29"/>
  <c r="V725" i="29" s="1"/>
  <c r="AI725" i="29"/>
  <c r="AK725" i="29" s="1"/>
  <c r="AY725" i="29"/>
  <c r="BG725" i="29"/>
  <c r="BW725" i="29"/>
  <c r="CE725" i="29"/>
  <c r="I726" i="29"/>
  <c r="Y726" i="29"/>
  <c r="AG726" i="29"/>
  <c r="AK726" i="29" s="1"/>
  <c r="AO726" i="29"/>
  <c r="AW726" i="29"/>
  <c r="BM726" i="29"/>
  <c r="BU726" i="29"/>
  <c r="CC726" i="29"/>
  <c r="CK726" i="29"/>
  <c r="CN726" i="29" s="1"/>
  <c r="DA726" i="29"/>
  <c r="DC726" i="29" s="1"/>
  <c r="E730" i="29"/>
  <c r="M730" i="29"/>
  <c r="Q730" i="29" s="1"/>
  <c r="U730" i="29"/>
  <c r="AS730" i="29"/>
  <c r="BA730" i="29"/>
  <c r="BE730" i="29" s="1"/>
  <c r="BI730" i="29"/>
  <c r="BQ730" i="29"/>
  <c r="CG730" i="29"/>
  <c r="CO730" i="29"/>
  <c r="CW730" i="29"/>
  <c r="C731" i="29"/>
  <c r="K731" i="29"/>
  <c r="S731" i="29"/>
  <c r="V731" i="29" s="1"/>
  <c r="AI731" i="29"/>
  <c r="AK731" i="29" s="1"/>
  <c r="AQ731" i="29"/>
  <c r="AU731" i="29" s="1"/>
  <c r="AY731" i="29"/>
  <c r="BG731" i="29"/>
  <c r="BJ731" i="29" s="1"/>
  <c r="BW731" i="29"/>
  <c r="CE731" i="29"/>
  <c r="CI731" i="29" s="1"/>
  <c r="CM731" i="29"/>
  <c r="CU731" i="29"/>
  <c r="I732" i="29"/>
  <c r="Y732" i="29"/>
  <c r="AA732" i="29" s="1"/>
  <c r="AG732" i="29"/>
  <c r="AO732" i="29"/>
  <c r="BM732" i="29"/>
  <c r="BO732" i="29" s="1"/>
  <c r="CC732" i="29"/>
  <c r="CK732" i="29"/>
  <c r="DA732" i="29"/>
  <c r="DC732" i="29" s="1"/>
  <c r="W733" i="29"/>
  <c r="AE733" i="29"/>
  <c r="AM733" i="29"/>
  <c r="BC733" i="29"/>
  <c r="BK733" i="29"/>
  <c r="CA733" i="29"/>
  <c r="CY733" i="29"/>
  <c r="E734" i="29"/>
  <c r="M734" i="29"/>
  <c r="U734" i="29"/>
  <c r="V734" i="29" s="1"/>
  <c r="AC734" i="29"/>
  <c r="AS734" i="29"/>
  <c r="BA734" i="29"/>
  <c r="BI734" i="29"/>
  <c r="BQ734" i="29"/>
  <c r="CG734" i="29"/>
  <c r="CO734" i="29"/>
  <c r="CW734" i="29"/>
  <c r="C735" i="29"/>
  <c r="S735" i="29"/>
  <c r="AI735" i="29"/>
  <c r="AK735" i="29" s="1"/>
  <c r="AQ735" i="29"/>
  <c r="AY735" i="29"/>
  <c r="BW735" i="29"/>
  <c r="BY735" i="29" s="1"/>
  <c r="CE735" i="29"/>
  <c r="CM735" i="29"/>
  <c r="CN735" i="29" s="1"/>
  <c r="CU735" i="29"/>
  <c r="I736" i="29"/>
  <c r="L736" i="29" s="1"/>
  <c r="Y736" i="29"/>
  <c r="AG736" i="29"/>
  <c r="AO736" i="29"/>
  <c r="AW736" i="29"/>
  <c r="BM736" i="29"/>
  <c r="BU736" i="29"/>
  <c r="BY736" i="29" s="1"/>
  <c r="CC736" i="29"/>
  <c r="CK736" i="29"/>
  <c r="O737" i="29"/>
  <c r="Q737" i="29" s="1"/>
  <c r="W737" i="29"/>
  <c r="AE737" i="29"/>
  <c r="AM737" i="29"/>
  <c r="AP737" i="29" s="1"/>
  <c r="BC737" i="29"/>
  <c r="BE737" i="29" s="1"/>
  <c r="BK737" i="29"/>
  <c r="BO737" i="29" s="1"/>
  <c r="BS737" i="29"/>
  <c r="BT737" i="29" s="1"/>
  <c r="CA737" i="29"/>
  <c r="CQ737" i="29"/>
  <c r="CY737" i="29"/>
  <c r="E738" i="29"/>
  <c r="AC738" i="29"/>
  <c r="AS738" i="29"/>
  <c r="AU738" i="29" s="1"/>
  <c r="BA738" i="29"/>
  <c r="BE738" i="29" s="1"/>
  <c r="BI738" i="29"/>
  <c r="BJ738" i="29" s="1"/>
  <c r="BQ738" i="29"/>
  <c r="BT738" i="29" s="1"/>
  <c r="CI739" i="29"/>
  <c r="AW506" i="29"/>
  <c r="BU506" i="29"/>
  <c r="CC506" i="29"/>
  <c r="CD506" i="29" s="1"/>
  <c r="L460" i="29"/>
  <c r="T717" i="29"/>
  <c r="AB717" i="29"/>
  <c r="AF717" i="29" s="1"/>
  <c r="AJ717" i="29"/>
  <c r="AR717" i="29"/>
  <c r="AZ460" i="29"/>
  <c r="BH717" i="29"/>
  <c r="BP717" i="29"/>
  <c r="BX717" i="29"/>
  <c r="CF717" i="29"/>
  <c r="CN460" i="29"/>
  <c r="CV717" i="29"/>
  <c r="DD717" i="29"/>
  <c r="J718" i="29"/>
  <c r="R718" i="29"/>
  <c r="Z718" i="29"/>
  <c r="AA718" i="29" s="1"/>
  <c r="AH718" i="29"/>
  <c r="AP461" i="29"/>
  <c r="AX718" i="29"/>
  <c r="BN718" i="29"/>
  <c r="BO718" i="29" s="1"/>
  <c r="BV718" i="29"/>
  <c r="CD461" i="29"/>
  <c r="CL718" i="29"/>
  <c r="CT718" i="29"/>
  <c r="CX718" i="29" s="1"/>
  <c r="DB718" i="29"/>
  <c r="H719" i="29"/>
  <c r="P719" i="29"/>
  <c r="Q719" i="29" s="1"/>
  <c r="X719" i="29"/>
  <c r="AA719" i="29" s="1"/>
  <c r="AF462" i="29"/>
  <c r="AN719" i="29"/>
  <c r="AV719" i="29"/>
  <c r="BD719" i="29"/>
  <c r="BT462" i="29"/>
  <c r="CB719" i="29"/>
  <c r="CJ719" i="29"/>
  <c r="CZ719" i="29"/>
  <c r="F720" i="29"/>
  <c r="N720" i="29"/>
  <c r="V463" i="29"/>
  <c r="AD720" i="29"/>
  <c r="AL720" i="29"/>
  <c r="AT720" i="29"/>
  <c r="BB720" i="29"/>
  <c r="BE720" i="29" s="1"/>
  <c r="BJ463" i="29"/>
  <c r="BR720" i="29"/>
  <c r="BZ720" i="29"/>
  <c r="CP720" i="29"/>
  <c r="CX463" i="29"/>
  <c r="D721" i="29"/>
  <c r="AB721" i="29"/>
  <c r="AJ721" i="29"/>
  <c r="AR721" i="29"/>
  <c r="BH721" i="29"/>
  <c r="BP721" i="29"/>
  <c r="BX721" i="29"/>
  <c r="CF721" i="29"/>
  <c r="CN464" i="29"/>
  <c r="CV721" i="29"/>
  <c r="DD721" i="29"/>
  <c r="J722" i="29"/>
  <c r="R722" i="29"/>
  <c r="Z722" i="29"/>
  <c r="AH722" i="29"/>
  <c r="BF722" i="29"/>
  <c r="BN722" i="29"/>
  <c r="BV722" i="29"/>
  <c r="CD465" i="29"/>
  <c r="CL722" i="29"/>
  <c r="CT722" i="29"/>
  <c r="H723" i="29"/>
  <c r="L723" i="29" s="1"/>
  <c r="P723" i="29"/>
  <c r="X723" i="29"/>
  <c r="AF466" i="29"/>
  <c r="AN723" i="29"/>
  <c r="AV723" i="29"/>
  <c r="AZ723" i="29" s="1"/>
  <c r="BD723" i="29"/>
  <c r="BE723" i="29" s="1"/>
  <c r="BL723" i="29"/>
  <c r="BT466" i="29"/>
  <c r="CB723" i="29"/>
  <c r="CJ723" i="29"/>
  <c r="CN723" i="29" s="1"/>
  <c r="CR723" i="29"/>
  <c r="CZ723" i="29"/>
  <c r="F724" i="29"/>
  <c r="G724" i="29" s="1"/>
  <c r="N724" i="29"/>
  <c r="V467" i="29"/>
  <c r="AL724" i="29"/>
  <c r="AP724" i="29" s="1"/>
  <c r="AT724" i="29"/>
  <c r="BB724" i="29"/>
  <c r="BJ467" i="29"/>
  <c r="BR724" i="29"/>
  <c r="CH724" i="29"/>
  <c r="CP724" i="29"/>
  <c r="D725" i="29"/>
  <c r="L468" i="29"/>
  <c r="T725" i="29"/>
  <c r="AB725" i="29"/>
  <c r="AF725" i="29" s="1"/>
  <c r="AJ725" i="29"/>
  <c r="AZ468" i="29"/>
  <c r="BH725" i="29"/>
  <c r="BP725" i="29"/>
  <c r="BX725" i="29"/>
  <c r="CF725" i="29"/>
  <c r="CV725" i="29"/>
  <c r="DD725" i="29"/>
  <c r="J726" i="29"/>
  <c r="R726" i="29"/>
  <c r="Z726" i="29"/>
  <c r="AP469" i="29"/>
  <c r="AX726" i="29"/>
  <c r="BN726" i="29"/>
  <c r="BO726" i="29" s="1"/>
  <c r="CD469" i="29"/>
  <c r="CL726" i="29"/>
  <c r="CT726" i="29"/>
  <c r="DB726" i="29"/>
  <c r="F730" i="29"/>
  <c r="N730" i="29"/>
  <c r="V472" i="29"/>
  <c r="AD730" i="29"/>
  <c r="AL730" i="29"/>
  <c r="AP730" i="29" s="1"/>
  <c r="AT730" i="29"/>
  <c r="BJ472" i="29"/>
  <c r="BR730" i="29"/>
  <c r="BZ730" i="29"/>
  <c r="CD730" i="29" s="1"/>
  <c r="CH730" i="29"/>
  <c r="CP730" i="29"/>
  <c r="CX472" i="29"/>
  <c r="D731" i="29"/>
  <c r="L473" i="29"/>
  <c r="T731" i="29"/>
  <c r="AJ731" i="29"/>
  <c r="AZ473" i="29"/>
  <c r="BH731" i="29"/>
  <c r="CF731" i="29"/>
  <c r="CN473" i="29"/>
  <c r="DD731" i="29"/>
  <c r="J732" i="29"/>
  <c r="R732" i="29"/>
  <c r="Z732" i="29"/>
  <c r="AH732" i="29"/>
  <c r="AP474" i="29"/>
  <c r="BF732" i="29"/>
  <c r="BN732" i="29"/>
  <c r="BV732" i="29"/>
  <c r="BY732" i="29" s="1"/>
  <c r="CD474" i="29"/>
  <c r="CT732" i="29"/>
  <c r="CX732" i="29" s="1"/>
  <c r="DB732" i="29"/>
  <c r="H733" i="29"/>
  <c r="X733" i="29"/>
  <c r="AF475" i="29"/>
  <c r="AN733" i="29"/>
  <c r="AV733" i="29"/>
  <c r="BD733" i="29"/>
  <c r="BE733" i="29" s="1"/>
  <c r="BL733" i="29"/>
  <c r="CB733" i="29"/>
  <c r="CJ733" i="29"/>
  <c r="CR733" i="29"/>
  <c r="CZ733" i="29"/>
  <c r="N734" i="29"/>
  <c r="V476" i="29"/>
  <c r="AD734" i="29"/>
  <c r="AF734" i="29" s="1"/>
  <c r="AL734" i="29"/>
  <c r="AP734" i="29" s="1"/>
  <c r="AT734" i="29"/>
  <c r="BB734" i="29"/>
  <c r="BJ476" i="29"/>
  <c r="BR734" i="29"/>
  <c r="BZ734" i="29"/>
  <c r="CD734" i="29" s="1"/>
  <c r="CH734" i="29"/>
  <c r="CP734" i="29"/>
  <c r="CX476" i="29"/>
  <c r="AB735" i="29"/>
  <c r="AR735" i="29"/>
  <c r="AZ477" i="29"/>
  <c r="BH735" i="29"/>
  <c r="BP735" i="29"/>
  <c r="BT735" i="29" s="1"/>
  <c r="BX735" i="29"/>
  <c r="CF735" i="29"/>
  <c r="CN477" i="29"/>
  <c r="DD735" i="29"/>
  <c r="J736" i="29"/>
  <c r="R736" i="29"/>
  <c r="V736" i="29" s="1"/>
  <c r="AH736" i="29"/>
  <c r="AP478" i="29"/>
  <c r="AX736" i="29"/>
  <c r="BN736" i="29"/>
  <c r="BO736" i="29" s="1"/>
  <c r="BV736" i="29"/>
  <c r="CD478" i="29"/>
  <c r="CL736" i="29"/>
  <c r="CN736" i="29" s="1"/>
  <c r="CT736" i="29"/>
  <c r="H737" i="29"/>
  <c r="X737" i="29"/>
  <c r="AF479" i="29"/>
  <c r="AN737" i="29"/>
  <c r="BD737" i="29"/>
  <c r="BL737" i="29"/>
  <c r="BT479" i="29"/>
  <c r="CB737" i="29"/>
  <c r="CJ737" i="29"/>
  <c r="CR737" i="29"/>
  <c r="CZ737" i="29"/>
  <c r="F738" i="29"/>
  <c r="G738" i="29" s="1"/>
  <c r="N738" i="29"/>
  <c r="AD738" i="29"/>
  <c r="AL738" i="29"/>
  <c r="AP738" i="29" s="1"/>
  <c r="AT738" i="29"/>
  <c r="BB738" i="29"/>
  <c r="BJ480" i="29"/>
  <c r="BR738" i="29"/>
  <c r="BZ738" i="29"/>
  <c r="CD738" i="29" s="1"/>
  <c r="CH738" i="29"/>
  <c r="CX480" i="29"/>
  <c r="D739" i="29"/>
  <c r="G739" i="29" s="1"/>
  <c r="L481" i="29"/>
  <c r="T739" i="29"/>
  <c r="AB739" i="29"/>
  <c r="AF739" i="29" s="1"/>
  <c r="AZ481" i="29"/>
  <c r="BT739" i="29"/>
  <c r="CF739" i="29"/>
  <c r="CN481" i="29"/>
  <c r="CV739" i="29"/>
  <c r="CX739" i="29" s="1"/>
  <c r="R506" i="29"/>
  <c r="Z506" i="29"/>
  <c r="AA506" i="29" s="1"/>
  <c r="BF506" i="29"/>
  <c r="BV506" i="29"/>
  <c r="CD496" i="29"/>
  <c r="CL506" i="29"/>
  <c r="M717" i="29"/>
  <c r="U717" i="29"/>
  <c r="AS717" i="29"/>
  <c r="AU717" i="29" s="1"/>
  <c r="BA717" i="29"/>
  <c r="BE717" i="29" s="1"/>
  <c r="BQ717" i="29"/>
  <c r="CG717" i="29"/>
  <c r="CW717" i="29"/>
  <c r="C718" i="29"/>
  <c r="K718" i="29"/>
  <c r="S718" i="29"/>
  <c r="AI718" i="29"/>
  <c r="AQ718" i="29"/>
  <c r="AU718" i="29" s="1"/>
  <c r="AY718" i="29"/>
  <c r="BG718" i="29"/>
  <c r="BW718" i="29"/>
  <c r="CE718" i="29"/>
  <c r="CM718" i="29"/>
  <c r="CU718" i="29"/>
  <c r="I719" i="29"/>
  <c r="Y719" i="29"/>
  <c r="AO719" i="29"/>
  <c r="AW719" i="29"/>
  <c r="BM719" i="29"/>
  <c r="CK719" i="29"/>
  <c r="DA719" i="29"/>
  <c r="O720" i="29"/>
  <c r="AE720" i="29"/>
  <c r="AM720" i="29"/>
  <c r="BC720" i="29"/>
  <c r="BK720" i="29"/>
  <c r="BS720" i="29"/>
  <c r="CA720" i="29"/>
  <c r="CQ720" i="29"/>
  <c r="CY720" i="29"/>
  <c r="DC720" i="29" s="1"/>
  <c r="E721" i="29"/>
  <c r="M721" i="29"/>
  <c r="AC721" i="29"/>
  <c r="AS721" i="29"/>
  <c r="BA721" i="29"/>
  <c r="BQ721" i="29"/>
  <c r="CG721" i="29"/>
  <c r="CW721" i="29"/>
  <c r="AI722" i="29"/>
  <c r="AY722" i="29"/>
  <c r="BG722" i="29"/>
  <c r="BW722" i="29"/>
  <c r="CM722" i="29"/>
  <c r="CU722" i="29"/>
  <c r="Y723" i="29"/>
  <c r="AO723" i="29"/>
  <c r="AW723" i="29"/>
  <c r="BU723" i="29"/>
  <c r="BY723" i="29" s="1"/>
  <c r="CC723" i="29"/>
  <c r="CK723" i="29"/>
  <c r="O724" i="29"/>
  <c r="W724" i="29"/>
  <c r="AA724" i="29" s="1"/>
  <c r="AE724" i="29"/>
  <c r="AF724" i="29" s="1"/>
  <c r="AM724" i="29"/>
  <c r="BC724" i="29"/>
  <c r="BK724" i="29"/>
  <c r="BO724" i="29" s="1"/>
  <c r="BS724" i="29"/>
  <c r="CA724" i="29"/>
  <c r="CD724" i="29" s="1"/>
  <c r="CQ724" i="29"/>
  <c r="CY724" i="29"/>
  <c r="DC724" i="29" s="1"/>
  <c r="E725" i="29"/>
  <c r="U725" i="29"/>
  <c r="AC725" i="29"/>
  <c r="AS725" i="29"/>
  <c r="BA725" i="29"/>
  <c r="BE725" i="29" s="1"/>
  <c r="BI725" i="29"/>
  <c r="BQ725" i="29"/>
  <c r="CG725" i="29"/>
  <c r="CO725" i="29"/>
  <c r="CS725" i="29" s="1"/>
  <c r="CW725" i="29"/>
  <c r="C726" i="29"/>
  <c r="G726" i="29" s="1"/>
  <c r="K726" i="29"/>
  <c r="S726" i="29"/>
  <c r="AQ726" i="29"/>
  <c r="AY726" i="29"/>
  <c r="BW726" i="29"/>
  <c r="CE726" i="29"/>
  <c r="CU726" i="29"/>
  <c r="O730" i="29"/>
  <c r="W730" i="29"/>
  <c r="AE730" i="29"/>
  <c r="AM730" i="29"/>
  <c r="BC730" i="29"/>
  <c r="BK730" i="29"/>
  <c r="BO730" i="29" s="1"/>
  <c r="BS730" i="29"/>
  <c r="CA730" i="29"/>
  <c r="CQ730" i="29"/>
  <c r="E731" i="29"/>
  <c r="M731" i="29"/>
  <c r="Q731" i="29" s="1"/>
  <c r="U731" i="29"/>
  <c r="AC731" i="29"/>
  <c r="AS731" i="29"/>
  <c r="BA731" i="29"/>
  <c r="BE731" i="29" s="1"/>
  <c r="BI731" i="29"/>
  <c r="BQ731" i="29"/>
  <c r="BT731" i="29" s="1"/>
  <c r="CG731" i="29"/>
  <c r="CO731" i="29"/>
  <c r="CS731" i="29" s="1"/>
  <c r="C732" i="29"/>
  <c r="G732" i="29" s="1"/>
  <c r="K732" i="29"/>
  <c r="S732" i="29"/>
  <c r="AI732" i="29"/>
  <c r="AQ732" i="29"/>
  <c r="AY732" i="29"/>
  <c r="BG732" i="29"/>
  <c r="BW732" i="29"/>
  <c r="CE732" i="29"/>
  <c r="CI732" i="29" s="1"/>
  <c r="CU732" i="29"/>
  <c r="I733" i="29"/>
  <c r="Y733" i="29"/>
  <c r="AG733" i="29"/>
  <c r="AK733" i="29" s="1"/>
  <c r="AO733" i="29"/>
  <c r="AW733" i="29"/>
  <c r="BM733" i="29"/>
  <c r="BU733" i="29"/>
  <c r="BY733" i="29" s="1"/>
  <c r="CC733" i="29"/>
  <c r="CK733" i="29"/>
  <c r="DA733" i="29"/>
  <c r="O734" i="29"/>
  <c r="W734" i="29"/>
  <c r="AA734" i="29" s="1"/>
  <c r="BC734" i="29"/>
  <c r="BS734" i="29"/>
  <c r="BT734" i="29" s="1"/>
  <c r="CA734" i="29"/>
  <c r="CQ734" i="29"/>
  <c r="CY734" i="29"/>
  <c r="DC734" i="29" s="1"/>
  <c r="E735" i="29"/>
  <c r="M735" i="29"/>
  <c r="Q735" i="29" s="1"/>
  <c r="U735" i="29"/>
  <c r="AC735" i="29"/>
  <c r="AS735" i="29"/>
  <c r="BI735" i="29"/>
  <c r="BQ735" i="29"/>
  <c r="CO735" i="29"/>
  <c r="CS735" i="29" s="1"/>
  <c r="CW735" i="29"/>
  <c r="CX735" i="29" s="1"/>
  <c r="C736" i="29"/>
  <c r="G736" i="29" s="1"/>
  <c r="K736" i="29"/>
  <c r="S736" i="29"/>
  <c r="AI736" i="29"/>
  <c r="AQ736" i="29"/>
  <c r="AU736" i="29" s="1"/>
  <c r="AY736" i="29"/>
  <c r="BG736" i="29"/>
  <c r="BJ736" i="29" s="1"/>
  <c r="CE736" i="29"/>
  <c r="CI736" i="29" s="1"/>
  <c r="CM736" i="29"/>
  <c r="CU736" i="29"/>
  <c r="I737" i="29"/>
  <c r="Y737" i="29"/>
  <c r="AG737" i="29"/>
  <c r="AO737" i="29"/>
  <c r="BM737" i="29"/>
  <c r="CC737" i="29"/>
  <c r="CK737" i="29"/>
  <c r="DA737" i="29"/>
  <c r="O738" i="29"/>
  <c r="W738" i="29"/>
  <c r="AA738" i="29" s="1"/>
  <c r="AE738" i="29"/>
  <c r="AM738" i="29"/>
  <c r="BC738" i="29"/>
  <c r="BS738" i="29"/>
  <c r="CA738" i="29"/>
  <c r="CY738" i="29"/>
  <c r="DC738" i="29" s="1"/>
  <c r="E739" i="29"/>
  <c r="M739" i="29"/>
  <c r="Q739" i="29" s="1"/>
  <c r="U739" i="29"/>
  <c r="AC739" i="29"/>
  <c r="C506" i="29"/>
  <c r="K506" i="29"/>
  <c r="L506" i="29" s="1"/>
  <c r="S506" i="29"/>
  <c r="AI506" i="29"/>
  <c r="AQ506" i="29"/>
  <c r="AY506" i="29"/>
  <c r="AZ506" i="29" s="1"/>
  <c r="BG506" i="29"/>
  <c r="BW506" i="29"/>
  <c r="CE506" i="29"/>
  <c r="CM506" i="29"/>
  <c r="CN506" i="29" s="1"/>
  <c r="CU506" i="29"/>
  <c r="P37" i="6"/>
  <c r="T23" i="20"/>
  <c r="V23" i="20" s="1"/>
  <c r="V22" i="20"/>
  <c r="C33" i="7"/>
  <c r="C34" i="7" s="1"/>
  <c r="C35" i="7" s="1"/>
  <c r="C36" i="7" s="1"/>
  <c r="C37" i="7" s="1"/>
  <c r="D19" i="7"/>
  <c r="W49" i="7"/>
  <c r="O49" i="7"/>
  <c r="N49" i="7"/>
  <c r="F49" i="7"/>
  <c r="S49" i="7"/>
  <c r="I49" i="7"/>
  <c r="R49" i="7"/>
  <c r="H49" i="7"/>
  <c r="Y49" i="7"/>
  <c r="K49" i="7"/>
  <c r="X49" i="7"/>
  <c r="J49" i="7"/>
  <c r="E49" i="7"/>
  <c r="M49" i="7"/>
  <c r="Z49" i="7"/>
  <c r="D49" i="7"/>
  <c r="C49" i="7"/>
  <c r="U49" i="7"/>
  <c r="T49" i="7"/>
  <c r="P49" i="7"/>
  <c r="G15" i="10"/>
  <c r="L22" i="20"/>
  <c r="N50" i="7"/>
  <c r="F50" i="7"/>
  <c r="U50" i="7"/>
  <c r="M50" i="7"/>
  <c r="E50" i="7"/>
  <c r="Z50" i="7"/>
  <c r="P50" i="7"/>
  <c r="D50" i="7"/>
  <c r="Y50" i="7"/>
  <c r="O50" i="7"/>
  <c r="C50" i="7"/>
  <c r="G50" i="7" s="1"/>
  <c r="K50" i="7"/>
  <c r="T50" i="7"/>
  <c r="I50" i="7"/>
  <c r="H50" i="7"/>
  <c r="J50" i="7"/>
  <c r="X50" i="7"/>
  <c r="W50" i="7"/>
  <c r="S50" i="7"/>
  <c r="R50" i="7"/>
  <c r="U43" i="7"/>
  <c r="M43" i="7"/>
  <c r="Q43" i="7" s="1"/>
  <c r="E43" i="7"/>
  <c r="G43" i="7" s="1"/>
  <c r="X43" i="7"/>
  <c r="O43" i="7"/>
  <c r="F43" i="7"/>
  <c r="W43" i="7"/>
  <c r="N43" i="7"/>
  <c r="J43" i="7"/>
  <c r="T43" i="7"/>
  <c r="I43" i="7"/>
  <c r="R43" i="7"/>
  <c r="Y43" i="7"/>
  <c r="S43" i="7"/>
  <c r="Z43" i="7"/>
  <c r="P43" i="7"/>
  <c r="H43" i="7"/>
  <c r="K43" i="7"/>
  <c r="C24" i="18"/>
  <c r="C26" i="10"/>
  <c r="S62" i="15"/>
  <c r="S12" i="14" s="1"/>
  <c r="V54" i="15"/>
  <c r="S45" i="7"/>
  <c r="K45" i="7"/>
  <c r="C45" i="7"/>
  <c r="Z45" i="7"/>
  <c r="R45" i="7"/>
  <c r="J45" i="7"/>
  <c r="W45" i="7"/>
  <c r="M45" i="7"/>
  <c r="Q45" i="7" s="1"/>
  <c r="Y45" i="7"/>
  <c r="I45" i="7"/>
  <c r="X45" i="7"/>
  <c r="H45" i="7"/>
  <c r="O45" i="7"/>
  <c r="E45" i="7"/>
  <c r="U45" i="7"/>
  <c r="D45" i="7"/>
  <c r="P45" i="7"/>
  <c r="T45" i="7"/>
  <c r="N45" i="7"/>
  <c r="F45" i="7"/>
  <c r="D7" i="10"/>
  <c r="P62" i="15"/>
  <c r="P12" i="14" s="1"/>
  <c r="Q53" i="15"/>
  <c r="Z46" i="7"/>
  <c r="R46" i="7"/>
  <c r="V46" i="7" s="1"/>
  <c r="J46" i="7"/>
  <c r="Y46" i="7"/>
  <c r="I46" i="7"/>
  <c r="T46" i="7"/>
  <c r="H46" i="7"/>
  <c r="L46" i="7" s="1"/>
  <c r="S46" i="7"/>
  <c r="N46" i="7"/>
  <c r="M46" i="7"/>
  <c r="X46" i="7"/>
  <c r="F46" i="7"/>
  <c r="C46" i="7"/>
  <c r="U46" i="7"/>
  <c r="W46" i="7"/>
  <c r="P46" i="7"/>
  <c r="K46" i="7"/>
  <c r="E46" i="7"/>
  <c r="D46" i="7"/>
  <c r="O46" i="7"/>
  <c r="P47" i="6"/>
  <c r="U23" i="20"/>
  <c r="V21" i="20"/>
  <c r="P38" i="6"/>
  <c r="P50" i="6"/>
  <c r="P59" i="6"/>
  <c r="Q13" i="11"/>
  <c r="Q21" i="20"/>
  <c r="M23" i="20"/>
  <c r="AA22" i="20"/>
  <c r="R13" i="16"/>
  <c r="R17" i="16"/>
  <c r="R7" i="16"/>
  <c r="Z17" i="16"/>
  <c r="AA14" i="15"/>
  <c r="AB14" i="15" s="1"/>
  <c r="Z7" i="16"/>
  <c r="Z9" i="16" s="1"/>
  <c r="Z13" i="16"/>
  <c r="H13" i="10"/>
  <c r="H15" i="10"/>
  <c r="G13" i="10"/>
  <c r="W23" i="20"/>
  <c r="AA21" i="20"/>
  <c r="G37" i="13"/>
  <c r="C13" i="11"/>
  <c r="G13" i="11" s="1"/>
  <c r="P49" i="6"/>
  <c r="L13" i="11"/>
  <c r="O23" i="20"/>
  <c r="X23" i="20"/>
  <c r="AA65" i="15"/>
  <c r="W6" i="20"/>
  <c r="AA6" i="20" s="1"/>
  <c r="P42" i="6"/>
  <c r="P52" i="6"/>
  <c r="P23" i="20"/>
  <c r="AA54" i="15"/>
  <c r="X62" i="15"/>
  <c r="X12" i="14" s="1"/>
  <c r="G65" i="15"/>
  <c r="E6" i="20"/>
  <c r="G6" i="20" s="1"/>
  <c r="P58" i="6"/>
  <c r="D28" i="10"/>
  <c r="D17" i="17" s="1"/>
  <c r="Q6" i="20"/>
  <c r="H23" i="20"/>
  <c r="L23" i="20" s="1"/>
  <c r="L21" i="20"/>
  <c r="AB35" i="13"/>
  <c r="G13" i="16"/>
  <c r="P54" i="6"/>
  <c r="P54" i="16"/>
  <c r="P13" i="14" s="1"/>
  <c r="Y47" i="7"/>
  <c r="I47" i="7"/>
  <c r="X47" i="7"/>
  <c r="P47" i="7"/>
  <c r="H47" i="7"/>
  <c r="L47" i="7" s="1"/>
  <c r="O47" i="7"/>
  <c r="E47" i="7"/>
  <c r="Z47" i="7"/>
  <c r="N47" i="7"/>
  <c r="D47" i="7"/>
  <c r="S47" i="7"/>
  <c r="C47" i="7"/>
  <c r="G47" i="7" s="1"/>
  <c r="R47" i="7"/>
  <c r="V47" i="7" s="1"/>
  <c r="U47" i="7"/>
  <c r="T47" i="7"/>
  <c r="M47" i="7"/>
  <c r="Q47" i="7" s="1"/>
  <c r="W47" i="7"/>
  <c r="K47" i="7"/>
  <c r="E17" i="16"/>
  <c r="E7" i="16"/>
  <c r="E9" i="16" s="1"/>
  <c r="N7" i="16"/>
  <c r="N9" i="16" s="1"/>
  <c r="N13" i="16"/>
  <c r="N19" i="16" s="1"/>
  <c r="N52" i="16" s="1"/>
  <c r="W7" i="16"/>
  <c r="W17" i="16"/>
  <c r="G30" i="16"/>
  <c r="AB30" i="16" s="1"/>
  <c r="N42" i="7"/>
  <c r="F42" i="7"/>
  <c r="G42" i="7" s="1"/>
  <c r="U42" i="7"/>
  <c r="T42" i="7"/>
  <c r="K42" i="7"/>
  <c r="Y42" i="7"/>
  <c r="M42" i="7"/>
  <c r="X42" i="7"/>
  <c r="J42" i="7"/>
  <c r="W42" i="7"/>
  <c r="AA42" i="7" s="1"/>
  <c r="H42" i="7"/>
  <c r="Z42" i="7"/>
  <c r="E42" i="7"/>
  <c r="S42" i="7"/>
  <c r="R42" i="7"/>
  <c r="P42" i="7"/>
  <c r="O42" i="7"/>
  <c r="AB21" i="15"/>
  <c r="Q59" i="15"/>
  <c r="N62" i="15"/>
  <c r="N12" i="14" s="1"/>
  <c r="O19" i="16"/>
  <c r="O52" i="16" s="1"/>
  <c r="O54" i="16" s="1"/>
  <c r="O13" i="14" s="1"/>
  <c r="U17" i="16"/>
  <c r="U7" i="16"/>
  <c r="U9" i="16" s="1"/>
  <c r="U13" i="16"/>
  <c r="U19" i="16" s="1"/>
  <c r="U52" i="16" s="1"/>
  <c r="AB11" i="15"/>
  <c r="M17" i="16"/>
  <c r="Q17" i="16" s="1"/>
  <c r="M7" i="16"/>
  <c r="M13" i="16"/>
  <c r="AB19" i="15"/>
  <c r="G58" i="15"/>
  <c r="AB45" i="16"/>
  <c r="AB29" i="13"/>
  <c r="J13" i="16"/>
  <c r="J19" i="16" s="1"/>
  <c r="J52" i="16" s="1"/>
  <c r="J7" i="16"/>
  <c r="J9" i="16" s="1"/>
  <c r="AB17" i="15"/>
  <c r="AB24" i="15"/>
  <c r="L53" i="15"/>
  <c r="H62" i="15"/>
  <c r="Z62" i="15"/>
  <c r="Z12" i="14" s="1"/>
  <c r="K62" i="15"/>
  <c r="K12" i="14" s="1"/>
  <c r="AB12" i="16"/>
  <c r="AB20" i="15"/>
  <c r="I62" i="15"/>
  <c r="I12" i="14" s="1"/>
  <c r="R62" i="15"/>
  <c r="V53" i="15"/>
  <c r="G54" i="15"/>
  <c r="C62" i="15"/>
  <c r="Q65" i="15"/>
  <c r="L47" i="16"/>
  <c r="AB47" i="16" s="1"/>
  <c r="AB36" i="13"/>
  <c r="AA57" i="15"/>
  <c r="AA60" i="15"/>
  <c r="P52" i="16"/>
  <c r="V23" i="16"/>
  <c r="AB23" i="16" s="1"/>
  <c r="AB27" i="16"/>
  <c r="L38" i="16"/>
  <c r="AB38" i="16" s="1"/>
  <c r="AB42" i="16"/>
  <c r="T44" i="7"/>
  <c r="S44" i="7"/>
  <c r="Z44" i="7"/>
  <c r="P44" i="7"/>
  <c r="Y44" i="7"/>
  <c r="AA44" i="7" s="1"/>
  <c r="O44" i="7"/>
  <c r="F44" i="7"/>
  <c r="G44" i="7" s="1"/>
  <c r="I44" i="7"/>
  <c r="U44" i="7"/>
  <c r="H44" i="7"/>
  <c r="L44" i="7" s="1"/>
  <c r="R44" i="7"/>
  <c r="J44" i="7"/>
  <c r="M44" i="7"/>
  <c r="Q44" i="7" s="1"/>
  <c r="L37" i="13"/>
  <c r="L58" i="15"/>
  <c r="AB26" i="16"/>
  <c r="G48" i="7"/>
  <c r="AB28" i="13"/>
  <c r="AB7" i="15"/>
  <c r="F17" i="16"/>
  <c r="F19" i="16" s="1"/>
  <c r="F52" i="16" s="1"/>
  <c r="G14" i="15"/>
  <c r="AA59" i="15"/>
  <c r="V61" i="15"/>
  <c r="AB33" i="16"/>
  <c r="AA37" i="13"/>
  <c r="F62" i="15"/>
  <c r="F12" i="14" s="1"/>
  <c r="V55" i="15"/>
  <c r="AA58" i="15"/>
  <c r="W62" i="15"/>
  <c r="X48" i="7"/>
  <c r="P48" i="7"/>
  <c r="H48" i="7"/>
  <c r="W48" i="7"/>
  <c r="AA48" i="7" s="1"/>
  <c r="O48" i="7"/>
  <c r="Q48" i="7" s="1"/>
  <c r="U48" i="7"/>
  <c r="K48" i="7"/>
  <c r="T48" i="7"/>
  <c r="F48" i="7"/>
  <c r="S48" i="7"/>
  <c r="V48" i="7" s="1"/>
  <c r="E48" i="7"/>
  <c r="N48" i="7"/>
  <c r="AB19" i="13"/>
  <c r="AB10" i="15"/>
  <c r="AA53" i="15"/>
  <c r="V56" i="15"/>
  <c r="V57" i="15"/>
  <c r="V58" i="15"/>
  <c r="AB12" i="15"/>
  <c r="U62" i="15"/>
  <c r="U12" i="14" s="1"/>
  <c r="Q54" i="15"/>
  <c r="Q56" i="15"/>
  <c r="Q61" i="15"/>
  <c r="AB5" i="16"/>
  <c r="Y7" i="16"/>
  <c r="Y9" i="16" s="1"/>
  <c r="AA47" i="16"/>
  <c r="AB8" i="15"/>
  <c r="Q14" i="15"/>
  <c r="E62" i="15"/>
  <c r="E12" i="14" s="1"/>
  <c r="Q60" i="15"/>
  <c r="Y13" i="16"/>
  <c r="Y19" i="16" s="1"/>
  <c r="Y52" i="16" s="1"/>
  <c r="AA23" i="16"/>
  <c r="C19" i="16"/>
  <c r="AA55" i="15"/>
  <c r="C7" i="16"/>
  <c r="N14" i="6"/>
  <c r="I19" i="16" l="1"/>
  <c r="I52" i="16" s="1"/>
  <c r="I54" i="16" s="1"/>
  <c r="I13" i="14" s="1"/>
  <c r="L13" i="16"/>
  <c r="L7" i="16"/>
  <c r="H9" i="16"/>
  <c r="L9" i="16" s="1"/>
  <c r="G17" i="16"/>
  <c r="F54" i="16"/>
  <c r="F13" i="14" s="1"/>
  <c r="E19" i="16"/>
  <c r="E52" i="16" s="1"/>
  <c r="D14" i="14"/>
  <c r="D11" i="17" s="1"/>
  <c r="AA13" i="16"/>
  <c r="AA17" i="16"/>
  <c r="U54" i="16"/>
  <c r="U13" i="14" s="1"/>
  <c r="T54" i="16"/>
  <c r="T13" i="14" s="1"/>
  <c r="T14" i="14" s="1"/>
  <c r="T11" i="17" s="1"/>
  <c r="AB6" i="20"/>
  <c r="N54" i="16"/>
  <c r="N13" i="14" s="1"/>
  <c r="AB55" i="15"/>
  <c r="AB59" i="15"/>
  <c r="AB57" i="15"/>
  <c r="AB56" i="15"/>
  <c r="AB53" i="15"/>
  <c r="AB61" i="15"/>
  <c r="AB60" i="15"/>
  <c r="R249" i="9"/>
  <c r="V249" i="9" s="1"/>
  <c r="V247" i="9"/>
  <c r="AP350" i="29"/>
  <c r="I13" i="9"/>
  <c r="I15" i="9" s="1"/>
  <c r="I41" i="9"/>
  <c r="C30" i="8"/>
  <c r="G30" i="8" s="1"/>
  <c r="G410" i="29"/>
  <c r="AP410" i="29"/>
  <c r="W28" i="8"/>
  <c r="AA28" i="8" s="1"/>
  <c r="AA398" i="29"/>
  <c r="Q62" i="15"/>
  <c r="V62" i="15"/>
  <c r="R12" i="14"/>
  <c r="E54" i="16"/>
  <c r="E13" i="14" s="1"/>
  <c r="AA45" i="7"/>
  <c r="S14" i="14"/>
  <c r="S11" i="17" s="1"/>
  <c r="AA50" i="7"/>
  <c r="G49" i="7"/>
  <c r="AA49" i="7"/>
  <c r="AA730" i="29"/>
  <c r="Q721" i="29"/>
  <c r="AZ733" i="29"/>
  <c r="AZ719" i="29"/>
  <c r="V718" i="29"/>
  <c r="CI735" i="29"/>
  <c r="CS734" i="29"/>
  <c r="Q734" i="29"/>
  <c r="AA733" i="29"/>
  <c r="CI725" i="29"/>
  <c r="CS724" i="29"/>
  <c r="AA723" i="29"/>
  <c r="G721" i="29"/>
  <c r="E23" i="10"/>
  <c r="E21" i="10"/>
  <c r="K740" i="29"/>
  <c r="L482" i="29"/>
  <c r="AE727" i="29"/>
  <c r="AF470" i="29"/>
  <c r="R740" i="29"/>
  <c r="V721" i="29"/>
  <c r="AF738" i="29"/>
  <c r="CR727" i="29"/>
  <c r="CS470" i="29"/>
  <c r="M740" i="29"/>
  <c r="DC731" i="29"/>
  <c r="AG740" i="29"/>
  <c r="AK740" i="29" s="1"/>
  <c r="Q446" i="29"/>
  <c r="AY727" i="29"/>
  <c r="AZ470" i="29"/>
  <c r="BG727" i="29"/>
  <c r="BY458" i="29"/>
  <c r="AK446" i="29"/>
  <c r="AU422" i="29"/>
  <c r="V40" i="9"/>
  <c r="H223" i="9"/>
  <c r="L223" i="9" s="1"/>
  <c r="AF720" i="29"/>
  <c r="BJ446" i="29"/>
  <c r="AB214" i="9"/>
  <c r="V275" i="9"/>
  <c r="CC740" i="29"/>
  <c r="CD482" i="29"/>
  <c r="E15" i="9"/>
  <c r="BZ740" i="29"/>
  <c r="AC727" i="29"/>
  <c r="Q91" i="9"/>
  <c r="M93" i="9"/>
  <c r="Q93" i="9" s="1"/>
  <c r="AZ386" i="29"/>
  <c r="BT362" i="29"/>
  <c r="J12" i="20"/>
  <c r="DB740" i="29"/>
  <c r="DC482" i="29"/>
  <c r="W14" i="9"/>
  <c r="AA14" i="9" s="1"/>
  <c r="AA40" i="9"/>
  <c r="Q47" i="9"/>
  <c r="AB66" i="9"/>
  <c r="BE410" i="29"/>
  <c r="Y13" i="9"/>
  <c r="Y15" i="9" s="1"/>
  <c r="Y41" i="9"/>
  <c r="AU446" i="29"/>
  <c r="R21" i="9"/>
  <c r="V21" i="9" s="1"/>
  <c r="V47" i="9"/>
  <c r="AT740" i="29"/>
  <c r="AU482" i="29"/>
  <c r="DC386" i="29"/>
  <c r="AB58" i="9"/>
  <c r="M7" i="8"/>
  <c r="Q350" i="29"/>
  <c r="C27" i="8"/>
  <c r="G374" i="29"/>
  <c r="Q87" i="9"/>
  <c r="AB87" i="9" s="1"/>
  <c r="AF398" i="29"/>
  <c r="Z31" i="8"/>
  <c r="Z7" i="14" s="1"/>
  <c r="AB188" i="9"/>
  <c r="W8" i="18"/>
  <c r="W34" i="20" s="1"/>
  <c r="X10" i="20" s="1"/>
  <c r="W27" i="19"/>
  <c r="U740" i="29"/>
  <c r="V482" i="29"/>
  <c r="AA195" i="9"/>
  <c r="W197" i="9"/>
  <c r="AA197" i="9" s="1"/>
  <c r="R27" i="19"/>
  <c r="R8" i="18"/>
  <c r="R34" i="20" s="1"/>
  <c r="S10" i="20" s="1"/>
  <c r="Z44" i="8"/>
  <c r="AA326" i="29"/>
  <c r="V8" i="8"/>
  <c r="L350" i="29"/>
  <c r="H7" i="8"/>
  <c r="V302" i="29"/>
  <c r="BE338" i="29"/>
  <c r="CI410" i="29"/>
  <c r="CJ701" i="29"/>
  <c r="CN182" i="29"/>
  <c r="H701" i="29"/>
  <c r="L701" i="29" s="1"/>
  <c r="L182" i="29"/>
  <c r="AT688" i="29"/>
  <c r="AU170" i="29"/>
  <c r="K77" i="9"/>
  <c r="K74" i="9"/>
  <c r="K227" i="9"/>
  <c r="L306" i="9"/>
  <c r="Y178" i="9"/>
  <c r="Y181" i="9"/>
  <c r="K155" i="9"/>
  <c r="K152" i="9"/>
  <c r="Q655" i="29"/>
  <c r="O100" i="9"/>
  <c r="O103" i="9"/>
  <c r="L304" i="9"/>
  <c r="K201" i="9"/>
  <c r="AT714" i="29"/>
  <c r="CV701" i="29"/>
  <c r="T701" i="29"/>
  <c r="AC233" i="9"/>
  <c r="AC230" i="9"/>
  <c r="Q306" i="9"/>
  <c r="P227" i="9"/>
  <c r="G300" i="9"/>
  <c r="F149" i="9"/>
  <c r="Q298" i="9"/>
  <c r="P123" i="9"/>
  <c r="AK278" i="29"/>
  <c r="AK206" i="29"/>
  <c r="AG519" i="29"/>
  <c r="AT662" i="29"/>
  <c r="W43" i="8"/>
  <c r="W649" i="29"/>
  <c r="AA97" i="9"/>
  <c r="BO242" i="29"/>
  <c r="Q230" i="29"/>
  <c r="BU714" i="29"/>
  <c r="BY194" i="29"/>
  <c r="Q654" i="29"/>
  <c r="E43" i="8"/>
  <c r="E649" i="29"/>
  <c r="L200" i="9"/>
  <c r="AF254" i="29"/>
  <c r="BK701" i="29"/>
  <c r="BO701" i="29" s="1"/>
  <c r="BO182" i="29"/>
  <c r="BO218" i="29"/>
  <c r="BU623" i="29"/>
  <c r="BY110" i="29"/>
  <c r="AC225" i="9"/>
  <c r="AA299" i="9"/>
  <c r="AB299" i="9" s="1"/>
  <c r="AB147" i="9" s="1"/>
  <c r="Z147" i="9"/>
  <c r="Z23" i="8"/>
  <c r="Z584" i="29"/>
  <c r="BM675" i="29"/>
  <c r="X13" i="8"/>
  <c r="X662" i="29"/>
  <c r="D20" i="9"/>
  <c r="D51" i="9"/>
  <c r="D48" i="9"/>
  <c r="P201" i="9"/>
  <c r="Q304" i="9"/>
  <c r="CT623" i="29"/>
  <c r="CX110" i="29"/>
  <c r="AA146" i="9"/>
  <c r="G94" i="9"/>
  <c r="Q141" i="9"/>
  <c r="V622" i="29"/>
  <c r="BF623" i="29"/>
  <c r="BJ110" i="29"/>
  <c r="R623" i="29"/>
  <c r="V110" i="29"/>
  <c r="CW701" i="29"/>
  <c r="AX675" i="29"/>
  <c r="CK675" i="29"/>
  <c r="AC204" i="9"/>
  <c r="AC207" i="9"/>
  <c r="K207" i="9"/>
  <c r="K204" i="9"/>
  <c r="BK662" i="29"/>
  <c r="BO146" i="29"/>
  <c r="F43" i="8"/>
  <c r="F649" i="29"/>
  <c r="G134" i="29"/>
  <c r="Q296" i="9"/>
  <c r="P97" i="9"/>
  <c r="AS636" i="29"/>
  <c r="M16" i="9"/>
  <c r="Q42" i="9"/>
  <c r="G86" i="9"/>
  <c r="C88" i="9"/>
  <c r="G530" i="29"/>
  <c r="W101" i="9"/>
  <c r="AA101" i="9" s="1"/>
  <c r="W85" i="9"/>
  <c r="AA83" i="9"/>
  <c r="I75" i="9"/>
  <c r="I59" i="9"/>
  <c r="G522" i="29"/>
  <c r="V141" i="9"/>
  <c r="S129" i="9"/>
  <c r="S126" i="9"/>
  <c r="BM688" i="29"/>
  <c r="BX714" i="29"/>
  <c r="Z204" i="9"/>
  <c r="Z207" i="9"/>
  <c r="X155" i="9"/>
  <c r="X152" i="9"/>
  <c r="L654" i="29"/>
  <c r="N18" i="9"/>
  <c r="W67" i="9"/>
  <c r="AA67" i="9" s="1"/>
  <c r="AA65" i="9"/>
  <c r="BI727" i="29"/>
  <c r="BJ470" i="29"/>
  <c r="R28" i="8"/>
  <c r="V28" i="8" s="1"/>
  <c r="V398" i="29"/>
  <c r="W29" i="8"/>
  <c r="AA386" i="29"/>
  <c r="AB222" i="9"/>
  <c r="R30" i="8"/>
  <c r="V30" i="8" s="1"/>
  <c r="V410" i="29"/>
  <c r="W27" i="8"/>
  <c r="AA27" i="8" s="1"/>
  <c r="AA374" i="29"/>
  <c r="T740" i="29"/>
  <c r="AJ740" i="29"/>
  <c r="AK482" i="29"/>
  <c r="CI720" i="29"/>
  <c r="N14" i="9"/>
  <c r="CN386" i="29"/>
  <c r="AB240" i="9"/>
  <c r="M8" i="8"/>
  <c r="Q8" i="8" s="1"/>
  <c r="Q362" i="29"/>
  <c r="CI350" i="29"/>
  <c r="M21" i="9"/>
  <c r="CH740" i="29"/>
  <c r="CX386" i="29"/>
  <c r="BS740" i="29"/>
  <c r="BT482" i="29"/>
  <c r="O13" i="9"/>
  <c r="AA93" i="9"/>
  <c r="BE374" i="29"/>
  <c r="BO362" i="29"/>
  <c r="K31" i="8"/>
  <c r="K7" i="14" s="1"/>
  <c r="M30" i="8"/>
  <c r="Q30" i="8" s="1"/>
  <c r="Q410" i="29"/>
  <c r="G221" i="9"/>
  <c r="C223" i="9"/>
  <c r="G223" i="9" s="1"/>
  <c r="AB223" i="9" s="1"/>
  <c r="BZ727" i="29"/>
  <c r="AA61" i="9"/>
  <c r="W727" i="29"/>
  <c r="E31" i="8"/>
  <c r="E7" i="14" s="1"/>
  <c r="Z13" i="9"/>
  <c r="Z15" i="9" s="1"/>
  <c r="Z41" i="9"/>
  <c r="N44" i="8"/>
  <c r="N649" i="29"/>
  <c r="R145" i="9"/>
  <c r="V145" i="9" s="1"/>
  <c r="V143" i="9"/>
  <c r="BJ362" i="29"/>
  <c r="BJ278" i="29"/>
  <c r="AZ362" i="29"/>
  <c r="C7" i="8"/>
  <c r="G350" i="29"/>
  <c r="Q254" i="29"/>
  <c r="E12" i="20"/>
  <c r="BJ458" i="29"/>
  <c r="M14" i="8"/>
  <c r="Q14" i="8" s="1"/>
  <c r="Q338" i="29"/>
  <c r="M662" i="29"/>
  <c r="AP278" i="29"/>
  <c r="AL597" i="29"/>
  <c r="CF675" i="29"/>
  <c r="BY230" i="29"/>
  <c r="K282" i="9"/>
  <c r="K285" i="9"/>
  <c r="Q254" i="9"/>
  <c r="Q259" i="9" s="1"/>
  <c r="M259" i="9"/>
  <c r="M256" i="9"/>
  <c r="O233" i="9"/>
  <c r="O230" i="9"/>
  <c r="Y103" i="9"/>
  <c r="Y100" i="9"/>
  <c r="M51" i="9"/>
  <c r="M20" i="9"/>
  <c r="Q46" i="9"/>
  <c r="M48" i="9"/>
  <c r="AA635" i="29"/>
  <c r="AA617" i="29"/>
  <c r="BE314" i="29"/>
  <c r="BD636" i="29"/>
  <c r="CS206" i="29"/>
  <c r="Q206" i="29"/>
  <c r="AA658" i="29"/>
  <c r="G656" i="29"/>
  <c r="AA634" i="29"/>
  <c r="G632" i="29"/>
  <c r="AP266" i="29"/>
  <c r="AL714" i="29"/>
  <c r="AP194" i="29"/>
  <c r="CF701" i="29"/>
  <c r="D701" i="29"/>
  <c r="AX688" i="29"/>
  <c r="X178" i="9"/>
  <c r="X181" i="9"/>
  <c r="Z152" i="9"/>
  <c r="Z155" i="9"/>
  <c r="N100" i="9"/>
  <c r="N103" i="9"/>
  <c r="P77" i="9"/>
  <c r="P74" i="9"/>
  <c r="V46" i="9"/>
  <c r="R20" i="9"/>
  <c r="R48" i="9"/>
  <c r="R51" i="9"/>
  <c r="L633" i="29"/>
  <c r="L629" i="29"/>
  <c r="F45" i="9"/>
  <c r="G292" i="9"/>
  <c r="CE688" i="29"/>
  <c r="V300" i="9"/>
  <c r="U149" i="9"/>
  <c r="CI626" i="29"/>
  <c r="G620" i="29"/>
  <c r="G206" i="29"/>
  <c r="C519" i="29"/>
  <c r="D207" i="9"/>
  <c r="D204" i="9"/>
  <c r="F181" i="9"/>
  <c r="F178" i="9"/>
  <c r="I152" i="9"/>
  <c r="I155" i="9"/>
  <c r="Q98" i="9"/>
  <c r="M100" i="9"/>
  <c r="M103" i="9"/>
  <c r="N74" i="9"/>
  <c r="N77" i="9"/>
  <c r="I48" i="9"/>
  <c r="I51" i="9"/>
  <c r="I20" i="9"/>
  <c r="Q302" i="9"/>
  <c r="P175" i="9"/>
  <c r="BA714" i="29"/>
  <c r="BE194" i="29"/>
  <c r="BS688" i="29"/>
  <c r="BT170" i="29"/>
  <c r="BT218" i="29"/>
  <c r="CQ714" i="29"/>
  <c r="BR701" i="29"/>
  <c r="M714" i="29"/>
  <c r="Q194" i="29"/>
  <c r="CH675" i="29"/>
  <c r="J13" i="8"/>
  <c r="J662" i="29"/>
  <c r="AT610" i="29"/>
  <c r="AU98" i="29"/>
  <c r="G295" i="9"/>
  <c r="F95" i="9"/>
  <c r="L69" i="9"/>
  <c r="J43" i="9"/>
  <c r="AJ597" i="29"/>
  <c r="CT584" i="29"/>
  <c r="CX74" i="29"/>
  <c r="R23" i="8"/>
  <c r="R584" i="29"/>
  <c r="V74" i="29"/>
  <c r="H714" i="29"/>
  <c r="L714" i="29" s="1"/>
  <c r="L194" i="29"/>
  <c r="CP701" i="29"/>
  <c r="I688" i="29"/>
  <c r="BL688" i="29"/>
  <c r="K688" i="29"/>
  <c r="L170" i="29"/>
  <c r="BQ675" i="29"/>
  <c r="E662" i="29"/>
  <c r="E13" i="8"/>
  <c r="AM662" i="29"/>
  <c r="BZ649" i="29"/>
  <c r="L632" i="29"/>
  <c r="AY623" i="29"/>
  <c r="S18" i="9"/>
  <c r="Q172" i="9"/>
  <c r="AA581" i="29"/>
  <c r="G579" i="29"/>
  <c r="W166" i="9"/>
  <c r="AA164" i="9"/>
  <c r="C114" i="9"/>
  <c r="G112" i="9"/>
  <c r="C283" i="9"/>
  <c r="C267" i="9"/>
  <c r="G265" i="9"/>
  <c r="E257" i="9"/>
  <c r="E241" i="9"/>
  <c r="BZ675" i="29"/>
  <c r="CD158" i="29"/>
  <c r="BV662" i="29"/>
  <c r="U282" i="9"/>
  <c r="U285" i="9"/>
  <c r="U204" i="9"/>
  <c r="U207" i="9"/>
  <c r="T13" i="8"/>
  <c r="T662" i="29"/>
  <c r="F636" i="29"/>
  <c r="G122" i="29"/>
  <c r="V198" i="9"/>
  <c r="L590" i="29"/>
  <c r="W675" i="29"/>
  <c r="AA158" i="29"/>
  <c r="CJ662" i="29"/>
  <c r="CN146" i="29"/>
  <c r="CJ636" i="29"/>
  <c r="N279" i="9"/>
  <c r="N201" i="9"/>
  <c r="Q201" i="9" s="1"/>
  <c r="I18" i="9"/>
  <c r="L665" i="29"/>
  <c r="V298" i="9"/>
  <c r="U123" i="9"/>
  <c r="S45" i="9"/>
  <c r="AZ613" i="29"/>
  <c r="P18" i="9"/>
  <c r="L603" i="29"/>
  <c r="V68" i="9"/>
  <c r="N246" i="9"/>
  <c r="Z178" i="9"/>
  <c r="Z181" i="9"/>
  <c r="I129" i="9"/>
  <c r="I126" i="9"/>
  <c r="V654" i="29"/>
  <c r="CZ649" i="29"/>
  <c r="AA292" i="9"/>
  <c r="AB292" i="9" s="1"/>
  <c r="AB45" i="9" s="1"/>
  <c r="Z45" i="9"/>
  <c r="T623" i="29"/>
  <c r="E121" i="9"/>
  <c r="C610" i="29"/>
  <c r="AB584" i="29"/>
  <c r="AF74" i="29"/>
  <c r="BC584" i="29"/>
  <c r="CV545" i="29"/>
  <c r="N545" i="29"/>
  <c r="U532" i="29"/>
  <c r="U6" i="8"/>
  <c r="V26" i="29"/>
  <c r="V530" i="29"/>
  <c r="C52" i="16"/>
  <c r="G52" i="16" s="1"/>
  <c r="G19" i="16"/>
  <c r="I14" i="14"/>
  <c r="I11" i="17" s="1"/>
  <c r="M19" i="16"/>
  <c r="Q13" i="16"/>
  <c r="AB13" i="11"/>
  <c r="V7" i="16"/>
  <c r="R9" i="16"/>
  <c r="Q46" i="7"/>
  <c r="L49" i="7"/>
  <c r="BT721" i="29"/>
  <c r="CD720" i="29"/>
  <c r="BY726" i="29"/>
  <c r="BY717" i="29"/>
  <c r="V730" i="29"/>
  <c r="L732" i="29"/>
  <c r="BT730" i="29"/>
  <c r="AZ732" i="29"/>
  <c r="AK730" i="29"/>
  <c r="CN458" i="29"/>
  <c r="BF740" i="29"/>
  <c r="AU719" i="29"/>
  <c r="AV740" i="29"/>
  <c r="BN740" i="29"/>
  <c r="BO482" i="29"/>
  <c r="R14" i="9"/>
  <c r="AA223" i="9"/>
  <c r="J275" i="9"/>
  <c r="H197" i="9"/>
  <c r="L197" i="9" s="1"/>
  <c r="AB197" i="9" s="1"/>
  <c r="AK717" i="29"/>
  <c r="BX727" i="29"/>
  <c r="BY470" i="29"/>
  <c r="Y54" i="16"/>
  <c r="Y13" i="14" s="1"/>
  <c r="F14" i="14"/>
  <c r="F11" i="17" s="1"/>
  <c r="H52" i="16"/>
  <c r="L52" i="16" s="1"/>
  <c r="L19" i="16"/>
  <c r="J54" i="16"/>
  <c r="J13" i="14" s="1"/>
  <c r="M9" i="16"/>
  <c r="Q7" i="16"/>
  <c r="V42" i="7"/>
  <c r="Q42" i="7"/>
  <c r="AB37" i="13"/>
  <c r="I13" i="10"/>
  <c r="I15" i="10"/>
  <c r="V17" i="16"/>
  <c r="AB17" i="16" s="1"/>
  <c r="D24" i="18"/>
  <c r="E7" i="10"/>
  <c r="D26" i="10"/>
  <c r="V45" i="7"/>
  <c r="V43" i="7"/>
  <c r="AB22" i="20"/>
  <c r="V49" i="7"/>
  <c r="W41" i="7"/>
  <c r="O41" i="7"/>
  <c r="O52" i="7" s="1"/>
  <c r="S41" i="7"/>
  <c r="S52" i="7" s="1"/>
  <c r="J41" i="7"/>
  <c r="J52" i="7" s="1"/>
  <c r="R41" i="7"/>
  <c r="I41" i="7"/>
  <c r="I52" i="7" s="1"/>
  <c r="Z41" i="7"/>
  <c r="Z52" i="7" s="1"/>
  <c r="N41" i="7"/>
  <c r="N52" i="7" s="1"/>
  <c r="C41" i="7"/>
  <c r="Y41" i="7"/>
  <c r="Y52" i="7" s="1"/>
  <c r="M41" i="7"/>
  <c r="C38" i="7"/>
  <c r="P41" i="7"/>
  <c r="P52" i="7" s="1"/>
  <c r="X41" i="7"/>
  <c r="X52" i="7" s="1"/>
  <c r="D41" i="7"/>
  <c r="D52" i="7" s="1"/>
  <c r="H41" i="7"/>
  <c r="F41" i="7"/>
  <c r="F52" i="7" s="1"/>
  <c r="K41" i="7"/>
  <c r="K52" i="7" s="1"/>
  <c r="E41" i="7"/>
  <c r="E52" i="7" s="1"/>
  <c r="U41" i="7"/>
  <c r="U52" i="7" s="1"/>
  <c r="T41" i="7"/>
  <c r="T52" i="7" s="1"/>
  <c r="AU732" i="29"/>
  <c r="CN737" i="29"/>
  <c r="L737" i="29"/>
  <c r="BJ732" i="29"/>
  <c r="CX722" i="29"/>
  <c r="V722" i="29"/>
  <c r="DC733" i="29"/>
  <c r="CS720" i="29"/>
  <c r="AD740" i="29"/>
  <c r="C740" i="29"/>
  <c r="AP719" i="29"/>
  <c r="AZ736" i="29"/>
  <c r="J740" i="29"/>
  <c r="L718" i="29"/>
  <c r="BG740" i="29"/>
  <c r="Z740" i="29"/>
  <c r="AA482" i="29"/>
  <c r="AJ727" i="29"/>
  <c r="AK470" i="29"/>
  <c r="AW740" i="29"/>
  <c r="L274" i="9"/>
  <c r="AK422" i="29"/>
  <c r="AB196" i="9"/>
  <c r="U15" i="9"/>
  <c r="AB110" i="9"/>
  <c r="BU740" i="29"/>
  <c r="AH727" i="29"/>
  <c r="AK727" i="29" s="1"/>
  <c r="L91" i="9"/>
  <c r="T41" i="9"/>
  <c r="BF727" i="29"/>
  <c r="BJ727" i="29" s="1"/>
  <c r="X727" i="29"/>
  <c r="L446" i="29"/>
  <c r="AF458" i="29"/>
  <c r="CD410" i="29"/>
  <c r="AA169" i="9"/>
  <c r="W171" i="9"/>
  <c r="AA171" i="9" s="1"/>
  <c r="CS727" i="29"/>
  <c r="M275" i="9"/>
  <c r="Q275" i="9" s="1"/>
  <c r="AK410" i="29"/>
  <c r="Q171" i="9"/>
  <c r="DC398" i="29"/>
  <c r="AA39" i="9"/>
  <c r="W41" i="9"/>
  <c r="W13" i="9"/>
  <c r="CN730" i="29"/>
  <c r="S31" i="8"/>
  <c r="S7" i="14" s="1"/>
  <c r="C145" i="9"/>
  <c r="G145" i="9" s="1"/>
  <c r="G143" i="9"/>
  <c r="AB143" i="9" s="1"/>
  <c r="BT350" i="29"/>
  <c r="CD386" i="29"/>
  <c r="Q32" i="9"/>
  <c r="M6" i="9"/>
  <c r="Q6" i="9" s="1"/>
  <c r="E727" i="29"/>
  <c r="P41" i="9"/>
  <c r="P13" i="9"/>
  <c r="P15" i="9" s="1"/>
  <c r="AZ374" i="29"/>
  <c r="AF350" i="29"/>
  <c r="AB136" i="9"/>
  <c r="BY446" i="29"/>
  <c r="K13" i="9"/>
  <c r="K15" i="9" s="1"/>
  <c r="K41" i="9"/>
  <c r="AK338" i="29"/>
  <c r="G47" i="9"/>
  <c r="C21" i="9"/>
  <c r="G21" i="9" s="1"/>
  <c r="CD722" i="29"/>
  <c r="BY350" i="29"/>
  <c r="DC338" i="29"/>
  <c r="AA717" i="29"/>
  <c r="CS338" i="29"/>
  <c r="U14" i="9"/>
  <c r="AP362" i="29"/>
  <c r="F44" i="8"/>
  <c r="G326" i="29"/>
  <c r="DC350" i="29"/>
  <c r="M8" i="18"/>
  <c r="M34" i="20" s="1"/>
  <c r="M27" i="19"/>
  <c r="AK302" i="29"/>
  <c r="DC254" i="29"/>
  <c r="I10" i="20"/>
  <c r="AF338" i="29"/>
  <c r="AB662" i="29"/>
  <c r="BJ302" i="29"/>
  <c r="T12" i="20"/>
  <c r="AB203" i="9"/>
  <c r="BJ386" i="29"/>
  <c r="BO410" i="29"/>
  <c r="Q374" i="29"/>
  <c r="J27" i="19"/>
  <c r="J8" i="18"/>
  <c r="J34" i="20" s="1"/>
  <c r="CX278" i="29"/>
  <c r="CI230" i="29"/>
  <c r="CT714" i="29"/>
  <c r="CX194" i="29"/>
  <c r="R714" i="29"/>
  <c r="V194" i="29"/>
  <c r="BX675" i="29"/>
  <c r="CN278" i="29"/>
  <c r="AA266" i="29"/>
  <c r="AK254" i="29"/>
  <c r="G227" i="9"/>
  <c r="E201" i="9"/>
  <c r="V296" i="9"/>
  <c r="U97" i="9"/>
  <c r="AA148" i="9"/>
  <c r="AU206" i="29"/>
  <c r="AQ519" i="29"/>
  <c r="S256" i="9"/>
  <c r="S259" i="9"/>
  <c r="U230" i="9"/>
  <c r="U233" i="9"/>
  <c r="AA202" i="9"/>
  <c r="W207" i="9"/>
  <c r="W204" i="9"/>
  <c r="I178" i="9"/>
  <c r="I181" i="9"/>
  <c r="G150" i="9"/>
  <c r="C155" i="9"/>
  <c r="C152" i="9"/>
  <c r="E126" i="9"/>
  <c r="E129" i="9"/>
  <c r="S48" i="9"/>
  <c r="S20" i="9"/>
  <c r="S51" i="9"/>
  <c r="V310" i="9"/>
  <c r="U279" i="9"/>
  <c r="S97" i="9"/>
  <c r="V97" i="9" s="1"/>
  <c r="V294" i="9"/>
  <c r="U71" i="9"/>
  <c r="V71" i="9" s="1"/>
  <c r="AD714" i="29"/>
  <c r="BX701" i="29"/>
  <c r="AH688" i="29"/>
  <c r="X285" i="9"/>
  <c r="X282" i="9"/>
  <c r="Z256" i="9"/>
  <c r="Z259" i="9"/>
  <c r="V656" i="29"/>
  <c r="T129" i="9"/>
  <c r="T126" i="9"/>
  <c r="H74" i="9"/>
  <c r="L72" i="9"/>
  <c r="H77" i="9"/>
  <c r="G308" i="9"/>
  <c r="F253" i="9"/>
  <c r="H227" i="9"/>
  <c r="L227" i="9" s="1"/>
  <c r="J201" i="9"/>
  <c r="AF218" i="29"/>
  <c r="BT230" i="29"/>
  <c r="BW714" i="29"/>
  <c r="AE701" i="29"/>
  <c r="BD675" i="29"/>
  <c r="O43" i="8"/>
  <c r="O649" i="29"/>
  <c r="R253" i="9"/>
  <c r="G226" i="9"/>
  <c r="V617" i="29"/>
  <c r="M21" i="8"/>
  <c r="Q21" i="8" s="1"/>
  <c r="Q242" i="29"/>
  <c r="AB714" i="29"/>
  <c r="AF194" i="29"/>
  <c r="BC714" i="29"/>
  <c r="CJ675" i="29"/>
  <c r="CN158" i="29"/>
  <c r="AA661" i="29"/>
  <c r="BZ662" i="29"/>
  <c r="CD146" i="29"/>
  <c r="AM649" i="29"/>
  <c r="CV636" i="29"/>
  <c r="E45" i="9"/>
  <c r="V206" i="29"/>
  <c r="BK714" i="29"/>
  <c r="BO714" i="29" s="1"/>
  <c r="BO194" i="29"/>
  <c r="AS701" i="29"/>
  <c r="L218" i="29"/>
  <c r="Y714" i="29"/>
  <c r="W688" i="29"/>
  <c r="BI688" i="29"/>
  <c r="BJ170" i="29"/>
  <c r="BB701" i="29"/>
  <c r="CM714" i="29"/>
  <c r="H688" i="29"/>
  <c r="BV675" i="29"/>
  <c r="N636" i="29"/>
  <c r="AZ636" i="29"/>
  <c r="AC18" i="9"/>
  <c r="AL610" i="29"/>
  <c r="Z251" i="9"/>
  <c r="AA307" i="9"/>
  <c r="AB307" i="9" s="1"/>
  <c r="AB251" i="9" s="1"/>
  <c r="Q301" i="9"/>
  <c r="P173" i="9"/>
  <c r="R147" i="9"/>
  <c r="T121" i="9"/>
  <c r="T17" i="9" s="1"/>
  <c r="AB597" i="29"/>
  <c r="AF597" i="29" s="1"/>
  <c r="AF86" i="29"/>
  <c r="J23" i="8"/>
  <c r="J584" i="29"/>
  <c r="K675" i="29"/>
  <c r="AC649" i="29"/>
  <c r="X279" i="9"/>
  <c r="AA279" i="9" s="1"/>
  <c r="H201" i="9"/>
  <c r="CU636" i="29"/>
  <c r="CX636" i="29" s="1"/>
  <c r="AB623" i="29"/>
  <c r="AF623" i="29" s="1"/>
  <c r="AF110" i="29"/>
  <c r="AA618" i="29"/>
  <c r="K623" i="29"/>
  <c r="L297" i="9"/>
  <c r="K121" i="9"/>
  <c r="U95" i="9"/>
  <c r="V295" i="9"/>
  <c r="Q592" i="29"/>
  <c r="AA219" i="9"/>
  <c r="G167" i="9"/>
  <c r="U11" i="9"/>
  <c r="CX230" i="29"/>
  <c r="G298" i="9"/>
  <c r="F123" i="9"/>
  <c r="BP623" i="29"/>
  <c r="BT623" i="29" s="1"/>
  <c r="BT110" i="29"/>
  <c r="V44" i="9"/>
  <c r="R18" i="9"/>
  <c r="U714" i="29"/>
  <c r="BQ714" i="29"/>
  <c r="AR649" i="29"/>
  <c r="DB636" i="29"/>
  <c r="DC122" i="29"/>
  <c r="C636" i="29"/>
  <c r="G636" i="29" s="1"/>
  <c r="AA70" i="9"/>
  <c r="D714" i="29"/>
  <c r="BE691" i="29"/>
  <c r="BH688" i="29"/>
  <c r="AY662" i="29"/>
  <c r="J181" i="9"/>
  <c r="J178" i="9"/>
  <c r="J126" i="9"/>
  <c r="J129" i="9"/>
  <c r="BH649" i="29"/>
  <c r="Y175" i="9"/>
  <c r="Q300" i="9"/>
  <c r="P149" i="9"/>
  <c r="D97" i="9"/>
  <c r="D19" i="9" s="1"/>
  <c r="F18" i="9"/>
  <c r="L48" i="7"/>
  <c r="V44" i="7"/>
  <c r="AA47" i="7"/>
  <c r="AB65" i="15"/>
  <c r="W19" i="16"/>
  <c r="R19" i="16"/>
  <c r="V13" i="16"/>
  <c r="AB13" i="16" s="1"/>
  <c r="O14" i="14"/>
  <c r="O11" i="17" s="1"/>
  <c r="L45" i="7"/>
  <c r="L50" i="7"/>
  <c r="Q49" i="7"/>
  <c r="CI726" i="29"/>
  <c r="Q717" i="29"/>
  <c r="CX736" i="29"/>
  <c r="BT725" i="29"/>
  <c r="DC737" i="29"/>
  <c r="AA737" i="29"/>
  <c r="AK736" i="29"/>
  <c r="AU735" i="29"/>
  <c r="G731" i="29"/>
  <c r="G730" i="29"/>
  <c r="CX717" i="29"/>
  <c r="BJ718" i="29"/>
  <c r="BS727" i="29"/>
  <c r="BT470" i="29"/>
  <c r="C34" i="12"/>
  <c r="BT458" i="29"/>
  <c r="CM740" i="29"/>
  <c r="CN482" i="29"/>
  <c r="CM727" i="29"/>
  <c r="CN470" i="29"/>
  <c r="G458" i="29"/>
  <c r="AB118" i="9"/>
  <c r="BY730" i="29"/>
  <c r="BJ422" i="29"/>
  <c r="L93" i="9"/>
  <c r="P740" i="29"/>
  <c r="Q482" i="29"/>
  <c r="BA740" i="29"/>
  <c r="BE458" i="29"/>
  <c r="AB266" i="9"/>
  <c r="CJ740" i="29"/>
  <c r="CN740" i="29" s="1"/>
  <c r="AB740" i="29"/>
  <c r="F727" i="29"/>
  <c r="G470" i="29"/>
  <c r="BO386" i="29"/>
  <c r="CX398" i="29"/>
  <c r="L169" i="9"/>
  <c r="H171" i="9"/>
  <c r="L171" i="9" s="1"/>
  <c r="AB73" i="9"/>
  <c r="DC719" i="29"/>
  <c r="C28" i="8"/>
  <c r="G28" i="8" s="1"/>
  <c r="G398" i="29"/>
  <c r="W8" i="8"/>
  <c r="AA8" i="8" s="1"/>
  <c r="AA362" i="29"/>
  <c r="AZ398" i="29"/>
  <c r="G91" i="9"/>
  <c r="AB91" i="9" s="1"/>
  <c r="C93" i="9"/>
  <c r="G93" i="9" s="1"/>
  <c r="V458" i="29"/>
  <c r="C29" i="8"/>
  <c r="G386" i="29"/>
  <c r="Q40" i="9"/>
  <c r="M14" i="9"/>
  <c r="BJ374" i="29"/>
  <c r="AB125" i="9"/>
  <c r="L247" i="9"/>
  <c r="H249" i="9"/>
  <c r="L249" i="9" s="1"/>
  <c r="H29" i="8"/>
  <c r="L386" i="29"/>
  <c r="P8" i="18"/>
  <c r="P34" i="20" s="1"/>
  <c r="P10" i="20" s="1"/>
  <c r="Q44" i="8"/>
  <c r="P27" i="19"/>
  <c r="G254" i="29"/>
  <c r="C571" i="29"/>
  <c r="CI362" i="29"/>
  <c r="DC302" i="29"/>
  <c r="L44" i="8"/>
  <c r="K27" i="19"/>
  <c r="K8" i="18"/>
  <c r="K34" i="20" s="1"/>
  <c r="CL714" i="29"/>
  <c r="J714" i="29"/>
  <c r="BP675" i="29"/>
  <c r="BT158" i="29"/>
  <c r="BT254" i="29"/>
  <c r="C282" i="9"/>
  <c r="C285" i="9"/>
  <c r="G280" i="9"/>
  <c r="E256" i="9"/>
  <c r="E259" i="9"/>
  <c r="S178" i="9"/>
  <c r="S181" i="9"/>
  <c r="U155" i="9"/>
  <c r="U152" i="9"/>
  <c r="AA124" i="9"/>
  <c r="W129" i="9"/>
  <c r="W126" i="9"/>
  <c r="I103" i="9"/>
  <c r="I100" i="9"/>
  <c r="C77" i="9"/>
  <c r="C74" i="9"/>
  <c r="G72" i="9"/>
  <c r="E20" i="9"/>
  <c r="E48" i="9"/>
  <c r="E51" i="9"/>
  <c r="AA278" i="29"/>
  <c r="W597" i="29"/>
  <c r="BY242" i="29"/>
  <c r="BU558" i="29"/>
  <c r="R21" i="8"/>
  <c r="V21" i="8" s="1"/>
  <c r="V242" i="29"/>
  <c r="Q635" i="29"/>
  <c r="Q627" i="29"/>
  <c r="CP714" i="29"/>
  <c r="BP701" i="29"/>
  <c r="BT182" i="29"/>
  <c r="DB688" i="29"/>
  <c r="DC170" i="29"/>
  <c r="Z688" i="29"/>
  <c r="AA170" i="29"/>
  <c r="N204" i="9"/>
  <c r="N207" i="9"/>
  <c r="P178" i="9"/>
  <c r="P181" i="9"/>
  <c r="V150" i="9"/>
  <c r="R152" i="9"/>
  <c r="R155" i="9"/>
  <c r="F103" i="9"/>
  <c r="F100" i="9"/>
  <c r="J48" i="9"/>
  <c r="J51" i="9"/>
  <c r="J20" i="9"/>
  <c r="S649" i="29"/>
  <c r="S43" i="8"/>
  <c r="G306" i="9"/>
  <c r="F227" i="9"/>
  <c r="M9" i="9"/>
  <c r="Q9" i="9" s="1"/>
  <c r="Q35" i="9"/>
  <c r="AC701" i="29"/>
  <c r="W285" i="9"/>
  <c r="W282" i="9"/>
  <c r="AA280" i="9"/>
  <c r="C230" i="9"/>
  <c r="G228" i="9"/>
  <c r="C233" i="9"/>
  <c r="D100" i="9"/>
  <c r="D103" i="9"/>
  <c r="F77" i="9"/>
  <c r="F74" i="9"/>
  <c r="AC21" i="8"/>
  <c r="DD558" i="29"/>
  <c r="W21" i="8"/>
  <c r="AA21" i="8" s="1"/>
  <c r="AA242" i="29"/>
  <c r="W558" i="29"/>
  <c r="F701" i="29"/>
  <c r="CG701" i="29"/>
  <c r="AH675" i="29"/>
  <c r="X100" i="9"/>
  <c r="X103" i="9"/>
  <c r="D43" i="8"/>
  <c r="D649" i="29"/>
  <c r="X16" i="9"/>
  <c r="CR688" i="29"/>
  <c r="CS170" i="29"/>
  <c r="C688" i="29"/>
  <c r="AD662" i="29"/>
  <c r="Z43" i="8"/>
  <c r="Z649" i="29"/>
  <c r="AA134" i="29"/>
  <c r="AY714" i="29"/>
  <c r="CE701" i="29"/>
  <c r="CI182" i="29"/>
  <c r="E675" i="29"/>
  <c r="U13" i="8"/>
  <c r="U662" i="29"/>
  <c r="T259" i="9"/>
  <c r="T256" i="9"/>
  <c r="U181" i="9"/>
  <c r="U178" i="9"/>
  <c r="T48" i="9"/>
  <c r="T20" i="9"/>
  <c r="T51" i="9"/>
  <c r="AA306" i="9"/>
  <c r="AB306" i="9" s="1"/>
  <c r="AB227" i="9" s="1"/>
  <c r="Z227" i="9"/>
  <c r="AA227" i="9" s="1"/>
  <c r="U636" i="29"/>
  <c r="V122" i="29"/>
  <c r="AA297" i="9"/>
  <c r="AB297" i="9" s="1"/>
  <c r="AB121" i="9" s="1"/>
  <c r="Z121" i="9"/>
  <c r="T11" i="9"/>
  <c r="E701" i="29"/>
  <c r="CE649" i="29"/>
  <c r="T636" i="29"/>
  <c r="G304" i="9"/>
  <c r="F201" i="9"/>
  <c r="G201" i="9" s="1"/>
  <c r="AQ675" i="29"/>
  <c r="AU158" i="29"/>
  <c r="CS636" i="29"/>
  <c r="DD688" i="29"/>
  <c r="CR636" i="29"/>
  <c r="CS122" i="29"/>
  <c r="AA633" i="29"/>
  <c r="AE610" i="29"/>
  <c r="AF98" i="29"/>
  <c r="C17" i="9"/>
  <c r="CR740" i="29"/>
  <c r="CS482" i="29"/>
  <c r="M28" i="8"/>
  <c r="Q28" i="8" s="1"/>
  <c r="Q398" i="29"/>
  <c r="CI338" i="29"/>
  <c r="CE662" i="29"/>
  <c r="C8" i="8"/>
  <c r="G8" i="8" s="1"/>
  <c r="AB8" i="8" s="1"/>
  <c r="G362" i="29"/>
  <c r="AA32" i="9"/>
  <c r="W6" i="9"/>
  <c r="AA6" i="9" s="1"/>
  <c r="CD422" i="29"/>
  <c r="C8" i="18"/>
  <c r="C34" i="20" s="1"/>
  <c r="C27" i="19"/>
  <c r="BT446" i="29"/>
  <c r="C41" i="9"/>
  <c r="G41" i="9" s="1"/>
  <c r="G39" i="9"/>
  <c r="AB39" i="9" s="1"/>
  <c r="C13" i="9"/>
  <c r="AF362" i="29"/>
  <c r="M29" i="8"/>
  <c r="Q386" i="29"/>
  <c r="G446" i="29"/>
  <c r="BJ338" i="29"/>
  <c r="BF662" i="29"/>
  <c r="BJ662" i="29" s="1"/>
  <c r="AB217" i="9"/>
  <c r="R29" i="8"/>
  <c r="V386" i="29"/>
  <c r="H27" i="8"/>
  <c r="L27" i="8" s="1"/>
  <c r="L374" i="29"/>
  <c r="L39" i="9"/>
  <c r="H41" i="9"/>
  <c r="H13" i="9"/>
  <c r="AA9" i="9"/>
  <c r="AB229" i="9"/>
  <c r="CN422" i="29"/>
  <c r="CN374" i="29"/>
  <c r="BJ350" i="29"/>
  <c r="H8" i="8"/>
  <c r="L8" i="8" s="1"/>
  <c r="L362" i="29"/>
  <c r="W7" i="8"/>
  <c r="AA350" i="29"/>
  <c r="AZ302" i="29"/>
  <c r="G338" i="29"/>
  <c r="AV701" i="29"/>
  <c r="AZ182" i="29"/>
  <c r="CH688" i="29"/>
  <c r="CI170" i="29"/>
  <c r="F688" i="29"/>
  <c r="G170" i="29"/>
  <c r="BH675" i="29"/>
  <c r="AF314" i="29"/>
  <c r="AE636" i="29"/>
  <c r="L298" i="9"/>
  <c r="K123" i="9"/>
  <c r="R9" i="9"/>
  <c r="V9" i="9" s="1"/>
  <c r="V35" i="9"/>
  <c r="Y285" i="9"/>
  <c r="Y282" i="9"/>
  <c r="K259" i="9"/>
  <c r="K256" i="9"/>
  <c r="Q228" i="9"/>
  <c r="M230" i="9"/>
  <c r="M233" i="9"/>
  <c r="O204" i="9"/>
  <c r="O207" i="9"/>
  <c r="Y74" i="9"/>
  <c r="Y77" i="9"/>
  <c r="K51" i="9"/>
  <c r="K48" i="9"/>
  <c r="K20" i="9"/>
  <c r="Q279" i="9"/>
  <c r="L296" i="9"/>
  <c r="K97" i="9"/>
  <c r="L97" i="9" s="1"/>
  <c r="CX242" i="29"/>
  <c r="F714" i="29"/>
  <c r="BH701" i="29"/>
  <c r="BJ182" i="29"/>
  <c r="CT688" i="29"/>
  <c r="CX688" i="29" s="1"/>
  <c r="R688" i="29"/>
  <c r="P285" i="9"/>
  <c r="P282" i="9"/>
  <c r="R256" i="9"/>
  <c r="V254" i="9"/>
  <c r="V259" i="9" s="1"/>
  <c r="R259" i="9"/>
  <c r="T233" i="9"/>
  <c r="T230" i="9"/>
  <c r="L657" i="29"/>
  <c r="I21" i="8"/>
  <c r="I558" i="29"/>
  <c r="BJ230" i="29"/>
  <c r="BF545" i="29"/>
  <c r="CG714" i="29"/>
  <c r="AE714" i="29"/>
  <c r="H43" i="8"/>
  <c r="H649" i="29"/>
  <c r="V230" i="29"/>
  <c r="AA657" i="29"/>
  <c r="G655" i="29"/>
  <c r="Y13" i="8"/>
  <c r="Y662" i="29"/>
  <c r="U649" i="29"/>
  <c r="U43" i="8"/>
  <c r="V134" i="29"/>
  <c r="G302" i="9"/>
  <c r="F175" i="9"/>
  <c r="AA45" i="9"/>
  <c r="DC278" i="29"/>
  <c r="CY597" i="29"/>
  <c r="DD714" i="29"/>
  <c r="BE278" i="29"/>
  <c r="BA597" i="29"/>
  <c r="AF242" i="29"/>
  <c r="L206" i="29"/>
  <c r="F21" i="8"/>
  <c r="F558" i="29"/>
  <c r="CX218" i="29"/>
  <c r="AG714" i="29"/>
  <c r="AK714" i="29" s="1"/>
  <c r="AK194" i="29"/>
  <c r="Q308" i="9"/>
  <c r="P253" i="9"/>
  <c r="Q253" i="9" s="1"/>
  <c r="N71" i="9"/>
  <c r="Q71" i="9" s="1"/>
  <c r="L621" i="29"/>
  <c r="Q309" i="9"/>
  <c r="P277" i="9"/>
  <c r="G303" i="9"/>
  <c r="F199" i="9"/>
  <c r="BU701" i="29"/>
  <c r="BY182" i="29"/>
  <c r="R701" i="29"/>
  <c r="V182" i="29"/>
  <c r="G678" i="29"/>
  <c r="DD662" i="29"/>
  <c r="AC13" i="8"/>
  <c r="Q661" i="29"/>
  <c r="Q653" i="29"/>
  <c r="BM662" i="29"/>
  <c r="J649" i="29"/>
  <c r="J43" i="8"/>
  <c r="V633" i="29"/>
  <c r="L620" i="29"/>
  <c r="AA122" i="9"/>
  <c r="K18" i="9"/>
  <c r="AA250" i="9"/>
  <c r="G198" i="9"/>
  <c r="Q245" i="9"/>
  <c r="W62" i="9"/>
  <c r="AA60" i="9"/>
  <c r="C714" i="29"/>
  <c r="G194" i="29"/>
  <c r="Y688" i="29"/>
  <c r="C13" i="8"/>
  <c r="C662" i="29"/>
  <c r="G146" i="29"/>
  <c r="G658" i="29"/>
  <c r="U77" i="9"/>
  <c r="U74" i="9"/>
  <c r="BD662" i="29"/>
  <c r="CM649" i="29"/>
  <c r="CN134" i="29"/>
  <c r="J18" i="9"/>
  <c r="G309" i="9"/>
  <c r="F277" i="9"/>
  <c r="G277" i="9" s="1"/>
  <c r="P251" i="9"/>
  <c r="Q307" i="9"/>
  <c r="Z225" i="9"/>
  <c r="AA305" i="9"/>
  <c r="AB305" i="9" s="1"/>
  <c r="AB225" i="9" s="1"/>
  <c r="G301" i="9"/>
  <c r="F173" i="9"/>
  <c r="Q299" i="9"/>
  <c r="P147" i="9"/>
  <c r="G293" i="9"/>
  <c r="F69" i="9"/>
  <c r="Q291" i="9"/>
  <c r="P43" i="9"/>
  <c r="L224" i="9"/>
  <c r="V167" i="9"/>
  <c r="L576" i="29"/>
  <c r="AJ688" i="29"/>
  <c r="AK170" i="29"/>
  <c r="AQ688" i="29"/>
  <c r="Z675" i="29"/>
  <c r="AJ649" i="29"/>
  <c r="AK134" i="29"/>
  <c r="AA608" i="29"/>
  <c r="U173" i="9"/>
  <c r="V301" i="9"/>
  <c r="G276" i="9"/>
  <c r="AA224" i="9"/>
  <c r="Q146" i="9"/>
  <c r="G68" i="9"/>
  <c r="AA193" i="9"/>
  <c r="Q577" i="29"/>
  <c r="K11" i="9"/>
  <c r="W244" i="9"/>
  <c r="AA242" i="9"/>
  <c r="G554" i="29"/>
  <c r="AA548" i="29"/>
  <c r="AA528" i="29"/>
  <c r="I163" i="9"/>
  <c r="I180" i="9" s="1"/>
  <c r="I184" i="9" s="1"/>
  <c r="I179" i="9"/>
  <c r="G526" i="29"/>
  <c r="J11" i="9"/>
  <c r="AP206" i="29"/>
  <c r="BV701" i="29"/>
  <c r="P688" i="29"/>
  <c r="Q688" i="29" s="1"/>
  <c r="Q170" i="29"/>
  <c r="CH636" i="29"/>
  <c r="CI636" i="29" s="1"/>
  <c r="CI122" i="29"/>
  <c r="BX688" i="29"/>
  <c r="BY170" i="29"/>
  <c r="BK675" i="29"/>
  <c r="BO158" i="29"/>
  <c r="E227" i="9"/>
  <c r="K14" i="14"/>
  <c r="K11" i="17" s="1"/>
  <c r="X14" i="14"/>
  <c r="X11" i="17" s="1"/>
  <c r="AA23" i="20"/>
  <c r="L733" i="29"/>
  <c r="CN719" i="29"/>
  <c r="BO733" i="29"/>
  <c r="AY740" i="29"/>
  <c r="AZ482" i="29"/>
  <c r="L422" i="29"/>
  <c r="Q92" i="9"/>
  <c r="AB92" i="9" s="1"/>
  <c r="AW727" i="29"/>
  <c r="P727" i="29"/>
  <c r="Q727" i="29" s="1"/>
  <c r="Q470" i="29"/>
  <c r="BY422" i="29"/>
  <c r="AP422" i="29"/>
  <c r="AL675" i="29"/>
  <c r="C9" i="16"/>
  <c r="G7" i="16"/>
  <c r="E14" i="14"/>
  <c r="E11" i="17" s="1"/>
  <c r="C12" i="14"/>
  <c r="G62" i="15"/>
  <c r="Q12" i="14"/>
  <c r="N14" i="14"/>
  <c r="N11" i="17" s="1"/>
  <c r="W9" i="16"/>
  <c r="AA7" i="16"/>
  <c r="Z19" i="16"/>
  <c r="Z52" i="16" s="1"/>
  <c r="Q23" i="20"/>
  <c r="L43" i="7"/>
  <c r="BE721" i="29"/>
  <c r="AF735" i="29"/>
  <c r="V726" i="29"/>
  <c r="AF721" i="29"/>
  <c r="L719" i="29"/>
  <c r="CS730" i="29"/>
  <c r="AF730" i="29"/>
  <c r="CF727" i="29"/>
  <c r="BJ725" i="29"/>
  <c r="AZ722" i="29"/>
  <c r="BP740" i="29"/>
  <c r="BT740" i="29" s="1"/>
  <c r="CX731" i="29"/>
  <c r="AI740" i="29"/>
  <c r="S727" i="29"/>
  <c r="V727" i="29" s="1"/>
  <c r="CS717" i="29"/>
  <c r="AC740" i="29"/>
  <c r="CE740" i="29"/>
  <c r="CI740" i="29" s="1"/>
  <c r="CD723" i="29"/>
  <c r="AR727" i="29"/>
  <c r="AU727" i="29" s="1"/>
  <c r="R93" i="9"/>
  <c r="V93" i="9" s="1"/>
  <c r="F740" i="29"/>
  <c r="G482" i="29"/>
  <c r="BM740" i="29"/>
  <c r="G171" i="9"/>
  <c r="M13" i="9"/>
  <c r="R67" i="9"/>
  <c r="V67" i="9" s="1"/>
  <c r="D15" i="9"/>
  <c r="H6" i="9"/>
  <c r="L6" i="9" s="1"/>
  <c r="CX730" i="29"/>
  <c r="CY727" i="29"/>
  <c r="L143" i="9"/>
  <c r="H145" i="9"/>
  <c r="L145" i="9" s="1"/>
  <c r="Q422" i="29"/>
  <c r="M675" i="29"/>
  <c r="Q675" i="29" s="1"/>
  <c r="CB740" i="29"/>
  <c r="CI398" i="29"/>
  <c r="AA740" i="29"/>
  <c r="BY398" i="29"/>
  <c r="AB162" i="9"/>
  <c r="AU350" i="29"/>
  <c r="AA21" i="9"/>
  <c r="AP374" i="29"/>
  <c r="BI740" i="29"/>
  <c r="Q718" i="29"/>
  <c r="V374" i="29"/>
  <c r="DA740" i="29"/>
  <c r="AP398" i="29"/>
  <c r="G247" i="9"/>
  <c r="AB247" i="9" s="1"/>
  <c r="C249" i="9"/>
  <c r="G249" i="9" s="1"/>
  <c r="CX458" i="29"/>
  <c r="CD374" i="29"/>
  <c r="BO740" i="29"/>
  <c r="AA273" i="9"/>
  <c r="W275" i="9"/>
  <c r="AA275" i="9" s="1"/>
  <c r="M67" i="9"/>
  <c r="Q67" i="9" s="1"/>
  <c r="Q65" i="9"/>
  <c r="U727" i="29"/>
  <c r="M119" i="9"/>
  <c r="Q119" i="9" s="1"/>
  <c r="Q117" i="9"/>
  <c r="V39" i="9"/>
  <c r="R13" i="9"/>
  <c r="R41" i="9"/>
  <c r="V41" i="9" s="1"/>
  <c r="C14" i="9"/>
  <c r="G14" i="9" s="1"/>
  <c r="G40" i="9"/>
  <c r="AB40" i="9" s="1"/>
  <c r="AU314" i="29"/>
  <c r="AT636" i="29"/>
  <c r="AA35" i="9"/>
  <c r="H14" i="8"/>
  <c r="L338" i="29"/>
  <c r="BE398" i="29"/>
  <c r="BO302" i="29"/>
  <c r="BK623" i="29"/>
  <c r="DC266" i="29"/>
  <c r="AB243" i="9"/>
  <c r="E27" i="19"/>
  <c r="E8" i="18"/>
  <c r="E34" i="20" s="1"/>
  <c r="BE302" i="29"/>
  <c r="AF410" i="29"/>
  <c r="AB151" i="9"/>
  <c r="AK398" i="29"/>
  <c r="G14" i="8"/>
  <c r="AR675" i="29"/>
  <c r="AZ230" i="29"/>
  <c r="Y204" i="9"/>
  <c r="Y207" i="9"/>
  <c r="K181" i="9"/>
  <c r="K178" i="9"/>
  <c r="Q150" i="9"/>
  <c r="M155" i="9"/>
  <c r="M152" i="9"/>
  <c r="O126" i="9"/>
  <c r="O129" i="9"/>
  <c r="AA621" i="29"/>
  <c r="G619" i="29"/>
  <c r="AP242" i="29"/>
  <c r="BE206" i="29"/>
  <c r="G660" i="29"/>
  <c r="AA654" i="29"/>
  <c r="G652" i="29"/>
  <c r="AA630" i="29"/>
  <c r="G628" i="29"/>
  <c r="CN242" i="29"/>
  <c r="BZ714" i="29"/>
  <c r="CD194" i="29"/>
  <c r="AR701" i="29"/>
  <c r="CL688" i="29"/>
  <c r="J688" i="29"/>
  <c r="L661" i="29"/>
  <c r="F204" i="9"/>
  <c r="F207" i="9"/>
  <c r="H178" i="9"/>
  <c r="L176" i="9"/>
  <c r="H181" i="9"/>
  <c r="J155" i="9"/>
  <c r="J152" i="9"/>
  <c r="D126" i="9"/>
  <c r="D129" i="9"/>
  <c r="M701" i="29"/>
  <c r="Q182" i="29"/>
  <c r="Q621" i="29"/>
  <c r="BE218" i="29"/>
  <c r="CW714" i="29"/>
  <c r="BZ701" i="29"/>
  <c r="CD701" i="29" s="1"/>
  <c r="CD182" i="29"/>
  <c r="AR688" i="29"/>
  <c r="N282" i="9"/>
  <c r="N285" i="9"/>
  <c r="Y259" i="9"/>
  <c r="Y256" i="9"/>
  <c r="W181" i="9"/>
  <c r="W178" i="9"/>
  <c r="AA176" i="9"/>
  <c r="G124" i="9"/>
  <c r="C129" i="9"/>
  <c r="C126" i="9"/>
  <c r="CY662" i="29"/>
  <c r="DC662" i="29" s="1"/>
  <c r="DC146" i="29"/>
  <c r="Y51" i="9"/>
  <c r="Y48" i="9"/>
  <c r="Y20" i="9"/>
  <c r="G635" i="29"/>
  <c r="M636" i="29"/>
  <c r="CS254" i="29"/>
  <c r="CJ714" i="29"/>
  <c r="CN194" i="29"/>
  <c r="CM701" i="29"/>
  <c r="DA688" i="29"/>
  <c r="S688" i="29"/>
  <c r="U688" i="29"/>
  <c r="V170" i="29"/>
  <c r="AV675" i="29"/>
  <c r="AZ675" i="29" s="1"/>
  <c r="AZ158" i="29"/>
  <c r="X204" i="9"/>
  <c r="X207" i="9"/>
  <c r="E100" i="9"/>
  <c r="E103" i="9"/>
  <c r="AW662" i="29"/>
  <c r="AZ146" i="29"/>
  <c r="K43" i="8"/>
  <c r="K649" i="29"/>
  <c r="L134" i="29"/>
  <c r="L634" i="29"/>
  <c r="X45" i="9"/>
  <c r="V614" i="29"/>
  <c r="CH610" i="29"/>
  <c r="CI610" i="29" s="1"/>
  <c r="CI98" i="29"/>
  <c r="F610" i="29"/>
  <c r="G98" i="29"/>
  <c r="V639" i="29"/>
  <c r="R227" i="9"/>
  <c r="CK636" i="29"/>
  <c r="CN626" i="29"/>
  <c r="L226" i="9"/>
  <c r="AA615" i="29"/>
  <c r="C623" i="29"/>
  <c r="G110" i="29"/>
  <c r="Q596" i="29"/>
  <c r="Q588" i="29"/>
  <c r="G583" i="29"/>
  <c r="AA577" i="29"/>
  <c r="AA268" i="9"/>
  <c r="W270" i="9"/>
  <c r="C218" i="9"/>
  <c r="G216" i="9"/>
  <c r="I8" i="9"/>
  <c r="I10" i="9" s="1"/>
  <c r="I12" i="9" s="1"/>
  <c r="I36" i="9"/>
  <c r="I38" i="9" s="1"/>
  <c r="S283" i="9"/>
  <c r="S267" i="9"/>
  <c r="U241" i="9"/>
  <c r="U257" i="9"/>
  <c r="W231" i="9"/>
  <c r="W215" i="9"/>
  <c r="AA213" i="9"/>
  <c r="I205" i="9"/>
  <c r="I189" i="9"/>
  <c r="G161" i="9"/>
  <c r="C179" i="9"/>
  <c r="C163" i="9"/>
  <c r="E153" i="9"/>
  <c r="E137" i="9"/>
  <c r="S75" i="9"/>
  <c r="S59" i="9"/>
  <c r="U49" i="9"/>
  <c r="U33" i="9"/>
  <c r="U5" i="9"/>
  <c r="AN714" i="29"/>
  <c r="D285" i="9"/>
  <c r="D282" i="9"/>
  <c r="C207" i="9"/>
  <c r="C204" i="9"/>
  <c r="G202" i="9"/>
  <c r="T152" i="9"/>
  <c r="T155" i="9"/>
  <c r="C100" i="9"/>
  <c r="G98" i="9"/>
  <c r="C103" i="9"/>
  <c r="AB649" i="29"/>
  <c r="AF649" i="29" s="1"/>
  <c r="L300" i="9"/>
  <c r="K149" i="9"/>
  <c r="L294" i="9"/>
  <c r="K71" i="9"/>
  <c r="V292" i="9"/>
  <c r="U45" i="9"/>
  <c r="Y623" i="29"/>
  <c r="Q616" i="29"/>
  <c r="Z623" i="29"/>
  <c r="AC77" i="9"/>
  <c r="AC74" i="9"/>
  <c r="BV649" i="29"/>
  <c r="U277" i="9"/>
  <c r="V309" i="9"/>
  <c r="AK665" i="29"/>
  <c r="AL701" i="29"/>
  <c r="AP701" i="29" s="1"/>
  <c r="AP182" i="29"/>
  <c r="X48" i="9"/>
  <c r="X20" i="9"/>
  <c r="X51" i="9"/>
  <c r="BF701" i="29"/>
  <c r="CU688" i="29"/>
  <c r="AW675" i="29"/>
  <c r="BJ146" i="29"/>
  <c r="AA46" i="7"/>
  <c r="G45" i="7"/>
  <c r="CI718" i="29"/>
  <c r="G718" i="29"/>
  <c r="CN733" i="29"/>
  <c r="BE734" i="29"/>
  <c r="BE724" i="29"/>
  <c r="CI721" i="29"/>
  <c r="BD727" i="29"/>
  <c r="BE727" i="29" s="1"/>
  <c r="BE470" i="29"/>
  <c r="CS740" i="29"/>
  <c r="V735" i="29"/>
  <c r="I740" i="29"/>
  <c r="L740" i="29" s="1"/>
  <c r="AO740" i="29"/>
  <c r="AP482" i="29"/>
  <c r="BD740" i="29"/>
  <c r="BE482" i="29"/>
  <c r="K727" i="29"/>
  <c r="L470" i="29"/>
  <c r="N13" i="9"/>
  <c r="N15" i="9" s="1"/>
  <c r="AB169" i="9"/>
  <c r="H14" i="9"/>
  <c r="L14" i="9" s="1"/>
  <c r="BX740" i="29"/>
  <c r="BY482" i="29"/>
  <c r="DC717" i="29"/>
  <c r="BW727" i="29"/>
  <c r="BY727" i="29" s="1"/>
  <c r="O14" i="9"/>
  <c r="H275" i="9"/>
  <c r="L275" i="9" s="1"/>
  <c r="AB275" i="9" s="1"/>
  <c r="L273" i="9"/>
  <c r="AB273" i="9" s="1"/>
  <c r="H28" i="8"/>
  <c r="L28" i="8" s="1"/>
  <c r="L398" i="29"/>
  <c r="AB54" i="15"/>
  <c r="L62" i="15"/>
  <c r="H12" i="14"/>
  <c r="AB58" i="15"/>
  <c r="L42" i="7"/>
  <c r="Z54" i="16"/>
  <c r="Z13" i="14" s="1"/>
  <c r="Z14" i="14" s="1"/>
  <c r="Z11" i="17" s="1"/>
  <c r="G46" i="7"/>
  <c r="V50" i="7"/>
  <c r="Q50" i="7"/>
  <c r="D27" i="10"/>
  <c r="D18" i="18" s="1"/>
  <c r="AK737" i="29"/>
  <c r="AU726" i="29"/>
  <c r="BO720" i="29"/>
  <c r="V732" i="29"/>
  <c r="CX726" i="29"/>
  <c r="AP720" i="29"/>
  <c r="G735" i="29"/>
  <c r="AK732" i="29"/>
  <c r="AU721" i="29"/>
  <c r="S740" i="29"/>
  <c r="BT718" i="29"/>
  <c r="CC727" i="29"/>
  <c r="CD470" i="29"/>
  <c r="AP733" i="29"/>
  <c r="CN727" i="29"/>
  <c r="AQ740" i="29"/>
  <c r="CN722" i="29"/>
  <c r="AX740" i="29"/>
  <c r="L726" i="29"/>
  <c r="AB248" i="9"/>
  <c r="BW740" i="29"/>
  <c r="AI727" i="29"/>
  <c r="AP721" i="29"/>
  <c r="CI730" i="29"/>
  <c r="D740" i="29"/>
  <c r="BP727" i="29"/>
  <c r="BT727" i="29" s="1"/>
  <c r="CX446" i="29"/>
  <c r="AF446" i="29"/>
  <c r="CI422" i="29"/>
  <c r="Q249" i="9"/>
  <c r="M41" i="9"/>
  <c r="Q41" i="9" s="1"/>
  <c r="F13" i="9"/>
  <c r="F15" i="9" s="1"/>
  <c r="BO739" i="29"/>
  <c r="CK740" i="29"/>
  <c r="L730" i="29"/>
  <c r="AO727" i="29"/>
  <c r="AP470" i="29"/>
  <c r="AK458" i="29"/>
  <c r="V221" i="9"/>
  <c r="R223" i="9"/>
  <c r="V223" i="9" s="1"/>
  <c r="AL727" i="29"/>
  <c r="L458" i="29"/>
  <c r="V117" i="9"/>
  <c r="R119" i="9"/>
  <c r="V119" i="9" s="1"/>
  <c r="AA247" i="9"/>
  <c r="CD398" i="29"/>
  <c r="AA735" i="29"/>
  <c r="AA47" i="9"/>
  <c r="AL740" i="29"/>
  <c r="CA740" i="29"/>
  <c r="AA422" i="29"/>
  <c r="BO398" i="29"/>
  <c r="H67" i="9"/>
  <c r="L67" i="9" s="1"/>
  <c r="AB67" i="9" s="1"/>
  <c r="L65" i="9"/>
  <c r="AB65" i="9" s="1"/>
  <c r="J31" i="8"/>
  <c r="J7" i="14" s="1"/>
  <c r="CV727" i="29"/>
  <c r="D727" i="29"/>
  <c r="G727" i="29" s="1"/>
  <c r="AB274" i="9"/>
  <c r="AV727" i="29"/>
  <c r="AZ727" i="29" s="1"/>
  <c r="AK386" i="29"/>
  <c r="V27" i="8"/>
  <c r="AB99" i="9"/>
  <c r="X31" i="8"/>
  <c r="X7" i="14" s="1"/>
  <c r="D6" i="9"/>
  <c r="G32" i="9"/>
  <c r="AB32" i="9" s="1"/>
  <c r="C6" i="9"/>
  <c r="N31" i="8"/>
  <c r="N7" i="14" s="1"/>
  <c r="S6" i="9"/>
  <c r="V6" i="9" s="1"/>
  <c r="AK350" i="29"/>
  <c r="BO735" i="29"/>
  <c r="CN398" i="29"/>
  <c r="I31" i="8"/>
  <c r="I7" i="14" s="1"/>
  <c r="AB177" i="9"/>
  <c r="AU386" i="29"/>
  <c r="AU362" i="29"/>
  <c r="Q255" i="9"/>
  <c r="AB255" i="9" s="1"/>
  <c r="H21" i="9"/>
  <c r="L21" i="9" s="1"/>
  <c r="L47" i="9"/>
  <c r="AP338" i="29"/>
  <c r="AP302" i="29"/>
  <c r="U12" i="20"/>
  <c r="V36" i="20"/>
  <c r="C21" i="8"/>
  <c r="G21" i="8" s="1"/>
  <c r="G242" i="29"/>
  <c r="L266" i="29"/>
  <c r="N21" i="9"/>
  <c r="BE266" i="29"/>
  <c r="L254" i="29"/>
  <c r="BF714" i="29"/>
  <c r="BJ714" i="29" s="1"/>
  <c r="BJ194" i="29"/>
  <c r="X701" i="29"/>
  <c r="G657" i="29"/>
  <c r="U201" i="9"/>
  <c r="V304" i="9"/>
  <c r="AA252" i="9"/>
  <c r="G200" i="9"/>
  <c r="AU266" i="29"/>
  <c r="AQ584" i="29"/>
  <c r="AU584" i="29" s="1"/>
  <c r="H21" i="8"/>
  <c r="L21" i="8" s="1"/>
  <c r="L242" i="29"/>
  <c r="H9" i="9"/>
  <c r="L9" i="9" s="1"/>
  <c r="L35" i="9"/>
  <c r="I285" i="9"/>
  <c r="I282" i="9"/>
  <c r="G254" i="9"/>
  <c r="C256" i="9"/>
  <c r="C259" i="9"/>
  <c r="E233" i="9"/>
  <c r="E230" i="9"/>
  <c r="S152" i="9"/>
  <c r="S155" i="9"/>
  <c r="U129" i="9"/>
  <c r="U126" i="9"/>
  <c r="AA98" i="9"/>
  <c r="AA103" i="9" s="1"/>
  <c r="W103" i="9"/>
  <c r="W100" i="9"/>
  <c r="I74" i="9"/>
  <c r="I77" i="9"/>
  <c r="C51" i="9"/>
  <c r="C20" i="9"/>
  <c r="C48" i="9"/>
  <c r="G46" i="9"/>
  <c r="E279" i="9"/>
  <c r="S201" i="9"/>
  <c r="V201" i="9" s="1"/>
  <c r="V302" i="9"/>
  <c r="U175" i="9"/>
  <c r="W149" i="9"/>
  <c r="AA149" i="9" s="1"/>
  <c r="I123" i="9"/>
  <c r="I19" i="9" s="1"/>
  <c r="E71" i="9"/>
  <c r="G71" i="9" s="1"/>
  <c r="CD278" i="29"/>
  <c r="BZ597" i="29"/>
  <c r="BR714" i="29"/>
  <c r="AJ701" i="29"/>
  <c r="BV688" i="29"/>
  <c r="L280" i="9"/>
  <c r="H282" i="9"/>
  <c r="H285" i="9"/>
  <c r="J256" i="9"/>
  <c r="J259" i="9"/>
  <c r="D233" i="9"/>
  <c r="D230" i="9"/>
  <c r="AA304" i="9"/>
  <c r="AB304" i="9" s="1"/>
  <c r="AB201" i="9" s="1"/>
  <c r="Z201" i="9"/>
  <c r="N149" i="9"/>
  <c r="Q149" i="9" s="1"/>
  <c r="X123" i="9"/>
  <c r="AA296" i="9"/>
  <c r="AB296" i="9" s="1"/>
  <c r="AB97" i="9" s="1"/>
  <c r="Z97" i="9"/>
  <c r="CI302" i="29"/>
  <c r="CS266" i="29"/>
  <c r="AU230" i="29"/>
  <c r="Q691" i="29"/>
  <c r="U675" i="29"/>
  <c r="CC675" i="29"/>
  <c r="C675" i="29"/>
  <c r="G675" i="29" s="1"/>
  <c r="G158" i="29"/>
  <c r="BB662" i="29"/>
  <c r="DD649" i="29"/>
  <c r="AC43" i="8"/>
  <c r="AC45" i="8" s="1"/>
  <c r="CM636" i="29"/>
  <c r="CN122" i="29"/>
  <c r="Q252" i="9"/>
  <c r="V619" i="29"/>
  <c r="G61" i="9"/>
  <c r="AB61" i="9" s="1"/>
  <c r="BJ206" i="29"/>
  <c r="AT701" i="29"/>
  <c r="AB688" i="29"/>
  <c r="Q658" i="29"/>
  <c r="AA653" i="29"/>
  <c r="DC652" i="29"/>
  <c r="BK649" i="29"/>
  <c r="BO649" i="29" s="1"/>
  <c r="M43" i="8"/>
  <c r="M649" i="29"/>
  <c r="G279" i="9"/>
  <c r="AA629" i="29"/>
  <c r="Q626" i="29"/>
  <c r="AR714" i="29"/>
  <c r="AU194" i="29"/>
  <c r="AQ701" i="29"/>
  <c r="AU182" i="29"/>
  <c r="BH714" i="29"/>
  <c r="I701" i="29"/>
  <c r="O714" i="29"/>
  <c r="E714" i="29"/>
  <c r="AY701" i="29"/>
  <c r="H279" i="9"/>
  <c r="H253" i="9"/>
  <c r="G631" i="29"/>
  <c r="E149" i="9"/>
  <c r="BP597" i="29"/>
  <c r="BT597" i="29" s="1"/>
  <c r="BT86" i="29"/>
  <c r="V594" i="29"/>
  <c r="AX584" i="29"/>
  <c r="C701" i="29"/>
  <c r="G701" i="29" s="1"/>
  <c r="G182" i="29"/>
  <c r="CJ688" i="29"/>
  <c r="AD675" i="29"/>
  <c r="BU675" i="29"/>
  <c r="BY158" i="29"/>
  <c r="BW662" i="29"/>
  <c r="N230" i="9"/>
  <c r="N233" i="9"/>
  <c r="N126" i="9"/>
  <c r="N129" i="9"/>
  <c r="E74" i="9"/>
  <c r="E77" i="9"/>
  <c r="D13" i="8"/>
  <c r="D662" i="29"/>
  <c r="AO636" i="29"/>
  <c r="AP122" i="29"/>
  <c r="L302" i="9"/>
  <c r="K175" i="9"/>
  <c r="AA96" i="9"/>
  <c r="G613" i="29"/>
  <c r="E95" i="9"/>
  <c r="O69" i="9"/>
  <c r="Q69" i="9" s="1"/>
  <c r="Q276" i="9"/>
  <c r="Q68" i="9"/>
  <c r="O16" i="9"/>
  <c r="AA115" i="9"/>
  <c r="G575" i="29"/>
  <c r="E11" i="9"/>
  <c r="CY701" i="29"/>
  <c r="DC182" i="29"/>
  <c r="BA688" i="29"/>
  <c r="D181" i="9"/>
  <c r="D178" i="9"/>
  <c r="G654" i="29"/>
  <c r="BG649" i="29"/>
  <c r="AF639" i="29"/>
  <c r="AI701" i="29"/>
  <c r="AG688" i="29"/>
  <c r="AK688" i="29" s="1"/>
  <c r="AI688" i="29"/>
  <c r="BI649" i="29"/>
  <c r="BJ134" i="29"/>
  <c r="T45" i="9"/>
  <c r="V45" i="9" s="1"/>
  <c r="L617" i="29"/>
  <c r="K199" i="9"/>
  <c r="L303" i="9"/>
  <c r="G602" i="29"/>
  <c r="U16" i="9"/>
  <c r="C11" i="9"/>
  <c r="G37" i="9"/>
  <c r="Q557" i="29"/>
  <c r="Q549" i="29"/>
  <c r="Q529" i="29"/>
  <c r="L167" i="9"/>
  <c r="BS701" i="29"/>
  <c r="W701" i="29"/>
  <c r="AA182" i="29"/>
  <c r="BP688" i="29"/>
  <c r="CO649" i="29"/>
  <c r="P636" i="29"/>
  <c r="Q122" i="29"/>
  <c r="H230" i="9"/>
  <c r="L228" i="9"/>
  <c r="H233" i="9"/>
  <c r="U14" i="14"/>
  <c r="U11" i="17" s="1"/>
  <c r="AA62" i="15"/>
  <c r="W12" i="14"/>
  <c r="P14" i="14"/>
  <c r="P11" i="17" s="1"/>
  <c r="AA43" i="7"/>
  <c r="BJ722" i="29"/>
  <c r="BT717" i="29"/>
  <c r="AA720" i="29"/>
  <c r="CN717" i="29"/>
  <c r="AB23" i="20"/>
  <c r="AU730" i="29"/>
  <c r="DC740" i="29"/>
  <c r="CI727" i="29"/>
  <c r="DB727" i="29"/>
  <c r="DC470" i="29"/>
  <c r="AF727" i="29"/>
  <c r="CW740" i="29"/>
  <c r="CX740" i="29" s="1"/>
  <c r="CX482" i="29"/>
  <c r="L727" i="29"/>
  <c r="BO470" i="29"/>
  <c r="BN727" i="29"/>
  <c r="BO727" i="29" s="1"/>
  <c r="CW727" i="29"/>
  <c r="CX727" i="29" s="1"/>
  <c r="CX470" i="29"/>
  <c r="C119" i="9"/>
  <c r="G119" i="9" s="1"/>
  <c r="G117" i="9"/>
  <c r="R7" i="8"/>
  <c r="V350" i="29"/>
  <c r="AA36" i="20"/>
  <c r="AB36" i="20" s="1"/>
  <c r="AB12" i="20" s="1"/>
  <c r="Z12" i="20"/>
  <c r="W30" i="8"/>
  <c r="AA30" i="8" s="1"/>
  <c r="AA410" i="29"/>
  <c r="M197" i="9"/>
  <c r="Q197" i="9" s="1"/>
  <c r="Q195" i="9"/>
  <c r="AB195" i="9" s="1"/>
  <c r="J13" i="9"/>
  <c r="J15" i="9" s="1"/>
  <c r="J41" i="9"/>
  <c r="AT727" i="29"/>
  <c r="AU470" i="29"/>
  <c r="CX350" i="29"/>
  <c r="K14" i="8"/>
  <c r="K662" i="29"/>
  <c r="AE740" i="29"/>
  <c r="AF482" i="29"/>
  <c r="H30" i="8"/>
  <c r="L30" i="8" s="1"/>
  <c r="L410" i="29"/>
  <c r="X13" i="9"/>
  <c r="X15" i="9" s="1"/>
  <c r="X41" i="9"/>
  <c r="R14" i="8"/>
  <c r="V14" i="8" s="1"/>
  <c r="V338" i="29"/>
  <c r="M223" i="9"/>
  <c r="Q223" i="9" s="1"/>
  <c r="Q221" i="9"/>
  <c r="L302" i="29"/>
  <c r="Q266" i="29"/>
  <c r="M584" i="29"/>
  <c r="G35" i="9"/>
  <c r="C9" i="9"/>
  <c r="G9" i="9" s="1"/>
  <c r="V362" i="29"/>
  <c r="D8" i="18"/>
  <c r="D34" i="20" s="1"/>
  <c r="E10" i="20" s="1"/>
  <c r="D27" i="19"/>
  <c r="AK362" i="29"/>
  <c r="U44" i="8"/>
  <c r="V326" i="29"/>
  <c r="BO338" i="29"/>
  <c r="J10" i="20"/>
  <c r="AX714" i="29"/>
  <c r="DD675" i="29"/>
  <c r="AB675" i="29"/>
  <c r="AF158" i="29"/>
  <c r="S282" i="9"/>
  <c r="S285" i="9"/>
  <c r="U256" i="9"/>
  <c r="U259" i="9"/>
  <c r="AA228" i="9"/>
  <c r="W230" i="9"/>
  <c r="W233" i="9"/>
  <c r="I207" i="9"/>
  <c r="I204" i="9"/>
  <c r="G176" i="9"/>
  <c r="C181" i="9"/>
  <c r="C178" i="9"/>
  <c r="E152" i="9"/>
  <c r="E155" i="9"/>
  <c r="S77" i="9"/>
  <c r="S74" i="9"/>
  <c r="U48" i="9"/>
  <c r="U20" i="9"/>
  <c r="U51" i="9"/>
  <c r="Q124" i="9"/>
  <c r="M126" i="9"/>
  <c r="M129" i="9"/>
  <c r="Q631" i="29"/>
  <c r="CI254" i="29"/>
  <c r="CE571" i="29"/>
  <c r="AB269" i="9"/>
  <c r="BB714" i="29"/>
  <c r="AB701" i="29"/>
  <c r="AF701" i="29" s="1"/>
  <c r="AF182" i="29"/>
  <c r="BN688" i="29"/>
  <c r="BO170" i="29"/>
  <c r="AC129" i="9"/>
  <c r="AC126" i="9"/>
  <c r="X74" i="9"/>
  <c r="X77" i="9"/>
  <c r="Z51" i="9"/>
  <c r="Z20" i="9"/>
  <c r="Z48" i="9"/>
  <c r="V632" i="29"/>
  <c r="V628" i="29"/>
  <c r="AX701" i="29"/>
  <c r="CO701" i="29"/>
  <c r="CS701" i="29" s="1"/>
  <c r="CS182" i="29"/>
  <c r="CM688" i="29"/>
  <c r="CN170" i="29"/>
  <c r="Z175" i="9"/>
  <c r="AA302" i="9"/>
  <c r="AB302" i="9" s="1"/>
  <c r="AB175" i="9" s="1"/>
  <c r="O45" i="9"/>
  <c r="V618" i="29"/>
  <c r="BJ254" i="29"/>
  <c r="AB165" i="9"/>
  <c r="G218" i="29"/>
  <c r="DA675" i="29"/>
  <c r="F282" i="9"/>
  <c r="F285" i="9"/>
  <c r="I259" i="9"/>
  <c r="I256" i="9"/>
  <c r="M204" i="9"/>
  <c r="Q202" i="9"/>
  <c r="Q207" i="9" s="1"/>
  <c r="M207" i="9"/>
  <c r="N181" i="9"/>
  <c r="N178" i="9"/>
  <c r="Y152" i="9"/>
  <c r="Y155" i="9"/>
  <c r="W74" i="9"/>
  <c r="W77" i="9"/>
  <c r="AA72" i="9"/>
  <c r="CQ662" i="29"/>
  <c r="I13" i="8"/>
  <c r="I662" i="29"/>
  <c r="BO639" i="29"/>
  <c r="Q639" i="29"/>
  <c r="D227" i="9"/>
  <c r="X175" i="9"/>
  <c r="AA175" i="9" s="1"/>
  <c r="W123" i="9"/>
  <c r="W19" i="9" s="1"/>
  <c r="L619" i="29"/>
  <c r="BT242" i="29"/>
  <c r="K701" i="29"/>
  <c r="BY218" i="29"/>
  <c r="BY206" i="29"/>
  <c r="BI701" i="29"/>
  <c r="L278" i="29"/>
  <c r="BI714" i="29"/>
  <c r="DC242" i="29"/>
  <c r="J701" i="29"/>
  <c r="D688" i="29"/>
  <c r="E204" i="9"/>
  <c r="E207" i="9"/>
  <c r="CO662" i="29"/>
  <c r="CS662" i="29" s="1"/>
  <c r="CS146" i="29"/>
  <c r="DB649" i="29"/>
  <c r="DC134" i="29"/>
  <c r="BU636" i="29"/>
  <c r="CH623" i="29"/>
  <c r="BR610" i="29"/>
  <c r="N95" i="9"/>
  <c r="Q95" i="9" s="1"/>
  <c r="Q293" i="9"/>
  <c r="P69" i="9"/>
  <c r="R43" i="9"/>
  <c r="BH597" i="29"/>
  <c r="L42" i="9"/>
  <c r="H16" i="9"/>
  <c r="AU278" i="29"/>
  <c r="CV688" i="29"/>
  <c r="CB688" i="29"/>
  <c r="T688" i="29"/>
  <c r="BY665" i="29"/>
  <c r="AN662" i="29"/>
  <c r="E282" i="9"/>
  <c r="E285" i="9"/>
  <c r="D256" i="9"/>
  <c r="D259" i="9"/>
  <c r="E181" i="9"/>
  <c r="E178" i="9"/>
  <c r="D152" i="9"/>
  <c r="D155" i="9"/>
  <c r="AT649" i="29"/>
  <c r="AU649" i="29" s="1"/>
  <c r="AU134" i="29"/>
  <c r="F279" i="9"/>
  <c r="G310" i="9"/>
  <c r="J227" i="9"/>
  <c r="CU623" i="29"/>
  <c r="BG623" i="29"/>
  <c r="S623" i="29"/>
  <c r="C18" i="9"/>
  <c r="G44" i="9"/>
  <c r="O277" i="9"/>
  <c r="Y251" i="9"/>
  <c r="AA591" i="29"/>
  <c r="G589" i="29"/>
  <c r="Q578" i="29"/>
  <c r="M88" i="9"/>
  <c r="Q86" i="9"/>
  <c r="K283" i="9"/>
  <c r="K267" i="9"/>
  <c r="Q239" i="9"/>
  <c r="M257" i="9"/>
  <c r="M241" i="9"/>
  <c r="O215" i="9"/>
  <c r="O231" i="9"/>
  <c r="Y85" i="9"/>
  <c r="Y101" i="9"/>
  <c r="K75" i="9"/>
  <c r="K59" i="9"/>
  <c r="M49" i="9"/>
  <c r="Q49" i="9" s="1"/>
  <c r="M33" i="9"/>
  <c r="Q31" i="9"/>
  <c r="M5" i="9"/>
  <c r="BT266" i="29"/>
  <c r="DB662" i="29"/>
  <c r="D74" i="9"/>
  <c r="D77" i="9"/>
  <c r="AL662" i="29"/>
  <c r="AP146" i="29"/>
  <c r="AO649" i="29"/>
  <c r="AP134" i="29"/>
  <c r="BS649" i="29"/>
  <c r="BT134" i="29"/>
  <c r="X253" i="9"/>
  <c r="AA253" i="9" s="1"/>
  <c r="V589" i="29"/>
  <c r="F16" i="9"/>
  <c r="CX206" i="29"/>
  <c r="X43" i="8"/>
  <c r="X649" i="29"/>
  <c r="CY649" i="29"/>
  <c r="Q277" i="9"/>
  <c r="CT675" i="29"/>
  <c r="CX675" i="29" s="1"/>
  <c r="CX158" i="29"/>
  <c r="DB675" i="29"/>
  <c r="S636" i="29"/>
  <c r="V636" i="29" s="1"/>
  <c r="BZ623" i="29"/>
  <c r="CD110" i="29"/>
  <c r="L622" i="29"/>
  <c r="V606" i="29"/>
  <c r="L593" i="29"/>
  <c r="L583" i="29"/>
  <c r="L575" i="29"/>
  <c r="L216" i="9"/>
  <c r="H218" i="9"/>
  <c r="T168" i="9"/>
  <c r="Z285" i="9"/>
  <c r="Z282" i="9"/>
  <c r="R207" i="9"/>
  <c r="R204" i="9"/>
  <c r="V202" i="9"/>
  <c r="H155" i="9"/>
  <c r="H152" i="9"/>
  <c r="L150" i="9"/>
  <c r="L155" i="9" s="1"/>
  <c r="V655" i="29"/>
  <c r="R77" i="9"/>
  <c r="R74" i="9"/>
  <c r="V72" i="9"/>
  <c r="H48" i="9"/>
  <c r="H20" i="9"/>
  <c r="L46" i="9"/>
  <c r="H51" i="9"/>
  <c r="BP714" i="29"/>
  <c r="BT194" i="29"/>
  <c r="AP693" i="29"/>
  <c r="AV662" i="29"/>
  <c r="O13" i="8"/>
  <c r="O662" i="29"/>
  <c r="Q146" i="29"/>
  <c r="P45" i="8"/>
  <c r="P15" i="18"/>
  <c r="Q43" i="8"/>
  <c r="AC636" i="29"/>
  <c r="G626" i="29"/>
  <c r="E16" i="9"/>
  <c r="AA138" i="9"/>
  <c r="W140" i="9"/>
  <c r="I116" i="9"/>
  <c r="G550" i="29"/>
  <c r="I283" i="9"/>
  <c r="I267" i="9"/>
  <c r="C241" i="9"/>
  <c r="G239" i="9"/>
  <c r="C257" i="9"/>
  <c r="E215" i="9"/>
  <c r="E231" i="9"/>
  <c r="S137" i="9"/>
  <c r="S153" i="9"/>
  <c r="U127" i="9"/>
  <c r="U111" i="9"/>
  <c r="AA524" i="29"/>
  <c r="C49" i="9"/>
  <c r="G31" i="9"/>
  <c r="C33" i="9"/>
  <c r="C5" i="9"/>
  <c r="P220" i="9"/>
  <c r="CB714" i="29"/>
  <c r="AI662" i="29"/>
  <c r="J285" i="9"/>
  <c r="J282" i="9"/>
  <c r="J233" i="9"/>
  <c r="J230" i="9"/>
  <c r="J204" i="9"/>
  <c r="J207" i="9"/>
  <c r="CT662" i="29"/>
  <c r="CX662" i="29" s="1"/>
  <c r="CX146" i="29"/>
  <c r="O227" i="9"/>
  <c r="V627" i="29"/>
  <c r="AJ636" i="29"/>
  <c r="AK122" i="29"/>
  <c r="J45" i="9"/>
  <c r="L44" i="9"/>
  <c r="H18" i="9"/>
  <c r="L18" i="9" s="1"/>
  <c r="G299" i="9"/>
  <c r="F147" i="9"/>
  <c r="G147" i="9" s="1"/>
  <c r="AA295" i="9"/>
  <c r="AB295" i="9" s="1"/>
  <c r="AB95" i="9" s="1"/>
  <c r="Z95" i="9"/>
  <c r="V172" i="9"/>
  <c r="V245" i="9"/>
  <c r="CX254" i="29"/>
  <c r="AM714" i="29"/>
  <c r="J675" i="29"/>
  <c r="L660" i="29"/>
  <c r="Z233" i="9"/>
  <c r="Z230" i="9"/>
  <c r="AQ662" i="29"/>
  <c r="AU662" i="29" s="1"/>
  <c r="AU146" i="29"/>
  <c r="Z77" i="9"/>
  <c r="Z74" i="9"/>
  <c r="BP649" i="29"/>
  <c r="L310" i="9"/>
  <c r="K279" i="9"/>
  <c r="V709" i="29"/>
  <c r="AV714" i="29"/>
  <c r="AZ194" i="29"/>
  <c r="AZ678" i="29"/>
  <c r="X259" i="9"/>
  <c r="X256" i="9"/>
  <c r="Y233" i="9"/>
  <c r="Y230" i="9"/>
  <c r="L658" i="29"/>
  <c r="H129" i="9"/>
  <c r="H126" i="9"/>
  <c r="L124" i="9"/>
  <c r="CH649" i="29"/>
  <c r="CI134" i="29"/>
  <c r="S253" i="9"/>
  <c r="Q633" i="29"/>
  <c r="AA300" i="9"/>
  <c r="AB300" i="9" s="1"/>
  <c r="AB149" i="9" s="1"/>
  <c r="Z149" i="9"/>
  <c r="H45" i="9"/>
  <c r="AA200" i="9"/>
  <c r="V122" i="9"/>
  <c r="AD701" i="29"/>
  <c r="BW675" i="29"/>
  <c r="CG662" i="29"/>
  <c r="T97" i="9"/>
  <c r="G96" i="9"/>
  <c r="R277" i="9"/>
  <c r="Q603" i="29"/>
  <c r="U610" i="29"/>
  <c r="V98" i="29"/>
  <c r="BW571" i="29"/>
  <c r="D571" i="29"/>
  <c r="Z168" i="9"/>
  <c r="F116" i="9"/>
  <c r="CT558" i="29"/>
  <c r="CX50" i="29"/>
  <c r="Q548" i="29"/>
  <c r="AT545" i="29"/>
  <c r="BL532" i="29"/>
  <c r="P231" i="9"/>
  <c r="P215" i="9"/>
  <c r="D137" i="9"/>
  <c r="D153" i="9"/>
  <c r="V525" i="29"/>
  <c r="V523" i="29"/>
  <c r="AE532" i="29"/>
  <c r="BH519" i="29"/>
  <c r="CQ584" i="29"/>
  <c r="AB558" i="29"/>
  <c r="AF50" i="29"/>
  <c r="AA652" i="29"/>
  <c r="T253" i="9"/>
  <c r="BD597" i="29"/>
  <c r="Y194" i="9"/>
  <c r="U59" i="9"/>
  <c r="U76" i="9" s="1"/>
  <c r="U80" i="9" s="1"/>
  <c r="U75" i="9"/>
  <c r="AM519" i="29"/>
  <c r="N571" i="29"/>
  <c r="C6" i="8"/>
  <c r="C532" i="29"/>
  <c r="G532" i="29" s="1"/>
  <c r="G26" i="29"/>
  <c r="R163" i="9"/>
  <c r="V161" i="9"/>
  <c r="R179" i="9"/>
  <c r="AL584" i="29"/>
  <c r="AP74" i="29"/>
  <c r="D218" i="9"/>
  <c r="D220" i="9" s="1"/>
  <c r="CL545" i="29"/>
  <c r="AI545" i="29"/>
  <c r="AR532" i="29"/>
  <c r="K127" i="9"/>
  <c r="K111" i="9"/>
  <c r="BU519" i="29"/>
  <c r="BY14" i="29"/>
  <c r="V635" i="29"/>
  <c r="BE613" i="29"/>
  <c r="AA607" i="29"/>
  <c r="L291" i="9"/>
  <c r="K43" i="9"/>
  <c r="L43" i="9" s="1"/>
  <c r="CJ597" i="29"/>
  <c r="CN86" i="29"/>
  <c r="BP584" i="29"/>
  <c r="BT74" i="29"/>
  <c r="CB584" i="29"/>
  <c r="I11" i="9"/>
  <c r="AP561" i="29"/>
  <c r="V556" i="29"/>
  <c r="J90" i="9"/>
  <c r="C20" i="8"/>
  <c r="C558" i="29"/>
  <c r="G50" i="29"/>
  <c r="W545" i="29"/>
  <c r="AA38" i="29"/>
  <c r="I545" i="29"/>
  <c r="J6" i="8"/>
  <c r="J532" i="29"/>
  <c r="I111" i="9"/>
  <c r="I127" i="9"/>
  <c r="H75" i="9"/>
  <c r="H59" i="9"/>
  <c r="L57" i="9"/>
  <c r="V307" i="9"/>
  <c r="U251" i="9"/>
  <c r="I69" i="9"/>
  <c r="CJ610" i="29"/>
  <c r="BS597" i="29"/>
  <c r="G146" i="9"/>
  <c r="AB146" i="9" s="1"/>
  <c r="G115" i="9"/>
  <c r="AB115" i="9" s="1"/>
  <c r="G268" i="9"/>
  <c r="C270" i="9"/>
  <c r="AA656" i="29"/>
  <c r="K272" i="9"/>
  <c r="J231" i="9"/>
  <c r="J215" i="9"/>
  <c r="BL519" i="29"/>
  <c r="CK623" i="29"/>
  <c r="S277" i="9"/>
  <c r="BH636" i="29"/>
  <c r="BJ636" i="29" s="1"/>
  <c r="E623" i="29"/>
  <c r="Y277" i="9"/>
  <c r="AA277" i="9" s="1"/>
  <c r="E225" i="9"/>
  <c r="AA596" i="29"/>
  <c r="G120" i="9"/>
  <c r="AA68" i="9"/>
  <c r="AA582" i="29"/>
  <c r="G89" i="9"/>
  <c r="AO571" i="29"/>
  <c r="AB571" i="29"/>
  <c r="AF62" i="29"/>
  <c r="L556" i="29"/>
  <c r="P168" i="9"/>
  <c r="V138" i="9"/>
  <c r="R140" i="9"/>
  <c r="D114" i="9"/>
  <c r="D116" i="9" s="1"/>
  <c r="BA558" i="29"/>
  <c r="BE50" i="29"/>
  <c r="DD545" i="29"/>
  <c r="L530" i="29"/>
  <c r="J205" i="9"/>
  <c r="J189" i="9"/>
  <c r="J153" i="9"/>
  <c r="J137" i="9"/>
  <c r="X75" i="9"/>
  <c r="X59" i="9"/>
  <c r="X76" i="9" s="1"/>
  <c r="X80" i="9" s="1"/>
  <c r="BH584" i="29"/>
  <c r="AO584" i="29"/>
  <c r="N127" i="9"/>
  <c r="N111" i="9"/>
  <c r="R33" i="9"/>
  <c r="V31" i="9"/>
  <c r="R49" i="9"/>
  <c r="R5" i="9"/>
  <c r="CY558" i="29"/>
  <c r="DC50" i="29"/>
  <c r="V551" i="29"/>
  <c r="G549" i="29"/>
  <c r="AX545" i="29"/>
  <c r="CV532" i="29"/>
  <c r="D59" i="9"/>
  <c r="D75" i="9"/>
  <c r="BR675" i="29"/>
  <c r="X194" i="9"/>
  <c r="T241" i="9"/>
  <c r="T257" i="9"/>
  <c r="T123" i="9"/>
  <c r="L68" i="9"/>
  <c r="L582" i="29"/>
  <c r="H163" i="9"/>
  <c r="H179" i="9"/>
  <c r="L161" i="9"/>
  <c r="O181" i="9"/>
  <c r="O178" i="9"/>
  <c r="AA44" i="9"/>
  <c r="W18" i="9"/>
  <c r="Q608" i="29"/>
  <c r="G605" i="29"/>
  <c r="J69" i="9"/>
  <c r="BC597" i="29"/>
  <c r="BV597" i="29"/>
  <c r="CJ571" i="29"/>
  <c r="CN62" i="29"/>
  <c r="CQ571" i="29"/>
  <c r="CP558" i="29"/>
  <c r="BV545" i="29"/>
  <c r="CU545" i="29"/>
  <c r="BM545" i="29"/>
  <c r="AL532" i="29"/>
  <c r="AP26" i="29"/>
  <c r="AC241" i="9"/>
  <c r="AC257" i="9"/>
  <c r="U179" i="9"/>
  <c r="U163" i="9"/>
  <c r="U180" i="9" s="1"/>
  <c r="U184" i="9" s="1"/>
  <c r="O5" i="8"/>
  <c r="O519" i="29"/>
  <c r="G253" i="9"/>
  <c r="V42" i="9"/>
  <c r="R16" i="9"/>
  <c r="CP571" i="29"/>
  <c r="R8" i="9"/>
  <c r="R36" i="9"/>
  <c r="V34" i="9"/>
  <c r="N51" i="9"/>
  <c r="N20" i="9"/>
  <c r="N48" i="9"/>
  <c r="AA575" i="29"/>
  <c r="T64" i="9"/>
  <c r="S251" i="9"/>
  <c r="Q295" i="9"/>
  <c r="P95" i="9"/>
  <c r="BM584" i="29"/>
  <c r="W571" i="29"/>
  <c r="AA571" i="29" s="1"/>
  <c r="AA62" i="29"/>
  <c r="V529" i="29"/>
  <c r="F153" i="9"/>
  <c r="F137" i="9"/>
  <c r="H5" i="9"/>
  <c r="H33" i="9"/>
  <c r="H49" i="9"/>
  <c r="L31" i="9"/>
  <c r="E20" i="8"/>
  <c r="E558" i="29"/>
  <c r="Y231" i="9"/>
  <c r="Y215" i="9"/>
  <c r="Y232" i="9" s="1"/>
  <c r="Y236" i="9" s="1"/>
  <c r="O49" i="9"/>
  <c r="O5" i="9"/>
  <c r="O33" i="9"/>
  <c r="CI584" i="29"/>
  <c r="S10" i="8"/>
  <c r="Q14" i="13"/>
  <c r="AA632" i="29"/>
  <c r="G630" i="29"/>
  <c r="Q122" i="9"/>
  <c r="Z18" i="9"/>
  <c r="L608" i="29"/>
  <c r="V607" i="29"/>
  <c r="L604" i="29"/>
  <c r="R121" i="9"/>
  <c r="L600" i="29"/>
  <c r="V583" i="29"/>
  <c r="L580" i="29"/>
  <c r="D11" i="9"/>
  <c r="W714" i="29"/>
  <c r="AA714" i="29" s="1"/>
  <c r="AA194" i="29"/>
  <c r="AY688" i="29"/>
  <c r="AZ170" i="29"/>
  <c r="CB675" i="29"/>
  <c r="BQ662" i="29"/>
  <c r="T103" i="9"/>
  <c r="T100" i="9"/>
  <c r="AC662" i="29"/>
  <c r="BO652" i="29"/>
  <c r="DC639" i="29"/>
  <c r="X97" i="9"/>
  <c r="G45" i="9"/>
  <c r="C19" i="9"/>
  <c r="AA620" i="29"/>
  <c r="Q96" i="9"/>
  <c r="AA600" i="29"/>
  <c r="S11" i="9"/>
  <c r="Q553" i="29"/>
  <c r="Q525" i="29"/>
  <c r="Z11" i="9"/>
  <c r="Y675" i="29"/>
  <c r="P13" i="8"/>
  <c r="P35" i="8" s="1"/>
  <c r="P37" i="8" s="1"/>
  <c r="P662" i="29"/>
  <c r="AC152" i="9"/>
  <c r="AC155" i="9"/>
  <c r="BD649" i="29"/>
  <c r="BE134" i="29"/>
  <c r="D123" i="9"/>
  <c r="G123" i="9" s="1"/>
  <c r="DD623" i="29"/>
  <c r="G621" i="29"/>
  <c r="Q620" i="29"/>
  <c r="V602" i="29"/>
  <c r="V596" i="29"/>
  <c r="L589" i="29"/>
  <c r="X220" i="9"/>
  <c r="CF714" i="29"/>
  <c r="CF688" i="29"/>
  <c r="AS675" i="29"/>
  <c r="M16" i="8"/>
  <c r="M15" i="8"/>
  <c r="H256" i="9"/>
  <c r="L254" i="9"/>
  <c r="H259" i="9"/>
  <c r="V659" i="29"/>
  <c r="P155" i="9"/>
  <c r="P152" i="9"/>
  <c r="Z126" i="9"/>
  <c r="Z129" i="9"/>
  <c r="R13" i="8"/>
  <c r="R662" i="29"/>
  <c r="V146" i="29"/>
  <c r="P48" i="9"/>
  <c r="P51" i="9"/>
  <c r="P20" i="9"/>
  <c r="CW649" i="29"/>
  <c r="CX134" i="29"/>
  <c r="BT639" i="29"/>
  <c r="BO266" i="29"/>
  <c r="AZ704" i="29"/>
  <c r="U701" i="29"/>
  <c r="DC688" i="29"/>
  <c r="CO675" i="29"/>
  <c r="CS158" i="29"/>
  <c r="H207" i="9"/>
  <c r="H204" i="9"/>
  <c r="L202" i="9"/>
  <c r="AG662" i="29"/>
  <c r="AK662" i="29" s="1"/>
  <c r="AK146" i="29"/>
  <c r="BN649" i="29"/>
  <c r="BO134" i="29"/>
  <c r="M227" i="9"/>
  <c r="Q227" i="9" s="1"/>
  <c r="Q294" i="9"/>
  <c r="P71" i="9"/>
  <c r="Z636" i="29"/>
  <c r="AA636" i="29" s="1"/>
  <c r="AA122" i="29"/>
  <c r="BX623" i="29"/>
  <c r="Q617" i="29"/>
  <c r="AI636" i="29"/>
  <c r="Y173" i="9"/>
  <c r="AA173" i="9" s="1"/>
  <c r="M121" i="9"/>
  <c r="CW610" i="29"/>
  <c r="CX98" i="29"/>
  <c r="DA597" i="29"/>
  <c r="BQ584" i="29"/>
  <c r="BK584" i="29"/>
  <c r="BO74" i="29"/>
  <c r="N194" i="9"/>
  <c r="V553" i="29"/>
  <c r="CX548" i="29"/>
  <c r="BA532" i="29"/>
  <c r="BE26" i="29"/>
  <c r="Q531" i="29"/>
  <c r="Z257" i="9"/>
  <c r="Z241" i="9"/>
  <c r="R127" i="9"/>
  <c r="R111" i="9"/>
  <c r="V109" i="9"/>
  <c r="E85" i="9"/>
  <c r="E102" i="9" s="1"/>
  <c r="E106" i="9" s="1"/>
  <c r="E101" i="9"/>
  <c r="V57" i="9"/>
  <c r="R75" i="9"/>
  <c r="R59" i="9"/>
  <c r="BI519" i="29"/>
  <c r="BA675" i="29"/>
  <c r="BE158" i="29"/>
  <c r="N241" i="9"/>
  <c r="N257" i="9"/>
  <c r="F256" i="9"/>
  <c r="F259" i="9"/>
  <c r="R43" i="8"/>
  <c r="R649" i="29"/>
  <c r="V649" i="29" s="1"/>
  <c r="H610" i="29"/>
  <c r="BZ558" i="29"/>
  <c r="CD50" i="29"/>
  <c r="P283" i="9"/>
  <c r="P267" i="9"/>
  <c r="Y6" i="8"/>
  <c r="Y532" i="29"/>
  <c r="AW623" i="29"/>
  <c r="Y16" i="9"/>
  <c r="AC36" i="9"/>
  <c r="AC38" i="9" s="1"/>
  <c r="AC8" i="9"/>
  <c r="AC10" i="9" s="1"/>
  <c r="AC12" i="9" s="1"/>
  <c r="CU532" i="29"/>
  <c r="L596" i="29"/>
  <c r="AP574" i="29"/>
  <c r="M571" i="29"/>
  <c r="Q62" i="29"/>
  <c r="AH532" i="29"/>
  <c r="AC519" i="29"/>
  <c r="R675" i="29"/>
  <c r="V158" i="29"/>
  <c r="R279" i="9"/>
  <c r="V279" i="9" s="1"/>
  <c r="AY636" i="29"/>
  <c r="AZ122" i="29"/>
  <c r="BY622" i="29"/>
  <c r="DA623" i="29"/>
  <c r="AA225" i="9"/>
  <c r="BN610" i="29"/>
  <c r="BO98" i="29"/>
  <c r="AW597" i="29"/>
  <c r="AS584" i="29"/>
  <c r="BK571" i="29"/>
  <c r="BO571" i="29" s="1"/>
  <c r="BO62" i="29"/>
  <c r="AC571" i="29"/>
  <c r="T558" i="29"/>
  <c r="T20" i="8"/>
  <c r="L557" i="29"/>
  <c r="V242" i="9"/>
  <c r="R244" i="9"/>
  <c r="X64" i="9"/>
  <c r="AC558" i="29"/>
  <c r="G548" i="29"/>
  <c r="M545" i="29"/>
  <c r="Q38" i="29"/>
  <c r="AC179" i="9"/>
  <c r="AC163" i="9"/>
  <c r="N179" i="9"/>
  <c r="N163" i="9"/>
  <c r="D85" i="9"/>
  <c r="D102" i="9" s="1"/>
  <c r="D106" i="9" s="1"/>
  <c r="D101" i="9"/>
  <c r="CO519" i="29"/>
  <c r="CS519" i="29" s="1"/>
  <c r="CS14" i="29"/>
  <c r="CW519" i="29"/>
  <c r="F11" i="9"/>
  <c r="CY571" i="29"/>
  <c r="DC62" i="29"/>
  <c r="D64" i="9"/>
  <c r="L135" i="9"/>
  <c r="H137" i="9"/>
  <c r="H153" i="9"/>
  <c r="CG571" i="29"/>
  <c r="N142" i="9"/>
  <c r="L548" i="29"/>
  <c r="CK545" i="29"/>
  <c r="I6" i="8"/>
  <c r="I532" i="29"/>
  <c r="W155" i="9"/>
  <c r="W152" i="9"/>
  <c r="AA150" i="9"/>
  <c r="AA155" i="9" s="1"/>
  <c r="D142" i="9"/>
  <c r="S64" i="9"/>
  <c r="T5" i="8"/>
  <c r="T519" i="29"/>
  <c r="BD688" i="29"/>
  <c r="BE170" i="29"/>
  <c r="DB597" i="29"/>
  <c r="G552" i="29"/>
  <c r="BB636" i="29"/>
  <c r="BE636" i="29" s="1"/>
  <c r="L616" i="29"/>
  <c r="G614" i="29"/>
  <c r="L293" i="9"/>
  <c r="K69" i="9"/>
  <c r="AB610" i="29"/>
  <c r="AF610" i="29" s="1"/>
  <c r="AA276" i="9"/>
  <c r="BW597" i="29"/>
  <c r="AA245" i="9"/>
  <c r="CA584" i="29"/>
  <c r="L242" i="9"/>
  <c r="H244" i="9"/>
  <c r="D192" i="9"/>
  <c r="D194" i="9" s="1"/>
  <c r="F168" i="9"/>
  <c r="CR545" i="29"/>
  <c r="L239" i="9"/>
  <c r="H241" i="9"/>
  <c r="H257" i="9"/>
  <c r="X127" i="9"/>
  <c r="X111" i="9"/>
  <c r="U85" i="9"/>
  <c r="U101" i="9"/>
  <c r="BP519" i="29"/>
  <c r="BT14" i="29"/>
  <c r="CA610" i="29"/>
  <c r="CD610" i="29" s="1"/>
  <c r="CT610" i="29"/>
  <c r="CZ545" i="29"/>
  <c r="N97" i="9"/>
  <c r="Q97" i="9" s="1"/>
  <c r="L307" i="9"/>
  <c r="K251" i="9"/>
  <c r="CK558" i="29"/>
  <c r="V112" i="9"/>
  <c r="R114" i="9"/>
  <c r="G60" i="9"/>
  <c r="C62" i="9"/>
  <c r="CL532" i="29"/>
  <c r="AC153" i="9"/>
  <c r="AC137" i="9"/>
  <c r="BK519" i="29"/>
  <c r="BO14" i="29"/>
  <c r="N121" i="9"/>
  <c r="Q600" i="29"/>
  <c r="CO584" i="29"/>
  <c r="CS74" i="29"/>
  <c r="L245" i="9"/>
  <c r="AB245" i="9" s="1"/>
  <c r="X116" i="9"/>
  <c r="S545" i="29"/>
  <c r="I623" i="29"/>
  <c r="AA613" i="29"/>
  <c r="M251" i="9"/>
  <c r="G173" i="9"/>
  <c r="BE610" i="29"/>
  <c r="CZ597" i="29"/>
  <c r="J16" i="9"/>
  <c r="L578" i="29"/>
  <c r="CR584" i="29"/>
  <c r="X584" i="29"/>
  <c r="X23" i="8"/>
  <c r="BD571" i="29"/>
  <c r="S8" i="9"/>
  <c r="S10" i="9" s="1"/>
  <c r="S12" i="9" s="1"/>
  <c r="S36" i="9"/>
  <c r="S38" i="9" s="1"/>
  <c r="BK545" i="29"/>
  <c r="BO545" i="29" s="1"/>
  <c r="BO38" i="29"/>
  <c r="AB532" i="29"/>
  <c r="AF26" i="29"/>
  <c r="Z205" i="9"/>
  <c r="Z189" i="9"/>
  <c r="CY532" i="29"/>
  <c r="DC532" i="29" s="1"/>
  <c r="DC26" i="29"/>
  <c r="BO110" i="29"/>
  <c r="W584" i="29"/>
  <c r="W23" i="8"/>
  <c r="AA74" i="29"/>
  <c r="AA550" i="29"/>
  <c r="T179" i="9"/>
  <c r="T163" i="9"/>
  <c r="AC5" i="8"/>
  <c r="AC9" i="8" s="1"/>
  <c r="DD519" i="29"/>
  <c r="CW636" i="29"/>
  <c r="CX122" i="29"/>
  <c r="AA63" i="9"/>
  <c r="AC205" i="9"/>
  <c r="AC189" i="9"/>
  <c r="AA135" i="9"/>
  <c r="W153" i="9"/>
  <c r="W137" i="9"/>
  <c r="Q589" i="29"/>
  <c r="Q555" i="29"/>
  <c r="P116" i="9"/>
  <c r="V213" i="9"/>
  <c r="R231" i="9"/>
  <c r="V231" i="9" s="1"/>
  <c r="R215" i="9"/>
  <c r="K15" i="8"/>
  <c r="BO588" i="29"/>
  <c r="CB571" i="29"/>
  <c r="CV571" i="29"/>
  <c r="I6" i="14"/>
  <c r="I22" i="8"/>
  <c r="I24" i="8" s="1"/>
  <c r="X101" i="9"/>
  <c r="X85" i="9"/>
  <c r="CA519" i="29"/>
  <c r="CQ519" i="29"/>
  <c r="BE86" i="29"/>
  <c r="S163" i="9"/>
  <c r="S179" i="9"/>
  <c r="U153" i="9"/>
  <c r="U137" i="9"/>
  <c r="U154" i="9" s="1"/>
  <c r="U158" i="9" s="1"/>
  <c r="W127" i="9"/>
  <c r="W111" i="9"/>
  <c r="AA109" i="9"/>
  <c r="I101" i="9"/>
  <c r="I85" i="9"/>
  <c r="G57" i="9"/>
  <c r="AB57" i="9" s="1"/>
  <c r="C59" i="9"/>
  <c r="C75" i="9"/>
  <c r="E49" i="9"/>
  <c r="E33" i="9"/>
  <c r="E5" i="9"/>
  <c r="CC688" i="29"/>
  <c r="CD688" i="29" s="1"/>
  <c r="CD170" i="29"/>
  <c r="CY675" i="29"/>
  <c r="DC675" i="29" s="1"/>
  <c r="DC158" i="29"/>
  <c r="CL662" i="29"/>
  <c r="AP652" i="29"/>
  <c r="Y43" i="8"/>
  <c r="Y649" i="29"/>
  <c r="CC649" i="29"/>
  <c r="CD134" i="29"/>
  <c r="W201" i="9"/>
  <c r="AA201" i="9" s="1"/>
  <c r="S175" i="9"/>
  <c r="V175" i="9" s="1"/>
  <c r="G149" i="9"/>
  <c r="AC45" i="9"/>
  <c r="L147" i="9"/>
  <c r="V603" i="29"/>
  <c r="H17" i="9"/>
  <c r="N16" i="9"/>
  <c r="V271" i="9"/>
  <c r="L193" i="9"/>
  <c r="AC11" i="9"/>
  <c r="AU714" i="29"/>
  <c r="CN706" i="29"/>
  <c r="AA704" i="29"/>
  <c r="T282" i="9"/>
  <c r="T285" i="9"/>
  <c r="AC178" i="9"/>
  <c r="AC181" i="9"/>
  <c r="K129" i="9"/>
  <c r="K126" i="9"/>
  <c r="CQ649" i="29"/>
  <c r="BE639" i="29"/>
  <c r="DA636" i="29"/>
  <c r="DC636" i="29" s="1"/>
  <c r="Q634" i="29"/>
  <c r="T149" i="9"/>
  <c r="CC623" i="29"/>
  <c r="AA226" i="9"/>
  <c r="Q615" i="29"/>
  <c r="AA604" i="29"/>
  <c r="V293" i="9"/>
  <c r="U69" i="9"/>
  <c r="G596" i="29"/>
  <c r="AA594" i="29"/>
  <c r="Q591" i="29"/>
  <c r="G588" i="29"/>
  <c r="G582" i="29"/>
  <c r="AA580" i="29"/>
  <c r="Q115" i="9"/>
  <c r="Q164" i="9"/>
  <c r="M166" i="9"/>
  <c r="Y179" i="9"/>
  <c r="Y163" i="9"/>
  <c r="Y180" i="9" s="1"/>
  <c r="Y184" i="9" s="1"/>
  <c r="K153" i="9"/>
  <c r="K137" i="9"/>
  <c r="Q109" i="9"/>
  <c r="M111" i="9"/>
  <c r="M127" i="9"/>
  <c r="O101" i="9"/>
  <c r="O85" i="9"/>
  <c r="T272" i="9"/>
  <c r="Z194" i="9"/>
  <c r="BA701" i="29"/>
  <c r="BE701" i="29" s="1"/>
  <c r="BE182" i="29"/>
  <c r="AF666" i="29"/>
  <c r="AC259" i="9"/>
  <c r="AC256" i="9"/>
  <c r="J77" i="9"/>
  <c r="J74" i="9"/>
  <c r="V308" i="9"/>
  <c r="U253" i="9"/>
  <c r="CP623" i="29"/>
  <c r="G252" i="9"/>
  <c r="Q226" i="9"/>
  <c r="CR623" i="29"/>
  <c r="BD623" i="29"/>
  <c r="X18" i="9"/>
  <c r="G307" i="9"/>
  <c r="F251" i="9"/>
  <c r="AA303" i="9"/>
  <c r="AB303" i="9" s="1"/>
  <c r="AB199" i="9" s="1"/>
  <c r="Z199" i="9"/>
  <c r="V95" i="9"/>
  <c r="V276" i="9"/>
  <c r="L94" i="9"/>
  <c r="AC16" i="9"/>
  <c r="L555" i="29"/>
  <c r="AC714" i="29"/>
  <c r="R233" i="9"/>
  <c r="R230" i="9"/>
  <c r="V228" i="9"/>
  <c r="V233" i="9" s="1"/>
  <c r="V658" i="29"/>
  <c r="L656" i="29"/>
  <c r="V653" i="29"/>
  <c r="H13" i="8"/>
  <c r="H662" i="29"/>
  <c r="L146" i="29"/>
  <c r="AU218" i="29"/>
  <c r="DB701" i="29"/>
  <c r="AM675" i="29"/>
  <c r="O256" i="9"/>
  <c r="O259" i="9"/>
  <c r="L659" i="29"/>
  <c r="Z103" i="9"/>
  <c r="Z100" i="9"/>
  <c r="AX649" i="29"/>
  <c r="AZ649" i="29" s="1"/>
  <c r="BX649" i="29"/>
  <c r="BY134" i="29"/>
  <c r="J253" i="9"/>
  <c r="Q148" i="9"/>
  <c r="BN675" i="29"/>
  <c r="BF675" i="29"/>
  <c r="BJ675" i="29" s="1"/>
  <c r="BJ158" i="29"/>
  <c r="BE614" i="29"/>
  <c r="I277" i="9"/>
  <c r="V291" i="9"/>
  <c r="U43" i="9"/>
  <c r="CB597" i="29"/>
  <c r="AQ571" i="29"/>
  <c r="AU62" i="29"/>
  <c r="Z272" i="9"/>
  <c r="V164" i="9"/>
  <c r="R166" i="9"/>
  <c r="T142" i="9"/>
  <c r="Y62" i="9"/>
  <c r="Y64" i="9" s="1"/>
  <c r="D36" i="9"/>
  <c r="D38" i="9" s="1"/>
  <c r="D8" i="9"/>
  <c r="D10" i="9" s="1"/>
  <c r="X545" i="29"/>
  <c r="AQ545" i="29"/>
  <c r="AU38" i="29"/>
  <c r="AQ532" i="29"/>
  <c r="AU532" i="29" s="1"/>
  <c r="AU26" i="29"/>
  <c r="M267" i="9"/>
  <c r="M283" i="9"/>
  <c r="Q265" i="9"/>
  <c r="R257" i="9"/>
  <c r="V257" i="9" s="1"/>
  <c r="R241" i="9"/>
  <c r="V239" i="9"/>
  <c r="H231" i="9"/>
  <c r="L231" i="9" s="1"/>
  <c r="H215" i="9"/>
  <c r="L213" i="9"/>
  <c r="C189" i="9"/>
  <c r="G187" i="9"/>
  <c r="C205" i="9"/>
  <c r="G205" i="9" s="1"/>
  <c r="L301" i="9"/>
  <c r="K173" i="9"/>
  <c r="M597" i="29"/>
  <c r="Q86" i="29"/>
  <c r="BU597" i="29"/>
  <c r="BY597" i="29" s="1"/>
  <c r="BY86" i="29"/>
  <c r="E246" i="9"/>
  <c r="AH558" i="29"/>
  <c r="X153" i="9"/>
  <c r="X137" i="9"/>
  <c r="G609" i="29"/>
  <c r="L602" i="29"/>
  <c r="R571" i="29"/>
  <c r="V62" i="29"/>
  <c r="Y20" i="8"/>
  <c r="Y558" i="29"/>
  <c r="E142" i="9"/>
  <c r="BL597" i="29"/>
  <c r="BN558" i="29"/>
  <c r="CJ532" i="29"/>
  <c r="CN26" i="29"/>
  <c r="O283" i="9"/>
  <c r="O267" i="9"/>
  <c r="O284" i="9" s="1"/>
  <c r="O288" i="9" s="1"/>
  <c r="CO623" i="29"/>
  <c r="CS110" i="29"/>
  <c r="L276" i="9"/>
  <c r="Q561" i="29"/>
  <c r="U142" i="9"/>
  <c r="AC6" i="8"/>
  <c r="DD532" i="29"/>
  <c r="I231" i="9"/>
  <c r="I215" i="9"/>
  <c r="I232" i="9" s="1"/>
  <c r="I236" i="9" s="1"/>
  <c r="F85" i="9"/>
  <c r="F101" i="9"/>
  <c r="AL636" i="29"/>
  <c r="AP636" i="29" s="1"/>
  <c r="AA606" i="29"/>
  <c r="D23" i="8"/>
  <c r="D584" i="29"/>
  <c r="Q576" i="29"/>
  <c r="BS584" i="29"/>
  <c r="CL571" i="29"/>
  <c r="H270" i="9"/>
  <c r="L268" i="9"/>
  <c r="AC64" i="9"/>
  <c r="C8" i="9"/>
  <c r="C36" i="9"/>
  <c r="G34" i="9"/>
  <c r="BW545" i="29"/>
  <c r="D283" i="9"/>
  <c r="D267" i="9"/>
  <c r="BK532" i="29"/>
  <c r="BO26" i="29"/>
  <c r="F152" i="9"/>
  <c r="F155" i="9"/>
  <c r="U18" i="9"/>
  <c r="I597" i="29"/>
  <c r="X142" i="9"/>
  <c r="J5" i="9"/>
  <c r="J49" i="9"/>
  <c r="J33" i="9"/>
  <c r="BH623" i="29"/>
  <c r="DB610" i="29"/>
  <c r="DC98" i="29"/>
  <c r="Q594" i="29"/>
  <c r="Q580" i="29"/>
  <c r="D246" i="9"/>
  <c r="I194" i="9"/>
  <c r="H8" i="9"/>
  <c r="L34" i="9"/>
  <c r="H36" i="9"/>
  <c r="S231" i="9"/>
  <c r="S215" i="9"/>
  <c r="I33" i="9"/>
  <c r="I50" i="9" s="1"/>
  <c r="I54" i="9" s="1"/>
  <c r="I49" i="9"/>
  <c r="I5" i="9"/>
  <c r="BA584" i="29"/>
  <c r="BE584" i="29" s="1"/>
  <c r="BE74" i="29"/>
  <c r="Q575" i="29"/>
  <c r="CJ558" i="29"/>
  <c r="CN50" i="29"/>
  <c r="U246" i="9"/>
  <c r="L112" i="9"/>
  <c r="H114" i="9"/>
  <c r="CM558" i="29"/>
  <c r="AG532" i="29"/>
  <c r="AK532" i="29" s="1"/>
  <c r="AK26" i="29"/>
  <c r="J5" i="8"/>
  <c r="J519" i="29"/>
  <c r="G297" i="9"/>
  <c r="F121" i="9"/>
  <c r="G121" i="9" s="1"/>
  <c r="AA554" i="29"/>
  <c r="C140" i="9"/>
  <c r="G138" i="9"/>
  <c r="V630" i="29"/>
  <c r="L122" i="9"/>
  <c r="G70" i="9"/>
  <c r="E18" i="9"/>
  <c r="BD610" i="29"/>
  <c r="BE98" i="29"/>
  <c r="DD610" i="29"/>
  <c r="AF600" i="29"/>
  <c r="U23" i="8"/>
  <c r="U584" i="29"/>
  <c r="H23" i="8"/>
  <c r="H584" i="29"/>
  <c r="L74" i="29"/>
  <c r="AF561" i="29"/>
  <c r="CH545" i="29"/>
  <c r="CE545" i="29"/>
  <c r="CI38" i="29"/>
  <c r="CE532" i="29"/>
  <c r="CI26" i="29"/>
  <c r="AC111" i="9"/>
  <c r="AC128" i="9" s="1"/>
  <c r="AC132" i="9" s="1"/>
  <c r="AC127" i="9"/>
  <c r="O59" i="9"/>
  <c r="O76" i="9" s="1"/>
  <c r="O80" i="9" s="1"/>
  <c r="O75" i="9"/>
  <c r="T5" i="9"/>
  <c r="T49" i="9"/>
  <c r="T33" i="9"/>
  <c r="BF519" i="29"/>
  <c r="BJ14" i="29"/>
  <c r="O220" i="9"/>
  <c r="CP545" i="29"/>
  <c r="J101" i="9"/>
  <c r="J85" i="9"/>
  <c r="BL558" i="29"/>
  <c r="AC545" i="29"/>
  <c r="BP532" i="29"/>
  <c r="BT26" i="29"/>
  <c r="AC251" i="9"/>
  <c r="AC142" i="9"/>
  <c r="Z215" i="9"/>
  <c r="Z231" i="9"/>
  <c r="AA602" i="29"/>
  <c r="M43" i="9"/>
  <c r="BW584" i="29"/>
  <c r="AC101" i="9"/>
  <c r="AC85" i="9"/>
  <c r="W6" i="8"/>
  <c r="W532" i="29"/>
  <c r="AA26" i="29"/>
  <c r="F662" i="29"/>
  <c r="F13" i="8"/>
  <c r="CL610" i="29"/>
  <c r="BM597" i="29"/>
  <c r="CF584" i="29"/>
  <c r="L141" i="9"/>
  <c r="AN571" i="29"/>
  <c r="AR571" i="29"/>
  <c r="BP558" i="29"/>
  <c r="BT50" i="29"/>
  <c r="N64" i="9"/>
  <c r="J20" i="8"/>
  <c r="J558" i="29"/>
  <c r="CM545" i="29"/>
  <c r="V528" i="29"/>
  <c r="D179" i="9"/>
  <c r="D163" i="9"/>
  <c r="D180" i="9" s="1"/>
  <c r="D184" i="9" s="1"/>
  <c r="T101" i="9"/>
  <c r="T85" i="9"/>
  <c r="AA523" i="29"/>
  <c r="DC522" i="29"/>
  <c r="CK519" i="29"/>
  <c r="AU600" i="29"/>
  <c r="AV597" i="29"/>
  <c r="AZ86" i="29"/>
  <c r="AA574" i="29"/>
  <c r="BH571" i="29"/>
  <c r="W88" i="9"/>
  <c r="AA86" i="9"/>
  <c r="BQ532" i="29"/>
  <c r="CT519" i="29"/>
  <c r="CX14" i="29"/>
  <c r="Q158" i="29"/>
  <c r="X129" i="9"/>
  <c r="X126" i="9"/>
  <c r="CP584" i="29"/>
  <c r="CE558" i="29"/>
  <c r="CI558" i="29" s="1"/>
  <c r="CI50" i="29"/>
  <c r="V605" i="29"/>
  <c r="Q94" i="9"/>
  <c r="CC571" i="29"/>
  <c r="X20" i="8"/>
  <c r="AA20" i="8" s="1"/>
  <c r="X558" i="29"/>
  <c r="M218" i="9"/>
  <c r="Q216" i="9"/>
  <c r="BF558" i="29"/>
  <c r="BJ558" i="29" s="1"/>
  <c r="BJ50" i="29"/>
  <c r="C545" i="29"/>
  <c r="G38" i="29"/>
  <c r="T127" i="9"/>
  <c r="T111" i="9"/>
  <c r="AZ62" i="29"/>
  <c r="E36" i="9"/>
  <c r="E38" i="9" s="1"/>
  <c r="E8" i="9"/>
  <c r="E10" i="9" s="1"/>
  <c r="E12" i="9" s="1"/>
  <c r="Q528" i="29"/>
  <c r="AC49" i="9"/>
  <c r="AC33" i="9"/>
  <c r="AC50" i="9" s="1"/>
  <c r="AC54" i="9" s="1"/>
  <c r="AC5" i="9"/>
  <c r="W6" i="14"/>
  <c r="AK14" i="29"/>
  <c r="P10" i="8"/>
  <c r="E10" i="8"/>
  <c r="E35" i="8"/>
  <c r="E37" i="8" s="1"/>
  <c r="R10" i="8"/>
  <c r="V17" i="13"/>
  <c r="J127" i="9"/>
  <c r="J111" i="9"/>
  <c r="AB519" i="29"/>
  <c r="AF519" i="29" s="1"/>
  <c r="AF14" i="29"/>
  <c r="L308" i="9"/>
  <c r="K253" i="9"/>
  <c r="O584" i="29"/>
  <c r="O23" i="8"/>
  <c r="Q23" i="8" s="1"/>
  <c r="AX662" i="29"/>
  <c r="H95" i="9"/>
  <c r="CW558" i="29"/>
  <c r="Y49" i="9"/>
  <c r="Y5" i="9"/>
  <c r="Y33" i="9"/>
  <c r="AN675" i="29"/>
  <c r="CS613" i="29"/>
  <c r="CT532" i="29"/>
  <c r="CX26" i="29"/>
  <c r="AC283" i="9"/>
  <c r="AC267" i="9"/>
  <c r="AC284" i="9" s="1"/>
  <c r="AC288" i="9" s="1"/>
  <c r="AO532" i="29"/>
  <c r="I279" i="9"/>
  <c r="AQ636" i="29"/>
  <c r="O18" i="9"/>
  <c r="N225" i="9"/>
  <c r="W199" i="9"/>
  <c r="V297" i="9"/>
  <c r="U121" i="9"/>
  <c r="G601" i="29"/>
  <c r="Q590" i="29"/>
  <c r="Q89" i="9"/>
  <c r="BB571" i="29"/>
  <c r="T571" i="29"/>
  <c r="AC194" i="9"/>
  <c r="Y168" i="9"/>
  <c r="P64" i="9"/>
  <c r="U20" i="8"/>
  <c r="U558" i="29"/>
  <c r="CT545" i="29"/>
  <c r="CX545" i="29" s="1"/>
  <c r="CX38" i="29"/>
  <c r="AG545" i="29"/>
  <c r="AK38" i="29"/>
  <c r="F163" i="9"/>
  <c r="F179" i="9"/>
  <c r="BO522" i="29"/>
  <c r="CG519" i="29"/>
  <c r="BZ571" i="29"/>
  <c r="CD571" i="29" s="1"/>
  <c r="CD62" i="29"/>
  <c r="Z20" i="8"/>
  <c r="Z558" i="29"/>
  <c r="Q224" i="9"/>
  <c r="CU597" i="29"/>
  <c r="Q193" i="9"/>
  <c r="AN584" i="29"/>
  <c r="O571" i="29"/>
  <c r="L531" i="29"/>
  <c r="N45" i="8"/>
  <c r="N15" i="18"/>
  <c r="CG623" i="29"/>
  <c r="BT600" i="29"/>
  <c r="Q63" i="9"/>
  <c r="BX558" i="29"/>
  <c r="L551" i="29"/>
  <c r="W192" i="9"/>
  <c r="AA190" i="9"/>
  <c r="R149" i="9"/>
  <c r="V149" i="9" s="1"/>
  <c r="CR597" i="29"/>
  <c r="BN597" i="29"/>
  <c r="C23" i="8"/>
  <c r="C584" i="29"/>
  <c r="G74" i="29"/>
  <c r="DA584" i="29"/>
  <c r="BR584" i="29"/>
  <c r="L574" i="29"/>
  <c r="BA571" i="29"/>
  <c r="BE62" i="29"/>
  <c r="Y90" i="9"/>
  <c r="BX545" i="29"/>
  <c r="P111" i="9"/>
  <c r="P128" i="9" s="1"/>
  <c r="P132" i="9" s="1"/>
  <c r="P127" i="9"/>
  <c r="AV519" i="29"/>
  <c r="AZ14" i="29"/>
  <c r="BX636" i="29"/>
  <c r="BY122" i="29"/>
  <c r="V610" i="29"/>
  <c r="N272" i="9"/>
  <c r="CF545" i="29"/>
  <c r="Z283" i="9"/>
  <c r="Z267" i="9"/>
  <c r="AE584" i="29"/>
  <c r="R545" i="29"/>
  <c r="V38" i="29"/>
  <c r="BF532" i="29"/>
  <c r="BJ26" i="29"/>
  <c r="BC519" i="29"/>
  <c r="G594" i="29"/>
  <c r="P101" i="9"/>
  <c r="P85" i="9"/>
  <c r="P102" i="9" s="1"/>
  <c r="P106" i="9" s="1"/>
  <c r="W95" i="9"/>
  <c r="AC584" i="29"/>
  <c r="S272" i="9"/>
  <c r="AA31" i="9"/>
  <c r="W49" i="9"/>
  <c r="W33" i="9"/>
  <c r="W5" i="9"/>
  <c r="P129" i="9"/>
  <c r="P126" i="9"/>
  <c r="M623" i="29"/>
  <c r="Q623" i="29" s="1"/>
  <c r="Q110" i="29"/>
  <c r="D251" i="9"/>
  <c r="L592" i="29"/>
  <c r="AN597" i="29"/>
  <c r="BI584" i="29"/>
  <c r="X11" i="9"/>
  <c r="CA571" i="29"/>
  <c r="X90" i="9"/>
  <c r="AQ558" i="29"/>
  <c r="AU50" i="29"/>
  <c r="AW545" i="29"/>
  <c r="D215" i="9"/>
  <c r="D232" i="9" s="1"/>
  <c r="D236" i="9" s="1"/>
  <c r="D231" i="9"/>
  <c r="R205" i="9"/>
  <c r="R189" i="9"/>
  <c r="V187" i="9"/>
  <c r="W59" i="9"/>
  <c r="W75" i="9"/>
  <c r="AA57" i="9"/>
  <c r="CQ532" i="29"/>
  <c r="BZ519" i="29"/>
  <c r="CD519" i="29" s="1"/>
  <c r="CD14" i="29"/>
  <c r="O282" i="9"/>
  <c r="O285" i="9"/>
  <c r="AA37" i="9"/>
  <c r="W11" i="9"/>
  <c r="X246" i="9"/>
  <c r="AV532" i="29"/>
  <c r="AZ26" i="29"/>
  <c r="F241" i="9"/>
  <c r="F257" i="9"/>
  <c r="P137" i="9"/>
  <c r="P154" i="9" s="1"/>
  <c r="P158" i="9" s="1"/>
  <c r="P153" i="9"/>
  <c r="CJ519" i="29"/>
  <c r="CN14" i="29"/>
  <c r="AO662" i="29"/>
  <c r="I649" i="29"/>
  <c r="I43" i="8"/>
  <c r="CQ623" i="29"/>
  <c r="Q556" i="29"/>
  <c r="CI548" i="29"/>
  <c r="CH519" i="29"/>
  <c r="X230" i="9"/>
  <c r="X233" i="9"/>
  <c r="R173" i="9"/>
  <c r="V173" i="9" s="1"/>
  <c r="E610" i="29"/>
  <c r="AG571" i="29"/>
  <c r="AK62" i="29"/>
  <c r="BJ548" i="29"/>
  <c r="H101" i="9"/>
  <c r="H85" i="9"/>
  <c r="L83" i="9"/>
  <c r="CY623" i="29"/>
  <c r="DC623" i="29" s="1"/>
  <c r="DC110" i="29"/>
  <c r="AG597" i="29"/>
  <c r="AK86" i="29"/>
  <c r="AZ571" i="29"/>
  <c r="T246" i="9"/>
  <c r="T88" i="9"/>
  <c r="T90" i="9" s="1"/>
  <c r="K545" i="29"/>
  <c r="Q187" i="9"/>
  <c r="M205" i="9"/>
  <c r="M189" i="9"/>
  <c r="AS519" i="29"/>
  <c r="AU14" i="29"/>
  <c r="M6" i="11"/>
  <c r="DC86" i="29"/>
  <c r="F6" i="14"/>
  <c r="F22" i="8"/>
  <c r="V25" i="13"/>
  <c r="G25" i="13"/>
  <c r="L174" i="9"/>
  <c r="V254" i="29"/>
  <c r="AZ206" i="29"/>
  <c r="AU302" i="29"/>
  <c r="V218" i="29"/>
  <c r="CA714" i="29"/>
  <c r="CO714" i="29"/>
  <c r="CS714" i="29" s="1"/>
  <c r="CS194" i="29"/>
  <c r="CY714" i="29"/>
  <c r="DC714" i="29" s="1"/>
  <c r="DC194" i="29"/>
  <c r="CE675" i="29"/>
  <c r="CI158" i="29"/>
  <c r="Z13" i="8"/>
  <c r="Z662" i="29"/>
  <c r="AK649" i="29"/>
  <c r="AB636" i="29"/>
  <c r="AA308" i="9"/>
  <c r="AB308" i="9" s="1"/>
  <c r="AB253" i="9" s="1"/>
  <c r="Z253" i="9"/>
  <c r="G175" i="9"/>
  <c r="BN636" i="29"/>
  <c r="BO636" i="29" s="1"/>
  <c r="BO122" i="29"/>
  <c r="CV623" i="29"/>
  <c r="Q619" i="29"/>
  <c r="H277" i="9"/>
  <c r="J251" i="9"/>
  <c r="L251" i="9" s="1"/>
  <c r="D225" i="9"/>
  <c r="G225" i="9" s="1"/>
  <c r="AC121" i="9"/>
  <c r="X69" i="9"/>
  <c r="AA69" i="9" s="1"/>
  <c r="AA291" i="9"/>
  <c r="AB291" i="9" s="1"/>
  <c r="AB43" i="9" s="1"/>
  <c r="Z43" i="9"/>
  <c r="P16" i="9"/>
  <c r="BF584" i="29"/>
  <c r="BJ584" i="29" s="1"/>
  <c r="BJ74" i="29"/>
  <c r="CD230" i="29"/>
  <c r="AW701" i="29"/>
  <c r="BC675" i="29"/>
  <c r="AE675" i="29"/>
  <c r="CM662" i="29"/>
  <c r="Q280" i="9"/>
  <c r="Q285" i="9" s="1"/>
  <c r="M285" i="9"/>
  <c r="M282" i="9"/>
  <c r="M178" i="9"/>
  <c r="M181" i="9"/>
  <c r="Q176" i="9"/>
  <c r="Q72" i="9"/>
  <c r="Q77" i="9" s="1"/>
  <c r="M74" i="9"/>
  <c r="M77" i="9"/>
  <c r="T649" i="29"/>
  <c r="T43" i="8"/>
  <c r="P279" i="9"/>
  <c r="Q310" i="9"/>
  <c r="Q630" i="29"/>
  <c r="AA174" i="9"/>
  <c r="AA616" i="29"/>
  <c r="CE623" i="29"/>
  <c r="CI623" i="29" s="1"/>
  <c r="CI110" i="29"/>
  <c r="AQ623" i="29"/>
  <c r="AU623" i="29" s="1"/>
  <c r="AU110" i="29"/>
  <c r="L305" i="9"/>
  <c r="K225" i="9"/>
  <c r="V303" i="9"/>
  <c r="U199" i="9"/>
  <c r="G603" i="29"/>
  <c r="Q602" i="29"/>
  <c r="AA601" i="29"/>
  <c r="AA595" i="29"/>
  <c r="G593" i="29"/>
  <c r="AA42" i="9"/>
  <c r="W16" i="9"/>
  <c r="AA16" i="9" s="1"/>
  <c r="Q582" i="29"/>
  <c r="Q37" i="9"/>
  <c r="M11" i="9"/>
  <c r="Y246" i="9"/>
  <c r="Q190" i="9"/>
  <c r="M192" i="9"/>
  <c r="Y8" i="9"/>
  <c r="Y10" i="9" s="1"/>
  <c r="Y36" i="9"/>
  <c r="Y38" i="9" s="1"/>
  <c r="Y205" i="9"/>
  <c r="Y189" i="9"/>
  <c r="Y206" i="9" s="1"/>
  <c r="Y210" i="9" s="1"/>
  <c r="K179" i="9"/>
  <c r="K163" i="9"/>
  <c r="M153" i="9"/>
  <c r="M137" i="9"/>
  <c r="Q135" i="9"/>
  <c r="O127" i="9"/>
  <c r="O111" i="9"/>
  <c r="BB675" i="29"/>
  <c r="BT667" i="29"/>
  <c r="BA662" i="29"/>
  <c r="BE662" i="29" s="1"/>
  <c r="BE146" i="29"/>
  <c r="U103" i="9"/>
  <c r="U100" i="9"/>
  <c r="BU662" i="29"/>
  <c r="BY662" i="29" s="1"/>
  <c r="BY146" i="29"/>
  <c r="O201" i="9"/>
  <c r="J175" i="9"/>
  <c r="V278" i="9"/>
  <c r="BJ613" i="29"/>
  <c r="V613" i="29"/>
  <c r="T199" i="9"/>
  <c r="J121" i="9"/>
  <c r="L121" i="9" s="1"/>
  <c r="T95" i="9"/>
  <c r="V94" i="9"/>
  <c r="AU678" i="29"/>
  <c r="S13" i="8"/>
  <c r="S662" i="29"/>
  <c r="AC103" i="9"/>
  <c r="AC100" i="9"/>
  <c r="K100" i="9"/>
  <c r="K103" i="9"/>
  <c r="T74" i="9"/>
  <c r="T77" i="9"/>
  <c r="L628" i="29"/>
  <c r="BE626" i="29"/>
  <c r="K636" i="29"/>
  <c r="L636" i="29" s="1"/>
  <c r="L122" i="29"/>
  <c r="AL623" i="29"/>
  <c r="AP623" i="29" s="1"/>
  <c r="AP110" i="29"/>
  <c r="L148" i="9"/>
  <c r="Y18" i="9"/>
  <c r="Q609" i="29"/>
  <c r="AA251" i="9"/>
  <c r="Q605" i="29"/>
  <c r="L295" i="9"/>
  <c r="K95" i="9"/>
  <c r="Q601" i="29"/>
  <c r="G574" i="29"/>
  <c r="AA556" i="29"/>
  <c r="C192" i="9"/>
  <c r="G190" i="9"/>
  <c r="AA34" i="9"/>
  <c r="W36" i="9"/>
  <c r="W8" i="9"/>
  <c r="S257" i="9"/>
  <c r="S241" i="9"/>
  <c r="S258" i="9" s="1"/>
  <c r="S262" i="9" s="1"/>
  <c r="U215" i="9"/>
  <c r="U231" i="9"/>
  <c r="W189" i="9"/>
  <c r="AA187" i="9"/>
  <c r="W205" i="9"/>
  <c r="G135" i="9"/>
  <c r="C137" i="9"/>
  <c r="C153" i="9"/>
  <c r="E111" i="9"/>
  <c r="E127" i="9"/>
  <c r="S49" i="9"/>
  <c r="S33" i="9"/>
  <c r="S50" i="9" s="1"/>
  <c r="S54" i="9" s="1"/>
  <c r="S5" i="9"/>
  <c r="L579" i="29"/>
  <c r="D272" i="9"/>
  <c r="J194" i="9"/>
  <c r="N701" i="29"/>
  <c r="H675" i="29"/>
  <c r="L158" i="29"/>
  <c r="BE658" i="29"/>
  <c r="S100" i="9"/>
  <c r="S103" i="9"/>
  <c r="AC48" i="9"/>
  <c r="AC20" i="9"/>
  <c r="AC51" i="9"/>
  <c r="G296" i="9"/>
  <c r="F97" i="9"/>
  <c r="G97" i="9" s="1"/>
  <c r="AJ623" i="29"/>
  <c r="L278" i="9"/>
  <c r="AB278" i="9" s="1"/>
  <c r="CJ623" i="29"/>
  <c r="CN110" i="29"/>
  <c r="AV623" i="29"/>
  <c r="AZ110" i="29"/>
  <c r="V199" i="9"/>
  <c r="Q297" i="9"/>
  <c r="P121" i="9"/>
  <c r="N17" i="9"/>
  <c r="L198" i="9"/>
  <c r="T16" i="9"/>
  <c r="L271" i="9"/>
  <c r="AB271" i="9" s="1"/>
  <c r="L63" i="9"/>
  <c r="AB63" i="9" s="1"/>
  <c r="BG701" i="29"/>
  <c r="BU688" i="29"/>
  <c r="BY688" i="29" s="1"/>
  <c r="AG675" i="29"/>
  <c r="AK675" i="29" s="1"/>
  <c r="AK158" i="29"/>
  <c r="R285" i="9"/>
  <c r="R282" i="9"/>
  <c r="V280" i="9"/>
  <c r="I230" i="9"/>
  <c r="I233" i="9"/>
  <c r="R126" i="9"/>
  <c r="V124" i="9"/>
  <c r="R129" i="9"/>
  <c r="CA662" i="29"/>
  <c r="L652" i="29"/>
  <c r="CS639" i="29"/>
  <c r="AK242" i="29"/>
  <c r="S701" i="29"/>
  <c r="BK688" i="29"/>
  <c r="BO688" i="29" s="1"/>
  <c r="Y129" i="9"/>
  <c r="Y126" i="9"/>
  <c r="P100" i="9"/>
  <c r="P103" i="9"/>
  <c r="C43" i="8"/>
  <c r="C649" i="29"/>
  <c r="AC227" i="9"/>
  <c r="G294" i="9"/>
  <c r="F71" i="9"/>
  <c r="D623" i="29"/>
  <c r="V96" i="9"/>
  <c r="CE714" i="29"/>
  <c r="CI194" i="29"/>
  <c r="BJ665" i="29"/>
  <c r="V626" i="29"/>
  <c r="BK610" i="29"/>
  <c r="BO610" i="29" s="1"/>
  <c r="Q303" i="9"/>
  <c r="P199" i="9"/>
  <c r="AN610" i="29"/>
  <c r="G600" i="29"/>
  <c r="V591" i="29"/>
  <c r="E23" i="8"/>
  <c r="E584" i="29"/>
  <c r="AG558" i="29"/>
  <c r="AK558" i="29" s="1"/>
  <c r="AK50" i="29"/>
  <c r="R270" i="9"/>
  <c r="V268" i="9"/>
  <c r="S246" i="9"/>
  <c r="T220" i="9"/>
  <c r="I168" i="9"/>
  <c r="K142" i="9"/>
  <c r="AA112" i="9"/>
  <c r="W114" i="9"/>
  <c r="CJ545" i="29"/>
  <c r="CN545" i="29" s="1"/>
  <c r="CN38" i="29"/>
  <c r="D545" i="29"/>
  <c r="K532" i="29"/>
  <c r="K6" i="8"/>
  <c r="K16" i="8" s="1"/>
  <c r="E267" i="9"/>
  <c r="E284" i="9" s="1"/>
  <c r="E288" i="9" s="1"/>
  <c r="E283" i="9"/>
  <c r="N49" i="9"/>
  <c r="N33" i="9"/>
  <c r="N50" i="9" s="1"/>
  <c r="N54" i="9" s="1"/>
  <c r="N5" i="9"/>
  <c r="R519" i="29"/>
  <c r="R5" i="8"/>
  <c r="V14" i="29"/>
  <c r="H545" i="29"/>
  <c r="L38" i="29"/>
  <c r="AE649" i="29"/>
  <c r="AF134" i="29"/>
  <c r="G617" i="29"/>
  <c r="Z16" i="9"/>
  <c r="AW584" i="29"/>
  <c r="Q583" i="29"/>
  <c r="AM584" i="29"/>
  <c r="L554" i="29"/>
  <c r="F36" i="9"/>
  <c r="F38" i="9" s="1"/>
  <c r="F8" i="9"/>
  <c r="F10" i="9" s="1"/>
  <c r="F12" i="9" s="1"/>
  <c r="AS532" i="29"/>
  <c r="J272" i="9"/>
  <c r="CH532" i="29"/>
  <c r="D189" i="9"/>
  <c r="D206" i="9" s="1"/>
  <c r="D210" i="9" s="1"/>
  <c r="D205" i="9"/>
  <c r="S54" i="7"/>
  <c r="S24" i="13"/>
  <c r="S15" i="13"/>
  <c r="S21" i="13" s="1"/>
  <c r="S27" i="13"/>
  <c r="S7" i="18"/>
  <c r="S33" i="20" s="1"/>
  <c r="S9" i="8"/>
  <c r="S26" i="19"/>
  <c r="CP675" i="29"/>
  <c r="V629" i="29"/>
  <c r="AU626" i="29"/>
  <c r="CK610" i="29"/>
  <c r="Q120" i="9"/>
  <c r="C597" i="29"/>
  <c r="G597" i="29" s="1"/>
  <c r="G86" i="29"/>
  <c r="G581" i="29"/>
  <c r="AA579" i="29"/>
  <c r="BB584" i="29"/>
  <c r="BF571" i="29"/>
  <c r="BJ571" i="29" s="1"/>
  <c r="BJ62" i="29"/>
  <c r="Z90" i="9"/>
  <c r="L549" i="29"/>
  <c r="BN545" i="29"/>
  <c r="CF532" i="29"/>
  <c r="CK532" i="29"/>
  <c r="BC532" i="29"/>
  <c r="I16" i="9"/>
  <c r="W5" i="8"/>
  <c r="W519" i="29"/>
  <c r="AA14" i="29"/>
  <c r="Z610" i="29"/>
  <c r="AA98" i="29"/>
  <c r="N220" i="9"/>
  <c r="H283" i="9"/>
  <c r="L265" i="9"/>
  <c r="H267" i="9"/>
  <c r="J179" i="9"/>
  <c r="J163" i="9"/>
  <c r="J180" i="9" s="1"/>
  <c r="J184" i="9" s="1"/>
  <c r="G580" i="29"/>
  <c r="AD584" i="29"/>
  <c r="BK558" i="29"/>
  <c r="BO50" i="29"/>
  <c r="BR545" i="29"/>
  <c r="CA675" i="29"/>
  <c r="O95" i="9"/>
  <c r="O17" i="9" s="1"/>
  <c r="O116" i="9"/>
  <c r="L630" i="29"/>
  <c r="W610" i="29"/>
  <c r="Q593" i="29"/>
  <c r="Q579" i="29"/>
  <c r="L37" i="9"/>
  <c r="H11" i="9"/>
  <c r="L11" i="9" s="1"/>
  <c r="BE561" i="29"/>
  <c r="F62" i="9"/>
  <c r="F64" i="9" s="1"/>
  <c r="T36" i="9"/>
  <c r="T38" i="9" s="1"/>
  <c r="T8" i="9"/>
  <c r="T10" i="9" s="1"/>
  <c r="T12" i="9" s="1"/>
  <c r="BL545" i="29"/>
  <c r="Q527" i="29"/>
  <c r="Z153" i="9"/>
  <c r="Z137" i="9"/>
  <c r="L525" i="29"/>
  <c r="G524" i="29"/>
  <c r="D5" i="9"/>
  <c r="D49" i="9"/>
  <c r="D33" i="9"/>
  <c r="D50" i="9" s="1"/>
  <c r="D54" i="9" s="1"/>
  <c r="AJ519" i="29"/>
  <c r="G608" i="29"/>
  <c r="V601" i="29"/>
  <c r="AI571" i="29"/>
  <c r="J116" i="9"/>
  <c r="Q523" i="29"/>
  <c r="DA610" i="29"/>
  <c r="DC610" i="29" s="1"/>
  <c r="N20" i="8"/>
  <c r="N558" i="29"/>
  <c r="CY545" i="29"/>
  <c r="DC38" i="29"/>
  <c r="K215" i="9"/>
  <c r="K231" i="9"/>
  <c r="D111" i="9"/>
  <c r="D128" i="9" s="1"/>
  <c r="D132" i="9" s="1"/>
  <c r="D127" i="9"/>
  <c r="G224" i="9"/>
  <c r="AB224" i="9" s="1"/>
  <c r="K64" i="9"/>
  <c r="E205" i="9"/>
  <c r="E189" i="9"/>
  <c r="E206" i="9" s="1"/>
  <c r="E210" i="9" s="1"/>
  <c r="K23" i="8"/>
  <c r="K584" i="29"/>
  <c r="N267" i="9"/>
  <c r="N283" i="9"/>
  <c r="AA522" i="29"/>
  <c r="F51" i="9"/>
  <c r="F48" i="9"/>
  <c r="F20" i="9"/>
  <c r="CA623" i="29"/>
  <c r="Q613" i="29"/>
  <c r="L172" i="9"/>
  <c r="AB172" i="9" s="1"/>
  <c r="S597" i="29"/>
  <c r="T23" i="8"/>
  <c r="T584" i="29"/>
  <c r="BZ584" i="29"/>
  <c r="CD74" i="29"/>
  <c r="P584" i="29"/>
  <c r="P23" i="8"/>
  <c r="H571" i="29"/>
  <c r="L62" i="29"/>
  <c r="AJ571" i="29"/>
  <c r="AO558" i="29"/>
  <c r="P90" i="9"/>
  <c r="AU548" i="29"/>
  <c r="J36" i="9"/>
  <c r="J38" i="9" s="1"/>
  <c r="J8" i="9"/>
  <c r="J10" i="9" s="1"/>
  <c r="J12" i="9" s="1"/>
  <c r="J545" i="29"/>
  <c r="AA530" i="29"/>
  <c r="Y137" i="9"/>
  <c r="Y154" i="9" s="1"/>
  <c r="Y158" i="9" s="1"/>
  <c r="Y153" i="9"/>
  <c r="K85" i="9"/>
  <c r="K101" i="9"/>
  <c r="N168" i="9"/>
  <c r="CO558" i="29"/>
  <c r="CS50" i="29"/>
  <c r="BX519" i="29"/>
  <c r="N23" i="8"/>
  <c r="N584" i="29"/>
  <c r="M244" i="9"/>
  <c r="Q242" i="9"/>
  <c r="Z116" i="9"/>
  <c r="BW519" i="29"/>
  <c r="CR610" i="29"/>
  <c r="CS98" i="29"/>
  <c r="AA172" i="9"/>
  <c r="AA578" i="29"/>
  <c r="AC246" i="9"/>
  <c r="P194" i="9"/>
  <c r="CB545" i="29"/>
  <c r="L524" i="29"/>
  <c r="DC613" i="29"/>
  <c r="AK587" i="29"/>
  <c r="P571" i="29"/>
  <c r="AW532" i="29"/>
  <c r="BA519" i="29"/>
  <c r="BE14" i="29"/>
  <c r="D22" i="8"/>
  <c r="D6" i="14"/>
  <c r="F35" i="8"/>
  <c r="F37" i="8" s="1"/>
  <c r="F10" i="8"/>
  <c r="L14" i="13"/>
  <c r="V14" i="13"/>
  <c r="G17" i="13"/>
  <c r="AT584" i="29"/>
  <c r="U571" i="29"/>
  <c r="H20" i="8"/>
  <c r="H558" i="29"/>
  <c r="L558" i="29" s="1"/>
  <c r="L50" i="29"/>
  <c r="I62" i="9"/>
  <c r="I64" i="9" s="1"/>
  <c r="BZ545" i="29"/>
  <c r="CD38" i="29"/>
  <c r="CR532" i="29"/>
  <c r="J257" i="9"/>
  <c r="J241" i="9"/>
  <c r="U205" i="9"/>
  <c r="U189" i="9"/>
  <c r="U206" i="9" s="1"/>
  <c r="U210" i="9" s="1"/>
  <c r="X179" i="9"/>
  <c r="X163" i="9"/>
  <c r="T153" i="9"/>
  <c r="T137" i="9"/>
  <c r="T154" i="9" s="1"/>
  <c r="T158" i="9" s="1"/>
  <c r="BU532" i="29"/>
  <c r="BY26" i="29"/>
  <c r="H519" i="29"/>
  <c r="H5" i="8"/>
  <c r="L14" i="29"/>
  <c r="BI610" i="29"/>
  <c r="BJ98" i="29"/>
  <c r="O11" i="9"/>
  <c r="CZ558" i="29"/>
  <c r="P205" i="9"/>
  <c r="P189" i="9"/>
  <c r="Z5" i="9"/>
  <c r="Z33" i="9"/>
  <c r="Z49" i="9"/>
  <c r="G148" i="9"/>
  <c r="AB148" i="9" s="1"/>
  <c r="T251" i="9"/>
  <c r="V251" i="9" s="1"/>
  <c r="W218" i="9"/>
  <c r="AA216" i="9"/>
  <c r="AX558" i="29"/>
  <c r="DA545" i="29"/>
  <c r="CT597" i="29"/>
  <c r="CX86" i="29"/>
  <c r="Q271" i="9"/>
  <c r="H192" i="9"/>
  <c r="L190" i="9"/>
  <c r="N205" i="9"/>
  <c r="N189" i="9"/>
  <c r="P5" i="9"/>
  <c r="P33" i="9"/>
  <c r="P49" i="9"/>
  <c r="Y199" i="9"/>
  <c r="V549" i="29"/>
  <c r="BX532" i="29"/>
  <c r="AA531" i="29"/>
  <c r="CK688" i="29"/>
  <c r="R123" i="9"/>
  <c r="V123" i="9" s="1"/>
  <c r="BO613" i="29"/>
  <c r="Y610" i="29"/>
  <c r="F225" i="9"/>
  <c r="G305" i="9"/>
  <c r="O199" i="9"/>
  <c r="Q199" i="9" s="1"/>
  <c r="AV610" i="29"/>
  <c r="CV610" i="29"/>
  <c r="G595" i="29"/>
  <c r="AA593" i="29"/>
  <c r="G587" i="29"/>
  <c r="G219" i="9"/>
  <c r="AA167" i="9"/>
  <c r="Z571" i="29"/>
  <c r="CR558" i="29"/>
  <c r="S142" i="9"/>
  <c r="M114" i="9"/>
  <c r="Q112" i="9"/>
  <c r="V550" i="29"/>
  <c r="H62" i="9"/>
  <c r="L60" i="9"/>
  <c r="U8" i="9"/>
  <c r="U10" i="9" s="1"/>
  <c r="U12" i="9" s="1"/>
  <c r="U36" i="9"/>
  <c r="U38" i="9" s="1"/>
  <c r="BC545" i="29"/>
  <c r="BG545" i="29"/>
  <c r="Y545" i="29"/>
  <c r="BV532" i="29"/>
  <c r="Y257" i="9"/>
  <c r="Y241" i="9"/>
  <c r="Y258" i="9" s="1"/>
  <c r="Y262" i="9" s="1"/>
  <c r="T205" i="9"/>
  <c r="T189" i="9"/>
  <c r="Y111" i="9"/>
  <c r="Y127" i="9"/>
  <c r="AW519" i="29"/>
  <c r="BT636" i="29"/>
  <c r="CH584" i="29"/>
  <c r="BM558" i="29"/>
  <c r="Z8" i="9"/>
  <c r="Z10" i="9" s="1"/>
  <c r="Z12" i="9" s="1"/>
  <c r="Z36" i="9"/>
  <c r="Z38" i="9" s="1"/>
  <c r="S101" i="9"/>
  <c r="S85" i="9"/>
  <c r="AI597" i="29"/>
  <c r="G553" i="29"/>
  <c r="N90" i="9"/>
  <c r="G193" i="9"/>
  <c r="AB193" i="9" s="1"/>
  <c r="E220" i="9"/>
  <c r="AV545" i="29"/>
  <c r="AZ38" i="29"/>
  <c r="BC623" i="29"/>
  <c r="BX610" i="29"/>
  <c r="BY98" i="29"/>
  <c r="E571" i="29"/>
  <c r="CU558" i="29"/>
  <c r="H149" i="9"/>
  <c r="L149" i="9" s="1"/>
  <c r="Q607" i="29"/>
  <c r="V299" i="9"/>
  <c r="U147" i="9"/>
  <c r="CU610" i="29"/>
  <c r="S43" i="9"/>
  <c r="Q198" i="9"/>
  <c r="K597" i="29"/>
  <c r="Q167" i="9"/>
  <c r="Y23" i="8"/>
  <c r="Y584" i="29"/>
  <c r="DA571" i="29"/>
  <c r="AS571" i="29"/>
  <c r="BR558" i="29"/>
  <c r="X270" i="9"/>
  <c r="X272" i="9" s="1"/>
  <c r="Z244" i="9"/>
  <c r="Z246" i="9" s="1"/>
  <c r="Z220" i="9"/>
  <c r="I90" i="9"/>
  <c r="K20" i="8"/>
  <c r="K558" i="29"/>
  <c r="BB545" i="29"/>
  <c r="BE545" i="29" s="1"/>
  <c r="AN532" i="29"/>
  <c r="X241" i="9"/>
  <c r="X257" i="9"/>
  <c r="M179" i="9"/>
  <c r="M163" i="9"/>
  <c r="Q161" i="9"/>
  <c r="V526" i="29"/>
  <c r="L109" i="9"/>
  <c r="H127" i="9"/>
  <c r="L127" i="9" s="1"/>
  <c r="H111" i="9"/>
  <c r="C85" i="9"/>
  <c r="C101" i="9"/>
  <c r="G101" i="9" s="1"/>
  <c r="G83" i="9"/>
  <c r="BS532" i="29"/>
  <c r="Z5" i="8"/>
  <c r="Z519" i="29"/>
  <c r="G251" i="9"/>
  <c r="R69" i="9"/>
  <c r="CM597" i="29"/>
  <c r="S571" i="29"/>
  <c r="BQ571" i="29"/>
  <c r="M59" i="9"/>
  <c r="M75" i="9"/>
  <c r="Q57" i="9"/>
  <c r="BU610" i="29"/>
  <c r="AH610" i="29"/>
  <c r="AK610" i="29" s="1"/>
  <c r="CL597" i="29"/>
  <c r="BP571" i="29"/>
  <c r="BT62" i="29"/>
  <c r="CO545" i="29"/>
  <c r="CS38" i="29"/>
  <c r="Z6" i="8"/>
  <c r="Z532" i="29"/>
  <c r="X189" i="9"/>
  <c r="X206" i="9" s="1"/>
  <c r="X210" i="9" s="1"/>
  <c r="X205" i="9"/>
  <c r="E519" i="29"/>
  <c r="E5" i="8"/>
  <c r="BP662" i="29"/>
  <c r="BT662" i="29" s="1"/>
  <c r="BT146" i="29"/>
  <c r="AV584" i="29"/>
  <c r="AZ584" i="29" s="1"/>
  <c r="AZ74" i="29"/>
  <c r="F571" i="29"/>
  <c r="BV558" i="29"/>
  <c r="J277" i="9"/>
  <c r="H597" i="29"/>
  <c r="L86" i="29"/>
  <c r="K246" i="9"/>
  <c r="J64" i="9"/>
  <c r="J75" i="9"/>
  <c r="J59" i="9"/>
  <c r="J76" i="9" s="1"/>
  <c r="J80" i="9" s="1"/>
  <c r="F126" i="9"/>
  <c r="F129" i="9"/>
  <c r="Y71" i="9"/>
  <c r="Y19" i="9" s="1"/>
  <c r="M18" i="9"/>
  <c r="Q44" i="9"/>
  <c r="V305" i="9"/>
  <c r="U225" i="9"/>
  <c r="V225" i="9" s="1"/>
  <c r="L299" i="9"/>
  <c r="K147" i="9"/>
  <c r="S69" i="9"/>
  <c r="AJ610" i="29"/>
  <c r="AK98" i="29"/>
  <c r="CD574" i="29"/>
  <c r="BR571" i="29"/>
  <c r="AD558" i="29"/>
  <c r="L138" i="9"/>
  <c r="H140" i="9"/>
  <c r="T116" i="9"/>
  <c r="BQ558" i="29"/>
  <c r="AI558" i="29"/>
  <c r="BR532" i="29"/>
  <c r="W257" i="9"/>
  <c r="W241" i="9"/>
  <c r="AA239" i="9"/>
  <c r="F127" i="9"/>
  <c r="F111" i="9"/>
  <c r="F128" i="9" s="1"/>
  <c r="F132" i="9" s="1"/>
  <c r="N75" i="9"/>
  <c r="N59" i="9"/>
  <c r="N76" i="9" s="1"/>
  <c r="N80" i="9" s="1"/>
  <c r="AI519" i="29"/>
  <c r="V581" i="29"/>
  <c r="V531" i="29"/>
  <c r="T215" i="9"/>
  <c r="T232" i="9" s="1"/>
  <c r="T236" i="9" s="1"/>
  <c r="T231" i="9"/>
  <c r="AA622" i="29"/>
  <c r="CC597" i="29"/>
  <c r="P36" i="9"/>
  <c r="P38" i="9" s="1"/>
  <c r="P8" i="9"/>
  <c r="P10" i="9" s="1"/>
  <c r="BZ532" i="29"/>
  <c r="CD532" i="29" s="1"/>
  <c r="CD26" i="29"/>
  <c r="F189" i="9"/>
  <c r="F206" i="9" s="1"/>
  <c r="F210" i="9" s="1"/>
  <c r="F205" i="9"/>
  <c r="V524" i="29"/>
  <c r="BM519" i="29"/>
  <c r="M5" i="8"/>
  <c r="M519" i="29"/>
  <c r="Q14" i="29"/>
  <c r="L309" i="9"/>
  <c r="K277" i="9"/>
  <c r="E43" i="9"/>
  <c r="AA592" i="29"/>
  <c r="AA141" i="9"/>
  <c r="CF571" i="29"/>
  <c r="X283" i="9"/>
  <c r="X267" i="9"/>
  <c r="X284" i="9" s="1"/>
  <c r="X288" i="9" s="1"/>
  <c r="U220" i="9"/>
  <c r="Z64" i="9"/>
  <c r="P179" i="9"/>
  <c r="P163" i="9"/>
  <c r="P180" i="9" s="1"/>
  <c r="P184" i="9" s="1"/>
  <c r="BE509" i="29"/>
  <c r="CD86" i="29"/>
  <c r="AP86" i="29"/>
  <c r="CS26" i="29"/>
  <c r="L17" i="13"/>
  <c r="AA25" i="13"/>
  <c r="G14" i="13"/>
  <c r="D199" i="9"/>
  <c r="G199" i="9" s="1"/>
  <c r="N173" i="9"/>
  <c r="Q173" i="9" s="1"/>
  <c r="X147" i="9"/>
  <c r="AA147" i="9" s="1"/>
  <c r="AC95" i="9"/>
  <c r="X43" i="9"/>
  <c r="V593" i="29"/>
  <c r="L120" i="9"/>
  <c r="V575" i="29"/>
  <c r="CD206" i="29"/>
  <c r="AO688" i="29"/>
  <c r="AP688" i="29" s="1"/>
  <c r="AP170" i="29"/>
  <c r="CG675" i="29"/>
  <c r="I675" i="29"/>
  <c r="AC282" i="9"/>
  <c r="AC285" i="9"/>
  <c r="K230" i="9"/>
  <c r="K233" i="9"/>
  <c r="T207" i="9"/>
  <c r="T204" i="9"/>
  <c r="T178" i="9"/>
  <c r="T181" i="9"/>
  <c r="AN649" i="29"/>
  <c r="AP649" i="29" s="1"/>
  <c r="L292" i="9"/>
  <c r="K45" i="9"/>
  <c r="K19" i="9" s="1"/>
  <c r="AA614" i="29"/>
  <c r="O251" i="9"/>
  <c r="I225" i="9"/>
  <c r="L225" i="9" s="1"/>
  <c r="G606" i="29"/>
  <c r="G95" i="9"/>
  <c r="E69" i="9"/>
  <c r="G69" i="9" s="1"/>
  <c r="Q595" i="29"/>
  <c r="G592" i="29"/>
  <c r="AA120" i="9"/>
  <c r="Q587" i="29"/>
  <c r="Q581" i="29"/>
  <c r="G141" i="9"/>
  <c r="AB141" i="9" s="1"/>
  <c r="AA576" i="29"/>
  <c r="M270" i="9"/>
  <c r="Q268" i="9"/>
  <c r="Q60" i="9"/>
  <c r="M62" i="9"/>
  <c r="O8" i="9"/>
  <c r="O10" i="9" s="1"/>
  <c r="O12" i="9" s="1"/>
  <c r="O36" i="9"/>
  <c r="O38" i="9" s="1"/>
  <c r="Y283" i="9"/>
  <c r="Y267" i="9"/>
  <c r="K241" i="9"/>
  <c r="K257" i="9"/>
  <c r="M231" i="9"/>
  <c r="M215" i="9"/>
  <c r="Q213" i="9"/>
  <c r="O205" i="9"/>
  <c r="O189" i="9"/>
  <c r="O206" i="9" s="1"/>
  <c r="O210" i="9" s="1"/>
  <c r="Y75" i="9"/>
  <c r="Y59" i="9"/>
  <c r="K49" i="9"/>
  <c r="K33" i="9"/>
  <c r="K50" i="9" s="1"/>
  <c r="K54" i="9" s="1"/>
  <c r="K5" i="9"/>
  <c r="V578" i="29"/>
  <c r="F246" i="9"/>
  <c r="AC168" i="9"/>
  <c r="AG701" i="29"/>
  <c r="AK701" i="29" s="1"/>
  <c r="AK182" i="29"/>
  <c r="AE688" i="29"/>
  <c r="AF170" i="29"/>
  <c r="CS688" i="29"/>
  <c r="S230" i="9"/>
  <c r="S233" i="9"/>
  <c r="S207" i="9"/>
  <c r="S204" i="9"/>
  <c r="BU649" i="29"/>
  <c r="CP649" i="29"/>
  <c r="L631" i="29"/>
  <c r="Q629" i="29"/>
  <c r="BI636" i="29"/>
  <c r="BJ122" i="29"/>
  <c r="G122" i="9"/>
  <c r="AB122" i="9" s="1"/>
  <c r="AN623" i="29"/>
  <c r="H623" i="29"/>
  <c r="L623" i="29" s="1"/>
  <c r="L110" i="29"/>
  <c r="Q305" i="9"/>
  <c r="P225" i="9"/>
  <c r="AC69" i="9"/>
  <c r="G291" i="9"/>
  <c r="F43" i="9"/>
  <c r="V588" i="29"/>
  <c r="D16" i="9"/>
  <c r="V574" i="29"/>
  <c r="V554" i="29"/>
  <c r="CS218" i="29"/>
  <c r="X688" i="29"/>
  <c r="BT678" i="29"/>
  <c r="CR675" i="29"/>
  <c r="AF146" i="29"/>
  <c r="V657" i="29"/>
  <c r="R103" i="9"/>
  <c r="R100" i="9"/>
  <c r="V98" i="9"/>
  <c r="V103" i="9" s="1"/>
  <c r="CJ649" i="29"/>
  <c r="CN649" i="29" s="1"/>
  <c r="BO230" i="29"/>
  <c r="BT704" i="29"/>
  <c r="AO675" i="29"/>
  <c r="H103" i="9"/>
  <c r="L98" i="9"/>
  <c r="L103" i="9" s="1"/>
  <c r="H100" i="9"/>
  <c r="CV649" i="29"/>
  <c r="CX649" i="29" s="1"/>
  <c r="BF649" i="29"/>
  <c r="BJ649" i="29" s="1"/>
  <c r="CS626" i="29"/>
  <c r="P45" i="9"/>
  <c r="Q292" i="9"/>
  <c r="V621" i="29"/>
  <c r="BF610" i="29"/>
  <c r="BJ610" i="29" s="1"/>
  <c r="P597" i="29"/>
  <c r="BC571" i="29"/>
  <c r="I272" i="9"/>
  <c r="J246" i="9"/>
  <c r="AC116" i="9"/>
  <c r="N116" i="9"/>
  <c r="DB558" i="29"/>
  <c r="M20" i="8"/>
  <c r="M558" i="29"/>
  <c r="Q50" i="29"/>
  <c r="BP545" i="29"/>
  <c r="BT545" i="29" s="1"/>
  <c r="BT38" i="29"/>
  <c r="CG532" i="29"/>
  <c r="X231" i="9"/>
  <c r="X215" i="9"/>
  <c r="X232" i="9" s="1"/>
  <c r="X236" i="9" s="1"/>
  <c r="Z75" i="9"/>
  <c r="Z59" i="9"/>
  <c r="F49" i="9"/>
  <c r="F5" i="9"/>
  <c r="F33" i="9"/>
  <c r="F50" i="9" s="1"/>
  <c r="F54" i="9" s="1"/>
  <c r="CY519" i="29"/>
  <c r="DC519" i="29" s="1"/>
  <c r="DC14" i="29"/>
  <c r="P233" i="9"/>
  <c r="P230" i="9"/>
  <c r="CA558" i="29"/>
  <c r="BD519" i="29"/>
  <c r="W13" i="8"/>
  <c r="W662" i="29"/>
  <c r="AA146" i="29"/>
  <c r="AD636" i="29"/>
  <c r="AA589" i="29"/>
  <c r="AA583" i="29"/>
  <c r="CT571" i="29"/>
  <c r="CX62" i="29"/>
  <c r="AA555" i="29"/>
  <c r="O153" i="9"/>
  <c r="O137" i="9"/>
  <c r="AY649" i="29"/>
  <c r="AZ134" i="29"/>
  <c r="AG623" i="29"/>
  <c r="AK623" i="29" s="1"/>
  <c r="AK110" i="29"/>
  <c r="X6" i="8"/>
  <c r="X532" i="29"/>
  <c r="G525" i="29"/>
  <c r="AA660" i="29"/>
  <c r="AA603" i="29"/>
  <c r="AC220" i="9"/>
  <c r="V60" i="9"/>
  <c r="R62" i="9"/>
  <c r="BN532" i="29"/>
  <c r="AA265" i="9"/>
  <c r="W267" i="9"/>
  <c r="W283" i="9"/>
  <c r="CP519" i="29"/>
  <c r="I27" i="13"/>
  <c r="I15" i="13"/>
  <c r="I21" i="13" s="1"/>
  <c r="I24" i="13"/>
  <c r="I30" i="13" s="1"/>
  <c r="I12" i="11" s="1"/>
  <c r="I7" i="18"/>
  <c r="I33" i="20" s="1"/>
  <c r="I54" i="7"/>
  <c r="I26" i="19"/>
  <c r="I9" i="8"/>
  <c r="CZ662" i="29"/>
  <c r="Q604" i="29"/>
  <c r="K610" i="29"/>
  <c r="L98" i="29"/>
  <c r="G250" i="9"/>
  <c r="AA198" i="9"/>
  <c r="BF597" i="29"/>
  <c r="BJ86" i="29"/>
  <c r="C16" i="9"/>
  <c r="G16" i="9" s="1"/>
  <c r="G42" i="9"/>
  <c r="AB42" i="9" s="1"/>
  <c r="I23" i="8"/>
  <c r="I584" i="29"/>
  <c r="J571" i="29"/>
  <c r="Y272" i="9"/>
  <c r="L553" i="29"/>
  <c r="R88" i="9"/>
  <c r="V86" i="9"/>
  <c r="AS545" i="29"/>
  <c r="AD532" i="29"/>
  <c r="F215" i="9"/>
  <c r="F231" i="9"/>
  <c r="AA527" i="29"/>
  <c r="Q524" i="29"/>
  <c r="P75" i="9"/>
  <c r="P59" i="9"/>
  <c r="AL519" i="29"/>
  <c r="AP519" i="29" s="1"/>
  <c r="AP14" i="29"/>
  <c r="BQ519" i="29"/>
  <c r="CL675" i="29"/>
  <c r="BT626" i="29"/>
  <c r="V595" i="29"/>
  <c r="O20" i="8"/>
  <c r="O558" i="29"/>
  <c r="AC88" i="9"/>
  <c r="AC90" i="9" s="1"/>
  <c r="T545" i="29"/>
  <c r="AA293" i="9"/>
  <c r="AB293" i="9" s="1"/>
  <c r="AB69" i="9" s="1"/>
  <c r="Z69" i="9"/>
  <c r="C166" i="9"/>
  <c r="G164" i="9"/>
  <c r="AE519" i="29"/>
  <c r="CK597" i="29"/>
  <c r="AL558" i="29"/>
  <c r="AP50" i="29"/>
  <c r="K168" i="9"/>
  <c r="AB545" i="29"/>
  <c r="AF545" i="29" s="1"/>
  <c r="AF38" i="29"/>
  <c r="CF519" i="29"/>
  <c r="BS636" i="29"/>
  <c r="BT122" i="29"/>
  <c r="G618" i="29"/>
  <c r="Q614" i="29"/>
  <c r="M225" i="9"/>
  <c r="Q225" i="9" s="1"/>
  <c r="G604" i="29"/>
  <c r="BD558" i="29"/>
  <c r="V555" i="29"/>
  <c r="X168" i="9"/>
  <c r="Z142" i="9"/>
  <c r="U116" i="9"/>
  <c r="AC532" i="29"/>
  <c r="T283" i="9"/>
  <c r="T267" i="9"/>
  <c r="S205" i="9"/>
  <c r="S189" i="9"/>
  <c r="S206" i="9" s="1"/>
  <c r="S210" i="9" s="1"/>
  <c r="R137" i="9"/>
  <c r="R153" i="9"/>
  <c r="V135" i="9"/>
  <c r="CV519" i="29"/>
  <c r="P5" i="8"/>
  <c r="P519" i="29"/>
  <c r="F230" i="9"/>
  <c r="F233" i="9"/>
  <c r="AI610" i="29"/>
  <c r="O88" i="9"/>
  <c r="O90" i="9" s="1"/>
  <c r="G529" i="29"/>
  <c r="AO610" i="29"/>
  <c r="AP98" i="29"/>
  <c r="BS545" i="29"/>
  <c r="D6" i="8"/>
  <c r="D532" i="29"/>
  <c r="Z85" i="9"/>
  <c r="Z102" i="9" s="1"/>
  <c r="Z106" i="9" s="1"/>
  <c r="Z101" i="9"/>
  <c r="BT652" i="29"/>
  <c r="BS610" i="29"/>
  <c r="BT610" i="29" s="1"/>
  <c r="BT98" i="29"/>
  <c r="I173" i="9"/>
  <c r="L173" i="9" s="1"/>
  <c r="Y69" i="9"/>
  <c r="Y17" i="9" s="1"/>
  <c r="AQ597" i="29"/>
  <c r="AU597" i="29" s="1"/>
  <c r="AU86" i="29"/>
  <c r="AZ574" i="29"/>
  <c r="N153" i="9"/>
  <c r="N137" i="9"/>
  <c r="X49" i="9"/>
  <c r="X33" i="9"/>
  <c r="X50" i="9" s="1"/>
  <c r="X54" i="9" s="1"/>
  <c r="X5" i="9"/>
  <c r="CS610" i="29"/>
  <c r="AE571" i="29"/>
  <c r="L627" i="29"/>
  <c r="BM623" i="29"/>
  <c r="W623" i="29"/>
  <c r="AA623" i="29" s="1"/>
  <c r="AA110" i="29"/>
  <c r="CC610" i="29"/>
  <c r="CD98" i="29"/>
  <c r="J610" i="29"/>
  <c r="CE597" i="29"/>
  <c r="CI597" i="29" s="1"/>
  <c r="CI86" i="29"/>
  <c r="S16" i="9"/>
  <c r="P11" i="9"/>
  <c r="P20" i="8"/>
  <c r="P558" i="29"/>
  <c r="L552" i="29"/>
  <c r="L550" i="29"/>
  <c r="BU545" i="29"/>
  <c r="BY38" i="29"/>
  <c r="BH532" i="29"/>
  <c r="J283" i="9"/>
  <c r="J267" i="9"/>
  <c r="J284" i="9" s="1"/>
  <c r="J288" i="9" s="1"/>
  <c r="I153" i="9"/>
  <c r="I137" i="9"/>
  <c r="I154" i="9" s="1"/>
  <c r="I158" i="9" s="1"/>
  <c r="AC75" i="9"/>
  <c r="AC59" i="9"/>
  <c r="AC76" i="9" s="1"/>
  <c r="AC80" i="9" s="1"/>
  <c r="CA532" i="29"/>
  <c r="Y519" i="29"/>
  <c r="Y5" i="8"/>
  <c r="S147" i="9"/>
  <c r="R597" i="29"/>
  <c r="V597" i="29" s="1"/>
  <c r="V86" i="29"/>
  <c r="V219" i="9"/>
  <c r="CY584" i="29"/>
  <c r="DC74" i="29"/>
  <c r="R20" i="8"/>
  <c r="R558" i="29"/>
  <c r="V50" i="29"/>
  <c r="R267" i="9"/>
  <c r="V265" i="9"/>
  <c r="R283" i="9"/>
  <c r="L528" i="29"/>
  <c r="AR519" i="29"/>
  <c r="N13" i="8"/>
  <c r="Q13" i="8" s="1"/>
  <c r="N662" i="29"/>
  <c r="AA278" i="9"/>
  <c r="N11" i="9"/>
  <c r="F220" i="9"/>
  <c r="F90" i="9"/>
  <c r="V83" i="9"/>
  <c r="R85" i="9"/>
  <c r="R101" i="9"/>
  <c r="BB519" i="29"/>
  <c r="Q509" i="29"/>
  <c r="N155" i="9"/>
  <c r="N152" i="9"/>
  <c r="P610" i="29"/>
  <c r="Q610" i="29" s="1"/>
  <c r="Q98" i="29"/>
  <c r="G556" i="29"/>
  <c r="Q552" i="29"/>
  <c r="AL545" i="29"/>
  <c r="AP545" i="29" s="1"/>
  <c r="AP38" i="29"/>
  <c r="Z179" i="9"/>
  <c r="Z163" i="9"/>
  <c r="Z180" i="9" s="1"/>
  <c r="Z184" i="9" s="1"/>
  <c r="T59" i="9"/>
  <c r="T75" i="9"/>
  <c r="U519" i="29"/>
  <c r="U5" i="8"/>
  <c r="N259" i="9"/>
  <c r="N256" i="9"/>
  <c r="L606" i="29"/>
  <c r="BU584" i="29"/>
  <c r="BY584" i="29" s="1"/>
  <c r="BY74" i="29"/>
  <c r="AV558" i="29"/>
  <c r="AZ50" i="29"/>
  <c r="CL558" i="29"/>
  <c r="F267" i="9"/>
  <c r="F283" i="9"/>
  <c r="O6" i="8"/>
  <c r="O532" i="29"/>
  <c r="AU74" i="29"/>
  <c r="AC22" i="8"/>
  <c r="AC24" i="8" s="1"/>
  <c r="C54" i="7"/>
  <c r="C24" i="13"/>
  <c r="C27" i="13"/>
  <c r="C15" i="13"/>
  <c r="C21" i="13" s="1"/>
  <c r="C26" i="19"/>
  <c r="C46" i="8"/>
  <c r="C9" i="8"/>
  <c r="C7" i="18"/>
  <c r="C33" i="20" s="1"/>
  <c r="S6" i="11"/>
  <c r="CO532" i="29"/>
  <c r="CS532" i="29" s="1"/>
  <c r="L25" i="13"/>
  <c r="Q25" i="13"/>
  <c r="AA17" i="13"/>
  <c r="J103" i="9"/>
  <c r="J100" i="9"/>
  <c r="BB649" i="29"/>
  <c r="BE649" i="29" s="1"/>
  <c r="AG636" i="29"/>
  <c r="AK636" i="29" s="1"/>
  <c r="H175" i="9"/>
  <c r="L175" i="9" s="1"/>
  <c r="M123" i="9"/>
  <c r="Q123" i="9" s="1"/>
  <c r="AA294" i="9"/>
  <c r="AB294" i="9" s="1"/>
  <c r="AB71" i="9" s="1"/>
  <c r="Z71" i="9"/>
  <c r="G616" i="29"/>
  <c r="L613" i="29"/>
  <c r="L607" i="29"/>
  <c r="V592" i="29"/>
  <c r="V582" i="29"/>
  <c r="R11" i="9"/>
  <c r="V11" i="9" s="1"/>
  <c r="V37" i="9"/>
  <c r="AC272" i="9"/>
  <c r="V190" i="9"/>
  <c r="R192" i="9"/>
  <c r="CW688" i="29"/>
  <c r="CX170" i="29"/>
  <c r="BG688" i="29"/>
  <c r="BJ688" i="29" s="1"/>
  <c r="P259" i="9"/>
  <c r="P256" i="9"/>
  <c r="V176" i="9"/>
  <c r="R178" i="9"/>
  <c r="R181" i="9"/>
  <c r="BR649" i="29"/>
  <c r="CT701" i="29"/>
  <c r="CX701" i="29" s="1"/>
  <c r="CX182" i="29"/>
  <c r="AV688" i="29"/>
  <c r="AZ688" i="29" s="1"/>
  <c r="P207" i="9"/>
  <c r="P204" i="9"/>
  <c r="O155" i="9"/>
  <c r="O152" i="9"/>
  <c r="L655" i="29"/>
  <c r="O51" i="9"/>
  <c r="O20" i="9"/>
  <c r="O48" i="9"/>
  <c r="BJ639" i="29"/>
  <c r="V306" i="9"/>
  <c r="U227" i="9"/>
  <c r="AC97" i="9"/>
  <c r="X71" i="9"/>
  <c r="AA71" i="9" s="1"/>
  <c r="L626" i="29"/>
  <c r="V252" i="9"/>
  <c r="AA619" i="29"/>
  <c r="V616" i="29"/>
  <c r="CC636" i="29"/>
  <c r="CD636" i="29" s="1"/>
  <c r="CD122" i="29"/>
  <c r="G615" i="29"/>
  <c r="V609" i="29"/>
  <c r="BK597" i="29"/>
  <c r="BO86" i="29"/>
  <c r="AO597" i="29"/>
  <c r="V577" i="29"/>
  <c r="Q34" i="9"/>
  <c r="M8" i="9"/>
  <c r="M36" i="9"/>
  <c r="BD545" i="29"/>
  <c r="AC215" i="9"/>
  <c r="AC232" i="9" s="1"/>
  <c r="AC236" i="9" s="1"/>
  <c r="AC231" i="9"/>
  <c r="O163" i="9"/>
  <c r="O180" i="9" s="1"/>
  <c r="O184" i="9" s="1"/>
  <c r="O179" i="9"/>
  <c r="Z111" i="9"/>
  <c r="Z127" i="9"/>
  <c r="N85" i="9"/>
  <c r="N102" i="9" s="1"/>
  <c r="N106" i="9" s="1"/>
  <c r="N101" i="9"/>
  <c r="AP158" i="29"/>
  <c r="CQ597" i="29"/>
  <c r="BB558" i="29"/>
  <c r="F142" i="9"/>
  <c r="W51" i="9"/>
  <c r="W20" i="9"/>
  <c r="W48" i="9"/>
  <c r="AA46" i="9"/>
  <c r="AA51" i="9" s="1"/>
  <c r="AA94" i="9"/>
  <c r="AA271" i="9"/>
  <c r="Y597" i="29"/>
  <c r="M532" i="29"/>
  <c r="M6" i="8"/>
  <c r="Q26" i="29"/>
  <c r="V527" i="29"/>
  <c r="G109" i="9"/>
  <c r="AB109" i="9" s="1"/>
  <c r="C127" i="9"/>
  <c r="G127" i="9" s="1"/>
  <c r="C111" i="9"/>
  <c r="AA254" i="9"/>
  <c r="AA259" i="9" s="1"/>
  <c r="W259" i="9"/>
  <c r="W256" i="9"/>
  <c r="W121" i="9"/>
  <c r="AA121" i="9" s="1"/>
  <c r="D43" i="9"/>
  <c r="D17" i="9" s="1"/>
  <c r="CE519" i="29"/>
  <c r="CI519" i="29" s="1"/>
  <c r="CI14" i="29"/>
  <c r="BS519" i="29"/>
  <c r="AA310" i="9"/>
  <c r="AB310" i="9" s="1"/>
  <c r="AB279" i="9" s="1"/>
  <c r="Z279" i="9"/>
  <c r="J123" i="9"/>
  <c r="BA623" i="29"/>
  <c r="BE623" i="29" s="1"/>
  <c r="BE110" i="29"/>
  <c r="Z277" i="9"/>
  <c r="AA309" i="9"/>
  <c r="AB309" i="9" s="1"/>
  <c r="AB277" i="9" s="1"/>
  <c r="Q147" i="9"/>
  <c r="BV610" i="29"/>
  <c r="CM610" i="29"/>
  <c r="CN98" i="29"/>
  <c r="X597" i="29"/>
  <c r="BJ587" i="29"/>
  <c r="AL571" i="29"/>
  <c r="AP62" i="29"/>
  <c r="L164" i="9"/>
  <c r="H166" i="9"/>
  <c r="J142" i="9"/>
  <c r="E116" i="9"/>
  <c r="AH545" i="29"/>
  <c r="AY545" i="29"/>
  <c r="T532" i="29"/>
  <c r="V532" i="29" s="1"/>
  <c r="T6" i="8"/>
  <c r="V6" i="8" s="1"/>
  <c r="U283" i="9"/>
  <c r="U267" i="9"/>
  <c r="U284" i="9" s="1"/>
  <c r="U288" i="9" s="1"/>
  <c r="I257" i="9"/>
  <c r="I241" i="9"/>
  <c r="I258" i="9" s="1"/>
  <c r="I262" i="9" s="1"/>
  <c r="K189" i="9"/>
  <c r="K205" i="9"/>
  <c r="AA161" i="9"/>
  <c r="W179" i="9"/>
  <c r="W163" i="9"/>
  <c r="M85" i="9"/>
  <c r="M101" i="9"/>
  <c r="Q83" i="9"/>
  <c r="L523" i="29"/>
  <c r="AM532" i="29"/>
  <c r="F519" i="29"/>
  <c r="F5" i="8"/>
  <c r="V250" i="9"/>
  <c r="F23" i="8"/>
  <c r="F584" i="29"/>
  <c r="E75" i="9"/>
  <c r="E59" i="9"/>
  <c r="E76" i="9" s="1"/>
  <c r="E80" i="9" s="1"/>
  <c r="G591" i="29"/>
  <c r="G577" i="29"/>
  <c r="G557" i="29"/>
  <c r="BW558" i="29"/>
  <c r="CW571" i="29"/>
  <c r="F545" i="29"/>
  <c r="J168" i="9"/>
  <c r="O77" i="9"/>
  <c r="O74" i="9"/>
  <c r="Z123" i="9"/>
  <c r="AA298" i="9"/>
  <c r="AB298" i="9" s="1"/>
  <c r="AB123" i="9" s="1"/>
  <c r="G174" i="9"/>
  <c r="Q70" i="9"/>
  <c r="AS610" i="29"/>
  <c r="AU610" i="29" s="1"/>
  <c r="G590" i="29"/>
  <c r="AA588" i="29"/>
  <c r="K16" i="9"/>
  <c r="G576" i="29"/>
  <c r="CJ584" i="29"/>
  <c r="CN584" i="29" s="1"/>
  <c r="CN74" i="29"/>
  <c r="Y11" i="9"/>
  <c r="BU571" i="29"/>
  <c r="BY62" i="29"/>
  <c r="BS571" i="29"/>
  <c r="AR558" i="29"/>
  <c r="P272" i="9"/>
  <c r="P246" i="9"/>
  <c r="V216" i="9"/>
  <c r="R218" i="9"/>
  <c r="T192" i="9"/>
  <c r="T194" i="9" s="1"/>
  <c r="V552" i="29"/>
  <c r="K8" i="9"/>
  <c r="K10" i="9" s="1"/>
  <c r="K12" i="9" s="1"/>
  <c r="K36" i="9"/>
  <c r="K38" i="9" s="1"/>
  <c r="H6" i="8"/>
  <c r="H532" i="29"/>
  <c r="L532" i="29" s="1"/>
  <c r="L26" i="29"/>
  <c r="P257" i="9"/>
  <c r="P241" i="9"/>
  <c r="N215" i="9"/>
  <c r="N231" i="9"/>
  <c r="E179" i="9"/>
  <c r="E163" i="9"/>
  <c r="E180" i="9" s="1"/>
  <c r="E184" i="9" s="1"/>
  <c r="D5" i="8"/>
  <c r="D519" i="29"/>
  <c r="CR649" i="29"/>
  <c r="CS134" i="29"/>
  <c r="AC147" i="9"/>
  <c r="AY558" i="29"/>
  <c r="BG532" i="29"/>
  <c r="C215" i="9"/>
  <c r="G213" i="9"/>
  <c r="C231" i="9"/>
  <c r="G231" i="9" s="1"/>
  <c r="V522" i="29"/>
  <c r="I610" i="29"/>
  <c r="AY610" i="29"/>
  <c r="AZ98" i="29"/>
  <c r="CV584" i="29"/>
  <c r="BT561" i="29"/>
  <c r="BI545" i="29"/>
  <c r="CO597" i="29"/>
  <c r="CS597" i="29" s="1"/>
  <c r="CS86" i="29"/>
  <c r="X8" i="9"/>
  <c r="X10" i="9" s="1"/>
  <c r="X36" i="9"/>
  <c r="X38" i="9" s="1"/>
  <c r="AA301" i="9"/>
  <c r="AB301" i="9" s="1"/>
  <c r="AB173" i="9" s="1"/>
  <c r="Z173" i="9"/>
  <c r="L588" i="29"/>
  <c r="S168" i="9"/>
  <c r="N8" i="9"/>
  <c r="N10" i="9" s="1"/>
  <c r="N12" i="9" s="1"/>
  <c r="N36" i="9"/>
  <c r="N38" i="9" s="1"/>
  <c r="L527" i="29"/>
  <c r="BM532" i="29"/>
  <c r="H71" i="9"/>
  <c r="L71" i="9" s="1"/>
  <c r="AW610" i="29"/>
  <c r="J597" i="29"/>
  <c r="CZ584" i="29"/>
  <c r="AG584" i="29"/>
  <c r="AK584" i="29" s="1"/>
  <c r="AK74" i="29"/>
  <c r="CZ571" i="29"/>
  <c r="BI571" i="29"/>
  <c r="DA558" i="29"/>
  <c r="L86" i="9"/>
  <c r="H88" i="9"/>
  <c r="BI558" i="29"/>
  <c r="S20" i="8"/>
  <c r="S558" i="29"/>
  <c r="CG545" i="29"/>
  <c r="BY535" i="29"/>
  <c r="AX532" i="29"/>
  <c r="O257" i="9"/>
  <c r="O241" i="9"/>
  <c r="F75" i="9"/>
  <c r="F59" i="9"/>
  <c r="F76" i="9" s="1"/>
  <c r="F80" i="9" s="1"/>
  <c r="N5" i="8"/>
  <c r="N519" i="29"/>
  <c r="G634" i="29"/>
  <c r="CB610" i="29"/>
  <c r="V587" i="29"/>
  <c r="DC574" i="29"/>
  <c r="V548" i="29"/>
  <c r="H205" i="9"/>
  <c r="L205" i="9" s="1"/>
  <c r="H189" i="9"/>
  <c r="L187" i="9"/>
  <c r="X5" i="8"/>
  <c r="X519" i="29"/>
  <c r="N175" i="9"/>
  <c r="Q175" i="9" s="1"/>
  <c r="CO571" i="29"/>
  <c r="CS571" i="29" s="1"/>
  <c r="CS62" i="29"/>
  <c r="N6" i="8"/>
  <c r="N532" i="29"/>
  <c r="K5" i="8"/>
  <c r="K519" i="29"/>
  <c r="C244" i="9"/>
  <c r="G242" i="9"/>
  <c r="AB242" i="9" s="1"/>
  <c r="M140" i="9"/>
  <c r="Q138" i="9"/>
  <c r="P545" i="29"/>
  <c r="D257" i="9"/>
  <c r="D241" i="9"/>
  <c r="D258" i="9" s="1"/>
  <c r="D262" i="9" s="1"/>
  <c r="L522" i="29"/>
  <c r="CH662" i="29"/>
  <c r="H199" i="9"/>
  <c r="L199" i="9" s="1"/>
  <c r="O194" i="9"/>
  <c r="S127" i="9"/>
  <c r="S111" i="9"/>
  <c r="S128" i="9" s="1"/>
  <c r="S132" i="9" s="1"/>
  <c r="CI74" i="29"/>
  <c r="G62" i="29"/>
  <c r="BJ38" i="29"/>
  <c r="Q17" i="13"/>
  <c r="AA14" i="13"/>
  <c r="N15" i="6"/>
  <c r="O14" i="6"/>
  <c r="S11" i="11" l="1"/>
  <c r="V270" i="9"/>
  <c r="R272" i="9"/>
  <c r="V272" i="9" s="1"/>
  <c r="S105" i="9"/>
  <c r="S104" i="9"/>
  <c r="D54" i="7"/>
  <c r="D27" i="13"/>
  <c r="D15" i="13"/>
  <c r="D21" i="13" s="1"/>
  <c r="D26" i="19"/>
  <c r="D7" i="18"/>
  <c r="D33" i="20" s="1"/>
  <c r="D24" i="13"/>
  <c r="D30" i="13" s="1"/>
  <c r="D12" i="11" s="1"/>
  <c r="D9" i="8"/>
  <c r="AB174" i="9"/>
  <c r="G111" i="9"/>
  <c r="O22" i="9"/>
  <c r="O25" i="9"/>
  <c r="O35" i="8"/>
  <c r="O37" i="8" s="1"/>
  <c r="O10" i="8"/>
  <c r="AB250" i="9"/>
  <c r="X35" i="8"/>
  <c r="X37" i="8" s="1"/>
  <c r="X10" i="8"/>
  <c r="BO597" i="29"/>
  <c r="K235" i="9"/>
  <c r="K234" i="9"/>
  <c r="K54" i="7"/>
  <c r="K55" i="7" s="1"/>
  <c r="K24" i="13"/>
  <c r="K30" i="13" s="1"/>
  <c r="K12" i="11" s="1"/>
  <c r="K15" i="13"/>
  <c r="K21" i="13" s="1"/>
  <c r="K27" i="13"/>
  <c r="K9" i="8"/>
  <c r="K26" i="19"/>
  <c r="K7" i="18"/>
  <c r="K33" i="20" s="1"/>
  <c r="X12" i="9"/>
  <c r="P258" i="9"/>
  <c r="P262" i="9" s="1"/>
  <c r="BY571" i="29"/>
  <c r="AA256" i="9"/>
  <c r="W260" i="9"/>
  <c r="M10" i="8"/>
  <c r="Q6" i="8"/>
  <c r="Q16" i="8" s="1"/>
  <c r="M35" i="8"/>
  <c r="Z128" i="9"/>
  <c r="Z132" i="9" s="1"/>
  <c r="P208" i="9"/>
  <c r="P209" i="9"/>
  <c r="V181" i="9"/>
  <c r="G5" i="8"/>
  <c r="AZ558" i="29"/>
  <c r="DC584" i="29"/>
  <c r="BY545" i="29"/>
  <c r="V137" i="9"/>
  <c r="O22" i="8"/>
  <c r="O24" i="8" s="1"/>
  <c r="O6" i="14"/>
  <c r="V88" i="9"/>
  <c r="R90" i="9"/>
  <c r="V90" i="9" s="1"/>
  <c r="AA283" i="9"/>
  <c r="O154" i="9"/>
  <c r="O158" i="9" s="1"/>
  <c r="BY649" i="29"/>
  <c r="Y76" i="9"/>
  <c r="Y80" i="9" s="1"/>
  <c r="K258" i="9"/>
  <c r="K262" i="9" s="1"/>
  <c r="Q270" i="9"/>
  <c r="M272" i="9"/>
  <c r="Q272" i="9" s="1"/>
  <c r="AC287" i="9"/>
  <c r="AC286" i="9"/>
  <c r="E54" i="7"/>
  <c r="E27" i="13"/>
  <c r="E7" i="18"/>
  <c r="E33" i="20" s="1"/>
  <c r="E9" i="8"/>
  <c r="E15" i="13"/>
  <c r="E21" i="13" s="1"/>
  <c r="E26" i="19"/>
  <c r="E24" i="13"/>
  <c r="AB83" i="9"/>
  <c r="Q163" i="9"/>
  <c r="Y6" i="11"/>
  <c r="AZ545" i="29"/>
  <c r="T206" i="9"/>
  <c r="T210" i="9" s="1"/>
  <c r="N206" i="9"/>
  <c r="N210" i="9" s="1"/>
  <c r="P206" i="9"/>
  <c r="P210" i="9" s="1"/>
  <c r="L519" i="29"/>
  <c r="F22" i="9"/>
  <c r="F25" i="9"/>
  <c r="Z154" i="9"/>
  <c r="Z158" i="9" s="1"/>
  <c r="AA519" i="29"/>
  <c r="V519" i="29"/>
  <c r="CI714" i="29"/>
  <c r="R286" i="9"/>
  <c r="V282" i="9"/>
  <c r="R287" i="9"/>
  <c r="AC52" i="9"/>
  <c r="AC53" i="9"/>
  <c r="G137" i="9"/>
  <c r="T79" i="9"/>
  <c r="T78" i="9"/>
  <c r="AF636" i="29"/>
  <c r="AB25" i="13"/>
  <c r="L101" i="9"/>
  <c r="CN519" i="29"/>
  <c r="AA11" i="9"/>
  <c r="AA75" i="9"/>
  <c r="G584" i="29"/>
  <c r="Y50" i="9"/>
  <c r="Y54" i="9" s="1"/>
  <c r="P5" i="11"/>
  <c r="G545" i="29"/>
  <c r="AZ597" i="29"/>
  <c r="J102" i="9"/>
  <c r="J106" i="9" s="1"/>
  <c r="T7" i="9"/>
  <c r="T23" i="9"/>
  <c r="CI545" i="29"/>
  <c r="AB138" i="9"/>
  <c r="AB34" i="9"/>
  <c r="Y22" i="8"/>
  <c r="Y24" i="8" s="1"/>
  <c r="Y6" i="14"/>
  <c r="AB187" i="9"/>
  <c r="D12" i="9"/>
  <c r="AU571" i="29"/>
  <c r="H16" i="8"/>
  <c r="L13" i="8"/>
  <c r="H15" i="8"/>
  <c r="K154" i="9"/>
  <c r="K158" i="9" s="1"/>
  <c r="G75" i="9"/>
  <c r="AA584" i="29"/>
  <c r="AF532" i="29"/>
  <c r="O50" i="9"/>
  <c r="O54" i="9" s="1"/>
  <c r="L49" i="9"/>
  <c r="T258" i="9"/>
  <c r="T262" i="9" s="1"/>
  <c r="AB120" i="9"/>
  <c r="L75" i="9"/>
  <c r="G6" i="8"/>
  <c r="C35" i="8"/>
  <c r="C10" i="8"/>
  <c r="C47" i="8" s="1"/>
  <c r="CX558" i="29"/>
  <c r="V277" i="9"/>
  <c r="H19" i="9"/>
  <c r="L45" i="9"/>
  <c r="H130" i="9"/>
  <c r="L126" i="9"/>
  <c r="U128" i="9"/>
  <c r="U132" i="9" s="1"/>
  <c r="G241" i="9"/>
  <c r="AZ662" i="29"/>
  <c r="V77" i="9"/>
  <c r="R208" i="9"/>
  <c r="V204" i="9"/>
  <c r="K76" i="9"/>
  <c r="K80" i="9" s="1"/>
  <c r="M208" i="9"/>
  <c r="Q204" i="9"/>
  <c r="U261" i="9"/>
  <c r="U260" i="9"/>
  <c r="AB35" i="9"/>
  <c r="G11" i="9"/>
  <c r="E79" i="9"/>
  <c r="E78" i="9"/>
  <c r="Q649" i="29"/>
  <c r="D235" i="9"/>
  <c r="D234" i="9"/>
  <c r="S157" i="9"/>
  <c r="S156" i="9"/>
  <c r="AU740" i="29"/>
  <c r="L12" i="14"/>
  <c r="U23" i="9"/>
  <c r="U7" i="9"/>
  <c r="G179" i="9"/>
  <c r="U258" i="9"/>
  <c r="U262" i="9" s="1"/>
  <c r="X19" i="9"/>
  <c r="AA19" i="9" s="1"/>
  <c r="E104" i="9"/>
  <c r="E105" i="9"/>
  <c r="Y22" i="9"/>
  <c r="Y25" i="9"/>
  <c r="AA181" i="9"/>
  <c r="F209" i="9"/>
  <c r="F208" i="9"/>
  <c r="AB14" i="9"/>
  <c r="AB171" i="9"/>
  <c r="AP675" i="29"/>
  <c r="BO675" i="29"/>
  <c r="P17" i="9"/>
  <c r="J45" i="8"/>
  <c r="J15" i="18"/>
  <c r="U15" i="18"/>
  <c r="U45" i="8"/>
  <c r="V43" i="8"/>
  <c r="V256" i="9"/>
  <c r="R260" i="9"/>
  <c r="AZ701" i="29"/>
  <c r="C10" i="20"/>
  <c r="D10" i="20"/>
  <c r="T52" i="9"/>
  <c r="T53" i="9"/>
  <c r="F79" i="9"/>
  <c r="F78" i="9"/>
  <c r="W286" i="9"/>
  <c r="AA282" i="9"/>
  <c r="V155" i="9"/>
  <c r="BY558" i="29"/>
  <c r="C78" i="9"/>
  <c r="G74" i="9"/>
  <c r="J183" i="9"/>
  <c r="J182" i="9"/>
  <c r="L77" i="9"/>
  <c r="G152" i="9"/>
  <c r="C156" i="9"/>
  <c r="C157" i="9"/>
  <c r="K10" i="20"/>
  <c r="AA13" i="9"/>
  <c r="W15" i="9"/>
  <c r="AA15" i="9" s="1"/>
  <c r="O55" i="7"/>
  <c r="E26" i="10"/>
  <c r="F7" i="10"/>
  <c r="E24" i="18"/>
  <c r="Y14" i="14"/>
  <c r="Y11" i="17" s="1"/>
  <c r="V14" i="9"/>
  <c r="CD675" i="29"/>
  <c r="AC201" i="9"/>
  <c r="N78" i="9"/>
  <c r="N79" i="9"/>
  <c r="D209" i="9"/>
  <c r="D208" i="9"/>
  <c r="V20" i="9"/>
  <c r="R25" i="9"/>
  <c r="R22" i="9"/>
  <c r="O234" i="9"/>
  <c r="O235" i="9"/>
  <c r="I76" i="9"/>
  <c r="I80" i="9" s="1"/>
  <c r="BY714" i="29"/>
  <c r="AK519" i="29"/>
  <c r="AA44" i="8"/>
  <c r="AB44" i="8" s="1"/>
  <c r="Z27" i="19"/>
  <c r="Z8" i="18"/>
  <c r="Z34" i="20" s="1"/>
  <c r="M17" i="18"/>
  <c r="M36" i="20" s="1"/>
  <c r="Q7" i="8"/>
  <c r="CD740" i="29"/>
  <c r="L189" i="9"/>
  <c r="N54" i="7"/>
  <c r="N27" i="13"/>
  <c r="N24" i="13"/>
  <c r="N30" i="13" s="1"/>
  <c r="N12" i="11" s="1"/>
  <c r="N15" i="13"/>
  <c r="N21" i="13" s="1"/>
  <c r="N26" i="19"/>
  <c r="N7" i="18"/>
  <c r="N33" i="20" s="1"/>
  <c r="N9" i="8"/>
  <c r="V218" i="9"/>
  <c r="R220" i="9"/>
  <c r="V220" i="9" s="1"/>
  <c r="Q101" i="9"/>
  <c r="Q532" i="29"/>
  <c r="P261" i="9"/>
  <c r="P260" i="9"/>
  <c r="T76" i="9"/>
  <c r="T80" i="9" s="1"/>
  <c r="V283" i="9"/>
  <c r="AB164" i="9"/>
  <c r="BJ597" i="29"/>
  <c r="AA267" i="9"/>
  <c r="AA662" i="29"/>
  <c r="P19" i="9"/>
  <c r="F17" i="9"/>
  <c r="S208" i="9"/>
  <c r="S209" i="9"/>
  <c r="Y284" i="9"/>
  <c r="Y288" i="9" s="1"/>
  <c r="X17" i="9"/>
  <c r="E17" i="9"/>
  <c r="L140" i="9"/>
  <c r="H142" i="9"/>
  <c r="L142" i="9" s="1"/>
  <c r="F130" i="9"/>
  <c r="F131" i="9"/>
  <c r="BT571" i="29"/>
  <c r="Q179" i="9"/>
  <c r="AZ610" i="29"/>
  <c r="J258" i="9"/>
  <c r="J262" i="9" s="1"/>
  <c r="H6" i="14"/>
  <c r="L20" i="8"/>
  <c r="H22" i="8"/>
  <c r="BE519" i="29"/>
  <c r="M246" i="9"/>
  <c r="Q246" i="9" s="1"/>
  <c r="Q244" i="9"/>
  <c r="K102" i="9"/>
  <c r="K106" i="9" s="1"/>
  <c r="CD584" i="29"/>
  <c r="F52" i="9"/>
  <c r="F53" i="9"/>
  <c r="DC545" i="29"/>
  <c r="L267" i="9"/>
  <c r="H284" i="9"/>
  <c r="W15" i="13"/>
  <c r="W54" i="7"/>
  <c r="W24" i="13"/>
  <c r="W26" i="19"/>
  <c r="W9" i="8"/>
  <c r="AA5" i="8"/>
  <c r="W27" i="13"/>
  <c r="W7" i="18"/>
  <c r="W33" i="20" s="1"/>
  <c r="N23" i="9"/>
  <c r="N7" i="9"/>
  <c r="P104" i="9"/>
  <c r="P105" i="9"/>
  <c r="CN623" i="29"/>
  <c r="AB135" i="9"/>
  <c r="AA8" i="9"/>
  <c r="W10" i="9"/>
  <c r="O128" i="9"/>
  <c r="O132" i="9" s="1"/>
  <c r="Q74" i="9"/>
  <c r="M78" i="9"/>
  <c r="Z17" i="9"/>
  <c r="AA59" i="9"/>
  <c r="AU558" i="29"/>
  <c r="BJ532" i="29"/>
  <c r="G23" i="8"/>
  <c r="C6" i="11"/>
  <c r="U22" i="8"/>
  <c r="U24" i="8" s="1"/>
  <c r="U6" i="14"/>
  <c r="Y23" i="9"/>
  <c r="Y7" i="9"/>
  <c r="CX519" i="29"/>
  <c r="AA532" i="29"/>
  <c r="Z232" i="9"/>
  <c r="Z236" i="9" s="1"/>
  <c r="G140" i="9"/>
  <c r="C142" i="9"/>
  <c r="G142" i="9" s="1"/>
  <c r="L36" i="9"/>
  <c r="H38" i="9"/>
  <c r="L38" i="9" s="1"/>
  <c r="G36" i="9"/>
  <c r="C38" i="9"/>
  <c r="G38" i="9" s="1"/>
  <c r="G189" i="9"/>
  <c r="Q283" i="9"/>
  <c r="AC277" i="9"/>
  <c r="T287" i="9"/>
  <c r="T286" i="9"/>
  <c r="G59" i="9"/>
  <c r="AA137" i="9"/>
  <c r="BO519" i="29"/>
  <c r="BT519" i="29"/>
  <c r="W156" i="9"/>
  <c r="AA152" i="9"/>
  <c r="L153" i="9"/>
  <c r="T22" i="8"/>
  <c r="T24" i="8" s="1"/>
  <c r="T6" i="14"/>
  <c r="V675" i="29"/>
  <c r="N258" i="9"/>
  <c r="N262" i="9" s="1"/>
  <c r="BE532" i="29"/>
  <c r="L207" i="9"/>
  <c r="V662" i="29"/>
  <c r="L259" i="9"/>
  <c r="O23" i="9"/>
  <c r="O7" i="9"/>
  <c r="O24" i="9" s="1"/>
  <c r="O28" i="9" s="1"/>
  <c r="H50" i="9"/>
  <c r="L33" i="9"/>
  <c r="O24" i="13"/>
  <c r="O15" i="13"/>
  <c r="O21" i="13" s="1"/>
  <c r="O54" i="7"/>
  <c r="O9" i="8"/>
  <c r="O27" i="13"/>
  <c r="O7" i="18"/>
  <c r="O33" i="20" s="1"/>
  <c r="O26" i="19"/>
  <c r="L179" i="9"/>
  <c r="J232" i="9"/>
  <c r="J236" i="9" s="1"/>
  <c r="G558" i="29"/>
  <c r="BT584" i="29"/>
  <c r="D154" i="9"/>
  <c r="D158" i="9" s="1"/>
  <c r="AB96" i="9"/>
  <c r="AZ714" i="29"/>
  <c r="I284" i="9"/>
  <c r="I288" i="9" s="1"/>
  <c r="V74" i="9"/>
  <c r="R78" i="9"/>
  <c r="D79" i="9"/>
  <c r="D78" i="9"/>
  <c r="K284" i="9"/>
  <c r="K288" i="9" s="1"/>
  <c r="D261" i="9"/>
  <c r="D260" i="9"/>
  <c r="E209" i="9"/>
  <c r="E208" i="9"/>
  <c r="W78" i="9"/>
  <c r="AA74" i="9"/>
  <c r="I260" i="9"/>
  <c r="I261" i="9"/>
  <c r="X78" i="9"/>
  <c r="X79" i="9"/>
  <c r="U25" i="9"/>
  <c r="U22" i="9"/>
  <c r="G181" i="9"/>
  <c r="AB176" i="9"/>
  <c r="AB181" i="9" s="1"/>
  <c r="Q584" i="29"/>
  <c r="AA701" i="29"/>
  <c r="D182" i="9"/>
  <c r="D183" i="9"/>
  <c r="CN688" i="29"/>
  <c r="M45" i="8"/>
  <c r="M15" i="18"/>
  <c r="I79" i="9"/>
  <c r="I78" i="9"/>
  <c r="E235" i="9"/>
  <c r="E234" i="9"/>
  <c r="X25" i="9"/>
  <c r="X22" i="9"/>
  <c r="AC79" i="9"/>
  <c r="AC78" i="9"/>
  <c r="T156" i="9"/>
  <c r="T157" i="9"/>
  <c r="U50" i="9"/>
  <c r="U54" i="9" s="1"/>
  <c r="AB161" i="9"/>
  <c r="S284" i="9"/>
  <c r="S288" i="9" s="1"/>
  <c r="V227" i="9"/>
  <c r="Y53" i="9"/>
  <c r="Y52" i="9"/>
  <c r="W183" i="9"/>
  <c r="AA178" i="9"/>
  <c r="W182" i="9"/>
  <c r="D130" i="9"/>
  <c r="D131" i="9"/>
  <c r="Y208" i="9"/>
  <c r="Y209" i="9"/>
  <c r="DC727" i="29"/>
  <c r="W246" i="9"/>
  <c r="AA246" i="9" s="1"/>
  <c r="AA244" i="9"/>
  <c r="AB276" i="9"/>
  <c r="V701" i="29"/>
  <c r="DC597" i="29"/>
  <c r="L649" i="29"/>
  <c r="AC71" i="9"/>
  <c r="P286" i="9"/>
  <c r="P287" i="9"/>
  <c r="Y78" i="9"/>
  <c r="Y79" i="9"/>
  <c r="Y286" i="9"/>
  <c r="Y287" i="9"/>
  <c r="Q29" i="8"/>
  <c r="M31" i="8"/>
  <c r="AU675" i="29"/>
  <c r="U183" i="9"/>
  <c r="U182" i="9"/>
  <c r="CI701" i="29"/>
  <c r="J22" i="9"/>
  <c r="J25" i="9"/>
  <c r="R52" i="16"/>
  <c r="V52" i="16" s="1"/>
  <c r="V19" i="16"/>
  <c r="J6" i="11"/>
  <c r="AB226" i="9"/>
  <c r="H78" i="9"/>
  <c r="L74" i="9"/>
  <c r="U235" i="9"/>
  <c r="U234" i="9"/>
  <c r="AA41" i="9"/>
  <c r="F55" i="7"/>
  <c r="G41" i="7"/>
  <c r="C52" i="7"/>
  <c r="W52" i="7"/>
  <c r="AA41" i="7"/>
  <c r="Z182" i="9"/>
  <c r="Z183" i="9"/>
  <c r="CN662" i="29"/>
  <c r="T15" i="8"/>
  <c r="T16" i="8"/>
  <c r="E258" i="9"/>
  <c r="E262" i="9" s="1"/>
  <c r="AA166" i="9"/>
  <c r="W168" i="9"/>
  <c r="AA168" i="9" s="1"/>
  <c r="CD649" i="29"/>
  <c r="CX584" i="29"/>
  <c r="CI688" i="29"/>
  <c r="V51" i="9"/>
  <c r="X183" i="9"/>
  <c r="X182" i="9"/>
  <c r="AA727" i="29"/>
  <c r="Z208" i="9"/>
  <c r="Z209" i="9"/>
  <c r="Q16" i="9"/>
  <c r="AB16" i="9" s="1"/>
  <c r="G43" i="8"/>
  <c r="F45" i="8"/>
  <c r="F15" i="18"/>
  <c r="Z6" i="11"/>
  <c r="F23" i="10"/>
  <c r="F28" i="10" s="1"/>
  <c r="F17" i="17" s="1"/>
  <c r="F21" i="10"/>
  <c r="E27" i="10"/>
  <c r="E18" i="18" s="1"/>
  <c r="H54" i="16"/>
  <c r="CD558" i="29"/>
  <c r="H208" i="9"/>
  <c r="L204" i="9"/>
  <c r="V13" i="8"/>
  <c r="V16" i="8" s="1"/>
  <c r="R16" i="8"/>
  <c r="R15" i="8"/>
  <c r="H260" i="9"/>
  <c r="L256" i="9"/>
  <c r="L5" i="9"/>
  <c r="H7" i="9"/>
  <c r="H23" i="9"/>
  <c r="R38" i="9"/>
  <c r="V38" i="9" s="1"/>
  <c r="V36" i="9"/>
  <c r="L163" i="9"/>
  <c r="DC558" i="29"/>
  <c r="CN610" i="29"/>
  <c r="I128" i="9"/>
  <c r="I132" i="9" s="1"/>
  <c r="C22" i="8"/>
  <c r="C6" i="14"/>
  <c r="G20" i="8"/>
  <c r="BY519" i="29"/>
  <c r="AP584" i="29"/>
  <c r="AF558" i="29"/>
  <c r="P232" i="9"/>
  <c r="P236" i="9" s="1"/>
  <c r="Z234" i="9"/>
  <c r="Z235" i="9"/>
  <c r="J19" i="9"/>
  <c r="Z286" i="9"/>
  <c r="Z287" i="9"/>
  <c r="AB44" i="9"/>
  <c r="L16" i="9"/>
  <c r="O19" i="9"/>
  <c r="N19" i="9"/>
  <c r="AC130" i="9"/>
  <c r="AC131" i="9"/>
  <c r="CI571" i="29"/>
  <c r="U53" i="9"/>
  <c r="U52" i="9"/>
  <c r="I208" i="9"/>
  <c r="I209" i="9"/>
  <c r="S287" i="9"/>
  <c r="S286" i="9"/>
  <c r="U8" i="18"/>
  <c r="U34" i="20" s="1"/>
  <c r="V44" i="8"/>
  <c r="U27" i="19"/>
  <c r="L233" i="9"/>
  <c r="N130" i="9"/>
  <c r="N131" i="9"/>
  <c r="L253" i="9"/>
  <c r="AU701" i="29"/>
  <c r="CD597" i="29"/>
  <c r="W104" i="9"/>
  <c r="AA100" i="9"/>
  <c r="W105" i="9"/>
  <c r="X53" i="9"/>
  <c r="X52" i="9"/>
  <c r="AB202" i="9"/>
  <c r="G207" i="9"/>
  <c r="I206" i="9"/>
  <c r="I210" i="9" s="1"/>
  <c r="X208" i="9"/>
  <c r="X209" i="9"/>
  <c r="J157" i="9"/>
  <c r="J156" i="9"/>
  <c r="O130" i="9"/>
  <c r="O131" i="9"/>
  <c r="R15" i="9"/>
  <c r="V15" i="9" s="1"/>
  <c r="V13" i="9"/>
  <c r="AB62" i="15"/>
  <c r="AU688" i="29"/>
  <c r="U79" i="9"/>
  <c r="U78" i="9"/>
  <c r="G714" i="29"/>
  <c r="H15" i="18"/>
  <c r="H45" i="8"/>
  <c r="AC175" i="9"/>
  <c r="R19" i="9"/>
  <c r="AA558" i="29"/>
  <c r="P183" i="9"/>
  <c r="P182" i="9"/>
  <c r="BT701" i="29"/>
  <c r="AA597" i="29"/>
  <c r="I105" i="9"/>
  <c r="I104" i="9"/>
  <c r="S182" i="9"/>
  <c r="S183" i="9"/>
  <c r="BT675" i="29"/>
  <c r="R10" i="20"/>
  <c r="Q34" i="20"/>
  <c r="Q14" i="9"/>
  <c r="AA19" i="16"/>
  <c r="W52" i="16"/>
  <c r="AA52" i="16" s="1"/>
  <c r="AP610" i="29"/>
  <c r="CN675" i="29"/>
  <c r="V253" i="9"/>
  <c r="L123" i="9"/>
  <c r="T131" i="9"/>
  <c r="T130" i="9"/>
  <c r="G155" i="9"/>
  <c r="AB150" i="9"/>
  <c r="AB155" i="9" s="1"/>
  <c r="AF662" i="29"/>
  <c r="BY740" i="29"/>
  <c r="L41" i="7"/>
  <c r="H52" i="7"/>
  <c r="N55" i="7"/>
  <c r="Q9" i="16"/>
  <c r="V9" i="16"/>
  <c r="Z19" i="9"/>
  <c r="M104" i="9"/>
  <c r="Q100" i="9"/>
  <c r="G519" i="29"/>
  <c r="P78" i="9"/>
  <c r="P79" i="9"/>
  <c r="M52" i="9"/>
  <c r="Q48" i="9"/>
  <c r="Q256" i="9"/>
  <c r="M260" i="9"/>
  <c r="M261" i="9"/>
  <c r="AP597" i="29"/>
  <c r="Q21" i="9"/>
  <c r="AB94" i="9"/>
  <c r="D52" i="9"/>
  <c r="D53" i="9"/>
  <c r="Y183" i="9"/>
  <c r="Y182" i="9"/>
  <c r="E28" i="10"/>
  <c r="G23" i="10"/>
  <c r="AB30" i="8"/>
  <c r="T209" i="9"/>
  <c r="T208" i="9"/>
  <c r="AA241" i="9"/>
  <c r="V69" i="9"/>
  <c r="L111" i="9"/>
  <c r="H128" i="9"/>
  <c r="X258" i="9"/>
  <c r="X262" i="9" s="1"/>
  <c r="H64" i="9"/>
  <c r="L64" i="9" s="1"/>
  <c r="L62" i="9"/>
  <c r="AB219" i="9"/>
  <c r="L192" i="9"/>
  <c r="H194" i="9"/>
  <c r="L194" i="9" s="1"/>
  <c r="N6" i="11"/>
  <c r="Q6" i="11" s="1"/>
  <c r="T6" i="11"/>
  <c r="N6" i="14"/>
  <c r="N22" i="8"/>
  <c r="N24" i="8" s="1"/>
  <c r="L283" i="9"/>
  <c r="S30" i="13"/>
  <c r="S12" i="11" s="1"/>
  <c r="W116" i="9"/>
  <c r="AA116" i="9" s="1"/>
  <c r="AA114" i="9"/>
  <c r="V129" i="9"/>
  <c r="AC105" i="9"/>
  <c r="AC104" i="9"/>
  <c r="U104" i="9"/>
  <c r="U105" i="9"/>
  <c r="Y12" i="9"/>
  <c r="Q181" i="9"/>
  <c r="Z16" i="8"/>
  <c r="Z15" i="8"/>
  <c r="F24" i="8"/>
  <c r="Q189" i="9"/>
  <c r="AK597" i="29"/>
  <c r="AK571" i="29"/>
  <c r="O286" i="9"/>
  <c r="O287" i="9"/>
  <c r="R206" i="9"/>
  <c r="V189" i="9"/>
  <c r="P130" i="9"/>
  <c r="P131" i="9"/>
  <c r="AA95" i="9"/>
  <c r="V545" i="29"/>
  <c r="BE571" i="29"/>
  <c r="F180" i="9"/>
  <c r="F184" i="9" s="1"/>
  <c r="R5" i="11"/>
  <c r="W22" i="8"/>
  <c r="AC102" i="9"/>
  <c r="AC106" i="9" s="1"/>
  <c r="H116" i="9"/>
  <c r="L116" i="9" s="1"/>
  <c r="L114" i="9"/>
  <c r="H10" i="9"/>
  <c r="L8" i="9"/>
  <c r="J50" i="9"/>
  <c r="J54" i="9" s="1"/>
  <c r="CN532" i="29"/>
  <c r="L215" i="9"/>
  <c r="H232" i="9"/>
  <c r="O102" i="9"/>
  <c r="O106" i="9" s="1"/>
  <c r="I102" i="9"/>
  <c r="I106" i="9" s="1"/>
  <c r="S180" i="9"/>
  <c r="S184" i="9" s="1"/>
  <c r="R232" i="9"/>
  <c r="V215" i="9"/>
  <c r="T180" i="9"/>
  <c r="T184" i="9" s="1"/>
  <c r="U102" i="9"/>
  <c r="U106" i="9" s="1"/>
  <c r="L610" i="29"/>
  <c r="BE675" i="29"/>
  <c r="V111" i="9"/>
  <c r="Q121" i="9"/>
  <c r="M17" i="8"/>
  <c r="M5" i="14"/>
  <c r="V121" i="9"/>
  <c r="F154" i="9"/>
  <c r="F158" i="9" s="1"/>
  <c r="R10" i="9"/>
  <c r="V8" i="9"/>
  <c r="R7" i="9"/>
  <c r="V5" i="9"/>
  <c r="R23" i="9"/>
  <c r="AF571" i="29"/>
  <c r="CN597" i="29"/>
  <c r="K128" i="9"/>
  <c r="K132" i="9" s="1"/>
  <c r="V179" i="9"/>
  <c r="Y234" i="9"/>
  <c r="Y235" i="9"/>
  <c r="J208" i="9"/>
  <c r="J209" i="9"/>
  <c r="G5" i="9"/>
  <c r="C7" i="9"/>
  <c r="C23" i="9"/>
  <c r="S154" i="9"/>
  <c r="S158" i="9" s="1"/>
  <c r="P31" i="20"/>
  <c r="BT714" i="29"/>
  <c r="DC649" i="29"/>
  <c r="Y102" i="9"/>
  <c r="Y106" i="9" s="1"/>
  <c r="G18" i="9"/>
  <c r="E287" i="9"/>
  <c r="E286" i="9"/>
  <c r="BY636" i="29"/>
  <c r="Y157" i="9"/>
  <c r="Y156" i="9"/>
  <c r="S78" i="9"/>
  <c r="S79" i="9"/>
  <c r="L230" i="9"/>
  <c r="H234" i="9"/>
  <c r="H235" i="9"/>
  <c r="BE688" i="29"/>
  <c r="L279" i="9"/>
  <c r="J261" i="9"/>
  <c r="J260" i="9"/>
  <c r="C208" i="9"/>
  <c r="G204" i="9"/>
  <c r="S76" i="9"/>
  <c r="S80" i="9" s="1"/>
  <c r="CN714" i="29"/>
  <c r="Y260" i="9"/>
  <c r="Y261" i="9"/>
  <c r="M156" i="9"/>
  <c r="Q152" i="9"/>
  <c r="F10" i="20"/>
  <c r="L14" i="8"/>
  <c r="G12" i="14"/>
  <c r="BY701" i="29"/>
  <c r="Y16" i="8"/>
  <c r="Y15" i="8"/>
  <c r="V688" i="29"/>
  <c r="O208" i="9"/>
  <c r="O209" i="9"/>
  <c r="V29" i="8"/>
  <c r="R31" i="8"/>
  <c r="C15" i="9"/>
  <c r="G15" i="9" s="1"/>
  <c r="G13" i="9"/>
  <c r="T260" i="9"/>
  <c r="T261" i="9"/>
  <c r="D105" i="9"/>
  <c r="D104" i="9"/>
  <c r="J52" i="9"/>
  <c r="J53" i="9"/>
  <c r="BE740" i="29"/>
  <c r="C10" i="11"/>
  <c r="L201" i="9"/>
  <c r="E19" i="9"/>
  <c r="G19" i="9" s="1"/>
  <c r="S261" i="9"/>
  <c r="S260" i="9"/>
  <c r="V714" i="29"/>
  <c r="G740" i="29"/>
  <c r="D55" i="7"/>
  <c r="J14" i="14"/>
  <c r="J11" i="17" s="1"/>
  <c r="AZ740" i="29"/>
  <c r="AA675" i="29"/>
  <c r="U209" i="9"/>
  <c r="U208" i="9"/>
  <c r="AB265" i="9"/>
  <c r="E16" i="8"/>
  <c r="E15" i="8"/>
  <c r="J17" i="9"/>
  <c r="Q103" i="9"/>
  <c r="F19" i="9"/>
  <c r="Q51" i="9"/>
  <c r="CD727" i="29"/>
  <c r="AA85" i="9"/>
  <c r="W102" i="9"/>
  <c r="BO662" i="29"/>
  <c r="AC234" i="9"/>
  <c r="AC235" i="9"/>
  <c r="V740" i="29"/>
  <c r="V12" i="14"/>
  <c r="M142" i="9"/>
  <c r="Q142" i="9" s="1"/>
  <c r="Q140" i="9"/>
  <c r="H90" i="9"/>
  <c r="L90" i="9" s="1"/>
  <c r="L88" i="9"/>
  <c r="F54" i="7"/>
  <c r="F24" i="13"/>
  <c r="F27" i="13"/>
  <c r="G27" i="13" s="1"/>
  <c r="F15" i="13"/>
  <c r="F21" i="13" s="1"/>
  <c r="F7" i="18"/>
  <c r="F33" i="20" s="1"/>
  <c r="F9" i="8"/>
  <c r="G9" i="8" s="1"/>
  <c r="F26" i="19"/>
  <c r="N260" i="9"/>
  <c r="N261" i="9"/>
  <c r="P6" i="14"/>
  <c r="P22" i="8"/>
  <c r="P24" i="8" s="1"/>
  <c r="P27" i="13"/>
  <c r="P15" i="13"/>
  <c r="P21" i="13" s="1"/>
  <c r="P24" i="13"/>
  <c r="P30" i="13" s="1"/>
  <c r="P12" i="11" s="1"/>
  <c r="P54" i="7"/>
  <c r="P9" i="8"/>
  <c r="P26" i="19"/>
  <c r="P7" i="18"/>
  <c r="P33" i="20" s="1"/>
  <c r="F232" i="9"/>
  <c r="F236" i="9" s="1"/>
  <c r="R64" i="9"/>
  <c r="V64" i="9" s="1"/>
  <c r="V62" i="9"/>
  <c r="CX571" i="29"/>
  <c r="Q558" i="29"/>
  <c r="S235" i="9"/>
  <c r="S234" i="9"/>
  <c r="AA257" i="9"/>
  <c r="S17" i="9"/>
  <c r="F36" i="8"/>
  <c r="F5" i="11"/>
  <c r="V126" i="9"/>
  <c r="R130" i="9"/>
  <c r="W206" i="9"/>
  <c r="AA189" i="9"/>
  <c r="Q205" i="9"/>
  <c r="F258" i="9"/>
  <c r="F262" i="9" s="1"/>
  <c r="V205" i="9"/>
  <c r="AA199" i="9"/>
  <c r="L95" i="9"/>
  <c r="M220" i="9"/>
  <c r="Q220" i="9" s="1"/>
  <c r="Q218" i="9"/>
  <c r="L584" i="29"/>
  <c r="BO532" i="29"/>
  <c r="V166" i="9"/>
  <c r="R168" i="9"/>
  <c r="V168" i="9" s="1"/>
  <c r="AC260" i="9"/>
  <c r="AC261" i="9"/>
  <c r="M168" i="9"/>
  <c r="Q168" i="9" s="1"/>
  <c r="Q166" i="9"/>
  <c r="AC206" i="9"/>
  <c r="AC210" i="9" s="1"/>
  <c r="X128" i="9"/>
  <c r="X132" i="9" s="1"/>
  <c r="I35" i="8"/>
  <c r="I37" i="8" s="1"/>
  <c r="I10" i="8"/>
  <c r="AA18" i="9"/>
  <c r="D76" i="9"/>
  <c r="D80" i="9" s="1"/>
  <c r="Q45" i="8"/>
  <c r="P24" i="19"/>
  <c r="Q5" i="9"/>
  <c r="M23" i="9"/>
  <c r="M7" i="9"/>
  <c r="N183" i="9"/>
  <c r="N182" i="9"/>
  <c r="G51" i="9"/>
  <c r="AB46" i="9"/>
  <c r="AB51" i="9" s="1"/>
  <c r="G256" i="9"/>
  <c r="C260" i="9"/>
  <c r="G623" i="29"/>
  <c r="K15" i="18"/>
  <c r="L43" i="8"/>
  <c r="K45" i="8"/>
  <c r="D45" i="8"/>
  <c r="D24" i="19" s="1"/>
  <c r="D15" i="18"/>
  <c r="N209" i="9"/>
  <c r="N208" i="9"/>
  <c r="E260" i="9"/>
  <c r="E261" i="9"/>
  <c r="AA688" i="29"/>
  <c r="AU519" i="29"/>
  <c r="F27" i="19"/>
  <c r="G44" i="8"/>
  <c r="F8" i="18"/>
  <c r="F34" i="20" s="1"/>
  <c r="I55" i="7"/>
  <c r="AF584" i="29"/>
  <c r="C284" i="9"/>
  <c r="G267" i="9"/>
  <c r="J15" i="8"/>
  <c r="J16" i="8"/>
  <c r="I22" i="9"/>
  <c r="I25" i="9"/>
  <c r="M22" i="9"/>
  <c r="Q20" i="9"/>
  <c r="M25" i="9"/>
  <c r="W31" i="8"/>
  <c r="AA29" i="8"/>
  <c r="S131" i="9"/>
  <c r="S130" i="9"/>
  <c r="K208" i="9"/>
  <c r="K209" i="9"/>
  <c r="V623" i="29"/>
  <c r="I17" i="9"/>
  <c r="D25" i="9"/>
  <c r="D22" i="9"/>
  <c r="H17" i="18"/>
  <c r="H36" i="20" s="1"/>
  <c r="L7" i="8"/>
  <c r="AP571" i="29"/>
  <c r="F284" i="9"/>
  <c r="F288" i="9" s="1"/>
  <c r="V558" i="29"/>
  <c r="Y15" i="13"/>
  <c r="Y21" i="13" s="1"/>
  <c r="Y27" i="13"/>
  <c r="Y54" i="7"/>
  <c r="Y55" i="7" s="1"/>
  <c r="Y24" i="13"/>
  <c r="Y7" i="18"/>
  <c r="Y33" i="20" s="1"/>
  <c r="Y9" i="8"/>
  <c r="Y26" i="19"/>
  <c r="N154" i="9"/>
  <c r="N158" i="9" s="1"/>
  <c r="I6" i="11"/>
  <c r="P235" i="9"/>
  <c r="P234" i="9"/>
  <c r="M22" i="8"/>
  <c r="M6" i="14"/>
  <c r="Q20" i="8"/>
  <c r="H105" i="9"/>
  <c r="H104" i="9"/>
  <c r="L100" i="9"/>
  <c r="R105" i="9"/>
  <c r="R104" i="9"/>
  <c r="V100" i="9"/>
  <c r="K23" i="9"/>
  <c r="K7" i="9"/>
  <c r="M232" i="9"/>
  <c r="Q215" i="9"/>
  <c r="Q62" i="9"/>
  <c r="M64" i="9"/>
  <c r="Q64" i="9" s="1"/>
  <c r="Q519" i="29"/>
  <c r="P12" i="9"/>
  <c r="Z35" i="8"/>
  <c r="Z37" i="8" s="1"/>
  <c r="Z10" i="8"/>
  <c r="X180" i="9"/>
  <c r="X184" i="9" s="1"/>
  <c r="CD545" i="29"/>
  <c r="AB17" i="13"/>
  <c r="L571" i="29"/>
  <c r="N284" i="9"/>
  <c r="N288" i="9" s="1"/>
  <c r="D7" i="9"/>
  <c r="D23" i="9"/>
  <c r="AA610" i="29"/>
  <c r="L545" i="29"/>
  <c r="L675" i="29"/>
  <c r="C194" i="9"/>
  <c r="G194" i="9" s="1"/>
  <c r="AB194" i="9" s="1"/>
  <c r="G192" i="9"/>
  <c r="AB192" i="9" s="1"/>
  <c r="Q153" i="9"/>
  <c r="Q178" i="9"/>
  <c r="M182" i="9"/>
  <c r="CI675" i="29"/>
  <c r="W23" i="9"/>
  <c r="W7" i="9"/>
  <c r="AA5" i="9"/>
  <c r="Z284" i="9"/>
  <c r="Z288" i="9" s="1"/>
  <c r="AZ519" i="29"/>
  <c r="N24" i="19"/>
  <c r="Z22" i="8"/>
  <c r="Z24" i="8" s="1"/>
  <c r="Z6" i="14"/>
  <c r="AK545" i="29"/>
  <c r="CX532" i="29"/>
  <c r="J128" i="9"/>
  <c r="J132" i="9" s="1"/>
  <c r="R35" i="8"/>
  <c r="T128" i="9"/>
  <c r="T132" i="9" s="1"/>
  <c r="X130" i="9"/>
  <c r="X131" i="9"/>
  <c r="T102" i="9"/>
  <c r="T106" i="9" s="1"/>
  <c r="BT532" i="29"/>
  <c r="BJ519" i="29"/>
  <c r="H6" i="11"/>
  <c r="L23" i="8"/>
  <c r="AB70" i="9"/>
  <c r="AC253" i="9"/>
  <c r="J23" i="9"/>
  <c r="J7" i="9"/>
  <c r="J24" i="9" s="1"/>
  <c r="J28" i="9" s="1"/>
  <c r="D284" i="9"/>
  <c r="D288" i="9" s="1"/>
  <c r="L270" i="9"/>
  <c r="H272" i="9"/>
  <c r="L272" i="9" s="1"/>
  <c r="X154" i="9"/>
  <c r="X158" i="9" s="1"/>
  <c r="V230" i="9"/>
  <c r="R235" i="9"/>
  <c r="R234" i="9"/>
  <c r="Q127" i="9"/>
  <c r="AB127" i="9" s="1"/>
  <c r="W17" i="9"/>
  <c r="AA17" i="9" s="1"/>
  <c r="E23" i="9"/>
  <c r="E7" i="9"/>
  <c r="Z206" i="9"/>
  <c r="Z210" i="9" s="1"/>
  <c r="CS584" i="29"/>
  <c r="G62" i="9"/>
  <c r="C64" i="9"/>
  <c r="G64" i="9" s="1"/>
  <c r="T54" i="7"/>
  <c r="T27" i="13"/>
  <c r="T24" i="13"/>
  <c r="T15" i="13"/>
  <c r="T21" i="13" s="1"/>
  <c r="T26" i="19"/>
  <c r="T7" i="18"/>
  <c r="T33" i="20" s="1"/>
  <c r="T9" i="8"/>
  <c r="N180" i="9"/>
  <c r="N184" i="9" s="1"/>
  <c r="Q571" i="29"/>
  <c r="R45" i="8"/>
  <c r="R15" i="18"/>
  <c r="V59" i="9"/>
  <c r="Z258" i="9"/>
  <c r="Z262" i="9" s="1"/>
  <c r="CS675" i="29"/>
  <c r="P25" i="9"/>
  <c r="P22" i="9"/>
  <c r="P156" i="9"/>
  <c r="P157" i="9"/>
  <c r="AC156" i="9"/>
  <c r="AC157" i="9"/>
  <c r="S5" i="11"/>
  <c r="S7" i="11" s="1"/>
  <c r="V16" i="9"/>
  <c r="AC258" i="9"/>
  <c r="AC262" i="9" s="1"/>
  <c r="J154" i="9"/>
  <c r="J158" i="9" s="1"/>
  <c r="AB89" i="9"/>
  <c r="G270" i="9"/>
  <c r="C272" i="9"/>
  <c r="G272" i="9" s="1"/>
  <c r="AB272" i="9" s="1"/>
  <c r="R180" i="9"/>
  <c r="V163" i="9"/>
  <c r="X261" i="9"/>
  <c r="X260" i="9"/>
  <c r="BT649" i="29"/>
  <c r="AB31" i="9"/>
  <c r="E232" i="9"/>
  <c r="E236" i="9" s="1"/>
  <c r="W142" i="9"/>
  <c r="AA142" i="9" s="1"/>
  <c r="AA140" i="9"/>
  <c r="L51" i="9"/>
  <c r="L152" i="9"/>
  <c r="H156" i="9"/>
  <c r="H157" i="9"/>
  <c r="L218" i="9"/>
  <c r="H220" i="9"/>
  <c r="L220" i="9" s="1"/>
  <c r="CD623" i="29"/>
  <c r="X15" i="18"/>
  <c r="X45" i="8"/>
  <c r="O232" i="9"/>
  <c r="O236" i="9" s="1"/>
  <c r="D156" i="9"/>
  <c r="D157" i="9"/>
  <c r="V43" i="9"/>
  <c r="R17" i="9"/>
  <c r="M19" i="9"/>
  <c r="Q19" i="9" s="1"/>
  <c r="I16" i="8"/>
  <c r="I15" i="8"/>
  <c r="Z52" i="9"/>
  <c r="Z53" i="9"/>
  <c r="W234" i="9"/>
  <c r="AA230" i="9"/>
  <c r="AB117" i="9"/>
  <c r="AA12" i="14"/>
  <c r="DC701" i="29"/>
  <c r="L282" i="9"/>
  <c r="H287" i="9"/>
  <c r="H286" i="9"/>
  <c r="C52" i="9"/>
  <c r="G48" i="9"/>
  <c r="C53" i="9"/>
  <c r="U130" i="9"/>
  <c r="U131" i="9"/>
  <c r="AB254" i="9"/>
  <c r="G259" i="9"/>
  <c r="AB21" i="8"/>
  <c r="D287" i="9"/>
  <c r="D286" i="9"/>
  <c r="E154" i="9"/>
  <c r="E158" i="9" s="1"/>
  <c r="AA215" i="9"/>
  <c r="W232" i="9"/>
  <c r="AB216" i="9"/>
  <c r="Q636" i="29"/>
  <c r="C130" i="9"/>
  <c r="G126" i="9"/>
  <c r="L181" i="9"/>
  <c r="Q155" i="9"/>
  <c r="AB14" i="8"/>
  <c r="AC16" i="8"/>
  <c r="AC15" i="8"/>
  <c r="BJ545" i="29"/>
  <c r="K22" i="9"/>
  <c r="K25" i="9"/>
  <c r="Q230" i="9"/>
  <c r="M235" i="9"/>
  <c r="M234" i="9"/>
  <c r="L13" i="9"/>
  <c r="H15" i="9"/>
  <c r="L15" i="9" s="1"/>
  <c r="G17" i="9"/>
  <c r="CI649" i="29"/>
  <c r="Z45" i="8"/>
  <c r="AA43" i="8"/>
  <c r="AB43" i="8" s="1"/>
  <c r="Z15" i="18"/>
  <c r="G233" i="9"/>
  <c r="AB228" i="9"/>
  <c r="E52" i="9"/>
  <c r="E53" i="9"/>
  <c r="AB280" i="9"/>
  <c r="AB285" i="9" s="1"/>
  <c r="G285" i="9"/>
  <c r="G571" i="29"/>
  <c r="H31" i="8"/>
  <c r="L29" i="8"/>
  <c r="G29" i="8"/>
  <c r="C31" i="8"/>
  <c r="AB28" i="8"/>
  <c r="V147" i="9"/>
  <c r="AF714" i="29"/>
  <c r="S52" i="9"/>
  <c r="S53" i="9"/>
  <c r="W208" i="9"/>
  <c r="AA204" i="9"/>
  <c r="CX714" i="29"/>
  <c r="AB47" i="9"/>
  <c r="AB145" i="9"/>
  <c r="T55" i="7"/>
  <c r="P55" i="7"/>
  <c r="V41" i="7"/>
  <c r="R52" i="7"/>
  <c r="J15" i="10"/>
  <c r="J13" i="10"/>
  <c r="BJ740" i="29"/>
  <c r="G610" i="29"/>
  <c r="U287" i="9"/>
  <c r="U286" i="9"/>
  <c r="G283" i="9"/>
  <c r="AB283" i="9" s="1"/>
  <c r="I157" i="9"/>
  <c r="I156" i="9"/>
  <c r="N104" i="9"/>
  <c r="N105" i="9"/>
  <c r="Q662" i="29"/>
  <c r="N8" i="18"/>
  <c r="N34" i="20" s="1"/>
  <c r="O10" i="20" s="1"/>
  <c r="N27" i="19"/>
  <c r="AB221" i="9"/>
  <c r="O15" i="9"/>
  <c r="E15" i="18"/>
  <c r="E45" i="8"/>
  <c r="E24" i="19" s="1"/>
  <c r="AA649" i="29"/>
  <c r="O104" i="9"/>
  <c r="O105" i="9"/>
  <c r="C11" i="11"/>
  <c r="M54" i="7"/>
  <c r="Q54" i="7" s="1"/>
  <c r="M27" i="13"/>
  <c r="Q27" i="13" s="1"/>
  <c r="M26" i="19"/>
  <c r="M15" i="13"/>
  <c r="M24" i="13"/>
  <c r="M7" i="18"/>
  <c r="M33" i="20" s="1"/>
  <c r="N9" i="20" s="1"/>
  <c r="M9" i="8"/>
  <c r="Q9" i="8" s="1"/>
  <c r="Q5" i="8"/>
  <c r="Q18" i="9"/>
  <c r="Q75" i="9"/>
  <c r="Z27" i="13"/>
  <c r="Z24" i="13"/>
  <c r="Z30" i="13" s="1"/>
  <c r="Z12" i="11" s="1"/>
  <c r="Z54" i="7"/>
  <c r="Z55" i="7" s="1"/>
  <c r="Z15" i="13"/>
  <c r="Z21" i="13" s="1"/>
  <c r="Z9" i="8"/>
  <c r="Z26" i="19"/>
  <c r="Z7" i="18"/>
  <c r="Z33" i="20" s="1"/>
  <c r="S102" i="9"/>
  <c r="S106" i="9" s="1"/>
  <c r="Q114" i="9"/>
  <c r="M116" i="9"/>
  <c r="Q116" i="9" s="1"/>
  <c r="P50" i="9"/>
  <c r="P54" i="9" s="1"/>
  <c r="CX597" i="29"/>
  <c r="Z50" i="9"/>
  <c r="Z54" i="9" s="1"/>
  <c r="CS558" i="29"/>
  <c r="P6" i="11"/>
  <c r="K10" i="8"/>
  <c r="K35" i="8"/>
  <c r="K37" i="8" s="1"/>
  <c r="E6" i="11"/>
  <c r="G649" i="29"/>
  <c r="I235" i="9"/>
  <c r="I234" i="9"/>
  <c r="E128" i="9"/>
  <c r="E132" i="9" s="1"/>
  <c r="U232" i="9"/>
  <c r="U236" i="9" s="1"/>
  <c r="S15" i="8"/>
  <c r="S16" i="8"/>
  <c r="K180" i="9"/>
  <c r="K184" i="9" s="1"/>
  <c r="T15" i="18"/>
  <c r="T45" i="8"/>
  <c r="M287" i="9"/>
  <c r="M286" i="9"/>
  <c r="Q282" i="9"/>
  <c r="AZ532" i="29"/>
  <c r="AA33" i="9"/>
  <c r="W194" i="9"/>
  <c r="AA194" i="9" s="1"/>
  <c r="AA192" i="9"/>
  <c r="AC7" i="9"/>
  <c r="AC23" i="9"/>
  <c r="X22" i="8"/>
  <c r="X24" i="8" s="1"/>
  <c r="X6" i="14"/>
  <c r="F15" i="8"/>
  <c r="F16" i="8"/>
  <c r="Q43" i="9"/>
  <c r="M17" i="9"/>
  <c r="Q17" i="9" s="1"/>
  <c r="T50" i="9"/>
  <c r="T54" i="9" s="1"/>
  <c r="CI532" i="29"/>
  <c r="F102" i="9"/>
  <c r="F106" i="9" s="1"/>
  <c r="R258" i="9"/>
  <c r="V241" i="9"/>
  <c r="AU545" i="29"/>
  <c r="Z105" i="9"/>
  <c r="Z104" i="9"/>
  <c r="AB252" i="9"/>
  <c r="Q111" i="9"/>
  <c r="M128" i="9"/>
  <c r="AA43" i="9"/>
  <c r="Y45" i="8"/>
  <c r="Y24" i="19" s="1"/>
  <c r="Y15" i="18"/>
  <c r="E50" i="9"/>
  <c r="E54" i="9" s="1"/>
  <c r="AA111" i="9"/>
  <c r="W128" i="9"/>
  <c r="X6" i="11"/>
  <c r="Q251" i="9"/>
  <c r="AB60" i="9"/>
  <c r="CX610" i="29"/>
  <c r="L257" i="9"/>
  <c r="DC571" i="29"/>
  <c r="V244" i="9"/>
  <c r="R246" i="9"/>
  <c r="V246" i="9" s="1"/>
  <c r="Y35" i="8"/>
  <c r="Y37" i="8" s="1"/>
  <c r="Y10" i="8"/>
  <c r="V75" i="9"/>
  <c r="BO584" i="29"/>
  <c r="S35" i="8"/>
  <c r="S37" i="8" s="1"/>
  <c r="E22" i="8"/>
  <c r="E24" i="8" s="1"/>
  <c r="E6" i="14"/>
  <c r="N52" i="9"/>
  <c r="N53" i="9"/>
  <c r="CN571" i="29"/>
  <c r="O183" i="9"/>
  <c r="O182" i="9"/>
  <c r="V33" i="9"/>
  <c r="V140" i="9"/>
  <c r="R142" i="9"/>
  <c r="V142" i="9" s="1"/>
  <c r="AB268" i="9"/>
  <c r="Z79" i="9"/>
  <c r="Z78" i="9"/>
  <c r="AC173" i="9"/>
  <c r="J287" i="9"/>
  <c r="J286" i="9"/>
  <c r="G49" i="9"/>
  <c r="G257" i="9"/>
  <c r="AB257" i="9" s="1"/>
  <c r="H25" i="9"/>
  <c r="H22" i="9"/>
  <c r="L20" i="9"/>
  <c r="L25" i="9" s="1"/>
  <c r="Q33" i="9"/>
  <c r="M258" i="9"/>
  <c r="Q241" i="9"/>
  <c r="E182" i="9"/>
  <c r="E183" i="9"/>
  <c r="Q45" i="9"/>
  <c r="Z25" i="9"/>
  <c r="Z22" i="9"/>
  <c r="M130" i="9"/>
  <c r="Q126" i="9"/>
  <c r="E156" i="9"/>
  <c r="E157" i="9"/>
  <c r="AA233" i="9"/>
  <c r="AB119" i="9"/>
  <c r="CS649" i="29"/>
  <c r="D15" i="8"/>
  <c r="D16" i="8"/>
  <c r="AF688" i="29"/>
  <c r="L285" i="9"/>
  <c r="G20" i="9"/>
  <c r="C22" i="9"/>
  <c r="C25" i="9"/>
  <c r="I287" i="9"/>
  <c r="I286" i="9"/>
  <c r="AB200" i="9"/>
  <c r="G6" i="9"/>
  <c r="AB6" i="9" s="1"/>
  <c r="U19" i="9"/>
  <c r="G103" i="9"/>
  <c r="AB98" i="9"/>
  <c r="AB103" i="9" s="1"/>
  <c r="AA231" i="9"/>
  <c r="G218" i="9"/>
  <c r="C220" i="9"/>
  <c r="G220" i="9" s="1"/>
  <c r="AC123" i="9"/>
  <c r="N287" i="9"/>
  <c r="N286" i="9"/>
  <c r="H182" i="9"/>
  <c r="L178" i="9"/>
  <c r="CD714" i="29"/>
  <c r="K182" i="9"/>
  <c r="K183" i="9"/>
  <c r="AB249" i="9"/>
  <c r="AB7" i="16"/>
  <c r="AB68" i="9"/>
  <c r="G662" i="29"/>
  <c r="AB198" i="9"/>
  <c r="BE597" i="29"/>
  <c r="K52" i="9"/>
  <c r="K53" i="9"/>
  <c r="Q233" i="9"/>
  <c r="L41" i="9"/>
  <c r="AB41" i="9" s="1"/>
  <c r="CI662" i="29"/>
  <c r="G43" i="9"/>
  <c r="U15" i="8"/>
  <c r="U16" i="8"/>
  <c r="X104" i="9"/>
  <c r="X105" i="9"/>
  <c r="C234" i="9"/>
  <c r="C235" i="9"/>
  <c r="G230" i="9"/>
  <c r="E22" i="9"/>
  <c r="E25" i="9"/>
  <c r="AA129" i="9"/>
  <c r="M10" i="20"/>
  <c r="L34" i="20"/>
  <c r="AF740" i="29"/>
  <c r="AC199" i="9"/>
  <c r="Z260" i="9"/>
  <c r="Z261" i="9"/>
  <c r="U55" i="7"/>
  <c r="U10" i="8"/>
  <c r="U35" i="8"/>
  <c r="U37" i="8" s="1"/>
  <c r="I131" i="9"/>
  <c r="I130" i="9"/>
  <c r="AB112" i="9"/>
  <c r="V584" i="29"/>
  <c r="BE714" i="29"/>
  <c r="I53" i="9"/>
  <c r="I52" i="9"/>
  <c r="F182" i="9"/>
  <c r="F183" i="9"/>
  <c r="AP714" i="29"/>
  <c r="Y104" i="9"/>
  <c r="Y105" i="9"/>
  <c r="K287" i="9"/>
  <c r="K286" i="9"/>
  <c r="C17" i="18"/>
  <c r="C36" i="20" s="1"/>
  <c r="G7" i="8"/>
  <c r="X156" i="9"/>
  <c r="X157" i="9"/>
  <c r="G88" i="9"/>
  <c r="AB88" i="9" s="1"/>
  <c r="C90" i="9"/>
  <c r="G90" i="9" s="1"/>
  <c r="BJ623" i="29"/>
  <c r="CX623" i="29"/>
  <c r="X16" i="8"/>
  <c r="X15" i="8"/>
  <c r="BY623" i="29"/>
  <c r="W15" i="18"/>
  <c r="W45" i="8"/>
  <c r="W24" i="19" s="1"/>
  <c r="CN701" i="29"/>
  <c r="G27" i="8"/>
  <c r="AB27" i="8" s="1"/>
  <c r="C32" i="8"/>
  <c r="Q740" i="29"/>
  <c r="N35" i="8"/>
  <c r="N37" i="8" s="1"/>
  <c r="N10" i="8"/>
  <c r="S22" i="8"/>
  <c r="S24" i="8" s="1"/>
  <c r="S6" i="14"/>
  <c r="F6" i="11"/>
  <c r="M102" i="9"/>
  <c r="Q85" i="9"/>
  <c r="L166" i="9"/>
  <c r="H168" i="9"/>
  <c r="L168" i="9" s="1"/>
  <c r="O53" i="9"/>
  <c r="O52" i="9"/>
  <c r="C16" i="18"/>
  <c r="C32" i="20" s="1"/>
  <c r="C8" i="20" s="1"/>
  <c r="D46" i="8"/>
  <c r="N157" i="9"/>
  <c r="N156" i="9"/>
  <c r="X23" i="9"/>
  <c r="X7" i="9"/>
  <c r="X24" i="9" s="1"/>
  <c r="X28" i="9" s="1"/>
  <c r="D10" i="8"/>
  <c r="D35" i="8"/>
  <c r="D37" i="8" s="1"/>
  <c r="F234" i="9"/>
  <c r="F235" i="9"/>
  <c r="C168" i="9"/>
  <c r="G168" i="9" s="1"/>
  <c r="G166" i="9"/>
  <c r="AB166" i="9" s="1"/>
  <c r="W15" i="8"/>
  <c r="AA13" i="8"/>
  <c r="W16" i="8"/>
  <c r="F23" i="9"/>
  <c r="F7" i="9"/>
  <c r="F24" i="9" s="1"/>
  <c r="F28" i="9" s="1"/>
  <c r="T182" i="9"/>
  <c r="T183" i="9"/>
  <c r="G85" i="9"/>
  <c r="AB85" i="9" s="1"/>
  <c r="C102" i="9"/>
  <c r="W220" i="9"/>
  <c r="AA220" i="9" s="1"/>
  <c r="AA218" i="9"/>
  <c r="BY532" i="29"/>
  <c r="Y130" i="9"/>
  <c r="Y131" i="9"/>
  <c r="S23" i="9"/>
  <c r="S7" i="9"/>
  <c r="S24" i="9" s="1"/>
  <c r="S28" i="9" s="1"/>
  <c r="AA205" i="9"/>
  <c r="AB205" i="9" s="1"/>
  <c r="AA36" i="9"/>
  <c r="W38" i="9"/>
  <c r="AA38" i="9" s="1"/>
  <c r="K105" i="9"/>
  <c r="K104" i="9"/>
  <c r="I39" i="13"/>
  <c r="I11" i="11"/>
  <c r="W10" i="8"/>
  <c r="W35" i="8"/>
  <c r="AA6" i="8"/>
  <c r="F156" i="9"/>
  <c r="F157" i="9"/>
  <c r="G8" i="9"/>
  <c r="C10" i="9"/>
  <c r="D6" i="11"/>
  <c r="AC10" i="8"/>
  <c r="AC36" i="8" s="1"/>
  <c r="AC35" i="8"/>
  <c r="AC37" i="8" s="1"/>
  <c r="V571" i="29"/>
  <c r="M284" i="9"/>
  <c r="Q267" i="9"/>
  <c r="U17" i="9"/>
  <c r="O261" i="9"/>
  <c r="O260" i="9"/>
  <c r="J78" i="9"/>
  <c r="J79" i="9"/>
  <c r="X102" i="9"/>
  <c r="X106" i="9" s="1"/>
  <c r="K17" i="8"/>
  <c r="K5" i="14"/>
  <c r="AA153" i="9"/>
  <c r="AC154" i="9"/>
  <c r="AC158" i="9" s="1"/>
  <c r="L137" i="9"/>
  <c r="H154" i="9"/>
  <c r="Q545" i="29"/>
  <c r="AB213" i="9"/>
  <c r="AA163" i="9"/>
  <c r="W180" i="9"/>
  <c r="V267" i="9"/>
  <c r="R284" i="9"/>
  <c r="T284" i="9"/>
  <c r="T288" i="9" s="1"/>
  <c r="O258" i="9"/>
  <c r="O262" i="9" s="1"/>
  <c r="C232" i="9"/>
  <c r="G215" i="9"/>
  <c r="AB215" i="9" s="1"/>
  <c r="H10" i="8"/>
  <c r="H35" i="8"/>
  <c r="L6" i="8"/>
  <c r="AA179" i="9"/>
  <c r="T10" i="8"/>
  <c r="T35" i="8"/>
  <c r="T37" i="8" s="1"/>
  <c r="Z76" i="9"/>
  <c r="Z80" i="9" s="1"/>
  <c r="BY610" i="29"/>
  <c r="AC43" i="9"/>
  <c r="BO558" i="29"/>
  <c r="AB190" i="9"/>
  <c r="Q137" i="9"/>
  <c r="M154" i="9"/>
  <c r="Q192" i="9"/>
  <c r="M194" i="9"/>
  <c r="Q194" i="9" s="1"/>
  <c r="I15" i="18"/>
  <c r="I45" i="8"/>
  <c r="I24" i="19" s="1"/>
  <c r="N31" i="20"/>
  <c r="W90" i="9"/>
  <c r="AA90" i="9" s="1"/>
  <c r="AA88" i="9"/>
  <c r="J6" i="14"/>
  <c r="J22" i="8"/>
  <c r="J24" i="8" s="1"/>
  <c r="I7" i="9"/>
  <c r="I24" i="9" s="1"/>
  <c r="I28" i="9" s="1"/>
  <c r="I23" i="9"/>
  <c r="Q597" i="29"/>
  <c r="K131" i="9"/>
  <c r="K130" i="9"/>
  <c r="H246" i="9"/>
  <c r="L246" i="9" s="1"/>
  <c r="L244" i="9"/>
  <c r="V127" i="9"/>
  <c r="Z131" i="9"/>
  <c r="Z130" i="9"/>
  <c r="V49" i="9"/>
  <c r="BE558" i="29"/>
  <c r="J35" i="8"/>
  <c r="J37" i="8" s="1"/>
  <c r="J10" i="8"/>
  <c r="K17" i="9"/>
  <c r="L17" i="9" s="1"/>
  <c r="J235" i="9"/>
  <c r="J234" i="9"/>
  <c r="G33" i="9"/>
  <c r="AB33" i="9" s="1"/>
  <c r="M90" i="9"/>
  <c r="Q90" i="9" s="1"/>
  <c r="Q88" i="9"/>
  <c r="F287" i="9"/>
  <c r="F286" i="9"/>
  <c r="AF675" i="29"/>
  <c r="V7" i="8"/>
  <c r="R17" i="18"/>
  <c r="R36" i="20" s="1"/>
  <c r="N234" i="9"/>
  <c r="N235" i="9"/>
  <c r="AA9" i="16"/>
  <c r="W54" i="16"/>
  <c r="AA62" i="9"/>
  <c r="W64" i="9"/>
  <c r="AA64" i="9" s="1"/>
  <c r="T235" i="9"/>
  <c r="T234" i="9"/>
  <c r="W17" i="18"/>
  <c r="W36" i="20" s="1"/>
  <c r="AA7" i="8"/>
  <c r="F104" i="9"/>
  <c r="F105" i="9"/>
  <c r="AA126" i="9"/>
  <c r="W131" i="9"/>
  <c r="W130" i="9"/>
  <c r="O45" i="8"/>
  <c r="O15" i="18"/>
  <c r="S25" i="9"/>
  <c r="S22" i="9"/>
  <c r="I183" i="9"/>
  <c r="I182" i="9"/>
  <c r="AB21" i="9"/>
  <c r="X55" i="7"/>
  <c r="G244" i="9"/>
  <c r="C246" i="9"/>
  <c r="G246" i="9" s="1"/>
  <c r="O78" i="9"/>
  <c r="O79" i="9"/>
  <c r="W53" i="9"/>
  <c r="W52" i="9"/>
  <c r="AA48" i="9"/>
  <c r="M38" i="9"/>
  <c r="Q38" i="9" s="1"/>
  <c r="Q36" i="9"/>
  <c r="O156" i="9"/>
  <c r="O157" i="9"/>
  <c r="R194" i="9"/>
  <c r="V194" i="9" s="1"/>
  <c r="V192" i="9"/>
  <c r="J105" i="9"/>
  <c r="J104" i="9"/>
  <c r="C30" i="13"/>
  <c r="U27" i="13"/>
  <c r="U54" i="7"/>
  <c r="U24" i="13"/>
  <c r="U15" i="13"/>
  <c r="U21" i="13" s="1"/>
  <c r="U26" i="19"/>
  <c r="U7" i="18"/>
  <c r="U33" i="20" s="1"/>
  <c r="U9" i="8"/>
  <c r="V101" i="9"/>
  <c r="AB101" i="9" s="1"/>
  <c r="N16" i="8"/>
  <c r="N15" i="8"/>
  <c r="R22" i="8"/>
  <c r="R6" i="14"/>
  <c r="V20" i="8"/>
  <c r="AP558" i="29"/>
  <c r="Q231" i="9"/>
  <c r="AB231" i="9" s="1"/>
  <c r="X15" i="13"/>
  <c r="X21" i="13" s="1"/>
  <c r="X54" i="7"/>
  <c r="X27" i="13"/>
  <c r="X26" i="19"/>
  <c r="X9" i="8"/>
  <c r="X24" i="13"/>
  <c r="X30" i="13" s="1"/>
  <c r="X12" i="11" s="1"/>
  <c r="X7" i="18"/>
  <c r="X33" i="20" s="1"/>
  <c r="Y9" i="20" s="1"/>
  <c r="N232" i="9"/>
  <c r="N236" i="9" s="1"/>
  <c r="K206" i="9"/>
  <c r="K210" i="9" s="1"/>
  <c r="W22" i="9"/>
  <c r="AA20" i="9"/>
  <c r="W25" i="9"/>
  <c r="M10" i="9"/>
  <c r="Q8" i="9"/>
  <c r="R182" i="9"/>
  <c r="V178" i="9"/>
  <c r="D9" i="20"/>
  <c r="C9" i="20"/>
  <c r="G54" i="7"/>
  <c r="R102" i="9"/>
  <c r="V85" i="9"/>
  <c r="V153" i="9"/>
  <c r="P76" i="9"/>
  <c r="P80" i="9" s="1"/>
  <c r="AB14" i="13"/>
  <c r="L597" i="29"/>
  <c r="CS545" i="29"/>
  <c r="Q59" i="9"/>
  <c r="K6" i="14"/>
  <c r="K22" i="8"/>
  <c r="K24" i="8" s="1"/>
  <c r="K39" i="8" s="1"/>
  <c r="Y128" i="9"/>
  <c r="Y132" i="9" s="1"/>
  <c r="P23" i="9"/>
  <c r="P7" i="9"/>
  <c r="Z7" i="9"/>
  <c r="Z24" i="9" s="1"/>
  <c r="Z28" i="9" s="1"/>
  <c r="Z23" i="9"/>
  <c r="H54" i="7"/>
  <c r="L54" i="7" s="1"/>
  <c r="H27" i="13"/>
  <c r="L27" i="13" s="1"/>
  <c r="H15" i="13"/>
  <c r="H24" i="13"/>
  <c r="H9" i="8"/>
  <c r="L5" i="8"/>
  <c r="H7" i="18"/>
  <c r="H33" i="20" s="1"/>
  <c r="I9" i="20" s="1"/>
  <c r="H26" i="19"/>
  <c r="D24" i="8"/>
  <c r="K6" i="11"/>
  <c r="K232" i="9"/>
  <c r="K236" i="9" s="1"/>
  <c r="R54" i="7"/>
  <c r="V54" i="7" s="1"/>
  <c r="R24" i="13"/>
  <c r="R27" i="13"/>
  <c r="R7" i="18"/>
  <c r="R33" i="20" s="1"/>
  <c r="S9" i="20" s="1"/>
  <c r="R15" i="13"/>
  <c r="R26" i="19"/>
  <c r="R9" i="8"/>
  <c r="V9" i="8" s="1"/>
  <c r="V5" i="8"/>
  <c r="C45" i="8"/>
  <c r="C24" i="19" s="1"/>
  <c r="C15" i="18"/>
  <c r="V285" i="9"/>
  <c r="AZ623" i="29"/>
  <c r="AC25" i="9"/>
  <c r="AC22" i="9"/>
  <c r="G153" i="9"/>
  <c r="AB153" i="9" s="1"/>
  <c r="Q11" i="9"/>
  <c r="L277" i="9"/>
  <c r="L85" i="9"/>
  <c r="H102" i="9"/>
  <c r="X235" i="9"/>
  <c r="X234" i="9"/>
  <c r="AA49" i="9"/>
  <c r="AU636" i="29"/>
  <c r="O6" i="11"/>
  <c r="E36" i="8"/>
  <c r="E5" i="11"/>
  <c r="E7" i="11" s="1"/>
  <c r="BT558" i="29"/>
  <c r="U6" i="11"/>
  <c r="J24" i="13"/>
  <c r="J30" i="13" s="1"/>
  <c r="J12" i="11" s="1"/>
  <c r="J54" i="7"/>
  <c r="J55" i="7" s="1"/>
  <c r="J27" i="13"/>
  <c r="J15" i="13"/>
  <c r="J21" i="13" s="1"/>
  <c r="J7" i="18"/>
  <c r="J33" i="20" s="1"/>
  <c r="K9" i="20" s="1"/>
  <c r="J26" i="19"/>
  <c r="J9" i="8"/>
  <c r="CN558" i="29"/>
  <c r="S232" i="9"/>
  <c r="S236" i="9" s="1"/>
  <c r="CS623" i="29"/>
  <c r="L662" i="29"/>
  <c r="AC182" i="9"/>
  <c r="AC183" i="9"/>
  <c r="AA127" i="9"/>
  <c r="W6" i="11"/>
  <c r="AA23" i="8"/>
  <c r="V114" i="9"/>
  <c r="R116" i="9"/>
  <c r="V116" i="9" s="1"/>
  <c r="L241" i="9"/>
  <c r="H258" i="9"/>
  <c r="AC180" i="9"/>
  <c r="AC184" i="9" s="1"/>
  <c r="P284" i="9"/>
  <c r="P288" i="9" s="1"/>
  <c r="F260" i="9"/>
  <c r="F261" i="9"/>
  <c r="P53" i="9"/>
  <c r="P52" i="9"/>
  <c r="P16" i="8"/>
  <c r="P15" i="8"/>
  <c r="P36" i="8" s="1"/>
  <c r="T105" i="9"/>
  <c r="T104" i="9"/>
  <c r="N22" i="9"/>
  <c r="N25" i="9"/>
  <c r="AP532" i="29"/>
  <c r="N128" i="9"/>
  <c r="N132" i="9" s="1"/>
  <c r="J206" i="9"/>
  <c r="J210" i="9" s="1"/>
  <c r="L59" i="9"/>
  <c r="H76" i="9"/>
  <c r="AA545" i="29"/>
  <c r="L129" i="9"/>
  <c r="AB239" i="9"/>
  <c r="O16" i="8"/>
  <c r="O15" i="8"/>
  <c r="H53" i="9"/>
  <c r="H52" i="9"/>
  <c r="L48" i="9"/>
  <c r="V207" i="9"/>
  <c r="AP662" i="29"/>
  <c r="Q257" i="9"/>
  <c r="AA123" i="9"/>
  <c r="AA77" i="9"/>
  <c r="Q129" i="9"/>
  <c r="C182" i="9"/>
  <c r="G178" i="9"/>
  <c r="C183" i="9"/>
  <c r="AB9" i="9"/>
  <c r="BT688" i="29"/>
  <c r="AB37" i="9"/>
  <c r="T19" i="9"/>
  <c r="BY675" i="29"/>
  <c r="AC279" i="9"/>
  <c r="AC19" i="9" s="1"/>
  <c r="AP740" i="29"/>
  <c r="AP727" i="29"/>
  <c r="BJ701" i="29"/>
  <c r="C105" i="9"/>
  <c r="C104" i="9"/>
  <c r="G100" i="9"/>
  <c r="G163" i="9"/>
  <c r="AB163" i="9" s="1"/>
  <c r="C180" i="9"/>
  <c r="W272" i="9"/>
  <c r="AA272" i="9" s="1"/>
  <c r="AA270" i="9"/>
  <c r="AB124" i="9"/>
  <c r="AB129" i="9" s="1"/>
  <c r="G129" i="9"/>
  <c r="Q701" i="29"/>
  <c r="BO623" i="29"/>
  <c r="Q13" i="9"/>
  <c r="M15" i="9"/>
  <c r="Q15" i="9" s="1"/>
  <c r="C54" i="16"/>
  <c r="G9" i="16"/>
  <c r="AB9" i="16" s="1"/>
  <c r="C15" i="8"/>
  <c r="G13" i="8"/>
  <c r="C16" i="8"/>
  <c r="K261" i="9"/>
  <c r="K260" i="9"/>
  <c r="T25" i="9"/>
  <c r="T22" i="9"/>
  <c r="G688" i="29"/>
  <c r="AA285" i="9"/>
  <c r="S15" i="18"/>
  <c r="S45" i="8"/>
  <c r="S24" i="19" s="1"/>
  <c r="R157" i="9"/>
  <c r="R156" i="9"/>
  <c r="V152" i="9"/>
  <c r="G77" i="9"/>
  <c r="AB72" i="9"/>
  <c r="AB77" i="9" s="1"/>
  <c r="U156" i="9"/>
  <c r="U157" i="9"/>
  <c r="C286" i="9"/>
  <c r="G282" i="9"/>
  <c r="C287" i="9"/>
  <c r="AB93" i="9"/>
  <c r="J131" i="9"/>
  <c r="J130" i="9"/>
  <c r="V18" i="9"/>
  <c r="AB167" i="9"/>
  <c r="L688" i="29"/>
  <c r="CD662" i="29"/>
  <c r="X286" i="9"/>
  <c r="X287" i="9"/>
  <c r="E130" i="9"/>
  <c r="E131" i="9"/>
  <c r="AA207" i="9"/>
  <c r="E55" i="7"/>
  <c r="M52" i="7"/>
  <c r="Q41" i="7"/>
  <c r="S55" i="7"/>
  <c r="Q19" i="16"/>
  <c r="AB19" i="16" s="1"/>
  <c r="M52" i="16"/>
  <c r="Q52" i="16" s="1"/>
  <c r="S19" i="9"/>
  <c r="CN636" i="29"/>
  <c r="G114" i="9"/>
  <c r="AB114" i="9" s="1"/>
  <c r="C116" i="9"/>
  <c r="G116" i="9" s="1"/>
  <c r="AB116" i="9" s="1"/>
  <c r="R6" i="11"/>
  <c r="V6" i="11" s="1"/>
  <c r="V23" i="8"/>
  <c r="Q714" i="29"/>
  <c r="R52" i="9"/>
  <c r="V48" i="9"/>
  <c r="R53" i="9"/>
  <c r="Z157" i="9"/>
  <c r="Z156" i="9"/>
  <c r="AB86" i="9"/>
  <c r="AC209" i="9"/>
  <c r="AC208" i="9"/>
  <c r="AC149" i="9"/>
  <c r="K157" i="9"/>
  <c r="K156" i="9"/>
  <c r="K78" i="9"/>
  <c r="K79" i="9"/>
  <c r="O15" i="6"/>
  <c r="P14" i="6"/>
  <c r="AB52" i="16" l="1"/>
  <c r="R54" i="16"/>
  <c r="D47" i="8"/>
  <c r="E47" i="8" s="1"/>
  <c r="F47" i="8" s="1"/>
  <c r="C9" i="18"/>
  <c r="P38" i="8"/>
  <c r="P40" i="8"/>
  <c r="H12" i="20"/>
  <c r="L12" i="20" s="1"/>
  <c r="I12" i="20"/>
  <c r="AB256" i="9"/>
  <c r="G261" i="9"/>
  <c r="G260" i="9"/>
  <c r="Q23" i="9"/>
  <c r="F38" i="8"/>
  <c r="F40" i="8"/>
  <c r="E39" i="8"/>
  <c r="E17" i="8"/>
  <c r="E5" i="14"/>
  <c r="Q31" i="20"/>
  <c r="V232" i="9"/>
  <c r="V236" i="9" s="1"/>
  <c r="R236" i="9"/>
  <c r="R7" i="11"/>
  <c r="Q53" i="9"/>
  <c r="Q52" i="9"/>
  <c r="L52" i="7"/>
  <c r="H55" i="7"/>
  <c r="L55" i="7" s="1"/>
  <c r="L261" i="9"/>
  <c r="L260" i="9"/>
  <c r="F31" i="20"/>
  <c r="C55" i="7"/>
  <c r="G55" i="7" s="1"/>
  <c r="G52" i="7"/>
  <c r="L79" i="9"/>
  <c r="L78" i="9"/>
  <c r="J27" i="9"/>
  <c r="J26" i="9"/>
  <c r="H54" i="9"/>
  <c r="L50" i="9"/>
  <c r="L54" i="9" s="1"/>
  <c r="AB140" i="9"/>
  <c r="G6" i="11"/>
  <c r="L6" i="14"/>
  <c r="N10" i="20"/>
  <c r="Q208" i="9"/>
  <c r="Q209" i="9"/>
  <c r="L19" i="9"/>
  <c r="AB19" i="9" s="1"/>
  <c r="H5" i="14"/>
  <c r="L15" i="8"/>
  <c r="H17" i="8"/>
  <c r="AA261" i="9"/>
  <c r="AA260" i="9"/>
  <c r="K39" i="13"/>
  <c r="K11" i="11"/>
  <c r="Q52" i="7"/>
  <c r="M55" i="7"/>
  <c r="Q55" i="7" s="1"/>
  <c r="G180" i="9"/>
  <c r="C184" i="9"/>
  <c r="AC40" i="8"/>
  <c r="AC38" i="8"/>
  <c r="C106" i="9"/>
  <c r="G102" i="9"/>
  <c r="S17" i="8"/>
  <c r="S5" i="14"/>
  <c r="S39" i="8"/>
  <c r="M30" i="13"/>
  <c r="Q24" i="13"/>
  <c r="G286" i="9"/>
  <c r="G287" i="9"/>
  <c r="AB282" i="9"/>
  <c r="AC26" i="9"/>
  <c r="AC27" i="9"/>
  <c r="W9" i="20"/>
  <c r="V33" i="20"/>
  <c r="AA52" i="9"/>
  <c r="AA53" i="9"/>
  <c r="H37" i="8"/>
  <c r="L35" i="8"/>
  <c r="L37" i="8" s="1"/>
  <c r="AA10" i="8"/>
  <c r="W5" i="11"/>
  <c r="N36" i="8"/>
  <c r="N5" i="11"/>
  <c r="N7" i="11" s="1"/>
  <c r="W31" i="20"/>
  <c r="H183" i="9"/>
  <c r="G25" i="9"/>
  <c r="AB20" i="9"/>
  <c r="M132" i="9"/>
  <c r="Q128" i="9"/>
  <c r="Q132" i="9" s="1"/>
  <c r="Q287" i="9"/>
  <c r="Q286" i="9"/>
  <c r="K36" i="8"/>
  <c r="K5" i="11"/>
  <c r="K7" i="11" s="1"/>
  <c r="Q15" i="13"/>
  <c r="M21" i="13"/>
  <c r="L156" i="9"/>
  <c r="L157" i="9"/>
  <c r="P27" i="9"/>
  <c r="P26" i="9"/>
  <c r="AA7" i="9"/>
  <c r="L105" i="9"/>
  <c r="L104" i="9"/>
  <c r="D27" i="9"/>
  <c r="D26" i="9"/>
  <c r="J17" i="8"/>
  <c r="J39" i="8"/>
  <c r="J5" i="14"/>
  <c r="C261" i="9"/>
  <c r="G33" i="20"/>
  <c r="H9" i="20"/>
  <c r="W106" i="9"/>
  <c r="AA102" i="9"/>
  <c r="AA106" i="9" s="1"/>
  <c r="V10" i="9"/>
  <c r="R12" i="9"/>
  <c r="V12" i="9" s="1"/>
  <c r="R128" i="9"/>
  <c r="L10" i="9"/>
  <c r="H12" i="9"/>
  <c r="L12" i="9" s="1"/>
  <c r="R210" i="9"/>
  <c r="V206" i="9"/>
  <c r="V210" i="9" s="1"/>
  <c r="Z39" i="8"/>
  <c r="Z5" i="14"/>
  <c r="Z17" i="8"/>
  <c r="H180" i="9"/>
  <c r="H261" i="9"/>
  <c r="F24" i="19"/>
  <c r="G45" i="8"/>
  <c r="T17" i="8"/>
  <c r="T5" i="14"/>
  <c r="T39" i="8"/>
  <c r="P9" i="20"/>
  <c r="W154" i="9"/>
  <c r="AB189" i="9"/>
  <c r="Q79" i="9"/>
  <c r="Q78" i="9"/>
  <c r="W30" i="13"/>
  <c r="AA24" i="13"/>
  <c r="O9" i="20"/>
  <c r="F26" i="10"/>
  <c r="G26" i="10" s="1"/>
  <c r="G7" i="10"/>
  <c r="H7" i="10"/>
  <c r="F24" i="18"/>
  <c r="AB74" i="9"/>
  <c r="G78" i="9"/>
  <c r="G79" i="9"/>
  <c r="V260" i="9"/>
  <c r="V261" i="9"/>
  <c r="Y27" i="9"/>
  <c r="Y26" i="9"/>
  <c r="C258" i="9"/>
  <c r="L16" i="8"/>
  <c r="F9" i="20"/>
  <c r="R154" i="9"/>
  <c r="O36" i="8"/>
  <c r="O5" i="11"/>
  <c r="O7" i="11" s="1"/>
  <c r="L15" i="13"/>
  <c r="H21" i="13"/>
  <c r="V183" i="9"/>
  <c r="V182" i="9"/>
  <c r="R288" i="9"/>
  <c r="V284" i="9"/>
  <c r="V288" i="9" s="1"/>
  <c r="C26" i="9"/>
  <c r="G22" i="9"/>
  <c r="Y5" i="11"/>
  <c r="Y7" i="11" s="1"/>
  <c r="Y36" i="8"/>
  <c r="Z31" i="20"/>
  <c r="AA232" i="9"/>
  <c r="AA236" i="9" s="1"/>
  <c r="W236" i="9"/>
  <c r="R24" i="19"/>
  <c r="V53" i="9"/>
  <c r="V52" i="9"/>
  <c r="G104" i="9"/>
  <c r="G105" i="9"/>
  <c r="AB100" i="9"/>
  <c r="O5" i="14"/>
  <c r="O39" i="8"/>
  <c r="O17" i="8"/>
  <c r="V15" i="13"/>
  <c r="R21" i="13"/>
  <c r="M76" i="9"/>
  <c r="AA131" i="9"/>
  <c r="AA130" i="9"/>
  <c r="I31" i="20"/>
  <c r="AC17" i="9"/>
  <c r="L10" i="8"/>
  <c r="H5" i="11"/>
  <c r="W184" i="9"/>
  <c r="AA180" i="9"/>
  <c r="AA184" i="9" s="1"/>
  <c r="K9" i="14"/>
  <c r="AB168" i="9"/>
  <c r="AA45" i="8"/>
  <c r="AB45" i="8" s="1"/>
  <c r="Z24" i="19"/>
  <c r="Q235" i="9"/>
  <c r="Q234" i="9"/>
  <c r="I17" i="8"/>
  <c r="I5" i="14"/>
  <c r="I39" i="8"/>
  <c r="X24" i="19"/>
  <c r="S5" i="17"/>
  <c r="AB64" i="9"/>
  <c r="AA23" i="9"/>
  <c r="Y11" i="11"/>
  <c r="AA31" i="8"/>
  <c r="W7" i="14"/>
  <c r="AA7" i="14" s="1"/>
  <c r="AB267" i="9"/>
  <c r="K24" i="19"/>
  <c r="L45" i="8"/>
  <c r="W210" i="9"/>
  <c r="AA206" i="9"/>
  <c r="AA210" i="9" s="1"/>
  <c r="Q33" i="20"/>
  <c r="R9" i="20"/>
  <c r="F11" i="11"/>
  <c r="AB204" i="9"/>
  <c r="G209" i="9"/>
  <c r="G208" i="9"/>
  <c r="G23" i="9"/>
  <c r="H132" i="9"/>
  <c r="L128" i="9"/>
  <c r="L132" i="9" s="1"/>
  <c r="M53" i="9"/>
  <c r="AA105" i="9"/>
  <c r="AA104" i="9"/>
  <c r="L54" i="16"/>
  <c r="H13" i="14"/>
  <c r="AA182" i="9"/>
  <c r="AA183" i="9"/>
  <c r="C206" i="9"/>
  <c r="AB23" i="8"/>
  <c r="M79" i="9"/>
  <c r="N24" i="9"/>
  <c r="N28" i="9" s="1"/>
  <c r="AA54" i="7"/>
  <c r="W284" i="9"/>
  <c r="C79" i="9"/>
  <c r="R261" i="9"/>
  <c r="M209" i="9"/>
  <c r="AB241" i="9"/>
  <c r="P7" i="11"/>
  <c r="V287" i="9"/>
  <c r="V286" i="9"/>
  <c r="F27" i="9"/>
  <c r="F26" i="9"/>
  <c r="M180" i="9"/>
  <c r="E9" i="20"/>
  <c r="AA35" i="8"/>
  <c r="AA37" i="8" s="1"/>
  <c r="W37" i="8"/>
  <c r="H106" i="9"/>
  <c r="L102" i="9"/>
  <c r="L106" i="9" s="1"/>
  <c r="R106" i="9"/>
  <c r="V102" i="9"/>
  <c r="V106" i="9" s="1"/>
  <c r="U11" i="11"/>
  <c r="J5" i="11"/>
  <c r="J7" i="11" s="1"/>
  <c r="J36" i="8"/>
  <c r="C12" i="9"/>
  <c r="G12" i="9" s="1"/>
  <c r="G10" i="9"/>
  <c r="AB49" i="9"/>
  <c r="X31" i="20"/>
  <c r="X7" i="20" s="1"/>
  <c r="V180" i="9"/>
  <c r="V184" i="9" s="1"/>
  <c r="R184" i="9"/>
  <c r="AB62" i="9"/>
  <c r="Q232" i="9"/>
  <c r="Q236" i="9" s="1"/>
  <c r="M236" i="9"/>
  <c r="C288" i="9"/>
  <c r="G284" i="9"/>
  <c r="Y39" i="8"/>
  <c r="Y5" i="14"/>
  <c r="Y17" i="8"/>
  <c r="M157" i="9"/>
  <c r="C209" i="9"/>
  <c r="L235" i="9"/>
  <c r="L234" i="9"/>
  <c r="AB18" i="9"/>
  <c r="G7" i="9"/>
  <c r="V19" i="9"/>
  <c r="AB20" i="8"/>
  <c r="V15" i="8"/>
  <c r="R5" i="14"/>
  <c r="R17" i="8"/>
  <c r="W79" i="9"/>
  <c r="AB59" i="9"/>
  <c r="AB38" i="9"/>
  <c r="AA15" i="13"/>
  <c r="W21" i="13"/>
  <c r="N11" i="11"/>
  <c r="N39" i="13"/>
  <c r="M12" i="20"/>
  <c r="Q12" i="20" s="1"/>
  <c r="N12" i="20"/>
  <c r="G10" i="8"/>
  <c r="C5" i="11"/>
  <c r="Q35" i="8"/>
  <c r="Q37" i="8" s="1"/>
  <c r="M37" i="8"/>
  <c r="M106" i="9"/>
  <c r="Q102" i="9"/>
  <c r="Q106" i="9" s="1"/>
  <c r="X5" i="14"/>
  <c r="X39" i="8"/>
  <c r="X17" i="8"/>
  <c r="AB7" i="8"/>
  <c r="V27" i="13"/>
  <c r="AB27" i="13" s="1"/>
  <c r="V22" i="8"/>
  <c r="R24" i="8"/>
  <c r="V24" i="8" s="1"/>
  <c r="U30" i="13"/>
  <c r="U12" i="11" s="1"/>
  <c r="S26" i="9"/>
  <c r="S27" i="9"/>
  <c r="C236" i="9"/>
  <c r="G232" i="9"/>
  <c r="AB8" i="9"/>
  <c r="U36" i="8"/>
  <c r="U5" i="11"/>
  <c r="U7" i="11" s="1"/>
  <c r="Q258" i="9"/>
  <c r="Q262" i="9" s="1"/>
  <c r="M262" i="9"/>
  <c r="AB9" i="20"/>
  <c r="AA33" i="20"/>
  <c r="AB33" i="20" s="1"/>
  <c r="E31" i="20"/>
  <c r="S36" i="8"/>
  <c r="U9" i="20"/>
  <c r="Z5" i="11"/>
  <c r="Z7" i="11" s="1"/>
  <c r="Z36" i="8"/>
  <c r="K24" i="9"/>
  <c r="K28" i="9" s="1"/>
  <c r="V130" i="9"/>
  <c r="V131" i="9"/>
  <c r="AB13" i="9"/>
  <c r="Q157" i="9"/>
  <c r="Q156" i="9"/>
  <c r="AB5" i="9"/>
  <c r="H236" i="9"/>
  <c r="L232" i="9"/>
  <c r="L236" i="9" s="1"/>
  <c r="E17" i="17"/>
  <c r="G28" i="10"/>
  <c r="V54" i="16"/>
  <c r="R13" i="14"/>
  <c r="W10" i="20"/>
  <c r="V34" i="20"/>
  <c r="U10" i="20"/>
  <c r="V10" i="20" s="1"/>
  <c r="G6" i="14"/>
  <c r="H21" i="10"/>
  <c r="G21" i="10"/>
  <c r="H23" i="10"/>
  <c r="F27" i="10"/>
  <c r="M31" i="20"/>
  <c r="M7" i="20" s="1"/>
  <c r="AA79" i="9"/>
  <c r="AA78" i="9"/>
  <c r="AA156" i="9"/>
  <c r="AA157" i="9"/>
  <c r="C76" i="9"/>
  <c r="AB36" i="9"/>
  <c r="Y24" i="9"/>
  <c r="Y28" i="9" s="1"/>
  <c r="W12" i="9"/>
  <c r="AA12" i="9" s="1"/>
  <c r="AA10" i="9"/>
  <c r="X9" i="20"/>
  <c r="L284" i="9"/>
  <c r="L288" i="9" s="1"/>
  <c r="H288" i="9"/>
  <c r="AB10" i="20"/>
  <c r="AA34" i="20"/>
  <c r="AB34" i="20" s="1"/>
  <c r="Z10" i="20"/>
  <c r="R27" i="9"/>
  <c r="R26" i="9"/>
  <c r="V22" i="9"/>
  <c r="G156" i="9"/>
  <c r="AB152" i="9"/>
  <c r="G157" i="9"/>
  <c r="U24" i="19"/>
  <c r="V45" i="8"/>
  <c r="AB11" i="9"/>
  <c r="V209" i="9"/>
  <c r="V208" i="9"/>
  <c r="L130" i="9"/>
  <c r="L131" i="9"/>
  <c r="C37" i="8"/>
  <c r="G35" i="8"/>
  <c r="T24" i="9"/>
  <c r="T28" i="9" s="1"/>
  <c r="L33" i="20"/>
  <c r="M9" i="20"/>
  <c r="Q9" i="20" s="1"/>
  <c r="O26" i="9"/>
  <c r="O27" i="9"/>
  <c r="D39" i="13"/>
  <c r="D11" i="11"/>
  <c r="P5" i="14"/>
  <c r="P39" i="8"/>
  <c r="P17" i="8"/>
  <c r="H262" i="9"/>
  <c r="L258" i="9"/>
  <c r="L262" i="9" s="1"/>
  <c r="C12" i="11"/>
  <c r="C14" i="11" s="1"/>
  <c r="W5" i="14"/>
  <c r="AA15" i="8"/>
  <c r="W17" i="8"/>
  <c r="G234" i="9"/>
  <c r="AB230" i="9"/>
  <c r="G235" i="9"/>
  <c r="H27" i="9"/>
  <c r="H26" i="9"/>
  <c r="L22" i="9"/>
  <c r="R262" i="9"/>
  <c r="V258" i="9"/>
  <c r="V262" i="9" s="1"/>
  <c r="H7" i="14"/>
  <c r="L7" i="14" s="1"/>
  <c r="L31" i="8"/>
  <c r="S31" i="20"/>
  <c r="J11" i="11"/>
  <c r="J39" i="13"/>
  <c r="E5" i="17"/>
  <c r="M12" i="9"/>
  <c r="Q12" i="9" s="1"/>
  <c r="Q10" i="9"/>
  <c r="V6" i="14"/>
  <c r="AA54" i="16"/>
  <c r="W13" i="14"/>
  <c r="D16" i="18"/>
  <c r="D32" i="20" s="1"/>
  <c r="D8" i="20" s="1"/>
  <c r="E46" i="8"/>
  <c r="D9" i="18"/>
  <c r="M131" i="9"/>
  <c r="W132" i="9"/>
  <c r="AA128" i="9"/>
  <c r="AA132" i="9" s="1"/>
  <c r="AC24" i="9"/>
  <c r="AC28" i="9" s="1"/>
  <c r="K15" i="10"/>
  <c r="K13" i="10"/>
  <c r="AB126" i="9"/>
  <c r="G130" i="9"/>
  <c r="G131" i="9"/>
  <c r="G52" i="9"/>
  <c r="AB48" i="9"/>
  <c r="G53" i="9"/>
  <c r="AB13" i="8"/>
  <c r="G16" i="8"/>
  <c r="E40" i="8"/>
  <c r="E38" i="8"/>
  <c r="C12" i="20"/>
  <c r="D12" i="20"/>
  <c r="Q10" i="20"/>
  <c r="Q131" i="9"/>
  <c r="Q130" i="9"/>
  <c r="T24" i="19"/>
  <c r="K26" i="9"/>
  <c r="K27" i="9"/>
  <c r="Q25" i="9"/>
  <c r="K31" i="20"/>
  <c r="F30" i="13"/>
  <c r="F12" i="11" s="1"/>
  <c r="C5" i="14"/>
  <c r="C17" i="8"/>
  <c r="G15" i="8"/>
  <c r="N26" i="9"/>
  <c r="N27" i="9"/>
  <c r="AA6" i="11"/>
  <c r="C31" i="20"/>
  <c r="C7" i="20" s="1"/>
  <c r="R30" i="13"/>
  <c r="V24" i="13"/>
  <c r="P24" i="9"/>
  <c r="P28" i="9" s="1"/>
  <c r="G9" i="20"/>
  <c r="AA25" i="9"/>
  <c r="N39" i="8"/>
  <c r="N17" i="8"/>
  <c r="N5" i="14"/>
  <c r="Q5" i="14" s="1"/>
  <c r="AA6" i="14"/>
  <c r="Q284" i="9"/>
  <c r="Q288" i="9" s="1"/>
  <c r="M288" i="9"/>
  <c r="C10" i="18"/>
  <c r="D32" i="8"/>
  <c r="AB220" i="9"/>
  <c r="D39" i="8"/>
  <c r="D5" i="14"/>
  <c r="D17" i="8"/>
  <c r="M50" i="9"/>
  <c r="R50" i="9"/>
  <c r="T31" i="20"/>
  <c r="W209" i="9"/>
  <c r="C7" i="14"/>
  <c r="G7" i="14" s="1"/>
  <c r="G31" i="8"/>
  <c r="AB31" i="8" s="1"/>
  <c r="C131" i="9"/>
  <c r="W235" i="9"/>
  <c r="V17" i="9"/>
  <c r="AB17" i="9" s="1"/>
  <c r="AB270" i="9"/>
  <c r="R76" i="9"/>
  <c r="V235" i="9"/>
  <c r="V234" i="9"/>
  <c r="M183" i="9"/>
  <c r="Q6" i="14"/>
  <c r="M26" i="9"/>
  <c r="Q22" i="9"/>
  <c r="M27" i="9"/>
  <c r="R131" i="9"/>
  <c r="G15" i="13"/>
  <c r="AB15" i="9"/>
  <c r="V23" i="9"/>
  <c r="Q15" i="8"/>
  <c r="W24" i="8"/>
  <c r="AA24" i="8" s="1"/>
  <c r="AA22" i="8"/>
  <c r="W258" i="9"/>
  <c r="M54" i="16"/>
  <c r="H24" i="19"/>
  <c r="C24" i="8"/>
  <c r="G24" i="8" s="1"/>
  <c r="G22" i="8"/>
  <c r="L23" i="9"/>
  <c r="Q31" i="8"/>
  <c r="M7" i="14"/>
  <c r="Q7" i="14" s="1"/>
  <c r="M24" i="19"/>
  <c r="U26" i="9"/>
  <c r="U27" i="9"/>
  <c r="O11" i="11"/>
  <c r="W157" i="9"/>
  <c r="AA27" i="13"/>
  <c r="U31" i="20"/>
  <c r="AB6" i="8"/>
  <c r="AB137" i="9"/>
  <c r="E30" i="13"/>
  <c r="E12" i="11" s="1"/>
  <c r="Q10" i="8"/>
  <c r="M5" i="11"/>
  <c r="C128" i="9"/>
  <c r="S39" i="13"/>
  <c r="T26" i="9"/>
  <c r="T27" i="9"/>
  <c r="AA22" i="9"/>
  <c r="W27" i="9"/>
  <c r="W26" i="9"/>
  <c r="AB246" i="9"/>
  <c r="O31" i="20"/>
  <c r="O7" i="20" s="1"/>
  <c r="W12" i="20"/>
  <c r="X12" i="20"/>
  <c r="Q154" i="9"/>
  <c r="Q158" i="9" s="1"/>
  <c r="M158" i="9"/>
  <c r="T36" i="8"/>
  <c r="T5" i="11"/>
  <c r="T7" i="11" s="1"/>
  <c r="D36" i="8"/>
  <c r="D5" i="11"/>
  <c r="D7" i="11" s="1"/>
  <c r="G21" i="13"/>
  <c r="R55" i="7"/>
  <c r="V55" i="7" s="1"/>
  <c r="V52" i="7"/>
  <c r="AA209" i="9"/>
  <c r="AA208" i="9"/>
  <c r="AB29" i="8"/>
  <c r="AB233" i="9"/>
  <c r="AC39" i="8"/>
  <c r="AC17" i="8"/>
  <c r="AA234" i="9"/>
  <c r="AA235" i="9"/>
  <c r="T11" i="11"/>
  <c r="Q183" i="9"/>
  <c r="Q182" i="9"/>
  <c r="D24" i="9"/>
  <c r="D28" i="9" s="1"/>
  <c r="M24" i="8"/>
  <c r="M36" i="8" s="1"/>
  <c r="Q22" i="8"/>
  <c r="V31" i="8"/>
  <c r="R7" i="14"/>
  <c r="V7" i="14" s="1"/>
  <c r="V10" i="8"/>
  <c r="M105" i="9"/>
  <c r="H31" i="20"/>
  <c r="H7" i="20" s="1"/>
  <c r="AB207" i="9"/>
  <c r="H24" i="9"/>
  <c r="L7" i="9"/>
  <c r="H209" i="9"/>
  <c r="X27" i="9"/>
  <c r="X26" i="9"/>
  <c r="V78" i="9"/>
  <c r="V79" i="9"/>
  <c r="O30" i="13"/>
  <c r="O12" i="11" s="1"/>
  <c r="W76" i="9"/>
  <c r="L22" i="8"/>
  <c r="H24" i="8"/>
  <c r="L24" i="8" s="1"/>
  <c r="V25" i="9"/>
  <c r="W287" i="9"/>
  <c r="G10" i="20"/>
  <c r="J31" i="20"/>
  <c r="J7" i="20" s="1"/>
  <c r="AB179" i="9"/>
  <c r="R209" i="9"/>
  <c r="H131" i="9"/>
  <c r="AB75" i="9"/>
  <c r="C154" i="9"/>
  <c r="T9" i="20"/>
  <c r="AB5" i="8"/>
  <c r="W261" i="9"/>
  <c r="X36" i="8"/>
  <c r="X5" i="11"/>
  <c r="X7" i="11" s="1"/>
  <c r="AB111" i="9"/>
  <c r="L9" i="8"/>
  <c r="AB9" i="8" s="1"/>
  <c r="J9" i="20"/>
  <c r="H158" i="9"/>
  <c r="L154" i="9"/>
  <c r="L158" i="9" s="1"/>
  <c r="U39" i="8"/>
  <c r="U17" i="8"/>
  <c r="U5" i="14"/>
  <c r="AB218" i="9"/>
  <c r="Z27" i="9"/>
  <c r="Z26" i="9"/>
  <c r="Y31" i="20"/>
  <c r="Y7" i="20" s="1"/>
  <c r="W50" i="9"/>
  <c r="V104" i="9"/>
  <c r="V105" i="9"/>
  <c r="Z9" i="20"/>
  <c r="G34" i="20"/>
  <c r="H10" i="20"/>
  <c r="L10" i="20" s="1"/>
  <c r="I5" i="11"/>
  <c r="I7" i="11" s="1"/>
  <c r="I36" i="8"/>
  <c r="F7" i="11"/>
  <c r="V157" i="9"/>
  <c r="V156" i="9"/>
  <c r="G54" i="16"/>
  <c r="C13" i="14"/>
  <c r="G182" i="9"/>
  <c r="AB178" i="9"/>
  <c r="G183" i="9"/>
  <c r="L52" i="9"/>
  <c r="L53" i="9"/>
  <c r="L76" i="9"/>
  <c r="L80" i="9" s="1"/>
  <c r="H80" i="9"/>
  <c r="L24" i="13"/>
  <c r="H30" i="13"/>
  <c r="R183" i="9"/>
  <c r="X39" i="13"/>
  <c r="X11" i="11"/>
  <c r="G24" i="13"/>
  <c r="AB244" i="9"/>
  <c r="O24" i="19"/>
  <c r="R12" i="20"/>
  <c r="V12" i="20" s="1"/>
  <c r="S12" i="20"/>
  <c r="C50" i="9"/>
  <c r="AA16" i="8"/>
  <c r="AB90" i="9"/>
  <c r="E26" i="9"/>
  <c r="E27" i="9"/>
  <c r="L182" i="9"/>
  <c r="L183" i="9"/>
  <c r="F39" i="8"/>
  <c r="F17" i="8"/>
  <c r="F5" i="14"/>
  <c r="Z39" i="13"/>
  <c r="Z11" i="11"/>
  <c r="C39" i="13"/>
  <c r="AB259" i="9"/>
  <c r="L287" i="9"/>
  <c r="L286" i="9"/>
  <c r="R31" i="20"/>
  <c r="R7" i="20" s="1"/>
  <c r="T30" i="13"/>
  <c r="T12" i="11" s="1"/>
  <c r="E24" i="9"/>
  <c r="E28" i="9" s="1"/>
  <c r="L6" i="11"/>
  <c r="V35" i="8"/>
  <c r="V37" i="8" s="1"/>
  <c r="R37" i="8"/>
  <c r="Y30" i="13"/>
  <c r="Y12" i="11" s="1"/>
  <c r="I26" i="9"/>
  <c r="I27" i="9"/>
  <c r="D31" i="20"/>
  <c r="D7" i="20" s="1"/>
  <c r="Q7" i="9"/>
  <c r="M24" i="9"/>
  <c r="P39" i="13"/>
  <c r="P11" i="11"/>
  <c r="AB12" i="14"/>
  <c r="V7" i="9"/>
  <c r="R24" i="9"/>
  <c r="R36" i="8"/>
  <c r="M206" i="9"/>
  <c r="Q261" i="9"/>
  <c r="Q260" i="9"/>
  <c r="Q105" i="9"/>
  <c r="Q104" i="9"/>
  <c r="L208" i="9"/>
  <c r="L209" i="9"/>
  <c r="W55" i="7"/>
  <c r="AA55" i="7" s="1"/>
  <c r="AA52" i="7"/>
  <c r="H79" i="9"/>
  <c r="R79" i="9"/>
  <c r="AB142" i="9"/>
  <c r="AA9" i="8"/>
  <c r="H206" i="9"/>
  <c r="AA287" i="9"/>
  <c r="AA286" i="9"/>
  <c r="J24" i="19"/>
  <c r="U24" i="9"/>
  <c r="U28" i="9" s="1"/>
  <c r="E11" i="11"/>
  <c r="P15" i="6"/>
  <c r="Q14" i="6"/>
  <c r="AB15" i="13" l="1"/>
  <c r="G11" i="11"/>
  <c r="E39" i="13"/>
  <c r="U39" i="13"/>
  <c r="C6" i="17"/>
  <c r="M40" i="8"/>
  <c r="Q36" i="8"/>
  <c r="M38" i="8"/>
  <c r="F9" i="14"/>
  <c r="AB24" i="13"/>
  <c r="U9" i="14"/>
  <c r="D5" i="17"/>
  <c r="F5" i="17"/>
  <c r="X5" i="17"/>
  <c r="AA12" i="20"/>
  <c r="O39" i="13"/>
  <c r="AB22" i="8"/>
  <c r="T7" i="20"/>
  <c r="L31" i="20"/>
  <c r="K7" i="20"/>
  <c r="AB52" i="9"/>
  <c r="AB53" i="9"/>
  <c r="AB10" i="9"/>
  <c r="M80" i="9"/>
  <c r="Q76" i="9"/>
  <c r="Q80" i="9" s="1"/>
  <c r="AA31" i="20"/>
  <c r="AB31" i="20" s="1"/>
  <c r="AB7" i="20" s="1"/>
  <c r="Z7" i="20"/>
  <c r="V154" i="9"/>
  <c r="V158" i="9" s="1"/>
  <c r="R158" i="9"/>
  <c r="Z9" i="14"/>
  <c r="S9" i="14"/>
  <c r="H39" i="8"/>
  <c r="L27" i="9"/>
  <c r="L26" i="9"/>
  <c r="W39" i="8"/>
  <c r="M9" i="14"/>
  <c r="S40" i="8"/>
  <c r="S38" i="8"/>
  <c r="U5" i="17"/>
  <c r="X9" i="14"/>
  <c r="AB10" i="8"/>
  <c r="AB7" i="9"/>
  <c r="Y9" i="14"/>
  <c r="AB12" i="9"/>
  <c r="W288" i="9"/>
  <c r="AA284" i="9"/>
  <c r="AA288" i="9" s="1"/>
  <c r="V9" i="20"/>
  <c r="V21" i="13"/>
  <c r="R39" i="13"/>
  <c r="R11" i="11"/>
  <c r="V11" i="11" s="1"/>
  <c r="Y38" i="8"/>
  <c r="Y40" i="8"/>
  <c r="AA30" i="13"/>
  <c r="W12" i="11"/>
  <c r="AA12" i="11" s="1"/>
  <c r="T9" i="14"/>
  <c r="G184" i="9"/>
  <c r="R54" i="9"/>
  <c r="V50" i="9"/>
  <c r="V54" i="9" s="1"/>
  <c r="AA13" i="14"/>
  <c r="W14" i="14"/>
  <c r="M210" i="9"/>
  <c r="Q206" i="9"/>
  <c r="Q210" i="9" s="1"/>
  <c r="M28" i="9"/>
  <c r="Q24" i="9"/>
  <c r="Q28" i="9" s="1"/>
  <c r="G50" i="9"/>
  <c r="C54" i="9"/>
  <c r="AB182" i="9"/>
  <c r="AB183" i="9"/>
  <c r="I5" i="17"/>
  <c r="X38" i="8"/>
  <c r="X40" i="8"/>
  <c r="T5" i="17"/>
  <c r="C132" i="9"/>
  <c r="G128" i="9"/>
  <c r="M54" i="9"/>
  <c r="Q50" i="9"/>
  <c r="Q54" i="9" s="1"/>
  <c r="AB15" i="8"/>
  <c r="G17" i="8"/>
  <c r="G39" i="8"/>
  <c r="G12" i="20"/>
  <c r="AA17" i="8"/>
  <c r="AA39" i="8"/>
  <c r="P9" i="14"/>
  <c r="AB35" i="8"/>
  <c r="AB37" i="8" s="1"/>
  <c r="G37" i="8"/>
  <c r="G27" i="10"/>
  <c r="F18" i="18"/>
  <c r="AA10" i="20"/>
  <c r="C24" i="9"/>
  <c r="J40" i="8"/>
  <c r="J38" i="8"/>
  <c r="L13" i="14"/>
  <c r="H14" i="14"/>
  <c r="AB23" i="9"/>
  <c r="Y5" i="17"/>
  <c r="AB79" i="9"/>
  <c r="AB78" i="9"/>
  <c r="N5" i="17"/>
  <c r="AB287" i="9"/>
  <c r="AB286" i="9"/>
  <c r="L39" i="8"/>
  <c r="L17" i="8"/>
  <c r="I38" i="8"/>
  <c r="I40" i="8"/>
  <c r="W54" i="9"/>
  <c r="AA50" i="9"/>
  <c r="AA54" i="9" s="1"/>
  <c r="D40" i="8"/>
  <c r="D38" i="8"/>
  <c r="AB24" i="8"/>
  <c r="R40" i="8"/>
  <c r="V36" i="8"/>
  <c r="R38" i="8"/>
  <c r="L30" i="13"/>
  <c r="H12" i="11"/>
  <c r="L12" i="11" s="1"/>
  <c r="AA76" i="9"/>
  <c r="AA80" i="9" s="1"/>
  <c r="W80" i="9"/>
  <c r="T39" i="13"/>
  <c r="V31" i="20"/>
  <c r="U7" i="20"/>
  <c r="Q54" i="16"/>
  <c r="AB54" i="16" s="1"/>
  <c r="M13" i="14"/>
  <c r="AB7" i="14"/>
  <c r="S7" i="20"/>
  <c r="W9" i="14"/>
  <c r="AA5" i="14"/>
  <c r="C80" i="9"/>
  <c r="G76" i="9"/>
  <c r="H28" i="10"/>
  <c r="V13" i="14"/>
  <c r="R14" i="14"/>
  <c r="U40" i="8"/>
  <c r="U38" i="8"/>
  <c r="J5" i="17"/>
  <c r="P5" i="17"/>
  <c r="I9" i="14"/>
  <c r="K16" i="14"/>
  <c r="K10" i="17"/>
  <c r="K12" i="17" s="1"/>
  <c r="I7" i="20"/>
  <c r="L21" i="13"/>
  <c r="H39" i="13"/>
  <c r="L39" i="13" s="1"/>
  <c r="H11" i="11"/>
  <c r="L11" i="11" s="1"/>
  <c r="C262" i="9"/>
  <c r="G258" i="9"/>
  <c r="L9" i="20"/>
  <c r="M39" i="13"/>
  <c r="Q21" i="13"/>
  <c r="M11" i="11"/>
  <c r="Q11" i="11" s="1"/>
  <c r="N40" i="8"/>
  <c r="N38" i="8"/>
  <c r="AB102" i="9"/>
  <c r="AB106" i="9" s="1"/>
  <c r="G106" i="9"/>
  <c r="H9" i="14"/>
  <c r="L5" i="14"/>
  <c r="AB6" i="11"/>
  <c r="P7" i="20"/>
  <c r="L206" i="9"/>
  <c r="L210" i="9" s="1"/>
  <c r="H210" i="9"/>
  <c r="R28" i="9"/>
  <c r="V24" i="9"/>
  <c r="V28" i="9" s="1"/>
  <c r="G13" i="14"/>
  <c r="C14" i="14"/>
  <c r="H28" i="9"/>
  <c r="L24" i="9"/>
  <c r="L28" i="9" s="1"/>
  <c r="T40" i="8"/>
  <c r="T38" i="8"/>
  <c r="AA258" i="9"/>
  <c r="AA262" i="9" s="1"/>
  <c r="W262" i="9"/>
  <c r="D9" i="14"/>
  <c r="V30" i="13"/>
  <c r="R12" i="11"/>
  <c r="V12" i="11" s="1"/>
  <c r="G5" i="14"/>
  <c r="C9" i="14"/>
  <c r="AB131" i="9"/>
  <c r="AB130" i="9"/>
  <c r="G12" i="11"/>
  <c r="AB156" i="9"/>
  <c r="AB157" i="9"/>
  <c r="E7" i="20"/>
  <c r="G7" i="20" s="1"/>
  <c r="R39" i="8"/>
  <c r="G288" i="9"/>
  <c r="AB284" i="9"/>
  <c r="AB288" i="9" s="1"/>
  <c r="Y39" i="13"/>
  <c r="G27" i="9"/>
  <c r="G26" i="9"/>
  <c r="AB22" i="9"/>
  <c r="H24" i="18"/>
  <c r="I7" i="10"/>
  <c r="H26" i="10"/>
  <c r="AB25" i="9"/>
  <c r="W7" i="11"/>
  <c r="AA5" i="11"/>
  <c r="E9" i="14"/>
  <c r="AB260" i="9"/>
  <c r="AB261" i="9"/>
  <c r="C35" i="20"/>
  <c r="Q24" i="8"/>
  <c r="M39" i="8"/>
  <c r="M7" i="11"/>
  <c r="Q5" i="11"/>
  <c r="Q27" i="9"/>
  <c r="Q26" i="9"/>
  <c r="R80" i="9"/>
  <c r="V76" i="9"/>
  <c r="V80" i="9" s="1"/>
  <c r="N9" i="14"/>
  <c r="C39" i="8"/>
  <c r="AB235" i="9"/>
  <c r="AB234" i="9"/>
  <c r="G30" i="13"/>
  <c r="I21" i="10"/>
  <c r="I23" i="10"/>
  <c r="I28" i="10" s="1"/>
  <c r="I17" i="17" s="1"/>
  <c r="H27" i="10"/>
  <c r="H18" i="18" s="1"/>
  <c r="Z40" i="8"/>
  <c r="Z38" i="8"/>
  <c r="AB232" i="9"/>
  <c r="AB236" i="9" s="1"/>
  <c r="G236" i="9"/>
  <c r="V5" i="14"/>
  <c r="R9" i="14"/>
  <c r="AB209" i="9"/>
  <c r="AB208" i="9"/>
  <c r="O9" i="14"/>
  <c r="C27" i="9"/>
  <c r="O5" i="17"/>
  <c r="W158" i="9"/>
  <c r="AA154" i="9"/>
  <c r="AA158" i="9" s="1"/>
  <c r="W24" i="9"/>
  <c r="K5" i="17"/>
  <c r="G47" i="8"/>
  <c r="H47" i="8"/>
  <c r="I47" i="8" s="1"/>
  <c r="J47" i="8" s="1"/>
  <c r="K47" i="8" s="1"/>
  <c r="V7" i="20"/>
  <c r="G154" i="9"/>
  <c r="C158" i="9"/>
  <c r="L7" i="20"/>
  <c r="AA27" i="9"/>
  <c r="AA26" i="9"/>
  <c r="AB16" i="8"/>
  <c r="L13" i="10"/>
  <c r="M15" i="10"/>
  <c r="M13" i="10"/>
  <c r="V27" i="9"/>
  <c r="V26" i="9"/>
  <c r="G17" i="17"/>
  <c r="Z5" i="17"/>
  <c r="C7" i="11"/>
  <c r="G5" i="11"/>
  <c r="W39" i="13"/>
  <c r="AA21" i="13"/>
  <c r="W11" i="11"/>
  <c r="AA11" i="11" s="1"/>
  <c r="V39" i="8"/>
  <c r="V17" i="8"/>
  <c r="M184" i="9"/>
  <c r="Q180" i="9"/>
  <c r="Q184" i="9" s="1"/>
  <c r="F39" i="13"/>
  <c r="H36" i="8"/>
  <c r="AB105" i="9"/>
  <c r="AB104" i="9"/>
  <c r="H184" i="9"/>
  <c r="L180" i="9"/>
  <c r="L184" i="9" s="1"/>
  <c r="V128" i="9"/>
  <c r="V132" i="9" s="1"/>
  <c r="R132" i="9"/>
  <c r="J9" i="14"/>
  <c r="AA9" i="20"/>
  <c r="Q30" i="13"/>
  <c r="M12" i="11"/>
  <c r="Q12" i="11" s="1"/>
  <c r="G31" i="20"/>
  <c r="F7" i="20"/>
  <c r="V7" i="11"/>
  <c r="R5" i="17"/>
  <c r="Q39" i="8"/>
  <c r="Q17" i="8"/>
  <c r="D10" i="18"/>
  <c r="D35" i="20" s="1"/>
  <c r="E32" i="8"/>
  <c r="L15" i="10"/>
  <c r="F46" i="8"/>
  <c r="E16" i="18"/>
  <c r="E9" i="18"/>
  <c r="AB6" i="14"/>
  <c r="C36" i="8"/>
  <c r="C210" i="9"/>
  <c r="G206" i="9"/>
  <c r="L5" i="11"/>
  <c r="H7" i="11"/>
  <c r="O38" i="8"/>
  <c r="O40" i="8"/>
  <c r="K40" i="8"/>
  <c r="K38" i="8"/>
  <c r="W7" i="20"/>
  <c r="AA7" i="20" s="1"/>
  <c r="W36" i="8"/>
  <c r="N7" i="20"/>
  <c r="Q7" i="20" s="1"/>
  <c r="V5" i="11"/>
  <c r="R14" i="6"/>
  <c r="Q15" i="6"/>
  <c r="G39" i="13" l="1"/>
  <c r="AB11" i="11"/>
  <c r="AB21" i="13"/>
  <c r="Q39" i="13"/>
  <c r="G158" i="9"/>
  <c r="AB154" i="9"/>
  <c r="AB158" i="9" s="1"/>
  <c r="M5" i="17"/>
  <c r="Q7" i="11"/>
  <c r="AB5" i="14"/>
  <c r="H10" i="17"/>
  <c r="H16" i="14"/>
  <c r="L9" i="14"/>
  <c r="K34" i="17"/>
  <c r="K35" i="17"/>
  <c r="K33" i="17"/>
  <c r="K32" i="17"/>
  <c r="AB128" i="9"/>
  <c r="AB132" i="9" s="1"/>
  <c r="G132" i="9"/>
  <c r="AA14" i="14"/>
  <c r="W11" i="17"/>
  <c r="AA11" i="17" s="1"/>
  <c r="AB180" i="9"/>
  <c r="AB184" i="9" s="1"/>
  <c r="F16" i="14"/>
  <c r="F10" i="17"/>
  <c r="F12" i="17" s="1"/>
  <c r="V38" i="8"/>
  <c r="V40" i="8"/>
  <c r="H11" i="17"/>
  <c r="L11" i="17" s="1"/>
  <c r="L14" i="14"/>
  <c r="V39" i="13"/>
  <c r="Y10" i="17"/>
  <c r="Y12" i="17" s="1"/>
  <c r="Y16" i="14"/>
  <c r="H5" i="17"/>
  <c r="L7" i="11"/>
  <c r="N10" i="17"/>
  <c r="N12" i="17" s="1"/>
  <c r="N16" i="14"/>
  <c r="G210" i="9"/>
  <c r="AB206" i="9"/>
  <c r="AB210" i="9" s="1"/>
  <c r="J10" i="17"/>
  <c r="J12" i="17" s="1"/>
  <c r="J16" i="14"/>
  <c r="H38" i="8"/>
  <c r="H40" i="8"/>
  <c r="L36" i="8"/>
  <c r="AA39" i="13"/>
  <c r="V9" i="14"/>
  <c r="R10" i="17"/>
  <c r="R16" i="14"/>
  <c r="AB12" i="11"/>
  <c r="AB258" i="9"/>
  <c r="AB262" i="9" s="1"/>
  <c r="G262" i="9"/>
  <c r="I16" i="14"/>
  <c r="I10" i="17"/>
  <c r="I12" i="17" s="1"/>
  <c r="R11" i="17"/>
  <c r="V11" i="17" s="1"/>
  <c r="V14" i="14"/>
  <c r="T16" i="14"/>
  <c r="T10" i="17"/>
  <c r="T12" i="17" s="1"/>
  <c r="W10" i="17"/>
  <c r="W16" i="14"/>
  <c r="AA9" i="14"/>
  <c r="G54" i="9"/>
  <c r="AB50" i="9"/>
  <c r="AB54" i="9" s="1"/>
  <c r="S10" i="17"/>
  <c r="S12" i="17" s="1"/>
  <c r="S16" i="14"/>
  <c r="Q38" i="8"/>
  <c r="Q40" i="8"/>
  <c r="O10" i="17"/>
  <c r="O12" i="17" s="1"/>
  <c r="O16" i="14"/>
  <c r="E10" i="17"/>
  <c r="E12" i="17" s="1"/>
  <c r="E16" i="14"/>
  <c r="G9" i="14"/>
  <c r="C10" i="17"/>
  <c r="C16" i="14"/>
  <c r="E32" i="20"/>
  <c r="E8" i="20" s="1"/>
  <c r="G46" i="8"/>
  <c r="H46" i="8"/>
  <c r="F9" i="18"/>
  <c r="F16" i="18"/>
  <c r="V5" i="17"/>
  <c r="W5" i="17"/>
  <c r="AA7" i="11"/>
  <c r="AB5" i="11"/>
  <c r="L47" i="8"/>
  <c r="M47" i="8"/>
  <c r="N47" i="8" s="1"/>
  <c r="O47" i="8" s="1"/>
  <c r="P47" i="8" s="1"/>
  <c r="J21" i="10"/>
  <c r="J23" i="10"/>
  <c r="I27" i="10"/>
  <c r="I18" i="18" s="1"/>
  <c r="D11" i="20"/>
  <c r="C11" i="20"/>
  <c r="C40" i="8"/>
  <c r="G36" i="8"/>
  <c r="C38" i="8"/>
  <c r="E10" i="18"/>
  <c r="E35" i="20" s="1"/>
  <c r="F32" i="8"/>
  <c r="C5" i="17"/>
  <c r="C16" i="11"/>
  <c r="G7" i="11"/>
  <c r="N15" i="10"/>
  <c r="N13" i="10"/>
  <c r="AB30" i="13"/>
  <c r="D10" i="17"/>
  <c r="D12" i="17" s="1"/>
  <c r="D16" i="14"/>
  <c r="G14" i="14"/>
  <c r="C11" i="17"/>
  <c r="G11" i="17" s="1"/>
  <c r="AB17" i="8"/>
  <c r="AB39" i="8"/>
  <c r="M10" i="17"/>
  <c r="Q9" i="14"/>
  <c r="Z10" i="17"/>
  <c r="Z12" i="17" s="1"/>
  <c r="Z16" i="14"/>
  <c r="I24" i="18"/>
  <c r="I26" i="10"/>
  <c r="J7" i="10"/>
  <c r="AB13" i="14"/>
  <c r="H17" i="17"/>
  <c r="U16" i="14"/>
  <c r="U10" i="17"/>
  <c r="U12" i="17" s="1"/>
  <c r="Q13" i="14"/>
  <c r="M14" i="14"/>
  <c r="G24" i="9"/>
  <c r="C28" i="9"/>
  <c r="P10" i="17"/>
  <c r="P12" i="17" s="1"/>
  <c r="P16" i="14"/>
  <c r="W38" i="8"/>
  <c r="W40" i="8"/>
  <c r="AA36" i="8"/>
  <c r="W28" i="9"/>
  <c r="AA24" i="9"/>
  <c r="AA28" i="9" s="1"/>
  <c r="AB26" i="9"/>
  <c r="AB27" i="9"/>
  <c r="G80" i="9"/>
  <c r="AB76" i="9"/>
  <c r="AB80" i="9" s="1"/>
  <c r="X10" i="17"/>
  <c r="X12" i="17" s="1"/>
  <c r="X16" i="14"/>
  <c r="S14" i="6"/>
  <c r="R15" i="6"/>
  <c r="V16" i="14" l="1"/>
  <c r="AB39" i="13"/>
  <c r="E11" i="20"/>
  <c r="G5" i="17"/>
  <c r="C7" i="17"/>
  <c r="J43" i="17"/>
  <c r="J34" i="17"/>
  <c r="J35" i="17"/>
  <c r="J33" i="17"/>
  <c r="J32" i="17"/>
  <c r="X35" i="17"/>
  <c r="X34" i="17"/>
  <c r="X33" i="17"/>
  <c r="X32" i="17"/>
  <c r="Q10" i="17"/>
  <c r="F10" i="18"/>
  <c r="G32" i="8"/>
  <c r="H32" i="8"/>
  <c r="AB9" i="14"/>
  <c r="F43" i="17"/>
  <c r="F35" i="17"/>
  <c r="F34" i="17"/>
  <c r="F33" i="17"/>
  <c r="F32" i="17"/>
  <c r="AA5" i="17"/>
  <c r="S35" i="17"/>
  <c r="S34" i="17"/>
  <c r="S33" i="17"/>
  <c r="S32" i="17"/>
  <c r="G28" i="9"/>
  <c r="AB24" i="9"/>
  <c r="AB28" i="9" s="1"/>
  <c r="L40" i="8"/>
  <c r="L38" i="8"/>
  <c r="M11" i="17"/>
  <c r="Q11" i="17" s="1"/>
  <c r="AB11" i="17" s="1"/>
  <c r="Q14" i="14"/>
  <c r="AB14" i="14" s="1"/>
  <c r="R47" i="8"/>
  <c r="S47" i="8" s="1"/>
  <c r="T47" i="8" s="1"/>
  <c r="U47" i="8" s="1"/>
  <c r="Q47" i="8"/>
  <c r="F32" i="20"/>
  <c r="C12" i="17"/>
  <c r="D43" i="17" s="1"/>
  <c r="G10" i="17"/>
  <c r="AA40" i="8"/>
  <c r="AA38" i="8"/>
  <c r="J28" i="10"/>
  <c r="L23" i="10"/>
  <c r="W12" i="17"/>
  <c r="X43" i="17" s="1"/>
  <c r="AA10" i="17"/>
  <c r="V10" i="17"/>
  <c r="R12" i="17"/>
  <c r="S43" i="17" s="1"/>
  <c r="K21" i="10"/>
  <c r="K23" i="10"/>
  <c r="K28" i="10" s="1"/>
  <c r="K17" i="17" s="1"/>
  <c r="J27" i="10"/>
  <c r="J18" i="18" s="1"/>
  <c r="I35" i="17"/>
  <c r="I34" i="17"/>
  <c r="I33" i="17"/>
  <c r="I32" i="17"/>
  <c r="O15" i="10"/>
  <c r="O13" i="10"/>
  <c r="G38" i="8"/>
  <c r="G40" i="8"/>
  <c r="AB36" i="8"/>
  <c r="E43" i="17"/>
  <c r="E34" i="17"/>
  <c r="E35" i="17"/>
  <c r="E33" i="17"/>
  <c r="E32" i="17"/>
  <c r="N34" i="17"/>
  <c r="N35" i="17"/>
  <c r="N33" i="17"/>
  <c r="N32" i="17"/>
  <c r="Q5" i="17"/>
  <c r="Z43" i="17"/>
  <c r="Z34" i="17"/>
  <c r="Z35" i="17"/>
  <c r="Z33" i="17"/>
  <c r="Z32" i="17"/>
  <c r="AB7" i="11"/>
  <c r="F35" i="20"/>
  <c r="O43" i="17"/>
  <c r="O34" i="17"/>
  <c r="O35" i="17"/>
  <c r="O33" i="17"/>
  <c r="O32" i="17"/>
  <c r="L16" i="14"/>
  <c r="U43" i="17"/>
  <c r="U35" i="17"/>
  <c r="U34" i="17"/>
  <c r="U33" i="17"/>
  <c r="U32" i="17"/>
  <c r="AA16" i="14"/>
  <c r="P43" i="17"/>
  <c r="P35" i="17"/>
  <c r="P34" i="17"/>
  <c r="P33" i="17"/>
  <c r="P32" i="17"/>
  <c r="D34" i="17"/>
  <c r="D35" i="17"/>
  <c r="D33" i="17"/>
  <c r="D32" i="17"/>
  <c r="T43" i="17"/>
  <c r="T34" i="17"/>
  <c r="T35" i="17"/>
  <c r="T33" i="17"/>
  <c r="T32" i="17"/>
  <c r="Y43" i="17"/>
  <c r="Y34" i="17"/>
  <c r="Y35" i="17"/>
  <c r="Y33" i="17"/>
  <c r="Y32" i="17"/>
  <c r="K43" i="17"/>
  <c r="J24" i="18"/>
  <c r="K7" i="10"/>
  <c r="J26" i="10"/>
  <c r="M16" i="14"/>
  <c r="Q16" i="14" s="1"/>
  <c r="H9" i="18"/>
  <c r="I46" i="8"/>
  <c r="H16" i="18"/>
  <c r="G16" i="14"/>
  <c r="L5" i="17"/>
  <c r="H12" i="17"/>
  <c r="L10" i="17"/>
  <c r="T14" i="6"/>
  <c r="S15" i="6"/>
  <c r="H10" i="18" l="1"/>
  <c r="I32" i="8"/>
  <c r="AB16" i="14"/>
  <c r="Q15" i="10"/>
  <c r="H35" i="20"/>
  <c r="H11" i="20" s="1"/>
  <c r="L12" i="17"/>
  <c r="H43" i="17"/>
  <c r="H34" i="17"/>
  <c r="H33" i="17"/>
  <c r="H32" i="17"/>
  <c r="H35" i="17"/>
  <c r="G35" i="20"/>
  <c r="AA12" i="17"/>
  <c r="W43" i="17"/>
  <c r="W33" i="17"/>
  <c r="W34" i="17"/>
  <c r="W35" i="17"/>
  <c r="W32" i="17"/>
  <c r="C14" i="17"/>
  <c r="C42" i="17"/>
  <c r="C28" i="17"/>
  <c r="C27" i="17"/>
  <c r="C26" i="17"/>
  <c r="C29" i="17"/>
  <c r="J17" i="17"/>
  <c r="L28" i="10"/>
  <c r="H32" i="20"/>
  <c r="H8" i="20" s="1"/>
  <c r="M23" i="10"/>
  <c r="M21" i="10"/>
  <c r="L21" i="10"/>
  <c r="K27" i="10"/>
  <c r="W47" i="8"/>
  <c r="X47" i="8" s="1"/>
  <c r="Y47" i="8" s="1"/>
  <c r="Z47" i="8" s="1"/>
  <c r="AA47" i="8" s="1"/>
  <c r="AB47" i="8" s="1"/>
  <c r="AC47" i="8" s="1"/>
  <c r="V47" i="8"/>
  <c r="AB40" i="8"/>
  <c r="AB38" i="8"/>
  <c r="M12" i="17"/>
  <c r="AB10" i="17"/>
  <c r="I43" i="17"/>
  <c r="C43" i="17"/>
  <c r="G12" i="17"/>
  <c r="C34" i="17"/>
  <c r="C33" i="17"/>
  <c r="C32" i="17"/>
  <c r="C35" i="17"/>
  <c r="P15" i="10"/>
  <c r="P13" i="10"/>
  <c r="F8" i="20"/>
  <c r="G8" i="20" s="1"/>
  <c r="G32" i="20"/>
  <c r="AB5" i="17"/>
  <c r="K24" i="18"/>
  <c r="K26" i="10"/>
  <c r="L26" i="10" s="1"/>
  <c r="L7" i="10"/>
  <c r="M7" i="10"/>
  <c r="I9" i="18"/>
  <c r="I16" i="18"/>
  <c r="J46" i="8"/>
  <c r="V12" i="17"/>
  <c r="R43" i="17"/>
  <c r="R34" i="17"/>
  <c r="R33" i="17"/>
  <c r="R32" i="17"/>
  <c r="R35" i="17"/>
  <c r="F11" i="20"/>
  <c r="G11" i="20" s="1"/>
  <c r="U14" i="6"/>
  <c r="T15" i="6"/>
  <c r="AA43" i="17" l="1"/>
  <c r="AA34" i="17"/>
  <c r="AA33" i="17"/>
  <c r="AA32" i="17"/>
  <c r="AA35" i="17"/>
  <c r="L17" i="17"/>
  <c r="V43" i="17"/>
  <c r="V34" i="17"/>
  <c r="V33" i="17"/>
  <c r="V32" i="17"/>
  <c r="V35" i="17"/>
  <c r="C20" i="17"/>
  <c r="C38" i="17"/>
  <c r="G43" i="17"/>
  <c r="G34" i="17"/>
  <c r="G33" i="17"/>
  <c r="G35" i="17"/>
  <c r="G32" i="17"/>
  <c r="R15" i="10"/>
  <c r="R13" i="10"/>
  <c r="Q13" i="10"/>
  <c r="L27" i="10"/>
  <c r="K18" i="18"/>
  <c r="M24" i="18"/>
  <c r="M26" i="10"/>
  <c r="N7" i="10"/>
  <c r="L43" i="17"/>
  <c r="L34" i="17"/>
  <c r="L33" i="17"/>
  <c r="L32" i="17"/>
  <c r="L35" i="17"/>
  <c r="J16" i="18"/>
  <c r="J9" i="18"/>
  <c r="K46" i="8"/>
  <c r="I32" i="20"/>
  <c r="I8" i="20" s="1"/>
  <c r="N23" i="10"/>
  <c r="N28" i="10" s="1"/>
  <c r="N17" i="17" s="1"/>
  <c r="N21" i="10"/>
  <c r="M27" i="10"/>
  <c r="M18" i="18" s="1"/>
  <c r="J32" i="8"/>
  <c r="I10" i="18"/>
  <c r="I35" i="20" s="1"/>
  <c r="M43" i="17"/>
  <c r="Q12" i="17"/>
  <c r="M34" i="17"/>
  <c r="M32" i="17"/>
  <c r="M33" i="17"/>
  <c r="M35" i="17"/>
  <c r="N43" i="17"/>
  <c r="M28" i="10"/>
  <c r="V14" i="6"/>
  <c r="U15" i="6"/>
  <c r="I11" i="20" l="1"/>
  <c r="C21" i="17"/>
  <c r="C23" i="17" s="1"/>
  <c r="N24" i="18"/>
  <c r="N26" i="10"/>
  <c r="O7" i="10"/>
  <c r="J32" i="20"/>
  <c r="J8" i="20" s="1"/>
  <c r="Q43" i="17"/>
  <c r="Q34" i="17"/>
  <c r="Q33" i="17"/>
  <c r="Q32" i="17"/>
  <c r="Q35" i="17"/>
  <c r="M17" i="17"/>
  <c r="K16" i="18"/>
  <c r="K9" i="18"/>
  <c r="L46" i="8"/>
  <c r="M46" i="8"/>
  <c r="AB12" i="17"/>
  <c r="K32" i="8"/>
  <c r="J10" i="18"/>
  <c r="J35" i="20" s="1"/>
  <c r="O23" i="10"/>
  <c r="O21" i="10"/>
  <c r="N27" i="10"/>
  <c r="N18" i="18" s="1"/>
  <c r="S15" i="10"/>
  <c r="S13" i="10"/>
  <c r="W14" i="6"/>
  <c r="V15" i="6"/>
  <c r="J11" i="20" l="1"/>
  <c r="O28" i="10"/>
  <c r="Q23" i="10"/>
  <c r="C5" i="20"/>
  <c r="C26" i="18"/>
  <c r="C44" i="17"/>
  <c r="M32" i="8"/>
  <c r="L32" i="8"/>
  <c r="K10" i="18"/>
  <c r="K35" i="20" s="1"/>
  <c r="P21" i="10"/>
  <c r="P23" i="10"/>
  <c r="P28" i="10" s="1"/>
  <c r="P17" i="17" s="1"/>
  <c r="O27" i="10"/>
  <c r="O18" i="18" s="1"/>
  <c r="AB43" i="17"/>
  <c r="AB34" i="17"/>
  <c r="AB33" i="17"/>
  <c r="AB35" i="17"/>
  <c r="AB32" i="17"/>
  <c r="O26" i="10"/>
  <c r="P7" i="10"/>
  <c r="O24" i="18"/>
  <c r="K32" i="20"/>
  <c r="T13" i="10"/>
  <c r="T15" i="10"/>
  <c r="M16" i="18"/>
  <c r="N46" i="8"/>
  <c r="M9" i="18"/>
  <c r="C19" i="18"/>
  <c r="C39" i="17"/>
  <c r="W15" i="6"/>
  <c r="X14" i="6"/>
  <c r="X15" i="6" s="1"/>
  <c r="L35" i="20" l="1"/>
  <c r="K11" i="20"/>
  <c r="L11" i="20" s="1"/>
  <c r="M35" i="20"/>
  <c r="N16" i="18"/>
  <c r="O46" i="8"/>
  <c r="N9" i="18"/>
  <c r="L32" i="20"/>
  <c r="K8" i="20"/>
  <c r="L8" i="20" s="1"/>
  <c r="M10" i="18"/>
  <c r="N32" i="8"/>
  <c r="U13" i="10"/>
  <c r="U15" i="10"/>
  <c r="R7" i="10"/>
  <c r="Q7" i="10"/>
  <c r="P24" i="18"/>
  <c r="P26" i="10"/>
  <c r="Q26" i="10" s="1"/>
  <c r="C37" i="20"/>
  <c r="C13" i="20" s="1"/>
  <c r="C14" i="20" s="1"/>
  <c r="C21" i="18"/>
  <c r="O17" i="17"/>
  <c r="Q28" i="10"/>
  <c r="M32" i="20"/>
  <c r="M8" i="20" s="1"/>
  <c r="R21" i="10"/>
  <c r="Q21" i="10"/>
  <c r="R23" i="10"/>
  <c r="P27" i="10"/>
  <c r="C27" i="18"/>
  <c r="C32" i="19" s="1"/>
  <c r="V15" i="10"/>
  <c r="C29" i="18" l="1"/>
  <c r="C26" i="12" s="1"/>
  <c r="C23" i="19" s="1"/>
  <c r="O16" i="18"/>
  <c r="P46" i="8"/>
  <c r="O9" i="18"/>
  <c r="W13" i="10"/>
  <c r="V13" i="10"/>
  <c r="W15" i="10"/>
  <c r="N32" i="20"/>
  <c r="N8" i="20" s="1"/>
  <c r="R24" i="18"/>
  <c r="S7" i="10"/>
  <c r="R26" i="10"/>
  <c r="M11" i="20"/>
  <c r="R28" i="10"/>
  <c r="S21" i="10"/>
  <c r="S23" i="10"/>
  <c r="S28" i="10" s="1"/>
  <c r="S17" i="17" s="1"/>
  <c r="R27" i="10"/>
  <c r="R18" i="18" s="1"/>
  <c r="N10" i="18"/>
  <c r="O32" i="8"/>
  <c r="P18" i="18"/>
  <c r="Q27" i="10"/>
  <c r="Q17" i="17"/>
  <c r="N35" i="20"/>
  <c r="C28" i="12" l="1"/>
  <c r="C27" i="12" s="1"/>
  <c r="R46" i="8"/>
  <c r="Q46" i="8"/>
  <c r="P16" i="18"/>
  <c r="P9" i="18"/>
  <c r="T7" i="10"/>
  <c r="S26" i="10"/>
  <c r="S24" i="18"/>
  <c r="X15" i="10"/>
  <c r="X13" i="10"/>
  <c r="N11" i="20"/>
  <c r="R17" i="17"/>
  <c r="O32" i="20"/>
  <c r="O8" i="20" s="1"/>
  <c r="P32" i="8"/>
  <c r="O10" i="18"/>
  <c r="O35" i="20" s="1"/>
  <c r="T21" i="10"/>
  <c r="T23" i="10"/>
  <c r="S27" i="10"/>
  <c r="S18" i="18" s="1"/>
  <c r="C5" i="18" l="1"/>
  <c r="C20" i="19"/>
  <c r="D30" i="12"/>
  <c r="O11" i="20"/>
  <c r="T26" i="10"/>
  <c r="T24" i="18"/>
  <c r="U7" i="10"/>
  <c r="C19" i="19"/>
  <c r="C6" i="18"/>
  <c r="C38" i="20" s="1"/>
  <c r="D29" i="12"/>
  <c r="C25" i="19"/>
  <c r="C30" i="19" s="1"/>
  <c r="D33" i="12"/>
  <c r="P35" i="20"/>
  <c r="P32" i="20"/>
  <c r="T28" i="10"/>
  <c r="V23" i="10"/>
  <c r="R9" i="18"/>
  <c r="S46" i="8"/>
  <c r="R16" i="18"/>
  <c r="Q32" i="8"/>
  <c r="R32" i="8"/>
  <c r="P10" i="18"/>
  <c r="Y15" i="10"/>
  <c r="Y13" i="10"/>
  <c r="C39" i="20"/>
  <c r="D26" i="20" s="1"/>
  <c r="U21" i="10"/>
  <c r="U23" i="10"/>
  <c r="U28" i="10" s="1"/>
  <c r="U17" i="17" s="1"/>
  <c r="T27" i="10"/>
  <c r="T18" i="18" s="1"/>
  <c r="C12" i="18" l="1"/>
  <c r="C30" i="18" s="1"/>
  <c r="S32" i="8"/>
  <c r="R10" i="18"/>
  <c r="Q35" i="20"/>
  <c r="S9" i="18"/>
  <c r="S16" i="18"/>
  <c r="T46" i="8"/>
  <c r="Z15" i="10"/>
  <c r="AA15" i="10" s="1"/>
  <c r="Z13" i="10"/>
  <c r="C40" i="19"/>
  <c r="C38" i="19"/>
  <c r="C41" i="19"/>
  <c r="C39" i="19"/>
  <c r="C31" i="19"/>
  <c r="C35" i="19" s="1"/>
  <c r="C47" i="19"/>
  <c r="C46" i="19"/>
  <c r="C33" i="19"/>
  <c r="C44" i="19" s="1"/>
  <c r="C45" i="19"/>
  <c r="P11" i="20"/>
  <c r="Q11" i="20" s="1"/>
  <c r="P8" i="20"/>
  <c r="Q8" i="20" s="1"/>
  <c r="Q32" i="20"/>
  <c r="T17" i="17"/>
  <c r="V28" i="10"/>
  <c r="D31" i="12"/>
  <c r="W23" i="10"/>
  <c r="W21" i="10"/>
  <c r="V21" i="10"/>
  <c r="U27" i="10"/>
  <c r="W7" i="10"/>
  <c r="U26" i="10"/>
  <c r="V26" i="10" s="1"/>
  <c r="V7" i="10"/>
  <c r="U24" i="18"/>
  <c r="R32" i="20"/>
  <c r="R8" i="20" s="1"/>
  <c r="R35" i="20"/>
  <c r="R11" i="20" s="1"/>
  <c r="C17" i="20"/>
  <c r="W28" i="10" l="1"/>
  <c r="W24" i="18"/>
  <c r="W26" i="10"/>
  <c r="X7" i="10"/>
  <c r="V17" i="17"/>
  <c r="S32" i="20"/>
  <c r="S8" i="20" s="1"/>
  <c r="C18" i="20"/>
  <c r="D34" i="12"/>
  <c r="V27" i="10"/>
  <c r="U18" i="18"/>
  <c r="AA13" i="10"/>
  <c r="T32" i="8"/>
  <c r="S10" i="18"/>
  <c r="S35" i="20" s="1"/>
  <c r="X21" i="10"/>
  <c r="X23" i="10"/>
  <c r="X28" i="10" s="1"/>
  <c r="X17" i="17" s="1"/>
  <c r="W27" i="10"/>
  <c r="W18" i="18" s="1"/>
  <c r="T16" i="18"/>
  <c r="T9" i="18"/>
  <c r="U46" i="8"/>
  <c r="T11" i="20" l="1"/>
  <c r="S11" i="20"/>
  <c r="U32" i="8"/>
  <c r="T10" i="18"/>
  <c r="T35" i="20"/>
  <c r="X24" i="18"/>
  <c r="X26" i="10"/>
  <c r="Y7" i="10"/>
  <c r="T32" i="20"/>
  <c r="T8" i="20" s="1"/>
  <c r="W17" i="17"/>
  <c r="D10" i="11"/>
  <c r="C25" i="20"/>
  <c r="W46" i="8"/>
  <c r="V46" i="8"/>
  <c r="U16" i="18"/>
  <c r="U9" i="18"/>
  <c r="Y21" i="10"/>
  <c r="Y23" i="10"/>
  <c r="Y28" i="10" s="1"/>
  <c r="Y17" i="17" s="1"/>
  <c r="X27" i="10"/>
  <c r="X18" i="18" s="1"/>
  <c r="D14" i="11" l="1"/>
  <c r="W16" i="18"/>
  <c r="W9" i="18"/>
  <c r="X46" i="8"/>
  <c r="U35" i="20"/>
  <c r="U32" i="20"/>
  <c r="W32" i="8"/>
  <c r="V32" i="8"/>
  <c r="U10" i="18"/>
  <c r="Z23" i="10"/>
  <c r="Z28" i="10" s="1"/>
  <c r="Z17" i="17" s="1"/>
  <c r="AA17" i="17" s="1"/>
  <c r="Z21" i="10"/>
  <c r="Y27" i="10"/>
  <c r="Y18" i="18" s="1"/>
  <c r="Y24" i="18"/>
  <c r="Z7" i="10"/>
  <c r="Y26" i="10"/>
  <c r="C27" i="20"/>
  <c r="C28" i="20" s="1"/>
  <c r="AB17" i="17" l="1"/>
  <c r="V35" i="20"/>
  <c r="W32" i="20"/>
  <c r="W8" i="20" s="1"/>
  <c r="Z24" i="18"/>
  <c r="AA7" i="10"/>
  <c r="Z26" i="10"/>
  <c r="AA26" i="10" s="1"/>
  <c r="AA23" i="10"/>
  <c r="AA28" i="10"/>
  <c r="W10" i="18"/>
  <c r="W35" i="20" s="1"/>
  <c r="X32" i="8"/>
  <c r="U11" i="20"/>
  <c r="V11" i="20" s="1"/>
  <c r="AA21" i="10"/>
  <c r="Z27" i="10"/>
  <c r="X16" i="18"/>
  <c r="X9" i="18"/>
  <c r="Y46" i="8"/>
  <c r="U8" i="20"/>
  <c r="V8" i="20" s="1"/>
  <c r="V32" i="20"/>
  <c r="D6" i="17"/>
  <c r="D16" i="11"/>
  <c r="X11" i="20" l="1"/>
  <c r="W11" i="20"/>
  <c r="Y16" i="18"/>
  <c r="Z46" i="8"/>
  <c r="Y9" i="18"/>
  <c r="X32" i="20"/>
  <c r="X8" i="20" s="1"/>
  <c r="Z18" i="18"/>
  <c r="AA27" i="10"/>
  <c r="X10" i="18"/>
  <c r="Y32" i="8"/>
  <c r="X35" i="20"/>
  <c r="D7" i="17"/>
  <c r="D29" i="17" s="1"/>
  <c r="Y10" i="18" l="1"/>
  <c r="Y35" i="20" s="1"/>
  <c r="Z32" i="8"/>
  <c r="Z16" i="18"/>
  <c r="Z9" i="18"/>
  <c r="AA46" i="8"/>
  <c r="AB46" i="8" s="1"/>
  <c r="AC46" i="8" s="1"/>
  <c r="Y32" i="20"/>
  <c r="Y8" i="20" s="1"/>
  <c r="D14" i="17"/>
  <c r="D42" i="17"/>
  <c r="D27" i="17"/>
  <c r="D26" i="17"/>
  <c r="D28" i="17"/>
  <c r="Y11" i="20" l="1"/>
  <c r="Z10" i="18"/>
  <c r="Z35" i="20" s="1"/>
  <c r="AA32" i="8"/>
  <c r="AB32" i="8" s="1"/>
  <c r="AC32" i="8" s="1"/>
  <c r="D20" i="17"/>
  <c r="D38" i="17"/>
  <c r="Z32" i="20"/>
  <c r="AB11" i="20" l="1"/>
  <c r="AA35" i="20"/>
  <c r="AB35" i="20" s="1"/>
  <c r="Z11" i="20"/>
  <c r="D21" i="17"/>
  <c r="D23" i="17" s="1"/>
  <c r="AA32" i="20"/>
  <c r="AB32" i="20" s="1"/>
  <c r="AB8" i="20" s="1"/>
  <c r="Z8" i="20"/>
  <c r="AA8" i="20" s="1"/>
  <c r="AA11" i="20"/>
  <c r="D5" i="20" l="1"/>
  <c r="D44" i="17"/>
  <c r="D26" i="18"/>
  <c r="D19" i="18"/>
  <c r="D39" i="17"/>
  <c r="D27" i="18" l="1"/>
  <c r="D32" i="19" s="1"/>
  <c r="D37" i="20"/>
  <c r="D13" i="20" s="1"/>
  <c r="D21" i="18"/>
  <c r="D29" i="18" l="1"/>
  <c r="D26" i="12" s="1"/>
  <c r="D23" i="19" s="1"/>
  <c r="D14" i="20"/>
  <c r="D28" i="12" l="1"/>
  <c r="D27" i="12" s="1"/>
  <c r="D19" i="19" s="1"/>
  <c r="D20" i="19" l="1"/>
  <c r="E30" i="12"/>
  <c r="D5" i="18"/>
  <c r="D39" i="20" s="1"/>
  <c r="E26" i="20" s="1"/>
  <c r="D25" i="19"/>
  <c r="D30" i="19" s="1"/>
  <c r="D39" i="19" s="1"/>
  <c r="E29" i="12"/>
  <c r="E33" i="12"/>
  <c r="D6" i="18"/>
  <c r="D38" i="20" s="1"/>
  <c r="D17" i="20" s="1"/>
  <c r="D40" i="19" l="1"/>
  <c r="D45" i="19"/>
  <c r="D12" i="18"/>
  <c r="D30" i="18" s="1"/>
  <c r="D33" i="19"/>
  <c r="D44" i="19" s="1"/>
  <c r="D46" i="19"/>
  <c r="D47" i="19"/>
  <c r="D31" i="19"/>
  <c r="D35" i="19" s="1"/>
  <c r="D41" i="19"/>
  <c r="E31" i="12"/>
  <c r="E34" i="12" s="1"/>
  <c r="D38" i="19"/>
  <c r="D18" i="20"/>
  <c r="E10" i="11" l="1"/>
  <c r="D25" i="20"/>
  <c r="D27" i="20" l="1"/>
  <c r="D28" i="20" s="1"/>
  <c r="E14" i="11"/>
  <c r="E6" i="17" l="1"/>
  <c r="E16" i="11"/>
  <c r="E7" i="17" l="1"/>
  <c r="E42" i="17" l="1"/>
  <c r="E14" i="17"/>
  <c r="E27" i="17"/>
  <c r="E26" i="17"/>
  <c r="E28" i="17"/>
  <c r="E29" i="17"/>
  <c r="E20" i="17" l="1"/>
  <c r="E38" i="17"/>
  <c r="E21" i="17" l="1"/>
  <c r="E39" i="17" l="1"/>
  <c r="E19" i="18"/>
  <c r="E23" i="17"/>
  <c r="E37" i="20" l="1"/>
  <c r="E13" i="20" s="1"/>
  <c r="E21" i="18"/>
  <c r="E5" i="20"/>
  <c r="E44" i="17"/>
  <c r="E26" i="18"/>
  <c r="E27" i="18" l="1"/>
  <c r="E32" i="19" s="1"/>
  <c r="E14" i="20"/>
  <c r="E29" i="18" l="1"/>
  <c r="E26" i="12" s="1"/>
  <c r="E28" i="12" s="1"/>
  <c r="E27" i="12" s="1"/>
  <c r="E23" i="19" l="1"/>
  <c r="F30" i="12"/>
  <c r="G30" i="12" s="1"/>
  <c r="E5" i="18"/>
  <c r="E20" i="19"/>
  <c r="F33" i="12"/>
  <c r="G33" i="12" s="1"/>
  <c r="E25" i="19"/>
  <c r="E6" i="18"/>
  <c r="E38" i="20" s="1"/>
  <c r="F29" i="12"/>
  <c r="E19" i="19"/>
  <c r="E30" i="19" l="1"/>
  <c r="E41" i="19" s="1"/>
  <c r="E39" i="20"/>
  <c r="F26" i="20" s="1"/>
  <c r="E12" i="18"/>
  <c r="E30" i="18" s="1"/>
  <c r="E17" i="20"/>
  <c r="F31" i="12"/>
  <c r="G29" i="12"/>
  <c r="E33" i="19" l="1"/>
  <c r="E44" i="19" s="1"/>
  <c r="E46" i="19"/>
  <c r="E47" i="19"/>
  <c r="E31" i="19"/>
  <c r="E35" i="19" s="1"/>
  <c r="E40" i="19"/>
  <c r="E39" i="19"/>
  <c r="E38" i="19"/>
  <c r="E45" i="19"/>
  <c r="G26" i="20"/>
  <c r="F34" i="12"/>
  <c r="G31" i="12"/>
  <c r="E18" i="20"/>
  <c r="E25" i="20" l="1"/>
  <c r="F10" i="11"/>
  <c r="G34" i="12"/>
  <c r="F14" i="11" l="1"/>
  <c r="G10" i="11"/>
  <c r="E27" i="20"/>
  <c r="E28" i="20" s="1"/>
  <c r="F6" i="17" l="1"/>
  <c r="F16" i="11"/>
  <c r="G16" i="11" s="1"/>
  <c r="G14" i="11"/>
  <c r="F7" i="17" l="1"/>
  <c r="G6" i="17"/>
  <c r="F42" i="17" l="1"/>
  <c r="F14" i="17"/>
  <c r="F26" i="17"/>
  <c r="F27" i="17"/>
  <c r="G7" i="17"/>
  <c r="F28" i="17"/>
  <c r="F29" i="17"/>
  <c r="G42" i="17" l="1"/>
  <c r="G27" i="17"/>
  <c r="G26" i="17"/>
  <c r="G28" i="17"/>
  <c r="F20" i="17"/>
  <c r="F38" i="17"/>
  <c r="G14" i="17"/>
  <c r="G29" i="17"/>
  <c r="G38" i="17" l="1"/>
  <c r="F21" i="17"/>
  <c r="F23" i="17" s="1"/>
  <c r="G20" i="17"/>
  <c r="F44" i="17" l="1"/>
  <c r="F5" i="20"/>
  <c r="G23" i="17"/>
  <c r="F26" i="18"/>
  <c r="F19" i="18"/>
  <c r="F39" i="17"/>
  <c r="G21" i="17"/>
  <c r="G39" i="17" l="1"/>
  <c r="F27" i="18"/>
  <c r="F32" i="19" s="1"/>
  <c r="G44" i="17"/>
  <c r="G5" i="20"/>
  <c r="F37" i="20"/>
  <c r="F21" i="18"/>
  <c r="F13" i="20" l="1"/>
  <c r="G37" i="20"/>
  <c r="F29" i="18"/>
  <c r="F26" i="12" s="1"/>
  <c r="G26" i="12" l="1"/>
  <c r="F28" i="12"/>
  <c r="F27" i="12" s="1"/>
  <c r="F23" i="19"/>
  <c r="G13" i="20"/>
  <c r="F14" i="20"/>
  <c r="G14" i="20" l="1"/>
  <c r="H29" i="12"/>
  <c r="F25" i="19"/>
  <c r="F30" i="19" s="1"/>
  <c r="F6" i="18"/>
  <c r="F38" i="20" s="1"/>
  <c r="G27" i="12"/>
  <c r="F19" i="19"/>
  <c r="H33" i="12"/>
  <c r="H30" i="12"/>
  <c r="F5" i="18"/>
  <c r="F20" i="19"/>
  <c r="G28" i="12"/>
  <c r="F38" i="19" l="1"/>
  <c r="F39" i="19"/>
  <c r="F40" i="19"/>
  <c r="F41" i="19"/>
  <c r="F31" i="19"/>
  <c r="F35" i="19" s="1"/>
  <c r="F47" i="19"/>
  <c r="F46" i="19"/>
  <c r="F33" i="19"/>
  <c r="F44" i="19" s="1"/>
  <c r="F45" i="19"/>
  <c r="H31" i="12"/>
  <c r="F39" i="20"/>
  <c r="F12" i="18"/>
  <c r="F30" i="18" s="1"/>
  <c r="G38" i="20"/>
  <c r="F17" i="20"/>
  <c r="G39" i="20" l="1"/>
  <c r="H26" i="20"/>
  <c r="H34" i="12"/>
  <c r="F18" i="20"/>
  <c r="G17" i="20"/>
  <c r="G18" i="20" l="1"/>
  <c r="F25" i="20"/>
  <c r="H10" i="11"/>
  <c r="H14" i="11" l="1"/>
  <c r="F27" i="20"/>
  <c r="G25" i="20"/>
  <c r="F28" i="20" l="1"/>
  <c r="G28" i="20" s="1"/>
  <c r="G27" i="20"/>
  <c r="H6" i="17"/>
  <c r="H16" i="11"/>
  <c r="H7" i="17" l="1"/>
  <c r="H29" i="17" s="1"/>
  <c r="H42" i="17" l="1"/>
  <c r="H14" i="17"/>
  <c r="H27" i="17"/>
  <c r="H26" i="17"/>
  <c r="H28" i="17"/>
  <c r="H20" i="17" l="1"/>
  <c r="H38" i="17"/>
  <c r="H21" i="17" l="1"/>
  <c r="H23" i="17" s="1"/>
  <c r="H44" i="17" l="1"/>
  <c r="H5" i="20"/>
  <c r="H26" i="18"/>
  <c r="H39" i="17"/>
  <c r="H19" i="18"/>
  <c r="H37" i="20" l="1"/>
  <c r="H13" i="20" s="1"/>
  <c r="H14" i="20" s="1"/>
  <c r="H21" i="18"/>
  <c r="H27" i="18"/>
  <c r="H32" i="19" s="1"/>
  <c r="H29" i="18" l="1"/>
  <c r="H26" i="12" s="1"/>
  <c r="H23" i="19" l="1"/>
  <c r="H28" i="12"/>
  <c r="H20" i="19" l="1"/>
  <c r="H5" i="18"/>
  <c r="I30" i="12"/>
  <c r="H27" i="12"/>
  <c r="I29" i="12" l="1"/>
  <c r="H25" i="19"/>
  <c r="H30" i="19" s="1"/>
  <c r="H19" i="19"/>
  <c r="H6" i="18"/>
  <c r="H38" i="20" s="1"/>
  <c r="I33" i="12"/>
  <c r="H39" i="20"/>
  <c r="I26" i="20" s="1"/>
  <c r="H12" i="18" l="1"/>
  <c r="H30" i="18" s="1"/>
  <c r="H17" i="20"/>
  <c r="H41" i="19"/>
  <c r="H39" i="19"/>
  <c r="H31" i="19"/>
  <c r="H35" i="19" s="1"/>
  <c r="H38" i="19"/>
  <c r="H40" i="19"/>
  <c r="H47" i="19"/>
  <c r="H46" i="19"/>
  <c r="H33" i="19"/>
  <c r="H44" i="19" s="1"/>
  <c r="H45" i="19"/>
  <c r="I31" i="12"/>
  <c r="I34" i="12" l="1"/>
  <c r="H18" i="20"/>
  <c r="H25" i="20" l="1"/>
  <c r="I10" i="11"/>
  <c r="H27" i="20" l="1"/>
  <c r="H28" i="20" s="1"/>
  <c r="I14" i="11"/>
  <c r="I6" i="17" l="1"/>
  <c r="I16" i="11"/>
  <c r="I7" i="17" l="1"/>
  <c r="I14" i="17" l="1"/>
  <c r="I42" i="17"/>
  <c r="I27" i="17"/>
  <c r="I26" i="17"/>
  <c r="I28" i="17"/>
  <c r="I29" i="17"/>
  <c r="I20" i="17" l="1"/>
  <c r="I38" i="17"/>
  <c r="I21" i="17" l="1"/>
  <c r="I23" i="17" s="1"/>
  <c r="I44" i="17" l="1"/>
  <c r="I5" i="20"/>
  <c r="I26" i="18"/>
  <c r="I19" i="18"/>
  <c r="I39" i="17"/>
  <c r="I37" i="20" l="1"/>
  <c r="I13" i="20" s="1"/>
  <c r="I14" i="20" s="1"/>
  <c r="I21" i="18"/>
  <c r="I27" i="18"/>
  <c r="I32" i="19" s="1"/>
  <c r="I29" i="18" l="1"/>
  <c r="I26" i="12" s="1"/>
  <c r="I23" i="19" l="1"/>
  <c r="I28" i="12"/>
  <c r="I27" i="12" s="1"/>
  <c r="I25" i="19" l="1"/>
  <c r="I30" i="19" s="1"/>
  <c r="I19" i="19"/>
  <c r="J33" i="12"/>
  <c r="I6" i="18"/>
  <c r="I38" i="20" s="1"/>
  <c r="J29" i="12"/>
  <c r="I20" i="19"/>
  <c r="I5" i="18"/>
  <c r="J30" i="12"/>
  <c r="I17" i="20" l="1"/>
  <c r="I12" i="18"/>
  <c r="I30" i="18" s="1"/>
  <c r="I39" i="20"/>
  <c r="J26" i="20" s="1"/>
  <c r="I41" i="19"/>
  <c r="I39" i="19"/>
  <c r="I31" i="19"/>
  <c r="I35" i="19" s="1"/>
  <c r="I40" i="19"/>
  <c r="I38" i="19"/>
  <c r="I47" i="19"/>
  <c r="I46" i="19"/>
  <c r="I33" i="19"/>
  <c r="I44" i="19" s="1"/>
  <c r="J31" i="12"/>
  <c r="I45" i="19"/>
  <c r="J34" i="12" l="1"/>
  <c r="I18" i="20"/>
  <c r="I25" i="20" l="1"/>
  <c r="J10" i="11"/>
  <c r="J14" i="11" l="1"/>
  <c r="I27" i="20"/>
  <c r="I28" i="20" s="1"/>
  <c r="J6" i="17" l="1"/>
  <c r="J16" i="11"/>
  <c r="J7" i="17" l="1"/>
  <c r="J29" i="17" s="1"/>
  <c r="J14" i="17" l="1"/>
  <c r="J42" i="17"/>
  <c r="J27" i="17"/>
  <c r="J26" i="17"/>
  <c r="J28" i="17"/>
  <c r="J20" i="17" l="1"/>
  <c r="J38" i="17"/>
  <c r="J21" i="17" l="1"/>
  <c r="J23" i="17" s="1"/>
  <c r="J44" i="17" l="1"/>
  <c r="J5" i="20"/>
  <c r="J26" i="18"/>
  <c r="J19" i="18"/>
  <c r="J39" i="17"/>
  <c r="J27" i="18" l="1"/>
  <c r="J32" i="19" s="1"/>
  <c r="J37" i="20"/>
  <c r="J13" i="20" s="1"/>
  <c r="J21" i="18"/>
  <c r="J29" i="18" l="1"/>
  <c r="J26" i="12" s="1"/>
  <c r="J28" i="12" s="1"/>
  <c r="J14" i="20"/>
  <c r="J23" i="19" l="1"/>
  <c r="J20" i="19"/>
  <c r="J5" i="18"/>
  <c r="K30" i="12"/>
  <c r="L30" i="12" s="1"/>
  <c r="J27" i="12"/>
  <c r="K33" i="12" l="1"/>
  <c r="L33" i="12" s="1"/>
  <c r="K29" i="12"/>
  <c r="J25" i="19"/>
  <c r="J30" i="19" s="1"/>
  <c r="J19" i="19"/>
  <c r="J6" i="18"/>
  <c r="J38" i="20" s="1"/>
  <c r="J39" i="20"/>
  <c r="K26" i="20" s="1"/>
  <c r="J12" i="18" l="1"/>
  <c r="J30" i="18" s="1"/>
  <c r="L26" i="20"/>
  <c r="J17" i="20"/>
  <c r="K31" i="12"/>
  <c r="L29" i="12"/>
  <c r="J38" i="19"/>
  <c r="J40" i="19"/>
  <c r="J39" i="19"/>
  <c r="J41" i="19"/>
  <c r="J31" i="19"/>
  <c r="J35" i="19" s="1"/>
  <c r="J47" i="19"/>
  <c r="J46" i="19"/>
  <c r="J33" i="19"/>
  <c r="J44" i="19" s="1"/>
  <c r="J45" i="19"/>
  <c r="J18" i="20" l="1"/>
  <c r="K34" i="12"/>
  <c r="L31" i="12"/>
  <c r="K10" i="11" l="1"/>
  <c r="L34" i="12"/>
  <c r="J25" i="20"/>
  <c r="J27" i="20" l="1"/>
  <c r="J28" i="20" s="1"/>
  <c r="K14" i="11"/>
  <c r="L10" i="11"/>
  <c r="K6" i="17" l="1"/>
  <c r="K16" i="11"/>
  <c r="L16" i="11" s="1"/>
  <c r="L14" i="11"/>
  <c r="K7" i="17" l="1"/>
  <c r="L6" i="17"/>
  <c r="K14" i="17" l="1"/>
  <c r="K42" i="17"/>
  <c r="K27" i="17"/>
  <c r="K26" i="17"/>
  <c r="L7" i="17"/>
  <c r="K28" i="17"/>
  <c r="K29" i="17"/>
  <c r="L42" i="17" l="1"/>
  <c r="L27" i="17"/>
  <c r="L26" i="17"/>
  <c r="L28" i="17"/>
  <c r="K20" i="17"/>
  <c r="K38" i="17"/>
  <c r="L14" i="17"/>
  <c r="L29" i="17"/>
  <c r="L38" i="17" l="1"/>
  <c r="K21" i="17"/>
  <c r="L20" i="17"/>
  <c r="K39" i="17" l="1"/>
  <c r="K19" i="18"/>
  <c r="L21" i="17"/>
  <c r="K23" i="17"/>
  <c r="K5" i="20" l="1"/>
  <c r="K44" i="17"/>
  <c r="L23" i="17"/>
  <c r="K26" i="18"/>
  <c r="L39" i="17"/>
  <c r="K37" i="20"/>
  <c r="K21" i="18"/>
  <c r="L44" i="17" l="1"/>
  <c r="L37" i="20"/>
  <c r="K13" i="20"/>
  <c r="L13" i="20" s="1"/>
  <c r="K27" i="18"/>
  <c r="K32" i="19" s="1"/>
  <c r="L5" i="20"/>
  <c r="K14" i="20" l="1"/>
  <c r="L14" i="20" s="1"/>
  <c r="K29" i="18"/>
  <c r="K26" i="12" s="1"/>
  <c r="L26" i="12" l="1"/>
  <c r="K23" i="19"/>
  <c r="K28" i="12"/>
  <c r="K20" i="19" l="1"/>
  <c r="L28" i="12"/>
  <c r="K5" i="18"/>
  <c r="M30" i="12"/>
  <c r="K27" i="12"/>
  <c r="M33" i="12" l="1"/>
  <c r="K6" i="18"/>
  <c r="K38" i="20" s="1"/>
  <c r="L27" i="12"/>
  <c r="K25" i="19"/>
  <c r="K30" i="19" s="1"/>
  <c r="K19" i="19"/>
  <c r="M29" i="12"/>
  <c r="K39" i="20"/>
  <c r="M31" i="12" l="1"/>
  <c r="L38" i="20"/>
  <c r="K17" i="20"/>
  <c r="M26" i="20"/>
  <c r="L39" i="20"/>
  <c r="K38" i="19"/>
  <c r="K31" i="19"/>
  <c r="K35" i="19" s="1"/>
  <c r="K40" i="19"/>
  <c r="K41" i="19"/>
  <c r="K39" i="19"/>
  <c r="K47" i="19"/>
  <c r="K46" i="19"/>
  <c r="K33" i="19"/>
  <c r="K44" i="19" s="1"/>
  <c r="K45" i="19"/>
  <c r="K12" i="18"/>
  <c r="K30" i="18" s="1"/>
  <c r="M34" i="12" l="1"/>
  <c r="K18" i="20"/>
  <c r="L17" i="20"/>
  <c r="L18" i="20" l="1"/>
  <c r="K25" i="20"/>
  <c r="M10" i="11"/>
  <c r="M14" i="11" l="1"/>
  <c r="K27" i="20"/>
  <c r="L25" i="20"/>
  <c r="K28" i="20" l="1"/>
  <c r="L28" i="20" s="1"/>
  <c r="L27" i="20"/>
  <c r="M6" i="17"/>
  <c r="M16" i="11"/>
  <c r="M7" i="17" l="1"/>
  <c r="M42" i="17" l="1"/>
  <c r="M14" i="17"/>
  <c r="M27" i="17"/>
  <c r="M26" i="17"/>
  <c r="M28" i="17"/>
  <c r="M29" i="17"/>
  <c r="M20" i="17" l="1"/>
  <c r="M38" i="17"/>
  <c r="M21" i="17" l="1"/>
  <c r="M23" i="17" s="1"/>
  <c r="M5" i="20" l="1"/>
  <c r="M44" i="17"/>
  <c r="M26" i="18"/>
  <c r="M39" i="17"/>
  <c r="M19" i="18"/>
  <c r="M37" i="20" l="1"/>
  <c r="M13" i="20" s="1"/>
  <c r="M14" i="20" s="1"/>
  <c r="M21" i="18"/>
  <c r="M27" i="18"/>
  <c r="M32" i="19" s="1"/>
  <c r="M29" i="18" l="1"/>
  <c r="M26" i="12" s="1"/>
  <c r="M28" i="12" l="1"/>
  <c r="M23" i="19"/>
  <c r="M20" i="19" l="1"/>
  <c r="M5" i="18"/>
  <c r="N30" i="12"/>
  <c r="M27" i="12"/>
  <c r="N33" i="12" l="1"/>
  <c r="M19" i="19"/>
  <c r="M6" i="18"/>
  <c r="M38" i="20" s="1"/>
  <c r="N29" i="12"/>
  <c r="M25" i="19"/>
  <c r="M30" i="19" s="1"/>
  <c r="M39" i="20"/>
  <c r="N26" i="20" s="1"/>
  <c r="M12" i="18" l="1"/>
  <c r="M30" i="18" s="1"/>
  <c r="M40" i="19"/>
  <c r="M38" i="19"/>
  <c r="M39" i="19"/>
  <c r="M31" i="19"/>
  <c r="M35" i="19" s="1"/>
  <c r="M41" i="19"/>
  <c r="M47" i="19"/>
  <c r="M46" i="19"/>
  <c r="M33" i="19"/>
  <c r="M44" i="19" s="1"/>
  <c r="M45" i="19"/>
  <c r="N31" i="12"/>
  <c r="M17" i="20"/>
  <c r="M18" i="20" l="1"/>
  <c r="N34" i="12"/>
  <c r="N10" i="11" l="1"/>
  <c r="M25" i="20"/>
  <c r="M27" i="20" l="1"/>
  <c r="M28" i="20" s="1"/>
  <c r="N14" i="11"/>
  <c r="N6" i="17" l="1"/>
  <c r="N16" i="11"/>
  <c r="N7" i="17" l="1"/>
  <c r="N42" i="17" l="1"/>
  <c r="N14" i="17"/>
  <c r="N27" i="17"/>
  <c r="N26" i="17"/>
  <c r="N28" i="17"/>
  <c r="N29" i="17"/>
  <c r="N20" i="17" l="1"/>
  <c r="N38" i="17"/>
  <c r="N21" i="17" l="1"/>
  <c r="N23" i="17" s="1"/>
  <c r="N44" i="17" l="1"/>
  <c r="N5" i="20"/>
  <c r="N26" i="18"/>
  <c r="N19" i="18"/>
  <c r="N39" i="17"/>
  <c r="N37" i="20" l="1"/>
  <c r="N13" i="20" s="1"/>
  <c r="N14" i="20" s="1"/>
  <c r="N21" i="18"/>
  <c r="N27" i="18"/>
  <c r="N32" i="19" s="1"/>
  <c r="N29" i="18" l="1"/>
  <c r="N26" i="12" s="1"/>
  <c r="N28" i="12" l="1"/>
  <c r="N27" i="12" s="1"/>
  <c r="N23" i="19"/>
  <c r="N19" i="19" l="1"/>
  <c r="N6" i="18"/>
  <c r="N38" i="20" s="1"/>
  <c r="O33" i="12"/>
  <c r="O29" i="12"/>
  <c r="N25" i="19"/>
  <c r="N30" i="19" s="1"/>
  <c r="N45" i="19" s="1"/>
  <c r="O30" i="12"/>
  <c r="N5" i="18"/>
  <c r="N20" i="19"/>
  <c r="N40" i="19" l="1"/>
  <c r="N38" i="19"/>
  <c r="N39" i="19"/>
  <c r="N31" i="19"/>
  <c r="N35" i="19" s="1"/>
  <c r="N41" i="19"/>
  <c r="N47" i="19"/>
  <c r="N46" i="19"/>
  <c r="N33" i="19"/>
  <c r="N44" i="19" s="1"/>
  <c r="N17" i="20"/>
  <c r="O31" i="12"/>
  <c r="N39" i="20"/>
  <c r="O26" i="20" s="1"/>
  <c r="N12" i="18"/>
  <c r="N30" i="18" s="1"/>
  <c r="O34" i="12" l="1"/>
  <c r="N18" i="20"/>
  <c r="N25" i="20" l="1"/>
  <c r="O10" i="11"/>
  <c r="O14" i="11" l="1"/>
  <c r="N27" i="20"/>
  <c r="N28" i="20" s="1"/>
  <c r="O6" i="17" l="1"/>
  <c r="O16" i="11"/>
  <c r="O7" i="17" l="1"/>
  <c r="O14" i="17" l="1"/>
  <c r="O42" i="17"/>
  <c r="O27" i="17"/>
  <c r="O26" i="17"/>
  <c r="O28" i="17"/>
  <c r="O29" i="17"/>
  <c r="O20" i="17" l="1"/>
  <c r="O38" i="17"/>
  <c r="O21" i="17" l="1"/>
  <c r="O39" i="17" l="1"/>
  <c r="O19" i="18"/>
  <c r="O23" i="17"/>
  <c r="O44" i="17" l="1"/>
  <c r="O5" i="20"/>
  <c r="O26" i="18"/>
  <c r="O37" i="20"/>
  <c r="O13" i="20" s="1"/>
  <c r="O21" i="18"/>
  <c r="O27" i="18" l="1"/>
  <c r="O32" i="19" s="1"/>
  <c r="O14" i="20"/>
  <c r="O29" i="18" l="1"/>
  <c r="O26" i="12" s="1"/>
  <c r="O28" i="12" l="1"/>
  <c r="O27" i="12" s="1"/>
  <c r="O23" i="19"/>
  <c r="P29" i="12" l="1"/>
  <c r="O6" i="18"/>
  <c r="O38" i="20" s="1"/>
  <c r="P33" i="12"/>
  <c r="Q33" i="12" s="1"/>
  <c r="O19" i="19"/>
  <c r="O25" i="19"/>
  <c r="O30" i="19" s="1"/>
  <c r="P30" i="12"/>
  <c r="Q30" i="12" s="1"/>
  <c r="O5" i="18"/>
  <c r="O20" i="19"/>
  <c r="O41" i="19" l="1"/>
  <c r="O40" i="19"/>
  <c r="O31" i="19"/>
  <c r="O35" i="19" s="1"/>
  <c r="O39" i="19"/>
  <c r="O38" i="19"/>
  <c r="O47" i="19"/>
  <c r="O46" i="19"/>
  <c r="O33" i="19"/>
  <c r="O44" i="19" s="1"/>
  <c r="O45" i="19"/>
  <c r="O17" i="20"/>
  <c r="O39" i="20"/>
  <c r="P26" i="20" s="1"/>
  <c r="O12" i="18"/>
  <c r="O30" i="18" s="1"/>
  <c r="P31" i="12"/>
  <c r="Q29" i="12"/>
  <c r="P34" i="12" l="1"/>
  <c r="Q31" i="12"/>
  <c r="O18" i="20"/>
  <c r="Q26" i="20"/>
  <c r="O25" i="20" l="1"/>
  <c r="P10" i="11"/>
  <c r="Q34" i="12"/>
  <c r="P14" i="11" l="1"/>
  <c r="Q10" i="11"/>
  <c r="O27" i="20"/>
  <c r="O28" i="20" s="1"/>
  <c r="P6" i="17" l="1"/>
  <c r="P16" i="11"/>
  <c r="Q16" i="11" s="1"/>
  <c r="Q14" i="11"/>
  <c r="P7" i="17" l="1"/>
  <c r="Q6" i="17"/>
  <c r="P42" i="17" l="1"/>
  <c r="P14" i="17"/>
  <c r="P27" i="17"/>
  <c r="P26" i="17"/>
  <c r="Q7" i="17"/>
  <c r="P28" i="17"/>
  <c r="P29" i="17"/>
  <c r="Q42" i="17" l="1"/>
  <c r="Q27" i="17"/>
  <c r="Q26" i="17"/>
  <c r="Q28" i="17"/>
  <c r="P20" i="17"/>
  <c r="P38" i="17"/>
  <c r="Q14" i="17"/>
  <c r="Q29" i="17"/>
  <c r="P21" i="17" l="1"/>
  <c r="Q20" i="17"/>
  <c r="Q38" i="17"/>
  <c r="P39" i="17" l="1"/>
  <c r="P19" i="18"/>
  <c r="Q21" i="17"/>
  <c r="P23" i="17"/>
  <c r="Q39" i="17" l="1"/>
  <c r="P37" i="20"/>
  <c r="P21" i="18"/>
  <c r="P5" i="20"/>
  <c r="P44" i="17"/>
  <c r="Q23" i="17"/>
  <c r="P26" i="18"/>
  <c r="P27" i="18" l="1"/>
  <c r="P32" i="19" s="1"/>
  <c r="Q44" i="17"/>
  <c r="Q5" i="20"/>
  <c r="P13" i="20"/>
  <c r="Q13" i="20" s="1"/>
  <c r="Q37" i="20"/>
  <c r="P14" i="20" l="1"/>
  <c r="P29" i="18"/>
  <c r="P26" i="12" s="1"/>
  <c r="Q14" i="20" l="1"/>
  <c r="P23" i="19"/>
  <c r="P28" i="12"/>
  <c r="P27" i="12" s="1"/>
  <c r="Q26" i="12"/>
  <c r="Q28" i="12" l="1"/>
  <c r="P5" i="18"/>
  <c r="R30" i="12"/>
  <c r="P20" i="19"/>
  <c r="Q27" i="12"/>
  <c r="R29" i="12"/>
  <c r="P6" i="18"/>
  <c r="P38" i="20" s="1"/>
  <c r="P19" i="19"/>
  <c r="P25" i="19"/>
  <c r="P30" i="19" s="1"/>
  <c r="R33" i="12"/>
  <c r="P41" i="19" l="1"/>
  <c r="P40" i="19"/>
  <c r="P39" i="19"/>
  <c r="P31" i="19"/>
  <c r="P35" i="19" s="1"/>
  <c r="P38" i="19"/>
  <c r="P47" i="19"/>
  <c r="P46" i="19"/>
  <c r="P33" i="19"/>
  <c r="P44" i="19" s="1"/>
  <c r="P45" i="19"/>
  <c r="P39" i="20"/>
  <c r="P12" i="18"/>
  <c r="P30" i="18" s="1"/>
  <c r="Q38" i="20"/>
  <c r="P17" i="20"/>
  <c r="R31" i="12"/>
  <c r="P18" i="20" l="1"/>
  <c r="Q17" i="20"/>
  <c r="Q39" i="20"/>
  <c r="R26" i="20"/>
  <c r="R34" i="12"/>
  <c r="R10" i="11" l="1"/>
  <c r="Q18" i="20"/>
  <c r="P25" i="20"/>
  <c r="P27" i="20" l="1"/>
  <c r="Q25" i="20"/>
  <c r="R14" i="11"/>
  <c r="R6" i="17" l="1"/>
  <c r="R16" i="11"/>
  <c r="P28" i="20"/>
  <c r="Q28" i="20" s="1"/>
  <c r="Q27" i="20"/>
  <c r="R7" i="17" l="1"/>
  <c r="R14" i="17" l="1"/>
  <c r="R42" i="17"/>
  <c r="R27" i="17"/>
  <c r="R26" i="17"/>
  <c r="R28" i="17"/>
  <c r="R29" i="17"/>
  <c r="R20" i="17" l="1"/>
  <c r="R38" i="17"/>
  <c r="R21" i="17" l="1"/>
  <c r="R19" i="18" l="1"/>
  <c r="R39" i="17"/>
  <c r="R23" i="17"/>
  <c r="R44" i="17" l="1"/>
  <c r="R5" i="20"/>
  <c r="R26" i="18"/>
  <c r="R37" i="20"/>
  <c r="R13" i="20" s="1"/>
  <c r="R21" i="18"/>
  <c r="R27" i="18" l="1"/>
  <c r="R32" i="19" s="1"/>
  <c r="R14" i="20"/>
  <c r="R29" i="18" l="1"/>
  <c r="R26" i="12" s="1"/>
  <c r="R28" i="12" l="1"/>
  <c r="R27" i="12" s="1"/>
  <c r="R23" i="19"/>
  <c r="R25" i="19" l="1"/>
  <c r="R30" i="19" s="1"/>
  <c r="R6" i="18"/>
  <c r="R38" i="20" s="1"/>
  <c r="S29" i="12"/>
  <c r="S33" i="12"/>
  <c r="R19" i="19"/>
  <c r="R20" i="19"/>
  <c r="R5" i="18"/>
  <c r="S30" i="12"/>
  <c r="R41" i="19" l="1"/>
  <c r="R39" i="19"/>
  <c r="R31" i="19"/>
  <c r="R35" i="19" s="1"/>
  <c r="R40" i="19"/>
  <c r="R38" i="19"/>
  <c r="R47" i="19"/>
  <c r="R46" i="19"/>
  <c r="R33" i="19"/>
  <c r="R44" i="19" s="1"/>
  <c r="R45" i="19"/>
  <c r="R17" i="20"/>
  <c r="S31" i="12"/>
  <c r="R39" i="20"/>
  <c r="S26" i="20" s="1"/>
  <c r="R12" i="18"/>
  <c r="R30" i="18" s="1"/>
  <c r="S34" i="12" l="1"/>
  <c r="R18" i="20"/>
  <c r="R25" i="20" l="1"/>
  <c r="S10" i="11"/>
  <c r="S14" i="11" l="1"/>
  <c r="R27" i="20"/>
  <c r="R28" i="20" s="1"/>
  <c r="S6" i="17" l="1"/>
  <c r="S16" i="11"/>
  <c r="S7" i="17" l="1"/>
  <c r="S42" i="17" l="1"/>
  <c r="S14" i="17"/>
  <c r="S27" i="17"/>
  <c r="S26" i="17"/>
  <c r="S28" i="17"/>
  <c r="S29" i="17"/>
  <c r="S20" i="17" l="1"/>
  <c r="S38" i="17"/>
  <c r="S21" i="17" l="1"/>
  <c r="S19" i="18" l="1"/>
  <c r="S39" i="17"/>
  <c r="S23" i="17"/>
  <c r="S5" i="20" l="1"/>
  <c r="S44" i="17"/>
  <c r="S26" i="18"/>
  <c r="S37" i="20"/>
  <c r="S13" i="20" s="1"/>
  <c r="S21" i="18"/>
  <c r="S27" i="18" l="1"/>
  <c r="S32" i="19" s="1"/>
  <c r="S14" i="20"/>
  <c r="S29" i="18" l="1"/>
  <c r="S26" i="12" s="1"/>
  <c r="S23" i="19" l="1"/>
  <c r="S28" i="12"/>
  <c r="S20" i="19" l="1"/>
  <c r="S5" i="18"/>
  <c r="T30" i="12"/>
  <c r="S27" i="12"/>
  <c r="S25" i="19" l="1"/>
  <c r="S30" i="19" s="1"/>
  <c r="S6" i="18"/>
  <c r="S38" i="20" s="1"/>
  <c r="T33" i="12"/>
  <c r="S19" i="19"/>
  <c r="T29" i="12"/>
  <c r="S39" i="20"/>
  <c r="T26" i="20" s="1"/>
  <c r="S12" i="18" l="1"/>
  <c r="S30" i="18" s="1"/>
  <c r="T31" i="12"/>
  <c r="S17" i="20"/>
  <c r="S41" i="19"/>
  <c r="S39" i="19"/>
  <c r="S31" i="19"/>
  <c r="S35" i="19" s="1"/>
  <c r="S40" i="19"/>
  <c r="S38" i="19"/>
  <c r="S47" i="19"/>
  <c r="S46" i="19"/>
  <c r="S33" i="19"/>
  <c r="S44" i="19" s="1"/>
  <c r="S45" i="19"/>
  <c r="T34" i="12" l="1"/>
  <c r="S18" i="20"/>
  <c r="S25" i="20" l="1"/>
  <c r="T10" i="11"/>
  <c r="S27" i="20" l="1"/>
  <c r="S28" i="20" s="1"/>
  <c r="T14" i="11"/>
  <c r="T6" i="17" l="1"/>
  <c r="T16" i="11"/>
  <c r="T7" i="17" l="1"/>
  <c r="T14" i="17" l="1"/>
  <c r="T42" i="17"/>
  <c r="T27" i="17"/>
  <c r="T26" i="17"/>
  <c r="T28" i="17"/>
  <c r="T29" i="17"/>
  <c r="T20" i="17" l="1"/>
  <c r="T38" i="17"/>
  <c r="T21" i="17" l="1"/>
  <c r="T39" i="17" l="1"/>
  <c r="T19" i="18"/>
  <c r="T23" i="17"/>
  <c r="T5" i="20" l="1"/>
  <c r="T44" i="17"/>
  <c r="T26" i="18"/>
  <c r="T37" i="20"/>
  <c r="T13" i="20" s="1"/>
  <c r="T21" i="18"/>
  <c r="T27" i="18" l="1"/>
  <c r="T32" i="19" s="1"/>
  <c r="T14" i="20"/>
  <c r="T29" i="18" l="1"/>
  <c r="T26" i="12" s="1"/>
  <c r="T23" i="19" s="1"/>
  <c r="T28" i="12" l="1"/>
  <c r="T20" i="19" s="1"/>
  <c r="T27" i="12" l="1"/>
  <c r="U33" i="12" s="1"/>
  <c r="V33" i="12" s="1"/>
  <c r="U30" i="12"/>
  <c r="V30" i="12" s="1"/>
  <c r="T5" i="18"/>
  <c r="T39" i="20" s="1"/>
  <c r="U26" i="20" s="1"/>
  <c r="T6" i="18" l="1"/>
  <c r="T38" i="20" s="1"/>
  <c r="T17" i="20" s="1"/>
  <c r="U29" i="12"/>
  <c r="U31" i="12" s="1"/>
  <c r="T19" i="19"/>
  <c r="T25" i="19"/>
  <c r="T30" i="19" s="1"/>
  <c r="T40" i="19" s="1"/>
  <c r="V26" i="20"/>
  <c r="V29" i="12" l="1"/>
  <c r="T45" i="19"/>
  <c r="T41" i="19"/>
  <c r="T39" i="19"/>
  <c r="T12" i="18"/>
  <c r="T30" i="18" s="1"/>
  <c r="T33" i="19"/>
  <c r="T44" i="19" s="1"/>
  <c r="T46" i="19"/>
  <c r="T47" i="19"/>
  <c r="T38" i="19"/>
  <c r="T31" i="19"/>
  <c r="T35" i="19" s="1"/>
  <c r="U34" i="12"/>
  <c r="V31" i="12"/>
  <c r="T18" i="20"/>
  <c r="T25" i="20" l="1"/>
  <c r="U10" i="11"/>
  <c r="V34" i="12"/>
  <c r="T27" i="20" l="1"/>
  <c r="T28" i="20" s="1"/>
  <c r="U14" i="11"/>
  <c r="V10" i="11"/>
  <c r="U6" i="17" l="1"/>
  <c r="U16" i="11"/>
  <c r="V16" i="11" s="1"/>
  <c r="V14" i="11"/>
  <c r="U7" i="17" l="1"/>
  <c r="U29" i="17" s="1"/>
  <c r="V6" i="17"/>
  <c r="U42" i="17" l="1"/>
  <c r="U14" i="17"/>
  <c r="U27" i="17"/>
  <c r="U26" i="17"/>
  <c r="V7" i="17"/>
  <c r="V29" i="17" s="1"/>
  <c r="U28" i="17"/>
  <c r="V42" i="17" l="1"/>
  <c r="V27" i="17"/>
  <c r="V26" i="17"/>
  <c r="V28" i="17"/>
  <c r="U20" i="17"/>
  <c r="U38" i="17"/>
  <c r="V14" i="17"/>
  <c r="U21" i="17" l="1"/>
  <c r="U23" i="17" s="1"/>
  <c r="V20" i="17"/>
  <c r="V38" i="17"/>
  <c r="U5" i="20" l="1"/>
  <c r="U44" i="17"/>
  <c r="V23" i="17"/>
  <c r="U26" i="18"/>
  <c r="U39" i="17"/>
  <c r="U19" i="18"/>
  <c r="V21" i="17"/>
  <c r="U37" i="20" l="1"/>
  <c r="U21" i="18"/>
  <c r="U27" i="18"/>
  <c r="U32" i="19" s="1"/>
  <c r="V44" i="17"/>
  <c r="V5" i="20"/>
  <c r="V39" i="17"/>
  <c r="U29" i="18" l="1"/>
  <c r="U26" i="12" s="1"/>
  <c r="V37" i="20"/>
  <c r="U13" i="20"/>
  <c r="V26" i="12" l="1"/>
  <c r="U23" i="19"/>
  <c r="U28" i="12"/>
  <c r="U27" i="12" s="1"/>
  <c r="V13" i="20"/>
  <c r="U14" i="20"/>
  <c r="U25" i="19" l="1"/>
  <c r="U30" i="19" s="1"/>
  <c r="U19" i="19"/>
  <c r="W33" i="12"/>
  <c r="W29" i="12"/>
  <c r="V27" i="12"/>
  <c r="U6" i="18"/>
  <c r="U38" i="20" s="1"/>
  <c r="V14" i="20"/>
  <c r="W30" i="12"/>
  <c r="U5" i="18"/>
  <c r="U20" i="19"/>
  <c r="V28" i="12"/>
  <c r="U41" i="19" l="1"/>
  <c r="U38" i="19"/>
  <c r="U40" i="19"/>
  <c r="U31" i="19"/>
  <c r="U35" i="19" s="1"/>
  <c r="U39" i="19"/>
  <c r="U47" i="19"/>
  <c r="U46" i="19"/>
  <c r="U33" i="19"/>
  <c r="U44" i="19" s="1"/>
  <c r="U45" i="19"/>
  <c r="W31" i="12"/>
  <c r="V38" i="20"/>
  <c r="U17" i="20"/>
  <c r="U12" i="18"/>
  <c r="U30" i="18" s="1"/>
  <c r="U39" i="20"/>
  <c r="U18" i="20" l="1"/>
  <c r="V17" i="20"/>
  <c r="V39" i="20"/>
  <c r="W26" i="20"/>
  <c r="W34" i="12"/>
  <c r="W10" i="11" l="1"/>
  <c r="V18" i="20"/>
  <c r="U25" i="20"/>
  <c r="U27" i="20" l="1"/>
  <c r="V25" i="20"/>
  <c r="W14" i="11"/>
  <c r="W6" i="17" l="1"/>
  <c r="W16" i="11"/>
  <c r="U28" i="20"/>
  <c r="V28" i="20" s="1"/>
  <c r="V27" i="20"/>
  <c r="W7" i="17" l="1"/>
  <c r="W14" i="17" l="1"/>
  <c r="W42" i="17"/>
  <c r="W27" i="17"/>
  <c r="W26" i="17"/>
  <c r="W28" i="17"/>
  <c r="W29" i="17"/>
  <c r="W20" i="17" l="1"/>
  <c r="W38" i="17"/>
  <c r="W21" i="17" l="1"/>
  <c r="W39" i="17" l="1"/>
  <c r="W19" i="18"/>
  <c r="W23" i="17"/>
  <c r="W44" i="17" l="1"/>
  <c r="W5" i="20"/>
  <c r="W26" i="18"/>
  <c r="W37" i="20"/>
  <c r="W13" i="20" s="1"/>
  <c r="W21" i="18"/>
  <c r="W27" i="18" l="1"/>
  <c r="W32" i="19" s="1"/>
  <c r="W14" i="20"/>
  <c r="W29" i="18" l="1"/>
  <c r="W26" i="12" s="1"/>
  <c r="W23" i="19" s="1"/>
  <c r="W28" i="12" l="1"/>
  <c r="W27" i="12" s="1"/>
  <c r="W19" i="19" s="1"/>
  <c r="W6" i="18" l="1"/>
  <c r="W38" i="20" s="1"/>
  <c r="W17" i="20" s="1"/>
  <c r="W5" i="18"/>
  <c r="W39" i="20" s="1"/>
  <c r="X26" i="20" s="1"/>
  <c r="W20" i="19"/>
  <c r="X30" i="12"/>
  <c r="W25" i="19"/>
  <c r="W30" i="19" s="1"/>
  <c r="W39" i="19" s="1"/>
  <c r="X33" i="12"/>
  <c r="X29" i="12"/>
  <c r="W12" i="18" l="1"/>
  <c r="W30" i="18" s="1"/>
  <c r="X31" i="12"/>
  <c r="X34" i="12" s="1"/>
  <c r="W40" i="19"/>
  <c r="W45" i="19"/>
  <c r="W33" i="19"/>
  <c r="W44" i="19" s="1"/>
  <c r="W46" i="19"/>
  <c r="W47" i="19"/>
  <c r="W31" i="19"/>
  <c r="W35" i="19" s="1"/>
  <c r="W41" i="19"/>
  <c r="W38" i="19"/>
  <c r="W18" i="20"/>
  <c r="X10" i="11" l="1"/>
  <c r="W25" i="20"/>
  <c r="W27" i="20" l="1"/>
  <c r="W28" i="20" s="1"/>
  <c r="X14" i="11"/>
  <c r="X6" i="17" l="1"/>
  <c r="X16" i="11"/>
  <c r="X7" i="17" l="1"/>
  <c r="X29" i="17" s="1"/>
  <c r="X42" i="17" l="1"/>
  <c r="X14" i="17"/>
  <c r="X27" i="17"/>
  <c r="X26" i="17"/>
  <c r="X28" i="17"/>
  <c r="X20" i="17" l="1"/>
  <c r="X38" i="17"/>
  <c r="X21" i="17" l="1"/>
  <c r="X39" i="17" l="1"/>
  <c r="X19" i="18"/>
  <c r="X23" i="17"/>
  <c r="X44" i="17" l="1"/>
  <c r="X5" i="20"/>
  <c r="X26" i="18"/>
  <c r="X37" i="20"/>
  <c r="X13" i="20" s="1"/>
  <c r="X21" i="18"/>
  <c r="X27" i="18" l="1"/>
  <c r="X32" i="19" s="1"/>
  <c r="X14" i="20"/>
  <c r="X29" i="18" l="1"/>
  <c r="X26" i="12" s="1"/>
  <c r="X28" i="12" l="1"/>
  <c r="X27" i="12" s="1"/>
  <c r="X23" i="19"/>
  <c r="X19" i="19" l="1"/>
  <c r="X6" i="18"/>
  <c r="X38" i="20" s="1"/>
  <c r="Y29" i="12"/>
  <c r="X25" i="19"/>
  <c r="X30" i="19" s="1"/>
  <c r="X45" i="19" s="1"/>
  <c r="Y33" i="12"/>
  <c r="X20" i="19"/>
  <c r="Y30" i="12"/>
  <c r="X5" i="18"/>
  <c r="X17" i="20" l="1"/>
  <c r="X40" i="19"/>
  <c r="X38" i="19"/>
  <c r="X41" i="19"/>
  <c r="X39" i="19"/>
  <c r="X31" i="19"/>
  <c r="X35" i="19" s="1"/>
  <c r="X47" i="19"/>
  <c r="X46" i="19"/>
  <c r="X33" i="19"/>
  <c r="X44" i="19" s="1"/>
  <c r="Y31" i="12"/>
  <c r="X12" i="18"/>
  <c r="X30" i="18" s="1"/>
  <c r="X39" i="20"/>
  <c r="Y26" i="20" s="1"/>
  <c r="X18" i="20" l="1"/>
  <c r="Y34" i="12"/>
  <c r="X25" i="20" l="1"/>
  <c r="Y10" i="11"/>
  <c r="X27" i="20" l="1"/>
  <c r="X28" i="20" s="1"/>
  <c r="Y14" i="11"/>
  <c r="Y6" i="17" l="1"/>
  <c r="Y16" i="11"/>
  <c r="Y7" i="17" l="1"/>
  <c r="Y29" i="17" s="1"/>
  <c r="Y14" i="17" l="1"/>
  <c r="Y42" i="17"/>
  <c r="Y27" i="17"/>
  <c r="Y26" i="17"/>
  <c r="Y28" i="17"/>
  <c r="Y20" i="17" l="1"/>
  <c r="Y38" i="17"/>
  <c r="Y21" i="17" l="1"/>
  <c r="Y19" i="18" l="1"/>
  <c r="Y39" i="17"/>
  <c r="Y23" i="17"/>
  <c r="Y44" i="17" l="1"/>
  <c r="Y5" i="20"/>
  <c r="Y26" i="18"/>
  <c r="Y37" i="20"/>
  <c r="Y13" i="20" s="1"/>
  <c r="Y21" i="18"/>
  <c r="Y14" i="20" l="1"/>
  <c r="Y27" i="18"/>
  <c r="Y32" i="19" s="1"/>
  <c r="Y29" i="18" l="1"/>
  <c r="Y26" i="12" s="1"/>
  <c r="Y28" i="12" l="1"/>
  <c r="Y27" i="12" s="1"/>
  <c r="Y23" i="19"/>
  <c r="Y25" i="19" l="1"/>
  <c r="Y30" i="19" s="1"/>
  <c r="Y19" i="19"/>
  <c r="Z33" i="12"/>
  <c r="AA33" i="12" s="1"/>
  <c r="Z29" i="12"/>
  <c r="Y6" i="18"/>
  <c r="Y38" i="20" s="1"/>
  <c r="Y20" i="19"/>
  <c r="Z30" i="12"/>
  <c r="AA30" i="12" s="1"/>
  <c r="Y5" i="18"/>
  <c r="Y39" i="19" l="1"/>
  <c r="Y38" i="19"/>
  <c r="Y31" i="19"/>
  <c r="Y35" i="19" s="1"/>
  <c r="Y41" i="19"/>
  <c r="Y40" i="19"/>
  <c r="Y47" i="19"/>
  <c r="Y46" i="19"/>
  <c r="Y33" i="19"/>
  <c r="Y44" i="19" s="1"/>
  <c r="Y45" i="19"/>
  <c r="Z31" i="12"/>
  <c r="AA29" i="12"/>
  <c r="Y17" i="20"/>
  <c r="Y39" i="20"/>
  <c r="Z26" i="20" s="1"/>
  <c r="Y12" i="18"/>
  <c r="Y30" i="18" s="1"/>
  <c r="AA26" i="20" l="1"/>
  <c r="AB26" i="20" s="1"/>
  <c r="Y18" i="20"/>
  <c r="Z34" i="12"/>
  <c r="AA31" i="12"/>
  <c r="Z10" i="11" l="1"/>
  <c r="AA34" i="12"/>
  <c r="Y25" i="20"/>
  <c r="Y27" i="20" l="1"/>
  <c r="Y28" i="20" s="1"/>
  <c r="Z14" i="11"/>
  <c r="AA10" i="11"/>
  <c r="AB10" i="11" s="1"/>
  <c r="Z6" i="17" l="1"/>
  <c r="Z16" i="11"/>
  <c r="AA16" i="11" s="1"/>
  <c r="AB16" i="11" s="1"/>
  <c r="AA14" i="11"/>
  <c r="AB14" i="11" s="1"/>
  <c r="Z7" i="17" l="1"/>
  <c r="AA6" i="17"/>
  <c r="AB6" i="17" l="1"/>
  <c r="Z14" i="17"/>
  <c r="Z42" i="17"/>
  <c r="Z27" i="17"/>
  <c r="Z26" i="17"/>
  <c r="AA7" i="17"/>
  <c r="Z28" i="17"/>
  <c r="Z29" i="17"/>
  <c r="AA42" i="17" l="1"/>
  <c r="AA27" i="17"/>
  <c r="AA26" i="17"/>
  <c r="AB7" i="17"/>
  <c r="AA28" i="17"/>
  <c r="Z20" i="17"/>
  <c r="Z38" i="17"/>
  <c r="AA14" i="17"/>
  <c r="AA29" i="17"/>
  <c r="AB42" i="17" l="1"/>
  <c r="AB28" i="17"/>
  <c r="AB27" i="17"/>
  <c r="AB26" i="17"/>
  <c r="Z21" i="17"/>
  <c r="Z23" i="17" s="1"/>
  <c r="AA20" i="17"/>
  <c r="AB20" i="17" s="1"/>
  <c r="AA38" i="17"/>
  <c r="AB14" i="17"/>
  <c r="AB38" i="17" s="1"/>
  <c r="AB29" i="17"/>
  <c r="Z44" i="17" l="1"/>
  <c r="Z5" i="20"/>
  <c r="AA23" i="17"/>
  <c r="Z26" i="18"/>
  <c r="Z27" i="18" s="1"/>
  <c r="Z32" i="19" s="1"/>
  <c r="Z39" i="17"/>
  <c r="Z19" i="18"/>
  <c r="AA21" i="17"/>
  <c r="Z37" i="20" l="1"/>
  <c r="Z21" i="18"/>
  <c r="Z29" i="18" s="1"/>
  <c r="Z26" i="12" s="1"/>
  <c r="AA39" i="17"/>
  <c r="AB21" i="17"/>
  <c r="AB39" i="17" s="1"/>
  <c r="AA44" i="17"/>
  <c r="AB23" i="17"/>
  <c r="AB44" i="17" s="1"/>
  <c r="AA5" i="20"/>
  <c r="AB5" i="20" s="1"/>
  <c r="Z28" i="12" l="1"/>
  <c r="Z27" i="12" s="1"/>
  <c r="AA26" i="12"/>
  <c r="Z23" i="19"/>
  <c r="AA37" i="20"/>
  <c r="AB37" i="20" s="1"/>
  <c r="AB13" i="20" s="1"/>
  <c r="Z13" i="20"/>
  <c r="AA13" i="20" l="1"/>
  <c r="Z14" i="20"/>
  <c r="AA27" i="12"/>
  <c r="Z19" i="19"/>
  <c r="Z25" i="19"/>
  <c r="Z30" i="19" s="1"/>
  <c r="Z6" i="18"/>
  <c r="Z38" i="20" s="1"/>
  <c r="AA28" i="12"/>
  <c r="Z20" i="19"/>
  <c r="Z5" i="18"/>
  <c r="Z39" i="19" l="1"/>
  <c r="Z38" i="19"/>
  <c r="Z31" i="19"/>
  <c r="Z35" i="19" s="1"/>
  <c r="Z40" i="19"/>
  <c r="Z41" i="19"/>
  <c r="Z47" i="19"/>
  <c r="Z46" i="19"/>
  <c r="Z33" i="19"/>
  <c r="Z44" i="19" s="1"/>
  <c r="Z45" i="19"/>
  <c r="AA14" i="20"/>
  <c r="AB14" i="20" s="1"/>
  <c r="AA38" i="20"/>
  <c r="AB38" i="20" s="1"/>
  <c r="AB17" i="20" s="1"/>
  <c r="Z17" i="20"/>
  <c r="Z39" i="20"/>
  <c r="AA39" i="20" s="1"/>
  <c r="AB39" i="20" s="1"/>
  <c r="Z12" i="18"/>
  <c r="Z30" i="18" s="1"/>
  <c r="Z18" i="20" l="1"/>
  <c r="AA17" i="20"/>
  <c r="AA18" i="20" l="1"/>
  <c r="AB18" i="20" s="1"/>
  <c r="Z25" i="20"/>
  <c r="Z27" i="20" l="1"/>
  <c r="AA25" i="20"/>
  <c r="AB25" i="20" s="1"/>
  <c r="AA27" i="20" l="1"/>
  <c r="AB27" i="20" s="1"/>
  <c r="Z28" i="20"/>
  <c r="AA28" i="20" s="1"/>
  <c r="AB28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Ethan Genteman</author>
  </authors>
  <commentList>
    <comment ref="B1" authorId="0" shapeId="0" xr:uid="{3E2A4F04-99FA-40D1-89C5-EE0C587E0B5D}">
      <text>
        <r>
          <rPr>
            <sz val="9"/>
            <color indexed="81"/>
            <rFont val="Tahoma"/>
            <family val="2"/>
          </rPr>
          <t>39ee874dd4a5df1a6547dbaa06ad94ce</t>
        </r>
      </text>
    </comment>
  </commentList>
</comments>
</file>

<file path=xl/sharedStrings.xml><?xml version="1.0" encoding="utf-8"?>
<sst xmlns="http://schemas.openxmlformats.org/spreadsheetml/2006/main" count="59047" uniqueCount="6229">
  <si>
    <t>=== COLUMN_REGISTRY ===</t>
  </si>
  <si>
    <t>Name</t>
  </si>
  <si>
    <t>DetailCol</t>
  </si>
  <si>
    <t>CsvCol</t>
  </si>
  <si>
    <t>Block</t>
  </si>
  <si>
    <t>FieldClass</t>
  </si>
  <si>
    <t>DefaultView</t>
  </si>
  <si>
    <t>Format</t>
  </si>
  <si>
    <t>BalGrp</t>
  </si>
  <si>
    <t>DerivationRule</t>
  </si>
  <si>
    <t>BalanceType</t>
  </si>
  <si>
    <t>EntityName</t>
  </si>
  <si>
    <t>1</t>
  </si>
  <si>
    <t>0</t>
  </si>
  <si>
    <t/>
  </si>
  <si>
    <t>Dimension</t>
  </si>
  <si>
    <t>Flow</t>
  </si>
  <si>
    <t>CalPeriod</t>
  </si>
  <si>
    <t>2</t>
  </si>
  <si>
    <t>CalQuarter</t>
  </si>
  <si>
    <t>3</t>
  </si>
  <si>
    <t>CalYear</t>
  </si>
  <si>
    <t>4</t>
  </si>
  <si>
    <t>G_WP</t>
  </si>
  <si>
    <t>5</t>
  </si>
  <si>
    <t>GROSS</t>
  </si>
  <si>
    <t>Incremental</t>
  </si>
  <si>
    <t>#,##0</t>
  </si>
  <si>
    <t>Income</t>
  </si>
  <si>
    <t>G_EP</t>
  </si>
  <si>
    <t>6</t>
  </si>
  <si>
    <t>G_WComm</t>
  </si>
  <si>
    <t>7</t>
  </si>
  <si>
    <t>G_EComm</t>
  </si>
  <si>
    <t>8</t>
  </si>
  <si>
    <t>G_WFrontFee</t>
  </si>
  <si>
    <t>9</t>
  </si>
  <si>
    <t>G_EFrontFee</t>
  </si>
  <si>
    <t>10</t>
  </si>
  <si>
    <t>G_Paid</t>
  </si>
  <si>
    <t>11</t>
  </si>
  <si>
    <t>Loss</t>
  </si>
  <si>
    <t>G_CaseRsv</t>
  </si>
  <si>
    <t>12</t>
  </si>
  <si>
    <t>Reserve</t>
  </si>
  <si>
    <t>Balance</t>
  </si>
  <si>
    <t>G_CaseInc</t>
  </si>
  <si>
    <t>13</t>
  </si>
  <si>
    <t>G_IBNR</t>
  </si>
  <si>
    <t>14</t>
  </si>
  <si>
    <t>G_Unpaid</t>
  </si>
  <si>
    <t>15</t>
  </si>
  <si>
    <t>G_Ult</t>
  </si>
  <si>
    <t>16</t>
  </si>
  <si>
    <t>G_ClsCt</t>
  </si>
  <si>
    <t>17</t>
  </si>
  <si>
    <t>Count</t>
  </si>
  <si>
    <t>G_OpenCt</t>
  </si>
  <si>
    <t>18</t>
  </si>
  <si>
    <t>G_RptCt</t>
  </si>
  <si>
    <t>19</t>
  </si>
  <si>
    <t>G_UltCt</t>
  </si>
  <si>
    <t>20</t>
  </si>
  <si>
    <t>C_WP</t>
  </si>
  <si>
    <t>21</t>
  </si>
  <si>
    <t>CEDED</t>
  </si>
  <si>
    <t>C_EP</t>
  </si>
  <si>
    <t>22</t>
  </si>
  <si>
    <t>C_WComm</t>
  </si>
  <si>
    <t>23</t>
  </si>
  <si>
    <t>C_EComm</t>
  </si>
  <si>
    <t>24</t>
  </si>
  <si>
    <t>C_WFrontFee</t>
  </si>
  <si>
    <t>25</t>
  </si>
  <si>
    <t>C_EFrontFee</t>
  </si>
  <si>
    <t>26</t>
  </si>
  <si>
    <t>C_Paid</t>
  </si>
  <si>
    <t>27</t>
  </si>
  <si>
    <t>C_CaseRsv</t>
  </si>
  <si>
    <t>28</t>
  </si>
  <si>
    <t>C_CaseInc</t>
  </si>
  <si>
    <t>29</t>
  </si>
  <si>
    <t>C_IBNR</t>
  </si>
  <si>
    <t>30</t>
  </si>
  <si>
    <t>C_Unpaid</t>
  </si>
  <si>
    <t>31</t>
  </si>
  <si>
    <t>C_Ult</t>
  </si>
  <si>
    <t>32</t>
  </si>
  <si>
    <t>CQ_WP</t>
  </si>
  <si>
    <t>59</t>
  </si>
  <si>
    <t>58</t>
  </si>
  <si>
    <t>CQ_EP</t>
  </si>
  <si>
    <t>60</t>
  </si>
  <si>
    <t>XC_WP</t>
  </si>
  <si>
    <t>61</t>
  </si>
  <si>
    <t>XOL</t>
  </si>
  <si>
    <t>XC_EP</t>
  </si>
  <si>
    <t>62</t>
  </si>
  <si>
    <t>XO_WP</t>
  </si>
  <si>
    <t>63</t>
  </si>
  <si>
    <t>XO_EP</t>
  </si>
  <si>
    <t>64</t>
  </si>
  <si>
    <t>C_ClsCt</t>
  </si>
  <si>
    <t>33</t>
  </si>
  <si>
    <t>C_OpenCt</t>
  </si>
  <si>
    <t>34</t>
  </si>
  <si>
    <t>C_RptCt</t>
  </si>
  <si>
    <t>35</t>
  </si>
  <si>
    <t>C_UltCt</t>
  </si>
  <si>
    <t>36</t>
  </si>
  <si>
    <t>N_WP</t>
  </si>
  <si>
    <t>37</t>
  </si>
  <si>
    <t>NET</t>
  </si>
  <si>
    <t>Derived</t>
  </si>
  <si>
    <t>G_WP - C_WP</t>
  </si>
  <si>
    <t>N_EP</t>
  </si>
  <si>
    <t>38</t>
  </si>
  <si>
    <t>G_EP - C_EP</t>
  </si>
  <si>
    <t>N_WComm</t>
  </si>
  <si>
    <t>39</t>
  </si>
  <si>
    <t>G_WComm - C_WComm</t>
  </si>
  <si>
    <t>N_EComm</t>
  </si>
  <si>
    <t>40</t>
  </si>
  <si>
    <t>G_EComm - C_EComm</t>
  </si>
  <si>
    <t>N_WFrontFee</t>
  </si>
  <si>
    <t>41</t>
  </si>
  <si>
    <t>G_WFrontFee - C_WFrontFee</t>
  </si>
  <si>
    <t>N_EFrontFee</t>
  </si>
  <si>
    <t>42</t>
  </si>
  <si>
    <t>G_EFrontFee - C_EFrontFee</t>
  </si>
  <si>
    <t>N_Paid</t>
  </si>
  <si>
    <t>43</t>
  </si>
  <si>
    <t>G_Paid - C_Paid</t>
  </si>
  <si>
    <t>N_CaseRsv</t>
  </si>
  <si>
    <t>44</t>
  </si>
  <si>
    <t>G_CaseRsv - C_CaseRsv</t>
  </si>
  <si>
    <t>N_CaseInc</t>
  </si>
  <si>
    <t>45</t>
  </si>
  <si>
    <t>G_CaseInc - C_CaseInc</t>
  </si>
  <si>
    <t>N_IBNR</t>
  </si>
  <si>
    <t>46</t>
  </si>
  <si>
    <t>G_IBNR - C_IBNR</t>
  </si>
  <si>
    <t>N_Unpaid</t>
  </si>
  <si>
    <t>47</t>
  </si>
  <si>
    <t>G_Unpaid - C_Unpaid</t>
  </si>
  <si>
    <t>N_Ult</t>
  </si>
  <si>
    <t>48</t>
  </si>
  <si>
    <t>G_Ult - C_Ult</t>
  </si>
  <si>
    <t>N_ClsCt</t>
  </si>
  <si>
    <t>49</t>
  </si>
  <si>
    <t>G_ClsCt - C_ClsCt</t>
  </si>
  <si>
    <t>N_OpenCt</t>
  </si>
  <si>
    <t>50</t>
  </si>
  <si>
    <t>G_OpenCt - C_OpenCt</t>
  </si>
  <si>
    <t>N_RptCt</t>
  </si>
  <si>
    <t>51</t>
  </si>
  <si>
    <t>G_RptCt - C_RptCt</t>
  </si>
  <si>
    <t>N_UltCt</t>
  </si>
  <si>
    <t>52</t>
  </si>
  <si>
    <t>G_UltCt - C_UltCt</t>
  </si>
  <si>
    <t>G_IBNRCt</t>
  </si>
  <si>
    <t>53</t>
  </si>
  <si>
    <t>G_UnclosedCt</t>
  </si>
  <si>
    <t>54</t>
  </si>
  <si>
    <t>C_IBNRCt</t>
  </si>
  <si>
    <t>55</t>
  </si>
  <si>
    <t>C_UnclosedCt</t>
  </si>
  <si>
    <t>56</t>
  </si>
  <si>
    <t>N_IBNRCt</t>
  </si>
  <si>
    <t>57</t>
  </si>
  <si>
    <t>G_IBNRCt - C_IBNRCt</t>
  </si>
  <si>
    <t>N_UnclosedCt</t>
  </si>
  <si>
    <t>G_UnclosedCt - C_UnclosedCt</t>
  </si>
  <si>
    <t>=== INPUT_SCHEMA ===</t>
  </si>
  <si>
    <t>Section</t>
  </si>
  <si>
    <t>ParamName</t>
  </si>
  <si>
    <t>Row</t>
  </si>
  <si>
    <t>DataType</t>
  </si>
  <si>
    <t>Default</t>
  </si>
  <si>
    <t>Validation</t>
  </si>
  <si>
    <t>Required</t>
  </si>
  <si>
    <t>Tooltip</t>
  </si>
  <si>
    <t>Global Assumptions</t>
  </si>
  <si>
    <t>FederalTaxRate</t>
  </si>
  <si>
    <t>Pct</t>
  </si>
  <si>
    <t>0.21</t>
  </si>
  <si>
    <t>Range(0,0.5)</t>
  </si>
  <si>
    <t>Y</t>
  </si>
  <si>
    <t>Federal corporate income tax rate</t>
  </si>
  <si>
    <t>ScenarioName</t>
  </si>
  <si>
    <t>Text</t>
  </si>
  <si>
    <t>Base</t>
  </si>
  <si>
    <t>NotBlank</t>
  </si>
  <si>
    <t>Active scenario label for exports and snapshots</t>
  </si>
  <si>
    <t>=== GRANULARITY_CONFIG ===</t>
  </si>
  <si>
    <t>Setting</t>
  </si>
  <si>
    <t>Value</t>
  </si>
  <si>
    <t>Description</t>
  </si>
  <si>
    <t>PrimaryGrain</t>
  </si>
  <si>
    <t>Program x Period</t>
  </si>
  <si>
    <t>One row per program per month</t>
  </si>
  <si>
    <t>SecondaryGrain</t>
  </si>
  <si>
    <t>Not used</t>
  </si>
  <si>
    <t>SecondaryGrainEnabled</t>
  </si>
  <si>
    <t>FALSE</t>
  </si>
  <si>
    <t>No secondary grain</t>
  </si>
  <si>
    <t>TimeAxisUnit</t>
  </si>
  <si>
    <t>Month</t>
  </si>
  <si>
    <t>Base time unit</t>
  </si>
  <si>
    <t>TimeHorizon</t>
  </si>
  <si>
    <t>5 years = 60 months</t>
  </si>
  <si>
    <t>WrittenPremiumYears</t>
  </si>
  <si>
    <t>Number of years premium is written (losses develop beyond this)</t>
  </si>
  <si>
    <t>EntityDimensions</t>
  </si>
  <si>
    <t>Program</t>
  </si>
  <si>
    <t>Insurance program</t>
  </si>
  <si>
    <t>MaxEntities</t>
  </si>
  <si>
    <t>Maximum programs supported</t>
  </si>
  <si>
    <t>EntitySourceTab</t>
  </si>
  <si>
    <t>UW Inputs</t>
  </si>
  <si>
    <t>Tab where entity names live (col C onward)</t>
  </si>
  <si>
    <t>EntitySourceRow</t>
  </si>
  <si>
    <t>Starting row for entity names on EntitySourceTab</t>
  </si>
  <si>
    <t>SummaryToggleOptions</t>
  </si>
  <si>
    <t>Incremental,Cumulative</t>
  </si>
  <si>
    <t>Display mode toggle</t>
  </si>
  <si>
    <t>DefaultSummaryView</t>
  </si>
  <si>
    <t>Default view</t>
  </si>
  <si>
    <t>DomainModule</t>
  </si>
  <si>
    <t>InsuranceDomainEngine</t>
  </si>
  <si>
    <t>Insurance actuarial engine</t>
  </si>
  <si>
    <t>InputsTabName</t>
  </si>
  <si>
    <t>Assumptions</t>
  </si>
  <si>
    <t>Tab name for kernel-generated input parameters</t>
  </si>
  <si>
    <t>=== TAB_REGISTRY ===</t>
  </si>
  <si>
    <t>TabName</t>
  </si>
  <si>
    <t>Type</t>
  </si>
  <si>
    <t>Category</t>
  </si>
  <si>
    <t>Protected</t>
  </si>
  <si>
    <t>Visible</t>
  </si>
  <si>
    <t>SortOrder</t>
  </si>
  <si>
    <t>QuarterlyColumns</t>
  </si>
  <si>
    <t>QuarterlyHorizon</t>
  </si>
  <si>
    <t>GrandTotal</t>
  </si>
  <si>
    <t>TabColor</t>
  </si>
  <si>
    <t>SkipAnnual</t>
  </si>
  <si>
    <t>HasTailColumn</t>
  </si>
  <si>
    <t>Cover Page</t>
  </si>
  <si>
    <t>Kernel</t>
  </si>
  <si>
    <t>Input</t>
  </si>
  <si>
    <t>N</t>
  </si>
  <si>
    <t>Model cover page with title, version, and table of contents</t>
  </si>
  <si>
    <t>000000</t>
  </si>
  <si>
    <t>Dashboard</t>
  </si>
  <si>
    <t>Model dashboard and action buttons</t>
  </si>
  <si>
    <t>1F3864</t>
  </si>
  <si>
    <t>Global financial model parameters</t>
  </si>
  <si>
    <t>4472C4</t>
  </si>
  <si>
    <t>Domain</t>
  </si>
  <si>
    <t>Underwriting program assumptions</t>
  </si>
  <si>
    <t>Sales Funnel</t>
  </si>
  <si>
    <t>Pipeline planning: universe, cohort conversion, expected GWP</t>
  </si>
  <si>
    <t>TRUE</t>
  </si>
  <si>
    <t>Writing</t>
  </si>
  <si>
    <t>UW Exec Summary</t>
  </si>
  <si>
    <t>Output</t>
  </si>
  <si>
    <t>Portfolio UW P&amp;L waterfall</t>
  </si>
  <si>
    <t>548235</t>
  </si>
  <si>
    <t>UW Program Detail</t>
  </si>
  <si>
    <t>Per-program UW waterfall (Gross/Ceded/Net)</t>
  </si>
  <si>
    <t>Capital Activity</t>
  </si>
  <si>
    <t>Equity raises, surplus notes, other debt</t>
  </si>
  <si>
    <t>9DC3E6</t>
  </si>
  <si>
    <t>Revenue Summary</t>
  </si>
  <si>
    <t>Consolidated revenue waterfall</t>
  </si>
  <si>
    <t>2E75B6</t>
  </si>
  <si>
    <t>Investments</t>
  </si>
  <si>
    <t>Investment portfolio allocation and income</t>
  </si>
  <si>
    <t>Other Revenue Detail</t>
  </si>
  <si>
    <t>Software, fee, and consulting revenue detail</t>
  </si>
  <si>
    <t>Expense Summary</t>
  </si>
  <si>
    <t>Consolidated expense waterfall</t>
  </si>
  <si>
    <t>Staffing Expense</t>
  </si>
  <si>
    <t>Headcount and loaded cost by department</t>
  </si>
  <si>
    <t>Other Expense Detail</t>
  </si>
  <si>
    <t>Non-staffing operating expenses by category</t>
  </si>
  <si>
    <t>Income Statement</t>
  </si>
  <si>
    <t>Tier 1 income statement with key ratios</t>
  </si>
  <si>
    <t>BF8F00</t>
  </si>
  <si>
    <t>Balance Sheet</t>
  </si>
  <si>
    <t>EOP balance sheet with balance check</t>
  </si>
  <si>
    <t>RBC Capital Model</t>
  </si>
  <si>
    <t>15.5</t>
  </si>
  <si>
    <t>P&amp;C Risk-Based Capital model with ratio trajectory</t>
  </si>
  <si>
    <t>Cash Flow Statement</t>
  </si>
  <si>
    <t>Indirect method cash flow statement</t>
  </si>
  <si>
    <t>Assumptions Register</t>
  </si>
  <si>
    <t>Documented model assumptions with rationale and sensitivity</t>
  </si>
  <si>
    <t>User Guide</t>
  </si>
  <si>
    <t>0.5</t>
  </si>
  <si>
    <t>How to use this model</t>
  </si>
  <si>
    <t>Detail</t>
  </si>
  <si>
    <t>Hidden</t>
  </si>
  <si>
    <t>Raw computation output (Incremental values)</t>
  </si>
  <si>
    <t>Curve Reference</t>
  </si>
  <si>
    <t>Development curve shapes by trend level</t>
  </si>
  <si>
    <t>C0504D</t>
  </si>
  <si>
    <t>Loss Triangles</t>
  </si>
  <si>
    <t>Paid and Case Incurred development triangles by program</t>
  </si>
  <si>
    <t>Count Triangles</t>
  </si>
  <si>
    <t>Reported and Closed Count development triangles by program</t>
  </si>
  <si>
    <t>Run Metadata</t>
  </si>
  <si>
    <t>System</t>
  </si>
  <si>
    <t>Committed input state from last Run Model</t>
  </si>
  <si>
    <t>Config</t>
  </si>
  <si>
    <t>Configuration tables (loaded from CSV)</t>
  </si>
  <si>
    <t>Prove It</t>
  </si>
  <si>
    <t>Audit</t>
  </si>
  <si>
    <t>Native Excel verification formulas</t>
  </si>
  <si>
    <t>Quarterly Summary</t>
  </si>
  <si>
    <t>Quarterly aggregation of monthly Detail for FM bridge</t>
  </si>
  <si>
    <t>Data</t>
  </si>
  <si>
    <t>Error Log</t>
  </si>
  <si>
    <t>80</t>
  </si>
  <si>
    <t>Error and event log</t>
  </si>
  <si>
    <t>Test Results</t>
  </si>
  <si>
    <t>81</t>
  </si>
  <si>
    <t>Test runner output (Phase 3+)</t>
  </si>
  <si>
    <t>=== REPRO_CONFIG ===</t>
  </si>
  <si>
    <t>DeterministicMode</t>
  </si>
  <si>
    <t>AUTO</t>
  </si>
  <si>
    <t>AUTO=use seed if provided, random if not. TRUE=always require seed. FALSE=always random.</t>
  </si>
  <si>
    <t>DefaultSeed</t>
  </si>
  <si>
    <t>Default PRNG seed. 0 = auto-generate.</t>
  </si>
  <si>
    <t>FloatPrecision</t>
  </si>
  <si>
    <t>Decimal places for CSV numeric output.</t>
  </si>
  <si>
    <t>WALEnabled</t>
  </si>
  <si>
    <t>Whether to write WAL entries.</t>
  </si>
  <si>
    <t>WALRetentionDays</t>
  </si>
  <si>
    <t>Days to keep WAL entries before purge.</t>
  </si>
  <si>
    <t>SnapshotHashEnabled</t>
  </si>
  <si>
    <t>FALSE=skip SHA256 hashing for faster saves. TRUE=hash all snapshot files.</t>
  </si>
  <si>
    <t>=== SCALE_LIMITS ===</t>
  </si>
  <si>
    <t>MaxDetailRows</t>
  </si>
  <si>
    <t>100000</t>
  </si>
  <si>
    <t>Maximum rows to write to Detail tab. Beyond this, CSV-only mode.</t>
  </si>
  <si>
    <t>MaxCsvRows</t>
  </si>
  <si>
    <t>1000000</t>
  </si>
  <si>
    <t>Maximum rows per CSV file. Beyond this, split into parts.</t>
  </si>
  <si>
    <t>100</t>
  </si>
  <si>
    <t>Maximum entities supported.</t>
  </si>
  <si>
    <t>MaxPeriods</t>
  </si>
  <si>
    <t>1200</t>
  </si>
  <si>
    <t>Maximum periods supported.</t>
  </si>
  <si>
    <t>CsvOnlyThreshold</t>
  </si>
  <si>
    <t>50000</t>
  </si>
  <si>
    <t>Row count above which Detail tab is skipped (CSV only).</t>
  </si>
  <si>
    <t>LargeModelThresholdSec</t>
  </si>
  <si>
    <t>Seconds above which a warning is shown before auto-run on save.</t>
  </si>
  <si>
    <t>=== PROVE_IT_CONFIG ===</t>
  </si>
  <si>
    <t>CheckID</t>
  </si>
  <si>
    <t>CheckType</t>
  </si>
  <si>
    <t>CheckName</t>
  </si>
  <si>
    <t>MetricA</t>
  </si>
  <si>
    <t>MetricB</t>
  </si>
  <si>
    <t>MetricC</t>
  </si>
  <si>
    <t>Operator</t>
  </si>
  <si>
    <t>Tolerance</t>
  </si>
  <si>
    <t>Enabled</t>
  </si>
  <si>
    <t>PI-001</t>
  </si>
  <si>
    <t>Identity</t>
  </si>
  <si>
    <t>Net WP = Gross WP - Ceded WP</t>
  </si>
  <si>
    <t>-</t>
  </si>
  <si>
    <t>0.000001</t>
  </si>
  <si>
    <t>PI-002</t>
  </si>
  <si>
    <t>Net EP = Gross EP - Ceded EP</t>
  </si>
  <si>
    <t>PI-003</t>
  </si>
  <si>
    <t>Net Paid = Gross Paid - Ceded Paid</t>
  </si>
  <si>
    <t>PI-004</t>
  </si>
  <si>
    <t>Net Ult = Gross Ult - Ceded Ult</t>
  </si>
  <si>
    <t>PI-005</t>
  </si>
  <si>
    <t>Net CaseInc = Gross CI - Ceded CI</t>
  </si>
  <si>
    <t>PI-006</t>
  </si>
  <si>
    <t>Net CaseRsv = Gross CaseRsv - Ceded CaseRsv</t>
  </si>
  <si>
    <t>PI-007</t>
  </si>
  <si>
    <t>Net IBNR = Gross IBNR - Ceded IBNR</t>
  </si>
  <si>
    <t>PI-008</t>
  </si>
  <si>
    <t>Net Unpaid = Gross Unpaid - Ceded Unpaid</t>
  </si>
  <si>
    <t>PI-009</t>
  </si>
  <si>
    <t>Net Comm = Gross WComm - Ceded WComm</t>
  </si>
  <si>
    <t>PI-010</t>
  </si>
  <si>
    <t>Net EComm = Gross EComm - Ceded EComm</t>
  </si>
  <si>
    <t>PI-011</t>
  </si>
  <si>
    <t>Accumulate</t>
  </si>
  <si>
    <t>Total G_WP sums correctly</t>
  </si>
  <si>
    <t>SUM</t>
  </si>
  <si>
    <t>PI-012</t>
  </si>
  <si>
    <t>Total G_EP sums correctly</t>
  </si>
  <si>
    <t>PI-013</t>
  </si>
  <si>
    <t>Total G_Paid sums correctly</t>
  </si>
  <si>
    <t>PI-014</t>
  </si>
  <si>
    <t>Total G_Ult sums correctly</t>
  </si>
  <si>
    <t>=== SUMMARY_CONFIG ===</t>
  </si>
  <si>
    <t>MetricName</t>
  </si>
  <si>
    <t>SectionName</t>
  </si>
  <si>
    <t>ShowInSummary</t>
  </si>
  <si>
    <t>Gross Premium</t>
  </si>
  <si>
    <t>Ceded Premium</t>
  </si>
  <si>
    <t>Net Premium</t>
  </si>
  <si>
    <t>Gross Losses</t>
  </si>
  <si>
    <t>Gross Reserves</t>
  </si>
  <si>
    <t>Net Losses</t>
  </si>
  <si>
    <t>Net Reserves</t>
  </si>
  <si>
    <t>Commissions</t>
  </si>
  <si>
    <t>Fronting Fees</t>
  </si>
  <si>
    <t>=== CHART_REGISTRY ===</t>
  </si>
  <si>
    <t>ChartID</t>
  </si>
  <si>
    <t>ChartName</t>
  </si>
  <si>
    <t>ChartType</t>
  </si>
  <si>
    <t>GroupBy</t>
  </si>
  <si>
    <t>Width</t>
  </si>
  <si>
    <t>Height</t>
  </si>
  <si>
    <t>=== EXHIBIT_CONFIG ===</t>
  </si>
  <si>
    <t>ExhibitID</t>
  </si>
  <si>
    <t>ExhibitName</t>
  </si>
  <si>
    <t>MetricList</t>
  </si>
  <si>
    <t>IncludeTotal</t>
  </si>
  <si>
    <t>=== DISPLAY_MODE_CONFIG ===</t>
  </si>
  <si>
    <t>DefaultMode</t>
  </si>
  <si>
    <t>ToggleEnabled</t>
  </si>
  <si>
    <t>CumulativeLabel</t>
  </si>
  <si>
    <t>Cumulative</t>
  </si>
  <si>
    <t>IncrementalLabel</t>
  </si>
  <si>
    <t>=== PRINT_CONFIG ===</t>
  </si>
  <si>
    <t>Orientation</t>
  </si>
  <si>
    <t>FitToPages</t>
  </si>
  <si>
    <t>PaperSize</t>
  </si>
  <si>
    <t>PrintArea</t>
  </si>
  <si>
    <t>HeaderLeft</t>
  </si>
  <si>
    <t>HeaderCenter</t>
  </si>
  <si>
    <t>HeaderRight</t>
  </si>
  <si>
    <t>FooterCenter</t>
  </si>
  <si>
    <t>IncludeInPDF</t>
  </si>
  <si>
    <t>PrintOrder</t>
  </si>
  <si>
    <t>FitToPagesTall</t>
  </si>
  <si>
    <t>Margins</t>
  </si>
  <si>
    <t>CenterHorizontally</t>
  </si>
  <si>
    <t>Portrait</t>
  </si>
  <si>
    <t>Letter</t>
  </si>
  <si>
    <t>Normal</t>
  </si>
  <si>
    <t>Landscape</t>
  </si>
  <si>
    <t>UW Executive Summary</t>
  </si>
  <si>
    <t>Page &amp;P of &amp;N</t>
  </si>
  <si>
    <t>Narrow</t>
  </si>
  <si>
    <t>Investment Portfolio</t>
  </si>
  <si>
    <t>Model Assumptions</t>
  </si>
  <si>
    <t>Underwriting Inputs</t>
  </si>
  <si>
    <t>Audit Verification</t>
  </si>
  <si>
    <t>=== DATA_MODEL_CONFIG ===</t>
  </si>
  <si>
    <t>PowerPivotEnabled</t>
  </si>
  <si>
    <t>FactTableSource</t>
  </si>
  <si>
    <t>DimEntitySource</t>
  </si>
  <si>
    <t>DimTimeGranularity</t>
  </si>
  <si>
    <t>Monthly</t>
  </si>
  <si>
    <t>RefreshOnRun</t>
  </si>
  <si>
    <t>=== PIVOT_CONFIG ===</t>
  </si>
  <si>
    <t>PivotID</t>
  </si>
  <si>
    <t>PivotName</t>
  </si>
  <si>
    <t>SourceTable</t>
  </si>
  <si>
    <t>RowField</t>
  </si>
  <si>
    <t>ColField</t>
  </si>
  <si>
    <t>ValueField</t>
  </si>
  <si>
    <t>AggFunction</t>
  </si>
  <si>
    <t>PVT-001</t>
  </si>
  <si>
    <t>GWP by Program</t>
  </si>
  <si>
    <t>FactDetail</t>
  </si>
  <si>
    <t>Quarter</t>
  </si>
  <si>
    <t>Sum</t>
  </si>
  <si>
    <t>=== FORMULA_TAB_CONFIG ===</t>
  </si>
  <si>
    <t>RowID</t>
  </si>
  <si>
    <t>Col</t>
  </si>
  <si>
    <t>CellType</t>
  </si>
  <si>
    <t>Content</t>
  </si>
  <si>
    <t>FontStyle</t>
  </si>
  <si>
    <t>FillColor</t>
  </si>
  <si>
    <t>FontColor</t>
  </si>
  <si>
    <t>ColSpan</t>
  </si>
  <si>
    <t>BorderBottom</t>
  </si>
  <si>
    <t>BorderTop</t>
  </si>
  <si>
    <t>Indent</t>
  </si>
  <si>
    <t>Comment</t>
  </si>
  <si>
    <t>HAlign</t>
  </si>
  <si>
    <t>BalanceItem</t>
  </si>
  <si>
    <t>UWIN_HEADER</t>
  </si>
  <si>
    <t>Bold</t>
  </si>
  <si>
    <t>FFFFFF</t>
  </si>
  <si>
    <t>UWIN_SUBTITLE</t>
  </si>
  <si>
    <t>Label</t>
  </si>
  <si>
    <t>Enter program details and premium schedule below</t>
  </si>
  <si>
    <t>Italic</t>
  </si>
  <si>
    <t>808080</t>
  </si>
  <si>
    <t>UWIN_SPACER1</t>
  </si>
  <si>
    <t>Spacer</t>
  </si>
  <si>
    <t>UWIN_S1_HDR</t>
  </si>
  <si>
    <t>Section 1: Program Definitions &amp; Written Premium</t>
  </si>
  <si>
    <t>D9E1F2</t>
  </si>
  <si>
    <t>UWIN_S1_H1</t>
  </si>
  <si>
    <t>#</t>
  </si>
  <si>
    <t>F2F2F2</t>
  </si>
  <si>
    <t>Thin</t>
  </si>
  <si>
    <t>Center</t>
  </si>
  <si>
    <t>UWIN_S1_H2</t>
  </si>
  <si>
    <t>BU</t>
  </si>
  <si>
    <t>UWIN_S1_H3</t>
  </si>
  <si>
    <t>UWIN_S1_H4</t>
  </si>
  <si>
    <t>Term(mo)</t>
  </si>
  <si>
    <t>UWIN_S1_H5</t>
  </si>
  <si>
    <t>Q1Y1</t>
  </si>
  <si>
    <t>UWIN_S1_H6</t>
  </si>
  <si>
    <t>Q2Y1</t>
  </si>
  <si>
    <t>UWIN_S1_H7</t>
  </si>
  <si>
    <t>Q3Y1</t>
  </si>
  <si>
    <t>UWIN_S1_H8</t>
  </si>
  <si>
    <t>Q4Y1</t>
  </si>
  <si>
    <t>UWIN_S1_H9</t>
  </si>
  <si>
    <t>Q1Y2</t>
  </si>
  <si>
    <t>UWIN_S1_H10</t>
  </si>
  <si>
    <t>Q2Y2</t>
  </si>
  <si>
    <t>UWIN_S1_H11</t>
  </si>
  <si>
    <t>Q3Y2</t>
  </si>
  <si>
    <t>UWIN_S1_H12</t>
  </si>
  <si>
    <t>Q4Y2</t>
  </si>
  <si>
    <t>UWIN_S1_H13</t>
  </si>
  <si>
    <t>Q1Y3</t>
  </si>
  <si>
    <t>UWIN_S1_H14</t>
  </si>
  <si>
    <t>Q2Y3</t>
  </si>
  <si>
    <t>UWIN_S1_H15</t>
  </si>
  <si>
    <t>Q3Y3</t>
  </si>
  <si>
    <t>UWIN_S1_H16</t>
  </si>
  <si>
    <t>Q4Y3</t>
  </si>
  <si>
    <t>UWIN_S1_H17</t>
  </si>
  <si>
    <t>Q1Y4</t>
  </si>
  <si>
    <t>UWIN_S1_H18</t>
  </si>
  <si>
    <t>Q2Y4</t>
  </si>
  <si>
    <t>UWIN_S1_H19</t>
  </si>
  <si>
    <t>Q3Y4</t>
  </si>
  <si>
    <t>UWIN_S1_H20</t>
  </si>
  <si>
    <t>Q4Y4</t>
  </si>
  <si>
    <t>UWIN_S1_H21</t>
  </si>
  <si>
    <t>Q1Y5</t>
  </si>
  <si>
    <t>UWIN_S1_H22</t>
  </si>
  <si>
    <t>Q2Y5</t>
  </si>
  <si>
    <t>UWIN_S1_H23</t>
  </si>
  <si>
    <t>Q3Y5</t>
  </si>
  <si>
    <t>UWIN_S1_H24</t>
  </si>
  <si>
    <t>Q4Y5</t>
  </si>
  <si>
    <t>UWIN_S1_H25</t>
  </si>
  <si>
    <t>Growth%</t>
  </si>
  <si>
    <t>UWIN_P1_NUM</t>
  </si>
  <si>
    <t>UWIN_P2_NUM</t>
  </si>
  <si>
    <t>UWIN_P3_NUM</t>
  </si>
  <si>
    <t>UWIN_P4_NUM</t>
  </si>
  <si>
    <t>UWIN_P5_NUM</t>
  </si>
  <si>
    <t>UWIN_P6_NUM</t>
  </si>
  <si>
    <t>UWIN_P7_NUM</t>
  </si>
  <si>
    <t>UWIN_P8_NUM</t>
  </si>
  <si>
    <t>UWIN_P9_NUM</t>
  </si>
  <si>
    <t>UWIN_P10_NUM</t>
  </si>
  <si>
    <t>UWIN_SPACER2</t>
  </si>
  <si>
    <t>UWIN_S2_HDR</t>
  </si>
  <si>
    <t>Section 2: Direct Commission Rates</t>
  </si>
  <si>
    <t>UWIN_S2_H1</t>
  </si>
  <si>
    <t>UWIN_S2_H3</t>
  </si>
  <si>
    <t>UWIN_S2_H5</t>
  </si>
  <si>
    <t>Y1</t>
  </si>
  <si>
    <t>UWIN_S2_H6</t>
  </si>
  <si>
    <t>Y2</t>
  </si>
  <si>
    <t>UWIN_S2_H7</t>
  </si>
  <si>
    <t>Y3</t>
  </si>
  <si>
    <t>UWIN_S2_H8</t>
  </si>
  <si>
    <t>Y4</t>
  </si>
  <si>
    <t>UWIN_S2_H9</t>
  </si>
  <si>
    <t>Y5</t>
  </si>
  <si>
    <t>UWIN_S2P1_NUM</t>
  </si>
  <si>
    <t>UWIN_S2P1_NAME</t>
  </si>
  <si>
    <t>Formula</t>
  </si>
  <si>
    <t>=C6</t>
  </si>
  <si>
    <t>0000FF</t>
  </si>
  <si>
    <t>UWIN_S2P2_NUM</t>
  </si>
  <si>
    <t>UWIN_S2P2_NAME</t>
  </si>
  <si>
    <t>=C7</t>
  </si>
  <si>
    <t>UWIN_S2P3_NUM</t>
  </si>
  <si>
    <t>UWIN_S2P3_NAME</t>
  </si>
  <si>
    <t>=C8</t>
  </si>
  <si>
    <t>UWIN_S2P4_NUM</t>
  </si>
  <si>
    <t>UWIN_S2P4_NAME</t>
  </si>
  <si>
    <t>=C9</t>
  </si>
  <si>
    <t>UWIN_S2P5_NUM</t>
  </si>
  <si>
    <t>UWIN_S2P5_NAME</t>
  </si>
  <si>
    <t>=C10</t>
  </si>
  <si>
    <t>UWIN_S2P6_NUM</t>
  </si>
  <si>
    <t>UWIN_S2P6_NAME</t>
  </si>
  <si>
    <t>=C11</t>
  </si>
  <si>
    <t>UWIN_S2P7_NUM</t>
  </si>
  <si>
    <t>UWIN_S2P7_NAME</t>
  </si>
  <si>
    <t>=C12</t>
  </si>
  <si>
    <t>UWIN_S2P8_NUM</t>
  </si>
  <si>
    <t>UWIN_S2P8_NAME</t>
  </si>
  <si>
    <t>=C13</t>
  </si>
  <si>
    <t>UWIN_S2P9_NUM</t>
  </si>
  <si>
    <t>UWIN_S2P9_NAME</t>
  </si>
  <si>
    <t>=C14</t>
  </si>
  <si>
    <t>UWIN_S2P10_NUM</t>
  </si>
  <si>
    <t>UWIN_S2P10_NAME</t>
  </si>
  <si>
    <t>=C15</t>
  </si>
  <si>
    <t>UWIN_SPACER3</t>
  </si>
  <si>
    <t>UWIN_S3_HDR</t>
  </si>
  <si>
    <t>Section 3: Loss Assumptions</t>
  </si>
  <si>
    <t>UWIN_S3_H1</t>
  </si>
  <si>
    <t>UWIN_S3_H2</t>
  </si>
  <si>
    <t>UWIN_S3_H3</t>
  </si>
  <si>
    <t>UWIN_S3_H4</t>
  </si>
  <si>
    <t>Pattern</t>
  </si>
  <si>
    <t>UWIN_S3_H5</t>
  </si>
  <si>
    <t>Loss Dev%</t>
  </si>
  <si>
    <t>UWIN_S3_H6</t>
  </si>
  <si>
    <t>Count Dev%</t>
  </si>
  <si>
    <t>UWIN_S3_H7</t>
  </si>
  <si>
    <t>Q1 ELR</t>
  </si>
  <si>
    <t>UWIN_S3_H8</t>
  </si>
  <si>
    <t>Q2 ELR</t>
  </si>
  <si>
    <t>UWIN_S3_H9</t>
  </si>
  <si>
    <t>Q3 ELR</t>
  </si>
  <si>
    <t>UWIN_S3_H10</t>
  </si>
  <si>
    <t>Q4 ELR</t>
  </si>
  <si>
    <t>UWIN_S3_H11</t>
  </si>
  <si>
    <t>Severity</t>
  </si>
  <si>
    <t>UWIN_S3_H12</t>
  </si>
  <si>
    <t>Q1 Freq</t>
  </si>
  <si>
    <t>UWIN_S3_H13</t>
  </si>
  <si>
    <t>Q2 Freq</t>
  </si>
  <si>
    <t>UWIN_S3_H14</t>
  </si>
  <si>
    <t>Q3 Freq</t>
  </si>
  <si>
    <t>UWIN_S3_H15</t>
  </si>
  <si>
    <t>Q4 Freq</t>
  </si>
  <si>
    <t>UWIN_S3_H16</t>
  </si>
  <si>
    <t>Check</t>
  </si>
  <si>
    <t>UWIN_S3P1A_NUM</t>
  </si>
  <si>
    <t>UWIN_S3P1A_TYPE</t>
  </si>
  <si>
    <t>Attr</t>
  </si>
  <si>
    <t>UWIN_S3P1A_NAME</t>
  </si>
  <si>
    <t>UWIN_S3P1A_FQ1</t>
  </si>
  <si>
    <t>=IF(K32=0,0,G32*1000000/K32)</t>
  </si>
  <si>
    <t>UWIN_S3P1A_FQ2</t>
  </si>
  <si>
    <t>=IF(K32=0,0,H32*1000000/K32)</t>
  </si>
  <si>
    <t>UWIN_S3P1A_FQ3</t>
  </si>
  <si>
    <t>=IF(K32=0,0,I32*1000000/K32)</t>
  </si>
  <si>
    <t>UWIN_S3P1A_FQ4</t>
  </si>
  <si>
    <t>=IF(K32=0,0,J32*1000000/K32)</t>
  </si>
  <si>
    <t>UWIN_S3P1A_CHK</t>
  </si>
  <si>
    <t>=IF(K32=0,"Pass",IF(AND(ROUND(L32*K32/1000000,4)=ROUND(G32,4),ROUND(M32*K32/1000000,4)=ROUND(H32,4),ROUND(N32*K32/1000000,4)=ROUND(I32,4),ROUND(O32*K32/1000000,4)=ROUND(J32,4)),"Pass","FAIL"))</t>
  </si>
  <si>
    <t>UWIN_S3P1S_TYPE</t>
  </si>
  <si>
    <t>Seas</t>
  </si>
  <si>
    <t>UWIN_S3P1S_NAME</t>
  </si>
  <si>
    <t>UWIN_S3P1S_FQ1</t>
  </si>
  <si>
    <t>=IF(K33=0,0,G33*1000000/K33)</t>
  </si>
  <si>
    <t>UWIN_S3P1S_FQ2</t>
  </si>
  <si>
    <t>=IF(K33=0,0,H33*1000000/K33)</t>
  </si>
  <si>
    <t>UWIN_S3P1S_FQ3</t>
  </si>
  <si>
    <t>=IF(K33=0,0,I33*1000000/K33)</t>
  </si>
  <si>
    <t>UWIN_S3P1S_FQ4</t>
  </si>
  <si>
    <t>=IF(K33=0,0,J33*1000000/K33)</t>
  </si>
  <si>
    <t>UWIN_S3P1S_CHK</t>
  </si>
  <si>
    <t>=IF(K33=0,"Pass",IF(AND(ROUND(L33*K33/1000000,4)=ROUND(G33,4),ROUND(M33*K33/1000000,4)=ROUND(H33,4),ROUND(N33*K33/1000000,4)=ROUND(I33,4),ROUND(O33*K33/1000000,4)=ROUND(J33,4)),"Pass","FAIL"))</t>
  </si>
  <si>
    <t>UWIN_S3P1C_TYPE</t>
  </si>
  <si>
    <t>CAT</t>
  </si>
  <si>
    <t>UWIN_S3P1C_NAME</t>
  </si>
  <si>
    <t>UWIN_S3P1C_FQ1</t>
  </si>
  <si>
    <t>=IF(K34=0,0,G34*1000000/K34)</t>
  </si>
  <si>
    <t>UWIN_S3P1C_FQ2</t>
  </si>
  <si>
    <t>=IF(K34=0,0,H34*1000000/K34)</t>
  </si>
  <si>
    <t>UWIN_S3P1C_FQ3</t>
  </si>
  <si>
    <t>=IF(K34=0,0,I34*1000000/K34)</t>
  </si>
  <si>
    <t>UWIN_S3P1C_FQ4</t>
  </si>
  <si>
    <t>=IF(K34=0,0,J34*1000000/K34)</t>
  </si>
  <si>
    <t>UWIN_S3P1C_CHK</t>
  </si>
  <si>
    <t>=IF(K34=0,"Pass",IF(AND(ROUND(L34*K34/1000000,4)=ROUND(G34,4),ROUND(M34*K34/1000000,4)=ROUND(H34,4),ROUND(N34*K34/1000000,4)=ROUND(I34,4),ROUND(O34*K34/1000000,4)=ROUND(J34,4)),"Pass","FAIL"))</t>
  </si>
  <si>
    <t>UWIN_S3P2A_NUM</t>
  </si>
  <si>
    <t>UWIN_S3P2A_TYPE</t>
  </si>
  <si>
    <t>UWIN_S3P2A_NAME</t>
  </si>
  <si>
    <t>UWIN_S3P2A_FQ1</t>
  </si>
  <si>
    <t>=IF(K35=0,0,G35*1000000/K35)</t>
  </si>
  <si>
    <t>UWIN_S3P2A_FQ2</t>
  </si>
  <si>
    <t>=IF(K35=0,0,H35*1000000/K35)</t>
  </si>
  <si>
    <t>UWIN_S3P2A_FQ3</t>
  </si>
  <si>
    <t>=IF(K35=0,0,I35*1000000/K35)</t>
  </si>
  <si>
    <t>UWIN_S3P2A_FQ4</t>
  </si>
  <si>
    <t>=IF(K35=0,0,J35*1000000/K35)</t>
  </si>
  <si>
    <t>UWIN_S3P2A_CHK</t>
  </si>
  <si>
    <t>=IF(K35=0,"Pass",IF(AND(ROUND(L35*K35/1000000,4)=ROUND(G35,4),ROUND(M35*K35/1000000,4)=ROUND(H35,4),ROUND(N35*K35/1000000,4)=ROUND(I35,4),ROUND(O35*K35/1000000,4)=ROUND(J35,4)),"Pass","FAIL"))</t>
  </si>
  <si>
    <t>UWIN_S3P2S_TYPE</t>
  </si>
  <si>
    <t>UWIN_S3P2S_NAME</t>
  </si>
  <si>
    <t>UWIN_S3P2S_FQ1</t>
  </si>
  <si>
    <t>=IF(K36=0,0,G36*1000000/K36)</t>
  </si>
  <si>
    <t>UWIN_S3P2S_FQ2</t>
  </si>
  <si>
    <t>=IF(K36=0,0,H36*1000000/K36)</t>
  </si>
  <si>
    <t>UWIN_S3P2S_FQ3</t>
  </si>
  <si>
    <t>=IF(K36=0,0,I36*1000000/K36)</t>
  </si>
  <si>
    <t>UWIN_S3P2S_FQ4</t>
  </si>
  <si>
    <t>=IF(K36=0,0,J36*1000000/K36)</t>
  </si>
  <si>
    <t>UWIN_S3P2S_CHK</t>
  </si>
  <si>
    <t>=IF(K36=0,"Pass",IF(AND(ROUND(L36*K36/1000000,4)=ROUND(G36,4),ROUND(M36*K36/1000000,4)=ROUND(H36,4),ROUND(N36*K36/1000000,4)=ROUND(I36,4),ROUND(O36*K36/1000000,4)=ROUND(J36,4)),"Pass","FAIL"))</t>
  </si>
  <si>
    <t>UWIN_S3P2C_TYPE</t>
  </si>
  <si>
    <t>UWIN_S3P2C_NAME</t>
  </si>
  <si>
    <t>UWIN_S3P2C_FQ1</t>
  </si>
  <si>
    <t>=IF(K37=0,0,G37*1000000/K37)</t>
  </si>
  <si>
    <t>UWIN_S3P2C_FQ2</t>
  </si>
  <si>
    <t>=IF(K37=0,0,H37*1000000/K37)</t>
  </si>
  <si>
    <t>UWIN_S3P2C_FQ3</t>
  </si>
  <si>
    <t>=IF(K37=0,0,I37*1000000/K37)</t>
  </si>
  <si>
    <t>UWIN_S3P2C_FQ4</t>
  </si>
  <si>
    <t>=IF(K37=0,0,J37*1000000/K37)</t>
  </si>
  <si>
    <t>UWIN_S3P2C_CHK</t>
  </si>
  <si>
    <t>=IF(K37=0,"Pass",IF(AND(ROUND(L37*K37/1000000,4)=ROUND(G37,4),ROUND(M37*K37/1000000,4)=ROUND(H37,4),ROUND(N37*K37/1000000,4)=ROUND(I37,4),ROUND(O37*K37/1000000,4)=ROUND(J37,4)),"Pass","FAIL"))</t>
  </si>
  <si>
    <t>UWIN_S3P3A_NUM</t>
  </si>
  <si>
    <t>UWIN_S3P3A_TYPE</t>
  </si>
  <si>
    <t>UWIN_S3P3A_NAME</t>
  </si>
  <si>
    <t>UWIN_S3P3A_FQ1</t>
  </si>
  <si>
    <t>=IF(K38=0,0,G38*1000000/K38)</t>
  </si>
  <si>
    <t>UWIN_S3P3A_FQ2</t>
  </si>
  <si>
    <t>=IF(K38=0,0,H38*1000000/K38)</t>
  </si>
  <si>
    <t>UWIN_S3P3A_FQ3</t>
  </si>
  <si>
    <t>=IF(K38=0,0,I38*1000000/K38)</t>
  </si>
  <si>
    <t>UWIN_S3P3A_FQ4</t>
  </si>
  <si>
    <t>=IF(K38=0,0,J38*1000000/K38)</t>
  </si>
  <si>
    <t>UWIN_S3P3A_CHK</t>
  </si>
  <si>
    <t>=IF(K38=0,"Pass",IF(AND(ROUND(L38*K38/1000000,4)=ROUND(G38,4),ROUND(M38*K38/1000000,4)=ROUND(H38,4),ROUND(N38*K38/1000000,4)=ROUND(I38,4),ROUND(O38*K38/1000000,4)=ROUND(J38,4)),"Pass","FAIL"))</t>
  </si>
  <si>
    <t>UWIN_S3P3S_TYPE</t>
  </si>
  <si>
    <t>UWIN_S3P3S_NAME</t>
  </si>
  <si>
    <t>UWIN_S3P3S_FQ1</t>
  </si>
  <si>
    <t>=IF(K39=0,0,G39*1000000/K39)</t>
  </si>
  <si>
    <t>UWIN_S3P3S_FQ2</t>
  </si>
  <si>
    <t>=IF(K39=0,0,H39*1000000/K39)</t>
  </si>
  <si>
    <t>UWIN_S3P3S_FQ3</t>
  </si>
  <si>
    <t>=IF(K39=0,0,I39*1000000/K39)</t>
  </si>
  <si>
    <t>UWIN_S3P3S_FQ4</t>
  </si>
  <si>
    <t>=IF(K39=0,0,J39*1000000/K39)</t>
  </si>
  <si>
    <t>UWIN_S3P3S_CHK</t>
  </si>
  <si>
    <t>=IF(K39=0,"Pass",IF(AND(ROUND(L39*K39/1000000,4)=ROUND(G39,4),ROUND(M39*K39/1000000,4)=ROUND(H39,4),ROUND(N39*K39/1000000,4)=ROUND(I39,4),ROUND(O39*K39/1000000,4)=ROUND(J39,4)),"Pass","FAIL"))</t>
  </si>
  <si>
    <t>UWIN_S3P3C_TYPE</t>
  </si>
  <si>
    <t>UWIN_S3P3C_NAME</t>
  </si>
  <si>
    <t>UWIN_S3P3C_FQ1</t>
  </si>
  <si>
    <t>=IF(K40=0,0,G40*1000000/K40)</t>
  </si>
  <si>
    <t>UWIN_S3P3C_FQ2</t>
  </si>
  <si>
    <t>=IF(K40=0,0,H40*1000000/K40)</t>
  </si>
  <si>
    <t>UWIN_S3P3C_FQ3</t>
  </si>
  <si>
    <t>=IF(K40=0,0,I40*1000000/K40)</t>
  </si>
  <si>
    <t>UWIN_S3P3C_FQ4</t>
  </si>
  <si>
    <t>=IF(K40=0,0,J40*1000000/K40)</t>
  </si>
  <si>
    <t>UWIN_S3P3C_CHK</t>
  </si>
  <si>
    <t>=IF(K40=0,"Pass",IF(AND(ROUND(L40*K40/1000000,4)=ROUND(G40,4),ROUND(M40*K40/1000000,4)=ROUND(H40,4),ROUND(N40*K40/1000000,4)=ROUND(I40,4),ROUND(O40*K40/1000000,4)=ROUND(J40,4)),"Pass","FAIL"))</t>
  </si>
  <si>
    <t>UWIN_S3P4A_NUM</t>
  </si>
  <si>
    <t>UWIN_S3P4A_TYPE</t>
  </si>
  <si>
    <t>UWIN_S3P4A_NAME</t>
  </si>
  <si>
    <t>UWIN_S3P4A_FQ1</t>
  </si>
  <si>
    <t>=IF(K41=0,0,G41*1000000/K41)</t>
  </si>
  <si>
    <t>UWIN_S3P4A_FQ2</t>
  </si>
  <si>
    <t>=IF(K41=0,0,H41*1000000/K41)</t>
  </si>
  <si>
    <t>UWIN_S3P4A_FQ3</t>
  </si>
  <si>
    <t>=IF(K41=0,0,I41*1000000/K41)</t>
  </si>
  <si>
    <t>UWIN_S3P4A_FQ4</t>
  </si>
  <si>
    <t>=IF(K41=0,0,J41*1000000/K41)</t>
  </si>
  <si>
    <t>UWIN_S3P4A_CHK</t>
  </si>
  <si>
    <t>=IF(K41=0,"Pass",IF(AND(ROUND(L41*K41/1000000,4)=ROUND(G41,4),ROUND(M41*K41/1000000,4)=ROUND(H41,4),ROUND(N41*K41/1000000,4)=ROUND(I41,4),ROUND(O41*K41/1000000,4)=ROUND(J41,4)),"Pass","FAIL"))</t>
  </si>
  <si>
    <t>UWIN_S3P4S_TYPE</t>
  </si>
  <si>
    <t>UWIN_S3P4S_NAME</t>
  </si>
  <si>
    <t>UWIN_S3P4S_FQ1</t>
  </si>
  <si>
    <t>=IF(K42=0,0,G42*1000000/K42)</t>
  </si>
  <si>
    <t>UWIN_S3P4S_FQ2</t>
  </si>
  <si>
    <t>=IF(K42=0,0,H42*1000000/K42)</t>
  </si>
  <si>
    <t>UWIN_S3P4S_FQ3</t>
  </si>
  <si>
    <t>=IF(K42=0,0,I42*1000000/K42)</t>
  </si>
  <si>
    <t>UWIN_S3P4S_FQ4</t>
  </si>
  <si>
    <t>=IF(K42=0,0,J42*1000000/K42)</t>
  </si>
  <si>
    <t>UWIN_S3P4S_CHK</t>
  </si>
  <si>
    <t>=IF(K42=0,"Pass",IF(AND(ROUND(L42*K42/1000000,4)=ROUND(G42,4),ROUND(M42*K42/1000000,4)=ROUND(H42,4),ROUND(N42*K42/1000000,4)=ROUND(I42,4),ROUND(O42*K42/1000000,4)=ROUND(J42,4)),"Pass","FAIL"))</t>
  </si>
  <si>
    <t>UWIN_S3P4C_TYPE</t>
  </si>
  <si>
    <t>UWIN_S3P4C_NAME</t>
  </si>
  <si>
    <t>UWIN_S3P4C_FQ1</t>
  </si>
  <si>
    <t>=IF(K43=0,0,G43*1000000/K43)</t>
  </si>
  <si>
    <t>UWIN_S3P4C_FQ2</t>
  </si>
  <si>
    <t>=IF(K43=0,0,H43*1000000/K43)</t>
  </si>
  <si>
    <t>UWIN_S3P4C_FQ3</t>
  </si>
  <si>
    <t>=IF(K43=0,0,I43*1000000/K43)</t>
  </si>
  <si>
    <t>UWIN_S3P4C_FQ4</t>
  </si>
  <si>
    <t>=IF(K43=0,0,J43*1000000/K43)</t>
  </si>
  <si>
    <t>UWIN_S3P4C_CHK</t>
  </si>
  <si>
    <t>=IF(K43=0,"Pass",IF(AND(ROUND(L43*K43/1000000,4)=ROUND(G43,4),ROUND(M43*K43/1000000,4)=ROUND(H43,4),ROUND(N43*K43/1000000,4)=ROUND(I43,4),ROUND(O43*K43/1000000,4)=ROUND(J43,4)),"Pass","FAIL"))</t>
  </si>
  <si>
    <t>UWIN_S3P5A_NUM</t>
  </si>
  <si>
    <t>UWIN_S3P5A_TYPE</t>
  </si>
  <si>
    <t>UWIN_S3P5A_NAME</t>
  </si>
  <si>
    <t>UWIN_S3P5A_FQ1</t>
  </si>
  <si>
    <t>=IF(K44=0,0,G44*1000000/K44)</t>
  </si>
  <si>
    <t>UWIN_S3P5A_FQ2</t>
  </si>
  <si>
    <t>=IF(K44=0,0,H44*1000000/K44)</t>
  </si>
  <si>
    <t>UWIN_S3P5A_FQ3</t>
  </si>
  <si>
    <t>=IF(K44=0,0,I44*1000000/K44)</t>
  </si>
  <si>
    <t>UWIN_S3P5A_FQ4</t>
  </si>
  <si>
    <t>=IF(K44=0,0,J44*1000000/K44)</t>
  </si>
  <si>
    <t>UWIN_S3P5A_CHK</t>
  </si>
  <si>
    <t>=IF(K44=0,"Pass",IF(AND(ROUND(L44*K44/1000000,4)=ROUND(G44,4),ROUND(M44*K44/1000000,4)=ROUND(H44,4),ROUND(N44*K44/1000000,4)=ROUND(I44,4),ROUND(O44*K44/1000000,4)=ROUND(J44,4)),"Pass","FAIL"))</t>
  </si>
  <si>
    <t>UWIN_S3P5S_TYPE</t>
  </si>
  <si>
    <t>UWIN_S3P5S_NAME</t>
  </si>
  <si>
    <t>UWIN_S3P5S_FQ1</t>
  </si>
  <si>
    <t>=IF(K45=0,0,G45*1000000/K45)</t>
  </si>
  <si>
    <t>UWIN_S3P5S_FQ2</t>
  </si>
  <si>
    <t>=IF(K45=0,0,H45*1000000/K45)</t>
  </si>
  <si>
    <t>UWIN_S3P5S_FQ3</t>
  </si>
  <si>
    <t>=IF(K45=0,0,I45*1000000/K45)</t>
  </si>
  <si>
    <t>UWIN_S3P5S_FQ4</t>
  </si>
  <si>
    <t>=IF(K45=0,0,J45*1000000/K45)</t>
  </si>
  <si>
    <t>UWIN_S3P5S_CHK</t>
  </si>
  <si>
    <t>=IF(K45=0,"Pass",IF(AND(ROUND(L45*K45/1000000,4)=ROUND(G45,4),ROUND(M45*K45/1000000,4)=ROUND(H45,4),ROUND(N45*K45/1000000,4)=ROUND(I45,4),ROUND(O45*K45/1000000,4)=ROUND(J45,4)),"Pass","FAIL"))</t>
  </si>
  <si>
    <t>UWIN_S3P5C_TYPE</t>
  </si>
  <si>
    <t>UWIN_S3P5C_NAME</t>
  </si>
  <si>
    <t>UWIN_S3P5C_FQ1</t>
  </si>
  <si>
    <t>=IF(K46=0,0,G46*1000000/K46)</t>
  </si>
  <si>
    <t>UWIN_S3P5C_FQ2</t>
  </si>
  <si>
    <t>=IF(K46=0,0,H46*1000000/K46)</t>
  </si>
  <si>
    <t>UWIN_S3P5C_FQ3</t>
  </si>
  <si>
    <t>=IF(K46=0,0,I46*1000000/K46)</t>
  </si>
  <si>
    <t>UWIN_S3P5C_FQ4</t>
  </si>
  <si>
    <t>=IF(K46=0,0,J46*1000000/K46)</t>
  </si>
  <si>
    <t>UWIN_S3P5C_CHK</t>
  </si>
  <si>
    <t>=IF(K46=0,"Pass",IF(AND(ROUND(L46*K46/1000000,4)=ROUND(G46,4),ROUND(M46*K46/1000000,4)=ROUND(H46,4),ROUND(N46*K46/1000000,4)=ROUND(I46,4),ROUND(O46*K46/1000000,4)=ROUND(J46,4)),"Pass","FAIL"))</t>
  </si>
  <si>
    <t>UWIN_S3P6A_NUM</t>
  </si>
  <si>
    <t>UWIN_S3P6A_TYPE</t>
  </si>
  <si>
    <t>UWIN_S3P6A_NAME</t>
  </si>
  <si>
    <t>UWIN_S3P6A_FQ1</t>
  </si>
  <si>
    <t>=IF(K47=0,0,G47*1000000/K47)</t>
  </si>
  <si>
    <t>UWIN_S3P6A_FQ2</t>
  </si>
  <si>
    <t>=IF(K47=0,0,H47*1000000/K47)</t>
  </si>
  <si>
    <t>UWIN_S3P6A_FQ3</t>
  </si>
  <si>
    <t>=IF(K47=0,0,I47*1000000/K47)</t>
  </si>
  <si>
    <t>UWIN_S3P6A_FQ4</t>
  </si>
  <si>
    <t>=IF(K47=0,0,J47*1000000/K47)</t>
  </si>
  <si>
    <t>UWIN_S3P6A_CHK</t>
  </si>
  <si>
    <t>=IF(K47=0,"Pass",IF(AND(ROUND(L47*K47/1000000,4)=ROUND(G47,4),ROUND(M47*K47/1000000,4)=ROUND(H47,4),ROUND(N47*K47/1000000,4)=ROUND(I47,4),ROUND(O47*K47/1000000,4)=ROUND(J47,4)),"Pass","FAIL"))</t>
  </si>
  <si>
    <t>UWIN_S3P6S_TYPE</t>
  </si>
  <si>
    <t>UWIN_S3P6S_NAME</t>
  </si>
  <si>
    <t>UWIN_S3P6S_FQ1</t>
  </si>
  <si>
    <t>=IF(K48=0,0,G48*1000000/K48)</t>
  </si>
  <si>
    <t>UWIN_S3P6S_FQ2</t>
  </si>
  <si>
    <t>=IF(K48=0,0,H48*1000000/K48)</t>
  </si>
  <si>
    <t>UWIN_S3P6S_FQ3</t>
  </si>
  <si>
    <t>=IF(K48=0,0,I48*1000000/K48)</t>
  </si>
  <si>
    <t>UWIN_S3P6S_FQ4</t>
  </si>
  <si>
    <t>=IF(K48=0,0,J48*1000000/K48)</t>
  </si>
  <si>
    <t>UWIN_S3P6S_CHK</t>
  </si>
  <si>
    <t>=IF(K48=0,"Pass",IF(AND(ROUND(L48*K48/1000000,4)=ROUND(G48,4),ROUND(M48*K48/1000000,4)=ROUND(H48,4),ROUND(N48*K48/1000000,4)=ROUND(I48,4),ROUND(O48*K48/1000000,4)=ROUND(J48,4)),"Pass","FAIL"))</t>
  </si>
  <si>
    <t>UWIN_S3P6C_TYPE</t>
  </si>
  <si>
    <t>UWIN_S3P6C_NAME</t>
  </si>
  <si>
    <t>UWIN_S3P6C_FQ1</t>
  </si>
  <si>
    <t>=IF(K49=0,0,G49*1000000/K49)</t>
  </si>
  <si>
    <t>UWIN_S3P6C_FQ2</t>
  </si>
  <si>
    <t>=IF(K49=0,0,H49*1000000/K49)</t>
  </si>
  <si>
    <t>UWIN_S3P6C_FQ3</t>
  </si>
  <si>
    <t>=IF(K49=0,0,I49*1000000/K49)</t>
  </si>
  <si>
    <t>UWIN_S3P6C_FQ4</t>
  </si>
  <si>
    <t>=IF(K49=0,0,J49*1000000/K49)</t>
  </si>
  <si>
    <t>UWIN_S3P6C_CHK</t>
  </si>
  <si>
    <t>=IF(K49=0,"Pass",IF(AND(ROUND(L49*K49/1000000,4)=ROUND(G49,4),ROUND(M49*K49/1000000,4)=ROUND(H49,4),ROUND(N49*K49/1000000,4)=ROUND(I49,4),ROUND(O49*K49/1000000,4)=ROUND(J49,4)),"Pass","FAIL"))</t>
  </si>
  <si>
    <t>UWIN_S3P7A_NUM</t>
  </si>
  <si>
    <t>UWIN_S3P7A_TYPE</t>
  </si>
  <si>
    <t>UWIN_S3P7A_NAME</t>
  </si>
  <si>
    <t>UWIN_S3P7A_FQ1</t>
  </si>
  <si>
    <t>=IF(K50=0,0,G50*1000000/K50)</t>
  </si>
  <si>
    <t>UWIN_S3P7A_FQ2</t>
  </si>
  <si>
    <t>=IF(K50=0,0,H50*1000000/K50)</t>
  </si>
  <si>
    <t>UWIN_S3P7A_FQ3</t>
  </si>
  <si>
    <t>=IF(K50=0,0,I50*1000000/K50)</t>
  </si>
  <si>
    <t>UWIN_S3P7A_FQ4</t>
  </si>
  <si>
    <t>=IF(K50=0,0,J50*1000000/K50)</t>
  </si>
  <si>
    <t>UWIN_S3P7A_CHK</t>
  </si>
  <si>
    <t>=IF(K50=0,"Pass",IF(AND(ROUND(L50*K50/1000000,4)=ROUND(G50,4),ROUND(M50*K50/1000000,4)=ROUND(H50,4),ROUND(N50*K50/1000000,4)=ROUND(I50,4),ROUND(O50*K50/1000000,4)=ROUND(J50,4)),"Pass","FAIL"))</t>
  </si>
  <si>
    <t>UWIN_S3P7S_TYPE</t>
  </si>
  <si>
    <t>UWIN_S3P7S_NAME</t>
  </si>
  <si>
    <t>UWIN_S3P7S_FQ1</t>
  </si>
  <si>
    <t>=IF(K51=0,0,G51*1000000/K51)</t>
  </si>
  <si>
    <t>UWIN_S3P7S_FQ2</t>
  </si>
  <si>
    <t>=IF(K51=0,0,H51*1000000/K51)</t>
  </si>
  <si>
    <t>UWIN_S3P7S_FQ3</t>
  </si>
  <si>
    <t>=IF(K51=0,0,I51*1000000/K51)</t>
  </si>
  <si>
    <t>UWIN_S3P7S_FQ4</t>
  </si>
  <si>
    <t>=IF(K51=0,0,J51*1000000/K51)</t>
  </si>
  <si>
    <t>UWIN_S3P7S_CHK</t>
  </si>
  <si>
    <t>=IF(K51=0,"Pass",IF(AND(ROUND(L51*K51/1000000,4)=ROUND(G51,4),ROUND(M51*K51/1000000,4)=ROUND(H51,4),ROUND(N51*K51/1000000,4)=ROUND(I51,4),ROUND(O51*K51/1000000,4)=ROUND(J51,4)),"Pass","FAIL"))</t>
  </si>
  <si>
    <t>UWIN_S3P7C_TYPE</t>
  </si>
  <si>
    <t>UWIN_S3P7C_NAME</t>
  </si>
  <si>
    <t>UWIN_S3P7C_FQ1</t>
  </si>
  <si>
    <t>=IF(K52=0,0,G52*1000000/K52)</t>
  </si>
  <si>
    <t>UWIN_S3P7C_FQ2</t>
  </si>
  <si>
    <t>=IF(K52=0,0,H52*1000000/K52)</t>
  </si>
  <si>
    <t>UWIN_S3P7C_FQ3</t>
  </si>
  <si>
    <t>=IF(K52=0,0,I52*1000000/K52)</t>
  </si>
  <si>
    <t>UWIN_S3P7C_FQ4</t>
  </si>
  <si>
    <t>=IF(K52=0,0,J52*1000000/K52)</t>
  </si>
  <si>
    <t>UWIN_S3P7C_CHK</t>
  </si>
  <si>
    <t>=IF(K52=0,"Pass",IF(AND(ROUND(L52*K52/1000000,4)=ROUND(G52,4),ROUND(M52*K52/1000000,4)=ROUND(H52,4),ROUND(N52*K52/1000000,4)=ROUND(I52,4),ROUND(O52*K52/1000000,4)=ROUND(J52,4)),"Pass","FAIL"))</t>
  </si>
  <si>
    <t>UWIN_S3P8A_NUM</t>
  </si>
  <si>
    <t>UWIN_S3P8A_TYPE</t>
  </si>
  <si>
    <t>UWIN_S3P8A_NAME</t>
  </si>
  <si>
    <t>UWIN_S3P8A_FQ1</t>
  </si>
  <si>
    <t>=IF(K53=0,0,G53*1000000/K53)</t>
  </si>
  <si>
    <t>UWIN_S3P8A_FQ2</t>
  </si>
  <si>
    <t>=IF(K53=0,0,H53*1000000/K53)</t>
  </si>
  <si>
    <t>UWIN_S3P8A_FQ3</t>
  </si>
  <si>
    <t>=IF(K53=0,0,I53*1000000/K53)</t>
  </si>
  <si>
    <t>UWIN_S3P8A_FQ4</t>
  </si>
  <si>
    <t>=IF(K53=0,0,J53*1000000/K53)</t>
  </si>
  <si>
    <t>UWIN_S3P8A_CHK</t>
  </si>
  <si>
    <t>=IF(K53=0,"Pass",IF(AND(ROUND(L53*K53/1000000,4)=ROUND(G53,4),ROUND(M53*K53/1000000,4)=ROUND(H53,4),ROUND(N53*K53/1000000,4)=ROUND(I53,4),ROUND(O53*K53/1000000,4)=ROUND(J53,4)),"Pass","FAIL"))</t>
  </si>
  <si>
    <t>UWIN_S3P8S_TYPE</t>
  </si>
  <si>
    <t>UWIN_S3P8S_NAME</t>
  </si>
  <si>
    <t>UWIN_S3P8S_FQ1</t>
  </si>
  <si>
    <t>=IF(K54=0,0,G54*1000000/K54)</t>
  </si>
  <si>
    <t>UWIN_S3P8S_FQ2</t>
  </si>
  <si>
    <t>=IF(K54=0,0,H54*1000000/K54)</t>
  </si>
  <si>
    <t>UWIN_S3P8S_FQ3</t>
  </si>
  <si>
    <t>=IF(K54=0,0,I54*1000000/K54)</t>
  </si>
  <si>
    <t>UWIN_S3P8S_FQ4</t>
  </si>
  <si>
    <t>=IF(K54=0,0,J54*1000000/K54)</t>
  </si>
  <si>
    <t>UWIN_S3P8S_CHK</t>
  </si>
  <si>
    <t>=IF(K54=0,"Pass",IF(AND(ROUND(L54*K54/1000000,4)=ROUND(G54,4),ROUND(M54*K54/1000000,4)=ROUND(H54,4),ROUND(N54*K54/1000000,4)=ROUND(I54,4),ROUND(O54*K54/1000000,4)=ROUND(J54,4)),"Pass","FAIL"))</t>
  </si>
  <si>
    <t>UWIN_S3P8C_TYPE</t>
  </si>
  <si>
    <t>UWIN_S3P8C_NAME</t>
  </si>
  <si>
    <t>UWIN_S3P8C_FQ1</t>
  </si>
  <si>
    <t>=IF(K55=0,0,G55*1000000/K55)</t>
  </si>
  <si>
    <t>UWIN_S3P8C_FQ2</t>
  </si>
  <si>
    <t>=IF(K55=0,0,H55*1000000/K55)</t>
  </si>
  <si>
    <t>UWIN_S3P8C_FQ3</t>
  </si>
  <si>
    <t>=IF(K55=0,0,I55*1000000/K55)</t>
  </si>
  <si>
    <t>UWIN_S3P8C_FQ4</t>
  </si>
  <si>
    <t>=IF(K55=0,0,J55*1000000/K55)</t>
  </si>
  <si>
    <t>UWIN_S3P8C_CHK</t>
  </si>
  <si>
    <t>=IF(K55=0,"Pass",IF(AND(ROUND(L55*K55/1000000,4)=ROUND(G55,4),ROUND(M55*K55/1000000,4)=ROUND(H55,4),ROUND(N55*K55/1000000,4)=ROUND(I55,4),ROUND(O55*K55/1000000,4)=ROUND(J55,4)),"Pass","FAIL"))</t>
  </si>
  <si>
    <t>UWIN_S3P9A_NUM</t>
  </si>
  <si>
    <t>UWIN_S3P9A_TYPE</t>
  </si>
  <si>
    <t>UWIN_S3P9A_NAME</t>
  </si>
  <si>
    <t>UWIN_S3P9A_FQ1</t>
  </si>
  <si>
    <t>=IF(K56=0,0,G56*1000000/K56)</t>
  </si>
  <si>
    <t>UWIN_S3P9A_FQ2</t>
  </si>
  <si>
    <t>=IF(K56=0,0,H56*1000000/K56)</t>
  </si>
  <si>
    <t>UWIN_S3P9A_FQ3</t>
  </si>
  <si>
    <t>=IF(K56=0,0,I56*1000000/K56)</t>
  </si>
  <si>
    <t>UWIN_S3P9A_FQ4</t>
  </si>
  <si>
    <t>=IF(K56=0,0,J56*1000000/K56)</t>
  </si>
  <si>
    <t>UWIN_S3P9A_CHK</t>
  </si>
  <si>
    <t>=IF(K56=0,"Pass",IF(AND(ROUND(L56*K56/1000000,4)=ROUND(G56,4),ROUND(M56*K56/1000000,4)=ROUND(H56,4),ROUND(N56*K56/1000000,4)=ROUND(I56,4),ROUND(O56*K56/1000000,4)=ROUND(J56,4)),"Pass","FAIL"))</t>
  </si>
  <si>
    <t>UWIN_S3P9S_TYPE</t>
  </si>
  <si>
    <t>UWIN_S3P9S_NAME</t>
  </si>
  <si>
    <t>UWIN_S3P9S_FQ1</t>
  </si>
  <si>
    <t>=IF(K57=0,0,G57*1000000/K57)</t>
  </si>
  <si>
    <t>UWIN_S3P9S_FQ2</t>
  </si>
  <si>
    <t>=IF(K57=0,0,H57*1000000/K57)</t>
  </si>
  <si>
    <t>UWIN_S3P9S_FQ3</t>
  </si>
  <si>
    <t>=IF(K57=0,0,I57*1000000/K57)</t>
  </si>
  <si>
    <t>UWIN_S3P9S_FQ4</t>
  </si>
  <si>
    <t>=IF(K57=0,0,J57*1000000/K57)</t>
  </si>
  <si>
    <t>UWIN_S3P9S_CHK</t>
  </si>
  <si>
    <t>=IF(K57=0,"Pass",IF(AND(ROUND(L57*K57/1000000,4)=ROUND(G57,4),ROUND(M57*K57/1000000,4)=ROUND(H57,4),ROUND(N57*K57/1000000,4)=ROUND(I57,4),ROUND(O57*K57/1000000,4)=ROUND(J57,4)),"Pass","FAIL"))</t>
  </si>
  <si>
    <t>UWIN_S3P9C_TYPE</t>
  </si>
  <si>
    <t>UWIN_S3P9C_NAME</t>
  </si>
  <si>
    <t>UWIN_S3P9C_FQ1</t>
  </si>
  <si>
    <t>=IF(K58=0,0,G58*1000000/K58)</t>
  </si>
  <si>
    <t>UWIN_S3P9C_FQ2</t>
  </si>
  <si>
    <t>=IF(K58=0,0,H58*1000000/K58)</t>
  </si>
  <si>
    <t>UWIN_S3P9C_FQ3</t>
  </si>
  <si>
    <t>=IF(K58=0,0,I58*1000000/K58)</t>
  </si>
  <si>
    <t>UWIN_S3P9C_FQ4</t>
  </si>
  <si>
    <t>=IF(K58=0,0,J58*1000000/K58)</t>
  </si>
  <si>
    <t>UWIN_S3P9C_CHK</t>
  </si>
  <si>
    <t>=IF(K58=0,"Pass",IF(AND(ROUND(L58*K58/1000000,4)=ROUND(G58,4),ROUND(M58*K58/1000000,4)=ROUND(H58,4),ROUND(N58*K58/1000000,4)=ROUND(I58,4),ROUND(O58*K58/1000000,4)=ROUND(J58,4)),"Pass","FAIL"))</t>
  </si>
  <si>
    <t>UWIN_S3P10A_NUM</t>
  </si>
  <si>
    <t>UWIN_S3P10A_TYPE</t>
  </si>
  <si>
    <t>UWIN_S3P10A_NAME</t>
  </si>
  <si>
    <t>UWIN_S3P10A_FQ1</t>
  </si>
  <si>
    <t>=IF(K59=0,0,G59*1000000/K59)</t>
  </si>
  <si>
    <t>UWIN_S3P10A_FQ2</t>
  </si>
  <si>
    <t>=IF(K59=0,0,H59*1000000/K59)</t>
  </si>
  <si>
    <t>UWIN_S3P10A_FQ3</t>
  </si>
  <si>
    <t>=IF(K59=0,0,I59*1000000/K59)</t>
  </si>
  <si>
    <t>UWIN_S3P10A_FQ4</t>
  </si>
  <si>
    <t>=IF(K59=0,0,J59*1000000/K59)</t>
  </si>
  <si>
    <t>UWIN_S3P10A_CHK</t>
  </si>
  <si>
    <t>=IF(K59=0,"Pass",IF(AND(ROUND(L59*K59/1000000,4)=ROUND(G59,4),ROUND(M59*K59/1000000,4)=ROUND(H59,4),ROUND(N59*K59/1000000,4)=ROUND(I59,4),ROUND(O59*K59/1000000,4)=ROUND(J59,4)),"Pass","FAIL"))</t>
  </si>
  <si>
    <t>UWIN_S3P10S_TYPE</t>
  </si>
  <si>
    <t>UWIN_S3P10S_NAME</t>
  </si>
  <si>
    <t>UWIN_S3P10S_FQ1</t>
  </si>
  <si>
    <t>=IF(K60=0,0,G60*1000000/K60)</t>
  </si>
  <si>
    <t>UWIN_S3P10S_FQ2</t>
  </si>
  <si>
    <t>=IF(K60=0,0,H60*1000000/K60)</t>
  </si>
  <si>
    <t>UWIN_S3P10S_FQ3</t>
  </si>
  <si>
    <t>=IF(K60=0,0,I60*1000000/K60)</t>
  </si>
  <si>
    <t>UWIN_S3P10S_FQ4</t>
  </si>
  <si>
    <t>=IF(K60=0,0,J60*1000000/K60)</t>
  </si>
  <si>
    <t>UWIN_S3P10S_CHK</t>
  </si>
  <si>
    <t>=IF(K60=0,"Pass",IF(AND(ROUND(L60*K60/1000000,4)=ROUND(G60,4),ROUND(M60*K60/1000000,4)=ROUND(H60,4),ROUND(N60*K60/1000000,4)=ROUND(I60,4),ROUND(O60*K60/1000000,4)=ROUND(J60,4)),"Pass","FAIL"))</t>
  </si>
  <si>
    <t>UWIN_S3P10C_TYPE</t>
  </si>
  <si>
    <t>UWIN_S3P10C_NAME</t>
  </si>
  <si>
    <t>UWIN_S3P10C_FQ1</t>
  </si>
  <si>
    <t>=IF(K61=0,0,G61*1000000/K61)</t>
  </si>
  <si>
    <t>UWIN_S3P10C_FQ2</t>
  </si>
  <si>
    <t>=IF(K61=0,0,H61*1000000/K61)</t>
  </si>
  <si>
    <t>UWIN_S3P10C_FQ3</t>
  </si>
  <si>
    <t>=IF(K61=0,0,I61*1000000/K61)</t>
  </si>
  <si>
    <t>UWIN_S3P10C_FQ4</t>
  </si>
  <si>
    <t>=IF(K61=0,0,J61*1000000/K61)</t>
  </si>
  <si>
    <t>UWIN_S3P10C_CHK</t>
  </si>
  <si>
    <t>=IF(K61=0,"Pass",IF(AND(ROUND(L61*K61/1000000,4)=ROUND(G61,4),ROUND(M61*K61/1000000,4)=ROUND(H61,4),ROUND(N61*K61/1000000,4)=ROUND(I61,4),ROUND(O61*K61/1000000,4)=ROUND(J61,4)),"Pass","FAIL"))</t>
  </si>
  <si>
    <t>UWIN_SPACER4</t>
  </si>
  <si>
    <t>UWIN_S4_HDR</t>
  </si>
  <si>
    <t>Section 4: Quota Share Reinsurance (Attr + Seas)</t>
  </si>
  <si>
    <t>UWIN_S4_H1</t>
  </si>
  <si>
    <t>UWIN_S4_H3</t>
  </si>
  <si>
    <t>UWIN_S4_H_CEDE1</t>
  </si>
  <si>
    <t>Cede%Y1</t>
  </si>
  <si>
    <t>UWIN_S4_H_COMM1</t>
  </si>
  <si>
    <t>CdComm%Y1</t>
  </si>
  <si>
    <t>UWIN_S4_H_FEE1</t>
  </si>
  <si>
    <t>FrFee%Y1</t>
  </si>
  <si>
    <t>UWIN_S4_H_CEDE2</t>
  </si>
  <si>
    <t>Cede%Y2</t>
  </si>
  <si>
    <t>UWIN_S4_H_COMM2</t>
  </si>
  <si>
    <t>CdComm%Y2</t>
  </si>
  <si>
    <t>UWIN_S4_H_FEE2</t>
  </si>
  <si>
    <t>FrFee%Y2</t>
  </si>
  <si>
    <t>UWIN_S4_H_CEDE3</t>
  </si>
  <si>
    <t>Cede%Y3</t>
  </si>
  <si>
    <t>UWIN_S4_H_COMM3</t>
  </si>
  <si>
    <t>CdComm%Y3</t>
  </si>
  <si>
    <t>UWIN_S4_H_FEE3</t>
  </si>
  <si>
    <t>FrFee%Y3</t>
  </si>
  <si>
    <t>UWIN_S4_H_CEDE4</t>
  </si>
  <si>
    <t>Cede%Y4</t>
  </si>
  <si>
    <t>UWIN_S4_H_COMM4</t>
  </si>
  <si>
    <t>CdComm%Y4</t>
  </si>
  <si>
    <t>UWIN_S4_H_FEE4</t>
  </si>
  <si>
    <t>FrFee%Y4</t>
  </si>
  <si>
    <t>UWIN_S4_H_CEDE5</t>
  </si>
  <si>
    <t>Cede%Y5</t>
  </si>
  <si>
    <t>UWIN_S4_H_COMM5</t>
  </si>
  <si>
    <t>CdComm%Y5</t>
  </si>
  <si>
    <t>UWIN_S4_H_FEE5</t>
  </si>
  <si>
    <t>FrFee%Y5</t>
  </si>
  <si>
    <t>UWIN_S4P1_NUM</t>
  </si>
  <si>
    <t>65</t>
  </si>
  <si>
    <t>UWIN_S4P1_NAME</t>
  </si>
  <si>
    <t>UWIN_S4P2_NUM</t>
  </si>
  <si>
    <t>66</t>
  </si>
  <si>
    <t>UWIN_S4P2_NAME</t>
  </si>
  <si>
    <t>UWIN_S4P3_NUM</t>
  </si>
  <si>
    <t>67</t>
  </si>
  <si>
    <t>UWIN_S4P3_NAME</t>
  </si>
  <si>
    <t>UWIN_S4P4_NUM</t>
  </si>
  <si>
    <t>68</t>
  </si>
  <si>
    <t>UWIN_S4P4_NAME</t>
  </si>
  <si>
    <t>UWIN_S4P5_NUM</t>
  </si>
  <si>
    <t>69</t>
  </si>
  <si>
    <t>UWIN_S4P5_NAME</t>
  </si>
  <si>
    <t>UWIN_S4P6_NUM</t>
  </si>
  <si>
    <t>70</t>
  </si>
  <si>
    <t>UWIN_S4P6_NAME</t>
  </si>
  <si>
    <t>UWIN_S4P7_NUM</t>
  </si>
  <si>
    <t>71</t>
  </si>
  <si>
    <t>UWIN_S4P7_NAME</t>
  </si>
  <si>
    <t>UWIN_S4P8_NUM</t>
  </si>
  <si>
    <t>72</t>
  </si>
  <si>
    <t>UWIN_S4P8_NAME</t>
  </si>
  <si>
    <t>UWIN_S4P9_NUM</t>
  </si>
  <si>
    <t>73</t>
  </si>
  <si>
    <t>UWIN_S4P9_NAME</t>
  </si>
  <si>
    <t>UWIN_S4P10_NUM</t>
  </si>
  <si>
    <t>74</t>
  </si>
  <si>
    <t>UWIN_S4P10_NAME</t>
  </si>
  <si>
    <t>UWIN_SPACER5</t>
  </si>
  <si>
    <t>75</t>
  </si>
  <si>
    <t>UWIN_S5_HDR</t>
  </si>
  <si>
    <t>76</t>
  </si>
  <si>
    <t>Section 5: Excess of Loss Reinsurance Spend</t>
  </si>
  <si>
    <t>UWIN_S5_H1</t>
  </si>
  <si>
    <t>77</t>
  </si>
  <si>
    <t>UWIN_S5_H3</t>
  </si>
  <si>
    <t>UWIN_S5_HCAT1</t>
  </si>
  <si>
    <t>CAT Y1</t>
  </si>
  <si>
    <t>UWIN_S5_HCAT2</t>
  </si>
  <si>
    <t>CAT Y2</t>
  </si>
  <si>
    <t>UWIN_S5_HCAT3</t>
  </si>
  <si>
    <t>CAT Y3</t>
  </si>
  <si>
    <t>UWIN_S5_HCAT4</t>
  </si>
  <si>
    <t>CAT Y4</t>
  </si>
  <si>
    <t>UWIN_S5_HCAT5</t>
  </si>
  <si>
    <t>CAT Y5</t>
  </si>
  <si>
    <t>UWIN_S5_HOTH1</t>
  </si>
  <si>
    <t>Other Y1</t>
  </si>
  <si>
    <t>UWIN_S5_HOTH2</t>
  </si>
  <si>
    <t>Other Y2</t>
  </si>
  <si>
    <t>UWIN_S5_HOTH3</t>
  </si>
  <si>
    <t>Other Y3</t>
  </si>
  <si>
    <t>UWIN_S5_HOTH4</t>
  </si>
  <si>
    <t>Other Y4</t>
  </si>
  <si>
    <t>UWIN_S5_HOTH5</t>
  </si>
  <si>
    <t>Other Y5</t>
  </si>
  <si>
    <t>UWIN_S5P1_NUM</t>
  </si>
  <si>
    <t>78</t>
  </si>
  <si>
    <t>UWIN_S5P1_NAME</t>
  </si>
  <si>
    <t>UWIN_S5P2_NUM</t>
  </si>
  <si>
    <t>79</t>
  </si>
  <si>
    <t>UWIN_S5P2_NAME</t>
  </si>
  <si>
    <t>UWIN_S5P3_NUM</t>
  </si>
  <si>
    <t>UWIN_S5P3_NAME</t>
  </si>
  <si>
    <t>UWIN_S5P4_NUM</t>
  </si>
  <si>
    <t>UWIN_S5P4_NAME</t>
  </si>
  <si>
    <t>UWIN_S5P5_NUM</t>
  </si>
  <si>
    <t>82</t>
  </si>
  <si>
    <t>UWIN_S5P5_NAME</t>
  </si>
  <si>
    <t>UWIN_S5P6_NUM</t>
  </si>
  <si>
    <t>83</t>
  </si>
  <si>
    <t>UWIN_S5P6_NAME</t>
  </si>
  <si>
    <t>UWIN_S5P7_NUM</t>
  </si>
  <si>
    <t>84</t>
  </si>
  <si>
    <t>UWIN_S5P7_NAME</t>
  </si>
  <si>
    <t>UWIN_S5P8_NUM</t>
  </si>
  <si>
    <t>85</t>
  </si>
  <si>
    <t>UWIN_S5P8_NAME</t>
  </si>
  <si>
    <t>UWIN_S5P9_NUM</t>
  </si>
  <si>
    <t>86</t>
  </si>
  <si>
    <t>UWIN_S5P9_NAME</t>
  </si>
  <si>
    <t>UWIN_S5P10_NUM</t>
  </si>
  <si>
    <t>87</t>
  </si>
  <si>
    <t>UWIN_S5P10_NAME</t>
  </si>
  <si>
    <t>UWIN_S1P1_BU</t>
  </si>
  <si>
    <t>West</t>
  </si>
  <si>
    <t>UWIN_S1P1_NAME</t>
  </si>
  <si>
    <t>Base Case GL</t>
  </si>
  <si>
    <t>UWIN_S1P1_TERM</t>
  </si>
  <si>
    <t>UWIN_S1P1_GWP1</t>
  </si>
  <si>
    <t>UWIN_S1P1_GWP2</t>
  </si>
  <si>
    <t>UWIN_S1P1_GWP3</t>
  </si>
  <si>
    <t>UWIN_S1P1_GWP4</t>
  </si>
  <si>
    <t>UWIN_S1P1_GWP5</t>
  </si>
  <si>
    <t>UWIN_S1P1_GWP6</t>
  </si>
  <si>
    <t>UWIN_S1P1_GWP7</t>
  </si>
  <si>
    <t>UWIN_S1P1_GWP8</t>
  </si>
  <si>
    <t>UWIN_S1P1_GWP9</t>
  </si>
  <si>
    <t>UWIN_S1P1_GWP10</t>
  </si>
  <si>
    <t>UWIN_S1P1_GWP11</t>
  </si>
  <si>
    <t>UWIN_S1P1_GWP12</t>
  </si>
  <si>
    <t>UWIN_S1P1_GWP13</t>
  </si>
  <si>
    <t>UWIN_S1P1_GWP14</t>
  </si>
  <si>
    <t>UWIN_S1P1_GWP15</t>
  </si>
  <si>
    <t>UWIN_S1P1_GWP16</t>
  </si>
  <si>
    <t>UWIN_S1P1_GWP17</t>
  </si>
  <si>
    <t>UWIN_S1P1_GWP18</t>
  </si>
  <si>
    <t>UWIN_S1P1_GWP19</t>
  </si>
  <si>
    <t>UWIN_S1P1_GWP20</t>
  </si>
  <si>
    <t>UWIN_S1P1_GROW</t>
  </si>
  <si>
    <t>0.0%</t>
  </si>
  <si>
    <t>UWIN_S2P1_COMM1</t>
  </si>
  <si>
    <t>0.25</t>
  </si>
  <si>
    <t>UWIN_S2P1_COMM2</t>
  </si>
  <si>
    <t>UWIN_S2P1_COMM3</t>
  </si>
  <si>
    <t>UWIN_S2P1_COMM4</t>
  </si>
  <si>
    <t>UWIN_S2P1_COMM5</t>
  </si>
  <si>
    <t>UWIN_S3P1A_PAT</t>
  </si>
  <si>
    <t>Casualty</t>
  </si>
  <si>
    <t>UWIN_S3P1A_LD</t>
  </si>
  <si>
    <t>UWIN_S3P1A_CD</t>
  </si>
  <si>
    <t>UWIN_S3P1A_ELR1</t>
  </si>
  <si>
    <t>0.55</t>
  </si>
  <si>
    <t>UWIN_S3P1A_ELR2</t>
  </si>
  <si>
    <t>UWIN_S3P1A_ELR3</t>
  </si>
  <si>
    <t>UWIN_S3P1A_ELR4</t>
  </si>
  <si>
    <t>UWIN_S3P1A_SEV</t>
  </si>
  <si>
    <t>UWIN_S3P1S_PAT</t>
  </si>
  <si>
    <t>UWIN_S3P1S_LD</t>
  </si>
  <si>
    <t>UWIN_S3P1S_CD</t>
  </si>
  <si>
    <t>UWIN_S3P1S_ELR1</t>
  </si>
  <si>
    <t>0.1</t>
  </si>
  <si>
    <t>UWIN_S3P1S_ELR2</t>
  </si>
  <si>
    <t>UWIN_S3P1S_ELR3</t>
  </si>
  <si>
    <t>UWIN_S3P1S_ELR4</t>
  </si>
  <si>
    <t>UWIN_S3P1S_SEV</t>
  </si>
  <si>
    <t>150000</t>
  </si>
  <si>
    <t>UWIN_S3P1C_PAT</t>
  </si>
  <si>
    <t>Property</t>
  </si>
  <si>
    <t>UWIN_S3P1C_LD</t>
  </si>
  <si>
    <t>UWIN_S3P1C_CD</t>
  </si>
  <si>
    <t>UWIN_S3P1C_ELR1</t>
  </si>
  <si>
    <t>0.05</t>
  </si>
  <si>
    <t>UWIN_S3P1C_ELR2</t>
  </si>
  <si>
    <t>UWIN_S3P1C_ELR3</t>
  </si>
  <si>
    <t>UWIN_S3P1C_ELR4</t>
  </si>
  <si>
    <t>UWIN_S3P1C_SEV</t>
  </si>
  <si>
    <t>UWIN_S4P1_CEDE1</t>
  </si>
  <si>
    <t>0.9</t>
  </si>
  <si>
    <t>UWIN_S4P1_COMM1</t>
  </si>
  <si>
    <t>UWIN_S4P1_FEE1</t>
  </si>
  <si>
    <t>UWIN_S4P1_CEDE2</t>
  </si>
  <si>
    <t>UWIN_S4P1_COMM2</t>
  </si>
  <si>
    <t>UWIN_S4P1_FEE2</t>
  </si>
  <si>
    <t>UWIN_S4P1_CEDE3</t>
  </si>
  <si>
    <t>UWIN_S4P1_COMM3</t>
  </si>
  <si>
    <t>UWIN_S4P1_FEE3</t>
  </si>
  <si>
    <t>UWIN_S4P1_CEDE4</t>
  </si>
  <si>
    <t>UWIN_S4P1_COMM4</t>
  </si>
  <si>
    <t>UWIN_S4P1_FEE4</t>
  </si>
  <si>
    <t>UWIN_S4P1_CEDE5</t>
  </si>
  <si>
    <t>UWIN_S4P1_COMM5</t>
  </si>
  <si>
    <t>UWIN_S4P1_FEE5</t>
  </si>
  <si>
    <t>UWIN_S5P1_CAT1</t>
  </si>
  <si>
    <t>UWIN_S5P1_OTH1</t>
  </si>
  <si>
    <t>UWIN_S5P1_CAT2</t>
  </si>
  <si>
    <t>UWIN_S5P1_OTH2</t>
  </si>
  <si>
    <t>UWIN_S5P1_CAT3</t>
  </si>
  <si>
    <t>UWIN_S5P1_OTH3</t>
  </si>
  <si>
    <t>UWIN_S5P1_CAT4</t>
  </si>
  <si>
    <t>UWIN_S5P1_OTH4</t>
  </si>
  <si>
    <t>UWIN_S5P1_CAT5</t>
  </si>
  <si>
    <t>UWIN_S5P1_OTH5</t>
  </si>
  <si>
    <t>UWIN_S1P2_BU</t>
  </si>
  <si>
    <t>UWIN_S1P2_NAME</t>
  </si>
  <si>
    <t>High Premium</t>
  </si>
  <si>
    <t>UWIN_S1P2_TERM</t>
  </si>
  <si>
    <t>UWIN_S1P2_GWP1</t>
  </si>
  <si>
    <t>2000000</t>
  </si>
  <si>
    <t>UWIN_S1P2_GWP2</t>
  </si>
  <si>
    <t>UWIN_S1P2_GWP3</t>
  </si>
  <si>
    <t>UWIN_S1P2_GWP4</t>
  </si>
  <si>
    <t>UWIN_S1P2_GWP5</t>
  </si>
  <si>
    <t>UWIN_S1P2_GWP6</t>
  </si>
  <si>
    <t>UWIN_S1P2_GWP7</t>
  </si>
  <si>
    <t>UWIN_S1P2_GWP8</t>
  </si>
  <si>
    <t>UWIN_S1P2_GWP9</t>
  </si>
  <si>
    <t>UWIN_S1P2_GWP10</t>
  </si>
  <si>
    <t>UWIN_S1P2_GWP11</t>
  </si>
  <si>
    <t>UWIN_S1P2_GWP12</t>
  </si>
  <si>
    <t>UWIN_S1P2_GWP13</t>
  </si>
  <si>
    <t>UWIN_S1P2_GWP14</t>
  </si>
  <si>
    <t>UWIN_S1P2_GWP15</t>
  </si>
  <si>
    <t>UWIN_S1P2_GWP16</t>
  </si>
  <si>
    <t>UWIN_S1P2_GWP17</t>
  </si>
  <si>
    <t>UWIN_S1P2_GWP18</t>
  </si>
  <si>
    <t>UWIN_S1P2_GWP19</t>
  </si>
  <si>
    <t>UWIN_S1P2_GWP20</t>
  </si>
  <si>
    <t>UWIN_S1P2_GROW</t>
  </si>
  <si>
    <t>UWIN_S2P2_COMM1</t>
  </si>
  <si>
    <t>UWIN_S2P2_COMM2</t>
  </si>
  <si>
    <t>UWIN_S2P2_COMM3</t>
  </si>
  <si>
    <t>UWIN_S2P2_COMM4</t>
  </si>
  <si>
    <t>UWIN_S2P2_COMM5</t>
  </si>
  <si>
    <t>UWIN_S3P2A_PAT</t>
  </si>
  <si>
    <t>UWIN_S3P2A_LD</t>
  </si>
  <si>
    <t>UWIN_S3P2A_CD</t>
  </si>
  <si>
    <t>UWIN_S3P2A_ELR1</t>
  </si>
  <si>
    <t>UWIN_S3P2A_ELR2</t>
  </si>
  <si>
    <t>UWIN_S3P2A_ELR3</t>
  </si>
  <si>
    <t>UWIN_S3P2A_ELR4</t>
  </si>
  <si>
    <t>UWIN_S3P2A_SEV</t>
  </si>
  <si>
    <t>UWIN_S3P2S_PAT</t>
  </si>
  <si>
    <t>UWIN_S3P2S_LD</t>
  </si>
  <si>
    <t>UWIN_S3P2S_CD</t>
  </si>
  <si>
    <t>UWIN_S3P2S_ELR1</t>
  </si>
  <si>
    <t>UWIN_S3P2S_ELR2</t>
  </si>
  <si>
    <t>UWIN_S3P2S_ELR3</t>
  </si>
  <si>
    <t>UWIN_S3P2S_ELR4</t>
  </si>
  <si>
    <t>UWIN_S3P2S_SEV</t>
  </si>
  <si>
    <t>UWIN_S3P2C_PAT</t>
  </si>
  <si>
    <t>UWIN_S3P2C_LD</t>
  </si>
  <si>
    <t>UWIN_S3P2C_CD</t>
  </si>
  <si>
    <t>UWIN_S3P2C_ELR1</t>
  </si>
  <si>
    <t>UWIN_S3P2C_ELR2</t>
  </si>
  <si>
    <t>UWIN_S3P2C_ELR3</t>
  </si>
  <si>
    <t>UWIN_S3P2C_ELR4</t>
  </si>
  <si>
    <t>UWIN_S3P2C_SEV</t>
  </si>
  <si>
    <t>UWIN_S4P2_CEDE1</t>
  </si>
  <si>
    <t>UWIN_S4P2_COMM1</t>
  </si>
  <si>
    <t>UWIN_S4P2_FEE1</t>
  </si>
  <si>
    <t>UWIN_S4P2_CEDE2</t>
  </si>
  <si>
    <t>UWIN_S4P2_COMM2</t>
  </si>
  <si>
    <t>UWIN_S4P2_FEE2</t>
  </si>
  <si>
    <t>UWIN_S4P2_CEDE3</t>
  </si>
  <si>
    <t>UWIN_S4P2_COMM3</t>
  </si>
  <si>
    <t>UWIN_S4P2_FEE3</t>
  </si>
  <si>
    <t>UWIN_S4P2_CEDE4</t>
  </si>
  <si>
    <t>UWIN_S4P2_COMM4</t>
  </si>
  <si>
    <t>UWIN_S4P2_FEE4</t>
  </si>
  <si>
    <t>UWIN_S4P2_CEDE5</t>
  </si>
  <si>
    <t>UWIN_S4P2_COMM5</t>
  </si>
  <si>
    <t>UWIN_S4P2_FEE5</t>
  </si>
  <si>
    <t>UWIN_S5P2_CAT1</t>
  </si>
  <si>
    <t>UWIN_S5P2_OTH1</t>
  </si>
  <si>
    <t>UWIN_S5P2_CAT2</t>
  </si>
  <si>
    <t>UWIN_S5P2_OTH2</t>
  </si>
  <si>
    <t>UWIN_S5P2_CAT3</t>
  </si>
  <si>
    <t>UWIN_S5P2_OTH3</t>
  </si>
  <si>
    <t>UWIN_S5P2_CAT4</t>
  </si>
  <si>
    <t>UWIN_S5P2_OTH4</t>
  </si>
  <si>
    <t>UWIN_S5P2_CAT5</t>
  </si>
  <si>
    <t>UWIN_S5P2_OTH5</t>
  </si>
  <si>
    <t>UWIN_S1P3_BU</t>
  </si>
  <si>
    <t>UWIN_S1P3_NAME</t>
  </si>
  <si>
    <t>High Attr ELR</t>
  </si>
  <si>
    <t>UWIN_S1P3_TERM</t>
  </si>
  <si>
    <t>UWIN_S1P3_GWP1</t>
  </si>
  <si>
    <t>UWIN_S1P3_GWP2</t>
  </si>
  <si>
    <t>UWIN_S1P3_GWP3</t>
  </si>
  <si>
    <t>UWIN_S1P3_GWP4</t>
  </si>
  <si>
    <t>UWIN_S1P3_GWP5</t>
  </si>
  <si>
    <t>UWIN_S1P3_GWP6</t>
  </si>
  <si>
    <t>UWIN_S1P3_GWP7</t>
  </si>
  <si>
    <t>UWIN_S1P3_GWP8</t>
  </si>
  <si>
    <t>UWIN_S1P3_GWP9</t>
  </si>
  <si>
    <t>UWIN_S1P3_GWP10</t>
  </si>
  <si>
    <t>UWIN_S1P3_GWP11</t>
  </si>
  <si>
    <t>UWIN_S1P3_GWP12</t>
  </si>
  <si>
    <t>UWIN_S1P3_GWP13</t>
  </si>
  <si>
    <t>UWIN_S1P3_GWP14</t>
  </si>
  <si>
    <t>UWIN_S1P3_GWP15</t>
  </si>
  <si>
    <t>UWIN_S1P3_GWP16</t>
  </si>
  <si>
    <t>UWIN_S1P3_GWP17</t>
  </si>
  <si>
    <t>UWIN_S1P3_GWP18</t>
  </si>
  <si>
    <t>UWIN_S1P3_GWP19</t>
  </si>
  <si>
    <t>UWIN_S1P3_GWP20</t>
  </si>
  <si>
    <t>UWIN_S1P3_GROW</t>
  </si>
  <si>
    <t>UWIN_S2P3_COMM1</t>
  </si>
  <si>
    <t>UWIN_S2P3_COMM2</t>
  </si>
  <si>
    <t>UWIN_S2P3_COMM3</t>
  </si>
  <si>
    <t>UWIN_S2P3_COMM4</t>
  </si>
  <si>
    <t>UWIN_S2P3_COMM5</t>
  </si>
  <si>
    <t>UWIN_S3P3A_PAT</t>
  </si>
  <si>
    <t>UWIN_S3P3A_LD</t>
  </si>
  <si>
    <t>UWIN_S3P3A_CD</t>
  </si>
  <si>
    <t>UWIN_S3P3A_ELR1</t>
  </si>
  <si>
    <t>0.7</t>
  </si>
  <si>
    <t>UWIN_S3P3A_ELR2</t>
  </si>
  <si>
    <t>UWIN_S3P3A_ELR3</t>
  </si>
  <si>
    <t>UWIN_S3P3A_ELR4</t>
  </si>
  <si>
    <t>UWIN_S3P3A_SEV</t>
  </si>
  <si>
    <t>UWIN_S3P3S_PAT</t>
  </si>
  <si>
    <t>UWIN_S3P3S_LD</t>
  </si>
  <si>
    <t>UWIN_S3P3S_CD</t>
  </si>
  <si>
    <t>UWIN_S3P3S_ELR1</t>
  </si>
  <si>
    <t>UWIN_S3P3S_ELR2</t>
  </si>
  <si>
    <t>UWIN_S3P3S_ELR3</t>
  </si>
  <si>
    <t>UWIN_S3P3S_ELR4</t>
  </si>
  <si>
    <t>UWIN_S3P3S_SEV</t>
  </si>
  <si>
    <t>UWIN_S3P3C_PAT</t>
  </si>
  <si>
    <t>UWIN_S3P3C_LD</t>
  </si>
  <si>
    <t>UWIN_S3P3C_CD</t>
  </si>
  <si>
    <t>UWIN_S3P3C_ELR1</t>
  </si>
  <si>
    <t>UWIN_S3P3C_ELR2</t>
  </si>
  <si>
    <t>UWIN_S3P3C_ELR3</t>
  </si>
  <si>
    <t>UWIN_S3P3C_ELR4</t>
  </si>
  <si>
    <t>UWIN_S3P3C_SEV</t>
  </si>
  <si>
    <t>UWIN_S4P3_CEDE1</t>
  </si>
  <si>
    <t>UWIN_S4P3_COMM1</t>
  </si>
  <si>
    <t>UWIN_S4P3_FEE1</t>
  </si>
  <si>
    <t>UWIN_S4P3_CEDE2</t>
  </si>
  <si>
    <t>UWIN_S4P3_COMM2</t>
  </si>
  <si>
    <t>UWIN_S4P3_FEE2</t>
  </si>
  <si>
    <t>UWIN_S4P3_CEDE3</t>
  </si>
  <si>
    <t>UWIN_S4P3_COMM3</t>
  </si>
  <si>
    <t>UWIN_S4P3_FEE3</t>
  </si>
  <si>
    <t>UWIN_S4P3_CEDE4</t>
  </si>
  <si>
    <t>UWIN_S4P3_COMM4</t>
  </si>
  <si>
    <t>UWIN_S4P3_FEE4</t>
  </si>
  <si>
    <t>UWIN_S4P3_CEDE5</t>
  </si>
  <si>
    <t>UWIN_S4P3_COMM5</t>
  </si>
  <si>
    <t>UWIN_S4P3_FEE5</t>
  </si>
  <si>
    <t>UWIN_S5P3_CAT1</t>
  </si>
  <si>
    <t>UWIN_S5P3_OTH1</t>
  </si>
  <si>
    <t>UWIN_S5P3_CAT2</t>
  </si>
  <si>
    <t>UWIN_S5P3_OTH2</t>
  </si>
  <si>
    <t>UWIN_S5P3_CAT3</t>
  </si>
  <si>
    <t>UWIN_S5P3_OTH3</t>
  </si>
  <si>
    <t>UWIN_S5P3_CAT4</t>
  </si>
  <si>
    <t>UWIN_S5P3_OTH4</t>
  </si>
  <si>
    <t>UWIN_S5P3_CAT5</t>
  </si>
  <si>
    <t>UWIN_S5P3_OTH5</t>
  </si>
  <si>
    <t>UWIN_S1P4_BU</t>
  </si>
  <si>
    <t>UWIN_S1P4_NAME</t>
  </si>
  <si>
    <t>High Commission</t>
  </si>
  <si>
    <t>UWIN_S1P4_TERM</t>
  </si>
  <si>
    <t>UWIN_S1P4_GWP1</t>
  </si>
  <si>
    <t>UWIN_S1P4_GWP2</t>
  </si>
  <si>
    <t>UWIN_S1P4_GWP3</t>
  </si>
  <si>
    <t>UWIN_S1P4_GWP4</t>
  </si>
  <si>
    <t>UWIN_S1P4_GWP5</t>
  </si>
  <si>
    <t>UWIN_S1P4_GWP6</t>
  </si>
  <si>
    <t>UWIN_S1P4_GWP7</t>
  </si>
  <si>
    <t>UWIN_S1P4_GWP8</t>
  </si>
  <si>
    <t>UWIN_S1P4_GWP9</t>
  </si>
  <si>
    <t>UWIN_S1P4_GWP10</t>
  </si>
  <si>
    <t>UWIN_S1P4_GWP11</t>
  </si>
  <si>
    <t>UWIN_S1P4_GWP12</t>
  </si>
  <si>
    <t>UWIN_S1P4_GWP13</t>
  </si>
  <si>
    <t>UWIN_S1P4_GWP14</t>
  </si>
  <si>
    <t>UWIN_S1P4_GWP15</t>
  </si>
  <si>
    <t>UWIN_S1P4_GWP16</t>
  </si>
  <si>
    <t>UWIN_S1P4_GWP17</t>
  </si>
  <si>
    <t>UWIN_S1P4_GWP18</t>
  </si>
  <si>
    <t>UWIN_S1P4_GWP19</t>
  </si>
  <si>
    <t>UWIN_S1P4_GWP20</t>
  </si>
  <si>
    <t>UWIN_S1P4_GROW</t>
  </si>
  <si>
    <t>UWIN_S2P4_COMM1</t>
  </si>
  <si>
    <t>0.3</t>
  </si>
  <si>
    <t>UWIN_S2P4_COMM2</t>
  </si>
  <si>
    <t>UWIN_S2P4_COMM3</t>
  </si>
  <si>
    <t>UWIN_S2P4_COMM4</t>
  </si>
  <si>
    <t>UWIN_S2P4_COMM5</t>
  </si>
  <si>
    <t>UWIN_S3P4A_PAT</t>
  </si>
  <si>
    <t>UWIN_S3P4A_LD</t>
  </si>
  <si>
    <t>UWIN_S3P4A_CD</t>
  </si>
  <si>
    <t>UWIN_S3P4A_ELR1</t>
  </si>
  <si>
    <t>UWIN_S3P4A_ELR2</t>
  </si>
  <si>
    <t>UWIN_S3P4A_ELR3</t>
  </si>
  <si>
    <t>UWIN_S3P4A_ELR4</t>
  </si>
  <si>
    <t>UWIN_S3P4A_SEV</t>
  </si>
  <si>
    <t>UWIN_S3P4S_PAT</t>
  </si>
  <si>
    <t>UWIN_S3P4S_LD</t>
  </si>
  <si>
    <t>UWIN_S3P4S_CD</t>
  </si>
  <si>
    <t>UWIN_S3P4S_ELR1</t>
  </si>
  <si>
    <t>UWIN_S3P4S_ELR2</t>
  </si>
  <si>
    <t>UWIN_S3P4S_ELR3</t>
  </si>
  <si>
    <t>UWIN_S3P4S_ELR4</t>
  </si>
  <si>
    <t>UWIN_S3P4S_SEV</t>
  </si>
  <si>
    <t>UWIN_S3P4C_PAT</t>
  </si>
  <si>
    <t>UWIN_S3P4C_LD</t>
  </si>
  <si>
    <t>UWIN_S3P4C_CD</t>
  </si>
  <si>
    <t>UWIN_S3P4C_ELR1</t>
  </si>
  <si>
    <t>UWIN_S3P4C_ELR2</t>
  </si>
  <si>
    <t>UWIN_S3P4C_ELR3</t>
  </si>
  <si>
    <t>UWIN_S3P4C_ELR4</t>
  </si>
  <si>
    <t>UWIN_S3P4C_SEV</t>
  </si>
  <si>
    <t>UWIN_S4P4_CEDE1</t>
  </si>
  <si>
    <t>UWIN_S4P4_COMM1</t>
  </si>
  <si>
    <t>UWIN_S4P4_FEE1</t>
  </si>
  <si>
    <t>UWIN_S4P4_CEDE2</t>
  </si>
  <si>
    <t>UWIN_S4P4_COMM2</t>
  </si>
  <si>
    <t>UWIN_S4P4_FEE2</t>
  </si>
  <si>
    <t>UWIN_S4P4_CEDE3</t>
  </si>
  <si>
    <t>UWIN_S4P4_COMM3</t>
  </si>
  <si>
    <t>UWIN_S4P4_FEE3</t>
  </si>
  <si>
    <t>UWIN_S4P4_CEDE4</t>
  </si>
  <si>
    <t>UWIN_S4P4_COMM4</t>
  </si>
  <si>
    <t>UWIN_S4P4_FEE4</t>
  </si>
  <si>
    <t>UWIN_S4P4_CEDE5</t>
  </si>
  <si>
    <t>UWIN_S4P4_COMM5</t>
  </si>
  <si>
    <t>UWIN_S4P4_FEE5</t>
  </si>
  <si>
    <t>UWIN_S5P4_CAT1</t>
  </si>
  <si>
    <t>UWIN_S5P4_OTH1</t>
  </si>
  <si>
    <t>UWIN_S5P4_CAT2</t>
  </si>
  <si>
    <t>UWIN_S5P4_OTH2</t>
  </si>
  <si>
    <t>UWIN_S5P4_CAT3</t>
  </si>
  <si>
    <t>UWIN_S5P4_OTH3</t>
  </si>
  <si>
    <t>UWIN_S5P4_CAT4</t>
  </si>
  <si>
    <t>UWIN_S5P4_OTH4</t>
  </si>
  <si>
    <t>UWIN_S5P4_CAT5</t>
  </si>
  <si>
    <t>UWIN_S5P4_OTH5</t>
  </si>
  <si>
    <t>UWIN_S1P5_BU</t>
  </si>
  <si>
    <t>UWIN_S1P5_NAME</t>
  </si>
  <si>
    <t>High Cession</t>
  </si>
  <si>
    <t>UWIN_S1P5_TERM</t>
  </si>
  <si>
    <t>UWIN_S1P5_GWP1</t>
  </si>
  <si>
    <t>UWIN_S1P5_GWP2</t>
  </si>
  <si>
    <t>UWIN_S1P5_GWP3</t>
  </si>
  <si>
    <t>UWIN_S1P5_GWP4</t>
  </si>
  <si>
    <t>UWIN_S1P5_GWP5</t>
  </si>
  <si>
    <t>UWIN_S1P5_GWP6</t>
  </si>
  <si>
    <t>UWIN_S1P5_GWP7</t>
  </si>
  <si>
    <t>UWIN_S1P5_GWP8</t>
  </si>
  <si>
    <t>UWIN_S1P5_GWP9</t>
  </si>
  <si>
    <t>UWIN_S1P5_GWP10</t>
  </si>
  <si>
    <t>UWIN_S1P5_GWP11</t>
  </si>
  <si>
    <t>UWIN_S1P5_GWP12</t>
  </si>
  <si>
    <t>UWIN_S1P5_GWP13</t>
  </si>
  <si>
    <t>UWIN_S1P5_GWP14</t>
  </si>
  <si>
    <t>UWIN_S1P5_GWP15</t>
  </si>
  <si>
    <t>UWIN_S1P5_GWP16</t>
  </si>
  <si>
    <t>UWIN_S1P5_GWP17</t>
  </si>
  <si>
    <t>UWIN_S1P5_GWP18</t>
  </si>
  <si>
    <t>UWIN_S1P5_GWP19</t>
  </si>
  <si>
    <t>UWIN_S1P5_GWP20</t>
  </si>
  <si>
    <t>UWIN_S1P5_GROW</t>
  </si>
  <si>
    <t>UWIN_S2P5_COMM1</t>
  </si>
  <si>
    <t>UWIN_S2P5_COMM2</t>
  </si>
  <si>
    <t>UWIN_S2P5_COMM3</t>
  </si>
  <si>
    <t>UWIN_S2P5_COMM4</t>
  </si>
  <si>
    <t>UWIN_S2P5_COMM5</t>
  </si>
  <si>
    <t>UWIN_S3P5A_PAT</t>
  </si>
  <si>
    <t>UWIN_S3P5A_LD</t>
  </si>
  <si>
    <t>UWIN_S3P5A_CD</t>
  </si>
  <si>
    <t>UWIN_S3P5A_ELR1</t>
  </si>
  <si>
    <t>UWIN_S3P5A_ELR2</t>
  </si>
  <si>
    <t>UWIN_S3P5A_ELR3</t>
  </si>
  <si>
    <t>UWIN_S3P5A_ELR4</t>
  </si>
  <si>
    <t>UWIN_S3P5A_SEV</t>
  </si>
  <si>
    <t>UWIN_S3P5S_PAT</t>
  </si>
  <si>
    <t>UWIN_S3P5S_LD</t>
  </si>
  <si>
    <t>UWIN_S3P5S_CD</t>
  </si>
  <si>
    <t>UWIN_S3P5S_ELR1</t>
  </si>
  <si>
    <t>UWIN_S3P5S_ELR2</t>
  </si>
  <si>
    <t>UWIN_S3P5S_ELR3</t>
  </si>
  <si>
    <t>UWIN_S3P5S_ELR4</t>
  </si>
  <si>
    <t>UWIN_S3P5S_SEV</t>
  </si>
  <si>
    <t>UWIN_S3P5C_PAT</t>
  </si>
  <si>
    <t>UWIN_S3P5C_LD</t>
  </si>
  <si>
    <t>UWIN_S3P5C_CD</t>
  </si>
  <si>
    <t>UWIN_S3P5C_ELR1</t>
  </si>
  <si>
    <t>UWIN_S3P5C_ELR2</t>
  </si>
  <si>
    <t>UWIN_S3P5C_ELR3</t>
  </si>
  <si>
    <t>UWIN_S3P5C_ELR4</t>
  </si>
  <si>
    <t>UWIN_S3P5C_SEV</t>
  </si>
  <si>
    <t>UWIN_S4P5_CEDE1</t>
  </si>
  <si>
    <t>UWIN_S4P5_COMM1</t>
  </si>
  <si>
    <t>UWIN_S4P5_FEE1</t>
  </si>
  <si>
    <t>UWIN_S4P5_CEDE2</t>
  </si>
  <si>
    <t>UWIN_S4P5_COMM2</t>
  </si>
  <si>
    <t>UWIN_S4P5_FEE2</t>
  </si>
  <si>
    <t>UWIN_S4P5_CEDE3</t>
  </si>
  <si>
    <t>UWIN_S4P5_COMM3</t>
  </si>
  <si>
    <t>UWIN_S4P5_FEE3</t>
  </si>
  <si>
    <t>UWIN_S4P5_CEDE4</t>
  </si>
  <si>
    <t>UWIN_S4P5_COMM4</t>
  </si>
  <si>
    <t>UWIN_S4P5_FEE4</t>
  </si>
  <si>
    <t>UWIN_S4P5_CEDE5</t>
  </si>
  <si>
    <t>UWIN_S4P5_COMM5</t>
  </si>
  <si>
    <t>UWIN_S4P5_FEE5</t>
  </si>
  <si>
    <t>UWIN_S5P5_CAT1</t>
  </si>
  <si>
    <t>UWIN_S5P5_OTH1</t>
  </si>
  <si>
    <t>UWIN_S5P5_CAT2</t>
  </si>
  <si>
    <t>UWIN_S5P5_OTH2</t>
  </si>
  <si>
    <t>UWIN_S5P5_CAT3</t>
  </si>
  <si>
    <t>UWIN_S5P5_OTH3</t>
  </si>
  <si>
    <t>UWIN_S5P5_CAT4</t>
  </si>
  <si>
    <t>UWIN_S5P5_OTH4</t>
  </si>
  <si>
    <t>UWIN_S5P5_CAT5</t>
  </si>
  <si>
    <t>UWIN_S5P5_OTH5</t>
  </si>
  <si>
    <t>UWIN_S1P6_BU</t>
  </si>
  <si>
    <t>UWIN_S1P6_NAME</t>
  </si>
  <si>
    <t>High Severity</t>
  </si>
  <si>
    <t>UWIN_S1P6_TERM</t>
  </si>
  <si>
    <t>UWIN_S1P6_GWP1</t>
  </si>
  <si>
    <t>UWIN_S1P6_GWP2</t>
  </si>
  <si>
    <t>UWIN_S1P6_GWP3</t>
  </si>
  <si>
    <t>UWIN_S1P6_GWP4</t>
  </si>
  <si>
    <t>UWIN_S1P6_GWP5</t>
  </si>
  <si>
    <t>UWIN_S1P6_GWP6</t>
  </si>
  <si>
    <t>UWIN_S1P6_GWP7</t>
  </si>
  <si>
    <t>UWIN_S1P6_GWP8</t>
  </si>
  <si>
    <t>UWIN_S1P6_GWP9</t>
  </si>
  <si>
    <t>UWIN_S1P6_GWP10</t>
  </si>
  <si>
    <t>UWIN_S1P6_GWP11</t>
  </si>
  <si>
    <t>UWIN_S1P6_GWP12</t>
  </si>
  <si>
    <t>UWIN_S1P6_GWP13</t>
  </si>
  <si>
    <t>UWIN_S1P6_GWP14</t>
  </si>
  <si>
    <t>UWIN_S1P6_GWP15</t>
  </si>
  <si>
    <t>UWIN_S1P6_GWP16</t>
  </si>
  <si>
    <t>UWIN_S1P6_GWP17</t>
  </si>
  <si>
    <t>UWIN_S1P6_GWP18</t>
  </si>
  <si>
    <t>UWIN_S1P6_GWP19</t>
  </si>
  <si>
    <t>UWIN_S1P6_GWP20</t>
  </si>
  <si>
    <t>UWIN_S1P6_GROW</t>
  </si>
  <si>
    <t>UWIN_S2P6_COMM1</t>
  </si>
  <si>
    <t>UWIN_S2P6_COMM2</t>
  </si>
  <si>
    <t>UWIN_S2P6_COMM3</t>
  </si>
  <si>
    <t>UWIN_S2P6_COMM4</t>
  </si>
  <si>
    <t>UWIN_S2P6_COMM5</t>
  </si>
  <si>
    <t>UWIN_S3P6A_PAT</t>
  </si>
  <si>
    <t>UWIN_S3P6A_LD</t>
  </si>
  <si>
    <t>UWIN_S3P6A_CD</t>
  </si>
  <si>
    <t>UWIN_S3P6A_ELR1</t>
  </si>
  <si>
    <t>UWIN_S3P6A_ELR2</t>
  </si>
  <si>
    <t>UWIN_S3P6A_ELR3</t>
  </si>
  <si>
    <t>UWIN_S3P6A_ELR4</t>
  </si>
  <si>
    <t>UWIN_S3P6A_SEV</t>
  </si>
  <si>
    <t>UWIN_S3P6S_PAT</t>
  </si>
  <si>
    <t>UWIN_S3P6S_LD</t>
  </si>
  <si>
    <t>UWIN_S3P6S_CD</t>
  </si>
  <si>
    <t>UWIN_S3P6S_ELR1</t>
  </si>
  <si>
    <t>UWIN_S3P6S_ELR2</t>
  </si>
  <si>
    <t>UWIN_S3P6S_ELR3</t>
  </si>
  <si>
    <t>UWIN_S3P6S_ELR4</t>
  </si>
  <si>
    <t>UWIN_S3P6S_SEV</t>
  </si>
  <si>
    <t>UWIN_S3P6C_PAT</t>
  </si>
  <si>
    <t>UWIN_S3P6C_LD</t>
  </si>
  <si>
    <t>UWIN_S3P6C_CD</t>
  </si>
  <si>
    <t>UWIN_S3P6C_ELR1</t>
  </si>
  <si>
    <t>UWIN_S3P6C_ELR2</t>
  </si>
  <si>
    <t>UWIN_S3P6C_ELR3</t>
  </si>
  <si>
    <t>UWIN_S3P6C_ELR4</t>
  </si>
  <si>
    <t>UWIN_S3P6C_SEV</t>
  </si>
  <si>
    <t>UWIN_S4P6_CEDE1</t>
  </si>
  <si>
    <t>UWIN_S4P6_COMM1</t>
  </si>
  <si>
    <t>UWIN_S4P6_FEE1</t>
  </si>
  <si>
    <t>UWIN_S4P6_CEDE2</t>
  </si>
  <si>
    <t>UWIN_S4P6_COMM2</t>
  </si>
  <si>
    <t>UWIN_S4P6_FEE2</t>
  </si>
  <si>
    <t>UWIN_S4P6_CEDE3</t>
  </si>
  <si>
    <t>UWIN_S4P6_COMM3</t>
  </si>
  <si>
    <t>UWIN_S4P6_FEE3</t>
  </si>
  <si>
    <t>UWIN_S4P6_CEDE4</t>
  </si>
  <si>
    <t>UWIN_S4P6_COMM4</t>
  </si>
  <si>
    <t>UWIN_S4P6_FEE4</t>
  </si>
  <si>
    <t>UWIN_S4P6_CEDE5</t>
  </si>
  <si>
    <t>UWIN_S4P6_COMM5</t>
  </si>
  <si>
    <t>UWIN_S4P6_FEE5</t>
  </si>
  <si>
    <t>UWIN_S5P6_CAT1</t>
  </si>
  <si>
    <t>UWIN_S5P6_OTH1</t>
  </si>
  <si>
    <t>UWIN_S5P6_CAT2</t>
  </si>
  <si>
    <t>UWIN_S5P6_OTH2</t>
  </si>
  <si>
    <t>UWIN_S5P6_CAT3</t>
  </si>
  <si>
    <t>UWIN_S5P6_OTH3</t>
  </si>
  <si>
    <t>UWIN_S5P6_CAT4</t>
  </si>
  <si>
    <t>UWIN_S5P6_OTH4</t>
  </si>
  <si>
    <t>UWIN_S5P6_CAT5</t>
  </si>
  <si>
    <t>UWIN_S5P6_OTH5</t>
  </si>
  <si>
    <t>UWIN_S1P7_BU</t>
  </si>
  <si>
    <t>UWIN_S1P7_NAME</t>
  </si>
  <si>
    <t>Long Term 24mo</t>
  </si>
  <si>
    <t>UWIN_S1P7_TERM</t>
  </si>
  <si>
    <t>UWIN_S1P7_GWP1</t>
  </si>
  <si>
    <t>UWIN_S1P7_GWP2</t>
  </si>
  <si>
    <t>UWIN_S1P7_GWP3</t>
  </si>
  <si>
    <t>UWIN_S1P7_GWP4</t>
  </si>
  <si>
    <t>UWIN_S1P7_GWP5</t>
  </si>
  <si>
    <t>UWIN_S1P7_GWP6</t>
  </si>
  <si>
    <t>UWIN_S1P7_GWP7</t>
  </si>
  <si>
    <t>UWIN_S1P7_GWP8</t>
  </si>
  <si>
    <t>UWIN_S1P7_GWP9</t>
  </si>
  <si>
    <t>UWIN_S1P7_GWP10</t>
  </si>
  <si>
    <t>UWIN_S1P7_GWP11</t>
  </si>
  <si>
    <t>UWIN_S1P7_GWP12</t>
  </si>
  <si>
    <t>UWIN_S1P7_GWP13</t>
  </si>
  <si>
    <t>UWIN_S1P7_GWP14</t>
  </si>
  <si>
    <t>UWIN_S1P7_GWP15</t>
  </si>
  <si>
    <t>UWIN_S1P7_GWP16</t>
  </si>
  <si>
    <t>UWIN_S1P7_GWP17</t>
  </si>
  <si>
    <t>UWIN_S1P7_GWP18</t>
  </si>
  <si>
    <t>UWIN_S1P7_GWP19</t>
  </si>
  <si>
    <t>UWIN_S1P7_GWP20</t>
  </si>
  <si>
    <t>UWIN_S1P7_GROW</t>
  </si>
  <si>
    <t>UWIN_S2P7_COMM1</t>
  </si>
  <si>
    <t>UWIN_S2P7_COMM2</t>
  </si>
  <si>
    <t>UWIN_S2P7_COMM3</t>
  </si>
  <si>
    <t>UWIN_S2P7_COMM4</t>
  </si>
  <si>
    <t>UWIN_S2P7_COMM5</t>
  </si>
  <si>
    <t>UWIN_S3P7A_PAT</t>
  </si>
  <si>
    <t>UWIN_S3P7A_LD</t>
  </si>
  <si>
    <t>UWIN_S3P7A_CD</t>
  </si>
  <si>
    <t>UWIN_S3P7A_ELR1</t>
  </si>
  <si>
    <t>UWIN_S3P7A_ELR2</t>
  </si>
  <si>
    <t>UWIN_S3P7A_ELR3</t>
  </si>
  <si>
    <t>UWIN_S3P7A_ELR4</t>
  </si>
  <si>
    <t>UWIN_S3P7A_SEV</t>
  </si>
  <si>
    <t>UWIN_S3P7S_PAT</t>
  </si>
  <si>
    <t>UWIN_S3P7S_LD</t>
  </si>
  <si>
    <t>UWIN_S3P7S_CD</t>
  </si>
  <si>
    <t>UWIN_S3P7S_ELR1</t>
  </si>
  <si>
    <t>UWIN_S3P7S_ELR2</t>
  </si>
  <si>
    <t>UWIN_S3P7S_ELR3</t>
  </si>
  <si>
    <t>UWIN_S3P7S_ELR4</t>
  </si>
  <si>
    <t>UWIN_S3P7S_SEV</t>
  </si>
  <si>
    <t>UWIN_S3P7C_PAT</t>
  </si>
  <si>
    <t>UWIN_S3P7C_LD</t>
  </si>
  <si>
    <t>UWIN_S3P7C_CD</t>
  </si>
  <si>
    <t>UWIN_S3P7C_ELR1</t>
  </si>
  <si>
    <t>UWIN_S3P7C_ELR2</t>
  </si>
  <si>
    <t>UWIN_S3P7C_ELR3</t>
  </si>
  <si>
    <t>UWIN_S3P7C_ELR4</t>
  </si>
  <si>
    <t>UWIN_S3P7C_SEV</t>
  </si>
  <si>
    <t>UWIN_S4P7_CEDE1</t>
  </si>
  <si>
    <t>UWIN_S4P7_COMM1</t>
  </si>
  <si>
    <t>UWIN_S4P7_FEE1</t>
  </si>
  <si>
    <t>UWIN_S4P7_CEDE2</t>
  </si>
  <si>
    <t>UWIN_S4P7_COMM2</t>
  </si>
  <si>
    <t>UWIN_S4P7_FEE2</t>
  </si>
  <si>
    <t>UWIN_S4P7_CEDE3</t>
  </si>
  <si>
    <t>UWIN_S4P7_COMM3</t>
  </si>
  <si>
    <t>UWIN_S4P7_FEE3</t>
  </si>
  <si>
    <t>UWIN_S4P7_CEDE4</t>
  </si>
  <si>
    <t>UWIN_S4P7_COMM4</t>
  </si>
  <si>
    <t>UWIN_S4P7_FEE4</t>
  </si>
  <si>
    <t>UWIN_S4P7_CEDE5</t>
  </si>
  <si>
    <t>UWIN_S4P7_COMM5</t>
  </si>
  <si>
    <t>UWIN_S4P7_FEE5</t>
  </si>
  <si>
    <t>UWIN_S5P7_CAT1</t>
  </si>
  <si>
    <t>UWIN_S5P7_OTH1</t>
  </si>
  <si>
    <t>UWIN_S5P7_CAT2</t>
  </si>
  <si>
    <t>UWIN_S5P7_OTH2</t>
  </si>
  <si>
    <t>UWIN_S5P7_CAT3</t>
  </si>
  <si>
    <t>UWIN_S5P7_OTH3</t>
  </si>
  <si>
    <t>UWIN_S5P7_CAT4</t>
  </si>
  <si>
    <t>UWIN_S5P7_OTH4</t>
  </si>
  <si>
    <t>UWIN_S5P7_CAT5</t>
  </si>
  <si>
    <t>UWIN_S5P7_OTH5</t>
  </si>
  <si>
    <t>UWIN_S1P8_BU</t>
  </si>
  <si>
    <t>UWIN_S1P8_NAME</t>
  </si>
  <si>
    <t>High Growth</t>
  </si>
  <si>
    <t>UWIN_S1P8_TERM</t>
  </si>
  <si>
    <t>UWIN_S1P8_GWP1</t>
  </si>
  <si>
    <t>UWIN_S1P8_GWP2</t>
  </si>
  <si>
    <t>UWIN_S1P8_GWP3</t>
  </si>
  <si>
    <t>UWIN_S1P8_GWP4</t>
  </si>
  <si>
    <t>UWIN_S1P8_GWP5</t>
  </si>
  <si>
    <t>UWIN_S1P8_GWP6</t>
  </si>
  <si>
    <t>UWIN_S1P8_GWP7</t>
  </si>
  <si>
    <t>UWIN_S1P8_GWP8</t>
  </si>
  <si>
    <t>UWIN_S1P8_GWP9</t>
  </si>
  <si>
    <t>UWIN_S1P8_GWP10</t>
  </si>
  <si>
    <t>UWIN_S1P8_GWP11</t>
  </si>
  <si>
    <t>UWIN_S1P8_GWP12</t>
  </si>
  <si>
    <t>UWIN_S1P8_GWP13</t>
  </si>
  <si>
    <t>UWIN_S1P8_GWP14</t>
  </si>
  <si>
    <t>UWIN_S1P8_GWP15</t>
  </si>
  <si>
    <t>UWIN_S1P8_GWP16</t>
  </si>
  <si>
    <t>UWIN_S1P8_GWP17</t>
  </si>
  <si>
    <t>UWIN_S1P8_GWP18</t>
  </si>
  <si>
    <t>UWIN_S1P8_GWP19</t>
  </si>
  <si>
    <t>UWIN_S1P8_GWP20</t>
  </si>
  <si>
    <t>UWIN_S1P8_GROW</t>
  </si>
  <si>
    <t>UWIN_S2P8_COMM1</t>
  </si>
  <si>
    <t>UWIN_S2P8_COMM2</t>
  </si>
  <si>
    <t>UWIN_S2P8_COMM3</t>
  </si>
  <si>
    <t>UWIN_S2P8_COMM4</t>
  </si>
  <si>
    <t>UWIN_S2P8_COMM5</t>
  </si>
  <si>
    <t>UWIN_S3P8A_PAT</t>
  </si>
  <si>
    <t>UWIN_S3P8A_LD</t>
  </si>
  <si>
    <t>UWIN_S3P8A_CD</t>
  </si>
  <si>
    <t>UWIN_S3P8A_ELR1</t>
  </si>
  <si>
    <t>UWIN_S3P8A_ELR2</t>
  </si>
  <si>
    <t>UWIN_S3P8A_ELR3</t>
  </si>
  <si>
    <t>UWIN_S3P8A_ELR4</t>
  </si>
  <si>
    <t>UWIN_S3P8A_SEV</t>
  </si>
  <si>
    <t>UWIN_S3P8S_PAT</t>
  </si>
  <si>
    <t>UWIN_S3P8S_LD</t>
  </si>
  <si>
    <t>UWIN_S3P8S_CD</t>
  </si>
  <si>
    <t>UWIN_S3P8S_ELR1</t>
  </si>
  <si>
    <t>UWIN_S3P8S_ELR2</t>
  </si>
  <si>
    <t>UWIN_S3P8S_ELR3</t>
  </si>
  <si>
    <t>UWIN_S3P8S_ELR4</t>
  </si>
  <si>
    <t>UWIN_S3P8S_SEV</t>
  </si>
  <si>
    <t>UWIN_S3P8C_PAT</t>
  </si>
  <si>
    <t>UWIN_S3P8C_LD</t>
  </si>
  <si>
    <t>UWIN_S3P8C_CD</t>
  </si>
  <si>
    <t>UWIN_S3P8C_ELR1</t>
  </si>
  <si>
    <t>UWIN_S3P8C_ELR2</t>
  </si>
  <si>
    <t>UWIN_S3P8C_ELR3</t>
  </si>
  <si>
    <t>UWIN_S3P8C_ELR4</t>
  </si>
  <si>
    <t>UWIN_S3P8C_SEV</t>
  </si>
  <si>
    <t>UWIN_S4P8_CEDE1</t>
  </si>
  <si>
    <t>UWIN_S4P8_COMM1</t>
  </si>
  <si>
    <t>UWIN_S4P8_FEE1</t>
  </si>
  <si>
    <t>UWIN_S4P8_CEDE2</t>
  </si>
  <si>
    <t>UWIN_S4P8_COMM2</t>
  </si>
  <si>
    <t>UWIN_S4P8_FEE2</t>
  </si>
  <si>
    <t>UWIN_S4P8_CEDE3</t>
  </si>
  <si>
    <t>UWIN_S4P8_COMM3</t>
  </si>
  <si>
    <t>UWIN_S4P8_FEE3</t>
  </si>
  <si>
    <t>UWIN_S4P8_CEDE4</t>
  </si>
  <si>
    <t>UWIN_S4P8_COMM4</t>
  </si>
  <si>
    <t>UWIN_S4P8_FEE4</t>
  </si>
  <si>
    <t>UWIN_S4P8_CEDE5</t>
  </si>
  <si>
    <t>UWIN_S4P8_COMM5</t>
  </si>
  <si>
    <t>UWIN_S4P8_FEE5</t>
  </si>
  <si>
    <t>UWIN_S5P8_CAT1</t>
  </si>
  <si>
    <t>UWIN_S5P8_OTH1</t>
  </si>
  <si>
    <t>UWIN_S5P8_CAT2</t>
  </si>
  <si>
    <t>UWIN_S5P8_OTH2</t>
  </si>
  <si>
    <t>UWIN_S5P8_CAT3</t>
  </si>
  <si>
    <t>UWIN_S5P8_OTH3</t>
  </si>
  <si>
    <t>UWIN_S5P8_CAT4</t>
  </si>
  <si>
    <t>UWIN_S5P8_OTH4</t>
  </si>
  <si>
    <t>UWIN_S5P8_CAT5</t>
  </si>
  <si>
    <t>UWIN_S5P8_OTH5</t>
  </si>
  <si>
    <t>UWIN_S1P9_BU</t>
  </si>
  <si>
    <t>UWIN_S1P9_NAME</t>
  </si>
  <si>
    <t>Property Attr</t>
  </si>
  <si>
    <t>UWIN_S1P9_TERM</t>
  </si>
  <si>
    <t>UWIN_S1P9_GWP1</t>
  </si>
  <si>
    <t>UWIN_S1P9_GWP2</t>
  </si>
  <si>
    <t>UWIN_S1P9_GWP3</t>
  </si>
  <si>
    <t>UWIN_S1P9_GWP4</t>
  </si>
  <si>
    <t>UWIN_S1P9_GWP5</t>
  </si>
  <si>
    <t>UWIN_S1P9_GWP6</t>
  </si>
  <si>
    <t>UWIN_S1P9_GWP7</t>
  </si>
  <si>
    <t>UWIN_S1P9_GWP8</t>
  </si>
  <si>
    <t>UWIN_S1P9_GWP9</t>
  </si>
  <si>
    <t>UWIN_S1P9_GWP10</t>
  </si>
  <si>
    <t>UWIN_S1P9_GWP11</t>
  </si>
  <si>
    <t>UWIN_S1P9_GWP12</t>
  </si>
  <si>
    <t>UWIN_S1P9_GWP13</t>
  </si>
  <si>
    <t>UWIN_S1P9_GWP14</t>
  </si>
  <si>
    <t>UWIN_S1P9_GWP15</t>
  </si>
  <si>
    <t>UWIN_S1P9_GWP16</t>
  </si>
  <si>
    <t>UWIN_S1P9_GWP17</t>
  </si>
  <si>
    <t>UWIN_S1P9_GWP18</t>
  </si>
  <si>
    <t>UWIN_S1P9_GWP19</t>
  </si>
  <si>
    <t>UWIN_S1P9_GWP20</t>
  </si>
  <si>
    <t>UWIN_S1P9_GROW</t>
  </si>
  <si>
    <t>UWIN_S2P9_COMM1</t>
  </si>
  <si>
    <t>UWIN_S2P9_COMM2</t>
  </si>
  <si>
    <t>UWIN_S2P9_COMM3</t>
  </si>
  <si>
    <t>UWIN_S2P9_COMM4</t>
  </si>
  <si>
    <t>UWIN_S2P9_COMM5</t>
  </si>
  <si>
    <t>UWIN_S3P9A_PAT</t>
  </si>
  <si>
    <t>UWIN_S3P9A_LD</t>
  </si>
  <si>
    <t>UWIN_S3P9A_CD</t>
  </si>
  <si>
    <t>UWIN_S3P9A_ELR1</t>
  </si>
  <si>
    <t>UWIN_S3P9A_ELR2</t>
  </si>
  <si>
    <t>UWIN_S3P9A_ELR3</t>
  </si>
  <si>
    <t>UWIN_S3P9A_ELR4</t>
  </si>
  <si>
    <t>UWIN_S3P9A_SEV</t>
  </si>
  <si>
    <t>UWIN_S3P9S_PAT</t>
  </si>
  <si>
    <t>UWIN_S3P9S_LD</t>
  </si>
  <si>
    <t>UWIN_S3P9S_CD</t>
  </si>
  <si>
    <t>UWIN_S3P9S_ELR1</t>
  </si>
  <si>
    <t>UWIN_S3P9S_ELR2</t>
  </si>
  <si>
    <t>UWIN_S3P9S_ELR3</t>
  </si>
  <si>
    <t>UWIN_S3P9S_ELR4</t>
  </si>
  <si>
    <t>UWIN_S3P9S_SEV</t>
  </si>
  <si>
    <t>UWIN_S3P9C_PAT</t>
  </si>
  <si>
    <t>UWIN_S3P9C_LD</t>
  </si>
  <si>
    <t>UWIN_S3P9C_CD</t>
  </si>
  <si>
    <t>UWIN_S3P9C_ELR1</t>
  </si>
  <si>
    <t>UWIN_S3P9C_ELR2</t>
  </si>
  <si>
    <t>UWIN_S3P9C_ELR3</t>
  </si>
  <si>
    <t>UWIN_S3P9C_ELR4</t>
  </si>
  <si>
    <t>UWIN_S3P9C_SEV</t>
  </si>
  <si>
    <t>UWIN_S4P9_CEDE1</t>
  </si>
  <si>
    <t>UWIN_S4P9_COMM1</t>
  </si>
  <si>
    <t>UWIN_S4P9_FEE1</t>
  </si>
  <si>
    <t>UWIN_S4P9_CEDE2</t>
  </si>
  <si>
    <t>UWIN_S4P9_COMM2</t>
  </si>
  <si>
    <t>UWIN_S4P9_FEE2</t>
  </si>
  <si>
    <t>UWIN_S4P9_CEDE3</t>
  </si>
  <si>
    <t>UWIN_S4P9_COMM3</t>
  </si>
  <si>
    <t>UWIN_S4P9_FEE3</t>
  </si>
  <si>
    <t>UWIN_S4P9_CEDE4</t>
  </si>
  <si>
    <t>UWIN_S4P9_COMM4</t>
  </si>
  <si>
    <t>UWIN_S4P9_FEE4</t>
  </si>
  <si>
    <t>UWIN_S4P9_CEDE5</t>
  </si>
  <si>
    <t>UWIN_S4P9_COMM5</t>
  </si>
  <si>
    <t>UWIN_S4P9_FEE5</t>
  </si>
  <si>
    <t>UWIN_S5P9_CAT1</t>
  </si>
  <si>
    <t>UWIN_S5P9_OTH1</t>
  </si>
  <si>
    <t>UWIN_S5P9_CAT2</t>
  </si>
  <si>
    <t>UWIN_S5P9_OTH2</t>
  </si>
  <si>
    <t>UWIN_S5P9_CAT3</t>
  </si>
  <si>
    <t>UWIN_S5P9_OTH3</t>
  </si>
  <si>
    <t>UWIN_S5P9_CAT4</t>
  </si>
  <si>
    <t>UWIN_S5P9_OTH4</t>
  </si>
  <si>
    <t>UWIN_S5P9_CAT5</t>
  </si>
  <si>
    <t>UWIN_S5P9_OTH5</t>
  </si>
  <si>
    <t>UWIN_S1P10_BU</t>
  </si>
  <si>
    <t>UWIN_S1P10_NAME</t>
  </si>
  <si>
    <t>Heavy CAT</t>
  </si>
  <si>
    <t>UWIN_S1P10_TERM</t>
  </si>
  <si>
    <t>UWIN_S1P10_GWP1</t>
  </si>
  <si>
    <t>UWIN_S1P10_GWP2</t>
  </si>
  <si>
    <t>UWIN_S1P10_GWP3</t>
  </si>
  <si>
    <t>UWIN_S1P10_GWP4</t>
  </si>
  <si>
    <t>UWIN_S1P10_GWP5</t>
  </si>
  <si>
    <t>UWIN_S1P10_GWP6</t>
  </si>
  <si>
    <t>UWIN_S1P10_GWP7</t>
  </si>
  <si>
    <t>UWIN_S1P10_GWP8</t>
  </si>
  <si>
    <t>UWIN_S1P10_GWP9</t>
  </si>
  <si>
    <t>UWIN_S1P10_GWP10</t>
  </si>
  <si>
    <t>UWIN_S1P10_GWP11</t>
  </si>
  <si>
    <t>UWIN_S1P10_GWP12</t>
  </si>
  <si>
    <t>UWIN_S1P10_GWP13</t>
  </si>
  <si>
    <t>UWIN_S1P10_GWP14</t>
  </si>
  <si>
    <t>UWIN_S1P10_GWP15</t>
  </si>
  <si>
    <t>UWIN_S1P10_GWP16</t>
  </si>
  <si>
    <t>UWIN_S1P10_GWP17</t>
  </si>
  <si>
    <t>UWIN_S1P10_GWP18</t>
  </si>
  <si>
    <t>UWIN_S1P10_GWP19</t>
  </si>
  <si>
    <t>UWIN_S1P10_GWP20</t>
  </si>
  <si>
    <t>UWIN_S1P10_GROW</t>
  </si>
  <si>
    <t>UWIN_S2P10_COMM1</t>
  </si>
  <si>
    <t>UWIN_S2P10_COMM2</t>
  </si>
  <si>
    <t>UWIN_S2P10_COMM3</t>
  </si>
  <si>
    <t>UWIN_S2P10_COMM4</t>
  </si>
  <si>
    <t>UWIN_S2P10_COMM5</t>
  </si>
  <si>
    <t>UWIN_S3P10A_PAT</t>
  </si>
  <si>
    <t>UWIN_S3P10A_LD</t>
  </si>
  <si>
    <t>UWIN_S3P10A_CD</t>
  </si>
  <si>
    <t>UWIN_S3P10A_ELR1</t>
  </si>
  <si>
    <t>UWIN_S3P10A_ELR2</t>
  </si>
  <si>
    <t>UWIN_S3P10A_ELR3</t>
  </si>
  <si>
    <t>UWIN_S3P10A_ELR4</t>
  </si>
  <si>
    <t>UWIN_S3P10A_SEV</t>
  </si>
  <si>
    <t>UWIN_S3P10S_PAT</t>
  </si>
  <si>
    <t>UWIN_S3P10S_LD</t>
  </si>
  <si>
    <t>UWIN_S3P10S_CD</t>
  </si>
  <si>
    <t>UWIN_S3P10S_ELR1</t>
  </si>
  <si>
    <t>UWIN_S3P10S_ELR2</t>
  </si>
  <si>
    <t>UWIN_S3P10S_ELR3</t>
  </si>
  <si>
    <t>UWIN_S3P10S_ELR4</t>
  </si>
  <si>
    <t>UWIN_S3P10S_SEV</t>
  </si>
  <si>
    <t>UWIN_S3P10C_PAT</t>
  </si>
  <si>
    <t>UWIN_S3P10C_LD</t>
  </si>
  <si>
    <t>UWIN_S3P10C_CD</t>
  </si>
  <si>
    <t>UWIN_S3P10C_ELR1</t>
  </si>
  <si>
    <t>0.15</t>
  </si>
  <si>
    <t>UWIN_S3P10C_ELR2</t>
  </si>
  <si>
    <t>UWIN_S3P10C_ELR3</t>
  </si>
  <si>
    <t>UWIN_S3P10C_ELR4</t>
  </si>
  <si>
    <t>UWIN_S3P10C_SEV</t>
  </si>
  <si>
    <t>UWIN_S4P10_CEDE1</t>
  </si>
  <si>
    <t>UWIN_S4P10_COMM1</t>
  </si>
  <si>
    <t>UWIN_S4P10_FEE1</t>
  </si>
  <si>
    <t>UWIN_S4P10_CEDE2</t>
  </si>
  <si>
    <t>UWIN_S4P10_COMM2</t>
  </si>
  <si>
    <t>UWIN_S4P10_FEE2</t>
  </si>
  <si>
    <t>UWIN_S4P10_CEDE3</t>
  </si>
  <si>
    <t>UWIN_S4P10_COMM3</t>
  </si>
  <si>
    <t>UWIN_S4P10_FEE3</t>
  </si>
  <si>
    <t>UWIN_S4P10_CEDE4</t>
  </si>
  <si>
    <t>UWIN_S4P10_COMM4</t>
  </si>
  <si>
    <t>UWIN_S4P10_FEE4</t>
  </si>
  <si>
    <t>UWIN_S4P10_CEDE5</t>
  </si>
  <si>
    <t>UWIN_S4P10_COMM5</t>
  </si>
  <si>
    <t>UWIN_S4P10_FEE5</t>
  </si>
  <si>
    <t>UWIN_S5P10_CAT1</t>
  </si>
  <si>
    <t>UWIN_S5P10_OTH1</t>
  </si>
  <si>
    <t>UWIN_S5P10_CAT2</t>
  </si>
  <si>
    <t>UWIN_S5P10_OTH2</t>
  </si>
  <si>
    <t>UWIN_S5P10_CAT3</t>
  </si>
  <si>
    <t>UWIN_S5P10_OTH3</t>
  </si>
  <si>
    <t>UWIN_S5P10_CAT4</t>
  </si>
  <si>
    <t>UWIN_S5P10_OTH4</t>
  </si>
  <si>
    <t>UWIN_S5P10_CAT5</t>
  </si>
  <si>
    <t>UWIN_S5P10_OTH5</t>
  </si>
  <si>
    <t>UWEX_HEADER</t>
  </si>
  <si>
    <t>UWEX_BASIS</t>
  </si>
  <si>
    <t>Quarterly Projection -- Portfolio View</t>
  </si>
  <si>
    <t>UWEX_SPACER1</t>
  </si>
  <si>
    <t>UWEX_SEC_PREM</t>
  </si>
  <si>
    <t>Premium</t>
  </si>
  <si>
    <t>UWEX_GWP</t>
  </si>
  <si>
    <t>Gross Written Premium</t>
  </si>
  <si>
    <t>C</t>
  </si>
  <si>
    <t>={REF:Quarterly Summary!QS_G_WP_TOTAL}</t>
  </si>
  <si>
    <t>UWEX_GEP</t>
  </si>
  <si>
    <t>Gross Earned Premium</t>
  </si>
  <si>
    <t>={REF:Quarterly Summary!QS_G_EP_TOTAL}</t>
  </si>
  <si>
    <t>UWEX_CWP</t>
  </si>
  <si>
    <t>Less: QS Ceded Written Premium</t>
  </si>
  <si>
    <t>=-{REF:Quarterly Summary!QS_CQ_WP_TOTAL}</t>
  </si>
  <si>
    <t>#,##0;(#,##0)</t>
  </si>
  <si>
    <t>UWEX_CEP</t>
  </si>
  <si>
    <t>Less: QS Ceded Earned Premium</t>
  </si>
  <si>
    <t>=-{REF:Quarterly Summary!QS_CQ_EP_TOTAL}</t>
  </si>
  <si>
    <t>UWEX_NWP</t>
  </si>
  <si>
    <t>Net Written Premium</t>
  </si>
  <si>
    <t>={ROWID:UWEX_GWP}+{ROWID:UWEX_CWP}</t>
  </si>
  <si>
    <t>UWEX_NEP</t>
  </si>
  <si>
    <t>Net Earned Premium</t>
  </si>
  <si>
    <t>={ROWID:UWEX_GEP}+{ROWID:UWEX_CEP}</t>
  </si>
  <si>
    <t>UWEX_SPACER2</t>
  </si>
  <si>
    <t>UWEX_SEC_LOSS</t>
  </si>
  <si>
    <t>Losses</t>
  </si>
  <si>
    <t>UWEX_GLLAE</t>
  </si>
  <si>
    <t>Gross Losses &amp; LAE</t>
  </si>
  <si>
    <t>={REF:Quarterly Summary!QS_G_ULT_TOTAL}</t>
  </si>
  <si>
    <t>UWEX_CLLAE</t>
  </si>
  <si>
    <t>Less: Ceded Losses &amp; LAE</t>
  </si>
  <si>
    <t>=-{REF:Quarterly Summary!QS_C_ULT_TOTAL}</t>
  </si>
  <si>
    <t>UWEX_NLLAE</t>
  </si>
  <si>
    <t>Net Losses &amp; LAE</t>
  </si>
  <si>
    <t>={ROWID:UWEX_GLLAE}+{ROWID:UWEX_CLLAE}</t>
  </si>
  <si>
    <t>UWEX_GLR</t>
  </si>
  <si>
    <t>Gross Loss Ratio</t>
  </si>
  <si>
    <t>=IFERROR({ROWID:UWEX_GLLAE}/{ROWID:UWEX_GEP},0)</t>
  </si>
  <si>
    <t>UWEX_NLR</t>
  </si>
  <si>
    <t>Net Loss Ratio</t>
  </si>
  <si>
    <t>=IFERROR({ROWID:UWEX_NLLAE}/{ROWID:UWEX_NEP},0)</t>
  </si>
  <si>
    <t>UWEX_SPACER3</t>
  </si>
  <si>
    <t>UWEX_SEC_COMM</t>
  </si>
  <si>
    <t>Commissions &amp; Fees</t>
  </si>
  <si>
    <t>UWEX_GCOMM</t>
  </si>
  <si>
    <t>Gross Commission</t>
  </si>
  <si>
    <t>={REF:Quarterly Summary!QS_G_ECOMM_TOTAL}</t>
  </si>
  <si>
    <t>UWEX_CEDCOMM</t>
  </si>
  <si>
    <t>Less: Ceding Commission</t>
  </si>
  <si>
    <t>=-{REF:Quarterly Summary!QS_C_ECOMM_TOTAL}</t>
  </si>
  <si>
    <t>UWEX_NCOMM</t>
  </si>
  <si>
    <t>Net Acquisition Cost</t>
  </si>
  <si>
    <t>={ROWID:UWEX_GCOMM}+{ROWID:UWEX_CEDCOMM}</t>
  </si>
  <si>
    <t>UWEX_GFFE</t>
  </si>
  <si>
    <t>Less: Fronting Fee (earned)</t>
  </si>
  <si>
    <t>=-{REF:Quarterly Summary!QS_G_EFRONTFEE_TOTAL}</t>
  </si>
  <si>
    <t>UWEX_NACQ</t>
  </si>
  <si>
    <t>Total Acquisition Cost</t>
  </si>
  <si>
    <t>={ROWID:UWEX_NCOMM}+{ROWID:UWEX_GFFE}</t>
  </si>
  <si>
    <t>UWEX_SPACER4</t>
  </si>
  <si>
    <t>UWEX_SEC_RIEXP</t>
  </si>
  <si>
    <t>XOL Reinsurance Expense</t>
  </si>
  <si>
    <t>UWEX_CATXOLWP</t>
  </si>
  <si>
    <t>CAT XOL Written Premium</t>
  </si>
  <si>
    <t>={REF:Quarterly Summary!QS_XC_WP_TOTAL}</t>
  </si>
  <si>
    <t>UWEX_OTHXOLWP</t>
  </si>
  <si>
    <t>Other XOL Written Premium</t>
  </si>
  <si>
    <t>={REF:Quarterly Summary!QS_XO_WP_TOTAL}</t>
  </si>
  <si>
    <t>UWEX_CATXOL</t>
  </si>
  <si>
    <t>CAT XOL Earned Premium</t>
  </si>
  <si>
    <t>={REF:Quarterly Summary!QS_XC_EP_TOTAL}</t>
  </si>
  <si>
    <t>UWEX_OTHXOL</t>
  </si>
  <si>
    <t>Other XOL Earned Premium</t>
  </si>
  <si>
    <t>={REF:Quarterly Summary!QS_XO_EP_TOTAL}</t>
  </si>
  <si>
    <t>UWEX_RIEXP</t>
  </si>
  <si>
    <t>Total XOL RI Expense</t>
  </si>
  <si>
    <t>={ROWID:UWEX_CATXOL}+{ROWID:UWEX_OTHXOL}</t>
  </si>
  <si>
    <t>UWEX_XOLUPR</t>
  </si>
  <si>
    <t>XOL Unearned Premium</t>
  </si>
  <si>
    <t>={PREV_Q:UWEX_XOLUPR}+{ROWID:UWEX_CATXOLWP}-{ROWID:UWEX_CATXOL}+{ROWID:UWEX_OTHXOLWP}-{ROWID:UWEX_OTHXOL}</t>
  </si>
  <si>
    <t>UWEX_SPACER4B</t>
  </si>
  <si>
    <t>UWEX_SEC_UW</t>
  </si>
  <si>
    <t>Underwriting Result</t>
  </si>
  <si>
    <t>UWEX_GUWRES</t>
  </si>
  <si>
    <t>Gross UW Result</t>
  </si>
  <si>
    <t>={ROWID:UWEX_GEP}-{ROWID:UWEX_GLLAE}-{ROWID:UWEX_GCOMM}</t>
  </si>
  <si>
    <t>UWEX_UWINC</t>
  </si>
  <si>
    <t>Net UW Result</t>
  </si>
  <si>
    <t>={ROWID:UWEX_NEP}-{ROWID:UWEX_NLLAE}-{ROWID:UWEX_NACQ}-{ROWID:UWEX_RIEXP}</t>
  </si>
  <si>
    <t>UWEX_GUWMARGIN</t>
  </si>
  <si>
    <t>Gross UW Margin</t>
  </si>
  <si>
    <t>=IFERROR({ROWID:UWEX_GUWRES}/{ROWID:UWEX_GEP},0)</t>
  </si>
  <si>
    <t>UWEX_UWMARGIN</t>
  </si>
  <si>
    <t>Net UW Margin</t>
  </si>
  <si>
    <t>=IFERROR({ROWID:UWEX_UWINC}/{ROWID:UWEX_NEP},0)</t>
  </si>
  <si>
    <t>UWEX_CR</t>
  </si>
  <si>
    <t>Combined Ratio</t>
  </si>
  <si>
    <t>=IFERROR(({ROWID:UWEX_NLLAE}+{ROWID:UWEX_NACQ}+{ROWID:UWEX_RIEXP})/{ROWID:UWEX_NEP},0)</t>
  </si>
  <si>
    <t>UWEX_RETMARGIN</t>
  </si>
  <si>
    <t>Retained Margin</t>
  </si>
  <si>
    <t>=IFERROR({ROWID:UWEX_UWINC}/{ROWID:UWEX_GEP},0)</t>
  </si>
  <si>
    <t>UWEX_SPACER5</t>
  </si>
  <si>
    <t>UWEX_SEC_RSV</t>
  </si>
  <si>
    <t>Reserves</t>
  </si>
  <si>
    <t>UWEX_GRSV</t>
  </si>
  <si>
    <t>Gross Loss Reserve</t>
  </si>
  <si>
    <t>={REF:Quarterly Summary!QS_G_UNPAID_TOTAL}</t>
  </si>
  <si>
    <t>UWEX_CRSV</t>
  </si>
  <si>
    <t>Less: Ceded Loss Reserve</t>
  </si>
  <si>
    <t>=-{REF:Quarterly Summary!QS_C_UNPAID_TOTAL}</t>
  </si>
  <si>
    <t>UWEX_NRSV</t>
  </si>
  <si>
    <t>Net Loss Reserve</t>
  </si>
  <si>
    <t>={ROWID:UWEX_GRSV}+{ROWID:UWEX_CRSV}</t>
  </si>
  <si>
    <t>UWEX_GUPR</t>
  </si>
  <si>
    <t>Gross Unearned Premium Reserve</t>
  </si>
  <si>
    <t>={PREV_Q:UWEX_GUPR}+{ROWID:UWEX_GWP}-{ROWID:UWEX_GEP}</t>
  </si>
  <si>
    <t>UWEX_NUPR</t>
  </si>
  <si>
    <t>Net Unearned Premium Reserve</t>
  </si>
  <si>
    <t>={PREV_Q:UWEX_NUPR}+{ROWID:UWEX_NWP}-{ROWID:UWEX_NEP}</t>
  </si>
  <si>
    <t>UWEX_SPACER6</t>
  </si>
  <si>
    <t>UWEX_SEC_METRICS</t>
  </si>
  <si>
    <t>Supporting Metrics</t>
  </si>
  <si>
    <t>UWEX_PROG_COUNT</t>
  </si>
  <si>
    <t>Active Program Count</t>
  </si>
  <si>
    <t>=COUNTIF(INDIRECT("'UW Inputs'!"&amp;ADDRESS(6,COLUMN()+2,4)&amp;":"&amp;ADDRESS(15,COLUMN()+2,4)),"&gt;0")</t>
  </si>
  <si>
    <t>INV_HEADER</t>
  </si>
  <si>
    <t>INV_BASIS</t>
  </si>
  <si>
    <t>Management Projections</t>
  </si>
  <si>
    <t>INV_SPACER1</t>
  </si>
  <si>
    <t>INV_SEC_ALLOC</t>
  </si>
  <si>
    <t>Asset Allocation</t>
  </si>
  <si>
    <t>INV_H_CLASS</t>
  </si>
  <si>
    <t>Asset Class</t>
  </si>
  <si>
    <t>INV_H_ALLOC</t>
  </si>
  <si>
    <t>Allocation %</t>
  </si>
  <si>
    <t>INV_H_YIELD</t>
  </si>
  <si>
    <t>Yield</t>
  </si>
  <si>
    <t>INV_H_DUR</t>
  </si>
  <si>
    <t>Duration</t>
  </si>
  <si>
    <t>INV_H_QUAL</t>
  </si>
  <si>
    <t>Quality</t>
  </si>
  <si>
    <t>INV_GOV</t>
  </si>
  <si>
    <t>Government/Agency Bonds</t>
  </si>
  <si>
    <t>INV_GOV_ALLOC</t>
  </si>
  <si>
    <t>0.40</t>
  </si>
  <si>
    <t>INV_GOV_YIELD</t>
  </si>
  <si>
    <t>0.035</t>
  </si>
  <si>
    <t>INV_GOV_DUR</t>
  </si>
  <si>
    <t>4.0</t>
  </si>
  <si>
    <t>0.0</t>
  </si>
  <si>
    <t>INV_GOV_QUAL</t>
  </si>
  <si>
    <t>AAA</t>
  </si>
  <si>
    <t>INV_CORP</t>
  </si>
  <si>
    <t>Corporate Bonds</t>
  </si>
  <si>
    <t>INV_CORP_ALLOC</t>
  </si>
  <si>
    <t>INV_CORP_YIELD</t>
  </si>
  <si>
    <t>0.045</t>
  </si>
  <si>
    <t>INV_CORP_DUR</t>
  </si>
  <si>
    <t>3.5</t>
  </si>
  <si>
    <t>INV_CORP_QUAL</t>
  </si>
  <si>
    <t>A</t>
  </si>
  <si>
    <t>INV_MUNI</t>
  </si>
  <si>
    <t>Municipal Bonds</t>
  </si>
  <si>
    <t>INV_MUNI_ALLOC</t>
  </si>
  <si>
    <t>INV_MUNI_YIELD</t>
  </si>
  <si>
    <t>0.030</t>
  </si>
  <si>
    <t>INV_MUNI_DUR</t>
  </si>
  <si>
    <t>5.0</t>
  </si>
  <si>
    <t>INV_MUNI_QUAL</t>
  </si>
  <si>
    <t>AA</t>
  </si>
  <si>
    <t>INV_CASH</t>
  </si>
  <si>
    <t>Money Market / Cash</t>
  </si>
  <si>
    <t>INV_CASH_ALLOC</t>
  </si>
  <si>
    <t>0.20</t>
  </si>
  <si>
    <t>INV_CASH_YIELD</t>
  </si>
  <si>
    <t>0.020</t>
  </si>
  <si>
    <t>INV_CASH_DUR</t>
  </si>
  <si>
    <t>INV_CASH_QUAL</t>
  </si>
  <si>
    <t>INV_EQ</t>
  </si>
  <si>
    <t>Equities</t>
  </si>
  <si>
    <t>INV_EQ_ALLOC</t>
  </si>
  <si>
    <t>INV_EQ_YIELD</t>
  </si>
  <si>
    <t>0.060</t>
  </si>
  <si>
    <t>INV_EQ_DUR</t>
  </si>
  <si>
    <t>INV_EQ_QUAL</t>
  </si>
  <si>
    <t>--</t>
  </si>
  <si>
    <t>INV_ALT</t>
  </si>
  <si>
    <t>Alternatives</t>
  </si>
  <si>
    <t>INV_ALT_ALLOC</t>
  </si>
  <si>
    <t>INV_ALT_YIELD</t>
  </si>
  <si>
    <t>0.070</t>
  </si>
  <si>
    <t>INV_ALT_DUR</t>
  </si>
  <si>
    <t>INV_ALT_QUAL</t>
  </si>
  <si>
    <t>INV_SPACER2</t>
  </si>
  <si>
    <t>INV_TOTAL</t>
  </si>
  <si>
    <t>Total / Weighted Average</t>
  </si>
  <si>
    <t>INV_TOTAL_ALLOC</t>
  </si>
  <si>
    <t>=SUM(C6:C11)</t>
  </si>
  <si>
    <t>INV_TOTAL_YIELD</t>
  </si>
  <si>
    <t>=SUMPRODUCT(C6:C11,D6:D11)</t>
  </si>
  <si>
    <t>INV_TOTAL_DUR</t>
  </si>
  <si>
    <t>=SUMPRODUCT(C6:C11,E6:E11)</t>
  </si>
  <si>
    <t>INV_CHECK</t>
  </si>
  <si>
    <t>Allocation Check</t>
  </si>
  <si>
    <t>INV_CHECK_VAL</t>
  </si>
  <si>
    <t>=IF(ABS(C13-1)&lt;0.001,"OK","ERROR")</t>
  </si>
  <si>
    <t>INV_SPACER3</t>
  </si>
  <si>
    <t>INV_SEC_SUMM</t>
  </si>
  <si>
    <t>Portfolio Summary</t>
  </si>
  <si>
    <t>INV_WTD_YIELD</t>
  </si>
  <si>
    <t>Weighted-Average Yield</t>
  </si>
  <si>
    <t>INV_WTD_DUR</t>
  </si>
  <si>
    <t>Weighted-Average Duration</t>
  </si>
  <si>
    <t>INV_LIQUID_PCT</t>
  </si>
  <si>
    <t>Liquid Allocation</t>
  </si>
  <si>
    <t>INV_INVEST_PCT</t>
  </si>
  <si>
    <t>Invested Allocation</t>
  </si>
  <si>
    <t>=1-C19</t>
  </si>
  <si>
    <t>INV_FLOOR</t>
  </si>
  <si>
    <t>Liquidity Floor</t>
  </si>
  <si>
    <t>500000</t>
  </si>
  <si>
    <t>INV_LIQUID_YIELD</t>
  </si>
  <si>
    <t>Liquid Cash Yield</t>
  </si>
  <si>
    <t>=D9</t>
  </si>
  <si>
    <t>INV_INVEST_YIELD</t>
  </si>
  <si>
    <t>Invested Asset Yield</t>
  </si>
  <si>
    <t>=IFERROR((SUMPRODUCT(C6:C11,D6:D11)-C9*D9)/(1-C9),0)</t>
  </si>
  <si>
    <t>INV_SPACER4</t>
  </si>
  <si>
    <t>INV_SEC_QINC</t>
  </si>
  <si>
    <t>Quarterly Investment Income</t>
  </si>
  <si>
    <t>INV_Q_POOL</t>
  </si>
  <si>
    <t>Investable Pool</t>
  </si>
  <si>
    <t>={REF:Balance Sheet!BS_TOTAL_LE}-{REF:Balance Sheet!BS_AR}-{REF:Balance Sheet!BS_RI_RECV}-{REF:Balance Sheet!BS_CUPR}-{REF:Balance Sheet!BS_XOL_PREP}-{REF:Balance Sheet!BS_OTHER_A}</t>
  </si>
  <si>
    <t>BS residual; negative = undercapitalized</t>
  </si>
  <si>
    <t>INV_Q_INVESTED</t>
  </si>
  <si>
    <t>Invested Assets</t>
  </si>
  <si>
    <t>=MAX(0,{ROWID:INV_Q_POOL}-{ROWID:INV_Q_LIQUID})</t>
  </si>
  <si>
    <t>INV_Q_LIQUID</t>
  </si>
  <si>
    <t>Liquid Cash</t>
  </si>
  <si>
    <t>=IF({ROWID:INV_Q_POOL}&lt;0,{ROWID:INV_Q_POOL},MIN({ROWID:INV_Q_POOL},MAX($C$21,{ROWID:INV_Q_POOL}*$C$19)))</t>
  </si>
  <si>
    <t>INV_Q_INC_INV</t>
  </si>
  <si>
    <t>Income on Invested</t>
  </si>
  <si>
    <t>={PREV_Q:INV_Q_INVESTED}*$C$23/4</t>
  </si>
  <si>
    <t>INV_Q_INC_LIQ</t>
  </si>
  <si>
    <t>Income on Liquid</t>
  </si>
  <si>
    <t>={PREV_Q:INV_Q_LIQUID}*$C$22/4</t>
  </si>
  <si>
    <t>INV_Q_INC_TOTAL</t>
  </si>
  <si>
    <t>Total Investment Income</t>
  </si>
  <si>
    <t>={ROWID:INV_Q_INC_INV}+{ROWID:INV_Q_INC_LIQ}</t>
  </si>
  <si>
    <t>INV_MGMT_FEE_BPS</t>
  </si>
  <si>
    <t>Management Fee (bps)</t>
  </si>
  <si>
    <t>0.0025</t>
  </si>
  <si>
    <t>0.00%</t>
  </si>
  <si>
    <t>25 bps annually</t>
  </si>
  <si>
    <t>INV_MGMT_FEE</t>
  </si>
  <si>
    <t>Investment Management Fee</t>
  </si>
  <si>
    <t>={PREV_Q:INV_Q_INVESTED}*$C$32/4</t>
  </si>
  <si>
    <t>INV_Q_INC_NET</t>
  </si>
  <si>
    <t>Net Investment Income</t>
  </si>
  <si>
    <t>Double</t>
  </si>
  <si>
    <t>={ROWID:INV_Q_INC_TOTAL}-{ROWID:INV_MGMT_FEE}</t>
  </si>
  <si>
    <t>CAP_HEADER</t>
  </si>
  <si>
    <t>CAP_BASIS</t>
  </si>
  <si>
    <t>CAP_SPACER1</t>
  </si>
  <si>
    <t>CAP_SEC_EQ</t>
  </si>
  <si>
    <t>Equity Raises</t>
  </si>
  <si>
    <t>CAP_EQ_DESC</t>
  </si>
  <si>
    <t>Equity Raise</t>
  </si>
  <si>
    <t>CAP_EQ_AMT</t>
  </si>
  <si>
    <t>Amount Raised</t>
  </si>
  <si>
    <t>CAP_EQ_CUMUL</t>
  </si>
  <si>
    <t>Cumulative Equity</t>
  </si>
  <si>
    <t>={PREV_Q:CAP_EQ_CUMUL}+{ROWID:CAP_EQ_AMT}</t>
  </si>
  <si>
    <t>CAP_SPACER2</t>
  </si>
  <si>
    <t>CAP_SEC_SN</t>
  </si>
  <si>
    <t>Surplus Notes</t>
  </si>
  <si>
    <t>CAP_SN_DESC</t>
  </si>
  <si>
    <t>Surplus Note</t>
  </si>
  <si>
    <t>CAP_SN_DRAW</t>
  </si>
  <si>
    <t>Draw Amount</t>
  </si>
  <si>
    <t>CAP_SN_REPAY</t>
  </si>
  <si>
    <t>Repayment</t>
  </si>
  <si>
    <t>CAP_SN_BAL</t>
  </si>
  <si>
    <t>Outstanding Balance</t>
  </si>
  <si>
    <t>={PREV_Q:CAP_SN_BAL}+{ROWID:CAP_SN_DRAW}-{ROWID:CAP_SN_REPAY}</t>
  </si>
  <si>
    <t>CAP_SN_RATE</t>
  </si>
  <si>
    <t>Interest Rate (Annual)</t>
  </si>
  <si>
    <t>0.06</t>
  </si>
  <si>
    <t>CAP_SN_INT</t>
  </si>
  <si>
    <t>Interest Expense</t>
  </si>
  <si>
    <t>={PREV_Q:CAP_SN_BAL}*$C$14/4</t>
  </si>
  <si>
    <t>CAP_SPACER3</t>
  </si>
  <si>
    <t>CAP_SEC_OD</t>
  </si>
  <si>
    <t>Other Debt</t>
  </si>
  <si>
    <t>CAP_OD_DESC</t>
  </si>
  <si>
    <t>CAP_OD_DRAW</t>
  </si>
  <si>
    <t>CAP_OD_REPAY</t>
  </si>
  <si>
    <t>CAP_OD_BAL</t>
  </si>
  <si>
    <t>={PREV_Q:CAP_OD_BAL}+{ROWID:CAP_OD_DRAW}-{ROWID:CAP_OD_REPAY}</t>
  </si>
  <si>
    <t>CAP_OD_RATE</t>
  </si>
  <si>
    <t>0.08</t>
  </si>
  <si>
    <t>CAP_OD_INT</t>
  </si>
  <si>
    <t>={PREV_Q:CAP_OD_BAL}*$C$22/4</t>
  </si>
  <si>
    <t>CAP_SPACER4</t>
  </si>
  <si>
    <t>CAP_SEC_SUMM</t>
  </si>
  <si>
    <t>Summary</t>
  </si>
  <si>
    <t>CAP_TOTAL_RAISED</t>
  </si>
  <si>
    <t>Total Capital Raised</t>
  </si>
  <si>
    <t>={ROWID:CAP_EQ_CUMUL}+{ROWID:CAP_SN_BAL}+{ROWID:CAP_OD_BAL}</t>
  </si>
  <si>
    <t>CAP_TOTAL_DEBT</t>
  </si>
  <si>
    <t>Total Debt Outstanding</t>
  </si>
  <si>
    <t>={ROWID:CAP_SN_BAL}+{ROWID:CAP_OD_BAL}</t>
  </si>
  <si>
    <t>CAP_TOTAL_INT</t>
  </si>
  <si>
    <t>Total Interest Expense</t>
  </si>
  <si>
    <t>={ROWID:CAP_SN_INT}+{ROWID:CAP_OD_INT}</t>
  </si>
  <si>
    <t>CAP_NET_FIN</t>
  </si>
  <si>
    <t>Net Financing Cash Flow</t>
  </si>
  <si>
    <t>={ROWID:CAP_EQ_AMT}+{ROWID:CAP_SN_DRAW}+{ROWID:CAP_OD_DRAW}-{ROWID:CAP_SN_REPAY}-{ROWID:CAP_OD_REPAY}</t>
  </si>
  <si>
    <t>REV_HEADER</t>
  </si>
  <si>
    <t>REV_BASIS</t>
  </si>
  <si>
    <t>REV_SPACER1</t>
  </si>
  <si>
    <t>REV_SEC_UW</t>
  </si>
  <si>
    <t>Underwriting Revenue</t>
  </si>
  <si>
    <t>REV_NEP</t>
  </si>
  <si>
    <t>={REF:UW Exec Summary!UWEX_NEP}</t>
  </si>
  <si>
    <t>REV_FFE</t>
  </si>
  <si>
    <t>Fronting Fees (Earned)</t>
  </si>
  <si>
    <t>=-{REF:UW Exec Summary!UWEX_GFFE}</t>
  </si>
  <si>
    <t>REV_UWREV</t>
  </si>
  <si>
    <t>Total UW Revenue</t>
  </si>
  <si>
    <t>={ROWID:REV_NEP}+{ROWID:REV_FFE}</t>
  </si>
  <si>
    <t>REV_SPACER2</t>
  </si>
  <si>
    <t>REV_SEC_OTH</t>
  </si>
  <si>
    <t>Other Revenue</t>
  </si>
  <si>
    <t>REV_INVEST</t>
  </si>
  <si>
    <t>Investment Income</t>
  </si>
  <si>
    <t>={REF:Investments!INV_Q_INC_NET}</t>
  </si>
  <si>
    <t>REV_SOFTWARE</t>
  </si>
  <si>
    <t>Technology Revenue</t>
  </si>
  <si>
    <t>={REF:Other Revenue Detail!ORD_SW_TOTAL}</t>
  </si>
  <si>
    <t>REV_FEE</t>
  </si>
  <si>
    <t>Fee Income</t>
  </si>
  <si>
    <t>={REF:Other Revenue Detail!ORD_FEE_TOTAL}</t>
  </si>
  <si>
    <t>REV_CONSULT</t>
  </si>
  <si>
    <t>Consulting Revenue</t>
  </si>
  <si>
    <t>={REF:Other Revenue Detail!ORD_CON_TOTAL}</t>
  </si>
  <si>
    <t>REV_OTHREV</t>
  </si>
  <si>
    <t>Total Other Revenue</t>
  </si>
  <si>
    <t>={ROWID:REV_INVEST}+{ROWID:REV_FEE}+{ROWID:REV_SOFTWARE}+{ROWID:REV_CONSULT}</t>
  </si>
  <si>
    <t>REV_SPACER3</t>
  </si>
  <si>
    <t>REV_TOTAL</t>
  </si>
  <si>
    <t>Total Revenue</t>
  </si>
  <si>
    <t>={ROWID:REV_UWREV}+{ROWID:REV_OTHREV}</t>
  </si>
  <si>
    <t>EXP_HEADER</t>
  </si>
  <si>
    <t>EXP_BASIS</t>
  </si>
  <si>
    <t>EXP_SPACER1</t>
  </si>
  <si>
    <t>EXP_SEC_UW</t>
  </si>
  <si>
    <t>Underwriting Expenses</t>
  </si>
  <si>
    <t>EXP_NLLAE</t>
  </si>
  <si>
    <t>={REF:UW Exec Summary!UWEX_NLLAE}</t>
  </si>
  <si>
    <t>EXP_NACQ</t>
  </si>
  <si>
    <t>Net Acquisition Expense</t>
  </si>
  <si>
    <t>={REF:UW Exec Summary!UWEX_GCOMM}+{REF:UW Exec Summary!UWEX_CEDCOMM}</t>
  </si>
  <si>
    <t>EXP_RIEXP</t>
  </si>
  <si>
    <t>RI Expense (XOL)</t>
  </si>
  <si>
    <t>={REF:UW Exec Summary!UWEX_RIEXP}</t>
  </si>
  <si>
    <t>EXP_OTHUW</t>
  </si>
  <si>
    <t>Other UW Expense</t>
  </si>
  <si>
    <t>=0</t>
  </si>
  <si>
    <t>EXP_UWEXP</t>
  </si>
  <si>
    <t>Total UW Expenses</t>
  </si>
  <si>
    <t>={ROWID:EXP_NLLAE}+{ROWID:EXP_NACQ}+{ROWID:EXP_RIEXP}+{ROWID:EXP_OTHUW}</t>
  </si>
  <si>
    <t>EXP_SPACER2</t>
  </si>
  <si>
    <t>EXP_SEC_OP</t>
  </si>
  <si>
    <t>Operating Expenses</t>
  </si>
  <si>
    <t>EXP_STAFF</t>
  </si>
  <si>
    <t>={REF:Staffing Expense!STF_Q_TOTAL}</t>
  </si>
  <si>
    <t>EXP_OTHER</t>
  </si>
  <si>
    <t>Other Operating Expense</t>
  </si>
  <si>
    <t>={REF:Other Expense Detail!OED_Q_TOTAL}</t>
  </si>
  <si>
    <t>EXP_OPEXP</t>
  </si>
  <si>
    <t>Total Operating Expenses</t>
  </si>
  <si>
    <t>={ROWID:EXP_STAFF}+{ROWID:EXP_OTHER}</t>
  </si>
  <si>
    <t>EXP_SPACER4</t>
  </si>
  <si>
    <t>EXP_TOTAL</t>
  </si>
  <si>
    <t>Total Expenses</t>
  </si>
  <si>
    <t>={ROWID:EXP_UWEXP}+{ROWID:EXP_OPEXP}</t>
  </si>
  <si>
    <t>IS_HEADER</t>
  </si>
  <si>
    <t>IS_SUBTITLE</t>
  </si>
  <si>
    <t>IS_SPACER1</t>
  </si>
  <si>
    <t>IS_SEC_REV</t>
  </si>
  <si>
    <t>Revenue</t>
  </si>
  <si>
    <t>IS_UWREV</t>
  </si>
  <si>
    <t>={REF:Revenue Summary!REV_UWREV}</t>
  </si>
  <si>
    <t>IS_OTHREV</t>
  </si>
  <si>
    <t>={REF:Revenue Summary!REV_OTHREV}</t>
  </si>
  <si>
    <t>IS_TOTALREV</t>
  </si>
  <si>
    <t>={ROWID:IS_UWREV}+{ROWID:IS_OTHREV}</t>
  </si>
  <si>
    <t>IS_SPACER2</t>
  </si>
  <si>
    <t>IS_SEC_EXP</t>
  </si>
  <si>
    <t>Expenses</t>
  </si>
  <si>
    <t>IS_UWEXP</t>
  </si>
  <si>
    <t>={REF:Expense Summary!EXP_UWEXP}</t>
  </si>
  <si>
    <t>IS_OPEXP</t>
  </si>
  <si>
    <t>={REF:Expense Summary!EXP_OPEXP}</t>
  </si>
  <si>
    <t>IS_TOTALEXP</t>
  </si>
  <si>
    <t>={ROWID:IS_UWEXP}+{ROWID:IS_OPEXP}</t>
  </si>
  <si>
    <t>IS_SPACER3</t>
  </si>
  <si>
    <t>IS_OPINC</t>
  </si>
  <si>
    <t>Operating Income</t>
  </si>
  <si>
    <t>={ROWID:IS_TOTALREV}-{ROWID:IS_TOTALEXP}</t>
  </si>
  <si>
    <t>IS_SPACER4</t>
  </si>
  <si>
    <t>IS_SEC_BTL</t>
  </si>
  <si>
    <t>Below the Line</t>
  </si>
  <si>
    <t>IS_INTEXP</t>
  </si>
  <si>
    <t>Interest / Debt Expense</t>
  </si>
  <si>
    <t>={REF:Capital Activity!CAP_TOTAL_INT}</t>
  </si>
  <si>
    <t>IS_OTHINC</t>
  </si>
  <si>
    <t>Other Income / (Expense)</t>
  </si>
  <si>
    <t>IS_SPACER5</t>
  </si>
  <si>
    <t>IS_PRETAX</t>
  </si>
  <si>
    <t>Pre-Tax Income</t>
  </si>
  <si>
    <t>={ROWID:IS_OPINC}-{ROWID:IS_INTEXP}+{ROWID:IS_OTHINC}</t>
  </si>
  <si>
    <t>IS_TAX</t>
  </si>
  <si>
    <t>Income Tax Expense</t>
  </si>
  <si>
    <t>=MAX(0,{ROWID:IS_PRETAX}*{NAMED:CTRL_FedTaxRate})</t>
  </si>
  <si>
    <t>IS_SPACER6</t>
  </si>
  <si>
    <t>IS_NETINC</t>
  </si>
  <si>
    <t>Net Income</t>
  </si>
  <si>
    <t>={ROWID:IS_PRETAX}-{ROWID:IS_TAX}</t>
  </si>
  <si>
    <t>IS_SPACER7</t>
  </si>
  <si>
    <t>IS_SEC_KR_REV</t>
  </si>
  <si>
    <t>Key Ratios - Revenue Composition</t>
  </si>
  <si>
    <t>IS_KR_NEP</t>
  </si>
  <si>
    <t>NEP : Total Revenue</t>
  </si>
  <si>
    <t>=IFERROR({REF:UW Exec Summary!UWEX_NEP}/{ROWID:IS_TOTALREV},0)</t>
  </si>
  <si>
    <t>IS_KR_FFE</t>
  </si>
  <si>
    <t>Fronting Fee : Total Rev</t>
  </si>
  <si>
    <t>=IFERROR({REF:UW Exec Summary!UWEX_GFFE}/{ROWID:IS_TOTALREV},0)</t>
  </si>
  <si>
    <t>IS_KR_INV</t>
  </si>
  <si>
    <t>Investment Inc : Total Rev</t>
  </si>
  <si>
    <t>=IFERROR({REF:Investments!INV_Q_INC_TOTAL}/{ROWID:IS_TOTALREV},0)</t>
  </si>
  <si>
    <t>IS_KR_OREV</t>
  </si>
  <si>
    <t>Other Rev : Total Rev</t>
  </si>
  <si>
    <t>=IFERROR(({ROWID:IS_OTHREV}-{REF:Investments!INV_Q_INC_TOTAL})/{ROWID:IS_TOTALREV},0)</t>
  </si>
  <si>
    <t>IS_SPACER8</t>
  </si>
  <si>
    <t>IS_SEC_KR_EXP</t>
  </si>
  <si>
    <t>Key Ratios - Expense Composition</t>
  </si>
  <si>
    <t>IS_KR_LLAE</t>
  </si>
  <si>
    <t>Net LLAE : Total Exp</t>
  </si>
  <si>
    <t>=IFERROR({REF:Expense Summary!EXP_NLLAE}/{ROWID:IS_TOTALEXP},0)</t>
  </si>
  <si>
    <t>IS_KR_ACQ</t>
  </si>
  <si>
    <t>Net Acq : Total Exp</t>
  </si>
  <si>
    <t>=IFERROR({REF:Expense Summary!EXP_NACQ}/{ROWID:IS_TOTALEXP},0)</t>
  </si>
  <si>
    <t>IS_KR_STAFF</t>
  </si>
  <si>
    <t>Staffing : Total Exp</t>
  </si>
  <si>
    <t>=IFERROR({REF:Expense Summary!EXP_STAFF}/{ROWID:IS_TOTALEXP},0)</t>
  </si>
  <si>
    <t>IS_KR_OEXP</t>
  </si>
  <si>
    <t>Other Exp : Total Exp</t>
  </si>
  <si>
    <t>=IFERROR({REF:Expense Summary!EXP_OTHER}/{ROWID:IS_TOTALEXP},0)</t>
  </si>
  <si>
    <t>IS_SPACER9</t>
  </si>
  <si>
    <t>IS_SEC_KR_PROF</t>
  </si>
  <si>
    <t>Key Ratios - Profitability</t>
  </si>
  <si>
    <t>IS_KR_DEBT</t>
  </si>
  <si>
    <t>Interest : Operating Inc</t>
  </si>
  <si>
    <t>=IFERROR({ROWID:IS_INTEXP}/{ROWID:IS_OPINC},0)</t>
  </si>
  <si>
    <t>IS_KR_TAX</t>
  </si>
  <si>
    <t>Tax : Pre-Tax Inc</t>
  </si>
  <si>
    <t>=IFERROR({ROWID:IS_TAX}/{ROWID:IS_PRETAX},0)</t>
  </si>
  <si>
    <t>IS_SPACER10</t>
  </si>
  <si>
    <t>IS_SEC_GROWTH</t>
  </si>
  <si>
    <t>Growth</t>
  </si>
  <si>
    <t>IS_GR_REV</t>
  </si>
  <si>
    <t>Total Revenue Growth</t>
  </si>
  <si>
    <t>=IFERROR(({ROWID:IS_TOTALREV}-{PREV_Q:IS_TOTALREV})/{PREV_Q:IS_TOTALREV},0)</t>
  </si>
  <si>
    <t>IS_GR_EXP</t>
  </si>
  <si>
    <t>Total Expense Growth</t>
  </si>
  <si>
    <t>=IFERROR(({ROWID:IS_TOTALEXP}-{PREV_Q:IS_TOTALEXP})/{PREV_Q:IS_TOTALEXP},0)</t>
  </si>
  <si>
    <t>IS_GR_NI</t>
  </si>
  <si>
    <t>Net Income Growth</t>
  </si>
  <si>
    <t>=IFERROR(({ROWID:IS_NETINC}-{PREV_Q:IS_NETINC})/{PREV_Q:IS_NETINC},0)</t>
  </si>
  <si>
    <t>BS_HEADER</t>
  </si>
  <si>
    <t>BS_SUBTITLE</t>
  </si>
  <si>
    <t>BS_SPACER1</t>
  </si>
  <si>
    <t>BS_SEC_ASSETS</t>
  </si>
  <si>
    <t>Assets</t>
  </si>
  <si>
    <t>BS_CASH</t>
  </si>
  <si>
    <t>Cash &amp; Liquid Assets</t>
  </si>
  <si>
    <t>={REF:Investments!INV_Q_LIQUID}</t>
  </si>
  <si>
    <t>BS_INVEST</t>
  </si>
  <si>
    <t>={REF:Investments!INV_Q_INVESTED}</t>
  </si>
  <si>
    <t>BS_AR</t>
  </si>
  <si>
    <t>Premium Receivable</t>
  </si>
  <si>
    <t>={REF:UW Exec Summary!UWEX_GWP}*0.5</t>
  </si>
  <si>
    <t>BS_RI_RECV</t>
  </si>
  <si>
    <t>Reinsurance Recoverable</t>
  </si>
  <si>
    <t>=-{REF:UW Exec Summary!UWEX_CRSV}</t>
  </si>
  <si>
    <t>BS_CUPR</t>
  </si>
  <si>
    <t>Ceded UPR (Prepaid Reinsurance)</t>
  </si>
  <si>
    <t>={REF:UW Exec Summary!UWEX_GUPR}-{REF:UW Exec Summary!UWEX_NUPR}</t>
  </si>
  <si>
    <t>BS_XOL_PREP</t>
  </si>
  <si>
    <t>XOL Prepaid Premium</t>
  </si>
  <si>
    <t>={REF:UW Exec Summary!UWEX_XOLUPR}</t>
  </si>
  <si>
    <t>XOL UPR is positive (WP-EP accumulation)</t>
  </si>
  <si>
    <t>BS_OTHER_A</t>
  </si>
  <si>
    <t>Other Assets</t>
  </si>
  <si>
    <t>BS_TOTAL_A</t>
  </si>
  <si>
    <t>Total Assets</t>
  </si>
  <si>
    <t>={ROWID:BS_CASH}+{ROWID:BS_INVEST}+{ROWID:BS_AR}+{ROWID:BS_RI_RECV}+{ROWID:BS_CUPR}+{ROWID:BS_XOL_PREP}+{ROWID:BS_OTHER_A}</t>
  </si>
  <si>
    <t>BS_SPACER2</t>
  </si>
  <si>
    <t>BS_SEC_LIAB</t>
  </si>
  <si>
    <t>Liabilities</t>
  </si>
  <si>
    <t>BS_LOSS_RSV</t>
  </si>
  <si>
    <t>={REF:UW Exec Summary!UWEX_GRSV}</t>
  </si>
  <si>
    <t>BS_UPR</t>
  </si>
  <si>
    <t>Unearned Premium Reserve</t>
  </si>
  <si>
    <t>={REF:UW Exec Summary!UWEX_GUPR}</t>
  </si>
  <si>
    <t>BS_AP</t>
  </si>
  <si>
    <t>Premiums Payable (Reinsurance)</t>
  </si>
  <si>
    <t>=-{REF:UW Exec Summary!UWEX_CWP}*0.5</t>
  </si>
  <si>
    <t>BS_DEBT</t>
  </si>
  <si>
    <t>Total Debt</t>
  </si>
  <si>
    <t>={REF:Capital Activity!CAP_TOTAL_DEBT}</t>
  </si>
  <si>
    <t>BS_TAX_PAY</t>
  </si>
  <si>
    <t>Tax Payable</t>
  </si>
  <si>
    <t>={REF:Income Statement!IS_TAX}</t>
  </si>
  <si>
    <t>BS_OTHER_L</t>
  </si>
  <si>
    <t>Other Liabilities</t>
  </si>
  <si>
    <t>BS_TOTAL_L</t>
  </si>
  <si>
    <t>Total Liabilities</t>
  </si>
  <si>
    <t>={ROWID:BS_LOSS_RSV}+{ROWID:BS_UPR}+{ROWID:BS_AP}+{ROWID:BS_DEBT}+{ROWID:BS_TAX_PAY}+{ROWID:BS_OTHER_L}</t>
  </si>
  <si>
    <t>BS_SPACER3</t>
  </si>
  <si>
    <t>BS_SEC_EQUITY</t>
  </si>
  <si>
    <t>Equity</t>
  </si>
  <si>
    <t>BS_PAIDIN</t>
  </si>
  <si>
    <t>Paid-in Capital</t>
  </si>
  <si>
    <t>={REF:Capital Activity!CAP_EQ_CUMUL}</t>
  </si>
  <si>
    <t>BS_APIC_EQ</t>
  </si>
  <si>
    <t>Additional Paid-in Capital (Equity Comp)</t>
  </si>
  <si>
    <t>={PREV_Q:BS_APIC_EQ}+{REF:Staffing Expense!STF_EQ_TOTAL}</t>
  </si>
  <si>
    <t>BS_RE</t>
  </si>
  <si>
    <t>Retained Earnings</t>
  </si>
  <si>
    <t>={PREV_Q:BS_RE}+{REF:Income Statement!IS_NETINC}</t>
  </si>
  <si>
    <t>BS_EQUITY</t>
  </si>
  <si>
    <t>Total Equity</t>
  </si>
  <si>
    <t>={ROWID:BS_PAIDIN}+{ROWID:BS_APIC_EQ}+{ROWID:BS_RE}</t>
  </si>
  <si>
    <t>BS_SPACER_EQ</t>
  </si>
  <si>
    <t>BS_TOTAL_LE</t>
  </si>
  <si>
    <t>Total Liabilities + Equity</t>
  </si>
  <si>
    <t>={ROWID:BS_TOTAL_L}+{ROWID:BS_EQUITY}</t>
  </si>
  <si>
    <t>BS_CHECK</t>
  </si>
  <si>
    <t>Balance Check (A - L&amp;E)</t>
  </si>
  <si>
    <t>={ROWID:BS_TOTAL_A}-{ROWID:BS_TOTAL_LE}</t>
  </si>
  <si>
    <t>RBC_HEADER</t>
  </si>
  <si>
    <t>RBC_BASIS</t>
  </si>
  <si>
    <t>P&amp;C Risk-Based Capital -- Quarterly Trajectory</t>
  </si>
  <si>
    <t>RBC_SPACER1</t>
  </si>
  <si>
    <t>RBC_SEC_FACTORS</t>
  </si>
  <si>
    <t>Risk Charge Factors</t>
  </si>
  <si>
    <t>RBC_R1_GOV</t>
  </si>
  <si>
    <t>Govt Bond Risk Charge</t>
  </si>
  <si>
    <t>0.003</t>
  </si>
  <si>
    <t>RBC_R1_CORP</t>
  </si>
  <si>
    <t>Corp Bond Risk Charge</t>
  </si>
  <si>
    <t>0.010</t>
  </si>
  <si>
    <t>RBC_R1_MUNI</t>
  </si>
  <si>
    <t>Muni Bond Risk Charge</t>
  </si>
  <si>
    <t>RBC_R1_CASH</t>
  </si>
  <si>
    <t>Cash Risk Charge</t>
  </si>
  <si>
    <t>0.000</t>
  </si>
  <si>
    <t>RBC_R1_EQ</t>
  </si>
  <si>
    <t>Equity Risk Charge</t>
  </si>
  <si>
    <t>0.150</t>
  </si>
  <si>
    <t>RBC_R1_ALT</t>
  </si>
  <si>
    <t>Alternative Risk Charge</t>
  </si>
  <si>
    <t>0.200</t>
  </si>
  <si>
    <t>RBC_R2_RSV</t>
  </si>
  <si>
    <t>Reserve Risk Factor</t>
  </si>
  <si>
    <t>RBC_R2_PREM</t>
  </si>
  <si>
    <t>Premium Risk Factor</t>
  </si>
  <si>
    <t>0.100</t>
  </si>
  <si>
    <t>RBC_R3_RATE</t>
  </si>
  <si>
    <t>Interest Rate Risk Factor</t>
  </si>
  <si>
    <t>RBC_R4_BIZ</t>
  </si>
  <si>
    <t>Business Risk Factor</t>
  </si>
  <si>
    <t>RBC_R5_CRED</t>
  </si>
  <si>
    <t>RI Credit Risk Factor</t>
  </si>
  <si>
    <t>RBC_TARGET</t>
  </si>
  <si>
    <t>Target RBC Ratio</t>
  </si>
  <si>
    <t>3.000</t>
  </si>
  <si>
    <t>RBC_SPACER2</t>
  </si>
  <si>
    <t>RBC_SEC_RISK</t>
  </si>
  <si>
    <t>Risk Components</t>
  </si>
  <si>
    <t>RBC_INVESTED</t>
  </si>
  <si>
    <t>Total Invested Assets</t>
  </si>
  <si>
    <t>RBC_LIQUID</t>
  </si>
  <si>
    <t>RBC_SPACER3</t>
  </si>
  <si>
    <t>RBC_R0</t>
  </si>
  <si>
    <t>R0: Affiliate Risk</t>
  </si>
  <si>
    <t>RBC_R1</t>
  </si>
  <si>
    <t>R1: Fixed Income Risk</t>
  </si>
  <si>
    <t>={REF:Investments!INV_Q_POOL}*('Investments'!$C$6*$C$5+'Investments'!$C$7*$C$6+'Investments'!$C$8*$C$7+'Investments'!$C$9*$C$8+'Investments'!$C$10*$C$9+'Investments'!$C$11*$C$10)</t>
  </si>
  <si>
    <t>RBC_R2</t>
  </si>
  <si>
    <t>R2: Insurance Risk</t>
  </si>
  <si>
    <t>=ABS({REF:UW Exec Summary!UWEX_NRSV})*$C$11+ABS({REF:UW Exec Summary!UWEX_NWP})*$C$12</t>
  </si>
  <si>
    <t>RBC_R3</t>
  </si>
  <si>
    <t>R3: Interest Rate Risk</t>
  </si>
  <si>
    <t>={REF:Investments!INV_Q_INVESTED}*$C$13</t>
  </si>
  <si>
    <t>RBC_R4</t>
  </si>
  <si>
    <t>R4: Business Risk</t>
  </si>
  <si>
    <t>={REF:UW Exec Summary!UWEX_GWP}*$C$14</t>
  </si>
  <si>
    <t>RBC_R5</t>
  </si>
  <si>
    <t>R5: Credit Risk</t>
  </si>
  <si>
    <t>=ABS({REF:UW Exec Summary!UWEX_CRSV})*$C$15</t>
  </si>
  <si>
    <t>RBC_SPACER4</t>
  </si>
  <si>
    <t>RBC_SEC_CAP</t>
  </si>
  <si>
    <t>Capital Adequacy</t>
  </si>
  <si>
    <t>RBC_ACL</t>
  </si>
  <si>
    <t>Authorized Control Level</t>
  </si>
  <si>
    <t>={ROWID:RBC_R0}+SQRT({ROWID:RBC_R1}^2+{ROWID:RBC_R2}^2+{ROWID:RBC_R3}^2+{ROWID:RBC_R4}^2+{ROWID:RBC_R5}^2)</t>
  </si>
  <si>
    <t>RBC_REQCAP</t>
  </si>
  <si>
    <t>Required Capital (at Target)</t>
  </si>
  <si>
    <t>={ROWID:RBC_ACL}*$C$16</t>
  </si>
  <si>
    <t>RBC_TAC</t>
  </si>
  <si>
    <t>Total Adjusted Capital</t>
  </si>
  <si>
    <t>={REF:Balance Sheet!BS_EQUITY}</t>
  </si>
  <si>
    <t>RBC_RATIO</t>
  </si>
  <si>
    <t>RBC Ratio</t>
  </si>
  <si>
    <t>=IFERROR({ROWID:RBC_TAC}/{ROWID:RBC_ACL},0)</t>
  </si>
  <si>
    <t>RBC_TARGET_LINE</t>
  </si>
  <si>
    <t>Target Ratio</t>
  </si>
  <si>
    <t>=$C$16</t>
  </si>
  <si>
    <t>RBC_SURPLUS</t>
  </si>
  <si>
    <t>Capital Surplus / (Deficit)</t>
  </si>
  <si>
    <t>={ROWID:RBC_TAC}-{ROWID:RBC_REQCAP}</t>
  </si>
  <si>
    <t>RBC_SPACER5</t>
  </si>
  <si>
    <t>RBC_SEC_THRESH</t>
  </si>
  <si>
    <t>Regulatory Thresholds</t>
  </si>
  <si>
    <t>RBC_CAL</t>
  </si>
  <si>
    <t>Company Action Level (200%)</t>
  </si>
  <si>
    <t>={ROWID:RBC_ACL}*2</t>
  </si>
  <si>
    <t>RBC_RAL</t>
  </si>
  <si>
    <t>Regulatory Action Level (150%)</t>
  </si>
  <si>
    <t>={ROWID:RBC_ACL}*1.5</t>
  </si>
  <si>
    <t>RBC_AUTH</t>
  </si>
  <si>
    <t>Authorized Control (100%)</t>
  </si>
  <si>
    <t>={ROWID:RBC_ACL}</t>
  </si>
  <si>
    <t>RBC_MAND</t>
  </si>
  <si>
    <t>Mandatory Control (70%)</t>
  </si>
  <si>
    <t>={ROWID:RBC_ACL}*0.7</t>
  </si>
  <si>
    <t>RBC_SPACER6</t>
  </si>
  <si>
    <t>RBC_SEC_RATIOS</t>
  </si>
  <si>
    <t>Key Ratios</t>
  </si>
  <si>
    <t>RBC_RATIO_DISP</t>
  </si>
  <si>
    <t>={ROWID:RBC_RATIO}</t>
  </si>
  <si>
    <t>RBC_R1_PCT</t>
  </si>
  <si>
    <t>R1 as % of ACL</t>
  </si>
  <si>
    <t>=IFERROR({ROWID:RBC_R1}/{ROWID:RBC_ACL},0)</t>
  </si>
  <si>
    <t>RBC_R2_PCT</t>
  </si>
  <si>
    <t>R2 as % of ACL</t>
  </si>
  <si>
    <t>=IFERROR({ROWID:RBC_R2}/{ROWID:RBC_ACL},0)</t>
  </si>
  <si>
    <t>RBC_R5_PCT</t>
  </si>
  <si>
    <t>R5 as % of ACL</t>
  </si>
  <si>
    <t>=IFERROR({ROWID:RBC_R5}/{ROWID:RBC_ACL},0)</t>
  </si>
  <si>
    <t>CFS_HEADER</t>
  </si>
  <si>
    <t>CFS_SUBTITLE</t>
  </si>
  <si>
    <t>CFS_SPACER1</t>
  </si>
  <si>
    <t>CFS_SEC_CFO</t>
  </si>
  <si>
    <t>Cash from Operations (CFO)</t>
  </si>
  <si>
    <t>CFS_NI</t>
  </si>
  <si>
    <t>={REF:Income Statement!IS_NETINC}</t>
  </si>
  <si>
    <t>CFS_EQCOMP</t>
  </si>
  <si>
    <t>Add: Equity Compensation (non-cash)</t>
  </si>
  <si>
    <t>={REF:Staffing Expense!STF_EQ_TOTAL}</t>
  </si>
  <si>
    <t>CFS_D_RSV</t>
  </si>
  <si>
    <t>Change in Loss Reserves</t>
  </si>
  <si>
    <t>={ROWID:CFS_E_RSV}-{PREV_Q:CFS_E_RSV}</t>
  </si>
  <si>
    <t>CFS_D_UPR</t>
  </si>
  <si>
    <t>Change in UPR</t>
  </si>
  <si>
    <t>={ROWID:CFS_E_UPR}-{PREV_Q:CFS_E_UPR}</t>
  </si>
  <si>
    <t>CFS_D_AR</t>
  </si>
  <si>
    <t>Change in Prem Receivable</t>
  </si>
  <si>
    <t>={PREV_Q:CFS_E_AR}-{ROWID:CFS_E_AR}</t>
  </si>
  <si>
    <t>CFS_D_RI</t>
  </si>
  <si>
    <t>Change in RI Recoverable</t>
  </si>
  <si>
    <t>={PREV_Q:CFS_E_RI}-{ROWID:CFS_E_RI}</t>
  </si>
  <si>
    <t>CFS_D_CUPR</t>
  </si>
  <si>
    <t>Change in Prepaid RI (QS+XOL)</t>
  </si>
  <si>
    <t>={PREV_Q:CFS_E_CUPR}-{ROWID:CFS_E_CUPR}</t>
  </si>
  <si>
    <t>CFS_D_AP</t>
  </si>
  <si>
    <t>Change in Payables</t>
  </si>
  <si>
    <t>={ROWID:CFS_E_AP}-{PREV_Q:CFS_E_AP}</t>
  </si>
  <si>
    <t>CFS_D_TAX</t>
  </si>
  <si>
    <t>Change in Tax Payable</t>
  </si>
  <si>
    <t>={ROWID:CFS_E_TAX}-{PREV_Q:CFS_E_TAX}</t>
  </si>
  <si>
    <t>CFS_CFO</t>
  </si>
  <si>
    <t>Cash from Operations</t>
  </si>
  <si>
    <t>={ROWID:CFS_NI}+{ROWID:CFS_EQCOMP}+{ROWID:CFS_D_RSV}+{ROWID:CFS_D_UPR}+{ROWID:CFS_D_AR}+{ROWID:CFS_D_RI}+{ROWID:CFS_D_CUPR}+{ROWID:CFS_D_AP}+{ROWID:CFS_D_TAX}</t>
  </si>
  <si>
    <t>CFS_SPACER2</t>
  </si>
  <si>
    <t>CFS_SEC_CFI</t>
  </si>
  <si>
    <t>Cash from Investing (CFI)</t>
  </si>
  <si>
    <t>CFS_D_INV</t>
  </si>
  <si>
    <t>Change in Invested Assets</t>
  </si>
  <si>
    <t>={PREV_Q:CFS_E_INV}-{ROWID:CFS_E_INV}</t>
  </si>
  <si>
    <t>CFS_CFI</t>
  </si>
  <si>
    <t>Cash from Investing</t>
  </si>
  <si>
    <t>={ROWID:CFS_D_INV}</t>
  </si>
  <si>
    <t>CFS_SPACER3</t>
  </si>
  <si>
    <t>CFS_SEC_CFF</t>
  </si>
  <si>
    <t>Cash from Financing (CFF)</t>
  </si>
  <si>
    <t>CFS_EQ_RAISE</t>
  </si>
  <si>
    <t>Equity Raised</t>
  </si>
  <si>
    <t>={REF:Capital Activity!CAP_EQ_AMT}</t>
  </si>
  <si>
    <t>CFS_DEBT_NET</t>
  </si>
  <si>
    <t>Net Debt Activity</t>
  </si>
  <si>
    <t>={REF:Capital Activity!CAP_SN_DRAW}+{REF:Capital Activity!CAP_OD_DRAW}-{REF:Capital Activity!CAP_SN_REPAY}-{REF:Capital Activity!CAP_OD_REPAY}</t>
  </si>
  <si>
    <t>CFS_CFF</t>
  </si>
  <si>
    <t>Cash from Financing</t>
  </si>
  <si>
    <t>={ROWID:CFS_EQ_RAISE}+{ROWID:CFS_DEBT_NET}</t>
  </si>
  <si>
    <t>CFS_SPACER4</t>
  </si>
  <si>
    <t>CFS_NET</t>
  </si>
  <si>
    <t>Net Change in Cash</t>
  </si>
  <si>
    <t>={ROWID:CFS_CFO}+{ROWID:CFS_CFI}+{ROWID:CFS_CFF}</t>
  </si>
  <si>
    <t>CFS_BOQ_CASH</t>
  </si>
  <si>
    <t>Beginning Cash Position</t>
  </si>
  <si>
    <t>={PREV_Q:CFS_E_CASH}</t>
  </si>
  <si>
    <t>CFS_EOQ_CASH</t>
  </si>
  <si>
    <t>Ending Cash Position</t>
  </si>
  <si>
    <t>={ROWID:CFS_BOQ_CASH}+{ROWID:CFS_NET}</t>
  </si>
  <si>
    <t>CFS_CHECK</t>
  </si>
  <si>
    <t>Cash Reconciliation</t>
  </si>
  <si>
    <t>={ROWID:CFS_EOQ_CASH}-{ROWID:CFS_E_CASH}</t>
  </si>
  <si>
    <t>CFS_SPACER5</t>
  </si>
  <si>
    <t>CFS_SEC_SUPP</t>
  </si>
  <si>
    <t>Supporting Calculations</t>
  </si>
  <si>
    <t>CFS_E_RSV</t>
  </si>
  <si>
    <t>Gross Loss Reserve (echo)</t>
  </si>
  <si>
    <t>={REF:Balance Sheet!BS_LOSS_RSV}</t>
  </si>
  <si>
    <t>CFS_E_UPR</t>
  </si>
  <si>
    <t>Unearned Premium (echo)</t>
  </si>
  <si>
    <t>={REF:Balance Sheet!BS_UPR}</t>
  </si>
  <si>
    <t>CFS_E_AR</t>
  </si>
  <si>
    <t>Premium Receivable (echo)</t>
  </si>
  <si>
    <t>={REF:Balance Sheet!BS_AR}</t>
  </si>
  <si>
    <t>CFS_E_RI</t>
  </si>
  <si>
    <t>RI Recoverable (echo)</t>
  </si>
  <si>
    <t>={REF:Balance Sheet!BS_RI_RECV}</t>
  </si>
  <si>
    <t>CFS_E_CUPR</t>
  </si>
  <si>
    <t>Prepaid Reinsurance QS+XOL (echo)</t>
  </si>
  <si>
    <t>={REF:Balance Sheet!BS_CUPR}+{REF:Balance Sheet!BS_XOL_PREP}</t>
  </si>
  <si>
    <t>CFS_E_AP</t>
  </si>
  <si>
    <t>Accounts Payable (echo)</t>
  </si>
  <si>
    <t>={REF:Balance Sheet!BS_AP}</t>
  </si>
  <si>
    <t>CFS_E_TAX</t>
  </si>
  <si>
    <t>Tax Payable (echo)</t>
  </si>
  <si>
    <t>={REF:Balance Sheet!BS_TAX_PAY}</t>
  </si>
  <si>
    <t>CFS_E_INV</t>
  </si>
  <si>
    <t>Invested Assets (echo)</t>
  </si>
  <si>
    <t>={REF:Balance Sheet!BS_INVEST}</t>
  </si>
  <si>
    <t>CFS_E_CASH</t>
  </si>
  <si>
    <t>Cash Position (echo)</t>
  </si>
  <si>
    <t>={REF:Balance Sheet!BS_CASH}</t>
  </si>
  <si>
    <t>PD_HEADER</t>
  </si>
  <si>
    <t>PD_BASIS</t>
  </si>
  <si>
    <t>Per-Program Quarterly Waterfall</t>
  </si>
  <si>
    <t>PD_SPACER0</t>
  </si>
  <si>
    <t>PD_SEC_TOTAL</t>
  </si>
  <si>
    <t>All Programs - Total</t>
  </si>
  <si>
    <t>PD_GEP_TOTAL</t>
  </si>
  <si>
    <t>={ROWID:PD_GEP_1}+{ROWID:PD_GEP_2}+{ROWID:PD_GEP_3}+{ROWID:PD_GEP_4}+{ROWID:PD_GEP_5}+{ROWID:PD_GEP_6}+{ROWID:PD_GEP_7}+{ROWID:PD_GEP_8}+{ROWID:PD_GEP_9}+{ROWID:PD_GEP_10}</t>
  </si>
  <si>
    <t>PD_CEP_TOTAL</t>
  </si>
  <si>
    <t>Ceded Earned Premium</t>
  </si>
  <si>
    <t>={ROWID:PD_CEP_1}+{ROWID:PD_CEP_2}+{ROWID:PD_CEP_3}+{ROWID:PD_CEP_4}+{ROWID:PD_CEP_5}+{ROWID:PD_CEP_6}+{ROWID:PD_CEP_7}+{ROWID:PD_CEP_8}+{ROWID:PD_CEP_9}+{ROWID:PD_CEP_10}</t>
  </si>
  <si>
    <t>PD_NEP_TOTAL</t>
  </si>
  <si>
    <t>={ROWID:PD_GEP_TOTAL}+{ROWID:PD_CEP_TOTAL}</t>
  </si>
  <si>
    <t>PD_GECOMM_TOTAL</t>
  </si>
  <si>
    <t>Gross Commission (Earned)</t>
  </si>
  <si>
    <t>={ROWID:PD_GECOMM_1}+{ROWID:PD_GECOMM_2}+{ROWID:PD_GECOMM_3}+{ROWID:PD_GECOMM_4}+{ROWID:PD_GECOMM_5}+{ROWID:PD_GECOMM_6}+{ROWID:PD_GECOMM_7}+{ROWID:PD_GECOMM_8}+{ROWID:PD_GECOMM_9}+{ROWID:PD_GECOMM_10}</t>
  </si>
  <si>
    <t>PD_CECOMM_TOTAL</t>
  </si>
  <si>
    <t>={ROWID:PD_CECOMM_1}+{ROWID:PD_CECOMM_2}+{ROWID:PD_CECOMM_3}+{ROWID:PD_CECOMM_4}+{ROWID:PD_CECOMM_5}+{ROWID:PD_CECOMM_6}+{ROWID:PD_CECOMM_7}+{ROWID:PD_CECOMM_8}+{ROWID:PD_CECOMM_9}+{ROWID:PD_CECOMM_10}</t>
  </si>
  <si>
    <t>PD_NCOMM_TOTAL</t>
  </si>
  <si>
    <t>={ROWID:PD_GECOMM_TOTAL}+{ROWID:PD_CECOMM_TOTAL}</t>
  </si>
  <si>
    <t>PD_GFFE_TOTAL</t>
  </si>
  <si>
    <t>Less: Fronting Fee (Earned)</t>
  </si>
  <si>
    <t>={ROWID:PD_GFFE_1}+{ROWID:PD_GFFE_2}+{ROWID:PD_GFFE_3}+{ROWID:PD_GFFE_4}+{ROWID:PD_GFFE_5}+{ROWID:PD_GFFE_6}+{ROWID:PD_GFFE_7}+{ROWID:PD_GFFE_8}+{ROWID:PD_GFFE_9}+{ROWID:PD_GFFE_10}</t>
  </si>
  <si>
    <t>PD_NACQ_TOTAL</t>
  </si>
  <si>
    <t>={ROWID:PD_NCOMM_TOTAL}+{ROWID:PD_GFFE_TOTAL}</t>
  </si>
  <si>
    <t>PD_CATXOL_TOTAL</t>
  </si>
  <si>
    <t>={ROWID:PD_CATXOL_1}+{ROWID:PD_CATXOL_2}+{ROWID:PD_CATXOL_3}+{ROWID:PD_CATXOL_4}+{ROWID:PD_CATXOL_5}+{ROWID:PD_CATXOL_6}+{ROWID:PD_CATXOL_7}+{ROWID:PD_CATXOL_8}+{ROWID:PD_CATXOL_9}+{ROWID:PD_CATXOL_10}</t>
  </si>
  <si>
    <t>PD_OTHXOL_TOTAL</t>
  </si>
  <si>
    <t>={ROWID:PD_OTHXOL_1}+{ROWID:PD_OTHXOL_2}+{ROWID:PD_OTHXOL_3}+{ROWID:PD_OTHXOL_4}+{ROWID:PD_OTHXOL_5}+{ROWID:PD_OTHXOL_6}+{ROWID:PD_OTHXOL_7}+{ROWID:PD_OTHXOL_8}+{ROWID:PD_OTHXOL_9}+{ROWID:PD_OTHXOL_10}</t>
  </si>
  <si>
    <t>PD_RIEXP_TOTAL</t>
  </si>
  <si>
    <t>={ROWID:PD_CATXOL_TOTAL}+{ROWID:PD_OTHXOL_TOTAL}</t>
  </si>
  <si>
    <t>PD_GPAID_TOTAL</t>
  </si>
  <si>
    <t>Gross Paid Losses</t>
  </si>
  <si>
    <t>={ROWID:PD_GPAID_1}+{ROWID:PD_GPAID_2}+{ROWID:PD_GPAID_3}+{ROWID:PD_GPAID_4}+{ROWID:PD_GPAID_5}+{ROWID:PD_GPAID_6}+{ROWID:PD_GPAID_7}+{ROWID:PD_GPAID_8}+{ROWID:PD_GPAID_9}+{ROWID:PD_GPAID_10}</t>
  </si>
  <si>
    <t>PD_GCRSV_TOTAL</t>
  </si>
  <si>
    <t>Change in Gross Case Reserve</t>
  </si>
  <si>
    <t>={ROWID:PD_GCRSV_1}+{ROWID:PD_GCRSV_2}+{ROWID:PD_GCRSV_3}+{ROWID:PD_GCRSV_4}+{ROWID:PD_GCRSV_5}+{ROWID:PD_GCRSV_6}+{ROWID:PD_GCRSV_7}+{ROWID:PD_GCRSV_8}+{ROWID:PD_GCRSV_9}+{ROWID:PD_GCRSV_10}</t>
  </si>
  <si>
    <t>PD_GCINC_TOTAL</t>
  </si>
  <si>
    <t>Gross Case Incurred</t>
  </si>
  <si>
    <t>={ROWID:PD_GCINC_1}+{ROWID:PD_GCINC_2}+{ROWID:PD_GCINC_3}+{ROWID:PD_GCINC_4}+{ROWID:PD_GCINC_5}+{ROWID:PD_GCINC_6}+{ROWID:PD_GCINC_7}+{ROWID:PD_GCINC_8}+{ROWID:PD_GCINC_9}+{ROWID:PD_GCINC_10}</t>
  </si>
  <si>
    <t>PD_GIBNR_TOTAL</t>
  </si>
  <si>
    <t>Change in Gross IBNR</t>
  </si>
  <si>
    <t>={ROWID:PD_GIBNR_1}+{ROWID:PD_GIBNR_2}+{ROWID:PD_GIBNR_3}+{ROWID:PD_GIBNR_4}+{ROWID:PD_GIBNR_5}+{ROWID:PD_GIBNR_6}+{ROWID:PD_GIBNR_7}+{ROWID:PD_GIBNR_8}+{ROWID:PD_GIBNR_9}+{ROWID:PD_GIBNR_10}</t>
  </si>
  <si>
    <t>PD_GULT_TOTAL</t>
  </si>
  <si>
    <t>Gross Ultimate Loss</t>
  </si>
  <si>
    <t>={ROWID:PD_GULT_1}+{ROWID:PD_GULT_2}+{ROWID:PD_GULT_3}+{ROWID:PD_GULT_4}+{ROWID:PD_GULT_5}+{ROWID:PD_GULT_6}+{ROWID:PD_GULT_7}+{ROWID:PD_GULT_8}+{ROWID:PD_GULT_9}+{ROWID:PD_GULT_10}</t>
  </si>
  <si>
    <t>PD_CULT_TOTAL</t>
  </si>
  <si>
    <t>Ceded Ultimate Loss</t>
  </si>
  <si>
    <t>={ROWID:PD_CULT_1}+{ROWID:PD_CULT_2}+{ROWID:PD_CULT_3}+{ROWID:PD_CULT_4}+{ROWID:PD_CULT_5}+{ROWID:PD_CULT_6}+{ROWID:PD_CULT_7}+{ROWID:PD_CULT_8}+{ROWID:PD_CULT_9}+{ROWID:PD_CULT_10}</t>
  </si>
  <si>
    <t>PD_NULT_TOTAL</t>
  </si>
  <si>
    <t>Net Ultimate Loss</t>
  </si>
  <si>
    <t>={ROWID:PD_GULT_TOTAL}+{ROWID:PD_CULT_TOTAL}</t>
  </si>
  <si>
    <t>PD_GUWRES_TOTAL</t>
  </si>
  <si>
    <t>={ROWID:PD_GEP_TOTAL}-{ROWID:PD_GULT_TOTAL}-{ROWID:PD_GECOMM_TOTAL}</t>
  </si>
  <si>
    <t>PD_NUWRES_TOTAL</t>
  </si>
  <si>
    <t>={ROWID:PD_NEP_TOTAL}-{ROWID:PD_NULT_TOTAL}-{ROWID:PD_NACQ_TOTAL}-{ROWID:PD_RIEXP_TOTAL}</t>
  </si>
  <si>
    <t>PD_GLR_TOTAL</t>
  </si>
  <si>
    <t>=IFERROR({ROWID:PD_GULT_TOTAL}/{ROWID:PD_GEP_TOTAL},0)</t>
  </si>
  <si>
    <t>PD_NLR_TOTAL</t>
  </si>
  <si>
    <t>=IFERROR({ROWID:PD_NULT_TOTAL}/{ROWID:PD_NEP_TOTAL},0)</t>
  </si>
  <si>
    <t>PD_CR_TOTAL</t>
  </si>
  <si>
    <t>=IFERROR(({ROWID:PD_NULT_TOTAL}+{ROWID:PD_NACQ_TOTAL}+{ROWID:PD_RIEXP_TOTAL})/{ROWID:PD_NEP_TOTAL},0)</t>
  </si>
  <si>
    <t>PD_RETMGN_TOTAL</t>
  </si>
  <si>
    <t>=IFERROR({ROWID:PD_NUWRES_TOTAL}/{ROWID:PD_GEP_TOTAL},0)</t>
  </si>
  <si>
    <t>PD_SP_TOTAL</t>
  </si>
  <si>
    <t>PD_SEC_1</t>
  </si>
  <si>
    <t>={NAMED:ENTITY_1}</t>
  </si>
  <si>
    <t>PD_GEP_1</t>
  </si>
  <si>
    <t>={REF:Quarterly Summary!QS_G_EP_1}</t>
  </si>
  <si>
    <t>PD_CEP_1</t>
  </si>
  <si>
    <t>=-{REF:Quarterly Summary!QS_CQ_EP_1}</t>
  </si>
  <si>
    <t>PD_NEP_1</t>
  </si>
  <si>
    <t>={ROWID:PD_GEP_1}+{ROWID:PD_CEP_1}</t>
  </si>
  <si>
    <t>PD_GECOMM_1</t>
  </si>
  <si>
    <t>={REF:Quarterly Summary!QS_G_ECOMM_1}</t>
  </si>
  <si>
    <t>PD_CECOMM_1</t>
  </si>
  <si>
    <t>=-{REF:Quarterly Summary!QS_C_ECOMM_1}</t>
  </si>
  <si>
    <t>PD_NCOMM_1</t>
  </si>
  <si>
    <t>={ROWID:PD_GECOMM_1}+{ROWID:PD_CECOMM_1}</t>
  </si>
  <si>
    <t>PD_GFFE_1</t>
  </si>
  <si>
    <t>=-{REF:Quarterly Summary!QS_G_EFRONTFEE_1}</t>
  </si>
  <si>
    <t>PD_NACQ_1</t>
  </si>
  <si>
    <t>={ROWID:PD_NCOMM_1}+{ROWID:PD_GFFE_1}</t>
  </si>
  <si>
    <t>PD_CATXOL_1</t>
  </si>
  <si>
    <t>={REF:Quarterly Summary!QS_XC_EP_1}</t>
  </si>
  <si>
    <t>PD_OTHXOL_1</t>
  </si>
  <si>
    <t>={REF:Quarterly Summary!QS_XO_EP_1}</t>
  </si>
  <si>
    <t>PD_RIEXP_1</t>
  </si>
  <si>
    <t>={ROWID:PD_CATXOL_1}+{ROWID:PD_OTHXOL_1}</t>
  </si>
  <si>
    <t>PD_GPAID_1</t>
  </si>
  <si>
    <t>={REF:Quarterly Summary!QS_G_PAID_1}</t>
  </si>
  <si>
    <t>PD_GCRSV_1</t>
  </si>
  <si>
    <t>={ROWID:PD_GCRSV_EOQ_1}-{PREV_Q:PD_GCRSV_EOQ_1}</t>
  </si>
  <si>
    <t>PD_GCINC_1</t>
  </si>
  <si>
    <t>={REF:Quarterly Summary!QS_G_CASEINC_1}</t>
  </si>
  <si>
    <t>PD_GIBNR_1</t>
  </si>
  <si>
    <t>={ROWID:PD_GIBNR_EOQ_1}-{PREV_Q:PD_GIBNR_EOQ_1}</t>
  </si>
  <si>
    <t>PD_GULT_1</t>
  </si>
  <si>
    <t>={REF:Quarterly Summary!QS_G_ULT_1}</t>
  </si>
  <si>
    <t>PD_CULT_1</t>
  </si>
  <si>
    <t>=-{REF:Quarterly Summary!QS_C_ULT_1}</t>
  </si>
  <si>
    <t>PD_NULT_1</t>
  </si>
  <si>
    <t>={ROWID:PD_GULT_1}+{ROWID:PD_CULT_1}</t>
  </si>
  <si>
    <t>PD_GUWRES_1</t>
  </si>
  <si>
    <t>={ROWID:PD_GEP_1}-{ROWID:PD_GULT_1}-{ROWID:PD_GECOMM_1}</t>
  </si>
  <si>
    <t>PD_NUWRES_1</t>
  </si>
  <si>
    <t>={ROWID:PD_NEP_1}-{ROWID:PD_NULT_1}-{ROWID:PD_NACQ_1}-{ROWID:PD_RIEXP_1}</t>
  </si>
  <si>
    <t>PD_GLR_1</t>
  </si>
  <si>
    <t>=IFERROR({ROWID:PD_GULT_1}/{ROWID:PD_GEP_1},0)</t>
  </si>
  <si>
    <t>PD_NLR_1</t>
  </si>
  <si>
    <t>=IFERROR({ROWID:PD_NULT_1}/{ROWID:PD_NEP_1},0)</t>
  </si>
  <si>
    <t>PD_CR_1</t>
  </si>
  <si>
    <t>=IFERROR(({ROWID:PD_NULT_1}+{ROWID:PD_NACQ_1}+{ROWID:PD_RIEXP_1})/{ROWID:PD_NEP_1},0)</t>
  </si>
  <si>
    <t>PD_RETMGN_1</t>
  </si>
  <si>
    <t>=IFERROR({ROWID:PD_NUWRES_1}/{ROWID:PD_GEP_1},0)</t>
  </si>
  <si>
    <t>PD_SP_1</t>
  </si>
  <si>
    <t>PD_SEC_2</t>
  </si>
  <si>
    <t>={NAMED:ENTITY_2}</t>
  </si>
  <si>
    <t>PD_GEP_2</t>
  </si>
  <si>
    <t>={REF:Quarterly Summary!QS_G_EP_2}</t>
  </si>
  <si>
    <t>PD_CEP_2</t>
  </si>
  <si>
    <t>=-{REF:Quarterly Summary!QS_CQ_EP_2}</t>
  </si>
  <si>
    <t>PD_NEP_2</t>
  </si>
  <si>
    <t>={ROWID:PD_GEP_2}+{ROWID:PD_CEP_2}</t>
  </si>
  <si>
    <t>PD_GECOMM_2</t>
  </si>
  <si>
    <t>={REF:Quarterly Summary!QS_G_ECOMM_2}</t>
  </si>
  <si>
    <t>PD_CECOMM_2</t>
  </si>
  <si>
    <t>=-{REF:Quarterly Summary!QS_C_ECOMM_2}</t>
  </si>
  <si>
    <t>PD_NCOMM_2</t>
  </si>
  <si>
    <t>={ROWID:PD_GECOMM_2}+{ROWID:PD_CECOMM_2}</t>
  </si>
  <si>
    <t>PD_GFFE_2</t>
  </si>
  <si>
    <t>=-{REF:Quarterly Summary!QS_G_EFRONTFEE_2}</t>
  </si>
  <si>
    <t>PD_NACQ_2</t>
  </si>
  <si>
    <t>={ROWID:PD_NCOMM_2}+{ROWID:PD_GFFE_2}</t>
  </si>
  <si>
    <t>PD_CATXOL_2</t>
  </si>
  <si>
    <t>={REF:Quarterly Summary!QS_XC_EP_2}</t>
  </si>
  <si>
    <t>PD_OTHXOL_2</t>
  </si>
  <si>
    <t>={REF:Quarterly Summary!QS_XO_EP_2}</t>
  </si>
  <si>
    <t>PD_RIEXP_2</t>
  </si>
  <si>
    <t>={ROWID:PD_CATXOL_2}+{ROWID:PD_OTHXOL_2}</t>
  </si>
  <si>
    <t>PD_GPAID_2</t>
  </si>
  <si>
    <t>={REF:Quarterly Summary!QS_G_PAID_2}</t>
  </si>
  <si>
    <t>PD_GCRSV_2</t>
  </si>
  <si>
    <t>={ROWID:PD_GCRSV_EOQ_2}-{PREV_Q:PD_GCRSV_EOQ_2}</t>
  </si>
  <si>
    <t>PD_GCINC_2</t>
  </si>
  <si>
    <t>={REF:Quarterly Summary!QS_G_CASEINC_2}</t>
  </si>
  <si>
    <t>PD_GIBNR_2</t>
  </si>
  <si>
    <t>={ROWID:PD_GIBNR_EOQ_2}-{PREV_Q:PD_GIBNR_EOQ_2}</t>
  </si>
  <si>
    <t>PD_GULT_2</t>
  </si>
  <si>
    <t>={REF:Quarterly Summary!QS_G_ULT_2}</t>
  </si>
  <si>
    <t>PD_CULT_2</t>
  </si>
  <si>
    <t>=-{REF:Quarterly Summary!QS_C_ULT_2}</t>
  </si>
  <si>
    <t>PD_NULT_2</t>
  </si>
  <si>
    <t>={ROWID:PD_GULT_2}+{ROWID:PD_CULT_2}</t>
  </si>
  <si>
    <t>PD_GUWRES_2</t>
  </si>
  <si>
    <t>={ROWID:PD_GEP_2}-{ROWID:PD_GULT_2}-{ROWID:PD_GECOMM_2}</t>
  </si>
  <si>
    <t>PD_NUWRES_2</t>
  </si>
  <si>
    <t>={ROWID:PD_NEP_2}-{ROWID:PD_NULT_2}-{ROWID:PD_NACQ_2}-{ROWID:PD_RIEXP_2}</t>
  </si>
  <si>
    <t>PD_GLR_2</t>
  </si>
  <si>
    <t>=IFERROR({ROWID:PD_GULT_2}/{ROWID:PD_GEP_2},0)</t>
  </si>
  <si>
    <t>PD_NLR_2</t>
  </si>
  <si>
    <t>=IFERROR({ROWID:PD_NULT_2}/{ROWID:PD_NEP_2},0)</t>
  </si>
  <si>
    <t>PD_CR_2</t>
  </si>
  <si>
    <t>=IFERROR(({ROWID:PD_NULT_2}+{ROWID:PD_NACQ_2}+{ROWID:PD_RIEXP_2})/{ROWID:PD_NEP_2},0)</t>
  </si>
  <si>
    <t>PD_RETMGN_2</t>
  </si>
  <si>
    <t>=IFERROR({ROWID:PD_NUWRES_2}/{ROWID:PD_GEP_2},0)</t>
  </si>
  <si>
    <t>PD_SP_2</t>
  </si>
  <si>
    <t>PD_SEC_3</t>
  </si>
  <si>
    <t>={NAMED:ENTITY_3}</t>
  </si>
  <si>
    <t>PD_GEP_3</t>
  </si>
  <si>
    <t>={REF:Quarterly Summary!QS_G_EP_3}</t>
  </si>
  <si>
    <t>PD_CEP_3</t>
  </si>
  <si>
    <t>=-{REF:Quarterly Summary!QS_CQ_EP_3}</t>
  </si>
  <si>
    <t>PD_NEP_3</t>
  </si>
  <si>
    <t>={ROWID:PD_GEP_3}+{ROWID:PD_CEP_3}</t>
  </si>
  <si>
    <t>PD_GECOMM_3</t>
  </si>
  <si>
    <t>={REF:Quarterly Summary!QS_G_ECOMM_3}</t>
  </si>
  <si>
    <t>PD_CECOMM_3</t>
  </si>
  <si>
    <t>=-{REF:Quarterly Summary!QS_C_ECOMM_3}</t>
  </si>
  <si>
    <t>PD_NCOMM_3</t>
  </si>
  <si>
    <t>88</t>
  </si>
  <si>
    <t>={ROWID:PD_GECOMM_3}+{ROWID:PD_CECOMM_3}</t>
  </si>
  <si>
    <t>PD_GFFE_3</t>
  </si>
  <si>
    <t>89</t>
  </si>
  <si>
    <t>=-{REF:Quarterly Summary!QS_G_EFRONTFEE_3}</t>
  </si>
  <si>
    <t>PD_NACQ_3</t>
  </si>
  <si>
    <t>90</t>
  </si>
  <si>
    <t>={ROWID:PD_NCOMM_3}+{ROWID:PD_GFFE_3}</t>
  </si>
  <si>
    <t>PD_CATXOL_3</t>
  </si>
  <si>
    <t>91</t>
  </si>
  <si>
    <t>={REF:Quarterly Summary!QS_XC_EP_3}</t>
  </si>
  <si>
    <t>PD_OTHXOL_3</t>
  </si>
  <si>
    <t>92</t>
  </si>
  <si>
    <t>={REF:Quarterly Summary!QS_XO_EP_3}</t>
  </si>
  <si>
    <t>PD_RIEXP_3</t>
  </si>
  <si>
    <t>93</t>
  </si>
  <si>
    <t>={ROWID:PD_CATXOL_3}+{ROWID:PD_OTHXOL_3}</t>
  </si>
  <si>
    <t>PD_GPAID_3</t>
  </si>
  <si>
    <t>94</t>
  </si>
  <si>
    <t>={REF:Quarterly Summary!QS_G_PAID_3}</t>
  </si>
  <si>
    <t>PD_GCRSV_3</t>
  </si>
  <si>
    <t>95</t>
  </si>
  <si>
    <t>={ROWID:PD_GCRSV_EOQ_3}-{PREV_Q:PD_GCRSV_EOQ_3}</t>
  </si>
  <si>
    <t>PD_GCINC_3</t>
  </si>
  <si>
    <t>96</t>
  </si>
  <si>
    <t>={REF:Quarterly Summary!QS_G_CASEINC_3}</t>
  </si>
  <si>
    <t>PD_GIBNR_3</t>
  </si>
  <si>
    <t>97</t>
  </si>
  <si>
    <t>={ROWID:PD_GIBNR_EOQ_3}-{PREV_Q:PD_GIBNR_EOQ_3}</t>
  </si>
  <si>
    <t>PD_GULT_3</t>
  </si>
  <si>
    <t>98</t>
  </si>
  <si>
    <t>={REF:Quarterly Summary!QS_G_ULT_3}</t>
  </si>
  <si>
    <t>PD_CULT_3</t>
  </si>
  <si>
    <t>99</t>
  </si>
  <si>
    <t>=-{REF:Quarterly Summary!QS_C_ULT_3}</t>
  </si>
  <si>
    <t>PD_NULT_3</t>
  </si>
  <si>
    <t>={ROWID:PD_GULT_3}+{ROWID:PD_CULT_3}</t>
  </si>
  <si>
    <t>PD_GUWRES_3</t>
  </si>
  <si>
    <t>101</t>
  </si>
  <si>
    <t>={ROWID:PD_GEP_3}-{ROWID:PD_GULT_3}-{ROWID:PD_GECOMM_3}</t>
  </si>
  <si>
    <t>PD_NUWRES_3</t>
  </si>
  <si>
    <t>102</t>
  </si>
  <si>
    <t>={ROWID:PD_NEP_3}-{ROWID:PD_NULT_3}-{ROWID:PD_NACQ_3}-{ROWID:PD_RIEXP_3}</t>
  </si>
  <si>
    <t>PD_GLR_3</t>
  </si>
  <si>
    <t>103</t>
  </si>
  <si>
    <t>=IFERROR({ROWID:PD_GULT_3}/{ROWID:PD_GEP_3},0)</t>
  </si>
  <si>
    <t>PD_NLR_3</t>
  </si>
  <si>
    <t>104</t>
  </si>
  <si>
    <t>=IFERROR({ROWID:PD_NULT_3}/{ROWID:PD_NEP_3},0)</t>
  </si>
  <si>
    <t>PD_CR_3</t>
  </si>
  <si>
    <t>105</t>
  </si>
  <si>
    <t>=IFERROR(({ROWID:PD_NULT_3}+{ROWID:PD_NACQ_3}+{ROWID:PD_RIEXP_3})/{ROWID:PD_NEP_3},0)</t>
  </si>
  <si>
    <t>PD_RETMGN_3</t>
  </si>
  <si>
    <t>106</t>
  </si>
  <si>
    <t>=IFERROR({ROWID:PD_NUWRES_3}/{ROWID:PD_GEP_3},0)</t>
  </si>
  <si>
    <t>PD_SP_3</t>
  </si>
  <si>
    <t>107</t>
  </si>
  <si>
    <t>PD_SEC_4</t>
  </si>
  <si>
    <t>108</t>
  </si>
  <si>
    <t>={NAMED:ENTITY_4}</t>
  </si>
  <si>
    <t>PD_GEP_4</t>
  </si>
  <si>
    <t>109</t>
  </si>
  <si>
    <t>={REF:Quarterly Summary!QS_G_EP_4}</t>
  </si>
  <si>
    <t>PD_CEP_4</t>
  </si>
  <si>
    <t>110</t>
  </si>
  <si>
    <t>=-{REF:Quarterly Summary!QS_CQ_EP_4}</t>
  </si>
  <si>
    <t>PD_NEP_4</t>
  </si>
  <si>
    <t>111</t>
  </si>
  <si>
    <t>={ROWID:PD_GEP_4}+{ROWID:PD_CEP_4}</t>
  </si>
  <si>
    <t>PD_GECOMM_4</t>
  </si>
  <si>
    <t>112</t>
  </si>
  <si>
    <t>={REF:Quarterly Summary!QS_G_ECOMM_4}</t>
  </si>
  <si>
    <t>PD_CECOMM_4</t>
  </si>
  <si>
    <t>113</t>
  </si>
  <si>
    <t>=-{REF:Quarterly Summary!QS_C_ECOMM_4}</t>
  </si>
  <si>
    <t>PD_NCOMM_4</t>
  </si>
  <si>
    <t>114</t>
  </si>
  <si>
    <t>={ROWID:PD_GECOMM_4}+{ROWID:PD_CECOMM_4}</t>
  </si>
  <si>
    <t>PD_GFFE_4</t>
  </si>
  <si>
    <t>115</t>
  </si>
  <si>
    <t>=-{REF:Quarterly Summary!QS_G_EFRONTFEE_4}</t>
  </si>
  <si>
    <t>PD_NACQ_4</t>
  </si>
  <si>
    <t>116</t>
  </si>
  <si>
    <t>={ROWID:PD_NCOMM_4}+{ROWID:PD_GFFE_4}</t>
  </si>
  <si>
    <t>PD_CATXOL_4</t>
  </si>
  <si>
    <t>117</t>
  </si>
  <si>
    <t>={REF:Quarterly Summary!QS_XC_EP_4}</t>
  </si>
  <si>
    <t>PD_OTHXOL_4</t>
  </si>
  <si>
    <t>118</t>
  </si>
  <si>
    <t>={REF:Quarterly Summary!QS_XO_EP_4}</t>
  </si>
  <si>
    <t>PD_RIEXP_4</t>
  </si>
  <si>
    <t>119</t>
  </si>
  <si>
    <t>={ROWID:PD_CATXOL_4}+{ROWID:PD_OTHXOL_4}</t>
  </si>
  <si>
    <t>PD_GPAID_4</t>
  </si>
  <si>
    <t>120</t>
  </si>
  <si>
    <t>={REF:Quarterly Summary!QS_G_PAID_4}</t>
  </si>
  <si>
    <t>PD_GCRSV_4</t>
  </si>
  <si>
    <t>121</t>
  </si>
  <si>
    <t>={ROWID:PD_GCRSV_EOQ_4}-{PREV_Q:PD_GCRSV_EOQ_4}</t>
  </si>
  <si>
    <t>PD_GCINC_4</t>
  </si>
  <si>
    <t>122</t>
  </si>
  <si>
    <t>={REF:Quarterly Summary!QS_G_CASEINC_4}</t>
  </si>
  <si>
    <t>PD_GIBNR_4</t>
  </si>
  <si>
    <t>123</t>
  </si>
  <si>
    <t>={ROWID:PD_GIBNR_EOQ_4}-{PREV_Q:PD_GIBNR_EOQ_4}</t>
  </si>
  <si>
    <t>PD_GULT_4</t>
  </si>
  <si>
    <t>124</t>
  </si>
  <si>
    <t>={REF:Quarterly Summary!QS_G_ULT_4}</t>
  </si>
  <si>
    <t>PD_CULT_4</t>
  </si>
  <si>
    <t>125</t>
  </si>
  <si>
    <t>=-{REF:Quarterly Summary!QS_C_ULT_4}</t>
  </si>
  <si>
    <t>PD_NULT_4</t>
  </si>
  <si>
    <t>126</t>
  </si>
  <si>
    <t>={ROWID:PD_GULT_4}+{ROWID:PD_CULT_4}</t>
  </si>
  <si>
    <t>PD_GUWRES_4</t>
  </si>
  <si>
    <t>127</t>
  </si>
  <si>
    <t>={ROWID:PD_GEP_4}-{ROWID:PD_GULT_4}-{ROWID:PD_GECOMM_4}</t>
  </si>
  <si>
    <t>PD_NUWRES_4</t>
  </si>
  <si>
    <t>128</t>
  </si>
  <si>
    <t>={ROWID:PD_NEP_4}-{ROWID:PD_NULT_4}-{ROWID:PD_NACQ_4}-{ROWID:PD_RIEXP_4}</t>
  </si>
  <si>
    <t>PD_GLR_4</t>
  </si>
  <si>
    <t>129</t>
  </si>
  <si>
    <t>=IFERROR({ROWID:PD_GULT_4}/{ROWID:PD_GEP_4},0)</t>
  </si>
  <si>
    <t>PD_NLR_4</t>
  </si>
  <si>
    <t>130</t>
  </si>
  <si>
    <t>=IFERROR({ROWID:PD_NULT_4}/{ROWID:PD_NEP_4},0)</t>
  </si>
  <si>
    <t>PD_CR_4</t>
  </si>
  <si>
    <t>131</t>
  </si>
  <si>
    <t>=IFERROR(({ROWID:PD_NULT_4}+{ROWID:PD_NACQ_4}+{ROWID:PD_RIEXP_4})/{ROWID:PD_NEP_4},0)</t>
  </si>
  <si>
    <t>PD_RETMGN_4</t>
  </si>
  <si>
    <t>132</t>
  </si>
  <si>
    <t>=IFERROR({ROWID:PD_NUWRES_4}/{ROWID:PD_GEP_4},0)</t>
  </si>
  <si>
    <t>PD_SP_4</t>
  </si>
  <si>
    <t>133</t>
  </si>
  <si>
    <t>PD_SEC_5</t>
  </si>
  <si>
    <t>134</t>
  </si>
  <si>
    <t>={NAMED:ENTITY_5}</t>
  </si>
  <si>
    <t>PD_GEP_5</t>
  </si>
  <si>
    <t>135</t>
  </si>
  <si>
    <t>={REF:Quarterly Summary!QS_G_EP_5}</t>
  </si>
  <si>
    <t>PD_CEP_5</t>
  </si>
  <si>
    <t>136</t>
  </si>
  <si>
    <t>=-{REF:Quarterly Summary!QS_CQ_EP_5}</t>
  </si>
  <si>
    <t>PD_NEP_5</t>
  </si>
  <si>
    <t>137</t>
  </si>
  <si>
    <t>={ROWID:PD_GEP_5}+{ROWID:PD_CEP_5}</t>
  </si>
  <si>
    <t>PD_GECOMM_5</t>
  </si>
  <si>
    <t>138</t>
  </si>
  <si>
    <t>={REF:Quarterly Summary!QS_G_ECOMM_5}</t>
  </si>
  <si>
    <t>PD_CECOMM_5</t>
  </si>
  <si>
    <t>139</t>
  </si>
  <si>
    <t>=-{REF:Quarterly Summary!QS_C_ECOMM_5}</t>
  </si>
  <si>
    <t>PD_NCOMM_5</t>
  </si>
  <si>
    <t>140</t>
  </si>
  <si>
    <t>={ROWID:PD_GECOMM_5}+{ROWID:PD_CECOMM_5}</t>
  </si>
  <si>
    <t>PD_GFFE_5</t>
  </si>
  <si>
    <t>141</t>
  </si>
  <si>
    <t>=-{REF:Quarterly Summary!QS_G_EFRONTFEE_5}</t>
  </si>
  <si>
    <t>PD_NACQ_5</t>
  </si>
  <si>
    <t>142</t>
  </si>
  <si>
    <t>={ROWID:PD_NCOMM_5}+{ROWID:PD_GFFE_5}</t>
  </si>
  <si>
    <t>PD_CATXOL_5</t>
  </si>
  <si>
    <t>143</t>
  </si>
  <si>
    <t>={REF:Quarterly Summary!QS_XC_EP_5}</t>
  </si>
  <si>
    <t>PD_OTHXOL_5</t>
  </si>
  <si>
    <t>144</t>
  </si>
  <si>
    <t>={REF:Quarterly Summary!QS_XO_EP_5}</t>
  </si>
  <si>
    <t>PD_RIEXP_5</t>
  </si>
  <si>
    <t>145</t>
  </si>
  <si>
    <t>={ROWID:PD_CATXOL_5}+{ROWID:PD_OTHXOL_5}</t>
  </si>
  <si>
    <t>PD_GPAID_5</t>
  </si>
  <si>
    <t>146</t>
  </si>
  <si>
    <t>={REF:Quarterly Summary!QS_G_PAID_5}</t>
  </si>
  <si>
    <t>PD_GCRSV_5</t>
  </si>
  <si>
    <t>147</t>
  </si>
  <si>
    <t>={ROWID:PD_GCRSV_EOQ_5}-{PREV_Q:PD_GCRSV_EOQ_5}</t>
  </si>
  <si>
    <t>PD_GCINC_5</t>
  </si>
  <si>
    <t>148</t>
  </si>
  <si>
    <t>={REF:Quarterly Summary!QS_G_CASEINC_5}</t>
  </si>
  <si>
    <t>PD_GIBNR_5</t>
  </si>
  <si>
    <t>149</t>
  </si>
  <si>
    <t>={ROWID:PD_GIBNR_EOQ_5}-{PREV_Q:PD_GIBNR_EOQ_5}</t>
  </si>
  <si>
    <t>PD_GULT_5</t>
  </si>
  <si>
    <t>150</t>
  </si>
  <si>
    <t>={REF:Quarterly Summary!QS_G_ULT_5}</t>
  </si>
  <si>
    <t>PD_CULT_5</t>
  </si>
  <si>
    <t>151</t>
  </si>
  <si>
    <t>=-{REF:Quarterly Summary!QS_C_ULT_5}</t>
  </si>
  <si>
    <t>PD_NULT_5</t>
  </si>
  <si>
    <t>152</t>
  </si>
  <si>
    <t>={ROWID:PD_GULT_5}+{ROWID:PD_CULT_5}</t>
  </si>
  <si>
    <t>PD_GUWRES_5</t>
  </si>
  <si>
    <t>153</t>
  </si>
  <si>
    <t>={ROWID:PD_GEP_5}-{ROWID:PD_GULT_5}-{ROWID:PD_GECOMM_5}</t>
  </si>
  <si>
    <t>PD_NUWRES_5</t>
  </si>
  <si>
    <t>154</t>
  </si>
  <si>
    <t>={ROWID:PD_NEP_5}-{ROWID:PD_NULT_5}-{ROWID:PD_NACQ_5}-{ROWID:PD_RIEXP_5}</t>
  </si>
  <si>
    <t>PD_GLR_5</t>
  </si>
  <si>
    <t>155</t>
  </si>
  <si>
    <t>=IFERROR({ROWID:PD_GULT_5}/{ROWID:PD_GEP_5},0)</t>
  </si>
  <si>
    <t>PD_NLR_5</t>
  </si>
  <si>
    <t>156</t>
  </si>
  <si>
    <t>=IFERROR({ROWID:PD_NULT_5}/{ROWID:PD_NEP_5},0)</t>
  </si>
  <si>
    <t>PD_CR_5</t>
  </si>
  <si>
    <t>157</t>
  </si>
  <si>
    <t>=IFERROR(({ROWID:PD_NULT_5}+{ROWID:PD_NACQ_5}+{ROWID:PD_RIEXP_5})/{ROWID:PD_NEP_5},0)</t>
  </si>
  <si>
    <t>PD_RETMGN_5</t>
  </si>
  <si>
    <t>158</t>
  </si>
  <si>
    <t>=IFERROR({ROWID:PD_NUWRES_5}/{ROWID:PD_GEP_5},0)</t>
  </si>
  <si>
    <t>PD_SP_5</t>
  </si>
  <si>
    <t>159</t>
  </si>
  <si>
    <t>PD_SEC_6</t>
  </si>
  <si>
    <t>160</t>
  </si>
  <si>
    <t>={NAMED:ENTITY_6}</t>
  </si>
  <si>
    <t>PD_GEP_6</t>
  </si>
  <si>
    <t>161</t>
  </si>
  <si>
    <t>={REF:Quarterly Summary!QS_G_EP_6}</t>
  </si>
  <si>
    <t>PD_CEP_6</t>
  </si>
  <si>
    <t>162</t>
  </si>
  <si>
    <t>=-{REF:Quarterly Summary!QS_CQ_EP_6}</t>
  </si>
  <si>
    <t>PD_NEP_6</t>
  </si>
  <si>
    <t>163</t>
  </si>
  <si>
    <t>={ROWID:PD_GEP_6}+{ROWID:PD_CEP_6}</t>
  </si>
  <si>
    <t>PD_GECOMM_6</t>
  </si>
  <si>
    <t>164</t>
  </si>
  <si>
    <t>={REF:Quarterly Summary!QS_G_ECOMM_6}</t>
  </si>
  <si>
    <t>PD_CECOMM_6</t>
  </si>
  <si>
    <t>165</t>
  </si>
  <si>
    <t>=-{REF:Quarterly Summary!QS_C_ECOMM_6}</t>
  </si>
  <si>
    <t>PD_NCOMM_6</t>
  </si>
  <si>
    <t>166</t>
  </si>
  <si>
    <t>={ROWID:PD_GECOMM_6}+{ROWID:PD_CECOMM_6}</t>
  </si>
  <si>
    <t>PD_GFFE_6</t>
  </si>
  <si>
    <t>167</t>
  </si>
  <si>
    <t>=-{REF:Quarterly Summary!QS_G_EFRONTFEE_6}</t>
  </si>
  <si>
    <t>PD_NACQ_6</t>
  </si>
  <si>
    <t>168</t>
  </si>
  <si>
    <t>={ROWID:PD_NCOMM_6}+{ROWID:PD_GFFE_6}</t>
  </si>
  <si>
    <t>PD_CATXOL_6</t>
  </si>
  <si>
    <t>169</t>
  </si>
  <si>
    <t>={REF:Quarterly Summary!QS_XC_EP_6}</t>
  </si>
  <si>
    <t>PD_OTHXOL_6</t>
  </si>
  <si>
    <t>170</t>
  </si>
  <si>
    <t>={REF:Quarterly Summary!QS_XO_EP_6}</t>
  </si>
  <si>
    <t>PD_RIEXP_6</t>
  </si>
  <si>
    <t>171</t>
  </si>
  <si>
    <t>={ROWID:PD_CATXOL_6}+{ROWID:PD_OTHXOL_6}</t>
  </si>
  <si>
    <t>PD_GPAID_6</t>
  </si>
  <si>
    <t>172</t>
  </si>
  <si>
    <t>={REF:Quarterly Summary!QS_G_PAID_6}</t>
  </si>
  <si>
    <t>PD_GCRSV_6</t>
  </si>
  <si>
    <t>173</t>
  </si>
  <si>
    <t>={ROWID:PD_GCRSV_EOQ_6}-{PREV_Q:PD_GCRSV_EOQ_6}</t>
  </si>
  <si>
    <t>PD_GCINC_6</t>
  </si>
  <si>
    <t>174</t>
  </si>
  <si>
    <t>={REF:Quarterly Summary!QS_G_CASEINC_6}</t>
  </si>
  <si>
    <t>PD_GIBNR_6</t>
  </si>
  <si>
    <t>175</t>
  </si>
  <si>
    <t>={ROWID:PD_GIBNR_EOQ_6}-{PREV_Q:PD_GIBNR_EOQ_6}</t>
  </si>
  <si>
    <t>PD_GULT_6</t>
  </si>
  <si>
    <t>176</t>
  </si>
  <si>
    <t>={REF:Quarterly Summary!QS_G_ULT_6}</t>
  </si>
  <si>
    <t>PD_CULT_6</t>
  </si>
  <si>
    <t>177</t>
  </si>
  <si>
    <t>=-{REF:Quarterly Summary!QS_C_ULT_6}</t>
  </si>
  <si>
    <t>PD_NULT_6</t>
  </si>
  <si>
    <t>178</t>
  </si>
  <si>
    <t>={ROWID:PD_GULT_6}+{ROWID:PD_CULT_6}</t>
  </si>
  <si>
    <t>PD_GUWRES_6</t>
  </si>
  <si>
    <t>179</t>
  </si>
  <si>
    <t>={ROWID:PD_GEP_6}-{ROWID:PD_GULT_6}-{ROWID:PD_GECOMM_6}</t>
  </si>
  <si>
    <t>PD_NUWRES_6</t>
  </si>
  <si>
    <t>180</t>
  </si>
  <si>
    <t>={ROWID:PD_NEP_6}-{ROWID:PD_NULT_6}-{ROWID:PD_NACQ_6}-{ROWID:PD_RIEXP_6}</t>
  </si>
  <si>
    <t>PD_GLR_6</t>
  </si>
  <si>
    <t>181</t>
  </si>
  <si>
    <t>=IFERROR({ROWID:PD_GULT_6}/{ROWID:PD_GEP_6},0)</t>
  </si>
  <si>
    <t>PD_NLR_6</t>
  </si>
  <si>
    <t>182</t>
  </si>
  <si>
    <t>=IFERROR({ROWID:PD_NULT_6}/{ROWID:PD_NEP_6},0)</t>
  </si>
  <si>
    <t>PD_CR_6</t>
  </si>
  <si>
    <t>183</t>
  </si>
  <si>
    <t>=IFERROR(({ROWID:PD_NULT_6}+{ROWID:PD_NACQ_6}+{ROWID:PD_RIEXP_6})/{ROWID:PD_NEP_6},0)</t>
  </si>
  <si>
    <t>PD_RETMGN_6</t>
  </si>
  <si>
    <t>184</t>
  </si>
  <si>
    <t>=IFERROR({ROWID:PD_NUWRES_6}/{ROWID:PD_GEP_6},0)</t>
  </si>
  <si>
    <t>PD_SP_6</t>
  </si>
  <si>
    <t>185</t>
  </si>
  <si>
    <t>PD_SEC_7</t>
  </si>
  <si>
    <t>186</t>
  </si>
  <si>
    <t>={NAMED:ENTITY_7}</t>
  </si>
  <si>
    <t>PD_GEP_7</t>
  </si>
  <si>
    <t>187</t>
  </si>
  <si>
    <t>={REF:Quarterly Summary!QS_G_EP_7}</t>
  </si>
  <si>
    <t>PD_CEP_7</t>
  </si>
  <si>
    <t>188</t>
  </si>
  <si>
    <t>=-{REF:Quarterly Summary!QS_CQ_EP_7}</t>
  </si>
  <si>
    <t>PD_NEP_7</t>
  </si>
  <si>
    <t>189</t>
  </si>
  <si>
    <t>={ROWID:PD_GEP_7}+{ROWID:PD_CEP_7}</t>
  </si>
  <si>
    <t>PD_GECOMM_7</t>
  </si>
  <si>
    <t>190</t>
  </si>
  <si>
    <t>={REF:Quarterly Summary!QS_G_ECOMM_7}</t>
  </si>
  <si>
    <t>PD_CECOMM_7</t>
  </si>
  <si>
    <t>191</t>
  </si>
  <si>
    <t>=-{REF:Quarterly Summary!QS_C_ECOMM_7}</t>
  </si>
  <si>
    <t>PD_NCOMM_7</t>
  </si>
  <si>
    <t>192</t>
  </si>
  <si>
    <t>={ROWID:PD_GECOMM_7}+{ROWID:PD_CECOMM_7}</t>
  </si>
  <si>
    <t>PD_GFFE_7</t>
  </si>
  <si>
    <t>193</t>
  </si>
  <si>
    <t>=-{REF:Quarterly Summary!QS_G_EFRONTFEE_7}</t>
  </si>
  <si>
    <t>PD_NACQ_7</t>
  </si>
  <si>
    <t>194</t>
  </si>
  <si>
    <t>={ROWID:PD_NCOMM_7}+{ROWID:PD_GFFE_7}</t>
  </si>
  <si>
    <t>PD_CATXOL_7</t>
  </si>
  <si>
    <t>195</t>
  </si>
  <si>
    <t>={REF:Quarterly Summary!QS_XC_EP_7}</t>
  </si>
  <si>
    <t>PD_OTHXOL_7</t>
  </si>
  <si>
    <t>196</t>
  </si>
  <si>
    <t>={REF:Quarterly Summary!QS_XO_EP_7}</t>
  </si>
  <si>
    <t>PD_RIEXP_7</t>
  </si>
  <si>
    <t>197</t>
  </si>
  <si>
    <t>={ROWID:PD_CATXOL_7}+{ROWID:PD_OTHXOL_7}</t>
  </si>
  <si>
    <t>PD_GPAID_7</t>
  </si>
  <si>
    <t>198</t>
  </si>
  <si>
    <t>={REF:Quarterly Summary!QS_G_PAID_7}</t>
  </si>
  <si>
    <t>PD_GCRSV_7</t>
  </si>
  <si>
    <t>199</t>
  </si>
  <si>
    <t>={ROWID:PD_GCRSV_EOQ_7}-{PREV_Q:PD_GCRSV_EOQ_7}</t>
  </si>
  <si>
    <t>PD_GCINC_7</t>
  </si>
  <si>
    <t>200</t>
  </si>
  <si>
    <t>={REF:Quarterly Summary!QS_G_CASEINC_7}</t>
  </si>
  <si>
    <t>PD_GIBNR_7</t>
  </si>
  <si>
    <t>201</t>
  </si>
  <si>
    <t>={ROWID:PD_GIBNR_EOQ_7}-{PREV_Q:PD_GIBNR_EOQ_7}</t>
  </si>
  <si>
    <t>PD_GULT_7</t>
  </si>
  <si>
    <t>202</t>
  </si>
  <si>
    <t>={REF:Quarterly Summary!QS_G_ULT_7}</t>
  </si>
  <si>
    <t>PD_CULT_7</t>
  </si>
  <si>
    <t>203</t>
  </si>
  <si>
    <t>=-{REF:Quarterly Summary!QS_C_ULT_7}</t>
  </si>
  <si>
    <t>PD_NULT_7</t>
  </si>
  <si>
    <t>204</t>
  </si>
  <si>
    <t>={ROWID:PD_GULT_7}+{ROWID:PD_CULT_7}</t>
  </si>
  <si>
    <t>PD_GUWRES_7</t>
  </si>
  <si>
    <t>205</t>
  </si>
  <si>
    <t>={ROWID:PD_GEP_7}-{ROWID:PD_GULT_7}-{ROWID:PD_GECOMM_7}</t>
  </si>
  <si>
    <t>PD_NUWRES_7</t>
  </si>
  <si>
    <t>206</t>
  </si>
  <si>
    <t>={ROWID:PD_NEP_7}-{ROWID:PD_NULT_7}-{ROWID:PD_NACQ_7}-{ROWID:PD_RIEXP_7}</t>
  </si>
  <si>
    <t>PD_GLR_7</t>
  </si>
  <si>
    <t>207</t>
  </si>
  <si>
    <t>=IFERROR({ROWID:PD_GULT_7}/{ROWID:PD_GEP_7},0)</t>
  </si>
  <si>
    <t>PD_NLR_7</t>
  </si>
  <si>
    <t>208</t>
  </si>
  <si>
    <t>=IFERROR({ROWID:PD_NULT_7}/{ROWID:PD_NEP_7},0)</t>
  </si>
  <si>
    <t>PD_CR_7</t>
  </si>
  <si>
    <t>209</t>
  </si>
  <si>
    <t>=IFERROR(({ROWID:PD_NULT_7}+{ROWID:PD_NACQ_7}+{ROWID:PD_RIEXP_7})/{ROWID:PD_NEP_7},0)</t>
  </si>
  <si>
    <t>PD_RETMGN_7</t>
  </si>
  <si>
    <t>210</t>
  </si>
  <si>
    <t>=IFERROR({ROWID:PD_NUWRES_7}/{ROWID:PD_GEP_7},0)</t>
  </si>
  <si>
    <t>PD_SP_7</t>
  </si>
  <si>
    <t>211</t>
  </si>
  <si>
    <t>PD_SEC_8</t>
  </si>
  <si>
    <t>212</t>
  </si>
  <si>
    <t>={NAMED:ENTITY_8}</t>
  </si>
  <si>
    <t>PD_GEP_8</t>
  </si>
  <si>
    <t>213</t>
  </si>
  <si>
    <t>={REF:Quarterly Summary!QS_G_EP_8}</t>
  </si>
  <si>
    <t>PD_CEP_8</t>
  </si>
  <si>
    <t>214</t>
  </si>
  <si>
    <t>=-{REF:Quarterly Summary!QS_CQ_EP_8}</t>
  </si>
  <si>
    <t>PD_NEP_8</t>
  </si>
  <si>
    <t>215</t>
  </si>
  <si>
    <t>={ROWID:PD_GEP_8}+{ROWID:PD_CEP_8}</t>
  </si>
  <si>
    <t>PD_GECOMM_8</t>
  </si>
  <si>
    <t>216</t>
  </si>
  <si>
    <t>={REF:Quarterly Summary!QS_G_ECOMM_8}</t>
  </si>
  <si>
    <t>PD_CECOMM_8</t>
  </si>
  <si>
    <t>217</t>
  </si>
  <si>
    <t>=-{REF:Quarterly Summary!QS_C_ECOMM_8}</t>
  </si>
  <si>
    <t>PD_NCOMM_8</t>
  </si>
  <si>
    <t>218</t>
  </si>
  <si>
    <t>={ROWID:PD_GECOMM_8}+{ROWID:PD_CECOMM_8}</t>
  </si>
  <si>
    <t>PD_GFFE_8</t>
  </si>
  <si>
    <t>219</t>
  </si>
  <si>
    <t>=-{REF:Quarterly Summary!QS_G_EFRONTFEE_8}</t>
  </si>
  <si>
    <t>PD_NACQ_8</t>
  </si>
  <si>
    <t>220</t>
  </si>
  <si>
    <t>={ROWID:PD_NCOMM_8}+{ROWID:PD_GFFE_8}</t>
  </si>
  <si>
    <t>PD_CATXOL_8</t>
  </si>
  <si>
    <t>221</t>
  </si>
  <si>
    <t>={REF:Quarterly Summary!QS_XC_EP_8}</t>
  </si>
  <si>
    <t>PD_OTHXOL_8</t>
  </si>
  <si>
    <t>222</t>
  </si>
  <si>
    <t>={REF:Quarterly Summary!QS_XO_EP_8}</t>
  </si>
  <si>
    <t>PD_RIEXP_8</t>
  </si>
  <si>
    <t>223</t>
  </si>
  <si>
    <t>={ROWID:PD_CATXOL_8}+{ROWID:PD_OTHXOL_8}</t>
  </si>
  <si>
    <t>PD_GPAID_8</t>
  </si>
  <si>
    <t>224</t>
  </si>
  <si>
    <t>={REF:Quarterly Summary!QS_G_PAID_8}</t>
  </si>
  <si>
    <t>PD_GCRSV_8</t>
  </si>
  <si>
    <t>225</t>
  </si>
  <si>
    <t>={ROWID:PD_GCRSV_EOQ_8}-{PREV_Q:PD_GCRSV_EOQ_8}</t>
  </si>
  <si>
    <t>PD_GCINC_8</t>
  </si>
  <si>
    <t>226</t>
  </si>
  <si>
    <t>={REF:Quarterly Summary!QS_G_CASEINC_8}</t>
  </si>
  <si>
    <t>PD_GIBNR_8</t>
  </si>
  <si>
    <t>227</t>
  </si>
  <si>
    <t>={ROWID:PD_GIBNR_EOQ_8}-{PREV_Q:PD_GIBNR_EOQ_8}</t>
  </si>
  <si>
    <t>PD_GULT_8</t>
  </si>
  <si>
    <t>228</t>
  </si>
  <si>
    <t>={REF:Quarterly Summary!QS_G_ULT_8}</t>
  </si>
  <si>
    <t>PD_CULT_8</t>
  </si>
  <si>
    <t>229</t>
  </si>
  <si>
    <t>=-{REF:Quarterly Summary!QS_C_ULT_8}</t>
  </si>
  <si>
    <t>PD_NULT_8</t>
  </si>
  <si>
    <t>230</t>
  </si>
  <si>
    <t>={ROWID:PD_GULT_8}+{ROWID:PD_CULT_8}</t>
  </si>
  <si>
    <t>PD_GUWRES_8</t>
  </si>
  <si>
    <t>231</t>
  </si>
  <si>
    <t>={ROWID:PD_GEP_8}-{ROWID:PD_GULT_8}-{ROWID:PD_GECOMM_8}</t>
  </si>
  <si>
    <t>PD_NUWRES_8</t>
  </si>
  <si>
    <t>232</t>
  </si>
  <si>
    <t>={ROWID:PD_NEP_8}-{ROWID:PD_NULT_8}-{ROWID:PD_NACQ_8}-{ROWID:PD_RIEXP_8}</t>
  </si>
  <si>
    <t>PD_GLR_8</t>
  </si>
  <si>
    <t>233</t>
  </si>
  <si>
    <t>=IFERROR({ROWID:PD_GULT_8}/{ROWID:PD_GEP_8},0)</t>
  </si>
  <si>
    <t>PD_NLR_8</t>
  </si>
  <si>
    <t>234</t>
  </si>
  <si>
    <t>=IFERROR({ROWID:PD_NULT_8}/{ROWID:PD_NEP_8},0)</t>
  </si>
  <si>
    <t>PD_CR_8</t>
  </si>
  <si>
    <t>235</t>
  </si>
  <si>
    <t>=IFERROR(({ROWID:PD_NULT_8}+{ROWID:PD_NACQ_8}+{ROWID:PD_RIEXP_8})/{ROWID:PD_NEP_8},0)</t>
  </si>
  <si>
    <t>PD_RETMGN_8</t>
  </si>
  <si>
    <t>236</t>
  </si>
  <si>
    <t>=IFERROR({ROWID:PD_NUWRES_8}/{ROWID:PD_GEP_8},0)</t>
  </si>
  <si>
    <t>PD_SP_8</t>
  </si>
  <si>
    <t>237</t>
  </si>
  <si>
    <t>PD_SEC_9</t>
  </si>
  <si>
    <t>238</t>
  </si>
  <si>
    <t>={NAMED:ENTITY_9}</t>
  </si>
  <si>
    <t>PD_GEP_9</t>
  </si>
  <si>
    <t>239</t>
  </si>
  <si>
    <t>={REF:Quarterly Summary!QS_G_EP_9}</t>
  </si>
  <si>
    <t>PD_CEP_9</t>
  </si>
  <si>
    <t>240</t>
  </si>
  <si>
    <t>=-{REF:Quarterly Summary!QS_CQ_EP_9}</t>
  </si>
  <si>
    <t>PD_NEP_9</t>
  </si>
  <si>
    <t>241</t>
  </si>
  <si>
    <t>={ROWID:PD_GEP_9}+{ROWID:PD_CEP_9}</t>
  </si>
  <si>
    <t>PD_GECOMM_9</t>
  </si>
  <si>
    <t>242</t>
  </si>
  <si>
    <t>={REF:Quarterly Summary!QS_G_ECOMM_9}</t>
  </si>
  <si>
    <t>PD_CECOMM_9</t>
  </si>
  <si>
    <t>243</t>
  </si>
  <si>
    <t>=-{REF:Quarterly Summary!QS_C_ECOMM_9}</t>
  </si>
  <si>
    <t>PD_NCOMM_9</t>
  </si>
  <si>
    <t>244</t>
  </si>
  <si>
    <t>={ROWID:PD_GECOMM_9}+{ROWID:PD_CECOMM_9}</t>
  </si>
  <si>
    <t>PD_GFFE_9</t>
  </si>
  <si>
    <t>245</t>
  </si>
  <si>
    <t>=-{REF:Quarterly Summary!QS_G_EFRONTFEE_9}</t>
  </si>
  <si>
    <t>PD_NACQ_9</t>
  </si>
  <si>
    <t>246</t>
  </si>
  <si>
    <t>={ROWID:PD_NCOMM_9}+{ROWID:PD_GFFE_9}</t>
  </si>
  <si>
    <t>PD_CATXOL_9</t>
  </si>
  <si>
    <t>247</t>
  </si>
  <si>
    <t>={REF:Quarterly Summary!QS_XC_EP_9}</t>
  </si>
  <si>
    <t>PD_OTHXOL_9</t>
  </si>
  <si>
    <t>248</t>
  </si>
  <si>
    <t>={REF:Quarterly Summary!QS_XO_EP_9}</t>
  </si>
  <si>
    <t>PD_RIEXP_9</t>
  </si>
  <si>
    <t>249</t>
  </si>
  <si>
    <t>={ROWID:PD_CATXOL_9}+{ROWID:PD_OTHXOL_9}</t>
  </si>
  <si>
    <t>PD_GPAID_9</t>
  </si>
  <si>
    <t>250</t>
  </si>
  <si>
    <t>={REF:Quarterly Summary!QS_G_PAID_9}</t>
  </si>
  <si>
    <t>PD_GCRSV_9</t>
  </si>
  <si>
    <t>251</t>
  </si>
  <si>
    <t>={ROWID:PD_GCRSV_EOQ_9}-{PREV_Q:PD_GCRSV_EOQ_9}</t>
  </si>
  <si>
    <t>PD_GCINC_9</t>
  </si>
  <si>
    <t>252</t>
  </si>
  <si>
    <t>={REF:Quarterly Summary!QS_G_CASEINC_9}</t>
  </si>
  <si>
    <t>PD_GIBNR_9</t>
  </si>
  <si>
    <t>253</t>
  </si>
  <si>
    <t>={ROWID:PD_GIBNR_EOQ_9}-{PREV_Q:PD_GIBNR_EOQ_9}</t>
  </si>
  <si>
    <t>PD_GULT_9</t>
  </si>
  <si>
    <t>254</t>
  </si>
  <si>
    <t>={REF:Quarterly Summary!QS_G_ULT_9}</t>
  </si>
  <si>
    <t>PD_CULT_9</t>
  </si>
  <si>
    <t>255</t>
  </si>
  <si>
    <t>=-{REF:Quarterly Summary!QS_C_ULT_9}</t>
  </si>
  <si>
    <t>PD_NULT_9</t>
  </si>
  <si>
    <t>256</t>
  </si>
  <si>
    <t>={ROWID:PD_GULT_9}+{ROWID:PD_CULT_9}</t>
  </si>
  <si>
    <t>PD_GUWRES_9</t>
  </si>
  <si>
    <t>257</t>
  </si>
  <si>
    <t>={ROWID:PD_GEP_9}-{ROWID:PD_GULT_9}-{ROWID:PD_GECOMM_9}</t>
  </si>
  <si>
    <t>PD_NUWRES_9</t>
  </si>
  <si>
    <t>258</t>
  </si>
  <si>
    <t>={ROWID:PD_NEP_9}-{ROWID:PD_NULT_9}-{ROWID:PD_NACQ_9}-{ROWID:PD_RIEXP_9}</t>
  </si>
  <si>
    <t>PD_GLR_9</t>
  </si>
  <si>
    <t>259</t>
  </si>
  <si>
    <t>=IFERROR({ROWID:PD_GULT_9}/{ROWID:PD_GEP_9},0)</t>
  </si>
  <si>
    <t>PD_NLR_9</t>
  </si>
  <si>
    <t>260</t>
  </si>
  <si>
    <t>=IFERROR({ROWID:PD_NULT_9}/{ROWID:PD_NEP_9},0)</t>
  </si>
  <si>
    <t>PD_CR_9</t>
  </si>
  <si>
    <t>261</t>
  </si>
  <si>
    <t>=IFERROR(({ROWID:PD_NULT_9}+{ROWID:PD_NACQ_9}+{ROWID:PD_RIEXP_9})/{ROWID:PD_NEP_9},0)</t>
  </si>
  <si>
    <t>PD_RETMGN_9</t>
  </si>
  <si>
    <t>262</t>
  </si>
  <si>
    <t>=IFERROR({ROWID:PD_NUWRES_9}/{ROWID:PD_GEP_9},0)</t>
  </si>
  <si>
    <t>PD_SP_9</t>
  </si>
  <si>
    <t>263</t>
  </si>
  <si>
    <t>PD_SEC_10</t>
  </si>
  <si>
    <t>264</t>
  </si>
  <si>
    <t>={NAMED:ENTITY_10}</t>
  </si>
  <si>
    <t>PD_GEP_10</t>
  </si>
  <si>
    <t>265</t>
  </si>
  <si>
    <t>={REF:Quarterly Summary!QS_G_EP_10}</t>
  </si>
  <si>
    <t>PD_CEP_10</t>
  </si>
  <si>
    <t>266</t>
  </si>
  <si>
    <t>=-{REF:Quarterly Summary!QS_CQ_EP_10}</t>
  </si>
  <si>
    <t>PD_NEP_10</t>
  </si>
  <si>
    <t>267</t>
  </si>
  <si>
    <t>={ROWID:PD_GEP_10}+{ROWID:PD_CEP_10}</t>
  </si>
  <si>
    <t>PD_GECOMM_10</t>
  </si>
  <si>
    <t>268</t>
  </si>
  <si>
    <t>={REF:Quarterly Summary!QS_G_ECOMM_10}</t>
  </si>
  <si>
    <t>PD_CECOMM_10</t>
  </si>
  <si>
    <t>269</t>
  </si>
  <si>
    <t>=-{REF:Quarterly Summary!QS_C_ECOMM_10}</t>
  </si>
  <si>
    <t>PD_NCOMM_10</t>
  </si>
  <si>
    <t>270</t>
  </si>
  <si>
    <t>={ROWID:PD_GECOMM_10}+{ROWID:PD_CECOMM_10}</t>
  </si>
  <si>
    <t>PD_GFFE_10</t>
  </si>
  <si>
    <t>271</t>
  </si>
  <si>
    <t>=-{REF:Quarterly Summary!QS_G_EFRONTFEE_10}</t>
  </si>
  <si>
    <t>PD_NACQ_10</t>
  </si>
  <si>
    <t>272</t>
  </si>
  <si>
    <t>={ROWID:PD_NCOMM_10}+{ROWID:PD_GFFE_10}</t>
  </si>
  <si>
    <t>PD_CATXOL_10</t>
  </si>
  <si>
    <t>273</t>
  </si>
  <si>
    <t>={REF:Quarterly Summary!QS_XC_EP_10}</t>
  </si>
  <si>
    <t>PD_OTHXOL_10</t>
  </si>
  <si>
    <t>274</t>
  </si>
  <si>
    <t>={REF:Quarterly Summary!QS_XO_EP_10}</t>
  </si>
  <si>
    <t>PD_RIEXP_10</t>
  </si>
  <si>
    <t>275</t>
  </si>
  <si>
    <t>={ROWID:PD_CATXOL_10}+{ROWID:PD_OTHXOL_10}</t>
  </si>
  <si>
    <t>PD_GPAID_10</t>
  </si>
  <si>
    <t>276</t>
  </si>
  <si>
    <t>={REF:Quarterly Summary!QS_G_PAID_10}</t>
  </si>
  <si>
    <t>PD_GCRSV_10</t>
  </si>
  <si>
    <t>277</t>
  </si>
  <si>
    <t>={ROWID:PD_GCRSV_EOQ_10}-{PREV_Q:PD_GCRSV_EOQ_10}</t>
  </si>
  <si>
    <t>PD_GCINC_10</t>
  </si>
  <si>
    <t>278</t>
  </si>
  <si>
    <t>={REF:Quarterly Summary!QS_G_CASEINC_10}</t>
  </si>
  <si>
    <t>PD_GIBNR_10</t>
  </si>
  <si>
    <t>279</t>
  </si>
  <si>
    <t>={ROWID:PD_GIBNR_EOQ_10}-{PREV_Q:PD_GIBNR_EOQ_10}</t>
  </si>
  <si>
    <t>PD_GULT_10</t>
  </si>
  <si>
    <t>280</t>
  </si>
  <si>
    <t>={REF:Quarterly Summary!QS_G_ULT_10}</t>
  </si>
  <si>
    <t>PD_CULT_10</t>
  </si>
  <si>
    <t>281</t>
  </si>
  <si>
    <t>=-{REF:Quarterly Summary!QS_C_ULT_10}</t>
  </si>
  <si>
    <t>PD_NULT_10</t>
  </si>
  <si>
    <t>282</t>
  </si>
  <si>
    <t>={ROWID:PD_GULT_10}+{ROWID:PD_CULT_10}</t>
  </si>
  <si>
    <t>PD_GUWRES_10</t>
  </si>
  <si>
    <t>283</t>
  </si>
  <si>
    <t>={ROWID:PD_GEP_10}-{ROWID:PD_GULT_10}-{ROWID:PD_GECOMM_10}</t>
  </si>
  <si>
    <t>PD_NUWRES_10</t>
  </si>
  <si>
    <t>284</t>
  </si>
  <si>
    <t>={ROWID:PD_NEP_10}-{ROWID:PD_NULT_10}-{ROWID:PD_NACQ_10}-{ROWID:PD_RIEXP_10}</t>
  </si>
  <si>
    <t>PD_GLR_10</t>
  </si>
  <si>
    <t>285</t>
  </si>
  <si>
    <t>=IFERROR({ROWID:PD_GULT_10}/{ROWID:PD_GEP_10},0)</t>
  </si>
  <si>
    <t>PD_NLR_10</t>
  </si>
  <si>
    <t>286</t>
  </si>
  <si>
    <t>=IFERROR({ROWID:PD_NULT_10}/{ROWID:PD_NEP_10},0)</t>
  </si>
  <si>
    <t>PD_CR_10</t>
  </si>
  <si>
    <t>287</t>
  </si>
  <si>
    <t>=IFERROR(({ROWID:PD_NULT_10}+{ROWID:PD_NACQ_10}+{ROWID:PD_RIEXP_10})/{ROWID:PD_NEP_10},0)</t>
  </si>
  <si>
    <t>PD_RETMGN_10</t>
  </si>
  <si>
    <t>288</t>
  </si>
  <si>
    <t>=IFERROR({ROWID:PD_NUWRES_10}/{ROWID:PD_GEP_10},0)</t>
  </si>
  <si>
    <t>PD_SP_10</t>
  </si>
  <si>
    <t>289</t>
  </si>
  <si>
    <t>PD_SEC_SUPP</t>
  </si>
  <si>
    <t>290</t>
  </si>
  <si>
    <t>PD_GCRSV_EOQ_1</t>
  </si>
  <si>
    <t>291</t>
  </si>
  <si>
    <t>Pgm 1 Case Rsv EOQ</t>
  </si>
  <si>
    <t>={REF:Quarterly Summary!QS_G_CASERSV_1}</t>
  </si>
  <si>
    <t>PD_GIBNR_EOQ_1</t>
  </si>
  <si>
    <t>292</t>
  </si>
  <si>
    <t>Pgm 1 IBNR EOQ</t>
  </si>
  <si>
    <t>={REF:Quarterly Summary!QS_G_IBNR_1}</t>
  </si>
  <si>
    <t>PD_GCRSV_EOQ_2</t>
  </si>
  <si>
    <t>293</t>
  </si>
  <si>
    <t>Pgm 2 Case Rsv EOQ</t>
  </si>
  <si>
    <t>={REF:Quarterly Summary!QS_G_CASERSV_2}</t>
  </si>
  <si>
    <t>PD_GIBNR_EOQ_2</t>
  </si>
  <si>
    <t>294</t>
  </si>
  <si>
    <t>Pgm 2 IBNR EOQ</t>
  </si>
  <si>
    <t>={REF:Quarterly Summary!QS_G_IBNR_2}</t>
  </si>
  <si>
    <t>PD_GCRSV_EOQ_3</t>
  </si>
  <si>
    <t>295</t>
  </si>
  <si>
    <t>Pgm 3 Case Rsv EOQ</t>
  </si>
  <si>
    <t>={REF:Quarterly Summary!QS_G_CASERSV_3}</t>
  </si>
  <si>
    <t>PD_GIBNR_EOQ_3</t>
  </si>
  <si>
    <t>296</t>
  </si>
  <si>
    <t>Pgm 3 IBNR EOQ</t>
  </si>
  <si>
    <t>={REF:Quarterly Summary!QS_G_IBNR_3}</t>
  </si>
  <si>
    <t>PD_GCRSV_EOQ_4</t>
  </si>
  <si>
    <t>297</t>
  </si>
  <si>
    <t>Pgm 4 Case Rsv EOQ</t>
  </si>
  <si>
    <t>={REF:Quarterly Summary!QS_G_CASERSV_4}</t>
  </si>
  <si>
    <t>PD_GIBNR_EOQ_4</t>
  </si>
  <si>
    <t>298</t>
  </si>
  <si>
    <t>Pgm 4 IBNR EOQ</t>
  </si>
  <si>
    <t>={REF:Quarterly Summary!QS_G_IBNR_4}</t>
  </si>
  <si>
    <t>PD_GCRSV_EOQ_5</t>
  </si>
  <si>
    <t>299</t>
  </si>
  <si>
    <t>Pgm 5 Case Rsv EOQ</t>
  </si>
  <si>
    <t>={REF:Quarterly Summary!QS_G_CASERSV_5}</t>
  </si>
  <si>
    <t>PD_GIBNR_EOQ_5</t>
  </si>
  <si>
    <t>300</t>
  </si>
  <si>
    <t>Pgm 5 IBNR EOQ</t>
  </si>
  <si>
    <t>={REF:Quarterly Summary!QS_G_IBNR_5}</t>
  </si>
  <si>
    <t>PD_GCRSV_EOQ_6</t>
  </si>
  <si>
    <t>301</t>
  </si>
  <si>
    <t>Pgm 6 Case Rsv EOQ</t>
  </si>
  <si>
    <t>={REF:Quarterly Summary!QS_G_CASERSV_6}</t>
  </si>
  <si>
    <t>PD_GIBNR_EOQ_6</t>
  </si>
  <si>
    <t>302</t>
  </si>
  <si>
    <t>Pgm 6 IBNR EOQ</t>
  </si>
  <si>
    <t>={REF:Quarterly Summary!QS_G_IBNR_6}</t>
  </si>
  <si>
    <t>PD_GCRSV_EOQ_7</t>
  </si>
  <si>
    <t>303</t>
  </si>
  <si>
    <t>Pgm 7 Case Rsv EOQ</t>
  </si>
  <si>
    <t>={REF:Quarterly Summary!QS_G_CASERSV_7}</t>
  </si>
  <si>
    <t>PD_GIBNR_EOQ_7</t>
  </si>
  <si>
    <t>304</t>
  </si>
  <si>
    <t>Pgm 7 IBNR EOQ</t>
  </si>
  <si>
    <t>={REF:Quarterly Summary!QS_G_IBNR_7}</t>
  </si>
  <si>
    <t>PD_GCRSV_EOQ_8</t>
  </si>
  <si>
    <t>305</t>
  </si>
  <si>
    <t>Pgm 8 Case Rsv EOQ</t>
  </si>
  <si>
    <t>={REF:Quarterly Summary!QS_G_CASERSV_8}</t>
  </si>
  <si>
    <t>PD_GIBNR_EOQ_8</t>
  </si>
  <si>
    <t>306</t>
  </si>
  <si>
    <t>Pgm 8 IBNR EOQ</t>
  </si>
  <si>
    <t>={REF:Quarterly Summary!QS_G_IBNR_8}</t>
  </si>
  <si>
    <t>PD_GCRSV_EOQ_9</t>
  </si>
  <si>
    <t>307</t>
  </si>
  <si>
    <t>Pgm 9 Case Rsv EOQ</t>
  </si>
  <si>
    <t>={REF:Quarterly Summary!QS_G_CASERSV_9}</t>
  </si>
  <si>
    <t>PD_GIBNR_EOQ_9</t>
  </si>
  <si>
    <t>308</t>
  </si>
  <si>
    <t>Pgm 9 IBNR EOQ</t>
  </si>
  <si>
    <t>={REF:Quarterly Summary!QS_G_IBNR_9}</t>
  </si>
  <si>
    <t>PD_GCRSV_EOQ_10</t>
  </si>
  <si>
    <t>309</t>
  </si>
  <si>
    <t>Pgm 10 Case Rsv EOQ</t>
  </si>
  <si>
    <t>={REF:Quarterly Summary!QS_G_CASERSV_10}</t>
  </si>
  <si>
    <t>PD_GIBNR_EOQ_10</t>
  </si>
  <si>
    <t>310</t>
  </si>
  <si>
    <t>Pgm 10 IBNR EOQ</t>
  </si>
  <si>
    <t>={REF:Quarterly Summary!QS_G_IBNR_10}</t>
  </si>
  <si>
    <t>ORD_HEADER</t>
  </si>
  <si>
    <t>ORD_BASIS</t>
  </si>
  <si>
    <t>ORD_SPACER0</t>
  </si>
  <si>
    <t>ORD_SEC_PARAM</t>
  </si>
  <si>
    <t>Revenue Model Parameters</t>
  </si>
  <si>
    <t>ORD_AVG_PREMIUM</t>
  </si>
  <si>
    <t>Average Premium per Policy</t>
  </si>
  <si>
    <t>ORD_SW_PLATFORM_RATE</t>
  </si>
  <si>
    <t>Platform Subscription ($/program/year)</t>
  </si>
  <si>
    <t>25000</t>
  </si>
  <si>
    <t>ORD_SW_API_RATE</t>
  </si>
  <si>
    <t>API / Transaction Fee ($/policy)</t>
  </si>
  <si>
    <t>ORD_SW_ANALYTICS_RATE</t>
  </si>
  <si>
    <t>Analytics Products ($/program/year)</t>
  </si>
  <si>
    <t>10000</t>
  </si>
  <si>
    <t>ORD_FEE_CARRIER_RATE</t>
  </si>
  <si>
    <t>Carrier Access Fee Rate (% of GWP)</t>
  </si>
  <si>
    <t>0.02</t>
  </si>
  <si>
    <t>ORD_FEE_OVERSIGHT_RATE</t>
  </si>
  <si>
    <t>Oversight Fee ($/program/year)</t>
  </si>
  <si>
    <t>15000</t>
  </si>
  <si>
    <t>ORD_FEE_POLICY_RATE</t>
  </si>
  <si>
    <t>Policy Fee ($/policy)</t>
  </si>
  <si>
    <t>ORD_SPACER1</t>
  </si>
  <si>
    <t>ORD_SEC_SW</t>
  </si>
  <si>
    <t>ORD_SW_PLATFORM</t>
  </si>
  <si>
    <t>Platform Subscriptions</t>
  </si>
  <si>
    <t>={REF:UW Exec Summary!UWEX_PROG_COUNT}*$C$6/4</t>
  </si>
  <si>
    <t>ORD_SW_API</t>
  </si>
  <si>
    <t>API &amp; Transaction Fees</t>
  </si>
  <si>
    <t>={REF:UW Exec Summary!UWEX_GWP}/$C$5*$C$7/4</t>
  </si>
  <si>
    <t>ORD_SW_IMPLEMENT</t>
  </si>
  <si>
    <t>Implementation Fees</t>
  </si>
  <si>
    <t>ORD_SW_ANALYTICS</t>
  </si>
  <si>
    <t>Analytics &amp; Data Products</t>
  </si>
  <si>
    <t>={REF:UW Exec Summary!UWEX_PROG_COUNT}*$C$8/4</t>
  </si>
  <si>
    <t>ORD_SW_LICENSE</t>
  </si>
  <si>
    <t>Licensing &amp; White-Label</t>
  </si>
  <si>
    <t>ORD_SW_CUSTOM</t>
  </si>
  <si>
    <t>Custom Development</t>
  </si>
  <si>
    <t>ORD_SW_OTHER</t>
  </si>
  <si>
    <t>Other Technology Revenue</t>
  </si>
  <si>
    <t>ORD_SW_TOTAL</t>
  </si>
  <si>
    <t>Total Technology Revenue</t>
  </si>
  <si>
    <t>={ROWID:ORD_SW_PLATFORM}+{ROWID:ORD_SW_API}+{ROWID:ORD_SW_IMPLEMENT}+{ROWID:ORD_SW_ANALYTICS}+{ROWID:ORD_SW_LICENSE}+{ROWID:ORD_SW_CUSTOM}+{ROWID:ORD_SW_OTHER}</t>
  </si>
  <si>
    <t>ORD_SPACER2</t>
  </si>
  <si>
    <t>ORD_SEC_FEE</t>
  </si>
  <si>
    <t>ORD_FEE_CARRIER</t>
  </si>
  <si>
    <t>Carrier Access / Program Fee</t>
  </si>
  <si>
    <t>={REF:UW Exec Summary!UWEX_GWP}*$C$9</t>
  </si>
  <si>
    <t>ORD_FEE_OVERSIGHT</t>
  </si>
  <si>
    <t>Oversight &amp; Monitoring</t>
  </si>
  <si>
    <t>={REF:UW Exec Summary!UWEX_PROG_COUNT}*$C$10/4</t>
  </si>
  <si>
    <t>ORD_FEE_ONBOARD</t>
  </si>
  <si>
    <t>Program Onboarding (one-time)</t>
  </si>
  <si>
    <t>ORD_FEE_POLICY</t>
  </si>
  <si>
    <t>Policy &amp; Binding Fees</t>
  </si>
  <si>
    <t>={REF:UW Exec Summary!UWEX_GWP}/$C$5*$C$11/4</t>
  </si>
  <si>
    <t>ORD_FEE_ADMIN</t>
  </si>
  <si>
    <t>Administrative Fees</t>
  </si>
  <si>
    <t>ORD_FEE_OTHER</t>
  </si>
  <si>
    <t>Other Fee Income</t>
  </si>
  <si>
    <t>ORD_FEE_TOTAL</t>
  </si>
  <si>
    <t>Total Fee Income</t>
  </si>
  <si>
    <t>={ROWID:ORD_FEE_CARRIER}+{ROWID:ORD_FEE_OVERSIGHT}+{ROWID:ORD_FEE_ONBOARD}+{ROWID:ORD_FEE_POLICY}+{ROWID:ORD_FEE_ADMIN}+{ROWID:ORD_FEE_OTHER}</t>
  </si>
  <si>
    <t>ORD_SPACER3</t>
  </si>
  <si>
    <t>ORD_SEC_CON</t>
  </si>
  <si>
    <t>ORD_CON_ACT</t>
  </si>
  <si>
    <t>Actuarial Consulting</t>
  </si>
  <si>
    <t>ORD_CON_RISK</t>
  </si>
  <si>
    <t>Risk Management</t>
  </si>
  <si>
    <t>ORD_CON_REG</t>
  </si>
  <si>
    <t>Regulatory / Compliance</t>
  </si>
  <si>
    <t>ORD_CON_OTHER</t>
  </si>
  <si>
    <t>Other Consulting</t>
  </si>
  <si>
    <t>ORD_CON_TOTAL</t>
  </si>
  <si>
    <t>Total Consulting Revenue</t>
  </si>
  <si>
    <t>={ROWID:ORD_CON_ACT}+{ROWID:ORD_CON_RISK}+{ROWID:ORD_CON_REG}+{ROWID:ORD_CON_OTHER}</t>
  </si>
  <si>
    <t>ORD_SPACER4</t>
  </si>
  <si>
    <t>ORD_TOTAL</t>
  </si>
  <si>
    <t>={ROWID:ORD_SW_TOTAL}+{ROWID:ORD_FEE_TOTAL}+{ROWID:ORD_CON_TOTAL}</t>
  </si>
  <si>
    <t>STF_HEADER</t>
  </si>
  <si>
    <t>STF_BASIS</t>
  </si>
  <si>
    <t>Quarterly Employee Compensation</t>
  </si>
  <si>
    <t>STF_SPACER1</t>
  </si>
  <si>
    <t>STF_SEC_HC</t>
  </si>
  <si>
    <t>Headcount by Department</t>
  </si>
  <si>
    <t>STF_HC_UW</t>
  </si>
  <si>
    <t>Underwriting</t>
  </si>
  <si>
    <t>STF_HC_CLAIMS</t>
  </si>
  <si>
    <t>Claims</t>
  </si>
  <si>
    <t>STF_HC_ACTUARY</t>
  </si>
  <si>
    <t>Actuarial</t>
  </si>
  <si>
    <t>STF_HC_RI</t>
  </si>
  <si>
    <t>Reinsurance</t>
  </si>
  <si>
    <t>STF_HC_FINANCE</t>
  </si>
  <si>
    <t>Finance</t>
  </si>
  <si>
    <t>STF_HC_TECH</t>
  </si>
  <si>
    <t>Technology</t>
  </si>
  <si>
    <t>STF_HC_SALES</t>
  </si>
  <si>
    <t>Sales &amp; Marketing</t>
  </si>
  <si>
    <t>STF_HC_EXEC</t>
  </si>
  <si>
    <t>Executive</t>
  </si>
  <si>
    <t>STF_HC_OTHER</t>
  </si>
  <si>
    <t>Other</t>
  </si>
  <si>
    <t>STF_HC_TOTAL</t>
  </si>
  <si>
    <t>Total Headcount</t>
  </si>
  <si>
    <t>={ROWID:STF_HC_UW}+{ROWID:STF_HC_CLAIMS}+{ROWID:STF_HC_ACTUARY}+{ROWID:STF_HC_RI}+{ROWID:STF_HC_FINANCE}+{ROWID:STF_HC_TECH}+{ROWID:STF_HC_SALES}+{ROWID:STF_HC_EXEC}+{ROWID:STF_HC_OTHER}</t>
  </si>
  <si>
    <t>STF_SPACER2</t>
  </si>
  <si>
    <t>STF_SEC_SAL</t>
  </si>
  <si>
    <t>Salary per Person (Annual)</t>
  </si>
  <si>
    <t>STF_SAL_UW</t>
  </si>
  <si>
    <t>STF_SAL_CLAIMS</t>
  </si>
  <si>
    <t>STF_SAL_ACTUARY</t>
  </si>
  <si>
    <t>STF_SAL_RI</t>
  </si>
  <si>
    <t>STF_SAL_FINANCE</t>
  </si>
  <si>
    <t>250000</t>
  </si>
  <si>
    <t>STF_SAL_TECH</t>
  </si>
  <si>
    <t>STF_SAL_SALES</t>
  </si>
  <si>
    <t>STF_SAL_EXEC</t>
  </si>
  <si>
    <t>STF_SAL_OTHER</t>
  </si>
  <si>
    <t>STF_SPACER3</t>
  </si>
  <si>
    <t>STF_SEC_FACTOR</t>
  </si>
  <si>
    <t>Benefits &amp; Healthcare Loading</t>
  </si>
  <si>
    <t>STF_BENEFITS</t>
  </si>
  <si>
    <t>Benefits Factor (% of Salary)</t>
  </si>
  <si>
    <t>0.30</t>
  </si>
  <si>
    <t>STF_SPACER4</t>
  </si>
  <si>
    <t>STF_SEC_BONUS</t>
  </si>
  <si>
    <t>Bonus &amp; Incentive (% of Salary)</t>
  </si>
  <si>
    <t>STF_BONUS_UW</t>
  </si>
  <si>
    <t>STF_BONUS_CLAIMS</t>
  </si>
  <si>
    <t>STF_BONUS_ACTUARY</t>
  </si>
  <si>
    <t>STF_BONUS_RI</t>
  </si>
  <si>
    <t>STF_BONUS_FINANCE</t>
  </si>
  <si>
    <t>STF_BONUS_TECH</t>
  </si>
  <si>
    <t>STF_BONUS_SALES</t>
  </si>
  <si>
    <t>STF_BONUS_EXEC</t>
  </si>
  <si>
    <t>STF_BONUS_OTHER</t>
  </si>
  <si>
    <t>0.10</t>
  </si>
  <si>
    <t>STF_SPACER5</t>
  </si>
  <si>
    <t>STF_SEC_EQUITY</t>
  </si>
  <si>
    <t>Equity Compensation (Annual $ per Person)</t>
  </si>
  <si>
    <t>STF_EQ_UW</t>
  </si>
  <si>
    <t>STF_EQ_CLAIMS</t>
  </si>
  <si>
    <t>STF_EQ_ACTUARY</t>
  </si>
  <si>
    <t>STF_EQ_RI</t>
  </si>
  <si>
    <t>STF_EQ_FINANCE</t>
  </si>
  <si>
    <t>STF_EQ_TECH</t>
  </si>
  <si>
    <t>STF_EQ_SALES</t>
  </si>
  <si>
    <t>STF_EQ_EXEC</t>
  </si>
  <si>
    <t>STF_EQ_OTHER</t>
  </si>
  <si>
    <t>STF_SPACER6</t>
  </si>
  <si>
    <t>STF_SEC_TOTAL</t>
  </si>
  <si>
    <t>Quarterly Total Expense</t>
  </si>
  <si>
    <t>STF_EXP_UW</t>
  </si>
  <si>
    <t>={ROWID:STF_HC_UW}*({ROWID:STF_SAL_UW}*(1+$C$28+$C$31)+$C$42)/4</t>
  </si>
  <si>
    <t>STF_EXP_CLAIMS</t>
  </si>
  <si>
    <t>={ROWID:STF_HC_CLAIMS}*({ROWID:STF_SAL_CLAIMS}*(1+$C$28+$C$32)+$C$43)/4</t>
  </si>
  <si>
    <t>STF_EXP_ACTUARY</t>
  </si>
  <si>
    <t>={ROWID:STF_HC_ACTUARY}*({ROWID:STF_SAL_ACTUARY}*(1+$C$28+$C$33)+$C$44)/4</t>
  </si>
  <si>
    <t>STF_EXP_RI</t>
  </si>
  <si>
    <t>={ROWID:STF_HC_RI}*({ROWID:STF_SAL_RI}*(1+$C$28+$C$34)+$C$45)/4</t>
  </si>
  <si>
    <t>STF_EXP_FINANCE</t>
  </si>
  <si>
    <t>={ROWID:STF_HC_FINANCE}*({ROWID:STF_SAL_FINANCE}*(1+$C$28+$C$35)+$C$46)/4</t>
  </si>
  <si>
    <t>STF_EXP_TECH</t>
  </si>
  <si>
    <t>={ROWID:STF_HC_TECH}*({ROWID:STF_SAL_TECH}*(1+$C$28+$C$36)+$C$47)/4</t>
  </si>
  <si>
    <t>STF_EXP_SALES</t>
  </si>
  <si>
    <t>={ROWID:STF_HC_SALES}*({ROWID:STF_SAL_SALES}*(1+$C$28+$C$37)+$C$48)/4</t>
  </si>
  <si>
    <t>STF_EXP_EXEC</t>
  </si>
  <si>
    <t>={ROWID:STF_HC_EXEC}*({ROWID:STF_SAL_EXEC}*(1+$C$28+$C$38)+$C$49)/4</t>
  </si>
  <si>
    <t>STF_EXP_OTHER</t>
  </si>
  <si>
    <t>={ROWID:STF_HC_OTHER}*({ROWID:STF_SAL_OTHER}*(1+$C$28+$C$39)+$C$50)/4</t>
  </si>
  <si>
    <t>STF_Q_TOTAL</t>
  </si>
  <si>
    <t>Total Staffing Expense</t>
  </si>
  <si>
    <t>={ROWID:STF_EXP_UW}+{ROWID:STF_EXP_CLAIMS}+{ROWID:STF_EXP_ACTUARY}+{ROWID:STF_EXP_RI}+{ROWID:STF_EXP_FINANCE}+{ROWID:STF_EXP_TECH}+{ROWID:STF_EXP_SALES}+{ROWID:STF_EXP_EXEC}+{ROWID:STF_EXP_OTHER}</t>
  </si>
  <si>
    <t>STF_SPACER7</t>
  </si>
  <si>
    <t>STF_SEC_EQMEMO</t>
  </si>
  <si>
    <t>Equity Compensation Subtotal (Non-Cash)</t>
  </si>
  <si>
    <t>STF_EQ_TOTAL</t>
  </si>
  <si>
    <t>Total Equity Compensation</t>
  </si>
  <si>
    <t>=({ROWID:STF_HC_UW}*$C$42+{ROWID:STF_HC_CLAIMS}*$C$43+{ROWID:STF_HC_ACTUARY}*$C$44+{ROWID:STF_HC_RI}*$C$45+{ROWID:STF_HC_FINANCE}*$C$46+{ROWID:STF_HC_TECH}*$C$47+{ROWID:STF_HC_SALES}*$C$48+{ROWID:STF_HC_EXEC}*$C$49+{ROWID:STF_HC_OTHER}*$C$50)/4</t>
  </si>
  <si>
    <t>OED_HEADER</t>
  </si>
  <si>
    <t>OED_BASIS</t>
  </si>
  <si>
    <t>OED_SPACER1</t>
  </si>
  <si>
    <t>OED_SEC_PERS</t>
  </si>
  <si>
    <t>Personnel Expenses</t>
  </si>
  <si>
    <t>OED_PER_CONTRACT</t>
  </si>
  <si>
    <t>Contractors &amp; Consultants</t>
  </si>
  <si>
    <t>37500</t>
  </si>
  <si>
    <t>OED_PER_RECRUIT</t>
  </si>
  <si>
    <t>Recruiting &amp; Talent</t>
  </si>
  <si>
    <t>18750</t>
  </si>
  <si>
    <t>OED_PER_TRAINING</t>
  </si>
  <si>
    <t>Training &amp; Development</t>
  </si>
  <si>
    <t>={REF:Staffing Expense!STF_HC_TOTAL}*$C$8/4</t>
  </si>
  <si>
    <t>OED_PER_TRAIN_RT</t>
  </si>
  <si>
    <t xml:space="preserve">  (Annual per-person rate)</t>
  </si>
  <si>
    <t>3000</t>
  </si>
  <si>
    <t>OED_PER_TOTAL</t>
  </si>
  <si>
    <t>Total Personnel</t>
  </si>
  <si>
    <t>={ROWID:OED_PER_CONTRACT}+{ROWID:OED_PER_RECRUIT}+{ROWID:OED_PER_TRAINING}</t>
  </si>
  <si>
    <t>OED_SPACER2</t>
  </si>
  <si>
    <t>OED_SEC_TECH</t>
  </si>
  <si>
    <t>Technology &amp; Infrastructure</t>
  </si>
  <si>
    <t>OED_NP_CLOUD</t>
  </si>
  <si>
    <t>Cloud &amp; Infrastructure</t>
  </si>
  <si>
    <t>OED_NP_SAAS</t>
  </si>
  <si>
    <t>SaaS &amp; Productivity</t>
  </si>
  <si>
    <t>={REF:Staffing Expense!STF_HC_TOTAL}*$C$14/4</t>
  </si>
  <si>
    <t>OED_NP_SAAS_RT</t>
  </si>
  <si>
    <t>5000</t>
  </si>
  <si>
    <t>OED_NP_INSTECH</t>
  </si>
  <si>
    <t>Insurance Platforms (PAS/Claims)</t>
  </si>
  <si>
    <t>OED_NP_CYBER</t>
  </si>
  <si>
    <t>Cybersecurity</t>
  </si>
  <si>
    <t>6250</t>
  </si>
  <si>
    <t>OED_NP_HARDWARE</t>
  </si>
  <si>
    <t>Hardware &amp; Equipment</t>
  </si>
  <si>
    <t>={REF:Staffing Expense!STF_HC_TOTAL}*$C$18/4</t>
  </si>
  <si>
    <t>OED_NP_HW_RT</t>
  </si>
  <si>
    <t>2500</t>
  </si>
  <si>
    <t>OED_NP_TECH_TOTAL</t>
  </si>
  <si>
    <t>Total Technology</t>
  </si>
  <si>
    <t>={ROWID:OED_NP_CLOUD}+{ROWID:OED_NP_SAAS}+{ROWID:OED_NP_INSTECH}+{ROWID:OED_NP_CYBER}+{ROWID:OED_NP_HARDWARE}</t>
  </si>
  <si>
    <t>OED_SPACER3</t>
  </si>
  <si>
    <t>OED_SEC_FACIL</t>
  </si>
  <si>
    <t>Facilities</t>
  </si>
  <si>
    <t>OED_NP_RENT</t>
  </si>
  <si>
    <t>Rent &amp; Facilities</t>
  </si>
  <si>
    <t>OED_NP_FACIL_TOTAL</t>
  </si>
  <si>
    <t>Total Facilities</t>
  </si>
  <si>
    <t>={ROWID:OED_NP_RENT}</t>
  </si>
  <si>
    <t>OED_SPACER4</t>
  </si>
  <si>
    <t>OED_SEC_PROF</t>
  </si>
  <si>
    <t>Professional Services</t>
  </si>
  <si>
    <t>OED_NP_AUDIT</t>
  </si>
  <si>
    <t>External Audit</t>
  </si>
  <si>
    <t>OED_NP_ACTUARIAL</t>
  </si>
  <si>
    <t>OED_NP_LEGAL</t>
  </si>
  <si>
    <t>Legal</t>
  </si>
  <si>
    <t>OED_NP_TAX</t>
  </si>
  <si>
    <t>Tax &amp; Accounting</t>
  </si>
  <si>
    <t>12500</t>
  </si>
  <si>
    <t>OED_NP_PROF_TOTAL</t>
  </si>
  <si>
    <t>Total Professional Services</t>
  </si>
  <si>
    <t>={ROWID:OED_NP_AUDIT}+{ROWID:OED_NP_ACTUARIAL}+{ROWID:OED_NP_LEGAL}+{ROWID:OED_NP_TAX}</t>
  </si>
  <si>
    <t>OED_SPACER5</t>
  </si>
  <si>
    <t>OED_SEC_INSUR</t>
  </si>
  <si>
    <t>Insurance (Company Coverage)</t>
  </si>
  <si>
    <t>OED_NP_INSUR</t>
  </si>
  <si>
    <t>D&amp;O / E&amp;O / Cyber Insurance</t>
  </si>
  <si>
    <t>OED_SPACER6</t>
  </si>
  <si>
    <t>OED_SEC_TRAVEL</t>
  </si>
  <si>
    <t>Travel &amp; Business Development</t>
  </si>
  <si>
    <t>OED_NP_TRAVEL</t>
  </si>
  <si>
    <t>Travel &amp; Entertainment</t>
  </si>
  <si>
    <t>OED_NP_MARKETING</t>
  </si>
  <si>
    <t>Marketing &amp; Branding</t>
  </si>
  <si>
    <t>OED_NP_TRAVEL_TOTAL</t>
  </si>
  <si>
    <t>Total Travel &amp; BD</t>
  </si>
  <si>
    <t>={ROWID:OED_NP_TRAVEL}+{ROWID:OED_NP_MARKETING}</t>
  </si>
  <si>
    <t>OED_SPACER7</t>
  </si>
  <si>
    <t>OED_SEC_REG</t>
  </si>
  <si>
    <t>Regulatory &amp; Compliance</t>
  </si>
  <si>
    <t>OED_NP_REG</t>
  </si>
  <si>
    <t>Regulatory &amp; Filing Fees</t>
  </si>
  <si>
    <t>7500</t>
  </si>
  <si>
    <t>OED_NP_CATMODEL</t>
  </si>
  <si>
    <t>Cat Modeling</t>
  </si>
  <si>
    <t>OED_SPACER8</t>
  </si>
  <si>
    <t>OED_SEC_GOV</t>
  </si>
  <si>
    <t>Board &amp; Governance</t>
  </si>
  <si>
    <t>OED_NP_BOARD</t>
  </si>
  <si>
    <t>Board Compensation &amp; Costs</t>
  </si>
  <si>
    <t>OED_NP_INVESTOR</t>
  </si>
  <si>
    <t>Investor Relations</t>
  </si>
  <si>
    <t>OED_NP_GOV_TOTAL</t>
  </si>
  <si>
    <t>Total Board &amp; Governance</t>
  </si>
  <si>
    <t>={ROWID:OED_NP_BOARD}+{ROWID:OED_NP_INVESTOR}</t>
  </si>
  <si>
    <t>OED_SPACER9</t>
  </si>
  <si>
    <t>OED_SEC_STARTUP</t>
  </si>
  <si>
    <t>Startup / One-Time Costs</t>
  </si>
  <si>
    <t>OED_NP_STARTUP</t>
  </si>
  <si>
    <t>One-Time Startup Costs</t>
  </si>
  <si>
    <t>OED_SPACER10</t>
  </si>
  <si>
    <t>OED_NP_TOTAL</t>
  </si>
  <si>
    <t>Total Non-Personnel</t>
  </si>
  <si>
    <t>={ROWID:OED_NP_TECH_TOTAL}+{ROWID:OED_NP_FACIL_TOTAL}+{ROWID:OED_NP_PROF_TOTAL}+{ROWID:OED_NP_INSUR}+{ROWID:OED_NP_TRAVEL_TOTAL}+{ROWID:OED_NP_REG}+{ROWID:OED_NP_CATMODEL}+{ROWID:OED_NP_GOV_TOTAL}+{ROWID:OED_NP_STARTUP}</t>
  </si>
  <si>
    <t>OED_SPACER11</t>
  </si>
  <si>
    <t>OED_Q_TOTAL</t>
  </si>
  <si>
    <t>Total Other Operating Expense</t>
  </si>
  <si>
    <t>={ROWID:OED_PER_TOTAL}+{ROWID:OED_NP_TOTAL}</t>
  </si>
  <si>
    <t>SF_HEADER</t>
  </si>
  <si>
    <t>SF_BASIS</t>
  </si>
  <si>
    <t>Pipeline Planning Tool</t>
  </si>
  <si>
    <t>SF_SPACER1</t>
  </si>
  <si>
    <t>SF_SEC_UNIV</t>
  </si>
  <si>
    <t>Addressable Universe</t>
  </si>
  <si>
    <t>SF_UNIVERSE</t>
  </si>
  <si>
    <t>Total Addressable MGAs</t>
  </si>
  <si>
    <t>SF_SPACER2</t>
  </si>
  <si>
    <t>SF_SEC_COH</t>
  </si>
  <si>
    <t>Cohort Allocation &amp; Characteristics</t>
  </si>
  <si>
    <t>SF_COH_HDR</t>
  </si>
  <si>
    <t>Cohort Name</t>
  </si>
  <si>
    <t>SF_COH_HDR_PCT</t>
  </si>
  <si>
    <t>% of Universe</t>
  </si>
  <si>
    <t>SF_COH_HDR_CNT</t>
  </si>
  <si>
    <t>MGA Count</t>
  </si>
  <si>
    <t>SF_COH_HDR_PREM</t>
  </si>
  <si>
    <t>Avg Premium</t>
  </si>
  <si>
    <t>SF_COH_HDR_TYPE</t>
  </si>
  <si>
    <t>Product Type</t>
  </si>
  <si>
    <t>SF_COH1_NAME</t>
  </si>
  <si>
    <t>Property Direct</t>
  </si>
  <si>
    <t>SF_COH1_PCT</t>
  </si>
  <si>
    <t>SF_COH1_CNT</t>
  </si>
  <si>
    <t>=$C$5*C9</t>
  </si>
  <si>
    <t>SF_COH1_AVGPREM</t>
  </si>
  <si>
    <t>1500000</t>
  </si>
  <si>
    <t>SF_COH1_PRODUCT</t>
  </si>
  <si>
    <t>SF_COH2_NAME</t>
  </si>
  <si>
    <t>Casualty Programs</t>
  </si>
  <si>
    <t>SF_COH2_PCT</t>
  </si>
  <si>
    <t>SF_COH2_CNT</t>
  </si>
  <si>
    <t>=$C$5*C10</t>
  </si>
  <si>
    <t>SF_COH2_AVGPREM</t>
  </si>
  <si>
    <t>SF_COH2_PRODUCT</t>
  </si>
  <si>
    <t>SF_COH3_NAME</t>
  </si>
  <si>
    <t>Specialty Lines</t>
  </si>
  <si>
    <t>SF_COH3_PCT</t>
  </si>
  <si>
    <t>SF_COH3_CNT</t>
  </si>
  <si>
    <t>=$C$5*C11</t>
  </si>
  <si>
    <t>SF_COH3_AVGPREM</t>
  </si>
  <si>
    <t>SF_COH3_PRODUCT</t>
  </si>
  <si>
    <t>Specialty</t>
  </si>
  <si>
    <t>SF_COH4_NAME</t>
  </si>
  <si>
    <t>E&amp;S Lines</t>
  </si>
  <si>
    <t>SF_COH4_PCT</t>
  </si>
  <si>
    <t>0.2</t>
  </si>
  <si>
    <t>SF_COH4_CNT</t>
  </si>
  <si>
    <t>=$C$5*C12</t>
  </si>
  <si>
    <t>SF_COH4_AVGPREM</t>
  </si>
  <si>
    <t>1800000</t>
  </si>
  <si>
    <t>SF_COH4_PRODUCT</t>
  </si>
  <si>
    <t>E&amp;S</t>
  </si>
  <si>
    <t>SF_COH5_NAME</t>
  </si>
  <si>
    <t>Cohort 5</t>
  </si>
  <si>
    <t>SF_COH5_PCT</t>
  </si>
  <si>
    <t>SF_COH5_CNT</t>
  </si>
  <si>
    <t>=$C$5*C13</t>
  </si>
  <si>
    <t>SF_COH5_AVGPREM</t>
  </si>
  <si>
    <t>SF_COH5_PRODUCT</t>
  </si>
  <si>
    <t>SF_COH6_NAME</t>
  </si>
  <si>
    <t>Cohort 6</t>
  </si>
  <si>
    <t>SF_COH6_PCT</t>
  </si>
  <si>
    <t>SF_COH6_CNT</t>
  </si>
  <si>
    <t>=$C$5*C14</t>
  </si>
  <si>
    <t>SF_COH6_AVGPREM</t>
  </si>
  <si>
    <t>SF_COH6_PRODUCT</t>
  </si>
  <si>
    <t>SF_COH7_NAME</t>
  </si>
  <si>
    <t>Cohort 7</t>
  </si>
  <si>
    <t>SF_COH7_PCT</t>
  </si>
  <si>
    <t>SF_COH7_CNT</t>
  </si>
  <si>
    <t>=$C$5*C15</t>
  </si>
  <si>
    <t>SF_COH7_AVGPREM</t>
  </si>
  <si>
    <t>SF_COH7_PRODUCT</t>
  </si>
  <si>
    <t>SF_COH8_NAME</t>
  </si>
  <si>
    <t>Cohort 8</t>
  </si>
  <si>
    <t>SF_COH8_PCT</t>
  </si>
  <si>
    <t>SF_COH8_CNT</t>
  </si>
  <si>
    <t>=$C$5*C16</t>
  </si>
  <si>
    <t>SF_COH8_AVGPREM</t>
  </si>
  <si>
    <t>SF_COH8_PRODUCT</t>
  </si>
  <si>
    <t>SF_COH9_NAME</t>
  </si>
  <si>
    <t>Cohort 9</t>
  </si>
  <si>
    <t>SF_COH9_PCT</t>
  </si>
  <si>
    <t>SF_COH9_CNT</t>
  </si>
  <si>
    <t>=$C$5*C17</t>
  </si>
  <si>
    <t>SF_COH9_AVGPREM</t>
  </si>
  <si>
    <t>SF_COH9_PRODUCT</t>
  </si>
  <si>
    <t>SF_COH10_NAME</t>
  </si>
  <si>
    <t>Cohort 10</t>
  </si>
  <si>
    <t>SF_COH10_PCT</t>
  </si>
  <si>
    <t>SF_COH10_CNT</t>
  </si>
  <si>
    <t>=$C$5*C18</t>
  </si>
  <si>
    <t>SF_COH10_AVGPREM</t>
  </si>
  <si>
    <t>SF_COH10_PRODUCT</t>
  </si>
  <si>
    <t>SF_COH_TOTAL</t>
  </si>
  <si>
    <t>Total</t>
  </si>
  <si>
    <t>SF_COH_TOTAL_PCT</t>
  </si>
  <si>
    <t>=SUM(C9:C18)</t>
  </si>
  <si>
    <t>SF_COH_TOTAL_CNT</t>
  </si>
  <si>
    <t>=SUM(D9:D18)</t>
  </si>
  <si>
    <t>SF_ALLOC_CHECK</t>
  </si>
  <si>
    <t>=IF(ABS(C19-1)&lt;0.001,"OK","ERROR")</t>
  </si>
  <si>
    <t>SF_SPACER3</t>
  </si>
  <si>
    <t>SF_SEC_FUNNEL</t>
  </si>
  <si>
    <t>Conversion Funnel</t>
  </si>
  <si>
    <t>SF_FUN_HDR</t>
  </si>
  <si>
    <t>Metric</t>
  </si>
  <si>
    <t>SF_FUN_HDR_C1</t>
  </si>
  <si>
    <t>Cohort 1</t>
  </si>
  <si>
    <t>SF_FUN_HDR_C2</t>
  </si>
  <si>
    <t>Cohort 2</t>
  </si>
  <si>
    <t>SF_FUN_HDR_C3</t>
  </si>
  <si>
    <t>Cohort 3</t>
  </si>
  <si>
    <t>SF_FUN_HDR_C4</t>
  </si>
  <si>
    <t>Cohort 4</t>
  </si>
  <si>
    <t>SF_FUN_HDR_C5</t>
  </si>
  <si>
    <t>SF_FUN_HDR_C6</t>
  </si>
  <si>
    <t>SF_FUN_HDR_C7</t>
  </si>
  <si>
    <t>SF_FUN_HDR_C8</t>
  </si>
  <si>
    <t>SF_FUN_HDR_C9</t>
  </si>
  <si>
    <t>SF_FUN_HDR_C10</t>
  </si>
  <si>
    <t>SF_CONTACT</t>
  </si>
  <si>
    <t>Contact Rate</t>
  </si>
  <si>
    <t>0.8</t>
  </si>
  <si>
    <t>0.75</t>
  </si>
  <si>
    <t>0.65</t>
  </si>
  <si>
    <t>SF_QUALIFY</t>
  </si>
  <si>
    <t>Qualification Rate</t>
  </si>
  <si>
    <t>0.6</t>
  </si>
  <si>
    <t>0.45</t>
  </si>
  <si>
    <t>SF_QUOTE</t>
  </si>
  <si>
    <t>Quote Rate</t>
  </si>
  <si>
    <t>0.4</t>
  </si>
  <si>
    <t>0.35</t>
  </si>
  <si>
    <t>SF_BIND</t>
  </si>
  <si>
    <t>Bind Rate</t>
  </si>
  <si>
    <t>SF_BIND_QTR</t>
  </si>
  <si>
    <t>Bind Quarter (1-20)</t>
  </si>
  <si>
    <t>SF_RENEWAL</t>
  </si>
  <si>
    <t>Renewal Rate</t>
  </si>
  <si>
    <t>0.85</t>
  </si>
  <si>
    <t>SF_GROWTH</t>
  </si>
  <si>
    <t>Renewal Growth</t>
  </si>
  <si>
    <t>0.03</t>
  </si>
  <si>
    <t>0.01</t>
  </si>
  <si>
    <t>SF_SPACER4</t>
  </si>
  <si>
    <t>SF_SEC_RESULTS</t>
  </si>
  <si>
    <t>Funnel Results</t>
  </si>
  <si>
    <t>SF_RES_CONTACT</t>
  </si>
  <si>
    <t>MGAs Contacted</t>
  </si>
  <si>
    <t>=D9*C24</t>
  </si>
  <si>
    <t>#,##0.0</t>
  </si>
  <si>
    <t>=D10*D24</t>
  </si>
  <si>
    <t>=D11*E24</t>
  </si>
  <si>
    <t>=D12*F24</t>
  </si>
  <si>
    <t>=D13*G24</t>
  </si>
  <si>
    <t>=D14*H24</t>
  </si>
  <si>
    <t>=D15*I24</t>
  </si>
  <si>
    <t>=D16*J24</t>
  </si>
  <si>
    <t>=D17*K24</t>
  </si>
  <si>
    <t>=D18*L24</t>
  </si>
  <si>
    <t>SF_RES_QUALIFY</t>
  </si>
  <si>
    <t>MGAs Qualified</t>
  </si>
  <si>
    <t>=C33*C25</t>
  </si>
  <si>
    <t>=D33*D25</t>
  </si>
  <si>
    <t>=E33*E25</t>
  </si>
  <si>
    <t>=F33*F25</t>
  </si>
  <si>
    <t>=G33*G25</t>
  </si>
  <si>
    <t>=H33*H25</t>
  </si>
  <si>
    <t>=I33*I25</t>
  </si>
  <si>
    <t>=J33*J25</t>
  </si>
  <si>
    <t>=K33*K25</t>
  </si>
  <si>
    <t>=L33*L25</t>
  </si>
  <si>
    <t>SF_RES_QUOTE</t>
  </si>
  <si>
    <t>MGAs Quoted</t>
  </si>
  <si>
    <t>=C34*C26</t>
  </si>
  <si>
    <t>=D34*D26</t>
  </si>
  <si>
    <t>=E34*E26</t>
  </si>
  <si>
    <t>=F34*F26</t>
  </si>
  <si>
    <t>=G34*G26</t>
  </si>
  <si>
    <t>=H34*H26</t>
  </si>
  <si>
    <t>=I34*I26</t>
  </si>
  <si>
    <t>=J34*J26</t>
  </si>
  <si>
    <t>=K34*K26</t>
  </si>
  <si>
    <t>=L34*L26</t>
  </si>
  <si>
    <t>SF_RES_BOUND</t>
  </si>
  <si>
    <t>Programs Bound</t>
  </si>
  <si>
    <t>=C35*C27</t>
  </si>
  <si>
    <t>=D35*D27</t>
  </si>
  <si>
    <t>=E35*E27</t>
  </si>
  <si>
    <t>=F35*F27</t>
  </si>
  <si>
    <t>=G35*G27</t>
  </si>
  <si>
    <t>=H35*H27</t>
  </si>
  <si>
    <t>=I35*I27</t>
  </si>
  <si>
    <t>=J35*J27</t>
  </si>
  <si>
    <t>=K35*K27</t>
  </si>
  <si>
    <t>=L35*L27</t>
  </si>
  <si>
    <t>SF_RES_NEWGWP</t>
  </si>
  <si>
    <t>New Business GWP</t>
  </si>
  <si>
    <t>=C36*E9</t>
  </si>
  <si>
    <t>=D36*E10</t>
  </si>
  <si>
    <t>=E36*E11</t>
  </si>
  <si>
    <t>=F36*E12</t>
  </si>
  <si>
    <t>=G36*E13</t>
  </si>
  <si>
    <t>=H36*E14</t>
  </si>
  <si>
    <t>=I36*E15</t>
  </si>
  <si>
    <t>=J36*E16</t>
  </si>
  <si>
    <t>=K36*E17</t>
  </si>
  <si>
    <t>=L36*E18</t>
  </si>
  <si>
    <t>SF_RES_TOTALGWP</t>
  </si>
  <si>
    <t>Total Pipeline GWP</t>
  </si>
  <si>
    <t>=SUM(C37:L37)</t>
  </si>
  <si>
    <t>SF_SPACER5</t>
  </si>
  <si>
    <t>SF_SEC_OUTPUT</t>
  </si>
  <si>
    <t>Expected Premium by Quarter (Copy/Paste to UW Inputs)</t>
  </si>
  <si>
    <t>SF_OUT_1</t>
  </si>
  <si>
    <t>=IF(INT((COLUMN()-3)/5)*4+MIN(MOD(COLUMN()-3,5),3)+1&lt;$C$28,0,$C$37*IF(INT((COLUMN()-3)/5)=INT(($C$28-1)/4),1,($C$29*(1+$C$30))^(INT((COLUMN()-3)/5)-INT(($C$28-1)/4)))/IF(MOD(COLUMN()-3,5)=4,1,4))</t>
  </si>
  <si>
    <t>SF_OUT_2</t>
  </si>
  <si>
    <t>=IF(INT((COLUMN()-3)/5)*4+MIN(MOD(COLUMN()-3,5),3)+1&lt;$D$28,0,$D$37*IF(INT((COLUMN()-3)/5)=INT(($D$28-1)/4),1,($D$29*(1+$D$30))^(INT((COLUMN()-3)/5)-INT(($D$28-1)/4)))/IF(MOD(COLUMN()-3,5)=4,1,4))</t>
  </si>
  <si>
    <t>SF_OUT_3</t>
  </si>
  <si>
    <t>=IF(INT((COLUMN()-3)/5)*4+MIN(MOD(COLUMN()-3,5),3)+1&lt;$E$28,0,$E$37*IF(INT((COLUMN()-3)/5)=INT(($E$28-1)/4),1,($E$29*(1+$E$30))^(INT((COLUMN()-3)/5)-INT(($E$28-1)/4)))/IF(MOD(COLUMN()-3,5)=4,1,4))</t>
  </si>
  <si>
    <t>SF_OUT_4</t>
  </si>
  <si>
    <t>=IF(INT((COLUMN()-3)/5)*4+MIN(MOD(COLUMN()-3,5),3)+1&lt;$F$28,0,$F$37*IF(INT((COLUMN()-3)/5)=INT(($F$28-1)/4),1,($F$29*(1+$F$30))^(INT((COLUMN()-3)/5)-INT(($F$28-1)/4)))/IF(MOD(COLUMN()-3,5)=4,1,4))</t>
  </si>
  <si>
    <t>SF_OUT_5</t>
  </si>
  <si>
    <t>=IF(INT((COLUMN()-3)/5)*4+MIN(MOD(COLUMN()-3,5),3)+1&lt;$G$28,0,$G$37*IF(INT((COLUMN()-3)/5)=INT(($G$28-1)/4),1,($G$29*(1+$G$30))^(INT((COLUMN()-3)/5)-INT(($G$28-1)/4)))/IF(MOD(COLUMN()-3,5)=4,1,4))</t>
  </si>
  <si>
    <t>SF_OUT_6</t>
  </si>
  <si>
    <t>=IF(INT((COLUMN()-3)/5)*4+MIN(MOD(COLUMN()-3,5),3)+1&lt;$H$28,0,$H$37*IF(INT((COLUMN()-3)/5)=INT(($H$28-1)/4),1,($H$29*(1+$H$30))^(INT((COLUMN()-3)/5)-INT(($H$28-1)/4)))/IF(MOD(COLUMN()-3,5)=4,1,4))</t>
  </si>
  <si>
    <t>SF_OUT_7</t>
  </si>
  <si>
    <t>=IF(INT((COLUMN()-3)/5)*4+MIN(MOD(COLUMN()-3,5),3)+1&lt;$I$28,0,$I$37*IF(INT((COLUMN()-3)/5)=INT(($I$28-1)/4),1,($I$29*(1+$I$30))^(INT((COLUMN()-3)/5)-INT(($I$28-1)/4)))/IF(MOD(COLUMN()-3,5)=4,1,4))</t>
  </si>
  <si>
    <t>SF_OUT_8</t>
  </si>
  <si>
    <t>=IF(INT((COLUMN()-3)/5)*4+MIN(MOD(COLUMN()-3,5),3)+1&lt;$J$28,0,$J$37*IF(INT((COLUMN()-3)/5)=INT(($J$28-1)/4),1,($J$29*(1+$J$30))^(INT((COLUMN()-3)/5)-INT(($J$28-1)/4)))/IF(MOD(COLUMN()-3,5)=4,1,4))</t>
  </si>
  <si>
    <t>SF_OUT_9</t>
  </si>
  <si>
    <t>=IF(INT((COLUMN()-3)/5)*4+MIN(MOD(COLUMN()-3,5),3)+1&lt;$K$28,0,$K$37*IF(INT((COLUMN()-3)/5)=INT(($K$28-1)/4),1,($K$29*(1+$K$30))^(INT((COLUMN()-3)/5)-INT(($K$28-1)/4)))/IF(MOD(COLUMN()-3,5)=4,1,4))</t>
  </si>
  <si>
    <t>SF_OUT_10</t>
  </si>
  <si>
    <t>=IF(INT((COLUMN()-3)/5)*4+MIN(MOD(COLUMN()-3,5),3)+1&lt;$L$28,0,$L$37*IF(INT((COLUMN()-3)/5)=INT(($L$28-1)/4),1,($L$29*(1+$L$30))^(INT((COLUMN()-3)/5)-INT(($L$28-1)/4)))/IF(MOD(COLUMN()-3,5)=4,1,4))</t>
  </si>
  <si>
    <t>SF_SPACER6</t>
  </si>
  <si>
    <t>SF_OUT_TOTAL</t>
  </si>
  <si>
    <t>={ROWID:SF_OUT_1}+{ROWID:SF_OUT_2}+{ROWID:SF_OUT_3}+{ROWID:SF_OUT_4}+{ROWID:SF_OUT_5}+{ROWID:SF_OUT_6}+{ROWID:SF_OUT_7}+{ROWID:SF_OUT_8}+{ROWID:SF_OUT_9}+{ROWID:SF_OUT_10}</t>
  </si>
  <si>
    <t>SF_SPACER7</t>
  </si>
  <si>
    <t>SF_UW_TOTAL</t>
  </si>
  <si>
    <t>UW Inputs Total GWP</t>
  </si>
  <si>
    <t>={REF:UW Exec Summary!UWEX_GWP}</t>
  </si>
  <si>
    <t>SF_VARIANCE</t>
  </si>
  <si>
    <t>Variance (Pipeline - UW Inputs)</t>
  </si>
  <si>
    <t>={ROWID:SF_OUT_TOTAL}-{ROWID:SF_UW_TOTAL}</t>
  </si>
  <si>
    <t>=== NAMED_RANGE_REGISTRY ===</t>
  </si>
  <si>
    <t>RangeName</t>
  </si>
  <si>
    <t>CellAddress</t>
  </si>
  <si>
    <t>RangeType</t>
  </si>
  <si>
    <t>CTRL_FedTaxRate</t>
  </si>
  <si>
    <t>C3</t>
  </si>
  <si>
    <t>Single</t>
  </si>
  <si>
    <t>Federal tax rate</t>
  </si>
  <si>
    <t>ENTITY_1</t>
  </si>
  <si>
    <t>B10</t>
  </si>
  <si>
    <t>Entity 1 name (committed from last run)</t>
  </si>
  <si>
    <t>ENTITY_2</t>
  </si>
  <si>
    <t>B11</t>
  </si>
  <si>
    <t>Entity 2 name (committed from last run)</t>
  </si>
  <si>
    <t>ENTITY_3</t>
  </si>
  <si>
    <t>B12</t>
  </si>
  <si>
    <t>Entity 3 name (committed from last run)</t>
  </si>
  <si>
    <t>ENTITY_4</t>
  </si>
  <si>
    <t>B13</t>
  </si>
  <si>
    <t>Entity 4 name (committed from last run)</t>
  </si>
  <si>
    <t>ENTITY_5</t>
  </si>
  <si>
    <t>B14</t>
  </si>
  <si>
    <t>Entity 5 name (committed from last run)</t>
  </si>
  <si>
    <t>ENTITY_6</t>
  </si>
  <si>
    <t>B15</t>
  </si>
  <si>
    <t>Entity 6 name (committed from last run)</t>
  </si>
  <si>
    <t>ENTITY_7</t>
  </si>
  <si>
    <t>B16</t>
  </si>
  <si>
    <t>Entity 7 name (committed from last run)</t>
  </si>
  <si>
    <t>ENTITY_8</t>
  </si>
  <si>
    <t>B17</t>
  </si>
  <si>
    <t>Entity 8 name (committed from last run)</t>
  </si>
  <si>
    <t>ENTITY_9</t>
  </si>
  <si>
    <t>B18</t>
  </si>
  <si>
    <t>Entity 9 name (committed from last run)</t>
  </si>
  <si>
    <t>ENTITY_10</t>
  </si>
  <si>
    <t>B19</t>
  </si>
  <si>
    <t>Entity 10 name (committed from last run)</t>
  </si>
  <si>
    <t>QS_Q_G_WP</t>
  </si>
  <si>
    <t>QS_G_WP_TOTAL</t>
  </si>
  <si>
    <t>Quarterly</t>
  </si>
  <si>
    <t>Total Gross WP quarterly data</t>
  </si>
  <si>
    <t>QS_Q_G_EP</t>
  </si>
  <si>
    <t>QS_G_EP_TOTAL</t>
  </si>
  <si>
    <t>Total Gross EP quarterly data</t>
  </si>
  <si>
    <t>QS_Q_G_WCOMM</t>
  </si>
  <si>
    <t>QS_G_WCOMM_TOTAL</t>
  </si>
  <si>
    <t>Total Gross WComm quarterly data</t>
  </si>
  <si>
    <t>QS_Q_G_ECOMM</t>
  </si>
  <si>
    <t>QS_G_ECOMM_TOTAL</t>
  </si>
  <si>
    <t>Total Gross EComm quarterly data</t>
  </si>
  <si>
    <t>QS_Q_G_WFRONTFEE</t>
  </si>
  <si>
    <t>QS_G_WFRONTFEE_TOTAL</t>
  </si>
  <si>
    <t>Total Gross WFrontFee quarterly data</t>
  </si>
  <si>
    <t>QS_Q_G_EFRONTFEE</t>
  </si>
  <si>
    <t>QS_G_EFRONTFEE_TOTAL</t>
  </si>
  <si>
    <t>Total Gross EFrontFee quarterly data</t>
  </si>
  <si>
    <t>QS_Q_G_PAID</t>
  </si>
  <si>
    <t>QS_G_PAID_TOTAL</t>
  </si>
  <si>
    <t>Total Gross Paid quarterly data</t>
  </si>
  <si>
    <t>QS_Q_G_CASERSV</t>
  </si>
  <si>
    <t>QS_G_CASERSV_TOTAL</t>
  </si>
  <si>
    <t>Total Gross CaseRsv quarterly data</t>
  </si>
  <si>
    <t>QS_Q_G_CASEINC</t>
  </si>
  <si>
    <t>QS_G_CASEINC_TOTAL</t>
  </si>
  <si>
    <t>Total Gross CaseInc quarterly data</t>
  </si>
  <si>
    <t>QS_Q_G_IBNR</t>
  </si>
  <si>
    <t>QS_G_IBNR_TOTAL</t>
  </si>
  <si>
    <t>Total Gross IBNR quarterly data</t>
  </si>
  <si>
    <t>QS_Q_G_UNPAID</t>
  </si>
  <si>
    <t>QS_G_UNPAID_TOTAL</t>
  </si>
  <si>
    <t>Total Gross Unpaid quarterly data</t>
  </si>
  <si>
    <t>QS_Q_G_ULT</t>
  </si>
  <si>
    <t>QS_G_ULT_TOTAL</t>
  </si>
  <si>
    <t>Total Gross Ult quarterly data</t>
  </si>
  <si>
    <t>QS_Q_C_WP</t>
  </si>
  <si>
    <t>QS_C_WP_TOTAL</t>
  </si>
  <si>
    <t>Total Ceded WP quarterly data</t>
  </si>
  <si>
    <t>QS_Q_C_EP</t>
  </si>
  <si>
    <t>QS_C_EP_TOTAL</t>
  </si>
  <si>
    <t>Total Ceded EP quarterly data</t>
  </si>
  <si>
    <t>QS_Q_C_ECOMM</t>
  </si>
  <si>
    <t>QS_C_ECOMM_TOTAL</t>
  </si>
  <si>
    <t>Total Ceded EComm quarterly data</t>
  </si>
  <si>
    <t>QS_Q_C_UNPAID</t>
  </si>
  <si>
    <t>QS_C_UNPAID_TOTAL</t>
  </si>
  <si>
    <t>Total Ceded Unpaid quarterly data</t>
  </si>
  <si>
    <t>QS_Q_C_ULT</t>
  </si>
  <si>
    <t>QS_C_ULT_TOTAL</t>
  </si>
  <si>
    <t>Total Ceded Ult quarterly data</t>
  </si>
  <si>
    <t>QS_Q_N_WP</t>
  </si>
  <si>
    <t>QS_N_WP_TOTAL</t>
  </si>
  <si>
    <t>Total Net WP quarterly data</t>
  </si>
  <si>
    <t>QS_Q_N_EP</t>
  </si>
  <si>
    <t>QS_N_EP_TOTAL</t>
  </si>
  <si>
    <t>Total Net EP quarterly data</t>
  </si>
  <si>
    <t>QS_Q_N_UNPAID</t>
  </si>
  <si>
    <t>QS_N_UNPAID_TOTAL</t>
  </si>
  <si>
    <t>Total Net Unpaid quarterly data</t>
  </si>
  <si>
    <t>QS_Q_N_ULT</t>
  </si>
  <si>
    <t>QS_N_ULT_TOTAL</t>
  </si>
  <si>
    <t>Total Net Ult quarterly data</t>
  </si>
  <si>
    <t>UWEX_Q_GWP</t>
  </si>
  <si>
    <t>UW Exec Gross Written Premium</t>
  </si>
  <si>
    <t>UWEX_Q_GEP</t>
  </si>
  <si>
    <t>UW Exec Gross Earned Premium</t>
  </si>
  <si>
    <t>UWEX_Q_NEP</t>
  </si>
  <si>
    <t>UW Exec Net Earned Premium</t>
  </si>
  <si>
    <t>UWEX_Q_NLLAE</t>
  </si>
  <si>
    <t>UW Exec Net Losses &amp; LAE</t>
  </si>
  <si>
    <t>UWEX_Q_GCOMM</t>
  </si>
  <si>
    <t>UW Exec Gross Commission</t>
  </si>
  <si>
    <t>UWEX_Q_CEDCOMM</t>
  </si>
  <si>
    <t>UW Exec Ceding Commission</t>
  </si>
  <si>
    <t>UWEX_Q_GFFE</t>
  </si>
  <si>
    <t>UW Exec Fronting Fee (earned)</t>
  </si>
  <si>
    <t>UWEX_Q_NACQ</t>
  </si>
  <si>
    <t>UW Exec Net Acquisition Cost</t>
  </si>
  <si>
    <t>UWEX_Q_GUWRES</t>
  </si>
  <si>
    <t>UW Exec Gross UW Result</t>
  </si>
  <si>
    <t>UWEX_Q_GUPR</t>
  </si>
  <si>
    <t>UW Exec Gross Unearned Premium Reserve</t>
  </si>
  <si>
    <t>UWEX_Q_NUPR</t>
  </si>
  <si>
    <t>UW Exec Net Unearned Premium Reserve</t>
  </si>
  <si>
    <t>UWEX_Q_CRSV</t>
  </si>
  <si>
    <t>UW Exec Ceded Loss Reserve</t>
  </si>
  <si>
    <t>UWEX_Q_GRSV</t>
  </si>
  <si>
    <t>UW Exec Gross Loss Reserve</t>
  </si>
  <si>
    <t>UWEX_Q_NRSV</t>
  </si>
  <si>
    <t>UW Exec Net Loss Reserve</t>
  </si>
  <si>
    <t>UWEX_Q_UWINC</t>
  </si>
  <si>
    <t>UW Exec Net UW Result</t>
  </si>
  <si>
    <t>UWEX_Q_CR</t>
  </si>
  <si>
    <t>UW Exec Combined Ratio</t>
  </si>
  <si>
    <t>INV_WtdYield</t>
  </si>
  <si>
    <t>C17</t>
  </si>
  <si>
    <t>Weighted-average portfolio yield</t>
  </si>
  <si>
    <t>INV_Floor</t>
  </si>
  <si>
    <t>C21</t>
  </si>
  <si>
    <t>Liquidity floor amount</t>
  </si>
  <si>
    <t>INV_Q_Pool</t>
  </si>
  <si>
    <t>Investable pool</t>
  </si>
  <si>
    <t>INV_Q_Invested</t>
  </si>
  <si>
    <t>Invested assets</t>
  </si>
  <si>
    <t>INV_Q_Liquid</t>
  </si>
  <si>
    <t>Liquid cash</t>
  </si>
  <si>
    <t>INV_Q_IncTotal</t>
  </si>
  <si>
    <t>Total investment income</t>
  </si>
  <si>
    <t>CAP_Q_EquityRaised</t>
  </si>
  <si>
    <t>Equity amount raised</t>
  </si>
  <si>
    <t>CAP_Q_EquityCumul</t>
  </si>
  <si>
    <t>Cumulative equity</t>
  </si>
  <si>
    <t>CAP_Q_SurplusBal</t>
  </si>
  <si>
    <t>Surplus notes outstanding balance</t>
  </si>
  <si>
    <t>CAP_Q_DebtBal</t>
  </si>
  <si>
    <t>Other debt outstanding balance</t>
  </si>
  <si>
    <t>CAP_Q_IntExp</t>
  </si>
  <si>
    <t>Total interest expense</t>
  </si>
  <si>
    <t>CAP_Q_NetFinancing</t>
  </si>
  <si>
    <t>Net financing cash flow</t>
  </si>
  <si>
    <t>REV_Q_UWRevenue</t>
  </si>
  <si>
    <t>Total UW revenue</t>
  </si>
  <si>
    <t>REV_Q_OtherRevenue</t>
  </si>
  <si>
    <t>Total other revenue</t>
  </si>
  <si>
    <t>REV_Q_TotalRevenue</t>
  </si>
  <si>
    <t>Total revenue</t>
  </si>
  <si>
    <t>EXP_Q_NLLAE</t>
  </si>
  <si>
    <t>Net losses and LAE</t>
  </si>
  <si>
    <t>EXP_Q_NetAcq</t>
  </si>
  <si>
    <t>Net acquisition expense</t>
  </si>
  <si>
    <t>EXP_Q_Staff</t>
  </si>
  <si>
    <t>Staffing expense</t>
  </si>
  <si>
    <t>EXP_Q_Other</t>
  </si>
  <si>
    <t>Other operating expense</t>
  </si>
  <si>
    <t>EXP_Q_UWExpense</t>
  </si>
  <si>
    <t>Total UW expenses</t>
  </si>
  <si>
    <t>EXP_Q_OpExpense</t>
  </si>
  <si>
    <t>Total operating expenses</t>
  </si>
  <si>
    <t>EXP_Q_TotalExpense</t>
  </si>
  <si>
    <t>Total expenses</t>
  </si>
  <si>
    <t>IS_Q_TotalRev</t>
  </si>
  <si>
    <t>IS_Q_TotalExp</t>
  </si>
  <si>
    <t>IS_Q_OpIncome</t>
  </si>
  <si>
    <t>Operating income</t>
  </si>
  <si>
    <t>IS_Q_PreTax</t>
  </si>
  <si>
    <t>Pre-tax income</t>
  </si>
  <si>
    <t>IS_Q_Tax</t>
  </si>
  <si>
    <t>Income tax expense</t>
  </si>
  <si>
    <t>IS_Q_NetIncome</t>
  </si>
  <si>
    <t>Net income</t>
  </si>
  <si>
    <t>BS_Q_TotalAssets</t>
  </si>
  <si>
    <t>Total assets</t>
  </si>
  <si>
    <t>BS_Q_TotalLiab</t>
  </si>
  <si>
    <t>Total liabilities</t>
  </si>
  <si>
    <t>BS_Q_Equity</t>
  </si>
  <si>
    <t>Total equity</t>
  </si>
  <si>
    <t>BS_Q_Cash</t>
  </si>
  <si>
    <t>Cash and liquid assets</t>
  </si>
  <si>
    <t>BS_Q_Invest</t>
  </si>
  <si>
    <t>BS_Q_LossRsv</t>
  </si>
  <si>
    <t>Gross loss reserve</t>
  </si>
  <si>
    <t>BS_Q_UPR</t>
  </si>
  <si>
    <t>Unearned premium reserve</t>
  </si>
  <si>
    <t>BS_Q_Debt</t>
  </si>
  <si>
    <t>Total debt</t>
  </si>
  <si>
    <t>BS_Q_RE</t>
  </si>
  <si>
    <t>Retained earnings</t>
  </si>
  <si>
    <t>CFS_Q_CFO</t>
  </si>
  <si>
    <t>Cash from operations</t>
  </si>
  <si>
    <t>CFS_Q_CFI</t>
  </si>
  <si>
    <t>Cash from investing</t>
  </si>
  <si>
    <t>CFS_Q_CFF</t>
  </si>
  <si>
    <t>Cash from financing</t>
  </si>
  <si>
    <t>CFS_Q_NetChange</t>
  </si>
  <si>
    <t>Net change in cash</t>
  </si>
  <si>
    <t>ORD_Q_FeeTot</t>
  </si>
  <si>
    <t>Total fee income</t>
  </si>
  <si>
    <t>ORD_Q_ConTot</t>
  </si>
  <si>
    <t>Total consulting revenue</t>
  </si>
  <si>
    <t>ORD_Q_Total</t>
  </si>
  <si>
    <t>Total other revenue detail</t>
  </si>
  <si>
    <t>ORD_Q_SwTotal</t>
  </si>
  <si>
    <t>Total software revenue</t>
  </si>
  <si>
    <t>STF_Q_Total</t>
  </si>
  <si>
    <t>Total quarterly staffing expense</t>
  </si>
  <si>
    <t>OED_Q_Total</t>
  </si>
  <si>
    <t>Total quarterly other operating expense</t>
  </si>
  <si>
    <t>SF_Q_PipelineTotal</t>
  </si>
  <si>
    <t>Total pipeline GWP</t>
  </si>
  <si>
    <t>RBC_Q_Ratio</t>
  </si>
  <si>
    <t>RBC ratio</t>
  </si>
  <si>
    <t>RBC_Q_ACL</t>
  </si>
  <si>
    <t>RBC_Q_TAC</t>
  </si>
  <si>
    <t>RBC_Q_Surplus</t>
  </si>
  <si>
    <t>Capital surplus/deficit vs target</t>
  </si>
  <si>
    <t>UWEX_Q_ProgCount</t>
  </si>
  <si>
    <t>Active program count</t>
  </si>
  <si>
    <t>=== EXTENSION_REGISTRY ===</t>
  </si>
  <si>
    <t>ExtensionID</t>
  </si>
  <si>
    <t>ModuleName</t>
  </si>
  <si>
    <t>EntryPoint</t>
  </si>
  <si>
    <t>HookType</t>
  </si>
  <si>
    <t>Activated</t>
  </si>
  <si>
    <t>MutatesOutputs</t>
  </si>
  <si>
    <t>RequiresSeed</t>
  </si>
  <si>
    <t>CurveLib</t>
  </si>
  <si>
    <t>Ext_CurveLib</t>
  </si>
  <si>
    <t>CurveLib_Execute</t>
  </si>
  <si>
    <t>Standalone</t>
  </si>
  <si>
    <t>Development curve math library (CDF, interpolation, normalization)</t>
  </si>
  <si>
    <t>ReportGen</t>
  </si>
  <si>
    <t>Ext_ReportGen</t>
  </si>
  <si>
    <t>ReportGen_Execute</t>
  </si>
  <si>
    <t>PostOutput</t>
  </si>
  <si>
    <t>900</t>
  </si>
  <si>
    <t>PDF report generation from model results</t>
  </si>
  <si>
    <t>ReportGen_Btn</t>
  </si>
  <si>
    <t>GenerateReport</t>
  </si>
  <si>
    <t>DashboardButton</t>
  </si>
  <si>
    <t>Generate Report</t>
  </si>
  <si>
    <t>CurveLib_Boot</t>
  </si>
  <si>
    <t>BuildCurveReferenceTab</t>
  </si>
  <si>
    <t>PostBootstrap</t>
  </si>
  <si>
    <t>Build Curve Reference tab</t>
  </si>
  <si>
    <t>Workspace_Save</t>
  </si>
  <si>
    <t>KernelWorkspace</t>
  </si>
  <si>
    <t>SaveWorkspace</t>
  </si>
  <si>
    <t>Save Workspace</t>
  </si>
  <si>
    <t>Workspace_Load</t>
  </si>
  <si>
    <t>LoadWorkspaceUI</t>
  </si>
  <si>
    <t>Load Workspace</t>
  </si>
  <si>
    <t>Workspace_List</t>
  </si>
  <si>
    <t>ListWorkspaces</t>
  </si>
  <si>
    <t>List Workspaces</t>
  </si>
  <si>
    <t>=== CURVE_LIBRARY_CONFIG ===</t>
  </si>
  <si>
    <t>LOB</t>
  </si>
  <si>
    <t>CurveType</t>
  </si>
  <si>
    <t>Distribution</t>
  </si>
  <si>
    <t>P1InterpMethod</t>
  </si>
  <si>
    <t>P1_TL1</t>
  </si>
  <si>
    <t>P1_TL25</t>
  </si>
  <si>
    <t>P1_TL50</t>
  </si>
  <si>
    <t>P1_TL75</t>
  </si>
  <si>
    <t>P1_TL100</t>
  </si>
  <si>
    <t>P2_TL1</t>
  </si>
  <si>
    <t>P2_TL25</t>
  </si>
  <si>
    <t>P2_TL50</t>
  </si>
  <si>
    <t>P2_TL75</t>
  </si>
  <si>
    <t>P2_TL100</t>
  </si>
  <si>
    <t>P3</t>
  </si>
  <si>
    <t>MaxAge_TL1</t>
  </si>
  <si>
    <t>MaxAge_TL25</t>
  </si>
  <si>
    <t>MaxAge_TL50</t>
  </si>
  <si>
    <t>MaxAge_TL75</t>
  </si>
  <si>
    <t>MaxAge_TL100</t>
  </si>
  <si>
    <t>Paid</t>
  </si>
  <si>
    <t>Weibull</t>
  </si>
  <si>
    <t>Log</t>
  </si>
  <si>
    <t>1.53</t>
  </si>
  <si>
    <t>3.13</t>
  </si>
  <si>
    <t>5.20</t>
  </si>
  <si>
    <t>13.04</t>
  </si>
  <si>
    <t>24.45</t>
  </si>
  <si>
    <t>0.80</t>
  </si>
  <si>
    <t>Property paid loss development</t>
  </si>
  <si>
    <t>Case Incurred</t>
  </si>
  <si>
    <t>2.01</t>
  </si>
  <si>
    <t>3.10</t>
  </si>
  <si>
    <t>5.44</t>
  </si>
  <si>
    <t>8.65</t>
  </si>
  <si>
    <t>Property case incurred development</t>
  </si>
  <si>
    <t>Reported Count</t>
  </si>
  <si>
    <t>1.09</t>
  </si>
  <si>
    <t>2.22</t>
  </si>
  <si>
    <t>4.16</t>
  </si>
  <si>
    <t>6.68</t>
  </si>
  <si>
    <t>Property reported count development</t>
  </si>
  <si>
    <t>Closed Count</t>
  </si>
  <si>
    <t>2.36</t>
  </si>
  <si>
    <t>3.77</t>
  </si>
  <si>
    <t>7.51</t>
  </si>
  <si>
    <t>13.66</t>
  </si>
  <si>
    <t>Property closed count development</t>
  </si>
  <si>
    <t>Lognormal</t>
  </si>
  <si>
    <t>Lin</t>
  </si>
  <si>
    <t>2.08</t>
  </si>
  <si>
    <t>2.86</t>
  </si>
  <si>
    <t>3.68</t>
  </si>
  <si>
    <t>4.00</t>
  </si>
  <si>
    <t>4.29</t>
  </si>
  <si>
    <t>0.90</t>
  </si>
  <si>
    <t>1.28</t>
  </si>
  <si>
    <t>0.73</t>
  </si>
  <si>
    <t>Casualty paid loss development</t>
  </si>
  <si>
    <t>0.79</t>
  </si>
  <si>
    <t>2.10</t>
  </si>
  <si>
    <t>3.21</t>
  </si>
  <si>
    <t>3.43</t>
  </si>
  <si>
    <t>3.64</t>
  </si>
  <si>
    <t>1.52</t>
  </si>
  <si>
    <t>1.66</t>
  </si>
  <si>
    <t>1.10</t>
  </si>
  <si>
    <t>1.06</t>
  </si>
  <si>
    <t>1.01</t>
  </si>
  <si>
    <t>Casualty case incurred development</t>
  </si>
  <si>
    <t>0.81</t>
  </si>
  <si>
    <t>1.89</t>
  </si>
  <si>
    <t>3.35</t>
  </si>
  <si>
    <t>3.57</t>
  </si>
  <si>
    <t>1.12</t>
  </si>
  <si>
    <t>1.61</t>
  </si>
  <si>
    <t>Casualty reported count development</t>
  </si>
  <si>
    <t>1.74</t>
  </si>
  <si>
    <t>2.63</t>
  </si>
  <si>
    <t>3.53</t>
  </si>
  <si>
    <t>3.82</t>
  </si>
  <si>
    <t>4.09</t>
  </si>
  <si>
    <t>1.14</t>
  </si>
  <si>
    <t>1.41</t>
  </si>
  <si>
    <t>0.94</t>
  </si>
  <si>
    <t>0.93</t>
  </si>
  <si>
    <t>0.87</t>
  </si>
  <si>
    <t>Casualty closed count development</t>
  </si>
  <si>
    <t>=== VALIDATION_CONFIG ===</t>
  </si>
  <si>
    <t>RowIDPattern</t>
  </si>
  <si>
    <t>ColStart</t>
  </si>
  <si>
    <t>ColEnd</t>
  </si>
  <si>
    <t>ValType</t>
  </si>
  <si>
    <t>Min</t>
  </si>
  <si>
    <t>Max</t>
  </si>
  <si>
    <t>AlertStyle</t>
  </si>
  <si>
    <t>ErrorMessage</t>
  </si>
  <si>
    <t>Decimal</t>
  </si>
  <si>
    <t>Between</t>
  </si>
  <si>
    <t>Stop</t>
  </si>
  <si>
    <t>Allocation must be between 0% and 100%</t>
  </si>
  <si>
    <t>-0.05</t>
  </si>
  <si>
    <t>Yield must be between -5% and 30%</t>
  </si>
  <si>
    <t>Duration must be between 0 and 30 years</t>
  </si>
  <si>
    <t>GreaterEqual</t>
  </si>
  <si>
    <t>Warning</t>
  </si>
  <si>
    <t>Liquidity floor must be &gt;= 0</t>
  </si>
  <si>
    <t>Q</t>
  </si>
  <si>
    <t>Amount must be &gt;= 0</t>
  </si>
  <si>
    <t>Draw amount must be &gt;= 0</t>
  </si>
  <si>
    <t>Repayment must be &gt;= 0</t>
  </si>
  <si>
    <t>Interest rate must be between 0% and 25%</t>
  </si>
  <si>
    <t>STF_HC*</t>
  </si>
  <si>
    <t>WholeNumber</t>
  </si>
  <si>
    <t>500</t>
  </si>
  <si>
    <t>Headcount must be 0-500</t>
  </si>
  <si>
    <t>STF_SAL*</t>
  </si>
  <si>
    <t>Salary must be $0-$1,000,000</t>
  </si>
  <si>
    <t>Benefits factor must be 0%-100%</t>
  </si>
  <si>
    <t>OED_*</t>
  </si>
  <si>
    <t>Expense amount must be &gt;= 0</t>
  </si>
  <si>
    <t>Universe must be 1-10,000</t>
  </si>
  <si>
    <t>SF_COH*_PCT</t>
  </si>
  <si>
    <t>Cohort % must be 0%-100%</t>
  </si>
  <si>
    <t>SF_COH*_AVGPREM</t>
  </si>
  <si>
    <t>Average premium must be &gt;= 0</t>
  </si>
  <si>
    <t>Rate must be 0%-100%</t>
  </si>
  <si>
    <t>SF_BIND_RATE</t>
  </si>
  <si>
    <t>Bind quarter must be 1-20</t>
  </si>
  <si>
    <t>Renewal rate must be 0%-100%</t>
  </si>
  <si>
    <t>-0.5</t>
  </si>
  <si>
    <t>Growth rate must be -50% to 100%</t>
  </si>
  <si>
    <t>ORD_*</t>
  </si>
  <si>
    <t>Revenue amount must be &gt;= 0</t>
  </si>
  <si>
    <t>=== HEALTH_CONFIG ===</t>
  </si>
  <si>
    <t>GoodValue</t>
  </si>
  <si>
    <t>Threshold</t>
  </si>
  <si>
    <t>NumericZero</t>
  </si>
  <si>
    <t>TextMatch</t>
  </si>
  <si>
    <t>OK</t>
  </si>
  <si>
    <t>=== BRANDING_CONFIG ===</t>
  </si>
  <si>
    <t>CompanyName</t>
  </si>
  <si>
    <t>Insurance NewCo</t>
  </si>
  <si>
    <t>Company name on Cover Page</t>
  </si>
  <si>
    <t>ModelTitle</t>
  </si>
  <si>
    <t>Carrier Financial Model</t>
  </si>
  <si>
    <t>Model title on Cover Page</t>
  </si>
  <si>
    <t>Tagline</t>
  </si>
  <si>
    <t>Insurance everywhere. Friction nowhere.</t>
  </si>
  <si>
    <t>Tagline on Cover Page</t>
  </si>
  <si>
    <t>PostRunActivateTab</t>
  </si>
  <si>
    <t>Tab to activate after RunModel</t>
  </si>
  <si>
    <t>DomainTestEntry</t>
  </si>
  <si>
    <t>Ins_Tests.RunInsuranceTests</t>
  </si>
  <si>
    <t>Module.Function for domain validation tests</t>
  </si>
  <si>
    <t>UserGuideEntry</t>
  </si>
  <si>
    <t>Ins_Presentation.PopulateUserGuide</t>
  </si>
  <si>
    <t>Module.Function for User Guide content</t>
  </si>
  <si>
    <t>DashMetricCount</t>
  </si>
  <si>
    <t>Number of custom dashboard metrics</t>
  </si>
  <si>
    <t>DashMetric1Label</t>
  </si>
  <si>
    <t>Programs</t>
  </si>
  <si>
    <t>Dashboard metric 1 label</t>
  </si>
  <si>
    <t>DashMetric1Source</t>
  </si>
  <si>
    <t>EntityCount</t>
  </si>
  <si>
    <t>EntityCount (special) or Tab!RowID</t>
  </si>
  <si>
    <t>DashMetric2Label</t>
  </si>
  <si>
    <t>Total GWP</t>
  </si>
  <si>
    <t>Dashboard metric 2 label</t>
  </si>
  <si>
    <t>DashMetric2Source</t>
  </si>
  <si>
    <t>UW Exec Summary!UWEX_GWP</t>
  </si>
  <si>
    <t>Tab!RowID for Y1 Total value</t>
  </si>
  <si>
    <t>WorkbookName</t>
  </si>
  <si>
    <t>InsuranceNewCo_Financial_Model</t>
  </si>
  <si>
    <t>Output workbook filename (without extension)</t>
  </si>
  <si>
    <t>=== PIPELINE_CONFIG ===</t>
  </si>
  <si>
    <t>StepID</t>
  </si>
  <si>
    <t>StepOrder</t>
  </si>
  <si>
    <t>LOAD_CONFIG</t>
  </si>
  <si>
    <t>Load config tables into memory</t>
  </si>
  <si>
    <t>DOMAIN_INIT</t>
  </si>
  <si>
    <t>Initialize domain module</t>
  </si>
  <si>
    <t>VALIDATE</t>
  </si>
  <si>
    <t>Validate entity count, time horizon, domain rules</t>
  </si>
  <si>
    <t>COMPUTE</t>
  </si>
  <si>
    <t>Run domain computation and derived fields</t>
  </si>
  <si>
    <t>WRITE_DETAIL</t>
  </si>
  <si>
    <t>Write computation results to Detail tab</t>
  </si>
  <si>
    <t>WRITE_CSV</t>
  </si>
  <si>
    <t>Export Detail to CSV file</t>
  </si>
  <si>
    <t>WRITE_SUMMARY</t>
  </si>
  <si>
    <t>Generate Summary tab SUMIFS formulas (FM uses formula tabs instead)</t>
  </si>
  <si>
    <t>REFRESH_DATA_MODEL</t>
  </si>
  <si>
    <t>Refresh Power Pivot data model</t>
  </si>
  <si>
    <t>REFRESH_PROVEIT</t>
  </si>
  <si>
    <t>Refresh ProveIt audit formulas</t>
  </si>
  <si>
    <t>REFRESH_PRESENTATIONS</t>
  </si>
  <si>
    <t>Refresh charts, exhibits, cumulative view (FM uses formula tabs instead)</t>
  </si>
  <si>
    <t>REFRESH_FORMULAS</t>
  </si>
  <si>
    <t>Refresh formula-driven tabs</t>
  </si>
  <si>
    <t>POST_OUTPUT_EXTENSIONS</t>
  </si>
  <si>
    <t>Run PostOutput extension hooks</t>
  </si>
  <si>
    <t>RECALCULATE</t>
  </si>
  <si>
    <t>Force full recalculation</t>
  </si>
  <si>
    <t>DOMAIN_TESTS</t>
  </si>
  <si>
    <t>Run domain validation tests</t>
  </si>
  <si>
    <t>WRITE_METADATA</t>
  </si>
  <si>
    <t>Write run metadata to Dashboard</t>
  </si>
  <si>
    <t>REFRESH_ASSUMPTIONS</t>
  </si>
  <si>
    <t>Regenerate Assumptions Register tab</t>
  </si>
  <si>
    <t>=== MSGBOX_CONFIG ===</t>
  </si>
  <si>
    <t>MsgBoxID</t>
  </si>
  <si>
    <t>Title</t>
  </si>
  <si>
    <t>Message</t>
  </si>
  <si>
    <t>Icon</t>
  </si>
  <si>
    <t>Buttons</t>
  </si>
  <si>
    <t>BOOTSTRAP_COMPLETE</t>
  </si>
  <si>
    <t>RDK</t>
  </si>
  <si>
    <t>Bootstrap completed successfully.</t>
  </si>
  <si>
    <t>Information</t>
  </si>
  <si>
    <t>RUN_COMPLETE</t>
  </si>
  <si>
    <t>RDK -- Complete</t>
  </si>
  <si>
    <t>RunProjections completed.\n{ENTITIES} entities, {PERIODS} periods, {ROWS} rows.\nElapsed: {ELAPSED}s</t>
  </si>
  <si>
    <t>RUN_COMPLETE_ERRORS</t>
  </si>
  <si>
    <t>RDK -- Complete (with errors)</t>
  </si>
  <si>
    <t>RunProjections completed.\n{ENTITIES} entities, {PERIODS} periods, {ROWS} rows.\nElapsed: {ELAPSED}s\n\nWARNING: {FATALS} FATAL, {ERRORS} ERROR entries logged during this run.\nCheck the ErrorLog tab for details and manual bypass instructions.</t>
  </si>
  <si>
    <t>Exclamation</t>
  </si>
  <si>
    <t>VALIDATION_FAILED</t>
  </si>
  <si>
    <t>RDK -- Validation Error</t>
  </si>
  <si>
    <t>Validation failed. Check the ErrorLog tab for details (E-300 series).\n\nFix the flagged inputs on the Inputs tab, then re-run RunProjections.</t>
  </si>
  <si>
    <t>SNAPSHOT_SAVED</t>
  </si>
  <si>
    <t>Saved: {NAME}</t>
  </si>
  <si>
    <t>SNAPSHOT_LOADED</t>
  </si>
  <si>
    <t>Loaded: {NAME}</t>
  </si>
  <si>
    <t>SNAPSHOT_LOADED_STALE</t>
  </si>
  <si>
    <t>Loaded: {NAME}\nWarning: Stale when saved. Run model.</t>
  </si>
  <si>
    <t>SNAPSHOT_NOT_FOUND</t>
  </si>
  <si>
    <t>Not found: {NAME}</t>
  </si>
  <si>
    <t>SNAPSHOT_CORRUPTED</t>
  </si>
  <si>
    <t>CORRUPTED: {DETAIL}</t>
  </si>
  <si>
    <t>Critical</t>
  </si>
  <si>
    <t>NO_FORMULA_CONFIG</t>
  </si>
  <si>
    <t>RDK -- Formula Tabs</t>
  </si>
  <si>
    <t>No formula tab configuration found.\n\nMANUAL BYPASS: Create tabs manually. Add formulas referencing\nthe named ranges listed in named_range_registry.csv.</t>
  </si>
  <si>
    <t>NO_NAMED_RANGES</t>
  </si>
  <si>
    <t>RDK -- Named Ranges</t>
  </si>
  <si>
    <t>No named range configuration found.\n\nMANUAL BYPASS: Create named ranges via Formulas &gt; Name Manager.\nSee named_range_registry.csv for the full list.</t>
  </si>
  <si>
    <t>WORKSPACE_SAVED</t>
  </si>
  <si>
    <t>Workspace saved: {NAME} {VERSION}</t>
  </si>
  <si>
    <t>WORKSPACE_LOADED</t>
  </si>
  <si>
    <t>Workspace loaded: {NAME} {VERSION}</t>
  </si>
  <si>
    <t>WORKSPACE_NOT_FOUND</t>
  </si>
  <si>
    <t>Workspace not found: {NAME}</t>
  </si>
  <si>
    <t>=== DISPLAY_ALIASES ===</t>
  </si>
  <si>
    <t>InternalID</t>
  </si>
  <si>
    <t>DisplayName</t>
  </si>
  <si>
    <t>Total premium written before cessions</t>
  </si>
  <si>
    <t>Premium earned for the period</t>
  </si>
  <si>
    <t>G_ULT</t>
  </si>
  <si>
    <t>Total expected loss at ultimate</t>
  </si>
  <si>
    <t>G_PAID</t>
  </si>
  <si>
    <t>Gross Paid Loss</t>
  </si>
  <si>
    <t>Losses paid to date</t>
  </si>
  <si>
    <t>G_CASEINC</t>
  </si>
  <si>
    <t>Case reserves plus paid losses</t>
  </si>
  <si>
    <t>Gross IBNR</t>
  </si>
  <si>
    <t>Incurred but not reported reserves</t>
  </si>
  <si>
    <t>G_UNPAID</t>
  </si>
  <si>
    <t>Gross Unpaid (Case+IBNR)</t>
  </si>
  <si>
    <t>Total outstanding reserves</t>
  </si>
  <si>
    <t>G_ECOMM</t>
  </si>
  <si>
    <t>Gross Earned Commission</t>
  </si>
  <si>
    <t>Commission earned on premium</t>
  </si>
  <si>
    <t>G_EFRONTFEE</t>
  </si>
  <si>
    <t>Gross Earned Fronting Fee</t>
  </si>
  <si>
    <t>Fronting fee earned on premium</t>
  </si>
  <si>
    <t>Ceded Written Premium</t>
  </si>
  <si>
    <t>Premium ceded to reinsurers</t>
  </si>
  <si>
    <t>Ceded premium earned</t>
  </si>
  <si>
    <t>C_ULT</t>
  </si>
  <si>
    <t>Expected loss recoverable from reinsurers</t>
  </si>
  <si>
    <t>Premium retained after cessions</t>
  </si>
  <si>
    <t>Net premium earned</t>
  </si>
  <si>
    <t>N_ULT</t>
  </si>
  <si>
    <t>Net expected loss after reinsurance</t>
  </si>
  <si>
    <t>Entity</t>
  </si>
  <si>
    <t>Insurance program name</t>
  </si>
  <si>
    <t>Period</t>
  </si>
  <si>
    <t>Monthly time period index</t>
  </si>
  <si>
    <t>Calendar Year</t>
  </si>
  <si>
    <t>Calendar year number</t>
  </si>
  <si>
    <t>Calendar Quarter</t>
  </si>
  <si>
    <t>Calendar quarter (1-4)</t>
  </si>
  <si>
    <t>Line of Business</t>
  </si>
  <si>
    <t>Insurance line (GL, Property, etc.)</t>
  </si>
  <si>
    <t>Business Unit</t>
  </si>
  <si>
    <t>Program business unit</t>
  </si>
  <si>
    <t>Ceded QS Written Premium</t>
  </si>
  <si>
    <t>Quota share ceded written premium</t>
  </si>
  <si>
    <t>Ceded QS Earned Premium</t>
  </si>
  <si>
    <t>Quota share ceded earned premium</t>
  </si>
  <si>
    <t>Ceded XOL Written Premium</t>
  </si>
  <si>
    <t>Excess of loss ceded written premium</t>
  </si>
  <si>
    <t>Ceded XOL Earned Premium</t>
  </si>
  <si>
    <t>Excess of loss ceded earned premium</t>
  </si>
  <si>
    <t>Ceded Other Written Premium</t>
  </si>
  <si>
    <t>Other ceded written premium</t>
  </si>
  <si>
    <t>Ceded Other Earned Premium</t>
  </si>
  <si>
    <t>Other ceded earned premium</t>
  </si>
  <si>
    <t>Gross Case Reserve</t>
  </si>
  <si>
    <t>Gross case reserves end of period</t>
  </si>
  <si>
    <t>Gross case incurred (paid + case reserve)</t>
  </si>
  <si>
    <t>Gross Closed Count</t>
  </si>
  <si>
    <t>Gross closed claim count</t>
  </si>
  <si>
    <t>Gross Open Count</t>
  </si>
  <si>
    <t>Gross open claim count</t>
  </si>
  <si>
    <t>Gross Reported Count</t>
  </si>
  <si>
    <t>Gross reported claim count (open + closed)</t>
  </si>
  <si>
    <t>Gross Ultimate Count</t>
  </si>
  <si>
    <t>Gross ultimate claim count</t>
  </si>
  <si>
    <t>Gross IBNR Count</t>
  </si>
  <si>
    <t>Gross IBNR claim count</t>
  </si>
  <si>
    <t>Gross Unclosed Count</t>
  </si>
  <si>
    <t>Gross unclosed claim count</t>
  </si>
  <si>
    <t>Gross Written Commission</t>
  </si>
  <si>
    <t>Gross written commission</t>
  </si>
  <si>
    <t>Gross Written Fronting Fee</t>
  </si>
  <si>
    <t>Gross written fronting fee</t>
  </si>
  <si>
    <t>Ceded Written Commission</t>
  </si>
  <si>
    <t>Ceded written commission</t>
  </si>
  <si>
    <t>Ceded Earned Commission</t>
  </si>
  <si>
    <t>Ceded earned commission</t>
  </si>
  <si>
    <t>Ceded Paid Loss</t>
  </si>
  <si>
    <t>Ceded paid losses</t>
  </si>
  <si>
    <t>Ceded Case Reserve</t>
  </si>
  <si>
    <t>Ceded case reserves</t>
  </si>
  <si>
    <t>Ceded Case Incurred</t>
  </si>
  <si>
    <t>Ceded case incurred</t>
  </si>
  <si>
    <t>Ceded IBNR</t>
  </si>
  <si>
    <t>Ceded IBNR reserves</t>
  </si>
  <si>
    <t>Ceded Unpaid (Case+IBNR)</t>
  </si>
  <si>
    <t>Ceded total outstanding reserves</t>
  </si>
  <si>
    <t>Ceded Closed Count</t>
  </si>
  <si>
    <t>Ceded closed claim count</t>
  </si>
  <si>
    <t>Ceded Open Count</t>
  </si>
  <si>
    <t>Ceded open claim count</t>
  </si>
  <si>
    <t>Ceded Reported Count</t>
  </si>
  <si>
    <t>Ceded reported claim count</t>
  </si>
  <si>
    <t>Ceded Ultimate Count</t>
  </si>
  <si>
    <t>Ceded ultimate claim count</t>
  </si>
  <si>
    <t>Ceded IBNR Count</t>
  </si>
  <si>
    <t>Ceded IBNR claim count</t>
  </si>
  <si>
    <t>Ceded Unclosed Count</t>
  </si>
  <si>
    <t>Ceded unclosed claim count</t>
  </si>
  <si>
    <t>Net Unpaid (Case+IBNR)</t>
  </si>
  <si>
    <t>Net total outstanding reserves</t>
  </si>
  <si>
    <t>=== REGRESSION_CONFIG ===</t>
  </si>
  <si>
    <t>CompareType</t>
  </si>
  <si>
    <t>FullGrid</t>
  </si>
  <si>
    <t>Raw computation output (source of truth)</t>
  </si>
  <si>
    <t>Monthly-to-quarterly aggregation bridge</t>
  </si>
  <si>
    <t>Portfolio underwriting P&amp;L waterfall</t>
  </si>
  <si>
    <t>Per-program UW waterfall with loss development</t>
  </si>
  <si>
    <t>Full P&amp;L with key ratios</t>
  </si>
  <si>
    <t>Paid and Case Incurred development triangles</t>
  </si>
  <si>
    <t>Reported and Closed Count development triangles</t>
  </si>
  <si>
    <t>Pipeline planning computed output</t>
  </si>
  <si>
    <t>Equity, debt balances and interest</t>
  </si>
  <si>
    <t>Investment pool and income</t>
  </si>
  <si>
    <t>Software, fee, consulting revenue</t>
  </si>
  <si>
    <t>Headcount and loaded cost</t>
  </si>
  <si>
    <t>Non-staffing operating expenses</t>
  </si>
  <si>
    <t>P&amp;C Risk-Based Capital ratio trajectory</t>
  </si>
  <si>
    <t>=== DIAGNOSTIC_CONFIG ===</t>
  </si>
  <si>
    <t>SectionID</t>
  </si>
  <si>
    <t>Module</t>
  </si>
  <si>
    <t>SYSTEM</t>
  </si>
  <si>
    <t>System Info</t>
  </si>
  <si>
    <t>KernelDiagnostic</t>
  </si>
  <si>
    <t>WriteSystemInfo</t>
  </si>
  <si>
    <t>Excel version, OS, memory, kernel version</t>
  </si>
  <si>
    <t>CONFIG</t>
  </si>
  <si>
    <t>Config State</t>
  </si>
  <si>
    <t>WriteConfigState</t>
  </si>
  <si>
    <t>Config table counts, section positions</t>
  </si>
  <si>
    <t>CONFIG_VERSION</t>
  </si>
  <si>
    <t>Config Version</t>
  </si>
  <si>
    <t>WriteConfigVersion</t>
  </si>
  <si>
    <t>Config version, name, hash</t>
  </si>
  <si>
    <t>ERROR_LOG</t>
  </si>
  <si>
    <t>WriteErrorLogDump</t>
  </si>
  <si>
    <t>Last 20 error log entries</t>
  </si>
  <si>
    <t>LINT</t>
  </si>
  <si>
    <t>Lint Summary</t>
  </si>
  <si>
    <t>WriteLintSummary</t>
  </si>
  <si>
    <t>Lint errors and warnings (summary only)</t>
  </si>
  <si>
    <t>HEALTH</t>
  </si>
  <si>
    <t>Health Check</t>
  </si>
  <si>
    <t>WriteHealthSummary</t>
  </si>
  <si>
    <t>Health indicator status (BS_CHECK, CFS_CHECK, etc.)</t>
  </si>
  <si>
    <t>TESTS</t>
  </si>
  <si>
    <t>Test Summary</t>
  </si>
  <si>
    <t>WriteTestSummary</t>
  </si>
  <si>
    <t>Test pass/fail counts and failures</t>
  </si>
  <si>
    <t>EXTENSIONS</t>
  </si>
  <si>
    <t>Extensions</t>
  </si>
  <si>
    <t>WriteExtensionState</t>
  </si>
  <si>
    <t>Registered extensions and hook types</t>
  </si>
  <si>
    <t>DOMAIN</t>
  </si>
  <si>
    <t>Domain Diagnostics</t>
  </si>
  <si>
    <t>WriteDiagnostics</t>
  </si>
  <si>
    <t>Domain-specific diagnostic output</t>
  </si>
  <si>
    <t>=== CONFIG_VERSION ===</t>
  </si>
  <si>
    <t>ConfigVersion</t>
  </si>
  <si>
    <t>1.0.0</t>
  </si>
  <si>
    <t>ConfigName</t>
  </si>
  <si>
    <t>Insurance Carrier FM</t>
  </si>
  <si>
    <t>ConfigAuthor</t>
  </si>
  <si>
    <t>Ethan</t>
  </si>
  <si>
    <t>LastModified</t>
  </si>
  <si>
    <t>2026-04-03</t>
  </si>
  <si>
    <t>ConfigHash</t>
  </si>
  <si>
    <t>=== BUTTON_CONFIG ===</t>
  </si>
  <si>
    <t>ButtonID</t>
  </si>
  <si>
    <t>Caption</t>
  </si>
  <si>
    <t>MacroName</t>
  </si>
  <si>
    <t>DevOnly</t>
  </si>
  <si>
    <t>RUN_MODEL</t>
  </si>
  <si>
    <t>Run Model</t>
  </si>
  <si>
    <t>KernelEngine.RunModel</t>
  </si>
  <si>
    <t>LOCK_TOGGLE</t>
  </si>
  <si>
    <t>Lock / Unlock</t>
  </si>
  <si>
    <t>KernelFormHelpers.ToggleModelLock</t>
  </si>
  <si>
    <t>SAVE_LOAD</t>
  </si>
  <si>
    <t>Save / Load</t>
  </si>
  <si>
    <t>KernelFormHelpers.ShowWorkspaceExplorer</t>
  </si>
  <si>
    <t>EXPORT_REPORT</t>
  </si>
  <si>
    <t>Export Report</t>
  </si>
  <si>
    <t>KernelFormHelpers.ShowReportExplorer</t>
  </si>
  <si>
    <t>ASSUMPTIONS</t>
  </si>
  <si>
    <t>Manage Assumptions</t>
  </si>
  <si>
    <t>KernelFormHelpers.ShowAssumptionManager</t>
  </si>
  <si>
    <t>DEV_MODE</t>
  </si>
  <si>
    <t>Toggle Dev Mode</t>
  </si>
  <si>
    <t>KernelFormHelpers.ToggleDevMode</t>
  </si>
  <si>
    <t>SAVE_GOLDEN</t>
  </si>
  <si>
    <t>Save Golden</t>
  </si>
  <si>
    <t>KernelTests.SaveGoldenUI</t>
  </si>
  <si>
    <t>RUN_TESTS</t>
  </si>
  <si>
    <t>Run Tests</t>
  </si>
  <si>
    <t>KernelTests.RunTests</t>
  </si>
  <si>
    <t>RUN_LINT</t>
  </si>
  <si>
    <t>Run Lint</t>
  </si>
  <si>
    <t>KernelLint.RunLint</t>
  </si>
  <si>
    <t>HEALTH_CHECK</t>
  </si>
  <si>
    <t>KernelHealth.RunHealthCheckFull</t>
  </si>
  <si>
    <t>DIAG_DUMP</t>
  </si>
  <si>
    <t>Diagnostic Dump</t>
  </si>
  <si>
    <t>KernelDiagnostic.GenerateDiagnosticDump</t>
  </si>
  <si>
    <t>LIST_TABS</t>
  </si>
  <si>
    <t>List All Tabs</t>
  </si>
  <si>
    <t>KernelFormHelpers.ListAllTabs</t>
  </si>
  <si>
    <t>=== REPORT_TEMPLATES ===</t>
  </si>
  <si>
    <t>ReportID</t>
  </si>
  <si>
    <t>ReportName</t>
  </si>
  <si>
    <t>Tabs</t>
  </si>
  <si>
    <t>IncludeCoverPage</t>
  </si>
  <si>
    <t>INVESTOR_DECK</t>
  </si>
  <si>
    <t>Investor Deck</t>
  </si>
  <si>
    <t>Full financial model for board/investor presentation</t>
  </si>
  <si>
    <t>UW Exec Summary,Revenue Summary,Expense Summary,Income Statement,Balance Sheet,Cash Flow Statement</t>
  </si>
  <si>
    <t>PDF</t>
  </si>
  <si>
    <t>UW_DETAIL</t>
  </si>
  <si>
    <t>Detailed per-program underwriting waterfall with loss development</t>
  </si>
  <si>
    <t>EXECUTIVE_SUMMARY</t>
  </si>
  <si>
    <t>Executive Summary</t>
  </si>
  <si>
    <t>High-level P&amp;L and balance sheet</t>
  </si>
  <si>
    <t>UW Exec Summary,Income Statement,Balance Sheet</t>
  </si>
  <si>
    <t>FULL_MODEL</t>
  </si>
  <si>
    <t>Full Model Export</t>
  </si>
  <si>
    <t>All visible tabs for archival</t>
  </si>
  <si>
    <t>*</t>
  </si>
  <si>
    <t>ASSUMPTIONS_ONLY</t>
  </si>
  <si>
    <t>Assumptions Package</t>
  </si>
  <si>
    <t>Input tabs for review/approval</t>
  </si>
  <si>
    <t>Assumptions,UW Inputs,Capital Activity,Investments,Staffing Expense,Other Expense Detail,Other Revenue Detail,Sales Funnel</t>
  </si>
  <si>
    <t>=== WORKSPACE_CONFIG ===</t>
  </si>
  <si>
    <t>WorkspacesEnabled</t>
  </si>
  <si>
    <t>Enable workspace/version control system</t>
  </si>
  <si>
    <t>AutoSaveOnRun</t>
  </si>
  <si>
    <t>Automatically save workspace after each Run Model</t>
  </si>
  <si>
    <t>MaxVersionsPerWorkspace</t>
  </si>
  <si>
    <t>Maximum saved versions per workspace</t>
  </si>
  <si>
    <t>DefaultWorkspaceName</t>
  </si>
  <si>
    <t>Main</t>
  </si>
  <si>
    <t>Default workspace name on first save</t>
  </si>
  <si>
    <t>=== LOCK_CONFIG ===</t>
  </si>
  <si>
    <t>LockEnabled</t>
  </si>
  <si>
    <t>Enable model lock feature</t>
  </si>
  <si>
    <t>AutoLockOnRun</t>
  </si>
  <si>
    <t>Auto-engage lock after Run Model completes</t>
  </si>
  <si>
    <t>LockMessage</t>
  </si>
  <si>
    <t>The underwriting model is locked. Please unlock to update assumptions and re-run.</t>
  </si>
  <si>
    <t>MsgBox displayed when locked action attempted</t>
  </si>
  <si>
    <t>LockActions</t>
  </si>
  <si>
    <t>RUN_MODEL,LOAD_WORKSPACE</t>
  </si>
  <si>
    <t>Comma-separated actions blocked when locked</t>
  </si>
  <si>
    <t>LockTabs</t>
  </si>
  <si>
    <t>UW Inputs,Sales Funnel</t>
  </si>
  <si>
    <t>Comma-separated input tabs to sheet-protect when locked</t>
  </si>
  <si>
    <t>=== CONFIG_SCHEMA ===</t>
  </si>
  <si>
    <t>TableName</t>
  </si>
  <si>
    <t>ColumnName</t>
  </si>
  <si>
    <t>ColumnIndex</t>
  </si>
  <si>
    <t>column_registry</t>
  </si>
  <si>
    <t>Internal column name (e.g., Revenue, COGS)</t>
  </si>
  <si>
    <t>Integer</t>
  </si>
  <si>
    <t>1-based column position on Detail tab</t>
  </si>
  <si>
    <t>1-based column position in CSV export</t>
  </si>
  <si>
    <t>Block group (GROSS, CEDED, NET, COMMON)</t>
  </si>
  <si>
    <t>Dimension, Incremental, Derived, or Cumulative</t>
  </si>
  <si>
    <t>Incremental or Cumulative</t>
  </si>
  <si>
    <t>Excel NumberFormat string</t>
  </si>
  <si>
    <t>Balance group for aggregation</t>
  </si>
  <si>
    <t>Formula for Derived fields (e.g., Revenue-COGS)</t>
  </si>
  <si>
    <t>Flow or Balance for quarterly aggregation</t>
  </si>
  <si>
    <t>input_schema</t>
  </si>
  <si>
    <t>Section name on Inputs/Assumptions tab</t>
  </si>
  <si>
    <t>Parameter name</t>
  </si>
  <si>
    <t>Row number on input tab</t>
  </si>
  <si>
    <t>Text, Pct, Currency, Integer, Date</t>
  </si>
  <si>
    <t>Default value</t>
  </si>
  <si>
    <t>tab_registry</t>
  </si>
  <si>
    <t>Worksheet name</t>
  </si>
  <si>
    <t>Kernel or Domain</t>
  </si>
  <si>
    <t>Input, Output, System, Audit</t>
  </si>
  <si>
    <t>Y or N</t>
  </si>
  <si>
    <t>Visible or Hidden</t>
  </si>
  <si>
    <t>Tab position (lower = further left)</t>
  </si>
  <si>
    <t>Tab description for TOC and tooltips</t>
  </si>
  <si>
    <t>Boolean</t>
  </si>
  <si>
    <t>TRUE if tab uses quarterly column layout</t>
  </si>
  <si>
    <t>Writing (default) or Data</t>
  </si>
  <si>
    <t>TRUE to add Y1-Yn grand total column</t>
  </si>
  <si>
    <t>6-char hex RGB for tab color</t>
  </si>
  <si>
    <t>TRUE to skip annual total columns entirely</t>
  </si>
  <si>
    <t>TRUE to add development tail column</t>
  </si>
  <si>
    <t>formula_tab_config</t>
  </si>
  <si>
    <t>Target worksheet name</t>
  </si>
  <si>
    <t>Row identifier (written to hidden col A)</t>
  </si>
  <si>
    <t>Excel row number</t>
  </si>
  <si>
    <t>Column: number (fixed) or letter (quarterly)</t>
  </si>
  <si>
    <t>Label, Section, Input, Formula, Spacer</t>
  </si>
  <si>
    <t>Cell value or formula template</t>
  </si>
  <si>
    <t>Bold, Italic, or Bold Italic</t>
  </si>
  <si>
    <t>6-char hex RGB fill color</t>
  </si>
  <si>
    <t>6-char hex RGB font color</t>
  </si>
  <si>
    <t>Number of columns to merge</t>
  </si>
  <si>
    <t>Thin or Double</t>
  </si>
  <si>
    <t>Indent level (0-3)</t>
  </si>
  <si>
    <t>Cell comment text</t>
  </si>
  <si>
    <t>Center, Right, or Left</t>
  </si>
  <si>
    <t>TRUE for point-in-time values (annual=Q4 not SUM)</t>
  </si>
  <si>
    <t>pipeline_config</t>
  </si>
  <si>
    <t>Unique step identifier</t>
  </si>
  <si>
    <t>Execution order (lower = first)</t>
  </si>
  <si>
    <t>TRUE to execute this step</t>
  </si>
  <si>
    <t>Human-readable step description</t>
  </si>
  <si>
    <t>validation_config</t>
  </si>
  <si>
    <t>Exact RowID or wildcard pattern (e.g., STF_HC*)</t>
  </si>
  <si>
    <t>Start column: number or Q for quarterly</t>
  </si>
  <si>
    <t>End column: number or Q for quarterly</t>
  </si>
  <si>
    <t>Decimal or WholeNumber</t>
  </si>
  <si>
    <t>Between, GreaterEqual, LessEqual</t>
  </si>
  <si>
    <t>Minimum value</t>
  </si>
  <si>
    <t>Maximum value</t>
  </si>
  <si>
    <t>Stop or Warning</t>
  </si>
  <si>
    <t>User-facing error message</t>
  </si>
  <si>
    <t>health_config</t>
  </si>
  <si>
    <t>RowID of the check cell/row</t>
  </si>
  <si>
    <t>NumericZero or TextMatch</t>
  </si>
  <si>
    <t>Expected good value (for TextMatch)</t>
  </si>
  <si>
    <t>Tolerance for NumericZero (default 0.01)</t>
  </si>
  <si>
    <t>branding_config</t>
  </si>
  <si>
    <t>Setting key name</t>
  </si>
  <si>
    <t>Setting value</t>
  </si>
  <si>
    <t>Human-readable description</t>
  </si>
  <si>
    <t>=== ASSUMPTIONS_CONFIG ===</t>
  </si>
  <si>
    <t>AssumptionID</t>
  </si>
  <si>
    <t>Rationale</t>
  </si>
  <si>
    <t>Source</t>
  </si>
  <si>
    <t>Confidence</t>
  </si>
  <si>
    <t>Sensitivity</t>
  </si>
  <si>
    <t>SensitivityDetail</t>
  </si>
  <si>
    <t>Owner</t>
  </si>
  <si>
    <t>LastReviewed</t>
  </si>
  <si>
    <t>History</t>
  </si>
  <si>
    <t>=== REPORT_CONFIG ===</t>
  </si>
  <si>
    <t>ReportTitle</t>
  </si>
  <si>
    <t>RDK Model Report</t>
  </si>
  <si>
    <t>Title on cover page</t>
  </si>
  <si>
    <t>Generate a cover page with TOC</t>
  </si>
  <si>
    <t>IncludeProveItSummary</t>
  </si>
  <si>
    <t>Add Prove-It check summary to cover page</t>
  </si>
  <si>
    <t>IncludeTimestamp</t>
  </si>
  <si>
    <t>Add generation timestamp to filename</t>
  </si>
  <si>
    <t>OutputDirectory</t>
  </si>
  <si>
    <t>output</t>
  </si>
  <si>
    <t>Directory for generated reports</t>
  </si>
  <si>
    <t>RDK Model -- Assumptions</t>
  </si>
  <si>
    <t>=== GLOBAL ASSUMPTIONS ===</t>
  </si>
  <si>
    <t>Timestamp</t>
  </si>
  <si>
    <t>Code</t>
  </si>
  <si>
    <t>Insurance NewCo Carrier Financial Model</t>
  </si>
  <si>
    <t>Kernel v1.3.0  |  Config v1.0.0</t>
  </si>
  <si>
    <t>MODEL OUTPUT</t>
  </si>
  <si>
    <t>Last Run</t>
  </si>
  <si>
    <t>Scenario</t>
  </si>
  <si>
    <t>DEVELOPER TOOLS</t>
  </si>
  <si>
    <t>Q1 Y1</t>
  </si>
  <si>
    <t>Q2 Y1</t>
  </si>
  <si>
    <t>Q3 Y1</t>
  </si>
  <si>
    <t>Q4 Y1</t>
  </si>
  <si>
    <t>Y1 Total</t>
  </si>
  <si>
    <t>Q1 Y2</t>
  </si>
  <si>
    <t>Q2 Y2</t>
  </si>
  <si>
    <t>Q3 Y2</t>
  </si>
  <si>
    <t>Q4 Y2</t>
  </si>
  <si>
    <t>Y2 Total</t>
  </si>
  <si>
    <t>Q1 Y3</t>
  </si>
  <si>
    <t>Q2 Y3</t>
  </si>
  <si>
    <t>Q3 Y3</t>
  </si>
  <si>
    <t>Q4 Y3</t>
  </si>
  <si>
    <t>Y3 Total</t>
  </si>
  <si>
    <t>Q1 Y4</t>
  </si>
  <si>
    <t>Q2 Y4</t>
  </si>
  <si>
    <t>Q3 Y4</t>
  </si>
  <si>
    <t>Q4 Y4</t>
  </si>
  <si>
    <t>Y4 Total</t>
  </si>
  <si>
    <t>Q1 Y5</t>
  </si>
  <si>
    <t>Q2 Y5</t>
  </si>
  <si>
    <t>Q3 Y5</t>
  </si>
  <si>
    <t>Q4 Y5</t>
  </si>
  <si>
    <t>Y5 Total</t>
  </si>
  <si>
    <t>Y1-Y5 Total</t>
  </si>
  <si>
    <t>(Annual per-person rate)</t>
  </si>
  <si>
    <t>INFO</t>
  </si>
  <si>
    <t>KernelFormula</t>
  </si>
  <si>
    <t>I-801</t>
  </si>
  <si>
    <t>Created 15 formula-driven tab(s) with 10595 formulas.</t>
  </si>
  <si>
    <t>KernelAssumptions</t>
  </si>
  <si>
    <t>I-900</t>
  </si>
  <si>
    <t>No assumption entries found in assumptions_config.</t>
  </si>
  <si>
    <t>KernelExtension</t>
  </si>
  <si>
    <t>Running 1 PostBootstrap extension(s)</t>
  </si>
  <si>
    <t>I-802</t>
  </si>
  <si>
    <t>Executing extension: CurveLib_Boot (Ext_CurveLib.BuildCurveReferenceTab)</t>
  </si>
  <si>
    <t>Development Patterns -- Cumulative % of Ultimate by Trend Level</t>
  </si>
  <si>
    <t>PROPERTY -- Paid Loss Development</t>
  </si>
  <si>
    <t>Dev Age (months)</t>
  </si>
  <si>
    <t>TL=10</t>
  </si>
  <si>
    <t>TL=20</t>
  </si>
  <si>
    <t>TL=30</t>
  </si>
  <si>
    <t>TL=40</t>
  </si>
  <si>
    <t>TL=50</t>
  </si>
  <si>
    <t>TL=60</t>
  </si>
  <si>
    <t>TL=70</t>
  </si>
  <si>
    <t>TL=80</t>
  </si>
  <si>
    <t>TL=90</t>
  </si>
  <si>
    <t>TL=100</t>
  </si>
  <si>
    <t>Max Age (months)</t>
  </si>
  <si>
    <t>PROPERTY -- Case Incurred Development</t>
  </si>
  <si>
    <t>PROPERTY -- Reported Count Development</t>
  </si>
  <si>
    <t>PROPERTY -- Closed Count Development</t>
  </si>
  <si>
    <t>CASUALTY -- Paid Loss Development</t>
  </si>
  <si>
    <t>CASUALTY -- Case Incurred Development</t>
  </si>
  <si>
    <t>CASUALTY -- Reported Count Development</t>
  </si>
  <si>
    <t>CASUALTY -- Closed Count Development</t>
  </si>
  <si>
    <t>=== DEV_MODE ===</t>
  </si>
  <si>
    <t>DevMode</t>
  </si>
  <si>
    <t>OFF</t>
  </si>
  <si>
    <t>Kernel Version</t>
  </si>
  <si>
    <t>1.3.0</t>
  </si>
  <si>
    <t>Date</t>
  </si>
  <si>
    <t>Table of Contents</t>
  </si>
  <si>
    <t>How to Use the Insurance NewCo Carrier Financial Model</t>
  </si>
  <si>
    <t>STEP 1: Enter Your Programs</t>
  </si>
  <si>
    <t>Navigate to the UW Inputs tab. Enter up to 10 insurance programs.</t>
  </si>
  <si>
    <t>For each program, enter: name, line of business, policy term, gross written</t>
  </si>
  <si>
    <t>premium by quarter (Y1-Y5), commission rates, QS cession rates, ELR, and</t>
  </si>
  <si>
    <t>trend levels for loss and count development patterns.</t>
  </si>
  <si>
    <t>STEP 2: Enter Capital</t>
  </si>
  <si>
    <t>Navigate to the Capital Activity tab. Enter equity raises and/or surplus</t>
  </si>
  <si>
    <t>note draws by quarter. Enter interest rates for debt instruments.</t>
  </si>
  <si>
    <t>STEP 3: Enter Operating Expenses</t>
  </si>
  <si>
    <t>Navigate to the Staffing Expense tab. Enter headcount and salary by</t>
  </si>
  <si>
    <t>department for each year. Navigate to the Other Expense Detail tab.</t>
  </si>
  <si>
    <t>Enter non-staffing expenses (benefits, rent, travel, tech, etc.) by year.</t>
  </si>
  <si>
    <t>STEP 4: Enter Revenue Assumptions</t>
  </si>
  <si>
    <t>Navigate to the Other Revenue Detail tab. Enter software revenue by type,</t>
  </si>
  <si>
    <t>fee income, and consulting revenue by quarter.</t>
  </si>
  <si>
    <t>Navigate to the Investments tab. Set asset allocation percentages and yields.</t>
  </si>
  <si>
    <t>STEP 5: Run the Model</t>
  </si>
  <si>
    <t>Return to the Dashboard tab. Click 'Run Model'. The model will compute</t>
  </si>
  <si>
    <t>loss development, quarterly aggregation, and all financial statements.</t>
  </si>
  <si>
    <t>This typically takes 10-30 seconds depending on the number of programs.</t>
  </si>
  <si>
    <t>STEP 6: Review Results</t>
  </si>
  <si>
    <t>UW Exec Summary -- Portfolio underwriting P&amp;L waterfall</t>
  </si>
  <si>
    <t>UW Program Detail -- Per-program breakdown with loss development</t>
  </si>
  <si>
    <t>Revenue Summary -- All revenue sources (UW + investment + software + fees)</t>
  </si>
  <si>
    <t>Expense Summary -- UW expenses + operating expenses from detail tabs</t>
  </si>
  <si>
    <t>Income Statement -- Full P&amp;L with key ratios and growth rates</t>
  </si>
  <si>
    <t>Balance Sheet -- Assets, liabilities, equity with balance check</t>
  </si>
  <si>
    <t>Cash Flow Statement -- Indirect method with reconciliation check</t>
  </si>
  <si>
    <t>TIPS</t>
  </si>
  <si>
    <t>- Blue cells are inputs. Grey cells are computed. Do not edit grey cells.</t>
  </si>
  <si>
    <t>- Use Snapshots (Dashboard) to save/restore different scenarios.</t>
  </si>
  <si>
    <t>- Use Export PDF (Dashboard) to create a shareable report.</t>
  </si>
  <si>
    <t>- BS Balance Check and CFS Reconciliation should always show 0 (green).</t>
  </si>
  <si>
    <t>- The Sales Funnel tab helps plan your pipeline before entering programs.</t>
  </si>
  <si>
    <t>- The Curve Reference tab shows loss development patterns by trend level.</t>
  </si>
  <si>
    <t>Author</t>
  </si>
  <si>
    <t>Ethan Genteman</t>
  </si>
  <si>
    <t>BuildID</t>
  </si>
  <si>
    <t>0398a2b3234eec80</t>
  </si>
  <si>
    <t>BuildDate</t>
  </si>
  <si>
    <t>KernelVersion</t>
  </si>
  <si>
    <t>StampedAt</t>
  </si>
  <si>
    <t>Machine</t>
  </si>
  <si>
    <t>ETHANDELL2025</t>
  </si>
  <si>
    <t>License</t>
  </si>
  <si>
    <t>Proprietary. All rights reserved.</t>
  </si>
  <si>
    <t>KernelBootstrap</t>
  </si>
  <si>
    <t>I-500</t>
  </si>
  <si>
    <t>Bootstrap completed successfully</t>
  </si>
  <si>
    <t>Kernel v1.3.0</t>
  </si>
  <si>
    <t>VI</t>
  </si>
  <si>
    <t>Refund Protection</t>
  </si>
  <si>
    <t>Accident and Injury</t>
  </si>
  <si>
    <t>Event Cancellation</t>
  </si>
  <si>
    <t>Event Liability</t>
  </si>
  <si>
    <t>Travel</t>
  </si>
  <si>
    <t>Tuition</t>
  </si>
  <si>
    <t>Builders Risk</t>
  </si>
  <si>
    <t>Credit and Surety</t>
  </si>
  <si>
    <t>Other Short Tail</t>
  </si>
  <si>
    <t>Other Long Tail</t>
  </si>
  <si>
    <t>=== PIPELINE_STATE ===</t>
  </si>
  <si>
    <t>Step_1</t>
  </si>
  <si>
    <t>COMPLETE</t>
  </si>
  <si>
    <t>KernelEngine</t>
  </si>
  <si>
    <t>I-206</t>
  </si>
  <si>
    <t>PRNG config: DeterministicMode=AUTO, DefaultSeed=0 (resolved=0)</t>
  </si>
  <si>
    <t>KernelRandom</t>
  </si>
  <si>
    <t>I-501</t>
  </si>
  <si>
    <t>PRNG auto-seeded with value 20082441</t>
  </si>
  <si>
    <t>To reproduce this run, use InitSeed 20082441</t>
  </si>
  <si>
    <t>PRNG initialized with seed 20082441</t>
  </si>
  <si>
    <t>I-310</t>
  </si>
  <si>
    <t>ReadUWInputs: 10 programs loaded.</t>
  </si>
  <si>
    <t>KernelTransform</t>
  </si>
  <si>
    <t>I-700</t>
  </si>
  <si>
    <t>Transform registered: QuarterlyAgg (order=100)</t>
  </si>
  <si>
    <t>Ins_QuarterlyAgg.AggregateToQuarterly</t>
  </si>
  <si>
    <t>Transform registered: LossTriangles (order=110)</t>
  </si>
  <si>
    <t>Ins_Triangles.BuildTriangleTab</t>
  </si>
  <si>
    <t>Transform registered: CountTriangles (order=111)</t>
  </si>
  <si>
    <t>Ins_Triangles.BuildCountTriangleTab</t>
  </si>
  <si>
    <t>Step_2</t>
  </si>
  <si>
    <t>Ins_GranularCSV</t>
  </si>
  <si>
    <t>I-370</t>
  </si>
  <si>
    <t>Granular CSV written: C:\Users\gente\Downloads\RDK_v1.3.0_20260403_latest\output\granular_detail_Base_20260407_053526.csv</t>
  </si>
  <si>
    <t>I-701</t>
  </si>
  <si>
    <t>Running 3 registered transform(s)</t>
  </si>
  <si>
    <t>I-702</t>
  </si>
  <si>
    <t>Executing transform: QuarterlyAgg</t>
  </si>
  <si>
    <t>Q1 Y6</t>
  </si>
  <si>
    <t>Q2 Y6</t>
  </si>
  <si>
    <t>Q3 Y6</t>
  </si>
  <si>
    <t>Q4 Y6</t>
  </si>
  <si>
    <t>Y6 Total</t>
  </si>
  <si>
    <t>Q1 Y7</t>
  </si>
  <si>
    <t>Q2 Y7</t>
  </si>
  <si>
    <t>Q3 Y7</t>
  </si>
  <si>
    <t>Q4 Y7</t>
  </si>
  <si>
    <t>Y7 Total</t>
  </si>
  <si>
    <t>Q1 Y8</t>
  </si>
  <si>
    <t>Q2 Y8</t>
  </si>
  <si>
    <t>Q3 Y8</t>
  </si>
  <si>
    <t>Q4 Y8</t>
  </si>
  <si>
    <t>Y8 Total</t>
  </si>
  <si>
    <t>Q1 Y9</t>
  </si>
  <si>
    <t>Q2 Y9</t>
  </si>
  <si>
    <t>Q3 Y9</t>
  </si>
  <si>
    <t>Q4 Y9</t>
  </si>
  <si>
    <t>Y9 Total</t>
  </si>
  <si>
    <t>Q1 Y10</t>
  </si>
  <si>
    <t>Q2 Y10</t>
  </si>
  <si>
    <t>Q3 Y10</t>
  </si>
  <si>
    <t>Q4 Y10</t>
  </si>
  <si>
    <t>Y10 Total</t>
  </si>
  <si>
    <t>Q1 Y11</t>
  </si>
  <si>
    <t>Q2 Y11</t>
  </si>
  <si>
    <t>Q3 Y11</t>
  </si>
  <si>
    <t>Q4 Y11</t>
  </si>
  <si>
    <t>Y11 Total</t>
  </si>
  <si>
    <t>Q1 Y12</t>
  </si>
  <si>
    <t>Q2 Y12</t>
  </si>
  <si>
    <t>Q3 Y12</t>
  </si>
  <si>
    <t>Q4 Y12</t>
  </si>
  <si>
    <t>Y12 Total</t>
  </si>
  <si>
    <t>Q1 Y13</t>
  </si>
  <si>
    <t>Q2 Y13</t>
  </si>
  <si>
    <t>Q3 Y13</t>
  </si>
  <si>
    <t>Q4 Y13</t>
  </si>
  <si>
    <t>Y13 Total</t>
  </si>
  <si>
    <t>Q1 Y14</t>
  </si>
  <si>
    <t>Q2 Y14</t>
  </si>
  <si>
    <t>Q3 Y14</t>
  </si>
  <si>
    <t>Q4 Y14</t>
  </si>
  <si>
    <t>Y14 Total</t>
  </si>
  <si>
    <t>Q1 Y15</t>
  </si>
  <si>
    <t>Q2 Y15</t>
  </si>
  <si>
    <t>Q3 Y15</t>
  </si>
  <si>
    <t>Q4 Y15</t>
  </si>
  <si>
    <t>Y15 Total</t>
  </si>
  <si>
    <t>Q1 Y16</t>
  </si>
  <si>
    <t>Q2 Y16</t>
  </si>
  <si>
    <t>Q3 Y16</t>
  </si>
  <si>
    <t>Q4 Y16</t>
  </si>
  <si>
    <t>Y16 Total</t>
  </si>
  <si>
    <t>Q1 Y17</t>
  </si>
  <si>
    <t>Q2 Y17</t>
  </si>
  <si>
    <t>Q3 Y17</t>
  </si>
  <si>
    <t>Q4 Y17</t>
  </si>
  <si>
    <t>Y17 Total</t>
  </si>
  <si>
    <t>Q1 Y18</t>
  </si>
  <si>
    <t>Q2 Y18</t>
  </si>
  <si>
    <t>Q3 Y18</t>
  </si>
  <si>
    <t>Q4 Y18</t>
  </si>
  <si>
    <t>Y18 Total</t>
  </si>
  <si>
    <t>Q1 Y19</t>
  </si>
  <si>
    <t>Q2 Y19</t>
  </si>
  <si>
    <t>Q3 Y19</t>
  </si>
  <si>
    <t>Q4 Y19</t>
  </si>
  <si>
    <t>Y19 Total</t>
  </si>
  <si>
    <t>Q1 Y20</t>
  </si>
  <si>
    <t>Q2 Y20</t>
  </si>
  <si>
    <t>Q3 Y20</t>
  </si>
  <si>
    <t>Q4 Y20</t>
  </si>
  <si>
    <t>Y20 Total</t>
  </si>
  <si>
    <t>Q1 Y21</t>
  </si>
  <si>
    <t>Q2 Y21</t>
  </si>
  <si>
    <t>Q3 Y21</t>
  </si>
  <si>
    <t>Q4 Y21</t>
  </si>
  <si>
    <t>Y21 Total</t>
  </si>
  <si>
    <t>Tail</t>
  </si>
  <si>
    <t>QS_SEC_G_WP</t>
  </si>
  <si>
    <t>QS_G_WP_1</t>
  </si>
  <si>
    <t>QS_G_WP_2</t>
  </si>
  <si>
    <t>QS_G_WP_3</t>
  </si>
  <si>
    <t>QS_G_WP_4</t>
  </si>
  <si>
    <t>QS_G_WP_5</t>
  </si>
  <si>
    <t>QS_G_WP_6</t>
  </si>
  <si>
    <t>QS_G_WP_7</t>
  </si>
  <si>
    <t>QS_G_WP_8</t>
  </si>
  <si>
    <t>QS_G_WP_9</t>
  </si>
  <si>
    <t>QS_G_WP_10</t>
  </si>
  <si>
    <t>Total Gross Written Premium</t>
  </si>
  <si>
    <t>QS_SEC_G_EP</t>
  </si>
  <si>
    <t>QS_G_EP_1</t>
  </si>
  <si>
    <t>QS_G_EP_2</t>
  </si>
  <si>
    <t>QS_G_EP_3</t>
  </si>
  <si>
    <t>QS_G_EP_4</t>
  </si>
  <si>
    <t>QS_G_EP_5</t>
  </si>
  <si>
    <t>QS_G_EP_6</t>
  </si>
  <si>
    <t>QS_G_EP_7</t>
  </si>
  <si>
    <t>QS_G_EP_8</t>
  </si>
  <si>
    <t>QS_G_EP_9</t>
  </si>
  <si>
    <t>QS_G_EP_10</t>
  </si>
  <si>
    <t>Total Gross Earned Premium</t>
  </si>
  <si>
    <t>QS_SEC_G_WCOMM</t>
  </si>
  <si>
    <t>QS_G_WCOMM_1</t>
  </si>
  <si>
    <t>QS_G_WCOMM_2</t>
  </si>
  <si>
    <t>QS_G_WCOMM_3</t>
  </si>
  <si>
    <t>QS_G_WCOMM_4</t>
  </si>
  <si>
    <t>QS_G_WCOMM_5</t>
  </si>
  <si>
    <t>QS_G_WCOMM_6</t>
  </si>
  <si>
    <t>QS_G_WCOMM_7</t>
  </si>
  <si>
    <t>QS_G_WCOMM_8</t>
  </si>
  <si>
    <t>QS_G_WCOMM_9</t>
  </si>
  <si>
    <t>QS_G_WCOMM_10</t>
  </si>
  <si>
    <t>Total Gross Written Commission</t>
  </si>
  <si>
    <t>QS_SEC_G_ECOMM</t>
  </si>
  <si>
    <t>QS_G_ECOMM_1</t>
  </si>
  <si>
    <t>QS_G_ECOMM_2</t>
  </si>
  <si>
    <t>QS_G_ECOMM_3</t>
  </si>
  <si>
    <t>QS_G_ECOMM_4</t>
  </si>
  <si>
    <t>QS_G_ECOMM_5</t>
  </si>
  <si>
    <t>QS_G_ECOMM_6</t>
  </si>
  <si>
    <t>QS_G_ECOMM_7</t>
  </si>
  <si>
    <t>QS_G_ECOMM_8</t>
  </si>
  <si>
    <t>QS_G_ECOMM_9</t>
  </si>
  <si>
    <t>QS_G_ECOMM_10</t>
  </si>
  <si>
    <t>Total Gross Earned Commission</t>
  </si>
  <si>
    <t>QS_SEC_G_WFRONTFEE</t>
  </si>
  <si>
    <t>QS_G_WFRONTFEE_1</t>
  </si>
  <si>
    <t>QS_G_WFRONTFEE_2</t>
  </si>
  <si>
    <t>QS_G_WFRONTFEE_3</t>
  </si>
  <si>
    <t>QS_G_WFRONTFEE_4</t>
  </si>
  <si>
    <t>QS_G_WFRONTFEE_5</t>
  </si>
  <si>
    <t>QS_G_WFRONTFEE_6</t>
  </si>
  <si>
    <t>QS_G_WFRONTFEE_7</t>
  </si>
  <si>
    <t>QS_G_WFRONTFEE_8</t>
  </si>
  <si>
    <t>QS_G_WFRONTFEE_9</t>
  </si>
  <si>
    <t>QS_G_WFRONTFEE_10</t>
  </si>
  <si>
    <t>Total Gross Written Fronting Fee</t>
  </si>
  <si>
    <t>QS_SEC_G_EFRONTFEE</t>
  </si>
  <si>
    <t>QS_G_EFRONTFEE_1</t>
  </si>
  <si>
    <t>QS_G_EFRONTFEE_2</t>
  </si>
  <si>
    <t>QS_G_EFRONTFEE_3</t>
  </si>
  <si>
    <t>QS_G_EFRONTFEE_4</t>
  </si>
  <si>
    <t>QS_G_EFRONTFEE_5</t>
  </si>
  <si>
    <t>QS_G_EFRONTFEE_6</t>
  </si>
  <si>
    <t>QS_G_EFRONTFEE_7</t>
  </si>
  <si>
    <t>QS_G_EFRONTFEE_8</t>
  </si>
  <si>
    <t>QS_G_EFRONTFEE_9</t>
  </si>
  <si>
    <t>QS_G_EFRONTFEE_10</t>
  </si>
  <si>
    <t>Total Gross Earned Fronting Fee</t>
  </si>
  <si>
    <t>QS_SEC_G_PAID</t>
  </si>
  <si>
    <t>QS_G_PAID_1</t>
  </si>
  <si>
    <t>QS_G_PAID_2</t>
  </si>
  <si>
    <t>QS_G_PAID_3</t>
  </si>
  <si>
    <t>QS_G_PAID_4</t>
  </si>
  <si>
    <t>QS_G_PAID_5</t>
  </si>
  <si>
    <t>QS_G_PAID_6</t>
  </si>
  <si>
    <t>QS_G_PAID_7</t>
  </si>
  <si>
    <t>QS_G_PAID_8</t>
  </si>
  <si>
    <t>QS_G_PAID_9</t>
  </si>
  <si>
    <t>QS_G_PAID_10</t>
  </si>
  <si>
    <t>Total Gross Paid Loss</t>
  </si>
  <si>
    <t>QS_SEC_G_CASERSV</t>
  </si>
  <si>
    <t>QS_G_CASERSV_1</t>
  </si>
  <si>
    <t>QS_G_CASERSV_2</t>
  </si>
  <si>
    <t>QS_G_CASERSV_3</t>
  </si>
  <si>
    <t>QS_G_CASERSV_4</t>
  </si>
  <si>
    <t>QS_G_CASERSV_5</t>
  </si>
  <si>
    <t>QS_G_CASERSV_6</t>
  </si>
  <si>
    <t>QS_G_CASERSV_7</t>
  </si>
  <si>
    <t>QS_G_CASERSV_8</t>
  </si>
  <si>
    <t>QS_G_CASERSV_9</t>
  </si>
  <si>
    <t>QS_G_CASERSV_10</t>
  </si>
  <si>
    <t>Total Gross Case Reserve</t>
  </si>
  <si>
    <t>QS_SEC_G_CASEINC</t>
  </si>
  <si>
    <t>QS_G_CASEINC_1</t>
  </si>
  <si>
    <t>QS_G_CASEINC_2</t>
  </si>
  <si>
    <t>QS_G_CASEINC_3</t>
  </si>
  <si>
    <t>QS_G_CASEINC_4</t>
  </si>
  <si>
    <t>QS_G_CASEINC_5</t>
  </si>
  <si>
    <t>QS_G_CASEINC_6</t>
  </si>
  <si>
    <t>QS_G_CASEINC_7</t>
  </si>
  <si>
    <t>QS_G_CASEINC_8</t>
  </si>
  <si>
    <t>QS_G_CASEINC_9</t>
  </si>
  <si>
    <t>QS_G_CASEINC_10</t>
  </si>
  <si>
    <t>Total Gross Case Incurred</t>
  </si>
  <si>
    <t>QS_SEC_G_IBNR</t>
  </si>
  <si>
    <t>QS_G_IBNR_1</t>
  </si>
  <si>
    <t>QS_G_IBNR_2</t>
  </si>
  <si>
    <t>QS_G_IBNR_3</t>
  </si>
  <si>
    <t>QS_G_IBNR_4</t>
  </si>
  <si>
    <t>QS_G_IBNR_5</t>
  </si>
  <si>
    <t>QS_G_IBNR_6</t>
  </si>
  <si>
    <t>QS_G_IBNR_7</t>
  </si>
  <si>
    <t>QS_G_IBNR_8</t>
  </si>
  <si>
    <t>QS_G_IBNR_9</t>
  </si>
  <si>
    <t>QS_G_IBNR_10</t>
  </si>
  <si>
    <t>Total Gross IBNR</t>
  </si>
  <si>
    <t>QS_SEC_G_UNPAID</t>
  </si>
  <si>
    <t>QS_G_UNPAID_1</t>
  </si>
  <si>
    <t>QS_G_UNPAID_2</t>
  </si>
  <si>
    <t>QS_G_UNPAID_3</t>
  </si>
  <si>
    <t>QS_G_UNPAID_4</t>
  </si>
  <si>
    <t>QS_G_UNPAID_5</t>
  </si>
  <si>
    <t>QS_G_UNPAID_6</t>
  </si>
  <si>
    <t>QS_G_UNPAID_7</t>
  </si>
  <si>
    <t>QS_G_UNPAID_8</t>
  </si>
  <si>
    <t>QS_G_UNPAID_9</t>
  </si>
  <si>
    <t>QS_G_UNPAID_10</t>
  </si>
  <si>
    <t>Total Gross Unpaid (Case+IBNR)</t>
  </si>
  <si>
    <t>QS_SEC_G_ULT</t>
  </si>
  <si>
    <t>QS_G_ULT_1</t>
  </si>
  <si>
    <t>QS_G_ULT_2</t>
  </si>
  <si>
    <t>QS_G_ULT_3</t>
  </si>
  <si>
    <t>QS_G_ULT_4</t>
  </si>
  <si>
    <t>QS_G_ULT_5</t>
  </si>
  <si>
    <t>QS_G_ULT_6</t>
  </si>
  <si>
    <t>QS_G_ULT_7</t>
  </si>
  <si>
    <t>QS_G_ULT_8</t>
  </si>
  <si>
    <t>QS_G_ULT_9</t>
  </si>
  <si>
    <t>QS_G_ULT_10</t>
  </si>
  <si>
    <t>Total Gross Ultimate Loss</t>
  </si>
  <si>
    <t>QS_SEC_G_CLSCT</t>
  </si>
  <si>
    <t>QS_G_CLSCT_1</t>
  </si>
  <si>
    <t>QS_G_CLSCT_2</t>
  </si>
  <si>
    <t>QS_G_CLSCT_3</t>
  </si>
  <si>
    <t>QS_G_CLSCT_4</t>
  </si>
  <si>
    <t>QS_G_CLSCT_5</t>
  </si>
  <si>
    <t>QS_G_CLSCT_6</t>
  </si>
  <si>
    <t>QS_G_CLSCT_7</t>
  </si>
  <si>
    <t>QS_G_CLSCT_8</t>
  </si>
  <si>
    <t>QS_G_CLSCT_9</t>
  </si>
  <si>
    <t>QS_G_CLSCT_10</t>
  </si>
  <si>
    <t>QS_G_CLSCT_TOTAL</t>
  </si>
  <si>
    <t>Total Gross Closed Count</t>
  </si>
  <si>
    <t>QS_SEC_G_OPENCT</t>
  </si>
  <si>
    <t>QS_G_OPENCT_1</t>
  </si>
  <si>
    <t>QS_G_OPENCT_2</t>
  </si>
  <si>
    <t>QS_G_OPENCT_3</t>
  </si>
  <si>
    <t>QS_G_OPENCT_4</t>
  </si>
  <si>
    <t>QS_G_OPENCT_5</t>
  </si>
  <si>
    <t>QS_G_OPENCT_6</t>
  </si>
  <si>
    <t>QS_G_OPENCT_7</t>
  </si>
  <si>
    <t>QS_G_OPENCT_8</t>
  </si>
  <si>
    <t>QS_G_OPENCT_9</t>
  </si>
  <si>
    <t>QS_G_OPENCT_10</t>
  </si>
  <si>
    <t>QS_G_OPENCT_TOTAL</t>
  </si>
  <si>
    <t>Total Gross Open Count</t>
  </si>
  <si>
    <t>QS_SEC_G_RPTCT</t>
  </si>
  <si>
    <t>QS_G_RPTCT_1</t>
  </si>
  <si>
    <t>QS_G_RPTCT_2</t>
  </si>
  <si>
    <t>QS_G_RPTCT_3</t>
  </si>
  <si>
    <t>QS_G_RPTCT_4</t>
  </si>
  <si>
    <t>QS_G_RPTCT_5</t>
  </si>
  <si>
    <t>QS_G_RPTCT_6</t>
  </si>
  <si>
    <t>QS_G_RPTCT_7</t>
  </si>
  <si>
    <t>QS_G_RPTCT_8</t>
  </si>
  <si>
    <t>QS_G_RPTCT_9</t>
  </si>
  <si>
    <t>QS_G_RPTCT_10</t>
  </si>
  <si>
    <t>QS_G_RPTCT_TOTAL</t>
  </si>
  <si>
    <t>Total Gross Reported Count</t>
  </si>
  <si>
    <t>QS_SEC_G_ULTCT</t>
  </si>
  <si>
    <t>QS_G_ULTCT_1</t>
  </si>
  <si>
    <t>QS_G_ULTCT_2</t>
  </si>
  <si>
    <t>QS_G_ULTCT_3</t>
  </si>
  <si>
    <t>QS_G_ULTCT_4</t>
  </si>
  <si>
    <t>QS_G_ULTCT_5</t>
  </si>
  <si>
    <t>QS_G_ULTCT_6</t>
  </si>
  <si>
    <t>QS_G_ULTCT_7</t>
  </si>
  <si>
    <t>QS_G_ULTCT_8</t>
  </si>
  <si>
    <t>QS_G_ULTCT_9</t>
  </si>
  <si>
    <t>QS_G_ULTCT_10</t>
  </si>
  <si>
    <t>QS_G_ULTCT_TOTAL</t>
  </si>
  <si>
    <t>Total Gross Ultimate Count</t>
  </si>
  <si>
    <t>QS_SEC_C_WP</t>
  </si>
  <si>
    <t>QS_C_WP_1</t>
  </si>
  <si>
    <t>QS_C_WP_2</t>
  </si>
  <si>
    <t>QS_C_WP_3</t>
  </si>
  <si>
    <t>QS_C_WP_4</t>
  </si>
  <si>
    <t>QS_C_WP_5</t>
  </si>
  <si>
    <t>QS_C_WP_6</t>
  </si>
  <si>
    <t>QS_C_WP_7</t>
  </si>
  <si>
    <t>QS_C_WP_8</t>
  </si>
  <si>
    <t>QS_C_WP_9</t>
  </si>
  <si>
    <t>QS_C_WP_10</t>
  </si>
  <si>
    <t>Total Ceded Written Premium</t>
  </si>
  <si>
    <t>QS_SEC_C_EP</t>
  </si>
  <si>
    <t>QS_C_EP_1</t>
  </si>
  <si>
    <t>QS_C_EP_2</t>
  </si>
  <si>
    <t>QS_C_EP_3</t>
  </si>
  <si>
    <t>QS_C_EP_4</t>
  </si>
  <si>
    <t>QS_C_EP_5</t>
  </si>
  <si>
    <t>QS_C_EP_6</t>
  </si>
  <si>
    <t>QS_C_EP_7</t>
  </si>
  <si>
    <t>QS_C_EP_8</t>
  </si>
  <si>
    <t>QS_C_EP_9</t>
  </si>
  <si>
    <t>QS_C_EP_10</t>
  </si>
  <si>
    <t>Total Ceded Earned Premium</t>
  </si>
  <si>
    <t>QS_SEC_C_WCOMM</t>
  </si>
  <si>
    <t>QS_C_WCOMM_1</t>
  </si>
  <si>
    <t>QS_C_WCOMM_2</t>
  </si>
  <si>
    <t>QS_C_WCOMM_3</t>
  </si>
  <si>
    <t>QS_C_WCOMM_4</t>
  </si>
  <si>
    <t>QS_C_WCOMM_5</t>
  </si>
  <si>
    <t>QS_C_WCOMM_6</t>
  </si>
  <si>
    <t>QS_C_WCOMM_7</t>
  </si>
  <si>
    <t>QS_C_WCOMM_8</t>
  </si>
  <si>
    <t>QS_C_WCOMM_9</t>
  </si>
  <si>
    <t>QS_C_WCOMM_10</t>
  </si>
  <si>
    <t>QS_C_WCOMM_TOTAL</t>
  </si>
  <si>
    <t>Total Ceded Written Commission</t>
  </si>
  <si>
    <t>QS_SEC_C_ECOMM</t>
  </si>
  <si>
    <t>QS_C_ECOMM_1</t>
  </si>
  <si>
    <t>QS_C_ECOMM_2</t>
  </si>
  <si>
    <t>QS_C_ECOMM_3</t>
  </si>
  <si>
    <t>QS_C_ECOMM_4</t>
  </si>
  <si>
    <t>QS_C_ECOMM_5</t>
  </si>
  <si>
    <t>QS_C_ECOMM_6</t>
  </si>
  <si>
    <t>QS_C_ECOMM_7</t>
  </si>
  <si>
    <t>QS_C_ECOMM_8</t>
  </si>
  <si>
    <t>QS_C_ECOMM_9</t>
  </si>
  <si>
    <t>QS_C_ECOMM_10</t>
  </si>
  <si>
    <t>Total Ceded Earned Commission</t>
  </si>
  <si>
    <t>QS_SEC_C_WFRONTFEE</t>
  </si>
  <si>
    <t>QS_C_WFRONTFEE_1</t>
  </si>
  <si>
    <t>QS_C_WFRONTFEE_2</t>
  </si>
  <si>
    <t>QS_C_WFRONTFEE_3</t>
  </si>
  <si>
    <t>QS_C_WFRONTFEE_4</t>
  </si>
  <si>
    <t>QS_C_WFRONTFEE_5</t>
  </si>
  <si>
    <t>QS_C_WFRONTFEE_6</t>
  </si>
  <si>
    <t>QS_C_WFRONTFEE_7</t>
  </si>
  <si>
    <t>QS_C_WFRONTFEE_8</t>
  </si>
  <si>
    <t>QS_C_WFRONTFEE_9</t>
  </si>
  <si>
    <t>QS_C_WFRONTFEE_10</t>
  </si>
  <si>
    <t>QS_C_WFRONTFEE_TOTAL</t>
  </si>
  <si>
    <t>Total C_WFrontFee</t>
  </si>
  <si>
    <t>QS_SEC_C_EFRONTFEE</t>
  </si>
  <si>
    <t>QS_C_EFRONTFEE_1</t>
  </si>
  <si>
    <t>QS_C_EFRONTFEE_2</t>
  </si>
  <si>
    <t>QS_C_EFRONTFEE_3</t>
  </si>
  <si>
    <t>QS_C_EFRONTFEE_4</t>
  </si>
  <si>
    <t>QS_C_EFRONTFEE_5</t>
  </si>
  <si>
    <t>QS_C_EFRONTFEE_6</t>
  </si>
  <si>
    <t>QS_C_EFRONTFEE_7</t>
  </si>
  <si>
    <t>QS_C_EFRONTFEE_8</t>
  </si>
  <si>
    <t>QS_C_EFRONTFEE_9</t>
  </si>
  <si>
    <t>QS_C_EFRONTFEE_10</t>
  </si>
  <si>
    <t>QS_C_EFRONTFEE_TOTAL</t>
  </si>
  <si>
    <t>Total C_EFrontFee</t>
  </si>
  <si>
    <t>QS_SEC_C_PAID</t>
  </si>
  <si>
    <t>QS_C_PAID_1</t>
  </si>
  <si>
    <t>QS_C_PAID_2</t>
  </si>
  <si>
    <t>QS_C_PAID_3</t>
  </si>
  <si>
    <t>QS_C_PAID_4</t>
  </si>
  <si>
    <t>QS_C_PAID_5</t>
  </si>
  <si>
    <t>QS_C_PAID_6</t>
  </si>
  <si>
    <t>QS_C_PAID_7</t>
  </si>
  <si>
    <t>QS_C_PAID_8</t>
  </si>
  <si>
    <t>QS_C_PAID_9</t>
  </si>
  <si>
    <t>QS_C_PAID_10</t>
  </si>
  <si>
    <t>QS_C_PAID_TOTAL</t>
  </si>
  <si>
    <t>Total Ceded Paid Loss</t>
  </si>
  <si>
    <t>QS_SEC_C_CASERSV</t>
  </si>
  <si>
    <t>QS_C_CASERSV_1</t>
  </si>
  <si>
    <t>QS_C_CASERSV_2</t>
  </si>
  <si>
    <t>QS_C_CASERSV_3</t>
  </si>
  <si>
    <t>QS_C_CASERSV_4</t>
  </si>
  <si>
    <t>QS_C_CASERSV_5</t>
  </si>
  <si>
    <t>QS_C_CASERSV_6</t>
  </si>
  <si>
    <t>QS_C_CASERSV_7</t>
  </si>
  <si>
    <t>QS_C_CASERSV_8</t>
  </si>
  <si>
    <t>QS_C_CASERSV_9</t>
  </si>
  <si>
    <t>QS_C_CASERSV_10</t>
  </si>
  <si>
    <t>QS_C_CASERSV_TOTAL</t>
  </si>
  <si>
    <t>Total Ceded Case Reserve</t>
  </si>
  <si>
    <t>QS_SEC_C_CASEINC</t>
  </si>
  <si>
    <t>QS_C_CASEINC_1</t>
  </si>
  <si>
    <t>QS_C_CASEINC_2</t>
  </si>
  <si>
    <t>QS_C_CASEINC_3</t>
  </si>
  <si>
    <t>QS_C_CASEINC_4</t>
  </si>
  <si>
    <t>QS_C_CASEINC_5</t>
  </si>
  <si>
    <t>QS_C_CASEINC_6</t>
  </si>
  <si>
    <t>QS_C_CASEINC_7</t>
  </si>
  <si>
    <t>QS_C_CASEINC_8</t>
  </si>
  <si>
    <t>QS_C_CASEINC_9</t>
  </si>
  <si>
    <t>QS_C_CASEINC_10</t>
  </si>
  <si>
    <t>QS_C_CASEINC_TOTAL</t>
  </si>
  <si>
    <t>Total Ceded Case Incurred</t>
  </si>
  <si>
    <t>QS_SEC_C_IBNR</t>
  </si>
  <si>
    <t>QS_C_IBNR_1</t>
  </si>
  <si>
    <t>QS_C_IBNR_2</t>
  </si>
  <si>
    <t>QS_C_IBNR_3</t>
  </si>
  <si>
    <t>QS_C_IBNR_4</t>
  </si>
  <si>
    <t>QS_C_IBNR_5</t>
  </si>
  <si>
    <t>QS_C_IBNR_6</t>
  </si>
  <si>
    <t>QS_C_IBNR_7</t>
  </si>
  <si>
    <t>QS_C_IBNR_8</t>
  </si>
  <si>
    <t>QS_C_IBNR_9</t>
  </si>
  <si>
    <t>QS_C_IBNR_10</t>
  </si>
  <si>
    <t>QS_C_IBNR_TOTAL</t>
  </si>
  <si>
    <t>Total Ceded IBNR</t>
  </si>
  <si>
    <t>QS_SEC_C_UNPAID</t>
  </si>
  <si>
    <t>QS_C_UNPAID_1</t>
  </si>
  <si>
    <t>QS_C_UNPAID_2</t>
  </si>
  <si>
    <t>QS_C_UNPAID_3</t>
  </si>
  <si>
    <t>QS_C_UNPAID_4</t>
  </si>
  <si>
    <t>QS_C_UNPAID_5</t>
  </si>
  <si>
    <t>QS_C_UNPAID_6</t>
  </si>
  <si>
    <t>QS_C_UNPAID_7</t>
  </si>
  <si>
    <t>QS_C_UNPAID_8</t>
  </si>
  <si>
    <t>QS_C_UNPAID_9</t>
  </si>
  <si>
    <t>QS_C_UNPAID_10</t>
  </si>
  <si>
    <t>Total Ceded Unpaid (Case+IBNR)</t>
  </si>
  <si>
    <t>QS_SEC_C_ULT</t>
  </si>
  <si>
    <t>QS_C_ULT_1</t>
  </si>
  <si>
    <t>QS_C_ULT_2</t>
  </si>
  <si>
    <t>QS_C_ULT_3</t>
  </si>
  <si>
    <t>QS_C_ULT_4</t>
  </si>
  <si>
    <t>QS_C_ULT_5</t>
  </si>
  <si>
    <t>QS_C_ULT_6</t>
  </si>
  <si>
    <t>QS_C_ULT_7</t>
  </si>
  <si>
    <t>QS_C_ULT_8</t>
  </si>
  <si>
    <t>QS_C_ULT_9</t>
  </si>
  <si>
    <t>QS_C_ULT_10</t>
  </si>
  <si>
    <t>Total Ceded Ultimate Loss</t>
  </si>
  <si>
    <t>QS_SEC_CQ_WP</t>
  </si>
  <si>
    <t>QS_CQ_WP_1</t>
  </si>
  <si>
    <t>QS_CQ_WP_2</t>
  </si>
  <si>
    <t>QS_CQ_WP_3</t>
  </si>
  <si>
    <t>QS_CQ_WP_4</t>
  </si>
  <si>
    <t>QS_CQ_WP_5</t>
  </si>
  <si>
    <t>QS_CQ_WP_6</t>
  </si>
  <si>
    <t>QS_CQ_WP_7</t>
  </si>
  <si>
    <t>QS_CQ_WP_8</t>
  </si>
  <si>
    <t>QS_CQ_WP_9</t>
  </si>
  <si>
    <t>QS_CQ_WP_10</t>
  </si>
  <si>
    <t>QS_CQ_WP_TOTAL</t>
  </si>
  <si>
    <t>Total Ceded QS Written Premium</t>
  </si>
  <si>
    <t>QS_SEC_CQ_EP</t>
  </si>
  <si>
    <t>QS_CQ_EP_1</t>
  </si>
  <si>
    <t>QS_CQ_EP_2</t>
  </si>
  <si>
    <t>QS_CQ_EP_3</t>
  </si>
  <si>
    <t>QS_CQ_EP_4</t>
  </si>
  <si>
    <t>QS_CQ_EP_5</t>
  </si>
  <si>
    <t>QS_CQ_EP_6</t>
  </si>
  <si>
    <t>QS_CQ_EP_7</t>
  </si>
  <si>
    <t>QS_CQ_EP_8</t>
  </si>
  <si>
    <t>QS_CQ_EP_9</t>
  </si>
  <si>
    <t>QS_CQ_EP_10</t>
  </si>
  <si>
    <t>QS_CQ_EP_TOTAL</t>
  </si>
  <si>
    <t>Total Ceded QS Earned Premium</t>
  </si>
  <si>
    <t>QS_SEC_XC_WP</t>
  </si>
  <si>
    <t>QS_XC_WP_1</t>
  </si>
  <si>
    <t>QS_XC_WP_2</t>
  </si>
  <si>
    <t>QS_XC_WP_3</t>
  </si>
  <si>
    <t>QS_XC_WP_4</t>
  </si>
  <si>
    <t>QS_XC_WP_5</t>
  </si>
  <si>
    <t>QS_XC_WP_6</t>
  </si>
  <si>
    <t>QS_XC_WP_7</t>
  </si>
  <si>
    <t>QS_XC_WP_8</t>
  </si>
  <si>
    <t>QS_XC_WP_9</t>
  </si>
  <si>
    <t>QS_XC_WP_10</t>
  </si>
  <si>
    <t>QS_XC_WP_TOTAL</t>
  </si>
  <si>
    <t>Total Ceded XOL Written Premium</t>
  </si>
  <si>
    <t>QS_SEC_XC_EP</t>
  </si>
  <si>
    <t>QS_XC_EP_1</t>
  </si>
  <si>
    <t>QS_XC_EP_2</t>
  </si>
  <si>
    <t>QS_XC_EP_3</t>
  </si>
  <si>
    <t>QS_XC_EP_4</t>
  </si>
  <si>
    <t>QS_XC_EP_5</t>
  </si>
  <si>
    <t>QS_XC_EP_6</t>
  </si>
  <si>
    <t>QS_XC_EP_7</t>
  </si>
  <si>
    <t>QS_XC_EP_8</t>
  </si>
  <si>
    <t>QS_XC_EP_9</t>
  </si>
  <si>
    <t>QS_XC_EP_10</t>
  </si>
  <si>
    <t>QS_XC_EP_TOTAL</t>
  </si>
  <si>
    <t>Total Ceded XOL Earned Premium</t>
  </si>
  <si>
    <t>QS_SEC_XO_WP</t>
  </si>
  <si>
    <t>QS_XO_WP_1</t>
  </si>
  <si>
    <t>QS_XO_WP_2</t>
  </si>
  <si>
    <t>QS_XO_WP_3</t>
  </si>
  <si>
    <t>QS_XO_WP_4</t>
  </si>
  <si>
    <t>QS_XO_WP_5</t>
  </si>
  <si>
    <t>QS_XO_WP_6</t>
  </si>
  <si>
    <t>QS_XO_WP_7</t>
  </si>
  <si>
    <t>QS_XO_WP_8</t>
  </si>
  <si>
    <t>QS_XO_WP_9</t>
  </si>
  <si>
    <t>QS_XO_WP_10</t>
  </si>
  <si>
    <t>QS_XO_WP_TOTAL</t>
  </si>
  <si>
    <t>Total Ceded Other Written Premium</t>
  </si>
  <si>
    <t>QS_SEC_XO_EP</t>
  </si>
  <si>
    <t>QS_XO_EP_1</t>
  </si>
  <si>
    <t>QS_XO_EP_2</t>
  </si>
  <si>
    <t>QS_XO_EP_3</t>
  </si>
  <si>
    <t>QS_XO_EP_4</t>
  </si>
  <si>
    <t>QS_XO_EP_5</t>
  </si>
  <si>
    <t>QS_XO_EP_6</t>
  </si>
  <si>
    <t>QS_XO_EP_7</t>
  </si>
  <si>
    <t>QS_XO_EP_8</t>
  </si>
  <si>
    <t>QS_XO_EP_9</t>
  </si>
  <si>
    <t>QS_XO_EP_10</t>
  </si>
  <si>
    <t>QS_XO_EP_TOTAL</t>
  </si>
  <si>
    <t>Total Ceded Other Earned Premium</t>
  </si>
  <si>
    <t>QS_SEC_C_CLSCT</t>
  </si>
  <si>
    <t>QS_C_CLSCT_1</t>
  </si>
  <si>
    <t>QS_C_CLSCT_2</t>
  </si>
  <si>
    <t>QS_C_CLSCT_3</t>
  </si>
  <si>
    <t>QS_C_CLSCT_4</t>
  </si>
  <si>
    <t>QS_C_CLSCT_5</t>
  </si>
  <si>
    <t>QS_C_CLSCT_6</t>
  </si>
  <si>
    <t>QS_C_CLSCT_7</t>
  </si>
  <si>
    <t>QS_C_CLSCT_8</t>
  </si>
  <si>
    <t>QS_C_CLSCT_9</t>
  </si>
  <si>
    <t>QS_C_CLSCT_10</t>
  </si>
  <si>
    <t>QS_C_CLSCT_TOTAL</t>
  </si>
  <si>
    <t>Total Ceded Closed Count</t>
  </si>
  <si>
    <t>QS_SEC_C_OPENCT</t>
  </si>
  <si>
    <t>QS_C_OPENCT_1</t>
  </si>
  <si>
    <t>QS_C_OPENCT_2</t>
  </si>
  <si>
    <t>QS_C_OPENCT_3</t>
  </si>
  <si>
    <t>QS_C_OPENCT_4</t>
  </si>
  <si>
    <t>QS_C_OPENCT_5</t>
  </si>
  <si>
    <t>QS_C_OPENCT_6</t>
  </si>
  <si>
    <t>QS_C_OPENCT_7</t>
  </si>
  <si>
    <t>QS_C_OPENCT_8</t>
  </si>
  <si>
    <t>QS_C_OPENCT_9</t>
  </si>
  <si>
    <t>QS_C_OPENCT_10</t>
  </si>
  <si>
    <t>QS_C_OPENCT_TOTAL</t>
  </si>
  <si>
    <t>Total Ceded Open Count</t>
  </si>
  <si>
    <t>QS_SEC_C_RPTCT</t>
  </si>
  <si>
    <t>QS_C_RPTCT_1</t>
  </si>
  <si>
    <t>QS_C_RPTCT_2</t>
  </si>
  <si>
    <t>QS_C_RPTCT_3</t>
  </si>
  <si>
    <t>QS_C_RPTCT_4</t>
  </si>
  <si>
    <t>QS_C_RPTCT_5</t>
  </si>
  <si>
    <t>QS_C_RPTCT_6</t>
  </si>
  <si>
    <t>QS_C_RPTCT_7</t>
  </si>
  <si>
    <t>QS_C_RPTCT_8</t>
  </si>
  <si>
    <t>QS_C_RPTCT_9</t>
  </si>
  <si>
    <t>QS_C_RPTCT_10</t>
  </si>
  <si>
    <t>QS_C_RPTCT_TOTAL</t>
  </si>
  <si>
    <t>Total Ceded Reported Count</t>
  </si>
  <si>
    <t>QS_SEC_C_ULTCT</t>
  </si>
  <si>
    <t>QS_C_ULTCT_1</t>
  </si>
  <si>
    <t>QS_C_ULTCT_2</t>
  </si>
  <si>
    <t>QS_C_ULTCT_3</t>
  </si>
  <si>
    <t>QS_C_ULTCT_4</t>
  </si>
  <si>
    <t>QS_C_ULTCT_5</t>
  </si>
  <si>
    <t>QS_C_ULTCT_6</t>
  </si>
  <si>
    <t>QS_C_ULTCT_7</t>
  </si>
  <si>
    <t>QS_C_ULTCT_8</t>
  </si>
  <si>
    <t>QS_C_ULTCT_9</t>
  </si>
  <si>
    <t>QS_C_ULTCT_10</t>
  </si>
  <si>
    <t>QS_C_ULTCT_TOTAL</t>
  </si>
  <si>
    <t>Total Ceded Ultimate Count</t>
  </si>
  <si>
    <t>QS_SEC_G_IBNRCT</t>
  </si>
  <si>
    <t>QS_G_IBNRCT_1</t>
  </si>
  <si>
    <t>QS_G_IBNRCT_2</t>
  </si>
  <si>
    <t>QS_G_IBNRCT_3</t>
  </si>
  <si>
    <t>QS_G_IBNRCT_4</t>
  </si>
  <si>
    <t>QS_G_IBNRCT_5</t>
  </si>
  <si>
    <t>QS_G_IBNRCT_6</t>
  </si>
  <si>
    <t>QS_G_IBNRCT_7</t>
  </si>
  <si>
    <t>QS_G_IBNRCT_8</t>
  </si>
  <si>
    <t>QS_G_IBNRCT_9</t>
  </si>
  <si>
    <t>QS_G_IBNRCT_10</t>
  </si>
  <si>
    <t>QS_G_IBNRCT_TOTAL</t>
  </si>
  <si>
    <t>Total Gross IBNR Count</t>
  </si>
  <si>
    <t>QS_SEC_G_UNCLOSEDCT</t>
  </si>
  <si>
    <t>QS_G_UNCLOSEDCT_1</t>
  </si>
  <si>
    <t>QS_G_UNCLOSEDCT_2</t>
  </si>
  <si>
    <t>QS_G_UNCLOSEDCT_3</t>
  </si>
  <si>
    <t>QS_G_UNCLOSEDCT_4</t>
  </si>
  <si>
    <t>QS_G_UNCLOSEDCT_5</t>
  </si>
  <si>
    <t>QS_G_UNCLOSEDCT_6</t>
  </si>
  <si>
    <t>QS_G_UNCLOSEDCT_7</t>
  </si>
  <si>
    <t>QS_G_UNCLOSEDCT_8</t>
  </si>
  <si>
    <t>QS_G_UNCLOSEDCT_9</t>
  </si>
  <si>
    <t>QS_G_UNCLOSEDCT_10</t>
  </si>
  <si>
    <t>QS_G_UNCLOSEDCT_TOTAL</t>
  </si>
  <si>
    <t>Total Gross Unclosed Count</t>
  </si>
  <si>
    <t>QS_SEC_C_IBNRCT</t>
  </si>
  <si>
    <t>QS_C_IBNRCT_1</t>
  </si>
  <si>
    <t>QS_C_IBNRCT_2</t>
  </si>
  <si>
    <t>QS_C_IBNRCT_3</t>
  </si>
  <si>
    <t>QS_C_IBNRCT_4</t>
  </si>
  <si>
    <t>QS_C_IBNRCT_5</t>
  </si>
  <si>
    <t>QS_C_IBNRCT_6</t>
  </si>
  <si>
    <t>QS_C_IBNRCT_7</t>
  </si>
  <si>
    <t>QS_C_IBNRCT_8</t>
  </si>
  <si>
    <t>QS_C_IBNRCT_9</t>
  </si>
  <si>
    <t>QS_C_IBNRCT_10</t>
  </si>
  <si>
    <t>QS_C_IBNRCT_TOTAL</t>
  </si>
  <si>
    <t>Total Ceded IBNR Count</t>
  </si>
  <si>
    <t>QS_SEC_C_UNCLOSEDCT</t>
  </si>
  <si>
    <t>QS_C_UNCLOSEDCT_1</t>
  </si>
  <si>
    <t>QS_C_UNCLOSEDCT_2</t>
  </si>
  <si>
    <t>QS_C_UNCLOSEDCT_3</t>
  </si>
  <si>
    <t>QS_C_UNCLOSEDCT_4</t>
  </si>
  <si>
    <t>QS_C_UNCLOSEDCT_5</t>
  </si>
  <si>
    <t>QS_C_UNCLOSEDCT_6</t>
  </si>
  <si>
    <t>QS_C_UNCLOSEDCT_7</t>
  </si>
  <si>
    <t>QS_C_UNCLOSEDCT_8</t>
  </si>
  <si>
    <t>QS_C_UNCLOSEDCT_9</t>
  </si>
  <si>
    <t>QS_C_UNCLOSEDCT_10</t>
  </si>
  <si>
    <t>QS_C_UNCLOSEDCT_TOTAL</t>
  </si>
  <si>
    <t>Total Ceded Unclosed Count</t>
  </si>
  <si>
    <t>QS_SEC_N_WP</t>
  </si>
  <si>
    <t>QS_N_WP_1</t>
  </si>
  <si>
    <t>QS_N_WP_2</t>
  </si>
  <si>
    <t>QS_N_WP_3</t>
  </si>
  <si>
    <t>QS_N_WP_4</t>
  </si>
  <si>
    <t>QS_N_WP_5</t>
  </si>
  <si>
    <t>QS_N_WP_6</t>
  </si>
  <si>
    <t>QS_N_WP_7</t>
  </si>
  <si>
    <t>QS_N_WP_8</t>
  </si>
  <si>
    <t>QS_N_WP_9</t>
  </si>
  <si>
    <t>QS_N_WP_10</t>
  </si>
  <si>
    <t>Total Net Written Premium</t>
  </si>
  <si>
    <t>QS_SEC_N_EP</t>
  </si>
  <si>
    <t>QS_N_EP_1</t>
  </si>
  <si>
    <t>QS_N_EP_2</t>
  </si>
  <si>
    <t>QS_N_EP_3</t>
  </si>
  <si>
    <t>QS_N_EP_4</t>
  </si>
  <si>
    <t>QS_N_EP_5</t>
  </si>
  <si>
    <t>QS_N_EP_6</t>
  </si>
  <si>
    <t>QS_N_EP_7</t>
  </si>
  <si>
    <t>QS_N_EP_8</t>
  </si>
  <si>
    <t>QS_N_EP_9</t>
  </si>
  <si>
    <t>QS_N_EP_10</t>
  </si>
  <si>
    <t>Total Net Earned Premium</t>
  </si>
  <si>
    <t>QS_SEC_N_WCOMM</t>
  </si>
  <si>
    <t>QS_N_WCOMM_1</t>
  </si>
  <si>
    <t>QS_N_WCOMM_2</t>
  </si>
  <si>
    <t>QS_N_WCOMM_3</t>
  </si>
  <si>
    <t>QS_N_WCOMM_4</t>
  </si>
  <si>
    <t>QS_N_WCOMM_5</t>
  </si>
  <si>
    <t>QS_N_WCOMM_6</t>
  </si>
  <si>
    <t>QS_N_WCOMM_7</t>
  </si>
  <si>
    <t>QS_N_WCOMM_8</t>
  </si>
  <si>
    <t>QS_N_WCOMM_9</t>
  </si>
  <si>
    <t>QS_N_WCOMM_10</t>
  </si>
  <si>
    <t>QS_N_WCOMM_TOTAL</t>
  </si>
  <si>
    <t>Total N_WComm</t>
  </si>
  <si>
    <t>QS_SEC_N_ECOMM</t>
  </si>
  <si>
    <t>QS_N_ECOMM_1</t>
  </si>
  <si>
    <t>QS_N_ECOMM_2</t>
  </si>
  <si>
    <t>QS_N_ECOMM_3</t>
  </si>
  <si>
    <t>QS_N_ECOMM_4</t>
  </si>
  <si>
    <t>QS_N_ECOMM_5</t>
  </si>
  <si>
    <t>QS_N_ECOMM_6</t>
  </si>
  <si>
    <t>QS_N_ECOMM_7</t>
  </si>
  <si>
    <t>QS_N_ECOMM_8</t>
  </si>
  <si>
    <t>QS_N_ECOMM_9</t>
  </si>
  <si>
    <t>QS_N_ECOMM_10</t>
  </si>
  <si>
    <t>QS_N_ECOMM_TOTAL</t>
  </si>
  <si>
    <t>Total N_EComm</t>
  </si>
  <si>
    <t>QS_SEC_N_WFRONTFEE</t>
  </si>
  <si>
    <t>QS_N_WFRONTFEE_1</t>
  </si>
  <si>
    <t>QS_N_WFRONTFEE_2</t>
  </si>
  <si>
    <t>QS_N_WFRONTFEE_3</t>
  </si>
  <si>
    <t>QS_N_WFRONTFEE_4</t>
  </si>
  <si>
    <t>QS_N_WFRONTFEE_5</t>
  </si>
  <si>
    <t>QS_N_WFRONTFEE_6</t>
  </si>
  <si>
    <t>QS_N_WFRONTFEE_7</t>
  </si>
  <si>
    <t>QS_N_WFRONTFEE_8</t>
  </si>
  <si>
    <t>QS_N_WFRONTFEE_9</t>
  </si>
  <si>
    <t>QS_N_WFRONTFEE_10</t>
  </si>
  <si>
    <t>QS_N_WFRONTFEE_TOTAL</t>
  </si>
  <si>
    <t>Total N_WFrontFee</t>
  </si>
  <si>
    <t>QS_SEC_N_EFRONTFEE</t>
  </si>
  <si>
    <t>QS_N_EFRONTFEE_1</t>
  </si>
  <si>
    <t>QS_N_EFRONTFEE_2</t>
  </si>
  <si>
    <t>QS_N_EFRONTFEE_3</t>
  </si>
  <si>
    <t>QS_N_EFRONTFEE_4</t>
  </si>
  <si>
    <t>QS_N_EFRONTFEE_5</t>
  </si>
  <si>
    <t>QS_N_EFRONTFEE_6</t>
  </si>
  <si>
    <t>QS_N_EFRONTFEE_7</t>
  </si>
  <si>
    <t>QS_N_EFRONTFEE_8</t>
  </si>
  <si>
    <t>QS_N_EFRONTFEE_9</t>
  </si>
  <si>
    <t>QS_N_EFRONTFEE_10</t>
  </si>
  <si>
    <t>QS_N_EFRONTFEE_TOTAL</t>
  </si>
  <si>
    <t>Total N_EFrontFee</t>
  </si>
  <si>
    <t>QS_SEC_N_PAID</t>
  </si>
  <si>
    <t>QS_N_PAID_1</t>
  </si>
  <si>
    <t>QS_N_PAID_2</t>
  </si>
  <si>
    <t>QS_N_PAID_3</t>
  </si>
  <si>
    <t>QS_N_PAID_4</t>
  </si>
  <si>
    <t>QS_N_PAID_5</t>
  </si>
  <si>
    <t>QS_N_PAID_6</t>
  </si>
  <si>
    <t>QS_N_PAID_7</t>
  </si>
  <si>
    <t>QS_N_PAID_8</t>
  </si>
  <si>
    <t>QS_N_PAID_9</t>
  </si>
  <si>
    <t>QS_N_PAID_10</t>
  </si>
  <si>
    <t>QS_N_PAID_TOTAL</t>
  </si>
  <si>
    <t>Total N_Paid</t>
  </si>
  <si>
    <t>QS_SEC_N_CASERSV</t>
  </si>
  <si>
    <t>QS_N_CASERSV_1</t>
  </si>
  <si>
    <t>QS_N_CASERSV_2</t>
  </si>
  <si>
    <t>QS_N_CASERSV_3</t>
  </si>
  <si>
    <t>QS_N_CASERSV_4</t>
  </si>
  <si>
    <t>QS_N_CASERSV_5</t>
  </si>
  <si>
    <t>QS_N_CASERSV_6</t>
  </si>
  <si>
    <t>QS_N_CASERSV_7</t>
  </si>
  <si>
    <t>QS_N_CASERSV_8</t>
  </si>
  <si>
    <t>QS_N_CASERSV_9</t>
  </si>
  <si>
    <t>QS_N_CASERSV_10</t>
  </si>
  <si>
    <t>QS_N_CASERSV_TOTAL</t>
  </si>
  <si>
    <t>Total N_CaseRsv</t>
  </si>
  <si>
    <t>QS_SEC_N_CASEINC</t>
  </si>
  <si>
    <t>QS_N_CASEINC_1</t>
  </si>
  <si>
    <t>QS_N_CASEINC_2</t>
  </si>
  <si>
    <t>QS_N_CASEINC_3</t>
  </si>
  <si>
    <t>QS_N_CASEINC_4</t>
  </si>
  <si>
    <t>QS_N_CASEINC_5</t>
  </si>
  <si>
    <t>QS_N_CASEINC_6</t>
  </si>
  <si>
    <t>QS_N_CASEINC_7</t>
  </si>
  <si>
    <t>QS_N_CASEINC_8</t>
  </si>
  <si>
    <t>QS_N_CASEINC_9</t>
  </si>
  <si>
    <t>QS_N_CASEINC_10</t>
  </si>
  <si>
    <t>QS_N_CASEINC_TOTAL</t>
  </si>
  <si>
    <t>Total N_CaseInc</t>
  </si>
  <si>
    <t>QS_SEC_N_IBNR</t>
  </si>
  <si>
    <t>QS_N_IBNR_1</t>
  </si>
  <si>
    <t>QS_N_IBNR_2</t>
  </si>
  <si>
    <t>QS_N_IBNR_3</t>
  </si>
  <si>
    <t>QS_N_IBNR_4</t>
  </si>
  <si>
    <t>QS_N_IBNR_5</t>
  </si>
  <si>
    <t>QS_N_IBNR_6</t>
  </si>
  <si>
    <t>QS_N_IBNR_7</t>
  </si>
  <si>
    <t>QS_N_IBNR_8</t>
  </si>
  <si>
    <t>QS_N_IBNR_9</t>
  </si>
  <si>
    <t>QS_N_IBNR_10</t>
  </si>
  <si>
    <t>QS_N_IBNR_TOTAL</t>
  </si>
  <si>
    <t>Total N_IBNR</t>
  </si>
  <si>
    <t>QS_SEC_N_UNPAID</t>
  </si>
  <si>
    <t>QS_N_UNPAID_1</t>
  </si>
  <si>
    <t>QS_N_UNPAID_2</t>
  </si>
  <si>
    <t>QS_N_UNPAID_3</t>
  </si>
  <si>
    <t>QS_N_UNPAID_4</t>
  </si>
  <si>
    <t>QS_N_UNPAID_5</t>
  </si>
  <si>
    <t>QS_N_UNPAID_6</t>
  </si>
  <si>
    <t>QS_N_UNPAID_7</t>
  </si>
  <si>
    <t>QS_N_UNPAID_8</t>
  </si>
  <si>
    <t>QS_N_UNPAID_9</t>
  </si>
  <si>
    <t>QS_N_UNPAID_10</t>
  </si>
  <si>
    <t>Total Net Unpaid (Case+IBNR)</t>
  </si>
  <si>
    <t>QS_SEC_N_ULT</t>
  </si>
  <si>
    <t>QS_N_ULT_1</t>
  </si>
  <si>
    <t>QS_N_ULT_2</t>
  </si>
  <si>
    <t>QS_N_ULT_3</t>
  </si>
  <si>
    <t>QS_N_ULT_4</t>
  </si>
  <si>
    <t>QS_N_ULT_5</t>
  </si>
  <si>
    <t>QS_N_ULT_6</t>
  </si>
  <si>
    <t>QS_N_ULT_7</t>
  </si>
  <si>
    <t>QS_N_ULT_8</t>
  </si>
  <si>
    <t>QS_N_ULT_9</t>
  </si>
  <si>
    <t>QS_N_ULT_10</t>
  </si>
  <si>
    <t>Total Net Ultimate Loss</t>
  </si>
  <si>
    <t>QS_SEC_N_CLSCT</t>
  </si>
  <si>
    <t>QS_N_CLSCT_1</t>
  </si>
  <si>
    <t>QS_N_CLSCT_2</t>
  </si>
  <si>
    <t>QS_N_CLSCT_3</t>
  </si>
  <si>
    <t>QS_N_CLSCT_4</t>
  </si>
  <si>
    <t>QS_N_CLSCT_5</t>
  </si>
  <si>
    <t>QS_N_CLSCT_6</t>
  </si>
  <si>
    <t>QS_N_CLSCT_7</t>
  </si>
  <si>
    <t>QS_N_CLSCT_8</t>
  </si>
  <si>
    <t>QS_N_CLSCT_9</t>
  </si>
  <si>
    <t>QS_N_CLSCT_10</t>
  </si>
  <si>
    <t>QS_N_CLSCT_TOTAL</t>
  </si>
  <si>
    <t>Total N_ClsCt</t>
  </si>
  <si>
    <t>QS_SEC_N_OPENCT</t>
  </si>
  <si>
    <t>QS_N_OPENCT_1</t>
  </si>
  <si>
    <t>QS_N_OPENCT_2</t>
  </si>
  <si>
    <t>QS_N_OPENCT_3</t>
  </si>
  <si>
    <t>QS_N_OPENCT_4</t>
  </si>
  <si>
    <t>QS_N_OPENCT_5</t>
  </si>
  <si>
    <t>QS_N_OPENCT_6</t>
  </si>
  <si>
    <t>QS_N_OPENCT_7</t>
  </si>
  <si>
    <t>QS_N_OPENCT_8</t>
  </si>
  <si>
    <t>QS_N_OPENCT_9</t>
  </si>
  <si>
    <t>QS_N_OPENCT_10</t>
  </si>
  <si>
    <t>QS_N_OPENCT_TOTAL</t>
  </si>
  <si>
    <t>Total N_OpenCt</t>
  </si>
  <si>
    <t>QS_SEC_N_RPTCT</t>
  </si>
  <si>
    <t>QS_N_RPTCT_1</t>
  </si>
  <si>
    <t>QS_N_RPTCT_2</t>
  </si>
  <si>
    <t>QS_N_RPTCT_3</t>
  </si>
  <si>
    <t>QS_N_RPTCT_4</t>
  </si>
  <si>
    <t>QS_N_RPTCT_5</t>
  </si>
  <si>
    <t>QS_N_RPTCT_6</t>
  </si>
  <si>
    <t>QS_N_RPTCT_7</t>
  </si>
  <si>
    <t>QS_N_RPTCT_8</t>
  </si>
  <si>
    <t>QS_N_RPTCT_9</t>
  </si>
  <si>
    <t>QS_N_RPTCT_10</t>
  </si>
  <si>
    <t>QS_N_RPTCT_TOTAL</t>
  </si>
  <si>
    <t>Total N_RptCt</t>
  </si>
  <si>
    <t>QS_SEC_N_ULTCT</t>
  </si>
  <si>
    <t>QS_N_ULTCT_1</t>
  </si>
  <si>
    <t>QS_N_ULTCT_2</t>
  </si>
  <si>
    <t>QS_N_ULTCT_3</t>
  </si>
  <si>
    <t>QS_N_ULTCT_4</t>
  </si>
  <si>
    <t>QS_N_ULTCT_5</t>
  </si>
  <si>
    <t>QS_N_ULTCT_6</t>
  </si>
  <si>
    <t>QS_N_ULTCT_7</t>
  </si>
  <si>
    <t>QS_N_ULTCT_8</t>
  </si>
  <si>
    <t>QS_N_ULTCT_9</t>
  </si>
  <si>
    <t>QS_N_ULTCT_10</t>
  </si>
  <si>
    <t>QS_N_ULTCT_TOTAL</t>
  </si>
  <si>
    <t>Total N_UltCt</t>
  </si>
  <si>
    <t>QS_SEC_N_IBNRCT</t>
  </si>
  <si>
    <t>QS_N_IBNRCT_1</t>
  </si>
  <si>
    <t>QS_N_IBNRCT_2</t>
  </si>
  <si>
    <t>QS_N_IBNRCT_3</t>
  </si>
  <si>
    <t>QS_N_IBNRCT_4</t>
  </si>
  <si>
    <t>QS_N_IBNRCT_5</t>
  </si>
  <si>
    <t>QS_N_IBNRCT_6</t>
  </si>
  <si>
    <t>QS_N_IBNRCT_7</t>
  </si>
  <si>
    <t>QS_N_IBNRCT_8</t>
  </si>
  <si>
    <t>QS_N_IBNRCT_9</t>
  </si>
  <si>
    <t>QS_N_IBNRCT_10</t>
  </si>
  <si>
    <t>QS_N_IBNRCT_TOTAL</t>
  </si>
  <si>
    <t>Total N_IBNRCt</t>
  </si>
  <si>
    <t>QS_SEC_N_UNCLOSEDCT</t>
  </si>
  <si>
    <t>QS_N_UNCLOSEDCT_1</t>
  </si>
  <si>
    <t>QS_N_UNCLOSEDCT_2</t>
  </si>
  <si>
    <t>QS_N_UNCLOSEDCT_3</t>
  </si>
  <si>
    <t>QS_N_UNCLOSEDCT_4</t>
  </si>
  <si>
    <t>QS_N_UNCLOSEDCT_5</t>
  </si>
  <si>
    <t>QS_N_UNCLOSEDCT_6</t>
  </si>
  <si>
    <t>QS_N_UNCLOSEDCT_7</t>
  </si>
  <si>
    <t>QS_N_UNCLOSEDCT_8</t>
  </si>
  <si>
    <t>QS_N_UNCLOSEDCT_9</t>
  </si>
  <si>
    <t>QS_N_UNCLOSEDCT_10</t>
  </si>
  <si>
    <t>QS_N_UNCLOSEDCT_TOTAL</t>
  </si>
  <si>
    <t>Total N_UnclosedCt</t>
  </si>
  <si>
    <t>Ins_QuarterlyAgg</t>
  </si>
  <si>
    <t>I-360</t>
  </si>
  <si>
    <t>AggregateToQuarterly completed: 10 entities, 84 quarters on QuarterlySummary tab.</t>
  </si>
  <si>
    <t>Executing transform: LossTriangles</t>
  </si>
  <si>
    <t>Loss Development Triangles</t>
  </si>
  <si>
    <t>Cumulative Dollar Amounts (left) | Ult + % of Ultimate (right)</t>
  </si>
  <si>
    <t>% of Ultimate</t>
  </si>
  <si>
    <t>All Programs -- Gross Paid ($)</t>
  </si>
  <si>
    <t>All Programs -- Gross Paid (%)</t>
  </si>
  <si>
    <t>Exp Qtr</t>
  </si>
  <si>
    <t>Ult</t>
  </si>
  <si>
    <t>DQ1</t>
  </si>
  <si>
    <t>DQ2</t>
  </si>
  <si>
    <t>DQ3</t>
  </si>
  <si>
    <t>DQ4</t>
  </si>
  <si>
    <t>DQ5</t>
  </si>
  <si>
    <t>DQ6</t>
  </si>
  <si>
    <t>DQ7</t>
  </si>
  <si>
    <t>DQ8</t>
  </si>
  <si>
    <t>DQ9</t>
  </si>
  <si>
    <t>DQ10</t>
  </si>
  <si>
    <t>DQ11</t>
  </si>
  <si>
    <t>DQ12</t>
  </si>
  <si>
    <t>DQ13</t>
  </si>
  <si>
    <t>DQ14</t>
  </si>
  <si>
    <t>DQ15</t>
  </si>
  <si>
    <t>DQ16</t>
  </si>
  <si>
    <t>DQ17</t>
  </si>
  <si>
    <t>DQ18</t>
  </si>
  <si>
    <t>DQ19</t>
  </si>
  <si>
    <t>DQ20</t>
  </si>
  <si>
    <t>All Programs -- Gross Case Incurred ($)</t>
  </si>
  <si>
    <t>All Programs -- Gross Case Incurred (%)</t>
  </si>
  <si>
    <t>Refund Protection -- Gross Paid ($)</t>
  </si>
  <si>
    <t>Refund Protection -- Gross Paid (%)</t>
  </si>
  <si>
    <t>Refund Protection -- Gross Case Incurred ($)</t>
  </si>
  <si>
    <t>Refund Protection -- Gross Case Incurred (%)</t>
  </si>
  <si>
    <t>Accident and Injury -- Gross Paid ($)</t>
  </si>
  <si>
    <t>Accident and Injury -- Gross Paid (%)</t>
  </si>
  <si>
    <t>Accident and Injury -- Gross Case Incurred ($)</t>
  </si>
  <si>
    <t>Accident and Injury -- Gross Case Incurred (%)</t>
  </si>
  <si>
    <t>Event Cancellation -- Gross Paid ($)</t>
  </si>
  <si>
    <t>Event Cancellation -- Gross Paid (%)</t>
  </si>
  <si>
    <t>Event Cancellation -- Gross Case Incurred ($)</t>
  </si>
  <si>
    <t>Event Cancellation -- Gross Case Incurred (%)</t>
  </si>
  <si>
    <t>Event Liability -- Gross Paid ($)</t>
  </si>
  <si>
    <t>Event Liability -- Gross Paid (%)</t>
  </si>
  <si>
    <t>Event Liability -- Gross Case Incurred ($)</t>
  </si>
  <si>
    <t>Event Liability -- Gross Case Incurred (%)</t>
  </si>
  <si>
    <t>Travel -- Gross Paid ($)</t>
  </si>
  <si>
    <t>Travel -- Gross Paid (%)</t>
  </si>
  <si>
    <t>Travel -- Gross Case Incurred ($)</t>
  </si>
  <si>
    <t>Travel -- Gross Case Incurred (%)</t>
  </si>
  <si>
    <t>Tuition -- Gross Paid ($)</t>
  </si>
  <si>
    <t>Tuition -- Gross Paid (%)</t>
  </si>
  <si>
    <t>Tuition -- Gross Case Incurred ($)</t>
  </si>
  <si>
    <t>Tuition -- Gross Case Incurred (%)</t>
  </si>
  <si>
    <t>Builders Risk -- Gross Paid ($)</t>
  </si>
  <si>
    <t>Builders Risk -- Gross Paid (%)</t>
  </si>
  <si>
    <t>Builders Risk -- Gross Case Incurred ($)</t>
  </si>
  <si>
    <t>Builders Risk -- Gross Case Incurred (%)</t>
  </si>
  <si>
    <t>Credit and Surety -- Gross Paid ($)</t>
  </si>
  <si>
    <t>Credit and Surety -- Gross Paid (%)</t>
  </si>
  <si>
    <t>Credit and Surety -- Gross Case Incurred ($)</t>
  </si>
  <si>
    <t>Credit and Surety -- Gross Case Incurred (%)</t>
  </si>
  <si>
    <t>Other Short Tail -- Gross Paid ($)</t>
  </si>
  <si>
    <t>Other Short Tail -- Gross Paid (%)</t>
  </si>
  <si>
    <t>Other Short Tail -- Gross Case Incurred ($)</t>
  </si>
  <si>
    <t>Other Short Tail -- Gross Case Incurred (%)</t>
  </si>
  <si>
    <t>Other Long Tail -- Gross Paid ($)</t>
  </si>
  <si>
    <t>Other Long Tail -- Gross Paid (%)</t>
  </si>
  <si>
    <t>Other Long Tail -- Gross Case Incurred ($)</t>
  </si>
  <si>
    <t>Other Long Tail -- Gross Case Incurred (%)</t>
  </si>
  <si>
    <t>Ins_Triangles</t>
  </si>
  <si>
    <t>Loss Triangles completed: 10 programs, 20 exposure quarters, 20 dev quarters.</t>
  </si>
  <si>
    <t>Executing transform: CountTriangles</t>
  </si>
  <si>
    <t>Count Development Triangles</t>
  </si>
  <si>
    <t>Cumulative Counts (left) | Ult + % of Ultimate (right)</t>
  </si>
  <si>
    <t>All Programs -- Closed Count</t>
  </si>
  <si>
    <t>All Programs -- Closed Count (%)</t>
  </si>
  <si>
    <t>All Programs -- Reported Count</t>
  </si>
  <si>
    <t>All Programs -- Reported Count (%)</t>
  </si>
  <si>
    <t>Refund Protection -- Closed Count</t>
  </si>
  <si>
    <t>Refund Protection -- Closed Count (%)</t>
  </si>
  <si>
    <t>Refund Protection -- Reported Count</t>
  </si>
  <si>
    <t>Refund Protection -- Reported Count (%)</t>
  </si>
  <si>
    <t>Accident and Injury -- Closed Count</t>
  </si>
  <si>
    <t>Accident and Injury -- Closed Count (%)</t>
  </si>
  <si>
    <t>Accident and Injury -- Reported Count</t>
  </si>
  <si>
    <t>Accident and Injury -- Reported Count (%)</t>
  </si>
  <si>
    <t>Event Cancellation -- Closed Count</t>
  </si>
  <si>
    <t>Event Cancellation -- Closed Count (%)</t>
  </si>
  <si>
    <t>Event Cancellation -- Reported Count</t>
  </si>
  <si>
    <t>Event Cancellation -- Reported Count (%)</t>
  </si>
  <si>
    <t>Event Liability -- Closed Count</t>
  </si>
  <si>
    <t>Event Liability -- Closed Count (%)</t>
  </si>
  <si>
    <t>Event Liability -- Reported Count</t>
  </si>
  <si>
    <t>Event Liability -- Reported Count (%)</t>
  </si>
  <si>
    <t>Travel -- Closed Count</t>
  </si>
  <si>
    <t>Travel -- Closed Count (%)</t>
  </si>
  <si>
    <t>Travel -- Reported Count</t>
  </si>
  <si>
    <t>Travel -- Reported Count (%)</t>
  </si>
  <si>
    <t>Tuition -- Closed Count</t>
  </si>
  <si>
    <t>Tuition -- Closed Count (%)</t>
  </si>
  <si>
    <t>Tuition -- Reported Count</t>
  </si>
  <si>
    <t>Tuition -- Reported Count (%)</t>
  </si>
  <si>
    <t>Builders Risk -- Closed Count</t>
  </si>
  <si>
    <t>Builders Risk -- Closed Count (%)</t>
  </si>
  <si>
    <t>Builders Risk -- Reported Count</t>
  </si>
  <si>
    <t>Builders Risk -- Reported Count (%)</t>
  </si>
  <si>
    <t>Credit and Surety -- Closed Count</t>
  </si>
  <si>
    <t>Credit and Surety -- Closed Count (%)</t>
  </si>
  <si>
    <t>Credit and Surety -- Reported Count</t>
  </si>
  <si>
    <t>Credit and Surety -- Reported Count (%)</t>
  </si>
  <si>
    <t>Other Short Tail -- Closed Count</t>
  </si>
  <si>
    <t>Other Short Tail -- Closed Count (%)</t>
  </si>
  <si>
    <t>Other Short Tail -- Reported Count</t>
  </si>
  <si>
    <t>Other Short Tail -- Reported Count (%)</t>
  </si>
  <si>
    <t>Other Long Tail -- Closed Count</t>
  </si>
  <si>
    <t>Other Long Tail -- Closed Count (%)</t>
  </si>
  <si>
    <t>Other Long Tail -- Reported Count</t>
  </si>
  <si>
    <t>Other Long Tail -- Reported Count (%)</t>
  </si>
  <si>
    <t>Count Triangles completed: 10 programs, 20 exposure quarters, 20 dev quarters.</t>
  </si>
  <si>
    <t>Step_3</t>
  </si>
  <si>
    <t>KernelOutput</t>
  </si>
  <si>
    <t>I-300</t>
  </si>
  <si>
    <t>Detail tab written</t>
  </si>
  <si>
    <t>2410 rows, 64 columns</t>
  </si>
  <si>
    <t>Step_4</t>
  </si>
  <si>
    <t>KernelCsvIO</t>
  </si>
  <si>
    <t>I-400</t>
  </si>
  <si>
    <t>CSV written successfully</t>
  </si>
  <si>
    <t>C:\Users\gente\Downloads\RDK_v1.3.0_20260403_latest\workbook\..\scenarios\scenario_20260407_053539.csv (2410 rows)</t>
  </si>
  <si>
    <t>Step_5</t>
  </si>
  <si>
    <t>Step_6</t>
  </si>
  <si>
    <t>SKIPPED</t>
  </si>
  <si>
    <t>=== RUN_STATE ===</t>
  </si>
  <si>
    <t>LastRunTimestamp</t>
  </si>
  <si>
    <t>TotalElapsedSec</t>
  </si>
  <si>
    <t>Step_1_Elapsed</t>
  </si>
  <si>
    <t>Step_2_Elapsed</t>
  </si>
  <si>
    <t>Step_3_Elapsed</t>
  </si>
  <si>
    <t>Step_4_Elapsed</t>
  </si>
  <si>
    <t>Step_5_Elapsed</t>
  </si>
  <si>
    <t>LastRunInputHash</t>
  </si>
  <si>
    <t>LastRunConfigHash</t>
  </si>
  <si>
    <t>06C483A09E3E453A9369B568DD822E86BC67A2A07749DBAD411DC043A52EBC55</t>
  </si>
  <si>
    <t>ResultsStale</t>
  </si>
  <si>
    <t>RunTimestamp</t>
  </si>
  <si>
    <t>EntityIndex</t>
  </si>
  <si>
    <t>BusinessUnit</t>
  </si>
  <si>
    <t>I-730</t>
  </si>
  <si>
    <t>Data model refreshed after run.</t>
  </si>
  <si>
    <t>Created 15 formula-driven tab(s) with 10913 formulas.</t>
  </si>
  <si>
    <t>I-811</t>
  </si>
  <si>
    <t>Created 101 named range(s).</t>
  </si>
  <si>
    <t>Running 1 PostOutput extension(s)</t>
  </si>
  <si>
    <t>Executing extension: ReportGen (Ext_ReportGen.ReportGen_Execute)</t>
  </si>
  <si>
    <t>Report generated: C:\Users\gente\Downloads\RDK_v1.3.0_20260403_latest\output\InsuranceNewCo_Financial_Model_Report_20260407_053544.pdf</t>
  </si>
  <si>
    <t>I-200</t>
  </si>
  <si>
    <t>RunProjections completed successfully</t>
  </si>
  <si>
    <t>10 entities, 60 periods, 2410 rows</t>
  </si>
  <si>
    <t>KWS</t>
  </si>
  <si>
    <t>Workspace saved: Base_Model v001</t>
  </si>
  <si>
    <t>C:\Users\gente\Downloads\RDK_v1.3.0_20260403_latest\workspaces\Base_Model\v001</t>
  </si>
  <si>
    <t>I-510</t>
  </si>
  <si>
    <t>Seeded starter workspaces: Base Model, Sensitivity Testing</t>
  </si>
  <si>
    <t>PRNG auto-seeded with value 20530362</t>
  </si>
  <si>
    <t>To reproduce this run, use InitSeed 20530362</t>
  </si>
  <si>
    <t>PRNG initialized with seed 20530362</t>
  </si>
  <si>
    <t>Granular CSV written: C:\Users\gente\Downloads\RDK_v1.3.0_20260403_latest\output\granular_detail_Base_20260407_054119.csv</t>
  </si>
  <si>
    <t>C:\Users\gente\Downloads\RDK_v1.3.0_20260403_latest\workbook\..\scenarios\scenario_20260407_054143.csv (2410 rows)</t>
  </si>
  <si>
    <t>Run: 2026-04-07 05:41:55</t>
  </si>
  <si>
    <t>--- Reserve Identities ---</t>
  </si>
  <si>
    <t>Unpaid = CaseRsv + IBNR (Y1)</t>
  </si>
  <si>
    <t>PASS</t>
  </si>
  <si>
    <t>Unpaid=2,141,331 CR+IBNR=2,141,331 Diff=0.00</t>
  </si>
  <si>
    <t>--- Cross-Tab Reconciliation ---</t>
  </si>
  <si>
    <t>QS GWP Q1Y1 = UWEX GWP Q1Y1</t>
  </si>
  <si>
    <t>QS=0 UWEX=0</t>
  </si>
  <si>
    <t>QS G_Paid Total populated</t>
  </si>
  <si>
    <t>Q1Y1 Paid=0</t>
  </si>
  <si>
    <t>BS Assets = Liabilities + Equity (all qtrs)</t>
  </si>
  <si>
    <t>Worst BS_CHECK=0.00</t>
  </si>
  <si>
    <t>--- Triangle Cohort Isolation ---</t>
  </si>
  <si>
    <t>Triangle: Layout verified</t>
  </si>
  <si>
    <t>Tab found, data present</t>
  </si>
  <si>
    <t>--- Triangle Ordering ---</t>
  </si>
  <si>
    <t>Triangle: CI &gt;= Paid everywhere</t>
  </si>
  <si>
    <t>0 violations found across 400 cells</t>
  </si>
  <si>
    <t>--- Curve Ordering ---</t>
  </si>
  <si>
    <t>Curves: CI &gt;= Paid (all TLs, ages)</t>
  </si>
  <si>
    <t>0 violations in 100 checks</t>
  </si>
  <si>
    <t>Curves: Property &gt;= Casualty (all TLs, ages)</t>
  </si>
  <si>
    <t>Curves: Monotonic (higher TL = slower)</t>
  </si>
  <si>
    <t>0 violations in 40 checks</t>
  </si>
  <si>
    <t>--- Calendar vs Exposure Period ---</t>
  </si>
  <si>
    <t>ITD EP/WP ratio reasonable (&gt;0.8)</t>
  </si>
  <si>
    <t>WP=1,012,265,023 EP=1,012,265,023 Ratio=1.000</t>
  </si>
  <si>
    <t>G_Ult / G_EP ratio reasonable (ELR proxy)</t>
  </si>
  <si>
    <t>Ult=307,679,139 EP=1,012,265,023 Ratio=0.304</t>
  </si>
  <si>
    <t>--- UWEX vs PD Reconciliation ---</t>
  </si>
  <si>
    <t>UWEX GEP = PD GEP Total (Y1)</t>
  </si>
  <si>
    <t>UWEX=10,890,000 PD=10,890,000</t>
  </si>
  <si>
    <t>UWEX NEP = PD NEP Total (Y1)</t>
  </si>
  <si>
    <t>UWEX=397,500 PD=397,500</t>
  </si>
  <si>
    <t>UWEX NACQ = PD NACQ Total (Y1)</t>
  </si>
  <si>
    <t>UWEX=-306,000 PD=-306,000</t>
  </si>
  <si>
    <t>UWEX Gross UW Res = PD Gross UW Res (Y1)</t>
  </si>
  <si>
    <t>UWEX=2,080,875 PD=2,080,875</t>
  </si>
  <si>
    <t>TOTAL: 24 passed, 0 failed</t>
  </si>
  <si>
    <t>Ins_Tests</t>
  </si>
  <si>
    <t>I-380</t>
  </si>
  <si>
    <t>Insurance tests: 24 passed, 0 failed.</t>
  </si>
  <si>
    <t>10 active</t>
  </si>
  <si>
    <t>LOCKED</t>
  </si>
  <si>
    <t>I-207</t>
  </si>
  <si>
    <t>PRNG already initialized with seed 20530362 -- keeping it</t>
  </si>
  <si>
    <t>WARN</t>
  </si>
  <si>
    <t>W-700</t>
  </si>
  <si>
    <t>Transform already registered: QuarterlyAgg</t>
  </si>
  <si>
    <t>Overwriting existing registration.</t>
  </si>
  <si>
    <t>Transform already registered: LossTriangles</t>
  </si>
  <si>
    <t>Transform already registered: CountTriangles</t>
  </si>
  <si>
    <t>Granular CSV written: C:\Users\gente\Downloads\RDK_v1.3.0_20260403_latest\output\granular_detail_Base_20260407_054423.csv</t>
  </si>
  <si>
    <t>C:\Users\gente\Downloads\RDK_v1.3.0_20260403_latest\workbook\..\scenarios\scenario_20260407_054444.csv (2410 rows)</t>
  </si>
  <si>
    <t>Run: 2026-04-07 05:44:57</t>
  </si>
  <si>
    <t>WP=935,584,317 EP=935,584,317 Ratio=1.000</t>
  </si>
  <si>
    <t>Ult=281,334,438 EP=935,584,317 Ratio=0.301</t>
  </si>
  <si>
    <t>$935.6M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</si>
</sst>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#,##0;\(#,##0\)"/>
    <numFmt numFmtId="166" formatCode="0.0"/>
    <numFmt numFmtId="167" formatCode="#,##0.0"/>
    <numFmt numFmtId="168" formatCode="mm/dd/yyyy"/>
  </numFmts>
  <fonts count="25" x14ac:knownFonts="1">
    <font>
      <sz val="11"/>
      <color theme="1"/>
      <name val="Aptos Narrow"/>
      <family val="2"/>
      <scheme val="minor"/>
    </font>
    <font>
      <sz val="11"/>
      <color rgb="FF0061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rgb="FF808080"/>
      <name val="Aptos Narrow"/>
      <family val="2"/>
      <scheme val="minor"/>
    </font>
    <font>
      <i/>
      <sz val="11"/>
      <color rgb="FF80808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8"/>
      <color rgb="FF1F3864"/>
      <name val="Aptos Narrow"/>
      <family val="2"/>
      <scheme val="minor"/>
    </font>
    <font>
      <sz val="10"/>
      <color theme="1"/>
      <name val="Aptos Narrow"/>
      <family val="2"/>
      <scheme val="minor"/>
    </font>
    <font>
      <i/>
      <sz val="10"/>
      <color rgb="FF808080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i/>
      <sz val="9"/>
      <color rgb="FF646464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1"/>
      <color rgb="FF0000FF"/>
      <name val="Aptos Narrow"/>
      <family val="2"/>
      <scheme val="minor"/>
    </font>
    <font>
      <b/>
      <sz val="20"/>
      <color rgb="FF1F3864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u/>
      <sz val="11"/>
      <color rgb="FF0563C1"/>
      <name val="Aptos Narrow"/>
      <family val="2"/>
      <scheme val="minor"/>
    </font>
    <font>
      <b/>
      <sz val="14"/>
      <color rgb="FF1F3864"/>
      <name val="Aptos Narrow"/>
      <family val="2"/>
      <scheme val="minor"/>
    </font>
    <font>
      <sz val="9"/>
      <color indexed="81"/>
      <name val="Tahoma"/>
      <family val="2"/>
    </font>
    <font>
      <sz val="11"/>
      <color rgb="FF000000"/>
      <name val="Aptos Narrow"/>
      <family val="2"/>
    </font>
    <font>
      <sz val="11"/>
      <color rgb="FF008000"/>
      <name val="Aptos Narrow"/>
      <family val="2"/>
      <scheme val="minor"/>
    </font>
    <font>
      <b/>
      <sz val="11"/>
      <color rgb="FF008000"/>
      <name val="Aptos Narrow"/>
      <family val="2"/>
      <scheme val="minor"/>
    </font>
    <font>
      <sz val="11"/>
      <color rgb="FF9C650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D9E1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EB9C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rgb="FF1F38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17" fillId="0" borderId="0" applyNumberFormat="0" applyFill="0" applyBorder="0" applyAlignment="0" applyProtection="0"/>
  </cellStyleXfs>
  <cellXfs count="115">
    <xf numFmtId="0" fontId="0" fillId="0" borderId="0" xfId="0"/>
    <xf numFmtId="49" fontId="0" fillId="0" borderId="0" xfId="0" applyNumberFormat="1"/>
    <xf numFmtId="49" fontId="2" fillId="0" borderId="0" xfId="0" applyNumberFormat="1" applyFont="1"/>
    <xf numFmtId="49" fontId="2" fillId="2" borderId="0" xfId="0" applyNumberFormat="1" applyFont="1" applyFill="1"/>
    <xf numFmtId="0" fontId="4" fillId="0" borderId="0" xfId="0" applyFont="1"/>
    <xf numFmtId="0" fontId="5" fillId="0" borderId="0" xfId="0" applyFont="1"/>
    <xf numFmtId="164" fontId="0" fillId="0" borderId="0" xfId="0" applyNumberFormat="1"/>
    <xf numFmtId="0" fontId="2" fillId="0" borderId="0" xfId="0" applyFont="1"/>
    <xf numFmtId="0" fontId="6" fillId="3" borderId="0" xfId="0" applyFont="1" applyFill="1"/>
    <xf numFmtId="0" fontId="0" fillId="4" borderId="0" xfId="0" applyFill="1"/>
    <xf numFmtId="0" fontId="7" fillId="4" borderId="0" xfId="0" applyFont="1" applyFill="1"/>
    <xf numFmtId="0" fontId="9" fillId="4" borderId="0" xfId="0" applyFont="1" applyFill="1"/>
    <xf numFmtId="0" fontId="0" fillId="4" borderId="2" xfId="0" applyFill="1" applyBorder="1"/>
    <xf numFmtId="0" fontId="2" fillId="4" borderId="0" xfId="0" applyFont="1" applyFill="1"/>
    <xf numFmtId="0" fontId="11" fillId="6" borderId="3" xfId="0" applyFont="1" applyFill="1" applyBorder="1"/>
    <xf numFmtId="0" fontId="11" fillId="4" borderId="3" xfId="0" applyFont="1" applyFill="1" applyBorder="1"/>
    <xf numFmtId="0" fontId="12" fillId="4" borderId="4" xfId="0" applyFont="1" applyFill="1" applyBorder="1"/>
    <xf numFmtId="49" fontId="13" fillId="2" borderId="0" xfId="0" applyNumberFormat="1" applyFont="1" applyFill="1"/>
    <xf numFmtId="0" fontId="2" fillId="7" borderId="5" xfId="0" applyFont="1" applyFill="1" applyBorder="1"/>
    <xf numFmtId="0" fontId="2" fillId="7" borderId="5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3" fontId="0" fillId="0" borderId="0" xfId="0" applyNumberFormat="1"/>
    <xf numFmtId="3" fontId="0" fillId="0" borderId="0" xfId="0" applyNumberFormat="1" applyAlignment="1">
      <alignment horizontal="center"/>
    </xf>
    <xf numFmtId="3" fontId="14" fillId="0" borderId="0" xfId="0" applyNumberFormat="1" applyFont="1"/>
    <xf numFmtId="3" fontId="14" fillId="0" borderId="0" xfId="0" applyNumberFormat="1" applyFont="1" applyAlignment="1">
      <alignment horizontal="center"/>
    </xf>
    <xf numFmtId="164" fontId="14" fillId="0" borderId="0" xfId="0" applyNumberFormat="1" applyFont="1"/>
    <xf numFmtId="164" fontId="14" fillId="0" borderId="0" xfId="0" applyNumberFormat="1" applyFont="1" applyAlignment="1">
      <alignment horizontal="center"/>
    </xf>
    <xf numFmtId="0" fontId="2" fillId="2" borderId="0" xfId="0" applyFont="1" applyFill="1"/>
    <xf numFmtId="0" fontId="13" fillId="2" borderId="0" xfId="0" applyFont="1" applyFill="1"/>
    <xf numFmtId="0" fontId="0" fillId="0" borderId="0" xfId="0" applyAlignment="1">
      <alignment horizontal="left" indent="1"/>
    </xf>
    <xf numFmtId="3" fontId="0" fillId="8" borderId="0" xfId="0" applyNumberFormat="1" applyFill="1"/>
    <xf numFmtId="3" fontId="2" fillId="9" borderId="0" xfId="0" applyNumberFormat="1" applyFont="1" applyFill="1"/>
    <xf numFmtId="165" fontId="0" fillId="0" borderId="0" xfId="0" applyNumberFormat="1"/>
    <xf numFmtId="165" fontId="0" fillId="8" borderId="0" xfId="0" applyNumberFormat="1" applyFill="1"/>
    <xf numFmtId="165" fontId="2" fillId="9" borderId="0" xfId="0" applyNumberFormat="1" applyFont="1" applyFill="1"/>
    <xf numFmtId="0" fontId="2" fillId="7" borderId="6" xfId="0" applyFont="1" applyFill="1" applyBorder="1"/>
    <xf numFmtId="0" fontId="2" fillId="7" borderId="6" xfId="0" applyFont="1" applyFill="1" applyBorder="1" applyAlignment="1">
      <alignment horizontal="left" indent="1"/>
    </xf>
    <xf numFmtId="0" fontId="2" fillId="7" borderId="5" xfId="0" applyFont="1" applyFill="1" applyBorder="1" applyAlignment="1">
      <alignment horizontal="left" indent="1"/>
    </xf>
    <xf numFmtId="3" fontId="0" fillId="7" borderId="0" xfId="0" applyNumberFormat="1" applyFill="1"/>
    <xf numFmtId="3" fontId="2" fillId="7" borderId="0" xfId="0" applyNumberFormat="1" applyFont="1" applyFill="1"/>
    <xf numFmtId="3" fontId="2" fillId="7" borderId="5" xfId="0" applyNumberFormat="1" applyFont="1" applyFill="1" applyBorder="1"/>
    <xf numFmtId="0" fontId="5" fillId="0" borderId="0" xfId="0" applyFont="1" applyAlignment="1">
      <alignment horizontal="left" indent="1"/>
    </xf>
    <xf numFmtId="164" fontId="0" fillId="8" borderId="0" xfId="0" applyNumberFormat="1" applyFill="1"/>
    <xf numFmtId="164" fontId="2" fillId="9" borderId="0" xfId="0" applyNumberFormat="1" applyFont="1" applyFill="1"/>
    <xf numFmtId="165" fontId="2" fillId="7" borderId="0" xfId="0" applyNumberFormat="1" applyFont="1" applyFill="1"/>
    <xf numFmtId="165" fontId="2" fillId="7" borderId="5" xfId="0" applyNumberFormat="1" applyFont="1" applyFill="1" applyBorder="1"/>
    <xf numFmtId="0" fontId="2" fillId="7" borderId="0" xfId="0" applyFont="1" applyFill="1" applyAlignment="1">
      <alignment horizontal="left" indent="1"/>
    </xf>
    <xf numFmtId="0" fontId="2" fillId="0" borderId="0" xfId="0" applyFont="1" applyAlignment="1">
      <alignment horizontal="center"/>
    </xf>
    <xf numFmtId="0" fontId="2" fillId="8" borderId="0" xfId="0" applyFont="1" applyFill="1" applyAlignment="1">
      <alignment horizontal="center"/>
    </xf>
    <xf numFmtId="0" fontId="2" fillId="9" borderId="0" xfId="0" applyFont="1" applyFill="1" applyAlignment="1">
      <alignment horizontal="center"/>
    </xf>
    <xf numFmtId="166" fontId="14" fillId="0" borderId="0" xfId="0" applyNumberFormat="1" applyFont="1"/>
    <xf numFmtId="164" fontId="2" fillId="7" borderId="0" xfId="0" applyNumberFormat="1" applyFont="1" applyFill="1"/>
    <xf numFmtId="164" fontId="2" fillId="7" borderId="5" xfId="0" applyNumberFormat="1" applyFont="1" applyFill="1" applyBorder="1"/>
    <xf numFmtId="166" fontId="0" fillId="0" borderId="0" xfId="0" applyNumberFormat="1"/>
    <xf numFmtId="166" fontId="2" fillId="7" borderId="5" xfId="0" applyNumberFormat="1" applyFont="1" applyFill="1" applyBorder="1"/>
    <xf numFmtId="10" fontId="14" fillId="0" borderId="0" xfId="0" applyNumberFormat="1" applyFont="1"/>
    <xf numFmtId="0" fontId="2" fillId="7" borderId="8" xfId="0" applyFont="1" applyFill="1" applyBorder="1"/>
    <xf numFmtId="0" fontId="2" fillId="7" borderId="8" xfId="0" applyFont="1" applyFill="1" applyBorder="1" applyAlignment="1">
      <alignment horizontal="left" indent="1"/>
    </xf>
    <xf numFmtId="3" fontId="2" fillId="7" borderId="7" xfId="0" applyNumberFormat="1" applyFont="1" applyFill="1" applyBorder="1"/>
    <xf numFmtId="3" fontId="2" fillId="7" borderId="8" xfId="0" applyNumberFormat="1" applyFont="1" applyFill="1" applyBorder="1"/>
    <xf numFmtId="3" fontId="14" fillId="8" borderId="0" xfId="0" applyNumberFormat="1" applyFont="1" applyFill="1"/>
    <xf numFmtId="164" fontId="0" fillId="7" borderId="0" xfId="0" applyNumberFormat="1" applyFill="1"/>
    <xf numFmtId="0" fontId="13" fillId="2" borderId="6" xfId="0" applyFont="1" applyFill="1" applyBorder="1"/>
    <xf numFmtId="167" fontId="0" fillId="0" borderId="0" xfId="0" applyNumberFormat="1"/>
    <xf numFmtId="22" fontId="0" fillId="0" borderId="0" xfId="0" applyNumberFormat="1"/>
    <xf numFmtId="0" fontId="1" fillId="10" borderId="0" xfId="0" applyFont="1" applyFill="1"/>
    <xf numFmtId="0" fontId="6" fillId="5" borderId="0" xfId="0" applyFont="1" applyFill="1"/>
    <xf numFmtId="0" fontId="0" fillId="2" borderId="0" xfId="0" applyFill="1"/>
    <xf numFmtId="0" fontId="0" fillId="0" borderId="0" xfId="0" applyAlignment="1">
      <alignment horizontal="right"/>
    </xf>
    <xf numFmtId="0" fontId="0" fillId="7" borderId="0" xfId="0" applyFill="1" applyAlignment="1">
      <alignment horizontal="right"/>
    </xf>
    <xf numFmtId="3" fontId="5" fillId="0" borderId="0" xfId="0" applyNumberFormat="1" applyFont="1"/>
    <xf numFmtId="14" fontId="0" fillId="0" borderId="0" xfId="0" applyNumberFormat="1"/>
    <xf numFmtId="0" fontId="15" fillId="4" borderId="0" xfId="0" applyFont="1" applyFill="1"/>
    <xf numFmtId="0" fontId="3" fillId="4" borderId="0" xfId="0" applyFont="1" applyFill="1"/>
    <xf numFmtId="0" fontId="5" fillId="4" borderId="0" xfId="0" applyFont="1" applyFill="1"/>
    <xf numFmtId="168" fontId="0" fillId="4" borderId="0" xfId="0" applyNumberFormat="1" applyFill="1" applyAlignment="1">
      <alignment horizontal="left"/>
    </xf>
    <xf numFmtId="0" fontId="16" fillId="4" borderId="0" xfId="0" applyFont="1" applyFill="1"/>
    <xf numFmtId="0" fontId="18" fillId="4" borderId="0" xfId="1" applyFont="1" applyFill="1"/>
    <xf numFmtId="0" fontId="4" fillId="4" borderId="0" xfId="0" applyFont="1" applyFill="1"/>
    <xf numFmtId="0" fontId="19" fillId="0" borderId="0" xfId="0" applyFont="1"/>
    <xf numFmtId="0" fontId="0" fillId="0" borderId="0" xfId="0" applyAlignment="1">
      <alignment wrapText="1"/>
    </xf>
    <xf numFmtId="0" fontId="2" fillId="2" borderId="0" xfId="0" applyFont="1" applyFill="1" applyAlignment="1">
      <alignment wrapText="1"/>
    </xf>
    <xf numFmtId="0" fontId="2" fillId="11" borderId="0" xfId="0" applyFont="1" applyFill="1" applyAlignment="1">
      <alignment horizontal="center"/>
    </xf>
    <xf numFmtId="3" fontId="0" fillId="11" borderId="0" xfId="0" applyNumberFormat="1" applyFill="1"/>
    <xf numFmtId="0" fontId="2" fillId="0" borderId="1" xfId="0" applyFont="1" applyBorder="1"/>
    <xf numFmtId="3" fontId="0" fillId="0" borderId="1" xfId="0" applyNumberFormat="1" applyBorder="1"/>
    <xf numFmtId="3" fontId="0" fillId="8" borderId="1" xfId="0" applyNumberFormat="1" applyFill="1" applyBorder="1"/>
    <xf numFmtId="3" fontId="0" fillId="11" borderId="1" xfId="0" applyNumberFormat="1" applyFill="1" applyBorder="1"/>
    <xf numFmtId="0" fontId="0" fillId="7" borderId="0" xfId="0" applyFill="1"/>
    <xf numFmtId="0" fontId="4" fillId="0" borderId="0" xfId="0" applyFont="1" applyAlignment="1">
      <alignment horizontal="center"/>
    </xf>
    <xf numFmtId="22" fontId="0" fillId="0" borderId="0" xfId="0" applyNumberFormat="1" applyAlignment="1">
      <alignment horizontal="center"/>
    </xf>
    <xf numFmtId="3" fontId="2" fillId="11" borderId="0" xfId="0" applyNumberFormat="1" applyFont="1" applyFill="1"/>
    <xf numFmtId="165" fontId="2" fillId="11" borderId="0" xfId="0" applyNumberFormat="1" applyFont="1" applyFill="1"/>
    <xf numFmtId="164" fontId="2" fillId="11" borderId="0" xfId="0" applyNumberFormat="1" applyFont="1" applyFill="1"/>
    <xf numFmtId="0" fontId="22" fillId="0" borderId="0" xfId="0" applyFont="1"/>
    <xf numFmtId="0" fontId="23" fillId="0" borderId="0" xfId="0" applyFont="1"/>
    <xf numFmtId="0" fontId="10" fillId="12" borderId="0" xfId="0" applyFont="1" applyFill="1" applyAlignment="1">
      <alignment horizontal="center"/>
    </xf>
    <xf numFmtId="0" fontId="24" fillId="13" borderId="0" xfId="0" applyFont="1" applyFill="1"/>
    <xf numFmtId="0" fontId="10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22" fontId="8" fillId="6" borderId="3" xfId="0" applyNumberFormat="1" applyFont="1" applyFill="1" applyBorder="1" applyAlignment="1">
      <alignment horizontal="right"/>
    </xf>
    <xf numFmtId="0" fontId="0" fillId="6" borderId="3" xfId="0" applyFill="1" applyBorder="1" applyAlignment="1">
      <alignment horizontal="right"/>
    </xf>
    <xf numFmtId="0" fontId="8" fillId="4" borderId="3" xfId="0" applyFont="1" applyFill="1" applyBorder="1" applyAlignment="1">
      <alignment horizontal="right"/>
    </xf>
    <xf numFmtId="0" fontId="0" fillId="4" borderId="3" xfId="0" applyFill="1" applyBorder="1" applyAlignment="1">
      <alignment horizontal="right"/>
    </xf>
    <xf numFmtId="0" fontId="8" fillId="6" borderId="3" xfId="0" applyFont="1" applyFill="1" applyBorder="1" applyAlignment="1">
      <alignment horizontal="right"/>
    </xf>
    <xf numFmtId="0" fontId="3" fillId="0" borderId="0" xfId="0" applyFont="1"/>
    <xf numFmtId="0" fontId="0" fillId="0" borderId="0" xfId="0"/>
    <xf numFmtId="49" fontId="13" fillId="2" borderId="0" xfId="0" applyNumberFormat="1" applyFont="1" applyFill="1"/>
    <xf numFmtId="49" fontId="6" fillId="5" borderId="0" xfId="0" applyNumberFormat="1" applyFont="1" applyFill="1"/>
    <xf numFmtId="0" fontId="5" fillId="0" borderId="0" xfId="0" applyFont="1"/>
    <xf numFmtId="0" fontId="13" fillId="2" borderId="1" xfId="0" applyFont="1" applyFill="1" applyBorder="1"/>
    <xf numFmtId="0" fontId="13" fillId="2" borderId="0" xfId="0" applyFont="1" applyFill="1"/>
  </cellXfs>
  <cellStyles count="2">
    <cellStyle name="Hyperlink" xfId="1" builtinId="8"/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4</xdr:row>
          <xdr:rowOff>66675</xdr:rowOff>
        </xdr:from>
        <xdr:to>
          <xdr:col>2</xdr:col>
          <xdr:colOff>361950</xdr:colOff>
          <xdr:row>6</xdr:row>
          <xdr:rowOff>180975</xdr:rowOff>
        </xdr:to>
        <xdr:sp macro="" textlink="">
          <xdr:nvSpPr>
            <xdr:cNvPr id="2049" name="btn_RUN_MODEL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6</xdr:row>
          <xdr:rowOff>238125</xdr:rowOff>
        </xdr:from>
        <xdr:to>
          <xdr:col>2</xdr:col>
          <xdr:colOff>361950</xdr:colOff>
          <xdr:row>8</xdr:row>
          <xdr:rowOff>104775</xdr:rowOff>
        </xdr:to>
        <xdr:sp macro="" textlink="">
          <xdr:nvSpPr>
            <xdr:cNvPr id="2050" name="btn_LOCK_TOGG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12</xdr:row>
          <xdr:rowOff>238125</xdr:rowOff>
        </xdr:from>
        <xdr:to>
          <xdr:col>2</xdr:col>
          <xdr:colOff>361950</xdr:colOff>
          <xdr:row>14</xdr:row>
          <xdr:rowOff>104775</xdr:rowOff>
        </xdr:to>
        <xdr:sp macro="" textlink="">
          <xdr:nvSpPr>
            <xdr:cNvPr id="2051" name="btn_ASSUMPTION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Manage Assumptions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8</xdr:row>
          <xdr:rowOff>238125</xdr:rowOff>
        </xdr:from>
        <xdr:to>
          <xdr:col>2</xdr:col>
          <xdr:colOff>361950</xdr:colOff>
          <xdr:row>10</xdr:row>
          <xdr:rowOff>104775</xdr:rowOff>
        </xdr:to>
        <xdr:sp macro="" textlink="">
          <xdr:nvSpPr>
            <xdr:cNvPr id="2052" name="btn_SAVE_LOAD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/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10</xdr:row>
          <xdr:rowOff>238125</xdr:rowOff>
        </xdr:from>
        <xdr:to>
          <xdr:col>2</xdr:col>
          <xdr:colOff>361950</xdr:colOff>
          <xdr:row>12</xdr:row>
          <xdr:rowOff>104775</xdr:rowOff>
        </xdr:to>
        <xdr:sp macro="" textlink="">
          <xdr:nvSpPr>
            <xdr:cNvPr id="2053" name="btn_EXPORT_REPORT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14</xdr:row>
          <xdr:rowOff>238125</xdr:rowOff>
        </xdr:from>
        <xdr:to>
          <xdr:col>2</xdr:col>
          <xdr:colOff>361950</xdr:colOff>
          <xdr:row>16</xdr:row>
          <xdr:rowOff>104775</xdr:rowOff>
        </xdr:to>
        <xdr:sp macro="" textlink="">
          <xdr:nvSpPr>
            <xdr:cNvPr id="2054" name="btn_DEV_MOD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Dev Mode: OFF (click to show)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16</xdr:row>
          <xdr:rowOff>238125</xdr:rowOff>
        </xdr:from>
        <xdr:to>
          <xdr:col>2</xdr:col>
          <xdr:colOff>361950</xdr:colOff>
          <xdr:row>18</xdr:row>
          <xdr:rowOff>47625</xdr:rowOff>
        </xdr:to>
        <xdr:sp macro="" textlink="">
          <xdr:nvSpPr>
            <xdr:cNvPr id="2055" name="btn_SAVE_GOLDEN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Golden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18</xdr:row>
          <xdr:rowOff>238125</xdr:rowOff>
        </xdr:from>
        <xdr:to>
          <xdr:col>2</xdr:col>
          <xdr:colOff>361950</xdr:colOff>
          <xdr:row>20</xdr:row>
          <xdr:rowOff>47625</xdr:rowOff>
        </xdr:to>
        <xdr:sp macro="" textlink="">
          <xdr:nvSpPr>
            <xdr:cNvPr id="2056" name="btn_RUN_TESTS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20</xdr:row>
          <xdr:rowOff>238125</xdr:rowOff>
        </xdr:from>
        <xdr:to>
          <xdr:col>2</xdr:col>
          <xdr:colOff>361950</xdr:colOff>
          <xdr:row>22</xdr:row>
          <xdr:rowOff>47625</xdr:rowOff>
        </xdr:to>
        <xdr:sp macro="" textlink="">
          <xdr:nvSpPr>
            <xdr:cNvPr id="2057" name="btn_RUN_LINT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Lint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22</xdr:row>
          <xdr:rowOff>238125</xdr:rowOff>
        </xdr:from>
        <xdr:to>
          <xdr:col>2</xdr:col>
          <xdr:colOff>361950</xdr:colOff>
          <xdr:row>24</xdr:row>
          <xdr:rowOff>47625</xdr:rowOff>
        </xdr:to>
        <xdr:sp macro="" textlink="">
          <xdr:nvSpPr>
            <xdr:cNvPr id="2058" name="btn_HEALTH_CHECK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Health 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24</xdr:row>
          <xdr:rowOff>238125</xdr:rowOff>
        </xdr:from>
        <xdr:to>
          <xdr:col>2</xdr:col>
          <xdr:colOff>361950</xdr:colOff>
          <xdr:row>26</xdr:row>
          <xdr:rowOff>47625</xdr:rowOff>
        </xdr:to>
        <xdr:sp macro="" textlink="">
          <xdr:nvSpPr>
            <xdr:cNvPr id="2059" name="btn_DIAG_DUMP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Diagnostic Dump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26</xdr:row>
          <xdr:rowOff>238125</xdr:rowOff>
        </xdr:from>
        <xdr:to>
          <xdr:col>2</xdr:col>
          <xdr:colOff>361950</xdr:colOff>
          <xdr:row>28</xdr:row>
          <xdr:rowOff>47625</xdr:rowOff>
        </xdr:to>
        <xdr:sp macro="" textlink="">
          <xdr:nvSpPr>
            <xdr:cNvPr id="2060" name="btn_LIST_TAB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List All Tabs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4E392-C9C0-482C-84CC-BF8A86ADA5A4}">
  <sheetPr codeName="Sheet2">
    <tabColor rgb="FF000000"/>
    <pageSetUpPr fitToPage="1"/>
  </sheetPr>
  <dimension ref="B2:C33"/>
  <sheetViews>
    <sheetView showGridLines="0" workbookViewId="0"/>
  </sheetViews>
  <sheetFormatPr defaultRowHeight="15" x14ac:dyDescent="0.25"/>
  <cols>
    <col min="1" max="1" width="5.7109375" style="9" customWidth="1"/>
    <col min="2" max="2" width="37.5703125" style="9" bestFit="1" customWidth="1"/>
    <col min="3" max="3" width="57.28515625" style="9" bestFit="1" customWidth="1"/>
    <col min="4" max="16384" width="9.140625" style="9"/>
  </cols>
  <sheetData>
    <row r="2" spans="2:3" ht="26.25" x14ac:dyDescent="0.4">
      <c r="B2" s="75" t="s">
        <v>4525</v>
      </c>
    </row>
    <row r="3" spans="2:3" ht="18.75" x14ac:dyDescent="0.3">
      <c r="B3" s="76" t="s">
        <v>4528</v>
      </c>
    </row>
    <row r="4" spans="2:3" x14ac:dyDescent="0.25">
      <c r="B4" s="77" t="s">
        <v>4531</v>
      </c>
    </row>
    <row r="6" spans="2:3" x14ac:dyDescent="0.25">
      <c r="B6" s="13" t="s">
        <v>5064</v>
      </c>
      <c r="C6" s="9" t="s">
        <v>5065</v>
      </c>
    </row>
    <row r="7" spans="2:3" x14ac:dyDescent="0.25">
      <c r="B7" s="13" t="s">
        <v>4769</v>
      </c>
      <c r="C7" s="9" t="s">
        <v>4797</v>
      </c>
    </row>
    <row r="8" spans="2:3" x14ac:dyDescent="0.25">
      <c r="B8" s="13" t="s">
        <v>5066</v>
      </c>
      <c r="C8" s="78">
        <f ca="1">TODAY()</f>
        <v>46122</v>
      </c>
    </row>
    <row r="9" spans="2:3" x14ac:dyDescent="0.25">
      <c r="B9" s="13" t="s">
        <v>5000</v>
      </c>
      <c r="C9" s="9" t="s">
        <v>191</v>
      </c>
    </row>
    <row r="10" spans="2:3" ht="15.75" x14ac:dyDescent="0.25">
      <c r="B10" s="79"/>
    </row>
    <row r="11" spans="2:3" x14ac:dyDescent="0.25">
      <c r="B11" s="9" t="s">
        <v>5067</v>
      </c>
    </row>
    <row r="12" spans="2:3" x14ac:dyDescent="0.25">
      <c r="B12" s="80" t="str">
        <f>HYPERLINK("#'User Guide'!A1","User Guide")</f>
        <v>User Guide</v>
      </c>
      <c r="C12" s="81" t="s">
        <v>300</v>
      </c>
    </row>
    <row r="13" spans="2:3" x14ac:dyDescent="0.25">
      <c r="B13" s="80" t="str">
        <f>HYPERLINK("#'Dashboard'!A1","Dashboard")</f>
        <v>Dashboard</v>
      </c>
      <c r="C13" s="81" t="s">
        <v>254</v>
      </c>
    </row>
    <row r="14" spans="2:3" x14ac:dyDescent="0.25">
      <c r="B14" s="80" t="str">
        <f>HYPERLINK("#'Assumptions'!A1","Assumptions")</f>
        <v>Assumptions</v>
      </c>
      <c r="C14" s="81" t="s">
        <v>256</v>
      </c>
    </row>
    <row r="15" spans="2:3" x14ac:dyDescent="0.25">
      <c r="B15" s="80" t="str">
        <f>HYPERLINK("#'UW Inputs'!A1","UW Inputs")</f>
        <v>UW Inputs</v>
      </c>
      <c r="C15" s="81" t="s">
        <v>259</v>
      </c>
    </row>
    <row r="16" spans="2:3" x14ac:dyDescent="0.25">
      <c r="B16" s="80" t="str">
        <f>HYPERLINK("#'Sales Funnel'!A1","Sales Funnel")</f>
        <v>Sales Funnel</v>
      </c>
      <c r="C16" s="81" t="s">
        <v>261</v>
      </c>
    </row>
    <row r="17" spans="2:3" x14ac:dyDescent="0.25">
      <c r="B17" s="80" t="str">
        <f>HYPERLINK("#'UW Exec Summary'!A1","UW Exec Summary")</f>
        <v>UW Exec Summary</v>
      </c>
      <c r="C17" s="81" t="s">
        <v>266</v>
      </c>
    </row>
    <row r="18" spans="2:3" x14ac:dyDescent="0.25">
      <c r="B18" s="80" t="str">
        <f>HYPERLINK("#'UW Program Detail'!A1","UW Program Detail")</f>
        <v>UW Program Detail</v>
      </c>
      <c r="C18" s="81" t="s">
        <v>269</v>
      </c>
    </row>
    <row r="19" spans="2:3" x14ac:dyDescent="0.25">
      <c r="B19" s="80" t="str">
        <f>HYPERLINK("#'Capital Activity'!A1","Capital Activity")</f>
        <v>Capital Activity</v>
      </c>
      <c r="C19" s="81" t="s">
        <v>271</v>
      </c>
    </row>
    <row r="20" spans="2:3" x14ac:dyDescent="0.25">
      <c r="B20" s="80" t="str">
        <f>HYPERLINK("#'Revenue Summary'!A1","Revenue Summary")</f>
        <v>Revenue Summary</v>
      </c>
      <c r="C20" s="81" t="s">
        <v>274</v>
      </c>
    </row>
    <row r="21" spans="2:3" x14ac:dyDescent="0.25">
      <c r="B21" s="80" t="str">
        <f>HYPERLINK("#'Investments'!A1","Investments")</f>
        <v>Investments</v>
      </c>
      <c r="C21" s="81" t="s">
        <v>277</v>
      </c>
    </row>
    <row r="22" spans="2:3" x14ac:dyDescent="0.25">
      <c r="B22" s="80" t="str">
        <f>HYPERLINK("#'Other Revenue Detail'!A1","Other Revenue Detail")</f>
        <v>Other Revenue Detail</v>
      </c>
      <c r="C22" s="81" t="s">
        <v>279</v>
      </c>
    </row>
    <row r="23" spans="2:3" x14ac:dyDescent="0.25">
      <c r="B23" s="80" t="str">
        <f>HYPERLINK("#'Expense Summary'!A1","Expense Summary")</f>
        <v>Expense Summary</v>
      </c>
      <c r="C23" s="81" t="s">
        <v>281</v>
      </c>
    </row>
    <row r="24" spans="2:3" x14ac:dyDescent="0.25">
      <c r="B24" s="80" t="str">
        <f>HYPERLINK("#'Staffing Expense'!A1","Staffing Expense")</f>
        <v>Staffing Expense</v>
      </c>
      <c r="C24" s="81" t="s">
        <v>283</v>
      </c>
    </row>
    <row r="25" spans="2:3" x14ac:dyDescent="0.25">
      <c r="B25" s="80" t="str">
        <f>HYPERLINK("#'Other Expense Detail'!A1","Other Expense Detail")</f>
        <v>Other Expense Detail</v>
      </c>
      <c r="C25" s="81" t="s">
        <v>285</v>
      </c>
    </row>
    <row r="26" spans="2:3" x14ac:dyDescent="0.25">
      <c r="B26" s="80" t="str">
        <f>HYPERLINK("#'Income Statement'!A1","Income Statement")</f>
        <v>Income Statement</v>
      </c>
      <c r="C26" s="81" t="s">
        <v>287</v>
      </c>
    </row>
    <row r="27" spans="2:3" x14ac:dyDescent="0.25">
      <c r="B27" s="80" t="str">
        <f>HYPERLINK("#'Balance Sheet'!A1","Balance Sheet")</f>
        <v>Balance Sheet</v>
      </c>
      <c r="C27" s="81" t="s">
        <v>290</v>
      </c>
    </row>
    <row r="28" spans="2:3" x14ac:dyDescent="0.25">
      <c r="B28" s="80" t="str">
        <f>HYPERLINK("#'Cash Flow Statement'!A1","Cash Flow Statement")</f>
        <v>Cash Flow Statement</v>
      </c>
      <c r="C28" s="81" t="s">
        <v>295</v>
      </c>
    </row>
    <row r="29" spans="2:3" x14ac:dyDescent="0.25">
      <c r="B29" s="80" t="str">
        <f>HYPERLINK("#'RBC Capital Model'!A1","RBC Capital Model")</f>
        <v>RBC Capital Model</v>
      </c>
      <c r="C29" s="81" t="s">
        <v>293</v>
      </c>
    </row>
    <row r="30" spans="2:3" x14ac:dyDescent="0.25">
      <c r="B30" s="80" t="str">
        <f>HYPERLINK("#'Assumptions Register'!A1","Assumptions Register")</f>
        <v>Assumptions Register</v>
      </c>
      <c r="C30" s="81" t="s">
        <v>297</v>
      </c>
    </row>
    <row r="31" spans="2:3" x14ac:dyDescent="0.25">
      <c r="B31" s="80" t="str">
        <f>HYPERLINK("#'Curve Reference'!A1","Curve Reference")</f>
        <v>Curve Reference</v>
      </c>
      <c r="C31" s="81" t="s">
        <v>305</v>
      </c>
    </row>
    <row r="32" spans="2:3" x14ac:dyDescent="0.25">
      <c r="B32" s="80" t="str">
        <f>HYPERLINK("#'Loss Triangles'!A1","Loss Triangles")</f>
        <v>Loss Triangles</v>
      </c>
      <c r="C32" s="81" t="s">
        <v>308</v>
      </c>
    </row>
    <row r="33" spans="2:3" x14ac:dyDescent="0.25">
      <c r="B33" s="80" t="str">
        <f>HYPERLINK("#'Count Triangles'!A1","Count Triangles")</f>
        <v>Count Triangles</v>
      </c>
      <c r="C33" s="81" t="s">
        <v>310</v>
      </c>
    </row>
  </sheetData>
  <printOptions horizontalCentered="1"/>
  <pageMargins left="0.7" right="0.7" top="0.75" bottom="0.75" header="0.3" footer="0.3"/>
  <pageSetup scale="89" orientation="portrait" r:id="rId1"/>
  <headerFooter>
    <oddFooter>&amp;CPage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566-9BBC-4E4D-94EC-350B71E33910}">
  <sheetPr codeName="Sheet3">
    <tabColor rgb="FF000000"/>
  </sheetPr>
  <dimension ref="B1:B44"/>
  <sheetViews>
    <sheetView showGridLines="0" workbookViewId="0"/>
  </sheetViews>
  <sheetFormatPr defaultRowHeight="15" x14ac:dyDescent="0.25"/>
  <cols>
    <col min="1" max="1" width="5.7109375" customWidth="1"/>
    <col min="2" max="2" width="69.5703125" bestFit="1" customWidth="1"/>
  </cols>
  <sheetData>
    <row r="1" spans="2:2" ht="18.75" x14ac:dyDescent="0.3">
      <c r="B1" s="82" t="s">
        <v>298</v>
      </c>
    </row>
    <row r="2" spans="2:2" x14ac:dyDescent="0.25">
      <c r="B2" t="s">
        <v>5068</v>
      </c>
    </row>
    <row r="4" spans="2:2" x14ac:dyDescent="0.25">
      <c r="B4" s="30" t="s">
        <v>5069</v>
      </c>
    </row>
    <row r="5" spans="2:2" x14ac:dyDescent="0.25">
      <c r="B5" s="83" t="s">
        <v>5070</v>
      </c>
    </row>
    <row r="6" spans="2:2" x14ac:dyDescent="0.25">
      <c r="B6" s="83" t="s">
        <v>5071</v>
      </c>
    </row>
    <row r="7" spans="2:2" x14ac:dyDescent="0.25">
      <c r="B7" s="83" t="s">
        <v>5072</v>
      </c>
    </row>
    <row r="8" spans="2:2" x14ac:dyDescent="0.25">
      <c r="B8" s="83" t="s">
        <v>5073</v>
      </c>
    </row>
    <row r="9" spans="2:2" x14ac:dyDescent="0.25">
      <c r="B9" s="83"/>
    </row>
    <row r="10" spans="2:2" x14ac:dyDescent="0.25">
      <c r="B10" s="84" t="s">
        <v>5074</v>
      </c>
    </row>
    <row r="11" spans="2:2" x14ac:dyDescent="0.25">
      <c r="B11" s="83" t="s">
        <v>5075</v>
      </c>
    </row>
    <row r="12" spans="2:2" x14ac:dyDescent="0.25">
      <c r="B12" s="83" t="s">
        <v>5076</v>
      </c>
    </row>
    <row r="13" spans="2:2" x14ac:dyDescent="0.25">
      <c r="B13" s="83"/>
    </row>
    <row r="14" spans="2:2" x14ac:dyDescent="0.25">
      <c r="B14" s="84" t="s">
        <v>5077</v>
      </c>
    </row>
    <row r="15" spans="2:2" x14ac:dyDescent="0.25">
      <c r="B15" s="83" t="s">
        <v>5078</v>
      </c>
    </row>
    <row r="16" spans="2:2" x14ac:dyDescent="0.25">
      <c r="B16" s="83" t="s">
        <v>5079</v>
      </c>
    </row>
    <row r="17" spans="2:2" x14ac:dyDescent="0.25">
      <c r="B17" s="83" t="s">
        <v>5080</v>
      </c>
    </row>
    <row r="18" spans="2:2" x14ac:dyDescent="0.25">
      <c r="B18" s="83"/>
    </row>
    <row r="19" spans="2:2" x14ac:dyDescent="0.25">
      <c r="B19" s="84" t="s">
        <v>5081</v>
      </c>
    </row>
    <row r="20" spans="2:2" x14ac:dyDescent="0.25">
      <c r="B20" s="83" t="s">
        <v>5082</v>
      </c>
    </row>
    <row r="21" spans="2:2" x14ac:dyDescent="0.25">
      <c r="B21" s="83" t="s">
        <v>5083</v>
      </c>
    </row>
    <row r="22" spans="2:2" x14ac:dyDescent="0.25">
      <c r="B22" s="83" t="s">
        <v>5084</v>
      </c>
    </row>
    <row r="23" spans="2:2" x14ac:dyDescent="0.25">
      <c r="B23" s="83"/>
    </row>
    <row r="24" spans="2:2" x14ac:dyDescent="0.25">
      <c r="B24" s="84" t="s">
        <v>5085</v>
      </c>
    </row>
    <row r="25" spans="2:2" x14ac:dyDescent="0.25">
      <c r="B25" s="83" t="s">
        <v>5086</v>
      </c>
    </row>
    <row r="26" spans="2:2" x14ac:dyDescent="0.25">
      <c r="B26" s="83" t="s">
        <v>5087</v>
      </c>
    </row>
    <row r="27" spans="2:2" x14ac:dyDescent="0.25">
      <c r="B27" s="83" t="s">
        <v>5088</v>
      </c>
    </row>
    <row r="28" spans="2:2" x14ac:dyDescent="0.25">
      <c r="B28" s="83"/>
    </row>
    <row r="29" spans="2:2" x14ac:dyDescent="0.25">
      <c r="B29" s="84" t="s">
        <v>5089</v>
      </c>
    </row>
    <row r="30" spans="2:2" x14ac:dyDescent="0.25">
      <c r="B30" s="83" t="s">
        <v>5090</v>
      </c>
    </row>
    <row r="31" spans="2:2" x14ac:dyDescent="0.25">
      <c r="B31" s="83" t="s">
        <v>5091</v>
      </c>
    </row>
    <row r="32" spans="2:2" x14ac:dyDescent="0.25">
      <c r="B32" s="83" t="s">
        <v>5092</v>
      </c>
    </row>
    <row r="33" spans="2:2" x14ac:dyDescent="0.25">
      <c r="B33" s="83" t="s">
        <v>5093</v>
      </c>
    </row>
    <row r="34" spans="2:2" x14ac:dyDescent="0.25">
      <c r="B34" s="83" t="s">
        <v>5094</v>
      </c>
    </row>
    <row r="35" spans="2:2" x14ac:dyDescent="0.25">
      <c r="B35" s="83" t="s">
        <v>5095</v>
      </c>
    </row>
    <row r="36" spans="2:2" x14ac:dyDescent="0.25">
      <c r="B36" s="83" t="s">
        <v>5096</v>
      </c>
    </row>
    <row r="37" spans="2:2" x14ac:dyDescent="0.25">
      <c r="B37" s="83"/>
    </row>
    <row r="38" spans="2:2" x14ac:dyDescent="0.25">
      <c r="B38" s="84" t="s">
        <v>5097</v>
      </c>
    </row>
    <row r="39" spans="2:2" x14ac:dyDescent="0.25">
      <c r="B39" s="83" t="s">
        <v>5098</v>
      </c>
    </row>
    <row r="40" spans="2:2" x14ac:dyDescent="0.25">
      <c r="B40" s="83" t="s">
        <v>5099</v>
      </c>
    </row>
    <row r="41" spans="2:2" x14ac:dyDescent="0.25">
      <c r="B41" s="83" t="s">
        <v>5100</v>
      </c>
    </row>
    <row r="42" spans="2:2" x14ac:dyDescent="0.25">
      <c r="B42" s="83" t="s">
        <v>5101</v>
      </c>
    </row>
    <row r="43" spans="2:2" x14ac:dyDescent="0.25">
      <c r="B43" s="83" t="s">
        <v>5102</v>
      </c>
    </row>
    <row r="44" spans="2:2" x14ac:dyDescent="0.25">
      <c r="B44" s="83" t="s">
        <v>5103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5C127-D5F5-40AE-8938-5D165CF00B19}">
  <sheetPr codeName="Sheet4">
    <tabColor rgb="FF1F3864"/>
  </sheetPr>
  <dimension ref="B1:G30"/>
  <sheetViews>
    <sheetView showGridLines="0" workbookViewId="0"/>
  </sheetViews>
  <sheetFormatPr defaultRowHeight="15" x14ac:dyDescent="0.25"/>
  <cols>
    <col min="1" max="1" width="2.7109375" style="9" customWidth="1"/>
    <col min="2" max="2" width="61.85546875" style="9" bestFit="1" customWidth="1"/>
    <col min="3" max="3" width="6.7109375" style="9" customWidth="1"/>
    <col min="4" max="4" width="8.85546875" style="9" bestFit="1" customWidth="1"/>
    <col min="5" max="5" width="10.7109375" style="9" customWidth="1"/>
    <col min="6" max="6" width="8.7109375" style="9" customWidth="1"/>
    <col min="7" max="7" width="2.7109375" style="9" customWidth="1"/>
    <col min="8" max="16384" width="9.140625" style="9"/>
  </cols>
  <sheetData>
    <row r="1" spans="2:7" ht="6" customHeight="1" x14ac:dyDescent="0.25"/>
    <row r="2" spans="2:7" ht="30" customHeight="1" x14ac:dyDescent="0.4">
      <c r="B2" s="10" t="s">
        <v>4996</v>
      </c>
    </row>
    <row r="3" spans="2:7" ht="15.95" customHeight="1" x14ac:dyDescent="0.25">
      <c r="B3" s="11" t="s">
        <v>4997</v>
      </c>
    </row>
    <row r="4" spans="2:7" ht="8.1" customHeight="1" thickBot="1" x14ac:dyDescent="0.3">
      <c r="B4" s="12"/>
      <c r="C4" s="12"/>
      <c r="D4" s="12"/>
      <c r="E4" s="12"/>
      <c r="F4" s="12"/>
      <c r="G4" s="12"/>
    </row>
    <row r="5" spans="2:7" ht="6" customHeight="1" x14ac:dyDescent="0.25"/>
    <row r="6" spans="2:7" ht="20.100000000000001" customHeight="1" x14ac:dyDescent="0.25">
      <c r="D6" s="101" t="s">
        <v>4998</v>
      </c>
      <c r="E6" s="102"/>
      <c r="F6" s="102"/>
    </row>
    <row r="7" spans="2:7" ht="20.100000000000001" customHeight="1" x14ac:dyDescent="0.25">
      <c r="D7" s="14" t="s">
        <v>4999</v>
      </c>
      <c r="E7" s="103">
        <v>46119.238888888889</v>
      </c>
      <c r="F7" s="104"/>
    </row>
    <row r="8" spans="2:7" ht="20.100000000000001" customHeight="1" x14ac:dyDescent="0.25">
      <c r="D8" s="15" t="s">
        <v>5000</v>
      </c>
      <c r="E8" s="105" t="s">
        <v>191</v>
      </c>
      <c r="F8" s="106"/>
    </row>
    <row r="9" spans="2:7" ht="20.100000000000001" customHeight="1" x14ac:dyDescent="0.25">
      <c r="D9" s="14" t="s">
        <v>4544</v>
      </c>
      <c r="E9" s="107" t="s">
        <v>6213</v>
      </c>
      <c r="F9" s="104"/>
    </row>
    <row r="10" spans="2:7" ht="20.100000000000001" customHeight="1" x14ac:dyDescent="0.25">
      <c r="D10" s="15" t="s">
        <v>4550</v>
      </c>
      <c r="E10" s="105" t="s">
        <v>6228</v>
      </c>
      <c r="F10" s="106"/>
    </row>
    <row r="11" spans="2:7" ht="20.100000000000001" customHeight="1" x14ac:dyDescent="0.25">
      <c r="F11" s="99" t="s">
        <v>6214</v>
      </c>
    </row>
    <row r="12" spans="2:7" ht="20.100000000000001" customHeight="1" x14ac:dyDescent="0.25"/>
    <row r="13" spans="2:7" ht="20.100000000000001" customHeight="1" x14ac:dyDescent="0.25"/>
    <row r="14" spans="2:7" ht="20.100000000000001" customHeight="1" x14ac:dyDescent="0.25">
      <c r="B14" s="16" t="s">
        <v>5001</v>
      </c>
    </row>
    <row r="15" spans="2:7" ht="20.100000000000001" customHeight="1" x14ac:dyDescent="0.25"/>
    <row r="16" spans="2:7" ht="20.100000000000001" customHeight="1" x14ac:dyDescent="0.25"/>
    <row r="17" ht="20.100000000000001" customHeight="1" x14ac:dyDescent="0.25"/>
    <row r="18" ht="20.100000000000001" customHeight="1" x14ac:dyDescent="0.25"/>
    <row r="19" ht="20.100000000000001" customHeight="1" x14ac:dyDescent="0.25"/>
    <row r="20" ht="20.100000000000001" customHeight="1" x14ac:dyDescent="0.25"/>
    <row r="21" ht="20.100000000000001" customHeight="1" x14ac:dyDescent="0.25"/>
    <row r="22" ht="20.100000000000001" customHeight="1" x14ac:dyDescent="0.25"/>
    <row r="23" ht="20.100000000000001" customHeight="1" x14ac:dyDescent="0.25"/>
    <row r="24" ht="20.100000000000001" customHeight="1" x14ac:dyDescent="0.25"/>
    <row r="25" ht="20.100000000000001" customHeight="1" x14ac:dyDescent="0.25"/>
    <row r="26" ht="20.100000000000001" customHeight="1" x14ac:dyDescent="0.25"/>
    <row r="27" ht="20.100000000000001" customHeight="1" x14ac:dyDescent="0.25"/>
    <row r="28" ht="20.100000000000001" customHeight="1" x14ac:dyDescent="0.25"/>
    <row r="29" ht="20.100000000000001" customHeight="1" x14ac:dyDescent="0.25"/>
    <row r="30" ht="20.100000000000001" customHeight="1" x14ac:dyDescent="0.25"/>
  </sheetData>
  <mergeCells count="5">
    <mergeCell ref="D6:F6"/>
    <mergeCell ref="E7:F7"/>
    <mergeCell ref="E8:F8"/>
    <mergeCell ref="E9:F9"/>
    <mergeCell ref="E10:F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_RUN_MODEL">
              <controlPr defaultSize="0" print="0" autoFill="0" autoPict="0" macro="[0]!KernelEngine.RunModel">
                <anchor moveWithCells="1" sizeWithCells="1">
                  <from>
                    <xdr:col>0</xdr:col>
                    <xdr:colOff>171450</xdr:colOff>
                    <xdr:row>4</xdr:row>
                    <xdr:rowOff>66675</xdr:rowOff>
                  </from>
                  <to>
                    <xdr:col>2</xdr:col>
                    <xdr:colOff>361950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tn_LOCK_TOGGLE">
              <controlPr defaultSize="0" print="0" autoFill="0" autoPict="0" macro="[0]!KernelFormHelpers.ToggleModelLock">
                <anchor moveWithCells="1" sizeWithCells="1">
                  <from>
                    <xdr:col>0</xdr:col>
                    <xdr:colOff>171450</xdr:colOff>
                    <xdr:row>6</xdr:row>
                    <xdr:rowOff>238125</xdr:rowOff>
                  </from>
                  <to>
                    <xdr:col>2</xdr:col>
                    <xdr:colOff>361950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tn_ASSUMPTIONS">
              <controlPr defaultSize="0" print="0" autoFill="0" autoPict="0" macro="[0]!KernelFormHelpers.ShowAssumptionManager">
                <anchor moveWithCells="1" sizeWithCells="1">
                  <from>
                    <xdr:col>0</xdr:col>
                    <xdr:colOff>171450</xdr:colOff>
                    <xdr:row>12</xdr:row>
                    <xdr:rowOff>238125</xdr:rowOff>
                  </from>
                  <to>
                    <xdr:col>2</xdr:col>
                    <xdr:colOff>361950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tn_SAVE_LOAD">
              <controlPr defaultSize="0" print="0" autoFill="0" autoPict="0" macro="[0]!KernelFormHelpers.ShowWorkspaceExplorer">
                <anchor moveWithCells="1" sizeWithCells="1">
                  <from>
                    <xdr:col>0</xdr:col>
                    <xdr:colOff>171450</xdr:colOff>
                    <xdr:row>8</xdr:row>
                    <xdr:rowOff>238125</xdr:rowOff>
                  </from>
                  <to>
                    <xdr:col>2</xdr:col>
                    <xdr:colOff>361950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tn_EXPORT_REPORT">
              <controlPr defaultSize="0" print="0" autoFill="0" autoPict="0" macro="[0]!KernelFormHelpers.ShowReportExplorer">
                <anchor moveWithCells="1" sizeWithCells="1">
                  <from>
                    <xdr:col>0</xdr:col>
                    <xdr:colOff>171450</xdr:colOff>
                    <xdr:row>10</xdr:row>
                    <xdr:rowOff>238125</xdr:rowOff>
                  </from>
                  <to>
                    <xdr:col>2</xdr:col>
                    <xdr:colOff>361950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tn_DEV_MODE">
              <controlPr defaultSize="0" print="0" autoFill="0" autoPict="0" macro="[0]!KernelFormHelpers.ToggleDevMode">
                <anchor moveWithCells="1" sizeWithCells="1">
                  <from>
                    <xdr:col>0</xdr:col>
                    <xdr:colOff>171450</xdr:colOff>
                    <xdr:row>14</xdr:row>
                    <xdr:rowOff>238125</xdr:rowOff>
                  </from>
                  <to>
                    <xdr:col>2</xdr:col>
                    <xdr:colOff>361950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tn_SAVE_GOLDEN">
              <controlPr defaultSize="0" print="0" autoFill="0" autoPict="0" macro="[0]!KernelTests.SaveGoldenUI">
                <anchor moveWithCells="1" sizeWithCells="1">
                  <from>
                    <xdr:col>0</xdr:col>
                    <xdr:colOff>171450</xdr:colOff>
                    <xdr:row>16</xdr:row>
                    <xdr:rowOff>238125</xdr:rowOff>
                  </from>
                  <to>
                    <xdr:col>2</xdr:col>
                    <xdr:colOff>361950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tn_RUN_TESTS">
              <controlPr defaultSize="0" print="0" autoFill="0" autoPict="0" macro="[0]!KernelTests.RunTests">
                <anchor moveWithCells="1" sizeWithCells="1">
                  <from>
                    <xdr:col>0</xdr:col>
                    <xdr:colOff>171450</xdr:colOff>
                    <xdr:row>18</xdr:row>
                    <xdr:rowOff>238125</xdr:rowOff>
                  </from>
                  <to>
                    <xdr:col>2</xdr:col>
                    <xdr:colOff>361950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tn_RUN_LINT">
              <controlPr defaultSize="0" print="0" autoFill="0" autoPict="0" macro="[0]!KernelLint.RunLint">
                <anchor moveWithCells="1" sizeWithCells="1">
                  <from>
                    <xdr:col>0</xdr:col>
                    <xdr:colOff>171450</xdr:colOff>
                    <xdr:row>20</xdr:row>
                    <xdr:rowOff>238125</xdr:rowOff>
                  </from>
                  <to>
                    <xdr:col>2</xdr:col>
                    <xdr:colOff>361950</xdr:colOff>
                    <xdr:row>22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tn_HEALTH_CHECK">
              <controlPr defaultSize="0" print="0" autoFill="0" autoPict="0" macro="[0]!KernelHealth.RunHealthCheckFull">
                <anchor moveWithCells="1" sizeWithCells="1">
                  <from>
                    <xdr:col>0</xdr:col>
                    <xdr:colOff>171450</xdr:colOff>
                    <xdr:row>22</xdr:row>
                    <xdr:rowOff>238125</xdr:rowOff>
                  </from>
                  <to>
                    <xdr:col>2</xdr:col>
                    <xdr:colOff>361950</xdr:colOff>
                    <xdr:row>24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tn_DIAG_DUMP">
              <controlPr defaultSize="0" print="0" autoFill="0" autoPict="0" macro="[0]!KernelDiagnostic.GenerateDiagnosticDump">
                <anchor moveWithCells="1" sizeWithCells="1">
                  <from>
                    <xdr:col>0</xdr:col>
                    <xdr:colOff>171450</xdr:colOff>
                    <xdr:row>24</xdr:row>
                    <xdr:rowOff>238125</xdr:rowOff>
                  </from>
                  <to>
                    <xdr:col>2</xdr:col>
                    <xdr:colOff>361950</xdr:colOff>
                    <xdr:row>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tn_LIST_TABS">
              <controlPr defaultSize="0" print="0" autoFill="0" autoPict="0" macro="[0]!KernelFormHelpers.ListAllTabs">
                <anchor moveWithCells="1" sizeWithCells="1">
                  <from>
                    <xdr:col>0</xdr:col>
                    <xdr:colOff>171450</xdr:colOff>
                    <xdr:row>26</xdr:row>
                    <xdr:rowOff>238125</xdr:rowOff>
                  </from>
                  <to>
                    <xdr:col>2</xdr:col>
                    <xdr:colOff>361950</xdr:colOff>
                    <xdr:row>28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7B032-A163-4416-9DCD-D02E5E159CCC}">
  <sheetPr codeName="Sheet5">
    <tabColor rgb="FF4472C4"/>
    <pageSetUpPr fitToPage="1"/>
  </sheetPr>
  <dimension ref="A1:E4"/>
  <sheetViews>
    <sheetView workbookViewId="0">
      <selection sqref="A1:E1"/>
    </sheetView>
  </sheetViews>
  <sheetFormatPr defaultRowHeight="15" x14ac:dyDescent="0.25"/>
  <cols>
    <col min="1" max="1" width="29" bestFit="1" customWidth="1"/>
    <col min="2" max="2" width="5.28515625" bestFit="1" customWidth="1"/>
    <col min="3" max="3" width="6.140625" bestFit="1" customWidth="1"/>
  </cols>
  <sheetData>
    <row r="1" spans="1:5" ht="18.75" x14ac:dyDescent="0.3">
      <c r="A1" s="108" t="s">
        <v>4992</v>
      </c>
      <c r="B1" s="109"/>
      <c r="C1" s="109"/>
      <c r="D1" s="109"/>
      <c r="E1" s="109"/>
    </row>
    <row r="2" spans="1:5" x14ac:dyDescent="0.25">
      <c r="A2" s="3" t="s">
        <v>4993</v>
      </c>
    </row>
    <row r="3" spans="1:5" x14ac:dyDescent="0.25">
      <c r="A3" t="s">
        <v>183</v>
      </c>
      <c r="B3" s="5" t="s">
        <v>184</v>
      </c>
      <c r="C3" s="6">
        <v>0.21</v>
      </c>
    </row>
    <row r="4" spans="1:5" x14ac:dyDescent="0.25">
      <c r="A4" t="s">
        <v>189</v>
      </c>
      <c r="B4" s="5" t="s">
        <v>190</v>
      </c>
      <c r="C4" t="s">
        <v>191</v>
      </c>
    </row>
  </sheetData>
  <mergeCells count="1">
    <mergeCell ref="A1:E1"/>
  </mergeCells>
  <printOptions horizontalCentered="1"/>
  <pageMargins left="0.7" right="0.7" top="0.75" bottom="0.75" header="0.3" footer="0.3"/>
  <pageSetup orientation="portrait" r:id="rId1"/>
  <headerFooter>
    <oddHeader>&amp;CModel Assumptions</oddHeader>
    <oddFooter>&amp;CPage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7A348-B7CA-49B6-A8A7-23754D582665}">
  <sheetPr codeName="Sheet6">
    <tabColor rgb="FF4472C4"/>
    <pageSetUpPr fitToPage="1"/>
  </sheetPr>
  <dimension ref="A1:Z87"/>
  <sheetViews>
    <sheetView topLeftCell="B1" workbookViewId="0">
      <pane ySplit="2" topLeftCell="A3" activePane="bottomLeft" state="frozen"/>
      <selection activeCell="B1" sqref="B1"/>
      <selection pane="bottomLeft" activeCell="M67" sqref="M67"/>
    </sheetView>
  </sheetViews>
  <sheetFormatPr defaultRowHeight="15" x14ac:dyDescent="0.25"/>
  <cols>
    <col min="1" max="1" width="19.85546875" hidden="1" customWidth="1"/>
    <col min="2" max="2" width="6" bestFit="1" customWidth="1"/>
    <col min="3" max="3" width="18.140625" bestFit="1" customWidth="1"/>
    <col min="4" max="4" width="9.85546875" bestFit="1" customWidth="1"/>
    <col min="5" max="5" width="10.85546875" bestFit="1" customWidth="1"/>
    <col min="6" max="6" width="13.5703125" bestFit="1" customWidth="1"/>
    <col min="7" max="7" width="9.85546875" bestFit="1" customWidth="1"/>
    <col min="8" max="8" width="9.7109375" bestFit="1" customWidth="1"/>
    <col min="9" max="9" width="13.5703125" bestFit="1" customWidth="1"/>
    <col min="10" max="10" width="9.85546875" bestFit="1" customWidth="1"/>
    <col min="11" max="11" width="9.7109375" bestFit="1" customWidth="1"/>
    <col min="12" max="12" width="13.5703125" bestFit="1" customWidth="1"/>
    <col min="13" max="13" width="10.140625" bestFit="1" customWidth="1"/>
    <col min="14" max="14" width="10.28515625" bestFit="1" customWidth="1"/>
    <col min="15" max="15" width="13.5703125" bestFit="1" customWidth="1"/>
    <col min="16" max="16" width="9.85546875" bestFit="1" customWidth="1"/>
    <col min="17" max="17" width="10.140625" bestFit="1" customWidth="1"/>
    <col min="18" max="18" width="13.5703125" bestFit="1" customWidth="1"/>
    <col min="19" max="24" width="10.28515625" bestFit="1" customWidth="1"/>
  </cols>
  <sheetData>
    <row r="1" spans="1:26" x14ac:dyDescent="0.25">
      <c r="A1" t="s">
        <v>493</v>
      </c>
      <c r="B1" s="111" t="s">
        <v>456</v>
      </c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</row>
    <row r="2" spans="1:26" x14ac:dyDescent="0.25">
      <c r="A2" t="s">
        <v>496</v>
      </c>
      <c r="B2" s="112" t="s">
        <v>498</v>
      </c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</row>
    <row r="3" spans="1:26" x14ac:dyDescent="0.25">
      <c r="A3" t="s">
        <v>501</v>
      </c>
    </row>
    <row r="4" spans="1:26" x14ac:dyDescent="0.25">
      <c r="A4" t="s">
        <v>503</v>
      </c>
      <c r="B4" s="110" t="s">
        <v>504</v>
      </c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</row>
    <row r="5" spans="1:26" x14ac:dyDescent="0.25">
      <c r="A5" s="19" t="s">
        <v>556</v>
      </c>
      <c r="B5" s="19" t="s">
        <v>512</v>
      </c>
      <c r="C5" s="19" t="s">
        <v>214</v>
      </c>
      <c r="D5" s="19" t="s">
        <v>515</v>
      </c>
      <c r="E5" s="19" t="s">
        <v>517</v>
      </c>
      <c r="F5" s="19" t="s">
        <v>519</v>
      </c>
      <c r="G5" s="19" t="s">
        <v>521</v>
      </c>
      <c r="H5" s="19" t="s">
        <v>523</v>
      </c>
      <c r="I5" s="19" t="s">
        <v>525</v>
      </c>
      <c r="J5" s="19" t="s">
        <v>527</v>
      </c>
      <c r="K5" s="19" t="s">
        <v>529</v>
      </c>
      <c r="L5" s="19" t="s">
        <v>531</v>
      </c>
      <c r="M5" s="19" t="s">
        <v>533</v>
      </c>
      <c r="N5" s="19" t="s">
        <v>535</v>
      </c>
      <c r="O5" s="19" t="s">
        <v>537</v>
      </c>
      <c r="P5" s="19" t="s">
        <v>539</v>
      </c>
      <c r="Q5" s="19" t="s">
        <v>541</v>
      </c>
      <c r="R5" s="19" t="s">
        <v>543</v>
      </c>
      <c r="S5" s="19" t="s">
        <v>545</v>
      </c>
      <c r="T5" s="19" t="s">
        <v>547</v>
      </c>
      <c r="U5" s="19" t="s">
        <v>549</v>
      </c>
      <c r="V5" s="19" t="s">
        <v>551</v>
      </c>
      <c r="W5" s="19" t="s">
        <v>553</v>
      </c>
      <c r="X5" s="19" t="s">
        <v>555</v>
      </c>
      <c r="Y5" s="19" t="s">
        <v>557</v>
      </c>
    </row>
    <row r="6" spans="1:26" x14ac:dyDescent="0.25">
      <c r="A6" s="20" t="s">
        <v>1166</v>
      </c>
      <c r="B6" s="22" t="s">
        <v>5119</v>
      </c>
      <c r="C6" s="22" t="s">
        <v>5120</v>
      </c>
      <c r="D6" s="27">
        <v>3</v>
      </c>
      <c r="E6" s="27">
        <v>0</v>
      </c>
      <c r="F6" s="27">
        <v>0</v>
      </c>
      <c r="G6" s="27">
        <v>3180000</v>
      </c>
      <c r="H6" s="27">
        <v>1590000</v>
      </c>
      <c r="I6" s="27">
        <v>2067000</v>
      </c>
      <c r="J6" s="27">
        <v>2067000</v>
      </c>
      <c r="K6" s="27">
        <v>4134000</v>
      </c>
      <c r="L6" s="27">
        <v>2067000</v>
      </c>
      <c r="M6" s="27">
        <v>2067000</v>
      </c>
      <c r="N6" s="27">
        <v>2687100</v>
      </c>
      <c r="O6" s="27">
        <v>2687100</v>
      </c>
      <c r="P6" s="27">
        <v>5374200</v>
      </c>
      <c r="Q6" s="27">
        <v>2687100</v>
      </c>
      <c r="R6" s="27">
        <v>2687100</v>
      </c>
      <c r="S6" s="27">
        <v>3493230</v>
      </c>
      <c r="T6" s="27">
        <v>3493230</v>
      </c>
      <c r="U6" s="27">
        <v>6986460</v>
      </c>
      <c r="V6" s="27">
        <v>3493230</v>
      </c>
      <c r="W6" s="27">
        <v>3493230</v>
      </c>
      <c r="X6" s="27">
        <v>4541199</v>
      </c>
      <c r="Y6" s="29">
        <v>0</v>
      </c>
    </row>
    <row r="7" spans="1:26" x14ac:dyDescent="0.25">
      <c r="A7" s="20" t="s">
        <v>1255</v>
      </c>
      <c r="B7" s="22" t="s">
        <v>5119</v>
      </c>
      <c r="C7" s="22" t="s">
        <v>5121</v>
      </c>
      <c r="D7" s="27">
        <v>3</v>
      </c>
      <c r="E7" s="27">
        <v>0</v>
      </c>
      <c r="F7" s="27">
        <v>0</v>
      </c>
      <c r="G7" s="27">
        <v>2075000</v>
      </c>
      <c r="H7" s="27">
        <v>830000</v>
      </c>
      <c r="I7" s="27">
        <v>456500</v>
      </c>
      <c r="J7" s="27">
        <v>913000</v>
      </c>
      <c r="K7" s="27">
        <v>2282500</v>
      </c>
      <c r="L7" s="27">
        <v>913000</v>
      </c>
      <c r="M7" s="27">
        <v>871500</v>
      </c>
      <c r="N7" s="27">
        <v>479325</v>
      </c>
      <c r="O7" s="27">
        <v>958650</v>
      </c>
      <c r="P7" s="27">
        <v>2396625</v>
      </c>
      <c r="Q7" s="27">
        <v>958650</v>
      </c>
      <c r="R7" s="27">
        <v>915075</v>
      </c>
      <c r="S7" s="27">
        <v>503291.25</v>
      </c>
      <c r="T7" s="27">
        <v>1006582.5</v>
      </c>
      <c r="U7" s="27">
        <v>2516456.25</v>
      </c>
      <c r="V7" s="27">
        <v>1006582.5</v>
      </c>
      <c r="W7" s="27">
        <v>960828.75</v>
      </c>
      <c r="X7" s="27">
        <v>528455.8125</v>
      </c>
      <c r="Y7" s="29">
        <v>0</v>
      </c>
    </row>
    <row r="8" spans="1:26" x14ac:dyDescent="0.25">
      <c r="A8" s="20" t="s">
        <v>1334</v>
      </c>
      <c r="B8" s="22" t="s">
        <v>5119</v>
      </c>
      <c r="C8" s="22" t="s">
        <v>5122</v>
      </c>
      <c r="D8" s="27">
        <v>3</v>
      </c>
      <c r="E8" s="27">
        <v>0</v>
      </c>
      <c r="F8" s="27">
        <v>0</v>
      </c>
      <c r="G8" s="27">
        <v>500000</v>
      </c>
      <c r="H8" s="27">
        <v>450000</v>
      </c>
      <c r="I8" s="27">
        <v>600000</v>
      </c>
      <c r="J8" s="27">
        <v>750000</v>
      </c>
      <c r="K8" s="27">
        <v>900000</v>
      </c>
      <c r="L8" s="27">
        <v>1050000</v>
      </c>
      <c r="M8" s="27">
        <v>900000</v>
      </c>
      <c r="N8" s="27">
        <v>1200000</v>
      </c>
      <c r="O8" s="27">
        <v>1500000</v>
      </c>
      <c r="P8" s="27">
        <v>1800000</v>
      </c>
      <c r="Q8" s="27">
        <v>2100000</v>
      </c>
      <c r="R8" s="27">
        <v>1800000</v>
      </c>
      <c r="S8" s="27">
        <v>2400000</v>
      </c>
      <c r="T8" s="27">
        <v>3000000</v>
      </c>
      <c r="U8" s="27">
        <v>3600000</v>
      </c>
      <c r="V8" s="27">
        <v>4200000</v>
      </c>
      <c r="W8" s="27">
        <v>3600000</v>
      </c>
      <c r="X8" s="27">
        <v>4800000</v>
      </c>
      <c r="Y8" s="29">
        <v>0</v>
      </c>
    </row>
    <row r="9" spans="1:26" x14ac:dyDescent="0.25">
      <c r="A9" s="20" t="s">
        <v>1414</v>
      </c>
      <c r="B9" s="22" t="s">
        <v>5119</v>
      </c>
      <c r="C9" s="22" t="s">
        <v>5123</v>
      </c>
      <c r="D9" s="27">
        <v>3</v>
      </c>
      <c r="E9" s="27">
        <v>0</v>
      </c>
      <c r="F9" s="27">
        <v>0</v>
      </c>
      <c r="G9" s="27">
        <v>1200000</v>
      </c>
      <c r="H9" s="27">
        <v>1800000</v>
      </c>
      <c r="I9" s="27">
        <v>3000000</v>
      </c>
      <c r="J9" s="27">
        <v>3750000</v>
      </c>
      <c r="K9" s="27">
        <v>4500000</v>
      </c>
      <c r="L9" s="27">
        <v>4500000</v>
      </c>
      <c r="M9" s="27">
        <v>3600000</v>
      </c>
      <c r="N9" s="27">
        <v>6000000</v>
      </c>
      <c r="O9" s="27">
        <v>7500000</v>
      </c>
      <c r="P9" s="27">
        <v>9000000</v>
      </c>
      <c r="Q9" s="27">
        <v>9000000</v>
      </c>
      <c r="R9" s="27">
        <v>7200000</v>
      </c>
      <c r="S9" s="27">
        <v>12000000</v>
      </c>
      <c r="T9" s="27">
        <v>15000000</v>
      </c>
      <c r="U9" s="27">
        <v>18000000</v>
      </c>
      <c r="V9" s="27">
        <v>18000000</v>
      </c>
      <c r="W9" s="27">
        <v>14400000</v>
      </c>
      <c r="X9" s="27">
        <v>24000000</v>
      </c>
      <c r="Y9" s="29">
        <v>0</v>
      </c>
    </row>
    <row r="10" spans="1:26" x14ac:dyDescent="0.25">
      <c r="A10" s="20" t="s">
        <v>1494</v>
      </c>
      <c r="B10" s="22" t="s">
        <v>5119</v>
      </c>
      <c r="C10" s="22" t="s">
        <v>5124</v>
      </c>
      <c r="D10" s="27">
        <v>3</v>
      </c>
      <c r="E10" s="27">
        <v>0</v>
      </c>
      <c r="F10" s="27">
        <v>0</v>
      </c>
      <c r="G10" s="27">
        <v>750000</v>
      </c>
      <c r="H10" s="27">
        <v>1125000</v>
      </c>
      <c r="I10" s="27">
        <v>1000000</v>
      </c>
      <c r="J10" s="27">
        <v>1250000</v>
      </c>
      <c r="K10" s="27">
        <v>1500000</v>
      </c>
      <c r="L10" s="27">
        <v>1500000</v>
      </c>
      <c r="M10" s="27">
        <v>2250000</v>
      </c>
      <c r="N10" s="27">
        <v>2000000</v>
      </c>
      <c r="O10" s="27">
        <v>2500000</v>
      </c>
      <c r="P10" s="27">
        <v>3000000</v>
      </c>
      <c r="Q10" s="27">
        <v>3000000</v>
      </c>
      <c r="R10" s="27">
        <v>4500000</v>
      </c>
      <c r="S10" s="27">
        <v>4000000</v>
      </c>
      <c r="T10" s="27">
        <v>5000000</v>
      </c>
      <c r="U10" s="27">
        <v>6000000</v>
      </c>
      <c r="V10" s="27">
        <v>6000000</v>
      </c>
      <c r="W10" s="27">
        <v>9000000</v>
      </c>
      <c r="X10" s="27">
        <v>8000000</v>
      </c>
      <c r="Y10" s="29">
        <v>0</v>
      </c>
    </row>
    <row r="11" spans="1:26" x14ac:dyDescent="0.25">
      <c r="A11" s="20" t="s">
        <v>1573</v>
      </c>
      <c r="B11" s="22" t="s">
        <v>5119</v>
      </c>
      <c r="C11" s="22" t="s">
        <v>5125</v>
      </c>
      <c r="D11" s="27">
        <v>12</v>
      </c>
      <c r="E11" s="27">
        <v>0</v>
      </c>
      <c r="F11" s="27">
        <v>0</v>
      </c>
      <c r="G11" s="27">
        <v>250000</v>
      </c>
      <c r="H11" s="27">
        <v>0</v>
      </c>
      <c r="I11" s="27">
        <v>14000000</v>
      </c>
      <c r="J11" s="27">
        <v>5000000</v>
      </c>
      <c r="K11" s="27">
        <v>1000000</v>
      </c>
      <c r="L11" s="27">
        <v>0</v>
      </c>
      <c r="M11" s="27">
        <f>I11*1.5</f>
        <v>21000000</v>
      </c>
      <c r="N11" s="27">
        <f t="shared" ref="N11:X11" si="0">J11*1.5</f>
        <v>7500000</v>
      </c>
      <c r="O11" s="27">
        <f t="shared" si="0"/>
        <v>1500000</v>
      </c>
      <c r="P11" s="27">
        <f t="shared" si="0"/>
        <v>0</v>
      </c>
      <c r="Q11" s="27">
        <f t="shared" si="0"/>
        <v>31500000</v>
      </c>
      <c r="R11" s="27">
        <f t="shared" si="0"/>
        <v>11250000</v>
      </c>
      <c r="S11" s="27">
        <f t="shared" si="0"/>
        <v>2250000</v>
      </c>
      <c r="T11" s="27">
        <f t="shared" si="0"/>
        <v>0</v>
      </c>
      <c r="U11" s="27">
        <f t="shared" si="0"/>
        <v>47250000</v>
      </c>
      <c r="V11" s="27">
        <f t="shared" si="0"/>
        <v>16875000</v>
      </c>
      <c r="W11" s="27">
        <f t="shared" si="0"/>
        <v>3375000</v>
      </c>
      <c r="X11" s="27">
        <f t="shared" si="0"/>
        <v>0</v>
      </c>
      <c r="Y11" s="29">
        <v>0</v>
      </c>
    </row>
    <row r="12" spans="1:26" x14ac:dyDescent="0.25">
      <c r="A12" s="20" t="s">
        <v>1652</v>
      </c>
      <c r="B12" s="22" t="s">
        <v>5119</v>
      </c>
      <c r="C12" s="22" t="s">
        <v>5126</v>
      </c>
      <c r="D12" s="27">
        <v>12</v>
      </c>
      <c r="E12" s="27">
        <v>0</v>
      </c>
      <c r="F12" s="27">
        <v>0</v>
      </c>
      <c r="G12" s="27">
        <v>250000</v>
      </c>
      <c r="H12" s="27">
        <v>600000</v>
      </c>
      <c r="I12" s="27">
        <v>2000000</v>
      </c>
      <c r="J12" s="27">
        <v>2500000</v>
      </c>
      <c r="K12" s="27">
        <v>3000000</v>
      </c>
      <c r="L12" s="27">
        <v>3000000</v>
      </c>
      <c r="M12" s="27">
        <v>1200000</v>
      </c>
      <c r="N12" s="27">
        <v>4000000</v>
      </c>
      <c r="O12" s="27">
        <v>5000000</v>
      </c>
      <c r="P12" s="27">
        <v>6000000</v>
      </c>
      <c r="Q12" s="27">
        <v>6000000</v>
      </c>
      <c r="R12" s="27">
        <v>2400000</v>
      </c>
      <c r="S12" s="27">
        <v>8000000</v>
      </c>
      <c r="T12" s="27">
        <v>10000000</v>
      </c>
      <c r="U12" s="27">
        <v>12000000</v>
      </c>
      <c r="V12" s="27">
        <v>12000000</v>
      </c>
      <c r="W12" s="27">
        <v>4800000</v>
      </c>
      <c r="X12" s="27">
        <v>16000000</v>
      </c>
      <c r="Y12" s="29">
        <v>0</v>
      </c>
    </row>
    <row r="13" spans="1:26" x14ac:dyDescent="0.25">
      <c r="A13" s="20" t="s">
        <v>1731</v>
      </c>
      <c r="B13" s="22" t="s">
        <v>5119</v>
      </c>
      <c r="C13" s="22" t="s">
        <v>5127</v>
      </c>
      <c r="D13" s="27">
        <v>12</v>
      </c>
      <c r="E13" s="27">
        <v>0</v>
      </c>
      <c r="F13" s="27">
        <v>0</v>
      </c>
      <c r="G13" s="27">
        <v>0</v>
      </c>
      <c r="H13" s="27">
        <v>200000</v>
      </c>
      <c r="I13" s="27">
        <v>600000</v>
      </c>
      <c r="J13" s="27">
        <v>1100000</v>
      </c>
      <c r="K13" s="27">
        <v>1300000</v>
      </c>
      <c r="L13" s="27">
        <v>1200000</v>
      </c>
      <c r="M13" s="27">
        <v>400000</v>
      </c>
      <c r="N13" s="27">
        <v>1200000</v>
      </c>
      <c r="O13" s="27">
        <v>2200000</v>
      </c>
      <c r="P13" s="27">
        <v>2600000</v>
      </c>
      <c r="Q13" s="27">
        <v>2400000</v>
      </c>
      <c r="R13" s="27">
        <v>800000</v>
      </c>
      <c r="S13" s="27">
        <v>2400000</v>
      </c>
      <c r="T13" s="27">
        <v>4400000</v>
      </c>
      <c r="U13" s="27">
        <v>5200000</v>
      </c>
      <c r="V13" s="27">
        <v>4800000</v>
      </c>
      <c r="W13" s="27">
        <v>1600000</v>
      </c>
      <c r="X13" s="27">
        <v>4800000</v>
      </c>
      <c r="Y13" s="29">
        <v>0</v>
      </c>
    </row>
    <row r="14" spans="1:26" x14ac:dyDescent="0.25">
      <c r="A14" s="20" t="s">
        <v>1810</v>
      </c>
      <c r="B14" s="22" t="s">
        <v>3672</v>
      </c>
      <c r="C14" s="22" t="s">
        <v>5128</v>
      </c>
      <c r="D14" s="27">
        <v>12</v>
      </c>
      <c r="E14" s="27">
        <v>0</v>
      </c>
      <c r="F14" s="27">
        <v>0</v>
      </c>
      <c r="G14" s="27">
        <v>0</v>
      </c>
      <c r="H14" s="27">
        <v>0</v>
      </c>
      <c r="I14" s="27">
        <v>250000</v>
      </c>
      <c r="J14" s="27">
        <v>1000000</v>
      </c>
      <c r="K14" s="27">
        <v>4000000</v>
      </c>
      <c r="L14" s="27">
        <f>K14*1.2</f>
        <v>4800000</v>
      </c>
      <c r="M14" s="27">
        <f t="shared" ref="M14:X14" si="1">L14*1.2</f>
        <v>5760000</v>
      </c>
      <c r="N14" s="27">
        <f t="shared" si="1"/>
        <v>6912000</v>
      </c>
      <c r="O14" s="27">
        <f t="shared" si="1"/>
        <v>8294400</v>
      </c>
      <c r="P14" s="27">
        <f t="shared" si="1"/>
        <v>9953280</v>
      </c>
      <c r="Q14" s="27">
        <f t="shared" si="1"/>
        <v>11943936</v>
      </c>
      <c r="R14" s="27">
        <f t="shared" si="1"/>
        <v>14332723.199999999</v>
      </c>
      <c r="S14" s="27">
        <f t="shared" si="1"/>
        <v>17199267.84</v>
      </c>
      <c r="T14" s="27">
        <f t="shared" si="1"/>
        <v>20639121.408</v>
      </c>
      <c r="U14" s="27">
        <f t="shared" si="1"/>
        <v>24766945.689599998</v>
      </c>
      <c r="V14" s="27">
        <f t="shared" si="1"/>
        <v>29720334.827519998</v>
      </c>
      <c r="W14" s="27">
        <f t="shared" si="1"/>
        <v>35664401.793023996</v>
      </c>
      <c r="X14" s="27">
        <f t="shared" si="1"/>
        <v>42797282.151628792</v>
      </c>
      <c r="Y14" s="29">
        <v>0</v>
      </c>
    </row>
    <row r="15" spans="1:26" x14ac:dyDescent="0.25">
      <c r="A15" s="20" t="s">
        <v>1889</v>
      </c>
      <c r="B15" s="22" t="s">
        <v>3672</v>
      </c>
      <c r="C15" s="22" t="s">
        <v>5129</v>
      </c>
      <c r="D15" s="27">
        <v>12</v>
      </c>
      <c r="E15" s="27">
        <f t="shared" ref="E15:H15" si="2">E14*0.25</f>
        <v>0</v>
      </c>
      <c r="F15" s="27">
        <f t="shared" si="2"/>
        <v>0</v>
      </c>
      <c r="G15" s="27">
        <f t="shared" si="2"/>
        <v>0</v>
      </c>
      <c r="H15" s="27">
        <f t="shared" si="2"/>
        <v>0</v>
      </c>
      <c r="I15" s="27">
        <f>I14*0.25</f>
        <v>62500</v>
      </c>
      <c r="J15" s="27">
        <f t="shared" ref="J15:X15" si="3">J14*0.25</f>
        <v>250000</v>
      </c>
      <c r="K15" s="27">
        <f t="shared" si="3"/>
        <v>1000000</v>
      </c>
      <c r="L15" s="27">
        <f t="shared" si="3"/>
        <v>1200000</v>
      </c>
      <c r="M15" s="27">
        <f t="shared" si="3"/>
        <v>1440000</v>
      </c>
      <c r="N15" s="27">
        <f t="shared" si="3"/>
        <v>1728000</v>
      </c>
      <c r="O15" s="27">
        <f t="shared" si="3"/>
        <v>2073600</v>
      </c>
      <c r="P15" s="27">
        <f t="shared" si="3"/>
        <v>2488320</v>
      </c>
      <c r="Q15" s="27">
        <f t="shared" si="3"/>
        <v>2985984</v>
      </c>
      <c r="R15" s="27">
        <f t="shared" si="3"/>
        <v>3583180.7999999998</v>
      </c>
      <c r="S15" s="27">
        <f t="shared" si="3"/>
        <v>4299816.96</v>
      </c>
      <c r="T15" s="27">
        <f t="shared" si="3"/>
        <v>5159780.352</v>
      </c>
      <c r="U15" s="27">
        <f t="shared" si="3"/>
        <v>6191736.4223999996</v>
      </c>
      <c r="V15" s="27">
        <f t="shared" si="3"/>
        <v>7430083.7068799995</v>
      </c>
      <c r="W15" s="27">
        <f t="shared" si="3"/>
        <v>8916100.448255999</v>
      </c>
      <c r="X15" s="27">
        <f t="shared" si="3"/>
        <v>10699320.537907198</v>
      </c>
      <c r="Y15" s="29">
        <v>0</v>
      </c>
    </row>
    <row r="16" spans="1:26" x14ac:dyDescent="0.25">
      <c r="A16" t="s">
        <v>568</v>
      </c>
    </row>
    <row r="17" spans="1:17" x14ac:dyDescent="0.25">
      <c r="A17" t="s">
        <v>569</v>
      </c>
      <c r="B17" s="110" t="s">
        <v>570</v>
      </c>
      <c r="C17" s="110"/>
      <c r="D17" s="110"/>
      <c r="E17" s="110"/>
      <c r="F17" s="110"/>
      <c r="G17" s="110"/>
      <c r="H17" s="110"/>
      <c r="I17" s="110"/>
      <c r="J17" s="110"/>
    </row>
    <row r="18" spans="1:17" x14ac:dyDescent="0.25">
      <c r="A18" s="19" t="s">
        <v>581</v>
      </c>
      <c r="C18" s="19" t="s">
        <v>214</v>
      </c>
      <c r="E18" s="19" t="s">
        <v>574</v>
      </c>
      <c r="F18" s="19" t="s">
        <v>576</v>
      </c>
      <c r="G18" s="19" t="s">
        <v>578</v>
      </c>
      <c r="H18" s="19" t="s">
        <v>580</v>
      </c>
      <c r="I18" s="19" t="s">
        <v>582</v>
      </c>
    </row>
    <row r="19" spans="1:17" x14ac:dyDescent="0.25">
      <c r="A19" s="20" t="s">
        <v>1173</v>
      </c>
      <c r="C19" s="22" t="str">
        <f t="shared" ref="C19:C28" si="4">C6</f>
        <v>Refund Protection</v>
      </c>
      <c r="E19" s="29">
        <v>0.6</v>
      </c>
      <c r="F19" s="29">
        <v>0.6</v>
      </c>
      <c r="G19" s="29">
        <v>0.6</v>
      </c>
      <c r="H19" s="29">
        <v>0.6</v>
      </c>
      <c r="I19" s="29">
        <v>0.6</v>
      </c>
    </row>
    <row r="20" spans="1:17" x14ac:dyDescent="0.25">
      <c r="A20" s="20" t="s">
        <v>1260</v>
      </c>
      <c r="C20" s="22" t="str">
        <f t="shared" si="4"/>
        <v>Accident and Injury</v>
      </c>
      <c r="E20" s="29">
        <v>0.5</v>
      </c>
      <c r="F20" s="29">
        <v>0.5</v>
      </c>
      <c r="G20" s="29">
        <v>0.5</v>
      </c>
      <c r="H20" s="29">
        <v>0.5</v>
      </c>
      <c r="I20" s="29">
        <v>0.5</v>
      </c>
    </row>
    <row r="21" spans="1:17" x14ac:dyDescent="0.25">
      <c r="A21" s="20" t="s">
        <v>1339</v>
      </c>
      <c r="C21" s="22" t="str">
        <f t="shared" si="4"/>
        <v>Event Cancellation</v>
      </c>
      <c r="E21" s="29">
        <v>0.3</v>
      </c>
      <c r="F21" s="29">
        <v>0.3</v>
      </c>
      <c r="G21" s="29">
        <v>0.3</v>
      </c>
      <c r="H21" s="29">
        <v>0.3</v>
      </c>
      <c r="I21" s="29">
        <v>0.3</v>
      </c>
    </row>
    <row r="22" spans="1:17" x14ac:dyDescent="0.25">
      <c r="A22" s="20" t="s">
        <v>1420</v>
      </c>
      <c r="C22" s="22" t="str">
        <f t="shared" si="4"/>
        <v>Event Liability</v>
      </c>
      <c r="E22" s="29">
        <v>0.4</v>
      </c>
      <c r="F22" s="29">
        <v>0.4</v>
      </c>
      <c r="G22" s="29">
        <v>0.4</v>
      </c>
      <c r="H22" s="29">
        <v>0.4</v>
      </c>
      <c r="I22" s="29">
        <v>0.4</v>
      </c>
    </row>
    <row r="23" spans="1:17" x14ac:dyDescent="0.25">
      <c r="A23" s="20" t="s">
        <v>1499</v>
      </c>
      <c r="C23" s="22" t="str">
        <f t="shared" si="4"/>
        <v>Travel</v>
      </c>
      <c r="E23" s="29">
        <v>0.6</v>
      </c>
      <c r="F23" s="29">
        <v>0.6</v>
      </c>
      <c r="G23" s="29">
        <v>0.6</v>
      </c>
      <c r="H23" s="29">
        <v>0.6</v>
      </c>
      <c r="I23" s="29">
        <v>0.6</v>
      </c>
    </row>
    <row r="24" spans="1:17" x14ac:dyDescent="0.25">
      <c r="A24" s="20" t="s">
        <v>1578</v>
      </c>
      <c r="C24" s="22" t="str">
        <f t="shared" si="4"/>
        <v>Tuition</v>
      </c>
      <c r="E24" s="29">
        <v>0.5</v>
      </c>
      <c r="F24" s="29">
        <v>0.5</v>
      </c>
      <c r="G24" s="29">
        <v>0.5</v>
      </c>
      <c r="H24" s="29">
        <v>0.5</v>
      </c>
      <c r="I24" s="29">
        <v>0.5</v>
      </c>
    </row>
    <row r="25" spans="1:17" x14ac:dyDescent="0.25">
      <c r="A25" s="20" t="s">
        <v>1657</v>
      </c>
      <c r="C25" s="22" t="str">
        <f t="shared" si="4"/>
        <v>Builders Risk</v>
      </c>
      <c r="E25" s="29">
        <v>0.3</v>
      </c>
      <c r="F25" s="29">
        <v>0.3</v>
      </c>
      <c r="G25" s="29">
        <v>0.3</v>
      </c>
      <c r="H25" s="29">
        <v>0.3</v>
      </c>
      <c r="I25" s="29">
        <v>0.3</v>
      </c>
    </row>
    <row r="26" spans="1:17" x14ac:dyDescent="0.25">
      <c r="A26" s="20" t="s">
        <v>1736</v>
      </c>
      <c r="C26" s="22" t="str">
        <f t="shared" si="4"/>
        <v>Credit and Surety</v>
      </c>
      <c r="E26" s="29">
        <v>0.6</v>
      </c>
      <c r="F26" s="29">
        <v>0.6</v>
      </c>
      <c r="G26" s="29">
        <v>0.6</v>
      </c>
      <c r="H26" s="29">
        <v>0.6</v>
      </c>
      <c r="I26" s="29">
        <v>0.6</v>
      </c>
    </row>
    <row r="27" spans="1:17" x14ac:dyDescent="0.25">
      <c r="A27" s="20" t="s">
        <v>1815</v>
      </c>
      <c r="C27" s="22" t="str">
        <f t="shared" si="4"/>
        <v>Other Short Tail</v>
      </c>
      <c r="E27" s="29">
        <v>0.4</v>
      </c>
      <c r="F27" s="29">
        <v>0.4</v>
      </c>
      <c r="G27" s="29">
        <v>0.4</v>
      </c>
      <c r="H27" s="29">
        <v>0.4</v>
      </c>
      <c r="I27" s="29">
        <v>0.4</v>
      </c>
    </row>
    <row r="28" spans="1:17" x14ac:dyDescent="0.25">
      <c r="A28" s="20" t="s">
        <v>1894</v>
      </c>
      <c r="C28" s="22" t="str">
        <f t="shared" si="4"/>
        <v>Other Long Tail</v>
      </c>
      <c r="E28" s="29">
        <v>0.3</v>
      </c>
      <c r="F28" s="29">
        <v>0.3</v>
      </c>
      <c r="G28" s="29">
        <v>0.3</v>
      </c>
      <c r="H28" s="29">
        <v>0.3</v>
      </c>
      <c r="I28" s="29">
        <v>0.3</v>
      </c>
    </row>
    <row r="29" spans="1:17" x14ac:dyDescent="0.25">
      <c r="A29" t="s">
        <v>615</v>
      </c>
    </row>
    <row r="30" spans="1:17" x14ac:dyDescent="0.25">
      <c r="A30" t="s">
        <v>616</v>
      </c>
      <c r="B30" s="110" t="s">
        <v>617</v>
      </c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</row>
    <row r="31" spans="1:17" x14ac:dyDescent="0.25">
      <c r="A31" s="19" t="s">
        <v>645</v>
      </c>
      <c r="B31" s="19" t="s">
        <v>236</v>
      </c>
      <c r="C31" s="19" t="s">
        <v>214</v>
      </c>
      <c r="D31" s="19" t="s">
        <v>622</v>
      </c>
      <c r="E31" s="19" t="s">
        <v>624</v>
      </c>
      <c r="F31" s="19" t="s">
        <v>626</v>
      </c>
      <c r="G31" s="19" t="s">
        <v>628</v>
      </c>
      <c r="H31" s="19" t="s">
        <v>630</v>
      </c>
      <c r="I31" s="19" t="s">
        <v>632</v>
      </c>
      <c r="J31" s="19" t="s">
        <v>634</v>
      </c>
      <c r="K31" s="19" t="s">
        <v>636</v>
      </c>
      <c r="L31" s="19" t="s">
        <v>638</v>
      </c>
      <c r="M31" s="19" t="s">
        <v>640</v>
      </c>
      <c r="N31" s="19" t="s">
        <v>642</v>
      </c>
      <c r="O31" s="19" t="s">
        <v>644</v>
      </c>
      <c r="P31" s="19" t="s">
        <v>646</v>
      </c>
    </row>
    <row r="32" spans="1:17" x14ac:dyDescent="0.25">
      <c r="A32" s="20" t="s">
        <v>1183</v>
      </c>
      <c r="B32" s="23" t="s">
        <v>649</v>
      </c>
      <c r="C32" s="22" t="str">
        <f>C6</f>
        <v>Refund Protection</v>
      </c>
      <c r="D32" s="22" t="s">
        <v>1195</v>
      </c>
      <c r="E32" s="27">
        <v>10</v>
      </c>
      <c r="F32" s="27">
        <v>10</v>
      </c>
      <c r="G32" s="29">
        <v>0.2</v>
      </c>
      <c r="H32" s="29">
        <v>0.2</v>
      </c>
      <c r="I32" s="29">
        <v>0.2</v>
      </c>
      <c r="J32" s="29">
        <v>0.2</v>
      </c>
      <c r="K32" s="27">
        <v>2000</v>
      </c>
      <c r="L32" s="25">
        <f t="shared" ref="L32:L61" si="5">IF(K32=0,0,G32*1000000/K32)</f>
        <v>100</v>
      </c>
      <c r="M32" s="25">
        <f t="shared" ref="M32:M61" si="6">IF(K32=0,0,H32*1000000/K32)</f>
        <v>100</v>
      </c>
      <c r="N32" s="25">
        <f t="shared" ref="N32:N61" si="7">IF(K32=0,0,I32*1000000/K32)</f>
        <v>100</v>
      </c>
      <c r="O32" s="25">
        <f t="shared" ref="O32:O61" si="8">IF(K32=0,0,J32*1000000/K32)</f>
        <v>100</v>
      </c>
      <c r="P32" s="20" t="str">
        <f t="shared" ref="P32:P61" si="9">IF(K32=0,"Pass",IF(AND(ROUND(L32*K32/1000000,4)=ROUND(G32,4),ROUND(M32*K32/1000000,4)=ROUND(H32,4),ROUND(N32*K32/1000000,4)=ROUND(I32,4),ROUND(O32*K32/1000000,4)=ROUND(J32,4)),"Pass","FAIL"))</f>
        <v>Pass</v>
      </c>
    </row>
    <row r="33" spans="1:16" x14ac:dyDescent="0.25">
      <c r="A33" t="s">
        <v>1192</v>
      </c>
      <c r="B33" s="23" t="s">
        <v>662</v>
      </c>
      <c r="C33" s="22" t="str">
        <f>C6</f>
        <v>Refund Protection</v>
      </c>
      <c r="D33" s="22" t="s">
        <v>1195</v>
      </c>
      <c r="E33" s="27">
        <v>10</v>
      </c>
      <c r="F33" s="27">
        <v>10</v>
      </c>
      <c r="G33" s="29">
        <v>0</v>
      </c>
      <c r="H33" s="29">
        <v>0</v>
      </c>
      <c r="I33" s="29">
        <v>0</v>
      </c>
      <c r="J33" s="29">
        <v>0</v>
      </c>
      <c r="K33" s="27">
        <v>2000</v>
      </c>
      <c r="L33" s="25">
        <f t="shared" si="5"/>
        <v>0</v>
      </c>
      <c r="M33" s="25">
        <f t="shared" si="6"/>
        <v>0</v>
      </c>
      <c r="N33" s="25">
        <f t="shared" si="7"/>
        <v>0</v>
      </c>
      <c r="O33" s="25">
        <f t="shared" si="8"/>
        <v>0</v>
      </c>
      <c r="P33" s="20" t="str">
        <f t="shared" si="9"/>
        <v>Pass</v>
      </c>
    </row>
    <row r="34" spans="1:16" x14ac:dyDescent="0.25">
      <c r="A34" t="s">
        <v>1203</v>
      </c>
      <c r="B34" s="23" t="s">
        <v>675</v>
      </c>
      <c r="C34" s="22" t="str">
        <f>C6</f>
        <v>Refund Protection</v>
      </c>
      <c r="D34" s="22" t="s">
        <v>1195</v>
      </c>
      <c r="E34" s="27">
        <v>10</v>
      </c>
      <c r="F34" s="27">
        <v>10</v>
      </c>
      <c r="G34" s="29">
        <v>0</v>
      </c>
      <c r="H34" s="29">
        <v>0</v>
      </c>
      <c r="I34" s="29">
        <v>0</v>
      </c>
      <c r="J34" s="29">
        <v>0</v>
      </c>
      <c r="K34" s="27">
        <v>2000</v>
      </c>
      <c r="L34" s="25">
        <f t="shared" si="5"/>
        <v>0</v>
      </c>
      <c r="M34" s="25">
        <f t="shared" si="6"/>
        <v>0</v>
      </c>
      <c r="N34" s="25">
        <f t="shared" si="7"/>
        <v>0</v>
      </c>
      <c r="O34" s="25">
        <f t="shared" si="8"/>
        <v>0</v>
      </c>
      <c r="P34" s="20" t="str">
        <f t="shared" si="9"/>
        <v>Pass</v>
      </c>
    </row>
    <row r="35" spans="1:16" x14ac:dyDescent="0.25">
      <c r="A35" s="20" t="s">
        <v>1268</v>
      </c>
      <c r="B35" s="23" t="s">
        <v>649</v>
      </c>
      <c r="C35" s="22" t="str">
        <f>C7</f>
        <v>Accident and Injury</v>
      </c>
      <c r="D35" s="22" t="s">
        <v>1175</v>
      </c>
      <c r="E35" s="27">
        <v>10</v>
      </c>
      <c r="F35" s="27">
        <v>10</v>
      </c>
      <c r="G35" s="29">
        <v>0.4</v>
      </c>
      <c r="H35" s="29">
        <v>0.4</v>
      </c>
      <c r="I35" s="29">
        <v>0.4</v>
      </c>
      <c r="J35" s="29">
        <v>0.4</v>
      </c>
      <c r="K35" s="27">
        <v>2000</v>
      </c>
      <c r="L35" s="25">
        <f t="shared" si="5"/>
        <v>200</v>
      </c>
      <c r="M35" s="25">
        <f t="shared" si="6"/>
        <v>200</v>
      </c>
      <c r="N35" s="25">
        <f t="shared" si="7"/>
        <v>200</v>
      </c>
      <c r="O35" s="25">
        <f t="shared" si="8"/>
        <v>200</v>
      </c>
      <c r="P35" s="20" t="str">
        <f t="shared" si="9"/>
        <v>Pass</v>
      </c>
    </row>
    <row r="36" spans="1:16" x14ac:dyDescent="0.25">
      <c r="A36" t="s">
        <v>1276</v>
      </c>
      <c r="B36" s="23" t="s">
        <v>662</v>
      </c>
      <c r="C36" s="22" t="str">
        <f>C7</f>
        <v>Accident and Injury</v>
      </c>
      <c r="D36" s="22" t="s">
        <v>1175</v>
      </c>
      <c r="E36" s="27">
        <v>10</v>
      </c>
      <c r="F36" s="27">
        <v>10</v>
      </c>
      <c r="G36" s="29">
        <v>0</v>
      </c>
      <c r="H36" s="29">
        <v>0</v>
      </c>
      <c r="I36" s="29">
        <v>0</v>
      </c>
      <c r="J36" s="29">
        <v>0</v>
      </c>
      <c r="K36" s="27">
        <v>2000</v>
      </c>
      <c r="L36" s="25">
        <f t="shared" si="5"/>
        <v>0</v>
      </c>
      <c r="M36" s="25">
        <f t="shared" si="6"/>
        <v>0</v>
      </c>
      <c r="N36" s="25">
        <f t="shared" si="7"/>
        <v>0</v>
      </c>
      <c r="O36" s="25">
        <f t="shared" si="8"/>
        <v>0</v>
      </c>
      <c r="P36" s="20" t="str">
        <f t="shared" si="9"/>
        <v>Pass</v>
      </c>
    </row>
    <row r="37" spans="1:16" x14ac:dyDescent="0.25">
      <c r="A37" t="s">
        <v>1284</v>
      </c>
      <c r="B37" s="23" t="s">
        <v>675</v>
      </c>
      <c r="C37" s="22" t="str">
        <f>C7</f>
        <v>Accident and Injury</v>
      </c>
      <c r="D37" s="22" t="s">
        <v>1175</v>
      </c>
      <c r="E37" s="27">
        <v>10</v>
      </c>
      <c r="F37" s="27">
        <v>10</v>
      </c>
      <c r="G37" s="29">
        <v>0</v>
      </c>
      <c r="H37" s="29">
        <v>0</v>
      </c>
      <c r="I37" s="29">
        <v>0</v>
      </c>
      <c r="J37" s="29">
        <v>0</v>
      </c>
      <c r="K37" s="27">
        <v>2000</v>
      </c>
      <c r="L37" s="25">
        <f t="shared" si="5"/>
        <v>0</v>
      </c>
      <c r="M37" s="25">
        <f t="shared" si="6"/>
        <v>0</v>
      </c>
      <c r="N37" s="25">
        <f t="shared" si="7"/>
        <v>0</v>
      </c>
      <c r="O37" s="25">
        <f t="shared" si="8"/>
        <v>0</v>
      </c>
      <c r="P37" s="20" t="str">
        <f t="shared" si="9"/>
        <v>Pass</v>
      </c>
    </row>
    <row r="38" spans="1:16" x14ac:dyDescent="0.25">
      <c r="A38" s="20" t="s">
        <v>1348</v>
      </c>
      <c r="B38" s="23" t="s">
        <v>649</v>
      </c>
      <c r="C38" s="22" t="str">
        <f>C8</f>
        <v>Event Cancellation</v>
      </c>
      <c r="D38" s="22" t="s">
        <v>1195</v>
      </c>
      <c r="E38" s="27">
        <v>10</v>
      </c>
      <c r="F38" s="27">
        <v>10</v>
      </c>
      <c r="G38" s="29">
        <v>0.5</v>
      </c>
      <c r="H38" s="29">
        <v>0.5</v>
      </c>
      <c r="I38" s="29">
        <v>0.5</v>
      </c>
      <c r="J38" s="29">
        <v>0.5</v>
      </c>
      <c r="K38" s="27">
        <v>2000</v>
      </c>
      <c r="L38" s="25">
        <f t="shared" si="5"/>
        <v>250</v>
      </c>
      <c r="M38" s="25">
        <f t="shared" si="6"/>
        <v>250</v>
      </c>
      <c r="N38" s="25">
        <f t="shared" si="7"/>
        <v>250</v>
      </c>
      <c r="O38" s="25">
        <f t="shared" si="8"/>
        <v>250</v>
      </c>
      <c r="P38" s="20" t="str">
        <f t="shared" si="9"/>
        <v>Pass</v>
      </c>
    </row>
    <row r="39" spans="1:16" x14ac:dyDescent="0.25">
      <c r="A39" t="s">
        <v>1356</v>
      </c>
      <c r="B39" s="23" t="s">
        <v>662</v>
      </c>
      <c r="C39" s="22" t="str">
        <f>C8</f>
        <v>Event Cancellation</v>
      </c>
      <c r="D39" s="22" t="s">
        <v>1195</v>
      </c>
      <c r="E39" s="27">
        <v>10</v>
      </c>
      <c r="F39" s="27">
        <v>10</v>
      </c>
      <c r="G39" s="29">
        <v>0</v>
      </c>
      <c r="H39" s="29">
        <v>0</v>
      </c>
      <c r="I39" s="29">
        <v>0</v>
      </c>
      <c r="J39" s="29">
        <v>0</v>
      </c>
      <c r="K39" s="27">
        <v>2000</v>
      </c>
      <c r="L39" s="25">
        <f t="shared" si="5"/>
        <v>0</v>
      </c>
      <c r="M39" s="25">
        <f t="shared" si="6"/>
        <v>0</v>
      </c>
      <c r="N39" s="25">
        <f t="shared" si="7"/>
        <v>0</v>
      </c>
      <c r="O39" s="25">
        <f t="shared" si="8"/>
        <v>0</v>
      </c>
      <c r="P39" s="20" t="str">
        <f t="shared" si="9"/>
        <v>Pass</v>
      </c>
    </row>
    <row r="40" spans="1:16" x14ac:dyDescent="0.25">
      <c r="A40" t="s">
        <v>1364</v>
      </c>
      <c r="B40" s="23" t="s">
        <v>675</v>
      </c>
      <c r="C40" s="22" t="str">
        <f>C8</f>
        <v>Event Cancellation</v>
      </c>
      <c r="D40" s="22" t="s">
        <v>1195</v>
      </c>
      <c r="E40" s="27">
        <v>10</v>
      </c>
      <c r="F40" s="27">
        <v>10</v>
      </c>
      <c r="G40" s="29">
        <v>0</v>
      </c>
      <c r="H40" s="29">
        <v>0</v>
      </c>
      <c r="I40" s="29">
        <v>0</v>
      </c>
      <c r="J40" s="29">
        <v>0</v>
      </c>
      <c r="K40" s="27">
        <v>2000</v>
      </c>
      <c r="L40" s="25">
        <f t="shared" si="5"/>
        <v>0</v>
      </c>
      <c r="M40" s="25">
        <f t="shared" si="6"/>
        <v>0</v>
      </c>
      <c r="N40" s="25">
        <f t="shared" si="7"/>
        <v>0</v>
      </c>
      <c r="O40" s="25">
        <f t="shared" si="8"/>
        <v>0</v>
      </c>
      <c r="P40" s="20" t="str">
        <f t="shared" si="9"/>
        <v>Pass</v>
      </c>
    </row>
    <row r="41" spans="1:16" x14ac:dyDescent="0.25">
      <c r="A41" s="20" t="s">
        <v>1428</v>
      </c>
      <c r="B41" s="23" t="s">
        <v>649</v>
      </c>
      <c r="C41" s="22" t="str">
        <f>C9</f>
        <v>Event Liability</v>
      </c>
      <c r="D41" s="22" t="s">
        <v>1175</v>
      </c>
      <c r="E41" s="27">
        <v>50</v>
      </c>
      <c r="F41" s="27">
        <v>50</v>
      </c>
      <c r="G41" s="29">
        <v>0.3</v>
      </c>
      <c r="H41" s="29">
        <v>0.3</v>
      </c>
      <c r="I41" s="29">
        <v>0.3</v>
      </c>
      <c r="J41" s="29">
        <v>0.3</v>
      </c>
      <c r="K41" s="27">
        <v>2000</v>
      </c>
      <c r="L41" s="25">
        <f t="shared" si="5"/>
        <v>150</v>
      </c>
      <c r="M41" s="25">
        <f t="shared" si="6"/>
        <v>150</v>
      </c>
      <c r="N41" s="25">
        <f t="shared" si="7"/>
        <v>150</v>
      </c>
      <c r="O41" s="25">
        <f t="shared" si="8"/>
        <v>150</v>
      </c>
      <c r="P41" s="20" t="str">
        <f t="shared" si="9"/>
        <v>Pass</v>
      </c>
    </row>
    <row r="42" spans="1:16" x14ac:dyDescent="0.25">
      <c r="A42" t="s">
        <v>1436</v>
      </c>
      <c r="B42" s="23" t="s">
        <v>662</v>
      </c>
      <c r="C42" s="22" t="str">
        <f>C9</f>
        <v>Event Liability</v>
      </c>
      <c r="D42" s="22" t="s">
        <v>1175</v>
      </c>
      <c r="E42" s="27">
        <v>50</v>
      </c>
      <c r="F42" s="27">
        <v>50</v>
      </c>
      <c r="G42" s="29">
        <v>0</v>
      </c>
      <c r="H42" s="29">
        <v>0</v>
      </c>
      <c r="I42" s="29">
        <v>0</v>
      </c>
      <c r="J42" s="29">
        <v>0</v>
      </c>
      <c r="K42" s="27">
        <v>2000</v>
      </c>
      <c r="L42" s="25">
        <f t="shared" si="5"/>
        <v>0</v>
      </c>
      <c r="M42" s="25">
        <f t="shared" si="6"/>
        <v>0</v>
      </c>
      <c r="N42" s="25">
        <f t="shared" si="7"/>
        <v>0</v>
      </c>
      <c r="O42" s="25">
        <f t="shared" si="8"/>
        <v>0</v>
      </c>
      <c r="P42" s="20" t="str">
        <f t="shared" si="9"/>
        <v>Pass</v>
      </c>
    </row>
    <row r="43" spans="1:16" x14ac:dyDescent="0.25">
      <c r="A43" t="s">
        <v>1444</v>
      </c>
      <c r="B43" s="23" t="s">
        <v>675</v>
      </c>
      <c r="C43" s="22" t="str">
        <f>C9</f>
        <v>Event Liability</v>
      </c>
      <c r="D43" s="22" t="s">
        <v>1175</v>
      </c>
      <c r="E43" s="27">
        <v>50</v>
      </c>
      <c r="F43" s="27">
        <v>50</v>
      </c>
      <c r="G43" s="29">
        <v>0</v>
      </c>
      <c r="H43" s="29">
        <v>0</v>
      </c>
      <c r="I43" s="29">
        <v>0</v>
      </c>
      <c r="J43" s="29">
        <v>0</v>
      </c>
      <c r="K43" s="27">
        <v>2000</v>
      </c>
      <c r="L43" s="25">
        <f t="shared" si="5"/>
        <v>0</v>
      </c>
      <c r="M43" s="25">
        <f t="shared" si="6"/>
        <v>0</v>
      </c>
      <c r="N43" s="25">
        <f t="shared" si="7"/>
        <v>0</v>
      </c>
      <c r="O43" s="25">
        <f t="shared" si="8"/>
        <v>0</v>
      </c>
      <c r="P43" s="20" t="str">
        <f t="shared" si="9"/>
        <v>Pass</v>
      </c>
    </row>
    <row r="44" spans="1:16" x14ac:dyDescent="0.25">
      <c r="A44" s="20" t="s">
        <v>1507</v>
      </c>
      <c r="B44" s="23" t="s">
        <v>649</v>
      </c>
      <c r="C44" s="22" t="str">
        <f>C10</f>
        <v>Travel</v>
      </c>
      <c r="D44" s="22" t="s">
        <v>1195</v>
      </c>
      <c r="E44" s="27">
        <v>10</v>
      </c>
      <c r="F44" s="27">
        <v>10</v>
      </c>
      <c r="G44" s="29">
        <v>0.25</v>
      </c>
      <c r="H44" s="29">
        <v>0.25</v>
      </c>
      <c r="I44" s="29">
        <v>0.25</v>
      </c>
      <c r="J44" s="29">
        <v>0.25</v>
      </c>
      <c r="K44" s="27">
        <v>2000</v>
      </c>
      <c r="L44" s="25">
        <f t="shared" si="5"/>
        <v>125</v>
      </c>
      <c r="M44" s="25">
        <f t="shared" si="6"/>
        <v>125</v>
      </c>
      <c r="N44" s="25">
        <f t="shared" si="7"/>
        <v>125</v>
      </c>
      <c r="O44" s="25">
        <f t="shared" si="8"/>
        <v>125</v>
      </c>
      <c r="P44" s="20" t="str">
        <f t="shared" si="9"/>
        <v>Pass</v>
      </c>
    </row>
    <row r="45" spans="1:16" x14ac:dyDescent="0.25">
      <c r="A45" t="s">
        <v>1515</v>
      </c>
      <c r="B45" s="23" t="s">
        <v>662</v>
      </c>
      <c r="C45" s="22" t="str">
        <f>C10</f>
        <v>Travel</v>
      </c>
      <c r="D45" s="22" t="s">
        <v>1195</v>
      </c>
      <c r="E45" s="27">
        <v>10</v>
      </c>
      <c r="F45" s="27">
        <v>10</v>
      </c>
      <c r="G45" s="29">
        <v>0</v>
      </c>
      <c r="H45" s="29">
        <v>0</v>
      </c>
      <c r="I45" s="29">
        <v>0</v>
      </c>
      <c r="J45" s="29">
        <v>0</v>
      </c>
      <c r="K45" s="27">
        <v>2000</v>
      </c>
      <c r="L45" s="25">
        <f t="shared" si="5"/>
        <v>0</v>
      </c>
      <c r="M45" s="25">
        <f t="shared" si="6"/>
        <v>0</v>
      </c>
      <c r="N45" s="25">
        <f t="shared" si="7"/>
        <v>0</v>
      </c>
      <c r="O45" s="25">
        <f t="shared" si="8"/>
        <v>0</v>
      </c>
      <c r="P45" s="20" t="str">
        <f t="shared" si="9"/>
        <v>Pass</v>
      </c>
    </row>
    <row r="46" spans="1:16" x14ac:dyDescent="0.25">
      <c r="A46" t="s">
        <v>1523</v>
      </c>
      <c r="B46" s="23" t="s">
        <v>675</v>
      </c>
      <c r="C46" s="22" t="str">
        <f>C10</f>
        <v>Travel</v>
      </c>
      <c r="D46" s="22" t="s">
        <v>1195</v>
      </c>
      <c r="E46" s="27">
        <v>10</v>
      </c>
      <c r="F46" s="27">
        <v>10</v>
      </c>
      <c r="G46" s="29">
        <v>0</v>
      </c>
      <c r="H46" s="29">
        <v>0</v>
      </c>
      <c r="I46" s="29">
        <v>0</v>
      </c>
      <c r="J46" s="29">
        <v>0</v>
      </c>
      <c r="K46" s="27">
        <v>2000</v>
      </c>
      <c r="L46" s="25">
        <f t="shared" si="5"/>
        <v>0</v>
      </c>
      <c r="M46" s="25">
        <f t="shared" si="6"/>
        <v>0</v>
      </c>
      <c r="N46" s="25">
        <f t="shared" si="7"/>
        <v>0</v>
      </c>
      <c r="O46" s="25">
        <f t="shared" si="8"/>
        <v>0</v>
      </c>
      <c r="P46" s="20" t="str">
        <f t="shared" si="9"/>
        <v>Pass</v>
      </c>
    </row>
    <row r="47" spans="1:16" x14ac:dyDescent="0.25">
      <c r="A47" s="20" t="s">
        <v>1586</v>
      </c>
      <c r="B47" s="23" t="s">
        <v>649</v>
      </c>
      <c r="C47" s="22" t="str">
        <f>C11</f>
        <v>Tuition</v>
      </c>
      <c r="D47" s="22" t="s">
        <v>1195</v>
      </c>
      <c r="E47" s="27">
        <v>10</v>
      </c>
      <c r="F47" s="27">
        <v>10</v>
      </c>
      <c r="G47" s="29">
        <v>0.4</v>
      </c>
      <c r="H47" s="29">
        <v>0.4</v>
      </c>
      <c r="I47" s="29">
        <v>0.4</v>
      </c>
      <c r="J47" s="29">
        <v>0.4</v>
      </c>
      <c r="K47" s="27">
        <v>30000</v>
      </c>
      <c r="L47" s="25">
        <f t="shared" si="5"/>
        <v>13.333333333333334</v>
      </c>
      <c r="M47" s="25">
        <f t="shared" si="6"/>
        <v>13.333333333333334</v>
      </c>
      <c r="N47" s="25">
        <f t="shared" si="7"/>
        <v>13.333333333333334</v>
      </c>
      <c r="O47" s="25">
        <f t="shared" si="8"/>
        <v>13.333333333333334</v>
      </c>
      <c r="P47" s="20" t="str">
        <f t="shared" si="9"/>
        <v>Pass</v>
      </c>
    </row>
    <row r="48" spans="1:16" x14ac:dyDescent="0.25">
      <c r="A48" t="s">
        <v>1594</v>
      </c>
      <c r="B48" s="23" t="s">
        <v>662</v>
      </c>
      <c r="C48" s="22" t="str">
        <f>C11</f>
        <v>Tuition</v>
      </c>
      <c r="D48" s="22" t="s">
        <v>1195</v>
      </c>
      <c r="E48" s="27">
        <v>10</v>
      </c>
      <c r="F48" s="27">
        <v>10</v>
      </c>
      <c r="G48" s="29">
        <v>0</v>
      </c>
      <c r="H48" s="29">
        <v>0</v>
      </c>
      <c r="I48" s="29">
        <v>0</v>
      </c>
      <c r="J48" s="29">
        <v>0</v>
      </c>
      <c r="K48" s="27">
        <v>30000</v>
      </c>
      <c r="L48" s="25">
        <f t="shared" si="5"/>
        <v>0</v>
      </c>
      <c r="M48" s="25">
        <f t="shared" si="6"/>
        <v>0</v>
      </c>
      <c r="N48" s="25">
        <f t="shared" si="7"/>
        <v>0</v>
      </c>
      <c r="O48" s="25">
        <f t="shared" si="8"/>
        <v>0</v>
      </c>
      <c r="P48" s="20" t="str">
        <f t="shared" si="9"/>
        <v>Pass</v>
      </c>
    </row>
    <row r="49" spans="1:20" x14ac:dyDescent="0.25">
      <c r="A49" t="s">
        <v>1602</v>
      </c>
      <c r="B49" s="23" t="s">
        <v>675</v>
      </c>
      <c r="C49" s="22" t="str">
        <f>C11</f>
        <v>Tuition</v>
      </c>
      <c r="D49" s="22" t="s">
        <v>1195</v>
      </c>
      <c r="E49" s="27">
        <v>10</v>
      </c>
      <c r="F49" s="27">
        <v>10</v>
      </c>
      <c r="G49" s="29">
        <v>0</v>
      </c>
      <c r="H49" s="29">
        <v>0</v>
      </c>
      <c r="I49" s="29">
        <v>0</v>
      </c>
      <c r="J49" s="29">
        <v>0</v>
      </c>
      <c r="K49" s="27">
        <v>30000</v>
      </c>
      <c r="L49" s="25">
        <f t="shared" si="5"/>
        <v>0</v>
      </c>
      <c r="M49" s="25">
        <f t="shared" si="6"/>
        <v>0</v>
      </c>
      <c r="N49" s="25">
        <f t="shared" si="7"/>
        <v>0</v>
      </c>
      <c r="O49" s="25">
        <f t="shared" si="8"/>
        <v>0</v>
      </c>
      <c r="P49" s="20" t="str">
        <f t="shared" si="9"/>
        <v>Pass</v>
      </c>
    </row>
    <row r="50" spans="1:20" x14ac:dyDescent="0.25">
      <c r="A50" s="20" t="s">
        <v>1665</v>
      </c>
      <c r="B50" s="23" t="s">
        <v>649</v>
      </c>
      <c r="C50" s="22" t="str">
        <f>C12</f>
        <v>Builders Risk</v>
      </c>
      <c r="D50" s="22" t="s">
        <v>1195</v>
      </c>
      <c r="E50" s="27">
        <v>50</v>
      </c>
      <c r="F50" s="27">
        <v>50</v>
      </c>
      <c r="G50" s="29">
        <v>0.4</v>
      </c>
      <c r="H50" s="29">
        <v>0.4</v>
      </c>
      <c r="I50" s="29">
        <v>0.4</v>
      </c>
      <c r="J50" s="29">
        <v>0.4</v>
      </c>
      <c r="K50" s="27">
        <v>15000</v>
      </c>
      <c r="L50" s="25">
        <f t="shared" si="5"/>
        <v>26.666666666666668</v>
      </c>
      <c r="M50" s="25">
        <f t="shared" si="6"/>
        <v>26.666666666666668</v>
      </c>
      <c r="N50" s="25">
        <f t="shared" si="7"/>
        <v>26.666666666666668</v>
      </c>
      <c r="O50" s="25">
        <f t="shared" si="8"/>
        <v>26.666666666666668</v>
      </c>
      <c r="P50" s="20" t="str">
        <f t="shared" si="9"/>
        <v>Pass</v>
      </c>
    </row>
    <row r="51" spans="1:20" x14ac:dyDescent="0.25">
      <c r="A51" t="s">
        <v>1673</v>
      </c>
      <c r="B51" s="23" t="s">
        <v>662</v>
      </c>
      <c r="C51" s="22" t="str">
        <f>C12</f>
        <v>Builders Risk</v>
      </c>
      <c r="D51" s="22" t="s">
        <v>1195</v>
      </c>
      <c r="E51" s="27">
        <v>50</v>
      </c>
      <c r="F51" s="27">
        <v>50</v>
      </c>
      <c r="G51" s="29">
        <v>0</v>
      </c>
      <c r="H51" s="29">
        <v>0</v>
      </c>
      <c r="I51" s="29">
        <v>0</v>
      </c>
      <c r="J51" s="29">
        <v>0</v>
      </c>
      <c r="K51" s="27">
        <v>15000</v>
      </c>
      <c r="L51" s="25">
        <f t="shared" si="5"/>
        <v>0</v>
      </c>
      <c r="M51" s="25">
        <f t="shared" si="6"/>
        <v>0</v>
      </c>
      <c r="N51" s="25">
        <f t="shared" si="7"/>
        <v>0</v>
      </c>
      <c r="O51" s="25">
        <f t="shared" si="8"/>
        <v>0</v>
      </c>
      <c r="P51" s="20" t="str">
        <f t="shared" si="9"/>
        <v>Pass</v>
      </c>
    </row>
    <row r="52" spans="1:20" x14ac:dyDescent="0.25">
      <c r="A52" t="s">
        <v>1681</v>
      </c>
      <c r="B52" s="23" t="s">
        <v>675</v>
      </c>
      <c r="C52" s="22" t="str">
        <f>C12</f>
        <v>Builders Risk</v>
      </c>
      <c r="D52" s="22" t="s">
        <v>1195</v>
      </c>
      <c r="E52" s="27">
        <v>50</v>
      </c>
      <c r="F52" s="27">
        <v>50</v>
      </c>
      <c r="G52" s="29">
        <v>0</v>
      </c>
      <c r="H52" s="29">
        <v>0</v>
      </c>
      <c r="I52" s="29">
        <v>0</v>
      </c>
      <c r="J52" s="29">
        <v>0</v>
      </c>
      <c r="K52" s="27">
        <v>15000</v>
      </c>
      <c r="L52" s="25">
        <f t="shared" si="5"/>
        <v>0</v>
      </c>
      <c r="M52" s="25">
        <f t="shared" si="6"/>
        <v>0</v>
      </c>
      <c r="N52" s="25">
        <f t="shared" si="7"/>
        <v>0</v>
      </c>
      <c r="O52" s="25">
        <f t="shared" si="8"/>
        <v>0</v>
      </c>
      <c r="P52" s="20" t="str">
        <f t="shared" si="9"/>
        <v>Pass</v>
      </c>
    </row>
    <row r="53" spans="1:20" x14ac:dyDescent="0.25">
      <c r="A53" s="20" t="s">
        <v>1744</v>
      </c>
      <c r="B53" s="23" t="s">
        <v>649</v>
      </c>
      <c r="C53" s="22" t="str">
        <f>C13</f>
        <v>Credit and Surety</v>
      </c>
      <c r="D53" s="22" t="s">
        <v>1175</v>
      </c>
      <c r="E53" s="27">
        <v>30</v>
      </c>
      <c r="F53" s="27">
        <v>30</v>
      </c>
      <c r="G53" s="29">
        <v>0.2</v>
      </c>
      <c r="H53" s="29">
        <v>0.2</v>
      </c>
      <c r="I53" s="29">
        <v>0.2</v>
      </c>
      <c r="J53" s="29">
        <v>0.2</v>
      </c>
      <c r="K53" s="27">
        <v>10000</v>
      </c>
      <c r="L53" s="25">
        <f t="shared" si="5"/>
        <v>20</v>
      </c>
      <c r="M53" s="25">
        <f t="shared" si="6"/>
        <v>20</v>
      </c>
      <c r="N53" s="25">
        <f t="shared" si="7"/>
        <v>20</v>
      </c>
      <c r="O53" s="25">
        <f t="shared" si="8"/>
        <v>20</v>
      </c>
      <c r="P53" s="20" t="str">
        <f t="shared" si="9"/>
        <v>Pass</v>
      </c>
    </row>
    <row r="54" spans="1:20" x14ac:dyDescent="0.25">
      <c r="A54" t="s">
        <v>1752</v>
      </c>
      <c r="B54" s="23" t="s">
        <v>662</v>
      </c>
      <c r="C54" s="22" t="str">
        <f>C13</f>
        <v>Credit and Surety</v>
      </c>
      <c r="D54" s="22" t="s">
        <v>1175</v>
      </c>
      <c r="E54" s="27">
        <v>30</v>
      </c>
      <c r="F54" s="27">
        <v>30</v>
      </c>
      <c r="G54" s="29">
        <v>0</v>
      </c>
      <c r="H54" s="29">
        <v>0</v>
      </c>
      <c r="I54" s="29">
        <v>0</v>
      </c>
      <c r="J54" s="29">
        <v>0</v>
      </c>
      <c r="K54" s="27">
        <v>10000</v>
      </c>
      <c r="L54" s="25">
        <f t="shared" si="5"/>
        <v>0</v>
      </c>
      <c r="M54" s="25">
        <f t="shared" si="6"/>
        <v>0</v>
      </c>
      <c r="N54" s="25">
        <f t="shared" si="7"/>
        <v>0</v>
      </c>
      <c r="O54" s="25">
        <f t="shared" si="8"/>
        <v>0</v>
      </c>
      <c r="P54" s="20" t="str">
        <f t="shared" si="9"/>
        <v>Pass</v>
      </c>
    </row>
    <row r="55" spans="1:20" x14ac:dyDescent="0.25">
      <c r="A55" t="s">
        <v>1760</v>
      </c>
      <c r="B55" s="23" t="s">
        <v>675</v>
      </c>
      <c r="C55" s="22" t="str">
        <f>C13</f>
        <v>Credit and Surety</v>
      </c>
      <c r="D55" s="22" t="s">
        <v>1175</v>
      </c>
      <c r="E55" s="27">
        <v>30</v>
      </c>
      <c r="F55" s="27">
        <v>30</v>
      </c>
      <c r="G55" s="29">
        <v>0</v>
      </c>
      <c r="H55" s="29">
        <v>0</v>
      </c>
      <c r="I55" s="29">
        <v>0</v>
      </c>
      <c r="J55" s="29">
        <v>0</v>
      </c>
      <c r="K55" s="27">
        <v>10000</v>
      </c>
      <c r="L55" s="25">
        <f t="shared" si="5"/>
        <v>0</v>
      </c>
      <c r="M55" s="25">
        <f t="shared" si="6"/>
        <v>0</v>
      </c>
      <c r="N55" s="25">
        <f t="shared" si="7"/>
        <v>0</v>
      </c>
      <c r="O55" s="25">
        <f t="shared" si="8"/>
        <v>0</v>
      </c>
      <c r="P55" s="20" t="str">
        <f t="shared" si="9"/>
        <v>Pass</v>
      </c>
    </row>
    <row r="56" spans="1:20" x14ac:dyDescent="0.25">
      <c r="A56" s="20" t="s">
        <v>1823</v>
      </c>
      <c r="B56" s="23" t="s">
        <v>649</v>
      </c>
      <c r="C56" s="22" t="str">
        <f>C14</f>
        <v>Other Short Tail</v>
      </c>
      <c r="D56" s="22" t="s">
        <v>1195</v>
      </c>
      <c r="E56" s="27">
        <v>30</v>
      </c>
      <c r="F56" s="27">
        <v>30</v>
      </c>
      <c r="G56" s="29">
        <v>0.4</v>
      </c>
      <c r="H56" s="29">
        <v>0.4</v>
      </c>
      <c r="I56" s="29">
        <v>0.4</v>
      </c>
      <c r="J56" s="29">
        <v>0.4</v>
      </c>
      <c r="K56" s="27">
        <v>2000</v>
      </c>
      <c r="L56" s="25">
        <f t="shared" si="5"/>
        <v>200</v>
      </c>
      <c r="M56" s="25">
        <f t="shared" si="6"/>
        <v>200</v>
      </c>
      <c r="N56" s="25">
        <f t="shared" si="7"/>
        <v>200</v>
      </c>
      <c r="O56" s="25">
        <f t="shared" si="8"/>
        <v>200</v>
      </c>
      <c r="P56" s="20" t="str">
        <f t="shared" si="9"/>
        <v>Pass</v>
      </c>
    </row>
    <row r="57" spans="1:20" x14ac:dyDescent="0.25">
      <c r="A57" t="s">
        <v>1831</v>
      </c>
      <c r="B57" s="23" t="s">
        <v>662</v>
      </c>
      <c r="C57" s="22" t="str">
        <f>C14</f>
        <v>Other Short Tail</v>
      </c>
      <c r="D57" s="22" t="s">
        <v>1195</v>
      </c>
      <c r="E57" s="27">
        <v>30</v>
      </c>
      <c r="F57" s="27">
        <v>30</v>
      </c>
      <c r="G57" s="29">
        <v>0</v>
      </c>
      <c r="H57" s="29">
        <v>0</v>
      </c>
      <c r="I57" s="29">
        <v>0</v>
      </c>
      <c r="J57" s="29">
        <v>0</v>
      </c>
      <c r="K57" s="27">
        <v>2000</v>
      </c>
      <c r="L57" s="25">
        <f t="shared" si="5"/>
        <v>0</v>
      </c>
      <c r="M57" s="25">
        <f t="shared" si="6"/>
        <v>0</v>
      </c>
      <c r="N57" s="25">
        <f t="shared" si="7"/>
        <v>0</v>
      </c>
      <c r="O57" s="25">
        <f t="shared" si="8"/>
        <v>0</v>
      </c>
      <c r="P57" s="20" t="str">
        <f t="shared" si="9"/>
        <v>Pass</v>
      </c>
    </row>
    <row r="58" spans="1:20" x14ac:dyDescent="0.25">
      <c r="A58" t="s">
        <v>1839</v>
      </c>
      <c r="B58" s="23" t="s">
        <v>675</v>
      </c>
      <c r="C58" s="22" t="str">
        <f>C14</f>
        <v>Other Short Tail</v>
      </c>
      <c r="D58" s="22" t="s">
        <v>1195</v>
      </c>
      <c r="E58" s="27">
        <v>30</v>
      </c>
      <c r="F58" s="27">
        <v>30</v>
      </c>
      <c r="G58" s="29">
        <v>0</v>
      </c>
      <c r="H58" s="29">
        <v>0</v>
      </c>
      <c r="I58" s="29">
        <v>0</v>
      </c>
      <c r="J58" s="29">
        <v>0</v>
      </c>
      <c r="K58" s="27">
        <v>2000</v>
      </c>
      <c r="L58" s="25">
        <f t="shared" si="5"/>
        <v>0</v>
      </c>
      <c r="M58" s="25">
        <f t="shared" si="6"/>
        <v>0</v>
      </c>
      <c r="N58" s="25">
        <f t="shared" si="7"/>
        <v>0</v>
      </c>
      <c r="O58" s="25">
        <f t="shared" si="8"/>
        <v>0</v>
      </c>
      <c r="P58" s="20" t="str">
        <f t="shared" si="9"/>
        <v>Pass</v>
      </c>
    </row>
    <row r="59" spans="1:20" x14ac:dyDescent="0.25">
      <c r="A59" s="20" t="s">
        <v>1902</v>
      </c>
      <c r="B59" s="23" t="s">
        <v>649</v>
      </c>
      <c r="C59" s="22" t="str">
        <f>C15</f>
        <v>Other Long Tail</v>
      </c>
      <c r="D59" s="22" t="s">
        <v>1175</v>
      </c>
      <c r="E59" s="27">
        <v>50</v>
      </c>
      <c r="F59" s="27">
        <v>50</v>
      </c>
      <c r="G59" s="29">
        <v>0.6</v>
      </c>
      <c r="H59" s="29">
        <v>0.6</v>
      </c>
      <c r="I59" s="29">
        <v>0.6</v>
      </c>
      <c r="J59" s="29">
        <v>0.6</v>
      </c>
      <c r="K59" s="27">
        <v>10000</v>
      </c>
      <c r="L59" s="25">
        <f t="shared" si="5"/>
        <v>60</v>
      </c>
      <c r="M59" s="25">
        <f t="shared" si="6"/>
        <v>60</v>
      </c>
      <c r="N59" s="25">
        <f t="shared" si="7"/>
        <v>60</v>
      </c>
      <c r="O59" s="25">
        <f t="shared" si="8"/>
        <v>60</v>
      </c>
      <c r="P59" s="20" t="str">
        <f t="shared" si="9"/>
        <v>Pass</v>
      </c>
    </row>
    <row r="60" spans="1:20" x14ac:dyDescent="0.25">
      <c r="A60" t="s">
        <v>1910</v>
      </c>
      <c r="B60" s="23" t="s">
        <v>662</v>
      </c>
      <c r="C60" s="22" t="str">
        <f>C15</f>
        <v>Other Long Tail</v>
      </c>
      <c r="D60" s="22" t="s">
        <v>1175</v>
      </c>
      <c r="E60" s="27">
        <v>50</v>
      </c>
      <c r="F60" s="27">
        <v>50</v>
      </c>
      <c r="G60" s="29">
        <v>0</v>
      </c>
      <c r="H60" s="29">
        <v>0</v>
      </c>
      <c r="I60" s="29">
        <v>0</v>
      </c>
      <c r="J60" s="29">
        <v>0</v>
      </c>
      <c r="K60" s="27">
        <v>10000</v>
      </c>
      <c r="L60" s="25">
        <f t="shared" si="5"/>
        <v>0</v>
      </c>
      <c r="M60" s="25">
        <f t="shared" si="6"/>
        <v>0</v>
      </c>
      <c r="N60" s="25">
        <f t="shared" si="7"/>
        <v>0</v>
      </c>
      <c r="O60" s="25">
        <f t="shared" si="8"/>
        <v>0</v>
      </c>
      <c r="P60" s="20" t="str">
        <f t="shared" si="9"/>
        <v>Pass</v>
      </c>
    </row>
    <row r="61" spans="1:20" x14ac:dyDescent="0.25">
      <c r="A61" t="s">
        <v>1919</v>
      </c>
      <c r="B61" s="23" t="s">
        <v>675</v>
      </c>
      <c r="C61" s="22" t="str">
        <f>C15</f>
        <v>Other Long Tail</v>
      </c>
      <c r="D61" s="22" t="s">
        <v>1175</v>
      </c>
      <c r="E61" s="27">
        <v>50</v>
      </c>
      <c r="F61" s="27">
        <v>50</v>
      </c>
      <c r="G61" s="29">
        <v>0</v>
      </c>
      <c r="H61" s="29">
        <v>0</v>
      </c>
      <c r="I61" s="29">
        <v>0</v>
      </c>
      <c r="J61" s="29">
        <v>0</v>
      </c>
      <c r="K61" s="27">
        <v>10000</v>
      </c>
      <c r="L61" s="25">
        <f t="shared" si="5"/>
        <v>0</v>
      </c>
      <c r="M61" s="25">
        <f t="shared" si="6"/>
        <v>0</v>
      </c>
      <c r="N61" s="25">
        <f t="shared" si="7"/>
        <v>0</v>
      </c>
      <c r="O61" s="25">
        <f t="shared" si="8"/>
        <v>0</v>
      </c>
      <c r="P61" s="20" t="str">
        <f t="shared" si="9"/>
        <v>Pass</v>
      </c>
    </row>
    <row r="62" spans="1:20" x14ac:dyDescent="0.25">
      <c r="A62" t="s">
        <v>1020</v>
      </c>
    </row>
    <row r="63" spans="1:20" x14ac:dyDescent="0.25">
      <c r="A63" t="s">
        <v>1021</v>
      </c>
      <c r="B63" s="110" t="s">
        <v>1022</v>
      </c>
      <c r="C63" s="110"/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</row>
    <row r="64" spans="1:20" x14ac:dyDescent="0.25">
      <c r="A64" s="19" t="s">
        <v>1053</v>
      </c>
      <c r="C64" s="19" t="s">
        <v>214</v>
      </c>
      <c r="E64" s="19" t="s">
        <v>1026</v>
      </c>
      <c r="F64" s="19" t="s">
        <v>1028</v>
      </c>
      <c r="G64" s="19" t="s">
        <v>1030</v>
      </c>
      <c r="H64" s="19" t="s">
        <v>1032</v>
      </c>
      <c r="I64" s="19" t="s">
        <v>1034</v>
      </c>
      <c r="J64" s="19" t="s">
        <v>1036</v>
      </c>
      <c r="K64" s="19" t="s">
        <v>1038</v>
      </c>
      <c r="L64" s="19" t="s">
        <v>1040</v>
      </c>
      <c r="M64" s="19" t="s">
        <v>1042</v>
      </c>
      <c r="N64" s="19" t="s">
        <v>1044</v>
      </c>
      <c r="O64" s="19" t="s">
        <v>1046</v>
      </c>
      <c r="P64" s="19" t="s">
        <v>1048</v>
      </c>
      <c r="Q64" s="19" t="s">
        <v>1050</v>
      </c>
      <c r="R64" s="19" t="s">
        <v>1052</v>
      </c>
      <c r="S64" s="19" t="s">
        <v>1054</v>
      </c>
    </row>
    <row r="65" spans="1:19" x14ac:dyDescent="0.25">
      <c r="A65" s="20" t="s">
        <v>1219</v>
      </c>
      <c r="C65" s="22" t="str">
        <f t="shared" ref="C65:C74" si="10">C6</f>
        <v>Refund Protection</v>
      </c>
      <c r="E65" s="29">
        <v>0.9</v>
      </c>
      <c r="F65" s="29">
        <v>0.6</v>
      </c>
      <c r="G65" s="29">
        <v>0.05</v>
      </c>
      <c r="H65" s="29">
        <v>0.8</v>
      </c>
      <c r="I65" s="29">
        <v>0.6</v>
      </c>
      <c r="J65" s="29">
        <v>0.05</v>
      </c>
      <c r="K65" s="29">
        <v>0.7</v>
      </c>
      <c r="L65" s="29">
        <v>0.6</v>
      </c>
      <c r="M65" s="29">
        <v>0.05</v>
      </c>
      <c r="N65" s="29">
        <v>0.6</v>
      </c>
      <c r="O65" s="29">
        <v>0.6</v>
      </c>
      <c r="P65" s="29">
        <v>0.05</v>
      </c>
      <c r="Q65" s="29">
        <v>0.5</v>
      </c>
      <c r="R65" s="29">
        <v>0.6</v>
      </c>
      <c r="S65" s="29">
        <v>0.05</v>
      </c>
    </row>
    <row r="66" spans="1:19" x14ac:dyDescent="0.25">
      <c r="A66" s="20" t="s">
        <v>1299</v>
      </c>
      <c r="C66" s="22" t="str">
        <f t="shared" si="10"/>
        <v>Accident and Injury</v>
      </c>
      <c r="E66" s="29">
        <v>1</v>
      </c>
      <c r="F66" s="29">
        <v>0.5</v>
      </c>
      <c r="G66" s="29">
        <v>0.05</v>
      </c>
      <c r="H66" s="29">
        <v>1</v>
      </c>
      <c r="I66" s="29">
        <v>0.5</v>
      </c>
      <c r="J66" s="29">
        <v>0.05</v>
      </c>
      <c r="K66" s="29">
        <v>0.9</v>
      </c>
      <c r="L66" s="29">
        <v>0.5</v>
      </c>
      <c r="M66" s="29">
        <v>0.05</v>
      </c>
      <c r="N66" s="29">
        <v>0.8</v>
      </c>
      <c r="O66" s="29">
        <v>0.5</v>
      </c>
      <c r="P66" s="29">
        <v>0.05</v>
      </c>
      <c r="Q66" s="29">
        <v>0.7</v>
      </c>
      <c r="R66" s="29">
        <v>0.5</v>
      </c>
      <c r="S66" s="29">
        <v>0.05</v>
      </c>
    </row>
    <row r="67" spans="1:19" x14ac:dyDescent="0.25">
      <c r="A67" s="20" t="s">
        <v>1379</v>
      </c>
      <c r="C67" s="22" t="str">
        <f t="shared" si="10"/>
        <v>Event Cancellation</v>
      </c>
      <c r="E67" s="29">
        <v>1</v>
      </c>
      <c r="F67" s="29">
        <v>0.3</v>
      </c>
      <c r="G67" s="29">
        <v>0.05</v>
      </c>
      <c r="H67" s="29">
        <v>1</v>
      </c>
      <c r="I67" s="29">
        <v>0.3</v>
      </c>
      <c r="J67" s="29">
        <v>0.05</v>
      </c>
      <c r="K67" s="29">
        <v>1</v>
      </c>
      <c r="L67" s="29">
        <v>0.3</v>
      </c>
      <c r="M67" s="29">
        <v>0.05</v>
      </c>
      <c r="N67" s="29">
        <v>0.9</v>
      </c>
      <c r="O67" s="29">
        <v>0.3</v>
      </c>
      <c r="P67" s="29">
        <v>0.05</v>
      </c>
      <c r="Q67" s="29">
        <v>1</v>
      </c>
      <c r="R67" s="29">
        <v>0.3</v>
      </c>
      <c r="S67" s="29">
        <v>0.05</v>
      </c>
    </row>
    <row r="68" spans="1:19" x14ac:dyDescent="0.25">
      <c r="A68" s="20" t="s">
        <v>1459</v>
      </c>
      <c r="C68" s="22" t="str">
        <f t="shared" si="10"/>
        <v>Event Liability</v>
      </c>
      <c r="E68" s="29">
        <v>1</v>
      </c>
      <c r="F68" s="29">
        <v>0.4</v>
      </c>
      <c r="G68" s="29">
        <v>0.05</v>
      </c>
      <c r="H68" s="29">
        <v>1</v>
      </c>
      <c r="I68" s="29">
        <v>0.4</v>
      </c>
      <c r="J68" s="29">
        <v>0.05</v>
      </c>
      <c r="K68" s="29">
        <v>1</v>
      </c>
      <c r="L68" s="29">
        <v>0.4</v>
      </c>
      <c r="M68" s="29">
        <v>0.05</v>
      </c>
      <c r="N68" s="29">
        <v>0.9</v>
      </c>
      <c r="O68" s="29">
        <v>0.4</v>
      </c>
      <c r="P68" s="29">
        <v>0.05</v>
      </c>
      <c r="Q68" s="29">
        <v>1</v>
      </c>
      <c r="R68" s="29">
        <v>0.4</v>
      </c>
      <c r="S68" s="29">
        <v>0.05</v>
      </c>
    </row>
    <row r="69" spans="1:19" x14ac:dyDescent="0.25">
      <c r="A69" s="20" t="s">
        <v>1538</v>
      </c>
      <c r="C69" s="22" t="str">
        <f t="shared" si="10"/>
        <v>Travel</v>
      </c>
      <c r="E69" s="29">
        <v>1</v>
      </c>
      <c r="F69" s="29">
        <v>0.6</v>
      </c>
      <c r="G69" s="29">
        <v>0.05</v>
      </c>
      <c r="H69" s="29">
        <v>1</v>
      </c>
      <c r="I69" s="29">
        <v>0.6</v>
      </c>
      <c r="J69" s="29">
        <v>0.05</v>
      </c>
      <c r="K69" s="29">
        <v>0.9</v>
      </c>
      <c r="L69" s="29">
        <v>0.6</v>
      </c>
      <c r="M69" s="29">
        <v>0.05</v>
      </c>
      <c r="N69" s="29">
        <v>0.8</v>
      </c>
      <c r="O69" s="29">
        <v>0.6</v>
      </c>
      <c r="P69" s="29">
        <v>0.05</v>
      </c>
      <c r="Q69" s="29">
        <v>0.7</v>
      </c>
      <c r="R69" s="29">
        <v>0.6</v>
      </c>
      <c r="S69" s="29">
        <v>0.05</v>
      </c>
    </row>
    <row r="70" spans="1:19" x14ac:dyDescent="0.25">
      <c r="A70" s="20" t="s">
        <v>1617</v>
      </c>
      <c r="C70" s="22" t="str">
        <f t="shared" si="10"/>
        <v>Tuition</v>
      </c>
      <c r="E70" s="29">
        <v>1</v>
      </c>
      <c r="F70" s="29">
        <v>0.5</v>
      </c>
      <c r="G70" s="29">
        <v>0.05</v>
      </c>
      <c r="H70" s="29">
        <v>1</v>
      </c>
      <c r="I70" s="29">
        <v>0.5</v>
      </c>
      <c r="J70" s="29">
        <v>0.05</v>
      </c>
      <c r="K70" s="29">
        <v>0.9</v>
      </c>
      <c r="L70" s="29">
        <v>0.5</v>
      </c>
      <c r="M70" s="29">
        <v>0.05</v>
      </c>
      <c r="N70" s="29">
        <v>0.8</v>
      </c>
      <c r="O70" s="29">
        <v>0.5</v>
      </c>
      <c r="P70" s="29">
        <v>0.05</v>
      </c>
      <c r="Q70" s="29">
        <v>0.7</v>
      </c>
      <c r="R70" s="29">
        <v>0.5</v>
      </c>
      <c r="S70" s="29">
        <v>0.05</v>
      </c>
    </row>
    <row r="71" spans="1:19" x14ac:dyDescent="0.25">
      <c r="A71" s="20" t="s">
        <v>1696</v>
      </c>
      <c r="C71" s="22" t="str">
        <f t="shared" si="10"/>
        <v>Builders Risk</v>
      </c>
      <c r="E71" s="29">
        <v>1</v>
      </c>
      <c r="F71" s="29">
        <v>0.3</v>
      </c>
      <c r="G71" s="29">
        <v>0.05</v>
      </c>
      <c r="H71" s="29">
        <v>1</v>
      </c>
      <c r="I71" s="29">
        <v>0.3</v>
      </c>
      <c r="J71" s="29">
        <v>0.05</v>
      </c>
      <c r="K71" s="29">
        <v>1</v>
      </c>
      <c r="L71" s="29">
        <v>0.3</v>
      </c>
      <c r="M71" s="29">
        <v>0.05</v>
      </c>
      <c r="N71" s="29">
        <v>1</v>
      </c>
      <c r="O71" s="29">
        <v>0.3</v>
      </c>
      <c r="P71" s="29">
        <v>0.05</v>
      </c>
      <c r="Q71" s="29">
        <v>0.9</v>
      </c>
      <c r="R71" s="29">
        <v>0.3</v>
      </c>
      <c r="S71" s="29">
        <v>0.05</v>
      </c>
    </row>
    <row r="72" spans="1:19" x14ac:dyDescent="0.25">
      <c r="A72" s="20" t="s">
        <v>1775</v>
      </c>
      <c r="C72" s="22" t="str">
        <f t="shared" si="10"/>
        <v>Credit and Surety</v>
      </c>
      <c r="E72" s="29">
        <v>1</v>
      </c>
      <c r="F72" s="29">
        <v>0.6</v>
      </c>
      <c r="G72" s="29">
        <v>0.05</v>
      </c>
      <c r="H72" s="29">
        <v>1</v>
      </c>
      <c r="I72" s="29">
        <v>0.6</v>
      </c>
      <c r="J72" s="29">
        <v>0.05</v>
      </c>
      <c r="K72" s="29">
        <v>1</v>
      </c>
      <c r="L72" s="29">
        <v>0.6</v>
      </c>
      <c r="M72" s="29">
        <v>0.05</v>
      </c>
      <c r="N72" s="29">
        <v>1</v>
      </c>
      <c r="O72" s="29">
        <v>0.6</v>
      </c>
      <c r="P72" s="29">
        <v>0.05</v>
      </c>
      <c r="Q72" s="29">
        <v>0.9</v>
      </c>
      <c r="R72" s="29">
        <v>0.6</v>
      </c>
      <c r="S72" s="29">
        <v>0.05</v>
      </c>
    </row>
    <row r="73" spans="1:19" x14ac:dyDescent="0.25">
      <c r="A73" s="20" t="s">
        <v>1854</v>
      </c>
      <c r="C73" s="22" t="str">
        <f t="shared" si="10"/>
        <v>Other Short Tail</v>
      </c>
      <c r="E73" s="29">
        <v>1</v>
      </c>
      <c r="F73" s="29">
        <v>0.4</v>
      </c>
      <c r="G73" s="29">
        <v>0.05</v>
      </c>
      <c r="H73" s="29">
        <v>1</v>
      </c>
      <c r="I73" s="29">
        <v>0.4</v>
      </c>
      <c r="J73" s="29">
        <v>0.05</v>
      </c>
      <c r="K73" s="29">
        <v>1</v>
      </c>
      <c r="L73" s="29">
        <v>0.4</v>
      </c>
      <c r="M73" s="29">
        <v>0.05</v>
      </c>
      <c r="N73" s="29">
        <v>1</v>
      </c>
      <c r="O73" s="29">
        <v>0.4</v>
      </c>
      <c r="P73" s="29">
        <v>0.05</v>
      </c>
      <c r="Q73" s="29">
        <v>0.9</v>
      </c>
      <c r="R73" s="29">
        <v>0.4</v>
      </c>
      <c r="S73" s="29">
        <v>0.05</v>
      </c>
    </row>
    <row r="74" spans="1:19" x14ac:dyDescent="0.25">
      <c r="A74" s="20" t="s">
        <v>1934</v>
      </c>
      <c r="C74" s="22" t="str">
        <f t="shared" si="10"/>
        <v>Other Long Tail</v>
      </c>
      <c r="E74" s="29">
        <v>1</v>
      </c>
      <c r="F74" s="29">
        <v>0.3</v>
      </c>
      <c r="G74" s="29">
        <v>0.05</v>
      </c>
      <c r="H74" s="29">
        <v>1</v>
      </c>
      <c r="I74" s="29">
        <v>0.3</v>
      </c>
      <c r="J74" s="29">
        <v>0.05</v>
      </c>
      <c r="K74" s="29">
        <v>1</v>
      </c>
      <c r="L74" s="29">
        <v>0.3</v>
      </c>
      <c r="M74" s="29">
        <v>0.05</v>
      </c>
      <c r="N74" s="29">
        <v>1</v>
      </c>
      <c r="O74" s="29">
        <v>0.3</v>
      </c>
      <c r="P74" s="29">
        <v>0.05</v>
      </c>
      <c r="Q74" s="29">
        <v>0.9</v>
      </c>
      <c r="R74" s="29">
        <v>0.3</v>
      </c>
      <c r="S74" s="29">
        <v>0.05</v>
      </c>
    </row>
    <row r="75" spans="1:19" x14ac:dyDescent="0.25">
      <c r="A75" t="s">
        <v>1085</v>
      </c>
    </row>
    <row r="76" spans="1:19" x14ac:dyDescent="0.25">
      <c r="A76" t="s">
        <v>1087</v>
      </c>
      <c r="B76" s="110" t="s">
        <v>1089</v>
      </c>
      <c r="C76" s="110"/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</row>
    <row r="77" spans="1:19" x14ac:dyDescent="0.25">
      <c r="A77" s="19" t="s">
        <v>1111</v>
      </c>
      <c r="C77" s="19" t="s">
        <v>214</v>
      </c>
      <c r="E77" s="19" t="s">
        <v>1094</v>
      </c>
      <c r="F77" s="19" t="s">
        <v>1096</v>
      </c>
      <c r="G77" s="19" t="s">
        <v>1098</v>
      </c>
      <c r="H77" s="19" t="s">
        <v>1100</v>
      </c>
      <c r="I77" s="19" t="s">
        <v>1102</v>
      </c>
      <c r="J77" s="19" t="s">
        <v>1104</v>
      </c>
      <c r="K77" s="19" t="s">
        <v>1106</v>
      </c>
      <c r="L77" s="19" t="s">
        <v>1108</v>
      </c>
      <c r="M77" s="19" t="s">
        <v>1110</v>
      </c>
      <c r="N77" s="19" t="s">
        <v>1112</v>
      </c>
    </row>
    <row r="78" spans="1:19" x14ac:dyDescent="0.25">
      <c r="A78" s="20" t="s">
        <v>1229</v>
      </c>
      <c r="C78" s="22" t="str">
        <f t="shared" ref="C78:C87" si="11">C6</f>
        <v>Refund Protection</v>
      </c>
      <c r="E78" s="27">
        <v>0</v>
      </c>
      <c r="F78" s="27">
        <v>0</v>
      </c>
      <c r="G78" s="27">
        <v>0</v>
      </c>
      <c r="H78" s="27">
        <v>0</v>
      </c>
      <c r="I78" s="27">
        <v>0</v>
      </c>
      <c r="J78" s="27">
        <v>0</v>
      </c>
      <c r="K78" s="27">
        <v>0</v>
      </c>
      <c r="L78" s="27">
        <v>0</v>
      </c>
      <c r="M78" s="27">
        <v>0</v>
      </c>
      <c r="N78" s="27">
        <v>0</v>
      </c>
    </row>
    <row r="79" spans="1:19" x14ac:dyDescent="0.25">
      <c r="A79" s="20" t="s">
        <v>1309</v>
      </c>
      <c r="C79" s="22" t="str">
        <f t="shared" si="11"/>
        <v>Accident and Injury</v>
      </c>
      <c r="E79" s="27">
        <v>0</v>
      </c>
      <c r="F79" s="27">
        <v>0</v>
      </c>
      <c r="G79" s="27">
        <v>0</v>
      </c>
      <c r="H79" s="27">
        <v>0</v>
      </c>
      <c r="I79" s="27">
        <v>0</v>
      </c>
      <c r="J79" s="27">
        <v>0</v>
      </c>
      <c r="K79" s="27">
        <v>0</v>
      </c>
      <c r="L79" s="27">
        <v>0</v>
      </c>
      <c r="M79" s="27">
        <v>0</v>
      </c>
      <c r="N79" s="27">
        <v>0</v>
      </c>
    </row>
    <row r="80" spans="1:19" x14ac:dyDescent="0.25">
      <c r="A80" s="20" t="s">
        <v>1389</v>
      </c>
      <c r="C80" s="22" t="str">
        <f t="shared" si="11"/>
        <v>Event Cancellation</v>
      </c>
      <c r="E80" s="27">
        <v>0</v>
      </c>
      <c r="F80" s="27">
        <v>0</v>
      </c>
      <c r="G80" s="27">
        <v>0</v>
      </c>
      <c r="H80" s="27">
        <v>0</v>
      </c>
      <c r="I80" s="27">
        <v>0</v>
      </c>
      <c r="J80" s="27">
        <v>0</v>
      </c>
      <c r="K80" s="27">
        <v>0</v>
      </c>
      <c r="L80" s="27">
        <v>0</v>
      </c>
      <c r="M80" s="27">
        <v>0</v>
      </c>
      <c r="N80" s="27">
        <v>0</v>
      </c>
    </row>
    <row r="81" spans="1:14" x14ac:dyDescent="0.25">
      <c r="A81" s="20" t="s">
        <v>1469</v>
      </c>
      <c r="C81" s="22" t="str">
        <f t="shared" si="11"/>
        <v>Event Liability</v>
      </c>
      <c r="E81" s="27">
        <v>0</v>
      </c>
      <c r="F81" s="27">
        <v>0</v>
      </c>
      <c r="G81" s="27">
        <v>0</v>
      </c>
      <c r="H81" s="27">
        <v>0</v>
      </c>
      <c r="I81" s="27">
        <v>0</v>
      </c>
      <c r="J81" s="27">
        <v>0</v>
      </c>
      <c r="K81" s="27">
        <v>0</v>
      </c>
      <c r="L81" s="27">
        <v>0</v>
      </c>
      <c r="M81" s="27">
        <v>0</v>
      </c>
      <c r="N81" s="27">
        <v>0</v>
      </c>
    </row>
    <row r="82" spans="1:14" x14ac:dyDescent="0.25">
      <c r="A82" s="20" t="s">
        <v>1548</v>
      </c>
      <c r="C82" s="22" t="str">
        <f t="shared" si="11"/>
        <v>Travel</v>
      </c>
      <c r="E82" s="27">
        <v>0</v>
      </c>
      <c r="F82" s="27">
        <v>0</v>
      </c>
      <c r="G82" s="27">
        <v>0</v>
      </c>
      <c r="H82" s="27">
        <v>0</v>
      </c>
      <c r="I82" s="27">
        <v>0</v>
      </c>
      <c r="J82" s="27">
        <v>0</v>
      </c>
      <c r="K82" s="27">
        <v>0</v>
      </c>
      <c r="L82" s="27">
        <v>0</v>
      </c>
      <c r="M82" s="27">
        <v>0</v>
      </c>
      <c r="N82" s="27">
        <v>0</v>
      </c>
    </row>
    <row r="83" spans="1:14" x14ac:dyDescent="0.25">
      <c r="A83" s="20" t="s">
        <v>1627</v>
      </c>
      <c r="C83" s="22" t="str">
        <f t="shared" si="11"/>
        <v>Tuition</v>
      </c>
      <c r="E83" s="27">
        <v>0</v>
      </c>
      <c r="F83" s="27">
        <v>0</v>
      </c>
      <c r="G83" s="27">
        <v>0</v>
      </c>
      <c r="H83" s="27">
        <v>0</v>
      </c>
      <c r="I83" s="27">
        <v>0</v>
      </c>
      <c r="J83" s="27">
        <v>0</v>
      </c>
      <c r="K83" s="27">
        <v>0</v>
      </c>
      <c r="L83" s="27">
        <v>0</v>
      </c>
      <c r="M83" s="27">
        <v>0</v>
      </c>
      <c r="N83" s="27">
        <v>0</v>
      </c>
    </row>
    <row r="84" spans="1:14" x14ac:dyDescent="0.25">
      <c r="A84" s="20" t="s">
        <v>1706</v>
      </c>
      <c r="C84" s="22" t="str">
        <f t="shared" si="11"/>
        <v>Builders Risk</v>
      </c>
      <c r="E84" s="27">
        <v>0</v>
      </c>
      <c r="F84" s="27">
        <v>0</v>
      </c>
      <c r="G84" s="27">
        <v>37500</v>
      </c>
      <c r="H84" s="27">
        <v>90000</v>
      </c>
      <c r="I84" s="27">
        <v>300000</v>
      </c>
      <c r="J84" s="27">
        <v>0</v>
      </c>
      <c r="K84" s="27">
        <v>0</v>
      </c>
      <c r="L84" s="27">
        <v>0</v>
      </c>
      <c r="M84" s="27">
        <v>0</v>
      </c>
      <c r="N84" s="27">
        <v>0</v>
      </c>
    </row>
    <row r="85" spans="1:14" x14ac:dyDescent="0.25">
      <c r="A85" s="20" t="s">
        <v>1785</v>
      </c>
      <c r="C85" s="22" t="str">
        <f t="shared" si="11"/>
        <v>Credit and Surety</v>
      </c>
      <c r="E85" s="27">
        <v>0</v>
      </c>
      <c r="F85" s="27">
        <v>0</v>
      </c>
      <c r="G85" s="27">
        <v>0</v>
      </c>
      <c r="H85" s="27">
        <v>0</v>
      </c>
      <c r="I85" s="27">
        <v>0</v>
      </c>
      <c r="J85" s="27">
        <v>0</v>
      </c>
      <c r="K85" s="27">
        <v>0</v>
      </c>
      <c r="L85" s="27">
        <v>0</v>
      </c>
      <c r="M85" s="27">
        <v>0</v>
      </c>
      <c r="N85" s="27">
        <v>0</v>
      </c>
    </row>
    <row r="86" spans="1:14" x14ac:dyDescent="0.25">
      <c r="A86" s="20" t="s">
        <v>1864</v>
      </c>
      <c r="C86" s="22" t="str">
        <f t="shared" si="11"/>
        <v>Other Short Tail</v>
      </c>
      <c r="E86" s="27">
        <v>0</v>
      </c>
      <c r="F86" s="27">
        <v>0</v>
      </c>
      <c r="G86" s="27">
        <v>0</v>
      </c>
      <c r="H86" s="27">
        <v>0</v>
      </c>
      <c r="I86" s="27">
        <v>0</v>
      </c>
      <c r="J86" s="27">
        <v>0</v>
      </c>
      <c r="K86" s="27">
        <v>0</v>
      </c>
      <c r="L86" s="27">
        <v>0</v>
      </c>
      <c r="M86" s="27">
        <v>0</v>
      </c>
      <c r="N86" s="27">
        <v>0</v>
      </c>
    </row>
    <row r="87" spans="1:14" x14ac:dyDescent="0.25">
      <c r="A87" s="20" t="s">
        <v>1944</v>
      </c>
      <c r="C87" s="22" t="str">
        <f t="shared" si="11"/>
        <v>Other Long Tail</v>
      </c>
      <c r="E87" s="27">
        <v>0</v>
      </c>
      <c r="F87" s="27">
        <v>0</v>
      </c>
      <c r="G87" s="27">
        <v>0</v>
      </c>
      <c r="H87" s="27">
        <v>0</v>
      </c>
      <c r="I87" s="27">
        <v>0</v>
      </c>
      <c r="J87" s="27">
        <v>0</v>
      </c>
      <c r="K87" s="27">
        <v>0</v>
      </c>
      <c r="L87" s="27">
        <v>0</v>
      </c>
      <c r="M87" s="27">
        <v>0</v>
      </c>
      <c r="N87" s="27">
        <v>0</v>
      </c>
    </row>
  </sheetData>
  <sheetProtection sheet="1" objects="1" scenarios="1"/>
  <mergeCells count="7">
    <mergeCell ref="B76:O76"/>
    <mergeCell ref="B1:Z1"/>
    <mergeCell ref="B2:Z2"/>
    <mergeCell ref="B4:Z4"/>
    <mergeCell ref="B17:J17"/>
    <mergeCell ref="B30:Q30"/>
    <mergeCell ref="B63:T63"/>
  </mergeCells>
  <conditionalFormatting sqref="P32:P61">
    <cfRule type="cellIs" dxfId="7" priority="1" stopIfTrue="1" operator="equal">
      <formula>"Pass"</formula>
    </cfRule>
    <cfRule type="cellIs" dxfId="6" priority="2" stopIfTrue="1" operator="equal">
      <formula>"FAIL"</formula>
    </cfRule>
  </conditionalFormatting>
  <dataValidations count="1">
    <dataValidation type="list" allowBlank="1" showInputMessage="1" showErrorMessage="1" sqref="D32:D61" xr:uid="{35816E1B-1F89-4D36-8C88-AB3EB8AEA775}">
      <formula1>"Property,Casualty"</formula1>
    </dataValidation>
  </dataValidations>
  <printOptions horizontalCentered="1"/>
  <pageMargins left="0.25" right="0.25" top="0.75" bottom="0.75" header="0.3" footer="0.3"/>
  <pageSetup scale="46" fitToHeight="0" orientation="landscape" r:id="rId1"/>
  <headerFooter>
    <oddHeader>&amp;CUnderwriting Inputs</oddHeader>
    <oddFooter>&amp;CPage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004BD-6D5B-4D02-A6E5-0B06361A58ED}">
  <sheetPr codeName="Sheet7">
    <tabColor rgb="FF4472C4"/>
  </sheetPr>
  <dimension ref="A1:AA55"/>
  <sheetViews>
    <sheetView topLeftCell="B1" workbookViewId="0">
      <pane xSplit="1" ySplit="2" topLeftCell="C3" activePane="bottomRight" state="frozen"/>
      <selection activeCell="B1" sqref="B1"/>
      <selection pane="topRight" activeCell="C1" sqref="C1"/>
      <selection pane="bottomLeft" activeCell="B3" sqref="B3"/>
      <selection pane="bottomRight" activeCell="C3" sqref="C3"/>
    </sheetView>
  </sheetViews>
  <sheetFormatPr defaultRowHeight="15" x14ac:dyDescent="0.25"/>
  <cols>
    <col min="1" max="1" width="19.28515625" hidden="1" customWidth="1"/>
    <col min="2" max="2" width="53.5703125" bestFit="1" customWidth="1"/>
    <col min="3" max="3" width="13.42578125" bestFit="1" customWidth="1"/>
    <col min="4" max="4" width="11.140625" bestFit="1" customWidth="1"/>
    <col min="5" max="6" width="12.7109375" bestFit="1" customWidth="1"/>
    <col min="7" max="7" width="10.140625" bestFit="1" customWidth="1"/>
    <col min="8" max="16" width="10.85546875" bestFit="1" customWidth="1"/>
    <col min="17" max="17" width="11.85546875" bestFit="1" customWidth="1"/>
    <col min="18" max="21" width="10.85546875" bestFit="1" customWidth="1"/>
    <col min="22" max="22" width="11.85546875" bestFit="1" customWidth="1"/>
    <col min="23" max="25" width="10.85546875" bestFit="1" customWidth="1"/>
    <col min="26" max="27" width="11.85546875" bestFit="1" customWidth="1"/>
  </cols>
  <sheetData>
    <row r="1" spans="1:13" x14ac:dyDescent="0.25">
      <c r="A1" t="s">
        <v>3861</v>
      </c>
      <c r="B1" s="111" t="s">
        <v>260</v>
      </c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</row>
    <row r="2" spans="1:13" x14ac:dyDescent="0.25">
      <c r="A2" t="s">
        <v>3862</v>
      </c>
      <c r="B2" s="112" t="s">
        <v>3863</v>
      </c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</row>
    <row r="3" spans="1:13" x14ac:dyDescent="0.25">
      <c r="A3" t="s">
        <v>3864</v>
      </c>
    </row>
    <row r="4" spans="1:13" x14ac:dyDescent="0.25">
      <c r="A4" t="s">
        <v>3865</v>
      </c>
      <c r="B4" s="31" t="s">
        <v>3866</v>
      </c>
    </row>
    <row r="5" spans="1:13" x14ac:dyDescent="0.25">
      <c r="A5" t="s">
        <v>3867</v>
      </c>
      <c r="B5" s="32" t="s">
        <v>3868</v>
      </c>
      <c r="C5" s="26">
        <v>200</v>
      </c>
    </row>
    <row r="6" spans="1:13" x14ac:dyDescent="0.25">
      <c r="A6" t="s">
        <v>3869</v>
      </c>
    </row>
    <row r="7" spans="1:13" x14ac:dyDescent="0.25">
      <c r="A7" t="s">
        <v>3870</v>
      </c>
      <c r="B7" s="31" t="s">
        <v>3871</v>
      </c>
    </row>
    <row r="8" spans="1:13" x14ac:dyDescent="0.25">
      <c r="A8" t="s">
        <v>3880</v>
      </c>
      <c r="B8" s="18" t="s">
        <v>3873</v>
      </c>
      <c r="C8" s="19" t="s">
        <v>3875</v>
      </c>
      <c r="D8" s="19" t="s">
        <v>3877</v>
      </c>
      <c r="E8" s="19" t="s">
        <v>3879</v>
      </c>
      <c r="F8" s="19" t="s">
        <v>3881</v>
      </c>
    </row>
    <row r="9" spans="1:13" x14ac:dyDescent="0.25">
      <c r="A9" t="s">
        <v>3889</v>
      </c>
      <c r="B9" s="21" t="s">
        <v>3883</v>
      </c>
      <c r="C9" s="28">
        <v>0.3</v>
      </c>
      <c r="D9" s="24">
        <f t="shared" ref="D9:D18" si="0">$C$5*C9</f>
        <v>60</v>
      </c>
      <c r="E9" s="26">
        <v>1500000</v>
      </c>
      <c r="F9" s="21" t="s">
        <v>1195</v>
      </c>
    </row>
    <row r="10" spans="1:13" x14ac:dyDescent="0.25">
      <c r="A10" t="s">
        <v>3896</v>
      </c>
      <c r="B10" s="21" t="s">
        <v>3891</v>
      </c>
      <c r="C10" s="28">
        <v>0.25</v>
      </c>
      <c r="D10" s="24">
        <f t="shared" si="0"/>
        <v>50</v>
      </c>
      <c r="E10" s="26">
        <v>2000000</v>
      </c>
      <c r="F10" s="21" t="s">
        <v>1175</v>
      </c>
    </row>
    <row r="11" spans="1:13" x14ac:dyDescent="0.25">
      <c r="A11" t="s">
        <v>3903</v>
      </c>
      <c r="B11" s="21" t="s">
        <v>3898</v>
      </c>
      <c r="C11" s="28">
        <v>0.25</v>
      </c>
      <c r="D11" s="24">
        <f t="shared" si="0"/>
        <v>50</v>
      </c>
      <c r="E11" s="26">
        <v>1000000</v>
      </c>
      <c r="F11" s="21" t="s">
        <v>3904</v>
      </c>
    </row>
    <row r="12" spans="1:13" x14ac:dyDescent="0.25">
      <c r="A12" t="s">
        <v>3913</v>
      </c>
      <c r="B12" s="21" t="s">
        <v>3906</v>
      </c>
      <c r="C12" s="28">
        <v>0.2</v>
      </c>
      <c r="D12" s="24">
        <f t="shared" si="0"/>
        <v>40</v>
      </c>
      <c r="E12" s="26">
        <v>1800000</v>
      </c>
      <c r="F12" s="21" t="s">
        <v>3914</v>
      </c>
    </row>
    <row r="13" spans="1:13" x14ac:dyDescent="0.25">
      <c r="A13" t="s">
        <v>3921</v>
      </c>
      <c r="B13" s="21" t="s">
        <v>3916</v>
      </c>
      <c r="C13" s="28">
        <v>0</v>
      </c>
      <c r="D13" s="24">
        <f t="shared" si="0"/>
        <v>0</v>
      </c>
      <c r="E13" s="26">
        <v>0</v>
      </c>
      <c r="F13" s="21"/>
    </row>
    <row r="14" spans="1:13" x14ac:dyDescent="0.25">
      <c r="A14" t="s">
        <v>3928</v>
      </c>
      <c r="B14" s="21" t="s">
        <v>3923</v>
      </c>
      <c r="C14" s="28">
        <v>0</v>
      </c>
      <c r="D14" s="24">
        <f t="shared" si="0"/>
        <v>0</v>
      </c>
      <c r="E14" s="26">
        <v>0</v>
      </c>
      <c r="F14" s="21"/>
    </row>
    <row r="15" spans="1:13" x14ac:dyDescent="0.25">
      <c r="A15" t="s">
        <v>3935</v>
      </c>
      <c r="B15" s="21" t="s">
        <v>3930</v>
      </c>
      <c r="C15" s="28">
        <v>0</v>
      </c>
      <c r="D15" s="24">
        <f t="shared" si="0"/>
        <v>0</v>
      </c>
      <c r="E15" s="26">
        <v>0</v>
      </c>
      <c r="F15" s="21"/>
    </row>
    <row r="16" spans="1:13" x14ac:dyDescent="0.25">
      <c r="A16" t="s">
        <v>3942</v>
      </c>
      <c r="B16" s="21" t="s">
        <v>3937</v>
      </c>
      <c r="C16" s="28">
        <v>0</v>
      </c>
      <c r="D16" s="24">
        <f t="shared" si="0"/>
        <v>0</v>
      </c>
      <c r="E16" s="26">
        <v>0</v>
      </c>
      <c r="F16" s="21"/>
    </row>
    <row r="17" spans="1:12" x14ac:dyDescent="0.25">
      <c r="A17" t="s">
        <v>3949</v>
      </c>
      <c r="B17" s="21" t="s">
        <v>3944</v>
      </c>
      <c r="C17" s="28">
        <v>0</v>
      </c>
      <c r="D17" s="24">
        <f t="shared" si="0"/>
        <v>0</v>
      </c>
      <c r="E17" s="26">
        <v>0</v>
      </c>
      <c r="F17" s="21"/>
    </row>
    <row r="18" spans="1:12" x14ac:dyDescent="0.25">
      <c r="A18" t="s">
        <v>3956</v>
      </c>
      <c r="B18" s="21" t="s">
        <v>3951</v>
      </c>
      <c r="C18" s="28">
        <v>0</v>
      </c>
      <c r="D18" s="24">
        <f t="shared" si="0"/>
        <v>0</v>
      </c>
      <c r="E18" s="26">
        <v>0</v>
      </c>
      <c r="F18" s="21"/>
    </row>
    <row r="19" spans="1:12" x14ac:dyDescent="0.25">
      <c r="A19" t="s">
        <v>3961</v>
      </c>
      <c r="B19" s="39" t="s">
        <v>3958</v>
      </c>
      <c r="C19" s="55">
        <f>SUM(C9:C18)</f>
        <v>1</v>
      </c>
      <c r="D19" s="43">
        <f>SUM(D9:D18)</f>
        <v>200</v>
      </c>
    </row>
    <row r="20" spans="1:12" x14ac:dyDescent="0.25">
      <c r="A20" t="s">
        <v>3963</v>
      </c>
      <c r="B20" s="32" t="s">
        <v>2151</v>
      </c>
      <c r="C20" s="20" t="str">
        <f>IF(ABS(C19-1)&lt;0.001,"OK","ERROR")</f>
        <v>OK</v>
      </c>
    </row>
    <row r="21" spans="1:12" x14ac:dyDescent="0.25">
      <c r="A21" t="s">
        <v>3965</v>
      </c>
    </row>
    <row r="22" spans="1:12" x14ac:dyDescent="0.25">
      <c r="A22" t="s">
        <v>3966</v>
      </c>
      <c r="B22" s="31" t="s">
        <v>3967</v>
      </c>
    </row>
    <row r="23" spans="1:12" x14ac:dyDescent="0.25">
      <c r="A23" t="s">
        <v>3983</v>
      </c>
      <c r="B23" s="18" t="s">
        <v>3969</v>
      </c>
      <c r="C23" s="19" t="s">
        <v>3971</v>
      </c>
      <c r="D23" s="19" t="s">
        <v>3973</v>
      </c>
      <c r="E23" s="19" t="s">
        <v>3975</v>
      </c>
      <c r="F23" s="19" t="s">
        <v>3977</v>
      </c>
      <c r="G23" s="19" t="s">
        <v>3916</v>
      </c>
      <c r="H23" s="19" t="s">
        <v>3923</v>
      </c>
      <c r="I23" s="19" t="s">
        <v>3930</v>
      </c>
      <c r="J23" s="19" t="s">
        <v>3937</v>
      </c>
      <c r="K23" s="19" t="s">
        <v>3944</v>
      </c>
      <c r="L23" s="19" t="s">
        <v>3951</v>
      </c>
    </row>
    <row r="24" spans="1:12" x14ac:dyDescent="0.25">
      <c r="A24" t="s">
        <v>3984</v>
      </c>
      <c r="B24" s="32" t="s">
        <v>3985</v>
      </c>
      <c r="C24" s="28">
        <v>0.8</v>
      </c>
      <c r="D24" s="28">
        <v>0.75</v>
      </c>
      <c r="E24" s="28">
        <v>0.7</v>
      </c>
      <c r="F24" s="28">
        <v>0.65</v>
      </c>
      <c r="G24" s="28">
        <v>0</v>
      </c>
      <c r="H24" s="28">
        <v>0</v>
      </c>
      <c r="I24" s="28">
        <v>0</v>
      </c>
      <c r="J24" s="28">
        <v>0</v>
      </c>
      <c r="K24" s="28">
        <v>0</v>
      </c>
      <c r="L24" s="28">
        <v>0</v>
      </c>
    </row>
    <row r="25" spans="1:12" x14ac:dyDescent="0.25">
      <c r="A25" t="s">
        <v>3989</v>
      </c>
      <c r="B25" s="32" t="s">
        <v>3990</v>
      </c>
      <c r="C25" s="28">
        <v>0.6</v>
      </c>
      <c r="D25" s="28">
        <v>0.55000000000000004</v>
      </c>
      <c r="E25" s="28">
        <v>0.5</v>
      </c>
      <c r="F25" s="28">
        <v>0.45</v>
      </c>
      <c r="G25" s="28">
        <v>0</v>
      </c>
      <c r="H25" s="28">
        <v>0</v>
      </c>
      <c r="I25" s="28">
        <v>0</v>
      </c>
      <c r="J25" s="28">
        <v>0</v>
      </c>
      <c r="K25" s="28">
        <v>0</v>
      </c>
      <c r="L25" s="28">
        <v>0</v>
      </c>
    </row>
    <row r="26" spans="1:12" x14ac:dyDescent="0.25">
      <c r="A26" t="s">
        <v>3993</v>
      </c>
      <c r="B26" s="32" t="s">
        <v>3994</v>
      </c>
      <c r="C26" s="28">
        <v>0.4</v>
      </c>
      <c r="D26" s="28">
        <v>0.35</v>
      </c>
      <c r="E26" s="28">
        <v>0.3</v>
      </c>
      <c r="F26" s="28">
        <v>0.25</v>
      </c>
      <c r="G26" s="28">
        <v>0</v>
      </c>
      <c r="H26" s="28">
        <v>0</v>
      </c>
      <c r="I26" s="28">
        <v>0</v>
      </c>
      <c r="J26" s="28">
        <v>0</v>
      </c>
      <c r="K26" s="28">
        <v>0</v>
      </c>
      <c r="L26" s="28">
        <v>0</v>
      </c>
    </row>
    <row r="27" spans="1:12" x14ac:dyDescent="0.25">
      <c r="A27" t="s">
        <v>3997</v>
      </c>
      <c r="B27" s="32" t="s">
        <v>3998</v>
      </c>
      <c r="C27" s="28">
        <v>0.25</v>
      </c>
      <c r="D27" s="28">
        <v>0.2</v>
      </c>
      <c r="E27" s="28">
        <v>0.15</v>
      </c>
      <c r="F27" s="28">
        <v>0.1</v>
      </c>
      <c r="G27" s="28">
        <v>0</v>
      </c>
      <c r="H27" s="28">
        <v>0</v>
      </c>
      <c r="I27" s="28">
        <v>0</v>
      </c>
      <c r="J27" s="28">
        <v>0</v>
      </c>
      <c r="K27" s="28">
        <v>0</v>
      </c>
      <c r="L27" s="28">
        <v>0</v>
      </c>
    </row>
    <row r="28" spans="1:12" x14ac:dyDescent="0.25">
      <c r="A28" t="s">
        <v>3999</v>
      </c>
      <c r="B28" s="32" t="s">
        <v>4000</v>
      </c>
      <c r="C28" s="26">
        <v>1</v>
      </c>
      <c r="D28" s="26">
        <v>2</v>
      </c>
      <c r="E28" s="26">
        <v>3</v>
      </c>
      <c r="F28" s="26">
        <v>4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</row>
    <row r="29" spans="1:12" x14ac:dyDescent="0.25">
      <c r="A29" t="s">
        <v>4001</v>
      </c>
      <c r="B29" s="32" t="s">
        <v>4002</v>
      </c>
      <c r="C29" s="28">
        <v>0.85</v>
      </c>
      <c r="D29" s="28">
        <v>0.8</v>
      </c>
      <c r="E29" s="28">
        <v>0.75</v>
      </c>
      <c r="F29" s="28">
        <v>0.7</v>
      </c>
      <c r="G29" s="28">
        <v>0</v>
      </c>
      <c r="H29" s="28">
        <v>0</v>
      </c>
      <c r="I29" s="28">
        <v>0</v>
      </c>
      <c r="J29" s="28">
        <v>0</v>
      </c>
      <c r="K29" s="28">
        <v>0</v>
      </c>
      <c r="L29" s="28">
        <v>0</v>
      </c>
    </row>
    <row r="30" spans="1:12" x14ac:dyDescent="0.25">
      <c r="A30" t="s">
        <v>4004</v>
      </c>
      <c r="B30" s="32" t="s">
        <v>4005</v>
      </c>
      <c r="C30" s="28">
        <v>0.03</v>
      </c>
      <c r="D30" s="28">
        <v>0.02</v>
      </c>
      <c r="E30" s="28">
        <v>0.01</v>
      </c>
      <c r="F30" s="28">
        <v>0</v>
      </c>
      <c r="G30" s="28">
        <v>0</v>
      </c>
      <c r="H30" s="28">
        <v>0</v>
      </c>
      <c r="I30" s="28">
        <v>0</v>
      </c>
      <c r="J30" s="28">
        <v>0</v>
      </c>
      <c r="K30" s="28">
        <v>0</v>
      </c>
      <c r="L30" s="28">
        <v>0</v>
      </c>
    </row>
    <row r="31" spans="1:12" x14ac:dyDescent="0.25">
      <c r="A31" t="s">
        <v>4008</v>
      </c>
    </row>
    <row r="32" spans="1:12" x14ac:dyDescent="0.25">
      <c r="A32" t="s">
        <v>4009</v>
      </c>
      <c r="B32" s="31" t="s">
        <v>4010</v>
      </c>
    </row>
    <row r="33" spans="1:27" x14ac:dyDescent="0.25">
      <c r="A33" t="s">
        <v>4011</v>
      </c>
      <c r="B33" s="32" t="s">
        <v>4012</v>
      </c>
      <c r="C33" s="66">
        <f>D9*C24</f>
        <v>48</v>
      </c>
      <c r="D33" s="66">
        <f>D10*D24</f>
        <v>37.5</v>
      </c>
      <c r="E33" s="66">
        <f>D11*E24</f>
        <v>35</v>
      </c>
      <c r="F33" s="66">
        <f>D12*F24</f>
        <v>26</v>
      </c>
      <c r="G33" s="66">
        <f>D13*G24</f>
        <v>0</v>
      </c>
      <c r="H33" s="66">
        <f>D14*H24</f>
        <v>0</v>
      </c>
      <c r="I33" s="66">
        <f>D15*I24</f>
        <v>0</v>
      </c>
      <c r="J33" s="66">
        <f>D16*J24</f>
        <v>0</v>
      </c>
      <c r="K33" s="66">
        <f>D17*K24</f>
        <v>0</v>
      </c>
      <c r="L33" s="66">
        <f>D18*L24</f>
        <v>0</v>
      </c>
    </row>
    <row r="34" spans="1:27" x14ac:dyDescent="0.25">
      <c r="A34" t="s">
        <v>4024</v>
      </c>
      <c r="B34" s="32" t="s">
        <v>4025</v>
      </c>
      <c r="C34" s="66">
        <f t="shared" ref="C34:L36" si="1">C33*C25</f>
        <v>28.799999999999997</v>
      </c>
      <c r="D34" s="66">
        <f t="shared" si="1"/>
        <v>20.625</v>
      </c>
      <c r="E34" s="66">
        <f t="shared" si="1"/>
        <v>17.5</v>
      </c>
      <c r="F34" s="66">
        <f t="shared" si="1"/>
        <v>11.700000000000001</v>
      </c>
      <c r="G34" s="66">
        <f t="shared" si="1"/>
        <v>0</v>
      </c>
      <c r="H34" s="66">
        <f t="shared" si="1"/>
        <v>0</v>
      </c>
      <c r="I34" s="66">
        <f t="shared" si="1"/>
        <v>0</v>
      </c>
      <c r="J34" s="66">
        <f t="shared" si="1"/>
        <v>0</v>
      </c>
      <c r="K34" s="66">
        <f t="shared" si="1"/>
        <v>0</v>
      </c>
      <c r="L34" s="66">
        <f t="shared" si="1"/>
        <v>0</v>
      </c>
    </row>
    <row r="35" spans="1:27" x14ac:dyDescent="0.25">
      <c r="A35" t="s">
        <v>4036</v>
      </c>
      <c r="B35" s="32" t="s">
        <v>4037</v>
      </c>
      <c r="C35" s="66">
        <f t="shared" si="1"/>
        <v>11.52</v>
      </c>
      <c r="D35" s="66">
        <f t="shared" si="1"/>
        <v>7.2187499999999991</v>
      </c>
      <c r="E35" s="66">
        <f t="shared" si="1"/>
        <v>5.25</v>
      </c>
      <c r="F35" s="66">
        <f t="shared" si="1"/>
        <v>2.9250000000000003</v>
      </c>
      <c r="G35" s="66">
        <f t="shared" si="1"/>
        <v>0</v>
      </c>
      <c r="H35" s="66">
        <f t="shared" si="1"/>
        <v>0</v>
      </c>
      <c r="I35" s="66">
        <f t="shared" si="1"/>
        <v>0</v>
      </c>
      <c r="J35" s="66">
        <f t="shared" si="1"/>
        <v>0</v>
      </c>
      <c r="K35" s="66">
        <f t="shared" si="1"/>
        <v>0</v>
      </c>
      <c r="L35" s="66">
        <f t="shared" si="1"/>
        <v>0</v>
      </c>
    </row>
    <row r="36" spans="1:27" x14ac:dyDescent="0.25">
      <c r="A36" t="s">
        <v>4048</v>
      </c>
      <c r="B36" s="32" t="s">
        <v>4049</v>
      </c>
      <c r="C36" s="66">
        <f t="shared" si="1"/>
        <v>2.88</v>
      </c>
      <c r="D36" s="66">
        <f t="shared" si="1"/>
        <v>1.4437499999999999</v>
      </c>
      <c r="E36" s="66">
        <f t="shared" si="1"/>
        <v>0.78749999999999998</v>
      </c>
      <c r="F36" s="66">
        <f t="shared" si="1"/>
        <v>0.29250000000000004</v>
      </c>
      <c r="G36" s="66">
        <f t="shared" si="1"/>
        <v>0</v>
      </c>
      <c r="H36" s="66">
        <f t="shared" si="1"/>
        <v>0</v>
      </c>
      <c r="I36" s="66">
        <f t="shared" si="1"/>
        <v>0</v>
      </c>
      <c r="J36" s="66">
        <f t="shared" si="1"/>
        <v>0</v>
      </c>
      <c r="K36" s="66">
        <f t="shared" si="1"/>
        <v>0</v>
      </c>
      <c r="L36" s="66">
        <f t="shared" si="1"/>
        <v>0</v>
      </c>
    </row>
    <row r="37" spans="1:27" x14ac:dyDescent="0.25">
      <c r="A37" t="s">
        <v>4060</v>
      </c>
      <c r="B37" s="40" t="s">
        <v>4061</v>
      </c>
      <c r="C37" s="42">
        <f>C36*E9</f>
        <v>4320000</v>
      </c>
      <c r="D37" s="42">
        <f>D36*E10</f>
        <v>2887499.9999999995</v>
      </c>
      <c r="E37" s="42">
        <f>E36*E11</f>
        <v>787500</v>
      </c>
      <c r="F37" s="42">
        <f>F36*E12</f>
        <v>526500.00000000012</v>
      </c>
      <c r="G37" s="42">
        <f>G36*E13</f>
        <v>0</v>
      </c>
      <c r="H37" s="42">
        <f>H36*E14</f>
        <v>0</v>
      </c>
      <c r="I37" s="42">
        <f>I36*E15</f>
        <v>0</v>
      </c>
      <c r="J37" s="42">
        <f>J36*E16</f>
        <v>0</v>
      </c>
      <c r="K37" s="42">
        <f>K36*E17</f>
        <v>0</v>
      </c>
      <c r="L37" s="42">
        <f>L36*E18</f>
        <v>0</v>
      </c>
    </row>
    <row r="38" spans="1:27" ht="15.75" thickBot="1" x14ac:dyDescent="0.3">
      <c r="A38" t="s">
        <v>4072</v>
      </c>
      <c r="B38" s="39" t="s">
        <v>4073</v>
      </c>
      <c r="C38" s="61">
        <f>SUM(C37:L37)</f>
        <v>8521500</v>
      </c>
    </row>
    <row r="39" spans="1:27" ht="15.75" thickTop="1" x14ac:dyDescent="0.25">
      <c r="A39" t="s">
        <v>4075</v>
      </c>
    </row>
    <row r="40" spans="1:27" x14ac:dyDescent="0.25">
      <c r="A40" t="s">
        <v>4076</v>
      </c>
      <c r="B40" s="31" t="s">
        <v>4077</v>
      </c>
      <c r="C40" s="50" t="s">
        <v>5002</v>
      </c>
      <c r="D40" s="50" t="s">
        <v>5003</v>
      </c>
      <c r="E40" s="50" t="s">
        <v>5004</v>
      </c>
      <c r="F40" s="50" t="s">
        <v>5005</v>
      </c>
      <c r="G40" s="51" t="s">
        <v>5006</v>
      </c>
      <c r="H40" s="50" t="s">
        <v>5007</v>
      </c>
      <c r="I40" s="50" t="s">
        <v>5008</v>
      </c>
      <c r="J40" s="50" t="s">
        <v>5009</v>
      </c>
      <c r="K40" s="50" t="s">
        <v>5010</v>
      </c>
      <c r="L40" s="51" t="s">
        <v>5011</v>
      </c>
      <c r="M40" s="50" t="s">
        <v>5012</v>
      </c>
      <c r="N40" s="50" t="s">
        <v>5013</v>
      </c>
      <c r="O40" s="50" t="s">
        <v>5014</v>
      </c>
      <c r="P40" s="50" t="s">
        <v>5015</v>
      </c>
      <c r="Q40" s="51" t="s">
        <v>5016</v>
      </c>
      <c r="R40" s="50" t="s">
        <v>5017</v>
      </c>
      <c r="S40" s="50" t="s">
        <v>5018</v>
      </c>
      <c r="T40" s="50" t="s">
        <v>5019</v>
      </c>
      <c r="U40" s="50" t="s">
        <v>5020</v>
      </c>
      <c r="V40" s="51" t="s">
        <v>5021</v>
      </c>
      <c r="W40" s="50" t="s">
        <v>5022</v>
      </c>
      <c r="X40" s="50" t="s">
        <v>5023</v>
      </c>
      <c r="Y40" s="50" t="s">
        <v>5024</v>
      </c>
      <c r="Z40" s="50" t="s">
        <v>5025</v>
      </c>
      <c r="AA40" s="51" t="s">
        <v>5026</v>
      </c>
    </row>
    <row r="41" spans="1:27" x14ac:dyDescent="0.25">
      <c r="A41" t="s">
        <v>4078</v>
      </c>
      <c r="B41" s="32" t="s">
        <v>3883</v>
      </c>
      <c r="C41" s="24">
        <f>IF(INT((COLUMN()-3)/5)*4+MIN(MOD(COLUMN()-3,5),3)+1&lt;$C$28,0,$C$37*IF(INT((COLUMN()-3)/5)=INT(($C$28-1)/4),1,($C$29*(1+$C$30))^(INT((COLUMN()-3)/5)-INT(($C$28-1)/4)))/IF(MOD(COLUMN()-3,5)=4,1,4))</f>
        <v>1080000</v>
      </c>
      <c r="D41" s="24">
        <f>IF(INT((COLUMN()-3)/5)*4+MIN(MOD(COLUMN()-3,5),3)+1&lt;$C$28,0,$C$37*IF(INT((COLUMN()-3)/5)=INT(($C$28-1)/4),1,($C$29*(1+$C$30))^(INT((COLUMN()-3)/5)-INT(($C$28-1)/4)))/IF(MOD(COLUMN()-3,5)=4,1,4))</f>
        <v>1080000</v>
      </c>
      <c r="E41" s="24">
        <f>IF(INT((COLUMN()-3)/5)*4+MIN(MOD(COLUMN()-3,5),3)+1&lt;$C$28,0,$C$37*IF(INT((COLUMN()-3)/5)=INT(($C$28-1)/4),1,($C$29*(1+$C$30))^(INT((COLUMN()-3)/5)-INT(($C$28-1)/4)))/IF(MOD(COLUMN()-3,5)=4,1,4))</f>
        <v>1080000</v>
      </c>
      <c r="F41" s="24">
        <f>IF(INT((COLUMN()-3)/5)*4+MIN(MOD(COLUMN()-3,5),3)+1&lt;$C$28,0,$C$37*IF(INT((COLUMN()-3)/5)=INT(($C$28-1)/4),1,($C$29*(1+$C$30))^(INT((COLUMN()-3)/5)-INT(($C$28-1)/4)))/IF(MOD(COLUMN()-3,5)=4,1,4))</f>
        <v>1080000</v>
      </c>
      <c r="G41" s="33">
        <f t="shared" ref="G41:G50" si="2">SUM(C41:F41)</f>
        <v>4320000</v>
      </c>
      <c r="H41" s="24">
        <f>IF(INT((COLUMN()-3)/5)*4+MIN(MOD(COLUMN()-3,5),3)+1&lt;$C$28,0,$C$37*IF(INT((COLUMN()-3)/5)=INT(($C$28-1)/4),1,($C$29*(1+$C$30))^(INT((COLUMN()-3)/5)-INT(($C$28-1)/4)))/IF(MOD(COLUMN()-3,5)=4,1,4))</f>
        <v>945539.99999999988</v>
      </c>
      <c r="I41" s="24">
        <f>IF(INT((COLUMN()-3)/5)*4+MIN(MOD(COLUMN()-3,5),3)+1&lt;$C$28,0,$C$37*IF(INT((COLUMN()-3)/5)=INT(($C$28-1)/4),1,($C$29*(1+$C$30))^(INT((COLUMN()-3)/5)-INT(($C$28-1)/4)))/IF(MOD(COLUMN()-3,5)=4,1,4))</f>
        <v>945539.99999999988</v>
      </c>
      <c r="J41" s="24">
        <f>IF(INT((COLUMN()-3)/5)*4+MIN(MOD(COLUMN()-3,5),3)+1&lt;$C$28,0,$C$37*IF(INT((COLUMN()-3)/5)=INT(($C$28-1)/4),1,($C$29*(1+$C$30))^(INT((COLUMN()-3)/5)-INT(($C$28-1)/4)))/IF(MOD(COLUMN()-3,5)=4,1,4))</f>
        <v>945539.99999999988</v>
      </c>
      <c r="K41" s="24">
        <f>IF(INT((COLUMN()-3)/5)*4+MIN(MOD(COLUMN()-3,5),3)+1&lt;$C$28,0,$C$37*IF(INT((COLUMN()-3)/5)=INT(($C$28-1)/4),1,($C$29*(1+$C$30))^(INT((COLUMN()-3)/5)-INT(($C$28-1)/4)))/IF(MOD(COLUMN()-3,5)=4,1,4))</f>
        <v>945539.99999999988</v>
      </c>
      <c r="L41" s="33">
        <f t="shared" ref="L41:L50" si="3">SUM(H41:K41)</f>
        <v>3782159.9999999995</v>
      </c>
      <c r="M41" s="24">
        <f>IF(INT((COLUMN()-3)/5)*4+MIN(MOD(COLUMN()-3,5),3)+1&lt;$C$28,0,$C$37*IF(INT((COLUMN()-3)/5)=INT(($C$28-1)/4),1,($C$29*(1+$C$30))^(INT((COLUMN()-3)/5)-INT(($C$28-1)/4)))/IF(MOD(COLUMN()-3,5)=4,1,4))</f>
        <v>827820.2699999999</v>
      </c>
      <c r="N41" s="24">
        <f>IF(INT((COLUMN()-3)/5)*4+MIN(MOD(COLUMN()-3,5),3)+1&lt;$C$28,0,$C$37*IF(INT((COLUMN()-3)/5)=INT(($C$28-1)/4),1,($C$29*(1+$C$30))^(INT((COLUMN()-3)/5)-INT(($C$28-1)/4)))/IF(MOD(COLUMN()-3,5)=4,1,4))</f>
        <v>827820.2699999999</v>
      </c>
      <c r="O41" s="24">
        <f>IF(INT((COLUMN()-3)/5)*4+MIN(MOD(COLUMN()-3,5),3)+1&lt;$C$28,0,$C$37*IF(INT((COLUMN()-3)/5)=INT(($C$28-1)/4),1,($C$29*(1+$C$30))^(INT((COLUMN()-3)/5)-INT(($C$28-1)/4)))/IF(MOD(COLUMN()-3,5)=4,1,4))</f>
        <v>827820.2699999999</v>
      </c>
      <c r="P41" s="24">
        <f>IF(INT((COLUMN()-3)/5)*4+MIN(MOD(COLUMN()-3,5),3)+1&lt;$C$28,0,$C$37*IF(INT((COLUMN()-3)/5)=INT(($C$28-1)/4),1,($C$29*(1+$C$30))^(INT((COLUMN()-3)/5)-INT(($C$28-1)/4)))/IF(MOD(COLUMN()-3,5)=4,1,4))</f>
        <v>827820.2699999999</v>
      </c>
      <c r="Q41" s="33">
        <f t="shared" ref="Q41:Q50" si="4">SUM(M41:P41)</f>
        <v>3311281.0799999996</v>
      </c>
      <c r="R41" s="24">
        <f>IF(INT((COLUMN()-3)/5)*4+MIN(MOD(COLUMN()-3,5),3)+1&lt;$C$28,0,$C$37*IF(INT((COLUMN()-3)/5)=INT(($C$28-1)/4),1,($C$29*(1+$C$30))^(INT((COLUMN()-3)/5)-INT(($C$28-1)/4)))/IF(MOD(COLUMN()-3,5)=4,1,4))</f>
        <v>724756.64638499985</v>
      </c>
      <c r="S41" s="24">
        <f>IF(INT((COLUMN()-3)/5)*4+MIN(MOD(COLUMN()-3,5),3)+1&lt;$C$28,0,$C$37*IF(INT((COLUMN()-3)/5)=INT(($C$28-1)/4),1,($C$29*(1+$C$30))^(INT((COLUMN()-3)/5)-INT(($C$28-1)/4)))/IF(MOD(COLUMN()-3,5)=4,1,4))</f>
        <v>724756.64638499985</v>
      </c>
      <c r="T41" s="24">
        <f>IF(INT((COLUMN()-3)/5)*4+MIN(MOD(COLUMN()-3,5),3)+1&lt;$C$28,0,$C$37*IF(INT((COLUMN()-3)/5)=INT(($C$28-1)/4),1,($C$29*(1+$C$30))^(INT((COLUMN()-3)/5)-INT(($C$28-1)/4)))/IF(MOD(COLUMN()-3,5)=4,1,4))</f>
        <v>724756.64638499985</v>
      </c>
      <c r="U41" s="24">
        <f>IF(INT((COLUMN()-3)/5)*4+MIN(MOD(COLUMN()-3,5),3)+1&lt;$C$28,0,$C$37*IF(INT((COLUMN()-3)/5)=INT(($C$28-1)/4),1,($C$29*(1+$C$30))^(INT((COLUMN()-3)/5)-INT(($C$28-1)/4)))/IF(MOD(COLUMN()-3,5)=4,1,4))</f>
        <v>724756.64638499985</v>
      </c>
      <c r="V41" s="33">
        <f t="shared" ref="V41:V50" si="5">SUM(R41:U41)</f>
        <v>2899026.5855399994</v>
      </c>
      <c r="W41" s="24">
        <f>IF(INT((COLUMN()-3)/5)*4+MIN(MOD(COLUMN()-3,5),3)+1&lt;$C$28,0,$C$37*IF(INT((COLUMN()-3)/5)=INT(($C$28-1)/4),1,($C$29*(1+$C$30))^(INT((COLUMN()-3)/5)-INT(($C$28-1)/4)))/IF(MOD(COLUMN()-3,5)=4,1,4))</f>
        <v>634524.44391006732</v>
      </c>
      <c r="X41" s="24">
        <f>IF(INT((COLUMN()-3)/5)*4+MIN(MOD(COLUMN()-3,5),3)+1&lt;$C$28,0,$C$37*IF(INT((COLUMN()-3)/5)=INT(($C$28-1)/4),1,($C$29*(1+$C$30))^(INT((COLUMN()-3)/5)-INT(($C$28-1)/4)))/IF(MOD(COLUMN()-3,5)=4,1,4))</f>
        <v>634524.44391006732</v>
      </c>
      <c r="Y41" s="24">
        <f>IF(INT((COLUMN()-3)/5)*4+MIN(MOD(COLUMN()-3,5),3)+1&lt;$C$28,0,$C$37*IF(INT((COLUMN()-3)/5)=INT(($C$28-1)/4),1,($C$29*(1+$C$30))^(INT((COLUMN()-3)/5)-INT(($C$28-1)/4)))/IF(MOD(COLUMN()-3,5)=4,1,4))</f>
        <v>634524.44391006732</v>
      </c>
      <c r="Z41" s="24">
        <f>IF(INT((COLUMN()-3)/5)*4+MIN(MOD(COLUMN()-3,5),3)+1&lt;$C$28,0,$C$37*IF(INT((COLUMN()-3)/5)=INT(($C$28-1)/4),1,($C$29*(1+$C$30))^(INT((COLUMN()-3)/5)-INT(($C$28-1)/4)))/IF(MOD(COLUMN()-3,5)=4,1,4))</f>
        <v>634524.44391006732</v>
      </c>
      <c r="AA41" s="33">
        <f t="shared" ref="AA41:AA50" si="6">SUM(W41:Z41)</f>
        <v>2538097.7756402693</v>
      </c>
    </row>
    <row r="42" spans="1:27" x14ac:dyDescent="0.25">
      <c r="A42" t="s">
        <v>4080</v>
      </c>
      <c r="B42" s="32" t="s">
        <v>3891</v>
      </c>
      <c r="C42" s="24">
        <f>IF(INT((COLUMN()-3)/5)*4+MIN(MOD(COLUMN()-3,5),3)+1&lt;$D$28,0,$D$37*IF(INT((COLUMN()-3)/5)=INT(($D$28-1)/4),1,($D$29*(1+$D$30))^(INT((COLUMN()-3)/5)-INT(($D$28-1)/4)))/IF(MOD(COLUMN()-3,5)=4,1,4))</f>
        <v>0</v>
      </c>
      <c r="D42" s="24">
        <f>IF(INT((COLUMN()-3)/5)*4+MIN(MOD(COLUMN()-3,5),3)+1&lt;$D$28,0,$D$37*IF(INT((COLUMN()-3)/5)=INT(($D$28-1)/4),1,($D$29*(1+$D$30))^(INT((COLUMN()-3)/5)-INT(($D$28-1)/4)))/IF(MOD(COLUMN()-3,5)=4,1,4))</f>
        <v>721874.99999999988</v>
      </c>
      <c r="E42" s="24">
        <f>IF(INT((COLUMN()-3)/5)*4+MIN(MOD(COLUMN()-3,5),3)+1&lt;$D$28,0,$D$37*IF(INT((COLUMN()-3)/5)=INT(($D$28-1)/4),1,($D$29*(1+$D$30))^(INT((COLUMN()-3)/5)-INT(($D$28-1)/4)))/IF(MOD(COLUMN()-3,5)=4,1,4))</f>
        <v>721874.99999999988</v>
      </c>
      <c r="F42" s="24">
        <f>IF(INT((COLUMN()-3)/5)*4+MIN(MOD(COLUMN()-3,5),3)+1&lt;$D$28,0,$D$37*IF(INT((COLUMN()-3)/5)=INT(($D$28-1)/4),1,($D$29*(1+$D$30))^(INT((COLUMN()-3)/5)-INT(($D$28-1)/4)))/IF(MOD(COLUMN()-3,5)=4,1,4))</f>
        <v>721874.99999999988</v>
      </c>
      <c r="G42" s="33">
        <f t="shared" si="2"/>
        <v>2165624.9999999995</v>
      </c>
      <c r="H42" s="24">
        <f>IF(INT((COLUMN()-3)/5)*4+MIN(MOD(COLUMN()-3,5),3)+1&lt;$D$28,0,$D$37*IF(INT((COLUMN()-3)/5)=INT(($D$28-1)/4),1,($D$29*(1+$D$30))^(INT((COLUMN()-3)/5)-INT(($D$28-1)/4)))/IF(MOD(COLUMN()-3,5)=4,1,4))</f>
        <v>589050</v>
      </c>
      <c r="I42" s="24">
        <f>IF(INT((COLUMN()-3)/5)*4+MIN(MOD(COLUMN()-3,5),3)+1&lt;$D$28,0,$D$37*IF(INT((COLUMN()-3)/5)=INT(($D$28-1)/4),1,($D$29*(1+$D$30))^(INT((COLUMN()-3)/5)-INT(($D$28-1)/4)))/IF(MOD(COLUMN()-3,5)=4,1,4))</f>
        <v>589050</v>
      </c>
      <c r="J42" s="24">
        <f>IF(INT((COLUMN()-3)/5)*4+MIN(MOD(COLUMN()-3,5),3)+1&lt;$D$28,0,$D$37*IF(INT((COLUMN()-3)/5)=INT(($D$28-1)/4),1,($D$29*(1+$D$30))^(INT((COLUMN()-3)/5)-INT(($D$28-1)/4)))/IF(MOD(COLUMN()-3,5)=4,1,4))</f>
        <v>589050</v>
      </c>
      <c r="K42" s="24">
        <f>IF(INT((COLUMN()-3)/5)*4+MIN(MOD(COLUMN()-3,5),3)+1&lt;$D$28,0,$D$37*IF(INT((COLUMN()-3)/5)=INT(($D$28-1)/4),1,($D$29*(1+$D$30))^(INT((COLUMN()-3)/5)-INT(($D$28-1)/4)))/IF(MOD(COLUMN()-3,5)=4,1,4))</f>
        <v>589050</v>
      </c>
      <c r="L42" s="33">
        <f t="shared" si="3"/>
        <v>2356200</v>
      </c>
      <c r="M42" s="24">
        <f>IF(INT((COLUMN()-3)/5)*4+MIN(MOD(COLUMN()-3,5),3)+1&lt;$D$28,0,$D$37*IF(INT((COLUMN()-3)/5)=INT(($D$28-1)/4),1,($D$29*(1+$D$30))^(INT((COLUMN()-3)/5)-INT(($D$28-1)/4)))/IF(MOD(COLUMN()-3,5)=4,1,4))</f>
        <v>480664.8</v>
      </c>
      <c r="N42" s="24">
        <f>IF(INT((COLUMN()-3)/5)*4+MIN(MOD(COLUMN()-3,5),3)+1&lt;$D$28,0,$D$37*IF(INT((COLUMN()-3)/5)=INT(($D$28-1)/4),1,($D$29*(1+$D$30))^(INT((COLUMN()-3)/5)-INT(($D$28-1)/4)))/IF(MOD(COLUMN()-3,5)=4,1,4))</f>
        <v>480664.8</v>
      </c>
      <c r="O42" s="24">
        <f>IF(INT((COLUMN()-3)/5)*4+MIN(MOD(COLUMN()-3,5),3)+1&lt;$D$28,0,$D$37*IF(INT((COLUMN()-3)/5)=INT(($D$28-1)/4),1,($D$29*(1+$D$30))^(INT((COLUMN()-3)/5)-INT(($D$28-1)/4)))/IF(MOD(COLUMN()-3,5)=4,1,4))</f>
        <v>480664.8</v>
      </c>
      <c r="P42" s="24">
        <f>IF(INT((COLUMN()-3)/5)*4+MIN(MOD(COLUMN()-3,5),3)+1&lt;$D$28,0,$D$37*IF(INT((COLUMN()-3)/5)=INT(($D$28-1)/4),1,($D$29*(1+$D$30))^(INT((COLUMN()-3)/5)-INT(($D$28-1)/4)))/IF(MOD(COLUMN()-3,5)=4,1,4))</f>
        <v>480664.8</v>
      </c>
      <c r="Q42" s="33">
        <f t="shared" si="4"/>
        <v>1922659.2</v>
      </c>
      <c r="R42" s="24">
        <f>IF(INT((COLUMN()-3)/5)*4+MIN(MOD(COLUMN()-3,5),3)+1&lt;$D$28,0,$D$37*IF(INT((COLUMN()-3)/5)=INT(($D$28-1)/4),1,($D$29*(1+$D$30))^(INT((COLUMN()-3)/5)-INT(($D$28-1)/4)))/IF(MOD(COLUMN()-3,5)=4,1,4))</f>
        <v>392222.47680000006</v>
      </c>
      <c r="S42" s="24">
        <f>IF(INT((COLUMN()-3)/5)*4+MIN(MOD(COLUMN()-3,5),3)+1&lt;$D$28,0,$D$37*IF(INT((COLUMN()-3)/5)=INT(($D$28-1)/4),1,($D$29*(1+$D$30))^(INT((COLUMN()-3)/5)-INT(($D$28-1)/4)))/IF(MOD(COLUMN()-3,5)=4,1,4))</f>
        <v>392222.47680000006</v>
      </c>
      <c r="T42" s="24">
        <f>IF(INT((COLUMN()-3)/5)*4+MIN(MOD(COLUMN()-3,5),3)+1&lt;$D$28,0,$D$37*IF(INT((COLUMN()-3)/5)=INT(($D$28-1)/4),1,($D$29*(1+$D$30))^(INT((COLUMN()-3)/5)-INT(($D$28-1)/4)))/IF(MOD(COLUMN()-3,5)=4,1,4))</f>
        <v>392222.47680000006</v>
      </c>
      <c r="U42" s="24">
        <f>IF(INT((COLUMN()-3)/5)*4+MIN(MOD(COLUMN()-3,5),3)+1&lt;$D$28,0,$D$37*IF(INT((COLUMN()-3)/5)=INT(($D$28-1)/4),1,($D$29*(1+$D$30))^(INT((COLUMN()-3)/5)-INT(($D$28-1)/4)))/IF(MOD(COLUMN()-3,5)=4,1,4))</f>
        <v>392222.47680000006</v>
      </c>
      <c r="V42" s="33">
        <f t="shared" si="5"/>
        <v>1568889.9072000002</v>
      </c>
      <c r="W42" s="24">
        <f>IF(INT((COLUMN()-3)/5)*4+MIN(MOD(COLUMN()-3,5),3)+1&lt;$D$28,0,$D$37*IF(INT((COLUMN()-3)/5)=INT(($D$28-1)/4),1,($D$29*(1+$D$30))^(INT((COLUMN()-3)/5)-INT(($D$28-1)/4)))/IF(MOD(COLUMN()-3,5)=4,1,4))</f>
        <v>320053.54106880003</v>
      </c>
      <c r="X42" s="24">
        <f>IF(INT((COLUMN()-3)/5)*4+MIN(MOD(COLUMN()-3,5),3)+1&lt;$D$28,0,$D$37*IF(INT((COLUMN()-3)/5)=INT(($D$28-1)/4),1,($D$29*(1+$D$30))^(INT((COLUMN()-3)/5)-INT(($D$28-1)/4)))/IF(MOD(COLUMN()-3,5)=4,1,4))</f>
        <v>320053.54106880003</v>
      </c>
      <c r="Y42" s="24">
        <f>IF(INT((COLUMN()-3)/5)*4+MIN(MOD(COLUMN()-3,5),3)+1&lt;$D$28,0,$D$37*IF(INT((COLUMN()-3)/5)=INT(($D$28-1)/4),1,($D$29*(1+$D$30))^(INT((COLUMN()-3)/5)-INT(($D$28-1)/4)))/IF(MOD(COLUMN()-3,5)=4,1,4))</f>
        <v>320053.54106880003</v>
      </c>
      <c r="Z42" s="24">
        <f>IF(INT((COLUMN()-3)/5)*4+MIN(MOD(COLUMN()-3,5),3)+1&lt;$D$28,0,$D$37*IF(INT((COLUMN()-3)/5)=INT(($D$28-1)/4),1,($D$29*(1+$D$30))^(INT((COLUMN()-3)/5)-INT(($D$28-1)/4)))/IF(MOD(COLUMN()-3,5)=4,1,4))</f>
        <v>320053.54106880003</v>
      </c>
      <c r="AA42" s="33">
        <f t="shared" si="6"/>
        <v>1280214.1642752001</v>
      </c>
    </row>
    <row r="43" spans="1:27" x14ac:dyDescent="0.25">
      <c r="A43" t="s">
        <v>4082</v>
      </c>
      <c r="B43" s="32" t="s">
        <v>3898</v>
      </c>
      <c r="C43" s="24">
        <f>IF(INT((COLUMN()-3)/5)*4+MIN(MOD(COLUMN()-3,5),3)+1&lt;$E$28,0,$E$37*IF(INT((COLUMN()-3)/5)=INT(($E$28-1)/4),1,($E$29*(1+$E$30))^(INT((COLUMN()-3)/5)-INT(($E$28-1)/4)))/IF(MOD(COLUMN()-3,5)=4,1,4))</f>
        <v>0</v>
      </c>
      <c r="D43" s="24">
        <f>IF(INT((COLUMN()-3)/5)*4+MIN(MOD(COLUMN()-3,5),3)+1&lt;$E$28,0,$E$37*IF(INT((COLUMN()-3)/5)=INT(($E$28-1)/4),1,($E$29*(1+$E$30))^(INT((COLUMN()-3)/5)-INT(($E$28-1)/4)))/IF(MOD(COLUMN()-3,5)=4,1,4))</f>
        <v>0</v>
      </c>
      <c r="E43" s="24">
        <f>IF(INT((COLUMN()-3)/5)*4+MIN(MOD(COLUMN()-3,5),3)+1&lt;$E$28,0,$E$37*IF(INT((COLUMN()-3)/5)=INT(($E$28-1)/4),1,($E$29*(1+$E$30))^(INT((COLUMN()-3)/5)-INT(($E$28-1)/4)))/IF(MOD(COLUMN()-3,5)=4,1,4))</f>
        <v>196875</v>
      </c>
      <c r="F43" s="24">
        <f>IF(INT((COLUMN()-3)/5)*4+MIN(MOD(COLUMN()-3,5),3)+1&lt;$E$28,0,$E$37*IF(INT((COLUMN()-3)/5)=INT(($E$28-1)/4),1,($E$29*(1+$E$30))^(INT((COLUMN()-3)/5)-INT(($E$28-1)/4)))/IF(MOD(COLUMN()-3,5)=4,1,4))</f>
        <v>196875</v>
      </c>
      <c r="G43" s="33">
        <f t="shared" si="2"/>
        <v>393750</v>
      </c>
      <c r="H43" s="24">
        <f>IF(INT((COLUMN()-3)/5)*4+MIN(MOD(COLUMN()-3,5),3)+1&lt;$E$28,0,$E$37*IF(INT((COLUMN()-3)/5)=INT(($E$28-1)/4),1,($E$29*(1+$E$30))^(INT((COLUMN()-3)/5)-INT(($E$28-1)/4)))/IF(MOD(COLUMN()-3,5)=4,1,4))</f>
        <v>149132.8125</v>
      </c>
      <c r="I43" s="24">
        <f>IF(INT((COLUMN()-3)/5)*4+MIN(MOD(COLUMN()-3,5),3)+1&lt;$E$28,0,$E$37*IF(INT((COLUMN()-3)/5)=INT(($E$28-1)/4),1,($E$29*(1+$E$30))^(INT((COLUMN()-3)/5)-INT(($E$28-1)/4)))/IF(MOD(COLUMN()-3,5)=4,1,4))</f>
        <v>149132.8125</v>
      </c>
      <c r="J43" s="24">
        <f>IF(INT((COLUMN()-3)/5)*4+MIN(MOD(COLUMN()-3,5),3)+1&lt;$E$28,0,$E$37*IF(INT((COLUMN()-3)/5)=INT(($E$28-1)/4),1,($E$29*(1+$E$30))^(INT((COLUMN()-3)/5)-INT(($E$28-1)/4)))/IF(MOD(COLUMN()-3,5)=4,1,4))</f>
        <v>149132.8125</v>
      </c>
      <c r="K43" s="24">
        <f>IF(INT((COLUMN()-3)/5)*4+MIN(MOD(COLUMN()-3,5),3)+1&lt;$E$28,0,$E$37*IF(INT((COLUMN()-3)/5)=INT(($E$28-1)/4),1,($E$29*(1+$E$30))^(INT((COLUMN()-3)/5)-INT(($E$28-1)/4)))/IF(MOD(COLUMN()-3,5)=4,1,4))</f>
        <v>149132.8125</v>
      </c>
      <c r="L43" s="33">
        <f t="shared" si="3"/>
        <v>596531.25</v>
      </c>
      <c r="M43" s="24">
        <f>IF(INT((COLUMN()-3)/5)*4+MIN(MOD(COLUMN()-3,5),3)+1&lt;$E$28,0,$E$37*IF(INT((COLUMN()-3)/5)=INT(($E$28-1)/4),1,($E$29*(1+$E$30))^(INT((COLUMN()-3)/5)-INT(($E$28-1)/4)))/IF(MOD(COLUMN()-3,5)=4,1,4))</f>
        <v>112968.10546875001</v>
      </c>
      <c r="N43" s="24">
        <f>IF(INT((COLUMN()-3)/5)*4+MIN(MOD(COLUMN()-3,5),3)+1&lt;$E$28,0,$E$37*IF(INT((COLUMN()-3)/5)=INT(($E$28-1)/4),1,($E$29*(1+$E$30))^(INT((COLUMN()-3)/5)-INT(($E$28-1)/4)))/IF(MOD(COLUMN()-3,5)=4,1,4))</f>
        <v>112968.10546875001</v>
      </c>
      <c r="O43" s="24">
        <f>IF(INT((COLUMN()-3)/5)*4+MIN(MOD(COLUMN()-3,5),3)+1&lt;$E$28,0,$E$37*IF(INT((COLUMN()-3)/5)=INT(($E$28-1)/4),1,($E$29*(1+$E$30))^(INT((COLUMN()-3)/5)-INT(($E$28-1)/4)))/IF(MOD(COLUMN()-3,5)=4,1,4))</f>
        <v>112968.10546875001</v>
      </c>
      <c r="P43" s="24">
        <f>IF(INT((COLUMN()-3)/5)*4+MIN(MOD(COLUMN()-3,5),3)+1&lt;$E$28,0,$E$37*IF(INT((COLUMN()-3)/5)=INT(($E$28-1)/4),1,($E$29*(1+$E$30))^(INT((COLUMN()-3)/5)-INT(($E$28-1)/4)))/IF(MOD(COLUMN()-3,5)=4,1,4))</f>
        <v>112968.10546875001</v>
      </c>
      <c r="Q43" s="33">
        <f t="shared" si="4"/>
        <v>451872.42187500006</v>
      </c>
      <c r="R43" s="24">
        <f>IF(INT((COLUMN()-3)/5)*4+MIN(MOD(COLUMN()-3,5),3)+1&lt;$E$28,0,$E$37*IF(INT((COLUMN()-3)/5)=INT(($E$28-1)/4),1,($E$29*(1+$E$30))^(INT((COLUMN()-3)/5)-INT(($E$28-1)/4)))/IF(MOD(COLUMN()-3,5)=4,1,4))</f>
        <v>85573.339892578151</v>
      </c>
      <c r="S43" s="24">
        <f>IF(INT((COLUMN()-3)/5)*4+MIN(MOD(COLUMN()-3,5),3)+1&lt;$E$28,0,$E$37*IF(INT((COLUMN()-3)/5)=INT(($E$28-1)/4),1,($E$29*(1+$E$30))^(INT((COLUMN()-3)/5)-INT(($E$28-1)/4)))/IF(MOD(COLUMN()-3,5)=4,1,4))</f>
        <v>85573.339892578151</v>
      </c>
      <c r="T43" s="24">
        <f>IF(INT((COLUMN()-3)/5)*4+MIN(MOD(COLUMN()-3,5),3)+1&lt;$E$28,0,$E$37*IF(INT((COLUMN()-3)/5)=INT(($E$28-1)/4),1,($E$29*(1+$E$30))^(INT((COLUMN()-3)/5)-INT(($E$28-1)/4)))/IF(MOD(COLUMN()-3,5)=4,1,4))</f>
        <v>85573.339892578151</v>
      </c>
      <c r="U43" s="24">
        <f>IF(INT((COLUMN()-3)/5)*4+MIN(MOD(COLUMN()-3,5),3)+1&lt;$E$28,0,$E$37*IF(INT((COLUMN()-3)/5)=INT(($E$28-1)/4),1,($E$29*(1+$E$30))^(INT((COLUMN()-3)/5)-INT(($E$28-1)/4)))/IF(MOD(COLUMN()-3,5)=4,1,4))</f>
        <v>85573.339892578151</v>
      </c>
      <c r="V43" s="33">
        <f t="shared" si="5"/>
        <v>342293.3595703126</v>
      </c>
      <c r="W43" s="24">
        <f>IF(INT((COLUMN()-3)/5)*4+MIN(MOD(COLUMN()-3,5),3)+1&lt;$E$28,0,$E$37*IF(INT((COLUMN()-3)/5)=INT(($E$28-1)/4),1,($E$29*(1+$E$30))^(INT((COLUMN()-3)/5)-INT(($E$28-1)/4)))/IF(MOD(COLUMN()-3,5)=4,1,4))</f>
        <v>64821.804968627948</v>
      </c>
      <c r="X43" s="24">
        <f>IF(INT((COLUMN()-3)/5)*4+MIN(MOD(COLUMN()-3,5),3)+1&lt;$E$28,0,$E$37*IF(INT((COLUMN()-3)/5)=INT(($E$28-1)/4),1,($E$29*(1+$E$30))^(INT((COLUMN()-3)/5)-INT(($E$28-1)/4)))/IF(MOD(COLUMN()-3,5)=4,1,4))</f>
        <v>64821.804968627948</v>
      </c>
      <c r="Y43" s="24">
        <f>IF(INT((COLUMN()-3)/5)*4+MIN(MOD(COLUMN()-3,5),3)+1&lt;$E$28,0,$E$37*IF(INT((COLUMN()-3)/5)=INT(($E$28-1)/4),1,($E$29*(1+$E$30))^(INT((COLUMN()-3)/5)-INT(($E$28-1)/4)))/IF(MOD(COLUMN()-3,5)=4,1,4))</f>
        <v>64821.804968627948</v>
      </c>
      <c r="Z43" s="24">
        <f>IF(INT((COLUMN()-3)/5)*4+MIN(MOD(COLUMN()-3,5),3)+1&lt;$E$28,0,$E$37*IF(INT((COLUMN()-3)/5)=INT(($E$28-1)/4),1,($E$29*(1+$E$30))^(INT((COLUMN()-3)/5)-INT(($E$28-1)/4)))/IF(MOD(COLUMN()-3,5)=4,1,4))</f>
        <v>64821.804968627948</v>
      </c>
      <c r="AA43" s="33">
        <f t="shared" si="6"/>
        <v>259287.21987451179</v>
      </c>
    </row>
    <row r="44" spans="1:27" x14ac:dyDescent="0.25">
      <c r="A44" t="s">
        <v>4084</v>
      </c>
      <c r="B44" s="32" t="s">
        <v>3906</v>
      </c>
      <c r="C44" s="24">
        <f>IF(INT((COLUMN()-3)/5)*4+MIN(MOD(COLUMN()-3,5),3)+1&lt;$F$28,0,$F$37*IF(INT((COLUMN()-3)/5)=INT(($F$28-1)/4),1,($F$29*(1+$F$30))^(INT((COLUMN()-3)/5)-INT(($F$28-1)/4)))/IF(MOD(COLUMN()-3,5)=4,1,4))</f>
        <v>0</v>
      </c>
      <c r="D44" s="24">
        <f>IF(INT((COLUMN()-3)/5)*4+MIN(MOD(COLUMN()-3,5),3)+1&lt;$F$28,0,$F$37*IF(INT((COLUMN()-3)/5)=INT(($F$28-1)/4),1,($F$29*(1+$F$30))^(INT((COLUMN()-3)/5)-INT(($F$28-1)/4)))/IF(MOD(COLUMN()-3,5)=4,1,4))</f>
        <v>0</v>
      </c>
      <c r="E44" s="24">
        <f>IF(INT((COLUMN()-3)/5)*4+MIN(MOD(COLUMN()-3,5),3)+1&lt;$F$28,0,$F$37*IF(INT((COLUMN()-3)/5)=INT(($F$28-1)/4),1,($F$29*(1+$F$30))^(INT((COLUMN()-3)/5)-INT(($F$28-1)/4)))/IF(MOD(COLUMN()-3,5)=4,1,4))</f>
        <v>0</v>
      </c>
      <c r="F44" s="24">
        <f>IF(INT((COLUMN()-3)/5)*4+MIN(MOD(COLUMN()-3,5),3)+1&lt;$F$28,0,$F$37*IF(INT((COLUMN()-3)/5)=INT(($F$28-1)/4),1,($F$29*(1+$F$30))^(INT((COLUMN()-3)/5)-INT(($F$28-1)/4)))/IF(MOD(COLUMN()-3,5)=4,1,4))</f>
        <v>131625.00000000003</v>
      </c>
      <c r="G44" s="33">
        <f t="shared" si="2"/>
        <v>131625.00000000003</v>
      </c>
      <c r="H44" s="24">
        <f>IF(INT((COLUMN()-3)/5)*4+MIN(MOD(COLUMN()-3,5),3)+1&lt;$F$28,0,$F$37*IF(INT((COLUMN()-3)/5)=INT(($F$28-1)/4),1,($F$29*(1+$F$30))^(INT((COLUMN()-3)/5)-INT(($F$28-1)/4)))/IF(MOD(COLUMN()-3,5)=4,1,4))</f>
        <v>92137.500000000015</v>
      </c>
      <c r="I44" s="24">
        <f>IF(INT((COLUMN()-3)/5)*4+MIN(MOD(COLUMN()-3,5),3)+1&lt;$F$28,0,$F$37*IF(INT((COLUMN()-3)/5)=INT(($F$28-1)/4),1,($F$29*(1+$F$30))^(INT((COLUMN()-3)/5)-INT(($F$28-1)/4)))/IF(MOD(COLUMN()-3,5)=4,1,4))</f>
        <v>92137.500000000015</v>
      </c>
      <c r="J44" s="24">
        <f>IF(INT((COLUMN()-3)/5)*4+MIN(MOD(COLUMN()-3,5),3)+1&lt;$F$28,0,$F$37*IF(INT((COLUMN()-3)/5)=INT(($F$28-1)/4),1,($F$29*(1+$F$30))^(INT((COLUMN()-3)/5)-INT(($F$28-1)/4)))/IF(MOD(COLUMN()-3,5)=4,1,4))</f>
        <v>92137.500000000015</v>
      </c>
      <c r="K44" s="24">
        <f>IF(INT((COLUMN()-3)/5)*4+MIN(MOD(COLUMN()-3,5),3)+1&lt;$F$28,0,$F$37*IF(INT((COLUMN()-3)/5)=INT(($F$28-1)/4),1,($F$29*(1+$F$30))^(INT((COLUMN()-3)/5)-INT(($F$28-1)/4)))/IF(MOD(COLUMN()-3,5)=4,1,4))</f>
        <v>92137.500000000015</v>
      </c>
      <c r="L44" s="33">
        <f t="shared" si="3"/>
        <v>368550.00000000006</v>
      </c>
      <c r="M44" s="24">
        <f>IF(INT((COLUMN()-3)/5)*4+MIN(MOD(COLUMN()-3,5),3)+1&lt;$F$28,0,$F$37*IF(INT((COLUMN()-3)/5)=INT(($F$28-1)/4),1,($F$29*(1+$F$30))^(INT((COLUMN()-3)/5)-INT(($F$28-1)/4)))/IF(MOD(COLUMN()-3,5)=4,1,4))</f>
        <v>64496.250000000007</v>
      </c>
      <c r="N44" s="24">
        <f>IF(INT((COLUMN()-3)/5)*4+MIN(MOD(COLUMN()-3,5),3)+1&lt;$F$28,0,$F$37*IF(INT((COLUMN()-3)/5)=INT(($F$28-1)/4),1,($F$29*(1+$F$30))^(INT((COLUMN()-3)/5)-INT(($F$28-1)/4)))/IF(MOD(COLUMN()-3,5)=4,1,4))</f>
        <v>64496.250000000007</v>
      </c>
      <c r="O44" s="24">
        <f>IF(INT((COLUMN()-3)/5)*4+MIN(MOD(COLUMN()-3,5),3)+1&lt;$F$28,0,$F$37*IF(INT((COLUMN()-3)/5)=INT(($F$28-1)/4),1,($F$29*(1+$F$30))^(INT((COLUMN()-3)/5)-INT(($F$28-1)/4)))/IF(MOD(COLUMN()-3,5)=4,1,4))</f>
        <v>64496.250000000007</v>
      </c>
      <c r="P44" s="24">
        <f>IF(INT((COLUMN()-3)/5)*4+MIN(MOD(COLUMN()-3,5),3)+1&lt;$F$28,0,$F$37*IF(INT((COLUMN()-3)/5)=INT(($F$28-1)/4),1,($F$29*(1+$F$30))^(INT((COLUMN()-3)/5)-INT(($F$28-1)/4)))/IF(MOD(COLUMN()-3,5)=4,1,4))</f>
        <v>64496.250000000007</v>
      </c>
      <c r="Q44" s="33">
        <f t="shared" si="4"/>
        <v>257985.00000000003</v>
      </c>
      <c r="R44" s="24">
        <f>IF(INT((COLUMN()-3)/5)*4+MIN(MOD(COLUMN()-3,5),3)+1&lt;$F$28,0,$F$37*IF(INT((COLUMN()-3)/5)=INT(($F$28-1)/4),1,($F$29*(1+$F$30))^(INT((COLUMN()-3)/5)-INT(($F$28-1)/4)))/IF(MOD(COLUMN()-3,5)=4,1,4))</f>
        <v>45147.375</v>
      </c>
      <c r="S44" s="24">
        <f>IF(INT((COLUMN()-3)/5)*4+MIN(MOD(COLUMN()-3,5),3)+1&lt;$F$28,0,$F$37*IF(INT((COLUMN()-3)/5)=INT(($F$28-1)/4),1,($F$29*(1+$F$30))^(INT((COLUMN()-3)/5)-INT(($F$28-1)/4)))/IF(MOD(COLUMN()-3,5)=4,1,4))</f>
        <v>45147.375</v>
      </c>
      <c r="T44" s="24">
        <f>IF(INT((COLUMN()-3)/5)*4+MIN(MOD(COLUMN()-3,5),3)+1&lt;$F$28,0,$F$37*IF(INT((COLUMN()-3)/5)=INT(($F$28-1)/4),1,($F$29*(1+$F$30))^(INT((COLUMN()-3)/5)-INT(($F$28-1)/4)))/IF(MOD(COLUMN()-3,5)=4,1,4))</f>
        <v>45147.375</v>
      </c>
      <c r="U44" s="24">
        <f>IF(INT((COLUMN()-3)/5)*4+MIN(MOD(COLUMN()-3,5),3)+1&lt;$F$28,0,$F$37*IF(INT((COLUMN()-3)/5)=INT(($F$28-1)/4),1,($F$29*(1+$F$30))^(INT((COLUMN()-3)/5)-INT(($F$28-1)/4)))/IF(MOD(COLUMN()-3,5)=4,1,4))</f>
        <v>45147.375</v>
      </c>
      <c r="V44" s="33">
        <f t="shared" si="5"/>
        <v>180589.5</v>
      </c>
      <c r="W44" s="24">
        <f>IF(INT((COLUMN()-3)/5)*4+MIN(MOD(COLUMN()-3,5),3)+1&lt;$F$28,0,$F$37*IF(INT((COLUMN()-3)/5)=INT(($F$28-1)/4),1,($F$29*(1+$F$30))^(INT((COLUMN()-3)/5)-INT(($F$28-1)/4)))/IF(MOD(COLUMN()-3,5)=4,1,4))</f>
        <v>31603.162499999999</v>
      </c>
      <c r="X44" s="24">
        <f>IF(INT((COLUMN()-3)/5)*4+MIN(MOD(COLUMN()-3,5),3)+1&lt;$F$28,0,$F$37*IF(INT((COLUMN()-3)/5)=INT(($F$28-1)/4),1,($F$29*(1+$F$30))^(INT((COLUMN()-3)/5)-INT(($F$28-1)/4)))/IF(MOD(COLUMN()-3,5)=4,1,4))</f>
        <v>31603.162499999999</v>
      </c>
      <c r="Y44" s="24">
        <f>IF(INT((COLUMN()-3)/5)*4+MIN(MOD(COLUMN()-3,5),3)+1&lt;$F$28,0,$F$37*IF(INT((COLUMN()-3)/5)=INT(($F$28-1)/4),1,($F$29*(1+$F$30))^(INT((COLUMN()-3)/5)-INT(($F$28-1)/4)))/IF(MOD(COLUMN()-3,5)=4,1,4))</f>
        <v>31603.162499999999</v>
      </c>
      <c r="Z44" s="24">
        <f>IF(INT((COLUMN()-3)/5)*4+MIN(MOD(COLUMN()-3,5),3)+1&lt;$F$28,0,$F$37*IF(INT((COLUMN()-3)/5)=INT(($F$28-1)/4),1,($F$29*(1+$F$30))^(INT((COLUMN()-3)/5)-INT(($F$28-1)/4)))/IF(MOD(COLUMN()-3,5)=4,1,4))</f>
        <v>31603.162499999999</v>
      </c>
      <c r="AA44" s="33">
        <f t="shared" si="6"/>
        <v>126412.65</v>
      </c>
    </row>
    <row r="45" spans="1:27" x14ac:dyDescent="0.25">
      <c r="A45" t="s">
        <v>4086</v>
      </c>
      <c r="B45" s="32" t="s">
        <v>3916</v>
      </c>
      <c r="C45" s="24">
        <f>IF(INT((COLUMN()-3)/5)*4+MIN(MOD(COLUMN()-3,5),3)+1&lt;$G$28,0,$G$37*IF(INT((COLUMN()-3)/5)=INT(($G$28-1)/4),1,($G$29*(1+$G$30))^(INT((COLUMN()-3)/5)-INT(($G$28-1)/4)))/IF(MOD(COLUMN()-3,5)=4,1,4))</f>
        <v>0</v>
      </c>
      <c r="D45" s="24">
        <f>IF(INT((COLUMN()-3)/5)*4+MIN(MOD(COLUMN()-3,5),3)+1&lt;$G$28,0,$G$37*IF(INT((COLUMN()-3)/5)=INT(($G$28-1)/4),1,($G$29*(1+$G$30))^(INT((COLUMN()-3)/5)-INT(($G$28-1)/4)))/IF(MOD(COLUMN()-3,5)=4,1,4))</f>
        <v>0</v>
      </c>
      <c r="E45" s="24">
        <f>IF(INT((COLUMN()-3)/5)*4+MIN(MOD(COLUMN()-3,5),3)+1&lt;$G$28,0,$G$37*IF(INT((COLUMN()-3)/5)=INT(($G$28-1)/4),1,($G$29*(1+$G$30))^(INT((COLUMN()-3)/5)-INT(($G$28-1)/4)))/IF(MOD(COLUMN()-3,5)=4,1,4))</f>
        <v>0</v>
      </c>
      <c r="F45" s="24">
        <f>IF(INT((COLUMN()-3)/5)*4+MIN(MOD(COLUMN()-3,5),3)+1&lt;$G$28,0,$G$37*IF(INT((COLUMN()-3)/5)=INT(($G$28-1)/4),1,($G$29*(1+$G$30))^(INT((COLUMN()-3)/5)-INT(($G$28-1)/4)))/IF(MOD(COLUMN()-3,5)=4,1,4))</f>
        <v>0</v>
      </c>
      <c r="G45" s="33">
        <f t="shared" si="2"/>
        <v>0</v>
      </c>
      <c r="H45" s="24">
        <f>IF(INT((COLUMN()-3)/5)*4+MIN(MOD(COLUMN()-3,5),3)+1&lt;$G$28,0,$G$37*IF(INT((COLUMN()-3)/5)=INT(($G$28-1)/4),1,($G$29*(1+$G$30))^(INT((COLUMN()-3)/5)-INT(($G$28-1)/4)))/IF(MOD(COLUMN()-3,5)=4,1,4))</f>
        <v>0</v>
      </c>
      <c r="I45" s="24">
        <f>IF(INT((COLUMN()-3)/5)*4+MIN(MOD(COLUMN()-3,5),3)+1&lt;$G$28,0,$G$37*IF(INT((COLUMN()-3)/5)=INT(($G$28-1)/4),1,($G$29*(1+$G$30))^(INT((COLUMN()-3)/5)-INT(($G$28-1)/4)))/IF(MOD(COLUMN()-3,5)=4,1,4))</f>
        <v>0</v>
      </c>
      <c r="J45" s="24">
        <f>IF(INT((COLUMN()-3)/5)*4+MIN(MOD(COLUMN()-3,5),3)+1&lt;$G$28,0,$G$37*IF(INT((COLUMN()-3)/5)=INT(($G$28-1)/4),1,($G$29*(1+$G$30))^(INT((COLUMN()-3)/5)-INT(($G$28-1)/4)))/IF(MOD(COLUMN()-3,5)=4,1,4))</f>
        <v>0</v>
      </c>
      <c r="K45" s="24">
        <f>IF(INT((COLUMN()-3)/5)*4+MIN(MOD(COLUMN()-3,5),3)+1&lt;$G$28,0,$G$37*IF(INT((COLUMN()-3)/5)=INT(($G$28-1)/4),1,($G$29*(1+$G$30))^(INT((COLUMN()-3)/5)-INT(($G$28-1)/4)))/IF(MOD(COLUMN()-3,5)=4,1,4))</f>
        <v>0</v>
      </c>
      <c r="L45" s="33">
        <f t="shared" si="3"/>
        <v>0</v>
      </c>
      <c r="M45" s="24">
        <f>IF(INT((COLUMN()-3)/5)*4+MIN(MOD(COLUMN()-3,5),3)+1&lt;$G$28,0,$G$37*IF(INT((COLUMN()-3)/5)=INT(($G$28-1)/4),1,($G$29*(1+$G$30))^(INT((COLUMN()-3)/5)-INT(($G$28-1)/4)))/IF(MOD(COLUMN()-3,5)=4,1,4))</f>
        <v>0</v>
      </c>
      <c r="N45" s="24">
        <f>IF(INT((COLUMN()-3)/5)*4+MIN(MOD(COLUMN()-3,5),3)+1&lt;$G$28,0,$G$37*IF(INT((COLUMN()-3)/5)=INT(($G$28-1)/4),1,($G$29*(1+$G$30))^(INT((COLUMN()-3)/5)-INT(($G$28-1)/4)))/IF(MOD(COLUMN()-3,5)=4,1,4))</f>
        <v>0</v>
      </c>
      <c r="O45" s="24">
        <f>IF(INT((COLUMN()-3)/5)*4+MIN(MOD(COLUMN()-3,5),3)+1&lt;$G$28,0,$G$37*IF(INT((COLUMN()-3)/5)=INT(($G$28-1)/4),1,($G$29*(1+$G$30))^(INT((COLUMN()-3)/5)-INT(($G$28-1)/4)))/IF(MOD(COLUMN()-3,5)=4,1,4))</f>
        <v>0</v>
      </c>
      <c r="P45" s="24">
        <f>IF(INT((COLUMN()-3)/5)*4+MIN(MOD(COLUMN()-3,5),3)+1&lt;$G$28,0,$G$37*IF(INT((COLUMN()-3)/5)=INT(($G$28-1)/4),1,($G$29*(1+$G$30))^(INT((COLUMN()-3)/5)-INT(($G$28-1)/4)))/IF(MOD(COLUMN()-3,5)=4,1,4))</f>
        <v>0</v>
      </c>
      <c r="Q45" s="33">
        <f t="shared" si="4"/>
        <v>0</v>
      </c>
      <c r="R45" s="24">
        <f>IF(INT((COLUMN()-3)/5)*4+MIN(MOD(COLUMN()-3,5),3)+1&lt;$G$28,0,$G$37*IF(INT((COLUMN()-3)/5)=INT(($G$28-1)/4),1,($G$29*(1+$G$30))^(INT((COLUMN()-3)/5)-INT(($G$28-1)/4)))/IF(MOD(COLUMN()-3,5)=4,1,4))</f>
        <v>0</v>
      </c>
      <c r="S45" s="24">
        <f>IF(INT((COLUMN()-3)/5)*4+MIN(MOD(COLUMN()-3,5),3)+1&lt;$G$28,0,$G$37*IF(INT((COLUMN()-3)/5)=INT(($G$28-1)/4),1,($G$29*(1+$G$30))^(INT((COLUMN()-3)/5)-INT(($G$28-1)/4)))/IF(MOD(COLUMN()-3,5)=4,1,4))</f>
        <v>0</v>
      </c>
      <c r="T45" s="24">
        <f>IF(INT((COLUMN()-3)/5)*4+MIN(MOD(COLUMN()-3,5),3)+1&lt;$G$28,0,$G$37*IF(INT((COLUMN()-3)/5)=INT(($G$28-1)/4),1,($G$29*(1+$G$30))^(INT((COLUMN()-3)/5)-INT(($G$28-1)/4)))/IF(MOD(COLUMN()-3,5)=4,1,4))</f>
        <v>0</v>
      </c>
      <c r="U45" s="24">
        <f>IF(INT((COLUMN()-3)/5)*4+MIN(MOD(COLUMN()-3,5),3)+1&lt;$G$28,0,$G$37*IF(INT((COLUMN()-3)/5)=INT(($G$28-1)/4),1,($G$29*(1+$G$30))^(INT((COLUMN()-3)/5)-INT(($G$28-1)/4)))/IF(MOD(COLUMN()-3,5)=4,1,4))</f>
        <v>0</v>
      </c>
      <c r="V45" s="33">
        <f t="shared" si="5"/>
        <v>0</v>
      </c>
      <c r="W45" s="24">
        <f>IF(INT((COLUMN()-3)/5)*4+MIN(MOD(COLUMN()-3,5),3)+1&lt;$G$28,0,$G$37*IF(INT((COLUMN()-3)/5)=INT(($G$28-1)/4),1,($G$29*(1+$G$30))^(INT((COLUMN()-3)/5)-INT(($G$28-1)/4)))/IF(MOD(COLUMN()-3,5)=4,1,4))</f>
        <v>0</v>
      </c>
      <c r="X45" s="24">
        <f>IF(INT((COLUMN()-3)/5)*4+MIN(MOD(COLUMN()-3,5),3)+1&lt;$G$28,0,$G$37*IF(INT((COLUMN()-3)/5)=INT(($G$28-1)/4),1,($G$29*(1+$G$30))^(INT((COLUMN()-3)/5)-INT(($G$28-1)/4)))/IF(MOD(COLUMN()-3,5)=4,1,4))</f>
        <v>0</v>
      </c>
      <c r="Y45" s="24">
        <f>IF(INT((COLUMN()-3)/5)*4+MIN(MOD(COLUMN()-3,5),3)+1&lt;$G$28,0,$G$37*IF(INT((COLUMN()-3)/5)=INT(($G$28-1)/4),1,($G$29*(1+$G$30))^(INT((COLUMN()-3)/5)-INT(($G$28-1)/4)))/IF(MOD(COLUMN()-3,5)=4,1,4))</f>
        <v>0</v>
      </c>
      <c r="Z45" s="24">
        <f>IF(INT((COLUMN()-3)/5)*4+MIN(MOD(COLUMN()-3,5),3)+1&lt;$G$28,0,$G$37*IF(INT((COLUMN()-3)/5)=INT(($G$28-1)/4),1,($G$29*(1+$G$30))^(INT((COLUMN()-3)/5)-INT(($G$28-1)/4)))/IF(MOD(COLUMN()-3,5)=4,1,4))</f>
        <v>0</v>
      </c>
      <c r="AA45" s="33">
        <f t="shared" si="6"/>
        <v>0</v>
      </c>
    </row>
    <row r="46" spans="1:27" x14ac:dyDescent="0.25">
      <c r="A46" t="s">
        <v>4088</v>
      </c>
      <c r="B46" s="32" t="s">
        <v>3923</v>
      </c>
      <c r="C46" s="24">
        <f>IF(INT((COLUMN()-3)/5)*4+MIN(MOD(COLUMN()-3,5),3)+1&lt;$H$28,0,$H$37*IF(INT((COLUMN()-3)/5)=INT(($H$28-1)/4),1,($H$29*(1+$H$30))^(INT((COLUMN()-3)/5)-INT(($H$28-1)/4)))/IF(MOD(COLUMN()-3,5)=4,1,4))</f>
        <v>0</v>
      </c>
      <c r="D46" s="24">
        <f>IF(INT((COLUMN()-3)/5)*4+MIN(MOD(COLUMN()-3,5),3)+1&lt;$H$28,0,$H$37*IF(INT((COLUMN()-3)/5)=INT(($H$28-1)/4),1,($H$29*(1+$H$30))^(INT((COLUMN()-3)/5)-INT(($H$28-1)/4)))/IF(MOD(COLUMN()-3,5)=4,1,4))</f>
        <v>0</v>
      </c>
      <c r="E46" s="24">
        <f>IF(INT((COLUMN()-3)/5)*4+MIN(MOD(COLUMN()-3,5),3)+1&lt;$H$28,0,$H$37*IF(INT((COLUMN()-3)/5)=INT(($H$28-1)/4),1,($H$29*(1+$H$30))^(INT((COLUMN()-3)/5)-INT(($H$28-1)/4)))/IF(MOD(COLUMN()-3,5)=4,1,4))</f>
        <v>0</v>
      </c>
      <c r="F46" s="24">
        <f>IF(INT((COLUMN()-3)/5)*4+MIN(MOD(COLUMN()-3,5),3)+1&lt;$H$28,0,$H$37*IF(INT((COLUMN()-3)/5)=INT(($H$28-1)/4),1,($H$29*(1+$H$30))^(INT((COLUMN()-3)/5)-INT(($H$28-1)/4)))/IF(MOD(COLUMN()-3,5)=4,1,4))</f>
        <v>0</v>
      </c>
      <c r="G46" s="33">
        <f t="shared" si="2"/>
        <v>0</v>
      </c>
      <c r="H46" s="24">
        <f>IF(INT((COLUMN()-3)/5)*4+MIN(MOD(COLUMN()-3,5),3)+1&lt;$H$28,0,$H$37*IF(INT((COLUMN()-3)/5)=INT(($H$28-1)/4),1,($H$29*(1+$H$30))^(INT((COLUMN()-3)/5)-INT(($H$28-1)/4)))/IF(MOD(COLUMN()-3,5)=4,1,4))</f>
        <v>0</v>
      </c>
      <c r="I46" s="24">
        <f>IF(INT((COLUMN()-3)/5)*4+MIN(MOD(COLUMN()-3,5),3)+1&lt;$H$28,0,$H$37*IF(INT((COLUMN()-3)/5)=INT(($H$28-1)/4),1,($H$29*(1+$H$30))^(INT((COLUMN()-3)/5)-INT(($H$28-1)/4)))/IF(MOD(COLUMN()-3,5)=4,1,4))</f>
        <v>0</v>
      </c>
      <c r="J46" s="24">
        <f>IF(INT((COLUMN()-3)/5)*4+MIN(MOD(COLUMN()-3,5),3)+1&lt;$H$28,0,$H$37*IF(INT((COLUMN()-3)/5)=INT(($H$28-1)/4),1,($H$29*(1+$H$30))^(INT((COLUMN()-3)/5)-INT(($H$28-1)/4)))/IF(MOD(COLUMN()-3,5)=4,1,4))</f>
        <v>0</v>
      </c>
      <c r="K46" s="24">
        <f>IF(INT((COLUMN()-3)/5)*4+MIN(MOD(COLUMN()-3,5),3)+1&lt;$H$28,0,$H$37*IF(INT((COLUMN()-3)/5)=INT(($H$28-1)/4),1,($H$29*(1+$H$30))^(INT((COLUMN()-3)/5)-INT(($H$28-1)/4)))/IF(MOD(COLUMN()-3,5)=4,1,4))</f>
        <v>0</v>
      </c>
      <c r="L46" s="33">
        <f t="shared" si="3"/>
        <v>0</v>
      </c>
      <c r="M46" s="24">
        <f>IF(INT((COLUMN()-3)/5)*4+MIN(MOD(COLUMN()-3,5),3)+1&lt;$H$28,0,$H$37*IF(INT((COLUMN()-3)/5)=INT(($H$28-1)/4),1,($H$29*(1+$H$30))^(INT((COLUMN()-3)/5)-INT(($H$28-1)/4)))/IF(MOD(COLUMN()-3,5)=4,1,4))</f>
        <v>0</v>
      </c>
      <c r="N46" s="24">
        <f>IF(INT((COLUMN()-3)/5)*4+MIN(MOD(COLUMN()-3,5),3)+1&lt;$H$28,0,$H$37*IF(INT((COLUMN()-3)/5)=INT(($H$28-1)/4),1,($H$29*(1+$H$30))^(INT((COLUMN()-3)/5)-INT(($H$28-1)/4)))/IF(MOD(COLUMN()-3,5)=4,1,4))</f>
        <v>0</v>
      </c>
      <c r="O46" s="24">
        <f>IF(INT((COLUMN()-3)/5)*4+MIN(MOD(COLUMN()-3,5),3)+1&lt;$H$28,0,$H$37*IF(INT((COLUMN()-3)/5)=INT(($H$28-1)/4),1,($H$29*(1+$H$30))^(INT((COLUMN()-3)/5)-INT(($H$28-1)/4)))/IF(MOD(COLUMN()-3,5)=4,1,4))</f>
        <v>0</v>
      </c>
      <c r="P46" s="24">
        <f>IF(INT((COLUMN()-3)/5)*4+MIN(MOD(COLUMN()-3,5),3)+1&lt;$H$28,0,$H$37*IF(INT((COLUMN()-3)/5)=INT(($H$28-1)/4),1,($H$29*(1+$H$30))^(INT((COLUMN()-3)/5)-INT(($H$28-1)/4)))/IF(MOD(COLUMN()-3,5)=4,1,4))</f>
        <v>0</v>
      </c>
      <c r="Q46" s="33">
        <f t="shared" si="4"/>
        <v>0</v>
      </c>
      <c r="R46" s="24">
        <f>IF(INT((COLUMN()-3)/5)*4+MIN(MOD(COLUMN()-3,5),3)+1&lt;$H$28,0,$H$37*IF(INT((COLUMN()-3)/5)=INT(($H$28-1)/4),1,($H$29*(1+$H$30))^(INT((COLUMN()-3)/5)-INT(($H$28-1)/4)))/IF(MOD(COLUMN()-3,5)=4,1,4))</f>
        <v>0</v>
      </c>
      <c r="S46" s="24">
        <f>IF(INT((COLUMN()-3)/5)*4+MIN(MOD(COLUMN()-3,5),3)+1&lt;$H$28,0,$H$37*IF(INT((COLUMN()-3)/5)=INT(($H$28-1)/4),1,($H$29*(1+$H$30))^(INT((COLUMN()-3)/5)-INT(($H$28-1)/4)))/IF(MOD(COLUMN()-3,5)=4,1,4))</f>
        <v>0</v>
      </c>
      <c r="T46" s="24">
        <f>IF(INT((COLUMN()-3)/5)*4+MIN(MOD(COLUMN()-3,5),3)+1&lt;$H$28,0,$H$37*IF(INT((COLUMN()-3)/5)=INT(($H$28-1)/4),1,($H$29*(1+$H$30))^(INT((COLUMN()-3)/5)-INT(($H$28-1)/4)))/IF(MOD(COLUMN()-3,5)=4,1,4))</f>
        <v>0</v>
      </c>
      <c r="U46" s="24">
        <f>IF(INT((COLUMN()-3)/5)*4+MIN(MOD(COLUMN()-3,5),3)+1&lt;$H$28,0,$H$37*IF(INT((COLUMN()-3)/5)=INT(($H$28-1)/4),1,($H$29*(1+$H$30))^(INT((COLUMN()-3)/5)-INT(($H$28-1)/4)))/IF(MOD(COLUMN()-3,5)=4,1,4))</f>
        <v>0</v>
      </c>
      <c r="V46" s="33">
        <f t="shared" si="5"/>
        <v>0</v>
      </c>
      <c r="W46" s="24">
        <f>IF(INT((COLUMN()-3)/5)*4+MIN(MOD(COLUMN()-3,5),3)+1&lt;$H$28,0,$H$37*IF(INT((COLUMN()-3)/5)=INT(($H$28-1)/4),1,($H$29*(1+$H$30))^(INT((COLUMN()-3)/5)-INT(($H$28-1)/4)))/IF(MOD(COLUMN()-3,5)=4,1,4))</f>
        <v>0</v>
      </c>
      <c r="X46" s="24">
        <f>IF(INT((COLUMN()-3)/5)*4+MIN(MOD(COLUMN()-3,5),3)+1&lt;$H$28,0,$H$37*IF(INT((COLUMN()-3)/5)=INT(($H$28-1)/4),1,($H$29*(1+$H$30))^(INT((COLUMN()-3)/5)-INT(($H$28-1)/4)))/IF(MOD(COLUMN()-3,5)=4,1,4))</f>
        <v>0</v>
      </c>
      <c r="Y46" s="24">
        <f>IF(INT((COLUMN()-3)/5)*4+MIN(MOD(COLUMN()-3,5),3)+1&lt;$H$28,0,$H$37*IF(INT((COLUMN()-3)/5)=INT(($H$28-1)/4),1,($H$29*(1+$H$30))^(INT((COLUMN()-3)/5)-INT(($H$28-1)/4)))/IF(MOD(COLUMN()-3,5)=4,1,4))</f>
        <v>0</v>
      </c>
      <c r="Z46" s="24">
        <f>IF(INT((COLUMN()-3)/5)*4+MIN(MOD(COLUMN()-3,5),3)+1&lt;$H$28,0,$H$37*IF(INT((COLUMN()-3)/5)=INT(($H$28-1)/4),1,($H$29*(1+$H$30))^(INT((COLUMN()-3)/5)-INT(($H$28-1)/4)))/IF(MOD(COLUMN()-3,5)=4,1,4))</f>
        <v>0</v>
      </c>
      <c r="AA46" s="33">
        <f t="shared" si="6"/>
        <v>0</v>
      </c>
    </row>
    <row r="47" spans="1:27" x14ac:dyDescent="0.25">
      <c r="A47" t="s">
        <v>4090</v>
      </c>
      <c r="B47" s="32" t="s">
        <v>3930</v>
      </c>
      <c r="C47" s="24">
        <f>IF(INT((COLUMN()-3)/5)*4+MIN(MOD(COLUMN()-3,5),3)+1&lt;$I$28,0,$I$37*IF(INT((COLUMN()-3)/5)=INT(($I$28-1)/4),1,($I$29*(1+$I$30))^(INT((COLUMN()-3)/5)-INT(($I$28-1)/4)))/IF(MOD(COLUMN()-3,5)=4,1,4))</f>
        <v>0</v>
      </c>
      <c r="D47" s="24">
        <f>IF(INT((COLUMN()-3)/5)*4+MIN(MOD(COLUMN()-3,5),3)+1&lt;$I$28,0,$I$37*IF(INT((COLUMN()-3)/5)=INT(($I$28-1)/4),1,($I$29*(1+$I$30))^(INT((COLUMN()-3)/5)-INT(($I$28-1)/4)))/IF(MOD(COLUMN()-3,5)=4,1,4))</f>
        <v>0</v>
      </c>
      <c r="E47" s="24">
        <f>IF(INT((COLUMN()-3)/5)*4+MIN(MOD(COLUMN()-3,5),3)+1&lt;$I$28,0,$I$37*IF(INT((COLUMN()-3)/5)=INT(($I$28-1)/4),1,($I$29*(1+$I$30))^(INT((COLUMN()-3)/5)-INT(($I$28-1)/4)))/IF(MOD(COLUMN()-3,5)=4,1,4))</f>
        <v>0</v>
      </c>
      <c r="F47" s="24">
        <f>IF(INT((COLUMN()-3)/5)*4+MIN(MOD(COLUMN()-3,5),3)+1&lt;$I$28,0,$I$37*IF(INT((COLUMN()-3)/5)=INT(($I$28-1)/4),1,($I$29*(1+$I$30))^(INT((COLUMN()-3)/5)-INT(($I$28-1)/4)))/IF(MOD(COLUMN()-3,5)=4,1,4))</f>
        <v>0</v>
      </c>
      <c r="G47" s="33">
        <f t="shared" si="2"/>
        <v>0</v>
      </c>
      <c r="H47" s="24">
        <f>IF(INT((COLUMN()-3)/5)*4+MIN(MOD(COLUMN()-3,5),3)+1&lt;$I$28,0,$I$37*IF(INT((COLUMN()-3)/5)=INT(($I$28-1)/4),1,($I$29*(1+$I$30))^(INT((COLUMN()-3)/5)-INT(($I$28-1)/4)))/IF(MOD(COLUMN()-3,5)=4,1,4))</f>
        <v>0</v>
      </c>
      <c r="I47" s="24">
        <f>IF(INT((COLUMN()-3)/5)*4+MIN(MOD(COLUMN()-3,5),3)+1&lt;$I$28,0,$I$37*IF(INT((COLUMN()-3)/5)=INT(($I$28-1)/4),1,($I$29*(1+$I$30))^(INT((COLUMN()-3)/5)-INT(($I$28-1)/4)))/IF(MOD(COLUMN()-3,5)=4,1,4))</f>
        <v>0</v>
      </c>
      <c r="J47" s="24">
        <f>IF(INT((COLUMN()-3)/5)*4+MIN(MOD(COLUMN()-3,5),3)+1&lt;$I$28,0,$I$37*IF(INT((COLUMN()-3)/5)=INT(($I$28-1)/4),1,($I$29*(1+$I$30))^(INT((COLUMN()-3)/5)-INT(($I$28-1)/4)))/IF(MOD(COLUMN()-3,5)=4,1,4))</f>
        <v>0</v>
      </c>
      <c r="K47" s="24">
        <f>IF(INT((COLUMN()-3)/5)*4+MIN(MOD(COLUMN()-3,5),3)+1&lt;$I$28,0,$I$37*IF(INT((COLUMN()-3)/5)=INT(($I$28-1)/4),1,($I$29*(1+$I$30))^(INT((COLUMN()-3)/5)-INT(($I$28-1)/4)))/IF(MOD(COLUMN()-3,5)=4,1,4))</f>
        <v>0</v>
      </c>
      <c r="L47" s="33">
        <f t="shared" si="3"/>
        <v>0</v>
      </c>
      <c r="M47" s="24">
        <f>IF(INT((COLUMN()-3)/5)*4+MIN(MOD(COLUMN()-3,5),3)+1&lt;$I$28,0,$I$37*IF(INT((COLUMN()-3)/5)=INT(($I$28-1)/4),1,($I$29*(1+$I$30))^(INT((COLUMN()-3)/5)-INT(($I$28-1)/4)))/IF(MOD(COLUMN()-3,5)=4,1,4))</f>
        <v>0</v>
      </c>
      <c r="N47" s="24">
        <f>IF(INT((COLUMN()-3)/5)*4+MIN(MOD(COLUMN()-3,5),3)+1&lt;$I$28,0,$I$37*IF(INT((COLUMN()-3)/5)=INT(($I$28-1)/4),1,($I$29*(1+$I$30))^(INT((COLUMN()-3)/5)-INT(($I$28-1)/4)))/IF(MOD(COLUMN()-3,5)=4,1,4))</f>
        <v>0</v>
      </c>
      <c r="O47" s="24">
        <f>IF(INT((COLUMN()-3)/5)*4+MIN(MOD(COLUMN()-3,5),3)+1&lt;$I$28,0,$I$37*IF(INT((COLUMN()-3)/5)=INT(($I$28-1)/4),1,($I$29*(1+$I$30))^(INT((COLUMN()-3)/5)-INT(($I$28-1)/4)))/IF(MOD(COLUMN()-3,5)=4,1,4))</f>
        <v>0</v>
      </c>
      <c r="P47" s="24">
        <f>IF(INT((COLUMN()-3)/5)*4+MIN(MOD(COLUMN()-3,5),3)+1&lt;$I$28,0,$I$37*IF(INT((COLUMN()-3)/5)=INT(($I$28-1)/4),1,($I$29*(1+$I$30))^(INT((COLUMN()-3)/5)-INT(($I$28-1)/4)))/IF(MOD(COLUMN()-3,5)=4,1,4))</f>
        <v>0</v>
      </c>
      <c r="Q47" s="33">
        <f t="shared" si="4"/>
        <v>0</v>
      </c>
      <c r="R47" s="24">
        <f>IF(INT((COLUMN()-3)/5)*4+MIN(MOD(COLUMN()-3,5),3)+1&lt;$I$28,0,$I$37*IF(INT((COLUMN()-3)/5)=INT(($I$28-1)/4),1,($I$29*(1+$I$30))^(INT((COLUMN()-3)/5)-INT(($I$28-1)/4)))/IF(MOD(COLUMN()-3,5)=4,1,4))</f>
        <v>0</v>
      </c>
      <c r="S47" s="24">
        <f>IF(INT((COLUMN()-3)/5)*4+MIN(MOD(COLUMN()-3,5),3)+1&lt;$I$28,0,$I$37*IF(INT((COLUMN()-3)/5)=INT(($I$28-1)/4),1,($I$29*(1+$I$30))^(INT((COLUMN()-3)/5)-INT(($I$28-1)/4)))/IF(MOD(COLUMN()-3,5)=4,1,4))</f>
        <v>0</v>
      </c>
      <c r="T47" s="24">
        <f>IF(INT((COLUMN()-3)/5)*4+MIN(MOD(COLUMN()-3,5),3)+1&lt;$I$28,0,$I$37*IF(INT((COLUMN()-3)/5)=INT(($I$28-1)/4),1,($I$29*(1+$I$30))^(INT((COLUMN()-3)/5)-INT(($I$28-1)/4)))/IF(MOD(COLUMN()-3,5)=4,1,4))</f>
        <v>0</v>
      </c>
      <c r="U47" s="24">
        <f>IF(INT((COLUMN()-3)/5)*4+MIN(MOD(COLUMN()-3,5),3)+1&lt;$I$28,0,$I$37*IF(INT((COLUMN()-3)/5)=INT(($I$28-1)/4),1,($I$29*(1+$I$30))^(INT((COLUMN()-3)/5)-INT(($I$28-1)/4)))/IF(MOD(COLUMN()-3,5)=4,1,4))</f>
        <v>0</v>
      </c>
      <c r="V47" s="33">
        <f t="shared" si="5"/>
        <v>0</v>
      </c>
      <c r="W47" s="24">
        <f>IF(INT((COLUMN()-3)/5)*4+MIN(MOD(COLUMN()-3,5),3)+1&lt;$I$28,0,$I$37*IF(INT((COLUMN()-3)/5)=INT(($I$28-1)/4),1,($I$29*(1+$I$30))^(INT((COLUMN()-3)/5)-INT(($I$28-1)/4)))/IF(MOD(COLUMN()-3,5)=4,1,4))</f>
        <v>0</v>
      </c>
      <c r="X47" s="24">
        <f>IF(INT((COLUMN()-3)/5)*4+MIN(MOD(COLUMN()-3,5),3)+1&lt;$I$28,0,$I$37*IF(INT((COLUMN()-3)/5)=INT(($I$28-1)/4),1,($I$29*(1+$I$30))^(INT((COLUMN()-3)/5)-INT(($I$28-1)/4)))/IF(MOD(COLUMN()-3,5)=4,1,4))</f>
        <v>0</v>
      </c>
      <c r="Y47" s="24">
        <f>IF(INT((COLUMN()-3)/5)*4+MIN(MOD(COLUMN()-3,5),3)+1&lt;$I$28,0,$I$37*IF(INT((COLUMN()-3)/5)=INT(($I$28-1)/4),1,($I$29*(1+$I$30))^(INT((COLUMN()-3)/5)-INT(($I$28-1)/4)))/IF(MOD(COLUMN()-3,5)=4,1,4))</f>
        <v>0</v>
      </c>
      <c r="Z47" s="24">
        <f>IF(INT((COLUMN()-3)/5)*4+MIN(MOD(COLUMN()-3,5),3)+1&lt;$I$28,0,$I$37*IF(INT((COLUMN()-3)/5)=INT(($I$28-1)/4),1,($I$29*(1+$I$30))^(INT((COLUMN()-3)/5)-INT(($I$28-1)/4)))/IF(MOD(COLUMN()-3,5)=4,1,4))</f>
        <v>0</v>
      </c>
      <c r="AA47" s="33">
        <f t="shared" si="6"/>
        <v>0</v>
      </c>
    </row>
    <row r="48" spans="1:27" x14ac:dyDescent="0.25">
      <c r="A48" t="s">
        <v>4092</v>
      </c>
      <c r="B48" s="32" t="s">
        <v>3937</v>
      </c>
      <c r="C48" s="24">
        <f>IF(INT((COLUMN()-3)/5)*4+MIN(MOD(COLUMN()-3,5),3)+1&lt;$J$28,0,$J$37*IF(INT((COLUMN()-3)/5)=INT(($J$28-1)/4),1,($J$29*(1+$J$30))^(INT((COLUMN()-3)/5)-INT(($J$28-1)/4)))/IF(MOD(COLUMN()-3,5)=4,1,4))</f>
        <v>0</v>
      </c>
      <c r="D48" s="24">
        <f>IF(INT((COLUMN()-3)/5)*4+MIN(MOD(COLUMN()-3,5),3)+1&lt;$J$28,0,$J$37*IF(INT((COLUMN()-3)/5)=INT(($J$28-1)/4),1,($J$29*(1+$J$30))^(INT((COLUMN()-3)/5)-INT(($J$28-1)/4)))/IF(MOD(COLUMN()-3,5)=4,1,4))</f>
        <v>0</v>
      </c>
      <c r="E48" s="24">
        <f>IF(INT((COLUMN()-3)/5)*4+MIN(MOD(COLUMN()-3,5),3)+1&lt;$J$28,0,$J$37*IF(INT((COLUMN()-3)/5)=INT(($J$28-1)/4),1,($J$29*(1+$J$30))^(INT((COLUMN()-3)/5)-INT(($J$28-1)/4)))/IF(MOD(COLUMN()-3,5)=4,1,4))</f>
        <v>0</v>
      </c>
      <c r="F48" s="24">
        <f>IF(INT((COLUMN()-3)/5)*4+MIN(MOD(COLUMN()-3,5),3)+1&lt;$J$28,0,$J$37*IF(INT((COLUMN()-3)/5)=INT(($J$28-1)/4),1,($J$29*(1+$J$30))^(INT((COLUMN()-3)/5)-INT(($J$28-1)/4)))/IF(MOD(COLUMN()-3,5)=4,1,4))</f>
        <v>0</v>
      </c>
      <c r="G48" s="33">
        <f t="shared" si="2"/>
        <v>0</v>
      </c>
      <c r="H48" s="24">
        <f>IF(INT((COLUMN()-3)/5)*4+MIN(MOD(COLUMN()-3,5),3)+1&lt;$J$28,0,$J$37*IF(INT((COLUMN()-3)/5)=INT(($J$28-1)/4),1,($J$29*(1+$J$30))^(INT((COLUMN()-3)/5)-INT(($J$28-1)/4)))/IF(MOD(COLUMN()-3,5)=4,1,4))</f>
        <v>0</v>
      </c>
      <c r="I48" s="24">
        <f>IF(INT((COLUMN()-3)/5)*4+MIN(MOD(COLUMN()-3,5),3)+1&lt;$J$28,0,$J$37*IF(INT((COLUMN()-3)/5)=INT(($J$28-1)/4),1,($J$29*(1+$J$30))^(INT((COLUMN()-3)/5)-INT(($J$28-1)/4)))/IF(MOD(COLUMN()-3,5)=4,1,4))</f>
        <v>0</v>
      </c>
      <c r="J48" s="24">
        <f>IF(INT((COLUMN()-3)/5)*4+MIN(MOD(COLUMN()-3,5),3)+1&lt;$J$28,0,$J$37*IF(INT((COLUMN()-3)/5)=INT(($J$28-1)/4),1,($J$29*(1+$J$30))^(INT((COLUMN()-3)/5)-INT(($J$28-1)/4)))/IF(MOD(COLUMN()-3,5)=4,1,4))</f>
        <v>0</v>
      </c>
      <c r="K48" s="24">
        <f>IF(INT((COLUMN()-3)/5)*4+MIN(MOD(COLUMN()-3,5),3)+1&lt;$J$28,0,$J$37*IF(INT((COLUMN()-3)/5)=INT(($J$28-1)/4),1,($J$29*(1+$J$30))^(INT((COLUMN()-3)/5)-INT(($J$28-1)/4)))/IF(MOD(COLUMN()-3,5)=4,1,4))</f>
        <v>0</v>
      </c>
      <c r="L48" s="33">
        <f t="shared" si="3"/>
        <v>0</v>
      </c>
      <c r="M48" s="24">
        <f>IF(INT((COLUMN()-3)/5)*4+MIN(MOD(COLUMN()-3,5),3)+1&lt;$J$28,0,$J$37*IF(INT((COLUMN()-3)/5)=INT(($J$28-1)/4),1,($J$29*(1+$J$30))^(INT((COLUMN()-3)/5)-INT(($J$28-1)/4)))/IF(MOD(COLUMN()-3,5)=4,1,4))</f>
        <v>0</v>
      </c>
      <c r="N48" s="24">
        <f>IF(INT((COLUMN()-3)/5)*4+MIN(MOD(COLUMN()-3,5),3)+1&lt;$J$28,0,$J$37*IF(INT((COLUMN()-3)/5)=INT(($J$28-1)/4),1,($J$29*(1+$J$30))^(INT((COLUMN()-3)/5)-INT(($J$28-1)/4)))/IF(MOD(COLUMN()-3,5)=4,1,4))</f>
        <v>0</v>
      </c>
      <c r="O48" s="24">
        <f>IF(INT((COLUMN()-3)/5)*4+MIN(MOD(COLUMN()-3,5),3)+1&lt;$J$28,0,$J$37*IF(INT((COLUMN()-3)/5)=INT(($J$28-1)/4),1,($J$29*(1+$J$30))^(INT((COLUMN()-3)/5)-INT(($J$28-1)/4)))/IF(MOD(COLUMN()-3,5)=4,1,4))</f>
        <v>0</v>
      </c>
      <c r="P48" s="24">
        <f>IF(INT((COLUMN()-3)/5)*4+MIN(MOD(COLUMN()-3,5),3)+1&lt;$J$28,0,$J$37*IF(INT((COLUMN()-3)/5)=INT(($J$28-1)/4),1,($J$29*(1+$J$30))^(INT((COLUMN()-3)/5)-INT(($J$28-1)/4)))/IF(MOD(COLUMN()-3,5)=4,1,4))</f>
        <v>0</v>
      </c>
      <c r="Q48" s="33">
        <f t="shared" si="4"/>
        <v>0</v>
      </c>
      <c r="R48" s="24">
        <f>IF(INT((COLUMN()-3)/5)*4+MIN(MOD(COLUMN()-3,5),3)+1&lt;$J$28,0,$J$37*IF(INT((COLUMN()-3)/5)=INT(($J$28-1)/4),1,($J$29*(1+$J$30))^(INT((COLUMN()-3)/5)-INT(($J$28-1)/4)))/IF(MOD(COLUMN()-3,5)=4,1,4))</f>
        <v>0</v>
      </c>
      <c r="S48" s="24">
        <f>IF(INT((COLUMN()-3)/5)*4+MIN(MOD(COLUMN()-3,5),3)+1&lt;$J$28,0,$J$37*IF(INT((COLUMN()-3)/5)=INT(($J$28-1)/4),1,($J$29*(1+$J$30))^(INT((COLUMN()-3)/5)-INT(($J$28-1)/4)))/IF(MOD(COLUMN()-3,5)=4,1,4))</f>
        <v>0</v>
      </c>
      <c r="T48" s="24">
        <f>IF(INT((COLUMN()-3)/5)*4+MIN(MOD(COLUMN()-3,5),3)+1&lt;$J$28,0,$J$37*IF(INT((COLUMN()-3)/5)=INT(($J$28-1)/4),1,($J$29*(1+$J$30))^(INT((COLUMN()-3)/5)-INT(($J$28-1)/4)))/IF(MOD(COLUMN()-3,5)=4,1,4))</f>
        <v>0</v>
      </c>
      <c r="U48" s="24">
        <f>IF(INT((COLUMN()-3)/5)*4+MIN(MOD(COLUMN()-3,5),3)+1&lt;$J$28,0,$J$37*IF(INT((COLUMN()-3)/5)=INT(($J$28-1)/4),1,($J$29*(1+$J$30))^(INT((COLUMN()-3)/5)-INT(($J$28-1)/4)))/IF(MOD(COLUMN()-3,5)=4,1,4))</f>
        <v>0</v>
      </c>
      <c r="V48" s="33">
        <f t="shared" si="5"/>
        <v>0</v>
      </c>
      <c r="W48" s="24">
        <f>IF(INT((COLUMN()-3)/5)*4+MIN(MOD(COLUMN()-3,5),3)+1&lt;$J$28,0,$J$37*IF(INT((COLUMN()-3)/5)=INT(($J$28-1)/4),1,($J$29*(1+$J$30))^(INT((COLUMN()-3)/5)-INT(($J$28-1)/4)))/IF(MOD(COLUMN()-3,5)=4,1,4))</f>
        <v>0</v>
      </c>
      <c r="X48" s="24">
        <f>IF(INT((COLUMN()-3)/5)*4+MIN(MOD(COLUMN()-3,5),3)+1&lt;$J$28,0,$J$37*IF(INT((COLUMN()-3)/5)=INT(($J$28-1)/4),1,($J$29*(1+$J$30))^(INT((COLUMN()-3)/5)-INT(($J$28-1)/4)))/IF(MOD(COLUMN()-3,5)=4,1,4))</f>
        <v>0</v>
      </c>
      <c r="Y48" s="24">
        <f>IF(INT((COLUMN()-3)/5)*4+MIN(MOD(COLUMN()-3,5),3)+1&lt;$J$28,0,$J$37*IF(INT((COLUMN()-3)/5)=INT(($J$28-1)/4),1,($J$29*(1+$J$30))^(INT((COLUMN()-3)/5)-INT(($J$28-1)/4)))/IF(MOD(COLUMN()-3,5)=4,1,4))</f>
        <v>0</v>
      </c>
      <c r="Z48" s="24">
        <f>IF(INT((COLUMN()-3)/5)*4+MIN(MOD(COLUMN()-3,5),3)+1&lt;$J$28,0,$J$37*IF(INT((COLUMN()-3)/5)=INT(($J$28-1)/4),1,($J$29*(1+$J$30))^(INT((COLUMN()-3)/5)-INT(($J$28-1)/4)))/IF(MOD(COLUMN()-3,5)=4,1,4))</f>
        <v>0</v>
      </c>
      <c r="AA48" s="33">
        <f t="shared" si="6"/>
        <v>0</v>
      </c>
    </row>
    <row r="49" spans="1:27" x14ac:dyDescent="0.25">
      <c r="A49" t="s">
        <v>4094</v>
      </c>
      <c r="B49" s="32" t="s">
        <v>3944</v>
      </c>
      <c r="C49" s="24">
        <f>IF(INT((COLUMN()-3)/5)*4+MIN(MOD(COLUMN()-3,5),3)+1&lt;$K$28,0,$K$37*IF(INT((COLUMN()-3)/5)=INT(($K$28-1)/4),1,($K$29*(1+$K$30))^(INT((COLUMN()-3)/5)-INT(($K$28-1)/4)))/IF(MOD(COLUMN()-3,5)=4,1,4))</f>
        <v>0</v>
      </c>
      <c r="D49" s="24">
        <f>IF(INT((COLUMN()-3)/5)*4+MIN(MOD(COLUMN()-3,5),3)+1&lt;$K$28,0,$K$37*IF(INT((COLUMN()-3)/5)=INT(($K$28-1)/4),1,($K$29*(1+$K$30))^(INT((COLUMN()-3)/5)-INT(($K$28-1)/4)))/IF(MOD(COLUMN()-3,5)=4,1,4))</f>
        <v>0</v>
      </c>
      <c r="E49" s="24">
        <f>IF(INT((COLUMN()-3)/5)*4+MIN(MOD(COLUMN()-3,5),3)+1&lt;$K$28,0,$K$37*IF(INT((COLUMN()-3)/5)=INT(($K$28-1)/4),1,($K$29*(1+$K$30))^(INT((COLUMN()-3)/5)-INT(($K$28-1)/4)))/IF(MOD(COLUMN()-3,5)=4,1,4))</f>
        <v>0</v>
      </c>
      <c r="F49" s="24">
        <f>IF(INT((COLUMN()-3)/5)*4+MIN(MOD(COLUMN()-3,5),3)+1&lt;$K$28,0,$K$37*IF(INT((COLUMN()-3)/5)=INT(($K$28-1)/4),1,($K$29*(1+$K$30))^(INT((COLUMN()-3)/5)-INT(($K$28-1)/4)))/IF(MOD(COLUMN()-3,5)=4,1,4))</f>
        <v>0</v>
      </c>
      <c r="G49" s="33">
        <f t="shared" si="2"/>
        <v>0</v>
      </c>
      <c r="H49" s="24">
        <f>IF(INT((COLUMN()-3)/5)*4+MIN(MOD(COLUMN()-3,5),3)+1&lt;$K$28,0,$K$37*IF(INT((COLUMN()-3)/5)=INT(($K$28-1)/4),1,($K$29*(1+$K$30))^(INT((COLUMN()-3)/5)-INT(($K$28-1)/4)))/IF(MOD(COLUMN()-3,5)=4,1,4))</f>
        <v>0</v>
      </c>
      <c r="I49" s="24">
        <f>IF(INT((COLUMN()-3)/5)*4+MIN(MOD(COLUMN()-3,5),3)+1&lt;$K$28,0,$K$37*IF(INT((COLUMN()-3)/5)=INT(($K$28-1)/4),1,($K$29*(1+$K$30))^(INT((COLUMN()-3)/5)-INT(($K$28-1)/4)))/IF(MOD(COLUMN()-3,5)=4,1,4))</f>
        <v>0</v>
      </c>
      <c r="J49" s="24">
        <f>IF(INT((COLUMN()-3)/5)*4+MIN(MOD(COLUMN()-3,5),3)+1&lt;$K$28,0,$K$37*IF(INT((COLUMN()-3)/5)=INT(($K$28-1)/4),1,($K$29*(1+$K$30))^(INT((COLUMN()-3)/5)-INT(($K$28-1)/4)))/IF(MOD(COLUMN()-3,5)=4,1,4))</f>
        <v>0</v>
      </c>
      <c r="K49" s="24">
        <f>IF(INT((COLUMN()-3)/5)*4+MIN(MOD(COLUMN()-3,5),3)+1&lt;$K$28,0,$K$37*IF(INT((COLUMN()-3)/5)=INT(($K$28-1)/4),1,($K$29*(1+$K$30))^(INT((COLUMN()-3)/5)-INT(($K$28-1)/4)))/IF(MOD(COLUMN()-3,5)=4,1,4))</f>
        <v>0</v>
      </c>
      <c r="L49" s="33">
        <f t="shared" si="3"/>
        <v>0</v>
      </c>
      <c r="M49" s="24">
        <f>IF(INT((COLUMN()-3)/5)*4+MIN(MOD(COLUMN()-3,5),3)+1&lt;$K$28,0,$K$37*IF(INT((COLUMN()-3)/5)=INT(($K$28-1)/4),1,($K$29*(1+$K$30))^(INT((COLUMN()-3)/5)-INT(($K$28-1)/4)))/IF(MOD(COLUMN()-3,5)=4,1,4))</f>
        <v>0</v>
      </c>
      <c r="N49" s="24">
        <f>IF(INT((COLUMN()-3)/5)*4+MIN(MOD(COLUMN()-3,5),3)+1&lt;$K$28,0,$K$37*IF(INT((COLUMN()-3)/5)=INT(($K$28-1)/4),1,($K$29*(1+$K$30))^(INT((COLUMN()-3)/5)-INT(($K$28-1)/4)))/IF(MOD(COLUMN()-3,5)=4,1,4))</f>
        <v>0</v>
      </c>
      <c r="O49" s="24">
        <f>IF(INT((COLUMN()-3)/5)*4+MIN(MOD(COLUMN()-3,5),3)+1&lt;$K$28,0,$K$37*IF(INT((COLUMN()-3)/5)=INT(($K$28-1)/4),1,($K$29*(1+$K$30))^(INT((COLUMN()-3)/5)-INT(($K$28-1)/4)))/IF(MOD(COLUMN()-3,5)=4,1,4))</f>
        <v>0</v>
      </c>
      <c r="P49" s="24">
        <f>IF(INT((COLUMN()-3)/5)*4+MIN(MOD(COLUMN()-3,5),3)+1&lt;$K$28,0,$K$37*IF(INT((COLUMN()-3)/5)=INT(($K$28-1)/4),1,($K$29*(1+$K$30))^(INT((COLUMN()-3)/5)-INT(($K$28-1)/4)))/IF(MOD(COLUMN()-3,5)=4,1,4))</f>
        <v>0</v>
      </c>
      <c r="Q49" s="33">
        <f t="shared" si="4"/>
        <v>0</v>
      </c>
      <c r="R49" s="24">
        <f>IF(INT((COLUMN()-3)/5)*4+MIN(MOD(COLUMN()-3,5),3)+1&lt;$K$28,0,$K$37*IF(INT((COLUMN()-3)/5)=INT(($K$28-1)/4),1,($K$29*(1+$K$30))^(INT((COLUMN()-3)/5)-INT(($K$28-1)/4)))/IF(MOD(COLUMN()-3,5)=4,1,4))</f>
        <v>0</v>
      </c>
      <c r="S49" s="24">
        <f>IF(INT((COLUMN()-3)/5)*4+MIN(MOD(COLUMN()-3,5),3)+1&lt;$K$28,0,$K$37*IF(INT((COLUMN()-3)/5)=INT(($K$28-1)/4),1,($K$29*(1+$K$30))^(INT((COLUMN()-3)/5)-INT(($K$28-1)/4)))/IF(MOD(COLUMN()-3,5)=4,1,4))</f>
        <v>0</v>
      </c>
      <c r="T49" s="24">
        <f>IF(INT((COLUMN()-3)/5)*4+MIN(MOD(COLUMN()-3,5),3)+1&lt;$K$28,0,$K$37*IF(INT((COLUMN()-3)/5)=INT(($K$28-1)/4),1,($K$29*(1+$K$30))^(INT((COLUMN()-3)/5)-INT(($K$28-1)/4)))/IF(MOD(COLUMN()-3,5)=4,1,4))</f>
        <v>0</v>
      </c>
      <c r="U49" s="24">
        <f>IF(INT((COLUMN()-3)/5)*4+MIN(MOD(COLUMN()-3,5),3)+1&lt;$K$28,0,$K$37*IF(INT((COLUMN()-3)/5)=INT(($K$28-1)/4),1,($K$29*(1+$K$30))^(INT((COLUMN()-3)/5)-INT(($K$28-1)/4)))/IF(MOD(COLUMN()-3,5)=4,1,4))</f>
        <v>0</v>
      </c>
      <c r="V49" s="33">
        <f t="shared" si="5"/>
        <v>0</v>
      </c>
      <c r="W49" s="24">
        <f>IF(INT((COLUMN()-3)/5)*4+MIN(MOD(COLUMN()-3,5),3)+1&lt;$K$28,0,$K$37*IF(INT((COLUMN()-3)/5)=INT(($K$28-1)/4),1,($K$29*(1+$K$30))^(INT((COLUMN()-3)/5)-INT(($K$28-1)/4)))/IF(MOD(COLUMN()-3,5)=4,1,4))</f>
        <v>0</v>
      </c>
      <c r="X49" s="24">
        <f>IF(INT((COLUMN()-3)/5)*4+MIN(MOD(COLUMN()-3,5),3)+1&lt;$K$28,0,$K$37*IF(INT((COLUMN()-3)/5)=INT(($K$28-1)/4),1,($K$29*(1+$K$30))^(INT((COLUMN()-3)/5)-INT(($K$28-1)/4)))/IF(MOD(COLUMN()-3,5)=4,1,4))</f>
        <v>0</v>
      </c>
      <c r="Y49" s="24">
        <f>IF(INT((COLUMN()-3)/5)*4+MIN(MOD(COLUMN()-3,5),3)+1&lt;$K$28,0,$K$37*IF(INT((COLUMN()-3)/5)=INT(($K$28-1)/4),1,($K$29*(1+$K$30))^(INT((COLUMN()-3)/5)-INT(($K$28-1)/4)))/IF(MOD(COLUMN()-3,5)=4,1,4))</f>
        <v>0</v>
      </c>
      <c r="Z49" s="24">
        <f>IF(INT((COLUMN()-3)/5)*4+MIN(MOD(COLUMN()-3,5),3)+1&lt;$K$28,0,$K$37*IF(INT((COLUMN()-3)/5)=INT(($K$28-1)/4),1,($K$29*(1+$K$30))^(INT((COLUMN()-3)/5)-INT(($K$28-1)/4)))/IF(MOD(COLUMN()-3,5)=4,1,4))</f>
        <v>0</v>
      </c>
      <c r="AA49" s="33">
        <f t="shared" si="6"/>
        <v>0</v>
      </c>
    </row>
    <row r="50" spans="1:27" x14ac:dyDescent="0.25">
      <c r="A50" t="s">
        <v>4096</v>
      </c>
      <c r="B50" s="32" t="s">
        <v>3951</v>
      </c>
      <c r="C50" s="24">
        <f>IF(INT((COLUMN()-3)/5)*4+MIN(MOD(COLUMN()-3,5),3)+1&lt;$L$28,0,$L$37*IF(INT((COLUMN()-3)/5)=INT(($L$28-1)/4),1,($L$29*(1+$L$30))^(INT((COLUMN()-3)/5)-INT(($L$28-1)/4)))/IF(MOD(COLUMN()-3,5)=4,1,4))</f>
        <v>0</v>
      </c>
      <c r="D50" s="24">
        <f>IF(INT((COLUMN()-3)/5)*4+MIN(MOD(COLUMN()-3,5),3)+1&lt;$L$28,0,$L$37*IF(INT((COLUMN()-3)/5)=INT(($L$28-1)/4),1,($L$29*(1+$L$30))^(INT((COLUMN()-3)/5)-INT(($L$28-1)/4)))/IF(MOD(COLUMN()-3,5)=4,1,4))</f>
        <v>0</v>
      </c>
      <c r="E50" s="24">
        <f>IF(INT((COLUMN()-3)/5)*4+MIN(MOD(COLUMN()-3,5),3)+1&lt;$L$28,0,$L$37*IF(INT((COLUMN()-3)/5)=INT(($L$28-1)/4),1,($L$29*(1+$L$30))^(INT((COLUMN()-3)/5)-INT(($L$28-1)/4)))/IF(MOD(COLUMN()-3,5)=4,1,4))</f>
        <v>0</v>
      </c>
      <c r="F50" s="24">
        <f>IF(INT((COLUMN()-3)/5)*4+MIN(MOD(COLUMN()-3,5),3)+1&lt;$L$28,0,$L$37*IF(INT((COLUMN()-3)/5)=INT(($L$28-1)/4),1,($L$29*(1+$L$30))^(INT((COLUMN()-3)/5)-INT(($L$28-1)/4)))/IF(MOD(COLUMN()-3,5)=4,1,4))</f>
        <v>0</v>
      </c>
      <c r="G50" s="33">
        <f t="shared" si="2"/>
        <v>0</v>
      </c>
      <c r="H50" s="24">
        <f>IF(INT((COLUMN()-3)/5)*4+MIN(MOD(COLUMN()-3,5),3)+1&lt;$L$28,0,$L$37*IF(INT((COLUMN()-3)/5)=INT(($L$28-1)/4),1,($L$29*(1+$L$30))^(INT((COLUMN()-3)/5)-INT(($L$28-1)/4)))/IF(MOD(COLUMN()-3,5)=4,1,4))</f>
        <v>0</v>
      </c>
      <c r="I50" s="24">
        <f>IF(INT((COLUMN()-3)/5)*4+MIN(MOD(COLUMN()-3,5),3)+1&lt;$L$28,0,$L$37*IF(INT((COLUMN()-3)/5)=INT(($L$28-1)/4),1,($L$29*(1+$L$30))^(INT((COLUMN()-3)/5)-INT(($L$28-1)/4)))/IF(MOD(COLUMN()-3,5)=4,1,4))</f>
        <v>0</v>
      </c>
      <c r="J50" s="24">
        <f>IF(INT((COLUMN()-3)/5)*4+MIN(MOD(COLUMN()-3,5),3)+1&lt;$L$28,0,$L$37*IF(INT((COLUMN()-3)/5)=INT(($L$28-1)/4),1,($L$29*(1+$L$30))^(INT((COLUMN()-3)/5)-INT(($L$28-1)/4)))/IF(MOD(COLUMN()-3,5)=4,1,4))</f>
        <v>0</v>
      </c>
      <c r="K50" s="24">
        <f>IF(INT((COLUMN()-3)/5)*4+MIN(MOD(COLUMN()-3,5),3)+1&lt;$L$28,0,$L$37*IF(INT((COLUMN()-3)/5)=INT(($L$28-1)/4),1,($L$29*(1+$L$30))^(INT((COLUMN()-3)/5)-INT(($L$28-1)/4)))/IF(MOD(COLUMN()-3,5)=4,1,4))</f>
        <v>0</v>
      </c>
      <c r="L50" s="33">
        <f t="shared" si="3"/>
        <v>0</v>
      </c>
      <c r="M50" s="24">
        <f>IF(INT((COLUMN()-3)/5)*4+MIN(MOD(COLUMN()-3,5),3)+1&lt;$L$28,0,$L$37*IF(INT((COLUMN()-3)/5)=INT(($L$28-1)/4),1,($L$29*(1+$L$30))^(INT((COLUMN()-3)/5)-INT(($L$28-1)/4)))/IF(MOD(COLUMN()-3,5)=4,1,4))</f>
        <v>0</v>
      </c>
      <c r="N50" s="24">
        <f>IF(INT((COLUMN()-3)/5)*4+MIN(MOD(COLUMN()-3,5),3)+1&lt;$L$28,0,$L$37*IF(INT((COLUMN()-3)/5)=INT(($L$28-1)/4),1,($L$29*(1+$L$30))^(INT((COLUMN()-3)/5)-INT(($L$28-1)/4)))/IF(MOD(COLUMN()-3,5)=4,1,4))</f>
        <v>0</v>
      </c>
      <c r="O50" s="24">
        <f>IF(INT((COLUMN()-3)/5)*4+MIN(MOD(COLUMN()-3,5),3)+1&lt;$L$28,0,$L$37*IF(INT((COLUMN()-3)/5)=INT(($L$28-1)/4),1,($L$29*(1+$L$30))^(INT((COLUMN()-3)/5)-INT(($L$28-1)/4)))/IF(MOD(COLUMN()-3,5)=4,1,4))</f>
        <v>0</v>
      </c>
      <c r="P50" s="24">
        <f>IF(INT((COLUMN()-3)/5)*4+MIN(MOD(COLUMN()-3,5),3)+1&lt;$L$28,0,$L$37*IF(INT((COLUMN()-3)/5)=INT(($L$28-1)/4),1,($L$29*(1+$L$30))^(INT((COLUMN()-3)/5)-INT(($L$28-1)/4)))/IF(MOD(COLUMN()-3,5)=4,1,4))</f>
        <v>0</v>
      </c>
      <c r="Q50" s="33">
        <f t="shared" si="4"/>
        <v>0</v>
      </c>
      <c r="R50" s="24">
        <f>IF(INT((COLUMN()-3)/5)*4+MIN(MOD(COLUMN()-3,5),3)+1&lt;$L$28,0,$L$37*IF(INT((COLUMN()-3)/5)=INT(($L$28-1)/4),1,($L$29*(1+$L$30))^(INT((COLUMN()-3)/5)-INT(($L$28-1)/4)))/IF(MOD(COLUMN()-3,5)=4,1,4))</f>
        <v>0</v>
      </c>
      <c r="S50" s="24">
        <f>IF(INT((COLUMN()-3)/5)*4+MIN(MOD(COLUMN()-3,5),3)+1&lt;$L$28,0,$L$37*IF(INT((COLUMN()-3)/5)=INT(($L$28-1)/4),1,($L$29*(1+$L$30))^(INT((COLUMN()-3)/5)-INT(($L$28-1)/4)))/IF(MOD(COLUMN()-3,5)=4,1,4))</f>
        <v>0</v>
      </c>
      <c r="T50" s="24">
        <f>IF(INT((COLUMN()-3)/5)*4+MIN(MOD(COLUMN()-3,5),3)+1&lt;$L$28,0,$L$37*IF(INT((COLUMN()-3)/5)=INT(($L$28-1)/4),1,($L$29*(1+$L$30))^(INT((COLUMN()-3)/5)-INT(($L$28-1)/4)))/IF(MOD(COLUMN()-3,5)=4,1,4))</f>
        <v>0</v>
      </c>
      <c r="U50" s="24">
        <f>IF(INT((COLUMN()-3)/5)*4+MIN(MOD(COLUMN()-3,5),3)+1&lt;$L$28,0,$L$37*IF(INT((COLUMN()-3)/5)=INT(($L$28-1)/4),1,($L$29*(1+$L$30))^(INT((COLUMN()-3)/5)-INT(($L$28-1)/4)))/IF(MOD(COLUMN()-3,5)=4,1,4))</f>
        <v>0</v>
      </c>
      <c r="V50" s="33">
        <f t="shared" si="5"/>
        <v>0</v>
      </c>
      <c r="W50" s="24">
        <f>IF(INT((COLUMN()-3)/5)*4+MIN(MOD(COLUMN()-3,5),3)+1&lt;$L$28,0,$L$37*IF(INT((COLUMN()-3)/5)=INT(($L$28-1)/4),1,($L$29*(1+$L$30))^(INT((COLUMN()-3)/5)-INT(($L$28-1)/4)))/IF(MOD(COLUMN()-3,5)=4,1,4))</f>
        <v>0</v>
      </c>
      <c r="X50" s="24">
        <f>IF(INT((COLUMN()-3)/5)*4+MIN(MOD(COLUMN()-3,5),3)+1&lt;$L$28,0,$L$37*IF(INT((COLUMN()-3)/5)=INT(($L$28-1)/4),1,($L$29*(1+$L$30))^(INT((COLUMN()-3)/5)-INT(($L$28-1)/4)))/IF(MOD(COLUMN()-3,5)=4,1,4))</f>
        <v>0</v>
      </c>
      <c r="Y50" s="24">
        <f>IF(INT((COLUMN()-3)/5)*4+MIN(MOD(COLUMN()-3,5),3)+1&lt;$L$28,0,$L$37*IF(INT((COLUMN()-3)/5)=INT(($L$28-1)/4),1,($L$29*(1+$L$30))^(INT((COLUMN()-3)/5)-INT(($L$28-1)/4)))/IF(MOD(COLUMN()-3,5)=4,1,4))</f>
        <v>0</v>
      </c>
      <c r="Z50" s="24">
        <f>IF(INT((COLUMN()-3)/5)*4+MIN(MOD(COLUMN()-3,5),3)+1&lt;$L$28,0,$L$37*IF(INT((COLUMN()-3)/5)=INT(($L$28-1)/4),1,($L$29*(1+$L$30))^(INT((COLUMN()-3)/5)-INT(($L$28-1)/4)))/IF(MOD(COLUMN()-3,5)=4,1,4))</f>
        <v>0</v>
      </c>
      <c r="AA50" s="33">
        <f t="shared" si="6"/>
        <v>0</v>
      </c>
    </row>
    <row r="51" spans="1:27" x14ac:dyDescent="0.25">
      <c r="A51" t="s">
        <v>4098</v>
      </c>
    </row>
    <row r="52" spans="1:27" ht="15.75" thickBot="1" x14ac:dyDescent="0.3">
      <c r="A52" t="s">
        <v>4099</v>
      </c>
      <c r="B52" s="60" t="s">
        <v>4073</v>
      </c>
      <c r="C52" s="61">
        <f>C41+C42+C43+C44+C45+C46+C47+C48+C49+C50</f>
        <v>1080000</v>
      </c>
      <c r="D52" s="61">
        <f>D41+D42+D43+D44+D45+D46+D47+D48+D49+D50</f>
        <v>1801875</v>
      </c>
      <c r="E52" s="61">
        <f>E41+E42+E43+E44+E45+E46+E47+E48+E49+E50</f>
        <v>1998750</v>
      </c>
      <c r="F52" s="61">
        <f>F41+F42+F43+F44+F45+F46+F47+F48+F49+F50</f>
        <v>2130375</v>
      </c>
      <c r="G52" s="61">
        <f>SUM(C52:F52)</f>
        <v>7011000</v>
      </c>
      <c r="H52" s="61">
        <f>H41+H42+H43+H44+H45+H46+H47+H48+H49+H50</f>
        <v>1775860.3125</v>
      </c>
      <c r="I52" s="61">
        <f>I41+I42+I43+I44+I45+I46+I47+I48+I49+I50</f>
        <v>1775860.3125</v>
      </c>
      <c r="J52" s="61">
        <f>J41+J42+J43+J44+J45+J46+J47+J48+J49+J50</f>
        <v>1775860.3125</v>
      </c>
      <c r="K52" s="61">
        <f>K41+K42+K43+K44+K45+K46+K47+K48+K49+K50</f>
        <v>1775860.3125</v>
      </c>
      <c r="L52" s="61">
        <f>SUM(H52:K52)</f>
        <v>7103441.25</v>
      </c>
      <c r="M52" s="61">
        <f>M41+M42+M43+M44+M45+M46+M47+M48+M49+M50</f>
        <v>1485949.4254687498</v>
      </c>
      <c r="N52" s="61">
        <f>N41+N42+N43+N44+N45+N46+N47+N48+N49+N50</f>
        <v>1485949.4254687498</v>
      </c>
      <c r="O52" s="61">
        <f>O41+O42+O43+O44+O45+O46+O47+O48+O49+O50</f>
        <v>1485949.4254687498</v>
      </c>
      <c r="P52" s="61">
        <f>P41+P42+P43+P44+P45+P46+P47+P48+P49+P50</f>
        <v>1485949.4254687498</v>
      </c>
      <c r="Q52" s="61">
        <f>SUM(M52:P52)</f>
        <v>5943797.7018749993</v>
      </c>
      <c r="R52" s="61">
        <f>R41+R42+R43+R44+R45+R46+R47+R48+R49+R50</f>
        <v>1247699.838077578</v>
      </c>
      <c r="S52" s="61">
        <f>S41+S42+S43+S44+S45+S46+S47+S48+S49+S50</f>
        <v>1247699.838077578</v>
      </c>
      <c r="T52" s="61">
        <f>T41+T42+T43+T44+T45+T46+T47+T48+T49+T50</f>
        <v>1247699.838077578</v>
      </c>
      <c r="U52" s="61">
        <f>U41+U42+U43+U44+U45+U46+U47+U48+U49+U50</f>
        <v>1247699.838077578</v>
      </c>
      <c r="V52" s="61">
        <f>SUM(R52:U52)</f>
        <v>4990799.352310312</v>
      </c>
      <c r="W52" s="61">
        <f>W41+W42+W43+W44+W45+W46+W47+W48+W49+W50</f>
        <v>1051002.9524474954</v>
      </c>
      <c r="X52" s="61">
        <f>X41+X42+X43+X44+X45+X46+X47+X48+X49+X50</f>
        <v>1051002.9524474954</v>
      </c>
      <c r="Y52" s="61">
        <f>Y41+Y42+Y43+Y44+Y45+Y46+Y47+Y48+Y49+Y50</f>
        <v>1051002.9524474954</v>
      </c>
      <c r="Z52" s="61">
        <f>Z41+Z42+Z43+Z44+Z45+Z46+Z47+Z48+Z49+Z50</f>
        <v>1051002.9524474954</v>
      </c>
      <c r="AA52" s="61">
        <f>SUM(W52:Z52)</f>
        <v>4204011.8097899817</v>
      </c>
    </row>
    <row r="53" spans="1:27" ht="15.75" thickTop="1" x14ac:dyDescent="0.25">
      <c r="A53" t="s">
        <v>4101</v>
      </c>
    </row>
    <row r="54" spans="1:27" x14ac:dyDescent="0.25">
      <c r="A54" t="s">
        <v>4102</v>
      </c>
      <c r="B54" s="32" t="s">
        <v>4103</v>
      </c>
      <c r="C54" s="24">
        <f>'UW Exec Summary'!C5</f>
        <v>0</v>
      </c>
      <c r="D54" s="24">
        <f>'UW Exec Summary'!D5</f>
        <v>0</v>
      </c>
      <c r="E54" s="24">
        <f>'UW Exec Summary'!E5</f>
        <v>8205000</v>
      </c>
      <c r="F54" s="24">
        <f>'UW Exec Summary'!F5</f>
        <v>6595000</v>
      </c>
      <c r="G54" s="33">
        <f>SUM(C54:F54)</f>
        <v>14800000</v>
      </c>
      <c r="H54" s="24">
        <f>'UW Exec Summary'!H5</f>
        <v>24036000</v>
      </c>
      <c r="I54" s="24">
        <f>'UW Exec Summary'!I5</f>
        <v>18580000</v>
      </c>
      <c r="J54" s="24">
        <f>'UW Exec Summary'!J5</f>
        <v>23616500</v>
      </c>
      <c r="K54" s="24">
        <f>'UW Exec Summary'!K5</f>
        <v>20230000</v>
      </c>
      <c r="L54" s="33">
        <f>SUM(H54:K54)</f>
        <v>86462500</v>
      </c>
      <c r="M54" s="24">
        <f>'UW Exec Summary'!M5</f>
        <v>39488500</v>
      </c>
      <c r="N54" s="24">
        <f>'UW Exec Summary'!N5</f>
        <v>33706425</v>
      </c>
      <c r="O54" s="24">
        <f>'UW Exec Summary'!O5</f>
        <v>34213750</v>
      </c>
      <c r="P54" s="24">
        <f>'UW Exec Summary'!P5</f>
        <v>42612425</v>
      </c>
      <c r="Q54" s="33">
        <f>SUM(M54:P54)</f>
        <v>150021100</v>
      </c>
      <c r="R54" s="24">
        <f>'UW Exec Summary'!R5</f>
        <v>72575670</v>
      </c>
      <c r="S54" s="24">
        <f>'UW Exec Summary'!S5</f>
        <v>49468079</v>
      </c>
      <c r="T54" s="24">
        <f>'UW Exec Summary'!T5</f>
        <v>56545606.050000004</v>
      </c>
      <c r="U54" s="24">
        <f>'UW Exec Summary'!U5</f>
        <v>67698714.260000005</v>
      </c>
      <c r="V54" s="33">
        <f>SUM(R54:U54)</f>
        <v>246288069.31</v>
      </c>
      <c r="W54" s="24">
        <f>'UW Exec Summary'!W5</f>
        <v>132511598.36199999</v>
      </c>
      <c r="X54" s="24">
        <f>'UW Exec Summary'!X5</f>
        <v>103525231.0344</v>
      </c>
      <c r="Y54" s="24">
        <f>'UW Exec Summary'!Y5</f>
        <v>85809560.991280004</v>
      </c>
      <c r="Z54" s="24">
        <f>'UW Exec Summary'!Z5</f>
        <v>116166257.50203599</v>
      </c>
      <c r="AA54" s="33">
        <f>SUM(W54:Z54)</f>
        <v>438012647.88971597</v>
      </c>
    </row>
    <row r="55" spans="1:27" x14ac:dyDescent="0.25">
      <c r="A55" t="s">
        <v>4105</v>
      </c>
      <c r="B55" s="44" t="s">
        <v>4106</v>
      </c>
      <c r="C55" s="24">
        <f>C52-C54</f>
        <v>1080000</v>
      </c>
      <c r="D55" s="24">
        <f>D52-D54</f>
        <v>1801875</v>
      </c>
      <c r="E55" s="24">
        <f>E52-E54</f>
        <v>-6206250</v>
      </c>
      <c r="F55" s="24">
        <f>F52-F54</f>
        <v>-4464625</v>
      </c>
      <c r="G55" s="33">
        <f>SUM(C55:F55)</f>
        <v>-7789000</v>
      </c>
      <c r="H55" s="24">
        <f>H52-H54</f>
        <v>-22260139.6875</v>
      </c>
      <c r="I55" s="24">
        <f>I52-I54</f>
        <v>-16804139.6875</v>
      </c>
      <c r="J55" s="24">
        <f>J52-J54</f>
        <v>-21840639.6875</v>
      </c>
      <c r="K55" s="24">
        <f>K52-K54</f>
        <v>-18454139.6875</v>
      </c>
      <c r="L55" s="33">
        <f>SUM(H55:K55)</f>
        <v>-79359058.75</v>
      </c>
      <c r="M55" s="24">
        <f>M52-M54</f>
        <v>-38002550.57453125</v>
      </c>
      <c r="N55" s="24">
        <f>N52-N54</f>
        <v>-32220475.57453125</v>
      </c>
      <c r="O55" s="24">
        <f>O52-O54</f>
        <v>-32727800.57453125</v>
      </c>
      <c r="P55" s="24">
        <f>P52-P54</f>
        <v>-41126475.57453125</v>
      </c>
      <c r="Q55" s="33">
        <f>SUM(M55:P55)</f>
        <v>-144077302.298125</v>
      </c>
      <c r="R55" s="24">
        <f>R52-R54</f>
        <v>-71327970.161922425</v>
      </c>
      <c r="S55" s="24">
        <f>S52-S54</f>
        <v>-48220379.161922425</v>
      </c>
      <c r="T55" s="24">
        <f>T52-T54</f>
        <v>-55297906.21192243</v>
      </c>
      <c r="U55" s="24">
        <f>U52-U54</f>
        <v>-66451014.42192243</v>
      </c>
      <c r="V55" s="33">
        <f>SUM(R55:U55)</f>
        <v>-241297269.9576897</v>
      </c>
      <c r="W55" s="24">
        <f>W52-W54</f>
        <v>-131460595.4095525</v>
      </c>
      <c r="X55" s="24">
        <f>X52-X54</f>
        <v>-102474228.08195251</v>
      </c>
      <c r="Y55" s="24">
        <f>Y52-Y54</f>
        <v>-84758558.038832515</v>
      </c>
      <c r="Z55" s="24">
        <f>Z52-Z54</f>
        <v>-115115254.5495885</v>
      </c>
      <c r="AA55" s="33">
        <f>SUM(W55:Z55)</f>
        <v>-433808636.07992607</v>
      </c>
    </row>
  </sheetData>
  <sheetProtection sheet="1" objects="1" scenarios="1"/>
  <mergeCells count="2">
    <mergeCell ref="B1:M1"/>
    <mergeCell ref="B2:M2"/>
  </mergeCells>
  <dataValidations count="5">
    <dataValidation type="whole" allowBlank="1" showInputMessage="1" showErrorMessage="1" errorTitle="Invalid Input" error="Universe must be 1-10,000" sqref="C5" xr:uid="{C99192EC-A962-452B-BBA5-38663208D7E8}">
      <formula1>1</formula1>
      <formula2>10000</formula2>
    </dataValidation>
    <dataValidation type="decimal" allowBlank="1" showInputMessage="1" showErrorMessage="1" errorTitle="Invalid Input" error="Rate must be 0%-100%" sqref="C24 C26" xr:uid="{596AC03B-ED1D-4A95-B1BE-587A32170911}">
      <formula1>0</formula1>
      <formula2>1</formula2>
    </dataValidation>
    <dataValidation type="whole" allowBlank="1" showInputMessage="1" showErrorMessage="1" errorTitle="Invalid Input" error="Bind quarter must be 1-20" sqref="C28" xr:uid="{E2E4DCF5-92F0-47A8-8633-08D3EB2C3248}">
      <formula1>1</formula1>
      <formula2>20</formula2>
    </dataValidation>
    <dataValidation type="decimal" allowBlank="1" showInputMessage="1" showErrorMessage="1" errorTitle="Invalid Input" error="Renewal rate must be 0%-100%" sqref="C29" xr:uid="{FC9CC7EF-E23F-4B73-9A50-D9BEDFF3BFDD}">
      <formula1>0</formula1>
      <formula2>1</formula2>
    </dataValidation>
    <dataValidation type="decimal" allowBlank="1" showInputMessage="1" showErrorMessage="1" errorTitle="Invalid Input" error="Growth rate must be -50% to 100%" sqref="C30" xr:uid="{229D9924-476C-4BB9-83E7-E046836C95AA}">
      <formula1>-0.5</formula1>
      <formula2>1</formula2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91681-80F7-476F-8FE8-B8D863661C7B}">
  <sheetPr codeName="Sheet8">
    <tabColor rgb="FF548235"/>
    <pageSetUpPr fitToPage="1"/>
  </sheetPr>
  <dimension ref="A1:AC50"/>
  <sheetViews>
    <sheetView topLeftCell="B1" workbookViewId="0">
      <pane xSplit="1" ySplit="2" topLeftCell="C3" activePane="bottomRight" state="frozen"/>
      <selection activeCell="B1" sqref="B1"/>
      <selection pane="topRight" activeCell="C1" sqref="C1"/>
      <selection pane="bottomLeft" activeCell="B3" sqref="B3"/>
      <selection pane="bottomRight" activeCell="E15" sqref="E15"/>
    </sheetView>
  </sheetViews>
  <sheetFormatPr defaultRowHeight="15" x14ac:dyDescent="0.25"/>
  <cols>
    <col min="1" max="1" width="19.42578125" hidden="1" customWidth="1"/>
    <col min="2" max="2" width="33.42578125" bestFit="1" customWidth="1"/>
    <col min="3" max="4" width="6" bestFit="1" customWidth="1"/>
    <col min="5" max="6" width="10.5703125" bestFit="1" customWidth="1"/>
    <col min="7" max="16" width="11.5703125" bestFit="1" customWidth="1"/>
    <col min="17" max="17" width="12.5703125" bestFit="1" customWidth="1"/>
    <col min="18" max="21" width="11.5703125" bestFit="1" customWidth="1"/>
    <col min="22" max="23" width="12.5703125" bestFit="1" customWidth="1"/>
    <col min="24" max="25" width="11.5703125" bestFit="1" customWidth="1"/>
    <col min="26" max="29" width="12.5703125" bestFit="1" customWidth="1"/>
  </cols>
  <sheetData>
    <row r="1" spans="1:29" x14ac:dyDescent="0.25">
      <c r="A1" t="s">
        <v>1945</v>
      </c>
      <c r="B1" s="111" t="s">
        <v>451</v>
      </c>
      <c r="C1" s="111"/>
      <c r="D1" s="111"/>
      <c r="E1" s="111"/>
      <c r="F1" s="111"/>
      <c r="G1" s="111"/>
    </row>
    <row r="2" spans="1:29" x14ac:dyDescent="0.25">
      <c r="A2" t="s">
        <v>1946</v>
      </c>
      <c r="B2" s="112" t="s">
        <v>1947</v>
      </c>
      <c r="C2" s="112"/>
      <c r="D2" s="112"/>
      <c r="E2" s="112"/>
      <c r="F2" s="112"/>
      <c r="G2" s="112"/>
    </row>
    <row r="3" spans="1:29" x14ac:dyDescent="0.25">
      <c r="A3" t="s">
        <v>1948</v>
      </c>
    </row>
    <row r="4" spans="1:29" x14ac:dyDescent="0.25">
      <c r="A4" t="s">
        <v>1949</v>
      </c>
      <c r="B4" s="31" t="s">
        <v>1950</v>
      </c>
      <c r="C4" s="50" t="s">
        <v>5002</v>
      </c>
      <c r="D4" s="50" t="s">
        <v>5003</v>
      </c>
      <c r="E4" s="50" t="s">
        <v>5004</v>
      </c>
      <c r="F4" s="50" t="s">
        <v>5005</v>
      </c>
      <c r="G4" s="51" t="s">
        <v>5006</v>
      </c>
      <c r="H4" s="50" t="s">
        <v>5007</v>
      </c>
      <c r="I4" s="50" t="s">
        <v>5008</v>
      </c>
      <c r="J4" s="50" t="s">
        <v>5009</v>
      </c>
      <c r="K4" s="50" t="s">
        <v>5010</v>
      </c>
      <c r="L4" s="51" t="s">
        <v>5011</v>
      </c>
      <c r="M4" s="50" t="s">
        <v>5012</v>
      </c>
      <c r="N4" s="50" t="s">
        <v>5013</v>
      </c>
      <c r="O4" s="50" t="s">
        <v>5014</v>
      </c>
      <c r="P4" s="50" t="s">
        <v>5015</v>
      </c>
      <c r="Q4" s="51" t="s">
        <v>5016</v>
      </c>
      <c r="R4" s="50" t="s">
        <v>5017</v>
      </c>
      <c r="S4" s="50" t="s">
        <v>5018</v>
      </c>
      <c r="T4" s="50" t="s">
        <v>5019</v>
      </c>
      <c r="U4" s="50" t="s">
        <v>5020</v>
      </c>
      <c r="V4" s="51" t="s">
        <v>5021</v>
      </c>
      <c r="W4" s="50" t="s">
        <v>5022</v>
      </c>
      <c r="X4" s="50" t="s">
        <v>5023</v>
      </c>
      <c r="Y4" s="50" t="s">
        <v>5024</v>
      </c>
      <c r="Z4" s="50" t="s">
        <v>5025</v>
      </c>
      <c r="AA4" s="51" t="s">
        <v>5026</v>
      </c>
      <c r="AB4" s="52" t="s">
        <v>5027</v>
      </c>
      <c r="AC4" s="85" t="s">
        <v>5239</v>
      </c>
    </row>
    <row r="5" spans="1:29" x14ac:dyDescent="0.25">
      <c r="A5" t="s">
        <v>1951</v>
      </c>
      <c r="B5" s="32" t="s">
        <v>1952</v>
      </c>
      <c r="C5" s="24">
        <f>'Quarterly Summary'!C14</f>
        <v>0</v>
      </c>
      <c r="D5" s="24">
        <f>'Quarterly Summary'!D14</f>
        <v>0</v>
      </c>
      <c r="E5" s="24">
        <f>'Quarterly Summary'!E14</f>
        <v>8205000</v>
      </c>
      <c r="F5" s="24">
        <f>'Quarterly Summary'!F14</f>
        <v>6595000</v>
      </c>
      <c r="G5" s="33">
        <f t="shared" ref="G5:G10" si="0">SUM(C5:F5)</f>
        <v>14800000</v>
      </c>
      <c r="H5" s="24">
        <f>'Quarterly Summary'!H14</f>
        <v>24036000</v>
      </c>
      <c r="I5" s="24">
        <f>'Quarterly Summary'!I14</f>
        <v>18580000</v>
      </c>
      <c r="J5" s="24">
        <f>'Quarterly Summary'!J14</f>
        <v>23616500</v>
      </c>
      <c r="K5" s="24">
        <f>'Quarterly Summary'!K14</f>
        <v>20230000</v>
      </c>
      <c r="L5" s="33">
        <f t="shared" ref="L5:L10" si="1">SUM(H5:K5)</f>
        <v>86462500</v>
      </c>
      <c r="M5" s="24">
        <f>'Quarterly Summary'!M14</f>
        <v>39488500</v>
      </c>
      <c r="N5" s="24">
        <f>'Quarterly Summary'!N14</f>
        <v>33706425</v>
      </c>
      <c r="O5" s="24">
        <f>'Quarterly Summary'!O14</f>
        <v>34213750</v>
      </c>
      <c r="P5" s="24">
        <f>'Quarterly Summary'!P14</f>
        <v>42612425</v>
      </c>
      <c r="Q5" s="33">
        <f t="shared" ref="Q5:Q10" si="2">SUM(M5:P5)</f>
        <v>150021100</v>
      </c>
      <c r="R5" s="24">
        <f>'Quarterly Summary'!R14</f>
        <v>72575670</v>
      </c>
      <c r="S5" s="24">
        <f>'Quarterly Summary'!S14</f>
        <v>49468079</v>
      </c>
      <c r="T5" s="24">
        <f>'Quarterly Summary'!T14</f>
        <v>56545606.050000004</v>
      </c>
      <c r="U5" s="24">
        <f>'Quarterly Summary'!U14</f>
        <v>67698714.260000005</v>
      </c>
      <c r="V5" s="33">
        <f t="shared" ref="V5:V10" si="3">SUM(R5:U5)</f>
        <v>246288069.31</v>
      </c>
      <c r="W5" s="24">
        <f>'Quarterly Summary'!W14</f>
        <v>132511598.36199999</v>
      </c>
      <c r="X5" s="24">
        <f>'Quarterly Summary'!X14</f>
        <v>103525231.0344</v>
      </c>
      <c r="Y5" s="24">
        <f>'Quarterly Summary'!Y14</f>
        <v>85809560.991280004</v>
      </c>
      <c r="Z5" s="24">
        <f>'Quarterly Summary'!Z14</f>
        <v>116166257.50203599</v>
      </c>
      <c r="AA5" s="33">
        <f t="shared" ref="AA5:AA10" si="4">SUM(W5:Z5)</f>
        <v>438012647.88971597</v>
      </c>
      <c r="AB5" s="34">
        <f t="shared" ref="AB5:AB10" si="5">SUM(G5,L5,Q5,V5,AA5)</f>
        <v>935584317.19971597</v>
      </c>
      <c r="AC5" s="94">
        <f>'Quarterly Summary'!DD14</f>
        <v>0</v>
      </c>
    </row>
    <row r="6" spans="1:29" x14ac:dyDescent="0.25">
      <c r="A6" t="s">
        <v>1955</v>
      </c>
      <c r="B6" s="32" t="s">
        <v>1956</v>
      </c>
      <c r="C6" s="24">
        <f>'Quarterly Summary'!C26</f>
        <v>0</v>
      </c>
      <c r="D6" s="24">
        <f>'Quarterly Summary'!D26</f>
        <v>0</v>
      </c>
      <c r="E6" s="24">
        <f>'Quarterly Summary'!E26</f>
        <v>3915000</v>
      </c>
      <c r="F6" s="24">
        <f>'Quarterly Summary'!F26</f>
        <v>6975000</v>
      </c>
      <c r="G6" s="33">
        <f t="shared" si="0"/>
        <v>10890000</v>
      </c>
      <c r="H6" s="24">
        <f>'Quarterly Summary'!H26</f>
        <v>8898312.5</v>
      </c>
      <c r="I6" s="24">
        <f>'Quarterly Summary'!I26</f>
        <v>13711125</v>
      </c>
      <c r="J6" s="24">
        <f>'Quarterly Summary'!J26</f>
        <v>19263875</v>
      </c>
      <c r="K6" s="24">
        <f>'Quarterly Summary'!K26</f>
        <v>22313875</v>
      </c>
      <c r="L6" s="33">
        <f t="shared" si="1"/>
        <v>64187187.5</v>
      </c>
      <c r="M6" s="24">
        <f>'Quarterly Summary'!M26</f>
        <v>23285812.5</v>
      </c>
      <c r="N6" s="24">
        <f>'Quarterly Summary'!N26</f>
        <v>27501212.5</v>
      </c>
      <c r="O6" s="24">
        <f>'Quarterly Summary'!O26</f>
        <v>32762087.5</v>
      </c>
      <c r="P6" s="24">
        <f>'Quarterly Summary'!P26</f>
        <v>39815487.5</v>
      </c>
      <c r="Q6" s="33">
        <f t="shared" si="2"/>
        <v>123364600</v>
      </c>
      <c r="R6" s="24">
        <f>'Quarterly Summary'!R26</f>
        <v>45599427.5</v>
      </c>
      <c r="S6" s="24">
        <f>'Quarterly Summary'!S26</f>
        <v>47872080.5</v>
      </c>
      <c r="T6" s="24">
        <f>'Quarterly Summary'!T26</f>
        <v>53460839.725000001</v>
      </c>
      <c r="U6" s="24">
        <f>'Quarterly Summary'!U26</f>
        <v>62939456.794999994</v>
      </c>
      <c r="V6" s="33">
        <f t="shared" si="3"/>
        <v>209871804.51999998</v>
      </c>
      <c r="W6" s="24">
        <f>'Quarterly Summary'!W26</f>
        <v>77759662.278999999</v>
      </c>
      <c r="X6" s="24">
        <f>'Quarterly Summary'!X26</f>
        <v>90239446.859799996</v>
      </c>
      <c r="Y6" s="24">
        <f>'Quarterly Summary'!Y26</f>
        <v>94748259.606759995</v>
      </c>
      <c r="Z6" s="24">
        <f>'Quarterly Summary'!Z26</f>
        <v>106121195.55936199</v>
      </c>
      <c r="AA6" s="33">
        <f t="shared" si="4"/>
        <v>368868564.30492198</v>
      </c>
      <c r="AB6" s="34">
        <f t="shared" si="5"/>
        <v>777182156.32492197</v>
      </c>
      <c r="AC6" s="94">
        <f>'Quarterly Summary'!DD26</f>
        <v>158402160.87479395</v>
      </c>
    </row>
    <row r="7" spans="1:29" x14ac:dyDescent="0.25">
      <c r="A7" t="s">
        <v>1958</v>
      </c>
      <c r="B7" s="32" t="s">
        <v>1959</v>
      </c>
      <c r="C7" s="35">
        <f>-'Quarterly Summary'!C350</f>
        <v>0</v>
      </c>
      <c r="D7" s="35">
        <f>-'Quarterly Summary'!D350</f>
        <v>0</v>
      </c>
      <c r="E7" s="35">
        <f>-'Quarterly Summary'!E350</f>
        <v>-7887000</v>
      </c>
      <c r="F7" s="35">
        <f>-'Quarterly Summary'!F350</f>
        <v>-6436000</v>
      </c>
      <c r="G7" s="36">
        <f t="shared" si="0"/>
        <v>-14323000</v>
      </c>
      <c r="H7" s="35">
        <f>-'Quarterly Summary'!H350</f>
        <v>-23622600</v>
      </c>
      <c r="I7" s="35">
        <f>-'Quarterly Summary'!I350</f>
        <v>-18166600</v>
      </c>
      <c r="J7" s="35">
        <f>-'Quarterly Summary'!J350</f>
        <v>-22789700</v>
      </c>
      <c r="K7" s="35">
        <f>-'Quarterly Summary'!K350</f>
        <v>-19816600</v>
      </c>
      <c r="L7" s="36">
        <f t="shared" si="1"/>
        <v>-84395500</v>
      </c>
      <c r="M7" s="35">
        <f>-'Quarterly Summary'!M350</f>
        <v>-36456250</v>
      </c>
      <c r="N7" s="35">
        <f>-'Quarterly Summary'!N350</f>
        <v>-31902362.5</v>
      </c>
      <c r="O7" s="35">
        <f>-'Quarterly Summary'!O350</f>
        <v>-32911755</v>
      </c>
      <c r="P7" s="35">
        <f>-'Quarterly Summary'!P350</f>
        <v>-40460502.5</v>
      </c>
      <c r="Q7" s="36">
        <f t="shared" si="2"/>
        <v>-141730870</v>
      </c>
      <c r="R7" s="35">
        <f>-'Quarterly Summary'!R350</f>
        <v>-63299100</v>
      </c>
      <c r="S7" s="35">
        <f>-'Quarterly Summary'!S350</f>
        <v>-44160224</v>
      </c>
      <c r="T7" s="35">
        <f>-'Quarterly Summary'!T350</f>
        <v>-52357655.800000004</v>
      </c>
      <c r="U7" s="35">
        <f>-'Quarterly Summary'!U350</f>
        <v>-63300105.759999998</v>
      </c>
      <c r="V7" s="36">
        <f t="shared" si="3"/>
        <v>-223117085.56</v>
      </c>
      <c r="W7" s="35">
        <f>-'Quarterly Summary'!W350</f>
        <v>-107472563.27579999</v>
      </c>
      <c r="X7" s="35">
        <f>-'Quarterly Summary'!X350</f>
        <v>-89219099.430959985</v>
      </c>
      <c r="Y7" s="35">
        <f>-'Quarterly Summary'!Y350</f>
        <v>-74964147.142151996</v>
      </c>
      <c r="Z7" s="35">
        <f>-'Quarterly Summary'!Z350</f>
        <v>-103907460.98933239</v>
      </c>
      <c r="AA7" s="36">
        <f t="shared" si="4"/>
        <v>-375563270.83824438</v>
      </c>
      <c r="AB7" s="37">
        <f t="shared" si="5"/>
        <v>-839129726.39824438</v>
      </c>
      <c r="AC7" s="95">
        <f>-'Quarterly Summary'!DD350</f>
        <v>0</v>
      </c>
    </row>
    <row r="8" spans="1:29" x14ac:dyDescent="0.25">
      <c r="A8" t="s">
        <v>1962</v>
      </c>
      <c r="B8" s="32" t="s">
        <v>1963</v>
      </c>
      <c r="C8" s="35">
        <f>-'Quarterly Summary'!C362</f>
        <v>0</v>
      </c>
      <c r="D8" s="35">
        <f>-'Quarterly Summary'!D362</f>
        <v>0</v>
      </c>
      <c r="E8" s="35">
        <f>-'Quarterly Summary'!E362</f>
        <v>-3756000</v>
      </c>
      <c r="F8" s="35">
        <f>-'Quarterly Summary'!F362</f>
        <v>-6736500</v>
      </c>
      <c r="G8" s="36">
        <f t="shared" si="0"/>
        <v>-10492500</v>
      </c>
      <c r="H8" s="35">
        <f>-'Quarterly Summary'!H362</f>
        <v>-8532612.5</v>
      </c>
      <c r="I8" s="35">
        <f>-'Quarterly Summary'!I362</f>
        <v>-13297725</v>
      </c>
      <c r="J8" s="35">
        <f>-'Quarterly Summary'!J362</f>
        <v>-18643775</v>
      </c>
      <c r="K8" s="35">
        <f>-'Quarterly Summary'!K362</f>
        <v>-21693775</v>
      </c>
      <c r="L8" s="36">
        <f t="shared" si="1"/>
        <v>-62167887.5</v>
      </c>
      <c r="M8" s="35">
        <f>-'Quarterly Summary'!M362</f>
        <v>-21801487.5</v>
      </c>
      <c r="N8" s="35">
        <f>-'Quarterly Summary'!N362</f>
        <v>-25801806.25</v>
      </c>
      <c r="O8" s="35">
        <f>-'Quarterly Summary'!O362</f>
        <v>-30915308.75</v>
      </c>
      <c r="P8" s="35">
        <f>-'Quarterly Summary'!P362</f>
        <v>-37413528.75</v>
      </c>
      <c r="Q8" s="36">
        <f t="shared" si="2"/>
        <v>-115932131.25</v>
      </c>
      <c r="R8" s="35">
        <f>-'Quarterly Summary'!R362</f>
        <v>-40194140</v>
      </c>
      <c r="S8" s="35">
        <f>-'Quarterly Summary'!S362</f>
        <v>-42736118</v>
      </c>
      <c r="T8" s="35">
        <f>-'Quarterly Summary'!T362</f>
        <v>-47831687.100000001</v>
      </c>
      <c r="U8" s="35">
        <f>-'Quarterly Summary'!U362</f>
        <v>-56621177.419999994</v>
      </c>
      <c r="V8" s="36">
        <f t="shared" si="3"/>
        <v>-187383122.51999998</v>
      </c>
      <c r="W8" s="35">
        <f>-'Quarterly Summary'!W362</f>
        <v>-65771704.176100001</v>
      </c>
      <c r="X8" s="35">
        <f>-'Quarterly Summary'!X362</f>
        <v>-76579135.298820004</v>
      </c>
      <c r="Y8" s="35">
        <f>-'Quarterly Summary'!Y362</f>
        <v>-80842525.521084011</v>
      </c>
      <c r="Z8" s="35">
        <f>-'Quarterly Summary'!Z362</f>
        <v>-91018261.747175783</v>
      </c>
      <c r="AA8" s="36">
        <f t="shared" si="4"/>
        <v>-314211626.7431798</v>
      </c>
      <c r="AB8" s="37">
        <f t="shared" si="5"/>
        <v>-690187268.01317978</v>
      </c>
      <c r="AC8" s="95">
        <f>-'Quarterly Summary'!DD362</f>
        <v>-139372109.40606457</v>
      </c>
    </row>
    <row r="9" spans="1:29" x14ac:dyDescent="0.25">
      <c r="A9" t="s">
        <v>1965</v>
      </c>
      <c r="B9" s="40" t="s">
        <v>1966</v>
      </c>
      <c r="C9" s="43">
        <f t="shared" ref="C9:F10" si="6">C5+C7</f>
        <v>0</v>
      </c>
      <c r="D9" s="43">
        <f t="shared" si="6"/>
        <v>0</v>
      </c>
      <c r="E9" s="43">
        <f t="shared" si="6"/>
        <v>318000</v>
      </c>
      <c r="F9" s="43">
        <f t="shared" si="6"/>
        <v>159000</v>
      </c>
      <c r="G9" s="43">
        <f t="shared" si="0"/>
        <v>477000</v>
      </c>
      <c r="H9" s="43">
        <f t="shared" ref="H9:K10" si="7">H5+H7</f>
        <v>413400</v>
      </c>
      <c r="I9" s="43">
        <f t="shared" si="7"/>
        <v>413400</v>
      </c>
      <c r="J9" s="43">
        <f t="shared" si="7"/>
        <v>826800</v>
      </c>
      <c r="K9" s="43">
        <f t="shared" si="7"/>
        <v>413400</v>
      </c>
      <c r="L9" s="43">
        <f t="shared" si="1"/>
        <v>2067000</v>
      </c>
      <c r="M9" s="43">
        <f t="shared" ref="M9:P10" si="8">M5+M7</f>
        <v>3032250</v>
      </c>
      <c r="N9" s="43">
        <f t="shared" si="8"/>
        <v>1804062.5</v>
      </c>
      <c r="O9" s="43">
        <f t="shared" si="8"/>
        <v>1301995</v>
      </c>
      <c r="P9" s="43">
        <f t="shared" si="8"/>
        <v>2151922.5</v>
      </c>
      <c r="Q9" s="43">
        <f t="shared" si="2"/>
        <v>8290230</v>
      </c>
      <c r="R9" s="43">
        <f t="shared" ref="R9:U10" si="9">R5+R7</f>
        <v>9276570</v>
      </c>
      <c r="S9" s="43">
        <f t="shared" si="9"/>
        <v>5307855</v>
      </c>
      <c r="T9" s="43">
        <f t="shared" si="9"/>
        <v>4187950.25</v>
      </c>
      <c r="U9" s="43">
        <f t="shared" si="9"/>
        <v>4398608.5000000075</v>
      </c>
      <c r="V9" s="43">
        <f t="shared" si="3"/>
        <v>23170983.750000007</v>
      </c>
      <c r="W9" s="43">
        <f t="shared" ref="W9:Z10" si="10">W5+W7</f>
        <v>25039035.086199999</v>
      </c>
      <c r="X9" s="43">
        <f t="shared" si="10"/>
        <v>14306131.603440017</v>
      </c>
      <c r="Y9" s="43">
        <f t="shared" si="10"/>
        <v>10845413.849128008</v>
      </c>
      <c r="Z9" s="43">
        <f t="shared" si="10"/>
        <v>12258796.512703598</v>
      </c>
      <c r="AA9" s="43">
        <f t="shared" si="4"/>
        <v>62449377.051471621</v>
      </c>
      <c r="AB9" s="43">
        <f t="shared" si="5"/>
        <v>96454590.801471621</v>
      </c>
      <c r="AC9" s="94">
        <f>AC5+AC7</f>
        <v>0</v>
      </c>
    </row>
    <row r="10" spans="1:29" x14ac:dyDescent="0.25">
      <c r="A10" t="s">
        <v>1968</v>
      </c>
      <c r="B10" s="40" t="s">
        <v>1969</v>
      </c>
      <c r="C10" s="43">
        <f t="shared" si="6"/>
        <v>0</v>
      </c>
      <c r="D10" s="43">
        <f t="shared" si="6"/>
        <v>0</v>
      </c>
      <c r="E10" s="43">
        <f t="shared" si="6"/>
        <v>159000</v>
      </c>
      <c r="F10" s="43">
        <f t="shared" si="6"/>
        <v>238500</v>
      </c>
      <c r="G10" s="43">
        <f t="shared" si="0"/>
        <v>397500</v>
      </c>
      <c r="H10" s="43">
        <f t="shared" si="7"/>
        <v>365700</v>
      </c>
      <c r="I10" s="43">
        <f t="shared" si="7"/>
        <v>413400</v>
      </c>
      <c r="J10" s="43">
        <f t="shared" si="7"/>
        <v>620100</v>
      </c>
      <c r="K10" s="43">
        <f t="shared" si="7"/>
        <v>620100</v>
      </c>
      <c r="L10" s="43">
        <f t="shared" si="1"/>
        <v>2019300</v>
      </c>
      <c r="M10" s="43">
        <f t="shared" si="8"/>
        <v>1484325</v>
      </c>
      <c r="N10" s="43">
        <f t="shared" si="8"/>
        <v>1699406.25</v>
      </c>
      <c r="O10" s="43">
        <f t="shared" si="8"/>
        <v>1846778.75</v>
      </c>
      <c r="P10" s="43">
        <f t="shared" si="8"/>
        <v>2401958.75</v>
      </c>
      <c r="Q10" s="43">
        <f t="shared" si="2"/>
        <v>7432468.75</v>
      </c>
      <c r="R10" s="43">
        <f t="shared" si="9"/>
        <v>5405287.5</v>
      </c>
      <c r="S10" s="43">
        <f t="shared" si="9"/>
        <v>5135962.5</v>
      </c>
      <c r="T10" s="43">
        <f t="shared" si="9"/>
        <v>5629152.625</v>
      </c>
      <c r="U10" s="43">
        <f t="shared" si="9"/>
        <v>6318279.375</v>
      </c>
      <c r="V10" s="43">
        <f t="shared" si="3"/>
        <v>22488682</v>
      </c>
      <c r="W10" s="43">
        <f t="shared" si="10"/>
        <v>11987958.102899998</v>
      </c>
      <c r="X10" s="43">
        <f t="shared" si="10"/>
        <v>13660311.560979992</v>
      </c>
      <c r="Y10" s="43">
        <f t="shared" si="10"/>
        <v>13905734.085675985</v>
      </c>
      <c r="Z10" s="43">
        <f t="shared" si="10"/>
        <v>15102933.812186211</v>
      </c>
      <c r="AA10" s="43">
        <f t="shared" si="4"/>
        <v>54656937.561742187</v>
      </c>
      <c r="AB10" s="43">
        <f t="shared" si="5"/>
        <v>86994888.311742187</v>
      </c>
      <c r="AC10" s="94">
        <f>AC6+AC8</f>
        <v>19030051.468729377</v>
      </c>
    </row>
    <row r="11" spans="1:29" x14ac:dyDescent="0.25">
      <c r="A11" t="s">
        <v>1971</v>
      </c>
    </row>
    <row r="12" spans="1:29" x14ac:dyDescent="0.25">
      <c r="A12" t="s">
        <v>1972</v>
      </c>
      <c r="B12" s="31" t="s">
        <v>1973</v>
      </c>
    </row>
    <row r="13" spans="1:29" x14ac:dyDescent="0.25">
      <c r="A13" t="s">
        <v>1974</v>
      </c>
      <c r="B13" s="32" t="s">
        <v>1975</v>
      </c>
      <c r="C13" s="24">
        <f>'Quarterly Summary'!C146</f>
        <v>0</v>
      </c>
      <c r="D13" s="24">
        <f>'Quarterly Summary'!D146</f>
        <v>0</v>
      </c>
      <c r="E13" s="24">
        <f>'Quarterly Summary'!E146</f>
        <v>1156750</v>
      </c>
      <c r="F13" s="24">
        <f>'Quarterly Summary'!F146</f>
        <v>2064875</v>
      </c>
      <c r="G13" s="33">
        <f>SUM(C13:F13)</f>
        <v>3221625</v>
      </c>
      <c r="H13" s="24">
        <f>'Quarterly Summary'!H146</f>
        <v>2823312.5000000005</v>
      </c>
      <c r="I13" s="24">
        <f>'Quarterly Summary'!I146</f>
        <v>4574175</v>
      </c>
      <c r="J13" s="24">
        <f>'Quarterly Summary'!J146</f>
        <v>6462325</v>
      </c>
      <c r="K13" s="24">
        <f>'Quarterly Summary'!K146</f>
        <v>7638575.0000000009</v>
      </c>
      <c r="L13" s="33">
        <f>SUM(H13:K13)</f>
        <v>21498387.5</v>
      </c>
      <c r="M13" s="24">
        <f>'Quarterly Summary'!M146</f>
        <v>8267237.4999999991</v>
      </c>
      <c r="N13" s="24">
        <f>'Quarterly Summary'!N146</f>
        <v>9860274.9999999981</v>
      </c>
      <c r="O13" s="24">
        <f>'Quarterly Summary'!O146</f>
        <v>11757655</v>
      </c>
      <c r="P13" s="24">
        <f>'Quarterly Summary'!P146</f>
        <v>14116852.999999998</v>
      </c>
      <c r="Q13" s="33">
        <f>SUM(M13:P13)</f>
        <v>44002020.499999993</v>
      </c>
      <c r="R13" s="24">
        <f>'Quarterly Summary'!R146</f>
        <v>16333786.599999998</v>
      </c>
      <c r="S13" s="24">
        <f>'Quarterly Summary'!S146</f>
        <v>17534086.919999998</v>
      </c>
      <c r="T13" s="24">
        <f>'Quarterly Summary'!T146</f>
        <v>19586012.553999994</v>
      </c>
      <c r="U13" s="24">
        <f>'Quarterly Summary'!U146</f>
        <v>23001788.314800002</v>
      </c>
      <c r="V13" s="33">
        <f>SUM(R13:U13)</f>
        <v>76455674.388799995</v>
      </c>
      <c r="W13" s="24">
        <f>'Quarterly Summary'!W146</f>
        <v>28222477.827760004</v>
      </c>
      <c r="X13" s="24">
        <f>'Quarterly Summary'!X146</f>
        <v>33055708.043311998</v>
      </c>
      <c r="Y13" s="24">
        <f>'Quarterly Summary'!Y146</f>
        <v>35295135.801974401</v>
      </c>
      <c r="Z13" s="24">
        <f>'Quarterly Summary'!Z146</f>
        <v>39583408.874869287</v>
      </c>
      <c r="AA13" s="33">
        <f>SUM(W13:Z13)</f>
        <v>136156730.5479157</v>
      </c>
      <c r="AB13" s="34">
        <f>SUM(G13,L13,Q13,V13,AA13)</f>
        <v>281334437.93671572</v>
      </c>
      <c r="AC13" s="94">
        <f>'Quarterly Summary'!DD146</f>
        <v>0</v>
      </c>
    </row>
    <row r="14" spans="1:29" x14ac:dyDescent="0.25">
      <c r="A14" t="s">
        <v>1977</v>
      </c>
      <c r="B14" s="32" t="s">
        <v>1978</v>
      </c>
      <c r="C14" s="35">
        <f>-'Quarterly Summary'!C338</f>
        <v>0</v>
      </c>
      <c r="D14" s="35">
        <f>-'Quarterly Summary'!D338</f>
        <v>0</v>
      </c>
      <c r="E14" s="35">
        <f>-'Quarterly Summary'!E338</f>
        <v>-1124950</v>
      </c>
      <c r="F14" s="35">
        <f>-'Quarterly Summary'!F338</f>
        <v>-2017175</v>
      </c>
      <c r="G14" s="36">
        <f>SUM(C14:F14)</f>
        <v>-3142125</v>
      </c>
      <c r="H14" s="35">
        <f>-'Quarterly Summary'!H338</f>
        <v>-2750172.5000000005</v>
      </c>
      <c r="I14" s="35">
        <f>-'Quarterly Summary'!I338</f>
        <v>-4491495</v>
      </c>
      <c r="J14" s="35">
        <f>-'Quarterly Summary'!J338</f>
        <v>-6338305</v>
      </c>
      <c r="K14" s="35">
        <f>-'Quarterly Summary'!K338</f>
        <v>-7514555.0000000009</v>
      </c>
      <c r="L14" s="36">
        <f>SUM(H14:K14)</f>
        <v>-21094527.5</v>
      </c>
      <c r="M14" s="35">
        <f>-'Quarterly Summary'!M338</f>
        <v>-7825652.4999999991</v>
      </c>
      <c r="N14" s="35">
        <f>-'Quarterly Summary'!N338</f>
        <v>-9355010.4999999981</v>
      </c>
      <c r="O14" s="35">
        <f>-'Quarterly Summary'!O338</f>
        <v>-11213919.5</v>
      </c>
      <c r="P14" s="35">
        <f>-'Quarterly Summary'!P338</f>
        <v>-13439158.499999998</v>
      </c>
      <c r="Q14" s="36">
        <f>SUM(M14:P14)</f>
        <v>-41833740.999999993</v>
      </c>
      <c r="R14" s="35">
        <f>-'Quarterly Summary'!R338</f>
        <v>-14654623.599999998</v>
      </c>
      <c r="S14" s="35">
        <f>-'Quarterly Summary'!S338</f>
        <v>-15868669.919999998</v>
      </c>
      <c r="T14" s="35">
        <f>-'Quarterly Summary'!T338</f>
        <v>-17784064.703999996</v>
      </c>
      <c r="U14" s="35">
        <f>-'Quarterly Summary'!U338</f>
        <v>-20996934.9648</v>
      </c>
      <c r="V14" s="36">
        <f>SUM(R14:U14)</f>
        <v>-69304293.188799992</v>
      </c>
      <c r="W14" s="35">
        <f>-'Quarterly Summary'!W338</f>
        <v>-24167620.894984003</v>
      </c>
      <c r="X14" s="35">
        <f>-'Quarterly Summary'!X338</f>
        <v>-28353778.088980798</v>
      </c>
      <c r="Y14" s="35">
        <f>-'Quarterly Summary'!Y338</f>
        <v>-30374717.371776957</v>
      </c>
      <c r="Z14" s="35">
        <f>-'Quarterly Summary'!Z338</f>
        <v>-34255119.444882356</v>
      </c>
      <c r="AA14" s="36">
        <f>SUM(W14:Z14)</f>
        <v>-117151235.8006241</v>
      </c>
      <c r="AB14" s="37">
        <f>SUM(G14,L14,Q14,V14,AA14)</f>
        <v>-252525922.48942408</v>
      </c>
      <c r="AC14" s="95">
        <f>-'Quarterly Summary'!DD338</f>
        <v>0</v>
      </c>
    </row>
    <row r="15" spans="1:29" x14ac:dyDescent="0.25">
      <c r="A15" t="s">
        <v>1980</v>
      </c>
      <c r="B15" s="40" t="s">
        <v>1981</v>
      </c>
      <c r="C15" s="43">
        <f>C13+C14</f>
        <v>0</v>
      </c>
      <c r="D15" s="43">
        <f>D13+D14</f>
        <v>0</v>
      </c>
      <c r="E15" s="43">
        <f>E13+E14</f>
        <v>31800</v>
      </c>
      <c r="F15" s="43">
        <f>F13+F14</f>
        <v>47700</v>
      </c>
      <c r="G15" s="43">
        <f>SUM(C15:F15)</f>
        <v>79500</v>
      </c>
      <c r="H15" s="43">
        <f>H13+H14</f>
        <v>73140</v>
      </c>
      <c r="I15" s="43">
        <f>I13+I14</f>
        <v>82680</v>
      </c>
      <c r="J15" s="43">
        <f>J13+J14</f>
        <v>124020</v>
      </c>
      <c r="K15" s="43">
        <f>K13+K14</f>
        <v>124020</v>
      </c>
      <c r="L15" s="43">
        <f>SUM(H15:K15)</f>
        <v>403860</v>
      </c>
      <c r="M15" s="43">
        <f>M13+M14</f>
        <v>441585</v>
      </c>
      <c r="N15" s="43">
        <f>N13+N14</f>
        <v>505264.5</v>
      </c>
      <c r="O15" s="43">
        <f>O13+O14</f>
        <v>543735.5</v>
      </c>
      <c r="P15" s="43">
        <f>P13+P14</f>
        <v>677694.5</v>
      </c>
      <c r="Q15" s="43">
        <f>SUM(M15:P15)</f>
        <v>2168279.5</v>
      </c>
      <c r="R15" s="43">
        <f>R13+R14</f>
        <v>1679163</v>
      </c>
      <c r="S15" s="43">
        <f>S13+S14</f>
        <v>1665417</v>
      </c>
      <c r="T15" s="43">
        <f>T13+T14</f>
        <v>1801947.8499999978</v>
      </c>
      <c r="U15" s="43">
        <f>U13+U14</f>
        <v>2004853.3500000015</v>
      </c>
      <c r="V15" s="43">
        <f>SUM(R15:U15)</f>
        <v>7151381.1999999993</v>
      </c>
      <c r="W15" s="43">
        <f>W13+W14</f>
        <v>4054856.9327760004</v>
      </c>
      <c r="X15" s="43">
        <f>X13+X14</f>
        <v>4701929.9543312006</v>
      </c>
      <c r="Y15" s="43">
        <f>Y13+Y14</f>
        <v>4920418.4301974438</v>
      </c>
      <c r="Z15" s="43">
        <f>Z13+Z14</f>
        <v>5328289.4299869314</v>
      </c>
      <c r="AA15" s="43">
        <f>SUM(W15:Z15)</f>
        <v>19005494.747291576</v>
      </c>
      <c r="AB15" s="43">
        <f>SUM(G15,L15,Q15,V15,AA15)</f>
        <v>28808515.447291575</v>
      </c>
      <c r="AC15" s="94">
        <f>AC13+AC14</f>
        <v>0</v>
      </c>
    </row>
    <row r="16" spans="1:29" x14ac:dyDescent="0.25">
      <c r="A16" t="s">
        <v>1983</v>
      </c>
      <c r="B16" s="44" t="s">
        <v>1984</v>
      </c>
      <c r="C16" s="6">
        <f t="shared" ref="C16:AC16" si="11">IFERROR(C13/C6,0)</f>
        <v>0</v>
      </c>
      <c r="D16" s="6">
        <f t="shared" si="11"/>
        <v>0</v>
      </c>
      <c r="E16" s="6">
        <f t="shared" si="11"/>
        <v>0.2954661558109834</v>
      </c>
      <c r="F16" s="6">
        <f t="shared" si="11"/>
        <v>0.29603942652329751</v>
      </c>
      <c r="G16" s="45">
        <f t="shared" si="11"/>
        <v>0.29583333333333334</v>
      </c>
      <c r="H16" s="6">
        <f t="shared" si="11"/>
        <v>0.31728628321381164</v>
      </c>
      <c r="I16" s="6">
        <f t="shared" si="11"/>
        <v>0.33361048054043707</v>
      </c>
      <c r="J16" s="6">
        <f t="shared" si="11"/>
        <v>0.33546339975731776</v>
      </c>
      <c r="K16" s="6">
        <f t="shared" si="11"/>
        <v>0.34232400244242656</v>
      </c>
      <c r="L16" s="45">
        <f t="shared" si="11"/>
        <v>0.33493269197999992</v>
      </c>
      <c r="M16" s="6">
        <f t="shared" si="11"/>
        <v>0.35503324180764573</v>
      </c>
      <c r="N16" s="6">
        <f t="shared" si="11"/>
        <v>0.35853964620650808</v>
      </c>
      <c r="O16" s="6">
        <f t="shared" si="11"/>
        <v>0.35887990959062055</v>
      </c>
      <c r="P16" s="6">
        <f t="shared" si="11"/>
        <v>0.35455682917357217</v>
      </c>
      <c r="Q16" s="45">
        <f t="shared" si="11"/>
        <v>0.35668271530082368</v>
      </c>
      <c r="R16" s="6">
        <f t="shared" si="11"/>
        <v>0.35820157171929401</v>
      </c>
      <c r="S16" s="6">
        <f t="shared" si="11"/>
        <v>0.36626958212104438</v>
      </c>
      <c r="T16" s="6">
        <f t="shared" si="11"/>
        <v>0.3663618576653398</v>
      </c>
      <c r="U16" s="6">
        <f t="shared" si="11"/>
        <v>0.36545895827666719</v>
      </c>
      <c r="V16" s="45">
        <f t="shared" si="11"/>
        <v>0.36429702676670922</v>
      </c>
      <c r="W16" s="6">
        <f t="shared" si="11"/>
        <v>0.36294496401615478</v>
      </c>
      <c r="X16" s="6">
        <f t="shared" si="11"/>
        <v>0.36631106676295139</v>
      </c>
      <c r="Y16" s="6">
        <f t="shared" si="11"/>
        <v>0.37251487202469102</v>
      </c>
      <c r="Z16" s="6">
        <f t="shared" si="11"/>
        <v>0.37300191225915041</v>
      </c>
      <c r="AA16" s="45">
        <f t="shared" si="11"/>
        <v>0.3691199080747985</v>
      </c>
      <c r="AB16" s="46">
        <f t="shared" si="11"/>
        <v>0.36199291973849212</v>
      </c>
      <c r="AC16" s="96">
        <f t="shared" si="11"/>
        <v>0</v>
      </c>
    </row>
    <row r="17" spans="1:29" x14ac:dyDescent="0.25">
      <c r="A17" t="s">
        <v>1986</v>
      </c>
      <c r="B17" s="44" t="s">
        <v>1987</v>
      </c>
      <c r="C17" s="6">
        <f t="shared" ref="C17:AC17" si="12">IFERROR(C15/C10,0)</f>
        <v>0</v>
      </c>
      <c r="D17" s="6">
        <f t="shared" si="12"/>
        <v>0</v>
      </c>
      <c r="E17" s="6">
        <f t="shared" si="12"/>
        <v>0.2</v>
      </c>
      <c r="F17" s="6">
        <f t="shared" si="12"/>
        <v>0.2</v>
      </c>
      <c r="G17" s="45">
        <f t="shared" si="12"/>
        <v>0.2</v>
      </c>
      <c r="H17" s="6">
        <f t="shared" si="12"/>
        <v>0.2</v>
      </c>
      <c r="I17" s="6">
        <f t="shared" si="12"/>
        <v>0.2</v>
      </c>
      <c r="J17" s="6">
        <f t="shared" si="12"/>
        <v>0.2</v>
      </c>
      <c r="K17" s="6">
        <f t="shared" si="12"/>
        <v>0.2</v>
      </c>
      <c r="L17" s="45">
        <f t="shared" si="12"/>
        <v>0.2</v>
      </c>
      <c r="M17" s="6">
        <f t="shared" si="12"/>
        <v>0.29749886311959983</v>
      </c>
      <c r="N17" s="6">
        <f t="shared" si="12"/>
        <v>0.29731825453743033</v>
      </c>
      <c r="O17" s="6">
        <f t="shared" si="12"/>
        <v>0.29442373646545372</v>
      </c>
      <c r="P17" s="6">
        <f t="shared" si="12"/>
        <v>0.28214243895737179</v>
      </c>
      <c r="Q17" s="45">
        <f t="shared" si="12"/>
        <v>0.29173072540668266</v>
      </c>
      <c r="R17" s="6">
        <f t="shared" si="12"/>
        <v>0.31065193109524702</v>
      </c>
      <c r="S17" s="6">
        <f t="shared" si="12"/>
        <v>0.32426580217437334</v>
      </c>
      <c r="T17" s="6">
        <f t="shared" si="12"/>
        <v>0.32010996504114114</v>
      </c>
      <c r="U17" s="6">
        <f t="shared" si="12"/>
        <v>0.31731001923288671</v>
      </c>
      <c r="V17" s="45">
        <f t="shared" si="12"/>
        <v>0.31799912507100236</v>
      </c>
      <c r="W17" s="6">
        <f t="shared" si="12"/>
        <v>0.3382441695216713</v>
      </c>
      <c r="X17" s="6">
        <f t="shared" si="12"/>
        <v>0.34420371258310334</v>
      </c>
      <c r="Y17" s="6">
        <f t="shared" si="12"/>
        <v>0.35384096947933641</v>
      </c>
      <c r="Z17" s="6">
        <f t="shared" si="12"/>
        <v>0.35279830371021403</v>
      </c>
      <c r="AA17" s="45">
        <f t="shared" si="12"/>
        <v>0.34772337410639548</v>
      </c>
      <c r="AB17" s="46">
        <f t="shared" si="12"/>
        <v>0.33115181830060614</v>
      </c>
      <c r="AC17" s="96">
        <f t="shared" si="12"/>
        <v>0</v>
      </c>
    </row>
    <row r="18" spans="1:29" x14ac:dyDescent="0.25">
      <c r="A18" t="s">
        <v>1989</v>
      </c>
    </row>
    <row r="19" spans="1:29" x14ac:dyDescent="0.25">
      <c r="A19" t="s">
        <v>1990</v>
      </c>
      <c r="B19" s="31" t="s">
        <v>1991</v>
      </c>
    </row>
    <row r="20" spans="1:29" x14ac:dyDescent="0.25">
      <c r="A20" t="s">
        <v>1992</v>
      </c>
      <c r="B20" s="32" t="s">
        <v>1993</v>
      </c>
      <c r="C20" s="24">
        <f>'Quarterly Summary'!C50</f>
        <v>0</v>
      </c>
      <c r="D20" s="24">
        <f>'Quarterly Summary'!D50</f>
        <v>0</v>
      </c>
      <c r="E20" s="24">
        <f>'Quarterly Summary'!E50</f>
        <v>2037750</v>
      </c>
      <c r="F20" s="24">
        <f>'Quarterly Summary'!F50</f>
        <v>3549750</v>
      </c>
      <c r="G20" s="33">
        <f>SUM(C20:F20)</f>
        <v>5587500</v>
      </c>
      <c r="H20" s="24">
        <f>'Quarterly Summary'!H50</f>
        <v>4308568.75</v>
      </c>
      <c r="I20" s="24">
        <f>'Quarterly Summary'!I50</f>
        <v>6502887.5</v>
      </c>
      <c r="J20" s="24">
        <f>'Quarterly Summary'!J50</f>
        <v>9107612.5</v>
      </c>
      <c r="K20" s="24">
        <f>'Quarterly Summary'!K50</f>
        <v>10312612.5</v>
      </c>
      <c r="L20" s="33">
        <f>SUM(H20:K20)</f>
        <v>30231681.25</v>
      </c>
      <c r="M20" s="24">
        <f>'Quarterly Summary'!M50</f>
        <v>10554418.75</v>
      </c>
      <c r="N20" s="24">
        <f>'Quarterly Summary'!N50</f>
        <v>12395211.25</v>
      </c>
      <c r="O20" s="24">
        <f>'Quarterly Summary'!O50</f>
        <v>14547783.75</v>
      </c>
      <c r="P20" s="24">
        <f>'Quarterly Summary'!P50</f>
        <v>17775444.75</v>
      </c>
      <c r="Q20" s="33">
        <f>SUM(M20:P20)</f>
        <v>55272858.5</v>
      </c>
      <c r="R20" s="24">
        <f>'Quarterly Summary'!R50</f>
        <v>20192341.949999999</v>
      </c>
      <c r="S20" s="24">
        <f>'Quarterly Summary'!S50</f>
        <v>21044226.09</v>
      </c>
      <c r="T20" s="24">
        <f>'Quarterly Summary'!T50</f>
        <v>23405307.370499998</v>
      </c>
      <c r="U20" s="24">
        <f>'Quarterly Summary'!U50</f>
        <v>27182596.607099999</v>
      </c>
      <c r="V20" s="33">
        <f>SUM(R20:U20)</f>
        <v>91824472.0176</v>
      </c>
      <c r="W20" s="24">
        <f>'Quarterly Summary'!W50</f>
        <v>33814069.89102</v>
      </c>
      <c r="X20" s="24">
        <f>'Quarterly Summary'!X50</f>
        <v>39000013.031723998</v>
      </c>
      <c r="Y20" s="24">
        <f>'Quarterly Summary'!Y50</f>
        <v>40655018.925568797</v>
      </c>
      <c r="Z20" s="24">
        <f>'Quarterly Summary'!Z50</f>
        <v>45297198.576307558</v>
      </c>
      <c r="AA20" s="33">
        <f>SUM(W20:Z20)</f>
        <v>158766300.42462036</v>
      </c>
      <c r="AB20" s="34">
        <f>SUM(G20,L20,Q20,V20,AA20)</f>
        <v>341682812.19222033</v>
      </c>
      <c r="AC20" s="94">
        <f>'Quarterly Summary'!DD50</f>
        <v>63216310.371171713</v>
      </c>
    </row>
    <row r="21" spans="1:29" x14ac:dyDescent="0.25">
      <c r="A21" t="s">
        <v>1995</v>
      </c>
      <c r="B21" s="32" t="s">
        <v>1996</v>
      </c>
      <c r="C21" s="35">
        <f>-'Quarterly Summary'!C242</f>
        <v>0</v>
      </c>
      <c r="D21" s="35">
        <f>-'Quarterly Summary'!D242</f>
        <v>0</v>
      </c>
      <c r="E21" s="35">
        <f>-'Quarterly Summary'!E242</f>
        <v>-1942350</v>
      </c>
      <c r="F21" s="35">
        <f>-'Quarterly Summary'!F242</f>
        <v>-3406650</v>
      </c>
      <c r="G21" s="36">
        <f>SUM(C21:F21)</f>
        <v>-5349000</v>
      </c>
      <c r="H21" s="35">
        <f>-'Quarterly Summary'!H242</f>
        <v>-4089148.75</v>
      </c>
      <c r="I21" s="35">
        <f>-'Quarterly Summary'!I242</f>
        <v>-6254847.5</v>
      </c>
      <c r="J21" s="35">
        <f>-'Quarterly Summary'!J242</f>
        <v>-8735552.5</v>
      </c>
      <c r="K21" s="35">
        <f>-'Quarterly Summary'!K242</f>
        <v>-9940552.5</v>
      </c>
      <c r="L21" s="36">
        <f>SUM(H21:K21)</f>
        <v>-29020101.25</v>
      </c>
      <c r="M21" s="35">
        <f>-'Quarterly Summary'!M242</f>
        <v>-9731496.25</v>
      </c>
      <c r="N21" s="35">
        <f>-'Quarterly Summary'!N242</f>
        <v>-11452946.625</v>
      </c>
      <c r="O21" s="35">
        <f>-'Quarterly Summary'!O242</f>
        <v>-13521281.375</v>
      </c>
      <c r="P21" s="35">
        <f>-'Quarterly Summary'!P242</f>
        <v>-16426045.875</v>
      </c>
      <c r="Q21" s="36">
        <f>SUM(M21:P21)</f>
        <v>-51131770.125</v>
      </c>
      <c r="R21" s="35">
        <f>-'Quarterly Summary'!R242</f>
        <v>-17397472.199999999</v>
      </c>
      <c r="S21" s="35">
        <f>-'Quarterly Summary'!S242</f>
        <v>-18413760.84</v>
      </c>
      <c r="T21" s="35">
        <f>-'Quarterly Summary'!T242</f>
        <v>-20520124.458000001</v>
      </c>
      <c r="U21" s="35">
        <f>-'Quarterly Summary'!U242</f>
        <v>-23982727.719599999</v>
      </c>
      <c r="V21" s="36">
        <f>SUM(R21:U21)</f>
        <v>-80314085.217599988</v>
      </c>
      <c r="W21" s="35">
        <f>-'Quarterly Summary'!W242</f>
        <v>-27776073.164418001</v>
      </c>
      <c r="X21" s="35">
        <f>-'Quarterly Summary'!X242</f>
        <v>-32194234.491051603</v>
      </c>
      <c r="Y21" s="35">
        <f>-'Quarterly Summary'!Y242</f>
        <v>-33844333.770511925</v>
      </c>
      <c r="Z21" s="35">
        <f>-'Quarterly Summary'!Z242</f>
        <v>-37915383.010551795</v>
      </c>
      <c r="AA21" s="36">
        <f>SUM(W21:Z21)</f>
        <v>-131730024.43653332</v>
      </c>
      <c r="AB21" s="37">
        <f>SUM(G21,L21,Q21,V21,AA21)</f>
        <v>-297544981.02913332</v>
      </c>
      <c r="AC21" s="95">
        <f>-'Quarterly Summary'!DD242</f>
        <v>-54960937.663429543</v>
      </c>
    </row>
    <row r="22" spans="1:29" x14ac:dyDescent="0.25">
      <c r="A22" t="s">
        <v>1998</v>
      </c>
      <c r="B22" s="39" t="s">
        <v>1999</v>
      </c>
      <c r="C22" s="47">
        <f>C20+C21</f>
        <v>0</v>
      </c>
      <c r="D22" s="47">
        <f>D20+D21</f>
        <v>0</v>
      </c>
      <c r="E22" s="47">
        <f>E20+E21</f>
        <v>95400</v>
      </c>
      <c r="F22" s="47">
        <f>F20+F21</f>
        <v>143100</v>
      </c>
      <c r="G22" s="47">
        <f>SUM(C22:F22)</f>
        <v>238500</v>
      </c>
      <c r="H22" s="47">
        <f>H20+H21</f>
        <v>219420</v>
      </c>
      <c r="I22" s="47">
        <f>I20+I21</f>
        <v>248040</v>
      </c>
      <c r="J22" s="47">
        <f>J20+J21</f>
        <v>372060</v>
      </c>
      <c r="K22" s="47">
        <f>K20+K21</f>
        <v>372060</v>
      </c>
      <c r="L22" s="47">
        <f>SUM(H22:K22)</f>
        <v>1211580</v>
      </c>
      <c r="M22" s="47">
        <f>M20+M21</f>
        <v>822922.5</v>
      </c>
      <c r="N22" s="47">
        <f>N20+N21</f>
        <v>942264.625</v>
      </c>
      <c r="O22" s="47">
        <f>O20+O21</f>
        <v>1026502.375</v>
      </c>
      <c r="P22" s="47">
        <f>P20+P21</f>
        <v>1349398.875</v>
      </c>
      <c r="Q22" s="47">
        <f>SUM(M22:P22)</f>
        <v>4141088.375</v>
      </c>
      <c r="R22" s="47">
        <f>R20+R21</f>
        <v>2794869.75</v>
      </c>
      <c r="S22" s="47">
        <f>S20+S21</f>
        <v>2630465.25</v>
      </c>
      <c r="T22" s="47">
        <f>T20+T21</f>
        <v>2885182.9124999978</v>
      </c>
      <c r="U22" s="47">
        <f>U20+U21</f>
        <v>3199868.8874999993</v>
      </c>
      <c r="V22" s="47">
        <f>SUM(R22:U22)</f>
        <v>11510386.799999997</v>
      </c>
      <c r="W22" s="47">
        <f>W20+W21</f>
        <v>6037996.7266019993</v>
      </c>
      <c r="X22" s="47">
        <f>X20+X21</f>
        <v>6805778.5406723954</v>
      </c>
      <c r="Y22" s="47">
        <f>Y20+Y21</f>
        <v>6810685.1550568715</v>
      </c>
      <c r="Z22" s="47">
        <f>Z20+Z21</f>
        <v>7381815.5657557622</v>
      </c>
      <c r="AA22" s="47">
        <f>SUM(W22:Z22)</f>
        <v>27036275.988087028</v>
      </c>
      <c r="AB22" s="47">
        <f>SUM(G22,L22,Q22,V22,AA22)</f>
        <v>44137831.163087025</v>
      </c>
      <c r="AC22" s="95">
        <f>AC20+AC21</f>
        <v>8255372.7077421695</v>
      </c>
    </row>
    <row r="23" spans="1:29" x14ac:dyDescent="0.25">
      <c r="A23" t="s">
        <v>2001</v>
      </c>
      <c r="B23" s="32" t="s">
        <v>2002</v>
      </c>
      <c r="C23" s="35">
        <f>-'Quarterly Summary'!C74</f>
        <v>0</v>
      </c>
      <c r="D23" s="35">
        <f>-'Quarterly Summary'!D74</f>
        <v>0</v>
      </c>
      <c r="E23" s="35">
        <f>-'Quarterly Summary'!E74</f>
        <v>-195750</v>
      </c>
      <c r="F23" s="35">
        <f>-'Quarterly Summary'!F74</f>
        <v>-348750</v>
      </c>
      <c r="G23" s="36">
        <f>SUM(C23:F23)</f>
        <v>-544500</v>
      </c>
      <c r="H23" s="35">
        <f>-'Quarterly Summary'!H74</f>
        <v>-444915.625</v>
      </c>
      <c r="I23" s="35">
        <f>-'Quarterly Summary'!I74</f>
        <v>-685556.25</v>
      </c>
      <c r="J23" s="35">
        <f>-'Quarterly Summary'!J74</f>
        <v>-963193.75000000012</v>
      </c>
      <c r="K23" s="35">
        <f>-'Quarterly Summary'!K74</f>
        <v>-1115693.75</v>
      </c>
      <c r="L23" s="36">
        <f>SUM(H23:K23)</f>
        <v>-3209359.375</v>
      </c>
      <c r="M23" s="35">
        <f>-'Quarterly Summary'!M74</f>
        <v>-1164290.625</v>
      </c>
      <c r="N23" s="35">
        <f>-'Quarterly Summary'!N74</f>
        <v>-1375060.625</v>
      </c>
      <c r="O23" s="35">
        <f>-'Quarterly Summary'!O74</f>
        <v>-1638104.375</v>
      </c>
      <c r="P23" s="35">
        <f>-'Quarterly Summary'!P74</f>
        <v>-1990774.375</v>
      </c>
      <c r="Q23" s="36">
        <f>SUM(M23:P23)</f>
        <v>-6168230</v>
      </c>
      <c r="R23" s="35">
        <f>-'Quarterly Summary'!R74</f>
        <v>-2279971.375</v>
      </c>
      <c r="S23" s="35">
        <f>-'Quarterly Summary'!S74</f>
        <v>-2393604.0250000004</v>
      </c>
      <c r="T23" s="35">
        <f>-'Quarterly Summary'!T74</f>
        <v>-2673041.9862500001</v>
      </c>
      <c r="U23" s="35">
        <f>-'Quarterly Summary'!U74</f>
        <v>-3146972.8397499998</v>
      </c>
      <c r="V23" s="36">
        <f>SUM(R23:U23)</f>
        <v>-10493590.226</v>
      </c>
      <c r="W23" s="35">
        <f>-'Quarterly Summary'!W74</f>
        <v>-3887983.1139500001</v>
      </c>
      <c r="X23" s="35">
        <f>-'Quarterly Summary'!X74</f>
        <v>-4511972.3429899998</v>
      </c>
      <c r="Y23" s="35">
        <f>-'Quarterly Summary'!Y74</f>
        <v>-4737412.9803379998</v>
      </c>
      <c r="Z23" s="35">
        <f>-'Quarterly Summary'!Z74</f>
        <v>-5306059.7779680993</v>
      </c>
      <c r="AA23" s="36">
        <f>SUM(W23:Z23)</f>
        <v>-18443428.215246096</v>
      </c>
      <c r="AB23" s="37">
        <f>SUM(G23,L23,Q23,V23,AA23)</f>
        <v>-38859107.816246092</v>
      </c>
      <c r="AC23" s="95">
        <f>-'Quarterly Summary'!DD74</f>
        <v>-7920108.0437396998</v>
      </c>
    </row>
    <row r="24" spans="1:29" x14ac:dyDescent="0.25">
      <c r="A24" t="s">
        <v>2004</v>
      </c>
      <c r="B24" s="40" t="s">
        <v>2005</v>
      </c>
      <c r="C24" s="48">
        <f>C22+C23</f>
        <v>0</v>
      </c>
      <c r="D24" s="48">
        <f>D22+D23</f>
        <v>0</v>
      </c>
      <c r="E24" s="48">
        <f>E22+E23</f>
        <v>-100350</v>
      </c>
      <c r="F24" s="48">
        <f>F22+F23</f>
        <v>-205650</v>
      </c>
      <c r="G24" s="48">
        <f>SUM(C24:F24)</f>
        <v>-306000</v>
      </c>
      <c r="H24" s="48">
        <f>H22+H23</f>
        <v>-225495.625</v>
      </c>
      <c r="I24" s="48">
        <f>I22+I23</f>
        <v>-437516.25</v>
      </c>
      <c r="J24" s="48">
        <f>J22+J23</f>
        <v>-591133.75000000012</v>
      </c>
      <c r="K24" s="48">
        <f>K22+K23</f>
        <v>-743633.75</v>
      </c>
      <c r="L24" s="48">
        <f>SUM(H24:K24)</f>
        <v>-1997779.375</v>
      </c>
      <c r="M24" s="48">
        <f>M22+M23</f>
        <v>-341368.125</v>
      </c>
      <c r="N24" s="48">
        <f>N22+N23</f>
        <v>-432796</v>
      </c>
      <c r="O24" s="48">
        <f>O22+O23</f>
        <v>-611602</v>
      </c>
      <c r="P24" s="48">
        <f>P22+P23</f>
        <v>-641375.5</v>
      </c>
      <c r="Q24" s="48">
        <f>SUM(M24:P24)</f>
        <v>-2027141.625</v>
      </c>
      <c r="R24" s="48">
        <f>R22+R23</f>
        <v>514898.375</v>
      </c>
      <c r="S24" s="48">
        <f>S22+S23</f>
        <v>236861.22499999963</v>
      </c>
      <c r="T24" s="48">
        <f>T22+T23</f>
        <v>212140.92624999769</v>
      </c>
      <c r="U24" s="48">
        <f>U22+U23</f>
        <v>52896.047749999445</v>
      </c>
      <c r="V24" s="48">
        <f>SUM(R24:U24)</f>
        <v>1016796.5739999968</v>
      </c>
      <c r="W24" s="48">
        <f>W22+W23</f>
        <v>2150013.6126519991</v>
      </c>
      <c r="X24" s="48">
        <f>X22+X23</f>
        <v>2293806.1976823956</v>
      </c>
      <c r="Y24" s="48">
        <f>Y22+Y23</f>
        <v>2073272.1747188717</v>
      </c>
      <c r="Z24" s="48">
        <f>Z22+Z23</f>
        <v>2075755.7877876628</v>
      </c>
      <c r="AA24" s="48">
        <f>SUM(W24:Z24)</f>
        <v>8592847.7728409283</v>
      </c>
      <c r="AB24" s="48">
        <f>SUM(G24,L24,Q24,V24,AA24)</f>
        <v>5278723.3468409255</v>
      </c>
      <c r="AC24" s="95">
        <f>AC22+AC23</f>
        <v>335264.66400246974</v>
      </c>
    </row>
    <row r="25" spans="1:29" x14ac:dyDescent="0.25">
      <c r="A25" t="s">
        <v>2007</v>
      </c>
    </row>
    <row r="26" spans="1:29" x14ac:dyDescent="0.25">
      <c r="A26" t="s">
        <v>2008</v>
      </c>
      <c r="B26" s="31" t="s">
        <v>2009</v>
      </c>
    </row>
    <row r="27" spans="1:29" x14ac:dyDescent="0.25">
      <c r="A27" t="s">
        <v>2010</v>
      </c>
      <c r="B27" s="32" t="s">
        <v>2011</v>
      </c>
      <c r="C27" s="24">
        <f>'Quarterly Summary'!C374</f>
        <v>0</v>
      </c>
      <c r="D27" s="24">
        <f>'Quarterly Summary'!D374</f>
        <v>0</v>
      </c>
      <c r="E27" s="24">
        <f>'Quarterly Summary'!E374</f>
        <v>0</v>
      </c>
      <c r="F27" s="24">
        <f>'Quarterly Summary'!F374</f>
        <v>0</v>
      </c>
      <c r="G27" s="33">
        <f>SUM(C27:F27)</f>
        <v>0</v>
      </c>
      <c r="H27" s="24">
        <f>'Quarterly Summary'!H374</f>
        <v>0</v>
      </c>
      <c r="I27" s="24">
        <f>'Quarterly Summary'!I374</f>
        <v>0</v>
      </c>
      <c r="J27" s="24">
        <f>'Quarterly Summary'!J374</f>
        <v>0</v>
      </c>
      <c r="K27" s="24">
        <f>'Quarterly Summary'!K374</f>
        <v>0</v>
      </c>
      <c r="L27" s="33">
        <f>SUM(H27:K27)</f>
        <v>0</v>
      </c>
      <c r="M27" s="24">
        <f>'Quarterly Summary'!M374</f>
        <v>37500</v>
      </c>
      <c r="N27" s="24">
        <f>'Quarterly Summary'!N374</f>
        <v>0</v>
      </c>
      <c r="O27" s="24">
        <f>'Quarterly Summary'!O374</f>
        <v>0</v>
      </c>
      <c r="P27" s="24">
        <f>'Quarterly Summary'!P374</f>
        <v>0</v>
      </c>
      <c r="Q27" s="33">
        <f>SUM(M27:P27)</f>
        <v>37500</v>
      </c>
      <c r="R27" s="24">
        <f>'Quarterly Summary'!R374</f>
        <v>90000</v>
      </c>
      <c r="S27" s="24">
        <f>'Quarterly Summary'!S374</f>
        <v>0</v>
      </c>
      <c r="T27" s="24">
        <f>'Quarterly Summary'!T374</f>
        <v>0</v>
      </c>
      <c r="U27" s="24">
        <f>'Quarterly Summary'!U374</f>
        <v>0</v>
      </c>
      <c r="V27" s="33">
        <f>SUM(R27:U27)</f>
        <v>90000</v>
      </c>
      <c r="W27" s="24">
        <f>'Quarterly Summary'!W374</f>
        <v>300000</v>
      </c>
      <c r="X27" s="24">
        <f>'Quarterly Summary'!X374</f>
        <v>0</v>
      </c>
      <c r="Y27" s="24">
        <f>'Quarterly Summary'!Y374</f>
        <v>0</v>
      </c>
      <c r="Z27" s="24">
        <f>'Quarterly Summary'!Z374</f>
        <v>0</v>
      </c>
      <c r="AA27" s="33">
        <f>SUM(W27:Z27)</f>
        <v>300000</v>
      </c>
      <c r="AB27" s="34">
        <f>SUM(G27,L27,Q27,V27,AA27)</f>
        <v>427500</v>
      </c>
      <c r="AC27" s="94">
        <f>'Quarterly Summary'!DD374</f>
        <v>0</v>
      </c>
    </row>
    <row r="28" spans="1:29" x14ac:dyDescent="0.25">
      <c r="A28" t="s">
        <v>2013</v>
      </c>
      <c r="B28" s="32" t="s">
        <v>2014</v>
      </c>
      <c r="C28" s="24">
        <f>'Quarterly Summary'!C398</f>
        <v>0</v>
      </c>
      <c r="D28" s="24">
        <f>'Quarterly Summary'!D398</f>
        <v>0</v>
      </c>
      <c r="E28" s="24">
        <f>'Quarterly Summary'!E398</f>
        <v>0</v>
      </c>
      <c r="F28" s="24">
        <f>'Quarterly Summary'!F398</f>
        <v>0</v>
      </c>
      <c r="G28" s="33">
        <f>SUM(C28:F28)</f>
        <v>0</v>
      </c>
      <c r="H28" s="24">
        <f>'Quarterly Summary'!H398</f>
        <v>0</v>
      </c>
      <c r="I28" s="24">
        <f>'Quarterly Summary'!I398</f>
        <v>0</v>
      </c>
      <c r="J28" s="24">
        <f>'Quarterly Summary'!J398</f>
        <v>0</v>
      </c>
      <c r="K28" s="24">
        <f>'Quarterly Summary'!K398</f>
        <v>0</v>
      </c>
      <c r="L28" s="33">
        <f>SUM(H28:K28)</f>
        <v>0</v>
      </c>
      <c r="M28" s="24">
        <f>'Quarterly Summary'!M398</f>
        <v>0</v>
      </c>
      <c r="N28" s="24">
        <f>'Quarterly Summary'!N398</f>
        <v>0</v>
      </c>
      <c r="O28" s="24">
        <f>'Quarterly Summary'!O398</f>
        <v>0</v>
      </c>
      <c r="P28" s="24">
        <f>'Quarterly Summary'!P398</f>
        <v>0</v>
      </c>
      <c r="Q28" s="33">
        <f>SUM(M28:P28)</f>
        <v>0</v>
      </c>
      <c r="R28" s="24">
        <f>'Quarterly Summary'!R398</f>
        <v>0</v>
      </c>
      <c r="S28" s="24">
        <f>'Quarterly Summary'!S398</f>
        <v>0</v>
      </c>
      <c r="T28" s="24">
        <f>'Quarterly Summary'!T398</f>
        <v>0</v>
      </c>
      <c r="U28" s="24">
        <f>'Quarterly Summary'!U398</f>
        <v>0</v>
      </c>
      <c r="V28" s="33">
        <f>SUM(R28:U28)</f>
        <v>0</v>
      </c>
      <c r="W28" s="24">
        <f>'Quarterly Summary'!W398</f>
        <v>0</v>
      </c>
      <c r="X28" s="24">
        <f>'Quarterly Summary'!X398</f>
        <v>0</v>
      </c>
      <c r="Y28" s="24">
        <f>'Quarterly Summary'!Y398</f>
        <v>0</v>
      </c>
      <c r="Z28" s="24">
        <f>'Quarterly Summary'!Z398</f>
        <v>0</v>
      </c>
      <c r="AA28" s="33">
        <f>SUM(W28:Z28)</f>
        <v>0</v>
      </c>
      <c r="AB28" s="34">
        <f>SUM(G28,L28,Q28,V28,AA28)</f>
        <v>0</v>
      </c>
      <c r="AC28" s="94">
        <f>'Quarterly Summary'!DD398</f>
        <v>0</v>
      </c>
    </row>
    <row r="29" spans="1:29" x14ac:dyDescent="0.25">
      <c r="A29" t="s">
        <v>2016</v>
      </c>
      <c r="B29" s="32" t="s">
        <v>2017</v>
      </c>
      <c r="C29" s="24">
        <f>'Quarterly Summary'!C386</f>
        <v>0</v>
      </c>
      <c r="D29" s="24">
        <f>'Quarterly Summary'!D386</f>
        <v>0</v>
      </c>
      <c r="E29" s="24">
        <f>'Quarterly Summary'!E386</f>
        <v>0</v>
      </c>
      <c r="F29" s="24">
        <f>'Quarterly Summary'!F386</f>
        <v>0</v>
      </c>
      <c r="G29" s="33">
        <f>SUM(C29:F29)</f>
        <v>0</v>
      </c>
      <c r="H29" s="24">
        <f>'Quarterly Summary'!H386</f>
        <v>0</v>
      </c>
      <c r="I29" s="24">
        <f>'Quarterly Summary'!I386</f>
        <v>0</v>
      </c>
      <c r="J29" s="24">
        <f>'Quarterly Summary'!J386</f>
        <v>0</v>
      </c>
      <c r="K29" s="24">
        <f>'Quarterly Summary'!K386</f>
        <v>0</v>
      </c>
      <c r="L29" s="33">
        <f>SUM(H29:K29)</f>
        <v>0</v>
      </c>
      <c r="M29" s="24">
        <f>'Quarterly Summary'!M386</f>
        <v>9375</v>
      </c>
      <c r="N29" s="24">
        <f>'Quarterly Summary'!N386</f>
        <v>9375</v>
      </c>
      <c r="O29" s="24">
        <f>'Quarterly Summary'!O386</f>
        <v>9375</v>
      </c>
      <c r="P29" s="24">
        <f>'Quarterly Summary'!P386</f>
        <v>9375</v>
      </c>
      <c r="Q29" s="33">
        <f>SUM(M29:P29)</f>
        <v>37500</v>
      </c>
      <c r="R29" s="24">
        <f>'Quarterly Summary'!R386</f>
        <v>22500</v>
      </c>
      <c r="S29" s="24">
        <f>'Quarterly Summary'!S386</f>
        <v>22500</v>
      </c>
      <c r="T29" s="24">
        <f>'Quarterly Summary'!T386</f>
        <v>22500</v>
      </c>
      <c r="U29" s="24">
        <f>'Quarterly Summary'!U386</f>
        <v>22500</v>
      </c>
      <c r="V29" s="33">
        <f>SUM(R29:U29)</f>
        <v>90000</v>
      </c>
      <c r="W29" s="24">
        <f>'Quarterly Summary'!W386</f>
        <v>75000</v>
      </c>
      <c r="X29" s="24">
        <f>'Quarterly Summary'!X386</f>
        <v>75000</v>
      </c>
      <c r="Y29" s="24">
        <f>'Quarterly Summary'!Y386</f>
        <v>75000</v>
      </c>
      <c r="Z29" s="24">
        <f>'Quarterly Summary'!Z386</f>
        <v>75000</v>
      </c>
      <c r="AA29" s="33">
        <f>SUM(W29:Z29)</f>
        <v>300000</v>
      </c>
      <c r="AB29" s="34">
        <f>SUM(G29,L29,Q29,V29,AA29)</f>
        <v>427500</v>
      </c>
      <c r="AC29" s="94">
        <f>'Quarterly Summary'!DD386</f>
        <v>0</v>
      </c>
    </row>
    <row r="30" spans="1:29" x14ac:dyDescent="0.25">
      <c r="A30" t="s">
        <v>2019</v>
      </c>
      <c r="B30" s="32" t="s">
        <v>2020</v>
      </c>
      <c r="C30" s="24">
        <f>'Quarterly Summary'!C410</f>
        <v>0</v>
      </c>
      <c r="D30" s="24">
        <f>'Quarterly Summary'!D410</f>
        <v>0</v>
      </c>
      <c r="E30" s="24">
        <f>'Quarterly Summary'!E410</f>
        <v>0</v>
      </c>
      <c r="F30" s="24">
        <f>'Quarterly Summary'!F410</f>
        <v>0</v>
      </c>
      <c r="G30" s="33">
        <f>SUM(C30:F30)</f>
        <v>0</v>
      </c>
      <c r="H30" s="24">
        <f>'Quarterly Summary'!H410</f>
        <v>0</v>
      </c>
      <c r="I30" s="24">
        <f>'Quarterly Summary'!I410</f>
        <v>0</v>
      </c>
      <c r="J30" s="24">
        <f>'Quarterly Summary'!J410</f>
        <v>0</v>
      </c>
      <c r="K30" s="24">
        <f>'Quarterly Summary'!K410</f>
        <v>0</v>
      </c>
      <c r="L30" s="33">
        <f>SUM(H30:K30)</f>
        <v>0</v>
      </c>
      <c r="M30" s="24">
        <f>'Quarterly Summary'!M410</f>
        <v>0</v>
      </c>
      <c r="N30" s="24">
        <f>'Quarterly Summary'!N410</f>
        <v>0</v>
      </c>
      <c r="O30" s="24">
        <f>'Quarterly Summary'!O410</f>
        <v>0</v>
      </c>
      <c r="P30" s="24">
        <f>'Quarterly Summary'!P410</f>
        <v>0</v>
      </c>
      <c r="Q30" s="33">
        <f>SUM(M30:P30)</f>
        <v>0</v>
      </c>
      <c r="R30" s="24">
        <f>'Quarterly Summary'!R410</f>
        <v>0</v>
      </c>
      <c r="S30" s="24">
        <f>'Quarterly Summary'!S410</f>
        <v>0</v>
      </c>
      <c r="T30" s="24">
        <f>'Quarterly Summary'!T410</f>
        <v>0</v>
      </c>
      <c r="U30" s="24">
        <f>'Quarterly Summary'!U410</f>
        <v>0</v>
      </c>
      <c r="V30" s="33">
        <f>SUM(R30:U30)</f>
        <v>0</v>
      </c>
      <c r="W30" s="24">
        <f>'Quarterly Summary'!W410</f>
        <v>0</v>
      </c>
      <c r="X30" s="24">
        <f>'Quarterly Summary'!X410</f>
        <v>0</v>
      </c>
      <c r="Y30" s="24">
        <f>'Quarterly Summary'!Y410</f>
        <v>0</v>
      </c>
      <c r="Z30" s="24">
        <f>'Quarterly Summary'!Z410</f>
        <v>0</v>
      </c>
      <c r="AA30" s="33">
        <f>SUM(W30:Z30)</f>
        <v>0</v>
      </c>
      <c r="AB30" s="34">
        <f>SUM(G30,L30,Q30,V30,AA30)</f>
        <v>0</v>
      </c>
      <c r="AC30" s="94">
        <f>'Quarterly Summary'!DD410</f>
        <v>0</v>
      </c>
    </row>
    <row r="31" spans="1:29" x14ac:dyDescent="0.25">
      <c r="A31" t="s">
        <v>2022</v>
      </c>
      <c r="B31" s="40" t="s">
        <v>2023</v>
      </c>
      <c r="C31" s="43">
        <f>C29+C30</f>
        <v>0</v>
      </c>
      <c r="D31" s="43">
        <f>D29+D30</f>
        <v>0</v>
      </c>
      <c r="E31" s="43">
        <f>E29+E30</f>
        <v>0</v>
      </c>
      <c r="F31" s="43">
        <f>F29+F30</f>
        <v>0</v>
      </c>
      <c r="G31" s="43">
        <f>SUM(C31:F31)</f>
        <v>0</v>
      </c>
      <c r="H31" s="43">
        <f>H29+H30</f>
        <v>0</v>
      </c>
      <c r="I31" s="43">
        <f>I29+I30</f>
        <v>0</v>
      </c>
      <c r="J31" s="43">
        <f>J29+J30</f>
        <v>0</v>
      </c>
      <c r="K31" s="43">
        <f>K29+K30</f>
        <v>0</v>
      </c>
      <c r="L31" s="43">
        <f>SUM(H31:K31)</f>
        <v>0</v>
      </c>
      <c r="M31" s="43">
        <f>M29+M30</f>
        <v>9375</v>
      </c>
      <c r="N31" s="43">
        <f>N29+N30</f>
        <v>9375</v>
      </c>
      <c r="O31" s="43">
        <f>O29+O30</f>
        <v>9375</v>
      </c>
      <c r="P31" s="43">
        <f>P29+P30</f>
        <v>9375</v>
      </c>
      <c r="Q31" s="43">
        <f>SUM(M31:P31)</f>
        <v>37500</v>
      </c>
      <c r="R31" s="43">
        <f>R29+R30</f>
        <v>22500</v>
      </c>
      <c r="S31" s="43">
        <f>S29+S30</f>
        <v>22500</v>
      </c>
      <c r="T31" s="43">
        <f>T29+T30</f>
        <v>22500</v>
      </c>
      <c r="U31" s="43">
        <f>U29+U30</f>
        <v>22500</v>
      </c>
      <c r="V31" s="43">
        <f>SUM(R31:U31)</f>
        <v>90000</v>
      </c>
      <c r="W31" s="43">
        <f>W29+W30</f>
        <v>75000</v>
      </c>
      <c r="X31" s="43">
        <f>X29+X30</f>
        <v>75000</v>
      </c>
      <c r="Y31" s="43">
        <f>Y29+Y30</f>
        <v>75000</v>
      </c>
      <c r="Z31" s="43">
        <f>Z29+Z30</f>
        <v>75000</v>
      </c>
      <c r="AA31" s="43">
        <f>SUM(W31:Z31)</f>
        <v>300000</v>
      </c>
      <c r="AB31" s="43">
        <f>SUM(G31,L31,Q31,V31,AA31)</f>
        <v>427500</v>
      </c>
      <c r="AC31" s="94">
        <f>AC29+AC30</f>
        <v>0</v>
      </c>
    </row>
    <row r="32" spans="1:29" x14ac:dyDescent="0.25">
      <c r="A32" t="s">
        <v>2025</v>
      </c>
      <c r="B32" s="44" t="s">
        <v>2026</v>
      </c>
      <c r="C32" s="24">
        <f>0+C27-C29+C28-C30</f>
        <v>0</v>
      </c>
      <c r="D32" s="24">
        <f>C32+D27-D29+D28-D30</f>
        <v>0</v>
      </c>
      <c r="E32" s="24">
        <f>D32+E27-E29+E28-E30</f>
        <v>0</v>
      </c>
      <c r="F32" s="24">
        <f>E32+F27-F29+F28-F30</f>
        <v>0</v>
      </c>
      <c r="G32" s="33">
        <f>F32</f>
        <v>0</v>
      </c>
      <c r="H32" s="24">
        <f>F32+H27-H29+H28-H30</f>
        <v>0</v>
      </c>
      <c r="I32" s="24">
        <f>H32+I27-I29+I28-I30</f>
        <v>0</v>
      </c>
      <c r="J32" s="24">
        <f>I32+J27-J29+J28-J30</f>
        <v>0</v>
      </c>
      <c r="K32" s="24">
        <f>J32+K27-K29+K28-K30</f>
        <v>0</v>
      </c>
      <c r="L32" s="33">
        <f>K32</f>
        <v>0</v>
      </c>
      <c r="M32" s="24">
        <f>K32+M27-M29+M28-M30</f>
        <v>28125</v>
      </c>
      <c r="N32" s="24">
        <f>M32+N27-N29+N28-N30</f>
        <v>18750</v>
      </c>
      <c r="O32" s="24">
        <f>N32+O27-O29+O28-O30</f>
        <v>9375</v>
      </c>
      <c r="P32" s="24">
        <f>O32+P27-P29+P28-P30</f>
        <v>0</v>
      </c>
      <c r="Q32" s="33">
        <f>P32</f>
        <v>0</v>
      </c>
      <c r="R32" s="24">
        <f>P32+R27-R29+R28-R30</f>
        <v>67500</v>
      </c>
      <c r="S32" s="24">
        <f>R32+S27-S29+S28-S30</f>
        <v>45000</v>
      </c>
      <c r="T32" s="24">
        <f>S32+T27-T29+T28-T30</f>
        <v>22500</v>
      </c>
      <c r="U32" s="24">
        <f>T32+U27-U29+U28-U30</f>
        <v>0</v>
      </c>
      <c r="V32" s="33">
        <f>U32</f>
        <v>0</v>
      </c>
      <c r="W32" s="24">
        <f>U32+W27-W29+W28-W30</f>
        <v>225000</v>
      </c>
      <c r="X32" s="24">
        <f>W32+X27-X29+X28-X30</f>
        <v>150000</v>
      </c>
      <c r="Y32" s="24">
        <f>X32+Y27-Y29+Y28-Y30</f>
        <v>75000</v>
      </c>
      <c r="Z32" s="24">
        <f>Y32+Z27-Z29+Z28-Z30</f>
        <v>0</v>
      </c>
      <c r="AA32" s="33">
        <f>Z32</f>
        <v>0</v>
      </c>
      <c r="AB32" s="34">
        <f>AA32</f>
        <v>0</v>
      </c>
      <c r="AC32" s="94">
        <f>AB32+AC27-AC29+AC28-AC30</f>
        <v>0</v>
      </c>
    </row>
    <row r="33" spans="1:29" x14ac:dyDescent="0.25">
      <c r="A33" t="s">
        <v>2028</v>
      </c>
    </row>
    <row r="34" spans="1:29" x14ac:dyDescent="0.25">
      <c r="A34" t="s">
        <v>2029</v>
      </c>
      <c r="B34" s="31" t="s">
        <v>2030</v>
      </c>
    </row>
    <row r="35" spans="1:29" x14ac:dyDescent="0.25">
      <c r="A35" t="s">
        <v>2031</v>
      </c>
      <c r="B35" s="40" t="s">
        <v>2032</v>
      </c>
      <c r="C35" s="42">
        <f>C6-C13-C20</f>
        <v>0</v>
      </c>
      <c r="D35" s="42">
        <f>D6-D13-D20</f>
        <v>0</v>
      </c>
      <c r="E35" s="42">
        <f>E6-E13-E20</f>
        <v>720500</v>
      </c>
      <c r="F35" s="42">
        <f>F6-F13-F20</f>
        <v>1360375</v>
      </c>
      <c r="G35" s="42">
        <f>SUM(C35:F35)</f>
        <v>2080875</v>
      </c>
      <c r="H35" s="42">
        <f>H6-H13-H20</f>
        <v>1766431.25</v>
      </c>
      <c r="I35" s="42">
        <f>I6-I13-I20</f>
        <v>2634062.5</v>
      </c>
      <c r="J35" s="42">
        <f>J6-J13-J20</f>
        <v>3693937.5</v>
      </c>
      <c r="K35" s="42">
        <f>K6-K13-K20</f>
        <v>4362687.5</v>
      </c>
      <c r="L35" s="42">
        <f>SUM(H35:K35)</f>
        <v>12457118.75</v>
      </c>
      <c r="M35" s="42">
        <f>M6-M13-M20</f>
        <v>4464156.25</v>
      </c>
      <c r="N35" s="42">
        <f>N6-N13-N20</f>
        <v>5245726.25</v>
      </c>
      <c r="O35" s="42">
        <f>O6-O13-O20</f>
        <v>6456648.75</v>
      </c>
      <c r="P35" s="42">
        <f>P6-P13-P20</f>
        <v>7923189.75</v>
      </c>
      <c r="Q35" s="42">
        <f>SUM(M35:P35)</f>
        <v>24089721</v>
      </c>
      <c r="R35" s="42">
        <f>R6-R13-R20</f>
        <v>9073298.950000003</v>
      </c>
      <c r="S35" s="42">
        <f>S6-S13-S20</f>
        <v>9293767.4900000021</v>
      </c>
      <c r="T35" s="42">
        <f>T6-T13-T20</f>
        <v>10469519.800500005</v>
      </c>
      <c r="U35" s="42">
        <f>U6-U13-U20</f>
        <v>12755071.873099994</v>
      </c>
      <c r="V35" s="42">
        <f>SUM(R35:U35)</f>
        <v>41591658.113600001</v>
      </c>
      <c r="W35" s="42">
        <f>W6-W13-W20</f>
        <v>15723114.560219996</v>
      </c>
      <c r="X35" s="42">
        <f>X6-X13-X20</f>
        <v>18183725.784763999</v>
      </c>
      <c r="Y35" s="42">
        <f>Y6-Y13-Y20</f>
        <v>18798104.879216798</v>
      </c>
      <c r="Z35" s="42">
        <f>Z6-Z13-Z20</f>
        <v>21240588.10818515</v>
      </c>
      <c r="AA35" s="42">
        <f>SUM(W35:Z35)</f>
        <v>73945533.332385942</v>
      </c>
      <c r="AB35" s="42">
        <f>SUM(G35,L35,Q35,V35,AA35)</f>
        <v>154164906.19598594</v>
      </c>
      <c r="AC35" s="94">
        <f>AC6-AC13-AC20</f>
        <v>95185850.503622234</v>
      </c>
    </row>
    <row r="36" spans="1:29" x14ac:dyDescent="0.25">
      <c r="A36" t="s">
        <v>2034</v>
      </c>
      <c r="B36" s="40" t="s">
        <v>2035</v>
      </c>
      <c r="C36" s="43">
        <f>C10-C15-C24-C31</f>
        <v>0</v>
      </c>
      <c r="D36" s="43">
        <f>D10-D15-D24-D31</f>
        <v>0</v>
      </c>
      <c r="E36" s="43">
        <f>E10-E15-E24-E31</f>
        <v>227550</v>
      </c>
      <c r="F36" s="43">
        <f>F10-F15-F24-F31</f>
        <v>396450</v>
      </c>
      <c r="G36" s="43">
        <f>SUM(C36:F36)</f>
        <v>624000</v>
      </c>
      <c r="H36" s="43">
        <f>H10-H15-H24-H31</f>
        <v>518055.625</v>
      </c>
      <c r="I36" s="43">
        <f>I10-I15-I24-I31</f>
        <v>768236.25</v>
      </c>
      <c r="J36" s="43">
        <f>J10-J15-J24-J31</f>
        <v>1087213.75</v>
      </c>
      <c r="K36" s="43">
        <f>K10-K15-K24-K31</f>
        <v>1239713.75</v>
      </c>
      <c r="L36" s="43">
        <f>SUM(H36:K36)</f>
        <v>3613219.375</v>
      </c>
      <c r="M36" s="43">
        <f>M10-M15-M24-M31</f>
        <v>1374733.125</v>
      </c>
      <c r="N36" s="43">
        <f>N10-N15-N24-N31</f>
        <v>1617562.75</v>
      </c>
      <c r="O36" s="43">
        <f>O10-O15-O24-O31</f>
        <v>1905270.25</v>
      </c>
      <c r="P36" s="43">
        <f>P10-P15-P24-P31</f>
        <v>2356264.75</v>
      </c>
      <c r="Q36" s="43">
        <f>SUM(M36:P36)</f>
        <v>7253830.875</v>
      </c>
      <c r="R36" s="43">
        <f>R10-R15-R24-R31</f>
        <v>3188726.125</v>
      </c>
      <c r="S36" s="43">
        <f>S10-S15-S24-S31</f>
        <v>3211184.2750000004</v>
      </c>
      <c r="T36" s="43">
        <f>T10-T15-T24-T31</f>
        <v>3592563.8487500045</v>
      </c>
      <c r="U36" s="43">
        <f>U10-U15-U24-U31</f>
        <v>4238029.9772499986</v>
      </c>
      <c r="V36" s="43">
        <f>SUM(R36:U36)</f>
        <v>14230504.226000004</v>
      </c>
      <c r="W36" s="43">
        <f>W10-W15-W24-W31</f>
        <v>5708087.557471999</v>
      </c>
      <c r="X36" s="43">
        <f>X10-X15-X24-X31</f>
        <v>6589575.408966396</v>
      </c>
      <c r="Y36" s="43">
        <f>Y10-Y15-Y24-Y31</f>
        <v>6837043.4807596691</v>
      </c>
      <c r="Z36" s="43">
        <f>Z10-Z15-Z24-Z31</f>
        <v>7623888.5944116171</v>
      </c>
      <c r="AA36" s="43">
        <f>SUM(W36:Z36)</f>
        <v>26758595.041609682</v>
      </c>
      <c r="AB36" s="43">
        <f>SUM(G36,L36,Q36,V36,AA36)</f>
        <v>52480149.517609686</v>
      </c>
      <c r="AC36" s="94">
        <f>AC10-AC15-AC24-AC31</f>
        <v>18694786.804726906</v>
      </c>
    </row>
    <row r="37" spans="1:29" x14ac:dyDescent="0.25">
      <c r="A37" t="s">
        <v>2037</v>
      </c>
      <c r="B37" s="44" t="s">
        <v>2038</v>
      </c>
      <c r="C37" s="6">
        <f t="shared" ref="C37:AC37" si="13">IFERROR(C35/C6,0)</f>
        <v>0</v>
      </c>
      <c r="D37" s="6">
        <f t="shared" si="13"/>
        <v>0</v>
      </c>
      <c r="E37" s="6">
        <f t="shared" si="13"/>
        <v>0.18403575989782886</v>
      </c>
      <c r="F37" s="6">
        <f t="shared" si="13"/>
        <v>0.1950358422939068</v>
      </c>
      <c r="G37" s="45">
        <f t="shared" si="13"/>
        <v>0.19108126721763086</v>
      </c>
      <c r="H37" s="6">
        <f t="shared" si="13"/>
        <v>0.19851306076292555</v>
      </c>
      <c r="I37" s="6">
        <f t="shared" si="13"/>
        <v>0.19211133295043259</v>
      </c>
      <c r="J37" s="6">
        <f t="shared" si="13"/>
        <v>0.19175464437970036</v>
      </c>
      <c r="K37" s="6">
        <f t="shared" si="13"/>
        <v>0.19551456212782406</v>
      </c>
      <c r="L37" s="45">
        <f t="shared" si="13"/>
        <v>0.19407484943938383</v>
      </c>
      <c r="M37" s="6">
        <f t="shared" si="13"/>
        <v>0.1917114229962987</v>
      </c>
      <c r="N37" s="6">
        <f t="shared" si="13"/>
        <v>0.1907452716857484</v>
      </c>
      <c r="O37" s="6">
        <f t="shared" si="13"/>
        <v>0.19707684224944458</v>
      </c>
      <c r="P37" s="6">
        <f t="shared" si="13"/>
        <v>0.19899768274845309</v>
      </c>
      <c r="Q37" s="45">
        <f t="shared" si="13"/>
        <v>0.19527255792990858</v>
      </c>
      <c r="R37" s="6">
        <f t="shared" si="13"/>
        <v>0.19897835230497143</v>
      </c>
      <c r="S37" s="6">
        <f t="shared" si="13"/>
        <v>0.19413753053828531</v>
      </c>
      <c r="T37" s="6">
        <f t="shared" si="13"/>
        <v>0.19583530401607446</v>
      </c>
      <c r="U37" s="6">
        <f t="shared" si="13"/>
        <v>0.20265621158194164</v>
      </c>
      <c r="V37" s="45">
        <f t="shared" si="13"/>
        <v>0.19817649259139272</v>
      </c>
      <c r="W37" s="6">
        <f t="shared" si="13"/>
        <v>0.20220142551295808</v>
      </c>
      <c r="X37" s="6">
        <f t="shared" si="13"/>
        <v>0.2015052886241096</v>
      </c>
      <c r="Y37" s="6">
        <f t="shared" si="13"/>
        <v>0.19840052954255649</v>
      </c>
      <c r="Z37" s="6">
        <f t="shared" si="13"/>
        <v>0.20015405966948049</v>
      </c>
      <c r="AA37" s="45">
        <f t="shared" si="13"/>
        <v>0.20046580405062522</v>
      </c>
      <c r="AB37" s="46">
        <f t="shared" si="13"/>
        <v>0.19836392915270837</v>
      </c>
      <c r="AC37" s="96">
        <f t="shared" si="13"/>
        <v>0.60091257580040291</v>
      </c>
    </row>
    <row r="38" spans="1:29" x14ac:dyDescent="0.25">
      <c r="A38" t="s">
        <v>2040</v>
      </c>
      <c r="B38" s="44" t="s">
        <v>2041</v>
      </c>
      <c r="C38" s="6">
        <f t="shared" ref="C38:AC38" si="14">IFERROR(C36/C10,0)</f>
        <v>0</v>
      </c>
      <c r="D38" s="6">
        <f t="shared" si="14"/>
        <v>0</v>
      </c>
      <c r="E38" s="6">
        <f t="shared" si="14"/>
        <v>1.4311320754716981</v>
      </c>
      <c r="F38" s="6">
        <f t="shared" si="14"/>
        <v>1.6622641509433962</v>
      </c>
      <c r="G38" s="45">
        <f t="shared" si="14"/>
        <v>1.5698113207547171</v>
      </c>
      <c r="H38" s="6">
        <f t="shared" si="14"/>
        <v>1.4166136860814875</v>
      </c>
      <c r="I38" s="6">
        <f t="shared" si="14"/>
        <v>1.8583363570391873</v>
      </c>
      <c r="J38" s="6">
        <f t="shared" si="14"/>
        <v>1.7532877761651346</v>
      </c>
      <c r="K38" s="6">
        <f t="shared" si="14"/>
        <v>1.9992158522818899</v>
      </c>
      <c r="L38" s="45">
        <f t="shared" si="14"/>
        <v>1.7893425320655674</v>
      </c>
      <c r="M38" s="6">
        <f t="shared" si="14"/>
        <v>0.92616719721085339</v>
      </c>
      <c r="N38" s="6">
        <f t="shared" si="14"/>
        <v>0.95183994409812256</v>
      </c>
      <c r="O38" s="6">
        <f t="shared" si="14"/>
        <v>1.0316721751319697</v>
      </c>
      <c r="P38" s="6">
        <f t="shared" si="14"/>
        <v>0.98097635939834515</v>
      </c>
      <c r="Q38" s="45">
        <f t="shared" si="14"/>
        <v>0.97596520335184722</v>
      </c>
      <c r="R38" s="6">
        <f t="shared" si="14"/>
        <v>0.58992720091206985</v>
      </c>
      <c r="S38" s="6">
        <f t="shared" si="14"/>
        <v>0.62523514823170934</v>
      </c>
      <c r="T38" s="6">
        <f t="shared" si="14"/>
        <v>0.63820686488315004</v>
      </c>
      <c r="U38" s="6">
        <f t="shared" si="14"/>
        <v>0.67075697760673947</v>
      </c>
      <c r="V38" s="45">
        <f t="shared" si="14"/>
        <v>0.63278515948600289</v>
      </c>
      <c r="W38" s="6">
        <f t="shared" si="14"/>
        <v>0.47615177734823411</v>
      </c>
      <c r="X38" s="6">
        <f t="shared" si="14"/>
        <v>0.48238836863642215</v>
      </c>
      <c r="Y38" s="6">
        <f t="shared" si="14"/>
        <v>0.49167080562847593</v>
      </c>
      <c r="Z38" s="6">
        <f t="shared" si="14"/>
        <v>0.5047952066280047</v>
      </c>
      <c r="AA38" s="45">
        <f t="shared" si="14"/>
        <v>0.48957362478244115</v>
      </c>
      <c r="AB38" s="46">
        <f t="shared" si="14"/>
        <v>0.60325555370045969</v>
      </c>
      <c r="AC38" s="96">
        <f t="shared" si="14"/>
        <v>0.98238235642434357</v>
      </c>
    </row>
    <row r="39" spans="1:29" x14ac:dyDescent="0.25">
      <c r="A39" t="s">
        <v>2043</v>
      </c>
      <c r="B39" s="44" t="s">
        <v>2044</v>
      </c>
      <c r="C39" s="6">
        <f t="shared" ref="C39:AC39" si="15">IFERROR((C15+C24+C31)/C10,0)</f>
        <v>0</v>
      </c>
      <c r="D39" s="6">
        <f t="shared" si="15"/>
        <v>0</v>
      </c>
      <c r="E39" s="6">
        <f t="shared" si="15"/>
        <v>-0.43113207547169813</v>
      </c>
      <c r="F39" s="6">
        <f t="shared" si="15"/>
        <v>-0.66226415094339619</v>
      </c>
      <c r="G39" s="45">
        <f t="shared" si="15"/>
        <v>-0.56981132075471697</v>
      </c>
      <c r="H39" s="6">
        <f t="shared" si="15"/>
        <v>-0.41661368608148758</v>
      </c>
      <c r="I39" s="6">
        <f t="shared" si="15"/>
        <v>-0.8583363570391872</v>
      </c>
      <c r="J39" s="6">
        <f t="shared" si="15"/>
        <v>-0.75328777616513487</v>
      </c>
      <c r="K39" s="6">
        <f t="shared" si="15"/>
        <v>-0.99921585228189003</v>
      </c>
      <c r="L39" s="45">
        <f t="shared" si="15"/>
        <v>-0.78934253206556726</v>
      </c>
      <c r="M39" s="6">
        <f t="shared" si="15"/>
        <v>7.3832802789146584E-2</v>
      </c>
      <c r="N39" s="6">
        <f t="shared" si="15"/>
        <v>4.8160055901877497E-2</v>
      </c>
      <c r="O39" s="6">
        <f t="shared" si="15"/>
        <v>-3.1672175131969654E-2</v>
      </c>
      <c r="P39" s="6">
        <f t="shared" si="15"/>
        <v>1.9023640601654797E-2</v>
      </c>
      <c r="Q39" s="45">
        <f t="shared" si="15"/>
        <v>2.403479664815274E-2</v>
      </c>
      <c r="R39" s="6">
        <f t="shared" si="15"/>
        <v>0.4100727990879301</v>
      </c>
      <c r="S39" s="6">
        <f t="shared" si="15"/>
        <v>0.37476485176829066</v>
      </c>
      <c r="T39" s="6">
        <f t="shared" si="15"/>
        <v>0.36179313511684991</v>
      </c>
      <c r="U39" s="6">
        <f t="shared" si="15"/>
        <v>0.32924302239326048</v>
      </c>
      <c r="V39" s="45">
        <f t="shared" si="15"/>
        <v>0.36721484051399705</v>
      </c>
      <c r="W39" s="6">
        <f t="shared" si="15"/>
        <v>0.52384822265176589</v>
      </c>
      <c r="X39" s="6">
        <f t="shared" si="15"/>
        <v>0.5176116313635778</v>
      </c>
      <c r="Y39" s="6">
        <f t="shared" si="15"/>
        <v>0.50832919437152413</v>
      </c>
      <c r="Z39" s="6">
        <f t="shared" si="15"/>
        <v>0.4952047933719953</v>
      </c>
      <c r="AA39" s="45">
        <f t="shared" si="15"/>
        <v>0.51042637521755885</v>
      </c>
      <c r="AB39" s="46">
        <f t="shared" si="15"/>
        <v>0.39674444629954025</v>
      </c>
      <c r="AC39" s="96">
        <f t="shared" si="15"/>
        <v>1.7617643575656348E-2</v>
      </c>
    </row>
    <row r="40" spans="1:29" x14ac:dyDescent="0.25">
      <c r="A40" t="s">
        <v>2046</v>
      </c>
      <c r="B40" s="44" t="s">
        <v>2047</v>
      </c>
      <c r="C40" s="6">
        <f t="shared" ref="C40:AC40" si="16">IFERROR(C36/C6,0)</f>
        <v>0</v>
      </c>
      <c r="D40" s="6">
        <f t="shared" si="16"/>
        <v>0</v>
      </c>
      <c r="E40" s="6">
        <f t="shared" si="16"/>
        <v>5.8122605363984677E-2</v>
      </c>
      <c r="F40" s="6">
        <f t="shared" si="16"/>
        <v>5.6838709677419358E-2</v>
      </c>
      <c r="G40" s="45">
        <f t="shared" si="16"/>
        <v>5.7300275482093661E-2</v>
      </c>
      <c r="H40" s="6">
        <f t="shared" si="16"/>
        <v>5.8219536007529521E-2</v>
      </c>
      <c r="I40" s="6">
        <f t="shared" si="16"/>
        <v>5.6030139758772531E-2</v>
      </c>
      <c r="J40" s="6">
        <f t="shared" si="16"/>
        <v>5.6437957056926502E-2</v>
      </c>
      <c r="K40" s="6">
        <f t="shared" si="16"/>
        <v>5.5557976819355669E-2</v>
      </c>
      <c r="L40" s="45">
        <f t="shared" si="16"/>
        <v>5.6291909892453224E-2</v>
      </c>
      <c r="M40" s="6">
        <f t="shared" si="16"/>
        <v>5.9037369857719159E-2</v>
      </c>
      <c r="N40" s="6">
        <f t="shared" si="16"/>
        <v>5.8817870302991189E-2</v>
      </c>
      <c r="O40" s="6">
        <f t="shared" si="16"/>
        <v>5.8154726862261141E-2</v>
      </c>
      <c r="P40" s="6">
        <f t="shared" si="16"/>
        <v>5.9179603163216327E-2</v>
      </c>
      <c r="Q40" s="45">
        <f t="shared" si="16"/>
        <v>5.8799938353466065E-2</v>
      </c>
      <c r="R40" s="6">
        <f t="shared" si="16"/>
        <v>6.992908244297584E-2</v>
      </c>
      <c r="S40" s="6">
        <f t="shared" si="16"/>
        <v>6.7078435728315594E-2</v>
      </c>
      <c r="T40" s="6">
        <f t="shared" si="16"/>
        <v>6.7199914315412571E-2</v>
      </c>
      <c r="U40" s="6">
        <f t="shared" si="16"/>
        <v>6.7335026278566079E-2</v>
      </c>
      <c r="V40" s="45">
        <f t="shared" si="16"/>
        <v>6.7805698142953216E-2</v>
      </c>
      <c r="W40" s="6">
        <f t="shared" si="16"/>
        <v>7.340679460504218E-2</v>
      </c>
      <c r="X40" s="6">
        <f t="shared" si="16"/>
        <v>7.30232247456509E-2</v>
      </c>
      <c r="Y40" s="6">
        <f t="shared" si="16"/>
        <v>7.2160095701344865E-2</v>
      </c>
      <c r="Z40" s="6">
        <f t="shared" si="16"/>
        <v>7.18413372015487E-2</v>
      </c>
      <c r="AA40" s="45">
        <f t="shared" si="16"/>
        <v>7.2542356901657584E-2</v>
      </c>
      <c r="AB40" s="46">
        <f t="shared" si="16"/>
        <v>6.7526189440289902E-2</v>
      </c>
      <c r="AC40" s="96">
        <f t="shared" si="16"/>
        <v>0.1180210339397065</v>
      </c>
    </row>
    <row r="41" spans="1:29" x14ac:dyDescent="0.25">
      <c r="A41" t="s">
        <v>2049</v>
      </c>
    </row>
    <row r="42" spans="1:29" x14ac:dyDescent="0.25">
      <c r="A42" t="s">
        <v>2050</v>
      </c>
      <c r="B42" s="31" t="s">
        <v>2051</v>
      </c>
    </row>
    <row r="43" spans="1:29" x14ac:dyDescent="0.25">
      <c r="A43" t="s">
        <v>2052</v>
      </c>
      <c r="B43" s="32" t="s">
        <v>2053</v>
      </c>
      <c r="C43" s="24">
        <f>'Quarterly Summary'!C134</f>
        <v>0</v>
      </c>
      <c r="D43" s="24">
        <f>'Quarterly Summary'!D134</f>
        <v>0</v>
      </c>
      <c r="E43" s="24">
        <f>'Quarterly Summary'!E134</f>
        <v>917028.60050083266</v>
      </c>
      <c r="F43" s="24">
        <f>'Quarterly Summary'!F134</f>
        <v>2141330.6177075105</v>
      </c>
      <c r="G43" s="33">
        <f>F43</f>
        <v>2141330.6177075105</v>
      </c>
      <c r="H43" s="24">
        <f>'Quarterly Summary'!H134</f>
        <v>3573982.0321650477</v>
      </c>
      <c r="I43" s="24">
        <f>'Quarterly Summary'!I134</f>
        <v>5652732.9528208515</v>
      </c>
      <c r="J43" s="24">
        <f>'Quarterly Summary'!J134</f>
        <v>8538320.0455606207</v>
      </c>
      <c r="K43" s="24">
        <f>'Quarterly Summary'!K134</f>
        <v>11541197.49806881</v>
      </c>
      <c r="L43" s="33">
        <f>K43</f>
        <v>11541197.49806881</v>
      </c>
      <c r="M43" s="24">
        <f>'Quarterly Summary'!M134</f>
        <v>14291370.882744662</v>
      </c>
      <c r="N43" s="24">
        <f>'Quarterly Summary'!N134</f>
        <v>17468986.145827197</v>
      </c>
      <c r="O43" s="24">
        <f>'Quarterly Summary'!O134</f>
        <v>21383954.387037642</v>
      </c>
      <c r="P43" s="24">
        <f>'Quarterly Summary'!P134</f>
        <v>26433390.847095627</v>
      </c>
      <c r="Q43" s="33">
        <f>P43</f>
        <v>26433390.847095627</v>
      </c>
      <c r="R43" s="24">
        <f>'Quarterly Summary'!R134</f>
        <v>32090993.656534612</v>
      </c>
      <c r="S43" s="24">
        <f>'Quarterly Summary'!S134</f>
        <v>37238108.873008609</v>
      </c>
      <c r="T43" s="24">
        <f>'Quarterly Summary'!T134</f>
        <v>42844051.89220348</v>
      </c>
      <c r="U43" s="24">
        <f>'Quarterly Summary'!U134</f>
        <v>50165894.826179266</v>
      </c>
      <c r="V43" s="33">
        <f>U43</f>
        <v>50165894.826179266</v>
      </c>
      <c r="W43" s="24">
        <f>'Quarterly Summary'!W134</f>
        <v>60201739.995230764</v>
      </c>
      <c r="X43" s="24">
        <f>'Quarterly Summary'!X134</f>
        <v>71491068.452181906</v>
      </c>
      <c r="Y43" s="24">
        <f>'Quarterly Summary'!Y134</f>
        <v>81942760.177197814</v>
      </c>
      <c r="Z43" s="24">
        <f>'Quarterly Summary'!Z134</f>
        <v>93724844.50337173</v>
      </c>
      <c r="AA43" s="33">
        <f t="shared" ref="AA43:AB47" si="17">Z43</f>
        <v>93724844.50337173</v>
      </c>
      <c r="AB43" s="34">
        <f t="shared" si="17"/>
        <v>93724844.50337173</v>
      </c>
      <c r="AC43" s="94">
        <f>'Quarterly Summary'!DD134</f>
        <v>-93724844.50337173</v>
      </c>
    </row>
    <row r="44" spans="1:29" x14ac:dyDescent="0.25">
      <c r="A44" t="s">
        <v>2055</v>
      </c>
      <c r="B44" s="32" t="s">
        <v>2056</v>
      </c>
      <c r="C44" s="35">
        <f>-'Quarterly Summary'!C326</f>
        <v>0</v>
      </c>
      <c r="D44" s="35">
        <f>-'Quarterly Summary'!D326</f>
        <v>0</v>
      </c>
      <c r="E44" s="35">
        <f>-'Quarterly Summary'!E326</f>
        <v>-898463.47046158824</v>
      </c>
      <c r="F44" s="35">
        <f>-'Quarterly Summary'!F326</f>
        <v>-2113730.2479678122</v>
      </c>
      <c r="G44" s="36">
        <f>F44</f>
        <v>-2113730.2479678122</v>
      </c>
      <c r="H44" s="35">
        <f>-'Quarterly Summary'!H326</f>
        <v>-3546576.8458374916</v>
      </c>
      <c r="I44" s="35">
        <f>-'Quarterly Summary'!I326</f>
        <v>-5621199.5084102554</v>
      </c>
      <c r="J44" s="35">
        <f>-'Quarterly Summary'!J326</f>
        <v>-8481168.8608657774</v>
      </c>
      <c r="K44" s="35">
        <f>-'Quarterly Summary'!K326</f>
        <v>-11483758.675659265</v>
      </c>
      <c r="L44" s="36">
        <f>K44</f>
        <v>-11483758.675659265</v>
      </c>
      <c r="M44" s="35">
        <f>-'Quarterly Summary'!M326</f>
        <v>-14224785.476721264</v>
      </c>
      <c r="N44" s="35">
        <f>-'Quarterly Summary'!N326</f>
        <v>-17373519.300294973</v>
      </c>
      <c r="O44" s="35">
        <f>-'Quarterly Summary'!O326</f>
        <v>-21264341.271096002</v>
      </c>
      <c r="P44" s="35">
        <f>-'Quarterly Summary'!P326</f>
        <v>-26214867.056425773</v>
      </c>
      <c r="Q44" s="36">
        <f>P44</f>
        <v>-26214867.056425773</v>
      </c>
      <c r="R44" s="35">
        <f>-'Quarterly Summary'!R326</f>
        <v>-31500044.687807042</v>
      </c>
      <c r="S44" s="35">
        <f>-'Quarterly Summary'!S326</f>
        <v>-36396111.343598194</v>
      </c>
      <c r="T44" s="35">
        <f>-'Quarterly Summary'!T326</f>
        <v>-41729063.767501324</v>
      </c>
      <c r="U44" s="35">
        <f>-'Quarterly Summary'!U326</f>
        <v>-48672452.681553051</v>
      </c>
      <c r="V44" s="36">
        <f>U44</f>
        <v>-48672452.681553051</v>
      </c>
      <c r="W44" s="35">
        <f>-'Quarterly Summary'!W326</f>
        <v>-57849088.401199713</v>
      </c>
      <c r="X44" s="35">
        <f>-'Quarterly Summary'!X326</f>
        <v>-68264561.292446911</v>
      </c>
      <c r="Y44" s="35">
        <f>-'Quarterly Summary'!Y326</f>
        <v>-77984153.601002872</v>
      </c>
      <c r="Z44" s="35">
        <f>-'Quarterly Summary'!Z326</f>
        <v>-88995451.612201422</v>
      </c>
      <c r="AA44" s="36">
        <f t="shared" si="17"/>
        <v>-88995451.612201422</v>
      </c>
      <c r="AB44" s="37">
        <f t="shared" si="17"/>
        <v>-88995451.612201422</v>
      </c>
      <c r="AC44" s="95">
        <f>-'Quarterly Summary'!DD326</f>
        <v>86199962.954183027</v>
      </c>
    </row>
    <row r="45" spans="1:29" x14ac:dyDescent="0.25">
      <c r="A45" t="s">
        <v>2058</v>
      </c>
      <c r="B45" s="40" t="s">
        <v>2059</v>
      </c>
      <c r="C45" s="43">
        <f>C43+C44</f>
        <v>0</v>
      </c>
      <c r="D45" s="43">
        <f>D43+D44</f>
        <v>0</v>
      </c>
      <c r="E45" s="43">
        <f>E43+E44</f>
        <v>18565.130039244425</v>
      </c>
      <c r="F45" s="43">
        <f>F43+F44</f>
        <v>27600.369739698246</v>
      </c>
      <c r="G45" s="43">
        <f>F45</f>
        <v>27600.369739698246</v>
      </c>
      <c r="H45" s="43">
        <f>H43+H44</f>
        <v>27405.186327556148</v>
      </c>
      <c r="I45" s="43">
        <f>I43+I44</f>
        <v>31533.444410596043</v>
      </c>
      <c r="J45" s="43">
        <f>J43+J44</f>
        <v>57151.184694843367</v>
      </c>
      <c r="K45" s="43">
        <f>K43+K44</f>
        <v>57438.82240954414</v>
      </c>
      <c r="L45" s="43">
        <f>K45</f>
        <v>57438.82240954414</v>
      </c>
      <c r="M45" s="43">
        <f>M43+M44</f>
        <v>66585.406023398042</v>
      </c>
      <c r="N45" s="43">
        <f>N43+N44</f>
        <v>95466.845532223582</v>
      </c>
      <c r="O45" s="43">
        <f>O43+O44</f>
        <v>119613.11594163999</v>
      </c>
      <c r="P45" s="43">
        <f>P43+P44</f>
        <v>218523.79066985473</v>
      </c>
      <c r="Q45" s="43">
        <f>P45</f>
        <v>218523.79066985473</v>
      </c>
      <c r="R45" s="43">
        <f>R43+R44</f>
        <v>590948.96872757003</v>
      </c>
      <c r="S45" s="43">
        <f>S43+S44</f>
        <v>841997.5294104144</v>
      </c>
      <c r="T45" s="43">
        <f>T43+T44</f>
        <v>1114988.1247021556</v>
      </c>
      <c r="U45" s="43">
        <f>U43+U44</f>
        <v>1493442.1446262151</v>
      </c>
      <c r="V45" s="43">
        <f>U45</f>
        <v>1493442.1446262151</v>
      </c>
      <c r="W45" s="43">
        <f>W43+W44</f>
        <v>2352651.5940310508</v>
      </c>
      <c r="X45" s="43">
        <f>X43+X44</f>
        <v>3226507.1597349942</v>
      </c>
      <c r="Y45" s="43">
        <f>Y43+Y44</f>
        <v>3958606.576194942</v>
      </c>
      <c r="Z45" s="43">
        <f>Z43+Z44</f>
        <v>4729392.891170308</v>
      </c>
      <c r="AA45" s="43">
        <f t="shared" si="17"/>
        <v>4729392.891170308</v>
      </c>
      <c r="AB45" s="43">
        <f t="shared" si="17"/>
        <v>4729392.891170308</v>
      </c>
      <c r="AC45" s="94">
        <f>AC43+AC44</f>
        <v>-7524881.5491887033</v>
      </c>
    </row>
    <row r="46" spans="1:29" x14ac:dyDescent="0.25">
      <c r="A46" t="s">
        <v>2061</v>
      </c>
      <c r="B46" s="44" t="s">
        <v>2062</v>
      </c>
      <c r="C46" s="24">
        <f>0+C5-C6</f>
        <v>0</v>
      </c>
      <c r="D46" s="24">
        <f>C46+D5-D6</f>
        <v>0</v>
      </c>
      <c r="E46" s="24">
        <f>D46+E5-E6</f>
        <v>4290000</v>
      </c>
      <c r="F46" s="24">
        <f>E46+F5-F6</f>
        <v>3910000</v>
      </c>
      <c r="G46" s="33">
        <f>F46</f>
        <v>3910000</v>
      </c>
      <c r="H46" s="24">
        <f>F46+H5-H6</f>
        <v>19047687.5</v>
      </c>
      <c r="I46" s="24">
        <f>H46+I5-I6</f>
        <v>23916562.5</v>
      </c>
      <c r="J46" s="24">
        <f>I46+J5-J6</f>
        <v>28269187.5</v>
      </c>
      <c r="K46" s="24">
        <f>J46+K5-K6</f>
        <v>26185312.5</v>
      </c>
      <c r="L46" s="33">
        <f>K46</f>
        <v>26185312.5</v>
      </c>
      <c r="M46" s="24">
        <f>K46+M5-M6</f>
        <v>42388000</v>
      </c>
      <c r="N46" s="24">
        <f>M46+N5-N6</f>
        <v>48593212.5</v>
      </c>
      <c r="O46" s="24">
        <f>N46+O5-O6</f>
        <v>50044875</v>
      </c>
      <c r="P46" s="24">
        <f>O46+P5-P6</f>
        <v>52841812.5</v>
      </c>
      <c r="Q46" s="33">
        <f>P46</f>
        <v>52841812.5</v>
      </c>
      <c r="R46" s="24">
        <f>P46+R5-R6</f>
        <v>79818055</v>
      </c>
      <c r="S46" s="24">
        <f>R46+S5-S6</f>
        <v>81414053.5</v>
      </c>
      <c r="T46" s="24">
        <f>S46+T5-T6</f>
        <v>84498819.825000018</v>
      </c>
      <c r="U46" s="24">
        <f>T46+U5-U6</f>
        <v>89258077.290000051</v>
      </c>
      <c r="V46" s="33">
        <f>U46</f>
        <v>89258077.290000051</v>
      </c>
      <c r="W46" s="24">
        <f>U46+W5-W6</f>
        <v>144010013.37300003</v>
      </c>
      <c r="X46" s="24">
        <f>W46+X5-X6</f>
        <v>157295797.54760003</v>
      </c>
      <c r="Y46" s="24">
        <f>X46+Y5-Y6</f>
        <v>148357098.93212005</v>
      </c>
      <c r="Z46" s="24">
        <f>Y46+Z5-Z6</f>
        <v>158402160.87479407</v>
      </c>
      <c r="AA46" s="33">
        <f t="shared" si="17"/>
        <v>158402160.87479407</v>
      </c>
      <c r="AB46" s="34">
        <f t="shared" si="17"/>
        <v>158402160.87479407</v>
      </c>
      <c r="AC46" s="94">
        <f>AB46+AC5-AC6</f>
        <v>0</v>
      </c>
    </row>
    <row r="47" spans="1:29" x14ac:dyDescent="0.25">
      <c r="A47" t="s">
        <v>2064</v>
      </c>
      <c r="B47" s="49" t="s">
        <v>2065</v>
      </c>
      <c r="C47" s="42">
        <f>0+C9-C10</f>
        <v>0</v>
      </c>
      <c r="D47" s="42">
        <f>C47+D9-D10</f>
        <v>0</v>
      </c>
      <c r="E47" s="42">
        <f>D47+E9-E10</f>
        <v>159000</v>
      </c>
      <c r="F47" s="42">
        <f>E47+F9-F10</f>
        <v>79500</v>
      </c>
      <c r="G47" s="42">
        <f>F47</f>
        <v>79500</v>
      </c>
      <c r="H47" s="42">
        <f>F47+H9-H10</f>
        <v>127200</v>
      </c>
      <c r="I47" s="42">
        <f>H47+I9-I10</f>
        <v>127200</v>
      </c>
      <c r="J47" s="42">
        <f>I47+J9-J10</f>
        <v>333900</v>
      </c>
      <c r="K47" s="42">
        <f>J47+K9-K10</f>
        <v>127200</v>
      </c>
      <c r="L47" s="42">
        <f>K47</f>
        <v>127200</v>
      </c>
      <c r="M47" s="42">
        <f>K47+M9-M10</f>
        <v>1675125</v>
      </c>
      <c r="N47" s="42">
        <f>M47+N9-N10</f>
        <v>1779781.25</v>
      </c>
      <c r="O47" s="42">
        <f>N47+O9-O10</f>
        <v>1234997.5</v>
      </c>
      <c r="P47" s="42">
        <f>O47+P9-P10</f>
        <v>984961.25</v>
      </c>
      <c r="Q47" s="42">
        <f>P47</f>
        <v>984961.25</v>
      </c>
      <c r="R47" s="42">
        <f>P47+R9-R10</f>
        <v>4856243.75</v>
      </c>
      <c r="S47" s="42">
        <f>R47+S9-S10</f>
        <v>5028136.25</v>
      </c>
      <c r="T47" s="42">
        <f>S47+T9-T10</f>
        <v>3586933.875</v>
      </c>
      <c r="U47" s="42">
        <f>T47+U9-U10</f>
        <v>1667263.0000000075</v>
      </c>
      <c r="V47" s="42">
        <f>U47</f>
        <v>1667263.0000000075</v>
      </c>
      <c r="W47" s="42">
        <f>U47+W9-W10</f>
        <v>14718339.983300008</v>
      </c>
      <c r="X47" s="42">
        <f>W47+X9-X10</f>
        <v>15364160.025760032</v>
      </c>
      <c r="Y47" s="42">
        <f>X47+Y9-Y10</f>
        <v>12303839.789212056</v>
      </c>
      <c r="Z47" s="42">
        <f>Y47+Z9-Z10</f>
        <v>9459702.4897294417</v>
      </c>
      <c r="AA47" s="42">
        <f t="shared" si="17"/>
        <v>9459702.4897294417</v>
      </c>
      <c r="AB47" s="42">
        <f t="shared" si="17"/>
        <v>9459702.4897294417</v>
      </c>
      <c r="AC47" s="94">
        <f>AB47+AC9-AC10</f>
        <v>-9570348.9789999351</v>
      </c>
    </row>
    <row r="48" spans="1:29" x14ac:dyDescent="0.25">
      <c r="A48" t="s">
        <v>2067</v>
      </c>
    </row>
    <row r="49" spans="1:29" x14ac:dyDescent="0.25">
      <c r="A49" t="s">
        <v>2068</v>
      </c>
      <c r="B49" s="5" t="s">
        <v>2069</v>
      </c>
    </row>
    <row r="50" spans="1:29" x14ac:dyDescent="0.25">
      <c r="A50" t="s">
        <v>2070</v>
      </c>
      <c r="B50" s="32" t="s">
        <v>2071</v>
      </c>
      <c r="C50" s="24">
        <f ca="1">COUNTIF(INDIRECT("'UW Inputs'!"&amp;ADDRESS(6,COLUMN()+2,4)&amp;":"&amp;ADDRESS(15,COLUMN()+2,4)),"&gt;0")</f>
        <v>0</v>
      </c>
      <c r="D50" s="24">
        <f ca="1">COUNTIF(INDIRECT("'UW Inputs'!"&amp;ADDRESS(6,COLUMN()+2,4)&amp;":"&amp;ADDRESS(15,COLUMN()+2,4)),"&gt;0")</f>
        <v>0</v>
      </c>
      <c r="E50" s="24">
        <f ca="1">COUNTIF(INDIRECT("'UW Inputs'!"&amp;ADDRESS(6,COLUMN()+2,4)&amp;":"&amp;ADDRESS(15,COLUMN()+2,4)),"&gt;0")</f>
        <v>7</v>
      </c>
      <c r="F50" s="24">
        <f ca="1">COUNTIF(INDIRECT("'UW Inputs'!"&amp;ADDRESS(6,COLUMN()+2,4)&amp;":"&amp;ADDRESS(15,COLUMN()+2,4)),"&gt;0")</f>
        <v>7</v>
      </c>
      <c r="G50" s="33">
        <f ca="1">F50</f>
        <v>7</v>
      </c>
      <c r="H50" s="24">
        <f ca="1">COUNTIF(INDIRECT("'UW Inputs'!"&amp;ADDRESS(6,COLUMN()+2,4)&amp;":"&amp;ADDRESS(15,COLUMN()+2,4)),"&gt;0")</f>
        <v>10</v>
      </c>
      <c r="I50" s="24">
        <f ca="1">COUNTIF(INDIRECT("'UW Inputs'!"&amp;ADDRESS(6,COLUMN()+2,4)&amp;":"&amp;ADDRESS(15,COLUMN()+2,4)),"&gt;0")</f>
        <v>10</v>
      </c>
      <c r="J50" s="24">
        <f ca="1">COUNTIF(INDIRECT("'UW Inputs'!"&amp;ADDRESS(6,COLUMN()+2,4)&amp;":"&amp;ADDRESS(15,COLUMN()+2,4)),"&gt;0")</f>
        <v>9</v>
      </c>
      <c r="K50" s="24">
        <f ca="1">COUNTIF(INDIRECT("'UW Inputs'!"&amp;ADDRESS(6,COLUMN()+2,4)&amp;":"&amp;ADDRESS(15,COLUMN()+2,4)),"&gt;0")</f>
        <v>10</v>
      </c>
      <c r="L50" s="33">
        <f ca="1">K50</f>
        <v>10</v>
      </c>
      <c r="M50" s="24">
        <f ca="1">COUNTIF(INDIRECT("'UW Inputs'!"&amp;ADDRESS(6,COLUMN()+2,4)&amp;":"&amp;ADDRESS(15,COLUMN()+2,4)),"&gt;0")</f>
        <v>10</v>
      </c>
      <c r="N50" s="24">
        <f ca="1">COUNTIF(INDIRECT("'UW Inputs'!"&amp;ADDRESS(6,COLUMN()+2,4)&amp;":"&amp;ADDRESS(15,COLUMN()+2,4)),"&gt;0")</f>
        <v>9</v>
      </c>
      <c r="O50" s="24">
        <f ca="1">COUNTIF(INDIRECT("'UW Inputs'!"&amp;ADDRESS(6,COLUMN()+2,4)&amp;":"&amp;ADDRESS(15,COLUMN()+2,4)),"&gt;0")</f>
        <v>10</v>
      </c>
      <c r="P50" s="24">
        <f ca="1">COUNTIF(INDIRECT("'UW Inputs'!"&amp;ADDRESS(6,COLUMN()+2,4)&amp;":"&amp;ADDRESS(15,COLUMN()+2,4)),"&gt;0")</f>
        <v>10</v>
      </c>
      <c r="Q50" s="33">
        <f ca="1">P50</f>
        <v>10</v>
      </c>
      <c r="R50" s="24">
        <f ca="1">COUNTIF(INDIRECT("'UW Inputs'!"&amp;ADDRESS(6,COLUMN()+2,4)&amp;":"&amp;ADDRESS(15,COLUMN()+2,4)),"&gt;0")</f>
        <v>9</v>
      </c>
      <c r="S50" s="24">
        <f ca="1">COUNTIF(INDIRECT("'UW Inputs'!"&amp;ADDRESS(6,COLUMN()+2,4)&amp;":"&amp;ADDRESS(15,COLUMN()+2,4)),"&gt;0")</f>
        <v>10</v>
      </c>
      <c r="T50" s="24">
        <f ca="1">COUNTIF(INDIRECT("'UW Inputs'!"&amp;ADDRESS(6,COLUMN()+2,4)&amp;":"&amp;ADDRESS(15,COLUMN()+2,4)),"&gt;0")</f>
        <v>10</v>
      </c>
      <c r="U50" s="24">
        <f ca="1">COUNTIF(INDIRECT("'UW Inputs'!"&amp;ADDRESS(6,COLUMN()+2,4)&amp;":"&amp;ADDRESS(15,COLUMN()+2,4)),"&gt;0")</f>
        <v>10</v>
      </c>
      <c r="V50" s="33">
        <f ca="1">U50</f>
        <v>10</v>
      </c>
      <c r="W50" s="24">
        <f ca="1">COUNTIF(INDIRECT("'UW Inputs'!"&amp;ADDRESS(6,COLUMN()+2,4)&amp;":"&amp;ADDRESS(15,COLUMN()+2,4)),"&gt;0")</f>
        <v>0</v>
      </c>
      <c r="X50" s="24">
        <f ca="1">COUNTIF(INDIRECT("'UW Inputs'!"&amp;ADDRESS(6,COLUMN()+2,4)&amp;":"&amp;ADDRESS(15,COLUMN()+2,4)),"&gt;0")</f>
        <v>0</v>
      </c>
      <c r="Y50" s="24">
        <f ca="1">COUNTIF(INDIRECT("'UW Inputs'!"&amp;ADDRESS(6,COLUMN()+2,4)&amp;":"&amp;ADDRESS(15,COLUMN()+2,4)),"&gt;0")</f>
        <v>0</v>
      </c>
      <c r="Z50" s="24">
        <f ca="1">COUNTIF(INDIRECT("'UW Inputs'!"&amp;ADDRESS(6,COLUMN()+2,4)&amp;":"&amp;ADDRESS(15,COLUMN()+2,4)),"&gt;0")</f>
        <v>0</v>
      </c>
      <c r="AA50" s="33">
        <f ca="1">Z50</f>
        <v>0</v>
      </c>
      <c r="AB50" s="34">
        <f ca="1">AA50</f>
        <v>0</v>
      </c>
      <c r="AC50" s="94">
        <f ca="1">COUNTIF(INDIRECT("'UW Inputs'!"&amp;ADDRESS(6,COLUMN()+2,4)&amp;":"&amp;ADDRESS(15,COLUMN()+2,4)),"&gt;0")</f>
        <v>0</v>
      </c>
    </row>
  </sheetData>
  <mergeCells count="2">
    <mergeCell ref="B1:G1"/>
    <mergeCell ref="B2:G2"/>
  </mergeCells>
  <printOptions horizontalCentered="1"/>
  <pageMargins left="0.25" right="0.25" top="0.75" bottom="0.75" header="0.3" footer="0.3"/>
  <pageSetup scale="37" orientation="landscape" r:id="rId1"/>
  <headerFooter>
    <oddHeader>&amp;CUW Executive Summary</oddHeader>
    <oddFooter>&amp;CPage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3EDE4-5D23-46C8-A6D3-130691373DEE}">
  <sheetPr codeName="Sheet9">
    <tabColor rgb="FF548235"/>
    <pageSetUpPr fitToPage="1"/>
  </sheetPr>
  <dimension ref="A1:AC310"/>
  <sheetViews>
    <sheetView topLeftCell="B1" workbookViewId="0">
      <pane xSplit="1" ySplit="2" topLeftCell="C3" activePane="bottomRight" state="frozen"/>
      <selection activeCell="B1" sqref="B1"/>
      <selection pane="topRight" activeCell="C1" sqref="C1"/>
      <selection pane="bottomLeft" activeCell="B3" sqref="B3"/>
      <selection pane="bottomRight" activeCell="B1" sqref="B1:G1"/>
    </sheetView>
  </sheetViews>
  <sheetFormatPr defaultRowHeight="15" x14ac:dyDescent="0.25"/>
  <cols>
    <col min="1" max="1" width="18.85546875" hidden="1" customWidth="1"/>
    <col min="2" max="2" width="29" bestFit="1" customWidth="1"/>
    <col min="3" max="4" width="6" bestFit="1" customWidth="1"/>
    <col min="5" max="6" width="10.5703125" bestFit="1" customWidth="1"/>
    <col min="7" max="7" width="11.5703125" bestFit="1" customWidth="1"/>
    <col min="8" max="8" width="10.5703125" bestFit="1" customWidth="1"/>
    <col min="9" max="16" width="11.5703125" bestFit="1" customWidth="1"/>
    <col min="17" max="17" width="12.5703125" bestFit="1" customWidth="1"/>
    <col min="18" max="21" width="11.5703125" bestFit="1" customWidth="1"/>
    <col min="22" max="22" width="12.5703125" bestFit="1" customWidth="1"/>
    <col min="23" max="26" width="11.5703125" bestFit="1" customWidth="1"/>
    <col min="27" max="29" width="12.5703125" bestFit="1" customWidth="1"/>
  </cols>
  <sheetData>
    <row r="1" spans="1:29" x14ac:dyDescent="0.25">
      <c r="A1" t="s">
        <v>2710</v>
      </c>
      <c r="B1" s="111" t="s">
        <v>268</v>
      </c>
      <c r="C1" s="111"/>
      <c r="D1" s="111"/>
      <c r="E1" s="111"/>
      <c r="F1" s="111"/>
      <c r="G1" s="111"/>
    </row>
    <row r="2" spans="1:29" x14ac:dyDescent="0.25">
      <c r="A2" t="s">
        <v>2711</v>
      </c>
      <c r="B2" s="112" t="s">
        <v>2712</v>
      </c>
      <c r="C2" s="112"/>
      <c r="D2" s="112"/>
      <c r="E2" s="112"/>
      <c r="F2" s="112"/>
      <c r="G2" s="112"/>
    </row>
    <row r="3" spans="1:29" x14ac:dyDescent="0.25">
      <c r="A3" t="s">
        <v>2713</v>
      </c>
    </row>
    <row r="4" spans="1:29" x14ac:dyDescent="0.25">
      <c r="A4" t="s">
        <v>2714</v>
      </c>
      <c r="B4" s="31" t="s">
        <v>2715</v>
      </c>
      <c r="C4" s="50" t="s">
        <v>5002</v>
      </c>
      <c r="D4" s="50" t="s">
        <v>5003</v>
      </c>
      <c r="E4" s="50" t="s">
        <v>5004</v>
      </c>
      <c r="F4" s="50" t="s">
        <v>5005</v>
      </c>
      <c r="G4" s="51" t="s">
        <v>5006</v>
      </c>
      <c r="H4" s="50" t="s">
        <v>5007</v>
      </c>
      <c r="I4" s="50" t="s">
        <v>5008</v>
      </c>
      <c r="J4" s="50" t="s">
        <v>5009</v>
      </c>
      <c r="K4" s="50" t="s">
        <v>5010</v>
      </c>
      <c r="L4" s="51" t="s">
        <v>5011</v>
      </c>
      <c r="M4" s="50" t="s">
        <v>5012</v>
      </c>
      <c r="N4" s="50" t="s">
        <v>5013</v>
      </c>
      <c r="O4" s="50" t="s">
        <v>5014</v>
      </c>
      <c r="P4" s="50" t="s">
        <v>5015</v>
      </c>
      <c r="Q4" s="51" t="s">
        <v>5016</v>
      </c>
      <c r="R4" s="50" t="s">
        <v>5017</v>
      </c>
      <c r="S4" s="50" t="s">
        <v>5018</v>
      </c>
      <c r="T4" s="50" t="s">
        <v>5019</v>
      </c>
      <c r="U4" s="50" t="s">
        <v>5020</v>
      </c>
      <c r="V4" s="51" t="s">
        <v>5021</v>
      </c>
      <c r="W4" s="50" t="s">
        <v>5022</v>
      </c>
      <c r="X4" s="50" t="s">
        <v>5023</v>
      </c>
      <c r="Y4" s="50" t="s">
        <v>5024</v>
      </c>
      <c r="Z4" s="50" t="s">
        <v>5025</v>
      </c>
      <c r="AA4" s="51" t="s">
        <v>5026</v>
      </c>
      <c r="AB4" s="52" t="s">
        <v>5027</v>
      </c>
      <c r="AC4" s="85" t="s">
        <v>5239</v>
      </c>
    </row>
    <row r="5" spans="1:29" x14ac:dyDescent="0.25">
      <c r="A5" t="s">
        <v>2716</v>
      </c>
      <c r="B5" s="32" t="s">
        <v>1956</v>
      </c>
      <c r="C5" s="24">
        <f t="shared" ref="C5:F6" si="0">C31+C57+C83+C109+C135+C161+C187+C213+C239+C265</f>
        <v>0</v>
      </c>
      <c r="D5" s="24">
        <f t="shared" si="0"/>
        <v>0</v>
      </c>
      <c r="E5" s="24">
        <f t="shared" si="0"/>
        <v>3915000</v>
      </c>
      <c r="F5" s="24">
        <f t="shared" si="0"/>
        <v>6975000</v>
      </c>
      <c r="G5" s="33">
        <f t="shared" ref="G5:G24" si="1">SUM(C5:F5)</f>
        <v>10890000</v>
      </c>
      <c r="H5" s="24">
        <f t="shared" ref="H5:K6" si="2">H31+H57+H83+H109+H135+H161+H187+H213+H239+H265</f>
        <v>8898312.5</v>
      </c>
      <c r="I5" s="24">
        <f t="shared" si="2"/>
        <v>13711125</v>
      </c>
      <c r="J5" s="24">
        <f t="shared" si="2"/>
        <v>19263875</v>
      </c>
      <c r="K5" s="24">
        <f t="shared" si="2"/>
        <v>22313875</v>
      </c>
      <c r="L5" s="33">
        <f t="shared" ref="L5:L24" si="3">SUM(H5:K5)</f>
        <v>64187187.5</v>
      </c>
      <c r="M5" s="24">
        <f t="shared" ref="M5:P6" si="4">M31+M57+M83+M109+M135+M161+M187+M213+M239+M265</f>
        <v>23285812.5</v>
      </c>
      <c r="N5" s="24">
        <f t="shared" si="4"/>
        <v>27501212.5</v>
      </c>
      <c r="O5" s="24">
        <f t="shared" si="4"/>
        <v>32762087.5</v>
      </c>
      <c r="P5" s="24">
        <f t="shared" si="4"/>
        <v>39815487.5</v>
      </c>
      <c r="Q5" s="33">
        <f t="shared" ref="Q5:Q24" si="5">SUM(M5:P5)</f>
        <v>123364600</v>
      </c>
      <c r="R5" s="24">
        <f t="shared" ref="R5:U6" si="6">R31+R57+R83+R109+R135+R161+R187+R213+R239+R265</f>
        <v>45599427.5</v>
      </c>
      <c r="S5" s="24">
        <f t="shared" si="6"/>
        <v>47872080.5</v>
      </c>
      <c r="T5" s="24">
        <f t="shared" si="6"/>
        <v>53460839.725000001</v>
      </c>
      <c r="U5" s="24">
        <f t="shared" si="6"/>
        <v>62939456.794999994</v>
      </c>
      <c r="V5" s="33">
        <f t="shared" ref="V5:V24" si="7">SUM(R5:U5)</f>
        <v>209871804.51999998</v>
      </c>
      <c r="W5" s="24">
        <f t="shared" ref="W5:Z6" si="8">W31+W57+W83+W109+W135+W161+W187+W213+W239+W265</f>
        <v>77759662.278999999</v>
      </c>
      <c r="X5" s="24">
        <f t="shared" si="8"/>
        <v>90239446.859799996</v>
      </c>
      <c r="Y5" s="24">
        <f t="shared" si="8"/>
        <v>94748259.606759995</v>
      </c>
      <c r="Z5" s="24">
        <f t="shared" si="8"/>
        <v>106121195.55936199</v>
      </c>
      <c r="AA5" s="33">
        <f t="shared" ref="AA5:AA24" si="9">SUM(W5:Z5)</f>
        <v>368868564.30492198</v>
      </c>
      <c r="AB5" s="34">
        <f t="shared" ref="AB5:AB24" si="10">SUM(G5,L5,Q5,V5,AA5)</f>
        <v>777182156.32492197</v>
      </c>
      <c r="AC5" s="94">
        <f>AC31+AC57+AC83+AC109+AC135+AC161+AC187+AC213+AC239+AC265</f>
        <v>158402160.87479395</v>
      </c>
    </row>
    <row r="6" spans="1:29" x14ac:dyDescent="0.25">
      <c r="A6" t="s">
        <v>2718</v>
      </c>
      <c r="B6" s="32" t="s">
        <v>2719</v>
      </c>
      <c r="C6" s="35">
        <f t="shared" si="0"/>
        <v>0</v>
      </c>
      <c r="D6" s="35">
        <f t="shared" si="0"/>
        <v>0</v>
      </c>
      <c r="E6" s="35">
        <f t="shared" si="0"/>
        <v>-3756000</v>
      </c>
      <c r="F6" s="35">
        <f t="shared" si="0"/>
        <v>-6736500</v>
      </c>
      <c r="G6" s="36">
        <f t="shared" si="1"/>
        <v>-10492500</v>
      </c>
      <c r="H6" s="35">
        <f t="shared" si="2"/>
        <v>-8532612.5</v>
      </c>
      <c r="I6" s="35">
        <f t="shared" si="2"/>
        <v>-13297725</v>
      </c>
      <c r="J6" s="35">
        <f t="shared" si="2"/>
        <v>-18643775</v>
      </c>
      <c r="K6" s="35">
        <f t="shared" si="2"/>
        <v>-21693775</v>
      </c>
      <c r="L6" s="36">
        <f t="shared" si="3"/>
        <v>-62167887.5</v>
      </c>
      <c r="M6" s="35">
        <f t="shared" si="4"/>
        <v>-21801487.5</v>
      </c>
      <c r="N6" s="35">
        <f t="shared" si="4"/>
        <v>-25801806.25</v>
      </c>
      <c r="O6" s="35">
        <f t="shared" si="4"/>
        <v>-30915308.75</v>
      </c>
      <c r="P6" s="35">
        <f t="shared" si="4"/>
        <v>-37413528.75</v>
      </c>
      <c r="Q6" s="36">
        <f t="shared" si="5"/>
        <v>-115932131.25</v>
      </c>
      <c r="R6" s="35">
        <f t="shared" si="6"/>
        <v>-40194140</v>
      </c>
      <c r="S6" s="35">
        <f t="shared" si="6"/>
        <v>-42736118</v>
      </c>
      <c r="T6" s="35">
        <f t="shared" si="6"/>
        <v>-47831687.100000001</v>
      </c>
      <c r="U6" s="35">
        <f t="shared" si="6"/>
        <v>-56621177.419999994</v>
      </c>
      <c r="V6" s="36">
        <f t="shared" si="7"/>
        <v>-187383122.51999998</v>
      </c>
      <c r="W6" s="35">
        <f t="shared" si="8"/>
        <v>-65771704.176100001</v>
      </c>
      <c r="X6" s="35">
        <f t="shared" si="8"/>
        <v>-76579135.298820004</v>
      </c>
      <c r="Y6" s="35">
        <f t="shared" si="8"/>
        <v>-80842525.521084011</v>
      </c>
      <c r="Z6" s="35">
        <f t="shared" si="8"/>
        <v>-91018261.747175783</v>
      </c>
      <c r="AA6" s="36">
        <f t="shared" si="9"/>
        <v>-314211626.7431798</v>
      </c>
      <c r="AB6" s="37">
        <f t="shared" si="10"/>
        <v>-690187268.01317978</v>
      </c>
      <c r="AC6" s="95">
        <f>AC32+AC58+AC84+AC110+AC136+AC162+AC188+AC214+AC240+AC266</f>
        <v>-139372109.40606457</v>
      </c>
    </row>
    <row r="7" spans="1:29" x14ac:dyDescent="0.25">
      <c r="A7" t="s">
        <v>2721</v>
      </c>
      <c r="B7" s="40" t="s">
        <v>1969</v>
      </c>
      <c r="C7" s="43">
        <f>C5+C6</f>
        <v>0</v>
      </c>
      <c r="D7" s="43">
        <f>D5+D6</f>
        <v>0</v>
      </c>
      <c r="E7" s="43">
        <f>E5+E6</f>
        <v>159000</v>
      </c>
      <c r="F7" s="43">
        <f>F5+F6</f>
        <v>238500</v>
      </c>
      <c r="G7" s="43">
        <f t="shared" si="1"/>
        <v>397500</v>
      </c>
      <c r="H7" s="43">
        <f>H5+H6</f>
        <v>365700</v>
      </c>
      <c r="I7" s="43">
        <f>I5+I6</f>
        <v>413400</v>
      </c>
      <c r="J7" s="43">
        <f>J5+J6</f>
        <v>620100</v>
      </c>
      <c r="K7" s="43">
        <f>K5+K6</f>
        <v>620100</v>
      </c>
      <c r="L7" s="43">
        <f t="shared" si="3"/>
        <v>2019300</v>
      </c>
      <c r="M7" s="43">
        <f>M5+M6</f>
        <v>1484325</v>
      </c>
      <c r="N7" s="43">
        <f>N5+N6</f>
        <v>1699406.25</v>
      </c>
      <c r="O7" s="43">
        <f>O5+O6</f>
        <v>1846778.75</v>
      </c>
      <c r="P7" s="43">
        <f>P5+P6</f>
        <v>2401958.75</v>
      </c>
      <c r="Q7" s="43">
        <f t="shared" si="5"/>
        <v>7432468.75</v>
      </c>
      <c r="R7" s="43">
        <f>R5+R6</f>
        <v>5405287.5</v>
      </c>
      <c r="S7" s="43">
        <f>S5+S6</f>
        <v>5135962.5</v>
      </c>
      <c r="T7" s="43">
        <f>T5+T6</f>
        <v>5629152.625</v>
      </c>
      <c r="U7" s="43">
        <f>U5+U6</f>
        <v>6318279.375</v>
      </c>
      <c r="V7" s="43">
        <f t="shared" si="7"/>
        <v>22488682</v>
      </c>
      <c r="W7" s="43">
        <f>W5+W6</f>
        <v>11987958.102899998</v>
      </c>
      <c r="X7" s="43">
        <f>X5+X6</f>
        <v>13660311.560979992</v>
      </c>
      <c r="Y7" s="43">
        <f>Y5+Y6</f>
        <v>13905734.085675985</v>
      </c>
      <c r="Z7" s="43">
        <f>Z5+Z6</f>
        <v>15102933.812186211</v>
      </c>
      <c r="AA7" s="43">
        <f t="shared" si="9"/>
        <v>54656937.561742187</v>
      </c>
      <c r="AB7" s="43">
        <f t="shared" si="10"/>
        <v>86994888.311742187</v>
      </c>
      <c r="AC7" s="94">
        <f>AC5+AC6</f>
        <v>19030051.468729377</v>
      </c>
    </row>
    <row r="8" spans="1:29" x14ac:dyDescent="0.25">
      <c r="A8" t="s">
        <v>2723</v>
      </c>
      <c r="B8" s="32" t="s">
        <v>2724</v>
      </c>
      <c r="C8" s="24">
        <f t="shared" ref="C8:F9" si="11">C34+C60+C86+C112+C138+C164+C190+C216+C242+C268</f>
        <v>0</v>
      </c>
      <c r="D8" s="24">
        <f t="shared" si="11"/>
        <v>0</v>
      </c>
      <c r="E8" s="24">
        <f t="shared" si="11"/>
        <v>2037750</v>
      </c>
      <c r="F8" s="24">
        <f t="shared" si="11"/>
        <v>3549750</v>
      </c>
      <c r="G8" s="33">
        <f t="shared" si="1"/>
        <v>5587500</v>
      </c>
      <c r="H8" s="24">
        <f t="shared" ref="H8:K9" si="12">H34+H60+H86+H112+H138+H164+H190+H216+H242+H268</f>
        <v>4308568.75</v>
      </c>
      <c r="I8" s="24">
        <f t="shared" si="12"/>
        <v>6502887.5</v>
      </c>
      <c r="J8" s="24">
        <f t="shared" si="12"/>
        <v>9107612.5</v>
      </c>
      <c r="K8" s="24">
        <f t="shared" si="12"/>
        <v>10312612.5</v>
      </c>
      <c r="L8" s="33">
        <f t="shared" si="3"/>
        <v>30231681.25</v>
      </c>
      <c r="M8" s="24">
        <f t="shared" ref="M8:P9" si="13">M34+M60+M86+M112+M138+M164+M190+M216+M242+M268</f>
        <v>10554418.75</v>
      </c>
      <c r="N8" s="24">
        <f t="shared" si="13"/>
        <v>12395211.25</v>
      </c>
      <c r="O8" s="24">
        <f t="shared" si="13"/>
        <v>14547783.75</v>
      </c>
      <c r="P8" s="24">
        <f t="shared" si="13"/>
        <v>17775444.75</v>
      </c>
      <c r="Q8" s="33">
        <f t="shared" si="5"/>
        <v>55272858.5</v>
      </c>
      <c r="R8" s="24">
        <f t="shared" ref="R8:U9" si="14">R34+R60+R86+R112+R138+R164+R190+R216+R242+R268</f>
        <v>20192341.949999999</v>
      </c>
      <c r="S8" s="24">
        <f t="shared" si="14"/>
        <v>21044226.09</v>
      </c>
      <c r="T8" s="24">
        <f t="shared" si="14"/>
        <v>23405307.370499998</v>
      </c>
      <c r="U8" s="24">
        <f t="shared" si="14"/>
        <v>27182596.607099999</v>
      </c>
      <c r="V8" s="33">
        <f t="shared" si="7"/>
        <v>91824472.0176</v>
      </c>
      <c r="W8" s="24">
        <f t="shared" ref="W8:Z9" si="15">W34+W60+W86+W112+W138+W164+W190+W216+W242+W268</f>
        <v>33814069.89102</v>
      </c>
      <c r="X8" s="24">
        <f t="shared" si="15"/>
        <v>39000013.031723998</v>
      </c>
      <c r="Y8" s="24">
        <f t="shared" si="15"/>
        <v>40655018.925568797</v>
      </c>
      <c r="Z8" s="24">
        <f t="shared" si="15"/>
        <v>45297198.576307558</v>
      </c>
      <c r="AA8" s="33">
        <f t="shared" si="9"/>
        <v>158766300.42462036</v>
      </c>
      <c r="AB8" s="34">
        <f t="shared" si="10"/>
        <v>341682812.19222033</v>
      </c>
      <c r="AC8" s="94">
        <f>AC34+AC60+AC86+AC112+AC138+AC164+AC190+AC216+AC242+AC268</f>
        <v>63216310.371171713</v>
      </c>
    </row>
    <row r="9" spans="1:29" x14ac:dyDescent="0.25">
      <c r="A9" t="s">
        <v>2726</v>
      </c>
      <c r="B9" s="32" t="s">
        <v>1996</v>
      </c>
      <c r="C9" s="35">
        <f t="shared" si="11"/>
        <v>0</v>
      </c>
      <c r="D9" s="35">
        <f t="shared" si="11"/>
        <v>0</v>
      </c>
      <c r="E9" s="35">
        <f t="shared" si="11"/>
        <v>-1942350</v>
      </c>
      <c r="F9" s="35">
        <f t="shared" si="11"/>
        <v>-3406650</v>
      </c>
      <c r="G9" s="36">
        <f t="shared" si="1"/>
        <v>-5349000</v>
      </c>
      <c r="H9" s="35">
        <f t="shared" si="12"/>
        <v>-4089148.75</v>
      </c>
      <c r="I9" s="35">
        <f t="shared" si="12"/>
        <v>-6254847.5</v>
      </c>
      <c r="J9" s="35">
        <f t="shared" si="12"/>
        <v>-8735552.5</v>
      </c>
      <c r="K9" s="35">
        <f t="shared" si="12"/>
        <v>-9940552.5</v>
      </c>
      <c r="L9" s="36">
        <f t="shared" si="3"/>
        <v>-29020101.25</v>
      </c>
      <c r="M9" s="35">
        <f t="shared" si="13"/>
        <v>-9731496.25</v>
      </c>
      <c r="N9" s="35">
        <f t="shared" si="13"/>
        <v>-11452946.625</v>
      </c>
      <c r="O9" s="35">
        <f t="shared" si="13"/>
        <v>-13521281.375</v>
      </c>
      <c r="P9" s="35">
        <f t="shared" si="13"/>
        <v>-16426045.875</v>
      </c>
      <c r="Q9" s="36">
        <f t="shared" si="5"/>
        <v>-51131770.125</v>
      </c>
      <c r="R9" s="35">
        <f t="shared" si="14"/>
        <v>-17397472.199999999</v>
      </c>
      <c r="S9" s="35">
        <f t="shared" si="14"/>
        <v>-18413760.84</v>
      </c>
      <c r="T9" s="35">
        <f t="shared" si="14"/>
        <v>-20520124.458000001</v>
      </c>
      <c r="U9" s="35">
        <f t="shared" si="14"/>
        <v>-23982727.719599999</v>
      </c>
      <c r="V9" s="36">
        <f t="shared" si="7"/>
        <v>-80314085.217599988</v>
      </c>
      <c r="W9" s="35">
        <f t="shared" si="15"/>
        <v>-27776073.164418001</v>
      </c>
      <c r="X9" s="35">
        <f t="shared" si="15"/>
        <v>-32194234.491051603</v>
      </c>
      <c r="Y9" s="35">
        <f t="shared" si="15"/>
        <v>-33844333.770511925</v>
      </c>
      <c r="Z9" s="35">
        <f t="shared" si="15"/>
        <v>-37915383.010551795</v>
      </c>
      <c r="AA9" s="36">
        <f t="shared" si="9"/>
        <v>-131730024.43653332</v>
      </c>
      <c r="AB9" s="37">
        <f t="shared" si="10"/>
        <v>-297544981.02913332</v>
      </c>
      <c r="AC9" s="95">
        <f>AC35+AC61+AC87+AC113+AC139+AC165+AC191+AC217+AC243+AC269</f>
        <v>-54960937.663429543</v>
      </c>
    </row>
    <row r="10" spans="1:29" x14ac:dyDescent="0.25">
      <c r="A10" t="s">
        <v>2728</v>
      </c>
      <c r="B10" s="39" t="s">
        <v>1999</v>
      </c>
      <c r="C10" s="47">
        <f>C8+C9</f>
        <v>0</v>
      </c>
      <c r="D10" s="47">
        <f>D8+D9</f>
        <v>0</v>
      </c>
      <c r="E10" s="47">
        <f>E8+E9</f>
        <v>95400</v>
      </c>
      <c r="F10" s="47">
        <f>F8+F9</f>
        <v>143100</v>
      </c>
      <c r="G10" s="47">
        <f t="shared" si="1"/>
        <v>238500</v>
      </c>
      <c r="H10" s="47">
        <f>H8+H9</f>
        <v>219420</v>
      </c>
      <c r="I10" s="47">
        <f>I8+I9</f>
        <v>248040</v>
      </c>
      <c r="J10" s="47">
        <f>J8+J9</f>
        <v>372060</v>
      </c>
      <c r="K10" s="47">
        <f>K8+K9</f>
        <v>372060</v>
      </c>
      <c r="L10" s="47">
        <f t="shared" si="3"/>
        <v>1211580</v>
      </c>
      <c r="M10" s="47">
        <f>M8+M9</f>
        <v>822922.5</v>
      </c>
      <c r="N10" s="47">
        <f>N8+N9</f>
        <v>942264.625</v>
      </c>
      <c r="O10" s="47">
        <f>O8+O9</f>
        <v>1026502.375</v>
      </c>
      <c r="P10" s="47">
        <f>P8+P9</f>
        <v>1349398.875</v>
      </c>
      <c r="Q10" s="47">
        <f t="shared" si="5"/>
        <v>4141088.375</v>
      </c>
      <c r="R10" s="47">
        <f>R8+R9</f>
        <v>2794869.75</v>
      </c>
      <c r="S10" s="47">
        <f>S8+S9</f>
        <v>2630465.25</v>
      </c>
      <c r="T10" s="47">
        <f>T8+T9</f>
        <v>2885182.9124999978</v>
      </c>
      <c r="U10" s="47">
        <f>U8+U9</f>
        <v>3199868.8874999993</v>
      </c>
      <c r="V10" s="47">
        <f t="shared" si="7"/>
        <v>11510386.799999997</v>
      </c>
      <c r="W10" s="47">
        <f>W8+W9</f>
        <v>6037996.7266019993</v>
      </c>
      <c r="X10" s="47">
        <f>X8+X9</f>
        <v>6805778.5406723954</v>
      </c>
      <c r="Y10" s="47">
        <f>Y8+Y9</f>
        <v>6810685.1550568715</v>
      </c>
      <c r="Z10" s="47">
        <f>Z8+Z9</f>
        <v>7381815.5657557622</v>
      </c>
      <c r="AA10" s="47">
        <f t="shared" si="9"/>
        <v>27036275.988087028</v>
      </c>
      <c r="AB10" s="47">
        <f t="shared" si="10"/>
        <v>44137831.163087025</v>
      </c>
      <c r="AC10" s="95">
        <f>AC8+AC9</f>
        <v>8255372.7077421695</v>
      </c>
    </row>
    <row r="11" spans="1:29" x14ac:dyDescent="0.25">
      <c r="A11" t="s">
        <v>2730</v>
      </c>
      <c r="B11" s="32" t="s">
        <v>2731</v>
      </c>
      <c r="C11" s="35">
        <f>C37+C63+C89+C115+C141+C167+C193+C219+C245+C271</f>
        <v>0</v>
      </c>
      <c r="D11" s="35">
        <f>D37+D63+D89+D115+D141+D167+D193+D219+D245+D271</f>
        <v>0</v>
      </c>
      <c r="E11" s="35">
        <f>E37+E63+E89+E115+E141+E167+E193+E219+E245+E271</f>
        <v>-195750</v>
      </c>
      <c r="F11" s="35">
        <f>F37+F63+F89+F115+F141+F167+F193+F219+F245+F271</f>
        <v>-348750</v>
      </c>
      <c r="G11" s="36">
        <f t="shared" si="1"/>
        <v>-544500</v>
      </c>
      <c r="H11" s="35">
        <f>H37+H63+H89+H115+H141+H167+H193+H219+H245+H271</f>
        <v>-444915.625</v>
      </c>
      <c r="I11" s="35">
        <f>I37+I63+I89+I115+I141+I167+I193+I219+I245+I271</f>
        <v>-685556.25</v>
      </c>
      <c r="J11" s="35">
        <f>J37+J63+J89+J115+J141+J167+J193+J219+J245+J271</f>
        <v>-963193.75000000012</v>
      </c>
      <c r="K11" s="35">
        <f>K37+K63+K89+K115+K141+K167+K193+K219+K245+K271</f>
        <v>-1115693.75</v>
      </c>
      <c r="L11" s="36">
        <f t="shared" si="3"/>
        <v>-3209359.375</v>
      </c>
      <c r="M11" s="35">
        <f>M37+M63+M89+M115+M141+M167+M193+M219+M245+M271</f>
        <v>-1164290.625</v>
      </c>
      <c r="N11" s="35">
        <f>N37+N63+N89+N115+N141+N167+N193+N219+N245+N271</f>
        <v>-1375060.625</v>
      </c>
      <c r="O11" s="35">
        <f>O37+O63+O89+O115+O141+O167+O193+O219+O245+O271</f>
        <v>-1638104.375</v>
      </c>
      <c r="P11" s="35">
        <f>P37+P63+P89+P115+P141+P167+P193+P219+P245+P271</f>
        <v>-1990774.375</v>
      </c>
      <c r="Q11" s="36">
        <f t="shared" si="5"/>
        <v>-6168230</v>
      </c>
      <c r="R11" s="35">
        <f>R37+R63+R89+R115+R141+R167+R193+R219+R245+R271</f>
        <v>-2279971.375</v>
      </c>
      <c r="S11" s="35">
        <f>S37+S63+S89+S115+S141+S167+S193+S219+S245+S271</f>
        <v>-2393604.0250000004</v>
      </c>
      <c r="T11" s="35">
        <f>T37+T63+T89+T115+T141+T167+T193+T219+T245+T271</f>
        <v>-2673041.9862500001</v>
      </c>
      <c r="U11" s="35">
        <f>U37+U63+U89+U115+U141+U167+U193+U219+U245+U271</f>
        <v>-3146972.8397499998</v>
      </c>
      <c r="V11" s="36">
        <f t="shared" si="7"/>
        <v>-10493590.226</v>
      </c>
      <c r="W11" s="35">
        <f>W37+W63+W89+W115+W141+W167+W193+W219+W245+W271</f>
        <v>-3887983.1139500001</v>
      </c>
      <c r="X11" s="35">
        <f>X37+X63+X89+X115+X141+X167+X193+X219+X245+X271</f>
        <v>-4511972.3429899998</v>
      </c>
      <c r="Y11" s="35">
        <f>Y37+Y63+Y89+Y115+Y141+Y167+Y193+Y219+Y245+Y271</f>
        <v>-4737412.9803379998</v>
      </c>
      <c r="Z11" s="35">
        <f>Z37+Z63+Z89+Z115+Z141+Z167+Z193+Z219+Z245+Z271</f>
        <v>-5306059.7779680993</v>
      </c>
      <c r="AA11" s="36">
        <f t="shared" si="9"/>
        <v>-18443428.215246096</v>
      </c>
      <c r="AB11" s="37">
        <f t="shared" si="10"/>
        <v>-38859107.816246092</v>
      </c>
      <c r="AC11" s="95">
        <f>AC37+AC63+AC89+AC115+AC141+AC167+AC193+AC219+AC245+AC271</f>
        <v>-7920108.0437396998</v>
      </c>
    </row>
    <row r="12" spans="1:29" x14ac:dyDescent="0.25">
      <c r="A12" t="s">
        <v>2733</v>
      </c>
      <c r="B12" s="40" t="s">
        <v>2005</v>
      </c>
      <c r="C12" s="48">
        <f>C10+C11</f>
        <v>0</v>
      </c>
      <c r="D12" s="48">
        <f>D10+D11</f>
        <v>0</v>
      </c>
      <c r="E12" s="48">
        <f>E10+E11</f>
        <v>-100350</v>
      </c>
      <c r="F12" s="48">
        <f>F10+F11</f>
        <v>-205650</v>
      </c>
      <c r="G12" s="48">
        <f t="shared" si="1"/>
        <v>-306000</v>
      </c>
      <c r="H12" s="48">
        <f>H10+H11</f>
        <v>-225495.625</v>
      </c>
      <c r="I12" s="48">
        <f>I10+I11</f>
        <v>-437516.25</v>
      </c>
      <c r="J12" s="48">
        <f>J10+J11</f>
        <v>-591133.75000000012</v>
      </c>
      <c r="K12" s="48">
        <f>K10+K11</f>
        <v>-743633.75</v>
      </c>
      <c r="L12" s="48">
        <f t="shared" si="3"/>
        <v>-1997779.375</v>
      </c>
      <c r="M12" s="48">
        <f>M10+M11</f>
        <v>-341368.125</v>
      </c>
      <c r="N12" s="48">
        <f>N10+N11</f>
        <v>-432796</v>
      </c>
      <c r="O12" s="48">
        <f>O10+O11</f>
        <v>-611602</v>
      </c>
      <c r="P12" s="48">
        <f>P10+P11</f>
        <v>-641375.5</v>
      </c>
      <c r="Q12" s="48">
        <f t="shared" si="5"/>
        <v>-2027141.625</v>
      </c>
      <c r="R12" s="48">
        <f>R10+R11</f>
        <v>514898.375</v>
      </c>
      <c r="S12" s="48">
        <f>S10+S11</f>
        <v>236861.22499999963</v>
      </c>
      <c r="T12" s="48">
        <f>T10+T11</f>
        <v>212140.92624999769</v>
      </c>
      <c r="U12" s="48">
        <f>U10+U11</f>
        <v>52896.047749999445</v>
      </c>
      <c r="V12" s="48">
        <f t="shared" si="7"/>
        <v>1016796.5739999968</v>
      </c>
      <c r="W12" s="48">
        <f>W10+W11</f>
        <v>2150013.6126519991</v>
      </c>
      <c r="X12" s="48">
        <f>X10+X11</f>
        <v>2293806.1976823956</v>
      </c>
      <c r="Y12" s="48">
        <f>Y10+Y11</f>
        <v>2073272.1747188717</v>
      </c>
      <c r="Z12" s="48">
        <f>Z10+Z11</f>
        <v>2075755.7877876628</v>
      </c>
      <c r="AA12" s="48">
        <f t="shared" si="9"/>
        <v>8592847.7728409283</v>
      </c>
      <c r="AB12" s="48">
        <f t="shared" si="10"/>
        <v>5278723.3468409255</v>
      </c>
      <c r="AC12" s="95">
        <f>AC10+AC11</f>
        <v>335264.66400246974</v>
      </c>
    </row>
    <row r="13" spans="1:29" x14ac:dyDescent="0.25">
      <c r="A13" t="s">
        <v>2735</v>
      </c>
      <c r="B13" s="32" t="s">
        <v>2017</v>
      </c>
      <c r="C13" s="24">
        <f t="shared" ref="C13:F14" si="16">C39+C65+C91+C117+C143+C169+C195+C221+C247+C273</f>
        <v>0</v>
      </c>
      <c r="D13" s="24">
        <f t="shared" si="16"/>
        <v>0</v>
      </c>
      <c r="E13" s="24">
        <f t="shared" si="16"/>
        <v>0</v>
      </c>
      <c r="F13" s="24">
        <f t="shared" si="16"/>
        <v>0</v>
      </c>
      <c r="G13" s="33">
        <f t="shared" si="1"/>
        <v>0</v>
      </c>
      <c r="H13" s="24">
        <f t="shared" ref="H13:K14" si="17">H39+H65+H91+H117+H143+H169+H195+H221+H247+H273</f>
        <v>0</v>
      </c>
      <c r="I13" s="24">
        <f t="shared" si="17"/>
        <v>0</v>
      </c>
      <c r="J13" s="24">
        <f t="shared" si="17"/>
        <v>0</v>
      </c>
      <c r="K13" s="24">
        <f t="shared" si="17"/>
        <v>0</v>
      </c>
      <c r="L13" s="33">
        <f t="shared" si="3"/>
        <v>0</v>
      </c>
      <c r="M13" s="24">
        <f t="shared" ref="M13:P14" si="18">M39+M65+M91+M117+M143+M169+M195+M221+M247+M273</f>
        <v>9375</v>
      </c>
      <c r="N13" s="24">
        <f t="shared" si="18"/>
        <v>9375</v>
      </c>
      <c r="O13" s="24">
        <f t="shared" si="18"/>
        <v>9375</v>
      </c>
      <c r="P13" s="24">
        <f t="shared" si="18"/>
        <v>9375</v>
      </c>
      <c r="Q13" s="33">
        <f t="shared" si="5"/>
        <v>37500</v>
      </c>
      <c r="R13" s="24">
        <f t="shared" ref="R13:U14" si="19">R39+R65+R91+R117+R143+R169+R195+R221+R247+R273</f>
        <v>22500</v>
      </c>
      <c r="S13" s="24">
        <f t="shared" si="19"/>
        <v>22500</v>
      </c>
      <c r="T13" s="24">
        <f t="shared" si="19"/>
        <v>22500</v>
      </c>
      <c r="U13" s="24">
        <f t="shared" si="19"/>
        <v>22500</v>
      </c>
      <c r="V13" s="33">
        <f t="shared" si="7"/>
        <v>90000</v>
      </c>
      <c r="W13" s="24">
        <f t="shared" ref="W13:Z14" si="20">W39+W65+W91+W117+W143+W169+W195+W221+W247+W273</f>
        <v>75000</v>
      </c>
      <c r="X13" s="24">
        <f t="shared" si="20"/>
        <v>75000</v>
      </c>
      <c r="Y13" s="24">
        <f t="shared" si="20"/>
        <v>75000</v>
      </c>
      <c r="Z13" s="24">
        <f t="shared" si="20"/>
        <v>75000</v>
      </c>
      <c r="AA13" s="33">
        <f t="shared" si="9"/>
        <v>300000</v>
      </c>
      <c r="AB13" s="34">
        <f t="shared" si="10"/>
        <v>427500</v>
      </c>
      <c r="AC13" s="94">
        <f>AC39+AC65+AC91+AC117+AC143+AC169+AC195+AC221+AC247+AC273</f>
        <v>0</v>
      </c>
    </row>
    <row r="14" spans="1:29" x14ac:dyDescent="0.25">
      <c r="A14" t="s">
        <v>2737</v>
      </c>
      <c r="B14" s="32" t="s">
        <v>2020</v>
      </c>
      <c r="C14" s="24">
        <f t="shared" si="16"/>
        <v>0</v>
      </c>
      <c r="D14" s="24">
        <f t="shared" si="16"/>
        <v>0</v>
      </c>
      <c r="E14" s="24">
        <f t="shared" si="16"/>
        <v>0</v>
      </c>
      <c r="F14" s="24">
        <f t="shared" si="16"/>
        <v>0</v>
      </c>
      <c r="G14" s="33">
        <f t="shared" si="1"/>
        <v>0</v>
      </c>
      <c r="H14" s="24">
        <f t="shared" si="17"/>
        <v>0</v>
      </c>
      <c r="I14" s="24">
        <f t="shared" si="17"/>
        <v>0</v>
      </c>
      <c r="J14" s="24">
        <f t="shared" si="17"/>
        <v>0</v>
      </c>
      <c r="K14" s="24">
        <f t="shared" si="17"/>
        <v>0</v>
      </c>
      <c r="L14" s="33">
        <f t="shared" si="3"/>
        <v>0</v>
      </c>
      <c r="M14" s="24">
        <f t="shared" si="18"/>
        <v>0</v>
      </c>
      <c r="N14" s="24">
        <f t="shared" si="18"/>
        <v>0</v>
      </c>
      <c r="O14" s="24">
        <f t="shared" si="18"/>
        <v>0</v>
      </c>
      <c r="P14" s="24">
        <f t="shared" si="18"/>
        <v>0</v>
      </c>
      <c r="Q14" s="33">
        <f t="shared" si="5"/>
        <v>0</v>
      </c>
      <c r="R14" s="24">
        <f t="shared" si="19"/>
        <v>0</v>
      </c>
      <c r="S14" s="24">
        <f t="shared" si="19"/>
        <v>0</v>
      </c>
      <c r="T14" s="24">
        <f t="shared" si="19"/>
        <v>0</v>
      </c>
      <c r="U14" s="24">
        <f t="shared" si="19"/>
        <v>0</v>
      </c>
      <c r="V14" s="33">
        <f t="shared" si="7"/>
        <v>0</v>
      </c>
      <c r="W14" s="24">
        <f t="shared" si="20"/>
        <v>0</v>
      </c>
      <c r="X14" s="24">
        <f t="shared" si="20"/>
        <v>0</v>
      </c>
      <c r="Y14" s="24">
        <f t="shared" si="20"/>
        <v>0</v>
      </c>
      <c r="Z14" s="24">
        <f t="shared" si="20"/>
        <v>0</v>
      </c>
      <c r="AA14" s="33">
        <f t="shared" si="9"/>
        <v>0</v>
      </c>
      <c r="AB14" s="34">
        <f t="shared" si="10"/>
        <v>0</v>
      </c>
      <c r="AC14" s="94">
        <f>AC40+AC66+AC92+AC118+AC144+AC170+AC196+AC222+AC248+AC274</f>
        <v>0</v>
      </c>
    </row>
    <row r="15" spans="1:29" x14ac:dyDescent="0.25">
      <c r="A15" t="s">
        <v>2739</v>
      </c>
      <c r="B15" s="40" t="s">
        <v>2023</v>
      </c>
      <c r="C15" s="43">
        <f>C13+C14</f>
        <v>0</v>
      </c>
      <c r="D15" s="43">
        <f>D13+D14</f>
        <v>0</v>
      </c>
      <c r="E15" s="43">
        <f>E13+E14</f>
        <v>0</v>
      </c>
      <c r="F15" s="43">
        <f>F13+F14</f>
        <v>0</v>
      </c>
      <c r="G15" s="43">
        <f t="shared" si="1"/>
        <v>0</v>
      </c>
      <c r="H15" s="43">
        <f>H13+H14</f>
        <v>0</v>
      </c>
      <c r="I15" s="43">
        <f>I13+I14</f>
        <v>0</v>
      </c>
      <c r="J15" s="43">
        <f>J13+J14</f>
        <v>0</v>
      </c>
      <c r="K15" s="43">
        <f>K13+K14</f>
        <v>0</v>
      </c>
      <c r="L15" s="43">
        <f t="shared" si="3"/>
        <v>0</v>
      </c>
      <c r="M15" s="43">
        <f>M13+M14</f>
        <v>9375</v>
      </c>
      <c r="N15" s="43">
        <f>N13+N14</f>
        <v>9375</v>
      </c>
      <c r="O15" s="43">
        <f>O13+O14</f>
        <v>9375</v>
      </c>
      <c r="P15" s="43">
        <f>P13+P14</f>
        <v>9375</v>
      </c>
      <c r="Q15" s="43">
        <f t="shared" si="5"/>
        <v>37500</v>
      </c>
      <c r="R15" s="43">
        <f>R13+R14</f>
        <v>22500</v>
      </c>
      <c r="S15" s="43">
        <f>S13+S14</f>
        <v>22500</v>
      </c>
      <c r="T15" s="43">
        <f>T13+T14</f>
        <v>22500</v>
      </c>
      <c r="U15" s="43">
        <f>U13+U14</f>
        <v>22500</v>
      </c>
      <c r="V15" s="43">
        <f t="shared" si="7"/>
        <v>90000</v>
      </c>
      <c r="W15" s="43">
        <f>W13+W14</f>
        <v>75000</v>
      </c>
      <c r="X15" s="43">
        <f>X13+X14</f>
        <v>75000</v>
      </c>
      <c r="Y15" s="43">
        <f>Y13+Y14</f>
        <v>75000</v>
      </c>
      <c r="Z15" s="43">
        <f>Z13+Z14</f>
        <v>75000</v>
      </c>
      <c r="AA15" s="43">
        <f t="shared" si="9"/>
        <v>300000</v>
      </c>
      <c r="AB15" s="43">
        <f t="shared" si="10"/>
        <v>427500</v>
      </c>
      <c r="AC15" s="94">
        <f>AC13+AC14</f>
        <v>0</v>
      </c>
    </row>
    <row r="16" spans="1:29" x14ac:dyDescent="0.25">
      <c r="A16" t="s">
        <v>2741</v>
      </c>
      <c r="B16" s="32" t="s">
        <v>2742</v>
      </c>
      <c r="C16" s="24">
        <f t="shared" ref="C16:F21" si="21">C42+C68+C94+C120+C146+C172+C198+C224+C250+C276</f>
        <v>0</v>
      </c>
      <c r="D16" s="24">
        <f t="shared" si="21"/>
        <v>0</v>
      </c>
      <c r="E16" s="24">
        <f t="shared" si="21"/>
        <v>239721.39949916731</v>
      </c>
      <c r="F16" s="24">
        <f t="shared" si="21"/>
        <v>840572.98279332195</v>
      </c>
      <c r="G16" s="33">
        <f t="shared" si="1"/>
        <v>1080294.3822924893</v>
      </c>
      <c r="H16" s="24">
        <f t="shared" ref="H16:K21" si="22">H42+H68+H94+H120+H146+H172+H198+H224+H250+H276</f>
        <v>1390661.0855424639</v>
      </c>
      <c r="I16" s="24">
        <f t="shared" si="22"/>
        <v>2495424.0793441948</v>
      </c>
      <c r="J16" s="24">
        <f t="shared" si="22"/>
        <v>3576737.9072602321</v>
      </c>
      <c r="K16" s="24">
        <f t="shared" si="22"/>
        <v>4635697.5474918094</v>
      </c>
      <c r="L16" s="33">
        <f t="shared" si="3"/>
        <v>12098520.6196387</v>
      </c>
      <c r="M16" s="24">
        <f t="shared" ref="M16:P21" si="23">M42+M68+M94+M120+M146+M172+M198+M224+M250+M276</f>
        <v>5517064.1153241508</v>
      </c>
      <c r="N16" s="24">
        <f t="shared" si="23"/>
        <v>6682659.7369174603</v>
      </c>
      <c r="O16" s="24">
        <f t="shared" si="23"/>
        <v>7842686.7587895561</v>
      </c>
      <c r="P16" s="24">
        <f t="shared" si="23"/>
        <v>9067416.5399420112</v>
      </c>
      <c r="Q16" s="33">
        <f t="shared" si="5"/>
        <v>29109827.150973178</v>
      </c>
      <c r="R16" s="24">
        <f t="shared" ref="R16:U21" si="24">R42+R68+R94+R120+R146+R172+R198+R224+R250+R276</f>
        <v>10676183.790561019</v>
      </c>
      <c r="S16" s="24">
        <f t="shared" si="24"/>
        <v>12386971.703525994</v>
      </c>
      <c r="T16" s="24">
        <f t="shared" si="24"/>
        <v>13980069.534805136</v>
      </c>
      <c r="U16" s="24">
        <f t="shared" si="24"/>
        <v>15679945.380824203</v>
      </c>
      <c r="V16" s="33">
        <f t="shared" si="7"/>
        <v>52723170.409716345</v>
      </c>
      <c r="W16" s="24">
        <f t="shared" ref="W16:Z21" si="25">W42+W68+W94+W120+W146+W172+W198+W224+W250+W276</f>
        <v>18186632.658708509</v>
      </c>
      <c r="X16" s="24">
        <f t="shared" si="25"/>
        <v>21766379.586360864</v>
      </c>
      <c r="Y16" s="24">
        <f t="shared" si="25"/>
        <v>24843444.076958481</v>
      </c>
      <c r="Z16" s="24">
        <f t="shared" si="25"/>
        <v>27801324.548695367</v>
      </c>
      <c r="AA16" s="33">
        <f t="shared" si="9"/>
        <v>92597780.870723218</v>
      </c>
      <c r="AB16" s="34">
        <f t="shared" si="10"/>
        <v>187609593.43334395</v>
      </c>
      <c r="AC16" s="94">
        <f t="shared" ref="AC16:AC21" si="26">AC42+AC68+AC94+AC120+AC146+AC172+AC198+AC224+AC250+AC276</f>
        <v>93724844.503371745</v>
      </c>
    </row>
    <row r="17" spans="1:29" x14ac:dyDescent="0.25">
      <c r="A17" t="s">
        <v>2744</v>
      </c>
      <c r="B17" s="32" t="s">
        <v>2745</v>
      </c>
      <c r="C17" s="24">
        <f t="shared" si="21"/>
        <v>0</v>
      </c>
      <c r="D17" s="24">
        <f t="shared" si="21"/>
        <v>0</v>
      </c>
      <c r="E17" s="24">
        <f t="shared" si="21"/>
        <v>358239.40802990622</v>
      </c>
      <c r="F17" s="24">
        <f t="shared" si="21"/>
        <v>478779.18677398207</v>
      </c>
      <c r="G17" s="33">
        <f t="shared" si="1"/>
        <v>837018.59480388835</v>
      </c>
      <c r="H17" s="24">
        <f t="shared" si="22"/>
        <v>601074.19991864963</v>
      </c>
      <c r="I17" s="24">
        <f t="shared" si="22"/>
        <v>792091.36813271802</v>
      </c>
      <c r="J17" s="24">
        <f t="shared" si="22"/>
        <v>868078.00757202343</v>
      </c>
      <c r="K17" s="24">
        <f t="shared" si="22"/>
        <v>808860.25970314897</v>
      </c>
      <c r="L17" s="33">
        <f t="shared" si="3"/>
        <v>3070103.8353265403</v>
      </c>
      <c r="M17" s="24">
        <f t="shared" si="23"/>
        <v>823182.91663053771</v>
      </c>
      <c r="N17" s="24">
        <f t="shared" si="23"/>
        <v>968242.54730579676</v>
      </c>
      <c r="O17" s="24">
        <f t="shared" si="23"/>
        <v>964688.73981874099</v>
      </c>
      <c r="P17" s="24">
        <f t="shared" si="23"/>
        <v>1245819.5259773938</v>
      </c>
      <c r="Q17" s="33">
        <f t="shared" si="5"/>
        <v>4001933.7297324697</v>
      </c>
      <c r="R17" s="24">
        <f t="shared" si="24"/>
        <v>1577041.3609642955</v>
      </c>
      <c r="S17" s="24">
        <f t="shared" si="24"/>
        <v>1597447.2993689307</v>
      </c>
      <c r="T17" s="24">
        <f t="shared" si="24"/>
        <v>1563578.75409764</v>
      </c>
      <c r="U17" s="24">
        <f t="shared" si="24"/>
        <v>1664767.8582529589</v>
      </c>
      <c r="V17" s="33">
        <f t="shared" si="7"/>
        <v>6402835.2726838253</v>
      </c>
      <c r="W17" s="24">
        <f t="shared" si="25"/>
        <v>2620323.2065965822</v>
      </c>
      <c r="X17" s="24">
        <f t="shared" si="25"/>
        <v>3040841.2159514548</v>
      </c>
      <c r="Y17" s="24">
        <f t="shared" si="25"/>
        <v>2862137.0797067191</v>
      </c>
      <c r="Z17" s="24">
        <f t="shared" si="25"/>
        <v>2969870.7508300929</v>
      </c>
      <c r="AA17" s="33">
        <f t="shared" si="9"/>
        <v>11493172.25308485</v>
      </c>
      <c r="AB17" s="34">
        <f t="shared" si="10"/>
        <v>25805063.685631573</v>
      </c>
      <c r="AC17" s="94">
        <f t="shared" si="26"/>
        <v>-51610127.371263146</v>
      </c>
    </row>
    <row r="18" spans="1:29" x14ac:dyDescent="0.25">
      <c r="A18" t="s">
        <v>2747</v>
      </c>
      <c r="B18" s="32" t="s">
        <v>2748</v>
      </c>
      <c r="C18" s="24">
        <f t="shared" si="21"/>
        <v>0</v>
      </c>
      <c r="D18" s="24">
        <f t="shared" si="21"/>
        <v>0</v>
      </c>
      <c r="E18" s="24">
        <f t="shared" si="21"/>
        <v>597960.80752907356</v>
      </c>
      <c r="F18" s="24">
        <f t="shared" si="21"/>
        <v>1319352.1695673042</v>
      </c>
      <c r="G18" s="33">
        <f t="shared" si="1"/>
        <v>1917312.9770963779</v>
      </c>
      <c r="H18" s="24">
        <f t="shared" si="22"/>
        <v>1991735.2854611136</v>
      </c>
      <c r="I18" s="24">
        <f t="shared" si="22"/>
        <v>3287515.4474769132</v>
      </c>
      <c r="J18" s="24">
        <f t="shared" si="22"/>
        <v>4444815.9148322549</v>
      </c>
      <c r="K18" s="24">
        <f t="shared" si="22"/>
        <v>5444557.8071949594</v>
      </c>
      <c r="L18" s="33">
        <f t="shared" si="3"/>
        <v>15168624.454965241</v>
      </c>
      <c r="M18" s="24">
        <f t="shared" si="23"/>
        <v>6340247.031954689</v>
      </c>
      <c r="N18" s="24">
        <f t="shared" si="23"/>
        <v>7650902.2842232576</v>
      </c>
      <c r="O18" s="24">
        <f t="shared" si="23"/>
        <v>8807375.4986082967</v>
      </c>
      <c r="P18" s="24">
        <f t="shared" si="23"/>
        <v>10313236.065919405</v>
      </c>
      <c r="Q18" s="33">
        <f t="shared" si="5"/>
        <v>33111760.880705647</v>
      </c>
      <c r="R18" s="24">
        <f t="shared" si="24"/>
        <v>12253225.151525313</v>
      </c>
      <c r="S18" s="24">
        <f t="shared" si="24"/>
        <v>13984419.002894927</v>
      </c>
      <c r="T18" s="24">
        <f t="shared" si="24"/>
        <v>15543648.288902776</v>
      </c>
      <c r="U18" s="24">
        <f t="shared" si="24"/>
        <v>17344713.239077162</v>
      </c>
      <c r="V18" s="33">
        <f t="shared" si="7"/>
        <v>59126005.682400182</v>
      </c>
      <c r="W18" s="24">
        <f t="shared" si="25"/>
        <v>20806955.865305092</v>
      </c>
      <c r="X18" s="24">
        <f t="shared" si="25"/>
        <v>24807220.802312318</v>
      </c>
      <c r="Y18" s="24">
        <f t="shared" si="25"/>
        <v>27705581.156665199</v>
      </c>
      <c r="Z18" s="24">
        <f t="shared" si="25"/>
        <v>30771195.299525455</v>
      </c>
      <c r="AA18" s="33">
        <f t="shared" si="9"/>
        <v>104090953.12380807</v>
      </c>
      <c r="AB18" s="34">
        <f t="shared" si="10"/>
        <v>213414657.11897552</v>
      </c>
      <c r="AC18" s="94">
        <f t="shared" si="26"/>
        <v>67919780.817740172</v>
      </c>
    </row>
    <row r="19" spans="1:29" x14ac:dyDescent="0.25">
      <c r="A19" t="s">
        <v>2750</v>
      </c>
      <c r="B19" s="32" t="s">
        <v>2751</v>
      </c>
      <c r="C19" s="24">
        <f t="shared" si="21"/>
        <v>0</v>
      </c>
      <c r="D19" s="24">
        <f t="shared" si="21"/>
        <v>0</v>
      </c>
      <c r="E19" s="24">
        <f t="shared" si="21"/>
        <v>558789.19247092633</v>
      </c>
      <c r="F19" s="24">
        <f t="shared" si="21"/>
        <v>745522.83043269604</v>
      </c>
      <c r="G19" s="33">
        <f t="shared" si="1"/>
        <v>1304312.0229036224</v>
      </c>
      <c r="H19" s="24">
        <f t="shared" si="22"/>
        <v>831577.21453888703</v>
      </c>
      <c r="I19" s="24">
        <f t="shared" si="22"/>
        <v>1286659.5525230872</v>
      </c>
      <c r="J19" s="24">
        <f t="shared" si="22"/>
        <v>2017509.0851677447</v>
      </c>
      <c r="K19" s="24">
        <f t="shared" si="22"/>
        <v>2194017.192805042</v>
      </c>
      <c r="L19" s="33">
        <f t="shared" si="3"/>
        <v>6329763.0450347606</v>
      </c>
      <c r="M19" s="24">
        <f t="shared" si="23"/>
        <v>1926990.468045311</v>
      </c>
      <c r="N19" s="24">
        <f t="shared" si="23"/>
        <v>2209372.7157767406</v>
      </c>
      <c r="O19" s="24">
        <f t="shared" si="23"/>
        <v>2950279.5013917023</v>
      </c>
      <c r="P19" s="24">
        <f t="shared" si="23"/>
        <v>3803616.9340805919</v>
      </c>
      <c r="Q19" s="33">
        <f t="shared" si="5"/>
        <v>10890259.619294345</v>
      </c>
      <c r="R19" s="24">
        <f t="shared" si="24"/>
        <v>4080561.4484746857</v>
      </c>
      <c r="S19" s="24">
        <f t="shared" si="24"/>
        <v>3549667.9171050754</v>
      </c>
      <c r="T19" s="24">
        <f t="shared" si="24"/>
        <v>4042364.2650972186</v>
      </c>
      <c r="U19" s="24">
        <f t="shared" si="24"/>
        <v>5657075.0757228378</v>
      </c>
      <c r="V19" s="33">
        <f t="shared" si="7"/>
        <v>17329668.706399821</v>
      </c>
      <c r="W19" s="24">
        <f t="shared" si="25"/>
        <v>7415521.962454915</v>
      </c>
      <c r="X19" s="24">
        <f t="shared" si="25"/>
        <v>8248487.24099968</v>
      </c>
      <c r="Y19" s="24">
        <f t="shared" si="25"/>
        <v>7589554.6453091996</v>
      </c>
      <c r="Z19" s="24">
        <f t="shared" si="25"/>
        <v>8812213.5753438268</v>
      </c>
      <c r="AA19" s="33">
        <f t="shared" si="9"/>
        <v>32065777.424107619</v>
      </c>
      <c r="AB19" s="34">
        <f t="shared" si="10"/>
        <v>67919780.817740172</v>
      </c>
      <c r="AC19" s="94">
        <f t="shared" si="26"/>
        <v>-135839561.63548034</v>
      </c>
    </row>
    <row r="20" spans="1:29" x14ac:dyDescent="0.25">
      <c r="A20" t="s">
        <v>2753</v>
      </c>
      <c r="B20" s="32" t="s">
        <v>2754</v>
      </c>
      <c r="C20" s="24">
        <f t="shared" si="21"/>
        <v>0</v>
      </c>
      <c r="D20" s="24">
        <f t="shared" si="21"/>
        <v>0</v>
      </c>
      <c r="E20" s="24">
        <f t="shared" si="21"/>
        <v>1156750</v>
      </c>
      <c r="F20" s="24">
        <f t="shared" si="21"/>
        <v>2064875</v>
      </c>
      <c r="G20" s="33">
        <f t="shared" si="1"/>
        <v>3221625</v>
      </c>
      <c r="H20" s="24">
        <f t="shared" si="22"/>
        <v>2823312.5000000005</v>
      </c>
      <c r="I20" s="24">
        <f t="shared" si="22"/>
        <v>4574175</v>
      </c>
      <c r="J20" s="24">
        <f t="shared" si="22"/>
        <v>6462325</v>
      </c>
      <c r="K20" s="24">
        <f t="shared" si="22"/>
        <v>7638575.0000000009</v>
      </c>
      <c r="L20" s="33">
        <f t="shared" si="3"/>
        <v>21498387.5</v>
      </c>
      <c r="M20" s="24">
        <f t="shared" si="23"/>
        <v>8267237.4999999991</v>
      </c>
      <c r="N20" s="24">
        <f t="shared" si="23"/>
        <v>9860274.9999999981</v>
      </c>
      <c r="O20" s="24">
        <f t="shared" si="23"/>
        <v>11757655</v>
      </c>
      <c r="P20" s="24">
        <f t="shared" si="23"/>
        <v>14116852.999999998</v>
      </c>
      <c r="Q20" s="33">
        <f t="shared" si="5"/>
        <v>44002020.499999993</v>
      </c>
      <c r="R20" s="24">
        <f t="shared" si="24"/>
        <v>16333786.599999998</v>
      </c>
      <c r="S20" s="24">
        <f t="shared" si="24"/>
        <v>17534086.919999998</v>
      </c>
      <c r="T20" s="24">
        <f t="shared" si="24"/>
        <v>19586012.553999994</v>
      </c>
      <c r="U20" s="24">
        <f t="shared" si="24"/>
        <v>23001788.314800002</v>
      </c>
      <c r="V20" s="33">
        <f t="shared" si="7"/>
        <v>76455674.388799995</v>
      </c>
      <c r="W20" s="24">
        <f t="shared" si="25"/>
        <v>28222477.827760004</v>
      </c>
      <c r="X20" s="24">
        <f t="shared" si="25"/>
        <v>33055708.043311998</v>
      </c>
      <c r="Y20" s="24">
        <f t="shared" si="25"/>
        <v>35295135.801974401</v>
      </c>
      <c r="Z20" s="24">
        <f t="shared" si="25"/>
        <v>39583408.874869287</v>
      </c>
      <c r="AA20" s="33">
        <f t="shared" si="9"/>
        <v>136156730.5479157</v>
      </c>
      <c r="AB20" s="34">
        <f t="shared" si="10"/>
        <v>281334437.93671572</v>
      </c>
      <c r="AC20" s="94">
        <f t="shared" si="26"/>
        <v>0</v>
      </c>
    </row>
    <row r="21" spans="1:29" x14ac:dyDescent="0.25">
      <c r="A21" t="s">
        <v>2756</v>
      </c>
      <c r="B21" s="32" t="s">
        <v>2757</v>
      </c>
      <c r="C21" s="35">
        <f t="shared" si="21"/>
        <v>0</v>
      </c>
      <c r="D21" s="35">
        <f t="shared" si="21"/>
        <v>0</v>
      </c>
      <c r="E21" s="35">
        <f t="shared" si="21"/>
        <v>-1124950</v>
      </c>
      <c r="F21" s="35">
        <f t="shared" si="21"/>
        <v>-2017175</v>
      </c>
      <c r="G21" s="36">
        <f t="shared" si="1"/>
        <v>-3142125</v>
      </c>
      <c r="H21" s="35">
        <f t="shared" si="22"/>
        <v>-2750172.5000000005</v>
      </c>
      <c r="I21" s="35">
        <f t="shared" si="22"/>
        <v>-4491495</v>
      </c>
      <c r="J21" s="35">
        <f t="shared" si="22"/>
        <v>-6338305</v>
      </c>
      <c r="K21" s="35">
        <f t="shared" si="22"/>
        <v>-7514555.0000000009</v>
      </c>
      <c r="L21" s="36">
        <f t="shared" si="3"/>
        <v>-21094527.5</v>
      </c>
      <c r="M21" s="35">
        <f t="shared" si="23"/>
        <v>-7825652.4999999991</v>
      </c>
      <c r="N21" s="35">
        <f t="shared" si="23"/>
        <v>-9355010.4999999981</v>
      </c>
      <c r="O21" s="35">
        <f t="shared" si="23"/>
        <v>-11213919.5</v>
      </c>
      <c r="P21" s="35">
        <f t="shared" si="23"/>
        <v>-13439158.499999998</v>
      </c>
      <c r="Q21" s="36">
        <f t="shared" si="5"/>
        <v>-41833740.999999993</v>
      </c>
      <c r="R21" s="35">
        <f t="shared" si="24"/>
        <v>-14654623.599999998</v>
      </c>
      <c r="S21" s="35">
        <f t="shared" si="24"/>
        <v>-15868669.919999998</v>
      </c>
      <c r="T21" s="35">
        <f t="shared" si="24"/>
        <v>-17784064.703999996</v>
      </c>
      <c r="U21" s="35">
        <f t="shared" si="24"/>
        <v>-20996934.9648</v>
      </c>
      <c r="V21" s="36">
        <f t="shared" si="7"/>
        <v>-69304293.188799992</v>
      </c>
      <c r="W21" s="35">
        <f t="shared" si="25"/>
        <v>-24167620.894984003</v>
      </c>
      <c r="X21" s="35">
        <f t="shared" si="25"/>
        <v>-28353778.088980798</v>
      </c>
      <c r="Y21" s="35">
        <f t="shared" si="25"/>
        <v>-30374717.371776957</v>
      </c>
      <c r="Z21" s="35">
        <f t="shared" si="25"/>
        <v>-34255119.444882356</v>
      </c>
      <c r="AA21" s="36">
        <f t="shared" si="9"/>
        <v>-117151235.8006241</v>
      </c>
      <c r="AB21" s="37">
        <f t="shared" si="10"/>
        <v>-252525922.48942408</v>
      </c>
      <c r="AC21" s="95">
        <f t="shared" si="26"/>
        <v>0</v>
      </c>
    </row>
    <row r="22" spans="1:29" x14ac:dyDescent="0.25">
      <c r="A22" t="s">
        <v>2759</v>
      </c>
      <c r="B22" s="40" t="s">
        <v>2760</v>
      </c>
      <c r="C22" s="48">
        <f>C20+C21</f>
        <v>0</v>
      </c>
      <c r="D22" s="48">
        <f>D20+D21</f>
        <v>0</v>
      </c>
      <c r="E22" s="48">
        <f>E20+E21</f>
        <v>31800</v>
      </c>
      <c r="F22" s="48">
        <f>F20+F21</f>
        <v>47700</v>
      </c>
      <c r="G22" s="48">
        <f t="shared" si="1"/>
        <v>79500</v>
      </c>
      <c r="H22" s="48">
        <f>H20+H21</f>
        <v>73140</v>
      </c>
      <c r="I22" s="48">
        <f>I20+I21</f>
        <v>82680</v>
      </c>
      <c r="J22" s="48">
        <f>J20+J21</f>
        <v>124020</v>
      </c>
      <c r="K22" s="48">
        <f>K20+K21</f>
        <v>124020</v>
      </c>
      <c r="L22" s="48">
        <f t="shared" si="3"/>
        <v>403860</v>
      </c>
      <c r="M22" s="48">
        <f>M20+M21</f>
        <v>441585</v>
      </c>
      <c r="N22" s="48">
        <f>N20+N21</f>
        <v>505264.5</v>
      </c>
      <c r="O22" s="48">
        <f>O20+O21</f>
        <v>543735.5</v>
      </c>
      <c r="P22" s="48">
        <f>P20+P21</f>
        <v>677694.5</v>
      </c>
      <c r="Q22" s="48">
        <f t="shared" si="5"/>
        <v>2168279.5</v>
      </c>
      <c r="R22" s="48">
        <f>R20+R21</f>
        <v>1679163</v>
      </c>
      <c r="S22" s="48">
        <f>S20+S21</f>
        <v>1665417</v>
      </c>
      <c r="T22" s="48">
        <f>T20+T21</f>
        <v>1801947.8499999978</v>
      </c>
      <c r="U22" s="48">
        <f>U20+U21</f>
        <v>2004853.3500000015</v>
      </c>
      <c r="V22" s="48">
        <f t="shared" si="7"/>
        <v>7151381.1999999993</v>
      </c>
      <c r="W22" s="48">
        <f>W20+W21</f>
        <v>4054856.9327760004</v>
      </c>
      <c r="X22" s="48">
        <f>X20+X21</f>
        <v>4701929.9543312006</v>
      </c>
      <c r="Y22" s="48">
        <f>Y20+Y21</f>
        <v>4920418.4301974438</v>
      </c>
      <c r="Z22" s="48">
        <f>Z20+Z21</f>
        <v>5328289.4299869314</v>
      </c>
      <c r="AA22" s="48">
        <f t="shared" si="9"/>
        <v>19005494.747291576</v>
      </c>
      <c r="AB22" s="48">
        <f t="shared" si="10"/>
        <v>28808515.447291575</v>
      </c>
      <c r="AC22" s="95">
        <f>AC20+AC21</f>
        <v>0</v>
      </c>
    </row>
    <row r="23" spans="1:29" x14ac:dyDescent="0.25">
      <c r="A23" t="s">
        <v>2762</v>
      </c>
      <c r="B23" s="40" t="s">
        <v>2032</v>
      </c>
      <c r="C23" s="42">
        <f>C5-C20-C8</f>
        <v>0</v>
      </c>
      <c r="D23" s="42">
        <f>D5-D20-D8</f>
        <v>0</v>
      </c>
      <c r="E23" s="42">
        <f>E5-E20-E8</f>
        <v>720500</v>
      </c>
      <c r="F23" s="42">
        <f>F5-F20-F8</f>
        <v>1360375</v>
      </c>
      <c r="G23" s="42">
        <f t="shared" si="1"/>
        <v>2080875</v>
      </c>
      <c r="H23" s="42">
        <f>H5-H20-H8</f>
        <v>1766431.25</v>
      </c>
      <c r="I23" s="42">
        <f>I5-I20-I8</f>
        <v>2634062.5</v>
      </c>
      <c r="J23" s="42">
        <f>J5-J20-J8</f>
        <v>3693937.5</v>
      </c>
      <c r="K23" s="42">
        <f>K5-K20-K8</f>
        <v>4362687.5</v>
      </c>
      <c r="L23" s="42">
        <f t="shared" si="3"/>
        <v>12457118.75</v>
      </c>
      <c r="M23" s="42">
        <f>M5-M20-M8</f>
        <v>4464156.25</v>
      </c>
      <c r="N23" s="42">
        <f>N5-N20-N8</f>
        <v>5245726.25</v>
      </c>
      <c r="O23" s="42">
        <f>O5-O20-O8</f>
        <v>6456648.75</v>
      </c>
      <c r="P23" s="42">
        <f>P5-P20-P8</f>
        <v>7923189.75</v>
      </c>
      <c r="Q23" s="42">
        <f t="shared" si="5"/>
        <v>24089721</v>
      </c>
      <c r="R23" s="42">
        <f>R5-R20-R8</f>
        <v>9073298.950000003</v>
      </c>
      <c r="S23" s="42">
        <f>S5-S20-S8</f>
        <v>9293767.4900000021</v>
      </c>
      <c r="T23" s="42">
        <f>T5-T20-T8</f>
        <v>10469519.800500005</v>
      </c>
      <c r="U23" s="42">
        <f>U5-U20-U8</f>
        <v>12755071.873099994</v>
      </c>
      <c r="V23" s="42">
        <f t="shared" si="7"/>
        <v>41591658.113600001</v>
      </c>
      <c r="W23" s="42">
        <f>W5-W20-W8</f>
        <v>15723114.560219996</v>
      </c>
      <c r="X23" s="42">
        <f>X5-X20-X8</f>
        <v>18183725.784763999</v>
      </c>
      <c r="Y23" s="42">
        <f>Y5-Y20-Y8</f>
        <v>18798104.879216798</v>
      </c>
      <c r="Z23" s="42">
        <f>Z5-Z20-Z8</f>
        <v>21240588.10818515</v>
      </c>
      <c r="AA23" s="42">
        <f t="shared" si="9"/>
        <v>73945533.332385942</v>
      </c>
      <c r="AB23" s="42">
        <f t="shared" si="10"/>
        <v>154164906.19598594</v>
      </c>
      <c r="AC23" s="94">
        <f>AC5-AC20-AC8</f>
        <v>95185850.503622234</v>
      </c>
    </row>
    <row r="24" spans="1:29" x14ac:dyDescent="0.25">
      <c r="A24" t="s">
        <v>2764</v>
      </c>
      <c r="B24" s="40" t="s">
        <v>2035</v>
      </c>
      <c r="C24" s="43">
        <f>C7-C22-C12-C15</f>
        <v>0</v>
      </c>
      <c r="D24" s="43">
        <f>D7-D22-D12-D15</f>
        <v>0</v>
      </c>
      <c r="E24" s="43">
        <f>E7-E22-E12-E15</f>
        <v>227550</v>
      </c>
      <c r="F24" s="43">
        <f>F7-F22-F12-F15</f>
        <v>396450</v>
      </c>
      <c r="G24" s="43">
        <f t="shared" si="1"/>
        <v>624000</v>
      </c>
      <c r="H24" s="43">
        <f>H7-H22-H12-H15</f>
        <v>518055.625</v>
      </c>
      <c r="I24" s="43">
        <f>I7-I22-I12-I15</f>
        <v>768236.25</v>
      </c>
      <c r="J24" s="43">
        <f>J7-J22-J12-J15</f>
        <v>1087213.75</v>
      </c>
      <c r="K24" s="43">
        <f>K7-K22-K12-K15</f>
        <v>1239713.75</v>
      </c>
      <c r="L24" s="43">
        <f t="shared" si="3"/>
        <v>3613219.375</v>
      </c>
      <c r="M24" s="43">
        <f>M7-M22-M12-M15</f>
        <v>1374733.125</v>
      </c>
      <c r="N24" s="43">
        <f>N7-N22-N12-N15</f>
        <v>1617562.75</v>
      </c>
      <c r="O24" s="43">
        <f>O7-O22-O12-O15</f>
        <v>1905270.25</v>
      </c>
      <c r="P24" s="43">
        <f>P7-P22-P12-P15</f>
        <v>2356264.75</v>
      </c>
      <c r="Q24" s="43">
        <f t="shared" si="5"/>
        <v>7253830.875</v>
      </c>
      <c r="R24" s="43">
        <f>R7-R22-R12-R15</f>
        <v>3188726.125</v>
      </c>
      <c r="S24" s="43">
        <f>S7-S22-S12-S15</f>
        <v>3211184.2750000004</v>
      </c>
      <c r="T24" s="43">
        <f>T7-T22-T12-T15</f>
        <v>3592563.8487500045</v>
      </c>
      <c r="U24" s="43">
        <f>U7-U22-U12-U15</f>
        <v>4238029.9772499986</v>
      </c>
      <c r="V24" s="43">
        <f t="shared" si="7"/>
        <v>14230504.226000004</v>
      </c>
      <c r="W24" s="43">
        <f>W7-W22-W12-W15</f>
        <v>5708087.557471999</v>
      </c>
      <c r="X24" s="43">
        <f>X7-X22-X12-X15</f>
        <v>6589575.408966396</v>
      </c>
      <c r="Y24" s="43">
        <f>Y7-Y22-Y12-Y15</f>
        <v>6837043.4807596691</v>
      </c>
      <c r="Z24" s="43">
        <f>Z7-Z22-Z12-Z15</f>
        <v>7623888.5944116171</v>
      </c>
      <c r="AA24" s="43">
        <f t="shared" si="9"/>
        <v>26758595.041609682</v>
      </c>
      <c r="AB24" s="43">
        <f t="shared" si="10"/>
        <v>52480149.517609686</v>
      </c>
      <c r="AC24" s="94">
        <f>AC7-AC22-AC12-AC15</f>
        <v>18694786.804726906</v>
      </c>
    </row>
    <row r="25" spans="1:29" x14ac:dyDescent="0.25">
      <c r="A25" t="s">
        <v>2766</v>
      </c>
      <c r="B25" s="44" t="s">
        <v>1984</v>
      </c>
      <c r="C25" s="6">
        <f t="shared" ref="C25:AC25" si="27">IFERROR(C20/C5,0)</f>
        <v>0</v>
      </c>
      <c r="D25" s="6">
        <f t="shared" si="27"/>
        <v>0</v>
      </c>
      <c r="E25" s="6">
        <f t="shared" si="27"/>
        <v>0.2954661558109834</v>
      </c>
      <c r="F25" s="6">
        <f t="shared" si="27"/>
        <v>0.29603942652329751</v>
      </c>
      <c r="G25" s="45">
        <f t="shared" si="27"/>
        <v>0.29583333333333334</v>
      </c>
      <c r="H25" s="6">
        <f t="shared" si="27"/>
        <v>0.31728628321381164</v>
      </c>
      <c r="I25" s="6">
        <f t="shared" si="27"/>
        <v>0.33361048054043707</v>
      </c>
      <c r="J25" s="6">
        <f t="shared" si="27"/>
        <v>0.33546339975731776</v>
      </c>
      <c r="K25" s="6">
        <f t="shared" si="27"/>
        <v>0.34232400244242656</v>
      </c>
      <c r="L25" s="45">
        <f t="shared" si="27"/>
        <v>0.33493269197999992</v>
      </c>
      <c r="M25" s="6">
        <f t="shared" si="27"/>
        <v>0.35503324180764573</v>
      </c>
      <c r="N25" s="6">
        <f t="shared" si="27"/>
        <v>0.35853964620650808</v>
      </c>
      <c r="O25" s="6">
        <f t="shared" si="27"/>
        <v>0.35887990959062055</v>
      </c>
      <c r="P25" s="6">
        <f t="shared" si="27"/>
        <v>0.35455682917357217</v>
      </c>
      <c r="Q25" s="45">
        <f t="shared" si="27"/>
        <v>0.35668271530082368</v>
      </c>
      <c r="R25" s="6">
        <f t="shared" si="27"/>
        <v>0.35820157171929401</v>
      </c>
      <c r="S25" s="6">
        <f t="shared" si="27"/>
        <v>0.36626958212104438</v>
      </c>
      <c r="T25" s="6">
        <f t="shared" si="27"/>
        <v>0.3663618576653398</v>
      </c>
      <c r="U25" s="6">
        <f t="shared" si="27"/>
        <v>0.36545895827666719</v>
      </c>
      <c r="V25" s="45">
        <f t="shared" si="27"/>
        <v>0.36429702676670922</v>
      </c>
      <c r="W25" s="6">
        <f t="shared" si="27"/>
        <v>0.36294496401615478</v>
      </c>
      <c r="X25" s="6">
        <f t="shared" si="27"/>
        <v>0.36631106676295139</v>
      </c>
      <c r="Y25" s="6">
        <f t="shared" si="27"/>
        <v>0.37251487202469102</v>
      </c>
      <c r="Z25" s="6">
        <f t="shared" si="27"/>
        <v>0.37300191225915041</v>
      </c>
      <c r="AA25" s="45">
        <f t="shared" si="27"/>
        <v>0.3691199080747985</v>
      </c>
      <c r="AB25" s="46">
        <f t="shared" si="27"/>
        <v>0.36199291973849212</v>
      </c>
      <c r="AC25" s="96">
        <f t="shared" si="27"/>
        <v>0</v>
      </c>
    </row>
    <row r="26" spans="1:29" x14ac:dyDescent="0.25">
      <c r="A26" t="s">
        <v>2768</v>
      </c>
      <c r="B26" s="44" t="s">
        <v>1987</v>
      </c>
      <c r="C26" s="6">
        <f t="shared" ref="C26:AC26" si="28">IFERROR(C22/C7,0)</f>
        <v>0</v>
      </c>
      <c r="D26" s="6">
        <f t="shared" si="28"/>
        <v>0</v>
      </c>
      <c r="E26" s="6">
        <f t="shared" si="28"/>
        <v>0.2</v>
      </c>
      <c r="F26" s="6">
        <f t="shared" si="28"/>
        <v>0.2</v>
      </c>
      <c r="G26" s="45">
        <f t="shared" si="28"/>
        <v>0.2</v>
      </c>
      <c r="H26" s="6">
        <f t="shared" si="28"/>
        <v>0.2</v>
      </c>
      <c r="I26" s="6">
        <f t="shared" si="28"/>
        <v>0.2</v>
      </c>
      <c r="J26" s="6">
        <f t="shared" si="28"/>
        <v>0.2</v>
      </c>
      <c r="K26" s="6">
        <f t="shared" si="28"/>
        <v>0.2</v>
      </c>
      <c r="L26" s="45">
        <f t="shared" si="28"/>
        <v>0.2</v>
      </c>
      <c r="M26" s="6">
        <f t="shared" si="28"/>
        <v>0.29749886311959983</v>
      </c>
      <c r="N26" s="6">
        <f t="shared" si="28"/>
        <v>0.29731825453743033</v>
      </c>
      <c r="O26" s="6">
        <f t="shared" si="28"/>
        <v>0.29442373646545372</v>
      </c>
      <c r="P26" s="6">
        <f t="shared" si="28"/>
        <v>0.28214243895737179</v>
      </c>
      <c r="Q26" s="45">
        <f t="shared" si="28"/>
        <v>0.29173072540668266</v>
      </c>
      <c r="R26" s="6">
        <f t="shared" si="28"/>
        <v>0.31065193109524702</v>
      </c>
      <c r="S26" s="6">
        <f t="shared" si="28"/>
        <v>0.32426580217437334</v>
      </c>
      <c r="T26" s="6">
        <f t="shared" si="28"/>
        <v>0.32010996504114114</v>
      </c>
      <c r="U26" s="6">
        <f t="shared" si="28"/>
        <v>0.31731001923288671</v>
      </c>
      <c r="V26" s="45">
        <f t="shared" si="28"/>
        <v>0.31799912507100236</v>
      </c>
      <c r="W26" s="6">
        <f t="shared" si="28"/>
        <v>0.3382441695216713</v>
      </c>
      <c r="X26" s="6">
        <f t="shared" si="28"/>
        <v>0.34420371258310334</v>
      </c>
      <c r="Y26" s="6">
        <f t="shared" si="28"/>
        <v>0.35384096947933641</v>
      </c>
      <c r="Z26" s="6">
        <f t="shared" si="28"/>
        <v>0.35279830371021403</v>
      </c>
      <c r="AA26" s="45">
        <f t="shared" si="28"/>
        <v>0.34772337410639548</v>
      </c>
      <c r="AB26" s="46">
        <f t="shared" si="28"/>
        <v>0.33115181830060614</v>
      </c>
      <c r="AC26" s="96">
        <f t="shared" si="28"/>
        <v>0</v>
      </c>
    </row>
    <row r="27" spans="1:29" x14ac:dyDescent="0.25">
      <c r="A27" t="s">
        <v>2770</v>
      </c>
      <c r="B27" s="44" t="s">
        <v>2044</v>
      </c>
      <c r="C27" s="6">
        <f t="shared" ref="C27:AC27" si="29">IFERROR((C22+C12+C15)/C7,0)</f>
        <v>0</v>
      </c>
      <c r="D27" s="6">
        <f t="shared" si="29"/>
        <v>0</v>
      </c>
      <c r="E27" s="6">
        <f t="shared" si="29"/>
        <v>-0.43113207547169813</v>
      </c>
      <c r="F27" s="6">
        <f t="shared" si="29"/>
        <v>-0.66226415094339619</v>
      </c>
      <c r="G27" s="45">
        <f t="shared" si="29"/>
        <v>-0.56981132075471697</v>
      </c>
      <c r="H27" s="6">
        <f t="shared" si="29"/>
        <v>-0.41661368608148758</v>
      </c>
      <c r="I27" s="6">
        <f t="shared" si="29"/>
        <v>-0.8583363570391872</v>
      </c>
      <c r="J27" s="6">
        <f t="shared" si="29"/>
        <v>-0.75328777616513487</v>
      </c>
      <c r="K27" s="6">
        <f t="shared" si="29"/>
        <v>-0.99921585228189003</v>
      </c>
      <c r="L27" s="45">
        <f t="shared" si="29"/>
        <v>-0.78934253206556726</v>
      </c>
      <c r="M27" s="6">
        <f t="shared" si="29"/>
        <v>7.3832802789146584E-2</v>
      </c>
      <c r="N27" s="6">
        <f t="shared" si="29"/>
        <v>4.8160055901877497E-2</v>
      </c>
      <c r="O27" s="6">
        <f t="shared" si="29"/>
        <v>-3.1672175131969654E-2</v>
      </c>
      <c r="P27" s="6">
        <f t="shared" si="29"/>
        <v>1.9023640601654797E-2</v>
      </c>
      <c r="Q27" s="45">
        <f t="shared" si="29"/>
        <v>2.403479664815274E-2</v>
      </c>
      <c r="R27" s="6">
        <f t="shared" si="29"/>
        <v>0.4100727990879301</v>
      </c>
      <c r="S27" s="6">
        <f t="shared" si="29"/>
        <v>0.37476485176829066</v>
      </c>
      <c r="T27" s="6">
        <f t="shared" si="29"/>
        <v>0.36179313511684991</v>
      </c>
      <c r="U27" s="6">
        <f t="shared" si="29"/>
        <v>0.32924302239326048</v>
      </c>
      <c r="V27" s="45">
        <f t="shared" si="29"/>
        <v>0.36721484051399705</v>
      </c>
      <c r="W27" s="6">
        <f t="shared" si="29"/>
        <v>0.52384822265176589</v>
      </c>
      <c r="X27" s="6">
        <f t="shared" si="29"/>
        <v>0.5176116313635778</v>
      </c>
      <c r="Y27" s="6">
        <f t="shared" si="29"/>
        <v>0.50832919437152413</v>
      </c>
      <c r="Z27" s="6">
        <f t="shared" si="29"/>
        <v>0.4952047933719953</v>
      </c>
      <c r="AA27" s="45">
        <f t="shared" si="29"/>
        <v>0.51042637521755885</v>
      </c>
      <c r="AB27" s="46">
        <f t="shared" si="29"/>
        <v>0.39674444629954025</v>
      </c>
      <c r="AC27" s="96">
        <f t="shared" si="29"/>
        <v>1.7617643575656348E-2</v>
      </c>
    </row>
    <row r="28" spans="1:29" x14ac:dyDescent="0.25">
      <c r="A28" t="s">
        <v>2772</v>
      </c>
      <c r="B28" s="44" t="s">
        <v>2047</v>
      </c>
      <c r="C28" s="6">
        <f t="shared" ref="C28:AC28" si="30">IFERROR(C24/C5,0)</f>
        <v>0</v>
      </c>
      <c r="D28" s="6">
        <f t="shared" si="30"/>
        <v>0</v>
      </c>
      <c r="E28" s="6">
        <f t="shared" si="30"/>
        <v>5.8122605363984677E-2</v>
      </c>
      <c r="F28" s="6">
        <f t="shared" si="30"/>
        <v>5.6838709677419358E-2</v>
      </c>
      <c r="G28" s="45">
        <f t="shared" si="30"/>
        <v>5.7300275482093661E-2</v>
      </c>
      <c r="H28" s="6">
        <f t="shared" si="30"/>
        <v>5.8219536007529521E-2</v>
      </c>
      <c r="I28" s="6">
        <f t="shared" si="30"/>
        <v>5.6030139758772531E-2</v>
      </c>
      <c r="J28" s="6">
        <f t="shared" si="30"/>
        <v>5.6437957056926502E-2</v>
      </c>
      <c r="K28" s="6">
        <f t="shared" si="30"/>
        <v>5.5557976819355669E-2</v>
      </c>
      <c r="L28" s="45">
        <f t="shared" si="30"/>
        <v>5.6291909892453224E-2</v>
      </c>
      <c r="M28" s="6">
        <f t="shared" si="30"/>
        <v>5.9037369857719159E-2</v>
      </c>
      <c r="N28" s="6">
        <f t="shared" si="30"/>
        <v>5.8817870302991189E-2</v>
      </c>
      <c r="O28" s="6">
        <f t="shared" si="30"/>
        <v>5.8154726862261141E-2</v>
      </c>
      <c r="P28" s="6">
        <f t="shared" si="30"/>
        <v>5.9179603163216327E-2</v>
      </c>
      <c r="Q28" s="45">
        <f t="shared" si="30"/>
        <v>5.8799938353466065E-2</v>
      </c>
      <c r="R28" s="6">
        <f t="shared" si="30"/>
        <v>6.992908244297584E-2</v>
      </c>
      <c r="S28" s="6">
        <f t="shared" si="30"/>
        <v>6.7078435728315594E-2</v>
      </c>
      <c r="T28" s="6">
        <f t="shared" si="30"/>
        <v>6.7199914315412571E-2</v>
      </c>
      <c r="U28" s="6">
        <f t="shared" si="30"/>
        <v>6.7335026278566079E-2</v>
      </c>
      <c r="V28" s="45">
        <f t="shared" si="30"/>
        <v>6.7805698142953216E-2</v>
      </c>
      <c r="W28" s="6">
        <f t="shared" si="30"/>
        <v>7.340679460504218E-2</v>
      </c>
      <c r="X28" s="6">
        <f t="shared" si="30"/>
        <v>7.30232247456509E-2</v>
      </c>
      <c r="Y28" s="6">
        <f t="shared" si="30"/>
        <v>7.2160095701344865E-2</v>
      </c>
      <c r="Z28" s="6">
        <f t="shared" si="30"/>
        <v>7.18413372015487E-2</v>
      </c>
      <c r="AA28" s="45">
        <f t="shared" si="30"/>
        <v>7.2542356901657584E-2</v>
      </c>
      <c r="AB28" s="46">
        <f t="shared" si="30"/>
        <v>6.7526189440289902E-2</v>
      </c>
      <c r="AC28" s="96">
        <f t="shared" si="30"/>
        <v>0.1180210339397065</v>
      </c>
    </row>
    <row r="29" spans="1:29" x14ac:dyDescent="0.25">
      <c r="A29" t="s">
        <v>2774</v>
      </c>
    </row>
    <row r="30" spans="1:29" x14ac:dyDescent="0.25">
      <c r="A30" t="s">
        <v>2775</v>
      </c>
      <c r="B30" s="65" t="str">
        <f>ENTITY_1</f>
        <v>Refund Protection</v>
      </c>
    </row>
    <row r="31" spans="1:29" x14ac:dyDescent="0.25">
      <c r="A31" t="s">
        <v>2777</v>
      </c>
      <c r="B31" s="32" t="s">
        <v>1956</v>
      </c>
      <c r="C31" s="24">
        <f>'Quarterly Summary'!C16</f>
        <v>0</v>
      </c>
      <c r="D31" s="24">
        <f>'Quarterly Summary'!D16</f>
        <v>0</v>
      </c>
      <c r="E31" s="24">
        <f>'Quarterly Summary'!E16</f>
        <v>1590000</v>
      </c>
      <c r="F31" s="24">
        <f>'Quarterly Summary'!F16</f>
        <v>2385000</v>
      </c>
      <c r="G31" s="33">
        <f t="shared" ref="G31:G50" si="31">SUM(C31:F31)</f>
        <v>3975000</v>
      </c>
      <c r="H31" s="24">
        <f>'Quarterly Summary'!H16</f>
        <v>1828500</v>
      </c>
      <c r="I31" s="24">
        <f>'Quarterly Summary'!I16</f>
        <v>2067000</v>
      </c>
      <c r="J31" s="24">
        <f>'Quarterly Summary'!J16</f>
        <v>3100499.9999999995</v>
      </c>
      <c r="K31" s="24">
        <f>'Quarterly Summary'!K16</f>
        <v>3100500</v>
      </c>
      <c r="L31" s="33">
        <f t="shared" ref="L31:L50" si="32">SUM(H31:K31)</f>
        <v>10096500</v>
      </c>
      <c r="M31" s="24">
        <f>'Quarterly Summary'!M16</f>
        <v>2067000</v>
      </c>
      <c r="N31" s="24">
        <f>'Quarterly Summary'!N16</f>
        <v>2377050</v>
      </c>
      <c r="O31" s="24">
        <f>'Quarterly Summary'!O16</f>
        <v>2687100</v>
      </c>
      <c r="P31" s="24">
        <f>'Quarterly Summary'!P16</f>
        <v>4030650</v>
      </c>
      <c r="Q31" s="33">
        <f t="shared" ref="Q31:Q50" si="33">SUM(M31:P31)</f>
        <v>11161800</v>
      </c>
      <c r="R31" s="24">
        <f>'Quarterly Summary'!R16</f>
        <v>4030649.9999999991</v>
      </c>
      <c r="S31" s="24">
        <f>'Quarterly Summary'!S16</f>
        <v>2687100</v>
      </c>
      <c r="T31" s="24">
        <f>'Quarterly Summary'!T16</f>
        <v>3090165</v>
      </c>
      <c r="U31" s="24">
        <f>'Quarterly Summary'!U16</f>
        <v>3493230</v>
      </c>
      <c r="V31" s="33">
        <f t="shared" ref="V31:V50" si="34">SUM(R31:U31)</f>
        <v>13301145</v>
      </c>
      <c r="W31" s="24">
        <f>'Quarterly Summary'!W16</f>
        <v>5239845</v>
      </c>
      <c r="X31" s="24">
        <f>'Quarterly Summary'!X16</f>
        <v>5239845</v>
      </c>
      <c r="Y31" s="24">
        <f>'Quarterly Summary'!Y16</f>
        <v>3493230</v>
      </c>
      <c r="Z31" s="24">
        <f>'Quarterly Summary'!Z16</f>
        <v>4017214.5</v>
      </c>
      <c r="AA31" s="33">
        <f t="shared" ref="AA31:AA50" si="35">SUM(W31:Z31)</f>
        <v>17990134.5</v>
      </c>
      <c r="AB31" s="34">
        <f t="shared" ref="AB31:AB42" si="36">SUM(G31,L31,Q31,V31,AA31)</f>
        <v>56524579.5</v>
      </c>
      <c r="AC31" s="94">
        <f>'Quarterly Summary'!DD16</f>
        <v>2270599.5</v>
      </c>
    </row>
    <row r="32" spans="1:29" x14ac:dyDescent="0.25">
      <c r="A32" t="s">
        <v>2779</v>
      </c>
      <c r="B32" s="32" t="s">
        <v>2719</v>
      </c>
      <c r="C32" s="35">
        <f>-'Quarterly Summary'!C352</f>
        <v>0</v>
      </c>
      <c r="D32" s="35">
        <f>-'Quarterly Summary'!D352</f>
        <v>0</v>
      </c>
      <c r="E32" s="35">
        <f>-'Quarterly Summary'!E352</f>
        <v>-1431000</v>
      </c>
      <c r="F32" s="35">
        <f>-'Quarterly Summary'!F352</f>
        <v>-2146500</v>
      </c>
      <c r="G32" s="36">
        <f t="shared" si="31"/>
        <v>-3577500</v>
      </c>
      <c r="H32" s="35">
        <f>-'Quarterly Summary'!H352</f>
        <v>-1462800</v>
      </c>
      <c r="I32" s="35">
        <f>-'Quarterly Summary'!I352</f>
        <v>-1653600</v>
      </c>
      <c r="J32" s="35">
        <f>-'Quarterly Summary'!J352</f>
        <v>-2480400</v>
      </c>
      <c r="K32" s="35">
        <f>-'Quarterly Summary'!K352</f>
        <v>-2480400</v>
      </c>
      <c r="L32" s="36">
        <f t="shared" si="32"/>
        <v>-8077200</v>
      </c>
      <c r="M32" s="35">
        <f>-'Quarterly Summary'!M352</f>
        <v>-1446899.9999999998</v>
      </c>
      <c r="N32" s="35">
        <f>-'Quarterly Summary'!N352</f>
        <v>-1663935</v>
      </c>
      <c r="O32" s="35">
        <f>-'Quarterly Summary'!O352</f>
        <v>-1880970</v>
      </c>
      <c r="P32" s="35">
        <f>-'Quarterly Summary'!P352</f>
        <v>-2821455</v>
      </c>
      <c r="Q32" s="36">
        <f t="shared" si="33"/>
        <v>-7813260</v>
      </c>
      <c r="R32" s="35">
        <f>-'Quarterly Summary'!R352</f>
        <v>-2418389.9999999995</v>
      </c>
      <c r="S32" s="35">
        <f>-'Quarterly Summary'!S352</f>
        <v>-1612260</v>
      </c>
      <c r="T32" s="35">
        <f>-'Quarterly Summary'!T352</f>
        <v>-1854099</v>
      </c>
      <c r="U32" s="35">
        <f>-'Quarterly Summary'!U352</f>
        <v>-2095938</v>
      </c>
      <c r="V32" s="36">
        <f t="shared" si="34"/>
        <v>-7980687</v>
      </c>
      <c r="W32" s="35">
        <f>-'Quarterly Summary'!W352</f>
        <v>-2619922.5</v>
      </c>
      <c r="X32" s="35">
        <f>-'Quarterly Summary'!X352</f>
        <v>-2619922.5</v>
      </c>
      <c r="Y32" s="35">
        <f>-'Quarterly Summary'!Y352</f>
        <v>-1746615</v>
      </c>
      <c r="Z32" s="35">
        <f>-'Quarterly Summary'!Z352</f>
        <v>-2008607.25</v>
      </c>
      <c r="AA32" s="36">
        <f t="shared" si="35"/>
        <v>-8995067.25</v>
      </c>
      <c r="AB32" s="37">
        <f t="shared" si="36"/>
        <v>-36443714.25</v>
      </c>
      <c r="AC32" s="95">
        <f>-'Quarterly Summary'!DD352</f>
        <v>-1135299.75</v>
      </c>
    </row>
    <row r="33" spans="1:29" x14ac:dyDescent="0.25">
      <c r="A33" t="s">
        <v>2781</v>
      </c>
      <c r="B33" s="40" t="s">
        <v>1969</v>
      </c>
      <c r="C33" s="43">
        <f>C31+C32</f>
        <v>0</v>
      </c>
      <c r="D33" s="43">
        <f>D31+D32</f>
        <v>0</v>
      </c>
      <c r="E33" s="43">
        <f>E31+E32</f>
        <v>159000</v>
      </c>
      <c r="F33" s="43">
        <f>F31+F32</f>
        <v>238500</v>
      </c>
      <c r="G33" s="43">
        <f t="shared" si="31"/>
        <v>397500</v>
      </c>
      <c r="H33" s="43">
        <f>H31+H32</f>
        <v>365700</v>
      </c>
      <c r="I33" s="43">
        <f>I31+I32</f>
        <v>413400</v>
      </c>
      <c r="J33" s="43">
        <f>J31+J32</f>
        <v>620099.99999999953</v>
      </c>
      <c r="K33" s="43">
        <f>K31+K32</f>
        <v>620100</v>
      </c>
      <c r="L33" s="43">
        <f t="shared" si="32"/>
        <v>2019299.9999999995</v>
      </c>
      <c r="M33" s="43">
        <f>M31+M32</f>
        <v>620100.00000000023</v>
      </c>
      <c r="N33" s="43">
        <f>N31+N32</f>
        <v>713115</v>
      </c>
      <c r="O33" s="43">
        <f>O31+O32</f>
        <v>806130</v>
      </c>
      <c r="P33" s="43">
        <f>P31+P32</f>
        <v>1209195</v>
      </c>
      <c r="Q33" s="43">
        <f t="shared" si="33"/>
        <v>3348540</v>
      </c>
      <c r="R33" s="43">
        <f>R31+R32</f>
        <v>1612259.9999999995</v>
      </c>
      <c r="S33" s="43">
        <f>S31+S32</f>
        <v>1074840</v>
      </c>
      <c r="T33" s="43">
        <f>T31+T32</f>
        <v>1236066</v>
      </c>
      <c r="U33" s="43">
        <f>U31+U32</f>
        <v>1397292</v>
      </c>
      <c r="V33" s="43">
        <f t="shared" si="34"/>
        <v>5320458</v>
      </c>
      <c r="W33" s="43">
        <f>W31+W32</f>
        <v>2619922.5</v>
      </c>
      <c r="X33" s="43">
        <f>X31+X32</f>
        <v>2619922.5</v>
      </c>
      <c r="Y33" s="43">
        <f>Y31+Y32</f>
        <v>1746615</v>
      </c>
      <c r="Z33" s="43">
        <f>Z31+Z32</f>
        <v>2008607.25</v>
      </c>
      <c r="AA33" s="43">
        <f t="shared" si="35"/>
        <v>8995067.25</v>
      </c>
      <c r="AB33" s="43">
        <f t="shared" si="36"/>
        <v>20080865.25</v>
      </c>
      <c r="AC33" s="94">
        <f>AC31+AC32</f>
        <v>1135299.75</v>
      </c>
    </row>
    <row r="34" spans="1:29" x14ac:dyDescent="0.25">
      <c r="A34" t="s">
        <v>2783</v>
      </c>
      <c r="B34" s="32" t="s">
        <v>2724</v>
      </c>
      <c r="C34" s="24">
        <f>'Quarterly Summary'!C40</f>
        <v>0</v>
      </c>
      <c r="D34" s="24">
        <f>'Quarterly Summary'!D40</f>
        <v>0</v>
      </c>
      <c r="E34" s="24">
        <f>'Quarterly Summary'!E40</f>
        <v>953999.99999999988</v>
      </c>
      <c r="F34" s="24">
        <f>'Quarterly Summary'!F40</f>
        <v>1431000</v>
      </c>
      <c r="G34" s="33">
        <f t="shared" si="31"/>
        <v>2385000</v>
      </c>
      <c r="H34" s="24">
        <f>'Quarterly Summary'!H40</f>
        <v>1097100</v>
      </c>
      <c r="I34" s="24">
        <f>'Quarterly Summary'!I40</f>
        <v>1240200</v>
      </c>
      <c r="J34" s="24">
        <f>'Quarterly Summary'!J40</f>
        <v>1860299.9999999995</v>
      </c>
      <c r="K34" s="24">
        <f>'Quarterly Summary'!K40</f>
        <v>1860300</v>
      </c>
      <c r="L34" s="33">
        <f t="shared" si="32"/>
        <v>6057900</v>
      </c>
      <c r="M34" s="24">
        <f>'Quarterly Summary'!M40</f>
        <v>1240200</v>
      </c>
      <c r="N34" s="24">
        <f>'Quarterly Summary'!N40</f>
        <v>1426230</v>
      </c>
      <c r="O34" s="24">
        <f>'Quarterly Summary'!O40</f>
        <v>1612260</v>
      </c>
      <c r="P34" s="24">
        <f>'Quarterly Summary'!P40</f>
        <v>2418390</v>
      </c>
      <c r="Q34" s="33">
        <f t="shared" si="33"/>
        <v>6697080</v>
      </c>
      <c r="R34" s="24">
        <f>'Quarterly Summary'!R40</f>
        <v>2418389.9999999995</v>
      </c>
      <c r="S34" s="24">
        <f>'Quarterly Summary'!S40</f>
        <v>1612260</v>
      </c>
      <c r="T34" s="24">
        <f>'Quarterly Summary'!T40</f>
        <v>1854099</v>
      </c>
      <c r="U34" s="24">
        <f>'Quarterly Summary'!U40</f>
        <v>2095938</v>
      </c>
      <c r="V34" s="33">
        <f t="shared" si="34"/>
        <v>7980687</v>
      </c>
      <c r="W34" s="24">
        <f>'Quarterly Summary'!W40</f>
        <v>3143907</v>
      </c>
      <c r="X34" s="24">
        <f>'Quarterly Summary'!X40</f>
        <v>3143907</v>
      </c>
      <c r="Y34" s="24">
        <f>'Quarterly Summary'!Y40</f>
        <v>2095938</v>
      </c>
      <c r="Z34" s="24">
        <f>'Quarterly Summary'!Z40</f>
        <v>2410328.7000000002</v>
      </c>
      <c r="AA34" s="33">
        <f t="shared" si="35"/>
        <v>10794080.699999999</v>
      </c>
      <c r="AB34" s="34">
        <f t="shared" si="36"/>
        <v>33914747.700000003</v>
      </c>
      <c r="AC34" s="94">
        <f>'Quarterly Summary'!DD40</f>
        <v>1362359.7</v>
      </c>
    </row>
    <row r="35" spans="1:29" x14ac:dyDescent="0.25">
      <c r="A35" t="s">
        <v>2785</v>
      </c>
      <c r="B35" s="32" t="s">
        <v>1996</v>
      </c>
      <c r="C35" s="35">
        <f>-'Quarterly Summary'!C232</f>
        <v>0</v>
      </c>
      <c r="D35" s="35">
        <f>-'Quarterly Summary'!D232</f>
        <v>0</v>
      </c>
      <c r="E35" s="35">
        <f>-'Quarterly Summary'!E232</f>
        <v>-858600</v>
      </c>
      <c r="F35" s="35">
        <f>-'Quarterly Summary'!F232</f>
        <v>-1287900</v>
      </c>
      <c r="G35" s="36">
        <f t="shared" si="31"/>
        <v>-2146500</v>
      </c>
      <c r="H35" s="35">
        <f>-'Quarterly Summary'!H232</f>
        <v>-877680</v>
      </c>
      <c r="I35" s="35">
        <f>-'Quarterly Summary'!I232</f>
        <v>-992160</v>
      </c>
      <c r="J35" s="35">
        <f>-'Quarterly Summary'!J232</f>
        <v>-1488239.9999999998</v>
      </c>
      <c r="K35" s="35">
        <f>-'Quarterly Summary'!K232</f>
        <v>-1488240</v>
      </c>
      <c r="L35" s="36">
        <f t="shared" si="32"/>
        <v>-4846320</v>
      </c>
      <c r="M35" s="35">
        <f>-'Quarterly Summary'!M232</f>
        <v>-868140</v>
      </c>
      <c r="N35" s="35">
        <f>-'Quarterly Summary'!N232</f>
        <v>-998360.99999999977</v>
      </c>
      <c r="O35" s="35">
        <f>-'Quarterly Summary'!O232</f>
        <v>-1128581.9999999998</v>
      </c>
      <c r="P35" s="35">
        <f>-'Quarterly Summary'!P232</f>
        <v>-1692873</v>
      </c>
      <c r="Q35" s="36">
        <f t="shared" si="33"/>
        <v>-4687956</v>
      </c>
      <c r="R35" s="35">
        <f>-'Quarterly Summary'!R232</f>
        <v>-1451033.9999999998</v>
      </c>
      <c r="S35" s="35">
        <f>-'Quarterly Summary'!S232</f>
        <v>-967356</v>
      </c>
      <c r="T35" s="35">
        <f>-'Quarterly Summary'!T232</f>
        <v>-1112459.3999999999</v>
      </c>
      <c r="U35" s="35">
        <f>-'Quarterly Summary'!U232</f>
        <v>-1257562.7999999998</v>
      </c>
      <c r="V35" s="36">
        <f t="shared" si="34"/>
        <v>-4788412.1999999993</v>
      </c>
      <c r="W35" s="35">
        <f>-'Quarterly Summary'!W232</f>
        <v>-1571953.5</v>
      </c>
      <c r="X35" s="35">
        <f>-'Quarterly Summary'!X232</f>
        <v>-1571953.5</v>
      </c>
      <c r="Y35" s="35">
        <f>-'Quarterly Summary'!Y232</f>
        <v>-1047969</v>
      </c>
      <c r="Z35" s="35">
        <f>-'Quarterly Summary'!Z232</f>
        <v>-1205164.3500000001</v>
      </c>
      <c r="AA35" s="36">
        <f t="shared" si="35"/>
        <v>-5397040.3499999996</v>
      </c>
      <c r="AB35" s="37">
        <f t="shared" si="36"/>
        <v>-21866228.549999997</v>
      </c>
      <c r="AC35" s="95">
        <f>-'Quarterly Summary'!DD232</f>
        <v>-681179.85</v>
      </c>
    </row>
    <row r="36" spans="1:29" x14ac:dyDescent="0.25">
      <c r="A36" t="s">
        <v>2787</v>
      </c>
      <c r="B36" s="39" t="s">
        <v>1999</v>
      </c>
      <c r="C36" s="47">
        <f>C34+C35</f>
        <v>0</v>
      </c>
      <c r="D36" s="47">
        <f>D34+D35</f>
        <v>0</v>
      </c>
      <c r="E36" s="47">
        <f>E34+E35</f>
        <v>95399.999999999884</v>
      </c>
      <c r="F36" s="47">
        <f>F34+F35</f>
        <v>143100</v>
      </c>
      <c r="G36" s="47">
        <f t="shared" si="31"/>
        <v>238499.99999999988</v>
      </c>
      <c r="H36" s="47">
        <f>H34+H35</f>
        <v>219420</v>
      </c>
      <c r="I36" s="47">
        <f>I34+I35</f>
        <v>248040</v>
      </c>
      <c r="J36" s="47">
        <f>J34+J35</f>
        <v>372059.99999999977</v>
      </c>
      <c r="K36" s="47">
        <f>K34+K35</f>
        <v>372060</v>
      </c>
      <c r="L36" s="47">
        <f t="shared" si="32"/>
        <v>1211579.9999999998</v>
      </c>
      <c r="M36" s="47">
        <f>M34+M35</f>
        <v>372060</v>
      </c>
      <c r="N36" s="47">
        <f>N34+N35</f>
        <v>427869.00000000023</v>
      </c>
      <c r="O36" s="47">
        <f>O34+O35</f>
        <v>483678.00000000023</v>
      </c>
      <c r="P36" s="47">
        <f>P34+P35</f>
        <v>725517</v>
      </c>
      <c r="Q36" s="47">
        <f t="shared" si="33"/>
        <v>2009124.0000000005</v>
      </c>
      <c r="R36" s="47">
        <f>R34+R35</f>
        <v>967355.99999999977</v>
      </c>
      <c r="S36" s="47">
        <f>S34+S35</f>
        <v>644904</v>
      </c>
      <c r="T36" s="47">
        <f>T34+T35</f>
        <v>741639.60000000009</v>
      </c>
      <c r="U36" s="47">
        <f>U34+U35</f>
        <v>838375.20000000019</v>
      </c>
      <c r="V36" s="47">
        <f t="shared" si="34"/>
        <v>3192274.8</v>
      </c>
      <c r="W36" s="47">
        <f>W34+W35</f>
        <v>1571953.5</v>
      </c>
      <c r="X36" s="47">
        <f>X34+X35</f>
        <v>1571953.5</v>
      </c>
      <c r="Y36" s="47">
        <f>Y34+Y35</f>
        <v>1047969</v>
      </c>
      <c r="Z36" s="47">
        <f>Z34+Z35</f>
        <v>1205164.3500000001</v>
      </c>
      <c r="AA36" s="47">
        <f t="shared" si="35"/>
        <v>5397040.3499999996</v>
      </c>
      <c r="AB36" s="47">
        <f t="shared" si="36"/>
        <v>12048519.149999999</v>
      </c>
      <c r="AC36" s="95">
        <f>AC34+AC35</f>
        <v>681179.85</v>
      </c>
    </row>
    <row r="37" spans="1:29" x14ac:dyDescent="0.25">
      <c r="A37" t="s">
        <v>2789</v>
      </c>
      <c r="B37" s="32" t="s">
        <v>2731</v>
      </c>
      <c r="C37" s="35">
        <f>-'Quarterly Summary'!C64</f>
        <v>0</v>
      </c>
      <c r="D37" s="35">
        <f>-'Quarterly Summary'!D64</f>
        <v>0</v>
      </c>
      <c r="E37" s="35">
        <f>-'Quarterly Summary'!E64</f>
        <v>-79500</v>
      </c>
      <c r="F37" s="35">
        <f>-'Quarterly Summary'!F64</f>
        <v>-119250.00000000001</v>
      </c>
      <c r="G37" s="36">
        <f t="shared" si="31"/>
        <v>-198750</v>
      </c>
      <c r="H37" s="35">
        <f>-'Quarterly Summary'!H64</f>
        <v>-91425</v>
      </c>
      <c r="I37" s="35">
        <f>-'Quarterly Summary'!I64</f>
        <v>-103350</v>
      </c>
      <c r="J37" s="35">
        <f>-'Quarterly Summary'!J64</f>
        <v>-155025</v>
      </c>
      <c r="K37" s="35">
        <f>-'Quarterly Summary'!K64</f>
        <v>-155025</v>
      </c>
      <c r="L37" s="36">
        <f t="shared" si="32"/>
        <v>-504825</v>
      </c>
      <c r="M37" s="35">
        <f>-'Quarterly Summary'!M64</f>
        <v>-103350</v>
      </c>
      <c r="N37" s="35">
        <f>-'Quarterly Summary'!N64</f>
        <v>-118852.5</v>
      </c>
      <c r="O37" s="35">
        <f>-'Quarterly Summary'!O64</f>
        <v>-134355</v>
      </c>
      <c r="P37" s="35">
        <f>-'Quarterly Summary'!P64</f>
        <v>-201532.5</v>
      </c>
      <c r="Q37" s="36">
        <f t="shared" si="33"/>
        <v>-558090</v>
      </c>
      <c r="R37" s="35">
        <f>-'Quarterly Summary'!R64</f>
        <v>-201532.49999999997</v>
      </c>
      <c r="S37" s="35">
        <f>-'Quarterly Summary'!S64</f>
        <v>-134355</v>
      </c>
      <c r="T37" s="35">
        <f>-'Quarterly Summary'!T64</f>
        <v>-154508.25</v>
      </c>
      <c r="U37" s="35">
        <f>-'Quarterly Summary'!U64</f>
        <v>-174661.5</v>
      </c>
      <c r="V37" s="36">
        <f t="shared" si="34"/>
        <v>-665057.25</v>
      </c>
      <c r="W37" s="35">
        <f>-'Quarterly Summary'!W64</f>
        <v>-261992.25</v>
      </c>
      <c r="X37" s="35">
        <f>-'Quarterly Summary'!X64</f>
        <v>-261992.25</v>
      </c>
      <c r="Y37" s="35">
        <f>-'Quarterly Summary'!Y64</f>
        <v>-174661.5</v>
      </c>
      <c r="Z37" s="35">
        <f>-'Quarterly Summary'!Z64</f>
        <v>-200860.72500000001</v>
      </c>
      <c r="AA37" s="36">
        <f t="shared" si="35"/>
        <v>-899506.72499999998</v>
      </c>
      <c r="AB37" s="37">
        <f t="shared" si="36"/>
        <v>-2826228.9750000001</v>
      </c>
      <c r="AC37" s="95">
        <f>-'Quarterly Summary'!DD64</f>
        <v>-113529.97500000002</v>
      </c>
    </row>
    <row r="38" spans="1:29" x14ac:dyDescent="0.25">
      <c r="A38" t="s">
        <v>2791</v>
      </c>
      <c r="B38" s="40" t="s">
        <v>2005</v>
      </c>
      <c r="C38" s="48">
        <f>C36+C37</f>
        <v>0</v>
      </c>
      <c r="D38" s="48">
        <f>D36+D37</f>
        <v>0</v>
      </c>
      <c r="E38" s="48">
        <f>E36+E37</f>
        <v>15899.999999999884</v>
      </c>
      <c r="F38" s="48">
        <f>F36+F37</f>
        <v>23849.999999999985</v>
      </c>
      <c r="G38" s="48">
        <f t="shared" si="31"/>
        <v>39749.999999999869</v>
      </c>
      <c r="H38" s="48">
        <f>H36+H37</f>
        <v>127995</v>
      </c>
      <c r="I38" s="48">
        <f>I36+I37</f>
        <v>144690</v>
      </c>
      <c r="J38" s="48">
        <f>J36+J37</f>
        <v>217034.99999999977</v>
      </c>
      <c r="K38" s="48">
        <f>K36+K37</f>
        <v>217035</v>
      </c>
      <c r="L38" s="48">
        <f t="shared" si="32"/>
        <v>706754.99999999977</v>
      </c>
      <c r="M38" s="48">
        <f>M36+M37</f>
        <v>268710</v>
      </c>
      <c r="N38" s="48">
        <f>N36+N37</f>
        <v>309016.50000000023</v>
      </c>
      <c r="O38" s="48">
        <f>O36+O37</f>
        <v>349323.00000000023</v>
      </c>
      <c r="P38" s="48">
        <f>P36+P37</f>
        <v>523984.5</v>
      </c>
      <c r="Q38" s="48">
        <f t="shared" si="33"/>
        <v>1451034.0000000005</v>
      </c>
      <c r="R38" s="48">
        <f>R36+R37</f>
        <v>765823.49999999977</v>
      </c>
      <c r="S38" s="48">
        <f>S36+S37</f>
        <v>510549</v>
      </c>
      <c r="T38" s="48">
        <f>T36+T37</f>
        <v>587131.35000000009</v>
      </c>
      <c r="U38" s="48">
        <f>U36+U37</f>
        <v>663713.70000000019</v>
      </c>
      <c r="V38" s="48">
        <f t="shared" si="34"/>
        <v>2527217.5499999998</v>
      </c>
      <c r="W38" s="48">
        <f>W36+W37</f>
        <v>1309961.25</v>
      </c>
      <c r="X38" s="48">
        <f>X36+X37</f>
        <v>1309961.25</v>
      </c>
      <c r="Y38" s="48">
        <f>Y36+Y37</f>
        <v>873307.5</v>
      </c>
      <c r="Z38" s="48">
        <f>Z36+Z37</f>
        <v>1004303.6250000001</v>
      </c>
      <c r="AA38" s="48">
        <f t="shared" si="35"/>
        <v>4497533.625</v>
      </c>
      <c r="AB38" s="48">
        <f t="shared" si="36"/>
        <v>9222290.1750000007</v>
      </c>
      <c r="AC38" s="95">
        <f>AC36+AC37</f>
        <v>567649.875</v>
      </c>
    </row>
    <row r="39" spans="1:29" x14ac:dyDescent="0.25">
      <c r="A39" t="s">
        <v>2793</v>
      </c>
      <c r="B39" s="32" t="s">
        <v>2017</v>
      </c>
      <c r="C39" s="24">
        <f>'Quarterly Summary'!C376</f>
        <v>0</v>
      </c>
      <c r="D39" s="24">
        <f>'Quarterly Summary'!D376</f>
        <v>0</v>
      </c>
      <c r="E39" s="24">
        <f>'Quarterly Summary'!E376</f>
        <v>0</v>
      </c>
      <c r="F39" s="24">
        <f>'Quarterly Summary'!F376</f>
        <v>0</v>
      </c>
      <c r="G39" s="33">
        <f t="shared" si="31"/>
        <v>0</v>
      </c>
      <c r="H39" s="24">
        <f>'Quarterly Summary'!H376</f>
        <v>0</v>
      </c>
      <c r="I39" s="24">
        <f>'Quarterly Summary'!I376</f>
        <v>0</v>
      </c>
      <c r="J39" s="24">
        <f>'Quarterly Summary'!J376</f>
        <v>0</v>
      </c>
      <c r="K39" s="24">
        <f>'Quarterly Summary'!K376</f>
        <v>0</v>
      </c>
      <c r="L39" s="33">
        <f t="shared" si="32"/>
        <v>0</v>
      </c>
      <c r="M39" s="24">
        <f>'Quarterly Summary'!M376</f>
        <v>0</v>
      </c>
      <c r="N39" s="24">
        <f>'Quarterly Summary'!N376</f>
        <v>0</v>
      </c>
      <c r="O39" s="24">
        <f>'Quarterly Summary'!O376</f>
        <v>0</v>
      </c>
      <c r="P39" s="24">
        <f>'Quarterly Summary'!P376</f>
        <v>0</v>
      </c>
      <c r="Q39" s="33">
        <f t="shared" si="33"/>
        <v>0</v>
      </c>
      <c r="R39" s="24">
        <f>'Quarterly Summary'!R376</f>
        <v>0</v>
      </c>
      <c r="S39" s="24">
        <f>'Quarterly Summary'!S376</f>
        <v>0</v>
      </c>
      <c r="T39" s="24">
        <f>'Quarterly Summary'!T376</f>
        <v>0</v>
      </c>
      <c r="U39" s="24">
        <f>'Quarterly Summary'!U376</f>
        <v>0</v>
      </c>
      <c r="V39" s="33">
        <f t="shared" si="34"/>
        <v>0</v>
      </c>
      <c r="W39" s="24">
        <f>'Quarterly Summary'!W376</f>
        <v>0</v>
      </c>
      <c r="X39" s="24">
        <f>'Quarterly Summary'!X376</f>
        <v>0</v>
      </c>
      <c r="Y39" s="24">
        <f>'Quarterly Summary'!Y376</f>
        <v>0</v>
      </c>
      <c r="Z39" s="24">
        <f>'Quarterly Summary'!Z376</f>
        <v>0</v>
      </c>
      <c r="AA39" s="33">
        <f t="shared" si="35"/>
        <v>0</v>
      </c>
      <c r="AB39" s="34">
        <f t="shared" si="36"/>
        <v>0</v>
      </c>
      <c r="AC39" s="94">
        <f>'Quarterly Summary'!DD376</f>
        <v>0</v>
      </c>
    </row>
    <row r="40" spans="1:29" x14ac:dyDescent="0.25">
      <c r="A40" t="s">
        <v>2795</v>
      </c>
      <c r="B40" s="32" t="s">
        <v>2020</v>
      </c>
      <c r="C40" s="24">
        <f>'Quarterly Summary'!C400</f>
        <v>0</v>
      </c>
      <c r="D40" s="24">
        <f>'Quarterly Summary'!D400</f>
        <v>0</v>
      </c>
      <c r="E40" s="24">
        <f>'Quarterly Summary'!E400</f>
        <v>0</v>
      </c>
      <c r="F40" s="24">
        <f>'Quarterly Summary'!F400</f>
        <v>0</v>
      </c>
      <c r="G40" s="33">
        <f t="shared" si="31"/>
        <v>0</v>
      </c>
      <c r="H40" s="24">
        <f>'Quarterly Summary'!H400</f>
        <v>0</v>
      </c>
      <c r="I40" s="24">
        <f>'Quarterly Summary'!I400</f>
        <v>0</v>
      </c>
      <c r="J40" s="24">
        <f>'Quarterly Summary'!J400</f>
        <v>0</v>
      </c>
      <c r="K40" s="24">
        <f>'Quarterly Summary'!K400</f>
        <v>0</v>
      </c>
      <c r="L40" s="33">
        <f t="shared" si="32"/>
        <v>0</v>
      </c>
      <c r="M40" s="24">
        <f>'Quarterly Summary'!M400</f>
        <v>0</v>
      </c>
      <c r="N40" s="24">
        <f>'Quarterly Summary'!N400</f>
        <v>0</v>
      </c>
      <c r="O40" s="24">
        <f>'Quarterly Summary'!O400</f>
        <v>0</v>
      </c>
      <c r="P40" s="24">
        <f>'Quarterly Summary'!P400</f>
        <v>0</v>
      </c>
      <c r="Q40" s="33">
        <f t="shared" si="33"/>
        <v>0</v>
      </c>
      <c r="R40" s="24">
        <f>'Quarterly Summary'!R400</f>
        <v>0</v>
      </c>
      <c r="S40" s="24">
        <f>'Quarterly Summary'!S400</f>
        <v>0</v>
      </c>
      <c r="T40" s="24">
        <f>'Quarterly Summary'!T400</f>
        <v>0</v>
      </c>
      <c r="U40" s="24">
        <f>'Quarterly Summary'!U400</f>
        <v>0</v>
      </c>
      <c r="V40" s="33">
        <f t="shared" si="34"/>
        <v>0</v>
      </c>
      <c r="W40" s="24">
        <f>'Quarterly Summary'!W400</f>
        <v>0</v>
      </c>
      <c r="X40" s="24">
        <f>'Quarterly Summary'!X400</f>
        <v>0</v>
      </c>
      <c r="Y40" s="24">
        <f>'Quarterly Summary'!Y400</f>
        <v>0</v>
      </c>
      <c r="Z40" s="24">
        <f>'Quarterly Summary'!Z400</f>
        <v>0</v>
      </c>
      <c r="AA40" s="33">
        <f t="shared" si="35"/>
        <v>0</v>
      </c>
      <c r="AB40" s="34">
        <f t="shared" si="36"/>
        <v>0</v>
      </c>
      <c r="AC40" s="94">
        <f>'Quarterly Summary'!DD400</f>
        <v>0</v>
      </c>
    </row>
    <row r="41" spans="1:29" x14ac:dyDescent="0.25">
      <c r="A41" t="s">
        <v>2797</v>
      </c>
      <c r="B41" s="40" t="s">
        <v>2023</v>
      </c>
      <c r="C41" s="43">
        <f>C39+C40</f>
        <v>0</v>
      </c>
      <c r="D41" s="43">
        <f>D39+D40</f>
        <v>0</v>
      </c>
      <c r="E41" s="43">
        <f>E39+E40</f>
        <v>0</v>
      </c>
      <c r="F41" s="43">
        <f>F39+F40</f>
        <v>0</v>
      </c>
      <c r="G41" s="43">
        <f t="shared" si="31"/>
        <v>0</v>
      </c>
      <c r="H41" s="43">
        <f>H39+H40</f>
        <v>0</v>
      </c>
      <c r="I41" s="43">
        <f>I39+I40</f>
        <v>0</v>
      </c>
      <c r="J41" s="43">
        <f>J39+J40</f>
        <v>0</v>
      </c>
      <c r="K41" s="43">
        <f>K39+K40</f>
        <v>0</v>
      </c>
      <c r="L41" s="43">
        <f t="shared" si="32"/>
        <v>0</v>
      </c>
      <c r="M41" s="43">
        <f>M39+M40</f>
        <v>0</v>
      </c>
      <c r="N41" s="43">
        <f>N39+N40</f>
        <v>0</v>
      </c>
      <c r="O41" s="43">
        <f>O39+O40</f>
        <v>0</v>
      </c>
      <c r="P41" s="43">
        <f>P39+P40</f>
        <v>0</v>
      </c>
      <c r="Q41" s="43">
        <f t="shared" si="33"/>
        <v>0</v>
      </c>
      <c r="R41" s="43">
        <f>R39+R40</f>
        <v>0</v>
      </c>
      <c r="S41" s="43">
        <f>S39+S40</f>
        <v>0</v>
      </c>
      <c r="T41" s="43">
        <f>T39+T40</f>
        <v>0</v>
      </c>
      <c r="U41" s="43">
        <f>U39+U40</f>
        <v>0</v>
      </c>
      <c r="V41" s="43">
        <f t="shared" si="34"/>
        <v>0</v>
      </c>
      <c r="W41" s="43">
        <f>W39+W40</f>
        <v>0</v>
      </c>
      <c r="X41" s="43">
        <f>X39+X40</f>
        <v>0</v>
      </c>
      <c r="Y41" s="43">
        <f>Y39+Y40</f>
        <v>0</v>
      </c>
      <c r="Z41" s="43">
        <f>Z39+Z40</f>
        <v>0</v>
      </c>
      <c r="AA41" s="43">
        <f t="shared" si="35"/>
        <v>0</v>
      </c>
      <c r="AB41" s="43">
        <f t="shared" si="36"/>
        <v>0</v>
      </c>
      <c r="AC41" s="94">
        <f>AC39+AC40</f>
        <v>0</v>
      </c>
    </row>
    <row r="42" spans="1:29" x14ac:dyDescent="0.25">
      <c r="A42" t="s">
        <v>2799</v>
      </c>
      <c r="B42" s="32" t="s">
        <v>2742</v>
      </c>
      <c r="C42" s="24">
        <f>'Quarterly Summary'!C76</f>
        <v>0</v>
      </c>
      <c r="D42" s="24">
        <f>'Quarterly Summary'!D76</f>
        <v>0</v>
      </c>
      <c r="E42" s="24">
        <f>'Quarterly Summary'!E76</f>
        <v>132348.69960755584</v>
      </c>
      <c r="F42" s="24">
        <f>'Quarterly Summary'!F76</f>
        <v>386647.60299545957</v>
      </c>
      <c r="G42" s="33">
        <f t="shared" si="31"/>
        <v>518996.30260301544</v>
      </c>
      <c r="H42" s="24">
        <f>'Quarterly Summary'!H76</f>
        <v>366675.91706071293</v>
      </c>
      <c r="I42" s="24">
        <f>'Quarterly Summary'!I76</f>
        <v>392758.70958479762</v>
      </c>
      <c r="J42" s="24">
        <f>'Quarterly Summary'!J76</f>
        <v>492011.2985787678</v>
      </c>
      <c r="K42" s="24">
        <f>'Quarterly Summary'!K76</f>
        <v>618661.81142649194</v>
      </c>
      <c r="L42" s="33">
        <f t="shared" si="32"/>
        <v>1870107.7366507703</v>
      </c>
      <c r="M42" s="24">
        <f>'Quarterly Summary'!M76</f>
        <v>490337.58222221909</v>
      </c>
      <c r="N42" s="24">
        <f>'Quarterly Summary'!N76</f>
        <v>463444.80009437399</v>
      </c>
      <c r="O42" s="24">
        <f>'Quarterly Summary'!O76</f>
        <v>510694.54324745853</v>
      </c>
      <c r="P42" s="24">
        <f>'Quarterly Summary'!P76</f>
        <v>640632.36332331924</v>
      </c>
      <c r="Q42" s="33">
        <f t="shared" si="33"/>
        <v>2105109.2888873708</v>
      </c>
      <c r="R42" s="24">
        <f>'Quarterly Summary'!R76</f>
        <v>804966.46301914938</v>
      </c>
      <c r="S42" s="24">
        <f>'Quarterly Summary'!S76</f>
        <v>637840.85795249604</v>
      </c>
      <c r="T42" s="24">
        <f>'Quarterly Summary'!T76</f>
        <v>602693.94171956461</v>
      </c>
      <c r="U42" s="24">
        <f>'Quarterly Summary'!U76</f>
        <v>664016.23805617541</v>
      </c>
      <c r="V42" s="33">
        <f t="shared" si="34"/>
        <v>2709517.5007473854</v>
      </c>
      <c r="W42" s="24">
        <f>'Quarterly Summary'!W76</f>
        <v>832881.23511329107</v>
      </c>
      <c r="X42" s="24">
        <f>'Quarterly Summary'!X76</f>
        <v>1046487.2874083938</v>
      </c>
      <c r="Y42" s="24">
        <f>'Quarterly Summary'!Y76</f>
        <v>829209.28945207968</v>
      </c>
      <c r="Z42" s="24">
        <f>'Quarterly Summary'!Z76</f>
        <v>783510.63395618089</v>
      </c>
      <c r="AA42" s="33">
        <f t="shared" si="35"/>
        <v>3492088.4459299454</v>
      </c>
      <c r="AB42" s="34">
        <f t="shared" si="36"/>
        <v>10695819.274818487</v>
      </c>
      <c r="AC42" s="94">
        <f>'Quarterly Summary'!DD76</f>
        <v>609096.62518151291</v>
      </c>
    </row>
    <row r="43" spans="1:29" x14ac:dyDescent="0.25">
      <c r="A43" t="s">
        <v>2801</v>
      </c>
      <c r="B43" s="32" t="s">
        <v>2745</v>
      </c>
      <c r="C43" s="24">
        <f>C291-0</f>
        <v>0</v>
      </c>
      <c r="D43" s="24">
        <f>D291-C291</f>
        <v>0</v>
      </c>
      <c r="E43" s="24">
        <f>E291-D291</f>
        <v>162930.033059329</v>
      </c>
      <c r="F43" s="24">
        <f>F291-E291</f>
        <v>96507.988561693375</v>
      </c>
      <c r="G43" s="33">
        <f t="shared" si="31"/>
        <v>259438.02162102237</v>
      </c>
      <c r="H43" s="24">
        <f>H291-F291</f>
        <v>-1784.1322656975826</v>
      </c>
      <c r="I43" s="24">
        <f>I291-H291</f>
        <v>19861.802232949878</v>
      </c>
      <c r="J43" s="24">
        <f>J291-I291</f>
        <v>113319.4981868742</v>
      </c>
      <c r="K43" s="24">
        <f>K291-J291</f>
        <v>12823.734235347714</v>
      </c>
      <c r="L43" s="33">
        <f t="shared" si="32"/>
        <v>144220.90238947421</v>
      </c>
      <c r="M43" s="24">
        <f>M291-K291</f>
        <v>-73555.959857393522</v>
      </c>
      <c r="N43" s="24">
        <f>N291-M291</f>
        <v>7536.204564768821</v>
      </c>
      <c r="O43" s="24">
        <f>O291-N291</f>
        <v>25710.476745041087</v>
      </c>
      <c r="P43" s="24">
        <f>P291-O291</f>
        <v>146297.66928987438</v>
      </c>
      <c r="Q43" s="33">
        <f t="shared" si="33"/>
        <v>105988.39074229077</v>
      </c>
      <c r="R43" s="24">
        <f>R291-P291</f>
        <v>15964.746330526657</v>
      </c>
      <c r="S43" s="24">
        <f>S291-R291</f>
        <v>-96024.748878277838</v>
      </c>
      <c r="T43" s="24">
        <f>T291-S291</f>
        <v>9581.3643373232335</v>
      </c>
      <c r="U43" s="24">
        <f>U291-T291</f>
        <v>33310.287934074178</v>
      </c>
      <c r="V43" s="33">
        <f t="shared" si="34"/>
        <v>-37168.350276353769</v>
      </c>
      <c r="W43" s="24">
        <f>W291-U291</f>
        <v>190127.80728386156</v>
      </c>
      <c r="X43" s="24">
        <f>X291-W291</f>
        <v>20723.284746180288</v>
      </c>
      <c r="Y43" s="24">
        <f>Y291-X291</f>
        <v>-124848.3476555869</v>
      </c>
      <c r="Z43" s="24">
        <f>Z291-Y291</f>
        <v>12447.263917766511</v>
      </c>
      <c r="AA43" s="33">
        <f t="shared" si="35"/>
        <v>98450.008292221464</v>
      </c>
      <c r="AB43" s="34">
        <f>AB291-Z291</f>
        <v>0</v>
      </c>
      <c r="AC43" s="94">
        <f>AC291-AB291</f>
        <v>-1141857.9455373101</v>
      </c>
    </row>
    <row r="44" spans="1:29" x14ac:dyDescent="0.25">
      <c r="A44" t="s">
        <v>2803</v>
      </c>
      <c r="B44" s="32" t="s">
        <v>2748</v>
      </c>
      <c r="C44" s="24">
        <f>'Quarterly Summary'!C100</f>
        <v>0</v>
      </c>
      <c r="D44" s="24">
        <f>'Quarterly Summary'!D100</f>
        <v>0</v>
      </c>
      <c r="E44" s="24">
        <f>'Quarterly Summary'!E100</f>
        <v>295278.73266688484</v>
      </c>
      <c r="F44" s="24">
        <f>'Quarterly Summary'!F100</f>
        <v>483155.59155715298</v>
      </c>
      <c r="G44" s="33">
        <f t="shared" si="31"/>
        <v>778434.32422403782</v>
      </c>
      <c r="H44" s="24">
        <f>'Quarterly Summary'!H100</f>
        <v>364891.78479501535</v>
      </c>
      <c r="I44" s="24">
        <f>'Quarterly Summary'!I100</f>
        <v>412620.51181774749</v>
      </c>
      <c r="J44" s="24">
        <f>'Quarterly Summary'!J100</f>
        <v>605330.79676564201</v>
      </c>
      <c r="K44" s="24">
        <f>'Quarterly Summary'!K100</f>
        <v>631485.54566183966</v>
      </c>
      <c r="L44" s="33">
        <f t="shared" si="32"/>
        <v>2014328.6390402445</v>
      </c>
      <c r="M44" s="24">
        <f>'Quarterly Summary'!M100</f>
        <v>416781.62236482557</v>
      </c>
      <c r="N44" s="24">
        <f>'Quarterly Summary'!N100</f>
        <v>470981.00465914281</v>
      </c>
      <c r="O44" s="24">
        <f>'Quarterly Summary'!O100</f>
        <v>536405.01999249961</v>
      </c>
      <c r="P44" s="24">
        <f>'Quarterly Summary'!P100</f>
        <v>786930.03261319362</v>
      </c>
      <c r="Q44" s="33">
        <f t="shared" si="33"/>
        <v>2211097.6796296616</v>
      </c>
      <c r="R44" s="24">
        <f>'Quarterly Summary'!R100</f>
        <v>820931.20934967604</v>
      </c>
      <c r="S44" s="24">
        <f>'Quarterly Summary'!S100</f>
        <v>541816.1090742182</v>
      </c>
      <c r="T44" s="24">
        <f>'Quarterly Summary'!T100</f>
        <v>612275.30605688784</v>
      </c>
      <c r="U44" s="24">
        <f>'Quarterly Summary'!U100</f>
        <v>697326.52599024959</v>
      </c>
      <c r="V44" s="33">
        <f t="shared" si="34"/>
        <v>2672349.1504710317</v>
      </c>
      <c r="W44" s="24">
        <f>'Quarterly Summary'!W100</f>
        <v>1023009.0423971526</v>
      </c>
      <c r="X44" s="24">
        <f>'Quarterly Summary'!X100</f>
        <v>1067210.5721545741</v>
      </c>
      <c r="Y44" s="24">
        <f>'Quarterly Summary'!Y100</f>
        <v>704360.94179649279</v>
      </c>
      <c r="Z44" s="24">
        <f>'Quarterly Summary'!Z100</f>
        <v>795957.8978739474</v>
      </c>
      <c r="AA44" s="33">
        <f t="shared" si="35"/>
        <v>3590538.4542221669</v>
      </c>
      <c r="AB44" s="34">
        <f>SUM(G44,L44,Q44,V44,AA44)</f>
        <v>11266748.247587143</v>
      </c>
      <c r="AC44" s="94">
        <f>'Quarterly Summary'!DD100</f>
        <v>38167.65241285786</v>
      </c>
    </row>
    <row r="45" spans="1:29" x14ac:dyDescent="0.25">
      <c r="A45" t="s">
        <v>2805</v>
      </c>
      <c r="B45" s="32" t="s">
        <v>2751</v>
      </c>
      <c r="C45" s="24">
        <f>C292-0</f>
        <v>0</v>
      </c>
      <c r="D45" s="24">
        <f>D292-C292</f>
        <v>0</v>
      </c>
      <c r="E45" s="24">
        <f>E292-D292</f>
        <v>22721.26733311516</v>
      </c>
      <c r="F45" s="24">
        <f>F292-E292</f>
        <v>-6155.5915571529767</v>
      </c>
      <c r="G45" s="33">
        <f t="shared" si="31"/>
        <v>16565.675775962183</v>
      </c>
      <c r="H45" s="24">
        <f>H292-F292</f>
        <v>808.21520498464815</v>
      </c>
      <c r="I45" s="24">
        <f>I292-H292</f>
        <v>779.48818225250579</v>
      </c>
      <c r="J45" s="24">
        <f>J292-I292</f>
        <v>14769.203234357992</v>
      </c>
      <c r="K45" s="24">
        <f>K292-J292</f>
        <v>-11385.545661839657</v>
      </c>
      <c r="L45" s="33">
        <f t="shared" si="32"/>
        <v>4971.3609597554896</v>
      </c>
      <c r="M45" s="24">
        <f>M292-K292</f>
        <v>-3381.6223648255691</v>
      </c>
      <c r="N45" s="24">
        <f>N292-M292</f>
        <v>4428.9953408571891</v>
      </c>
      <c r="O45" s="24">
        <f>O292-N292</f>
        <v>1014.9800075003877</v>
      </c>
      <c r="P45" s="24">
        <f>P292-O292</f>
        <v>19199.967386806384</v>
      </c>
      <c r="Q45" s="33">
        <f t="shared" si="33"/>
        <v>21262.320370338392</v>
      </c>
      <c r="R45" s="24">
        <f>R292-P292</f>
        <v>-14801.209349676035</v>
      </c>
      <c r="S45" s="24">
        <f>S292-R292</f>
        <v>-4396.1090742181987</v>
      </c>
      <c r="T45" s="24">
        <f>T292-S292</f>
        <v>5757.6939431121573</v>
      </c>
      <c r="U45" s="24">
        <f>U292-T292</f>
        <v>1319.4740097504109</v>
      </c>
      <c r="V45" s="33">
        <f t="shared" si="34"/>
        <v>-12120.150471031666</v>
      </c>
      <c r="W45" s="24">
        <f>W292-U292</f>
        <v>24959.957602847368</v>
      </c>
      <c r="X45" s="24">
        <f>X292-W292</f>
        <v>-19241.572154574096</v>
      </c>
      <c r="Y45" s="24">
        <f>Y292-X292</f>
        <v>-5714.9417964927852</v>
      </c>
      <c r="Z45" s="24">
        <f>Z292-Y292</f>
        <v>7485.0021260529757</v>
      </c>
      <c r="AA45" s="33">
        <f t="shared" si="35"/>
        <v>7488.4457778334618</v>
      </c>
      <c r="AB45" s="34">
        <f>AB292-Z292</f>
        <v>0</v>
      </c>
      <c r="AC45" s="94">
        <f>AC292-AB292</f>
        <v>-76335.304825715721</v>
      </c>
    </row>
    <row r="46" spans="1:29" x14ac:dyDescent="0.25">
      <c r="A46" t="s">
        <v>2807</v>
      </c>
      <c r="B46" s="32" t="s">
        <v>2754</v>
      </c>
      <c r="C46" s="24">
        <f>'Quarterly Summary'!C136</f>
        <v>0</v>
      </c>
      <c r="D46" s="24">
        <f>'Quarterly Summary'!D136</f>
        <v>0</v>
      </c>
      <c r="E46" s="24">
        <f>'Quarterly Summary'!E136</f>
        <v>318000</v>
      </c>
      <c r="F46" s="24">
        <f>'Quarterly Summary'!F136</f>
        <v>477000</v>
      </c>
      <c r="G46" s="33">
        <f t="shared" si="31"/>
        <v>795000</v>
      </c>
      <c r="H46" s="24">
        <f>'Quarterly Summary'!H136</f>
        <v>365700</v>
      </c>
      <c r="I46" s="24">
        <f>'Quarterly Summary'!I136</f>
        <v>413400</v>
      </c>
      <c r="J46" s="24">
        <f>'Quarterly Summary'!J136</f>
        <v>620100</v>
      </c>
      <c r="K46" s="24">
        <f>'Quarterly Summary'!K136</f>
        <v>620100</v>
      </c>
      <c r="L46" s="33">
        <f t="shared" si="32"/>
        <v>2019300</v>
      </c>
      <c r="M46" s="24">
        <f>'Quarterly Summary'!M136</f>
        <v>413400</v>
      </c>
      <c r="N46" s="24">
        <f>'Quarterly Summary'!N136</f>
        <v>475410</v>
      </c>
      <c r="O46" s="24">
        <f>'Quarterly Summary'!O136</f>
        <v>537420</v>
      </c>
      <c r="P46" s="24">
        <f>'Quarterly Summary'!P136</f>
        <v>806130</v>
      </c>
      <c r="Q46" s="33">
        <f t="shared" si="33"/>
        <v>2232360</v>
      </c>
      <c r="R46" s="24">
        <f>'Quarterly Summary'!R136</f>
        <v>806130</v>
      </c>
      <c r="S46" s="24">
        <f>'Quarterly Summary'!S136</f>
        <v>537420</v>
      </c>
      <c r="T46" s="24">
        <f>'Quarterly Summary'!T136</f>
        <v>618033</v>
      </c>
      <c r="U46" s="24">
        <f>'Quarterly Summary'!U136</f>
        <v>698646</v>
      </c>
      <c r="V46" s="33">
        <f t="shared" si="34"/>
        <v>2660229</v>
      </c>
      <c r="W46" s="24">
        <f>'Quarterly Summary'!W136</f>
        <v>1047969</v>
      </c>
      <c r="X46" s="24">
        <f>'Quarterly Summary'!X136</f>
        <v>1047969</v>
      </c>
      <c r="Y46" s="24">
        <f>'Quarterly Summary'!Y136</f>
        <v>698646</v>
      </c>
      <c r="Z46" s="24">
        <f>'Quarterly Summary'!Z136</f>
        <v>803442.90000000037</v>
      </c>
      <c r="AA46" s="33">
        <f t="shared" si="35"/>
        <v>3598026.9000000004</v>
      </c>
      <c r="AB46" s="34">
        <f>SUM(G46,L46,Q46,V46,AA46)</f>
        <v>11304915.9</v>
      </c>
      <c r="AC46" s="94">
        <f>'Quarterly Summary'!DD136</f>
        <v>0</v>
      </c>
    </row>
    <row r="47" spans="1:29" x14ac:dyDescent="0.25">
      <c r="A47" t="s">
        <v>2809</v>
      </c>
      <c r="B47" s="32" t="s">
        <v>2757</v>
      </c>
      <c r="C47" s="35">
        <f>-'Quarterly Summary'!C328</f>
        <v>0</v>
      </c>
      <c r="D47" s="35">
        <f>-'Quarterly Summary'!D328</f>
        <v>0</v>
      </c>
      <c r="E47" s="35">
        <f>-'Quarterly Summary'!E328</f>
        <v>-286200</v>
      </c>
      <c r="F47" s="35">
        <f>-'Quarterly Summary'!F328</f>
        <v>-429300</v>
      </c>
      <c r="G47" s="36">
        <f t="shared" si="31"/>
        <v>-715500</v>
      </c>
      <c r="H47" s="35">
        <f>-'Quarterly Summary'!H328</f>
        <v>-292560</v>
      </c>
      <c r="I47" s="35">
        <f>-'Quarterly Summary'!I328</f>
        <v>-330720</v>
      </c>
      <c r="J47" s="35">
        <f>-'Quarterly Summary'!J328</f>
        <v>-496080</v>
      </c>
      <c r="K47" s="35">
        <f>-'Quarterly Summary'!K328</f>
        <v>-496080</v>
      </c>
      <c r="L47" s="36">
        <f t="shared" si="32"/>
        <v>-1615440</v>
      </c>
      <c r="M47" s="35">
        <f>-'Quarterly Summary'!M328</f>
        <v>-289380</v>
      </c>
      <c r="N47" s="35">
        <f>-'Quarterly Summary'!N328</f>
        <v>-332787</v>
      </c>
      <c r="O47" s="35">
        <f>-'Quarterly Summary'!O328</f>
        <v>-376193.99999999994</v>
      </c>
      <c r="P47" s="35">
        <f>-'Quarterly Summary'!P328</f>
        <v>-564291</v>
      </c>
      <c r="Q47" s="36">
        <f t="shared" si="33"/>
        <v>-1562652</v>
      </c>
      <c r="R47" s="35">
        <f>-'Quarterly Summary'!R328</f>
        <v>-483677.99999999994</v>
      </c>
      <c r="S47" s="35">
        <f>-'Quarterly Summary'!S328</f>
        <v>-322452</v>
      </c>
      <c r="T47" s="35">
        <f>-'Quarterly Summary'!T328</f>
        <v>-370819.8</v>
      </c>
      <c r="U47" s="35">
        <f>-'Quarterly Summary'!U328</f>
        <v>-419187.6</v>
      </c>
      <c r="V47" s="36">
        <f t="shared" si="34"/>
        <v>-1596137.4</v>
      </c>
      <c r="W47" s="35">
        <f>-'Quarterly Summary'!W328</f>
        <v>-523984.5</v>
      </c>
      <c r="X47" s="35">
        <f>-'Quarterly Summary'!X328</f>
        <v>-523984.5</v>
      </c>
      <c r="Y47" s="35">
        <f>-'Quarterly Summary'!Y328</f>
        <v>-349323</v>
      </c>
      <c r="Z47" s="35">
        <f>-'Quarterly Summary'!Z328</f>
        <v>-401721.45000000019</v>
      </c>
      <c r="AA47" s="36">
        <f t="shared" si="35"/>
        <v>-1799013.4500000002</v>
      </c>
      <c r="AB47" s="37">
        <f>SUM(G47,L47,Q47,V47,AA47)</f>
        <v>-7288742.8500000006</v>
      </c>
      <c r="AC47" s="95">
        <f>-'Quarterly Summary'!DD328</f>
        <v>0</v>
      </c>
    </row>
    <row r="48" spans="1:29" x14ac:dyDescent="0.25">
      <c r="A48" t="s">
        <v>2811</v>
      </c>
      <c r="B48" s="40" t="s">
        <v>2760</v>
      </c>
      <c r="C48" s="48">
        <f>C46+C47</f>
        <v>0</v>
      </c>
      <c r="D48" s="48">
        <f>D46+D47</f>
        <v>0</v>
      </c>
      <c r="E48" s="48">
        <f>E46+E47</f>
        <v>31800</v>
      </c>
      <c r="F48" s="48">
        <f>F46+F47</f>
        <v>47700</v>
      </c>
      <c r="G48" s="48">
        <f t="shared" si="31"/>
        <v>79500</v>
      </c>
      <c r="H48" s="48">
        <f>H46+H47</f>
        <v>73140</v>
      </c>
      <c r="I48" s="48">
        <f>I46+I47</f>
        <v>82680</v>
      </c>
      <c r="J48" s="48">
        <f>J46+J47</f>
        <v>124020</v>
      </c>
      <c r="K48" s="48">
        <f>K46+K47</f>
        <v>124020</v>
      </c>
      <c r="L48" s="48">
        <f t="shared" si="32"/>
        <v>403860</v>
      </c>
      <c r="M48" s="48">
        <f>M46+M47</f>
        <v>124020</v>
      </c>
      <c r="N48" s="48">
        <f>N46+N47</f>
        <v>142623</v>
      </c>
      <c r="O48" s="48">
        <f>O46+O47</f>
        <v>161226.00000000006</v>
      </c>
      <c r="P48" s="48">
        <f>P46+P47</f>
        <v>241839</v>
      </c>
      <c r="Q48" s="48">
        <f t="shared" si="33"/>
        <v>669708</v>
      </c>
      <c r="R48" s="48">
        <f>R46+R47</f>
        <v>322452.00000000006</v>
      </c>
      <c r="S48" s="48">
        <f>S46+S47</f>
        <v>214968</v>
      </c>
      <c r="T48" s="48">
        <f>T46+T47</f>
        <v>247213.2</v>
      </c>
      <c r="U48" s="48">
        <f>U46+U47</f>
        <v>279458.40000000002</v>
      </c>
      <c r="V48" s="48">
        <f t="shared" si="34"/>
        <v>1064091.6000000001</v>
      </c>
      <c r="W48" s="48">
        <f>W46+W47</f>
        <v>523984.5</v>
      </c>
      <c r="X48" s="48">
        <f>X46+X47</f>
        <v>523984.5</v>
      </c>
      <c r="Y48" s="48">
        <f>Y46+Y47</f>
        <v>349323</v>
      </c>
      <c r="Z48" s="48">
        <f>Z46+Z47</f>
        <v>401721.45000000019</v>
      </c>
      <c r="AA48" s="48">
        <f t="shared" si="35"/>
        <v>1799013.4500000002</v>
      </c>
      <c r="AB48" s="48">
        <f>SUM(G48,L48,Q48,V48,AA48)</f>
        <v>4016173.0500000003</v>
      </c>
      <c r="AC48" s="95">
        <f>AC46+AC47</f>
        <v>0</v>
      </c>
    </row>
    <row r="49" spans="1:29" x14ac:dyDescent="0.25">
      <c r="A49" t="s">
        <v>2813</v>
      </c>
      <c r="B49" s="40" t="s">
        <v>2032</v>
      </c>
      <c r="C49" s="42">
        <f>C31-C46-C34</f>
        <v>0</v>
      </c>
      <c r="D49" s="42">
        <f>D31-D46-D34</f>
        <v>0</v>
      </c>
      <c r="E49" s="42">
        <f>E31-E46-E34</f>
        <v>318000.00000000012</v>
      </c>
      <c r="F49" s="42">
        <f>F31-F46-F34</f>
        <v>477000</v>
      </c>
      <c r="G49" s="42">
        <f t="shared" si="31"/>
        <v>795000.00000000012</v>
      </c>
      <c r="H49" s="42">
        <f>H31-H46-H34</f>
        <v>365700</v>
      </c>
      <c r="I49" s="42">
        <f>I31-I46-I34</f>
        <v>413400</v>
      </c>
      <c r="J49" s="42">
        <f>J31-J46-J34</f>
        <v>620100</v>
      </c>
      <c r="K49" s="42">
        <f>K31-K46-K34</f>
        <v>620100</v>
      </c>
      <c r="L49" s="42">
        <f t="shared" si="32"/>
        <v>2019300</v>
      </c>
      <c r="M49" s="42">
        <f>M31-M46-M34</f>
        <v>413400</v>
      </c>
      <c r="N49" s="42">
        <f>N31-N46-N34</f>
        <v>475410</v>
      </c>
      <c r="O49" s="42">
        <f>O31-O46-O34</f>
        <v>537420</v>
      </c>
      <c r="P49" s="42">
        <f>P31-P46-P34</f>
        <v>806130</v>
      </c>
      <c r="Q49" s="42">
        <f t="shared" si="33"/>
        <v>2232360</v>
      </c>
      <c r="R49" s="42">
        <f>R31-R46-R34</f>
        <v>806129.99999999953</v>
      </c>
      <c r="S49" s="42">
        <f>S31-S46-S34</f>
        <v>537420</v>
      </c>
      <c r="T49" s="42">
        <f>T31-T46-T34</f>
        <v>618033</v>
      </c>
      <c r="U49" s="42">
        <f>U31-U46-U34</f>
        <v>698646</v>
      </c>
      <c r="V49" s="42">
        <f t="shared" si="34"/>
        <v>2660228.9999999995</v>
      </c>
      <c r="W49" s="42">
        <f>W31-W46-W34</f>
        <v>1047969</v>
      </c>
      <c r="X49" s="42">
        <f>X31-X46-X34</f>
        <v>1047969</v>
      </c>
      <c r="Y49" s="42">
        <f>Y31-Y46-Y34</f>
        <v>698646</v>
      </c>
      <c r="Z49" s="42">
        <f>Z31-Z46-Z34</f>
        <v>803442.89999999944</v>
      </c>
      <c r="AA49" s="42">
        <f t="shared" si="35"/>
        <v>3598026.8999999994</v>
      </c>
      <c r="AB49" s="42">
        <f>SUM(G49,L49,Q49,V49,AA49)</f>
        <v>11304915.899999999</v>
      </c>
      <c r="AC49" s="94">
        <f>AC31-AC46-AC34</f>
        <v>908239.8</v>
      </c>
    </row>
    <row r="50" spans="1:29" x14ac:dyDescent="0.25">
      <c r="A50" t="s">
        <v>2815</v>
      </c>
      <c r="B50" s="40" t="s">
        <v>2035</v>
      </c>
      <c r="C50" s="43">
        <f>C33-C48-C38-C41</f>
        <v>0</v>
      </c>
      <c r="D50" s="43">
        <f>D33-D48-D38-D41</f>
        <v>0</v>
      </c>
      <c r="E50" s="43">
        <f>E33-E48-E38-E41</f>
        <v>111300.00000000012</v>
      </c>
      <c r="F50" s="43">
        <f>F33-F48-F38-F41</f>
        <v>166950</v>
      </c>
      <c r="G50" s="43">
        <f t="shared" si="31"/>
        <v>278250.00000000012</v>
      </c>
      <c r="H50" s="43">
        <f>H33-H48-H38-H41</f>
        <v>164565</v>
      </c>
      <c r="I50" s="43">
        <f>I33-I48-I38-I41</f>
        <v>186030</v>
      </c>
      <c r="J50" s="43">
        <f>J33-J48-J38-J41</f>
        <v>279044.99999999977</v>
      </c>
      <c r="K50" s="43">
        <f>K33-K48-K38-K41</f>
        <v>279045</v>
      </c>
      <c r="L50" s="43">
        <f t="shared" si="32"/>
        <v>908684.99999999977</v>
      </c>
      <c r="M50" s="43">
        <f>M33-M48-M38-M41</f>
        <v>227370.00000000023</v>
      </c>
      <c r="N50" s="43">
        <f>N33-N48-N38-N41</f>
        <v>261475.49999999977</v>
      </c>
      <c r="O50" s="43">
        <f>O33-O48-O38-O41</f>
        <v>295580.99999999977</v>
      </c>
      <c r="P50" s="43">
        <f>P33-P48-P38-P41</f>
        <v>443371.5</v>
      </c>
      <c r="Q50" s="43">
        <f t="shared" si="33"/>
        <v>1227797.9999999998</v>
      </c>
      <c r="R50" s="43">
        <f>R33-R48-R38-R41</f>
        <v>523984.49999999977</v>
      </c>
      <c r="S50" s="43">
        <f>S33-S48-S38-S41</f>
        <v>349323</v>
      </c>
      <c r="T50" s="43">
        <f>T33-T48-T38-T41</f>
        <v>401721.44999999995</v>
      </c>
      <c r="U50" s="43">
        <f>U33-U48-U38-U41</f>
        <v>454119.89999999991</v>
      </c>
      <c r="V50" s="43">
        <f t="shared" si="34"/>
        <v>1729148.8499999996</v>
      </c>
      <c r="W50" s="43">
        <f>W33-W48-W38-W41</f>
        <v>785976.75</v>
      </c>
      <c r="X50" s="43">
        <f>X33-X48-X38-X41</f>
        <v>785976.75</v>
      </c>
      <c r="Y50" s="43">
        <f>Y33-Y48-Y38-Y41</f>
        <v>523984.5</v>
      </c>
      <c r="Z50" s="43">
        <f>Z33-Z48-Z38-Z41</f>
        <v>602582.1749999997</v>
      </c>
      <c r="AA50" s="43">
        <f t="shared" si="35"/>
        <v>2698520.1749999998</v>
      </c>
      <c r="AB50" s="43">
        <f>SUM(G50,L50,Q50,V50,AA50)</f>
        <v>6842402.0249999994</v>
      </c>
      <c r="AC50" s="94">
        <f>AC33-AC48-AC38-AC41</f>
        <v>567649.875</v>
      </c>
    </row>
    <row r="51" spans="1:29" x14ac:dyDescent="0.25">
      <c r="A51" t="s">
        <v>2817</v>
      </c>
      <c r="B51" s="44" t="s">
        <v>1984</v>
      </c>
      <c r="C51" s="6">
        <f t="shared" ref="C51:AC51" si="37">IFERROR(C46/C31,0)</f>
        <v>0</v>
      </c>
      <c r="D51" s="6">
        <f t="shared" si="37"/>
        <v>0</v>
      </c>
      <c r="E51" s="6">
        <f t="shared" si="37"/>
        <v>0.2</v>
      </c>
      <c r="F51" s="6">
        <f t="shared" si="37"/>
        <v>0.2</v>
      </c>
      <c r="G51" s="45">
        <f t="shared" si="37"/>
        <v>0.2</v>
      </c>
      <c r="H51" s="6">
        <f t="shared" si="37"/>
        <v>0.2</v>
      </c>
      <c r="I51" s="6">
        <f t="shared" si="37"/>
        <v>0.2</v>
      </c>
      <c r="J51" s="6">
        <f t="shared" si="37"/>
        <v>0.20000000000000004</v>
      </c>
      <c r="K51" s="6">
        <f t="shared" si="37"/>
        <v>0.2</v>
      </c>
      <c r="L51" s="45">
        <f t="shared" si="37"/>
        <v>0.2</v>
      </c>
      <c r="M51" s="6">
        <f t="shared" si="37"/>
        <v>0.2</v>
      </c>
      <c r="N51" s="6">
        <f t="shared" si="37"/>
        <v>0.2</v>
      </c>
      <c r="O51" s="6">
        <f t="shared" si="37"/>
        <v>0.2</v>
      </c>
      <c r="P51" s="6">
        <f t="shared" si="37"/>
        <v>0.2</v>
      </c>
      <c r="Q51" s="45">
        <f t="shared" si="37"/>
        <v>0.2</v>
      </c>
      <c r="R51" s="6">
        <f t="shared" si="37"/>
        <v>0.20000000000000004</v>
      </c>
      <c r="S51" s="6">
        <f t="shared" si="37"/>
        <v>0.2</v>
      </c>
      <c r="T51" s="6">
        <f t="shared" si="37"/>
        <v>0.2</v>
      </c>
      <c r="U51" s="6">
        <f t="shared" si="37"/>
        <v>0.2</v>
      </c>
      <c r="V51" s="45">
        <f t="shared" si="37"/>
        <v>0.2</v>
      </c>
      <c r="W51" s="6">
        <f t="shared" si="37"/>
        <v>0.2</v>
      </c>
      <c r="X51" s="6">
        <f t="shared" si="37"/>
        <v>0.2</v>
      </c>
      <c r="Y51" s="6">
        <f t="shared" si="37"/>
        <v>0.2</v>
      </c>
      <c r="Z51" s="6">
        <f t="shared" si="37"/>
        <v>0.20000000000000009</v>
      </c>
      <c r="AA51" s="45">
        <f t="shared" si="37"/>
        <v>0.2</v>
      </c>
      <c r="AB51" s="46">
        <f t="shared" si="37"/>
        <v>0.2</v>
      </c>
      <c r="AC51" s="96">
        <f t="shared" si="37"/>
        <v>0</v>
      </c>
    </row>
    <row r="52" spans="1:29" x14ac:dyDescent="0.25">
      <c r="A52" t="s">
        <v>2819</v>
      </c>
      <c r="B52" s="44" t="s">
        <v>1987</v>
      </c>
      <c r="C52" s="6">
        <f t="shared" ref="C52:AC52" si="38">IFERROR(C48/C33,0)</f>
        <v>0</v>
      </c>
      <c r="D52" s="6">
        <f t="shared" si="38"/>
        <v>0</v>
      </c>
      <c r="E52" s="6">
        <f t="shared" si="38"/>
        <v>0.2</v>
      </c>
      <c r="F52" s="6">
        <f t="shared" si="38"/>
        <v>0.2</v>
      </c>
      <c r="G52" s="45">
        <f t="shared" si="38"/>
        <v>0.2</v>
      </c>
      <c r="H52" s="6">
        <f t="shared" si="38"/>
        <v>0.2</v>
      </c>
      <c r="I52" s="6">
        <f t="shared" si="38"/>
        <v>0.2</v>
      </c>
      <c r="J52" s="6">
        <f t="shared" si="38"/>
        <v>0.20000000000000015</v>
      </c>
      <c r="K52" s="6">
        <f t="shared" si="38"/>
        <v>0.2</v>
      </c>
      <c r="L52" s="45">
        <f t="shared" si="38"/>
        <v>0.20000000000000004</v>
      </c>
      <c r="M52" s="6">
        <f t="shared" si="38"/>
        <v>0.19999999999999993</v>
      </c>
      <c r="N52" s="6">
        <f t="shared" si="38"/>
        <v>0.2</v>
      </c>
      <c r="O52" s="6">
        <f t="shared" si="38"/>
        <v>0.20000000000000007</v>
      </c>
      <c r="P52" s="6">
        <f t="shared" si="38"/>
        <v>0.2</v>
      </c>
      <c r="Q52" s="45">
        <f t="shared" si="38"/>
        <v>0.2</v>
      </c>
      <c r="R52" s="6">
        <f t="shared" si="38"/>
        <v>0.20000000000000009</v>
      </c>
      <c r="S52" s="6">
        <f t="shared" si="38"/>
        <v>0.2</v>
      </c>
      <c r="T52" s="6">
        <f t="shared" si="38"/>
        <v>0.2</v>
      </c>
      <c r="U52" s="6">
        <f t="shared" si="38"/>
        <v>0.2</v>
      </c>
      <c r="V52" s="45">
        <f t="shared" si="38"/>
        <v>0.2</v>
      </c>
      <c r="W52" s="6">
        <f t="shared" si="38"/>
        <v>0.2</v>
      </c>
      <c r="X52" s="6">
        <f t="shared" si="38"/>
        <v>0.2</v>
      </c>
      <c r="Y52" s="6">
        <f t="shared" si="38"/>
        <v>0.2</v>
      </c>
      <c r="Z52" s="6">
        <f t="shared" si="38"/>
        <v>0.20000000000000009</v>
      </c>
      <c r="AA52" s="45">
        <f t="shared" si="38"/>
        <v>0.2</v>
      </c>
      <c r="AB52" s="46">
        <f t="shared" si="38"/>
        <v>0.2</v>
      </c>
      <c r="AC52" s="96">
        <f t="shared" si="38"/>
        <v>0</v>
      </c>
    </row>
    <row r="53" spans="1:29" x14ac:dyDescent="0.25">
      <c r="A53" t="s">
        <v>2821</v>
      </c>
      <c r="B53" s="44" t="s">
        <v>2044</v>
      </c>
      <c r="C53" s="6">
        <f t="shared" ref="C53:AC53" si="39">IFERROR((C48+C38+C41)/C33,0)</f>
        <v>0</v>
      </c>
      <c r="D53" s="6">
        <f t="shared" si="39"/>
        <v>0</v>
      </c>
      <c r="E53" s="6">
        <f t="shared" si="39"/>
        <v>0.29999999999999927</v>
      </c>
      <c r="F53" s="6">
        <f t="shared" si="39"/>
        <v>0.29999999999999993</v>
      </c>
      <c r="G53" s="45">
        <f t="shared" si="39"/>
        <v>0.29999999999999966</v>
      </c>
      <c r="H53" s="6">
        <f t="shared" si="39"/>
        <v>0.55000000000000004</v>
      </c>
      <c r="I53" s="6">
        <f t="shared" si="39"/>
        <v>0.55000000000000004</v>
      </c>
      <c r="J53" s="6">
        <f t="shared" si="39"/>
        <v>0.55000000000000004</v>
      </c>
      <c r="K53" s="6">
        <f t="shared" si="39"/>
        <v>0.55000000000000004</v>
      </c>
      <c r="L53" s="45">
        <f t="shared" si="39"/>
        <v>0.55000000000000004</v>
      </c>
      <c r="M53" s="6">
        <f t="shared" si="39"/>
        <v>0.63333333333333308</v>
      </c>
      <c r="N53" s="6">
        <f t="shared" si="39"/>
        <v>0.63333333333333364</v>
      </c>
      <c r="O53" s="6">
        <f t="shared" si="39"/>
        <v>0.63333333333333375</v>
      </c>
      <c r="P53" s="6">
        <f t="shared" si="39"/>
        <v>0.6333333333333333</v>
      </c>
      <c r="Q53" s="45">
        <f t="shared" si="39"/>
        <v>0.63333333333333353</v>
      </c>
      <c r="R53" s="6">
        <f t="shared" si="39"/>
        <v>0.67500000000000004</v>
      </c>
      <c r="S53" s="6">
        <f t="shared" si="39"/>
        <v>0.67500000000000004</v>
      </c>
      <c r="T53" s="6">
        <f t="shared" si="39"/>
        <v>0.67500000000000004</v>
      </c>
      <c r="U53" s="6">
        <f t="shared" si="39"/>
        <v>0.67500000000000016</v>
      </c>
      <c r="V53" s="45">
        <f t="shared" si="39"/>
        <v>0.67499999999999993</v>
      </c>
      <c r="W53" s="6">
        <f t="shared" si="39"/>
        <v>0.7</v>
      </c>
      <c r="X53" s="6">
        <f t="shared" si="39"/>
        <v>0.7</v>
      </c>
      <c r="Y53" s="6">
        <f t="shared" si="39"/>
        <v>0.7</v>
      </c>
      <c r="Z53" s="6">
        <f t="shared" si="39"/>
        <v>0.70000000000000007</v>
      </c>
      <c r="AA53" s="45">
        <f t="shared" si="39"/>
        <v>0.70000000000000007</v>
      </c>
      <c r="AB53" s="46">
        <f t="shared" si="39"/>
        <v>0.65925760967894553</v>
      </c>
      <c r="AC53" s="96">
        <f t="shared" si="39"/>
        <v>0.5</v>
      </c>
    </row>
    <row r="54" spans="1:29" x14ac:dyDescent="0.25">
      <c r="A54" t="s">
        <v>2823</v>
      </c>
      <c r="B54" s="44" t="s">
        <v>2047</v>
      </c>
      <c r="C54" s="6">
        <f t="shared" ref="C54:AC54" si="40">IFERROR(C50/C31,0)</f>
        <v>0</v>
      </c>
      <c r="D54" s="6">
        <f t="shared" si="40"/>
        <v>0</v>
      </c>
      <c r="E54" s="6">
        <f t="shared" si="40"/>
        <v>7.0000000000000076E-2</v>
      </c>
      <c r="F54" s="6">
        <f t="shared" si="40"/>
        <v>7.0000000000000007E-2</v>
      </c>
      <c r="G54" s="45">
        <f t="shared" si="40"/>
        <v>7.0000000000000034E-2</v>
      </c>
      <c r="H54" s="6">
        <f t="shared" si="40"/>
        <v>0.09</v>
      </c>
      <c r="I54" s="6">
        <f t="shared" si="40"/>
        <v>0.09</v>
      </c>
      <c r="J54" s="6">
        <f t="shared" si="40"/>
        <v>8.9999999999999941E-2</v>
      </c>
      <c r="K54" s="6">
        <f t="shared" si="40"/>
        <v>0.09</v>
      </c>
      <c r="L54" s="45">
        <f t="shared" si="40"/>
        <v>8.9999999999999983E-2</v>
      </c>
      <c r="M54" s="6">
        <f t="shared" si="40"/>
        <v>0.11000000000000011</v>
      </c>
      <c r="N54" s="6">
        <f t="shared" si="40"/>
        <v>0.1099999999999999</v>
      </c>
      <c r="O54" s="6">
        <f t="shared" si="40"/>
        <v>0.10999999999999992</v>
      </c>
      <c r="P54" s="6">
        <f t="shared" si="40"/>
        <v>0.11</v>
      </c>
      <c r="Q54" s="45">
        <f t="shared" si="40"/>
        <v>0.10999999999999997</v>
      </c>
      <c r="R54" s="6">
        <f t="shared" si="40"/>
        <v>0.12999999999999998</v>
      </c>
      <c r="S54" s="6">
        <f t="shared" si="40"/>
        <v>0.13</v>
      </c>
      <c r="T54" s="6">
        <f t="shared" si="40"/>
        <v>0.12999999999999998</v>
      </c>
      <c r="U54" s="6">
        <f t="shared" si="40"/>
        <v>0.12999999999999998</v>
      </c>
      <c r="V54" s="45">
        <f t="shared" si="40"/>
        <v>0.12999999999999998</v>
      </c>
      <c r="W54" s="6">
        <f t="shared" si="40"/>
        <v>0.15</v>
      </c>
      <c r="X54" s="6">
        <f t="shared" si="40"/>
        <v>0.15</v>
      </c>
      <c r="Y54" s="6">
        <f t="shared" si="40"/>
        <v>0.15</v>
      </c>
      <c r="Z54" s="6">
        <f t="shared" si="40"/>
        <v>0.14999999999999991</v>
      </c>
      <c r="AA54" s="45">
        <f t="shared" si="40"/>
        <v>0.15</v>
      </c>
      <c r="AB54" s="46">
        <f t="shared" si="40"/>
        <v>0.12105179880197073</v>
      </c>
      <c r="AC54" s="96">
        <f t="shared" si="40"/>
        <v>0.25</v>
      </c>
    </row>
    <row r="55" spans="1:29" x14ac:dyDescent="0.25">
      <c r="A55" t="s">
        <v>2825</v>
      </c>
    </row>
    <row r="56" spans="1:29" x14ac:dyDescent="0.25">
      <c r="A56" t="s">
        <v>2826</v>
      </c>
      <c r="B56" s="65" t="str">
        <f>ENTITY_2</f>
        <v>Accident and Injury</v>
      </c>
    </row>
    <row r="57" spans="1:29" x14ac:dyDescent="0.25">
      <c r="A57" t="s">
        <v>2828</v>
      </c>
      <c r="B57" s="32" t="s">
        <v>1956</v>
      </c>
      <c r="C57" s="24">
        <f>'Quarterly Summary'!C17</f>
        <v>0</v>
      </c>
      <c r="D57" s="24">
        <f>'Quarterly Summary'!D17</f>
        <v>0</v>
      </c>
      <c r="E57" s="24">
        <f>'Quarterly Summary'!E17</f>
        <v>1037500</v>
      </c>
      <c r="F57" s="24">
        <f>'Quarterly Summary'!F17</f>
        <v>1452500</v>
      </c>
      <c r="G57" s="33">
        <f t="shared" ref="G57:G76" si="41">SUM(C57:F57)</f>
        <v>2490000</v>
      </c>
      <c r="H57" s="24">
        <f>'Quarterly Summary'!H17</f>
        <v>643250</v>
      </c>
      <c r="I57" s="24">
        <f>'Quarterly Summary'!I17</f>
        <v>684750</v>
      </c>
      <c r="J57" s="24">
        <f>'Quarterly Summary'!J17</f>
        <v>1597749.9999999998</v>
      </c>
      <c r="K57" s="24">
        <f>'Quarterly Summary'!K17</f>
        <v>1597750</v>
      </c>
      <c r="L57" s="33">
        <f t="shared" ref="L57:L76" si="42">SUM(H57:K57)</f>
        <v>4523500</v>
      </c>
      <c r="M57" s="24">
        <f>'Quarterly Summary'!M17</f>
        <v>892249.99999999988</v>
      </c>
      <c r="N57" s="24">
        <f>'Quarterly Summary'!N17</f>
        <v>675412.5</v>
      </c>
      <c r="O57" s="24">
        <f>'Quarterly Summary'!O17</f>
        <v>718987.5</v>
      </c>
      <c r="P57" s="24">
        <f>'Quarterly Summary'!P17</f>
        <v>1677637.5</v>
      </c>
      <c r="Q57" s="33">
        <f t="shared" ref="Q57:Q76" si="43">SUM(M57:P57)</f>
        <v>3964287.5</v>
      </c>
      <c r="R57" s="24">
        <f>'Quarterly Summary'!R17</f>
        <v>1677637.5</v>
      </c>
      <c r="S57" s="24">
        <f>'Quarterly Summary'!S17</f>
        <v>936862.5</v>
      </c>
      <c r="T57" s="24">
        <f>'Quarterly Summary'!T17</f>
        <v>709183.125</v>
      </c>
      <c r="U57" s="24">
        <f>'Quarterly Summary'!U17</f>
        <v>754936.875</v>
      </c>
      <c r="V57" s="33">
        <f t="shared" ref="V57:V76" si="44">SUM(R57:U57)</f>
        <v>4078620</v>
      </c>
      <c r="W57" s="24">
        <f>'Quarterly Summary'!W17</f>
        <v>1761519.375</v>
      </c>
      <c r="X57" s="24">
        <f>'Quarterly Summary'!X17</f>
        <v>1761519.375</v>
      </c>
      <c r="Y57" s="24">
        <f>'Quarterly Summary'!Y17</f>
        <v>983705.625</v>
      </c>
      <c r="Z57" s="24">
        <f>'Quarterly Summary'!Z17</f>
        <v>744642.28125</v>
      </c>
      <c r="AA57" s="33">
        <f t="shared" ref="AA57:AA76" si="45">SUM(W57:Z57)</f>
        <v>5251386.65625</v>
      </c>
      <c r="AB57" s="34">
        <f t="shared" ref="AB57:AB68" si="46">SUM(G57,L57,Q57,V57,AA57)</f>
        <v>20307794.15625</v>
      </c>
      <c r="AC57" s="94">
        <f>'Quarterly Summary'!DD17</f>
        <v>264227.90625</v>
      </c>
    </row>
    <row r="58" spans="1:29" x14ac:dyDescent="0.25">
      <c r="A58" t="s">
        <v>2830</v>
      </c>
      <c r="B58" s="32" t="s">
        <v>2719</v>
      </c>
      <c r="C58" s="35">
        <f>-'Quarterly Summary'!C353</f>
        <v>0</v>
      </c>
      <c r="D58" s="35">
        <f>-'Quarterly Summary'!D353</f>
        <v>0</v>
      </c>
      <c r="E58" s="35">
        <f>-'Quarterly Summary'!E353</f>
        <v>-1037500</v>
      </c>
      <c r="F58" s="35">
        <f>-'Quarterly Summary'!F353</f>
        <v>-1452500</v>
      </c>
      <c r="G58" s="36">
        <f t="shared" si="41"/>
        <v>-2490000</v>
      </c>
      <c r="H58" s="35">
        <f>-'Quarterly Summary'!H353</f>
        <v>-643250</v>
      </c>
      <c r="I58" s="35">
        <f>-'Quarterly Summary'!I353</f>
        <v>-684750</v>
      </c>
      <c r="J58" s="35">
        <f>-'Quarterly Summary'!J353</f>
        <v>-1597749.9999999998</v>
      </c>
      <c r="K58" s="35">
        <f>-'Quarterly Summary'!K353</f>
        <v>-1597750</v>
      </c>
      <c r="L58" s="36">
        <f t="shared" si="42"/>
        <v>-4523500</v>
      </c>
      <c r="M58" s="35">
        <f>-'Quarterly Summary'!M353</f>
        <v>-803025</v>
      </c>
      <c r="N58" s="35">
        <f>-'Quarterly Summary'!N353</f>
        <v>-607871.25</v>
      </c>
      <c r="O58" s="35">
        <f>-'Quarterly Summary'!O353</f>
        <v>-647088.75</v>
      </c>
      <c r="P58" s="35">
        <f>-'Quarterly Summary'!P353</f>
        <v>-1509873.75</v>
      </c>
      <c r="Q58" s="36">
        <f t="shared" si="43"/>
        <v>-3567858.75</v>
      </c>
      <c r="R58" s="35">
        <f>-'Quarterly Summary'!R353</f>
        <v>-1342110</v>
      </c>
      <c r="S58" s="35">
        <f>-'Quarterly Summary'!S353</f>
        <v>-749490</v>
      </c>
      <c r="T58" s="35">
        <f>-'Quarterly Summary'!T353</f>
        <v>-567346.5</v>
      </c>
      <c r="U58" s="35">
        <f>-'Quarterly Summary'!U353</f>
        <v>-603949.5</v>
      </c>
      <c r="V58" s="36">
        <f t="shared" si="44"/>
        <v>-3262896</v>
      </c>
      <c r="W58" s="35">
        <f>-'Quarterly Summary'!W353</f>
        <v>-1233063.5625</v>
      </c>
      <c r="X58" s="35">
        <f>-'Quarterly Summary'!X353</f>
        <v>-1233063.5625</v>
      </c>
      <c r="Y58" s="35">
        <f>-'Quarterly Summary'!Y353</f>
        <v>-688593.9375</v>
      </c>
      <c r="Z58" s="35">
        <f>-'Quarterly Summary'!Z353</f>
        <v>-521249.59687499993</v>
      </c>
      <c r="AA58" s="36">
        <f t="shared" si="45"/>
        <v>-3675970.6593749998</v>
      </c>
      <c r="AB58" s="37">
        <f t="shared" si="46"/>
        <v>-17520225.409375001</v>
      </c>
      <c r="AC58" s="95">
        <f>-'Quarterly Summary'!DD353</f>
        <v>-184959.53437499999</v>
      </c>
    </row>
    <row r="59" spans="1:29" x14ac:dyDescent="0.25">
      <c r="A59" t="s">
        <v>2832</v>
      </c>
      <c r="B59" s="40" t="s">
        <v>1969</v>
      </c>
      <c r="C59" s="43">
        <f>C57+C58</f>
        <v>0</v>
      </c>
      <c r="D59" s="43">
        <f>D57+D58</f>
        <v>0</v>
      </c>
      <c r="E59" s="43">
        <f>E57+E58</f>
        <v>0</v>
      </c>
      <c r="F59" s="43">
        <f>F57+F58</f>
        <v>0</v>
      </c>
      <c r="G59" s="43">
        <f t="shared" si="41"/>
        <v>0</v>
      </c>
      <c r="H59" s="43">
        <f>H57+H58</f>
        <v>0</v>
      </c>
      <c r="I59" s="43">
        <f>I57+I58</f>
        <v>0</v>
      </c>
      <c r="J59" s="43">
        <f>J57+J58</f>
        <v>0</v>
      </c>
      <c r="K59" s="43">
        <f>K57+K58</f>
        <v>0</v>
      </c>
      <c r="L59" s="43">
        <f t="shared" si="42"/>
        <v>0</v>
      </c>
      <c r="M59" s="43">
        <f>M57+M58</f>
        <v>89224.999999999884</v>
      </c>
      <c r="N59" s="43">
        <f>N57+N58</f>
        <v>67541.25</v>
      </c>
      <c r="O59" s="43">
        <f>O57+O58</f>
        <v>71898.75</v>
      </c>
      <c r="P59" s="43">
        <f>P57+P58</f>
        <v>167763.75</v>
      </c>
      <c r="Q59" s="43">
        <f t="shared" si="43"/>
        <v>396428.74999999988</v>
      </c>
      <c r="R59" s="43">
        <f>R57+R58</f>
        <v>335527.5</v>
      </c>
      <c r="S59" s="43">
        <f>S57+S58</f>
        <v>187372.5</v>
      </c>
      <c r="T59" s="43">
        <f>T57+T58</f>
        <v>141836.625</v>
      </c>
      <c r="U59" s="43">
        <f>U57+U58</f>
        <v>150987.375</v>
      </c>
      <c r="V59" s="43">
        <f t="shared" si="44"/>
        <v>815724</v>
      </c>
      <c r="W59" s="43">
        <f>W57+W58</f>
        <v>528455.8125</v>
      </c>
      <c r="X59" s="43">
        <f>X57+X58</f>
        <v>528455.8125</v>
      </c>
      <c r="Y59" s="43">
        <f>Y57+Y58</f>
        <v>295111.6875</v>
      </c>
      <c r="Z59" s="43">
        <f>Z57+Z58</f>
        <v>223392.68437500007</v>
      </c>
      <c r="AA59" s="43">
        <f t="shared" si="45"/>
        <v>1575415.9968750002</v>
      </c>
      <c r="AB59" s="43">
        <f t="shared" si="46"/>
        <v>2787568.7468750002</v>
      </c>
      <c r="AC59" s="94">
        <f>AC57+AC58</f>
        <v>79268.371875000012</v>
      </c>
    </row>
    <row r="60" spans="1:29" x14ac:dyDescent="0.25">
      <c r="A60" t="s">
        <v>2834</v>
      </c>
      <c r="B60" s="32" t="s">
        <v>2724</v>
      </c>
      <c r="C60" s="24">
        <f>'Quarterly Summary'!C41</f>
        <v>0</v>
      </c>
      <c r="D60" s="24">
        <f>'Quarterly Summary'!D41</f>
        <v>0</v>
      </c>
      <c r="E60" s="24">
        <f>'Quarterly Summary'!E41</f>
        <v>518750</v>
      </c>
      <c r="F60" s="24">
        <f>'Quarterly Summary'!F41</f>
        <v>726250</v>
      </c>
      <c r="G60" s="33">
        <f t="shared" si="41"/>
        <v>1245000</v>
      </c>
      <c r="H60" s="24">
        <f>'Quarterly Summary'!H41</f>
        <v>321625</v>
      </c>
      <c r="I60" s="24">
        <f>'Quarterly Summary'!I41</f>
        <v>342375</v>
      </c>
      <c r="J60" s="24">
        <f>'Quarterly Summary'!J41</f>
        <v>798874.99999999988</v>
      </c>
      <c r="K60" s="24">
        <f>'Quarterly Summary'!K41</f>
        <v>798875</v>
      </c>
      <c r="L60" s="33">
        <f t="shared" si="42"/>
        <v>2261750</v>
      </c>
      <c r="M60" s="24">
        <f>'Quarterly Summary'!M41</f>
        <v>446124.99999999994</v>
      </c>
      <c r="N60" s="24">
        <f>'Quarterly Summary'!N41</f>
        <v>337706.25</v>
      </c>
      <c r="O60" s="24">
        <f>'Quarterly Summary'!O41</f>
        <v>359493.75</v>
      </c>
      <c r="P60" s="24">
        <f>'Quarterly Summary'!P41</f>
        <v>838818.75</v>
      </c>
      <c r="Q60" s="33">
        <f t="shared" si="43"/>
        <v>1982143.75</v>
      </c>
      <c r="R60" s="24">
        <f>'Quarterly Summary'!R41</f>
        <v>838818.75</v>
      </c>
      <c r="S60" s="24">
        <f>'Quarterly Summary'!S41</f>
        <v>468431.25</v>
      </c>
      <c r="T60" s="24">
        <f>'Quarterly Summary'!T41</f>
        <v>354591.5625</v>
      </c>
      <c r="U60" s="24">
        <f>'Quarterly Summary'!U41</f>
        <v>377468.4375</v>
      </c>
      <c r="V60" s="33">
        <f t="shared" si="44"/>
        <v>2039310</v>
      </c>
      <c r="W60" s="24">
        <f>'Quarterly Summary'!W41</f>
        <v>880759.6875</v>
      </c>
      <c r="X60" s="24">
        <f>'Quarterly Summary'!X41</f>
        <v>880759.6875</v>
      </c>
      <c r="Y60" s="24">
        <f>'Quarterly Summary'!Y41</f>
        <v>491852.8125</v>
      </c>
      <c r="Z60" s="24">
        <f>'Quarterly Summary'!Z41</f>
        <v>372321.140625</v>
      </c>
      <c r="AA60" s="33">
        <f t="shared" si="45"/>
        <v>2625693.328125</v>
      </c>
      <c r="AB60" s="34">
        <f t="shared" si="46"/>
        <v>10153897.078125</v>
      </c>
      <c r="AC60" s="94">
        <f>'Quarterly Summary'!DD41</f>
        <v>132113.953125</v>
      </c>
    </row>
    <row r="61" spans="1:29" x14ac:dyDescent="0.25">
      <c r="A61" t="s">
        <v>2836</v>
      </c>
      <c r="B61" s="32" t="s">
        <v>1996</v>
      </c>
      <c r="C61" s="35">
        <f>-'Quarterly Summary'!C233</f>
        <v>0</v>
      </c>
      <c r="D61" s="35">
        <f>-'Quarterly Summary'!D233</f>
        <v>0</v>
      </c>
      <c r="E61" s="35">
        <f>-'Quarterly Summary'!E233</f>
        <v>-518750</v>
      </c>
      <c r="F61" s="35">
        <f>-'Quarterly Summary'!F233</f>
        <v>-726250</v>
      </c>
      <c r="G61" s="36">
        <f t="shared" si="41"/>
        <v>-1245000</v>
      </c>
      <c r="H61" s="35">
        <f>-'Quarterly Summary'!H233</f>
        <v>-321625</v>
      </c>
      <c r="I61" s="35">
        <f>-'Quarterly Summary'!I233</f>
        <v>-342375</v>
      </c>
      <c r="J61" s="35">
        <f>-'Quarterly Summary'!J233</f>
        <v>-798874.99999999988</v>
      </c>
      <c r="K61" s="35">
        <f>-'Quarterly Summary'!K233</f>
        <v>-798875</v>
      </c>
      <c r="L61" s="36">
        <f t="shared" si="42"/>
        <v>-2261750</v>
      </c>
      <c r="M61" s="35">
        <f>-'Quarterly Summary'!M233</f>
        <v>-401512.5</v>
      </c>
      <c r="N61" s="35">
        <f>-'Quarterly Summary'!N233</f>
        <v>-303935.625</v>
      </c>
      <c r="O61" s="35">
        <f>-'Quarterly Summary'!O233</f>
        <v>-323544.375</v>
      </c>
      <c r="P61" s="35">
        <f>-'Quarterly Summary'!P233</f>
        <v>-754936.875</v>
      </c>
      <c r="Q61" s="36">
        <f t="shared" si="43"/>
        <v>-1783929.375</v>
      </c>
      <c r="R61" s="35">
        <f>-'Quarterly Summary'!R233</f>
        <v>-671055</v>
      </c>
      <c r="S61" s="35">
        <f>-'Quarterly Summary'!S233</f>
        <v>-374745</v>
      </c>
      <c r="T61" s="35">
        <f>-'Quarterly Summary'!T233</f>
        <v>-283673.25</v>
      </c>
      <c r="U61" s="35">
        <f>-'Quarterly Summary'!U233</f>
        <v>-301974.75</v>
      </c>
      <c r="V61" s="36">
        <f t="shared" si="44"/>
        <v>-1631448</v>
      </c>
      <c r="W61" s="35">
        <f>-'Quarterly Summary'!W233</f>
        <v>-616531.78125</v>
      </c>
      <c r="X61" s="35">
        <f>-'Quarterly Summary'!X233</f>
        <v>-616531.78125</v>
      </c>
      <c r="Y61" s="35">
        <f>-'Quarterly Summary'!Y233</f>
        <v>-344296.96875</v>
      </c>
      <c r="Z61" s="35">
        <f>-'Quarterly Summary'!Z233</f>
        <v>-260624.79843749997</v>
      </c>
      <c r="AA61" s="36">
        <f t="shared" si="45"/>
        <v>-1837985.3296874999</v>
      </c>
      <c r="AB61" s="37">
        <f t="shared" si="46"/>
        <v>-8760112.7046875004</v>
      </c>
      <c r="AC61" s="95">
        <f>-'Quarterly Summary'!DD233</f>
        <v>-92479.767187499994</v>
      </c>
    </row>
    <row r="62" spans="1:29" x14ac:dyDescent="0.25">
      <c r="A62" t="s">
        <v>2838</v>
      </c>
      <c r="B62" s="39" t="s">
        <v>1999</v>
      </c>
      <c r="C62" s="47">
        <f>C60+C61</f>
        <v>0</v>
      </c>
      <c r="D62" s="47">
        <f>D60+D61</f>
        <v>0</v>
      </c>
      <c r="E62" s="47">
        <f>E60+E61</f>
        <v>0</v>
      </c>
      <c r="F62" s="47">
        <f>F60+F61</f>
        <v>0</v>
      </c>
      <c r="G62" s="47">
        <f t="shared" si="41"/>
        <v>0</v>
      </c>
      <c r="H62" s="47">
        <f>H60+H61</f>
        <v>0</v>
      </c>
      <c r="I62" s="47">
        <f>I60+I61</f>
        <v>0</v>
      </c>
      <c r="J62" s="47">
        <f>J60+J61</f>
        <v>0</v>
      </c>
      <c r="K62" s="47">
        <f>K60+K61</f>
        <v>0</v>
      </c>
      <c r="L62" s="47">
        <f t="shared" si="42"/>
        <v>0</v>
      </c>
      <c r="M62" s="47">
        <f>M60+M61</f>
        <v>44612.499999999942</v>
      </c>
      <c r="N62" s="47">
        <f>N60+N61</f>
        <v>33770.625</v>
      </c>
      <c r="O62" s="47">
        <f>O60+O61</f>
        <v>35949.375</v>
      </c>
      <c r="P62" s="47">
        <f>P60+P61</f>
        <v>83881.875</v>
      </c>
      <c r="Q62" s="47">
        <f t="shared" si="43"/>
        <v>198214.37499999994</v>
      </c>
      <c r="R62" s="47">
        <f>R60+R61</f>
        <v>167763.75</v>
      </c>
      <c r="S62" s="47">
        <f>S60+S61</f>
        <v>93686.25</v>
      </c>
      <c r="T62" s="47">
        <f>T60+T61</f>
        <v>70918.3125</v>
      </c>
      <c r="U62" s="47">
        <f>U60+U61</f>
        <v>75493.6875</v>
      </c>
      <c r="V62" s="47">
        <f t="shared" si="44"/>
        <v>407862</v>
      </c>
      <c r="W62" s="47">
        <f>W60+W61</f>
        <v>264227.90625</v>
      </c>
      <c r="X62" s="47">
        <f>X60+X61</f>
        <v>264227.90625</v>
      </c>
      <c r="Y62" s="47">
        <f>Y60+Y61</f>
        <v>147555.84375</v>
      </c>
      <c r="Z62" s="47">
        <f>Z60+Z61</f>
        <v>111696.34218750003</v>
      </c>
      <c r="AA62" s="47">
        <f t="shared" si="45"/>
        <v>787707.99843750009</v>
      </c>
      <c r="AB62" s="47">
        <f t="shared" si="46"/>
        <v>1393784.3734375001</v>
      </c>
      <c r="AC62" s="95">
        <f>AC60+AC61</f>
        <v>39634.185937500006</v>
      </c>
    </row>
    <row r="63" spans="1:29" x14ac:dyDescent="0.25">
      <c r="A63" t="s">
        <v>2840</v>
      </c>
      <c r="B63" s="32" t="s">
        <v>2731</v>
      </c>
      <c r="C63" s="35">
        <f>-'Quarterly Summary'!C65</f>
        <v>0</v>
      </c>
      <c r="D63" s="35">
        <f>-'Quarterly Summary'!D65</f>
        <v>0</v>
      </c>
      <c r="E63" s="35">
        <f>-'Quarterly Summary'!E65</f>
        <v>-51875</v>
      </c>
      <c r="F63" s="35">
        <f>-'Quarterly Summary'!F65</f>
        <v>-72625</v>
      </c>
      <c r="G63" s="36">
        <f t="shared" si="41"/>
        <v>-124500</v>
      </c>
      <c r="H63" s="35">
        <f>-'Quarterly Summary'!H65</f>
        <v>-32162.5</v>
      </c>
      <c r="I63" s="35">
        <f>-'Quarterly Summary'!I65</f>
        <v>-34237.5</v>
      </c>
      <c r="J63" s="35">
        <f>-'Quarterly Summary'!J65</f>
        <v>-79887.5</v>
      </c>
      <c r="K63" s="35">
        <f>-'Quarterly Summary'!K65</f>
        <v>-79887.5</v>
      </c>
      <c r="L63" s="36">
        <f t="shared" si="42"/>
        <v>-226175</v>
      </c>
      <c r="M63" s="35">
        <f>-'Quarterly Summary'!M65</f>
        <v>-44612.499999999993</v>
      </c>
      <c r="N63" s="35">
        <f>-'Quarterly Summary'!N65</f>
        <v>-33770.625</v>
      </c>
      <c r="O63" s="35">
        <f>-'Quarterly Summary'!O65</f>
        <v>-35949.375</v>
      </c>
      <c r="P63" s="35">
        <f>-'Quarterly Summary'!P65</f>
        <v>-83881.875</v>
      </c>
      <c r="Q63" s="36">
        <f t="shared" si="43"/>
        <v>-198214.375</v>
      </c>
      <c r="R63" s="35">
        <f>-'Quarterly Summary'!R65</f>
        <v>-83881.875</v>
      </c>
      <c r="S63" s="35">
        <f>-'Quarterly Summary'!S65</f>
        <v>-46843.125</v>
      </c>
      <c r="T63" s="35">
        <f>-'Quarterly Summary'!T65</f>
        <v>-35459.15625</v>
      </c>
      <c r="U63" s="35">
        <f>-'Quarterly Summary'!U65</f>
        <v>-37746.84375</v>
      </c>
      <c r="V63" s="36">
        <f t="shared" si="44"/>
        <v>-203931</v>
      </c>
      <c r="W63" s="35">
        <f>-'Quarterly Summary'!W65</f>
        <v>-88075.96875</v>
      </c>
      <c r="X63" s="35">
        <f>-'Quarterly Summary'!X65</f>
        <v>-88075.96875</v>
      </c>
      <c r="Y63" s="35">
        <f>-'Quarterly Summary'!Y65</f>
        <v>-49185.28125</v>
      </c>
      <c r="Z63" s="35">
        <f>-'Quarterly Summary'!Z65</f>
        <v>-37232.114062500004</v>
      </c>
      <c r="AA63" s="36">
        <f t="shared" si="45"/>
        <v>-262569.33281250001</v>
      </c>
      <c r="AB63" s="37">
        <f t="shared" si="46"/>
        <v>-1015389.7078125</v>
      </c>
      <c r="AC63" s="95">
        <f>-'Quarterly Summary'!DD65</f>
        <v>-13211.395312500001</v>
      </c>
    </row>
    <row r="64" spans="1:29" x14ac:dyDescent="0.25">
      <c r="A64" t="s">
        <v>2842</v>
      </c>
      <c r="B64" s="40" t="s">
        <v>2005</v>
      </c>
      <c r="C64" s="48">
        <f>C62+C63</f>
        <v>0</v>
      </c>
      <c r="D64" s="48">
        <f>D62+D63</f>
        <v>0</v>
      </c>
      <c r="E64" s="48">
        <f>E62+E63</f>
        <v>-51875</v>
      </c>
      <c r="F64" s="48">
        <f>F62+F63</f>
        <v>-72625</v>
      </c>
      <c r="G64" s="48">
        <f t="shared" si="41"/>
        <v>-124500</v>
      </c>
      <c r="H64" s="48">
        <f>H62+H63</f>
        <v>-32162.5</v>
      </c>
      <c r="I64" s="48">
        <f>I62+I63</f>
        <v>-34237.5</v>
      </c>
      <c r="J64" s="48">
        <f>J62+J63</f>
        <v>-79887.5</v>
      </c>
      <c r="K64" s="48">
        <f>K62+K63</f>
        <v>-79887.5</v>
      </c>
      <c r="L64" s="48">
        <f t="shared" si="42"/>
        <v>-226175</v>
      </c>
      <c r="M64" s="48">
        <f>M62+M63</f>
        <v>0</v>
      </c>
      <c r="N64" s="48">
        <f>N62+N63</f>
        <v>0</v>
      </c>
      <c r="O64" s="48">
        <f>O62+O63</f>
        <v>0</v>
      </c>
      <c r="P64" s="48">
        <f>P62+P63</f>
        <v>0</v>
      </c>
      <c r="Q64" s="48">
        <f t="shared" si="43"/>
        <v>0</v>
      </c>
      <c r="R64" s="48">
        <f>R62+R63</f>
        <v>83881.875</v>
      </c>
      <c r="S64" s="48">
        <f>S62+S63</f>
        <v>46843.125</v>
      </c>
      <c r="T64" s="48">
        <f>T62+T63</f>
        <v>35459.15625</v>
      </c>
      <c r="U64" s="48">
        <f>U62+U63</f>
        <v>37746.84375</v>
      </c>
      <c r="V64" s="48">
        <f t="shared" si="44"/>
        <v>203931</v>
      </c>
      <c r="W64" s="48">
        <f>W62+W63</f>
        <v>176151.9375</v>
      </c>
      <c r="X64" s="48">
        <f>X62+X63</f>
        <v>176151.9375</v>
      </c>
      <c r="Y64" s="48">
        <f>Y62+Y63</f>
        <v>98370.5625</v>
      </c>
      <c r="Z64" s="48">
        <f>Z62+Z63</f>
        <v>74464.228125000023</v>
      </c>
      <c r="AA64" s="48">
        <f t="shared" si="45"/>
        <v>525138.66562500002</v>
      </c>
      <c r="AB64" s="48">
        <f t="shared" si="46"/>
        <v>378394.66562500002</v>
      </c>
      <c r="AC64" s="95">
        <f>AC62+AC63</f>
        <v>26422.790625000005</v>
      </c>
    </row>
    <row r="65" spans="1:29" x14ac:dyDescent="0.25">
      <c r="A65" t="s">
        <v>2844</v>
      </c>
      <c r="B65" s="32" t="s">
        <v>2017</v>
      </c>
      <c r="C65" s="24">
        <f>'Quarterly Summary'!C377</f>
        <v>0</v>
      </c>
      <c r="D65" s="24">
        <f>'Quarterly Summary'!D377</f>
        <v>0</v>
      </c>
      <c r="E65" s="24">
        <f>'Quarterly Summary'!E377</f>
        <v>0</v>
      </c>
      <c r="F65" s="24">
        <f>'Quarterly Summary'!F377</f>
        <v>0</v>
      </c>
      <c r="G65" s="33">
        <f t="shared" si="41"/>
        <v>0</v>
      </c>
      <c r="H65" s="24">
        <f>'Quarterly Summary'!H377</f>
        <v>0</v>
      </c>
      <c r="I65" s="24">
        <f>'Quarterly Summary'!I377</f>
        <v>0</v>
      </c>
      <c r="J65" s="24">
        <f>'Quarterly Summary'!J377</f>
        <v>0</v>
      </c>
      <c r="K65" s="24">
        <f>'Quarterly Summary'!K377</f>
        <v>0</v>
      </c>
      <c r="L65" s="33">
        <f t="shared" si="42"/>
        <v>0</v>
      </c>
      <c r="M65" s="24">
        <f>'Quarterly Summary'!M377</f>
        <v>0</v>
      </c>
      <c r="N65" s="24">
        <f>'Quarterly Summary'!N377</f>
        <v>0</v>
      </c>
      <c r="O65" s="24">
        <f>'Quarterly Summary'!O377</f>
        <v>0</v>
      </c>
      <c r="P65" s="24">
        <f>'Quarterly Summary'!P377</f>
        <v>0</v>
      </c>
      <c r="Q65" s="33">
        <f t="shared" si="43"/>
        <v>0</v>
      </c>
      <c r="R65" s="24">
        <f>'Quarterly Summary'!R377</f>
        <v>0</v>
      </c>
      <c r="S65" s="24">
        <f>'Quarterly Summary'!S377</f>
        <v>0</v>
      </c>
      <c r="T65" s="24">
        <f>'Quarterly Summary'!T377</f>
        <v>0</v>
      </c>
      <c r="U65" s="24">
        <f>'Quarterly Summary'!U377</f>
        <v>0</v>
      </c>
      <c r="V65" s="33">
        <f t="shared" si="44"/>
        <v>0</v>
      </c>
      <c r="W65" s="24">
        <f>'Quarterly Summary'!W377</f>
        <v>0</v>
      </c>
      <c r="X65" s="24">
        <f>'Quarterly Summary'!X377</f>
        <v>0</v>
      </c>
      <c r="Y65" s="24">
        <f>'Quarterly Summary'!Y377</f>
        <v>0</v>
      </c>
      <c r="Z65" s="24">
        <f>'Quarterly Summary'!Z377</f>
        <v>0</v>
      </c>
      <c r="AA65" s="33">
        <f t="shared" si="45"/>
        <v>0</v>
      </c>
      <c r="AB65" s="34">
        <f t="shared" si="46"/>
        <v>0</v>
      </c>
      <c r="AC65" s="94">
        <f>'Quarterly Summary'!DD377</f>
        <v>0</v>
      </c>
    </row>
    <row r="66" spans="1:29" x14ac:dyDescent="0.25">
      <c r="A66" t="s">
        <v>2846</v>
      </c>
      <c r="B66" s="32" t="s">
        <v>2020</v>
      </c>
      <c r="C66" s="24">
        <f>'Quarterly Summary'!C401</f>
        <v>0</v>
      </c>
      <c r="D66" s="24">
        <f>'Quarterly Summary'!D401</f>
        <v>0</v>
      </c>
      <c r="E66" s="24">
        <f>'Quarterly Summary'!E401</f>
        <v>0</v>
      </c>
      <c r="F66" s="24">
        <f>'Quarterly Summary'!F401</f>
        <v>0</v>
      </c>
      <c r="G66" s="33">
        <f t="shared" si="41"/>
        <v>0</v>
      </c>
      <c r="H66" s="24">
        <f>'Quarterly Summary'!H401</f>
        <v>0</v>
      </c>
      <c r="I66" s="24">
        <f>'Quarterly Summary'!I401</f>
        <v>0</v>
      </c>
      <c r="J66" s="24">
        <f>'Quarterly Summary'!J401</f>
        <v>0</v>
      </c>
      <c r="K66" s="24">
        <f>'Quarterly Summary'!K401</f>
        <v>0</v>
      </c>
      <c r="L66" s="33">
        <f t="shared" si="42"/>
        <v>0</v>
      </c>
      <c r="M66" s="24">
        <f>'Quarterly Summary'!M401</f>
        <v>0</v>
      </c>
      <c r="N66" s="24">
        <f>'Quarterly Summary'!N401</f>
        <v>0</v>
      </c>
      <c r="O66" s="24">
        <f>'Quarterly Summary'!O401</f>
        <v>0</v>
      </c>
      <c r="P66" s="24">
        <f>'Quarterly Summary'!P401</f>
        <v>0</v>
      </c>
      <c r="Q66" s="33">
        <f t="shared" si="43"/>
        <v>0</v>
      </c>
      <c r="R66" s="24">
        <f>'Quarterly Summary'!R401</f>
        <v>0</v>
      </c>
      <c r="S66" s="24">
        <f>'Quarterly Summary'!S401</f>
        <v>0</v>
      </c>
      <c r="T66" s="24">
        <f>'Quarterly Summary'!T401</f>
        <v>0</v>
      </c>
      <c r="U66" s="24">
        <f>'Quarterly Summary'!U401</f>
        <v>0</v>
      </c>
      <c r="V66" s="33">
        <f t="shared" si="44"/>
        <v>0</v>
      </c>
      <c r="W66" s="24">
        <f>'Quarterly Summary'!W401</f>
        <v>0</v>
      </c>
      <c r="X66" s="24">
        <f>'Quarterly Summary'!X401</f>
        <v>0</v>
      </c>
      <c r="Y66" s="24">
        <f>'Quarterly Summary'!Y401</f>
        <v>0</v>
      </c>
      <c r="Z66" s="24">
        <f>'Quarterly Summary'!Z401</f>
        <v>0</v>
      </c>
      <c r="AA66" s="33">
        <f t="shared" si="45"/>
        <v>0</v>
      </c>
      <c r="AB66" s="34">
        <f t="shared" si="46"/>
        <v>0</v>
      </c>
      <c r="AC66" s="94">
        <f>'Quarterly Summary'!DD401</f>
        <v>0</v>
      </c>
    </row>
    <row r="67" spans="1:29" x14ac:dyDescent="0.25">
      <c r="A67" t="s">
        <v>2848</v>
      </c>
      <c r="B67" s="40" t="s">
        <v>2023</v>
      </c>
      <c r="C67" s="43">
        <f>C65+C66</f>
        <v>0</v>
      </c>
      <c r="D67" s="43">
        <f>D65+D66</f>
        <v>0</v>
      </c>
      <c r="E67" s="43">
        <f>E65+E66</f>
        <v>0</v>
      </c>
      <c r="F67" s="43">
        <f>F65+F66</f>
        <v>0</v>
      </c>
      <c r="G67" s="43">
        <f t="shared" si="41"/>
        <v>0</v>
      </c>
      <c r="H67" s="43">
        <f>H65+H66</f>
        <v>0</v>
      </c>
      <c r="I67" s="43">
        <f>I65+I66</f>
        <v>0</v>
      </c>
      <c r="J67" s="43">
        <f>J65+J66</f>
        <v>0</v>
      </c>
      <c r="K67" s="43">
        <f>K65+K66</f>
        <v>0</v>
      </c>
      <c r="L67" s="43">
        <f t="shared" si="42"/>
        <v>0</v>
      </c>
      <c r="M67" s="43">
        <f>M65+M66</f>
        <v>0</v>
      </c>
      <c r="N67" s="43">
        <f>N65+N66</f>
        <v>0</v>
      </c>
      <c r="O67" s="43">
        <f>O65+O66</f>
        <v>0</v>
      </c>
      <c r="P67" s="43">
        <f>P65+P66</f>
        <v>0</v>
      </c>
      <c r="Q67" s="43">
        <f t="shared" si="43"/>
        <v>0</v>
      </c>
      <c r="R67" s="43">
        <f>R65+R66</f>
        <v>0</v>
      </c>
      <c r="S67" s="43">
        <f>S65+S66</f>
        <v>0</v>
      </c>
      <c r="T67" s="43">
        <f>T65+T66</f>
        <v>0</v>
      </c>
      <c r="U67" s="43">
        <f>U65+U66</f>
        <v>0</v>
      </c>
      <c r="V67" s="43">
        <f t="shared" si="44"/>
        <v>0</v>
      </c>
      <c r="W67" s="43">
        <f>W65+W66</f>
        <v>0</v>
      </c>
      <c r="X67" s="43">
        <f>X65+X66</f>
        <v>0</v>
      </c>
      <c r="Y67" s="43">
        <f>Y65+Y66</f>
        <v>0</v>
      </c>
      <c r="Z67" s="43">
        <f>Z65+Z66</f>
        <v>0</v>
      </c>
      <c r="AA67" s="43">
        <f t="shared" si="45"/>
        <v>0</v>
      </c>
      <c r="AB67" s="43">
        <f t="shared" si="46"/>
        <v>0</v>
      </c>
      <c r="AC67" s="94">
        <f>AC65+AC66</f>
        <v>0</v>
      </c>
    </row>
    <row r="68" spans="1:29" x14ac:dyDescent="0.25">
      <c r="A68" t="s">
        <v>2850</v>
      </c>
      <c r="B68" s="32" t="s">
        <v>2742</v>
      </c>
      <c r="C68" s="24">
        <f>'Quarterly Summary'!C77</f>
        <v>0</v>
      </c>
      <c r="D68" s="24">
        <f>'Quarterly Summary'!D77</f>
        <v>0</v>
      </c>
      <c r="E68" s="24">
        <f>'Quarterly Summary'!E77</f>
        <v>8228.3480773545125</v>
      </c>
      <c r="F68" s="24">
        <f>'Quarterly Summary'!F77</f>
        <v>90727.884144482552</v>
      </c>
      <c r="G68" s="33">
        <f t="shared" si="41"/>
        <v>98956.232221837068</v>
      </c>
      <c r="H68" s="24">
        <f>'Quarterly Summary'!H77</f>
        <v>178468.56045133297</v>
      </c>
      <c r="I68" s="24">
        <f>'Quarterly Summary'!I77</f>
        <v>199726.68967603176</v>
      </c>
      <c r="J68" s="24">
        <f>'Quarterly Summary'!J77</f>
        <v>218584.80510186718</v>
      </c>
      <c r="K68" s="24">
        <f>'Quarterly Summary'!K77</f>
        <v>295068.97370800434</v>
      </c>
      <c r="L68" s="33">
        <f t="shared" si="42"/>
        <v>891849.02893723629</v>
      </c>
      <c r="M68" s="24">
        <f>'Quarterly Summary'!M77</f>
        <v>352423.06753915385</v>
      </c>
      <c r="N68" s="24">
        <f>'Quarterly Summary'!N77</f>
        <v>352290.49758096319</v>
      </c>
      <c r="O68" s="24">
        <f>'Quarterly Summary'!O77</f>
        <v>329863.41132097738</v>
      </c>
      <c r="P68" s="24">
        <f>'Quarterly Summary'!P77</f>
        <v>323051.48189254105</v>
      </c>
      <c r="Q68" s="33">
        <f t="shared" si="43"/>
        <v>1357628.4583336355</v>
      </c>
      <c r="R68" s="24">
        <f>'Quarterly Summary'!R77</f>
        <v>384429.00121334987</v>
      </c>
      <c r="S68" s="24">
        <f>'Quarterly Summary'!S77</f>
        <v>430447.17348433565</v>
      </c>
      <c r="T68" s="24">
        <f>'Quarterly Summary'!T77</f>
        <v>419390.05667781411</v>
      </c>
      <c r="U68" s="24">
        <f>'Quarterly Summary'!U77</f>
        <v>387313.04629063187</v>
      </c>
      <c r="V68" s="33">
        <f t="shared" si="44"/>
        <v>1621579.2776661315</v>
      </c>
      <c r="W68" s="24">
        <f>'Quarterly Summary'!W77</f>
        <v>373411.04475482833</v>
      </c>
      <c r="X68" s="24">
        <f>'Quarterly Summary'!X77</f>
        <v>432454.89893468656</v>
      </c>
      <c r="Y68" s="24">
        <f>'Quarterly Summary'!Y77</f>
        <v>476405.26296265703</v>
      </c>
      <c r="Z68" s="24">
        <f>'Quarterly Summary'!Z77</f>
        <v>461229.71152230445</v>
      </c>
      <c r="AA68" s="33">
        <f t="shared" si="45"/>
        <v>1743500.9181744764</v>
      </c>
      <c r="AB68" s="34">
        <f t="shared" si="46"/>
        <v>5713513.9153333167</v>
      </c>
      <c r="AC68" s="94">
        <f>'Quarterly Summary'!DD77</f>
        <v>2409603.7471666839</v>
      </c>
    </row>
    <row r="69" spans="1:29" x14ac:dyDescent="0.25">
      <c r="A69" t="s">
        <v>2852</v>
      </c>
      <c r="B69" s="32" t="s">
        <v>2745</v>
      </c>
      <c r="C69" s="24">
        <f>C293-0</f>
        <v>0</v>
      </c>
      <c r="D69" s="24">
        <f>D293-C293</f>
        <v>0</v>
      </c>
      <c r="E69" s="24">
        <f>E293-D293</f>
        <v>74983.546187501765</v>
      </c>
      <c r="F69" s="24">
        <f>F293-E293</f>
        <v>218120.60336921492</v>
      </c>
      <c r="G69" s="33">
        <f t="shared" si="41"/>
        <v>293104.14955671667</v>
      </c>
      <c r="H69" s="24">
        <f>H293-F293</f>
        <v>108341.13850779628</v>
      </c>
      <c r="I69" s="24">
        <f>I293-H293</f>
        <v>41096.244606348977</v>
      </c>
      <c r="J69" s="24">
        <f>J293-I293</f>
        <v>110682.02369981119</v>
      </c>
      <c r="K69" s="24">
        <f>K293-J293</f>
        <v>185548.36514732393</v>
      </c>
      <c r="L69" s="33">
        <f t="shared" si="42"/>
        <v>445667.77196128038</v>
      </c>
      <c r="M69" s="24">
        <f>M293-K293</f>
        <v>62065.805411415175</v>
      </c>
      <c r="N69" s="24">
        <f>N293-M293</f>
        <v>-1875.0128578324802</v>
      </c>
      <c r="O69" s="24">
        <f>O293-N293</f>
        <v>-29381.903072220273</v>
      </c>
      <c r="P69" s="24">
        <f>P293-O293</f>
        <v>61748.520553805865</v>
      </c>
      <c r="Q69" s="33">
        <f t="shared" si="43"/>
        <v>92557.410035168286</v>
      </c>
      <c r="R69" s="24">
        <f>R293-P293</f>
        <v>151900.04084811965</v>
      </c>
      <c r="S69" s="24">
        <f>S293-R293</f>
        <v>30684.15971089201</v>
      </c>
      <c r="T69" s="24">
        <f>T293-S293</f>
        <v>-29985.81643402297</v>
      </c>
      <c r="U69" s="24">
        <f>U293-T293</f>
        <v>-53806.69188752817</v>
      </c>
      <c r="V69" s="33">
        <f t="shared" si="44"/>
        <v>98791.69223746052</v>
      </c>
      <c r="W69" s="24">
        <f>W293-U293</f>
        <v>45892.139797132462</v>
      </c>
      <c r="X69" s="24">
        <f>X293-W293</f>
        <v>143762.51401994005</v>
      </c>
      <c r="Y69" s="24">
        <f>Y293-X293</f>
        <v>19077.855468040332</v>
      </c>
      <c r="Z69" s="24">
        <f>Z293-Y293</f>
        <v>-42517.669655428268</v>
      </c>
      <c r="AA69" s="33">
        <f t="shared" si="45"/>
        <v>166214.83962968457</v>
      </c>
      <c r="AB69" s="34">
        <f>AB293-Z293</f>
        <v>0</v>
      </c>
      <c r="AC69" s="94">
        <f>AC293-AB293</f>
        <v>-2192671.7268406209</v>
      </c>
    </row>
    <row r="70" spans="1:29" x14ac:dyDescent="0.25">
      <c r="A70" t="s">
        <v>2854</v>
      </c>
      <c r="B70" s="32" t="s">
        <v>2748</v>
      </c>
      <c r="C70" s="24">
        <f>'Quarterly Summary'!C101</f>
        <v>0</v>
      </c>
      <c r="D70" s="24">
        <f>'Quarterly Summary'!D101</f>
        <v>0</v>
      </c>
      <c r="E70" s="24">
        <f>'Quarterly Summary'!E101</f>
        <v>83211.894264856281</v>
      </c>
      <c r="F70" s="24">
        <f>'Quarterly Summary'!F101</f>
        <v>308848.48751369747</v>
      </c>
      <c r="G70" s="33">
        <f t="shared" si="41"/>
        <v>392060.38177855377</v>
      </c>
      <c r="H70" s="24">
        <f>'Quarterly Summary'!H101</f>
        <v>286809.69895912922</v>
      </c>
      <c r="I70" s="24">
        <f>'Quarterly Summary'!I101</f>
        <v>240822.93428238074</v>
      </c>
      <c r="J70" s="24">
        <f>'Quarterly Summary'!J101</f>
        <v>329266.82880167838</v>
      </c>
      <c r="K70" s="24">
        <f>'Quarterly Summary'!K101</f>
        <v>480617.33885532827</v>
      </c>
      <c r="L70" s="33">
        <f t="shared" si="42"/>
        <v>1337516.8008985166</v>
      </c>
      <c r="M70" s="24">
        <f>'Quarterly Summary'!M101</f>
        <v>414488.87295056903</v>
      </c>
      <c r="N70" s="24">
        <f>'Quarterly Summary'!N101</f>
        <v>350415.48472313071</v>
      </c>
      <c r="O70" s="24">
        <f>'Quarterly Summary'!O101</f>
        <v>300481.50824875711</v>
      </c>
      <c r="P70" s="24">
        <f>'Quarterly Summary'!P101</f>
        <v>384800.00244634692</v>
      </c>
      <c r="Q70" s="33">
        <f t="shared" si="43"/>
        <v>1450185.8683688038</v>
      </c>
      <c r="R70" s="24">
        <f>'Quarterly Summary'!R101</f>
        <v>536329.04206146952</v>
      </c>
      <c r="S70" s="24">
        <f>'Quarterly Summary'!S101</f>
        <v>461131.33319522766</v>
      </c>
      <c r="T70" s="24">
        <f>'Quarterly Summary'!T101</f>
        <v>389404.24024379114</v>
      </c>
      <c r="U70" s="24">
        <f>'Quarterly Summary'!U101</f>
        <v>333506.3544031037</v>
      </c>
      <c r="V70" s="33">
        <f t="shared" si="44"/>
        <v>1720370.969903592</v>
      </c>
      <c r="W70" s="24">
        <f>'Quarterly Summary'!W101</f>
        <v>419303.18455196079</v>
      </c>
      <c r="X70" s="24">
        <f>'Quarterly Summary'!X101</f>
        <v>576217.4129546266</v>
      </c>
      <c r="Y70" s="24">
        <f>'Quarterly Summary'!Y101</f>
        <v>495483.11843069736</v>
      </c>
      <c r="Z70" s="24">
        <f>'Quarterly Summary'!Z101</f>
        <v>418712.04186687618</v>
      </c>
      <c r="AA70" s="33">
        <f t="shared" si="45"/>
        <v>1909715.7578041609</v>
      </c>
      <c r="AB70" s="34">
        <f>SUM(G70,L70,Q70,V70,AA70)</f>
        <v>6809849.7787536271</v>
      </c>
      <c r="AC70" s="94">
        <f>'Quarterly Summary'!DD101</f>
        <v>1313267.8837463735</v>
      </c>
    </row>
    <row r="71" spans="1:29" x14ac:dyDescent="0.25">
      <c r="A71" t="s">
        <v>2856</v>
      </c>
      <c r="B71" s="32" t="s">
        <v>2751</v>
      </c>
      <c r="C71" s="24">
        <f>C294-0</f>
        <v>0</v>
      </c>
      <c r="D71" s="24">
        <f>D294-C294</f>
        <v>0</v>
      </c>
      <c r="E71" s="24">
        <f>E294-D294</f>
        <v>331788.1057351437</v>
      </c>
      <c r="F71" s="24">
        <f>F294-E294</f>
        <v>272151.5124863027</v>
      </c>
      <c r="G71" s="33">
        <f t="shared" si="41"/>
        <v>603939.61822144641</v>
      </c>
      <c r="H71" s="24">
        <f>H294-F294</f>
        <v>-29509.698959129164</v>
      </c>
      <c r="I71" s="24">
        <f>I294-H294</f>
        <v>33077.065717619029</v>
      </c>
      <c r="J71" s="24">
        <f>J294-I294</f>
        <v>309833.17119832162</v>
      </c>
      <c r="K71" s="24">
        <f>K294-J294</f>
        <v>158482.66114467173</v>
      </c>
      <c r="L71" s="33">
        <f t="shared" si="42"/>
        <v>471883.19910148322</v>
      </c>
      <c r="M71" s="24">
        <f>M294-K294</f>
        <v>-57588.872950569494</v>
      </c>
      <c r="N71" s="24">
        <f>N294-M294</f>
        <v>-80250.484723130707</v>
      </c>
      <c r="O71" s="24">
        <f>O294-N294</f>
        <v>-12886.508248757105</v>
      </c>
      <c r="P71" s="24">
        <f>P294-O294</f>
        <v>286254.99755365355</v>
      </c>
      <c r="Q71" s="33">
        <f t="shared" si="43"/>
        <v>135529.13163119624</v>
      </c>
      <c r="R71" s="24">
        <f>R294-P294</f>
        <v>134725.95793853048</v>
      </c>
      <c r="S71" s="24">
        <f>S294-R294</f>
        <v>-86386.333195227664</v>
      </c>
      <c r="T71" s="24">
        <f>T294-S294</f>
        <v>-105730.99024379114</v>
      </c>
      <c r="U71" s="24">
        <f>U294-T294</f>
        <v>-31531.604403103702</v>
      </c>
      <c r="V71" s="33">
        <f t="shared" si="44"/>
        <v>-88922.96990359202</v>
      </c>
      <c r="W71" s="24">
        <f>W294-U294</f>
        <v>285304.56544803921</v>
      </c>
      <c r="X71" s="24">
        <f>X294-W294</f>
        <v>128390.3370453734</v>
      </c>
      <c r="Y71" s="24">
        <f>Y294-X294</f>
        <v>-102000.86843069736</v>
      </c>
      <c r="Z71" s="24">
        <f>Z294-Y294</f>
        <v>-120855.12936687563</v>
      </c>
      <c r="AA71" s="33">
        <f t="shared" si="45"/>
        <v>190838.90469583962</v>
      </c>
      <c r="AB71" s="34">
        <f>AB294-Z294</f>
        <v>0</v>
      </c>
      <c r="AC71" s="94">
        <f>AC294-AB294</f>
        <v>-2626535.7674927469</v>
      </c>
    </row>
    <row r="72" spans="1:29" x14ac:dyDescent="0.25">
      <c r="A72" t="s">
        <v>2858</v>
      </c>
      <c r="B72" s="32" t="s">
        <v>2754</v>
      </c>
      <c r="C72" s="24">
        <f>'Quarterly Summary'!C137</f>
        <v>0</v>
      </c>
      <c r="D72" s="24">
        <f>'Quarterly Summary'!D137</f>
        <v>0</v>
      </c>
      <c r="E72" s="24">
        <f>'Quarterly Summary'!E137</f>
        <v>415000</v>
      </c>
      <c r="F72" s="24">
        <f>'Quarterly Summary'!F137</f>
        <v>581000.00000000012</v>
      </c>
      <c r="G72" s="33">
        <f t="shared" si="41"/>
        <v>996000.00000000012</v>
      </c>
      <c r="H72" s="24">
        <f>'Quarterly Summary'!H137</f>
        <v>257300.00000000012</v>
      </c>
      <c r="I72" s="24">
        <f>'Quarterly Summary'!I137</f>
        <v>273899.99999999977</v>
      </c>
      <c r="J72" s="24">
        <f>'Quarterly Summary'!J137</f>
        <v>639100</v>
      </c>
      <c r="K72" s="24">
        <f>'Quarterly Summary'!K137</f>
        <v>639100</v>
      </c>
      <c r="L72" s="33">
        <f t="shared" si="42"/>
        <v>1809400</v>
      </c>
      <c r="M72" s="24">
        <f>'Quarterly Summary'!M137</f>
        <v>356899.99999999953</v>
      </c>
      <c r="N72" s="24">
        <f>'Quarterly Summary'!N137</f>
        <v>270165</v>
      </c>
      <c r="O72" s="24">
        <f>'Quarterly Summary'!O137</f>
        <v>287595</v>
      </c>
      <c r="P72" s="24">
        <f>'Quarterly Summary'!P137</f>
        <v>671055.00000000047</v>
      </c>
      <c r="Q72" s="33">
        <f t="shared" si="43"/>
        <v>1585715</v>
      </c>
      <c r="R72" s="24">
        <f>'Quarterly Summary'!R137</f>
        <v>671055</v>
      </c>
      <c r="S72" s="24">
        <f>'Quarterly Summary'!S137</f>
        <v>374745</v>
      </c>
      <c r="T72" s="24">
        <f>'Quarterly Summary'!T137</f>
        <v>283673.25</v>
      </c>
      <c r="U72" s="24">
        <f>'Quarterly Summary'!U137</f>
        <v>301974.75</v>
      </c>
      <c r="V72" s="33">
        <f t="shared" si="44"/>
        <v>1631448</v>
      </c>
      <c r="W72" s="24">
        <f>'Quarterly Summary'!W137</f>
        <v>704607.75</v>
      </c>
      <c r="X72" s="24">
        <f>'Quarterly Summary'!X137</f>
        <v>704607.75</v>
      </c>
      <c r="Y72" s="24">
        <f>'Quarterly Summary'!Y137</f>
        <v>393482.25</v>
      </c>
      <c r="Z72" s="24">
        <f>'Quarterly Summary'!Z137</f>
        <v>297856.91250000056</v>
      </c>
      <c r="AA72" s="33">
        <f t="shared" si="45"/>
        <v>2100554.6625000006</v>
      </c>
      <c r="AB72" s="34">
        <f>SUM(G72,L72,Q72,V72,AA72)</f>
        <v>8123117.6625000006</v>
      </c>
      <c r="AC72" s="94">
        <f>'Quarterly Summary'!DD137</f>
        <v>0</v>
      </c>
    </row>
    <row r="73" spans="1:29" x14ac:dyDescent="0.25">
      <c r="A73" t="s">
        <v>2860</v>
      </c>
      <c r="B73" s="32" t="s">
        <v>2757</v>
      </c>
      <c r="C73" s="35">
        <f>-'Quarterly Summary'!C329</f>
        <v>0</v>
      </c>
      <c r="D73" s="35">
        <f>-'Quarterly Summary'!D329</f>
        <v>0</v>
      </c>
      <c r="E73" s="35">
        <f>-'Quarterly Summary'!E329</f>
        <v>-415000</v>
      </c>
      <c r="F73" s="35">
        <f>-'Quarterly Summary'!F329</f>
        <v>-581000.00000000012</v>
      </c>
      <c r="G73" s="36">
        <f t="shared" si="41"/>
        <v>-996000.00000000012</v>
      </c>
      <c r="H73" s="35">
        <f>-'Quarterly Summary'!H329</f>
        <v>-257300.00000000012</v>
      </c>
      <c r="I73" s="35">
        <f>-'Quarterly Summary'!I329</f>
        <v>-273899.99999999977</v>
      </c>
      <c r="J73" s="35">
        <f>-'Quarterly Summary'!J329</f>
        <v>-639100</v>
      </c>
      <c r="K73" s="35">
        <f>-'Quarterly Summary'!K329</f>
        <v>-639100</v>
      </c>
      <c r="L73" s="36">
        <f t="shared" si="42"/>
        <v>-1809400</v>
      </c>
      <c r="M73" s="35">
        <f>-'Quarterly Summary'!M329</f>
        <v>-321209.99999999959</v>
      </c>
      <c r="N73" s="35">
        <f>-'Quarterly Summary'!N329</f>
        <v>-243148.5</v>
      </c>
      <c r="O73" s="35">
        <f>-'Quarterly Summary'!O329</f>
        <v>-258835.50000000003</v>
      </c>
      <c r="P73" s="35">
        <f>-'Quarterly Summary'!P329</f>
        <v>-603949.50000000047</v>
      </c>
      <c r="Q73" s="36">
        <f t="shared" si="43"/>
        <v>-1427143.5</v>
      </c>
      <c r="R73" s="35">
        <f>-'Quarterly Summary'!R329</f>
        <v>-536844</v>
      </c>
      <c r="S73" s="35">
        <f>-'Quarterly Summary'!S329</f>
        <v>-299796</v>
      </c>
      <c r="T73" s="35">
        <f>-'Quarterly Summary'!T329</f>
        <v>-226938.6</v>
      </c>
      <c r="U73" s="35">
        <f>-'Quarterly Summary'!U329</f>
        <v>-241579.80000000005</v>
      </c>
      <c r="V73" s="36">
        <f t="shared" si="44"/>
        <v>-1305158.4000000001</v>
      </c>
      <c r="W73" s="35">
        <f>-'Quarterly Summary'!W329</f>
        <v>-493225.42499999993</v>
      </c>
      <c r="X73" s="35">
        <f>-'Quarterly Summary'!X329</f>
        <v>-493225.42499999993</v>
      </c>
      <c r="Y73" s="35">
        <f>-'Quarterly Summary'!Y329</f>
        <v>-275437.57500000001</v>
      </c>
      <c r="Z73" s="35">
        <f>-'Quarterly Summary'!Z329</f>
        <v>-208499.83875000037</v>
      </c>
      <c r="AA73" s="36">
        <f t="shared" si="45"/>
        <v>-1470388.2637500002</v>
      </c>
      <c r="AB73" s="37">
        <f>SUM(G73,L73,Q73,V73,AA73)</f>
        <v>-7008090.1637500003</v>
      </c>
      <c r="AC73" s="95">
        <f>-'Quarterly Summary'!DD329</f>
        <v>0</v>
      </c>
    </row>
    <row r="74" spans="1:29" x14ac:dyDescent="0.25">
      <c r="A74" t="s">
        <v>2862</v>
      </c>
      <c r="B74" s="40" t="s">
        <v>2760</v>
      </c>
      <c r="C74" s="48">
        <f>C72+C73</f>
        <v>0</v>
      </c>
      <c r="D74" s="48">
        <f>D72+D73</f>
        <v>0</v>
      </c>
      <c r="E74" s="48">
        <f>E72+E73</f>
        <v>0</v>
      </c>
      <c r="F74" s="48">
        <f>F72+F73</f>
        <v>0</v>
      </c>
      <c r="G74" s="48">
        <f t="shared" si="41"/>
        <v>0</v>
      </c>
      <c r="H74" s="48">
        <f>H72+H73</f>
        <v>0</v>
      </c>
      <c r="I74" s="48">
        <f>I72+I73</f>
        <v>0</v>
      </c>
      <c r="J74" s="48">
        <f>J72+J73</f>
        <v>0</v>
      </c>
      <c r="K74" s="48">
        <f>K72+K73</f>
        <v>0</v>
      </c>
      <c r="L74" s="48">
        <f t="shared" si="42"/>
        <v>0</v>
      </c>
      <c r="M74" s="48">
        <f>M72+M73</f>
        <v>35689.999999999942</v>
      </c>
      <c r="N74" s="48">
        <f>N72+N73</f>
        <v>27016.5</v>
      </c>
      <c r="O74" s="48">
        <f>O72+O73</f>
        <v>28759.499999999971</v>
      </c>
      <c r="P74" s="48">
        <f>P72+P73</f>
        <v>67105.5</v>
      </c>
      <c r="Q74" s="48">
        <f t="shared" si="43"/>
        <v>158571.49999999991</v>
      </c>
      <c r="R74" s="48">
        <f>R72+R73</f>
        <v>134211</v>
      </c>
      <c r="S74" s="48">
        <f>S72+S73</f>
        <v>74949</v>
      </c>
      <c r="T74" s="48">
        <f>T72+T73</f>
        <v>56734.649999999994</v>
      </c>
      <c r="U74" s="48">
        <f>U72+U73</f>
        <v>60394.949999999953</v>
      </c>
      <c r="V74" s="48">
        <f t="shared" si="44"/>
        <v>326289.59999999998</v>
      </c>
      <c r="W74" s="48">
        <f>W72+W73</f>
        <v>211382.32500000007</v>
      </c>
      <c r="X74" s="48">
        <f>X72+X73</f>
        <v>211382.32500000007</v>
      </c>
      <c r="Y74" s="48">
        <f>Y72+Y73</f>
        <v>118044.67499999999</v>
      </c>
      <c r="Z74" s="48">
        <f>Z72+Z73</f>
        <v>89357.073750000185</v>
      </c>
      <c r="AA74" s="48">
        <f t="shared" si="45"/>
        <v>630166.3987500004</v>
      </c>
      <c r="AB74" s="48">
        <f>SUM(G74,L74,Q74,V74,AA74)</f>
        <v>1115027.4987500003</v>
      </c>
      <c r="AC74" s="95">
        <f>AC72+AC73</f>
        <v>0</v>
      </c>
    </row>
    <row r="75" spans="1:29" x14ac:dyDescent="0.25">
      <c r="A75" t="s">
        <v>2864</v>
      </c>
      <c r="B75" s="40" t="s">
        <v>2032</v>
      </c>
      <c r="C75" s="42">
        <f>C57-C72-C60</f>
        <v>0</v>
      </c>
      <c r="D75" s="42">
        <f>D57-D72-D60</f>
        <v>0</v>
      </c>
      <c r="E75" s="42">
        <f>E57-E72-E60</f>
        <v>103750</v>
      </c>
      <c r="F75" s="42">
        <f>F57-F72-F60</f>
        <v>145249.99999999988</v>
      </c>
      <c r="G75" s="42">
        <f t="shared" si="41"/>
        <v>248999.99999999988</v>
      </c>
      <c r="H75" s="42">
        <f>H57-H72-H60</f>
        <v>64324.999999999884</v>
      </c>
      <c r="I75" s="42">
        <f>I57-I72-I60</f>
        <v>68475.000000000233</v>
      </c>
      <c r="J75" s="42">
        <f>J57-J72-J60</f>
        <v>159774.99999999988</v>
      </c>
      <c r="K75" s="42">
        <f>K57-K72-K60</f>
        <v>159775</v>
      </c>
      <c r="L75" s="42">
        <f t="shared" si="42"/>
        <v>452350</v>
      </c>
      <c r="M75" s="42">
        <f>M57-M72-M60</f>
        <v>89225.000000000407</v>
      </c>
      <c r="N75" s="42">
        <f>N57-N72-N60</f>
        <v>67541.25</v>
      </c>
      <c r="O75" s="42">
        <f>O57-O72-O60</f>
        <v>71898.75</v>
      </c>
      <c r="P75" s="42">
        <f>P57-P72-P60</f>
        <v>167763.74999999953</v>
      </c>
      <c r="Q75" s="42">
        <f t="shared" si="43"/>
        <v>396428.74999999994</v>
      </c>
      <c r="R75" s="42">
        <f>R57-R72-R60</f>
        <v>167763.75</v>
      </c>
      <c r="S75" s="42">
        <f>S57-S72-S60</f>
        <v>93686.25</v>
      </c>
      <c r="T75" s="42">
        <f>T57-T72-T60</f>
        <v>70918.3125</v>
      </c>
      <c r="U75" s="42">
        <f>U57-U72-U60</f>
        <v>75493.6875</v>
      </c>
      <c r="V75" s="42">
        <f t="shared" si="44"/>
        <v>407862</v>
      </c>
      <c r="W75" s="42">
        <f>W57-W72-W60</f>
        <v>176151.9375</v>
      </c>
      <c r="X75" s="42">
        <f>X57-X72-X60</f>
        <v>176151.9375</v>
      </c>
      <c r="Y75" s="42">
        <f>Y57-Y72-Y60</f>
        <v>98370.5625</v>
      </c>
      <c r="Z75" s="42">
        <f>Z57-Z72-Z60</f>
        <v>74464.228124999441</v>
      </c>
      <c r="AA75" s="42">
        <f t="shared" si="45"/>
        <v>525138.66562499944</v>
      </c>
      <c r="AB75" s="42">
        <f>SUM(G75,L75,Q75,V75,AA75)</f>
        <v>2030779.4156249992</v>
      </c>
      <c r="AC75" s="94">
        <f>AC57-AC72-AC60</f>
        <v>132113.953125</v>
      </c>
    </row>
    <row r="76" spans="1:29" x14ac:dyDescent="0.25">
      <c r="A76" t="s">
        <v>2866</v>
      </c>
      <c r="B76" s="40" t="s">
        <v>2035</v>
      </c>
      <c r="C76" s="43">
        <f>C59-C74-C64-C67</f>
        <v>0</v>
      </c>
      <c r="D76" s="43">
        <f>D59-D74-D64-D67</f>
        <v>0</v>
      </c>
      <c r="E76" s="43">
        <f>E59-E74-E64-E67</f>
        <v>51875</v>
      </c>
      <c r="F76" s="43">
        <f>F59-F74-F64-F67</f>
        <v>72625</v>
      </c>
      <c r="G76" s="43">
        <f t="shared" si="41"/>
        <v>124500</v>
      </c>
      <c r="H76" s="43">
        <f>H59-H74-H64-H67</f>
        <v>32162.5</v>
      </c>
      <c r="I76" s="43">
        <f>I59-I74-I64-I67</f>
        <v>34237.5</v>
      </c>
      <c r="J76" s="43">
        <f>J59-J74-J64-J67</f>
        <v>79887.5</v>
      </c>
      <c r="K76" s="43">
        <f>K59-K74-K64-K67</f>
        <v>79887.5</v>
      </c>
      <c r="L76" s="43">
        <f t="shared" si="42"/>
        <v>226175</v>
      </c>
      <c r="M76" s="43">
        <f>M59-M74-M64-M67</f>
        <v>53534.999999999942</v>
      </c>
      <c r="N76" s="43">
        <f>N59-N74-N64-N67</f>
        <v>40524.75</v>
      </c>
      <c r="O76" s="43">
        <f>O59-O74-O64-O67</f>
        <v>43139.250000000029</v>
      </c>
      <c r="P76" s="43">
        <f>P59-P74-P64-P67</f>
        <v>100658.25</v>
      </c>
      <c r="Q76" s="43">
        <f t="shared" si="43"/>
        <v>237857.24999999997</v>
      </c>
      <c r="R76" s="43">
        <f>R59-R74-R64-R67</f>
        <v>117434.625</v>
      </c>
      <c r="S76" s="43">
        <f>S59-S74-S64-S67</f>
        <v>65580.375</v>
      </c>
      <c r="T76" s="43">
        <f>T59-T74-T64-T67</f>
        <v>49642.818750000006</v>
      </c>
      <c r="U76" s="43">
        <f>U59-U74-U64-U67</f>
        <v>52845.581250000047</v>
      </c>
      <c r="V76" s="43">
        <f t="shared" si="44"/>
        <v>285503.40000000002</v>
      </c>
      <c r="W76" s="43">
        <f>W59-W74-W64-W67</f>
        <v>140921.54999999993</v>
      </c>
      <c r="X76" s="43">
        <f>X59-X74-X64-X67</f>
        <v>140921.54999999993</v>
      </c>
      <c r="Y76" s="43">
        <f>Y59-Y74-Y64-Y67</f>
        <v>78696.450000000012</v>
      </c>
      <c r="Z76" s="43">
        <f>Z59-Z74-Z64-Z67</f>
        <v>59571.382499999861</v>
      </c>
      <c r="AA76" s="43">
        <f t="shared" si="45"/>
        <v>420110.93249999976</v>
      </c>
      <c r="AB76" s="43">
        <f>SUM(G76,L76,Q76,V76,AA76)</f>
        <v>1294146.5824999998</v>
      </c>
      <c r="AC76" s="94">
        <f>AC59-AC74-AC64-AC67</f>
        <v>52845.581250000003</v>
      </c>
    </row>
    <row r="77" spans="1:29" x14ac:dyDescent="0.25">
      <c r="A77" t="s">
        <v>2868</v>
      </c>
      <c r="B77" s="44" t="s">
        <v>1984</v>
      </c>
      <c r="C77" s="6">
        <f t="shared" ref="C77:AC77" si="47">IFERROR(C72/C57,0)</f>
        <v>0</v>
      </c>
      <c r="D77" s="6">
        <f t="shared" si="47"/>
        <v>0</v>
      </c>
      <c r="E77" s="6">
        <f t="shared" si="47"/>
        <v>0.4</v>
      </c>
      <c r="F77" s="6">
        <f t="shared" si="47"/>
        <v>0.40000000000000008</v>
      </c>
      <c r="G77" s="45">
        <f t="shared" si="47"/>
        <v>0.4</v>
      </c>
      <c r="H77" s="6">
        <f t="shared" si="47"/>
        <v>0.40000000000000019</v>
      </c>
      <c r="I77" s="6">
        <f t="shared" si="47"/>
        <v>0.39999999999999963</v>
      </c>
      <c r="J77" s="6">
        <f t="shared" si="47"/>
        <v>0.40000000000000008</v>
      </c>
      <c r="K77" s="6">
        <f t="shared" si="47"/>
        <v>0.4</v>
      </c>
      <c r="L77" s="45">
        <f t="shared" si="47"/>
        <v>0.4</v>
      </c>
      <c r="M77" s="6">
        <f t="shared" si="47"/>
        <v>0.39999999999999952</v>
      </c>
      <c r="N77" s="6">
        <f t="shared" si="47"/>
        <v>0.4</v>
      </c>
      <c r="O77" s="6">
        <f t="shared" si="47"/>
        <v>0.4</v>
      </c>
      <c r="P77" s="6">
        <f t="shared" si="47"/>
        <v>0.4000000000000003</v>
      </c>
      <c r="Q77" s="45">
        <f t="shared" si="47"/>
        <v>0.4</v>
      </c>
      <c r="R77" s="6">
        <f t="shared" si="47"/>
        <v>0.4</v>
      </c>
      <c r="S77" s="6">
        <f t="shared" si="47"/>
        <v>0.4</v>
      </c>
      <c r="T77" s="6">
        <f t="shared" si="47"/>
        <v>0.4</v>
      </c>
      <c r="U77" s="6">
        <f t="shared" si="47"/>
        <v>0.4</v>
      </c>
      <c r="V77" s="45">
        <f t="shared" si="47"/>
        <v>0.4</v>
      </c>
      <c r="W77" s="6">
        <f t="shared" si="47"/>
        <v>0.4</v>
      </c>
      <c r="X77" s="6">
        <f t="shared" si="47"/>
        <v>0.4</v>
      </c>
      <c r="Y77" s="6">
        <f t="shared" si="47"/>
        <v>0.4</v>
      </c>
      <c r="Z77" s="6">
        <f t="shared" si="47"/>
        <v>0.40000000000000074</v>
      </c>
      <c r="AA77" s="45">
        <f t="shared" si="47"/>
        <v>0.40000000000000013</v>
      </c>
      <c r="AB77" s="46">
        <f t="shared" si="47"/>
        <v>0.4</v>
      </c>
      <c r="AC77" s="96">
        <f t="shared" si="47"/>
        <v>0</v>
      </c>
    </row>
    <row r="78" spans="1:29" x14ac:dyDescent="0.25">
      <c r="A78" t="s">
        <v>2870</v>
      </c>
      <c r="B78" s="44" t="s">
        <v>1987</v>
      </c>
      <c r="C78" s="6">
        <f t="shared" ref="C78:AC78" si="48">IFERROR(C74/C59,0)</f>
        <v>0</v>
      </c>
      <c r="D78" s="6">
        <f t="shared" si="48"/>
        <v>0</v>
      </c>
      <c r="E78" s="6">
        <f t="shared" si="48"/>
        <v>0</v>
      </c>
      <c r="F78" s="6">
        <f t="shared" si="48"/>
        <v>0</v>
      </c>
      <c r="G78" s="45">
        <f t="shared" si="48"/>
        <v>0</v>
      </c>
      <c r="H78" s="6">
        <f t="shared" si="48"/>
        <v>0</v>
      </c>
      <c r="I78" s="6">
        <f t="shared" si="48"/>
        <v>0</v>
      </c>
      <c r="J78" s="6">
        <f t="shared" si="48"/>
        <v>0</v>
      </c>
      <c r="K78" s="6">
        <f t="shared" si="48"/>
        <v>0</v>
      </c>
      <c r="L78" s="45">
        <f t="shared" si="48"/>
        <v>0</v>
      </c>
      <c r="M78" s="6">
        <f t="shared" si="48"/>
        <v>0.39999999999999986</v>
      </c>
      <c r="N78" s="6">
        <f t="shared" si="48"/>
        <v>0.4</v>
      </c>
      <c r="O78" s="6">
        <f t="shared" si="48"/>
        <v>0.39999999999999958</v>
      </c>
      <c r="P78" s="6">
        <f t="shared" si="48"/>
        <v>0.4</v>
      </c>
      <c r="Q78" s="45">
        <f t="shared" si="48"/>
        <v>0.39999999999999991</v>
      </c>
      <c r="R78" s="6">
        <f t="shared" si="48"/>
        <v>0.4</v>
      </c>
      <c r="S78" s="6">
        <f t="shared" si="48"/>
        <v>0.4</v>
      </c>
      <c r="T78" s="6">
        <f t="shared" si="48"/>
        <v>0.39999999999999997</v>
      </c>
      <c r="U78" s="6">
        <f t="shared" si="48"/>
        <v>0.39999999999999969</v>
      </c>
      <c r="V78" s="45">
        <f t="shared" si="48"/>
        <v>0.39999999999999997</v>
      </c>
      <c r="W78" s="6">
        <f t="shared" si="48"/>
        <v>0.40000000000000013</v>
      </c>
      <c r="X78" s="6">
        <f t="shared" si="48"/>
        <v>0.40000000000000013</v>
      </c>
      <c r="Y78" s="6">
        <f t="shared" si="48"/>
        <v>0.39999999999999997</v>
      </c>
      <c r="Z78" s="6">
        <f t="shared" si="48"/>
        <v>0.40000000000000069</v>
      </c>
      <c r="AA78" s="45">
        <f t="shared" si="48"/>
        <v>0.40000000000000019</v>
      </c>
      <c r="AB78" s="46">
        <f t="shared" si="48"/>
        <v>0.40000000000000008</v>
      </c>
      <c r="AC78" s="96">
        <f t="shared" si="48"/>
        <v>0</v>
      </c>
    </row>
    <row r="79" spans="1:29" x14ac:dyDescent="0.25">
      <c r="A79" t="s">
        <v>2872</v>
      </c>
      <c r="B79" s="44" t="s">
        <v>2044</v>
      </c>
      <c r="C79" s="6">
        <f t="shared" ref="C79:AC79" si="49">IFERROR((C74+C64+C67)/C59,0)</f>
        <v>0</v>
      </c>
      <c r="D79" s="6">
        <f t="shared" si="49"/>
        <v>0</v>
      </c>
      <c r="E79" s="6">
        <f t="shared" si="49"/>
        <v>0</v>
      </c>
      <c r="F79" s="6">
        <f t="shared" si="49"/>
        <v>0</v>
      </c>
      <c r="G79" s="45">
        <f t="shared" si="49"/>
        <v>0</v>
      </c>
      <c r="H79" s="6">
        <f t="shared" si="49"/>
        <v>0</v>
      </c>
      <c r="I79" s="6">
        <f t="shared" si="49"/>
        <v>0</v>
      </c>
      <c r="J79" s="6">
        <f t="shared" si="49"/>
        <v>0</v>
      </c>
      <c r="K79" s="6">
        <f t="shared" si="49"/>
        <v>0</v>
      </c>
      <c r="L79" s="45">
        <f t="shared" si="49"/>
        <v>0</v>
      </c>
      <c r="M79" s="6">
        <f t="shared" si="49"/>
        <v>0.39999999999999986</v>
      </c>
      <c r="N79" s="6">
        <f t="shared" si="49"/>
        <v>0.4</v>
      </c>
      <c r="O79" s="6">
        <f t="shared" si="49"/>
        <v>0.39999999999999958</v>
      </c>
      <c r="P79" s="6">
        <f t="shared" si="49"/>
        <v>0.4</v>
      </c>
      <c r="Q79" s="45">
        <f t="shared" si="49"/>
        <v>0.39999999999999991</v>
      </c>
      <c r="R79" s="6">
        <f t="shared" si="49"/>
        <v>0.65</v>
      </c>
      <c r="S79" s="6">
        <f t="shared" si="49"/>
        <v>0.65</v>
      </c>
      <c r="T79" s="6">
        <f t="shared" si="49"/>
        <v>0.64999999999999991</v>
      </c>
      <c r="U79" s="6">
        <f t="shared" si="49"/>
        <v>0.64999999999999969</v>
      </c>
      <c r="V79" s="45">
        <f t="shared" si="49"/>
        <v>0.65</v>
      </c>
      <c r="W79" s="6">
        <f t="shared" si="49"/>
        <v>0.7333333333333335</v>
      </c>
      <c r="X79" s="6">
        <f t="shared" si="49"/>
        <v>0.7333333333333335</v>
      </c>
      <c r="Y79" s="6">
        <f t="shared" si="49"/>
        <v>0.73333333333333328</v>
      </c>
      <c r="Z79" s="6">
        <f t="shared" si="49"/>
        <v>0.73333333333333406</v>
      </c>
      <c r="AA79" s="45">
        <f t="shared" si="49"/>
        <v>0.73333333333333361</v>
      </c>
      <c r="AB79" s="46">
        <f t="shared" si="49"/>
        <v>0.53574361746206223</v>
      </c>
      <c r="AC79" s="96">
        <f t="shared" si="49"/>
        <v>0.33333333333333337</v>
      </c>
    </row>
    <row r="80" spans="1:29" x14ac:dyDescent="0.25">
      <c r="A80" t="s">
        <v>2874</v>
      </c>
      <c r="B80" s="44" t="s">
        <v>2047</v>
      </c>
      <c r="C80" s="6">
        <f t="shared" ref="C80:AC80" si="50">IFERROR(C76/C57,0)</f>
        <v>0</v>
      </c>
      <c r="D80" s="6">
        <f t="shared" si="50"/>
        <v>0</v>
      </c>
      <c r="E80" s="6">
        <f t="shared" si="50"/>
        <v>0.05</v>
      </c>
      <c r="F80" s="6">
        <f t="shared" si="50"/>
        <v>0.05</v>
      </c>
      <c r="G80" s="45">
        <f t="shared" si="50"/>
        <v>0.05</v>
      </c>
      <c r="H80" s="6">
        <f t="shared" si="50"/>
        <v>0.05</v>
      </c>
      <c r="I80" s="6">
        <f t="shared" si="50"/>
        <v>0.05</v>
      </c>
      <c r="J80" s="6">
        <f t="shared" si="50"/>
        <v>5.000000000000001E-2</v>
      </c>
      <c r="K80" s="6">
        <f t="shared" si="50"/>
        <v>0.05</v>
      </c>
      <c r="L80" s="45">
        <f t="shared" si="50"/>
        <v>0.05</v>
      </c>
      <c r="M80" s="6">
        <f t="shared" si="50"/>
        <v>5.9999999999999942E-2</v>
      </c>
      <c r="N80" s="6">
        <f t="shared" si="50"/>
        <v>0.06</v>
      </c>
      <c r="O80" s="6">
        <f t="shared" si="50"/>
        <v>6.0000000000000039E-2</v>
      </c>
      <c r="P80" s="6">
        <f t="shared" si="50"/>
        <v>0.06</v>
      </c>
      <c r="Q80" s="45">
        <f t="shared" si="50"/>
        <v>5.9999999999999991E-2</v>
      </c>
      <c r="R80" s="6">
        <f t="shared" si="50"/>
        <v>7.0000000000000007E-2</v>
      </c>
      <c r="S80" s="6">
        <f t="shared" si="50"/>
        <v>7.0000000000000007E-2</v>
      </c>
      <c r="T80" s="6">
        <f t="shared" si="50"/>
        <v>7.0000000000000007E-2</v>
      </c>
      <c r="U80" s="6">
        <f t="shared" si="50"/>
        <v>7.0000000000000062E-2</v>
      </c>
      <c r="V80" s="45">
        <f t="shared" si="50"/>
        <v>7.0000000000000007E-2</v>
      </c>
      <c r="W80" s="6">
        <f t="shared" si="50"/>
        <v>7.999999999999996E-2</v>
      </c>
      <c r="X80" s="6">
        <f t="shared" si="50"/>
        <v>7.999999999999996E-2</v>
      </c>
      <c r="Y80" s="6">
        <f t="shared" si="50"/>
        <v>8.0000000000000016E-2</v>
      </c>
      <c r="Z80" s="6">
        <f t="shared" si="50"/>
        <v>7.9999999999999807E-2</v>
      </c>
      <c r="AA80" s="45">
        <f t="shared" si="50"/>
        <v>7.999999999999996E-2</v>
      </c>
      <c r="AB80" s="46">
        <f t="shared" si="50"/>
        <v>6.3726595441273404E-2</v>
      </c>
      <c r="AC80" s="96">
        <f t="shared" si="50"/>
        <v>0.2</v>
      </c>
    </row>
    <row r="81" spans="1:29" x14ac:dyDescent="0.25">
      <c r="A81" t="s">
        <v>2876</v>
      </c>
    </row>
    <row r="82" spans="1:29" x14ac:dyDescent="0.25">
      <c r="A82" t="s">
        <v>2877</v>
      </c>
      <c r="B82" s="65" t="str">
        <f>ENTITY_3</f>
        <v>Event Cancellation</v>
      </c>
    </row>
    <row r="83" spans="1:29" x14ac:dyDescent="0.25">
      <c r="A83" t="s">
        <v>2879</v>
      </c>
      <c r="B83" s="32" t="s">
        <v>1956</v>
      </c>
      <c r="C83" s="24">
        <f>'Quarterly Summary'!C18</f>
        <v>0</v>
      </c>
      <c r="D83" s="24">
        <f>'Quarterly Summary'!D18</f>
        <v>0</v>
      </c>
      <c r="E83" s="24">
        <f>'Quarterly Summary'!E18</f>
        <v>249999.99999999997</v>
      </c>
      <c r="F83" s="24">
        <f>'Quarterly Summary'!F18</f>
        <v>474999.99999999994</v>
      </c>
      <c r="G83" s="33">
        <f t="shared" ref="G83:G102" si="51">SUM(C83:F83)</f>
        <v>724999.99999999988</v>
      </c>
      <c r="H83" s="24">
        <f>'Quarterly Summary'!H18</f>
        <v>525000</v>
      </c>
      <c r="I83" s="24">
        <f>'Quarterly Summary'!I18</f>
        <v>674999.99999999988</v>
      </c>
      <c r="J83" s="24">
        <f>'Quarterly Summary'!J18</f>
        <v>825000</v>
      </c>
      <c r="K83" s="24">
        <f>'Quarterly Summary'!K18</f>
        <v>974999.99999999988</v>
      </c>
      <c r="L83" s="33">
        <f t="shared" ref="L83:L102" si="52">SUM(H83:K83)</f>
        <v>3000000</v>
      </c>
      <c r="M83" s="24">
        <f>'Quarterly Summary'!M18</f>
        <v>975000</v>
      </c>
      <c r="N83" s="24">
        <f>'Quarterly Summary'!N18</f>
        <v>1050000</v>
      </c>
      <c r="O83" s="24">
        <f>'Quarterly Summary'!O18</f>
        <v>1349999.9999999998</v>
      </c>
      <c r="P83" s="24">
        <f>'Quarterly Summary'!P18</f>
        <v>1650000</v>
      </c>
      <c r="Q83" s="33">
        <f t="shared" ref="Q83:Q102" si="53">SUM(M83:P83)</f>
        <v>5025000</v>
      </c>
      <c r="R83" s="24">
        <f>'Quarterly Summary'!R18</f>
        <v>1949999.9999999998</v>
      </c>
      <c r="S83" s="24">
        <f>'Quarterly Summary'!S18</f>
        <v>1950000</v>
      </c>
      <c r="T83" s="24">
        <f>'Quarterly Summary'!T18</f>
        <v>2100000</v>
      </c>
      <c r="U83" s="24">
        <f>'Quarterly Summary'!U18</f>
        <v>2699999.9999999995</v>
      </c>
      <c r="V83" s="33">
        <f t="shared" ref="V83:V102" si="54">SUM(R83:U83)</f>
        <v>8700000</v>
      </c>
      <c r="W83" s="24">
        <f>'Quarterly Summary'!W18</f>
        <v>3300000</v>
      </c>
      <c r="X83" s="24">
        <f>'Quarterly Summary'!X18</f>
        <v>3899999.9999999995</v>
      </c>
      <c r="Y83" s="24">
        <f>'Quarterly Summary'!Y18</f>
        <v>3900000</v>
      </c>
      <c r="Z83" s="24">
        <f>'Quarterly Summary'!Z18</f>
        <v>4200000</v>
      </c>
      <c r="AA83" s="33">
        <f t="shared" ref="AA83:AA102" si="55">SUM(W83:Z83)</f>
        <v>15300000</v>
      </c>
      <c r="AB83" s="34">
        <f t="shared" ref="AB83:AB94" si="56">SUM(G83,L83,Q83,V83,AA83)</f>
        <v>32750000</v>
      </c>
      <c r="AC83" s="94">
        <f>'Quarterly Summary'!DD18</f>
        <v>2399999.9999999995</v>
      </c>
    </row>
    <row r="84" spans="1:29" x14ac:dyDescent="0.25">
      <c r="A84" t="s">
        <v>2881</v>
      </c>
      <c r="B84" s="32" t="s">
        <v>2719</v>
      </c>
      <c r="C84" s="35">
        <f>-'Quarterly Summary'!C354</f>
        <v>0</v>
      </c>
      <c r="D84" s="35">
        <f>-'Quarterly Summary'!D354</f>
        <v>0</v>
      </c>
      <c r="E84" s="35">
        <f>-'Quarterly Summary'!E354</f>
        <v>-249999.99999999997</v>
      </c>
      <c r="F84" s="35">
        <f>-'Quarterly Summary'!F354</f>
        <v>-474999.99999999994</v>
      </c>
      <c r="G84" s="36">
        <f t="shared" si="51"/>
        <v>-724999.99999999988</v>
      </c>
      <c r="H84" s="35">
        <f>-'Quarterly Summary'!H354</f>
        <v>-525000</v>
      </c>
      <c r="I84" s="35">
        <f>-'Quarterly Summary'!I354</f>
        <v>-674999.99999999988</v>
      </c>
      <c r="J84" s="35">
        <f>-'Quarterly Summary'!J354</f>
        <v>-825000</v>
      </c>
      <c r="K84" s="35">
        <f>-'Quarterly Summary'!K354</f>
        <v>-974999.99999999988</v>
      </c>
      <c r="L84" s="36">
        <f t="shared" si="52"/>
        <v>-3000000</v>
      </c>
      <c r="M84" s="35">
        <f>-'Quarterly Summary'!M354</f>
        <v>-975000</v>
      </c>
      <c r="N84" s="35">
        <f>-'Quarterly Summary'!N354</f>
        <v>-1050000</v>
      </c>
      <c r="O84" s="35">
        <f>-'Quarterly Summary'!O354</f>
        <v>-1349999.9999999998</v>
      </c>
      <c r="P84" s="35">
        <f>-'Quarterly Summary'!P354</f>
        <v>-1650000</v>
      </c>
      <c r="Q84" s="36">
        <f t="shared" si="53"/>
        <v>-5025000</v>
      </c>
      <c r="R84" s="35">
        <f>-'Quarterly Summary'!R354</f>
        <v>-1755000</v>
      </c>
      <c r="S84" s="35">
        <f>-'Quarterly Summary'!S354</f>
        <v>-1755000</v>
      </c>
      <c r="T84" s="35">
        <f>-'Quarterly Summary'!T354</f>
        <v>-1890000</v>
      </c>
      <c r="U84" s="35">
        <f>-'Quarterly Summary'!U354</f>
        <v>-2430000</v>
      </c>
      <c r="V84" s="36">
        <f t="shared" si="54"/>
        <v>-7830000</v>
      </c>
      <c r="W84" s="35">
        <f>-'Quarterly Summary'!W354</f>
        <v>-3300000</v>
      </c>
      <c r="X84" s="35">
        <f>-'Quarterly Summary'!X354</f>
        <v>-3899999.9999999995</v>
      </c>
      <c r="Y84" s="35">
        <f>-'Quarterly Summary'!Y354</f>
        <v>-3900000</v>
      </c>
      <c r="Z84" s="35">
        <f>-'Quarterly Summary'!Z354</f>
        <v>-4200000</v>
      </c>
      <c r="AA84" s="36">
        <f t="shared" si="55"/>
        <v>-15300000</v>
      </c>
      <c r="AB84" s="37">
        <f t="shared" si="56"/>
        <v>-31880000</v>
      </c>
      <c r="AC84" s="95">
        <f>-'Quarterly Summary'!DD354</f>
        <v>-2399999.9999999995</v>
      </c>
    </row>
    <row r="85" spans="1:29" x14ac:dyDescent="0.25">
      <c r="A85" t="s">
        <v>2883</v>
      </c>
      <c r="B85" s="40" t="s">
        <v>1969</v>
      </c>
      <c r="C85" s="43">
        <f>C83+C84</f>
        <v>0</v>
      </c>
      <c r="D85" s="43">
        <f>D83+D84</f>
        <v>0</v>
      </c>
      <c r="E85" s="43">
        <f>E83+E84</f>
        <v>0</v>
      </c>
      <c r="F85" s="43">
        <f>F83+F84</f>
        <v>0</v>
      </c>
      <c r="G85" s="43">
        <f t="shared" si="51"/>
        <v>0</v>
      </c>
      <c r="H85" s="43">
        <f>H83+H84</f>
        <v>0</v>
      </c>
      <c r="I85" s="43">
        <f>I83+I84</f>
        <v>0</v>
      </c>
      <c r="J85" s="43">
        <f>J83+J84</f>
        <v>0</v>
      </c>
      <c r="K85" s="43">
        <f>K83+K84</f>
        <v>0</v>
      </c>
      <c r="L85" s="43">
        <f t="shared" si="52"/>
        <v>0</v>
      </c>
      <c r="M85" s="43">
        <f>M83+M84</f>
        <v>0</v>
      </c>
      <c r="N85" s="43">
        <f>N83+N84</f>
        <v>0</v>
      </c>
      <c r="O85" s="43">
        <f>O83+O84</f>
        <v>0</v>
      </c>
      <c r="P85" s="43">
        <f>P83+P84</f>
        <v>0</v>
      </c>
      <c r="Q85" s="43">
        <f t="shared" si="53"/>
        <v>0</v>
      </c>
      <c r="R85" s="43">
        <f>R83+R84</f>
        <v>194999.99999999977</v>
      </c>
      <c r="S85" s="43">
        <f>S83+S84</f>
        <v>195000</v>
      </c>
      <c r="T85" s="43">
        <f>T83+T84</f>
        <v>210000</v>
      </c>
      <c r="U85" s="43">
        <f>U83+U84</f>
        <v>269999.99999999953</v>
      </c>
      <c r="V85" s="43">
        <f t="shared" si="54"/>
        <v>869999.9999999993</v>
      </c>
      <c r="W85" s="43">
        <f>W83+W84</f>
        <v>0</v>
      </c>
      <c r="X85" s="43">
        <f>X83+X84</f>
        <v>0</v>
      </c>
      <c r="Y85" s="43">
        <f>Y83+Y84</f>
        <v>0</v>
      </c>
      <c r="Z85" s="43">
        <f>Z83+Z84</f>
        <v>0</v>
      </c>
      <c r="AA85" s="43">
        <f t="shared" si="55"/>
        <v>0</v>
      </c>
      <c r="AB85" s="43">
        <f t="shared" si="56"/>
        <v>869999.9999999993</v>
      </c>
      <c r="AC85" s="94">
        <f>AC83+AC84</f>
        <v>0</v>
      </c>
    </row>
    <row r="86" spans="1:29" x14ac:dyDescent="0.25">
      <c r="A86" t="s">
        <v>2885</v>
      </c>
      <c r="B86" s="32" t="s">
        <v>2724</v>
      </c>
      <c r="C86" s="24">
        <f>'Quarterly Summary'!C42</f>
        <v>0</v>
      </c>
      <c r="D86" s="24">
        <f>'Quarterly Summary'!D42</f>
        <v>0</v>
      </c>
      <c r="E86" s="24">
        <f>'Quarterly Summary'!E42</f>
        <v>75000</v>
      </c>
      <c r="F86" s="24">
        <f>'Quarterly Summary'!F42</f>
        <v>142499.99999999997</v>
      </c>
      <c r="G86" s="33">
        <f t="shared" si="51"/>
        <v>217499.99999999997</v>
      </c>
      <c r="H86" s="24">
        <f>'Quarterly Summary'!H42</f>
        <v>157500</v>
      </c>
      <c r="I86" s="24">
        <f>'Quarterly Summary'!I42</f>
        <v>202499.99999999997</v>
      </c>
      <c r="J86" s="24">
        <f>'Quarterly Summary'!J42</f>
        <v>247500</v>
      </c>
      <c r="K86" s="24">
        <f>'Quarterly Summary'!K42</f>
        <v>292500</v>
      </c>
      <c r="L86" s="33">
        <f t="shared" si="52"/>
        <v>900000</v>
      </c>
      <c r="M86" s="24">
        <f>'Quarterly Summary'!M42</f>
        <v>292500</v>
      </c>
      <c r="N86" s="24">
        <f>'Quarterly Summary'!N42</f>
        <v>315000</v>
      </c>
      <c r="O86" s="24">
        <f>'Quarterly Summary'!O42</f>
        <v>404999.99999999994</v>
      </c>
      <c r="P86" s="24">
        <f>'Quarterly Summary'!P42</f>
        <v>495000</v>
      </c>
      <c r="Q86" s="33">
        <f t="shared" si="53"/>
        <v>1507500</v>
      </c>
      <c r="R86" s="24">
        <f>'Quarterly Summary'!R42</f>
        <v>585000</v>
      </c>
      <c r="S86" s="24">
        <f>'Quarterly Summary'!S42</f>
        <v>585000</v>
      </c>
      <c r="T86" s="24">
        <f>'Quarterly Summary'!T42</f>
        <v>630000</v>
      </c>
      <c r="U86" s="24">
        <f>'Quarterly Summary'!U42</f>
        <v>809999.99999999988</v>
      </c>
      <c r="V86" s="33">
        <f t="shared" si="54"/>
        <v>2610000</v>
      </c>
      <c r="W86" s="24">
        <f>'Quarterly Summary'!W42</f>
        <v>990000</v>
      </c>
      <c r="X86" s="24">
        <f>'Quarterly Summary'!X42</f>
        <v>1170000</v>
      </c>
      <c r="Y86" s="24">
        <f>'Quarterly Summary'!Y42</f>
        <v>1170000</v>
      </c>
      <c r="Z86" s="24">
        <f>'Quarterly Summary'!Z42</f>
        <v>1260000</v>
      </c>
      <c r="AA86" s="33">
        <f t="shared" si="55"/>
        <v>4590000</v>
      </c>
      <c r="AB86" s="34">
        <f t="shared" si="56"/>
        <v>9825000</v>
      </c>
      <c r="AC86" s="94">
        <f>'Quarterly Summary'!DD42</f>
        <v>719999.99999999988</v>
      </c>
    </row>
    <row r="87" spans="1:29" x14ac:dyDescent="0.25">
      <c r="A87" t="s">
        <v>2887</v>
      </c>
      <c r="B87" s="32" t="s">
        <v>1996</v>
      </c>
      <c r="C87" s="35">
        <f>-'Quarterly Summary'!C234</f>
        <v>0</v>
      </c>
      <c r="D87" s="35">
        <f>-'Quarterly Summary'!D234</f>
        <v>0</v>
      </c>
      <c r="E87" s="35">
        <f>-'Quarterly Summary'!E234</f>
        <v>-75000</v>
      </c>
      <c r="F87" s="35">
        <f>-'Quarterly Summary'!F234</f>
        <v>-142499.99999999997</v>
      </c>
      <c r="G87" s="36">
        <f t="shared" si="51"/>
        <v>-217499.99999999997</v>
      </c>
      <c r="H87" s="35">
        <f>-'Quarterly Summary'!H234</f>
        <v>-157500</v>
      </c>
      <c r="I87" s="35">
        <f>-'Quarterly Summary'!I234</f>
        <v>-202499.99999999997</v>
      </c>
      <c r="J87" s="35">
        <f>-'Quarterly Summary'!J234</f>
        <v>-247500</v>
      </c>
      <c r="K87" s="35">
        <f>-'Quarterly Summary'!K234</f>
        <v>-292500</v>
      </c>
      <c r="L87" s="36">
        <f t="shared" si="52"/>
        <v>-900000</v>
      </c>
      <c r="M87" s="35">
        <f>-'Quarterly Summary'!M234</f>
        <v>-292500</v>
      </c>
      <c r="N87" s="35">
        <f>-'Quarterly Summary'!N234</f>
        <v>-315000</v>
      </c>
      <c r="O87" s="35">
        <f>-'Quarterly Summary'!O234</f>
        <v>-404999.99999999994</v>
      </c>
      <c r="P87" s="35">
        <f>-'Quarterly Summary'!P234</f>
        <v>-495000</v>
      </c>
      <c r="Q87" s="36">
        <f t="shared" si="53"/>
        <v>-1507500</v>
      </c>
      <c r="R87" s="35">
        <f>-'Quarterly Summary'!R234</f>
        <v>-526500</v>
      </c>
      <c r="S87" s="35">
        <f>-'Quarterly Summary'!S234</f>
        <v>-526500</v>
      </c>
      <c r="T87" s="35">
        <f>-'Quarterly Summary'!T234</f>
        <v>-567000</v>
      </c>
      <c r="U87" s="35">
        <f>-'Quarterly Summary'!U234</f>
        <v>-729000</v>
      </c>
      <c r="V87" s="36">
        <f t="shared" si="54"/>
        <v>-2349000</v>
      </c>
      <c r="W87" s="35">
        <f>-'Quarterly Summary'!W234</f>
        <v>-990000</v>
      </c>
      <c r="X87" s="35">
        <f>-'Quarterly Summary'!X234</f>
        <v>-1170000</v>
      </c>
      <c r="Y87" s="35">
        <f>-'Quarterly Summary'!Y234</f>
        <v>-1170000</v>
      </c>
      <c r="Z87" s="35">
        <f>-'Quarterly Summary'!Z234</f>
        <v>-1260000</v>
      </c>
      <c r="AA87" s="36">
        <f t="shared" si="55"/>
        <v>-4590000</v>
      </c>
      <c r="AB87" s="37">
        <f t="shared" si="56"/>
        <v>-9564000</v>
      </c>
      <c r="AC87" s="95">
        <f>-'Quarterly Summary'!DD234</f>
        <v>-719999.99999999988</v>
      </c>
    </row>
    <row r="88" spans="1:29" x14ac:dyDescent="0.25">
      <c r="A88" t="s">
        <v>2889</v>
      </c>
      <c r="B88" s="39" t="s">
        <v>1999</v>
      </c>
      <c r="C88" s="47">
        <f>C86+C87</f>
        <v>0</v>
      </c>
      <c r="D88" s="47">
        <f>D86+D87</f>
        <v>0</v>
      </c>
      <c r="E88" s="47">
        <f>E86+E87</f>
        <v>0</v>
      </c>
      <c r="F88" s="47">
        <f>F86+F87</f>
        <v>0</v>
      </c>
      <c r="G88" s="47">
        <f t="shared" si="51"/>
        <v>0</v>
      </c>
      <c r="H88" s="47">
        <f>H86+H87</f>
        <v>0</v>
      </c>
      <c r="I88" s="47">
        <f>I86+I87</f>
        <v>0</v>
      </c>
      <c r="J88" s="47">
        <f>J86+J87</f>
        <v>0</v>
      </c>
      <c r="K88" s="47">
        <f>K86+K87</f>
        <v>0</v>
      </c>
      <c r="L88" s="47">
        <f t="shared" si="52"/>
        <v>0</v>
      </c>
      <c r="M88" s="47">
        <f>M86+M87</f>
        <v>0</v>
      </c>
      <c r="N88" s="47">
        <f>N86+N87</f>
        <v>0</v>
      </c>
      <c r="O88" s="47">
        <f>O86+O87</f>
        <v>0</v>
      </c>
      <c r="P88" s="47">
        <f>P86+P87</f>
        <v>0</v>
      </c>
      <c r="Q88" s="47">
        <f t="shared" si="53"/>
        <v>0</v>
      </c>
      <c r="R88" s="47">
        <f>R86+R87</f>
        <v>58500</v>
      </c>
      <c r="S88" s="47">
        <f>S86+S87</f>
        <v>58500</v>
      </c>
      <c r="T88" s="47">
        <f>T86+T87</f>
        <v>63000</v>
      </c>
      <c r="U88" s="47">
        <f>U86+U87</f>
        <v>80999.999999999884</v>
      </c>
      <c r="V88" s="47">
        <f t="shared" si="54"/>
        <v>260999.99999999988</v>
      </c>
      <c r="W88" s="47">
        <f>W86+W87</f>
        <v>0</v>
      </c>
      <c r="X88" s="47">
        <f>X86+X87</f>
        <v>0</v>
      </c>
      <c r="Y88" s="47">
        <f>Y86+Y87</f>
        <v>0</v>
      </c>
      <c r="Z88" s="47">
        <f>Z86+Z87</f>
        <v>0</v>
      </c>
      <c r="AA88" s="47">
        <f t="shared" si="55"/>
        <v>0</v>
      </c>
      <c r="AB88" s="47">
        <f t="shared" si="56"/>
        <v>260999.99999999988</v>
      </c>
      <c r="AC88" s="95">
        <f>AC86+AC87</f>
        <v>0</v>
      </c>
    </row>
    <row r="89" spans="1:29" x14ac:dyDescent="0.25">
      <c r="A89" t="s">
        <v>2892</v>
      </c>
      <c r="B89" s="32" t="s">
        <v>2731</v>
      </c>
      <c r="C89" s="35">
        <f>-'Quarterly Summary'!C66</f>
        <v>0</v>
      </c>
      <c r="D89" s="35">
        <f>-'Quarterly Summary'!D66</f>
        <v>0</v>
      </c>
      <c r="E89" s="35">
        <f>-'Quarterly Summary'!E66</f>
        <v>-12500</v>
      </c>
      <c r="F89" s="35">
        <f>-'Quarterly Summary'!F66</f>
        <v>-23749.999999999996</v>
      </c>
      <c r="G89" s="36">
        <f t="shared" si="51"/>
        <v>-36250</v>
      </c>
      <c r="H89" s="35">
        <f>-'Quarterly Summary'!H66</f>
        <v>-26250</v>
      </c>
      <c r="I89" s="35">
        <f>-'Quarterly Summary'!I66</f>
        <v>-33750</v>
      </c>
      <c r="J89" s="35">
        <f>-'Quarterly Summary'!J66</f>
        <v>-41250</v>
      </c>
      <c r="K89" s="35">
        <f>-'Quarterly Summary'!K66</f>
        <v>-48750</v>
      </c>
      <c r="L89" s="36">
        <f t="shared" si="52"/>
        <v>-150000</v>
      </c>
      <c r="M89" s="35">
        <f>-'Quarterly Summary'!M66</f>
        <v>-48750</v>
      </c>
      <c r="N89" s="35">
        <f>-'Quarterly Summary'!N66</f>
        <v>-52500</v>
      </c>
      <c r="O89" s="35">
        <f>-'Quarterly Summary'!O66</f>
        <v>-67500</v>
      </c>
      <c r="P89" s="35">
        <f>-'Quarterly Summary'!P66</f>
        <v>-82500</v>
      </c>
      <c r="Q89" s="36">
        <f t="shared" si="53"/>
        <v>-251250</v>
      </c>
      <c r="R89" s="35">
        <f>-'Quarterly Summary'!R66</f>
        <v>-97500</v>
      </c>
      <c r="S89" s="35">
        <f>-'Quarterly Summary'!S66</f>
        <v>-97500</v>
      </c>
      <c r="T89" s="35">
        <f>-'Quarterly Summary'!T66</f>
        <v>-105000</v>
      </c>
      <c r="U89" s="35">
        <f>-'Quarterly Summary'!U66</f>
        <v>-135000</v>
      </c>
      <c r="V89" s="36">
        <f t="shared" si="54"/>
        <v>-435000</v>
      </c>
      <c r="W89" s="35">
        <f>-'Quarterly Summary'!W66</f>
        <v>-165000</v>
      </c>
      <c r="X89" s="35">
        <f>-'Quarterly Summary'!X66</f>
        <v>-195000</v>
      </c>
      <c r="Y89" s="35">
        <f>-'Quarterly Summary'!Y66</f>
        <v>-195000</v>
      </c>
      <c r="Z89" s="35">
        <f>-'Quarterly Summary'!Z66</f>
        <v>-210000</v>
      </c>
      <c r="AA89" s="36">
        <f t="shared" si="55"/>
        <v>-765000</v>
      </c>
      <c r="AB89" s="37">
        <f t="shared" si="56"/>
        <v>-1637500</v>
      </c>
      <c r="AC89" s="95">
        <f>-'Quarterly Summary'!DD66</f>
        <v>-120000</v>
      </c>
    </row>
    <row r="90" spans="1:29" x14ac:dyDescent="0.25">
      <c r="A90" t="s">
        <v>2895</v>
      </c>
      <c r="B90" s="40" t="s">
        <v>2005</v>
      </c>
      <c r="C90" s="48">
        <f>C88+C89</f>
        <v>0</v>
      </c>
      <c r="D90" s="48">
        <f>D88+D89</f>
        <v>0</v>
      </c>
      <c r="E90" s="48">
        <f>E88+E89</f>
        <v>-12500</v>
      </c>
      <c r="F90" s="48">
        <f>F88+F89</f>
        <v>-23749.999999999996</v>
      </c>
      <c r="G90" s="48">
        <f t="shared" si="51"/>
        <v>-36250</v>
      </c>
      <c r="H90" s="48">
        <f>H88+H89</f>
        <v>-26250</v>
      </c>
      <c r="I90" s="48">
        <f>I88+I89</f>
        <v>-33750</v>
      </c>
      <c r="J90" s="48">
        <f>J88+J89</f>
        <v>-41250</v>
      </c>
      <c r="K90" s="48">
        <f>K88+K89</f>
        <v>-48750</v>
      </c>
      <c r="L90" s="48">
        <f t="shared" si="52"/>
        <v>-150000</v>
      </c>
      <c r="M90" s="48">
        <f>M88+M89</f>
        <v>-48750</v>
      </c>
      <c r="N90" s="48">
        <f>N88+N89</f>
        <v>-52500</v>
      </c>
      <c r="O90" s="48">
        <f>O88+O89</f>
        <v>-67500</v>
      </c>
      <c r="P90" s="48">
        <f>P88+P89</f>
        <v>-82500</v>
      </c>
      <c r="Q90" s="48">
        <f t="shared" si="53"/>
        <v>-251250</v>
      </c>
      <c r="R90" s="48">
        <f>R88+R89</f>
        <v>-39000</v>
      </c>
      <c r="S90" s="48">
        <f>S88+S89</f>
        <v>-39000</v>
      </c>
      <c r="T90" s="48">
        <f>T88+T89</f>
        <v>-42000</v>
      </c>
      <c r="U90" s="48">
        <f>U88+U89</f>
        <v>-54000.000000000116</v>
      </c>
      <c r="V90" s="48">
        <f t="shared" si="54"/>
        <v>-174000.00000000012</v>
      </c>
      <c r="W90" s="48">
        <f>W88+W89</f>
        <v>-165000</v>
      </c>
      <c r="X90" s="48">
        <f>X88+X89</f>
        <v>-195000</v>
      </c>
      <c r="Y90" s="48">
        <f>Y88+Y89</f>
        <v>-195000</v>
      </c>
      <c r="Z90" s="48">
        <f>Z88+Z89</f>
        <v>-210000</v>
      </c>
      <c r="AA90" s="48">
        <f t="shared" si="55"/>
        <v>-765000</v>
      </c>
      <c r="AB90" s="48">
        <f t="shared" si="56"/>
        <v>-1376500</v>
      </c>
      <c r="AC90" s="95">
        <f>AC88+AC89</f>
        <v>-120000</v>
      </c>
    </row>
    <row r="91" spans="1:29" x14ac:dyDescent="0.25">
      <c r="A91" t="s">
        <v>2898</v>
      </c>
      <c r="B91" s="32" t="s">
        <v>2017</v>
      </c>
      <c r="C91" s="24">
        <f>'Quarterly Summary'!C378</f>
        <v>0</v>
      </c>
      <c r="D91" s="24">
        <f>'Quarterly Summary'!D378</f>
        <v>0</v>
      </c>
      <c r="E91" s="24">
        <f>'Quarterly Summary'!E378</f>
        <v>0</v>
      </c>
      <c r="F91" s="24">
        <f>'Quarterly Summary'!F378</f>
        <v>0</v>
      </c>
      <c r="G91" s="33">
        <f t="shared" si="51"/>
        <v>0</v>
      </c>
      <c r="H91" s="24">
        <f>'Quarterly Summary'!H378</f>
        <v>0</v>
      </c>
      <c r="I91" s="24">
        <f>'Quarterly Summary'!I378</f>
        <v>0</v>
      </c>
      <c r="J91" s="24">
        <f>'Quarterly Summary'!J378</f>
        <v>0</v>
      </c>
      <c r="K91" s="24">
        <f>'Quarterly Summary'!K378</f>
        <v>0</v>
      </c>
      <c r="L91" s="33">
        <f t="shared" si="52"/>
        <v>0</v>
      </c>
      <c r="M91" s="24">
        <f>'Quarterly Summary'!M378</f>
        <v>0</v>
      </c>
      <c r="N91" s="24">
        <f>'Quarterly Summary'!N378</f>
        <v>0</v>
      </c>
      <c r="O91" s="24">
        <f>'Quarterly Summary'!O378</f>
        <v>0</v>
      </c>
      <c r="P91" s="24">
        <f>'Quarterly Summary'!P378</f>
        <v>0</v>
      </c>
      <c r="Q91" s="33">
        <f t="shared" si="53"/>
        <v>0</v>
      </c>
      <c r="R91" s="24">
        <f>'Quarterly Summary'!R378</f>
        <v>0</v>
      </c>
      <c r="S91" s="24">
        <f>'Quarterly Summary'!S378</f>
        <v>0</v>
      </c>
      <c r="T91" s="24">
        <f>'Quarterly Summary'!T378</f>
        <v>0</v>
      </c>
      <c r="U91" s="24">
        <f>'Quarterly Summary'!U378</f>
        <v>0</v>
      </c>
      <c r="V91" s="33">
        <f t="shared" si="54"/>
        <v>0</v>
      </c>
      <c r="W91" s="24">
        <f>'Quarterly Summary'!W378</f>
        <v>0</v>
      </c>
      <c r="X91" s="24">
        <f>'Quarterly Summary'!X378</f>
        <v>0</v>
      </c>
      <c r="Y91" s="24">
        <f>'Quarterly Summary'!Y378</f>
        <v>0</v>
      </c>
      <c r="Z91" s="24">
        <f>'Quarterly Summary'!Z378</f>
        <v>0</v>
      </c>
      <c r="AA91" s="33">
        <f t="shared" si="55"/>
        <v>0</v>
      </c>
      <c r="AB91" s="34">
        <f t="shared" si="56"/>
        <v>0</v>
      </c>
      <c r="AC91" s="94">
        <f>'Quarterly Summary'!DD378</f>
        <v>0</v>
      </c>
    </row>
    <row r="92" spans="1:29" x14ac:dyDescent="0.25">
      <c r="A92" t="s">
        <v>2901</v>
      </c>
      <c r="B92" s="32" t="s">
        <v>2020</v>
      </c>
      <c r="C92" s="24">
        <f>'Quarterly Summary'!C402</f>
        <v>0</v>
      </c>
      <c r="D92" s="24">
        <f>'Quarterly Summary'!D402</f>
        <v>0</v>
      </c>
      <c r="E92" s="24">
        <f>'Quarterly Summary'!E402</f>
        <v>0</v>
      </c>
      <c r="F92" s="24">
        <f>'Quarterly Summary'!F402</f>
        <v>0</v>
      </c>
      <c r="G92" s="33">
        <f t="shared" si="51"/>
        <v>0</v>
      </c>
      <c r="H92" s="24">
        <f>'Quarterly Summary'!H402</f>
        <v>0</v>
      </c>
      <c r="I92" s="24">
        <f>'Quarterly Summary'!I402</f>
        <v>0</v>
      </c>
      <c r="J92" s="24">
        <f>'Quarterly Summary'!J402</f>
        <v>0</v>
      </c>
      <c r="K92" s="24">
        <f>'Quarterly Summary'!K402</f>
        <v>0</v>
      </c>
      <c r="L92" s="33">
        <f t="shared" si="52"/>
        <v>0</v>
      </c>
      <c r="M92" s="24">
        <f>'Quarterly Summary'!M402</f>
        <v>0</v>
      </c>
      <c r="N92" s="24">
        <f>'Quarterly Summary'!N402</f>
        <v>0</v>
      </c>
      <c r="O92" s="24">
        <f>'Quarterly Summary'!O402</f>
        <v>0</v>
      </c>
      <c r="P92" s="24">
        <f>'Quarterly Summary'!P402</f>
        <v>0</v>
      </c>
      <c r="Q92" s="33">
        <f t="shared" si="53"/>
        <v>0</v>
      </c>
      <c r="R92" s="24">
        <f>'Quarterly Summary'!R402</f>
        <v>0</v>
      </c>
      <c r="S92" s="24">
        <f>'Quarterly Summary'!S402</f>
        <v>0</v>
      </c>
      <c r="T92" s="24">
        <f>'Quarterly Summary'!T402</f>
        <v>0</v>
      </c>
      <c r="U92" s="24">
        <f>'Quarterly Summary'!U402</f>
        <v>0</v>
      </c>
      <c r="V92" s="33">
        <f t="shared" si="54"/>
        <v>0</v>
      </c>
      <c r="W92" s="24">
        <f>'Quarterly Summary'!W402</f>
        <v>0</v>
      </c>
      <c r="X92" s="24">
        <f>'Quarterly Summary'!X402</f>
        <v>0</v>
      </c>
      <c r="Y92" s="24">
        <f>'Quarterly Summary'!Y402</f>
        <v>0</v>
      </c>
      <c r="Z92" s="24">
        <f>'Quarterly Summary'!Z402</f>
        <v>0</v>
      </c>
      <c r="AA92" s="33">
        <f t="shared" si="55"/>
        <v>0</v>
      </c>
      <c r="AB92" s="34">
        <f t="shared" si="56"/>
        <v>0</v>
      </c>
      <c r="AC92" s="94">
        <f>'Quarterly Summary'!DD402</f>
        <v>0</v>
      </c>
    </row>
    <row r="93" spans="1:29" x14ac:dyDescent="0.25">
      <c r="A93" t="s">
        <v>2904</v>
      </c>
      <c r="B93" s="40" t="s">
        <v>2023</v>
      </c>
      <c r="C93" s="43">
        <f>C91+C92</f>
        <v>0</v>
      </c>
      <c r="D93" s="43">
        <f>D91+D92</f>
        <v>0</v>
      </c>
      <c r="E93" s="43">
        <f>E91+E92</f>
        <v>0</v>
      </c>
      <c r="F93" s="43">
        <f>F91+F92</f>
        <v>0</v>
      </c>
      <c r="G93" s="43">
        <f t="shared" si="51"/>
        <v>0</v>
      </c>
      <c r="H93" s="43">
        <f>H91+H92</f>
        <v>0</v>
      </c>
      <c r="I93" s="43">
        <f>I91+I92</f>
        <v>0</v>
      </c>
      <c r="J93" s="43">
        <f>J91+J92</f>
        <v>0</v>
      </c>
      <c r="K93" s="43">
        <f>K91+K92</f>
        <v>0</v>
      </c>
      <c r="L93" s="43">
        <f t="shared" si="52"/>
        <v>0</v>
      </c>
      <c r="M93" s="43">
        <f>M91+M92</f>
        <v>0</v>
      </c>
      <c r="N93" s="43">
        <f>N91+N92</f>
        <v>0</v>
      </c>
      <c r="O93" s="43">
        <f>O91+O92</f>
        <v>0</v>
      </c>
      <c r="P93" s="43">
        <f>P91+P92</f>
        <v>0</v>
      </c>
      <c r="Q93" s="43">
        <f t="shared" si="53"/>
        <v>0</v>
      </c>
      <c r="R93" s="43">
        <f>R91+R92</f>
        <v>0</v>
      </c>
      <c r="S93" s="43">
        <f>S91+S92</f>
        <v>0</v>
      </c>
      <c r="T93" s="43">
        <f>T91+T92</f>
        <v>0</v>
      </c>
      <c r="U93" s="43">
        <f>U91+U92</f>
        <v>0</v>
      </c>
      <c r="V93" s="43">
        <f t="shared" si="54"/>
        <v>0</v>
      </c>
      <c r="W93" s="43">
        <f>W91+W92</f>
        <v>0</v>
      </c>
      <c r="X93" s="43">
        <f>X91+X92</f>
        <v>0</v>
      </c>
      <c r="Y93" s="43">
        <f>Y91+Y92</f>
        <v>0</v>
      </c>
      <c r="Z93" s="43">
        <f>Z91+Z92</f>
        <v>0</v>
      </c>
      <c r="AA93" s="43">
        <f t="shared" si="55"/>
        <v>0</v>
      </c>
      <c r="AB93" s="43">
        <f t="shared" si="56"/>
        <v>0</v>
      </c>
      <c r="AC93" s="94">
        <f>AC91+AC92</f>
        <v>0</v>
      </c>
    </row>
    <row r="94" spans="1:29" x14ac:dyDescent="0.25">
      <c r="A94" t="s">
        <v>2907</v>
      </c>
      <c r="B94" s="32" t="s">
        <v>2742</v>
      </c>
      <c r="C94" s="24">
        <f>'Quarterly Summary'!C78</f>
        <v>0</v>
      </c>
      <c r="D94" s="24">
        <f>'Quarterly Summary'!D78</f>
        <v>0</v>
      </c>
      <c r="E94" s="24">
        <f>'Quarterly Summary'!E78</f>
        <v>52023.859908630431</v>
      </c>
      <c r="F94" s="24">
        <f>'Quarterly Summary'!F78</f>
        <v>172793.66463776806</v>
      </c>
      <c r="G94" s="33">
        <f t="shared" si="51"/>
        <v>224817.52454639849</v>
      </c>
      <c r="H94" s="24">
        <f>'Quarterly Summary'!H78</f>
        <v>223135.6144345681</v>
      </c>
      <c r="I94" s="24">
        <f>'Quarterly Summary'!I78</f>
        <v>286824.07539097063</v>
      </c>
      <c r="J94" s="24">
        <f>'Quarterly Summary'!J78</f>
        <v>358530.70448253897</v>
      </c>
      <c r="K94" s="24">
        <f>'Quarterly Summary'!K78</f>
        <v>432344.33969169226</v>
      </c>
      <c r="L94" s="33">
        <f t="shared" si="52"/>
        <v>1300834.7339997699</v>
      </c>
      <c r="M94" s="24">
        <f>'Quarterly Summary'!M78</f>
        <v>475658.83833983261</v>
      </c>
      <c r="N94" s="24">
        <f>'Quarterly Summary'!N78</f>
        <v>490483.69049300812</v>
      </c>
      <c r="O94" s="24">
        <f>'Quarterly Summary'!O78</f>
        <v>590395.50660479767</v>
      </c>
      <c r="P94" s="24">
        <f>'Quarterly Summary'!P78</f>
        <v>723940.16893402347</v>
      </c>
      <c r="Q94" s="33">
        <f t="shared" si="53"/>
        <v>2280478.2043716619</v>
      </c>
      <c r="R94" s="24">
        <f>'Quarterly Summary'!R78</f>
        <v>867660.38097818522</v>
      </c>
      <c r="S94" s="24">
        <f>'Quarterly Summary'!S78</f>
        <v>952649.53543860186</v>
      </c>
      <c r="T94" s="24">
        <f>'Quarterly Summary'!T78</f>
        <v>981581.68015952781</v>
      </c>
      <c r="U94" s="24">
        <f>'Quarterly Summary'!U78</f>
        <v>1181081.0685756244</v>
      </c>
      <c r="V94" s="33">
        <f t="shared" si="54"/>
        <v>3982972.6651519393</v>
      </c>
      <c r="W94" s="24">
        <f>'Quarterly Summary'!W78</f>
        <v>1448020.0218133647</v>
      </c>
      <c r="X94" s="24">
        <f>'Quarterly Summary'!X78</f>
        <v>1735389.1814333424</v>
      </c>
      <c r="Y94" s="24">
        <f>'Quarterly Summary'!Y78</f>
        <v>1905333.0850478858</v>
      </c>
      <c r="Z94" s="24">
        <f>'Quarterly Summary'!Z78</f>
        <v>1963180.4942880794</v>
      </c>
      <c r="AA94" s="33">
        <f t="shared" si="55"/>
        <v>7051922.7825826723</v>
      </c>
      <c r="AB94" s="34">
        <f t="shared" si="56"/>
        <v>14841025.910652442</v>
      </c>
      <c r="AC94" s="94">
        <f>'Quarterly Summary'!DD78</f>
        <v>1533974.0893475581</v>
      </c>
    </row>
    <row r="95" spans="1:29" x14ac:dyDescent="0.25">
      <c r="A95" t="s">
        <v>2910</v>
      </c>
      <c r="B95" s="32" t="s">
        <v>2745</v>
      </c>
      <c r="C95" s="24">
        <f>C295-0</f>
        <v>0</v>
      </c>
      <c r="D95" s="24">
        <f>D295-C295</f>
        <v>0</v>
      </c>
      <c r="E95" s="24">
        <f>E295-D295</f>
        <v>64044.824315773978</v>
      </c>
      <c r="F95" s="24">
        <f>F295-E295</f>
        <v>63553.459821314827</v>
      </c>
      <c r="G95" s="33">
        <f t="shared" si="51"/>
        <v>127598.28413708881</v>
      </c>
      <c r="H95" s="24">
        <f>H295-F295</f>
        <v>36888.59069565445</v>
      </c>
      <c r="I95" s="24">
        <f>I295-H295</f>
        <v>47382.825881637342</v>
      </c>
      <c r="J95" s="24">
        <f>J295-I295</f>
        <v>50675.79858238704</v>
      </c>
      <c r="K95" s="24">
        <f>K295-J295</f>
        <v>51862.162602808792</v>
      </c>
      <c r="L95" s="33">
        <f t="shared" si="52"/>
        <v>186809.37776248762</v>
      </c>
      <c r="M95" s="24">
        <f>M295-K295</f>
        <v>13906.453417430166</v>
      </c>
      <c r="N95" s="24">
        <f>N295-M295</f>
        <v>29771.021337291691</v>
      </c>
      <c r="O95" s="24">
        <f>O295-N295</f>
        <v>78018.399328242056</v>
      </c>
      <c r="P95" s="24">
        <f>P295-O295</f>
        <v>94472.837401403114</v>
      </c>
      <c r="Q95" s="33">
        <f t="shared" si="53"/>
        <v>216168.71148436703</v>
      </c>
      <c r="R95" s="24">
        <f>R295-P295</f>
        <v>100752.62361152703</v>
      </c>
      <c r="S95" s="24">
        <f>S295-R295</f>
        <v>26481.048075928353</v>
      </c>
      <c r="T95" s="24">
        <f>T295-S295</f>
        <v>58927.743501070887</v>
      </c>
      <c r="U95" s="24">
        <f>U295-T295</f>
        <v>155746.74329045415</v>
      </c>
      <c r="V95" s="33">
        <f t="shared" si="54"/>
        <v>341908.15847898042</v>
      </c>
      <c r="W95" s="24">
        <f>W295-U295</f>
        <v>188805.99085748754</v>
      </c>
      <c r="X95" s="24">
        <f>X295-W295</f>
        <v>201436.82774608396</v>
      </c>
      <c r="Y95" s="24">
        <f>Y295-X295</f>
        <v>52928.081981172785</v>
      </c>
      <c r="Z95" s="24">
        <f>Z295-Y295</f>
        <v>117838.35303312168</v>
      </c>
      <c r="AA95" s="33">
        <f t="shared" si="55"/>
        <v>561009.25361786596</v>
      </c>
      <c r="AB95" s="34">
        <f>AB295-Z295</f>
        <v>0</v>
      </c>
      <c r="AC95" s="94">
        <f>AC295-AB295</f>
        <v>-2866987.5709615797</v>
      </c>
    </row>
    <row r="96" spans="1:29" x14ac:dyDescent="0.25">
      <c r="A96" t="s">
        <v>2913</v>
      </c>
      <c r="B96" s="32" t="s">
        <v>2748</v>
      </c>
      <c r="C96" s="24">
        <f>'Quarterly Summary'!C102</f>
        <v>0</v>
      </c>
      <c r="D96" s="24">
        <f>'Quarterly Summary'!D102</f>
        <v>0</v>
      </c>
      <c r="E96" s="24">
        <f>'Quarterly Summary'!E102</f>
        <v>116068.68422440441</v>
      </c>
      <c r="F96" s="24">
        <f>'Quarterly Summary'!F102</f>
        <v>236347.1244590829</v>
      </c>
      <c r="G96" s="33">
        <f t="shared" si="51"/>
        <v>352415.8086834873</v>
      </c>
      <c r="H96" s="24">
        <f>'Quarterly Summary'!H102</f>
        <v>260024.20513022254</v>
      </c>
      <c r="I96" s="24">
        <f>'Quarterly Summary'!I102</f>
        <v>334206.90127260797</v>
      </c>
      <c r="J96" s="24">
        <f>'Quarterly Summary'!J102</f>
        <v>409206.50306492602</v>
      </c>
      <c r="K96" s="24">
        <f>'Quarterly Summary'!K102</f>
        <v>484206.50229450106</v>
      </c>
      <c r="L96" s="33">
        <f t="shared" si="52"/>
        <v>1487644.1117622575</v>
      </c>
      <c r="M96" s="24">
        <f>'Quarterly Summary'!M102</f>
        <v>489565.29175726278</v>
      </c>
      <c r="N96" s="24">
        <f>'Quarterly Summary'!N102</f>
        <v>520254.71183029981</v>
      </c>
      <c r="O96" s="24">
        <f>'Quarterly Summary'!O102</f>
        <v>668413.90593303973</v>
      </c>
      <c r="P96" s="24">
        <f>'Quarterly Summary'!P102</f>
        <v>818413.00633542659</v>
      </c>
      <c r="Q96" s="33">
        <f t="shared" si="53"/>
        <v>2496646.9158560289</v>
      </c>
      <c r="R96" s="24">
        <f>'Quarterly Summary'!R102</f>
        <v>968413.00458971225</v>
      </c>
      <c r="S96" s="24">
        <f>'Quarterly Summary'!S102</f>
        <v>979130.58351453021</v>
      </c>
      <c r="T96" s="24">
        <f>'Quarterly Summary'!T102</f>
        <v>1040509.4236605987</v>
      </c>
      <c r="U96" s="24">
        <f>'Quarterly Summary'!U102</f>
        <v>1336827.8118660785</v>
      </c>
      <c r="V96" s="33">
        <f t="shared" si="54"/>
        <v>4324880.8236309197</v>
      </c>
      <c r="W96" s="24">
        <f>'Quarterly Summary'!W102</f>
        <v>1636826.0126708522</v>
      </c>
      <c r="X96" s="24">
        <f>'Quarterly Summary'!X102</f>
        <v>1936826.0091794264</v>
      </c>
      <c r="Y96" s="24">
        <f>'Quarterly Summary'!Y102</f>
        <v>1958261.1670290586</v>
      </c>
      <c r="Z96" s="24">
        <f>'Quarterly Summary'!Z102</f>
        <v>2081018.8473212011</v>
      </c>
      <c r="AA96" s="33">
        <f t="shared" si="55"/>
        <v>7612932.0362005383</v>
      </c>
      <c r="AB96" s="34">
        <f>SUM(G96,L96,Q96,V96,AA96)</f>
        <v>16274519.696133232</v>
      </c>
      <c r="AC96" s="94">
        <f>'Quarterly Summary'!DD102</f>
        <v>100480.30386676826</v>
      </c>
    </row>
    <row r="97" spans="1:29" x14ac:dyDescent="0.25">
      <c r="A97" t="s">
        <v>2916</v>
      </c>
      <c r="B97" s="32" t="s">
        <v>2751</v>
      </c>
      <c r="C97" s="24">
        <f>C296-0</f>
        <v>0</v>
      </c>
      <c r="D97" s="24">
        <f>D296-C296</f>
        <v>0</v>
      </c>
      <c r="E97" s="24">
        <f>E296-D296</f>
        <v>8931.3157755955763</v>
      </c>
      <c r="F97" s="24">
        <f>F296-E296</f>
        <v>1152.8755409171281</v>
      </c>
      <c r="G97" s="33">
        <f t="shared" si="51"/>
        <v>10084.191316512704</v>
      </c>
      <c r="H97" s="24">
        <f>H296-F296</f>
        <v>2475.7948697775719</v>
      </c>
      <c r="I97" s="24">
        <f>I296-H296</f>
        <v>3293.0987273920327</v>
      </c>
      <c r="J97" s="24">
        <f>J296-I296</f>
        <v>3293.4969350738684</v>
      </c>
      <c r="K97" s="24">
        <f>K296-J296</f>
        <v>3293.4977054989431</v>
      </c>
      <c r="L97" s="33">
        <f t="shared" si="52"/>
        <v>12355.888237742416</v>
      </c>
      <c r="M97" s="24">
        <f>M296-K296</f>
        <v>-2065.2917572632432</v>
      </c>
      <c r="N97" s="24">
        <f>N296-M296</f>
        <v>4745.2881697001867</v>
      </c>
      <c r="O97" s="24">
        <f>O296-N296</f>
        <v>6586.0940669602714</v>
      </c>
      <c r="P97" s="24">
        <f>P296-O296</f>
        <v>6586.993664573878</v>
      </c>
      <c r="Q97" s="33">
        <f t="shared" si="53"/>
        <v>15853.084143971093</v>
      </c>
      <c r="R97" s="24">
        <f>R296-P296</f>
        <v>6586.9954102877527</v>
      </c>
      <c r="S97" s="24">
        <f>S296-R296</f>
        <v>-4130.5835145302117</v>
      </c>
      <c r="T97" s="24">
        <f>T296-S296</f>
        <v>9490.5763394013047</v>
      </c>
      <c r="U97" s="24">
        <f>U296-T296</f>
        <v>13172.188133921474</v>
      </c>
      <c r="V97" s="33">
        <f t="shared" si="54"/>
        <v>25119.17636908032</v>
      </c>
      <c r="W97" s="24">
        <f>W296-U296</f>
        <v>13173.987329147756</v>
      </c>
      <c r="X97" s="24">
        <f>X296-W296</f>
        <v>13173.990820573643</v>
      </c>
      <c r="Y97" s="24">
        <f>Y296-X296</f>
        <v>-8261.1670290585607</v>
      </c>
      <c r="Z97" s="24">
        <f>Z296-Y296</f>
        <v>18981.152678798884</v>
      </c>
      <c r="AA97" s="33">
        <f t="shared" si="55"/>
        <v>37067.963799461722</v>
      </c>
      <c r="AB97" s="34">
        <f>AB296-Z296</f>
        <v>0</v>
      </c>
      <c r="AC97" s="94">
        <f>AC296-AB296</f>
        <v>-200960.60773353651</v>
      </c>
    </row>
    <row r="98" spans="1:29" x14ac:dyDescent="0.25">
      <c r="A98" t="s">
        <v>2919</v>
      </c>
      <c r="B98" s="32" t="s">
        <v>2754</v>
      </c>
      <c r="C98" s="24">
        <f>'Quarterly Summary'!C138</f>
        <v>0</v>
      </c>
      <c r="D98" s="24">
        <f>'Quarterly Summary'!D138</f>
        <v>0</v>
      </c>
      <c r="E98" s="24">
        <f>'Quarterly Summary'!E138</f>
        <v>124999.99999999999</v>
      </c>
      <c r="F98" s="24">
        <f>'Quarterly Summary'!F138</f>
        <v>237500</v>
      </c>
      <c r="G98" s="33">
        <f t="shared" si="51"/>
        <v>362500</v>
      </c>
      <c r="H98" s="24">
        <f>'Quarterly Summary'!H138</f>
        <v>262500.00000000012</v>
      </c>
      <c r="I98" s="24">
        <f>'Quarterly Summary'!I138</f>
        <v>337500</v>
      </c>
      <c r="J98" s="24">
        <f>'Quarterly Summary'!J138</f>
        <v>412499.99999999988</v>
      </c>
      <c r="K98" s="24">
        <f>'Quarterly Summary'!K138</f>
        <v>487500</v>
      </c>
      <c r="L98" s="33">
        <f t="shared" si="52"/>
        <v>1500000</v>
      </c>
      <c r="M98" s="24">
        <f>'Quarterly Summary'!M138</f>
        <v>487499.99999999953</v>
      </c>
      <c r="N98" s="24">
        <f>'Quarterly Summary'!N138</f>
        <v>525000</v>
      </c>
      <c r="O98" s="24">
        <f>'Quarterly Summary'!O138</f>
        <v>675000</v>
      </c>
      <c r="P98" s="24">
        <f>'Quarterly Summary'!P138</f>
        <v>825000.00000000047</v>
      </c>
      <c r="Q98" s="33">
        <f t="shared" si="53"/>
        <v>2512500</v>
      </c>
      <c r="R98" s="24">
        <f>'Quarterly Summary'!R138</f>
        <v>975000</v>
      </c>
      <c r="S98" s="24">
        <f>'Quarterly Summary'!S138</f>
        <v>975000</v>
      </c>
      <c r="T98" s="24">
        <f>'Quarterly Summary'!T138</f>
        <v>1050000</v>
      </c>
      <c r="U98" s="24">
        <f>'Quarterly Summary'!U138</f>
        <v>1350000</v>
      </c>
      <c r="V98" s="33">
        <f t="shared" si="54"/>
        <v>4350000</v>
      </c>
      <c r="W98" s="24">
        <f>'Quarterly Summary'!W138</f>
        <v>1650000</v>
      </c>
      <c r="X98" s="24">
        <f>'Quarterly Summary'!X138</f>
        <v>1950000</v>
      </c>
      <c r="Y98" s="24">
        <f>'Quarterly Summary'!Y138</f>
        <v>1950000</v>
      </c>
      <c r="Z98" s="24">
        <f>'Quarterly Summary'!Z138</f>
        <v>2100000</v>
      </c>
      <c r="AA98" s="33">
        <f t="shared" si="55"/>
        <v>7650000</v>
      </c>
      <c r="AB98" s="34">
        <f>SUM(G98,L98,Q98,V98,AA98)</f>
        <v>16375000</v>
      </c>
      <c r="AC98" s="94">
        <f>'Quarterly Summary'!DD138</f>
        <v>0</v>
      </c>
    </row>
    <row r="99" spans="1:29" x14ac:dyDescent="0.25">
      <c r="A99" t="s">
        <v>2922</v>
      </c>
      <c r="B99" s="32" t="s">
        <v>2757</v>
      </c>
      <c r="C99" s="35">
        <f>-'Quarterly Summary'!C330</f>
        <v>0</v>
      </c>
      <c r="D99" s="35">
        <f>-'Quarterly Summary'!D330</f>
        <v>0</v>
      </c>
      <c r="E99" s="35">
        <f>-'Quarterly Summary'!E330</f>
        <v>-124999.99999999999</v>
      </c>
      <c r="F99" s="35">
        <f>-'Quarterly Summary'!F330</f>
        <v>-237500</v>
      </c>
      <c r="G99" s="36">
        <f t="shared" si="51"/>
        <v>-362500</v>
      </c>
      <c r="H99" s="35">
        <f>-'Quarterly Summary'!H330</f>
        <v>-262500.00000000012</v>
      </c>
      <c r="I99" s="35">
        <f>-'Quarterly Summary'!I330</f>
        <v>-337500</v>
      </c>
      <c r="J99" s="35">
        <f>-'Quarterly Summary'!J330</f>
        <v>-412499.99999999988</v>
      </c>
      <c r="K99" s="35">
        <f>-'Quarterly Summary'!K330</f>
        <v>-487500</v>
      </c>
      <c r="L99" s="36">
        <f t="shared" si="52"/>
        <v>-1500000</v>
      </c>
      <c r="M99" s="35">
        <f>-'Quarterly Summary'!M330</f>
        <v>-487499.99999999953</v>
      </c>
      <c r="N99" s="35">
        <f>-'Quarterly Summary'!N330</f>
        <v>-525000</v>
      </c>
      <c r="O99" s="35">
        <f>-'Quarterly Summary'!O330</f>
        <v>-675000</v>
      </c>
      <c r="P99" s="35">
        <f>-'Quarterly Summary'!P330</f>
        <v>-825000.00000000047</v>
      </c>
      <c r="Q99" s="36">
        <f t="shared" si="53"/>
        <v>-2512500</v>
      </c>
      <c r="R99" s="35">
        <f>-'Quarterly Summary'!R330</f>
        <v>-877500</v>
      </c>
      <c r="S99" s="35">
        <f>-'Quarterly Summary'!S330</f>
        <v>-877500</v>
      </c>
      <c r="T99" s="35">
        <f>-'Quarterly Summary'!T330</f>
        <v>-945000</v>
      </c>
      <c r="U99" s="35">
        <f>-'Quarterly Summary'!U330</f>
        <v>-1215000</v>
      </c>
      <c r="V99" s="36">
        <f t="shared" si="54"/>
        <v>-3915000</v>
      </c>
      <c r="W99" s="35">
        <f>-'Quarterly Summary'!W330</f>
        <v>-1650000</v>
      </c>
      <c r="X99" s="35">
        <f>-'Quarterly Summary'!X330</f>
        <v>-1950000</v>
      </c>
      <c r="Y99" s="35">
        <f>-'Quarterly Summary'!Y330</f>
        <v>-1950000</v>
      </c>
      <c r="Z99" s="35">
        <f>-'Quarterly Summary'!Z330</f>
        <v>-2100000</v>
      </c>
      <c r="AA99" s="36">
        <f t="shared" si="55"/>
        <v>-7650000</v>
      </c>
      <c r="AB99" s="37">
        <f>SUM(G99,L99,Q99,V99,AA99)</f>
        <v>-15940000</v>
      </c>
      <c r="AC99" s="95">
        <f>-'Quarterly Summary'!DD330</f>
        <v>0</v>
      </c>
    </row>
    <row r="100" spans="1:29" x14ac:dyDescent="0.25">
      <c r="A100" t="s">
        <v>2925</v>
      </c>
      <c r="B100" s="40" t="s">
        <v>2760</v>
      </c>
      <c r="C100" s="48">
        <f>C98+C99</f>
        <v>0</v>
      </c>
      <c r="D100" s="48">
        <f>D98+D99</f>
        <v>0</v>
      </c>
      <c r="E100" s="48">
        <f>E98+E99</f>
        <v>0</v>
      </c>
      <c r="F100" s="48">
        <f>F98+F99</f>
        <v>0</v>
      </c>
      <c r="G100" s="48">
        <f t="shared" si="51"/>
        <v>0</v>
      </c>
      <c r="H100" s="48">
        <f>H98+H99</f>
        <v>0</v>
      </c>
      <c r="I100" s="48">
        <f>I98+I99</f>
        <v>0</v>
      </c>
      <c r="J100" s="48">
        <f>J98+J99</f>
        <v>0</v>
      </c>
      <c r="K100" s="48">
        <f>K98+K99</f>
        <v>0</v>
      </c>
      <c r="L100" s="48">
        <f t="shared" si="52"/>
        <v>0</v>
      </c>
      <c r="M100" s="48">
        <f>M98+M99</f>
        <v>0</v>
      </c>
      <c r="N100" s="48">
        <f>N98+N99</f>
        <v>0</v>
      </c>
      <c r="O100" s="48">
        <f>O98+O99</f>
        <v>0</v>
      </c>
      <c r="P100" s="48">
        <f>P98+P99</f>
        <v>0</v>
      </c>
      <c r="Q100" s="48">
        <f t="shared" si="53"/>
        <v>0</v>
      </c>
      <c r="R100" s="48">
        <f>R98+R99</f>
        <v>97500</v>
      </c>
      <c r="S100" s="48">
        <f>S98+S99</f>
        <v>97500</v>
      </c>
      <c r="T100" s="48">
        <f>T98+T99</f>
        <v>105000</v>
      </c>
      <c r="U100" s="48">
        <f>U98+U99</f>
        <v>135000</v>
      </c>
      <c r="V100" s="48">
        <f t="shared" si="54"/>
        <v>435000</v>
      </c>
      <c r="W100" s="48">
        <f>W98+W99</f>
        <v>0</v>
      </c>
      <c r="X100" s="48">
        <f>X98+X99</f>
        <v>0</v>
      </c>
      <c r="Y100" s="48">
        <f>Y98+Y99</f>
        <v>0</v>
      </c>
      <c r="Z100" s="48">
        <f>Z98+Z99</f>
        <v>0</v>
      </c>
      <c r="AA100" s="48">
        <f t="shared" si="55"/>
        <v>0</v>
      </c>
      <c r="AB100" s="48">
        <f>SUM(G100,L100,Q100,V100,AA100)</f>
        <v>435000</v>
      </c>
      <c r="AC100" s="95">
        <f>AC98+AC99</f>
        <v>0</v>
      </c>
    </row>
    <row r="101" spans="1:29" x14ac:dyDescent="0.25">
      <c r="A101" t="s">
        <v>2927</v>
      </c>
      <c r="B101" s="40" t="s">
        <v>2032</v>
      </c>
      <c r="C101" s="42">
        <f>C83-C98-C86</f>
        <v>0</v>
      </c>
      <c r="D101" s="42">
        <f>D83-D98-D86</f>
        <v>0</v>
      </c>
      <c r="E101" s="42">
        <f>E83-E98-E86</f>
        <v>49999.999999999985</v>
      </c>
      <c r="F101" s="42">
        <f>F83-F98-F86</f>
        <v>94999.999999999971</v>
      </c>
      <c r="G101" s="42">
        <f t="shared" si="51"/>
        <v>144999.99999999994</v>
      </c>
      <c r="H101" s="42">
        <f>H83-H98-H86</f>
        <v>104999.99999999988</v>
      </c>
      <c r="I101" s="42">
        <f>I83-I98-I86</f>
        <v>134999.99999999991</v>
      </c>
      <c r="J101" s="42">
        <f>J83-J98-J86</f>
        <v>165000.00000000012</v>
      </c>
      <c r="K101" s="42">
        <f>K83-K98-K86</f>
        <v>194999.99999999988</v>
      </c>
      <c r="L101" s="42">
        <f t="shared" si="52"/>
        <v>599999.99999999977</v>
      </c>
      <c r="M101" s="42">
        <f>M83-M98-M86</f>
        <v>195000.00000000047</v>
      </c>
      <c r="N101" s="42">
        <f>N83-N98-N86</f>
        <v>210000</v>
      </c>
      <c r="O101" s="42">
        <f>O83-O98-O86</f>
        <v>269999.99999999983</v>
      </c>
      <c r="P101" s="42">
        <f>P83-P98-P86</f>
        <v>329999.99999999953</v>
      </c>
      <c r="Q101" s="42">
        <f t="shared" si="53"/>
        <v>1004999.9999999998</v>
      </c>
      <c r="R101" s="42">
        <f>R83-R98-R86</f>
        <v>389999.99999999977</v>
      </c>
      <c r="S101" s="42">
        <f>S83-S98-S86</f>
        <v>390000</v>
      </c>
      <c r="T101" s="42">
        <f>T83-T98-T86</f>
        <v>420000</v>
      </c>
      <c r="U101" s="42">
        <f>U83-U98-U86</f>
        <v>539999.99999999965</v>
      </c>
      <c r="V101" s="42">
        <f t="shared" si="54"/>
        <v>1739999.9999999995</v>
      </c>
      <c r="W101" s="42">
        <f>W83-W98-W86</f>
        <v>660000</v>
      </c>
      <c r="X101" s="42">
        <f>X83-X98-X86</f>
        <v>779999.99999999953</v>
      </c>
      <c r="Y101" s="42">
        <f>Y83-Y98-Y86</f>
        <v>780000</v>
      </c>
      <c r="Z101" s="42">
        <f>Z83-Z98-Z86</f>
        <v>840000</v>
      </c>
      <c r="AA101" s="42">
        <f t="shared" si="55"/>
        <v>3059999.9999999995</v>
      </c>
      <c r="AB101" s="42">
        <f>SUM(G101,L101,Q101,V101,AA101)</f>
        <v>6549999.9999999981</v>
      </c>
      <c r="AC101" s="94">
        <f>AC83-AC98-AC86</f>
        <v>1679999.9999999995</v>
      </c>
    </row>
    <row r="102" spans="1:29" x14ac:dyDescent="0.25">
      <c r="A102" t="s">
        <v>2930</v>
      </c>
      <c r="B102" s="40" t="s">
        <v>2035</v>
      </c>
      <c r="C102" s="43">
        <f>C85-C100-C90-C93</f>
        <v>0</v>
      </c>
      <c r="D102" s="43">
        <f>D85-D100-D90-D93</f>
        <v>0</v>
      </c>
      <c r="E102" s="43">
        <f>E85-E100-E90-E93</f>
        <v>12500</v>
      </c>
      <c r="F102" s="43">
        <f>F85-F100-F90-F93</f>
        <v>23749.999999999996</v>
      </c>
      <c r="G102" s="43">
        <f t="shared" si="51"/>
        <v>36250</v>
      </c>
      <c r="H102" s="43">
        <f>H85-H100-H90-H93</f>
        <v>26250</v>
      </c>
      <c r="I102" s="43">
        <f>I85-I100-I90-I93</f>
        <v>33750</v>
      </c>
      <c r="J102" s="43">
        <f>J85-J100-J90-J93</f>
        <v>41250</v>
      </c>
      <c r="K102" s="43">
        <f>K85-K100-K90-K93</f>
        <v>48750</v>
      </c>
      <c r="L102" s="43">
        <f t="shared" si="52"/>
        <v>150000</v>
      </c>
      <c r="M102" s="43">
        <f>M85-M100-M90-M93</f>
        <v>48750</v>
      </c>
      <c r="N102" s="43">
        <f>N85-N100-N90-N93</f>
        <v>52500</v>
      </c>
      <c r="O102" s="43">
        <f>O85-O100-O90-O93</f>
        <v>67500</v>
      </c>
      <c r="P102" s="43">
        <f>P85-P100-P90-P93</f>
        <v>82500</v>
      </c>
      <c r="Q102" s="43">
        <f t="shared" si="53"/>
        <v>251250</v>
      </c>
      <c r="R102" s="43">
        <f>R85-R100-R90-R93</f>
        <v>136499.99999999977</v>
      </c>
      <c r="S102" s="43">
        <f>S85-S100-S90-S93</f>
        <v>136500</v>
      </c>
      <c r="T102" s="43">
        <f>T85-T100-T90-T93</f>
        <v>147000</v>
      </c>
      <c r="U102" s="43">
        <f>U85-U100-U90-U93</f>
        <v>188999.99999999965</v>
      </c>
      <c r="V102" s="43">
        <f t="shared" si="54"/>
        <v>608999.99999999942</v>
      </c>
      <c r="W102" s="43">
        <f>W85-W100-W90-W93</f>
        <v>165000</v>
      </c>
      <c r="X102" s="43">
        <f>X85-X100-X90-X93</f>
        <v>195000</v>
      </c>
      <c r="Y102" s="43">
        <f>Y85-Y100-Y90-Y93</f>
        <v>195000</v>
      </c>
      <c r="Z102" s="43">
        <f>Z85-Z100-Z90-Z93</f>
        <v>210000</v>
      </c>
      <c r="AA102" s="43">
        <f t="shared" si="55"/>
        <v>765000</v>
      </c>
      <c r="AB102" s="43">
        <f>SUM(G102,L102,Q102,V102,AA102)</f>
        <v>1811499.9999999995</v>
      </c>
      <c r="AC102" s="94">
        <f>AC85-AC100-AC90-AC93</f>
        <v>120000</v>
      </c>
    </row>
    <row r="103" spans="1:29" x14ac:dyDescent="0.25">
      <c r="A103" t="s">
        <v>2933</v>
      </c>
      <c r="B103" s="44" t="s">
        <v>1984</v>
      </c>
      <c r="C103" s="6">
        <f t="shared" ref="C103:AC103" si="57">IFERROR(C98/C83,0)</f>
        <v>0</v>
      </c>
      <c r="D103" s="6">
        <f t="shared" si="57"/>
        <v>0</v>
      </c>
      <c r="E103" s="6">
        <f t="shared" si="57"/>
        <v>0.5</v>
      </c>
      <c r="F103" s="6">
        <f t="shared" si="57"/>
        <v>0.50000000000000011</v>
      </c>
      <c r="G103" s="45">
        <f t="shared" si="57"/>
        <v>0.50000000000000011</v>
      </c>
      <c r="H103" s="6">
        <f t="shared" si="57"/>
        <v>0.50000000000000022</v>
      </c>
      <c r="I103" s="6">
        <f t="shared" si="57"/>
        <v>0.50000000000000011</v>
      </c>
      <c r="J103" s="6">
        <f t="shared" si="57"/>
        <v>0.49999999999999983</v>
      </c>
      <c r="K103" s="6">
        <f t="shared" si="57"/>
        <v>0.50000000000000011</v>
      </c>
      <c r="L103" s="45">
        <f t="shared" si="57"/>
        <v>0.5</v>
      </c>
      <c r="M103" s="6">
        <f t="shared" si="57"/>
        <v>0.4999999999999995</v>
      </c>
      <c r="N103" s="6">
        <f t="shared" si="57"/>
        <v>0.5</v>
      </c>
      <c r="O103" s="6">
        <f t="shared" si="57"/>
        <v>0.50000000000000011</v>
      </c>
      <c r="P103" s="6">
        <f t="shared" si="57"/>
        <v>0.50000000000000033</v>
      </c>
      <c r="Q103" s="45">
        <f t="shared" si="57"/>
        <v>0.5</v>
      </c>
      <c r="R103" s="6">
        <f t="shared" si="57"/>
        <v>0.50000000000000011</v>
      </c>
      <c r="S103" s="6">
        <f t="shared" si="57"/>
        <v>0.5</v>
      </c>
      <c r="T103" s="6">
        <f t="shared" si="57"/>
        <v>0.5</v>
      </c>
      <c r="U103" s="6">
        <f t="shared" si="57"/>
        <v>0.50000000000000011</v>
      </c>
      <c r="V103" s="45">
        <f t="shared" si="57"/>
        <v>0.5</v>
      </c>
      <c r="W103" s="6">
        <f t="shared" si="57"/>
        <v>0.5</v>
      </c>
      <c r="X103" s="6">
        <f t="shared" si="57"/>
        <v>0.50000000000000011</v>
      </c>
      <c r="Y103" s="6">
        <f t="shared" si="57"/>
        <v>0.5</v>
      </c>
      <c r="Z103" s="6">
        <f t="shared" si="57"/>
        <v>0.5</v>
      </c>
      <c r="AA103" s="45">
        <f t="shared" si="57"/>
        <v>0.5</v>
      </c>
      <c r="AB103" s="46">
        <f t="shared" si="57"/>
        <v>0.5</v>
      </c>
      <c r="AC103" s="96">
        <f t="shared" si="57"/>
        <v>0</v>
      </c>
    </row>
    <row r="104" spans="1:29" x14ac:dyDescent="0.25">
      <c r="A104" t="s">
        <v>2936</v>
      </c>
      <c r="B104" s="44" t="s">
        <v>1987</v>
      </c>
      <c r="C104" s="6">
        <f t="shared" ref="C104:AC104" si="58">IFERROR(C100/C85,0)</f>
        <v>0</v>
      </c>
      <c r="D104" s="6">
        <f t="shared" si="58"/>
        <v>0</v>
      </c>
      <c r="E104" s="6">
        <f t="shared" si="58"/>
        <v>0</v>
      </c>
      <c r="F104" s="6">
        <f t="shared" si="58"/>
        <v>0</v>
      </c>
      <c r="G104" s="45">
        <f t="shared" si="58"/>
        <v>0</v>
      </c>
      <c r="H104" s="6">
        <f t="shared" si="58"/>
        <v>0</v>
      </c>
      <c r="I104" s="6">
        <f t="shared" si="58"/>
        <v>0</v>
      </c>
      <c r="J104" s="6">
        <f t="shared" si="58"/>
        <v>0</v>
      </c>
      <c r="K104" s="6">
        <f t="shared" si="58"/>
        <v>0</v>
      </c>
      <c r="L104" s="45">
        <f t="shared" si="58"/>
        <v>0</v>
      </c>
      <c r="M104" s="6">
        <f t="shared" si="58"/>
        <v>0</v>
      </c>
      <c r="N104" s="6">
        <f t="shared" si="58"/>
        <v>0</v>
      </c>
      <c r="O104" s="6">
        <f t="shared" si="58"/>
        <v>0</v>
      </c>
      <c r="P104" s="6">
        <f t="shared" si="58"/>
        <v>0</v>
      </c>
      <c r="Q104" s="45">
        <f t="shared" si="58"/>
        <v>0</v>
      </c>
      <c r="R104" s="6">
        <f t="shared" si="58"/>
        <v>0.50000000000000056</v>
      </c>
      <c r="S104" s="6">
        <f t="shared" si="58"/>
        <v>0.5</v>
      </c>
      <c r="T104" s="6">
        <f t="shared" si="58"/>
        <v>0.5</v>
      </c>
      <c r="U104" s="6">
        <f t="shared" si="58"/>
        <v>0.50000000000000089</v>
      </c>
      <c r="V104" s="45">
        <f t="shared" si="58"/>
        <v>0.50000000000000044</v>
      </c>
      <c r="W104" s="6">
        <f t="shared" si="58"/>
        <v>0</v>
      </c>
      <c r="X104" s="6">
        <f t="shared" si="58"/>
        <v>0</v>
      </c>
      <c r="Y104" s="6">
        <f t="shared" si="58"/>
        <v>0</v>
      </c>
      <c r="Z104" s="6">
        <f t="shared" si="58"/>
        <v>0</v>
      </c>
      <c r="AA104" s="45">
        <f t="shared" si="58"/>
        <v>0</v>
      </c>
      <c r="AB104" s="46">
        <f t="shared" si="58"/>
        <v>0.50000000000000044</v>
      </c>
      <c r="AC104" s="96">
        <f t="shared" si="58"/>
        <v>0</v>
      </c>
    </row>
    <row r="105" spans="1:29" x14ac:dyDescent="0.25">
      <c r="A105" t="s">
        <v>2939</v>
      </c>
      <c r="B105" s="44" t="s">
        <v>2044</v>
      </c>
      <c r="C105" s="6">
        <f t="shared" ref="C105:AC105" si="59">IFERROR((C100+C90+C93)/C85,0)</f>
        <v>0</v>
      </c>
      <c r="D105" s="6">
        <f t="shared" si="59"/>
        <v>0</v>
      </c>
      <c r="E105" s="6">
        <f t="shared" si="59"/>
        <v>0</v>
      </c>
      <c r="F105" s="6">
        <f t="shared" si="59"/>
        <v>0</v>
      </c>
      <c r="G105" s="45">
        <f t="shared" si="59"/>
        <v>0</v>
      </c>
      <c r="H105" s="6">
        <f t="shared" si="59"/>
        <v>0</v>
      </c>
      <c r="I105" s="6">
        <f t="shared" si="59"/>
        <v>0</v>
      </c>
      <c r="J105" s="6">
        <f t="shared" si="59"/>
        <v>0</v>
      </c>
      <c r="K105" s="6">
        <f t="shared" si="59"/>
        <v>0</v>
      </c>
      <c r="L105" s="45">
        <f t="shared" si="59"/>
        <v>0</v>
      </c>
      <c r="M105" s="6">
        <f t="shared" si="59"/>
        <v>0</v>
      </c>
      <c r="N105" s="6">
        <f t="shared" si="59"/>
        <v>0</v>
      </c>
      <c r="O105" s="6">
        <f t="shared" si="59"/>
        <v>0</v>
      </c>
      <c r="P105" s="6">
        <f t="shared" si="59"/>
        <v>0</v>
      </c>
      <c r="Q105" s="45">
        <f t="shared" si="59"/>
        <v>0</v>
      </c>
      <c r="R105" s="6">
        <f t="shared" si="59"/>
        <v>0.30000000000000038</v>
      </c>
      <c r="S105" s="6">
        <f t="shared" si="59"/>
        <v>0.3</v>
      </c>
      <c r="T105" s="6">
        <f t="shared" si="59"/>
        <v>0.3</v>
      </c>
      <c r="U105" s="6">
        <f t="shared" si="59"/>
        <v>0.3000000000000001</v>
      </c>
      <c r="V105" s="45">
        <f t="shared" si="59"/>
        <v>0.3000000000000001</v>
      </c>
      <c r="W105" s="6">
        <f t="shared" si="59"/>
        <v>0</v>
      </c>
      <c r="X105" s="6">
        <f t="shared" si="59"/>
        <v>0</v>
      </c>
      <c r="Y105" s="6">
        <f t="shared" si="59"/>
        <v>0</v>
      </c>
      <c r="Z105" s="6">
        <f t="shared" si="59"/>
        <v>0</v>
      </c>
      <c r="AA105" s="45">
        <f t="shared" si="59"/>
        <v>0</v>
      </c>
      <c r="AB105" s="46">
        <f t="shared" si="59"/>
        <v>-1.0821839080459779</v>
      </c>
      <c r="AC105" s="96">
        <f t="shared" si="59"/>
        <v>0</v>
      </c>
    </row>
    <row r="106" spans="1:29" x14ac:dyDescent="0.25">
      <c r="A106" t="s">
        <v>2942</v>
      </c>
      <c r="B106" s="44" t="s">
        <v>2047</v>
      </c>
      <c r="C106" s="6">
        <f t="shared" ref="C106:AC106" si="60">IFERROR(C102/C83,0)</f>
        <v>0</v>
      </c>
      <c r="D106" s="6">
        <f t="shared" si="60"/>
        <v>0</v>
      </c>
      <c r="E106" s="6">
        <f t="shared" si="60"/>
        <v>0.05</v>
      </c>
      <c r="F106" s="6">
        <f t="shared" si="60"/>
        <v>4.9999999999999996E-2</v>
      </c>
      <c r="G106" s="45">
        <f t="shared" si="60"/>
        <v>5.000000000000001E-2</v>
      </c>
      <c r="H106" s="6">
        <f t="shared" si="60"/>
        <v>0.05</v>
      </c>
      <c r="I106" s="6">
        <f t="shared" si="60"/>
        <v>5.000000000000001E-2</v>
      </c>
      <c r="J106" s="6">
        <f t="shared" si="60"/>
        <v>0.05</v>
      </c>
      <c r="K106" s="6">
        <f t="shared" si="60"/>
        <v>0.05</v>
      </c>
      <c r="L106" s="45">
        <f t="shared" si="60"/>
        <v>0.05</v>
      </c>
      <c r="M106" s="6">
        <f t="shared" si="60"/>
        <v>0.05</v>
      </c>
      <c r="N106" s="6">
        <f t="shared" si="60"/>
        <v>0.05</v>
      </c>
      <c r="O106" s="6">
        <f t="shared" si="60"/>
        <v>5.000000000000001E-2</v>
      </c>
      <c r="P106" s="6">
        <f t="shared" si="60"/>
        <v>0.05</v>
      </c>
      <c r="Q106" s="45">
        <f t="shared" si="60"/>
        <v>0.05</v>
      </c>
      <c r="R106" s="6">
        <f t="shared" si="60"/>
        <v>6.9999999999999896E-2</v>
      </c>
      <c r="S106" s="6">
        <f t="shared" si="60"/>
        <v>7.0000000000000007E-2</v>
      </c>
      <c r="T106" s="6">
        <f t="shared" si="60"/>
        <v>7.0000000000000007E-2</v>
      </c>
      <c r="U106" s="6">
        <f t="shared" si="60"/>
        <v>6.9999999999999882E-2</v>
      </c>
      <c r="V106" s="45">
        <f t="shared" si="60"/>
        <v>6.9999999999999937E-2</v>
      </c>
      <c r="W106" s="6">
        <f t="shared" si="60"/>
        <v>0.05</v>
      </c>
      <c r="X106" s="6">
        <f t="shared" si="60"/>
        <v>0.05</v>
      </c>
      <c r="Y106" s="6">
        <f t="shared" si="60"/>
        <v>0.05</v>
      </c>
      <c r="Z106" s="6">
        <f t="shared" si="60"/>
        <v>0.05</v>
      </c>
      <c r="AA106" s="45">
        <f t="shared" si="60"/>
        <v>0.05</v>
      </c>
      <c r="AB106" s="46">
        <f t="shared" si="60"/>
        <v>5.5312977099236625E-2</v>
      </c>
      <c r="AC106" s="96">
        <f t="shared" si="60"/>
        <v>5.000000000000001E-2</v>
      </c>
    </row>
    <row r="107" spans="1:29" x14ac:dyDescent="0.25">
      <c r="A107" t="s">
        <v>2945</v>
      </c>
    </row>
    <row r="108" spans="1:29" x14ac:dyDescent="0.25">
      <c r="A108" t="s">
        <v>2947</v>
      </c>
      <c r="B108" s="65" t="str">
        <f>ENTITY_4</f>
        <v>Event Liability</v>
      </c>
    </row>
    <row r="109" spans="1:29" x14ac:dyDescent="0.25">
      <c r="A109" t="s">
        <v>2950</v>
      </c>
      <c r="B109" s="32" t="s">
        <v>1956</v>
      </c>
      <c r="C109" s="24">
        <f>'Quarterly Summary'!C19</f>
        <v>0</v>
      </c>
      <c r="D109" s="24">
        <f>'Quarterly Summary'!D19</f>
        <v>0</v>
      </c>
      <c r="E109" s="24">
        <f>'Quarterly Summary'!E19</f>
        <v>600000</v>
      </c>
      <c r="F109" s="24">
        <f>'Quarterly Summary'!F19</f>
        <v>1500000</v>
      </c>
      <c r="G109" s="33">
        <f t="shared" ref="G109:G128" si="61">SUM(C109:F109)</f>
        <v>2100000</v>
      </c>
      <c r="H109" s="24">
        <f>'Quarterly Summary'!H19</f>
        <v>2400000</v>
      </c>
      <c r="I109" s="24">
        <f>'Quarterly Summary'!I19</f>
        <v>3375000</v>
      </c>
      <c r="J109" s="24">
        <f>'Quarterly Summary'!J19</f>
        <v>4125000</v>
      </c>
      <c r="K109" s="24">
        <f>'Quarterly Summary'!K19</f>
        <v>4500000</v>
      </c>
      <c r="L109" s="33">
        <f t="shared" ref="L109:L128" si="62">SUM(H109:K109)</f>
        <v>14400000</v>
      </c>
      <c r="M109" s="24">
        <f>'Quarterly Summary'!M19</f>
        <v>4050000</v>
      </c>
      <c r="N109" s="24">
        <f>'Quarterly Summary'!N19</f>
        <v>4800000</v>
      </c>
      <c r="O109" s="24">
        <f>'Quarterly Summary'!O19</f>
        <v>6750000</v>
      </c>
      <c r="P109" s="24">
        <f>'Quarterly Summary'!P19</f>
        <v>8250000</v>
      </c>
      <c r="Q109" s="33">
        <f t="shared" ref="Q109:Q128" si="63">SUM(M109:P109)</f>
        <v>23850000</v>
      </c>
      <c r="R109" s="24">
        <f>'Quarterly Summary'!R19</f>
        <v>9000000</v>
      </c>
      <c r="S109" s="24">
        <f>'Quarterly Summary'!S19</f>
        <v>8100000</v>
      </c>
      <c r="T109" s="24">
        <f>'Quarterly Summary'!T19</f>
        <v>9600000</v>
      </c>
      <c r="U109" s="24">
        <f>'Quarterly Summary'!U19</f>
        <v>13500000</v>
      </c>
      <c r="V109" s="33">
        <f t="shared" ref="V109:V128" si="64">SUM(R109:U109)</f>
        <v>40200000</v>
      </c>
      <c r="W109" s="24">
        <f>'Quarterly Summary'!W19</f>
        <v>16500000</v>
      </c>
      <c r="X109" s="24">
        <f>'Quarterly Summary'!X19</f>
        <v>18000000</v>
      </c>
      <c r="Y109" s="24">
        <f>'Quarterly Summary'!Y19</f>
        <v>16200000</v>
      </c>
      <c r="Z109" s="24">
        <f>'Quarterly Summary'!Z19</f>
        <v>19200000</v>
      </c>
      <c r="AA109" s="33">
        <f t="shared" ref="AA109:AA128" si="65">SUM(W109:Z109)</f>
        <v>69900000</v>
      </c>
      <c r="AB109" s="34">
        <f t="shared" ref="AB109:AB120" si="66">SUM(G109,L109,Q109,V109,AA109)</f>
        <v>150450000</v>
      </c>
      <c r="AC109" s="94">
        <f>'Quarterly Summary'!DD19</f>
        <v>12000000.000000002</v>
      </c>
    </row>
    <row r="110" spans="1:29" x14ac:dyDescent="0.25">
      <c r="A110" t="s">
        <v>2953</v>
      </c>
      <c r="B110" s="32" t="s">
        <v>2719</v>
      </c>
      <c r="C110" s="35">
        <f>-'Quarterly Summary'!C355</f>
        <v>0</v>
      </c>
      <c r="D110" s="35">
        <f>-'Quarterly Summary'!D355</f>
        <v>0</v>
      </c>
      <c r="E110" s="35">
        <f>-'Quarterly Summary'!E355</f>
        <v>-600000</v>
      </c>
      <c r="F110" s="35">
        <f>-'Quarterly Summary'!F355</f>
        <v>-1500000</v>
      </c>
      <c r="G110" s="36">
        <f t="shared" si="61"/>
        <v>-2100000</v>
      </c>
      <c r="H110" s="35">
        <f>-'Quarterly Summary'!H355</f>
        <v>-2400000</v>
      </c>
      <c r="I110" s="35">
        <f>-'Quarterly Summary'!I355</f>
        <v>-3375000</v>
      </c>
      <c r="J110" s="35">
        <f>-'Quarterly Summary'!J355</f>
        <v>-4125000</v>
      </c>
      <c r="K110" s="35">
        <f>-'Quarterly Summary'!K355</f>
        <v>-4500000</v>
      </c>
      <c r="L110" s="36">
        <f t="shared" si="62"/>
        <v>-14400000</v>
      </c>
      <c r="M110" s="35">
        <f>-'Quarterly Summary'!M355</f>
        <v>-4050000</v>
      </c>
      <c r="N110" s="35">
        <f>-'Quarterly Summary'!N355</f>
        <v>-4800000</v>
      </c>
      <c r="O110" s="35">
        <f>-'Quarterly Summary'!O355</f>
        <v>-6750000</v>
      </c>
      <c r="P110" s="35">
        <f>-'Quarterly Summary'!P355</f>
        <v>-8250000</v>
      </c>
      <c r="Q110" s="36">
        <f t="shared" si="63"/>
        <v>-23850000</v>
      </c>
      <c r="R110" s="35">
        <f>-'Quarterly Summary'!R355</f>
        <v>-8100000</v>
      </c>
      <c r="S110" s="35">
        <f>-'Quarterly Summary'!S355</f>
        <v>-7290000</v>
      </c>
      <c r="T110" s="35">
        <f>-'Quarterly Summary'!T355</f>
        <v>-8640000</v>
      </c>
      <c r="U110" s="35">
        <f>-'Quarterly Summary'!U355</f>
        <v>-12150000</v>
      </c>
      <c r="V110" s="36">
        <f t="shared" si="64"/>
        <v>-36180000</v>
      </c>
      <c r="W110" s="35">
        <f>-'Quarterly Summary'!W355</f>
        <v>-16500000</v>
      </c>
      <c r="X110" s="35">
        <f>-'Quarterly Summary'!X355</f>
        <v>-18000000</v>
      </c>
      <c r="Y110" s="35">
        <f>-'Quarterly Summary'!Y355</f>
        <v>-16200000</v>
      </c>
      <c r="Z110" s="35">
        <f>-'Quarterly Summary'!Z355</f>
        <v>-19200000</v>
      </c>
      <c r="AA110" s="36">
        <f t="shared" si="65"/>
        <v>-69900000</v>
      </c>
      <c r="AB110" s="37">
        <f t="shared" si="66"/>
        <v>-146430000</v>
      </c>
      <c r="AC110" s="95">
        <f>-'Quarterly Summary'!DD355</f>
        <v>-12000000.000000002</v>
      </c>
    </row>
    <row r="111" spans="1:29" x14ac:dyDescent="0.25">
      <c r="A111" t="s">
        <v>2956</v>
      </c>
      <c r="B111" s="40" t="s">
        <v>1969</v>
      </c>
      <c r="C111" s="43">
        <f>C109+C110</f>
        <v>0</v>
      </c>
      <c r="D111" s="43">
        <f>D109+D110</f>
        <v>0</v>
      </c>
      <c r="E111" s="43">
        <f>E109+E110</f>
        <v>0</v>
      </c>
      <c r="F111" s="43">
        <f>F109+F110</f>
        <v>0</v>
      </c>
      <c r="G111" s="43">
        <f t="shared" si="61"/>
        <v>0</v>
      </c>
      <c r="H111" s="43">
        <f>H109+H110</f>
        <v>0</v>
      </c>
      <c r="I111" s="43">
        <f>I109+I110</f>
        <v>0</v>
      </c>
      <c r="J111" s="43">
        <f>J109+J110</f>
        <v>0</v>
      </c>
      <c r="K111" s="43">
        <f>K109+K110</f>
        <v>0</v>
      </c>
      <c r="L111" s="43">
        <f t="shared" si="62"/>
        <v>0</v>
      </c>
      <c r="M111" s="43">
        <f>M109+M110</f>
        <v>0</v>
      </c>
      <c r="N111" s="43">
        <f>N109+N110</f>
        <v>0</v>
      </c>
      <c r="O111" s="43">
        <f>O109+O110</f>
        <v>0</v>
      </c>
      <c r="P111" s="43">
        <f>P109+P110</f>
        <v>0</v>
      </c>
      <c r="Q111" s="43">
        <f t="shared" si="63"/>
        <v>0</v>
      </c>
      <c r="R111" s="43">
        <f>R109+R110</f>
        <v>900000</v>
      </c>
      <c r="S111" s="43">
        <f>S109+S110</f>
        <v>810000</v>
      </c>
      <c r="T111" s="43">
        <f>T109+T110</f>
        <v>960000</v>
      </c>
      <c r="U111" s="43">
        <f>U109+U110</f>
        <v>1350000</v>
      </c>
      <c r="V111" s="43">
        <f t="shared" si="64"/>
        <v>4020000</v>
      </c>
      <c r="W111" s="43">
        <f>W109+W110</f>
        <v>0</v>
      </c>
      <c r="X111" s="43">
        <f>X109+X110</f>
        <v>0</v>
      </c>
      <c r="Y111" s="43">
        <f>Y109+Y110</f>
        <v>0</v>
      </c>
      <c r="Z111" s="43">
        <f>Z109+Z110</f>
        <v>0</v>
      </c>
      <c r="AA111" s="43">
        <f t="shared" si="65"/>
        <v>0</v>
      </c>
      <c r="AB111" s="43">
        <f t="shared" si="66"/>
        <v>4020000</v>
      </c>
      <c r="AC111" s="94">
        <f>AC109+AC110</f>
        <v>0</v>
      </c>
    </row>
    <row r="112" spans="1:29" x14ac:dyDescent="0.25">
      <c r="A112" t="s">
        <v>2959</v>
      </c>
      <c r="B112" s="32" t="s">
        <v>2724</v>
      </c>
      <c r="C112" s="24">
        <f>'Quarterly Summary'!C43</f>
        <v>0</v>
      </c>
      <c r="D112" s="24">
        <f>'Quarterly Summary'!D43</f>
        <v>0</v>
      </c>
      <c r="E112" s="24">
        <f>'Quarterly Summary'!E43</f>
        <v>240000</v>
      </c>
      <c r="F112" s="24">
        <f>'Quarterly Summary'!F43</f>
        <v>600000</v>
      </c>
      <c r="G112" s="33">
        <f t="shared" si="61"/>
        <v>840000</v>
      </c>
      <c r="H112" s="24">
        <f>'Quarterly Summary'!H43</f>
        <v>960000</v>
      </c>
      <c r="I112" s="24">
        <f>'Quarterly Summary'!I43</f>
        <v>1350000</v>
      </c>
      <c r="J112" s="24">
        <f>'Quarterly Summary'!J43</f>
        <v>1650000</v>
      </c>
      <c r="K112" s="24">
        <f>'Quarterly Summary'!K43</f>
        <v>1800000</v>
      </c>
      <c r="L112" s="33">
        <f t="shared" si="62"/>
        <v>5760000</v>
      </c>
      <c r="M112" s="24">
        <f>'Quarterly Summary'!M43</f>
        <v>1620000</v>
      </c>
      <c r="N112" s="24">
        <f>'Quarterly Summary'!N43</f>
        <v>1920000</v>
      </c>
      <c r="O112" s="24">
        <f>'Quarterly Summary'!O43</f>
        <v>2700000</v>
      </c>
      <c r="P112" s="24">
        <f>'Quarterly Summary'!P43</f>
        <v>3300000</v>
      </c>
      <c r="Q112" s="33">
        <f t="shared" si="63"/>
        <v>9540000</v>
      </c>
      <c r="R112" s="24">
        <f>'Quarterly Summary'!R43</f>
        <v>3600000</v>
      </c>
      <c r="S112" s="24">
        <f>'Quarterly Summary'!S43</f>
        <v>3240000</v>
      </c>
      <c r="T112" s="24">
        <f>'Quarterly Summary'!T43</f>
        <v>3840000</v>
      </c>
      <c r="U112" s="24">
        <f>'Quarterly Summary'!U43</f>
        <v>5400000</v>
      </c>
      <c r="V112" s="33">
        <f t="shared" si="64"/>
        <v>16080000</v>
      </c>
      <c r="W112" s="24">
        <f>'Quarterly Summary'!W43</f>
        <v>6600000</v>
      </c>
      <c r="X112" s="24">
        <f>'Quarterly Summary'!X43</f>
        <v>7200000</v>
      </c>
      <c r="Y112" s="24">
        <f>'Quarterly Summary'!Y43</f>
        <v>6480000</v>
      </c>
      <c r="Z112" s="24">
        <f>'Quarterly Summary'!Z43</f>
        <v>7680000</v>
      </c>
      <c r="AA112" s="33">
        <f t="shared" si="65"/>
        <v>27960000</v>
      </c>
      <c r="AB112" s="34">
        <f t="shared" si="66"/>
        <v>60180000</v>
      </c>
      <c r="AC112" s="94">
        <f>'Quarterly Summary'!DD43</f>
        <v>4800000</v>
      </c>
    </row>
    <row r="113" spans="1:29" x14ac:dyDescent="0.25">
      <c r="A113" t="s">
        <v>2962</v>
      </c>
      <c r="B113" s="32" t="s">
        <v>1996</v>
      </c>
      <c r="C113" s="35">
        <f>-'Quarterly Summary'!C235</f>
        <v>0</v>
      </c>
      <c r="D113" s="35">
        <f>-'Quarterly Summary'!D235</f>
        <v>0</v>
      </c>
      <c r="E113" s="35">
        <f>-'Quarterly Summary'!E235</f>
        <v>-240000</v>
      </c>
      <c r="F113" s="35">
        <f>-'Quarterly Summary'!F235</f>
        <v>-600000</v>
      </c>
      <c r="G113" s="36">
        <f t="shared" si="61"/>
        <v>-840000</v>
      </c>
      <c r="H113" s="35">
        <f>-'Quarterly Summary'!H235</f>
        <v>-960000</v>
      </c>
      <c r="I113" s="35">
        <f>-'Quarterly Summary'!I235</f>
        <v>-1350000</v>
      </c>
      <c r="J113" s="35">
        <f>-'Quarterly Summary'!J235</f>
        <v>-1650000</v>
      </c>
      <c r="K113" s="35">
        <f>-'Quarterly Summary'!K235</f>
        <v>-1800000</v>
      </c>
      <c r="L113" s="36">
        <f t="shared" si="62"/>
        <v>-5760000</v>
      </c>
      <c r="M113" s="35">
        <f>-'Quarterly Summary'!M235</f>
        <v>-1620000</v>
      </c>
      <c r="N113" s="35">
        <f>-'Quarterly Summary'!N235</f>
        <v>-1920000</v>
      </c>
      <c r="O113" s="35">
        <f>-'Quarterly Summary'!O235</f>
        <v>-2700000</v>
      </c>
      <c r="P113" s="35">
        <f>-'Quarterly Summary'!P235</f>
        <v>-3300000</v>
      </c>
      <c r="Q113" s="36">
        <f t="shared" si="63"/>
        <v>-9540000</v>
      </c>
      <c r="R113" s="35">
        <f>-'Quarterly Summary'!R235</f>
        <v>-3240000</v>
      </c>
      <c r="S113" s="35">
        <f>-'Quarterly Summary'!S235</f>
        <v>-2916000.0000000005</v>
      </c>
      <c r="T113" s="35">
        <f>-'Quarterly Summary'!T235</f>
        <v>-3456000</v>
      </c>
      <c r="U113" s="35">
        <f>-'Quarterly Summary'!U235</f>
        <v>-4860000</v>
      </c>
      <c r="V113" s="36">
        <f t="shared" si="64"/>
        <v>-14472000</v>
      </c>
      <c r="W113" s="35">
        <f>-'Quarterly Summary'!W235</f>
        <v>-6600000</v>
      </c>
      <c r="X113" s="35">
        <f>-'Quarterly Summary'!X235</f>
        <v>-7200000</v>
      </c>
      <c r="Y113" s="35">
        <f>-'Quarterly Summary'!Y235</f>
        <v>-6480000</v>
      </c>
      <c r="Z113" s="35">
        <f>-'Quarterly Summary'!Z235</f>
        <v>-7680000</v>
      </c>
      <c r="AA113" s="36">
        <f t="shared" si="65"/>
        <v>-27960000</v>
      </c>
      <c r="AB113" s="37">
        <f t="shared" si="66"/>
        <v>-58572000</v>
      </c>
      <c r="AC113" s="95">
        <f>-'Quarterly Summary'!DD235</f>
        <v>-4800000</v>
      </c>
    </row>
    <row r="114" spans="1:29" x14ac:dyDescent="0.25">
      <c r="A114" t="s">
        <v>2965</v>
      </c>
      <c r="B114" s="39" t="s">
        <v>1999</v>
      </c>
      <c r="C114" s="47">
        <f>C112+C113</f>
        <v>0</v>
      </c>
      <c r="D114" s="47">
        <f>D112+D113</f>
        <v>0</v>
      </c>
      <c r="E114" s="47">
        <f>E112+E113</f>
        <v>0</v>
      </c>
      <c r="F114" s="47">
        <f>F112+F113</f>
        <v>0</v>
      </c>
      <c r="G114" s="47">
        <f t="shared" si="61"/>
        <v>0</v>
      </c>
      <c r="H114" s="47">
        <f>H112+H113</f>
        <v>0</v>
      </c>
      <c r="I114" s="47">
        <f>I112+I113</f>
        <v>0</v>
      </c>
      <c r="J114" s="47">
        <f>J112+J113</f>
        <v>0</v>
      </c>
      <c r="K114" s="47">
        <f>K112+K113</f>
        <v>0</v>
      </c>
      <c r="L114" s="47">
        <f t="shared" si="62"/>
        <v>0</v>
      </c>
      <c r="M114" s="47">
        <f>M112+M113</f>
        <v>0</v>
      </c>
      <c r="N114" s="47">
        <f>N112+N113</f>
        <v>0</v>
      </c>
      <c r="O114" s="47">
        <f>O112+O113</f>
        <v>0</v>
      </c>
      <c r="P114" s="47">
        <f>P112+P113</f>
        <v>0</v>
      </c>
      <c r="Q114" s="47">
        <f t="shared" si="63"/>
        <v>0</v>
      </c>
      <c r="R114" s="47">
        <f>R112+R113</f>
        <v>360000</v>
      </c>
      <c r="S114" s="47">
        <f>S112+S113</f>
        <v>323999.99999999953</v>
      </c>
      <c r="T114" s="47">
        <f>T112+T113</f>
        <v>384000</v>
      </c>
      <c r="U114" s="47">
        <f>U112+U113</f>
        <v>540000</v>
      </c>
      <c r="V114" s="47">
        <f t="shared" si="64"/>
        <v>1607999.9999999995</v>
      </c>
      <c r="W114" s="47">
        <f>W112+W113</f>
        <v>0</v>
      </c>
      <c r="X114" s="47">
        <f>X112+X113</f>
        <v>0</v>
      </c>
      <c r="Y114" s="47">
        <f>Y112+Y113</f>
        <v>0</v>
      </c>
      <c r="Z114" s="47">
        <f>Z112+Z113</f>
        <v>0</v>
      </c>
      <c r="AA114" s="47">
        <f t="shared" si="65"/>
        <v>0</v>
      </c>
      <c r="AB114" s="47">
        <f t="shared" si="66"/>
        <v>1607999.9999999995</v>
      </c>
      <c r="AC114" s="95">
        <f>AC112+AC113</f>
        <v>0</v>
      </c>
    </row>
    <row r="115" spans="1:29" x14ac:dyDescent="0.25">
      <c r="A115" t="s">
        <v>2968</v>
      </c>
      <c r="B115" s="32" t="s">
        <v>2731</v>
      </c>
      <c r="C115" s="35">
        <f>-'Quarterly Summary'!C67</f>
        <v>0</v>
      </c>
      <c r="D115" s="35">
        <f>-'Quarterly Summary'!D67</f>
        <v>0</v>
      </c>
      <c r="E115" s="35">
        <f>-'Quarterly Summary'!E67</f>
        <v>-30000</v>
      </c>
      <c r="F115" s="35">
        <f>-'Quarterly Summary'!F67</f>
        <v>-75000</v>
      </c>
      <c r="G115" s="36">
        <f t="shared" si="61"/>
        <v>-105000</v>
      </c>
      <c r="H115" s="35">
        <f>-'Quarterly Summary'!H67</f>
        <v>-120000</v>
      </c>
      <c r="I115" s="35">
        <f>-'Quarterly Summary'!I67</f>
        <v>-168750</v>
      </c>
      <c r="J115" s="35">
        <f>-'Quarterly Summary'!J67</f>
        <v>-206250</v>
      </c>
      <c r="K115" s="35">
        <f>-'Quarterly Summary'!K67</f>
        <v>-225000</v>
      </c>
      <c r="L115" s="36">
        <f t="shared" si="62"/>
        <v>-720000</v>
      </c>
      <c r="M115" s="35">
        <f>-'Quarterly Summary'!M67</f>
        <v>-202500</v>
      </c>
      <c r="N115" s="35">
        <f>-'Quarterly Summary'!N67</f>
        <v>-240000</v>
      </c>
      <c r="O115" s="35">
        <f>-'Quarterly Summary'!O67</f>
        <v>-337500</v>
      </c>
      <c r="P115" s="35">
        <f>-'Quarterly Summary'!P67</f>
        <v>-412500</v>
      </c>
      <c r="Q115" s="36">
        <f t="shared" si="63"/>
        <v>-1192500</v>
      </c>
      <c r="R115" s="35">
        <f>-'Quarterly Summary'!R67</f>
        <v>-450000</v>
      </c>
      <c r="S115" s="35">
        <f>-'Quarterly Summary'!S67</f>
        <v>-405000</v>
      </c>
      <c r="T115" s="35">
        <f>-'Quarterly Summary'!T67</f>
        <v>-480000</v>
      </c>
      <c r="U115" s="35">
        <f>-'Quarterly Summary'!U67</f>
        <v>-675000</v>
      </c>
      <c r="V115" s="36">
        <f t="shared" si="64"/>
        <v>-2010000</v>
      </c>
      <c r="W115" s="35">
        <f>-'Quarterly Summary'!W67</f>
        <v>-825000</v>
      </c>
      <c r="X115" s="35">
        <f>-'Quarterly Summary'!X67</f>
        <v>-900000</v>
      </c>
      <c r="Y115" s="35">
        <f>-'Quarterly Summary'!Y67</f>
        <v>-810000</v>
      </c>
      <c r="Z115" s="35">
        <f>-'Quarterly Summary'!Z67</f>
        <v>-960000</v>
      </c>
      <c r="AA115" s="36">
        <f t="shared" si="65"/>
        <v>-3495000</v>
      </c>
      <c r="AB115" s="37">
        <f t="shared" si="66"/>
        <v>-7522500</v>
      </c>
      <c r="AC115" s="95">
        <f>-'Quarterly Summary'!DD67</f>
        <v>-600000</v>
      </c>
    </row>
    <row r="116" spans="1:29" x14ac:dyDescent="0.25">
      <c r="A116" t="s">
        <v>2971</v>
      </c>
      <c r="B116" s="40" t="s">
        <v>2005</v>
      </c>
      <c r="C116" s="48">
        <f>C114+C115</f>
        <v>0</v>
      </c>
      <c r="D116" s="48">
        <f>D114+D115</f>
        <v>0</v>
      </c>
      <c r="E116" s="48">
        <f>E114+E115</f>
        <v>-30000</v>
      </c>
      <c r="F116" s="48">
        <f>F114+F115</f>
        <v>-75000</v>
      </c>
      <c r="G116" s="48">
        <f t="shared" si="61"/>
        <v>-105000</v>
      </c>
      <c r="H116" s="48">
        <f>H114+H115</f>
        <v>-120000</v>
      </c>
      <c r="I116" s="48">
        <f>I114+I115</f>
        <v>-168750</v>
      </c>
      <c r="J116" s="48">
        <f>J114+J115</f>
        <v>-206250</v>
      </c>
      <c r="K116" s="48">
        <f>K114+K115</f>
        <v>-225000</v>
      </c>
      <c r="L116" s="48">
        <f t="shared" si="62"/>
        <v>-720000</v>
      </c>
      <c r="M116" s="48">
        <f>M114+M115</f>
        <v>-202500</v>
      </c>
      <c r="N116" s="48">
        <f>N114+N115</f>
        <v>-240000</v>
      </c>
      <c r="O116" s="48">
        <f>O114+O115</f>
        <v>-337500</v>
      </c>
      <c r="P116" s="48">
        <f>P114+P115</f>
        <v>-412500</v>
      </c>
      <c r="Q116" s="48">
        <f t="shared" si="63"/>
        <v>-1192500</v>
      </c>
      <c r="R116" s="48">
        <f>R114+R115</f>
        <v>-90000</v>
      </c>
      <c r="S116" s="48">
        <f>S114+S115</f>
        <v>-81000.000000000466</v>
      </c>
      <c r="T116" s="48">
        <f>T114+T115</f>
        <v>-96000</v>
      </c>
      <c r="U116" s="48">
        <f>U114+U115</f>
        <v>-135000</v>
      </c>
      <c r="V116" s="48">
        <f t="shared" si="64"/>
        <v>-402000.00000000047</v>
      </c>
      <c r="W116" s="48">
        <f>W114+W115</f>
        <v>-825000</v>
      </c>
      <c r="X116" s="48">
        <f>X114+X115</f>
        <v>-900000</v>
      </c>
      <c r="Y116" s="48">
        <f>Y114+Y115</f>
        <v>-810000</v>
      </c>
      <c r="Z116" s="48">
        <f>Z114+Z115</f>
        <v>-960000</v>
      </c>
      <c r="AA116" s="48">
        <f t="shared" si="65"/>
        <v>-3495000</v>
      </c>
      <c r="AB116" s="48">
        <f t="shared" si="66"/>
        <v>-5914500</v>
      </c>
      <c r="AC116" s="95">
        <f>AC114+AC115</f>
        <v>-600000</v>
      </c>
    </row>
    <row r="117" spans="1:29" x14ac:dyDescent="0.25">
      <c r="A117" t="s">
        <v>2974</v>
      </c>
      <c r="B117" s="32" t="s">
        <v>2017</v>
      </c>
      <c r="C117" s="24">
        <f>'Quarterly Summary'!C379</f>
        <v>0</v>
      </c>
      <c r="D117" s="24">
        <f>'Quarterly Summary'!D379</f>
        <v>0</v>
      </c>
      <c r="E117" s="24">
        <f>'Quarterly Summary'!E379</f>
        <v>0</v>
      </c>
      <c r="F117" s="24">
        <f>'Quarterly Summary'!F379</f>
        <v>0</v>
      </c>
      <c r="G117" s="33">
        <f t="shared" si="61"/>
        <v>0</v>
      </c>
      <c r="H117" s="24">
        <f>'Quarterly Summary'!H379</f>
        <v>0</v>
      </c>
      <c r="I117" s="24">
        <f>'Quarterly Summary'!I379</f>
        <v>0</v>
      </c>
      <c r="J117" s="24">
        <f>'Quarterly Summary'!J379</f>
        <v>0</v>
      </c>
      <c r="K117" s="24">
        <f>'Quarterly Summary'!K379</f>
        <v>0</v>
      </c>
      <c r="L117" s="33">
        <f t="shared" si="62"/>
        <v>0</v>
      </c>
      <c r="M117" s="24">
        <f>'Quarterly Summary'!M379</f>
        <v>0</v>
      </c>
      <c r="N117" s="24">
        <f>'Quarterly Summary'!N379</f>
        <v>0</v>
      </c>
      <c r="O117" s="24">
        <f>'Quarterly Summary'!O379</f>
        <v>0</v>
      </c>
      <c r="P117" s="24">
        <f>'Quarterly Summary'!P379</f>
        <v>0</v>
      </c>
      <c r="Q117" s="33">
        <f t="shared" si="63"/>
        <v>0</v>
      </c>
      <c r="R117" s="24">
        <f>'Quarterly Summary'!R379</f>
        <v>0</v>
      </c>
      <c r="S117" s="24">
        <f>'Quarterly Summary'!S379</f>
        <v>0</v>
      </c>
      <c r="T117" s="24">
        <f>'Quarterly Summary'!T379</f>
        <v>0</v>
      </c>
      <c r="U117" s="24">
        <f>'Quarterly Summary'!U379</f>
        <v>0</v>
      </c>
      <c r="V117" s="33">
        <f t="shared" si="64"/>
        <v>0</v>
      </c>
      <c r="W117" s="24">
        <f>'Quarterly Summary'!W379</f>
        <v>0</v>
      </c>
      <c r="X117" s="24">
        <f>'Quarterly Summary'!X379</f>
        <v>0</v>
      </c>
      <c r="Y117" s="24">
        <f>'Quarterly Summary'!Y379</f>
        <v>0</v>
      </c>
      <c r="Z117" s="24">
        <f>'Quarterly Summary'!Z379</f>
        <v>0</v>
      </c>
      <c r="AA117" s="33">
        <f t="shared" si="65"/>
        <v>0</v>
      </c>
      <c r="AB117" s="34">
        <f t="shared" si="66"/>
        <v>0</v>
      </c>
      <c r="AC117" s="94">
        <f>'Quarterly Summary'!DD379</f>
        <v>0</v>
      </c>
    </row>
    <row r="118" spans="1:29" x14ac:dyDescent="0.25">
      <c r="A118" t="s">
        <v>2977</v>
      </c>
      <c r="B118" s="32" t="s">
        <v>2020</v>
      </c>
      <c r="C118" s="24">
        <f>'Quarterly Summary'!C403</f>
        <v>0</v>
      </c>
      <c r="D118" s="24">
        <f>'Quarterly Summary'!D403</f>
        <v>0</v>
      </c>
      <c r="E118" s="24">
        <f>'Quarterly Summary'!E403</f>
        <v>0</v>
      </c>
      <c r="F118" s="24">
        <f>'Quarterly Summary'!F403</f>
        <v>0</v>
      </c>
      <c r="G118" s="33">
        <f t="shared" si="61"/>
        <v>0</v>
      </c>
      <c r="H118" s="24">
        <f>'Quarterly Summary'!H403</f>
        <v>0</v>
      </c>
      <c r="I118" s="24">
        <f>'Quarterly Summary'!I403</f>
        <v>0</v>
      </c>
      <c r="J118" s="24">
        <f>'Quarterly Summary'!J403</f>
        <v>0</v>
      </c>
      <c r="K118" s="24">
        <f>'Quarterly Summary'!K403</f>
        <v>0</v>
      </c>
      <c r="L118" s="33">
        <f t="shared" si="62"/>
        <v>0</v>
      </c>
      <c r="M118" s="24">
        <f>'Quarterly Summary'!M403</f>
        <v>0</v>
      </c>
      <c r="N118" s="24">
        <f>'Quarterly Summary'!N403</f>
        <v>0</v>
      </c>
      <c r="O118" s="24">
        <f>'Quarterly Summary'!O403</f>
        <v>0</v>
      </c>
      <c r="P118" s="24">
        <f>'Quarterly Summary'!P403</f>
        <v>0</v>
      </c>
      <c r="Q118" s="33">
        <f t="shared" si="63"/>
        <v>0</v>
      </c>
      <c r="R118" s="24">
        <f>'Quarterly Summary'!R403</f>
        <v>0</v>
      </c>
      <c r="S118" s="24">
        <f>'Quarterly Summary'!S403</f>
        <v>0</v>
      </c>
      <c r="T118" s="24">
        <f>'Quarterly Summary'!T403</f>
        <v>0</v>
      </c>
      <c r="U118" s="24">
        <f>'Quarterly Summary'!U403</f>
        <v>0</v>
      </c>
      <c r="V118" s="33">
        <f t="shared" si="64"/>
        <v>0</v>
      </c>
      <c r="W118" s="24">
        <f>'Quarterly Summary'!W403</f>
        <v>0</v>
      </c>
      <c r="X118" s="24">
        <f>'Quarterly Summary'!X403</f>
        <v>0</v>
      </c>
      <c r="Y118" s="24">
        <f>'Quarterly Summary'!Y403</f>
        <v>0</v>
      </c>
      <c r="Z118" s="24">
        <f>'Quarterly Summary'!Z403</f>
        <v>0</v>
      </c>
      <c r="AA118" s="33">
        <f t="shared" si="65"/>
        <v>0</v>
      </c>
      <c r="AB118" s="34">
        <f t="shared" si="66"/>
        <v>0</v>
      </c>
      <c r="AC118" s="94">
        <f>'Quarterly Summary'!DD403</f>
        <v>0</v>
      </c>
    </row>
    <row r="119" spans="1:29" x14ac:dyDescent="0.25">
      <c r="A119" t="s">
        <v>2980</v>
      </c>
      <c r="B119" s="40" t="s">
        <v>2023</v>
      </c>
      <c r="C119" s="43">
        <f>C117+C118</f>
        <v>0</v>
      </c>
      <c r="D119" s="43">
        <f>D117+D118</f>
        <v>0</v>
      </c>
      <c r="E119" s="43">
        <f>E117+E118</f>
        <v>0</v>
      </c>
      <c r="F119" s="43">
        <f>F117+F118</f>
        <v>0</v>
      </c>
      <c r="G119" s="43">
        <f t="shared" si="61"/>
        <v>0</v>
      </c>
      <c r="H119" s="43">
        <f>H117+H118</f>
        <v>0</v>
      </c>
      <c r="I119" s="43">
        <f>I117+I118</f>
        <v>0</v>
      </c>
      <c r="J119" s="43">
        <f>J117+J118</f>
        <v>0</v>
      </c>
      <c r="K119" s="43">
        <f>K117+K118</f>
        <v>0</v>
      </c>
      <c r="L119" s="43">
        <f t="shared" si="62"/>
        <v>0</v>
      </c>
      <c r="M119" s="43">
        <f>M117+M118</f>
        <v>0</v>
      </c>
      <c r="N119" s="43">
        <f>N117+N118</f>
        <v>0</v>
      </c>
      <c r="O119" s="43">
        <f>O117+O118</f>
        <v>0</v>
      </c>
      <c r="P119" s="43">
        <f>P117+P118</f>
        <v>0</v>
      </c>
      <c r="Q119" s="43">
        <f t="shared" si="63"/>
        <v>0</v>
      </c>
      <c r="R119" s="43">
        <f>R117+R118</f>
        <v>0</v>
      </c>
      <c r="S119" s="43">
        <f>S117+S118</f>
        <v>0</v>
      </c>
      <c r="T119" s="43">
        <f>T117+T118</f>
        <v>0</v>
      </c>
      <c r="U119" s="43">
        <f>U117+U118</f>
        <v>0</v>
      </c>
      <c r="V119" s="43">
        <f t="shared" si="64"/>
        <v>0</v>
      </c>
      <c r="W119" s="43">
        <f>W117+W118</f>
        <v>0</v>
      </c>
      <c r="X119" s="43">
        <f>X117+X118</f>
        <v>0</v>
      </c>
      <c r="Y119" s="43">
        <f>Y117+Y118</f>
        <v>0</v>
      </c>
      <c r="Z119" s="43">
        <f>Z117+Z118</f>
        <v>0</v>
      </c>
      <c r="AA119" s="43">
        <f t="shared" si="65"/>
        <v>0</v>
      </c>
      <c r="AB119" s="43">
        <f t="shared" si="66"/>
        <v>0</v>
      </c>
      <c r="AC119" s="94">
        <f>AC117+AC118</f>
        <v>0</v>
      </c>
    </row>
    <row r="120" spans="1:29" x14ac:dyDescent="0.25">
      <c r="A120" t="s">
        <v>2983</v>
      </c>
      <c r="B120" s="32" t="s">
        <v>2742</v>
      </c>
      <c r="C120" s="24">
        <f>'Quarterly Summary'!C79</f>
        <v>0</v>
      </c>
      <c r="D120" s="24">
        <f>'Quarterly Summary'!D79</f>
        <v>0</v>
      </c>
      <c r="E120" s="24">
        <f>'Quarterly Summary'!E79</f>
        <v>30.331854757172184</v>
      </c>
      <c r="F120" s="24">
        <f>'Quarterly Summary'!F79</f>
        <v>1258.7349976578626</v>
      </c>
      <c r="G120" s="33">
        <f t="shared" si="61"/>
        <v>1289.0668524150346</v>
      </c>
      <c r="H120" s="24">
        <f>'Quarterly Summary'!H79</f>
        <v>7787.8587625205419</v>
      </c>
      <c r="I120" s="24">
        <f>'Quarterly Summary'!I79</f>
        <v>23489.674364322382</v>
      </c>
      <c r="J120" s="24">
        <f>'Quarterly Summary'!J79</f>
        <v>51369.928841145214</v>
      </c>
      <c r="K120" s="24">
        <f>'Quarterly Summary'!K79</f>
        <v>92618.165885128619</v>
      </c>
      <c r="L120" s="33">
        <f t="shared" si="62"/>
        <v>175265.62785311678</v>
      </c>
      <c r="M120" s="24">
        <f>'Quarterly Summary'!M79</f>
        <v>146078.21597284652</v>
      </c>
      <c r="N120" s="24">
        <f>'Quarterly Summary'!N79</f>
        <v>207177.93213017436</v>
      </c>
      <c r="O120" s="24">
        <f>'Quarterly Summary'!O79</f>
        <v>271220.00308923563</v>
      </c>
      <c r="P120" s="24">
        <f>'Quarterly Summary'!P79</f>
        <v>342646.67161863029</v>
      </c>
      <c r="Q120" s="33">
        <f t="shared" si="63"/>
        <v>967122.82281088678</v>
      </c>
      <c r="R120" s="24">
        <f>'Quarterly Summary'!R79</f>
        <v>428331.20134924958</v>
      </c>
      <c r="S120" s="24">
        <f>'Quarterly Summary'!S79</f>
        <v>530489.52863504854</v>
      </c>
      <c r="T120" s="24">
        <f>'Quarterly Summary'!T79</f>
        <v>643245.79661976127</v>
      </c>
      <c r="U120" s="24">
        <f>'Quarterly Summary'!U79</f>
        <v>759361.31654166197</v>
      </c>
      <c r="V120" s="33">
        <f t="shared" si="64"/>
        <v>2361427.8431457216</v>
      </c>
      <c r="W120" s="24">
        <f>'Quarterly Summary'!W79</f>
        <v>889092.20507290401</v>
      </c>
      <c r="X120" s="24">
        <f>'Quarterly Summary'!X79</f>
        <v>1047037.9505090611</v>
      </c>
      <c r="Y120" s="24">
        <f>'Quarterly Summary'!Y79</f>
        <v>1238147.9672061717</v>
      </c>
      <c r="Z120" s="24">
        <f>'Quarterly Summary'!Z79</f>
        <v>1450972.9306236934</v>
      </c>
      <c r="AA120" s="33">
        <f t="shared" si="65"/>
        <v>4625251.0534118302</v>
      </c>
      <c r="AB120" s="34">
        <f t="shared" si="66"/>
        <v>8130356.4140739702</v>
      </c>
      <c r="AC120" s="94">
        <f>'Quarterly Summary'!DD79</f>
        <v>37004643.585926034</v>
      </c>
    </row>
    <row r="121" spans="1:29" x14ac:dyDescent="0.25">
      <c r="A121" t="s">
        <v>2986</v>
      </c>
      <c r="B121" s="32" t="s">
        <v>2745</v>
      </c>
      <c r="C121" s="24">
        <f>C297-0</f>
        <v>0</v>
      </c>
      <c r="D121" s="24">
        <f>D297-C297</f>
        <v>0</v>
      </c>
      <c r="E121" s="24">
        <f>E297-D297</f>
        <v>697.32708288997287</v>
      </c>
      <c r="F121" s="24">
        <f>F297-E297</f>
        <v>10608.957410286102</v>
      </c>
      <c r="G121" s="33">
        <f t="shared" si="61"/>
        <v>11306.284493176076</v>
      </c>
      <c r="H121" s="24">
        <f>H297-F297</f>
        <v>35156.495398661886</v>
      </c>
      <c r="I121" s="24">
        <f>I297-H297</f>
        <v>72146.447687848617</v>
      </c>
      <c r="J121" s="24">
        <f>J297-I297</f>
        <v>118814.51372568529</v>
      </c>
      <c r="K121" s="24">
        <f>K297-J297</f>
        <v>168226.56738159875</v>
      </c>
      <c r="L121" s="33">
        <f t="shared" si="62"/>
        <v>394344.02419379452</v>
      </c>
      <c r="M121" s="24">
        <f>M297-K297</f>
        <v>211173.85626537772</v>
      </c>
      <c r="N121" s="24">
        <f>N297-M297</f>
        <v>235754.51966805221</v>
      </c>
      <c r="O121" s="24">
        <f>O297-N297</f>
        <v>259148.30914870731</v>
      </c>
      <c r="P121" s="24">
        <f>P297-O297</f>
        <v>304906.33810055372</v>
      </c>
      <c r="Q121" s="33">
        <f t="shared" si="63"/>
        <v>1010983.023182691</v>
      </c>
      <c r="R121" s="24">
        <f>R297-P297</f>
        <v>367105.33967076009</v>
      </c>
      <c r="S121" s="24">
        <f>S297-R297</f>
        <v>426731.25474070455</v>
      </c>
      <c r="T121" s="24">
        <f>T297-S297</f>
        <v>457750.29369844263</v>
      </c>
      <c r="U121" s="24">
        <f>U297-T297</f>
        <v>492397.25088281324</v>
      </c>
      <c r="V121" s="33">
        <f t="shared" si="64"/>
        <v>1743984.1389927205</v>
      </c>
      <c r="W121" s="24">
        <f>W297-U297</f>
        <v>576096.01973101217</v>
      </c>
      <c r="X121" s="24">
        <f>X297-W297</f>
        <v>695753.15154149663</v>
      </c>
      <c r="Y121" s="24">
        <f>Y297-X297</f>
        <v>812435.42377437372</v>
      </c>
      <c r="Z121" s="24">
        <f>Z297-Y297</f>
        <v>873424.2689489238</v>
      </c>
      <c r="AA121" s="33">
        <f t="shared" si="65"/>
        <v>2957708.8639958063</v>
      </c>
      <c r="AB121" s="34">
        <f>AB297-Z297</f>
        <v>0</v>
      </c>
      <c r="AC121" s="94">
        <f>AC297-AB297</f>
        <v>-12236652.669716377</v>
      </c>
    </row>
    <row r="122" spans="1:29" x14ac:dyDescent="0.25">
      <c r="A122" t="s">
        <v>2989</v>
      </c>
      <c r="B122" s="32" t="s">
        <v>2748</v>
      </c>
      <c r="C122" s="24">
        <f>'Quarterly Summary'!C103</f>
        <v>0</v>
      </c>
      <c r="D122" s="24">
        <f>'Quarterly Summary'!D103</f>
        <v>0</v>
      </c>
      <c r="E122" s="24">
        <f>'Quarterly Summary'!E103</f>
        <v>727.65893764714508</v>
      </c>
      <c r="F122" s="24">
        <f>'Quarterly Summary'!F103</f>
        <v>11867.692407943967</v>
      </c>
      <c r="G122" s="33">
        <f t="shared" si="61"/>
        <v>12595.351345591112</v>
      </c>
      <c r="H122" s="24">
        <f>'Quarterly Summary'!H103</f>
        <v>42944.354161182433</v>
      </c>
      <c r="I122" s="24">
        <f>'Quarterly Summary'!I103</f>
        <v>95636.122052170977</v>
      </c>
      <c r="J122" s="24">
        <f>'Quarterly Summary'!J103</f>
        <v>170184.44256683049</v>
      </c>
      <c r="K122" s="24">
        <f>'Quarterly Summary'!K103</f>
        <v>260844.73326672742</v>
      </c>
      <c r="L122" s="33">
        <f t="shared" si="62"/>
        <v>569609.6520469113</v>
      </c>
      <c r="M122" s="24">
        <f>'Quarterly Summary'!M103</f>
        <v>357252.07223822421</v>
      </c>
      <c r="N122" s="24">
        <f>'Quarterly Summary'!N103</f>
        <v>442932.45179822657</v>
      </c>
      <c r="O122" s="24">
        <f>'Quarterly Summary'!O103</f>
        <v>530368.31223794282</v>
      </c>
      <c r="P122" s="24">
        <f>'Quarterly Summary'!P103</f>
        <v>647553.00971918413</v>
      </c>
      <c r="Q122" s="33">
        <f t="shared" si="63"/>
        <v>1978105.8459935777</v>
      </c>
      <c r="R122" s="24">
        <f>'Quarterly Summary'!R103</f>
        <v>795436.54102000967</v>
      </c>
      <c r="S122" s="24">
        <f>'Quarterly Summary'!S103</f>
        <v>957220.78337575309</v>
      </c>
      <c r="T122" s="24">
        <f>'Quarterly Summary'!T103</f>
        <v>1100996.0903182039</v>
      </c>
      <c r="U122" s="24">
        <f>'Quarterly Summary'!U103</f>
        <v>1251758.5674244752</v>
      </c>
      <c r="V122" s="33">
        <f t="shared" si="64"/>
        <v>4105411.9821384419</v>
      </c>
      <c r="W122" s="24">
        <f>'Quarterly Summary'!W103</f>
        <v>1465188.2248039162</v>
      </c>
      <c r="X122" s="24">
        <f>'Quarterly Summary'!X103</f>
        <v>1742791.1020505577</v>
      </c>
      <c r="Y122" s="24">
        <f>'Quarterly Summary'!Y103</f>
        <v>2050583.3909805454</v>
      </c>
      <c r="Z122" s="24">
        <f>'Quarterly Summary'!Z103</f>
        <v>2324397.1995726172</v>
      </c>
      <c r="AA122" s="33">
        <f t="shared" si="65"/>
        <v>7582959.9174076365</v>
      </c>
      <c r="AB122" s="34">
        <f>SUM(G122,L122,Q122,V122,AA122)</f>
        <v>14248682.748932159</v>
      </c>
      <c r="AC122" s="94">
        <f>'Quarterly Summary'!DD103</f>
        <v>30886317.251067843</v>
      </c>
    </row>
    <row r="123" spans="1:29" x14ac:dyDescent="0.25">
      <c r="A123" t="s">
        <v>2992</v>
      </c>
      <c r="B123" s="32" t="s">
        <v>2751</v>
      </c>
      <c r="C123" s="24">
        <f>C298-0</f>
        <v>0</v>
      </c>
      <c r="D123" s="24">
        <f>D298-C298</f>
        <v>0</v>
      </c>
      <c r="E123" s="24">
        <f>E298-D298</f>
        <v>179272.34106235282</v>
      </c>
      <c r="F123" s="24">
        <f>F298-E298</f>
        <v>438132.30759205593</v>
      </c>
      <c r="G123" s="33">
        <f t="shared" si="61"/>
        <v>617404.64865440875</v>
      </c>
      <c r="H123" s="24">
        <f>H298-F298</f>
        <v>677055.64583881781</v>
      </c>
      <c r="I123" s="24">
        <f>I298-H298</f>
        <v>916863.87794782897</v>
      </c>
      <c r="J123" s="24">
        <f>J298-I298</f>
        <v>1067315.5574331693</v>
      </c>
      <c r="K123" s="24">
        <f>K298-J298</f>
        <v>1089155.2667332725</v>
      </c>
      <c r="L123" s="33">
        <f t="shared" si="62"/>
        <v>3750390.3479530886</v>
      </c>
      <c r="M123" s="24">
        <f>M298-K298</f>
        <v>857747.92776177637</v>
      </c>
      <c r="N123" s="24">
        <f>N298-M298</f>
        <v>997067.54820177332</v>
      </c>
      <c r="O123" s="24">
        <f>O298-N298</f>
        <v>1494631.6877620574</v>
      </c>
      <c r="P123" s="24">
        <f>P298-O298</f>
        <v>1827446.9902808145</v>
      </c>
      <c r="Q123" s="33">
        <f t="shared" si="63"/>
        <v>5176894.1540064216</v>
      </c>
      <c r="R123" s="24">
        <f>R298-P298</f>
        <v>1904563.4589799903</v>
      </c>
      <c r="S123" s="24">
        <f>S298-R298</f>
        <v>1472779.2166242488</v>
      </c>
      <c r="T123" s="24">
        <f>T298-S298</f>
        <v>1779003.9096817952</v>
      </c>
      <c r="U123" s="24">
        <f>U298-T298</f>
        <v>2798241.4325755257</v>
      </c>
      <c r="V123" s="33">
        <f t="shared" si="64"/>
        <v>7954588.01786156</v>
      </c>
      <c r="W123" s="24">
        <f>W298-U298</f>
        <v>3484811.7751960829</v>
      </c>
      <c r="X123" s="24">
        <f>X298-W298</f>
        <v>3657208.8979494423</v>
      </c>
      <c r="Y123" s="24">
        <f>Y298-X298</f>
        <v>2809416.6090194546</v>
      </c>
      <c r="Z123" s="24">
        <f>Z298-Y298</f>
        <v>3435602.8004273809</v>
      </c>
      <c r="AA123" s="33">
        <f t="shared" si="65"/>
        <v>13387040.082592361</v>
      </c>
      <c r="AB123" s="34">
        <f>AB298-Z298</f>
        <v>0</v>
      </c>
      <c r="AC123" s="94">
        <f>AC298-AB298</f>
        <v>-61772634.502135679</v>
      </c>
    </row>
    <row r="124" spans="1:29" x14ac:dyDescent="0.25">
      <c r="A124" t="s">
        <v>2995</v>
      </c>
      <c r="B124" s="32" t="s">
        <v>2754</v>
      </c>
      <c r="C124" s="24">
        <f>'Quarterly Summary'!C139</f>
        <v>0</v>
      </c>
      <c r="D124" s="24">
        <f>'Quarterly Summary'!D139</f>
        <v>0</v>
      </c>
      <c r="E124" s="24">
        <f>'Quarterly Summary'!E139</f>
        <v>179999.99999999997</v>
      </c>
      <c r="F124" s="24">
        <f>'Quarterly Summary'!F139</f>
        <v>449999.99999999988</v>
      </c>
      <c r="G124" s="33">
        <f t="shared" si="61"/>
        <v>629999.99999999988</v>
      </c>
      <c r="H124" s="24">
        <f>'Quarterly Summary'!H139</f>
        <v>720000.00000000012</v>
      </c>
      <c r="I124" s="24">
        <f>'Quarterly Summary'!I139</f>
        <v>1012500</v>
      </c>
      <c r="J124" s="24">
        <f>'Quarterly Summary'!J139</f>
        <v>1237500</v>
      </c>
      <c r="K124" s="24">
        <f>'Quarterly Summary'!K139</f>
        <v>1350000</v>
      </c>
      <c r="L124" s="33">
        <f t="shared" si="62"/>
        <v>4320000</v>
      </c>
      <c r="M124" s="24">
        <f>'Quarterly Summary'!M139</f>
        <v>1215000</v>
      </c>
      <c r="N124" s="24">
        <f>'Quarterly Summary'!N139</f>
        <v>1440000</v>
      </c>
      <c r="O124" s="24">
        <f>'Quarterly Summary'!O139</f>
        <v>2025000</v>
      </c>
      <c r="P124" s="24">
        <f>'Quarterly Summary'!P139</f>
        <v>2475000</v>
      </c>
      <c r="Q124" s="33">
        <f t="shared" si="63"/>
        <v>7155000</v>
      </c>
      <c r="R124" s="24">
        <f>'Quarterly Summary'!R139</f>
        <v>2700000</v>
      </c>
      <c r="S124" s="24">
        <f>'Quarterly Summary'!S139</f>
        <v>2430000</v>
      </c>
      <c r="T124" s="24">
        <f>'Quarterly Summary'!T139</f>
        <v>2880000</v>
      </c>
      <c r="U124" s="24">
        <f>'Quarterly Summary'!U139</f>
        <v>4050000</v>
      </c>
      <c r="V124" s="33">
        <f t="shared" si="64"/>
        <v>12060000</v>
      </c>
      <c r="W124" s="24">
        <f>'Quarterly Summary'!W139</f>
        <v>4950000</v>
      </c>
      <c r="X124" s="24">
        <f>'Quarterly Summary'!X139</f>
        <v>5400000</v>
      </c>
      <c r="Y124" s="24">
        <f>'Quarterly Summary'!Y139</f>
        <v>4860000</v>
      </c>
      <c r="Z124" s="24">
        <f>'Quarterly Summary'!Z139</f>
        <v>5760000</v>
      </c>
      <c r="AA124" s="33">
        <f t="shared" si="65"/>
        <v>20970000</v>
      </c>
      <c r="AB124" s="34">
        <f>SUM(G124,L124,Q124,V124,AA124)</f>
        <v>45135000</v>
      </c>
      <c r="AC124" s="94">
        <f>'Quarterly Summary'!DD139</f>
        <v>0</v>
      </c>
    </row>
    <row r="125" spans="1:29" x14ac:dyDescent="0.25">
      <c r="A125" t="s">
        <v>2998</v>
      </c>
      <c r="B125" s="32" t="s">
        <v>2757</v>
      </c>
      <c r="C125" s="35">
        <f>-'Quarterly Summary'!C331</f>
        <v>0</v>
      </c>
      <c r="D125" s="35">
        <f>-'Quarterly Summary'!D331</f>
        <v>0</v>
      </c>
      <c r="E125" s="35">
        <f>-'Quarterly Summary'!E331</f>
        <v>-179999.99999999997</v>
      </c>
      <c r="F125" s="35">
        <f>-'Quarterly Summary'!F331</f>
        <v>-449999.99999999988</v>
      </c>
      <c r="G125" s="36">
        <f t="shared" si="61"/>
        <v>-629999.99999999988</v>
      </c>
      <c r="H125" s="35">
        <f>-'Quarterly Summary'!H331</f>
        <v>-720000.00000000012</v>
      </c>
      <c r="I125" s="35">
        <f>-'Quarterly Summary'!I331</f>
        <v>-1012500</v>
      </c>
      <c r="J125" s="35">
        <f>-'Quarterly Summary'!J331</f>
        <v>-1237500</v>
      </c>
      <c r="K125" s="35">
        <f>-'Quarterly Summary'!K331</f>
        <v>-1350000</v>
      </c>
      <c r="L125" s="36">
        <f t="shared" si="62"/>
        <v>-4320000</v>
      </c>
      <c r="M125" s="35">
        <f>-'Quarterly Summary'!M331</f>
        <v>-1215000</v>
      </c>
      <c r="N125" s="35">
        <f>-'Quarterly Summary'!N331</f>
        <v>-1440000</v>
      </c>
      <c r="O125" s="35">
        <f>-'Quarterly Summary'!O331</f>
        <v>-2025000</v>
      </c>
      <c r="P125" s="35">
        <f>-'Quarterly Summary'!P331</f>
        <v>-2475000</v>
      </c>
      <c r="Q125" s="36">
        <f t="shared" si="63"/>
        <v>-7155000</v>
      </c>
      <c r="R125" s="35">
        <f>-'Quarterly Summary'!R331</f>
        <v>-2430000</v>
      </c>
      <c r="S125" s="35">
        <f>-'Quarterly Summary'!S331</f>
        <v>-2187000</v>
      </c>
      <c r="T125" s="35">
        <f>-'Quarterly Summary'!T331</f>
        <v>-2592000</v>
      </c>
      <c r="U125" s="35">
        <f>-'Quarterly Summary'!U331</f>
        <v>-3645000</v>
      </c>
      <c r="V125" s="36">
        <f t="shared" si="64"/>
        <v>-10854000</v>
      </c>
      <c r="W125" s="35">
        <f>-'Quarterly Summary'!W331</f>
        <v>-4950000</v>
      </c>
      <c r="X125" s="35">
        <f>-'Quarterly Summary'!X331</f>
        <v>-5400000</v>
      </c>
      <c r="Y125" s="35">
        <f>-'Quarterly Summary'!Y331</f>
        <v>-4860000</v>
      </c>
      <c r="Z125" s="35">
        <f>-'Quarterly Summary'!Z331</f>
        <v>-5760000</v>
      </c>
      <c r="AA125" s="36">
        <f t="shared" si="65"/>
        <v>-20970000</v>
      </c>
      <c r="AB125" s="37">
        <f>SUM(G125,L125,Q125,V125,AA125)</f>
        <v>-43929000</v>
      </c>
      <c r="AC125" s="95">
        <f>-'Quarterly Summary'!DD331</f>
        <v>0</v>
      </c>
    </row>
    <row r="126" spans="1:29" x14ac:dyDescent="0.25">
      <c r="A126" t="s">
        <v>3001</v>
      </c>
      <c r="B126" s="40" t="s">
        <v>2760</v>
      </c>
      <c r="C126" s="48">
        <f>C124+C125</f>
        <v>0</v>
      </c>
      <c r="D126" s="48">
        <f>D124+D125</f>
        <v>0</v>
      </c>
      <c r="E126" s="48">
        <f>E124+E125</f>
        <v>0</v>
      </c>
      <c r="F126" s="48">
        <f>F124+F125</f>
        <v>0</v>
      </c>
      <c r="G126" s="48">
        <f t="shared" si="61"/>
        <v>0</v>
      </c>
      <c r="H126" s="48">
        <f>H124+H125</f>
        <v>0</v>
      </c>
      <c r="I126" s="48">
        <f>I124+I125</f>
        <v>0</v>
      </c>
      <c r="J126" s="48">
        <f>J124+J125</f>
        <v>0</v>
      </c>
      <c r="K126" s="48">
        <f>K124+K125</f>
        <v>0</v>
      </c>
      <c r="L126" s="48">
        <f t="shared" si="62"/>
        <v>0</v>
      </c>
      <c r="M126" s="48">
        <f>M124+M125</f>
        <v>0</v>
      </c>
      <c r="N126" s="48">
        <f>N124+N125</f>
        <v>0</v>
      </c>
      <c r="O126" s="48">
        <f>O124+O125</f>
        <v>0</v>
      </c>
      <c r="P126" s="48">
        <f>P124+P125</f>
        <v>0</v>
      </c>
      <c r="Q126" s="48">
        <f t="shared" si="63"/>
        <v>0</v>
      </c>
      <c r="R126" s="48">
        <f>R124+R125</f>
        <v>270000</v>
      </c>
      <c r="S126" s="48">
        <f>S124+S125</f>
        <v>243000</v>
      </c>
      <c r="T126" s="48">
        <f>T124+T125</f>
        <v>288000</v>
      </c>
      <c r="U126" s="48">
        <f>U124+U125</f>
        <v>405000</v>
      </c>
      <c r="V126" s="48">
        <f t="shared" si="64"/>
        <v>1206000</v>
      </c>
      <c r="W126" s="48">
        <f>W124+W125</f>
        <v>0</v>
      </c>
      <c r="X126" s="48">
        <f>X124+X125</f>
        <v>0</v>
      </c>
      <c r="Y126" s="48">
        <f>Y124+Y125</f>
        <v>0</v>
      </c>
      <c r="Z126" s="48">
        <f>Z124+Z125</f>
        <v>0</v>
      </c>
      <c r="AA126" s="48">
        <f t="shared" si="65"/>
        <v>0</v>
      </c>
      <c r="AB126" s="48">
        <f>SUM(G126,L126,Q126,V126,AA126)</f>
        <v>1206000</v>
      </c>
      <c r="AC126" s="95">
        <f>AC124+AC125</f>
        <v>0</v>
      </c>
    </row>
    <row r="127" spans="1:29" x14ac:dyDescent="0.25">
      <c r="A127" t="s">
        <v>3004</v>
      </c>
      <c r="B127" s="40" t="s">
        <v>2032</v>
      </c>
      <c r="C127" s="42">
        <f>C109-C124-C112</f>
        <v>0</v>
      </c>
      <c r="D127" s="42">
        <f>D109-D124-D112</f>
        <v>0</v>
      </c>
      <c r="E127" s="42">
        <f>E109-E124-E112</f>
        <v>180000</v>
      </c>
      <c r="F127" s="42">
        <f>F109-F124-F112</f>
        <v>450000</v>
      </c>
      <c r="G127" s="42">
        <f t="shared" si="61"/>
        <v>630000</v>
      </c>
      <c r="H127" s="42">
        <f>H109-H124-H112</f>
        <v>720000</v>
      </c>
      <c r="I127" s="42">
        <f>I109-I124-I112</f>
        <v>1012500</v>
      </c>
      <c r="J127" s="42">
        <f>J109-J124-J112</f>
        <v>1237500</v>
      </c>
      <c r="K127" s="42">
        <f>K109-K124-K112</f>
        <v>1350000</v>
      </c>
      <c r="L127" s="42">
        <f t="shared" si="62"/>
        <v>4320000</v>
      </c>
      <c r="M127" s="42">
        <f>M109-M124-M112</f>
        <v>1215000</v>
      </c>
      <c r="N127" s="42">
        <f>N109-N124-N112</f>
        <v>1440000</v>
      </c>
      <c r="O127" s="42">
        <f>O109-O124-O112</f>
        <v>2025000</v>
      </c>
      <c r="P127" s="42">
        <f>P109-P124-P112</f>
        <v>2475000</v>
      </c>
      <c r="Q127" s="42">
        <f t="shared" si="63"/>
        <v>7155000</v>
      </c>
      <c r="R127" s="42">
        <f>R109-R124-R112</f>
        <v>2700000</v>
      </c>
      <c r="S127" s="42">
        <f>S109-S124-S112</f>
        <v>2430000</v>
      </c>
      <c r="T127" s="42">
        <f>T109-T124-T112</f>
        <v>2880000</v>
      </c>
      <c r="U127" s="42">
        <f>U109-U124-U112</f>
        <v>4050000</v>
      </c>
      <c r="V127" s="42">
        <f t="shared" si="64"/>
        <v>12060000</v>
      </c>
      <c r="W127" s="42">
        <f>W109-W124-W112</f>
        <v>4950000</v>
      </c>
      <c r="X127" s="42">
        <f>X109-X124-X112</f>
        <v>5400000</v>
      </c>
      <c r="Y127" s="42">
        <f>Y109-Y124-Y112</f>
        <v>4860000</v>
      </c>
      <c r="Z127" s="42">
        <f>Z109-Z124-Z112</f>
        <v>5760000</v>
      </c>
      <c r="AA127" s="42">
        <f t="shared" si="65"/>
        <v>20970000</v>
      </c>
      <c r="AB127" s="42">
        <f>SUM(G127,L127,Q127,V127,AA127)</f>
        <v>45135000</v>
      </c>
      <c r="AC127" s="94">
        <f>AC109-AC124-AC112</f>
        <v>7200000.0000000019</v>
      </c>
    </row>
    <row r="128" spans="1:29" x14ac:dyDescent="0.25">
      <c r="A128" t="s">
        <v>3007</v>
      </c>
      <c r="B128" s="40" t="s">
        <v>2035</v>
      </c>
      <c r="C128" s="43">
        <f>C111-C126-C116-C119</f>
        <v>0</v>
      </c>
      <c r="D128" s="43">
        <f>D111-D126-D116-D119</f>
        <v>0</v>
      </c>
      <c r="E128" s="43">
        <f>E111-E126-E116-E119</f>
        <v>30000</v>
      </c>
      <c r="F128" s="43">
        <f>F111-F126-F116-F119</f>
        <v>75000</v>
      </c>
      <c r="G128" s="43">
        <f t="shared" si="61"/>
        <v>105000</v>
      </c>
      <c r="H128" s="43">
        <f>H111-H126-H116-H119</f>
        <v>120000</v>
      </c>
      <c r="I128" s="43">
        <f>I111-I126-I116-I119</f>
        <v>168750</v>
      </c>
      <c r="J128" s="43">
        <f>J111-J126-J116-J119</f>
        <v>206250</v>
      </c>
      <c r="K128" s="43">
        <f>K111-K126-K116-K119</f>
        <v>225000</v>
      </c>
      <c r="L128" s="43">
        <f t="shared" si="62"/>
        <v>720000</v>
      </c>
      <c r="M128" s="43">
        <f>M111-M126-M116-M119</f>
        <v>202500</v>
      </c>
      <c r="N128" s="43">
        <f>N111-N126-N116-N119</f>
        <v>240000</v>
      </c>
      <c r="O128" s="43">
        <f>O111-O126-O116-O119</f>
        <v>337500</v>
      </c>
      <c r="P128" s="43">
        <f>P111-P126-P116-P119</f>
        <v>412500</v>
      </c>
      <c r="Q128" s="43">
        <f t="shared" si="63"/>
        <v>1192500</v>
      </c>
      <c r="R128" s="43">
        <f>R111-R126-R116-R119</f>
        <v>720000</v>
      </c>
      <c r="S128" s="43">
        <f>S111-S126-S116-S119</f>
        <v>648000.00000000047</v>
      </c>
      <c r="T128" s="43">
        <f>T111-T126-T116-T119</f>
        <v>768000</v>
      </c>
      <c r="U128" s="43">
        <f>U111-U126-U116-U119</f>
        <v>1080000</v>
      </c>
      <c r="V128" s="43">
        <f t="shared" si="64"/>
        <v>3216000.0000000005</v>
      </c>
      <c r="W128" s="43">
        <f>W111-W126-W116-W119</f>
        <v>825000</v>
      </c>
      <c r="X128" s="43">
        <f>X111-X126-X116-X119</f>
        <v>900000</v>
      </c>
      <c r="Y128" s="43">
        <f>Y111-Y126-Y116-Y119</f>
        <v>810000</v>
      </c>
      <c r="Z128" s="43">
        <f>Z111-Z126-Z116-Z119</f>
        <v>960000</v>
      </c>
      <c r="AA128" s="43">
        <f t="shared" si="65"/>
        <v>3495000</v>
      </c>
      <c r="AB128" s="43">
        <f>SUM(G128,L128,Q128,V128,AA128)</f>
        <v>8728500</v>
      </c>
      <c r="AC128" s="94">
        <f>AC111-AC126-AC116-AC119</f>
        <v>600000</v>
      </c>
    </row>
    <row r="129" spans="1:29" x14ac:dyDescent="0.25">
      <c r="A129" t="s">
        <v>3010</v>
      </c>
      <c r="B129" s="44" t="s">
        <v>1984</v>
      </c>
      <c r="C129" s="6">
        <f t="shared" ref="C129:AC129" si="67">IFERROR(C124/C109,0)</f>
        <v>0</v>
      </c>
      <c r="D129" s="6">
        <f t="shared" si="67"/>
        <v>0</v>
      </c>
      <c r="E129" s="6">
        <f t="shared" si="67"/>
        <v>0.29999999999999993</v>
      </c>
      <c r="F129" s="6">
        <f t="shared" si="67"/>
        <v>0.29999999999999993</v>
      </c>
      <c r="G129" s="45">
        <f t="shared" si="67"/>
        <v>0.29999999999999993</v>
      </c>
      <c r="H129" s="6">
        <f t="shared" si="67"/>
        <v>0.30000000000000004</v>
      </c>
      <c r="I129" s="6">
        <f t="shared" si="67"/>
        <v>0.3</v>
      </c>
      <c r="J129" s="6">
        <f t="shared" si="67"/>
        <v>0.3</v>
      </c>
      <c r="K129" s="6">
        <f t="shared" si="67"/>
        <v>0.3</v>
      </c>
      <c r="L129" s="45">
        <f t="shared" si="67"/>
        <v>0.3</v>
      </c>
      <c r="M129" s="6">
        <f t="shared" si="67"/>
        <v>0.3</v>
      </c>
      <c r="N129" s="6">
        <f t="shared" si="67"/>
        <v>0.3</v>
      </c>
      <c r="O129" s="6">
        <f t="shared" si="67"/>
        <v>0.3</v>
      </c>
      <c r="P129" s="6">
        <f t="shared" si="67"/>
        <v>0.3</v>
      </c>
      <c r="Q129" s="45">
        <f t="shared" si="67"/>
        <v>0.3</v>
      </c>
      <c r="R129" s="6">
        <f t="shared" si="67"/>
        <v>0.3</v>
      </c>
      <c r="S129" s="6">
        <f t="shared" si="67"/>
        <v>0.3</v>
      </c>
      <c r="T129" s="6">
        <f t="shared" si="67"/>
        <v>0.3</v>
      </c>
      <c r="U129" s="6">
        <f t="shared" si="67"/>
        <v>0.3</v>
      </c>
      <c r="V129" s="45">
        <f t="shared" si="67"/>
        <v>0.3</v>
      </c>
      <c r="W129" s="6">
        <f t="shared" si="67"/>
        <v>0.3</v>
      </c>
      <c r="X129" s="6">
        <f t="shared" si="67"/>
        <v>0.3</v>
      </c>
      <c r="Y129" s="6">
        <f t="shared" si="67"/>
        <v>0.3</v>
      </c>
      <c r="Z129" s="6">
        <f t="shared" si="67"/>
        <v>0.3</v>
      </c>
      <c r="AA129" s="45">
        <f t="shared" si="67"/>
        <v>0.3</v>
      </c>
      <c r="AB129" s="46">
        <f t="shared" si="67"/>
        <v>0.3</v>
      </c>
      <c r="AC129" s="96">
        <f t="shared" si="67"/>
        <v>0</v>
      </c>
    </row>
    <row r="130" spans="1:29" x14ac:dyDescent="0.25">
      <c r="A130" t="s">
        <v>3013</v>
      </c>
      <c r="B130" s="44" t="s">
        <v>1987</v>
      </c>
      <c r="C130" s="6">
        <f t="shared" ref="C130:AC130" si="68">IFERROR(C126/C111,0)</f>
        <v>0</v>
      </c>
      <c r="D130" s="6">
        <f t="shared" si="68"/>
        <v>0</v>
      </c>
      <c r="E130" s="6">
        <f t="shared" si="68"/>
        <v>0</v>
      </c>
      <c r="F130" s="6">
        <f t="shared" si="68"/>
        <v>0</v>
      </c>
      <c r="G130" s="45">
        <f t="shared" si="68"/>
        <v>0</v>
      </c>
      <c r="H130" s="6">
        <f t="shared" si="68"/>
        <v>0</v>
      </c>
      <c r="I130" s="6">
        <f t="shared" si="68"/>
        <v>0</v>
      </c>
      <c r="J130" s="6">
        <f t="shared" si="68"/>
        <v>0</v>
      </c>
      <c r="K130" s="6">
        <f t="shared" si="68"/>
        <v>0</v>
      </c>
      <c r="L130" s="45">
        <f t="shared" si="68"/>
        <v>0</v>
      </c>
      <c r="M130" s="6">
        <f t="shared" si="68"/>
        <v>0</v>
      </c>
      <c r="N130" s="6">
        <f t="shared" si="68"/>
        <v>0</v>
      </c>
      <c r="O130" s="6">
        <f t="shared" si="68"/>
        <v>0</v>
      </c>
      <c r="P130" s="6">
        <f t="shared" si="68"/>
        <v>0</v>
      </c>
      <c r="Q130" s="45">
        <f t="shared" si="68"/>
        <v>0</v>
      </c>
      <c r="R130" s="6">
        <f t="shared" si="68"/>
        <v>0.3</v>
      </c>
      <c r="S130" s="6">
        <f t="shared" si="68"/>
        <v>0.3</v>
      </c>
      <c r="T130" s="6">
        <f t="shared" si="68"/>
        <v>0.3</v>
      </c>
      <c r="U130" s="6">
        <f t="shared" si="68"/>
        <v>0.3</v>
      </c>
      <c r="V130" s="45">
        <f t="shared" si="68"/>
        <v>0.3</v>
      </c>
      <c r="W130" s="6">
        <f t="shared" si="68"/>
        <v>0</v>
      </c>
      <c r="X130" s="6">
        <f t="shared" si="68"/>
        <v>0</v>
      </c>
      <c r="Y130" s="6">
        <f t="shared" si="68"/>
        <v>0</v>
      </c>
      <c r="Z130" s="6">
        <f t="shared" si="68"/>
        <v>0</v>
      </c>
      <c r="AA130" s="45">
        <f t="shared" si="68"/>
        <v>0</v>
      </c>
      <c r="AB130" s="46">
        <f t="shared" si="68"/>
        <v>0.3</v>
      </c>
      <c r="AC130" s="96">
        <f t="shared" si="68"/>
        <v>0</v>
      </c>
    </row>
    <row r="131" spans="1:29" x14ac:dyDescent="0.25">
      <c r="A131" t="s">
        <v>3016</v>
      </c>
      <c r="B131" s="44" t="s">
        <v>2044</v>
      </c>
      <c r="C131" s="6">
        <f t="shared" ref="C131:AC131" si="69">IFERROR((C126+C116+C119)/C111,0)</f>
        <v>0</v>
      </c>
      <c r="D131" s="6">
        <f t="shared" si="69"/>
        <v>0</v>
      </c>
      <c r="E131" s="6">
        <f t="shared" si="69"/>
        <v>0</v>
      </c>
      <c r="F131" s="6">
        <f t="shared" si="69"/>
        <v>0</v>
      </c>
      <c r="G131" s="45">
        <f t="shared" si="69"/>
        <v>0</v>
      </c>
      <c r="H131" s="6">
        <f t="shared" si="69"/>
        <v>0</v>
      </c>
      <c r="I131" s="6">
        <f t="shared" si="69"/>
        <v>0</v>
      </c>
      <c r="J131" s="6">
        <f t="shared" si="69"/>
        <v>0</v>
      </c>
      <c r="K131" s="6">
        <f t="shared" si="69"/>
        <v>0</v>
      </c>
      <c r="L131" s="45">
        <f t="shared" si="69"/>
        <v>0</v>
      </c>
      <c r="M131" s="6">
        <f t="shared" si="69"/>
        <v>0</v>
      </c>
      <c r="N131" s="6">
        <f t="shared" si="69"/>
        <v>0</v>
      </c>
      <c r="O131" s="6">
        <f t="shared" si="69"/>
        <v>0</v>
      </c>
      <c r="P131" s="6">
        <f t="shared" si="69"/>
        <v>0</v>
      </c>
      <c r="Q131" s="45">
        <f t="shared" si="69"/>
        <v>0</v>
      </c>
      <c r="R131" s="6">
        <f t="shared" si="69"/>
        <v>0.2</v>
      </c>
      <c r="S131" s="6">
        <f t="shared" si="69"/>
        <v>0.19999999999999943</v>
      </c>
      <c r="T131" s="6">
        <f t="shared" si="69"/>
        <v>0.2</v>
      </c>
      <c r="U131" s="6">
        <f t="shared" si="69"/>
        <v>0.2</v>
      </c>
      <c r="V131" s="45">
        <f t="shared" si="69"/>
        <v>0.19999999999999987</v>
      </c>
      <c r="W131" s="6">
        <f t="shared" si="69"/>
        <v>0</v>
      </c>
      <c r="X131" s="6">
        <f t="shared" si="69"/>
        <v>0</v>
      </c>
      <c r="Y131" s="6">
        <f t="shared" si="69"/>
        <v>0</v>
      </c>
      <c r="Z131" s="6">
        <f t="shared" si="69"/>
        <v>0</v>
      </c>
      <c r="AA131" s="45">
        <f t="shared" si="69"/>
        <v>0</v>
      </c>
      <c r="AB131" s="46">
        <f t="shared" si="69"/>
        <v>-1.1712686567164179</v>
      </c>
      <c r="AC131" s="96">
        <f t="shared" si="69"/>
        <v>0</v>
      </c>
    </row>
    <row r="132" spans="1:29" x14ac:dyDescent="0.25">
      <c r="A132" t="s">
        <v>3019</v>
      </c>
      <c r="B132" s="44" t="s">
        <v>2047</v>
      </c>
      <c r="C132" s="6">
        <f t="shared" ref="C132:AC132" si="70">IFERROR(C128/C109,0)</f>
        <v>0</v>
      </c>
      <c r="D132" s="6">
        <f t="shared" si="70"/>
        <v>0</v>
      </c>
      <c r="E132" s="6">
        <f t="shared" si="70"/>
        <v>0.05</v>
      </c>
      <c r="F132" s="6">
        <f t="shared" si="70"/>
        <v>0.05</v>
      </c>
      <c r="G132" s="45">
        <f t="shared" si="70"/>
        <v>0.05</v>
      </c>
      <c r="H132" s="6">
        <f t="shared" si="70"/>
        <v>0.05</v>
      </c>
      <c r="I132" s="6">
        <f t="shared" si="70"/>
        <v>0.05</v>
      </c>
      <c r="J132" s="6">
        <f t="shared" si="70"/>
        <v>0.05</v>
      </c>
      <c r="K132" s="6">
        <f t="shared" si="70"/>
        <v>0.05</v>
      </c>
      <c r="L132" s="45">
        <f t="shared" si="70"/>
        <v>0.05</v>
      </c>
      <c r="M132" s="6">
        <f t="shared" si="70"/>
        <v>0.05</v>
      </c>
      <c r="N132" s="6">
        <f t="shared" si="70"/>
        <v>0.05</v>
      </c>
      <c r="O132" s="6">
        <f t="shared" si="70"/>
        <v>0.05</v>
      </c>
      <c r="P132" s="6">
        <f t="shared" si="70"/>
        <v>0.05</v>
      </c>
      <c r="Q132" s="45">
        <f t="shared" si="70"/>
        <v>0.05</v>
      </c>
      <c r="R132" s="6">
        <f t="shared" si="70"/>
        <v>0.08</v>
      </c>
      <c r="S132" s="6">
        <f t="shared" si="70"/>
        <v>8.0000000000000057E-2</v>
      </c>
      <c r="T132" s="6">
        <f t="shared" si="70"/>
        <v>0.08</v>
      </c>
      <c r="U132" s="6">
        <f t="shared" si="70"/>
        <v>0.08</v>
      </c>
      <c r="V132" s="45">
        <f t="shared" si="70"/>
        <v>8.0000000000000016E-2</v>
      </c>
      <c r="W132" s="6">
        <f t="shared" si="70"/>
        <v>0.05</v>
      </c>
      <c r="X132" s="6">
        <f t="shared" si="70"/>
        <v>0.05</v>
      </c>
      <c r="Y132" s="6">
        <f t="shared" si="70"/>
        <v>0.05</v>
      </c>
      <c r="Z132" s="6">
        <f t="shared" si="70"/>
        <v>0.05</v>
      </c>
      <c r="AA132" s="45">
        <f t="shared" si="70"/>
        <v>0.05</v>
      </c>
      <c r="AB132" s="46">
        <f t="shared" si="70"/>
        <v>5.8015952143569291E-2</v>
      </c>
      <c r="AC132" s="96">
        <f t="shared" si="70"/>
        <v>4.9999999999999989E-2</v>
      </c>
    </row>
    <row r="133" spans="1:29" x14ac:dyDescent="0.25">
      <c r="A133" t="s">
        <v>3022</v>
      </c>
    </row>
    <row r="134" spans="1:29" x14ac:dyDescent="0.25">
      <c r="A134" t="s">
        <v>3024</v>
      </c>
      <c r="B134" s="65" t="str">
        <f>ENTITY_5</f>
        <v>Travel</v>
      </c>
    </row>
    <row r="135" spans="1:29" x14ac:dyDescent="0.25">
      <c r="A135" t="s">
        <v>3027</v>
      </c>
      <c r="B135" s="32" t="s">
        <v>1956</v>
      </c>
      <c r="C135" s="24">
        <f>'Quarterly Summary'!C20</f>
        <v>0</v>
      </c>
      <c r="D135" s="24">
        <f>'Quarterly Summary'!D20</f>
        <v>0</v>
      </c>
      <c r="E135" s="24">
        <f>'Quarterly Summary'!E20</f>
        <v>375000</v>
      </c>
      <c r="F135" s="24">
        <f>'Quarterly Summary'!F20</f>
        <v>937499.99999999988</v>
      </c>
      <c r="G135" s="33">
        <f t="shared" ref="G135:G154" si="71">SUM(C135:F135)</f>
        <v>1312500</v>
      </c>
      <c r="H135" s="24">
        <f>'Quarterly Summary'!H20</f>
        <v>1062500</v>
      </c>
      <c r="I135" s="24">
        <f>'Quarterly Summary'!I20</f>
        <v>1125000</v>
      </c>
      <c r="J135" s="24">
        <f>'Quarterly Summary'!J20</f>
        <v>1374999.9999999998</v>
      </c>
      <c r="K135" s="24">
        <f>'Quarterly Summary'!K20</f>
        <v>1500000</v>
      </c>
      <c r="L135" s="33">
        <f t="shared" ref="L135:L154" si="72">SUM(H135:K135)</f>
        <v>5062500</v>
      </c>
      <c r="M135" s="24">
        <f>'Quarterly Summary'!M20</f>
        <v>1874999.9999999998</v>
      </c>
      <c r="N135" s="24">
        <f>'Quarterly Summary'!N20</f>
        <v>2125000</v>
      </c>
      <c r="O135" s="24">
        <f>'Quarterly Summary'!O20</f>
        <v>2250000</v>
      </c>
      <c r="P135" s="24">
        <f>'Quarterly Summary'!P20</f>
        <v>2749999.9999999995</v>
      </c>
      <c r="Q135" s="33">
        <f t="shared" ref="Q135:Q154" si="73">SUM(M135:P135)</f>
        <v>9000000</v>
      </c>
      <c r="R135" s="24">
        <f>'Quarterly Summary'!R20</f>
        <v>3000000</v>
      </c>
      <c r="S135" s="24">
        <f>'Quarterly Summary'!S20</f>
        <v>3749999.9999999995</v>
      </c>
      <c r="T135" s="24">
        <f>'Quarterly Summary'!T20</f>
        <v>4250000</v>
      </c>
      <c r="U135" s="24">
        <f>'Quarterly Summary'!U20</f>
        <v>4500000</v>
      </c>
      <c r="V135" s="33">
        <f t="shared" ref="V135:V154" si="74">SUM(R135:U135)</f>
        <v>15500000</v>
      </c>
      <c r="W135" s="24">
        <f>'Quarterly Summary'!W20</f>
        <v>5499999.9999999991</v>
      </c>
      <c r="X135" s="24">
        <f>'Quarterly Summary'!X20</f>
        <v>6000000</v>
      </c>
      <c r="Y135" s="24">
        <f>'Quarterly Summary'!Y20</f>
        <v>7499999.9999999991</v>
      </c>
      <c r="Z135" s="24">
        <f>'Quarterly Summary'!Z20</f>
        <v>8500000</v>
      </c>
      <c r="AA135" s="33">
        <f t="shared" ref="AA135:AA154" si="75">SUM(W135:Z135)</f>
        <v>27500000</v>
      </c>
      <c r="AB135" s="34">
        <f t="shared" ref="AB135:AB146" si="76">SUM(G135,L135,Q135,V135,AA135)</f>
        <v>58375000</v>
      </c>
      <c r="AC135" s="94">
        <f>'Quarterly Summary'!DD20</f>
        <v>3999999.9999999995</v>
      </c>
    </row>
    <row r="136" spans="1:29" x14ac:dyDescent="0.25">
      <c r="A136" t="s">
        <v>3030</v>
      </c>
      <c r="B136" s="32" t="s">
        <v>2719</v>
      </c>
      <c r="C136" s="35">
        <f>-'Quarterly Summary'!C356</f>
        <v>0</v>
      </c>
      <c r="D136" s="35">
        <f>-'Quarterly Summary'!D356</f>
        <v>0</v>
      </c>
      <c r="E136" s="35">
        <f>-'Quarterly Summary'!E356</f>
        <v>-375000</v>
      </c>
      <c r="F136" s="35">
        <f>-'Quarterly Summary'!F356</f>
        <v>-937499.99999999988</v>
      </c>
      <c r="G136" s="36">
        <f t="shared" si="71"/>
        <v>-1312500</v>
      </c>
      <c r="H136" s="35">
        <f>-'Quarterly Summary'!H356</f>
        <v>-1062500</v>
      </c>
      <c r="I136" s="35">
        <f>-'Quarterly Summary'!I356</f>
        <v>-1125000</v>
      </c>
      <c r="J136" s="35">
        <f>-'Quarterly Summary'!J356</f>
        <v>-1374999.9999999998</v>
      </c>
      <c r="K136" s="35">
        <f>-'Quarterly Summary'!K356</f>
        <v>-1500000</v>
      </c>
      <c r="L136" s="36">
        <f t="shared" si="72"/>
        <v>-5062500</v>
      </c>
      <c r="M136" s="35">
        <f>-'Quarterly Summary'!M356</f>
        <v>-1687500</v>
      </c>
      <c r="N136" s="35">
        <f>-'Quarterly Summary'!N356</f>
        <v>-1912500</v>
      </c>
      <c r="O136" s="35">
        <f>-'Quarterly Summary'!O356</f>
        <v>-2025000</v>
      </c>
      <c r="P136" s="35">
        <f>-'Quarterly Summary'!P356</f>
        <v>-2475000</v>
      </c>
      <c r="Q136" s="36">
        <f t="shared" si="73"/>
        <v>-8100000</v>
      </c>
      <c r="R136" s="35">
        <f>-'Quarterly Summary'!R356</f>
        <v>-2400000</v>
      </c>
      <c r="S136" s="35">
        <f>-'Quarterly Summary'!S356</f>
        <v>-3000000</v>
      </c>
      <c r="T136" s="35">
        <f>-'Quarterly Summary'!T356</f>
        <v>-3400000</v>
      </c>
      <c r="U136" s="35">
        <f>-'Quarterly Summary'!U356</f>
        <v>-3600000</v>
      </c>
      <c r="V136" s="36">
        <f t="shared" si="74"/>
        <v>-12400000</v>
      </c>
      <c r="W136" s="35">
        <f>-'Quarterly Summary'!W356</f>
        <v>-3849999.9999999995</v>
      </c>
      <c r="X136" s="35">
        <f>-'Quarterly Summary'!X356</f>
        <v>-4200000</v>
      </c>
      <c r="Y136" s="35">
        <f>-'Quarterly Summary'!Y356</f>
        <v>-5250000</v>
      </c>
      <c r="Z136" s="35">
        <f>-'Quarterly Summary'!Z356</f>
        <v>-5949999.9999999991</v>
      </c>
      <c r="AA136" s="36">
        <f t="shared" si="75"/>
        <v>-19250000</v>
      </c>
      <c r="AB136" s="37">
        <f t="shared" si="76"/>
        <v>-46125000</v>
      </c>
      <c r="AC136" s="95">
        <f>-'Quarterly Summary'!DD356</f>
        <v>-2799999.9999999995</v>
      </c>
    </row>
    <row r="137" spans="1:29" x14ac:dyDescent="0.25">
      <c r="A137" t="s">
        <v>3033</v>
      </c>
      <c r="B137" s="40" t="s">
        <v>1969</v>
      </c>
      <c r="C137" s="43">
        <f>C135+C136</f>
        <v>0</v>
      </c>
      <c r="D137" s="43">
        <f>D135+D136</f>
        <v>0</v>
      </c>
      <c r="E137" s="43">
        <f>E135+E136</f>
        <v>0</v>
      </c>
      <c r="F137" s="43">
        <f>F135+F136</f>
        <v>0</v>
      </c>
      <c r="G137" s="43">
        <f t="shared" si="71"/>
        <v>0</v>
      </c>
      <c r="H137" s="43">
        <f>H135+H136</f>
        <v>0</v>
      </c>
      <c r="I137" s="43">
        <f>I135+I136</f>
        <v>0</v>
      </c>
      <c r="J137" s="43">
        <f>J135+J136</f>
        <v>0</v>
      </c>
      <c r="K137" s="43">
        <f>K135+K136</f>
        <v>0</v>
      </c>
      <c r="L137" s="43">
        <f t="shared" si="72"/>
        <v>0</v>
      </c>
      <c r="M137" s="43">
        <f>M135+M136</f>
        <v>187499.99999999977</v>
      </c>
      <c r="N137" s="43">
        <f>N135+N136</f>
        <v>212500</v>
      </c>
      <c r="O137" s="43">
        <f>O135+O136</f>
        <v>225000</v>
      </c>
      <c r="P137" s="43">
        <f>P135+P136</f>
        <v>274999.99999999953</v>
      </c>
      <c r="Q137" s="43">
        <f t="shared" si="73"/>
        <v>899999.9999999993</v>
      </c>
      <c r="R137" s="43">
        <f>R135+R136</f>
        <v>600000</v>
      </c>
      <c r="S137" s="43">
        <f>S135+S136</f>
        <v>749999.99999999953</v>
      </c>
      <c r="T137" s="43">
        <f>T135+T136</f>
        <v>850000</v>
      </c>
      <c r="U137" s="43">
        <f>U135+U136</f>
        <v>900000</v>
      </c>
      <c r="V137" s="43">
        <f t="shared" si="74"/>
        <v>3099999.9999999995</v>
      </c>
      <c r="W137" s="43">
        <f>W135+W136</f>
        <v>1649999.9999999995</v>
      </c>
      <c r="X137" s="43">
        <f>X135+X136</f>
        <v>1800000</v>
      </c>
      <c r="Y137" s="43">
        <f>Y135+Y136</f>
        <v>2249999.9999999991</v>
      </c>
      <c r="Z137" s="43">
        <f>Z135+Z136</f>
        <v>2550000.0000000009</v>
      </c>
      <c r="AA137" s="43">
        <f t="shared" si="75"/>
        <v>8249999.9999999991</v>
      </c>
      <c r="AB137" s="43">
        <f t="shared" si="76"/>
        <v>12249999.999999998</v>
      </c>
      <c r="AC137" s="94">
        <f>AC135+AC136</f>
        <v>1200000</v>
      </c>
    </row>
    <row r="138" spans="1:29" x14ac:dyDescent="0.25">
      <c r="A138" t="s">
        <v>3036</v>
      </c>
      <c r="B138" s="32" t="s">
        <v>2724</v>
      </c>
      <c r="C138" s="24">
        <f>'Quarterly Summary'!C44</f>
        <v>0</v>
      </c>
      <c r="D138" s="24">
        <f>'Quarterly Summary'!D44</f>
        <v>0</v>
      </c>
      <c r="E138" s="24">
        <f>'Quarterly Summary'!E44</f>
        <v>225000</v>
      </c>
      <c r="F138" s="24">
        <f>'Quarterly Summary'!F44</f>
        <v>562500</v>
      </c>
      <c r="G138" s="33">
        <f t="shared" si="71"/>
        <v>787500</v>
      </c>
      <c r="H138" s="24">
        <f>'Quarterly Summary'!H44</f>
        <v>637500</v>
      </c>
      <c r="I138" s="24">
        <f>'Quarterly Summary'!I44</f>
        <v>675000</v>
      </c>
      <c r="J138" s="24">
        <f>'Quarterly Summary'!J44</f>
        <v>824999.99999999988</v>
      </c>
      <c r="K138" s="24">
        <f>'Quarterly Summary'!K44</f>
        <v>900000</v>
      </c>
      <c r="L138" s="33">
        <f t="shared" si="72"/>
        <v>3037500</v>
      </c>
      <c r="M138" s="24">
        <f>'Quarterly Summary'!M44</f>
        <v>1125000</v>
      </c>
      <c r="N138" s="24">
        <f>'Quarterly Summary'!N44</f>
        <v>1275000</v>
      </c>
      <c r="O138" s="24">
        <f>'Quarterly Summary'!O44</f>
        <v>1350000</v>
      </c>
      <c r="P138" s="24">
        <f>'Quarterly Summary'!P44</f>
        <v>1649999.9999999998</v>
      </c>
      <c r="Q138" s="33">
        <f t="shared" si="73"/>
        <v>5400000</v>
      </c>
      <c r="R138" s="24">
        <f>'Quarterly Summary'!R44</f>
        <v>1800000</v>
      </c>
      <c r="S138" s="24">
        <f>'Quarterly Summary'!S44</f>
        <v>2250000</v>
      </c>
      <c r="T138" s="24">
        <f>'Quarterly Summary'!T44</f>
        <v>2550000</v>
      </c>
      <c r="U138" s="24">
        <f>'Quarterly Summary'!U44</f>
        <v>2700000</v>
      </c>
      <c r="V138" s="33">
        <f t="shared" si="74"/>
        <v>9300000</v>
      </c>
      <c r="W138" s="24">
        <f>'Quarterly Summary'!W44</f>
        <v>3299999.9999999995</v>
      </c>
      <c r="X138" s="24">
        <f>'Quarterly Summary'!X44</f>
        <v>3600000</v>
      </c>
      <c r="Y138" s="24">
        <f>'Quarterly Summary'!Y44</f>
        <v>4500000</v>
      </c>
      <c r="Z138" s="24">
        <f>'Quarterly Summary'!Z44</f>
        <v>5100000</v>
      </c>
      <c r="AA138" s="33">
        <f t="shared" si="75"/>
        <v>16500000</v>
      </c>
      <c r="AB138" s="34">
        <f t="shared" si="76"/>
        <v>35025000</v>
      </c>
      <c r="AC138" s="94">
        <f>'Quarterly Summary'!DD44</f>
        <v>2399999.9999999995</v>
      </c>
    </row>
    <row r="139" spans="1:29" x14ac:dyDescent="0.25">
      <c r="A139" t="s">
        <v>3039</v>
      </c>
      <c r="B139" s="32" t="s">
        <v>1996</v>
      </c>
      <c r="C139" s="35">
        <f>-'Quarterly Summary'!C236</f>
        <v>0</v>
      </c>
      <c r="D139" s="35">
        <f>-'Quarterly Summary'!D236</f>
        <v>0</v>
      </c>
      <c r="E139" s="35">
        <f>-'Quarterly Summary'!E236</f>
        <v>-225000</v>
      </c>
      <c r="F139" s="35">
        <f>-'Quarterly Summary'!F236</f>
        <v>-562500</v>
      </c>
      <c r="G139" s="36">
        <f t="shared" si="71"/>
        <v>-787500</v>
      </c>
      <c r="H139" s="35">
        <f>-'Quarterly Summary'!H236</f>
        <v>-637500</v>
      </c>
      <c r="I139" s="35">
        <f>-'Quarterly Summary'!I236</f>
        <v>-675000</v>
      </c>
      <c r="J139" s="35">
        <f>-'Quarterly Summary'!J236</f>
        <v>-824999.99999999988</v>
      </c>
      <c r="K139" s="35">
        <f>-'Quarterly Summary'!K236</f>
        <v>-900000</v>
      </c>
      <c r="L139" s="36">
        <f t="shared" si="72"/>
        <v>-3037500</v>
      </c>
      <c r="M139" s="35">
        <f>-'Quarterly Summary'!M236</f>
        <v>-1012500</v>
      </c>
      <c r="N139" s="35">
        <f>-'Quarterly Summary'!N236</f>
        <v>-1147500</v>
      </c>
      <c r="O139" s="35">
        <f>-'Quarterly Summary'!O236</f>
        <v>-1215000</v>
      </c>
      <c r="P139" s="35">
        <f>-'Quarterly Summary'!P236</f>
        <v>-1485000</v>
      </c>
      <c r="Q139" s="36">
        <f t="shared" si="73"/>
        <v>-4860000</v>
      </c>
      <c r="R139" s="35">
        <f>-'Quarterly Summary'!R236</f>
        <v>-1440000</v>
      </c>
      <c r="S139" s="35">
        <f>-'Quarterly Summary'!S236</f>
        <v>-1800000</v>
      </c>
      <c r="T139" s="35">
        <f>-'Quarterly Summary'!T236</f>
        <v>-2040000</v>
      </c>
      <c r="U139" s="35">
        <f>-'Quarterly Summary'!U236</f>
        <v>-2160000</v>
      </c>
      <c r="V139" s="36">
        <f t="shared" si="74"/>
        <v>-7440000</v>
      </c>
      <c r="W139" s="35">
        <f>-'Quarterly Summary'!W236</f>
        <v>-2309999.9999999995</v>
      </c>
      <c r="X139" s="35">
        <f>-'Quarterly Summary'!X236</f>
        <v>-2519999.9999999995</v>
      </c>
      <c r="Y139" s="35">
        <f>-'Quarterly Summary'!Y236</f>
        <v>-3150000</v>
      </c>
      <c r="Z139" s="35">
        <f>-'Quarterly Summary'!Z236</f>
        <v>-3569999.9999999995</v>
      </c>
      <c r="AA139" s="36">
        <f t="shared" si="75"/>
        <v>-11549999.999999998</v>
      </c>
      <c r="AB139" s="37">
        <f t="shared" si="76"/>
        <v>-27675000</v>
      </c>
      <c r="AC139" s="95">
        <f>-'Quarterly Summary'!DD236</f>
        <v>-1679999.9999999995</v>
      </c>
    </row>
    <row r="140" spans="1:29" x14ac:dyDescent="0.25">
      <c r="A140" t="s">
        <v>3042</v>
      </c>
      <c r="B140" s="39" t="s">
        <v>1999</v>
      </c>
      <c r="C140" s="47">
        <f>C138+C139</f>
        <v>0</v>
      </c>
      <c r="D140" s="47">
        <f>D138+D139</f>
        <v>0</v>
      </c>
      <c r="E140" s="47">
        <f>E138+E139</f>
        <v>0</v>
      </c>
      <c r="F140" s="47">
        <f>F138+F139</f>
        <v>0</v>
      </c>
      <c r="G140" s="47">
        <f t="shared" si="71"/>
        <v>0</v>
      </c>
      <c r="H140" s="47">
        <f>H138+H139</f>
        <v>0</v>
      </c>
      <c r="I140" s="47">
        <f>I138+I139</f>
        <v>0</v>
      </c>
      <c r="J140" s="47">
        <f>J138+J139</f>
        <v>0</v>
      </c>
      <c r="K140" s="47">
        <f>K138+K139</f>
        <v>0</v>
      </c>
      <c r="L140" s="47">
        <f t="shared" si="72"/>
        <v>0</v>
      </c>
      <c r="M140" s="47">
        <f>M138+M139</f>
        <v>112500</v>
      </c>
      <c r="N140" s="47">
        <f>N138+N139</f>
        <v>127500</v>
      </c>
      <c r="O140" s="47">
        <f>O138+O139</f>
        <v>135000</v>
      </c>
      <c r="P140" s="47">
        <f>P138+P139</f>
        <v>164999.99999999977</v>
      </c>
      <c r="Q140" s="47">
        <f t="shared" si="73"/>
        <v>539999.99999999977</v>
      </c>
      <c r="R140" s="47">
        <f>R138+R139</f>
        <v>360000</v>
      </c>
      <c r="S140" s="47">
        <f>S138+S139</f>
        <v>450000</v>
      </c>
      <c r="T140" s="47">
        <f>T138+T139</f>
        <v>510000</v>
      </c>
      <c r="U140" s="47">
        <f>U138+U139</f>
        <v>540000</v>
      </c>
      <c r="V140" s="47">
        <f t="shared" si="74"/>
        <v>1860000</v>
      </c>
      <c r="W140" s="47">
        <f>W138+W139</f>
        <v>990000</v>
      </c>
      <c r="X140" s="47">
        <f>X138+X139</f>
        <v>1080000.0000000005</v>
      </c>
      <c r="Y140" s="47">
        <f>Y138+Y139</f>
        <v>1350000</v>
      </c>
      <c r="Z140" s="47">
        <f>Z138+Z139</f>
        <v>1530000.0000000005</v>
      </c>
      <c r="AA140" s="47">
        <f t="shared" si="75"/>
        <v>4950000.0000000009</v>
      </c>
      <c r="AB140" s="47">
        <f t="shared" si="76"/>
        <v>7350000.0000000009</v>
      </c>
      <c r="AC140" s="95">
        <f>AC138+AC139</f>
        <v>720000</v>
      </c>
    </row>
    <row r="141" spans="1:29" x14ac:dyDescent="0.25">
      <c r="A141" t="s">
        <v>3045</v>
      </c>
      <c r="B141" s="32" t="s">
        <v>2731</v>
      </c>
      <c r="C141" s="35">
        <f>-'Quarterly Summary'!C68</f>
        <v>0</v>
      </c>
      <c r="D141" s="35">
        <f>-'Quarterly Summary'!D68</f>
        <v>0</v>
      </c>
      <c r="E141" s="35">
        <f>-'Quarterly Summary'!E68</f>
        <v>-18750</v>
      </c>
      <c r="F141" s="35">
        <f>-'Quarterly Summary'!F68</f>
        <v>-46875</v>
      </c>
      <c r="G141" s="36">
        <f t="shared" si="71"/>
        <v>-65625</v>
      </c>
      <c r="H141" s="35">
        <f>-'Quarterly Summary'!H68</f>
        <v>-53125</v>
      </c>
      <c r="I141" s="35">
        <f>-'Quarterly Summary'!I68</f>
        <v>-56250</v>
      </c>
      <c r="J141" s="35">
        <f>-'Quarterly Summary'!J68</f>
        <v>-68750</v>
      </c>
      <c r="K141" s="35">
        <f>-'Quarterly Summary'!K68</f>
        <v>-75000</v>
      </c>
      <c r="L141" s="36">
        <f t="shared" si="72"/>
        <v>-253125</v>
      </c>
      <c r="M141" s="35">
        <f>-'Quarterly Summary'!M68</f>
        <v>-93750</v>
      </c>
      <c r="N141" s="35">
        <f>-'Quarterly Summary'!N68</f>
        <v>-106250</v>
      </c>
      <c r="O141" s="35">
        <f>-'Quarterly Summary'!O68</f>
        <v>-112500</v>
      </c>
      <c r="P141" s="35">
        <f>-'Quarterly Summary'!P68</f>
        <v>-137500</v>
      </c>
      <c r="Q141" s="36">
        <f t="shared" si="73"/>
        <v>-450000</v>
      </c>
      <c r="R141" s="35">
        <f>-'Quarterly Summary'!R68</f>
        <v>-150000</v>
      </c>
      <c r="S141" s="35">
        <f>-'Quarterly Summary'!S68</f>
        <v>-187500</v>
      </c>
      <c r="T141" s="35">
        <f>-'Quarterly Summary'!T68</f>
        <v>-212500</v>
      </c>
      <c r="U141" s="35">
        <f>-'Quarterly Summary'!U68</f>
        <v>-225000</v>
      </c>
      <c r="V141" s="36">
        <f t="shared" si="74"/>
        <v>-775000</v>
      </c>
      <c r="W141" s="35">
        <f>-'Quarterly Summary'!W68</f>
        <v>-275000</v>
      </c>
      <c r="X141" s="35">
        <f>-'Quarterly Summary'!X68</f>
        <v>-300000</v>
      </c>
      <c r="Y141" s="35">
        <f>-'Quarterly Summary'!Y68</f>
        <v>-375000</v>
      </c>
      <c r="Z141" s="35">
        <f>-'Quarterly Summary'!Z68</f>
        <v>-425000</v>
      </c>
      <c r="AA141" s="36">
        <f t="shared" si="75"/>
        <v>-1375000</v>
      </c>
      <c r="AB141" s="37">
        <f t="shared" si="76"/>
        <v>-2918750</v>
      </c>
      <c r="AC141" s="95">
        <f>-'Quarterly Summary'!DD68</f>
        <v>-200000</v>
      </c>
    </row>
    <row r="142" spans="1:29" x14ac:dyDescent="0.25">
      <c r="A142" t="s">
        <v>3048</v>
      </c>
      <c r="B142" s="40" t="s">
        <v>2005</v>
      </c>
      <c r="C142" s="48">
        <f>C140+C141</f>
        <v>0</v>
      </c>
      <c r="D142" s="48">
        <f>D140+D141</f>
        <v>0</v>
      </c>
      <c r="E142" s="48">
        <f>E140+E141</f>
        <v>-18750</v>
      </c>
      <c r="F142" s="48">
        <f>F140+F141</f>
        <v>-46875</v>
      </c>
      <c r="G142" s="48">
        <f t="shared" si="71"/>
        <v>-65625</v>
      </c>
      <c r="H142" s="48">
        <f>H140+H141</f>
        <v>-53125</v>
      </c>
      <c r="I142" s="48">
        <f>I140+I141</f>
        <v>-56250</v>
      </c>
      <c r="J142" s="48">
        <f>J140+J141</f>
        <v>-68750</v>
      </c>
      <c r="K142" s="48">
        <f>K140+K141</f>
        <v>-75000</v>
      </c>
      <c r="L142" s="48">
        <f t="shared" si="72"/>
        <v>-253125</v>
      </c>
      <c r="M142" s="48">
        <f>M140+M141</f>
        <v>18750</v>
      </c>
      <c r="N142" s="48">
        <f>N140+N141</f>
        <v>21250</v>
      </c>
      <c r="O142" s="48">
        <f>O140+O141</f>
        <v>22500</v>
      </c>
      <c r="P142" s="48">
        <f>P140+P141</f>
        <v>27499.999999999767</v>
      </c>
      <c r="Q142" s="48">
        <f t="shared" si="73"/>
        <v>89999.999999999767</v>
      </c>
      <c r="R142" s="48">
        <f>R140+R141</f>
        <v>210000</v>
      </c>
      <c r="S142" s="48">
        <f>S140+S141</f>
        <v>262500</v>
      </c>
      <c r="T142" s="48">
        <f>T140+T141</f>
        <v>297500</v>
      </c>
      <c r="U142" s="48">
        <f>U140+U141</f>
        <v>315000</v>
      </c>
      <c r="V142" s="48">
        <f t="shared" si="74"/>
        <v>1085000</v>
      </c>
      <c r="W142" s="48">
        <f>W140+W141</f>
        <v>715000</v>
      </c>
      <c r="X142" s="48">
        <f>X140+X141</f>
        <v>780000.00000000047</v>
      </c>
      <c r="Y142" s="48">
        <f>Y140+Y141</f>
        <v>975000</v>
      </c>
      <c r="Z142" s="48">
        <f>Z140+Z141</f>
        <v>1105000.0000000005</v>
      </c>
      <c r="AA142" s="48">
        <f t="shared" si="75"/>
        <v>3575000.0000000009</v>
      </c>
      <c r="AB142" s="48">
        <f t="shared" si="76"/>
        <v>4431250.0000000009</v>
      </c>
      <c r="AC142" s="95">
        <f>AC140+AC141</f>
        <v>520000</v>
      </c>
    </row>
    <row r="143" spans="1:29" x14ac:dyDescent="0.25">
      <c r="A143" t="s">
        <v>3051</v>
      </c>
      <c r="B143" s="32" t="s">
        <v>2017</v>
      </c>
      <c r="C143" s="24">
        <f>'Quarterly Summary'!C380</f>
        <v>0</v>
      </c>
      <c r="D143" s="24">
        <f>'Quarterly Summary'!D380</f>
        <v>0</v>
      </c>
      <c r="E143" s="24">
        <f>'Quarterly Summary'!E380</f>
        <v>0</v>
      </c>
      <c r="F143" s="24">
        <f>'Quarterly Summary'!F380</f>
        <v>0</v>
      </c>
      <c r="G143" s="33">
        <f t="shared" si="71"/>
        <v>0</v>
      </c>
      <c r="H143" s="24">
        <f>'Quarterly Summary'!H380</f>
        <v>0</v>
      </c>
      <c r="I143" s="24">
        <f>'Quarterly Summary'!I380</f>
        <v>0</v>
      </c>
      <c r="J143" s="24">
        <f>'Quarterly Summary'!J380</f>
        <v>0</v>
      </c>
      <c r="K143" s="24">
        <f>'Quarterly Summary'!K380</f>
        <v>0</v>
      </c>
      <c r="L143" s="33">
        <f t="shared" si="72"/>
        <v>0</v>
      </c>
      <c r="M143" s="24">
        <f>'Quarterly Summary'!M380</f>
        <v>0</v>
      </c>
      <c r="N143" s="24">
        <f>'Quarterly Summary'!N380</f>
        <v>0</v>
      </c>
      <c r="O143" s="24">
        <f>'Quarterly Summary'!O380</f>
        <v>0</v>
      </c>
      <c r="P143" s="24">
        <f>'Quarterly Summary'!P380</f>
        <v>0</v>
      </c>
      <c r="Q143" s="33">
        <f t="shared" si="73"/>
        <v>0</v>
      </c>
      <c r="R143" s="24">
        <f>'Quarterly Summary'!R380</f>
        <v>0</v>
      </c>
      <c r="S143" s="24">
        <f>'Quarterly Summary'!S380</f>
        <v>0</v>
      </c>
      <c r="T143" s="24">
        <f>'Quarterly Summary'!T380</f>
        <v>0</v>
      </c>
      <c r="U143" s="24">
        <f>'Quarterly Summary'!U380</f>
        <v>0</v>
      </c>
      <c r="V143" s="33">
        <f t="shared" si="74"/>
        <v>0</v>
      </c>
      <c r="W143" s="24">
        <f>'Quarterly Summary'!W380</f>
        <v>0</v>
      </c>
      <c r="X143" s="24">
        <f>'Quarterly Summary'!X380</f>
        <v>0</v>
      </c>
      <c r="Y143" s="24">
        <f>'Quarterly Summary'!Y380</f>
        <v>0</v>
      </c>
      <c r="Z143" s="24">
        <f>'Quarterly Summary'!Z380</f>
        <v>0</v>
      </c>
      <c r="AA143" s="33">
        <f t="shared" si="75"/>
        <v>0</v>
      </c>
      <c r="AB143" s="34">
        <f t="shared" si="76"/>
        <v>0</v>
      </c>
      <c r="AC143" s="94">
        <f>'Quarterly Summary'!DD380</f>
        <v>0</v>
      </c>
    </row>
    <row r="144" spans="1:29" x14ac:dyDescent="0.25">
      <c r="A144" t="s">
        <v>3054</v>
      </c>
      <c r="B144" s="32" t="s">
        <v>2020</v>
      </c>
      <c r="C144" s="24">
        <f>'Quarterly Summary'!C404</f>
        <v>0</v>
      </c>
      <c r="D144" s="24">
        <f>'Quarterly Summary'!D404</f>
        <v>0</v>
      </c>
      <c r="E144" s="24">
        <f>'Quarterly Summary'!E404</f>
        <v>0</v>
      </c>
      <c r="F144" s="24">
        <f>'Quarterly Summary'!F404</f>
        <v>0</v>
      </c>
      <c r="G144" s="33">
        <f t="shared" si="71"/>
        <v>0</v>
      </c>
      <c r="H144" s="24">
        <f>'Quarterly Summary'!H404</f>
        <v>0</v>
      </c>
      <c r="I144" s="24">
        <f>'Quarterly Summary'!I404</f>
        <v>0</v>
      </c>
      <c r="J144" s="24">
        <f>'Quarterly Summary'!J404</f>
        <v>0</v>
      </c>
      <c r="K144" s="24">
        <f>'Quarterly Summary'!K404</f>
        <v>0</v>
      </c>
      <c r="L144" s="33">
        <f t="shared" si="72"/>
        <v>0</v>
      </c>
      <c r="M144" s="24">
        <f>'Quarterly Summary'!M404</f>
        <v>0</v>
      </c>
      <c r="N144" s="24">
        <f>'Quarterly Summary'!N404</f>
        <v>0</v>
      </c>
      <c r="O144" s="24">
        <f>'Quarterly Summary'!O404</f>
        <v>0</v>
      </c>
      <c r="P144" s="24">
        <f>'Quarterly Summary'!P404</f>
        <v>0</v>
      </c>
      <c r="Q144" s="33">
        <f t="shared" si="73"/>
        <v>0</v>
      </c>
      <c r="R144" s="24">
        <f>'Quarterly Summary'!R404</f>
        <v>0</v>
      </c>
      <c r="S144" s="24">
        <f>'Quarterly Summary'!S404</f>
        <v>0</v>
      </c>
      <c r="T144" s="24">
        <f>'Quarterly Summary'!T404</f>
        <v>0</v>
      </c>
      <c r="U144" s="24">
        <f>'Quarterly Summary'!U404</f>
        <v>0</v>
      </c>
      <c r="V144" s="33">
        <f t="shared" si="74"/>
        <v>0</v>
      </c>
      <c r="W144" s="24">
        <f>'Quarterly Summary'!W404</f>
        <v>0</v>
      </c>
      <c r="X144" s="24">
        <f>'Quarterly Summary'!X404</f>
        <v>0</v>
      </c>
      <c r="Y144" s="24">
        <f>'Quarterly Summary'!Y404</f>
        <v>0</v>
      </c>
      <c r="Z144" s="24">
        <f>'Quarterly Summary'!Z404</f>
        <v>0</v>
      </c>
      <c r="AA144" s="33">
        <f t="shared" si="75"/>
        <v>0</v>
      </c>
      <c r="AB144" s="34">
        <f t="shared" si="76"/>
        <v>0</v>
      </c>
      <c r="AC144" s="94">
        <f>'Quarterly Summary'!DD404</f>
        <v>0</v>
      </c>
    </row>
    <row r="145" spans="1:29" x14ac:dyDescent="0.25">
      <c r="A145" t="s">
        <v>3057</v>
      </c>
      <c r="B145" s="40" t="s">
        <v>2023</v>
      </c>
      <c r="C145" s="43">
        <f>C143+C144</f>
        <v>0</v>
      </c>
      <c r="D145" s="43">
        <f>D143+D144</f>
        <v>0</v>
      </c>
      <c r="E145" s="43">
        <f>E143+E144</f>
        <v>0</v>
      </c>
      <c r="F145" s="43">
        <f>F143+F144</f>
        <v>0</v>
      </c>
      <c r="G145" s="43">
        <f t="shared" si="71"/>
        <v>0</v>
      </c>
      <c r="H145" s="43">
        <f>H143+H144</f>
        <v>0</v>
      </c>
      <c r="I145" s="43">
        <f>I143+I144</f>
        <v>0</v>
      </c>
      <c r="J145" s="43">
        <f>J143+J144</f>
        <v>0</v>
      </c>
      <c r="K145" s="43">
        <f>K143+K144</f>
        <v>0</v>
      </c>
      <c r="L145" s="43">
        <f t="shared" si="72"/>
        <v>0</v>
      </c>
      <c r="M145" s="43">
        <f>M143+M144</f>
        <v>0</v>
      </c>
      <c r="N145" s="43">
        <f>N143+N144</f>
        <v>0</v>
      </c>
      <c r="O145" s="43">
        <f>O143+O144</f>
        <v>0</v>
      </c>
      <c r="P145" s="43">
        <f>P143+P144</f>
        <v>0</v>
      </c>
      <c r="Q145" s="43">
        <f t="shared" si="73"/>
        <v>0</v>
      </c>
      <c r="R145" s="43">
        <f>R143+R144</f>
        <v>0</v>
      </c>
      <c r="S145" s="43">
        <f>S143+S144</f>
        <v>0</v>
      </c>
      <c r="T145" s="43">
        <f>T143+T144</f>
        <v>0</v>
      </c>
      <c r="U145" s="43">
        <f>U143+U144</f>
        <v>0</v>
      </c>
      <c r="V145" s="43">
        <f t="shared" si="74"/>
        <v>0</v>
      </c>
      <c r="W145" s="43">
        <f>W143+W144</f>
        <v>0</v>
      </c>
      <c r="X145" s="43">
        <f>X143+X144</f>
        <v>0</v>
      </c>
      <c r="Y145" s="43">
        <f>Y143+Y144</f>
        <v>0</v>
      </c>
      <c r="Z145" s="43">
        <f>Z143+Z144</f>
        <v>0</v>
      </c>
      <c r="AA145" s="43">
        <f t="shared" si="75"/>
        <v>0</v>
      </c>
      <c r="AB145" s="43">
        <f t="shared" si="76"/>
        <v>0</v>
      </c>
      <c r="AC145" s="94">
        <f>AC143+AC144</f>
        <v>0</v>
      </c>
    </row>
    <row r="146" spans="1:29" x14ac:dyDescent="0.25">
      <c r="A146" t="s">
        <v>3060</v>
      </c>
      <c r="B146" s="32" t="s">
        <v>2742</v>
      </c>
      <c r="C146" s="24">
        <f>'Quarterly Summary'!C80</f>
        <v>0</v>
      </c>
      <c r="D146" s="24">
        <f>'Quarterly Summary'!D80</f>
        <v>0</v>
      </c>
      <c r="E146" s="24">
        <f>'Quarterly Summary'!E80</f>
        <v>39017.894931472823</v>
      </c>
      <c r="F146" s="24">
        <f>'Quarterly Summary'!F80</f>
        <v>153005.98543720972</v>
      </c>
      <c r="G146" s="33">
        <f t="shared" si="71"/>
        <v>192023.88036868256</v>
      </c>
      <c r="H146" s="24">
        <f>'Quarterly Summary'!H80</f>
        <v>229241.58264078951</v>
      </c>
      <c r="I146" s="24">
        <f>'Quarterly Summary'!I80</f>
        <v>255517.6630071018</v>
      </c>
      <c r="J146" s="24">
        <f>'Quarterly Summary'!J80</f>
        <v>303941.6133636653</v>
      </c>
      <c r="K146" s="24">
        <f>'Quarterly Summary'!K80</f>
        <v>349195.80282532878</v>
      </c>
      <c r="L146" s="33">
        <f t="shared" si="72"/>
        <v>1137896.6618368854</v>
      </c>
      <c r="M146" s="24">
        <f>'Quarterly Summary'!M80</f>
        <v>404677.63089414337</v>
      </c>
      <c r="N146" s="24">
        <f>'Quarterly Summary'!N80</f>
        <v>491709.59146590601</v>
      </c>
      <c r="O146" s="24">
        <f>'Quarterly Summary'!O80</f>
        <v>523883.93745090021</v>
      </c>
      <c r="P146" s="24">
        <f>'Quarterly Summary'!P80</f>
        <v>613213.71335818246</v>
      </c>
      <c r="Q146" s="33">
        <f t="shared" si="73"/>
        <v>2033484.873169132</v>
      </c>
      <c r="R146" s="24">
        <f>'Quarterly Summary'!R80</f>
        <v>700709.58296092646</v>
      </c>
      <c r="S146" s="24">
        <f>'Quarterly Summary'!S80</f>
        <v>810399.15350989485</v>
      </c>
      <c r="T146" s="24">
        <f>'Quarterly Summary'!T80</f>
        <v>983902.48523348197</v>
      </c>
      <c r="U146" s="24">
        <f>'Quarterly Summary'!U80</f>
        <v>1047996.7835203409</v>
      </c>
      <c r="V146" s="33">
        <f t="shared" si="74"/>
        <v>3543008.0052246442</v>
      </c>
      <c r="W146" s="24">
        <f>'Quarterly Summary'!W80</f>
        <v>1226537.9510538457</v>
      </c>
      <c r="X146" s="24">
        <f>'Quarterly Summary'!X80</f>
        <v>1401473.4239109829</v>
      </c>
      <c r="Y146" s="24">
        <f>'Quarterly Summary'!Y80</f>
        <v>1620825.3338343445</v>
      </c>
      <c r="Z146" s="24">
        <f>'Quarterly Summary'!Z80</f>
        <v>1967818.608373601</v>
      </c>
      <c r="AA146" s="33">
        <f t="shared" si="75"/>
        <v>6216655.3171727741</v>
      </c>
      <c r="AB146" s="34">
        <f t="shared" si="76"/>
        <v>13123068.737772118</v>
      </c>
      <c r="AC146" s="94">
        <f>'Quarterly Summary'!DD80</f>
        <v>1470681.2622278854</v>
      </c>
    </row>
    <row r="147" spans="1:29" x14ac:dyDescent="0.25">
      <c r="A147" t="s">
        <v>3063</v>
      </c>
      <c r="B147" s="32" t="s">
        <v>2745</v>
      </c>
      <c r="C147" s="24">
        <f>C299-0</f>
        <v>0</v>
      </c>
      <c r="D147" s="24">
        <f>D299-C299</f>
        <v>0</v>
      </c>
      <c r="E147" s="24">
        <f>E299-D299</f>
        <v>48033.618236830487</v>
      </c>
      <c r="F147" s="24">
        <f>F299-E299</f>
        <v>76485.265808084427</v>
      </c>
      <c r="G147" s="33">
        <f t="shared" si="71"/>
        <v>124518.88404491491</v>
      </c>
      <c r="H147" s="24">
        <f>H299-F299</f>
        <v>36731.828525021439</v>
      </c>
      <c r="I147" s="24">
        <f>I299-H299</f>
        <v>23754.88216240512</v>
      </c>
      <c r="J147" s="24">
        <f>J299-I299</f>
        <v>37064.180284979288</v>
      </c>
      <c r="K147" s="24">
        <f>K299-J299</f>
        <v>25292.445423334953</v>
      </c>
      <c r="L147" s="33">
        <f t="shared" si="72"/>
        <v>122843.3363957408</v>
      </c>
      <c r="M147" s="24">
        <f>M299-K299</f>
        <v>57373.6315767169</v>
      </c>
      <c r="N147" s="24">
        <f>N299-M299</f>
        <v>40238.731651479146</v>
      </c>
      <c r="O147" s="24">
        <f>O299-N299</f>
        <v>34661.155802560505</v>
      </c>
      <c r="P147" s="24">
        <f>P299-O299</f>
        <v>68797.873948960565</v>
      </c>
      <c r="Q147" s="33">
        <f t="shared" si="73"/>
        <v>201071.39297971711</v>
      </c>
      <c r="R147" s="24">
        <f>R299-P299</f>
        <v>48266.913536447566</v>
      </c>
      <c r="S147" s="24">
        <f>S299-R299</f>
        <v>113703.37143182522</v>
      </c>
      <c r="T147" s="24">
        <f>T299-S299</f>
        <v>79994.161001288332</v>
      </c>
      <c r="U147" s="24">
        <f>U299-T299</f>
        <v>69093.402986581437</v>
      </c>
      <c r="V147" s="33">
        <f t="shared" si="74"/>
        <v>311057.84895614255</v>
      </c>
      <c r="W147" s="24">
        <f>W299-U299</f>
        <v>137485.22356043849</v>
      </c>
      <c r="X147" s="24">
        <f>X299-W299</f>
        <v>96479.569083765149</v>
      </c>
      <c r="Y147" s="24">
        <f>Y299-X299</f>
        <v>227379.71604909748</v>
      </c>
      <c r="Z147" s="24">
        <f>Z299-Y299</f>
        <v>159974.68409593962</v>
      </c>
      <c r="AA147" s="33">
        <f t="shared" si="75"/>
        <v>621319.19278924074</v>
      </c>
      <c r="AB147" s="34">
        <f>AB299-Z299</f>
        <v>0</v>
      </c>
      <c r="AC147" s="94">
        <f>AC299-AB299</f>
        <v>-2761621.3103315122</v>
      </c>
    </row>
    <row r="148" spans="1:29" x14ac:dyDescent="0.25">
      <c r="A148" t="s">
        <v>3066</v>
      </c>
      <c r="B148" s="32" t="s">
        <v>2748</v>
      </c>
      <c r="C148" s="24">
        <f>'Quarterly Summary'!C104</f>
        <v>0</v>
      </c>
      <c r="D148" s="24">
        <f>'Quarterly Summary'!D104</f>
        <v>0</v>
      </c>
      <c r="E148" s="24">
        <f>'Quarterly Summary'!E104</f>
        <v>87051.513168303311</v>
      </c>
      <c r="F148" s="24">
        <f>'Quarterly Summary'!F104</f>
        <v>229491.25124529417</v>
      </c>
      <c r="G148" s="33">
        <f t="shared" si="71"/>
        <v>316542.76441359747</v>
      </c>
      <c r="H148" s="24">
        <f>'Quarterly Summary'!H104</f>
        <v>265973.41116581095</v>
      </c>
      <c r="I148" s="24">
        <f>'Quarterly Summary'!I104</f>
        <v>279272.54516950692</v>
      </c>
      <c r="J148" s="24">
        <f>'Quarterly Summary'!J104</f>
        <v>341005.79364864458</v>
      </c>
      <c r="K148" s="24">
        <f>'Quarterly Summary'!K104</f>
        <v>374488.24824866373</v>
      </c>
      <c r="L148" s="33">
        <f t="shared" si="72"/>
        <v>1260739.9982326261</v>
      </c>
      <c r="M148" s="24">
        <f>'Quarterly Summary'!M104</f>
        <v>462051.26247086027</v>
      </c>
      <c r="N148" s="24">
        <f>'Quarterly Summary'!N104</f>
        <v>531948.32311738515</v>
      </c>
      <c r="O148" s="24">
        <f>'Quarterly Summary'!O104</f>
        <v>558545.09325346071</v>
      </c>
      <c r="P148" s="24">
        <f>'Quarterly Summary'!P104</f>
        <v>682011.58730714303</v>
      </c>
      <c r="Q148" s="33">
        <f t="shared" si="73"/>
        <v>2234556.2661488494</v>
      </c>
      <c r="R148" s="24">
        <f>'Quarterly Summary'!R104</f>
        <v>748976.49649737403</v>
      </c>
      <c r="S148" s="24">
        <f>'Quarterly Summary'!S104</f>
        <v>924102.52494172007</v>
      </c>
      <c r="T148" s="24">
        <f>'Quarterly Summary'!T104</f>
        <v>1063896.6462347703</v>
      </c>
      <c r="U148" s="24">
        <f>'Quarterly Summary'!U104</f>
        <v>1117090.1865069224</v>
      </c>
      <c r="V148" s="33">
        <f t="shared" si="74"/>
        <v>3854065.8541807868</v>
      </c>
      <c r="W148" s="24">
        <f>'Quarterly Summary'!W104</f>
        <v>1364023.1746142842</v>
      </c>
      <c r="X148" s="24">
        <f>'Quarterly Summary'!X104</f>
        <v>1497952.9929947481</v>
      </c>
      <c r="Y148" s="24">
        <f>'Quarterly Summary'!Y104</f>
        <v>1848205.049883442</v>
      </c>
      <c r="Z148" s="24">
        <f>'Quarterly Summary'!Z104</f>
        <v>2127793.2924695406</v>
      </c>
      <c r="AA148" s="33">
        <f t="shared" si="75"/>
        <v>6837974.5099620149</v>
      </c>
      <c r="AB148" s="34">
        <f>SUM(G148,L148,Q148,V148,AA148)</f>
        <v>14503879.392937874</v>
      </c>
      <c r="AC148" s="94">
        <f>'Quarterly Summary'!DD104</f>
        <v>89870.607062129304</v>
      </c>
    </row>
    <row r="149" spans="1:29" x14ac:dyDescent="0.25">
      <c r="A149" t="s">
        <v>3069</v>
      </c>
      <c r="B149" s="32" t="s">
        <v>2751</v>
      </c>
      <c r="C149" s="24">
        <f>C300-0</f>
        <v>0</v>
      </c>
      <c r="D149" s="24">
        <f>D300-C300</f>
        <v>0</v>
      </c>
      <c r="E149" s="24">
        <f>E300-D300</f>
        <v>6698.4868316966895</v>
      </c>
      <c r="F149" s="24">
        <f>F300-E300</f>
        <v>4883.7487547058408</v>
      </c>
      <c r="G149" s="33">
        <f t="shared" si="71"/>
        <v>11582.23558640253</v>
      </c>
      <c r="H149" s="24">
        <f>H300-F300</f>
        <v>-348.41116581094684</v>
      </c>
      <c r="I149" s="24">
        <f>I300-H300</f>
        <v>1977.4548304930795</v>
      </c>
      <c r="J149" s="24">
        <f>J300-I300</f>
        <v>2744.2063513554167</v>
      </c>
      <c r="K149" s="24">
        <f>K300-J300</f>
        <v>511.75175133626908</v>
      </c>
      <c r="L149" s="33">
        <f t="shared" si="72"/>
        <v>4885.0017673738184</v>
      </c>
      <c r="M149" s="24">
        <f>M300-K300</f>
        <v>6698.7375291397329</v>
      </c>
      <c r="N149" s="24">
        <f>N300-M300</f>
        <v>-698.32311738468707</v>
      </c>
      <c r="O149" s="24">
        <f>O300-N300</f>
        <v>3954.9067465392873</v>
      </c>
      <c r="P149" s="24">
        <f>P300-O300</f>
        <v>5488.4126928565092</v>
      </c>
      <c r="Q149" s="33">
        <f t="shared" si="73"/>
        <v>15443.733851150842</v>
      </c>
      <c r="R149" s="24">
        <f>R300-P300</f>
        <v>1023.503502625972</v>
      </c>
      <c r="S149" s="24">
        <f>S300-R300</f>
        <v>13397.475058279932</v>
      </c>
      <c r="T149" s="24">
        <f>T300-S300</f>
        <v>-1396.6462347693741</v>
      </c>
      <c r="U149" s="24">
        <f>U300-T300</f>
        <v>7909.8134930776432</v>
      </c>
      <c r="V149" s="33">
        <f t="shared" si="74"/>
        <v>20934.145819214173</v>
      </c>
      <c r="W149" s="24">
        <f>W300-U300</f>
        <v>10976.825385716744</v>
      </c>
      <c r="X149" s="24">
        <f>X300-W300</f>
        <v>2047.0070052519441</v>
      </c>
      <c r="Y149" s="24">
        <f>Y300-X300</f>
        <v>26794.950116558</v>
      </c>
      <c r="Z149" s="24">
        <f>Z300-Y300</f>
        <v>-2793.2924695387483</v>
      </c>
      <c r="AA149" s="33">
        <f t="shared" si="75"/>
        <v>37025.49003798794</v>
      </c>
      <c r="AB149" s="34">
        <f>AB300-Z300</f>
        <v>0</v>
      </c>
      <c r="AC149" s="94">
        <f>AC300-AB300</f>
        <v>-179741.21412425861</v>
      </c>
    </row>
    <row r="150" spans="1:29" x14ac:dyDescent="0.25">
      <c r="A150" t="s">
        <v>3072</v>
      </c>
      <c r="B150" s="32" t="s">
        <v>2754</v>
      </c>
      <c r="C150" s="24">
        <f>'Quarterly Summary'!C140</f>
        <v>0</v>
      </c>
      <c r="D150" s="24">
        <f>'Quarterly Summary'!D140</f>
        <v>0</v>
      </c>
      <c r="E150" s="24">
        <f>'Quarterly Summary'!E140</f>
        <v>93750</v>
      </c>
      <c r="F150" s="24">
        <f>'Quarterly Summary'!F140</f>
        <v>234375</v>
      </c>
      <c r="G150" s="33">
        <f t="shared" si="71"/>
        <v>328125</v>
      </c>
      <c r="H150" s="24">
        <f>'Quarterly Summary'!H140</f>
        <v>265625</v>
      </c>
      <c r="I150" s="24">
        <f>'Quarterly Summary'!I140</f>
        <v>281250</v>
      </c>
      <c r="J150" s="24">
        <f>'Quarterly Summary'!J140</f>
        <v>343750</v>
      </c>
      <c r="K150" s="24">
        <f>'Quarterly Summary'!K140</f>
        <v>375000</v>
      </c>
      <c r="L150" s="33">
        <f t="shared" si="72"/>
        <v>1265625</v>
      </c>
      <c r="M150" s="24">
        <f>'Quarterly Summary'!M140</f>
        <v>468750</v>
      </c>
      <c r="N150" s="24">
        <f>'Quarterly Summary'!N140</f>
        <v>531250.00000000047</v>
      </c>
      <c r="O150" s="24">
        <f>'Quarterly Summary'!O140</f>
        <v>562500</v>
      </c>
      <c r="P150" s="24">
        <f>'Quarterly Summary'!P140</f>
        <v>687499.99999999953</v>
      </c>
      <c r="Q150" s="33">
        <f t="shared" si="73"/>
        <v>2250000</v>
      </c>
      <c r="R150" s="24">
        <f>'Quarterly Summary'!R140</f>
        <v>750000</v>
      </c>
      <c r="S150" s="24">
        <f>'Quarterly Summary'!S140</f>
        <v>937500</v>
      </c>
      <c r="T150" s="24">
        <f>'Quarterly Summary'!T140</f>
        <v>1062500.0000000009</v>
      </c>
      <c r="U150" s="24">
        <f>'Quarterly Summary'!U140</f>
        <v>1125000</v>
      </c>
      <c r="V150" s="33">
        <f t="shared" si="74"/>
        <v>3875000.0000000009</v>
      </c>
      <c r="W150" s="24">
        <f>'Quarterly Summary'!W140</f>
        <v>1375000.0000000009</v>
      </c>
      <c r="X150" s="24">
        <f>'Quarterly Summary'!X140</f>
        <v>1500000</v>
      </c>
      <c r="Y150" s="24">
        <f>'Quarterly Summary'!Y140</f>
        <v>1875000</v>
      </c>
      <c r="Z150" s="24">
        <f>'Quarterly Summary'!Z140</f>
        <v>2125000.0000000019</v>
      </c>
      <c r="AA150" s="33">
        <f t="shared" si="75"/>
        <v>6875000.0000000028</v>
      </c>
      <c r="AB150" s="34">
        <f>SUM(G150,L150,Q150,V150,AA150)</f>
        <v>14593750.000000004</v>
      </c>
      <c r="AC150" s="94">
        <f>'Quarterly Summary'!DD140</f>
        <v>0</v>
      </c>
    </row>
    <row r="151" spans="1:29" x14ac:dyDescent="0.25">
      <c r="A151" t="s">
        <v>3075</v>
      </c>
      <c r="B151" s="32" t="s">
        <v>2757</v>
      </c>
      <c r="C151" s="35">
        <f>-'Quarterly Summary'!C332</f>
        <v>0</v>
      </c>
      <c r="D151" s="35">
        <f>-'Quarterly Summary'!D332</f>
        <v>0</v>
      </c>
      <c r="E151" s="35">
        <f>-'Quarterly Summary'!E332</f>
        <v>-93750</v>
      </c>
      <c r="F151" s="35">
        <f>-'Quarterly Summary'!F332</f>
        <v>-234375</v>
      </c>
      <c r="G151" s="36">
        <f t="shared" si="71"/>
        <v>-328125</v>
      </c>
      <c r="H151" s="35">
        <f>-'Quarterly Summary'!H332</f>
        <v>-265625</v>
      </c>
      <c r="I151" s="35">
        <f>-'Quarterly Summary'!I332</f>
        <v>-281250</v>
      </c>
      <c r="J151" s="35">
        <f>-'Quarterly Summary'!J332</f>
        <v>-343750</v>
      </c>
      <c r="K151" s="35">
        <f>-'Quarterly Summary'!K332</f>
        <v>-375000</v>
      </c>
      <c r="L151" s="36">
        <f t="shared" si="72"/>
        <v>-1265625</v>
      </c>
      <c r="M151" s="35">
        <f>-'Quarterly Summary'!M332</f>
        <v>-421875</v>
      </c>
      <c r="N151" s="35">
        <f>-'Quarterly Summary'!N332</f>
        <v>-478125.00000000047</v>
      </c>
      <c r="O151" s="35">
        <f>-'Quarterly Summary'!O332</f>
        <v>-506250</v>
      </c>
      <c r="P151" s="35">
        <f>-'Quarterly Summary'!P332</f>
        <v>-618749.99999999965</v>
      </c>
      <c r="Q151" s="36">
        <f t="shared" si="73"/>
        <v>-2025000</v>
      </c>
      <c r="R151" s="35">
        <f>-'Quarterly Summary'!R332</f>
        <v>-600000</v>
      </c>
      <c r="S151" s="35">
        <f>-'Quarterly Summary'!S332</f>
        <v>-750000</v>
      </c>
      <c r="T151" s="35">
        <f>-'Quarterly Summary'!T332</f>
        <v>-850000.00000000093</v>
      </c>
      <c r="U151" s="35">
        <f>-'Quarterly Summary'!U332</f>
        <v>-900000</v>
      </c>
      <c r="V151" s="36">
        <f t="shared" si="74"/>
        <v>-3100000.0000000009</v>
      </c>
      <c r="W151" s="35">
        <f>-'Quarterly Summary'!W332</f>
        <v>-962500.00000000058</v>
      </c>
      <c r="X151" s="35">
        <f>-'Quarterly Summary'!X332</f>
        <v>-1050000</v>
      </c>
      <c r="Y151" s="35">
        <f>-'Quarterly Summary'!Y332</f>
        <v>-1312500</v>
      </c>
      <c r="Z151" s="35">
        <f>-'Quarterly Summary'!Z332</f>
        <v>-1487500.0000000012</v>
      </c>
      <c r="AA151" s="36">
        <f t="shared" si="75"/>
        <v>-4812500.0000000019</v>
      </c>
      <c r="AB151" s="37">
        <f>SUM(G151,L151,Q151,V151,AA151)</f>
        <v>-11531250.000000004</v>
      </c>
      <c r="AC151" s="95">
        <f>-'Quarterly Summary'!DD332</f>
        <v>0</v>
      </c>
    </row>
    <row r="152" spans="1:29" x14ac:dyDescent="0.25">
      <c r="A152" t="s">
        <v>3078</v>
      </c>
      <c r="B152" s="40" t="s">
        <v>2760</v>
      </c>
      <c r="C152" s="48">
        <f>C150+C151</f>
        <v>0</v>
      </c>
      <c r="D152" s="48">
        <f>D150+D151</f>
        <v>0</v>
      </c>
      <c r="E152" s="48">
        <f>E150+E151</f>
        <v>0</v>
      </c>
      <c r="F152" s="48">
        <f>F150+F151</f>
        <v>0</v>
      </c>
      <c r="G152" s="48">
        <f t="shared" si="71"/>
        <v>0</v>
      </c>
      <c r="H152" s="48">
        <f>H150+H151</f>
        <v>0</v>
      </c>
      <c r="I152" s="48">
        <f>I150+I151</f>
        <v>0</v>
      </c>
      <c r="J152" s="48">
        <f>J150+J151</f>
        <v>0</v>
      </c>
      <c r="K152" s="48">
        <f>K150+K151</f>
        <v>0</v>
      </c>
      <c r="L152" s="48">
        <f t="shared" si="72"/>
        <v>0</v>
      </c>
      <c r="M152" s="48">
        <f>M150+M151</f>
        <v>46875</v>
      </c>
      <c r="N152" s="48">
        <f>N150+N151</f>
        <v>53125</v>
      </c>
      <c r="O152" s="48">
        <f>O150+O151</f>
        <v>56250</v>
      </c>
      <c r="P152" s="48">
        <f>P150+P151</f>
        <v>68749.999999999884</v>
      </c>
      <c r="Q152" s="48">
        <f t="shared" si="73"/>
        <v>224999.99999999988</v>
      </c>
      <c r="R152" s="48">
        <f>R150+R151</f>
        <v>150000</v>
      </c>
      <c r="S152" s="48">
        <f>S150+S151</f>
        <v>187500</v>
      </c>
      <c r="T152" s="48">
        <f>T150+T151</f>
        <v>212500</v>
      </c>
      <c r="U152" s="48">
        <f>U150+U151</f>
        <v>225000</v>
      </c>
      <c r="V152" s="48">
        <f t="shared" si="74"/>
        <v>775000</v>
      </c>
      <c r="W152" s="48">
        <f>W150+W151</f>
        <v>412500.00000000035</v>
      </c>
      <c r="X152" s="48">
        <f>X150+X151</f>
        <v>450000</v>
      </c>
      <c r="Y152" s="48">
        <f>Y150+Y151</f>
        <v>562500</v>
      </c>
      <c r="Z152" s="48">
        <f>Z150+Z151</f>
        <v>637500.0000000007</v>
      </c>
      <c r="AA152" s="48">
        <f t="shared" si="75"/>
        <v>2062500.0000000012</v>
      </c>
      <c r="AB152" s="48">
        <f>SUM(G152,L152,Q152,V152,AA152)</f>
        <v>3062500.0000000009</v>
      </c>
      <c r="AC152" s="95">
        <f>AC150+AC151</f>
        <v>0</v>
      </c>
    </row>
    <row r="153" spans="1:29" x14ac:dyDescent="0.25">
      <c r="A153" t="s">
        <v>3081</v>
      </c>
      <c r="B153" s="40" t="s">
        <v>2032</v>
      </c>
      <c r="C153" s="42">
        <f>C135-C150-C138</f>
        <v>0</v>
      </c>
      <c r="D153" s="42">
        <f>D135-D150-D138</f>
        <v>0</v>
      </c>
      <c r="E153" s="42">
        <f>E135-E150-E138</f>
        <v>56250</v>
      </c>
      <c r="F153" s="42">
        <f>F135-F150-F138</f>
        <v>140624.99999999988</v>
      </c>
      <c r="G153" s="42">
        <f t="shared" si="71"/>
        <v>196874.99999999988</v>
      </c>
      <c r="H153" s="42">
        <f>H135-H150-H138</f>
        <v>159375</v>
      </c>
      <c r="I153" s="42">
        <f>I135-I150-I138</f>
        <v>168750</v>
      </c>
      <c r="J153" s="42">
        <f>J135-J150-J138</f>
        <v>206249.99999999988</v>
      </c>
      <c r="K153" s="42">
        <f>K135-K150-K138</f>
        <v>225000</v>
      </c>
      <c r="L153" s="42">
        <f t="shared" si="72"/>
        <v>759374.99999999988</v>
      </c>
      <c r="M153" s="42">
        <f>M135-M150-M138</f>
        <v>281249.99999999977</v>
      </c>
      <c r="N153" s="42">
        <f>N135-N150-N138</f>
        <v>318749.99999999953</v>
      </c>
      <c r="O153" s="42">
        <f>O135-O150-O138</f>
        <v>337500</v>
      </c>
      <c r="P153" s="42">
        <f>P135-P150-P138</f>
        <v>412500.00000000023</v>
      </c>
      <c r="Q153" s="42">
        <f t="shared" si="73"/>
        <v>1349999.9999999995</v>
      </c>
      <c r="R153" s="42">
        <f>R135-R150-R138</f>
        <v>450000</v>
      </c>
      <c r="S153" s="42">
        <f>S135-S150-S138</f>
        <v>562499.99999999953</v>
      </c>
      <c r="T153" s="42">
        <f>T135-T150-T138</f>
        <v>637499.99999999907</v>
      </c>
      <c r="U153" s="42">
        <f>U135-U150-U138</f>
        <v>675000</v>
      </c>
      <c r="V153" s="42">
        <f t="shared" si="74"/>
        <v>2324999.9999999986</v>
      </c>
      <c r="W153" s="42">
        <f>W135-W150-W138</f>
        <v>824999.9999999986</v>
      </c>
      <c r="X153" s="42">
        <f>X135-X150-X138</f>
        <v>900000</v>
      </c>
      <c r="Y153" s="42">
        <f>Y135-Y150-Y138</f>
        <v>1124999.9999999991</v>
      </c>
      <c r="Z153" s="42">
        <f>Z135-Z150-Z138</f>
        <v>1274999.9999999981</v>
      </c>
      <c r="AA153" s="42">
        <f t="shared" si="75"/>
        <v>4124999.9999999958</v>
      </c>
      <c r="AB153" s="42">
        <f>SUM(G153,L153,Q153,V153,AA153)</f>
        <v>8756249.9999999944</v>
      </c>
      <c r="AC153" s="94">
        <f>AC135-AC150-AC138</f>
        <v>1600000</v>
      </c>
    </row>
    <row r="154" spans="1:29" x14ac:dyDescent="0.25">
      <c r="A154" t="s">
        <v>3084</v>
      </c>
      <c r="B154" s="40" t="s">
        <v>2035</v>
      </c>
      <c r="C154" s="43">
        <f>C137-C152-C142-C145</f>
        <v>0</v>
      </c>
      <c r="D154" s="43">
        <f>D137-D152-D142-D145</f>
        <v>0</v>
      </c>
      <c r="E154" s="43">
        <f>E137-E152-E142-E145</f>
        <v>18750</v>
      </c>
      <c r="F154" s="43">
        <f>F137-F152-F142-F145</f>
        <v>46875</v>
      </c>
      <c r="G154" s="43">
        <f t="shared" si="71"/>
        <v>65625</v>
      </c>
      <c r="H154" s="43">
        <f>H137-H152-H142-H145</f>
        <v>53125</v>
      </c>
      <c r="I154" s="43">
        <f>I137-I152-I142-I145</f>
        <v>56250</v>
      </c>
      <c r="J154" s="43">
        <f>J137-J152-J142-J145</f>
        <v>68750</v>
      </c>
      <c r="K154" s="43">
        <f>K137-K152-K142-K145</f>
        <v>75000</v>
      </c>
      <c r="L154" s="43">
        <f t="shared" si="72"/>
        <v>253125</v>
      </c>
      <c r="M154" s="43">
        <f>M137-M152-M142-M145</f>
        <v>121874.99999999977</v>
      </c>
      <c r="N154" s="43">
        <f>N137-N152-N142-N145</f>
        <v>138125</v>
      </c>
      <c r="O154" s="43">
        <f>O137-O152-O142-O145</f>
        <v>146250</v>
      </c>
      <c r="P154" s="43">
        <f>P137-P152-P142-P145</f>
        <v>178749.99999999988</v>
      </c>
      <c r="Q154" s="43">
        <f t="shared" si="73"/>
        <v>584999.99999999965</v>
      </c>
      <c r="R154" s="43">
        <f>R137-R152-R142-R145</f>
        <v>240000</v>
      </c>
      <c r="S154" s="43">
        <f>S137-S152-S142-S145</f>
        <v>299999.99999999953</v>
      </c>
      <c r="T154" s="43">
        <f>T137-T152-T142-T145</f>
        <v>340000</v>
      </c>
      <c r="U154" s="43">
        <f>U137-U152-U142-U145</f>
        <v>360000</v>
      </c>
      <c r="V154" s="43">
        <f t="shared" si="74"/>
        <v>1239999.9999999995</v>
      </c>
      <c r="W154" s="43">
        <f>W137-W152-W142-W145</f>
        <v>522499.99999999907</v>
      </c>
      <c r="X154" s="43">
        <f>X137-X152-X142-X145</f>
        <v>569999.99999999953</v>
      </c>
      <c r="Y154" s="43">
        <f>Y137-Y152-Y142-Y145</f>
        <v>712499.99999999907</v>
      </c>
      <c r="Z154" s="43">
        <f>Z137-Z152-Z142-Z145</f>
        <v>807499.99999999977</v>
      </c>
      <c r="AA154" s="43">
        <f t="shared" si="75"/>
        <v>2612499.9999999972</v>
      </c>
      <c r="AB154" s="43">
        <f>SUM(G154,L154,Q154,V154,AA154)</f>
        <v>4756249.9999999963</v>
      </c>
      <c r="AC154" s="94">
        <f>AC137-AC152-AC142-AC145</f>
        <v>680000</v>
      </c>
    </row>
    <row r="155" spans="1:29" x14ac:dyDescent="0.25">
      <c r="A155" t="s">
        <v>3087</v>
      </c>
      <c r="B155" s="44" t="s">
        <v>1984</v>
      </c>
      <c r="C155" s="6">
        <f t="shared" ref="C155:AC155" si="77">IFERROR(C150/C135,0)</f>
        <v>0</v>
      </c>
      <c r="D155" s="6">
        <f t="shared" si="77"/>
        <v>0</v>
      </c>
      <c r="E155" s="6">
        <f t="shared" si="77"/>
        <v>0.25</v>
      </c>
      <c r="F155" s="6">
        <f t="shared" si="77"/>
        <v>0.25000000000000006</v>
      </c>
      <c r="G155" s="45">
        <f t="shared" si="77"/>
        <v>0.25</v>
      </c>
      <c r="H155" s="6">
        <f t="shared" si="77"/>
        <v>0.25</v>
      </c>
      <c r="I155" s="6">
        <f t="shared" si="77"/>
        <v>0.25</v>
      </c>
      <c r="J155" s="6">
        <f t="shared" si="77"/>
        <v>0.25000000000000006</v>
      </c>
      <c r="K155" s="6">
        <f t="shared" si="77"/>
        <v>0.25</v>
      </c>
      <c r="L155" s="45">
        <f t="shared" si="77"/>
        <v>0.25</v>
      </c>
      <c r="M155" s="6">
        <f t="shared" si="77"/>
        <v>0.25000000000000006</v>
      </c>
      <c r="N155" s="6">
        <f t="shared" si="77"/>
        <v>0.25000000000000022</v>
      </c>
      <c r="O155" s="6">
        <f t="shared" si="77"/>
        <v>0.25</v>
      </c>
      <c r="P155" s="6">
        <f t="shared" si="77"/>
        <v>0.24999999999999986</v>
      </c>
      <c r="Q155" s="45">
        <f t="shared" si="77"/>
        <v>0.25</v>
      </c>
      <c r="R155" s="6">
        <f t="shared" si="77"/>
        <v>0.25</v>
      </c>
      <c r="S155" s="6">
        <f t="shared" si="77"/>
        <v>0.25000000000000006</v>
      </c>
      <c r="T155" s="6">
        <f t="shared" si="77"/>
        <v>0.25000000000000022</v>
      </c>
      <c r="U155" s="6">
        <f t="shared" si="77"/>
        <v>0.25</v>
      </c>
      <c r="V155" s="45">
        <f t="shared" si="77"/>
        <v>0.25000000000000006</v>
      </c>
      <c r="W155" s="6">
        <f t="shared" si="77"/>
        <v>0.25000000000000022</v>
      </c>
      <c r="X155" s="6">
        <f t="shared" si="77"/>
        <v>0.25</v>
      </c>
      <c r="Y155" s="6">
        <f t="shared" si="77"/>
        <v>0.25000000000000006</v>
      </c>
      <c r="Z155" s="6">
        <f t="shared" si="77"/>
        <v>0.25000000000000022</v>
      </c>
      <c r="AA155" s="45">
        <f t="shared" si="77"/>
        <v>0.25000000000000011</v>
      </c>
      <c r="AB155" s="46">
        <f t="shared" si="77"/>
        <v>0.25000000000000006</v>
      </c>
      <c r="AC155" s="96">
        <f t="shared" si="77"/>
        <v>0</v>
      </c>
    </row>
    <row r="156" spans="1:29" x14ac:dyDescent="0.25">
      <c r="A156" t="s">
        <v>3090</v>
      </c>
      <c r="B156" s="44" t="s">
        <v>1987</v>
      </c>
      <c r="C156" s="6">
        <f t="shared" ref="C156:AC156" si="78">IFERROR(C152/C137,0)</f>
        <v>0</v>
      </c>
      <c r="D156" s="6">
        <f t="shared" si="78"/>
        <v>0</v>
      </c>
      <c r="E156" s="6">
        <f t="shared" si="78"/>
        <v>0</v>
      </c>
      <c r="F156" s="6">
        <f t="shared" si="78"/>
        <v>0</v>
      </c>
      <c r="G156" s="45">
        <f t="shared" si="78"/>
        <v>0</v>
      </c>
      <c r="H156" s="6">
        <f t="shared" si="78"/>
        <v>0</v>
      </c>
      <c r="I156" s="6">
        <f t="shared" si="78"/>
        <v>0</v>
      </c>
      <c r="J156" s="6">
        <f t="shared" si="78"/>
        <v>0</v>
      </c>
      <c r="K156" s="6">
        <f t="shared" si="78"/>
        <v>0</v>
      </c>
      <c r="L156" s="45">
        <f t="shared" si="78"/>
        <v>0</v>
      </c>
      <c r="M156" s="6">
        <f t="shared" si="78"/>
        <v>0.25000000000000033</v>
      </c>
      <c r="N156" s="6">
        <f t="shared" si="78"/>
        <v>0.25</v>
      </c>
      <c r="O156" s="6">
        <f t="shared" si="78"/>
        <v>0.25</v>
      </c>
      <c r="P156" s="6">
        <f t="shared" si="78"/>
        <v>0.25</v>
      </c>
      <c r="Q156" s="45">
        <f t="shared" si="78"/>
        <v>0.25000000000000006</v>
      </c>
      <c r="R156" s="6">
        <f t="shared" si="78"/>
        <v>0.25</v>
      </c>
      <c r="S156" s="6">
        <f t="shared" si="78"/>
        <v>0.25000000000000017</v>
      </c>
      <c r="T156" s="6">
        <f t="shared" si="78"/>
        <v>0.25</v>
      </c>
      <c r="U156" s="6">
        <f t="shared" si="78"/>
        <v>0.25</v>
      </c>
      <c r="V156" s="45">
        <f t="shared" si="78"/>
        <v>0.25000000000000006</v>
      </c>
      <c r="W156" s="6">
        <f t="shared" si="78"/>
        <v>0.25000000000000028</v>
      </c>
      <c r="X156" s="6">
        <f t="shared" si="78"/>
        <v>0.25</v>
      </c>
      <c r="Y156" s="6">
        <f t="shared" si="78"/>
        <v>0.25000000000000011</v>
      </c>
      <c r="Z156" s="6">
        <f t="shared" si="78"/>
        <v>0.25000000000000017</v>
      </c>
      <c r="AA156" s="45">
        <f t="shared" si="78"/>
        <v>0.25000000000000017</v>
      </c>
      <c r="AB156" s="46">
        <f t="shared" si="78"/>
        <v>0.25000000000000011</v>
      </c>
      <c r="AC156" s="96">
        <f t="shared" si="78"/>
        <v>0</v>
      </c>
    </row>
    <row r="157" spans="1:29" x14ac:dyDescent="0.25">
      <c r="A157" t="s">
        <v>3093</v>
      </c>
      <c r="B157" s="44" t="s">
        <v>2044</v>
      </c>
      <c r="C157" s="6">
        <f t="shared" ref="C157:AC157" si="79">IFERROR((C152+C142+C145)/C137,0)</f>
        <v>0</v>
      </c>
      <c r="D157" s="6">
        <f t="shared" si="79"/>
        <v>0</v>
      </c>
      <c r="E157" s="6">
        <f t="shared" si="79"/>
        <v>0</v>
      </c>
      <c r="F157" s="6">
        <f t="shared" si="79"/>
        <v>0</v>
      </c>
      <c r="G157" s="45">
        <f t="shared" si="79"/>
        <v>0</v>
      </c>
      <c r="H157" s="6">
        <f t="shared" si="79"/>
        <v>0</v>
      </c>
      <c r="I157" s="6">
        <f t="shared" si="79"/>
        <v>0</v>
      </c>
      <c r="J157" s="6">
        <f t="shared" si="79"/>
        <v>0</v>
      </c>
      <c r="K157" s="6">
        <f t="shared" si="79"/>
        <v>0</v>
      </c>
      <c r="L157" s="45">
        <f t="shared" si="79"/>
        <v>0</v>
      </c>
      <c r="M157" s="6">
        <f t="shared" si="79"/>
        <v>0.35000000000000042</v>
      </c>
      <c r="N157" s="6">
        <f t="shared" si="79"/>
        <v>0.35</v>
      </c>
      <c r="O157" s="6">
        <f t="shared" si="79"/>
        <v>0.35</v>
      </c>
      <c r="P157" s="6">
        <f t="shared" si="79"/>
        <v>0.34999999999999931</v>
      </c>
      <c r="Q157" s="45">
        <f t="shared" si="79"/>
        <v>0.34999999999999987</v>
      </c>
      <c r="R157" s="6">
        <f t="shared" si="79"/>
        <v>0.6</v>
      </c>
      <c r="S157" s="6">
        <f t="shared" si="79"/>
        <v>0.60000000000000042</v>
      </c>
      <c r="T157" s="6">
        <f t="shared" si="79"/>
        <v>0.6</v>
      </c>
      <c r="U157" s="6">
        <f t="shared" si="79"/>
        <v>0.6</v>
      </c>
      <c r="V157" s="45">
        <f t="shared" si="79"/>
        <v>0.60000000000000009</v>
      </c>
      <c r="W157" s="6">
        <f t="shared" si="79"/>
        <v>0.68333333333333379</v>
      </c>
      <c r="X157" s="6">
        <f t="shared" si="79"/>
        <v>0.68333333333333357</v>
      </c>
      <c r="Y157" s="6">
        <f t="shared" si="79"/>
        <v>0.68333333333333357</v>
      </c>
      <c r="Z157" s="6">
        <f t="shared" si="79"/>
        <v>0.68333333333333357</v>
      </c>
      <c r="AA157" s="45">
        <f t="shared" si="79"/>
        <v>0.68333333333333368</v>
      </c>
      <c r="AB157" s="46">
        <f t="shared" si="79"/>
        <v>0.61173469387755131</v>
      </c>
      <c r="AC157" s="96">
        <f t="shared" si="79"/>
        <v>0.43333333333333335</v>
      </c>
    </row>
    <row r="158" spans="1:29" x14ac:dyDescent="0.25">
      <c r="A158" t="s">
        <v>3096</v>
      </c>
      <c r="B158" s="44" t="s">
        <v>2047</v>
      </c>
      <c r="C158" s="6">
        <f t="shared" ref="C158:AC158" si="80">IFERROR(C154/C135,0)</f>
        <v>0</v>
      </c>
      <c r="D158" s="6">
        <f t="shared" si="80"/>
        <v>0</v>
      </c>
      <c r="E158" s="6">
        <f t="shared" si="80"/>
        <v>0.05</v>
      </c>
      <c r="F158" s="6">
        <f t="shared" si="80"/>
        <v>0.05</v>
      </c>
      <c r="G158" s="45">
        <f t="shared" si="80"/>
        <v>0.05</v>
      </c>
      <c r="H158" s="6">
        <f t="shared" si="80"/>
        <v>0.05</v>
      </c>
      <c r="I158" s="6">
        <f t="shared" si="80"/>
        <v>0.05</v>
      </c>
      <c r="J158" s="6">
        <f t="shared" si="80"/>
        <v>5.000000000000001E-2</v>
      </c>
      <c r="K158" s="6">
        <f t="shared" si="80"/>
        <v>0.05</v>
      </c>
      <c r="L158" s="45">
        <f t="shared" si="80"/>
        <v>0.05</v>
      </c>
      <c r="M158" s="6">
        <f t="shared" si="80"/>
        <v>6.4999999999999877E-2</v>
      </c>
      <c r="N158" s="6">
        <f t="shared" si="80"/>
        <v>6.5000000000000002E-2</v>
      </c>
      <c r="O158" s="6">
        <f t="shared" si="80"/>
        <v>6.5000000000000002E-2</v>
      </c>
      <c r="P158" s="6">
        <f t="shared" si="80"/>
        <v>6.4999999999999974E-2</v>
      </c>
      <c r="Q158" s="45">
        <f t="shared" si="80"/>
        <v>6.4999999999999961E-2</v>
      </c>
      <c r="R158" s="6">
        <f t="shared" si="80"/>
        <v>0.08</v>
      </c>
      <c r="S158" s="6">
        <f t="shared" si="80"/>
        <v>7.9999999999999891E-2</v>
      </c>
      <c r="T158" s="6">
        <f t="shared" si="80"/>
        <v>0.08</v>
      </c>
      <c r="U158" s="6">
        <f t="shared" si="80"/>
        <v>0.08</v>
      </c>
      <c r="V158" s="45">
        <f t="shared" si="80"/>
        <v>7.9999999999999974E-2</v>
      </c>
      <c r="W158" s="6">
        <f t="shared" si="80"/>
        <v>9.4999999999999848E-2</v>
      </c>
      <c r="X158" s="6">
        <f t="shared" si="80"/>
        <v>9.4999999999999918E-2</v>
      </c>
      <c r="Y158" s="6">
        <f t="shared" si="80"/>
        <v>9.499999999999989E-2</v>
      </c>
      <c r="Z158" s="6">
        <f t="shared" si="80"/>
        <v>9.4999999999999973E-2</v>
      </c>
      <c r="AA158" s="45">
        <f t="shared" si="80"/>
        <v>9.4999999999999904E-2</v>
      </c>
      <c r="AB158" s="46">
        <f t="shared" si="80"/>
        <v>8.1477516059957109E-2</v>
      </c>
      <c r="AC158" s="96">
        <f t="shared" si="80"/>
        <v>0.17</v>
      </c>
    </row>
    <row r="159" spans="1:29" x14ac:dyDescent="0.25">
      <c r="A159" t="s">
        <v>3099</v>
      </c>
    </row>
    <row r="160" spans="1:29" x14ac:dyDescent="0.25">
      <c r="A160" t="s">
        <v>3101</v>
      </c>
      <c r="B160" s="65" t="str">
        <f>ENTITY_6</f>
        <v>Tuition</v>
      </c>
    </row>
    <row r="161" spans="1:29" x14ac:dyDescent="0.25">
      <c r="A161" t="s">
        <v>3104</v>
      </c>
      <c r="B161" s="32" t="s">
        <v>1956</v>
      </c>
      <c r="C161" s="24">
        <f>'Quarterly Summary'!C21</f>
        <v>0</v>
      </c>
      <c r="D161" s="24">
        <f>'Quarterly Summary'!D21</f>
        <v>0</v>
      </c>
      <c r="E161" s="24">
        <f>'Quarterly Summary'!E21</f>
        <v>31249.999999999996</v>
      </c>
      <c r="F161" s="24">
        <f>'Quarterly Summary'!F21</f>
        <v>62500</v>
      </c>
      <c r="G161" s="33">
        <f t="shared" ref="G161:G180" si="81">SUM(C161:F161)</f>
        <v>93750</v>
      </c>
      <c r="H161" s="24">
        <f>'Quarterly Summary'!H21</f>
        <v>1812500</v>
      </c>
      <c r="I161" s="24">
        <f>'Quarterly Summary'!I21</f>
        <v>4187500.0000000005</v>
      </c>
      <c r="J161" s="24">
        <f>'Quarterly Summary'!J21</f>
        <v>4906250.0000000019</v>
      </c>
      <c r="K161" s="24">
        <f>'Quarterly Summary'!K21</f>
        <v>5000000.0000000009</v>
      </c>
      <c r="L161" s="33">
        <f t="shared" ref="L161:L180" si="82">SUM(H161:K161)</f>
        <v>15906250.000000004</v>
      </c>
      <c r="M161" s="24">
        <f>'Quarterly Summary'!M21</f>
        <v>5875000</v>
      </c>
      <c r="N161" s="24">
        <f>'Quarterly Summary'!N21</f>
        <v>7062499.9999999991</v>
      </c>
      <c r="O161" s="24">
        <f>'Quarterly Summary'!O21</f>
        <v>7437500</v>
      </c>
      <c r="P161" s="24">
        <f>'Quarterly Summary'!P21</f>
        <v>7499999.9999999981</v>
      </c>
      <c r="Q161" s="33">
        <f t="shared" ref="Q161:Q180" si="83">SUM(M161:P161)</f>
        <v>27875000</v>
      </c>
      <c r="R161" s="24">
        <f>'Quarterly Summary'!R21</f>
        <v>8812499.9999999981</v>
      </c>
      <c r="S161" s="24">
        <f>'Quarterly Summary'!S21</f>
        <v>10593750</v>
      </c>
      <c r="T161" s="24">
        <f>'Quarterly Summary'!T21</f>
        <v>11156250</v>
      </c>
      <c r="U161" s="24">
        <f>'Quarterly Summary'!U21</f>
        <v>11250000</v>
      </c>
      <c r="V161" s="33">
        <f t="shared" ref="V161:V180" si="84">SUM(R161:U161)</f>
        <v>41812500</v>
      </c>
      <c r="W161" s="24">
        <f>'Quarterly Summary'!W21</f>
        <v>13218750</v>
      </c>
      <c r="X161" s="24">
        <f>'Quarterly Summary'!X21</f>
        <v>15890625</v>
      </c>
      <c r="Y161" s="24">
        <f>'Quarterly Summary'!Y21</f>
        <v>16734375</v>
      </c>
      <c r="Z161" s="24">
        <f>'Quarterly Summary'!Z21</f>
        <v>16875000</v>
      </c>
      <c r="AA161" s="33">
        <f t="shared" ref="AA161:AA180" si="85">SUM(W161:Z161)</f>
        <v>62718750</v>
      </c>
      <c r="AB161" s="34">
        <f t="shared" ref="AB161:AB172" si="86">SUM(G161,L161,Q161,V161,AA161)</f>
        <v>148406250</v>
      </c>
      <c r="AC161" s="94">
        <f>'Quarterly Summary'!DD21</f>
        <v>14343750</v>
      </c>
    </row>
    <row r="162" spans="1:29" x14ac:dyDescent="0.25">
      <c r="A162" t="s">
        <v>3107</v>
      </c>
      <c r="B162" s="32" t="s">
        <v>2719</v>
      </c>
      <c r="C162" s="35">
        <f>-'Quarterly Summary'!C357</f>
        <v>0</v>
      </c>
      <c r="D162" s="35">
        <f>-'Quarterly Summary'!D357</f>
        <v>0</v>
      </c>
      <c r="E162" s="35">
        <f>-'Quarterly Summary'!E357</f>
        <v>-31249.999999999996</v>
      </c>
      <c r="F162" s="35">
        <f>-'Quarterly Summary'!F357</f>
        <v>-62500</v>
      </c>
      <c r="G162" s="36">
        <f t="shared" si="81"/>
        <v>-93750</v>
      </c>
      <c r="H162" s="35">
        <f>-'Quarterly Summary'!H357</f>
        <v>-1812500</v>
      </c>
      <c r="I162" s="35">
        <f>-'Quarterly Summary'!I357</f>
        <v>-4187500.0000000005</v>
      </c>
      <c r="J162" s="35">
        <f>-'Quarterly Summary'!J357</f>
        <v>-4906250.0000000019</v>
      </c>
      <c r="K162" s="35">
        <f>-'Quarterly Summary'!K357</f>
        <v>-5000000.0000000009</v>
      </c>
      <c r="L162" s="36">
        <f t="shared" si="82"/>
        <v>-15906250.000000004</v>
      </c>
      <c r="M162" s="35">
        <f>-'Quarterly Summary'!M357</f>
        <v>-5287500</v>
      </c>
      <c r="N162" s="35">
        <f>-'Quarterly Summary'!N357</f>
        <v>-6356250</v>
      </c>
      <c r="O162" s="35">
        <f>-'Quarterly Summary'!O357</f>
        <v>-6693750</v>
      </c>
      <c r="P162" s="35">
        <f>-'Quarterly Summary'!P357</f>
        <v>-6749999.9999999981</v>
      </c>
      <c r="Q162" s="36">
        <f t="shared" si="83"/>
        <v>-25087500</v>
      </c>
      <c r="R162" s="35">
        <f>-'Quarterly Summary'!R357</f>
        <v>-7050000</v>
      </c>
      <c r="S162" s="35">
        <f>-'Quarterly Summary'!S357</f>
        <v>-8475000</v>
      </c>
      <c r="T162" s="35">
        <f>-'Quarterly Summary'!T357</f>
        <v>-8925000</v>
      </c>
      <c r="U162" s="35">
        <f>-'Quarterly Summary'!U357</f>
        <v>-9000000</v>
      </c>
      <c r="V162" s="36">
        <f t="shared" si="84"/>
        <v>-33450000</v>
      </c>
      <c r="W162" s="35">
        <f>-'Quarterly Summary'!W357</f>
        <v>-9253125</v>
      </c>
      <c r="X162" s="35">
        <f>-'Quarterly Summary'!X357</f>
        <v>-11123437.5</v>
      </c>
      <c r="Y162" s="35">
        <f>-'Quarterly Summary'!Y357</f>
        <v>-11714062.499999998</v>
      </c>
      <c r="Z162" s="35">
        <f>-'Quarterly Summary'!Z357</f>
        <v>-11812499.999999998</v>
      </c>
      <c r="AA162" s="36">
        <f t="shared" si="85"/>
        <v>-43903125</v>
      </c>
      <c r="AB162" s="37">
        <f t="shared" si="86"/>
        <v>-118440625</v>
      </c>
      <c r="AC162" s="95">
        <f>-'Quarterly Summary'!DD357</f>
        <v>-10040625</v>
      </c>
    </row>
    <row r="163" spans="1:29" x14ac:dyDescent="0.25">
      <c r="A163" t="s">
        <v>3110</v>
      </c>
      <c r="B163" s="40" t="s">
        <v>1969</v>
      </c>
      <c r="C163" s="43">
        <f>C161+C162</f>
        <v>0</v>
      </c>
      <c r="D163" s="43">
        <f>D161+D162</f>
        <v>0</v>
      </c>
      <c r="E163" s="43">
        <f>E161+E162</f>
        <v>0</v>
      </c>
      <c r="F163" s="43">
        <f>F161+F162</f>
        <v>0</v>
      </c>
      <c r="G163" s="43">
        <f t="shared" si="81"/>
        <v>0</v>
      </c>
      <c r="H163" s="43">
        <f>H161+H162</f>
        <v>0</v>
      </c>
      <c r="I163" s="43">
        <f>I161+I162</f>
        <v>0</v>
      </c>
      <c r="J163" s="43">
        <f>J161+J162</f>
        <v>0</v>
      </c>
      <c r="K163" s="43">
        <f>K161+K162</f>
        <v>0</v>
      </c>
      <c r="L163" s="43">
        <f t="shared" si="82"/>
        <v>0</v>
      </c>
      <c r="M163" s="43">
        <f>M161+M162</f>
        <v>587500</v>
      </c>
      <c r="N163" s="43">
        <f>N161+N162</f>
        <v>706249.99999999907</v>
      </c>
      <c r="O163" s="43">
        <f>O161+O162</f>
        <v>743750</v>
      </c>
      <c r="P163" s="43">
        <f>P161+P162</f>
        <v>750000</v>
      </c>
      <c r="Q163" s="43">
        <f t="shared" si="83"/>
        <v>2787499.9999999991</v>
      </c>
      <c r="R163" s="43">
        <f>R161+R162</f>
        <v>1762499.9999999981</v>
      </c>
      <c r="S163" s="43">
        <f>S161+S162</f>
        <v>2118750</v>
      </c>
      <c r="T163" s="43">
        <f>T161+T162</f>
        <v>2231250</v>
      </c>
      <c r="U163" s="43">
        <f>U161+U162</f>
        <v>2250000</v>
      </c>
      <c r="V163" s="43">
        <f t="shared" si="84"/>
        <v>8362499.9999999981</v>
      </c>
      <c r="W163" s="43">
        <f>W161+W162</f>
        <v>3965625</v>
      </c>
      <c r="X163" s="43">
        <f>X161+X162</f>
        <v>4767187.5</v>
      </c>
      <c r="Y163" s="43">
        <f>Y161+Y162</f>
        <v>5020312.5000000019</v>
      </c>
      <c r="Z163" s="43">
        <f>Z161+Z162</f>
        <v>5062500.0000000019</v>
      </c>
      <c r="AA163" s="43">
        <f t="shared" si="85"/>
        <v>18815625.000000004</v>
      </c>
      <c r="AB163" s="43">
        <f t="shared" si="86"/>
        <v>29965625</v>
      </c>
      <c r="AC163" s="94">
        <f>AC161+AC162</f>
        <v>4303125</v>
      </c>
    </row>
    <row r="164" spans="1:29" x14ac:dyDescent="0.25">
      <c r="A164" t="s">
        <v>3113</v>
      </c>
      <c r="B164" s="32" t="s">
        <v>2724</v>
      </c>
      <c r="C164" s="24">
        <f>'Quarterly Summary'!C45</f>
        <v>0</v>
      </c>
      <c r="D164" s="24">
        <f>'Quarterly Summary'!D45</f>
        <v>0</v>
      </c>
      <c r="E164" s="24">
        <f>'Quarterly Summary'!E45</f>
        <v>15624.999999999998</v>
      </c>
      <c r="F164" s="24">
        <f>'Quarterly Summary'!F45</f>
        <v>31250</v>
      </c>
      <c r="G164" s="33">
        <f t="shared" si="81"/>
        <v>46875</v>
      </c>
      <c r="H164" s="24">
        <f>'Quarterly Summary'!H45</f>
        <v>906250</v>
      </c>
      <c r="I164" s="24">
        <f>'Quarterly Summary'!I45</f>
        <v>2093750.0000000002</v>
      </c>
      <c r="J164" s="24">
        <f>'Quarterly Summary'!J45</f>
        <v>2453125.0000000009</v>
      </c>
      <c r="K164" s="24">
        <f>'Quarterly Summary'!K45</f>
        <v>2500000.0000000005</v>
      </c>
      <c r="L164" s="33">
        <f t="shared" si="82"/>
        <v>7953125.0000000019</v>
      </c>
      <c r="M164" s="24">
        <f>'Quarterly Summary'!M45</f>
        <v>2937500</v>
      </c>
      <c r="N164" s="24">
        <f>'Quarterly Summary'!N45</f>
        <v>3531249.9999999995</v>
      </c>
      <c r="O164" s="24">
        <f>'Quarterly Summary'!O45</f>
        <v>3718750</v>
      </c>
      <c r="P164" s="24">
        <f>'Quarterly Summary'!P45</f>
        <v>3749999.9999999991</v>
      </c>
      <c r="Q164" s="33">
        <f t="shared" si="83"/>
        <v>13937500</v>
      </c>
      <c r="R164" s="24">
        <f>'Quarterly Summary'!R45</f>
        <v>4406249.9999999991</v>
      </c>
      <c r="S164" s="24">
        <f>'Quarterly Summary'!S45</f>
        <v>5296875</v>
      </c>
      <c r="T164" s="24">
        <f>'Quarterly Summary'!T45</f>
        <v>5578125</v>
      </c>
      <c r="U164" s="24">
        <f>'Quarterly Summary'!U45</f>
        <v>5625000</v>
      </c>
      <c r="V164" s="33">
        <f t="shared" si="84"/>
        <v>20906250</v>
      </c>
      <c r="W164" s="24">
        <f>'Quarterly Summary'!W45</f>
        <v>6609375</v>
      </c>
      <c r="X164" s="24">
        <f>'Quarterly Summary'!X45</f>
        <v>7945312.5</v>
      </c>
      <c r="Y164" s="24">
        <f>'Quarterly Summary'!Y45</f>
        <v>8367187.5</v>
      </c>
      <c r="Z164" s="24">
        <f>'Quarterly Summary'!Z45</f>
        <v>8437500</v>
      </c>
      <c r="AA164" s="33">
        <f t="shared" si="85"/>
        <v>31359375</v>
      </c>
      <c r="AB164" s="34">
        <f t="shared" si="86"/>
        <v>74203125</v>
      </c>
      <c r="AC164" s="94">
        <f>'Quarterly Summary'!DD45</f>
        <v>7171875</v>
      </c>
    </row>
    <row r="165" spans="1:29" x14ac:dyDescent="0.25">
      <c r="A165" t="s">
        <v>3116</v>
      </c>
      <c r="B165" s="32" t="s">
        <v>1996</v>
      </c>
      <c r="C165" s="35">
        <f>-'Quarterly Summary'!C237</f>
        <v>0</v>
      </c>
      <c r="D165" s="35">
        <f>-'Quarterly Summary'!D237</f>
        <v>0</v>
      </c>
      <c r="E165" s="35">
        <f>-'Quarterly Summary'!E237</f>
        <v>-15624.999999999998</v>
      </c>
      <c r="F165" s="35">
        <f>-'Quarterly Summary'!F237</f>
        <v>-31250</v>
      </c>
      <c r="G165" s="36">
        <f t="shared" si="81"/>
        <v>-46875</v>
      </c>
      <c r="H165" s="35">
        <f>-'Quarterly Summary'!H237</f>
        <v>-906250</v>
      </c>
      <c r="I165" s="35">
        <f>-'Quarterly Summary'!I237</f>
        <v>-2093750.0000000002</v>
      </c>
      <c r="J165" s="35">
        <f>-'Quarterly Summary'!J237</f>
        <v>-2453125.0000000009</v>
      </c>
      <c r="K165" s="35">
        <f>-'Quarterly Summary'!K237</f>
        <v>-2500000.0000000005</v>
      </c>
      <c r="L165" s="36">
        <f t="shared" si="82"/>
        <v>-7953125.0000000019</v>
      </c>
      <c r="M165" s="35">
        <f>-'Quarterly Summary'!M237</f>
        <v>-2643750</v>
      </c>
      <c r="N165" s="35">
        <f>-'Quarterly Summary'!N237</f>
        <v>-3178125</v>
      </c>
      <c r="O165" s="35">
        <f>-'Quarterly Summary'!O237</f>
        <v>-3346875</v>
      </c>
      <c r="P165" s="35">
        <f>-'Quarterly Summary'!P237</f>
        <v>-3374999.9999999991</v>
      </c>
      <c r="Q165" s="36">
        <f t="shared" si="83"/>
        <v>-12543750</v>
      </c>
      <c r="R165" s="35">
        <f>-'Quarterly Summary'!R237</f>
        <v>-3525000</v>
      </c>
      <c r="S165" s="35">
        <f>-'Quarterly Summary'!S237</f>
        <v>-4237500</v>
      </c>
      <c r="T165" s="35">
        <f>-'Quarterly Summary'!T237</f>
        <v>-4462500</v>
      </c>
      <c r="U165" s="35">
        <f>-'Quarterly Summary'!U237</f>
        <v>-4500000</v>
      </c>
      <c r="V165" s="36">
        <f t="shared" si="84"/>
        <v>-16725000</v>
      </c>
      <c r="W165" s="35">
        <f>-'Quarterly Summary'!W237</f>
        <v>-4626562.5</v>
      </c>
      <c r="X165" s="35">
        <f>-'Quarterly Summary'!X237</f>
        <v>-5561718.75</v>
      </c>
      <c r="Y165" s="35">
        <f>-'Quarterly Summary'!Y237</f>
        <v>-5857031.2499999991</v>
      </c>
      <c r="Z165" s="35">
        <f>-'Quarterly Summary'!Z237</f>
        <v>-5906249.9999999991</v>
      </c>
      <c r="AA165" s="36">
        <f t="shared" si="85"/>
        <v>-21951562.5</v>
      </c>
      <c r="AB165" s="37">
        <f t="shared" si="86"/>
        <v>-59220312.5</v>
      </c>
      <c r="AC165" s="95">
        <f>-'Quarterly Summary'!DD237</f>
        <v>-5020312.5</v>
      </c>
    </row>
    <row r="166" spans="1:29" x14ac:dyDescent="0.25">
      <c r="A166" t="s">
        <v>3119</v>
      </c>
      <c r="B166" s="39" t="s">
        <v>1999</v>
      </c>
      <c r="C166" s="47">
        <f>C164+C165</f>
        <v>0</v>
      </c>
      <c r="D166" s="47">
        <f>D164+D165</f>
        <v>0</v>
      </c>
      <c r="E166" s="47">
        <f>E164+E165</f>
        <v>0</v>
      </c>
      <c r="F166" s="47">
        <f>F164+F165</f>
        <v>0</v>
      </c>
      <c r="G166" s="47">
        <f t="shared" si="81"/>
        <v>0</v>
      </c>
      <c r="H166" s="47">
        <f>H164+H165</f>
        <v>0</v>
      </c>
      <c r="I166" s="47">
        <f>I164+I165</f>
        <v>0</v>
      </c>
      <c r="J166" s="47">
        <f>J164+J165</f>
        <v>0</v>
      </c>
      <c r="K166" s="47">
        <f>K164+K165</f>
        <v>0</v>
      </c>
      <c r="L166" s="47">
        <f t="shared" si="82"/>
        <v>0</v>
      </c>
      <c r="M166" s="47">
        <f>M164+M165</f>
        <v>293750</v>
      </c>
      <c r="N166" s="47">
        <f>N164+N165</f>
        <v>353124.99999999953</v>
      </c>
      <c r="O166" s="47">
        <f>O164+O165</f>
        <v>371875</v>
      </c>
      <c r="P166" s="47">
        <f>P164+P165</f>
        <v>375000</v>
      </c>
      <c r="Q166" s="47">
        <f t="shared" si="83"/>
        <v>1393749.9999999995</v>
      </c>
      <c r="R166" s="47">
        <f>R164+R165</f>
        <v>881249.99999999907</v>
      </c>
      <c r="S166" s="47">
        <f>S164+S165</f>
        <v>1059375</v>
      </c>
      <c r="T166" s="47">
        <f>T164+T165</f>
        <v>1115625</v>
      </c>
      <c r="U166" s="47">
        <f>U164+U165</f>
        <v>1125000</v>
      </c>
      <c r="V166" s="47">
        <f t="shared" si="84"/>
        <v>4181249.9999999991</v>
      </c>
      <c r="W166" s="47">
        <f>W164+W165</f>
        <v>1982812.5</v>
      </c>
      <c r="X166" s="47">
        <f>X164+X165</f>
        <v>2383593.75</v>
      </c>
      <c r="Y166" s="47">
        <f>Y164+Y165</f>
        <v>2510156.2500000009</v>
      </c>
      <c r="Z166" s="47">
        <f>Z164+Z165</f>
        <v>2531250.0000000009</v>
      </c>
      <c r="AA166" s="47">
        <f t="shared" si="85"/>
        <v>9407812.5000000019</v>
      </c>
      <c r="AB166" s="47">
        <f t="shared" si="86"/>
        <v>14982812.5</v>
      </c>
      <c r="AC166" s="95">
        <f>AC164+AC165</f>
        <v>2151562.5</v>
      </c>
    </row>
    <row r="167" spans="1:29" x14ac:dyDescent="0.25">
      <c r="A167" t="s">
        <v>3122</v>
      </c>
      <c r="B167" s="32" t="s">
        <v>2731</v>
      </c>
      <c r="C167" s="35">
        <f>-'Quarterly Summary'!C69</f>
        <v>0</v>
      </c>
      <c r="D167" s="35">
        <f>-'Quarterly Summary'!D69</f>
        <v>0</v>
      </c>
      <c r="E167" s="35">
        <f>-'Quarterly Summary'!E69</f>
        <v>-1562.5</v>
      </c>
      <c r="F167" s="35">
        <f>-'Quarterly Summary'!F69</f>
        <v>-3125</v>
      </c>
      <c r="G167" s="36">
        <f t="shared" si="81"/>
        <v>-4687.5</v>
      </c>
      <c r="H167" s="35">
        <f>-'Quarterly Summary'!H69</f>
        <v>-90625.000000000015</v>
      </c>
      <c r="I167" s="35">
        <f>-'Quarterly Summary'!I69</f>
        <v>-209375.00000000003</v>
      </c>
      <c r="J167" s="35">
        <f>-'Quarterly Summary'!J69</f>
        <v>-245312.50000000009</v>
      </c>
      <c r="K167" s="35">
        <f>-'Quarterly Summary'!K69</f>
        <v>-250000.00000000006</v>
      </c>
      <c r="L167" s="36">
        <f t="shared" si="82"/>
        <v>-795312.50000000023</v>
      </c>
      <c r="M167" s="35">
        <f>-'Quarterly Summary'!M69</f>
        <v>-293750</v>
      </c>
      <c r="N167" s="35">
        <f>-'Quarterly Summary'!N69</f>
        <v>-353125</v>
      </c>
      <c r="O167" s="35">
        <f>-'Quarterly Summary'!O69</f>
        <v>-371875</v>
      </c>
      <c r="P167" s="35">
        <f>-'Quarterly Summary'!P69</f>
        <v>-374999.99999999994</v>
      </c>
      <c r="Q167" s="36">
        <f t="shared" si="83"/>
        <v>-1393750</v>
      </c>
      <c r="R167" s="35">
        <f>-'Quarterly Summary'!R69</f>
        <v>-440625</v>
      </c>
      <c r="S167" s="35">
        <f>-'Quarterly Summary'!S69</f>
        <v>-529687.5</v>
      </c>
      <c r="T167" s="35">
        <f>-'Quarterly Summary'!T69</f>
        <v>-557812.5</v>
      </c>
      <c r="U167" s="35">
        <f>-'Quarterly Summary'!U69</f>
        <v>-562500</v>
      </c>
      <c r="V167" s="36">
        <f t="shared" si="84"/>
        <v>-2090625</v>
      </c>
      <c r="W167" s="35">
        <f>-'Quarterly Summary'!W69</f>
        <v>-660937.5</v>
      </c>
      <c r="X167" s="35">
        <f>-'Quarterly Summary'!X69</f>
        <v>-794531.25</v>
      </c>
      <c r="Y167" s="35">
        <f>-'Quarterly Summary'!Y69</f>
        <v>-836718.75</v>
      </c>
      <c r="Z167" s="35">
        <f>-'Quarterly Summary'!Z69</f>
        <v>-843750</v>
      </c>
      <c r="AA167" s="36">
        <f t="shared" si="85"/>
        <v>-3135937.5</v>
      </c>
      <c r="AB167" s="37">
        <f t="shared" si="86"/>
        <v>-7420312.5</v>
      </c>
      <c r="AC167" s="95">
        <f>-'Quarterly Summary'!DD69</f>
        <v>-717187.5</v>
      </c>
    </row>
    <row r="168" spans="1:29" x14ac:dyDescent="0.25">
      <c r="A168" t="s">
        <v>3125</v>
      </c>
      <c r="B168" s="40" t="s">
        <v>2005</v>
      </c>
      <c r="C168" s="48">
        <f>C166+C167</f>
        <v>0</v>
      </c>
      <c r="D168" s="48">
        <f>D166+D167</f>
        <v>0</v>
      </c>
      <c r="E168" s="48">
        <f>E166+E167</f>
        <v>-1562.5</v>
      </c>
      <c r="F168" s="48">
        <f>F166+F167</f>
        <v>-3125</v>
      </c>
      <c r="G168" s="48">
        <f t="shared" si="81"/>
        <v>-4687.5</v>
      </c>
      <c r="H168" s="48">
        <f>H166+H167</f>
        <v>-90625.000000000015</v>
      </c>
      <c r="I168" s="48">
        <f>I166+I167</f>
        <v>-209375.00000000003</v>
      </c>
      <c r="J168" s="48">
        <f>J166+J167</f>
        <v>-245312.50000000009</v>
      </c>
      <c r="K168" s="48">
        <f>K166+K167</f>
        <v>-250000.00000000006</v>
      </c>
      <c r="L168" s="48">
        <f t="shared" si="82"/>
        <v>-795312.50000000023</v>
      </c>
      <c r="M168" s="48">
        <f>M166+M167</f>
        <v>0</v>
      </c>
      <c r="N168" s="48">
        <f>N166+N167</f>
        <v>-4.6566128730773926E-10</v>
      </c>
      <c r="O168" s="48">
        <f>O166+O167</f>
        <v>0</v>
      </c>
      <c r="P168" s="48">
        <f>P166+P167</f>
        <v>0</v>
      </c>
      <c r="Q168" s="48">
        <f t="shared" si="83"/>
        <v>-4.6566128730773926E-10</v>
      </c>
      <c r="R168" s="48">
        <f>R166+R167</f>
        <v>440624.99999999907</v>
      </c>
      <c r="S168" s="48">
        <f>S166+S167</f>
        <v>529687.5</v>
      </c>
      <c r="T168" s="48">
        <f>T166+T167</f>
        <v>557812.5</v>
      </c>
      <c r="U168" s="48">
        <f>U166+U167</f>
        <v>562500</v>
      </c>
      <c r="V168" s="48">
        <f t="shared" si="84"/>
        <v>2090624.9999999991</v>
      </c>
      <c r="W168" s="48">
        <f>W166+W167</f>
        <v>1321875</v>
      </c>
      <c r="X168" s="48">
        <f>X166+X167</f>
        <v>1589062.5</v>
      </c>
      <c r="Y168" s="48">
        <f>Y166+Y167</f>
        <v>1673437.5000000009</v>
      </c>
      <c r="Z168" s="48">
        <f>Z166+Z167</f>
        <v>1687500.0000000009</v>
      </c>
      <c r="AA168" s="48">
        <f t="shared" si="85"/>
        <v>6271875.0000000019</v>
      </c>
      <c r="AB168" s="48">
        <f t="shared" si="86"/>
        <v>7562500</v>
      </c>
      <c r="AC168" s="95">
        <f>AC166+AC167</f>
        <v>1434375</v>
      </c>
    </row>
    <row r="169" spans="1:29" x14ac:dyDescent="0.25">
      <c r="A169" t="s">
        <v>3128</v>
      </c>
      <c r="B169" s="32" t="s">
        <v>2017</v>
      </c>
      <c r="C169" s="24">
        <f>'Quarterly Summary'!C381</f>
        <v>0</v>
      </c>
      <c r="D169" s="24">
        <f>'Quarterly Summary'!D381</f>
        <v>0</v>
      </c>
      <c r="E169" s="24">
        <f>'Quarterly Summary'!E381</f>
        <v>0</v>
      </c>
      <c r="F169" s="24">
        <f>'Quarterly Summary'!F381</f>
        <v>0</v>
      </c>
      <c r="G169" s="33">
        <f t="shared" si="81"/>
        <v>0</v>
      </c>
      <c r="H169" s="24">
        <f>'Quarterly Summary'!H381</f>
        <v>0</v>
      </c>
      <c r="I169" s="24">
        <f>'Quarterly Summary'!I381</f>
        <v>0</v>
      </c>
      <c r="J169" s="24">
        <f>'Quarterly Summary'!J381</f>
        <v>0</v>
      </c>
      <c r="K169" s="24">
        <f>'Quarterly Summary'!K381</f>
        <v>0</v>
      </c>
      <c r="L169" s="33">
        <f t="shared" si="82"/>
        <v>0</v>
      </c>
      <c r="M169" s="24">
        <f>'Quarterly Summary'!M381</f>
        <v>0</v>
      </c>
      <c r="N169" s="24">
        <f>'Quarterly Summary'!N381</f>
        <v>0</v>
      </c>
      <c r="O169" s="24">
        <f>'Quarterly Summary'!O381</f>
        <v>0</v>
      </c>
      <c r="P169" s="24">
        <f>'Quarterly Summary'!P381</f>
        <v>0</v>
      </c>
      <c r="Q169" s="33">
        <f t="shared" si="83"/>
        <v>0</v>
      </c>
      <c r="R169" s="24">
        <f>'Quarterly Summary'!R381</f>
        <v>0</v>
      </c>
      <c r="S169" s="24">
        <f>'Quarterly Summary'!S381</f>
        <v>0</v>
      </c>
      <c r="T169" s="24">
        <f>'Quarterly Summary'!T381</f>
        <v>0</v>
      </c>
      <c r="U169" s="24">
        <f>'Quarterly Summary'!U381</f>
        <v>0</v>
      </c>
      <c r="V169" s="33">
        <f t="shared" si="84"/>
        <v>0</v>
      </c>
      <c r="W169" s="24">
        <f>'Quarterly Summary'!W381</f>
        <v>0</v>
      </c>
      <c r="X169" s="24">
        <f>'Quarterly Summary'!X381</f>
        <v>0</v>
      </c>
      <c r="Y169" s="24">
        <f>'Quarterly Summary'!Y381</f>
        <v>0</v>
      </c>
      <c r="Z169" s="24">
        <f>'Quarterly Summary'!Z381</f>
        <v>0</v>
      </c>
      <c r="AA169" s="33">
        <f t="shared" si="85"/>
        <v>0</v>
      </c>
      <c r="AB169" s="34">
        <f t="shared" si="86"/>
        <v>0</v>
      </c>
      <c r="AC169" s="94">
        <f>'Quarterly Summary'!DD381</f>
        <v>0</v>
      </c>
    </row>
    <row r="170" spans="1:29" x14ac:dyDescent="0.25">
      <c r="A170" t="s">
        <v>3131</v>
      </c>
      <c r="B170" s="32" t="s">
        <v>2020</v>
      </c>
      <c r="C170" s="24">
        <f>'Quarterly Summary'!C405</f>
        <v>0</v>
      </c>
      <c r="D170" s="24">
        <f>'Quarterly Summary'!D405</f>
        <v>0</v>
      </c>
      <c r="E170" s="24">
        <f>'Quarterly Summary'!E405</f>
        <v>0</v>
      </c>
      <c r="F170" s="24">
        <f>'Quarterly Summary'!F405</f>
        <v>0</v>
      </c>
      <c r="G170" s="33">
        <f t="shared" si="81"/>
        <v>0</v>
      </c>
      <c r="H170" s="24">
        <f>'Quarterly Summary'!H405</f>
        <v>0</v>
      </c>
      <c r="I170" s="24">
        <f>'Quarterly Summary'!I405</f>
        <v>0</v>
      </c>
      <c r="J170" s="24">
        <f>'Quarterly Summary'!J405</f>
        <v>0</v>
      </c>
      <c r="K170" s="24">
        <f>'Quarterly Summary'!K405</f>
        <v>0</v>
      </c>
      <c r="L170" s="33">
        <f t="shared" si="82"/>
        <v>0</v>
      </c>
      <c r="M170" s="24">
        <f>'Quarterly Summary'!M405</f>
        <v>0</v>
      </c>
      <c r="N170" s="24">
        <f>'Quarterly Summary'!N405</f>
        <v>0</v>
      </c>
      <c r="O170" s="24">
        <f>'Quarterly Summary'!O405</f>
        <v>0</v>
      </c>
      <c r="P170" s="24">
        <f>'Quarterly Summary'!P405</f>
        <v>0</v>
      </c>
      <c r="Q170" s="33">
        <f t="shared" si="83"/>
        <v>0</v>
      </c>
      <c r="R170" s="24">
        <f>'Quarterly Summary'!R405</f>
        <v>0</v>
      </c>
      <c r="S170" s="24">
        <f>'Quarterly Summary'!S405</f>
        <v>0</v>
      </c>
      <c r="T170" s="24">
        <f>'Quarterly Summary'!T405</f>
        <v>0</v>
      </c>
      <c r="U170" s="24">
        <f>'Quarterly Summary'!U405</f>
        <v>0</v>
      </c>
      <c r="V170" s="33">
        <f t="shared" si="84"/>
        <v>0</v>
      </c>
      <c r="W170" s="24">
        <f>'Quarterly Summary'!W405</f>
        <v>0</v>
      </c>
      <c r="X170" s="24">
        <f>'Quarterly Summary'!X405</f>
        <v>0</v>
      </c>
      <c r="Y170" s="24">
        <f>'Quarterly Summary'!Y405</f>
        <v>0</v>
      </c>
      <c r="Z170" s="24">
        <f>'Quarterly Summary'!Z405</f>
        <v>0</v>
      </c>
      <c r="AA170" s="33">
        <f t="shared" si="85"/>
        <v>0</v>
      </c>
      <c r="AB170" s="34">
        <f t="shared" si="86"/>
        <v>0</v>
      </c>
      <c r="AC170" s="94">
        <f>'Quarterly Summary'!DD405</f>
        <v>0</v>
      </c>
    </row>
    <row r="171" spans="1:29" x14ac:dyDescent="0.25">
      <c r="A171" t="s">
        <v>3134</v>
      </c>
      <c r="B171" s="40" t="s">
        <v>2023</v>
      </c>
      <c r="C171" s="43">
        <f>C169+C170</f>
        <v>0</v>
      </c>
      <c r="D171" s="43">
        <f>D169+D170</f>
        <v>0</v>
      </c>
      <c r="E171" s="43">
        <f>E169+E170</f>
        <v>0</v>
      </c>
      <c r="F171" s="43">
        <f>F169+F170</f>
        <v>0</v>
      </c>
      <c r="G171" s="43">
        <f t="shared" si="81"/>
        <v>0</v>
      </c>
      <c r="H171" s="43">
        <f>H169+H170</f>
        <v>0</v>
      </c>
      <c r="I171" s="43">
        <f>I169+I170</f>
        <v>0</v>
      </c>
      <c r="J171" s="43">
        <f>J169+J170</f>
        <v>0</v>
      </c>
      <c r="K171" s="43">
        <f>K169+K170</f>
        <v>0</v>
      </c>
      <c r="L171" s="43">
        <f t="shared" si="82"/>
        <v>0</v>
      </c>
      <c r="M171" s="43">
        <f>M169+M170</f>
        <v>0</v>
      </c>
      <c r="N171" s="43">
        <f>N169+N170</f>
        <v>0</v>
      </c>
      <c r="O171" s="43">
        <f>O169+O170</f>
        <v>0</v>
      </c>
      <c r="P171" s="43">
        <f>P169+P170</f>
        <v>0</v>
      </c>
      <c r="Q171" s="43">
        <f t="shared" si="83"/>
        <v>0</v>
      </c>
      <c r="R171" s="43">
        <f>R169+R170</f>
        <v>0</v>
      </c>
      <c r="S171" s="43">
        <f>S169+S170</f>
        <v>0</v>
      </c>
      <c r="T171" s="43">
        <f>T169+T170</f>
        <v>0</v>
      </c>
      <c r="U171" s="43">
        <f>U169+U170</f>
        <v>0</v>
      </c>
      <c r="V171" s="43">
        <f t="shared" si="84"/>
        <v>0</v>
      </c>
      <c r="W171" s="43">
        <f>W169+W170</f>
        <v>0</v>
      </c>
      <c r="X171" s="43">
        <f>X169+X170</f>
        <v>0</v>
      </c>
      <c r="Y171" s="43">
        <f>Y169+Y170</f>
        <v>0</v>
      </c>
      <c r="Z171" s="43">
        <f>Z169+Z170</f>
        <v>0</v>
      </c>
      <c r="AA171" s="43">
        <f t="shared" si="85"/>
        <v>0</v>
      </c>
      <c r="AB171" s="43">
        <f t="shared" si="86"/>
        <v>0</v>
      </c>
      <c r="AC171" s="94">
        <f>AC169+AC170</f>
        <v>0</v>
      </c>
    </row>
    <row r="172" spans="1:29" x14ac:dyDescent="0.25">
      <c r="A172" t="s">
        <v>3137</v>
      </c>
      <c r="B172" s="32" t="s">
        <v>2742</v>
      </c>
      <c r="C172" s="24">
        <f>'Quarterly Summary'!C81</f>
        <v>0</v>
      </c>
      <c r="D172" s="24">
        <f>'Quarterly Summary'!D81</f>
        <v>0</v>
      </c>
      <c r="E172" s="24">
        <f>'Quarterly Summary'!E81</f>
        <v>5202.3859908630438</v>
      </c>
      <c r="F172" s="24">
        <f>'Quarterly Summary'!F81</f>
        <v>17799.605062863109</v>
      </c>
      <c r="G172" s="33">
        <f t="shared" si="81"/>
        <v>23001.991053726153</v>
      </c>
      <c r="H172" s="24">
        <f>'Quarterly Summary'!H81</f>
        <v>313866.42164081475</v>
      </c>
      <c r="I172" s="24">
        <f>'Quarterly Summary'!I81</f>
        <v>1124860.6941758227</v>
      </c>
      <c r="J172" s="24">
        <f>'Quarterly Summary'!J81</f>
        <v>1658032.544139181</v>
      </c>
      <c r="K172" s="24">
        <f>'Quarterly Summary'!K81</f>
        <v>1874843.1067718808</v>
      </c>
      <c r="L172" s="33">
        <f t="shared" si="82"/>
        <v>4971602.766727699</v>
      </c>
      <c r="M172" s="24">
        <f>'Quarterly Summary'!M81</f>
        <v>2096270.7187615205</v>
      </c>
      <c r="N172" s="24">
        <f>'Quarterly Summary'!N81</f>
        <v>2529496.1155817155</v>
      </c>
      <c r="O172" s="24">
        <f>'Quarterly Summary'!O81</f>
        <v>2810061.3173916303</v>
      </c>
      <c r="P172" s="24">
        <f>'Quarterly Summary'!P81</f>
        <v>2929675.9674971569</v>
      </c>
      <c r="Q172" s="33">
        <f t="shared" si="83"/>
        <v>10365504.119232023</v>
      </c>
      <c r="R172" s="24">
        <f>'Quarterly Summary'!R81</f>
        <v>3190621.8083351254</v>
      </c>
      <c r="S172" s="24">
        <f>'Quarterly Summary'!S81</f>
        <v>3813744.621649716</v>
      </c>
      <c r="T172" s="24">
        <f>'Quarterly Summary'!T81</f>
        <v>4223692.1098012291</v>
      </c>
      <c r="U172" s="24">
        <f>'Quarterly Summary'!U81</f>
        <v>4398433.1518976986</v>
      </c>
      <c r="V172" s="33">
        <f t="shared" si="84"/>
        <v>15626491.691683769</v>
      </c>
      <c r="W172" s="24">
        <f>'Quarterly Summary'!W81</f>
        <v>4787765.7349093743</v>
      </c>
      <c r="X172" s="24">
        <f>'Quarterly Summary'!X81</f>
        <v>5721492.8182646781</v>
      </c>
      <c r="Y172" s="24">
        <f>'Quarterly Summary'!Y81</f>
        <v>6335964.3806340173</v>
      </c>
      <c r="Z172" s="24">
        <f>'Quarterly Summary'!Z81</f>
        <v>6597860.4253578782</v>
      </c>
      <c r="AA172" s="33">
        <f t="shared" si="85"/>
        <v>23443083.359165948</v>
      </c>
      <c r="AB172" s="34">
        <f t="shared" si="86"/>
        <v>54429683.927863166</v>
      </c>
      <c r="AC172" s="94">
        <f>'Quarterly Summary'!DD81</f>
        <v>4932816.0721368343</v>
      </c>
    </row>
    <row r="173" spans="1:29" x14ac:dyDescent="0.25">
      <c r="A173" t="s">
        <v>3140</v>
      </c>
      <c r="B173" s="32" t="s">
        <v>2745</v>
      </c>
      <c r="C173" s="24">
        <f>C301-0</f>
        <v>0</v>
      </c>
      <c r="D173" s="24">
        <f>D301-C301</f>
        <v>0</v>
      </c>
      <c r="E173" s="24">
        <f>E301-D301</f>
        <v>6404.4824315773985</v>
      </c>
      <c r="F173" s="24">
        <f>F301-E301</f>
        <v>6995.7942252892281</v>
      </c>
      <c r="G173" s="33">
        <f t="shared" si="81"/>
        <v>13400.276656866627</v>
      </c>
      <c r="H173" s="24">
        <f>H301-F301</f>
        <v>361118.10993095557</v>
      </c>
      <c r="I173" s="24">
        <f>I301-H301</f>
        <v>520819.0342151103</v>
      </c>
      <c r="J173" s="24">
        <f>J301-I301</f>
        <v>297690.44213643088</v>
      </c>
      <c r="K173" s="24">
        <f>K301-J301</f>
        <v>124541.078507917</v>
      </c>
      <c r="L173" s="33">
        <f t="shared" si="82"/>
        <v>1304168.6647904138</v>
      </c>
      <c r="M173" s="24">
        <f>M301-K301</f>
        <v>228721.29288717918</v>
      </c>
      <c r="N173" s="24">
        <f>N301-M301</f>
        <v>280843.74811440893</v>
      </c>
      <c r="O173" s="24">
        <f>O301-N301</f>
        <v>161103.60995568708</v>
      </c>
      <c r="P173" s="24">
        <f>P301-O301</f>
        <v>69913.824786812067</v>
      </c>
      <c r="Q173" s="33">
        <f t="shared" si="83"/>
        <v>740582.47574408725</v>
      </c>
      <c r="R173" s="24">
        <f>R301-P301</f>
        <v>296866.46327510476</v>
      </c>
      <c r="S173" s="24">
        <f>S301-R301</f>
        <v>401765.17439381406</v>
      </c>
      <c r="T173" s="24">
        <f>T301-S301</f>
        <v>233055.2812214531</v>
      </c>
      <c r="U173" s="24">
        <f>U301-T301</f>
        <v>100951.53652825207</v>
      </c>
      <c r="V173" s="33">
        <f t="shared" si="84"/>
        <v>1032638.455418624</v>
      </c>
      <c r="W173" s="24">
        <f>W301-U301</f>
        <v>443466.67250598595</v>
      </c>
      <c r="X173" s="24">
        <f>X301-W301</f>
        <v>601771.87580061704</v>
      </c>
      <c r="Y173" s="24">
        <f>Y301-X301</f>
        <v>349156.70590001345</v>
      </c>
      <c r="Z173" s="24">
        <f>Z301-Y301</f>
        <v>151216.60728105158</v>
      </c>
      <c r="AA173" s="33">
        <f t="shared" si="85"/>
        <v>1545611.861487668</v>
      </c>
      <c r="AB173" s="34">
        <f>AB301-Z301</f>
        <v>0</v>
      </c>
      <c r="AC173" s="94">
        <f>AC301-AB301</f>
        <v>-9272803.4681953192</v>
      </c>
    </row>
    <row r="174" spans="1:29" x14ac:dyDescent="0.25">
      <c r="A174" t="s">
        <v>3143</v>
      </c>
      <c r="B174" s="32" t="s">
        <v>2748</v>
      </c>
      <c r="C174" s="24">
        <f>'Quarterly Summary'!C105</f>
        <v>0</v>
      </c>
      <c r="D174" s="24">
        <f>'Quarterly Summary'!D105</f>
        <v>0</v>
      </c>
      <c r="E174" s="24">
        <f>'Quarterly Summary'!E105</f>
        <v>11606.868422440442</v>
      </c>
      <c r="F174" s="24">
        <f>'Quarterly Summary'!F105</f>
        <v>24795.399288152337</v>
      </c>
      <c r="G174" s="33">
        <f t="shared" si="81"/>
        <v>36402.26771059278</v>
      </c>
      <c r="H174" s="24">
        <f>'Quarterly Summary'!H105</f>
        <v>674984.53157177032</v>
      </c>
      <c r="I174" s="24">
        <f>'Quarterly Summary'!I105</f>
        <v>1645679.728390933</v>
      </c>
      <c r="J174" s="24">
        <f>'Quarterly Summary'!J105</f>
        <v>1955722.9862756119</v>
      </c>
      <c r="K174" s="24">
        <f>'Quarterly Summary'!K105</f>
        <v>1999384.1852797978</v>
      </c>
      <c r="L174" s="33">
        <f t="shared" si="82"/>
        <v>6275771.4315181132</v>
      </c>
      <c r="M174" s="24">
        <f>'Quarterly Summary'!M105</f>
        <v>2324992.0116486996</v>
      </c>
      <c r="N174" s="24">
        <f>'Quarterly Summary'!N105</f>
        <v>2810339.8636961244</v>
      </c>
      <c r="O174" s="24">
        <f>'Quarterly Summary'!O105</f>
        <v>2971164.9273473173</v>
      </c>
      <c r="P174" s="24">
        <f>'Quarterly Summary'!P105</f>
        <v>2999589.792283969</v>
      </c>
      <c r="Q174" s="33">
        <f t="shared" si="83"/>
        <v>11106086.59497611</v>
      </c>
      <c r="R174" s="24">
        <f>'Quarterly Summary'!R105</f>
        <v>3487488.2716102302</v>
      </c>
      <c r="S174" s="24">
        <f>'Quarterly Summary'!S105</f>
        <v>4215509.7960435301</v>
      </c>
      <c r="T174" s="24">
        <f>'Quarterly Summary'!T105</f>
        <v>4456747.3910226822</v>
      </c>
      <c r="U174" s="24">
        <f>'Quarterly Summary'!U105</f>
        <v>4499384.6884259507</v>
      </c>
      <c r="V174" s="33">
        <f t="shared" si="84"/>
        <v>16659130.147102393</v>
      </c>
      <c r="W174" s="24">
        <f>'Quarterly Summary'!W105</f>
        <v>5231232.4074153602</v>
      </c>
      <c r="X174" s="24">
        <f>'Quarterly Summary'!X105</f>
        <v>6323264.6940652952</v>
      </c>
      <c r="Y174" s="24">
        <f>'Quarterly Summary'!Y105</f>
        <v>6685121.0865340307</v>
      </c>
      <c r="Z174" s="24">
        <f>'Quarterly Summary'!Z105</f>
        <v>6749077.0326389298</v>
      </c>
      <c r="AA174" s="33">
        <f t="shared" si="85"/>
        <v>24988695.220653616</v>
      </c>
      <c r="AB174" s="34">
        <f>SUM(G174,L174,Q174,V174,AA174)</f>
        <v>59066085.661960825</v>
      </c>
      <c r="AC174" s="94">
        <f>'Quarterly Summary'!DD105</f>
        <v>296414.33803917468</v>
      </c>
    </row>
    <row r="175" spans="1:29" x14ac:dyDescent="0.25">
      <c r="A175" t="s">
        <v>3146</v>
      </c>
      <c r="B175" s="32" t="s">
        <v>2751</v>
      </c>
      <c r="C175" s="24">
        <f>C302-0</f>
        <v>0</v>
      </c>
      <c r="D175" s="24">
        <f>D302-C302</f>
        <v>0</v>
      </c>
      <c r="E175" s="24">
        <f>E302-D302</f>
        <v>893.13157755955763</v>
      </c>
      <c r="F175" s="24">
        <f>F302-E302</f>
        <v>204.60071184767003</v>
      </c>
      <c r="G175" s="33">
        <f t="shared" si="81"/>
        <v>1097.7322894072277</v>
      </c>
      <c r="H175" s="24">
        <f>H302-F302</f>
        <v>50015.468428229855</v>
      </c>
      <c r="I175" s="24">
        <f>I302-H302</f>
        <v>29320.271609067218</v>
      </c>
      <c r="J175" s="24">
        <f>J302-I302</f>
        <v>6777.0137243885547</v>
      </c>
      <c r="K175" s="24">
        <f>K302-J302</f>
        <v>615.81472020316869</v>
      </c>
      <c r="L175" s="33">
        <f t="shared" si="82"/>
        <v>86728.568481888797</v>
      </c>
      <c r="M175" s="24">
        <f>M302-K302</f>
        <v>25007.988351300359</v>
      </c>
      <c r="N175" s="24">
        <f>N302-M302</f>
        <v>14660.136303873733</v>
      </c>
      <c r="O175" s="24">
        <f>O302-N302</f>
        <v>3835.072652682662</v>
      </c>
      <c r="P175" s="24">
        <f>P302-O302</f>
        <v>410.20771603100002</v>
      </c>
      <c r="Q175" s="33">
        <f t="shared" si="83"/>
        <v>43913.405023887753</v>
      </c>
      <c r="R175" s="24">
        <f>R302-P302</f>
        <v>37511.728389769793</v>
      </c>
      <c r="S175" s="24">
        <f>S302-R302</f>
        <v>21990.203956469893</v>
      </c>
      <c r="T175" s="24">
        <f>T302-S302</f>
        <v>5752.6089773178101</v>
      </c>
      <c r="U175" s="24">
        <f>U302-T302</f>
        <v>615.31157404929399</v>
      </c>
      <c r="V175" s="33">
        <f t="shared" si="84"/>
        <v>65869.85289760679</v>
      </c>
      <c r="W175" s="24">
        <f>W302-U302</f>
        <v>56267.592584639788</v>
      </c>
      <c r="X175" s="24">
        <f>X302-W302</f>
        <v>32985.30593470484</v>
      </c>
      <c r="Y175" s="24">
        <f>Y302-X302</f>
        <v>8628.9134659692645</v>
      </c>
      <c r="Z175" s="24">
        <f>Z302-Y302</f>
        <v>922.9673610702157</v>
      </c>
      <c r="AA175" s="33">
        <f t="shared" si="85"/>
        <v>98804.779346384108</v>
      </c>
      <c r="AB175" s="34">
        <f>AB302-Z302</f>
        <v>0</v>
      </c>
      <c r="AC175" s="94">
        <f>AC302-AB302</f>
        <v>-592828.67607834935</v>
      </c>
    </row>
    <row r="176" spans="1:29" x14ac:dyDescent="0.25">
      <c r="A176" t="s">
        <v>3149</v>
      </c>
      <c r="B176" s="32" t="s">
        <v>2754</v>
      </c>
      <c r="C176" s="24">
        <f>'Quarterly Summary'!C141</f>
        <v>0</v>
      </c>
      <c r="D176" s="24">
        <f>'Quarterly Summary'!D141</f>
        <v>0</v>
      </c>
      <c r="E176" s="24">
        <f>'Quarterly Summary'!E141</f>
        <v>12500</v>
      </c>
      <c r="F176" s="24">
        <f>'Quarterly Summary'!F141</f>
        <v>25000.000000000007</v>
      </c>
      <c r="G176" s="33">
        <f t="shared" si="81"/>
        <v>37500.000000000007</v>
      </c>
      <c r="H176" s="24">
        <f>'Quarterly Summary'!H141</f>
        <v>725000.00000000012</v>
      </c>
      <c r="I176" s="24">
        <f>'Quarterly Summary'!I141</f>
        <v>1675000.0000000005</v>
      </c>
      <c r="J176" s="24">
        <f>'Quarterly Summary'!J141</f>
        <v>1962500.0000000005</v>
      </c>
      <c r="K176" s="24">
        <f>'Quarterly Summary'!K141</f>
        <v>2000000.0000000009</v>
      </c>
      <c r="L176" s="33">
        <f t="shared" si="82"/>
        <v>6362500.0000000019</v>
      </c>
      <c r="M176" s="24">
        <f>'Quarterly Summary'!M141</f>
        <v>2350000</v>
      </c>
      <c r="N176" s="24">
        <f>'Quarterly Summary'!N141</f>
        <v>2824999.9999999981</v>
      </c>
      <c r="O176" s="24">
        <f>'Quarterly Summary'!O141</f>
        <v>2975000</v>
      </c>
      <c r="P176" s="24">
        <f>'Quarterly Summary'!P141</f>
        <v>3000000</v>
      </c>
      <c r="Q176" s="33">
        <f t="shared" si="83"/>
        <v>11149999.999999998</v>
      </c>
      <c r="R176" s="24">
        <f>'Quarterly Summary'!R141</f>
        <v>3525000</v>
      </c>
      <c r="S176" s="24">
        <f>'Quarterly Summary'!S141</f>
        <v>4237500</v>
      </c>
      <c r="T176" s="24">
        <f>'Quarterly Summary'!T141</f>
        <v>4462500</v>
      </c>
      <c r="U176" s="24">
        <f>'Quarterly Summary'!U141</f>
        <v>4500000</v>
      </c>
      <c r="V176" s="33">
        <f t="shared" si="84"/>
        <v>16725000</v>
      </c>
      <c r="W176" s="24">
        <f>'Quarterly Summary'!W141</f>
        <v>5287500</v>
      </c>
      <c r="X176" s="24">
        <f>'Quarterly Summary'!X141</f>
        <v>6356250</v>
      </c>
      <c r="Y176" s="24">
        <f>'Quarterly Summary'!Y141</f>
        <v>6693750</v>
      </c>
      <c r="Z176" s="24">
        <f>'Quarterly Summary'!Z141</f>
        <v>6750000</v>
      </c>
      <c r="AA176" s="33">
        <f t="shared" si="85"/>
        <v>25087500</v>
      </c>
      <c r="AB176" s="34">
        <f>SUM(G176,L176,Q176,V176,AA176)</f>
        <v>59362500</v>
      </c>
      <c r="AC176" s="94">
        <f>'Quarterly Summary'!DD141</f>
        <v>0</v>
      </c>
    </row>
    <row r="177" spans="1:29" x14ac:dyDescent="0.25">
      <c r="A177" t="s">
        <v>3152</v>
      </c>
      <c r="B177" s="32" t="s">
        <v>2757</v>
      </c>
      <c r="C177" s="35">
        <f>-'Quarterly Summary'!C333</f>
        <v>0</v>
      </c>
      <c r="D177" s="35">
        <f>-'Quarterly Summary'!D333</f>
        <v>0</v>
      </c>
      <c r="E177" s="35">
        <f>-'Quarterly Summary'!E333</f>
        <v>-12500</v>
      </c>
      <c r="F177" s="35">
        <f>-'Quarterly Summary'!F333</f>
        <v>-25000.000000000007</v>
      </c>
      <c r="G177" s="36">
        <f t="shared" si="81"/>
        <v>-37500.000000000007</v>
      </c>
      <c r="H177" s="35">
        <f>-'Quarterly Summary'!H333</f>
        <v>-725000.00000000012</v>
      </c>
      <c r="I177" s="35">
        <f>-'Quarterly Summary'!I333</f>
        <v>-1675000.0000000005</v>
      </c>
      <c r="J177" s="35">
        <f>-'Quarterly Summary'!J333</f>
        <v>-1962500.0000000005</v>
      </c>
      <c r="K177" s="35">
        <f>-'Quarterly Summary'!K333</f>
        <v>-2000000.0000000009</v>
      </c>
      <c r="L177" s="36">
        <f t="shared" si="82"/>
        <v>-6362500.0000000019</v>
      </c>
      <c r="M177" s="35">
        <f>-'Quarterly Summary'!M333</f>
        <v>-2115000</v>
      </c>
      <c r="N177" s="35">
        <f>-'Quarterly Summary'!N333</f>
        <v>-2542499.9999999981</v>
      </c>
      <c r="O177" s="35">
        <f>-'Quarterly Summary'!O333</f>
        <v>-2677500</v>
      </c>
      <c r="P177" s="35">
        <f>-'Quarterly Summary'!P333</f>
        <v>-2700000</v>
      </c>
      <c r="Q177" s="36">
        <f t="shared" si="83"/>
        <v>-10034999.999999998</v>
      </c>
      <c r="R177" s="35">
        <f>-'Quarterly Summary'!R333</f>
        <v>-2820000</v>
      </c>
      <c r="S177" s="35">
        <f>-'Quarterly Summary'!S333</f>
        <v>-3390000.0000000005</v>
      </c>
      <c r="T177" s="35">
        <f>-'Quarterly Summary'!T333</f>
        <v>-3570000</v>
      </c>
      <c r="U177" s="35">
        <f>-'Quarterly Summary'!U333</f>
        <v>-3600000</v>
      </c>
      <c r="V177" s="36">
        <f t="shared" si="84"/>
        <v>-13380000</v>
      </c>
      <c r="W177" s="35">
        <f>-'Quarterly Summary'!W333</f>
        <v>-3701250</v>
      </c>
      <c r="X177" s="35">
        <f>-'Quarterly Summary'!X333</f>
        <v>-4449375</v>
      </c>
      <c r="Y177" s="35">
        <f>-'Quarterly Summary'!Y333</f>
        <v>-4685625</v>
      </c>
      <c r="Z177" s="35">
        <f>-'Quarterly Summary'!Z333</f>
        <v>-4725000</v>
      </c>
      <c r="AA177" s="36">
        <f t="shared" si="85"/>
        <v>-17561250</v>
      </c>
      <c r="AB177" s="37">
        <f>SUM(G177,L177,Q177,V177,AA177)</f>
        <v>-47376250</v>
      </c>
      <c r="AC177" s="95">
        <f>-'Quarterly Summary'!DD333</f>
        <v>0</v>
      </c>
    </row>
    <row r="178" spans="1:29" x14ac:dyDescent="0.25">
      <c r="A178" t="s">
        <v>3155</v>
      </c>
      <c r="B178" s="40" t="s">
        <v>2760</v>
      </c>
      <c r="C178" s="48">
        <f>C176+C177</f>
        <v>0</v>
      </c>
      <c r="D178" s="48">
        <f>D176+D177</f>
        <v>0</v>
      </c>
      <c r="E178" s="48">
        <f>E176+E177</f>
        <v>0</v>
      </c>
      <c r="F178" s="48">
        <f>F176+F177</f>
        <v>0</v>
      </c>
      <c r="G178" s="48">
        <f t="shared" si="81"/>
        <v>0</v>
      </c>
      <c r="H178" s="48">
        <f>H176+H177</f>
        <v>0</v>
      </c>
      <c r="I178" s="48">
        <f>I176+I177</f>
        <v>0</v>
      </c>
      <c r="J178" s="48">
        <f>J176+J177</f>
        <v>0</v>
      </c>
      <c r="K178" s="48">
        <f>K176+K177</f>
        <v>0</v>
      </c>
      <c r="L178" s="48">
        <f t="shared" si="82"/>
        <v>0</v>
      </c>
      <c r="M178" s="48">
        <f>M176+M177</f>
        <v>235000</v>
      </c>
      <c r="N178" s="48">
        <f>N176+N177</f>
        <v>282500</v>
      </c>
      <c r="O178" s="48">
        <f>O176+O177</f>
        <v>297500</v>
      </c>
      <c r="P178" s="48">
        <f>P176+P177</f>
        <v>300000</v>
      </c>
      <c r="Q178" s="48">
        <f t="shared" si="83"/>
        <v>1115000</v>
      </c>
      <c r="R178" s="48">
        <f>R176+R177</f>
        <v>705000</v>
      </c>
      <c r="S178" s="48">
        <f>S176+S177</f>
        <v>847499.99999999953</v>
      </c>
      <c r="T178" s="48">
        <f>T176+T177</f>
        <v>892500</v>
      </c>
      <c r="U178" s="48">
        <f>U176+U177</f>
        <v>900000</v>
      </c>
      <c r="V178" s="48">
        <f t="shared" si="84"/>
        <v>3344999.9999999995</v>
      </c>
      <c r="W178" s="48">
        <f>W176+W177</f>
        <v>1586250</v>
      </c>
      <c r="X178" s="48">
        <f>X176+X177</f>
        <v>1906875</v>
      </c>
      <c r="Y178" s="48">
        <f>Y176+Y177</f>
        <v>2008125</v>
      </c>
      <c r="Z178" s="48">
        <f>Z176+Z177</f>
        <v>2025000</v>
      </c>
      <c r="AA178" s="48">
        <f t="shared" si="85"/>
        <v>7526250</v>
      </c>
      <c r="AB178" s="48">
        <f>SUM(G178,L178,Q178,V178,AA178)</f>
        <v>11986250</v>
      </c>
      <c r="AC178" s="95">
        <f>AC176+AC177</f>
        <v>0</v>
      </c>
    </row>
    <row r="179" spans="1:29" x14ac:dyDescent="0.25">
      <c r="A179" t="s">
        <v>3158</v>
      </c>
      <c r="B179" s="40" t="s">
        <v>2032</v>
      </c>
      <c r="C179" s="42">
        <f>C161-C176-C164</f>
        <v>0</v>
      </c>
      <c r="D179" s="42">
        <f>D161-D176-D164</f>
        <v>0</v>
      </c>
      <c r="E179" s="42">
        <f>E161-E176-E164</f>
        <v>3124.9999999999982</v>
      </c>
      <c r="F179" s="42">
        <f>F161-F176-F164</f>
        <v>6249.9999999999927</v>
      </c>
      <c r="G179" s="42">
        <f t="shared" si="81"/>
        <v>9374.9999999999909</v>
      </c>
      <c r="H179" s="42">
        <f>H161-H176-H164</f>
        <v>181250</v>
      </c>
      <c r="I179" s="42">
        <f>I161-I176-I164</f>
        <v>418749.99999999977</v>
      </c>
      <c r="J179" s="42">
        <f>J161-J176-J164</f>
        <v>490625.00000000047</v>
      </c>
      <c r="K179" s="42">
        <f>K161-K176-K164</f>
        <v>499999.99999999953</v>
      </c>
      <c r="L179" s="42">
        <f t="shared" si="82"/>
        <v>1590624.9999999998</v>
      </c>
      <c r="M179" s="42">
        <f>M161-M176-M164</f>
        <v>587500</v>
      </c>
      <c r="N179" s="42">
        <f>N161-N176-N164</f>
        <v>706250.0000000014</v>
      </c>
      <c r="O179" s="42">
        <f>O161-O176-O164</f>
        <v>743750</v>
      </c>
      <c r="P179" s="42">
        <f>P161-P176-P164</f>
        <v>749999.99999999907</v>
      </c>
      <c r="Q179" s="42">
        <f t="shared" si="83"/>
        <v>2787500.0000000005</v>
      </c>
      <c r="R179" s="42">
        <f>R161-R176-R164</f>
        <v>881249.99999999907</v>
      </c>
      <c r="S179" s="42">
        <f>S161-S176-S164</f>
        <v>1059375</v>
      </c>
      <c r="T179" s="42">
        <f>T161-T176-T164</f>
        <v>1115625</v>
      </c>
      <c r="U179" s="42">
        <f>U161-U176-U164</f>
        <v>1125000</v>
      </c>
      <c r="V179" s="42">
        <f t="shared" si="84"/>
        <v>4181249.9999999991</v>
      </c>
      <c r="W179" s="42">
        <f>W161-W176-W164</f>
        <v>1321875</v>
      </c>
      <c r="X179" s="42">
        <f>X161-X176-X164</f>
        <v>1589062.5</v>
      </c>
      <c r="Y179" s="42">
        <f>Y161-Y176-Y164</f>
        <v>1673437.5</v>
      </c>
      <c r="Z179" s="42">
        <f>Z161-Z176-Z164</f>
        <v>1687500</v>
      </c>
      <c r="AA179" s="42">
        <f t="shared" si="85"/>
        <v>6271875</v>
      </c>
      <c r="AB179" s="42">
        <f>SUM(G179,L179,Q179,V179,AA179)</f>
        <v>14840625</v>
      </c>
      <c r="AC179" s="94">
        <f>AC161-AC176-AC164</f>
        <v>7171875</v>
      </c>
    </row>
    <row r="180" spans="1:29" x14ac:dyDescent="0.25">
      <c r="A180" t="s">
        <v>3161</v>
      </c>
      <c r="B180" s="40" t="s">
        <v>2035</v>
      </c>
      <c r="C180" s="43">
        <f>C163-C178-C168-C171</f>
        <v>0</v>
      </c>
      <c r="D180" s="43">
        <f>D163-D178-D168-D171</f>
        <v>0</v>
      </c>
      <c r="E180" s="43">
        <f>E163-E178-E168-E171</f>
        <v>1562.5</v>
      </c>
      <c r="F180" s="43">
        <f>F163-F178-F168-F171</f>
        <v>3125</v>
      </c>
      <c r="G180" s="43">
        <f t="shared" si="81"/>
        <v>4687.5</v>
      </c>
      <c r="H180" s="43">
        <f>H163-H178-H168-H171</f>
        <v>90625.000000000015</v>
      </c>
      <c r="I180" s="43">
        <f>I163-I178-I168-I171</f>
        <v>209375.00000000003</v>
      </c>
      <c r="J180" s="43">
        <f>J163-J178-J168-J171</f>
        <v>245312.50000000009</v>
      </c>
      <c r="K180" s="43">
        <f>K163-K178-K168-K171</f>
        <v>250000.00000000006</v>
      </c>
      <c r="L180" s="43">
        <f t="shared" si="82"/>
        <v>795312.50000000023</v>
      </c>
      <c r="M180" s="43">
        <f>M163-M178-M168-M171</f>
        <v>352500</v>
      </c>
      <c r="N180" s="43">
        <f>N163-N178-N168-N171</f>
        <v>423749.99999999953</v>
      </c>
      <c r="O180" s="43">
        <f>O163-O178-O168-O171</f>
        <v>446250</v>
      </c>
      <c r="P180" s="43">
        <f>P163-P178-P168-P171</f>
        <v>450000</v>
      </c>
      <c r="Q180" s="43">
        <f t="shared" si="83"/>
        <v>1672499.9999999995</v>
      </c>
      <c r="R180" s="43">
        <f>R163-R178-R168-R171</f>
        <v>616874.99999999907</v>
      </c>
      <c r="S180" s="43">
        <f>S163-S178-S168-S171</f>
        <v>741562.50000000047</v>
      </c>
      <c r="T180" s="43">
        <f>T163-T178-T168-T171</f>
        <v>780937.5</v>
      </c>
      <c r="U180" s="43">
        <f>U163-U178-U168-U171</f>
        <v>787500</v>
      </c>
      <c r="V180" s="43">
        <f t="shared" si="84"/>
        <v>2926874.9999999995</v>
      </c>
      <c r="W180" s="43">
        <f>W163-W178-W168-W171</f>
        <v>1057500</v>
      </c>
      <c r="X180" s="43">
        <f>X163-X178-X168-X171</f>
        <v>1271250</v>
      </c>
      <c r="Y180" s="43">
        <f>Y163-Y178-Y168-Y171</f>
        <v>1338750.0000000009</v>
      </c>
      <c r="Z180" s="43">
        <f>Z163-Z178-Z168-Z171</f>
        <v>1350000.0000000009</v>
      </c>
      <c r="AA180" s="43">
        <f t="shared" si="85"/>
        <v>5017500.0000000019</v>
      </c>
      <c r="AB180" s="43">
        <f>SUM(G180,L180,Q180,V180,AA180)</f>
        <v>10416875.000000002</v>
      </c>
      <c r="AC180" s="94">
        <f>AC163-AC178-AC168-AC171</f>
        <v>2868750</v>
      </c>
    </row>
    <row r="181" spans="1:29" x14ac:dyDescent="0.25">
      <c r="A181" t="s">
        <v>3164</v>
      </c>
      <c r="B181" s="44" t="s">
        <v>1984</v>
      </c>
      <c r="C181" s="6">
        <f t="shared" ref="C181:AC181" si="87">IFERROR(C176/C161,0)</f>
        <v>0</v>
      </c>
      <c r="D181" s="6">
        <f t="shared" si="87"/>
        <v>0</v>
      </c>
      <c r="E181" s="6">
        <f t="shared" si="87"/>
        <v>0.4</v>
      </c>
      <c r="F181" s="6">
        <f t="shared" si="87"/>
        <v>0.40000000000000013</v>
      </c>
      <c r="G181" s="45">
        <f t="shared" si="87"/>
        <v>0.40000000000000008</v>
      </c>
      <c r="H181" s="6">
        <f t="shared" si="87"/>
        <v>0.40000000000000008</v>
      </c>
      <c r="I181" s="6">
        <f t="shared" si="87"/>
        <v>0.40000000000000008</v>
      </c>
      <c r="J181" s="6">
        <f t="shared" si="87"/>
        <v>0.39999999999999997</v>
      </c>
      <c r="K181" s="6">
        <f t="shared" si="87"/>
        <v>0.40000000000000013</v>
      </c>
      <c r="L181" s="45">
        <f t="shared" si="87"/>
        <v>0.4</v>
      </c>
      <c r="M181" s="6">
        <f t="shared" si="87"/>
        <v>0.4</v>
      </c>
      <c r="N181" s="6">
        <f t="shared" si="87"/>
        <v>0.3999999999999998</v>
      </c>
      <c r="O181" s="6">
        <f t="shared" si="87"/>
        <v>0.4</v>
      </c>
      <c r="P181" s="6">
        <f t="shared" si="87"/>
        <v>0.40000000000000008</v>
      </c>
      <c r="Q181" s="45">
        <f t="shared" si="87"/>
        <v>0.39999999999999991</v>
      </c>
      <c r="R181" s="6">
        <f t="shared" si="87"/>
        <v>0.40000000000000008</v>
      </c>
      <c r="S181" s="6">
        <f t="shared" si="87"/>
        <v>0.4</v>
      </c>
      <c r="T181" s="6">
        <f t="shared" si="87"/>
        <v>0.4</v>
      </c>
      <c r="U181" s="6">
        <f t="shared" si="87"/>
        <v>0.4</v>
      </c>
      <c r="V181" s="45">
        <f t="shared" si="87"/>
        <v>0.4</v>
      </c>
      <c r="W181" s="6">
        <f t="shared" si="87"/>
        <v>0.4</v>
      </c>
      <c r="X181" s="6">
        <f t="shared" si="87"/>
        <v>0.4</v>
      </c>
      <c r="Y181" s="6">
        <f t="shared" si="87"/>
        <v>0.4</v>
      </c>
      <c r="Z181" s="6">
        <f t="shared" si="87"/>
        <v>0.4</v>
      </c>
      <c r="AA181" s="45">
        <f t="shared" si="87"/>
        <v>0.4</v>
      </c>
      <c r="AB181" s="46">
        <f t="shared" si="87"/>
        <v>0.4</v>
      </c>
      <c r="AC181" s="96">
        <f t="shared" si="87"/>
        <v>0</v>
      </c>
    </row>
    <row r="182" spans="1:29" x14ac:dyDescent="0.25">
      <c r="A182" t="s">
        <v>3167</v>
      </c>
      <c r="B182" s="44" t="s">
        <v>1987</v>
      </c>
      <c r="C182" s="6">
        <f t="shared" ref="C182:AC182" si="88">IFERROR(C178/C163,0)</f>
        <v>0</v>
      </c>
      <c r="D182" s="6">
        <f t="shared" si="88"/>
        <v>0</v>
      </c>
      <c r="E182" s="6">
        <f t="shared" si="88"/>
        <v>0</v>
      </c>
      <c r="F182" s="6">
        <f t="shared" si="88"/>
        <v>0</v>
      </c>
      <c r="G182" s="45">
        <f t="shared" si="88"/>
        <v>0</v>
      </c>
      <c r="H182" s="6">
        <f t="shared" si="88"/>
        <v>0</v>
      </c>
      <c r="I182" s="6">
        <f t="shared" si="88"/>
        <v>0</v>
      </c>
      <c r="J182" s="6">
        <f t="shared" si="88"/>
        <v>0</v>
      </c>
      <c r="K182" s="6">
        <f t="shared" si="88"/>
        <v>0</v>
      </c>
      <c r="L182" s="45">
        <f t="shared" si="88"/>
        <v>0</v>
      </c>
      <c r="M182" s="6">
        <f t="shared" si="88"/>
        <v>0.4</v>
      </c>
      <c r="N182" s="6">
        <f t="shared" si="88"/>
        <v>0.40000000000000052</v>
      </c>
      <c r="O182" s="6">
        <f t="shared" si="88"/>
        <v>0.4</v>
      </c>
      <c r="P182" s="6">
        <f t="shared" si="88"/>
        <v>0.4</v>
      </c>
      <c r="Q182" s="45">
        <f t="shared" si="88"/>
        <v>0.40000000000000013</v>
      </c>
      <c r="R182" s="6">
        <f t="shared" si="88"/>
        <v>0.40000000000000041</v>
      </c>
      <c r="S182" s="6">
        <f t="shared" si="88"/>
        <v>0.3999999999999998</v>
      </c>
      <c r="T182" s="6">
        <f t="shared" si="88"/>
        <v>0.4</v>
      </c>
      <c r="U182" s="6">
        <f t="shared" si="88"/>
        <v>0.4</v>
      </c>
      <c r="V182" s="45">
        <f t="shared" si="88"/>
        <v>0.4</v>
      </c>
      <c r="W182" s="6">
        <f t="shared" si="88"/>
        <v>0.4</v>
      </c>
      <c r="X182" s="6">
        <f t="shared" si="88"/>
        <v>0.4</v>
      </c>
      <c r="Y182" s="6">
        <f t="shared" si="88"/>
        <v>0.39999999999999986</v>
      </c>
      <c r="Z182" s="6">
        <f t="shared" si="88"/>
        <v>0.39999999999999986</v>
      </c>
      <c r="AA182" s="45">
        <f t="shared" si="88"/>
        <v>0.39999999999999991</v>
      </c>
      <c r="AB182" s="46">
        <f t="shared" si="88"/>
        <v>0.4</v>
      </c>
      <c r="AC182" s="96">
        <f t="shared" si="88"/>
        <v>0</v>
      </c>
    </row>
    <row r="183" spans="1:29" x14ac:dyDescent="0.25">
      <c r="A183" t="s">
        <v>3170</v>
      </c>
      <c r="B183" s="44" t="s">
        <v>2044</v>
      </c>
      <c r="C183" s="6">
        <f t="shared" ref="C183:AC183" si="89">IFERROR((C178+C168+C171)/C163,0)</f>
        <v>0</v>
      </c>
      <c r="D183" s="6">
        <f t="shared" si="89"/>
        <v>0</v>
      </c>
      <c r="E183" s="6">
        <f t="shared" si="89"/>
        <v>0</v>
      </c>
      <c r="F183" s="6">
        <f t="shared" si="89"/>
        <v>0</v>
      </c>
      <c r="G183" s="45">
        <f t="shared" si="89"/>
        <v>0</v>
      </c>
      <c r="H183" s="6">
        <f t="shared" si="89"/>
        <v>0</v>
      </c>
      <c r="I183" s="6">
        <f t="shared" si="89"/>
        <v>0</v>
      </c>
      <c r="J183" s="6">
        <f t="shared" si="89"/>
        <v>0</v>
      </c>
      <c r="K183" s="6">
        <f t="shared" si="89"/>
        <v>0</v>
      </c>
      <c r="L183" s="45">
        <f t="shared" si="89"/>
        <v>0</v>
      </c>
      <c r="M183" s="6">
        <f t="shared" si="89"/>
        <v>0.4</v>
      </c>
      <c r="N183" s="6">
        <f t="shared" si="89"/>
        <v>0.39999999999999986</v>
      </c>
      <c r="O183" s="6">
        <f t="shared" si="89"/>
        <v>0.4</v>
      </c>
      <c r="P183" s="6">
        <f t="shared" si="89"/>
        <v>0.4</v>
      </c>
      <c r="Q183" s="45">
        <f t="shared" si="89"/>
        <v>0.39999999999999997</v>
      </c>
      <c r="R183" s="6">
        <f t="shared" si="89"/>
        <v>0.65000000000000013</v>
      </c>
      <c r="S183" s="6">
        <f t="shared" si="89"/>
        <v>0.6499999999999998</v>
      </c>
      <c r="T183" s="6">
        <f t="shared" si="89"/>
        <v>0.65</v>
      </c>
      <c r="U183" s="6">
        <f t="shared" si="89"/>
        <v>0.65</v>
      </c>
      <c r="V183" s="45">
        <f t="shared" si="89"/>
        <v>0.64999999999999991</v>
      </c>
      <c r="W183" s="6">
        <f t="shared" si="89"/>
        <v>0.73333333333333328</v>
      </c>
      <c r="X183" s="6">
        <f t="shared" si="89"/>
        <v>0.73333333333333328</v>
      </c>
      <c r="Y183" s="6">
        <f t="shared" si="89"/>
        <v>0.73333333333333328</v>
      </c>
      <c r="Z183" s="6">
        <f t="shared" si="89"/>
        <v>0.73333333333333328</v>
      </c>
      <c r="AA183" s="45">
        <f t="shared" si="89"/>
        <v>0.73333333333333328</v>
      </c>
      <c r="AB183" s="46">
        <f t="shared" si="89"/>
        <v>0.65237251016790077</v>
      </c>
      <c r="AC183" s="96">
        <f t="shared" si="89"/>
        <v>0.33333333333333331</v>
      </c>
    </row>
    <row r="184" spans="1:29" x14ac:dyDescent="0.25">
      <c r="A184" t="s">
        <v>3173</v>
      </c>
      <c r="B184" s="44" t="s">
        <v>2047</v>
      </c>
      <c r="C184" s="6">
        <f t="shared" ref="C184:AC184" si="90">IFERROR(C180/C161,0)</f>
        <v>0</v>
      </c>
      <c r="D184" s="6">
        <f t="shared" si="90"/>
        <v>0</v>
      </c>
      <c r="E184" s="6">
        <f t="shared" si="90"/>
        <v>0.05</v>
      </c>
      <c r="F184" s="6">
        <f t="shared" si="90"/>
        <v>0.05</v>
      </c>
      <c r="G184" s="45">
        <f t="shared" si="90"/>
        <v>0.05</v>
      </c>
      <c r="H184" s="6">
        <f t="shared" si="90"/>
        <v>5.000000000000001E-2</v>
      </c>
      <c r="I184" s="6">
        <f t="shared" si="90"/>
        <v>0.05</v>
      </c>
      <c r="J184" s="6">
        <f t="shared" si="90"/>
        <v>4.9999999999999996E-2</v>
      </c>
      <c r="K184" s="6">
        <f t="shared" si="90"/>
        <v>0.05</v>
      </c>
      <c r="L184" s="45">
        <f t="shared" si="90"/>
        <v>0.05</v>
      </c>
      <c r="M184" s="6">
        <f t="shared" si="90"/>
        <v>0.06</v>
      </c>
      <c r="N184" s="6">
        <f t="shared" si="90"/>
        <v>5.9999999999999942E-2</v>
      </c>
      <c r="O184" s="6">
        <f t="shared" si="90"/>
        <v>0.06</v>
      </c>
      <c r="P184" s="6">
        <f t="shared" si="90"/>
        <v>6.0000000000000012E-2</v>
      </c>
      <c r="Q184" s="45">
        <f t="shared" si="90"/>
        <v>5.9999999999999984E-2</v>
      </c>
      <c r="R184" s="6">
        <f t="shared" si="90"/>
        <v>6.999999999999991E-2</v>
      </c>
      <c r="S184" s="6">
        <f t="shared" si="90"/>
        <v>7.0000000000000048E-2</v>
      </c>
      <c r="T184" s="6">
        <f t="shared" si="90"/>
        <v>7.0000000000000007E-2</v>
      </c>
      <c r="U184" s="6">
        <f t="shared" si="90"/>
        <v>7.0000000000000007E-2</v>
      </c>
      <c r="V184" s="45">
        <f t="shared" si="90"/>
        <v>6.9999999999999993E-2</v>
      </c>
      <c r="W184" s="6">
        <f t="shared" si="90"/>
        <v>0.08</v>
      </c>
      <c r="X184" s="6">
        <f t="shared" si="90"/>
        <v>0.08</v>
      </c>
      <c r="Y184" s="6">
        <f t="shared" si="90"/>
        <v>8.0000000000000057E-2</v>
      </c>
      <c r="Z184" s="6">
        <f t="shared" si="90"/>
        <v>8.0000000000000057E-2</v>
      </c>
      <c r="AA184" s="45">
        <f t="shared" si="90"/>
        <v>8.0000000000000029E-2</v>
      </c>
      <c r="AB184" s="46">
        <f t="shared" si="90"/>
        <v>7.0191619288271223E-2</v>
      </c>
      <c r="AC184" s="96">
        <f t="shared" si="90"/>
        <v>0.2</v>
      </c>
    </row>
    <row r="185" spans="1:29" x14ac:dyDescent="0.25">
      <c r="A185" t="s">
        <v>3176</v>
      </c>
    </row>
    <row r="186" spans="1:29" x14ac:dyDescent="0.25">
      <c r="A186" t="s">
        <v>3178</v>
      </c>
      <c r="B186" s="65" t="str">
        <f>ENTITY_7</f>
        <v>Builders Risk</v>
      </c>
    </row>
    <row r="187" spans="1:29" x14ac:dyDescent="0.25">
      <c r="A187" t="s">
        <v>3181</v>
      </c>
      <c r="B187" s="32" t="s">
        <v>1956</v>
      </c>
      <c r="C187" s="24">
        <f>'Quarterly Summary'!C22</f>
        <v>0</v>
      </c>
      <c r="D187" s="24">
        <f>'Quarterly Summary'!D22</f>
        <v>0</v>
      </c>
      <c r="E187" s="24">
        <f>'Quarterly Summary'!E22</f>
        <v>31249.999999999996</v>
      </c>
      <c r="F187" s="24">
        <f>'Quarterly Summary'!F22</f>
        <v>137500</v>
      </c>
      <c r="G187" s="33">
        <f t="shared" ref="G187:G206" si="91">SUM(C187:F187)</f>
        <v>168750</v>
      </c>
      <c r="H187" s="24">
        <f>'Quarterly Summary'!H22</f>
        <v>462500</v>
      </c>
      <c r="I187" s="24">
        <f>'Quarterly Summary'!I22</f>
        <v>1025000.0000000001</v>
      </c>
      <c r="J187" s="24">
        <f>'Quarterly Summary'!J22</f>
        <v>1681250</v>
      </c>
      <c r="K187" s="24">
        <f>'Quarterly Summary'!K22</f>
        <v>2325000</v>
      </c>
      <c r="L187" s="33">
        <f t="shared" ref="L187:L206" si="92">SUM(H187:K187)</f>
        <v>5493750</v>
      </c>
      <c r="M187" s="24">
        <f>'Quarterly Summary'!M22</f>
        <v>2525000</v>
      </c>
      <c r="N187" s="24">
        <f>'Quarterly Summary'!N22</f>
        <v>2612500</v>
      </c>
      <c r="O187" s="24">
        <f>'Quarterly Summary'!O22</f>
        <v>3050000</v>
      </c>
      <c r="P187" s="24">
        <f>'Quarterly Summary'!P22</f>
        <v>3675000</v>
      </c>
      <c r="Q187" s="33">
        <f t="shared" ref="Q187:Q206" si="93">SUM(M187:P187)</f>
        <v>11862500</v>
      </c>
      <c r="R187" s="24">
        <f>'Quarterly Summary'!R22</f>
        <v>4650000</v>
      </c>
      <c r="S187" s="24">
        <f>'Quarterly Summary'!S22</f>
        <v>5050000</v>
      </c>
      <c r="T187" s="24">
        <f>'Quarterly Summary'!T22</f>
        <v>5225000</v>
      </c>
      <c r="U187" s="24">
        <f>'Quarterly Summary'!U22</f>
        <v>6100000</v>
      </c>
      <c r="V187" s="33">
        <f t="shared" ref="V187:V206" si="94">SUM(R187:U187)</f>
        <v>21025000</v>
      </c>
      <c r="W187" s="24">
        <f>'Quarterly Summary'!W22</f>
        <v>7350000</v>
      </c>
      <c r="X187" s="24">
        <f>'Quarterly Summary'!X22</f>
        <v>9300000</v>
      </c>
      <c r="Y187" s="24">
        <f>'Quarterly Summary'!Y22</f>
        <v>10100000</v>
      </c>
      <c r="Z187" s="24">
        <f>'Quarterly Summary'!Z22</f>
        <v>10450000</v>
      </c>
      <c r="AA187" s="33">
        <f t="shared" ref="AA187:AA206" si="95">SUM(W187:Z187)</f>
        <v>37200000</v>
      </c>
      <c r="AB187" s="34">
        <f t="shared" ref="AB187:AB198" si="96">SUM(G187,L187,Q187,V187,AA187)</f>
        <v>75750000</v>
      </c>
      <c r="AC187" s="94">
        <f>'Quarterly Summary'!DD22</f>
        <v>23000000.000000004</v>
      </c>
    </row>
    <row r="188" spans="1:29" x14ac:dyDescent="0.25">
      <c r="A188" t="s">
        <v>3184</v>
      </c>
      <c r="B188" s="32" t="s">
        <v>2719</v>
      </c>
      <c r="C188" s="35">
        <f>-'Quarterly Summary'!C358</f>
        <v>0</v>
      </c>
      <c r="D188" s="35">
        <f>-'Quarterly Summary'!D358</f>
        <v>0</v>
      </c>
      <c r="E188" s="35">
        <f>-'Quarterly Summary'!E358</f>
        <v>-31249.999999999996</v>
      </c>
      <c r="F188" s="35">
        <f>-'Quarterly Summary'!F358</f>
        <v>-137500</v>
      </c>
      <c r="G188" s="36">
        <f t="shared" si="91"/>
        <v>-168750</v>
      </c>
      <c r="H188" s="35">
        <f>-'Quarterly Summary'!H358</f>
        <v>-462500</v>
      </c>
      <c r="I188" s="35">
        <f>-'Quarterly Summary'!I358</f>
        <v>-1025000.0000000001</v>
      </c>
      <c r="J188" s="35">
        <f>-'Quarterly Summary'!J358</f>
        <v>-1681250</v>
      </c>
      <c r="K188" s="35">
        <f>-'Quarterly Summary'!K358</f>
        <v>-2325000</v>
      </c>
      <c r="L188" s="36">
        <f t="shared" si="92"/>
        <v>-5493750</v>
      </c>
      <c r="M188" s="35">
        <f>-'Quarterly Summary'!M358</f>
        <v>-2525000</v>
      </c>
      <c r="N188" s="35">
        <f>-'Quarterly Summary'!N358</f>
        <v>-2612500</v>
      </c>
      <c r="O188" s="35">
        <f>-'Quarterly Summary'!O358</f>
        <v>-3050000</v>
      </c>
      <c r="P188" s="35">
        <f>-'Quarterly Summary'!P358</f>
        <v>-3675000</v>
      </c>
      <c r="Q188" s="36">
        <f t="shared" si="93"/>
        <v>-11862500</v>
      </c>
      <c r="R188" s="35">
        <f>-'Quarterly Summary'!R358</f>
        <v>-4650000</v>
      </c>
      <c r="S188" s="35">
        <f>-'Quarterly Summary'!S358</f>
        <v>-5050000</v>
      </c>
      <c r="T188" s="35">
        <f>-'Quarterly Summary'!T358</f>
        <v>-5225000</v>
      </c>
      <c r="U188" s="35">
        <f>-'Quarterly Summary'!U358</f>
        <v>-6100000</v>
      </c>
      <c r="V188" s="36">
        <f t="shared" si="94"/>
        <v>-21025000</v>
      </c>
      <c r="W188" s="35">
        <f>-'Quarterly Summary'!W358</f>
        <v>-6615000</v>
      </c>
      <c r="X188" s="35">
        <f>-'Quarterly Summary'!X358</f>
        <v>-8370000</v>
      </c>
      <c r="Y188" s="35">
        <f>-'Quarterly Summary'!Y358</f>
        <v>-9090000</v>
      </c>
      <c r="Z188" s="35">
        <f>-'Quarterly Summary'!Z358</f>
        <v>-9405000</v>
      </c>
      <c r="AA188" s="36">
        <f t="shared" si="95"/>
        <v>-33480000</v>
      </c>
      <c r="AB188" s="37">
        <f t="shared" si="96"/>
        <v>-72030000</v>
      </c>
      <c r="AC188" s="95">
        <f>-'Quarterly Summary'!DD358</f>
        <v>-20700000</v>
      </c>
    </row>
    <row r="189" spans="1:29" x14ac:dyDescent="0.25">
      <c r="A189" t="s">
        <v>3187</v>
      </c>
      <c r="B189" s="40" t="s">
        <v>1969</v>
      </c>
      <c r="C189" s="43">
        <f>C187+C188</f>
        <v>0</v>
      </c>
      <c r="D189" s="43">
        <f>D187+D188</f>
        <v>0</v>
      </c>
      <c r="E189" s="43">
        <f>E187+E188</f>
        <v>0</v>
      </c>
      <c r="F189" s="43">
        <f>F187+F188</f>
        <v>0</v>
      </c>
      <c r="G189" s="43">
        <f t="shared" si="91"/>
        <v>0</v>
      </c>
      <c r="H189" s="43">
        <f>H187+H188</f>
        <v>0</v>
      </c>
      <c r="I189" s="43">
        <f>I187+I188</f>
        <v>0</v>
      </c>
      <c r="J189" s="43">
        <f>J187+J188</f>
        <v>0</v>
      </c>
      <c r="K189" s="43">
        <f>K187+K188</f>
        <v>0</v>
      </c>
      <c r="L189" s="43">
        <f t="shared" si="92"/>
        <v>0</v>
      </c>
      <c r="M189" s="43">
        <f>M187+M188</f>
        <v>0</v>
      </c>
      <c r="N189" s="43">
        <f>N187+N188</f>
        <v>0</v>
      </c>
      <c r="O189" s="43">
        <f>O187+O188</f>
        <v>0</v>
      </c>
      <c r="P189" s="43">
        <f>P187+P188</f>
        <v>0</v>
      </c>
      <c r="Q189" s="43">
        <f t="shared" si="93"/>
        <v>0</v>
      </c>
      <c r="R189" s="43">
        <f>R187+R188</f>
        <v>0</v>
      </c>
      <c r="S189" s="43">
        <f>S187+S188</f>
        <v>0</v>
      </c>
      <c r="T189" s="43">
        <f>T187+T188</f>
        <v>0</v>
      </c>
      <c r="U189" s="43">
        <f>U187+U188</f>
        <v>0</v>
      </c>
      <c r="V189" s="43">
        <f t="shared" si="94"/>
        <v>0</v>
      </c>
      <c r="W189" s="43">
        <f>W187+W188</f>
        <v>735000</v>
      </c>
      <c r="X189" s="43">
        <f>X187+X188</f>
        <v>930000</v>
      </c>
      <c r="Y189" s="43">
        <f>Y187+Y188</f>
        <v>1010000</v>
      </c>
      <c r="Z189" s="43">
        <f>Z187+Z188</f>
        <v>1045000</v>
      </c>
      <c r="AA189" s="43">
        <f t="shared" si="95"/>
        <v>3720000</v>
      </c>
      <c r="AB189" s="43">
        <f t="shared" si="96"/>
        <v>3720000</v>
      </c>
      <c r="AC189" s="94">
        <f>AC187+AC188</f>
        <v>2300000.0000000037</v>
      </c>
    </row>
    <row r="190" spans="1:29" x14ac:dyDescent="0.25">
      <c r="A190" t="s">
        <v>3190</v>
      </c>
      <c r="B190" s="32" t="s">
        <v>2724</v>
      </c>
      <c r="C190" s="24">
        <f>'Quarterly Summary'!C46</f>
        <v>0</v>
      </c>
      <c r="D190" s="24">
        <f>'Quarterly Summary'!D46</f>
        <v>0</v>
      </c>
      <c r="E190" s="24">
        <f>'Quarterly Summary'!E46</f>
        <v>9375</v>
      </c>
      <c r="F190" s="24">
        <f>'Quarterly Summary'!F46</f>
        <v>41250</v>
      </c>
      <c r="G190" s="33">
        <f t="shared" si="91"/>
        <v>50625</v>
      </c>
      <c r="H190" s="24">
        <f>'Quarterly Summary'!H46</f>
        <v>138750</v>
      </c>
      <c r="I190" s="24">
        <f>'Quarterly Summary'!I46</f>
        <v>307500</v>
      </c>
      <c r="J190" s="24">
        <f>'Quarterly Summary'!J46</f>
        <v>504375</v>
      </c>
      <c r="K190" s="24">
        <f>'Quarterly Summary'!K46</f>
        <v>697500</v>
      </c>
      <c r="L190" s="33">
        <f t="shared" si="92"/>
        <v>1648125</v>
      </c>
      <c r="M190" s="24">
        <f>'Quarterly Summary'!M46</f>
        <v>757500</v>
      </c>
      <c r="N190" s="24">
        <f>'Quarterly Summary'!N46</f>
        <v>783750</v>
      </c>
      <c r="O190" s="24">
        <f>'Quarterly Summary'!O46</f>
        <v>915000</v>
      </c>
      <c r="P190" s="24">
        <f>'Quarterly Summary'!P46</f>
        <v>1102500</v>
      </c>
      <c r="Q190" s="33">
        <f t="shared" si="93"/>
        <v>3558750</v>
      </c>
      <c r="R190" s="24">
        <f>'Quarterly Summary'!R46</f>
        <v>1395000</v>
      </c>
      <c r="S190" s="24">
        <f>'Quarterly Summary'!S46</f>
        <v>1515000</v>
      </c>
      <c r="T190" s="24">
        <f>'Quarterly Summary'!T46</f>
        <v>1567500</v>
      </c>
      <c r="U190" s="24">
        <f>'Quarterly Summary'!U46</f>
        <v>1830000</v>
      </c>
      <c r="V190" s="33">
        <f t="shared" si="94"/>
        <v>6307500</v>
      </c>
      <c r="W190" s="24">
        <f>'Quarterly Summary'!W46</f>
        <v>2205000</v>
      </c>
      <c r="X190" s="24">
        <f>'Quarterly Summary'!X46</f>
        <v>2790000</v>
      </c>
      <c r="Y190" s="24">
        <f>'Quarterly Summary'!Y46</f>
        <v>3030000</v>
      </c>
      <c r="Z190" s="24">
        <f>'Quarterly Summary'!Z46</f>
        <v>3135000</v>
      </c>
      <c r="AA190" s="33">
        <f t="shared" si="95"/>
        <v>11160000</v>
      </c>
      <c r="AB190" s="34">
        <f t="shared" si="96"/>
        <v>22725000</v>
      </c>
      <c r="AC190" s="94">
        <f>'Quarterly Summary'!DD46</f>
        <v>6900000</v>
      </c>
    </row>
    <row r="191" spans="1:29" x14ac:dyDescent="0.25">
      <c r="A191" t="s">
        <v>3193</v>
      </c>
      <c r="B191" s="32" t="s">
        <v>1996</v>
      </c>
      <c r="C191" s="35">
        <f>-'Quarterly Summary'!C238</f>
        <v>0</v>
      </c>
      <c r="D191" s="35">
        <f>-'Quarterly Summary'!D238</f>
        <v>0</v>
      </c>
      <c r="E191" s="35">
        <f>-'Quarterly Summary'!E238</f>
        <v>-9375</v>
      </c>
      <c r="F191" s="35">
        <f>-'Quarterly Summary'!F238</f>
        <v>-41250</v>
      </c>
      <c r="G191" s="36">
        <f t="shared" si="91"/>
        <v>-50625</v>
      </c>
      <c r="H191" s="35">
        <f>-'Quarterly Summary'!H238</f>
        <v>-138750</v>
      </c>
      <c r="I191" s="35">
        <f>-'Quarterly Summary'!I238</f>
        <v>-307500</v>
      </c>
      <c r="J191" s="35">
        <f>-'Quarterly Summary'!J238</f>
        <v>-504375</v>
      </c>
      <c r="K191" s="35">
        <f>-'Quarterly Summary'!K238</f>
        <v>-697500</v>
      </c>
      <c r="L191" s="36">
        <f t="shared" si="92"/>
        <v>-1648125</v>
      </c>
      <c r="M191" s="35">
        <f>-'Quarterly Summary'!M238</f>
        <v>-757500</v>
      </c>
      <c r="N191" s="35">
        <f>-'Quarterly Summary'!N238</f>
        <v>-783750</v>
      </c>
      <c r="O191" s="35">
        <f>-'Quarterly Summary'!O238</f>
        <v>-915000</v>
      </c>
      <c r="P191" s="35">
        <f>-'Quarterly Summary'!P238</f>
        <v>-1102500</v>
      </c>
      <c r="Q191" s="36">
        <f t="shared" si="93"/>
        <v>-3558750</v>
      </c>
      <c r="R191" s="35">
        <f>-'Quarterly Summary'!R238</f>
        <v>-1395000</v>
      </c>
      <c r="S191" s="35">
        <f>-'Quarterly Summary'!S238</f>
        <v>-1515000</v>
      </c>
      <c r="T191" s="35">
        <f>-'Quarterly Summary'!T238</f>
        <v>-1567500</v>
      </c>
      <c r="U191" s="35">
        <f>-'Quarterly Summary'!U238</f>
        <v>-1830000</v>
      </c>
      <c r="V191" s="36">
        <f t="shared" si="94"/>
        <v>-6307500</v>
      </c>
      <c r="W191" s="35">
        <f>-'Quarterly Summary'!W238</f>
        <v>-1984500</v>
      </c>
      <c r="X191" s="35">
        <f>-'Quarterly Summary'!X238</f>
        <v>-2511000</v>
      </c>
      <c r="Y191" s="35">
        <f>-'Quarterly Summary'!Y238</f>
        <v>-2727000</v>
      </c>
      <c r="Z191" s="35">
        <f>-'Quarterly Summary'!Z238</f>
        <v>-2821500</v>
      </c>
      <c r="AA191" s="36">
        <f t="shared" si="95"/>
        <v>-10044000</v>
      </c>
      <c r="AB191" s="37">
        <f t="shared" si="96"/>
        <v>-21609000</v>
      </c>
      <c r="AC191" s="95">
        <f>-'Quarterly Summary'!DD238</f>
        <v>-6210000</v>
      </c>
    </row>
    <row r="192" spans="1:29" x14ac:dyDescent="0.25">
      <c r="A192" t="s">
        <v>3196</v>
      </c>
      <c r="B192" s="39" t="s">
        <v>1999</v>
      </c>
      <c r="C192" s="47">
        <f>C190+C191</f>
        <v>0</v>
      </c>
      <c r="D192" s="47">
        <f>D190+D191</f>
        <v>0</v>
      </c>
      <c r="E192" s="47">
        <f>E190+E191</f>
        <v>0</v>
      </c>
      <c r="F192" s="47">
        <f>F190+F191</f>
        <v>0</v>
      </c>
      <c r="G192" s="47">
        <f t="shared" si="91"/>
        <v>0</v>
      </c>
      <c r="H192" s="47">
        <f>H190+H191</f>
        <v>0</v>
      </c>
      <c r="I192" s="47">
        <f>I190+I191</f>
        <v>0</v>
      </c>
      <c r="J192" s="47">
        <f>J190+J191</f>
        <v>0</v>
      </c>
      <c r="K192" s="47">
        <f>K190+K191</f>
        <v>0</v>
      </c>
      <c r="L192" s="47">
        <f t="shared" si="92"/>
        <v>0</v>
      </c>
      <c r="M192" s="47">
        <f>M190+M191</f>
        <v>0</v>
      </c>
      <c r="N192" s="47">
        <f>N190+N191</f>
        <v>0</v>
      </c>
      <c r="O192" s="47">
        <f>O190+O191</f>
        <v>0</v>
      </c>
      <c r="P192" s="47">
        <f>P190+P191</f>
        <v>0</v>
      </c>
      <c r="Q192" s="47">
        <f t="shared" si="93"/>
        <v>0</v>
      </c>
      <c r="R192" s="47">
        <f>R190+R191</f>
        <v>0</v>
      </c>
      <c r="S192" s="47">
        <f>S190+S191</f>
        <v>0</v>
      </c>
      <c r="T192" s="47">
        <f>T190+T191</f>
        <v>0</v>
      </c>
      <c r="U192" s="47">
        <f>U190+U191</f>
        <v>0</v>
      </c>
      <c r="V192" s="47">
        <f t="shared" si="94"/>
        <v>0</v>
      </c>
      <c r="W192" s="47">
        <f>W190+W191</f>
        <v>220500</v>
      </c>
      <c r="X192" s="47">
        <f>X190+X191</f>
        <v>279000</v>
      </c>
      <c r="Y192" s="47">
        <f>Y190+Y191</f>
        <v>303000</v>
      </c>
      <c r="Z192" s="47">
        <f>Z190+Z191</f>
        <v>313500</v>
      </c>
      <c r="AA192" s="47">
        <f t="shared" si="95"/>
        <v>1116000</v>
      </c>
      <c r="AB192" s="47">
        <f t="shared" si="96"/>
        <v>1116000</v>
      </c>
      <c r="AC192" s="95">
        <f>AC190+AC191</f>
        <v>690000</v>
      </c>
    </row>
    <row r="193" spans="1:29" x14ac:dyDescent="0.25">
      <c r="A193" t="s">
        <v>3199</v>
      </c>
      <c r="B193" s="32" t="s">
        <v>2731</v>
      </c>
      <c r="C193" s="35">
        <f>-'Quarterly Summary'!C70</f>
        <v>0</v>
      </c>
      <c r="D193" s="35">
        <f>-'Quarterly Summary'!D70</f>
        <v>0</v>
      </c>
      <c r="E193" s="35">
        <f>-'Quarterly Summary'!E70</f>
        <v>-1562.5</v>
      </c>
      <c r="F193" s="35">
        <f>-'Quarterly Summary'!F70</f>
        <v>-6875</v>
      </c>
      <c r="G193" s="36">
        <f t="shared" si="91"/>
        <v>-8437.5</v>
      </c>
      <c r="H193" s="35">
        <f>-'Quarterly Summary'!H70</f>
        <v>-23125</v>
      </c>
      <c r="I193" s="35">
        <f>-'Quarterly Summary'!I70</f>
        <v>-51250.000000000007</v>
      </c>
      <c r="J193" s="35">
        <f>-'Quarterly Summary'!J70</f>
        <v>-84062.5</v>
      </c>
      <c r="K193" s="35">
        <f>-'Quarterly Summary'!K70</f>
        <v>-116250.00000000001</v>
      </c>
      <c r="L193" s="36">
        <f t="shared" si="92"/>
        <v>-274687.5</v>
      </c>
      <c r="M193" s="35">
        <f>-'Quarterly Summary'!M70</f>
        <v>-126250</v>
      </c>
      <c r="N193" s="35">
        <f>-'Quarterly Summary'!N70</f>
        <v>-130625.00000000001</v>
      </c>
      <c r="O193" s="35">
        <f>-'Quarterly Summary'!O70</f>
        <v>-152500.00000000003</v>
      </c>
      <c r="P193" s="35">
        <f>-'Quarterly Summary'!P70</f>
        <v>-183750</v>
      </c>
      <c r="Q193" s="36">
        <f t="shared" si="93"/>
        <v>-593125</v>
      </c>
      <c r="R193" s="35">
        <f>-'Quarterly Summary'!R70</f>
        <v>-232500.00000000003</v>
      </c>
      <c r="S193" s="35">
        <f>-'Quarterly Summary'!S70</f>
        <v>-252500</v>
      </c>
      <c r="T193" s="35">
        <f>-'Quarterly Summary'!T70</f>
        <v>-261250.00000000003</v>
      </c>
      <c r="U193" s="35">
        <f>-'Quarterly Summary'!U70</f>
        <v>-305000.00000000006</v>
      </c>
      <c r="V193" s="36">
        <f t="shared" si="94"/>
        <v>-1051250</v>
      </c>
      <c r="W193" s="35">
        <f>-'Quarterly Summary'!W70</f>
        <v>-367500</v>
      </c>
      <c r="X193" s="35">
        <f>-'Quarterly Summary'!X70</f>
        <v>-465000.00000000006</v>
      </c>
      <c r="Y193" s="35">
        <f>-'Quarterly Summary'!Y70</f>
        <v>-505000</v>
      </c>
      <c r="Z193" s="35">
        <f>-'Quarterly Summary'!Z70</f>
        <v>-522500.00000000006</v>
      </c>
      <c r="AA193" s="36">
        <f t="shared" si="95"/>
        <v>-1860000</v>
      </c>
      <c r="AB193" s="37">
        <f t="shared" si="96"/>
        <v>-3787500</v>
      </c>
      <c r="AC193" s="95">
        <f>-'Quarterly Summary'!DD70</f>
        <v>-1149999.9999999998</v>
      </c>
    </row>
    <row r="194" spans="1:29" x14ac:dyDescent="0.25">
      <c r="A194" t="s">
        <v>3202</v>
      </c>
      <c r="B194" s="40" t="s">
        <v>2005</v>
      </c>
      <c r="C194" s="48">
        <f>C192+C193</f>
        <v>0</v>
      </c>
      <c r="D194" s="48">
        <f>D192+D193</f>
        <v>0</v>
      </c>
      <c r="E194" s="48">
        <f>E192+E193</f>
        <v>-1562.5</v>
      </c>
      <c r="F194" s="48">
        <f>F192+F193</f>
        <v>-6875</v>
      </c>
      <c r="G194" s="48">
        <f t="shared" si="91"/>
        <v>-8437.5</v>
      </c>
      <c r="H194" s="48">
        <f>H192+H193</f>
        <v>-23125</v>
      </c>
      <c r="I194" s="48">
        <f>I192+I193</f>
        <v>-51250.000000000007</v>
      </c>
      <c r="J194" s="48">
        <f>J192+J193</f>
        <v>-84062.5</v>
      </c>
      <c r="K194" s="48">
        <f>K192+K193</f>
        <v>-116250.00000000001</v>
      </c>
      <c r="L194" s="48">
        <f t="shared" si="92"/>
        <v>-274687.5</v>
      </c>
      <c r="M194" s="48">
        <f>M192+M193</f>
        <v>-126250</v>
      </c>
      <c r="N194" s="48">
        <f>N192+N193</f>
        <v>-130625.00000000001</v>
      </c>
      <c r="O194" s="48">
        <f>O192+O193</f>
        <v>-152500.00000000003</v>
      </c>
      <c r="P194" s="48">
        <f>P192+P193</f>
        <v>-183750</v>
      </c>
      <c r="Q194" s="48">
        <f t="shared" si="93"/>
        <v>-593125</v>
      </c>
      <c r="R194" s="48">
        <f>R192+R193</f>
        <v>-232500.00000000003</v>
      </c>
      <c r="S194" s="48">
        <f>S192+S193</f>
        <v>-252500</v>
      </c>
      <c r="T194" s="48">
        <f>T192+T193</f>
        <v>-261250.00000000003</v>
      </c>
      <c r="U194" s="48">
        <f>U192+U193</f>
        <v>-305000.00000000006</v>
      </c>
      <c r="V194" s="48">
        <f t="shared" si="94"/>
        <v>-1051250</v>
      </c>
      <c r="W194" s="48">
        <f>W192+W193</f>
        <v>-147000</v>
      </c>
      <c r="X194" s="48">
        <f>X192+X193</f>
        <v>-186000.00000000006</v>
      </c>
      <c r="Y194" s="48">
        <f>Y192+Y193</f>
        <v>-202000</v>
      </c>
      <c r="Z194" s="48">
        <f>Z192+Z193</f>
        <v>-209000.00000000006</v>
      </c>
      <c r="AA194" s="48">
        <f t="shared" si="95"/>
        <v>-744000</v>
      </c>
      <c r="AB194" s="48">
        <f t="shared" si="96"/>
        <v>-2671500</v>
      </c>
      <c r="AC194" s="95">
        <f>AC192+AC193</f>
        <v>-459999.99999999977</v>
      </c>
    </row>
    <row r="195" spans="1:29" x14ac:dyDescent="0.25">
      <c r="A195" t="s">
        <v>3205</v>
      </c>
      <c r="B195" s="32" t="s">
        <v>2017</v>
      </c>
      <c r="C195" s="24">
        <f>'Quarterly Summary'!C382</f>
        <v>0</v>
      </c>
      <c r="D195" s="24">
        <f>'Quarterly Summary'!D382</f>
        <v>0</v>
      </c>
      <c r="E195" s="24">
        <f>'Quarterly Summary'!E382</f>
        <v>0</v>
      </c>
      <c r="F195" s="24">
        <f>'Quarterly Summary'!F382</f>
        <v>0</v>
      </c>
      <c r="G195" s="33">
        <f t="shared" si="91"/>
        <v>0</v>
      </c>
      <c r="H195" s="24">
        <f>'Quarterly Summary'!H382</f>
        <v>0</v>
      </c>
      <c r="I195" s="24">
        <f>'Quarterly Summary'!I382</f>
        <v>0</v>
      </c>
      <c r="J195" s="24">
        <f>'Quarterly Summary'!J382</f>
        <v>0</v>
      </c>
      <c r="K195" s="24">
        <f>'Quarterly Summary'!K382</f>
        <v>0</v>
      </c>
      <c r="L195" s="33">
        <f t="shared" si="92"/>
        <v>0</v>
      </c>
      <c r="M195" s="24">
        <f>'Quarterly Summary'!M382</f>
        <v>9375</v>
      </c>
      <c r="N195" s="24">
        <f>'Quarterly Summary'!N382</f>
        <v>9375</v>
      </c>
      <c r="O195" s="24">
        <f>'Quarterly Summary'!O382</f>
        <v>9375</v>
      </c>
      <c r="P195" s="24">
        <f>'Quarterly Summary'!P382</f>
        <v>9375</v>
      </c>
      <c r="Q195" s="33">
        <f t="shared" si="93"/>
        <v>37500</v>
      </c>
      <c r="R195" s="24">
        <f>'Quarterly Summary'!R382</f>
        <v>22500</v>
      </c>
      <c r="S195" s="24">
        <f>'Quarterly Summary'!S382</f>
        <v>22500</v>
      </c>
      <c r="T195" s="24">
        <f>'Quarterly Summary'!T382</f>
        <v>22500</v>
      </c>
      <c r="U195" s="24">
        <f>'Quarterly Summary'!U382</f>
        <v>22500</v>
      </c>
      <c r="V195" s="33">
        <f t="shared" si="94"/>
        <v>90000</v>
      </c>
      <c r="W195" s="24">
        <f>'Quarterly Summary'!W382</f>
        <v>75000</v>
      </c>
      <c r="X195" s="24">
        <f>'Quarterly Summary'!X382</f>
        <v>75000</v>
      </c>
      <c r="Y195" s="24">
        <f>'Quarterly Summary'!Y382</f>
        <v>75000</v>
      </c>
      <c r="Z195" s="24">
        <f>'Quarterly Summary'!Z382</f>
        <v>75000</v>
      </c>
      <c r="AA195" s="33">
        <f t="shared" si="95"/>
        <v>300000</v>
      </c>
      <c r="AB195" s="34">
        <f t="shared" si="96"/>
        <v>427500</v>
      </c>
      <c r="AC195" s="94">
        <f>'Quarterly Summary'!DD382</f>
        <v>0</v>
      </c>
    </row>
    <row r="196" spans="1:29" x14ac:dyDescent="0.25">
      <c r="A196" t="s">
        <v>3208</v>
      </c>
      <c r="B196" s="32" t="s">
        <v>2020</v>
      </c>
      <c r="C196" s="24">
        <f>'Quarterly Summary'!C406</f>
        <v>0</v>
      </c>
      <c r="D196" s="24">
        <f>'Quarterly Summary'!D406</f>
        <v>0</v>
      </c>
      <c r="E196" s="24">
        <f>'Quarterly Summary'!E406</f>
        <v>0</v>
      </c>
      <c r="F196" s="24">
        <f>'Quarterly Summary'!F406</f>
        <v>0</v>
      </c>
      <c r="G196" s="33">
        <f t="shared" si="91"/>
        <v>0</v>
      </c>
      <c r="H196" s="24">
        <f>'Quarterly Summary'!H406</f>
        <v>0</v>
      </c>
      <c r="I196" s="24">
        <f>'Quarterly Summary'!I406</f>
        <v>0</v>
      </c>
      <c r="J196" s="24">
        <f>'Quarterly Summary'!J406</f>
        <v>0</v>
      </c>
      <c r="K196" s="24">
        <f>'Quarterly Summary'!K406</f>
        <v>0</v>
      </c>
      <c r="L196" s="33">
        <f t="shared" si="92"/>
        <v>0</v>
      </c>
      <c r="M196" s="24">
        <f>'Quarterly Summary'!M406</f>
        <v>0</v>
      </c>
      <c r="N196" s="24">
        <f>'Quarterly Summary'!N406</f>
        <v>0</v>
      </c>
      <c r="O196" s="24">
        <f>'Quarterly Summary'!O406</f>
        <v>0</v>
      </c>
      <c r="P196" s="24">
        <f>'Quarterly Summary'!P406</f>
        <v>0</v>
      </c>
      <c r="Q196" s="33">
        <f t="shared" si="93"/>
        <v>0</v>
      </c>
      <c r="R196" s="24">
        <f>'Quarterly Summary'!R406</f>
        <v>0</v>
      </c>
      <c r="S196" s="24">
        <f>'Quarterly Summary'!S406</f>
        <v>0</v>
      </c>
      <c r="T196" s="24">
        <f>'Quarterly Summary'!T406</f>
        <v>0</v>
      </c>
      <c r="U196" s="24">
        <f>'Quarterly Summary'!U406</f>
        <v>0</v>
      </c>
      <c r="V196" s="33">
        <f t="shared" si="94"/>
        <v>0</v>
      </c>
      <c r="W196" s="24">
        <f>'Quarterly Summary'!W406</f>
        <v>0</v>
      </c>
      <c r="X196" s="24">
        <f>'Quarterly Summary'!X406</f>
        <v>0</v>
      </c>
      <c r="Y196" s="24">
        <f>'Quarterly Summary'!Y406</f>
        <v>0</v>
      </c>
      <c r="Z196" s="24">
        <f>'Quarterly Summary'!Z406</f>
        <v>0</v>
      </c>
      <c r="AA196" s="33">
        <f t="shared" si="95"/>
        <v>0</v>
      </c>
      <c r="AB196" s="34">
        <f t="shared" si="96"/>
        <v>0</v>
      </c>
      <c r="AC196" s="94">
        <f>'Quarterly Summary'!DD406</f>
        <v>0</v>
      </c>
    </row>
    <row r="197" spans="1:29" x14ac:dyDescent="0.25">
      <c r="A197" t="s">
        <v>3211</v>
      </c>
      <c r="B197" s="40" t="s">
        <v>2023</v>
      </c>
      <c r="C197" s="43">
        <f>C195+C196</f>
        <v>0</v>
      </c>
      <c r="D197" s="43">
        <f>D195+D196</f>
        <v>0</v>
      </c>
      <c r="E197" s="43">
        <f>E195+E196</f>
        <v>0</v>
      </c>
      <c r="F197" s="43">
        <f>F195+F196</f>
        <v>0</v>
      </c>
      <c r="G197" s="43">
        <f t="shared" si="91"/>
        <v>0</v>
      </c>
      <c r="H197" s="43">
        <f>H195+H196</f>
        <v>0</v>
      </c>
      <c r="I197" s="43">
        <f>I195+I196</f>
        <v>0</v>
      </c>
      <c r="J197" s="43">
        <f>J195+J196</f>
        <v>0</v>
      </c>
      <c r="K197" s="43">
        <f>K195+K196</f>
        <v>0</v>
      </c>
      <c r="L197" s="43">
        <f t="shared" si="92"/>
        <v>0</v>
      </c>
      <c r="M197" s="43">
        <f>M195+M196</f>
        <v>9375</v>
      </c>
      <c r="N197" s="43">
        <f>N195+N196</f>
        <v>9375</v>
      </c>
      <c r="O197" s="43">
        <f>O195+O196</f>
        <v>9375</v>
      </c>
      <c r="P197" s="43">
        <f>P195+P196</f>
        <v>9375</v>
      </c>
      <c r="Q197" s="43">
        <f t="shared" si="93"/>
        <v>37500</v>
      </c>
      <c r="R197" s="43">
        <f>R195+R196</f>
        <v>22500</v>
      </c>
      <c r="S197" s="43">
        <f>S195+S196</f>
        <v>22500</v>
      </c>
      <c r="T197" s="43">
        <f>T195+T196</f>
        <v>22500</v>
      </c>
      <c r="U197" s="43">
        <f>U195+U196</f>
        <v>22500</v>
      </c>
      <c r="V197" s="43">
        <f t="shared" si="94"/>
        <v>90000</v>
      </c>
      <c r="W197" s="43">
        <f>W195+W196</f>
        <v>75000</v>
      </c>
      <c r="X197" s="43">
        <f>X195+X196</f>
        <v>75000</v>
      </c>
      <c r="Y197" s="43">
        <f>Y195+Y196</f>
        <v>75000</v>
      </c>
      <c r="Z197" s="43">
        <f>Z195+Z196</f>
        <v>75000</v>
      </c>
      <c r="AA197" s="43">
        <f t="shared" si="95"/>
        <v>300000</v>
      </c>
      <c r="AB197" s="43">
        <f t="shared" si="96"/>
        <v>427500</v>
      </c>
      <c r="AC197" s="94">
        <f>AC195+AC196</f>
        <v>0</v>
      </c>
    </row>
    <row r="198" spans="1:29" x14ac:dyDescent="0.25">
      <c r="A198" t="s">
        <v>3214</v>
      </c>
      <c r="B198" s="32" t="s">
        <v>2742</v>
      </c>
      <c r="C198" s="24">
        <f>'Quarterly Summary'!C82</f>
        <v>0</v>
      </c>
      <c r="D198" s="24">
        <f>'Quarterly Summary'!D82</f>
        <v>0</v>
      </c>
      <c r="E198" s="24">
        <f>'Quarterly Summary'!E82</f>
        <v>2869.8791285334682</v>
      </c>
      <c r="F198" s="24">
        <f>'Quarterly Summary'!F82</f>
        <v>18288.724315123836</v>
      </c>
      <c r="G198" s="33">
        <f t="shared" si="91"/>
        <v>21158.603443657303</v>
      </c>
      <c r="H198" s="24">
        <f>'Quarterly Summary'!H82</f>
        <v>66993.916004526312</v>
      </c>
      <c r="I198" s="24">
        <f>'Quarterly Summary'!I82</f>
        <v>179525.42062169651</v>
      </c>
      <c r="J198" s="24">
        <f>'Quarterly Summary'!J82</f>
        <v>347406.48715640616</v>
      </c>
      <c r="K198" s="24">
        <f>'Quarterly Summary'!K82</f>
        <v>550419.98998723167</v>
      </c>
      <c r="L198" s="33">
        <f t="shared" si="92"/>
        <v>1144345.8137698607</v>
      </c>
      <c r="M198" s="24">
        <f>'Quarterly Summary'!M82</f>
        <v>728289.29804753605</v>
      </c>
      <c r="N198" s="24">
        <f>'Quarterly Summary'!N82</f>
        <v>830488.00777857914</v>
      </c>
      <c r="O198" s="24">
        <f>'Quarterly Summary'!O82</f>
        <v>954710.5563938194</v>
      </c>
      <c r="P198" s="24">
        <f>'Quarterly Summary'!P82</f>
        <v>1122164.8579029283</v>
      </c>
      <c r="Q198" s="33">
        <f t="shared" si="93"/>
        <v>3635652.7201228626</v>
      </c>
      <c r="R198" s="24">
        <f>'Quarterly Summary'!R82</f>
        <v>1361606.4200807801</v>
      </c>
      <c r="S198" s="24">
        <f>'Quarterly Summary'!S82</f>
        <v>1619617.5791880367</v>
      </c>
      <c r="T198" s="24">
        <f>'Quarterly Summary'!T82</f>
        <v>1767501.3992862981</v>
      </c>
      <c r="U198" s="24">
        <f>'Quarterly Summary'!U82</f>
        <v>1980848.2898994535</v>
      </c>
      <c r="V198" s="33">
        <f t="shared" si="94"/>
        <v>6729573.6884545684</v>
      </c>
      <c r="W198" s="24">
        <f>'Quarterly Summary'!W82</f>
        <v>2293115.6245969553</v>
      </c>
      <c r="X198" s="24">
        <f>'Quarterly Summary'!X82</f>
        <v>2757013.6878908183</v>
      </c>
      <c r="Y198" s="24">
        <f>'Quarterly Summary'!Y82</f>
        <v>3262926.6406461</v>
      </c>
      <c r="Z198" s="24">
        <f>'Quarterly Summary'!Z82</f>
        <v>3551770.4374715872</v>
      </c>
      <c r="AA198" s="33">
        <f t="shared" si="95"/>
        <v>11864826.390605461</v>
      </c>
      <c r="AB198" s="34">
        <f t="shared" si="96"/>
        <v>23395557.21639641</v>
      </c>
      <c r="AC198" s="94">
        <f>'Quarterly Summary'!DD82</f>
        <v>6904442.7836035974</v>
      </c>
    </row>
    <row r="199" spans="1:29" x14ac:dyDescent="0.25">
      <c r="A199" t="s">
        <v>3217</v>
      </c>
      <c r="B199" s="32" t="s">
        <v>2745</v>
      </c>
      <c r="C199" s="24">
        <f>C303-0</f>
        <v>0</v>
      </c>
      <c r="D199" s="24">
        <f>D303-C303</f>
        <v>0</v>
      </c>
      <c r="E199" s="24">
        <f>E303-D303</f>
        <v>1145.5767160036171</v>
      </c>
      <c r="F199" s="24">
        <f>F303-E303</f>
        <v>6198.2160800563634</v>
      </c>
      <c r="G199" s="33">
        <f t="shared" si="91"/>
        <v>7343.7927960599809</v>
      </c>
      <c r="H199" s="24">
        <f>H303-F303</f>
        <v>20962.486582526089</v>
      </c>
      <c r="I199" s="24">
        <f>I303-H303</f>
        <v>50403.745319787675</v>
      </c>
      <c r="J199" s="24">
        <f>J303-I303</f>
        <v>84487.660619173315</v>
      </c>
      <c r="K199" s="24">
        <f>K303-J303</f>
        <v>114514.23853953066</v>
      </c>
      <c r="L199" s="33">
        <f t="shared" si="92"/>
        <v>270368.13106101775</v>
      </c>
      <c r="M199" s="24">
        <f>M303-K303</f>
        <v>120631.47302984353</v>
      </c>
      <c r="N199" s="24">
        <f>N303-M303</f>
        <v>101754.89210529882</v>
      </c>
      <c r="O199" s="24">
        <f>O303-N303</f>
        <v>101407.30271994369</v>
      </c>
      <c r="P199" s="24">
        <f>P303-O303</f>
        <v>115886.87972013</v>
      </c>
      <c r="Q199" s="33">
        <f t="shared" si="93"/>
        <v>439680.54757521604</v>
      </c>
      <c r="R199" s="24">
        <f>R303-P303</f>
        <v>148621.13663131651</v>
      </c>
      <c r="S199" s="24">
        <f>S303-R303</f>
        <v>167222.41355995834</v>
      </c>
      <c r="T199" s="24">
        <f>T303-S303</f>
        <v>144050.62492601015</v>
      </c>
      <c r="U199" s="24">
        <f>U303-T303</f>
        <v>157275.42634624429</v>
      </c>
      <c r="V199" s="33">
        <f t="shared" si="94"/>
        <v>617169.60146352928</v>
      </c>
      <c r="W199" s="24">
        <f>W303-U303</f>
        <v>197626.13457391411</v>
      </c>
      <c r="X199" s="24">
        <f>X303-W303</f>
        <v>271896.14360486902</v>
      </c>
      <c r="Y199" s="24">
        <f>Y303-X303</f>
        <v>315721.04846505076</v>
      </c>
      <c r="Z199" s="24">
        <f>Z303-Y303</f>
        <v>274294.59808534011</v>
      </c>
      <c r="AA199" s="33">
        <f t="shared" si="95"/>
        <v>1059537.924729174</v>
      </c>
      <c r="AB199" s="34">
        <f>AB303-Z303</f>
        <v>0</v>
      </c>
      <c r="AC199" s="94">
        <f>AC303-AB303</f>
        <v>-4788199.9952499941</v>
      </c>
    </row>
    <row r="200" spans="1:29" x14ac:dyDescent="0.25">
      <c r="A200" t="s">
        <v>3220</v>
      </c>
      <c r="B200" s="32" t="s">
        <v>2748</v>
      </c>
      <c r="C200" s="24">
        <f>'Quarterly Summary'!C106</f>
        <v>0</v>
      </c>
      <c r="D200" s="24">
        <f>'Quarterly Summary'!D106</f>
        <v>0</v>
      </c>
      <c r="E200" s="24">
        <f>'Quarterly Summary'!E106</f>
        <v>4015.4558445370853</v>
      </c>
      <c r="F200" s="24">
        <f>'Quarterly Summary'!F106</f>
        <v>24486.940395180201</v>
      </c>
      <c r="G200" s="33">
        <f t="shared" si="91"/>
        <v>28502.396239717287</v>
      </c>
      <c r="H200" s="24">
        <f>'Quarterly Summary'!H106</f>
        <v>87956.402587052391</v>
      </c>
      <c r="I200" s="24">
        <f>'Quarterly Summary'!I106</f>
        <v>229929.16594148419</v>
      </c>
      <c r="J200" s="24">
        <f>'Quarterly Summary'!J106</f>
        <v>431894.14777557948</v>
      </c>
      <c r="K200" s="24">
        <f>'Quarterly Summary'!K106</f>
        <v>664934.22852676234</v>
      </c>
      <c r="L200" s="33">
        <f t="shared" si="92"/>
        <v>1414713.9448308784</v>
      </c>
      <c r="M200" s="24">
        <f>'Quarterly Summary'!M106</f>
        <v>848920.77107737958</v>
      </c>
      <c r="N200" s="24">
        <f>'Quarterly Summary'!N106</f>
        <v>932242.89988387795</v>
      </c>
      <c r="O200" s="24">
        <f>'Quarterly Summary'!O106</f>
        <v>1056117.8591137631</v>
      </c>
      <c r="P200" s="24">
        <f>'Quarterly Summary'!P106</f>
        <v>1238051.7376230583</v>
      </c>
      <c r="Q200" s="33">
        <f t="shared" si="93"/>
        <v>4075333.2676980789</v>
      </c>
      <c r="R200" s="24">
        <f>'Quarterly Summary'!R106</f>
        <v>1510227.5567120966</v>
      </c>
      <c r="S200" s="24">
        <f>'Quarterly Summary'!S106</f>
        <v>1786839.9927479951</v>
      </c>
      <c r="T200" s="24">
        <f>'Quarterly Summary'!T106</f>
        <v>1911552.0242123082</v>
      </c>
      <c r="U200" s="24">
        <f>'Quarterly Summary'!U106</f>
        <v>2138123.7162456978</v>
      </c>
      <c r="V200" s="33">
        <f t="shared" si="94"/>
        <v>7346743.2899180977</v>
      </c>
      <c r="W200" s="24">
        <f>'Quarterly Summary'!W106</f>
        <v>2490741.7591708694</v>
      </c>
      <c r="X200" s="24">
        <f>'Quarterly Summary'!X106</f>
        <v>3028909.8314956874</v>
      </c>
      <c r="Y200" s="24">
        <f>'Quarterly Summary'!Y106</f>
        <v>3578647.6891111508</v>
      </c>
      <c r="Z200" s="24">
        <f>'Quarterly Summary'!Z106</f>
        <v>3826065.0355569273</v>
      </c>
      <c r="AA200" s="33">
        <f t="shared" si="95"/>
        <v>12924364.315334635</v>
      </c>
      <c r="AB200" s="34">
        <f>SUM(G200,L200,Q200,V200,AA200)</f>
        <v>25789657.214021407</v>
      </c>
      <c r="AC200" s="94">
        <f>'Quarterly Summary'!DD106</f>
        <v>4510342.7859786004</v>
      </c>
    </row>
    <row r="201" spans="1:29" x14ac:dyDescent="0.25">
      <c r="A201" t="s">
        <v>3223</v>
      </c>
      <c r="B201" s="32" t="s">
        <v>2751</v>
      </c>
      <c r="C201" s="24">
        <f>C304-0</f>
        <v>0</v>
      </c>
      <c r="D201" s="24">
        <f>D304-C304</f>
        <v>0</v>
      </c>
      <c r="E201" s="24">
        <f>E304-D304</f>
        <v>8484.5441554629142</v>
      </c>
      <c r="F201" s="24">
        <f>F304-E304</f>
        <v>30513.059604819799</v>
      </c>
      <c r="G201" s="33">
        <f t="shared" si="91"/>
        <v>38997.603760282713</v>
      </c>
      <c r="H201" s="24">
        <f>H304-F304</f>
        <v>97043.597412947594</v>
      </c>
      <c r="I201" s="24">
        <f>I304-H304</f>
        <v>180070.83405851584</v>
      </c>
      <c r="J201" s="24">
        <f>J304-I304</f>
        <v>240605.85222442052</v>
      </c>
      <c r="K201" s="24">
        <f>K304-J304</f>
        <v>265065.77147323766</v>
      </c>
      <c r="L201" s="33">
        <f t="shared" si="92"/>
        <v>782786.0551691216</v>
      </c>
      <c r="M201" s="24">
        <f>M304-K304</f>
        <v>161079.22892262042</v>
      </c>
      <c r="N201" s="24">
        <f>N304-M304</f>
        <v>112757.10011612205</v>
      </c>
      <c r="O201" s="24">
        <f>O304-N304</f>
        <v>163882.14088623691</v>
      </c>
      <c r="P201" s="24">
        <f>P304-O304</f>
        <v>231948.26237694174</v>
      </c>
      <c r="Q201" s="33">
        <f t="shared" si="93"/>
        <v>669666.73230192112</v>
      </c>
      <c r="R201" s="24">
        <f>R304-P304</f>
        <v>349772.44328790344</v>
      </c>
      <c r="S201" s="24">
        <f>S304-R304</f>
        <v>233160.00725200679</v>
      </c>
      <c r="T201" s="24">
        <f>T304-S304</f>
        <v>178447.97578769177</v>
      </c>
      <c r="U201" s="24">
        <f>U304-T304</f>
        <v>301876.28375430405</v>
      </c>
      <c r="V201" s="33">
        <f t="shared" si="94"/>
        <v>1063256.7100819061</v>
      </c>
      <c r="W201" s="24">
        <f>W304-U304</f>
        <v>449258.24082913063</v>
      </c>
      <c r="X201" s="24">
        <f>X304-W304</f>
        <v>691090.16850431263</v>
      </c>
      <c r="Y201" s="24">
        <f>Y304-X304</f>
        <v>461352.31088885292</v>
      </c>
      <c r="Z201" s="24">
        <f>Z304-Y304</f>
        <v>353934.96444307268</v>
      </c>
      <c r="AA201" s="33">
        <f t="shared" si="95"/>
        <v>1955635.6846653689</v>
      </c>
      <c r="AB201" s="34">
        <f>AB304-Z304</f>
        <v>0</v>
      </c>
      <c r="AC201" s="94">
        <f>AC304-AB304</f>
        <v>-9020685.5719572008</v>
      </c>
    </row>
    <row r="202" spans="1:29" x14ac:dyDescent="0.25">
      <c r="A202" t="s">
        <v>3226</v>
      </c>
      <c r="B202" s="32" t="s">
        <v>2754</v>
      </c>
      <c r="C202" s="24">
        <f>'Quarterly Summary'!C142</f>
        <v>0</v>
      </c>
      <c r="D202" s="24">
        <f>'Quarterly Summary'!D142</f>
        <v>0</v>
      </c>
      <c r="E202" s="24">
        <f>'Quarterly Summary'!E142</f>
        <v>12500</v>
      </c>
      <c r="F202" s="24">
        <f>'Quarterly Summary'!F142</f>
        <v>55000</v>
      </c>
      <c r="G202" s="33">
        <f t="shared" si="91"/>
        <v>67500</v>
      </c>
      <c r="H202" s="24">
        <f>'Quarterly Summary'!H142</f>
        <v>185000</v>
      </c>
      <c r="I202" s="24">
        <f>'Quarterly Summary'!I142</f>
        <v>410000</v>
      </c>
      <c r="J202" s="24">
        <f>'Quarterly Summary'!J142</f>
        <v>672500</v>
      </c>
      <c r="K202" s="24">
        <f>'Quarterly Summary'!K142</f>
        <v>930000</v>
      </c>
      <c r="L202" s="33">
        <f t="shared" si="92"/>
        <v>2197500</v>
      </c>
      <c r="M202" s="24">
        <f>'Quarterly Summary'!M142</f>
        <v>1010000</v>
      </c>
      <c r="N202" s="24">
        <f>'Quarterly Summary'!N142</f>
        <v>1045000</v>
      </c>
      <c r="O202" s="24">
        <f>'Quarterly Summary'!O142</f>
        <v>1220000</v>
      </c>
      <c r="P202" s="24">
        <f>'Quarterly Summary'!P142</f>
        <v>1470000</v>
      </c>
      <c r="Q202" s="33">
        <f t="shared" si="93"/>
        <v>4745000</v>
      </c>
      <c r="R202" s="24">
        <f>'Quarterly Summary'!R142</f>
        <v>1860000</v>
      </c>
      <c r="S202" s="24">
        <f>'Quarterly Summary'!S142</f>
        <v>2020000.0000000019</v>
      </c>
      <c r="T202" s="24">
        <f>'Quarterly Summary'!T142</f>
        <v>2090000</v>
      </c>
      <c r="U202" s="24">
        <f>'Quarterly Summary'!U142</f>
        <v>2440000.0000000019</v>
      </c>
      <c r="V202" s="33">
        <f t="shared" si="94"/>
        <v>8410000.0000000037</v>
      </c>
      <c r="W202" s="24">
        <f>'Quarterly Summary'!W142</f>
        <v>2940000</v>
      </c>
      <c r="X202" s="24">
        <f>'Quarterly Summary'!X142</f>
        <v>3720000</v>
      </c>
      <c r="Y202" s="24">
        <f>'Quarterly Summary'!Y142</f>
        <v>4040000.0000000037</v>
      </c>
      <c r="Z202" s="24">
        <f>'Quarterly Summary'!Z142</f>
        <v>4180000</v>
      </c>
      <c r="AA202" s="33">
        <f t="shared" si="95"/>
        <v>14880000.000000004</v>
      </c>
      <c r="AB202" s="34">
        <f>SUM(G202,L202,Q202,V202,AA202)</f>
        <v>30300000.000000007</v>
      </c>
      <c r="AC202" s="94">
        <f>'Quarterly Summary'!DD142</f>
        <v>0</v>
      </c>
    </row>
    <row r="203" spans="1:29" x14ac:dyDescent="0.25">
      <c r="A203" t="s">
        <v>3229</v>
      </c>
      <c r="B203" s="32" t="s">
        <v>2757</v>
      </c>
      <c r="C203" s="35">
        <f>-'Quarterly Summary'!C334</f>
        <v>0</v>
      </c>
      <c r="D203" s="35">
        <f>-'Quarterly Summary'!D334</f>
        <v>0</v>
      </c>
      <c r="E203" s="35">
        <f>-'Quarterly Summary'!E334</f>
        <v>-12500</v>
      </c>
      <c r="F203" s="35">
        <f>-'Quarterly Summary'!F334</f>
        <v>-55000</v>
      </c>
      <c r="G203" s="36">
        <f t="shared" si="91"/>
        <v>-67500</v>
      </c>
      <c r="H203" s="35">
        <f>-'Quarterly Summary'!H334</f>
        <v>-185000</v>
      </c>
      <c r="I203" s="35">
        <f>-'Quarterly Summary'!I334</f>
        <v>-410000</v>
      </c>
      <c r="J203" s="35">
        <f>-'Quarterly Summary'!J334</f>
        <v>-672500</v>
      </c>
      <c r="K203" s="35">
        <f>-'Quarterly Summary'!K334</f>
        <v>-930000</v>
      </c>
      <c r="L203" s="36">
        <f t="shared" si="92"/>
        <v>-2197500</v>
      </c>
      <c r="M203" s="35">
        <f>-'Quarterly Summary'!M334</f>
        <v>-1010000</v>
      </c>
      <c r="N203" s="35">
        <f>-'Quarterly Summary'!N334</f>
        <v>-1045000</v>
      </c>
      <c r="O203" s="35">
        <f>-'Quarterly Summary'!O334</f>
        <v>-1220000</v>
      </c>
      <c r="P203" s="35">
        <f>-'Quarterly Summary'!P334</f>
        <v>-1470000</v>
      </c>
      <c r="Q203" s="36">
        <f t="shared" si="93"/>
        <v>-4745000</v>
      </c>
      <c r="R203" s="35">
        <f>-'Quarterly Summary'!R334</f>
        <v>-1860000</v>
      </c>
      <c r="S203" s="35">
        <f>-'Quarterly Summary'!S334</f>
        <v>-2020000.0000000019</v>
      </c>
      <c r="T203" s="35">
        <f>-'Quarterly Summary'!T334</f>
        <v>-2090000</v>
      </c>
      <c r="U203" s="35">
        <f>-'Quarterly Summary'!U334</f>
        <v>-2440000.0000000019</v>
      </c>
      <c r="V203" s="36">
        <f t="shared" si="94"/>
        <v>-8410000.0000000037</v>
      </c>
      <c r="W203" s="35">
        <f>-'Quarterly Summary'!W334</f>
        <v>-2646000</v>
      </c>
      <c r="X203" s="35">
        <f>-'Quarterly Summary'!X334</f>
        <v>-3348000</v>
      </c>
      <c r="Y203" s="35">
        <f>-'Quarterly Summary'!Y334</f>
        <v>-3636000.0000000037</v>
      </c>
      <c r="Z203" s="35">
        <f>-'Quarterly Summary'!Z334</f>
        <v>-3762000</v>
      </c>
      <c r="AA203" s="36">
        <f t="shared" si="95"/>
        <v>-13392000.000000004</v>
      </c>
      <c r="AB203" s="37">
        <f>SUM(G203,L203,Q203,V203,AA203)</f>
        <v>-28812000.000000007</v>
      </c>
      <c r="AC203" s="95">
        <f>-'Quarterly Summary'!DD334</f>
        <v>0</v>
      </c>
    </row>
    <row r="204" spans="1:29" x14ac:dyDescent="0.25">
      <c r="A204" t="s">
        <v>3232</v>
      </c>
      <c r="B204" s="40" t="s">
        <v>2760</v>
      </c>
      <c r="C204" s="48">
        <f>C202+C203</f>
        <v>0</v>
      </c>
      <c r="D204" s="48">
        <f>D202+D203</f>
        <v>0</v>
      </c>
      <c r="E204" s="48">
        <f>E202+E203</f>
        <v>0</v>
      </c>
      <c r="F204" s="48">
        <f>F202+F203</f>
        <v>0</v>
      </c>
      <c r="G204" s="48">
        <f t="shared" si="91"/>
        <v>0</v>
      </c>
      <c r="H204" s="48">
        <f>H202+H203</f>
        <v>0</v>
      </c>
      <c r="I204" s="48">
        <f>I202+I203</f>
        <v>0</v>
      </c>
      <c r="J204" s="48">
        <f>J202+J203</f>
        <v>0</v>
      </c>
      <c r="K204" s="48">
        <f>K202+K203</f>
        <v>0</v>
      </c>
      <c r="L204" s="48">
        <f t="shared" si="92"/>
        <v>0</v>
      </c>
      <c r="M204" s="48">
        <f>M202+M203</f>
        <v>0</v>
      </c>
      <c r="N204" s="48">
        <f>N202+N203</f>
        <v>0</v>
      </c>
      <c r="O204" s="48">
        <f>O202+O203</f>
        <v>0</v>
      </c>
      <c r="P204" s="48">
        <f>P202+P203</f>
        <v>0</v>
      </c>
      <c r="Q204" s="48">
        <f t="shared" si="93"/>
        <v>0</v>
      </c>
      <c r="R204" s="48">
        <f>R202+R203</f>
        <v>0</v>
      </c>
      <c r="S204" s="48">
        <f>S202+S203</f>
        <v>0</v>
      </c>
      <c r="T204" s="48">
        <f>T202+T203</f>
        <v>0</v>
      </c>
      <c r="U204" s="48">
        <f>U202+U203</f>
        <v>0</v>
      </c>
      <c r="V204" s="48">
        <f t="shared" si="94"/>
        <v>0</v>
      </c>
      <c r="W204" s="48">
        <f>W202+W203</f>
        <v>294000</v>
      </c>
      <c r="X204" s="48">
        <f>X202+X203</f>
        <v>372000</v>
      </c>
      <c r="Y204" s="48">
        <f>Y202+Y203</f>
        <v>404000</v>
      </c>
      <c r="Z204" s="48">
        <f>Z202+Z203</f>
        <v>418000</v>
      </c>
      <c r="AA204" s="48">
        <f t="shared" si="95"/>
        <v>1488000</v>
      </c>
      <c r="AB204" s="48">
        <f>SUM(G204,L204,Q204,V204,AA204)</f>
        <v>1488000</v>
      </c>
      <c r="AC204" s="95">
        <f>AC202+AC203</f>
        <v>0</v>
      </c>
    </row>
    <row r="205" spans="1:29" x14ac:dyDescent="0.25">
      <c r="A205" t="s">
        <v>3235</v>
      </c>
      <c r="B205" s="40" t="s">
        <v>2032</v>
      </c>
      <c r="C205" s="42">
        <f>C187-C202-C190</f>
        <v>0</v>
      </c>
      <c r="D205" s="42">
        <f>D187-D202-D190</f>
        <v>0</v>
      </c>
      <c r="E205" s="42">
        <f>E187-E202-E190</f>
        <v>9374.9999999999964</v>
      </c>
      <c r="F205" s="42">
        <f>F187-F202-F190</f>
        <v>41250</v>
      </c>
      <c r="G205" s="42">
        <f t="shared" si="91"/>
        <v>50625</v>
      </c>
      <c r="H205" s="42">
        <f>H187-H202-H190</f>
        <v>138750</v>
      </c>
      <c r="I205" s="42">
        <f>I187-I202-I190</f>
        <v>307500.00000000012</v>
      </c>
      <c r="J205" s="42">
        <f>J187-J202-J190</f>
        <v>504375</v>
      </c>
      <c r="K205" s="42">
        <f>K187-K202-K190</f>
        <v>697500</v>
      </c>
      <c r="L205" s="42">
        <f t="shared" si="92"/>
        <v>1648125</v>
      </c>
      <c r="M205" s="42">
        <f>M187-M202-M190</f>
        <v>757500</v>
      </c>
      <c r="N205" s="42">
        <f>N187-N202-N190</f>
        <v>783750</v>
      </c>
      <c r="O205" s="42">
        <f>O187-O202-O190</f>
        <v>915000</v>
      </c>
      <c r="P205" s="42">
        <f>P187-P202-P190</f>
        <v>1102500</v>
      </c>
      <c r="Q205" s="42">
        <f t="shared" si="93"/>
        <v>3558750</v>
      </c>
      <c r="R205" s="42">
        <f>R187-R202-R190</f>
        <v>1395000</v>
      </c>
      <c r="S205" s="42">
        <f>S187-S202-S190</f>
        <v>1514999.9999999981</v>
      </c>
      <c r="T205" s="42">
        <f>T187-T202-T190</f>
        <v>1567500</v>
      </c>
      <c r="U205" s="42">
        <f>U187-U202-U190</f>
        <v>1829999.9999999981</v>
      </c>
      <c r="V205" s="42">
        <f t="shared" si="94"/>
        <v>6307499.9999999963</v>
      </c>
      <c r="W205" s="42">
        <f>W187-W202-W190</f>
        <v>2205000</v>
      </c>
      <c r="X205" s="42">
        <f>X187-X202-X190</f>
        <v>2790000</v>
      </c>
      <c r="Y205" s="42">
        <f>Y187-Y202-Y190</f>
        <v>3029999.9999999963</v>
      </c>
      <c r="Z205" s="42">
        <f>Z187-Z202-Z190</f>
        <v>3135000</v>
      </c>
      <c r="AA205" s="42">
        <f t="shared" si="95"/>
        <v>11159999.999999996</v>
      </c>
      <c r="AB205" s="42">
        <f>SUM(G205,L205,Q205,V205,AA205)</f>
        <v>22724999.999999993</v>
      </c>
      <c r="AC205" s="94">
        <f>AC187-AC202-AC190</f>
        <v>16100000.000000004</v>
      </c>
    </row>
    <row r="206" spans="1:29" x14ac:dyDescent="0.25">
      <c r="A206" t="s">
        <v>3238</v>
      </c>
      <c r="B206" s="40" t="s">
        <v>2035</v>
      </c>
      <c r="C206" s="43">
        <f>C189-C204-C194-C197</f>
        <v>0</v>
      </c>
      <c r="D206" s="43">
        <f>D189-D204-D194-D197</f>
        <v>0</v>
      </c>
      <c r="E206" s="43">
        <f>E189-E204-E194-E197</f>
        <v>1562.5</v>
      </c>
      <c r="F206" s="43">
        <f>F189-F204-F194-F197</f>
        <v>6875</v>
      </c>
      <c r="G206" s="43">
        <f t="shared" si="91"/>
        <v>8437.5</v>
      </c>
      <c r="H206" s="43">
        <f>H189-H204-H194-H197</f>
        <v>23125</v>
      </c>
      <c r="I206" s="43">
        <f>I189-I204-I194-I197</f>
        <v>51250.000000000007</v>
      </c>
      <c r="J206" s="43">
        <f>J189-J204-J194-J197</f>
        <v>84062.5</v>
      </c>
      <c r="K206" s="43">
        <f>K189-K204-K194-K197</f>
        <v>116250.00000000001</v>
      </c>
      <c r="L206" s="43">
        <f t="shared" si="92"/>
        <v>274687.5</v>
      </c>
      <c r="M206" s="43">
        <f>M189-M204-M194-M197</f>
        <v>116875</v>
      </c>
      <c r="N206" s="43">
        <f>N189-N204-N194-N197</f>
        <v>121250.00000000001</v>
      </c>
      <c r="O206" s="43">
        <f>O189-O204-O194-O197</f>
        <v>143125.00000000003</v>
      </c>
      <c r="P206" s="43">
        <f>P189-P204-P194-P197</f>
        <v>174375</v>
      </c>
      <c r="Q206" s="43">
        <f t="shared" si="93"/>
        <v>555625</v>
      </c>
      <c r="R206" s="43">
        <f>R189-R204-R194-R197</f>
        <v>210000.00000000003</v>
      </c>
      <c r="S206" s="43">
        <f>S189-S204-S194-S197</f>
        <v>230000</v>
      </c>
      <c r="T206" s="43">
        <f>T189-T204-T194-T197</f>
        <v>238750.00000000003</v>
      </c>
      <c r="U206" s="43">
        <f>U189-U204-U194-U197</f>
        <v>282500.00000000006</v>
      </c>
      <c r="V206" s="43">
        <f t="shared" si="94"/>
        <v>961250</v>
      </c>
      <c r="W206" s="43">
        <f>W189-W204-W194-W197</f>
        <v>513000</v>
      </c>
      <c r="X206" s="43">
        <f>X189-X204-X194-X197</f>
        <v>669000</v>
      </c>
      <c r="Y206" s="43">
        <f>Y189-Y204-Y194-Y197</f>
        <v>733000</v>
      </c>
      <c r="Z206" s="43">
        <f>Z189-Z204-Z194-Z197</f>
        <v>761000</v>
      </c>
      <c r="AA206" s="43">
        <f t="shared" si="95"/>
        <v>2676000</v>
      </c>
      <c r="AB206" s="43">
        <f>SUM(G206,L206,Q206,V206,AA206)</f>
        <v>4476000</v>
      </c>
      <c r="AC206" s="94">
        <f>AC189-AC204-AC194-AC197</f>
        <v>2760000.0000000037</v>
      </c>
    </row>
    <row r="207" spans="1:29" x14ac:dyDescent="0.25">
      <c r="A207" t="s">
        <v>3241</v>
      </c>
      <c r="B207" s="44" t="s">
        <v>1984</v>
      </c>
      <c r="C207" s="6">
        <f t="shared" ref="C207:AC207" si="97">IFERROR(C202/C187,0)</f>
        <v>0</v>
      </c>
      <c r="D207" s="6">
        <f t="shared" si="97"/>
        <v>0</v>
      </c>
      <c r="E207" s="6">
        <f t="shared" si="97"/>
        <v>0.4</v>
      </c>
      <c r="F207" s="6">
        <f t="shared" si="97"/>
        <v>0.4</v>
      </c>
      <c r="G207" s="45">
        <f t="shared" si="97"/>
        <v>0.4</v>
      </c>
      <c r="H207" s="6">
        <f t="shared" si="97"/>
        <v>0.4</v>
      </c>
      <c r="I207" s="6">
        <f t="shared" si="97"/>
        <v>0.39999999999999997</v>
      </c>
      <c r="J207" s="6">
        <f t="shared" si="97"/>
        <v>0.4</v>
      </c>
      <c r="K207" s="6">
        <f t="shared" si="97"/>
        <v>0.4</v>
      </c>
      <c r="L207" s="45">
        <f t="shared" si="97"/>
        <v>0.4</v>
      </c>
      <c r="M207" s="6">
        <f t="shared" si="97"/>
        <v>0.4</v>
      </c>
      <c r="N207" s="6">
        <f t="shared" si="97"/>
        <v>0.4</v>
      </c>
      <c r="O207" s="6">
        <f t="shared" si="97"/>
        <v>0.4</v>
      </c>
      <c r="P207" s="6">
        <f t="shared" si="97"/>
        <v>0.4</v>
      </c>
      <c r="Q207" s="45">
        <f t="shared" si="97"/>
        <v>0.4</v>
      </c>
      <c r="R207" s="6">
        <f t="shared" si="97"/>
        <v>0.4</v>
      </c>
      <c r="S207" s="6">
        <f t="shared" si="97"/>
        <v>0.40000000000000036</v>
      </c>
      <c r="T207" s="6">
        <f t="shared" si="97"/>
        <v>0.4</v>
      </c>
      <c r="U207" s="6">
        <f t="shared" si="97"/>
        <v>0.4000000000000003</v>
      </c>
      <c r="V207" s="45">
        <f t="shared" si="97"/>
        <v>0.40000000000000019</v>
      </c>
      <c r="W207" s="6">
        <f t="shared" si="97"/>
        <v>0.4</v>
      </c>
      <c r="X207" s="6">
        <f t="shared" si="97"/>
        <v>0.4</v>
      </c>
      <c r="Y207" s="6">
        <f t="shared" si="97"/>
        <v>0.40000000000000036</v>
      </c>
      <c r="Z207" s="6">
        <f t="shared" si="97"/>
        <v>0.4</v>
      </c>
      <c r="AA207" s="45">
        <f t="shared" si="97"/>
        <v>0.40000000000000008</v>
      </c>
      <c r="AB207" s="46">
        <f t="shared" si="97"/>
        <v>0.40000000000000008</v>
      </c>
      <c r="AC207" s="96">
        <f t="shared" si="97"/>
        <v>0</v>
      </c>
    </row>
    <row r="208" spans="1:29" x14ac:dyDescent="0.25">
      <c r="A208" t="s">
        <v>3244</v>
      </c>
      <c r="B208" s="44" t="s">
        <v>1987</v>
      </c>
      <c r="C208" s="6">
        <f t="shared" ref="C208:AC208" si="98">IFERROR(C204/C189,0)</f>
        <v>0</v>
      </c>
      <c r="D208" s="6">
        <f t="shared" si="98"/>
        <v>0</v>
      </c>
      <c r="E208" s="6">
        <f t="shared" si="98"/>
        <v>0</v>
      </c>
      <c r="F208" s="6">
        <f t="shared" si="98"/>
        <v>0</v>
      </c>
      <c r="G208" s="45">
        <f t="shared" si="98"/>
        <v>0</v>
      </c>
      <c r="H208" s="6">
        <f t="shared" si="98"/>
        <v>0</v>
      </c>
      <c r="I208" s="6">
        <f t="shared" si="98"/>
        <v>0</v>
      </c>
      <c r="J208" s="6">
        <f t="shared" si="98"/>
        <v>0</v>
      </c>
      <c r="K208" s="6">
        <f t="shared" si="98"/>
        <v>0</v>
      </c>
      <c r="L208" s="45">
        <f t="shared" si="98"/>
        <v>0</v>
      </c>
      <c r="M208" s="6">
        <f t="shared" si="98"/>
        <v>0</v>
      </c>
      <c r="N208" s="6">
        <f t="shared" si="98"/>
        <v>0</v>
      </c>
      <c r="O208" s="6">
        <f t="shared" si="98"/>
        <v>0</v>
      </c>
      <c r="P208" s="6">
        <f t="shared" si="98"/>
        <v>0</v>
      </c>
      <c r="Q208" s="45">
        <f t="shared" si="98"/>
        <v>0</v>
      </c>
      <c r="R208" s="6">
        <f t="shared" si="98"/>
        <v>0</v>
      </c>
      <c r="S208" s="6">
        <f t="shared" si="98"/>
        <v>0</v>
      </c>
      <c r="T208" s="6">
        <f t="shared" si="98"/>
        <v>0</v>
      </c>
      <c r="U208" s="6">
        <f t="shared" si="98"/>
        <v>0</v>
      </c>
      <c r="V208" s="45">
        <f t="shared" si="98"/>
        <v>0</v>
      </c>
      <c r="W208" s="6">
        <f t="shared" si="98"/>
        <v>0.4</v>
      </c>
      <c r="X208" s="6">
        <f t="shared" si="98"/>
        <v>0.4</v>
      </c>
      <c r="Y208" s="6">
        <f t="shared" si="98"/>
        <v>0.4</v>
      </c>
      <c r="Z208" s="6">
        <f t="shared" si="98"/>
        <v>0.4</v>
      </c>
      <c r="AA208" s="45">
        <f t="shared" si="98"/>
        <v>0.4</v>
      </c>
      <c r="AB208" s="46">
        <f t="shared" si="98"/>
        <v>0.4</v>
      </c>
      <c r="AC208" s="96">
        <f t="shared" si="98"/>
        <v>0</v>
      </c>
    </row>
    <row r="209" spans="1:29" x14ac:dyDescent="0.25">
      <c r="A209" t="s">
        <v>3247</v>
      </c>
      <c r="B209" s="44" t="s">
        <v>2044</v>
      </c>
      <c r="C209" s="6">
        <f t="shared" ref="C209:AC209" si="99">IFERROR((C204+C194+C197)/C189,0)</f>
        <v>0</v>
      </c>
      <c r="D209" s="6">
        <f t="shared" si="99"/>
        <v>0</v>
      </c>
      <c r="E209" s="6">
        <f t="shared" si="99"/>
        <v>0</v>
      </c>
      <c r="F209" s="6">
        <f t="shared" si="99"/>
        <v>0</v>
      </c>
      <c r="G209" s="45">
        <f t="shared" si="99"/>
        <v>0</v>
      </c>
      <c r="H209" s="6">
        <f t="shared" si="99"/>
        <v>0</v>
      </c>
      <c r="I209" s="6">
        <f t="shared" si="99"/>
        <v>0</v>
      </c>
      <c r="J209" s="6">
        <f t="shared" si="99"/>
        <v>0</v>
      </c>
      <c r="K209" s="6">
        <f t="shared" si="99"/>
        <v>0</v>
      </c>
      <c r="L209" s="45">
        <f t="shared" si="99"/>
        <v>0</v>
      </c>
      <c r="M209" s="6">
        <f t="shared" si="99"/>
        <v>0</v>
      </c>
      <c r="N209" s="6">
        <f t="shared" si="99"/>
        <v>0</v>
      </c>
      <c r="O209" s="6">
        <f t="shared" si="99"/>
        <v>0</v>
      </c>
      <c r="P209" s="6">
        <f t="shared" si="99"/>
        <v>0</v>
      </c>
      <c r="Q209" s="45">
        <f t="shared" si="99"/>
        <v>0</v>
      </c>
      <c r="R209" s="6">
        <f t="shared" si="99"/>
        <v>0</v>
      </c>
      <c r="S209" s="6">
        <f t="shared" si="99"/>
        <v>0</v>
      </c>
      <c r="T209" s="6">
        <f t="shared" si="99"/>
        <v>0</v>
      </c>
      <c r="U209" s="6">
        <f t="shared" si="99"/>
        <v>0</v>
      </c>
      <c r="V209" s="45">
        <f t="shared" si="99"/>
        <v>0</v>
      </c>
      <c r="W209" s="6">
        <f t="shared" si="99"/>
        <v>0.30204081632653063</v>
      </c>
      <c r="X209" s="6">
        <f t="shared" si="99"/>
        <v>0.28064516129032252</v>
      </c>
      <c r="Y209" s="6">
        <f t="shared" si="99"/>
        <v>0.27425742574257428</v>
      </c>
      <c r="Z209" s="6">
        <f t="shared" si="99"/>
        <v>0.27177033492822961</v>
      </c>
      <c r="AA209" s="45">
        <f t="shared" si="99"/>
        <v>0.28064516129032258</v>
      </c>
      <c r="AB209" s="46">
        <f t="shared" si="99"/>
        <v>-0.20322580645161289</v>
      </c>
      <c r="AC209" s="96">
        <f t="shared" si="99"/>
        <v>-0.19999999999999957</v>
      </c>
    </row>
    <row r="210" spans="1:29" x14ac:dyDescent="0.25">
      <c r="A210" t="s">
        <v>3250</v>
      </c>
      <c r="B210" s="44" t="s">
        <v>2047</v>
      </c>
      <c r="C210" s="6">
        <f t="shared" ref="C210:AC210" si="100">IFERROR(C206/C187,0)</f>
        <v>0</v>
      </c>
      <c r="D210" s="6">
        <f t="shared" si="100"/>
        <v>0</v>
      </c>
      <c r="E210" s="6">
        <f t="shared" si="100"/>
        <v>0.05</v>
      </c>
      <c r="F210" s="6">
        <f t="shared" si="100"/>
        <v>0.05</v>
      </c>
      <c r="G210" s="45">
        <f t="shared" si="100"/>
        <v>0.05</v>
      </c>
      <c r="H210" s="6">
        <f t="shared" si="100"/>
        <v>0.05</v>
      </c>
      <c r="I210" s="6">
        <f t="shared" si="100"/>
        <v>0.05</v>
      </c>
      <c r="J210" s="6">
        <f t="shared" si="100"/>
        <v>0.05</v>
      </c>
      <c r="K210" s="6">
        <f t="shared" si="100"/>
        <v>5.000000000000001E-2</v>
      </c>
      <c r="L210" s="45">
        <f t="shared" si="100"/>
        <v>0.05</v>
      </c>
      <c r="M210" s="6">
        <f t="shared" si="100"/>
        <v>4.6287128712871287E-2</v>
      </c>
      <c r="N210" s="6">
        <f t="shared" si="100"/>
        <v>4.6411483253588522E-2</v>
      </c>
      <c r="O210" s="6">
        <f t="shared" si="100"/>
        <v>4.6926229508196728E-2</v>
      </c>
      <c r="P210" s="6">
        <f t="shared" si="100"/>
        <v>4.7448979591836735E-2</v>
      </c>
      <c r="Q210" s="45">
        <f t="shared" si="100"/>
        <v>4.6838777660695469E-2</v>
      </c>
      <c r="R210" s="6">
        <f t="shared" si="100"/>
        <v>4.5161290322580649E-2</v>
      </c>
      <c r="S210" s="6">
        <f t="shared" si="100"/>
        <v>4.5544554455445543E-2</v>
      </c>
      <c r="T210" s="6">
        <f t="shared" si="100"/>
        <v>4.5693779904306224E-2</v>
      </c>
      <c r="U210" s="6">
        <f t="shared" si="100"/>
        <v>4.6311475409836073E-2</v>
      </c>
      <c r="V210" s="45">
        <f t="shared" si="100"/>
        <v>4.5719381688466114E-2</v>
      </c>
      <c r="W210" s="6">
        <f t="shared" si="100"/>
        <v>6.9795918367346943E-2</v>
      </c>
      <c r="X210" s="6">
        <f t="shared" si="100"/>
        <v>7.1935483870967737E-2</v>
      </c>
      <c r="Y210" s="6">
        <f t="shared" si="100"/>
        <v>7.2574257425742569E-2</v>
      </c>
      <c r="Z210" s="6">
        <f t="shared" si="100"/>
        <v>7.2822966507177039E-2</v>
      </c>
      <c r="AA210" s="45">
        <f t="shared" si="100"/>
        <v>7.1935483870967737E-2</v>
      </c>
      <c r="AB210" s="46">
        <f t="shared" si="100"/>
        <v>5.9089108910891086E-2</v>
      </c>
      <c r="AC210" s="96">
        <f t="shared" si="100"/>
        <v>0.12000000000000015</v>
      </c>
    </row>
    <row r="211" spans="1:29" x14ac:dyDescent="0.25">
      <c r="A211" t="s">
        <v>3253</v>
      </c>
    </row>
    <row r="212" spans="1:29" x14ac:dyDescent="0.25">
      <c r="A212" t="s">
        <v>3255</v>
      </c>
      <c r="B212" s="65" t="str">
        <f>ENTITY_8</f>
        <v>Credit and Surety</v>
      </c>
    </row>
    <row r="213" spans="1:29" x14ac:dyDescent="0.25">
      <c r="A213" t="s">
        <v>3258</v>
      </c>
      <c r="B213" s="32" t="s">
        <v>1956</v>
      </c>
      <c r="C213" s="24">
        <f>'Quarterly Summary'!C23</f>
        <v>0</v>
      </c>
      <c r="D213" s="24">
        <f>'Quarterly Summary'!D23</f>
        <v>0</v>
      </c>
      <c r="E213" s="24">
        <f>'Quarterly Summary'!E23</f>
        <v>0</v>
      </c>
      <c r="F213" s="24">
        <f>'Quarterly Summary'!F23</f>
        <v>25000</v>
      </c>
      <c r="G213" s="33">
        <f t="shared" ref="G213:G232" si="101">SUM(C213:F213)</f>
        <v>25000</v>
      </c>
      <c r="H213" s="24">
        <f>'Quarterly Summary'!H23</f>
        <v>125000</v>
      </c>
      <c r="I213" s="24">
        <f>'Quarterly Summary'!I23</f>
        <v>337500</v>
      </c>
      <c r="J213" s="24">
        <f>'Quarterly Summary'!J23</f>
        <v>637500</v>
      </c>
      <c r="K213" s="24">
        <f>'Quarterly Summary'!K23</f>
        <v>925000</v>
      </c>
      <c r="L213" s="33">
        <f t="shared" ref="L213:L232" si="102">SUM(H213:K213)</f>
        <v>2025000</v>
      </c>
      <c r="M213" s="24">
        <f>'Quarterly Summary'!M23</f>
        <v>1024999.9999999999</v>
      </c>
      <c r="N213" s="24">
        <f>'Quarterly Summary'!N23</f>
        <v>1012500</v>
      </c>
      <c r="O213" s="24">
        <f>'Quarterly Summary'!O23</f>
        <v>1137500.0000000002</v>
      </c>
      <c r="P213" s="24">
        <f>'Quarterly Summary'!P23</f>
        <v>1425000</v>
      </c>
      <c r="Q213" s="33">
        <f t="shared" ref="Q213:Q232" si="103">SUM(M213:P213)</f>
        <v>4600000</v>
      </c>
      <c r="R213" s="24">
        <f>'Quarterly Summary'!R23</f>
        <v>1850000</v>
      </c>
      <c r="S213" s="24">
        <f>'Quarterly Summary'!S23</f>
        <v>2049999.9999999998</v>
      </c>
      <c r="T213" s="24">
        <f>'Quarterly Summary'!T23</f>
        <v>2025000</v>
      </c>
      <c r="U213" s="24">
        <f>'Quarterly Summary'!U23</f>
        <v>2275000.0000000005</v>
      </c>
      <c r="V213" s="33">
        <f t="shared" ref="V213:V232" si="104">SUM(R213:U213)</f>
        <v>8200000</v>
      </c>
      <c r="W213" s="24">
        <f>'Quarterly Summary'!W23</f>
        <v>2850000</v>
      </c>
      <c r="X213" s="24">
        <f>'Quarterly Summary'!X23</f>
        <v>3700000</v>
      </c>
      <c r="Y213" s="24">
        <f>'Quarterly Summary'!Y23</f>
        <v>4099999.9999999995</v>
      </c>
      <c r="Z213" s="24">
        <f>'Quarterly Summary'!Z23</f>
        <v>4050000</v>
      </c>
      <c r="AA213" s="33">
        <f t="shared" ref="AA213:AA232" si="105">SUM(W213:Z213)</f>
        <v>14700000</v>
      </c>
      <c r="AB213" s="34">
        <f t="shared" ref="AB213:AB224" si="106">SUM(G213,L213,Q213,V213,AA213)</f>
        <v>29550000</v>
      </c>
      <c r="AC213" s="94">
        <f>'Quarterly Summary'!DD23</f>
        <v>7650000.0000000009</v>
      </c>
    </row>
    <row r="214" spans="1:29" x14ac:dyDescent="0.25">
      <c r="A214" t="s">
        <v>3261</v>
      </c>
      <c r="B214" s="32" t="s">
        <v>2719</v>
      </c>
      <c r="C214" s="35">
        <f>-'Quarterly Summary'!C359</f>
        <v>0</v>
      </c>
      <c r="D214" s="35">
        <f>-'Quarterly Summary'!D359</f>
        <v>0</v>
      </c>
      <c r="E214" s="35">
        <f>-'Quarterly Summary'!E359</f>
        <v>0</v>
      </c>
      <c r="F214" s="35">
        <f>-'Quarterly Summary'!F359</f>
        <v>-25000</v>
      </c>
      <c r="G214" s="36">
        <f t="shared" si="101"/>
        <v>-25000</v>
      </c>
      <c r="H214" s="35">
        <f>-'Quarterly Summary'!H359</f>
        <v>-125000</v>
      </c>
      <c r="I214" s="35">
        <f>-'Quarterly Summary'!I359</f>
        <v>-337500</v>
      </c>
      <c r="J214" s="35">
        <f>-'Quarterly Summary'!J359</f>
        <v>-637500</v>
      </c>
      <c r="K214" s="35">
        <f>-'Quarterly Summary'!K359</f>
        <v>-925000</v>
      </c>
      <c r="L214" s="36">
        <f t="shared" si="102"/>
        <v>-2025000</v>
      </c>
      <c r="M214" s="35">
        <f>-'Quarterly Summary'!M359</f>
        <v>-1024999.9999999999</v>
      </c>
      <c r="N214" s="35">
        <f>-'Quarterly Summary'!N359</f>
        <v>-1012500</v>
      </c>
      <c r="O214" s="35">
        <f>-'Quarterly Summary'!O359</f>
        <v>-1137500.0000000002</v>
      </c>
      <c r="P214" s="35">
        <f>-'Quarterly Summary'!P359</f>
        <v>-1425000</v>
      </c>
      <c r="Q214" s="36">
        <f t="shared" si="103"/>
        <v>-4600000</v>
      </c>
      <c r="R214" s="35">
        <f>-'Quarterly Summary'!R359</f>
        <v>-1850000</v>
      </c>
      <c r="S214" s="35">
        <f>-'Quarterly Summary'!S359</f>
        <v>-2049999.9999999998</v>
      </c>
      <c r="T214" s="35">
        <f>-'Quarterly Summary'!T359</f>
        <v>-2025000</v>
      </c>
      <c r="U214" s="35">
        <f>-'Quarterly Summary'!U359</f>
        <v>-2275000.0000000005</v>
      </c>
      <c r="V214" s="36">
        <f t="shared" si="104"/>
        <v>-8200000</v>
      </c>
      <c r="W214" s="35">
        <f>-'Quarterly Summary'!W359</f>
        <v>-2565000</v>
      </c>
      <c r="X214" s="35">
        <f>-'Quarterly Summary'!X359</f>
        <v>-3330000</v>
      </c>
      <c r="Y214" s="35">
        <f>-'Quarterly Summary'!Y359</f>
        <v>-3690000</v>
      </c>
      <c r="Z214" s="35">
        <f>-'Quarterly Summary'!Z359</f>
        <v>-3645000.0000000009</v>
      </c>
      <c r="AA214" s="36">
        <f t="shared" si="105"/>
        <v>-13230000</v>
      </c>
      <c r="AB214" s="37">
        <f t="shared" si="106"/>
        <v>-28080000</v>
      </c>
      <c r="AC214" s="95">
        <f>-'Quarterly Summary'!DD359</f>
        <v>-6885000</v>
      </c>
    </row>
    <row r="215" spans="1:29" x14ac:dyDescent="0.25">
      <c r="A215" t="s">
        <v>3264</v>
      </c>
      <c r="B215" s="40" t="s">
        <v>1969</v>
      </c>
      <c r="C215" s="43">
        <f>C213+C214</f>
        <v>0</v>
      </c>
      <c r="D215" s="43">
        <f>D213+D214</f>
        <v>0</v>
      </c>
      <c r="E215" s="43">
        <f>E213+E214</f>
        <v>0</v>
      </c>
      <c r="F215" s="43">
        <f>F213+F214</f>
        <v>0</v>
      </c>
      <c r="G215" s="43">
        <f t="shared" si="101"/>
        <v>0</v>
      </c>
      <c r="H215" s="43">
        <f>H213+H214</f>
        <v>0</v>
      </c>
      <c r="I215" s="43">
        <f>I213+I214</f>
        <v>0</v>
      </c>
      <c r="J215" s="43">
        <f>J213+J214</f>
        <v>0</v>
      </c>
      <c r="K215" s="43">
        <f>K213+K214</f>
        <v>0</v>
      </c>
      <c r="L215" s="43">
        <f t="shared" si="102"/>
        <v>0</v>
      </c>
      <c r="M215" s="43">
        <f>M213+M214</f>
        <v>0</v>
      </c>
      <c r="N215" s="43">
        <f>N213+N214</f>
        <v>0</v>
      </c>
      <c r="O215" s="43">
        <f>O213+O214</f>
        <v>0</v>
      </c>
      <c r="P215" s="43">
        <f>P213+P214</f>
        <v>0</v>
      </c>
      <c r="Q215" s="43">
        <f t="shared" si="103"/>
        <v>0</v>
      </c>
      <c r="R215" s="43">
        <f>R213+R214</f>
        <v>0</v>
      </c>
      <c r="S215" s="43">
        <f>S213+S214</f>
        <v>0</v>
      </c>
      <c r="T215" s="43">
        <f>T213+T214</f>
        <v>0</v>
      </c>
      <c r="U215" s="43">
        <f>U213+U214</f>
        <v>0</v>
      </c>
      <c r="V215" s="43">
        <f t="shared" si="104"/>
        <v>0</v>
      </c>
      <c r="W215" s="43">
        <f>W213+W214</f>
        <v>285000</v>
      </c>
      <c r="X215" s="43">
        <f>X213+X214</f>
        <v>370000</v>
      </c>
      <c r="Y215" s="43">
        <f>Y213+Y214</f>
        <v>409999.99999999953</v>
      </c>
      <c r="Z215" s="43">
        <f>Z213+Z214</f>
        <v>404999.99999999907</v>
      </c>
      <c r="AA215" s="43">
        <f t="shared" si="105"/>
        <v>1469999.9999999986</v>
      </c>
      <c r="AB215" s="43">
        <f t="shared" si="106"/>
        <v>1469999.9999999986</v>
      </c>
      <c r="AC215" s="94">
        <f>AC213+AC214</f>
        <v>765000.00000000093</v>
      </c>
    </row>
    <row r="216" spans="1:29" x14ac:dyDescent="0.25">
      <c r="A216" t="s">
        <v>3267</v>
      </c>
      <c r="B216" s="32" t="s">
        <v>2724</v>
      </c>
      <c r="C216" s="24">
        <f>'Quarterly Summary'!C47</f>
        <v>0</v>
      </c>
      <c r="D216" s="24">
        <f>'Quarterly Summary'!D47</f>
        <v>0</v>
      </c>
      <c r="E216" s="24">
        <f>'Quarterly Summary'!E47</f>
        <v>0</v>
      </c>
      <c r="F216" s="24">
        <f>'Quarterly Summary'!F47</f>
        <v>15000</v>
      </c>
      <c r="G216" s="33">
        <f t="shared" si="101"/>
        <v>15000</v>
      </c>
      <c r="H216" s="24">
        <f>'Quarterly Summary'!H47</f>
        <v>75000</v>
      </c>
      <c r="I216" s="24">
        <f>'Quarterly Summary'!I47</f>
        <v>202500</v>
      </c>
      <c r="J216" s="24">
        <f>'Quarterly Summary'!J47</f>
        <v>382500</v>
      </c>
      <c r="K216" s="24">
        <f>'Quarterly Summary'!K47</f>
        <v>555000</v>
      </c>
      <c r="L216" s="33">
        <f t="shared" si="102"/>
        <v>1215000</v>
      </c>
      <c r="M216" s="24">
        <f>'Quarterly Summary'!M47</f>
        <v>614999.99999999988</v>
      </c>
      <c r="N216" s="24">
        <f>'Quarterly Summary'!N47</f>
        <v>607500</v>
      </c>
      <c r="O216" s="24">
        <f>'Quarterly Summary'!O47</f>
        <v>682500</v>
      </c>
      <c r="P216" s="24">
        <f>'Quarterly Summary'!P47</f>
        <v>855000</v>
      </c>
      <c r="Q216" s="33">
        <f t="shared" si="103"/>
        <v>2760000</v>
      </c>
      <c r="R216" s="24">
        <f>'Quarterly Summary'!R47</f>
        <v>1110000</v>
      </c>
      <c r="S216" s="24">
        <f>'Quarterly Summary'!S47</f>
        <v>1229999.9999999998</v>
      </c>
      <c r="T216" s="24">
        <f>'Quarterly Summary'!T47</f>
        <v>1215000</v>
      </c>
      <c r="U216" s="24">
        <f>'Quarterly Summary'!U47</f>
        <v>1365000</v>
      </c>
      <c r="V216" s="33">
        <f t="shared" si="104"/>
        <v>4920000</v>
      </c>
      <c r="W216" s="24">
        <f>'Quarterly Summary'!W47</f>
        <v>1710000</v>
      </c>
      <c r="X216" s="24">
        <f>'Quarterly Summary'!X47</f>
        <v>2220000</v>
      </c>
      <c r="Y216" s="24">
        <f>'Quarterly Summary'!Y47</f>
        <v>2459999.9999999995</v>
      </c>
      <c r="Z216" s="24">
        <f>'Quarterly Summary'!Z47</f>
        <v>2430000</v>
      </c>
      <c r="AA216" s="33">
        <f t="shared" si="105"/>
        <v>8820000</v>
      </c>
      <c r="AB216" s="34">
        <f t="shared" si="106"/>
        <v>17730000</v>
      </c>
      <c r="AC216" s="94">
        <f>'Quarterly Summary'!DD47</f>
        <v>4590000</v>
      </c>
    </row>
    <row r="217" spans="1:29" x14ac:dyDescent="0.25">
      <c r="A217" t="s">
        <v>3270</v>
      </c>
      <c r="B217" s="32" t="s">
        <v>1996</v>
      </c>
      <c r="C217" s="35">
        <f>-'Quarterly Summary'!C239</f>
        <v>0</v>
      </c>
      <c r="D217" s="35">
        <f>-'Quarterly Summary'!D239</f>
        <v>0</v>
      </c>
      <c r="E217" s="35">
        <f>-'Quarterly Summary'!E239</f>
        <v>0</v>
      </c>
      <c r="F217" s="35">
        <f>-'Quarterly Summary'!F239</f>
        <v>-15000</v>
      </c>
      <c r="G217" s="36">
        <f t="shared" si="101"/>
        <v>-15000</v>
      </c>
      <c r="H217" s="35">
        <f>-'Quarterly Summary'!H239</f>
        <v>-75000</v>
      </c>
      <c r="I217" s="35">
        <f>-'Quarterly Summary'!I239</f>
        <v>-202500</v>
      </c>
      <c r="J217" s="35">
        <f>-'Quarterly Summary'!J239</f>
        <v>-382500</v>
      </c>
      <c r="K217" s="35">
        <f>-'Quarterly Summary'!K239</f>
        <v>-555000</v>
      </c>
      <c r="L217" s="36">
        <f t="shared" si="102"/>
        <v>-1215000</v>
      </c>
      <c r="M217" s="35">
        <f>-'Quarterly Summary'!M239</f>
        <v>-614999.99999999988</v>
      </c>
      <c r="N217" s="35">
        <f>-'Quarterly Summary'!N239</f>
        <v>-607500</v>
      </c>
      <c r="O217" s="35">
        <f>-'Quarterly Summary'!O239</f>
        <v>-682500</v>
      </c>
      <c r="P217" s="35">
        <f>-'Quarterly Summary'!P239</f>
        <v>-855000</v>
      </c>
      <c r="Q217" s="36">
        <f t="shared" si="103"/>
        <v>-2760000</v>
      </c>
      <c r="R217" s="35">
        <f>-'Quarterly Summary'!R239</f>
        <v>-1110000</v>
      </c>
      <c r="S217" s="35">
        <f>-'Quarterly Summary'!S239</f>
        <v>-1229999.9999999998</v>
      </c>
      <c r="T217" s="35">
        <f>-'Quarterly Summary'!T239</f>
        <v>-1215000</v>
      </c>
      <c r="U217" s="35">
        <f>-'Quarterly Summary'!U239</f>
        <v>-1365000</v>
      </c>
      <c r="V217" s="36">
        <f t="shared" si="104"/>
        <v>-4920000</v>
      </c>
      <c r="W217" s="35">
        <f>-'Quarterly Summary'!W239</f>
        <v>-1539000</v>
      </c>
      <c r="X217" s="35">
        <f>-'Quarterly Summary'!X239</f>
        <v>-1998000</v>
      </c>
      <c r="Y217" s="35">
        <f>-'Quarterly Summary'!Y239</f>
        <v>-2213999.9999999995</v>
      </c>
      <c r="Z217" s="35">
        <f>-'Quarterly Summary'!Z239</f>
        <v>-2187000</v>
      </c>
      <c r="AA217" s="36">
        <f t="shared" si="105"/>
        <v>-7938000</v>
      </c>
      <c r="AB217" s="37">
        <f t="shared" si="106"/>
        <v>-16848000</v>
      </c>
      <c r="AC217" s="95">
        <f>-'Quarterly Summary'!DD239</f>
        <v>-4131000</v>
      </c>
    </row>
    <row r="218" spans="1:29" x14ac:dyDescent="0.25">
      <c r="A218" t="s">
        <v>3273</v>
      </c>
      <c r="B218" s="39" t="s">
        <v>1999</v>
      </c>
      <c r="C218" s="47">
        <f>C216+C217</f>
        <v>0</v>
      </c>
      <c r="D218" s="47">
        <f>D216+D217</f>
        <v>0</v>
      </c>
      <c r="E218" s="47">
        <f>E216+E217</f>
        <v>0</v>
      </c>
      <c r="F218" s="47">
        <f>F216+F217</f>
        <v>0</v>
      </c>
      <c r="G218" s="47">
        <f t="shared" si="101"/>
        <v>0</v>
      </c>
      <c r="H218" s="47">
        <f>H216+H217</f>
        <v>0</v>
      </c>
      <c r="I218" s="47">
        <f>I216+I217</f>
        <v>0</v>
      </c>
      <c r="J218" s="47">
        <f>J216+J217</f>
        <v>0</v>
      </c>
      <c r="K218" s="47">
        <f>K216+K217</f>
        <v>0</v>
      </c>
      <c r="L218" s="47">
        <f t="shared" si="102"/>
        <v>0</v>
      </c>
      <c r="M218" s="47">
        <f>M216+M217</f>
        <v>0</v>
      </c>
      <c r="N218" s="47">
        <f>N216+N217</f>
        <v>0</v>
      </c>
      <c r="O218" s="47">
        <f>O216+O217</f>
        <v>0</v>
      </c>
      <c r="P218" s="47">
        <f>P216+P217</f>
        <v>0</v>
      </c>
      <c r="Q218" s="47">
        <f t="shared" si="103"/>
        <v>0</v>
      </c>
      <c r="R218" s="47">
        <f>R216+R217</f>
        <v>0</v>
      </c>
      <c r="S218" s="47">
        <f>S216+S217</f>
        <v>0</v>
      </c>
      <c r="T218" s="47">
        <f>T216+T217</f>
        <v>0</v>
      </c>
      <c r="U218" s="47">
        <f>U216+U217</f>
        <v>0</v>
      </c>
      <c r="V218" s="47">
        <f t="shared" si="104"/>
        <v>0</v>
      </c>
      <c r="W218" s="47">
        <f>W216+W217</f>
        <v>171000</v>
      </c>
      <c r="X218" s="47">
        <f>X216+X217</f>
        <v>222000</v>
      </c>
      <c r="Y218" s="47">
        <f>Y216+Y217</f>
        <v>246000</v>
      </c>
      <c r="Z218" s="47">
        <f>Z216+Z217</f>
        <v>243000</v>
      </c>
      <c r="AA218" s="47">
        <f t="shared" si="105"/>
        <v>882000</v>
      </c>
      <c r="AB218" s="47">
        <f t="shared" si="106"/>
        <v>882000</v>
      </c>
      <c r="AC218" s="95">
        <f>AC216+AC217</f>
        <v>459000</v>
      </c>
    </row>
    <row r="219" spans="1:29" x14ac:dyDescent="0.25">
      <c r="A219" t="s">
        <v>3276</v>
      </c>
      <c r="B219" s="32" t="s">
        <v>2731</v>
      </c>
      <c r="C219" s="35">
        <f>-'Quarterly Summary'!C71</f>
        <v>0</v>
      </c>
      <c r="D219" s="35">
        <f>-'Quarterly Summary'!D71</f>
        <v>0</v>
      </c>
      <c r="E219" s="35">
        <f>-'Quarterly Summary'!E71</f>
        <v>0</v>
      </c>
      <c r="F219" s="35">
        <f>-'Quarterly Summary'!F71</f>
        <v>-1250</v>
      </c>
      <c r="G219" s="36">
        <f t="shared" si="101"/>
        <v>-1250</v>
      </c>
      <c r="H219" s="35">
        <f>-'Quarterly Summary'!H71</f>
        <v>-6250</v>
      </c>
      <c r="I219" s="35">
        <f>-'Quarterly Summary'!I71</f>
        <v>-16875</v>
      </c>
      <c r="J219" s="35">
        <f>-'Quarterly Summary'!J71</f>
        <v>-31875</v>
      </c>
      <c r="K219" s="35">
        <f>-'Quarterly Summary'!K71</f>
        <v>-46250</v>
      </c>
      <c r="L219" s="36">
        <f t="shared" si="102"/>
        <v>-101250</v>
      </c>
      <c r="M219" s="35">
        <f>-'Quarterly Summary'!M71</f>
        <v>-51250</v>
      </c>
      <c r="N219" s="35">
        <f>-'Quarterly Summary'!N71</f>
        <v>-50625.000000000007</v>
      </c>
      <c r="O219" s="35">
        <f>-'Quarterly Summary'!O71</f>
        <v>-56875.000000000015</v>
      </c>
      <c r="P219" s="35">
        <f>-'Quarterly Summary'!P71</f>
        <v>-71250</v>
      </c>
      <c r="Q219" s="36">
        <f t="shared" si="103"/>
        <v>-230000</v>
      </c>
      <c r="R219" s="35">
        <f>-'Quarterly Summary'!R71</f>
        <v>-92500</v>
      </c>
      <c r="S219" s="35">
        <f>-'Quarterly Summary'!S71</f>
        <v>-102500</v>
      </c>
      <c r="T219" s="35">
        <f>-'Quarterly Summary'!T71</f>
        <v>-101250.00000000001</v>
      </c>
      <c r="U219" s="35">
        <f>-'Quarterly Summary'!U71</f>
        <v>-113750.00000000003</v>
      </c>
      <c r="V219" s="36">
        <f t="shared" si="104"/>
        <v>-410000</v>
      </c>
      <c r="W219" s="35">
        <f>-'Quarterly Summary'!W71</f>
        <v>-142500</v>
      </c>
      <c r="X219" s="35">
        <f>-'Quarterly Summary'!X71</f>
        <v>-185000</v>
      </c>
      <c r="Y219" s="35">
        <f>-'Quarterly Summary'!Y71</f>
        <v>-205000</v>
      </c>
      <c r="Z219" s="35">
        <f>-'Quarterly Summary'!Z71</f>
        <v>-202500.00000000003</v>
      </c>
      <c r="AA219" s="36">
        <f t="shared" si="105"/>
        <v>-735000</v>
      </c>
      <c r="AB219" s="37">
        <f t="shared" si="106"/>
        <v>-1477500</v>
      </c>
      <c r="AC219" s="95">
        <f>-'Quarterly Summary'!DD71</f>
        <v>-382500.00000000006</v>
      </c>
    </row>
    <row r="220" spans="1:29" x14ac:dyDescent="0.25">
      <c r="A220" t="s">
        <v>3279</v>
      </c>
      <c r="B220" s="40" t="s">
        <v>2005</v>
      </c>
      <c r="C220" s="48">
        <f>C218+C219</f>
        <v>0</v>
      </c>
      <c r="D220" s="48">
        <f>D218+D219</f>
        <v>0</v>
      </c>
      <c r="E220" s="48">
        <f>E218+E219</f>
        <v>0</v>
      </c>
      <c r="F220" s="48">
        <f>F218+F219</f>
        <v>-1250</v>
      </c>
      <c r="G220" s="48">
        <f t="shared" si="101"/>
        <v>-1250</v>
      </c>
      <c r="H220" s="48">
        <f>H218+H219</f>
        <v>-6250</v>
      </c>
      <c r="I220" s="48">
        <f>I218+I219</f>
        <v>-16875</v>
      </c>
      <c r="J220" s="48">
        <f>J218+J219</f>
        <v>-31875</v>
      </c>
      <c r="K220" s="48">
        <f>K218+K219</f>
        <v>-46250</v>
      </c>
      <c r="L220" s="48">
        <f t="shared" si="102"/>
        <v>-101250</v>
      </c>
      <c r="M220" s="48">
        <f>M218+M219</f>
        <v>-51250</v>
      </c>
      <c r="N220" s="48">
        <f>N218+N219</f>
        <v>-50625.000000000007</v>
      </c>
      <c r="O220" s="48">
        <f>O218+O219</f>
        <v>-56875.000000000015</v>
      </c>
      <c r="P220" s="48">
        <f>P218+P219</f>
        <v>-71250</v>
      </c>
      <c r="Q220" s="48">
        <f t="shared" si="103"/>
        <v>-230000</v>
      </c>
      <c r="R220" s="48">
        <f>R218+R219</f>
        <v>-92500</v>
      </c>
      <c r="S220" s="48">
        <f>S218+S219</f>
        <v>-102500</v>
      </c>
      <c r="T220" s="48">
        <f>T218+T219</f>
        <v>-101250.00000000001</v>
      </c>
      <c r="U220" s="48">
        <f>U218+U219</f>
        <v>-113750.00000000003</v>
      </c>
      <c r="V220" s="48">
        <f t="shared" si="104"/>
        <v>-410000</v>
      </c>
      <c r="W220" s="48">
        <f>W218+W219</f>
        <v>28500</v>
      </c>
      <c r="X220" s="48">
        <f>X218+X219</f>
        <v>37000</v>
      </c>
      <c r="Y220" s="48">
        <f>Y218+Y219</f>
        <v>41000</v>
      </c>
      <c r="Z220" s="48">
        <f>Z218+Z219</f>
        <v>40499.999999999971</v>
      </c>
      <c r="AA220" s="48">
        <f t="shared" si="105"/>
        <v>146999.99999999997</v>
      </c>
      <c r="AB220" s="48">
        <f t="shared" si="106"/>
        <v>-595500</v>
      </c>
      <c r="AC220" s="95">
        <f>AC218+AC219</f>
        <v>76499.999999999942</v>
      </c>
    </row>
    <row r="221" spans="1:29" x14ac:dyDescent="0.25">
      <c r="A221" t="s">
        <v>3282</v>
      </c>
      <c r="B221" s="32" t="s">
        <v>2017</v>
      </c>
      <c r="C221" s="24">
        <f>'Quarterly Summary'!C383</f>
        <v>0</v>
      </c>
      <c r="D221" s="24">
        <f>'Quarterly Summary'!D383</f>
        <v>0</v>
      </c>
      <c r="E221" s="24">
        <f>'Quarterly Summary'!E383</f>
        <v>0</v>
      </c>
      <c r="F221" s="24">
        <f>'Quarterly Summary'!F383</f>
        <v>0</v>
      </c>
      <c r="G221" s="33">
        <f t="shared" si="101"/>
        <v>0</v>
      </c>
      <c r="H221" s="24">
        <f>'Quarterly Summary'!H383</f>
        <v>0</v>
      </c>
      <c r="I221" s="24">
        <f>'Quarterly Summary'!I383</f>
        <v>0</v>
      </c>
      <c r="J221" s="24">
        <f>'Quarterly Summary'!J383</f>
        <v>0</v>
      </c>
      <c r="K221" s="24">
        <f>'Quarterly Summary'!K383</f>
        <v>0</v>
      </c>
      <c r="L221" s="33">
        <f t="shared" si="102"/>
        <v>0</v>
      </c>
      <c r="M221" s="24">
        <f>'Quarterly Summary'!M383</f>
        <v>0</v>
      </c>
      <c r="N221" s="24">
        <f>'Quarterly Summary'!N383</f>
        <v>0</v>
      </c>
      <c r="O221" s="24">
        <f>'Quarterly Summary'!O383</f>
        <v>0</v>
      </c>
      <c r="P221" s="24">
        <f>'Quarterly Summary'!P383</f>
        <v>0</v>
      </c>
      <c r="Q221" s="33">
        <f t="shared" si="103"/>
        <v>0</v>
      </c>
      <c r="R221" s="24">
        <f>'Quarterly Summary'!R383</f>
        <v>0</v>
      </c>
      <c r="S221" s="24">
        <f>'Quarterly Summary'!S383</f>
        <v>0</v>
      </c>
      <c r="T221" s="24">
        <f>'Quarterly Summary'!T383</f>
        <v>0</v>
      </c>
      <c r="U221" s="24">
        <f>'Quarterly Summary'!U383</f>
        <v>0</v>
      </c>
      <c r="V221" s="33">
        <f t="shared" si="104"/>
        <v>0</v>
      </c>
      <c r="W221" s="24">
        <f>'Quarterly Summary'!W383</f>
        <v>0</v>
      </c>
      <c r="X221" s="24">
        <f>'Quarterly Summary'!X383</f>
        <v>0</v>
      </c>
      <c r="Y221" s="24">
        <f>'Quarterly Summary'!Y383</f>
        <v>0</v>
      </c>
      <c r="Z221" s="24">
        <f>'Quarterly Summary'!Z383</f>
        <v>0</v>
      </c>
      <c r="AA221" s="33">
        <f t="shared" si="105"/>
        <v>0</v>
      </c>
      <c r="AB221" s="34">
        <f t="shared" si="106"/>
        <v>0</v>
      </c>
      <c r="AC221" s="94">
        <f>'Quarterly Summary'!DD383</f>
        <v>0</v>
      </c>
    </row>
    <row r="222" spans="1:29" x14ac:dyDescent="0.25">
      <c r="A222" t="s">
        <v>3285</v>
      </c>
      <c r="B222" s="32" t="s">
        <v>2020</v>
      </c>
      <c r="C222" s="24">
        <f>'Quarterly Summary'!C407</f>
        <v>0</v>
      </c>
      <c r="D222" s="24">
        <f>'Quarterly Summary'!D407</f>
        <v>0</v>
      </c>
      <c r="E222" s="24">
        <f>'Quarterly Summary'!E407</f>
        <v>0</v>
      </c>
      <c r="F222" s="24">
        <f>'Quarterly Summary'!F407</f>
        <v>0</v>
      </c>
      <c r="G222" s="33">
        <f t="shared" si="101"/>
        <v>0</v>
      </c>
      <c r="H222" s="24">
        <f>'Quarterly Summary'!H407</f>
        <v>0</v>
      </c>
      <c r="I222" s="24">
        <f>'Quarterly Summary'!I407</f>
        <v>0</v>
      </c>
      <c r="J222" s="24">
        <f>'Quarterly Summary'!J407</f>
        <v>0</v>
      </c>
      <c r="K222" s="24">
        <f>'Quarterly Summary'!K407</f>
        <v>0</v>
      </c>
      <c r="L222" s="33">
        <f t="shared" si="102"/>
        <v>0</v>
      </c>
      <c r="M222" s="24">
        <f>'Quarterly Summary'!M407</f>
        <v>0</v>
      </c>
      <c r="N222" s="24">
        <f>'Quarterly Summary'!N407</f>
        <v>0</v>
      </c>
      <c r="O222" s="24">
        <f>'Quarterly Summary'!O407</f>
        <v>0</v>
      </c>
      <c r="P222" s="24">
        <f>'Quarterly Summary'!P407</f>
        <v>0</v>
      </c>
      <c r="Q222" s="33">
        <f t="shared" si="103"/>
        <v>0</v>
      </c>
      <c r="R222" s="24">
        <f>'Quarterly Summary'!R407</f>
        <v>0</v>
      </c>
      <c r="S222" s="24">
        <f>'Quarterly Summary'!S407</f>
        <v>0</v>
      </c>
      <c r="T222" s="24">
        <f>'Quarterly Summary'!T407</f>
        <v>0</v>
      </c>
      <c r="U222" s="24">
        <f>'Quarterly Summary'!U407</f>
        <v>0</v>
      </c>
      <c r="V222" s="33">
        <f t="shared" si="104"/>
        <v>0</v>
      </c>
      <c r="W222" s="24">
        <f>'Quarterly Summary'!W407</f>
        <v>0</v>
      </c>
      <c r="X222" s="24">
        <f>'Quarterly Summary'!X407</f>
        <v>0</v>
      </c>
      <c r="Y222" s="24">
        <f>'Quarterly Summary'!Y407</f>
        <v>0</v>
      </c>
      <c r="Z222" s="24">
        <f>'Quarterly Summary'!Z407</f>
        <v>0</v>
      </c>
      <c r="AA222" s="33">
        <f t="shared" si="105"/>
        <v>0</v>
      </c>
      <c r="AB222" s="34">
        <f t="shared" si="106"/>
        <v>0</v>
      </c>
      <c r="AC222" s="94">
        <f>'Quarterly Summary'!DD407</f>
        <v>0</v>
      </c>
    </row>
    <row r="223" spans="1:29" x14ac:dyDescent="0.25">
      <c r="A223" t="s">
        <v>3288</v>
      </c>
      <c r="B223" s="40" t="s">
        <v>2023</v>
      </c>
      <c r="C223" s="43">
        <f>C221+C222</f>
        <v>0</v>
      </c>
      <c r="D223" s="43">
        <f>D221+D222</f>
        <v>0</v>
      </c>
      <c r="E223" s="43">
        <f>E221+E222</f>
        <v>0</v>
      </c>
      <c r="F223" s="43">
        <f>F221+F222</f>
        <v>0</v>
      </c>
      <c r="G223" s="43">
        <f t="shared" si="101"/>
        <v>0</v>
      </c>
      <c r="H223" s="43">
        <f>H221+H222</f>
        <v>0</v>
      </c>
      <c r="I223" s="43">
        <f>I221+I222</f>
        <v>0</v>
      </c>
      <c r="J223" s="43">
        <f>J221+J222</f>
        <v>0</v>
      </c>
      <c r="K223" s="43">
        <f>K221+K222</f>
        <v>0</v>
      </c>
      <c r="L223" s="43">
        <f t="shared" si="102"/>
        <v>0</v>
      </c>
      <c r="M223" s="43">
        <f>M221+M222</f>
        <v>0</v>
      </c>
      <c r="N223" s="43">
        <f>N221+N222</f>
        <v>0</v>
      </c>
      <c r="O223" s="43">
        <f>O221+O222</f>
        <v>0</v>
      </c>
      <c r="P223" s="43">
        <f>P221+P222</f>
        <v>0</v>
      </c>
      <c r="Q223" s="43">
        <f t="shared" si="103"/>
        <v>0</v>
      </c>
      <c r="R223" s="43">
        <f>R221+R222</f>
        <v>0</v>
      </c>
      <c r="S223" s="43">
        <f>S221+S222</f>
        <v>0</v>
      </c>
      <c r="T223" s="43">
        <f>T221+T222</f>
        <v>0</v>
      </c>
      <c r="U223" s="43">
        <f>U221+U222</f>
        <v>0</v>
      </c>
      <c r="V223" s="43">
        <f t="shared" si="104"/>
        <v>0</v>
      </c>
      <c r="W223" s="43">
        <f>W221+W222</f>
        <v>0</v>
      </c>
      <c r="X223" s="43">
        <f>X221+X222</f>
        <v>0</v>
      </c>
      <c r="Y223" s="43">
        <f>Y221+Y222</f>
        <v>0</v>
      </c>
      <c r="Z223" s="43">
        <f>Z221+Z222</f>
        <v>0</v>
      </c>
      <c r="AA223" s="43">
        <f t="shared" si="105"/>
        <v>0</v>
      </c>
      <c r="AB223" s="43">
        <f t="shared" si="106"/>
        <v>0</v>
      </c>
      <c r="AC223" s="94">
        <f>AC221+AC222</f>
        <v>0</v>
      </c>
    </row>
    <row r="224" spans="1:29" x14ac:dyDescent="0.25">
      <c r="A224" t="s">
        <v>3291</v>
      </c>
      <c r="B224" s="32" t="s">
        <v>2742</v>
      </c>
      <c r="C224" s="24">
        <f>'Quarterly Summary'!C83</f>
        <v>0</v>
      </c>
      <c r="D224" s="24">
        <f>'Quarterly Summary'!D83</f>
        <v>0</v>
      </c>
      <c r="E224" s="24">
        <f>'Quarterly Summary'!E83</f>
        <v>0</v>
      </c>
      <c r="F224" s="24">
        <f>'Quarterly Summary'!F83</f>
        <v>50.78120275723159</v>
      </c>
      <c r="G224" s="33">
        <f t="shared" si="101"/>
        <v>50.78120275723159</v>
      </c>
      <c r="H224" s="24">
        <f>'Quarterly Summary'!H83</f>
        <v>745.40705281846272</v>
      </c>
      <c r="I224" s="24">
        <f>'Quarterly Summary'!I83</f>
        <v>3615.4557085219126</v>
      </c>
      <c r="J224" s="24">
        <f>'Quarterly Summary'!J83</f>
        <v>10765.069025006695</v>
      </c>
      <c r="K224" s="24">
        <f>'Quarterly Summary'!K83</f>
        <v>23508.976209431821</v>
      </c>
      <c r="L224" s="33">
        <f t="shared" si="102"/>
        <v>38634.907995778893</v>
      </c>
      <c r="M224" s="24">
        <f>'Quarterly Summary'!M83</f>
        <v>40827.125176721682</v>
      </c>
      <c r="N224" s="24">
        <f>'Quarterly Summary'!N83</f>
        <v>58563.062952256223</v>
      </c>
      <c r="O224" s="24">
        <f>'Quarterly Summary'!O83</f>
        <v>74452.132083421224</v>
      </c>
      <c r="P224" s="24">
        <f>'Quarterly Summary'!P83</f>
        <v>90892.408779655671</v>
      </c>
      <c r="Q224" s="33">
        <f t="shared" si="103"/>
        <v>264734.72899205482</v>
      </c>
      <c r="R224" s="24">
        <f>'Quarterly Summary'!R83</f>
        <v>111290.51760900934</v>
      </c>
      <c r="S224" s="24">
        <f>'Quarterly Summary'!S83</f>
        <v>137751.81213564513</v>
      </c>
      <c r="T224" s="24">
        <f>'Quarterly Summary'!T83</f>
        <v>165488.97584338312</v>
      </c>
      <c r="U224" s="24">
        <f>'Quarterly Summary'!U83</f>
        <v>190667.82565672032</v>
      </c>
      <c r="V224" s="33">
        <f t="shared" si="104"/>
        <v>605199.13124475791</v>
      </c>
      <c r="W224" s="24">
        <f>'Quarterly Summary'!W83</f>
        <v>218038.79844573827</v>
      </c>
      <c r="X224" s="24">
        <f>'Quarterly Summary'!X83</f>
        <v>254244.36242006463</v>
      </c>
      <c r="Y224" s="24">
        <f>'Quarterly Summary'!Y83</f>
        <v>303325.72890161723</v>
      </c>
      <c r="Z224" s="24">
        <f>'Quarterly Summary'!Z83</f>
        <v>355565.60962884757</v>
      </c>
      <c r="AA224" s="33">
        <f t="shared" si="105"/>
        <v>1131174.4993962678</v>
      </c>
      <c r="AB224" s="34">
        <f t="shared" si="106"/>
        <v>2039794.0488316165</v>
      </c>
      <c r="AC224" s="94">
        <f>'Quarterly Summary'!DD83</f>
        <v>3870205.9511683825</v>
      </c>
    </row>
    <row r="225" spans="1:29" x14ac:dyDescent="0.25">
      <c r="A225" t="s">
        <v>3294</v>
      </c>
      <c r="B225" s="32" t="s">
        <v>2745</v>
      </c>
      <c r="C225" s="24">
        <f>C305-0</f>
        <v>0</v>
      </c>
      <c r="D225" s="24">
        <f>D305-C305</f>
        <v>0</v>
      </c>
      <c r="E225" s="24">
        <f>E305-D305</f>
        <v>0</v>
      </c>
      <c r="F225" s="24">
        <f>F305-E305</f>
        <v>308.90149804282225</v>
      </c>
      <c r="G225" s="33">
        <f t="shared" si="101"/>
        <v>308.90149804282225</v>
      </c>
      <c r="H225" s="24">
        <f>H305-F305</f>
        <v>2446.212493790104</v>
      </c>
      <c r="I225" s="24">
        <f>I305-H305</f>
        <v>8394.1502073121101</v>
      </c>
      <c r="J225" s="24">
        <f>J305-I305</f>
        <v>19025.758590253499</v>
      </c>
      <c r="K225" s="24">
        <f>K305-J305</f>
        <v>32112.499187300258</v>
      </c>
      <c r="L225" s="33">
        <f t="shared" si="102"/>
        <v>61978.620478655968</v>
      </c>
      <c r="M225" s="24">
        <f>M305-K305</f>
        <v>42179.198928207879</v>
      </c>
      <c r="N225" s="24">
        <f>N305-M305</f>
        <v>44075.825455875471</v>
      </c>
      <c r="O225" s="24">
        <f>O305-N305</f>
        <v>44327.876959409972</v>
      </c>
      <c r="P225" s="24">
        <f>P305-O305</f>
        <v>49598.840131694829</v>
      </c>
      <c r="Q225" s="33">
        <f t="shared" si="103"/>
        <v>180181.74147518814</v>
      </c>
      <c r="R225" s="24">
        <f>R305-P305</f>
        <v>61097.704516357335</v>
      </c>
      <c r="S225" s="24">
        <f>S305-R305</f>
        <v>74520.617946399667</v>
      </c>
      <c r="T225" s="24">
        <f>T305-S305</f>
        <v>76316.757732345024</v>
      </c>
      <c r="U225" s="24">
        <f>U305-T305</f>
        <v>76611.857612612308</v>
      </c>
      <c r="V225" s="33">
        <f t="shared" si="104"/>
        <v>288546.93780771433</v>
      </c>
      <c r="W225" s="24">
        <f>W305-U305</f>
        <v>87662.193447375786</v>
      </c>
      <c r="X225" s="24">
        <f>X305-W305</f>
        <v>111444.50316502363</v>
      </c>
      <c r="Y225" s="24">
        <f>Y305-X305</f>
        <v>139155.5609849114</v>
      </c>
      <c r="Z225" s="24">
        <f>Z305-Y305</f>
        <v>143604.76598032773</v>
      </c>
      <c r="AA225" s="33">
        <f t="shared" si="105"/>
        <v>481867.02357763855</v>
      </c>
      <c r="AB225" s="34">
        <f>AB305-Z305</f>
        <v>0</v>
      </c>
      <c r="AC225" s="94">
        <f>AC305-AB305</f>
        <v>-2025766.4496744797</v>
      </c>
    </row>
    <row r="226" spans="1:29" x14ac:dyDescent="0.25">
      <c r="A226" t="s">
        <v>3297</v>
      </c>
      <c r="B226" s="32" t="s">
        <v>2748</v>
      </c>
      <c r="C226" s="24">
        <f>'Quarterly Summary'!C107</f>
        <v>0</v>
      </c>
      <c r="D226" s="24">
        <f>'Quarterly Summary'!D107</f>
        <v>0</v>
      </c>
      <c r="E226" s="24">
        <f>'Quarterly Summary'!E107</f>
        <v>0</v>
      </c>
      <c r="F226" s="24">
        <f>'Quarterly Summary'!F107</f>
        <v>359.68270080005385</v>
      </c>
      <c r="G226" s="33">
        <f t="shared" si="101"/>
        <v>359.68270080005385</v>
      </c>
      <c r="H226" s="24">
        <f>'Quarterly Summary'!H107</f>
        <v>3191.6195466085669</v>
      </c>
      <c r="I226" s="24">
        <f>'Quarterly Summary'!I107</f>
        <v>12009.605915834021</v>
      </c>
      <c r="J226" s="24">
        <f>'Quarterly Summary'!J107</f>
        <v>29790.827615260194</v>
      </c>
      <c r="K226" s="24">
        <f>'Quarterly Summary'!K107</f>
        <v>55621.475396732079</v>
      </c>
      <c r="L226" s="33">
        <f t="shared" si="102"/>
        <v>100613.52847443486</v>
      </c>
      <c r="M226" s="24">
        <f>'Quarterly Summary'!M107</f>
        <v>83006.324104929561</v>
      </c>
      <c r="N226" s="24">
        <f>'Quarterly Summary'!N107</f>
        <v>102638.88840813169</v>
      </c>
      <c r="O226" s="24">
        <f>'Quarterly Summary'!O107</f>
        <v>118780.0090428312</v>
      </c>
      <c r="P226" s="24">
        <f>'Quarterly Summary'!P107</f>
        <v>140491.2489113505</v>
      </c>
      <c r="Q226" s="33">
        <f t="shared" si="103"/>
        <v>444916.47046724294</v>
      </c>
      <c r="R226" s="24">
        <f>'Quarterly Summary'!R107</f>
        <v>172388.22212536668</v>
      </c>
      <c r="S226" s="24">
        <f>'Quarterly Summary'!S107</f>
        <v>212272.4300820448</v>
      </c>
      <c r="T226" s="24">
        <f>'Quarterly Summary'!T107</f>
        <v>241805.73357572814</v>
      </c>
      <c r="U226" s="24">
        <f>'Quarterly Summary'!U107</f>
        <v>267279.68326933263</v>
      </c>
      <c r="V226" s="33">
        <f t="shared" si="104"/>
        <v>893746.06905247224</v>
      </c>
      <c r="W226" s="24">
        <f>'Quarterly Summary'!W107</f>
        <v>305700.99189311406</v>
      </c>
      <c r="X226" s="24">
        <f>'Quarterly Summary'!X107</f>
        <v>365688.86558508826</v>
      </c>
      <c r="Y226" s="24">
        <f>'Quarterly Summary'!Y107</f>
        <v>442481.28988652863</v>
      </c>
      <c r="Z226" s="24">
        <f>'Quarterly Summary'!Z107</f>
        <v>499170.3756091753</v>
      </c>
      <c r="AA226" s="33">
        <f t="shared" si="105"/>
        <v>1613041.5229739062</v>
      </c>
      <c r="AB226" s="34">
        <f>SUM(G226,L226,Q226,V226,AA226)</f>
        <v>3052677.2736688564</v>
      </c>
      <c r="AC226" s="94">
        <f>'Quarterly Summary'!DD107</f>
        <v>2857322.7263311427</v>
      </c>
    </row>
    <row r="227" spans="1:29" x14ac:dyDescent="0.25">
      <c r="A227" t="s">
        <v>3300</v>
      </c>
      <c r="B227" s="32" t="s">
        <v>2751</v>
      </c>
      <c r="C227" s="24">
        <f>C306-0</f>
        <v>0</v>
      </c>
      <c r="D227" s="24">
        <f>D306-C306</f>
        <v>0</v>
      </c>
      <c r="E227" s="24">
        <f>E306-D306</f>
        <v>0</v>
      </c>
      <c r="F227" s="24">
        <f>F306-E306</f>
        <v>4640.3172991999463</v>
      </c>
      <c r="G227" s="33">
        <f t="shared" si="101"/>
        <v>4640.3172991999463</v>
      </c>
      <c r="H227" s="24">
        <f>H306-F306</f>
        <v>21808.380453391437</v>
      </c>
      <c r="I227" s="24">
        <f>I306-H306</f>
        <v>55490.394084165979</v>
      </c>
      <c r="J227" s="24">
        <f>J306-I306</f>
        <v>97709.17238473981</v>
      </c>
      <c r="K227" s="24">
        <f>K306-J306</f>
        <v>129378.5246032679</v>
      </c>
      <c r="L227" s="33">
        <f t="shared" si="102"/>
        <v>304386.47152556514</v>
      </c>
      <c r="M227" s="24">
        <f>M306-K306</f>
        <v>121993.67589507048</v>
      </c>
      <c r="N227" s="24">
        <f>N306-M306</f>
        <v>99861.111591868219</v>
      </c>
      <c r="O227" s="24">
        <f>O306-N306</f>
        <v>108719.99095716898</v>
      </c>
      <c r="P227" s="24">
        <f>P306-O306</f>
        <v>144508.75108864962</v>
      </c>
      <c r="Q227" s="33">
        <f t="shared" si="103"/>
        <v>475083.5295327573</v>
      </c>
      <c r="R227" s="24">
        <f>R306-P306</f>
        <v>197611.77787463332</v>
      </c>
      <c r="S227" s="24">
        <f>S306-R306</f>
        <v>197727.56991795509</v>
      </c>
      <c r="T227" s="24">
        <f>T306-S306</f>
        <v>163194.26642427174</v>
      </c>
      <c r="U227" s="24">
        <f>U306-T306</f>
        <v>187720.31673066691</v>
      </c>
      <c r="V227" s="33">
        <f t="shared" si="104"/>
        <v>746253.93094752706</v>
      </c>
      <c r="W227" s="24">
        <f>W306-U306</f>
        <v>264299.00810688594</v>
      </c>
      <c r="X227" s="24">
        <f>X306-W306</f>
        <v>374311.13441491127</v>
      </c>
      <c r="Y227" s="24">
        <f>Y306-X306</f>
        <v>377518.71011347137</v>
      </c>
      <c r="Z227" s="24">
        <f>Z306-Y306</f>
        <v>310829.6243908247</v>
      </c>
      <c r="AA227" s="33">
        <f t="shared" si="105"/>
        <v>1326958.4770260933</v>
      </c>
      <c r="AB227" s="34">
        <f>AB306-Z306</f>
        <v>0</v>
      </c>
      <c r="AC227" s="94">
        <f>AC306-AB306</f>
        <v>-5714645.4526622854</v>
      </c>
    </row>
    <row r="228" spans="1:29" x14ac:dyDescent="0.25">
      <c r="A228" t="s">
        <v>3303</v>
      </c>
      <c r="B228" s="32" t="s">
        <v>2754</v>
      </c>
      <c r="C228" s="24">
        <f>'Quarterly Summary'!C143</f>
        <v>0</v>
      </c>
      <c r="D228" s="24">
        <f>'Quarterly Summary'!D143</f>
        <v>0</v>
      </c>
      <c r="E228" s="24">
        <f>'Quarterly Summary'!E143</f>
        <v>0</v>
      </c>
      <c r="F228" s="24">
        <f>'Quarterly Summary'!F143</f>
        <v>5000</v>
      </c>
      <c r="G228" s="33">
        <f t="shared" si="101"/>
        <v>5000</v>
      </c>
      <c r="H228" s="24">
        <f>'Quarterly Summary'!H143</f>
        <v>25000.000000000004</v>
      </c>
      <c r="I228" s="24">
        <f>'Quarterly Summary'!I143</f>
        <v>67500</v>
      </c>
      <c r="J228" s="24">
        <f>'Quarterly Summary'!J143</f>
        <v>127500</v>
      </c>
      <c r="K228" s="24">
        <f>'Quarterly Summary'!K143</f>
        <v>185000</v>
      </c>
      <c r="L228" s="33">
        <f t="shared" si="102"/>
        <v>405000</v>
      </c>
      <c r="M228" s="24">
        <f>'Quarterly Summary'!M143</f>
        <v>205000</v>
      </c>
      <c r="N228" s="24">
        <f>'Quarterly Summary'!N143</f>
        <v>202500</v>
      </c>
      <c r="O228" s="24">
        <f>'Quarterly Summary'!O143</f>
        <v>227500.00000000012</v>
      </c>
      <c r="P228" s="24">
        <f>'Quarterly Summary'!P143</f>
        <v>285000.00000000012</v>
      </c>
      <c r="Q228" s="33">
        <f t="shared" si="103"/>
        <v>920000.00000000023</v>
      </c>
      <c r="R228" s="24">
        <f>'Quarterly Summary'!R143</f>
        <v>370000</v>
      </c>
      <c r="S228" s="24">
        <f>'Quarterly Summary'!S143</f>
        <v>409999.99999999977</v>
      </c>
      <c r="T228" s="24">
        <f>'Quarterly Summary'!T143</f>
        <v>405000</v>
      </c>
      <c r="U228" s="24">
        <f>'Quarterly Summary'!U143</f>
        <v>454999.99999999953</v>
      </c>
      <c r="V228" s="33">
        <f t="shared" si="104"/>
        <v>1639999.9999999993</v>
      </c>
      <c r="W228" s="24">
        <f>'Quarterly Summary'!W143</f>
        <v>570000</v>
      </c>
      <c r="X228" s="24">
        <f>'Quarterly Summary'!X143</f>
        <v>739999.99999999953</v>
      </c>
      <c r="Y228" s="24">
        <f>'Quarterly Summary'!Y143</f>
        <v>820000</v>
      </c>
      <c r="Z228" s="24">
        <f>'Quarterly Summary'!Z143</f>
        <v>810000</v>
      </c>
      <c r="AA228" s="33">
        <f t="shared" si="105"/>
        <v>2939999.9999999995</v>
      </c>
      <c r="AB228" s="34">
        <f>SUM(G228,L228,Q228,V228,AA228)</f>
        <v>5909999.9999999991</v>
      </c>
      <c r="AC228" s="94">
        <f>'Quarterly Summary'!DD143</f>
        <v>0</v>
      </c>
    </row>
    <row r="229" spans="1:29" x14ac:dyDescent="0.25">
      <c r="A229" t="s">
        <v>3306</v>
      </c>
      <c r="B229" s="32" t="s">
        <v>2757</v>
      </c>
      <c r="C229" s="35">
        <f>-'Quarterly Summary'!C335</f>
        <v>0</v>
      </c>
      <c r="D229" s="35">
        <f>-'Quarterly Summary'!D335</f>
        <v>0</v>
      </c>
      <c r="E229" s="35">
        <f>-'Quarterly Summary'!E335</f>
        <v>0</v>
      </c>
      <c r="F229" s="35">
        <f>-'Quarterly Summary'!F335</f>
        <v>-5000</v>
      </c>
      <c r="G229" s="36">
        <f t="shared" si="101"/>
        <v>-5000</v>
      </c>
      <c r="H229" s="35">
        <f>-'Quarterly Summary'!H335</f>
        <v>-25000.000000000004</v>
      </c>
      <c r="I229" s="35">
        <f>-'Quarterly Summary'!I335</f>
        <v>-67500</v>
      </c>
      <c r="J229" s="35">
        <f>-'Quarterly Summary'!J335</f>
        <v>-127500</v>
      </c>
      <c r="K229" s="35">
        <f>-'Quarterly Summary'!K335</f>
        <v>-185000</v>
      </c>
      <c r="L229" s="36">
        <f t="shared" si="102"/>
        <v>-405000</v>
      </c>
      <c r="M229" s="35">
        <f>-'Quarterly Summary'!M335</f>
        <v>-205000</v>
      </c>
      <c r="N229" s="35">
        <f>-'Quarterly Summary'!N335</f>
        <v>-202500</v>
      </c>
      <c r="O229" s="35">
        <f>-'Quarterly Summary'!O335</f>
        <v>-227500.00000000012</v>
      </c>
      <c r="P229" s="35">
        <f>-'Quarterly Summary'!P335</f>
        <v>-285000.00000000012</v>
      </c>
      <c r="Q229" s="36">
        <f t="shared" si="103"/>
        <v>-920000.00000000023</v>
      </c>
      <c r="R229" s="35">
        <f>-'Quarterly Summary'!R335</f>
        <v>-370000</v>
      </c>
      <c r="S229" s="35">
        <f>-'Quarterly Summary'!S335</f>
        <v>-409999.99999999977</v>
      </c>
      <c r="T229" s="35">
        <f>-'Quarterly Summary'!T335</f>
        <v>-405000</v>
      </c>
      <c r="U229" s="35">
        <f>-'Quarterly Summary'!U335</f>
        <v>-454999.99999999953</v>
      </c>
      <c r="V229" s="36">
        <f t="shared" si="104"/>
        <v>-1639999.9999999993</v>
      </c>
      <c r="W229" s="35">
        <f>-'Quarterly Summary'!W335</f>
        <v>-513000</v>
      </c>
      <c r="X229" s="35">
        <f>-'Quarterly Summary'!X335</f>
        <v>-665999.99999999953</v>
      </c>
      <c r="Y229" s="35">
        <f>-'Quarterly Summary'!Y335</f>
        <v>-738000</v>
      </c>
      <c r="Z229" s="35">
        <f>-'Quarterly Summary'!Z335</f>
        <v>-729000</v>
      </c>
      <c r="AA229" s="36">
        <f t="shared" si="105"/>
        <v>-2645999.9999999995</v>
      </c>
      <c r="AB229" s="37">
        <f>SUM(G229,L229,Q229,V229,AA229)</f>
        <v>-5615999.9999999991</v>
      </c>
      <c r="AC229" s="95">
        <f>-'Quarterly Summary'!DD335</f>
        <v>0</v>
      </c>
    </row>
    <row r="230" spans="1:29" x14ac:dyDescent="0.25">
      <c r="A230" t="s">
        <v>3309</v>
      </c>
      <c r="B230" s="40" t="s">
        <v>2760</v>
      </c>
      <c r="C230" s="48">
        <f>C228+C229</f>
        <v>0</v>
      </c>
      <c r="D230" s="48">
        <f>D228+D229</f>
        <v>0</v>
      </c>
      <c r="E230" s="48">
        <f>E228+E229</f>
        <v>0</v>
      </c>
      <c r="F230" s="48">
        <f>F228+F229</f>
        <v>0</v>
      </c>
      <c r="G230" s="48">
        <f t="shared" si="101"/>
        <v>0</v>
      </c>
      <c r="H230" s="48">
        <f>H228+H229</f>
        <v>0</v>
      </c>
      <c r="I230" s="48">
        <f>I228+I229</f>
        <v>0</v>
      </c>
      <c r="J230" s="48">
        <f>J228+J229</f>
        <v>0</v>
      </c>
      <c r="K230" s="48">
        <f>K228+K229</f>
        <v>0</v>
      </c>
      <c r="L230" s="48">
        <f t="shared" si="102"/>
        <v>0</v>
      </c>
      <c r="M230" s="48">
        <f>M228+M229</f>
        <v>0</v>
      </c>
      <c r="N230" s="48">
        <f>N228+N229</f>
        <v>0</v>
      </c>
      <c r="O230" s="48">
        <f>O228+O229</f>
        <v>0</v>
      </c>
      <c r="P230" s="48">
        <f>P228+P229</f>
        <v>0</v>
      </c>
      <c r="Q230" s="48">
        <f t="shared" si="103"/>
        <v>0</v>
      </c>
      <c r="R230" s="48">
        <f>R228+R229</f>
        <v>0</v>
      </c>
      <c r="S230" s="48">
        <f>S228+S229</f>
        <v>0</v>
      </c>
      <c r="T230" s="48">
        <f>T228+T229</f>
        <v>0</v>
      </c>
      <c r="U230" s="48">
        <f>U228+U229</f>
        <v>0</v>
      </c>
      <c r="V230" s="48">
        <f t="shared" si="104"/>
        <v>0</v>
      </c>
      <c r="W230" s="48">
        <f>W228+W229</f>
        <v>57000</v>
      </c>
      <c r="X230" s="48">
        <f>X228+X229</f>
        <v>74000</v>
      </c>
      <c r="Y230" s="48">
        <f>Y228+Y229</f>
        <v>82000</v>
      </c>
      <c r="Z230" s="48">
        <f>Z228+Z229</f>
        <v>81000</v>
      </c>
      <c r="AA230" s="48">
        <f t="shared" si="105"/>
        <v>294000</v>
      </c>
      <c r="AB230" s="48">
        <f>SUM(G230,L230,Q230,V230,AA230)</f>
        <v>294000</v>
      </c>
      <c r="AC230" s="95">
        <f>AC228+AC229</f>
        <v>0</v>
      </c>
    </row>
    <row r="231" spans="1:29" x14ac:dyDescent="0.25">
      <c r="A231" t="s">
        <v>3312</v>
      </c>
      <c r="B231" s="40" t="s">
        <v>2032</v>
      </c>
      <c r="C231" s="42">
        <f>C213-C228-C216</f>
        <v>0</v>
      </c>
      <c r="D231" s="42">
        <f>D213-D228-D216</f>
        <v>0</v>
      </c>
      <c r="E231" s="42">
        <f>E213-E228-E216</f>
        <v>0</v>
      </c>
      <c r="F231" s="42">
        <f>F213-F228-F216</f>
        <v>5000</v>
      </c>
      <c r="G231" s="42">
        <f t="shared" si="101"/>
        <v>5000</v>
      </c>
      <c r="H231" s="42">
        <f>H213-H228-H216</f>
        <v>25000</v>
      </c>
      <c r="I231" s="42">
        <f>I213-I228-I216</f>
        <v>67500</v>
      </c>
      <c r="J231" s="42">
        <f>J213-J228-J216</f>
        <v>127500</v>
      </c>
      <c r="K231" s="42">
        <f>K213-K228-K216</f>
        <v>185000</v>
      </c>
      <c r="L231" s="42">
        <f t="shared" si="102"/>
        <v>405000</v>
      </c>
      <c r="M231" s="42">
        <f>M213-M228-M216</f>
        <v>205000</v>
      </c>
      <c r="N231" s="42">
        <f>N213-N228-N216</f>
        <v>202500</v>
      </c>
      <c r="O231" s="42">
        <f>O213-O228-O216</f>
        <v>227500.00000000012</v>
      </c>
      <c r="P231" s="42">
        <f>P213-P228-P216</f>
        <v>285000</v>
      </c>
      <c r="Q231" s="42">
        <f t="shared" si="103"/>
        <v>920000.00000000012</v>
      </c>
      <c r="R231" s="42">
        <f>R213-R228-R216</f>
        <v>370000</v>
      </c>
      <c r="S231" s="42">
        <f>S213-S228-S216</f>
        <v>410000.00000000023</v>
      </c>
      <c r="T231" s="42">
        <f>T213-T228-T216</f>
        <v>405000</v>
      </c>
      <c r="U231" s="42">
        <f>U213-U228-U216</f>
        <v>455000.00000000093</v>
      </c>
      <c r="V231" s="42">
        <f t="shared" si="104"/>
        <v>1640000.0000000012</v>
      </c>
      <c r="W231" s="42">
        <f>W213-W228-W216</f>
        <v>570000</v>
      </c>
      <c r="X231" s="42">
        <f>X213-X228-X216</f>
        <v>740000.00000000047</v>
      </c>
      <c r="Y231" s="42">
        <f>Y213-Y228-Y216</f>
        <v>820000</v>
      </c>
      <c r="Z231" s="42">
        <f>Z213-Z228-Z216</f>
        <v>810000</v>
      </c>
      <c r="AA231" s="42">
        <f t="shared" si="105"/>
        <v>2940000.0000000005</v>
      </c>
      <c r="AB231" s="42">
        <f>SUM(G231,L231,Q231,V231,AA231)</f>
        <v>5910000.0000000019</v>
      </c>
      <c r="AC231" s="94">
        <f>AC213-AC228-AC216</f>
        <v>3060000.0000000009</v>
      </c>
    </row>
    <row r="232" spans="1:29" x14ac:dyDescent="0.25">
      <c r="A232" t="s">
        <v>3315</v>
      </c>
      <c r="B232" s="40" t="s">
        <v>2035</v>
      </c>
      <c r="C232" s="43">
        <f>C215-C230-C220-C223</f>
        <v>0</v>
      </c>
      <c r="D232" s="43">
        <f>D215-D230-D220-D223</f>
        <v>0</v>
      </c>
      <c r="E232" s="43">
        <f>E215-E230-E220-E223</f>
        <v>0</v>
      </c>
      <c r="F232" s="43">
        <f>F215-F230-F220-F223</f>
        <v>1250</v>
      </c>
      <c r="G232" s="43">
        <f t="shared" si="101"/>
        <v>1250</v>
      </c>
      <c r="H232" s="43">
        <f>H215-H230-H220-H223</f>
        <v>6250</v>
      </c>
      <c r="I232" s="43">
        <f>I215-I230-I220-I223</f>
        <v>16875</v>
      </c>
      <c r="J232" s="43">
        <f>J215-J230-J220-J223</f>
        <v>31875</v>
      </c>
      <c r="K232" s="43">
        <f>K215-K230-K220-K223</f>
        <v>46250</v>
      </c>
      <c r="L232" s="43">
        <f t="shared" si="102"/>
        <v>101250</v>
      </c>
      <c r="M232" s="43">
        <f>M215-M230-M220-M223</f>
        <v>51250</v>
      </c>
      <c r="N232" s="43">
        <f>N215-N230-N220-N223</f>
        <v>50625.000000000007</v>
      </c>
      <c r="O232" s="43">
        <f>O215-O230-O220-O223</f>
        <v>56875.000000000015</v>
      </c>
      <c r="P232" s="43">
        <f>P215-P230-P220-P223</f>
        <v>71250</v>
      </c>
      <c r="Q232" s="43">
        <f t="shared" si="103"/>
        <v>230000</v>
      </c>
      <c r="R232" s="43">
        <f>R215-R230-R220-R223</f>
        <v>92500</v>
      </c>
      <c r="S232" s="43">
        <f>S215-S230-S220-S223</f>
        <v>102500</v>
      </c>
      <c r="T232" s="43">
        <f>T215-T230-T220-T223</f>
        <v>101250.00000000001</v>
      </c>
      <c r="U232" s="43">
        <f>U215-U230-U220-U223</f>
        <v>113750.00000000003</v>
      </c>
      <c r="V232" s="43">
        <f t="shared" si="104"/>
        <v>410000</v>
      </c>
      <c r="W232" s="43">
        <f>W215-W230-W220-W223</f>
        <v>199500</v>
      </c>
      <c r="X232" s="43">
        <f>X215-X230-X220-X223</f>
        <v>259000</v>
      </c>
      <c r="Y232" s="43">
        <f>Y215-Y230-Y220-Y223</f>
        <v>286999.99999999953</v>
      </c>
      <c r="Z232" s="43">
        <f>Z215-Z230-Z220-Z223</f>
        <v>283499.99999999907</v>
      </c>
      <c r="AA232" s="43">
        <f t="shared" si="105"/>
        <v>1028999.9999999986</v>
      </c>
      <c r="AB232" s="43">
        <f>SUM(G232,L232,Q232,V232,AA232)</f>
        <v>1771499.9999999986</v>
      </c>
      <c r="AC232" s="94">
        <f>AC215-AC230-AC220-AC223</f>
        <v>688500.00000000093</v>
      </c>
    </row>
    <row r="233" spans="1:29" x14ac:dyDescent="0.25">
      <c r="A233" t="s">
        <v>3318</v>
      </c>
      <c r="B233" s="44" t="s">
        <v>1984</v>
      </c>
      <c r="C233" s="6">
        <f t="shared" ref="C233:AC233" si="107">IFERROR(C228/C213,0)</f>
        <v>0</v>
      </c>
      <c r="D233" s="6">
        <f t="shared" si="107"/>
        <v>0</v>
      </c>
      <c r="E233" s="6">
        <f t="shared" si="107"/>
        <v>0</v>
      </c>
      <c r="F233" s="6">
        <f t="shared" si="107"/>
        <v>0.2</v>
      </c>
      <c r="G233" s="45">
        <f t="shared" si="107"/>
        <v>0.2</v>
      </c>
      <c r="H233" s="6">
        <f t="shared" si="107"/>
        <v>0.20000000000000004</v>
      </c>
      <c r="I233" s="6">
        <f t="shared" si="107"/>
        <v>0.2</v>
      </c>
      <c r="J233" s="6">
        <f t="shared" si="107"/>
        <v>0.2</v>
      </c>
      <c r="K233" s="6">
        <f t="shared" si="107"/>
        <v>0.2</v>
      </c>
      <c r="L233" s="45">
        <f t="shared" si="107"/>
        <v>0.2</v>
      </c>
      <c r="M233" s="6">
        <f t="shared" si="107"/>
        <v>0.2</v>
      </c>
      <c r="N233" s="6">
        <f t="shared" si="107"/>
        <v>0.2</v>
      </c>
      <c r="O233" s="6">
        <f t="shared" si="107"/>
        <v>0.20000000000000007</v>
      </c>
      <c r="P233" s="6">
        <f t="shared" si="107"/>
        <v>0.20000000000000009</v>
      </c>
      <c r="Q233" s="45">
        <f t="shared" si="107"/>
        <v>0.20000000000000004</v>
      </c>
      <c r="R233" s="6">
        <f t="shared" si="107"/>
        <v>0.2</v>
      </c>
      <c r="S233" s="6">
        <f t="shared" si="107"/>
        <v>0.1999999999999999</v>
      </c>
      <c r="T233" s="6">
        <f t="shared" si="107"/>
        <v>0.2</v>
      </c>
      <c r="U233" s="6">
        <f t="shared" si="107"/>
        <v>0.19999999999999976</v>
      </c>
      <c r="V233" s="45">
        <f t="shared" si="107"/>
        <v>0.19999999999999993</v>
      </c>
      <c r="W233" s="6">
        <f t="shared" si="107"/>
        <v>0.2</v>
      </c>
      <c r="X233" s="6">
        <f t="shared" si="107"/>
        <v>0.19999999999999987</v>
      </c>
      <c r="Y233" s="6">
        <f t="shared" si="107"/>
        <v>0.2</v>
      </c>
      <c r="Z233" s="6">
        <f t="shared" si="107"/>
        <v>0.2</v>
      </c>
      <c r="AA233" s="45">
        <f t="shared" si="107"/>
        <v>0.19999999999999996</v>
      </c>
      <c r="AB233" s="46">
        <f t="shared" si="107"/>
        <v>0.19999999999999996</v>
      </c>
      <c r="AC233" s="96">
        <f t="shared" si="107"/>
        <v>0</v>
      </c>
    </row>
    <row r="234" spans="1:29" x14ac:dyDescent="0.25">
      <c r="A234" t="s">
        <v>3321</v>
      </c>
      <c r="B234" s="44" t="s">
        <v>1987</v>
      </c>
      <c r="C234" s="6">
        <f t="shared" ref="C234:AC234" si="108">IFERROR(C230/C215,0)</f>
        <v>0</v>
      </c>
      <c r="D234" s="6">
        <f t="shared" si="108"/>
        <v>0</v>
      </c>
      <c r="E234" s="6">
        <f t="shared" si="108"/>
        <v>0</v>
      </c>
      <c r="F234" s="6">
        <f t="shared" si="108"/>
        <v>0</v>
      </c>
      <c r="G234" s="45">
        <f t="shared" si="108"/>
        <v>0</v>
      </c>
      <c r="H234" s="6">
        <f t="shared" si="108"/>
        <v>0</v>
      </c>
      <c r="I234" s="6">
        <f t="shared" si="108"/>
        <v>0</v>
      </c>
      <c r="J234" s="6">
        <f t="shared" si="108"/>
        <v>0</v>
      </c>
      <c r="K234" s="6">
        <f t="shared" si="108"/>
        <v>0</v>
      </c>
      <c r="L234" s="45">
        <f t="shared" si="108"/>
        <v>0</v>
      </c>
      <c r="M234" s="6">
        <f t="shared" si="108"/>
        <v>0</v>
      </c>
      <c r="N234" s="6">
        <f t="shared" si="108"/>
        <v>0</v>
      </c>
      <c r="O234" s="6">
        <f t="shared" si="108"/>
        <v>0</v>
      </c>
      <c r="P234" s="6">
        <f t="shared" si="108"/>
        <v>0</v>
      </c>
      <c r="Q234" s="45">
        <f t="shared" si="108"/>
        <v>0</v>
      </c>
      <c r="R234" s="6">
        <f t="shared" si="108"/>
        <v>0</v>
      </c>
      <c r="S234" s="6">
        <f t="shared" si="108"/>
        <v>0</v>
      </c>
      <c r="T234" s="6">
        <f t="shared" si="108"/>
        <v>0</v>
      </c>
      <c r="U234" s="6">
        <f t="shared" si="108"/>
        <v>0</v>
      </c>
      <c r="V234" s="45">
        <f t="shared" si="108"/>
        <v>0</v>
      </c>
      <c r="W234" s="6">
        <f t="shared" si="108"/>
        <v>0.2</v>
      </c>
      <c r="X234" s="6">
        <f t="shared" si="108"/>
        <v>0.2</v>
      </c>
      <c r="Y234" s="6">
        <f t="shared" si="108"/>
        <v>0.20000000000000023</v>
      </c>
      <c r="Z234" s="6">
        <f t="shared" si="108"/>
        <v>0.20000000000000046</v>
      </c>
      <c r="AA234" s="45">
        <f t="shared" si="108"/>
        <v>0.20000000000000018</v>
      </c>
      <c r="AB234" s="46">
        <f t="shared" si="108"/>
        <v>0.20000000000000018</v>
      </c>
      <c r="AC234" s="96">
        <f t="shared" si="108"/>
        <v>0</v>
      </c>
    </row>
    <row r="235" spans="1:29" x14ac:dyDescent="0.25">
      <c r="A235" t="s">
        <v>3324</v>
      </c>
      <c r="B235" s="44" t="s">
        <v>2044</v>
      </c>
      <c r="C235" s="6">
        <f t="shared" ref="C235:AC235" si="109">IFERROR((C230+C220+C223)/C215,0)</f>
        <v>0</v>
      </c>
      <c r="D235" s="6">
        <f t="shared" si="109"/>
        <v>0</v>
      </c>
      <c r="E235" s="6">
        <f t="shared" si="109"/>
        <v>0</v>
      </c>
      <c r="F235" s="6">
        <f t="shared" si="109"/>
        <v>0</v>
      </c>
      <c r="G235" s="45">
        <f t="shared" si="109"/>
        <v>0</v>
      </c>
      <c r="H235" s="6">
        <f t="shared" si="109"/>
        <v>0</v>
      </c>
      <c r="I235" s="6">
        <f t="shared" si="109"/>
        <v>0</v>
      </c>
      <c r="J235" s="6">
        <f t="shared" si="109"/>
        <v>0</v>
      </c>
      <c r="K235" s="6">
        <f t="shared" si="109"/>
        <v>0</v>
      </c>
      <c r="L235" s="45">
        <f t="shared" si="109"/>
        <v>0</v>
      </c>
      <c r="M235" s="6">
        <f t="shared" si="109"/>
        <v>0</v>
      </c>
      <c r="N235" s="6">
        <f t="shared" si="109"/>
        <v>0</v>
      </c>
      <c r="O235" s="6">
        <f t="shared" si="109"/>
        <v>0</v>
      </c>
      <c r="P235" s="6">
        <f t="shared" si="109"/>
        <v>0</v>
      </c>
      <c r="Q235" s="45">
        <f t="shared" si="109"/>
        <v>0</v>
      </c>
      <c r="R235" s="6">
        <f t="shared" si="109"/>
        <v>0</v>
      </c>
      <c r="S235" s="6">
        <f t="shared" si="109"/>
        <v>0</v>
      </c>
      <c r="T235" s="6">
        <f t="shared" si="109"/>
        <v>0</v>
      </c>
      <c r="U235" s="6">
        <f t="shared" si="109"/>
        <v>0</v>
      </c>
      <c r="V235" s="45">
        <f t="shared" si="109"/>
        <v>0</v>
      </c>
      <c r="W235" s="6">
        <f t="shared" si="109"/>
        <v>0.3</v>
      </c>
      <c r="X235" s="6">
        <f t="shared" si="109"/>
        <v>0.3</v>
      </c>
      <c r="Y235" s="6">
        <f t="shared" si="109"/>
        <v>0.30000000000000032</v>
      </c>
      <c r="Z235" s="6">
        <f t="shared" si="109"/>
        <v>0.3000000000000006</v>
      </c>
      <c r="AA235" s="45">
        <f t="shared" si="109"/>
        <v>0.30000000000000027</v>
      </c>
      <c r="AB235" s="46">
        <f t="shared" si="109"/>
        <v>-0.20510204081632671</v>
      </c>
      <c r="AC235" s="96">
        <f t="shared" si="109"/>
        <v>9.9999999999999797E-2</v>
      </c>
    </row>
    <row r="236" spans="1:29" x14ac:dyDescent="0.25">
      <c r="A236" t="s">
        <v>3327</v>
      </c>
      <c r="B236" s="44" t="s">
        <v>2047</v>
      </c>
      <c r="C236" s="6">
        <f t="shared" ref="C236:AC236" si="110">IFERROR(C232/C213,0)</f>
        <v>0</v>
      </c>
      <c r="D236" s="6">
        <f t="shared" si="110"/>
        <v>0</v>
      </c>
      <c r="E236" s="6">
        <f t="shared" si="110"/>
        <v>0</v>
      </c>
      <c r="F236" s="6">
        <f t="shared" si="110"/>
        <v>0.05</v>
      </c>
      <c r="G236" s="45">
        <f t="shared" si="110"/>
        <v>0.05</v>
      </c>
      <c r="H236" s="6">
        <f t="shared" si="110"/>
        <v>0.05</v>
      </c>
      <c r="I236" s="6">
        <f t="shared" si="110"/>
        <v>0.05</v>
      </c>
      <c r="J236" s="6">
        <f t="shared" si="110"/>
        <v>0.05</v>
      </c>
      <c r="K236" s="6">
        <f t="shared" si="110"/>
        <v>0.05</v>
      </c>
      <c r="L236" s="45">
        <f t="shared" si="110"/>
        <v>0.05</v>
      </c>
      <c r="M236" s="6">
        <f t="shared" si="110"/>
        <v>0.05</v>
      </c>
      <c r="N236" s="6">
        <f t="shared" si="110"/>
        <v>5.000000000000001E-2</v>
      </c>
      <c r="O236" s="6">
        <f t="shared" si="110"/>
        <v>0.05</v>
      </c>
      <c r="P236" s="6">
        <f t="shared" si="110"/>
        <v>0.05</v>
      </c>
      <c r="Q236" s="45">
        <f t="shared" si="110"/>
        <v>0.05</v>
      </c>
      <c r="R236" s="6">
        <f t="shared" si="110"/>
        <v>0.05</v>
      </c>
      <c r="S236" s="6">
        <f t="shared" si="110"/>
        <v>0.05</v>
      </c>
      <c r="T236" s="6">
        <f t="shared" si="110"/>
        <v>5.000000000000001E-2</v>
      </c>
      <c r="U236" s="6">
        <f t="shared" si="110"/>
        <v>0.05</v>
      </c>
      <c r="V236" s="45">
        <f t="shared" si="110"/>
        <v>0.05</v>
      </c>
      <c r="W236" s="6">
        <f t="shared" si="110"/>
        <v>7.0000000000000007E-2</v>
      </c>
      <c r="X236" s="6">
        <f t="shared" si="110"/>
        <v>7.0000000000000007E-2</v>
      </c>
      <c r="Y236" s="6">
        <f t="shared" si="110"/>
        <v>6.9999999999999896E-2</v>
      </c>
      <c r="Z236" s="6">
        <f t="shared" si="110"/>
        <v>6.9999999999999771E-2</v>
      </c>
      <c r="AA236" s="45">
        <f t="shared" si="110"/>
        <v>6.999999999999991E-2</v>
      </c>
      <c r="AB236" s="46">
        <f t="shared" si="110"/>
        <v>5.9949238578680154E-2</v>
      </c>
      <c r="AC236" s="96">
        <f t="shared" si="110"/>
        <v>9.0000000000000108E-2</v>
      </c>
    </row>
    <row r="237" spans="1:29" x14ac:dyDescent="0.25">
      <c r="A237" t="s">
        <v>3330</v>
      </c>
    </row>
    <row r="238" spans="1:29" x14ac:dyDescent="0.25">
      <c r="A238" t="s">
        <v>3332</v>
      </c>
      <c r="B238" s="65" t="str">
        <f>ENTITY_9</f>
        <v>Other Short Tail</v>
      </c>
    </row>
    <row r="239" spans="1:29" x14ac:dyDescent="0.25">
      <c r="A239" t="s">
        <v>3335</v>
      </c>
      <c r="B239" s="32" t="s">
        <v>1956</v>
      </c>
      <c r="C239" s="24">
        <f>'Quarterly Summary'!C24</f>
        <v>0</v>
      </c>
      <c r="D239" s="24">
        <f>'Quarterly Summary'!D24</f>
        <v>0</v>
      </c>
      <c r="E239" s="24">
        <f>'Quarterly Summary'!E24</f>
        <v>0</v>
      </c>
      <c r="F239" s="24">
        <f>'Quarterly Summary'!F24</f>
        <v>0</v>
      </c>
      <c r="G239" s="33">
        <f t="shared" ref="G239:G258" si="111">SUM(C239:F239)</f>
        <v>0</v>
      </c>
      <c r="H239" s="24">
        <f>'Quarterly Summary'!H24</f>
        <v>31249.999999999996</v>
      </c>
      <c r="I239" s="24">
        <f>'Quarterly Summary'!I24</f>
        <v>187500</v>
      </c>
      <c r="J239" s="24">
        <f>'Quarterly Summary'!J24</f>
        <v>812500</v>
      </c>
      <c r="K239" s="24">
        <f>'Quarterly Summary'!K24</f>
        <v>1912500</v>
      </c>
      <c r="L239" s="33">
        <f t="shared" ref="L239:L258" si="112">SUM(H239:K239)</f>
        <v>2943750</v>
      </c>
      <c r="M239" s="24">
        <f>'Quarterly Summary'!M24</f>
        <v>3201250</v>
      </c>
      <c r="N239" s="24">
        <f>'Quarterly Summary'!N24</f>
        <v>4629000</v>
      </c>
      <c r="O239" s="24">
        <f>'Quarterly Summary'!O24</f>
        <v>5904800</v>
      </c>
      <c r="P239" s="24">
        <f>'Quarterly Summary'!P24</f>
        <v>7085759.9999999981</v>
      </c>
      <c r="Q239" s="33">
        <f t="shared" ref="Q239:Q258" si="113">SUM(M239:P239)</f>
        <v>20820810</v>
      </c>
      <c r="R239" s="24">
        <f>'Quarterly Summary'!R24</f>
        <v>8502912</v>
      </c>
      <c r="S239" s="24">
        <f>'Quarterly Summary'!S24</f>
        <v>10203494.4</v>
      </c>
      <c r="T239" s="24">
        <f>'Quarterly Summary'!T24</f>
        <v>12244193.279999997</v>
      </c>
      <c r="U239" s="24">
        <f>'Quarterly Summary'!U24</f>
        <v>14693031.935999997</v>
      </c>
      <c r="V239" s="33">
        <f t="shared" ref="V239:V258" si="114">SUM(R239:U239)</f>
        <v>45643631.615999997</v>
      </c>
      <c r="W239" s="24">
        <f>'Quarterly Summary'!W24</f>
        <v>17631638.323200002</v>
      </c>
      <c r="X239" s="24">
        <f>'Quarterly Summary'!X24</f>
        <v>21157965.987840001</v>
      </c>
      <c r="Y239" s="24">
        <f>'Quarterly Summary'!Y24</f>
        <v>25389559.185408004</v>
      </c>
      <c r="Z239" s="24">
        <f>'Quarterly Summary'!Z24</f>
        <v>30467471.022489592</v>
      </c>
      <c r="AA239" s="33">
        <f t="shared" ref="AA239:AA258" si="115">SUM(W239:Z239)</f>
        <v>94646634.518937588</v>
      </c>
      <c r="AB239" s="34">
        <f t="shared" ref="AB239:AB250" si="116">SUM(G239,L239,Q239,V239,AA239)</f>
        <v>164054826.13493758</v>
      </c>
      <c r="AC239" s="94">
        <f>'Quarterly Summary'!DD24</f>
        <v>73978866.774835169</v>
      </c>
    </row>
    <row r="240" spans="1:29" x14ac:dyDescent="0.25">
      <c r="A240" t="s">
        <v>3338</v>
      </c>
      <c r="B240" s="32" t="s">
        <v>2719</v>
      </c>
      <c r="C240" s="35">
        <f>-'Quarterly Summary'!C360</f>
        <v>0</v>
      </c>
      <c r="D240" s="35">
        <f>-'Quarterly Summary'!D360</f>
        <v>0</v>
      </c>
      <c r="E240" s="35">
        <f>-'Quarterly Summary'!E360</f>
        <v>0</v>
      </c>
      <c r="F240" s="35">
        <f>-'Quarterly Summary'!F360</f>
        <v>0</v>
      </c>
      <c r="G240" s="36">
        <f t="shared" si="111"/>
        <v>0</v>
      </c>
      <c r="H240" s="35">
        <f>-'Quarterly Summary'!H360</f>
        <v>-31249.999999999996</v>
      </c>
      <c r="I240" s="35">
        <f>-'Quarterly Summary'!I360</f>
        <v>-187500</v>
      </c>
      <c r="J240" s="35">
        <f>-'Quarterly Summary'!J360</f>
        <v>-812500</v>
      </c>
      <c r="K240" s="35">
        <f>-'Quarterly Summary'!K360</f>
        <v>-1912500</v>
      </c>
      <c r="L240" s="36">
        <f t="shared" si="112"/>
        <v>-2943750</v>
      </c>
      <c r="M240" s="35">
        <f>-'Quarterly Summary'!M360</f>
        <v>-3201250</v>
      </c>
      <c r="N240" s="35">
        <f>-'Quarterly Summary'!N360</f>
        <v>-4629000</v>
      </c>
      <c r="O240" s="35">
        <f>-'Quarterly Summary'!O360</f>
        <v>-5904800</v>
      </c>
      <c r="P240" s="35">
        <f>-'Quarterly Summary'!P360</f>
        <v>-7085759.9999999981</v>
      </c>
      <c r="Q240" s="36">
        <f t="shared" si="113"/>
        <v>-20820810</v>
      </c>
      <c r="R240" s="35">
        <f>-'Quarterly Summary'!R360</f>
        <v>-8502912</v>
      </c>
      <c r="S240" s="35">
        <f>-'Quarterly Summary'!S360</f>
        <v>-10203494.4</v>
      </c>
      <c r="T240" s="35">
        <f>-'Quarterly Summary'!T360</f>
        <v>-12244193.279999997</v>
      </c>
      <c r="U240" s="35">
        <f>-'Quarterly Summary'!U360</f>
        <v>-14693031.935999997</v>
      </c>
      <c r="V240" s="36">
        <f t="shared" si="114"/>
        <v>-45643631.615999997</v>
      </c>
      <c r="W240" s="35">
        <f>-'Quarterly Summary'!W360</f>
        <v>-15868474.490880001</v>
      </c>
      <c r="X240" s="35">
        <f>-'Quarterly Summary'!X360</f>
        <v>-19042169.389056001</v>
      </c>
      <c r="Y240" s="35">
        <f>-'Quarterly Summary'!Y360</f>
        <v>-22850603.266867206</v>
      </c>
      <c r="Z240" s="35">
        <f>-'Quarterly Summary'!Z360</f>
        <v>-27420723.920240633</v>
      </c>
      <c r="AA240" s="36">
        <f t="shared" si="115"/>
        <v>-85181971.067043841</v>
      </c>
      <c r="AB240" s="37">
        <f t="shared" si="116"/>
        <v>-154590162.68304384</v>
      </c>
      <c r="AC240" s="95">
        <f>-'Quarterly Summary'!DD360</f>
        <v>-66580980.09735167</v>
      </c>
    </row>
    <row r="241" spans="1:29" x14ac:dyDescent="0.25">
      <c r="A241" t="s">
        <v>3341</v>
      </c>
      <c r="B241" s="40" t="s">
        <v>1969</v>
      </c>
      <c r="C241" s="43">
        <f>C239+C240</f>
        <v>0</v>
      </c>
      <c r="D241" s="43">
        <f>D239+D240</f>
        <v>0</v>
      </c>
      <c r="E241" s="43">
        <f>E239+E240</f>
        <v>0</v>
      </c>
      <c r="F241" s="43">
        <f>F239+F240</f>
        <v>0</v>
      </c>
      <c r="G241" s="43">
        <f t="shared" si="111"/>
        <v>0</v>
      </c>
      <c r="H241" s="43">
        <f>H239+H240</f>
        <v>0</v>
      </c>
      <c r="I241" s="43">
        <f>I239+I240</f>
        <v>0</v>
      </c>
      <c r="J241" s="43">
        <f>J239+J240</f>
        <v>0</v>
      </c>
      <c r="K241" s="43">
        <f>K239+K240</f>
        <v>0</v>
      </c>
      <c r="L241" s="43">
        <f t="shared" si="112"/>
        <v>0</v>
      </c>
      <c r="M241" s="43">
        <f>M239+M240</f>
        <v>0</v>
      </c>
      <c r="N241" s="43">
        <f>N239+N240</f>
        <v>0</v>
      </c>
      <c r="O241" s="43">
        <f>O239+O240</f>
        <v>0</v>
      </c>
      <c r="P241" s="43">
        <f>P239+P240</f>
        <v>0</v>
      </c>
      <c r="Q241" s="43">
        <f t="shared" si="113"/>
        <v>0</v>
      </c>
      <c r="R241" s="43">
        <f>R239+R240</f>
        <v>0</v>
      </c>
      <c r="S241" s="43">
        <f>S239+S240</f>
        <v>0</v>
      </c>
      <c r="T241" s="43">
        <f>T239+T240</f>
        <v>0</v>
      </c>
      <c r="U241" s="43">
        <f>U239+U240</f>
        <v>0</v>
      </c>
      <c r="V241" s="43">
        <f t="shared" si="114"/>
        <v>0</v>
      </c>
      <c r="W241" s="43">
        <f>W239+W240</f>
        <v>1763163.832320001</v>
      </c>
      <c r="X241" s="43">
        <f>X239+X240</f>
        <v>2115796.5987839997</v>
      </c>
      <c r="Y241" s="43">
        <f>Y239+Y240</f>
        <v>2538955.9185407981</v>
      </c>
      <c r="Z241" s="43">
        <f>Z239+Z240</f>
        <v>3046747.1022489592</v>
      </c>
      <c r="AA241" s="43">
        <f t="shared" si="115"/>
        <v>9464663.451893758</v>
      </c>
      <c r="AB241" s="43">
        <f t="shared" si="116"/>
        <v>9464663.451893758</v>
      </c>
      <c r="AC241" s="94">
        <f>AC239+AC240</f>
        <v>7397886.6774834991</v>
      </c>
    </row>
    <row r="242" spans="1:29" x14ac:dyDescent="0.25">
      <c r="A242" t="s">
        <v>3344</v>
      </c>
      <c r="B242" s="32" t="s">
        <v>2724</v>
      </c>
      <c r="C242" s="24">
        <f>'Quarterly Summary'!C48</f>
        <v>0</v>
      </c>
      <c r="D242" s="24">
        <f>'Quarterly Summary'!D48</f>
        <v>0</v>
      </c>
      <c r="E242" s="24">
        <f>'Quarterly Summary'!E48</f>
        <v>0</v>
      </c>
      <c r="F242" s="24">
        <f>'Quarterly Summary'!F48</f>
        <v>0</v>
      </c>
      <c r="G242" s="33">
        <f t="shared" si="111"/>
        <v>0</v>
      </c>
      <c r="H242" s="24">
        <f>'Quarterly Summary'!H48</f>
        <v>12500</v>
      </c>
      <c r="I242" s="24">
        <f>'Quarterly Summary'!I48</f>
        <v>75000</v>
      </c>
      <c r="J242" s="24">
        <f>'Quarterly Summary'!J48</f>
        <v>325000</v>
      </c>
      <c r="K242" s="24">
        <f>'Quarterly Summary'!K48</f>
        <v>765000</v>
      </c>
      <c r="L242" s="33">
        <f t="shared" si="112"/>
        <v>1177500</v>
      </c>
      <c r="M242" s="24">
        <f>'Quarterly Summary'!M48</f>
        <v>1280500</v>
      </c>
      <c r="N242" s="24">
        <f>'Quarterly Summary'!N48</f>
        <v>1851600</v>
      </c>
      <c r="O242" s="24">
        <f>'Quarterly Summary'!O48</f>
        <v>2361920</v>
      </c>
      <c r="P242" s="24">
        <f>'Quarterly Summary'!P48</f>
        <v>2834303.9999999995</v>
      </c>
      <c r="Q242" s="33">
        <f t="shared" si="113"/>
        <v>8328324</v>
      </c>
      <c r="R242" s="24">
        <f>'Quarterly Summary'!R48</f>
        <v>3401164.7999999998</v>
      </c>
      <c r="S242" s="24">
        <f>'Quarterly Summary'!S48</f>
        <v>4081397.7600000002</v>
      </c>
      <c r="T242" s="24">
        <f>'Quarterly Summary'!T48</f>
        <v>4897677.3119999999</v>
      </c>
      <c r="U242" s="24">
        <f>'Quarterly Summary'!U48</f>
        <v>5877212.7743999995</v>
      </c>
      <c r="V242" s="33">
        <f t="shared" si="114"/>
        <v>18257452.646400001</v>
      </c>
      <c r="W242" s="24">
        <f>'Quarterly Summary'!W48</f>
        <v>7052655.3292800002</v>
      </c>
      <c r="X242" s="24">
        <f>'Quarterly Summary'!X48</f>
        <v>8463186.3951360006</v>
      </c>
      <c r="Y242" s="24">
        <f>'Quarterly Summary'!Y48</f>
        <v>10155823.674163202</v>
      </c>
      <c r="Z242" s="24">
        <f>'Quarterly Summary'!Z48</f>
        <v>12186988.408995837</v>
      </c>
      <c r="AA242" s="33">
        <f t="shared" si="115"/>
        <v>37858653.80757504</v>
      </c>
      <c r="AB242" s="34">
        <f t="shared" si="116"/>
        <v>65621930.453975037</v>
      </c>
      <c r="AC242" s="94">
        <f>'Quarterly Summary'!DD48</f>
        <v>29591546.709934074</v>
      </c>
    </row>
    <row r="243" spans="1:29" x14ac:dyDescent="0.25">
      <c r="A243" t="s">
        <v>3347</v>
      </c>
      <c r="B243" s="32" t="s">
        <v>1996</v>
      </c>
      <c r="C243" s="35">
        <f>-'Quarterly Summary'!C240</f>
        <v>0</v>
      </c>
      <c r="D243" s="35">
        <f>-'Quarterly Summary'!D240</f>
        <v>0</v>
      </c>
      <c r="E243" s="35">
        <f>-'Quarterly Summary'!E240</f>
        <v>0</v>
      </c>
      <c r="F243" s="35">
        <f>-'Quarterly Summary'!F240</f>
        <v>0</v>
      </c>
      <c r="G243" s="36">
        <f t="shared" si="111"/>
        <v>0</v>
      </c>
      <c r="H243" s="35">
        <f>-'Quarterly Summary'!H240</f>
        <v>-12500</v>
      </c>
      <c r="I243" s="35">
        <f>-'Quarterly Summary'!I240</f>
        <v>-75000</v>
      </c>
      <c r="J243" s="35">
        <f>-'Quarterly Summary'!J240</f>
        <v>-325000</v>
      </c>
      <c r="K243" s="35">
        <f>-'Quarterly Summary'!K240</f>
        <v>-765000</v>
      </c>
      <c r="L243" s="36">
        <f t="shared" si="112"/>
        <v>-1177500</v>
      </c>
      <c r="M243" s="35">
        <f>-'Quarterly Summary'!M240</f>
        <v>-1280500</v>
      </c>
      <c r="N243" s="35">
        <f>-'Quarterly Summary'!N240</f>
        <v>-1851600</v>
      </c>
      <c r="O243" s="35">
        <f>-'Quarterly Summary'!O240</f>
        <v>-2361920</v>
      </c>
      <c r="P243" s="35">
        <f>-'Quarterly Summary'!P240</f>
        <v>-2834303.9999999995</v>
      </c>
      <c r="Q243" s="36">
        <f t="shared" si="113"/>
        <v>-8328324</v>
      </c>
      <c r="R243" s="35">
        <f>-'Quarterly Summary'!R240</f>
        <v>-3401164.7999999998</v>
      </c>
      <c r="S243" s="35">
        <f>-'Quarterly Summary'!S240</f>
        <v>-4081397.7600000002</v>
      </c>
      <c r="T243" s="35">
        <f>-'Quarterly Summary'!T240</f>
        <v>-4897677.3119999999</v>
      </c>
      <c r="U243" s="35">
        <f>-'Quarterly Summary'!U240</f>
        <v>-5877212.7743999995</v>
      </c>
      <c r="V243" s="36">
        <f t="shared" si="114"/>
        <v>-18257452.646400001</v>
      </c>
      <c r="W243" s="35">
        <f>-'Quarterly Summary'!W240</f>
        <v>-6347389.7963520009</v>
      </c>
      <c r="X243" s="35">
        <f>-'Quarterly Summary'!X240</f>
        <v>-7616867.7556224018</v>
      </c>
      <c r="Y243" s="35">
        <f>-'Quarterly Summary'!Y240</f>
        <v>-9140241.3067468815</v>
      </c>
      <c r="Z243" s="35">
        <f>-'Quarterly Summary'!Z240</f>
        <v>-10968289.568096254</v>
      </c>
      <c r="AA243" s="36">
        <f t="shared" si="115"/>
        <v>-34072788.426817536</v>
      </c>
      <c r="AB243" s="37">
        <f t="shared" si="116"/>
        <v>-61836065.073217541</v>
      </c>
      <c r="AC243" s="95">
        <f>-'Quarterly Summary'!DD240</f>
        <v>-26632392.038940672</v>
      </c>
    </row>
    <row r="244" spans="1:29" x14ac:dyDescent="0.25">
      <c r="A244" t="s">
        <v>3350</v>
      </c>
      <c r="B244" s="39" t="s">
        <v>1999</v>
      </c>
      <c r="C244" s="47">
        <f>C242+C243</f>
        <v>0</v>
      </c>
      <c r="D244" s="47">
        <f>D242+D243</f>
        <v>0</v>
      </c>
      <c r="E244" s="47">
        <f>E242+E243</f>
        <v>0</v>
      </c>
      <c r="F244" s="47">
        <f>F242+F243</f>
        <v>0</v>
      </c>
      <c r="G244" s="47">
        <f t="shared" si="111"/>
        <v>0</v>
      </c>
      <c r="H244" s="47">
        <f>H242+H243</f>
        <v>0</v>
      </c>
      <c r="I244" s="47">
        <f>I242+I243</f>
        <v>0</v>
      </c>
      <c r="J244" s="47">
        <f>J242+J243</f>
        <v>0</v>
      </c>
      <c r="K244" s="47">
        <f>K242+K243</f>
        <v>0</v>
      </c>
      <c r="L244" s="47">
        <f t="shared" si="112"/>
        <v>0</v>
      </c>
      <c r="M244" s="47">
        <f>M242+M243</f>
        <v>0</v>
      </c>
      <c r="N244" s="47">
        <f>N242+N243</f>
        <v>0</v>
      </c>
      <c r="O244" s="47">
        <f>O242+O243</f>
        <v>0</v>
      </c>
      <c r="P244" s="47">
        <f>P242+P243</f>
        <v>0</v>
      </c>
      <c r="Q244" s="47">
        <f t="shared" si="113"/>
        <v>0</v>
      </c>
      <c r="R244" s="47">
        <f>R242+R243</f>
        <v>0</v>
      </c>
      <c r="S244" s="47">
        <f>S242+S243</f>
        <v>0</v>
      </c>
      <c r="T244" s="47">
        <f>T242+T243</f>
        <v>0</v>
      </c>
      <c r="U244" s="47">
        <f>U242+U243</f>
        <v>0</v>
      </c>
      <c r="V244" s="47">
        <f t="shared" si="114"/>
        <v>0</v>
      </c>
      <c r="W244" s="47">
        <f>W242+W243</f>
        <v>705265.53292799927</v>
      </c>
      <c r="X244" s="47">
        <f>X242+X243</f>
        <v>846318.63951359876</v>
      </c>
      <c r="Y244" s="47">
        <f>Y242+Y243</f>
        <v>1015582.3674163204</v>
      </c>
      <c r="Z244" s="47">
        <f>Z242+Z243</f>
        <v>1218698.840899583</v>
      </c>
      <c r="AA244" s="47">
        <f t="shared" si="115"/>
        <v>3785865.3807575013</v>
      </c>
      <c r="AB244" s="47">
        <f t="shared" si="116"/>
        <v>3785865.3807575013</v>
      </c>
      <c r="AC244" s="95">
        <f>AC242+AC243</f>
        <v>2959154.6709934026</v>
      </c>
    </row>
    <row r="245" spans="1:29" x14ac:dyDescent="0.25">
      <c r="A245" t="s">
        <v>3353</v>
      </c>
      <c r="B245" s="32" t="s">
        <v>2731</v>
      </c>
      <c r="C245" s="35">
        <f>-'Quarterly Summary'!C72</f>
        <v>0</v>
      </c>
      <c r="D245" s="35">
        <f>-'Quarterly Summary'!D72</f>
        <v>0</v>
      </c>
      <c r="E245" s="35">
        <f>-'Quarterly Summary'!E72</f>
        <v>0</v>
      </c>
      <c r="F245" s="35">
        <f>-'Quarterly Summary'!F72</f>
        <v>0</v>
      </c>
      <c r="G245" s="36">
        <f t="shared" si="111"/>
        <v>0</v>
      </c>
      <c r="H245" s="35">
        <f>-'Quarterly Summary'!H72</f>
        <v>-1562.5</v>
      </c>
      <c r="I245" s="35">
        <f>-'Quarterly Summary'!I72</f>
        <v>-9375</v>
      </c>
      <c r="J245" s="35">
        <f>-'Quarterly Summary'!J72</f>
        <v>-40625</v>
      </c>
      <c r="K245" s="35">
        <f>-'Quarterly Summary'!K72</f>
        <v>-95625</v>
      </c>
      <c r="L245" s="36">
        <f t="shared" si="112"/>
        <v>-147187.5</v>
      </c>
      <c r="M245" s="35">
        <f>-'Quarterly Summary'!M72</f>
        <v>-160062.5</v>
      </c>
      <c r="N245" s="35">
        <f>-'Quarterly Summary'!N72</f>
        <v>-231450</v>
      </c>
      <c r="O245" s="35">
        <f>-'Quarterly Summary'!O72</f>
        <v>-295240</v>
      </c>
      <c r="P245" s="35">
        <f>-'Quarterly Summary'!P72</f>
        <v>-354287.99999999994</v>
      </c>
      <c r="Q245" s="36">
        <f t="shared" si="113"/>
        <v>-1041040.5</v>
      </c>
      <c r="R245" s="35">
        <f>-'Quarterly Summary'!R72</f>
        <v>-425145.59999999998</v>
      </c>
      <c r="S245" s="35">
        <f>-'Quarterly Summary'!S72</f>
        <v>-510174.72000000003</v>
      </c>
      <c r="T245" s="35">
        <f>-'Quarterly Summary'!T72</f>
        <v>-612209.66399999999</v>
      </c>
      <c r="U245" s="35">
        <f>-'Quarterly Summary'!U72</f>
        <v>-734651.59679999994</v>
      </c>
      <c r="V245" s="36">
        <f t="shared" si="114"/>
        <v>-2282181.5808000001</v>
      </c>
      <c r="W245" s="35">
        <f>-'Quarterly Summary'!W72</f>
        <v>-881581.91616000002</v>
      </c>
      <c r="X245" s="35">
        <f>-'Quarterly Summary'!X72</f>
        <v>-1057898.2993920001</v>
      </c>
      <c r="Y245" s="35">
        <f>-'Quarterly Summary'!Y72</f>
        <v>-1269477.9592704002</v>
      </c>
      <c r="Z245" s="35">
        <f>-'Quarterly Summary'!Z72</f>
        <v>-1523373.5511244796</v>
      </c>
      <c r="AA245" s="36">
        <f t="shared" si="115"/>
        <v>-4732331.7259468799</v>
      </c>
      <c r="AB245" s="37">
        <f t="shared" si="116"/>
        <v>-8202741.3067468796</v>
      </c>
      <c r="AC245" s="95">
        <f>-'Quarterly Summary'!DD72</f>
        <v>-3698943.3387417593</v>
      </c>
    </row>
    <row r="246" spans="1:29" x14ac:dyDescent="0.25">
      <c r="A246" t="s">
        <v>3356</v>
      </c>
      <c r="B246" s="40" t="s">
        <v>2005</v>
      </c>
      <c r="C246" s="48">
        <f>C244+C245</f>
        <v>0</v>
      </c>
      <c r="D246" s="48">
        <f>D244+D245</f>
        <v>0</v>
      </c>
      <c r="E246" s="48">
        <f>E244+E245</f>
        <v>0</v>
      </c>
      <c r="F246" s="48">
        <f>F244+F245</f>
        <v>0</v>
      </c>
      <c r="G246" s="48">
        <f t="shared" si="111"/>
        <v>0</v>
      </c>
      <c r="H246" s="48">
        <f>H244+H245</f>
        <v>-1562.5</v>
      </c>
      <c r="I246" s="48">
        <f>I244+I245</f>
        <v>-9375</v>
      </c>
      <c r="J246" s="48">
        <f>J244+J245</f>
        <v>-40625</v>
      </c>
      <c r="K246" s="48">
        <f>K244+K245</f>
        <v>-95625</v>
      </c>
      <c r="L246" s="48">
        <f t="shared" si="112"/>
        <v>-147187.5</v>
      </c>
      <c r="M246" s="48">
        <f>M244+M245</f>
        <v>-160062.5</v>
      </c>
      <c r="N246" s="48">
        <f>N244+N245</f>
        <v>-231450</v>
      </c>
      <c r="O246" s="48">
        <f>O244+O245</f>
        <v>-295240</v>
      </c>
      <c r="P246" s="48">
        <f>P244+P245</f>
        <v>-354287.99999999994</v>
      </c>
      <c r="Q246" s="48">
        <f t="shared" si="113"/>
        <v>-1041040.5</v>
      </c>
      <c r="R246" s="48">
        <f>R244+R245</f>
        <v>-425145.59999999998</v>
      </c>
      <c r="S246" s="48">
        <f>S244+S245</f>
        <v>-510174.72000000003</v>
      </c>
      <c r="T246" s="48">
        <f>T244+T245</f>
        <v>-612209.66399999999</v>
      </c>
      <c r="U246" s="48">
        <f>U244+U245</f>
        <v>-734651.59679999994</v>
      </c>
      <c r="V246" s="48">
        <f t="shared" si="114"/>
        <v>-2282181.5808000001</v>
      </c>
      <c r="W246" s="48">
        <f>W244+W245</f>
        <v>-176316.38323200075</v>
      </c>
      <c r="X246" s="48">
        <f>X244+X245</f>
        <v>-211579.65987840132</v>
      </c>
      <c r="Y246" s="48">
        <f>Y244+Y245</f>
        <v>-253895.59185407986</v>
      </c>
      <c r="Z246" s="48">
        <f>Z244+Z245</f>
        <v>-304674.71022489667</v>
      </c>
      <c r="AA246" s="48">
        <f t="shared" si="115"/>
        <v>-946466.3451893786</v>
      </c>
      <c r="AB246" s="48">
        <f t="shared" si="116"/>
        <v>-4416875.9259893782</v>
      </c>
      <c r="AC246" s="95">
        <f>AC244+AC245</f>
        <v>-739788.6677483567</v>
      </c>
    </row>
    <row r="247" spans="1:29" x14ac:dyDescent="0.25">
      <c r="A247" t="s">
        <v>3359</v>
      </c>
      <c r="B247" s="32" t="s">
        <v>2017</v>
      </c>
      <c r="C247" s="24">
        <f>'Quarterly Summary'!C384</f>
        <v>0</v>
      </c>
      <c r="D247" s="24">
        <f>'Quarterly Summary'!D384</f>
        <v>0</v>
      </c>
      <c r="E247" s="24">
        <f>'Quarterly Summary'!E384</f>
        <v>0</v>
      </c>
      <c r="F247" s="24">
        <f>'Quarterly Summary'!F384</f>
        <v>0</v>
      </c>
      <c r="G247" s="33">
        <f t="shared" si="111"/>
        <v>0</v>
      </c>
      <c r="H247" s="24">
        <f>'Quarterly Summary'!H384</f>
        <v>0</v>
      </c>
      <c r="I247" s="24">
        <f>'Quarterly Summary'!I384</f>
        <v>0</v>
      </c>
      <c r="J247" s="24">
        <f>'Quarterly Summary'!J384</f>
        <v>0</v>
      </c>
      <c r="K247" s="24">
        <f>'Quarterly Summary'!K384</f>
        <v>0</v>
      </c>
      <c r="L247" s="33">
        <f t="shared" si="112"/>
        <v>0</v>
      </c>
      <c r="M247" s="24">
        <f>'Quarterly Summary'!M384</f>
        <v>0</v>
      </c>
      <c r="N247" s="24">
        <f>'Quarterly Summary'!N384</f>
        <v>0</v>
      </c>
      <c r="O247" s="24">
        <f>'Quarterly Summary'!O384</f>
        <v>0</v>
      </c>
      <c r="P247" s="24">
        <f>'Quarterly Summary'!P384</f>
        <v>0</v>
      </c>
      <c r="Q247" s="33">
        <f t="shared" si="113"/>
        <v>0</v>
      </c>
      <c r="R247" s="24">
        <f>'Quarterly Summary'!R384</f>
        <v>0</v>
      </c>
      <c r="S247" s="24">
        <f>'Quarterly Summary'!S384</f>
        <v>0</v>
      </c>
      <c r="T247" s="24">
        <f>'Quarterly Summary'!T384</f>
        <v>0</v>
      </c>
      <c r="U247" s="24">
        <f>'Quarterly Summary'!U384</f>
        <v>0</v>
      </c>
      <c r="V247" s="33">
        <f t="shared" si="114"/>
        <v>0</v>
      </c>
      <c r="W247" s="24">
        <f>'Quarterly Summary'!W384</f>
        <v>0</v>
      </c>
      <c r="X247" s="24">
        <f>'Quarterly Summary'!X384</f>
        <v>0</v>
      </c>
      <c r="Y247" s="24">
        <f>'Quarterly Summary'!Y384</f>
        <v>0</v>
      </c>
      <c r="Z247" s="24">
        <f>'Quarterly Summary'!Z384</f>
        <v>0</v>
      </c>
      <c r="AA247" s="33">
        <f t="shared" si="115"/>
        <v>0</v>
      </c>
      <c r="AB247" s="34">
        <f t="shared" si="116"/>
        <v>0</v>
      </c>
      <c r="AC247" s="94">
        <f>'Quarterly Summary'!DD384</f>
        <v>0</v>
      </c>
    </row>
    <row r="248" spans="1:29" x14ac:dyDescent="0.25">
      <c r="A248" t="s">
        <v>3362</v>
      </c>
      <c r="B248" s="32" t="s">
        <v>2020</v>
      </c>
      <c r="C248" s="24">
        <f>'Quarterly Summary'!C408</f>
        <v>0</v>
      </c>
      <c r="D248" s="24">
        <f>'Quarterly Summary'!D408</f>
        <v>0</v>
      </c>
      <c r="E248" s="24">
        <f>'Quarterly Summary'!E408</f>
        <v>0</v>
      </c>
      <c r="F248" s="24">
        <f>'Quarterly Summary'!F408</f>
        <v>0</v>
      </c>
      <c r="G248" s="33">
        <f t="shared" si="111"/>
        <v>0</v>
      </c>
      <c r="H248" s="24">
        <f>'Quarterly Summary'!H408</f>
        <v>0</v>
      </c>
      <c r="I248" s="24">
        <f>'Quarterly Summary'!I408</f>
        <v>0</v>
      </c>
      <c r="J248" s="24">
        <f>'Quarterly Summary'!J408</f>
        <v>0</v>
      </c>
      <c r="K248" s="24">
        <f>'Quarterly Summary'!K408</f>
        <v>0</v>
      </c>
      <c r="L248" s="33">
        <f t="shared" si="112"/>
        <v>0</v>
      </c>
      <c r="M248" s="24">
        <f>'Quarterly Summary'!M408</f>
        <v>0</v>
      </c>
      <c r="N248" s="24">
        <f>'Quarterly Summary'!N408</f>
        <v>0</v>
      </c>
      <c r="O248" s="24">
        <f>'Quarterly Summary'!O408</f>
        <v>0</v>
      </c>
      <c r="P248" s="24">
        <f>'Quarterly Summary'!P408</f>
        <v>0</v>
      </c>
      <c r="Q248" s="33">
        <f t="shared" si="113"/>
        <v>0</v>
      </c>
      <c r="R248" s="24">
        <f>'Quarterly Summary'!R408</f>
        <v>0</v>
      </c>
      <c r="S248" s="24">
        <f>'Quarterly Summary'!S408</f>
        <v>0</v>
      </c>
      <c r="T248" s="24">
        <f>'Quarterly Summary'!T408</f>
        <v>0</v>
      </c>
      <c r="U248" s="24">
        <f>'Quarterly Summary'!U408</f>
        <v>0</v>
      </c>
      <c r="V248" s="33">
        <f t="shared" si="114"/>
        <v>0</v>
      </c>
      <c r="W248" s="24">
        <f>'Quarterly Summary'!W408</f>
        <v>0</v>
      </c>
      <c r="X248" s="24">
        <f>'Quarterly Summary'!X408</f>
        <v>0</v>
      </c>
      <c r="Y248" s="24">
        <f>'Quarterly Summary'!Y408</f>
        <v>0</v>
      </c>
      <c r="Z248" s="24">
        <f>'Quarterly Summary'!Z408</f>
        <v>0</v>
      </c>
      <c r="AA248" s="33">
        <f t="shared" si="115"/>
        <v>0</v>
      </c>
      <c r="AB248" s="34">
        <f t="shared" si="116"/>
        <v>0</v>
      </c>
      <c r="AC248" s="94">
        <f>'Quarterly Summary'!DD408</f>
        <v>0</v>
      </c>
    </row>
    <row r="249" spans="1:29" x14ac:dyDescent="0.25">
      <c r="A249" t="s">
        <v>3365</v>
      </c>
      <c r="B249" s="40" t="s">
        <v>2023</v>
      </c>
      <c r="C249" s="43">
        <f>C247+C248</f>
        <v>0</v>
      </c>
      <c r="D249" s="43">
        <f>D247+D248</f>
        <v>0</v>
      </c>
      <c r="E249" s="43">
        <f>E247+E248</f>
        <v>0</v>
      </c>
      <c r="F249" s="43">
        <f>F247+F248</f>
        <v>0</v>
      </c>
      <c r="G249" s="43">
        <f t="shared" si="111"/>
        <v>0</v>
      </c>
      <c r="H249" s="43">
        <f>H247+H248</f>
        <v>0</v>
      </c>
      <c r="I249" s="43">
        <f>I247+I248</f>
        <v>0</v>
      </c>
      <c r="J249" s="43">
        <f>J247+J248</f>
        <v>0</v>
      </c>
      <c r="K249" s="43">
        <f>K247+K248</f>
        <v>0</v>
      </c>
      <c r="L249" s="43">
        <f t="shared" si="112"/>
        <v>0</v>
      </c>
      <c r="M249" s="43">
        <f>M247+M248</f>
        <v>0</v>
      </c>
      <c r="N249" s="43">
        <f>N247+N248</f>
        <v>0</v>
      </c>
      <c r="O249" s="43">
        <f>O247+O248</f>
        <v>0</v>
      </c>
      <c r="P249" s="43">
        <f>P247+P248</f>
        <v>0</v>
      </c>
      <c r="Q249" s="43">
        <f t="shared" si="113"/>
        <v>0</v>
      </c>
      <c r="R249" s="43">
        <f>R247+R248</f>
        <v>0</v>
      </c>
      <c r="S249" s="43">
        <f>S247+S248</f>
        <v>0</v>
      </c>
      <c r="T249" s="43">
        <f>T247+T248</f>
        <v>0</v>
      </c>
      <c r="U249" s="43">
        <f>U247+U248</f>
        <v>0</v>
      </c>
      <c r="V249" s="43">
        <f t="shared" si="114"/>
        <v>0</v>
      </c>
      <c r="W249" s="43">
        <f>W247+W248</f>
        <v>0</v>
      </c>
      <c r="X249" s="43">
        <f>X247+X248</f>
        <v>0</v>
      </c>
      <c r="Y249" s="43">
        <f>Y247+Y248</f>
        <v>0</v>
      </c>
      <c r="Z249" s="43">
        <f>Z247+Z248</f>
        <v>0</v>
      </c>
      <c r="AA249" s="43">
        <f t="shared" si="115"/>
        <v>0</v>
      </c>
      <c r="AB249" s="43">
        <f t="shared" si="116"/>
        <v>0</v>
      </c>
      <c r="AC249" s="94">
        <f>AC247+AC248</f>
        <v>0</v>
      </c>
    </row>
    <row r="250" spans="1:29" x14ac:dyDescent="0.25">
      <c r="A250" t="s">
        <v>3368</v>
      </c>
      <c r="B250" s="32" t="s">
        <v>2742</v>
      </c>
      <c r="C250" s="24">
        <f>'Quarterly Summary'!C84</f>
        <v>0</v>
      </c>
      <c r="D250" s="24">
        <f>'Quarterly Summary'!D84</f>
        <v>0</v>
      </c>
      <c r="E250" s="24">
        <f>'Quarterly Summary'!E84</f>
        <v>0</v>
      </c>
      <c r="F250" s="24">
        <f>'Quarterly Summary'!F84</f>
        <v>0</v>
      </c>
      <c r="G250" s="33">
        <f t="shared" si="111"/>
        <v>0</v>
      </c>
      <c r="H250" s="24">
        <f>'Quarterly Summary'!H84</f>
        <v>3745.0176023295853</v>
      </c>
      <c r="I250" s="24">
        <f>'Quarterly Summary'!I84</f>
        <v>29070.152635520259</v>
      </c>
      <c r="J250" s="24">
        <f>'Quarterly Summary'!J84</f>
        <v>135767.45322973045</v>
      </c>
      <c r="K250" s="24">
        <f>'Quarterly Summary'!K84</f>
        <v>397273.83611878601</v>
      </c>
      <c r="L250" s="33">
        <f t="shared" si="112"/>
        <v>565856.45958636631</v>
      </c>
      <c r="M250" s="24">
        <f>'Quarterly Summary'!M84</f>
        <v>776057.30542680901</v>
      </c>
      <c r="N250" s="24">
        <f>'Quarterly Summary'!N84</f>
        <v>1242032.5672149772</v>
      </c>
      <c r="O250" s="24">
        <f>'Quarterly Summary'!O84</f>
        <v>1741782.9543008753</v>
      </c>
      <c r="P250" s="24">
        <f>'Quarterly Summary'!P84</f>
        <v>2217342.7170115495</v>
      </c>
      <c r="Q250" s="33">
        <f t="shared" si="113"/>
        <v>5977215.5439542113</v>
      </c>
      <c r="R250" s="24">
        <f>'Quarterly Summary'!R84</f>
        <v>2724633.1264935415</v>
      </c>
      <c r="S250" s="24">
        <f>'Quarterly Summary'!S84</f>
        <v>3304251.99586365</v>
      </c>
      <c r="T250" s="24">
        <f>'Quarterly Summary'!T84</f>
        <v>3984787.7145286202</v>
      </c>
      <c r="U250" s="24">
        <f>'Quarterly Summary'!U84</f>
        <v>4793247.5966767035</v>
      </c>
      <c r="V250" s="33">
        <f t="shared" si="114"/>
        <v>14806920.433562515</v>
      </c>
      <c r="W250" s="24">
        <f>'Quarterly Summary'!W84</f>
        <v>5758768.0617877096</v>
      </c>
      <c r="X250" s="24">
        <f>'Quarterly Summary'!X84</f>
        <v>6914698.836648412</v>
      </c>
      <c r="Y250" s="24">
        <f>'Quarterly Summary'!Y84</f>
        <v>8300215.2555616498</v>
      </c>
      <c r="Z250" s="24">
        <f>'Quarterly Summary'!Z84</f>
        <v>9961867.4111365378</v>
      </c>
      <c r="AA250" s="33">
        <f t="shared" si="115"/>
        <v>30935549.565134309</v>
      </c>
      <c r="AB250" s="34">
        <f t="shared" si="116"/>
        <v>52285542.002237402</v>
      </c>
      <c r="AC250" s="94">
        <f>'Quarterly Summary'!DD84</f>
        <v>13336388.451737635</v>
      </c>
    </row>
    <row r="251" spans="1:29" x14ac:dyDescent="0.25">
      <c r="A251" t="s">
        <v>3371</v>
      </c>
      <c r="B251" s="32" t="s">
        <v>2745</v>
      </c>
      <c r="C251" s="24">
        <f>C307-0</f>
        <v>0</v>
      </c>
      <c r="D251" s="24">
        <f>D307-C307</f>
        <v>0</v>
      </c>
      <c r="E251" s="24">
        <f>E307-D307</f>
        <v>0</v>
      </c>
      <c r="F251" s="24">
        <f>F307-E307</f>
        <v>0</v>
      </c>
      <c r="G251" s="33">
        <f t="shared" si="111"/>
        <v>0</v>
      </c>
      <c r="H251" s="24">
        <f>H307-F307</f>
        <v>1195.3104904910465</v>
      </c>
      <c r="I251" s="24">
        <f>I307-H307</f>
        <v>7892.4024286826352</v>
      </c>
      <c r="J251" s="24">
        <f>J307-I307</f>
        <v>34195.021585414179</v>
      </c>
      <c r="K251" s="24">
        <f>K307-J307</f>
        <v>85041.895732156787</v>
      </c>
      <c r="L251" s="33">
        <f t="shared" si="112"/>
        <v>128324.63023674465</v>
      </c>
      <c r="M251" s="24">
        <f>M307-K307</f>
        <v>136520.01912553399</v>
      </c>
      <c r="N251" s="24">
        <f>N307-M307</f>
        <v>181747.58647176437</v>
      </c>
      <c r="O251" s="24">
        <f>O307-N307</f>
        <v>209306.45131657319</v>
      </c>
      <c r="P251" s="24">
        <f>P307-O307</f>
        <v>217413.96978788823</v>
      </c>
      <c r="Q251" s="33">
        <f t="shared" si="113"/>
        <v>744988.02670175978</v>
      </c>
      <c r="R251" s="24">
        <f>R307-P307</f>
        <v>231801.90831179172</v>
      </c>
      <c r="S251" s="24">
        <f>S307-R307</f>
        <v>257992.33392972127</v>
      </c>
      <c r="T251" s="24">
        <f>T307-S307</f>
        <v>296364.5343876183</v>
      </c>
      <c r="U251" s="24">
        <f>U307-T307</f>
        <v>347130.35628706589</v>
      </c>
      <c r="V251" s="33">
        <f t="shared" si="114"/>
        <v>1133289.1329161972</v>
      </c>
      <c r="W251" s="24">
        <f>W307-U307</f>
        <v>411118.65257419273</v>
      </c>
      <c r="X251" s="24">
        <f>X307-W307</f>
        <v>489868.24720674753</v>
      </c>
      <c r="Y251" s="24">
        <f>Y307-X307</f>
        <v>585617.26744604856</v>
      </c>
      <c r="Z251" s="24">
        <f>Z307-Y307</f>
        <v>701310.98188006133</v>
      </c>
      <c r="AA251" s="33">
        <f t="shared" si="115"/>
        <v>2187915.1491070502</v>
      </c>
      <c r="AB251" s="34">
        <f>AB307-Z307</f>
        <v>0</v>
      </c>
      <c r="AC251" s="94">
        <f>AC307-AB307</f>
        <v>-8389033.8779235035</v>
      </c>
    </row>
    <row r="252" spans="1:29" x14ac:dyDescent="0.25">
      <c r="A252" t="s">
        <v>3374</v>
      </c>
      <c r="B252" s="32" t="s">
        <v>2748</v>
      </c>
      <c r="C252" s="24">
        <f>'Quarterly Summary'!C108</f>
        <v>0</v>
      </c>
      <c r="D252" s="24">
        <f>'Quarterly Summary'!D108</f>
        <v>0</v>
      </c>
      <c r="E252" s="24">
        <f>'Quarterly Summary'!E108</f>
        <v>0</v>
      </c>
      <c r="F252" s="24">
        <f>'Quarterly Summary'!F108</f>
        <v>0</v>
      </c>
      <c r="G252" s="33">
        <f t="shared" si="111"/>
        <v>0</v>
      </c>
      <c r="H252" s="24">
        <f>'Quarterly Summary'!H108</f>
        <v>4940.3280928206314</v>
      </c>
      <c r="I252" s="24">
        <f>'Quarterly Summary'!I108</f>
        <v>36962.555064202897</v>
      </c>
      <c r="J252" s="24">
        <f>'Quarterly Summary'!J108</f>
        <v>169962.47481514464</v>
      </c>
      <c r="K252" s="24">
        <f>'Quarterly Summary'!K108</f>
        <v>482315.73185094283</v>
      </c>
      <c r="L252" s="33">
        <f t="shared" si="112"/>
        <v>694181.08982311096</v>
      </c>
      <c r="M252" s="24">
        <f>'Quarterly Summary'!M108</f>
        <v>912577.32455234299</v>
      </c>
      <c r="N252" s="24">
        <f>'Quarterly Summary'!N108</f>
        <v>1423780.1536867416</v>
      </c>
      <c r="O252" s="24">
        <f>'Quarterly Summary'!O108</f>
        <v>1951089.4056174485</v>
      </c>
      <c r="P252" s="24">
        <f>'Quarterly Summary'!P108</f>
        <v>2434756.6867994377</v>
      </c>
      <c r="Q252" s="33">
        <f t="shared" si="113"/>
        <v>6722203.5706559708</v>
      </c>
      <c r="R252" s="24">
        <f>'Quarterly Summary'!R108</f>
        <v>2956435.0348053332</v>
      </c>
      <c r="S252" s="24">
        <f>'Quarterly Summary'!S108</f>
        <v>3562244.3297933713</v>
      </c>
      <c r="T252" s="24">
        <f>'Quarterly Summary'!T108</f>
        <v>4281152.2489162385</v>
      </c>
      <c r="U252" s="24">
        <f>'Quarterly Summary'!U108</f>
        <v>5140377.9529637694</v>
      </c>
      <c r="V252" s="33">
        <f t="shared" si="114"/>
        <v>15940209.566478712</v>
      </c>
      <c r="W252" s="24">
        <f>'Quarterly Summary'!W108</f>
        <v>6169886.7143619023</v>
      </c>
      <c r="X252" s="24">
        <f>'Quarterly Summary'!X108</f>
        <v>7404567.0838551596</v>
      </c>
      <c r="Y252" s="24">
        <f>'Quarterly Summary'!Y108</f>
        <v>8885832.5230076984</v>
      </c>
      <c r="Z252" s="24">
        <f>'Quarterly Summary'!Z108</f>
        <v>10663178.393016599</v>
      </c>
      <c r="AA252" s="33">
        <f t="shared" si="115"/>
        <v>33123464.714241359</v>
      </c>
      <c r="AB252" s="34">
        <f>SUM(G252,L252,Q252,V252,AA252)</f>
        <v>56480058.941199154</v>
      </c>
      <c r="AC252" s="94">
        <f>'Quarterly Summary'!DD108</f>
        <v>9141871.5127758831</v>
      </c>
    </row>
    <row r="253" spans="1:29" x14ac:dyDescent="0.25">
      <c r="A253" t="s">
        <v>3377</v>
      </c>
      <c r="B253" s="32" t="s">
        <v>2751</v>
      </c>
      <c r="C253" s="24">
        <f>C308-0</f>
        <v>0</v>
      </c>
      <c r="D253" s="24">
        <f>D308-C308</f>
        <v>0</v>
      </c>
      <c r="E253" s="24">
        <f>E308-D308</f>
        <v>0</v>
      </c>
      <c r="F253" s="24">
        <f>F308-E308</f>
        <v>0</v>
      </c>
      <c r="G253" s="33">
        <f t="shared" si="111"/>
        <v>0</v>
      </c>
      <c r="H253" s="24">
        <f>H308-F308</f>
        <v>7559.6719071793686</v>
      </c>
      <c r="I253" s="24">
        <f>I308-H308</f>
        <v>38037.444935797103</v>
      </c>
      <c r="J253" s="24">
        <f>J308-I308</f>
        <v>155037.52518485536</v>
      </c>
      <c r="K253" s="24">
        <f>K308-J308</f>
        <v>282684.26814905717</v>
      </c>
      <c r="L253" s="33">
        <f t="shared" si="112"/>
        <v>483318.91017688904</v>
      </c>
      <c r="M253" s="24">
        <f>M308-K308</f>
        <v>367922.67544765701</v>
      </c>
      <c r="N253" s="24">
        <f>N308-M308</f>
        <v>427819.8463132584</v>
      </c>
      <c r="O253" s="24">
        <f>O308-N308</f>
        <v>410830.5943825515</v>
      </c>
      <c r="P253" s="24">
        <f>P308-O308</f>
        <v>399547.3132005604</v>
      </c>
      <c r="Q253" s="33">
        <f t="shared" si="113"/>
        <v>1606120.4293440273</v>
      </c>
      <c r="R253" s="24">
        <f>R308-P308</f>
        <v>444729.76519466564</v>
      </c>
      <c r="S253" s="24">
        <f>S308-R308</f>
        <v>519153.43020662665</v>
      </c>
      <c r="T253" s="24">
        <f>T308-S308</f>
        <v>616525.06308375672</v>
      </c>
      <c r="U253" s="24">
        <f>U308-T308</f>
        <v>736834.82143623009</v>
      </c>
      <c r="V253" s="33">
        <f t="shared" si="114"/>
        <v>2317243.0799212791</v>
      </c>
      <c r="W253" s="24">
        <f>W308-U308</f>
        <v>882768.61491810158</v>
      </c>
      <c r="X253" s="24">
        <f>X308-W308</f>
        <v>1058619.3112808391</v>
      </c>
      <c r="Y253" s="24">
        <f>Y308-X308</f>
        <v>1269991.1511555016</v>
      </c>
      <c r="Z253" s="24">
        <f>Z308-Y308</f>
        <v>1523810.0159792453</v>
      </c>
      <c r="AA253" s="33">
        <f t="shared" si="115"/>
        <v>4735189.0933336876</v>
      </c>
      <c r="AB253" s="34">
        <f>AB308-Z308</f>
        <v>0</v>
      </c>
      <c r="AC253" s="94">
        <f>AC308-AB308</f>
        <v>-18283743.025551766</v>
      </c>
    </row>
    <row r="254" spans="1:29" x14ac:dyDescent="0.25">
      <c r="A254" t="s">
        <v>3380</v>
      </c>
      <c r="B254" s="32" t="s">
        <v>2754</v>
      </c>
      <c r="C254" s="24">
        <f>'Quarterly Summary'!C144</f>
        <v>0</v>
      </c>
      <c r="D254" s="24">
        <f>'Quarterly Summary'!D144</f>
        <v>0</v>
      </c>
      <c r="E254" s="24">
        <f>'Quarterly Summary'!E144</f>
        <v>0</v>
      </c>
      <c r="F254" s="24">
        <f>'Quarterly Summary'!F144</f>
        <v>0</v>
      </c>
      <c r="G254" s="33">
        <f t="shared" si="111"/>
        <v>0</v>
      </c>
      <c r="H254" s="24">
        <f>'Quarterly Summary'!H144</f>
        <v>12500</v>
      </c>
      <c r="I254" s="24">
        <f>'Quarterly Summary'!I144</f>
        <v>75000</v>
      </c>
      <c r="J254" s="24">
        <f>'Quarterly Summary'!J144</f>
        <v>325000</v>
      </c>
      <c r="K254" s="24">
        <f>'Quarterly Summary'!K144</f>
        <v>765000</v>
      </c>
      <c r="L254" s="33">
        <f t="shared" si="112"/>
        <v>1177500</v>
      </c>
      <c r="M254" s="24">
        <f>'Quarterly Summary'!M144</f>
        <v>1280500</v>
      </c>
      <c r="N254" s="24">
        <f>'Quarterly Summary'!N144</f>
        <v>1851600</v>
      </c>
      <c r="O254" s="24">
        <f>'Quarterly Summary'!O144</f>
        <v>2361920</v>
      </c>
      <c r="P254" s="24">
        <f>'Quarterly Summary'!P144</f>
        <v>2834303.9999999981</v>
      </c>
      <c r="Q254" s="33">
        <f t="shared" si="113"/>
        <v>8328323.9999999981</v>
      </c>
      <c r="R254" s="24">
        <f>'Quarterly Summary'!R144</f>
        <v>3401164.7999999989</v>
      </c>
      <c r="S254" s="24">
        <f>'Quarterly Summary'!S144</f>
        <v>4081397.7599999979</v>
      </c>
      <c r="T254" s="24">
        <f>'Quarterly Summary'!T144</f>
        <v>4897677.3119999953</v>
      </c>
      <c r="U254" s="24">
        <f>'Quarterly Summary'!U144</f>
        <v>5877212.7743999995</v>
      </c>
      <c r="V254" s="33">
        <f t="shared" si="114"/>
        <v>18257452.64639999</v>
      </c>
      <c r="W254" s="24">
        <f>'Quarterly Summary'!W144</f>
        <v>7052655.3292800039</v>
      </c>
      <c r="X254" s="24">
        <f>'Quarterly Summary'!X144</f>
        <v>8463186.3951359987</v>
      </c>
      <c r="Y254" s="24">
        <f>'Quarterly Summary'!Y144</f>
        <v>10155823.6741632</v>
      </c>
      <c r="Z254" s="24">
        <f>'Quarterly Summary'!Z144</f>
        <v>12186988.408995844</v>
      </c>
      <c r="AA254" s="33">
        <f t="shared" si="115"/>
        <v>37858653.807575047</v>
      </c>
      <c r="AB254" s="34">
        <f>SUM(G254,L254,Q254,V254,AA254)</f>
        <v>65621930.453975037</v>
      </c>
      <c r="AC254" s="94">
        <f>'Quarterly Summary'!DD144</f>
        <v>0</v>
      </c>
    </row>
    <row r="255" spans="1:29" x14ac:dyDescent="0.25">
      <c r="A255" t="s">
        <v>3383</v>
      </c>
      <c r="B255" s="32" t="s">
        <v>2757</v>
      </c>
      <c r="C255" s="35">
        <f>-'Quarterly Summary'!C336</f>
        <v>0</v>
      </c>
      <c r="D255" s="35">
        <f>-'Quarterly Summary'!D336</f>
        <v>0</v>
      </c>
      <c r="E255" s="35">
        <f>-'Quarterly Summary'!E336</f>
        <v>0</v>
      </c>
      <c r="F255" s="35">
        <f>-'Quarterly Summary'!F336</f>
        <v>0</v>
      </c>
      <c r="G255" s="36">
        <f t="shared" si="111"/>
        <v>0</v>
      </c>
      <c r="H255" s="35">
        <f>-'Quarterly Summary'!H336</f>
        <v>-12500</v>
      </c>
      <c r="I255" s="35">
        <f>-'Quarterly Summary'!I336</f>
        <v>-75000</v>
      </c>
      <c r="J255" s="35">
        <f>-'Quarterly Summary'!J336</f>
        <v>-325000</v>
      </c>
      <c r="K255" s="35">
        <f>-'Quarterly Summary'!K336</f>
        <v>-765000</v>
      </c>
      <c r="L255" s="36">
        <f t="shared" si="112"/>
        <v>-1177500</v>
      </c>
      <c r="M255" s="35">
        <f>-'Quarterly Summary'!M336</f>
        <v>-1280500</v>
      </c>
      <c r="N255" s="35">
        <f>-'Quarterly Summary'!N336</f>
        <v>-1851600</v>
      </c>
      <c r="O255" s="35">
        <f>-'Quarterly Summary'!O336</f>
        <v>-2361920</v>
      </c>
      <c r="P255" s="35">
        <f>-'Quarterly Summary'!P336</f>
        <v>-2834303.9999999981</v>
      </c>
      <c r="Q255" s="36">
        <f t="shared" si="113"/>
        <v>-8328323.9999999981</v>
      </c>
      <c r="R255" s="35">
        <f>-'Quarterly Summary'!R336</f>
        <v>-3401164.7999999989</v>
      </c>
      <c r="S255" s="35">
        <f>-'Quarterly Summary'!S336</f>
        <v>-4081397.7599999979</v>
      </c>
      <c r="T255" s="35">
        <f>-'Quarterly Summary'!T336</f>
        <v>-4897677.3119999953</v>
      </c>
      <c r="U255" s="35">
        <f>-'Quarterly Summary'!U336</f>
        <v>-5877212.7743999995</v>
      </c>
      <c r="V255" s="36">
        <f t="shared" si="114"/>
        <v>-18257452.64639999</v>
      </c>
      <c r="W255" s="35">
        <f>-'Quarterly Summary'!W336</f>
        <v>-6347389.7963520037</v>
      </c>
      <c r="X255" s="35">
        <f>-'Quarterly Summary'!X336</f>
        <v>-7616867.7556224</v>
      </c>
      <c r="Y255" s="35">
        <f>-'Quarterly Summary'!Y336</f>
        <v>-9140241.3067468796</v>
      </c>
      <c r="Z255" s="35">
        <f>-'Quarterly Summary'!Z336</f>
        <v>-10968289.56809626</v>
      </c>
      <c r="AA255" s="36">
        <f t="shared" si="115"/>
        <v>-34072788.426817544</v>
      </c>
      <c r="AB255" s="37">
        <f>SUM(G255,L255,Q255,V255,AA255)</f>
        <v>-61836065.073217534</v>
      </c>
      <c r="AC255" s="95">
        <f>-'Quarterly Summary'!DD336</f>
        <v>0</v>
      </c>
    </row>
    <row r="256" spans="1:29" x14ac:dyDescent="0.25">
      <c r="A256" t="s">
        <v>3386</v>
      </c>
      <c r="B256" s="40" t="s">
        <v>2760</v>
      </c>
      <c r="C256" s="48">
        <f>C254+C255</f>
        <v>0</v>
      </c>
      <c r="D256" s="48">
        <f>D254+D255</f>
        <v>0</v>
      </c>
      <c r="E256" s="48">
        <f>E254+E255</f>
        <v>0</v>
      </c>
      <c r="F256" s="48">
        <f>F254+F255</f>
        <v>0</v>
      </c>
      <c r="G256" s="48">
        <f t="shared" si="111"/>
        <v>0</v>
      </c>
      <c r="H256" s="48">
        <f>H254+H255</f>
        <v>0</v>
      </c>
      <c r="I256" s="48">
        <f>I254+I255</f>
        <v>0</v>
      </c>
      <c r="J256" s="48">
        <f>J254+J255</f>
        <v>0</v>
      </c>
      <c r="K256" s="48">
        <f>K254+K255</f>
        <v>0</v>
      </c>
      <c r="L256" s="48">
        <f t="shared" si="112"/>
        <v>0</v>
      </c>
      <c r="M256" s="48">
        <f>M254+M255</f>
        <v>0</v>
      </c>
      <c r="N256" s="48">
        <f>N254+N255</f>
        <v>0</v>
      </c>
      <c r="O256" s="48">
        <f>O254+O255</f>
        <v>0</v>
      </c>
      <c r="P256" s="48">
        <f>P254+P255</f>
        <v>0</v>
      </c>
      <c r="Q256" s="48">
        <f t="shared" si="113"/>
        <v>0</v>
      </c>
      <c r="R256" s="48">
        <f>R254+R255</f>
        <v>0</v>
      </c>
      <c r="S256" s="48">
        <f>S254+S255</f>
        <v>0</v>
      </c>
      <c r="T256" s="48">
        <f>T254+T255</f>
        <v>0</v>
      </c>
      <c r="U256" s="48">
        <f>U254+U255</f>
        <v>0</v>
      </c>
      <c r="V256" s="48">
        <f t="shared" si="114"/>
        <v>0</v>
      </c>
      <c r="W256" s="48">
        <f>W254+W255</f>
        <v>705265.5329280002</v>
      </c>
      <c r="X256" s="48">
        <f>X254+X255</f>
        <v>846318.63951359876</v>
      </c>
      <c r="Y256" s="48">
        <f>Y254+Y255</f>
        <v>1015582.3674163204</v>
      </c>
      <c r="Z256" s="48">
        <f>Z254+Z255</f>
        <v>1218698.8408995848</v>
      </c>
      <c r="AA256" s="48">
        <f t="shared" si="115"/>
        <v>3785865.3807575041</v>
      </c>
      <c r="AB256" s="48">
        <f>SUM(G256,L256,Q256,V256,AA256)</f>
        <v>3785865.3807575041</v>
      </c>
      <c r="AC256" s="95">
        <f>AC254+AC255</f>
        <v>0</v>
      </c>
    </row>
    <row r="257" spans="1:29" x14ac:dyDescent="0.25">
      <c r="A257" t="s">
        <v>3389</v>
      </c>
      <c r="B257" s="40" t="s">
        <v>2032</v>
      </c>
      <c r="C257" s="42">
        <f>C239-C254-C242</f>
        <v>0</v>
      </c>
      <c r="D257" s="42">
        <f>D239-D254-D242</f>
        <v>0</v>
      </c>
      <c r="E257" s="42">
        <f>E239-E254-E242</f>
        <v>0</v>
      </c>
      <c r="F257" s="42">
        <f>F239-F254-F242</f>
        <v>0</v>
      </c>
      <c r="G257" s="42">
        <f t="shared" si="111"/>
        <v>0</v>
      </c>
      <c r="H257" s="42">
        <f>H239-H254-H242</f>
        <v>6249.9999999999964</v>
      </c>
      <c r="I257" s="42">
        <f>I239-I254-I242</f>
        <v>37500</v>
      </c>
      <c r="J257" s="42">
        <f>J239-J254-J242</f>
        <v>162500</v>
      </c>
      <c r="K257" s="42">
        <f>K239-K254-K242</f>
        <v>382500</v>
      </c>
      <c r="L257" s="42">
        <f t="shared" si="112"/>
        <v>588750</v>
      </c>
      <c r="M257" s="42">
        <f>M239-M254-M242</f>
        <v>640250</v>
      </c>
      <c r="N257" s="42">
        <f>N239-N254-N242</f>
        <v>925800</v>
      </c>
      <c r="O257" s="42">
        <f>O239-O254-O242</f>
        <v>1180960</v>
      </c>
      <c r="P257" s="42">
        <f>P239-P254-P242</f>
        <v>1417152.0000000005</v>
      </c>
      <c r="Q257" s="42">
        <f t="shared" si="113"/>
        <v>4164162.0000000005</v>
      </c>
      <c r="R257" s="42">
        <f>R239-R254-R242</f>
        <v>1700582.4000000013</v>
      </c>
      <c r="S257" s="42">
        <f>S239-S254-S242</f>
        <v>2040698.8800000022</v>
      </c>
      <c r="T257" s="42">
        <f>T239-T254-T242</f>
        <v>2448838.6560000023</v>
      </c>
      <c r="U257" s="42">
        <f>U239-U254-U242</f>
        <v>2938606.3871999979</v>
      </c>
      <c r="V257" s="42">
        <f t="shared" si="114"/>
        <v>9128726.3232000042</v>
      </c>
      <c r="W257" s="42">
        <f>W239-W254-W242</f>
        <v>3526327.6646399982</v>
      </c>
      <c r="X257" s="42">
        <f>X239-X254-X242</f>
        <v>4231593.1975680012</v>
      </c>
      <c r="Y257" s="42">
        <f>Y239-Y254-Y242</f>
        <v>5077911.8370816018</v>
      </c>
      <c r="Z257" s="42">
        <f>Z239-Z254-Z242</f>
        <v>6093494.204497911</v>
      </c>
      <c r="AA257" s="42">
        <f t="shared" si="115"/>
        <v>18929326.903787512</v>
      </c>
      <c r="AB257" s="42">
        <f>SUM(G257,L257,Q257,V257,AA257)</f>
        <v>32810965.226987518</v>
      </c>
      <c r="AC257" s="94">
        <f>AC239-AC254-AC242</f>
        <v>44387320.064901099</v>
      </c>
    </row>
    <row r="258" spans="1:29" x14ac:dyDescent="0.25">
      <c r="A258" t="s">
        <v>3392</v>
      </c>
      <c r="B258" s="40" t="s">
        <v>2035</v>
      </c>
      <c r="C258" s="43">
        <f>C241-C256-C246-C249</f>
        <v>0</v>
      </c>
      <c r="D258" s="43">
        <f>D241-D256-D246-D249</f>
        <v>0</v>
      </c>
      <c r="E258" s="43">
        <f>E241-E256-E246-E249</f>
        <v>0</v>
      </c>
      <c r="F258" s="43">
        <f>F241-F256-F246-F249</f>
        <v>0</v>
      </c>
      <c r="G258" s="43">
        <f t="shared" si="111"/>
        <v>0</v>
      </c>
      <c r="H258" s="43">
        <f>H241-H256-H246-H249</f>
        <v>1562.5</v>
      </c>
      <c r="I258" s="43">
        <f>I241-I256-I246-I249</f>
        <v>9375</v>
      </c>
      <c r="J258" s="43">
        <f>J241-J256-J246-J249</f>
        <v>40625</v>
      </c>
      <c r="K258" s="43">
        <f>K241-K256-K246-K249</f>
        <v>95625</v>
      </c>
      <c r="L258" s="43">
        <f t="shared" si="112"/>
        <v>147187.5</v>
      </c>
      <c r="M258" s="43">
        <f>M241-M256-M246-M249</f>
        <v>160062.5</v>
      </c>
      <c r="N258" s="43">
        <f>N241-N256-N246-N249</f>
        <v>231450</v>
      </c>
      <c r="O258" s="43">
        <f>O241-O256-O246-O249</f>
        <v>295240</v>
      </c>
      <c r="P258" s="43">
        <f>P241-P256-P246-P249</f>
        <v>354287.99999999994</v>
      </c>
      <c r="Q258" s="43">
        <f t="shared" si="113"/>
        <v>1041040.5</v>
      </c>
      <c r="R258" s="43">
        <f>R241-R256-R246-R249</f>
        <v>425145.59999999998</v>
      </c>
      <c r="S258" s="43">
        <f>S241-S256-S246-S249</f>
        <v>510174.72000000003</v>
      </c>
      <c r="T258" s="43">
        <f>T241-T256-T246-T249</f>
        <v>612209.66399999999</v>
      </c>
      <c r="U258" s="43">
        <f>U241-U256-U246-U249</f>
        <v>734651.59679999994</v>
      </c>
      <c r="V258" s="43">
        <f t="shared" si="114"/>
        <v>2282181.5808000001</v>
      </c>
      <c r="W258" s="43">
        <f>W241-W256-W246-W249</f>
        <v>1234214.6826240015</v>
      </c>
      <c r="X258" s="43">
        <f>X241-X256-X246-X249</f>
        <v>1481057.6191488022</v>
      </c>
      <c r="Y258" s="43">
        <f>Y241-Y256-Y246-Y249</f>
        <v>1777269.1429785576</v>
      </c>
      <c r="Z258" s="43">
        <f>Z241-Z256-Z246-Z249</f>
        <v>2132722.9715742711</v>
      </c>
      <c r="AA258" s="43">
        <f t="shared" si="115"/>
        <v>6625264.4163256325</v>
      </c>
      <c r="AB258" s="43">
        <f>SUM(G258,L258,Q258,V258,AA258)</f>
        <v>10095673.997125633</v>
      </c>
      <c r="AC258" s="94">
        <f>AC241-AC256-AC246-AC249</f>
        <v>8137675.3452318553</v>
      </c>
    </row>
    <row r="259" spans="1:29" x14ac:dyDescent="0.25">
      <c r="A259" t="s">
        <v>3395</v>
      </c>
      <c r="B259" s="44" t="s">
        <v>1984</v>
      </c>
      <c r="C259" s="6">
        <f t="shared" ref="C259:AC259" si="117">IFERROR(C254/C239,0)</f>
        <v>0</v>
      </c>
      <c r="D259" s="6">
        <f t="shared" si="117"/>
        <v>0</v>
      </c>
      <c r="E259" s="6">
        <f t="shared" si="117"/>
        <v>0</v>
      </c>
      <c r="F259" s="6">
        <f t="shared" si="117"/>
        <v>0</v>
      </c>
      <c r="G259" s="45">
        <f t="shared" si="117"/>
        <v>0</v>
      </c>
      <c r="H259" s="6">
        <f t="shared" si="117"/>
        <v>0.4</v>
      </c>
      <c r="I259" s="6">
        <f t="shared" si="117"/>
        <v>0.4</v>
      </c>
      <c r="J259" s="6">
        <f t="shared" si="117"/>
        <v>0.4</v>
      </c>
      <c r="K259" s="6">
        <f t="shared" si="117"/>
        <v>0.4</v>
      </c>
      <c r="L259" s="45">
        <f t="shared" si="117"/>
        <v>0.4</v>
      </c>
      <c r="M259" s="6">
        <f t="shared" si="117"/>
        <v>0.4</v>
      </c>
      <c r="N259" s="6">
        <f t="shared" si="117"/>
        <v>0.4</v>
      </c>
      <c r="O259" s="6">
        <f t="shared" si="117"/>
        <v>0.4</v>
      </c>
      <c r="P259" s="6">
        <f t="shared" si="117"/>
        <v>0.39999999999999986</v>
      </c>
      <c r="Q259" s="45">
        <f t="shared" si="117"/>
        <v>0.39999999999999991</v>
      </c>
      <c r="R259" s="6">
        <f t="shared" si="117"/>
        <v>0.39999999999999986</v>
      </c>
      <c r="S259" s="6">
        <f t="shared" si="117"/>
        <v>0.3999999999999998</v>
      </c>
      <c r="T259" s="6">
        <f t="shared" si="117"/>
        <v>0.39999999999999969</v>
      </c>
      <c r="U259" s="6">
        <f t="shared" si="117"/>
        <v>0.40000000000000008</v>
      </c>
      <c r="V259" s="45">
        <f t="shared" si="117"/>
        <v>0.3999999999999998</v>
      </c>
      <c r="W259" s="6">
        <f t="shared" si="117"/>
        <v>0.40000000000000019</v>
      </c>
      <c r="X259" s="6">
        <f t="shared" si="117"/>
        <v>0.39999999999999991</v>
      </c>
      <c r="Y259" s="6">
        <f t="shared" si="117"/>
        <v>0.39999999999999997</v>
      </c>
      <c r="Z259" s="6">
        <f t="shared" si="117"/>
        <v>0.40000000000000024</v>
      </c>
      <c r="AA259" s="45">
        <f t="shared" si="117"/>
        <v>0.40000000000000013</v>
      </c>
      <c r="AB259" s="46">
        <f t="shared" si="117"/>
        <v>0.4</v>
      </c>
      <c r="AC259" s="96">
        <f t="shared" si="117"/>
        <v>0</v>
      </c>
    </row>
    <row r="260" spans="1:29" x14ac:dyDescent="0.25">
      <c r="A260" t="s">
        <v>3398</v>
      </c>
      <c r="B260" s="44" t="s">
        <v>1987</v>
      </c>
      <c r="C260" s="6">
        <f t="shared" ref="C260:AC260" si="118">IFERROR(C256/C241,0)</f>
        <v>0</v>
      </c>
      <c r="D260" s="6">
        <f t="shared" si="118"/>
        <v>0</v>
      </c>
      <c r="E260" s="6">
        <f t="shared" si="118"/>
        <v>0</v>
      </c>
      <c r="F260" s="6">
        <f t="shared" si="118"/>
        <v>0</v>
      </c>
      <c r="G260" s="45">
        <f t="shared" si="118"/>
        <v>0</v>
      </c>
      <c r="H260" s="6">
        <f t="shared" si="118"/>
        <v>0</v>
      </c>
      <c r="I260" s="6">
        <f t="shared" si="118"/>
        <v>0</v>
      </c>
      <c r="J260" s="6">
        <f t="shared" si="118"/>
        <v>0</v>
      </c>
      <c r="K260" s="6">
        <f t="shared" si="118"/>
        <v>0</v>
      </c>
      <c r="L260" s="45">
        <f t="shared" si="118"/>
        <v>0</v>
      </c>
      <c r="M260" s="6">
        <f t="shared" si="118"/>
        <v>0</v>
      </c>
      <c r="N260" s="6">
        <f t="shared" si="118"/>
        <v>0</v>
      </c>
      <c r="O260" s="6">
        <f t="shared" si="118"/>
        <v>0</v>
      </c>
      <c r="P260" s="6">
        <f t="shared" si="118"/>
        <v>0</v>
      </c>
      <c r="Q260" s="45">
        <f t="shared" si="118"/>
        <v>0</v>
      </c>
      <c r="R260" s="6">
        <f t="shared" si="118"/>
        <v>0</v>
      </c>
      <c r="S260" s="6">
        <f t="shared" si="118"/>
        <v>0</v>
      </c>
      <c r="T260" s="6">
        <f t="shared" si="118"/>
        <v>0</v>
      </c>
      <c r="U260" s="6">
        <f t="shared" si="118"/>
        <v>0</v>
      </c>
      <c r="V260" s="45">
        <f t="shared" si="118"/>
        <v>0</v>
      </c>
      <c r="W260" s="6">
        <f t="shared" si="118"/>
        <v>0.39999999999999991</v>
      </c>
      <c r="X260" s="6">
        <f t="shared" si="118"/>
        <v>0.39999999999999947</v>
      </c>
      <c r="Y260" s="6">
        <f t="shared" si="118"/>
        <v>0.40000000000000047</v>
      </c>
      <c r="Z260" s="6">
        <f t="shared" si="118"/>
        <v>0.40000000000000036</v>
      </c>
      <c r="AA260" s="45">
        <f t="shared" si="118"/>
        <v>0.40000000000000008</v>
      </c>
      <c r="AB260" s="46">
        <f t="shared" si="118"/>
        <v>0.40000000000000008</v>
      </c>
      <c r="AC260" s="96">
        <f t="shared" si="118"/>
        <v>0</v>
      </c>
    </row>
    <row r="261" spans="1:29" x14ac:dyDescent="0.25">
      <c r="A261" t="s">
        <v>3401</v>
      </c>
      <c r="B261" s="44" t="s">
        <v>2044</v>
      </c>
      <c r="C261" s="6">
        <f t="shared" ref="C261:AC261" si="119">IFERROR((C256+C246+C249)/C241,0)</f>
        <v>0</v>
      </c>
      <c r="D261" s="6">
        <f t="shared" si="119"/>
        <v>0</v>
      </c>
      <c r="E261" s="6">
        <f t="shared" si="119"/>
        <v>0</v>
      </c>
      <c r="F261" s="6">
        <f t="shared" si="119"/>
        <v>0</v>
      </c>
      <c r="G261" s="45">
        <f t="shared" si="119"/>
        <v>0</v>
      </c>
      <c r="H261" s="6">
        <f t="shared" si="119"/>
        <v>0</v>
      </c>
      <c r="I261" s="6">
        <f t="shared" si="119"/>
        <v>0</v>
      </c>
      <c r="J261" s="6">
        <f t="shared" si="119"/>
        <v>0</v>
      </c>
      <c r="K261" s="6">
        <f t="shared" si="119"/>
        <v>0</v>
      </c>
      <c r="L261" s="45">
        <f t="shared" si="119"/>
        <v>0</v>
      </c>
      <c r="M261" s="6">
        <f t="shared" si="119"/>
        <v>0</v>
      </c>
      <c r="N261" s="6">
        <f t="shared" si="119"/>
        <v>0</v>
      </c>
      <c r="O261" s="6">
        <f t="shared" si="119"/>
        <v>0</v>
      </c>
      <c r="P261" s="6">
        <f t="shared" si="119"/>
        <v>0</v>
      </c>
      <c r="Q261" s="45">
        <f t="shared" si="119"/>
        <v>0</v>
      </c>
      <c r="R261" s="6">
        <f t="shared" si="119"/>
        <v>0</v>
      </c>
      <c r="S261" s="6">
        <f t="shared" si="119"/>
        <v>0</v>
      </c>
      <c r="T261" s="6">
        <f t="shared" si="119"/>
        <v>0</v>
      </c>
      <c r="U261" s="6">
        <f t="shared" si="119"/>
        <v>0</v>
      </c>
      <c r="V261" s="45">
        <f t="shared" si="119"/>
        <v>0</v>
      </c>
      <c r="W261" s="6">
        <f t="shared" si="119"/>
        <v>0.29999999999999954</v>
      </c>
      <c r="X261" s="6">
        <f t="shared" si="119"/>
        <v>0.29999999999999882</v>
      </c>
      <c r="Y261" s="6">
        <f t="shared" si="119"/>
        <v>0.30000000000000043</v>
      </c>
      <c r="Z261" s="6">
        <f t="shared" si="119"/>
        <v>0.3000000000000001</v>
      </c>
      <c r="AA261" s="45">
        <f t="shared" si="119"/>
        <v>0.29999999999999982</v>
      </c>
      <c r="AB261" s="46">
        <f t="shared" si="119"/>
        <v>-6.6670151394090715E-2</v>
      </c>
      <c r="AC261" s="96">
        <f t="shared" si="119"/>
        <v>-0.10000000000000092</v>
      </c>
    </row>
    <row r="262" spans="1:29" x14ac:dyDescent="0.25">
      <c r="A262" t="s">
        <v>3404</v>
      </c>
      <c r="B262" s="44" t="s">
        <v>2047</v>
      </c>
      <c r="C262" s="6">
        <f t="shared" ref="C262:AC262" si="120">IFERROR(C258/C239,0)</f>
        <v>0</v>
      </c>
      <c r="D262" s="6">
        <f t="shared" si="120"/>
        <v>0</v>
      </c>
      <c r="E262" s="6">
        <f t="shared" si="120"/>
        <v>0</v>
      </c>
      <c r="F262" s="6">
        <f t="shared" si="120"/>
        <v>0</v>
      </c>
      <c r="G262" s="45">
        <f t="shared" si="120"/>
        <v>0</v>
      </c>
      <c r="H262" s="6">
        <f t="shared" si="120"/>
        <v>0.05</v>
      </c>
      <c r="I262" s="6">
        <f t="shared" si="120"/>
        <v>0.05</v>
      </c>
      <c r="J262" s="6">
        <f t="shared" si="120"/>
        <v>0.05</v>
      </c>
      <c r="K262" s="6">
        <f t="shared" si="120"/>
        <v>0.05</v>
      </c>
      <c r="L262" s="45">
        <f t="shared" si="120"/>
        <v>0.05</v>
      </c>
      <c r="M262" s="6">
        <f t="shared" si="120"/>
        <v>0.05</v>
      </c>
      <c r="N262" s="6">
        <f t="shared" si="120"/>
        <v>0.05</v>
      </c>
      <c r="O262" s="6">
        <f t="shared" si="120"/>
        <v>0.05</v>
      </c>
      <c r="P262" s="6">
        <f t="shared" si="120"/>
        <v>0.05</v>
      </c>
      <c r="Q262" s="45">
        <f t="shared" si="120"/>
        <v>0.05</v>
      </c>
      <c r="R262" s="6">
        <f t="shared" si="120"/>
        <v>4.9999999999999996E-2</v>
      </c>
      <c r="S262" s="6">
        <f t="shared" si="120"/>
        <v>0.05</v>
      </c>
      <c r="T262" s="6">
        <f t="shared" si="120"/>
        <v>5.000000000000001E-2</v>
      </c>
      <c r="U262" s="6">
        <f t="shared" si="120"/>
        <v>5.000000000000001E-2</v>
      </c>
      <c r="V262" s="45">
        <f t="shared" si="120"/>
        <v>0.05</v>
      </c>
      <c r="W262" s="6">
        <f t="shared" si="120"/>
        <v>7.0000000000000076E-2</v>
      </c>
      <c r="X262" s="6">
        <f t="shared" si="120"/>
        <v>7.0000000000000104E-2</v>
      </c>
      <c r="Y262" s="6">
        <f t="shared" si="120"/>
        <v>6.9999999999999896E-2</v>
      </c>
      <c r="Z262" s="6">
        <f t="shared" si="120"/>
        <v>6.9999999999999993E-2</v>
      </c>
      <c r="AA262" s="45">
        <f t="shared" si="120"/>
        <v>7.0000000000000021E-2</v>
      </c>
      <c r="AB262" s="46">
        <f t="shared" si="120"/>
        <v>6.1538415144348074E-2</v>
      </c>
      <c r="AC262" s="96">
        <f t="shared" si="120"/>
        <v>0.10999999999999982</v>
      </c>
    </row>
    <row r="263" spans="1:29" x14ac:dyDescent="0.25">
      <c r="A263" t="s">
        <v>3407</v>
      </c>
    </row>
    <row r="264" spans="1:29" x14ac:dyDescent="0.25">
      <c r="A264" t="s">
        <v>3409</v>
      </c>
      <c r="B264" s="65" t="str">
        <f>ENTITY_10</f>
        <v>Other Long Tail</v>
      </c>
    </row>
    <row r="265" spans="1:29" x14ac:dyDescent="0.25">
      <c r="A265" t="s">
        <v>3412</v>
      </c>
      <c r="B265" s="32" t="s">
        <v>1956</v>
      </c>
      <c r="C265" s="24">
        <f>'Quarterly Summary'!C25</f>
        <v>0</v>
      </c>
      <c r="D265" s="24">
        <f>'Quarterly Summary'!D25</f>
        <v>0</v>
      </c>
      <c r="E265" s="24">
        <f>'Quarterly Summary'!E25</f>
        <v>0</v>
      </c>
      <c r="F265" s="24">
        <f>'Quarterly Summary'!F25</f>
        <v>0</v>
      </c>
      <c r="G265" s="33">
        <f t="shared" ref="G265:G284" si="121">SUM(C265:F265)</f>
        <v>0</v>
      </c>
      <c r="H265" s="24">
        <f>'Quarterly Summary'!H25</f>
        <v>7812.4999999999991</v>
      </c>
      <c r="I265" s="24">
        <f>'Quarterly Summary'!I25</f>
        <v>46875</v>
      </c>
      <c r="J265" s="24">
        <f>'Quarterly Summary'!J25</f>
        <v>203125</v>
      </c>
      <c r="K265" s="24">
        <f>'Quarterly Summary'!K25</f>
        <v>478125</v>
      </c>
      <c r="L265" s="33">
        <f t="shared" ref="L265:L284" si="122">SUM(H265:K265)</f>
        <v>735937.5</v>
      </c>
      <c r="M265" s="24">
        <f>'Quarterly Summary'!M25</f>
        <v>800312.5</v>
      </c>
      <c r="N265" s="24">
        <f>'Quarterly Summary'!N25</f>
        <v>1157250</v>
      </c>
      <c r="O265" s="24">
        <f>'Quarterly Summary'!O25</f>
        <v>1476200</v>
      </c>
      <c r="P265" s="24">
        <f>'Quarterly Summary'!P25</f>
        <v>1771439.9999999995</v>
      </c>
      <c r="Q265" s="33">
        <f t="shared" ref="Q265:Q284" si="123">SUM(M265:P265)</f>
        <v>5205202.5</v>
      </c>
      <c r="R265" s="24">
        <f>'Quarterly Summary'!R25</f>
        <v>2125728</v>
      </c>
      <c r="S265" s="24">
        <f>'Quarterly Summary'!S25</f>
        <v>2550873.6</v>
      </c>
      <c r="T265" s="24">
        <f>'Quarterly Summary'!T25</f>
        <v>3061048.3199999994</v>
      </c>
      <c r="U265" s="24">
        <f>'Quarterly Summary'!U25</f>
        <v>3673257.9839999992</v>
      </c>
      <c r="V265" s="33">
        <f t="shared" ref="V265:V284" si="124">SUM(R265:U265)</f>
        <v>11410907.903999999</v>
      </c>
      <c r="W265" s="24">
        <f>'Quarterly Summary'!W25</f>
        <v>4407909.5808000006</v>
      </c>
      <c r="X265" s="24">
        <f>'Quarterly Summary'!X25</f>
        <v>5289491.4969600001</v>
      </c>
      <c r="Y265" s="24">
        <f>'Quarterly Summary'!Y25</f>
        <v>6347389.7963520009</v>
      </c>
      <c r="Z265" s="24">
        <f>'Quarterly Summary'!Z25</f>
        <v>7616867.7556223981</v>
      </c>
      <c r="AA265" s="33">
        <f t="shared" ref="AA265:AA284" si="125">SUM(W265:Z265)</f>
        <v>23661658.629734397</v>
      </c>
      <c r="AB265" s="34">
        <f t="shared" ref="AB265:AB276" si="126">SUM(G265,L265,Q265,V265,AA265)</f>
        <v>41013706.533734396</v>
      </c>
      <c r="AC265" s="94">
        <f>'Quarterly Summary'!DD25</f>
        <v>18494716.693708792</v>
      </c>
    </row>
    <row r="266" spans="1:29" x14ac:dyDescent="0.25">
      <c r="A266" t="s">
        <v>3415</v>
      </c>
      <c r="B266" s="32" t="s">
        <v>2719</v>
      </c>
      <c r="C266" s="35">
        <f>-'Quarterly Summary'!C361</f>
        <v>0</v>
      </c>
      <c r="D266" s="35">
        <f>-'Quarterly Summary'!D361</f>
        <v>0</v>
      </c>
      <c r="E266" s="35">
        <f>-'Quarterly Summary'!E361</f>
        <v>0</v>
      </c>
      <c r="F266" s="35">
        <f>-'Quarterly Summary'!F361</f>
        <v>0</v>
      </c>
      <c r="G266" s="36">
        <f t="shared" si="121"/>
        <v>0</v>
      </c>
      <c r="H266" s="35">
        <f>-'Quarterly Summary'!H361</f>
        <v>-7812.4999999999991</v>
      </c>
      <c r="I266" s="35">
        <f>-'Quarterly Summary'!I361</f>
        <v>-46875</v>
      </c>
      <c r="J266" s="35">
        <f>-'Quarterly Summary'!J361</f>
        <v>-203125</v>
      </c>
      <c r="K266" s="35">
        <f>-'Quarterly Summary'!K361</f>
        <v>-478125</v>
      </c>
      <c r="L266" s="36">
        <f t="shared" si="122"/>
        <v>-735937.5</v>
      </c>
      <c r="M266" s="35">
        <f>-'Quarterly Summary'!M361</f>
        <v>-800312.5</v>
      </c>
      <c r="N266" s="35">
        <f>-'Quarterly Summary'!N361</f>
        <v>-1157250</v>
      </c>
      <c r="O266" s="35">
        <f>-'Quarterly Summary'!O361</f>
        <v>-1476200</v>
      </c>
      <c r="P266" s="35">
        <f>-'Quarterly Summary'!P361</f>
        <v>-1771439.9999999995</v>
      </c>
      <c r="Q266" s="36">
        <f t="shared" si="123"/>
        <v>-5205202.5</v>
      </c>
      <c r="R266" s="35">
        <f>-'Quarterly Summary'!R361</f>
        <v>-2125728</v>
      </c>
      <c r="S266" s="35">
        <f>-'Quarterly Summary'!S361</f>
        <v>-2550873.6</v>
      </c>
      <c r="T266" s="35">
        <f>-'Quarterly Summary'!T361</f>
        <v>-3061048.3199999994</v>
      </c>
      <c r="U266" s="35">
        <f>-'Quarterly Summary'!U361</f>
        <v>-3673257.9839999992</v>
      </c>
      <c r="V266" s="36">
        <f t="shared" si="124"/>
        <v>-11410907.903999999</v>
      </c>
      <c r="W266" s="35">
        <f>-'Quarterly Summary'!W361</f>
        <v>-3967118.6227200003</v>
      </c>
      <c r="X266" s="35">
        <f>-'Quarterly Summary'!X361</f>
        <v>-4760542.3472640002</v>
      </c>
      <c r="Y266" s="35">
        <f>-'Quarterly Summary'!Y361</f>
        <v>-5712650.8167168014</v>
      </c>
      <c r="Z266" s="35">
        <f>-'Quarterly Summary'!Z361</f>
        <v>-6855180.9800601583</v>
      </c>
      <c r="AA266" s="36">
        <f t="shared" si="125"/>
        <v>-21295492.76676096</v>
      </c>
      <c r="AB266" s="37">
        <f t="shared" si="126"/>
        <v>-38647540.670760959</v>
      </c>
      <c r="AC266" s="95">
        <f>-'Quarterly Summary'!DD361</f>
        <v>-16645245.024337918</v>
      </c>
    </row>
    <row r="267" spans="1:29" x14ac:dyDescent="0.25">
      <c r="A267" t="s">
        <v>3418</v>
      </c>
      <c r="B267" s="40" t="s">
        <v>1969</v>
      </c>
      <c r="C267" s="43">
        <f>C265+C266</f>
        <v>0</v>
      </c>
      <c r="D267" s="43">
        <f>D265+D266</f>
        <v>0</v>
      </c>
      <c r="E267" s="43">
        <f>E265+E266</f>
        <v>0</v>
      </c>
      <c r="F267" s="43">
        <f>F265+F266</f>
        <v>0</v>
      </c>
      <c r="G267" s="43">
        <f t="shared" si="121"/>
        <v>0</v>
      </c>
      <c r="H267" s="43">
        <f>H265+H266</f>
        <v>0</v>
      </c>
      <c r="I267" s="43">
        <f>I265+I266</f>
        <v>0</v>
      </c>
      <c r="J267" s="43">
        <f>J265+J266</f>
        <v>0</v>
      </c>
      <c r="K267" s="43">
        <f>K265+K266</f>
        <v>0</v>
      </c>
      <c r="L267" s="43">
        <f t="shared" si="122"/>
        <v>0</v>
      </c>
      <c r="M267" s="43">
        <f>M265+M266</f>
        <v>0</v>
      </c>
      <c r="N267" s="43">
        <f>N265+N266</f>
        <v>0</v>
      </c>
      <c r="O267" s="43">
        <f>O265+O266</f>
        <v>0</v>
      </c>
      <c r="P267" s="43">
        <f>P265+P266</f>
        <v>0</v>
      </c>
      <c r="Q267" s="43">
        <f t="shared" si="123"/>
        <v>0</v>
      </c>
      <c r="R267" s="43">
        <f>R265+R266</f>
        <v>0</v>
      </c>
      <c r="S267" s="43">
        <f>S265+S266</f>
        <v>0</v>
      </c>
      <c r="T267" s="43">
        <f>T265+T266</f>
        <v>0</v>
      </c>
      <c r="U267" s="43">
        <f>U265+U266</f>
        <v>0</v>
      </c>
      <c r="V267" s="43">
        <f t="shared" si="124"/>
        <v>0</v>
      </c>
      <c r="W267" s="43">
        <f>W265+W266</f>
        <v>440790.95808000024</v>
      </c>
      <c r="X267" s="43">
        <f>X265+X266</f>
        <v>528949.14969599992</v>
      </c>
      <c r="Y267" s="43">
        <f>Y265+Y266</f>
        <v>634738.97963519953</v>
      </c>
      <c r="Z267" s="43">
        <f>Z265+Z266</f>
        <v>761686.77556223981</v>
      </c>
      <c r="AA267" s="43">
        <f t="shared" si="125"/>
        <v>2366165.8629734395</v>
      </c>
      <c r="AB267" s="43">
        <f t="shared" si="126"/>
        <v>2366165.8629734395</v>
      </c>
      <c r="AC267" s="94">
        <f>AC265+AC266</f>
        <v>1849471.6693708748</v>
      </c>
    </row>
    <row r="268" spans="1:29" x14ac:dyDescent="0.25">
      <c r="A268" t="s">
        <v>3421</v>
      </c>
      <c r="B268" s="32" t="s">
        <v>2724</v>
      </c>
      <c r="C268" s="24">
        <f>'Quarterly Summary'!C49</f>
        <v>0</v>
      </c>
      <c r="D268" s="24">
        <f>'Quarterly Summary'!D49</f>
        <v>0</v>
      </c>
      <c r="E268" s="24">
        <f>'Quarterly Summary'!E49</f>
        <v>0</v>
      </c>
      <c r="F268" s="24">
        <f>'Quarterly Summary'!F49</f>
        <v>0</v>
      </c>
      <c r="G268" s="33">
        <f t="shared" si="121"/>
        <v>0</v>
      </c>
      <c r="H268" s="24">
        <f>'Quarterly Summary'!H49</f>
        <v>2343.75</v>
      </c>
      <c r="I268" s="24">
        <f>'Quarterly Summary'!I49</f>
        <v>14062.5</v>
      </c>
      <c r="J268" s="24">
        <f>'Quarterly Summary'!J49</f>
        <v>60937.5</v>
      </c>
      <c r="K268" s="24">
        <f>'Quarterly Summary'!K49</f>
        <v>143437.5</v>
      </c>
      <c r="L268" s="33">
        <f t="shared" si="122"/>
        <v>220781.25</v>
      </c>
      <c r="M268" s="24">
        <f>'Quarterly Summary'!M49</f>
        <v>240093.75</v>
      </c>
      <c r="N268" s="24">
        <f>'Quarterly Summary'!N49</f>
        <v>347175</v>
      </c>
      <c r="O268" s="24">
        <f>'Quarterly Summary'!O49</f>
        <v>442859.99999999988</v>
      </c>
      <c r="P268" s="24">
        <f>'Quarterly Summary'!P49</f>
        <v>531431.99999999988</v>
      </c>
      <c r="Q268" s="33">
        <f t="shared" si="123"/>
        <v>1561560.7499999998</v>
      </c>
      <c r="R268" s="24">
        <f>'Quarterly Summary'!R49</f>
        <v>637718.4</v>
      </c>
      <c r="S268" s="24">
        <f>'Quarterly Summary'!S49</f>
        <v>765262.08</v>
      </c>
      <c r="T268" s="24">
        <f>'Quarterly Summary'!T49</f>
        <v>918314.49599999981</v>
      </c>
      <c r="U268" s="24">
        <f>'Quarterly Summary'!U49</f>
        <v>1101977.3951999997</v>
      </c>
      <c r="V268" s="33">
        <f t="shared" si="124"/>
        <v>3423272.3711999995</v>
      </c>
      <c r="W268" s="24">
        <f>'Quarterly Summary'!W49</f>
        <v>1322372.87424</v>
      </c>
      <c r="X268" s="24">
        <f>'Quarterly Summary'!X49</f>
        <v>1586847.449088</v>
      </c>
      <c r="Y268" s="24">
        <f>'Quarterly Summary'!Y49</f>
        <v>1904216.9389056</v>
      </c>
      <c r="Z268" s="24">
        <f>'Quarterly Summary'!Z49</f>
        <v>2285060.3266867194</v>
      </c>
      <c r="AA268" s="33">
        <f t="shared" si="125"/>
        <v>7098497.5889203195</v>
      </c>
      <c r="AB268" s="34">
        <f t="shared" si="126"/>
        <v>12304111.960120318</v>
      </c>
      <c r="AC268" s="94">
        <f>'Quarterly Summary'!DD49</f>
        <v>5548415.0081126392</v>
      </c>
    </row>
    <row r="269" spans="1:29" x14ac:dyDescent="0.25">
      <c r="A269" t="s">
        <v>3424</v>
      </c>
      <c r="B269" s="32" t="s">
        <v>1996</v>
      </c>
      <c r="C269" s="35">
        <f>-'Quarterly Summary'!C241</f>
        <v>0</v>
      </c>
      <c r="D269" s="35">
        <f>-'Quarterly Summary'!D241</f>
        <v>0</v>
      </c>
      <c r="E269" s="35">
        <f>-'Quarterly Summary'!E241</f>
        <v>0</v>
      </c>
      <c r="F269" s="35">
        <f>-'Quarterly Summary'!F241</f>
        <v>0</v>
      </c>
      <c r="G269" s="36">
        <f t="shared" si="121"/>
        <v>0</v>
      </c>
      <c r="H269" s="35">
        <f>-'Quarterly Summary'!H241</f>
        <v>-2343.75</v>
      </c>
      <c r="I269" s="35">
        <f>-'Quarterly Summary'!I241</f>
        <v>-14062.5</v>
      </c>
      <c r="J269" s="35">
        <f>-'Quarterly Summary'!J241</f>
        <v>-60937.5</v>
      </c>
      <c r="K269" s="35">
        <f>-'Quarterly Summary'!K241</f>
        <v>-143437.5</v>
      </c>
      <c r="L269" s="36">
        <f t="shared" si="122"/>
        <v>-220781.25</v>
      </c>
      <c r="M269" s="35">
        <f>-'Quarterly Summary'!M241</f>
        <v>-240093.75</v>
      </c>
      <c r="N269" s="35">
        <f>-'Quarterly Summary'!N241</f>
        <v>-347175</v>
      </c>
      <c r="O269" s="35">
        <f>-'Quarterly Summary'!O241</f>
        <v>-442859.99999999988</v>
      </c>
      <c r="P269" s="35">
        <f>-'Quarterly Summary'!P241</f>
        <v>-531431.99999999988</v>
      </c>
      <c r="Q269" s="36">
        <f t="shared" si="123"/>
        <v>-1561560.7499999998</v>
      </c>
      <c r="R269" s="35">
        <f>-'Quarterly Summary'!R241</f>
        <v>-637718.4</v>
      </c>
      <c r="S269" s="35">
        <f>-'Quarterly Summary'!S241</f>
        <v>-765262.08</v>
      </c>
      <c r="T269" s="35">
        <f>-'Quarterly Summary'!T241</f>
        <v>-918314.49599999981</v>
      </c>
      <c r="U269" s="35">
        <f>-'Quarterly Summary'!U241</f>
        <v>-1101977.3951999997</v>
      </c>
      <c r="V269" s="36">
        <f t="shared" si="124"/>
        <v>-3423272.3711999995</v>
      </c>
      <c r="W269" s="35">
        <f>-'Quarterly Summary'!W241</f>
        <v>-1190135.5868160001</v>
      </c>
      <c r="X269" s="35">
        <f>-'Quarterly Summary'!X241</f>
        <v>-1428162.7041791999</v>
      </c>
      <c r="Y269" s="35">
        <f>-'Quarterly Summary'!Y241</f>
        <v>-1713795.24501504</v>
      </c>
      <c r="Z269" s="35">
        <f>-'Quarterly Summary'!Z241</f>
        <v>-2056554.2940180474</v>
      </c>
      <c r="AA269" s="36">
        <f t="shared" si="125"/>
        <v>-6388647.8300282881</v>
      </c>
      <c r="AB269" s="37">
        <f t="shared" si="126"/>
        <v>-11594262.201228287</v>
      </c>
      <c r="AC269" s="95">
        <f>-'Quarterly Summary'!DD241</f>
        <v>-4993573.5073013753</v>
      </c>
    </row>
    <row r="270" spans="1:29" x14ac:dyDescent="0.25">
      <c r="A270" t="s">
        <v>3427</v>
      </c>
      <c r="B270" s="39" t="s">
        <v>1999</v>
      </c>
      <c r="C270" s="47">
        <f>C268+C269</f>
        <v>0</v>
      </c>
      <c r="D270" s="47">
        <f>D268+D269</f>
        <v>0</v>
      </c>
      <c r="E270" s="47">
        <f>E268+E269</f>
        <v>0</v>
      </c>
      <c r="F270" s="47">
        <f>F268+F269</f>
        <v>0</v>
      </c>
      <c r="G270" s="47">
        <f t="shared" si="121"/>
        <v>0</v>
      </c>
      <c r="H270" s="47">
        <f>H268+H269</f>
        <v>0</v>
      </c>
      <c r="I270" s="47">
        <f>I268+I269</f>
        <v>0</v>
      </c>
      <c r="J270" s="47">
        <f>J268+J269</f>
        <v>0</v>
      </c>
      <c r="K270" s="47">
        <f>K268+K269</f>
        <v>0</v>
      </c>
      <c r="L270" s="47">
        <f t="shared" si="122"/>
        <v>0</v>
      </c>
      <c r="M270" s="47">
        <f>M268+M269</f>
        <v>0</v>
      </c>
      <c r="N270" s="47">
        <f>N268+N269</f>
        <v>0</v>
      </c>
      <c r="O270" s="47">
        <f>O268+O269</f>
        <v>0</v>
      </c>
      <c r="P270" s="47">
        <f>P268+P269</f>
        <v>0</v>
      </c>
      <c r="Q270" s="47">
        <f t="shared" si="123"/>
        <v>0</v>
      </c>
      <c r="R270" s="47">
        <f>R268+R269</f>
        <v>0</v>
      </c>
      <c r="S270" s="47">
        <f>S268+S269</f>
        <v>0</v>
      </c>
      <c r="T270" s="47">
        <f>T268+T269</f>
        <v>0</v>
      </c>
      <c r="U270" s="47">
        <f>U268+U269</f>
        <v>0</v>
      </c>
      <c r="V270" s="47">
        <f t="shared" si="124"/>
        <v>0</v>
      </c>
      <c r="W270" s="47">
        <f>W268+W269</f>
        <v>132237.28742399998</v>
      </c>
      <c r="X270" s="47">
        <f>X268+X269</f>
        <v>158684.74490880012</v>
      </c>
      <c r="Y270" s="47">
        <f>Y268+Y269</f>
        <v>190421.69389055995</v>
      </c>
      <c r="Z270" s="47">
        <f>Z268+Z269</f>
        <v>228506.03266867204</v>
      </c>
      <c r="AA270" s="47">
        <f t="shared" si="125"/>
        <v>709849.75889203208</v>
      </c>
      <c r="AB270" s="47">
        <f t="shared" si="126"/>
        <v>709849.75889203208</v>
      </c>
      <c r="AC270" s="95">
        <f>AC268+AC269</f>
        <v>554841.50081126392</v>
      </c>
    </row>
    <row r="271" spans="1:29" x14ac:dyDescent="0.25">
      <c r="A271" t="s">
        <v>3430</v>
      </c>
      <c r="B271" s="32" t="s">
        <v>2731</v>
      </c>
      <c r="C271" s="35">
        <f>-'Quarterly Summary'!C73</f>
        <v>0</v>
      </c>
      <c r="D271" s="35">
        <f>-'Quarterly Summary'!D73</f>
        <v>0</v>
      </c>
      <c r="E271" s="35">
        <f>-'Quarterly Summary'!E73</f>
        <v>0</v>
      </c>
      <c r="F271" s="35">
        <f>-'Quarterly Summary'!F73</f>
        <v>0</v>
      </c>
      <c r="G271" s="36">
        <f t="shared" si="121"/>
        <v>0</v>
      </c>
      <c r="H271" s="35">
        <f>-'Quarterly Summary'!H73</f>
        <v>-390.625</v>
      </c>
      <c r="I271" s="35">
        <f>-'Quarterly Summary'!I73</f>
        <v>-2343.75</v>
      </c>
      <c r="J271" s="35">
        <f>-'Quarterly Summary'!J73</f>
        <v>-10156.25</v>
      </c>
      <c r="K271" s="35">
        <f>-'Quarterly Summary'!K73</f>
        <v>-23906.25</v>
      </c>
      <c r="L271" s="36">
        <f t="shared" si="122"/>
        <v>-36796.875</v>
      </c>
      <c r="M271" s="35">
        <f>-'Quarterly Summary'!M73</f>
        <v>-40015.625</v>
      </c>
      <c r="N271" s="35">
        <f>-'Quarterly Summary'!N73</f>
        <v>-57862.5</v>
      </c>
      <c r="O271" s="35">
        <f>-'Quarterly Summary'!O73</f>
        <v>-73810</v>
      </c>
      <c r="P271" s="35">
        <f>-'Quarterly Summary'!P73</f>
        <v>-88571.999999999985</v>
      </c>
      <c r="Q271" s="36">
        <f t="shared" si="123"/>
        <v>-260260.125</v>
      </c>
      <c r="R271" s="35">
        <f>-'Quarterly Summary'!R73</f>
        <v>-106286.39999999999</v>
      </c>
      <c r="S271" s="35">
        <f>-'Quarterly Summary'!S73</f>
        <v>-127543.68000000001</v>
      </c>
      <c r="T271" s="35">
        <f>-'Quarterly Summary'!T73</f>
        <v>-153052.416</v>
      </c>
      <c r="U271" s="35">
        <f>-'Quarterly Summary'!U73</f>
        <v>-183662.89919999999</v>
      </c>
      <c r="V271" s="36">
        <f t="shared" si="124"/>
        <v>-570545.39520000003</v>
      </c>
      <c r="W271" s="35">
        <f>-'Quarterly Summary'!W73</f>
        <v>-220395.47904000001</v>
      </c>
      <c r="X271" s="35">
        <f>-'Quarterly Summary'!X73</f>
        <v>-264474.57484800002</v>
      </c>
      <c r="Y271" s="35">
        <f>-'Quarterly Summary'!Y73</f>
        <v>-317369.48981760006</v>
      </c>
      <c r="Z271" s="35">
        <f>-'Quarterly Summary'!Z73</f>
        <v>-380843.38778111991</v>
      </c>
      <c r="AA271" s="36">
        <f t="shared" si="125"/>
        <v>-1183082.93148672</v>
      </c>
      <c r="AB271" s="37">
        <f t="shared" si="126"/>
        <v>-2050685.3266867199</v>
      </c>
      <c r="AC271" s="95">
        <f>-'Quarterly Summary'!DD73</f>
        <v>-924735.83468543983</v>
      </c>
    </row>
    <row r="272" spans="1:29" x14ac:dyDescent="0.25">
      <c r="A272" t="s">
        <v>3433</v>
      </c>
      <c r="B272" s="40" t="s">
        <v>2005</v>
      </c>
      <c r="C272" s="48">
        <f>C270+C271</f>
        <v>0</v>
      </c>
      <c r="D272" s="48">
        <f>D270+D271</f>
        <v>0</v>
      </c>
      <c r="E272" s="48">
        <f>E270+E271</f>
        <v>0</v>
      </c>
      <c r="F272" s="48">
        <f>F270+F271</f>
        <v>0</v>
      </c>
      <c r="G272" s="48">
        <f t="shared" si="121"/>
        <v>0</v>
      </c>
      <c r="H272" s="48">
        <f>H270+H271</f>
        <v>-390.625</v>
      </c>
      <c r="I272" s="48">
        <f>I270+I271</f>
        <v>-2343.75</v>
      </c>
      <c r="J272" s="48">
        <f>J270+J271</f>
        <v>-10156.25</v>
      </c>
      <c r="K272" s="48">
        <f>K270+K271</f>
        <v>-23906.25</v>
      </c>
      <c r="L272" s="48">
        <f t="shared" si="122"/>
        <v>-36796.875</v>
      </c>
      <c r="M272" s="48">
        <f>M270+M271</f>
        <v>-40015.625</v>
      </c>
      <c r="N272" s="48">
        <f>N270+N271</f>
        <v>-57862.5</v>
      </c>
      <c r="O272" s="48">
        <f>O270+O271</f>
        <v>-73810</v>
      </c>
      <c r="P272" s="48">
        <f>P270+P271</f>
        <v>-88571.999999999985</v>
      </c>
      <c r="Q272" s="48">
        <f t="shared" si="123"/>
        <v>-260260.125</v>
      </c>
      <c r="R272" s="48">
        <f>R270+R271</f>
        <v>-106286.39999999999</v>
      </c>
      <c r="S272" s="48">
        <f>S270+S271</f>
        <v>-127543.68000000001</v>
      </c>
      <c r="T272" s="48">
        <f>T270+T271</f>
        <v>-153052.416</v>
      </c>
      <c r="U272" s="48">
        <f>U270+U271</f>
        <v>-183662.89919999999</v>
      </c>
      <c r="V272" s="48">
        <f t="shared" si="124"/>
        <v>-570545.39520000003</v>
      </c>
      <c r="W272" s="48">
        <f>W270+W271</f>
        <v>-88158.191616000026</v>
      </c>
      <c r="X272" s="48">
        <f>X270+X271</f>
        <v>-105789.8299391999</v>
      </c>
      <c r="Y272" s="48">
        <f>Y270+Y271</f>
        <v>-126947.7959270401</v>
      </c>
      <c r="Z272" s="48">
        <f>Z270+Z271</f>
        <v>-152337.35511244787</v>
      </c>
      <c r="AA272" s="48">
        <f t="shared" si="125"/>
        <v>-473233.1725946879</v>
      </c>
      <c r="AB272" s="48">
        <f t="shared" si="126"/>
        <v>-1340835.567794688</v>
      </c>
      <c r="AC272" s="95">
        <f>AC270+AC271</f>
        <v>-369894.33387417591</v>
      </c>
    </row>
    <row r="273" spans="1:29" x14ac:dyDescent="0.25">
      <c r="A273" t="s">
        <v>3436</v>
      </c>
      <c r="B273" s="32" t="s">
        <v>2017</v>
      </c>
      <c r="C273" s="24">
        <f>'Quarterly Summary'!C385</f>
        <v>0</v>
      </c>
      <c r="D273" s="24">
        <f>'Quarterly Summary'!D385</f>
        <v>0</v>
      </c>
      <c r="E273" s="24">
        <f>'Quarterly Summary'!E385</f>
        <v>0</v>
      </c>
      <c r="F273" s="24">
        <f>'Quarterly Summary'!F385</f>
        <v>0</v>
      </c>
      <c r="G273" s="33">
        <f t="shared" si="121"/>
        <v>0</v>
      </c>
      <c r="H273" s="24">
        <f>'Quarterly Summary'!H385</f>
        <v>0</v>
      </c>
      <c r="I273" s="24">
        <f>'Quarterly Summary'!I385</f>
        <v>0</v>
      </c>
      <c r="J273" s="24">
        <f>'Quarterly Summary'!J385</f>
        <v>0</v>
      </c>
      <c r="K273" s="24">
        <f>'Quarterly Summary'!K385</f>
        <v>0</v>
      </c>
      <c r="L273" s="33">
        <f t="shared" si="122"/>
        <v>0</v>
      </c>
      <c r="M273" s="24">
        <f>'Quarterly Summary'!M385</f>
        <v>0</v>
      </c>
      <c r="N273" s="24">
        <f>'Quarterly Summary'!N385</f>
        <v>0</v>
      </c>
      <c r="O273" s="24">
        <f>'Quarterly Summary'!O385</f>
        <v>0</v>
      </c>
      <c r="P273" s="24">
        <f>'Quarterly Summary'!P385</f>
        <v>0</v>
      </c>
      <c r="Q273" s="33">
        <f t="shared" si="123"/>
        <v>0</v>
      </c>
      <c r="R273" s="24">
        <f>'Quarterly Summary'!R385</f>
        <v>0</v>
      </c>
      <c r="S273" s="24">
        <f>'Quarterly Summary'!S385</f>
        <v>0</v>
      </c>
      <c r="T273" s="24">
        <f>'Quarterly Summary'!T385</f>
        <v>0</v>
      </c>
      <c r="U273" s="24">
        <f>'Quarterly Summary'!U385</f>
        <v>0</v>
      </c>
      <c r="V273" s="33">
        <f t="shared" si="124"/>
        <v>0</v>
      </c>
      <c r="W273" s="24">
        <f>'Quarterly Summary'!W385</f>
        <v>0</v>
      </c>
      <c r="X273" s="24">
        <f>'Quarterly Summary'!X385</f>
        <v>0</v>
      </c>
      <c r="Y273" s="24">
        <f>'Quarterly Summary'!Y385</f>
        <v>0</v>
      </c>
      <c r="Z273" s="24">
        <f>'Quarterly Summary'!Z385</f>
        <v>0</v>
      </c>
      <c r="AA273" s="33">
        <f t="shared" si="125"/>
        <v>0</v>
      </c>
      <c r="AB273" s="34">
        <f t="shared" si="126"/>
        <v>0</v>
      </c>
      <c r="AC273" s="94">
        <f>'Quarterly Summary'!DD385</f>
        <v>0</v>
      </c>
    </row>
    <row r="274" spans="1:29" x14ac:dyDescent="0.25">
      <c r="A274" t="s">
        <v>3439</v>
      </c>
      <c r="B274" s="32" t="s">
        <v>2020</v>
      </c>
      <c r="C274" s="24">
        <f>'Quarterly Summary'!C409</f>
        <v>0</v>
      </c>
      <c r="D274" s="24">
        <f>'Quarterly Summary'!D409</f>
        <v>0</v>
      </c>
      <c r="E274" s="24">
        <f>'Quarterly Summary'!E409</f>
        <v>0</v>
      </c>
      <c r="F274" s="24">
        <f>'Quarterly Summary'!F409</f>
        <v>0</v>
      </c>
      <c r="G274" s="33">
        <f t="shared" si="121"/>
        <v>0</v>
      </c>
      <c r="H274" s="24">
        <f>'Quarterly Summary'!H409</f>
        <v>0</v>
      </c>
      <c r="I274" s="24">
        <f>'Quarterly Summary'!I409</f>
        <v>0</v>
      </c>
      <c r="J274" s="24">
        <f>'Quarterly Summary'!J409</f>
        <v>0</v>
      </c>
      <c r="K274" s="24">
        <f>'Quarterly Summary'!K409</f>
        <v>0</v>
      </c>
      <c r="L274" s="33">
        <f t="shared" si="122"/>
        <v>0</v>
      </c>
      <c r="M274" s="24">
        <f>'Quarterly Summary'!M409</f>
        <v>0</v>
      </c>
      <c r="N274" s="24">
        <f>'Quarterly Summary'!N409</f>
        <v>0</v>
      </c>
      <c r="O274" s="24">
        <f>'Quarterly Summary'!O409</f>
        <v>0</v>
      </c>
      <c r="P274" s="24">
        <f>'Quarterly Summary'!P409</f>
        <v>0</v>
      </c>
      <c r="Q274" s="33">
        <f t="shared" si="123"/>
        <v>0</v>
      </c>
      <c r="R274" s="24">
        <f>'Quarterly Summary'!R409</f>
        <v>0</v>
      </c>
      <c r="S274" s="24">
        <f>'Quarterly Summary'!S409</f>
        <v>0</v>
      </c>
      <c r="T274" s="24">
        <f>'Quarterly Summary'!T409</f>
        <v>0</v>
      </c>
      <c r="U274" s="24">
        <f>'Quarterly Summary'!U409</f>
        <v>0</v>
      </c>
      <c r="V274" s="33">
        <f t="shared" si="124"/>
        <v>0</v>
      </c>
      <c r="W274" s="24">
        <f>'Quarterly Summary'!W409</f>
        <v>0</v>
      </c>
      <c r="X274" s="24">
        <f>'Quarterly Summary'!X409</f>
        <v>0</v>
      </c>
      <c r="Y274" s="24">
        <f>'Quarterly Summary'!Y409</f>
        <v>0</v>
      </c>
      <c r="Z274" s="24">
        <f>'Quarterly Summary'!Z409</f>
        <v>0</v>
      </c>
      <c r="AA274" s="33">
        <f t="shared" si="125"/>
        <v>0</v>
      </c>
      <c r="AB274" s="34">
        <f t="shared" si="126"/>
        <v>0</v>
      </c>
      <c r="AC274" s="94">
        <f>'Quarterly Summary'!DD409</f>
        <v>0</v>
      </c>
    </row>
    <row r="275" spans="1:29" x14ac:dyDescent="0.25">
      <c r="A275" t="s">
        <v>3442</v>
      </c>
      <c r="B275" s="40" t="s">
        <v>2023</v>
      </c>
      <c r="C275" s="43">
        <f>C273+C274</f>
        <v>0</v>
      </c>
      <c r="D275" s="43">
        <f>D273+D274</f>
        <v>0</v>
      </c>
      <c r="E275" s="43">
        <f>E273+E274</f>
        <v>0</v>
      </c>
      <c r="F275" s="43">
        <f>F273+F274</f>
        <v>0</v>
      </c>
      <c r="G275" s="43">
        <f t="shared" si="121"/>
        <v>0</v>
      </c>
      <c r="H275" s="43">
        <f>H273+H274</f>
        <v>0</v>
      </c>
      <c r="I275" s="43">
        <f>I273+I274</f>
        <v>0</v>
      </c>
      <c r="J275" s="43">
        <f>J273+J274</f>
        <v>0</v>
      </c>
      <c r="K275" s="43">
        <f>K273+K274</f>
        <v>0</v>
      </c>
      <c r="L275" s="43">
        <f t="shared" si="122"/>
        <v>0</v>
      </c>
      <c r="M275" s="43">
        <f>M273+M274</f>
        <v>0</v>
      </c>
      <c r="N275" s="43">
        <f>N273+N274</f>
        <v>0</v>
      </c>
      <c r="O275" s="43">
        <f>O273+O274</f>
        <v>0</v>
      </c>
      <c r="P275" s="43">
        <f>P273+P274</f>
        <v>0</v>
      </c>
      <c r="Q275" s="43">
        <f t="shared" si="123"/>
        <v>0</v>
      </c>
      <c r="R275" s="43">
        <f>R273+R274</f>
        <v>0</v>
      </c>
      <c r="S275" s="43">
        <f>S273+S274</f>
        <v>0</v>
      </c>
      <c r="T275" s="43">
        <f>T273+T274</f>
        <v>0</v>
      </c>
      <c r="U275" s="43">
        <f>U273+U274</f>
        <v>0</v>
      </c>
      <c r="V275" s="43">
        <f t="shared" si="124"/>
        <v>0</v>
      </c>
      <c r="W275" s="43">
        <f>W273+W274</f>
        <v>0</v>
      </c>
      <c r="X275" s="43">
        <f>X273+X274</f>
        <v>0</v>
      </c>
      <c r="Y275" s="43">
        <f>Y273+Y274</f>
        <v>0</v>
      </c>
      <c r="Z275" s="43">
        <f>Z273+Z274</f>
        <v>0</v>
      </c>
      <c r="AA275" s="43">
        <f t="shared" si="125"/>
        <v>0</v>
      </c>
      <c r="AB275" s="43">
        <f t="shared" si="126"/>
        <v>0</v>
      </c>
      <c r="AC275" s="94">
        <f>AC273+AC274</f>
        <v>0</v>
      </c>
    </row>
    <row r="276" spans="1:29" x14ac:dyDescent="0.25">
      <c r="A276" t="s">
        <v>3445</v>
      </c>
      <c r="B276" s="32" t="s">
        <v>2742</v>
      </c>
      <c r="C276" s="24">
        <f>'Quarterly Summary'!C85</f>
        <v>0</v>
      </c>
      <c r="D276" s="24">
        <f>'Quarterly Summary'!D85</f>
        <v>0</v>
      </c>
      <c r="E276" s="24">
        <f>'Quarterly Summary'!E85</f>
        <v>0</v>
      </c>
      <c r="F276" s="24">
        <f>'Quarterly Summary'!F85</f>
        <v>0</v>
      </c>
      <c r="G276" s="33">
        <f t="shared" si="121"/>
        <v>0</v>
      </c>
      <c r="H276" s="24">
        <f>'Quarterly Summary'!H85</f>
        <v>0.78989205096802573</v>
      </c>
      <c r="I276" s="24">
        <f>'Quarterly Summary'!I85</f>
        <v>35.544179409061599</v>
      </c>
      <c r="J276" s="24">
        <f>'Quarterly Summary'!J85</f>
        <v>328.00334192332269</v>
      </c>
      <c r="K276" s="24">
        <f>'Quarterly Summary'!K85</f>
        <v>1762.5448678335697</v>
      </c>
      <c r="L276" s="33">
        <f t="shared" si="122"/>
        <v>2126.8822812169219</v>
      </c>
      <c r="M276" s="24">
        <f>'Quarterly Summary'!M85</f>
        <v>6444.332943368272</v>
      </c>
      <c r="N276" s="24">
        <f>'Quarterly Summary'!N85</f>
        <v>16973.471625507344</v>
      </c>
      <c r="O276" s="24">
        <f>'Quarterly Summary'!O85</f>
        <v>35622.396906441063</v>
      </c>
      <c r="P276" s="24">
        <f>'Quarterly Summary'!P85</f>
        <v>63856.189624024213</v>
      </c>
      <c r="Q276" s="33">
        <f t="shared" si="123"/>
        <v>122896.39109934089</v>
      </c>
      <c r="R276" s="24">
        <f>'Quarterly Summary'!R85</f>
        <v>101935.28852170079</v>
      </c>
      <c r="S276" s="24">
        <f>'Quarterly Summary'!S85</f>
        <v>149779.44566856982</v>
      </c>
      <c r="T276" s="24">
        <f>'Quarterly Summary'!T85</f>
        <v>207785.37493545515</v>
      </c>
      <c r="U276" s="24">
        <f>'Quarterly Summary'!U85</f>
        <v>276980.06370919349</v>
      </c>
      <c r="V276" s="33">
        <f t="shared" si="124"/>
        <v>736480.1728349193</v>
      </c>
      <c r="W276" s="24">
        <f>'Quarterly Summary'!W85</f>
        <v>359001.98116049473</v>
      </c>
      <c r="X276" s="24">
        <f>'Quarterly Summary'!X85</f>
        <v>456087.13894042373</v>
      </c>
      <c r="Y276" s="24">
        <f>'Quarterly Summary'!Y85</f>
        <v>571091.13271195767</v>
      </c>
      <c r="Z276" s="24">
        <f>'Quarterly Summary'!Z85</f>
        <v>707548.28633665619</v>
      </c>
      <c r="AA276" s="33">
        <f t="shared" si="125"/>
        <v>2093728.5391495323</v>
      </c>
      <c r="AB276" s="34">
        <f t="shared" si="126"/>
        <v>2955231.9853650094</v>
      </c>
      <c r="AC276" s="94">
        <f>'Quarterly Summary'!DD85</f>
        <v>21652991.934875626</v>
      </c>
    </row>
    <row r="277" spans="1:29" x14ac:dyDescent="0.25">
      <c r="A277" t="s">
        <v>3448</v>
      </c>
      <c r="B277" s="32" t="s">
        <v>2745</v>
      </c>
      <c r="C277" s="24">
        <f>C309-0</f>
        <v>0</v>
      </c>
      <c r="D277" s="24">
        <f>D309-C309</f>
        <v>0</v>
      </c>
      <c r="E277" s="24">
        <f>E309-D309</f>
        <v>0</v>
      </c>
      <c r="F277" s="24">
        <f>F309-E309</f>
        <v>0</v>
      </c>
      <c r="G277" s="33">
        <f t="shared" si="121"/>
        <v>0</v>
      </c>
      <c r="H277" s="24">
        <f>H309-F309</f>
        <v>18.159559450259714</v>
      </c>
      <c r="I277" s="24">
        <f>I309-H309</f>
        <v>339.83339063544292</v>
      </c>
      <c r="J277" s="24">
        <f>J309-I309</f>
        <v>2123.1101610144633</v>
      </c>
      <c r="K277" s="24">
        <f>K309-J309</f>
        <v>8897.2729458301128</v>
      </c>
      <c r="L277" s="33">
        <f t="shared" si="122"/>
        <v>11378.376056930279</v>
      </c>
      <c r="M277" s="24">
        <f>M309-K309</f>
        <v>24167.145846226766</v>
      </c>
      <c r="N277" s="24">
        <f>N309-M309</f>
        <v>48395.030794689752</v>
      </c>
      <c r="O277" s="24">
        <f>O309-N309</f>
        <v>80387.060914796442</v>
      </c>
      <c r="P277" s="24">
        <f>P309-O309</f>
        <v>116782.77225627113</v>
      </c>
      <c r="Q277" s="33">
        <f t="shared" si="123"/>
        <v>269732.00981198408</v>
      </c>
      <c r="R277" s="24">
        <f>R309-P309</f>
        <v>154664.48423234432</v>
      </c>
      <c r="S277" s="24">
        <f>S309-R309</f>
        <v>194371.67445796513</v>
      </c>
      <c r="T277" s="24">
        <f>T309-S309</f>
        <v>237523.80972611147</v>
      </c>
      <c r="U277" s="24">
        <f>U309-T309</f>
        <v>286057.68827238947</v>
      </c>
      <c r="V277" s="33">
        <f t="shared" si="124"/>
        <v>872617.65668881044</v>
      </c>
      <c r="W277" s="24">
        <f>W309-U309</f>
        <v>342042.3722651815</v>
      </c>
      <c r="X277" s="24">
        <f>X309-W309</f>
        <v>407705.09903673176</v>
      </c>
      <c r="Y277" s="24">
        <f>Y309-X309</f>
        <v>485513.76729359757</v>
      </c>
      <c r="Z277" s="24">
        <f>Z309-Y309</f>
        <v>578276.89726298908</v>
      </c>
      <c r="AA277" s="33">
        <f t="shared" si="125"/>
        <v>1813538.1358584999</v>
      </c>
      <c r="AB277" s="34">
        <f>AB309-Z309</f>
        <v>0</v>
      </c>
      <c r="AC277" s="94">
        <f>AC309-AB309</f>
        <v>-5934532.3568324493</v>
      </c>
    </row>
    <row r="278" spans="1:29" x14ac:dyDescent="0.25">
      <c r="A278" t="s">
        <v>3451</v>
      </c>
      <c r="B278" s="32" t="s">
        <v>2748</v>
      </c>
      <c r="C278" s="24">
        <f>'Quarterly Summary'!C109</f>
        <v>0</v>
      </c>
      <c r="D278" s="24">
        <f>'Quarterly Summary'!D109</f>
        <v>0</v>
      </c>
      <c r="E278" s="24">
        <f>'Quarterly Summary'!E109</f>
        <v>0</v>
      </c>
      <c r="F278" s="24">
        <f>'Quarterly Summary'!F109</f>
        <v>0</v>
      </c>
      <c r="G278" s="33">
        <f t="shared" si="121"/>
        <v>0</v>
      </c>
      <c r="H278" s="24">
        <f>'Quarterly Summary'!H109</f>
        <v>18.949451501227738</v>
      </c>
      <c r="I278" s="24">
        <f>'Quarterly Summary'!I109</f>
        <v>375.37757004450452</v>
      </c>
      <c r="J278" s="24">
        <f>'Quarterly Summary'!J109</f>
        <v>2451.1135029377861</v>
      </c>
      <c r="K278" s="24">
        <f>'Quarterly Summary'!K109</f>
        <v>10659.817813663683</v>
      </c>
      <c r="L278" s="33">
        <f t="shared" si="122"/>
        <v>13505.258338147201</v>
      </c>
      <c r="M278" s="24">
        <f>'Quarterly Summary'!M109</f>
        <v>30611.478789595039</v>
      </c>
      <c r="N278" s="24">
        <f>'Quarterly Summary'!N109</f>
        <v>65368.502420197088</v>
      </c>
      <c r="O278" s="24">
        <f>'Quarterly Summary'!O109</f>
        <v>116009.45782123751</v>
      </c>
      <c r="P278" s="24">
        <f>'Quarterly Summary'!P109</f>
        <v>180638.96188029536</v>
      </c>
      <c r="Q278" s="33">
        <f t="shared" si="123"/>
        <v>392628.40091132501</v>
      </c>
      <c r="R278" s="24">
        <f>'Quarterly Summary'!R109</f>
        <v>256599.77275404509</v>
      </c>
      <c r="S278" s="24">
        <f>'Quarterly Summary'!S109</f>
        <v>344151.12012653495</v>
      </c>
      <c r="T278" s="24">
        <f>'Quarterly Summary'!T109</f>
        <v>445309.18466156663</v>
      </c>
      <c r="U278" s="24">
        <f>'Quarterly Summary'!U109</f>
        <v>563037.75198158296</v>
      </c>
      <c r="V278" s="33">
        <f t="shared" si="124"/>
        <v>1609097.8295237296</v>
      </c>
      <c r="W278" s="24">
        <f>'Quarterly Summary'!W109</f>
        <v>701044.35342567624</v>
      </c>
      <c r="X278" s="24">
        <f>'Quarterly Summary'!X109</f>
        <v>863792.23797715548</v>
      </c>
      <c r="Y278" s="24">
        <f>'Quarterly Summary'!Y109</f>
        <v>1056604.9000055552</v>
      </c>
      <c r="Z278" s="24">
        <f>'Quarterly Summary'!Z109</f>
        <v>1285825.1835996453</v>
      </c>
      <c r="AA278" s="33">
        <f t="shared" si="125"/>
        <v>3907266.6750080325</v>
      </c>
      <c r="AB278" s="34">
        <f>SUM(G278,L278,Q278,V278,AA278)</f>
        <v>5922498.1637812341</v>
      </c>
      <c r="AC278" s="94">
        <f>'Quarterly Summary'!DD109</f>
        <v>18685725.7564594</v>
      </c>
    </row>
    <row r="279" spans="1:29" x14ac:dyDescent="0.25">
      <c r="A279" t="s">
        <v>3454</v>
      </c>
      <c r="B279" s="32" t="s">
        <v>2751</v>
      </c>
      <c r="C279" s="24">
        <f>C310-0</f>
        <v>0</v>
      </c>
      <c r="D279" s="24">
        <f>D310-C310</f>
        <v>0</v>
      </c>
      <c r="E279" s="24">
        <f>E310-D310</f>
        <v>0</v>
      </c>
      <c r="F279" s="24">
        <f>F310-E310</f>
        <v>0</v>
      </c>
      <c r="G279" s="33">
        <f t="shared" si="121"/>
        <v>0</v>
      </c>
      <c r="H279" s="24">
        <f>H310-F310</f>
        <v>4668.5505484987725</v>
      </c>
      <c r="I279" s="24">
        <f>I310-H310</f>
        <v>27749.622429955496</v>
      </c>
      <c r="J279" s="24">
        <f>J310-I310</f>
        <v>119423.88649706219</v>
      </c>
      <c r="K279" s="24">
        <f>K310-J310</f>
        <v>276215.18218633637</v>
      </c>
      <c r="L279" s="33">
        <f t="shared" si="122"/>
        <v>428057.24166185281</v>
      </c>
      <c r="M279" s="24">
        <f>M310-K310</f>
        <v>449576.02121040504</v>
      </c>
      <c r="N279" s="24">
        <f>N310-M310</f>
        <v>628981.49757980288</v>
      </c>
      <c r="O279" s="24">
        <f>O310-N310</f>
        <v>769710.54217876238</v>
      </c>
      <c r="P279" s="24">
        <f>P310-O310</f>
        <v>882225.03811970446</v>
      </c>
      <c r="Q279" s="33">
        <f t="shared" si="123"/>
        <v>2730493.0990886744</v>
      </c>
      <c r="R279" s="24">
        <f>R310-P310</f>
        <v>1018837.0272459551</v>
      </c>
      <c r="S279" s="24">
        <f>S310-R310</f>
        <v>1186373.0398734645</v>
      </c>
      <c r="T279" s="24">
        <f>T310-S310</f>
        <v>1391319.8073384324</v>
      </c>
      <c r="U279" s="24">
        <f>U310-T310</f>
        <v>1640917.0384184159</v>
      </c>
      <c r="V279" s="33">
        <f t="shared" si="124"/>
        <v>5237446.9128762679</v>
      </c>
      <c r="W279" s="24">
        <f>W310-U310</f>
        <v>1943701.3950543236</v>
      </c>
      <c r="X279" s="24">
        <f>X310-W310</f>
        <v>2309902.660198845</v>
      </c>
      <c r="Y279" s="24">
        <f>Y310-X310</f>
        <v>2751828.9778056405</v>
      </c>
      <c r="Z279" s="24">
        <f>Z310-Y310</f>
        <v>3284295.4697737955</v>
      </c>
      <c r="AA279" s="33">
        <f t="shared" si="125"/>
        <v>10289728.502832605</v>
      </c>
      <c r="AB279" s="34">
        <f>AB310-Z310</f>
        <v>0</v>
      </c>
      <c r="AC279" s="94">
        <f>AC310-AB310</f>
        <v>-37371451.5129188</v>
      </c>
    </row>
    <row r="280" spans="1:29" x14ac:dyDescent="0.25">
      <c r="A280" t="s">
        <v>3457</v>
      </c>
      <c r="B280" s="32" t="s">
        <v>2754</v>
      </c>
      <c r="C280" s="24">
        <f>'Quarterly Summary'!C145</f>
        <v>0</v>
      </c>
      <c r="D280" s="24">
        <f>'Quarterly Summary'!D145</f>
        <v>0</v>
      </c>
      <c r="E280" s="24">
        <f>'Quarterly Summary'!E145</f>
        <v>0</v>
      </c>
      <c r="F280" s="24">
        <f>'Quarterly Summary'!F145</f>
        <v>0</v>
      </c>
      <c r="G280" s="33">
        <f t="shared" si="121"/>
        <v>0</v>
      </c>
      <c r="H280" s="24">
        <f>'Quarterly Summary'!H145</f>
        <v>4687.5</v>
      </c>
      <c r="I280" s="24">
        <f>'Quarterly Summary'!I145</f>
        <v>28125</v>
      </c>
      <c r="J280" s="24">
        <f>'Quarterly Summary'!J145</f>
        <v>121874.99999999997</v>
      </c>
      <c r="K280" s="24">
        <f>'Quarterly Summary'!K145</f>
        <v>286875</v>
      </c>
      <c r="L280" s="33">
        <f t="shared" si="122"/>
        <v>441562.5</v>
      </c>
      <c r="M280" s="24">
        <f>'Quarterly Summary'!M145</f>
        <v>480187.50000000012</v>
      </c>
      <c r="N280" s="24">
        <f>'Quarterly Summary'!N145</f>
        <v>694349.99999999988</v>
      </c>
      <c r="O280" s="24">
        <f>'Quarterly Summary'!O145</f>
        <v>885720</v>
      </c>
      <c r="P280" s="24">
        <f>'Quarterly Summary'!P145</f>
        <v>1062864</v>
      </c>
      <c r="Q280" s="33">
        <f t="shared" si="123"/>
        <v>3123121.5</v>
      </c>
      <c r="R280" s="24">
        <f>'Quarterly Summary'!R145</f>
        <v>1275436.7999999998</v>
      </c>
      <c r="S280" s="24">
        <f>'Quarterly Summary'!S145</f>
        <v>1530524.1599999992</v>
      </c>
      <c r="T280" s="24">
        <f>'Quarterly Summary'!T145</f>
        <v>1836628.9919999996</v>
      </c>
      <c r="U280" s="24">
        <f>'Quarterly Summary'!U145</f>
        <v>2203954.7903999994</v>
      </c>
      <c r="V280" s="33">
        <f t="shared" si="124"/>
        <v>6846544.742399998</v>
      </c>
      <c r="W280" s="24">
        <f>'Quarterly Summary'!W145</f>
        <v>2644745.7484799996</v>
      </c>
      <c r="X280" s="24">
        <f>'Quarterly Summary'!X145</f>
        <v>3173694.8981759995</v>
      </c>
      <c r="Y280" s="24">
        <f>'Quarterly Summary'!Y145</f>
        <v>3808433.8778111972</v>
      </c>
      <c r="Z280" s="24">
        <f>'Quarterly Summary'!Z145</f>
        <v>4570120.6533734389</v>
      </c>
      <c r="AA280" s="33">
        <f t="shared" si="125"/>
        <v>14196995.177840635</v>
      </c>
      <c r="AB280" s="34">
        <f>SUM(G280,L280,Q280,V280,AA280)</f>
        <v>24608223.920240633</v>
      </c>
      <c r="AC280" s="94">
        <f>'Quarterly Summary'!DD145</f>
        <v>0</v>
      </c>
    </row>
    <row r="281" spans="1:29" x14ac:dyDescent="0.25">
      <c r="A281" t="s">
        <v>3460</v>
      </c>
      <c r="B281" s="32" t="s">
        <v>2757</v>
      </c>
      <c r="C281" s="35">
        <f>-'Quarterly Summary'!C337</f>
        <v>0</v>
      </c>
      <c r="D281" s="35">
        <f>-'Quarterly Summary'!D337</f>
        <v>0</v>
      </c>
      <c r="E281" s="35">
        <f>-'Quarterly Summary'!E337</f>
        <v>0</v>
      </c>
      <c r="F281" s="35">
        <f>-'Quarterly Summary'!F337</f>
        <v>0</v>
      </c>
      <c r="G281" s="36">
        <f t="shared" si="121"/>
        <v>0</v>
      </c>
      <c r="H281" s="35">
        <f>-'Quarterly Summary'!H337</f>
        <v>-4687.5</v>
      </c>
      <c r="I281" s="35">
        <f>-'Quarterly Summary'!I337</f>
        <v>-28125</v>
      </c>
      <c r="J281" s="35">
        <f>-'Quarterly Summary'!J337</f>
        <v>-121874.99999999997</v>
      </c>
      <c r="K281" s="35">
        <f>-'Quarterly Summary'!K337</f>
        <v>-286875</v>
      </c>
      <c r="L281" s="36">
        <f t="shared" si="122"/>
        <v>-441562.5</v>
      </c>
      <c r="M281" s="35">
        <f>-'Quarterly Summary'!M337</f>
        <v>-480187.50000000012</v>
      </c>
      <c r="N281" s="35">
        <f>-'Quarterly Summary'!N337</f>
        <v>-694349.99999999988</v>
      </c>
      <c r="O281" s="35">
        <f>-'Quarterly Summary'!O337</f>
        <v>-885720</v>
      </c>
      <c r="P281" s="35">
        <f>-'Quarterly Summary'!P337</f>
        <v>-1062864</v>
      </c>
      <c r="Q281" s="36">
        <f t="shared" si="123"/>
        <v>-3123121.5</v>
      </c>
      <c r="R281" s="35">
        <f>-'Quarterly Summary'!R337</f>
        <v>-1275436.7999999998</v>
      </c>
      <c r="S281" s="35">
        <f>-'Quarterly Summary'!S337</f>
        <v>-1530524.1599999992</v>
      </c>
      <c r="T281" s="35">
        <f>-'Quarterly Summary'!T337</f>
        <v>-1836628.9919999996</v>
      </c>
      <c r="U281" s="35">
        <f>-'Quarterly Summary'!U337</f>
        <v>-2203954.7903999994</v>
      </c>
      <c r="V281" s="36">
        <f t="shared" si="124"/>
        <v>-6846544.742399998</v>
      </c>
      <c r="W281" s="35">
        <f>-'Quarterly Summary'!W337</f>
        <v>-2380271.1736319996</v>
      </c>
      <c r="X281" s="35">
        <f>-'Quarterly Summary'!X337</f>
        <v>-2856325.4083583998</v>
      </c>
      <c r="Y281" s="35">
        <f>-'Quarterly Summary'!Y337</f>
        <v>-3427590.4900300773</v>
      </c>
      <c r="Z281" s="35">
        <f>-'Quarterly Summary'!Z337</f>
        <v>-4113108.5880360953</v>
      </c>
      <c r="AA281" s="36">
        <f t="shared" si="125"/>
        <v>-12777295.660056572</v>
      </c>
      <c r="AB281" s="37">
        <f>SUM(G281,L281,Q281,V281,AA281)</f>
        <v>-23188524.40245657</v>
      </c>
      <c r="AC281" s="95">
        <f>-'Quarterly Summary'!DD337</f>
        <v>0</v>
      </c>
    </row>
    <row r="282" spans="1:29" x14ac:dyDescent="0.25">
      <c r="A282" t="s">
        <v>3463</v>
      </c>
      <c r="B282" s="40" t="s">
        <v>2760</v>
      </c>
      <c r="C282" s="48">
        <f>C280+C281</f>
        <v>0</v>
      </c>
      <c r="D282" s="48">
        <f>D280+D281</f>
        <v>0</v>
      </c>
      <c r="E282" s="48">
        <f>E280+E281</f>
        <v>0</v>
      </c>
      <c r="F282" s="48">
        <f>F280+F281</f>
        <v>0</v>
      </c>
      <c r="G282" s="48">
        <f t="shared" si="121"/>
        <v>0</v>
      </c>
      <c r="H282" s="48">
        <f>H280+H281</f>
        <v>0</v>
      </c>
      <c r="I282" s="48">
        <f>I280+I281</f>
        <v>0</v>
      </c>
      <c r="J282" s="48">
        <f>J280+J281</f>
        <v>0</v>
      </c>
      <c r="K282" s="48">
        <f>K280+K281</f>
        <v>0</v>
      </c>
      <c r="L282" s="48">
        <f t="shared" si="122"/>
        <v>0</v>
      </c>
      <c r="M282" s="48">
        <f>M280+M281</f>
        <v>0</v>
      </c>
      <c r="N282" s="48">
        <f>N280+N281</f>
        <v>0</v>
      </c>
      <c r="O282" s="48">
        <f>O280+O281</f>
        <v>0</v>
      </c>
      <c r="P282" s="48">
        <f>P280+P281</f>
        <v>0</v>
      </c>
      <c r="Q282" s="48">
        <f t="shared" si="123"/>
        <v>0</v>
      </c>
      <c r="R282" s="48">
        <f>R280+R281</f>
        <v>0</v>
      </c>
      <c r="S282" s="48">
        <f>S280+S281</f>
        <v>0</v>
      </c>
      <c r="T282" s="48">
        <f>T280+T281</f>
        <v>0</v>
      </c>
      <c r="U282" s="48">
        <f>U280+U281</f>
        <v>0</v>
      </c>
      <c r="V282" s="48">
        <f t="shared" si="124"/>
        <v>0</v>
      </c>
      <c r="W282" s="48">
        <f>W280+W281</f>
        <v>264474.57484799996</v>
      </c>
      <c r="X282" s="48">
        <f>X280+X281</f>
        <v>317369.48981759977</v>
      </c>
      <c r="Y282" s="48">
        <f>Y280+Y281</f>
        <v>380843.38778111991</v>
      </c>
      <c r="Z282" s="48">
        <f>Z280+Z281</f>
        <v>457012.06533734361</v>
      </c>
      <c r="AA282" s="48">
        <f t="shared" si="125"/>
        <v>1419699.5177840632</v>
      </c>
      <c r="AB282" s="48">
        <f>SUM(G282,L282,Q282,V282,AA282)</f>
        <v>1419699.5177840632</v>
      </c>
      <c r="AC282" s="95">
        <f>AC280+AC281</f>
        <v>0</v>
      </c>
    </row>
    <row r="283" spans="1:29" x14ac:dyDescent="0.25">
      <c r="A283" t="s">
        <v>3466</v>
      </c>
      <c r="B283" s="40" t="s">
        <v>2032</v>
      </c>
      <c r="C283" s="42">
        <f>C265-C280-C268</f>
        <v>0</v>
      </c>
      <c r="D283" s="42">
        <f>D265-D280-D268</f>
        <v>0</v>
      </c>
      <c r="E283" s="42">
        <f>E265-E280-E268</f>
        <v>0</v>
      </c>
      <c r="F283" s="42">
        <f>F265-F280-F268</f>
        <v>0</v>
      </c>
      <c r="G283" s="42">
        <f t="shared" si="121"/>
        <v>0</v>
      </c>
      <c r="H283" s="42">
        <f>H265-H280-H268</f>
        <v>781.24999999999909</v>
      </c>
      <c r="I283" s="42">
        <f>I265-I280-I268</f>
        <v>4687.5</v>
      </c>
      <c r="J283" s="42">
        <f>J265-J280-J268</f>
        <v>20312.500000000029</v>
      </c>
      <c r="K283" s="42">
        <f>K265-K280-K268</f>
        <v>47812.5</v>
      </c>
      <c r="L283" s="42">
        <f t="shared" si="122"/>
        <v>73593.750000000029</v>
      </c>
      <c r="M283" s="42">
        <f>M265-M280-M268</f>
        <v>80031.249999999884</v>
      </c>
      <c r="N283" s="42">
        <f>N265-N280-N268</f>
        <v>115725.00000000012</v>
      </c>
      <c r="O283" s="42">
        <f>O265-O280-O268</f>
        <v>147620.00000000012</v>
      </c>
      <c r="P283" s="42">
        <f>P265-P280-P268</f>
        <v>177143.99999999965</v>
      </c>
      <c r="Q283" s="42">
        <f t="shared" si="123"/>
        <v>520520.24999999977</v>
      </c>
      <c r="R283" s="42">
        <f>R265-R280-R268</f>
        <v>212572.80000000016</v>
      </c>
      <c r="S283" s="42">
        <f>S265-S280-S268</f>
        <v>255087.36000000092</v>
      </c>
      <c r="T283" s="42">
        <f>T265-T280-T268</f>
        <v>306104.83199999994</v>
      </c>
      <c r="U283" s="42">
        <f>U265-U280-U268</f>
        <v>367325.7984000002</v>
      </c>
      <c r="V283" s="42">
        <f t="shared" si="124"/>
        <v>1141090.7904000012</v>
      </c>
      <c r="W283" s="42">
        <f>W265-W280-W268</f>
        <v>440790.95808000094</v>
      </c>
      <c r="X283" s="42">
        <f>X265-X280-X268</f>
        <v>528949.14969600062</v>
      </c>
      <c r="Y283" s="42">
        <f>Y265-Y280-Y268</f>
        <v>634738.97963520372</v>
      </c>
      <c r="Z283" s="42">
        <f>Z265-Z280-Z268</f>
        <v>761686.77556223981</v>
      </c>
      <c r="AA283" s="42">
        <f t="shared" si="125"/>
        <v>2366165.8629734451</v>
      </c>
      <c r="AB283" s="42">
        <f>SUM(G283,L283,Q283,V283,AA283)</f>
        <v>4101370.6533734463</v>
      </c>
      <c r="AC283" s="94">
        <f>AC265-AC280-AC268</f>
        <v>12946301.685596153</v>
      </c>
    </row>
    <row r="284" spans="1:29" x14ac:dyDescent="0.25">
      <c r="A284" t="s">
        <v>3469</v>
      </c>
      <c r="B284" s="40" t="s">
        <v>2035</v>
      </c>
      <c r="C284" s="43">
        <f>C267-C282-C272-C275</f>
        <v>0</v>
      </c>
      <c r="D284" s="43">
        <f>D267-D282-D272-D275</f>
        <v>0</v>
      </c>
      <c r="E284" s="43">
        <f>E267-E282-E272-E275</f>
        <v>0</v>
      </c>
      <c r="F284" s="43">
        <f>F267-F282-F272-F275</f>
        <v>0</v>
      </c>
      <c r="G284" s="43">
        <f t="shared" si="121"/>
        <v>0</v>
      </c>
      <c r="H284" s="43">
        <f>H267-H282-H272-H275</f>
        <v>390.625</v>
      </c>
      <c r="I284" s="43">
        <f>I267-I282-I272-I275</f>
        <v>2343.75</v>
      </c>
      <c r="J284" s="43">
        <f>J267-J282-J272-J275</f>
        <v>10156.25</v>
      </c>
      <c r="K284" s="43">
        <f>K267-K282-K272-K275</f>
        <v>23906.25</v>
      </c>
      <c r="L284" s="43">
        <f t="shared" si="122"/>
        <v>36796.875</v>
      </c>
      <c r="M284" s="43">
        <f>M267-M282-M272-M275</f>
        <v>40015.625</v>
      </c>
      <c r="N284" s="43">
        <f>N267-N282-N272-N275</f>
        <v>57862.5</v>
      </c>
      <c r="O284" s="43">
        <f>O267-O282-O272-O275</f>
        <v>73810</v>
      </c>
      <c r="P284" s="43">
        <f>P267-P282-P272-P275</f>
        <v>88571.999999999985</v>
      </c>
      <c r="Q284" s="43">
        <f t="shared" si="123"/>
        <v>260260.125</v>
      </c>
      <c r="R284" s="43">
        <f>R267-R282-R272-R275</f>
        <v>106286.39999999999</v>
      </c>
      <c r="S284" s="43">
        <f>S267-S282-S272-S275</f>
        <v>127543.68000000001</v>
      </c>
      <c r="T284" s="43">
        <f>T267-T282-T272-T275</f>
        <v>153052.416</v>
      </c>
      <c r="U284" s="43">
        <f>U267-U282-U272-U275</f>
        <v>183662.89919999999</v>
      </c>
      <c r="V284" s="43">
        <f t="shared" si="124"/>
        <v>570545.39520000003</v>
      </c>
      <c r="W284" s="43">
        <f>W267-W282-W272-W275</f>
        <v>264474.57484800031</v>
      </c>
      <c r="X284" s="43">
        <f>X267-X282-X272-X275</f>
        <v>317369.48981760006</v>
      </c>
      <c r="Y284" s="43">
        <f>Y267-Y282-Y272-Y275</f>
        <v>380843.38778111973</v>
      </c>
      <c r="Z284" s="43">
        <f>Z267-Z282-Z272-Z275</f>
        <v>457012.06533734407</v>
      </c>
      <c r="AA284" s="43">
        <f t="shared" si="125"/>
        <v>1419699.5177840642</v>
      </c>
      <c r="AB284" s="43">
        <f>SUM(G284,L284,Q284,V284,AA284)</f>
        <v>2287301.9129840643</v>
      </c>
      <c r="AC284" s="94">
        <f>AC267-AC282-AC272-AC275</f>
        <v>2219366.0032450506</v>
      </c>
    </row>
    <row r="285" spans="1:29" x14ac:dyDescent="0.25">
      <c r="A285" t="s">
        <v>3472</v>
      </c>
      <c r="B285" s="44" t="s">
        <v>1984</v>
      </c>
      <c r="C285" s="6">
        <f t="shared" ref="C285:AC285" si="127">IFERROR(C280/C265,0)</f>
        <v>0</v>
      </c>
      <c r="D285" s="6">
        <f t="shared" si="127"/>
        <v>0</v>
      </c>
      <c r="E285" s="6">
        <f t="shared" si="127"/>
        <v>0</v>
      </c>
      <c r="F285" s="6">
        <f t="shared" si="127"/>
        <v>0</v>
      </c>
      <c r="G285" s="45">
        <f t="shared" si="127"/>
        <v>0</v>
      </c>
      <c r="H285" s="6">
        <f t="shared" si="127"/>
        <v>0.60000000000000009</v>
      </c>
      <c r="I285" s="6">
        <f t="shared" si="127"/>
        <v>0.6</v>
      </c>
      <c r="J285" s="6">
        <f t="shared" si="127"/>
        <v>0.59999999999999987</v>
      </c>
      <c r="K285" s="6">
        <f t="shared" si="127"/>
        <v>0.6</v>
      </c>
      <c r="L285" s="45">
        <f t="shared" si="127"/>
        <v>0.6</v>
      </c>
      <c r="M285" s="6">
        <f t="shared" si="127"/>
        <v>0.6000000000000002</v>
      </c>
      <c r="N285" s="6">
        <f t="shared" si="127"/>
        <v>0.59999999999999987</v>
      </c>
      <c r="O285" s="6">
        <f t="shared" si="127"/>
        <v>0.6</v>
      </c>
      <c r="P285" s="6">
        <f t="shared" si="127"/>
        <v>0.6000000000000002</v>
      </c>
      <c r="Q285" s="45">
        <f t="shared" si="127"/>
        <v>0.6</v>
      </c>
      <c r="R285" s="6">
        <f t="shared" si="127"/>
        <v>0.59999999999999987</v>
      </c>
      <c r="S285" s="6">
        <f t="shared" si="127"/>
        <v>0.59999999999999964</v>
      </c>
      <c r="T285" s="6">
        <f t="shared" si="127"/>
        <v>0.6</v>
      </c>
      <c r="U285" s="6">
        <f t="shared" si="127"/>
        <v>0.6</v>
      </c>
      <c r="V285" s="45">
        <f t="shared" si="127"/>
        <v>0.59999999999999987</v>
      </c>
      <c r="W285" s="6">
        <f t="shared" si="127"/>
        <v>0.59999999999999987</v>
      </c>
      <c r="X285" s="6">
        <f t="shared" si="127"/>
        <v>0.59999999999999987</v>
      </c>
      <c r="Y285" s="6">
        <f t="shared" si="127"/>
        <v>0.59999999999999942</v>
      </c>
      <c r="Z285" s="6">
        <f t="shared" si="127"/>
        <v>0.6</v>
      </c>
      <c r="AA285" s="45">
        <f t="shared" si="127"/>
        <v>0.59999999999999987</v>
      </c>
      <c r="AB285" s="46">
        <f t="shared" si="127"/>
        <v>0.59999999999999987</v>
      </c>
      <c r="AC285" s="96">
        <f t="shared" si="127"/>
        <v>0</v>
      </c>
    </row>
    <row r="286" spans="1:29" x14ac:dyDescent="0.25">
      <c r="A286" t="s">
        <v>3475</v>
      </c>
      <c r="B286" s="44" t="s">
        <v>1987</v>
      </c>
      <c r="C286" s="6">
        <f t="shared" ref="C286:AC286" si="128">IFERROR(C282/C267,0)</f>
        <v>0</v>
      </c>
      <c r="D286" s="6">
        <f t="shared" si="128"/>
        <v>0</v>
      </c>
      <c r="E286" s="6">
        <f t="shared" si="128"/>
        <v>0</v>
      </c>
      <c r="F286" s="6">
        <f t="shared" si="128"/>
        <v>0</v>
      </c>
      <c r="G286" s="45">
        <f t="shared" si="128"/>
        <v>0</v>
      </c>
      <c r="H286" s="6">
        <f t="shared" si="128"/>
        <v>0</v>
      </c>
      <c r="I286" s="6">
        <f t="shared" si="128"/>
        <v>0</v>
      </c>
      <c r="J286" s="6">
        <f t="shared" si="128"/>
        <v>0</v>
      </c>
      <c r="K286" s="6">
        <f t="shared" si="128"/>
        <v>0</v>
      </c>
      <c r="L286" s="45">
        <f t="shared" si="128"/>
        <v>0</v>
      </c>
      <c r="M286" s="6">
        <f t="shared" si="128"/>
        <v>0</v>
      </c>
      <c r="N286" s="6">
        <f t="shared" si="128"/>
        <v>0</v>
      </c>
      <c r="O286" s="6">
        <f t="shared" si="128"/>
        <v>0</v>
      </c>
      <c r="P286" s="6">
        <f t="shared" si="128"/>
        <v>0</v>
      </c>
      <c r="Q286" s="45">
        <f t="shared" si="128"/>
        <v>0</v>
      </c>
      <c r="R286" s="6">
        <f t="shared" si="128"/>
        <v>0</v>
      </c>
      <c r="S286" s="6">
        <f t="shared" si="128"/>
        <v>0</v>
      </c>
      <c r="T286" s="6">
        <f t="shared" si="128"/>
        <v>0</v>
      </c>
      <c r="U286" s="6">
        <f t="shared" si="128"/>
        <v>0</v>
      </c>
      <c r="V286" s="45">
        <f t="shared" si="128"/>
        <v>0</v>
      </c>
      <c r="W286" s="6">
        <f t="shared" si="128"/>
        <v>0.59999999999999953</v>
      </c>
      <c r="X286" s="6">
        <f t="shared" si="128"/>
        <v>0.59999999999999964</v>
      </c>
      <c r="Y286" s="6">
        <f t="shared" si="128"/>
        <v>0.60000000000000031</v>
      </c>
      <c r="Z286" s="6">
        <f t="shared" si="128"/>
        <v>0.59999999999999964</v>
      </c>
      <c r="AA286" s="45">
        <f t="shared" si="128"/>
        <v>0.59999999999999976</v>
      </c>
      <c r="AB286" s="46">
        <f t="shared" si="128"/>
        <v>0.59999999999999976</v>
      </c>
      <c r="AC286" s="96">
        <f t="shared" si="128"/>
        <v>0</v>
      </c>
    </row>
    <row r="287" spans="1:29" x14ac:dyDescent="0.25">
      <c r="A287" t="s">
        <v>3478</v>
      </c>
      <c r="B287" s="44" t="s">
        <v>2044</v>
      </c>
      <c r="C287" s="6">
        <f t="shared" ref="C287:AC287" si="129">IFERROR((C282+C272+C275)/C267,0)</f>
        <v>0</v>
      </c>
      <c r="D287" s="6">
        <f t="shared" si="129"/>
        <v>0</v>
      </c>
      <c r="E287" s="6">
        <f t="shared" si="129"/>
        <v>0</v>
      </c>
      <c r="F287" s="6">
        <f t="shared" si="129"/>
        <v>0</v>
      </c>
      <c r="G287" s="45">
        <f t="shared" si="129"/>
        <v>0</v>
      </c>
      <c r="H287" s="6">
        <f t="shared" si="129"/>
        <v>0</v>
      </c>
      <c r="I287" s="6">
        <f t="shared" si="129"/>
        <v>0</v>
      </c>
      <c r="J287" s="6">
        <f t="shared" si="129"/>
        <v>0</v>
      </c>
      <c r="K287" s="6">
        <f t="shared" si="129"/>
        <v>0</v>
      </c>
      <c r="L287" s="45">
        <f t="shared" si="129"/>
        <v>0</v>
      </c>
      <c r="M287" s="6">
        <f t="shared" si="129"/>
        <v>0</v>
      </c>
      <c r="N287" s="6">
        <f t="shared" si="129"/>
        <v>0</v>
      </c>
      <c r="O287" s="6">
        <f t="shared" si="129"/>
        <v>0</v>
      </c>
      <c r="P287" s="6">
        <f t="shared" si="129"/>
        <v>0</v>
      </c>
      <c r="Q287" s="45">
        <f t="shared" si="129"/>
        <v>0</v>
      </c>
      <c r="R287" s="6">
        <f t="shared" si="129"/>
        <v>0</v>
      </c>
      <c r="S287" s="6">
        <f t="shared" si="129"/>
        <v>0</v>
      </c>
      <c r="T287" s="6">
        <f t="shared" si="129"/>
        <v>0</v>
      </c>
      <c r="U287" s="6">
        <f t="shared" si="129"/>
        <v>0</v>
      </c>
      <c r="V287" s="45">
        <f t="shared" si="129"/>
        <v>0</v>
      </c>
      <c r="W287" s="6">
        <f t="shared" si="129"/>
        <v>0.39999999999999963</v>
      </c>
      <c r="X287" s="6">
        <f t="shared" si="129"/>
        <v>0.3999999999999998</v>
      </c>
      <c r="Y287" s="6">
        <f t="shared" si="129"/>
        <v>0.39999999999999997</v>
      </c>
      <c r="Z287" s="6">
        <f t="shared" si="129"/>
        <v>0.39999999999999974</v>
      </c>
      <c r="AA287" s="45">
        <f t="shared" si="129"/>
        <v>0.3999999999999998</v>
      </c>
      <c r="AB287" s="46">
        <f t="shared" si="129"/>
        <v>3.3329848605909186E-2</v>
      </c>
      <c r="AC287" s="96">
        <f t="shared" si="129"/>
        <v>-0.20000000000000051</v>
      </c>
    </row>
    <row r="288" spans="1:29" x14ac:dyDescent="0.25">
      <c r="A288" t="s">
        <v>3481</v>
      </c>
      <c r="B288" s="44" t="s">
        <v>2047</v>
      </c>
      <c r="C288" s="6">
        <f t="shared" ref="C288:AC288" si="130">IFERROR(C284/C265,0)</f>
        <v>0</v>
      </c>
      <c r="D288" s="6">
        <f t="shared" si="130"/>
        <v>0</v>
      </c>
      <c r="E288" s="6">
        <f t="shared" si="130"/>
        <v>0</v>
      </c>
      <c r="F288" s="6">
        <f t="shared" si="130"/>
        <v>0</v>
      </c>
      <c r="G288" s="45">
        <f t="shared" si="130"/>
        <v>0</v>
      </c>
      <c r="H288" s="6">
        <f t="shared" si="130"/>
        <v>0.05</v>
      </c>
      <c r="I288" s="6">
        <f t="shared" si="130"/>
        <v>0.05</v>
      </c>
      <c r="J288" s="6">
        <f t="shared" si="130"/>
        <v>0.05</v>
      </c>
      <c r="K288" s="6">
        <f t="shared" si="130"/>
        <v>0.05</v>
      </c>
      <c r="L288" s="45">
        <f t="shared" si="130"/>
        <v>0.05</v>
      </c>
      <c r="M288" s="6">
        <f t="shared" si="130"/>
        <v>0.05</v>
      </c>
      <c r="N288" s="6">
        <f t="shared" si="130"/>
        <v>0.05</v>
      </c>
      <c r="O288" s="6">
        <f t="shared" si="130"/>
        <v>0.05</v>
      </c>
      <c r="P288" s="6">
        <f t="shared" si="130"/>
        <v>0.05</v>
      </c>
      <c r="Q288" s="45">
        <f t="shared" si="130"/>
        <v>0.05</v>
      </c>
      <c r="R288" s="6">
        <f t="shared" si="130"/>
        <v>4.9999999999999996E-2</v>
      </c>
      <c r="S288" s="6">
        <f t="shared" si="130"/>
        <v>0.05</v>
      </c>
      <c r="T288" s="6">
        <f t="shared" si="130"/>
        <v>5.000000000000001E-2</v>
      </c>
      <c r="U288" s="6">
        <f t="shared" si="130"/>
        <v>5.000000000000001E-2</v>
      </c>
      <c r="V288" s="45">
        <f t="shared" si="130"/>
        <v>0.05</v>
      </c>
      <c r="W288" s="6">
        <f t="shared" si="130"/>
        <v>6.000000000000006E-2</v>
      </c>
      <c r="X288" s="6">
        <f t="shared" si="130"/>
        <v>6.0000000000000012E-2</v>
      </c>
      <c r="Y288" s="6">
        <f t="shared" si="130"/>
        <v>5.9999999999999949E-2</v>
      </c>
      <c r="Z288" s="6">
        <f t="shared" si="130"/>
        <v>6.0000000000000026E-2</v>
      </c>
      <c r="AA288" s="45">
        <f t="shared" si="130"/>
        <v>6.0000000000000012E-2</v>
      </c>
      <c r="AB288" s="46">
        <f t="shared" si="130"/>
        <v>5.5769207572174045E-2</v>
      </c>
      <c r="AC288" s="96">
        <f t="shared" si="130"/>
        <v>0.11999999999999976</v>
      </c>
    </row>
    <row r="289" spans="1:29" x14ac:dyDescent="0.25">
      <c r="A289" t="s">
        <v>3484</v>
      </c>
    </row>
    <row r="290" spans="1:29" x14ac:dyDescent="0.25">
      <c r="A290" t="s">
        <v>3486</v>
      </c>
      <c r="B290" s="31" t="s">
        <v>2682</v>
      </c>
    </row>
    <row r="291" spans="1:29" x14ac:dyDescent="0.25">
      <c r="A291" t="s">
        <v>3488</v>
      </c>
      <c r="B291" s="44" t="s">
        <v>3490</v>
      </c>
      <c r="C291" s="24">
        <f>'Quarterly Summary'!C88</f>
        <v>0</v>
      </c>
      <c r="D291" s="24">
        <f>'Quarterly Summary'!D88</f>
        <v>0</v>
      </c>
      <c r="E291" s="24">
        <f>'Quarterly Summary'!E88</f>
        <v>162930.033059329</v>
      </c>
      <c r="F291" s="24">
        <f>'Quarterly Summary'!F88</f>
        <v>259438.02162102237</v>
      </c>
      <c r="G291" s="33">
        <f t="shared" ref="G291:G310" si="131">F291</f>
        <v>259438.02162102237</v>
      </c>
      <c r="H291" s="24">
        <f>'Quarterly Summary'!H88</f>
        <v>257653.88935532479</v>
      </c>
      <c r="I291" s="24">
        <f>'Quarterly Summary'!I88</f>
        <v>277515.69158827467</v>
      </c>
      <c r="J291" s="24">
        <f>'Quarterly Summary'!J88</f>
        <v>390835.18977514887</v>
      </c>
      <c r="K291" s="24">
        <f>'Quarterly Summary'!K88</f>
        <v>403658.92401049659</v>
      </c>
      <c r="L291" s="33">
        <f t="shared" ref="L291:L310" si="132">K291</f>
        <v>403658.92401049659</v>
      </c>
      <c r="M291" s="24">
        <f>'Quarterly Summary'!M88</f>
        <v>330102.96415310306</v>
      </c>
      <c r="N291" s="24">
        <f>'Quarterly Summary'!N88</f>
        <v>337639.16871787189</v>
      </c>
      <c r="O291" s="24">
        <f>'Quarterly Summary'!O88</f>
        <v>363349.64546291297</v>
      </c>
      <c r="P291" s="24">
        <f>'Quarterly Summary'!P88</f>
        <v>509647.31475278735</v>
      </c>
      <c r="Q291" s="33">
        <f t="shared" ref="Q291:Q310" si="133">P291</f>
        <v>509647.31475278735</v>
      </c>
      <c r="R291" s="24">
        <f>'Quarterly Summary'!R88</f>
        <v>525612.06108331401</v>
      </c>
      <c r="S291" s="24">
        <f>'Quarterly Summary'!S88</f>
        <v>429587.31220503617</v>
      </c>
      <c r="T291" s="24">
        <f>'Quarterly Summary'!T88</f>
        <v>439168.6765423594</v>
      </c>
      <c r="U291" s="24">
        <f>'Quarterly Summary'!U88</f>
        <v>472478.96447643358</v>
      </c>
      <c r="V291" s="33">
        <f t="shared" ref="V291:V310" si="134">U291</f>
        <v>472478.96447643358</v>
      </c>
      <c r="W291" s="24">
        <f>'Quarterly Summary'!W88</f>
        <v>662606.77176029515</v>
      </c>
      <c r="X291" s="24">
        <f>'Quarterly Summary'!X88</f>
        <v>683330.05650647543</v>
      </c>
      <c r="Y291" s="24">
        <f>'Quarterly Summary'!Y88</f>
        <v>558481.70885088854</v>
      </c>
      <c r="Z291" s="24">
        <f>'Quarterly Summary'!Z88</f>
        <v>570928.97276865505</v>
      </c>
      <c r="AA291" s="33">
        <f t="shared" ref="AA291:AB310" si="135">Z291</f>
        <v>570928.97276865505</v>
      </c>
      <c r="AB291" s="34">
        <f t="shared" si="135"/>
        <v>570928.97276865505</v>
      </c>
      <c r="AC291" s="94">
        <f>'Quarterly Summary'!DD88</f>
        <v>-570928.97276865505</v>
      </c>
    </row>
    <row r="292" spans="1:29" x14ac:dyDescent="0.25">
      <c r="A292" t="s">
        <v>3492</v>
      </c>
      <c r="B292" s="44" t="s">
        <v>3494</v>
      </c>
      <c r="C292" s="24">
        <f>'Quarterly Summary'!C112</f>
        <v>0</v>
      </c>
      <c r="D292" s="24">
        <f>'Quarterly Summary'!D112</f>
        <v>0</v>
      </c>
      <c r="E292" s="24">
        <f>'Quarterly Summary'!E112</f>
        <v>22721.26733311516</v>
      </c>
      <c r="F292" s="24">
        <f>'Quarterly Summary'!F112</f>
        <v>16565.675775962183</v>
      </c>
      <c r="G292" s="33">
        <f t="shared" si="131"/>
        <v>16565.675775962183</v>
      </c>
      <c r="H292" s="24">
        <f>'Quarterly Summary'!H112</f>
        <v>17373.890980946831</v>
      </c>
      <c r="I292" s="24">
        <f>'Quarterly Summary'!I112</f>
        <v>18153.379163199337</v>
      </c>
      <c r="J292" s="24">
        <f>'Quarterly Summary'!J112</f>
        <v>32922.582397557329</v>
      </c>
      <c r="K292" s="24">
        <f>'Quarterly Summary'!K112</f>
        <v>21537.036735717673</v>
      </c>
      <c r="L292" s="33">
        <f t="shared" si="132"/>
        <v>21537.036735717673</v>
      </c>
      <c r="M292" s="24">
        <f>'Quarterly Summary'!M112</f>
        <v>18155.414370892104</v>
      </c>
      <c r="N292" s="24">
        <f>'Quarterly Summary'!N112</f>
        <v>22584.409711749293</v>
      </c>
      <c r="O292" s="24">
        <f>'Quarterly Summary'!O112</f>
        <v>23599.389719249681</v>
      </c>
      <c r="P292" s="24">
        <f>'Quarterly Summary'!P112</f>
        <v>42799.357106056064</v>
      </c>
      <c r="Q292" s="33">
        <f t="shared" si="133"/>
        <v>42799.357106056064</v>
      </c>
      <c r="R292" s="24">
        <f>'Quarterly Summary'!R112</f>
        <v>27998.147756380029</v>
      </c>
      <c r="S292" s="24">
        <f>'Quarterly Summary'!S112</f>
        <v>23602.03868216183</v>
      </c>
      <c r="T292" s="24">
        <f>'Quarterly Summary'!T112</f>
        <v>29359.732625273988</v>
      </c>
      <c r="U292" s="24">
        <f>'Quarterly Summary'!U112</f>
        <v>30679.206635024399</v>
      </c>
      <c r="V292" s="33">
        <f t="shared" si="134"/>
        <v>30679.206635024399</v>
      </c>
      <c r="W292" s="24">
        <f>'Quarterly Summary'!W112</f>
        <v>55639.164237871766</v>
      </c>
      <c r="X292" s="24">
        <f>'Quarterly Summary'!X112</f>
        <v>36397.59208329767</v>
      </c>
      <c r="Y292" s="24">
        <f>'Quarterly Summary'!Y112</f>
        <v>30682.650286804885</v>
      </c>
      <c r="Z292" s="24">
        <f>'Quarterly Summary'!Z112</f>
        <v>38167.65241285786</v>
      </c>
      <c r="AA292" s="33">
        <f t="shared" si="135"/>
        <v>38167.65241285786</v>
      </c>
      <c r="AB292" s="34">
        <f t="shared" si="135"/>
        <v>38167.65241285786</v>
      </c>
      <c r="AC292" s="94">
        <f>'Quarterly Summary'!DD112</f>
        <v>-38167.65241285786</v>
      </c>
    </row>
    <row r="293" spans="1:29" x14ac:dyDescent="0.25">
      <c r="A293" t="s">
        <v>3496</v>
      </c>
      <c r="B293" s="44" t="s">
        <v>3498</v>
      </c>
      <c r="C293" s="24">
        <f>'Quarterly Summary'!C89</f>
        <v>0</v>
      </c>
      <c r="D293" s="24">
        <f>'Quarterly Summary'!D89</f>
        <v>0</v>
      </c>
      <c r="E293" s="24">
        <f>'Quarterly Summary'!E89</f>
        <v>74983.546187501765</v>
      </c>
      <c r="F293" s="24">
        <f>'Quarterly Summary'!F89</f>
        <v>293104.14955671667</v>
      </c>
      <c r="G293" s="33">
        <f t="shared" si="131"/>
        <v>293104.14955671667</v>
      </c>
      <c r="H293" s="24">
        <f>'Quarterly Summary'!H89</f>
        <v>401445.28806451295</v>
      </c>
      <c r="I293" s="24">
        <f>'Quarterly Summary'!I89</f>
        <v>442541.53267086192</v>
      </c>
      <c r="J293" s="24">
        <f>'Quarterly Summary'!J89</f>
        <v>553223.55637067312</v>
      </c>
      <c r="K293" s="24">
        <f>'Quarterly Summary'!K89</f>
        <v>738771.92151799705</v>
      </c>
      <c r="L293" s="33">
        <f t="shared" si="132"/>
        <v>738771.92151799705</v>
      </c>
      <c r="M293" s="24">
        <f>'Quarterly Summary'!M89</f>
        <v>800837.72692941222</v>
      </c>
      <c r="N293" s="24">
        <f>'Quarterly Summary'!N89</f>
        <v>798962.71407157974</v>
      </c>
      <c r="O293" s="24">
        <f>'Quarterly Summary'!O89</f>
        <v>769580.81099935947</v>
      </c>
      <c r="P293" s="24">
        <f>'Quarterly Summary'!P89</f>
        <v>831329.33155316534</v>
      </c>
      <c r="Q293" s="33">
        <f t="shared" si="133"/>
        <v>831329.33155316534</v>
      </c>
      <c r="R293" s="24">
        <f>'Quarterly Summary'!R89</f>
        <v>983229.37240128499</v>
      </c>
      <c r="S293" s="24">
        <f>'Quarterly Summary'!S89</f>
        <v>1013913.532112177</v>
      </c>
      <c r="T293" s="24">
        <f>'Quarterly Summary'!T89</f>
        <v>983927.71567815403</v>
      </c>
      <c r="U293" s="24">
        <f>'Quarterly Summary'!U89</f>
        <v>930121.02379062586</v>
      </c>
      <c r="V293" s="33">
        <f t="shared" si="134"/>
        <v>930121.02379062586</v>
      </c>
      <c r="W293" s="24">
        <f>'Quarterly Summary'!W89</f>
        <v>976013.16358775832</v>
      </c>
      <c r="X293" s="24">
        <f>'Quarterly Summary'!X89</f>
        <v>1119775.6776076984</v>
      </c>
      <c r="Y293" s="24">
        <f>'Quarterly Summary'!Y89</f>
        <v>1138853.5330757387</v>
      </c>
      <c r="Z293" s="24">
        <f>'Quarterly Summary'!Z89</f>
        <v>1096335.8634203104</v>
      </c>
      <c r="AA293" s="33">
        <f t="shared" si="135"/>
        <v>1096335.8634203104</v>
      </c>
      <c r="AB293" s="34">
        <f t="shared" si="135"/>
        <v>1096335.8634203104</v>
      </c>
      <c r="AC293" s="94">
        <f>'Quarterly Summary'!DD89</f>
        <v>-1096335.8634203104</v>
      </c>
    </row>
    <row r="294" spans="1:29" x14ac:dyDescent="0.25">
      <c r="A294" t="s">
        <v>3500</v>
      </c>
      <c r="B294" s="44" t="s">
        <v>3502</v>
      </c>
      <c r="C294" s="24">
        <f>'Quarterly Summary'!C113</f>
        <v>0</v>
      </c>
      <c r="D294" s="24">
        <f>'Quarterly Summary'!D113</f>
        <v>0</v>
      </c>
      <c r="E294" s="24">
        <f>'Quarterly Summary'!E113</f>
        <v>331788.1057351437</v>
      </c>
      <c r="F294" s="24">
        <f>'Quarterly Summary'!F113</f>
        <v>603939.61822144641</v>
      </c>
      <c r="G294" s="33">
        <f t="shared" si="131"/>
        <v>603939.61822144641</v>
      </c>
      <c r="H294" s="24">
        <f>'Quarterly Summary'!H113</f>
        <v>574429.91926231724</v>
      </c>
      <c r="I294" s="24">
        <f>'Quarterly Summary'!I113</f>
        <v>607506.98497993627</v>
      </c>
      <c r="J294" s="24">
        <f>'Quarterly Summary'!J113</f>
        <v>917340.15617825789</v>
      </c>
      <c r="K294" s="24">
        <f>'Quarterly Summary'!K113</f>
        <v>1075822.8173229296</v>
      </c>
      <c r="L294" s="33">
        <f t="shared" si="132"/>
        <v>1075822.8173229296</v>
      </c>
      <c r="M294" s="24">
        <f>'Quarterly Summary'!M113</f>
        <v>1018233.9443723601</v>
      </c>
      <c r="N294" s="24">
        <f>'Quarterly Summary'!N113</f>
        <v>937983.45964922942</v>
      </c>
      <c r="O294" s="24">
        <f>'Quarterly Summary'!O113</f>
        <v>925096.95140047232</v>
      </c>
      <c r="P294" s="24">
        <f>'Quarterly Summary'!P113</f>
        <v>1211351.9489541259</v>
      </c>
      <c r="Q294" s="33">
        <f t="shared" si="133"/>
        <v>1211351.9489541259</v>
      </c>
      <c r="R294" s="24">
        <f>'Quarterly Summary'!R113</f>
        <v>1346077.9068926563</v>
      </c>
      <c r="S294" s="24">
        <f>'Quarterly Summary'!S113</f>
        <v>1259691.5736974287</v>
      </c>
      <c r="T294" s="24">
        <f>'Quarterly Summary'!T113</f>
        <v>1153960.5834536375</v>
      </c>
      <c r="U294" s="24">
        <f>'Quarterly Summary'!U113</f>
        <v>1122428.9790505338</v>
      </c>
      <c r="V294" s="33">
        <f t="shared" si="134"/>
        <v>1122428.9790505338</v>
      </c>
      <c r="W294" s="24">
        <f>'Quarterly Summary'!W113</f>
        <v>1407733.5444985731</v>
      </c>
      <c r="X294" s="24">
        <f>'Quarterly Summary'!X113</f>
        <v>1536123.8815439465</v>
      </c>
      <c r="Y294" s="24">
        <f>'Quarterly Summary'!Y113</f>
        <v>1434123.0131132491</v>
      </c>
      <c r="Z294" s="24">
        <f>'Quarterly Summary'!Z113</f>
        <v>1313267.8837463735</v>
      </c>
      <c r="AA294" s="33">
        <f t="shared" si="135"/>
        <v>1313267.8837463735</v>
      </c>
      <c r="AB294" s="34">
        <f t="shared" si="135"/>
        <v>1313267.8837463735</v>
      </c>
      <c r="AC294" s="94">
        <f>'Quarterly Summary'!DD113</f>
        <v>-1313267.8837463735</v>
      </c>
    </row>
    <row r="295" spans="1:29" x14ac:dyDescent="0.25">
      <c r="A295" t="s">
        <v>3504</v>
      </c>
      <c r="B295" s="44" t="s">
        <v>3506</v>
      </c>
      <c r="C295" s="24">
        <f>'Quarterly Summary'!C90</f>
        <v>0</v>
      </c>
      <c r="D295" s="24">
        <f>'Quarterly Summary'!D90</f>
        <v>0</v>
      </c>
      <c r="E295" s="24">
        <f>'Quarterly Summary'!E90</f>
        <v>64044.824315773978</v>
      </c>
      <c r="F295" s="24">
        <f>'Quarterly Summary'!F90</f>
        <v>127598.28413708881</v>
      </c>
      <c r="G295" s="33">
        <f t="shared" si="131"/>
        <v>127598.28413708881</v>
      </c>
      <c r="H295" s="24">
        <f>'Quarterly Summary'!H90</f>
        <v>164486.87483274325</v>
      </c>
      <c r="I295" s="24">
        <f>'Quarterly Summary'!I90</f>
        <v>211869.7007143806</v>
      </c>
      <c r="J295" s="24">
        <f>'Quarterly Summary'!J90</f>
        <v>262545.49929676764</v>
      </c>
      <c r="K295" s="24">
        <f>'Quarterly Summary'!K90</f>
        <v>314407.66189957643</v>
      </c>
      <c r="L295" s="33">
        <f t="shared" si="132"/>
        <v>314407.66189957643</v>
      </c>
      <c r="M295" s="24">
        <f>'Quarterly Summary'!M90</f>
        <v>328314.1153170066</v>
      </c>
      <c r="N295" s="24">
        <f>'Quarterly Summary'!N90</f>
        <v>358085.13665429829</v>
      </c>
      <c r="O295" s="24">
        <f>'Quarterly Summary'!O90</f>
        <v>436103.53598254034</v>
      </c>
      <c r="P295" s="24">
        <f>'Quarterly Summary'!P90</f>
        <v>530576.37338394346</v>
      </c>
      <c r="Q295" s="33">
        <f t="shared" si="133"/>
        <v>530576.37338394346</v>
      </c>
      <c r="R295" s="24">
        <f>'Quarterly Summary'!R90</f>
        <v>631328.99699547049</v>
      </c>
      <c r="S295" s="24">
        <f>'Quarterly Summary'!S90</f>
        <v>657810.04507139884</v>
      </c>
      <c r="T295" s="24">
        <f>'Quarterly Summary'!T90</f>
        <v>716737.78857246973</v>
      </c>
      <c r="U295" s="24">
        <f>'Quarterly Summary'!U90</f>
        <v>872484.53186292388</v>
      </c>
      <c r="V295" s="33">
        <f t="shared" si="134"/>
        <v>872484.53186292388</v>
      </c>
      <c r="W295" s="24">
        <f>'Quarterly Summary'!W90</f>
        <v>1061290.5227204114</v>
      </c>
      <c r="X295" s="24">
        <f>'Quarterly Summary'!X90</f>
        <v>1262727.3504664954</v>
      </c>
      <c r="Y295" s="24">
        <f>'Quarterly Summary'!Y90</f>
        <v>1315655.4324476682</v>
      </c>
      <c r="Z295" s="24">
        <f>'Quarterly Summary'!Z90</f>
        <v>1433493.7854807898</v>
      </c>
      <c r="AA295" s="33">
        <f t="shared" si="135"/>
        <v>1433493.7854807898</v>
      </c>
      <c r="AB295" s="34">
        <f t="shared" si="135"/>
        <v>1433493.7854807898</v>
      </c>
      <c r="AC295" s="94">
        <f>'Quarterly Summary'!DD90</f>
        <v>-1433493.7854807898</v>
      </c>
    </row>
    <row r="296" spans="1:29" x14ac:dyDescent="0.25">
      <c r="A296" t="s">
        <v>3508</v>
      </c>
      <c r="B296" s="44" t="s">
        <v>3510</v>
      </c>
      <c r="C296" s="24">
        <f>'Quarterly Summary'!C114</f>
        <v>0</v>
      </c>
      <c r="D296" s="24">
        <f>'Quarterly Summary'!D114</f>
        <v>0</v>
      </c>
      <c r="E296" s="24">
        <f>'Quarterly Summary'!E114</f>
        <v>8931.3157755955763</v>
      </c>
      <c r="F296" s="24">
        <f>'Quarterly Summary'!F114</f>
        <v>10084.191316512704</v>
      </c>
      <c r="G296" s="33">
        <f t="shared" si="131"/>
        <v>10084.191316512704</v>
      </c>
      <c r="H296" s="24">
        <f>'Quarterly Summary'!H114</f>
        <v>12559.986186290276</v>
      </c>
      <c r="I296" s="24">
        <f>'Quarterly Summary'!I114</f>
        <v>15853.084913682309</v>
      </c>
      <c r="J296" s="24">
        <f>'Quarterly Summary'!J114</f>
        <v>19146.581848756177</v>
      </c>
      <c r="K296" s="24">
        <f>'Quarterly Summary'!K114</f>
        <v>22440.07955425512</v>
      </c>
      <c r="L296" s="33">
        <f t="shared" si="132"/>
        <v>22440.07955425512</v>
      </c>
      <c r="M296" s="24">
        <f>'Quarterly Summary'!M114</f>
        <v>20374.787796991877</v>
      </c>
      <c r="N296" s="24">
        <f>'Quarterly Summary'!N114</f>
        <v>25120.075966692064</v>
      </c>
      <c r="O296" s="24">
        <f>'Quarterly Summary'!O114</f>
        <v>31706.170033652335</v>
      </c>
      <c r="P296" s="24">
        <f>'Quarterly Summary'!P114</f>
        <v>38293.163698226213</v>
      </c>
      <c r="Q296" s="33">
        <f t="shared" si="133"/>
        <v>38293.163698226213</v>
      </c>
      <c r="R296" s="24">
        <f>'Quarterly Summary'!R114</f>
        <v>44880.159108513966</v>
      </c>
      <c r="S296" s="24">
        <f>'Quarterly Summary'!S114</f>
        <v>40749.575593983755</v>
      </c>
      <c r="T296" s="24">
        <f>'Quarterly Summary'!T114</f>
        <v>50240.151933385059</v>
      </c>
      <c r="U296" s="24">
        <f>'Quarterly Summary'!U114</f>
        <v>63412.340067306533</v>
      </c>
      <c r="V296" s="33">
        <f t="shared" si="134"/>
        <v>63412.340067306533</v>
      </c>
      <c r="W296" s="24">
        <f>'Quarterly Summary'!W114</f>
        <v>76586.32739645429</v>
      </c>
      <c r="X296" s="24">
        <f>'Quarterly Summary'!X114</f>
        <v>89760.318217027932</v>
      </c>
      <c r="Y296" s="24">
        <f>'Quarterly Summary'!Y114</f>
        <v>81499.151187969372</v>
      </c>
      <c r="Z296" s="24">
        <f>'Quarterly Summary'!Z114</f>
        <v>100480.30386676826</v>
      </c>
      <c r="AA296" s="33">
        <f t="shared" si="135"/>
        <v>100480.30386676826</v>
      </c>
      <c r="AB296" s="34">
        <f t="shared" si="135"/>
        <v>100480.30386676826</v>
      </c>
      <c r="AC296" s="94">
        <f>'Quarterly Summary'!DD114</f>
        <v>-100480.30386676826</v>
      </c>
    </row>
    <row r="297" spans="1:29" x14ac:dyDescent="0.25">
      <c r="A297" t="s">
        <v>3512</v>
      </c>
      <c r="B297" s="44" t="s">
        <v>3514</v>
      </c>
      <c r="C297" s="24">
        <f>'Quarterly Summary'!C91</f>
        <v>0</v>
      </c>
      <c r="D297" s="24">
        <f>'Quarterly Summary'!D91</f>
        <v>0</v>
      </c>
      <c r="E297" s="24">
        <f>'Quarterly Summary'!E91</f>
        <v>697.32708288997287</v>
      </c>
      <c r="F297" s="24">
        <f>'Quarterly Summary'!F91</f>
        <v>11306.284493176076</v>
      </c>
      <c r="G297" s="33">
        <f t="shared" si="131"/>
        <v>11306.284493176076</v>
      </c>
      <c r="H297" s="24">
        <f>'Quarterly Summary'!H91</f>
        <v>46462.779891837963</v>
      </c>
      <c r="I297" s="24">
        <f>'Quarterly Summary'!I91</f>
        <v>118609.22757968657</v>
      </c>
      <c r="J297" s="24">
        <f>'Quarterly Summary'!J91</f>
        <v>237423.74130537186</v>
      </c>
      <c r="K297" s="24">
        <f>'Quarterly Summary'!K91</f>
        <v>405650.30868697062</v>
      </c>
      <c r="L297" s="33">
        <f t="shared" si="132"/>
        <v>405650.30868697062</v>
      </c>
      <c r="M297" s="24">
        <f>'Quarterly Summary'!M91</f>
        <v>616824.16495234834</v>
      </c>
      <c r="N297" s="24">
        <f>'Quarterly Summary'!N91</f>
        <v>852578.68462040054</v>
      </c>
      <c r="O297" s="24">
        <f>'Quarterly Summary'!O91</f>
        <v>1111726.9937691079</v>
      </c>
      <c r="P297" s="24">
        <f>'Quarterly Summary'!P91</f>
        <v>1416633.3318696616</v>
      </c>
      <c r="Q297" s="33">
        <f t="shared" si="133"/>
        <v>1416633.3318696616</v>
      </c>
      <c r="R297" s="24">
        <f>'Quarterly Summary'!R91</f>
        <v>1783738.6715404217</v>
      </c>
      <c r="S297" s="24">
        <f>'Quarterly Summary'!S91</f>
        <v>2210469.9262811262</v>
      </c>
      <c r="T297" s="24">
        <f>'Quarterly Summary'!T91</f>
        <v>2668220.2199795689</v>
      </c>
      <c r="U297" s="24">
        <f>'Quarterly Summary'!U91</f>
        <v>3160617.4708623821</v>
      </c>
      <c r="V297" s="33">
        <f t="shared" si="134"/>
        <v>3160617.4708623821</v>
      </c>
      <c r="W297" s="24">
        <f>'Quarterly Summary'!W91</f>
        <v>3736713.4905933943</v>
      </c>
      <c r="X297" s="24">
        <f>'Quarterly Summary'!X91</f>
        <v>4432466.6421348909</v>
      </c>
      <c r="Y297" s="24">
        <f>'Quarterly Summary'!Y91</f>
        <v>5244902.0659092646</v>
      </c>
      <c r="Z297" s="24">
        <f>'Quarterly Summary'!Z91</f>
        <v>6118326.3348581884</v>
      </c>
      <c r="AA297" s="33">
        <f t="shared" si="135"/>
        <v>6118326.3348581884</v>
      </c>
      <c r="AB297" s="34">
        <f t="shared" si="135"/>
        <v>6118326.3348581884</v>
      </c>
      <c r="AC297" s="94">
        <f>'Quarterly Summary'!DD91</f>
        <v>-6118326.3348581884</v>
      </c>
    </row>
    <row r="298" spans="1:29" x14ac:dyDescent="0.25">
      <c r="A298" t="s">
        <v>3516</v>
      </c>
      <c r="B298" s="44" t="s">
        <v>3518</v>
      </c>
      <c r="C298" s="24">
        <f>'Quarterly Summary'!C115</f>
        <v>0</v>
      </c>
      <c r="D298" s="24">
        <f>'Quarterly Summary'!D115</f>
        <v>0</v>
      </c>
      <c r="E298" s="24">
        <f>'Quarterly Summary'!E115</f>
        <v>179272.34106235282</v>
      </c>
      <c r="F298" s="24">
        <f>'Quarterly Summary'!F115</f>
        <v>617404.64865440875</v>
      </c>
      <c r="G298" s="33">
        <f t="shared" si="131"/>
        <v>617404.64865440875</v>
      </c>
      <c r="H298" s="24">
        <f>'Quarterly Summary'!H115</f>
        <v>1294460.2944932266</v>
      </c>
      <c r="I298" s="24">
        <f>'Quarterly Summary'!I115</f>
        <v>2211324.1724410555</v>
      </c>
      <c r="J298" s="24">
        <f>'Quarterly Summary'!J115</f>
        <v>3278639.7298742249</v>
      </c>
      <c r="K298" s="24">
        <f>'Quarterly Summary'!K115</f>
        <v>4367794.9966074973</v>
      </c>
      <c r="L298" s="33">
        <f t="shared" si="132"/>
        <v>4367794.9966074973</v>
      </c>
      <c r="M298" s="24">
        <f>'Quarterly Summary'!M115</f>
        <v>5225542.9243692737</v>
      </c>
      <c r="N298" s="24">
        <f>'Quarterly Summary'!N115</f>
        <v>6222610.472571047</v>
      </c>
      <c r="O298" s="24">
        <f>'Quarterly Summary'!O115</f>
        <v>7717242.1603331044</v>
      </c>
      <c r="P298" s="24">
        <f>'Quarterly Summary'!P115</f>
        <v>9544689.1506139189</v>
      </c>
      <c r="Q298" s="33">
        <f t="shared" si="133"/>
        <v>9544689.1506139189</v>
      </c>
      <c r="R298" s="24">
        <f>'Quarterly Summary'!R115</f>
        <v>11449252.609593909</v>
      </c>
      <c r="S298" s="24">
        <f>'Quarterly Summary'!S115</f>
        <v>12922031.826218158</v>
      </c>
      <c r="T298" s="24">
        <f>'Quarterly Summary'!T115</f>
        <v>14701035.735899953</v>
      </c>
      <c r="U298" s="24">
        <f>'Quarterly Summary'!U115</f>
        <v>17499277.168475479</v>
      </c>
      <c r="V298" s="33">
        <f t="shared" si="134"/>
        <v>17499277.168475479</v>
      </c>
      <c r="W298" s="24">
        <f>'Quarterly Summary'!W115</f>
        <v>20984088.943671562</v>
      </c>
      <c r="X298" s="24">
        <f>'Quarterly Summary'!X115</f>
        <v>24641297.841621004</v>
      </c>
      <c r="Y298" s="24">
        <f>'Quarterly Summary'!Y115</f>
        <v>27450714.450640459</v>
      </c>
      <c r="Z298" s="24">
        <f>'Quarterly Summary'!Z115</f>
        <v>30886317.25106784</v>
      </c>
      <c r="AA298" s="33">
        <f t="shared" si="135"/>
        <v>30886317.25106784</v>
      </c>
      <c r="AB298" s="34">
        <f t="shared" si="135"/>
        <v>30886317.25106784</v>
      </c>
      <c r="AC298" s="94">
        <f>'Quarterly Summary'!DD115</f>
        <v>-30886317.25106784</v>
      </c>
    </row>
    <row r="299" spans="1:29" x14ac:dyDescent="0.25">
      <c r="A299" t="s">
        <v>3520</v>
      </c>
      <c r="B299" s="44" t="s">
        <v>3522</v>
      </c>
      <c r="C299" s="24">
        <f>'Quarterly Summary'!C92</f>
        <v>0</v>
      </c>
      <c r="D299" s="24">
        <f>'Quarterly Summary'!D92</f>
        <v>0</v>
      </c>
      <c r="E299" s="24">
        <f>'Quarterly Summary'!E92</f>
        <v>48033.618236830487</v>
      </c>
      <c r="F299" s="24">
        <f>'Quarterly Summary'!F92</f>
        <v>124518.88404491491</v>
      </c>
      <c r="G299" s="33">
        <f t="shared" si="131"/>
        <v>124518.88404491491</v>
      </c>
      <c r="H299" s="24">
        <f>'Quarterly Summary'!H92</f>
        <v>161250.71256993635</v>
      </c>
      <c r="I299" s="24">
        <f>'Quarterly Summary'!I92</f>
        <v>185005.59473234147</v>
      </c>
      <c r="J299" s="24">
        <f>'Quarterly Summary'!J92</f>
        <v>222069.77501732076</v>
      </c>
      <c r="K299" s="24">
        <f>'Quarterly Summary'!K92</f>
        <v>247362.22044065571</v>
      </c>
      <c r="L299" s="33">
        <f t="shared" si="132"/>
        <v>247362.22044065571</v>
      </c>
      <c r="M299" s="24">
        <f>'Quarterly Summary'!M92</f>
        <v>304735.85201737261</v>
      </c>
      <c r="N299" s="24">
        <f>'Quarterly Summary'!N92</f>
        <v>344974.58366885176</v>
      </c>
      <c r="O299" s="24">
        <f>'Quarterly Summary'!O92</f>
        <v>379635.73947141226</v>
      </c>
      <c r="P299" s="24">
        <f>'Quarterly Summary'!P92</f>
        <v>448433.61342037283</v>
      </c>
      <c r="Q299" s="33">
        <f t="shared" si="133"/>
        <v>448433.61342037283</v>
      </c>
      <c r="R299" s="24">
        <f>'Quarterly Summary'!R92</f>
        <v>496700.52695682039</v>
      </c>
      <c r="S299" s="24">
        <f>'Quarterly Summary'!S92</f>
        <v>610403.89838864561</v>
      </c>
      <c r="T299" s="24">
        <f>'Quarterly Summary'!T92</f>
        <v>690398.05938993394</v>
      </c>
      <c r="U299" s="24">
        <f>'Quarterly Summary'!U92</f>
        <v>759491.46237651538</v>
      </c>
      <c r="V299" s="33">
        <f t="shared" si="134"/>
        <v>759491.46237651538</v>
      </c>
      <c r="W299" s="24">
        <f>'Quarterly Summary'!W92</f>
        <v>896976.68593695387</v>
      </c>
      <c r="X299" s="24">
        <f>'Quarterly Summary'!X92</f>
        <v>993456.25502071902</v>
      </c>
      <c r="Y299" s="24">
        <f>'Quarterly Summary'!Y92</f>
        <v>1220835.9710698165</v>
      </c>
      <c r="Z299" s="24">
        <f>'Quarterly Summary'!Z92</f>
        <v>1380810.6551657561</v>
      </c>
      <c r="AA299" s="33">
        <f t="shared" si="135"/>
        <v>1380810.6551657561</v>
      </c>
      <c r="AB299" s="34">
        <f t="shared" si="135"/>
        <v>1380810.6551657561</v>
      </c>
      <c r="AC299" s="94">
        <f>'Quarterly Summary'!DD92</f>
        <v>-1380810.6551657561</v>
      </c>
    </row>
    <row r="300" spans="1:29" x14ac:dyDescent="0.25">
      <c r="A300" t="s">
        <v>3524</v>
      </c>
      <c r="B300" s="44" t="s">
        <v>3526</v>
      </c>
      <c r="C300" s="24">
        <f>'Quarterly Summary'!C116</f>
        <v>0</v>
      </c>
      <c r="D300" s="24">
        <f>'Quarterly Summary'!D116</f>
        <v>0</v>
      </c>
      <c r="E300" s="24">
        <f>'Quarterly Summary'!E116</f>
        <v>6698.4868316966895</v>
      </c>
      <c r="F300" s="24">
        <f>'Quarterly Summary'!F116</f>
        <v>11582.23558640253</v>
      </c>
      <c r="G300" s="33">
        <f t="shared" si="131"/>
        <v>11582.23558640253</v>
      </c>
      <c r="H300" s="24">
        <f>'Quarterly Summary'!H116</f>
        <v>11233.824420591583</v>
      </c>
      <c r="I300" s="24">
        <f>'Quarterly Summary'!I116</f>
        <v>13211.279251084663</v>
      </c>
      <c r="J300" s="24">
        <f>'Quarterly Summary'!J116</f>
        <v>15955.48560244008</v>
      </c>
      <c r="K300" s="24">
        <f>'Quarterly Summary'!K116</f>
        <v>16467.237353776349</v>
      </c>
      <c r="L300" s="33">
        <f t="shared" si="132"/>
        <v>16467.237353776349</v>
      </c>
      <c r="M300" s="24">
        <f>'Quarterly Summary'!M116</f>
        <v>23165.974882916082</v>
      </c>
      <c r="N300" s="24">
        <f>'Quarterly Summary'!N116</f>
        <v>22467.651765531395</v>
      </c>
      <c r="O300" s="24">
        <f>'Quarterly Summary'!O116</f>
        <v>26422.558512070682</v>
      </c>
      <c r="P300" s="24">
        <f>'Quarterly Summary'!P116</f>
        <v>31910.971204927191</v>
      </c>
      <c r="Q300" s="33">
        <f t="shared" si="133"/>
        <v>31910.971204927191</v>
      </c>
      <c r="R300" s="24">
        <f>'Quarterly Summary'!R116</f>
        <v>32934.474707553163</v>
      </c>
      <c r="S300" s="24">
        <f>'Quarterly Summary'!S116</f>
        <v>46331.949765833095</v>
      </c>
      <c r="T300" s="24">
        <f>'Quarterly Summary'!T116</f>
        <v>44935.303531063721</v>
      </c>
      <c r="U300" s="24">
        <f>'Quarterly Summary'!U116</f>
        <v>52845.117024141364</v>
      </c>
      <c r="V300" s="33">
        <f t="shared" si="134"/>
        <v>52845.117024141364</v>
      </c>
      <c r="W300" s="24">
        <f>'Quarterly Summary'!W116</f>
        <v>63821.942409858108</v>
      </c>
      <c r="X300" s="24">
        <f>'Quarterly Summary'!X116</f>
        <v>65868.949415110052</v>
      </c>
      <c r="Y300" s="24">
        <f>'Quarterly Summary'!Y116</f>
        <v>92663.899531668052</v>
      </c>
      <c r="Z300" s="24">
        <f>'Quarterly Summary'!Z116</f>
        <v>89870.607062129304</v>
      </c>
      <c r="AA300" s="33">
        <f t="shared" si="135"/>
        <v>89870.607062129304</v>
      </c>
      <c r="AB300" s="34">
        <f t="shared" si="135"/>
        <v>89870.607062129304</v>
      </c>
      <c r="AC300" s="94">
        <f>'Quarterly Summary'!DD116</f>
        <v>-89870.607062129304</v>
      </c>
    </row>
    <row r="301" spans="1:29" x14ac:dyDescent="0.25">
      <c r="A301" t="s">
        <v>3528</v>
      </c>
      <c r="B301" s="44" t="s">
        <v>3530</v>
      </c>
      <c r="C301" s="24">
        <f>'Quarterly Summary'!C93</f>
        <v>0</v>
      </c>
      <c r="D301" s="24">
        <f>'Quarterly Summary'!D93</f>
        <v>0</v>
      </c>
      <c r="E301" s="24">
        <f>'Quarterly Summary'!E93</f>
        <v>6404.4824315773985</v>
      </c>
      <c r="F301" s="24">
        <f>'Quarterly Summary'!F93</f>
        <v>13400.276656866627</v>
      </c>
      <c r="G301" s="33">
        <f t="shared" si="131"/>
        <v>13400.276656866627</v>
      </c>
      <c r="H301" s="24">
        <f>'Quarterly Summary'!H93</f>
        <v>374518.38658782217</v>
      </c>
      <c r="I301" s="24">
        <f>'Quarterly Summary'!I93</f>
        <v>895337.42080293247</v>
      </c>
      <c r="J301" s="24">
        <f>'Quarterly Summary'!J93</f>
        <v>1193027.8629393633</v>
      </c>
      <c r="K301" s="24">
        <f>'Quarterly Summary'!K93</f>
        <v>1317568.9414472803</v>
      </c>
      <c r="L301" s="33">
        <f t="shared" si="132"/>
        <v>1317568.9414472803</v>
      </c>
      <c r="M301" s="24">
        <f>'Quarterly Summary'!M93</f>
        <v>1546290.2343344595</v>
      </c>
      <c r="N301" s="24">
        <f>'Quarterly Summary'!N93</f>
        <v>1827133.9824488685</v>
      </c>
      <c r="O301" s="24">
        <f>'Quarterly Summary'!O93</f>
        <v>1988237.5924045555</v>
      </c>
      <c r="P301" s="24">
        <f>'Quarterly Summary'!P93</f>
        <v>2058151.4171913676</v>
      </c>
      <c r="Q301" s="33">
        <f t="shared" si="133"/>
        <v>2058151.4171913676</v>
      </c>
      <c r="R301" s="24">
        <f>'Quarterly Summary'!R93</f>
        <v>2355017.8804664724</v>
      </c>
      <c r="S301" s="24">
        <f>'Quarterly Summary'!S93</f>
        <v>2756783.0548602864</v>
      </c>
      <c r="T301" s="24">
        <f>'Quarterly Summary'!T93</f>
        <v>2989838.3360817395</v>
      </c>
      <c r="U301" s="24">
        <f>'Quarterly Summary'!U93</f>
        <v>3090789.8726099916</v>
      </c>
      <c r="V301" s="33">
        <f t="shared" si="134"/>
        <v>3090789.8726099916</v>
      </c>
      <c r="W301" s="24">
        <f>'Quarterly Summary'!W93</f>
        <v>3534256.5451159775</v>
      </c>
      <c r="X301" s="24">
        <f>'Quarterly Summary'!X93</f>
        <v>4136028.4209165946</v>
      </c>
      <c r="Y301" s="24">
        <f>'Quarterly Summary'!Y93</f>
        <v>4485185.126816608</v>
      </c>
      <c r="Z301" s="24">
        <f>'Quarterly Summary'!Z93</f>
        <v>4636401.7340976596</v>
      </c>
      <c r="AA301" s="33">
        <f t="shared" si="135"/>
        <v>4636401.7340976596</v>
      </c>
      <c r="AB301" s="34">
        <f t="shared" si="135"/>
        <v>4636401.7340976596</v>
      </c>
      <c r="AC301" s="94">
        <f>'Quarterly Summary'!DD93</f>
        <v>-4636401.7340976596</v>
      </c>
    </row>
    <row r="302" spans="1:29" x14ac:dyDescent="0.25">
      <c r="A302" t="s">
        <v>3532</v>
      </c>
      <c r="B302" s="44" t="s">
        <v>3534</v>
      </c>
      <c r="C302" s="24">
        <f>'Quarterly Summary'!C117</f>
        <v>0</v>
      </c>
      <c r="D302" s="24">
        <f>'Quarterly Summary'!D117</f>
        <v>0</v>
      </c>
      <c r="E302" s="24">
        <f>'Quarterly Summary'!E117</f>
        <v>893.13157755955763</v>
      </c>
      <c r="F302" s="24">
        <f>'Quarterly Summary'!F117</f>
        <v>1097.7322894072277</v>
      </c>
      <c r="G302" s="33">
        <f t="shared" si="131"/>
        <v>1097.7322894072277</v>
      </c>
      <c r="H302" s="24">
        <f>'Quarterly Summary'!H117</f>
        <v>51113.200717637083</v>
      </c>
      <c r="I302" s="24">
        <f>'Quarterly Summary'!I117</f>
        <v>80433.472326704301</v>
      </c>
      <c r="J302" s="24">
        <f>'Quarterly Summary'!J117</f>
        <v>87210.486051092856</v>
      </c>
      <c r="K302" s="24">
        <f>'Quarterly Summary'!K117</f>
        <v>87826.300771296024</v>
      </c>
      <c r="L302" s="33">
        <f t="shared" si="132"/>
        <v>87826.300771296024</v>
      </c>
      <c r="M302" s="24">
        <f>'Quarterly Summary'!M117</f>
        <v>112834.28912259638</v>
      </c>
      <c r="N302" s="24">
        <f>'Quarterly Summary'!N117</f>
        <v>127494.42542647012</v>
      </c>
      <c r="O302" s="24">
        <f>'Quarterly Summary'!O117</f>
        <v>131329.49807915278</v>
      </c>
      <c r="P302" s="24">
        <f>'Quarterly Summary'!P117</f>
        <v>131739.70579518378</v>
      </c>
      <c r="Q302" s="33">
        <f t="shared" si="133"/>
        <v>131739.70579518378</v>
      </c>
      <c r="R302" s="24">
        <f>'Quarterly Summary'!R117</f>
        <v>169251.43418495357</v>
      </c>
      <c r="S302" s="24">
        <f>'Quarterly Summary'!S117</f>
        <v>191241.63814142346</v>
      </c>
      <c r="T302" s="24">
        <f>'Quarterly Summary'!T117</f>
        <v>196994.24711874127</v>
      </c>
      <c r="U302" s="24">
        <f>'Quarterly Summary'!U117</f>
        <v>197609.55869279057</v>
      </c>
      <c r="V302" s="33">
        <f t="shared" si="134"/>
        <v>197609.55869279057</v>
      </c>
      <c r="W302" s="24">
        <f>'Quarterly Summary'!W117</f>
        <v>253877.15127743036</v>
      </c>
      <c r="X302" s="24">
        <f>'Quarterly Summary'!X117</f>
        <v>286862.4572121352</v>
      </c>
      <c r="Y302" s="24">
        <f>'Quarterly Summary'!Y117</f>
        <v>295491.37067810446</v>
      </c>
      <c r="Z302" s="24">
        <f>'Quarterly Summary'!Z117</f>
        <v>296414.33803917468</v>
      </c>
      <c r="AA302" s="33">
        <f t="shared" si="135"/>
        <v>296414.33803917468</v>
      </c>
      <c r="AB302" s="34">
        <f t="shared" si="135"/>
        <v>296414.33803917468</v>
      </c>
      <c r="AC302" s="94">
        <f>'Quarterly Summary'!DD117</f>
        <v>-296414.33803917468</v>
      </c>
    </row>
    <row r="303" spans="1:29" x14ac:dyDescent="0.25">
      <c r="A303" t="s">
        <v>3536</v>
      </c>
      <c r="B303" s="44" t="s">
        <v>3538</v>
      </c>
      <c r="C303" s="24">
        <f>'Quarterly Summary'!C94</f>
        <v>0</v>
      </c>
      <c r="D303" s="24">
        <f>'Quarterly Summary'!D94</f>
        <v>0</v>
      </c>
      <c r="E303" s="24">
        <f>'Quarterly Summary'!E94</f>
        <v>1145.5767160036171</v>
      </c>
      <c r="F303" s="24">
        <f>'Quarterly Summary'!F94</f>
        <v>7343.7927960599809</v>
      </c>
      <c r="G303" s="33">
        <f t="shared" si="131"/>
        <v>7343.7927960599809</v>
      </c>
      <c r="H303" s="24">
        <f>'Quarterly Summary'!H94</f>
        <v>28306.27937858607</v>
      </c>
      <c r="I303" s="24">
        <f>'Quarterly Summary'!I94</f>
        <v>78710.024698373745</v>
      </c>
      <c r="J303" s="24">
        <f>'Quarterly Summary'!J94</f>
        <v>163197.68531754706</v>
      </c>
      <c r="K303" s="24">
        <f>'Quarterly Summary'!K94</f>
        <v>277711.92385707772</v>
      </c>
      <c r="L303" s="33">
        <f t="shared" si="132"/>
        <v>277711.92385707772</v>
      </c>
      <c r="M303" s="24">
        <f>'Quarterly Summary'!M94</f>
        <v>398343.39688692125</v>
      </c>
      <c r="N303" s="24">
        <f>'Quarterly Summary'!N94</f>
        <v>500098.28899222007</v>
      </c>
      <c r="O303" s="24">
        <f>'Quarterly Summary'!O94</f>
        <v>601505.59171216376</v>
      </c>
      <c r="P303" s="24">
        <f>'Quarterly Summary'!P94</f>
        <v>717392.47143229377</v>
      </c>
      <c r="Q303" s="33">
        <f t="shared" si="133"/>
        <v>717392.47143229377</v>
      </c>
      <c r="R303" s="24">
        <f>'Quarterly Summary'!R94</f>
        <v>866013.60806361027</v>
      </c>
      <c r="S303" s="24">
        <f>'Quarterly Summary'!S94</f>
        <v>1033236.0216235686</v>
      </c>
      <c r="T303" s="24">
        <f>'Quarterly Summary'!T94</f>
        <v>1177286.6465495788</v>
      </c>
      <c r="U303" s="24">
        <f>'Quarterly Summary'!U94</f>
        <v>1334562.072895823</v>
      </c>
      <c r="V303" s="33">
        <f t="shared" si="134"/>
        <v>1334562.072895823</v>
      </c>
      <c r="W303" s="24">
        <f>'Quarterly Summary'!W94</f>
        <v>1532188.2074697372</v>
      </c>
      <c r="X303" s="24">
        <f>'Quarterly Summary'!X94</f>
        <v>1804084.3510746062</v>
      </c>
      <c r="Y303" s="24">
        <f>'Quarterly Summary'!Y94</f>
        <v>2119805.3995396569</v>
      </c>
      <c r="Z303" s="24">
        <f>'Quarterly Summary'!Z94</f>
        <v>2394099.997624997</v>
      </c>
      <c r="AA303" s="33">
        <f t="shared" si="135"/>
        <v>2394099.997624997</v>
      </c>
      <c r="AB303" s="34">
        <f t="shared" si="135"/>
        <v>2394099.997624997</v>
      </c>
      <c r="AC303" s="94">
        <f>'Quarterly Summary'!DD94</f>
        <v>-2394099.997624997</v>
      </c>
    </row>
    <row r="304" spans="1:29" x14ac:dyDescent="0.25">
      <c r="A304" t="s">
        <v>3540</v>
      </c>
      <c r="B304" s="44" t="s">
        <v>3542</v>
      </c>
      <c r="C304" s="24">
        <f>'Quarterly Summary'!C118</f>
        <v>0</v>
      </c>
      <c r="D304" s="24">
        <f>'Quarterly Summary'!D118</f>
        <v>0</v>
      </c>
      <c r="E304" s="24">
        <f>'Quarterly Summary'!E118</f>
        <v>8484.5441554629142</v>
      </c>
      <c r="F304" s="24">
        <f>'Quarterly Summary'!F118</f>
        <v>38997.603760282713</v>
      </c>
      <c r="G304" s="33">
        <f t="shared" si="131"/>
        <v>38997.603760282713</v>
      </c>
      <c r="H304" s="24">
        <f>'Quarterly Summary'!H118</f>
        <v>136041.20117323031</v>
      </c>
      <c r="I304" s="24">
        <f>'Quarterly Summary'!I118</f>
        <v>316112.03523174615</v>
      </c>
      <c r="J304" s="24">
        <f>'Quarterly Summary'!J118</f>
        <v>556717.88745616667</v>
      </c>
      <c r="K304" s="24">
        <f>'Quarterly Summary'!K118</f>
        <v>821783.65892940434</v>
      </c>
      <c r="L304" s="33">
        <f t="shared" si="132"/>
        <v>821783.65892940434</v>
      </c>
      <c r="M304" s="24">
        <f>'Quarterly Summary'!M118</f>
        <v>982862.88785202475</v>
      </c>
      <c r="N304" s="24">
        <f>'Quarterly Summary'!N118</f>
        <v>1095619.9879681468</v>
      </c>
      <c r="O304" s="24">
        <f>'Quarterly Summary'!O118</f>
        <v>1259502.1288543837</v>
      </c>
      <c r="P304" s="24">
        <f>'Quarterly Summary'!P118</f>
        <v>1491450.3912313255</v>
      </c>
      <c r="Q304" s="33">
        <f t="shared" si="133"/>
        <v>1491450.3912313255</v>
      </c>
      <c r="R304" s="24">
        <f>'Quarterly Summary'!R118</f>
        <v>1841222.8345192289</v>
      </c>
      <c r="S304" s="24">
        <f>'Quarterly Summary'!S118</f>
        <v>2074382.8417712357</v>
      </c>
      <c r="T304" s="24">
        <f>'Quarterly Summary'!T118</f>
        <v>2252830.8175589275</v>
      </c>
      <c r="U304" s="24">
        <f>'Quarterly Summary'!U118</f>
        <v>2554707.1013132315</v>
      </c>
      <c r="V304" s="33">
        <f t="shared" si="134"/>
        <v>2554707.1013132315</v>
      </c>
      <c r="W304" s="24">
        <f>'Quarterly Summary'!W118</f>
        <v>3003965.3421423621</v>
      </c>
      <c r="X304" s="24">
        <f>'Quarterly Summary'!X118</f>
        <v>3695055.5106466748</v>
      </c>
      <c r="Y304" s="24">
        <f>'Quarterly Summary'!Y118</f>
        <v>4156407.8215355277</v>
      </c>
      <c r="Z304" s="24">
        <f>'Quarterly Summary'!Z118</f>
        <v>4510342.7859786004</v>
      </c>
      <c r="AA304" s="33">
        <f t="shared" si="135"/>
        <v>4510342.7859786004</v>
      </c>
      <c r="AB304" s="34">
        <f t="shared" si="135"/>
        <v>4510342.7859786004</v>
      </c>
      <c r="AC304" s="94">
        <f>'Quarterly Summary'!DD118</f>
        <v>-4510342.7859786004</v>
      </c>
    </row>
    <row r="305" spans="1:29" x14ac:dyDescent="0.25">
      <c r="A305" t="s">
        <v>3544</v>
      </c>
      <c r="B305" s="44" t="s">
        <v>3546</v>
      </c>
      <c r="C305" s="24">
        <f>'Quarterly Summary'!C95</f>
        <v>0</v>
      </c>
      <c r="D305" s="24">
        <f>'Quarterly Summary'!D95</f>
        <v>0</v>
      </c>
      <c r="E305" s="24">
        <f>'Quarterly Summary'!E95</f>
        <v>0</v>
      </c>
      <c r="F305" s="24">
        <f>'Quarterly Summary'!F95</f>
        <v>308.90149804282225</v>
      </c>
      <c r="G305" s="33">
        <f t="shared" si="131"/>
        <v>308.90149804282225</v>
      </c>
      <c r="H305" s="24">
        <f>'Quarterly Summary'!H95</f>
        <v>2755.1139918329263</v>
      </c>
      <c r="I305" s="24">
        <f>'Quarterly Summary'!I95</f>
        <v>11149.264199145036</v>
      </c>
      <c r="J305" s="24">
        <f>'Quarterly Summary'!J95</f>
        <v>30175.022789398536</v>
      </c>
      <c r="K305" s="24">
        <f>'Quarterly Summary'!K95</f>
        <v>62287.521976698794</v>
      </c>
      <c r="L305" s="33">
        <f t="shared" si="132"/>
        <v>62287.521976698794</v>
      </c>
      <c r="M305" s="24">
        <f>'Quarterly Summary'!M95</f>
        <v>104466.72090490667</v>
      </c>
      <c r="N305" s="24">
        <f>'Quarterly Summary'!N95</f>
        <v>148542.54636078214</v>
      </c>
      <c r="O305" s="24">
        <f>'Quarterly Summary'!O95</f>
        <v>192870.42332019212</v>
      </c>
      <c r="P305" s="24">
        <f>'Quarterly Summary'!P95</f>
        <v>242469.26345188695</v>
      </c>
      <c r="Q305" s="33">
        <f t="shared" si="133"/>
        <v>242469.26345188695</v>
      </c>
      <c r="R305" s="24">
        <f>'Quarterly Summary'!R95</f>
        <v>303566.96796824428</v>
      </c>
      <c r="S305" s="24">
        <f>'Quarterly Summary'!S95</f>
        <v>378087.58591464395</v>
      </c>
      <c r="T305" s="24">
        <f>'Quarterly Summary'!T95</f>
        <v>454404.34364698897</v>
      </c>
      <c r="U305" s="24">
        <f>'Quarterly Summary'!U95</f>
        <v>531016.20125960128</v>
      </c>
      <c r="V305" s="33">
        <f t="shared" si="134"/>
        <v>531016.20125960128</v>
      </c>
      <c r="W305" s="24">
        <f>'Quarterly Summary'!W95</f>
        <v>618678.39470697707</v>
      </c>
      <c r="X305" s="24">
        <f>'Quarterly Summary'!X95</f>
        <v>730122.8978720007</v>
      </c>
      <c r="Y305" s="24">
        <f>'Quarterly Summary'!Y95</f>
        <v>869278.4588569121</v>
      </c>
      <c r="Z305" s="24">
        <f>'Quarterly Summary'!Z95</f>
        <v>1012883.2248372398</v>
      </c>
      <c r="AA305" s="33">
        <f t="shared" si="135"/>
        <v>1012883.2248372398</v>
      </c>
      <c r="AB305" s="34">
        <f t="shared" si="135"/>
        <v>1012883.2248372398</v>
      </c>
      <c r="AC305" s="94">
        <f>'Quarterly Summary'!DD95</f>
        <v>-1012883.2248372398</v>
      </c>
    </row>
    <row r="306" spans="1:29" x14ac:dyDescent="0.25">
      <c r="A306" t="s">
        <v>3548</v>
      </c>
      <c r="B306" s="44" t="s">
        <v>3550</v>
      </c>
      <c r="C306" s="24">
        <f>'Quarterly Summary'!C119</f>
        <v>0</v>
      </c>
      <c r="D306" s="24">
        <f>'Quarterly Summary'!D119</f>
        <v>0</v>
      </c>
      <c r="E306" s="24">
        <f>'Quarterly Summary'!E119</f>
        <v>0</v>
      </c>
      <c r="F306" s="24">
        <f>'Quarterly Summary'!F119</f>
        <v>4640.3172991999463</v>
      </c>
      <c r="G306" s="33">
        <f t="shared" si="131"/>
        <v>4640.3172991999463</v>
      </c>
      <c r="H306" s="24">
        <f>'Quarterly Summary'!H119</f>
        <v>26448.697752591383</v>
      </c>
      <c r="I306" s="24">
        <f>'Quarterly Summary'!I119</f>
        <v>81939.091836757361</v>
      </c>
      <c r="J306" s="24">
        <f>'Quarterly Summary'!J119</f>
        <v>179648.26422149717</v>
      </c>
      <c r="K306" s="24">
        <f>'Quarterly Summary'!K119</f>
        <v>309026.78882476507</v>
      </c>
      <c r="L306" s="33">
        <f t="shared" si="132"/>
        <v>309026.78882476507</v>
      </c>
      <c r="M306" s="24">
        <f>'Quarterly Summary'!M119</f>
        <v>431020.46471983555</v>
      </c>
      <c r="N306" s="24">
        <f>'Quarterly Summary'!N119</f>
        <v>530881.57631170377</v>
      </c>
      <c r="O306" s="24">
        <f>'Quarterly Summary'!O119</f>
        <v>639601.56726887275</v>
      </c>
      <c r="P306" s="24">
        <f>'Quarterly Summary'!P119</f>
        <v>784110.31835752237</v>
      </c>
      <c r="Q306" s="33">
        <f t="shared" si="133"/>
        <v>784110.31835752237</v>
      </c>
      <c r="R306" s="24">
        <f>'Quarterly Summary'!R119</f>
        <v>981722.09623215569</v>
      </c>
      <c r="S306" s="24">
        <f>'Quarterly Summary'!S119</f>
        <v>1179449.6661501108</v>
      </c>
      <c r="T306" s="24">
        <f>'Quarterly Summary'!T119</f>
        <v>1342643.9325743825</v>
      </c>
      <c r="U306" s="24">
        <f>'Quarterly Summary'!U119</f>
        <v>1530364.2493050494</v>
      </c>
      <c r="V306" s="33">
        <f t="shared" si="134"/>
        <v>1530364.2493050494</v>
      </c>
      <c r="W306" s="24">
        <f>'Quarterly Summary'!W119</f>
        <v>1794663.2574119354</v>
      </c>
      <c r="X306" s="24">
        <f>'Quarterly Summary'!X119</f>
        <v>2168974.3918268466</v>
      </c>
      <c r="Y306" s="24">
        <f>'Quarterly Summary'!Y119</f>
        <v>2546493.101940318</v>
      </c>
      <c r="Z306" s="24">
        <f>'Quarterly Summary'!Z119</f>
        <v>2857322.7263311427</v>
      </c>
      <c r="AA306" s="33">
        <f t="shared" si="135"/>
        <v>2857322.7263311427</v>
      </c>
      <c r="AB306" s="34">
        <f t="shared" si="135"/>
        <v>2857322.7263311427</v>
      </c>
      <c r="AC306" s="94">
        <f>'Quarterly Summary'!DD119</f>
        <v>-2857322.7263311427</v>
      </c>
    </row>
    <row r="307" spans="1:29" x14ac:dyDescent="0.25">
      <c r="A307" t="s">
        <v>3552</v>
      </c>
      <c r="B307" s="44" t="s">
        <v>3554</v>
      </c>
      <c r="C307" s="24">
        <f>'Quarterly Summary'!C96</f>
        <v>0</v>
      </c>
      <c r="D307" s="24">
        <f>'Quarterly Summary'!D96</f>
        <v>0</v>
      </c>
      <c r="E307" s="24">
        <f>'Quarterly Summary'!E96</f>
        <v>0</v>
      </c>
      <c r="F307" s="24">
        <f>'Quarterly Summary'!F96</f>
        <v>0</v>
      </c>
      <c r="G307" s="33">
        <f t="shared" si="131"/>
        <v>0</v>
      </c>
      <c r="H307" s="24">
        <f>'Quarterly Summary'!H96</f>
        <v>1195.3104904910465</v>
      </c>
      <c r="I307" s="24">
        <f>'Quarterly Summary'!I96</f>
        <v>9087.7129191736822</v>
      </c>
      <c r="J307" s="24">
        <f>'Quarterly Summary'!J96</f>
        <v>43282.734504587861</v>
      </c>
      <c r="K307" s="24">
        <f>'Quarterly Summary'!K96</f>
        <v>128324.63023674465</v>
      </c>
      <c r="L307" s="33">
        <f t="shared" si="132"/>
        <v>128324.63023674465</v>
      </c>
      <c r="M307" s="24">
        <f>'Quarterly Summary'!M96</f>
        <v>264844.64936227864</v>
      </c>
      <c r="N307" s="24">
        <f>'Quarterly Summary'!N96</f>
        <v>446592.23583404301</v>
      </c>
      <c r="O307" s="24">
        <f>'Quarterly Summary'!O96</f>
        <v>655898.6871506162</v>
      </c>
      <c r="P307" s="24">
        <f>'Quarterly Summary'!P96</f>
        <v>873312.65693850443</v>
      </c>
      <c r="Q307" s="33">
        <f t="shared" si="133"/>
        <v>873312.65693850443</v>
      </c>
      <c r="R307" s="24">
        <f>'Quarterly Summary'!R96</f>
        <v>1105114.5652502961</v>
      </c>
      <c r="S307" s="24">
        <f>'Quarterly Summary'!S96</f>
        <v>1363106.8991800174</v>
      </c>
      <c r="T307" s="24">
        <f>'Quarterly Summary'!T96</f>
        <v>1659471.4335676357</v>
      </c>
      <c r="U307" s="24">
        <f>'Quarterly Summary'!U96</f>
        <v>2006601.7898547016</v>
      </c>
      <c r="V307" s="33">
        <f t="shared" si="134"/>
        <v>2006601.7898547016</v>
      </c>
      <c r="W307" s="24">
        <f>'Quarterly Summary'!W96</f>
        <v>2417720.4424288943</v>
      </c>
      <c r="X307" s="24">
        <f>'Quarterly Summary'!X96</f>
        <v>2907588.6896356419</v>
      </c>
      <c r="Y307" s="24">
        <f>'Quarterly Summary'!Y96</f>
        <v>3493205.9570816904</v>
      </c>
      <c r="Z307" s="24">
        <f>'Quarterly Summary'!Z96</f>
        <v>4194516.9389617518</v>
      </c>
      <c r="AA307" s="33">
        <f t="shared" si="135"/>
        <v>4194516.9389617518</v>
      </c>
      <c r="AB307" s="34">
        <f t="shared" si="135"/>
        <v>4194516.9389617518</v>
      </c>
      <c r="AC307" s="94">
        <f>'Quarterly Summary'!DD96</f>
        <v>-4194516.9389617518</v>
      </c>
    </row>
    <row r="308" spans="1:29" x14ac:dyDescent="0.25">
      <c r="A308" t="s">
        <v>3556</v>
      </c>
      <c r="B308" s="44" t="s">
        <v>3558</v>
      </c>
      <c r="C308" s="24">
        <f>'Quarterly Summary'!C120</f>
        <v>0</v>
      </c>
      <c r="D308" s="24">
        <f>'Quarterly Summary'!D120</f>
        <v>0</v>
      </c>
      <c r="E308" s="24">
        <f>'Quarterly Summary'!E120</f>
        <v>0</v>
      </c>
      <c r="F308" s="24">
        <f>'Quarterly Summary'!F120</f>
        <v>0</v>
      </c>
      <c r="G308" s="33">
        <f t="shared" si="131"/>
        <v>0</v>
      </c>
      <c r="H308" s="24">
        <f>'Quarterly Summary'!H120</f>
        <v>7559.6719071793686</v>
      </c>
      <c r="I308" s="24">
        <f>'Quarterly Summary'!I120</f>
        <v>45597.116842976473</v>
      </c>
      <c r="J308" s="24">
        <f>'Quarterly Summary'!J120</f>
        <v>200634.64202783184</v>
      </c>
      <c r="K308" s="24">
        <f>'Quarterly Summary'!K120</f>
        <v>483318.91017688904</v>
      </c>
      <c r="L308" s="33">
        <f t="shared" si="132"/>
        <v>483318.91017688904</v>
      </c>
      <c r="M308" s="24">
        <f>'Quarterly Summary'!M120</f>
        <v>851241.58562454605</v>
      </c>
      <c r="N308" s="24">
        <f>'Quarterly Summary'!N120</f>
        <v>1279061.4319378044</v>
      </c>
      <c r="O308" s="24">
        <f>'Quarterly Summary'!O120</f>
        <v>1689892.0263203559</v>
      </c>
      <c r="P308" s="24">
        <f>'Quarterly Summary'!P120</f>
        <v>2089439.3395209163</v>
      </c>
      <c r="Q308" s="33">
        <f t="shared" si="133"/>
        <v>2089439.3395209163</v>
      </c>
      <c r="R308" s="24">
        <f>'Quarterly Summary'!R120</f>
        <v>2534169.104715582</v>
      </c>
      <c r="S308" s="24">
        <f>'Quarterly Summary'!S120</f>
        <v>3053322.5349222086</v>
      </c>
      <c r="T308" s="24">
        <f>'Quarterly Summary'!T120</f>
        <v>3669847.5980059654</v>
      </c>
      <c r="U308" s="24">
        <f>'Quarterly Summary'!U120</f>
        <v>4406682.4194421954</v>
      </c>
      <c r="V308" s="33">
        <f t="shared" si="134"/>
        <v>4406682.4194421954</v>
      </c>
      <c r="W308" s="24">
        <f>'Quarterly Summary'!W120</f>
        <v>5289451.034360297</v>
      </c>
      <c r="X308" s="24">
        <f>'Quarterly Summary'!X120</f>
        <v>6348070.3456411362</v>
      </c>
      <c r="Y308" s="24">
        <f>'Quarterly Summary'!Y120</f>
        <v>7618061.4967966378</v>
      </c>
      <c r="Z308" s="24">
        <f>'Quarterly Summary'!Z120</f>
        <v>9141871.5127758831</v>
      </c>
      <c r="AA308" s="33">
        <f t="shared" si="135"/>
        <v>9141871.5127758831</v>
      </c>
      <c r="AB308" s="34">
        <f t="shared" si="135"/>
        <v>9141871.5127758831</v>
      </c>
      <c r="AC308" s="94">
        <f>'Quarterly Summary'!DD120</f>
        <v>-9141871.5127758831</v>
      </c>
    </row>
    <row r="309" spans="1:29" x14ac:dyDescent="0.25">
      <c r="A309" t="s">
        <v>3560</v>
      </c>
      <c r="B309" s="44" t="s">
        <v>3562</v>
      </c>
      <c r="C309" s="24">
        <f>'Quarterly Summary'!C97</f>
        <v>0</v>
      </c>
      <c r="D309" s="24">
        <f>'Quarterly Summary'!D97</f>
        <v>0</v>
      </c>
      <c r="E309" s="24">
        <f>'Quarterly Summary'!E97</f>
        <v>0</v>
      </c>
      <c r="F309" s="24">
        <f>'Quarterly Summary'!F97</f>
        <v>0</v>
      </c>
      <c r="G309" s="33">
        <f t="shared" si="131"/>
        <v>0</v>
      </c>
      <c r="H309" s="24">
        <f>'Quarterly Summary'!H97</f>
        <v>18.159559450259714</v>
      </c>
      <c r="I309" s="24">
        <f>'Quarterly Summary'!I97</f>
        <v>357.99295008570266</v>
      </c>
      <c r="J309" s="24">
        <f>'Quarterly Summary'!J97</f>
        <v>2481.1031111001662</v>
      </c>
      <c r="K309" s="24">
        <f>'Quarterly Summary'!K97</f>
        <v>11378.376056930279</v>
      </c>
      <c r="L309" s="33">
        <f t="shared" si="132"/>
        <v>11378.376056930279</v>
      </c>
      <c r="M309" s="24">
        <f>'Quarterly Summary'!M97</f>
        <v>35545.521903157045</v>
      </c>
      <c r="N309" s="24">
        <f>'Quarterly Summary'!N97</f>
        <v>83940.552697846797</v>
      </c>
      <c r="O309" s="24">
        <f>'Quarterly Summary'!O97</f>
        <v>164327.61361264324</v>
      </c>
      <c r="P309" s="24">
        <f>'Quarterly Summary'!P97</f>
        <v>281110.38586891437</v>
      </c>
      <c r="Q309" s="33">
        <f t="shared" si="133"/>
        <v>281110.38586891437</v>
      </c>
      <c r="R309" s="24">
        <f>'Quarterly Summary'!R97</f>
        <v>435774.87010125868</v>
      </c>
      <c r="S309" s="24">
        <f>'Quarterly Summary'!S97</f>
        <v>630146.54455922381</v>
      </c>
      <c r="T309" s="24">
        <f>'Quarterly Summary'!T97</f>
        <v>867670.35428533528</v>
      </c>
      <c r="U309" s="24">
        <f>'Quarterly Summary'!U97</f>
        <v>1153728.0425577248</v>
      </c>
      <c r="V309" s="33">
        <f t="shared" si="134"/>
        <v>1153728.0425577248</v>
      </c>
      <c r="W309" s="24">
        <f>'Quarterly Summary'!W97</f>
        <v>1495770.4148229063</v>
      </c>
      <c r="X309" s="24">
        <f>'Quarterly Summary'!X97</f>
        <v>1903475.513859638</v>
      </c>
      <c r="Y309" s="24">
        <f>'Quarterly Summary'!Y97</f>
        <v>2388989.2811532356</v>
      </c>
      <c r="Z309" s="24">
        <f>'Quarterly Summary'!Z97</f>
        <v>2967266.1784162247</v>
      </c>
      <c r="AA309" s="33">
        <f t="shared" si="135"/>
        <v>2967266.1784162247</v>
      </c>
      <c r="AB309" s="34">
        <f t="shared" si="135"/>
        <v>2967266.1784162247</v>
      </c>
      <c r="AC309" s="94">
        <f>'Quarterly Summary'!DD97</f>
        <v>-2967266.1784162247</v>
      </c>
    </row>
    <row r="310" spans="1:29" x14ac:dyDescent="0.25">
      <c r="A310" t="s">
        <v>3564</v>
      </c>
      <c r="B310" s="44" t="s">
        <v>3566</v>
      </c>
      <c r="C310" s="24">
        <f>'Quarterly Summary'!C121</f>
        <v>0</v>
      </c>
      <c r="D310" s="24">
        <f>'Quarterly Summary'!D121</f>
        <v>0</v>
      </c>
      <c r="E310" s="24">
        <f>'Quarterly Summary'!E121</f>
        <v>0</v>
      </c>
      <c r="F310" s="24">
        <f>'Quarterly Summary'!F121</f>
        <v>0</v>
      </c>
      <c r="G310" s="33">
        <f t="shared" si="131"/>
        <v>0</v>
      </c>
      <c r="H310" s="24">
        <f>'Quarterly Summary'!H121</f>
        <v>4668.5505484987725</v>
      </c>
      <c r="I310" s="24">
        <f>'Quarterly Summary'!I121</f>
        <v>32418.172978454269</v>
      </c>
      <c r="J310" s="24">
        <f>'Quarterly Summary'!J121</f>
        <v>151842.05947551646</v>
      </c>
      <c r="K310" s="24">
        <f>'Quarterly Summary'!K121</f>
        <v>428057.24166185281</v>
      </c>
      <c r="L310" s="33">
        <f t="shared" si="132"/>
        <v>428057.24166185281</v>
      </c>
      <c r="M310" s="24">
        <f>'Quarterly Summary'!M121</f>
        <v>877633.26287225785</v>
      </c>
      <c r="N310" s="24">
        <f>'Quarterly Summary'!N121</f>
        <v>1506614.7604520607</v>
      </c>
      <c r="O310" s="24">
        <f>'Quarterly Summary'!O121</f>
        <v>2276325.3026308231</v>
      </c>
      <c r="P310" s="24">
        <f>'Quarterly Summary'!P121</f>
        <v>3158550.3407505276</v>
      </c>
      <c r="Q310" s="33">
        <f t="shared" si="133"/>
        <v>3158550.3407505276</v>
      </c>
      <c r="R310" s="24">
        <f>'Quarterly Summary'!R121</f>
        <v>4177387.3679964826</v>
      </c>
      <c r="S310" s="24">
        <f>'Quarterly Summary'!S121</f>
        <v>5363760.4078699471</v>
      </c>
      <c r="T310" s="24">
        <f>'Quarterly Summary'!T121</f>
        <v>6755080.2152083796</v>
      </c>
      <c r="U310" s="24">
        <f>'Quarterly Summary'!U121</f>
        <v>8395997.2536267955</v>
      </c>
      <c r="V310" s="33">
        <f t="shared" si="134"/>
        <v>8395997.2536267955</v>
      </c>
      <c r="W310" s="24">
        <f>'Quarterly Summary'!W121</f>
        <v>10339698.648681119</v>
      </c>
      <c r="X310" s="24">
        <f>'Quarterly Summary'!X121</f>
        <v>12649601.308879964</v>
      </c>
      <c r="Y310" s="24">
        <f>'Quarterly Summary'!Y121</f>
        <v>15401430.286685605</v>
      </c>
      <c r="Z310" s="24">
        <f>'Quarterly Summary'!Z121</f>
        <v>18685725.7564594</v>
      </c>
      <c r="AA310" s="33">
        <f t="shared" si="135"/>
        <v>18685725.7564594</v>
      </c>
      <c r="AB310" s="34">
        <f t="shared" si="135"/>
        <v>18685725.7564594</v>
      </c>
      <c r="AC310" s="94">
        <f>'Quarterly Summary'!DD121</f>
        <v>-18685725.7564594</v>
      </c>
    </row>
  </sheetData>
  <mergeCells count="2">
    <mergeCell ref="B1:G1"/>
    <mergeCell ref="B2:G2"/>
  </mergeCells>
  <printOptions horizontalCentered="1"/>
  <pageMargins left="0.25" right="0.25" top="0.75" bottom="0.75" header="0.3" footer="0.3"/>
  <pageSetup scale="10" orientation="landscape" r:id="rId1"/>
  <headerFooter>
    <oddHeader>&amp;CUW Program Detail</oddHeader>
    <oddFooter>&amp;CPage &amp;P of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3C4F9-27B4-493F-95A0-EB504B2C3646}">
  <sheetPr codeName="Sheet10">
    <tabColor rgb="FF9DC3E6"/>
    <pageSetUpPr fitToPage="1"/>
  </sheetPr>
  <dimension ref="A1:AA30"/>
  <sheetViews>
    <sheetView topLeftCell="B1" workbookViewId="0">
      <pane xSplit="1" ySplit="2" topLeftCell="C3" activePane="bottomRight" state="frozen"/>
      <selection activeCell="B1" sqref="B1"/>
      <selection pane="topRight" activeCell="C1" sqref="C1"/>
      <selection pane="bottomLeft" activeCell="B3" sqref="B3"/>
      <selection pane="bottomRight" activeCell="B1" sqref="B1:G1"/>
    </sheetView>
  </sheetViews>
  <sheetFormatPr defaultRowHeight="15" x14ac:dyDescent="0.25"/>
  <cols>
    <col min="1" max="1" width="18" hidden="1" customWidth="1"/>
    <col min="2" max="2" width="24.5703125" bestFit="1" customWidth="1"/>
    <col min="3" max="3" width="6" bestFit="1" customWidth="1"/>
    <col min="4" max="27" width="10.140625" bestFit="1" customWidth="1"/>
  </cols>
  <sheetData>
    <row r="1" spans="1:27" x14ac:dyDescent="0.25">
      <c r="A1" t="s">
        <v>2209</v>
      </c>
      <c r="B1" s="111" t="s">
        <v>270</v>
      </c>
      <c r="C1" s="111"/>
      <c r="D1" s="111"/>
      <c r="E1" s="111"/>
      <c r="F1" s="111"/>
      <c r="G1" s="111"/>
    </row>
    <row r="2" spans="1:27" x14ac:dyDescent="0.25">
      <c r="A2" t="s">
        <v>2210</v>
      </c>
      <c r="B2" s="112" t="s">
        <v>2075</v>
      </c>
      <c r="C2" s="112"/>
      <c r="D2" s="112"/>
      <c r="E2" s="112"/>
      <c r="F2" s="112"/>
      <c r="G2" s="112"/>
    </row>
    <row r="3" spans="1:27" x14ac:dyDescent="0.25">
      <c r="A3" t="s">
        <v>2211</v>
      </c>
    </row>
    <row r="4" spans="1:27" x14ac:dyDescent="0.25">
      <c r="A4" t="s">
        <v>2212</v>
      </c>
      <c r="B4" s="31" t="s">
        <v>2213</v>
      </c>
    </row>
    <row r="5" spans="1:27" x14ac:dyDescent="0.25">
      <c r="A5" t="s">
        <v>2214</v>
      </c>
      <c r="B5" s="21" t="s">
        <v>2215</v>
      </c>
      <c r="C5" s="50" t="s">
        <v>5002</v>
      </c>
      <c r="D5" s="50" t="s">
        <v>5003</v>
      </c>
      <c r="E5" s="50" t="s">
        <v>5004</v>
      </c>
      <c r="F5" s="50" t="s">
        <v>5005</v>
      </c>
      <c r="G5" s="51" t="s">
        <v>5006</v>
      </c>
      <c r="H5" s="50" t="s">
        <v>5007</v>
      </c>
      <c r="I5" s="50" t="s">
        <v>5008</v>
      </c>
      <c r="J5" s="50" t="s">
        <v>5009</v>
      </c>
      <c r="K5" s="50" t="s">
        <v>5010</v>
      </c>
      <c r="L5" s="51" t="s">
        <v>5011</v>
      </c>
      <c r="M5" s="50" t="s">
        <v>5012</v>
      </c>
      <c r="N5" s="50" t="s">
        <v>5013</v>
      </c>
      <c r="O5" s="50" t="s">
        <v>5014</v>
      </c>
      <c r="P5" s="50" t="s">
        <v>5015</v>
      </c>
      <c r="Q5" s="51" t="s">
        <v>5016</v>
      </c>
      <c r="R5" s="50" t="s">
        <v>5017</v>
      </c>
      <c r="S5" s="50" t="s">
        <v>5018</v>
      </c>
      <c r="T5" s="50" t="s">
        <v>5019</v>
      </c>
      <c r="U5" s="50" t="s">
        <v>5020</v>
      </c>
      <c r="V5" s="51" t="s">
        <v>5021</v>
      </c>
      <c r="W5" s="50" t="s">
        <v>5022</v>
      </c>
      <c r="X5" s="50" t="s">
        <v>5023</v>
      </c>
      <c r="Y5" s="50" t="s">
        <v>5024</v>
      </c>
      <c r="Z5" s="50" t="s">
        <v>5025</v>
      </c>
      <c r="AA5" s="51" t="s">
        <v>5026</v>
      </c>
    </row>
    <row r="6" spans="1:27" x14ac:dyDescent="0.25">
      <c r="A6" t="s">
        <v>2216</v>
      </c>
      <c r="B6" s="32" t="s">
        <v>2217</v>
      </c>
      <c r="C6" s="26">
        <v>0</v>
      </c>
      <c r="D6" s="26">
        <v>20000000</v>
      </c>
      <c r="E6" s="26">
        <v>0</v>
      </c>
      <c r="F6" s="26">
        <v>0</v>
      </c>
      <c r="G6" s="63">
        <f>SUM(C6:F6)</f>
        <v>20000000</v>
      </c>
      <c r="H6" s="26">
        <v>0</v>
      </c>
      <c r="I6" s="26">
        <v>0</v>
      </c>
      <c r="J6" s="26">
        <v>0</v>
      </c>
      <c r="K6" s="26">
        <v>0</v>
      </c>
      <c r="L6" s="63">
        <f>SUM(H6:K6)</f>
        <v>0</v>
      </c>
      <c r="M6" s="26">
        <v>0</v>
      </c>
      <c r="N6" s="26">
        <v>50000000</v>
      </c>
      <c r="O6" s="26">
        <v>0</v>
      </c>
      <c r="P6" s="26">
        <v>0</v>
      </c>
      <c r="Q6" s="63">
        <f>SUM(M6:P6)</f>
        <v>50000000</v>
      </c>
      <c r="R6" s="26">
        <v>0</v>
      </c>
      <c r="S6" s="26">
        <v>0</v>
      </c>
      <c r="T6" s="26">
        <v>0</v>
      </c>
      <c r="U6" s="26">
        <v>0</v>
      </c>
      <c r="V6" s="63">
        <f>SUM(R6:U6)</f>
        <v>0</v>
      </c>
      <c r="W6" s="26">
        <v>0</v>
      </c>
      <c r="X6" s="26">
        <v>0</v>
      </c>
      <c r="Y6" s="26">
        <v>0</v>
      </c>
      <c r="Z6" s="26">
        <v>0</v>
      </c>
      <c r="AA6" s="63">
        <f>SUM(W6:Z6)</f>
        <v>0</v>
      </c>
    </row>
    <row r="7" spans="1:27" x14ac:dyDescent="0.25">
      <c r="A7" t="s">
        <v>2218</v>
      </c>
      <c r="B7" s="40" t="s">
        <v>2219</v>
      </c>
      <c r="C7" s="43">
        <f>0+C6</f>
        <v>0</v>
      </c>
      <c r="D7" s="43">
        <f>C7+D6</f>
        <v>20000000</v>
      </c>
      <c r="E7" s="43">
        <f>D7+E6</f>
        <v>20000000</v>
      </c>
      <c r="F7" s="43">
        <f>E7+F6</f>
        <v>20000000</v>
      </c>
      <c r="G7" s="43">
        <f>F7</f>
        <v>20000000</v>
      </c>
      <c r="H7" s="43">
        <f>F7+H6</f>
        <v>20000000</v>
      </c>
      <c r="I7" s="43">
        <f>H7+I6</f>
        <v>20000000</v>
      </c>
      <c r="J7" s="43">
        <f>I7+J6</f>
        <v>20000000</v>
      </c>
      <c r="K7" s="43">
        <f>J7+K6</f>
        <v>20000000</v>
      </c>
      <c r="L7" s="43">
        <f>K7</f>
        <v>20000000</v>
      </c>
      <c r="M7" s="43">
        <f>K7+M6</f>
        <v>20000000</v>
      </c>
      <c r="N7" s="43">
        <f>M7+N6</f>
        <v>70000000</v>
      </c>
      <c r="O7" s="43">
        <f>N7+O6</f>
        <v>70000000</v>
      </c>
      <c r="P7" s="43">
        <f>O7+P6</f>
        <v>70000000</v>
      </c>
      <c r="Q7" s="43">
        <f>P7</f>
        <v>70000000</v>
      </c>
      <c r="R7" s="43">
        <f>P7+R6</f>
        <v>70000000</v>
      </c>
      <c r="S7" s="43">
        <f>R7+S6</f>
        <v>70000000</v>
      </c>
      <c r="T7" s="43">
        <f>S7+T6</f>
        <v>70000000</v>
      </c>
      <c r="U7" s="43">
        <f>T7+U6</f>
        <v>70000000</v>
      </c>
      <c r="V7" s="43">
        <f>U7</f>
        <v>70000000</v>
      </c>
      <c r="W7" s="43">
        <f>U7+W6</f>
        <v>70000000</v>
      </c>
      <c r="X7" s="43">
        <f>W7+X6</f>
        <v>70000000</v>
      </c>
      <c r="Y7" s="43">
        <f>X7+Y6</f>
        <v>70000000</v>
      </c>
      <c r="Z7" s="43">
        <f>Y7+Z6</f>
        <v>70000000</v>
      </c>
      <c r="AA7" s="43">
        <f>Z7</f>
        <v>70000000</v>
      </c>
    </row>
    <row r="8" spans="1:27" x14ac:dyDescent="0.25">
      <c r="A8" t="s">
        <v>2221</v>
      </c>
    </row>
    <row r="9" spans="1:27" x14ac:dyDescent="0.25">
      <c r="A9" t="s">
        <v>2222</v>
      </c>
      <c r="B9" s="31" t="s">
        <v>2223</v>
      </c>
    </row>
    <row r="10" spans="1:27" x14ac:dyDescent="0.25">
      <c r="A10" t="s">
        <v>2224</v>
      </c>
      <c r="B10" s="21" t="s">
        <v>2225</v>
      </c>
    </row>
    <row r="11" spans="1:27" x14ac:dyDescent="0.25">
      <c r="A11" t="s">
        <v>2226</v>
      </c>
      <c r="B11" s="32" t="s">
        <v>2227</v>
      </c>
      <c r="C11" s="26">
        <v>0</v>
      </c>
      <c r="D11" s="26">
        <v>0</v>
      </c>
      <c r="E11" s="26">
        <v>0</v>
      </c>
      <c r="F11" s="26">
        <v>0</v>
      </c>
      <c r="G11" s="63">
        <f>SUM(C11:F11)</f>
        <v>0</v>
      </c>
      <c r="H11" s="26">
        <v>0</v>
      </c>
      <c r="I11" s="26">
        <v>0</v>
      </c>
      <c r="J11" s="26">
        <v>0</v>
      </c>
      <c r="K11" s="26">
        <v>0</v>
      </c>
      <c r="L11" s="63">
        <f>SUM(H11:K11)</f>
        <v>0</v>
      </c>
      <c r="M11" s="26">
        <v>0</v>
      </c>
      <c r="N11" s="26">
        <v>0</v>
      </c>
      <c r="O11" s="26">
        <v>0</v>
      </c>
      <c r="P11" s="26">
        <v>0</v>
      </c>
      <c r="Q11" s="63">
        <f>SUM(M11:P11)</f>
        <v>0</v>
      </c>
      <c r="R11" s="26">
        <v>0</v>
      </c>
      <c r="S11" s="26">
        <v>0</v>
      </c>
      <c r="T11" s="26">
        <v>0</v>
      </c>
      <c r="U11" s="26">
        <v>0</v>
      </c>
      <c r="V11" s="63">
        <f>SUM(R11:U11)</f>
        <v>0</v>
      </c>
      <c r="W11" s="26">
        <v>0</v>
      </c>
      <c r="X11" s="26">
        <v>0</v>
      </c>
      <c r="Y11" s="26">
        <v>0</v>
      </c>
      <c r="Z11" s="26">
        <v>0</v>
      </c>
      <c r="AA11" s="63">
        <f>SUM(W11:Z11)</f>
        <v>0</v>
      </c>
    </row>
    <row r="12" spans="1:27" x14ac:dyDescent="0.25">
      <c r="A12" t="s">
        <v>2228</v>
      </c>
      <c r="B12" s="32" t="s">
        <v>2229</v>
      </c>
      <c r="C12" s="26">
        <v>0</v>
      </c>
      <c r="D12" s="26">
        <v>0</v>
      </c>
      <c r="E12" s="26">
        <v>0</v>
      </c>
      <c r="F12" s="26">
        <v>0</v>
      </c>
      <c r="G12" s="63">
        <f>SUM(C12:F12)</f>
        <v>0</v>
      </c>
      <c r="H12" s="26">
        <v>0</v>
      </c>
      <c r="I12" s="26">
        <v>0</v>
      </c>
      <c r="J12" s="26">
        <v>0</v>
      </c>
      <c r="K12" s="26">
        <v>0</v>
      </c>
      <c r="L12" s="63">
        <f>SUM(H12:K12)</f>
        <v>0</v>
      </c>
      <c r="M12" s="26">
        <v>0</v>
      </c>
      <c r="N12" s="26">
        <v>0</v>
      </c>
      <c r="O12" s="26">
        <v>0</v>
      </c>
      <c r="P12" s="26">
        <v>0</v>
      </c>
      <c r="Q12" s="63">
        <f>SUM(M12:P12)</f>
        <v>0</v>
      </c>
      <c r="R12" s="26">
        <v>0</v>
      </c>
      <c r="S12" s="26">
        <v>0</v>
      </c>
      <c r="T12" s="26">
        <v>0</v>
      </c>
      <c r="U12" s="26">
        <v>0</v>
      </c>
      <c r="V12" s="63">
        <f>SUM(R12:U12)</f>
        <v>0</v>
      </c>
      <c r="W12" s="26">
        <v>0</v>
      </c>
      <c r="X12" s="26">
        <v>0</v>
      </c>
      <c r="Y12" s="26">
        <v>0</v>
      </c>
      <c r="Z12" s="26">
        <v>0</v>
      </c>
      <c r="AA12" s="63">
        <f>SUM(W12:Z12)</f>
        <v>0</v>
      </c>
    </row>
    <row r="13" spans="1:27" x14ac:dyDescent="0.25">
      <c r="A13" t="s">
        <v>2230</v>
      </c>
      <c r="B13" s="32" t="s">
        <v>2231</v>
      </c>
      <c r="C13" s="24">
        <f>0+C11-C12</f>
        <v>0</v>
      </c>
      <c r="D13" s="24">
        <f>C13+D11-D12</f>
        <v>0</v>
      </c>
      <c r="E13" s="24">
        <f>D13+E11-E12</f>
        <v>0</v>
      </c>
      <c r="F13" s="24">
        <f>E13+F11-F12</f>
        <v>0</v>
      </c>
      <c r="G13" s="33">
        <f>F13</f>
        <v>0</v>
      </c>
      <c r="H13" s="24">
        <f>F13+H11-H12</f>
        <v>0</v>
      </c>
      <c r="I13" s="24">
        <f>H13+I11-I12</f>
        <v>0</v>
      </c>
      <c r="J13" s="24">
        <f>I13+J11-J12</f>
        <v>0</v>
      </c>
      <c r="K13" s="24">
        <f>J13+K11-K12</f>
        <v>0</v>
      </c>
      <c r="L13" s="33">
        <f>K13</f>
        <v>0</v>
      </c>
      <c r="M13" s="24">
        <f>K13+M11-M12</f>
        <v>0</v>
      </c>
      <c r="N13" s="24">
        <f>M13+N11-N12</f>
        <v>0</v>
      </c>
      <c r="O13" s="24">
        <f>N13+O11-O12</f>
        <v>0</v>
      </c>
      <c r="P13" s="24">
        <f>O13+P11-P12</f>
        <v>0</v>
      </c>
      <c r="Q13" s="33">
        <f>P13</f>
        <v>0</v>
      </c>
      <c r="R13" s="24">
        <f>P13+R11-R12</f>
        <v>0</v>
      </c>
      <c r="S13" s="24">
        <f>R13+S11-S12</f>
        <v>0</v>
      </c>
      <c r="T13" s="24">
        <f>S13+T11-T12</f>
        <v>0</v>
      </c>
      <c r="U13" s="24">
        <f>T13+U11-U12</f>
        <v>0</v>
      </c>
      <c r="V13" s="33">
        <f>U13</f>
        <v>0</v>
      </c>
      <c r="W13" s="24">
        <f>U13+W11-W12</f>
        <v>0</v>
      </c>
      <c r="X13" s="24">
        <f>W13+X11-X12</f>
        <v>0</v>
      </c>
      <c r="Y13" s="24">
        <f>X13+Y11-Y12</f>
        <v>0</v>
      </c>
      <c r="Z13" s="24">
        <f>Y13+Z11-Z12</f>
        <v>0</v>
      </c>
      <c r="AA13" s="33">
        <f>Z13</f>
        <v>0</v>
      </c>
    </row>
    <row r="14" spans="1:27" x14ac:dyDescent="0.25">
      <c r="A14" t="s">
        <v>2233</v>
      </c>
      <c r="B14" s="32" t="s">
        <v>2234</v>
      </c>
      <c r="C14" s="28">
        <v>0.06</v>
      </c>
    </row>
    <row r="15" spans="1:27" x14ac:dyDescent="0.25">
      <c r="A15" t="s">
        <v>2236</v>
      </c>
      <c r="B15" s="32" t="s">
        <v>2237</v>
      </c>
      <c r="C15" s="24">
        <f>0*$C$14/4</f>
        <v>0</v>
      </c>
      <c r="D15" s="24">
        <f>C13*$C$14/4</f>
        <v>0</v>
      </c>
      <c r="E15" s="24">
        <f>D13*$C$14/4</f>
        <v>0</v>
      </c>
      <c r="F15" s="24">
        <f>E13*$C$14/4</f>
        <v>0</v>
      </c>
      <c r="G15" s="33">
        <f>SUM(C15:F15)</f>
        <v>0</v>
      </c>
      <c r="H15" s="24">
        <f>F13*$C$14/4</f>
        <v>0</v>
      </c>
      <c r="I15" s="24">
        <f>H13*$C$14/4</f>
        <v>0</v>
      </c>
      <c r="J15" s="24">
        <f>I13*$C$14/4</f>
        <v>0</v>
      </c>
      <c r="K15" s="24">
        <f>J13*$C$14/4</f>
        <v>0</v>
      </c>
      <c r="L15" s="33">
        <f>SUM(H15:K15)</f>
        <v>0</v>
      </c>
      <c r="M15" s="24">
        <f>K13*$C$14/4</f>
        <v>0</v>
      </c>
      <c r="N15" s="24">
        <f>M13*$C$14/4</f>
        <v>0</v>
      </c>
      <c r="O15" s="24">
        <f>N13*$C$14/4</f>
        <v>0</v>
      </c>
      <c r="P15" s="24">
        <f>O13*$C$14/4</f>
        <v>0</v>
      </c>
      <c r="Q15" s="33">
        <f>SUM(M15:P15)</f>
        <v>0</v>
      </c>
      <c r="R15" s="24">
        <f>P13*$C$14/4</f>
        <v>0</v>
      </c>
      <c r="S15" s="24">
        <f>R13*$C$14/4</f>
        <v>0</v>
      </c>
      <c r="T15" s="24">
        <f>S13*$C$14/4</f>
        <v>0</v>
      </c>
      <c r="U15" s="24">
        <f>T13*$C$14/4</f>
        <v>0</v>
      </c>
      <c r="V15" s="33">
        <f>SUM(R15:U15)</f>
        <v>0</v>
      </c>
      <c r="W15" s="24">
        <f>U13*$C$14/4</f>
        <v>0</v>
      </c>
      <c r="X15" s="24">
        <f>W13*$C$14/4</f>
        <v>0</v>
      </c>
      <c r="Y15" s="24">
        <f>X13*$C$14/4</f>
        <v>0</v>
      </c>
      <c r="Z15" s="24">
        <f>Y13*$C$14/4</f>
        <v>0</v>
      </c>
      <c r="AA15" s="33">
        <f>SUM(W15:Z15)</f>
        <v>0</v>
      </c>
    </row>
    <row r="16" spans="1:27" x14ac:dyDescent="0.25">
      <c r="A16" t="s">
        <v>2239</v>
      </c>
    </row>
    <row r="17" spans="1:27" x14ac:dyDescent="0.25">
      <c r="A17" t="s">
        <v>2240</v>
      </c>
      <c r="B17" s="31" t="s">
        <v>2241</v>
      </c>
    </row>
    <row r="18" spans="1:27" x14ac:dyDescent="0.25">
      <c r="A18" t="s">
        <v>2242</v>
      </c>
      <c r="B18" s="21" t="s">
        <v>2241</v>
      </c>
    </row>
    <row r="19" spans="1:27" x14ac:dyDescent="0.25">
      <c r="A19" t="s">
        <v>2243</v>
      </c>
      <c r="B19" s="32" t="s">
        <v>2227</v>
      </c>
      <c r="C19" s="26">
        <v>0</v>
      </c>
      <c r="D19" s="26">
        <v>0</v>
      </c>
      <c r="E19" s="26">
        <v>0</v>
      </c>
      <c r="F19" s="26">
        <v>0</v>
      </c>
      <c r="G19" s="63">
        <f>SUM(C19:F19)</f>
        <v>0</v>
      </c>
      <c r="H19" s="26">
        <v>0</v>
      </c>
      <c r="I19" s="26">
        <v>0</v>
      </c>
      <c r="J19" s="26">
        <v>0</v>
      </c>
      <c r="K19" s="26">
        <v>0</v>
      </c>
      <c r="L19" s="63">
        <f>SUM(H19:K19)</f>
        <v>0</v>
      </c>
      <c r="M19" s="26">
        <v>0</v>
      </c>
      <c r="N19" s="26">
        <v>0</v>
      </c>
      <c r="O19" s="26">
        <v>0</v>
      </c>
      <c r="P19" s="26">
        <v>0</v>
      </c>
      <c r="Q19" s="63">
        <f>SUM(M19:P19)</f>
        <v>0</v>
      </c>
      <c r="R19" s="26">
        <v>0</v>
      </c>
      <c r="S19" s="26">
        <v>0</v>
      </c>
      <c r="T19" s="26">
        <v>0</v>
      </c>
      <c r="U19" s="26">
        <v>0</v>
      </c>
      <c r="V19" s="63">
        <f>SUM(R19:U19)</f>
        <v>0</v>
      </c>
      <c r="W19" s="26">
        <v>0</v>
      </c>
      <c r="X19" s="26">
        <v>0</v>
      </c>
      <c r="Y19" s="26">
        <v>0</v>
      </c>
      <c r="Z19" s="26">
        <v>0</v>
      </c>
      <c r="AA19" s="63">
        <f>SUM(W19:Z19)</f>
        <v>0</v>
      </c>
    </row>
    <row r="20" spans="1:27" x14ac:dyDescent="0.25">
      <c r="A20" t="s">
        <v>2244</v>
      </c>
      <c r="B20" s="32" t="s">
        <v>2229</v>
      </c>
      <c r="C20" s="26">
        <v>0</v>
      </c>
      <c r="D20" s="26">
        <v>0</v>
      </c>
      <c r="E20" s="26">
        <v>0</v>
      </c>
      <c r="F20" s="26">
        <v>0</v>
      </c>
      <c r="G20" s="63">
        <f>SUM(C20:F20)</f>
        <v>0</v>
      </c>
      <c r="H20" s="26">
        <v>0</v>
      </c>
      <c r="I20" s="26">
        <v>0</v>
      </c>
      <c r="J20" s="26">
        <v>0</v>
      </c>
      <c r="K20" s="26">
        <v>0</v>
      </c>
      <c r="L20" s="63">
        <f>SUM(H20:K20)</f>
        <v>0</v>
      </c>
      <c r="M20" s="26">
        <v>0</v>
      </c>
      <c r="N20" s="26">
        <v>0</v>
      </c>
      <c r="O20" s="26">
        <v>0</v>
      </c>
      <c r="P20" s="26">
        <v>0</v>
      </c>
      <c r="Q20" s="63">
        <f>SUM(M20:P20)</f>
        <v>0</v>
      </c>
      <c r="R20" s="26">
        <v>0</v>
      </c>
      <c r="S20" s="26">
        <v>0</v>
      </c>
      <c r="T20" s="26">
        <v>0</v>
      </c>
      <c r="U20" s="26">
        <v>0</v>
      </c>
      <c r="V20" s="63">
        <f>SUM(R20:U20)</f>
        <v>0</v>
      </c>
      <c r="W20" s="26">
        <v>0</v>
      </c>
      <c r="X20" s="26">
        <v>0</v>
      </c>
      <c r="Y20" s="26">
        <v>0</v>
      </c>
      <c r="Z20" s="26">
        <v>0</v>
      </c>
      <c r="AA20" s="63">
        <f>SUM(W20:Z20)</f>
        <v>0</v>
      </c>
    </row>
    <row r="21" spans="1:27" x14ac:dyDescent="0.25">
      <c r="A21" t="s">
        <v>2245</v>
      </c>
      <c r="B21" s="32" t="s">
        <v>2231</v>
      </c>
      <c r="C21" s="24">
        <f>0+C19-C20</f>
        <v>0</v>
      </c>
      <c r="D21" s="24">
        <f>C21+D19-D20</f>
        <v>0</v>
      </c>
      <c r="E21" s="24">
        <f>D21+E19-E20</f>
        <v>0</v>
      </c>
      <c r="F21" s="24">
        <f>E21+F19-F20</f>
        <v>0</v>
      </c>
      <c r="G21" s="33">
        <f>F21</f>
        <v>0</v>
      </c>
      <c r="H21" s="24">
        <f>F21+H19-H20</f>
        <v>0</v>
      </c>
      <c r="I21" s="24">
        <f>H21+I19-I20</f>
        <v>0</v>
      </c>
      <c r="J21" s="24">
        <f>I21+J19-J20</f>
        <v>0</v>
      </c>
      <c r="K21" s="24">
        <f>J21+K19-K20</f>
        <v>0</v>
      </c>
      <c r="L21" s="33">
        <f>K21</f>
        <v>0</v>
      </c>
      <c r="M21" s="24">
        <f>K21+M19-M20</f>
        <v>0</v>
      </c>
      <c r="N21" s="24">
        <f>M21+N19-N20</f>
        <v>0</v>
      </c>
      <c r="O21" s="24">
        <f>N21+O19-O20</f>
        <v>0</v>
      </c>
      <c r="P21" s="24">
        <f>O21+P19-P20</f>
        <v>0</v>
      </c>
      <c r="Q21" s="33">
        <f>P21</f>
        <v>0</v>
      </c>
      <c r="R21" s="24">
        <f>P21+R19-R20</f>
        <v>0</v>
      </c>
      <c r="S21" s="24">
        <f>R21+S19-S20</f>
        <v>0</v>
      </c>
      <c r="T21" s="24">
        <f>S21+T19-T20</f>
        <v>0</v>
      </c>
      <c r="U21" s="24">
        <f>T21+U19-U20</f>
        <v>0</v>
      </c>
      <c r="V21" s="33">
        <f>U21</f>
        <v>0</v>
      </c>
      <c r="W21" s="24">
        <f>U21+W19-W20</f>
        <v>0</v>
      </c>
      <c r="X21" s="24">
        <f>W21+X19-X20</f>
        <v>0</v>
      </c>
      <c r="Y21" s="24">
        <f>X21+Y19-Y20</f>
        <v>0</v>
      </c>
      <c r="Z21" s="24">
        <f>Y21+Z19-Z20</f>
        <v>0</v>
      </c>
      <c r="AA21" s="33">
        <f>Z21</f>
        <v>0</v>
      </c>
    </row>
    <row r="22" spans="1:27" x14ac:dyDescent="0.25">
      <c r="A22" t="s">
        <v>2247</v>
      </c>
      <c r="B22" s="32" t="s">
        <v>2234</v>
      </c>
      <c r="C22" s="28">
        <v>0.08</v>
      </c>
    </row>
    <row r="23" spans="1:27" x14ac:dyDescent="0.25">
      <c r="A23" t="s">
        <v>2249</v>
      </c>
      <c r="B23" s="32" t="s">
        <v>2237</v>
      </c>
      <c r="C23" s="24">
        <f>0*$C$22/4</f>
        <v>0</v>
      </c>
      <c r="D23" s="24">
        <f>C21*$C$22/4</f>
        <v>0</v>
      </c>
      <c r="E23" s="24">
        <f>D21*$C$22/4</f>
        <v>0</v>
      </c>
      <c r="F23" s="24">
        <f>E21*$C$22/4</f>
        <v>0</v>
      </c>
      <c r="G23" s="33">
        <f>SUM(C23:F23)</f>
        <v>0</v>
      </c>
      <c r="H23" s="24">
        <f>F21*$C$22/4</f>
        <v>0</v>
      </c>
      <c r="I23" s="24">
        <f>H21*$C$22/4</f>
        <v>0</v>
      </c>
      <c r="J23" s="24">
        <f>I21*$C$22/4</f>
        <v>0</v>
      </c>
      <c r="K23" s="24">
        <f>J21*$C$22/4</f>
        <v>0</v>
      </c>
      <c r="L23" s="33">
        <f>SUM(H23:K23)</f>
        <v>0</v>
      </c>
      <c r="M23" s="24">
        <f>K21*$C$22/4</f>
        <v>0</v>
      </c>
      <c r="N23" s="24">
        <f>M21*$C$22/4</f>
        <v>0</v>
      </c>
      <c r="O23" s="24">
        <f>N21*$C$22/4</f>
        <v>0</v>
      </c>
      <c r="P23" s="24">
        <f>O21*$C$22/4</f>
        <v>0</v>
      </c>
      <c r="Q23" s="33">
        <f>SUM(M23:P23)</f>
        <v>0</v>
      </c>
      <c r="R23" s="24">
        <f>P21*$C$22/4</f>
        <v>0</v>
      </c>
      <c r="S23" s="24">
        <f>R21*$C$22/4</f>
        <v>0</v>
      </c>
      <c r="T23" s="24">
        <f>S21*$C$22/4</f>
        <v>0</v>
      </c>
      <c r="U23" s="24">
        <f>T21*$C$22/4</f>
        <v>0</v>
      </c>
      <c r="V23" s="33">
        <f>SUM(R23:U23)</f>
        <v>0</v>
      </c>
      <c r="W23" s="24">
        <f>U21*$C$22/4</f>
        <v>0</v>
      </c>
      <c r="X23" s="24">
        <f>W21*$C$22/4</f>
        <v>0</v>
      </c>
      <c r="Y23" s="24">
        <f>X21*$C$22/4</f>
        <v>0</v>
      </c>
      <c r="Z23" s="24">
        <f>Y21*$C$22/4</f>
        <v>0</v>
      </c>
      <c r="AA23" s="33">
        <f>SUM(W23:Z23)</f>
        <v>0</v>
      </c>
    </row>
    <row r="24" spans="1:27" x14ac:dyDescent="0.25">
      <c r="A24" t="s">
        <v>2251</v>
      </c>
    </row>
    <row r="25" spans="1:27" x14ac:dyDescent="0.25">
      <c r="A25" t="s">
        <v>2252</v>
      </c>
      <c r="B25" s="31" t="s">
        <v>2253</v>
      </c>
    </row>
    <row r="26" spans="1:27" x14ac:dyDescent="0.25">
      <c r="A26" t="s">
        <v>2254</v>
      </c>
      <c r="B26" s="32" t="s">
        <v>2255</v>
      </c>
      <c r="C26" s="24">
        <f>C7+C13+C21</f>
        <v>0</v>
      </c>
      <c r="D26" s="24">
        <f>D7+D13+D21</f>
        <v>20000000</v>
      </c>
      <c r="E26" s="24">
        <f>E7+E13+E21</f>
        <v>20000000</v>
      </c>
      <c r="F26" s="24">
        <f>F7+F13+F21</f>
        <v>20000000</v>
      </c>
      <c r="G26" s="33">
        <f>F26</f>
        <v>20000000</v>
      </c>
      <c r="H26" s="24">
        <f>H7+H13+H21</f>
        <v>20000000</v>
      </c>
      <c r="I26" s="24">
        <f>I7+I13+I21</f>
        <v>20000000</v>
      </c>
      <c r="J26" s="24">
        <f>J7+J13+J21</f>
        <v>20000000</v>
      </c>
      <c r="K26" s="24">
        <f>K7+K13+K21</f>
        <v>20000000</v>
      </c>
      <c r="L26" s="33">
        <f>K26</f>
        <v>20000000</v>
      </c>
      <c r="M26" s="24">
        <f>M7+M13+M21</f>
        <v>20000000</v>
      </c>
      <c r="N26" s="24">
        <f>N7+N13+N21</f>
        <v>70000000</v>
      </c>
      <c r="O26" s="24">
        <f>O7+O13+O21</f>
        <v>70000000</v>
      </c>
      <c r="P26" s="24">
        <f>P7+P13+P21</f>
        <v>70000000</v>
      </c>
      <c r="Q26" s="33">
        <f>P26</f>
        <v>70000000</v>
      </c>
      <c r="R26" s="24">
        <f>R7+R13+R21</f>
        <v>70000000</v>
      </c>
      <c r="S26" s="24">
        <f>S7+S13+S21</f>
        <v>70000000</v>
      </c>
      <c r="T26" s="24">
        <f>T7+T13+T21</f>
        <v>70000000</v>
      </c>
      <c r="U26" s="24">
        <f>U7+U13+U21</f>
        <v>70000000</v>
      </c>
      <c r="V26" s="33">
        <f>U26</f>
        <v>70000000</v>
      </c>
      <c r="W26" s="24">
        <f>W7+W13+W21</f>
        <v>70000000</v>
      </c>
      <c r="X26" s="24">
        <f>X7+X13+X21</f>
        <v>70000000</v>
      </c>
      <c r="Y26" s="24">
        <f>Y7+Y13+Y21</f>
        <v>70000000</v>
      </c>
      <c r="Z26" s="24">
        <f>Z7+Z13+Z21</f>
        <v>70000000</v>
      </c>
      <c r="AA26" s="33">
        <f>Z26</f>
        <v>70000000</v>
      </c>
    </row>
    <row r="27" spans="1:27" x14ac:dyDescent="0.25">
      <c r="A27" t="s">
        <v>2257</v>
      </c>
      <c r="B27" s="32" t="s">
        <v>2258</v>
      </c>
      <c r="C27" s="24">
        <f>C13+C21</f>
        <v>0</v>
      </c>
      <c r="D27" s="24">
        <f>D13+D21</f>
        <v>0</v>
      </c>
      <c r="E27" s="24">
        <f>E13+E21</f>
        <v>0</v>
      </c>
      <c r="F27" s="24">
        <f>F13+F21</f>
        <v>0</v>
      </c>
      <c r="G27" s="33">
        <f>F27</f>
        <v>0</v>
      </c>
      <c r="H27" s="24">
        <f>H13+H21</f>
        <v>0</v>
      </c>
      <c r="I27" s="24">
        <f>I13+I21</f>
        <v>0</v>
      </c>
      <c r="J27" s="24">
        <f>J13+J21</f>
        <v>0</v>
      </c>
      <c r="K27" s="24">
        <f>K13+K21</f>
        <v>0</v>
      </c>
      <c r="L27" s="33">
        <f>K27</f>
        <v>0</v>
      </c>
      <c r="M27" s="24">
        <f>M13+M21</f>
        <v>0</v>
      </c>
      <c r="N27" s="24">
        <f>N13+N21</f>
        <v>0</v>
      </c>
      <c r="O27" s="24">
        <f>O13+O21</f>
        <v>0</v>
      </c>
      <c r="P27" s="24">
        <f>P13+P21</f>
        <v>0</v>
      </c>
      <c r="Q27" s="33">
        <f>P27</f>
        <v>0</v>
      </c>
      <c r="R27" s="24">
        <f>R13+R21</f>
        <v>0</v>
      </c>
      <c r="S27" s="24">
        <f>S13+S21</f>
        <v>0</v>
      </c>
      <c r="T27" s="24">
        <f>T13+T21</f>
        <v>0</v>
      </c>
      <c r="U27" s="24">
        <f>U13+U21</f>
        <v>0</v>
      </c>
      <c r="V27" s="33">
        <f>U27</f>
        <v>0</v>
      </c>
      <c r="W27" s="24">
        <f>W13+W21</f>
        <v>0</v>
      </c>
      <c r="X27" s="24">
        <f>X13+X21</f>
        <v>0</v>
      </c>
      <c r="Y27" s="24">
        <f>Y13+Y21</f>
        <v>0</v>
      </c>
      <c r="Z27" s="24">
        <f>Z13+Z21</f>
        <v>0</v>
      </c>
      <c r="AA27" s="33">
        <f>Z27</f>
        <v>0</v>
      </c>
    </row>
    <row r="28" spans="1:27" x14ac:dyDescent="0.25">
      <c r="A28" t="s">
        <v>2260</v>
      </c>
      <c r="B28" s="32" t="s">
        <v>2261</v>
      </c>
      <c r="C28" s="24">
        <f>C15+C23</f>
        <v>0</v>
      </c>
      <c r="D28" s="24">
        <f>D15+D23</f>
        <v>0</v>
      </c>
      <c r="E28" s="24">
        <f>E15+E23</f>
        <v>0</v>
      </c>
      <c r="F28" s="24">
        <f>F15+F23</f>
        <v>0</v>
      </c>
      <c r="G28" s="33">
        <f>SUM(C28:F28)</f>
        <v>0</v>
      </c>
      <c r="H28" s="24">
        <f>H15+H23</f>
        <v>0</v>
      </c>
      <c r="I28" s="24">
        <f>I15+I23</f>
        <v>0</v>
      </c>
      <c r="J28" s="24">
        <f>J15+J23</f>
        <v>0</v>
      </c>
      <c r="K28" s="24">
        <f>K15+K23</f>
        <v>0</v>
      </c>
      <c r="L28" s="33">
        <f>SUM(H28:K28)</f>
        <v>0</v>
      </c>
      <c r="M28" s="24">
        <f>M15+M23</f>
        <v>0</v>
      </c>
      <c r="N28" s="24">
        <f>N15+N23</f>
        <v>0</v>
      </c>
      <c r="O28" s="24">
        <f>O15+O23</f>
        <v>0</v>
      </c>
      <c r="P28" s="24">
        <f>P15+P23</f>
        <v>0</v>
      </c>
      <c r="Q28" s="33">
        <f>SUM(M28:P28)</f>
        <v>0</v>
      </c>
      <c r="R28" s="24">
        <f>R15+R23</f>
        <v>0</v>
      </c>
      <c r="S28" s="24">
        <f>S15+S23</f>
        <v>0</v>
      </c>
      <c r="T28" s="24">
        <f>T15+T23</f>
        <v>0</v>
      </c>
      <c r="U28" s="24">
        <f>U15+U23</f>
        <v>0</v>
      </c>
      <c r="V28" s="33">
        <f>SUM(R28:U28)</f>
        <v>0</v>
      </c>
      <c r="W28" s="24">
        <f>W15+W23</f>
        <v>0</v>
      </c>
      <c r="X28" s="24">
        <f>X15+X23</f>
        <v>0</v>
      </c>
      <c r="Y28" s="24">
        <f>Y15+Y23</f>
        <v>0</v>
      </c>
      <c r="Z28" s="24">
        <f>Z15+Z23</f>
        <v>0</v>
      </c>
      <c r="AA28" s="33">
        <f>SUM(W28:Z28)</f>
        <v>0</v>
      </c>
    </row>
    <row r="29" spans="1:27" ht="15.75" thickBot="1" x14ac:dyDescent="0.3">
      <c r="A29" t="s">
        <v>2263</v>
      </c>
      <c r="B29" s="60" t="s">
        <v>2264</v>
      </c>
      <c r="C29" s="61">
        <f>C6+C11+C19-C12-C20</f>
        <v>0</v>
      </c>
      <c r="D29" s="61">
        <f>D6+D11+D19-D12-D20</f>
        <v>20000000</v>
      </c>
      <c r="E29" s="61">
        <f>E6+E11+E19-E12-E20</f>
        <v>0</v>
      </c>
      <c r="F29" s="61">
        <f>F6+F11+F19-F12-F20</f>
        <v>0</v>
      </c>
      <c r="G29" s="61">
        <f>SUM(C29:F29)</f>
        <v>20000000</v>
      </c>
      <c r="H29" s="61">
        <f>H6+H11+H19-H12-H20</f>
        <v>0</v>
      </c>
      <c r="I29" s="61">
        <f>I6+I11+I19-I12-I20</f>
        <v>0</v>
      </c>
      <c r="J29" s="61">
        <f>J6+J11+J19-J12-J20</f>
        <v>0</v>
      </c>
      <c r="K29" s="61">
        <f>K6+K11+K19-K12-K20</f>
        <v>0</v>
      </c>
      <c r="L29" s="61">
        <f>SUM(H29:K29)</f>
        <v>0</v>
      </c>
      <c r="M29" s="61">
        <f>M6+M11+M19-M12-M20</f>
        <v>0</v>
      </c>
      <c r="N29" s="61">
        <f>N6+N11+N19-N12-N20</f>
        <v>50000000</v>
      </c>
      <c r="O29" s="61">
        <f>O6+O11+O19-O12-O20</f>
        <v>0</v>
      </c>
      <c r="P29" s="61">
        <f>P6+P11+P19-P12-P20</f>
        <v>0</v>
      </c>
      <c r="Q29" s="61">
        <f>SUM(M29:P29)</f>
        <v>50000000</v>
      </c>
      <c r="R29" s="61">
        <f>R6+R11+R19-R12-R20</f>
        <v>0</v>
      </c>
      <c r="S29" s="61">
        <f>S6+S11+S19-S12-S20</f>
        <v>0</v>
      </c>
      <c r="T29" s="61">
        <f>T6+T11+T19-T12-T20</f>
        <v>0</v>
      </c>
      <c r="U29" s="61">
        <f>U6+U11+U19-U12-U20</f>
        <v>0</v>
      </c>
      <c r="V29" s="61">
        <f>SUM(R29:U29)</f>
        <v>0</v>
      </c>
      <c r="W29" s="61">
        <f>W6+W11+W19-W12-W20</f>
        <v>0</v>
      </c>
      <c r="X29" s="61">
        <f>X6+X11+X19-X12-X20</f>
        <v>0</v>
      </c>
      <c r="Y29" s="61">
        <f>Y6+Y11+Y19-Y12-Y20</f>
        <v>0</v>
      </c>
      <c r="Z29" s="61">
        <f>Z6+Z11+Z19-Z12-Z20</f>
        <v>0</v>
      </c>
      <c r="AA29" s="61">
        <f>SUM(W29:Z29)</f>
        <v>0</v>
      </c>
    </row>
    <row r="30" spans="1:27" ht="15.75" thickTop="1" x14ac:dyDescent="0.25"/>
  </sheetData>
  <mergeCells count="2">
    <mergeCell ref="B1:G1"/>
    <mergeCell ref="B2:G2"/>
  </mergeCells>
  <dataValidations count="4">
    <dataValidation type="decimal" errorStyle="warning" operator="greaterThanOrEqual" allowBlank="1" showInputMessage="1" showErrorMessage="1" errorTitle="Invalid Input" error="Amount must be &gt;= 0" sqref="C6:AA6" xr:uid="{5528E678-3DAD-4903-BB7B-C14E0E1BC7BE}">
      <formula1>0</formula1>
    </dataValidation>
    <dataValidation type="decimal" errorStyle="warning" operator="greaterThanOrEqual" allowBlank="1" showInputMessage="1" showErrorMessage="1" errorTitle="Invalid Input" error="Draw amount must be &gt;= 0" sqref="C11:AA11 C19:AA19" xr:uid="{8B6006B5-DE18-454A-9C6F-4E5BB297FB20}">
      <formula1>0</formula1>
    </dataValidation>
    <dataValidation type="decimal" errorStyle="warning" operator="greaterThanOrEqual" allowBlank="1" showInputMessage="1" showErrorMessage="1" errorTitle="Invalid Input" error="Repayment must be &gt;= 0" sqref="C12:AA12 C20:AA20" xr:uid="{35CFED3A-0D9E-42E4-BA84-794E50882C19}">
      <formula1>0</formula1>
    </dataValidation>
    <dataValidation type="decimal" allowBlank="1" showInputMessage="1" showErrorMessage="1" errorTitle="Invalid Input" error="Interest rate must be between 0% and 25%" sqref="C14 C22" xr:uid="{49A34962-3375-4BAC-9D83-9D2C5816E43C}">
      <formula1>0</formula1>
      <formula2>0.25</formula2>
    </dataValidation>
  </dataValidations>
  <printOptions horizontalCentered="1"/>
  <pageMargins left="0.25" right="0.25" top="0.75" bottom="0.75" header="0.3" footer="0.3"/>
  <pageSetup scale="45" orientation="landscape" r:id="rId1"/>
  <headerFooter>
    <oddHeader>&amp;CCapital Activity</oddHeader>
    <oddFooter>&amp;CPage &amp;P of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D05C1-A195-45E4-8350-8F02D8C872A3}">
  <sheetPr codeName="Sheet11">
    <tabColor rgb="FF2E75B6"/>
    <pageSetUpPr fitToPage="1"/>
  </sheetPr>
  <dimension ref="A1:AB17"/>
  <sheetViews>
    <sheetView topLeftCell="B1" workbookViewId="0">
      <pane xSplit="1" ySplit="2" topLeftCell="C3" activePane="bottomRight" state="frozen"/>
      <selection activeCell="B1" sqref="B1"/>
      <selection pane="topRight" activeCell="C1" sqref="C1"/>
      <selection pane="bottomLeft" activeCell="B3" sqref="B3"/>
      <selection pane="bottomRight" activeCell="B1" sqref="B1:G1"/>
    </sheetView>
  </sheetViews>
  <sheetFormatPr defaultRowHeight="15" x14ac:dyDescent="0.25"/>
  <cols>
    <col min="1" max="1" width="14.7109375" hidden="1" customWidth="1"/>
    <col min="2" max="2" width="22.42578125" bestFit="1" customWidth="1"/>
    <col min="3" max="4" width="6" bestFit="1" customWidth="1"/>
    <col min="5" max="6" width="7.5703125" bestFit="1" customWidth="1"/>
    <col min="17" max="17" width="10.140625" bestFit="1" customWidth="1"/>
    <col min="21" max="27" width="10.140625" bestFit="1" customWidth="1"/>
    <col min="28" max="28" width="11.140625" bestFit="1" customWidth="1"/>
  </cols>
  <sheetData>
    <row r="1" spans="1:28" x14ac:dyDescent="0.25">
      <c r="A1" t="s">
        <v>2266</v>
      </c>
      <c r="B1" s="111" t="s">
        <v>273</v>
      </c>
      <c r="C1" s="111"/>
      <c r="D1" s="111"/>
      <c r="E1" s="111"/>
      <c r="F1" s="111"/>
      <c r="G1" s="111"/>
    </row>
    <row r="2" spans="1:28" x14ac:dyDescent="0.25">
      <c r="A2" t="s">
        <v>2267</v>
      </c>
      <c r="B2" s="112" t="s">
        <v>2075</v>
      </c>
      <c r="C2" s="112"/>
      <c r="D2" s="112"/>
      <c r="E2" s="112"/>
      <c r="F2" s="112"/>
      <c r="G2" s="112"/>
    </row>
    <row r="3" spans="1:28" x14ac:dyDescent="0.25">
      <c r="A3" t="s">
        <v>2268</v>
      </c>
    </row>
    <row r="4" spans="1:28" x14ac:dyDescent="0.25">
      <c r="A4" t="s">
        <v>2269</v>
      </c>
      <c r="B4" s="31" t="s">
        <v>2270</v>
      </c>
      <c r="C4" s="50" t="s">
        <v>5002</v>
      </c>
      <c r="D4" s="50" t="s">
        <v>5003</v>
      </c>
      <c r="E4" s="50" t="s">
        <v>5004</v>
      </c>
      <c r="F4" s="50" t="s">
        <v>5005</v>
      </c>
      <c r="G4" s="51" t="s">
        <v>5006</v>
      </c>
      <c r="H4" s="50" t="s">
        <v>5007</v>
      </c>
      <c r="I4" s="50" t="s">
        <v>5008</v>
      </c>
      <c r="J4" s="50" t="s">
        <v>5009</v>
      </c>
      <c r="K4" s="50" t="s">
        <v>5010</v>
      </c>
      <c r="L4" s="51" t="s">
        <v>5011</v>
      </c>
      <c r="M4" s="50" t="s">
        <v>5012</v>
      </c>
      <c r="N4" s="50" t="s">
        <v>5013</v>
      </c>
      <c r="O4" s="50" t="s">
        <v>5014</v>
      </c>
      <c r="P4" s="50" t="s">
        <v>5015</v>
      </c>
      <c r="Q4" s="51" t="s">
        <v>5016</v>
      </c>
      <c r="R4" s="50" t="s">
        <v>5017</v>
      </c>
      <c r="S4" s="50" t="s">
        <v>5018</v>
      </c>
      <c r="T4" s="50" t="s">
        <v>5019</v>
      </c>
      <c r="U4" s="50" t="s">
        <v>5020</v>
      </c>
      <c r="V4" s="51" t="s">
        <v>5021</v>
      </c>
      <c r="W4" s="50" t="s">
        <v>5022</v>
      </c>
      <c r="X4" s="50" t="s">
        <v>5023</v>
      </c>
      <c r="Y4" s="50" t="s">
        <v>5024</v>
      </c>
      <c r="Z4" s="50" t="s">
        <v>5025</v>
      </c>
      <c r="AA4" s="51" t="s">
        <v>5026</v>
      </c>
      <c r="AB4" s="52" t="s">
        <v>5027</v>
      </c>
    </row>
    <row r="5" spans="1:28" x14ac:dyDescent="0.25">
      <c r="A5" t="s">
        <v>2271</v>
      </c>
      <c r="B5" s="32" t="s">
        <v>1969</v>
      </c>
      <c r="C5" s="24">
        <f>'UW Exec Summary'!C10</f>
        <v>0</v>
      </c>
      <c r="D5" s="24">
        <f>'UW Exec Summary'!D10</f>
        <v>0</v>
      </c>
      <c r="E5" s="24">
        <f>'UW Exec Summary'!E10</f>
        <v>159000</v>
      </c>
      <c r="F5" s="24">
        <f>'UW Exec Summary'!F10</f>
        <v>238500</v>
      </c>
      <c r="G5" s="33">
        <f>SUM(C5:F5)</f>
        <v>397500</v>
      </c>
      <c r="H5" s="24">
        <f>'UW Exec Summary'!H10</f>
        <v>365700</v>
      </c>
      <c r="I5" s="24">
        <f>'UW Exec Summary'!I10</f>
        <v>413400</v>
      </c>
      <c r="J5" s="24">
        <f>'UW Exec Summary'!J10</f>
        <v>620100</v>
      </c>
      <c r="K5" s="24">
        <f>'UW Exec Summary'!K10</f>
        <v>620100</v>
      </c>
      <c r="L5" s="33">
        <f>SUM(H5:K5)</f>
        <v>2019300</v>
      </c>
      <c r="M5" s="24">
        <f>'UW Exec Summary'!M10</f>
        <v>1484325</v>
      </c>
      <c r="N5" s="24">
        <f>'UW Exec Summary'!N10</f>
        <v>1699406.25</v>
      </c>
      <c r="O5" s="24">
        <f>'UW Exec Summary'!O10</f>
        <v>1846778.75</v>
      </c>
      <c r="P5" s="24">
        <f>'UW Exec Summary'!P10</f>
        <v>2401958.75</v>
      </c>
      <c r="Q5" s="33">
        <f>SUM(M5:P5)</f>
        <v>7432468.75</v>
      </c>
      <c r="R5" s="24">
        <f>'UW Exec Summary'!R10</f>
        <v>5405287.5</v>
      </c>
      <c r="S5" s="24">
        <f>'UW Exec Summary'!S10</f>
        <v>5135962.5</v>
      </c>
      <c r="T5" s="24">
        <f>'UW Exec Summary'!T10</f>
        <v>5629152.625</v>
      </c>
      <c r="U5" s="24">
        <f>'UW Exec Summary'!U10</f>
        <v>6318279.375</v>
      </c>
      <c r="V5" s="33">
        <f>SUM(R5:U5)</f>
        <v>22488682</v>
      </c>
      <c r="W5" s="24">
        <f>'UW Exec Summary'!W10</f>
        <v>11987958.102899998</v>
      </c>
      <c r="X5" s="24">
        <f>'UW Exec Summary'!X10</f>
        <v>13660311.560979992</v>
      </c>
      <c r="Y5" s="24">
        <f>'UW Exec Summary'!Y10</f>
        <v>13905734.085675985</v>
      </c>
      <c r="Z5" s="24">
        <f>'UW Exec Summary'!Z10</f>
        <v>15102933.812186211</v>
      </c>
      <c r="AA5" s="33">
        <f>SUM(W5:Z5)</f>
        <v>54656937.561742187</v>
      </c>
      <c r="AB5" s="34">
        <f>SUM(G5,L5,Q5,V5,AA5)</f>
        <v>86994888.311742187</v>
      </c>
    </row>
    <row r="6" spans="1:28" x14ac:dyDescent="0.25">
      <c r="A6" t="s">
        <v>2273</v>
      </c>
      <c r="B6" s="32" t="s">
        <v>2274</v>
      </c>
      <c r="C6" s="24">
        <f>-'UW Exec Summary'!C23</f>
        <v>0</v>
      </c>
      <c r="D6" s="24">
        <f>-'UW Exec Summary'!D23</f>
        <v>0</v>
      </c>
      <c r="E6" s="24">
        <f>-'UW Exec Summary'!E23</f>
        <v>195750</v>
      </c>
      <c r="F6" s="24">
        <f>-'UW Exec Summary'!F23</f>
        <v>348750</v>
      </c>
      <c r="G6" s="33">
        <f>SUM(C6:F6)</f>
        <v>544500</v>
      </c>
      <c r="H6" s="24">
        <f>-'UW Exec Summary'!H23</f>
        <v>444915.625</v>
      </c>
      <c r="I6" s="24">
        <f>-'UW Exec Summary'!I23</f>
        <v>685556.25</v>
      </c>
      <c r="J6" s="24">
        <f>-'UW Exec Summary'!J23</f>
        <v>963193.75000000012</v>
      </c>
      <c r="K6" s="24">
        <f>-'UW Exec Summary'!K23</f>
        <v>1115693.75</v>
      </c>
      <c r="L6" s="33">
        <f>SUM(H6:K6)</f>
        <v>3209359.375</v>
      </c>
      <c r="M6" s="24">
        <f>-'UW Exec Summary'!M23</f>
        <v>1164290.625</v>
      </c>
      <c r="N6" s="24">
        <f>-'UW Exec Summary'!N23</f>
        <v>1375060.625</v>
      </c>
      <c r="O6" s="24">
        <f>-'UW Exec Summary'!O23</f>
        <v>1638104.375</v>
      </c>
      <c r="P6" s="24">
        <f>-'UW Exec Summary'!P23</f>
        <v>1990774.375</v>
      </c>
      <c r="Q6" s="33">
        <f>SUM(M6:P6)</f>
        <v>6168230</v>
      </c>
      <c r="R6" s="24">
        <f>-'UW Exec Summary'!R23</f>
        <v>2279971.375</v>
      </c>
      <c r="S6" s="24">
        <f>-'UW Exec Summary'!S23</f>
        <v>2393604.0250000004</v>
      </c>
      <c r="T6" s="24">
        <f>-'UW Exec Summary'!T23</f>
        <v>2673041.9862500001</v>
      </c>
      <c r="U6" s="24">
        <f>-'UW Exec Summary'!U23</f>
        <v>3146972.8397499998</v>
      </c>
      <c r="V6" s="33">
        <f>SUM(R6:U6)</f>
        <v>10493590.226</v>
      </c>
      <c r="W6" s="24">
        <f>-'UW Exec Summary'!W23</f>
        <v>3887983.1139500001</v>
      </c>
      <c r="X6" s="24">
        <f>-'UW Exec Summary'!X23</f>
        <v>4511972.3429899998</v>
      </c>
      <c r="Y6" s="24">
        <f>-'UW Exec Summary'!Y23</f>
        <v>4737412.9803379998</v>
      </c>
      <c r="Z6" s="24">
        <f>-'UW Exec Summary'!Z23</f>
        <v>5306059.7779680993</v>
      </c>
      <c r="AA6" s="33">
        <f>SUM(W6:Z6)</f>
        <v>18443428.215246096</v>
      </c>
      <c r="AB6" s="34">
        <f>SUM(G6,L6,Q6,V6,AA6)</f>
        <v>38859107.816246092</v>
      </c>
    </row>
    <row r="7" spans="1:28" x14ac:dyDescent="0.25">
      <c r="A7" t="s">
        <v>2276</v>
      </c>
      <c r="B7" s="40" t="s">
        <v>2277</v>
      </c>
      <c r="C7" s="43">
        <f>C5+C6</f>
        <v>0</v>
      </c>
      <c r="D7" s="43">
        <f>D5+D6</f>
        <v>0</v>
      </c>
      <c r="E7" s="43">
        <f>E5+E6</f>
        <v>354750</v>
      </c>
      <c r="F7" s="43">
        <f>F5+F6</f>
        <v>587250</v>
      </c>
      <c r="G7" s="43">
        <f>SUM(C7:F7)</f>
        <v>942000</v>
      </c>
      <c r="H7" s="43">
        <f>H5+H6</f>
        <v>810615.625</v>
      </c>
      <c r="I7" s="43">
        <f>I5+I6</f>
        <v>1098956.25</v>
      </c>
      <c r="J7" s="43">
        <f>J5+J6</f>
        <v>1583293.75</v>
      </c>
      <c r="K7" s="43">
        <f>K5+K6</f>
        <v>1735793.75</v>
      </c>
      <c r="L7" s="43">
        <f>SUM(H7:K7)</f>
        <v>5228659.375</v>
      </c>
      <c r="M7" s="43">
        <f>M5+M6</f>
        <v>2648615.625</v>
      </c>
      <c r="N7" s="43">
        <f>N5+N6</f>
        <v>3074466.875</v>
      </c>
      <c r="O7" s="43">
        <f>O5+O6</f>
        <v>3484883.125</v>
      </c>
      <c r="P7" s="43">
        <f>P5+P6</f>
        <v>4392733.125</v>
      </c>
      <c r="Q7" s="43">
        <f>SUM(M7:P7)</f>
        <v>13600698.75</v>
      </c>
      <c r="R7" s="43">
        <f>R5+R6</f>
        <v>7685258.875</v>
      </c>
      <c r="S7" s="43">
        <f>S5+S6</f>
        <v>7529566.5250000004</v>
      </c>
      <c r="T7" s="43">
        <f>T5+T6</f>
        <v>8302194.6112500001</v>
      </c>
      <c r="U7" s="43">
        <f>U5+U6</f>
        <v>9465252.2147499993</v>
      </c>
      <c r="V7" s="43">
        <f>SUM(R7:U7)</f>
        <v>32982272.226</v>
      </c>
      <c r="W7" s="43">
        <f>W5+W6</f>
        <v>15875941.216849998</v>
      </c>
      <c r="X7" s="43">
        <f>X5+X6</f>
        <v>18172283.903969992</v>
      </c>
      <c r="Y7" s="43">
        <f>Y5+Y6</f>
        <v>18643147.066013984</v>
      </c>
      <c r="Z7" s="43">
        <f>Z5+Z6</f>
        <v>20408993.590154313</v>
      </c>
      <c r="AA7" s="43">
        <f>SUM(W7:Z7)</f>
        <v>73100365.776988283</v>
      </c>
      <c r="AB7" s="34">
        <f>SUM(G7,L7,Q7,V7,AA7)</f>
        <v>125853996.12798828</v>
      </c>
    </row>
    <row r="8" spans="1:28" x14ac:dyDescent="0.25">
      <c r="A8" t="s">
        <v>2279</v>
      </c>
    </row>
    <row r="9" spans="1:28" x14ac:dyDescent="0.25">
      <c r="A9" t="s">
        <v>2280</v>
      </c>
      <c r="B9" s="31" t="s">
        <v>2281</v>
      </c>
    </row>
    <row r="10" spans="1:28" x14ac:dyDescent="0.25">
      <c r="A10" t="s">
        <v>2282</v>
      </c>
      <c r="B10" s="32" t="s">
        <v>2283</v>
      </c>
      <c r="C10" s="24">
        <f>Investments!C34</f>
        <v>0</v>
      </c>
      <c r="D10" s="24">
        <f ca="1">Investments!D34</f>
        <v>0</v>
      </c>
      <c r="E10" s="24">
        <f ca="1">Investments!E34</f>
        <v>171234.37500000003</v>
      </c>
      <c r="F10" s="24">
        <f ca="1">Investments!F34</f>
        <v>169365.94018487592</v>
      </c>
      <c r="G10" s="33">
        <f ca="1">SUM(C10:F10)</f>
        <v>340600.31518487597</v>
      </c>
      <c r="H10" s="24">
        <f ca="1">Investments!H34</f>
        <v>168880.56695199394</v>
      </c>
      <c r="I10" s="24">
        <f ca="1">Investments!I34</f>
        <v>166368.22725354703</v>
      </c>
      <c r="J10" s="24">
        <f ca="1">Investments!J34</f>
        <v>167205.86178103404</v>
      </c>
      <c r="K10" s="24">
        <f ca="1">Investments!K34</f>
        <v>168779.60534869361</v>
      </c>
      <c r="L10" s="33">
        <f ca="1">SUM(H10:K10)</f>
        <v>671234.26133526862</v>
      </c>
      <c r="M10" s="24">
        <f ca="1">Investments!M34</f>
        <v>171472.83173375981</v>
      </c>
      <c r="N10" s="24">
        <f ca="1">Investments!N34</f>
        <v>172109.08157754273</v>
      </c>
      <c r="O10" s="24">
        <f ca="1">Investments!O34</f>
        <v>619441.29760645737</v>
      </c>
      <c r="P10" s="24">
        <f ca="1">Investments!P34</f>
        <v>624475.99806016264</v>
      </c>
      <c r="Q10" s="33">
        <f ca="1">SUM(M10:P10)</f>
        <v>1587499.2089779226</v>
      </c>
      <c r="R10" s="24">
        <f ca="1">Investments!R34</f>
        <v>629644.49827221024</v>
      </c>
      <c r="S10" s="24">
        <f ca="1">Investments!S34</f>
        <v>645824.16978020035</v>
      </c>
      <c r="T10" s="24">
        <f ca="1">Investments!T34</f>
        <v>678581.87134996243</v>
      </c>
      <c r="U10" s="24">
        <f ca="1">Investments!U34</f>
        <v>687524.22380719392</v>
      </c>
      <c r="V10" s="33">
        <f ca="1">SUM(R10:U10)</f>
        <v>2641574.7632095669</v>
      </c>
      <c r="W10" s="24">
        <f ca="1">Investments!W34</f>
        <v>692526.90803305735</v>
      </c>
      <c r="X10" s="24">
        <f ca="1">Investments!X34</f>
        <v>746143.66886763554</v>
      </c>
      <c r="Y10" s="24">
        <f ca="1">Investments!Y34</f>
        <v>838837.24401978462</v>
      </c>
      <c r="Z10" s="24">
        <f ca="1">Investments!Z34</f>
        <v>866149.08478822815</v>
      </c>
      <c r="AA10" s="33">
        <f ca="1">SUM(W10:Z10)</f>
        <v>3143656.905708706</v>
      </c>
      <c r="AB10" s="34">
        <f ca="1">SUM(G10,L10,Q10,V10,AA10)</f>
        <v>8384565.4544163402</v>
      </c>
    </row>
    <row r="11" spans="1:28" x14ac:dyDescent="0.25">
      <c r="A11" t="s">
        <v>2285</v>
      </c>
      <c r="B11" s="32" t="s">
        <v>2286</v>
      </c>
      <c r="C11" s="24">
        <f ca="1">'Other Revenue Detail'!C21</f>
        <v>0</v>
      </c>
      <c r="D11" s="24">
        <f ca="1">'Other Revenue Detail'!D21</f>
        <v>0</v>
      </c>
      <c r="E11" s="24">
        <f ca="1">'Other Revenue Detail'!E21</f>
        <v>43750</v>
      </c>
      <c r="F11" s="24">
        <f ca="1">'Other Revenue Detail'!F21</f>
        <v>43750</v>
      </c>
      <c r="G11" s="33">
        <f ca="1">SUM(C11:F11)</f>
        <v>87500</v>
      </c>
      <c r="H11" s="24">
        <f ca="1">'Other Revenue Detail'!H21</f>
        <v>62500</v>
      </c>
      <c r="I11" s="24">
        <f ca="1">'Other Revenue Detail'!I21</f>
        <v>62500</v>
      </c>
      <c r="J11" s="24">
        <f ca="1">'Other Revenue Detail'!J21</f>
        <v>56250</v>
      </c>
      <c r="K11" s="24">
        <f ca="1">'Other Revenue Detail'!K21</f>
        <v>62500</v>
      </c>
      <c r="L11" s="33">
        <f ca="1">SUM(H11:K11)</f>
        <v>243750</v>
      </c>
      <c r="M11" s="24">
        <f ca="1">'Other Revenue Detail'!M21</f>
        <v>62500</v>
      </c>
      <c r="N11" s="24">
        <f ca="1">'Other Revenue Detail'!N21</f>
        <v>56250</v>
      </c>
      <c r="O11" s="24">
        <f ca="1">'Other Revenue Detail'!O21</f>
        <v>62500</v>
      </c>
      <c r="P11" s="24">
        <f ca="1">'Other Revenue Detail'!P21</f>
        <v>62500</v>
      </c>
      <c r="Q11" s="33">
        <f ca="1">SUM(M11:P11)</f>
        <v>243750</v>
      </c>
      <c r="R11" s="24">
        <f ca="1">'Other Revenue Detail'!R21</f>
        <v>56250</v>
      </c>
      <c r="S11" s="24">
        <f ca="1">'Other Revenue Detail'!S21</f>
        <v>62500</v>
      </c>
      <c r="T11" s="24">
        <f ca="1">'Other Revenue Detail'!T21</f>
        <v>62500</v>
      </c>
      <c r="U11" s="24">
        <f ca="1">'Other Revenue Detail'!U21</f>
        <v>62500</v>
      </c>
      <c r="V11" s="33">
        <f ca="1">SUM(R11:U11)</f>
        <v>243750</v>
      </c>
      <c r="W11" s="24">
        <f ca="1">'Other Revenue Detail'!W21</f>
        <v>0</v>
      </c>
      <c r="X11" s="24">
        <f ca="1">'Other Revenue Detail'!X21</f>
        <v>0</v>
      </c>
      <c r="Y11" s="24">
        <f ca="1">'Other Revenue Detail'!Y21</f>
        <v>0</v>
      </c>
      <c r="Z11" s="24">
        <f ca="1">'Other Revenue Detail'!Z21</f>
        <v>0</v>
      </c>
      <c r="AA11" s="33">
        <f ca="1">SUM(W11:Z11)</f>
        <v>0</v>
      </c>
      <c r="AB11" s="34">
        <f ca="1">SUM(G11,L11,Q11,V11,AA11)</f>
        <v>818750</v>
      </c>
    </row>
    <row r="12" spans="1:28" x14ac:dyDescent="0.25">
      <c r="A12" t="s">
        <v>2288</v>
      </c>
      <c r="B12" s="32" t="s">
        <v>2289</v>
      </c>
      <c r="C12" s="24">
        <f ca="1">'Other Revenue Detail'!C30</f>
        <v>0</v>
      </c>
      <c r="D12" s="24">
        <f ca="1">'Other Revenue Detail'!D30</f>
        <v>0</v>
      </c>
      <c r="E12" s="24">
        <f ca="1">'Other Revenue Detail'!E30</f>
        <v>0</v>
      </c>
      <c r="F12" s="24">
        <f ca="1">'Other Revenue Detail'!F30</f>
        <v>0</v>
      </c>
      <c r="G12" s="33">
        <f ca="1">SUM(C12:F12)</f>
        <v>0</v>
      </c>
      <c r="H12" s="24">
        <f ca="1">'Other Revenue Detail'!H30</f>
        <v>0</v>
      </c>
      <c r="I12" s="24">
        <f ca="1">'Other Revenue Detail'!I30</f>
        <v>0</v>
      </c>
      <c r="J12" s="24">
        <f ca="1">'Other Revenue Detail'!J30</f>
        <v>0</v>
      </c>
      <c r="K12" s="24">
        <f ca="1">'Other Revenue Detail'!K30</f>
        <v>0</v>
      </c>
      <c r="L12" s="33">
        <f ca="1">SUM(H12:K12)</f>
        <v>0</v>
      </c>
      <c r="M12" s="24">
        <f ca="1">'Other Revenue Detail'!M30</f>
        <v>0</v>
      </c>
      <c r="N12" s="24">
        <f ca="1">'Other Revenue Detail'!N30</f>
        <v>0</v>
      </c>
      <c r="O12" s="24">
        <f ca="1">'Other Revenue Detail'!O30</f>
        <v>0</v>
      </c>
      <c r="P12" s="24">
        <f ca="1">'Other Revenue Detail'!P30</f>
        <v>0</v>
      </c>
      <c r="Q12" s="33">
        <f ca="1">SUM(M12:P12)</f>
        <v>0</v>
      </c>
      <c r="R12" s="24">
        <f ca="1">'Other Revenue Detail'!R30</f>
        <v>0</v>
      </c>
      <c r="S12" s="24">
        <f ca="1">'Other Revenue Detail'!S30</f>
        <v>0</v>
      </c>
      <c r="T12" s="24">
        <f ca="1">'Other Revenue Detail'!T30</f>
        <v>0</v>
      </c>
      <c r="U12" s="24">
        <f ca="1">'Other Revenue Detail'!U30</f>
        <v>0</v>
      </c>
      <c r="V12" s="33">
        <f ca="1">SUM(R12:U12)</f>
        <v>0</v>
      </c>
      <c r="W12" s="24">
        <f ca="1">'Other Revenue Detail'!W30</f>
        <v>0</v>
      </c>
      <c r="X12" s="24">
        <f ca="1">'Other Revenue Detail'!X30</f>
        <v>0</v>
      </c>
      <c r="Y12" s="24">
        <f ca="1">'Other Revenue Detail'!Y30</f>
        <v>0</v>
      </c>
      <c r="Z12" s="24">
        <f ca="1">'Other Revenue Detail'!Z30</f>
        <v>0</v>
      </c>
      <c r="AA12" s="33">
        <f ca="1">SUM(W12:Z12)</f>
        <v>0</v>
      </c>
      <c r="AB12" s="34">
        <f ca="1">SUM(G12,L12,Q12,V12,AA12)</f>
        <v>0</v>
      </c>
    </row>
    <row r="13" spans="1:28" x14ac:dyDescent="0.25">
      <c r="A13" t="s">
        <v>2291</v>
      </c>
      <c r="B13" s="32" t="s">
        <v>2292</v>
      </c>
      <c r="C13" s="24">
        <f>'Other Revenue Detail'!C37</f>
        <v>0</v>
      </c>
      <c r="D13" s="24">
        <f>'Other Revenue Detail'!D37</f>
        <v>0</v>
      </c>
      <c r="E13" s="24">
        <f>'Other Revenue Detail'!E37</f>
        <v>0</v>
      </c>
      <c r="F13" s="24">
        <f>'Other Revenue Detail'!F37</f>
        <v>0</v>
      </c>
      <c r="G13" s="33">
        <f>SUM(C13:F13)</f>
        <v>0</v>
      </c>
      <c r="H13" s="24">
        <f>'Other Revenue Detail'!H37</f>
        <v>0</v>
      </c>
      <c r="I13" s="24">
        <f>'Other Revenue Detail'!I37</f>
        <v>0</v>
      </c>
      <c r="J13" s="24">
        <f>'Other Revenue Detail'!J37</f>
        <v>0</v>
      </c>
      <c r="K13" s="24">
        <f>'Other Revenue Detail'!K37</f>
        <v>0</v>
      </c>
      <c r="L13" s="33">
        <f>SUM(H13:K13)</f>
        <v>0</v>
      </c>
      <c r="M13" s="24">
        <f>'Other Revenue Detail'!M37</f>
        <v>0</v>
      </c>
      <c r="N13" s="24">
        <f>'Other Revenue Detail'!N37</f>
        <v>0</v>
      </c>
      <c r="O13" s="24">
        <f>'Other Revenue Detail'!O37</f>
        <v>0</v>
      </c>
      <c r="P13" s="24">
        <f>'Other Revenue Detail'!P37</f>
        <v>0</v>
      </c>
      <c r="Q13" s="33">
        <f>SUM(M13:P13)</f>
        <v>0</v>
      </c>
      <c r="R13" s="24">
        <f>'Other Revenue Detail'!R37</f>
        <v>0</v>
      </c>
      <c r="S13" s="24">
        <f>'Other Revenue Detail'!S37</f>
        <v>0</v>
      </c>
      <c r="T13" s="24">
        <f>'Other Revenue Detail'!T37</f>
        <v>0</v>
      </c>
      <c r="U13" s="24">
        <f>'Other Revenue Detail'!U37</f>
        <v>0</v>
      </c>
      <c r="V13" s="33">
        <f>SUM(R13:U13)</f>
        <v>0</v>
      </c>
      <c r="W13" s="24">
        <f>'Other Revenue Detail'!W37</f>
        <v>0</v>
      </c>
      <c r="X13" s="24">
        <f>'Other Revenue Detail'!X37</f>
        <v>0</v>
      </c>
      <c r="Y13" s="24">
        <f>'Other Revenue Detail'!Y37</f>
        <v>0</v>
      </c>
      <c r="Z13" s="24">
        <f>'Other Revenue Detail'!Z37</f>
        <v>0</v>
      </c>
      <c r="AA13" s="33">
        <f>SUM(W13:Z13)</f>
        <v>0</v>
      </c>
      <c r="AB13" s="34">
        <f>SUM(G13,L13,Q13,V13,AA13)</f>
        <v>0</v>
      </c>
    </row>
    <row r="14" spans="1:28" x14ac:dyDescent="0.25">
      <c r="A14" t="s">
        <v>2294</v>
      </c>
      <c r="B14" s="40" t="s">
        <v>2295</v>
      </c>
      <c r="C14" s="43">
        <f ca="1">C10+C12+C11+C13</f>
        <v>0</v>
      </c>
      <c r="D14" s="43">
        <f ca="1">D10+D12+D11+D13</f>
        <v>0</v>
      </c>
      <c r="E14" s="43">
        <f ca="1">E10+E12+E11+E13</f>
        <v>214984.37500000003</v>
      </c>
      <c r="F14" s="43">
        <f ca="1">F10+F12+F11+F13</f>
        <v>213115.94018487592</v>
      </c>
      <c r="G14" s="43">
        <f ca="1">SUM(C14:F14)</f>
        <v>428100.31518487597</v>
      </c>
      <c r="H14" s="43">
        <f ca="1">H10+H12+H11+H13</f>
        <v>231380.56695199394</v>
      </c>
      <c r="I14" s="43">
        <f ca="1">I10+I12+I11+I13</f>
        <v>228868.22725354703</v>
      </c>
      <c r="J14" s="43">
        <f ca="1">J10+J12+J11+J13</f>
        <v>223455.86178103404</v>
      </c>
      <c r="K14" s="43">
        <f ca="1">K10+K12+K11+K13</f>
        <v>231279.60534869361</v>
      </c>
      <c r="L14" s="43">
        <f ca="1">SUM(H14:K14)</f>
        <v>914984.26133526862</v>
      </c>
      <c r="M14" s="43">
        <f ca="1">M10+M12+M11+M13</f>
        <v>233972.83173375981</v>
      </c>
      <c r="N14" s="43">
        <f ca="1">N10+N12+N11+N13</f>
        <v>228359.08157754273</v>
      </c>
      <c r="O14" s="43">
        <f ca="1">O10+O12+O11+O13</f>
        <v>681941.29760645737</v>
      </c>
      <c r="P14" s="43">
        <f ca="1">P10+P12+P11+P13</f>
        <v>686975.99806016264</v>
      </c>
      <c r="Q14" s="43">
        <f ca="1">SUM(M14:P14)</f>
        <v>1831249.2089779226</v>
      </c>
      <c r="R14" s="43">
        <f ca="1">R10+R12+R11+R13</f>
        <v>685894.49827221024</v>
      </c>
      <c r="S14" s="43">
        <f ca="1">S10+S12+S11+S13</f>
        <v>708324.16978020035</v>
      </c>
      <c r="T14" s="43">
        <f ca="1">T10+T12+T11+T13</f>
        <v>741081.87134996243</v>
      </c>
      <c r="U14" s="43">
        <f ca="1">U10+U12+U11+U13</f>
        <v>750024.22380719392</v>
      </c>
      <c r="V14" s="43">
        <f ca="1">SUM(R14:U14)</f>
        <v>2885324.7632095669</v>
      </c>
      <c r="W14" s="43">
        <f ca="1">W10+W12+W11+W13</f>
        <v>692526.90803305735</v>
      </c>
      <c r="X14" s="43">
        <f ca="1">X10+X12+X11+X13</f>
        <v>746143.66886763554</v>
      </c>
      <c r="Y14" s="43">
        <f ca="1">Y10+Y12+Y11+Y13</f>
        <v>838837.24401978462</v>
      </c>
      <c r="Z14" s="43">
        <f ca="1">Z10+Z12+Z11+Z13</f>
        <v>866149.08478822815</v>
      </c>
      <c r="AA14" s="43">
        <f ca="1">SUM(W14:Z14)</f>
        <v>3143656.905708706</v>
      </c>
      <c r="AB14" s="34">
        <f ca="1">SUM(G14,L14,Q14,V14,AA14)</f>
        <v>9203315.4544163402</v>
      </c>
    </row>
    <row r="15" spans="1:28" x14ac:dyDescent="0.25">
      <c r="A15" t="s">
        <v>2297</v>
      </c>
    </row>
    <row r="16" spans="1:28" ht="15.75" thickBot="1" x14ac:dyDescent="0.3">
      <c r="A16" t="s">
        <v>2298</v>
      </c>
      <c r="B16" s="59" t="s">
        <v>2299</v>
      </c>
      <c r="C16" s="61">
        <f ca="1">C7+C14</f>
        <v>0</v>
      </c>
      <c r="D16" s="61">
        <f ca="1">D7+D14</f>
        <v>0</v>
      </c>
      <c r="E16" s="61">
        <f ca="1">E7+E14</f>
        <v>569734.375</v>
      </c>
      <c r="F16" s="61">
        <f ca="1">F7+F14</f>
        <v>800365.94018487586</v>
      </c>
      <c r="G16" s="61">
        <f ca="1">SUM(C16:F16)</f>
        <v>1370100.3151848759</v>
      </c>
      <c r="H16" s="61">
        <f ca="1">H7+H14</f>
        <v>1041996.191951994</v>
      </c>
      <c r="I16" s="61">
        <f ca="1">I7+I14</f>
        <v>1327824.4772535469</v>
      </c>
      <c r="J16" s="61">
        <f ca="1">J7+J14</f>
        <v>1806749.6117810342</v>
      </c>
      <c r="K16" s="61">
        <f ca="1">K7+K14</f>
        <v>1967073.3553486937</v>
      </c>
      <c r="L16" s="61">
        <f ca="1">SUM(H16:K16)</f>
        <v>6143643.6363352686</v>
      </c>
      <c r="M16" s="61">
        <f ca="1">M7+M14</f>
        <v>2882588.45673376</v>
      </c>
      <c r="N16" s="61">
        <f ca="1">N7+N14</f>
        <v>3302825.9565775427</v>
      </c>
      <c r="O16" s="61">
        <f ca="1">O7+O14</f>
        <v>4166824.4226064575</v>
      </c>
      <c r="P16" s="61">
        <f ca="1">P7+P14</f>
        <v>5079709.1230601631</v>
      </c>
      <c r="Q16" s="61">
        <f ca="1">SUM(M16:P16)</f>
        <v>15431947.958977923</v>
      </c>
      <c r="R16" s="61">
        <f ca="1">R7+R14</f>
        <v>8371153.3732722104</v>
      </c>
      <c r="S16" s="61">
        <f ca="1">S7+S14</f>
        <v>8237890.6947802007</v>
      </c>
      <c r="T16" s="61">
        <f ca="1">T7+T14</f>
        <v>9043276.4825999625</v>
      </c>
      <c r="U16" s="61">
        <f ca="1">U7+U14</f>
        <v>10215276.438557193</v>
      </c>
      <c r="V16" s="61">
        <f ca="1">SUM(R16:U16)</f>
        <v>35867596.989209563</v>
      </c>
      <c r="W16" s="61">
        <f ca="1">W7+W14</f>
        <v>16568468.124883056</v>
      </c>
      <c r="X16" s="61">
        <f ca="1">X7+X14</f>
        <v>18918427.572837628</v>
      </c>
      <c r="Y16" s="61">
        <f ca="1">Y7+Y14</f>
        <v>19481984.310033768</v>
      </c>
      <c r="Z16" s="61">
        <f ca="1">Z7+Z14</f>
        <v>21275142.674942542</v>
      </c>
      <c r="AA16" s="61">
        <f ca="1">SUM(W16:Z16)</f>
        <v>76244022.682696998</v>
      </c>
      <c r="AB16" s="34">
        <f ca="1">SUM(G16,L16,Q16,V16,AA16)</f>
        <v>135057311.58240461</v>
      </c>
    </row>
    <row r="17" ht="15.75" thickTop="1" x14ac:dyDescent="0.25"/>
  </sheetData>
  <mergeCells count="2">
    <mergeCell ref="B1:G1"/>
    <mergeCell ref="B2:G2"/>
  </mergeCells>
  <printOptions horizontalCentered="1"/>
  <pageMargins left="0.25" right="0.25" top="0.75" bottom="0.75" header="0.3" footer="0.3"/>
  <pageSetup scale="48" orientation="landscape" r:id="rId1"/>
  <headerFooter>
    <oddHeader>&amp;CRevenue Summary</oddHeader>
    <oddFooter>&amp;CPage 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49D4D-C40C-4DC2-8C12-AF04904971E1}">
  <sheetPr codeName="Sheet12">
    <tabColor rgb="FF9DC3E6"/>
    <pageSetUpPr fitToPage="1"/>
  </sheetPr>
  <dimension ref="A1:AA35"/>
  <sheetViews>
    <sheetView topLeftCell="B1" workbookViewId="0">
      <pane xSplit="1" ySplit="2" topLeftCell="C3" activePane="bottomRight" state="frozen"/>
      <selection activeCell="B1" sqref="B1"/>
      <selection pane="topRight" activeCell="C1" sqref="C1"/>
      <selection pane="bottomLeft" activeCell="B3" sqref="B3"/>
      <selection pane="bottomRight" activeCell="C26" sqref="C26"/>
    </sheetView>
  </sheetViews>
  <sheetFormatPr defaultRowHeight="15" x14ac:dyDescent="0.25"/>
  <cols>
    <col min="1" max="1" width="18.7109375" hidden="1" customWidth="1"/>
    <col min="2" max="2" width="27.85546875" bestFit="1" customWidth="1"/>
    <col min="3" max="3" width="12" bestFit="1" customWidth="1"/>
    <col min="4" max="27" width="10.140625" bestFit="1" customWidth="1"/>
  </cols>
  <sheetData>
    <row r="1" spans="1:7" x14ac:dyDescent="0.25">
      <c r="A1" t="s">
        <v>2073</v>
      </c>
      <c r="B1" s="111" t="s">
        <v>454</v>
      </c>
      <c r="C1" s="111"/>
      <c r="D1" s="111"/>
      <c r="E1" s="111"/>
      <c r="F1" s="111"/>
      <c r="G1" s="111"/>
    </row>
    <row r="2" spans="1:7" x14ac:dyDescent="0.25">
      <c r="A2" t="s">
        <v>2074</v>
      </c>
      <c r="B2" s="112" t="s">
        <v>2075</v>
      </c>
      <c r="C2" s="112"/>
      <c r="D2" s="112"/>
      <c r="E2" s="112"/>
      <c r="F2" s="112"/>
      <c r="G2" s="112"/>
    </row>
    <row r="3" spans="1:7" x14ac:dyDescent="0.25">
      <c r="A3" t="s">
        <v>2076</v>
      </c>
    </row>
    <row r="4" spans="1:7" x14ac:dyDescent="0.25">
      <c r="A4" t="s">
        <v>2077</v>
      </c>
      <c r="B4" s="113" t="s">
        <v>2078</v>
      </c>
      <c r="C4" s="113"/>
      <c r="D4" s="113"/>
      <c r="E4" s="113"/>
      <c r="F4" s="113"/>
    </row>
    <row r="5" spans="1:7" x14ac:dyDescent="0.25">
      <c r="A5" t="s">
        <v>2087</v>
      </c>
      <c r="B5" s="19" t="s">
        <v>2080</v>
      </c>
      <c r="C5" s="19" t="s">
        <v>2082</v>
      </c>
      <c r="D5" s="19" t="s">
        <v>2084</v>
      </c>
      <c r="E5" s="19" t="s">
        <v>2086</v>
      </c>
      <c r="F5" s="19" t="s">
        <v>2088</v>
      </c>
    </row>
    <row r="6" spans="1:7" x14ac:dyDescent="0.25">
      <c r="A6" t="s">
        <v>2098</v>
      </c>
      <c r="B6" t="s">
        <v>2090</v>
      </c>
      <c r="C6" s="28">
        <v>0.55000000000000004</v>
      </c>
      <c r="D6" s="28">
        <v>3.5000000000000003E-2</v>
      </c>
      <c r="E6" s="53">
        <v>4</v>
      </c>
      <c r="F6" s="21" t="s">
        <v>2099</v>
      </c>
    </row>
    <row r="7" spans="1:7" x14ac:dyDescent="0.25">
      <c r="A7" t="s">
        <v>2107</v>
      </c>
      <c r="B7" t="s">
        <v>2101</v>
      </c>
      <c r="C7" s="28">
        <v>0.35</v>
      </c>
      <c r="D7" s="28">
        <v>4.4999999999999998E-2</v>
      </c>
      <c r="E7" s="53">
        <v>3.5</v>
      </c>
      <c r="F7" s="21" t="s">
        <v>2108</v>
      </c>
    </row>
    <row r="8" spans="1:7" x14ac:dyDescent="0.25">
      <c r="A8" t="s">
        <v>2116</v>
      </c>
      <c r="B8" t="s">
        <v>2110</v>
      </c>
      <c r="C8" s="28">
        <v>0.05</v>
      </c>
      <c r="D8" s="28">
        <v>0.03</v>
      </c>
      <c r="E8" s="53">
        <v>5</v>
      </c>
      <c r="F8" s="21" t="s">
        <v>2117</v>
      </c>
    </row>
    <row r="9" spans="1:7" x14ac:dyDescent="0.25">
      <c r="A9" t="s">
        <v>2125</v>
      </c>
      <c r="B9" t="s">
        <v>2119</v>
      </c>
      <c r="C9" s="28">
        <v>0.05</v>
      </c>
      <c r="D9" s="28">
        <v>0.02</v>
      </c>
      <c r="E9" s="53">
        <v>0.1</v>
      </c>
      <c r="F9" s="21" t="s">
        <v>2099</v>
      </c>
    </row>
    <row r="10" spans="1:7" x14ac:dyDescent="0.25">
      <c r="A10" t="s">
        <v>2132</v>
      </c>
      <c r="B10" t="s">
        <v>2127</v>
      </c>
      <c r="C10" s="28">
        <v>0</v>
      </c>
      <c r="D10" s="28">
        <v>0.06</v>
      </c>
      <c r="E10" s="53">
        <v>0</v>
      </c>
      <c r="F10" s="4" t="s">
        <v>2133</v>
      </c>
    </row>
    <row r="11" spans="1:7" x14ac:dyDescent="0.25">
      <c r="A11" t="s">
        <v>2140</v>
      </c>
      <c r="B11" t="s">
        <v>2135</v>
      </c>
      <c r="C11" s="28">
        <v>0</v>
      </c>
      <c r="D11" s="28">
        <v>7.0000000000000007E-2</v>
      </c>
      <c r="E11" s="53">
        <v>0</v>
      </c>
      <c r="F11" s="4" t="s">
        <v>2133</v>
      </c>
    </row>
    <row r="12" spans="1:7" x14ac:dyDescent="0.25">
      <c r="A12" t="s">
        <v>2141</v>
      </c>
    </row>
    <row r="13" spans="1:7" x14ac:dyDescent="0.25">
      <c r="A13" t="s">
        <v>2148</v>
      </c>
      <c r="B13" s="38" t="s">
        <v>2143</v>
      </c>
      <c r="C13" s="55">
        <f>SUM(C6:C11)</f>
        <v>1</v>
      </c>
      <c r="D13" s="55">
        <f>SUMPRODUCT(C6:C11,D6:D11)</f>
        <v>3.7500000000000006E-2</v>
      </c>
      <c r="E13" s="57">
        <f>SUMPRODUCT(C6:C11,E6:E11)</f>
        <v>3.6799999999999997</v>
      </c>
    </row>
    <row r="14" spans="1:7" x14ac:dyDescent="0.25">
      <c r="A14" t="s">
        <v>2152</v>
      </c>
      <c r="B14" t="s">
        <v>2151</v>
      </c>
      <c r="C14" t="str">
        <f>IF(ABS(C13-1)&lt;0.001,"OK","ERROR")</f>
        <v>OK</v>
      </c>
    </row>
    <row r="15" spans="1:7" x14ac:dyDescent="0.25">
      <c r="A15" t="s">
        <v>2154</v>
      </c>
    </row>
    <row r="16" spans="1:7" x14ac:dyDescent="0.25">
      <c r="A16" t="s">
        <v>2155</v>
      </c>
      <c r="B16" s="114" t="s">
        <v>2156</v>
      </c>
      <c r="C16" s="114"/>
      <c r="D16" s="114"/>
      <c r="E16" s="114"/>
      <c r="F16" s="114"/>
    </row>
    <row r="17" spans="1:27" x14ac:dyDescent="0.25">
      <c r="A17" t="s">
        <v>2157</v>
      </c>
      <c r="B17" t="s">
        <v>2158</v>
      </c>
      <c r="C17" s="6">
        <f>SUMPRODUCT(C6:C11,D6:D11)</f>
        <v>3.7500000000000006E-2</v>
      </c>
    </row>
    <row r="18" spans="1:27" x14ac:dyDescent="0.25">
      <c r="A18" t="s">
        <v>2159</v>
      </c>
      <c r="B18" t="s">
        <v>2160</v>
      </c>
      <c r="C18" s="56">
        <f>SUMPRODUCT(C6:C11,E6:E11)</f>
        <v>3.6799999999999997</v>
      </c>
    </row>
    <row r="19" spans="1:27" x14ac:dyDescent="0.25">
      <c r="A19" t="s">
        <v>2161</v>
      </c>
      <c r="B19" t="s">
        <v>2162</v>
      </c>
      <c r="C19" s="6">
        <f>C9</f>
        <v>0.05</v>
      </c>
    </row>
    <row r="20" spans="1:27" x14ac:dyDescent="0.25">
      <c r="A20" t="s">
        <v>2163</v>
      </c>
      <c r="B20" t="s">
        <v>2164</v>
      </c>
      <c r="C20" s="6">
        <f>1-C19</f>
        <v>0.95</v>
      </c>
    </row>
    <row r="21" spans="1:27" x14ac:dyDescent="0.25">
      <c r="A21" t="s">
        <v>2166</v>
      </c>
      <c r="B21" t="s">
        <v>2167</v>
      </c>
      <c r="C21" s="26">
        <v>500000</v>
      </c>
    </row>
    <row r="22" spans="1:27" x14ac:dyDescent="0.25">
      <c r="A22" t="s">
        <v>2169</v>
      </c>
      <c r="B22" t="s">
        <v>2170</v>
      </c>
      <c r="C22" s="6">
        <f>D9</f>
        <v>0.02</v>
      </c>
    </row>
    <row r="23" spans="1:27" x14ac:dyDescent="0.25">
      <c r="A23" t="s">
        <v>2172</v>
      </c>
      <c r="B23" t="s">
        <v>2173</v>
      </c>
      <c r="C23" s="6">
        <f>IFERROR((SUMPRODUCT(C6:C11,D6:D11)-C9*D9)/(1-C9),0)</f>
        <v>3.8421052631578953E-2</v>
      </c>
    </row>
    <row r="24" spans="1:27" x14ac:dyDescent="0.25">
      <c r="A24" t="s">
        <v>2175</v>
      </c>
    </row>
    <row r="25" spans="1:27" x14ac:dyDescent="0.25">
      <c r="A25" t="s">
        <v>2176</v>
      </c>
      <c r="B25" s="31" t="s">
        <v>2177</v>
      </c>
      <c r="C25" s="50" t="s">
        <v>5002</v>
      </c>
      <c r="D25" s="50" t="s">
        <v>5003</v>
      </c>
      <c r="E25" s="50" t="s">
        <v>5004</v>
      </c>
      <c r="F25" s="50" t="s">
        <v>5005</v>
      </c>
      <c r="G25" s="51" t="s">
        <v>5006</v>
      </c>
      <c r="H25" s="50" t="s">
        <v>5007</v>
      </c>
      <c r="I25" s="50" t="s">
        <v>5008</v>
      </c>
      <c r="J25" s="50" t="s">
        <v>5009</v>
      </c>
      <c r="K25" s="50" t="s">
        <v>5010</v>
      </c>
      <c r="L25" s="51" t="s">
        <v>5011</v>
      </c>
      <c r="M25" s="50" t="s">
        <v>5012</v>
      </c>
      <c r="N25" s="50" t="s">
        <v>5013</v>
      </c>
      <c r="O25" s="50" t="s">
        <v>5014</v>
      </c>
      <c r="P25" s="50" t="s">
        <v>5015</v>
      </c>
      <c r="Q25" s="51" t="s">
        <v>5016</v>
      </c>
      <c r="R25" s="50" t="s">
        <v>5017</v>
      </c>
      <c r="S25" s="50" t="s">
        <v>5018</v>
      </c>
      <c r="T25" s="50" t="s">
        <v>5019</v>
      </c>
      <c r="U25" s="50" t="s">
        <v>5020</v>
      </c>
      <c r="V25" s="51" t="s">
        <v>5021</v>
      </c>
      <c r="W25" s="50" t="s">
        <v>5022</v>
      </c>
      <c r="X25" s="50" t="s">
        <v>5023</v>
      </c>
      <c r="Y25" s="50" t="s">
        <v>5024</v>
      </c>
      <c r="Z25" s="50" t="s">
        <v>5025</v>
      </c>
      <c r="AA25" s="51" t="s">
        <v>5026</v>
      </c>
    </row>
    <row r="26" spans="1:27" x14ac:dyDescent="0.25">
      <c r="A26" t="s">
        <v>2178</v>
      </c>
      <c r="B26" s="32" t="s">
        <v>2179</v>
      </c>
      <c r="C26" s="24">
        <f ca="1">'Balance Sheet'!C29-'Balance Sheet'!C7-'Balance Sheet'!C8-'Balance Sheet'!C9-'Balance Sheet'!C10-'Balance Sheet'!C11</f>
        <v>0</v>
      </c>
      <c r="D26" s="24">
        <f ca="1">'Balance Sheet'!D29-'Balance Sheet'!D7-'Balance Sheet'!D8-'Balance Sheet'!D9-'Balance Sheet'!D10-'Balance Sheet'!D11</f>
        <v>19500000</v>
      </c>
      <c r="E26" s="24">
        <f ca="1">'Balance Sheet'!E29-'Balance Sheet'!E7-'Balance Sheet'!E8-'Balance Sheet'!E9-'Balance Sheet'!E10-'Balance Sheet'!E11</f>
        <v>19287224.505039245</v>
      </c>
      <c r="F26" s="24">
        <f ca="1">'Balance Sheet'!F29-'Balance Sheet'!F7-'Balance Sheet'!F8-'Balance Sheet'!F9-'Balance Sheet'!F10-'Balance Sheet'!F11</f>
        <v>19231950.684924573</v>
      </c>
      <c r="G26" s="33">
        <f ca="1">F26</f>
        <v>19231950.684924573</v>
      </c>
      <c r="H26" s="24">
        <f ca="1">'Balance Sheet'!H29-'Balance Sheet'!H7-'Balance Sheet'!H8-'Balance Sheet'!H9-'Balance Sheet'!H10-'Balance Sheet'!H11</f>
        <v>18945847.943464428</v>
      </c>
      <c r="I26" s="24">
        <f ca="1">'Balance Sheet'!I29-'Balance Sheet'!I7-'Balance Sheet'!I8-'Balance Sheet'!I9-'Balance Sheet'!I10-'Balance Sheet'!I11</f>
        <v>19041236.928801022</v>
      </c>
      <c r="J26" s="24">
        <f ca="1">'Balance Sheet'!J29-'Balance Sheet'!J7-'Balance Sheet'!J8-'Balance Sheet'!J9-'Balance Sheet'!J10-'Balance Sheet'!J11</f>
        <v>19220453.278143041</v>
      </c>
      <c r="K26" s="24">
        <f ca="1">'Balance Sheet'!K29-'Balance Sheet'!K7-'Balance Sheet'!K8-'Balance Sheet'!K9-'Balance Sheet'!K10-'Balance Sheet'!K11</f>
        <v>19527155.215232432</v>
      </c>
      <c r="L26" s="33">
        <f ca="1">K26</f>
        <v>19527155.215232432</v>
      </c>
      <c r="M26" s="24">
        <f ca="1">'Balance Sheet'!M29-'Balance Sheet'!M7-'Balance Sheet'!M8-'Balance Sheet'!M9-'Balance Sheet'!M10-'Balance Sheet'!M11</f>
        <v>19599610.713456817</v>
      </c>
      <c r="N26" s="24">
        <f ca="1">'Balance Sheet'!N29-'Balance Sheet'!N7-'Balance Sheet'!N8-'Balance Sheet'!N9-'Balance Sheet'!N10-'Balance Sheet'!N11</f>
        <v>70541357.734543175</v>
      </c>
      <c r="O26" s="24">
        <f ca="1">'Balance Sheet'!O29-'Balance Sheet'!O7-'Balance Sheet'!O8-'Balance Sheet'!O9-'Balance Sheet'!O10-'Balance Sheet'!O11</f>
        <v>71114704.405427769</v>
      </c>
      <c r="P26" s="24">
        <f ca="1">'Balance Sheet'!P29-'Balance Sheet'!P7-'Balance Sheet'!P8-'Balance Sheet'!P9-'Balance Sheet'!P10-'Balance Sheet'!P11</f>
        <v>71703288.059468776</v>
      </c>
      <c r="Q26" s="33">
        <f ca="1">P26</f>
        <v>71703288.059468776</v>
      </c>
      <c r="R26" s="24">
        <f ca="1">'Balance Sheet'!R29-'Balance Sheet'!R7-'Balance Sheet'!R8-'Balance Sheet'!R9-'Balance Sheet'!R10-'Balance Sheet'!R11</f>
        <v>73545812.92870608</v>
      </c>
      <c r="S26" s="24">
        <f ca="1">'Balance Sheet'!S29-'Balance Sheet'!S7-'Balance Sheet'!S8-'Balance Sheet'!S9-'Balance Sheet'!S10-'Balance Sheet'!S11</f>
        <v>77276227.342344463</v>
      </c>
      <c r="T26" s="24">
        <f ca="1">'Balance Sheet'!T29-'Balance Sheet'!T7-'Balance Sheet'!T8-'Balance Sheet'!T9-'Balance Sheet'!T10-'Balance Sheet'!T11</f>
        <v>78294573.529644847</v>
      </c>
      <c r="U26" s="24">
        <f ca="1">'Balance Sheet'!U29-'Balance Sheet'!U7-'Balance Sheet'!U8-'Balance Sheet'!U9-'Balance Sheet'!U10-'Balance Sheet'!U11</f>
        <v>78864274.22440508</v>
      </c>
      <c r="V26" s="33">
        <f ca="1">U26</f>
        <v>78864274.22440508</v>
      </c>
      <c r="W26" s="24">
        <f ca="1">'Balance Sheet'!W29-'Balance Sheet'!W7-'Balance Sheet'!W8-'Balance Sheet'!W9-'Balance Sheet'!W10-'Balance Sheet'!W11</f>
        <v>84970097.522293001</v>
      </c>
      <c r="X26" s="24">
        <f ca="1">'Balance Sheet'!X29-'Balance Sheet'!X7-'Balance Sheet'!X8-'Balance Sheet'!X9-'Balance Sheet'!X10-'Balance Sheet'!X11</f>
        <v>95525949.496914953</v>
      </c>
      <c r="Y26" s="24">
        <f ca="1">'Balance Sheet'!Y29-'Balance Sheet'!Y7-'Balance Sheet'!Y8-'Balance Sheet'!Y9-'Balance Sheet'!Y10-'Balance Sheet'!Y11</f>
        <v>98636194.708979696</v>
      </c>
      <c r="Z26" s="24">
        <f ca="1">'Balance Sheet'!Z29-'Balance Sheet'!Z7-'Balance Sheet'!Z8-'Balance Sheet'!Z9-'Balance Sheet'!Z10-'Balance Sheet'!Z11</f>
        <v>100330063.05741519</v>
      </c>
      <c r="AA26" s="33">
        <f ca="1">Z26</f>
        <v>100330063.05741519</v>
      </c>
    </row>
    <row r="27" spans="1:27" x14ac:dyDescent="0.25">
      <c r="A27" t="s">
        <v>2182</v>
      </c>
      <c r="B27" s="32" t="s">
        <v>2183</v>
      </c>
      <c r="C27" s="24">
        <f ca="1">MAX(0,C26-C28)</f>
        <v>0</v>
      </c>
      <c r="D27" s="24">
        <f ca="1">MAX(0,D26-D28)</f>
        <v>18525000</v>
      </c>
      <c r="E27" s="24">
        <f ca="1">MAX(0,E26-E28)</f>
        <v>18322863.279787283</v>
      </c>
      <c r="F27" s="24">
        <f ca="1">MAX(0,F26-F28)</f>
        <v>18270353.150678344</v>
      </c>
      <c r="G27" s="33">
        <f ca="1">F27</f>
        <v>18270353.150678344</v>
      </c>
      <c r="H27" s="24">
        <f ca="1">MAX(0,H26-H28)</f>
        <v>17998555.546291206</v>
      </c>
      <c r="I27" s="24">
        <f ca="1">MAX(0,I26-I28)</f>
        <v>18089175.082360972</v>
      </c>
      <c r="J27" s="24">
        <f ca="1">MAX(0,J26-J28)</f>
        <v>18259430.614235889</v>
      </c>
      <c r="K27" s="24">
        <f ca="1">MAX(0,K26-K28)</f>
        <v>18550797.45447081</v>
      </c>
      <c r="L27" s="33">
        <f ca="1">K27</f>
        <v>18550797.45447081</v>
      </c>
      <c r="M27" s="24">
        <f ca="1">MAX(0,M26-M28)</f>
        <v>18619630.177783977</v>
      </c>
      <c r="N27" s="24">
        <f ca="1">MAX(0,N26-N28)</f>
        <v>67014289.847816013</v>
      </c>
      <c r="O27" s="24">
        <f ca="1">MAX(0,O26-O28)</f>
        <v>67558969.185156375</v>
      </c>
      <c r="P27" s="24">
        <f ca="1">MAX(0,P26-P28)</f>
        <v>68118123.656495333</v>
      </c>
      <c r="Q27" s="33">
        <f ca="1">P27</f>
        <v>68118123.656495333</v>
      </c>
      <c r="R27" s="24">
        <f ca="1">MAX(0,R26-R28)</f>
        <v>69868522.282270774</v>
      </c>
      <c r="S27" s="24">
        <f ca="1">MAX(0,S26-S28)</f>
        <v>73412415.975227237</v>
      </c>
      <c r="T27" s="24">
        <f ca="1">MAX(0,T26-T28)</f>
        <v>74379844.853162602</v>
      </c>
      <c r="U27" s="24">
        <f ca="1">MAX(0,U26-U28)</f>
        <v>74921060.513184831</v>
      </c>
      <c r="V27" s="33">
        <f ca="1">U27</f>
        <v>74921060.513184831</v>
      </c>
      <c r="W27" s="24">
        <f ca="1">MAX(0,W26-W28)</f>
        <v>80721592.64617835</v>
      </c>
      <c r="X27" s="24">
        <f ca="1">MAX(0,X26-X28)</f>
        <v>90749652.022069201</v>
      </c>
      <c r="Y27" s="24">
        <f ca="1">MAX(0,Y26-Y28)</f>
        <v>93704384.97353071</v>
      </c>
      <c r="Z27" s="24">
        <f ca="1">MAX(0,Z26-Z28)</f>
        <v>95313559.904544428</v>
      </c>
      <c r="AA27" s="33">
        <f ca="1">Z27</f>
        <v>95313559.904544428</v>
      </c>
    </row>
    <row r="28" spans="1:27" x14ac:dyDescent="0.25">
      <c r="A28" t="s">
        <v>2185</v>
      </c>
      <c r="B28" s="32" t="s">
        <v>2186</v>
      </c>
      <c r="C28" s="24">
        <f ca="1">IF(C26&lt;0,C26,MIN(C26,MAX($C$21,C26*$C$19)))</f>
        <v>0</v>
      </c>
      <c r="D28" s="24">
        <f ca="1">IF(D26&lt;0,D26,MIN(D26,MAX($C$21,D26*$C$19)))</f>
        <v>975000</v>
      </c>
      <c r="E28" s="24">
        <f ca="1">IF(E26&lt;0,E26,MIN(E26,MAX($C$21,E26*$C$19)))</f>
        <v>964361.22525196231</v>
      </c>
      <c r="F28" s="24">
        <f ca="1">IF(F26&lt;0,F26,MIN(F26,MAX($C$21,F26*$C$19)))</f>
        <v>961597.53424622864</v>
      </c>
      <c r="G28" s="33">
        <f ca="1">F28</f>
        <v>961597.53424622864</v>
      </c>
      <c r="H28" s="24">
        <f ca="1">IF(H26&lt;0,H26,MIN(H26,MAX($C$21,H26*$C$19)))</f>
        <v>947292.39717322146</v>
      </c>
      <c r="I28" s="24">
        <f ca="1">IF(I26&lt;0,I26,MIN(I26,MAX($C$21,I26*$C$19)))</f>
        <v>952061.84644005122</v>
      </c>
      <c r="J28" s="24">
        <f ca="1">IF(J26&lt;0,J26,MIN(J26,MAX($C$21,J26*$C$19)))</f>
        <v>961022.66390715213</v>
      </c>
      <c r="K28" s="24">
        <f ca="1">IF(K26&lt;0,K26,MIN(K26,MAX($C$21,K26*$C$19)))</f>
        <v>976357.76076162164</v>
      </c>
      <c r="L28" s="33">
        <f ca="1">K28</f>
        <v>976357.76076162164</v>
      </c>
      <c r="M28" s="24">
        <f ca="1">IF(M26&lt;0,M26,MIN(M26,MAX($C$21,M26*$C$19)))</f>
        <v>979980.5356728409</v>
      </c>
      <c r="N28" s="24">
        <f ca="1">IF(N26&lt;0,N26,MIN(N26,MAX($C$21,N26*$C$19)))</f>
        <v>3527067.8867271589</v>
      </c>
      <c r="O28" s="24">
        <f ca="1">IF(O26&lt;0,O26,MIN(O26,MAX($C$21,O26*$C$19)))</f>
        <v>3555735.2202713885</v>
      </c>
      <c r="P28" s="24">
        <f ca="1">IF(P26&lt;0,P26,MIN(P26,MAX($C$21,P26*$C$19)))</f>
        <v>3585164.4029734391</v>
      </c>
      <c r="Q28" s="33">
        <f ca="1">P28</f>
        <v>3585164.4029734391</v>
      </c>
      <c r="R28" s="24">
        <f ca="1">IF(R26&lt;0,R26,MIN(R26,MAX($C$21,R26*$C$19)))</f>
        <v>3677290.6464353041</v>
      </c>
      <c r="S28" s="24">
        <f ca="1">IF(S26&lt;0,S26,MIN(S26,MAX($C$21,S26*$C$19)))</f>
        <v>3863811.3671172233</v>
      </c>
      <c r="T28" s="24">
        <f ca="1">IF(T26&lt;0,T26,MIN(T26,MAX($C$21,T26*$C$19)))</f>
        <v>3914728.6764822425</v>
      </c>
      <c r="U28" s="24">
        <f ca="1">IF(U26&lt;0,U26,MIN(U26,MAX($C$21,U26*$C$19)))</f>
        <v>3943213.7112202542</v>
      </c>
      <c r="V28" s="33">
        <f ca="1">U28</f>
        <v>3943213.7112202542</v>
      </c>
      <c r="W28" s="24">
        <f ca="1">IF(W26&lt;0,W26,MIN(W26,MAX($C$21,W26*$C$19)))</f>
        <v>4248504.8761146506</v>
      </c>
      <c r="X28" s="24">
        <f ca="1">IF(X26&lt;0,X26,MIN(X26,MAX($C$21,X26*$C$19)))</f>
        <v>4776297.4748457475</v>
      </c>
      <c r="Y28" s="24">
        <f ca="1">IF(Y26&lt;0,Y26,MIN(Y26,MAX($C$21,Y26*$C$19)))</f>
        <v>4931809.7354489854</v>
      </c>
      <c r="Z28" s="24">
        <f ca="1">IF(Z26&lt;0,Z26,MIN(Z26,MAX($C$21,Z26*$C$19)))</f>
        <v>5016503.1528707594</v>
      </c>
      <c r="AA28" s="33">
        <f ca="1">Z28</f>
        <v>5016503.1528707594</v>
      </c>
    </row>
    <row r="29" spans="1:27" x14ac:dyDescent="0.25">
      <c r="A29" t="s">
        <v>2188</v>
      </c>
      <c r="B29" s="32" t="s">
        <v>2189</v>
      </c>
      <c r="C29" s="24">
        <f>0*$C$23/4</f>
        <v>0</v>
      </c>
      <c r="D29" s="24">
        <f ca="1">C27*$C$23/4</f>
        <v>0</v>
      </c>
      <c r="E29" s="24">
        <f ca="1">D27*$C$23/4</f>
        <v>177937.50000000003</v>
      </c>
      <c r="F29" s="24">
        <f ca="1">E27*$C$23/4</f>
        <v>175995.92360848314</v>
      </c>
      <c r="G29" s="33">
        <f ca="1">SUM(C29:F29)</f>
        <v>353933.42360848316</v>
      </c>
      <c r="H29" s="24">
        <f ca="1">F27*$C$23/4</f>
        <v>175491.54999993675</v>
      </c>
      <c r="I29" s="24">
        <f ca="1">H27*$C$23/4</f>
        <v>172880.86248411293</v>
      </c>
      <c r="J29" s="24">
        <f ca="1">I27*$C$23/4</f>
        <v>173751.28697530937</v>
      </c>
      <c r="K29" s="24">
        <f ca="1">J27*$C$23/4</f>
        <v>175386.63616305529</v>
      </c>
      <c r="L29" s="33">
        <f ca="1">SUM(H29:K29)</f>
        <v>697510.33562241436</v>
      </c>
      <c r="M29" s="24">
        <f ca="1">K27*$C$23/4</f>
        <v>178185.29133899597</v>
      </c>
      <c r="N29" s="24">
        <f ca="1">M27*$C$23/4</f>
        <v>178846.44776029349</v>
      </c>
      <c r="O29" s="24">
        <f ca="1">N27*$C$23/4</f>
        <v>643689.88932770654</v>
      </c>
      <c r="P29" s="24">
        <f ca="1">O27*$C$23/4</f>
        <v>648921.6776995284</v>
      </c>
      <c r="Q29" s="33">
        <f ca="1">SUM(M29:P29)</f>
        <v>1649643.3061265245</v>
      </c>
      <c r="R29" s="24">
        <f ca="1">P27*$C$23/4</f>
        <v>654292.50354265259</v>
      </c>
      <c r="S29" s="24">
        <f ca="1">R27*$C$23/4</f>
        <v>671105.54297444306</v>
      </c>
      <c r="T29" s="24">
        <f ca="1">S27*$C$23/4</f>
        <v>705145.57449889334</v>
      </c>
      <c r="U29" s="24">
        <f ca="1">T27*$C$23/4</f>
        <v>714437.98345800932</v>
      </c>
      <c r="V29" s="33">
        <f ca="1">SUM(R29:U29)</f>
        <v>2744981.6044739978</v>
      </c>
      <c r="W29" s="24">
        <f ca="1">U27*$C$23/4</f>
        <v>719636.50229769654</v>
      </c>
      <c r="X29" s="24">
        <f ca="1">W27*$C$23/4</f>
        <v>775352.13989092375</v>
      </c>
      <c r="Y29" s="24">
        <f ca="1">X27*$C$23/4</f>
        <v>871674.28915934905</v>
      </c>
      <c r="Z29" s="24">
        <f ca="1">Y27*$C$23/4</f>
        <v>900055.27671943989</v>
      </c>
      <c r="AA29" s="33">
        <f ca="1">SUM(W29:Z29)</f>
        <v>3266718.2080674092</v>
      </c>
    </row>
    <row r="30" spans="1:27" x14ac:dyDescent="0.25">
      <c r="A30" t="s">
        <v>2191</v>
      </c>
      <c r="B30" s="32" t="s">
        <v>2192</v>
      </c>
      <c r="C30" s="24">
        <f>0*$C$22/4</f>
        <v>0</v>
      </c>
      <c r="D30" s="24">
        <f ca="1">C28*$C$22/4</f>
        <v>0</v>
      </c>
      <c r="E30" s="24">
        <f ca="1">D28*$C$22/4</f>
        <v>4875</v>
      </c>
      <c r="F30" s="24">
        <f ca="1">E28*$C$22/4</f>
        <v>4821.8061262598121</v>
      </c>
      <c r="G30" s="33">
        <f ca="1">SUM(C30:F30)</f>
        <v>9696.806126259813</v>
      </c>
      <c r="H30" s="24">
        <f ca="1">F28*$C$22/4</f>
        <v>4807.9876712311434</v>
      </c>
      <c r="I30" s="24">
        <f ca="1">H28*$C$22/4</f>
        <v>4736.4619858661072</v>
      </c>
      <c r="J30" s="24">
        <f ca="1">I28*$C$22/4</f>
        <v>4760.3092322002558</v>
      </c>
      <c r="K30" s="24">
        <f ca="1">J28*$C$22/4</f>
        <v>4805.1133195357606</v>
      </c>
      <c r="L30" s="33">
        <f ca="1">SUM(H30:K30)</f>
        <v>19109.872208833269</v>
      </c>
      <c r="M30" s="24">
        <f ca="1">K28*$C$22/4</f>
        <v>4881.7888038081082</v>
      </c>
      <c r="N30" s="24">
        <f ca="1">M28*$C$22/4</f>
        <v>4899.9026783642048</v>
      </c>
      <c r="O30" s="24">
        <f ca="1">N28*$C$22/4</f>
        <v>17635.339433635796</v>
      </c>
      <c r="P30" s="24">
        <f ca="1">O28*$C$22/4</f>
        <v>17778.676101356945</v>
      </c>
      <c r="Q30" s="33">
        <f ca="1">SUM(M30:P30)</f>
        <v>45195.707017165056</v>
      </c>
      <c r="R30" s="24">
        <f ca="1">P28*$C$22/4</f>
        <v>17925.822014867197</v>
      </c>
      <c r="S30" s="24">
        <f ca="1">R28*$C$22/4</f>
        <v>18386.453232176522</v>
      </c>
      <c r="T30" s="24">
        <f ca="1">S28*$C$22/4</f>
        <v>19319.056835586118</v>
      </c>
      <c r="U30" s="24">
        <f ca="1">T28*$C$22/4</f>
        <v>19573.643382411214</v>
      </c>
      <c r="V30" s="33">
        <f ca="1">SUM(R30:U30)</f>
        <v>75204.975465041047</v>
      </c>
      <c r="W30" s="24">
        <f ca="1">U28*$C$22/4</f>
        <v>19716.068556101272</v>
      </c>
      <c r="X30" s="24">
        <f ca="1">W28*$C$22/4</f>
        <v>21242.524380573253</v>
      </c>
      <c r="Y30" s="24">
        <f ca="1">X28*$C$22/4</f>
        <v>23881.487374228738</v>
      </c>
      <c r="Z30" s="24">
        <f ca="1">Y28*$C$22/4</f>
        <v>24659.048677244926</v>
      </c>
      <c r="AA30" s="33">
        <f ca="1">SUM(W30:Z30)</f>
        <v>89499.128988148193</v>
      </c>
    </row>
    <row r="31" spans="1:27" x14ac:dyDescent="0.25">
      <c r="A31" t="s">
        <v>2194</v>
      </c>
      <c r="B31" s="40" t="s">
        <v>2195</v>
      </c>
      <c r="C31" s="43">
        <f>C29+C30</f>
        <v>0</v>
      </c>
      <c r="D31" s="43">
        <f ca="1">D29+D30</f>
        <v>0</v>
      </c>
      <c r="E31" s="43">
        <f ca="1">E29+E30</f>
        <v>182812.50000000003</v>
      </c>
      <c r="F31" s="43">
        <f ca="1">F29+F30</f>
        <v>180817.72973474296</v>
      </c>
      <c r="G31" s="43">
        <f ca="1">SUM(C31:F31)</f>
        <v>363630.22973474301</v>
      </c>
      <c r="H31" s="43">
        <f ca="1">H29+H30</f>
        <v>180299.5376711679</v>
      </c>
      <c r="I31" s="43">
        <f ca="1">I29+I30</f>
        <v>177617.32446997904</v>
      </c>
      <c r="J31" s="43">
        <f ca="1">J29+J30</f>
        <v>178511.59620750963</v>
      </c>
      <c r="K31" s="43">
        <f ca="1">K29+K30</f>
        <v>180191.74948259105</v>
      </c>
      <c r="L31" s="43">
        <f ca="1">SUM(H31:K31)</f>
        <v>716620.20783124759</v>
      </c>
      <c r="M31" s="43">
        <f ca="1">M29+M30</f>
        <v>183067.08014280407</v>
      </c>
      <c r="N31" s="43">
        <f ca="1">N29+N30</f>
        <v>183746.35043865771</v>
      </c>
      <c r="O31" s="43">
        <f ca="1">O29+O30</f>
        <v>661325.22876134235</v>
      </c>
      <c r="P31" s="43">
        <f ca="1">P29+P30</f>
        <v>666700.35380088538</v>
      </c>
      <c r="Q31" s="43">
        <f ca="1">SUM(M31:P31)</f>
        <v>1694839.0131436894</v>
      </c>
      <c r="R31" s="43">
        <f ca="1">R29+R30</f>
        <v>672218.3255575198</v>
      </c>
      <c r="S31" s="43">
        <f ca="1">S29+S30</f>
        <v>689491.99620661954</v>
      </c>
      <c r="T31" s="43">
        <f ca="1">T29+T30</f>
        <v>724464.63133447943</v>
      </c>
      <c r="U31" s="43">
        <f ca="1">U29+U30</f>
        <v>734011.62684042053</v>
      </c>
      <c r="V31" s="43">
        <f ca="1">SUM(R31:U31)</f>
        <v>2820186.5799390394</v>
      </c>
      <c r="W31" s="43">
        <f ca="1">W29+W30</f>
        <v>739352.57085379784</v>
      </c>
      <c r="X31" s="43">
        <f ca="1">X29+X30</f>
        <v>796594.66427149705</v>
      </c>
      <c r="Y31" s="43">
        <f ca="1">Y29+Y30</f>
        <v>895555.77653357782</v>
      </c>
      <c r="Z31" s="43">
        <f ca="1">Z29+Z30</f>
        <v>924714.32539668481</v>
      </c>
      <c r="AA31" s="43">
        <f ca="1">SUM(W31:Z31)</f>
        <v>3356217.3370555574</v>
      </c>
    </row>
    <row r="32" spans="1:27" x14ac:dyDescent="0.25">
      <c r="A32" t="s">
        <v>2197</v>
      </c>
      <c r="B32" t="s">
        <v>2198</v>
      </c>
      <c r="C32" s="58">
        <v>2.5000000000000001E-3</v>
      </c>
    </row>
    <row r="33" spans="1:27" x14ac:dyDescent="0.25">
      <c r="A33" t="s">
        <v>2202</v>
      </c>
      <c r="B33" s="32" t="s">
        <v>2203</v>
      </c>
      <c r="C33" s="24">
        <f>0*$C$32/4</f>
        <v>0</v>
      </c>
      <c r="D33" s="24">
        <f ca="1">C27*$C$32/4</f>
        <v>0</v>
      </c>
      <c r="E33" s="24">
        <f ca="1">D27*$C$32/4</f>
        <v>11578.125</v>
      </c>
      <c r="F33" s="24">
        <f ca="1">E27*$C$32/4</f>
        <v>11451.789549867053</v>
      </c>
      <c r="G33" s="33">
        <f ca="1">SUM(C33:F33)</f>
        <v>23029.914549867055</v>
      </c>
      <c r="H33" s="24">
        <f ca="1">F27*$C$32/4</f>
        <v>11418.970719173965</v>
      </c>
      <c r="I33" s="24">
        <f ca="1">H27*$C$32/4</f>
        <v>11249.097216432005</v>
      </c>
      <c r="J33" s="24">
        <f ca="1">I27*$C$32/4</f>
        <v>11305.734426475608</v>
      </c>
      <c r="K33" s="24">
        <f ca="1">J27*$C$32/4</f>
        <v>11412.144133897431</v>
      </c>
      <c r="L33" s="33">
        <f ca="1">SUM(H33:K33)</f>
        <v>45385.946495979013</v>
      </c>
      <c r="M33" s="24">
        <f ca="1">K27*$C$32/4</f>
        <v>11594.248409044256</v>
      </c>
      <c r="N33" s="24">
        <f ca="1">M27*$C$32/4</f>
        <v>11637.268861114986</v>
      </c>
      <c r="O33" s="24">
        <f ca="1">N27*$C$32/4</f>
        <v>41883.931154885009</v>
      </c>
      <c r="P33" s="24">
        <f ca="1">O27*$C$32/4</f>
        <v>42224.355740722734</v>
      </c>
      <c r="Q33" s="33">
        <f ca="1">SUM(M33:P33)</f>
        <v>107339.80416576698</v>
      </c>
      <c r="R33" s="24">
        <f ca="1">P27*$C$32/4</f>
        <v>42573.827285309584</v>
      </c>
      <c r="S33" s="24">
        <f ca="1">R27*$C$32/4</f>
        <v>43667.826426419233</v>
      </c>
      <c r="T33" s="24">
        <f ca="1">S27*$C$32/4</f>
        <v>45882.759984517026</v>
      </c>
      <c r="U33" s="24">
        <f ca="1">T27*$C$32/4</f>
        <v>46487.403033226627</v>
      </c>
      <c r="V33" s="33">
        <f ca="1">SUM(R33:U33)</f>
        <v>178611.81672947248</v>
      </c>
      <c r="W33" s="24">
        <f ca="1">U27*$C$32/4</f>
        <v>46825.662820740523</v>
      </c>
      <c r="X33" s="24">
        <f ca="1">W27*$C$32/4</f>
        <v>50450.995403861467</v>
      </c>
      <c r="Y33" s="24">
        <f ca="1">X27*$C$32/4</f>
        <v>56718.532513793252</v>
      </c>
      <c r="Z33" s="24">
        <f ca="1">Y27*$C$32/4</f>
        <v>58565.240608456697</v>
      </c>
      <c r="AA33" s="33">
        <f ca="1">SUM(W33:Z33)</f>
        <v>212560.43134685195</v>
      </c>
    </row>
    <row r="34" spans="1:27" ht="15.75" thickBot="1" x14ac:dyDescent="0.3">
      <c r="A34" t="s">
        <v>2205</v>
      </c>
      <c r="B34" s="60" t="s">
        <v>2206</v>
      </c>
      <c r="C34" s="62">
        <f>C31-C33</f>
        <v>0</v>
      </c>
      <c r="D34" s="62">
        <f ca="1">D31-D33</f>
        <v>0</v>
      </c>
      <c r="E34" s="62">
        <f ca="1">E31-E33</f>
        <v>171234.37500000003</v>
      </c>
      <c r="F34" s="62">
        <f ca="1">F31-F33</f>
        <v>169365.94018487592</v>
      </c>
      <c r="G34" s="62">
        <f ca="1">SUM(C34:F34)</f>
        <v>340600.31518487597</v>
      </c>
      <c r="H34" s="62">
        <f ca="1">H31-H33</f>
        <v>168880.56695199394</v>
      </c>
      <c r="I34" s="62">
        <f ca="1">I31-I33</f>
        <v>166368.22725354703</v>
      </c>
      <c r="J34" s="62">
        <f ca="1">J31-J33</f>
        <v>167205.86178103404</v>
      </c>
      <c r="K34" s="62">
        <f ca="1">K31-K33</f>
        <v>168779.60534869361</v>
      </c>
      <c r="L34" s="62">
        <f ca="1">SUM(H34:K34)</f>
        <v>671234.26133526862</v>
      </c>
      <c r="M34" s="62">
        <f ca="1">M31-M33</f>
        <v>171472.83173375981</v>
      </c>
      <c r="N34" s="62">
        <f ca="1">N31-N33</f>
        <v>172109.08157754273</v>
      </c>
      <c r="O34" s="62">
        <f ca="1">O31-O33</f>
        <v>619441.29760645737</v>
      </c>
      <c r="P34" s="62">
        <f ca="1">P31-P33</f>
        <v>624475.99806016264</v>
      </c>
      <c r="Q34" s="62">
        <f ca="1">SUM(M34:P34)</f>
        <v>1587499.2089779226</v>
      </c>
      <c r="R34" s="62">
        <f ca="1">R31-R33</f>
        <v>629644.49827221024</v>
      </c>
      <c r="S34" s="62">
        <f ca="1">S31-S33</f>
        <v>645824.16978020035</v>
      </c>
      <c r="T34" s="62">
        <f ca="1">T31-T33</f>
        <v>678581.87134996243</v>
      </c>
      <c r="U34" s="62">
        <f ca="1">U31-U33</f>
        <v>687524.22380719392</v>
      </c>
      <c r="V34" s="62">
        <f ca="1">SUM(R34:U34)</f>
        <v>2641574.7632095669</v>
      </c>
      <c r="W34" s="62">
        <f ca="1">W31-W33</f>
        <v>692526.90803305735</v>
      </c>
      <c r="X34" s="62">
        <f ca="1">X31-X33</f>
        <v>746143.66886763554</v>
      </c>
      <c r="Y34" s="62">
        <f ca="1">Y31-Y33</f>
        <v>838837.24401978462</v>
      </c>
      <c r="Z34" s="62">
        <f ca="1">Z31-Z33</f>
        <v>866149.08478822815</v>
      </c>
      <c r="AA34" s="62">
        <f ca="1">SUM(W34:Z34)</f>
        <v>3143656.905708706</v>
      </c>
    </row>
    <row r="35" spans="1:27" ht="15.75" thickTop="1" x14ac:dyDescent="0.25"/>
  </sheetData>
  <mergeCells count="4">
    <mergeCell ref="B1:G1"/>
    <mergeCell ref="B2:G2"/>
    <mergeCell ref="B4:F4"/>
    <mergeCell ref="B16:F16"/>
  </mergeCells>
  <conditionalFormatting sqref="C14">
    <cfRule type="cellIs" dxfId="5" priority="1" stopIfTrue="1" operator="equal">
      <formula>"OK"</formula>
    </cfRule>
    <cfRule type="cellIs" dxfId="4" priority="2" stopIfTrue="1" operator="notEqual">
      <formula>"OK"</formula>
    </cfRule>
  </conditionalFormatting>
  <dataValidations count="1">
    <dataValidation type="decimal" errorStyle="warning" operator="greaterThanOrEqual" allowBlank="1" showInputMessage="1" showErrorMessage="1" errorTitle="Invalid Input" error="Liquidity floor must be &gt;= 0" sqref="C21" xr:uid="{79706C27-6326-419C-9BA1-7D8979E062B9}">
      <formula1>0</formula1>
    </dataValidation>
  </dataValidations>
  <printOptions horizontalCentered="1"/>
  <pageMargins left="0.25" right="0.25" top="0.75" bottom="0.75" header="0.3" footer="0.3"/>
  <pageSetup scale="43" orientation="landscape" r:id="rId1"/>
  <headerFooter>
    <oddHeader>&amp;CInvestment Portfolio</oddHeader>
    <oddFooter>&amp;CPage 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B51F9-7B1C-44AD-9184-2B3A8182908F}">
  <sheetPr codeName="Sheet13">
    <tabColor rgb="FF9DC3E6"/>
  </sheetPr>
  <dimension ref="A1:AB40"/>
  <sheetViews>
    <sheetView topLeftCell="B1" workbookViewId="0">
      <pane xSplit="1" ySplit="2" topLeftCell="C3" activePane="bottomRight" state="frozen"/>
      <selection activeCell="B1" sqref="B1"/>
      <selection pane="topRight" activeCell="C1" sqref="C1"/>
      <selection pane="bottomLeft" activeCell="B3" sqref="B3"/>
      <selection pane="bottomRight" activeCell="W14" sqref="W14"/>
    </sheetView>
  </sheetViews>
  <sheetFormatPr defaultRowHeight="15" x14ac:dyDescent="0.25"/>
  <cols>
    <col min="1" max="1" width="25" hidden="1" customWidth="1"/>
    <col min="2" max="2" width="36.5703125" bestFit="1" customWidth="1"/>
    <col min="3" max="3" width="6.5703125" bestFit="1" customWidth="1"/>
    <col min="4" max="4" width="6" bestFit="1" customWidth="1"/>
    <col min="5" max="6" width="6.5703125" bestFit="1" customWidth="1"/>
    <col min="7" max="7" width="8" bestFit="1" customWidth="1"/>
    <col min="8" max="11" width="6.5703125" bestFit="1" customWidth="1"/>
    <col min="12" max="12" width="8" bestFit="1" customWidth="1"/>
    <col min="13" max="16" width="6.5703125" bestFit="1" customWidth="1"/>
    <col min="17" max="17" width="8" bestFit="1" customWidth="1"/>
    <col min="18" max="21" width="6.5703125" bestFit="1" customWidth="1"/>
    <col min="22" max="22" width="8" bestFit="1" customWidth="1"/>
    <col min="23" max="26" width="6" bestFit="1" customWidth="1"/>
    <col min="27" max="27" width="8" bestFit="1" customWidth="1"/>
    <col min="28" max="28" width="10.85546875" bestFit="1" customWidth="1"/>
  </cols>
  <sheetData>
    <row r="1" spans="1:28" x14ac:dyDescent="0.25">
      <c r="A1" t="s">
        <v>3568</v>
      </c>
      <c r="B1" s="111" t="s">
        <v>278</v>
      </c>
      <c r="C1" s="111"/>
      <c r="D1" s="111"/>
      <c r="E1" s="111"/>
      <c r="F1" s="111"/>
      <c r="G1" s="111"/>
    </row>
    <row r="2" spans="1:28" x14ac:dyDescent="0.25">
      <c r="A2" t="s">
        <v>3569</v>
      </c>
      <c r="B2" s="112" t="s">
        <v>2075</v>
      </c>
      <c r="C2" s="112"/>
      <c r="D2" s="112"/>
      <c r="E2" s="112"/>
      <c r="F2" s="112"/>
      <c r="G2" s="112"/>
    </row>
    <row r="3" spans="1:28" x14ac:dyDescent="0.25">
      <c r="A3" t="s">
        <v>3570</v>
      </c>
    </row>
    <row r="4" spans="1:28" x14ac:dyDescent="0.25">
      <c r="A4" t="s">
        <v>3571</v>
      </c>
      <c r="B4" s="17" t="s">
        <v>3572</v>
      </c>
    </row>
    <row r="5" spans="1:28" x14ac:dyDescent="0.25">
      <c r="A5" t="s">
        <v>3573</v>
      </c>
      <c r="B5" t="s">
        <v>3574</v>
      </c>
      <c r="C5" s="26">
        <v>50000</v>
      </c>
    </row>
    <row r="6" spans="1:28" x14ac:dyDescent="0.25">
      <c r="A6" t="s">
        <v>3575</v>
      </c>
      <c r="B6" t="s">
        <v>3576</v>
      </c>
      <c r="C6" s="26">
        <v>25000</v>
      </c>
    </row>
    <row r="7" spans="1:28" x14ac:dyDescent="0.25">
      <c r="A7" t="s">
        <v>3578</v>
      </c>
      <c r="B7" t="s">
        <v>3579</v>
      </c>
      <c r="C7" s="26">
        <v>0</v>
      </c>
    </row>
    <row r="8" spans="1:28" x14ac:dyDescent="0.25">
      <c r="A8" t="s">
        <v>3580</v>
      </c>
      <c r="B8" t="s">
        <v>3581</v>
      </c>
      <c r="C8" s="26">
        <v>0</v>
      </c>
    </row>
    <row r="9" spans="1:28" x14ac:dyDescent="0.25">
      <c r="A9" t="s">
        <v>3583</v>
      </c>
      <c r="B9" t="s">
        <v>3584</v>
      </c>
      <c r="C9" s="28">
        <v>0</v>
      </c>
    </row>
    <row r="10" spans="1:28" x14ac:dyDescent="0.25">
      <c r="A10" t="s">
        <v>3586</v>
      </c>
      <c r="B10" t="s">
        <v>3587</v>
      </c>
      <c r="C10" s="26">
        <v>0</v>
      </c>
    </row>
    <row r="11" spans="1:28" x14ac:dyDescent="0.25">
      <c r="A11" t="s">
        <v>3589</v>
      </c>
      <c r="B11" t="s">
        <v>3590</v>
      </c>
      <c r="C11" s="26">
        <v>0</v>
      </c>
    </row>
    <row r="12" spans="1:28" x14ac:dyDescent="0.25">
      <c r="A12" t="s">
        <v>3591</v>
      </c>
    </row>
    <row r="13" spans="1:28" x14ac:dyDescent="0.25">
      <c r="A13" t="s">
        <v>3592</v>
      </c>
      <c r="B13" s="17" t="s">
        <v>2286</v>
      </c>
      <c r="C13" s="50" t="s">
        <v>5002</v>
      </c>
      <c r="D13" s="50" t="s">
        <v>5003</v>
      </c>
      <c r="E13" s="50" t="s">
        <v>5004</v>
      </c>
      <c r="F13" s="50" t="s">
        <v>5005</v>
      </c>
      <c r="G13" s="51" t="s">
        <v>5006</v>
      </c>
      <c r="H13" s="50" t="s">
        <v>5007</v>
      </c>
      <c r="I13" s="50" t="s">
        <v>5008</v>
      </c>
      <c r="J13" s="50" t="s">
        <v>5009</v>
      </c>
      <c r="K13" s="50" t="s">
        <v>5010</v>
      </c>
      <c r="L13" s="51" t="s">
        <v>5011</v>
      </c>
      <c r="M13" s="50" t="s">
        <v>5012</v>
      </c>
      <c r="N13" s="50" t="s">
        <v>5013</v>
      </c>
      <c r="O13" s="50" t="s">
        <v>5014</v>
      </c>
      <c r="P13" s="50" t="s">
        <v>5015</v>
      </c>
      <c r="Q13" s="51" t="s">
        <v>5016</v>
      </c>
      <c r="R13" s="50" t="s">
        <v>5017</v>
      </c>
      <c r="S13" s="50" t="s">
        <v>5018</v>
      </c>
      <c r="T13" s="50" t="s">
        <v>5019</v>
      </c>
      <c r="U13" s="50" t="s">
        <v>5020</v>
      </c>
      <c r="V13" s="51" t="s">
        <v>5021</v>
      </c>
      <c r="W13" s="50" t="s">
        <v>5022</v>
      </c>
      <c r="X13" s="50" t="s">
        <v>5023</v>
      </c>
      <c r="Y13" s="50" t="s">
        <v>5024</v>
      </c>
      <c r="Z13" s="50" t="s">
        <v>5025</v>
      </c>
      <c r="AA13" s="51" t="s">
        <v>5026</v>
      </c>
      <c r="AB13" s="52" t="s">
        <v>5027</v>
      </c>
    </row>
    <row r="14" spans="1:28" x14ac:dyDescent="0.25">
      <c r="A14" t="s">
        <v>3593</v>
      </c>
      <c r="B14" s="32" t="s">
        <v>3594</v>
      </c>
      <c r="C14" s="24">
        <f ca="1">'UW Exec Summary'!C50*$C$6/4</f>
        <v>0</v>
      </c>
      <c r="D14" s="24">
        <f ca="1">'UW Exec Summary'!D50*$C$6/4</f>
        <v>0</v>
      </c>
      <c r="E14" s="24">
        <f ca="1">'UW Exec Summary'!E50*$C$6/4</f>
        <v>43750</v>
      </c>
      <c r="F14" s="24">
        <f ca="1">'UW Exec Summary'!F50*$C$6/4</f>
        <v>43750</v>
      </c>
      <c r="G14" s="33">
        <f t="shared" ref="G14:G21" ca="1" si="0">SUM(C14:F14)</f>
        <v>87500</v>
      </c>
      <c r="H14" s="24">
        <f ca="1">'UW Exec Summary'!H50*$C$6/4</f>
        <v>62500</v>
      </c>
      <c r="I14" s="24">
        <f ca="1">'UW Exec Summary'!I50*$C$6/4</f>
        <v>62500</v>
      </c>
      <c r="J14" s="24">
        <f ca="1">'UW Exec Summary'!J50*$C$6/4</f>
        <v>56250</v>
      </c>
      <c r="K14" s="24">
        <f ca="1">'UW Exec Summary'!K50*$C$6/4</f>
        <v>62500</v>
      </c>
      <c r="L14" s="33">
        <f t="shared" ref="L14:L21" ca="1" si="1">SUM(H14:K14)</f>
        <v>243750</v>
      </c>
      <c r="M14" s="24">
        <f ca="1">'UW Exec Summary'!M50*$C$6/4</f>
        <v>62500</v>
      </c>
      <c r="N14" s="24">
        <f ca="1">'UW Exec Summary'!N50*$C$6/4</f>
        <v>56250</v>
      </c>
      <c r="O14" s="24">
        <f ca="1">'UW Exec Summary'!O50*$C$6/4</f>
        <v>62500</v>
      </c>
      <c r="P14" s="24">
        <f ca="1">'UW Exec Summary'!P50*$C$6/4</f>
        <v>62500</v>
      </c>
      <c r="Q14" s="33">
        <f t="shared" ref="Q14:Q21" ca="1" si="2">SUM(M14:P14)</f>
        <v>243750</v>
      </c>
      <c r="R14" s="24">
        <f ca="1">'UW Exec Summary'!R50*$C$6/4</f>
        <v>56250</v>
      </c>
      <c r="S14" s="24">
        <f ca="1">'UW Exec Summary'!S50*$C$6/4</f>
        <v>62500</v>
      </c>
      <c r="T14" s="24">
        <f ca="1">'UW Exec Summary'!T50*$C$6/4</f>
        <v>62500</v>
      </c>
      <c r="U14" s="24">
        <f ca="1">'UW Exec Summary'!U50*$C$6/4</f>
        <v>62500</v>
      </c>
      <c r="V14" s="33">
        <f t="shared" ref="V14:V21" ca="1" si="3">SUM(R14:U14)</f>
        <v>243750</v>
      </c>
      <c r="W14" s="24">
        <f ca="1">'UW Exec Summary'!W50*$C$6/4</f>
        <v>0</v>
      </c>
      <c r="X14" s="24">
        <f ca="1">'UW Exec Summary'!X50*$C$6/4</f>
        <v>0</v>
      </c>
      <c r="Y14" s="24">
        <f ca="1">'UW Exec Summary'!Y50*$C$6/4</f>
        <v>0</v>
      </c>
      <c r="Z14" s="24">
        <f ca="1">'UW Exec Summary'!Z50*$C$6/4</f>
        <v>0</v>
      </c>
      <c r="AA14" s="33">
        <f t="shared" ref="AA14:AA21" ca="1" si="4">SUM(W14:Z14)</f>
        <v>0</v>
      </c>
      <c r="AB14" s="34">
        <f t="shared" ref="AB14:AB21" ca="1" si="5">SUM(G14,L14,Q14,V14,AA14)</f>
        <v>818750</v>
      </c>
    </row>
    <row r="15" spans="1:28" x14ac:dyDescent="0.25">
      <c r="A15" t="s">
        <v>3596</v>
      </c>
      <c r="B15" s="32" t="s">
        <v>3597</v>
      </c>
      <c r="C15" s="24">
        <f>'UW Exec Summary'!C5/$C$5*$C$7/4</f>
        <v>0</v>
      </c>
      <c r="D15" s="24">
        <f>'UW Exec Summary'!D5/$C$5*$C$7/4</f>
        <v>0</v>
      </c>
      <c r="E15" s="24">
        <f>'UW Exec Summary'!E5/$C$5*$C$7/4</f>
        <v>0</v>
      </c>
      <c r="F15" s="24">
        <f>'UW Exec Summary'!F5/$C$5*$C$7/4</f>
        <v>0</v>
      </c>
      <c r="G15" s="33">
        <f t="shared" si="0"/>
        <v>0</v>
      </c>
      <c r="H15" s="24">
        <f>'UW Exec Summary'!H5/$C$5*$C$7/4</f>
        <v>0</v>
      </c>
      <c r="I15" s="24">
        <f>'UW Exec Summary'!I5/$C$5*$C$7/4</f>
        <v>0</v>
      </c>
      <c r="J15" s="24">
        <f>'UW Exec Summary'!J5/$C$5*$C$7/4</f>
        <v>0</v>
      </c>
      <c r="K15" s="24">
        <f>'UW Exec Summary'!K5/$C$5*$C$7/4</f>
        <v>0</v>
      </c>
      <c r="L15" s="33">
        <f t="shared" si="1"/>
        <v>0</v>
      </c>
      <c r="M15" s="24">
        <f>'UW Exec Summary'!M5/$C$5*$C$7/4</f>
        <v>0</v>
      </c>
      <c r="N15" s="24">
        <f>'UW Exec Summary'!N5/$C$5*$C$7/4</f>
        <v>0</v>
      </c>
      <c r="O15" s="24">
        <f>'UW Exec Summary'!O5/$C$5*$C$7/4</f>
        <v>0</v>
      </c>
      <c r="P15" s="24">
        <f>'UW Exec Summary'!P5/$C$5*$C$7/4</f>
        <v>0</v>
      </c>
      <c r="Q15" s="33">
        <f t="shared" si="2"/>
        <v>0</v>
      </c>
      <c r="R15" s="24">
        <f>'UW Exec Summary'!R5/$C$5*$C$7/4</f>
        <v>0</v>
      </c>
      <c r="S15" s="24">
        <f>'UW Exec Summary'!S5/$C$5*$C$7/4</f>
        <v>0</v>
      </c>
      <c r="T15" s="24">
        <f>'UW Exec Summary'!T5/$C$5*$C$7/4</f>
        <v>0</v>
      </c>
      <c r="U15" s="24">
        <f>'UW Exec Summary'!U5/$C$5*$C$7/4</f>
        <v>0</v>
      </c>
      <c r="V15" s="33">
        <f t="shared" si="3"/>
        <v>0</v>
      </c>
      <c r="W15" s="24">
        <f>'UW Exec Summary'!W5/$C$5*$C$7/4</f>
        <v>0</v>
      </c>
      <c r="X15" s="24">
        <f>'UW Exec Summary'!X5/$C$5*$C$7/4</f>
        <v>0</v>
      </c>
      <c r="Y15" s="24">
        <f>'UW Exec Summary'!Y5/$C$5*$C$7/4</f>
        <v>0</v>
      </c>
      <c r="Z15" s="24">
        <f>'UW Exec Summary'!Z5/$C$5*$C$7/4</f>
        <v>0</v>
      </c>
      <c r="AA15" s="33">
        <f t="shared" si="4"/>
        <v>0</v>
      </c>
      <c r="AB15" s="34">
        <f t="shared" si="5"/>
        <v>0</v>
      </c>
    </row>
    <row r="16" spans="1:28" x14ac:dyDescent="0.25">
      <c r="A16" t="s">
        <v>3599</v>
      </c>
      <c r="B16" s="32" t="s">
        <v>3600</v>
      </c>
      <c r="C16" s="26">
        <v>0</v>
      </c>
      <c r="D16" s="26">
        <v>0</v>
      </c>
      <c r="E16" s="26">
        <v>0</v>
      </c>
      <c r="F16" s="26">
        <v>0</v>
      </c>
      <c r="G16" s="63">
        <f t="shared" si="0"/>
        <v>0</v>
      </c>
      <c r="H16" s="26">
        <v>0</v>
      </c>
      <c r="I16" s="26">
        <v>0</v>
      </c>
      <c r="J16" s="26">
        <v>0</v>
      </c>
      <c r="K16" s="26">
        <v>0</v>
      </c>
      <c r="L16" s="63">
        <f t="shared" si="1"/>
        <v>0</v>
      </c>
      <c r="M16" s="26">
        <v>0</v>
      </c>
      <c r="N16" s="26">
        <v>0</v>
      </c>
      <c r="O16" s="26">
        <v>0</v>
      </c>
      <c r="P16" s="26">
        <v>0</v>
      </c>
      <c r="Q16" s="63">
        <f t="shared" si="2"/>
        <v>0</v>
      </c>
      <c r="R16" s="26">
        <v>0</v>
      </c>
      <c r="S16" s="26">
        <v>0</v>
      </c>
      <c r="T16" s="26">
        <v>0</v>
      </c>
      <c r="U16" s="26">
        <v>0</v>
      </c>
      <c r="V16" s="63">
        <f t="shared" si="3"/>
        <v>0</v>
      </c>
      <c r="W16" s="26">
        <v>0</v>
      </c>
      <c r="X16" s="26">
        <v>0</v>
      </c>
      <c r="Y16" s="26">
        <v>0</v>
      </c>
      <c r="Z16" s="26">
        <v>0</v>
      </c>
      <c r="AA16" s="63">
        <f t="shared" si="4"/>
        <v>0</v>
      </c>
      <c r="AB16" s="34">
        <f t="shared" si="5"/>
        <v>0</v>
      </c>
    </row>
    <row r="17" spans="1:28" x14ac:dyDescent="0.25">
      <c r="A17" t="s">
        <v>3601</v>
      </c>
      <c r="B17" s="32" t="s">
        <v>3602</v>
      </c>
      <c r="C17" s="24">
        <f ca="1">'UW Exec Summary'!C50*$C$8/4</f>
        <v>0</v>
      </c>
      <c r="D17" s="24">
        <f ca="1">'UW Exec Summary'!D50*$C$8/4</f>
        <v>0</v>
      </c>
      <c r="E17" s="24">
        <f ca="1">'UW Exec Summary'!E50*$C$8/4</f>
        <v>0</v>
      </c>
      <c r="F17" s="24">
        <f ca="1">'UW Exec Summary'!F50*$C$8/4</f>
        <v>0</v>
      </c>
      <c r="G17" s="33">
        <f t="shared" ca="1" si="0"/>
        <v>0</v>
      </c>
      <c r="H17" s="24">
        <f ca="1">'UW Exec Summary'!H50*$C$8/4</f>
        <v>0</v>
      </c>
      <c r="I17" s="24">
        <f ca="1">'UW Exec Summary'!I50*$C$8/4</f>
        <v>0</v>
      </c>
      <c r="J17" s="24">
        <f ca="1">'UW Exec Summary'!J50*$C$8/4</f>
        <v>0</v>
      </c>
      <c r="K17" s="24">
        <f ca="1">'UW Exec Summary'!K50*$C$8/4</f>
        <v>0</v>
      </c>
      <c r="L17" s="33">
        <f t="shared" ca="1" si="1"/>
        <v>0</v>
      </c>
      <c r="M17" s="24">
        <f ca="1">'UW Exec Summary'!M50*$C$8/4</f>
        <v>0</v>
      </c>
      <c r="N17" s="24">
        <f ca="1">'UW Exec Summary'!N50*$C$8/4</f>
        <v>0</v>
      </c>
      <c r="O17" s="24">
        <f ca="1">'UW Exec Summary'!O50*$C$8/4</f>
        <v>0</v>
      </c>
      <c r="P17" s="24">
        <f ca="1">'UW Exec Summary'!P50*$C$8/4</f>
        <v>0</v>
      </c>
      <c r="Q17" s="33">
        <f t="shared" ca="1" si="2"/>
        <v>0</v>
      </c>
      <c r="R17" s="24">
        <f ca="1">'UW Exec Summary'!R50*$C$8/4</f>
        <v>0</v>
      </c>
      <c r="S17" s="24">
        <f ca="1">'UW Exec Summary'!S50*$C$8/4</f>
        <v>0</v>
      </c>
      <c r="T17" s="24">
        <f ca="1">'UW Exec Summary'!T50*$C$8/4</f>
        <v>0</v>
      </c>
      <c r="U17" s="24">
        <f ca="1">'UW Exec Summary'!U50*$C$8/4</f>
        <v>0</v>
      </c>
      <c r="V17" s="33">
        <f t="shared" ca="1" si="3"/>
        <v>0</v>
      </c>
      <c r="W17" s="24">
        <f ca="1">'UW Exec Summary'!W50*$C$8/4</f>
        <v>0</v>
      </c>
      <c r="X17" s="24">
        <f ca="1">'UW Exec Summary'!X50*$C$8/4</f>
        <v>0</v>
      </c>
      <c r="Y17" s="24">
        <f ca="1">'UW Exec Summary'!Y50*$C$8/4</f>
        <v>0</v>
      </c>
      <c r="Z17" s="24">
        <f ca="1">'UW Exec Summary'!Z50*$C$8/4</f>
        <v>0</v>
      </c>
      <c r="AA17" s="33">
        <f t="shared" ca="1" si="4"/>
        <v>0</v>
      </c>
      <c r="AB17" s="34">
        <f t="shared" ca="1" si="5"/>
        <v>0</v>
      </c>
    </row>
    <row r="18" spans="1:28" x14ac:dyDescent="0.25">
      <c r="A18" t="s">
        <v>3604</v>
      </c>
      <c r="B18" s="32" t="s">
        <v>3605</v>
      </c>
      <c r="C18" s="26">
        <v>0</v>
      </c>
      <c r="D18" s="26">
        <v>0</v>
      </c>
      <c r="E18" s="26">
        <v>0</v>
      </c>
      <c r="F18" s="26">
        <v>0</v>
      </c>
      <c r="G18" s="63">
        <f t="shared" si="0"/>
        <v>0</v>
      </c>
      <c r="H18" s="26">
        <v>0</v>
      </c>
      <c r="I18" s="26">
        <v>0</v>
      </c>
      <c r="J18" s="26">
        <v>0</v>
      </c>
      <c r="K18" s="26">
        <v>0</v>
      </c>
      <c r="L18" s="63">
        <f t="shared" si="1"/>
        <v>0</v>
      </c>
      <c r="M18" s="26">
        <v>0</v>
      </c>
      <c r="N18" s="26">
        <v>0</v>
      </c>
      <c r="O18" s="26">
        <v>0</v>
      </c>
      <c r="P18" s="26">
        <v>0</v>
      </c>
      <c r="Q18" s="63">
        <f t="shared" si="2"/>
        <v>0</v>
      </c>
      <c r="R18" s="26">
        <v>0</v>
      </c>
      <c r="S18" s="26">
        <v>0</v>
      </c>
      <c r="T18" s="26">
        <v>0</v>
      </c>
      <c r="U18" s="26">
        <v>0</v>
      </c>
      <c r="V18" s="63">
        <f t="shared" si="3"/>
        <v>0</v>
      </c>
      <c r="W18" s="26">
        <v>0</v>
      </c>
      <c r="X18" s="26">
        <v>0</v>
      </c>
      <c r="Y18" s="26">
        <v>0</v>
      </c>
      <c r="Z18" s="26">
        <v>0</v>
      </c>
      <c r="AA18" s="63">
        <f t="shared" si="4"/>
        <v>0</v>
      </c>
      <c r="AB18" s="34">
        <f t="shared" si="5"/>
        <v>0</v>
      </c>
    </row>
    <row r="19" spans="1:28" x14ac:dyDescent="0.25">
      <c r="A19" t="s">
        <v>3606</v>
      </c>
      <c r="B19" s="32" t="s">
        <v>3607</v>
      </c>
      <c r="C19" s="26">
        <v>0</v>
      </c>
      <c r="D19" s="26">
        <v>0</v>
      </c>
      <c r="E19" s="26">
        <v>0</v>
      </c>
      <c r="F19" s="26">
        <v>0</v>
      </c>
      <c r="G19" s="63">
        <f t="shared" si="0"/>
        <v>0</v>
      </c>
      <c r="H19" s="26">
        <v>0</v>
      </c>
      <c r="I19" s="26">
        <v>0</v>
      </c>
      <c r="J19" s="26">
        <v>0</v>
      </c>
      <c r="K19" s="26">
        <v>0</v>
      </c>
      <c r="L19" s="63">
        <f t="shared" si="1"/>
        <v>0</v>
      </c>
      <c r="M19" s="26">
        <v>0</v>
      </c>
      <c r="N19" s="26">
        <v>0</v>
      </c>
      <c r="O19" s="26">
        <v>0</v>
      </c>
      <c r="P19" s="26">
        <v>0</v>
      </c>
      <c r="Q19" s="63">
        <f t="shared" si="2"/>
        <v>0</v>
      </c>
      <c r="R19" s="26">
        <v>0</v>
      </c>
      <c r="S19" s="26">
        <v>0</v>
      </c>
      <c r="T19" s="26">
        <v>0</v>
      </c>
      <c r="U19" s="26">
        <v>0</v>
      </c>
      <c r="V19" s="63">
        <f t="shared" si="3"/>
        <v>0</v>
      </c>
      <c r="W19" s="26">
        <v>0</v>
      </c>
      <c r="X19" s="26">
        <v>0</v>
      </c>
      <c r="Y19" s="26">
        <v>0</v>
      </c>
      <c r="Z19" s="26">
        <v>0</v>
      </c>
      <c r="AA19" s="63">
        <f t="shared" si="4"/>
        <v>0</v>
      </c>
      <c r="AB19" s="34">
        <f t="shared" si="5"/>
        <v>0</v>
      </c>
    </row>
    <row r="20" spans="1:28" x14ac:dyDescent="0.25">
      <c r="A20" t="s">
        <v>3608</v>
      </c>
      <c r="B20" s="32" t="s">
        <v>3609</v>
      </c>
      <c r="C20" s="26">
        <v>0</v>
      </c>
      <c r="D20" s="26">
        <v>0</v>
      </c>
      <c r="E20" s="26">
        <v>0</v>
      </c>
      <c r="F20" s="26">
        <v>0</v>
      </c>
      <c r="G20" s="63">
        <f t="shared" si="0"/>
        <v>0</v>
      </c>
      <c r="H20" s="26">
        <v>0</v>
      </c>
      <c r="I20" s="26">
        <v>0</v>
      </c>
      <c r="J20" s="26">
        <v>0</v>
      </c>
      <c r="K20" s="26">
        <v>0</v>
      </c>
      <c r="L20" s="63">
        <f t="shared" si="1"/>
        <v>0</v>
      </c>
      <c r="M20" s="26">
        <v>0</v>
      </c>
      <c r="N20" s="26">
        <v>0</v>
      </c>
      <c r="O20" s="26">
        <v>0</v>
      </c>
      <c r="P20" s="26">
        <v>0</v>
      </c>
      <c r="Q20" s="63">
        <f t="shared" si="2"/>
        <v>0</v>
      </c>
      <c r="R20" s="26">
        <v>0</v>
      </c>
      <c r="S20" s="26">
        <v>0</v>
      </c>
      <c r="T20" s="26">
        <v>0</v>
      </c>
      <c r="U20" s="26">
        <v>0</v>
      </c>
      <c r="V20" s="63">
        <f t="shared" si="3"/>
        <v>0</v>
      </c>
      <c r="W20" s="26">
        <v>0</v>
      </c>
      <c r="X20" s="26">
        <v>0</v>
      </c>
      <c r="Y20" s="26">
        <v>0</v>
      </c>
      <c r="Z20" s="26">
        <v>0</v>
      </c>
      <c r="AA20" s="63">
        <f t="shared" si="4"/>
        <v>0</v>
      </c>
      <c r="AB20" s="34">
        <f t="shared" si="5"/>
        <v>0</v>
      </c>
    </row>
    <row r="21" spans="1:28" x14ac:dyDescent="0.25">
      <c r="A21" t="s">
        <v>3610</v>
      </c>
      <c r="B21" s="40" t="s">
        <v>3611</v>
      </c>
      <c r="C21" s="43">
        <f ca="1">C14+C15+C16+C17+C18+C19+C20</f>
        <v>0</v>
      </c>
      <c r="D21" s="43">
        <f ca="1">D14+D15+D16+D17+D18+D19+D20</f>
        <v>0</v>
      </c>
      <c r="E21" s="43">
        <f ca="1">E14+E15+E16+E17+E18+E19+E20</f>
        <v>43750</v>
      </c>
      <c r="F21" s="43">
        <f ca="1">F14+F15+F16+F17+F18+F19+F20</f>
        <v>43750</v>
      </c>
      <c r="G21" s="43">
        <f t="shared" ca="1" si="0"/>
        <v>87500</v>
      </c>
      <c r="H21" s="43">
        <f ca="1">H14+H15+H16+H17+H18+H19+H20</f>
        <v>62500</v>
      </c>
      <c r="I21" s="43">
        <f ca="1">I14+I15+I16+I17+I18+I19+I20</f>
        <v>62500</v>
      </c>
      <c r="J21" s="43">
        <f ca="1">J14+J15+J16+J17+J18+J19+J20</f>
        <v>56250</v>
      </c>
      <c r="K21" s="43">
        <f ca="1">K14+K15+K16+K17+K18+K19+K20</f>
        <v>62500</v>
      </c>
      <c r="L21" s="43">
        <f t="shared" ca="1" si="1"/>
        <v>243750</v>
      </c>
      <c r="M21" s="43">
        <f ca="1">M14+M15+M16+M17+M18+M19+M20</f>
        <v>62500</v>
      </c>
      <c r="N21" s="43">
        <f ca="1">N14+N15+N16+N17+N18+N19+N20</f>
        <v>56250</v>
      </c>
      <c r="O21" s="43">
        <f ca="1">O14+O15+O16+O17+O18+O19+O20</f>
        <v>62500</v>
      </c>
      <c r="P21" s="43">
        <f ca="1">P14+P15+P16+P17+P18+P19+P20</f>
        <v>62500</v>
      </c>
      <c r="Q21" s="43">
        <f t="shared" ca="1" si="2"/>
        <v>243750</v>
      </c>
      <c r="R21" s="43">
        <f ca="1">R14+R15+R16+R17+R18+R19+R20</f>
        <v>56250</v>
      </c>
      <c r="S21" s="43">
        <f ca="1">S14+S15+S16+S17+S18+S19+S20</f>
        <v>62500</v>
      </c>
      <c r="T21" s="43">
        <f ca="1">T14+T15+T16+T17+T18+T19+T20</f>
        <v>62500</v>
      </c>
      <c r="U21" s="43">
        <f ca="1">U14+U15+U16+U17+U18+U19+U20</f>
        <v>62500</v>
      </c>
      <c r="V21" s="43">
        <f t="shared" ca="1" si="3"/>
        <v>243750</v>
      </c>
      <c r="W21" s="43">
        <f ca="1">W14+W15+W16+W17+W18+W19+W20</f>
        <v>0</v>
      </c>
      <c r="X21" s="43">
        <f ca="1">X14+X15+X16+X17+X18+X19+X20</f>
        <v>0</v>
      </c>
      <c r="Y21" s="43">
        <f ca="1">Y14+Y15+Y16+Y17+Y18+Y19+Y20</f>
        <v>0</v>
      </c>
      <c r="Z21" s="43">
        <f ca="1">Z14+Z15+Z16+Z17+Z18+Z19+Z20</f>
        <v>0</v>
      </c>
      <c r="AA21" s="43">
        <f t="shared" ca="1" si="4"/>
        <v>0</v>
      </c>
      <c r="AB21" s="34">
        <f t="shared" ca="1" si="5"/>
        <v>818750</v>
      </c>
    </row>
    <row r="22" spans="1:28" x14ac:dyDescent="0.25">
      <c r="A22" t="s">
        <v>3613</v>
      </c>
    </row>
    <row r="23" spans="1:28" x14ac:dyDescent="0.25">
      <c r="A23" t="s">
        <v>3614</v>
      </c>
      <c r="B23" s="17" t="s">
        <v>2289</v>
      </c>
    </row>
    <row r="24" spans="1:28" x14ac:dyDescent="0.25">
      <c r="A24" t="s">
        <v>3615</v>
      </c>
      <c r="B24" s="32" t="s">
        <v>3616</v>
      </c>
      <c r="C24" s="24">
        <f>'UW Exec Summary'!C5*$C$9</f>
        <v>0</v>
      </c>
      <c r="D24" s="24">
        <f>'UW Exec Summary'!D5*$C$9</f>
        <v>0</v>
      </c>
      <c r="E24" s="24">
        <f>'UW Exec Summary'!E5*$C$9</f>
        <v>0</v>
      </c>
      <c r="F24" s="24">
        <f>'UW Exec Summary'!F5*$C$9</f>
        <v>0</v>
      </c>
      <c r="G24" s="33">
        <f t="shared" ref="G24:G30" si="6">SUM(C24:F24)</f>
        <v>0</v>
      </c>
      <c r="H24" s="24">
        <f>'UW Exec Summary'!H5*$C$9</f>
        <v>0</v>
      </c>
      <c r="I24" s="24">
        <f>'UW Exec Summary'!I5*$C$9</f>
        <v>0</v>
      </c>
      <c r="J24" s="24">
        <f>'UW Exec Summary'!J5*$C$9</f>
        <v>0</v>
      </c>
      <c r="K24" s="24">
        <f>'UW Exec Summary'!K5*$C$9</f>
        <v>0</v>
      </c>
      <c r="L24" s="33">
        <f t="shared" ref="L24:L30" si="7">SUM(H24:K24)</f>
        <v>0</v>
      </c>
      <c r="M24" s="24">
        <f>'UW Exec Summary'!M5*$C$9</f>
        <v>0</v>
      </c>
      <c r="N24" s="24">
        <f>'UW Exec Summary'!N5*$C$9</f>
        <v>0</v>
      </c>
      <c r="O24" s="24">
        <f>'UW Exec Summary'!O5*$C$9</f>
        <v>0</v>
      </c>
      <c r="P24" s="24">
        <f>'UW Exec Summary'!P5*$C$9</f>
        <v>0</v>
      </c>
      <c r="Q24" s="33">
        <f t="shared" ref="Q24:Q30" si="8">SUM(M24:P24)</f>
        <v>0</v>
      </c>
      <c r="R24" s="24">
        <f>'UW Exec Summary'!R5*$C$9</f>
        <v>0</v>
      </c>
      <c r="S24" s="24">
        <f>'UW Exec Summary'!S5*$C$9</f>
        <v>0</v>
      </c>
      <c r="T24" s="24">
        <f>'UW Exec Summary'!T5*$C$9</f>
        <v>0</v>
      </c>
      <c r="U24" s="24">
        <f>'UW Exec Summary'!U5*$C$9</f>
        <v>0</v>
      </c>
      <c r="V24" s="33">
        <f t="shared" ref="V24:V30" si="9">SUM(R24:U24)</f>
        <v>0</v>
      </c>
      <c r="W24" s="24">
        <f>'UW Exec Summary'!W5*$C$9</f>
        <v>0</v>
      </c>
      <c r="X24" s="24">
        <f>'UW Exec Summary'!X5*$C$9</f>
        <v>0</v>
      </c>
      <c r="Y24" s="24">
        <f>'UW Exec Summary'!Y5*$C$9</f>
        <v>0</v>
      </c>
      <c r="Z24" s="24">
        <f>'UW Exec Summary'!Z5*$C$9</f>
        <v>0</v>
      </c>
      <c r="AA24" s="33">
        <f t="shared" ref="AA24:AA30" si="10">SUM(W24:Z24)</f>
        <v>0</v>
      </c>
      <c r="AB24" s="34">
        <f t="shared" ref="AB24:AB30" si="11">SUM(G24,L24,Q24,V24,AA24)</f>
        <v>0</v>
      </c>
    </row>
    <row r="25" spans="1:28" x14ac:dyDescent="0.25">
      <c r="A25" t="s">
        <v>3618</v>
      </c>
      <c r="B25" s="32" t="s">
        <v>3619</v>
      </c>
      <c r="C25" s="24">
        <f ca="1">'UW Exec Summary'!C50*$C$10/4</f>
        <v>0</v>
      </c>
      <c r="D25" s="24">
        <f ca="1">'UW Exec Summary'!D50*$C$10/4</f>
        <v>0</v>
      </c>
      <c r="E25" s="24">
        <f ca="1">'UW Exec Summary'!E50*$C$10/4</f>
        <v>0</v>
      </c>
      <c r="F25" s="24">
        <f ca="1">'UW Exec Summary'!F50*$C$10/4</f>
        <v>0</v>
      </c>
      <c r="G25" s="33">
        <f t="shared" ca="1" si="6"/>
        <v>0</v>
      </c>
      <c r="H25" s="24">
        <f ca="1">'UW Exec Summary'!H50*$C$10/4</f>
        <v>0</v>
      </c>
      <c r="I25" s="24">
        <f ca="1">'UW Exec Summary'!I50*$C$10/4</f>
        <v>0</v>
      </c>
      <c r="J25" s="24">
        <f ca="1">'UW Exec Summary'!J50*$C$10/4</f>
        <v>0</v>
      </c>
      <c r="K25" s="24">
        <f ca="1">'UW Exec Summary'!K50*$C$10/4</f>
        <v>0</v>
      </c>
      <c r="L25" s="33">
        <f t="shared" ca="1" si="7"/>
        <v>0</v>
      </c>
      <c r="M25" s="24">
        <f ca="1">'UW Exec Summary'!M50*$C$10/4</f>
        <v>0</v>
      </c>
      <c r="N25" s="24">
        <f ca="1">'UW Exec Summary'!N50*$C$10/4</f>
        <v>0</v>
      </c>
      <c r="O25" s="24">
        <f ca="1">'UW Exec Summary'!O50*$C$10/4</f>
        <v>0</v>
      </c>
      <c r="P25" s="24">
        <f ca="1">'UW Exec Summary'!P50*$C$10/4</f>
        <v>0</v>
      </c>
      <c r="Q25" s="33">
        <f t="shared" ca="1" si="8"/>
        <v>0</v>
      </c>
      <c r="R25" s="24">
        <f ca="1">'UW Exec Summary'!R50*$C$10/4</f>
        <v>0</v>
      </c>
      <c r="S25" s="24">
        <f ca="1">'UW Exec Summary'!S50*$C$10/4</f>
        <v>0</v>
      </c>
      <c r="T25" s="24">
        <f ca="1">'UW Exec Summary'!T50*$C$10/4</f>
        <v>0</v>
      </c>
      <c r="U25" s="24">
        <f ca="1">'UW Exec Summary'!U50*$C$10/4</f>
        <v>0</v>
      </c>
      <c r="V25" s="33">
        <f t="shared" ca="1" si="9"/>
        <v>0</v>
      </c>
      <c r="W25" s="24">
        <f ca="1">'UW Exec Summary'!W50*$C$10/4</f>
        <v>0</v>
      </c>
      <c r="X25" s="24">
        <f ca="1">'UW Exec Summary'!X50*$C$10/4</f>
        <v>0</v>
      </c>
      <c r="Y25" s="24">
        <f ca="1">'UW Exec Summary'!Y50*$C$10/4</f>
        <v>0</v>
      </c>
      <c r="Z25" s="24">
        <f ca="1">'UW Exec Summary'!Z50*$C$10/4</f>
        <v>0</v>
      </c>
      <c r="AA25" s="33">
        <f t="shared" ca="1" si="10"/>
        <v>0</v>
      </c>
      <c r="AB25" s="34">
        <f t="shared" ca="1" si="11"/>
        <v>0</v>
      </c>
    </row>
    <row r="26" spans="1:28" x14ac:dyDescent="0.25">
      <c r="A26" t="s">
        <v>3621</v>
      </c>
      <c r="B26" s="32" t="s">
        <v>3622</v>
      </c>
      <c r="C26" s="26">
        <v>0</v>
      </c>
      <c r="D26" s="26">
        <v>0</v>
      </c>
      <c r="E26" s="26">
        <v>0</v>
      </c>
      <c r="F26" s="26">
        <v>0</v>
      </c>
      <c r="G26" s="63">
        <f t="shared" si="6"/>
        <v>0</v>
      </c>
      <c r="H26" s="26">
        <v>0</v>
      </c>
      <c r="I26" s="26">
        <v>0</v>
      </c>
      <c r="J26" s="26">
        <v>0</v>
      </c>
      <c r="K26" s="26">
        <v>0</v>
      </c>
      <c r="L26" s="63">
        <f t="shared" si="7"/>
        <v>0</v>
      </c>
      <c r="M26" s="26">
        <v>0</v>
      </c>
      <c r="N26" s="26">
        <v>0</v>
      </c>
      <c r="O26" s="26">
        <v>0</v>
      </c>
      <c r="P26" s="26">
        <v>0</v>
      </c>
      <c r="Q26" s="63">
        <f t="shared" si="8"/>
        <v>0</v>
      </c>
      <c r="R26" s="26">
        <v>0</v>
      </c>
      <c r="S26" s="26">
        <v>0</v>
      </c>
      <c r="T26" s="26">
        <v>0</v>
      </c>
      <c r="U26" s="26">
        <v>0</v>
      </c>
      <c r="V26" s="63">
        <f t="shared" si="9"/>
        <v>0</v>
      </c>
      <c r="W26" s="26">
        <v>0</v>
      </c>
      <c r="X26" s="26">
        <v>0</v>
      </c>
      <c r="Y26" s="26">
        <v>0</v>
      </c>
      <c r="Z26" s="26">
        <v>0</v>
      </c>
      <c r="AA26" s="63">
        <f t="shared" si="10"/>
        <v>0</v>
      </c>
      <c r="AB26" s="34">
        <f t="shared" si="11"/>
        <v>0</v>
      </c>
    </row>
    <row r="27" spans="1:28" x14ac:dyDescent="0.25">
      <c r="A27" t="s">
        <v>3623</v>
      </c>
      <c r="B27" s="32" t="s">
        <v>3624</v>
      </c>
      <c r="C27" s="24">
        <f>'UW Exec Summary'!C5/$C$5*$C$11/4</f>
        <v>0</v>
      </c>
      <c r="D27" s="24">
        <f>'UW Exec Summary'!D5/$C$5*$C$11/4</f>
        <v>0</v>
      </c>
      <c r="E27" s="24">
        <f>'UW Exec Summary'!E5/$C$5*$C$11/4</f>
        <v>0</v>
      </c>
      <c r="F27" s="24">
        <f>'UW Exec Summary'!F5/$C$5*$C$11/4</f>
        <v>0</v>
      </c>
      <c r="G27" s="33">
        <f t="shared" si="6"/>
        <v>0</v>
      </c>
      <c r="H27" s="24">
        <f>'UW Exec Summary'!H5/$C$5*$C$11/4</f>
        <v>0</v>
      </c>
      <c r="I27" s="24">
        <f>'UW Exec Summary'!I5/$C$5*$C$11/4</f>
        <v>0</v>
      </c>
      <c r="J27" s="24">
        <f>'UW Exec Summary'!J5/$C$5*$C$11/4</f>
        <v>0</v>
      </c>
      <c r="K27" s="24">
        <f>'UW Exec Summary'!K5/$C$5*$C$11/4</f>
        <v>0</v>
      </c>
      <c r="L27" s="33">
        <f t="shared" si="7"/>
        <v>0</v>
      </c>
      <c r="M27" s="24">
        <f>'UW Exec Summary'!M5/$C$5*$C$11/4</f>
        <v>0</v>
      </c>
      <c r="N27" s="24">
        <f>'UW Exec Summary'!N5/$C$5*$C$11/4</f>
        <v>0</v>
      </c>
      <c r="O27" s="24">
        <f>'UW Exec Summary'!O5/$C$5*$C$11/4</f>
        <v>0</v>
      </c>
      <c r="P27" s="24">
        <f>'UW Exec Summary'!P5/$C$5*$C$11/4</f>
        <v>0</v>
      </c>
      <c r="Q27" s="33">
        <f t="shared" si="8"/>
        <v>0</v>
      </c>
      <c r="R27" s="24">
        <f>'UW Exec Summary'!R5/$C$5*$C$11/4</f>
        <v>0</v>
      </c>
      <c r="S27" s="24">
        <f>'UW Exec Summary'!S5/$C$5*$C$11/4</f>
        <v>0</v>
      </c>
      <c r="T27" s="24">
        <f>'UW Exec Summary'!T5/$C$5*$C$11/4</f>
        <v>0</v>
      </c>
      <c r="U27" s="24">
        <f>'UW Exec Summary'!U5/$C$5*$C$11/4</f>
        <v>0</v>
      </c>
      <c r="V27" s="33">
        <f t="shared" si="9"/>
        <v>0</v>
      </c>
      <c r="W27" s="24">
        <f>'UW Exec Summary'!W5/$C$5*$C$11/4</f>
        <v>0</v>
      </c>
      <c r="X27" s="24">
        <f>'UW Exec Summary'!X5/$C$5*$C$11/4</f>
        <v>0</v>
      </c>
      <c r="Y27" s="24">
        <f>'UW Exec Summary'!Y5/$C$5*$C$11/4</f>
        <v>0</v>
      </c>
      <c r="Z27" s="24">
        <f>'UW Exec Summary'!Z5/$C$5*$C$11/4</f>
        <v>0</v>
      </c>
      <c r="AA27" s="33">
        <f t="shared" si="10"/>
        <v>0</v>
      </c>
      <c r="AB27" s="34">
        <f t="shared" si="11"/>
        <v>0</v>
      </c>
    </row>
    <row r="28" spans="1:28" x14ac:dyDescent="0.25">
      <c r="A28" t="s">
        <v>3626</v>
      </c>
      <c r="B28" s="32" t="s">
        <v>3627</v>
      </c>
      <c r="C28" s="26">
        <v>0</v>
      </c>
      <c r="D28" s="26">
        <v>0</v>
      </c>
      <c r="E28" s="26">
        <v>0</v>
      </c>
      <c r="F28" s="26">
        <v>0</v>
      </c>
      <c r="G28" s="63">
        <f t="shared" si="6"/>
        <v>0</v>
      </c>
      <c r="H28" s="26">
        <v>0</v>
      </c>
      <c r="I28" s="26">
        <v>0</v>
      </c>
      <c r="J28" s="26">
        <v>0</v>
      </c>
      <c r="K28" s="26">
        <v>0</v>
      </c>
      <c r="L28" s="63">
        <f t="shared" si="7"/>
        <v>0</v>
      </c>
      <c r="M28" s="26">
        <v>0</v>
      </c>
      <c r="N28" s="26">
        <v>0</v>
      </c>
      <c r="O28" s="26">
        <v>0</v>
      </c>
      <c r="P28" s="26">
        <v>0</v>
      </c>
      <c r="Q28" s="63">
        <f t="shared" si="8"/>
        <v>0</v>
      </c>
      <c r="R28" s="26">
        <v>0</v>
      </c>
      <c r="S28" s="26">
        <v>0</v>
      </c>
      <c r="T28" s="26">
        <v>0</v>
      </c>
      <c r="U28" s="26">
        <v>0</v>
      </c>
      <c r="V28" s="63">
        <f t="shared" si="9"/>
        <v>0</v>
      </c>
      <c r="W28" s="26">
        <v>0</v>
      </c>
      <c r="X28" s="26">
        <v>0</v>
      </c>
      <c r="Y28" s="26">
        <v>0</v>
      </c>
      <c r="Z28" s="26">
        <v>0</v>
      </c>
      <c r="AA28" s="63">
        <f t="shared" si="10"/>
        <v>0</v>
      </c>
      <c r="AB28" s="34">
        <f t="shared" si="11"/>
        <v>0</v>
      </c>
    </row>
    <row r="29" spans="1:28" x14ac:dyDescent="0.25">
      <c r="A29" t="s">
        <v>3628</v>
      </c>
      <c r="B29" s="32" t="s">
        <v>3629</v>
      </c>
      <c r="C29" s="26">
        <v>0</v>
      </c>
      <c r="D29" s="26">
        <v>0</v>
      </c>
      <c r="E29" s="26">
        <v>0</v>
      </c>
      <c r="F29" s="26">
        <v>0</v>
      </c>
      <c r="G29" s="63">
        <f t="shared" si="6"/>
        <v>0</v>
      </c>
      <c r="H29" s="26">
        <v>0</v>
      </c>
      <c r="I29" s="26">
        <v>0</v>
      </c>
      <c r="J29" s="26">
        <v>0</v>
      </c>
      <c r="K29" s="26">
        <v>0</v>
      </c>
      <c r="L29" s="63">
        <f t="shared" si="7"/>
        <v>0</v>
      </c>
      <c r="M29" s="26">
        <v>0</v>
      </c>
      <c r="N29" s="26">
        <v>0</v>
      </c>
      <c r="O29" s="26">
        <v>0</v>
      </c>
      <c r="P29" s="26">
        <v>0</v>
      </c>
      <c r="Q29" s="63">
        <f t="shared" si="8"/>
        <v>0</v>
      </c>
      <c r="R29" s="26">
        <v>0</v>
      </c>
      <c r="S29" s="26">
        <v>0</v>
      </c>
      <c r="T29" s="26">
        <v>0</v>
      </c>
      <c r="U29" s="26">
        <v>0</v>
      </c>
      <c r="V29" s="63">
        <f t="shared" si="9"/>
        <v>0</v>
      </c>
      <c r="W29" s="26">
        <v>0</v>
      </c>
      <c r="X29" s="26">
        <v>0</v>
      </c>
      <c r="Y29" s="26">
        <v>0</v>
      </c>
      <c r="Z29" s="26">
        <v>0</v>
      </c>
      <c r="AA29" s="63">
        <f t="shared" si="10"/>
        <v>0</v>
      </c>
      <c r="AB29" s="34">
        <f t="shared" si="11"/>
        <v>0</v>
      </c>
    </row>
    <row r="30" spans="1:28" x14ac:dyDescent="0.25">
      <c r="A30" t="s">
        <v>3630</v>
      </c>
      <c r="B30" s="40" t="s">
        <v>3631</v>
      </c>
      <c r="C30" s="43">
        <f ca="1">C24+C25+C26+C27+C28+C29</f>
        <v>0</v>
      </c>
      <c r="D30" s="43">
        <f ca="1">D24+D25+D26+D27+D28+D29</f>
        <v>0</v>
      </c>
      <c r="E30" s="43">
        <f ca="1">E24+E25+E26+E27+E28+E29</f>
        <v>0</v>
      </c>
      <c r="F30" s="43">
        <f ca="1">F24+F25+F26+F27+F28+F29</f>
        <v>0</v>
      </c>
      <c r="G30" s="43">
        <f t="shared" ca="1" si="6"/>
        <v>0</v>
      </c>
      <c r="H30" s="43">
        <f ca="1">H24+H25+H26+H27+H28+H29</f>
        <v>0</v>
      </c>
      <c r="I30" s="43">
        <f ca="1">I24+I25+I26+I27+I28+I29</f>
        <v>0</v>
      </c>
      <c r="J30" s="43">
        <f ca="1">J24+J25+J26+J27+J28+J29</f>
        <v>0</v>
      </c>
      <c r="K30" s="43">
        <f ca="1">K24+K25+K26+K27+K28+K29</f>
        <v>0</v>
      </c>
      <c r="L30" s="43">
        <f t="shared" ca="1" si="7"/>
        <v>0</v>
      </c>
      <c r="M30" s="43">
        <f ca="1">M24+M25+M26+M27+M28+M29</f>
        <v>0</v>
      </c>
      <c r="N30" s="43">
        <f ca="1">N24+N25+N26+N27+N28+N29</f>
        <v>0</v>
      </c>
      <c r="O30" s="43">
        <f ca="1">O24+O25+O26+O27+O28+O29</f>
        <v>0</v>
      </c>
      <c r="P30" s="43">
        <f ca="1">P24+P25+P26+P27+P28+P29</f>
        <v>0</v>
      </c>
      <c r="Q30" s="43">
        <f t="shared" ca="1" si="8"/>
        <v>0</v>
      </c>
      <c r="R30" s="43">
        <f ca="1">R24+R25+R26+R27+R28+R29</f>
        <v>0</v>
      </c>
      <c r="S30" s="43">
        <f ca="1">S24+S25+S26+S27+S28+S29</f>
        <v>0</v>
      </c>
      <c r="T30" s="43">
        <f ca="1">T24+T25+T26+T27+T28+T29</f>
        <v>0</v>
      </c>
      <c r="U30" s="43">
        <f ca="1">U24+U25+U26+U27+U28+U29</f>
        <v>0</v>
      </c>
      <c r="V30" s="43">
        <f t="shared" ca="1" si="9"/>
        <v>0</v>
      </c>
      <c r="W30" s="43">
        <f ca="1">W24+W25+W26+W27+W28+W29</f>
        <v>0</v>
      </c>
      <c r="X30" s="43">
        <f ca="1">X24+X25+X26+X27+X28+X29</f>
        <v>0</v>
      </c>
      <c r="Y30" s="43">
        <f ca="1">Y24+Y25+Y26+Y27+Y28+Y29</f>
        <v>0</v>
      </c>
      <c r="Z30" s="43">
        <f ca="1">Z24+Z25+Z26+Z27+Z28+Z29</f>
        <v>0</v>
      </c>
      <c r="AA30" s="43">
        <f t="shared" ca="1" si="10"/>
        <v>0</v>
      </c>
      <c r="AB30" s="34">
        <f t="shared" ca="1" si="11"/>
        <v>0</v>
      </c>
    </row>
    <row r="31" spans="1:28" x14ac:dyDescent="0.25">
      <c r="A31" t="s">
        <v>3633</v>
      </c>
    </row>
    <row r="32" spans="1:28" x14ac:dyDescent="0.25">
      <c r="A32" t="s">
        <v>3634</v>
      </c>
      <c r="B32" s="17" t="s">
        <v>2292</v>
      </c>
    </row>
    <row r="33" spans="1:28" x14ac:dyDescent="0.25">
      <c r="A33" t="s">
        <v>3635</v>
      </c>
      <c r="B33" s="32" t="s">
        <v>3636</v>
      </c>
      <c r="C33" s="26">
        <v>0</v>
      </c>
      <c r="D33" s="26">
        <v>0</v>
      </c>
      <c r="E33" s="26">
        <v>0</v>
      </c>
      <c r="F33" s="26">
        <v>0</v>
      </c>
      <c r="G33" s="63">
        <f>SUM(C33:F33)</f>
        <v>0</v>
      </c>
      <c r="H33" s="26">
        <v>0</v>
      </c>
      <c r="I33" s="26">
        <v>0</v>
      </c>
      <c r="J33" s="26">
        <v>0</v>
      </c>
      <c r="K33" s="26">
        <v>0</v>
      </c>
      <c r="L33" s="63">
        <f>SUM(H33:K33)</f>
        <v>0</v>
      </c>
      <c r="M33" s="26">
        <v>0</v>
      </c>
      <c r="N33" s="26">
        <v>0</v>
      </c>
      <c r="O33" s="26">
        <v>0</v>
      </c>
      <c r="P33" s="26">
        <v>0</v>
      </c>
      <c r="Q33" s="63">
        <f>SUM(M33:P33)</f>
        <v>0</v>
      </c>
      <c r="R33" s="26">
        <v>0</v>
      </c>
      <c r="S33" s="26">
        <v>0</v>
      </c>
      <c r="T33" s="26">
        <v>0</v>
      </c>
      <c r="U33" s="26">
        <v>0</v>
      </c>
      <c r="V33" s="63">
        <f>SUM(R33:U33)</f>
        <v>0</v>
      </c>
      <c r="W33" s="26">
        <v>0</v>
      </c>
      <c r="X33" s="26">
        <v>0</v>
      </c>
      <c r="Y33" s="26">
        <v>0</v>
      </c>
      <c r="Z33" s="26">
        <v>0</v>
      </c>
      <c r="AA33" s="63">
        <f>SUM(W33:Z33)</f>
        <v>0</v>
      </c>
      <c r="AB33" s="34">
        <f>SUM(G33,L33,Q33,V33,AA33)</f>
        <v>0</v>
      </c>
    </row>
    <row r="34" spans="1:28" x14ac:dyDescent="0.25">
      <c r="A34" t="s">
        <v>3637</v>
      </c>
      <c r="B34" s="32" t="s">
        <v>3638</v>
      </c>
      <c r="C34" s="26">
        <v>0</v>
      </c>
      <c r="D34" s="26">
        <v>0</v>
      </c>
      <c r="E34" s="26">
        <v>0</v>
      </c>
      <c r="F34" s="26">
        <v>0</v>
      </c>
      <c r="G34" s="63">
        <f>SUM(C34:F34)</f>
        <v>0</v>
      </c>
      <c r="H34" s="26">
        <v>0</v>
      </c>
      <c r="I34" s="26">
        <v>0</v>
      </c>
      <c r="J34" s="26">
        <v>0</v>
      </c>
      <c r="K34" s="26">
        <v>0</v>
      </c>
      <c r="L34" s="63">
        <f>SUM(H34:K34)</f>
        <v>0</v>
      </c>
      <c r="M34" s="26">
        <v>0</v>
      </c>
      <c r="N34" s="26">
        <v>0</v>
      </c>
      <c r="O34" s="26">
        <v>0</v>
      </c>
      <c r="P34" s="26">
        <v>0</v>
      </c>
      <c r="Q34" s="63">
        <f>SUM(M34:P34)</f>
        <v>0</v>
      </c>
      <c r="R34" s="26">
        <v>0</v>
      </c>
      <c r="S34" s="26">
        <v>0</v>
      </c>
      <c r="T34" s="26">
        <v>0</v>
      </c>
      <c r="U34" s="26">
        <v>0</v>
      </c>
      <c r="V34" s="63">
        <f>SUM(R34:U34)</f>
        <v>0</v>
      </c>
      <c r="W34" s="26">
        <v>0</v>
      </c>
      <c r="X34" s="26">
        <v>0</v>
      </c>
      <c r="Y34" s="26">
        <v>0</v>
      </c>
      <c r="Z34" s="26">
        <v>0</v>
      </c>
      <c r="AA34" s="63">
        <f>SUM(W34:Z34)</f>
        <v>0</v>
      </c>
      <c r="AB34" s="34">
        <f>SUM(G34,L34,Q34,V34,AA34)</f>
        <v>0</v>
      </c>
    </row>
    <row r="35" spans="1:28" x14ac:dyDescent="0.25">
      <c r="A35" t="s">
        <v>3639</v>
      </c>
      <c r="B35" s="32" t="s">
        <v>3640</v>
      </c>
      <c r="C35" s="26">
        <v>0</v>
      </c>
      <c r="D35" s="26">
        <v>0</v>
      </c>
      <c r="E35" s="26">
        <v>0</v>
      </c>
      <c r="F35" s="26">
        <v>0</v>
      </c>
      <c r="G35" s="63">
        <f>SUM(C35:F35)</f>
        <v>0</v>
      </c>
      <c r="H35" s="26">
        <v>0</v>
      </c>
      <c r="I35" s="26">
        <v>0</v>
      </c>
      <c r="J35" s="26">
        <v>0</v>
      </c>
      <c r="K35" s="26">
        <v>0</v>
      </c>
      <c r="L35" s="63">
        <f>SUM(H35:K35)</f>
        <v>0</v>
      </c>
      <c r="M35" s="26">
        <v>0</v>
      </c>
      <c r="N35" s="26">
        <v>0</v>
      </c>
      <c r="O35" s="26">
        <v>0</v>
      </c>
      <c r="P35" s="26">
        <v>0</v>
      </c>
      <c r="Q35" s="63">
        <f>SUM(M35:P35)</f>
        <v>0</v>
      </c>
      <c r="R35" s="26">
        <v>0</v>
      </c>
      <c r="S35" s="26">
        <v>0</v>
      </c>
      <c r="T35" s="26">
        <v>0</v>
      </c>
      <c r="U35" s="26">
        <v>0</v>
      </c>
      <c r="V35" s="63">
        <f>SUM(R35:U35)</f>
        <v>0</v>
      </c>
      <c r="W35" s="26">
        <v>0</v>
      </c>
      <c r="X35" s="26">
        <v>0</v>
      </c>
      <c r="Y35" s="26">
        <v>0</v>
      </c>
      <c r="Z35" s="26">
        <v>0</v>
      </c>
      <c r="AA35" s="63">
        <f>SUM(W35:Z35)</f>
        <v>0</v>
      </c>
      <c r="AB35" s="34">
        <f>SUM(G35,L35,Q35,V35,AA35)</f>
        <v>0</v>
      </c>
    </row>
    <row r="36" spans="1:28" x14ac:dyDescent="0.25">
      <c r="A36" t="s">
        <v>3641</v>
      </c>
      <c r="B36" s="32" t="s">
        <v>3642</v>
      </c>
      <c r="C36" s="26">
        <v>0</v>
      </c>
      <c r="D36" s="26">
        <v>0</v>
      </c>
      <c r="E36" s="26">
        <v>0</v>
      </c>
      <c r="F36" s="26">
        <v>0</v>
      </c>
      <c r="G36" s="63">
        <f>SUM(C36:F36)</f>
        <v>0</v>
      </c>
      <c r="H36" s="26">
        <v>0</v>
      </c>
      <c r="I36" s="26">
        <v>0</v>
      </c>
      <c r="J36" s="26">
        <v>0</v>
      </c>
      <c r="K36" s="26">
        <v>0</v>
      </c>
      <c r="L36" s="63">
        <f>SUM(H36:K36)</f>
        <v>0</v>
      </c>
      <c r="M36" s="26">
        <v>0</v>
      </c>
      <c r="N36" s="26">
        <v>0</v>
      </c>
      <c r="O36" s="26">
        <v>0</v>
      </c>
      <c r="P36" s="26">
        <v>0</v>
      </c>
      <c r="Q36" s="63">
        <f>SUM(M36:P36)</f>
        <v>0</v>
      </c>
      <c r="R36" s="26">
        <v>0</v>
      </c>
      <c r="S36" s="26">
        <v>0</v>
      </c>
      <c r="T36" s="26">
        <v>0</v>
      </c>
      <c r="U36" s="26">
        <v>0</v>
      </c>
      <c r="V36" s="63">
        <f>SUM(R36:U36)</f>
        <v>0</v>
      </c>
      <c r="W36" s="26">
        <v>0</v>
      </c>
      <c r="X36" s="26">
        <v>0</v>
      </c>
      <c r="Y36" s="26">
        <v>0</v>
      </c>
      <c r="Z36" s="26">
        <v>0</v>
      </c>
      <c r="AA36" s="63">
        <f>SUM(W36:Z36)</f>
        <v>0</v>
      </c>
      <c r="AB36" s="34">
        <f>SUM(G36,L36,Q36,V36,AA36)</f>
        <v>0</v>
      </c>
    </row>
    <row r="37" spans="1:28" x14ac:dyDescent="0.25">
      <c r="A37" t="s">
        <v>3643</v>
      </c>
      <c r="B37" s="40" t="s">
        <v>3644</v>
      </c>
      <c r="C37" s="43">
        <f>C33+C34+C35+C36</f>
        <v>0</v>
      </c>
      <c r="D37" s="43">
        <f>D33+D34+D35+D36</f>
        <v>0</v>
      </c>
      <c r="E37" s="43">
        <f>E33+E34+E35+E36</f>
        <v>0</v>
      </c>
      <c r="F37" s="43">
        <f>F33+F34+F35+F36</f>
        <v>0</v>
      </c>
      <c r="G37" s="43">
        <f>SUM(C37:F37)</f>
        <v>0</v>
      </c>
      <c r="H37" s="43">
        <f>H33+H34+H35+H36</f>
        <v>0</v>
      </c>
      <c r="I37" s="43">
        <f>I33+I34+I35+I36</f>
        <v>0</v>
      </c>
      <c r="J37" s="43">
        <f>J33+J34+J35+J36</f>
        <v>0</v>
      </c>
      <c r="K37" s="43">
        <f>K33+K34+K35+K36</f>
        <v>0</v>
      </c>
      <c r="L37" s="43">
        <f>SUM(H37:K37)</f>
        <v>0</v>
      </c>
      <c r="M37" s="43">
        <f>M33+M34+M35+M36</f>
        <v>0</v>
      </c>
      <c r="N37" s="43">
        <f>N33+N34+N35+N36</f>
        <v>0</v>
      </c>
      <c r="O37" s="43">
        <f>O33+O34+O35+O36</f>
        <v>0</v>
      </c>
      <c r="P37" s="43">
        <f>P33+P34+P35+P36</f>
        <v>0</v>
      </c>
      <c r="Q37" s="43">
        <f>SUM(M37:P37)</f>
        <v>0</v>
      </c>
      <c r="R37" s="43">
        <f>R33+R34+R35+R36</f>
        <v>0</v>
      </c>
      <c r="S37" s="43">
        <f>S33+S34+S35+S36</f>
        <v>0</v>
      </c>
      <c r="T37" s="43">
        <f>T33+T34+T35+T36</f>
        <v>0</v>
      </c>
      <c r="U37" s="43">
        <f>U33+U34+U35+U36</f>
        <v>0</v>
      </c>
      <c r="V37" s="43">
        <f>SUM(R37:U37)</f>
        <v>0</v>
      </c>
      <c r="W37" s="43">
        <f>W33+W34+W35+W36</f>
        <v>0</v>
      </c>
      <c r="X37" s="43">
        <f>X33+X34+X35+X36</f>
        <v>0</v>
      </c>
      <c r="Y37" s="43">
        <f>Y33+Y34+Y35+Y36</f>
        <v>0</v>
      </c>
      <c r="Z37" s="43">
        <f>Z33+Z34+Z35+Z36</f>
        <v>0</v>
      </c>
      <c r="AA37" s="43">
        <f>SUM(W37:Z37)</f>
        <v>0</v>
      </c>
      <c r="AB37" s="34">
        <f>SUM(G37,L37,Q37,V37,AA37)</f>
        <v>0</v>
      </c>
    </row>
    <row r="38" spans="1:28" x14ac:dyDescent="0.25">
      <c r="A38" t="s">
        <v>3646</v>
      </c>
    </row>
    <row r="39" spans="1:28" ht="15.75" thickBot="1" x14ac:dyDescent="0.3">
      <c r="A39" t="s">
        <v>3647</v>
      </c>
      <c r="B39" s="59" t="s">
        <v>2295</v>
      </c>
      <c r="C39" s="62">
        <f ca="1">C21+C30+C37</f>
        <v>0</v>
      </c>
      <c r="D39" s="62">
        <f ca="1">D21+D30+D37</f>
        <v>0</v>
      </c>
      <c r="E39" s="62">
        <f ca="1">E21+E30+E37</f>
        <v>43750</v>
      </c>
      <c r="F39" s="62">
        <f ca="1">F21+F30+F37</f>
        <v>43750</v>
      </c>
      <c r="G39" s="62">
        <f ca="1">SUM(C39:F39)</f>
        <v>87500</v>
      </c>
      <c r="H39" s="62">
        <f ca="1">H21+H30+H37</f>
        <v>62500</v>
      </c>
      <c r="I39" s="62">
        <f ca="1">I21+I30+I37</f>
        <v>62500</v>
      </c>
      <c r="J39" s="62">
        <f ca="1">J21+J30+J37</f>
        <v>56250</v>
      </c>
      <c r="K39" s="62">
        <f ca="1">K21+K30+K37</f>
        <v>62500</v>
      </c>
      <c r="L39" s="62">
        <f ca="1">SUM(H39:K39)</f>
        <v>243750</v>
      </c>
      <c r="M39" s="62">
        <f ca="1">M21+M30+M37</f>
        <v>62500</v>
      </c>
      <c r="N39" s="62">
        <f ca="1">N21+N30+N37</f>
        <v>56250</v>
      </c>
      <c r="O39" s="62">
        <f ca="1">O21+O30+O37</f>
        <v>62500</v>
      </c>
      <c r="P39" s="62">
        <f ca="1">P21+P30+P37</f>
        <v>62500</v>
      </c>
      <c r="Q39" s="62">
        <f ca="1">SUM(M39:P39)</f>
        <v>243750</v>
      </c>
      <c r="R39" s="62">
        <f ca="1">R21+R30+R37</f>
        <v>56250</v>
      </c>
      <c r="S39" s="62">
        <f ca="1">S21+S30+S37</f>
        <v>62500</v>
      </c>
      <c r="T39" s="62">
        <f ca="1">T21+T30+T37</f>
        <v>62500</v>
      </c>
      <c r="U39" s="62">
        <f ca="1">U21+U30+U37</f>
        <v>62500</v>
      </c>
      <c r="V39" s="62">
        <f ca="1">SUM(R39:U39)</f>
        <v>243750</v>
      </c>
      <c r="W39" s="62">
        <f ca="1">W21+W30+W37</f>
        <v>0</v>
      </c>
      <c r="X39" s="62">
        <f ca="1">X21+X30+X37</f>
        <v>0</v>
      </c>
      <c r="Y39" s="62">
        <f ca="1">Y21+Y30+Y37</f>
        <v>0</v>
      </c>
      <c r="Z39" s="62">
        <f ca="1">Z21+Z30+Z37</f>
        <v>0</v>
      </c>
      <c r="AA39" s="62">
        <f ca="1">SUM(W39:Z39)</f>
        <v>0</v>
      </c>
      <c r="AB39" s="34">
        <f ca="1">SUM(G39,L39,Q39,V39,AA39)</f>
        <v>818750</v>
      </c>
    </row>
    <row r="40" spans="1:28" ht="15.75" thickTop="1" x14ac:dyDescent="0.25"/>
  </sheetData>
  <mergeCells count="2">
    <mergeCell ref="B1:G1"/>
    <mergeCell ref="B2:G2"/>
  </mergeCells>
  <dataValidations count="1">
    <dataValidation type="decimal" errorStyle="warning" operator="greaterThanOrEqual" allowBlank="1" showInputMessage="1" showErrorMessage="1" errorTitle="Invalid Input" error="Revenue amount must be &gt;= 0" sqref="C33:AA36 C28:AA29 C26:AA26 C18:AA20 C16:AA16 C5:AA11" xr:uid="{94A24178-7AC2-40EF-ADA4-C15BB7DA9FC6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6284A-2EF6-4D5F-A8AC-2B3F3BACF6A7}">
  <sheetPr codeName="Sheet14">
    <tabColor rgb="FF2E75B6"/>
    <pageSetUpPr fitToPage="1"/>
  </sheetPr>
  <dimension ref="A1:AB17"/>
  <sheetViews>
    <sheetView topLeftCell="B1" workbookViewId="0">
      <pane xSplit="1" ySplit="2" topLeftCell="C3" activePane="bottomRight" state="frozen"/>
      <selection activeCell="B1" sqref="B1"/>
      <selection pane="topRight" activeCell="C1" sqref="C1"/>
      <selection pane="bottomLeft" activeCell="B3" sqref="B3"/>
      <selection pane="bottomRight" activeCell="B1" sqref="B1:G1"/>
    </sheetView>
  </sheetViews>
  <sheetFormatPr defaultRowHeight="15" x14ac:dyDescent="0.25"/>
  <cols>
    <col min="1" max="1" width="12.7109375" hidden="1" customWidth="1"/>
    <col min="2" max="2" width="25.7109375" bestFit="1" customWidth="1"/>
    <col min="3" max="3" width="6.5703125" bestFit="1" customWidth="1"/>
    <col min="4" max="4" width="7.5703125" bestFit="1" customWidth="1"/>
    <col min="17" max="17" width="10.140625" bestFit="1" customWidth="1"/>
    <col min="20" max="21" width="9.140625" bestFit="1" customWidth="1"/>
    <col min="22" max="27" width="10.140625" bestFit="1" customWidth="1"/>
    <col min="28" max="28" width="11.140625" bestFit="1" customWidth="1"/>
  </cols>
  <sheetData>
    <row r="1" spans="1:28" x14ac:dyDescent="0.25">
      <c r="A1" t="s">
        <v>2301</v>
      </c>
      <c r="B1" s="111" t="s">
        <v>280</v>
      </c>
      <c r="C1" s="111"/>
      <c r="D1" s="111"/>
      <c r="E1" s="111"/>
      <c r="F1" s="111"/>
      <c r="G1" s="111"/>
    </row>
    <row r="2" spans="1:28" x14ac:dyDescent="0.25">
      <c r="A2" t="s">
        <v>2302</v>
      </c>
      <c r="B2" s="112" t="s">
        <v>2075</v>
      </c>
      <c r="C2" s="112"/>
      <c r="D2" s="112"/>
      <c r="E2" s="112"/>
      <c r="F2" s="112"/>
      <c r="G2" s="112"/>
    </row>
    <row r="3" spans="1:28" x14ac:dyDescent="0.25">
      <c r="A3" t="s">
        <v>2303</v>
      </c>
    </row>
    <row r="4" spans="1:28" x14ac:dyDescent="0.25">
      <c r="A4" t="s">
        <v>2304</v>
      </c>
      <c r="B4" s="31" t="s">
        <v>2305</v>
      </c>
      <c r="C4" s="50" t="s">
        <v>5002</v>
      </c>
      <c r="D4" s="50" t="s">
        <v>5003</v>
      </c>
      <c r="E4" s="50" t="s">
        <v>5004</v>
      </c>
      <c r="F4" s="50" t="s">
        <v>5005</v>
      </c>
      <c r="G4" s="51" t="s">
        <v>5006</v>
      </c>
      <c r="H4" s="50" t="s">
        <v>5007</v>
      </c>
      <c r="I4" s="50" t="s">
        <v>5008</v>
      </c>
      <c r="J4" s="50" t="s">
        <v>5009</v>
      </c>
      <c r="K4" s="50" t="s">
        <v>5010</v>
      </c>
      <c r="L4" s="51" t="s">
        <v>5011</v>
      </c>
      <c r="M4" s="50" t="s">
        <v>5012</v>
      </c>
      <c r="N4" s="50" t="s">
        <v>5013</v>
      </c>
      <c r="O4" s="50" t="s">
        <v>5014</v>
      </c>
      <c r="P4" s="50" t="s">
        <v>5015</v>
      </c>
      <c r="Q4" s="51" t="s">
        <v>5016</v>
      </c>
      <c r="R4" s="50" t="s">
        <v>5017</v>
      </c>
      <c r="S4" s="50" t="s">
        <v>5018</v>
      </c>
      <c r="T4" s="50" t="s">
        <v>5019</v>
      </c>
      <c r="U4" s="50" t="s">
        <v>5020</v>
      </c>
      <c r="V4" s="51" t="s">
        <v>5021</v>
      </c>
      <c r="W4" s="50" t="s">
        <v>5022</v>
      </c>
      <c r="X4" s="50" t="s">
        <v>5023</v>
      </c>
      <c r="Y4" s="50" t="s">
        <v>5024</v>
      </c>
      <c r="Z4" s="50" t="s">
        <v>5025</v>
      </c>
      <c r="AA4" s="51" t="s">
        <v>5026</v>
      </c>
      <c r="AB4" s="52" t="s">
        <v>5027</v>
      </c>
    </row>
    <row r="5" spans="1:28" x14ac:dyDescent="0.25">
      <c r="A5" t="s">
        <v>2306</v>
      </c>
      <c r="B5" s="32" t="s">
        <v>1981</v>
      </c>
      <c r="C5" s="24">
        <f>'UW Exec Summary'!C15</f>
        <v>0</v>
      </c>
      <c r="D5" s="24">
        <f>'UW Exec Summary'!D15</f>
        <v>0</v>
      </c>
      <c r="E5" s="24">
        <f>'UW Exec Summary'!E15</f>
        <v>31800</v>
      </c>
      <c r="F5" s="24">
        <f>'UW Exec Summary'!F15</f>
        <v>47700</v>
      </c>
      <c r="G5" s="33">
        <f>SUM(C5:F5)</f>
        <v>79500</v>
      </c>
      <c r="H5" s="24">
        <f>'UW Exec Summary'!H15</f>
        <v>73140</v>
      </c>
      <c r="I5" s="24">
        <f>'UW Exec Summary'!I15</f>
        <v>82680</v>
      </c>
      <c r="J5" s="24">
        <f>'UW Exec Summary'!J15</f>
        <v>124020</v>
      </c>
      <c r="K5" s="24">
        <f>'UW Exec Summary'!K15</f>
        <v>124020</v>
      </c>
      <c r="L5" s="33">
        <f>SUM(H5:K5)</f>
        <v>403860</v>
      </c>
      <c r="M5" s="24">
        <f>'UW Exec Summary'!M15</f>
        <v>441585</v>
      </c>
      <c r="N5" s="24">
        <f>'UW Exec Summary'!N15</f>
        <v>505264.5</v>
      </c>
      <c r="O5" s="24">
        <f>'UW Exec Summary'!O15</f>
        <v>543735.5</v>
      </c>
      <c r="P5" s="24">
        <f>'UW Exec Summary'!P15</f>
        <v>677694.5</v>
      </c>
      <c r="Q5" s="33">
        <f>SUM(M5:P5)</f>
        <v>2168279.5</v>
      </c>
      <c r="R5" s="24">
        <f>'UW Exec Summary'!R15</f>
        <v>1679163</v>
      </c>
      <c r="S5" s="24">
        <f>'UW Exec Summary'!S15</f>
        <v>1665417</v>
      </c>
      <c r="T5" s="24">
        <f>'UW Exec Summary'!T15</f>
        <v>1801947.8499999978</v>
      </c>
      <c r="U5" s="24">
        <f>'UW Exec Summary'!U15</f>
        <v>2004853.3500000015</v>
      </c>
      <c r="V5" s="33">
        <f>SUM(R5:U5)</f>
        <v>7151381.1999999993</v>
      </c>
      <c r="W5" s="24">
        <f>'UW Exec Summary'!W15</f>
        <v>4054856.9327760004</v>
      </c>
      <c r="X5" s="24">
        <f>'UW Exec Summary'!X15</f>
        <v>4701929.9543312006</v>
      </c>
      <c r="Y5" s="24">
        <f>'UW Exec Summary'!Y15</f>
        <v>4920418.4301974438</v>
      </c>
      <c r="Z5" s="24">
        <f>'UW Exec Summary'!Z15</f>
        <v>5328289.4299869314</v>
      </c>
      <c r="AA5" s="33">
        <f>SUM(W5:Z5)</f>
        <v>19005494.747291576</v>
      </c>
      <c r="AB5" s="34">
        <f>SUM(G5,L5,Q5,V5,AA5)</f>
        <v>28808515.447291575</v>
      </c>
    </row>
    <row r="6" spans="1:28" x14ac:dyDescent="0.25">
      <c r="A6" t="s">
        <v>2308</v>
      </c>
      <c r="B6" s="32" t="s">
        <v>2309</v>
      </c>
      <c r="C6" s="24">
        <f>'UW Exec Summary'!C20+'UW Exec Summary'!C21</f>
        <v>0</v>
      </c>
      <c r="D6" s="24">
        <f>'UW Exec Summary'!D20+'UW Exec Summary'!D21</f>
        <v>0</v>
      </c>
      <c r="E6" s="24">
        <f>'UW Exec Summary'!E20+'UW Exec Summary'!E21</f>
        <v>95400</v>
      </c>
      <c r="F6" s="24">
        <f>'UW Exec Summary'!F20+'UW Exec Summary'!F21</f>
        <v>143100</v>
      </c>
      <c r="G6" s="33">
        <f>SUM(C6:F6)</f>
        <v>238500</v>
      </c>
      <c r="H6" s="24">
        <f>'UW Exec Summary'!H20+'UW Exec Summary'!H21</f>
        <v>219420</v>
      </c>
      <c r="I6" s="24">
        <f>'UW Exec Summary'!I20+'UW Exec Summary'!I21</f>
        <v>248040</v>
      </c>
      <c r="J6" s="24">
        <f>'UW Exec Summary'!J20+'UW Exec Summary'!J21</f>
        <v>372060</v>
      </c>
      <c r="K6" s="24">
        <f>'UW Exec Summary'!K20+'UW Exec Summary'!K21</f>
        <v>372060</v>
      </c>
      <c r="L6" s="33">
        <f>SUM(H6:K6)</f>
        <v>1211580</v>
      </c>
      <c r="M6" s="24">
        <f>'UW Exec Summary'!M20+'UW Exec Summary'!M21</f>
        <v>822922.5</v>
      </c>
      <c r="N6" s="24">
        <f>'UW Exec Summary'!N20+'UW Exec Summary'!N21</f>
        <v>942264.625</v>
      </c>
      <c r="O6" s="24">
        <f>'UW Exec Summary'!O20+'UW Exec Summary'!O21</f>
        <v>1026502.375</v>
      </c>
      <c r="P6" s="24">
        <f>'UW Exec Summary'!P20+'UW Exec Summary'!P21</f>
        <v>1349398.875</v>
      </c>
      <c r="Q6" s="33">
        <f>SUM(M6:P6)</f>
        <v>4141088.375</v>
      </c>
      <c r="R6" s="24">
        <f>'UW Exec Summary'!R20+'UW Exec Summary'!R21</f>
        <v>2794869.75</v>
      </c>
      <c r="S6" s="24">
        <f>'UW Exec Summary'!S20+'UW Exec Summary'!S21</f>
        <v>2630465.25</v>
      </c>
      <c r="T6" s="24">
        <f>'UW Exec Summary'!T20+'UW Exec Summary'!T21</f>
        <v>2885182.9124999978</v>
      </c>
      <c r="U6" s="24">
        <f>'UW Exec Summary'!U20+'UW Exec Summary'!U21</f>
        <v>3199868.8874999993</v>
      </c>
      <c r="V6" s="33">
        <f>SUM(R6:U6)</f>
        <v>11510386.799999997</v>
      </c>
      <c r="W6" s="24">
        <f>'UW Exec Summary'!W20+'UW Exec Summary'!W21</f>
        <v>6037996.7266019993</v>
      </c>
      <c r="X6" s="24">
        <f>'UW Exec Summary'!X20+'UW Exec Summary'!X21</f>
        <v>6805778.5406723954</v>
      </c>
      <c r="Y6" s="24">
        <f>'UW Exec Summary'!Y20+'UW Exec Summary'!Y21</f>
        <v>6810685.1550568715</v>
      </c>
      <c r="Z6" s="24">
        <f>'UW Exec Summary'!Z20+'UW Exec Summary'!Z21</f>
        <v>7381815.5657557622</v>
      </c>
      <c r="AA6" s="33">
        <f>SUM(W6:Z6)</f>
        <v>27036275.988087028</v>
      </c>
      <c r="AB6" s="34">
        <f>SUM(G6,L6,Q6,V6,AA6)</f>
        <v>44137831.163087025</v>
      </c>
    </row>
    <row r="7" spans="1:28" x14ac:dyDescent="0.25">
      <c r="A7" t="s">
        <v>2311</v>
      </c>
      <c r="B7" s="32" t="s">
        <v>2312</v>
      </c>
      <c r="C7" s="24">
        <f>'UW Exec Summary'!C31</f>
        <v>0</v>
      </c>
      <c r="D7" s="24">
        <f>'UW Exec Summary'!D31</f>
        <v>0</v>
      </c>
      <c r="E7" s="24">
        <f>'UW Exec Summary'!E31</f>
        <v>0</v>
      </c>
      <c r="F7" s="24">
        <f>'UW Exec Summary'!F31</f>
        <v>0</v>
      </c>
      <c r="G7" s="33">
        <f>SUM(C7:F7)</f>
        <v>0</v>
      </c>
      <c r="H7" s="24">
        <f>'UW Exec Summary'!H31</f>
        <v>0</v>
      </c>
      <c r="I7" s="24">
        <f>'UW Exec Summary'!I31</f>
        <v>0</v>
      </c>
      <c r="J7" s="24">
        <f>'UW Exec Summary'!J31</f>
        <v>0</v>
      </c>
      <c r="K7" s="24">
        <f>'UW Exec Summary'!K31</f>
        <v>0</v>
      </c>
      <c r="L7" s="33">
        <f>SUM(H7:K7)</f>
        <v>0</v>
      </c>
      <c r="M7" s="24">
        <f>'UW Exec Summary'!M31</f>
        <v>9375</v>
      </c>
      <c r="N7" s="24">
        <f>'UW Exec Summary'!N31</f>
        <v>9375</v>
      </c>
      <c r="O7" s="24">
        <f>'UW Exec Summary'!O31</f>
        <v>9375</v>
      </c>
      <c r="P7" s="24">
        <f>'UW Exec Summary'!P31</f>
        <v>9375</v>
      </c>
      <c r="Q7" s="33">
        <f>SUM(M7:P7)</f>
        <v>37500</v>
      </c>
      <c r="R7" s="24">
        <f>'UW Exec Summary'!R31</f>
        <v>22500</v>
      </c>
      <c r="S7" s="24">
        <f>'UW Exec Summary'!S31</f>
        <v>22500</v>
      </c>
      <c r="T7" s="24">
        <f>'UW Exec Summary'!T31</f>
        <v>22500</v>
      </c>
      <c r="U7" s="24">
        <f>'UW Exec Summary'!U31</f>
        <v>22500</v>
      </c>
      <c r="V7" s="33">
        <f>SUM(R7:U7)</f>
        <v>90000</v>
      </c>
      <c r="W7" s="24">
        <f>'UW Exec Summary'!W31</f>
        <v>75000</v>
      </c>
      <c r="X7" s="24">
        <f>'UW Exec Summary'!X31</f>
        <v>75000</v>
      </c>
      <c r="Y7" s="24">
        <f>'UW Exec Summary'!Y31</f>
        <v>75000</v>
      </c>
      <c r="Z7" s="24">
        <f>'UW Exec Summary'!Z31</f>
        <v>75000</v>
      </c>
      <c r="AA7" s="33">
        <f>SUM(W7:Z7)</f>
        <v>300000</v>
      </c>
      <c r="AB7" s="34">
        <f>SUM(G7,L7,Q7,V7,AA7)</f>
        <v>427500</v>
      </c>
    </row>
    <row r="8" spans="1:28" x14ac:dyDescent="0.25">
      <c r="A8" t="s">
        <v>2314</v>
      </c>
      <c r="B8" s="32" t="s">
        <v>2315</v>
      </c>
      <c r="C8" s="24">
        <f>0</f>
        <v>0</v>
      </c>
      <c r="D8" s="24">
        <f>0</f>
        <v>0</v>
      </c>
      <c r="E8" s="24">
        <f>0</f>
        <v>0</v>
      </c>
      <c r="F8" s="24">
        <f>0</f>
        <v>0</v>
      </c>
      <c r="G8" s="33">
        <f>SUM(C8:F8)</f>
        <v>0</v>
      </c>
      <c r="H8" s="24">
        <f>0</f>
        <v>0</v>
      </c>
      <c r="I8" s="24">
        <f>0</f>
        <v>0</v>
      </c>
      <c r="J8" s="24">
        <f>0</f>
        <v>0</v>
      </c>
      <c r="K8" s="24">
        <f>0</f>
        <v>0</v>
      </c>
      <c r="L8" s="33">
        <f>SUM(H8:K8)</f>
        <v>0</v>
      </c>
      <c r="M8" s="24">
        <f>0</f>
        <v>0</v>
      </c>
      <c r="N8" s="24">
        <f>0</f>
        <v>0</v>
      </c>
      <c r="O8" s="24">
        <f>0</f>
        <v>0</v>
      </c>
      <c r="P8" s="24">
        <f>0</f>
        <v>0</v>
      </c>
      <c r="Q8" s="33">
        <f>SUM(M8:P8)</f>
        <v>0</v>
      </c>
      <c r="R8" s="24">
        <f>0</f>
        <v>0</v>
      </c>
      <c r="S8" s="24">
        <f>0</f>
        <v>0</v>
      </c>
      <c r="T8" s="24">
        <f>0</f>
        <v>0</v>
      </c>
      <c r="U8" s="24">
        <f>0</f>
        <v>0</v>
      </c>
      <c r="V8" s="33">
        <f>SUM(R8:U8)</f>
        <v>0</v>
      </c>
      <c r="W8" s="24">
        <f>0</f>
        <v>0</v>
      </c>
      <c r="X8" s="24">
        <f>0</f>
        <v>0</v>
      </c>
      <c r="Y8" s="24">
        <f>0</f>
        <v>0</v>
      </c>
      <c r="Z8" s="24">
        <f>0</f>
        <v>0</v>
      </c>
      <c r="AA8" s="33">
        <f>SUM(W8:Z8)</f>
        <v>0</v>
      </c>
      <c r="AB8" s="34">
        <f>SUM(G8,L8,Q8,V8,AA8)</f>
        <v>0</v>
      </c>
    </row>
    <row r="9" spans="1:28" x14ac:dyDescent="0.25">
      <c r="A9" t="s">
        <v>2317</v>
      </c>
      <c r="B9" s="40" t="s">
        <v>2318</v>
      </c>
      <c r="C9" s="43">
        <f>C5+C6+C7+C8</f>
        <v>0</v>
      </c>
      <c r="D9" s="43">
        <f>D5+D6+D7+D8</f>
        <v>0</v>
      </c>
      <c r="E9" s="43">
        <f>E5+E6+E7+E8</f>
        <v>127200</v>
      </c>
      <c r="F9" s="43">
        <f>F5+F6+F7+F8</f>
        <v>190800</v>
      </c>
      <c r="G9" s="43">
        <f>SUM(C9:F9)</f>
        <v>318000</v>
      </c>
      <c r="H9" s="43">
        <f>H5+H6+H7+H8</f>
        <v>292560</v>
      </c>
      <c r="I9" s="43">
        <f>I5+I6+I7+I8</f>
        <v>330720</v>
      </c>
      <c r="J9" s="43">
        <f>J5+J6+J7+J8</f>
        <v>496080</v>
      </c>
      <c r="K9" s="43">
        <f>K5+K6+K7+K8</f>
        <v>496080</v>
      </c>
      <c r="L9" s="43">
        <f>SUM(H9:K9)</f>
        <v>1615440</v>
      </c>
      <c r="M9" s="43">
        <f>M5+M6+M7+M8</f>
        <v>1273882.5</v>
      </c>
      <c r="N9" s="43">
        <f>N5+N6+N7+N8</f>
        <v>1456904.125</v>
      </c>
      <c r="O9" s="43">
        <f>O5+O6+O7+O8</f>
        <v>1579612.875</v>
      </c>
      <c r="P9" s="43">
        <f>P5+P6+P7+P8</f>
        <v>2036468.375</v>
      </c>
      <c r="Q9" s="43">
        <f>SUM(M9:P9)</f>
        <v>6346867.875</v>
      </c>
      <c r="R9" s="43">
        <f>R5+R6+R7+R8</f>
        <v>4496532.75</v>
      </c>
      <c r="S9" s="43">
        <f>S5+S6+S7+S8</f>
        <v>4318382.25</v>
      </c>
      <c r="T9" s="43">
        <f>T5+T6+T7+T8</f>
        <v>4709630.7624999955</v>
      </c>
      <c r="U9" s="43">
        <f>U5+U6+U7+U8</f>
        <v>5227222.2375000007</v>
      </c>
      <c r="V9" s="43">
        <f>SUM(R9:U9)</f>
        <v>18751767.999999996</v>
      </c>
      <c r="W9" s="43">
        <f>W5+W6+W7+W8</f>
        <v>10167853.659378</v>
      </c>
      <c r="X9" s="43">
        <f>X5+X6+X7+X8</f>
        <v>11582708.495003596</v>
      </c>
      <c r="Y9" s="43">
        <f>Y5+Y6+Y7+Y8</f>
        <v>11806103.585254315</v>
      </c>
      <c r="Z9" s="43">
        <f>Z5+Z6+Z7+Z8</f>
        <v>12785104.995742694</v>
      </c>
      <c r="AA9" s="43">
        <f>SUM(W9:Z9)</f>
        <v>46341770.735378608</v>
      </c>
      <c r="AB9" s="34">
        <f>SUM(G9,L9,Q9,V9,AA9)</f>
        <v>73373846.610378608</v>
      </c>
    </row>
    <row r="10" spans="1:28" x14ac:dyDescent="0.25">
      <c r="A10" t="s">
        <v>2320</v>
      </c>
    </row>
    <row r="11" spans="1:28" x14ac:dyDescent="0.25">
      <c r="A11" t="s">
        <v>2321</v>
      </c>
      <c r="B11" s="31" t="s">
        <v>2322</v>
      </c>
    </row>
    <row r="12" spans="1:28" x14ac:dyDescent="0.25">
      <c r="A12" t="s">
        <v>2323</v>
      </c>
      <c r="B12" s="32" t="s">
        <v>282</v>
      </c>
      <c r="C12" s="24">
        <f>'Staffing Expense'!C62</f>
        <v>0</v>
      </c>
      <c r="D12" s="24">
        <f>'Staffing Expense'!D62</f>
        <v>0</v>
      </c>
      <c r="E12" s="24">
        <f>'Staffing Expense'!E62</f>
        <v>425625</v>
      </c>
      <c r="F12" s="24">
        <f>'Staffing Expense'!F62</f>
        <v>425625</v>
      </c>
      <c r="G12" s="33">
        <f>SUM(C12:F12)</f>
        <v>851250</v>
      </c>
      <c r="H12" s="24">
        <f>'Staffing Expense'!H62</f>
        <v>634593.75</v>
      </c>
      <c r="I12" s="24">
        <f>'Staffing Expense'!I62</f>
        <v>634593.75</v>
      </c>
      <c r="J12" s="24">
        <f>'Staffing Expense'!J62</f>
        <v>883406.25</v>
      </c>
      <c r="K12" s="24">
        <f>'Staffing Expense'!K62</f>
        <v>883406.25</v>
      </c>
      <c r="L12" s="33">
        <f>SUM(H12:K12)</f>
        <v>3036000</v>
      </c>
      <c r="M12" s="24">
        <f>'Staffing Expense'!M62</f>
        <v>1378931.25</v>
      </c>
      <c r="N12" s="24">
        <f>'Staffing Expense'!N62</f>
        <v>1378931.25</v>
      </c>
      <c r="O12" s="24">
        <f>'Staffing Expense'!O62</f>
        <v>1473665.625</v>
      </c>
      <c r="P12" s="24">
        <f>'Staffing Expense'!P62</f>
        <v>1473665.625</v>
      </c>
      <c r="Q12" s="33">
        <f>SUM(M12:P12)</f>
        <v>5705193.75</v>
      </c>
      <c r="R12" s="24">
        <f>'Staffing Expense'!R62</f>
        <v>2070436.40625</v>
      </c>
      <c r="S12" s="24">
        <f>'Staffing Expense'!S62</f>
        <v>2070436.40625</v>
      </c>
      <c r="T12" s="24">
        <f>'Staffing Expense'!T62</f>
        <v>2169157.5</v>
      </c>
      <c r="U12" s="24">
        <f>'Staffing Expense'!U62</f>
        <v>2169157.5</v>
      </c>
      <c r="V12" s="33">
        <f>SUM(R12:U12)</f>
        <v>8479187.8125</v>
      </c>
      <c r="W12" s="24">
        <f>'Staffing Expense'!W62</f>
        <v>2820538.5</v>
      </c>
      <c r="X12" s="24">
        <f>'Staffing Expense'!X62</f>
        <v>2820538.5</v>
      </c>
      <c r="Y12" s="24">
        <f>'Staffing Expense'!Y62</f>
        <v>2923445.6484375</v>
      </c>
      <c r="Z12" s="24">
        <f>'Staffing Expense'!Z62</f>
        <v>2923445.6484375</v>
      </c>
      <c r="AA12" s="33">
        <f>SUM(W12:Z12)</f>
        <v>11487968.296875</v>
      </c>
      <c r="AB12" s="34">
        <f>SUM(G12,L12,Q12,V12,AA12)</f>
        <v>29559599.859375</v>
      </c>
    </row>
    <row r="13" spans="1:28" x14ac:dyDescent="0.25">
      <c r="A13" t="s">
        <v>2325</v>
      </c>
      <c r="B13" s="32" t="s">
        <v>2326</v>
      </c>
      <c r="C13" s="24">
        <f>'Other Expense Detail'!C54</f>
        <v>0</v>
      </c>
      <c r="D13" s="24">
        <f>'Other Expense Detail'!D54</f>
        <v>500000</v>
      </c>
      <c r="E13" s="24">
        <f>'Other Expense Detail'!E54</f>
        <v>300750</v>
      </c>
      <c r="F13" s="24">
        <f>'Other Expense Detail'!F54</f>
        <v>300750</v>
      </c>
      <c r="G13" s="33">
        <f>SUM(C13:F13)</f>
        <v>1101500</v>
      </c>
      <c r="H13" s="24">
        <f>'Other Expense Detail'!H54</f>
        <v>396250</v>
      </c>
      <c r="I13" s="24">
        <f>'Other Expense Detail'!I54</f>
        <v>346250</v>
      </c>
      <c r="J13" s="24">
        <f>'Other Expense Detail'!J54</f>
        <v>375250</v>
      </c>
      <c r="K13" s="24">
        <f>'Other Expense Detail'!K54</f>
        <v>375250</v>
      </c>
      <c r="L13" s="33">
        <f>SUM(H13:K13)</f>
        <v>1493000</v>
      </c>
      <c r="M13" s="24">
        <f>'Other Expense Detail'!M54</f>
        <v>489750</v>
      </c>
      <c r="N13" s="24">
        <f>'Other Expense Detail'!N54</f>
        <v>439750</v>
      </c>
      <c r="O13" s="24">
        <f>'Other Expense Detail'!O54</f>
        <v>446750</v>
      </c>
      <c r="P13" s="24">
        <f>'Other Expense Detail'!P54</f>
        <v>446750</v>
      </c>
      <c r="Q13" s="33">
        <f>SUM(M13:P13)</f>
        <v>1823000</v>
      </c>
      <c r="R13" s="24">
        <f>'Other Expense Detail'!R54</f>
        <v>572250</v>
      </c>
      <c r="S13" s="24">
        <f>'Other Expense Detail'!S54</f>
        <v>522250</v>
      </c>
      <c r="T13" s="24">
        <f>'Other Expense Detail'!T54</f>
        <v>529250</v>
      </c>
      <c r="U13" s="24">
        <f>'Other Expense Detail'!U54</f>
        <v>529250</v>
      </c>
      <c r="V13" s="33">
        <f>SUM(R13:U13)</f>
        <v>2153000</v>
      </c>
      <c r="W13" s="24">
        <f>'Other Expense Detail'!W54</f>
        <v>666000</v>
      </c>
      <c r="X13" s="24">
        <f>'Other Expense Detail'!X54</f>
        <v>616000</v>
      </c>
      <c r="Y13" s="24">
        <f>'Other Expense Detail'!Y54</f>
        <v>623000</v>
      </c>
      <c r="Z13" s="24">
        <f>'Other Expense Detail'!Z54</f>
        <v>623000</v>
      </c>
      <c r="AA13" s="33">
        <f>SUM(W13:Z13)</f>
        <v>2528000</v>
      </c>
      <c r="AB13" s="34">
        <f>SUM(G13,L13,Q13,V13,AA13)</f>
        <v>9098500</v>
      </c>
    </row>
    <row r="14" spans="1:28" x14ac:dyDescent="0.25">
      <c r="A14" t="s">
        <v>2328</v>
      </c>
      <c r="B14" s="40" t="s">
        <v>2329</v>
      </c>
      <c r="C14" s="43">
        <f>C12+C13</f>
        <v>0</v>
      </c>
      <c r="D14" s="43">
        <f>D12+D13</f>
        <v>500000</v>
      </c>
      <c r="E14" s="43">
        <f>E12+E13</f>
        <v>726375</v>
      </c>
      <c r="F14" s="43">
        <f>F12+F13</f>
        <v>726375</v>
      </c>
      <c r="G14" s="43">
        <f>SUM(C14:F14)</f>
        <v>1952750</v>
      </c>
      <c r="H14" s="43">
        <f>H12+H13</f>
        <v>1030843.75</v>
      </c>
      <c r="I14" s="43">
        <f>I12+I13</f>
        <v>980843.75</v>
      </c>
      <c r="J14" s="43">
        <f>J12+J13</f>
        <v>1258656.25</v>
      </c>
      <c r="K14" s="43">
        <f>K12+K13</f>
        <v>1258656.25</v>
      </c>
      <c r="L14" s="43">
        <f>SUM(H14:K14)</f>
        <v>4529000</v>
      </c>
      <c r="M14" s="43">
        <f>M12+M13</f>
        <v>1868681.25</v>
      </c>
      <c r="N14" s="43">
        <f>N12+N13</f>
        <v>1818681.25</v>
      </c>
      <c r="O14" s="43">
        <f>O12+O13</f>
        <v>1920415.625</v>
      </c>
      <c r="P14" s="43">
        <f>P12+P13</f>
        <v>1920415.625</v>
      </c>
      <c r="Q14" s="43">
        <f>SUM(M14:P14)</f>
        <v>7528193.75</v>
      </c>
      <c r="R14" s="43">
        <f>R12+R13</f>
        <v>2642686.40625</v>
      </c>
      <c r="S14" s="43">
        <f>S12+S13</f>
        <v>2592686.40625</v>
      </c>
      <c r="T14" s="43">
        <f>T12+T13</f>
        <v>2698407.5</v>
      </c>
      <c r="U14" s="43">
        <f>U12+U13</f>
        <v>2698407.5</v>
      </c>
      <c r="V14" s="43">
        <f>SUM(R14:U14)</f>
        <v>10632187.8125</v>
      </c>
      <c r="W14" s="43">
        <f>W12+W13</f>
        <v>3486538.5</v>
      </c>
      <c r="X14" s="43">
        <f>X12+X13</f>
        <v>3436538.5</v>
      </c>
      <c r="Y14" s="43">
        <f>Y12+Y13</f>
        <v>3546445.6484375</v>
      </c>
      <c r="Z14" s="43">
        <f>Z12+Z13</f>
        <v>3546445.6484375</v>
      </c>
      <c r="AA14" s="43">
        <f>SUM(W14:Z14)</f>
        <v>14015968.296875</v>
      </c>
      <c r="AB14" s="34">
        <f>SUM(G14,L14,Q14,V14,AA14)</f>
        <v>38658099.859375</v>
      </c>
    </row>
    <row r="15" spans="1:28" x14ac:dyDescent="0.25">
      <c r="A15" t="s">
        <v>2331</v>
      </c>
    </row>
    <row r="16" spans="1:28" ht="15.75" thickBot="1" x14ac:dyDescent="0.3">
      <c r="A16" t="s">
        <v>2332</v>
      </c>
      <c r="B16" s="59" t="s">
        <v>2333</v>
      </c>
      <c r="C16" s="62">
        <f>C9+C14</f>
        <v>0</v>
      </c>
      <c r="D16" s="62">
        <f>D9+D14</f>
        <v>500000</v>
      </c>
      <c r="E16" s="62">
        <f>E9+E14</f>
        <v>853575</v>
      </c>
      <c r="F16" s="62">
        <f>F9+F14</f>
        <v>917175</v>
      </c>
      <c r="G16" s="62">
        <f>SUM(C16:F16)</f>
        <v>2270750</v>
      </c>
      <c r="H16" s="62">
        <f>H9+H14</f>
        <v>1323403.75</v>
      </c>
      <c r="I16" s="62">
        <f>I9+I14</f>
        <v>1311563.75</v>
      </c>
      <c r="J16" s="62">
        <f>J9+J14</f>
        <v>1754736.25</v>
      </c>
      <c r="K16" s="62">
        <f>K9+K14</f>
        <v>1754736.25</v>
      </c>
      <c r="L16" s="62">
        <f>SUM(H16:K16)</f>
        <v>6144440</v>
      </c>
      <c r="M16" s="62">
        <f>M9+M14</f>
        <v>3142563.75</v>
      </c>
      <c r="N16" s="62">
        <f>N9+N14</f>
        <v>3275585.375</v>
      </c>
      <c r="O16" s="62">
        <f>O9+O14</f>
        <v>3500028.5</v>
      </c>
      <c r="P16" s="62">
        <f>P9+P14</f>
        <v>3956884</v>
      </c>
      <c r="Q16" s="62">
        <f>SUM(M16:P16)</f>
        <v>13875061.625</v>
      </c>
      <c r="R16" s="62">
        <f>R9+R14</f>
        <v>7139219.15625</v>
      </c>
      <c r="S16" s="62">
        <f>S9+S14</f>
        <v>6911068.65625</v>
      </c>
      <c r="T16" s="62">
        <f>T9+T14</f>
        <v>7408038.2624999955</v>
      </c>
      <c r="U16" s="62">
        <f>U9+U14</f>
        <v>7925629.7375000007</v>
      </c>
      <c r="V16" s="62">
        <f>SUM(R16:U16)</f>
        <v>29383955.812499996</v>
      </c>
      <c r="W16" s="62">
        <f>W9+W14</f>
        <v>13654392.159378</v>
      </c>
      <c r="X16" s="62">
        <f>X9+X14</f>
        <v>15019246.995003596</v>
      </c>
      <c r="Y16" s="62">
        <f>Y9+Y14</f>
        <v>15352549.233691815</v>
      </c>
      <c r="Z16" s="62">
        <f>Z9+Z14</f>
        <v>16331550.644180194</v>
      </c>
      <c r="AA16" s="62">
        <f>SUM(W16:Z16)</f>
        <v>60357739.032253608</v>
      </c>
      <c r="AB16" s="34">
        <f>SUM(G16,L16,Q16,V16,AA16)</f>
        <v>112031946.46975361</v>
      </c>
    </row>
    <row r="17" ht="15.75" thickTop="1" x14ac:dyDescent="0.25"/>
  </sheetData>
  <mergeCells count="2">
    <mergeCell ref="B1:G1"/>
    <mergeCell ref="B2:G2"/>
  </mergeCells>
  <printOptions horizontalCentered="1"/>
  <pageMargins left="0.25" right="0.25" top="0.75" bottom="0.75" header="0.3" footer="0.3"/>
  <pageSetup scale="47" orientation="landscape" r:id="rId1"/>
  <headerFooter>
    <oddHeader>&amp;CExpense Summary</oddHeader>
    <oddFooter>&amp;CPage &amp;P of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50E05-8BCF-4796-B748-351D28326053}">
  <sheetPr codeName="Sheet15">
    <tabColor rgb="FF9DC3E6"/>
  </sheetPr>
  <dimension ref="A1:AB65"/>
  <sheetViews>
    <sheetView topLeftCell="B1" workbookViewId="0">
      <pane xSplit="1" ySplit="2" topLeftCell="C3" activePane="bottomRight" state="frozen"/>
      <selection activeCell="B1" sqref="B1"/>
      <selection pane="topRight" activeCell="C1" sqref="C1"/>
      <selection pane="bottomLeft" activeCell="B3" sqref="B3"/>
      <selection pane="bottomRight" activeCell="AA62" sqref="AA62"/>
    </sheetView>
  </sheetViews>
  <sheetFormatPr defaultRowHeight="15" x14ac:dyDescent="0.25"/>
  <cols>
    <col min="1" max="1" width="20.140625" hidden="1" customWidth="1"/>
    <col min="2" max="2" width="41" bestFit="1" customWidth="1"/>
    <col min="3" max="6" width="7.5703125" bestFit="1" customWidth="1"/>
    <col min="7" max="7" width="9.140625" bestFit="1" customWidth="1"/>
    <col min="8" max="8" width="7.5703125" bestFit="1" customWidth="1"/>
    <col min="9" max="21" width="9.140625" bestFit="1" customWidth="1"/>
    <col min="22" max="22" width="10.140625" bestFit="1" customWidth="1"/>
    <col min="23" max="26" width="9.140625" bestFit="1" customWidth="1"/>
    <col min="27" max="27" width="10.140625" bestFit="1" customWidth="1"/>
    <col min="28" max="28" width="10.85546875" bestFit="1" customWidth="1"/>
  </cols>
  <sheetData>
    <row r="1" spans="1:28" x14ac:dyDescent="0.25">
      <c r="A1" t="s">
        <v>3649</v>
      </c>
      <c r="B1" s="111" t="s">
        <v>282</v>
      </c>
      <c r="C1" s="111"/>
      <c r="D1" s="111"/>
      <c r="E1" s="111"/>
      <c r="F1" s="111"/>
      <c r="G1" s="111"/>
    </row>
    <row r="2" spans="1:28" x14ac:dyDescent="0.25">
      <c r="A2" t="s">
        <v>3650</v>
      </c>
      <c r="B2" s="112" t="s">
        <v>3651</v>
      </c>
      <c r="C2" s="112"/>
      <c r="D2" s="112"/>
      <c r="E2" s="112"/>
      <c r="F2" s="112"/>
      <c r="G2" s="112"/>
    </row>
    <row r="3" spans="1:28" x14ac:dyDescent="0.25">
      <c r="A3" t="s">
        <v>3652</v>
      </c>
    </row>
    <row r="4" spans="1:28" x14ac:dyDescent="0.25">
      <c r="A4" t="s">
        <v>3653</v>
      </c>
      <c r="B4" s="31" t="s">
        <v>3654</v>
      </c>
      <c r="C4" s="50" t="s">
        <v>5002</v>
      </c>
      <c r="D4" s="50" t="s">
        <v>5003</v>
      </c>
      <c r="E4" s="50" t="s">
        <v>5004</v>
      </c>
      <c r="F4" s="50" t="s">
        <v>5005</v>
      </c>
      <c r="G4" s="51" t="s">
        <v>5006</v>
      </c>
      <c r="H4" s="50" t="s">
        <v>5007</v>
      </c>
      <c r="I4" s="50" t="s">
        <v>5008</v>
      </c>
      <c r="J4" s="50" t="s">
        <v>5009</v>
      </c>
      <c r="K4" s="50" t="s">
        <v>5010</v>
      </c>
      <c r="L4" s="51" t="s">
        <v>5011</v>
      </c>
      <c r="M4" s="50" t="s">
        <v>5012</v>
      </c>
      <c r="N4" s="50" t="s">
        <v>5013</v>
      </c>
      <c r="O4" s="50" t="s">
        <v>5014</v>
      </c>
      <c r="P4" s="50" t="s">
        <v>5015</v>
      </c>
      <c r="Q4" s="51" t="s">
        <v>5016</v>
      </c>
      <c r="R4" s="50" t="s">
        <v>5017</v>
      </c>
      <c r="S4" s="50" t="s">
        <v>5018</v>
      </c>
      <c r="T4" s="50" t="s">
        <v>5019</v>
      </c>
      <c r="U4" s="50" t="s">
        <v>5020</v>
      </c>
      <c r="V4" s="51" t="s">
        <v>5021</v>
      </c>
      <c r="W4" s="50" t="s">
        <v>5022</v>
      </c>
      <c r="X4" s="50" t="s">
        <v>5023</v>
      </c>
      <c r="Y4" s="50" t="s">
        <v>5024</v>
      </c>
      <c r="Z4" s="50" t="s">
        <v>5025</v>
      </c>
      <c r="AA4" s="51" t="s">
        <v>5026</v>
      </c>
      <c r="AB4" s="52" t="s">
        <v>5027</v>
      </c>
    </row>
    <row r="5" spans="1:28" x14ac:dyDescent="0.25">
      <c r="A5" t="s">
        <v>3655</v>
      </c>
      <c r="B5" s="32" t="s">
        <v>3656</v>
      </c>
      <c r="C5" s="26">
        <v>0</v>
      </c>
      <c r="D5" s="26">
        <v>0</v>
      </c>
      <c r="E5" s="26">
        <v>0</v>
      </c>
      <c r="F5" s="26">
        <v>0</v>
      </c>
      <c r="G5" s="63">
        <f t="shared" ref="G5:G14" si="0">F5</f>
        <v>0</v>
      </c>
      <c r="H5" s="26">
        <v>0</v>
      </c>
      <c r="I5" s="26">
        <v>0</v>
      </c>
      <c r="J5" s="26">
        <v>0</v>
      </c>
      <c r="K5" s="26">
        <v>0</v>
      </c>
      <c r="L5" s="63">
        <f t="shared" ref="L5:L14" si="1">K5</f>
        <v>0</v>
      </c>
      <c r="M5" s="26">
        <v>1</v>
      </c>
      <c r="N5" s="26">
        <v>1</v>
      </c>
      <c r="O5" s="26">
        <v>1</v>
      </c>
      <c r="P5" s="26">
        <v>1</v>
      </c>
      <c r="Q5" s="63">
        <f t="shared" ref="Q5:Q14" si="2">P5</f>
        <v>1</v>
      </c>
      <c r="R5" s="26">
        <v>2</v>
      </c>
      <c r="S5" s="26">
        <v>2</v>
      </c>
      <c r="T5" s="26">
        <v>2</v>
      </c>
      <c r="U5" s="26">
        <v>2</v>
      </c>
      <c r="V5" s="63">
        <f t="shared" ref="V5:V14" si="3">U5</f>
        <v>2</v>
      </c>
      <c r="W5" s="26">
        <v>3</v>
      </c>
      <c r="X5" s="26">
        <v>3</v>
      </c>
      <c r="Y5" s="26">
        <v>3</v>
      </c>
      <c r="Z5" s="26">
        <v>3</v>
      </c>
      <c r="AA5" s="63">
        <f t="shared" ref="AA5:AA14" si="4">Z5</f>
        <v>3</v>
      </c>
      <c r="AB5" s="34">
        <f t="shared" ref="AB5:AB13" si="5">SUM(G5,L5,Q5,V5,AA5)</f>
        <v>6</v>
      </c>
    </row>
    <row r="6" spans="1:28" x14ac:dyDescent="0.25">
      <c r="A6" t="s">
        <v>3657</v>
      </c>
      <c r="B6" s="32" t="s">
        <v>3658</v>
      </c>
      <c r="C6" s="26">
        <v>0</v>
      </c>
      <c r="D6" s="26">
        <v>0</v>
      </c>
      <c r="E6" s="26">
        <v>0</v>
      </c>
      <c r="F6" s="26">
        <v>0</v>
      </c>
      <c r="G6" s="63">
        <f t="shared" si="0"/>
        <v>0</v>
      </c>
      <c r="H6" s="26">
        <v>0</v>
      </c>
      <c r="I6" s="26">
        <v>0</v>
      </c>
      <c r="J6" s="26">
        <v>1</v>
      </c>
      <c r="K6" s="26">
        <v>1</v>
      </c>
      <c r="L6" s="63">
        <f t="shared" si="1"/>
        <v>1</v>
      </c>
      <c r="M6" s="26">
        <v>1</v>
      </c>
      <c r="N6" s="26">
        <v>1</v>
      </c>
      <c r="O6" s="26">
        <v>1</v>
      </c>
      <c r="P6" s="26">
        <v>1</v>
      </c>
      <c r="Q6" s="63">
        <f t="shared" si="2"/>
        <v>1</v>
      </c>
      <c r="R6" s="26">
        <v>2</v>
      </c>
      <c r="S6" s="26">
        <v>2</v>
      </c>
      <c r="T6" s="26">
        <v>2</v>
      </c>
      <c r="U6" s="26">
        <v>2</v>
      </c>
      <c r="V6" s="63">
        <f t="shared" si="3"/>
        <v>2</v>
      </c>
      <c r="W6" s="26">
        <v>3</v>
      </c>
      <c r="X6" s="26">
        <v>3</v>
      </c>
      <c r="Y6" s="26">
        <v>3</v>
      </c>
      <c r="Z6" s="26">
        <v>3</v>
      </c>
      <c r="AA6" s="63">
        <f t="shared" si="4"/>
        <v>3</v>
      </c>
      <c r="AB6" s="34">
        <f t="shared" si="5"/>
        <v>7</v>
      </c>
    </row>
    <row r="7" spans="1:28" x14ac:dyDescent="0.25">
      <c r="A7" t="s">
        <v>3659</v>
      </c>
      <c r="B7" s="32" t="s">
        <v>3660</v>
      </c>
      <c r="C7" s="26">
        <v>0</v>
      </c>
      <c r="D7" s="26">
        <v>0</v>
      </c>
      <c r="E7" s="26">
        <v>3</v>
      </c>
      <c r="F7" s="26">
        <v>3</v>
      </c>
      <c r="G7" s="63">
        <f t="shared" si="0"/>
        <v>3</v>
      </c>
      <c r="H7" s="26">
        <v>3</v>
      </c>
      <c r="I7" s="26">
        <v>3</v>
      </c>
      <c r="J7" s="26">
        <v>3</v>
      </c>
      <c r="K7" s="26">
        <v>3</v>
      </c>
      <c r="L7" s="63">
        <f t="shared" si="1"/>
        <v>3</v>
      </c>
      <c r="M7" s="26">
        <v>4</v>
      </c>
      <c r="N7" s="26">
        <v>4</v>
      </c>
      <c r="O7" s="26">
        <v>4</v>
      </c>
      <c r="P7" s="26">
        <v>4</v>
      </c>
      <c r="Q7" s="63">
        <f t="shared" si="2"/>
        <v>4</v>
      </c>
      <c r="R7" s="26">
        <v>5</v>
      </c>
      <c r="S7" s="26">
        <v>5</v>
      </c>
      <c r="T7" s="26">
        <v>5</v>
      </c>
      <c r="U7" s="26">
        <v>5</v>
      </c>
      <c r="V7" s="63">
        <f t="shared" si="3"/>
        <v>5</v>
      </c>
      <c r="W7" s="26">
        <v>6</v>
      </c>
      <c r="X7" s="26">
        <v>6</v>
      </c>
      <c r="Y7" s="26">
        <v>6</v>
      </c>
      <c r="Z7" s="26">
        <v>6</v>
      </c>
      <c r="AA7" s="63">
        <f t="shared" si="4"/>
        <v>6</v>
      </c>
      <c r="AB7" s="34">
        <f t="shared" si="5"/>
        <v>21</v>
      </c>
    </row>
    <row r="8" spans="1:28" x14ac:dyDescent="0.25">
      <c r="A8" t="s">
        <v>3661</v>
      </c>
      <c r="B8" s="32" t="s">
        <v>3662</v>
      </c>
      <c r="C8" s="26">
        <v>0</v>
      </c>
      <c r="D8" s="26">
        <v>0</v>
      </c>
      <c r="E8" s="26">
        <v>0</v>
      </c>
      <c r="F8" s="26">
        <v>0</v>
      </c>
      <c r="G8" s="63">
        <f t="shared" si="0"/>
        <v>0</v>
      </c>
      <c r="H8" s="26">
        <v>0</v>
      </c>
      <c r="I8" s="26">
        <v>0</v>
      </c>
      <c r="J8" s="26">
        <v>1</v>
      </c>
      <c r="K8" s="26">
        <v>1</v>
      </c>
      <c r="L8" s="63">
        <f t="shared" si="1"/>
        <v>1</v>
      </c>
      <c r="M8" s="26">
        <v>2</v>
      </c>
      <c r="N8" s="26">
        <v>2</v>
      </c>
      <c r="O8" s="26">
        <v>2</v>
      </c>
      <c r="P8" s="26">
        <v>2</v>
      </c>
      <c r="Q8" s="63">
        <f t="shared" si="2"/>
        <v>2</v>
      </c>
      <c r="R8" s="26">
        <v>3</v>
      </c>
      <c r="S8" s="26">
        <v>3</v>
      </c>
      <c r="T8" s="26">
        <v>3</v>
      </c>
      <c r="U8" s="26">
        <v>3</v>
      </c>
      <c r="V8" s="63">
        <f t="shared" si="3"/>
        <v>3</v>
      </c>
      <c r="W8" s="26">
        <v>4</v>
      </c>
      <c r="X8" s="26">
        <v>4</v>
      </c>
      <c r="Y8" s="26">
        <v>4</v>
      </c>
      <c r="Z8" s="26">
        <v>4</v>
      </c>
      <c r="AA8" s="63">
        <f t="shared" si="4"/>
        <v>4</v>
      </c>
      <c r="AB8" s="34">
        <f t="shared" si="5"/>
        <v>10</v>
      </c>
    </row>
    <row r="9" spans="1:28" x14ac:dyDescent="0.25">
      <c r="A9" t="s">
        <v>3663</v>
      </c>
      <c r="B9" s="32" t="s">
        <v>3664</v>
      </c>
      <c r="C9" s="26">
        <v>0</v>
      </c>
      <c r="D9" s="26">
        <v>0</v>
      </c>
      <c r="E9" s="26">
        <v>1</v>
      </c>
      <c r="F9" s="26">
        <v>1</v>
      </c>
      <c r="G9" s="63">
        <f t="shared" si="0"/>
        <v>1</v>
      </c>
      <c r="H9" s="26">
        <v>1</v>
      </c>
      <c r="I9" s="26">
        <v>1</v>
      </c>
      <c r="J9" s="26">
        <v>2</v>
      </c>
      <c r="K9" s="26">
        <v>2</v>
      </c>
      <c r="L9" s="63">
        <f t="shared" si="1"/>
        <v>2</v>
      </c>
      <c r="M9" s="26">
        <v>3</v>
      </c>
      <c r="N9" s="26">
        <v>3</v>
      </c>
      <c r="O9" s="26">
        <v>3</v>
      </c>
      <c r="P9" s="26">
        <v>3</v>
      </c>
      <c r="Q9" s="63">
        <f t="shared" si="2"/>
        <v>3</v>
      </c>
      <c r="R9" s="26">
        <v>3</v>
      </c>
      <c r="S9" s="26">
        <v>3</v>
      </c>
      <c r="T9" s="26">
        <v>3</v>
      </c>
      <c r="U9" s="26">
        <v>3</v>
      </c>
      <c r="V9" s="63">
        <f t="shared" si="3"/>
        <v>3</v>
      </c>
      <c r="W9" s="26">
        <v>3</v>
      </c>
      <c r="X9" s="26">
        <v>3</v>
      </c>
      <c r="Y9" s="26">
        <v>3</v>
      </c>
      <c r="Z9" s="26">
        <v>3</v>
      </c>
      <c r="AA9" s="63">
        <f t="shared" si="4"/>
        <v>3</v>
      </c>
      <c r="AB9" s="34">
        <f t="shared" si="5"/>
        <v>12</v>
      </c>
    </row>
    <row r="10" spans="1:28" x14ac:dyDescent="0.25">
      <c r="A10" t="s">
        <v>3665</v>
      </c>
      <c r="B10" s="32" t="s">
        <v>3666</v>
      </c>
      <c r="C10" s="26">
        <v>0</v>
      </c>
      <c r="D10" s="26">
        <v>0</v>
      </c>
      <c r="E10" s="26">
        <v>0</v>
      </c>
      <c r="F10" s="26">
        <v>0</v>
      </c>
      <c r="G10" s="63">
        <f t="shared" si="0"/>
        <v>0</v>
      </c>
      <c r="H10" s="26">
        <v>1</v>
      </c>
      <c r="I10" s="26">
        <v>1</v>
      </c>
      <c r="J10" s="26">
        <v>1</v>
      </c>
      <c r="K10" s="26">
        <v>1</v>
      </c>
      <c r="L10" s="63">
        <f t="shared" si="1"/>
        <v>1</v>
      </c>
      <c r="M10" s="26">
        <v>2</v>
      </c>
      <c r="N10" s="26">
        <v>2</v>
      </c>
      <c r="O10" s="26">
        <v>3</v>
      </c>
      <c r="P10" s="26">
        <v>3</v>
      </c>
      <c r="Q10" s="63">
        <f t="shared" si="2"/>
        <v>3</v>
      </c>
      <c r="R10" s="26">
        <v>4</v>
      </c>
      <c r="S10" s="26">
        <v>4</v>
      </c>
      <c r="T10" s="26">
        <v>5</v>
      </c>
      <c r="U10" s="26">
        <v>5</v>
      </c>
      <c r="V10" s="63">
        <f t="shared" si="3"/>
        <v>5</v>
      </c>
      <c r="W10" s="26">
        <v>6</v>
      </c>
      <c r="X10" s="26">
        <v>6</v>
      </c>
      <c r="Y10" s="26">
        <v>7</v>
      </c>
      <c r="Z10" s="26">
        <v>7</v>
      </c>
      <c r="AA10" s="63">
        <f t="shared" si="4"/>
        <v>7</v>
      </c>
      <c r="AB10" s="34">
        <f t="shared" si="5"/>
        <v>16</v>
      </c>
    </row>
    <row r="11" spans="1:28" x14ac:dyDescent="0.25">
      <c r="A11" t="s">
        <v>3667</v>
      </c>
      <c r="B11" s="32" t="s">
        <v>3668</v>
      </c>
      <c r="C11" s="26">
        <v>0</v>
      </c>
      <c r="D11" s="26">
        <v>0</v>
      </c>
      <c r="E11" s="26">
        <v>1</v>
      </c>
      <c r="F11" s="26">
        <v>1</v>
      </c>
      <c r="G11" s="63">
        <f t="shared" si="0"/>
        <v>1</v>
      </c>
      <c r="H11" s="26">
        <v>2</v>
      </c>
      <c r="I11" s="26">
        <v>2</v>
      </c>
      <c r="J11" s="26">
        <v>3</v>
      </c>
      <c r="K11" s="26">
        <v>3</v>
      </c>
      <c r="L11" s="63">
        <f t="shared" si="1"/>
        <v>3</v>
      </c>
      <c r="M11" s="26">
        <v>4</v>
      </c>
      <c r="N11" s="26">
        <v>4</v>
      </c>
      <c r="O11" s="26">
        <v>5</v>
      </c>
      <c r="P11" s="26">
        <v>5</v>
      </c>
      <c r="Q11" s="63">
        <f t="shared" si="2"/>
        <v>5</v>
      </c>
      <c r="R11" s="26">
        <v>6</v>
      </c>
      <c r="S11" s="26">
        <v>6</v>
      </c>
      <c r="T11" s="26">
        <v>7</v>
      </c>
      <c r="U11" s="26">
        <v>7</v>
      </c>
      <c r="V11" s="63">
        <f t="shared" si="3"/>
        <v>7</v>
      </c>
      <c r="W11" s="26">
        <v>8</v>
      </c>
      <c r="X11" s="26">
        <v>8</v>
      </c>
      <c r="Y11" s="26">
        <v>9</v>
      </c>
      <c r="Z11" s="26">
        <v>9</v>
      </c>
      <c r="AA11" s="63">
        <f t="shared" si="4"/>
        <v>9</v>
      </c>
      <c r="AB11" s="34">
        <f t="shared" si="5"/>
        <v>25</v>
      </c>
    </row>
    <row r="12" spans="1:28" x14ac:dyDescent="0.25">
      <c r="A12" t="s">
        <v>3669</v>
      </c>
      <c r="B12" s="32" t="s">
        <v>3670</v>
      </c>
      <c r="C12" s="26">
        <v>0</v>
      </c>
      <c r="D12" s="26">
        <v>0</v>
      </c>
      <c r="E12" s="26">
        <v>1</v>
      </c>
      <c r="F12" s="26">
        <v>1</v>
      </c>
      <c r="G12" s="63">
        <f t="shared" si="0"/>
        <v>1</v>
      </c>
      <c r="H12" s="26">
        <v>2</v>
      </c>
      <c r="I12" s="26">
        <v>2</v>
      </c>
      <c r="J12" s="26">
        <v>2</v>
      </c>
      <c r="K12" s="26">
        <v>2</v>
      </c>
      <c r="L12" s="63">
        <f t="shared" si="1"/>
        <v>2</v>
      </c>
      <c r="M12" s="26">
        <v>2</v>
      </c>
      <c r="N12" s="26">
        <v>2</v>
      </c>
      <c r="O12" s="26">
        <v>2</v>
      </c>
      <c r="P12" s="26">
        <v>2</v>
      </c>
      <c r="Q12" s="63">
        <f t="shared" si="2"/>
        <v>2</v>
      </c>
      <c r="R12" s="26">
        <v>3</v>
      </c>
      <c r="S12" s="26">
        <v>3</v>
      </c>
      <c r="T12" s="26">
        <v>3</v>
      </c>
      <c r="U12" s="26">
        <v>3</v>
      </c>
      <c r="V12" s="63">
        <f t="shared" si="3"/>
        <v>3</v>
      </c>
      <c r="W12" s="26">
        <v>4</v>
      </c>
      <c r="X12" s="26">
        <v>4</v>
      </c>
      <c r="Y12" s="26">
        <v>4</v>
      </c>
      <c r="Z12" s="26">
        <v>4</v>
      </c>
      <c r="AA12" s="63">
        <f t="shared" si="4"/>
        <v>4</v>
      </c>
      <c r="AB12" s="34">
        <f t="shared" si="5"/>
        <v>12</v>
      </c>
    </row>
    <row r="13" spans="1:28" x14ac:dyDescent="0.25">
      <c r="A13" t="s">
        <v>3671</v>
      </c>
      <c r="B13" s="32" t="s">
        <v>3672</v>
      </c>
      <c r="C13" s="26">
        <v>0</v>
      </c>
      <c r="D13" s="26">
        <v>0</v>
      </c>
      <c r="E13" s="26">
        <v>1</v>
      </c>
      <c r="F13" s="26">
        <v>1</v>
      </c>
      <c r="G13" s="63">
        <f t="shared" si="0"/>
        <v>1</v>
      </c>
      <c r="H13" s="26">
        <v>1</v>
      </c>
      <c r="I13" s="26">
        <v>1</v>
      </c>
      <c r="J13" s="26">
        <v>1</v>
      </c>
      <c r="K13" s="26">
        <v>1</v>
      </c>
      <c r="L13" s="63">
        <f t="shared" si="1"/>
        <v>1</v>
      </c>
      <c r="M13" s="26">
        <v>2</v>
      </c>
      <c r="N13" s="26">
        <v>2</v>
      </c>
      <c r="O13" s="26">
        <v>2</v>
      </c>
      <c r="P13" s="26">
        <v>2</v>
      </c>
      <c r="Q13" s="63">
        <f t="shared" si="2"/>
        <v>2</v>
      </c>
      <c r="R13" s="26">
        <v>3</v>
      </c>
      <c r="S13" s="26">
        <v>3</v>
      </c>
      <c r="T13" s="26">
        <v>3</v>
      </c>
      <c r="U13" s="26">
        <v>3</v>
      </c>
      <c r="V13" s="63">
        <f t="shared" si="3"/>
        <v>3</v>
      </c>
      <c r="W13" s="26">
        <v>4</v>
      </c>
      <c r="X13" s="26">
        <v>4</v>
      </c>
      <c r="Y13" s="26">
        <v>4</v>
      </c>
      <c r="Z13" s="26">
        <v>4</v>
      </c>
      <c r="AA13" s="63">
        <f t="shared" si="4"/>
        <v>4</v>
      </c>
      <c r="AB13" s="34">
        <f t="shared" si="5"/>
        <v>11</v>
      </c>
    </row>
    <row r="14" spans="1:28" x14ac:dyDescent="0.25">
      <c r="A14" t="s">
        <v>3673</v>
      </c>
      <c r="B14" s="40" t="s">
        <v>3674</v>
      </c>
      <c r="C14" s="43">
        <f>C5+C6+C7+C8+C9+C10+C11+C12+C13</f>
        <v>0</v>
      </c>
      <c r="D14" s="43">
        <f>D5+D6+D7+D8+D9+D10+D11+D12+D13</f>
        <v>0</v>
      </c>
      <c r="E14" s="43">
        <f>E5+E6+E7+E8+E9+E10+E11+E12+E13</f>
        <v>7</v>
      </c>
      <c r="F14" s="43">
        <f>F5+F6+F7+F8+F9+F10+F11+F12+F13</f>
        <v>7</v>
      </c>
      <c r="G14" s="43">
        <f t="shared" si="0"/>
        <v>7</v>
      </c>
      <c r="H14" s="43">
        <f>H5+H6+H7+H8+H9+H10+H11+H12+H13</f>
        <v>10</v>
      </c>
      <c r="I14" s="43">
        <f>I5+I6+I7+I8+I9+I10+I11+I12+I13</f>
        <v>10</v>
      </c>
      <c r="J14" s="43">
        <f>J5+J6+J7+J8+J9+J10+J11+J12+J13</f>
        <v>14</v>
      </c>
      <c r="K14" s="43">
        <f>K5+K6+K7+K8+K9+K10+K11+K12+K13</f>
        <v>14</v>
      </c>
      <c r="L14" s="43">
        <f t="shared" si="1"/>
        <v>14</v>
      </c>
      <c r="M14" s="43">
        <f>M5+M6+M7+M8+M9+M10+M11+M12+M13</f>
        <v>21</v>
      </c>
      <c r="N14" s="43">
        <f>N5+N6+N7+N8+N9+N10+N11+N12+N13</f>
        <v>21</v>
      </c>
      <c r="O14" s="43">
        <f>O5+O6+O7+O8+O9+O10+O11+O12+O13</f>
        <v>23</v>
      </c>
      <c r="P14" s="43">
        <f>P5+P6+P7+P8+P9+P10+P11+P12+P13</f>
        <v>23</v>
      </c>
      <c r="Q14" s="43">
        <f t="shared" si="2"/>
        <v>23</v>
      </c>
      <c r="R14" s="43">
        <f>R5+R6+R7+R8+R9+R10+R11+R12+R13</f>
        <v>31</v>
      </c>
      <c r="S14" s="43">
        <f>S5+S6+S7+S8+S9+S10+S11+S12+S13</f>
        <v>31</v>
      </c>
      <c r="T14" s="43">
        <f>T5+T6+T7+T8+T9+T10+T11+T12+T13</f>
        <v>33</v>
      </c>
      <c r="U14" s="43">
        <f>U5+U6+U7+U8+U9+U10+U11+U12+U13</f>
        <v>33</v>
      </c>
      <c r="V14" s="43">
        <f t="shared" si="3"/>
        <v>33</v>
      </c>
      <c r="W14" s="43">
        <f>W5+W6+W7+W8+W9+W10+W11+W12+W13</f>
        <v>41</v>
      </c>
      <c r="X14" s="43">
        <f>X5+X6+X7+X8+X9+X10+X11+X12+X13</f>
        <v>41</v>
      </c>
      <c r="Y14" s="43">
        <f>Y5+Y6+Y7+Y8+Y9+Y10+Y11+Y12+Y13</f>
        <v>43</v>
      </c>
      <c r="Z14" s="43">
        <f>Z5+Z6+Z7+Z8+Z9+Z10+Z11+Z12+Z13</f>
        <v>43</v>
      </c>
      <c r="AA14" s="43">
        <f t="shared" si="4"/>
        <v>43</v>
      </c>
      <c r="AB14" s="34">
        <f>AA14</f>
        <v>43</v>
      </c>
    </row>
    <row r="15" spans="1:28" x14ac:dyDescent="0.25">
      <c r="A15" t="s">
        <v>3676</v>
      </c>
    </row>
    <row r="16" spans="1:28" x14ac:dyDescent="0.25">
      <c r="A16" t="s">
        <v>3677</v>
      </c>
      <c r="B16" s="31" t="s">
        <v>3678</v>
      </c>
    </row>
    <row r="17" spans="1:28" x14ac:dyDescent="0.25">
      <c r="A17" t="s">
        <v>3679</v>
      </c>
      <c r="B17" s="32" t="s">
        <v>3656</v>
      </c>
      <c r="C17" s="26">
        <v>150000</v>
      </c>
      <c r="D17" s="26">
        <v>150000</v>
      </c>
      <c r="E17" s="26">
        <v>150000</v>
      </c>
      <c r="F17" s="26">
        <v>150000</v>
      </c>
      <c r="G17" s="63">
        <f t="shared" ref="G17:G25" si="6">F17</f>
        <v>150000</v>
      </c>
      <c r="H17" s="26">
        <v>150000</v>
      </c>
      <c r="I17" s="26">
        <v>150000</v>
      </c>
      <c r="J17" s="26">
        <v>150000</v>
      </c>
      <c r="K17" s="26">
        <v>150000</v>
      </c>
      <c r="L17" s="63">
        <f t="shared" ref="L17:L25" si="7">K17</f>
        <v>150000</v>
      </c>
      <c r="M17" s="26">
        <v>150000</v>
      </c>
      <c r="N17" s="26">
        <v>150000</v>
      </c>
      <c r="O17" s="26">
        <v>150000</v>
      </c>
      <c r="P17" s="26">
        <v>150000</v>
      </c>
      <c r="Q17" s="63">
        <f t="shared" ref="Q17:Q25" si="8">P17</f>
        <v>150000</v>
      </c>
      <c r="R17" s="26">
        <f>M17*1.05</f>
        <v>157500</v>
      </c>
      <c r="S17" s="26">
        <f t="shared" ref="S17:S25" si="9">N17*1.05</f>
        <v>157500</v>
      </c>
      <c r="T17" s="26">
        <f t="shared" ref="T17:T25" si="10">O17*1.05</f>
        <v>157500</v>
      </c>
      <c r="U17" s="26">
        <f t="shared" ref="U17:U25" si="11">P17*1.05</f>
        <v>157500</v>
      </c>
      <c r="V17" s="63">
        <f t="shared" ref="V17:V25" si="12">U17</f>
        <v>157500</v>
      </c>
      <c r="W17" s="26">
        <f>R17*1.05</f>
        <v>165375</v>
      </c>
      <c r="X17" s="26">
        <f t="shared" ref="X17:X25" si="13">S17*1.05</f>
        <v>165375</v>
      </c>
      <c r="Y17" s="26">
        <f t="shared" ref="Y17:Y25" si="14">T17*1.05</f>
        <v>165375</v>
      </c>
      <c r="Z17" s="26">
        <f t="shared" ref="Z17:Z25" si="15">U17*1.05</f>
        <v>165375</v>
      </c>
      <c r="AA17" s="63">
        <f t="shared" ref="AA17:AA25" si="16">Z17</f>
        <v>165375</v>
      </c>
      <c r="AB17" s="34">
        <f t="shared" ref="AB17:AB25" si="17">SUM(G17,L17,Q17,V17,AA17)</f>
        <v>772875</v>
      </c>
    </row>
    <row r="18" spans="1:28" x14ac:dyDescent="0.25">
      <c r="A18" t="s">
        <v>3680</v>
      </c>
      <c r="B18" s="32" t="s">
        <v>3658</v>
      </c>
      <c r="C18" s="26">
        <v>150000</v>
      </c>
      <c r="D18" s="26">
        <v>150000</v>
      </c>
      <c r="E18" s="26">
        <v>150000</v>
      </c>
      <c r="F18" s="26">
        <v>150000</v>
      </c>
      <c r="G18" s="63">
        <f t="shared" si="6"/>
        <v>150000</v>
      </c>
      <c r="H18" s="26">
        <v>150000</v>
      </c>
      <c r="I18" s="26">
        <v>150000</v>
      </c>
      <c r="J18" s="26">
        <v>150000</v>
      </c>
      <c r="K18" s="26">
        <v>150000</v>
      </c>
      <c r="L18" s="63">
        <f t="shared" si="7"/>
        <v>150000</v>
      </c>
      <c r="M18" s="26">
        <f t="shared" ref="M18:M23" si="18">H18*1.05</f>
        <v>157500</v>
      </c>
      <c r="N18" s="26">
        <f t="shared" ref="N18:N23" si="19">I18*1.05</f>
        <v>157500</v>
      </c>
      <c r="O18" s="26">
        <f t="shared" ref="O18:O23" si="20">J18*1.05</f>
        <v>157500</v>
      </c>
      <c r="P18" s="26">
        <f t="shared" ref="P18:P23" si="21">K18*1.05</f>
        <v>157500</v>
      </c>
      <c r="Q18" s="63">
        <f t="shared" si="8"/>
        <v>157500</v>
      </c>
      <c r="R18" s="26">
        <f t="shared" ref="R18:R25" si="22">M18*1.05</f>
        <v>165375</v>
      </c>
      <c r="S18" s="26">
        <f t="shared" si="9"/>
        <v>165375</v>
      </c>
      <c r="T18" s="26">
        <f t="shared" si="10"/>
        <v>165375</v>
      </c>
      <c r="U18" s="26">
        <f t="shared" si="11"/>
        <v>165375</v>
      </c>
      <c r="V18" s="63">
        <f t="shared" si="12"/>
        <v>165375</v>
      </c>
      <c r="W18" s="26">
        <f t="shared" ref="W18:W25" si="23">R18*1.05</f>
        <v>173643.75</v>
      </c>
      <c r="X18" s="26">
        <f t="shared" si="13"/>
        <v>173643.75</v>
      </c>
      <c r="Y18" s="26">
        <f t="shared" si="14"/>
        <v>173643.75</v>
      </c>
      <c r="Z18" s="26">
        <f t="shared" si="15"/>
        <v>173643.75</v>
      </c>
      <c r="AA18" s="63">
        <f t="shared" si="16"/>
        <v>173643.75</v>
      </c>
      <c r="AB18" s="34">
        <f t="shared" si="17"/>
        <v>796518.75</v>
      </c>
    </row>
    <row r="19" spans="1:28" x14ac:dyDescent="0.25">
      <c r="A19" t="s">
        <v>3681</v>
      </c>
      <c r="B19" s="32" t="s">
        <v>3660</v>
      </c>
      <c r="C19" s="26">
        <v>150000</v>
      </c>
      <c r="D19" s="26">
        <v>150000</v>
      </c>
      <c r="E19" s="26">
        <v>150000</v>
      </c>
      <c r="F19" s="26">
        <v>150000</v>
      </c>
      <c r="G19" s="63">
        <f t="shared" si="6"/>
        <v>150000</v>
      </c>
      <c r="H19" s="26">
        <f t="shared" ref="H19:H25" si="24">C19*1.05</f>
        <v>157500</v>
      </c>
      <c r="I19" s="26">
        <f t="shared" ref="I19:I25" si="25">D19*1.05</f>
        <v>157500</v>
      </c>
      <c r="J19" s="26">
        <f t="shared" ref="J19:J25" si="26">E19*1.05</f>
        <v>157500</v>
      </c>
      <c r="K19" s="26">
        <f t="shared" ref="K19:K25" si="27">F19*1.05</f>
        <v>157500</v>
      </c>
      <c r="L19" s="63">
        <f t="shared" si="7"/>
        <v>157500</v>
      </c>
      <c r="M19" s="26">
        <f t="shared" si="18"/>
        <v>165375</v>
      </c>
      <c r="N19" s="26">
        <f t="shared" si="19"/>
        <v>165375</v>
      </c>
      <c r="O19" s="26">
        <f t="shared" si="20"/>
        <v>165375</v>
      </c>
      <c r="P19" s="26">
        <f t="shared" si="21"/>
        <v>165375</v>
      </c>
      <c r="Q19" s="63">
        <f t="shared" si="8"/>
        <v>165375</v>
      </c>
      <c r="R19" s="26">
        <f t="shared" si="22"/>
        <v>173643.75</v>
      </c>
      <c r="S19" s="26">
        <f t="shared" si="9"/>
        <v>173643.75</v>
      </c>
      <c r="T19" s="26">
        <f t="shared" si="10"/>
        <v>173643.75</v>
      </c>
      <c r="U19" s="26">
        <f t="shared" si="11"/>
        <v>173643.75</v>
      </c>
      <c r="V19" s="63">
        <f t="shared" si="12"/>
        <v>173643.75</v>
      </c>
      <c r="W19" s="26">
        <f t="shared" si="23"/>
        <v>182325.9375</v>
      </c>
      <c r="X19" s="26">
        <f t="shared" si="13"/>
        <v>182325.9375</v>
      </c>
      <c r="Y19" s="26">
        <f t="shared" si="14"/>
        <v>182325.9375</v>
      </c>
      <c r="Z19" s="26">
        <f t="shared" si="15"/>
        <v>182325.9375</v>
      </c>
      <c r="AA19" s="63">
        <f t="shared" si="16"/>
        <v>182325.9375</v>
      </c>
      <c r="AB19" s="34">
        <f t="shared" si="17"/>
        <v>828844.6875</v>
      </c>
    </row>
    <row r="20" spans="1:28" x14ac:dyDescent="0.25">
      <c r="A20" t="s">
        <v>3682</v>
      </c>
      <c r="B20" s="32" t="s">
        <v>3662</v>
      </c>
      <c r="C20" s="26">
        <v>150000</v>
      </c>
      <c r="D20" s="26">
        <v>150000</v>
      </c>
      <c r="E20" s="26">
        <v>150000</v>
      </c>
      <c r="F20" s="26">
        <v>150000</v>
      </c>
      <c r="G20" s="63">
        <f t="shared" si="6"/>
        <v>150000</v>
      </c>
      <c r="H20" s="26">
        <v>150000</v>
      </c>
      <c r="I20" s="26">
        <v>150000</v>
      </c>
      <c r="J20" s="26">
        <v>150000</v>
      </c>
      <c r="K20" s="26">
        <v>150000</v>
      </c>
      <c r="L20" s="63">
        <f t="shared" si="7"/>
        <v>150000</v>
      </c>
      <c r="M20" s="26">
        <f t="shared" si="18"/>
        <v>157500</v>
      </c>
      <c r="N20" s="26">
        <f t="shared" si="19"/>
        <v>157500</v>
      </c>
      <c r="O20" s="26">
        <f t="shared" si="20"/>
        <v>157500</v>
      </c>
      <c r="P20" s="26">
        <f t="shared" si="21"/>
        <v>157500</v>
      </c>
      <c r="Q20" s="63">
        <f t="shared" si="8"/>
        <v>157500</v>
      </c>
      <c r="R20" s="26">
        <f t="shared" si="22"/>
        <v>165375</v>
      </c>
      <c r="S20" s="26">
        <f t="shared" si="9"/>
        <v>165375</v>
      </c>
      <c r="T20" s="26">
        <f t="shared" si="10"/>
        <v>165375</v>
      </c>
      <c r="U20" s="26">
        <f t="shared" si="11"/>
        <v>165375</v>
      </c>
      <c r="V20" s="63">
        <f t="shared" si="12"/>
        <v>165375</v>
      </c>
      <c r="W20" s="26">
        <f t="shared" si="23"/>
        <v>173643.75</v>
      </c>
      <c r="X20" s="26">
        <f t="shared" si="13"/>
        <v>173643.75</v>
      </c>
      <c r="Y20" s="26">
        <f t="shared" si="14"/>
        <v>173643.75</v>
      </c>
      <c r="Z20" s="26">
        <f t="shared" si="15"/>
        <v>173643.75</v>
      </c>
      <c r="AA20" s="63">
        <f t="shared" si="16"/>
        <v>173643.75</v>
      </c>
      <c r="AB20" s="34">
        <f t="shared" si="17"/>
        <v>796518.75</v>
      </c>
    </row>
    <row r="21" spans="1:28" x14ac:dyDescent="0.25">
      <c r="A21" t="s">
        <v>3683</v>
      </c>
      <c r="B21" s="32" t="s">
        <v>3664</v>
      </c>
      <c r="C21" s="26">
        <v>220000</v>
      </c>
      <c r="D21" s="26">
        <v>220000</v>
      </c>
      <c r="E21" s="26">
        <v>220000</v>
      </c>
      <c r="F21" s="26">
        <v>220000</v>
      </c>
      <c r="G21" s="63">
        <f t="shared" si="6"/>
        <v>220000</v>
      </c>
      <c r="H21" s="26">
        <f t="shared" si="24"/>
        <v>231000</v>
      </c>
      <c r="I21" s="26">
        <f t="shared" si="25"/>
        <v>231000</v>
      </c>
      <c r="J21" s="26">
        <f t="shared" si="26"/>
        <v>231000</v>
      </c>
      <c r="K21" s="26">
        <f t="shared" si="27"/>
        <v>231000</v>
      </c>
      <c r="L21" s="63">
        <f t="shared" si="7"/>
        <v>231000</v>
      </c>
      <c r="M21" s="26">
        <f t="shared" si="18"/>
        <v>242550</v>
      </c>
      <c r="N21" s="26">
        <f t="shared" si="19"/>
        <v>242550</v>
      </c>
      <c r="O21" s="26">
        <f t="shared" si="20"/>
        <v>242550</v>
      </c>
      <c r="P21" s="26">
        <f t="shared" si="21"/>
        <v>242550</v>
      </c>
      <c r="Q21" s="63">
        <f t="shared" si="8"/>
        <v>242550</v>
      </c>
      <c r="R21" s="26">
        <f t="shared" si="22"/>
        <v>254677.5</v>
      </c>
      <c r="S21" s="26">
        <f t="shared" si="9"/>
        <v>254677.5</v>
      </c>
      <c r="T21" s="26">
        <f t="shared" si="10"/>
        <v>254677.5</v>
      </c>
      <c r="U21" s="26">
        <f t="shared" si="11"/>
        <v>254677.5</v>
      </c>
      <c r="V21" s="63">
        <f t="shared" si="12"/>
        <v>254677.5</v>
      </c>
      <c r="W21" s="26">
        <f t="shared" si="23"/>
        <v>267411.375</v>
      </c>
      <c r="X21" s="26">
        <f t="shared" si="13"/>
        <v>267411.375</v>
      </c>
      <c r="Y21" s="26">
        <f t="shared" si="14"/>
        <v>267411.375</v>
      </c>
      <c r="Z21" s="26">
        <f t="shared" si="15"/>
        <v>267411.375</v>
      </c>
      <c r="AA21" s="63">
        <f t="shared" si="16"/>
        <v>267411.375</v>
      </c>
      <c r="AB21" s="34">
        <f t="shared" si="17"/>
        <v>1215638.875</v>
      </c>
    </row>
    <row r="22" spans="1:28" x14ac:dyDescent="0.25">
      <c r="A22" t="s">
        <v>3685</v>
      </c>
      <c r="B22" s="32" t="s">
        <v>3666</v>
      </c>
      <c r="C22" s="26">
        <v>150000</v>
      </c>
      <c r="D22" s="26">
        <v>150000</v>
      </c>
      <c r="E22" s="26">
        <v>150000</v>
      </c>
      <c r="F22" s="26">
        <v>150000</v>
      </c>
      <c r="G22" s="63">
        <f t="shared" si="6"/>
        <v>150000</v>
      </c>
      <c r="H22" s="26">
        <v>150000</v>
      </c>
      <c r="I22" s="26">
        <v>150000</v>
      </c>
      <c r="J22" s="26">
        <v>150000</v>
      </c>
      <c r="K22" s="26">
        <v>150000</v>
      </c>
      <c r="L22" s="63">
        <f t="shared" si="7"/>
        <v>150000</v>
      </c>
      <c r="M22" s="26">
        <f t="shared" si="18"/>
        <v>157500</v>
      </c>
      <c r="N22" s="26">
        <f t="shared" si="19"/>
        <v>157500</v>
      </c>
      <c r="O22" s="26">
        <f t="shared" si="20"/>
        <v>157500</v>
      </c>
      <c r="P22" s="26">
        <f t="shared" si="21"/>
        <v>157500</v>
      </c>
      <c r="Q22" s="63">
        <f t="shared" si="8"/>
        <v>157500</v>
      </c>
      <c r="R22" s="26">
        <f t="shared" si="22"/>
        <v>165375</v>
      </c>
      <c r="S22" s="26">
        <f t="shared" si="9"/>
        <v>165375</v>
      </c>
      <c r="T22" s="26">
        <f t="shared" si="10"/>
        <v>165375</v>
      </c>
      <c r="U22" s="26">
        <f t="shared" si="11"/>
        <v>165375</v>
      </c>
      <c r="V22" s="63">
        <f t="shared" si="12"/>
        <v>165375</v>
      </c>
      <c r="W22" s="26">
        <f t="shared" si="23"/>
        <v>173643.75</v>
      </c>
      <c r="X22" s="26">
        <f t="shared" si="13"/>
        <v>173643.75</v>
      </c>
      <c r="Y22" s="26">
        <f t="shared" si="14"/>
        <v>173643.75</v>
      </c>
      <c r="Z22" s="26">
        <f t="shared" si="15"/>
        <v>173643.75</v>
      </c>
      <c r="AA22" s="63">
        <f t="shared" si="16"/>
        <v>173643.75</v>
      </c>
      <c r="AB22" s="34">
        <f t="shared" si="17"/>
        <v>796518.75</v>
      </c>
    </row>
    <row r="23" spans="1:28" x14ac:dyDescent="0.25">
      <c r="A23" t="s">
        <v>3686</v>
      </c>
      <c r="B23" s="32" t="s">
        <v>3668</v>
      </c>
      <c r="C23" s="26">
        <v>50000</v>
      </c>
      <c r="D23" s="26">
        <v>50000</v>
      </c>
      <c r="E23" s="26">
        <v>50000</v>
      </c>
      <c r="F23" s="26">
        <v>50000</v>
      </c>
      <c r="G23" s="63">
        <f t="shared" si="6"/>
        <v>50000</v>
      </c>
      <c r="H23" s="26">
        <f t="shared" si="24"/>
        <v>52500</v>
      </c>
      <c r="I23" s="26">
        <f t="shared" si="25"/>
        <v>52500</v>
      </c>
      <c r="J23" s="26">
        <f t="shared" si="26"/>
        <v>52500</v>
      </c>
      <c r="K23" s="26">
        <f t="shared" si="27"/>
        <v>52500</v>
      </c>
      <c r="L23" s="63">
        <f t="shared" si="7"/>
        <v>52500</v>
      </c>
      <c r="M23" s="26">
        <f t="shared" si="18"/>
        <v>55125</v>
      </c>
      <c r="N23" s="26">
        <f t="shared" si="19"/>
        <v>55125</v>
      </c>
      <c r="O23" s="26">
        <f t="shared" si="20"/>
        <v>55125</v>
      </c>
      <c r="P23" s="26">
        <f t="shared" si="21"/>
        <v>55125</v>
      </c>
      <c r="Q23" s="63">
        <f t="shared" si="8"/>
        <v>55125</v>
      </c>
      <c r="R23" s="26">
        <f t="shared" si="22"/>
        <v>57881.25</v>
      </c>
      <c r="S23" s="26">
        <f t="shared" si="9"/>
        <v>57881.25</v>
      </c>
      <c r="T23" s="26">
        <f t="shared" si="10"/>
        <v>57881.25</v>
      </c>
      <c r="U23" s="26">
        <f t="shared" si="11"/>
        <v>57881.25</v>
      </c>
      <c r="V23" s="63">
        <f t="shared" si="12"/>
        <v>57881.25</v>
      </c>
      <c r="W23" s="26">
        <f t="shared" si="23"/>
        <v>60775.3125</v>
      </c>
      <c r="X23" s="26">
        <f t="shared" si="13"/>
        <v>60775.3125</v>
      </c>
      <c r="Y23" s="26">
        <f t="shared" si="14"/>
        <v>60775.3125</v>
      </c>
      <c r="Z23" s="26">
        <f t="shared" si="15"/>
        <v>60775.3125</v>
      </c>
      <c r="AA23" s="63">
        <f t="shared" si="16"/>
        <v>60775.3125</v>
      </c>
      <c r="AB23" s="34">
        <f t="shared" si="17"/>
        <v>276281.5625</v>
      </c>
    </row>
    <row r="24" spans="1:28" x14ac:dyDescent="0.25">
      <c r="A24" t="s">
        <v>3687</v>
      </c>
      <c r="B24" s="32" t="s">
        <v>3670</v>
      </c>
      <c r="C24" s="26">
        <v>100000</v>
      </c>
      <c r="D24" s="26">
        <v>100000</v>
      </c>
      <c r="E24" s="26">
        <v>100000</v>
      </c>
      <c r="F24" s="26">
        <v>100000</v>
      </c>
      <c r="G24" s="63">
        <f t="shared" si="6"/>
        <v>100000</v>
      </c>
      <c r="H24" s="26">
        <v>175000</v>
      </c>
      <c r="I24" s="26">
        <v>175000</v>
      </c>
      <c r="J24" s="26">
        <v>175000</v>
      </c>
      <c r="K24" s="26">
        <v>175000</v>
      </c>
      <c r="L24" s="63">
        <f t="shared" si="7"/>
        <v>175000</v>
      </c>
      <c r="M24" s="26">
        <v>225000</v>
      </c>
      <c r="N24" s="26">
        <v>225000</v>
      </c>
      <c r="O24" s="26">
        <v>225000</v>
      </c>
      <c r="P24" s="26">
        <v>225000</v>
      </c>
      <c r="Q24" s="63">
        <f t="shared" si="8"/>
        <v>225000</v>
      </c>
      <c r="R24" s="26">
        <f t="shared" si="22"/>
        <v>236250</v>
      </c>
      <c r="S24" s="26">
        <f t="shared" si="9"/>
        <v>236250</v>
      </c>
      <c r="T24" s="26">
        <f t="shared" si="10"/>
        <v>236250</v>
      </c>
      <c r="U24" s="26">
        <f t="shared" si="11"/>
        <v>236250</v>
      </c>
      <c r="V24" s="63">
        <f t="shared" si="12"/>
        <v>236250</v>
      </c>
      <c r="W24" s="26">
        <f t="shared" si="23"/>
        <v>248062.5</v>
      </c>
      <c r="X24" s="26">
        <f t="shared" si="13"/>
        <v>248062.5</v>
      </c>
      <c r="Y24" s="26">
        <f t="shared" si="14"/>
        <v>248062.5</v>
      </c>
      <c r="Z24" s="26">
        <f t="shared" si="15"/>
        <v>248062.5</v>
      </c>
      <c r="AA24" s="63">
        <f t="shared" si="16"/>
        <v>248062.5</v>
      </c>
      <c r="AB24" s="34">
        <f t="shared" si="17"/>
        <v>984312.5</v>
      </c>
    </row>
    <row r="25" spans="1:28" x14ac:dyDescent="0.25">
      <c r="A25" t="s">
        <v>3688</v>
      </c>
      <c r="B25" s="32" t="s">
        <v>3672</v>
      </c>
      <c r="C25" s="26">
        <v>175000</v>
      </c>
      <c r="D25" s="26">
        <v>175000</v>
      </c>
      <c r="E25" s="26">
        <v>175000</v>
      </c>
      <c r="F25" s="26">
        <v>175000</v>
      </c>
      <c r="G25" s="63">
        <f t="shared" si="6"/>
        <v>175000</v>
      </c>
      <c r="H25" s="26">
        <f t="shared" si="24"/>
        <v>183750</v>
      </c>
      <c r="I25" s="26">
        <f t="shared" si="25"/>
        <v>183750</v>
      </c>
      <c r="J25" s="26">
        <f t="shared" si="26"/>
        <v>183750</v>
      </c>
      <c r="K25" s="26">
        <f t="shared" si="27"/>
        <v>183750</v>
      </c>
      <c r="L25" s="63">
        <f t="shared" si="7"/>
        <v>183750</v>
      </c>
      <c r="M25" s="26">
        <v>130000</v>
      </c>
      <c r="N25" s="26">
        <v>130000</v>
      </c>
      <c r="O25" s="26">
        <v>130000</v>
      </c>
      <c r="P25" s="26">
        <v>130000</v>
      </c>
      <c r="Q25" s="63">
        <f t="shared" si="8"/>
        <v>130000</v>
      </c>
      <c r="R25" s="26">
        <f t="shared" si="22"/>
        <v>136500</v>
      </c>
      <c r="S25" s="26">
        <f t="shared" si="9"/>
        <v>136500</v>
      </c>
      <c r="T25" s="26">
        <f t="shared" si="10"/>
        <v>136500</v>
      </c>
      <c r="U25" s="26">
        <f t="shared" si="11"/>
        <v>136500</v>
      </c>
      <c r="V25" s="63">
        <f t="shared" si="12"/>
        <v>136500</v>
      </c>
      <c r="W25" s="26">
        <f t="shared" si="23"/>
        <v>143325</v>
      </c>
      <c r="X25" s="26">
        <f t="shared" si="13"/>
        <v>143325</v>
      </c>
      <c r="Y25" s="26">
        <f t="shared" si="14"/>
        <v>143325</v>
      </c>
      <c r="Z25" s="26">
        <f t="shared" si="15"/>
        <v>143325</v>
      </c>
      <c r="AA25" s="63">
        <f t="shared" si="16"/>
        <v>143325</v>
      </c>
      <c r="AB25" s="34">
        <f t="shared" si="17"/>
        <v>768575</v>
      </c>
    </row>
    <row r="26" spans="1:28" x14ac:dyDescent="0.25">
      <c r="A26" t="s">
        <v>3689</v>
      </c>
    </row>
    <row r="27" spans="1:28" x14ac:dyDescent="0.25">
      <c r="A27" t="s">
        <v>3690</v>
      </c>
      <c r="B27" s="31" t="s">
        <v>3691</v>
      </c>
    </row>
    <row r="28" spans="1:28" x14ac:dyDescent="0.25">
      <c r="A28" t="s">
        <v>3692</v>
      </c>
      <c r="B28" s="32" t="s">
        <v>3693</v>
      </c>
      <c r="C28" s="28">
        <v>0.3</v>
      </c>
    </row>
    <row r="29" spans="1:28" x14ac:dyDescent="0.25">
      <c r="A29" t="s">
        <v>3695</v>
      </c>
    </row>
    <row r="30" spans="1:28" x14ac:dyDescent="0.25">
      <c r="A30" t="s">
        <v>3696</v>
      </c>
      <c r="B30" s="31" t="s">
        <v>3697</v>
      </c>
    </row>
    <row r="31" spans="1:28" x14ac:dyDescent="0.25">
      <c r="A31" t="s">
        <v>3698</v>
      </c>
      <c r="B31" s="32" t="s">
        <v>3656</v>
      </c>
      <c r="C31" s="28">
        <v>0.2</v>
      </c>
    </row>
    <row r="32" spans="1:28" x14ac:dyDescent="0.25">
      <c r="A32" t="s">
        <v>3699</v>
      </c>
      <c r="B32" s="32" t="s">
        <v>3658</v>
      </c>
      <c r="C32" s="28">
        <v>0.2</v>
      </c>
    </row>
    <row r="33" spans="1:3" x14ac:dyDescent="0.25">
      <c r="A33" t="s">
        <v>3700</v>
      </c>
      <c r="B33" s="32" t="s">
        <v>3660</v>
      </c>
      <c r="C33" s="28">
        <v>0.2</v>
      </c>
    </row>
    <row r="34" spans="1:3" x14ac:dyDescent="0.25">
      <c r="A34" t="s">
        <v>3701</v>
      </c>
      <c r="B34" s="32" t="s">
        <v>3662</v>
      </c>
      <c r="C34" s="28">
        <v>0.2</v>
      </c>
    </row>
    <row r="35" spans="1:3" x14ac:dyDescent="0.25">
      <c r="A35" t="s">
        <v>3702</v>
      </c>
      <c r="B35" s="32" t="s">
        <v>3664</v>
      </c>
      <c r="C35" s="28">
        <v>0.2</v>
      </c>
    </row>
    <row r="36" spans="1:3" x14ac:dyDescent="0.25">
      <c r="A36" t="s">
        <v>3703</v>
      </c>
      <c r="B36" s="32" t="s">
        <v>3666</v>
      </c>
      <c r="C36" s="28">
        <v>0.2</v>
      </c>
    </row>
    <row r="37" spans="1:3" x14ac:dyDescent="0.25">
      <c r="A37" t="s">
        <v>3704</v>
      </c>
      <c r="B37" s="32" t="s">
        <v>3668</v>
      </c>
      <c r="C37" s="28">
        <v>0.2</v>
      </c>
    </row>
    <row r="38" spans="1:3" x14ac:dyDescent="0.25">
      <c r="A38" t="s">
        <v>3705</v>
      </c>
      <c r="B38" s="32" t="s">
        <v>3670</v>
      </c>
      <c r="C38" s="28">
        <v>0.2</v>
      </c>
    </row>
    <row r="39" spans="1:3" x14ac:dyDescent="0.25">
      <c r="A39" t="s">
        <v>3706</v>
      </c>
      <c r="B39" s="32" t="s">
        <v>3672</v>
      </c>
      <c r="C39" s="28">
        <v>0.2</v>
      </c>
    </row>
    <row r="40" spans="1:3" x14ac:dyDescent="0.25">
      <c r="A40" t="s">
        <v>3708</v>
      </c>
    </row>
    <row r="41" spans="1:3" x14ac:dyDescent="0.25">
      <c r="A41" t="s">
        <v>3709</v>
      </c>
      <c r="B41" s="31" t="s">
        <v>3710</v>
      </c>
    </row>
    <row r="42" spans="1:3" x14ac:dyDescent="0.25">
      <c r="A42" t="s">
        <v>3711</v>
      </c>
      <c r="B42" s="32" t="s">
        <v>3656</v>
      </c>
      <c r="C42" s="26">
        <v>30000</v>
      </c>
    </row>
    <row r="43" spans="1:3" x14ac:dyDescent="0.25">
      <c r="A43" t="s">
        <v>3712</v>
      </c>
      <c r="B43" s="32" t="s">
        <v>3658</v>
      </c>
      <c r="C43" s="26">
        <v>30000</v>
      </c>
    </row>
    <row r="44" spans="1:3" x14ac:dyDescent="0.25">
      <c r="A44" t="s">
        <v>3713</v>
      </c>
      <c r="B44" s="32" t="s">
        <v>3660</v>
      </c>
      <c r="C44" s="26">
        <v>30000</v>
      </c>
    </row>
    <row r="45" spans="1:3" x14ac:dyDescent="0.25">
      <c r="A45" t="s">
        <v>3714</v>
      </c>
      <c r="B45" s="32" t="s">
        <v>3662</v>
      </c>
      <c r="C45" s="26">
        <v>30000</v>
      </c>
    </row>
    <row r="46" spans="1:3" x14ac:dyDescent="0.25">
      <c r="A46" t="s">
        <v>3715</v>
      </c>
      <c r="B46" s="32" t="s">
        <v>3664</v>
      </c>
      <c r="C46" s="26">
        <v>30000</v>
      </c>
    </row>
    <row r="47" spans="1:3" x14ac:dyDescent="0.25">
      <c r="A47" t="s">
        <v>3716</v>
      </c>
      <c r="B47" s="32" t="s">
        <v>3666</v>
      </c>
      <c r="C47" s="26">
        <v>30000</v>
      </c>
    </row>
    <row r="48" spans="1:3" x14ac:dyDescent="0.25">
      <c r="A48" t="s">
        <v>3717</v>
      </c>
      <c r="B48" s="32" t="s">
        <v>3668</v>
      </c>
      <c r="C48" s="26">
        <v>30000</v>
      </c>
    </row>
    <row r="49" spans="1:28" x14ac:dyDescent="0.25">
      <c r="A49" t="s">
        <v>3718</v>
      </c>
      <c r="B49" s="32" t="s">
        <v>3670</v>
      </c>
      <c r="C49" s="26">
        <v>30000</v>
      </c>
    </row>
    <row r="50" spans="1:28" x14ac:dyDescent="0.25">
      <c r="A50" t="s">
        <v>3719</v>
      </c>
      <c r="B50" s="32" t="s">
        <v>3672</v>
      </c>
      <c r="C50" s="26">
        <v>30000</v>
      </c>
    </row>
    <row r="51" spans="1:28" x14ac:dyDescent="0.25">
      <c r="A51" t="s">
        <v>3720</v>
      </c>
    </row>
    <row r="52" spans="1:28" x14ac:dyDescent="0.25">
      <c r="A52" t="s">
        <v>3721</v>
      </c>
      <c r="B52" s="17" t="s">
        <v>3722</v>
      </c>
    </row>
    <row r="53" spans="1:28" x14ac:dyDescent="0.25">
      <c r="A53" t="s">
        <v>3723</v>
      </c>
      <c r="B53" s="32" t="s">
        <v>3656</v>
      </c>
      <c r="C53" s="24">
        <f>C5*(C17*(1+$C$28+$C$31)+$C$42)/4</f>
        <v>0</v>
      </c>
      <c r="D53" s="24">
        <f>D5*(D17*(1+$C$28+$C$31)+$C$42)/4</f>
        <v>0</v>
      </c>
      <c r="E53" s="24">
        <f>E5*(E17*(1+$C$28+$C$31)+$C$42)/4</f>
        <v>0</v>
      </c>
      <c r="F53" s="24">
        <f>F5*(F17*(1+$C$28+$C$31)+$C$42)/4</f>
        <v>0</v>
      </c>
      <c r="G53" s="33">
        <f t="shared" ref="G53:G62" si="28">SUM(C53:F53)</f>
        <v>0</v>
      </c>
      <c r="H53" s="24">
        <f>H5*(H17*(1+$C$28+$C$31)+$C$42)/4</f>
        <v>0</v>
      </c>
      <c r="I53" s="24">
        <f>I5*(I17*(1+$C$28+$C$31)+$C$42)/4</f>
        <v>0</v>
      </c>
      <c r="J53" s="24">
        <f>J5*(J17*(1+$C$28+$C$31)+$C$42)/4</f>
        <v>0</v>
      </c>
      <c r="K53" s="24">
        <f>K5*(K17*(1+$C$28+$C$31)+$C$42)/4</f>
        <v>0</v>
      </c>
      <c r="L53" s="33">
        <f t="shared" ref="L53:L62" si="29">SUM(H53:K53)</f>
        <v>0</v>
      </c>
      <c r="M53" s="24">
        <f>M5*(M17*(1+$C$28+$C$31)+$C$42)/4</f>
        <v>63750</v>
      </c>
      <c r="N53" s="24">
        <f>N5*(N17*(1+$C$28+$C$31)+$C$42)/4</f>
        <v>63750</v>
      </c>
      <c r="O53" s="24">
        <f>O5*(O17*(1+$C$28+$C$31)+$C$42)/4</f>
        <v>63750</v>
      </c>
      <c r="P53" s="24">
        <f>P5*(P17*(1+$C$28+$C$31)+$C$42)/4</f>
        <v>63750</v>
      </c>
      <c r="Q53" s="33">
        <f t="shared" ref="Q53:Q62" si="30">SUM(M53:P53)</f>
        <v>255000</v>
      </c>
      <c r="R53" s="24">
        <f>R5*(R17*(1+$C$28+$C$31)+$C$42)/4</f>
        <v>133125</v>
      </c>
      <c r="S53" s="24">
        <f>S5*(S17*(1+$C$28+$C$31)+$C$42)/4</f>
        <v>133125</v>
      </c>
      <c r="T53" s="24">
        <f>T5*(T17*(1+$C$28+$C$31)+$C$42)/4</f>
        <v>133125</v>
      </c>
      <c r="U53" s="24">
        <f>U5*(U17*(1+$C$28+$C$31)+$C$42)/4</f>
        <v>133125</v>
      </c>
      <c r="V53" s="33">
        <f t="shared" ref="V53:V62" si="31">SUM(R53:U53)</f>
        <v>532500</v>
      </c>
      <c r="W53" s="24">
        <f>W5*(W17*(1+$C$28+$C$31)+$C$42)/4</f>
        <v>208546.875</v>
      </c>
      <c r="X53" s="24">
        <f>X5*(X17*(1+$C$28+$C$31)+$C$42)/4</f>
        <v>208546.875</v>
      </c>
      <c r="Y53" s="24">
        <f>Y5*(Y17*(1+$C$28+$C$31)+$C$42)/4</f>
        <v>208546.875</v>
      </c>
      <c r="Z53" s="24">
        <f>Z5*(Z17*(1+$C$28+$C$31)+$C$42)/4</f>
        <v>208546.875</v>
      </c>
      <c r="AA53" s="33">
        <f t="shared" ref="AA53:AA62" si="32">SUM(W53:Z53)</f>
        <v>834187.5</v>
      </c>
      <c r="AB53" s="34">
        <f t="shared" ref="AB53:AB62" si="33">SUM(G53,L53,Q53,V53,AA53)</f>
        <v>1621687.5</v>
      </c>
    </row>
    <row r="54" spans="1:28" x14ac:dyDescent="0.25">
      <c r="A54" t="s">
        <v>3725</v>
      </c>
      <c r="B54" s="32" t="s">
        <v>3658</v>
      </c>
      <c r="C54" s="24">
        <f>C6*(C18*(1+$C$28+$C$32)+$C$43)/4</f>
        <v>0</v>
      </c>
      <c r="D54" s="24">
        <f>D6*(D18*(1+$C$28+$C$32)+$C$43)/4</f>
        <v>0</v>
      </c>
      <c r="E54" s="24">
        <f>E6*(E18*(1+$C$28+$C$32)+$C$43)/4</f>
        <v>0</v>
      </c>
      <c r="F54" s="24">
        <f>F6*(F18*(1+$C$28+$C$32)+$C$43)/4</f>
        <v>0</v>
      </c>
      <c r="G54" s="33">
        <f t="shared" si="28"/>
        <v>0</v>
      </c>
      <c r="H54" s="24">
        <f>H6*(H18*(1+$C$28+$C$32)+$C$43)/4</f>
        <v>0</v>
      </c>
      <c r="I54" s="24">
        <f>I6*(I18*(1+$C$28+$C$32)+$C$43)/4</f>
        <v>0</v>
      </c>
      <c r="J54" s="24">
        <f>J6*(J18*(1+$C$28+$C$32)+$C$43)/4</f>
        <v>63750</v>
      </c>
      <c r="K54" s="24">
        <f>K6*(K18*(1+$C$28+$C$32)+$C$43)/4</f>
        <v>63750</v>
      </c>
      <c r="L54" s="33">
        <f t="shared" si="29"/>
        <v>127500</v>
      </c>
      <c r="M54" s="24">
        <f>M6*(M18*(1+$C$28+$C$32)+$C$43)/4</f>
        <v>66562.5</v>
      </c>
      <c r="N54" s="24">
        <f>N6*(N18*(1+$C$28+$C$32)+$C$43)/4</f>
        <v>66562.5</v>
      </c>
      <c r="O54" s="24">
        <f>O6*(O18*(1+$C$28+$C$32)+$C$43)/4</f>
        <v>66562.5</v>
      </c>
      <c r="P54" s="24">
        <f>P6*(P18*(1+$C$28+$C$32)+$C$43)/4</f>
        <v>66562.5</v>
      </c>
      <c r="Q54" s="33">
        <f t="shared" si="30"/>
        <v>266250</v>
      </c>
      <c r="R54" s="24">
        <f>R6*(R18*(1+$C$28+$C$32)+$C$43)/4</f>
        <v>139031.25</v>
      </c>
      <c r="S54" s="24">
        <f>S6*(S18*(1+$C$28+$C$32)+$C$43)/4</f>
        <v>139031.25</v>
      </c>
      <c r="T54" s="24">
        <f>T6*(T18*(1+$C$28+$C$32)+$C$43)/4</f>
        <v>139031.25</v>
      </c>
      <c r="U54" s="24">
        <f>U6*(U18*(1+$C$28+$C$32)+$C$43)/4</f>
        <v>139031.25</v>
      </c>
      <c r="V54" s="33">
        <f t="shared" si="31"/>
        <v>556125</v>
      </c>
      <c r="W54" s="24">
        <f>W6*(W18*(1+$C$28+$C$32)+$C$43)/4</f>
        <v>217849.21875</v>
      </c>
      <c r="X54" s="24">
        <f>X6*(X18*(1+$C$28+$C$32)+$C$43)/4</f>
        <v>217849.21875</v>
      </c>
      <c r="Y54" s="24">
        <f>Y6*(Y18*(1+$C$28+$C$32)+$C$43)/4</f>
        <v>217849.21875</v>
      </c>
      <c r="Z54" s="24">
        <f>Z6*(Z18*(1+$C$28+$C$32)+$C$43)/4</f>
        <v>217849.21875</v>
      </c>
      <c r="AA54" s="33">
        <f t="shared" si="32"/>
        <v>871396.875</v>
      </c>
      <c r="AB54" s="34">
        <f t="shared" si="33"/>
        <v>1821271.875</v>
      </c>
    </row>
    <row r="55" spans="1:28" x14ac:dyDescent="0.25">
      <c r="A55" t="s">
        <v>3727</v>
      </c>
      <c r="B55" s="32" t="s">
        <v>3660</v>
      </c>
      <c r="C55" s="24">
        <f>C7*(C19*(1+$C$28+$C$33)+$C$44)/4</f>
        <v>0</v>
      </c>
      <c r="D55" s="24">
        <f>D7*(D19*(1+$C$28+$C$33)+$C$44)/4</f>
        <v>0</v>
      </c>
      <c r="E55" s="24">
        <f>E7*(E19*(1+$C$28+$C$33)+$C$44)/4</f>
        <v>191250</v>
      </c>
      <c r="F55" s="24">
        <f>F7*(F19*(1+$C$28+$C$33)+$C$44)/4</f>
        <v>191250</v>
      </c>
      <c r="G55" s="33">
        <f t="shared" si="28"/>
        <v>382500</v>
      </c>
      <c r="H55" s="24">
        <f>H7*(H19*(1+$C$28+$C$33)+$C$44)/4</f>
        <v>199687.5</v>
      </c>
      <c r="I55" s="24">
        <f>I7*(I19*(1+$C$28+$C$33)+$C$44)/4</f>
        <v>199687.5</v>
      </c>
      <c r="J55" s="24">
        <f>J7*(J19*(1+$C$28+$C$33)+$C$44)/4</f>
        <v>199687.5</v>
      </c>
      <c r="K55" s="24">
        <f>K7*(K19*(1+$C$28+$C$33)+$C$44)/4</f>
        <v>199687.5</v>
      </c>
      <c r="L55" s="33">
        <f t="shared" si="29"/>
        <v>798750</v>
      </c>
      <c r="M55" s="24">
        <f>M7*(M19*(1+$C$28+$C$33)+$C$44)/4</f>
        <v>278062.5</v>
      </c>
      <c r="N55" s="24">
        <f>N7*(N19*(1+$C$28+$C$33)+$C$44)/4</f>
        <v>278062.5</v>
      </c>
      <c r="O55" s="24">
        <f>O7*(O19*(1+$C$28+$C$33)+$C$44)/4</f>
        <v>278062.5</v>
      </c>
      <c r="P55" s="24">
        <f>P7*(P19*(1+$C$28+$C$33)+$C$44)/4</f>
        <v>278062.5</v>
      </c>
      <c r="Q55" s="33">
        <f t="shared" si="30"/>
        <v>1112250</v>
      </c>
      <c r="R55" s="24">
        <f>R7*(R19*(1+$C$28+$C$33)+$C$44)/4</f>
        <v>363082.03125</v>
      </c>
      <c r="S55" s="24">
        <f>S7*(S19*(1+$C$28+$C$33)+$C$44)/4</f>
        <v>363082.03125</v>
      </c>
      <c r="T55" s="24">
        <f>T7*(T19*(1+$C$28+$C$33)+$C$44)/4</f>
        <v>363082.03125</v>
      </c>
      <c r="U55" s="24">
        <f>U7*(U19*(1+$C$28+$C$33)+$C$44)/4</f>
        <v>363082.03125</v>
      </c>
      <c r="V55" s="33">
        <f t="shared" si="31"/>
        <v>1452328.125</v>
      </c>
      <c r="W55" s="24">
        <f>W7*(W19*(1+$C$28+$C$33)+$C$44)/4</f>
        <v>455233.359375</v>
      </c>
      <c r="X55" s="24">
        <f>X7*(X19*(1+$C$28+$C$33)+$C$44)/4</f>
        <v>455233.359375</v>
      </c>
      <c r="Y55" s="24">
        <f>Y7*(Y19*(1+$C$28+$C$33)+$C$44)/4</f>
        <v>455233.359375</v>
      </c>
      <c r="Z55" s="24">
        <f>Z7*(Z19*(1+$C$28+$C$33)+$C$44)/4</f>
        <v>455233.359375</v>
      </c>
      <c r="AA55" s="33">
        <f t="shared" si="32"/>
        <v>1820933.4375</v>
      </c>
      <c r="AB55" s="34">
        <f t="shared" si="33"/>
        <v>5566761.5625</v>
      </c>
    </row>
    <row r="56" spans="1:28" x14ac:dyDescent="0.25">
      <c r="A56" t="s">
        <v>3729</v>
      </c>
      <c r="B56" s="32" t="s">
        <v>3662</v>
      </c>
      <c r="C56" s="24">
        <f>C8*(C20*(1+$C$28+$C$34)+$C$45)/4</f>
        <v>0</v>
      </c>
      <c r="D56" s="24">
        <f>D8*(D20*(1+$C$28+$C$34)+$C$45)/4</f>
        <v>0</v>
      </c>
      <c r="E56" s="24">
        <f>E8*(E20*(1+$C$28+$C$34)+$C$45)/4</f>
        <v>0</v>
      </c>
      <c r="F56" s="24">
        <f>F8*(F20*(1+$C$28+$C$34)+$C$45)/4</f>
        <v>0</v>
      </c>
      <c r="G56" s="33">
        <f t="shared" si="28"/>
        <v>0</v>
      </c>
      <c r="H56" s="24">
        <f>H8*(H20*(1+$C$28+$C$34)+$C$45)/4</f>
        <v>0</v>
      </c>
      <c r="I56" s="24">
        <f>I8*(I20*(1+$C$28+$C$34)+$C$45)/4</f>
        <v>0</v>
      </c>
      <c r="J56" s="24">
        <f>J8*(J20*(1+$C$28+$C$34)+$C$45)/4</f>
        <v>63750</v>
      </c>
      <c r="K56" s="24">
        <f>K8*(K20*(1+$C$28+$C$34)+$C$45)/4</f>
        <v>63750</v>
      </c>
      <c r="L56" s="33">
        <f t="shared" si="29"/>
        <v>127500</v>
      </c>
      <c r="M56" s="24">
        <f>M8*(M20*(1+$C$28+$C$34)+$C$45)/4</f>
        <v>133125</v>
      </c>
      <c r="N56" s="24">
        <f>N8*(N20*(1+$C$28+$C$34)+$C$45)/4</f>
        <v>133125</v>
      </c>
      <c r="O56" s="24">
        <f>O8*(O20*(1+$C$28+$C$34)+$C$45)/4</f>
        <v>133125</v>
      </c>
      <c r="P56" s="24">
        <f>P8*(P20*(1+$C$28+$C$34)+$C$45)/4</f>
        <v>133125</v>
      </c>
      <c r="Q56" s="33">
        <f t="shared" si="30"/>
        <v>532500</v>
      </c>
      <c r="R56" s="24">
        <f>R8*(R20*(1+$C$28+$C$34)+$C$45)/4</f>
        <v>208546.875</v>
      </c>
      <c r="S56" s="24">
        <f>S8*(S20*(1+$C$28+$C$34)+$C$45)/4</f>
        <v>208546.875</v>
      </c>
      <c r="T56" s="24">
        <f>T8*(T20*(1+$C$28+$C$34)+$C$45)/4</f>
        <v>208546.875</v>
      </c>
      <c r="U56" s="24">
        <f>U8*(U20*(1+$C$28+$C$34)+$C$45)/4</f>
        <v>208546.875</v>
      </c>
      <c r="V56" s="33">
        <f t="shared" si="31"/>
        <v>834187.5</v>
      </c>
      <c r="W56" s="24">
        <f>W8*(W20*(1+$C$28+$C$34)+$C$45)/4</f>
        <v>290465.625</v>
      </c>
      <c r="X56" s="24">
        <f>X8*(X20*(1+$C$28+$C$34)+$C$45)/4</f>
        <v>290465.625</v>
      </c>
      <c r="Y56" s="24">
        <f>Y8*(Y20*(1+$C$28+$C$34)+$C$45)/4</f>
        <v>290465.625</v>
      </c>
      <c r="Z56" s="24">
        <f>Z8*(Z20*(1+$C$28+$C$34)+$C$45)/4</f>
        <v>290465.625</v>
      </c>
      <c r="AA56" s="33">
        <f t="shared" si="32"/>
        <v>1161862.5</v>
      </c>
      <c r="AB56" s="34">
        <f t="shared" si="33"/>
        <v>2656050</v>
      </c>
    </row>
    <row r="57" spans="1:28" x14ac:dyDescent="0.25">
      <c r="A57" t="s">
        <v>3731</v>
      </c>
      <c r="B57" s="32" t="s">
        <v>3664</v>
      </c>
      <c r="C57" s="24">
        <f>C9*(C21*(1+$C$28+$C$35)+$C$46)/4</f>
        <v>0</v>
      </c>
      <c r="D57" s="24">
        <f>D9*(D21*(1+$C$28+$C$35)+$C$46)/4</f>
        <v>0</v>
      </c>
      <c r="E57" s="24">
        <f>E9*(E21*(1+$C$28+$C$35)+$C$46)/4</f>
        <v>90000</v>
      </c>
      <c r="F57" s="24">
        <f>F9*(F21*(1+$C$28+$C$35)+$C$46)/4</f>
        <v>90000</v>
      </c>
      <c r="G57" s="33">
        <f t="shared" si="28"/>
        <v>180000</v>
      </c>
      <c r="H57" s="24">
        <f>H9*(H21*(1+$C$28+$C$35)+$C$46)/4</f>
        <v>94125</v>
      </c>
      <c r="I57" s="24">
        <f>I9*(I21*(1+$C$28+$C$35)+$C$46)/4</f>
        <v>94125</v>
      </c>
      <c r="J57" s="24">
        <f>J9*(J21*(1+$C$28+$C$35)+$C$46)/4</f>
        <v>188250</v>
      </c>
      <c r="K57" s="24">
        <f>K9*(K21*(1+$C$28+$C$35)+$C$46)/4</f>
        <v>188250</v>
      </c>
      <c r="L57" s="33">
        <f t="shared" si="29"/>
        <v>564750</v>
      </c>
      <c r="M57" s="24">
        <f>M9*(M21*(1+$C$28+$C$35)+$C$46)/4</f>
        <v>295368.75</v>
      </c>
      <c r="N57" s="24">
        <f>N9*(N21*(1+$C$28+$C$35)+$C$46)/4</f>
        <v>295368.75</v>
      </c>
      <c r="O57" s="24">
        <f>O9*(O21*(1+$C$28+$C$35)+$C$46)/4</f>
        <v>295368.75</v>
      </c>
      <c r="P57" s="24">
        <f>P9*(P21*(1+$C$28+$C$35)+$C$46)/4</f>
        <v>295368.75</v>
      </c>
      <c r="Q57" s="33">
        <f t="shared" si="30"/>
        <v>1181475</v>
      </c>
      <c r="R57" s="24">
        <f>R9*(R21*(1+$C$28+$C$35)+$C$46)/4</f>
        <v>309012.1875</v>
      </c>
      <c r="S57" s="24">
        <f>S9*(S21*(1+$C$28+$C$35)+$C$46)/4</f>
        <v>309012.1875</v>
      </c>
      <c r="T57" s="24">
        <f>T9*(T21*(1+$C$28+$C$35)+$C$46)/4</f>
        <v>309012.1875</v>
      </c>
      <c r="U57" s="24">
        <f>U9*(U21*(1+$C$28+$C$35)+$C$46)/4</f>
        <v>309012.1875</v>
      </c>
      <c r="V57" s="33">
        <f t="shared" si="31"/>
        <v>1236048.75</v>
      </c>
      <c r="W57" s="24">
        <f>W9*(W21*(1+$C$28+$C$35)+$C$46)/4</f>
        <v>323337.796875</v>
      </c>
      <c r="X57" s="24">
        <f>X9*(X21*(1+$C$28+$C$35)+$C$46)/4</f>
        <v>323337.796875</v>
      </c>
      <c r="Y57" s="24">
        <f>Y9*(Y21*(1+$C$28+$C$35)+$C$46)/4</f>
        <v>323337.796875</v>
      </c>
      <c r="Z57" s="24">
        <f>Z9*(Z21*(1+$C$28+$C$35)+$C$46)/4</f>
        <v>323337.796875</v>
      </c>
      <c r="AA57" s="33">
        <f t="shared" si="32"/>
        <v>1293351.1875</v>
      </c>
      <c r="AB57" s="34">
        <f t="shared" si="33"/>
        <v>4455624.9375</v>
      </c>
    </row>
    <row r="58" spans="1:28" x14ac:dyDescent="0.25">
      <c r="A58" t="s">
        <v>3733</v>
      </c>
      <c r="B58" s="32" t="s">
        <v>3666</v>
      </c>
      <c r="C58" s="24">
        <f>C10*(C22*(1+$C$28+$C$36)+$C$47)/4</f>
        <v>0</v>
      </c>
      <c r="D58" s="24">
        <f>D10*(D22*(1+$C$28+$C$36)+$C$47)/4</f>
        <v>0</v>
      </c>
      <c r="E58" s="24">
        <f>E10*(E22*(1+$C$28+$C$36)+$C$47)/4</f>
        <v>0</v>
      </c>
      <c r="F58" s="24">
        <f>F10*(F22*(1+$C$28+$C$36)+$C$47)/4</f>
        <v>0</v>
      </c>
      <c r="G58" s="33">
        <f t="shared" si="28"/>
        <v>0</v>
      </c>
      <c r="H58" s="24">
        <f>H10*(H22*(1+$C$28+$C$36)+$C$47)/4</f>
        <v>63750</v>
      </c>
      <c r="I58" s="24">
        <f>I10*(I22*(1+$C$28+$C$36)+$C$47)/4</f>
        <v>63750</v>
      </c>
      <c r="J58" s="24">
        <f>J10*(J22*(1+$C$28+$C$36)+$C$47)/4</f>
        <v>63750</v>
      </c>
      <c r="K58" s="24">
        <f>K10*(K22*(1+$C$28+$C$36)+$C$47)/4</f>
        <v>63750</v>
      </c>
      <c r="L58" s="33">
        <f t="shared" si="29"/>
        <v>255000</v>
      </c>
      <c r="M58" s="24">
        <f>M10*(M22*(1+$C$28+$C$36)+$C$47)/4</f>
        <v>133125</v>
      </c>
      <c r="N58" s="24">
        <f>N10*(N22*(1+$C$28+$C$36)+$C$47)/4</f>
        <v>133125</v>
      </c>
      <c r="O58" s="24">
        <f>O10*(O22*(1+$C$28+$C$36)+$C$47)/4</f>
        <v>199687.5</v>
      </c>
      <c r="P58" s="24">
        <f>P10*(P22*(1+$C$28+$C$36)+$C$47)/4</f>
        <v>199687.5</v>
      </c>
      <c r="Q58" s="33">
        <f t="shared" si="30"/>
        <v>665625</v>
      </c>
      <c r="R58" s="24">
        <f>R10*(R22*(1+$C$28+$C$36)+$C$47)/4</f>
        <v>278062.5</v>
      </c>
      <c r="S58" s="24">
        <f>S10*(S22*(1+$C$28+$C$36)+$C$47)/4</f>
        <v>278062.5</v>
      </c>
      <c r="T58" s="24">
        <f>T10*(T22*(1+$C$28+$C$36)+$C$47)/4</f>
        <v>347578.125</v>
      </c>
      <c r="U58" s="24">
        <f>U10*(U22*(1+$C$28+$C$36)+$C$47)/4</f>
        <v>347578.125</v>
      </c>
      <c r="V58" s="33">
        <f t="shared" si="31"/>
        <v>1251281.25</v>
      </c>
      <c r="W58" s="24">
        <f>W10*(W22*(1+$C$28+$C$36)+$C$47)/4</f>
        <v>435698.4375</v>
      </c>
      <c r="X58" s="24">
        <f>X10*(X22*(1+$C$28+$C$36)+$C$47)/4</f>
        <v>435698.4375</v>
      </c>
      <c r="Y58" s="24">
        <f>Y10*(Y22*(1+$C$28+$C$36)+$C$47)/4</f>
        <v>508314.84375</v>
      </c>
      <c r="Z58" s="24">
        <f>Z10*(Z22*(1+$C$28+$C$36)+$C$47)/4</f>
        <v>508314.84375</v>
      </c>
      <c r="AA58" s="33">
        <f t="shared" si="32"/>
        <v>1888026.5625</v>
      </c>
      <c r="AB58" s="34">
        <f t="shared" si="33"/>
        <v>4059932.8125</v>
      </c>
    </row>
    <row r="59" spans="1:28" x14ac:dyDescent="0.25">
      <c r="A59" t="s">
        <v>3735</v>
      </c>
      <c r="B59" s="32" t="s">
        <v>3668</v>
      </c>
      <c r="C59" s="24">
        <f>C11*(C23*(1+$C$28+$C$37)+$C$48)/4</f>
        <v>0</v>
      </c>
      <c r="D59" s="24">
        <f>D11*(D23*(1+$C$28+$C$37)+$C$48)/4</f>
        <v>0</v>
      </c>
      <c r="E59" s="24">
        <f>E11*(E23*(1+$C$28+$C$37)+$C$48)/4</f>
        <v>26250</v>
      </c>
      <c r="F59" s="24">
        <f>F11*(F23*(1+$C$28+$C$37)+$C$48)/4</f>
        <v>26250</v>
      </c>
      <c r="G59" s="33">
        <f t="shared" si="28"/>
        <v>52500</v>
      </c>
      <c r="H59" s="24">
        <f>H11*(H23*(1+$C$28+$C$37)+$C$48)/4</f>
        <v>54375</v>
      </c>
      <c r="I59" s="24">
        <f>I11*(I23*(1+$C$28+$C$37)+$C$48)/4</f>
        <v>54375</v>
      </c>
      <c r="J59" s="24">
        <f>J11*(J23*(1+$C$28+$C$37)+$C$48)/4</f>
        <v>81562.5</v>
      </c>
      <c r="K59" s="24">
        <f>K11*(K23*(1+$C$28+$C$37)+$C$48)/4</f>
        <v>81562.5</v>
      </c>
      <c r="L59" s="33">
        <f t="shared" si="29"/>
        <v>271875</v>
      </c>
      <c r="M59" s="24">
        <f>M11*(M23*(1+$C$28+$C$37)+$C$48)/4</f>
        <v>112687.5</v>
      </c>
      <c r="N59" s="24">
        <f>N11*(N23*(1+$C$28+$C$37)+$C$48)/4</f>
        <v>112687.5</v>
      </c>
      <c r="O59" s="24">
        <f>O11*(O23*(1+$C$28+$C$37)+$C$48)/4</f>
        <v>140859.375</v>
      </c>
      <c r="P59" s="24">
        <f>P11*(P23*(1+$C$28+$C$37)+$C$48)/4</f>
        <v>140859.375</v>
      </c>
      <c r="Q59" s="33">
        <f t="shared" si="30"/>
        <v>507093.75</v>
      </c>
      <c r="R59" s="24">
        <f>R11*(R23*(1+$C$28+$C$37)+$C$48)/4</f>
        <v>175232.8125</v>
      </c>
      <c r="S59" s="24">
        <f>S11*(S23*(1+$C$28+$C$37)+$C$48)/4</f>
        <v>175232.8125</v>
      </c>
      <c r="T59" s="24">
        <f>T11*(T23*(1+$C$28+$C$37)+$C$48)/4</f>
        <v>204438.28125</v>
      </c>
      <c r="U59" s="24">
        <f>U11*(U23*(1+$C$28+$C$37)+$C$48)/4</f>
        <v>204438.28125</v>
      </c>
      <c r="V59" s="33">
        <f t="shared" si="31"/>
        <v>759342.1875</v>
      </c>
      <c r="W59" s="24">
        <f>W11*(W23*(1+$C$28+$C$37)+$C$48)/4</f>
        <v>242325.9375</v>
      </c>
      <c r="X59" s="24">
        <f>X11*(X23*(1+$C$28+$C$37)+$C$48)/4</f>
        <v>242325.9375</v>
      </c>
      <c r="Y59" s="24">
        <f>Y11*(Y23*(1+$C$28+$C$37)+$C$48)/4</f>
        <v>272616.6796875</v>
      </c>
      <c r="Z59" s="24">
        <f>Z11*(Z23*(1+$C$28+$C$37)+$C$48)/4</f>
        <v>272616.6796875</v>
      </c>
      <c r="AA59" s="33">
        <f t="shared" si="32"/>
        <v>1029885.234375</v>
      </c>
      <c r="AB59" s="34">
        <f t="shared" si="33"/>
        <v>2620696.171875</v>
      </c>
    </row>
    <row r="60" spans="1:28" x14ac:dyDescent="0.25">
      <c r="A60" t="s">
        <v>3737</v>
      </c>
      <c r="B60" s="32" t="s">
        <v>3670</v>
      </c>
      <c r="C60" s="24">
        <f>C12*(C24*(1+$C$28+$C$38)+$C$49)/4</f>
        <v>0</v>
      </c>
      <c r="D60" s="24">
        <f>D12*(D24*(1+$C$28+$C$38)+$C$49)/4</f>
        <v>0</v>
      </c>
      <c r="E60" s="24">
        <f>E12*(E24*(1+$C$28+$C$38)+$C$49)/4</f>
        <v>45000</v>
      </c>
      <c r="F60" s="24">
        <f>F12*(F24*(1+$C$28+$C$38)+$C$49)/4</f>
        <v>45000</v>
      </c>
      <c r="G60" s="33">
        <f t="shared" si="28"/>
        <v>90000</v>
      </c>
      <c r="H60" s="24">
        <f>H12*(H24*(1+$C$28+$C$38)+$C$49)/4</f>
        <v>146250</v>
      </c>
      <c r="I60" s="24">
        <f>I12*(I24*(1+$C$28+$C$38)+$C$49)/4</f>
        <v>146250</v>
      </c>
      <c r="J60" s="24">
        <f>J12*(J24*(1+$C$28+$C$38)+$C$49)/4</f>
        <v>146250</v>
      </c>
      <c r="K60" s="24">
        <f>K12*(K24*(1+$C$28+$C$38)+$C$49)/4</f>
        <v>146250</v>
      </c>
      <c r="L60" s="33">
        <f t="shared" si="29"/>
        <v>585000</v>
      </c>
      <c r="M60" s="24">
        <f>M12*(M24*(1+$C$28+$C$38)+$C$49)/4</f>
        <v>183750</v>
      </c>
      <c r="N60" s="24">
        <f>N12*(N24*(1+$C$28+$C$38)+$C$49)/4</f>
        <v>183750</v>
      </c>
      <c r="O60" s="24">
        <f>O12*(O24*(1+$C$28+$C$38)+$C$49)/4</f>
        <v>183750</v>
      </c>
      <c r="P60" s="24">
        <f>P12*(P24*(1+$C$28+$C$38)+$C$49)/4</f>
        <v>183750</v>
      </c>
      <c r="Q60" s="33">
        <f t="shared" si="30"/>
        <v>735000</v>
      </c>
      <c r="R60" s="24">
        <f>R12*(R24*(1+$C$28+$C$38)+$C$49)/4</f>
        <v>288281.25</v>
      </c>
      <c r="S60" s="24">
        <f>S12*(S24*(1+$C$28+$C$38)+$C$49)/4</f>
        <v>288281.25</v>
      </c>
      <c r="T60" s="24">
        <f>T12*(T24*(1+$C$28+$C$38)+$C$49)/4</f>
        <v>288281.25</v>
      </c>
      <c r="U60" s="24">
        <f>U12*(U24*(1+$C$28+$C$38)+$C$49)/4</f>
        <v>288281.25</v>
      </c>
      <c r="V60" s="33">
        <f t="shared" si="31"/>
        <v>1153125</v>
      </c>
      <c r="W60" s="24">
        <f>W12*(W24*(1+$C$28+$C$38)+$C$49)/4</f>
        <v>402093.75</v>
      </c>
      <c r="X60" s="24">
        <f>X12*(X24*(1+$C$28+$C$38)+$C$49)/4</f>
        <v>402093.75</v>
      </c>
      <c r="Y60" s="24">
        <f>Y12*(Y24*(1+$C$28+$C$38)+$C$49)/4</f>
        <v>402093.75</v>
      </c>
      <c r="Z60" s="24">
        <f>Z12*(Z24*(1+$C$28+$C$38)+$C$49)/4</f>
        <v>402093.75</v>
      </c>
      <c r="AA60" s="33">
        <f t="shared" si="32"/>
        <v>1608375</v>
      </c>
      <c r="AB60" s="34">
        <f t="shared" si="33"/>
        <v>4171500</v>
      </c>
    </row>
    <row r="61" spans="1:28" x14ac:dyDescent="0.25">
      <c r="A61" t="s">
        <v>3739</v>
      </c>
      <c r="B61" s="32" t="s">
        <v>3672</v>
      </c>
      <c r="C61" s="24">
        <f>C13*(C25*(1+$C$28+$C$39)+$C$50)/4</f>
        <v>0</v>
      </c>
      <c r="D61" s="24">
        <f>D13*(D25*(1+$C$28+$C$39)+$C$50)/4</f>
        <v>0</v>
      </c>
      <c r="E61" s="24">
        <f>E13*(E25*(1+$C$28+$C$39)+$C$50)/4</f>
        <v>73125</v>
      </c>
      <c r="F61" s="24">
        <f>F13*(F25*(1+$C$28+$C$39)+$C$50)/4</f>
        <v>73125</v>
      </c>
      <c r="G61" s="33">
        <f t="shared" si="28"/>
        <v>146250</v>
      </c>
      <c r="H61" s="24">
        <f>H13*(H25*(1+$C$28+$C$39)+$C$50)/4</f>
        <v>76406.25</v>
      </c>
      <c r="I61" s="24">
        <f>I13*(I25*(1+$C$28+$C$39)+$C$50)/4</f>
        <v>76406.25</v>
      </c>
      <c r="J61" s="24">
        <f>J13*(J25*(1+$C$28+$C$39)+$C$50)/4</f>
        <v>76406.25</v>
      </c>
      <c r="K61" s="24">
        <f>K13*(K25*(1+$C$28+$C$39)+$C$50)/4</f>
        <v>76406.25</v>
      </c>
      <c r="L61" s="33">
        <f t="shared" si="29"/>
        <v>305625</v>
      </c>
      <c r="M61" s="24">
        <f>M13*(M25*(1+$C$28+$C$39)+$C$50)/4</f>
        <v>112500</v>
      </c>
      <c r="N61" s="24">
        <f>N13*(N25*(1+$C$28+$C$39)+$C$50)/4</f>
        <v>112500</v>
      </c>
      <c r="O61" s="24">
        <f>O13*(O25*(1+$C$28+$C$39)+$C$50)/4</f>
        <v>112500</v>
      </c>
      <c r="P61" s="24">
        <f>P13*(P25*(1+$C$28+$C$39)+$C$50)/4</f>
        <v>112500</v>
      </c>
      <c r="Q61" s="33">
        <f t="shared" si="30"/>
        <v>450000</v>
      </c>
      <c r="R61" s="24">
        <f>R13*(R25*(1+$C$28+$C$39)+$C$50)/4</f>
        <v>176062.5</v>
      </c>
      <c r="S61" s="24">
        <f>S13*(S25*(1+$C$28+$C$39)+$C$50)/4</f>
        <v>176062.5</v>
      </c>
      <c r="T61" s="24">
        <f>T13*(T25*(1+$C$28+$C$39)+$C$50)/4</f>
        <v>176062.5</v>
      </c>
      <c r="U61" s="24">
        <f>U13*(U25*(1+$C$28+$C$39)+$C$50)/4</f>
        <v>176062.5</v>
      </c>
      <c r="V61" s="33">
        <f t="shared" si="31"/>
        <v>704250</v>
      </c>
      <c r="W61" s="24">
        <f>W13*(W25*(1+$C$28+$C$39)+$C$50)/4</f>
        <v>244987.5</v>
      </c>
      <c r="X61" s="24">
        <f>X13*(X25*(1+$C$28+$C$39)+$C$50)/4</f>
        <v>244987.5</v>
      </c>
      <c r="Y61" s="24">
        <f>Y13*(Y25*(1+$C$28+$C$39)+$C$50)/4</f>
        <v>244987.5</v>
      </c>
      <c r="Z61" s="24">
        <f>Z13*(Z25*(1+$C$28+$C$39)+$C$50)/4</f>
        <v>244987.5</v>
      </c>
      <c r="AA61" s="33">
        <f t="shared" si="32"/>
        <v>979950</v>
      </c>
      <c r="AB61" s="34">
        <f t="shared" si="33"/>
        <v>2586075</v>
      </c>
    </row>
    <row r="62" spans="1:28" x14ac:dyDescent="0.25">
      <c r="A62" t="s">
        <v>3741</v>
      </c>
      <c r="B62" s="40" t="s">
        <v>3742</v>
      </c>
      <c r="C62" s="43">
        <f>C53+C54+C55+C56+C57+C58+C59+C60+C61</f>
        <v>0</v>
      </c>
      <c r="D62" s="43">
        <f>D53+D54+D55+D56+D57+D58+D59+D60+D61</f>
        <v>0</v>
      </c>
      <c r="E62" s="43">
        <f>E53+E54+E55+E56+E57+E58+E59+E60+E61</f>
        <v>425625</v>
      </c>
      <c r="F62" s="43">
        <f>F53+F54+F55+F56+F57+F58+F59+F60+F61</f>
        <v>425625</v>
      </c>
      <c r="G62" s="43">
        <f t="shared" si="28"/>
        <v>851250</v>
      </c>
      <c r="H62" s="43">
        <f>H53+H54+H55+H56+H57+H58+H59+H60+H61</f>
        <v>634593.75</v>
      </c>
      <c r="I62" s="43">
        <f>I53+I54+I55+I56+I57+I58+I59+I60+I61</f>
        <v>634593.75</v>
      </c>
      <c r="J62" s="43">
        <f>J53+J54+J55+J56+J57+J58+J59+J60+J61</f>
        <v>883406.25</v>
      </c>
      <c r="K62" s="43">
        <f>K53+K54+K55+K56+K57+K58+K59+K60+K61</f>
        <v>883406.25</v>
      </c>
      <c r="L62" s="43">
        <f t="shared" si="29"/>
        <v>3036000</v>
      </c>
      <c r="M62" s="43">
        <f>M53+M54+M55+M56+M57+M58+M59+M60+M61</f>
        <v>1378931.25</v>
      </c>
      <c r="N62" s="43">
        <f>N53+N54+N55+N56+N57+N58+N59+N60+N61</f>
        <v>1378931.25</v>
      </c>
      <c r="O62" s="43">
        <f>O53+O54+O55+O56+O57+O58+O59+O60+O61</f>
        <v>1473665.625</v>
      </c>
      <c r="P62" s="43">
        <f>P53+P54+P55+P56+P57+P58+P59+P60+P61</f>
        <v>1473665.625</v>
      </c>
      <c r="Q62" s="43">
        <f t="shared" si="30"/>
        <v>5705193.75</v>
      </c>
      <c r="R62" s="43">
        <f>R53+R54+R55+R56+R57+R58+R59+R60+R61</f>
        <v>2070436.40625</v>
      </c>
      <c r="S62" s="43">
        <f>S53+S54+S55+S56+S57+S58+S59+S60+S61</f>
        <v>2070436.40625</v>
      </c>
      <c r="T62" s="43">
        <f>T53+T54+T55+T56+T57+T58+T59+T60+T61</f>
        <v>2169157.5</v>
      </c>
      <c r="U62" s="43">
        <f>U53+U54+U55+U56+U57+U58+U59+U60+U61</f>
        <v>2169157.5</v>
      </c>
      <c r="V62" s="43">
        <f t="shared" si="31"/>
        <v>8479187.8125</v>
      </c>
      <c r="W62" s="43">
        <f>W53+W54+W55+W56+W57+W58+W59+W60+W61</f>
        <v>2820538.5</v>
      </c>
      <c r="X62" s="43">
        <f>X53+X54+X55+X56+X57+X58+X59+X60+X61</f>
        <v>2820538.5</v>
      </c>
      <c r="Y62" s="43">
        <f>Y53+Y54+Y55+Y56+Y57+Y58+Y59+Y60+Y61</f>
        <v>2923445.6484375</v>
      </c>
      <c r="Z62" s="43">
        <f>Z53+Z54+Z55+Z56+Z57+Z58+Z59+Z60+Z61</f>
        <v>2923445.6484375</v>
      </c>
      <c r="AA62" s="43">
        <f t="shared" si="32"/>
        <v>11487968.296875</v>
      </c>
      <c r="AB62" s="34">
        <f t="shared" si="33"/>
        <v>29559599.859375</v>
      </c>
    </row>
    <row r="63" spans="1:28" x14ac:dyDescent="0.25">
      <c r="A63" t="s">
        <v>3744</v>
      </c>
    </row>
    <row r="64" spans="1:28" x14ac:dyDescent="0.25">
      <c r="A64" t="s">
        <v>3745</v>
      </c>
      <c r="B64" s="5" t="s">
        <v>3746</v>
      </c>
    </row>
    <row r="65" spans="1:28" x14ac:dyDescent="0.25">
      <c r="A65" t="s">
        <v>3747</v>
      </c>
      <c r="B65" s="44" t="s">
        <v>3748</v>
      </c>
      <c r="C65" s="24">
        <f>(C5*$C$42+C6*$C$43+C7*$C$44+C8*$C$45+C9*$C$46+C10*$C$47+C11*$C$48+C12*$C$49+C13*$C$50)/4</f>
        <v>0</v>
      </c>
      <c r="D65" s="24">
        <f>(D5*$C$42+D6*$C$43+D7*$C$44+D8*$C$45+D9*$C$46+D10*$C$47+D11*$C$48+D12*$C$49+D13*$C$50)/4</f>
        <v>0</v>
      </c>
      <c r="E65" s="24">
        <f>(E5*$C$42+E6*$C$43+E7*$C$44+E8*$C$45+E9*$C$46+E10*$C$47+E11*$C$48+E12*$C$49+E13*$C$50)/4</f>
        <v>52500</v>
      </c>
      <c r="F65" s="24">
        <f>(F5*$C$42+F6*$C$43+F7*$C$44+F8*$C$45+F9*$C$46+F10*$C$47+F11*$C$48+F12*$C$49+F13*$C$50)/4</f>
        <v>52500</v>
      </c>
      <c r="G65" s="33">
        <f>SUM(C65:F65)</f>
        <v>105000</v>
      </c>
      <c r="H65" s="24">
        <f>(H5*$C$42+H6*$C$43+H7*$C$44+H8*$C$45+H9*$C$46+H10*$C$47+H11*$C$48+H12*$C$49+H13*$C$50)/4</f>
        <v>75000</v>
      </c>
      <c r="I65" s="24">
        <f>(I5*$C$42+I6*$C$43+I7*$C$44+I8*$C$45+I9*$C$46+I10*$C$47+I11*$C$48+I12*$C$49+I13*$C$50)/4</f>
        <v>75000</v>
      </c>
      <c r="J65" s="24">
        <f>(J5*$C$42+J6*$C$43+J7*$C$44+J8*$C$45+J9*$C$46+J10*$C$47+J11*$C$48+J12*$C$49+J13*$C$50)/4</f>
        <v>105000</v>
      </c>
      <c r="K65" s="24">
        <f>(K5*$C$42+K6*$C$43+K7*$C$44+K8*$C$45+K9*$C$46+K10*$C$47+K11*$C$48+K12*$C$49+K13*$C$50)/4</f>
        <v>105000</v>
      </c>
      <c r="L65" s="33">
        <f>SUM(H65:K65)</f>
        <v>360000</v>
      </c>
      <c r="M65" s="24">
        <f>(M5*$C$42+M6*$C$43+M7*$C$44+M8*$C$45+M9*$C$46+M10*$C$47+M11*$C$48+M12*$C$49+M13*$C$50)/4</f>
        <v>157500</v>
      </c>
      <c r="N65" s="24">
        <f>(N5*$C$42+N6*$C$43+N7*$C$44+N8*$C$45+N9*$C$46+N10*$C$47+N11*$C$48+N12*$C$49+N13*$C$50)/4</f>
        <v>157500</v>
      </c>
      <c r="O65" s="24">
        <f>(O5*$C$42+O6*$C$43+O7*$C$44+O8*$C$45+O9*$C$46+O10*$C$47+O11*$C$48+O12*$C$49+O13*$C$50)/4</f>
        <v>172500</v>
      </c>
      <c r="P65" s="24">
        <f>(P5*$C$42+P6*$C$43+P7*$C$44+P8*$C$45+P9*$C$46+P10*$C$47+P11*$C$48+P12*$C$49+P13*$C$50)/4</f>
        <v>172500</v>
      </c>
      <c r="Q65" s="33">
        <f>SUM(M65:P65)</f>
        <v>660000</v>
      </c>
      <c r="R65" s="24">
        <f>(R5*$C$42+R6*$C$43+R7*$C$44+R8*$C$45+R9*$C$46+R10*$C$47+R11*$C$48+R12*$C$49+R13*$C$50)/4</f>
        <v>232500</v>
      </c>
      <c r="S65" s="24">
        <f>(S5*$C$42+S6*$C$43+S7*$C$44+S8*$C$45+S9*$C$46+S10*$C$47+S11*$C$48+S12*$C$49+S13*$C$50)/4</f>
        <v>232500</v>
      </c>
      <c r="T65" s="24">
        <f>(T5*$C$42+T6*$C$43+T7*$C$44+T8*$C$45+T9*$C$46+T10*$C$47+T11*$C$48+T12*$C$49+T13*$C$50)/4</f>
        <v>247500</v>
      </c>
      <c r="U65" s="24">
        <f>(U5*$C$42+U6*$C$43+U7*$C$44+U8*$C$45+U9*$C$46+U10*$C$47+U11*$C$48+U12*$C$49+U13*$C$50)/4</f>
        <v>247500</v>
      </c>
      <c r="V65" s="33">
        <f>SUM(R65:U65)</f>
        <v>960000</v>
      </c>
      <c r="W65" s="24">
        <f>(W5*$C$42+W6*$C$43+W7*$C$44+W8*$C$45+W9*$C$46+W10*$C$47+W11*$C$48+W12*$C$49+W13*$C$50)/4</f>
        <v>307500</v>
      </c>
      <c r="X65" s="24">
        <f>(X5*$C$42+X6*$C$43+X7*$C$44+X8*$C$45+X9*$C$46+X10*$C$47+X11*$C$48+X12*$C$49+X13*$C$50)/4</f>
        <v>307500</v>
      </c>
      <c r="Y65" s="24">
        <f>(Y5*$C$42+Y6*$C$43+Y7*$C$44+Y8*$C$45+Y9*$C$46+Y10*$C$47+Y11*$C$48+Y12*$C$49+Y13*$C$50)/4</f>
        <v>322500</v>
      </c>
      <c r="Z65" s="24">
        <f>(Z5*$C$42+Z6*$C$43+Z7*$C$44+Z8*$C$45+Z9*$C$46+Z10*$C$47+Z11*$C$48+Z12*$C$49+Z13*$C$50)/4</f>
        <v>322500</v>
      </c>
      <c r="AA65" s="33">
        <f>SUM(W65:Z65)</f>
        <v>1260000</v>
      </c>
      <c r="AB65" s="34">
        <f>SUM(G65,L65,Q65,V65,AA65)</f>
        <v>3345000</v>
      </c>
    </row>
  </sheetData>
  <mergeCells count="2">
    <mergeCell ref="B1:G1"/>
    <mergeCell ref="B2:G2"/>
  </mergeCells>
  <dataValidations count="3">
    <dataValidation type="whole" errorStyle="warning" allowBlank="1" showInputMessage="1" showErrorMessage="1" errorTitle="Invalid Input" error="Headcount must be 0-500" sqref="C5:AA13" xr:uid="{0B15A448-DF3D-4E40-9CBA-CB7D1D305BCB}">
      <formula1>0</formula1>
      <formula2>500</formula2>
    </dataValidation>
    <dataValidation type="decimal" errorStyle="warning" allowBlank="1" showInputMessage="1" showErrorMessage="1" errorTitle="Invalid Input" error="Salary must be $0-$1,000,000" sqref="C17:AA25" xr:uid="{A5EE29C2-0122-449C-9E27-C486213910FD}">
      <formula1>0</formula1>
      <formula2>1000000</formula2>
    </dataValidation>
    <dataValidation type="decimal" allowBlank="1" showInputMessage="1" showErrorMessage="1" errorTitle="Invalid Input" error="Benefits factor must be 0%-100%" sqref="C28:AA28" xr:uid="{C194F04A-DAE3-4AE1-AB16-85CE4513E20D}">
      <formula1>0</formula1>
      <formula2>1</formula2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55253-BF6B-4599-94F4-502EA0801CCD}">
  <sheetPr codeName="Sheet16">
    <tabColor rgb="FF9DC3E6"/>
  </sheetPr>
  <dimension ref="A1:AB55"/>
  <sheetViews>
    <sheetView topLeftCell="B1" workbookViewId="0">
      <pane xSplit="1" ySplit="2" topLeftCell="C4" activePane="bottomRight" state="frozen"/>
      <selection activeCell="B1" sqref="B1"/>
      <selection pane="topRight" activeCell="C1" sqref="C1"/>
      <selection pane="bottomLeft" activeCell="B3" sqref="B3"/>
      <selection pane="bottomRight" activeCell="B1" sqref="B1:G1"/>
    </sheetView>
  </sheetViews>
  <sheetFormatPr defaultRowHeight="15" x14ac:dyDescent="0.25"/>
  <cols>
    <col min="1" max="1" width="22" hidden="1" customWidth="1"/>
    <col min="2" max="2" width="32.85546875" bestFit="1" customWidth="1"/>
    <col min="3" max="3" width="6.5703125" bestFit="1" customWidth="1"/>
    <col min="4" max="6" width="7.5703125" bestFit="1" customWidth="1"/>
    <col min="8" max="11" width="7.5703125" bestFit="1" customWidth="1"/>
    <col min="13" max="16" width="7.5703125" bestFit="1" customWidth="1"/>
    <col min="18" max="21" width="7.5703125" bestFit="1" customWidth="1"/>
    <col min="23" max="26" width="7.5703125" bestFit="1" customWidth="1"/>
    <col min="28" max="28" width="10.85546875" bestFit="1" customWidth="1"/>
  </cols>
  <sheetData>
    <row r="1" spans="1:28" x14ac:dyDescent="0.25">
      <c r="A1" t="s">
        <v>3750</v>
      </c>
      <c r="B1" s="111" t="s">
        <v>284</v>
      </c>
      <c r="C1" s="111"/>
      <c r="D1" s="111"/>
      <c r="E1" s="111"/>
      <c r="F1" s="111"/>
      <c r="G1" s="111"/>
    </row>
    <row r="2" spans="1:28" x14ac:dyDescent="0.25">
      <c r="A2" t="s">
        <v>3751</v>
      </c>
      <c r="B2" s="112" t="s">
        <v>2075</v>
      </c>
      <c r="C2" s="112"/>
      <c r="D2" s="112"/>
      <c r="E2" s="112"/>
      <c r="F2" s="112"/>
      <c r="G2" s="112"/>
    </row>
    <row r="3" spans="1:28" x14ac:dyDescent="0.25">
      <c r="A3" t="s">
        <v>3752</v>
      </c>
    </row>
    <row r="4" spans="1:28" x14ac:dyDescent="0.25">
      <c r="A4" t="s">
        <v>3753</v>
      </c>
      <c r="B4" s="31" t="s">
        <v>3754</v>
      </c>
      <c r="C4" s="50" t="s">
        <v>5002</v>
      </c>
      <c r="D4" s="50" t="s">
        <v>5003</v>
      </c>
      <c r="E4" s="50" t="s">
        <v>5004</v>
      </c>
      <c r="F4" s="50" t="s">
        <v>5005</v>
      </c>
      <c r="G4" s="51" t="s">
        <v>5006</v>
      </c>
      <c r="H4" s="50" t="s">
        <v>5007</v>
      </c>
      <c r="I4" s="50" t="s">
        <v>5008</v>
      </c>
      <c r="J4" s="50" t="s">
        <v>5009</v>
      </c>
      <c r="K4" s="50" t="s">
        <v>5010</v>
      </c>
      <c r="L4" s="51" t="s">
        <v>5011</v>
      </c>
      <c r="M4" s="50" t="s">
        <v>5012</v>
      </c>
      <c r="N4" s="50" t="s">
        <v>5013</v>
      </c>
      <c r="O4" s="50" t="s">
        <v>5014</v>
      </c>
      <c r="P4" s="50" t="s">
        <v>5015</v>
      </c>
      <c r="Q4" s="51" t="s">
        <v>5016</v>
      </c>
      <c r="R4" s="50" t="s">
        <v>5017</v>
      </c>
      <c r="S4" s="50" t="s">
        <v>5018</v>
      </c>
      <c r="T4" s="50" t="s">
        <v>5019</v>
      </c>
      <c r="U4" s="50" t="s">
        <v>5020</v>
      </c>
      <c r="V4" s="51" t="s">
        <v>5021</v>
      </c>
      <c r="W4" s="50" t="s">
        <v>5022</v>
      </c>
      <c r="X4" s="50" t="s">
        <v>5023</v>
      </c>
      <c r="Y4" s="50" t="s">
        <v>5024</v>
      </c>
      <c r="Z4" s="50" t="s">
        <v>5025</v>
      </c>
      <c r="AA4" s="51" t="s">
        <v>5026</v>
      </c>
      <c r="AB4" s="52" t="s">
        <v>5027</v>
      </c>
    </row>
    <row r="5" spans="1:28" x14ac:dyDescent="0.25">
      <c r="A5" t="s">
        <v>3755</v>
      </c>
      <c r="B5" s="32" t="s">
        <v>3756</v>
      </c>
      <c r="C5" s="26">
        <v>0</v>
      </c>
      <c r="D5" s="26">
        <v>0</v>
      </c>
      <c r="E5" s="26">
        <v>50000</v>
      </c>
      <c r="F5" s="26">
        <v>50000</v>
      </c>
      <c r="G5" s="63">
        <f>SUM(C5:F5)</f>
        <v>100000</v>
      </c>
      <c r="H5" s="26">
        <v>75000</v>
      </c>
      <c r="I5" s="26">
        <v>75000</v>
      </c>
      <c r="J5" s="26">
        <v>75000</v>
      </c>
      <c r="K5" s="26">
        <v>75000</v>
      </c>
      <c r="L5" s="63">
        <f>SUM(H5:K5)</f>
        <v>300000</v>
      </c>
      <c r="M5" s="26">
        <v>100000</v>
      </c>
      <c r="N5" s="26">
        <v>100000</v>
      </c>
      <c r="O5" s="26">
        <v>100000</v>
      </c>
      <c r="P5" s="26">
        <v>100000</v>
      </c>
      <c r="Q5" s="63">
        <f>SUM(M5:P5)</f>
        <v>400000</v>
      </c>
      <c r="R5" s="26">
        <v>125000</v>
      </c>
      <c r="S5" s="26">
        <v>125000</v>
      </c>
      <c r="T5" s="26">
        <v>125000</v>
      </c>
      <c r="U5" s="26">
        <v>125000</v>
      </c>
      <c r="V5" s="63">
        <f>SUM(R5:U5)</f>
        <v>500000</v>
      </c>
      <c r="W5" s="26">
        <v>150000</v>
      </c>
      <c r="X5" s="26">
        <v>150000</v>
      </c>
      <c r="Y5" s="26">
        <v>150000</v>
      </c>
      <c r="Z5" s="26">
        <v>150000</v>
      </c>
      <c r="AA5" s="63">
        <f>SUM(W5:Z5)</f>
        <v>600000</v>
      </c>
      <c r="AB5" s="34">
        <f>SUM(G5,L5,Q5,V5,AA5)</f>
        <v>1900000</v>
      </c>
    </row>
    <row r="6" spans="1:28" x14ac:dyDescent="0.25">
      <c r="A6" t="s">
        <v>3758</v>
      </c>
      <c r="B6" s="32" t="s">
        <v>3759</v>
      </c>
      <c r="C6" s="26">
        <v>0</v>
      </c>
      <c r="D6" s="26">
        <v>0</v>
      </c>
      <c r="E6" s="26">
        <v>0</v>
      </c>
      <c r="F6" s="26">
        <v>0</v>
      </c>
      <c r="G6" s="63">
        <f>SUM(C6:F6)</f>
        <v>0</v>
      </c>
      <c r="H6" s="26">
        <v>0</v>
      </c>
      <c r="I6" s="26">
        <v>0</v>
      </c>
      <c r="J6" s="26">
        <v>0</v>
      </c>
      <c r="K6" s="26">
        <v>0</v>
      </c>
      <c r="L6" s="63">
        <f>SUM(H6:K6)</f>
        <v>0</v>
      </c>
      <c r="M6" s="26">
        <v>0</v>
      </c>
      <c r="N6" s="26">
        <v>0</v>
      </c>
      <c r="O6" s="26">
        <v>0</v>
      </c>
      <c r="P6" s="26">
        <v>0</v>
      </c>
      <c r="Q6" s="63">
        <f>SUM(M6:P6)</f>
        <v>0</v>
      </c>
      <c r="R6" s="26">
        <v>0</v>
      </c>
      <c r="S6" s="26">
        <v>0</v>
      </c>
      <c r="T6" s="26">
        <v>0</v>
      </c>
      <c r="U6" s="26">
        <v>0</v>
      </c>
      <c r="V6" s="63">
        <f>SUM(R6:U6)</f>
        <v>0</v>
      </c>
      <c r="W6" s="26">
        <v>0</v>
      </c>
      <c r="X6" s="26">
        <v>0</v>
      </c>
      <c r="Y6" s="26">
        <v>0</v>
      </c>
      <c r="Z6" s="26">
        <v>0</v>
      </c>
      <c r="AA6" s="63">
        <f>SUM(W6:Z6)</f>
        <v>0</v>
      </c>
      <c r="AB6" s="34">
        <f>SUM(G6,L6,Q6,V6,AA6)</f>
        <v>0</v>
      </c>
    </row>
    <row r="7" spans="1:28" x14ac:dyDescent="0.25">
      <c r="A7" t="s">
        <v>3761</v>
      </c>
      <c r="B7" s="32" t="s">
        <v>3762</v>
      </c>
      <c r="C7" s="24">
        <f>'Staffing Expense'!C14*$C$8/4</f>
        <v>0</v>
      </c>
      <c r="D7" s="24">
        <f>'Staffing Expense'!D14*$C$8/4</f>
        <v>0</v>
      </c>
      <c r="E7" s="24">
        <f>'Staffing Expense'!E14*$C$8/4</f>
        <v>8750</v>
      </c>
      <c r="F7" s="24">
        <f>'Staffing Expense'!F14*$C$8/4</f>
        <v>8750</v>
      </c>
      <c r="G7" s="33">
        <f>SUM(C7:F7)</f>
        <v>17500</v>
      </c>
      <c r="H7" s="24">
        <f>'Staffing Expense'!H14*$C$8/4</f>
        <v>12500</v>
      </c>
      <c r="I7" s="24">
        <f>'Staffing Expense'!I14*$C$8/4</f>
        <v>12500</v>
      </c>
      <c r="J7" s="24">
        <f>'Staffing Expense'!J14*$C$8/4</f>
        <v>17500</v>
      </c>
      <c r="K7" s="24">
        <f>'Staffing Expense'!K14*$C$8/4</f>
        <v>17500</v>
      </c>
      <c r="L7" s="33">
        <f>SUM(H7:K7)</f>
        <v>60000</v>
      </c>
      <c r="M7" s="24">
        <f>'Staffing Expense'!M14*$C$8/4</f>
        <v>26250</v>
      </c>
      <c r="N7" s="24">
        <f>'Staffing Expense'!N14*$C$8/4</f>
        <v>26250</v>
      </c>
      <c r="O7" s="24">
        <f>'Staffing Expense'!O14*$C$8/4</f>
        <v>28750</v>
      </c>
      <c r="P7" s="24">
        <f>'Staffing Expense'!P14*$C$8/4</f>
        <v>28750</v>
      </c>
      <c r="Q7" s="33">
        <f>SUM(M7:P7)</f>
        <v>110000</v>
      </c>
      <c r="R7" s="24">
        <f>'Staffing Expense'!R14*$C$8/4</f>
        <v>38750</v>
      </c>
      <c r="S7" s="24">
        <f>'Staffing Expense'!S14*$C$8/4</f>
        <v>38750</v>
      </c>
      <c r="T7" s="24">
        <f>'Staffing Expense'!T14*$C$8/4</f>
        <v>41250</v>
      </c>
      <c r="U7" s="24">
        <f>'Staffing Expense'!U14*$C$8/4</f>
        <v>41250</v>
      </c>
      <c r="V7" s="33">
        <f>SUM(R7:U7)</f>
        <v>160000</v>
      </c>
      <c r="W7" s="24">
        <f>'Staffing Expense'!W14*$C$8/4</f>
        <v>51250</v>
      </c>
      <c r="X7" s="24">
        <f>'Staffing Expense'!X14*$C$8/4</f>
        <v>51250</v>
      </c>
      <c r="Y7" s="24">
        <f>'Staffing Expense'!Y14*$C$8/4</f>
        <v>53750</v>
      </c>
      <c r="Z7" s="24">
        <f>'Staffing Expense'!Z14*$C$8/4</f>
        <v>53750</v>
      </c>
      <c r="AA7" s="33">
        <f>SUM(W7:Z7)</f>
        <v>210000</v>
      </c>
      <c r="AB7" s="34">
        <f>SUM(G7,L7,Q7,V7,AA7)</f>
        <v>557500</v>
      </c>
    </row>
    <row r="8" spans="1:28" x14ac:dyDescent="0.25">
      <c r="A8" t="s">
        <v>3764</v>
      </c>
      <c r="B8" s="5" t="s">
        <v>5028</v>
      </c>
      <c r="C8" s="26">
        <v>5000</v>
      </c>
    </row>
    <row r="9" spans="1:28" x14ac:dyDescent="0.25">
      <c r="A9" t="s">
        <v>3767</v>
      </c>
      <c r="B9" s="40" t="s">
        <v>3768</v>
      </c>
      <c r="C9" s="43">
        <f>C5+C6+C7</f>
        <v>0</v>
      </c>
      <c r="D9" s="43">
        <f>D5+D6+D7</f>
        <v>0</v>
      </c>
      <c r="E9" s="43">
        <f>E5+E6+E7</f>
        <v>58750</v>
      </c>
      <c r="F9" s="43">
        <f>F5+F6+F7</f>
        <v>58750</v>
      </c>
      <c r="G9" s="43">
        <f>SUM(C9:F9)</f>
        <v>117500</v>
      </c>
      <c r="H9" s="43">
        <f>H5+H6+H7</f>
        <v>87500</v>
      </c>
      <c r="I9" s="43">
        <f>I5+I6+I7</f>
        <v>87500</v>
      </c>
      <c r="J9" s="43">
        <f>J5+J6+J7</f>
        <v>92500</v>
      </c>
      <c r="K9" s="43">
        <f>K5+K6+K7</f>
        <v>92500</v>
      </c>
      <c r="L9" s="43">
        <f>SUM(H9:K9)</f>
        <v>360000</v>
      </c>
      <c r="M9" s="43">
        <f>M5+M6+M7</f>
        <v>126250</v>
      </c>
      <c r="N9" s="43">
        <f>N5+N6+N7</f>
        <v>126250</v>
      </c>
      <c r="O9" s="43">
        <f>O5+O6+O7</f>
        <v>128750</v>
      </c>
      <c r="P9" s="43">
        <f>P5+P6+P7</f>
        <v>128750</v>
      </c>
      <c r="Q9" s="43">
        <f>SUM(M9:P9)</f>
        <v>510000</v>
      </c>
      <c r="R9" s="43">
        <f>R5+R6+R7</f>
        <v>163750</v>
      </c>
      <c r="S9" s="43">
        <f>S5+S6+S7</f>
        <v>163750</v>
      </c>
      <c r="T9" s="43">
        <f>T5+T6+T7</f>
        <v>166250</v>
      </c>
      <c r="U9" s="43">
        <f>U5+U6+U7</f>
        <v>166250</v>
      </c>
      <c r="V9" s="43">
        <f>SUM(R9:U9)</f>
        <v>660000</v>
      </c>
      <c r="W9" s="43">
        <f>W5+W6+W7</f>
        <v>201250</v>
      </c>
      <c r="X9" s="43">
        <f>X5+X6+X7</f>
        <v>201250</v>
      </c>
      <c r="Y9" s="43">
        <f>Y5+Y6+Y7</f>
        <v>203750</v>
      </c>
      <c r="Z9" s="43">
        <f>Z5+Z6+Z7</f>
        <v>203750</v>
      </c>
      <c r="AA9" s="43">
        <f>SUM(W9:Z9)</f>
        <v>810000</v>
      </c>
      <c r="AB9" s="34">
        <f>SUM(G9,L9,Q9,V9,AA9)</f>
        <v>2457500</v>
      </c>
    </row>
    <row r="10" spans="1:28" x14ac:dyDescent="0.25">
      <c r="A10" t="s">
        <v>3770</v>
      </c>
    </row>
    <row r="11" spans="1:28" x14ac:dyDescent="0.25">
      <c r="A11" t="s">
        <v>3771</v>
      </c>
      <c r="B11" s="31" t="s">
        <v>3772</v>
      </c>
    </row>
    <row r="12" spans="1:28" x14ac:dyDescent="0.25">
      <c r="A12" t="s">
        <v>3773</v>
      </c>
      <c r="B12" s="32" t="s">
        <v>3774</v>
      </c>
      <c r="C12" s="26">
        <v>0</v>
      </c>
      <c r="D12" s="26">
        <v>0</v>
      </c>
      <c r="E12" s="26">
        <v>15000</v>
      </c>
      <c r="F12" s="26">
        <v>15000</v>
      </c>
      <c r="G12" s="63">
        <f>SUM(C12:F12)</f>
        <v>30000</v>
      </c>
      <c r="H12" s="26">
        <v>15000</v>
      </c>
      <c r="I12" s="26">
        <v>15000</v>
      </c>
      <c r="J12" s="26">
        <v>15000</v>
      </c>
      <c r="K12" s="26">
        <v>15000</v>
      </c>
      <c r="L12" s="63">
        <f>SUM(H12:K12)</f>
        <v>60000</v>
      </c>
      <c r="M12" s="26">
        <v>15000</v>
      </c>
      <c r="N12" s="26">
        <v>15000</v>
      </c>
      <c r="O12" s="26">
        <v>15000</v>
      </c>
      <c r="P12" s="26">
        <v>15000</v>
      </c>
      <c r="Q12" s="63">
        <f>SUM(M12:P12)</f>
        <v>60000</v>
      </c>
      <c r="R12" s="26">
        <v>15000</v>
      </c>
      <c r="S12" s="26">
        <v>15000</v>
      </c>
      <c r="T12" s="26">
        <v>15000</v>
      </c>
      <c r="U12" s="26">
        <v>15000</v>
      </c>
      <c r="V12" s="63">
        <f>SUM(R12:U12)</f>
        <v>60000</v>
      </c>
      <c r="W12" s="26">
        <v>15000</v>
      </c>
      <c r="X12" s="26">
        <v>15000</v>
      </c>
      <c r="Y12" s="26">
        <v>15000</v>
      </c>
      <c r="Z12" s="26">
        <v>15000</v>
      </c>
      <c r="AA12" s="63">
        <f>SUM(W12:Z12)</f>
        <v>60000</v>
      </c>
      <c r="AB12" s="34">
        <f>SUM(G12,L12,Q12,V12,AA12)</f>
        <v>270000</v>
      </c>
    </row>
    <row r="13" spans="1:28" x14ac:dyDescent="0.25">
      <c r="A13" t="s">
        <v>3775</v>
      </c>
      <c r="B13" s="32" t="s">
        <v>3776</v>
      </c>
      <c r="C13" s="24">
        <f>'Staffing Expense'!C14*$C$14/4</f>
        <v>0</v>
      </c>
      <c r="D13" s="24">
        <f>'Staffing Expense'!D14*$C$14/4</f>
        <v>0</v>
      </c>
      <c r="E13" s="24">
        <f>'Staffing Expense'!E14*$C$14/4</f>
        <v>8750</v>
      </c>
      <c r="F13" s="24">
        <f>'Staffing Expense'!F14*$C$14/4</f>
        <v>8750</v>
      </c>
      <c r="G13" s="33">
        <f>SUM(C13:F13)</f>
        <v>17500</v>
      </c>
      <c r="H13" s="24">
        <f>'Staffing Expense'!H14*$C$14/4</f>
        <v>12500</v>
      </c>
      <c r="I13" s="24">
        <f>'Staffing Expense'!I14*$C$14/4</f>
        <v>12500</v>
      </c>
      <c r="J13" s="24">
        <f>'Staffing Expense'!J14*$C$14/4</f>
        <v>17500</v>
      </c>
      <c r="K13" s="24">
        <f>'Staffing Expense'!K14*$C$14/4</f>
        <v>17500</v>
      </c>
      <c r="L13" s="33">
        <f>SUM(H13:K13)</f>
        <v>60000</v>
      </c>
      <c r="M13" s="24">
        <f>'Staffing Expense'!M14*$C$14/4</f>
        <v>26250</v>
      </c>
      <c r="N13" s="24">
        <f>'Staffing Expense'!N14*$C$14/4</f>
        <v>26250</v>
      </c>
      <c r="O13" s="24">
        <f>'Staffing Expense'!O14*$C$14/4</f>
        <v>28750</v>
      </c>
      <c r="P13" s="24">
        <f>'Staffing Expense'!P14*$C$14/4</f>
        <v>28750</v>
      </c>
      <c r="Q13" s="33">
        <f>SUM(M13:P13)</f>
        <v>110000</v>
      </c>
      <c r="R13" s="24">
        <f>'Staffing Expense'!R14*$C$14/4</f>
        <v>38750</v>
      </c>
      <c r="S13" s="24">
        <f>'Staffing Expense'!S14*$C$14/4</f>
        <v>38750</v>
      </c>
      <c r="T13" s="24">
        <f>'Staffing Expense'!T14*$C$14/4</f>
        <v>41250</v>
      </c>
      <c r="U13" s="24">
        <f>'Staffing Expense'!U14*$C$14/4</f>
        <v>41250</v>
      </c>
      <c r="V13" s="33">
        <f>SUM(R13:U13)</f>
        <v>160000</v>
      </c>
      <c r="W13" s="24">
        <f>'Staffing Expense'!W14*$C$14/4</f>
        <v>51250</v>
      </c>
      <c r="X13" s="24">
        <f>'Staffing Expense'!X14*$C$14/4</f>
        <v>51250</v>
      </c>
      <c r="Y13" s="24">
        <f>'Staffing Expense'!Y14*$C$14/4</f>
        <v>53750</v>
      </c>
      <c r="Z13" s="24">
        <f>'Staffing Expense'!Z14*$C$14/4</f>
        <v>53750</v>
      </c>
      <c r="AA13" s="33">
        <f>SUM(W13:Z13)</f>
        <v>210000</v>
      </c>
      <c r="AB13" s="34">
        <f>SUM(G13,L13,Q13,V13,AA13)</f>
        <v>557500</v>
      </c>
    </row>
    <row r="14" spans="1:28" x14ac:dyDescent="0.25">
      <c r="A14" t="s">
        <v>3778</v>
      </c>
      <c r="B14" s="5" t="s">
        <v>5028</v>
      </c>
      <c r="C14" s="26">
        <v>5000</v>
      </c>
    </row>
    <row r="15" spans="1:28" x14ac:dyDescent="0.25">
      <c r="A15" t="s">
        <v>3780</v>
      </c>
      <c r="B15" s="32" t="s">
        <v>3781</v>
      </c>
      <c r="C15" s="26">
        <v>0</v>
      </c>
      <c r="D15" s="26">
        <v>0</v>
      </c>
      <c r="E15" s="26">
        <v>0</v>
      </c>
      <c r="F15" s="26">
        <v>0</v>
      </c>
      <c r="G15" s="63">
        <f>SUM(C15:F15)</f>
        <v>0</v>
      </c>
      <c r="H15" s="26">
        <v>0</v>
      </c>
      <c r="I15" s="26">
        <v>0</v>
      </c>
      <c r="J15" s="26">
        <v>0</v>
      </c>
      <c r="K15" s="26">
        <v>0</v>
      </c>
      <c r="L15" s="63">
        <f>SUM(H15:K15)</f>
        <v>0</v>
      </c>
      <c r="M15" s="26">
        <v>0</v>
      </c>
      <c r="N15" s="26">
        <v>0</v>
      </c>
      <c r="O15" s="26">
        <v>0</v>
      </c>
      <c r="P15" s="26">
        <v>0</v>
      </c>
      <c r="Q15" s="63">
        <f>SUM(M15:P15)</f>
        <v>0</v>
      </c>
      <c r="R15" s="26">
        <v>0</v>
      </c>
      <c r="S15" s="26">
        <v>0</v>
      </c>
      <c r="T15" s="26">
        <v>0</v>
      </c>
      <c r="U15" s="26">
        <v>0</v>
      </c>
      <c r="V15" s="63">
        <f>SUM(R15:U15)</f>
        <v>0</v>
      </c>
      <c r="W15" s="26">
        <v>0</v>
      </c>
      <c r="X15" s="26">
        <v>0</v>
      </c>
      <c r="Y15" s="26">
        <v>0</v>
      </c>
      <c r="Z15" s="26">
        <v>0</v>
      </c>
      <c r="AA15" s="63">
        <f>SUM(W15:Z15)</f>
        <v>0</v>
      </c>
      <c r="AB15" s="34">
        <f>SUM(G15,L15,Q15,V15,AA15)</f>
        <v>0</v>
      </c>
    </row>
    <row r="16" spans="1:28" x14ac:dyDescent="0.25">
      <c r="A16" t="s">
        <v>3782</v>
      </c>
      <c r="B16" s="32" t="s">
        <v>3783</v>
      </c>
      <c r="C16" s="26">
        <v>0</v>
      </c>
      <c r="D16" s="26">
        <v>0</v>
      </c>
      <c r="E16" s="26">
        <v>10000</v>
      </c>
      <c r="F16" s="26">
        <v>10000</v>
      </c>
      <c r="G16" s="63">
        <f>SUM(C16:F16)</f>
        <v>20000</v>
      </c>
      <c r="H16" s="26">
        <v>10000</v>
      </c>
      <c r="I16" s="26">
        <v>10000</v>
      </c>
      <c r="J16" s="26">
        <v>10000</v>
      </c>
      <c r="K16" s="26">
        <v>10000</v>
      </c>
      <c r="L16" s="63">
        <f>SUM(H16:K16)</f>
        <v>40000</v>
      </c>
      <c r="M16" s="26">
        <v>10000</v>
      </c>
      <c r="N16" s="26">
        <v>10000</v>
      </c>
      <c r="O16" s="26">
        <v>10000</v>
      </c>
      <c r="P16" s="26">
        <v>10000</v>
      </c>
      <c r="Q16" s="63">
        <f>SUM(M16:P16)</f>
        <v>40000</v>
      </c>
      <c r="R16" s="26">
        <v>10000</v>
      </c>
      <c r="S16" s="26">
        <v>10000</v>
      </c>
      <c r="T16" s="26">
        <v>10000</v>
      </c>
      <c r="U16" s="26">
        <v>10000</v>
      </c>
      <c r="V16" s="63">
        <f>SUM(R16:U16)</f>
        <v>40000</v>
      </c>
      <c r="W16" s="26">
        <v>10000</v>
      </c>
      <c r="X16" s="26">
        <v>10000</v>
      </c>
      <c r="Y16" s="26">
        <v>10000</v>
      </c>
      <c r="Z16" s="26">
        <v>10000</v>
      </c>
      <c r="AA16" s="63">
        <f>SUM(W16:Z16)</f>
        <v>40000</v>
      </c>
      <c r="AB16" s="34">
        <f>SUM(G16,L16,Q16,V16,AA16)</f>
        <v>180000</v>
      </c>
    </row>
    <row r="17" spans="1:28" x14ac:dyDescent="0.25">
      <c r="A17" t="s">
        <v>3785</v>
      </c>
      <c r="B17" s="32" t="s">
        <v>3786</v>
      </c>
      <c r="C17" s="24">
        <f>'Staffing Expense'!C14*$C$18/4</f>
        <v>0</v>
      </c>
      <c r="D17" s="24">
        <f>'Staffing Expense'!D14*$C$18/4</f>
        <v>0</v>
      </c>
      <c r="E17" s="24">
        <f>'Staffing Expense'!E14*$C$18/4</f>
        <v>7000</v>
      </c>
      <c r="F17" s="24">
        <f>'Staffing Expense'!F14*$C$18/4</f>
        <v>7000</v>
      </c>
      <c r="G17" s="33">
        <f>SUM(C17:F17)</f>
        <v>14000</v>
      </c>
      <c r="H17" s="24">
        <f>'Staffing Expense'!H14*$C$18/4</f>
        <v>10000</v>
      </c>
      <c r="I17" s="24">
        <f>'Staffing Expense'!I14*$C$18/4</f>
        <v>10000</v>
      </c>
      <c r="J17" s="24">
        <f>'Staffing Expense'!J14*$C$18/4</f>
        <v>14000</v>
      </c>
      <c r="K17" s="24">
        <f>'Staffing Expense'!K14*$C$18/4</f>
        <v>14000</v>
      </c>
      <c r="L17" s="33">
        <f>SUM(H17:K17)</f>
        <v>48000</v>
      </c>
      <c r="M17" s="24">
        <f>'Staffing Expense'!M14*$C$18/4</f>
        <v>21000</v>
      </c>
      <c r="N17" s="24">
        <f>'Staffing Expense'!N14*$C$18/4</f>
        <v>21000</v>
      </c>
      <c r="O17" s="24">
        <f>'Staffing Expense'!O14*$C$18/4</f>
        <v>23000</v>
      </c>
      <c r="P17" s="24">
        <f>'Staffing Expense'!P14*$C$18/4</f>
        <v>23000</v>
      </c>
      <c r="Q17" s="33">
        <f>SUM(M17:P17)</f>
        <v>88000</v>
      </c>
      <c r="R17" s="24">
        <f>'Staffing Expense'!R14*$C$18/4</f>
        <v>31000</v>
      </c>
      <c r="S17" s="24">
        <f>'Staffing Expense'!S14*$C$18/4</f>
        <v>31000</v>
      </c>
      <c r="T17" s="24">
        <f>'Staffing Expense'!T14*$C$18/4</f>
        <v>33000</v>
      </c>
      <c r="U17" s="24">
        <f>'Staffing Expense'!U14*$C$18/4</f>
        <v>33000</v>
      </c>
      <c r="V17" s="33">
        <f>SUM(R17:U17)</f>
        <v>128000</v>
      </c>
      <c r="W17" s="24">
        <f>'Staffing Expense'!W14*$C$18/4</f>
        <v>41000</v>
      </c>
      <c r="X17" s="24">
        <f>'Staffing Expense'!X14*$C$18/4</f>
        <v>41000</v>
      </c>
      <c r="Y17" s="24">
        <f>'Staffing Expense'!Y14*$C$18/4</f>
        <v>43000</v>
      </c>
      <c r="Z17" s="24">
        <f>'Staffing Expense'!Z14*$C$18/4</f>
        <v>43000</v>
      </c>
      <c r="AA17" s="33">
        <f>SUM(W17:Z17)</f>
        <v>168000</v>
      </c>
      <c r="AB17" s="34">
        <f>SUM(G17,L17,Q17,V17,AA17)</f>
        <v>446000</v>
      </c>
    </row>
    <row r="18" spans="1:28" x14ac:dyDescent="0.25">
      <c r="A18" t="s">
        <v>3788</v>
      </c>
      <c r="B18" s="5" t="s">
        <v>5028</v>
      </c>
      <c r="C18" s="26">
        <v>4000</v>
      </c>
    </row>
    <row r="19" spans="1:28" x14ac:dyDescent="0.25">
      <c r="A19" t="s">
        <v>3790</v>
      </c>
      <c r="B19" s="40" t="s">
        <v>3791</v>
      </c>
      <c r="C19" s="43">
        <f>C12+C13+C15+C16+C17</f>
        <v>0</v>
      </c>
      <c r="D19" s="43">
        <f>D12+D13+D15+D16+D17</f>
        <v>0</v>
      </c>
      <c r="E19" s="43">
        <f>E12+E13+E15+E16+E17</f>
        <v>40750</v>
      </c>
      <c r="F19" s="43">
        <f>F12+F13+F15+F16+F17</f>
        <v>40750</v>
      </c>
      <c r="G19" s="43">
        <f>SUM(C19:F19)</f>
        <v>81500</v>
      </c>
      <c r="H19" s="43">
        <f>H12+H13+H15+H16+H17</f>
        <v>47500</v>
      </c>
      <c r="I19" s="43">
        <f>I12+I13+I15+I16+I17</f>
        <v>47500</v>
      </c>
      <c r="J19" s="43">
        <f>J12+J13+J15+J16+J17</f>
        <v>56500</v>
      </c>
      <c r="K19" s="43">
        <f>K12+K13+K15+K16+K17</f>
        <v>56500</v>
      </c>
      <c r="L19" s="43">
        <f>SUM(H19:K19)</f>
        <v>208000</v>
      </c>
      <c r="M19" s="43">
        <f>M12+M13+M15+M16+M17</f>
        <v>72250</v>
      </c>
      <c r="N19" s="43">
        <f>N12+N13+N15+N16+N17</f>
        <v>72250</v>
      </c>
      <c r="O19" s="43">
        <f>O12+O13+O15+O16+O17</f>
        <v>76750</v>
      </c>
      <c r="P19" s="43">
        <f>P12+P13+P15+P16+P17</f>
        <v>76750</v>
      </c>
      <c r="Q19" s="43">
        <f>SUM(M19:P19)</f>
        <v>298000</v>
      </c>
      <c r="R19" s="43">
        <f>R12+R13+R15+R16+R17</f>
        <v>94750</v>
      </c>
      <c r="S19" s="43">
        <f>S12+S13+S15+S16+S17</f>
        <v>94750</v>
      </c>
      <c r="T19" s="43">
        <f>T12+T13+T15+T16+T17</f>
        <v>99250</v>
      </c>
      <c r="U19" s="43">
        <f>U12+U13+U15+U16+U17</f>
        <v>99250</v>
      </c>
      <c r="V19" s="43">
        <f>SUM(R19:U19)</f>
        <v>388000</v>
      </c>
      <c r="W19" s="43">
        <f>W12+W13+W15+W16+W17</f>
        <v>117250</v>
      </c>
      <c r="X19" s="43">
        <f>X12+X13+X15+X16+X17</f>
        <v>117250</v>
      </c>
      <c r="Y19" s="43">
        <f>Y12+Y13+Y15+Y16+Y17</f>
        <v>121750</v>
      </c>
      <c r="Z19" s="43">
        <f>Z12+Z13+Z15+Z16+Z17</f>
        <v>121750</v>
      </c>
      <c r="AA19" s="43">
        <f>SUM(W19:Z19)</f>
        <v>478000</v>
      </c>
      <c r="AB19" s="34">
        <f>SUM(G19,L19,Q19,V19,AA19)</f>
        <v>1453500</v>
      </c>
    </row>
    <row r="20" spans="1:28" x14ac:dyDescent="0.25">
      <c r="A20" t="s">
        <v>3793</v>
      </c>
    </row>
    <row r="21" spans="1:28" x14ac:dyDescent="0.25">
      <c r="A21" t="s">
        <v>3794</v>
      </c>
      <c r="B21" s="31" t="s">
        <v>3795</v>
      </c>
    </row>
    <row r="22" spans="1:28" x14ac:dyDescent="0.25">
      <c r="A22" t="s">
        <v>3796</v>
      </c>
      <c r="B22" s="32" t="s">
        <v>3797</v>
      </c>
      <c r="C22" s="26">
        <v>0</v>
      </c>
      <c r="D22" s="26">
        <v>0</v>
      </c>
      <c r="E22" s="26">
        <v>0</v>
      </c>
      <c r="F22" s="26">
        <v>0</v>
      </c>
      <c r="G22" s="63">
        <f>SUM(C22:F22)</f>
        <v>0</v>
      </c>
      <c r="H22" s="26">
        <v>0</v>
      </c>
      <c r="I22" s="26">
        <v>0</v>
      </c>
      <c r="J22" s="26">
        <v>15000</v>
      </c>
      <c r="K22" s="26">
        <v>15000</v>
      </c>
      <c r="L22" s="63">
        <f>SUM(H22:K22)</f>
        <v>30000</v>
      </c>
      <c r="M22" s="26">
        <v>15000</v>
      </c>
      <c r="N22" s="26">
        <v>15000</v>
      </c>
      <c r="O22" s="26">
        <v>15000</v>
      </c>
      <c r="P22" s="26">
        <v>15000</v>
      </c>
      <c r="Q22" s="63">
        <f>SUM(M22:P22)</f>
        <v>60000</v>
      </c>
      <c r="R22" s="26">
        <v>15000</v>
      </c>
      <c r="S22" s="26">
        <v>15000</v>
      </c>
      <c r="T22" s="26">
        <v>15000</v>
      </c>
      <c r="U22" s="26">
        <v>15000</v>
      </c>
      <c r="V22" s="63">
        <f>SUM(R22:U22)</f>
        <v>60000</v>
      </c>
      <c r="W22" s="26">
        <v>15000</v>
      </c>
      <c r="X22" s="26">
        <v>15000</v>
      </c>
      <c r="Y22" s="26">
        <v>15000</v>
      </c>
      <c r="Z22" s="26">
        <v>15000</v>
      </c>
      <c r="AA22" s="63">
        <f>SUM(W22:Z22)</f>
        <v>60000</v>
      </c>
      <c r="AB22" s="34">
        <f>SUM(G22,L22,Q22,V22,AA22)</f>
        <v>210000</v>
      </c>
    </row>
    <row r="23" spans="1:28" x14ac:dyDescent="0.25">
      <c r="A23" t="s">
        <v>3798</v>
      </c>
      <c r="B23" s="40" t="s">
        <v>3799</v>
      </c>
      <c r="C23" s="43">
        <f>C22</f>
        <v>0</v>
      </c>
      <c r="D23" s="43">
        <f>D22</f>
        <v>0</v>
      </c>
      <c r="E23" s="43">
        <f>E22</f>
        <v>0</v>
      </c>
      <c r="F23" s="43">
        <f>F22</f>
        <v>0</v>
      </c>
      <c r="G23" s="43">
        <f>SUM(C23:F23)</f>
        <v>0</v>
      </c>
      <c r="H23" s="43">
        <f>H22</f>
        <v>0</v>
      </c>
      <c r="I23" s="43">
        <f>I22</f>
        <v>0</v>
      </c>
      <c r="J23" s="43">
        <f>J22</f>
        <v>15000</v>
      </c>
      <c r="K23" s="43">
        <f>K22</f>
        <v>15000</v>
      </c>
      <c r="L23" s="43">
        <f>SUM(H23:K23)</f>
        <v>30000</v>
      </c>
      <c r="M23" s="43">
        <f>M22</f>
        <v>15000</v>
      </c>
      <c r="N23" s="43">
        <f>N22</f>
        <v>15000</v>
      </c>
      <c r="O23" s="43">
        <f>O22</f>
        <v>15000</v>
      </c>
      <c r="P23" s="43">
        <f>P22</f>
        <v>15000</v>
      </c>
      <c r="Q23" s="43">
        <f>SUM(M23:P23)</f>
        <v>60000</v>
      </c>
      <c r="R23" s="43">
        <f>R22</f>
        <v>15000</v>
      </c>
      <c r="S23" s="43">
        <f>S22</f>
        <v>15000</v>
      </c>
      <c r="T23" s="43">
        <f>T22</f>
        <v>15000</v>
      </c>
      <c r="U23" s="43">
        <f>U22</f>
        <v>15000</v>
      </c>
      <c r="V23" s="43">
        <f>SUM(R23:U23)</f>
        <v>60000</v>
      </c>
      <c r="W23" s="43">
        <f>W22</f>
        <v>15000</v>
      </c>
      <c r="X23" s="43">
        <f>X22</f>
        <v>15000</v>
      </c>
      <c r="Y23" s="43">
        <f>Y22</f>
        <v>15000</v>
      </c>
      <c r="Z23" s="43">
        <f>Z22</f>
        <v>15000</v>
      </c>
      <c r="AA23" s="43">
        <f>SUM(W23:Z23)</f>
        <v>60000</v>
      </c>
      <c r="AB23" s="34">
        <f>SUM(G23,L23,Q23,V23,AA23)</f>
        <v>210000</v>
      </c>
    </row>
    <row r="24" spans="1:28" x14ac:dyDescent="0.25">
      <c r="A24" t="s">
        <v>3801</v>
      </c>
    </row>
    <row r="25" spans="1:28" x14ac:dyDescent="0.25">
      <c r="A25" t="s">
        <v>3802</v>
      </c>
      <c r="B25" s="31" t="s">
        <v>3803</v>
      </c>
    </row>
    <row r="26" spans="1:28" x14ac:dyDescent="0.25">
      <c r="A26" t="s">
        <v>3804</v>
      </c>
      <c r="B26" s="32" t="s">
        <v>3805</v>
      </c>
      <c r="C26" s="26">
        <v>0</v>
      </c>
      <c r="D26" s="26">
        <v>0</v>
      </c>
      <c r="E26" s="26">
        <v>37500</v>
      </c>
      <c r="F26" s="26">
        <v>37500</v>
      </c>
      <c r="G26" s="63">
        <f>SUM(C26:F26)</f>
        <v>75000</v>
      </c>
      <c r="H26" s="26">
        <v>37500</v>
      </c>
      <c r="I26" s="26">
        <v>37500</v>
      </c>
      <c r="J26" s="26">
        <v>37500</v>
      </c>
      <c r="K26" s="26">
        <v>37500</v>
      </c>
      <c r="L26" s="63">
        <f>SUM(H26:K26)</f>
        <v>150000</v>
      </c>
      <c r="M26" s="26">
        <v>37500</v>
      </c>
      <c r="N26" s="26">
        <v>37500</v>
      </c>
      <c r="O26" s="26">
        <v>37500</v>
      </c>
      <c r="P26" s="26">
        <v>37500</v>
      </c>
      <c r="Q26" s="63">
        <f>SUM(M26:P26)</f>
        <v>150000</v>
      </c>
      <c r="R26" s="26">
        <v>37500</v>
      </c>
      <c r="S26" s="26">
        <v>37500</v>
      </c>
      <c r="T26" s="26">
        <v>37500</v>
      </c>
      <c r="U26" s="26">
        <v>37500</v>
      </c>
      <c r="V26" s="63">
        <f>SUM(R26:U26)</f>
        <v>150000</v>
      </c>
      <c r="W26" s="26">
        <v>37500</v>
      </c>
      <c r="X26" s="26">
        <v>37500</v>
      </c>
      <c r="Y26" s="26">
        <v>37500</v>
      </c>
      <c r="Z26" s="26">
        <v>37500</v>
      </c>
      <c r="AA26" s="63">
        <f>SUM(W26:Z26)</f>
        <v>150000</v>
      </c>
      <c r="AB26" s="34">
        <f>SUM(G26,L26,Q26,V26,AA26)</f>
        <v>675000</v>
      </c>
    </row>
    <row r="27" spans="1:28" x14ac:dyDescent="0.25">
      <c r="A27" t="s">
        <v>3806</v>
      </c>
      <c r="B27" s="32" t="s">
        <v>3636</v>
      </c>
      <c r="C27" s="26">
        <v>0</v>
      </c>
      <c r="D27" s="26">
        <v>0</v>
      </c>
      <c r="E27" s="26">
        <v>0</v>
      </c>
      <c r="F27" s="26">
        <v>0</v>
      </c>
      <c r="G27" s="63">
        <f>SUM(C27:F27)</f>
        <v>0</v>
      </c>
      <c r="H27" s="26">
        <v>50000</v>
      </c>
      <c r="I27" s="26">
        <v>0</v>
      </c>
      <c r="J27" s="26">
        <v>0</v>
      </c>
      <c r="K27" s="26">
        <v>0</v>
      </c>
      <c r="L27" s="63">
        <f>SUM(H27:K27)</f>
        <v>50000</v>
      </c>
      <c r="M27" s="26">
        <v>50000</v>
      </c>
      <c r="N27" s="26">
        <v>0</v>
      </c>
      <c r="O27" s="26">
        <v>0</v>
      </c>
      <c r="P27" s="26">
        <v>0</v>
      </c>
      <c r="Q27" s="63">
        <f>SUM(M27:P27)</f>
        <v>50000</v>
      </c>
      <c r="R27" s="26">
        <v>50000</v>
      </c>
      <c r="S27" s="26">
        <v>0</v>
      </c>
      <c r="T27" s="26">
        <v>0</v>
      </c>
      <c r="U27" s="26">
        <v>0</v>
      </c>
      <c r="V27" s="63">
        <f>SUM(R27:U27)</f>
        <v>50000</v>
      </c>
      <c r="W27" s="26">
        <v>50000</v>
      </c>
      <c r="X27" s="26">
        <v>0</v>
      </c>
      <c r="Y27" s="26">
        <v>0</v>
      </c>
      <c r="Z27" s="26">
        <v>0</v>
      </c>
      <c r="AA27" s="63">
        <f>SUM(W27:Z27)</f>
        <v>50000</v>
      </c>
      <c r="AB27" s="34">
        <f>SUM(G27,L27,Q27,V27,AA27)</f>
        <v>200000</v>
      </c>
    </row>
    <row r="28" spans="1:28" x14ac:dyDescent="0.25">
      <c r="A28" t="s">
        <v>3807</v>
      </c>
      <c r="B28" s="32" t="s">
        <v>3808</v>
      </c>
      <c r="C28" s="26">
        <v>0</v>
      </c>
      <c r="D28" s="26">
        <v>0</v>
      </c>
      <c r="E28" s="26">
        <v>50000</v>
      </c>
      <c r="F28" s="26">
        <v>50000</v>
      </c>
      <c r="G28" s="63">
        <f>SUM(C28:F28)</f>
        <v>100000</v>
      </c>
      <c r="H28" s="26">
        <v>50000</v>
      </c>
      <c r="I28" s="26">
        <v>50000</v>
      </c>
      <c r="J28" s="26">
        <v>50000</v>
      </c>
      <c r="K28" s="26">
        <v>50000</v>
      </c>
      <c r="L28" s="63">
        <f>SUM(H28:K28)</f>
        <v>200000</v>
      </c>
      <c r="M28" s="26">
        <v>50000</v>
      </c>
      <c r="N28" s="26">
        <v>50000</v>
      </c>
      <c r="O28" s="26">
        <v>50000</v>
      </c>
      <c r="P28" s="26">
        <v>50000</v>
      </c>
      <c r="Q28" s="63">
        <f>SUM(M28:P28)</f>
        <v>200000</v>
      </c>
      <c r="R28" s="26">
        <v>50000</v>
      </c>
      <c r="S28" s="26">
        <v>50000</v>
      </c>
      <c r="T28" s="26">
        <v>50000</v>
      </c>
      <c r="U28" s="26">
        <v>50000</v>
      </c>
      <c r="V28" s="63">
        <f>SUM(R28:U28)</f>
        <v>200000</v>
      </c>
      <c r="W28" s="26">
        <v>50000</v>
      </c>
      <c r="X28" s="26">
        <v>50000</v>
      </c>
      <c r="Y28" s="26">
        <v>50000</v>
      </c>
      <c r="Z28" s="26">
        <v>50000</v>
      </c>
      <c r="AA28" s="63">
        <f>SUM(W28:Z28)</f>
        <v>200000</v>
      </c>
      <c r="AB28" s="34">
        <f>SUM(G28,L28,Q28,V28,AA28)</f>
        <v>900000</v>
      </c>
    </row>
    <row r="29" spans="1:28" x14ac:dyDescent="0.25">
      <c r="A29" t="s">
        <v>3809</v>
      </c>
      <c r="B29" s="32" t="s">
        <v>3810</v>
      </c>
      <c r="C29" s="26">
        <v>0</v>
      </c>
      <c r="D29" s="26">
        <v>0</v>
      </c>
      <c r="E29" s="26">
        <v>12500</v>
      </c>
      <c r="F29" s="26">
        <v>12500</v>
      </c>
      <c r="G29" s="63">
        <f>SUM(C29:F29)</f>
        <v>25000</v>
      </c>
      <c r="H29" s="26">
        <v>12500</v>
      </c>
      <c r="I29" s="26">
        <v>12500</v>
      </c>
      <c r="J29" s="26">
        <v>12500</v>
      </c>
      <c r="K29" s="26">
        <v>12500</v>
      </c>
      <c r="L29" s="63">
        <f>SUM(H29:K29)</f>
        <v>50000</v>
      </c>
      <c r="M29" s="26">
        <v>12500</v>
      </c>
      <c r="N29" s="26">
        <v>12500</v>
      </c>
      <c r="O29" s="26">
        <v>12500</v>
      </c>
      <c r="P29" s="26">
        <v>12500</v>
      </c>
      <c r="Q29" s="63">
        <f>SUM(M29:P29)</f>
        <v>50000</v>
      </c>
      <c r="R29" s="26">
        <v>12500</v>
      </c>
      <c r="S29" s="26">
        <v>12500</v>
      </c>
      <c r="T29" s="26">
        <v>12500</v>
      </c>
      <c r="U29" s="26">
        <v>12500</v>
      </c>
      <c r="V29" s="63">
        <f>SUM(R29:U29)</f>
        <v>50000</v>
      </c>
      <c r="W29" s="26">
        <v>12500</v>
      </c>
      <c r="X29" s="26">
        <v>12500</v>
      </c>
      <c r="Y29" s="26">
        <v>12500</v>
      </c>
      <c r="Z29" s="26">
        <v>12500</v>
      </c>
      <c r="AA29" s="63">
        <f>SUM(W29:Z29)</f>
        <v>50000</v>
      </c>
      <c r="AB29" s="34">
        <f>SUM(G29,L29,Q29,V29,AA29)</f>
        <v>225000</v>
      </c>
    </row>
    <row r="30" spans="1:28" x14ac:dyDescent="0.25">
      <c r="A30" t="s">
        <v>3812</v>
      </c>
      <c r="B30" s="40" t="s">
        <v>3813</v>
      </c>
      <c r="C30" s="43">
        <f>C26+C27+C28+C29</f>
        <v>0</v>
      </c>
      <c r="D30" s="43">
        <f>D26+D27+D28+D29</f>
        <v>0</v>
      </c>
      <c r="E30" s="43">
        <f>E26+E27+E28+E29</f>
        <v>100000</v>
      </c>
      <c r="F30" s="43">
        <f>F26+F27+F28+F29</f>
        <v>100000</v>
      </c>
      <c r="G30" s="43">
        <f>SUM(C30:F30)</f>
        <v>200000</v>
      </c>
      <c r="H30" s="43">
        <f>H26+H27+H28+H29</f>
        <v>150000</v>
      </c>
      <c r="I30" s="43">
        <f>I26+I27+I28+I29</f>
        <v>100000</v>
      </c>
      <c r="J30" s="43">
        <f>J26+J27+J28+J29</f>
        <v>100000</v>
      </c>
      <c r="K30" s="43">
        <f>K26+K27+K28+K29</f>
        <v>100000</v>
      </c>
      <c r="L30" s="43">
        <f>SUM(H30:K30)</f>
        <v>450000</v>
      </c>
      <c r="M30" s="43">
        <f>M26+M27+M28+M29</f>
        <v>150000</v>
      </c>
      <c r="N30" s="43">
        <f>N26+N27+N28+N29</f>
        <v>100000</v>
      </c>
      <c r="O30" s="43">
        <f>O26+O27+O28+O29</f>
        <v>100000</v>
      </c>
      <c r="P30" s="43">
        <f>P26+P27+P28+P29</f>
        <v>100000</v>
      </c>
      <c r="Q30" s="43">
        <f>SUM(M30:P30)</f>
        <v>450000</v>
      </c>
      <c r="R30" s="43">
        <f>R26+R27+R28+R29</f>
        <v>150000</v>
      </c>
      <c r="S30" s="43">
        <f>S26+S27+S28+S29</f>
        <v>100000</v>
      </c>
      <c r="T30" s="43">
        <f>T26+T27+T28+T29</f>
        <v>100000</v>
      </c>
      <c r="U30" s="43">
        <f>U26+U27+U28+U29</f>
        <v>100000</v>
      </c>
      <c r="V30" s="43">
        <f>SUM(R30:U30)</f>
        <v>450000</v>
      </c>
      <c r="W30" s="43">
        <f>W26+W27+W28+W29</f>
        <v>150000</v>
      </c>
      <c r="X30" s="43">
        <f>X26+X27+X28+X29</f>
        <v>100000</v>
      </c>
      <c r="Y30" s="43">
        <f>Y26+Y27+Y28+Y29</f>
        <v>100000</v>
      </c>
      <c r="Z30" s="43">
        <f>Z26+Z27+Z28+Z29</f>
        <v>100000</v>
      </c>
      <c r="AA30" s="43">
        <f>SUM(W30:Z30)</f>
        <v>450000</v>
      </c>
      <c r="AB30" s="34">
        <f>SUM(G30,L30,Q30,V30,AA30)</f>
        <v>2000000</v>
      </c>
    </row>
    <row r="31" spans="1:28" x14ac:dyDescent="0.25">
      <c r="A31" t="s">
        <v>3815</v>
      </c>
    </row>
    <row r="32" spans="1:28" x14ac:dyDescent="0.25">
      <c r="A32" t="s">
        <v>3816</v>
      </c>
      <c r="B32" s="31" t="s">
        <v>3817</v>
      </c>
    </row>
    <row r="33" spans="1:28" x14ac:dyDescent="0.25">
      <c r="A33" t="s">
        <v>3818</v>
      </c>
      <c r="B33" s="32" t="s">
        <v>3819</v>
      </c>
      <c r="C33" s="26">
        <v>0</v>
      </c>
      <c r="D33" s="26">
        <v>0</v>
      </c>
      <c r="E33" s="26">
        <v>20000</v>
      </c>
      <c r="F33" s="26">
        <v>20000</v>
      </c>
      <c r="G33" s="63">
        <f>SUM(C33:F33)</f>
        <v>40000</v>
      </c>
      <c r="H33" s="26">
        <v>30000</v>
      </c>
      <c r="I33" s="26">
        <v>30000</v>
      </c>
      <c r="J33" s="26">
        <v>30000</v>
      </c>
      <c r="K33" s="26">
        <v>30000</v>
      </c>
      <c r="L33" s="63">
        <f>SUM(H33:K33)</f>
        <v>120000</v>
      </c>
      <c r="M33" s="26">
        <v>45000</v>
      </c>
      <c r="N33" s="26">
        <v>45000</v>
      </c>
      <c r="O33" s="26">
        <v>45000</v>
      </c>
      <c r="P33" s="26">
        <v>45000</v>
      </c>
      <c r="Q33" s="63">
        <f>SUM(M33:P33)</f>
        <v>180000</v>
      </c>
      <c r="R33" s="26">
        <v>67500</v>
      </c>
      <c r="S33" s="26">
        <v>67500</v>
      </c>
      <c r="T33" s="26">
        <v>67500</v>
      </c>
      <c r="U33" s="26">
        <v>67500</v>
      </c>
      <c r="V33" s="63">
        <f>SUM(R33:U33)</f>
        <v>270000</v>
      </c>
      <c r="W33" s="26">
        <v>101250</v>
      </c>
      <c r="X33" s="26">
        <v>101250</v>
      </c>
      <c r="Y33" s="26">
        <v>101250</v>
      </c>
      <c r="Z33" s="26">
        <v>101250</v>
      </c>
      <c r="AA33" s="63">
        <f>SUM(W33:Z33)</f>
        <v>405000</v>
      </c>
      <c r="AB33" s="34">
        <f>SUM(G33,L33,Q33,V33,AA33)</f>
        <v>1015000</v>
      </c>
    </row>
    <row r="34" spans="1:28" x14ac:dyDescent="0.25">
      <c r="A34" t="s">
        <v>3820</v>
      </c>
    </row>
    <row r="35" spans="1:28" x14ac:dyDescent="0.25">
      <c r="A35" t="s">
        <v>3821</v>
      </c>
      <c r="B35" s="31" t="s">
        <v>3822</v>
      </c>
    </row>
    <row r="36" spans="1:28" x14ac:dyDescent="0.25">
      <c r="A36" t="s">
        <v>3823</v>
      </c>
      <c r="B36" s="32" t="s">
        <v>3824</v>
      </c>
      <c r="C36" s="26">
        <v>0</v>
      </c>
      <c r="D36" s="26">
        <v>0</v>
      </c>
      <c r="E36" s="26">
        <v>15000</v>
      </c>
      <c r="F36" s="26">
        <v>15000</v>
      </c>
      <c r="G36" s="63">
        <f>SUM(C36:F36)</f>
        <v>30000</v>
      </c>
      <c r="H36" s="26">
        <v>15000</v>
      </c>
      <c r="I36" s="26">
        <v>15000</v>
      </c>
      <c r="J36" s="26">
        <v>15000</v>
      </c>
      <c r="K36" s="26">
        <v>15000</v>
      </c>
      <c r="L36" s="63">
        <f>SUM(H36:K36)</f>
        <v>60000</v>
      </c>
      <c r="M36" s="26">
        <v>15000</v>
      </c>
      <c r="N36" s="26">
        <v>15000</v>
      </c>
      <c r="O36" s="26">
        <v>15000</v>
      </c>
      <c r="P36" s="26">
        <v>15000</v>
      </c>
      <c r="Q36" s="63">
        <f>SUM(M36:P36)</f>
        <v>60000</v>
      </c>
      <c r="R36" s="26">
        <v>15000</v>
      </c>
      <c r="S36" s="26">
        <v>15000</v>
      </c>
      <c r="T36" s="26">
        <v>15000</v>
      </c>
      <c r="U36" s="26">
        <v>15000</v>
      </c>
      <c r="V36" s="63">
        <f>SUM(R36:U36)</f>
        <v>60000</v>
      </c>
      <c r="W36" s="26">
        <v>15000</v>
      </c>
      <c r="X36" s="26">
        <v>15000</v>
      </c>
      <c r="Y36" s="26">
        <v>15000</v>
      </c>
      <c r="Z36" s="26">
        <v>15000</v>
      </c>
      <c r="AA36" s="63">
        <f>SUM(W36:Z36)</f>
        <v>60000</v>
      </c>
      <c r="AB36" s="34">
        <f>SUM(G36,L36,Q36,V36,AA36)</f>
        <v>270000</v>
      </c>
    </row>
    <row r="37" spans="1:28" x14ac:dyDescent="0.25">
      <c r="A37" t="s">
        <v>3825</v>
      </c>
      <c r="B37" s="32" t="s">
        <v>3826</v>
      </c>
      <c r="C37" s="26">
        <v>0</v>
      </c>
      <c r="D37" s="26">
        <v>0</v>
      </c>
      <c r="E37" s="26">
        <v>6250</v>
      </c>
      <c r="F37" s="26">
        <v>6250</v>
      </c>
      <c r="G37" s="63">
        <f>SUM(C37:F37)</f>
        <v>12500</v>
      </c>
      <c r="H37" s="26">
        <v>6250</v>
      </c>
      <c r="I37" s="26">
        <v>6250</v>
      </c>
      <c r="J37" s="26">
        <v>6250</v>
      </c>
      <c r="K37" s="26">
        <v>6250</v>
      </c>
      <c r="L37" s="63">
        <f>SUM(H37:K37)</f>
        <v>25000</v>
      </c>
      <c r="M37" s="26">
        <v>6250</v>
      </c>
      <c r="N37" s="26">
        <v>6250</v>
      </c>
      <c r="O37" s="26">
        <v>6250</v>
      </c>
      <c r="P37" s="26">
        <v>6250</v>
      </c>
      <c r="Q37" s="63">
        <f>SUM(M37:P37)</f>
        <v>25000</v>
      </c>
      <c r="R37" s="26">
        <v>6250</v>
      </c>
      <c r="S37" s="26">
        <v>6250</v>
      </c>
      <c r="T37" s="26">
        <v>6250</v>
      </c>
      <c r="U37" s="26">
        <v>6250</v>
      </c>
      <c r="V37" s="63">
        <f>SUM(R37:U37)</f>
        <v>25000</v>
      </c>
      <c r="W37" s="26">
        <v>6250</v>
      </c>
      <c r="X37" s="26">
        <v>6250</v>
      </c>
      <c r="Y37" s="26">
        <v>6250</v>
      </c>
      <c r="Z37" s="26">
        <v>6250</v>
      </c>
      <c r="AA37" s="63">
        <f>SUM(W37:Z37)</f>
        <v>25000</v>
      </c>
      <c r="AB37" s="34">
        <f>SUM(G37,L37,Q37,V37,AA37)</f>
        <v>112500</v>
      </c>
    </row>
    <row r="38" spans="1:28" x14ac:dyDescent="0.25">
      <c r="A38" t="s">
        <v>3827</v>
      </c>
      <c r="B38" s="40" t="s">
        <v>3828</v>
      </c>
      <c r="C38" s="43">
        <f>C36+C37</f>
        <v>0</v>
      </c>
      <c r="D38" s="43">
        <f>D36+D37</f>
        <v>0</v>
      </c>
      <c r="E38" s="43">
        <f>E36+E37</f>
        <v>21250</v>
      </c>
      <c r="F38" s="43">
        <f>F36+F37</f>
        <v>21250</v>
      </c>
      <c r="G38" s="43">
        <f>SUM(C38:F38)</f>
        <v>42500</v>
      </c>
      <c r="H38" s="43">
        <f>H36+H37</f>
        <v>21250</v>
      </c>
      <c r="I38" s="43">
        <f>I36+I37</f>
        <v>21250</v>
      </c>
      <c r="J38" s="43">
        <f>J36+J37</f>
        <v>21250</v>
      </c>
      <c r="K38" s="43">
        <f>K36+K37</f>
        <v>21250</v>
      </c>
      <c r="L38" s="43">
        <f>SUM(H38:K38)</f>
        <v>85000</v>
      </c>
      <c r="M38" s="43">
        <f>M36+M37</f>
        <v>21250</v>
      </c>
      <c r="N38" s="43">
        <f>N36+N37</f>
        <v>21250</v>
      </c>
      <c r="O38" s="43">
        <f>O36+O37</f>
        <v>21250</v>
      </c>
      <c r="P38" s="43">
        <f>P36+P37</f>
        <v>21250</v>
      </c>
      <c r="Q38" s="43">
        <f>SUM(M38:P38)</f>
        <v>85000</v>
      </c>
      <c r="R38" s="43">
        <f>R36+R37</f>
        <v>21250</v>
      </c>
      <c r="S38" s="43">
        <f>S36+S37</f>
        <v>21250</v>
      </c>
      <c r="T38" s="43">
        <f>T36+T37</f>
        <v>21250</v>
      </c>
      <c r="U38" s="43">
        <f>U36+U37</f>
        <v>21250</v>
      </c>
      <c r="V38" s="43">
        <f>SUM(R38:U38)</f>
        <v>85000</v>
      </c>
      <c r="W38" s="43">
        <f>W36+W37</f>
        <v>21250</v>
      </c>
      <c r="X38" s="43">
        <f>X36+X37</f>
        <v>21250</v>
      </c>
      <c r="Y38" s="43">
        <f>Y36+Y37</f>
        <v>21250</v>
      </c>
      <c r="Z38" s="43">
        <f>Z36+Z37</f>
        <v>21250</v>
      </c>
      <c r="AA38" s="43">
        <f>SUM(W38:Z38)</f>
        <v>85000</v>
      </c>
      <c r="AB38" s="34">
        <f>SUM(G38,L38,Q38,V38,AA38)</f>
        <v>382500</v>
      </c>
    </row>
    <row r="39" spans="1:28" x14ac:dyDescent="0.25">
      <c r="A39" t="s">
        <v>3830</v>
      </c>
    </row>
    <row r="40" spans="1:28" x14ac:dyDescent="0.25">
      <c r="A40" t="s">
        <v>3831</v>
      </c>
      <c r="B40" s="31" t="s">
        <v>3832</v>
      </c>
    </row>
    <row r="41" spans="1:28" x14ac:dyDescent="0.25">
      <c r="A41" t="s">
        <v>3833</v>
      </c>
      <c r="B41" s="32" t="s">
        <v>3834</v>
      </c>
      <c r="C41" s="26">
        <v>0</v>
      </c>
      <c r="D41" s="26">
        <v>0</v>
      </c>
      <c r="E41" s="26">
        <v>10000</v>
      </c>
      <c r="F41" s="26">
        <v>10000</v>
      </c>
      <c r="G41" s="63">
        <f>SUM(C41:F41)</f>
        <v>20000</v>
      </c>
      <c r="H41" s="26">
        <v>10000</v>
      </c>
      <c r="I41" s="26">
        <v>10000</v>
      </c>
      <c r="J41" s="26">
        <v>10000</v>
      </c>
      <c r="K41" s="26">
        <v>10000</v>
      </c>
      <c r="L41" s="63">
        <f>SUM(H41:K41)</f>
        <v>40000</v>
      </c>
      <c r="M41" s="26">
        <v>10000</v>
      </c>
      <c r="N41" s="26">
        <v>10000</v>
      </c>
      <c r="O41" s="26">
        <v>10000</v>
      </c>
      <c r="P41" s="26">
        <v>10000</v>
      </c>
      <c r="Q41" s="63">
        <f>SUM(M41:P41)</f>
        <v>40000</v>
      </c>
      <c r="R41" s="26">
        <v>10000</v>
      </c>
      <c r="S41" s="26">
        <v>10000</v>
      </c>
      <c r="T41" s="26">
        <v>10000</v>
      </c>
      <c r="U41" s="26">
        <v>10000</v>
      </c>
      <c r="V41" s="63">
        <f>SUM(R41:U41)</f>
        <v>40000</v>
      </c>
      <c r="W41" s="26">
        <v>10000</v>
      </c>
      <c r="X41" s="26">
        <v>10000</v>
      </c>
      <c r="Y41" s="26">
        <v>10000</v>
      </c>
      <c r="Z41" s="26">
        <v>10000</v>
      </c>
      <c r="AA41" s="63">
        <f>SUM(W41:Z41)</f>
        <v>40000</v>
      </c>
      <c r="AB41" s="34">
        <f>SUM(G41,L41,Q41,V41,AA41)</f>
        <v>180000</v>
      </c>
    </row>
    <row r="42" spans="1:28" x14ac:dyDescent="0.25">
      <c r="A42" t="s">
        <v>3836</v>
      </c>
      <c r="B42" s="32" t="s">
        <v>3837</v>
      </c>
      <c r="C42" s="26">
        <v>0</v>
      </c>
      <c r="D42" s="26">
        <v>0</v>
      </c>
      <c r="E42" s="26">
        <v>10000</v>
      </c>
      <c r="F42" s="26">
        <v>10000</v>
      </c>
      <c r="G42" s="63">
        <f>SUM(C42:F42)</f>
        <v>20000</v>
      </c>
      <c r="H42" s="26">
        <v>10000</v>
      </c>
      <c r="I42" s="26">
        <v>10000</v>
      </c>
      <c r="J42" s="26">
        <v>10000</v>
      </c>
      <c r="K42" s="26">
        <v>10000</v>
      </c>
      <c r="L42" s="63">
        <f>SUM(H42:K42)</f>
        <v>40000</v>
      </c>
      <c r="M42" s="26">
        <v>10000</v>
      </c>
      <c r="N42" s="26">
        <v>10000</v>
      </c>
      <c r="O42" s="26">
        <v>10000</v>
      </c>
      <c r="P42" s="26">
        <v>10000</v>
      </c>
      <c r="Q42" s="63">
        <f>SUM(M42:P42)</f>
        <v>40000</v>
      </c>
      <c r="R42" s="26">
        <v>10000</v>
      </c>
      <c r="S42" s="26">
        <v>10000</v>
      </c>
      <c r="T42" s="26">
        <v>10000</v>
      </c>
      <c r="U42" s="26">
        <v>10000</v>
      </c>
      <c r="V42" s="63">
        <f>SUM(R42:U42)</f>
        <v>40000</v>
      </c>
      <c r="W42" s="26">
        <v>10000</v>
      </c>
      <c r="X42" s="26">
        <v>10000</v>
      </c>
      <c r="Y42" s="26">
        <v>10000</v>
      </c>
      <c r="Z42" s="26">
        <v>10000</v>
      </c>
      <c r="AA42" s="63">
        <f>SUM(W42:Z42)</f>
        <v>40000</v>
      </c>
      <c r="AB42" s="34">
        <f>SUM(G42,L42,Q42,V42,AA42)</f>
        <v>180000</v>
      </c>
    </row>
    <row r="43" spans="1:28" x14ac:dyDescent="0.25">
      <c r="A43" t="s">
        <v>3838</v>
      </c>
    </row>
    <row r="44" spans="1:28" x14ac:dyDescent="0.25">
      <c r="A44" t="s">
        <v>3839</v>
      </c>
      <c r="B44" s="31" t="s">
        <v>3840</v>
      </c>
    </row>
    <row r="45" spans="1:28" x14ac:dyDescent="0.25">
      <c r="A45" t="s">
        <v>3841</v>
      </c>
      <c r="B45" s="32" t="s">
        <v>3842</v>
      </c>
      <c r="C45" s="26">
        <v>0</v>
      </c>
      <c r="D45" s="26">
        <v>0</v>
      </c>
      <c r="E45" s="26">
        <v>12500</v>
      </c>
      <c r="F45" s="26">
        <v>12500</v>
      </c>
      <c r="G45" s="63">
        <f>SUM(C45:F45)</f>
        <v>25000</v>
      </c>
      <c r="H45" s="26">
        <v>12500</v>
      </c>
      <c r="I45" s="26">
        <v>12500</v>
      </c>
      <c r="J45" s="26">
        <v>12500</v>
      </c>
      <c r="K45" s="26">
        <v>12500</v>
      </c>
      <c r="L45" s="63">
        <f>SUM(H45:K45)</f>
        <v>50000</v>
      </c>
      <c r="M45" s="26">
        <v>12500</v>
      </c>
      <c r="N45" s="26">
        <v>12500</v>
      </c>
      <c r="O45" s="26">
        <v>12500</v>
      </c>
      <c r="P45" s="26">
        <v>12500</v>
      </c>
      <c r="Q45" s="63">
        <f>SUM(M45:P45)</f>
        <v>50000</v>
      </c>
      <c r="R45" s="26">
        <v>12500</v>
      </c>
      <c r="S45" s="26">
        <v>12500</v>
      </c>
      <c r="T45" s="26">
        <v>12500</v>
      </c>
      <c r="U45" s="26">
        <v>12500</v>
      </c>
      <c r="V45" s="63">
        <f>SUM(R45:U45)</f>
        <v>50000</v>
      </c>
      <c r="W45" s="26">
        <v>12500</v>
      </c>
      <c r="X45" s="26">
        <v>12500</v>
      </c>
      <c r="Y45" s="26">
        <v>12500</v>
      </c>
      <c r="Z45" s="26">
        <v>12500</v>
      </c>
      <c r="AA45" s="63">
        <f>SUM(W45:Z45)</f>
        <v>50000</v>
      </c>
      <c r="AB45" s="34">
        <f>SUM(G45,L45,Q45,V45,AA45)</f>
        <v>225000</v>
      </c>
    </row>
    <row r="46" spans="1:28" x14ac:dyDescent="0.25">
      <c r="A46" t="s">
        <v>3843</v>
      </c>
      <c r="B46" s="32" t="s">
        <v>3844</v>
      </c>
      <c r="C46" s="26">
        <v>0</v>
      </c>
      <c r="D46" s="26">
        <v>0</v>
      </c>
      <c r="E46" s="26">
        <v>2500</v>
      </c>
      <c r="F46" s="26">
        <v>2500</v>
      </c>
      <c r="G46" s="63">
        <f>SUM(C46:F46)</f>
        <v>5000</v>
      </c>
      <c r="H46" s="26">
        <v>2500</v>
      </c>
      <c r="I46" s="26">
        <v>2500</v>
      </c>
      <c r="J46" s="26">
        <v>2500</v>
      </c>
      <c r="K46" s="26">
        <v>2500</v>
      </c>
      <c r="L46" s="63">
        <f>SUM(H46:K46)</f>
        <v>10000</v>
      </c>
      <c r="M46" s="26">
        <v>2500</v>
      </c>
      <c r="N46" s="26">
        <v>2500</v>
      </c>
      <c r="O46" s="26">
        <v>2500</v>
      </c>
      <c r="P46" s="26">
        <v>2500</v>
      </c>
      <c r="Q46" s="63">
        <f>SUM(M46:P46)</f>
        <v>10000</v>
      </c>
      <c r="R46" s="26">
        <v>2500</v>
      </c>
      <c r="S46" s="26">
        <v>2500</v>
      </c>
      <c r="T46" s="26">
        <v>2500</v>
      </c>
      <c r="U46" s="26">
        <v>2500</v>
      </c>
      <c r="V46" s="63">
        <f>SUM(R46:U46)</f>
        <v>10000</v>
      </c>
      <c r="W46" s="26">
        <v>2500</v>
      </c>
      <c r="X46" s="26">
        <v>2500</v>
      </c>
      <c r="Y46" s="26">
        <v>2500</v>
      </c>
      <c r="Z46" s="26">
        <v>2500</v>
      </c>
      <c r="AA46" s="63">
        <f>SUM(W46:Z46)</f>
        <v>10000</v>
      </c>
      <c r="AB46" s="34">
        <f>SUM(G46,L46,Q46,V46,AA46)</f>
        <v>45000</v>
      </c>
    </row>
    <row r="47" spans="1:28" x14ac:dyDescent="0.25">
      <c r="A47" t="s">
        <v>3845</v>
      </c>
      <c r="B47" s="40" t="s">
        <v>3846</v>
      </c>
      <c r="C47" s="43">
        <f>C45+C46</f>
        <v>0</v>
      </c>
      <c r="D47" s="43">
        <f>D45+D46</f>
        <v>0</v>
      </c>
      <c r="E47" s="43">
        <f>E45+E46</f>
        <v>15000</v>
      </c>
      <c r="F47" s="43">
        <f>F45+F46</f>
        <v>15000</v>
      </c>
      <c r="G47" s="43">
        <f>SUM(C47:F47)</f>
        <v>30000</v>
      </c>
      <c r="H47" s="43">
        <f>H45+H46</f>
        <v>15000</v>
      </c>
      <c r="I47" s="43">
        <f>I45+I46</f>
        <v>15000</v>
      </c>
      <c r="J47" s="43">
        <f>J45+J46</f>
        <v>15000</v>
      </c>
      <c r="K47" s="43">
        <f>K45+K46</f>
        <v>15000</v>
      </c>
      <c r="L47" s="43">
        <f>SUM(H47:K47)</f>
        <v>60000</v>
      </c>
      <c r="M47" s="43">
        <f>M45+M46</f>
        <v>15000</v>
      </c>
      <c r="N47" s="43">
        <f>N45+N46</f>
        <v>15000</v>
      </c>
      <c r="O47" s="43">
        <f>O45+O46</f>
        <v>15000</v>
      </c>
      <c r="P47" s="43">
        <f>P45+P46</f>
        <v>15000</v>
      </c>
      <c r="Q47" s="43">
        <f>SUM(M47:P47)</f>
        <v>60000</v>
      </c>
      <c r="R47" s="43">
        <f>R45+R46</f>
        <v>15000</v>
      </c>
      <c r="S47" s="43">
        <f>S45+S46</f>
        <v>15000</v>
      </c>
      <c r="T47" s="43">
        <f>T45+T46</f>
        <v>15000</v>
      </c>
      <c r="U47" s="43">
        <f>U45+U46</f>
        <v>15000</v>
      </c>
      <c r="V47" s="43">
        <f>SUM(R47:U47)</f>
        <v>60000</v>
      </c>
      <c r="W47" s="43">
        <f>W45+W46</f>
        <v>15000</v>
      </c>
      <c r="X47" s="43">
        <f>X45+X46</f>
        <v>15000</v>
      </c>
      <c r="Y47" s="43">
        <f>Y45+Y46</f>
        <v>15000</v>
      </c>
      <c r="Z47" s="43">
        <f>Z45+Z46</f>
        <v>15000</v>
      </c>
      <c r="AA47" s="43">
        <f>SUM(W47:Z47)</f>
        <v>60000</v>
      </c>
      <c r="AB47" s="34">
        <f>SUM(G47,L47,Q47,V47,AA47)</f>
        <v>270000</v>
      </c>
    </row>
    <row r="48" spans="1:28" x14ac:dyDescent="0.25">
      <c r="A48" t="s">
        <v>3848</v>
      </c>
    </row>
    <row r="49" spans="1:28" x14ac:dyDescent="0.25">
      <c r="A49" t="s">
        <v>3849</v>
      </c>
      <c r="B49" s="31" t="s">
        <v>3850</v>
      </c>
    </row>
    <row r="50" spans="1:28" x14ac:dyDescent="0.25">
      <c r="A50" t="s">
        <v>3851</v>
      </c>
      <c r="B50" s="32" t="s">
        <v>3852</v>
      </c>
      <c r="C50" s="26">
        <v>0</v>
      </c>
      <c r="D50" s="26">
        <v>500000</v>
      </c>
      <c r="E50" s="26">
        <v>25000</v>
      </c>
      <c r="F50" s="26">
        <v>25000</v>
      </c>
      <c r="G50" s="63">
        <f>SUM(C50:F50)</f>
        <v>550000</v>
      </c>
      <c r="H50" s="26">
        <v>25000</v>
      </c>
      <c r="I50" s="26">
        <v>25000</v>
      </c>
      <c r="J50" s="26">
        <v>25000</v>
      </c>
      <c r="K50" s="26">
        <v>25000</v>
      </c>
      <c r="L50" s="63">
        <f>SUM(H50:K50)</f>
        <v>100000</v>
      </c>
      <c r="M50" s="26">
        <v>25000</v>
      </c>
      <c r="N50" s="26">
        <v>25000</v>
      </c>
      <c r="O50" s="26">
        <v>25000</v>
      </c>
      <c r="P50" s="26">
        <v>25000</v>
      </c>
      <c r="Q50" s="63">
        <f>SUM(M50:P50)</f>
        <v>100000</v>
      </c>
      <c r="R50" s="26">
        <v>25000</v>
      </c>
      <c r="S50" s="26">
        <v>25000</v>
      </c>
      <c r="T50" s="26">
        <v>25000</v>
      </c>
      <c r="U50" s="26">
        <v>25000</v>
      </c>
      <c r="V50" s="63">
        <f>SUM(R50:U50)</f>
        <v>100000</v>
      </c>
      <c r="W50" s="26">
        <v>25000</v>
      </c>
      <c r="X50" s="26">
        <v>25000</v>
      </c>
      <c r="Y50" s="26">
        <v>25000</v>
      </c>
      <c r="Z50" s="26">
        <v>25000</v>
      </c>
      <c r="AA50" s="63">
        <f>SUM(W50:Z50)</f>
        <v>100000</v>
      </c>
      <c r="AB50" s="34">
        <f>SUM(G50,L50,Q50,V50,AA50)</f>
        <v>950000</v>
      </c>
    </row>
    <row r="51" spans="1:28" x14ac:dyDescent="0.25">
      <c r="A51" t="s">
        <v>3853</v>
      </c>
    </row>
    <row r="52" spans="1:28" x14ac:dyDescent="0.25">
      <c r="A52" t="s">
        <v>3854</v>
      </c>
      <c r="B52" s="40" t="s">
        <v>3855</v>
      </c>
      <c r="C52" s="43">
        <f>C19+C23+C30+C33+C38+C41+C42+C47+C50</f>
        <v>0</v>
      </c>
      <c r="D52" s="43">
        <f>D19+D23+D30+D33+D38+D41+D42+D47+D50</f>
        <v>500000</v>
      </c>
      <c r="E52" s="43">
        <f>E19+E23+E30+E33+E38+E41+E42+E47+E50</f>
        <v>242000</v>
      </c>
      <c r="F52" s="43">
        <f>F19+F23+F30+F33+F38+F41+F42+F47+F50</f>
        <v>242000</v>
      </c>
      <c r="G52" s="43">
        <f>SUM(C52:F52)</f>
        <v>984000</v>
      </c>
      <c r="H52" s="43">
        <f>H19+H23+H30+H33+H38+H41+H42+H47+H50</f>
        <v>308750</v>
      </c>
      <c r="I52" s="43">
        <f>I19+I23+I30+I33+I38+I41+I42+I47+I50</f>
        <v>258750</v>
      </c>
      <c r="J52" s="43">
        <f>J19+J23+J30+J33+J38+J41+J42+J47+J50</f>
        <v>282750</v>
      </c>
      <c r="K52" s="43">
        <f>K19+K23+K30+K33+K38+K41+K42+K47+K50</f>
        <v>282750</v>
      </c>
      <c r="L52" s="43">
        <f>SUM(H52:K52)</f>
        <v>1133000</v>
      </c>
      <c r="M52" s="43">
        <f>M19+M23+M30+M33+M38+M41+M42+M47+M50</f>
        <v>363500</v>
      </c>
      <c r="N52" s="43">
        <f>N19+N23+N30+N33+N38+N41+N42+N47+N50</f>
        <v>313500</v>
      </c>
      <c r="O52" s="43">
        <f>O19+O23+O30+O33+O38+O41+O42+O47+O50</f>
        <v>318000</v>
      </c>
      <c r="P52" s="43">
        <f>P19+P23+P30+P33+P38+P41+P42+P47+P50</f>
        <v>318000</v>
      </c>
      <c r="Q52" s="43">
        <f>SUM(M52:P52)</f>
        <v>1313000</v>
      </c>
      <c r="R52" s="43">
        <f>R19+R23+R30+R33+R38+R41+R42+R47+R50</f>
        <v>408500</v>
      </c>
      <c r="S52" s="43">
        <f>S19+S23+S30+S33+S38+S41+S42+S47+S50</f>
        <v>358500</v>
      </c>
      <c r="T52" s="43">
        <f>T19+T23+T30+T33+T38+T41+T42+T47+T50</f>
        <v>363000</v>
      </c>
      <c r="U52" s="43">
        <f>U19+U23+U30+U33+U38+U41+U42+U47+U50</f>
        <v>363000</v>
      </c>
      <c r="V52" s="43">
        <f>SUM(R52:U52)</f>
        <v>1493000</v>
      </c>
      <c r="W52" s="43">
        <f>W19+W23+W30+W33+W38+W41+W42+W47+W50</f>
        <v>464750</v>
      </c>
      <c r="X52" s="43">
        <f>X19+X23+X30+X33+X38+X41+X42+X47+X50</f>
        <v>414750</v>
      </c>
      <c r="Y52" s="43">
        <f>Y19+Y23+Y30+Y33+Y38+Y41+Y42+Y47+Y50</f>
        <v>419250</v>
      </c>
      <c r="Z52" s="43">
        <f>Z19+Z23+Z30+Z33+Z38+Z41+Z42+Z47+Z50</f>
        <v>419250</v>
      </c>
      <c r="AA52" s="43">
        <f>SUM(W52:Z52)</f>
        <v>1718000</v>
      </c>
      <c r="AB52" s="34">
        <f>SUM(G52,L52,Q52,V52,AA52)</f>
        <v>6641000</v>
      </c>
    </row>
    <row r="53" spans="1:28" x14ac:dyDescent="0.25">
      <c r="A53" t="s">
        <v>3857</v>
      </c>
    </row>
    <row r="54" spans="1:28" ht="15.75" thickBot="1" x14ac:dyDescent="0.3">
      <c r="A54" t="s">
        <v>3858</v>
      </c>
      <c r="B54" s="59" t="s">
        <v>3859</v>
      </c>
      <c r="C54" s="62">
        <f>C9+C52</f>
        <v>0</v>
      </c>
      <c r="D54" s="62">
        <f>D9+D52</f>
        <v>500000</v>
      </c>
      <c r="E54" s="62">
        <f>E9+E52</f>
        <v>300750</v>
      </c>
      <c r="F54" s="62">
        <f>F9+F52</f>
        <v>300750</v>
      </c>
      <c r="G54" s="62">
        <f>SUM(C54:F54)</f>
        <v>1101500</v>
      </c>
      <c r="H54" s="62">
        <f>H9+H52</f>
        <v>396250</v>
      </c>
      <c r="I54" s="62">
        <f>I9+I52</f>
        <v>346250</v>
      </c>
      <c r="J54" s="62">
        <f>J9+J52</f>
        <v>375250</v>
      </c>
      <c r="K54" s="62">
        <f>K9+K52</f>
        <v>375250</v>
      </c>
      <c r="L54" s="62">
        <f>SUM(H54:K54)</f>
        <v>1493000</v>
      </c>
      <c r="M54" s="62">
        <f>M9+M52</f>
        <v>489750</v>
      </c>
      <c r="N54" s="62">
        <f>N9+N52</f>
        <v>439750</v>
      </c>
      <c r="O54" s="62">
        <f>O9+O52</f>
        <v>446750</v>
      </c>
      <c r="P54" s="62">
        <f>P9+P52</f>
        <v>446750</v>
      </c>
      <c r="Q54" s="62">
        <f>SUM(M54:P54)</f>
        <v>1823000</v>
      </c>
      <c r="R54" s="62">
        <f>R9+R52</f>
        <v>572250</v>
      </c>
      <c r="S54" s="62">
        <f>S9+S52</f>
        <v>522250</v>
      </c>
      <c r="T54" s="62">
        <f>T9+T52</f>
        <v>529250</v>
      </c>
      <c r="U54" s="62">
        <f>U9+U52</f>
        <v>529250</v>
      </c>
      <c r="V54" s="62">
        <f>SUM(R54:U54)</f>
        <v>2153000</v>
      </c>
      <c r="W54" s="62">
        <f>W9+W52</f>
        <v>666000</v>
      </c>
      <c r="X54" s="62">
        <f>X9+X52</f>
        <v>616000</v>
      </c>
      <c r="Y54" s="62">
        <f>Y9+Y52</f>
        <v>623000</v>
      </c>
      <c r="Z54" s="62">
        <f>Z9+Z52</f>
        <v>623000</v>
      </c>
      <c r="AA54" s="62">
        <f>SUM(W54:Z54)</f>
        <v>2528000</v>
      </c>
      <c r="AB54" s="34">
        <f>SUM(G54,L54,Q54,V54,AA54)</f>
        <v>9098500</v>
      </c>
    </row>
    <row r="55" spans="1:28" ht="15.75" thickTop="1" x14ac:dyDescent="0.25"/>
  </sheetData>
  <mergeCells count="2">
    <mergeCell ref="B1:G1"/>
    <mergeCell ref="B2:G2"/>
  </mergeCells>
  <dataValidations count="1">
    <dataValidation type="decimal" errorStyle="warning" operator="greaterThanOrEqual" allowBlank="1" showInputMessage="1" showErrorMessage="1" errorTitle="Invalid Input" error="Expense amount must be &gt;= 0" sqref="C50:AA50 C45:AA46 C41:AA42 C36:AA37 C33:AA33 C26:AA29 C22:AA22 C18:AA18 C14:AA16 C12:AA12 C8:AA8 C5:AA6" xr:uid="{0063495C-8B18-4EE2-A0D7-A337B4EE8638}">
      <formula1>0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82E1D-C49D-45A0-ABF7-93957F3330F7}">
  <sheetPr codeName="Sheet17">
    <tabColor rgb="FFBF8F00"/>
    <pageSetUpPr fitToPage="1"/>
  </sheetPr>
  <dimension ref="A1:AB44"/>
  <sheetViews>
    <sheetView tabSelected="1" topLeftCell="B1" workbookViewId="0">
      <pane xSplit="1" ySplit="2" topLeftCell="C3" activePane="bottomRight" state="frozen"/>
      <selection activeCell="B1" sqref="B1"/>
      <selection pane="topRight" activeCell="C1" sqref="C1"/>
      <selection pane="bottomLeft" activeCell="B3" sqref="B3"/>
      <selection pane="bottomRight" activeCell="S17" sqref="S17"/>
    </sheetView>
  </sheetViews>
  <sheetFormatPr defaultRowHeight="15" x14ac:dyDescent="0.25"/>
  <cols>
    <col min="1" max="1" width="15.42578125" hidden="1" customWidth="1"/>
    <col min="2" max="2" width="32.85546875" bestFit="1" customWidth="1"/>
    <col min="3" max="3" width="7.28515625" bestFit="1" customWidth="1"/>
    <col min="4" max="4" width="8.28515625" bestFit="1" customWidth="1"/>
    <col min="5" max="5" width="10.85546875" bestFit="1" customWidth="1"/>
    <col min="7" max="7" width="9.85546875" bestFit="1" customWidth="1"/>
    <col min="12" max="14" width="9.85546875" bestFit="1" customWidth="1"/>
    <col min="17" max="17" width="10.140625" bestFit="1" customWidth="1"/>
    <col min="21" max="27" width="10.140625" bestFit="1" customWidth="1"/>
    <col min="28" max="28" width="11.140625" bestFit="1" customWidth="1"/>
  </cols>
  <sheetData>
    <row r="1" spans="1:28" x14ac:dyDescent="0.25">
      <c r="A1" t="s">
        <v>2335</v>
      </c>
      <c r="B1" s="111" t="s">
        <v>286</v>
      </c>
      <c r="C1" s="111"/>
      <c r="D1" s="111"/>
      <c r="E1" s="111"/>
      <c r="F1" s="111"/>
      <c r="G1" s="111"/>
    </row>
    <row r="2" spans="1:28" x14ac:dyDescent="0.25">
      <c r="A2" t="s">
        <v>2336</v>
      </c>
      <c r="B2" s="112" t="s">
        <v>2075</v>
      </c>
      <c r="C2" s="112"/>
      <c r="D2" s="112"/>
      <c r="E2" s="112"/>
      <c r="F2" s="112"/>
      <c r="G2" s="112"/>
    </row>
    <row r="3" spans="1:28" x14ac:dyDescent="0.25">
      <c r="A3" t="s">
        <v>2337</v>
      </c>
    </row>
    <row r="4" spans="1:28" x14ac:dyDescent="0.25">
      <c r="A4" t="s">
        <v>2338</v>
      </c>
      <c r="B4" s="31" t="s">
        <v>2339</v>
      </c>
      <c r="C4" s="50" t="s">
        <v>5002</v>
      </c>
      <c r="D4" s="50" t="s">
        <v>5003</v>
      </c>
      <c r="E4" s="50" t="s">
        <v>5004</v>
      </c>
      <c r="F4" s="50" t="s">
        <v>5005</v>
      </c>
      <c r="G4" s="51" t="s">
        <v>5006</v>
      </c>
      <c r="H4" s="50" t="s">
        <v>5007</v>
      </c>
      <c r="I4" s="50" t="s">
        <v>5008</v>
      </c>
      <c r="J4" s="50" t="s">
        <v>5009</v>
      </c>
      <c r="K4" s="50" t="s">
        <v>5010</v>
      </c>
      <c r="L4" s="51" t="s">
        <v>5011</v>
      </c>
      <c r="M4" s="50" t="s">
        <v>5012</v>
      </c>
      <c r="N4" s="50" t="s">
        <v>5013</v>
      </c>
      <c r="O4" s="50" t="s">
        <v>5014</v>
      </c>
      <c r="P4" s="50" t="s">
        <v>5015</v>
      </c>
      <c r="Q4" s="51" t="s">
        <v>5016</v>
      </c>
      <c r="R4" s="50" t="s">
        <v>5017</v>
      </c>
      <c r="S4" s="50" t="s">
        <v>5018</v>
      </c>
      <c r="T4" s="50" t="s">
        <v>5019</v>
      </c>
      <c r="U4" s="50" t="s">
        <v>5020</v>
      </c>
      <c r="V4" s="51" t="s">
        <v>5021</v>
      </c>
      <c r="W4" s="50" t="s">
        <v>5022</v>
      </c>
      <c r="X4" s="50" t="s">
        <v>5023</v>
      </c>
      <c r="Y4" s="50" t="s">
        <v>5024</v>
      </c>
      <c r="Z4" s="50" t="s">
        <v>5025</v>
      </c>
      <c r="AA4" s="51" t="s">
        <v>5026</v>
      </c>
      <c r="AB4" s="52" t="s">
        <v>5027</v>
      </c>
    </row>
    <row r="5" spans="1:28" x14ac:dyDescent="0.25">
      <c r="A5" t="s">
        <v>2340</v>
      </c>
      <c r="B5" s="32" t="s">
        <v>2270</v>
      </c>
      <c r="C5" s="24">
        <f>'Revenue Summary'!C7</f>
        <v>0</v>
      </c>
      <c r="D5" s="24">
        <f>'Revenue Summary'!D7</f>
        <v>0</v>
      </c>
      <c r="E5" s="24">
        <f>'Revenue Summary'!E7</f>
        <v>354750</v>
      </c>
      <c r="F5" s="24">
        <f>'Revenue Summary'!F7</f>
        <v>587250</v>
      </c>
      <c r="G5" s="33">
        <f>SUM(C5:F5)</f>
        <v>942000</v>
      </c>
      <c r="H5" s="24">
        <f>'Revenue Summary'!H7</f>
        <v>810615.625</v>
      </c>
      <c r="I5" s="24">
        <f>'Revenue Summary'!I7</f>
        <v>1098956.25</v>
      </c>
      <c r="J5" s="24">
        <f>'Revenue Summary'!J7</f>
        <v>1583293.75</v>
      </c>
      <c r="K5" s="24">
        <f>'Revenue Summary'!K7</f>
        <v>1735793.75</v>
      </c>
      <c r="L5" s="33">
        <f>SUM(H5:K5)</f>
        <v>5228659.375</v>
      </c>
      <c r="M5" s="24">
        <f>'Revenue Summary'!M7</f>
        <v>2648615.625</v>
      </c>
      <c r="N5" s="24">
        <f>'Revenue Summary'!N7</f>
        <v>3074466.875</v>
      </c>
      <c r="O5" s="24">
        <f>'Revenue Summary'!O7</f>
        <v>3484883.125</v>
      </c>
      <c r="P5" s="24">
        <f>'Revenue Summary'!P7</f>
        <v>4392733.125</v>
      </c>
      <c r="Q5" s="33">
        <f>SUM(M5:P5)</f>
        <v>13600698.75</v>
      </c>
      <c r="R5" s="24">
        <f>'Revenue Summary'!R7</f>
        <v>7685258.875</v>
      </c>
      <c r="S5" s="24">
        <f>'Revenue Summary'!S7</f>
        <v>7529566.5250000004</v>
      </c>
      <c r="T5" s="24">
        <f>'Revenue Summary'!T7</f>
        <v>8302194.6112500001</v>
      </c>
      <c r="U5" s="24">
        <f>'Revenue Summary'!U7</f>
        <v>9465252.2147499993</v>
      </c>
      <c r="V5" s="33">
        <f>SUM(R5:U5)</f>
        <v>32982272.226</v>
      </c>
      <c r="W5" s="24">
        <f>'Revenue Summary'!W7</f>
        <v>15875941.216849998</v>
      </c>
      <c r="X5" s="24">
        <f>'Revenue Summary'!X7</f>
        <v>18172283.903969992</v>
      </c>
      <c r="Y5" s="24">
        <f>'Revenue Summary'!Y7</f>
        <v>18643147.066013984</v>
      </c>
      <c r="Z5" s="24">
        <f>'Revenue Summary'!Z7</f>
        <v>20408993.590154313</v>
      </c>
      <c r="AA5" s="33">
        <f>SUM(W5:Z5)</f>
        <v>73100365.776988283</v>
      </c>
      <c r="AB5" s="34">
        <f>SUM(G5,L5,Q5,V5,AA5)</f>
        <v>125853996.12798828</v>
      </c>
    </row>
    <row r="6" spans="1:28" x14ac:dyDescent="0.25">
      <c r="A6" t="s">
        <v>2342</v>
      </c>
      <c r="B6" s="32" t="s">
        <v>2281</v>
      </c>
      <c r="C6" s="24">
        <f ca="1">'Revenue Summary'!C14</f>
        <v>0</v>
      </c>
      <c r="D6" s="24">
        <f ca="1">'Revenue Summary'!D14</f>
        <v>0</v>
      </c>
      <c r="E6" s="24">
        <f ca="1">'Revenue Summary'!E14</f>
        <v>214984.37500000003</v>
      </c>
      <c r="F6" s="24">
        <f ca="1">'Revenue Summary'!F14</f>
        <v>213115.94018487592</v>
      </c>
      <c r="G6" s="33">
        <f ca="1">SUM(C6:F6)</f>
        <v>428100.31518487597</v>
      </c>
      <c r="H6" s="24">
        <f ca="1">'Revenue Summary'!H14</f>
        <v>231380.56695199394</v>
      </c>
      <c r="I6" s="24">
        <f ca="1">'Revenue Summary'!I14</f>
        <v>228868.22725354703</v>
      </c>
      <c r="J6" s="24">
        <f ca="1">'Revenue Summary'!J14</f>
        <v>223455.86178103404</v>
      </c>
      <c r="K6" s="24">
        <f ca="1">'Revenue Summary'!K14</f>
        <v>231279.60534869361</v>
      </c>
      <c r="L6" s="33">
        <f ca="1">SUM(H6:K6)</f>
        <v>914984.26133526862</v>
      </c>
      <c r="M6" s="24">
        <f ca="1">'Revenue Summary'!M14</f>
        <v>233972.83173375981</v>
      </c>
      <c r="N6" s="24">
        <f ca="1">'Revenue Summary'!N14</f>
        <v>228359.08157754273</v>
      </c>
      <c r="O6" s="24">
        <f ca="1">'Revenue Summary'!O14</f>
        <v>681941.29760645737</v>
      </c>
      <c r="P6" s="24">
        <f ca="1">'Revenue Summary'!P14</f>
        <v>686975.99806016264</v>
      </c>
      <c r="Q6" s="33">
        <f ca="1">SUM(M6:P6)</f>
        <v>1831249.2089779226</v>
      </c>
      <c r="R6" s="24">
        <f ca="1">'Revenue Summary'!R14</f>
        <v>685894.49827221024</v>
      </c>
      <c r="S6" s="24">
        <f ca="1">'Revenue Summary'!S14</f>
        <v>708324.16978020035</v>
      </c>
      <c r="T6" s="24">
        <f ca="1">'Revenue Summary'!T14</f>
        <v>741081.87134996243</v>
      </c>
      <c r="U6" s="24">
        <f ca="1">'Revenue Summary'!U14</f>
        <v>750024.22380719392</v>
      </c>
      <c r="V6" s="33">
        <f ca="1">SUM(R6:U6)</f>
        <v>2885324.7632095669</v>
      </c>
      <c r="W6" s="24">
        <f ca="1">'Revenue Summary'!W14</f>
        <v>692526.90803305735</v>
      </c>
      <c r="X6" s="24">
        <f ca="1">'Revenue Summary'!X14</f>
        <v>746143.66886763554</v>
      </c>
      <c r="Y6" s="24">
        <f ca="1">'Revenue Summary'!Y14</f>
        <v>838837.24401978462</v>
      </c>
      <c r="Z6" s="24">
        <f ca="1">'Revenue Summary'!Z14</f>
        <v>866149.08478822815</v>
      </c>
      <c r="AA6" s="33">
        <f ca="1">SUM(W6:Z6)</f>
        <v>3143656.905708706</v>
      </c>
      <c r="AB6" s="34">
        <f ca="1">SUM(G6,L6,Q6,V6,AA6)</f>
        <v>9203315.4544163402</v>
      </c>
    </row>
    <row r="7" spans="1:28" x14ac:dyDescent="0.25">
      <c r="A7" t="s">
        <v>2344</v>
      </c>
      <c r="B7" s="40" t="s">
        <v>2299</v>
      </c>
      <c r="C7" s="43">
        <f ca="1">C5+C6</f>
        <v>0</v>
      </c>
      <c r="D7" s="43">
        <f ca="1">D5+D6</f>
        <v>0</v>
      </c>
      <c r="E7" s="43">
        <f ca="1">E5+E6</f>
        <v>569734.375</v>
      </c>
      <c r="F7" s="43">
        <f ca="1">F5+F6</f>
        <v>800365.94018487586</v>
      </c>
      <c r="G7" s="43">
        <f ca="1">SUM(C7:F7)</f>
        <v>1370100.3151848759</v>
      </c>
      <c r="H7" s="43">
        <f ca="1">H5+H6</f>
        <v>1041996.191951994</v>
      </c>
      <c r="I7" s="43">
        <f ca="1">I5+I6</f>
        <v>1327824.4772535469</v>
      </c>
      <c r="J7" s="43">
        <f ca="1">J5+J6</f>
        <v>1806749.6117810342</v>
      </c>
      <c r="K7" s="43">
        <f ca="1">K5+K6</f>
        <v>1967073.3553486937</v>
      </c>
      <c r="L7" s="43">
        <f ca="1">SUM(H7:K7)</f>
        <v>6143643.6363352686</v>
      </c>
      <c r="M7" s="43">
        <f ca="1">M5+M6</f>
        <v>2882588.45673376</v>
      </c>
      <c r="N7" s="43">
        <f ca="1">N5+N6</f>
        <v>3302825.9565775427</v>
      </c>
      <c r="O7" s="43">
        <f ca="1">O5+O6</f>
        <v>4166824.4226064575</v>
      </c>
      <c r="P7" s="43">
        <f ca="1">P5+P6</f>
        <v>5079709.1230601631</v>
      </c>
      <c r="Q7" s="43">
        <f ca="1">SUM(M7:P7)</f>
        <v>15431947.958977923</v>
      </c>
      <c r="R7" s="43">
        <f ca="1">R5+R6</f>
        <v>8371153.3732722104</v>
      </c>
      <c r="S7" s="43">
        <f ca="1">S5+S6</f>
        <v>8237890.6947802007</v>
      </c>
      <c r="T7" s="43">
        <f ca="1">T5+T6</f>
        <v>9043276.4825999625</v>
      </c>
      <c r="U7" s="43">
        <f ca="1">U5+U6</f>
        <v>10215276.438557193</v>
      </c>
      <c r="V7" s="43">
        <f ca="1">SUM(R7:U7)</f>
        <v>35867596.989209563</v>
      </c>
      <c r="W7" s="43">
        <f ca="1">W5+W6</f>
        <v>16568468.124883056</v>
      </c>
      <c r="X7" s="43">
        <f ca="1">X5+X6</f>
        <v>18918427.572837628</v>
      </c>
      <c r="Y7" s="43">
        <f ca="1">Y5+Y6</f>
        <v>19481984.310033768</v>
      </c>
      <c r="Z7" s="43">
        <f ca="1">Z5+Z6</f>
        <v>21275142.674942542</v>
      </c>
      <c r="AA7" s="43">
        <f ca="1">SUM(W7:Z7)</f>
        <v>76244022.682696998</v>
      </c>
      <c r="AB7" s="34">
        <f ca="1">SUM(G7,L7,Q7,V7,AA7)</f>
        <v>135057311.58240461</v>
      </c>
    </row>
    <row r="8" spans="1:28" x14ac:dyDescent="0.25">
      <c r="A8" t="s">
        <v>2346</v>
      </c>
    </row>
    <row r="9" spans="1:28" x14ac:dyDescent="0.25">
      <c r="A9" t="s">
        <v>2347</v>
      </c>
      <c r="B9" s="31" t="s">
        <v>2348</v>
      </c>
    </row>
    <row r="10" spans="1:28" x14ac:dyDescent="0.25">
      <c r="A10" t="s">
        <v>2349</v>
      </c>
      <c r="B10" s="32" t="s">
        <v>2305</v>
      </c>
      <c r="C10" s="24">
        <f>'Expense Summary'!C9</f>
        <v>0</v>
      </c>
      <c r="D10" s="24">
        <f>'Expense Summary'!D9</f>
        <v>0</v>
      </c>
      <c r="E10" s="24">
        <f>'Expense Summary'!E9</f>
        <v>127200</v>
      </c>
      <c r="F10" s="24">
        <f>'Expense Summary'!F9</f>
        <v>190800</v>
      </c>
      <c r="G10" s="33">
        <f>SUM(C10:F10)</f>
        <v>318000</v>
      </c>
      <c r="H10" s="24">
        <f>'Expense Summary'!H9</f>
        <v>292560</v>
      </c>
      <c r="I10" s="24">
        <f>'Expense Summary'!I9</f>
        <v>330720</v>
      </c>
      <c r="J10" s="24">
        <f>'Expense Summary'!J9</f>
        <v>496080</v>
      </c>
      <c r="K10" s="24">
        <f>'Expense Summary'!K9</f>
        <v>496080</v>
      </c>
      <c r="L10" s="33">
        <f>SUM(H10:K10)</f>
        <v>1615440</v>
      </c>
      <c r="M10" s="24">
        <f>'Expense Summary'!M9</f>
        <v>1273882.5</v>
      </c>
      <c r="N10" s="24">
        <f>'Expense Summary'!N9</f>
        <v>1456904.125</v>
      </c>
      <c r="O10" s="24">
        <f>'Expense Summary'!O9</f>
        <v>1579612.875</v>
      </c>
      <c r="P10" s="24">
        <f>'Expense Summary'!P9</f>
        <v>2036468.375</v>
      </c>
      <c r="Q10" s="33">
        <f>SUM(M10:P10)</f>
        <v>6346867.875</v>
      </c>
      <c r="R10" s="24">
        <f>'Expense Summary'!R9</f>
        <v>4496532.75</v>
      </c>
      <c r="S10" s="24">
        <f>'Expense Summary'!S9</f>
        <v>4318382.25</v>
      </c>
      <c r="T10" s="24">
        <f>'Expense Summary'!T9</f>
        <v>4709630.7624999955</v>
      </c>
      <c r="U10" s="24">
        <f>'Expense Summary'!U9</f>
        <v>5227222.2375000007</v>
      </c>
      <c r="V10" s="33">
        <f>SUM(R10:U10)</f>
        <v>18751767.999999996</v>
      </c>
      <c r="W10" s="24">
        <f>'Expense Summary'!W9</f>
        <v>10167853.659378</v>
      </c>
      <c r="X10" s="24">
        <f>'Expense Summary'!X9</f>
        <v>11582708.495003596</v>
      </c>
      <c r="Y10" s="24">
        <f>'Expense Summary'!Y9</f>
        <v>11806103.585254315</v>
      </c>
      <c r="Z10" s="24">
        <f>'Expense Summary'!Z9</f>
        <v>12785104.995742694</v>
      </c>
      <c r="AA10" s="33">
        <f>SUM(W10:Z10)</f>
        <v>46341770.735378608</v>
      </c>
      <c r="AB10" s="34">
        <f>SUM(G10,L10,Q10,V10,AA10)</f>
        <v>73373846.610378608</v>
      </c>
    </row>
    <row r="11" spans="1:28" x14ac:dyDescent="0.25">
      <c r="A11" t="s">
        <v>2351</v>
      </c>
      <c r="B11" s="32" t="s">
        <v>2322</v>
      </c>
      <c r="C11" s="24">
        <f>'Expense Summary'!C14</f>
        <v>0</v>
      </c>
      <c r="D11" s="24">
        <f>'Expense Summary'!D14</f>
        <v>500000</v>
      </c>
      <c r="E11" s="24">
        <f>'Expense Summary'!E14</f>
        <v>726375</v>
      </c>
      <c r="F11" s="24">
        <f>'Expense Summary'!F14</f>
        <v>726375</v>
      </c>
      <c r="G11" s="33">
        <f>SUM(C11:F11)</f>
        <v>1952750</v>
      </c>
      <c r="H11" s="24">
        <f>'Expense Summary'!H14</f>
        <v>1030843.75</v>
      </c>
      <c r="I11" s="24">
        <f>'Expense Summary'!I14</f>
        <v>980843.75</v>
      </c>
      <c r="J11" s="24">
        <f>'Expense Summary'!J14</f>
        <v>1258656.25</v>
      </c>
      <c r="K11" s="24">
        <f>'Expense Summary'!K14</f>
        <v>1258656.25</v>
      </c>
      <c r="L11" s="33">
        <f>SUM(H11:K11)</f>
        <v>4529000</v>
      </c>
      <c r="M11" s="24">
        <f>'Expense Summary'!M14</f>
        <v>1868681.25</v>
      </c>
      <c r="N11" s="24">
        <f>'Expense Summary'!N14</f>
        <v>1818681.25</v>
      </c>
      <c r="O11" s="24">
        <f>'Expense Summary'!O14</f>
        <v>1920415.625</v>
      </c>
      <c r="P11" s="24">
        <f>'Expense Summary'!P14</f>
        <v>1920415.625</v>
      </c>
      <c r="Q11" s="33">
        <f>SUM(M11:P11)</f>
        <v>7528193.75</v>
      </c>
      <c r="R11" s="24">
        <f>'Expense Summary'!R14</f>
        <v>2642686.40625</v>
      </c>
      <c r="S11" s="24">
        <f>'Expense Summary'!S14</f>
        <v>2592686.40625</v>
      </c>
      <c r="T11" s="24">
        <f>'Expense Summary'!T14</f>
        <v>2698407.5</v>
      </c>
      <c r="U11" s="24">
        <f>'Expense Summary'!U14</f>
        <v>2698407.5</v>
      </c>
      <c r="V11" s="33">
        <f>SUM(R11:U11)</f>
        <v>10632187.8125</v>
      </c>
      <c r="W11" s="24">
        <f>'Expense Summary'!W14</f>
        <v>3486538.5</v>
      </c>
      <c r="X11" s="24">
        <f>'Expense Summary'!X14</f>
        <v>3436538.5</v>
      </c>
      <c r="Y11" s="24">
        <f>'Expense Summary'!Y14</f>
        <v>3546445.6484375</v>
      </c>
      <c r="Z11" s="24">
        <f>'Expense Summary'!Z14</f>
        <v>3546445.6484375</v>
      </c>
      <c r="AA11" s="33">
        <f>SUM(W11:Z11)</f>
        <v>14015968.296875</v>
      </c>
      <c r="AB11" s="34">
        <f>SUM(G11,L11,Q11,V11,AA11)</f>
        <v>38658099.859375</v>
      </c>
    </row>
    <row r="12" spans="1:28" x14ac:dyDescent="0.25">
      <c r="A12" t="s">
        <v>2353</v>
      </c>
      <c r="B12" s="40" t="s">
        <v>2333</v>
      </c>
      <c r="C12" s="43">
        <f>C10+C11</f>
        <v>0</v>
      </c>
      <c r="D12" s="43">
        <f>D10+D11</f>
        <v>500000</v>
      </c>
      <c r="E12" s="43">
        <f>E10+E11</f>
        <v>853575</v>
      </c>
      <c r="F12" s="43">
        <f>F10+F11</f>
        <v>917175</v>
      </c>
      <c r="G12" s="43">
        <f>SUM(C12:F12)</f>
        <v>2270750</v>
      </c>
      <c r="H12" s="43">
        <f>H10+H11</f>
        <v>1323403.75</v>
      </c>
      <c r="I12" s="43">
        <f>I10+I11</f>
        <v>1311563.75</v>
      </c>
      <c r="J12" s="43">
        <f>J10+J11</f>
        <v>1754736.25</v>
      </c>
      <c r="K12" s="43">
        <f>K10+K11</f>
        <v>1754736.25</v>
      </c>
      <c r="L12" s="43">
        <f>SUM(H12:K12)</f>
        <v>6144440</v>
      </c>
      <c r="M12" s="43">
        <f>M10+M11</f>
        <v>3142563.75</v>
      </c>
      <c r="N12" s="43">
        <f>N10+N11</f>
        <v>3275585.375</v>
      </c>
      <c r="O12" s="43">
        <f>O10+O11</f>
        <v>3500028.5</v>
      </c>
      <c r="P12" s="43">
        <f>P10+P11</f>
        <v>3956884</v>
      </c>
      <c r="Q12" s="43">
        <f>SUM(M12:P12)</f>
        <v>13875061.625</v>
      </c>
      <c r="R12" s="43">
        <f>R10+R11</f>
        <v>7139219.15625</v>
      </c>
      <c r="S12" s="43">
        <f>S10+S11</f>
        <v>6911068.65625</v>
      </c>
      <c r="T12" s="43">
        <f>T10+T11</f>
        <v>7408038.2624999955</v>
      </c>
      <c r="U12" s="43">
        <f>U10+U11</f>
        <v>7925629.7375000007</v>
      </c>
      <c r="V12" s="43">
        <f>SUM(R12:U12)</f>
        <v>29383955.812499996</v>
      </c>
      <c r="W12" s="43">
        <f>W10+W11</f>
        <v>13654392.159378</v>
      </c>
      <c r="X12" s="43">
        <f>X10+X11</f>
        <v>15019246.995003596</v>
      </c>
      <c r="Y12" s="43">
        <f>Y10+Y11</f>
        <v>15352549.233691815</v>
      </c>
      <c r="Z12" s="43">
        <f>Z10+Z11</f>
        <v>16331550.644180194</v>
      </c>
      <c r="AA12" s="43">
        <f>SUM(W12:Z12)</f>
        <v>60357739.032253608</v>
      </c>
      <c r="AB12" s="34">
        <f>SUM(G12,L12,Q12,V12,AA12)</f>
        <v>112031946.46975361</v>
      </c>
    </row>
    <row r="13" spans="1:28" x14ac:dyDescent="0.25">
      <c r="A13" t="s">
        <v>2355</v>
      </c>
    </row>
    <row r="14" spans="1:28" ht="15.75" thickBot="1" x14ac:dyDescent="0.3">
      <c r="A14" t="s">
        <v>2356</v>
      </c>
      <c r="B14" s="60" t="s">
        <v>2357</v>
      </c>
      <c r="C14" s="61">
        <f ca="1">C7-C12</f>
        <v>0</v>
      </c>
      <c r="D14" s="61">
        <f ca="1">D7-D12</f>
        <v>-500000</v>
      </c>
      <c r="E14" s="61">
        <f ca="1">E7-E12</f>
        <v>-283840.625</v>
      </c>
      <c r="F14" s="61">
        <f ca="1">F7-F12</f>
        <v>-116809.05981512414</v>
      </c>
      <c r="G14" s="61">
        <f ca="1">SUM(C14:F14)</f>
        <v>-900649.68481512414</v>
      </c>
      <c r="H14" s="61">
        <f ca="1">H7-H12</f>
        <v>-281407.55804800603</v>
      </c>
      <c r="I14" s="61">
        <f ca="1">I7-I12</f>
        <v>16260.727253546938</v>
      </c>
      <c r="J14" s="61">
        <f ca="1">J7-J12</f>
        <v>52013.361781034153</v>
      </c>
      <c r="K14" s="61">
        <f ca="1">K7-K12</f>
        <v>212337.10534869367</v>
      </c>
      <c r="L14" s="61">
        <f ca="1">SUM(H14:K14)</f>
        <v>-796.36366473126691</v>
      </c>
      <c r="M14" s="61">
        <f ca="1">M7-M12</f>
        <v>-259975.29326624004</v>
      </c>
      <c r="N14" s="61">
        <f ca="1">N7-N12</f>
        <v>27240.581577542704</v>
      </c>
      <c r="O14" s="61">
        <f ca="1">O7-O12</f>
        <v>666795.92260645749</v>
      </c>
      <c r="P14" s="61">
        <f ca="1">P7-P12</f>
        <v>1122825.1230601631</v>
      </c>
      <c r="Q14" s="61">
        <f ca="1">SUM(M14:P14)</f>
        <v>1556886.3339779233</v>
      </c>
      <c r="R14" s="61">
        <f ca="1">R7-R12</f>
        <v>1231934.2170222104</v>
      </c>
      <c r="S14" s="61">
        <f ca="1">S7-S12</f>
        <v>1326822.0385302007</v>
      </c>
      <c r="T14" s="61">
        <f ca="1">T7-T12</f>
        <v>1635238.220099967</v>
      </c>
      <c r="U14" s="61">
        <f ca="1">U7-U12</f>
        <v>2289646.7010571919</v>
      </c>
      <c r="V14" s="61">
        <f ca="1">SUM(R14:U14)</f>
        <v>6483641.17670957</v>
      </c>
      <c r="W14" s="61">
        <f ca="1">W7-W12</f>
        <v>2914075.9655050561</v>
      </c>
      <c r="X14" s="61">
        <f ca="1">X7-X12</f>
        <v>3899180.5778340325</v>
      </c>
      <c r="Y14" s="61">
        <f ca="1">Y7-Y12</f>
        <v>4129435.0763419531</v>
      </c>
      <c r="Z14" s="61">
        <f ca="1">Z7-Z12</f>
        <v>4943592.0307623483</v>
      </c>
      <c r="AA14" s="61">
        <f ca="1">SUM(W14:Z14)</f>
        <v>15886283.65044339</v>
      </c>
      <c r="AB14" s="34">
        <f ca="1">SUM(G14,L14,Q14,V14,AA14)</f>
        <v>23025365.112651028</v>
      </c>
    </row>
    <row r="15" spans="1:28" ht="15.75" thickTop="1" x14ac:dyDescent="0.25">
      <c r="A15" t="s">
        <v>2359</v>
      </c>
    </row>
    <row r="16" spans="1:28" x14ac:dyDescent="0.25">
      <c r="A16" t="s">
        <v>2360</v>
      </c>
      <c r="B16" s="31" t="s">
        <v>2361</v>
      </c>
    </row>
    <row r="17" spans="1:28" x14ac:dyDescent="0.25">
      <c r="A17" t="s">
        <v>2362</v>
      </c>
      <c r="B17" s="32" t="s">
        <v>2363</v>
      </c>
      <c r="C17" s="24">
        <f>'Capital Activity'!C28</f>
        <v>0</v>
      </c>
      <c r="D17" s="24">
        <f>'Capital Activity'!D28</f>
        <v>0</v>
      </c>
      <c r="E17" s="24">
        <f>'Capital Activity'!E28</f>
        <v>0</v>
      </c>
      <c r="F17" s="24">
        <f>'Capital Activity'!F28</f>
        <v>0</v>
      </c>
      <c r="G17" s="33">
        <f>SUM(C17:F17)</f>
        <v>0</v>
      </c>
      <c r="H17" s="24">
        <f>'Capital Activity'!H28</f>
        <v>0</v>
      </c>
      <c r="I17" s="24">
        <f>'Capital Activity'!I28</f>
        <v>0</v>
      </c>
      <c r="J17" s="24">
        <f>'Capital Activity'!J28</f>
        <v>0</v>
      </c>
      <c r="K17" s="24">
        <f>'Capital Activity'!K28</f>
        <v>0</v>
      </c>
      <c r="L17" s="33">
        <f>SUM(H17:K17)</f>
        <v>0</v>
      </c>
      <c r="M17" s="24">
        <f>'Capital Activity'!M28</f>
        <v>0</v>
      </c>
      <c r="N17" s="24">
        <f>'Capital Activity'!N28</f>
        <v>0</v>
      </c>
      <c r="O17" s="24">
        <f>'Capital Activity'!O28</f>
        <v>0</v>
      </c>
      <c r="P17" s="24">
        <f>'Capital Activity'!P28</f>
        <v>0</v>
      </c>
      <c r="Q17" s="33">
        <f>SUM(M17:P17)</f>
        <v>0</v>
      </c>
      <c r="R17" s="24">
        <f>'Capital Activity'!R28</f>
        <v>0</v>
      </c>
      <c r="S17" s="24">
        <f>'Capital Activity'!S28</f>
        <v>0</v>
      </c>
      <c r="T17" s="24">
        <f>'Capital Activity'!T28</f>
        <v>0</v>
      </c>
      <c r="U17" s="24">
        <f>'Capital Activity'!U28</f>
        <v>0</v>
      </c>
      <c r="V17" s="33">
        <f>SUM(R17:U17)</f>
        <v>0</v>
      </c>
      <c r="W17" s="24">
        <f>'Capital Activity'!W28</f>
        <v>0</v>
      </c>
      <c r="X17" s="24">
        <f>'Capital Activity'!X28</f>
        <v>0</v>
      </c>
      <c r="Y17" s="24">
        <f>'Capital Activity'!Y28</f>
        <v>0</v>
      </c>
      <c r="Z17" s="24">
        <f>'Capital Activity'!Z28</f>
        <v>0</v>
      </c>
      <c r="AA17" s="33">
        <f>SUM(W17:Z17)</f>
        <v>0</v>
      </c>
      <c r="AB17" s="34">
        <f>SUM(G17,L17,Q17,V17,AA17)</f>
        <v>0</v>
      </c>
    </row>
    <row r="18" spans="1:28" x14ac:dyDescent="0.25">
      <c r="A18" t="s">
        <v>2365</v>
      </c>
      <c r="B18" s="32" t="s">
        <v>2366</v>
      </c>
      <c r="C18" s="26">
        <v>0</v>
      </c>
      <c r="D18" s="26">
        <v>0</v>
      </c>
      <c r="E18" s="26">
        <v>0</v>
      </c>
      <c r="F18" s="26">
        <v>0</v>
      </c>
      <c r="G18" s="63">
        <f>SUM(C18:F18)</f>
        <v>0</v>
      </c>
      <c r="H18" s="26">
        <v>0</v>
      </c>
      <c r="I18" s="26">
        <v>0</v>
      </c>
      <c r="J18" s="26">
        <v>0</v>
      </c>
      <c r="K18" s="26">
        <v>0</v>
      </c>
      <c r="L18" s="63">
        <f>SUM(H18:K18)</f>
        <v>0</v>
      </c>
      <c r="M18" s="26">
        <v>0</v>
      </c>
      <c r="N18" s="26">
        <v>0</v>
      </c>
      <c r="O18" s="26">
        <v>0</v>
      </c>
      <c r="P18" s="26">
        <v>0</v>
      </c>
      <c r="Q18" s="63">
        <f>SUM(M18:P18)</f>
        <v>0</v>
      </c>
      <c r="R18" s="26">
        <v>0</v>
      </c>
      <c r="S18" s="26">
        <v>0</v>
      </c>
      <c r="T18" s="26">
        <v>0</v>
      </c>
      <c r="U18" s="26">
        <v>0</v>
      </c>
      <c r="V18" s="63">
        <f>SUM(R18:U18)</f>
        <v>0</v>
      </c>
      <c r="W18" s="26">
        <v>0</v>
      </c>
      <c r="X18" s="26">
        <v>0</v>
      </c>
      <c r="Y18" s="26">
        <v>0</v>
      </c>
      <c r="Z18" s="26">
        <v>0</v>
      </c>
      <c r="AA18" s="63">
        <f>SUM(W18:Z18)</f>
        <v>0</v>
      </c>
      <c r="AB18" s="34">
        <f>SUM(G18,L18,Q18,V18,AA18)</f>
        <v>0</v>
      </c>
    </row>
    <row r="19" spans="1:28" x14ac:dyDescent="0.25">
      <c r="A19" t="s">
        <v>2367</v>
      </c>
    </row>
    <row r="20" spans="1:28" x14ac:dyDescent="0.25">
      <c r="A20" t="s">
        <v>2368</v>
      </c>
      <c r="B20" s="40" t="s">
        <v>2369</v>
      </c>
      <c r="C20" s="43">
        <f ca="1">C14-C17+C18</f>
        <v>0</v>
      </c>
      <c r="D20" s="43">
        <f ca="1">D14-D17+D18</f>
        <v>-500000</v>
      </c>
      <c r="E20" s="43">
        <f ca="1">E14-E17+E18</f>
        <v>-283840.625</v>
      </c>
      <c r="F20" s="43">
        <f ca="1">F14-F17+F18</f>
        <v>-116809.05981512414</v>
      </c>
      <c r="G20" s="43">
        <f ca="1">SUM(C20:F20)</f>
        <v>-900649.68481512414</v>
      </c>
      <c r="H20" s="43">
        <f ca="1">H14-H17+H18</f>
        <v>-281407.55804800603</v>
      </c>
      <c r="I20" s="43">
        <f ca="1">I14-I17+I18</f>
        <v>16260.727253546938</v>
      </c>
      <c r="J20" s="43">
        <f ca="1">J14-J17+J18</f>
        <v>52013.361781034153</v>
      </c>
      <c r="K20" s="43">
        <f ca="1">K14-K17+K18</f>
        <v>212337.10534869367</v>
      </c>
      <c r="L20" s="43">
        <f ca="1">SUM(H20:K20)</f>
        <v>-796.36366473126691</v>
      </c>
      <c r="M20" s="43">
        <f ca="1">M14-M17+M18</f>
        <v>-259975.29326624004</v>
      </c>
      <c r="N20" s="43">
        <f ca="1">N14-N17+N18</f>
        <v>27240.581577542704</v>
      </c>
      <c r="O20" s="43">
        <f ca="1">O14-O17+O18</f>
        <v>666795.92260645749</v>
      </c>
      <c r="P20" s="43">
        <f ca="1">P14-P17+P18</f>
        <v>1122825.1230601631</v>
      </c>
      <c r="Q20" s="43">
        <f ca="1">SUM(M20:P20)</f>
        <v>1556886.3339779233</v>
      </c>
      <c r="R20" s="43">
        <f ca="1">R14-R17+R18</f>
        <v>1231934.2170222104</v>
      </c>
      <c r="S20" s="43">
        <f ca="1">S14-S17+S18</f>
        <v>1326822.0385302007</v>
      </c>
      <c r="T20" s="43">
        <f ca="1">T14-T17+T18</f>
        <v>1635238.220099967</v>
      </c>
      <c r="U20" s="43">
        <f ca="1">U14-U17+U18</f>
        <v>2289646.7010571919</v>
      </c>
      <c r="V20" s="43">
        <f ca="1">SUM(R20:U20)</f>
        <v>6483641.17670957</v>
      </c>
      <c r="W20" s="43">
        <f ca="1">W14-W17+W18</f>
        <v>2914075.9655050561</v>
      </c>
      <c r="X20" s="43">
        <f ca="1">X14-X17+X18</f>
        <v>3899180.5778340325</v>
      </c>
      <c r="Y20" s="43">
        <f ca="1">Y14-Y17+Y18</f>
        <v>4129435.0763419531</v>
      </c>
      <c r="Z20" s="43">
        <f ca="1">Z14-Z17+Z18</f>
        <v>4943592.0307623483</v>
      </c>
      <c r="AA20" s="43">
        <f ca="1">SUM(W20:Z20)</f>
        <v>15886283.65044339</v>
      </c>
      <c r="AB20" s="34">
        <f ca="1">SUM(G20,L20,Q20,V20,AA20)</f>
        <v>23025365.112651028</v>
      </c>
    </row>
    <row r="21" spans="1:28" x14ac:dyDescent="0.25">
      <c r="A21" t="s">
        <v>2371</v>
      </c>
      <c r="B21" s="32" t="s">
        <v>2372</v>
      </c>
      <c r="C21" s="24">
        <f ca="1">MAX(0,C20*CTRL_FedTaxRate)</f>
        <v>0</v>
      </c>
      <c r="D21" s="24">
        <f ca="1">MAX(0,D20*CTRL_FedTaxRate)</f>
        <v>0</v>
      </c>
      <c r="E21" s="24">
        <f ca="1">MAX(0,E20*CTRL_FedTaxRate)</f>
        <v>0</v>
      </c>
      <c r="F21" s="24">
        <f ca="1">MAX(0,F20*CTRL_FedTaxRate)</f>
        <v>0</v>
      </c>
      <c r="G21" s="33">
        <f ca="1">SUM(C21:F21)</f>
        <v>0</v>
      </c>
      <c r="H21" s="24">
        <f ca="1">MAX(0,H20*CTRL_FedTaxRate)</f>
        <v>0</v>
      </c>
      <c r="I21" s="24">
        <f ca="1">MAX(0,I20*CTRL_FedTaxRate)</f>
        <v>3414.752723244857</v>
      </c>
      <c r="J21" s="24">
        <f ca="1">MAX(0,J20*CTRL_FedTaxRate)</f>
        <v>10922.805974017172</v>
      </c>
      <c r="K21" s="24">
        <f ca="1">MAX(0,K20*CTRL_FedTaxRate)</f>
        <v>44590.79212322567</v>
      </c>
      <c r="L21" s="33">
        <f ca="1">SUM(H21:K21)</f>
        <v>58928.3508204877</v>
      </c>
      <c r="M21" s="24">
        <f ca="1">MAX(0,M20*CTRL_FedTaxRate)</f>
        <v>0</v>
      </c>
      <c r="N21" s="24">
        <f ca="1">MAX(0,N20*CTRL_FedTaxRate)</f>
        <v>5720.5221312839676</v>
      </c>
      <c r="O21" s="24">
        <f ca="1">MAX(0,O20*CTRL_FedTaxRate)</f>
        <v>140027.14374735608</v>
      </c>
      <c r="P21" s="24">
        <f ca="1">MAX(0,P20*CTRL_FedTaxRate)</f>
        <v>235793.27584263423</v>
      </c>
      <c r="Q21" s="33">
        <f ca="1">SUM(M21:P21)</f>
        <v>381540.94172127428</v>
      </c>
      <c r="R21" s="24">
        <f ca="1">MAX(0,R20*CTRL_FedTaxRate)</f>
        <v>258706.18557466415</v>
      </c>
      <c r="S21" s="24">
        <f ca="1">MAX(0,S20*CTRL_FedTaxRate)</f>
        <v>278632.62809134217</v>
      </c>
      <c r="T21" s="24">
        <f ca="1">MAX(0,T20*CTRL_FedTaxRate)</f>
        <v>343400.02622099308</v>
      </c>
      <c r="U21" s="24">
        <f ca="1">MAX(0,U20*CTRL_FedTaxRate)</f>
        <v>480825.80722201028</v>
      </c>
      <c r="V21" s="33">
        <f ca="1">SUM(R21:U21)</f>
        <v>1361564.6471090098</v>
      </c>
      <c r="W21" s="24">
        <f ca="1">MAX(0,W20*CTRL_FedTaxRate)</f>
        <v>611955.9527560618</v>
      </c>
      <c r="X21" s="24">
        <f ca="1">MAX(0,X20*CTRL_FedTaxRate)</f>
        <v>818827.92134514684</v>
      </c>
      <c r="Y21" s="24">
        <f ca="1">MAX(0,Y20*CTRL_FedTaxRate)</f>
        <v>867181.36603181018</v>
      </c>
      <c r="Z21" s="24">
        <f ca="1">MAX(0,Z20*CTRL_FedTaxRate)</f>
        <v>1038154.3264600931</v>
      </c>
      <c r="AA21" s="33">
        <f ca="1">SUM(W21:Z21)</f>
        <v>3336119.566593112</v>
      </c>
      <c r="AB21" s="34">
        <f ca="1">SUM(G21,L21,Q21,V21,AA21)</f>
        <v>5138153.5062438836</v>
      </c>
    </row>
    <row r="22" spans="1:28" x14ac:dyDescent="0.25">
      <c r="A22" t="s">
        <v>2374</v>
      </c>
    </row>
    <row r="23" spans="1:28" ht="15.75" thickBot="1" x14ac:dyDescent="0.3">
      <c r="A23" t="s">
        <v>2375</v>
      </c>
      <c r="B23" s="60" t="s">
        <v>2376</v>
      </c>
      <c r="C23" s="61">
        <f ca="1">C20-C21</f>
        <v>0</v>
      </c>
      <c r="D23" s="61">
        <f ca="1">D20-D21</f>
        <v>-500000</v>
      </c>
      <c r="E23" s="61">
        <f ca="1">E20-E21</f>
        <v>-283840.625</v>
      </c>
      <c r="F23" s="61">
        <f ca="1">F20-F21</f>
        <v>-116809.05981512414</v>
      </c>
      <c r="G23" s="61">
        <f ca="1">SUM(C23:F23)</f>
        <v>-900649.68481512414</v>
      </c>
      <c r="H23" s="61">
        <f ca="1">H20-H21</f>
        <v>-281407.55804800603</v>
      </c>
      <c r="I23" s="61">
        <f ca="1">I20-I21</f>
        <v>12845.974530302081</v>
      </c>
      <c r="J23" s="61">
        <f ca="1">J20-J21</f>
        <v>41090.555807016979</v>
      </c>
      <c r="K23" s="61">
        <f ca="1">K20-K21</f>
        <v>167746.31322546801</v>
      </c>
      <c r="L23" s="61">
        <f ca="1">SUM(H23:K23)</f>
        <v>-59724.714485218952</v>
      </c>
      <c r="M23" s="61">
        <f ca="1">M20-M21</f>
        <v>-259975.29326624004</v>
      </c>
      <c r="N23" s="61">
        <f ca="1">N20-N21</f>
        <v>21520.059446258736</v>
      </c>
      <c r="O23" s="61">
        <f ca="1">O20-O21</f>
        <v>526768.77885910147</v>
      </c>
      <c r="P23" s="61">
        <f ca="1">P20-P21</f>
        <v>887031.84721752885</v>
      </c>
      <c r="Q23" s="61">
        <f ca="1">SUM(M23:P23)</f>
        <v>1175345.392256649</v>
      </c>
      <c r="R23" s="61">
        <f ca="1">R20-R21</f>
        <v>973228.03144754621</v>
      </c>
      <c r="S23" s="61">
        <f ca="1">S20-S21</f>
        <v>1048189.4104388586</v>
      </c>
      <c r="T23" s="61">
        <f ca="1">T20-T21</f>
        <v>1291838.1938789738</v>
      </c>
      <c r="U23" s="61">
        <f ca="1">U20-U21</f>
        <v>1808820.8938351816</v>
      </c>
      <c r="V23" s="61">
        <f ca="1">SUM(R23:U23)</f>
        <v>5122076.5296005597</v>
      </c>
      <c r="W23" s="61">
        <f ca="1">W20-W21</f>
        <v>2302120.0127489944</v>
      </c>
      <c r="X23" s="61">
        <f ca="1">X20-X21</f>
        <v>3080352.6564888856</v>
      </c>
      <c r="Y23" s="61">
        <f ca="1">Y20-Y21</f>
        <v>3262253.710310143</v>
      </c>
      <c r="Z23" s="61">
        <f ca="1">Z20-Z21</f>
        <v>3905437.7043022551</v>
      </c>
      <c r="AA23" s="61">
        <f ca="1">SUM(W23:Z23)</f>
        <v>12550164.083850278</v>
      </c>
      <c r="AB23" s="34">
        <f ca="1">SUM(G23,L23,Q23,V23,AA23)</f>
        <v>17887211.606407143</v>
      </c>
    </row>
    <row r="24" spans="1:28" ht="15.75" thickTop="1" x14ac:dyDescent="0.25">
      <c r="A24" t="s">
        <v>2378</v>
      </c>
    </row>
    <row r="25" spans="1:28" x14ac:dyDescent="0.25">
      <c r="A25" t="s">
        <v>2379</v>
      </c>
      <c r="B25" s="31" t="s">
        <v>2380</v>
      </c>
    </row>
    <row r="26" spans="1:28" x14ac:dyDescent="0.25">
      <c r="A26" t="s">
        <v>2381</v>
      </c>
      <c r="B26" s="44" t="s">
        <v>2382</v>
      </c>
      <c r="C26" s="6">
        <f ca="1">IFERROR('UW Exec Summary'!C10/C7,0)</f>
        <v>0</v>
      </c>
      <c r="D26" s="6">
        <f ca="1">IFERROR('UW Exec Summary'!D10/D7,0)</f>
        <v>0</v>
      </c>
      <c r="E26" s="6">
        <f ca="1">IFERROR('UW Exec Summary'!E10/E7,0)</f>
        <v>0.27907742094726162</v>
      </c>
      <c r="F26" s="6">
        <f ca="1">IFERROR('UW Exec Summary'!F10/F7,0)</f>
        <v>0.2979886924534908</v>
      </c>
      <c r="G26" s="45">
        <f ca="1">IFERROR('UW Exec Summary'!G10/G7,0)</f>
        <v>0.29012474166635233</v>
      </c>
      <c r="H26" s="6">
        <f ca="1">IFERROR('UW Exec Summary'!H10/H7,0)</f>
        <v>0.35096097550503164</v>
      </c>
      <c r="I26" s="6">
        <f ca="1">IFERROR('UW Exec Summary'!I10/I7,0)</f>
        <v>0.31133633027692831</v>
      </c>
      <c r="J26" s="6">
        <f ca="1">IFERROR('UW Exec Summary'!J10/J7,0)</f>
        <v>0.34321302517880486</v>
      </c>
      <c r="K26" s="6">
        <f ca="1">IFERROR('UW Exec Summary'!K10/K7,0)</f>
        <v>0.31523989601805058</v>
      </c>
      <c r="L26" s="45">
        <f ca="1">IFERROR('UW Exec Summary'!L10/L7,0)</f>
        <v>0.3286811735070832</v>
      </c>
      <c r="M26" s="6">
        <f ca="1">IFERROR('UW Exec Summary'!M10/M7,0)</f>
        <v>0.51492782347497423</v>
      </c>
      <c r="N26" s="6">
        <f ca="1">IFERROR('UW Exec Summary'!N10/N7,0)</f>
        <v>0.51453097206519482</v>
      </c>
      <c r="O26" s="6">
        <f ca="1">IFERROR('UW Exec Summary'!O10/O7,0)</f>
        <v>0.44321011943306016</v>
      </c>
      <c r="P26" s="6">
        <f ca="1">IFERROR('UW Exec Summary'!P10/P7,0)</f>
        <v>0.47285360082842515</v>
      </c>
      <c r="Q26" s="45">
        <f ca="1">IFERROR('UW Exec Summary'!Q10/Q7,0)</f>
        <v>0.48162868159984784</v>
      </c>
      <c r="R26" s="6">
        <f ca="1">IFERROR('UW Exec Summary'!R10/R7,0)</f>
        <v>0.64570403371872764</v>
      </c>
      <c r="S26" s="6">
        <f ca="1">IFERROR('UW Exec Summary'!S10/S7,0)</f>
        <v>0.62345601444485244</v>
      </c>
      <c r="T26" s="6">
        <f ca="1">IFERROR('UW Exec Summary'!T10/T7,0)</f>
        <v>0.6224682653273923</v>
      </c>
      <c r="U26" s="6">
        <f ca="1">IFERROR('UW Exec Summary'!U10/U7,0)</f>
        <v>0.61851281392169499</v>
      </c>
      <c r="V26" s="45">
        <f ca="1">IFERROR('UW Exec Summary'!V10/V7,0)</f>
        <v>0.62699159931917137</v>
      </c>
      <c r="W26" s="6">
        <f ca="1">IFERROR('UW Exec Summary'!W10/W7,0)</f>
        <v>0.72354052363453558</v>
      </c>
      <c r="X26" s="6">
        <f ca="1">IFERROR('UW Exec Summary'!X10/X7,0)</f>
        <v>0.72206379247887165</v>
      </c>
      <c r="Y26" s="6">
        <f ca="1">IFERROR('UW Exec Summary'!Y10/Y7,0)</f>
        <v>0.71377401112648164</v>
      </c>
      <c r="Z26" s="6">
        <f ca="1">IFERROR('UW Exec Summary'!Z10/Z7,0)</f>
        <v>0.7098863703496644</v>
      </c>
      <c r="AA26" s="45">
        <f ca="1">IFERROR('UW Exec Summary'!AA10/AA7,0)</f>
        <v>0.71686849196305802</v>
      </c>
      <c r="AB26" s="46">
        <f ca="1">IFERROR('UW Exec Summary'!AB10/AB7,0)</f>
        <v>0.64413312609634354</v>
      </c>
    </row>
    <row r="27" spans="1:28" x14ac:dyDescent="0.25">
      <c r="A27" t="s">
        <v>2384</v>
      </c>
      <c r="B27" s="44" t="s">
        <v>2385</v>
      </c>
      <c r="C27" s="6">
        <f ca="1">IFERROR('UW Exec Summary'!C23/C7,0)</f>
        <v>0</v>
      </c>
      <c r="D27" s="6">
        <f ca="1">IFERROR('UW Exec Summary'!D23/D7,0)</f>
        <v>0</v>
      </c>
      <c r="E27" s="6">
        <f ca="1">IFERROR('UW Exec Summary'!E23/E7,0)</f>
        <v>-0.34358116446809095</v>
      </c>
      <c r="F27" s="6">
        <f ca="1">IFERROR('UW Exec Summary'!F23/F7,0)</f>
        <v>-0.43573818236123657</v>
      </c>
      <c r="G27" s="45">
        <f ca="1">IFERROR('UW Exec Summary'!G23/G7,0)</f>
        <v>-0.39741615556560717</v>
      </c>
      <c r="H27" s="6">
        <f ca="1">IFERROR('UW Exec Summary'!H23/H7,0)</f>
        <v>-0.42698392607993119</v>
      </c>
      <c r="I27" s="6">
        <f ca="1">IFERROR('UW Exec Summary'!I23/I7,0)</f>
        <v>-0.51630035576539057</v>
      </c>
      <c r="J27" s="6">
        <f ca="1">IFERROR('UW Exec Summary'!J23/J7,0)</f>
        <v>-0.53310859663089427</v>
      </c>
      <c r="K27" s="6">
        <f ca="1">IFERROR('UW Exec Summary'!K23/K7,0)</f>
        <v>-0.5671846181873712</v>
      </c>
      <c r="L27" s="45">
        <f ca="1">IFERROR('UW Exec Summary'!L23/L7,0)</f>
        <v>-0.52238696854402966</v>
      </c>
      <c r="M27" s="6">
        <f ca="1">IFERROR('UW Exec Summary'!M23/M7,0)</f>
        <v>-0.40390456094424565</v>
      </c>
      <c r="N27" s="6">
        <f ca="1">IFERROR('UW Exec Summary'!N23/N7,0)</f>
        <v>-0.4163285147561534</v>
      </c>
      <c r="O27" s="6">
        <f ca="1">IFERROR('UW Exec Summary'!O23/O7,0)</f>
        <v>-0.39313016553150637</v>
      </c>
      <c r="P27" s="6">
        <f ca="1">IFERROR('UW Exec Summary'!P23/P7,0)</f>
        <v>-0.39190715979435847</v>
      </c>
      <c r="Q27" s="45">
        <f ca="1">IFERROR('UW Exec Summary'!Q23/Q7,0)</f>
        <v>-0.39970521002252846</v>
      </c>
      <c r="R27" s="6">
        <f ca="1">IFERROR('UW Exec Summary'!R23/R7,0)</f>
        <v>-0.27236048287916859</v>
      </c>
      <c r="S27" s="6">
        <f ca="1">IFERROR('UW Exec Summary'!S23/S7,0)</f>
        <v>-0.29056030404927158</v>
      </c>
      <c r="T27" s="6">
        <f ca="1">IFERROR('UW Exec Summary'!T23/T7,0)</f>
        <v>-0.29558335315669731</v>
      </c>
      <c r="U27" s="6">
        <f ca="1">IFERROR('UW Exec Summary'!U23/U7,0)</f>
        <v>-0.30806536256540884</v>
      </c>
      <c r="V27" s="45">
        <f ca="1">IFERROR('UW Exec Summary'!V23/V7,0)</f>
        <v>-0.29256462955008944</v>
      </c>
      <c r="W27" s="6">
        <f ca="1">IFERROR('UW Exec Summary'!W23/W7,0)</f>
        <v>-0.23466159240822648</v>
      </c>
      <c r="X27" s="6">
        <f ca="1">IFERROR('UW Exec Summary'!X23/X7,0)</f>
        <v>-0.23849616072046712</v>
      </c>
      <c r="Y27" s="6">
        <f ca="1">IFERROR('UW Exec Summary'!Y23/Y7,0)</f>
        <v>-0.24316891467252127</v>
      </c>
      <c r="Z27" s="6">
        <f ca="1">IFERROR('UW Exec Summary'!Z23/Z7,0)</f>
        <v>-0.24940184228317658</v>
      </c>
      <c r="AA27" s="45">
        <f ca="1">IFERROR('UW Exec Summary'!AA23/AA7,0)</f>
        <v>-0.24189998856699479</v>
      </c>
      <c r="AB27" s="46">
        <f ca="1">IFERROR('UW Exec Summary'!AB23/AB7,0)</f>
        <v>-0.28772309592832657</v>
      </c>
    </row>
    <row r="28" spans="1:28" x14ac:dyDescent="0.25">
      <c r="A28" t="s">
        <v>2387</v>
      </c>
      <c r="B28" s="44" t="s">
        <v>2388</v>
      </c>
      <c r="C28" s="6">
        <f ca="1">IFERROR(Investments!C31/C7,0)</f>
        <v>0</v>
      </c>
      <c r="D28" s="6">
        <f ca="1">IFERROR(Investments!D31/D7,0)</f>
        <v>0</v>
      </c>
      <c r="E28" s="6">
        <f ca="1">IFERROR(Investments!E31/E7,0)</f>
        <v>0.32087321394290108</v>
      </c>
      <c r="F28" s="6">
        <f ca="1">IFERROR(Investments!F31/F7,0)</f>
        <v>0.22591882119943288</v>
      </c>
      <c r="G28" s="45">
        <f ca="1">IFERROR(Investments!G31/G7,0)</f>
        <v>0.26540409173300294</v>
      </c>
      <c r="H28" s="6">
        <f ca="1">IFERROR(Investments!H31/H7,0)</f>
        <v>0.17303281822307706</v>
      </c>
      <c r="I28" s="6">
        <f ca="1">IFERROR(Investments!I31/I7,0)</f>
        <v>0.13376566520099115</v>
      </c>
      <c r="J28" s="6">
        <f ca="1">IFERROR(Investments!J31/J7,0)</f>
        <v>9.8802620486819301E-2</v>
      </c>
      <c r="K28" s="6">
        <f ca="1">IFERROR(Investments!K31/K7,0)</f>
        <v>9.1603980600229992E-2</v>
      </c>
      <c r="L28" s="45">
        <f ca="1">IFERROR(Investments!L31/L7,0)</f>
        <v>0.11664416920163637</v>
      </c>
      <c r="M28" s="6">
        <f ca="1">IFERROR(Investments!M31/M7,0)</f>
        <v>6.3507879425228828E-2</v>
      </c>
      <c r="N28" s="6">
        <f ca="1">IFERROR(Investments!N31/N7,0)</f>
        <v>5.5633070847323579E-2</v>
      </c>
      <c r="O28" s="6">
        <f ca="1">IFERROR(Investments!O31/O7,0)</f>
        <v>0.15871204583841481</v>
      </c>
      <c r="P28" s="6">
        <f ca="1">IFERROR(Investments!P31/P7,0)</f>
        <v>0.13124774227214922</v>
      </c>
      <c r="Q28" s="45">
        <f ca="1">IFERROR(Investments!Q31/Q7,0)</f>
        <v>0.10982664130601051</v>
      </c>
      <c r="R28" s="6">
        <f ca="1">IFERROR(Investments!R31/R7,0)</f>
        <v>8.0301757187224432E-2</v>
      </c>
      <c r="S28" s="6">
        <f ca="1">IFERROR(Investments!S31/S7,0)</f>
        <v>8.3697638358263771E-2</v>
      </c>
      <c r="T28" s="6">
        <f ca="1">IFERROR(Investments!T31/T7,0)</f>
        <v>8.0110857246089004E-2</v>
      </c>
      <c r="U28" s="6">
        <f ca="1">IFERROR(Investments!U31/U7,0)</f>
        <v>7.1854308716494453E-2</v>
      </c>
      <c r="V28" s="45">
        <f ca="1">IFERROR(Investments!V31/V7,0)</f>
        <v>7.8627697885293696E-2</v>
      </c>
      <c r="W28" s="6">
        <f ca="1">IFERROR(Investments!W31/W7,0)</f>
        <v>4.4624075399186391E-2</v>
      </c>
      <c r="X28" s="6">
        <f ca="1">IFERROR(Investments!X31/X7,0)</f>
        <v>4.2106811530955031E-2</v>
      </c>
      <c r="Y28" s="6">
        <f ca="1">IFERROR(Investments!Y31/Y7,0)</f>
        <v>4.5968406620281566E-2</v>
      </c>
      <c r="Z28" s="6">
        <f ca="1">IFERROR(Investments!Z31/Z7,0)</f>
        <v>4.3464541673123337E-2</v>
      </c>
      <c r="AA28" s="45">
        <f ca="1">IFERROR(Investments!AA31/AA7,0)</f>
        <v>4.4019415804213931E-2</v>
      </c>
      <c r="AB28" s="46">
        <f ca="1">IFERROR(Investments!AB31/AB7,0)</f>
        <v>0</v>
      </c>
    </row>
    <row r="29" spans="1:28" x14ac:dyDescent="0.25">
      <c r="A29" t="s">
        <v>2390</v>
      </c>
      <c r="B29" s="44" t="s">
        <v>2391</v>
      </c>
      <c r="C29" s="6">
        <f ca="1">IFERROR((C6-Investments!C31)/C7,0)</f>
        <v>0</v>
      </c>
      <c r="D29" s="6">
        <f ca="1">IFERROR((D6-Investments!D31)/D7,0)</f>
        <v>0</v>
      </c>
      <c r="E29" s="6">
        <f ca="1">IFERROR((E6-Investments!E31)/E7,0)</f>
        <v>5.646820064174643E-2</v>
      </c>
      <c r="F29" s="6">
        <f ca="1">IFERROR((F6-Investments!F31)/F7,0)</f>
        <v>4.0354303985839807E-2</v>
      </c>
      <c r="G29" s="45">
        <f ca="1">IFERROR((G6-Investments!G31)/G7,0)</f>
        <v>4.7055011035037696E-2</v>
      </c>
      <c r="H29" s="6">
        <f ca="1">IFERROR((H6-Investments!H31)/H7,0)</f>
        <v>4.9022280191960053E-2</v>
      </c>
      <c r="I29" s="6">
        <f ca="1">IFERROR((I6-Investments!I31)/I7,0)</f>
        <v>3.8597648756690056E-2</v>
      </c>
      <c r="J29" s="6">
        <f ca="1">IFERROR((J6-Investments!J31)/J7,0)</f>
        <v>2.4875757703481573E-2</v>
      </c>
      <c r="K29" s="6">
        <f ca="1">IFERROR((K6-Investments!K31)/K7,0)</f>
        <v>2.597150519434821E-2</v>
      </c>
      <c r="L29" s="45">
        <f ca="1">IFERROR((L6-Investments!L31)/L7,0)</f>
        <v>3.2287688747250763E-2</v>
      </c>
      <c r="M29" s="6">
        <f ca="1">IFERROR((M6-Investments!M31)/M7,0)</f>
        <v>1.765973615555121E-2</v>
      </c>
      <c r="N29" s="6">
        <f ca="1">IFERROR((N6-Investments!N31)/N7,0)</f>
        <v>1.350744233132819E-2</v>
      </c>
      <c r="O29" s="6">
        <f ca="1">IFERROR((O6-Investments!O31)/O7,0)</f>
        <v>4.9476691970186566E-3</v>
      </c>
      <c r="P29" s="6">
        <f ca="1">IFERROR((P6-Investments!P31)/P7,0)</f>
        <v>3.9914971050670385E-3</v>
      </c>
      <c r="Q29" s="45">
        <f ca="1">IFERROR((Q6-Investments!Q31)/Q7,0)</f>
        <v>8.8394670716131548E-3</v>
      </c>
      <c r="R29" s="6">
        <f ca="1">IFERROR((R6-Investments!R31)/R7,0)</f>
        <v>1.6337262148793422E-3</v>
      </c>
      <c r="S29" s="6">
        <f ca="1">IFERROR((S6-Investments!S31)/S7,0)</f>
        <v>2.2860431476122269E-3</v>
      </c>
      <c r="T29" s="6">
        <f ca="1">IFERROR((T6-Investments!T31)/T7,0)</f>
        <v>1.8375242698214509E-3</v>
      </c>
      <c r="U29" s="6">
        <f ca="1">IFERROR((U6-Investments!U31)/U7,0)</f>
        <v>1.56751479640183E-3</v>
      </c>
      <c r="V29" s="45">
        <f ca="1">IFERROR((V6-Investments!V31)/V7,0)</f>
        <v>1.8160732454455687E-3</v>
      </c>
      <c r="W29" s="6">
        <f ca="1">IFERROR((W6-Investments!W31)/W7,0)</f>
        <v>-2.8261914419484687E-3</v>
      </c>
      <c r="X29" s="6">
        <f ca="1">IFERROR((X6-Investments!X31)/X7,0)</f>
        <v>-2.6667647302938201E-3</v>
      </c>
      <c r="Y29" s="6">
        <f ca="1">IFERROR((Y6-Investments!Y31)/Y7,0)</f>
        <v>-2.9113324192844964E-3</v>
      </c>
      <c r="Z29" s="6">
        <f ca="1">IFERROR((Z6-Investments!Z31)/Z7,0)</f>
        <v>-2.752754305964476E-3</v>
      </c>
      <c r="AA29" s="45">
        <f ca="1">IFERROR((AA6-Investments!AA31)/AA7,0)</f>
        <v>-2.7878963342668748E-3</v>
      </c>
      <c r="AB29" s="46">
        <f ca="1">IFERROR((AB6-Investments!AB31)/AB7,0)</f>
        <v>6.8143777975329972E-2</v>
      </c>
    </row>
    <row r="30" spans="1:28" x14ac:dyDescent="0.25">
      <c r="A30" t="s">
        <v>2393</v>
      </c>
    </row>
    <row r="31" spans="1:28" x14ac:dyDescent="0.25">
      <c r="A31" t="s">
        <v>2394</v>
      </c>
      <c r="B31" s="31" t="s">
        <v>2395</v>
      </c>
    </row>
    <row r="32" spans="1:28" x14ac:dyDescent="0.25">
      <c r="A32" t="s">
        <v>2396</v>
      </c>
      <c r="B32" s="44" t="s">
        <v>2397</v>
      </c>
      <c r="C32" s="6">
        <f>IFERROR('Expense Summary'!C5/C12,0)</f>
        <v>0</v>
      </c>
      <c r="D32" s="6">
        <f>IFERROR('Expense Summary'!D5/D12,0)</f>
        <v>0</v>
      </c>
      <c r="E32" s="6">
        <f>IFERROR('Expense Summary'!E5/E12,0)</f>
        <v>3.7255074246551272E-2</v>
      </c>
      <c r="F32" s="6">
        <f>IFERROR('Expense Summary'!F5/F12,0)</f>
        <v>5.2007523100825903E-2</v>
      </c>
      <c r="G32" s="45">
        <f>IFERROR('Expense Summary'!G5/G12,0)</f>
        <v>3.501045909941649E-2</v>
      </c>
      <c r="H32" s="6">
        <f>IFERROR('Expense Summary'!H5/H12,0)</f>
        <v>5.5266580588123615E-2</v>
      </c>
      <c r="I32" s="6">
        <f>IFERROR('Expense Summary'!I5/I12,0)</f>
        <v>6.3039253715269278E-2</v>
      </c>
      <c r="J32" s="6">
        <f>IFERROR('Expense Summary'!J5/J12,0)</f>
        <v>7.0677288395905646E-2</v>
      </c>
      <c r="K32" s="6">
        <f>IFERROR('Expense Summary'!K5/K12,0)</f>
        <v>7.0677288395905646E-2</v>
      </c>
      <c r="L32" s="45">
        <f>IFERROR('Expense Summary'!L5/L12,0)</f>
        <v>6.5727714812090277E-2</v>
      </c>
      <c r="M32" s="6">
        <f>IFERROR('Expense Summary'!M5/M12,0)</f>
        <v>0.14051743580380827</v>
      </c>
      <c r="N32" s="6">
        <f>IFERROR('Expense Summary'!N5/N12,0)</f>
        <v>0.15425166562785744</v>
      </c>
      <c r="O32" s="6">
        <f>IFERROR('Expense Summary'!O5/O12,0)</f>
        <v>0.15535173499301505</v>
      </c>
      <c r="P32" s="6">
        <f>IFERROR('Expense Summary'!P5/P12,0)</f>
        <v>0.1712697415441039</v>
      </c>
      <c r="Q32" s="45">
        <f>IFERROR('Expense Summary'!Q5/Q12,0)</f>
        <v>0.15627170232478158</v>
      </c>
      <c r="R32" s="6">
        <f>IFERROR('Expense Summary'!R5/R12,0)</f>
        <v>0.23520261295382475</v>
      </c>
      <c r="S32" s="6">
        <f>IFERROR('Expense Summary'!S5/S12,0)</f>
        <v>0.24097821666029698</v>
      </c>
      <c r="T32" s="6">
        <f>IFERROR('Expense Summary'!T5/T12,0)</f>
        <v>0.2432422439178781</v>
      </c>
      <c r="U32" s="6">
        <f>IFERROR('Expense Summary'!U5/U12,0)</f>
        <v>0.25295824008962559</v>
      </c>
      <c r="V32" s="45">
        <f>IFERROR('Expense Summary'!V5/V12,0)</f>
        <v>0.24337707440186751</v>
      </c>
      <c r="W32" s="6">
        <f>IFERROR('Expense Summary'!W5/W12,0)</f>
        <v>0.29696356201334645</v>
      </c>
      <c r="X32" s="6">
        <f>IFERROR('Expense Summary'!X5/X12,0)</f>
        <v>0.31306029895475962</v>
      </c>
      <c r="Y32" s="6">
        <f>IFERROR('Expense Summary'!Y5/Y12,0)</f>
        <v>0.32049520605994075</v>
      </c>
      <c r="Z32" s="6">
        <f>IFERROR('Expense Summary'!Z5/Z12,0)</f>
        <v>0.32625741095109584</v>
      </c>
      <c r="AA32" s="45">
        <f>IFERROR('Expense Summary'!AA5/AA12,0)</f>
        <v>0.31488082641955051</v>
      </c>
      <c r="AB32" s="46">
        <f>IFERROR('Expense Summary'!AB5/AB12,0)</f>
        <v>0.25714554067012751</v>
      </c>
    </row>
    <row r="33" spans="1:28" x14ac:dyDescent="0.25">
      <c r="A33" t="s">
        <v>2399</v>
      </c>
      <c r="B33" s="44" t="s">
        <v>2400</v>
      </c>
      <c r="C33" s="6">
        <f>IFERROR('Expense Summary'!C6/C12,0)</f>
        <v>0</v>
      </c>
      <c r="D33" s="6">
        <f>IFERROR('Expense Summary'!D6/D12,0)</f>
        <v>0</v>
      </c>
      <c r="E33" s="6">
        <f>IFERROR('Expense Summary'!E6/E12,0)</f>
        <v>0.11176522273965381</v>
      </c>
      <c r="F33" s="6">
        <f>IFERROR('Expense Summary'!F6/F12,0)</f>
        <v>0.15602256930247771</v>
      </c>
      <c r="G33" s="45">
        <f>IFERROR('Expense Summary'!G6/G12,0)</f>
        <v>0.10503137729824948</v>
      </c>
      <c r="H33" s="6">
        <f>IFERROR('Expense Summary'!H6/H12,0)</f>
        <v>0.16579974176437084</v>
      </c>
      <c r="I33" s="6">
        <f>IFERROR('Expense Summary'!I6/I12,0)</f>
        <v>0.18911776114580781</v>
      </c>
      <c r="J33" s="6">
        <f>IFERROR('Expense Summary'!J6/J12,0)</f>
        <v>0.21203186518771697</v>
      </c>
      <c r="K33" s="6">
        <f>IFERROR('Expense Summary'!K6/K12,0)</f>
        <v>0.21203186518771697</v>
      </c>
      <c r="L33" s="45">
        <f>IFERROR('Expense Summary'!L6/L12,0)</f>
        <v>0.19718314443627083</v>
      </c>
      <c r="M33" s="6">
        <f>IFERROR('Expense Summary'!M6/M12,0)</f>
        <v>0.26186342281839153</v>
      </c>
      <c r="N33" s="6">
        <f>IFERROR('Expense Summary'!N6/N12,0)</f>
        <v>0.28766297230155391</v>
      </c>
      <c r="O33" s="6">
        <f>IFERROR('Expense Summary'!O6/O12,0)</f>
        <v>0.29328400468739041</v>
      </c>
      <c r="P33" s="6">
        <f>IFERROR('Expense Summary'!P6/P12,0)</f>
        <v>0.34102563405952763</v>
      </c>
      <c r="Q33" s="45">
        <f>IFERROR('Expense Summary'!Q6/Q12,0)</f>
        <v>0.29845549424721923</v>
      </c>
      <c r="R33" s="6">
        <f>IFERROR('Expense Summary'!R6/R12,0)</f>
        <v>0.39148115344704648</v>
      </c>
      <c r="S33" s="6">
        <f>IFERROR('Expense Summary'!S6/S12,0)</f>
        <v>0.38061628104665812</v>
      </c>
      <c r="T33" s="6">
        <f>IFERROR('Expense Summary'!T6/T12,0)</f>
        <v>0.3894665241005833</v>
      </c>
      <c r="U33" s="6">
        <f>IFERROR('Expense Summary'!U6/U12,0)</f>
        <v>0.40373686299775857</v>
      </c>
      <c r="V33" s="45">
        <f>IFERROR('Expense Summary'!V6/V12,0)</f>
        <v>0.39172352672486166</v>
      </c>
      <c r="W33" s="6">
        <f>IFERROR('Expense Summary'!W6/W12,0)</f>
        <v>0.44220179529961945</v>
      </c>
      <c r="X33" s="6">
        <f>IFERROR('Expense Summary'!X6/X12,0)</f>
        <v>0.45313713416767509</v>
      </c>
      <c r="Y33" s="6">
        <f>IFERROR('Expense Summary'!Y6/Y12,0)</f>
        <v>0.44361917043135329</v>
      </c>
      <c r="Z33" s="6">
        <f>IFERROR('Expense Summary'!Z6/Z12,0)</f>
        <v>0.45199722467176123</v>
      </c>
      <c r="AA33" s="45">
        <f>IFERROR('Expense Summary'!AA6/AA12,0)</f>
        <v>0.44793387594653844</v>
      </c>
      <c r="AB33" s="46">
        <f>IFERROR('Expense Summary'!AB6/AB12,0)</f>
        <v>0.39397540214123977</v>
      </c>
    </row>
    <row r="34" spans="1:28" x14ac:dyDescent="0.25">
      <c r="A34" t="s">
        <v>2402</v>
      </c>
      <c r="B34" s="44" t="s">
        <v>2403</v>
      </c>
      <c r="C34" s="6">
        <f>IFERROR('Expense Summary'!C12/C12,0)</f>
        <v>0</v>
      </c>
      <c r="D34" s="6">
        <f>IFERROR('Expense Summary'!D12/D12,0)</f>
        <v>0</v>
      </c>
      <c r="E34" s="6">
        <f>IFERROR('Expense Summary'!E12/E12,0)</f>
        <v>0.49863808101221335</v>
      </c>
      <c r="F34" s="6">
        <f>IFERROR('Expense Summary'!F12/F12,0)</f>
        <v>0.46406083898928774</v>
      </c>
      <c r="G34" s="45">
        <f>IFERROR('Expense Summary'!G12/G12,0)</f>
        <v>0.37487614224375204</v>
      </c>
      <c r="H34" s="6">
        <f>IFERROR('Expense Summary'!H12/H12,0)</f>
        <v>0.47951636074780657</v>
      </c>
      <c r="I34" s="6">
        <f>IFERROR('Expense Summary'!I12/I12,0)</f>
        <v>0.4838451428685796</v>
      </c>
      <c r="J34" s="6">
        <f>IFERROR('Expense Summary'!J12/J12,0)</f>
        <v>0.5034410442025119</v>
      </c>
      <c r="K34" s="6">
        <f>IFERROR('Expense Summary'!K12/K12,0)</f>
        <v>0.5034410442025119</v>
      </c>
      <c r="L34" s="45">
        <f>IFERROR('Expense Summary'!L12/L12,0)</f>
        <v>0.49410523985912469</v>
      </c>
      <c r="M34" s="6">
        <f>IFERROR('Expense Summary'!M12/M12,0)</f>
        <v>0.43879181448586363</v>
      </c>
      <c r="N34" s="6">
        <f>IFERROR('Expense Summary'!N12/N12,0)</f>
        <v>0.42097246511243813</v>
      </c>
      <c r="O34" s="6">
        <f>IFERROR('Expense Summary'!O12/O12,0)</f>
        <v>0.42104389292830047</v>
      </c>
      <c r="P34" s="6">
        <f>IFERROR('Expense Summary'!P12/P12,0)</f>
        <v>0.37243083825555662</v>
      </c>
      <c r="Q34" s="45">
        <f>IFERROR('Expense Summary'!Q12/Q12,0)</f>
        <v>0.41118330888854698</v>
      </c>
      <c r="R34" s="6">
        <f>IFERROR('Expense Summary'!R12/R12,0)</f>
        <v>0.29000880361509074</v>
      </c>
      <c r="S34" s="6">
        <f>IFERROR('Expense Summary'!S12/S12,0)</f>
        <v>0.29958267081858725</v>
      </c>
      <c r="T34" s="6">
        <f>IFERROR('Expense Summary'!T12/T12,0)</f>
        <v>0.29281132509539348</v>
      </c>
      <c r="U34" s="6">
        <f>IFERROR('Expense Summary'!U12/U12,0)</f>
        <v>0.27368897763879418</v>
      </c>
      <c r="V34" s="45">
        <f>IFERROR('Expense Summary'!V12/V12,0)</f>
        <v>0.28856522473032498</v>
      </c>
      <c r="W34" s="6">
        <f>IFERROR('Expense Summary'!W12/W12,0)</f>
        <v>0.20656639029243207</v>
      </c>
      <c r="X34" s="6">
        <f>IFERROR('Expense Summary'!X12/X12,0)</f>
        <v>0.18779493412274925</v>
      </c>
      <c r="Y34" s="6">
        <f>IFERROR('Expense Summary'!Y12/Y12,0)</f>
        <v>0.19042086131349936</v>
      </c>
      <c r="Z34" s="6">
        <f>IFERROR('Expense Summary'!Z12/Z12,0)</f>
        <v>0.17900600574503808</v>
      </c>
      <c r="AA34" s="45">
        <f>IFERROR('Expense Summary'!AA12/AA12,0)</f>
        <v>0.19033132256223395</v>
      </c>
      <c r="AB34" s="46">
        <f>IFERROR('Expense Summary'!AB12/AB12,0)</f>
        <v>0.26384973921126598</v>
      </c>
    </row>
    <row r="35" spans="1:28" x14ac:dyDescent="0.25">
      <c r="A35" t="s">
        <v>2405</v>
      </c>
      <c r="B35" s="44" t="s">
        <v>2406</v>
      </c>
      <c r="C35" s="6">
        <f>IFERROR('Expense Summary'!C13/C12,0)</f>
        <v>0</v>
      </c>
      <c r="D35" s="6">
        <f>IFERROR('Expense Summary'!D13/D12,0)</f>
        <v>1</v>
      </c>
      <c r="E35" s="6">
        <f>IFERROR('Expense Summary'!E13/E12,0)</f>
        <v>0.35234162200158159</v>
      </c>
      <c r="F35" s="6">
        <f>IFERROR('Expense Summary'!F13/F12,0)</f>
        <v>0.32790906860740859</v>
      </c>
      <c r="G35" s="45">
        <f>IFERROR('Expense Summary'!G13/G12,0)</f>
        <v>0.48508202135858197</v>
      </c>
      <c r="H35" s="6">
        <f>IFERROR('Expense Summary'!H13/H12,0)</f>
        <v>0.29941731689969897</v>
      </c>
      <c r="I35" s="6">
        <f>IFERROR('Expense Summary'!I13/I12,0)</f>
        <v>0.26399784227034334</v>
      </c>
      <c r="J35" s="6">
        <f>IFERROR('Expense Summary'!J13/J12,0)</f>
        <v>0.21384980221386549</v>
      </c>
      <c r="K35" s="6">
        <f>IFERROR('Expense Summary'!K13/K12,0)</f>
        <v>0.21384980221386549</v>
      </c>
      <c r="L35" s="45">
        <f>IFERROR('Expense Summary'!L13/L12,0)</f>
        <v>0.2429839008925142</v>
      </c>
      <c r="M35" s="6">
        <f>IFERROR('Expense Summary'!M13/M12,0)</f>
        <v>0.15584409385489792</v>
      </c>
      <c r="N35" s="6">
        <f>IFERROR('Expense Summary'!N13/N12,0)</f>
        <v>0.13425081310848141</v>
      </c>
      <c r="O35" s="6">
        <f>IFERROR('Expense Summary'!O13/O12,0)</f>
        <v>0.12764181777376957</v>
      </c>
      <c r="P35" s="6">
        <f>IFERROR('Expense Summary'!P13/P12,0)</f>
        <v>0.11290449757940844</v>
      </c>
      <c r="Q35" s="45">
        <f>IFERROR('Expense Summary'!Q13/Q12,0)</f>
        <v>0.13138680384059195</v>
      </c>
      <c r="R35" s="6">
        <f>IFERROR('Expense Summary'!R13/R12,0)</f>
        <v>8.0155824814402296E-2</v>
      </c>
      <c r="S35" s="6">
        <f>IFERROR('Expense Summary'!S13/S12,0)</f>
        <v>7.5567184465416229E-2</v>
      </c>
      <c r="T35" s="6">
        <f>IFERROR('Expense Summary'!T13/T12,0)</f>
        <v>7.1442665554131965E-2</v>
      </c>
      <c r="U35" s="6">
        <f>IFERROR('Expense Summary'!U13/U12,0)</f>
        <v>6.6777028138958014E-2</v>
      </c>
      <c r="V35" s="45">
        <f>IFERROR('Expense Summary'!V13/V12,0)</f>
        <v>7.3271278167526696E-2</v>
      </c>
      <c r="W35" s="6">
        <f>IFERROR('Expense Summary'!W13/W12,0)</f>
        <v>4.8775514297982374E-2</v>
      </c>
      <c r="X35" s="6">
        <f>IFERROR('Expense Summary'!X13/X12,0)</f>
        <v>4.1014040198215175E-2</v>
      </c>
      <c r="Y35" s="6">
        <f>IFERROR('Expense Summary'!Y13/Y12,0)</f>
        <v>4.0579580010907911E-2</v>
      </c>
      <c r="Z35" s="6">
        <f>IFERROR('Expense Summary'!Z13/Z12,0)</f>
        <v>3.8147020670202453E-2</v>
      </c>
      <c r="AA35" s="45">
        <f>IFERROR('Expense Summary'!AA13/AA12,0)</f>
        <v>4.188360996506351E-2</v>
      </c>
      <c r="AB35" s="46">
        <f>IFERROR('Expense Summary'!AB13/AB12,0)</f>
        <v>8.1213442118105245E-2</v>
      </c>
    </row>
    <row r="36" spans="1:28" x14ac:dyDescent="0.25">
      <c r="A36" t="s">
        <v>2408</v>
      </c>
    </row>
    <row r="37" spans="1:28" x14ac:dyDescent="0.25">
      <c r="A37" t="s">
        <v>2409</v>
      </c>
      <c r="B37" s="31" t="s">
        <v>2410</v>
      </c>
    </row>
    <row r="38" spans="1:28" x14ac:dyDescent="0.25">
      <c r="A38" t="s">
        <v>2411</v>
      </c>
      <c r="B38" s="44" t="s">
        <v>2412</v>
      </c>
      <c r="C38" s="6">
        <f t="shared" ref="C38:AB38" ca="1" si="0">IFERROR(C17/C14,0)</f>
        <v>0</v>
      </c>
      <c r="D38" s="6">
        <f t="shared" ca="1" si="0"/>
        <v>0</v>
      </c>
      <c r="E38" s="6">
        <f t="shared" ca="1" si="0"/>
        <v>0</v>
      </c>
      <c r="F38" s="6">
        <f t="shared" ca="1" si="0"/>
        <v>0</v>
      </c>
      <c r="G38" s="45">
        <f t="shared" ca="1" si="0"/>
        <v>0</v>
      </c>
      <c r="H38" s="6">
        <f t="shared" ca="1" si="0"/>
        <v>0</v>
      </c>
      <c r="I38" s="6">
        <f t="shared" ca="1" si="0"/>
        <v>0</v>
      </c>
      <c r="J38" s="6">
        <f t="shared" ca="1" si="0"/>
        <v>0</v>
      </c>
      <c r="K38" s="6">
        <f t="shared" ca="1" si="0"/>
        <v>0</v>
      </c>
      <c r="L38" s="45">
        <f t="shared" ca="1" si="0"/>
        <v>0</v>
      </c>
      <c r="M38" s="6">
        <f t="shared" ca="1" si="0"/>
        <v>0</v>
      </c>
      <c r="N38" s="6">
        <f t="shared" ca="1" si="0"/>
        <v>0</v>
      </c>
      <c r="O38" s="6">
        <f t="shared" ca="1" si="0"/>
        <v>0</v>
      </c>
      <c r="P38" s="6">
        <f t="shared" ca="1" si="0"/>
        <v>0</v>
      </c>
      <c r="Q38" s="45">
        <f t="shared" ca="1" si="0"/>
        <v>0</v>
      </c>
      <c r="R38" s="6">
        <f t="shared" ca="1" si="0"/>
        <v>0</v>
      </c>
      <c r="S38" s="6">
        <f t="shared" ca="1" si="0"/>
        <v>0</v>
      </c>
      <c r="T38" s="6">
        <f t="shared" ca="1" si="0"/>
        <v>0</v>
      </c>
      <c r="U38" s="6">
        <f t="shared" ca="1" si="0"/>
        <v>0</v>
      </c>
      <c r="V38" s="45">
        <f t="shared" ca="1" si="0"/>
        <v>0</v>
      </c>
      <c r="W38" s="6">
        <f t="shared" ca="1" si="0"/>
        <v>0</v>
      </c>
      <c r="X38" s="6">
        <f t="shared" ca="1" si="0"/>
        <v>0</v>
      </c>
      <c r="Y38" s="6">
        <f t="shared" ca="1" si="0"/>
        <v>0</v>
      </c>
      <c r="Z38" s="6">
        <f t="shared" ca="1" si="0"/>
        <v>0</v>
      </c>
      <c r="AA38" s="45">
        <f t="shared" ca="1" si="0"/>
        <v>0</v>
      </c>
      <c r="AB38" s="46">
        <f t="shared" ca="1" si="0"/>
        <v>0</v>
      </c>
    </row>
    <row r="39" spans="1:28" x14ac:dyDescent="0.25">
      <c r="A39" t="s">
        <v>2414</v>
      </c>
      <c r="B39" s="44" t="s">
        <v>2415</v>
      </c>
      <c r="C39" s="6">
        <f t="shared" ref="C39:AB39" ca="1" si="1">IFERROR(C21/C20,0)</f>
        <v>0</v>
      </c>
      <c r="D39" s="6">
        <f t="shared" ca="1" si="1"/>
        <v>0</v>
      </c>
      <c r="E39" s="6">
        <f t="shared" ca="1" si="1"/>
        <v>0</v>
      </c>
      <c r="F39" s="6">
        <f t="shared" ca="1" si="1"/>
        <v>0</v>
      </c>
      <c r="G39" s="45">
        <f t="shared" ca="1" si="1"/>
        <v>0</v>
      </c>
      <c r="H39" s="6">
        <f t="shared" ca="1" si="1"/>
        <v>0</v>
      </c>
      <c r="I39" s="6">
        <f t="shared" ca="1" si="1"/>
        <v>0.21</v>
      </c>
      <c r="J39" s="6">
        <f t="shared" ca="1" si="1"/>
        <v>0.21</v>
      </c>
      <c r="K39" s="6">
        <f t="shared" ca="1" si="1"/>
        <v>0.21</v>
      </c>
      <c r="L39" s="45">
        <f t="shared" ca="1" si="1"/>
        <v>-73.996784924100083</v>
      </c>
      <c r="M39" s="6">
        <f t="shared" ca="1" si="1"/>
        <v>0</v>
      </c>
      <c r="N39" s="6">
        <f t="shared" ca="1" si="1"/>
        <v>0.21</v>
      </c>
      <c r="O39" s="6">
        <f t="shared" ca="1" si="1"/>
        <v>0.21000000000000002</v>
      </c>
      <c r="P39" s="6">
        <f t="shared" ca="1" si="1"/>
        <v>0.21</v>
      </c>
      <c r="Q39" s="45">
        <f t="shared" ca="1" si="1"/>
        <v>0.24506666504446595</v>
      </c>
      <c r="R39" s="6">
        <f t="shared" ca="1" si="1"/>
        <v>0.21</v>
      </c>
      <c r="S39" s="6">
        <f t="shared" ca="1" si="1"/>
        <v>0.21000000000000002</v>
      </c>
      <c r="T39" s="6">
        <f t="shared" ca="1" si="1"/>
        <v>0.21000000000000002</v>
      </c>
      <c r="U39" s="6">
        <f t="shared" ca="1" si="1"/>
        <v>0.21</v>
      </c>
      <c r="V39" s="45">
        <f t="shared" ca="1" si="1"/>
        <v>0.21000000000000002</v>
      </c>
      <c r="W39" s="6">
        <f t="shared" ca="1" si="1"/>
        <v>0.21000000000000002</v>
      </c>
      <c r="X39" s="6">
        <f t="shared" ca="1" si="1"/>
        <v>0.21</v>
      </c>
      <c r="Y39" s="6">
        <f t="shared" ca="1" si="1"/>
        <v>0.21</v>
      </c>
      <c r="Z39" s="6">
        <f t="shared" ca="1" si="1"/>
        <v>0.21</v>
      </c>
      <c r="AA39" s="45">
        <f t="shared" ca="1" si="1"/>
        <v>0.21</v>
      </c>
      <c r="AB39" s="46">
        <f t="shared" ca="1" si="1"/>
        <v>0.22315187972505951</v>
      </c>
    </row>
    <row r="40" spans="1:28" x14ac:dyDescent="0.25">
      <c r="A40" t="s">
        <v>2417</v>
      </c>
    </row>
    <row r="41" spans="1:28" x14ac:dyDescent="0.25">
      <c r="A41" t="s">
        <v>2418</v>
      </c>
      <c r="B41" s="31" t="s">
        <v>2419</v>
      </c>
    </row>
    <row r="42" spans="1:28" x14ac:dyDescent="0.25">
      <c r="A42" t="s">
        <v>2420</v>
      </c>
      <c r="B42" s="44" t="s">
        <v>2421</v>
      </c>
      <c r="C42" s="6">
        <f ca="1">IFERROR((C7-0)/0,0)</f>
        <v>0</v>
      </c>
      <c r="D42" s="6">
        <f ca="1">IFERROR((D7-C7)/C7,0)</f>
        <v>0</v>
      </c>
      <c r="E42" s="6">
        <f ca="1">IFERROR((E7-D7)/D7,0)</f>
        <v>0</v>
      </c>
      <c r="F42" s="6">
        <f ca="1">IFERROR((F7-E7)/E7,0)</f>
        <v>0.40480542390456231</v>
      </c>
      <c r="G42" s="45">
        <f ca="1">IFERROR((G7-F7)/F7,0)</f>
        <v>0.71184235409667429</v>
      </c>
      <c r="H42" s="6">
        <f ca="1">IFERROR((H7-F7)/F7,0)</f>
        <v>0.30189971816055061</v>
      </c>
      <c r="I42" s="6">
        <f ca="1">IFERROR((I7-H7)/H7,0)</f>
        <v>0.27430837800482233</v>
      </c>
      <c r="J42" s="6">
        <f ca="1">IFERROR((J7-I7)/I7,0)</f>
        <v>0.36068406836277717</v>
      </c>
      <c r="K42" s="6">
        <f ca="1">IFERROR((K7-J7)/J7,0)</f>
        <v>8.8736005544020932E-2</v>
      </c>
      <c r="L42" s="45">
        <f ca="1">IFERROR((L7-K7)/K7,0)</f>
        <v>2.1232407371235094</v>
      </c>
      <c r="M42" s="6">
        <f ca="1">IFERROR((M7-K7)/K7,0)</f>
        <v>0.46541990866567218</v>
      </c>
      <c r="N42" s="6">
        <f ca="1">IFERROR((N7-M7)/M7,0)</f>
        <v>0.14578477162152756</v>
      </c>
      <c r="O42" s="6">
        <f ca="1">IFERROR((O7-N7)/N7,0)</f>
        <v>0.26159370108747965</v>
      </c>
      <c r="P42" s="6">
        <f ca="1">IFERROR((P7-O7)/O7,0)</f>
        <v>0.21908403327507436</v>
      </c>
      <c r="Q42" s="45">
        <f ca="1">IFERROR((Q7-P7)/P7,0)</f>
        <v>2.0379589825177375</v>
      </c>
      <c r="R42" s="6">
        <f ca="1">IFERROR((R7-P7)/P7,0)</f>
        <v>0.64795919814975278</v>
      </c>
      <c r="S42" s="6">
        <f ca="1">IFERROR((S7-R7)/R7,0)</f>
        <v>-1.5919273312742857E-2</v>
      </c>
      <c r="T42" s="6">
        <f ca="1">IFERROR((T7-S7)/S7,0)</f>
        <v>9.7766020169468962E-2</v>
      </c>
      <c r="U42" s="6">
        <f ca="1">IFERROR((U7-T7)/T7,0)</f>
        <v>0.129599040592451</v>
      </c>
      <c r="V42" s="45">
        <f ca="1">IFERROR((V7-U7)/U7,0)</f>
        <v>2.5111724293459754</v>
      </c>
      <c r="W42" s="6">
        <f ca="1">IFERROR((W7-U7)/U7,0)</f>
        <v>0.62193047095093479</v>
      </c>
      <c r="X42" s="6">
        <f ca="1">IFERROR((X7-W7)/W7,0)</f>
        <v>0.14183323589374738</v>
      </c>
      <c r="Y42" s="6">
        <f ca="1">IFERROR((Y7-X7)/X7,0)</f>
        <v>2.9788772614763908E-2</v>
      </c>
      <c r="Z42" s="6">
        <f ca="1">IFERROR((Z7-Y7)/Y7,0)</f>
        <v>9.2041875015023325E-2</v>
      </c>
      <c r="AA42" s="45">
        <f ca="1">IFERROR((AA7-Z7)/Z7,0)</f>
        <v>2.5837138132331194</v>
      </c>
      <c r="AB42" s="46">
        <f ca="1">IFERROR((AB7-Z7)/Z7,0)</f>
        <v>5.348127185133877</v>
      </c>
    </row>
    <row r="43" spans="1:28" x14ac:dyDescent="0.25">
      <c r="A43" t="s">
        <v>2423</v>
      </c>
      <c r="B43" s="44" t="s">
        <v>2424</v>
      </c>
      <c r="C43" s="6">
        <f>IFERROR((C12-0)/0,0)</f>
        <v>0</v>
      </c>
      <c r="D43" s="6">
        <f>IFERROR((D12-C12)/C12,0)</f>
        <v>0</v>
      </c>
      <c r="E43" s="6">
        <f>IFERROR((E12-D12)/D12,0)</f>
        <v>0.70714999999999995</v>
      </c>
      <c r="F43" s="6">
        <f>IFERROR((F12-E12)/E12,0)</f>
        <v>7.4510148493102543E-2</v>
      </c>
      <c r="G43" s="45">
        <f>IFERROR((G12-F12)/F12,0)</f>
        <v>1.4758088696268432</v>
      </c>
      <c r="H43" s="6">
        <f>IFERROR((H12-F12)/F12,0)</f>
        <v>0.44291302096110341</v>
      </c>
      <c r="I43" s="6">
        <f>IFERROR((I12-H12)/H12,0)</f>
        <v>-8.9466272103279135E-3</v>
      </c>
      <c r="J43" s="6">
        <f>IFERROR((J12-I12)/I12,0)</f>
        <v>0.33789627076838619</v>
      </c>
      <c r="K43" s="6">
        <f>IFERROR((K12-J12)/J12,0)</f>
        <v>0</v>
      </c>
      <c r="L43" s="45">
        <f>IFERROR((L12-K12)/K12,0)</f>
        <v>2.5016316554695899</v>
      </c>
      <c r="M43" s="6">
        <f>IFERROR((M12-K12)/K12,0)</f>
        <v>0.79090376117778383</v>
      </c>
      <c r="N43" s="6">
        <f>IFERROR((N12-M12)/M12,0)</f>
        <v>4.2329014009660104E-2</v>
      </c>
      <c r="O43" s="6">
        <f>IFERROR((O12-N12)/N12,0)</f>
        <v>6.8520004611389504E-2</v>
      </c>
      <c r="P43" s="6">
        <f>IFERROR((P12-O12)/O12,0)</f>
        <v>0.13052907997749161</v>
      </c>
      <c r="Q43" s="45">
        <f>IFERROR((Q12-P12)/P12,0)</f>
        <v>2.5065626450004599</v>
      </c>
      <c r="R43" s="6">
        <f>IFERROR((R12-P12)/P12,0)</f>
        <v>0.80425283032052497</v>
      </c>
      <c r="S43" s="6">
        <f>IFERROR((S12-R12)/R12,0)</f>
        <v>-3.1957346455776831E-2</v>
      </c>
      <c r="T43" s="6">
        <f>IFERROR((T12-S12)/S12,0)</f>
        <v>7.1909227207656648E-2</v>
      </c>
      <c r="U43" s="6">
        <f>IFERROR((U12-T12)/T12,0)</f>
        <v>6.9868898709674498E-2</v>
      </c>
      <c r="V43" s="45">
        <f>IFERROR((V12-U12)/U12,0)</f>
        <v>2.7074600739257653</v>
      </c>
      <c r="W43" s="6">
        <f>IFERROR((W12-U12)/U12,0)</f>
        <v>0.72281479347596111</v>
      </c>
      <c r="X43" s="6">
        <f>IFERROR((X12-W12)/W12,0)</f>
        <v>9.9957202026616593E-2</v>
      </c>
      <c r="Y43" s="6">
        <f>IFERROR((Y12-X12)/X12,0)</f>
        <v>2.2191674376158665E-2</v>
      </c>
      <c r="Z43" s="6">
        <f>IFERROR((Z12-Y12)/Y12,0)</f>
        <v>6.3768003318948385E-2</v>
      </c>
      <c r="AA43" s="45">
        <f>IFERROR((AA12-Z12)/Z12,0)</f>
        <v>2.6957751500322051</v>
      </c>
      <c r="AB43" s="46">
        <f>IFERROR((AB12-Z12)/Z12,0)</f>
        <v>5.8598474762515336</v>
      </c>
    </row>
    <row r="44" spans="1:28" x14ac:dyDescent="0.25">
      <c r="A44" t="s">
        <v>2426</v>
      </c>
      <c r="B44" s="44" t="s">
        <v>2427</v>
      </c>
      <c r="C44" s="6">
        <f ca="1">IFERROR((C23-0)/0,0)</f>
        <v>0</v>
      </c>
      <c r="D44" s="6">
        <f ca="1">IFERROR((D23-C23)/C23,0)</f>
        <v>0</v>
      </c>
      <c r="E44" s="6">
        <f ca="1">IFERROR((E23-D23)/D23,0)</f>
        <v>-0.43231874999999997</v>
      </c>
      <c r="F44" s="6">
        <f ca="1">IFERROR((F23-E23)/E23,0)</f>
        <v>-0.58846955112530441</v>
      </c>
      <c r="G44" s="45">
        <f ca="1">IFERROR((G23-F23)/F23,0)</f>
        <v>6.7104437467487461</v>
      </c>
      <c r="H44" s="6">
        <f ca="1">IFERROR((H23-F23)/F23,0)</f>
        <v>1.4091244163200609</v>
      </c>
      <c r="I44" s="6">
        <f ca="1">IFERROR((I23-H23)/H23,0)</f>
        <v>-1.0456490032442933</v>
      </c>
      <c r="J44" s="6">
        <f ca="1">IFERROR((J23-I23)/I23,0)</f>
        <v>2.1987106708089281</v>
      </c>
      <c r="K44" s="6">
        <f ca="1">IFERROR((K23-J23)/J23,0)</f>
        <v>3.0823568805760031</v>
      </c>
      <c r="L44" s="45">
        <f ca="1">IFERROR((L23-K23)/K23,0)</f>
        <v>-1.3560418905001084</v>
      </c>
      <c r="M44" s="6">
        <f ca="1">IFERROR((M23-K23)/K23,0)</f>
        <v>-2.5498122627399087</v>
      </c>
      <c r="N44" s="6">
        <f ca="1">IFERROR((N23-M23)/M23,0)</f>
        <v>-1.0827773253984567</v>
      </c>
      <c r="O44" s="6">
        <f ca="1">IFERROR((O23-N23)/N23,0)</f>
        <v>23.478035489380595</v>
      </c>
      <c r="P44" s="6">
        <f ca="1">IFERROR((P23-O23)/O23,0)</f>
        <v>0.68391120130297145</v>
      </c>
      <c r="Q44" s="45">
        <f ca="1">IFERROR((Q23-P23)/P23,0)</f>
        <v>0.32503178543533889</v>
      </c>
      <c r="R44" s="6">
        <f ca="1">IFERROR((R23-P23)/P23,0)</f>
        <v>9.717371986180702E-2</v>
      </c>
      <c r="S44" s="6">
        <f ca="1">IFERROR((S23-R23)/R23,0)</f>
        <v>7.7023448327744271E-2</v>
      </c>
      <c r="T44" s="6">
        <f ca="1">IFERROR((T23-S23)/S23,0)</f>
        <v>0.23244728578025206</v>
      </c>
      <c r="U44" s="6">
        <f ca="1">IFERROR((U23-T23)/T23,0)</f>
        <v>0.40019152739545139</v>
      </c>
      <c r="V44" s="45">
        <f ca="1">IFERROR((V23-U23)/U23,0)</f>
        <v>1.8317212318022238</v>
      </c>
      <c r="W44" s="6">
        <f ca="1">IFERROR((W23-U23)/U23,0)</f>
        <v>0.27271860945164528</v>
      </c>
      <c r="X44" s="6">
        <f ca="1">IFERROR((X23-W23)/W23,0)</f>
        <v>0.33805042284072434</v>
      </c>
      <c r="Y44" s="6">
        <f ca="1">IFERROR((Y23-X23)/X23,0)</f>
        <v>5.9052022318962567E-2</v>
      </c>
      <c r="Z44" s="6">
        <f ca="1">IFERROR((Z23-Y23)/Y23,0)</f>
        <v>0.19715940301006341</v>
      </c>
      <c r="AA44" s="45">
        <f ca="1">IFERROR((AA23-Z23)/Z23,0)</f>
        <v>2.2135102475261448</v>
      </c>
      <c r="AB44" s="46">
        <f ca="1">IFERROR((AB23-Z23)/Z23,0)</f>
        <v>3.5800785880421233</v>
      </c>
    </row>
  </sheetData>
  <mergeCells count="2">
    <mergeCell ref="B1:G1"/>
    <mergeCell ref="B2:G2"/>
  </mergeCells>
  <printOptions horizontalCentered="1"/>
  <pageMargins left="0.25" right="0.25" top="0.75" bottom="0.75" header="0.3" footer="0.3"/>
  <pageSetup scale="45" orientation="landscape" r:id="rId1"/>
  <headerFooter>
    <oddHeader>&amp;CIncome Statement</oddHeader>
    <oddFooter>&amp;CPage &amp;P of &amp;N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92F76-6005-4D30-B950-B97B8845D237}">
  <sheetPr codeName="Sheet18">
    <tabColor rgb="FFBF8F00"/>
    <pageSetUpPr fitToPage="1"/>
  </sheetPr>
  <dimension ref="A1:AA30"/>
  <sheetViews>
    <sheetView topLeftCell="B1" workbookViewId="0">
      <pane xSplit="1" ySplit="2" topLeftCell="C3" activePane="bottomRight" state="frozen"/>
      <selection activeCell="B1" sqref="B1"/>
      <selection pane="topRight" activeCell="C1" sqref="C1"/>
      <selection pane="bottomLeft" activeCell="B3" sqref="B3"/>
      <selection pane="bottomRight" activeCell="C3" sqref="C3"/>
    </sheetView>
  </sheetViews>
  <sheetFormatPr defaultRowHeight="15" x14ac:dyDescent="0.25"/>
  <cols>
    <col min="1" max="1" width="14.42578125" hidden="1" customWidth="1"/>
    <col min="2" max="2" width="38.7109375" bestFit="1" customWidth="1"/>
    <col min="3" max="3" width="7.28515625" bestFit="1" customWidth="1"/>
    <col min="4" max="6" width="10.140625" bestFit="1" customWidth="1"/>
    <col min="7" max="7" width="8" bestFit="1" customWidth="1"/>
    <col min="8" max="11" width="10.140625" bestFit="1" customWidth="1"/>
    <col min="12" max="12" width="8" bestFit="1" customWidth="1"/>
    <col min="13" max="13" width="10.140625" bestFit="1" customWidth="1"/>
    <col min="14" max="16" width="11.140625" bestFit="1" customWidth="1"/>
    <col min="17" max="17" width="8" bestFit="1" customWidth="1"/>
    <col min="18" max="21" width="11.140625" bestFit="1" customWidth="1"/>
    <col min="22" max="22" width="8" bestFit="1" customWidth="1"/>
    <col min="23" max="26" width="11.140625" bestFit="1" customWidth="1"/>
    <col min="27" max="27" width="8" bestFit="1" customWidth="1"/>
  </cols>
  <sheetData>
    <row r="1" spans="1:27" x14ac:dyDescent="0.25">
      <c r="A1" t="s">
        <v>2429</v>
      </c>
      <c r="B1" s="111" t="s">
        <v>289</v>
      </c>
      <c r="C1" s="111"/>
      <c r="D1" s="111"/>
      <c r="E1" s="111"/>
      <c r="F1" s="111"/>
      <c r="G1" s="111"/>
    </row>
    <row r="2" spans="1:27" x14ac:dyDescent="0.25">
      <c r="A2" t="s">
        <v>2430</v>
      </c>
      <c r="B2" s="112" t="s">
        <v>2075</v>
      </c>
      <c r="C2" s="112"/>
      <c r="D2" s="112"/>
      <c r="E2" s="112"/>
      <c r="F2" s="112"/>
      <c r="G2" s="112"/>
    </row>
    <row r="3" spans="1:27" x14ac:dyDescent="0.25">
      <c r="A3" t="s">
        <v>2431</v>
      </c>
    </row>
    <row r="4" spans="1:27" x14ac:dyDescent="0.25">
      <c r="A4" t="s">
        <v>2432</v>
      </c>
      <c r="B4" s="31" t="s">
        <v>2433</v>
      </c>
      <c r="C4" s="50" t="s">
        <v>5002</v>
      </c>
      <c r="D4" s="50" t="s">
        <v>5003</v>
      </c>
      <c r="E4" s="50" t="s">
        <v>5004</v>
      </c>
      <c r="F4" s="50" t="s">
        <v>5005</v>
      </c>
      <c r="G4" s="51" t="s">
        <v>5006</v>
      </c>
      <c r="H4" s="50" t="s">
        <v>5007</v>
      </c>
      <c r="I4" s="50" t="s">
        <v>5008</v>
      </c>
      <c r="J4" s="50" t="s">
        <v>5009</v>
      </c>
      <c r="K4" s="50" t="s">
        <v>5010</v>
      </c>
      <c r="L4" s="51" t="s">
        <v>5011</v>
      </c>
      <c r="M4" s="50" t="s">
        <v>5012</v>
      </c>
      <c r="N4" s="50" t="s">
        <v>5013</v>
      </c>
      <c r="O4" s="50" t="s">
        <v>5014</v>
      </c>
      <c r="P4" s="50" t="s">
        <v>5015</v>
      </c>
      <c r="Q4" s="51" t="s">
        <v>5016</v>
      </c>
      <c r="R4" s="50" t="s">
        <v>5017</v>
      </c>
      <c r="S4" s="50" t="s">
        <v>5018</v>
      </c>
      <c r="T4" s="50" t="s">
        <v>5019</v>
      </c>
      <c r="U4" s="50" t="s">
        <v>5020</v>
      </c>
      <c r="V4" s="51" t="s">
        <v>5021</v>
      </c>
      <c r="W4" s="50" t="s">
        <v>5022</v>
      </c>
      <c r="X4" s="50" t="s">
        <v>5023</v>
      </c>
      <c r="Y4" s="50" t="s">
        <v>5024</v>
      </c>
      <c r="Z4" s="50" t="s">
        <v>5025</v>
      </c>
      <c r="AA4" s="51" t="s">
        <v>5026</v>
      </c>
    </row>
    <row r="5" spans="1:27" x14ac:dyDescent="0.25">
      <c r="A5" t="s">
        <v>2434</v>
      </c>
      <c r="B5" s="32" t="s">
        <v>2435</v>
      </c>
      <c r="C5" s="24">
        <f ca="1">Investments!C28</f>
        <v>0</v>
      </c>
      <c r="D5" s="24">
        <f ca="1">Investments!D28</f>
        <v>975000</v>
      </c>
      <c r="E5" s="24">
        <f ca="1">Investments!E28</f>
        <v>964361.22525196231</v>
      </c>
      <c r="F5" s="24">
        <f ca="1">Investments!F28</f>
        <v>961597.53424622864</v>
      </c>
      <c r="G5" s="33"/>
      <c r="H5" s="24">
        <f ca="1">Investments!H28</f>
        <v>947292.39717322146</v>
      </c>
      <c r="I5" s="24">
        <f ca="1">Investments!I28</f>
        <v>952061.84644005122</v>
      </c>
      <c r="J5" s="24">
        <f ca="1">Investments!J28</f>
        <v>961022.66390715213</v>
      </c>
      <c r="K5" s="24">
        <f ca="1">Investments!K28</f>
        <v>976357.76076162164</v>
      </c>
      <c r="L5" s="33"/>
      <c r="M5" s="24">
        <f ca="1">Investments!M28</f>
        <v>979980.5356728409</v>
      </c>
      <c r="N5" s="24">
        <f ca="1">Investments!N28</f>
        <v>3527067.8867271589</v>
      </c>
      <c r="O5" s="24">
        <f ca="1">Investments!O28</f>
        <v>3555735.2202713885</v>
      </c>
      <c r="P5" s="24">
        <f ca="1">Investments!P28</f>
        <v>3585164.4029734391</v>
      </c>
      <c r="Q5" s="33"/>
      <c r="R5" s="24">
        <f ca="1">Investments!R28</f>
        <v>3677290.6464353041</v>
      </c>
      <c r="S5" s="24">
        <f ca="1">Investments!S28</f>
        <v>3863811.3671172233</v>
      </c>
      <c r="T5" s="24">
        <f ca="1">Investments!T28</f>
        <v>3914728.6764822425</v>
      </c>
      <c r="U5" s="24">
        <f ca="1">Investments!U28</f>
        <v>3943213.7112202542</v>
      </c>
      <c r="V5" s="33"/>
      <c r="W5" s="24">
        <f ca="1">Investments!W28</f>
        <v>4248504.8761146506</v>
      </c>
      <c r="X5" s="24">
        <f ca="1">Investments!X28</f>
        <v>4776297.4748457475</v>
      </c>
      <c r="Y5" s="24">
        <f ca="1">Investments!Y28</f>
        <v>4931809.7354489854</v>
      </c>
      <c r="Z5" s="24">
        <f ca="1">Investments!Z28</f>
        <v>5016503.1528707594</v>
      </c>
      <c r="AA5" s="33"/>
    </row>
    <row r="6" spans="1:27" x14ac:dyDescent="0.25">
      <c r="A6" t="s">
        <v>2437</v>
      </c>
      <c r="B6" s="32" t="s">
        <v>2183</v>
      </c>
      <c r="C6" s="24">
        <f ca="1">Investments!C27</f>
        <v>0</v>
      </c>
      <c r="D6" s="24">
        <f ca="1">Investments!D27</f>
        <v>18525000</v>
      </c>
      <c r="E6" s="24">
        <f ca="1">Investments!E27</f>
        <v>18322863.279787283</v>
      </c>
      <c r="F6" s="24">
        <f ca="1">Investments!F27</f>
        <v>18270353.150678344</v>
      </c>
      <c r="G6" s="33"/>
      <c r="H6" s="24">
        <f ca="1">Investments!H27</f>
        <v>17998555.546291206</v>
      </c>
      <c r="I6" s="24">
        <f ca="1">Investments!I27</f>
        <v>18089175.082360972</v>
      </c>
      <c r="J6" s="24">
        <f ca="1">Investments!J27</f>
        <v>18259430.614235889</v>
      </c>
      <c r="K6" s="24">
        <f ca="1">Investments!K27</f>
        <v>18550797.45447081</v>
      </c>
      <c r="L6" s="33"/>
      <c r="M6" s="24">
        <f ca="1">Investments!M27</f>
        <v>18619630.177783977</v>
      </c>
      <c r="N6" s="24">
        <f ca="1">Investments!N27</f>
        <v>67014289.847816013</v>
      </c>
      <c r="O6" s="24">
        <f ca="1">Investments!O27</f>
        <v>67558969.185156375</v>
      </c>
      <c r="P6" s="24">
        <f ca="1">Investments!P27</f>
        <v>68118123.656495333</v>
      </c>
      <c r="Q6" s="33"/>
      <c r="R6" s="24">
        <f ca="1">Investments!R27</f>
        <v>69868522.282270774</v>
      </c>
      <c r="S6" s="24">
        <f ca="1">Investments!S27</f>
        <v>73412415.975227237</v>
      </c>
      <c r="T6" s="24">
        <f ca="1">Investments!T27</f>
        <v>74379844.853162602</v>
      </c>
      <c r="U6" s="24">
        <f ca="1">Investments!U27</f>
        <v>74921060.513184831</v>
      </c>
      <c r="V6" s="33"/>
      <c r="W6" s="24">
        <f ca="1">Investments!W27</f>
        <v>80721592.64617835</v>
      </c>
      <c r="X6" s="24">
        <f ca="1">Investments!X27</f>
        <v>90749652.022069201</v>
      </c>
      <c r="Y6" s="24">
        <f ca="1">Investments!Y27</f>
        <v>93704384.97353071</v>
      </c>
      <c r="Z6" s="24">
        <f ca="1">Investments!Z27</f>
        <v>95313559.904544428</v>
      </c>
      <c r="AA6" s="33"/>
    </row>
    <row r="7" spans="1:27" x14ac:dyDescent="0.25">
      <c r="A7" t="s">
        <v>2439</v>
      </c>
      <c r="B7" s="32" t="s">
        <v>2440</v>
      </c>
      <c r="C7" s="24">
        <f>'UW Exec Summary'!C5*0.5</f>
        <v>0</v>
      </c>
      <c r="D7" s="24">
        <f>'UW Exec Summary'!D5*0.5</f>
        <v>0</v>
      </c>
      <c r="E7" s="24">
        <f>'UW Exec Summary'!E5*0.5</f>
        <v>4102500</v>
      </c>
      <c r="F7" s="24">
        <f>'UW Exec Summary'!F5*0.5</f>
        <v>3297500</v>
      </c>
      <c r="G7" s="33"/>
      <c r="H7" s="24">
        <f>'UW Exec Summary'!H5*0.5</f>
        <v>12018000</v>
      </c>
      <c r="I7" s="24">
        <f>'UW Exec Summary'!I5*0.5</f>
        <v>9290000</v>
      </c>
      <c r="J7" s="24">
        <f>'UW Exec Summary'!J5*0.5</f>
        <v>11808250</v>
      </c>
      <c r="K7" s="24">
        <f>'UW Exec Summary'!K5*0.5</f>
        <v>10115000</v>
      </c>
      <c r="L7" s="33"/>
      <c r="M7" s="24">
        <f>'UW Exec Summary'!M5*0.5</f>
        <v>19744250</v>
      </c>
      <c r="N7" s="24">
        <f>'UW Exec Summary'!N5*0.5</f>
        <v>16853212.5</v>
      </c>
      <c r="O7" s="24">
        <f>'UW Exec Summary'!O5*0.5</f>
        <v>17106875</v>
      </c>
      <c r="P7" s="24">
        <f>'UW Exec Summary'!P5*0.5</f>
        <v>21306212.5</v>
      </c>
      <c r="Q7" s="33"/>
      <c r="R7" s="24">
        <f>'UW Exec Summary'!R5*0.5</f>
        <v>36287835</v>
      </c>
      <c r="S7" s="24">
        <f>'UW Exec Summary'!S5*0.5</f>
        <v>24734039.5</v>
      </c>
      <c r="T7" s="24">
        <f>'UW Exec Summary'!T5*0.5</f>
        <v>28272803.025000002</v>
      </c>
      <c r="U7" s="24">
        <f>'UW Exec Summary'!U5*0.5</f>
        <v>33849357.130000003</v>
      </c>
      <c r="V7" s="33"/>
      <c r="W7" s="24">
        <f>'UW Exec Summary'!W5*0.5</f>
        <v>66255799.180999994</v>
      </c>
      <c r="X7" s="24">
        <f>'UW Exec Summary'!X5*0.5</f>
        <v>51762615.517200001</v>
      </c>
      <c r="Y7" s="24">
        <f>'UW Exec Summary'!Y5*0.5</f>
        <v>42904780.495640002</v>
      </c>
      <c r="Z7" s="24">
        <f>'UW Exec Summary'!Z5*0.5</f>
        <v>58083128.751017995</v>
      </c>
      <c r="AA7" s="33"/>
    </row>
    <row r="8" spans="1:27" x14ac:dyDescent="0.25">
      <c r="A8" t="s">
        <v>2442</v>
      </c>
      <c r="B8" s="32" t="s">
        <v>2443</v>
      </c>
      <c r="C8" s="24">
        <f>-'UW Exec Summary'!C44</f>
        <v>0</v>
      </c>
      <c r="D8" s="24">
        <f>-'UW Exec Summary'!D44</f>
        <v>0</v>
      </c>
      <c r="E8" s="24">
        <f>-'UW Exec Summary'!E44</f>
        <v>898463.47046158824</v>
      </c>
      <c r="F8" s="24">
        <f>-'UW Exec Summary'!F44</f>
        <v>2113730.2479678122</v>
      </c>
      <c r="G8" s="33"/>
      <c r="H8" s="24">
        <f>-'UW Exec Summary'!H44</f>
        <v>3546576.8458374916</v>
      </c>
      <c r="I8" s="24">
        <f>-'UW Exec Summary'!I44</f>
        <v>5621199.5084102554</v>
      </c>
      <c r="J8" s="24">
        <f>-'UW Exec Summary'!J44</f>
        <v>8481168.8608657774</v>
      </c>
      <c r="K8" s="24">
        <f>-'UW Exec Summary'!K44</f>
        <v>11483758.675659265</v>
      </c>
      <c r="L8" s="33"/>
      <c r="M8" s="24">
        <f>-'UW Exec Summary'!M44</f>
        <v>14224785.476721264</v>
      </c>
      <c r="N8" s="24">
        <f>-'UW Exec Summary'!N44</f>
        <v>17373519.300294973</v>
      </c>
      <c r="O8" s="24">
        <f>-'UW Exec Summary'!O44</f>
        <v>21264341.271096002</v>
      </c>
      <c r="P8" s="24">
        <f>-'UW Exec Summary'!P44</f>
        <v>26214867.056425773</v>
      </c>
      <c r="Q8" s="33"/>
      <c r="R8" s="24">
        <f>-'UW Exec Summary'!R44</f>
        <v>31500044.687807042</v>
      </c>
      <c r="S8" s="24">
        <f>-'UW Exec Summary'!S44</f>
        <v>36396111.343598194</v>
      </c>
      <c r="T8" s="24">
        <f>-'UW Exec Summary'!T44</f>
        <v>41729063.767501324</v>
      </c>
      <c r="U8" s="24">
        <f>-'UW Exec Summary'!U44</f>
        <v>48672452.681553051</v>
      </c>
      <c r="V8" s="33"/>
      <c r="W8" s="24">
        <f>-'UW Exec Summary'!W44</f>
        <v>57849088.401199713</v>
      </c>
      <c r="X8" s="24">
        <f>-'UW Exec Summary'!X44</f>
        <v>68264561.292446911</v>
      </c>
      <c r="Y8" s="24">
        <f>-'UW Exec Summary'!Y44</f>
        <v>77984153.601002872</v>
      </c>
      <c r="Z8" s="24">
        <f>-'UW Exec Summary'!Z44</f>
        <v>88995451.612201422</v>
      </c>
      <c r="AA8" s="33"/>
    </row>
    <row r="9" spans="1:27" x14ac:dyDescent="0.25">
      <c r="A9" t="s">
        <v>2445</v>
      </c>
      <c r="B9" s="32" t="s">
        <v>2446</v>
      </c>
      <c r="C9" s="24">
        <f>'UW Exec Summary'!C46-'UW Exec Summary'!C47</f>
        <v>0</v>
      </c>
      <c r="D9" s="24">
        <f>'UW Exec Summary'!D46-'UW Exec Summary'!D47</f>
        <v>0</v>
      </c>
      <c r="E9" s="24">
        <f>'UW Exec Summary'!E46-'UW Exec Summary'!E47</f>
        <v>4131000</v>
      </c>
      <c r="F9" s="24">
        <f>'UW Exec Summary'!F46-'UW Exec Summary'!F47</f>
        <v>3830500</v>
      </c>
      <c r="G9" s="33"/>
      <c r="H9" s="24">
        <f>'UW Exec Summary'!H46-'UW Exec Summary'!H47</f>
        <v>18920487.5</v>
      </c>
      <c r="I9" s="24">
        <f>'UW Exec Summary'!I46-'UW Exec Summary'!I47</f>
        <v>23789362.5</v>
      </c>
      <c r="J9" s="24">
        <f>'UW Exec Summary'!J46-'UW Exec Summary'!J47</f>
        <v>27935287.5</v>
      </c>
      <c r="K9" s="24">
        <f>'UW Exec Summary'!K46-'UW Exec Summary'!K47</f>
        <v>26058112.5</v>
      </c>
      <c r="L9" s="33"/>
      <c r="M9" s="24">
        <f>'UW Exec Summary'!M46-'UW Exec Summary'!M47</f>
        <v>40712875</v>
      </c>
      <c r="N9" s="24">
        <f>'UW Exec Summary'!N46-'UW Exec Summary'!N47</f>
        <v>46813431.25</v>
      </c>
      <c r="O9" s="24">
        <f>'UW Exec Summary'!O46-'UW Exec Summary'!O47</f>
        <v>48809877.5</v>
      </c>
      <c r="P9" s="24">
        <f>'UW Exec Summary'!P46-'UW Exec Summary'!P47</f>
        <v>51856851.25</v>
      </c>
      <c r="Q9" s="33"/>
      <c r="R9" s="24">
        <f>'UW Exec Summary'!R46-'UW Exec Summary'!R47</f>
        <v>74961811.25</v>
      </c>
      <c r="S9" s="24">
        <f>'UW Exec Summary'!S46-'UW Exec Summary'!S47</f>
        <v>76385917.25</v>
      </c>
      <c r="T9" s="24">
        <f>'UW Exec Summary'!T46-'UW Exec Summary'!T47</f>
        <v>80911885.950000018</v>
      </c>
      <c r="U9" s="24">
        <f>'UW Exec Summary'!U46-'UW Exec Summary'!U47</f>
        <v>87590814.290000051</v>
      </c>
      <c r="V9" s="33"/>
      <c r="W9" s="24">
        <f>'UW Exec Summary'!W46-'UW Exec Summary'!W47</f>
        <v>129291673.38970003</v>
      </c>
      <c r="X9" s="24">
        <f>'UW Exec Summary'!X46-'UW Exec Summary'!X47</f>
        <v>141931637.52184001</v>
      </c>
      <c r="Y9" s="24">
        <f>'UW Exec Summary'!Y46-'UW Exec Summary'!Y47</f>
        <v>136053259.14290801</v>
      </c>
      <c r="Z9" s="24">
        <f>'UW Exec Summary'!Z46-'UW Exec Summary'!Z47</f>
        <v>148942458.38506463</v>
      </c>
      <c r="AA9" s="33"/>
    </row>
    <row r="10" spans="1:27" x14ac:dyDescent="0.25">
      <c r="A10" t="s">
        <v>2448</v>
      </c>
      <c r="B10" s="32" t="s">
        <v>2449</v>
      </c>
      <c r="C10" s="24">
        <f>'UW Exec Summary'!C32</f>
        <v>0</v>
      </c>
      <c r="D10" s="24">
        <f>'UW Exec Summary'!D32</f>
        <v>0</v>
      </c>
      <c r="E10" s="24">
        <f>'UW Exec Summary'!E32</f>
        <v>0</v>
      </c>
      <c r="F10" s="24">
        <f>'UW Exec Summary'!F32</f>
        <v>0</v>
      </c>
      <c r="G10" s="33"/>
      <c r="H10" s="24">
        <f>'UW Exec Summary'!H32</f>
        <v>0</v>
      </c>
      <c r="I10" s="24">
        <f>'UW Exec Summary'!I32</f>
        <v>0</v>
      </c>
      <c r="J10" s="24">
        <f>'UW Exec Summary'!J32</f>
        <v>0</v>
      </c>
      <c r="K10" s="24">
        <f>'UW Exec Summary'!K32</f>
        <v>0</v>
      </c>
      <c r="L10" s="33"/>
      <c r="M10" s="24">
        <f>'UW Exec Summary'!M32</f>
        <v>28125</v>
      </c>
      <c r="N10" s="24">
        <f>'UW Exec Summary'!N32</f>
        <v>18750</v>
      </c>
      <c r="O10" s="24">
        <f>'UW Exec Summary'!O32</f>
        <v>9375</v>
      </c>
      <c r="P10" s="24">
        <f>'UW Exec Summary'!P32</f>
        <v>0</v>
      </c>
      <c r="Q10" s="33"/>
      <c r="R10" s="24">
        <f>'UW Exec Summary'!R32</f>
        <v>67500</v>
      </c>
      <c r="S10" s="24">
        <f>'UW Exec Summary'!S32</f>
        <v>45000</v>
      </c>
      <c r="T10" s="24">
        <f>'UW Exec Summary'!T32</f>
        <v>22500</v>
      </c>
      <c r="U10" s="24">
        <f>'UW Exec Summary'!U32</f>
        <v>0</v>
      </c>
      <c r="V10" s="33"/>
      <c r="W10" s="24">
        <f>'UW Exec Summary'!W32</f>
        <v>225000</v>
      </c>
      <c r="X10" s="24">
        <f>'UW Exec Summary'!X32</f>
        <v>150000</v>
      </c>
      <c r="Y10" s="24">
        <f>'UW Exec Summary'!Y32</f>
        <v>75000</v>
      </c>
      <c r="Z10" s="24">
        <f>'UW Exec Summary'!Z32</f>
        <v>0</v>
      </c>
      <c r="AA10" s="33"/>
    </row>
    <row r="11" spans="1:27" x14ac:dyDescent="0.25">
      <c r="A11" t="s">
        <v>2452</v>
      </c>
      <c r="B11" s="32" t="s">
        <v>2453</v>
      </c>
      <c r="C11" s="24">
        <f>0</f>
        <v>0</v>
      </c>
      <c r="D11" s="24">
        <f>0</f>
        <v>0</v>
      </c>
      <c r="E11" s="24">
        <f>0</f>
        <v>0</v>
      </c>
      <c r="F11" s="24">
        <f>0</f>
        <v>0</v>
      </c>
      <c r="G11" s="33"/>
      <c r="H11" s="24">
        <f>0</f>
        <v>0</v>
      </c>
      <c r="I11" s="24">
        <f>0</f>
        <v>0</v>
      </c>
      <c r="J11" s="24">
        <f>0</f>
        <v>0</v>
      </c>
      <c r="K11" s="24">
        <f>0</f>
        <v>0</v>
      </c>
      <c r="L11" s="33"/>
      <c r="M11" s="24">
        <f>0</f>
        <v>0</v>
      </c>
      <c r="N11" s="24">
        <f>0</f>
        <v>0</v>
      </c>
      <c r="O11" s="24">
        <f>0</f>
        <v>0</v>
      </c>
      <c r="P11" s="24">
        <f>0</f>
        <v>0</v>
      </c>
      <c r="Q11" s="33"/>
      <c r="R11" s="24">
        <f>0</f>
        <v>0</v>
      </c>
      <c r="S11" s="24">
        <f>0</f>
        <v>0</v>
      </c>
      <c r="T11" s="24">
        <f>0</f>
        <v>0</v>
      </c>
      <c r="U11" s="24">
        <f>0</f>
        <v>0</v>
      </c>
      <c r="V11" s="33"/>
      <c r="W11" s="24">
        <f>0</f>
        <v>0</v>
      </c>
      <c r="X11" s="24">
        <f>0</f>
        <v>0</v>
      </c>
      <c r="Y11" s="24">
        <f>0</f>
        <v>0</v>
      </c>
      <c r="Z11" s="24">
        <f>0</f>
        <v>0</v>
      </c>
      <c r="AA11" s="33"/>
    </row>
    <row r="12" spans="1:27" ht="15.75" thickBot="1" x14ac:dyDescent="0.3">
      <c r="A12" t="s">
        <v>2454</v>
      </c>
      <c r="B12" s="60" t="s">
        <v>2455</v>
      </c>
      <c r="C12" s="61">
        <f ca="1">C5+C6+C7+C8+C9+C10+C11</f>
        <v>0</v>
      </c>
      <c r="D12" s="61">
        <f ca="1">D5+D6+D7+D8+D9+D10+D11</f>
        <v>19500000</v>
      </c>
      <c r="E12" s="61">
        <f ca="1">E5+E6+E7+E8+E9+E10+E11</f>
        <v>28419187.975500833</v>
      </c>
      <c r="F12" s="61">
        <f ca="1">F5+F6+F7+F8+F9+F10+F11</f>
        <v>28473680.932892386</v>
      </c>
      <c r="G12" s="61"/>
      <c r="H12" s="61">
        <f ca="1">H5+H6+H7+H8+H9+H10+H11</f>
        <v>53430912.289301917</v>
      </c>
      <c r="I12" s="61">
        <f ca="1">I5+I6+I7+I8+I9+I10+I11</f>
        <v>57741798.937211275</v>
      </c>
      <c r="J12" s="61">
        <f ca="1">J5+J6+J7+J8+J9+J10+J11</f>
        <v>67445159.63900882</v>
      </c>
      <c r="K12" s="61">
        <f ca="1">K5+K6+K7+K8+K9+K10+K11</f>
        <v>67184026.390891701</v>
      </c>
      <c r="L12" s="61"/>
      <c r="M12" s="61">
        <f ca="1">M5+M6+M7+M8+M9+M10+M11</f>
        <v>94309646.190178081</v>
      </c>
      <c r="N12" s="61">
        <f ca="1">N5+N6+N7+N8+N9+N10+N11</f>
        <v>151600270.78483814</v>
      </c>
      <c r="O12" s="61">
        <f ca="1">O5+O6+O7+O8+O9+O10+O11</f>
        <v>158305173.17652377</v>
      </c>
      <c r="P12" s="61">
        <f ca="1">P5+P6+P7+P8+P9+P10+P11</f>
        <v>171081218.86589456</v>
      </c>
      <c r="Q12" s="61"/>
      <c r="R12" s="61">
        <f ca="1">R5+R6+R7+R8+R9+R10+R11</f>
        <v>216363003.86651313</v>
      </c>
      <c r="S12" s="61">
        <f ca="1">S5+S6+S7+S8+S9+S10+S11</f>
        <v>214837295.43594265</v>
      </c>
      <c r="T12" s="61">
        <f ca="1">T5+T6+T7+T8+T9+T10+T11</f>
        <v>229230826.2721462</v>
      </c>
      <c r="U12" s="61">
        <f ca="1">U5+U6+U7+U8+U9+U10+U11</f>
        <v>248976898.32595816</v>
      </c>
      <c r="V12" s="61"/>
      <c r="W12" s="61">
        <f ca="1">W5+W6+W7+W8+W9+W10+W11</f>
        <v>338591658.49419272</v>
      </c>
      <c r="X12" s="61">
        <f ca="1">X5+X6+X7+X8+X9+X10+X11</f>
        <v>357634763.82840186</v>
      </c>
      <c r="Y12" s="61">
        <f ca="1">Y5+Y6+Y7+Y8+Y9+Y10+Y11</f>
        <v>355653387.94853055</v>
      </c>
      <c r="Z12" s="61">
        <f ca="1">Z5+Z6+Z7+Z8+Z9+Z10+Z11</f>
        <v>396351101.80569923</v>
      </c>
      <c r="AA12" s="61"/>
    </row>
    <row r="13" spans="1:27" ht="15.75" thickTop="1" x14ac:dyDescent="0.25">
      <c r="A13" t="s">
        <v>2457</v>
      </c>
    </row>
    <row r="14" spans="1:27" x14ac:dyDescent="0.25">
      <c r="A14" t="s">
        <v>2458</v>
      </c>
      <c r="B14" s="31" t="s">
        <v>2459</v>
      </c>
    </row>
    <row r="15" spans="1:27" x14ac:dyDescent="0.25">
      <c r="A15" t="s">
        <v>2460</v>
      </c>
      <c r="B15" s="32" t="s">
        <v>2053</v>
      </c>
      <c r="C15" s="24">
        <f>'UW Exec Summary'!C43</f>
        <v>0</v>
      </c>
      <c r="D15" s="24">
        <f>'UW Exec Summary'!D43</f>
        <v>0</v>
      </c>
      <c r="E15" s="24">
        <f>'UW Exec Summary'!E43</f>
        <v>917028.60050083266</v>
      </c>
      <c r="F15" s="24">
        <f>'UW Exec Summary'!F43</f>
        <v>2141330.6177075105</v>
      </c>
      <c r="G15" s="33"/>
      <c r="H15" s="24">
        <f>'UW Exec Summary'!H43</f>
        <v>3573982.0321650477</v>
      </c>
      <c r="I15" s="24">
        <f>'UW Exec Summary'!I43</f>
        <v>5652732.9528208515</v>
      </c>
      <c r="J15" s="24">
        <f>'UW Exec Summary'!J43</f>
        <v>8538320.0455606207</v>
      </c>
      <c r="K15" s="24">
        <f>'UW Exec Summary'!K43</f>
        <v>11541197.49806881</v>
      </c>
      <c r="L15" s="33"/>
      <c r="M15" s="24">
        <f>'UW Exec Summary'!M43</f>
        <v>14291370.882744662</v>
      </c>
      <c r="N15" s="24">
        <f>'UW Exec Summary'!N43</f>
        <v>17468986.145827197</v>
      </c>
      <c r="O15" s="24">
        <f>'UW Exec Summary'!O43</f>
        <v>21383954.387037642</v>
      </c>
      <c r="P15" s="24">
        <f>'UW Exec Summary'!P43</f>
        <v>26433390.847095627</v>
      </c>
      <c r="Q15" s="33"/>
      <c r="R15" s="24">
        <f>'UW Exec Summary'!R43</f>
        <v>32090993.656534612</v>
      </c>
      <c r="S15" s="24">
        <f>'UW Exec Summary'!S43</f>
        <v>37238108.873008609</v>
      </c>
      <c r="T15" s="24">
        <f>'UW Exec Summary'!T43</f>
        <v>42844051.89220348</v>
      </c>
      <c r="U15" s="24">
        <f>'UW Exec Summary'!U43</f>
        <v>50165894.826179266</v>
      </c>
      <c r="V15" s="33"/>
      <c r="W15" s="24">
        <f>'UW Exec Summary'!W43</f>
        <v>60201739.995230764</v>
      </c>
      <c r="X15" s="24">
        <f>'UW Exec Summary'!X43</f>
        <v>71491068.452181906</v>
      </c>
      <c r="Y15" s="24">
        <f>'UW Exec Summary'!Y43</f>
        <v>81942760.177197814</v>
      </c>
      <c r="Z15" s="24">
        <f>'UW Exec Summary'!Z43</f>
        <v>93724844.50337173</v>
      </c>
      <c r="AA15" s="33"/>
    </row>
    <row r="16" spans="1:27" x14ac:dyDescent="0.25">
      <c r="A16" t="s">
        <v>2462</v>
      </c>
      <c r="B16" s="32" t="s">
        <v>2463</v>
      </c>
      <c r="C16" s="24">
        <f>'UW Exec Summary'!C46</f>
        <v>0</v>
      </c>
      <c r="D16" s="24">
        <f>'UW Exec Summary'!D46</f>
        <v>0</v>
      </c>
      <c r="E16" s="24">
        <f>'UW Exec Summary'!E46</f>
        <v>4290000</v>
      </c>
      <c r="F16" s="24">
        <f>'UW Exec Summary'!F46</f>
        <v>3910000</v>
      </c>
      <c r="G16" s="33"/>
      <c r="H16" s="24">
        <f>'UW Exec Summary'!H46</f>
        <v>19047687.5</v>
      </c>
      <c r="I16" s="24">
        <f>'UW Exec Summary'!I46</f>
        <v>23916562.5</v>
      </c>
      <c r="J16" s="24">
        <f>'UW Exec Summary'!J46</f>
        <v>28269187.5</v>
      </c>
      <c r="K16" s="24">
        <f>'UW Exec Summary'!K46</f>
        <v>26185312.5</v>
      </c>
      <c r="L16" s="33"/>
      <c r="M16" s="24">
        <f>'UW Exec Summary'!M46</f>
        <v>42388000</v>
      </c>
      <c r="N16" s="24">
        <f>'UW Exec Summary'!N46</f>
        <v>48593212.5</v>
      </c>
      <c r="O16" s="24">
        <f>'UW Exec Summary'!O46</f>
        <v>50044875</v>
      </c>
      <c r="P16" s="24">
        <f>'UW Exec Summary'!P46</f>
        <v>52841812.5</v>
      </c>
      <c r="Q16" s="33"/>
      <c r="R16" s="24">
        <f>'UW Exec Summary'!R46</f>
        <v>79818055</v>
      </c>
      <c r="S16" s="24">
        <f>'UW Exec Summary'!S46</f>
        <v>81414053.5</v>
      </c>
      <c r="T16" s="24">
        <f>'UW Exec Summary'!T46</f>
        <v>84498819.825000018</v>
      </c>
      <c r="U16" s="24">
        <f>'UW Exec Summary'!U46</f>
        <v>89258077.290000051</v>
      </c>
      <c r="V16" s="33"/>
      <c r="W16" s="24">
        <f>'UW Exec Summary'!W46</f>
        <v>144010013.37300003</v>
      </c>
      <c r="X16" s="24">
        <f>'UW Exec Summary'!X46</f>
        <v>157295797.54760003</v>
      </c>
      <c r="Y16" s="24">
        <f>'UW Exec Summary'!Y46</f>
        <v>148357098.93212005</v>
      </c>
      <c r="Z16" s="24">
        <f>'UW Exec Summary'!Z46</f>
        <v>158402160.87479407</v>
      </c>
      <c r="AA16" s="33"/>
    </row>
    <row r="17" spans="1:27" x14ac:dyDescent="0.25">
      <c r="A17" t="s">
        <v>2465</v>
      </c>
      <c r="B17" s="32" t="s">
        <v>2466</v>
      </c>
      <c r="C17" s="24">
        <f>-'UW Exec Summary'!C7*0.5</f>
        <v>0</v>
      </c>
      <c r="D17" s="24">
        <f>-'UW Exec Summary'!D7*0.5</f>
        <v>0</v>
      </c>
      <c r="E17" s="24">
        <f>-'UW Exec Summary'!E7*0.5</f>
        <v>3943500</v>
      </c>
      <c r="F17" s="24">
        <f>-'UW Exec Summary'!F7*0.5</f>
        <v>3218000</v>
      </c>
      <c r="G17" s="33"/>
      <c r="H17" s="24">
        <f>-'UW Exec Summary'!H7*0.5</f>
        <v>11811300</v>
      </c>
      <c r="I17" s="24">
        <f>-'UW Exec Summary'!I7*0.5</f>
        <v>9083300</v>
      </c>
      <c r="J17" s="24">
        <f>-'UW Exec Summary'!J7*0.5</f>
        <v>11394850</v>
      </c>
      <c r="K17" s="24">
        <f>-'UW Exec Summary'!K7*0.5</f>
        <v>9908300</v>
      </c>
      <c r="L17" s="33"/>
      <c r="M17" s="24">
        <f>-'UW Exec Summary'!M7*0.5</f>
        <v>18228125</v>
      </c>
      <c r="N17" s="24">
        <f>-'UW Exec Summary'!N7*0.5</f>
        <v>15951181.25</v>
      </c>
      <c r="O17" s="24">
        <f>-'UW Exec Summary'!O7*0.5</f>
        <v>16455877.5</v>
      </c>
      <c r="P17" s="24">
        <f>-'UW Exec Summary'!P7*0.5</f>
        <v>20230251.25</v>
      </c>
      <c r="Q17" s="33"/>
      <c r="R17" s="24">
        <f>-'UW Exec Summary'!R7*0.5</f>
        <v>31649550</v>
      </c>
      <c r="S17" s="24">
        <f>-'UW Exec Summary'!S7*0.5</f>
        <v>22080112</v>
      </c>
      <c r="T17" s="24">
        <f>-'UW Exec Summary'!T7*0.5</f>
        <v>26178827.900000002</v>
      </c>
      <c r="U17" s="24">
        <f>-'UW Exec Summary'!U7*0.5</f>
        <v>31650052.879999999</v>
      </c>
      <c r="V17" s="33"/>
      <c r="W17" s="24">
        <f>-'UW Exec Summary'!W7*0.5</f>
        <v>53736281.637899995</v>
      </c>
      <c r="X17" s="24">
        <f>-'UW Exec Summary'!X7*0.5</f>
        <v>44609549.715479992</v>
      </c>
      <c r="Y17" s="24">
        <f>-'UW Exec Summary'!Y7*0.5</f>
        <v>37482073.571075998</v>
      </c>
      <c r="Z17" s="24">
        <f>-'UW Exec Summary'!Z7*0.5</f>
        <v>51953730.494666196</v>
      </c>
      <c r="AA17" s="33"/>
    </row>
    <row r="18" spans="1:27" x14ac:dyDescent="0.25">
      <c r="A18" t="s">
        <v>2468</v>
      </c>
      <c r="B18" s="32" t="s">
        <v>2469</v>
      </c>
      <c r="C18" s="24">
        <f>'Capital Activity'!C27</f>
        <v>0</v>
      </c>
      <c r="D18" s="24">
        <f>'Capital Activity'!D27</f>
        <v>0</v>
      </c>
      <c r="E18" s="24">
        <f>'Capital Activity'!E27</f>
        <v>0</v>
      </c>
      <c r="F18" s="24">
        <f>'Capital Activity'!F27</f>
        <v>0</v>
      </c>
      <c r="G18" s="33"/>
      <c r="H18" s="24">
        <f>'Capital Activity'!H27</f>
        <v>0</v>
      </c>
      <c r="I18" s="24">
        <f>'Capital Activity'!I27</f>
        <v>0</v>
      </c>
      <c r="J18" s="24">
        <f>'Capital Activity'!J27</f>
        <v>0</v>
      </c>
      <c r="K18" s="24">
        <f>'Capital Activity'!K27</f>
        <v>0</v>
      </c>
      <c r="L18" s="33"/>
      <c r="M18" s="24">
        <f>'Capital Activity'!M27</f>
        <v>0</v>
      </c>
      <c r="N18" s="24">
        <f>'Capital Activity'!N27</f>
        <v>0</v>
      </c>
      <c r="O18" s="24">
        <f>'Capital Activity'!O27</f>
        <v>0</v>
      </c>
      <c r="P18" s="24">
        <f>'Capital Activity'!P27</f>
        <v>0</v>
      </c>
      <c r="Q18" s="33"/>
      <c r="R18" s="24">
        <f>'Capital Activity'!R27</f>
        <v>0</v>
      </c>
      <c r="S18" s="24">
        <f>'Capital Activity'!S27</f>
        <v>0</v>
      </c>
      <c r="T18" s="24">
        <f>'Capital Activity'!T27</f>
        <v>0</v>
      </c>
      <c r="U18" s="24">
        <f>'Capital Activity'!U27</f>
        <v>0</v>
      </c>
      <c r="V18" s="33"/>
      <c r="W18" s="24">
        <f>'Capital Activity'!W27</f>
        <v>0</v>
      </c>
      <c r="X18" s="24">
        <f>'Capital Activity'!X27</f>
        <v>0</v>
      </c>
      <c r="Y18" s="24">
        <f>'Capital Activity'!Y27</f>
        <v>0</v>
      </c>
      <c r="Z18" s="24">
        <f>'Capital Activity'!Z27</f>
        <v>0</v>
      </c>
      <c r="AA18" s="33"/>
    </row>
    <row r="19" spans="1:27" x14ac:dyDescent="0.25">
      <c r="A19" t="s">
        <v>2471</v>
      </c>
      <c r="B19" s="32" t="s">
        <v>2472</v>
      </c>
      <c r="C19" s="24">
        <f ca="1">'Income Statement'!C21</f>
        <v>0</v>
      </c>
      <c r="D19" s="24">
        <f ca="1">'Income Statement'!D21</f>
        <v>0</v>
      </c>
      <c r="E19" s="24">
        <f ca="1">'Income Statement'!E21</f>
        <v>0</v>
      </c>
      <c r="F19" s="24">
        <f ca="1">'Income Statement'!F21</f>
        <v>0</v>
      </c>
      <c r="G19" s="33"/>
      <c r="H19" s="24">
        <f ca="1">'Income Statement'!H21</f>
        <v>0</v>
      </c>
      <c r="I19" s="24">
        <f ca="1">'Income Statement'!I21</f>
        <v>3414.752723244857</v>
      </c>
      <c r="J19" s="24">
        <f ca="1">'Income Statement'!J21</f>
        <v>10922.805974017172</v>
      </c>
      <c r="K19" s="24">
        <f ca="1">'Income Statement'!K21</f>
        <v>44590.79212322567</v>
      </c>
      <c r="L19" s="33"/>
      <c r="M19" s="24">
        <f ca="1">'Income Statement'!M21</f>
        <v>0</v>
      </c>
      <c r="N19" s="24">
        <f ca="1">'Income Statement'!N21</f>
        <v>5720.5221312839676</v>
      </c>
      <c r="O19" s="24">
        <f ca="1">'Income Statement'!O21</f>
        <v>140027.14374735608</v>
      </c>
      <c r="P19" s="24">
        <f ca="1">'Income Statement'!P21</f>
        <v>235793.27584263423</v>
      </c>
      <c r="Q19" s="33"/>
      <c r="R19" s="24">
        <f ca="1">'Income Statement'!R21</f>
        <v>258706.18557466415</v>
      </c>
      <c r="S19" s="24">
        <f ca="1">'Income Statement'!S21</f>
        <v>278632.62809134217</v>
      </c>
      <c r="T19" s="24">
        <f ca="1">'Income Statement'!T21</f>
        <v>343400.02622099308</v>
      </c>
      <c r="U19" s="24">
        <f ca="1">'Income Statement'!U21</f>
        <v>480825.80722201028</v>
      </c>
      <c r="V19" s="33"/>
      <c r="W19" s="24">
        <f ca="1">'Income Statement'!W21</f>
        <v>611955.9527560618</v>
      </c>
      <c r="X19" s="24">
        <f ca="1">'Income Statement'!X21</f>
        <v>818827.92134514684</v>
      </c>
      <c r="Y19" s="24">
        <f ca="1">'Income Statement'!Y21</f>
        <v>867181.36603181018</v>
      </c>
      <c r="Z19" s="24">
        <f ca="1">'Income Statement'!Z21</f>
        <v>1038154.3264600931</v>
      </c>
      <c r="AA19" s="33"/>
    </row>
    <row r="20" spans="1:27" x14ac:dyDescent="0.25">
      <c r="A20" t="s">
        <v>2474</v>
      </c>
      <c r="B20" s="32" t="s">
        <v>2475</v>
      </c>
      <c r="C20" s="24">
        <f>0</f>
        <v>0</v>
      </c>
      <c r="D20" s="24">
        <f>0</f>
        <v>0</v>
      </c>
      <c r="E20" s="24">
        <f>0</f>
        <v>0</v>
      </c>
      <c r="F20" s="24">
        <f>0</f>
        <v>0</v>
      </c>
      <c r="G20" s="33"/>
      <c r="H20" s="24">
        <f>0</f>
        <v>0</v>
      </c>
      <c r="I20" s="24">
        <f>0</f>
        <v>0</v>
      </c>
      <c r="J20" s="24">
        <f>0</f>
        <v>0</v>
      </c>
      <c r="K20" s="24">
        <f>0</f>
        <v>0</v>
      </c>
      <c r="L20" s="33"/>
      <c r="M20" s="24">
        <f>0</f>
        <v>0</v>
      </c>
      <c r="N20" s="24">
        <f>0</f>
        <v>0</v>
      </c>
      <c r="O20" s="24">
        <f>0</f>
        <v>0</v>
      </c>
      <c r="P20" s="24">
        <f>0</f>
        <v>0</v>
      </c>
      <c r="Q20" s="33"/>
      <c r="R20" s="24">
        <f>0</f>
        <v>0</v>
      </c>
      <c r="S20" s="24">
        <f>0</f>
        <v>0</v>
      </c>
      <c r="T20" s="24">
        <f>0</f>
        <v>0</v>
      </c>
      <c r="U20" s="24">
        <f>0</f>
        <v>0</v>
      </c>
      <c r="V20" s="33"/>
      <c r="W20" s="24">
        <f>0</f>
        <v>0</v>
      </c>
      <c r="X20" s="24">
        <f>0</f>
        <v>0</v>
      </c>
      <c r="Y20" s="24">
        <f>0</f>
        <v>0</v>
      </c>
      <c r="Z20" s="24">
        <f>0</f>
        <v>0</v>
      </c>
      <c r="AA20" s="33"/>
    </row>
    <row r="21" spans="1:27" x14ac:dyDescent="0.25">
      <c r="A21" t="s">
        <v>2476</v>
      </c>
      <c r="B21" s="40" t="s">
        <v>2477</v>
      </c>
      <c r="C21" s="43">
        <f ca="1">C15+C16+C17+C18+C19+C20</f>
        <v>0</v>
      </c>
      <c r="D21" s="43">
        <f ca="1">D15+D16+D17+D18+D19+D20</f>
        <v>0</v>
      </c>
      <c r="E21" s="43">
        <f ca="1">E15+E16+E17+E18+E19+E20</f>
        <v>9150528.6005008332</v>
      </c>
      <c r="F21" s="43">
        <f ca="1">F15+F16+F17+F18+F19+F20</f>
        <v>9269330.6177075095</v>
      </c>
      <c r="G21" s="43"/>
      <c r="H21" s="43">
        <f ca="1">H15+H16+H17+H18+H19+H20</f>
        <v>34432969.532165051</v>
      </c>
      <c r="I21" s="43">
        <f ca="1">I15+I16+I17+I18+I19+I20</f>
        <v>38656010.205544099</v>
      </c>
      <c r="J21" s="43">
        <f ca="1">J15+J16+J17+J18+J19+J20</f>
        <v>48213280.351534635</v>
      </c>
      <c r="K21" s="43">
        <f ca="1">K15+K16+K17+K18+K19+K20</f>
        <v>47679400.790192038</v>
      </c>
      <c r="L21" s="43"/>
      <c r="M21" s="43">
        <f ca="1">M15+M16+M17+M18+M19+M20</f>
        <v>74907495.88274467</v>
      </c>
      <c r="N21" s="43">
        <f ca="1">N15+N16+N17+N18+N19+N20</f>
        <v>82019100.417958483</v>
      </c>
      <c r="O21" s="43">
        <f ca="1">O15+O16+O17+O18+O19+O20</f>
        <v>88024734.030784994</v>
      </c>
      <c r="P21" s="43">
        <f ca="1">P15+P16+P17+P18+P19+P20</f>
        <v>99741247.87293826</v>
      </c>
      <c r="Q21" s="43"/>
      <c r="R21" s="43">
        <f ca="1">R15+R16+R17+R18+R19+R20</f>
        <v>143817304.84210926</v>
      </c>
      <c r="S21" s="43">
        <f ca="1">S15+S16+S17+S18+S19+S20</f>
        <v>141010907.00109994</v>
      </c>
      <c r="T21" s="43">
        <f ca="1">T15+T16+T17+T18+T19+T20</f>
        <v>153865099.64342451</v>
      </c>
      <c r="U21" s="43">
        <f ca="1">U15+U16+U17+U18+U19+U20</f>
        <v>171554850.80340132</v>
      </c>
      <c r="V21" s="43"/>
      <c r="W21" s="43">
        <f ca="1">W15+W16+W17+W18+W19+W20</f>
        <v>258559990.95888683</v>
      </c>
      <c r="X21" s="43">
        <f ca="1">X15+X16+X17+X18+X19+X20</f>
        <v>274215243.63660711</v>
      </c>
      <c r="Y21" s="43">
        <f ca="1">Y15+Y16+Y17+Y18+Y19+Y20</f>
        <v>268649114.0464257</v>
      </c>
      <c r="Z21" s="43">
        <f ca="1">Z15+Z16+Z17+Z18+Z19+Z20</f>
        <v>305118890.19929206</v>
      </c>
      <c r="AA21" s="43"/>
    </row>
    <row r="22" spans="1:27" x14ac:dyDescent="0.25">
      <c r="A22" t="s">
        <v>2479</v>
      </c>
    </row>
    <row r="23" spans="1:27" x14ac:dyDescent="0.25">
      <c r="A23" t="s">
        <v>2480</v>
      </c>
      <c r="B23" s="31" t="s">
        <v>2481</v>
      </c>
    </row>
    <row r="24" spans="1:27" x14ac:dyDescent="0.25">
      <c r="A24" t="s">
        <v>2482</v>
      </c>
      <c r="B24" s="32" t="s">
        <v>2483</v>
      </c>
      <c r="C24" s="24">
        <f>'Capital Activity'!C7</f>
        <v>0</v>
      </c>
      <c r="D24" s="24">
        <f>'Capital Activity'!D7</f>
        <v>20000000</v>
      </c>
      <c r="E24" s="24">
        <f>'Capital Activity'!E7</f>
        <v>20000000</v>
      </c>
      <c r="F24" s="24">
        <f>'Capital Activity'!F7</f>
        <v>20000000</v>
      </c>
      <c r="G24" s="33"/>
      <c r="H24" s="24">
        <f>'Capital Activity'!H7</f>
        <v>20000000</v>
      </c>
      <c r="I24" s="24">
        <f>'Capital Activity'!I7</f>
        <v>20000000</v>
      </c>
      <c r="J24" s="24">
        <f>'Capital Activity'!J7</f>
        <v>20000000</v>
      </c>
      <c r="K24" s="24">
        <f>'Capital Activity'!K7</f>
        <v>20000000</v>
      </c>
      <c r="L24" s="33"/>
      <c r="M24" s="24">
        <f>'Capital Activity'!M7</f>
        <v>20000000</v>
      </c>
      <c r="N24" s="24">
        <f>'Capital Activity'!N7</f>
        <v>70000000</v>
      </c>
      <c r="O24" s="24">
        <f>'Capital Activity'!O7</f>
        <v>70000000</v>
      </c>
      <c r="P24" s="24">
        <f>'Capital Activity'!P7</f>
        <v>70000000</v>
      </c>
      <c r="Q24" s="33"/>
      <c r="R24" s="24">
        <f>'Capital Activity'!R7</f>
        <v>70000000</v>
      </c>
      <c r="S24" s="24">
        <f>'Capital Activity'!S7</f>
        <v>70000000</v>
      </c>
      <c r="T24" s="24">
        <f>'Capital Activity'!T7</f>
        <v>70000000</v>
      </c>
      <c r="U24" s="24">
        <f>'Capital Activity'!U7</f>
        <v>70000000</v>
      </c>
      <c r="V24" s="33"/>
      <c r="W24" s="24">
        <f>'Capital Activity'!W7</f>
        <v>70000000</v>
      </c>
      <c r="X24" s="24">
        <f>'Capital Activity'!X7</f>
        <v>70000000</v>
      </c>
      <c r="Y24" s="24">
        <f>'Capital Activity'!Y7</f>
        <v>70000000</v>
      </c>
      <c r="Z24" s="24">
        <f>'Capital Activity'!Z7</f>
        <v>70000000</v>
      </c>
      <c r="AA24" s="33"/>
    </row>
    <row r="25" spans="1:27" x14ac:dyDescent="0.25">
      <c r="A25" t="s">
        <v>2485</v>
      </c>
      <c r="B25" s="32" t="s">
        <v>2486</v>
      </c>
      <c r="C25" s="24">
        <f>0+'Staffing Expense'!C65</f>
        <v>0</v>
      </c>
      <c r="D25" s="24">
        <f>C25+'Staffing Expense'!D65</f>
        <v>0</v>
      </c>
      <c r="E25" s="24">
        <f>D25+'Staffing Expense'!E65</f>
        <v>52500</v>
      </c>
      <c r="F25" s="24">
        <f>E25+'Staffing Expense'!F65</f>
        <v>105000</v>
      </c>
      <c r="G25" s="33"/>
      <c r="H25" s="24">
        <f>F25+'Staffing Expense'!H65</f>
        <v>180000</v>
      </c>
      <c r="I25" s="24">
        <f>H25+'Staffing Expense'!I65</f>
        <v>255000</v>
      </c>
      <c r="J25" s="24">
        <f>I25+'Staffing Expense'!J65</f>
        <v>360000</v>
      </c>
      <c r="K25" s="24">
        <f>J25+'Staffing Expense'!K65</f>
        <v>465000</v>
      </c>
      <c r="L25" s="33"/>
      <c r="M25" s="24">
        <f>K25+'Staffing Expense'!M65</f>
        <v>622500</v>
      </c>
      <c r="N25" s="24">
        <f>M25+'Staffing Expense'!N65</f>
        <v>780000</v>
      </c>
      <c r="O25" s="24">
        <f>N25+'Staffing Expense'!O65</f>
        <v>952500</v>
      </c>
      <c r="P25" s="24">
        <f>O25+'Staffing Expense'!P65</f>
        <v>1125000</v>
      </c>
      <c r="Q25" s="33"/>
      <c r="R25" s="24">
        <f>P25+'Staffing Expense'!R65</f>
        <v>1357500</v>
      </c>
      <c r="S25" s="24">
        <f>R25+'Staffing Expense'!S65</f>
        <v>1590000</v>
      </c>
      <c r="T25" s="24">
        <f>S25+'Staffing Expense'!T65</f>
        <v>1837500</v>
      </c>
      <c r="U25" s="24">
        <f>T25+'Staffing Expense'!U65</f>
        <v>2085000</v>
      </c>
      <c r="V25" s="33"/>
      <c r="W25" s="24">
        <f>U25+'Staffing Expense'!W65</f>
        <v>2392500</v>
      </c>
      <c r="X25" s="24">
        <f>W25+'Staffing Expense'!X65</f>
        <v>2700000</v>
      </c>
      <c r="Y25" s="24">
        <f>X25+'Staffing Expense'!Y65</f>
        <v>3022500</v>
      </c>
      <c r="Z25" s="24">
        <f>Y25+'Staffing Expense'!Z65</f>
        <v>3345000</v>
      </c>
      <c r="AA25" s="33"/>
    </row>
    <row r="26" spans="1:27" x14ac:dyDescent="0.25">
      <c r="A26" t="s">
        <v>2488</v>
      </c>
      <c r="B26" s="32" t="s">
        <v>2489</v>
      </c>
      <c r="C26" s="24">
        <f ca="1">0+'Income Statement'!C23</f>
        <v>0</v>
      </c>
      <c r="D26" s="24">
        <f ca="1">C26+'Income Statement'!D23</f>
        <v>-500000</v>
      </c>
      <c r="E26" s="24">
        <f ca="1">D26+'Income Statement'!E23</f>
        <v>-783840.625</v>
      </c>
      <c r="F26" s="24">
        <f ca="1">E26+'Income Statement'!F23</f>
        <v>-900649.68481512414</v>
      </c>
      <c r="G26" s="33"/>
      <c r="H26" s="24">
        <f ca="1">F26+'Income Statement'!H23</f>
        <v>-1182057.2428631303</v>
      </c>
      <c r="I26" s="24">
        <f ca="1">H26+'Income Statement'!I23</f>
        <v>-1169211.2683328283</v>
      </c>
      <c r="J26" s="24">
        <f ca="1">I26+'Income Statement'!J23</f>
        <v>-1128120.7125258113</v>
      </c>
      <c r="K26" s="24">
        <f ca="1">J26+'Income Statement'!K23</f>
        <v>-960374.39930034324</v>
      </c>
      <c r="L26" s="33"/>
      <c r="M26" s="24">
        <f ca="1">K26+'Income Statement'!M23</f>
        <v>-1220349.6925665834</v>
      </c>
      <c r="N26" s="24">
        <f ca="1">M26+'Income Statement'!N23</f>
        <v>-1198829.6331203247</v>
      </c>
      <c r="O26" s="24">
        <f ca="1">N26+'Income Statement'!O23</f>
        <v>-672060.85426122323</v>
      </c>
      <c r="P26" s="24">
        <f ca="1">O26+'Income Statement'!P23</f>
        <v>214970.99295630562</v>
      </c>
      <c r="Q26" s="33"/>
      <c r="R26" s="24">
        <f ca="1">P26+'Income Statement'!R23</f>
        <v>1188199.0244038519</v>
      </c>
      <c r="S26" s="24">
        <f ca="1">R26+'Income Statement'!S23</f>
        <v>2236388.4348427104</v>
      </c>
      <c r="T26" s="24">
        <f ca="1">S26+'Income Statement'!T23</f>
        <v>3528226.6287216842</v>
      </c>
      <c r="U26" s="24">
        <f ca="1">T26+'Income Statement'!U23</f>
        <v>5337047.5225568656</v>
      </c>
      <c r="V26" s="33"/>
      <c r="W26" s="24">
        <f ca="1">U26+'Income Statement'!W23</f>
        <v>7639167.5353058595</v>
      </c>
      <c r="X26" s="24">
        <f ca="1">W26+'Income Statement'!X23</f>
        <v>10719520.191794746</v>
      </c>
      <c r="Y26" s="24">
        <f ca="1">X26+'Income Statement'!Y23</f>
        <v>13981773.902104888</v>
      </c>
      <c r="Z26" s="24">
        <f ca="1">Y26+'Income Statement'!Z23</f>
        <v>17887211.606407143</v>
      </c>
      <c r="AA26" s="33"/>
    </row>
    <row r="27" spans="1:27" x14ac:dyDescent="0.25">
      <c r="A27" t="s">
        <v>2491</v>
      </c>
      <c r="B27" s="40" t="s">
        <v>2492</v>
      </c>
      <c r="C27" s="43">
        <f ca="1">C24+C25+C26</f>
        <v>0</v>
      </c>
      <c r="D27" s="43">
        <f ca="1">D24+D25+D26</f>
        <v>19500000</v>
      </c>
      <c r="E27" s="43">
        <f ca="1">E24+E25+E26</f>
        <v>19268659.375</v>
      </c>
      <c r="F27" s="43">
        <f ca="1">F24+F25+F26</f>
        <v>19204350.315184876</v>
      </c>
      <c r="G27" s="43"/>
      <c r="H27" s="43">
        <f ca="1">H24+H25+H26</f>
        <v>18997942.75713687</v>
      </c>
      <c r="I27" s="43">
        <f ca="1">I24+I25+I26</f>
        <v>19085788.731667172</v>
      </c>
      <c r="J27" s="43">
        <f ca="1">J24+J25+J26</f>
        <v>19231879.287474189</v>
      </c>
      <c r="K27" s="43">
        <f ca="1">K24+K25+K26</f>
        <v>19504625.600699656</v>
      </c>
      <c r="L27" s="43"/>
      <c r="M27" s="43">
        <f ca="1">M24+M25+M26</f>
        <v>19402150.307433415</v>
      </c>
      <c r="N27" s="43">
        <f ca="1">N24+N25+N26</f>
        <v>69581170.366879672</v>
      </c>
      <c r="O27" s="43">
        <f ca="1">O24+O25+O26</f>
        <v>70280439.14573878</v>
      </c>
      <c r="P27" s="43">
        <f ca="1">P24+P25+P26</f>
        <v>71339970.992956311</v>
      </c>
      <c r="Q27" s="43"/>
      <c r="R27" s="43">
        <f ca="1">R24+R25+R26</f>
        <v>72545699.024403855</v>
      </c>
      <c r="S27" s="43">
        <f ca="1">S24+S25+S26</f>
        <v>73826388.434842706</v>
      </c>
      <c r="T27" s="43">
        <f ca="1">T24+T25+T26</f>
        <v>75365726.628721684</v>
      </c>
      <c r="U27" s="43">
        <f ca="1">U24+U25+U26</f>
        <v>77422047.522556871</v>
      </c>
      <c r="V27" s="43"/>
      <c r="W27" s="43">
        <f ca="1">W24+W25+W26</f>
        <v>80031667.535305858</v>
      </c>
      <c r="X27" s="43">
        <f ca="1">X24+X25+X26</f>
        <v>83419520.191794753</v>
      </c>
      <c r="Y27" s="43">
        <f ca="1">Y24+Y25+Y26</f>
        <v>87004273.902104884</v>
      </c>
      <c r="Z27" s="43">
        <f ca="1">Z24+Z25+Z26</f>
        <v>91232211.606407136</v>
      </c>
      <c r="AA27" s="43"/>
    </row>
    <row r="28" spans="1:27" x14ac:dyDescent="0.25">
      <c r="A28" t="s">
        <v>2494</v>
      </c>
    </row>
    <row r="29" spans="1:27" ht="15.75" thickBot="1" x14ac:dyDescent="0.3">
      <c r="A29" t="s">
        <v>2495</v>
      </c>
      <c r="B29" s="60" t="s">
        <v>2496</v>
      </c>
      <c r="C29" s="61">
        <f ca="1">C21+C27</f>
        <v>0</v>
      </c>
      <c r="D29" s="61">
        <f ca="1">D21+D27</f>
        <v>19500000</v>
      </c>
      <c r="E29" s="61">
        <f ca="1">E21+E27</f>
        <v>28419187.975500833</v>
      </c>
      <c r="F29" s="61">
        <f ca="1">F21+F27</f>
        <v>28473680.932892386</v>
      </c>
      <c r="G29" s="61"/>
      <c r="H29" s="61">
        <f ca="1">H21+H27</f>
        <v>53430912.289301917</v>
      </c>
      <c r="I29" s="61">
        <f ca="1">I21+I27</f>
        <v>57741798.937211275</v>
      </c>
      <c r="J29" s="61">
        <f ca="1">J21+J27</f>
        <v>67445159.63900882</v>
      </c>
      <c r="K29" s="61">
        <f ca="1">K21+K27</f>
        <v>67184026.390891701</v>
      </c>
      <c r="L29" s="61"/>
      <c r="M29" s="61">
        <f ca="1">M21+M27</f>
        <v>94309646.190178081</v>
      </c>
      <c r="N29" s="61">
        <f ca="1">N21+N27</f>
        <v>151600270.78483814</v>
      </c>
      <c r="O29" s="61">
        <f ca="1">O21+O27</f>
        <v>158305173.17652377</v>
      </c>
      <c r="P29" s="61">
        <f ca="1">P21+P27</f>
        <v>171081218.86589456</v>
      </c>
      <c r="Q29" s="61"/>
      <c r="R29" s="61">
        <f ca="1">R21+R27</f>
        <v>216363003.86651313</v>
      </c>
      <c r="S29" s="61">
        <f ca="1">S21+S27</f>
        <v>214837295.43594265</v>
      </c>
      <c r="T29" s="61">
        <f ca="1">T21+T27</f>
        <v>229230826.2721462</v>
      </c>
      <c r="U29" s="61">
        <f ca="1">U21+U27</f>
        <v>248976898.32595819</v>
      </c>
      <c r="V29" s="61"/>
      <c r="W29" s="61">
        <f ca="1">W21+W27</f>
        <v>338591658.49419272</v>
      </c>
      <c r="X29" s="61">
        <f ca="1">X21+X27</f>
        <v>357634763.82840186</v>
      </c>
      <c r="Y29" s="61">
        <f ca="1">Y21+Y27</f>
        <v>355653387.94853055</v>
      </c>
      <c r="Z29" s="61">
        <f ca="1">Z21+Z27</f>
        <v>396351101.80569923</v>
      </c>
      <c r="AA29" s="61"/>
    </row>
    <row r="30" spans="1:27" ht="15.75" thickTop="1" x14ac:dyDescent="0.25">
      <c r="A30" t="s">
        <v>2498</v>
      </c>
      <c r="B30" s="44" t="s">
        <v>2499</v>
      </c>
      <c r="C30" s="24">
        <f ca="1">C12-C29</f>
        <v>0</v>
      </c>
      <c r="D30" s="24">
        <f ca="1">D12-D29</f>
        <v>0</v>
      </c>
      <c r="E30" s="24">
        <f ca="1">E12-E29</f>
        <v>0</v>
      </c>
      <c r="F30" s="24">
        <f ca="1">F12-F29</f>
        <v>0</v>
      </c>
      <c r="G30" s="33"/>
      <c r="H30" s="24">
        <f ca="1">H12-H29</f>
        <v>0</v>
      </c>
      <c r="I30" s="24">
        <f ca="1">I12-I29</f>
        <v>0</v>
      </c>
      <c r="J30" s="24">
        <f ca="1">J12-J29</f>
        <v>0</v>
      </c>
      <c r="K30" s="24">
        <f ca="1">K12-K29</f>
        <v>0</v>
      </c>
      <c r="L30" s="33"/>
      <c r="M30" s="24">
        <f ca="1">M12-M29</f>
        <v>0</v>
      </c>
      <c r="N30" s="24">
        <f ca="1">N12-N29</f>
        <v>0</v>
      </c>
      <c r="O30" s="24">
        <f ca="1">O12-O29</f>
        <v>0</v>
      </c>
      <c r="P30" s="24">
        <f ca="1">P12-P29</f>
        <v>0</v>
      </c>
      <c r="Q30" s="33"/>
      <c r="R30" s="24">
        <f ca="1">R12-R29</f>
        <v>0</v>
      </c>
      <c r="S30" s="24">
        <f ca="1">S12-S29</f>
        <v>0</v>
      </c>
      <c r="T30" s="24">
        <f ca="1">T12-T29</f>
        <v>0</v>
      </c>
      <c r="U30" s="24">
        <f ca="1">U12-U29</f>
        <v>0</v>
      </c>
      <c r="V30" s="33"/>
      <c r="W30" s="24">
        <f ca="1">W12-W29</f>
        <v>0</v>
      </c>
      <c r="X30" s="24">
        <f ca="1">X12-X29</f>
        <v>0</v>
      </c>
      <c r="Y30" s="24">
        <f ca="1">Y12-Y29</f>
        <v>0</v>
      </c>
      <c r="Z30" s="24">
        <f ca="1">Z12-Z29</f>
        <v>0</v>
      </c>
      <c r="AA30" s="33"/>
    </row>
  </sheetData>
  <mergeCells count="2">
    <mergeCell ref="B1:G1"/>
    <mergeCell ref="B2:G2"/>
  </mergeCells>
  <conditionalFormatting sqref="C30:AB30">
    <cfRule type="cellIs" dxfId="3" priority="1" stopIfTrue="1" operator="between">
      <formula>-0.01</formula>
      <formula>0.01</formula>
    </cfRule>
    <cfRule type="cellIs" dxfId="2" priority="2" stopIfTrue="1" operator="notBetween">
      <formula>-0.01</formula>
      <formula>0.01</formula>
    </cfRule>
  </conditionalFormatting>
  <printOptions horizontalCentered="1"/>
  <pageMargins left="0.25" right="0.25" top="0.75" bottom="0.75" header="0.3" footer="0.3"/>
  <pageSetup scale="43" orientation="landscape" r:id="rId1"/>
  <headerFooter>
    <oddHeader>&amp;CBalance Sheet</oddHeader>
    <oddFooter>&amp;CPage &amp;P of &amp;N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4475F-5502-4F72-B778-C4965065DDF0}">
  <sheetPr codeName="Sheet19">
    <tabColor rgb="FFBF8F00"/>
  </sheetPr>
  <dimension ref="A1:AA47"/>
  <sheetViews>
    <sheetView topLeftCell="B1" workbookViewId="0">
      <pane xSplit="1" ySplit="2" topLeftCell="C3" activePane="bottomRight" state="frozen"/>
      <selection activeCell="B1" sqref="B1"/>
      <selection pane="topRight" activeCell="C1" sqref="C1"/>
      <selection pane="bottomLeft" activeCell="B3" sqref="B3"/>
      <selection pane="bottomRight" activeCell="B2" sqref="B2:G2"/>
    </sheetView>
  </sheetViews>
  <sheetFormatPr defaultRowHeight="15" x14ac:dyDescent="0.25"/>
  <cols>
    <col min="1" max="1" width="17.42578125" hidden="1" customWidth="1"/>
    <col min="2" max="2" width="29.28515625" bestFit="1" customWidth="1"/>
    <col min="3" max="3" width="9.85546875" bestFit="1" customWidth="1"/>
    <col min="4" max="6" width="10.140625" bestFit="1" customWidth="1"/>
    <col min="7" max="7" width="8" bestFit="1" customWidth="1"/>
    <col min="8" max="11" width="10.140625" bestFit="1" customWidth="1"/>
    <col min="12" max="12" width="8" bestFit="1" customWidth="1"/>
    <col min="13" max="16" width="10.140625" bestFit="1" customWidth="1"/>
    <col min="17" max="17" width="8" bestFit="1" customWidth="1"/>
    <col min="18" max="21" width="10.140625" bestFit="1" customWidth="1"/>
    <col min="22" max="22" width="8" bestFit="1" customWidth="1"/>
    <col min="23" max="26" width="10.140625" bestFit="1" customWidth="1"/>
    <col min="27" max="27" width="8" bestFit="1" customWidth="1"/>
  </cols>
  <sheetData>
    <row r="1" spans="1:7" x14ac:dyDescent="0.25">
      <c r="A1" t="s">
        <v>2501</v>
      </c>
      <c r="B1" s="111" t="s">
        <v>291</v>
      </c>
      <c r="C1" s="111"/>
      <c r="D1" s="111"/>
      <c r="E1" s="111"/>
      <c r="F1" s="111"/>
      <c r="G1" s="111"/>
    </row>
    <row r="2" spans="1:7" x14ac:dyDescent="0.25">
      <c r="A2" t="s">
        <v>2502</v>
      </c>
      <c r="B2" s="112" t="s">
        <v>2503</v>
      </c>
      <c r="C2" s="112"/>
      <c r="D2" s="112"/>
      <c r="E2" s="112"/>
      <c r="F2" s="112"/>
      <c r="G2" s="112"/>
    </row>
    <row r="3" spans="1:7" x14ac:dyDescent="0.25">
      <c r="A3" t="s">
        <v>2504</v>
      </c>
    </row>
    <row r="4" spans="1:7" x14ac:dyDescent="0.25">
      <c r="A4" t="s">
        <v>2505</v>
      </c>
      <c r="B4" s="114" t="s">
        <v>2506</v>
      </c>
      <c r="C4" s="114"/>
      <c r="D4" s="114"/>
      <c r="E4" s="114"/>
      <c r="F4" s="114"/>
    </row>
    <row r="5" spans="1:7" x14ac:dyDescent="0.25">
      <c r="A5" t="s">
        <v>2507</v>
      </c>
      <c r="B5" t="s">
        <v>2508</v>
      </c>
      <c r="C5" s="28">
        <v>3.0000000000000001E-3</v>
      </c>
    </row>
    <row r="6" spans="1:7" x14ac:dyDescent="0.25">
      <c r="A6" t="s">
        <v>2510</v>
      </c>
      <c r="B6" t="s">
        <v>2511</v>
      </c>
      <c r="C6" s="28">
        <v>0.01</v>
      </c>
    </row>
    <row r="7" spans="1:7" x14ac:dyDescent="0.25">
      <c r="A7" t="s">
        <v>2513</v>
      </c>
      <c r="B7" t="s">
        <v>2514</v>
      </c>
      <c r="C7" s="28">
        <v>3.0000000000000001E-3</v>
      </c>
    </row>
    <row r="8" spans="1:7" x14ac:dyDescent="0.25">
      <c r="A8" t="s">
        <v>2515</v>
      </c>
      <c r="B8" t="s">
        <v>2516</v>
      </c>
      <c r="C8" s="28">
        <v>0</v>
      </c>
    </row>
    <row r="9" spans="1:7" x14ac:dyDescent="0.25">
      <c r="A9" t="s">
        <v>2518</v>
      </c>
      <c r="B9" t="s">
        <v>2519</v>
      </c>
      <c r="C9" s="28">
        <v>0.15</v>
      </c>
    </row>
    <row r="10" spans="1:7" x14ac:dyDescent="0.25">
      <c r="A10" t="s">
        <v>2521</v>
      </c>
      <c r="B10" t="s">
        <v>2522</v>
      </c>
      <c r="C10" s="28">
        <v>0.2</v>
      </c>
    </row>
    <row r="11" spans="1:7" x14ac:dyDescent="0.25">
      <c r="A11" t="s">
        <v>2524</v>
      </c>
      <c r="B11" t="s">
        <v>2525</v>
      </c>
      <c r="C11" s="28">
        <v>0.15</v>
      </c>
    </row>
    <row r="12" spans="1:7" x14ac:dyDescent="0.25">
      <c r="A12" t="s">
        <v>2526</v>
      </c>
      <c r="B12" t="s">
        <v>2527</v>
      </c>
      <c r="C12" s="28">
        <v>0.1</v>
      </c>
    </row>
    <row r="13" spans="1:7" x14ac:dyDescent="0.25">
      <c r="A13" t="s">
        <v>2529</v>
      </c>
      <c r="B13" t="s">
        <v>2530</v>
      </c>
      <c r="C13" s="28">
        <v>0.02</v>
      </c>
    </row>
    <row r="14" spans="1:7" x14ac:dyDescent="0.25">
      <c r="A14" t="s">
        <v>2531</v>
      </c>
      <c r="B14" t="s">
        <v>2532</v>
      </c>
      <c r="C14" s="28">
        <v>0.03</v>
      </c>
    </row>
    <row r="15" spans="1:7" x14ac:dyDescent="0.25">
      <c r="A15" t="s">
        <v>2533</v>
      </c>
      <c r="B15" t="s">
        <v>2534</v>
      </c>
      <c r="C15" s="28">
        <v>0.1</v>
      </c>
    </row>
    <row r="16" spans="1:7" x14ac:dyDescent="0.25">
      <c r="A16" t="s">
        <v>2535</v>
      </c>
      <c r="B16" t="s">
        <v>2536</v>
      </c>
      <c r="C16" s="28">
        <v>3</v>
      </c>
    </row>
    <row r="17" spans="1:27" x14ac:dyDescent="0.25">
      <c r="A17" t="s">
        <v>2538</v>
      </c>
    </row>
    <row r="18" spans="1:27" x14ac:dyDescent="0.25">
      <c r="A18" t="s">
        <v>2539</v>
      </c>
      <c r="B18" s="31" t="s">
        <v>2540</v>
      </c>
      <c r="C18" s="50" t="s">
        <v>5002</v>
      </c>
      <c r="D18" s="50" t="s">
        <v>5003</v>
      </c>
      <c r="E18" s="50" t="s">
        <v>5004</v>
      </c>
      <c r="F18" s="50" t="s">
        <v>5005</v>
      </c>
      <c r="G18" s="51" t="s">
        <v>5006</v>
      </c>
      <c r="H18" s="50" t="s">
        <v>5007</v>
      </c>
      <c r="I18" s="50" t="s">
        <v>5008</v>
      </c>
      <c r="J18" s="50" t="s">
        <v>5009</v>
      </c>
      <c r="K18" s="50" t="s">
        <v>5010</v>
      </c>
      <c r="L18" s="51" t="s">
        <v>5011</v>
      </c>
      <c r="M18" s="50" t="s">
        <v>5012</v>
      </c>
      <c r="N18" s="50" t="s">
        <v>5013</v>
      </c>
      <c r="O18" s="50" t="s">
        <v>5014</v>
      </c>
      <c r="P18" s="50" t="s">
        <v>5015</v>
      </c>
      <c r="Q18" s="51" t="s">
        <v>5016</v>
      </c>
      <c r="R18" s="50" t="s">
        <v>5017</v>
      </c>
      <c r="S18" s="50" t="s">
        <v>5018</v>
      </c>
      <c r="T18" s="50" t="s">
        <v>5019</v>
      </c>
      <c r="U18" s="50" t="s">
        <v>5020</v>
      </c>
      <c r="V18" s="51" t="s">
        <v>5021</v>
      </c>
      <c r="W18" s="50" t="s">
        <v>5022</v>
      </c>
      <c r="X18" s="50" t="s">
        <v>5023</v>
      </c>
      <c r="Y18" s="50" t="s">
        <v>5024</v>
      </c>
      <c r="Z18" s="50" t="s">
        <v>5025</v>
      </c>
      <c r="AA18" s="51" t="s">
        <v>5026</v>
      </c>
    </row>
    <row r="19" spans="1:27" x14ac:dyDescent="0.25">
      <c r="A19" t="s">
        <v>2541</v>
      </c>
      <c r="B19" s="32" t="s">
        <v>2542</v>
      </c>
      <c r="C19" s="24">
        <f ca="1">Investments!C27</f>
        <v>0</v>
      </c>
      <c r="D19" s="24">
        <f ca="1">Investments!D27</f>
        <v>18525000</v>
      </c>
      <c r="E19" s="24">
        <f ca="1">Investments!E27</f>
        <v>18322863.279787283</v>
      </c>
      <c r="F19" s="24">
        <f ca="1">Investments!F27</f>
        <v>18270353.150678344</v>
      </c>
      <c r="G19" s="33"/>
      <c r="H19" s="24">
        <f ca="1">Investments!H27</f>
        <v>17998555.546291206</v>
      </c>
      <c r="I19" s="24">
        <f ca="1">Investments!I27</f>
        <v>18089175.082360972</v>
      </c>
      <c r="J19" s="24">
        <f ca="1">Investments!J27</f>
        <v>18259430.614235889</v>
      </c>
      <c r="K19" s="24">
        <f ca="1">Investments!K27</f>
        <v>18550797.45447081</v>
      </c>
      <c r="L19" s="33"/>
      <c r="M19" s="24">
        <f ca="1">Investments!M27</f>
        <v>18619630.177783977</v>
      </c>
      <c r="N19" s="24">
        <f ca="1">Investments!N27</f>
        <v>67014289.847816013</v>
      </c>
      <c r="O19" s="24">
        <f ca="1">Investments!O27</f>
        <v>67558969.185156375</v>
      </c>
      <c r="P19" s="24">
        <f ca="1">Investments!P27</f>
        <v>68118123.656495333</v>
      </c>
      <c r="Q19" s="33"/>
      <c r="R19" s="24">
        <f ca="1">Investments!R27</f>
        <v>69868522.282270774</v>
      </c>
      <c r="S19" s="24">
        <f ca="1">Investments!S27</f>
        <v>73412415.975227237</v>
      </c>
      <c r="T19" s="24">
        <f ca="1">Investments!T27</f>
        <v>74379844.853162602</v>
      </c>
      <c r="U19" s="24">
        <f ca="1">Investments!U27</f>
        <v>74921060.513184831</v>
      </c>
      <c r="V19" s="33"/>
      <c r="W19" s="24">
        <f ca="1">Investments!W27</f>
        <v>80721592.64617835</v>
      </c>
      <c r="X19" s="24">
        <f ca="1">Investments!X27</f>
        <v>90749652.022069201</v>
      </c>
      <c r="Y19" s="24">
        <f ca="1">Investments!Y27</f>
        <v>93704384.97353071</v>
      </c>
      <c r="Z19" s="24">
        <f ca="1">Investments!Z27</f>
        <v>95313559.904544428</v>
      </c>
      <c r="AA19" s="33"/>
    </row>
    <row r="20" spans="1:27" x14ac:dyDescent="0.25">
      <c r="A20" t="s">
        <v>2543</v>
      </c>
      <c r="B20" s="32" t="s">
        <v>2186</v>
      </c>
      <c r="C20" s="24">
        <f ca="1">Investments!C28</f>
        <v>0</v>
      </c>
      <c r="D20" s="24">
        <f ca="1">Investments!D28</f>
        <v>975000</v>
      </c>
      <c r="E20" s="24">
        <f ca="1">Investments!E28</f>
        <v>964361.22525196231</v>
      </c>
      <c r="F20" s="24">
        <f ca="1">Investments!F28</f>
        <v>961597.53424622864</v>
      </c>
      <c r="G20" s="33"/>
      <c r="H20" s="24">
        <f ca="1">Investments!H28</f>
        <v>947292.39717322146</v>
      </c>
      <c r="I20" s="24">
        <f ca="1">Investments!I28</f>
        <v>952061.84644005122</v>
      </c>
      <c r="J20" s="24">
        <f ca="1">Investments!J28</f>
        <v>961022.66390715213</v>
      </c>
      <c r="K20" s="24">
        <f ca="1">Investments!K28</f>
        <v>976357.76076162164</v>
      </c>
      <c r="L20" s="33"/>
      <c r="M20" s="24">
        <f ca="1">Investments!M28</f>
        <v>979980.5356728409</v>
      </c>
      <c r="N20" s="24">
        <f ca="1">Investments!N28</f>
        <v>3527067.8867271589</v>
      </c>
      <c r="O20" s="24">
        <f ca="1">Investments!O28</f>
        <v>3555735.2202713885</v>
      </c>
      <c r="P20" s="24">
        <f ca="1">Investments!P28</f>
        <v>3585164.4029734391</v>
      </c>
      <c r="Q20" s="33"/>
      <c r="R20" s="24">
        <f ca="1">Investments!R28</f>
        <v>3677290.6464353041</v>
      </c>
      <c r="S20" s="24">
        <f ca="1">Investments!S28</f>
        <v>3863811.3671172233</v>
      </c>
      <c r="T20" s="24">
        <f ca="1">Investments!T28</f>
        <v>3914728.6764822425</v>
      </c>
      <c r="U20" s="24">
        <f ca="1">Investments!U28</f>
        <v>3943213.7112202542</v>
      </c>
      <c r="V20" s="33"/>
      <c r="W20" s="24">
        <f ca="1">Investments!W28</f>
        <v>4248504.8761146506</v>
      </c>
      <c r="X20" s="24">
        <f ca="1">Investments!X28</f>
        <v>4776297.4748457475</v>
      </c>
      <c r="Y20" s="24">
        <f ca="1">Investments!Y28</f>
        <v>4931809.7354489854</v>
      </c>
      <c r="Z20" s="24">
        <f ca="1">Investments!Z28</f>
        <v>5016503.1528707594</v>
      </c>
      <c r="AA20" s="33"/>
    </row>
    <row r="21" spans="1:27" x14ac:dyDescent="0.25">
      <c r="A21" t="s">
        <v>2544</v>
      </c>
    </row>
    <row r="22" spans="1:27" x14ac:dyDescent="0.25">
      <c r="A22" t="s">
        <v>2545</v>
      </c>
      <c r="B22" s="32" t="s">
        <v>2546</v>
      </c>
      <c r="C22" s="24">
        <f>0</f>
        <v>0</v>
      </c>
      <c r="D22" s="24">
        <f>0</f>
        <v>0</v>
      </c>
      <c r="E22" s="24">
        <f>0</f>
        <v>0</v>
      </c>
      <c r="F22" s="24">
        <f>0</f>
        <v>0</v>
      </c>
      <c r="G22" s="33"/>
      <c r="H22" s="24">
        <f>0</f>
        <v>0</v>
      </c>
      <c r="I22" s="24">
        <f>0</f>
        <v>0</v>
      </c>
      <c r="J22" s="24">
        <f>0</f>
        <v>0</v>
      </c>
      <c r="K22" s="24">
        <f>0</f>
        <v>0</v>
      </c>
      <c r="L22" s="33"/>
      <c r="M22" s="24">
        <f>0</f>
        <v>0</v>
      </c>
      <c r="N22" s="24">
        <f>0</f>
        <v>0</v>
      </c>
      <c r="O22" s="24">
        <f>0</f>
        <v>0</v>
      </c>
      <c r="P22" s="24">
        <f>0</f>
        <v>0</v>
      </c>
      <c r="Q22" s="33"/>
      <c r="R22" s="24">
        <f>0</f>
        <v>0</v>
      </c>
      <c r="S22" s="24">
        <f>0</f>
        <v>0</v>
      </c>
      <c r="T22" s="24">
        <f>0</f>
        <v>0</v>
      </c>
      <c r="U22" s="24">
        <f>0</f>
        <v>0</v>
      </c>
      <c r="V22" s="33"/>
      <c r="W22" s="24">
        <f>0</f>
        <v>0</v>
      </c>
      <c r="X22" s="24">
        <f>0</f>
        <v>0</v>
      </c>
      <c r="Y22" s="24">
        <f>0</f>
        <v>0</v>
      </c>
      <c r="Z22" s="24">
        <f>0</f>
        <v>0</v>
      </c>
      <c r="AA22" s="33"/>
    </row>
    <row r="23" spans="1:27" x14ac:dyDescent="0.25">
      <c r="A23" t="s">
        <v>2547</v>
      </c>
      <c r="B23" s="32" t="s">
        <v>2548</v>
      </c>
      <c r="C23" s="24">
        <f ca="1">Investments!C26*(Investments!$C$6*$C$5+Investments!$C$7*$C$6+Investments!$C$8*$C$7+Investments!$C$9*$C$8+Investments!$C$10*$C$9+Investments!$C$11*$C$10)</f>
        <v>0</v>
      </c>
      <c r="D23" s="24">
        <f ca="1">Investments!D26*(Investments!$C$6*$C$5+Investments!$C$7*$C$6+Investments!$C$8*$C$7+Investments!$C$9*$C$8+Investments!$C$10*$C$9+Investments!$C$11*$C$10)</f>
        <v>103350</v>
      </c>
      <c r="E23" s="24">
        <f ca="1">Investments!E26*(Investments!$C$6*$C$5+Investments!$C$7*$C$6+Investments!$C$8*$C$7+Investments!$C$9*$C$8+Investments!$C$10*$C$9+Investments!$C$11*$C$10)</f>
        <v>102222.289876708</v>
      </c>
      <c r="F23" s="24">
        <f ca="1">Investments!F26*(Investments!$C$6*$C$5+Investments!$C$7*$C$6+Investments!$C$8*$C$7+Investments!$C$9*$C$8+Investments!$C$10*$C$9+Investments!$C$11*$C$10)</f>
        <v>101929.33863010023</v>
      </c>
      <c r="G23" s="33"/>
      <c r="H23" s="24">
        <f ca="1">Investments!H26*(Investments!$C$6*$C$5+Investments!$C$7*$C$6+Investments!$C$8*$C$7+Investments!$C$9*$C$8+Investments!$C$10*$C$9+Investments!$C$11*$C$10)</f>
        <v>100412.99410036147</v>
      </c>
      <c r="I23" s="24">
        <f ca="1">Investments!I26*(Investments!$C$6*$C$5+Investments!$C$7*$C$6+Investments!$C$8*$C$7+Investments!$C$9*$C$8+Investments!$C$10*$C$9+Investments!$C$11*$C$10)</f>
        <v>100918.55572264543</v>
      </c>
      <c r="J23" s="24">
        <f ca="1">Investments!J26*(Investments!$C$6*$C$5+Investments!$C$7*$C$6+Investments!$C$8*$C$7+Investments!$C$9*$C$8+Investments!$C$10*$C$9+Investments!$C$11*$C$10)</f>
        <v>101868.40237415812</v>
      </c>
      <c r="K23" s="24">
        <f ca="1">Investments!K26*(Investments!$C$6*$C$5+Investments!$C$7*$C$6+Investments!$C$8*$C$7+Investments!$C$9*$C$8+Investments!$C$10*$C$9+Investments!$C$11*$C$10)</f>
        <v>103493.92264073189</v>
      </c>
      <c r="L23" s="33"/>
      <c r="M23" s="24">
        <f ca="1">Investments!M26*(Investments!$C$6*$C$5+Investments!$C$7*$C$6+Investments!$C$8*$C$7+Investments!$C$9*$C$8+Investments!$C$10*$C$9+Investments!$C$11*$C$10)</f>
        <v>103877.93678132113</v>
      </c>
      <c r="N23" s="24">
        <f ca="1">Investments!N26*(Investments!$C$6*$C$5+Investments!$C$7*$C$6+Investments!$C$8*$C$7+Investments!$C$9*$C$8+Investments!$C$10*$C$9+Investments!$C$11*$C$10)</f>
        <v>373869.19599307881</v>
      </c>
      <c r="O23" s="24">
        <f ca="1">Investments!O26*(Investments!$C$6*$C$5+Investments!$C$7*$C$6+Investments!$C$8*$C$7+Investments!$C$9*$C$8+Investments!$C$10*$C$9+Investments!$C$11*$C$10)</f>
        <v>376907.93334876717</v>
      </c>
      <c r="P23" s="24">
        <f ca="1">Investments!P26*(Investments!$C$6*$C$5+Investments!$C$7*$C$6+Investments!$C$8*$C$7+Investments!$C$9*$C$8+Investments!$C$10*$C$9+Investments!$C$11*$C$10)</f>
        <v>380027.42671518453</v>
      </c>
      <c r="Q23" s="33"/>
      <c r="R23" s="24">
        <f ca="1">Investments!R26*(Investments!$C$6*$C$5+Investments!$C$7*$C$6+Investments!$C$8*$C$7+Investments!$C$9*$C$8+Investments!$C$10*$C$9+Investments!$C$11*$C$10)</f>
        <v>389792.80852214224</v>
      </c>
      <c r="S23" s="24">
        <f ca="1">Investments!S26*(Investments!$C$6*$C$5+Investments!$C$7*$C$6+Investments!$C$8*$C$7+Investments!$C$9*$C$8+Investments!$C$10*$C$9+Investments!$C$11*$C$10)</f>
        <v>409564.00491442566</v>
      </c>
      <c r="T23" s="24">
        <f ca="1">Investments!T26*(Investments!$C$6*$C$5+Investments!$C$7*$C$6+Investments!$C$8*$C$7+Investments!$C$9*$C$8+Investments!$C$10*$C$9+Investments!$C$11*$C$10)</f>
        <v>414961.23970711767</v>
      </c>
      <c r="U23" s="24">
        <f ca="1">Investments!U26*(Investments!$C$6*$C$5+Investments!$C$7*$C$6+Investments!$C$8*$C$7+Investments!$C$9*$C$8+Investments!$C$10*$C$9+Investments!$C$11*$C$10)</f>
        <v>417980.6533893469</v>
      </c>
      <c r="V23" s="33"/>
      <c r="W23" s="24">
        <f ca="1">Investments!W26*(Investments!$C$6*$C$5+Investments!$C$7*$C$6+Investments!$C$8*$C$7+Investments!$C$9*$C$8+Investments!$C$10*$C$9+Investments!$C$11*$C$10)</f>
        <v>450341.51686815289</v>
      </c>
      <c r="X23" s="24">
        <f ca="1">Investments!X26*(Investments!$C$6*$C$5+Investments!$C$7*$C$6+Investments!$C$8*$C$7+Investments!$C$9*$C$8+Investments!$C$10*$C$9+Investments!$C$11*$C$10)</f>
        <v>506287.53233364923</v>
      </c>
      <c r="Y23" s="24">
        <f ca="1">Investments!Y26*(Investments!$C$6*$C$5+Investments!$C$7*$C$6+Investments!$C$8*$C$7+Investments!$C$9*$C$8+Investments!$C$10*$C$9+Investments!$C$11*$C$10)</f>
        <v>522771.8319575924</v>
      </c>
      <c r="Z23" s="24">
        <f ca="1">Investments!Z26*(Investments!$C$6*$C$5+Investments!$C$7*$C$6+Investments!$C$8*$C$7+Investments!$C$9*$C$8+Investments!$C$10*$C$9+Investments!$C$11*$C$10)</f>
        <v>531749.33420430054</v>
      </c>
      <c r="AA23" s="33"/>
    </row>
    <row r="24" spans="1:27" x14ac:dyDescent="0.25">
      <c r="A24" t="s">
        <v>2550</v>
      </c>
      <c r="B24" s="32" t="s">
        <v>2551</v>
      </c>
      <c r="C24" s="24">
        <f>ABS('UW Exec Summary'!C45)*$C$11+ABS('UW Exec Summary'!C9)*$C$12</f>
        <v>0</v>
      </c>
      <c r="D24" s="24">
        <f>ABS('UW Exec Summary'!D45)*$C$11+ABS('UW Exec Summary'!D9)*$C$12</f>
        <v>0</v>
      </c>
      <c r="E24" s="24">
        <f>ABS('UW Exec Summary'!E45)*$C$11+ABS('UW Exec Summary'!E9)*$C$12</f>
        <v>34584.769505886667</v>
      </c>
      <c r="F24" s="24">
        <f>ABS('UW Exec Summary'!F45)*$C$11+ABS('UW Exec Summary'!F9)*$C$12</f>
        <v>20040.055460954736</v>
      </c>
      <c r="G24" s="33"/>
      <c r="H24" s="24">
        <f>ABS('UW Exec Summary'!H45)*$C$11+ABS('UW Exec Summary'!H9)*$C$12</f>
        <v>45450.777949133422</v>
      </c>
      <c r="I24" s="24">
        <f>ABS('UW Exec Summary'!I45)*$C$11+ABS('UW Exec Summary'!I9)*$C$12</f>
        <v>46070.016661589405</v>
      </c>
      <c r="J24" s="24">
        <f>ABS('UW Exec Summary'!J45)*$C$11+ABS('UW Exec Summary'!J9)*$C$12</f>
        <v>91252.677704226502</v>
      </c>
      <c r="K24" s="24">
        <f>ABS('UW Exec Summary'!K45)*$C$11+ABS('UW Exec Summary'!K9)*$C$12</f>
        <v>49955.82336143162</v>
      </c>
      <c r="L24" s="33"/>
      <c r="M24" s="24">
        <f>ABS('UW Exec Summary'!M45)*$C$11+ABS('UW Exec Summary'!M9)*$C$12</f>
        <v>313212.81090350973</v>
      </c>
      <c r="N24" s="24">
        <f>ABS('UW Exec Summary'!N45)*$C$11+ABS('UW Exec Summary'!N9)*$C$12</f>
        <v>194726.27682983354</v>
      </c>
      <c r="O24" s="24">
        <f>ABS('UW Exec Summary'!O45)*$C$11+ABS('UW Exec Summary'!O9)*$C$12</f>
        <v>148141.467391246</v>
      </c>
      <c r="P24" s="24">
        <f>ABS('UW Exec Summary'!P45)*$C$11+ABS('UW Exec Summary'!P9)*$C$12</f>
        <v>247970.8186004782</v>
      </c>
      <c r="Q24" s="33"/>
      <c r="R24" s="24">
        <f>ABS('UW Exec Summary'!R45)*$C$11+ABS('UW Exec Summary'!R9)*$C$12</f>
        <v>1016299.3453091355</v>
      </c>
      <c r="S24" s="24">
        <f>ABS('UW Exec Summary'!S45)*$C$11+ABS('UW Exec Summary'!S9)*$C$12</f>
        <v>657085.12941156211</v>
      </c>
      <c r="T24" s="24">
        <f>ABS('UW Exec Summary'!T45)*$C$11+ABS('UW Exec Summary'!T9)*$C$12</f>
        <v>586043.24370532332</v>
      </c>
      <c r="U24" s="24">
        <f>ABS('UW Exec Summary'!U45)*$C$11+ABS('UW Exec Summary'!U9)*$C$12</f>
        <v>663877.17169393308</v>
      </c>
      <c r="V24" s="33"/>
      <c r="W24" s="24">
        <f>ABS('UW Exec Summary'!W45)*$C$11+ABS('UW Exec Summary'!W9)*$C$12</f>
        <v>2856801.2477246574</v>
      </c>
      <c r="X24" s="24">
        <f>ABS('UW Exec Summary'!X45)*$C$11+ABS('UW Exec Summary'!X9)*$C$12</f>
        <v>1914589.2343042509</v>
      </c>
      <c r="Y24" s="24">
        <f>ABS('UW Exec Summary'!Y45)*$C$11+ABS('UW Exec Summary'!Y9)*$C$12</f>
        <v>1678332.371342042</v>
      </c>
      <c r="Z24" s="24">
        <f>ABS('UW Exec Summary'!Z45)*$C$11+ABS('UW Exec Summary'!Z9)*$C$12</f>
        <v>1935288.584945906</v>
      </c>
      <c r="AA24" s="33"/>
    </row>
    <row r="25" spans="1:27" x14ac:dyDescent="0.25">
      <c r="A25" t="s">
        <v>2553</v>
      </c>
      <c r="B25" s="32" t="s">
        <v>2554</v>
      </c>
      <c r="C25" s="24">
        <f ca="1">Investments!C27*$C$13</f>
        <v>0</v>
      </c>
      <c r="D25" s="24">
        <f ca="1">Investments!D27*$C$13</f>
        <v>370500</v>
      </c>
      <c r="E25" s="24">
        <f ca="1">Investments!E27*$C$13</f>
        <v>366457.2655957457</v>
      </c>
      <c r="F25" s="24">
        <f ca="1">Investments!F27*$C$13</f>
        <v>365407.06301356689</v>
      </c>
      <c r="G25" s="33"/>
      <c r="H25" s="24">
        <f ca="1">Investments!H27*$C$13</f>
        <v>359971.11092582415</v>
      </c>
      <c r="I25" s="24">
        <f ca="1">Investments!I27*$C$13</f>
        <v>361783.50164721947</v>
      </c>
      <c r="J25" s="24">
        <f ca="1">Investments!J27*$C$13</f>
        <v>365188.61228471779</v>
      </c>
      <c r="K25" s="24">
        <f ca="1">Investments!K27*$C$13</f>
        <v>371015.94908941619</v>
      </c>
      <c r="L25" s="33"/>
      <c r="M25" s="24">
        <f ca="1">Investments!M27*$C$13</f>
        <v>372392.60355567955</v>
      </c>
      <c r="N25" s="24">
        <f ca="1">Investments!N27*$C$13</f>
        <v>1340285.7969563203</v>
      </c>
      <c r="O25" s="24">
        <f ca="1">Investments!O27*$C$13</f>
        <v>1351179.3837031275</v>
      </c>
      <c r="P25" s="24">
        <f ca="1">Investments!P27*$C$13</f>
        <v>1362362.4731299067</v>
      </c>
      <c r="Q25" s="33"/>
      <c r="R25" s="24">
        <f ca="1">Investments!R27*$C$13</f>
        <v>1397370.4456454155</v>
      </c>
      <c r="S25" s="24">
        <f ca="1">Investments!S27*$C$13</f>
        <v>1468248.3195045448</v>
      </c>
      <c r="T25" s="24">
        <f ca="1">Investments!T27*$C$13</f>
        <v>1487596.8970632521</v>
      </c>
      <c r="U25" s="24">
        <f ca="1">Investments!U27*$C$13</f>
        <v>1498421.2102636967</v>
      </c>
      <c r="V25" s="33"/>
      <c r="W25" s="24">
        <f ca="1">Investments!W27*$C$13</f>
        <v>1614431.8529235669</v>
      </c>
      <c r="X25" s="24">
        <f ca="1">Investments!X27*$C$13</f>
        <v>1814993.0404413841</v>
      </c>
      <c r="Y25" s="24">
        <f ca="1">Investments!Y27*$C$13</f>
        <v>1874087.6994706143</v>
      </c>
      <c r="Z25" s="24">
        <f ca="1">Investments!Z27*$C$13</f>
        <v>1906271.1980908886</v>
      </c>
      <c r="AA25" s="33"/>
    </row>
    <row r="26" spans="1:27" x14ac:dyDescent="0.25">
      <c r="A26" t="s">
        <v>2556</v>
      </c>
      <c r="B26" s="32" t="s">
        <v>2557</v>
      </c>
      <c r="C26" s="24">
        <f>'UW Exec Summary'!C5*$C$14</f>
        <v>0</v>
      </c>
      <c r="D26" s="24">
        <f>'UW Exec Summary'!D5*$C$14</f>
        <v>0</v>
      </c>
      <c r="E26" s="24">
        <f>'UW Exec Summary'!E5*$C$14</f>
        <v>246150</v>
      </c>
      <c r="F26" s="24">
        <f>'UW Exec Summary'!F5*$C$14</f>
        <v>197850</v>
      </c>
      <c r="G26" s="33"/>
      <c r="H26" s="24">
        <f>'UW Exec Summary'!H5*$C$14</f>
        <v>721080</v>
      </c>
      <c r="I26" s="24">
        <f>'UW Exec Summary'!I5*$C$14</f>
        <v>557400</v>
      </c>
      <c r="J26" s="24">
        <f>'UW Exec Summary'!J5*$C$14</f>
        <v>708495</v>
      </c>
      <c r="K26" s="24">
        <f>'UW Exec Summary'!K5*$C$14</f>
        <v>606900</v>
      </c>
      <c r="L26" s="33"/>
      <c r="M26" s="24">
        <f>'UW Exec Summary'!M5*$C$14</f>
        <v>1184655</v>
      </c>
      <c r="N26" s="24">
        <f>'UW Exec Summary'!N5*$C$14</f>
        <v>1011192.75</v>
      </c>
      <c r="O26" s="24">
        <f>'UW Exec Summary'!O5*$C$14</f>
        <v>1026412.5</v>
      </c>
      <c r="P26" s="24">
        <f>'UW Exec Summary'!P5*$C$14</f>
        <v>1278372.75</v>
      </c>
      <c r="Q26" s="33"/>
      <c r="R26" s="24">
        <f>'UW Exec Summary'!R5*$C$14</f>
        <v>2177270.1</v>
      </c>
      <c r="S26" s="24">
        <f>'UW Exec Summary'!S5*$C$14</f>
        <v>1484042.3699999999</v>
      </c>
      <c r="T26" s="24">
        <f>'UW Exec Summary'!T5*$C$14</f>
        <v>1696368.1815000002</v>
      </c>
      <c r="U26" s="24">
        <f>'UW Exec Summary'!U5*$C$14</f>
        <v>2030961.4278000002</v>
      </c>
      <c r="V26" s="33"/>
      <c r="W26" s="24">
        <f>'UW Exec Summary'!W5*$C$14</f>
        <v>3975347.9508599993</v>
      </c>
      <c r="X26" s="24">
        <f>'UW Exec Summary'!X5*$C$14</f>
        <v>3105756.9310320001</v>
      </c>
      <c r="Y26" s="24">
        <f>'UW Exec Summary'!Y5*$C$14</f>
        <v>2574286.8297383999</v>
      </c>
      <c r="Z26" s="24">
        <f>'UW Exec Summary'!Z5*$C$14</f>
        <v>3484987.7250610795</v>
      </c>
      <c r="AA26" s="33"/>
    </row>
    <row r="27" spans="1:27" x14ac:dyDescent="0.25">
      <c r="A27" t="s">
        <v>2559</v>
      </c>
      <c r="B27" s="32" t="s">
        <v>2560</v>
      </c>
      <c r="C27" s="24">
        <f>ABS('UW Exec Summary'!C44)*$C$15</f>
        <v>0</v>
      </c>
      <c r="D27" s="24">
        <f>ABS('UW Exec Summary'!D44)*$C$15</f>
        <v>0</v>
      </c>
      <c r="E27" s="24">
        <f>ABS('UW Exec Summary'!E44)*$C$15</f>
        <v>89846.347046158829</v>
      </c>
      <c r="F27" s="24">
        <f>ABS('UW Exec Summary'!F44)*$C$15</f>
        <v>211373.02479678125</v>
      </c>
      <c r="G27" s="33"/>
      <c r="H27" s="24">
        <f>ABS('UW Exec Summary'!H44)*$C$15</f>
        <v>354657.68458374916</v>
      </c>
      <c r="I27" s="24">
        <f>ABS('UW Exec Summary'!I44)*$C$15</f>
        <v>562119.95084102557</v>
      </c>
      <c r="J27" s="24">
        <f>ABS('UW Exec Summary'!J44)*$C$15</f>
        <v>848116.88608657778</v>
      </c>
      <c r="K27" s="24">
        <f>ABS('UW Exec Summary'!K44)*$C$15</f>
        <v>1148375.8675659266</v>
      </c>
      <c r="L27" s="33"/>
      <c r="M27" s="24">
        <f>ABS('UW Exec Summary'!M44)*$C$15</f>
        <v>1422478.5476721264</v>
      </c>
      <c r="N27" s="24">
        <f>ABS('UW Exec Summary'!N44)*$C$15</f>
        <v>1737351.9300294975</v>
      </c>
      <c r="O27" s="24">
        <f>ABS('UW Exec Summary'!O44)*$C$15</f>
        <v>2126434.1271096002</v>
      </c>
      <c r="P27" s="24">
        <f>ABS('UW Exec Summary'!P44)*$C$15</f>
        <v>2621486.7056425773</v>
      </c>
      <c r="Q27" s="33"/>
      <c r="R27" s="24">
        <f>ABS('UW Exec Summary'!R44)*$C$15</f>
        <v>3150004.4687807043</v>
      </c>
      <c r="S27" s="24">
        <f>ABS('UW Exec Summary'!S44)*$C$15</f>
        <v>3639611.1343598198</v>
      </c>
      <c r="T27" s="24">
        <f>ABS('UW Exec Summary'!T44)*$C$15</f>
        <v>4172906.3767501325</v>
      </c>
      <c r="U27" s="24">
        <f>ABS('UW Exec Summary'!U44)*$C$15</f>
        <v>4867245.2681553056</v>
      </c>
      <c r="V27" s="33"/>
      <c r="W27" s="24">
        <f>ABS('UW Exec Summary'!W44)*$C$15</f>
        <v>5784908.8401199719</v>
      </c>
      <c r="X27" s="24">
        <f>ABS('UW Exec Summary'!X44)*$C$15</f>
        <v>6826456.1292446917</v>
      </c>
      <c r="Y27" s="24">
        <f>ABS('UW Exec Summary'!Y44)*$C$15</f>
        <v>7798415.3601002879</v>
      </c>
      <c r="Z27" s="24">
        <f>ABS('UW Exec Summary'!Z44)*$C$15</f>
        <v>8899545.1612201426</v>
      </c>
      <c r="AA27" s="33"/>
    </row>
    <row r="28" spans="1:27" x14ac:dyDescent="0.25">
      <c r="A28" t="s">
        <v>2562</v>
      </c>
    </row>
    <row r="29" spans="1:27" x14ac:dyDescent="0.25">
      <c r="A29" t="s">
        <v>2563</v>
      </c>
      <c r="B29" s="31" t="s">
        <v>2564</v>
      </c>
    </row>
    <row r="30" spans="1:27" x14ac:dyDescent="0.25">
      <c r="A30" t="s">
        <v>2565</v>
      </c>
      <c r="B30" s="32" t="s">
        <v>2566</v>
      </c>
      <c r="C30" s="24">
        <f ca="1">C22+SQRT(C23^2+C24^2+C25^2+C26^2+C27^2)</f>
        <v>0</v>
      </c>
      <c r="D30" s="24">
        <f ca="1">D22+SQRT(D23^2+D24^2+D25^2+D26^2+D27^2)</f>
        <v>384644.60544767813</v>
      </c>
      <c r="E30" s="24">
        <f ca="1">E22+SQRT(E23^2+E24^2+E25^2+E26^2+E27^2)</f>
        <v>463247.90222392022</v>
      </c>
      <c r="F30" s="24">
        <f ca="1">F22+SQRT(F23^2+F24^2+F25^2+F26^2+F27^2)</f>
        <v>477636.57074012799</v>
      </c>
      <c r="G30" s="33"/>
      <c r="H30" s="24">
        <f ca="1">H22+SQRT(H23^2+H24^2+H25^2+H26^2+H27^2)</f>
        <v>887392.91350329074</v>
      </c>
      <c r="I30" s="24">
        <f ca="1">I22+SQRT(I23^2+I24^2+I25^2+I26^2+I27^2)</f>
        <v>877421.16598699882</v>
      </c>
      <c r="J30" s="24">
        <f ca="1">J22+SQRT(J23^2+J24^2+J25^2+J26^2+J27^2)</f>
        <v>1171893.4945732423</v>
      </c>
      <c r="K30" s="24">
        <f ca="1">K22+SQRT(K23^2+K24^2+K25^2+K26^2+K27^2)</f>
        <v>1355711.6780487653</v>
      </c>
      <c r="L30" s="33"/>
      <c r="M30" s="24">
        <f ca="1">M22+SQRT(M23^2+M24^2+M25^2+M26^2+M27^2)</f>
        <v>1916878.1467426147</v>
      </c>
      <c r="N30" s="24">
        <f ca="1">N22+SQRT(N23^2+N24^2+N25^2+N26^2+N27^2)</f>
        <v>2452542.5628423127</v>
      </c>
      <c r="O30" s="24">
        <f ca="1">O22+SQRT(O23^2+O24^2+O25^2+O26^2+O27^2)</f>
        <v>2750442.8604533942</v>
      </c>
      <c r="P30" s="24">
        <f ca="1">P22+SQRT(P23^2+P24^2+P25^2+P26^2+P27^2)</f>
        <v>3250903.1538834139</v>
      </c>
      <c r="Q30" s="33"/>
      <c r="R30" s="24">
        <f ca="1">R22+SQRT(R23^2+R24^2+R25^2+R26^2+R27^2)</f>
        <v>4219061.5303532891</v>
      </c>
      <c r="S30" s="24">
        <f ca="1">S22+SQRT(S23^2+S24^2+S25^2+S26^2+S27^2)</f>
        <v>4266662.3529937854</v>
      </c>
      <c r="T30" s="24">
        <f ca="1">T22+SQRT(T23^2+T24^2+T25^2+T26^2+T27^2)</f>
        <v>4797853.3406547224</v>
      </c>
      <c r="U30" s="24">
        <f ca="1">U22+SQRT(U23^2+U24^2+U25^2+U26^2+U27^2)</f>
        <v>5538554.6553829256</v>
      </c>
      <c r="V30" s="33"/>
      <c r="W30" s="24">
        <f ca="1">W22+SQRT(W23^2+W24^2+W25^2+W26^2+W27^2)</f>
        <v>7761383.4254890075</v>
      </c>
      <c r="X30" s="24">
        <f ca="1">X22+SQRT(X23^2+X24^2+X25^2+X26^2+X27^2)</f>
        <v>7966329.652827369</v>
      </c>
      <c r="Y30" s="24">
        <f ca="1">Y22+SQRT(Y23^2+Y24^2+Y25^2+Y26^2+Y27^2)</f>
        <v>8604913.0996601377</v>
      </c>
      <c r="Z30" s="24">
        <f ca="1">Z22+SQRT(Z23^2+Z24^2+Z25^2+Z26^2+Z27^2)</f>
        <v>9950327.2640925124</v>
      </c>
      <c r="AA30" s="33"/>
    </row>
    <row r="31" spans="1:27" x14ac:dyDescent="0.25">
      <c r="A31" t="s">
        <v>2568</v>
      </c>
      <c r="B31" s="32" t="s">
        <v>2569</v>
      </c>
      <c r="C31" s="24">
        <f ca="1">C30*$C$16</f>
        <v>0</v>
      </c>
      <c r="D31" s="24">
        <f ca="1">D30*$C$16</f>
        <v>1153933.8163430344</v>
      </c>
      <c r="E31" s="24">
        <f ca="1">E30*$C$16</f>
        <v>1389743.7066717607</v>
      </c>
      <c r="F31" s="24">
        <f ca="1">F30*$C$16</f>
        <v>1432909.712220384</v>
      </c>
      <c r="G31" s="33"/>
      <c r="H31" s="24">
        <f ca="1">H30*$C$16</f>
        <v>2662178.7405098723</v>
      </c>
      <c r="I31" s="24">
        <f ca="1">I30*$C$16</f>
        <v>2632263.4979609963</v>
      </c>
      <c r="J31" s="24">
        <f ca="1">J30*$C$16</f>
        <v>3515680.483719727</v>
      </c>
      <c r="K31" s="24">
        <f ca="1">K30*$C$16</f>
        <v>4067135.0341462959</v>
      </c>
      <c r="L31" s="33"/>
      <c r="M31" s="24">
        <f ca="1">M30*$C$16</f>
        <v>5750634.4402278438</v>
      </c>
      <c r="N31" s="24">
        <f ca="1">N30*$C$16</f>
        <v>7357627.6885269377</v>
      </c>
      <c r="O31" s="24">
        <f ca="1">O30*$C$16</f>
        <v>8251328.5813601827</v>
      </c>
      <c r="P31" s="24">
        <f ca="1">P30*$C$16</f>
        <v>9752709.4616502412</v>
      </c>
      <c r="Q31" s="33"/>
      <c r="R31" s="24">
        <f ca="1">R30*$C$16</f>
        <v>12657184.591059867</v>
      </c>
      <c r="S31" s="24">
        <f ca="1">S30*$C$16</f>
        <v>12799987.058981355</v>
      </c>
      <c r="T31" s="24">
        <f ca="1">T30*$C$16</f>
        <v>14393560.021964166</v>
      </c>
      <c r="U31" s="24">
        <f ca="1">U30*$C$16</f>
        <v>16615663.966148777</v>
      </c>
      <c r="V31" s="33"/>
      <c r="W31" s="24">
        <f ca="1">W30*$C$16</f>
        <v>23284150.276467022</v>
      </c>
      <c r="X31" s="24">
        <f ca="1">X30*$C$16</f>
        <v>23898988.958482109</v>
      </c>
      <c r="Y31" s="24">
        <f ca="1">Y30*$C$16</f>
        <v>25814739.298980415</v>
      </c>
      <c r="Z31" s="24">
        <f ca="1">Z30*$C$16</f>
        <v>29850981.792277537</v>
      </c>
      <c r="AA31" s="33"/>
    </row>
    <row r="32" spans="1:27" x14ac:dyDescent="0.25">
      <c r="A32" t="s">
        <v>2571</v>
      </c>
      <c r="B32" s="32" t="s">
        <v>2572</v>
      </c>
      <c r="C32" s="24">
        <f ca="1">'Balance Sheet'!C27</f>
        <v>0</v>
      </c>
      <c r="D32" s="24">
        <f ca="1">'Balance Sheet'!D27</f>
        <v>19500000</v>
      </c>
      <c r="E32" s="24">
        <f ca="1">'Balance Sheet'!E27</f>
        <v>19268659.375</v>
      </c>
      <c r="F32" s="24">
        <f ca="1">'Balance Sheet'!F27</f>
        <v>19204350.315184876</v>
      </c>
      <c r="G32" s="33"/>
      <c r="H32" s="24">
        <f ca="1">'Balance Sheet'!H27</f>
        <v>18997942.75713687</v>
      </c>
      <c r="I32" s="24">
        <f ca="1">'Balance Sheet'!I27</f>
        <v>19085788.731667172</v>
      </c>
      <c r="J32" s="24">
        <f ca="1">'Balance Sheet'!J27</f>
        <v>19231879.287474189</v>
      </c>
      <c r="K32" s="24">
        <f ca="1">'Balance Sheet'!K27</f>
        <v>19504625.600699656</v>
      </c>
      <c r="L32" s="33"/>
      <c r="M32" s="24">
        <f ca="1">'Balance Sheet'!M27</f>
        <v>19402150.307433415</v>
      </c>
      <c r="N32" s="24">
        <f ca="1">'Balance Sheet'!N27</f>
        <v>69581170.366879672</v>
      </c>
      <c r="O32" s="24">
        <f ca="1">'Balance Sheet'!O27</f>
        <v>70280439.14573878</v>
      </c>
      <c r="P32" s="24">
        <f ca="1">'Balance Sheet'!P27</f>
        <v>71339970.992956311</v>
      </c>
      <c r="Q32" s="33"/>
      <c r="R32" s="24">
        <f ca="1">'Balance Sheet'!R27</f>
        <v>72545699.024403855</v>
      </c>
      <c r="S32" s="24">
        <f ca="1">'Balance Sheet'!S27</f>
        <v>73826388.434842706</v>
      </c>
      <c r="T32" s="24">
        <f ca="1">'Balance Sheet'!T27</f>
        <v>75365726.628721684</v>
      </c>
      <c r="U32" s="24">
        <f ca="1">'Balance Sheet'!U27</f>
        <v>77422047.522556871</v>
      </c>
      <c r="V32" s="33"/>
      <c r="W32" s="24">
        <f ca="1">'Balance Sheet'!W27</f>
        <v>80031667.535305858</v>
      </c>
      <c r="X32" s="24">
        <f ca="1">'Balance Sheet'!X27</f>
        <v>83419520.191794753</v>
      </c>
      <c r="Y32" s="24">
        <f ca="1">'Balance Sheet'!Y27</f>
        <v>87004273.902104884</v>
      </c>
      <c r="Z32" s="24">
        <f ca="1">'Balance Sheet'!Z27</f>
        <v>91232211.606407136</v>
      </c>
      <c r="AA32" s="33"/>
    </row>
    <row r="33" spans="1:27" x14ac:dyDescent="0.25">
      <c r="A33" t="s">
        <v>2574</v>
      </c>
      <c r="B33" s="39" t="s">
        <v>2575</v>
      </c>
      <c r="C33" s="54">
        <f ca="1">IFERROR(C32/C30,0)</f>
        <v>0</v>
      </c>
      <c r="D33" s="54">
        <f ca="1">IFERROR(D32/D30,0)</f>
        <v>50.696148402508967</v>
      </c>
      <c r="E33" s="54">
        <f ca="1">IFERROR(E32/E30,0)</f>
        <v>41.594704007285728</v>
      </c>
      <c r="F33" s="54">
        <f ca="1">IFERROR(F32/F30,0)</f>
        <v>40.207034996140528</v>
      </c>
      <c r="G33" s="54"/>
      <c r="H33" s="54">
        <f ca="1">IFERROR(H32/H30,0)</f>
        <v>21.408715877768184</v>
      </c>
      <c r="I33" s="54">
        <f ca="1">IFERROR(I32/I30,0)</f>
        <v>21.75214078657179</v>
      </c>
      <c r="J33" s="54">
        <f ca="1">IFERROR(J32/J30,0)</f>
        <v>16.410944660527949</v>
      </c>
      <c r="K33" s="54">
        <f ca="1">IFERROR(K32/K30,0)</f>
        <v>14.387001245553975</v>
      </c>
      <c r="L33" s="54"/>
      <c r="M33" s="54">
        <f ca="1">IFERROR(M32/M30,0)</f>
        <v>10.121744222711202</v>
      </c>
      <c r="N33" s="54">
        <f ca="1">IFERROR(N32/N30,0)</f>
        <v>28.371034786952002</v>
      </c>
      <c r="O33" s="54">
        <f ca="1">IFERROR(O32/O30,0)</f>
        <v>25.552408361667787</v>
      </c>
      <c r="P33" s="54">
        <f ca="1">IFERROR(P32/P30,0)</f>
        <v>21.944662026531336</v>
      </c>
      <c r="Q33" s="54"/>
      <c r="R33" s="54">
        <f ca="1">IFERROR(R32/R30,0)</f>
        <v>17.194747813580509</v>
      </c>
      <c r="S33" s="54">
        <f ca="1">IFERROR(S32/S30,0)</f>
        <v>17.303077283122956</v>
      </c>
      <c r="T33" s="54">
        <f ca="1">IFERROR(T32/T30,0)</f>
        <v>15.70821808789119</v>
      </c>
      <c r="U33" s="54">
        <f ca="1">IFERROR(U32/U30,0)</f>
        <v>13.978745781141713</v>
      </c>
      <c r="V33" s="54"/>
      <c r="W33" s="54">
        <f ca="1">IFERROR(W32/W30,0)</f>
        <v>10.311520916809163</v>
      </c>
      <c r="X33" s="54">
        <f ca="1">IFERROR(X32/X30,0)</f>
        <v>10.471512456453258</v>
      </c>
      <c r="Y33" s="54">
        <f ca="1">IFERROR(Y32/Y30,0)</f>
        <v>10.110999715446427</v>
      </c>
      <c r="Z33" s="54">
        <f ca="1">IFERROR(Z32/Z30,0)</f>
        <v>9.1687649245100165</v>
      </c>
      <c r="AA33" s="54"/>
    </row>
    <row r="34" spans="1:27" x14ac:dyDescent="0.25">
      <c r="A34" t="s">
        <v>2577</v>
      </c>
      <c r="B34" s="44" t="s">
        <v>2578</v>
      </c>
      <c r="C34" s="6">
        <f>$C$16</f>
        <v>3</v>
      </c>
      <c r="D34" s="6">
        <f>$C$16</f>
        <v>3</v>
      </c>
      <c r="E34" s="6">
        <f>$C$16</f>
        <v>3</v>
      </c>
      <c r="F34" s="6">
        <f>$C$16</f>
        <v>3</v>
      </c>
      <c r="G34" s="45"/>
      <c r="H34" s="6">
        <f>$C$16</f>
        <v>3</v>
      </c>
      <c r="I34" s="6">
        <f>$C$16</f>
        <v>3</v>
      </c>
      <c r="J34" s="6">
        <f>$C$16</f>
        <v>3</v>
      </c>
      <c r="K34" s="6">
        <f>$C$16</f>
        <v>3</v>
      </c>
      <c r="L34" s="45"/>
      <c r="M34" s="6">
        <f>$C$16</f>
        <v>3</v>
      </c>
      <c r="N34" s="6">
        <f>$C$16</f>
        <v>3</v>
      </c>
      <c r="O34" s="6">
        <f>$C$16</f>
        <v>3</v>
      </c>
      <c r="P34" s="6">
        <f>$C$16</f>
        <v>3</v>
      </c>
      <c r="Q34" s="45"/>
      <c r="R34" s="6">
        <f>$C$16</f>
        <v>3</v>
      </c>
      <c r="S34" s="6">
        <f>$C$16</f>
        <v>3</v>
      </c>
      <c r="T34" s="6">
        <f>$C$16</f>
        <v>3</v>
      </c>
      <c r="U34" s="6">
        <f>$C$16</f>
        <v>3</v>
      </c>
      <c r="V34" s="45"/>
      <c r="W34" s="6">
        <f>$C$16</f>
        <v>3</v>
      </c>
      <c r="X34" s="6">
        <f>$C$16</f>
        <v>3</v>
      </c>
      <c r="Y34" s="6">
        <f>$C$16</f>
        <v>3</v>
      </c>
      <c r="Z34" s="6">
        <f>$C$16</f>
        <v>3</v>
      </c>
      <c r="AA34" s="45"/>
    </row>
    <row r="35" spans="1:27" x14ac:dyDescent="0.25">
      <c r="A35" t="s">
        <v>2580</v>
      </c>
      <c r="B35" s="39" t="s">
        <v>2581</v>
      </c>
      <c r="C35" s="42">
        <f ca="1">C32-C31</f>
        <v>0</v>
      </c>
      <c r="D35" s="42">
        <f ca="1">D32-D31</f>
        <v>18346066.183656964</v>
      </c>
      <c r="E35" s="42">
        <f ca="1">E32-E31</f>
        <v>17878915.668328241</v>
      </c>
      <c r="F35" s="42">
        <f ca="1">F32-F31</f>
        <v>17771440.602964491</v>
      </c>
      <c r="G35" s="42"/>
      <c r="H35" s="42">
        <f ca="1">H32-H31</f>
        <v>16335764.016626999</v>
      </c>
      <c r="I35" s="42">
        <f ca="1">I32-I31</f>
        <v>16453525.233706176</v>
      </c>
      <c r="J35" s="42">
        <f ca="1">J32-J31</f>
        <v>15716198.803754462</v>
      </c>
      <c r="K35" s="42">
        <f ca="1">K32-K31</f>
        <v>15437490.56655336</v>
      </c>
      <c r="L35" s="42"/>
      <c r="M35" s="42">
        <f ca="1">M32-M31</f>
        <v>13651515.867205571</v>
      </c>
      <c r="N35" s="42">
        <f ca="1">N32-N31</f>
        <v>62223542.678352736</v>
      </c>
      <c r="O35" s="42">
        <f ca="1">O32-O31</f>
        <v>62029110.564378597</v>
      </c>
      <c r="P35" s="42">
        <f ca="1">P32-P31</f>
        <v>61587261.531306073</v>
      </c>
      <c r="Q35" s="42"/>
      <c r="R35" s="42">
        <f ca="1">R32-R31</f>
        <v>59888514.433343992</v>
      </c>
      <c r="S35" s="42">
        <f ca="1">S32-S31</f>
        <v>61026401.375861347</v>
      </c>
      <c r="T35" s="42">
        <f ca="1">T32-T31</f>
        <v>60972166.606757522</v>
      </c>
      <c r="U35" s="42">
        <f ca="1">U32-U31</f>
        <v>60806383.556408092</v>
      </c>
      <c r="V35" s="42"/>
      <c r="W35" s="42">
        <f ca="1">W32-W31</f>
        <v>56747517.258838832</v>
      </c>
      <c r="X35" s="42">
        <f ca="1">X32-X31</f>
        <v>59520531.233312644</v>
      </c>
      <c r="Y35" s="42">
        <f ca="1">Y32-Y31</f>
        <v>61189534.60312447</v>
      </c>
      <c r="Z35" s="42">
        <f ca="1">Z32-Z31</f>
        <v>61381229.814129598</v>
      </c>
      <c r="AA35" s="42"/>
    </row>
    <row r="36" spans="1:27" x14ac:dyDescent="0.25">
      <c r="A36" t="s">
        <v>2583</v>
      </c>
    </row>
    <row r="37" spans="1:27" x14ac:dyDescent="0.25">
      <c r="A37" t="s">
        <v>2584</v>
      </c>
      <c r="B37" s="31" t="s">
        <v>2585</v>
      </c>
    </row>
    <row r="38" spans="1:27" x14ac:dyDescent="0.25">
      <c r="A38" t="s">
        <v>2586</v>
      </c>
      <c r="B38" s="32" t="s">
        <v>2587</v>
      </c>
      <c r="C38" s="24">
        <f ca="1">C30*2</f>
        <v>0</v>
      </c>
      <c r="D38" s="24">
        <f ca="1">D30*2</f>
        <v>769289.21089535626</v>
      </c>
      <c r="E38" s="24">
        <f ca="1">E30*2</f>
        <v>926495.80444784043</v>
      </c>
      <c r="F38" s="24">
        <f ca="1">F30*2</f>
        <v>955273.14148025599</v>
      </c>
      <c r="G38" s="33"/>
      <c r="H38" s="24">
        <f ca="1">H30*2</f>
        <v>1774785.8270065815</v>
      </c>
      <c r="I38" s="24">
        <f ca="1">I30*2</f>
        <v>1754842.3319739976</v>
      </c>
      <c r="J38" s="24">
        <f ca="1">J30*2</f>
        <v>2343786.9891464845</v>
      </c>
      <c r="K38" s="24">
        <f ca="1">K30*2</f>
        <v>2711423.3560975306</v>
      </c>
      <c r="L38" s="33"/>
      <c r="M38" s="24">
        <f ca="1">M30*2</f>
        <v>3833756.2934852294</v>
      </c>
      <c r="N38" s="24">
        <f ca="1">N30*2</f>
        <v>4905085.1256846255</v>
      </c>
      <c r="O38" s="24">
        <f ca="1">O30*2</f>
        <v>5500885.7209067885</v>
      </c>
      <c r="P38" s="24">
        <f ca="1">P30*2</f>
        <v>6501806.3077668278</v>
      </c>
      <c r="Q38" s="33"/>
      <c r="R38" s="24">
        <f ca="1">R30*2</f>
        <v>8438123.0607065782</v>
      </c>
      <c r="S38" s="24">
        <f ca="1">S30*2</f>
        <v>8533324.7059875708</v>
      </c>
      <c r="T38" s="24">
        <f ca="1">T30*2</f>
        <v>9595706.6813094448</v>
      </c>
      <c r="U38" s="24">
        <f ca="1">U30*2</f>
        <v>11077109.310765851</v>
      </c>
      <c r="V38" s="33"/>
      <c r="W38" s="24">
        <f ca="1">W30*2</f>
        <v>15522766.850978015</v>
      </c>
      <c r="X38" s="24">
        <f ca="1">X30*2</f>
        <v>15932659.305654738</v>
      </c>
      <c r="Y38" s="24">
        <f ca="1">Y30*2</f>
        <v>17209826.199320275</v>
      </c>
      <c r="Z38" s="24">
        <f ca="1">Z30*2</f>
        <v>19900654.528185025</v>
      </c>
      <c r="AA38" s="33"/>
    </row>
    <row r="39" spans="1:27" x14ac:dyDescent="0.25">
      <c r="A39" t="s">
        <v>2589</v>
      </c>
      <c r="B39" s="32" t="s">
        <v>2590</v>
      </c>
      <c r="C39" s="24">
        <f ca="1">C30*1.5</f>
        <v>0</v>
      </c>
      <c r="D39" s="24">
        <f ca="1">D30*1.5</f>
        <v>576966.90817151719</v>
      </c>
      <c r="E39" s="24">
        <f ca="1">E30*1.5</f>
        <v>694871.85333588033</v>
      </c>
      <c r="F39" s="24">
        <f ca="1">F30*1.5</f>
        <v>716454.85611019202</v>
      </c>
      <c r="G39" s="33"/>
      <c r="H39" s="24">
        <f ca="1">H30*1.5</f>
        <v>1331089.3702549362</v>
      </c>
      <c r="I39" s="24">
        <f ca="1">I30*1.5</f>
        <v>1316131.7489804982</v>
      </c>
      <c r="J39" s="24">
        <f ca="1">J30*1.5</f>
        <v>1757840.2418598635</v>
      </c>
      <c r="K39" s="24">
        <f ca="1">K30*1.5</f>
        <v>2033567.5170731479</v>
      </c>
      <c r="L39" s="33"/>
      <c r="M39" s="24">
        <f ca="1">M30*1.5</f>
        <v>2875317.2201139219</v>
      </c>
      <c r="N39" s="24">
        <f ca="1">N30*1.5</f>
        <v>3678813.8442634689</v>
      </c>
      <c r="O39" s="24">
        <f ca="1">O30*1.5</f>
        <v>4125664.2906800914</v>
      </c>
      <c r="P39" s="24">
        <f ca="1">P30*1.5</f>
        <v>4876354.7308251206</v>
      </c>
      <c r="Q39" s="33"/>
      <c r="R39" s="24">
        <f ca="1">R30*1.5</f>
        <v>6328592.2955299336</v>
      </c>
      <c r="S39" s="24">
        <f ca="1">S30*1.5</f>
        <v>6399993.5294906776</v>
      </c>
      <c r="T39" s="24">
        <f ca="1">T30*1.5</f>
        <v>7196780.0109820832</v>
      </c>
      <c r="U39" s="24">
        <f ca="1">U30*1.5</f>
        <v>8307831.9830743885</v>
      </c>
      <c r="V39" s="33"/>
      <c r="W39" s="24">
        <f ca="1">W30*1.5</f>
        <v>11642075.138233511</v>
      </c>
      <c r="X39" s="24">
        <f ca="1">X30*1.5</f>
        <v>11949494.479241055</v>
      </c>
      <c r="Y39" s="24">
        <f ca="1">Y30*1.5</f>
        <v>12907369.649490207</v>
      </c>
      <c r="Z39" s="24">
        <f ca="1">Z30*1.5</f>
        <v>14925490.896138769</v>
      </c>
      <c r="AA39" s="33"/>
    </row>
    <row r="40" spans="1:27" x14ac:dyDescent="0.25">
      <c r="A40" t="s">
        <v>2592</v>
      </c>
      <c r="B40" s="32" t="s">
        <v>2593</v>
      </c>
      <c r="C40" s="24">
        <f ca="1">C30</f>
        <v>0</v>
      </c>
      <c r="D40" s="24">
        <f ca="1">D30</f>
        <v>384644.60544767813</v>
      </c>
      <c r="E40" s="24">
        <f ca="1">E30</f>
        <v>463247.90222392022</v>
      </c>
      <c r="F40" s="24">
        <f ca="1">F30</f>
        <v>477636.57074012799</v>
      </c>
      <c r="G40" s="33"/>
      <c r="H40" s="24">
        <f ca="1">H30</f>
        <v>887392.91350329074</v>
      </c>
      <c r="I40" s="24">
        <f ca="1">I30</f>
        <v>877421.16598699882</v>
      </c>
      <c r="J40" s="24">
        <f ca="1">J30</f>
        <v>1171893.4945732423</v>
      </c>
      <c r="K40" s="24">
        <f ca="1">K30</f>
        <v>1355711.6780487653</v>
      </c>
      <c r="L40" s="33"/>
      <c r="M40" s="24">
        <f ca="1">M30</f>
        <v>1916878.1467426147</v>
      </c>
      <c r="N40" s="24">
        <f ca="1">N30</f>
        <v>2452542.5628423127</v>
      </c>
      <c r="O40" s="24">
        <f ca="1">O30</f>
        <v>2750442.8604533942</v>
      </c>
      <c r="P40" s="24">
        <f ca="1">P30</f>
        <v>3250903.1538834139</v>
      </c>
      <c r="Q40" s="33"/>
      <c r="R40" s="24">
        <f ca="1">R30</f>
        <v>4219061.5303532891</v>
      </c>
      <c r="S40" s="24">
        <f ca="1">S30</f>
        <v>4266662.3529937854</v>
      </c>
      <c r="T40" s="24">
        <f ca="1">T30</f>
        <v>4797853.3406547224</v>
      </c>
      <c r="U40" s="24">
        <f ca="1">U30</f>
        <v>5538554.6553829256</v>
      </c>
      <c r="V40" s="33"/>
      <c r="W40" s="24">
        <f ca="1">W30</f>
        <v>7761383.4254890075</v>
      </c>
      <c r="X40" s="24">
        <f ca="1">X30</f>
        <v>7966329.652827369</v>
      </c>
      <c r="Y40" s="24">
        <f ca="1">Y30</f>
        <v>8604913.0996601377</v>
      </c>
      <c r="Z40" s="24">
        <f ca="1">Z30</f>
        <v>9950327.2640925124</v>
      </c>
      <c r="AA40" s="33"/>
    </row>
    <row r="41" spans="1:27" x14ac:dyDescent="0.25">
      <c r="A41" t="s">
        <v>2595</v>
      </c>
      <c r="B41" s="32" t="s">
        <v>2596</v>
      </c>
      <c r="C41" s="24">
        <f ca="1">C30*0.7</f>
        <v>0</v>
      </c>
      <c r="D41" s="24">
        <f ca="1">D30*0.7</f>
        <v>269251.2238133747</v>
      </c>
      <c r="E41" s="24">
        <f ca="1">E30*0.7</f>
        <v>324273.53155674413</v>
      </c>
      <c r="F41" s="24">
        <f ca="1">F30*0.7</f>
        <v>334345.59951808956</v>
      </c>
      <c r="G41" s="33"/>
      <c r="H41" s="24">
        <f ca="1">H30*0.7</f>
        <v>621175.03945230343</v>
      </c>
      <c r="I41" s="24">
        <f ca="1">I30*0.7</f>
        <v>614194.81619089912</v>
      </c>
      <c r="J41" s="24">
        <f ca="1">J30*0.7</f>
        <v>820325.44620126951</v>
      </c>
      <c r="K41" s="24">
        <f ca="1">K30*0.7</f>
        <v>948998.17463413568</v>
      </c>
      <c r="L41" s="33"/>
      <c r="M41" s="24">
        <f ca="1">M30*0.7</f>
        <v>1341814.7027198302</v>
      </c>
      <c r="N41" s="24">
        <f ca="1">N30*0.7</f>
        <v>1716779.7939896188</v>
      </c>
      <c r="O41" s="24">
        <f ca="1">O30*0.7</f>
        <v>1925310.0023173757</v>
      </c>
      <c r="P41" s="24">
        <f ca="1">P30*0.7</f>
        <v>2275632.2077183896</v>
      </c>
      <c r="Q41" s="33"/>
      <c r="R41" s="24">
        <f ca="1">R30*0.7</f>
        <v>2953343.071247302</v>
      </c>
      <c r="S41" s="24">
        <f ca="1">S30*0.7</f>
        <v>2986663.6470956495</v>
      </c>
      <c r="T41" s="24">
        <f ca="1">T30*0.7</f>
        <v>3358497.3384583057</v>
      </c>
      <c r="U41" s="24">
        <f ca="1">U30*0.7</f>
        <v>3876988.2587680477</v>
      </c>
      <c r="V41" s="33"/>
      <c r="W41" s="24">
        <f ca="1">W30*0.7</f>
        <v>5432968.3978423048</v>
      </c>
      <c r="X41" s="24">
        <f ca="1">X30*0.7</f>
        <v>5576430.7569791581</v>
      </c>
      <c r="Y41" s="24">
        <f ca="1">Y30*0.7</f>
        <v>6023439.1697620964</v>
      </c>
      <c r="Z41" s="24">
        <f ca="1">Z30*0.7</f>
        <v>6965229.084864758</v>
      </c>
      <c r="AA41" s="33"/>
    </row>
    <row r="42" spans="1:27" x14ac:dyDescent="0.25">
      <c r="A42" t="s">
        <v>2598</v>
      </c>
    </row>
    <row r="43" spans="1:27" x14ac:dyDescent="0.25">
      <c r="A43" t="s">
        <v>2599</v>
      </c>
      <c r="B43" s="5" t="s">
        <v>2600</v>
      </c>
    </row>
    <row r="44" spans="1:27" x14ac:dyDescent="0.25">
      <c r="A44" t="s">
        <v>2601</v>
      </c>
      <c r="B44" s="32" t="s">
        <v>2575</v>
      </c>
      <c r="C44" s="6">
        <f ca="1">C33</f>
        <v>0</v>
      </c>
      <c r="D44" s="6">
        <f ca="1">D33</f>
        <v>50.696148402508967</v>
      </c>
      <c r="E44" s="6">
        <f ca="1">E33</f>
        <v>41.594704007285728</v>
      </c>
      <c r="F44" s="6">
        <f ca="1">F33</f>
        <v>40.207034996140528</v>
      </c>
      <c r="G44" s="45"/>
      <c r="H44" s="6">
        <f ca="1">H33</f>
        <v>21.408715877768184</v>
      </c>
      <c r="I44" s="6">
        <f ca="1">I33</f>
        <v>21.75214078657179</v>
      </c>
      <c r="J44" s="6">
        <f ca="1">J33</f>
        <v>16.410944660527949</v>
      </c>
      <c r="K44" s="6">
        <f ca="1">K33</f>
        <v>14.387001245553975</v>
      </c>
      <c r="L44" s="45"/>
      <c r="M44" s="6">
        <f ca="1">M33</f>
        <v>10.121744222711202</v>
      </c>
      <c r="N44" s="6">
        <f ca="1">N33</f>
        <v>28.371034786952002</v>
      </c>
      <c r="O44" s="6">
        <f ca="1">O33</f>
        <v>25.552408361667787</v>
      </c>
      <c r="P44" s="6">
        <f ca="1">P33</f>
        <v>21.944662026531336</v>
      </c>
      <c r="Q44" s="45"/>
      <c r="R44" s="6">
        <f ca="1">R33</f>
        <v>17.194747813580509</v>
      </c>
      <c r="S44" s="6">
        <f ca="1">S33</f>
        <v>17.303077283122956</v>
      </c>
      <c r="T44" s="6">
        <f ca="1">T33</f>
        <v>15.70821808789119</v>
      </c>
      <c r="U44" s="6">
        <f ca="1">U33</f>
        <v>13.978745781141713</v>
      </c>
      <c r="V44" s="45"/>
      <c r="W44" s="6">
        <f ca="1">W33</f>
        <v>10.311520916809163</v>
      </c>
      <c r="X44" s="6">
        <f ca="1">X33</f>
        <v>10.471512456453258</v>
      </c>
      <c r="Y44" s="6">
        <f ca="1">Y33</f>
        <v>10.110999715446427</v>
      </c>
      <c r="Z44" s="6">
        <f ca="1">Z33</f>
        <v>9.1687649245100165</v>
      </c>
      <c r="AA44" s="45"/>
    </row>
    <row r="45" spans="1:27" x14ac:dyDescent="0.25">
      <c r="A45" t="s">
        <v>2603</v>
      </c>
      <c r="B45" s="32" t="s">
        <v>2604</v>
      </c>
      <c r="C45" s="6">
        <f ca="1">IFERROR(C23/C30,0)</f>
        <v>0</v>
      </c>
      <c r="D45" s="6">
        <f ca="1">IFERROR(D23/D30,0)</f>
        <v>0.26868958653329755</v>
      </c>
      <c r="E45" s="6">
        <f ca="1">IFERROR(E23/E30,0)</f>
        <v>0.22066433411995637</v>
      </c>
      <c r="F45" s="6">
        <f ca="1">IFERROR(F23/F30,0)</f>
        <v>0.21340354753856952</v>
      </c>
      <c r="G45" s="45"/>
      <c r="H45" s="6">
        <f ca="1">IFERROR(H23/H30,0)</f>
        <v>0.11315505518738753</v>
      </c>
      <c r="I45" s="6">
        <f ca="1">IFERROR(I23/I30,0)</f>
        <v>0.1150172341798064</v>
      </c>
      <c r="J45" s="6">
        <f ca="1">IFERROR(J23/J30,0)</f>
        <v>8.6926331484803235E-2</v>
      </c>
      <c r="K45" s="6">
        <f ca="1">IFERROR(K23/K30,0)</f>
        <v>7.6339183556851528E-2</v>
      </c>
      <c r="L45" s="45"/>
      <c r="M45" s="6">
        <f ca="1">IFERROR(M23/M30,0)</f>
        <v>5.4191205089297284E-2</v>
      </c>
      <c r="N45" s="6">
        <f ca="1">IFERROR(N23/N30,0)</f>
        <v>0.15244147100949493</v>
      </c>
      <c r="O45" s="6">
        <f ca="1">IFERROR(O23/O30,0)</f>
        <v>0.1370353621113351</v>
      </c>
      <c r="P45" s="6">
        <f ca="1">IFERROR(P23/P30,0)</f>
        <v>0.11689903043134865</v>
      </c>
      <c r="Q45" s="45"/>
      <c r="R45" s="6">
        <f ca="1">IFERROR(R23/R30,0)</f>
        <v>9.2388510031874885E-2</v>
      </c>
      <c r="S45" s="6">
        <f ca="1">IFERROR(S23/S30,0)</f>
        <v>9.5991660701027173E-2</v>
      </c>
      <c r="T45" s="6">
        <f ca="1">IFERROR(T23/T30,0)</f>
        <v>8.6488937915407696E-2</v>
      </c>
      <c r="U45" s="6">
        <f ca="1">IFERROR(U23/U30,0)</f>
        <v>7.5467460266571751E-2</v>
      </c>
      <c r="V45" s="45"/>
      <c r="W45" s="6">
        <f ca="1">IFERROR(W23/W30,0)</f>
        <v>5.802335642756614E-2</v>
      </c>
      <c r="X45" s="6">
        <f ca="1">IFERROR(X23/X30,0)</f>
        <v>6.3553424776234338E-2</v>
      </c>
      <c r="Y45" s="6">
        <f ca="1">IFERROR(Y23/Y30,0)</f>
        <v>6.0752714862191921E-2</v>
      </c>
      <c r="Z45" s="6">
        <f ca="1">IFERROR(Z23/Z30,0)</f>
        <v>5.3440386440676231E-2</v>
      </c>
      <c r="AA45" s="45"/>
    </row>
    <row r="46" spans="1:27" x14ac:dyDescent="0.25">
      <c r="A46" t="s">
        <v>2606</v>
      </c>
      <c r="B46" s="32" t="s">
        <v>2607</v>
      </c>
      <c r="C46" s="6">
        <f ca="1">IFERROR(C24/C30,0)</f>
        <v>0</v>
      </c>
      <c r="D46" s="6">
        <f ca="1">IFERROR(D24/D30,0)</f>
        <v>0</v>
      </c>
      <c r="E46" s="6">
        <f ca="1">IFERROR(E24/E30,0)</f>
        <v>7.4657152984082847E-2</v>
      </c>
      <c r="F46" s="6">
        <f ca="1">IFERROR(F24/F30,0)</f>
        <v>4.1956702414769884E-2</v>
      </c>
      <c r="G46" s="45"/>
      <c r="H46" s="6">
        <f ca="1">IFERROR(H24/H30,0)</f>
        <v>5.1218324214130515E-2</v>
      </c>
      <c r="I46" s="6">
        <f ca="1">IFERROR(I24/I30,0)</f>
        <v>5.2506160607336032E-2</v>
      </c>
      <c r="J46" s="6">
        <f ca="1">IFERROR(J24/J30,0)</f>
        <v>7.7867722729749567E-2</v>
      </c>
      <c r="K46" s="6">
        <f ca="1">IFERROR(K24/K30,0)</f>
        <v>3.6848412660523452E-2</v>
      </c>
      <c r="L46" s="45"/>
      <c r="M46" s="6">
        <f ca="1">IFERROR(M24/M30,0)</f>
        <v>0.16339735075792786</v>
      </c>
      <c r="N46" s="6">
        <f ca="1">IFERROR(N24/N30,0)</f>
        <v>7.9397715570799471E-2</v>
      </c>
      <c r="O46" s="6">
        <f ca="1">IFERROR(O24/O30,0)</f>
        <v>5.3860950729522065E-2</v>
      </c>
      <c r="P46" s="6">
        <f ca="1">IFERROR(P24/P30,0)</f>
        <v>7.6277516389333541E-2</v>
      </c>
      <c r="Q46" s="45"/>
      <c r="R46" s="6">
        <f ca="1">IFERROR(R24/R30,0)</f>
        <v>0.24088279774958254</v>
      </c>
      <c r="S46" s="6">
        <f ca="1">IFERROR(S24/S30,0)</f>
        <v>0.15400448290699773</v>
      </c>
      <c r="T46" s="6">
        <f ca="1">IFERROR(T24/T30,0)</f>
        <v>0.12214696909125425</v>
      </c>
      <c r="U46" s="6">
        <f ca="1">IFERROR(U24/U30,0)</f>
        <v>0.11986469629738335</v>
      </c>
      <c r="V46" s="45"/>
      <c r="W46" s="6">
        <f ca="1">IFERROR(W24/W30,0)</f>
        <v>0.36807887088050467</v>
      </c>
      <c r="X46" s="6">
        <f ca="1">IFERROR(X24/X30,0)</f>
        <v>0.24033517538716651</v>
      </c>
      <c r="Y46" s="6">
        <f ca="1">IFERROR(Y24/Y30,0)</f>
        <v>0.1950435003705418</v>
      </c>
      <c r="Z46" s="6">
        <f ca="1">IFERROR(Z24/Z30,0)</f>
        <v>0.19449496821373219</v>
      </c>
      <c r="AA46" s="45"/>
    </row>
    <row r="47" spans="1:27" x14ac:dyDescent="0.25">
      <c r="A47" t="s">
        <v>2609</v>
      </c>
      <c r="B47" s="32" t="s">
        <v>2610</v>
      </c>
      <c r="C47" s="6">
        <f ca="1">IFERROR(C27/C30,0)</f>
        <v>0</v>
      </c>
      <c r="D47" s="6">
        <f ca="1">IFERROR(D27/D30,0)</f>
        <v>0</v>
      </c>
      <c r="E47" s="6">
        <f ca="1">IFERROR(E27/E30,0)</f>
        <v>0.19394874022058667</v>
      </c>
      <c r="F47" s="6">
        <f ca="1">IFERROR(F27/F30,0)</f>
        <v>0.44253944891456992</v>
      </c>
      <c r="G47" s="45"/>
      <c r="H47" s="6">
        <f ca="1">IFERROR(H27/H30,0)</f>
        <v>0.39966251610418563</v>
      </c>
      <c r="I47" s="6">
        <f ca="1">IFERROR(I27/I30,0)</f>
        <v>0.64065009214668844</v>
      </c>
      <c r="J47" s="6">
        <f ca="1">IFERROR(J27/J30,0)</f>
        <v>0.72371498776467635</v>
      </c>
      <c r="K47" s="6">
        <f ca="1">IFERROR(K27/K30,0)</f>
        <v>0.84706496680676913</v>
      </c>
      <c r="L47" s="45"/>
      <c r="M47" s="6">
        <f ca="1">IFERROR(M27/M30,0)</f>
        <v>0.74208084123102436</v>
      </c>
      <c r="N47" s="6">
        <f ca="1">IFERROR(N27/N30,0)</f>
        <v>0.70838808522696417</v>
      </c>
      <c r="O47" s="6">
        <f ca="1">IFERROR(O27/O30,0)</f>
        <v>0.7731242694345849</v>
      </c>
      <c r="P47" s="6">
        <f ca="1">IFERROR(P27/P30,0)</f>
        <v>0.80638720427922994</v>
      </c>
      <c r="Q47" s="45"/>
      <c r="R47" s="6">
        <f ca="1">IFERROR(R27/R30,0)</f>
        <v>0.74661259289976134</v>
      </c>
      <c r="S47" s="6">
        <f ca="1">IFERROR(S27/S30,0)</f>
        <v>0.85303472204825792</v>
      </c>
      <c r="T47" s="6">
        <f ca="1">IFERROR(T27/T30,0)</f>
        <v>0.86974446288112073</v>
      </c>
      <c r="U47" s="6">
        <f ca="1">IFERROR(U27/U30,0)</f>
        <v>0.87879339845907745</v>
      </c>
      <c r="V47" s="45"/>
      <c r="W47" s="6">
        <f ca="1">IFERROR(W27/W30,0)</f>
        <v>0.7453450658193056</v>
      </c>
      <c r="X47" s="6">
        <f ca="1">IFERROR(X27/X30,0)</f>
        <v>0.85691358840791643</v>
      </c>
      <c r="Y47" s="6">
        <f ca="1">IFERROR(Y27/Y30,0)</f>
        <v>0.90627473744136899</v>
      </c>
      <c r="Z47" s="6">
        <f ca="1">IFERROR(Z27/Z30,0)</f>
        <v>0.89439723187152853</v>
      </c>
      <c r="AA47" s="45"/>
    </row>
  </sheetData>
  <mergeCells count="3">
    <mergeCell ref="B1:G1"/>
    <mergeCell ref="B2:G2"/>
    <mergeCell ref="B4:F4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E95E5-03CF-4A08-BBA0-E2DFD37957B6}">
  <sheetPr codeName="Sheet20">
    <tabColor rgb="FFBF8F00"/>
    <pageSetUpPr fitToPage="1"/>
  </sheetPr>
  <dimension ref="A1:AB39"/>
  <sheetViews>
    <sheetView topLeftCell="B1" workbookViewId="0">
      <pane xSplit="1" ySplit="2" topLeftCell="C3" activePane="bottomRight" state="frozen"/>
      <selection activeCell="B1" sqref="B1"/>
      <selection pane="topRight" activeCell="C1" sqref="C1"/>
      <selection pane="bottomLeft" activeCell="B3" sqref="B3"/>
      <selection pane="bottomRight" activeCell="B1" sqref="B1:G1"/>
    </sheetView>
  </sheetViews>
  <sheetFormatPr defaultRowHeight="15" x14ac:dyDescent="0.25"/>
  <cols>
    <col min="1" max="1" width="14.5703125" hidden="1" customWidth="1"/>
    <col min="2" max="2" width="36.42578125" bestFit="1" customWidth="1"/>
    <col min="3" max="3" width="7.28515625" bestFit="1" customWidth="1"/>
    <col min="4" max="4" width="10.85546875" bestFit="1" customWidth="1"/>
    <col min="5" max="6" width="10.140625" bestFit="1" customWidth="1"/>
    <col min="7" max="8" width="10.85546875" bestFit="1" customWidth="1"/>
    <col min="9" max="11" width="10.140625" bestFit="1" customWidth="1"/>
    <col min="12" max="14" width="10.85546875" bestFit="1" customWidth="1"/>
    <col min="15" max="16" width="10.140625" bestFit="1" customWidth="1"/>
    <col min="17" max="18" width="10.85546875" bestFit="1" customWidth="1"/>
    <col min="19" max="21" width="10.140625" bestFit="1" customWidth="1"/>
    <col min="22" max="22" width="10.85546875" bestFit="1" customWidth="1"/>
    <col min="23" max="28" width="11.140625" bestFit="1" customWidth="1"/>
  </cols>
  <sheetData>
    <row r="1" spans="1:28" x14ac:dyDescent="0.25">
      <c r="A1" t="s">
        <v>2612</v>
      </c>
      <c r="B1" s="111" t="s">
        <v>294</v>
      </c>
      <c r="C1" s="111"/>
      <c r="D1" s="111"/>
      <c r="E1" s="111"/>
      <c r="F1" s="111"/>
      <c r="G1" s="111"/>
    </row>
    <row r="2" spans="1:28" x14ac:dyDescent="0.25">
      <c r="A2" t="s">
        <v>2613</v>
      </c>
      <c r="B2" s="112" t="s">
        <v>2075</v>
      </c>
      <c r="C2" s="112"/>
      <c r="D2" s="112"/>
      <c r="E2" s="112"/>
      <c r="F2" s="112"/>
      <c r="G2" s="112"/>
    </row>
    <row r="3" spans="1:28" x14ac:dyDescent="0.25">
      <c r="A3" t="s">
        <v>2614</v>
      </c>
    </row>
    <row r="4" spans="1:28" x14ac:dyDescent="0.25">
      <c r="A4" t="s">
        <v>2615</v>
      </c>
      <c r="B4" s="31" t="s">
        <v>2616</v>
      </c>
      <c r="C4" s="50" t="s">
        <v>5002</v>
      </c>
      <c r="D4" s="50" t="s">
        <v>5003</v>
      </c>
      <c r="E4" s="50" t="s">
        <v>5004</v>
      </c>
      <c r="F4" s="50" t="s">
        <v>5005</v>
      </c>
      <c r="G4" s="51" t="s">
        <v>5006</v>
      </c>
      <c r="H4" s="50" t="s">
        <v>5007</v>
      </c>
      <c r="I4" s="50" t="s">
        <v>5008</v>
      </c>
      <c r="J4" s="50" t="s">
        <v>5009</v>
      </c>
      <c r="K4" s="50" t="s">
        <v>5010</v>
      </c>
      <c r="L4" s="51" t="s">
        <v>5011</v>
      </c>
      <c r="M4" s="50" t="s">
        <v>5012</v>
      </c>
      <c r="N4" s="50" t="s">
        <v>5013</v>
      </c>
      <c r="O4" s="50" t="s">
        <v>5014</v>
      </c>
      <c r="P4" s="50" t="s">
        <v>5015</v>
      </c>
      <c r="Q4" s="51" t="s">
        <v>5016</v>
      </c>
      <c r="R4" s="50" t="s">
        <v>5017</v>
      </c>
      <c r="S4" s="50" t="s">
        <v>5018</v>
      </c>
      <c r="T4" s="50" t="s">
        <v>5019</v>
      </c>
      <c r="U4" s="50" t="s">
        <v>5020</v>
      </c>
      <c r="V4" s="51" t="s">
        <v>5021</v>
      </c>
      <c r="W4" s="50" t="s">
        <v>5022</v>
      </c>
      <c r="X4" s="50" t="s">
        <v>5023</v>
      </c>
      <c r="Y4" s="50" t="s">
        <v>5024</v>
      </c>
      <c r="Z4" s="50" t="s">
        <v>5025</v>
      </c>
      <c r="AA4" s="51" t="s">
        <v>5026</v>
      </c>
      <c r="AB4" s="52" t="s">
        <v>5027</v>
      </c>
    </row>
    <row r="5" spans="1:28" x14ac:dyDescent="0.25">
      <c r="A5" t="s">
        <v>2617</v>
      </c>
      <c r="B5" s="32" t="s">
        <v>2376</v>
      </c>
      <c r="C5" s="24">
        <f ca="1">'Income Statement'!C23</f>
        <v>0</v>
      </c>
      <c r="D5" s="24">
        <f ca="1">'Income Statement'!D23</f>
        <v>-500000</v>
      </c>
      <c r="E5" s="24">
        <f ca="1">'Income Statement'!E23</f>
        <v>-283840.625</v>
      </c>
      <c r="F5" s="24">
        <f ca="1">'Income Statement'!F23</f>
        <v>-116809.05981512414</v>
      </c>
      <c r="G5" s="33">
        <f t="shared" ref="G5:G14" ca="1" si="0">SUM(C5:F5)</f>
        <v>-900649.68481512414</v>
      </c>
      <c r="H5" s="24">
        <f ca="1">'Income Statement'!H23</f>
        <v>-281407.55804800603</v>
      </c>
      <c r="I5" s="24">
        <f ca="1">'Income Statement'!I23</f>
        <v>12845.974530302081</v>
      </c>
      <c r="J5" s="24">
        <f ca="1">'Income Statement'!J23</f>
        <v>41090.555807016979</v>
      </c>
      <c r="K5" s="24">
        <f ca="1">'Income Statement'!K23</f>
        <v>167746.31322546801</v>
      </c>
      <c r="L5" s="33">
        <f t="shared" ref="L5:L14" ca="1" si="1">SUM(H5:K5)</f>
        <v>-59724.714485218952</v>
      </c>
      <c r="M5" s="24">
        <f ca="1">'Income Statement'!M23</f>
        <v>-259975.29326624004</v>
      </c>
      <c r="N5" s="24">
        <f ca="1">'Income Statement'!N23</f>
        <v>21520.059446258736</v>
      </c>
      <c r="O5" s="24">
        <f ca="1">'Income Statement'!O23</f>
        <v>526768.77885910147</v>
      </c>
      <c r="P5" s="24">
        <f ca="1">'Income Statement'!P23</f>
        <v>887031.84721752885</v>
      </c>
      <c r="Q5" s="33">
        <f t="shared" ref="Q5:Q14" ca="1" si="2">SUM(M5:P5)</f>
        <v>1175345.392256649</v>
      </c>
      <c r="R5" s="24">
        <f ca="1">'Income Statement'!R23</f>
        <v>973228.03144754621</v>
      </c>
      <c r="S5" s="24">
        <f ca="1">'Income Statement'!S23</f>
        <v>1048189.4104388586</v>
      </c>
      <c r="T5" s="24">
        <f ca="1">'Income Statement'!T23</f>
        <v>1291838.1938789738</v>
      </c>
      <c r="U5" s="24">
        <f ca="1">'Income Statement'!U23</f>
        <v>1808820.8938351816</v>
      </c>
      <c r="V5" s="33">
        <f t="shared" ref="V5:V14" ca="1" si="3">SUM(R5:U5)</f>
        <v>5122076.5296005597</v>
      </c>
      <c r="W5" s="24">
        <f ca="1">'Income Statement'!W23</f>
        <v>2302120.0127489944</v>
      </c>
      <c r="X5" s="24">
        <f ca="1">'Income Statement'!X23</f>
        <v>3080352.6564888856</v>
      </c>
      <c r="Y5" s="24">
        <f ca="1">'Income Statement'!Y23</f>
        <v>3262253.710310143</v>
      </c>
      <c r="Z5" s="24">
        <f ca="1">'Income Statement'!Z23</f>
        <v>3905437.7043022551</v>
      </c>
      <c r="AA5" s="33">
        <f t="shared" ref="AA5:AA14" ca="1" si="4">SUM(W5:Z5)</f>
        <v>12550164.083850278</v>
      </c>
      <c r="AB5" s="34">
        <f ca="1">SUM(G5,L5,Q5,V5,AA5)</f>
        <v>17887211.606407143</v>
      </c>
    </row>
    <row r="6" spans="1:28" x14ac:dyDescent="0.25">
      <c r="A6" t="s">
        <v>2619</v>
      </c>
      <c r="B6" s="32" t="s">
        <v>2620</v>
      </c>
      <c r="C6" s="24">
        <f>'Staffing Expense'!C65</f>
        <v>0</v>
      </c>
      <c r="D6" s="24">
        <f>'Staffing Expense'!D65</f>
        <v>0</v>
      </c>
      <c r="E6" s="24">
        <f>'Staffing Expense'!E65</f>
        <v>52500</v>
      </c>
      <c r="F6" s="24">
        <f>'Staffing Expense'!F65</f>
        <v>52500</v>
      </c>
      <c r="G6" s="33">
        <f t="shared" si="0"/>
        <v>105000</v>
      </c>
      <c r="H6" s="24">
        <f>'Staffing Expense'!H65</f>
        <v>75000</v>
      </c>
      <c r="I6" s="24">
        <f>'Staffing Expense'!I65</f>
        <v>75000</v>
      </c>
      <c r="J6" s="24">
        <f>'Staffing Expense'!J65</f>
        <v>105000</v>
      </c>
      <c r="K6" s="24">
        <f>'Staffing Expense'!K65</f>
        <v>105000</v>
      </c>
      <c r="L6" s="33">
        <f t="shared" si="1"/>
        <v>360000</v>
      </c>
      <c r="M6" s="24">
        <f>'Staffing Expense'!M65</f>
        <v>157500</v>
      </c>
      <c r="N6" s="24">
        <f>'Staffing Expense'!N65</f>
        <v>157500</v>
      </c>
      <c r="O6" s="24">
        <f>'Staffing Expense'!O65</f>
        <v>172500</v>
      </c>
      <c r="P6" s="24">
        <f>'Staffing Expense'!P65</f>
        <v>172500</v>
      </c>
      <c r="Q6" s="33">
        <f t="shared" si="2"/>
        <v>660000</v>
      </c>
      <c r="R6" s="24">
        <f>'Staffing Expense'!R65</f>
        <v>232500</v>
      </c>
      <c r="S6" s="24">
        <f>'Staffing Expense'!S65</f>
        <v>232500</v>
      </c>
      <c r="T6" s="24">
        <f>'Staffing Expense'!T65</f>
        <v>247500</v>
      </c>
      <c r="U6" s="24">
        <f>'Staffing Expense'!U65</f>
        <v>247500</v>
      </c>
      <c r="V6" s="33">
        <f t="shared" si="3"/>
        <v>960000</v>
      </c>
      <c r="W6" s="24">
        <f>'Staffing Expense'!W65</f>
        <v>307500</v>
      </c>
      <c r="X6" s="24">
        <f>'Staffing Expense'!X65</f>
        <v>307500</v>
      </c>
      <c r="Y6" s="24">
        <f>'Staffing Expense'!Y65</f>
        <v>322500</v>
      </c>
      <c r="Z6" s="24">
        <f>'Staffing Expense'!Z65</f>
        <v>322500</v>
      </c>
      <c r="AA6" s="33">
        <f t="shared" si="4"/>
        <v>1260000</v>
      </c>
      <c r="AB6" s="34">
        <f>SUM(G6,L6,Q6,V6,AA6)</f>
        <v>3345000</v>
      </c>
    </row>
    <row r="7" spans="1:28" x14ac:dyDescent="0.25">
      <c r="A7" t="s">
        <v>2622</v>
      </c>
      <c r="B7" s="32" t="s">
        <v>2623</v>
      </c>
      <c r="C7" s="24">
        <f>C31-0</f>
        <v>0</v>
      </c>
      <c r="D7" s="24">
        <f t="shared" ref="D7:F8" si="5">D31-C31</f>
        <v>0</v>
      </c>
      <c r="E7" s="24">
        <f t="shared" si="5"/>
        <v>917028.60050083266</v>
      </c>
      <c r="F7" s="24">
        <f t="shared" si="5"/>
        <v>1224302.0172066777</v>
      </c>
      <c r="G7" s="33">
        <f t="shared" si="0"/>
        <v>2141330.6177075105</v>
      </c>
      <c r="H7" s="24">
        <f>H31-F31</f>
        <v>1432651.4144575372</v>
      </c>
      <c r="I7" s="24">
        <f t="shared" ref="I7:K8" si="6">I31-H31</f>
        <v>2078750.9206558038</v>
      </c>
      <c r="J7" s="24">
        <f t="shared" si="6"/>
        <v>2885587.0927397693</v>
      </c>
      <c r="K7" s="24">
        <f t="shared" si="6"/>
        <v>3002877.4525081888</v>
      </c>
      <c r="L7" s="33">
        <f t="shared" si="1"/>
        <v>9399866.8803613</v>
      </c>
      <c r="M7" s="24">
        <f>M31-K31</f>
        <v>2750173.384675853</v>
      </c>
      <c r="N7" s="24">
        <f t="shared" ref="N7:P8" si="7">N31-M31</f>
        <v>3177615.2630825341</v>
      </c>
      <c r="O7" s="24">
        <f t="shared" si="7"/>
        <v>3914968.2412104458</v>
      </c>
      <c r="P7" s="24">
        <f t="shared" si="7"/>
        <v>5049436.460057985</v>
      </c>
      <c r="Q7" s="33">
        <f t="shared" si="2"/>
        <v>14892193.349026818</v>
      </c>
      <c r="R7" s="24">
        <f>R31-P31</f>
        <v>5657602.8094389848</v>
      </c>
      <c r="S7" s="24">
        <f t="shared" ref="S7:U8" si="8">S31-R31</f>
        <v>5147115.2164739966</v>
      </c>
      <c r="T7" s="24">
        <f t="shared" si="8"/>
        <v>5605943.0191948712</v>
      </c>
      <c r="U7" s="24">
        <f t="shared" si="8"/>
        <v>7321842.933975786</v>
      </c>
      <c r="V7" s="33">
        <f t="shared" si="3"/>
        <v>23732503.979083639</v>
      </c>
      <c r="W7" s="24">
        <f>W31-U31</f>
        <v>10035845.169051498</v>
      </c>
      <c r="X7" s="24">
        <f t="shared" ref="X7:Z8" si="9">X31-W31</f>
        <v>11289328.456951141</v>
      </c>
      <c r="Y7" s="24">
        <f t="shared" si="9"/>
        <v>10451691.725015908</v>
      </c>
      <c r="Z7" s="24">
        <f t="shared" si="9"/>
        <v>11782084.326173916</v>
      </c>
      <c r="AA7" s="33">
        <f t="shared" si="4"/>
        <v>43558949.677192464</v>
      </c>
      <c r="AB7" s="34">
        <f>AB31-Z31</f>
        <v>0</v>
      </c>
    </row>
    <row r="8" spans="1:28" x14ac:dyDescent="0.25">
      <c r="A8" t="s">
        <v>2625</v>
      </c>
      <c r="B8" s="32" t="s">
        <v>2626</v>
      </c>
      <c r="C8" s="24">
        <f>C32-0</f>
        <v>0</v>
      </c>
      <c r="D8" s="24">
        <f t="shared" si="5"/>
        <v>0</v>
      </c>
      <c r="E8" s="24">
        <f t="shared" si="5"/>
        <v>4290000</v>
      </c>
      <c r="F8" s="24">
        <f t="shared" si="5"/>
        <v>-380000</v>
      </c>
      <c r="G8" s="33">
        <f t="shared" si="0"/>
        <v>3910000</v>
      </c>
      <c r="H8" s="24">
        <f>H32-F32</f>
        <v>15137687.5</v>
      </c>
      <c r="I8" s="24">
        <f t="shared" si="6"/>
        <v>4868875</v>
      </c>
      <c r="J8" s="24">
        <f t="shared" si="6"/>
        <v>4352625</v>
      </c>
      <c r="K8" s="24">
        <f t="shared" si="6"/>
        <v>-2083875</v>
      </c>
      <c r="L8" s="33">
        <f t="shared" si="1"/>
        <v>22275312.5</v>
      </c>
      <c r="M8" s="24">
        <f>M32-K32</f>
        <v>16202687.5</v>
      </c>
      <c r="N8" s="24">
        <f t="shared" si="7"/>
        <v>6205212.5</v>
      </c>
      <c r="O8" s="24">
        <f t="shared" si="7"/>
        <v>1451662.5</v>
      </c>
      <c r="P8" s="24">
        <f t="shared" si="7"/>
        <v>2796937.5</v>
      </c>
      <c r="Q8" s="33">
        <f t="shared" si="2"/>
        <v>26656500</v>
      </c>
      <c r="R8" s="24">
        <f>R32-P32</f>
        <v>26976242.5</v>
      </c>
      <c r="S8" s="24">
        <f t="shared" si="8"/>
        <v>1595998.5</v>
      </c>
      <c r="T8" s="24">
        <f t="shared" si="8"/>
        <v>3084766.3250000179</v>
      </c>
      <c r="U8" s="24">
        <f t="shared" si="8"/>
        <v>4759257.4650000334</v>
      </c>
      <c r="V8" s="33">
        <f t="shared" si="3"/>
        <v>36416264.790000051</v>
      </c>
      <c r="W8" s="24">
        <f>W32-U32</f>
        <v>54751936.082999974</v>
      </c>
      <c r="X8" s="24">
        <f t="shared" si="9"/>
        <v>13285784.174600005</v>
      </c>
      <c r="Y8" s="24">
        <f t="shared" si="9"/>
        <v>-8938698.6154799759</v>
      </c>
      <c r="Z8" s="24">
        <f t="shared" si="9"/>
        <v>10045061.942674011</v>
      </c>
      <c r="AA8" s="33">
        <f t="shared" si="4"/>
        <v>69144083.584794015</v>
      </c>
      <c r="AB8" s="34">
        <f>AB32-Z32</f>
        <v>0</v>
      </c>
    </row>
    <row r="9" spans="1:28" x14ac:dyDescent="0.25">
      <c r="A9" t="s">
        <v>2628</v>
      </c>
      <c r="B9" s="32" t="s">
        <v>2629</v>
      </c>
      <c r="C9" s="24">
        <f>0-C33</f>
        <v>0</v>
      </c>
      <c r="D9" s="24">
        <f t="shared" ref="D9:F11" si="10">C33-D33</f>
        <v>0</v>
      </c>
      <c r="E9" s="24">
        <f t="shared" si="10"/>
        <v>-4102500</v>
      </c>
      <c r="F9" s="24">
        <f t="shared" si="10"/>
        <v>805000</v>
      </c>
      <c r="G9" s="33">
        <f t="shared" si="0"/>
        <v>-3297500</v>
      </c>
      <c r="H9" s="24">
        <f>F33-H33</f>
        <v>-8720500</v>
      </c>
      <c r="I9" s="24">
        <f t="shared" ref="I9:K11" si="11">H33-I33</f>
        <v>2728000</v>
      </c>
      <c r="J9" s="24">
        <f t="shared" si="11"/>
        <v>-2518250</v>
      </c>
      <c r="K9" s="24">
        <f t="shared" si="11"/>
        <v>1693250</v>
      </c>
      <c r="L9" s="33">
        <f t="shared" si="1"/>
        <v>-6817500</v>
      </c>
      <c r="M9" s="24">
        <f>K33-M33</f>
        <v>-9629250</v>
      </c>
      <c r="N9" s="24">
        <f t="shared" ref="N9:P11" si="12">M33-N33</f>
        <v>2891037.5</v>
      </c>
      <c r="O9" s="24">
        <f t="shared" si="12"/>
        <v>-253662.5</v>
      </c>
      <c r="P9" s="24">
        <f t="shared" si="12"/>
        <v>-4199337.5</v>
      </c>
      <c r="Q9" s="33">
        <f t="shared" si="2"/>
        <v>-11191212.5</v>
      </c>
      <c r="R9" s="24">
        <f>P33-R33</f>
        <v>-14981622.5</v>
      </c>
      <c r="S9" s="24">
        <f t="shared" ref="S9:U11" si="13">R33-S33</f>
        <v>11553795.5</v>
      </c>
      <c r="T9" s="24">
        <f t="shared" si="13"/>
        <v>-3538763.5250000022</v>
      </c>
      <c r="U9" s="24">
        <f t="shared" si="13"/>
        <v>-5576554.1050000004</v>
      </c>
      <c r="V9" s="33">
        <f t="shared" si="3"/>
        <v>-12543144.630000003</v>
      </c>
      <c r="W9" s="24">
        <f>U33-W33</f>
        <v>-32406442.050999992</v>
      </c>
      <c r="X9" s="24">
        <f t="shared" ref="X9:Z11" si="14">W33-X33</f>
        <v>14493183.663799994</v>
      </c>
      <c r="Y9" s="24">
        <f t="shared" si="14"/>
        <v>8857835.0215599984</v>
      </c>
      <c r="Z9" s="24">
        <f t="shared" si="14"/>
        <v>-15178348.255377993</v>
      </c>
      <c r="AA9" s="33">
        <f t="shared" si="4"/>
        <v>-24233771.621017992</v>
      </c>
      <c r="AB9" s="34">
        <f>Z33-AB33</f>
        <v>0</v>
      </c>
    </row>
    <row r="10" spans="1:28" x14ac:dyDescent="0.25">
      <c r="A10" t="s">
        <v>2631</v>
      </c>
      <c r="B10" s="32" t="s">
        <v>2632</v>
      </c>
      <c r="C10" s="24">
        <f>0-C34</f>
        <v>0</v>
      </c>
      <c r="D10" s="24">
        <f t="shared" si="10"/>
        <v>0</v>
      </c>
      <c r="E10" s="24">
        <f t="shared" si="10"/>
        <v>-898463.47046158824</v>
      </c>
      <c r="F10" s="24">
        <f t="shared" si="10"/>
        <v>-1215266.7775062239</v>
      </c>
      <c r="G10" s="33">
        <f t="shared" si="0"/>
        <v>-2113730.2479678122</v>
      </c>
      <c r="H10" s="24">
        <f>F34-H34</f>
        <v>-1432846.5978696793</v>
      </c>
      <c r="I10" s="24">
        <f t="shared" si="11"/>
        <v>-2074622.6625727639</v>
      </c>
      <c r="J10" s="24">
        <f t="shared" si="11"/>
        <v>-2859969.3524555219</v>
      </c>
      <c r="K10" s="24">
        <f t="shared" si="11"/>
        <v>-3002589.814793488</v>
      </c>
      <c r="L10" s="33">
        <f t="shared" si="1"/>
        <v>-9370028.4276914522</v>
      </c>
      <c r="M10" s="24">
        <f>K34-M34</f>
        <v>-2741026.8010619991</v>
      </c>
      <c r="N10" s="24">
        <f t="shared" si="12"/>
        <v>-3148733.8235737085</v>
      </c>
      <c r="O10" s="24">
        <f t="shared" si="12"/>
        <v>-3890821.9708010294</v>
      </c>
      <c r="P10" s="24">
        <f t="shared" si="12"/>
        <v>-4950525.7853297703</v>
      </c>
      <c r="Q10" s="33">
        <f t="shared" si="2"/>
        <v>-14731108.380766507</v>
      </c>
      <c r="R10" s="24">
        <f>P34-R34</f>
        <v>-5285177.6313812695</v>
      </c>
      <c r="S10" s="24">
        <f t="shared" si="13"/>
        <v>-4896066.6557911523</v>
      </c>
      <c r="T10" s="24">
        <f t="shared" si="13"/>
        <v>-5332952.42390313</v>
      </c>
      <c r="U10" s="24">
        <f t="shared" si="13"/>
        <v>-6943388.9140517265</v>
      </c>
      <c r="V10" s="33">
        <f t="shared" si="3"/>
        <v>-22457585.625127278</v>
      </c>
      <c r="W10" s="24">
        <f>U34-W34</f>
        <v>-9176635.7196466625</v>
      </c>
      <c r="X10" s="24">
        <f t="shared" si="14"/>
        <v>-10415472.891247198</v>
      </c>
      <c r="Y10" s="24">
        <f t="shared" si="14"/>
        <v>-9719592.3085559607</v>
      </c>
      <c r="Z10" s="24">
        <f t="shared" si="14"/>
        <v>-11011298.01119855</v>
      </c>
      <c r="AA10" s="33">
        <f t="shared" si="4"/>
        <v>-40322998.930648372</v>
      </c>
      <c r="AB10" s="34">
        <f>Z34-AB34</f>
        <v>0</v>
      </c>
    </row>
    <row r="11" spans="1:28" x14ac:dyDescent="0.25">
      <c r="A11" t="s">
        <v>2634</v>
      </c>
      <c r="B11" s="32" t="s">
        <v>2635</v>
      </c>
      <c r="C11" s="24">
        <f>0-C35</f>
        <v>0</v>
      </c>
      <c r="D11" s="24">
        <f t="shared" si="10"/>
        <v>0</v>
      </c>
      <c r="E11" s="24">
        <f t="shared" si="10"/>
        <v>-4131000</v>
      </c>
      <c r="F11" s="24">
        <f t="shared" si="10"/>
        <v>300500</v>
      </c>
      <c r="G11" s="33">
        <f t="shared" si="0"/>
        <v>-3830500</v>
      </c>
      <c r="H11" s="24">
        <f>F35-H35</f>
        <v>-15089987.5</v>
      </c>
      <c r="I11" s="24">
        <f t="shared" si="11"/>
        <v>-4868875</v>
      </c>
      <c r="J11" s="24">
        <f t="shared" si="11"/>
        <v>-4145925</v>
      </c>
      <c r="K11" s="24">
        <f t="shared" si="11"/>
        <v>1877175</v>
      </c>
      <c r="L11" s="33">
        <f t="shared" si="1"/>
        <v>-22227612.5</v>
      </c>
      <c r="M11" s="24">
        <f>K35-M35</f>
        <v>-14682887.5</v>
      </c>
      <c r="N11" s="24">
        <f t="shared" si="12"/>
        <v>-6091181.25</v>
      </c>
      <c r="O11" s="24">
        <f t="shared" si="12"/>
        <v>-1987071.25</v>
      </c>
      <c r="P11" s="24">
        <f t="shared" si="12"/>
        <v>-3037598.75</v>
      </c>
      <c r="Q11" s="33">
        <f t="shared" si="2"/>
        <v>-25798738.75</v>
      </c>
      <c r="R11" s="24">
        <f>P35-R35</f>
        <v>-23172460</v>
      </c>
      <c r="S11" s="24">
        <f t="shared" si="13"/>
        <v>-1401606</v>
      </c>
      <c r="T11" s="24">
        <f t="shared" si="13"/>
        <v>-4503468.7000000179</v>
      </c>
      <c r="U11" s="24">
        <f t="shared" si="13"/>
        <v>-6656428.3400000334</v>
      </c>
      <c r="V11" s="33">
        <f t="shared" si="3"/>
        <v>-35733963.040000051</v>
      </c>
      <c r="W11" s="24">
        <f>U35-W35</f>
        <v>-41925859.099699974</v>
      </c>
      <c r="X11" s="24">
        <f t="shared" si="14"/>
        <v>-12564964.132139981</v>
      </c>
      <c r="Y11" s="24">
        <f t="shared" si="14"/>
        <v>5953378.3789319992</v>
      </c>
      <c r="Z11" s="24">
        <f t="shared" si="14"/>
        <v>-12814199.242156625</v>
      </c>
      <c r="AA11" s="33">
        <f t="shared" si="4"/>
        <v>-61351644.09506458</v>
      </c>
      <c r="AB11" s="34">
        <f>Z35-AB35</f>
        <v>0</v>
      </c>
    </row>
    <row r="12" spans="1:28" x14ac:dyDescent="0.25">
      <c r="A12" t="s">
        <v>2637</v>
      </c>
      <c r="B12" s="32" t="s">
        <v>2638</v>
      </c>
      <c r="C12" s="24">
        <f>C36-0</f>
        <v>0</v>
      </c>
      <c r="D12" s="24">
        <f t="shared" ref="D12:F13" si="15">D36-C36</f>
        <v>0</v>
      </c>
      <c r="E12" s="24">
        <f t="shared" si="15"/>
        <v>3943500</v>
      </c>
      <c r="F12" s="24">
        <f t="shared" si="15"/>
        <v>-725500</v>
      </c>
      <c r="G12" s="33">
        <f t="shared" si="0"/>
        <v>3218000</v>
      </c>
      <c r="H12" s="24">
        <f>H36-F36</f>
        <v>8593300</v>
      </c>
      <c r="I12" s="24">
        <f t="shared" ref="I12:K13" si="16">I36-H36</f>
        <v>-2728000</v>
      </c>
      <c r="J12" s="24">
        <f t="shared" si="16"/>
        <v>2311550</v>
      </c>
      <c r="K12" s="24">
        <f t="shared" si="16"/>
        <v>-1486550</v>
      </c>
      <c r="L12" s="33">
        <f t="shared" si="1"/>
        <v>6690300</v>
      </c>
      <c r="M12" s="24">
        <f>M36-K36</f>
        <v>8319825</v>
      </c>
      <c r="N12" s="24">
        <f t="shared" ref="N12:P13" si="17">N36-M36</f>
        <v>-2276943.75</v>
      </c>
      <c r="O12" s="24">
        <f t="shared" si="17"/>
        <v>504696.25</v>
      </c>
      <c r="P12" s="24">
        <f t="shared" si="17"/>
        <v>3774373.75</v>
      </c>
      <c r="Q12" s="33">
        <f t="shared" si="2"/>
        <v>10321951.25</v>
      </c>
      <c r="R12" s="24">
        <f>R36-P36</f>
        <v>11419298.75</v>
      </c>
      <c r="S12" s="24">
        <f t="shared" ref="S12:U13" si="18">S36-R36</f>
        <v>-9569438</v>
      </c>
      <c r="T12" s="24">
        <f t="shared" si="18"/>
        <v>4098715.9000000022</v>
      </c>
      <c r="U12" s="24">
        <f t="shared" si="18"/>
        <v>5471224.9799999967</v>
      </c>
      <c r="V12" s="33">
        <f t="shared" si="3"/>
        <v>11419801.629999999</v>
      </c>
      <c r="W12" s="24">
        <f>W36-U36</f>
        <v>22086228.757899996</v>
      </c>
      <c r="X12" s="24">
        <f t="shared" ref="X12:Z13" si="19">X36-W36</f>
        <v>-9126731.9224200025</v>
      </c>
      <c r="Y12" s="24">
        <f t="shared" si="19"/>
        <v>-7127476.1444039941</v>
      </c>
      <c r="Z12" s="24">
        <f t="shared" si="19"/>
        <v>14471656.923590198</v>
      </c>
      <c r="AA12" s="33">
        <f t="shared" si="4"/>
        <v>20303677.614666197</v>
      </c>
      <c r="AB12" s="34">
        <f>AB36-Z36</f>
        <v>0</v>
      </c>
    </row>
    <row r="13" spans="1:28" x14ac:dyDescent="0.25">
      <c r="A13" t="s">
        <v>2640</v>
      </c>
      <c r="B13" s="32" t="s">
        <v>2641</v>
      </c>
      <c r="C13" s="24">
        <f ca="1">C37-0</f>
        <v>0</v>
      </c>
      <c r="D13" s="24">
        <f t="shared" ca="1" si="15"/>
        <v>0</v>
      </c>
      <c r="E13" s="24">
        <f t="shared" ca="1" si="15"/>
        <v>0</v>
      </c>
      <c r="F13" s="24">
        <f t="shared" ca="1" si="15"/>
        <v>0</v>
      </c>
      <c r="G13" s="33">
        <f t="shared" ca="1" si="0"/>
        <v>0</v>
      </c>
      <c r="H13" s="24">
        <f ca="1">H37-F37</f>
        <v>0</v>
      </c>
      <c r="I13" s="24">
        <f t="shared" ca="1" si="16"/>
        <v>3414.752723244857</v>
      </c>
      <c r="J13" s="24">
        <f t="shared" ca="1" si="16"/>
        <v>7508.0532507723146</v>
      </c>
      <c r="K13" s="24">
        <f t="shared" ca="1" si="16"/>
        <v>33667.986149208496</v>
      </c>
      <c r="L13" s="33">
        <f t="shared" ca="1" si="1"/>
        <v>44590.79212322567</v>
      </c>
      <c r="M13" s="24">
        <f ca="1">M37-K37</f>
        <v>-44590.79212322567</v>
      </c>
      <c r="N13" s="24">
        <f t="shared" ca="1" si="17"/>
        <v>5720.5221312839676</v>
      </c>
      <c r="O13" s="24">
        <f t="shared" ca="1" si="17"/>
        <v>134306.62161607211</v>
      </c>
      <c r="P13" s="24">
        <f t="shared" ca="1" si="17"/>
        <v>95766.132095278153</v>
      </c>
      <c r="Q13" s="33">
        <f t="shared" ca="1" si="2"/>
        <v>191202.48371940857</v>
      </c>
      <c r="R13" s="24">
        <f ca="1">R37-P37</f>
        <v>22912.909732029919</v>
      </c>
      <c r="S13" s="24">
        <f t="shared" ca="1" si="18"/>
        <v>19926.442516678013</v>
      </c>
      <c r="T13" s="24">
        <f t="shared" ca="1" si="18"/>
        <v>64767.398129650916</v>
      </c>
      <c r="U13" s="24">
        <f t="shared" ca="1" si="18"/>
        <v>137425.7810010172</v>
      </c>
      <c r="V13" s="33">
        <f t="shared" ca="1" si="3"/>
        <v>245032.53137937604</v>
      </c>
      <c r="W13" s="24">
        <f ca="1">W37-U37</f>
        <v>131130.14553405152</v>
      </c>
      <c r="X13" s="24">
        <f t="shared" ca="1" si="19"/>
        <v>206871.96858908504</v>
      </c>
      <c r="Y13" s="24">
        <f t="shared" ca="1" si="19"/>
        <v>48353.444686663337</v>
      </c>
      <c r="Z13" s="24">
        <f t="shared" ca="1" si="19"/>
        <v>170972.96042828297</v>
      </c>
      <c r="AA13" s="33">
        <f t="shared" ca="1" si="4"/>
        <v>557328.51923808292</v>
      </c>
      <c r="AB13" s="34">
        <f ca="1">AB37-Z37</f>
        <v>0</v>
      </c>
    </row>
    <row r="14" spans="1:28" x14ac:dyDescent="0.25">
      <c r="A14" t="s">
        <v>2643</v>
      </c>
      <c r="B14" s="40" t="s">
        <v>2644</v>
      </c>
      <c r="C14" s="43">
        <f ca="1">C5+C6+C7+C8+C9+C10+C11+C12+C13</f>
        <v>0</v>
      </c>
      <c r="D14" s="43">
        <f ca="1">D5+D6+D7+D8+D9+D10+D11+D12+D13</f>
        <v>-500000</v>
      </c>
      <c r="E14" s="43">
        <f ca="1">E5+E6+E7+E8+E9+E10+E11+E12+E13</f>
        <v>-212775.49496075604</v>
      </c>
      <c r="F14" s="43">
        <f ca="1">F5+F6+F7+F8+F9+F10+F11+F12+F13</f>
        <v>-55273.820114670321</v>
      </c>
      <c r="G14" s="43">
        <f t="shared" ca="1" si="0"/>
        <v>-768049.31507542636</v>
      </c>
      <c r="H14" s="43">
        <f ca="1">H5+H6+H7+H8+H9+H10+H11+H12+H13</f>
        <v>-286102.74146014825</v>
      </c>
      <c r="I14" s="43">
        <f ca="1">I5+I6+I7+I8+I9+I10+I11+I12+I13</f>
        <v>95388.985336586746</v>
      </c>
      <c r="J14" s="43">
        <f ca="1">J5+J6+J7+J8+J9+J10+J11+J12+J13</f>
        <v>179216.34934203644</v>
      </c>
      <c r="K14" s="43">
        <f ca="1">K5+K6+K7+K8+K9+K10+K11+K12+K13</f>
        <v>306701.93708937743</v>
      </c>
      <c r="L14" s="43">
        <f t="shared" ca="1" si="1"/>
        <v>295204.53030785237</v>
      </c>
      <c r="M14" s="43">
        <f ca="1">M5+M6+M7+M8+M9+M10+M11+M12+M13</f>
        <v>72455.498224387731</v>
      </c>
      <c r="N14" s="43">
        <f ca="1">N5+N6+N7+N8+N9+N10+N11+N12+N13</f>
        <v>941747.02108636801</v>
      </c>
      <c r="O14" s="43">
        <f ca="1">O5+O6+O7+O8+O9+O10+O11+O12+O13</f>
        <v>573346.67088458978</v>
      </c>
      <c r="P14" s="43">
        <f ca="1">P5+P6+P7+P8+P9+P10+P11+P12+P13</f>
        <v>588583.65404102288</v>
      </c>
      <c r="Q14" s="43">
        <f t="shared" ca="1" si="2"/>
        <v>2176132.8442363683</v>
      </c>
      <c r="R14" s="43">
        <f ca="1">R5+R6+R7+R8+R9+R10+R11+R12+R13</f>
        <v>1842524.8692372937</v>
      </c>
      <c r="S14" s="43">
        <f ca="1">S5+S6+S7+S8+S9+S10+S11+S12+S13</f>
        <v>3730414.4136383804</v>
      </c>
      <c r="T14" s="43">
        <f ca="1">T5+T6+T7+T8+T9+T10+T11+T12+T13</f>
        <v>1018346.1873003668</v>
      </c>
      <c r="U14" s="43">
        <f ca="1">U5+U6+U7+U8+U9+U10+U11+U12+U13</f>
        <v>569700.69476025435</v>
      </c>
      <c r="V14" s="43">
        <f t="shared" ca="1" si="3"/>
        <v>7160986.1649362957</v>
      </c>
      <c r="W14" s="43">
        <f ca="1">W5+W6+W7+W8+W9+W10+W11+W12+W13</f>
        <v>6105823.2978878785</v>
      </c>
      <c r="X14" s="43">
        <f ca="1">X5+X6+X7+X8+X9+X10+X11+X12+X13</f>
        <v>10555851.974621931</v>
      </c>
      <c r="Y14" s="43">
        <f ca="1">Y5+Y6+Y7+Y8+Y9+Y10+Y11+Y12+Y13</f>
        <v>3110245.2120647812</v>
      </c>
      <c r="Z14" s="43">
        <f ca="1">Z5+Z6+Z7+Z8+Z9+Z10+Z11+Z12+Z13</f>
        <v>1693868.3484354955</v>
      </c>
      <c r="AA14" s="43">
        <f t="shared" ca="1" si="4"/>
        <v>21465788.833010085</v>
      </c>
      <c r="AB14" s="34">
        <f ca="1">SUM(G14,L14,Q14,V14,AA14)</f>
        <v>30330063.057415172</v>
      </c>
    </row>
    <row r="15" spans="1:28" x14ac:dyDescent="0.25">
      <c r="A15" t="s">
        <v>2646</v>
      </c>
    </row>
    <row r="16" spans="1:28" x14ac:dyDescent="0.25">
      <c r="A16" t="s">
        <v>2647</v>
      </c>
      <c r="B16" s="31" t="s">
        <v>2648</v>
      </c>
    </row>
    <row r="17" spans="1:28" x14ac:dyDescent="0.25">
      <c r="A17" t="s">
        <v>2649</v>
      </c>
      <c r="B17" s="32" t="s">
        <v>2650</v>
      </c>
      <c r="C17" s="24">
        <f ca="1">0-C38</f>
        <v>0</v>
      </c>
      <c r="D17" s="24">
        <f ca="1">C38-D38</f>
        <v>-18525000</v>
      </c>
      <c r="E17" s="24">
        <f ca="1">D38-E38</f>
        <v>202136.72021271661</v>
      </c>
      <c r="F17" s="24">
        <f ca="1">E38-F38</f>
        <v>52510.12910893932</v>
      </c>
      <c r="G17" s="33">
        <f ca="1">SUM(C17:F17)</f>
        <v>-18270353.150678344</v>
      </c>
      <c r="H17" s="24">
        <f ca="1">F38-H38</f>
        <v>271797.60438713804</v>
      </c>
      <c r="I17" s="24">
        <f ca="1">H38-I38</f>
        <v>-90619.536069765687</v>
      </c>
      <c r="J17" s="24">
        <f ca="1">I38-J38</f>
        <v>-170255.53187491745</v>
      </c>
      <c r="K17" s="24">
        <f ca="1">J38-K38</f>
        <v>-291366.84023492038</v>
      </c>
      <c r="L17" s="33">
        <f ca="1">SUM(H17:K17)</f>
        <v>-280444.30379246548</v>
      </c>
      <c r="M17" s="24">
        <f ca="1">K38-M38</f>
        <v>-68832.723313167691</v>
      </c>
      <c r="N17" s="24">
        <f ca="1">M38-N38</f>
        <v>-48394659.670032039</v>
      </c>
      <c r="O17" s="24">
        <f ca="1">N38-O38</f>
        <v>-544679.33734036237</v>
      </c>
      <c r="P17" s="24">
        <f ca="1">O38-P38</f>
        <v>-559154.47133895755</v>
      </c>
      <c r="Q17" s="33">
        <f ca="1">SUM(M17:P17)</f>
        <v>-49567326.202024527</v>
      </c>
      <c r="R17" s="24">
        <f ca="1">P38-R38</f>
        <v>-1750398.6257754415</v>
      </c>
      <c r="S17" s="24">
        <f ca="1">R38-S38</f>
        <v>-3543893.6929564625</v>
      </c>
      <c r="T17" s="24">
        <f ca="1">S38-T38</f>
        <v>-967428.87793536484</v>
      </c>
      <c r="U17" s="24">
        <f ca="1">T38-U38</f>
        <v>-541215.66002222896</v>
      </c>
      <c r="V17" s="33">
        <f ca="1">SUM(R17:U17)</f>
        <v>-6802936.8566894978</v>
      </c>
      <c r="W17" s="24">
        <f ca="1">U38-W38</f>
        <v>-5800532.1329935193</v>
      </c>
      <c r="X17" s="24">
        <f ca="1">W38-X38</f>
        <v>-10028059.375890851</v>
      </c>
      <c r="Y17" s="24">
        <f ca="1">X38-Y38</f>
        <v>-2954732.9514615089</v>
      </c>
      <c r="Z17" s="24">
        <f ca="1">Y38-Z38</f>
        <v>-1609174.9310137182</v>
      </c>
      <c r="AA17" s="33">
        <f ca="1">SUM(W17:Z17)</f>
        <v>-20392499.391359597</v>
      </c>
      <c r="AB17" s="34">
        <f ca="1">Z38-AB38</f>
        <v>0</v>
      </c>
    </row>
    <row r="18" spans="1:28" x14ac:dyDescent="0.25">
      <c r="A18" t="s">
        <v>2652</v>
      </c>
      <c r="B18" s="40" t="s">
        <v>2653</v>
      </c>
      <c r="C18" s="43">
        <f ca="1">C17</f>
        <v>0</v>
      </c>
      <c r="D18" s="43">
        <f ca="1">D17</f>
        <v>-18525000</v>
      </c>
      <c r="E18" s="43">
        <f ca="1">E17</f>
        <v>202136.72021271661</v>
      </c>
      <c r="F18" s="43">
        <f ca="1">F17</f>
        <v>52510.12910893932</v>
      </c>
      <c r="G18" s="43">
        <f ca="1">SUM(C18:F18)</f>
        <v>-18270353.150678344</v>
      </c>
      <c r="H18" s="43">
        <f ca="1">H17</f>
        <v>271797.60438713804</v>
      </c>
      <c r="I18" s="43">
        <f ca="1">I17</f>
        <v>-90619.536069765687</v>
      </c>
      <c r="J18" s="43">
        <f ca="1">J17</f>
        <v>-170255.53187491745</v>
      </c>
      <c r="K18" s="43">
        <f ca="1">K17</f>
        <v>-291366.84023492038</v>
      </c>
      <c r="L18" s="43">
        <f ca="1">SUM(H18:K18)</f>
        <v>-280444.30379246548</v>
      </c>
      <c r="M18" s="43">
        <f ca="1">M17</f>
        <v>-68832.723313167691</v>
      </c>
      <c r="N18" s="43">
        <f ca="1">N17</f>
        <v>-48394659.670032039</v>
      </c>
      <c r="O18" s="43">
        <f ca="1">O17</f>
        <v>-544679.33734036237</v>
      </c>
      <c r="P18" s="43">
        <f ca="1">P17</f>
        <v>-559154.47133895755</v>
      </c>
      <c r="Q18" s="43">
        <f ca="1">SUM(M18:P18)</f>
        <v>-49567326.202024527</v>
      </c>
      <c r="R18" s="43">
        <f ca="1">R17</f>
        <v>-1750398.6257754415</v>
      </c>
      <c r="S18" s="43">
        <f ca="1">S17</f>
        <v>-3543893.6929564625</v>
      </c>
      <c r="T18" s="43">
        <f ca="1">T17</f>
        <v>-967428.87793536484</v>
      </c>
      <c r="U18" s="43">
        <f ca="1">U17</f>
        <v>-541215.66002222896</v>
      </c>
      <c r="V18" s="43">
        <f ca="1">SUM(R18:U18)</f>
        <v>-6802936.8566894978</v>
      </c>
      <c r="W18" s="43">
        <f ca="1">W17</f>
        <v>-5800532.1329935193</v>
      </c>
      <c r="X18" s="43">
        <f ca="1">X17</f>
        <v>-10028059.375890851</v>
      </c>
      <c r="Y18" s="43">
        <f ca="1">Y17</f>
        <v>-2954732.9514615089</v>
      </c>
      <c r="Z18" s="43">
        <f ca="1">Z17</f>
        <v>-1609174.9310137182</v>
      </c>
      <c r="AA18" s="43">
        <f ca="1">SUM(W18:Z18)</f>
        <v>-20392499.391359597</v>
      </c>
      <c r="AB18" s="34">
        <f ca="1">SUM(G18,L18,Q18,V18,AA18)</f>
        <v>-95313559.904544428</v>
      </c>
    </row>
    <row r="19" spans="1:28" x14ac:dyDescent="0.25">
      <c r="A19" t="s">
        <v>2655</v>
      </c>
    </row>
    <row r="20" spans="1:28" x14ac:dyDescent="0.25">
      <c r="A20" t="s">
        <v>2656</v>
      </c>
      <c r="B20" s="31" t="s">
        <v>2657</v>
      </c>
    </row>
    <row r="21" spans="1:28" x14ac:dyDescent="0.25">
      <c r="A21" t="s">
        <v>2658</v>
      </c>
      <c r="B21" s="32" t="s">
        <v>2659</v>
      </c>
      <c r="C21" s="24">
        <f>'Capital Activity'!C6</f>
        <v>0</v>
      </c>
      <c r="D21" s="24">
        <f>'Capital Activity'!D6</f>
        <v>20000000</v>
      </c>
      <c r="E21" s="24">
        <f>'Capital Activity'!E6</f>
        <v>0</v>
      </c>
      <c r="F21" s="24">
        <f>'Capital Activity'!F6</f>
        <v>0</v>
      </c>
      <c r="G21" s="33">
        <f>SUM(C21:F21)</f>
        <v>20000000</v>
      </c>
      <c r="H21" s="24">
        <f>'Capital Activity'!H6</f>
        <v>0</v>
      </c>
      <c r="I21" s="24">
        <f>'Capital Activity'!I6</f>
        <v>0</v>
      </c>
      <c r="J21" s="24">
        <f>'Capital Activity'!J6</f>
        <v>0</v>
      </c>
      <c r="K21" s="24">
        <f>'Capital Activity'!K6</f>
        <v>0</v>
      </c>
      <c r="L21" s="33">
        <f>SUM(H21:K21)</f>
        <v>0</v>
      </c>
      <c r="M21" s="24">
        <f>'Capital Activity'!M6</f>
        <v>0</v>
      </c>
      <c r="N21" s="24">
        <f>'Capital Activity'!N6</f>
        <v>50000000</v>
      </c>
      <c r="O21" s="24">
        <f>'Capital Activity'!O6</f>
        <v>0</v>
      </c>
      <c r="P21" s="24">
        <f>'Capital Activity'!P6</f>
        <v>0</v>
      </c>
      <c r="Q21" s="33">
        <f>SUM(M21:P21)</f>
        <v>50000000</v>
      </c>
      <c r="R21" s="24">
        <f>'Capital Activity'!R6</f>
        <v>0</v>
      </c>
      <c r="S21" s="24">
        <f>'Capital Activity'!S6</f>
        <v>0</v>
      </c>
      <c r="T21" s="24">
        <f>'Capital Activity'!T6</f>
        <v>0</v>
      </c>
      <c r="U21" s="24">
        <f>'Capital Activity'!U6</f>
        <v>0</v>
      </c>
      <c r="V21" s="33">
        <f>SUM(R21:U21)</f>
        <v>0</v>
      </c>
      <c r="W21" s="24">
        <f>'Capital Activity'!W6</f>
        <v>0</v>
      </c>
      <c r="X21" s="24">
        <f>'Capital Activity'!X6</f>
        <v>0</v>
      </c>
      <c r="Y21" s="24">
        <f>'Capital Activity'!Y6</f>
        <v>0</v>
      </c>
      <c r="Z21" s="24">
        <f>'Capital Activity'!Z6</f>
        <v>0</v>
      </c>
      <c r="AA21" s="33">
        <f>SUM(W21:Z21)</f>
        <v>0</v>
      </c>
      <c r="AB21" s="34">
        <f>SUM(G21,L21,Q21,V21,AA21)</f>
        <v>70000000</v>
      </c>
    </row>
    <row r="22" spans="1:28" x14ac:dyDescent="0.25">
      <c r="A22" t="s">
        <v>2661</v>
      </c>
      <c r="B22" s="32" t="s">
        <v>2662</v>
      </c>
      <c r="C22" s="24">
        <f>'Capital Activity'!C11+'Capital Activity'!C19-'Capital Activity'!C12-'Capital Activity'!C20</f>
        <v>0</v>
      </c>
      <c r="D22" s="24">
        <f>'Capital Activity'!D11+'Capital Activity'!D19-'Capital Activity'!D12-'Capital Activity'!D20</f>
        <v>0</v>
      </c>
      <c r="E22" s="24">
        <f>'Capital Activity'!E11+'Capital Activity'!E19-'Capital Activity'!E12-'Capital Activity'!E20</f>
        <v>0</v>
      </c>
      <c r="F22" s="24">
        <f>'Capital Activity'!F11+'Capital Activity'!F19-'Capital Activity'!F12-'Capital Activity'!F20</f>
        <v>0</v>
      </c>
      <c r="G22" s="33">
        <f>SUM(C22:F22)</f>
        <v>0</v>
      </c>
      <c r="H22" s="24">
        <f>'Capital Activity'!H11+'Capital Activity'!H19-'Capital Activity'!H12-'Capital Activity'!H20</f>
        <v>0</v>
      </c>
      <c r="I22" s="24">
        <f>'Capital Activity'!I11+'Capital Activity'!I19-'Capital Activity'!I12-'Capital Activity'!I20</f>
        <v>0</v>
      </c>
      <c r="J22" s="24">
        <f>'Capital Activity'!J11+'Capital Activity'!J19-'Capital Activity'!J12-'Capital Activity'!J20</f>
        <v>0</v>
      </c>
      <c r="K22" s="24">
        <f>'Capital Activity'!K11+'Capital Activity'!K19-'Capital Activity'!K12-'Capital Activity'!K20</f>
        <v>0</v>
      </c>
      <c r="L22" s="33">
        <f>SUM(H22:K22)</f>
        <v>0</v>
      </c>
      <c r="M22" s="24">
        <f>'Capital Activity'!M11+'Capital Activity'!M19-'Capital Activity'!M12-'Capital Activity'!M20</f>
        <v>0</v>
      </c>
      <c r="N22" s="24">
        <f>'Capital Activity'!N11+'Capital Activity'!N19-'Capital Activity'!N12-'Capital Activity'!N20</f>
        <v>0</v>
      </c>
      <c r="O22" s="24">
        <f>'Capital Activity'!O11+'Capital Activity'!O19-'Capital Activity'!O12-'Capital Activity'!O20</f>
        <v>0</v>
      </c>
      <c r="P22" s="24">
        <f>'Capital Activity'!P11+'Capital Activity'!P19-'Capital Activity'!P12-'Capital Activity'!P20</f>
        <v>0</v>
      </c>
      <c r="Q22" s="33">
        <f>SUM(M22:P22)</f>
        <v>0</v>
      </c>
      <c r="R22" s="24">
        <f>'Capital Activity'!R11+'Capital Activity'!R19-'Capital Activity'!R12-'Capital Activity'!R20</f>
        <v>0</v>
      </c>
      <c r="S22" s="24">
        <f>'Capital Activity'!S11+'Capital Activity'!S19-'Capital Activity'!S12-'Capital Activity'!S20</f>
        <v>0</v>
      </c>
      <c r="T22" s="24">
        <f>'Capital Activity'!T11+'Capital Activity'!T19-'Capital Activity'!T12-'Capital Activity'!T20</f>
        <v>0</v>
      </c>
      <c r="U22" s="24">
        <f>'Capital Activity'!U11+'Capital Activity'!U19-'Capital Activity'!U12-'Capital Activity'!U20</f>
        <v>0</v>
      </c>
      <c r="V22" s="33">
        <f>SUM(R22:U22)</f>
        <v>0</v>
      </c>
      <c r="W22" s="24">
        <f>'Capital Activity'!W11+'Capital Activity'!W19-'Capital Activity'!W12-'Capital Activity'!W20</f>
        <v>0</v>
      </c>
      <c r="X22" s="24">
        <f>'Capital Activity'!X11+'Capital Activity'!X19-'Capital Activity'!X12-'Capital Activity'!X20</f>
        <v>0</v>
      </c>
      <c r="Y22" s="24">
        <f>'Capital Activity'!Y11+'Capital Activity'!Y19-'Capital Activity'!Y12-'Capital Activity'!Y20</f>
        <v>0</v>
      </c>
      <c r="Z22" s="24">
        <f>'Capital Activity'!Z11+'Capital Activity'!Z19-'Capital Activity'!Z12-'Capital Activity'!Z20</f>
        <v>0</v>
      </c>
      <c r="AA22" s="33">
        <f>SUM(W22:Z22)</f>
        <v>0</v>
      </c>
      <c r="AB22" s="34">
        <f>SUM(G22,L22,Q22,V22,AA22)</f>
        <v>0</v>
      </c>
    </row>
    <row r="23" spans="1:28" x14ac:dyDescent="0.25">
      <c r="A23" t="s">
        <v>2664</v>
      </c>
      <c r="B23" s="40" t="s">
        <v>2665</v>
      </c>
      <c r="C23" s="43">
        <f>C21+C22</f>
        <v>0</v>
      </c>
      <c r="D23" s="43">
        <f>D21+D22</f>
        <v>20000000</v>
      </c>
      <c r="E23" s="43">
        <f>E21+E22</f>
        <v>0</v>
      </c>
      <c r="F23" s="43">
        <f>F21+F22</f>
        <v>0</v>
      </c>
      <c r="G23" s="43">
        <f>SUM(C23:F23)</f>
        <v>20000000</v>
      </c>
      <c r="H23" s="43">
        <f>H21+H22</f>
        <v>0</v>
      </c>
      <c r="I23" s="43">
        <f>I21+I22</f>
        <v>0</v>
      </c>
      <c r="J23" s="43">
        <f>J21+J22</f>
        <v>0</v>
      </c>
      <c r="K23" s="43">
        <f>K21+K22</f>
        <v>0</v>
      </c>
      <c r="L23" s="43">
        <f>SUM(H23:K23)</f>
        <v>0</v>
      </c>
      <c r="M23" s="43">
        <f>M21+M22</f>
        <v>0</v>
      </c>
      <c r="N23" s="43">
        <f>N21+N22</f>
        <v>50000000</v>
      </c>
      <c r="O23" s="43">
        <f>O21+O22</f>
        <v>0</v>
      </c>
      <c r="P23" s="43">
        <f>P21+P22</f>
        <v>0</v>
      </c>
      <c r="Q23" s="43">
        <f>SUM(M23:P23)</f>
        <v>50000000</v>
      </c>
      <c r="R23" s="43">
        <f>R21+R22</f>
        <v>0</v>
      </c>
      <c r="S23" s="43">
        <f>S21+S22</f>
        <v>0</v>
      </c>
      <c r="T23" s="43">
        <f>T21+T22</f>
        <v>0</v>
      </c>
      <c r="U23" s="43">
        <f>U21+U22</f>
        <v>0</v>
      </c>
      <c r="V23" s="43">
        <f>SUM(R23:U23)</f>
        <v>0</v>
      </c>
      <c r="W23" s="43">
        <f>W21+W22</f>
        <v>0</v>
      </c>
      <c r="X23" s="43">
        <f>X21+X22</f>
        <v>0</v>
      </c>
      <c r="Y23" s="43">
        <f>Y21+Y22</f>
        <v>0</v>
      </c>
      <c r="Z23" s="43">
        <f>Z21+Z22</f>
        <v>0</v>
      </c>
      <c r="AA23" s="43">
        <f>SUM(W23:Z23)</f>
        <v>0</v>
      </c>
      <c r="AB23" s="34">
        <f>SUM(G23,L23,Q23,V23,AA23)</f>
        <v>70000000</v>
      </c>
    </row>
    <row r="24" spans="1:28" x14ac:dyDescent="0.25">
      <c r="A24" t="s">
        <v>2667</v>
      </c>
    </row>
    <row r="25" spans="1:28" ht="15.75" thickBot="1" x14ac:dyDescent="0.3">
      <c r="A25" t="s">
        <v>2668</v>
      </c>
      <c r="B25" s="60" t="s">
        <v>2669</v>
      </c>
      <c r="C25" s="61">
        <f ca="1">C14+C18+C23</f>
        <v>0</v>
      </c>
      <c r="D25" s="61">
        <f ca="1">D14+D18+D23</f>
        <v>975000</v>
      </c>
      <c r="E25" s="61">
        <f ca="1">E14+E18+E23</f>
        <v>-10638.774748039432</v>
      </c>
      <c r="F25" s="61">
        <f ca="1">F14+F18+F23</f>
        <v>-2763.6910057310015</v>
      </c>
      <c r="G25" s="61">
        <f ca="1">SUM(C25:F25)</f>
        <v>961597.53424622957</v>
      </c>
      <c r="H25" s="61">
        <f ca="1">H14+H18+H23</f>
        <v>-14305.137073010206</v>
      </c>
      <c r="I25" s="61">
        <f ca="1">I14+I18+I23</f>
        <v>4769.4492668210587</v>
      </c>
      <c r="J25" s="61">
        <f ca="1">J14+J18+J23</f>
        <v>8960.8174671189918</v>
      </c>
      <c r="K25" s="61">
        <f ca="1">K14+K18+K23</f>
        <v>15335.09685445705</v>
      </c>
      <c r="L25" s="61">
        <f ca="1">SUM(H25:K25)</f>
        <v>14760.226515386894</v>
      </c>
      <c r="M25" s="61">
        <f ca="1">M14+M18+M23</f>
        <v>3622.7749112200399</v>
      </c>
      <c r="N25" s="61">
        <f ca="1">N14+N18+N23</f>
        <v>2547087.3510543257</v>
      </c>
      <c r="O25" s="61">
        <f ca="1">O14+O18+O23</f>
        <v>28667.333544227411</v>
      </c>
      <c r="P25" s="61">
        <f ca="1">P14+P18+P23</f>
        <v>29429.182702065329</v>
      </c>
      <c r="Q25" s="61">
        <f ca="1">SUM(M25:P25)</f>
        <v>2608806.6422118386</v>
      </c>
      <c r="R25" s="61">
        <f ca="1">R14+R18+R23</f>
        <v>92126.243461852195</v>
      </c>
      <c r="S25" s="61">
        <f ca="1">S14+S18+S23</f>
        <v>186520.72068191785</v>
      </c>
      <c r="T25" s="61">
        <f ca="1">T14+T18+T23</f>
        <v>50917.309365001973</v>
      </c>
      <c r="U25" s="61">
        <f ca="1">U14+U18+U23</f>
        <v>28485.034738025395</v>
      </c>
      <c r="V25" s="61">
        <f ca="1">SUM(R25:U25)</f>
        <v>358049.30824679742</v>
      </c>
      <c r="W25" s="61">
        <f ca="1">W14+W18+W23</f>
        <v>305291.16489435919</v>
      </c>
      <c r="X25" s="61">
        <f ca="1">X14+X18+X23</f>
        <v>527792.59873108007</v>
      </c>
      <c r="Y25" s="61">
        <f ca="1">Y14+Y18+Y23</f>
        <v>155512.26060327236</v>
      </c>
      <c r="Z25" s="61">
        <f ca="1">Z14+Z18+Z23</f>
        <v>84693.417421777267</v>
      </c>
      <c r="AA25" s="61">
        <f ca="1">SUM(W25:Z25)</f>
        <v>1073289.4416504889</v>
      </c>
      <c r="AB25" s="34">
        <f ca="1">SUM(G25,L25,Q25,V25,AA25)</f>
        <v>5016503.1528707417</v>
      </c>
    </row>
    <row r="26" spans="1:28" ht="15.75" thickTop="1" x14ac:dyDescent="0.25">
      <c r="A26" t="s">
        <v>2671</v>
      </c>
      <c r="B26" s="32" t="s">
        <v>2672</v>
      </c>
      <c r="C26" s="24">
        <f>0</f>
        <v>0</v>
      </c>
      <c r="D26" s="24">
        <f ca="1">C39</f>
        <v>0</v>
      </c>
      <c r="E26" s="24">
        <f ca="1">D39</f>
        <v>975000</v>
      </c>
      <c r="F26" s="24">
        <f ca="1">E39</f>
        <v>964361.22525196231</v>
      </c>
      <c r="G26" s="33">
        <f ca="1">F26</f>
        <v>964361.22525196231</v>
      </c>
      <c r="H26" s="24">
        <f ca="1">F39</f>
        <v>961597.53424622864</v>
      </c>
      <c r="I26" s="24">
        <f ca="1">H39</f>
        <v>947292.39717322146</v>
      </c>
      <c r="J26" s="24">
        <f ca="1">I39</f>
        <v>952061.84644005122</v>
      </c>
      <c r="K26" s="24">
        <f ca="1">J39</f>
        <v>961022.66390715213</v>
      </c>
      <c r="L26" s="33">
        <f ca="1">K26</f>
        <v>961022.66390715213</v>
      </c>
      <c r="M26" s="24">
        <f ca="1">K39</f>
        <v>976357.76076162164</v>
      </c>
      <c r="N26" s="24">
        <f ca="1">M39</f>
        <v>979980.5356728409</v>
      </c>
      <c r="O26" s="24">
        <f ca="1">N39</f>
        <v>3527067.8867271589</v>
      </c>
      <c r="P26" s="24">
        <f ca="1">O39</f>
        <v>3555735.2202713885</v>
      </c>
      <c r="Q26" s="33">
        <f ca="1">P26</f>
        <v>3555735.2202713885</v>
      </c>
      <c r="R26" s="24">
        <f ca="1">P39</f>
        <v>3585164.4029734391</v>
      </c>
      <c r="S26" s="24">
        <f ca="1">R39</f>
        <v>3677290.6464353041</v>
      </c>
      <c r="T26" s="24">
        <f ca="1">S39</f>
        <v>3863811.3671172233</v>
      </c>
      <c r="U26" s="24">
        <f ca="1">T39</f>
        <v>3914728.6764822425</v>
      </c>
      <c r="V26" s="33">
        <f ca="1">U26</f>
        <v>3914728.6764822425</v>
      </c>
      <c r="W26" s="24">
        <f ca="1">U39</f>
        <v>3943213.7112202542</v>
      </c>
      <c r="X26" s="24">
        <f ca="1">W39</f>
        <v>4248504.8761146506</v>
      </c>
      <c r="Y26" s="24">
        <f ca="1">X39</f>
        <v>4776297.4748457475</v>
      </c>
      <c r="Z26" s="24">
        <f ca="1">Y39</f>
        <v>4931809.7354489854</v>
      </c>
      <c r="AA26" s="33">
        <f ca="1">Z26</f>
        <v>4931809.7354489854</v>
      </c>
      <c r="AB26" s="34">
        <f ca="1">AA26</f>
        <v>4931809.7354489854</v>
      </c>
    </row>
    <row r="27" spans="1:28" x14ac:dyDescent="0.25">
      <c r="A27" t="s">
        <v>2674</v>
      </c>
      <c r="B27" s="32" t="s">
        <v>2675</v>
      </c>
      <c r="C27" s="24">
        <f ca="1">C26+C25</f>
        <v>0</v>
      </c>
      <c r="D27" s="24">
        <f ca="1">D26+D25</f>
        <v>975000</v>
      </c>
      <c r="E27" s="24">
        <f ca="1">E26+E25</f>
        <v>964361.22525196057</v>
      </c>
      <c r="F27" s="24">
        <f ca="1">F26+F25</f>
        <v>961597.53424623131</v>
      </c>
      <c r="G27" s="33">
        <f ca="1">F27</f>
        <v>961597.53424623131</v>
      </c>
      <c r="H27" s="24">
        <f ca="1">H26+H25</f>
        <v>947292.39717321843</v>
      </c>
      <c r="I27" s="24">
        <f ca="1">I26+I25</f>
        <v>952061.84644004249</v>
      </c>
      <c r="J27" s="24">
        <f ca="1">J26+J25</f>
        <v>961022.66390717018</v>
      </c>
      <c r="K27" s="24">
        <f ca="1">K26+K25</f>
        <v>976357.76076160918</v>
      </c>
      <c r="L27" s="33">
        <f ca="1">K27</f>
        <v>976357.76076160918</v>
      </c>
      <c r="M27" s="24">
        <f ca="1">M26+M25</f>
        <v>979980.53567284171</v>
      </c>
      <c r="N27" s="24">
        <f ca="1">N26+N25</f>
        <v>3527067.8867271664</v>
      </c>
      <c r="O27" s="24">
        <f ca="1">O26+O25</f>
        <v>3555735.2202713862</v>
      </c>
      <c r="P27" s="24">
        <f ca="1">P26+P25</f>
        <v>3585164.402973454</v>
      </c>
      <c r="Q27" s="33">
        <f ca="1">P27</f>
        <v>3585164.402973454</v>
      </c>
      <c r="R27" s="24">
        <f ca="1">R26+R25</f>
        <v>3677290.6464352915</v>
      </c>
      <c r="S27" s="24">
        <f ca="1">S26+S25</f>
        <v>3863811.3671172219</v>
      </c>
      <c r="T27" s="24">
        <f ca="1">T26+T25</f>
        <v>3914728.6764822253</v>
      </c>
      <c r="U27" s="24">
        <f ca="1">U26+U25</f>
        <v>3943213.7112202682</v>
      </c>
      <c r="V27" s="33">
        <f ca="1">U27</f>
        <v>3943213.7112202682</v>
      </c>
      <c r="W27" s="24">
        <f ca="1">W26+W25</f>
        <v>4248504.8761146134</v>
      </c>
      <c r="X27" s="24">
        <f ca="1">X26+X25</f>
        <v>4776297.4748457307</v>
      </c>
      <c r="Y27" s="24">
        <f ca="1">Y26+Y25</f>
        <v>4931809.7354490198</v>
      </c>
      <c r="Z27" s="24">
        <f ca="1">Z26+Z25</f>
        <v>5016503.1528707631</v>
      </c>
      <c r="AA27" s="33">
        <f ca="1">Z27</f>
        <v>5016503.1528707631</v>
      </c>
      <c r="AB27" s="34">
        <f ca="1">AA27</f>
        <v>5016503.1528707631</v>
      </c>
    </row>
    <row r="28" spans="1:28" x14ac:dyDescent="0.25">
      <c r="A28" t="s">
        <v>2677</v>
      </c>
      <c r="B28" s="44" t="s">
        <v>2678</v>
      </c>
      <c r="C28" s="24">
        <f ca="1">C27-C39</f>
        <v>0</v>
      </c>
      <c r="D28" s="24">
        <f ca="1">D27-D39</f>
        <v>0</v>
      </c>
      <c r="E28" s="24">
        <f ca="1">E27-E39</f>
        <v>-1.7462298274040222E-9</v>
      </c>
      <c r="F28" s="24">
        <f ca="1">F27-F39</f>
        <v>2.6775524020195007E-9</v>
      </c>
      <c r="G28" s="33">
        <f ca="1">SUM(C28:F28)</f>
        <v>9.3132257461547852E-10</v>
      </c>
      <c r="H28" s="24">
        <f ca="1">H27-H39</f>
        <v>-3.0267983675003052E-9</v>
      </c>
      <c r="I28" s="24">
        <f ca="1">I27-I39</f>
        <v>-8.7311491370201111E-9</v>
      </c>
      <c r="J28" s="24">
        <f ca="1">J27-J39</f>
        <v>1.8044374883174896E-8</v>
      </c>
      <c r="K28" s="24">
        <f ca="1">K27-K39</f>
        <v>-1.2456439435482025E-8</v>
      </c>
      <c r="L28" s="33">
        <f ca="1">SUM(H28:K28)</f>
        <v>-6.1700120568275452E-9</v>
      </c>
      <c r="M28" s="24">
        <f ca="1">M27-M39</f>
        <v>0</v>
      </c>
      <c r="N28" s="24">
        <f ca="1">N27-N39</f>
        <v>7.4505805969238281E-9</v>
      </c>
      <c r="O28" s="24">
        <f ca="1">O27-O39</f>
        <v>0</v>
      </c>
      <c r="P28" s="24">
        <f ca="1">P27-P39</f>
        <v>1.4901161193847656E-8</v>
      </c>
      <c r="Q28" s="33">
        <f ca="1">SUM(M28:P28)</f>
        <v>2.2351741790771484E-8</v>
      </c>
      <c r="R28" s="24">
        <f ca="1">R27-R39</f>
        <v>-1.257285475730896E-8</v>
      </c>
      <c r="S28" s="24">
        <f ca="1">S27-S39</f>
        <v>0</v>
      </c>
      <c r="T28" s="24">
        <f ca="1">T27-T39</f>
        <v>-1.7229467630386353E-8</v>
      </c>
      <c r="U28" s="24">
        <f ca="1">U27-U39</f>
        <v>1.3969838619232178E-8</v>
      </c>
      <c r="V28" s="33">
        <f ca="1">SUM(R28:U28)</f>
        <v>-1.5832483768463135E-8</v>
      </c>
      <c r="W28" s="24">
        <f ca="1">W27-W39</f>
        <v>-3.7252902984619141E-8</v>
      </c>
      <c r="X28" s="24">
        <f ca="1">X27-X39</f>
        <v>-1.6763806343078613E-8</v>
      </c>
      <c r="Y28" s="24">
        <f ca="1">Y27-Y39</f>
        <v>3.4458935260772705E-8</v>
      </c>
      <c r="Z28" s="24">
        <f ca="1">Z27-Z39</f>
        <v>0</v>
      </c>
      <c r="AA28" s="33">
        <f ca="1">SUM(W28:Z28)</f>
        <v>-1.9557774066925049E-8</v>
      </c>
      <c r="AB28" s="34">
        <f ca="1">SUM(G28,L28,Q28,V28,AA28)</f>
        <v>-1.8277205526828766E-8</v>
      </c>
    </row>
    <row r="29" spans="1:28" x14ac:dyDescent="0.25">
      <c r="A29" t="s">
        <v>2680</v>
      </c>
    </row>
    <row r="30" spans="1:28" x14ac:dyDescent="0.25">
      <c r="A30" t="s">
        <v>2681</v>
      </c>
      <c r="B30" s="31" t="s">
        <v>2682</v>
      </c>
    </row>
    <row r="31" spans="1:28" x14ac:dyDescent="0.25">
      <c r="A31" t="s">
        <v>2683</v>
      </c>
      <c r="B31" s="44" t="s">
        <v>2684</v>
      </c>
      <c r="C31" s="24">
        <f>'Balance Sheet'!C15</f>
        <v>0</v>
      </c>
      <c r="D31" s="24">
        <f>'Balance Sheet'!D15</f>
        <v>0</v>
      </c>
      <c r="E31" s="24">
        <f>'Balance Sheet'!E15</f>
        <v>917028.60050083266</v>
      </c>
      <c r="F31" s="24">
        <f>'Balance Sheet'!F15</f>
        <v>2141330.6177075105</v>
      </c>
      <c r="G31" s="33">
        <f t="shared" ref="G31:G39" si="20">F31</f>
        <v>2141330.6177075105</v>
      </c>
      <c r="H31" s="24">
        <f>'Balance Sheet'!H15</f>
        <v>3573982.0321650477</v>
      </c>
      <c r="I31" s="24">
        <f>'Balance Sheet'!I15</f>
        <v>5652732.9528208515</v>
      </c>
      <c r="J31" s="24">
        <f>'Balance Sheet'!J15</f>
        <v>8538320.0455606207</v>
      </c>
      <c r="K31" s="24">
        <f>'Balance Sheet'!K15</f>
        <v>11541197.49806881</v>
      </c>
      <c r="L31" s="33">
        <f t="shared" ref="L31:L39" si="21">K31</f>
        <v>11541197.49806881</v>
      </c>
      <c r="M31" s="24">
        <f>'Balance Sheet'!M15</f>
        <v>14291370.882744662</v>
      </c>
      <c r="N31" s="24">
        <f>'Balance Sheet'!N15</f>
        <v>17468986.145827197</v>
      </c>
      <c r="O31" s="24">
        <f>'Balance Sheet'!O15</f>
        <v>21383954.387037642</v>
      </c>
      <c r="P31" s="24">
        <f>'Balance Sheet'!P15</f>
        <v>26433390.847095627</v>
      </c>
      <c r="Q31" s="33">
        <f t="shared" ref="Q31:Q39" si="22">P31</f>
        <v>26433390.847095627</v>
      </c>
      <c r="R31" s="24">
        <f>'Balance Sheet'!R15</f>
        <v>32090993.656534612</v>
      </c>
      <c r="S31" s="24">
        <f>'Balance Sheet'!S15</f>
        <v>37238108.873008609</v>
      </c>
      <c r="T31" s="24">
        <f>'Balance Sheet'!T15</f>
        <v>42844051.89220348</v>
      </c>
      <c r="U31" s="24">
        <f>'Balance Sheet'!U15</f>
        <v>50165894.826179266</v>
      </c>
      <c r="V31" s="33">
        <f t="shared" ref="V31:V39" si="23">U31</f>
        <v>50165894.826179266</v>
      </c>
      <c r="W31" s="24">
        <f>'Balance Sheet'!W15</f>
        <v>60201739.995230764</v>
      </c>
      <c r="X31" s="24">
        <f>'Balance Sheet'!X15</f>
        <v>71491068.452181906</v>
      </c>
      <c r="Y31" s="24">
        <f>'Balance Sheet'!Y15</f>
        <v>81942760.177197814</v>
      </c>
      <c r="Z31" s="24">
        <f>'Balance Sheet'!Z15</f>
        <v>93724844.50337173</v>
      </c>
      <c r="AA31" s="33">
        <f t="shared" ref="AA31:AB39" si="24">Z31</f>
        <v>93724844.50337173</v>
      </c>
      <c r="AB31" s="34">
        <f t="shared" si="24"/>
        <v>93724844.50337173</v>
      </c>
    </row>
    <row r="32" spans="1:28" x14ac:dyDescent="0.25">
      <c r="A32" t="s">
        <v>2686</v>
      </c>
      <c r="B32" s="44" t="s">
        <v>2687</v>
      </c>
      <c r="C32" s="24">
        <f>'Balance Sheet'!C16</f>
        <v>0</v>
      </c>
      <c r="D32" s="24">
        <f>'Balance Sheet'!D16</f>
        <v>0</v>
      </c>
      <c r="E32" s="24">
        <f>'Balance Sheet'!E16</f>
        <v>4290000</v>
      </c>
      <c r="F32" s="24">
        <f>'Balance Sheet'!F16</f>
        <v>3910000</v>
      </c>
      <c r="G32" s="33">
        <f t="shared" si="20"/>
        <v>3910000</v>
      </c>
      <c r="H32" s="24">
        <f>'Balance Sheet'!H16</f>
        <v>19047687.5</v>
      </c>
      <c r="I32" s="24">
        <f>'Balance Sheet'!I16</f>
        <v>23916562.5</v>
      </c>
      <c r="J32" s="24">
        <f>'Balance Sheet'!J16</f>
        <v>28269187.5</v>
      </c>
      <c r="K32" s="24">
        <f>'Balance Sheet'!K16</f>
        <v>26185312.5</v>
      </c>
      <c r="L32" s="33">
        <f t="shared" si="21"/>
        <v>26185312.5</v>
      </c>
      <c r="M32" s="24">
        <f>'Balance Sheet'!M16</f>
        <v>42388000</v>
      </c>
      <c r="N32" s="24">
        <f>'Balance Sheet'!N16</f>
        <v>48593212.5</v>
      </c>
      <c r="O32" s="24">
        <f>'Balance Sheet'!O16</f>
        <v>50044875</v>
      </c>
      <c r="P32" s="24">
        <f>'Balance Sheet'!P16</f>
        <v>52841812.5</v>
      </c>
      <c r="Q32" s="33">
        <f t="shared" si="22"/>
        <v>52841812.5</v>
      </c>
      <c r="R32" s="24">
        <f>'Balance Sheet'!R16</f>
        <v>79818055</v>
      </c>
      <c r="S32" s="24">
        <f>'Balance Sheet'!S16</f>
        <v>81414053.5</v>
      </c>
      <c r="T32" s="24">
        <f>'Balance Sheet'!T16</f>
        <v>84498819.825000018</v>
      </c>
      <c r="U32" s="24">
        <f>'Balance Sheet'!U16</f>
        <v>89258077.290000051</v>
      </c>
      <c r="V32" s="33">
        <f t="shared" si="23"/>
        <v>89258077.290000051</v>
      </c>
      <c r="W32" s="24">
        <f>'Balance Sheet'!W16</f>
        <v>144010013.37300003</v>
      </c>
      <c r="X32" s="24">
        <f>'Balance Sheet'!X16</f>
        <v>157295797.54760003</v>
      </c>
      <c r="Y32" s="24">
        <f>'Balance Sheet'!Y16</f>
        <v>148357098.93212005</v>
      </c>
      <c r="Z32" s="24">
        <f>'Balance Sheet'!Z16</f>
        <v>158402160.87479407</v>
      </c>
      <c r="AA32" s="33">
        <f t="shared" si="24"/>
        <v>158402160.87479407</v>
      </c>
      <c r="AB32" s="34">
        <f t="shared" si="24"/>
        <v>158402160.87479407</v>
      </c>
    </row>
    <row r="33" spans="1:28" x14ac:dyDescent="0.25">
      <c r="A33" t="s">
        <v>2689</v>
      </c>
      <c r="B33" s="44" t="s">
        <v>2690</v>
      </c>
      <c r="C33" s="24">
        <f>'Balance Sheet'!C7</f>
        <v>0</v>
      </c>
      <c r="D33" s="24">
        <f>'Balance Sheet'!D7</f>
        <v>0</v>
      </c>
      <c r="E33" s="24">
        <f>'Balance Sheet'!E7</f>
        <v>4102500</v>
      </c>
      <c r="F33" s="24">
        <f>'Balance Sheet'!F7</f>
        <v>3297500</v>
      </c>
      <c r="G33" s="33">
        <f t="shared" si="20"/>
        <v>3297500</v>
      </c>
      <c r="H33" s="24">
        <f>'Balance Sheet'!H7</f>
        <v>12018000</v>
      </c>
      <c r="I33" s="24">
        <f>'Balance Sheet'!I7</f>
        <v>9290000</v>
      </c>
      <c r="J33" s="24">
        <f>'Balance Sheet'!J7</f>
        <v>11808250</v>
      </c>
      <c r="K33" s="24">
        <f>'Balance Sheet'!K7</f>
        <v>10115000</v>
      </c>
      <c r="L33" s="33">
        <f t="shared" si="21"/>
        <v>10115000</v>
      </c>
      <c r="M33" s="24">
        <f>'Balance Sheet'!M7</f>
        <v>19744250</v>
      </c>
      <c r="N33" s="24">
        <f>'Balance Sheet'!N7</f>
        <v>16853212.5</v>
      </c>
      <c r="O33" s="24">
        <f>'Balance Sheet'!O7</f>
        <v>17106875</v>
      </c>
      <c r="P33" s="24">
        <f>'Balance Sheet'!P7</f>
        <v>21306212.5</v>
      </c>
      <c r="Q33" s="33">
        <f t="shared" si="22"/>
        <v>21306212.5</v>
      </c>
      <c r="R33" s="24">
        <f>'Balance Sheet'!R7</f>
        <v>36287835</v>
      </c>
      <c r="S33" s="24">
        <f>'Balance Sheet'!S7</f>
        <v>24734039.5</v>
      </c>
      <c r="T33" s="24">
        <f>'Balance Sheet'!T7</f>
        <v>28272803.025000002</v>
      </c>
      <c r="U33" s="24">
        <f>'Balance Sheet'!U7</f>
        <v>33849357.130000003</v>
      </c>
      <c r="V33" s="33">
        <f t="shared" si="23"/>
        <v>33849357.130000003</v>
      </c>
      <c r="W33" s="24">
        <f>'Balance Sheet'!W7</f>
        <v>66255799.180999994</v>
      </c>
      <c r="X33" s="24">
        <f>'Balance Sheet'!X7</f>
        <v>51762615.517200001</v>
      </c>
      <c r="Y33" s="24">
        <f>'Balance Sheet'!Y7</f>
        <v>42904780.495640002</v>
      </c>
      <c r="Z33" s="24">
        <f>'Balance Sheet'!Z7</f>
        <v>58083128.751017995</v>
      </c>
      <c r="AA33" s="33">
        <f t="shared" si="24"/>
        <v>58083128.751017995</v>
      </c>
      <c r="AB33" s="34">
        <f t="shared" si="24"/>
        <v>58083128.751017995</v>
      </c>
    </row>
    <row r="34" spans="1:28" x14ac:dyDescent="0.25">
      <c r="A34" t="s">
        <v>2692</v>
      </c>
      <c r="B34" s="44" t="s">
        <v>2693</v>
      </c>
      <c r="C34" s="24">
        <f>'Balance Sheet'!C8</f>
        <v>0</v>
      </c>
      <c r="D34" s="24">
        <f>'Balance Sheet'!D8</f>
        <v>0</v>
      </c>
      <c r="E34" s="24">
        <f>'Balance Sheet'!E8</f>
        <v>898463.47046158824</v>
      </c>
      <c r="F34" s="24">
        <f>'Balance Sheet'!F8</f>
        <v>2113730.2479678122</v>
      </c>
      <c r="G34" s="33">
        <f t="shared" si="20"/>
        <v>2113730.2479678122</v>
      </c>
      <c r="H34" s="24">
        <f>'Balance Sheet'!H8</f>
        <v>3546576.8458374916</v>
      </c>
      <c r="I34" s="24">
        <f>'Balance Sheet'!I8</f>
        <v>5621199.5084102554</v>
      </c>
      <c r="J34" s="24">
        <f>'Balance Sheet'!J8</f>
        <v>8481168.8608657774</v>
      </c>
      <c r="K34" s="24">
        <f>'Balance Sheet'!K8</f>
        <v>11483758.675659265</v>
      </c>
      <c r="L34" s="33">
        <f t="shared" si="21"/>
        <v>11483758.675659265</v>
      </c>
      <c r="M34" s="24">
        <f>'Balance Sheet'!M8</f>
        <v>14224785.476721264</v>
      </c>
      <c r="N34" s="24">
        <f>'Balance Sheet'!N8</f>
        <v>17373519.300294973</v>
      </c>
      <c r="O34" s="24">
        <f>'Balance Sheet'!O8</f>
        <v>21264341.271096002</v>
      </c>
      <c r="P34" s="24">
        <f>'Balance Sheet'!P8</f>
        <v>26214867.056425773</v>
      </c>
      <c r="Q34" s="33">
        <f t="shared" si="22"/>
        <v>26214867.056425773</v>
      </c>
      <c r="R34" s="24">
        <f>'Balance Sheet'!R8</f>
        <v>31500044.687807042</v>
      </c>
      <c r="S34" s="24">
        <f>'Balance Sheet'!S8</f>
        <v>36396111.343598194</v>
      </c>
      <c r="T34" s="24">
        <f>'Balance Sheet'!T8</f>
        <v>41729063.767501324</v>
      </c>
      <c r="U34" s="24">
        <f>'Balance Sheet'!U8</f>
        <v>48672452.681553051</v>
      </c>
      <c r="V34" s="33">
        <f t="shared" si="23"/>
        <v>48672452.681553051</v>
      </c>
      <c r="W34" s="24">
        <f>'Balance Sheet'!W8</f>
        <v>57849088.401199713</v>
      </c>
      <c r="X34" s="24">
        <f>'Balance Sheet'!X8</f>
        <v>68264561.292446911</v>
      </c>
      <c r="Y34" s="24">
        <f>'Balance Sheet'!Y8</f>
        <v>77984153.601002872</v>
      </c>
      <c r="Z34" s="24">
        <f>'Balance Sheet'!Z8</f>
        <v>88995451.612201422</v>
      </c>
      <c r="AA34" s="33">
        <f t="shared" si="24"/>
        <v>88995451.612201422</v>
      </c>
      <c r="AB34" s="34">
        <f t="shared" si="24"/>
        <v>88995451.612201422</v>
      </c>
    </row>
    <row r="35" spans="1:28" x14ac:dyDescent="0.25">
      <c r="A35" t="s">
        <v>2695</v>
      </c>
      <c r="B35" s="44" t="s">
        <v>2696</v>
      </c>
      <c r="C35" s="24">
        <f>'Balance Sheet'!C9+'Balance Sheet'!C10</f>
        <v>0</v>
      </c>
      <c r="D35" s="24">
        <f>'Balance Sheet'!D9+'Balance Sheet'!D10</f>
        <v>0</v>
      </c>
      <c r="E35" s="24">
        <f>'Balance Sheet'!E9+'Balance Sheet'!E10</f>
        <v>4131000</v>
      </c>
      <c r="F35" s="24">
        <f>'Balance Sheet'!F9+'Balance Sheet'!F10</f>
        <v>3830500</v>
      </c>
      <c r="G35" s="33">
        <f t="shared" si="20"/>
        <v>3830500</v>
      </c>
      <c r="H35" s="24">
        <f>'Balance Sheet'!H9+'Balance Sheet'!H10</f>
        <v>18920487.5</v>
      </c>
      <c r="I35" s="24">
        <f>'Balance Sheet'!I9+'Balance Sheet'!I10</f>
        <v>23789362.5</v>
      </c>
      <c r="J35" s="24">
        <f>'Balance Sheet'!J9+'Balance Sheet'!J10</f>
        <v>27935287.5</v>
      </c>
      <c r="K35" s="24">
        <f>'Balance Sheet'!K9+'Balance Sheet'!K10</f>
        <v>26058112.5</v>
      </c>
      <c r="L35" s="33">
        <f t="shared" si="21"/>
        <v>26058112.5</v>
      </c>
      <c r="M35" s="24">
        <f>'Balance Sheet'!M9+'Balance Sheet'!M10</f>
        <v>40741000</v>
      </c>
      <c r="N35" s="24">
        <f>'Balance Sheet'!N9+'Balance Sheet'!N10</f>
        <v>46832181.25</v>
      </c>
      <c r="O35" s="24">
        <f>'Balance Sheet'!O9+'Balance Sheet'!O10</f>
        <v>48819252.5</v>
      </c>
      <c r="P35" s="24">
        <f>'Balance Sheet'!P9+'Balance Sheet'!P10</f>
        <v>51856851.25</v>
      </c>
      <c r="Q35" s="33">
        <f t="shared" si="22"/>
        <v>51856851.25</v>
      </c>
      <c r="R35" s="24">
        <f>'Balance Sheet'!R9+'Balance Sheet'!R10</f>
        <v>75029311.25</v>
      </c>
      <c r="S35" s="24">
        <f>'Balance Sheet'!S9+'Balance Sheet'!S10</f>
        <v>76430917.25</v>
      </c>
      <c r="T35" s="24">
        <f>'Balance Sheet'!T9+'Balance Sheet'!T10</f>
        <v>80934385.950000018</v>
      </c>
      <c r="U35" s="24">
        <f>'Balance Sheet'!U9+'Balance Sheet'!U10</f>
        <v>87590814.290000051</v>
      </c>
      <c r="V35" s="33">
        <f t="shared" si="23"/>
        <v>87590814.290000051</v>
      </c>
      <c r="W35" s="24">
        <f>'Balance Sheet'!W9+'Balance Sheet'!W10</f>
        <v>129516673.38970003</v>
      </c>
      <c r="X35" s="24">
        <f>'Balance Sheet'!X9+'Balance Sheet'!X10</f>
        <v>142081637.52184001</v>
      </c>
      <c r="Y35" s="24">
        <f>'Balance Sheet'!Y9+'Balance Sheet'!Y10</f>
        <v>136128259.14290801</v>
      </c>
      <c r="Z35" s="24">
        <f>'Balance Sheet'!Z9+'Balance Sheet'!Z10</f>
        <v>148942458.38506463</v>
      </c>
      <c r="AA35" s="33">
        <f t="shared" si="24"/>
        <v>148942458.38506463</v>
      </c>
      <c r="AB35" s="34">
        <f t="shared" si="24"/>
        <v>148942458.38506463</v>
      </c>
    </row>
    <row r="36" spans="1:28" x14ac:dyDescent="0.25">
      <c r="A36" t="s">
        <v>2698</v>
      </c>
      <c r="B36" s="44" t="s">
        <v>2699</v>
      </c>
      <c r="C36" s="24">
        <f>'Balance Sheet'!C17</f>
        <v>0</v>
      </c>
      <c r="D36" s="24">
        <f>'Balance Sheet'!D17</f>
        <v>0</v>
      </c>
      <c r="E36" s="24">
        <f>'Balance Sheet'!E17</f>
        <v>3943500</v>
      </c>
      <c r="F36" s="24">
        <f>'Balance Sheet'!F17</f>
        <v>3218000</v>
      </c>
      <c r="G36" s="33">
        <f t="shared" si="20"/>
        <v>3218000</v>
      </c>
      <c r="H36" s="24">
        <f>'Balance Sheet'!H17</f>
        <v>11811300</v>
      </c>
      <c r="I36" s="24">
        <f>'Balance Sheet'!I17</f>
        <v>9083300</v>
      </c>
      <c r="J36" s="24">
        <f>'Balance Sheet'!J17</f>
        <v>11394850</v>
      </c>
      <c r="K36" s="24">
        <f>'Balance Sheet'!K17</f>
        <v>9908300</v>
      </c>
      <c r="L36" s="33">
        <f t="shared" si="21"/>
        <v>9908300</v>
      </c>
      <c r="M36" s="24">
        <f>'Balance Sheet'!M17</f>
        <v>18228125</v>
      </c>
      <c r="N36" s="24">
        <f>'Balance Sheet'!N17</f>
        <v>15951181.25</v>
      </c>
      <c r="O36" s="24">
        <f>'Balance Sheet'!O17</f>
        <v>16455877.5</v>
      </c>
      <c r="P36" s="24">
        <f>'Balance Sheet'!P17</f>
        <v>20230251.25</v>
      </c>
      <c r="Q36" s="33">
        <f t="shared" si="22"/>
        <v>20230251.25</v>
      </c>
      <c r="R36" s="24">
        <f>'Balance Sheet'!R17</f>
        <v>31649550</v>
      </c>
      <c r="S36" s="24">
        <f>'Balance Sheet'!S17</f>
        <v>22080112</v>
      </c>
      <c r="T36" s="24">
        <f>'Balance Sheet'!T17</f>
        <v>26178827.900000002</v>
      </c>
      <c r="U36" s="24">
        <f>'Balance Sheet'!U17</f>
        <v>31650052.879999999</v>
      </c>
      <c r="V36" s="33">
        <f t="shared" si="23"/>
        <v>31650052.879999999</v>
      </c>
      <c r="W36" s="24">
        <f>'Balance Sheet'!W17</f>
        <v>53736281.637899995</v>
      </c>
      <c r="X36" s="24">
        <f>'Balance Sheet'!X17</f>
        <v>44609549.715479992</v>
      </c>
      <c r="Y36" s="24">
        <f>'Balance Sheet'!Y17</f>
        <v>37482073.571075998</v>
      </c>
      <c r="Z36" s="24">
        <f>'Balance Sheet'!Z17</f>
        <v>51953730.494666196</v>
      </c>
      <c r="AA36" s="33">
        <f t="shared" si="24"/>
        <v>51953730.494666196</v>
      </c>
      <c r="AB36" s="34">
        <f t="shared" si="24"/>
        <v>51953730.494666196</v>
      </c>
    </row>
    <row r="37" spans="1:28" x14ac:dyDescent="0.25">
      <c r="A37" t="s">
        <v>2701</v>
      </c>
      <c r="B37" s="44" t="s">
        <v>2702</v>
      </c>
      <c r="C37" s="24">
        <f ca="1">'Balance Sheet'!C19</f>
        <v>0</v>
      </c>
      <c r="D37" s="24">
        <f ca="1">'Balance Sheet'!D19</f>
        <v>0</v>
      </c>
      <c r="E37" s="24">
        <f ca="1">'Balance Sheet'!E19</f>
        <v>0</v>
      </c>
      <c r="F37" s="24">
        <f ca="1">'Balance Sheet'!F19</f>
        <v>0</v>
      </c>
      <c r="G37" s="33">
        <f t="shared" ca="1" si="20"/>
        <v>0</v>
      </c>
      <c r="H37" s="24">
        <f ca="1">'Balance Sheet'!H19</f>
        <v>0</v>
      </c>
      <c r="I37" s="24">
        <f ca="1">'Balance Sheet'!I19</f>
        <v>3414.752723244857</v>
      </c>
      <c r="J37" s="24">
        <f ca="1">'Balance Sheet'!J19</f>
        <v>10922.805974017172</v>
      </c>
      <c r="K37" s="24">
        <f ca="1">'Balance Sheet'!K19</f>
        <v>44590.79212322567</v>
      </c>
      <c r="L37" s="33">
        <f t="shared" ca="1" si="21"/>
        <v>44590.79212322567</v>
      </c>
      <c r="M37" s="24">
        <f ca="1">'Balance Sheet'!M19</f>
        <v>0</v>
      </c>
      <c r="N37" s="24">
        <f ca="1">'Balance Sheet'!N19</f>
        <v>5720.5221312839676</v>
      </c>
      <c r="O37" s="24">
        <f ca="1">'Balance Sheet'!O19</f>
        <v>140027.14374735608</v>
      </c>
      <c r="P37" s="24">
        <f ca="1">'Balance Sheet'!P19</f>
        <v>235793.27584263423</v>
      </c>
      <c r="Q37" s="33">
        <f t="shared" ca="1" si="22"/>
        <v>235793.27584263423</v>
      </c>
      <c r="R37" s="24">
        <f ca="1">'Balance Sheet'!R19</f>
        <v>258706.18557466415</v>
      </c>
      <c r="S37" s="24">
        <f ca="1">'Balance Sheet'!S19</f>
        <v>278632.62809134217</v>
      </c>
      <c r="T37" s="24">
        <f ca="1">'Balance Sheet'!T19</f>
        <v>343400.02622099308</v>
      </c>
      <c r="U37" s="24">
        <f ca="1">'Balance Sheet'!U19</f>
        <v>480825.80722201028</v>
      </c>
      <c r="V37" s="33">
        <f t="shared" ca="1" si="23"/>
        <v>480825.80722201028</v>
      </c>
      <c r="W37" s="24">
        <f ca="1">'Balance Sheet'!W19</f>
        <v>611955.9527560618</v>
      </c>
      <c r="X37" s="24">
        <f ca="1">'Balance Sheet'!X19</f>
        <v>818827.92134514684</v>
      </c>
      <c r="Y37" s="24">
        <f ca="1">'Balance Sheet'!Y19</f>
        <v>867181.36603181018</v>
      </c>
      <c r="Z37" s="24">
        <f ca="1">'Balance Sheet'!Z19</f>
        <v>1038154.3264600931</v>
      </c>
      <c r="AA37" s="33">
        <f t="shared" ca="1" si="24"/>
        <v>1038154.3264600931</v>
      </c>
      <c r="AB37" s="34">
        <f t="shared" ca="1" si="24"/>
        <v>1038154.3264600931</v>
      </c>
    </row>
    <row r="38" spans="1:28" x14ac:dyDescent="0.25">
      <c r="A38" t="s">
        <v>2704</v>
      </c>
      <c r="B38" s="44" t="s">
        <v>2705</v>
      </c>
      <c r="C38" s="24">
        <f ca="1">'Balance Sheet'!C6</f>
        <v>0</v>
      </c>
      <c r="D38" s="24">
        <f ca="1">'Balance Sheet'!D6</f>
        <v>18525000</v>
      </c>
      <c r="E38" s="24">
        <f ca="1">'Balance Sheet'!E6</f>
        <v>18322863.279787283</v>
      </c>
      <c r="F38" s="24">
        <f ca="1">'Balance Sheet'!F6</f>
        <v>18270353.150678344</v>
      </c>
      <c r="G38" s="33">
        <f t="shared" ca="1" si="20"/>
        <v>18270353.150678344</v>
      </c>
      <c r="H38" s="24">
        <f ca="1">'Balance Sheet'!H6</f>
        <v>17998555.546291206</v>
      </c>
      <c r="I38" s="24">
        <f ca="1">'Balance Sheet'!I6</f>
        <v>18089175.082360972</v>
      </c>
      <c r="J38" s="24">
        <f ca="1">'Balance Sheet'!J6</f>
        <v>18259430.614235889</v>
      </c>
      <c r="K38" s="24">
        <f ca="1">'Balance Sheet'!K6</f>
        <v>18550797.45447081</v>
      </c>
      <c r="L38" s="33">
        <f t="shared" ca="1" si="21"/>
        <v>18550797.45447081</v>
      </c>
      <c r="M38" s="24">
        <f ca="1">'Balance Sheet'!M6</f>
        <v>18619630.177783977</v>
      </c>
      <c r="N38" s="24">
        <f ca="1">'Balance Sheet'!N6</f>
        <v>67014289.847816013</v>
      </c>
      <c r="O38" s="24">
        <f ca="1">'Balance Sheet'!O6</f>
        <v>67558969.185156375</v>
      </c>
      <c r="P38" s="24">
        <f ca="1">'Balance Sheet'!P6</f>
        <v>68118123.656495333</v>
      </c>
      <c r="Q38" s="33">
        <f t="shared" ca="1" si="22"/>
        <v>68118123.656495333</v>
      </c>
      <c r="R38" s="24">
        <f ca="1">'Balance Sheet'!R6</f>
        <v>69868522.282270774</v>
      </c>
      <c r="S38" s="24">
        <f ca="1">'Balance Sheet'!S6</f>
        <v>73412415.975227237</v>
      </c>
      <c r="T38" s="24">
        <f ca="1">'Balance Sheet'!T6</f>
        <v>74379844.853162602</v>
      </c>
      <c r="U38" s="24">
        <f ca="1">'Balance Sheet'!U6</f>
        <v>74921060.513184831</v>
      </c>
      <c r="V38" s="33">
        <f t="shared" ca="1" si="23"/>
        <v>74921060.513184831</v>
      </c>
      <c r="W38" s="24">
        <f ca="1">'Balance Sheet'!W6</f>
        <v>80721592.64617835</v>
      </c>
      <c r="X38" s="24">
        <f ca="1">'Balance Sheet'!X6</f>
        <v>90749652.022069201</v>
      </c>
      <c r="Y38" s="24">
        <f ca="1">'Balance Sheet'!Y6</f>
        <v>93704384.97353071</v>
      </c>
      <c r="Z38" s="24">
        <f ca="1">'Balance Sheet'!Z6</f>
        <v>95313559.904544428</v>
      </c>
      <c r="AA38" s="33">
        <f t="shared" ca="1" si="24"/>
        <v>95313559.904544428</v>
      </c>
      <c r="AB38" s="34">
        <f t="shared" ca="1" si="24"/>
        <v>95313559.904544428</v>
      </c>
    </row>
    <row r="39" spans="1:28" x14ac:dyDescent="0.25">
      <c r="A39" t="s">
        <v>2707</v>
      </c>
      <c r="B39" s="44" t="s">
        <v>2708</v>
      </c>
      <c r="C39" s="24">
        <f ca="1">'Balance Sheet'!C5</f>
        <v>0</v>
      </c>
      <c r="D39" s="24">
        <f ca="1">'Balance Sheet'!D5</f>
        <v>975000</v>
      </c>
      <c r="E39" s="24">
        <f ca="1">'Balance Sheet'!E5</f>
        <v>964361.22525196231</v>
      </c>
      <c r="F39" s="24">
        <f ca="1">'Balance Sheet'!F5</f>
        <v>961597.53424622864</v>
      </c>
      <c r="G39" s="33">
        <f t="shared" ca="1" si="20"/>
        <v>961597.53424622864</v>
      </c>
      <c r="H39" s="24">
        <f ca="1">'Balance Sheet'!H5</f>
        <v>947292.39717322146</v>
      </c>
      <c r="I39" s="24">
        <f ca="1">'Balance Sheet'!I5</f>
        <v>952061.84644005122</v>
      </c>
      <c r="J39" s="24">
        <f ca="1">'Balance Sheet'!J5</f>
        <v>961022.66390715213</v>
      </c>
      <c r="K39" s="24">
        <f ca="1">'Balance Sheet'!K5</f>
        <v>976357.76076162164</v>
      </c>
      <c r="L39" s="33">
        <f t="shared" ca="1" si="21"/>
        <v>976357.76076162164</v>
      </c>
      <c r="M39" s="24">
        <f ca="1">'Balance Sheet'!M5</f>
        <v>979980.5356728409</v>
      </c>
      <c r="N39" s="24">
        <f ca="1">'Balance Sheet'!N5</f>
        <v>3527067.8867271589</v>
      </c>
      <c r="O39" s="24">
        <f ca="1">'Balance Sheet'!O5</f>
        <v>3555735.2202713885</v>
      </c>
      <c r="P39" s="24">
        <f ca="1">'Balance Sheet'!P5</f>
        <v>3585164.4029734391</v>
      </c>
      <c r="Q39" s="33">
        <f t="shared" ca="1" si="22"/>
        <v>3585164.4029734391</v>
      </c>
      <c r="R39" s="24">
        <f ca="1">'Balance Sheet'!R5</f>
        <v>3677290.6464353041</v>
      </c>
      <c r="S39" s="24">
        <f ca="1">'Balance Sheet'!S5</f>
        <v>3863811.3671172233</v>
      </c>
      <c r="T39" s="24">
        <f ca="1">'Balance Sheet'!T5</f>
        <v>3914728.6764822425</v>
      </c>
      <c r="U39" s="24">
        <f ca="1">'Balance Sheet'!U5</f>
        <v>3943213.7112202542</v>
      </c>
      <c r="V39" s="33">
        <f t="shared" ca="1" si="23"/>
        <v>3943213.7112202542</v>
      </c>
      <c r="W39" s="24">
        <f ca="1">'Balance Sheet'!W5</f>
        <v>4248504.8761146506</v>
      </c>
      <c r="X39" s="24">
        <f ca="1">'Balance Sheet'!X5</f>
        <v>4776297.4748457475</v>
      </c>
      <c r="Y39" s="24">
        <f ca="1">'Balance Sheet'!Y5</f>
        <v>4931809.7354489854</v>
      </c>
      <c r="Z39" s="24">
        <f ca="1">'Balance Sheet'!Z5</f>
        <v>5016503.1528707594</v>
      </c>
      <c r="AA39" s="33">
        <f t="shared" ca="1" si="24"/>
        <v>5016503.1528707594</v>
      </c>
      <c r="AB39" s="34">
        <f t="shared" ca="1" si="24"/>
        <v>5016503.1528707594</v>
      </c>
    </row>
  </sheetData>
  <mergeCells count="2">
    <mergeCell ref="B1:G1"/>
    <mergeCell ref="B2:G2"/>
  </mergeCells>
  <conditionalFormatting sqref="C28:AB28">
    <cfRule type="cellIs" dxfId="1" priority="1" stopIfTrue="1" operator="between">
      <formula>-0.01</formula>
      <formula>0.01</formula>
    </cfRule>
    <cfRule type="cellIs" dxfId="0" priority="2" stopIfTrue="1" operator="notBetween">
      <formula>-0.01</formula>
      <formula>0.01</formula>
    </cfRule>
  </conditionalFormatting>
  <printOptions horizontalCentered="1"/>
  <pageMargins left="0.25" right="0.25" top="0.75" bottom="0.75" header="0.3" footer="0.3"/>
  <pageSetup scale="41" orientation="landscape" r:id="rId1"/>
  <headerFooter>
    <oddHeader>&amp;CCash Flow Statement</oddHeader>
    <oddFooter>&amp;CPage &amp;P of &amp;N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1DB38-07B4-47B4-9BF2-04E3FB0F4C98}">
  <sheetPr codeName="Sheet21">
    <tabColor rgb="FF548235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604DA-353B-4BB6-A849-DBB158736FCA}">
  <sheetPr codeName="Sheet22"/>
  <dimension ref="A1:BL2411"/>
  <sheetViews>
    <sheetView workbookViewId="0"/>
  </sheetViews>
  <sheetFormatPr defaultRowHeight="15" x14ac:dyDescent="0.25"/>
  <cols>
    <col min="5" max="6" width="10.140625" bestFit="1" customWidth="1"/>
    <col min="12" max="12" width="9.85546875" bestFit="1" customWidth="1"/>
    <col min="14" max="15" width="9.85546875" bestFit="1" customWidth="1"/>
    <col min="21" max="21" width="10.140625" bestFit="1" customWidth="1"/>
    <col min="30" max="31" width="9.85546875" bestFit="1" customWidth="1"/>
    <col min="39" max="40" width="9.85546875" bestFit="1" customWidth="1"/>
    <col min="59" max="59" width="10.140625" bestFit="1" customWidth="1"/>
  </cols>
  <sheetData>
    <row r="1" spans="1:64" x14ac:dyDescent="0.25">
      <c r="A1" s="8" t="s">
        <v>11</v>
      </c>
      <c r="B1" s="8" t="s">
        <v>17</v>
      </c>
      <c r="C1" s="8" t="s">
        <v>19</v>
      </c>
      <c r="D1" s="8" t="s">
        <v>21</v>
      </c>
      <c r="E1" s="8" t="s">
        <v>23</v>
      </c>
      <c r="F1" s="8" t="s">
        <v>29</v>
      </c>
      <c r="G1" s="8" t="s">
        <v>31</v>
      </c>
      <c r="H1" s="8" t="s">
        <v>33</v>
      </c>
      <c r="I1" s="8" t="s">
        <v>35</v>
      </c>
      <c r="J1" s="8" t="s">
        <v>37</v>
      </c>
      <c r="K1" s="8" t="s">
        <v>39</v>
      </c>
      <c r="L1" s="8" t="s">
        <v>42</v>
      </c>
      <c r="M1" s="8" t="s">
        <v>46</v>
      </c>
      <c r="N1" s="8" t="s">
        <v>48</v>
      </c>
      <c r="O1" s="8" t="s">
        <v>50</v>
      </c>
      <c r="P1" s="8" t="s">
        <v>52</v>
      </c>
      <c r="Q1" s="8" t="s">
        <v>54</v>
      </c>
      <c r="R1" s="8" t="s">
        <v>57</v>
      </c>
      <c r="S1" s="8" t="s">
        <v>59</v>
      </c>
      <c r="T1" s="8" t="s">
        <v>61</v>
      </c>
      <c r="U1" s="8" t="s">
        <v>63</v>
      </c>
      <c r="V1" s="8" t="s">
        <v>66</v>
      </c>
      <c r="W1" s="8" t="s">
        <v>68</v>
      </c>
      <c r="X1" s="8" t="s">
        <v>70</v>
      </c>
      <c r="Y1" s="8" t="s">
        <v>72</v>
      </c>
      <c r="Z1" s="8" t="s">
        <v>74</v>
      </c>
      <c r="AA1" s="8" t="s">
        <v>76</v>
      </c>
      <c r="AB1" s="8" t="s">
        <v>78</v>
      </c>
      <c r="AC1" s="8" t="s">
        <v>80</v>
      </c>
      <c r="AD1" s="8" t="s">
        <v>82</v>
      </c>
      <c r="AE1" s="8" t="s">
        <v>84</v>
      </c>
      <c r="AF1" s="8" t="s">
        <v>86</v>
      </c>
      <c r="AG1" s="8" t="s">
        <v>102</v>
      </c>
      <c r="AH1" s="8" t="s">
        <v>104</v>
      </c>
      <c r="AI1" s="8" t="s">
        <v>106</v>
      </c>
      <c r="AJ1" s="8" t="s">
        <v>108</v>
      </c>
      <c r="AK1" s="8" t="s">
        <v>110</v>
      </c>
      <c r="AL1" s="8" t="s">
        <v>115</v>
      </c>
      <c r="AM1" s="8" t="s">
        <v>118</v>
      </c>
      <c r="AN1" s="8" t="s">
        <v>121</v>
      </c>
      <c r="AO1" s="8" t="s">
        <v>124</v>
      </c>
      <c r="AP1" s="8" t="s">
        <v>127</v>
      </c>
      <c r="AQ1" s="8" t="s">
        <v>130</v>
      </c>
      <c r="AR1" s="8" t="s">
        <v>133</v>
      </c>
      <c r="AS1" s="8" t="s">
        <v>136</v>
      </c>
      <c r="AT1" s="8" t="s">
        <v>139</v>
      </c>
      <c r="AU1" s="8" t="s">
        <v>142</v>
      </c>
      <c r="AV1" s="8" t="s">
        <v>145</v>
      </c>
      <c r="AW1" s="8" t="s">
        <v>148</v>
      </c>
      <c r="AX1" s="8" t="s">
        <v>151</v>
      </c>
      <c r="AY1" s="8" t="s">
        <v>154</v>
      </c>
      <c r="AZ1" s="8" t="s">
        <v>157</v>
      </c>
      <c r="BA1" s="8" t="s">
        <v>160</v>
      </c>
      <c r="BB1" s="8" t="s">
        <v>162</v>
      </c>
      <c r="BC1" s="8" t="s">
        <v>164</v>
      </c>
      <c r="BD1" s="8" t="s">
        <v>166</v>
      </c>
      <c r="BE1" s="8" t="s">
        <v>168</v>
      </c>
      <c r="BF1" s="8" t="s">
        <v>171</v>
      </c>
      <c r="BG1" s="8" t="s">
        <v>88</v>
      </c>
      <c r="BH1" s="8" t="s">
        <v>91</v>
      </c>
      <c r="BI1" s="8" t="s">
        <v>93</v>
      </c>
      <c r="BJ1" s="8" t="s">
        <v>96</v>
      </c>
      <c r="BK1" s="8" t="s">
        <v>98</v>
      </c>
      <c r="BL1" s="8" t="s">
        <v>100</v>
      </c>
    </row>
    <row r="2" spans="1:64" x14ac:dyDescent="0.25">
      <c r="A2" t="s">
        <v>5120</v>
      </c>
      <c r="B2">
        <v>1</v>
      </c>
      <c r="C2">
        <v>1</v>
      </c>
      <c r="D2">
        <v>1</v>
      </c>
      <c r="E2" s="24">
        <v>0</v>
      </c>
      <c r="F2" s="24">
        <v>0</v>
      </c>
      <c r="G2" s="24">
        <v>0</v>
      </c>
      <c r="H2" s="24">
        <v>0</v>
      </c>
      <c r="I2" s="24">
        <v>0</v>
      </c>
      <c r="J2" s="24">
        <v>0</v>
      </c>
      <c r="K2" s="24">
        <v>0</v>
      </c>
      <c r="L2" s="24">
        <v>0</v>
      </c>
      <c r="M2" s="24">
        <v>0</v>
      </c>
      <c r="N2" s="24">
        <v>0</v>
      </c>
      <c r="O2" s="24">
        <v>0</v>
      </c>
      <c r="P2" s="24">
        <v>0</v>
      </c>
      <c r="Q2" s="24">
        <v>0</v>
      </c>
      <c r="R2" s="24">
        <v>0</v>
      </c>
      <c r="S2" s="24">
        <v>0</v>
      </c>
      <c r="T2" s="24">
        <v>0</v>
      </c>
      <c r="U2" s="24">
        <v>0</v>
      </c>
      <c r="V2" s="24">
        <v>0</v>
      </c>
      <c r="W2" s="24">
        <v>0</v>
      </c>
      <c r="X2" s="24">
        <v>0</v>
      </c>
      <c r="Y2" s="24">
        <v>0</v>
      </c>
      <c r="Z2" s="24">
        <v>0</v>
      </c>
      <c r="AA2" s="24">
        <v>0</v>
      </c>
      <c r="AB2" s="24">
        <v>0</v>
      </c>
      <c r="AC2" s="24">
        <v>0</v>
      </c>
      <c r="AD2" s="24">
        <v>0</v>
      </c>
      <c r="AE2" s="24">
        <v>0</v>
      </c>
      <c r="AF2" s="24">
        <v>0</v>
      </c>
      <c r="AG2" s="24">
        <v>0</v>
      </c>
      <c r="AH2" s="24">
        <v>0</v>
      </c>
      <c r="AI2" s="24">
        <v>0</v>
      </c>
      <c r="AJ2" s="24">
        <v>0</v>
      </c>
      <c r="AK2" s="24">
        <v>0</v>
      </c>
      <c r="AL2" s="24">
        <v>0</v>
      </c>
      <c r="AM2" s="24">
        <v>0</v>
      </c>
      <c r="AN2" s="24">
        <v>0</v>
      </c>
      <c r="AO2" s="24">
        <v>0</v>
      </c>
      <c r="AP2" s="24">
        <v>0</v>
      </c>
      <c r="AQ2" s="24">
        <v>0</v>
      </c>
      <c r="AR2" s="24">
        <v>0</v>
      </c>
      <c r="AS2" s="24">
        <v>0</v>
      </c>
      <c r="AT2" s="24">
        <v>0</v>
      </c>
      <c r="AU2" s="24">
        <v>0</v>
      </c>
      <c r="AV2" s="24">
        <v>0</v>
      </c>
      <c r="AW2" s="24">
        <v>0</v>
      </c>
      <c r="AX2" s="24">
        <v>0</v>
      </c>
      <c r="AY2" s="24">
        <v>0</v>
      </c>
      <c r="AZ2" s="24">
        <v>0</v>
      </c>
      <c r="BA2" s="24">
        <v>0</v>
      </c>
      <c r="BB2" s="24">
        <v>0</v>
      </c>
      <c r="BC2" s="24">
        <v>0</v>
      </c>
      <c r="BD2" s="24">
        <v>0</v>
      </c>
      <c r="BE2" s="24">
        <v>0</v>
      </c>
      <c r="BF2" s="24">
        <v>0</v>
      </c>
      <c r="BG2" s="24">
        <v>0</v>
      </c>
      <c r="BH2" s="24">
        <v>0</v>
      </c>
      <c r="BI2" s="24">
        <v>0</v>
      </c>
      <c r="BJ2" s="24">
        <v>0</v>
      </c>
      <c r="BK2" s="24">
        <v>0</v>
      </c>
      <c r="BL2" s="24">
        <v>0</v>
      </c>
    </row>
    <row r="3" spans="1:64" x14ac:dyDescent="0.25">
      <c r="A3" t="s">
        <v>5120</v>
      </c>
      <c r="B3">
        <v>2</v>
      </c>
      <c r="C3">
        <v>1</v>
      </c>
      <c r="D3">
        <v>1</v>
      </c>
      <c r="E3" s="24">
        <v>0</v>
      </c>
      <c r="F3" s="24">
        <v>0</v>
      </c>
      <c r="G3" s="24">
        <v>0</v>
      </c>
      <c r="H3" s="24">
        <v>0</v>
      </c>
      <c r="I3" s="24">
        <v>0</v>
      </c>
      <c r="J3" s="24">
        <v>0</v>
      </c>
      <c r="K3" s="24">
        <v>0</v>
      </c>
      <c r="L3" s="24">
        <v>0</v>
      </c>
      <c r="M3" s="24">
        <v>0</v>
      </c>
      <c r="N3" s="24">
        <v>0</v>
      </c>
      <c r="O3" s="24">
        <v>0</v>
      </c>
      <c r="P3" s="24">
        <v>0</v>
      </c>
      <c r="Q3" s="24">
        <v>0</v>
      </c>
      <c r="R3" s="24">
        <v>0</v>
      </c>
      <c r="S3" s="24">
        <v>0</v>
      </c>
      <c r="T3" s="24">
        <v>0</v>
      </c>
      <c r="U3" s="24">
        <v>0</v>
      </c>
      <c r="V3" s="24">
        <v>0</v>
      </c>
      <c r="W3" s="24">
        <v>0</v>
      </c>
      <c r="X3" s="24">
        <v>0</v>
      </c>
      <c r="Y3" s="24">
        <v>0</v>
      </c>
      <c r="Z3" s="24">
        <v>0</v>
      </c>
      <c r="AA3" s="24">
        <v>0</v>
      </c>
      <c r="AB3" s="24">
        <v>0</v>
      </c>
      <c r="AC3" s="24">
        <v>0</v>
      </c>
      <c r="AD3" s="24">
        <v>0</v>
      </c>
      <c r="AE3" s="24">
        <v>0</v>
      </c>
      <c r="AF3" s="24">
        <v>0</v>
      </c>
      <c r="AG3" s="24">
        <v>0</v>
      </c>
      <c r="AH3" s="24">
        <v>0</v>
      </c>
      <c r="AI3" s="24">
        <v>0</v>
      </c>
      <c r="AJ3" s="24">
        <v>0</v>
      </c>
      <c r="AK3" s="24">
        <v>0</v>
      </c>
      <c r="AL3" s="24">
        <v>0</v>
      </c>
      <c r="AM3" s="24">
        <v>0</v>
      </c>
      <c r="AN3" s="24">
        <v>0</v>
      </c>
      <c r="AO3" s="24">
        <v>0</v>
      </c>
      <c r="AP3" s="24">
        <v>0</v>
      </c>
      <c r="AQ3" s="24">
        <v>0</v>
      </c>
      <c r="AR3" s="24">
        <v>0</v>
      </c>
      <c r="AS3" s="24">
        <v>0</v>
      </c>
      <c r="AT3" s="24">
        <v>0</v>
      </c>
      <c r="AU3" s="24">
        <v>0</v>
      </c>
      <c r="AV3" s="24">
        <v>0</v>
      </c>
      <c r="AW3" s="24">
        <v>0</v>
      </c>
      <c r="AX3" s="24">
        <v>0</v>
      </c>
      <c r="AY3" s="24">
        <v>0</v>
      </c>
      <c r="AZ3" s="24">
        <v>0</v>
      </c>
      <c r="BA3" s="24">
        <v>0</v>
      </c>
      <c r="BB3" s="24">
        <v>0</v>
      </c>
      <c r="BC3" s="24">
        <v>0</v>
      </c>
      <c r="BD3" s="24">
        <v>0</v>
      </c>
      <c r="BE3" s="24">
        <v>0</v>
      </c>
      <c r="BF3" s="24">
        <v>0</v>
      </c>
      <c r="BG3" s="24">
        <v>0</v>
      </c>
      <c r="BH3" s="24">
        <v>0</v>
      </c>
      <c r="BI3" s="24">
        <v>0</v>
      </c>
      <c r="BJ3" s="24">
        <v>0</v>
      </c>
      <c r="BK3" s="24">
        <v>0</v>
      </c>
      <c r="BL3" s="24">
        <v>0</v>
      </c>
    </row>
    <row r="4" spans="1:64" x14ac:dyDescent="0.25">
      <c r="A4" t="s">
        <v>5120</v>
      </c>
      <c r="B4">
        <v>3</v>
      </c>
      <c r="C4">
        <v>1</v>
      </c>
      <c r="D4">
        <v>1</v>
      </c>
      <c r="E4" s="24">
        <v>0</v>
      </c>
      <c r="F4" s="24">
        <v>0</v>
      </c>
      <c r="G4" s="24">
        <v>0</v>
      </c>
      <c r="H4" s="24">
        <v>0</v>
      </c>
      <c r="I4" s="24">
        <v>0</v>
      </c>
      <c r="J4" s="24">
        <v>0</v>
      </c>
      <c r="K4" s="24">
        <v>0</v>
      </c>
      <c r="L4" s="24">
        <v>0</v>
      </c>
      <c r="M4" s="24">
        <v>0</v>
      </c>
      <c r="N4" s="24">
        <v>0</v>
      </c>
      <c r="O4" s="24">
        <v>0</v>
      </c>
      <c r="P4" s="24">
        <v>0</v>
      </c>
      <c r="Q4" s="24">
        <v>0</v>
      </c>
      <c r="R4" s="24">
        <v>0</v>
      </c>
      <c r="S4" s="24">
        <v>0</v>
      </c>
      <c r="T4" s="24">
        <v>0</v>
      </c>
      <c r="U4" s="24">
        <v>0</v>
      </c>
      <c r="V4" s="24">
        <v>0</v>
      </c>
      <c r="W4" s="24">
        <v>0</v>
      </c>
      <c r="X4" s="24">
        <v>0</v>
      </c>
      <c r="Y4" s="24">
        <v>0</v>
      </c>
      <c r="Z4" s="24">
        <v>0</v>
      </c>
      <c r="AA4" s="24">
        <v>0</v>
      </c>
      <c r="AB4" s="24">
        <v>0</v>
      </c>
      <c r="AC4" s="24">
        <v>0</v>
      </c>
      <c r="AD4" s="24">
        <v>0</v>
      </c>
      <c r="AE4" s="24">
        <v>0</v>
      </c>
      <c r="AF4" s="24">
        <v>0</v>
      </c>
      <c r="AG4" s="24">
        <v>0</v>
      </c>
      <c r="AH4" s="24">
        <v>0</v>
      </c>
      <c r="AI4" s="24">
        <v>0</v>
      </c>
      <c r="AJ4" s="24">
        <v>0</v>
      </c>
      <c r="AK4" s="24">
        <v>0</v>
      </c>
      <c r="AL4" s="24">
        <v>0</v>
      </c>
      <c r="AM4" s="24">
        <v>0</v>
      </c>
      <c r="AN4" s="24">
        <v>0</v>
      </c>
      <c r="AO4" s="24">
        <v>0</v>
      </c>
      <c r="AP4" s="24">
        <v>0</v>
      </c>
      <c r="AQ4" s="24">
        <v>0</v>
      </c>
      <c r="AR4" s="24">
        <v>0</v>
      </c>
      <c r="AS4" s="24">
        <v>0</v>
      </c>
      <c r="AT4" s="24">
        <v>0</v>
      </c>
      <c r="AU4" s="24">
        <v>0</v>
      </c>
      <c r="AV4" s="24">
        <v>0</v>
      </c>
      <c r="AW4" s="24">
        <v>0</v>
      </c>
      <c r="AX4" s="24">
        <v>0</v>
      </c>
      <c r="AY4" s="24">
        <v>0</v>
      </c>
      <c r="AZ4" s="24">
        <v>0</v>
      </c>
      <c r="BA4" s="24">
        <v>0</v>
      </c>
      <c r="BB4" s="24">
        <v>0</v>
      </c>
      <c r="BC4" s="24">
        <v>0</v>
      </c>
      <c r="BD4" s="24">
        <v>0</v>
      </c>
      <c r="BE4" s="24">
        <v>0</v>
      </c>
      <c r="BF4" s="24">
        <v>0</v>
      </c>
      <c r="BG4" s="24">
        <v>0</v>
      </c>
      <c r="BH4" s="24">
        <v>0</v>
      </c>
      <c r="BI4" s="24">
        <v>0</v>
      </c>
      <c r="BJ4" s="24">
        <v>0</v>
      </c>
      <c r="BK4" s="24">
        <v>0</v>
      </c>
      <c r="BL4" s="24">
        <v>0</v>
      </c>
    </row>
    <row r="5" spans="1:64" x14ac:dyDescent="0.25">
      <c r="A5" t="s">
        <v>5120</v>
      </c>
      <c r="B5">
        <v>4</v>
      </c>
      <c r="C5">
        <v>2</v>
      </c>
      <c r="D5">
        <v>1</v>
      </c>
      <c r="E5" s="24">
        <v>0</v>
      </c>
      <c r="F5" s="24">
        <v>0</v>
      </c>
      <c r="G5" s="24">
        <v>0</v>
      </c>
      <c r="H5" s="24">
        <v>0</v>
      </c>
      <c r="I5" s="24">
        <v>0</v>
      </c>
      <c r="J5" s="24">
        <v>0</v>
      </c>
      <c r="K5" s="24">
        <v>0</v>
      </c>
      <c r="L5" s="24">
        <v>0</v>
      </c>
      <c r="M5" s="24">
        <v>0</v>
      </c>
      <c r="N5" s="24">
        <v>0</v>
      </c>
      <c r="O5" s="24">
        <v>0</v>
      </c>
      <c r="P5" s="24">
        <v>0</v>
      </c>
      <c r="Q5" s="24">
        <v>0</v>
      </c>
      <c r="R5" s="24">
        <v>0</v>
      </c>
      <c r="S5" s="24">
        <v>0</v>
      </c>
      <c r="T5" s="24">
        <v>0</v>
      </c>
      <c r="U5" s="24">
        <v>0</v>
      </c>
      <c r="V5" s="24">
        <v>0</v>
      </c>
      <c r="W5" s="24">
        <v>0</v>
      </c>
      <c r="X5" s="24">
        <v>0</v>
      </c>
      <c r="Y5" s="24">
        <v>0</v>
      </c>
      <c r="Z5" s="24">
        <v>0</v>
      </c>
      <c r="AA5" s="24">
        <v>0</v>
      </c>
      <c r="AB5" s="24">
        <v>0</v>
      </c>
      <c r="AC5" s="24">
        <v>0</v>
      </c>
      <c r="AD5" s="24">
        <v>0</v>
      </c>
      <c r="AE5" s="24">
        <v>0</v>
      </c>
      <c r="AF5" s="24">
        <v>0</v>
      </c>
      <c r="AG5" s="24">
        <v>0</v>
      </c>
      <c r="AH5" s="24">
        <v>0</v>
      </c>
      <c r="AI5" s="24">
        <v>0</v>
      </c>
      <c r="AJ5" s="24">
        <v>0</v>
      </c>
      <c r="AK5" s="24">
        <v>0</v>
      </c>
      <c r="AL5" s="24">
        <v>0</v>
      </c>
      <c r="AM5" s="24">
        <v>0</v>
      </c>
      <c r="AN5" s="24">
        <v>0</v>
      </c>
      <c r="AO5" s="24">
        <v>0</v>
      </c>
      <c r="AP5" s="24">
        <v>0</v>
      </c>
      <c r="AQ5" s="24">
        <v>0</v>
      </c>
      <c r="AR5" s="24">
        <v>0</v>
      </c>
      <c r="AS5" s="24">
        <v>0</v>
      </c>
      <c r="AT5" s="24">
        <v>0</v>
      </c>
      <c r="AU5" s="24">
        <v>0</v>
      </c>
      <c r="AV5" s="24">
        <v>0</v>
      </c>
      <c r="AW5" s="24">
        <v>0</v>
      </c>
      <c r="AX5" s="24">
        <v>0</v>
      </c>
      <c r="AY5" s="24">
        <v>0</v>
      </c>
      <c r="AZ5" s="24">
        <v>0</v>
      </c>
      <c r="BA5" s="24">
        <v>0</v>
      </c>
      <c r="BB5" s="24">
        <v>0</v>
      </c>
      <c r="BC5" s="24">
        <v>0</v>
      </c>
      <c r="BD5" s="24">
        <v>0</v>
      </c>
      <c r="BE5" s="24">
        <v>0</v>
      </c>
      <c r="BF5" s="24">
        <v>0</v>
      </c>
      <c r="BG5" s="24">
        <v>0</v>
      </c>
      <c r="BH5" s="24">
        <v>0</v>
      </c>
      <c r="BI5" s="24">
        <v>0</v>
      </c>
      <c r="BJ5" s="24">
        <v>0</v>
      </c>
      <c r="BK5" s="24">
        <v>0</v>
      </c>
      <c r="BL5" s="24">
        <v>0</v>
      </c>
    </row>
    <row r="6" spans="1:64" x14ac:dyDescent="0.25">
      <c r="A6" t="s">
        <v>5120</v>
      </c>
      <c r="B6">
        <v>5</v>
      </c>
      <c r="C6">
        <v>2</v>
      </c>
      <c r="D6">
        <v>1</v>
      </c>
      <c r="E6" s="24">
        <v>0</v>
      </c>
      <c r="F6" s="24">
        <v>0</v>
      </c>
      <c r="G6" s="24">
        <v>0</v>
      </c>
      <c r="H6" s="24">
        <v>0</v>
      </c>
      <c r="I6" s="24">
        <v>0</v>
      </c>
      <c r="J6" s="24">
        <v>0</v>
      </c>
      <c r="K6" s="24">
        <v>0</v>
      </c>
      <c r="L6" s="24">
        <v>0</v>
      </c>
      <c r="M6" s="24">
        <v>0</v>
      </c>
      <c r="N6" s="24">
        <v>0</v>
      </c>
      <c r="O6" s="24">
        <v>0</v>
      </c>
      <c r="P6" s="24">
        <v>0</v>
      </c>
      <c r="Q6" s="24">
        <v>0</v>
      </c>
      <c r="R6" s="24">
        <v>0</v>
      </c>
      <c r="S6" s="24">
        <v>0</v>
      </c>
      <c r="T6" s="24">
        <v>0</v>
      </c>
      <c r="U6" s="24">
        <v>0</v>
      </c>
      <c r="V6" s="24">
        <v>0</v>
      </c>
      <c r="W6" s="24">
        <v>0</v>
      </c>
      <c r="X6" s="24">
        <v>0</v>
      </c>
      <c r="Y6" s="24">
        <v>0</v>
      </c>
      <c r="Z6" s="24">
        <v>0</v>
      </c>
      <c r="AA6" s="24">
        <v>0</v>
      </c>
      <c r="AB6" s="24">
        <v>0</v>
      </c>
      <c r="AC6" s="24">
        <v>0</v>
      </c>
      <c r="AD6" s="24">
        <v>0</v>
      </c>
      <c r="AE6" s="24">
        <v>0</v>
      </c>
      <c r="AF6" s="24">
        <v>0</v>
      </c>
      <c r="AG6" s="24">
        <v>0</v>
      </c>
      <c r="AH6" s="24">
        <v>0</v>
      </c>
      <c r="AI6" s="24">
        <v>0</v>
      </c>
      <c r="AJ6" s="24">
        <v>0</v>
      </c>
      <c r="AK6" s="24">
        <v>0</v>
      </c>
      <c r="AL6" s="24">
        <v>0</v>
      </c>
      <c r="AM6" s="24">
        <v>0</v>
      </c>
      <c r="AN6" s="24">
        <v>0</v>
      </c>
      <c r="AO6" s="24">
        <v>0</v>
      </c>
      <c r="AP6" s="24">
        <v>0</v>
      </c>
      <c r="AQ6" s="24">
        <v>0</v>
      </c>
      <c r="AR6" s="24">
        <v>0</v>
      </c>
      <c r="AS6" s="24">
        <v>0</v>
      </c>
      <c r="AT6" s="24">
        <v>0</v>
      </c>
      <c r="AU6" s="24">
        <v>0</v>
      </c>
      <c r="AV6" s="24">
        <v>0</v>
      </c>
      <c r="AW6" s="24">
        <v>0</v>
      </c>
      <c r="AX6" s="24">
        <v>0</v>
      </c>
      <c r="AY6" s="24">
        <v>0</v>
      </c>
      <c r="AZ6" s="24">
        <v>0</v>
      </c>
      <c r="BA6" s="24">
        <v>0</v>
      </c>
      <c r="BB6" s="24">
        <v>0</v>
      </c>
      <c r="BC6" s="24">
        <v>0</v>
      </c>
      <c r="BD6" s="24">
        <v>0</v>
      </c>
      <c r="BE6" s="24">
        <v>0</v>
      </c>
      <c r="BF6" s="24">
        <v>0</v>
      </c>
      <c r="BG6" s="24">
        <v>0</v>
      </c>
      <c r="BH6" s="24">
        <v>0</v>
      </c>
      <c r="BI6" s="24">
        <v>0</v>
      </c>
      <c r="BJ6" s="24">
        <v>0</v>
      </c>
      <c r="BK6" s="24">
        <v>0</v>
      </c>
      <c r="BL6" s="24">
        <v>0</v>
      </c>
    </row>
    <row r="7" spans="1:64" x14ac:dyDescent="0.25">
      <c r="A7" t="s">
        <v>5120</v>
      </c>
      <c r="B7">
        <v>6</v>
      </c>
      <c r="C7">
        <v>2</v>
      </c>
      <c r="D7">
        <v>1</v>
      </c>
      <c r="E7" s="24">
        <v>0</v>
      </c>
      <c r="F7" s="24">
        <v>0</v>
      </c>
      <c r="G7" s="24">
        <v>0</v>
      </c>
      <c r="H7" s="24">
        <v>0</v>
      </c>
      <c r="I7" s="24">
        <v>0</v>
      </c>
      <c r="J7" s="24">
        <v>0</v>
      </c>
      <c r="K7" s="24">
        <v>0</v>
      </c>
      <c r="L7" s="24">
        <v>0</v>
      </c>
      <c r="M7" s="24">
        <v>0</v>
      </c>
      <c r="N7" s="24">
        <v>0</v>
      </c>
      <c r="O7" s="24">
        <v>0</v>
      </c>
      <c r="P7" s="24">
        <v>0</v>
      </c>
      <c r="Q7" s="24">
        <v>0</v>
      </c>
      <c r="R7" s="24">
        <v>0</v>
      </c>
      <c r="S7" s="24">
        <v>0</v>
      </c>
      <c r="T7" s="24">
        <v>0</v>
      </c>
      <c r="U7" s="24">
        <v>0</v>
      </c>
      <c r="V7" s="24">
        <v>0</v>
      </c>
      <c r="W7" s="24">
        <v>0</v>
      </c>
      <c r="X7" s="24">
        <v>0</v>
      </c>
      <c r="Y7" s="24">
        <v>0</v>
      </c>
      <c r="Z7" s="24">
        <v>0</v>
      </c>
      <c r="AA7" s="24">
        <v>0</v>
      </c>
      <c r="AB7" s="24">
        <v>0</v>
      </c>
      <c r="AC7" s="24">
        <v>0</v>
      </c>
      <c r="AD7" s="24">
        <v>0</v>
      </c>
      <c r="AE7" s="24">
        <v>0</v>
      </c>
      <c r="AF7" s="24">
        <v>0</v>
      </c>
      <c r="AG7" s="24">
        <v>0</v>
      </c>
      <c r="AH7" s="24">
        <v>0</v>
      </c>
      <c r="AI7" s="24">
        <v>0</v>
      </c>
      <c r="AJ7" s="24">
        <v>0</v>
      </c>
      <c r="AK7" s="24">
        <v>0</v>
      </c>
      <c r="AL7" s="24">
        <v>0</v>
      </c>
      <c r="AM7" s="24">
        <v>0</v>
      </c>
      <c r="AN7" s="24">
        <v>0</v>
      </c>
      <c r="AO7" s="24">
        <v>0</v>
      </c>
      <c r="AP7" s="24">
        <v>0</v>
      </c>
      <c r="AQ7" s="24">
        <v>0</v>
      </c>
      <c r="AR7" s="24">
        <v>0</v>
      </c>
      <c r="AS7" s="24">
        <v>0</v>
      </c>
      <c r="AT7" s="24">
        <v>0</v>
      </c>
      <c r="AU7" s="24">
        <v>0</v>
      </c>
      <c r="AV7" s="24">
        <v>0</v>
      </c>
      <c r="AW7" s="24">
        <v>0</v>
      </c>
      <c r="AX7" s="24">
        <v>0</v>
      </c>
      <c r="AY7" s="24">
        <v>0</v>
      </c>
      <c r="AZ7" s="24">
        <v>0</v>
      </c>
      <c r="BA7" s="24">
        <v>0</v>
      </c>
      <c r="BB7" s="24">
        <v>0</v>
      </c>
      <c r="BC7" s="24">
        <v>0</v>
      </c>
      <c r="BD7" s="24">
        <v>0</v>
      </c>
      <c r="BE7" s="24">
        <v>0</v>
      </c>
      <c r="BF7" s="24">
        <v>0</v>
      </c>
      <c r="BG7" s="24">
        <v>0</v>
      </c>
      <c r="BH7" s="24">
        <v>0</v>
      </c>
      <c r="BI7" s="24">
        <v>0</v>
      </c>
      <c r="BJ7" s="24">
        <v>0</v>
      </c>
      <c r="BK7" s="24">
        <v>0</v>
      </c>
      <c r="BL7" s="24">
        <v>0</v>
      </c>
    </row>
    <row r="8" spans="1:64" x14ac:dyDescent="0.25">
      <c r="A8" t="s">
        <v>5120</v>
      </c>
      <c r="B8">
        <v>7</v>
      </c>
      <c r="C8">
        <v>3</v>
      </c>
      <c r="D8">
        <v>1</v>
      </c>
      <c r="E8" s="24">
        <v>1060000</v>
      </c>
      <c r="F8" s="24">
        <v>176666.66666666666</v>
      </c>
      <c r="G8" s="24">
        <v>636000</v>
      </c>
      <c r="H8" s="24">
        <v>105999.99999999999</v>
      </c>
      <c r="I8" s="24">
        <v>53000</v>
      </c>
      <c r="J8" s="24">
        <v>8833.3333333333339</v>
      </c>
      <c r="K8" s="24">
        <v>9924.6664034944024</v>
      </c>
      <c r="L8" s="24">
        <v>21008.594654943525</v>
      </c>
      <c r="M8" s="24">
        <v>30933.261058437929</v>
      </c>
      <c r="N8" s="24">
        <v>4400.0722748954067</v>
      </c>
      <c r="O8" s="24">
        <v>25408.666929838932</v>
      </c>
      <c r="P8" s="24">
        <v>35333.333333333336</v>
      </c>
      <c r="Q8" s="24">
        <v>6.1189971725819179</v>
      </c>
      <c r="R8" s="24">
        <v>10.101863522141972</v>
      </c>
      <c r="S8" s="24">
        <v>16.220860694723889</v>
      </c>
      <c r="T8" s="24">
        <v>17.666666666666664</v>
      </c>
      <c r="U8" s="24">
        <v>954000</v>
      </c>
      <c r="V8" s="24">
        <v>159000</v>
      </c>
      <c r="W8" s="24">
        <v>572400</v>
      </c>
      <c r="X8" s="24">
        <v>95400</v>
      </c>
      <c r="Y8" s="24">
        <v>0</v>
      </c>
      <c r="Z8" s="24">
        <v>0</v>
      </c>
      <c r="AA8" s="24">
        <v>8932.1997631449631</v>
      </c>
      <c r="AB8" s="24">
        <v>18907.735189449173</v>
      </c>
      <c r="AC8" s="24">
        <v>27839.934952594136</v>
      </c>
      <c r="AD8" s="24">
        <v>3960.0650474058662</v>
      </c>
      <c r="AE8" s="24">
        <v>22867.800236855041</v>
      </c>
      <c r="AF8" s="24">
        <v>31800.000000000004</v>
      </c>
      <c r="AG8" s="24">
        <v>6.1189971725819179</v>
      </c>
      <c r="AH8" s="24">
        <v>10.101863522141972</v>
      </c>
      <c r="AI8" s="24">
        <v>16.220860694723889</v>
      </c>
      <c r="AJ8" s="24">
        <v>17.666666666666664</v>
      </c>
      <c r="AK8" s="24">
        <v>106000</v>
      </c>
      <c r="AL8" s="24">
        <v>17666.666666666657</v>
      </c>
      <c r="AM8" s="24">
        <v>63600</v>
      </c>
      <c r="AN8" s="24">
        <v>10599.999999999985</v>
      </c>
      <c r="AO8" s="24">
        <v>53000</v>
      </c>
      <c r="AP8" s="24">
        <v>8833.3333333333339</v>
      </c>
      <c r="AQ8" s="24">
        <v>992.46664034943933</v>
      </c>
      <c r="AR8" s="24">
        <v>2100.8594654943518</v>
      </c>
      <c r="AS8" s="24">
        <v>3093.3261058437929</v>
      </c>
      <c r="AT8" s="24">
        <v>440.00722748954058</v>
      </c>
      <c r="AU8" s="24">
        <v>2540.866692983891</v>
      </c>
      <c r="AV8" s="24">
        <v>3533.3333333333321</v>
      </c>
      <c r="AW8" s="24">
        <v>0</v>
      </c>
      <c r="AX8" s="24">
        <v>0</v>
      </c>
      <c r="AY8" s="24">
        <v>0</v>
      </c>
      <c r="AZ8" s="24">
        <v>0</v>
      </c>
      <c r="BA8" s="24">
        <v>1.4458059719427752</v>
      </c>
      <c r="BB8" s="24">
        <v>11.547669494084747</v>
      </c>
      <c r="BC8" s="24">
        <v>1.4458059719427752</v>
      </c>
      <c r="BD8" s="24">
        <v>11.547669494084747</v>
      </c>
      <c r="BE8" s="24">
        <v>0</v>
      </c>
      <c r="BF8" s="24">
        <v>0</v>
      </c>
      <c r="BG8" s="24">
        <v>954000</v>
      </c>
      <c r="BH8" s="24">
        <v>159000</v>
      </c>
      <c r="BI8" s="24">
        <v>0</v>
      </c>
      <c r="BJ8" s="24">
        <v>0</v>
      </c>
      <c r="BK8" s="24">
        <v>0</v>
      </c>
      <c r="BL8" s="24">
        <v>0</v>
      </c>
    </row>
    <row r="9" spans="1:64" x14ac:dyDescent="0.25">
      <c r="A9" t="s">
        <v>5120</v>
      </c>
      <c r="B9">
        <v>8</v>
      </c>
      <c r="C9">
        <v>3</v>
      </c>
      <c r="D9">
        <v>1</v>
      </c>
      <c r="E9" s="24">
        <v>1060000</v>
      </c>
      <c r="F9" s="24">
        <v>530000</v>
      </c>
      <c r="G9" s="24">
        <v>636000</v>
      </c>
      <c r="H9" s="24">
        <v>318000</v>
      </c>
      <c r="I9" s="24">
        <v>53000</v>
      </c>
      <c r="J9" s="24">
        <v>26500</v>
      </c>
      <c r="K9" s="24">
        <v>39212.101879526213</v>
      </c>
      <c r="L9" s="24">
        <v>57753.652169582936</v>
      </c>
      <c r="M9" s="24">
        <v>96965.754049109149</v>
      </c>
      <c r="N9" s="24">
        <v>9034.2459508908578</v>
      </c>
      <c r="O9" s="24">
        <v>66787.898120473794</v>
      </c>
      <c r="P9" s="24">
        <v>106000</v>
      </c>
      <c r="Q9" s="24">
        <v>23.55937510134871</v>
      </c>
      <c r="R9" s="24">
        <v>26.506423020113719</v>
      </c>
      <c r="S9" s="24">
        <v>50.065798121462429</v>
      </c>
      <c r="T9" s="24">
        <v>52.999999999999993</v>
      </c>
      <c r="U9" s="24">
        <v>954000</v>
      </c>
      <c r="V9" s="24">
        <v>477000</v>
      </c>
      <c r="W9" s="24">
        <v>572400</v>
      </c>
      <c r="X9" s="24">
        <v>286200</v>
      </c>
      <c r="Y9" s="24">
        <v>0</v>
      </c>
      <c r="Z9" s="24">
        <v>0</v>
      </c>
      <c r="AA9" s="24">
        <v>35290.89169157359</v>
      </c>
      <c r="AB9" s="24">
        <v>51978.28695262465</v>
      </c>
      <c r="AC9" s="24">
        <v>87269.17864419824</v>
      </c>
      <c r="AD9" s="24">
        <v>8130.8213558017724</v>
      </c>
      <c r="AE9" s="24">
        <v>60109.108308426425</v>
      </c>
      <c r="AF9" s="24">
        <v>95400</v>
      </c>
      <c r="AG9" s="24">
        <v>23.55937510134871</v>
      </c>
      <c r="AH9" s="24">
        <v>26.506423020113719</v>
      </c>
      <c r="AI9" s="24">
        <v>50.065798121462429</v>
      </c>
      <c r="AJ9" s="24">
        <v>52.999999999999993</v>
      </c>
      <c r="AK9" s="24">
        <v>106000</v>
      </c>
      <c r="AL9" s="24">
        <v>53000</v>
      </c>
      <c r="AM9" s="24">
        <v>63600</v>
      </c>
      <c r="AN9" s="24">
        <v>31800</v>
      </c>
      <c r="AO9" s="24">
        <v>53000</v>
      </c>
      <c r="AP9" s="24">
        <v>26500</v>
      </c>
      <c r="AQ9" s="24">
        <v>3921.2101879526235</v>
      </c>
      <c r="AR9" s="24">
        <v>5775.3652169582856</v>
      </c>
      <c r="AS9" s="24">
        <v>9696.5754049109091</v>
      </c>
      <c r="AT9" s="24">
        <v>903.42459508908541</v>
      </c>
      <c r="AU9" s="24">
        <v>6678.7898120473692</v>
      </c>
      <c r="AV9" s="24">
        <v>10600</v>
      </c>
      <c r="AW9" s="24">
        <v>0</v>
      </c>
      <c r="AX9" s="24">
        <v>0</v>
      </c>
      <c r="AY9" s="24">
        <v>0</v>
      </c>
      <c r="AZ9" s="24">
        <v>0</v>
      </c>
      <c r="BA9" s="24">
        <v>2.9342018785375643</v>
      </c>
      <c r="BB9" s="24">
        <v>29.440624898651283</v>
      </c>
      <c r="BC9" s="24">
        <v>2.9342018785375643</v>
      </c>
      <c r="BD9" s="24">
        <v>29.440624898651283</v>
      </c>
      <c r="BE9" s="24">
        <v>0</v>
      </c>
      <c r="BF9" s="24">
        <v>0</v>
      </c>
      <c r="BG9" s="24">
        <v>954000</v>
      </c>
      <c r="BH9" s="24">
        <v>477000</v>
      </c>
      <c r="BI9" s="24">
        <v>0</v>
      </c>
      <c r="BJ9" s="24">
        <v>0</v>
      </c>
      <c r="BK9" s="24">
        <v>0</v>
      </c>
      <c r="BL9" s="24">
        <v>0</v>
      </c>
    </row>
    <row r="10" spans="1:64" x14ac:dyDescent="0.25">
      <c r="A10" t="s">
        <v>5120</v>
      </c>
      <c r="B10">
        <v>9</v>
      </c>
      <c r="C10">
        <v>3</v>
      </c>
      <c r="D10">
        <v>1</v>
      </c>
      <c r="E10" s="24">
        <v>1060000</v>
      </c>
      <c r="F10" s="24">
        <v>883333.33333333326</v>
      </c>
      <c r="G10" s="24">
        <v>636000</v>
      </c>
      <c r="H10" s="24">
        <v>529999.99999999988</v>
      </c>
      <c r="I10" s="24">
        <v>53000</v>
      </c>
      <c r="J10" s="24">
        <v>44166.666666666664</v>
      </c>
      <c r="K10" s="24">
        <v>83211.931324535224</v>
      </c>
      <c r="L10" s="24">
        <v>84167.786234802537</v>
      </c>
      <c r="M10" s="24">
        <v>167379.71755933776</v>
      </c>
      <c r="N10" s="24">
        <v>9286.9491073288955</v>
      </c>
      <c r="O10" s="24">
        <v>93454.735342131433</v>
      </c>
      <c r="P10" s="24">
        <v>176666.66666666666</v>
      </c>
      <c r="Q10" s="24">
        <v>48.763305356681578</v>
      </c>
      <c r="R10" s="24">
        <v>36.591204669598888</v>
      </c>
      <c r="S10" s="24">
        <v>85.354510026280465</v>
      </c>
      <c r="T10" s="24">
        <v>88.333333333333343</v>
      </c>
      <c r="U10" s="24">
        <v>954000</v>
      </c>
      <c r="V10" s="24">
        <v>795000</v>
      </c>
      <c r="W10" s="24">
        <v>572400</v>
      </c>
      <c r="X10" s="24">
        <v>476999.99999999994</v>
      </c>
      <c r="Y10" s="24">
        <v>0</v>
      </c>
      <c r="Z10" s="24">
        <v>0</v>
      </c>
      <c r="AA10" s="24">
        <v>74890.738192081699</v>
      </c>
      <c r="AB10" s="24">
        <v>75751.007611322289</v>
      </c>
      <c r="AC10" s="24">
        <v>150641.74580340399</v>
      </c>
      <c r="AD10" s="24">
        <v>8358.2541965960081</v>
      </c>
      <c r="AE10" s="24">
        <v>84109.261807918272</v>
      </c>
      <c r="AF10" s="24">
        <v>159000</v>
      </c>
      <c r="AG10" s="24">
        <v>48.763305356681578</v>
      </c>
      <c r="AH10" s="24">
        <v>36.591204669598888</v>
      </c>
      <c r="AI10" s="24">
        <v>85.354510026280465</v>
      </c>
      <c r="AJ10" s="24">
        <v>88.333333333333343</v>
      </c>
      <c r="AK10" s="24">
        <v>106000</v>
      </c>
      <c r="AL10" s="24">
        <v>88333.333333333256</v>
      </c>
      <c r="AM10" s="24">
        <v>63600</v>
      </c>
      <c r="AN10" s="24">
        <v>52999.999999999942</v>
      </c>
      <c r="AO10" s="24">
        <v>53000</v>
      </c>
      <c r="AP10" s="24">
        <v>44166.666666666664</v>
      </c>
      <c r="AQ10" s="24">
        <v>8321.1931324535253</v>
      </c>
      <c r="AR10" s="24">
        <v>8416.7786234802479</v>
      </c>
      <c r="AS10" s="24">
        <v>16737.971755933773</v>
      </c>
      <c r="AT10" s="24">
        <v>928.69491073288737</v>
      </c>
      <c r="AU10" s="24">
        <v>9345.4735342131607</v>
      </c>
      <c r="AV10" s="24">
        <v>17666.666666666657</v>
      </c>
      <c r="AW10" s="24">
        <v>0</v>
      </c>
      <c r="AX10" s="24">
        <v>0</v>
      </c>
      <c r="AY10" s="24">
        <v>0</v>
      </c>
      <c r="AZ10" s="24">
        <v>0</v>
      </c>
      <c r="BA10" s="24">
        <v>2.9788233070528776</v>
      </c>
      <c r="BB10" s="24">
        <v>39.570027976651765</v>
      </c>
      <c r="BC10" s="24">
        <v>2.9788233070528776</v>
      </c>
      <c r="BD10" s="24">
        <v>39.570027976651765</v>
      </c>
      <c r="BE10" s="24">
        <v>0</v>
      </c>
      <c r="BF10" s="24">
        <v>0</v>
      </c>
      <c r="BG10" s="24">
        <v>954000</v>
      </c>
      <c r="BH10" s="24">
        <v>795000</v>
      </c>
      <c r="BI10" s="24">
        <v>0</v>
      </c>
      <c r="BJ10" s="24">
        <v>0</v>
      </c>
      <c r="BK10" s="24">
        <v>0</v>
      </c>
      <c r="BL10" s="24">
        <v>0</v>
      </c>
    </row>
    <row r="11" spans="1:64" x14ac:dyDescent="0.25">
      <c r="A11" t="s">
        <v>5120</v>
      </c>
      <c r="B11">
        <v>10</v>
      </c>
      <c r="C11">
        <v>4</v>
      </c>
      <c r="D11">
        <v>1</v>
      </c>
      <c r="E11" s="24">
        <v>530000</v>
      </c>
      <c r="F11" s="24">
        <v>971666.66666666663</v>
      </c>
      <c r="G11" s="24">
        <v>318000</v>
      </c>
      <c r="H11" s="24">
        <v>583000</v>
      </c>
      <c r="I11" s="24">
        <v>26500</v>
      </c>
      <c r="J11" s="24">
        <v>48583.333333333336</v>
      </c>
      <c r="K11" s="24">
        <v>120900.38838666872</v>
      </c>
      <c r="L11" s="24">
        <v>70725.696051012928</v>
      </c>
      <c r="M11" s="24">
        <v>191626.08443768165</v>
      </c>
      <c r="N11" s="24">
        <v>2707.2488956517191</v>
      </c>
      <c r="O11" s="24">
        <v>73432.944946664647</v>
      </c>
      <c r="P11" s="24">
        <v>194333.33333333337</v>
      </c>
      <c r="Q11" s="24">
        <v>68.7829863059914</v>
      </c>
      <c r="R11" s="24">
        <v>27.571411206729451</v>
      </c>
      <c r="S11" s="24">
        <v>96.354397512720851</v>
      </c>
      <c r="T11" s="24">
        <v>97.166666666666629</v>
      </c>
      <c r="U11" s="24">
        <v>477000</v>
      </c>
      <c r="V11" s="24">
        <v>874500</v>
      </c>
      <c r="W11" s="24">
        <v>286200</v>
      </c>
      <c r="X11" s="24">
        <v>524700</v>
      </c>
      <c r="Y11" s="24">
        <v>0</v>
      </c>
      <c r="Z11" s="24">
        <v>0</v>
      </c>
      <c r="AA11" s="24">
        <v>108810.34954800186</v>
      </c>
      <c r="AB11" s="24">
        <v>63653.126445911621</v>
      </c>
      <c r="AC11" s="24">
        <v>172463.47599391348</v>
      </c>
      <c r="AD11" s="24">
        <v>2436.5240060865472</v>
      </c>
      <c r="AE11" s="24">
        <v>66089.650451998197</v>
      </c>
      <c r="AF11" s="24">
        <v>174900.00000000003</v>
      </c>
      <c r="AG11" s="24">
        <v>68.7829863059914</v>
      </c>
      <c r="AH11" s="24">
        <v>27.571411206729451</v>
      </c>
      <c r="AI11" s="24">
        <v>96.354397512720851</v>
      </c>
      <c r="AJ11" s="24">
        <v>97.166666666666629</v>
      </c>
      <c r="AK11" s="24">
        <v>53000</v>
      </c>
      <c r="AL11" s="24">
        <v>97166.666666666628</v>
      </c>
      <c r="AM11" s="24">
        <v>31800</v>
      </c>
      <c r="AN11" s="24">
        <v>58300</v>
      </c>
      <c r="AO11" s="24">
        <v>26500</v>
      </c>
      <c r="AP11" s="24">
        <v>48583.333333333336</v>
      </c>
      <c r="AQ11" s="24">
        <v>12090.038838666864</v>
      </c>
      <c r="AR11" s="24">
        <v>7072.5696051013074</v>
      </c>
      <c r="AS11" s="24">
        <v>19162.608443768171</v>
      </c>
      <c r="AT11" s="24">
        <v>270.72488956517191</v>
      </c>
      <c r="AU11" s="24">
        <v>7343.2944946664502</v>
      </c>
      <c r="AV11" s="24">
        <v>19433.333333333343</v>
      </c>
      <c r="AW11" s="24">
        <v>0</v>
      </c>
      <c r="AX11" s="24">
        <v>0</v>
      </c>
      <c r="AY11" s="24">
        <v>0</v>
      </c>
      <c r="AZ11" s="24">
        <v>0</v>
      </c>
      <c r="BA11" s="24">
        <v>0.81226915394577759</v>
      </c>
      <c r="BB11" s="24">
        <v>28.383680360675228</v>
      </c>
      <c r="BC11" s="24">
        <v>0.81226915394577759</v>
      </c>
      <c r="BD11" s="24">
        <v>28.383680360675228</v>
      </c>
      <c r="BE11" s="24">
        <v>0</v>
      </c>
      <c r="BF11" s="24">
        <v>0</v>
      </c>
      <c r="BG11" s="24">
        <v>477000</v>
      </c>
      <c r="BH11" s="24">
        <v>874500</v>
      </c>
      <c r="BI11" s="24">
        <v>0</v>
      </c>
      <c r="BJ11" s="24">
        <v>0</v>
      </c>
      <c r="BK11" s="24">
        <v>0</v>
      </c>
      <c r="BL11" s="24">
        <v>0</v>
      </c>
    </row>
    <row r="12" spans="1:64" x14ac:dyDescent="0.25">
      <c r="A12" t="s">
        <v>5120</v>
      </c>
      <c r="B12">
        <v>11</v>
      </c>
      <c r="C12">
        <v>4</v>
      </c>
      <c r="D12">
        <v>1</v>
      </c>
      <c r="E12" s="24">
        <v>530000</v>
      </c>
      <c r="F12" s="24">
        <v>795000</v>
      </c>
      <c r="G12" s="24">
        <v>318000</v>
      </c>
      <c r="H12" s="24">
        <v>477000</v>
      </c>
      <c r="I12" s="24">
        <v>26500</v>
      </c>
      <c r="J12" s="24">
        <v>39750</v>
      </c>
      <c r="K12" s="24">
        <v>135020.92553389637</v>
      </c>
      <c r="L12" s="24">
        <v>28221.07956477796</v>
      </c>
      <c r="M12" s="24">
        <v>163242.00509867433</v>
      </c>
      <c r="N12" s="24">
        <v>-4242.0050986743299</v>
      </c>
      <c r="O12" s="24">
        <v>23979.07446610363</v>
      </c>
      <c r="P12" s="24">
        <v>159000</v>
      </c>
      <c r="Q12" s="24">
        <v>74.104307043895773</v>
      </c>
      <c r="R12" s="24">
        <v>6.8158855853522766</v>
      </c>
      <c r="S12" s="24">
        <v>80.920192629248049</v>
      </c>
      <c r="T12" s="24">
        <v>79.5</v>
      </c>
      <c r="U12" s="24">
        <v>477000</v>
      </c>
      <c r="V12" s="24">
        <v>715500</v>
      </c>
      <c r="W12" s="24">
        <v>286200</v>
      </c>
      <c r="X12" s="24">
        <v>429300</v>
      </c>
      <c r="Y12" s="24">
        <v>0</v>
      </c>
      <c r="Z12" s="24">
        <v>0</v>
      </c>
      <c r="AA12" s="24">
        <v>121518.83298050673</v>
      </c>
      <c r="AB12" s="24">
        <v>25398.971608300169</v>
      </c>
      <c r="AC12" s="24">
        <v>146917.8045888069</v>
      </c>
      <c r="AD12" s="24">
        <v>-3817.8045888068991</v>
      </c>
      <c r="AE12" s="24">
        <v>21581.167019493267</v>
      </c>
      <c r="AF12" s="24">
        <v>143100</v>
      </c>
      <c r="AG12" s="24">
        <v>74.104307043895773</v>
      </c>
      <c r="AH12" s="24">
        <v>6.8158855853522766</v>
      </c>
      <c r="AI12" s="24">
        <v>80.920192629248049</v>
      </c>
      <c r="AJ12" s="24">
        <v>79.5</v>
      </c>
      <c r="AK12" s="24">
        <v>53000</v>
      </c>
      <c r="AL12" s="24">
        <v>79500</v>
      </c>
      <c r="AM12" s="24">
        <v>31800</v>
      </c>
      <c r="AN12" s="24">
        <v>47700</v>
      </c>
      <c r="AO12" s="24">
        <v>26500</v>
      </c>
      <c r="AP12" s="24">
        <v>39750</v>
      </c>
      <c r="AQ12" s="24">
        <v>13502.092553389637</v>
      </c>
      <c r="AR12" s="24">
        <v>2822.1079564777901</v>
      </c>
      <c r="AS12" s="24">
        <v>16324.200509867427</v>
      </c>
      <c r="AT12" s="24">
        <v>-424.20050986743081</v>
      </c>
      <c r="AU12" s="24">
        <v>2397.907446610363</v>
      </c>
      <c r="AV12" s="24">
        <v>15900</v>
      </c>
      <c r="AW12" s="24">
        <v>0</v>
      </c>
      <c r="AX12" s="24">
        <v>0</v>
      </c>
      <c r="AY12" s="24">
        <v>0</v>
      </c>
      <c r="AZ12" s="24">
        <v>0</v>
      </c>
      <c r="BA12" s="24">
        <v>-1.4201926292480493</v>
      </c>
      <c r="BB12" s="24">
        <v>5.3956929561042273</v>
      </c>
      <c r="BC12" s="24">
        <v>-1.4201926292480493</v>
      </c>
      <c r="BD12" s="24">
        <v>5.3956929561042273</v>
      </c>
      <c r="BE12" s="24">
        <v>0</v>
      </c>
      <c r="BF12" s="24">
        <v>0</v>
      </c>
      <c r="BG12" s="24">
        <v>477000</v>
      </c>
      <c r="BH12" s="24">
        <v>715500</v>
      </c>
      <c r="BI12" s="24">
        <v>0</v>
      </c>
      <c r="BJ12" s="24">
        <v>0</v>
      </c>
      <c r="BK12" s="24">
        <v>0</v>
      </c>
      <c r="BL12" s="24">
        <v>0</v>
      </c>
    </row>
    <row r="13" spans="1:64" x14ac:dyDescent="0.25">
      <c r="A13" t="s">
        <v>5120</v>
      </c>
      <c r="B13">
        <v>12</v>
      </c>
      <c r="C13">
        <v>4</v>
      </c>
      <c r="D13">
        <v>1</v>
      </c>
      <c r="E13" s="24">
        <v>530000</v>
      </c>
      <c r="F13" s="24">
        <v>618333.33333333337</v>
      </c>
      <c r="G13" s="24">
        <v>318000</v>
      </c>
      <c r="H13" s="24">
        <v>371000</v>
      </c>
      <c r="I13" s="24">
        <v>26500</v>
      </c>
      <c r="J13" s="24">
        <v>30916.666666666672</v>
      </c>
      <c r="K13" s="24">
        <v>130726.28907489451</v>
      </c>
      <c r="L13" s="24">
        <v>-2438.7870540975127</v>
      </c>
      <c r="M13" s="24">
        <v>128287.50202079699</v>
      </c>
      <c r="N13" s="24">
        <v>-4620.8353541303659</v>
      </c>
      <c r="O13" s="24">
        <v>-7059.6224082278786</v>
      </c>
      <c r="P13" s="24">
        <v>123666.66666666663</v>
      </c>
      <c r="Q13" s="24">
        <v>69.154745707361883</v>
      </c>
      <c r="R13" s="24">
        <v>-5.8342970675117272</v>
      </c>
      <c r="S13" s="24">
        <v>63.320448639850156</v>
      </c>
      <c r="T13" s="24">
        <v>61.833333333333314</v>
      </c>
      <c r="U13" s="24">
        <v>477000</v>
      </c>
      <c r="V13" s="24">
        <v>556500</v>
      </c>
      <c r="W13" s="24">
        <v>286200</v>
      </c>
      <c r="X13" s="24">
        <v>333900</v>
      </c>
      <c r="Y13" s="24">
        <v>0</v>
      </c>
      <c r="Z13" s="24">
        <v>0</v>
      </c>
      <c r="AA13" s="24">
        <v>117653.66016740506</v>
      </c>
      <c r="AB13" s="24">
        <v>-2194.9083486877498</v>
      </c>
      <c r="AC13" s="24">
        <v>115458.7518187173</v>
      </c>
      <c r="AD13" s="24">
        <v>-4158.7518187173282</v>
      </c>
      <c r="AE13" s="24">
        <v>-6353.6601674050908</v>
      </c>
      <c r="AF13" s="24">
        <v>111299.99999999997</v>
      </c>
      <c r="AG13" s="24">
        <v>69.154745707361883</v>
      </c>
      <c r="AH13" s="24">
        <v>-5.8342970675117272</v>
      </c>
      <c r="AI13" s="24">
        <v>63.320448639850156</v>
      </c>
      <c r="AJ13" s="24">
        <v>61.833333333333314</v>
      </c>
      <c r="AK13" s="24">
        <v>53000</v>
      </c>
      <c r="AL13" s="24">
        <v>61833.333333333372</v>
      </c>
      <c r="AM13" s="24">
        <v>31800</v>
      </c>
      <c r="AN13" s="24">
        <v>37100</v>
      </c>
      <c r="AO13" s="24">
        <v>26500</v>
      </c>
      <c r="AP13" s="24">
        <v>30916.666666666672</v>
      </c>
      <c r="AQ13" s="24">
        <v>13072.628907489445</v>
      </c>
      <c r="AR13" s="24">
        <v>-243.87870540976292</v>
      </c>
      <c r="AS13" s="24">
        <v>12828.750202079696</v>
      </c>
      <c r="AT13" s="24">
        <v>-462.08353541303768</v>
      </c>
      <c r="AU13" s="24">
        <v>-705.96224082278786</v>
      </c>
      <c r="AV13" s="24">
        <v>12366.666666666657</v>
      </c>
      <c r="AW13" s="24">
        <v>0</v>
      </c>
      <c r="AX13" s="24">
        <v>0</v>
      </c>
      <c r="AY13" s="24">
        <v>0</v>
      </c>
      <c r="AZ13" s="24">
        <v>0</v>
      </c>
      <c r="BA13" s="24">
        <v>-1.4871153065168414</v>
      </c>
      <c r="BB13" s="24">
        <v>-7.3214123740285686</v>
      </c>
      <c r="BC13" s="24">
        <v>-1.4871153065168414</v>
      </c>
      <c r="BD13" s="24">
        <v>-7.3214123740285686</v>
      </c>
      <c r="BE13" s="24">
        <v>0</v>
      </c>
      <c r="BF13" s="24">
        <v>0</v>
      </c>
      <c r="BG13" s="24">
        <v>477000</v>
      </c>
      <c r="BH13" s="24">
        <v>556500</v>
      </c>
      <c r="BI13" s="24">
        <v>0</v>
      </c>
      <c r="BJ13" s="24">
        <v>0</v>
      </c>
      <c r="BK13" s="24">
        <v>0</v>
      </c>
      <c r="BL13" s="24">
        <v>0</v>
      </c>
    </row>
    <row r="14" spans="1:64" x14ac:dyDescent="0.25">
      <c r="A14" t="s">
        <v>5120</v>
      </c>
      <c r="B14">
        <v>13</v>
      </c>
      <c r="C14">
        <v>1</v>
      </c>
      <c r="D14">
        <v>2</v>
      </c>
      <c r="E14" s="24">
        <v>689000</v>
      </c>
      <c r="F14" s="24">
        <v>556500</v>
      </c>
      <c r="G14" s="24">
        <v>413400</v>
      </c>
      <c r="H14" s="24">
        <v>333900</v>
      </c>
      <c r="I14" s="24">
        <v>34450</v>
      </c>
      <c r="J14" s="24">
        <v>27825</v>
      </c>
      <c r="K14" s="24">
        <v>122525.23245778412</v>
      </c>
      <c r="L14" s="24">
        <v>-9433.8593968075002</v>
      </c>
      <c r="M14" s="24">
        <v>113091.37306097662</v>
      </c>
      <c r="N14" s="24">
        <v>-1791.3730609766208</v>
      </c>
      <c r="O14" s="24">
        <v>-11225.232457784121</v>
      </c>
      <c r="P14" s="24">
        <v>111300</v>
      </c>
      <c r="Q14" s="24">
        <v>63.046036145497226</v>
      </c>
      <c r="R14" s="24">
        <v>-6.8454632744521859</v>
      </c>
      <c r="S14" s="24">
        <v>56.20057287104504</v>
      </c>
      <c r="T14" s="24">
        <v>55.649999999999977</v>
      </c>
      <c r="U14" s="24">
        <v>551200</v>
      </c>
      <c r="V14" s="24">
        <v>445200</v>
      </c>
      <c r="W14" s="24">
        <v>330720</v>
      </c>
      <c r="X14" s="24">
        <v>267120</v>
      </c>
      <c r="Y14" s="24">
        <v>0</v>
      </c>
      <c r="Z14" s="24">
        <v>0</v>
      </c>
      <c r="AA14" s="24">
        <v>98020.185966227305</v>
      </c>
      <c r="AB14" s="24">
        <v>-7547.0875174459943</v>
      </c>
      <c r="AC14" s="24">
        <v>90473.098448781297</v>
      </c>
      <c r="AD14" s="24">
        <v>-1433.0984487812966</v>
      </c>
      <c r="AE14" s="24">
        <v>-8980.1859662272909</v>
      </c>
      <c r="AF14" s="24">
        <v>89040</v>
      </c>
      <c r="AG14" s="24">
        <v>63.046036145497226</v>
      </c>
      <c r="AH14" s="24">
        <v>-6.8454632744521859</v>
      </c>
      <c r="AI14" s="24">
        <v>56.20057287104504</v>
      </c>
      <c r="AJ14" s="24">
        <v>55.649999999999977</v>
      </c>
      <c r="AK14" s="24">
        <v>137800</v>
      </c>
      <c r="AL14" s="24">
        <v>111300</v>
      </c>
      <c r="AM14" s="24">
        <v>82680</v>
      </c>
      <c r="AN14" s="24">
        <v>66780</v>
      </c>
      <c r="AO14" s="24">
        <v>34450</v>
      </c>
      <c r="AP14" s="24">
        <v>27825</v>
      </c>
      <c r="AQ14" s="24">
        <v>24505.046491556815</v>
      </c>
      <c r="AR14" s="24">
        <v>-1886.7718793615059</v>
      </c>
      <c r="AS14" s="24">
        <v>22618.274612195324</v>
      </c>
      <c r="AT14" s="24">
        <v>-358.27461219532415</v>
      </c>
      <c r="AU14" s="24">
        <v>-2245.04649155683</v>
      </c>
      <c r="AV14" s="24">
        <v>22260</v>
      </c>
      <c r="AW14" s="24">
        <v>0</v>
      </c>
      <c r="AX14" s="24">
        <v>0</v>
      </c>
      <c r="AY14" s="24">
        <v>0</v>
      </c>
      <c r="AZ14" s="24">
        <v>0</v>
      </c>
      <c r="BA14" s="24">
        <v>-0.55057287104506258</v>
      </c>
      <c r="BB14" s="24">
        <v>-7.3960361454972485</v>
      </c>
      <c r="BC14" s="24">
        <v>-0.55057287104506258</v>
      </c>
      <c r="BD14" s="24">
        <v>-7.3960361454972485</v>
      </c>
      <c r="BE14" s="24">
        <v>0</v>
      </c>
      <c r="BF14" s="24">
        <v>0</v>
      </c>
      <c r="BG14" s="24">
        <v>551200</v>
      </c>
      <c r="BH14" s="24">
        <v>445200</v>
      </c>
      <c r="BI14" s="24">
        <v>0</v>
      </c>
      <c r="BJ14" s="24">
        <v>0</v>
      </c>
      <c r="BK14" s="24">
        <v>0</v>
      </c>
      <c r="BL14" s="24">
        <v>0</v>
      </c>
    </row>
    <row r="15" spans="1:64" x14ac:dyDescent="0.25">
      <c r="A15" t="s">
        <v>5120</v>
      </c>
      <c r="B15">
        <v>14</v>
      </c>
      <c r="C15">
        <v>1</v>
      </c>
      <c r="D15">
        <v>2</v>
      </c>
      <c r="E15" s="24">
        <v>689000</v>
      </c>
      <c r="F15" s="24">
        <v>609500</v>
      </c>
      <c r="G15" s="24">
        <v>413400</v>
      </c>
      <c r="H15" s="24">
        <v>365700</v>
      </c>
      <c r="I15" s="24">
        <v>34450</v>
      </c>
      <c r="J15" s="24">
        <v>30475</v>
      </c>
      <c r="K15" s="24">
        <v>120449.07671535958</v>
      </c>
      <c r="L15" s="24">
        <v>233.08957584411837</v>
      </c>
      <c r="M15" s="24">
        <v>120682.1662912037</v>
      </c>
      <c r="N15" s="24">
        <v>1217.8337087963009</v>
      </c>
      <c r="O15" s="24">
        <v>1450.9232846404193</v>
      </c>
      <c r="P15" s="24">
        <v>121900</v>
      </c>
      <c r="Q15" s="24">
        <v>61.415140410017841</v>
      </c>
      <c r="R15" s="24">
        <v>-0.88182683014076702</v>
      </c>
      <c r="S15" s="24">
        <v>60.533313579877074</v>
      </c>
      <c r="T15" s="24">
        <v>60.949999999999989</v>
      </c>
      <c r="U15" s="24">
        <v>551200</v>
      </c>
      <c r="V15" s="24">
        <v>487600</v>
      </c>
      <c r="W15" s="24">
        <v>330720</v>
      </c>
      <c r="X15" s="24">
        <v>292560</v>
      </c>
      <c r="Y15" s="24">
        <v>0</v>
      </c>
      <c r="Z15" s="24">
        <v>0</v>
      </c>
      <c r="AA15" s="24">
        <v>96359.26137228767</v>
      </c>
      <c r="AB15" s="24">
        <v>186.47166067530634</v>
      </c>
      <c r="AC15" s="24">
        <v>96545.733032962962</v>
      </c>
      <c r="AD15" s="24">
        <v>974.26696703704147</v>
      </c>
      <c r="AE15" s="24">
        <v>1160.7386277123296</v>
      </c>
      <c r="AF15" s="24">
        <v>97520</v>
      </c>
      <c r="AG15" s="24">
        <v>61.415140410017841</v>
      </c>
      <c r="AH15" s="24">
        <v>-0.88182683014076702</v>
      </c>
      <c r="AI15" s="24">
        <v>60.533313579877074</v>
      </c>
      <c r="AJ15" s="24">
        <v>60.949999999999989</v>
      </c>
      <c r="AK15" s="24">
        <v>137800</v>
      </c>
      <c r="AL15" s="24">
        <v>121900</v>
      </c>
      <c r="AM15" s="24">
        <v>82680</v>
      </c>
      <c r="AN15" s="24">
        <v>73140</v>
      </c>
      <c r="AO15" s="24">
        <v>34450</v>
      </c>
      <c r="AP15" s="24">
        <v>30475</v>
      </c>
      <c r="AQ15" s="24">
        <v>24089.81534307191</v>
      </c>
      <c r="AR15" s="24">
        <v>46.617915168812033</v>
      </c>
      <c r="AS15" s="24">
        <v>24136.433258240737</v>
      </c>
      <c r="AT15" s="24">
        <v>243.56674175925946</v>
      </c>
      <c r="AU15" s="24">
        <v>290.18465692808968</v>
      </c>
      <c r="AV15" s="24">
        <v>24380</v>
      </c>
      <c r="AW15" s="24">
        <v>0</v>
      </c>
      <c r="AX15" s="24">
        <v>0</v>
      </c>
      <c r="AY15" s="24">
        <v>0</v>
      </c>
      <c r="AZ15" s="24">
        <v>0</v>
      </c>
      <c r="BA15" s="24">
        <v>0.41668642012291457</v>
      </c>
      <c r="BB15" s="24">
        <v>-0.46514041001785245</v>
      </c>
      <c r="BC15" s="24">
        <v>0.41668642012291457</v>
      </c>
      <c r="BD15" s="24">
        <v>-0.46514041001785245</v>
      </c>
      <c r="BE15" s="24">
        <v>0</v>
      </c>
      <c r="BF15" s="24">
        <v>0</v>
      </c>
      <c r="BG15" s="24">
        <v>551200</v>
      </c>
      <c r="BH15" s="24">
        <v>487600</v>
      </c>
      <c r="BI15" s="24">
        <v>0</v>
      </c>
      <c r="BJ15" s="24">
        <v>0</v>
      </c>
      <c r="BK15" s="24">
        <v>0</v>
      </c>
      <c r="BL15" s="24">
        <v>0</v>
      </c>
    </row>
    <row r="16" spans="1:64" x14ac:dyDescent="0.25">
      <c r="A16" t="s">
        <v>5120</v>
      </c>
      <c r="B16">
        <v>15</v>
      </c>
      <c r="C16">
        <v>1</v>
      </c>
      <c r="D16">
        <v>2</v>
      </c>
      <c r="E16" s="24">
        <v>689000</v>
      </c>
      <c r="F16" s="24">
        <v>662500</v>
      </c>
      <c r="G16" s="24">
        <v>413400</v>
      </c>
      <c r="H16" s="24">
        <v>397500</v>
      </c>
      <c r="I16" s="24">
        <v>34450</v>
      </c>
      <c r="J16" s="24">
        <v>33125</v>
      </c>
      <c r="K16" s="24">
        <v>123701.60788756923</v>
      </c>
      <c r="L16" s="24">
        <v>7416.6375552657992</v>
      </c>
      <c r="M16" s="24">
        <v>131118.24544283503</v>
      </c>
      <c r="N16" s="24">
        <v>1381.754557164968</v>
      </c>
      <c r="O16" s="24">
        <v>8798.3921124307672</v>
      </c>
      <c r="P16" s="24">
        <v>132500</v>
      </c>
      <c r="Q16" s="24">
        <v>63.122087322501955</v>
      </c>
      <c r="R16" s="24">
        <v>2.6822365207605685</v>
      </c>
      <c r="S16" s="24">
        <v>65.804323843262523</v>
      </c>
      <c r="T16" s="24">
        <v>66.25</v>
      </c>
      <c r="U16" s="24">
        <v>551200</v>
      </c>
      <c r="V16" s="24">
        <v>530000</v>
      </c>
      <c r="W16" s="24">
        <v>330720</v>
      </c>
      <c r="X16" s="24">
        <v>318000</v>
      </c>
      <c r="Y16" s="24">
        <v>0</v>
      </c>
      <c r="Z16" s="24">
        <v>0</v>
      </c>
      <c r="AA16" s="24">
        <v>98961.286310055395</v>
      </c>
      <c r="AB16" s="24">
        <v>5933.310044212616</v>
      </c>
      <c r="AC16" s="24">
        <v>104894.59635426803</v>
      </c>
      <c r="AD16" s="24">
        <v>1105.4036457319744</v>
      </c>
      <c r="AE16" s="24">
        <v>7038.7136899446195</v>
      </c>
      <c r="AF16" s="24">
        <v>106000</v>
      </c>
      <c r="AG16" s="24">
        <v>63.122087322501955</v>
      </c>
      <c r="AH16" s="24">
        <v>2.6822365207605685</v>
      </c>
      <c r="AI16" s="24">
        <v>65.804323843262523</v>
      </c>
      <c r="AJ16" s="24">
        <v>66.25</v>
      </c>
      <c r="AK16" s="24">
        <v>137800</v>
      </c>
      <c r="AL16" s="24">
        <v>132500</v>
      </c>
      <c r="AM16" s="24">
        <v>82680</v>
      </c>
      <c r="AN16" s="24">
        <v>79500</v>
      </c>
      <c r="AO16" s="24">
        <v>34450</v>
      </c>
      <c r="AP16" s="24">
        <v>33125</v>
      </c>
      <c r="AQ16" s="24">
        <v>24740.321577513838</v>
      </c>
      <c r="AR16" s="24">
        <v>1483.3275110531831</v>
      </c>
      <c r="AS16" s="24">
        <v>26223.649088567006</v>
      </c>
      <c r="AT16" s="24">
        <v>276.3509114329936</v>
      </c>
      <c r="AU16" s="24">
        <v>1759.6784224861476</v>
      </c>
      <c r="AV16" s="24">
        <v>26500</v>
      </c>
      <c r="AW16" s="24">
        <v>0</v>
      </c>
      <c r="AX16" s="24">
        <v>0</v>
      </c>
      <c r="AY16" s="24">
        <v>0</v>
      </c>
      <c r="AZ16" s="24">
        <v>0</v>
      </c>
      <c r="BA16" s="24">
        <v>0.44567615673747696</v>
      </c>
      <c r="BB16" s="24">
        <v>3.1279126774980455</v>
      </c>
      <c r="BC16" s="24">
        <v>0.44567615673747696</v>
      </c>
      <c r="BD16" s="24">
        <v>3.1279126774980455</v>
      </c>
      <c r="BE16" s="24">
        <v>0</v>
      </c>
      <c r="BF16" s="24">
        <v>0</v>
      </c>
      <c r="BG16" s="24">
        <v>551200</v>
      </c>
      <c r="BH16" s="24">
        <v>530000</v>
      </c>
      <c r="BI16" s="24">
        <v>0</v>
      </c>
      <c r="BJ16" s="24">
        <v>0</v>
      </c>
      <c r="BK16" s="24">
        <v>0</v>
      </c>
      <c r="BL16" s="24">
        <v>0</v>
      </c>
    </row>
    <row r="17" spans="1:64" x14ac:dyDescent="0.25">
      <c r="A17" t="s">
        <v>5120</v>
      </c>
      <c r="B17">
        <v>16</v>
      </c>
      <c r="C17">
        <v>2</v>
      </c>
      <c r="D17">
        <v>2</v>
      </c>
      <c r="E17" s="24">
        <v>689000</v>
      </c>
      <c r="F17" s="24">
        <v>689000</v>
      </c>
      <c r="G17" s="24">
        <v>413400</v>
      </c>
      <c r="H17" s="24">
        <v>413400</v>
      </c>
      <c r="I17" s="24">
        <v>34450</v>
      </c>
      <c r="J17" s="24">
        <v>34450</v>
      </c>
      <c r="K17" s="24">
        <v>128176.5802643036</v>
      </c>
      <c r="L17" s="24">
        <v>8888.4520361169707</v>
      </c>
      <c r="M17" s="24">
        <v>137065.03230042057</v>
      </c>
      <c r="N17" s="24">
        <v>734.96769957942888</v>
      </c>
      <c r="O17" s="24">
        <v>9623.4197356963996</v>
      </c>
      <c r="P17" s="24">
        <v>137800</v>
      </c>
      <c r="Q17" s="24">
        <v>65.457669375826242</v>
      </c>
      <c r="R17" s="24">
        <v>3.2121258808444395</v>
      </c>
      <c r="S17" s="24">
        <v>68.669795256670682</v>
      </c>
      <c r="T17" s="24">
        <v>68.899999999999977</v>
      </c>
      <c r="U17" s="24">
        <v>551200</v>
      </c>
      <c r="V17" s="24">
        <v>551200</v>
      </c>
      <c r="W17" s="24">
        <v>330720</v>
      </c>
      <c r="X17" s="24">
        <v>330720</v>
      </c>
      <c r="Y17" s="24">
        <v>0</v>
      </c>
      <c r="Z17" s="24">
        <v>0</v>
      </c>
      <c r="AA17" s="24">
        <v>102541.26421144289</v>
      </c>
      <c r="AB17" s="24">
        <v>7110.7616288935824</v>
      </c>
      <c r="AC17" s="24">
        <v>109652.02584033646</v>
      </c>
      <c r="AD17" s="24">
        <v>587.97415966354311</v>
      </c>
      <c r="AE17" s="24">
        <v>7698.7357885571255</v>
      </c>
      <c r="AF17" s="24">
        <v>110240</v>
      </c>
      <c r="AG17" s="24">
        <v>65.457669375826242</v>
      </c>
      <c r="AH17" s="24">
        <v>3.2121258808444395</v>
      </c>
      <c r="AI17" s="24">
        <v>68.669795256670682</v>
      </c>
      <c r="AJ17" s="24">
        <v>68.899999999999977</v>
      </c>
      <c r="AK17" s="24">
        <v>137800</v>
      </c>
      <c r="AL17" s="24">
        <v>137800</v>
      </c>
      <c r="AM17" s="24">
        <v>82680</v>
      </c>
      <c r="AN17" s="24">
        <v>82680</v>
      </c>
      <c r="AO17" s="24">
        <v>34450</v>
      </c>
      <c r="AP17" s="24">
        <v>34450</v>
      </c>
      <c r="AQ17" s="24">
        <v>25635.316052860711</v>
      </c>
      <c r="AR17" s="24">
        <v>1777.6904072233883</v>
      </c>
      <c r="AS17" s="24">
        <v>27413.006460084114</v>
      </c>
      <c r="AT17" s="24">
        <v>146.99353991588578</v>
      </c>
      <c r="AU17" s="24">
        <v>1924.6839471392741</v>
      </c>
      <c r="AV17" s="24">
        <v>27560</v>
      </c>
      <c r="AW17" s="24">
        <v>0</v>
      </c>
      <c r="AX17" s="24">
        <v>0</v>
      </c>
      <c r="AY17" s="24">
        <v>0</v>
      </c>
      <c r="AZ17" s="24">
        <v>0</v>
      </c>
      <c r="BA17" s="24">
        <v>0.23020474332929552</v>
      </c>
      <c r="BB17" s="24">
        <v>3.442330624173735</v>
      </c>
      <c r="BC17" s="24">
        <v>0.23020474332929552</v>
      </c>
      <c r="BD17" s="24">
        <v>3.442330624173735</v>
      </c>
      <c r="BE17" s="24">
        <v>0</v>
      </c>
      <c r="BF17" s="24">
        <v>0</v>
      </c>
      <c r="BG17" s="24">
        <v>551200</v>
      </c>
      <c r="BH17" s="24">
        <v>551200</v>
      </c>
      <c r="BI17" s="24">
        <v>0</v>
      </c>
      <c r="BJ17" s="24">
        <v>0</v>
      </c>
      <c r="BK17" s="24">
        <v>0</v>
      </c>
      <c r="BL17" s="24">
        <v>0</v>
      </c>
    </row>
    <row r="18" spans="1:64" x14ac:dyDescent="0.25">
      <c r="A18" t="s">
        <v>5120</v>
      </c>
      <c r="B18">
        <v>17</v>
      </c>
      <c r="C18">
        <v>2</v>
      </c>
      <c r="D18">
        <v>2</v>
      </c>
      <c r="E18" s="24">
        <v>689000</v>
      </c>
      <c r="F18" s="24">
        <v>689000</v>
      </c>
      <c r="G18" s="24">
        <v>413400</v>
      </c>
      <c r="H18" s="24">
        <v>413400</v>
      </c>
      <c r="I18" s="24">
        <v>34450</v>
      </c>
      <c r="J18" s="24">
        <v>34450</v>
      </c>
      <c r="K18" s="24">
        <v>131327.47634925146</v>
      </c>
      <c r="L18" s="24">
        <v>6431.3832427590387</v>
      </c>
      <c r="M18" s="24">
        <v>137758.8595920105</v>
      </c>
      <c r="N18" s="24">
        <v>41.14040798950009</v>
      </c>
      <c r="O18" s="24">
        <v>6472.5236507485388</v>
      </c>
      <c r="P18" s="24">
        <v>137800</v>
      </c>
      <c r="Q18" s="24">
        <v>66.917720025616632</v>
      </c>
      <c r="R18" s="24">
        <v>1.9752488675146651</v>
      </c>
      <c r="S18" s="24">
        <v>68.892968893131297</v>
      </c>
      <c r="T18" s="24">
        <v>68.899999999999977</v>
      </c>
      <c r="U18" s="24">
        <v>551200</v>
      </c>
      <c r="V18" s="24">
        <v>551200</v>
      </c>
      <c r="W18" s="24">
        <v>330720</v>
      </c>
      <c r="X18" s="24">
        <v>330720</v>
      </c>
      <c r="Y18" s="24">
        <v>0</v>
      </c>
      <c r="Z18" s="24">
        <v>0</v>
      </c>
      <c r="AA18" s="24">
        <v>105061.98107940117</v>
      </c>
      <c r="AB18" s="24">
        <v>5145.106594207231</v>
      </c>
      <c r="AC18" s="24">
        <v>110207.0876736084</v>
      </c>
      <c r="AD18" s="24">
        <v>32.912326391598981</v>
      </c>
      <c r="AE18" s="24">
        <v>5178.0189205988136</v>
      </c>
      <c r="AF18" s="24">
        <v>110240</v>
      </c>
      <c r="AG18" s="24">
        <v>66.917720025616632</v>
      </c>
      <c r="AH18" s="24">
        <v>1.9752488675146651</v>
      </c>
      <c r="AI18" s="24">
        <v>68.892968893131297</v>
      </c>
      <c r="AJ18" s="24">
        <v>68.899999999999977</v>
      </c>
      <c r="AK18" s="24">
        <v>137800</v>
      </c>
      <c r="AL18" s="24">
        <v>137800</v>
      </c>
      <c r="AM18" s="24">
        <v>82680</v>
      </c>
      <c r="AN18" s="24">
        <v>82680</v>
      </c>
      <c r="AO18" s="24">
        <v>34450</v>
      </c>
      <c r="AP18" s="24">
        <v>34450</v>
      </c>
      <c r="AQ18" s="24">
        <v>26265.495269850289</v>
      </c>
      <c r="AR18" s="24">
        <v>1286.2766485518077</v>
      </c>
      <c r="AS18" s="24">
        <v>27551.771918402097</v>
      </c>
      <c r="AT18" s="24">
        <v>8.2280815979011095</v>
      </c>
      <c r="AU18" s="24">
        <v>1294.5047301497252</v>
      </c>
      <c r="AV18" s="24">
        <v>27560</v>
      </c>
      <c r="AW18" s="24">
        <v>0</v>
      </c>
      <c r="AX18" s="24">
        <v>0</v>
      </c>
      <c r="AY18" s="24">
        <v>0</v>
      </c>
      <c r="AZ18" s="24">
        <v>0</v>
      </c>
      <c r="BA18" s="24">
        <v>7.0311068686805811E-3</v>
      </c>
      <c r="BB18" s="24">
        <v>1.9822799743833457</v>
      </c>
      <c r="BC18" s="24">
        <v>7.0311068686805811E-3</v>
      </c>
      <c r="BD18" s="24">
        <v>1.9822799743833457</v>
      </c>
      <c r="BE18" s="24">
        <v>0</v>
      </c>
      <c r="BF18" s="24">
        <v>0</v>
      </c>
      <c r="BG18" s="24">
        <v>551200</v>
      </c>
      <c r="BH18" s="24">
        <v>551200</v>
      </c>
      <c r="BI18" s="24">
        <v>0</v>
      </c>
      <c r="BJ18" s="24">
        <v>0</v>
      </c>
      <c r="BK18" s="24">
        <v>0</v>
      </c>
      <c r="BL18" s="24">
        <v>0</v>
      </c>
    </row>
    <row r="19" spans="1:64" x14ac:dyDescent="0.25">
      <c r="A19" t="s">
        <v>5120</v>
      </c>
      <c r="B19">
        <v>18</v>
      </c>
      <c r="C19">
        <v>2</v>
      </c>
      <c r="D19">
        <v>2</v>
      </c>
      <c r="E19" s="24">
        <v>689000</v>
      </c>
      <c r="F19" s="24">
        <v>689000</v>
      </c>
      <c r="G19" s="24">
        <v>413400</v>
      </c>
      <c r="H19" s="24">
        <v>413400</v>
      </c>
      <c r="I19" s="24">
        <v>34450</v>
      </c>
      <c r="J19" s="24">
        <v>34450</v>
      </c>
      <c r="K19" s="24">
        <v>133254.65297124255</v>
      </c>
      <c r="L19" s="24">
        <v>4541.9669540738687</v>
      </c>
      <c r="M19" s="24">
        <v>137796.61992531642</v>
      </c>
      <c r="N19" s="24">
        <v>3.3800746835768223</v>
      </c>
      <c r="O19" s="24">
        <v>4545.3470287574455</v>
      </c>
      <c r="P19" s="24">
        <v>137800</v>
      </c>
      <c r="Q19" s="24">
        <v>67.681214505713342</v>
      </c>
      <c r="R19" s="24">
        <v>1.2184414586138246</v>
      </c>
      <c r="S19" s="24">
        <v>68.899655964327167</v>
      </c>
      <c r="T19" s="24">
        <v>68.899999999999977</v>
      </c>
      <c r="U19" s="24">
        <v>551200</v>
      </c>
      <c r="V19" s="24">
        <v>551200</v>
      </c>
      <c r="W19" s="24">
        <v>330720</v>
      </c>
      <c r="X19" s="24">
        <v>330720</v>
      </c>
      <c r="Y19" s="24">
        <v>0</v>
      </c>
      <c r="Z19" s="24">
        <v>0</v>
      </c>
      <c r="AA19" s="24">
        <v>106603.72237699405</v>
      </c>
      <c r="AB19" s="24">
        <v>3633.573563259095</v>
      </c>
      <c r="AC19" s="24">
        <v>110237.29594025314</v>
      </c>
      <c r="AD19" s="24">
        <v>2.7040597468621854</v>
      </c>
      <c r="AE19" s="24">
        <v>3636.2776230059681</v>
      </c>
      <c r="AF19" s="24">
        <v>110240</v>
      </c>
      <c r="AG19" s="24">
        <v>67.681214505713342</v>
      </c>
      <c r="AH19" s="24">
        <v>1.2184414586138246</v>
      </c>
      <c r="AI19" s="24">
        <v>68.899655964327167</v>
      </c>
      <c r="AJ19" s="24">
        <v>68.899999999999977</v>
      </c>
      <c r="AK19" s="24">
        <v>137800</v>
      </c>
      <c r="AL19" s="24">
        <v>137800</v>
      </c>
      <c r="AM19" s="24">
        <v>82680</v>
      </c>
      <c r="AN19" s="24">
        <v>82680</v>
      </c>
      <c r="AO19" s="24">
        <v>34450</v>
      </c>
      <c r="AP19" s="24">
        <v>34450</v>
      </c>
      <c r="AQ19" s="24">
        <v>26650.930594248508</v>
      </c>
      <c r="AR19" s="24">
        <v>908.39339081477374</v>
      </c>
      <c r="AS19" s="24">
        <v>27559.323985063282</v>
      </c>
      <c r="AT19" s="24">
        <v>0.67601493671463686</v>
      </c>
      <c r="AU19" s="24">
        <v>909.06940575147746</v>
      </c>
      <c r="AV19" s="24">
        <v>27560</v>
      </c>
      <c r="AW19" s="24">
        <v>0</v>
      </c>
      <c r="AX19" s="24">
        <v>0</v>
      </c>
      <c r="AY19" s="24">
        <v>0</v>
      </c>
      <c r="AZ19" s="24">
        <v>0</v>
      </c>
      <c r="BA19" s="24">
        <v>3.4403567281060532E-4</v>
      </c>
      <c r="BB19" s="24">
        <v>1.2187854942866352</v>
      </c>
      <c r="BC19" s="24">
        <v>3.4403567281060532E-4</v>
      </c>
      <c r="BD19" s="24">
        <v>1.2187854942866352</v>
      </c>
      <c r="BE19" s="24">
        <v>0</v>
      </c>
      <c r="BF19" s="24">
        <v>0</v>
      </c>
      <c r="BG19" s="24">
        <v>551200</v>
      </c>
      <c r="BH19" s="24">
        <v>551200</v>
      </c>
      <c r="BI19" s="24">
        <v>0</v>
      </c>
      <c r="BJ19" s="24">
        <v>0</v>
      </c>
      <c r="BK19" s="24">
        <v>0</v>
      </c>
      <c r="BL19" s="24">
        <v>0</v>
      </c>
    </row>
    <row r="20" spans="1:64" x14ac:dyDescent="0.25">
      <c r="A20" t="s">
        <v>5120</v>
      </c>
      <c r="B20">
        <v>19</v>
      </c>
      <c r="C20">
        <v>3</v>
      </c>
      <c r="D20">
        <v>2</v>
      </c>
      <c r="E20" s="24">
        <v>1378000</v>
      </c>
      <c r="F20" s="24">
        <v>803833.33333333326</v>
      </c>
      <c r="G20" s="24">
        <v>826800</v>
      </c>
      <c r="H20" s="24">
        <v>482299.99999999994</v>
      </c>
      <c r="I20" s="24">
        <v>68900</v>
      </c>
      <c r="J20" s="24">
        <v>40191.666666666664</v>
      </c>
      <c r="K20" s="24">
        <v>140983.68478632229</v>
      </c>
      <c r="L20" s="24">
        <v>16922.598221338587</v>
      </c>
      <c r="M20" s="24">
        <v>157906.28300766088</v>
      </c>
      <c r="N20" s="24">
        <v>2860.3836590058636</v>
      </c>
      <c r="O20" s="24">
        <v>19782.98188034445</v>
      </c>
      <c r="P20" s="24">
        <v>160766.66666666674</v>
      </c>
      <c r="Q20" s="24">
        <v>72.100741912846956</v>
      </c>
      <c r="R20" s="24">
        <v>7.3427962301306025</v>
      </c>
      <c r="S20" s="24">
        <v>79.443538142977559</v>
      </c>
      <c r="T20" s="24">
        <v>80.383333333333326</v>
      </c>
      <c r="U20" s="24">
        <v>1102400</v>
      </c>
      <c r="V20" s="24">
        <v>643066.66666666663</v>
      </c>
      <c r="W20" s="24">
        <v>661440</v>
      </c>
      <c r="X20" s="24">
        <v>385839.99999999994</v>
      </c>
      <c r="Y20" s="24">
        <v>0</v>
      </c>
      <c r="Z20" s="24">
        <v>0</v>
      </c>
      <c r="AA20" s="24">
        <v>112786.94782905784</v>
      </c>
      <c r="AB20" s="24">
        <v>13538.078577070875</v>
      </c>
      <c r="AC20" s="24">
        <v>126325.02640612872</v>
      </c>
      <c r="AD20" s="24">
        <v>2288.3069272046923</v>
      </c>
      <c r="AE20" s="24">
        <v>15826.38550427556</v>
      </c>
      <c r="AF20" s="24">
        <v>128613.3333333334</v>
      </c>
      <c r="AG20" s="24">
        <v>72.100741912846956</v>
      </c>
      <c r="AH20" s="24">
        <v>7.3427962301306025</v>
      </c>
      <c r="AI20" s="24">
        <v>79.443538142977559</v>
      </c>
      <c r="AJ20" s="24">
        <v>80.383333333333326</v>
      </c>
      <c r="AK20" s="24">
        <v>275600</v>
      </c>
      <c r="AL20" s="24">
        <v>160766.66666666663</v>
      </c>
      <c r="AM20" s="24">
        <v>165360</v>
      </c>
      <c r="AN20" s="24">
        <v>96460</v>
      </c>
      <c r="AO20" s="24">
        <v>68900</v>
      </c>
      <c r="AP20" s="24">
        <v>40191.666666666664</v>
      </c>
      <c r="AQ20" s="24">
        <v>28196.736957264453</v>
      </c>
      <c r="AR20" s="24">
        <v>3384.5196442677116</v>
      </c>
      <c r="AS20" s="24">
        <v>31581.256601532164</v>
      </c>
      <c r="AT20" s="24">
        <v>572.07673180117126</v>
      </c>
      <c r="AU20" s="24">
        <v>3956.5963760688901</v>
      </c>
      <c r="AV20" s="24">
        <v>32153.333333333343</v>
      </c>
      <c r="AW20" s="24">
        <v>0</v>
      </c>
      <c r="AX20" s="24">
        <v>0</v>
      </c>
      <c r="AY20" s="24">
        <v>0</v>
      </c>
      <c r="AZ20" s="24">
        <v>0</v>
      </c>
      <c r="BA20" s="24">
        <v>0.93979519035576686</v>
      </c>
      <c r="BB20" s="24">
        <v>8.2825914204863693</v>
      </c>
      <c r="BC20" s="24">
        <v>0.93979519035576686</v>
      </c>
      <c r="BD20" s="24">
        <v>8.2825914204863693</v>
      </c>
      <c r="BE20" s="24">
        <v>0</v>
      </c>
      <c r="BF20" s="24">
        <v>0</v>
      </c>
      <c r="BG20" s="24">
        <v>1102400</v>
      </c>
      <c r="BH20" s="24">
        <v>643066.66666666663</v>
      </c>
      <c r="BI20" s="24">
        <v>0</v>
      </c>
      <c r="BJ20" s="24">
        <v>0</v>
      </c>
      <c r="BK20" s="24">
        <v>0</v>
      </c>
      <c r="BL20" s="24">
        <v>0</v>
      </c>
    </row>
    <row r="21" spans="1:64" x14ac:dyDescent="0.25">
      <c r="A21" t="s">
        <v>5120</v>
      </c>
      <c r="B21">
        <v>20</v>
      </c>
      <c r="C21">
        <v>3</v>
      </c>
      <c r="D21">
        <v>2</v>
      </c>
      <c r="E21" s="24">
        <v>1378000</v>
      </c>
      <c r="F21" s="24">
        <v>1033499.9999999999</v>
      </c>
      <c r="G21" s="24">
        <v>826800</v>
      </c>
      <c r="H21" s="24">
        <v>620099.99999999988</v>
      </c>
      <c r="I21" s="24">
        <v>68900</v>
      </c>
      <c r="J21" s="24">
        <v>51675</v>
      </c>
      <c r="K21" s="24">
        <v>160902.14085529465</v>
      </c>
      <c r="L21" s="24">
        <v>39925.561213038862</v>
      </c>
      <c r="M21" s="24">
        <v>200827.70206833351</v>
      </c>
      <c r="N21" s="24">
        <v>5872.297931666486</v>
      </c>
      <c r="O21" s="24">
        <v>45797.859144705348</v>
      </c>
      <c r="P21" s="24">
        <v>206700</v>
      </c>
      <c r="Q21" s="24">
        <v>83.706660048897675</v>
      </c>
      <c r="R21" s="24">
        <v>17.736107189562631</v>
      </c>
      <c r="S21" s="24">
        <v>101.44276723846031</v>
      </c>
      <c r="T21" s="24">
        <v>103.35000000000002</v>
      </c>
      <c r="U21" s="24">
        <v>1102400</v>
      </c>
      <c r="V21" s="24">
        <v>826800</v>
      </c>
      <c r="W21" s="24">
        <v>661440</v>
      </c>
      <c r="X21" s="24">
        <v>496079.99999999994</v>
      </c>
      <c r="Y21" s="24">
        <v>0</v>
      </c>
      <c r="Z21" s="24">
        <v>0</v>
      </c>
      <c r="AA21" s="24">
        <v>128721.71268423572</v>
      </c>
      <c r="AB21" s="24">
        <v>31940.448970431113</v>
      </c>
      <c r="AC21" s="24">
        <v>160662.16165466682</v>
      </c>
      <c r="AD21" s="24">
        <v>4697.838345333188</v>
      </c>
      <c r="AE21" s="24">
        <v>36638.287315764261</v>
      </c>
      <c r="AF21" s="24">
        <v>165360</v>
      </c>
      <c r="AG21" s="24">
        <v>83.706660048897675</v>
      </c>
      <c r="AH21" s="24">
        <v>17.736107189562631</v>
      </c>
      <c r="AI21" s="24">
        <v>101.44276723846031</v>
      </c>
      <c r="AJ21" s="24">
        <v>103.35000000000002</v>
      </c>
      <c r="AK21" s="24">
        <v>275600</v>
      </c>
      <c r="AL21" s="24">
        <v>206699.99999999988</v>
      </c>
      <c r="AM21" s="24">
        <v>165360</v>
      </c>
      <c r="AN21" s="24">
        <v>124019.99999999994</v>
      </c>
      <c r="AO21" s="24">
        <v>68900</v>
      </c>
      <c r="AP21" s="24">
        <v>51675</v>
      </c>
      <c r="AQ21" s="24">
        <v>32180.428171058928</v>
      </c>
      <c r="AR21" s="24">
        <v>7985.1122426077491</v>
      </c>
      <c r="AS21" s="24">
        <v>40165.540413666691</v>
      </c>
      <c r="AT21" s="24">
        <v>1174.4595863332979</v>
      </c>
      <c r="AU21" s="24">
        <v>9159.571828941087</v>
      </c>
      <c r="AV21" s="24">
        <v>41340</v>
      </c>
      <c r="AW21" s="24">
        <v>0</v>
      </c>
      <c r="AX21" s="24">
        <v>0</v>
      </c>
      <c r="AY21" s="24">
        <v>0</v>
      </c>
      <c r="AZ21" s="24">
        <v>0</v>
      </c>
      <c r="BA21" s="24">
        <v>1.9072327615397171</v>
      </c>
      <c r="BB21" s="24">
        <v>19.643339951102348</v>
      </c>
      <c r="BC21" s="24">
        <v>1.9072327615397171</v>
      </c>
      <c r="BD21" s="24">
        <v>19.643339951102348</v>
      </c>
      <c r="BE21" s="24">
        <v>0</v>
      </c>
      <c r="BF21" s="24">
        <v>0</v>
      </c>
      <c r="BG21" s="24">
        <v>1102400</v>
      </c>
      <c r="BH21" s="24">
        <v>826800</v>
      </c>
      <c r="BI21" s="24">
        <v>0</v>
      </c>
      <c r="BJ21" s="24">
        <v>0</v>
      </c>
      <c r="BK21" s="24">
        <v>0</v>
      </c>
      <c r="BL21" s="24">
        <v>0</v>
      </c>
    </row>
    <row r="22" spans="1:64" x14ac:dyDescent="0.25">
      <c r="A22" t="s">
        <v>5120</v>
      </c>
      <c r="B22">
        <v>21</v>
      </c>
      <c r="C22">
        <v>3</v>
      </c>
      <c r="D22">
        <v>2</v>
      </c>
      <c r="E22" s="24">
        <v>1378000</v>
      </c>
      <c r="F22" s="24">
        <v>1263166.6666666665</v>
      </c>
      <c r="G22" s="24">
        <v>826800</v>
      </c>
      <c r="H22" s="24">
        <v>757899.99999999988</v>
      </c>
      <c r="I22" s="24">
        <v>68900</v>
      </c>
      <c r="J22" s="24">
        <v>63158.333333333328</v>
      </c>
      <c r="K22" s="24">
        <v>190125.47293715086</v>
      </c>
      <c r="L22" s="24">
        <v>56471.338752496755</v>
      </c>
      <c r="M22" s="24">
        <v>246596.81168964761</v>
      </c>
      <c r="N22" s="24">
        <v>6036.5216436856426</v>
      </c>
      <c r="O22" s="24">
        <v>62507.860396182397</v>
      </c>
      <c r="P22" s="24">
        <v>252633.33333333326</v>
      </c>
      <c r="Q22" s="24">
        <v>100.259266084866</v>
      </c>
      <c r="R22" s="24">
        <v>24.121165307444357</v>
      </c>
      <c r="S22" s="24">
        <v>124.38043139231036</v>
      </c>
      <c r="T22" s="24">
        <v>126.31666666666672</v>
      </c>
      <c r="U22" s="24">
        <v>1102400</v>
      </c>
      <c r="V22" s="24">
        <v>1010533.3333333333</v>
      </c>
      <c r="W22" s="24">
        <v>661440</v>
      </c>
      <c r="X22" s="24">
        <v>606319.99999999988</v>
      </c>
      <c r="Y22" s="24">
        <v>0</v>
      </c>
      <c r="Z22" s="24">
        <v>0</v>
      </c>
      <c r="AA22" s="24">
        <v>152100.3783497207</v>
      </c>
      <c r="AB22" s="24">
        <v>45177.071001997392</v>
      </c>
      <c r="AC22" s="24">
        <v>197277.4493517181</v>
      </c>
      <c r="AD22" s="24">
        <v>4829.2173149485134</v>
      </c>
      <c r="AE22" s="24">
        <v>50006.288316945953</v>
      </c>
      <c r="AF22" s="24">
        <v>202106.66666666663</v>
      </c>
      <c r="AG22" s="24">
        <v>100.259266084866</v>
      </c>
      <c r="AH22" s="24">
        <v>24.121165307444357</v>
      </c>
      <c r="AI22" s="24">
        <v>124.38043139231036</v>
      </c>
      <c r="AJ22" s="24">
        <v>126.31666666666672</v>
      </c>
      <c r="AK22" s="24">
        <v>275600</v>
      </c>
      <c r="AL22" s="24">
        <v>252633.33333333326</v>
      </c>
      <c r="AM22" s="24">
        <v>165360</v>
      </c>
      <c r="AN22" s="24">
        <v>151580</v>
      </c>
      <c r="AO22" s="24">
        <v>68900</v>
      </c>
      <c r="AP22" s="24">
        <v>63158.333333333328</v>
      </c>
      <c r="AQ22" s="24">
        <v>38025.094587430154</v>
      </c>
      <c r="AR22" s="24">
        <v>11294.267750499363</v>
      </c>
      <c r="AS22" s="24">
        <v>49319.362337929517</v>
      </c>
      <c r="AT22" s="24">
        <v>1207.3043287371293</v>
      </c>
      <c r="AU22" s="24">
        <v>12501.572079236445</v>
      </c>
      <c r="AV22" s="24">
        <v>50526.666666666628</v>
      </c>
      <c r="AW22" s="24">
        <v>0</v>
      </c>
      <c r="AX22" s="24">
        <v>0</v>
      </c>
      <c r="AY22" s="24">
        <v>0</v>
      </c>
      <c r="AZ22" s="24">
        <v>0</v>
      </c>
      <c r="BA22" s="24">
        <v>1.9362352743563633</v>
      </c>
      <c r="BB22" s="24">
        <v>26.057400581800721</v>
      </c>
      <c r="BC22" s="24">
        <v>1.9362352743563633</v>
      </c>
      <c r="BD22" s="24">
        <v>26.057400581800721</v>
      </c>
      <c r="BE22" s="24">
        <v>0</v>
      </c>
      <c r="BF22" s="24">
        <v>0</v>
      </c>
      <c r="BG22" s="24">
        <v>1102400</v>
      </c>
      <c r="BH22" s="24">
        <v>1010533.3333333333</v>
      </c>
      <c r="BI22" s="24">
        <v>0</v>
      </c>
      <c r="BJ22" s="24">
        <v>0</v>
      </c>
      <c r="BK22" s="24">
        <v>0</v>
      </c>
      <c r="BL22" s="24">
        <v>0</v>
      </c>
    </row>
    <row r="23" spans="1:64" x14ac:dyDescent="0.25">
      <c r="A23" t="s">
        <v>5120</v>
      </c>
      <c r="B23">
        <v>22</v>
      </c>
      <c r="C23">
        <v>4</v>
      </c>
      <c r="D23">
        <v>2</v>
      </c>
      <c r="E23" s="24">
        <v>689000</v>
      </c>
      <c r="F23" s="24">
        <v>1263166.6666666665</v>
      </c>
      <c r="G23" s="24">
        <v>413400</v>
      </c>
      <c r="H23" s="24">
        <v>757899.99999999988</v>
      </c>
      <c r="I23" s="24">
        <v>34450</v>
      </c>
      <c r="J23" s="24">
        <v>63158.333333333328</v>
      </c>
      <c r="K23" s="24">
        <v>211846.07609513844</v>
      </c>
      <c r="L23" s="24">
        <v>40457.568314561388</v>
      </c>
      <c r="M23" s="24">
        <v>252303.64440969983</v>
      </c>
      <c r="N23" s="24">
        <v>329.6889236336574</v>
      </c>
      <c r="O23" s="24">
        <v>40787.257238195045</v>
      </c>
      <c r="P23" s="24">
        <v>252633.33333333349</v>
      </c>
      <c r="Q23" s="24">
        <v>111.39322134262352</v>
      </c>
      <c r="R23" s="24">
        <v>14.865357303812061</v>
      </c>
      <c r="S23" s="24">
        <v>126.25857864643558</v>
      </c>
      <c r="T23" s="24">
        <v>126.31666666666661</v>
      </c>
      <c r="U23" s="24">
        <v>551200</v>
      </c>
      <c r="V23" s="24">
        <v>1010533.3333333333</v>
      </c>
      <c r="W23" s="24">
        <v>330720</v>
      </c>
      <c r="X23" s="24">
        <v>606319.99999999988</v>
      </c>
      <c r="Y23" s="24">
        <v>0</v>
      </c>
      <c r="Z23" s="24">
        <v>0</v>
      </c>
      <c r="AA23" s="24">
        <v>169476.86087611076</v>
      </c>
      <c r="AB23" s="24">
        <v>32366.054651649087</v>
      </c>
      <c r="AC23" s="24">
        <v>201842.91552775988</v>
      </c>
      <c r="AD23" s="24">
        <v>263.75113890692592</v>
      </c>
      <c r="AE23" s="24">
        <v>32629.805790556013</v>
      </c>
      <c r="AF23" s="24">
        <v>202106.6666666668</v>
      </c>
      <c r="AG23" s="24">
        <v>111.39322134262352</v>
      </c>
      <c r="AH23" s="24">
        <v>14.865357303812061</v>
      </c>
      <c r="AI23" s="24">
        <v>126.25857864643558</v>
      </c>
      <c r="AJ23" s="24">
        <v>126.31666666666661</v>
      </c>
      <c r="AK23" s="24">
        <v>137800</v>
      </c>
      <c r="AL23" s="24">
        <v>252633.33333333326</v>
      </c>
      <c r="AM23" s="24">
        <v>82680</v>
      </c>
      <c r="AN23" s="24">
        <v>151580</v>
      </c>
      <c r="AO23" s="24">
        <v>34450</v>
      </c>
      <c r="AP23" s="24">
        <v>63158.333333333328</v>
      </c>
      <c r="AQ23" s="24">
        <v>42369.215219027683</v>
      </c>
      <c r="AR23" s="24">
        <v>8091.5136629123008</v>
      </c>
      <c r="AS23" s="24">
        <v>50460.728881939955</v>
      </c>
      <c r="AT23" s="24">
        <v>65.937784726731479</v>
      </c>
      <c r="AU23" s="24">
        <v>8157.4514476390323</v>
      </c>
      <c r="AV23" s="24">
        <v>50526.666666666686</v>
      </c>
      <c r="AW23" s="24">
        <v>0</v>
      </c>
      <c r="AX23" s="24">
        <v>0</v>
      </c>
      <c r="AY23" s="24">
        <v>0</v>
      </c>
      <c r="AZ23" s="24">
        <v>0</v>
      </c>
      <c r="BA23" s="24">
        <v>5.8088020231025439E-2</v>
      </c>
      <c r="BB23" s="24">
        <v>14.923445324043087</v>
      </c>
      <c r="BC23" s="24">
        <v>5.8088020231025439E-2</v>
      </c>
      <c r="BD23" s="24">
        <v>14.923445324043087</v>
      </c>
      <c r="BE23" s="24">
        <v>0</v>
      </c>
      <c r="BF23" s="24">
        <v>0</v>
      </c>
      <c r="BG23" s="24">
        <v>551200</v>
      </c>
      <c r="BH23" s="24">
        <v>1010533.3333333333</v>
      </c>
      <c r="BI23" s="24">
        <v>0</v>
      </c>
      <c r="BJ23" s="24">
        <v>0</v>
      </c>
      <c r="BK23" s="24">
        <v>0</v>
      </c>
      <c r="BL23" s="24">
        <v>0</v>
      </c>
    </row>
    <row r="24" spans="1:64" x14ac:dyDescent="0.25">
      <c r="A24" t="s">
        <v>5120</v>
      </c>
      <c r="B24">
        <v>23</v>
      </c>
      <c r="C24">
        <v>4</v>
      </c>
      <c r="D24">
        <v>2</v>
      </c>
      <c r="E24" s="24">
        <v>689000</v>
      </c>
      <c r="F24" s="24">
        <v>1033500</v>
      </c>
      <c r="G24" s="24">
        <v>413400</v>
      </c>
      <c r="H24" s="24">
        <v>620100</v>
      </c>
      <c r="I24" s="24">
        <v>34450</v>
      </c>
      <c r="J24" s="24">
        <v>51675</v>
      </c>
      <c r="K24" s="24">
        <v>211833.10499151633</v>
      </c>
      <c r="L24" s="24">
        <v>560.32816722686402</v>
      </c>
      <c r="M24" s="24">
        <v>212393.4331587432</v>
      </c>
      <c r="N24" s="24">
        <v>-5693.4331587431952</v>
      </c>
      <c r="O24" s="24">
        <v>-5133.1049915163312</v>
      </c>
      <c r="P24" s="24">
        <v>206700</v>
      </c>
      <c r="Q24" s="24">
        <v>109.25621628586714</v>
      </c>
      <c r="R24" s="24">
        <v>-4.0294754673832358</v>
      </c>
      <c r="S24" s="24">
        <v>105.2267408184839</v>
      </c>
      <c r="T24" s="24">
        <v>103.34999999999991</v>
      </c>
      <c r="U24" s="24">
        <v>551200</v>
      </c>
      <c r="V24" s="24">
        <v>826800</v>
      </c>
      <c r="W24" s="24">
        <v>330720</v>
      </c>
      <c r="X24" s="24">
        <v>496080</v>
      </c>
      <c r="Y24" s="24">
        <v>0</v>
      </c>
      <c r="Z24" s="24">
        <v>0</v>
      </c>
      <c r="AA24" s="24">
        <v>169466.48399321307</v>
      </c>
      <c r="AB24" s="24">
        <v>448.26253378152614</v>
      </c>
      <c r="AC24" s="24">
        <v>169914.74652699457</v>
      </c>
      <c r="AD24" s="24">
        <v>-4554.7465269945569</v>
      </c>
      <c r="AE24" s="24">
        <v>-4106.4839932130417</v>
      </c>
      <c r="AF24" s="24">
        <v>165360</v>
      </c>
      <c r="AG24" s="24">
        <v>109.25621628586714</v>
      </c>
      <c r="AH24" s="24">
        <v>-4.0294754673832358</v>
      </c>
      <c r="AI24" s="24">
        <v>105.2267408184839</v>
      </c>
      <c r="AJ24" s="24">
        <v>103.34999999999991</v>
      </c>
      <c r="AK24" s="24">
        <v>137800</v>
      </c>
      <c r="AL24" s="24">
        <v>206700</v>
      </c>
      <c r="AM24" s="24">
        <v>82680</v>
      </c>
      <c r="AN24" s="24">
        <v>124020</v>
      </c>
      <c r="AO24" s="24">
        <v>34450</v>
      </c>
      <c r="AP24" s="24">
        <v>51675</v>
      </c>
      <c r="AQ24" s="24">
        <v>42366.62099830326</v>
      </c>
      <c r="AR24" s="24">
        <v>112.06563344533788</v>
      </c>
      <c r="AS24" s="24">
        <v>42478.686631748627</v>
      </c>
      <c r="AT24" s="24">
        <v>-1138.6866317486383</v>
      </c>
      <c r="AU24" s="24">
        <v>-1026.6209983032895</v>
      </c>
      <c r="AV24" s="24">
        <v>41340</v>
      </c>
      <c r="AW24" s="24">
        <v>0</v>
      </c>
      <c r="AX24" s="24">
        <v>0</v>
      </c>
      <c r="AY24" s="24">
        <v>0</v>
      </c>
      <c r="AZ24" s="24">
        <v>0</v>
      </c>
      <c r="BA24" s="24">
        <v>-1.8767408184839951</v>
      </c>
      <c r="BB24" s="24">
        <v>-5.9062162858672309</v>
      </c>
      <c r="BC24" s="24">
        <v>-1.8767408184839951</v>
      </c>
      <c r="BD24" s="24">
        <v>-5.9062162858672309</v>
      </c>
      <c r="BE24" s="24">
        <v>0</v>
      </c>
      <c r="BF24" s="24">
        <v>0</v>
      </c>
      <c r="BG24" s="24">
        <v>551200</v>
      </c>
      <c r="BH24" s="24">
        <v>826800</v>
      </c>
      <c r="BI24" s="24">
        <v>0</v>
      </c>
      <c r="BJ24" s="24">
        <v>0</v>
      </c>
      <c r="BK24" s="24">
        <v>0</v>
      </c>
      <c r="BL24" s="24">
        <v>0</v>
      </c>
    </row>
    <row r="25" spans="1:64" x14ac:dyDescent="0.25">
      <c r="A25" t="s">
        <v>5120</v>
      </c>
      <c r="B25">
        <v>24</v>
      </c>
      <c r="C25">
        <v>4</v>
      </c>
      <c r="D25">
        <v>2</v>
      </c>
      <c r="E25" s="24">
        <v>689000</v>
      </c>
      <c r="F25" s="24">
        <v>803833.33333333337</v>
      </c>
      <c r="G25" s="24">
        <v>413400</v>
      </c>
      <c r="H25" s="24">
        <v>482300</v>
      </c>
      <c r="I25" s="24">
        <v>34450</v>
      </c>
      <c r="J25" s="24">
        <v>40191.666666666672</v>
      </c>
      <c r="K25" s="24">
        <v>194982.63033983717</v>
      </c>
      <c r="L25" s="24">
        <v>-28194.162246440537</v>
      </c>
      <c r="M25" s="24">
        <v>166788.46809339663</v>
      </c>
      <c r="N25" s="24">
        <v>-6021.8014267301187</v>
      </c>
      <c r="O25" s="24">
        <v>-34215.963673170656</v>
      </c>
      <c r="P25" s="24">
        <v>160766.66666666651</v>
      </c>
      <c r="Q25" s="24">
        <v>97.895964804013374</v>
      </c>
      <c r="R25" s="24">
        <v>-15.577888946758321</v>
      </c>
      <c r="S25" s="24">
        <v>82.318075857255053</v>
      </c>
      <c r="T25" s="24">
        <v>80.383333333333439</v>
      </c>
      <c r="U25" s="24">
        <v>551200</v>
      </c>
      <c r="V25" s="24">
        <v>643066.66666666674</v>
      </c>
      <c r="W25" s="24">
        <v>330720</v>
      </c>
      <c r="X25" s="24">
        <v>385840</v>
      </c>
      <c r="Y25" s="24">
        <v>0</v>
      </c>
      <c r="Z25" s="24">
        <v>0</v>
      </c>
      <c r="AA25" s="24">
        <v>155986.10427186973</v>
      </c>
      <c r="AB25" s="24">
        <v>-22555.32979715243</v>
      </c>
      <c r="AC25" s="24">
        <v>133430.7744747173</v>
      </c>
      <c r="AD25" s="24">
        <v>-4817.4411413840935</v>
      </c>
      <c r="AE25" s="24">
        <v>-27372.77093853656</v>
      </c>
      <c r="AF25" s="24">
        <v>128613.33333333321</v>
      </c>
      <c r="AG25" s="24">
        <v>97.895964804013374</v>
      </c>
      <c r="AH25" s="24">
        <v>-15.577888946758321</v>
      </c>
      <c r="AI25" s="24">
        <v>82.318075857255053</v>
      </c>
      <c r="AJ25" s="24">
        <v>80.383333333333439</v>
      </c>
      <c r="AK25" s="24">
        <v>137800</v>
      </c>
      <c r="AL25" s="24">
        <v>160766.66666666663</v>
      </c>
      <c r="AM25" s="24">
        <v>82680</v>
      </c>
      <c r="AN25" s="24">
        <v>96460</v>
      </c>
      <c r="AO25" s="24">
        <v>34450</v>
      </c>
      <c r="AP25" s="24">
        <v>40191.666666666672</v>
      </c>
      <c r="AQ25" s="24">
        <v>38996.526067967439</v>
      </c>
      <c r="AR25" s="24">
        <v>-5638.8324492881075</v>
      </c>
      <c r="AS25" s="24">
        <v>33357.693618679332</v>
      </c>
      <c r="AT25" s="24">
        <v>-1204.3602853460252</v>
      </c>
      <c r="AU25" s="24">
        <v>-6843.1927346340963</v>
      </c>
      <c r="AV25" s="24">
        <v>32153.333333333299</v>
      </c>
      <c r="AW25" s="24">
        <v>0</v>
      </c>
      <c r="AX25" s="24">
        <v>0</v>
      </c>
      <c r="AY25" s="24">
        <v>0</v>
      </c>
      <c r="AZ25" s="24">
        <v>0</v>
      </c>
      <c r="BA25" s="24">
        <v>-1.9347425239216136</v>
      </c>
      <c r="BB25" s="24">
        <v>-17.512631470679935</v>
      </c>
      <c r="BC25" s="24">
        <v>-1.9347425239216136</v>
      </c>
      <c r="BD25" s="24">
        <v>-17.512631470679935</v>
      </c>
      <c r="BE25" s="24">
        <v>0</v>
      </c>
      <c r="BF25" s="24">
        <v>0</v>
      </c>
      <c r="BG25" s="24">
        <v>551200</v>
      </c>
      <c r="BH25" s="24">
        <v>643066.66666666674</v>
      </c>
      <c r="BI25" s="24">
        <v>0</v>
      </c>
      <c r="BJ25" s="24">
        <v>0</v>
      </c>
      <c r="BK25" s="24">
        <v>0</v>
      </c>
      <c r="BL25" s="24">
        <v>0</v>
      </c>
    </row>
    <row r="26" spans="1:64" x14ac:dyDescent="0.25">
      <c r="A26" t="s">
        <v>5120</v>
      </c>
      <c r="B26">
        <v>25</v>
      </c>
      <c r="C26">
        <v>1</v>
      </c>
      <c r="D26">
        <v>3</v>
      </c>
      <c r="E26" s="24">
        <v>689000</v>
      </c>
      <c r="F26" s="24">
        <v>689000</v>
      </c>
      <c r="G26" s="24">
        <v>413400</v>
      </c>
      <c r="H26" s="24">
        <v>413400</v>
      </c>
      <c r="I26" s="24">
        <v>34450</v>
      </c>
      <c r="J26" s="24">
        <v>34450</v>
      </c>
      <c r="K26" s="24">
        <v>175001.84272317681</v>
      </c>
      <c r="L26" s="24">
        <v>-34013.575553059578</v>
      </c>
      <c r="M26" s="24">
        <v>140988.26717011724</v>
      </c>
      <c r="N26" s="24">
        <v>-3188.2671701172367</v>
      </c>
      <c r="O26" s="24">
        <v>-37201.842723176815</v>
      </c>
      <c r="P26" s="24">
        <v>137800</v>
      </c>
      <c r="Q26" s="24">
        <v>85.860565750530895</v>
      </c>
      <c r="R26" s="24">
        <v>-15.962796356625404</v>
      </c>
      <c r="S26" s="24">
        <v>69.897769393905492</v>
      </c>
      <c r="T26" s="24">
        <v>68.900000000000091</v>
      </c>
      <c r="U26" s="24">
        <v>482299.99999999994</v>
      </c>
      <c r="V26" s="24">
        <v>482299.99999999994</v>
      </c>
      <c r="W26" s="24">
        <v>289380</v>
      </c>
      <c r="X26" s="24">
        <v>289380</v>
      </c>
      <c r="Y26" s="24">
        <v>0</v>
      </c>
      <c r="Z26" s="24">
        <v>0</v>
      </c>
      <c r="AA26" s="24">
        <v>122501.28990622376</v>
      </c>
      <c r="AB26" s="24">
        <v>-23809.502887141687</v>
      </c>
      <c r="AC26" s="24">
        <v>98691.787019082054</v>
      </c>
      <c r="AD26" s="24">
        <v>-2231.7870190820649</v>
      </c>
      <c r="AE26" s="24">
        <v>-26041.28990622377</v>
      </c>
      <c r="AF26" s="24">
        <v>96460</v>
      </c>
      <c r="AG26" s="24">
        <v>85.860565750530895</v>
      </c>
      <c r="AH26" s="24">
        <v>-15.962796356625404</v>
      </c>
      <c r="AI26" s="24">
        <v>69.897769393905492</v>
      </c>
      <c r="AJ26" s="24">
        <v>68.900000000000091</v>
      </c>
      <c r="AK26" s="24">
        <v>206700.00000000006</v>
      </c>
      <c r="AL26" s="24">
        <v>206700.00000000006</v>
      </c>
      <c r="AM26" s="24">
        <v>124020</v>
      </c>
      <c r="AN26" s="24">
        <v>124020</v>
      </c>
      <c r="AO26" s="24">
        <v>34450</v>
      </c>
      <c r="AP26" s="24">
        <v>34450</v>
      </c>
      <c r="AQ26" s="24">
        <v>52500.552816953059</v>
      </c>
      <c r="AR26" s="24">
        <v>-10204.072665917891</v>
      </c>
      <c r="AS26" s="24">
        <v>42296.480151035183</v>
      </c>
      <c r="AT26" s="24">
        <v>-956.48015103517173</v>
      </c>
      <c r="AU26" s="24">
        <v>-11160.552816953044</v>
      </c>
      <c r="AV26" s="24">
        <v>41340</v>
      </c>
      <c r="AW26" s="24">
        <v>0</v>
      </c>
      <c r="AX26" s="24">
        <v>0</v>
      </c>
      <c r="AY26" s="24">
        <v>0</v>
      </c>
      <c r="AZ26" s="24">
        <v>0</v>
      </c>
      <c r="BA26" s="24">
        <v>-0.99776939390540065</v>
      </c>
      <c r="BB26" s="24">
        <v>-16.960565750530805</v>
      </c>
      <c r="BC26" s="24">
        <v>-0.99776939390540065</v>
      </c>
      <c r="BD26" s="24">
        <v>-16.960565750530805</v>
      </c>
      <c r="BE26" s="24">
        <v>0</v>
      </c>
      <c r="BF26" s="24">
        <v>0</v>
      </c>
      <c r="BG26" s="24">
        <v>482299.99999999994</v>
      </c>
      <c r="BH26" s="24">
        <v>482299.99999999994</v>
      </c>
      <c r="BI26" s="24">
        <v>0</v>
      </c>
      <c r="BJ26" s="24">
        <v>0</v>
      </c>
      <c r="BK26" s="24">
        <v>0</v>
      </c>
      <c r="BL26" s="24">
        <v>0</v>
      </c>
    </row>
    <row r="27" spans="1:64" x14ac:dyDescent="0.25">
      <c r="A27" t="s">
        <v>5120</v>
      </c>
      <c r="B27">
        <v>26</v>
      </c>
      <c r="C27">
        <v>1</v>
      </c>
      <c r="D27">
        <v>3</v>
      </c>
      <c r="E27" s="24">
        <v>689000</v>
      </c>
      <c r="F27" s="24">
        <v>689000</v>
      </c>
      <c r="G27" s="24">
        <v>413400</v>
      </c>
      <c r="H27" s="24">
        <v>413400</v>
      </c>
      <c r="I27" s="24">
        <v>34450</v>
      </c>
      <c r="J27" s="24">
        <v>34450</v>
      </c>
      <c r="K27" s="24">
        <v>161582.4413610585</v>
      </c>
      <c r="L27" s="24">
        <v>-23603.780981949531</v>
      </c>
      <c r="M27" s="24">
        <v>137978.66037910897</v>
      </c>
      <c r="N27" s="24">
        <v>-178.66037910897285</v>
      </c>
      <c r="O27" s="24">
        <v>-23782.441361058503</v>
      </c>
      <c r="P27" s="24">
        <v>137800</v>
      </c>
      <c r="Q27" s="24">
        <v>78.558809404148178</v>
      </c>
      <c r="R27" s="24">
        <v>-9.6283256933154462</v>
      </c>
      <c r="S27" s="24">
        <v>68.930483710832732</v>
      </c>
      <c r="T27" s="24">
        <v>68.900000000000091</v>
      </c>
      <c r="U27" s="24">
        <v>482299.99999999994</v>
      </c>
      <c r="V27" s="24">
        <v>482299.99999999994</v>
      </c>
      <c r="W27" s="24">
        <v>289380</v>
      </c>
      <c r="X27" s="24">
        <v>289380</v>
      </c>
      <c r="Y27" s="24">
        <v>0</v>
      </c>
      <c r="Z27" s="24">
        <v>0</v>
      </c>
      <c r="AA27" s="24">
        <v>113107.70895274094</v>
      </c>
      <c r="AB27" s="24">
        <v>-16522.646687364671</v>
      </c>
      <c r="AC27" s="24">
        <v>96585.062265376269</v>
      </c>
      <c r="AD27" s="24">
        <v>-125.06226537628027</v>
      </c>
      <c r="AE27" s="24">
        <v>-16647.70895274097</v>
      </c>
      <c r="AF27" s="24">
        <v>96460</v>
      </c>
      <c r="AG27" s="24">
        <v>78.558809404148178</v>
      </c>
      <c r="AH27" s="24">
        <v>-9.6283256933154462</v>
      </c>
      <c r="AI27" s="24">
        <v>68.930483710832732</v>
      </c>
      <c r="AJ27" s="24">
        <v>68.900000000000091</v>
      </c>
      <c r="AK27" s="24">
        <v>206700.00000000006</v>
      </c>
      <c r="AL27" s="24">
        <v>206700.00000000006</v>
      </c>
      <c r="AM27" s="24">
        <v>124020</v>
      </c>
      <c r="AN27" s="24">
        <v>124020</v>
      </c>
      <c r="AO27" s="24">
        <v>34450</v>
      </c>
      <c r="AP27" s="24">
        <v>34450</v>
      </c>
      <c r="AQ27" s="24">
        <v>48474.732408317563</v>
      </c>
      <c r="AR27" s="24">
        <v>-7081.1342945848592</v>
      </c>
      <c r="AS27" s="24">
        <v>41393.598113732703</v>
      </c>
      <c r="AT27" s="24">
        <v>-53.598113732692582</v>
      </c>
      <c r="AU27" s="24">
        <v>-7134.7324083175336</v>
      </c>
      <c r="AV27" s="24">
        <v>41340</v>
      </c>
      <c r="AW27" s="24">
        <v>0</v>
      </c>
      <c r="AX27" s="24">
        <v>0</v>
      </c>
      <c r="AY27" s="24">
        <v>0</v>
      </c>
      <c r="AZ27" s="24">
        <v>0</v>
      </c>
      <c r="BA27" s="24">
        <v>-3.0483710832641009E-2</v>
      </c>
      <c r="BB27" s="24">
        <v>-9.6588094041480872</v>
      </c>
      <c r="BC27" s="24">
        <v>-3.0483710832641009E-2</v>
      </c>
      <c r="BD27" s="24">
        <v>-9.6588094041480872</v>
      </c>
      <c r="BE27" s="24">
        <v>0</v>
      </c>
      <c r="BF27" s="24">
        <v>0</v>
      </c>
      <c r="BG27" s="24">
        <v>482299.99999999994</v>
      </c>
      <c r="BH27" s="24">
        <v>482299.99999999994</v>
      </c>
      <c r="BI27" s="24">
        <v>0</v>
      </c>
      <c r="BJ27" s="24">
        <v>0</v>
      </c>
      <c r="BK27" s="24">
        <v>0</v>
      </c>
      <c r="BL27" s="24">
        <v>0</v>
      </c>
    </row>
    <row r="28" spans="1:64" x14ac:dyDescent="0.25">
      <c r="A28" t="s">
        <v>5120</v>
      </c>
      <c r="B28">
        <v>27</v>
      </c>
      <c r="C28">
        <v>1</v>
      </c>
      <c r="D28">
        <v>3</v>
      </c>
      <c r="E28" s="24">
        <v>689000</v>
      </c>
      <c r="F28" s="24">
        <v>689000</v>
      </c>
      <c r="G28" s="24">
        <v>413400</v>
      </c>
      <c r="H28" s="24">
        <v>413400</v>
      </c>
      <c r="I28" s="24">
        <v>34450</v>
      </c>
      <c r="J28" s="24">
        <v>34450</v>
      </c>
      <c r="K28" s="24">
        <v>153753.29813798377</v>
      </c>
      <c r="L28" s="24">
        <v>-15938.603322384413</v>
      </c>
      <c r="M28" s="24">
        <v>137814.69481559936</v>
      </c>
      <c r="N28" s="24">
        <v>-14.694815599359572</v>
      </c>
      <c r="O28" s="24">
        <v>-15953.298137983773</v>
      </c>
      <c r="P28" s="24">
        <v>137800</v>
      </c>
      <c r="Q28" s="24">
        <v>74.739236160893597</v>
      </c>
      <c r="R28" s="24">
        <v>-5.8377440775573177</v>
      </c>
      <c r="S28" s="24">
        <v>68.901492083336279</v>
      </c>
      <c r="T28" s="24">
        <v>68.900000000000091</v>
      </c>
      <c r="U28" s="24">
        <v>482299.99999999994</v>
      </c>
      <c r="V28" s="24">
        <v>482299.99999999994</v>
      </c>
      <c r="W28" s="24">
        <v>289380</v>
      </c>
      <c r="X28" s="24">
        <v>289380</v>
      </c>
      <c r="Y28" s="24">
        <v>0</v>
      </c>
      <c r="Z28" s="24">
        <v>0</v>
      </c>
      <c r="AA28" s="24">
        <v>107627.30869658863</v>
      </c>
      <c r="AB28" s="24">
        <v>-11157.022325669095</v>
      </c>
      <c r="AC28" s="24">
        <v>96470.286370919552</v>
      </c>
      <c r="AD28" s="24">
        <v>-10.2863709195517</v>
      </c>
      <c r="AE28" s="24">
        <v>-11167.308696588647</v>
      </c>
      <c r="AF28" s="24">
        <v>96460</v>
      </c>
      <c r="AG28" s="24">
        <v>74.739236160893597</v>
      </c>
      <c r="AH28" s="24">
        <v>-5.8377440775573177</v>
      </c>
      <c r="AI28" s="24">
        <v>68.901492083336279</v>
      </c>
      <c r="AJ28" s="24">
        <v>68.900000000000091</v>
      </c>
      <c r="AK28" s="24">
        <v>206700.00000000006</v>
      </c>
      <c r="AL28" s="24">
        <v>206700.00000000006</v>
      </c>
      <c r="AM28" s="24">
        <v>124020</v>
      </c>
      <c r="AN28" s="24">
        <v>124020</v>
      </c>
      <c r="AO28" s="24">
        <v>34450</v>
      </c>
      <c r="AP28" s="24">
        <v>34450</v>
      </c>
      <c r="AQ28" s="24">
        <v>46125.989441395141</v>
      </c>
      <c r="AR28" s="24">
        <v>-4781.5809967153182</v>
      </c>
      <c r="AS28" s="24">
        <v>41344.408444679808</v>
      </c>
      <c r="AT28" s="24">
        <v>-4.4084446798078716</v>
      </c>
      <c r="AU28" s="24">
        <v>-4785.9894413951261</v>
      </c>
      <c r="AV28" s="24">
        <v>41340</v>
      </c>
      <c r="AW28" s="24">
        <v>0</v>
      </c>
      <c r="AX28" s="24">
        <v>0</v>
      </c>
      <c r="AY28" s="24">
        <v>0</v>
      </c>
      <c r="AZ28" s="24">
        <v>0</v>
      </c>
      <c r="BA28" s="24">
        <v>-1.4920833361884434E-3</v>
      </c>
      <c r="BB28" s="24">
        <v>-5.8392361608935062</v>
      </c>
      <c r="BC28" s="24">
        <v>-1.4920833361884434E-3</v>
      </c>
      <c r="BD28" s="24">
        <v>-5.8392361608935062</v>
      </c>
      <c r="BE28" s="24">
        <v>0</v>
      </c>
      <c r="BF28" s="24">
        <v>0</v>
      </c>
      <c r="BG28" s="24">
        <v>482299.99999999994</v>
      </c>
      <c r="BH28" s="24">
        <v>482299.99999999994</v>
      </c>
      <c r="BI28" s="24">
        <v>0</v>
      </c>
      <c r="BJ28" s="24">
        <v>0</v>
      </c>
      <c r="BK28" s="24">
        <v>0</v>
      </c>
      <c r="BL28" s="24">
        <v>0</v>
      </c>
    </row>
    <row r="29" spans="1:64" x14ac:dyDescent="0.25">
      <c r="A29" t="s">
        <v>5120</v>
      </c>
      <c r="B29">
        <v>28</v>
      </c>
      <c r="C29">
        <v>2</v>
      </c>
      <c r="D29">
        <v>3</v>
      </c>
      <c r="E29" s="24">
        <v>895700</v>
      </c>
      <c r="F29" s="24">
        <v>723450</v>
      </c>
      <c r="G29" s="24">
        <v>537420</v>
      </c>
      <c r="H29" s="24">
        <v>434070</v>
      </c>
      <c r="I29" s="24">
        <v>44785</v>
      </c>
      <c r="J29" s="24">
        <v>36172.5</v>
      </c>
      <c r="K29" s="24">
        <v>150733.70347359357</v>
      </c>
      <c r="L29" s="24">
        <v>-6900.2522315466776</v>
      </c>
      <c r="M29" s="24">
        <v>143833.4512420469</v>
      </c>
      <c r="N29" s="24">
        <v>856.54875795310363</v>
      </c>
      <c r="O29" s="24">
        <v>-6043.703473593574</v>
      </c>
      <c r="P29" s="24">
        <v>144690</v>
      </c>
      <c r="Q29" s="24">
        <v>73.744249972518219</v>
      </c>
      <c r="R29" s="24">
        <v>-1.6810896880544988</v>
      </c>
      <c r="S29" s="24">
        <v>72.06316028446372</v>
      </c>
      <c r="T29" s="24">
        <v>72.345000000000027</v>
      </c>
      <c r="U29" s="24">
        <v>626990</v>
      </c>
      <c r="V29" s="24">
        <v>506414.99999999994</v>
      </c>
      <c r="W29" s="24">
        <v>376193.99999999994</v>
      </c>
      <c r="X29" s="24">
        <v>303848.99999999994</v>
      </c>
      <c r="Y29" s="24">
        <v>0</v>
      </c>
      <c r="Z29" s="24">
        <v>0</v>
      </c>
      <c r="AA29" s="24">
        <v>105513.5924315155</v>
      </c>
      <c r="AB29" s="24">
        <v>-4830.1765620826627</v>
      </c>
      <c r="AC29" s="24">
        <v>100683.41586943282</v>
      </c>
      <c r="AD29" s="24">
        <v>599.58413056717109</v>
      </c>
      <c r="AE29" s="24">
        <v>-4230.5924315154843</v>
      </c>
      <c r="AF29" s="24">
        <v>101283</v>
      </c>
      <c r="AG29" s="24">
        <v>73.744249972518219</v>
      </c>
      <c r="AH29" s="24">
        <v>-1.6810896880544988</v>
      </c>
      <c r="AI29" s="24">
        <v>72.06316028446372</v>
      </c>
      <c r="AJ29" s="24">
        <v>72.345000000000027</v>
      </c>
      <c r="AK29" s="24">
        <v>268710</v>
      </c>
      <c r="AL29" s="24">
        <v>217035.00000000006</v>
      </c>
      <c r="AM29" s="24">
        <v>161226.00000000006</v>
      </c>
      <c r="AN29" s="24">
        <v>130221.00000000006</v>
      </c>
      <c r="AO29" s="24">
        <v>44785</v>
      </c>
      <c r="AP29" s="24">
        <v>36172.5</v>
      </c>
      <c r="AQ29" s="24">
        <v>45220.111042078075</v>
      </c>
      <c r="AR29" s="24">
        <v>-2070.0756694640149</v>
      </c>
      <c r="AS29" s="24">
        <v>43150.035372614075</v>
      </c>
      <c r="AT29" s="24">
        <v>256.96462738593254</v>
      </c>
      <c r="AU29" s="24">
        <v>-1813.1110420780897</v>
      </c>
      <c r="AV29" s="24">
        <v>43407</v>
      </c>
      <c r="AW29" s="24">
        <v>0</v>
      </c>
      <c r="AX29" s="24">
        <v>0</v>
      </c>
      <c r="AY29" s="24">
        <v>0</v>
      </c>
      <c r="AZ29" s="24">
        <v>0</v>
      </c>
      <c r="BA29" s="24">
        <v>0.28183971553630727</v>
      </c>
      <c r="BB29" s="24">
        <v>-1.3992499725181915</v>
      </c>
      <c r="BC29" s="24">
        <v>0.28183971553630727</v>
      </c>
      <c r="BD29" s="24">
        <v>-1.3992499725181915</v>
      </c>
      <c r="BE29" s="24">
        <v>0</v>
      </c>
      <c r="BF29" s="24">
        <v>0</v>
      </c>
      <c r="BG29" s="24">
        <v>626990</v>
      </c>
      <c r="BH29" s="24">
        <v>506414.99999999994</v>
      </c>
      <c r="BI29" s="24">
        <v>0</v>
      </c>
      <c r="BJ29" s="24">
        <v>0</v>
      </c>
      <c r="BK29" s="24">
        <v>0</v>
      </c>
      <c r="BL29" s="24">
        <v>0</v>
      </c>
    </row>
    <row r="30" spans="1:64" x14ac:dyDescent="0.25">
      <c r="A30" t="s">
        <v>5120</v>
      </c>
      <c r="B30">
        <v>29</v>
      </c>
      <c r="C30">
        <v>2</v>
      </c>
      <c r="D30">
        <v>3</v>
      </c>
      <c r="E30" s="24">
        <v>895700</v>
      </c>
      <c r="F30" s="24">
        <v>792350</v>
      </c>
      <c r="G30" s="24">
        <v>537420</v>
      </c>
      <c r="H30" s="24">
        <v>475410</v>
      </c>
      <c r="I30" s="24">
        <v>44785</v>
      </c>
      <c r="J30" s="24">
        <v>39617.5</v>
      </c>
      <c r="K30" s="24">
        <v>153174.75938668661</v>
      </c>
      <c r="L30" s="24">
        <v>3533.7285009082407</v>
      </c>
      <c r="M30" s="24">
        <v>156708.48788759485</v>
      </c>
      <c r="N30" s="24">
        <v>1761.5121124051511</v>
      </c>
      <c r="O30" s="24">
        <v>5295.2406133133918</v>
      </c>
      <c r="P30" s="24">
        <v>158470</v>
      </c>
      <c r="Q30" s="24">
        <v>75.831055253095201</v>
      </c>
      <c r="R30" s="24">
        <v>2.8317820666916305</v>
      </c>
      <c r="S30" s="24">
        <v>78.662837319786831</v>
      </c>
      <c r="T30" s="24">
        <v>79.2349999999999</v>
      </c>
      <c r="U30" s="24">
        <v>626990</v>
      </c>
      <c r="V30" s="24">
        <v>554645</v>
      </c>
      <c r="W30" s="24">
        <v>376193.99999999994</v>
      </c>
      <c r="X30" s="24">
        <v>332786.99999999994</v>
      </c>
      <c r="Y30" s="24">
        <v>0</v>
      </c>
      <c r="Z30" s="24">
        <v>0</v>
      </c>
      <c r="AA30" s="24">
        <v>107222.33157068062</v>
      </c>
      <c r="AB30" s="24">
        <v>2473.6099506357568</v>
      </c>
      <c r="AC30" s="24">
        <v>109695.94152131639</v>
      </c>
      <c r="AD30" s="24">
        <v>1233.0584786836062</v>
      </c>
      <c r="AE30" s="24">
        <v>3706.6684293193684</v>
      </c>
      <c r="AF30" s="24">
        <v>110929</v>
      </c>
      <c r="AG30" s="24">
        <v>75.831055253095201</v>
      </c>
      <c r="AH30" s="24">
        <v>2.8317820666916305</v>
      </c>
      <c r="AI30" s="24">
        <v>78.662837319786831</v>
      </c>
      <c r="AJ30" s="24">
        <v>79.2349999999999</v>
      </c>
      <c r="AK30" s="24">
        <v>268710</v>
      </c>
      <c r="AL30" s="24">
        <v>237705</v>
      </c>
      <c r="AM30" s="24">
        <v>161226.00000000006</v>
      </c>
      <c r="AN30" s="24">
        <v>142623.00000000006</v>
      </c>
      <c r="AO30" s="24">
        <v>44785</v>
      </c>
      <c r="AP30" s="24">
        <v>39617.5</v>
      </c>
      <c r="AQ30" s="24">
        <v>45952.427816005991</v>
      </c>
      <c r="AR30" s="24">
        <v>1060.1185502724838</v>
      </c>
      <c r="AS30" s="24">
        <v>47012.54636627846</v>
      </c>
      <c r="AT30" s="24">
        <v>528.45363372154497</v>
      </c>
      <c r="AU30" s="24">
        <v>1588.5721839940234</v>
      </c>
      <c r="AV30" s="24">
        <v>47541</v>
      </c>
      <c r="AW30" s="24">
        <v>0</v>
      </c>
      <c r="AX30" s="24">
        <v>0</v>
      </c>
      <c r="AY30" s="24">
        <v>0</v>
      </c>
      <c r="AZ30" s="24">
        <v>0</v>
      </c>
      <c r="BA30" s="24">
        <v>0.5721626802130686</v>
      </c>
      <c r="BB30" s="24">
        <v>3.4039447469046991</v>
      </c>
      <c r="BC30" s="24">
        <v>0.5721626802130686</v>
      </c>
      <c r="BD30" s="24">
        <v>3.4039447469046991</v>
      </c>
      <c r="BE30" s="24">
        <v>0</v>
      </c>
      <c r="BF30" s="24">
        <v>0</v>
      </c>
      <c r="BG30" s="24">
        <v>626990</v>
      </c>
      <c r="BH30" s="24">
        <v>554645</v>
      </c>
      <c r="BI30" s="24">
        <v>0</v>
      </c>
      <c r="BJ30" s="24">
        <v>0</v>
      </c>
      <c r="BK30" s="24">
        <v>0</v>
      </c>
      <c r="BL30" s="24">
        <v>0</v>
      </c>
    </row>
    <row r="31" spans="1:64" x14ac:dyDescent="0.25">
      <c r="A31" t="s">
        <v>5120</v>
      </c>
      <c r="B31">
        <v>30</v>
      </c>
      <c r="C31">
        <v>2</v>
      </c>
      <c r="D31">
        <v>3</v>
      </c>
      <c r="E31" s="24">
        <v>895700</v>
      </c>
      <c r="F31" s="24">
        <v>861250</v>
      </c>
      <c r="G31" s="24">
        <v>537420</v>
      </c>
      <c r="H31" s="24">
        <v>516750</v>
      </c>
      <c r="I31" s="24">
        <v>44785</v>
      </c>
      <c r="J31" s="24">
        <v>43062.5</v>
      </c>
      <c r="K31" s="24">
        <v>159536.33723409381</v>
      </c>
      <c r="L31" s="24">
        <v>10902.728295407258</v>
      </c>
      <c r="M31" s="24">
        <v>170439.06552950107</v>
      </c>
      <c r="N31" s="24">
        <v>1810.9344704989344</v>
      </c>
      <c r="O31" s="24">
        <v>12713.662765906192</v>
      </c>
      <c r="P31" s="24">
        <v>172250</v>
      </c>
      <c r="Q31" s="24">
        <v>79.931626257723337</v>
      </c>
      <c r="R31" s="24">
        <v>5.6125037391577735</v>
      </c>
      <c r="S31" s="24">
        <v>85.544129996881111</v>
      </c>
      <c r="T31" s="24">
        <v>86.125</v>
      </c>
      <c r="U31" s="24">
        <v>626990</v>
      </c>
      <c r="V31" s="24">
        <v>602875</v>
      </c>
      <c r="W31" s="24">
        <v>376193.99999999994</v>
      </c>
      <c r="X31" s="24">
        <v>361724.99999999994</v>
      </c>
      <c r="Y31" s="24">
        <v>0</v>
      </c>
      <c r="Z31" s="24">
        <v>0</v>
      </c>
      <c r="AA31" s="24">
        <v>111675.43606386567</v>
      </c>
      <c r="AB31" s="24">
        <v>7631.9098067850864</v>
      </c>
      <c r="AC31" s="24">
        <v>119307.34587065074</v>
      </c>
      <c r="AD31" s="24">
        <v>1267.6541293492537</v>
      </c>
      <c r="AE31" s="24">
        <v>8899.5639361343347</v>
      </c>
      <c r="AF31" s="24">
        <v>120574.99999999999</v>
      </c>
      <c r="AG31" s="24">
        <v>79.931626257723337</v>
      </c>
      <c r="AH31" s="24">
        <v>5.6125037391577735</v>
      </c>
      <c r="AI31" s="24">
        <v>85.544129996881111</v>
      </c>
      <c r="AJ31" s="24">
        <v>86.125</v>
      </c>
      <c r="AK31" s="24">
        <v>268710</v>
      </c>
      <c r="AL31" s="24">
        <v>258375</v>
      </c>
      <c r="AM31" s="24">
        <v>161226.00000000006</v>
      </c>
      <c r="AN31" s="24">
        <v>155025.00000000006</v>
      </c>
      <c r="AO31" s="24">
        <v>44785</v>
      </c>
      <c r="AP31" s="24">
        <v>43062.5</v>
      </c>
      <c r="AQ31" s="24">
        <v>47860.901170228142</v>
      </c>
      <c r="AR31" s="24">
        <v>3270.8184886221716</v>
      </c>
      <c r="AS31" s="24">
        <v>51131.719658850328</v>
      </c>
      <c r="AT31" s="24">
        <v>543.28034114968068</v>
      </c>
      <c r="AU31" s="24">
        <v>3814.0988297718577</v>
      </c>
      <c r="AV31" s="24">
        <v>51675.000000000015</v>
      </c>
      <c r="AW31" s="24">
        <v>0</v>
      </c>
      <c r="AX31" s="24">
        <v>0</v>
      </c>
      <c r="AY31" s="24">
        <v>0</v>
      </c>
      <c r="AZ31" s="24">
        <v>0</v>
      </c>
      <c r="BA31" s="24">
        <v>0.58087000311888914</v>
      </c>
      <c r="BB31" s="24">
        <v>6.1933737422766626</v>
      </c>
      <c r="BC31" s="24">
        <v>0.58087000311888914</v>
      </c>
      <c r="BD31" s="24">
        <v>6.1933737422766626</v>
      </c>
      <c r="BE31" s="24">
        <v>0</v>
      </c>
      <c r="BF31" s="24">
        <v>0</v>
      </c>
      <c r="BG31" s="24">
        <v>626990</v>
      </c>
      <c r="BH31" s="24">
        <v>602875</v>
      </c>
      <c r="BI31" s="24">
        <v>0</v>
      </c>
      <c r="BJ31" s="24">
        <v>0</v>
      </c>
      <c r="BK31" s="24">
        <v>0</v>
      </c>
      <c r="BL31" s="24">
        <v>0</v>
      </c>
    </row>
    <row r="32" spans="1:64" x14ac:dyDescent="0.25">
      <c r="A32" t="s">
        <v>5120</v>
      </c>
      <c r="B32">
        <v>31</v>
      </c>
      <c r="C32">
        <v>3</v>
      </c>
      <c r="D32">
        <v>3</v>
      </c>
      <c r="E32" s="24">
        <v>895700</v>
      </c>
      <c r="F32" s="24">
        <v>895700</v>
      </c>
      <c r="G32" s="24">
        <v>537420</v>
      </c>
      <c r="H32" s="24">
        <v>537420</v>
      </c>
      <c r="I32" s="24">
        <v>44785</v>
      </c>
      <c r="J32" s="24">
        <v>44785</v>
      </c>
      <c r="K32" s="24">
        <v>166317.5861265217</v>
      </c>
      <c r="L32" s="24">
        <v>11865.496046540793</v>
      </c>
      <c r="M32" s="24">
        <v>178183.08217306249</v>
      </c>
      <c r="N32" s="24">
        <v>956.91782693751156</v>
      </c>
      <c r="O32" s="24">
        <v>12822.413873478305</v>
      </c>
      <c r="P32" s="24">
        <v>179140</v>
      </c>
      <c r="Q32" s="24">
        <v>83.915833449738784</v>
      </c>
      <c r="R32" s="24">
        <v>5.3548080309647048</v>
      </c>
      <c r="S32" s="24">
        <v>89.270641480703489</v>
      </c>
      <c r="T32" s="24">
        <v>89.569999999999936</v>
      </c>
      <c r="U32" s="24">
        <v>626990</v>
      </c>
      <c r="V32" s="24">
        <v>626990</v>
      </c>
      <c r="W32" s="24">
        <v>376193.99999999994</v>
      </c>
      <c r="X32" s="24">
        <v>376193.99999999994</v>
      </c>
      <c r="Y32" s="24">
        <v>0</v>
      </c>
      <c r="Z32" s="24">
        <v>0</v>
      </c>
      <c r="AA32" s="24">
        <v>116422.31028856518</v>
      </c>
      <c r="AB32" s="24">
        <v>8305.8472325785551</v>
      </c>
      <c r="AC32" s="24">
        <v>124728.15752114373</v>
      </c>
      <c r="AD32" s="24">
        <v>669.84247885625882</v>
      </c>
      <c r="AE32" s="24">
        <v>8975.6897114347958</v>
      </c>
      <c r="AF32" s="24">
        <v>125397.99999999999</v>
      </c>
      <c r="AG32" s="24">
        <v>83.915833449738784</v>
      </c>
      <c r="AH32" s="24">
        <v>5.3548080309647048</v>
      </c>
      <c r="AI32" s="24">
        <v>89.270641480703489</v>
      </c>
      <c r="AJ32" s="24">
        <v>89.569999999999936</v>
      </c>
      <c r="AK32" s="24">
        <v>268710</v>
      </c>
      <c r="AL32" s="24">
        <v>268710</v>
      </c>
      <c r="AM32" s="24">
        <v>161226.00000000006</v>
      </c>
      <c r="AN32" s="24">
        <v>161226.00000000006</v>
      </c>
      <c r="AO32" s="24">
        <v>44785</v>
      </c>
      <c r="AP32" s="24">
        <v>44785</v>
      </c>
      <c r="AQ32" s="24">
        <v>49895.27583795652</v>
      </c>
      <c r="AR32" s="24">
        <v>3559.6488139622379</v>
      </c>
      <c r="AS32" s="24">
        <v>53454.924651918758</v>
      </c>
      <c r="AT32" s="24">
        <v>287.07534808125274</v>
      </c>
      <c r="AU32" s="24">
        <v>3846.7241620435088</v>
      </c>
      <c r="AV32" s="24">
        <v>53742.000000000015</v>
      </c>
      <c r="AW32" s="24">
        <v>0</v>
      </c>
      <c r="AX32" s="24">
        <v>0</v>
      </c>
      <c r="AY32" s="24">
        <v>0</v>
      </c>
      <c r="AZ32" s="24">
        <v>0</v>
      </c>
      <c r="BA32" s="24">
        <v>0.29935851929644741</v>
      </c>
      <c r="BB32" s="24">
        <v>5.6541665502611522</v>
      </c>
      <c r="BC32" s="24">
        <v>0.29935851929644741</v>
      </c>
      <c r="BD32" s="24">
        <v>5.6541665502611522</v>
      </c>
      <c r="BE32" s="24">
        <v>0</v>
      </c>
      <c r="BF32" s="24">
        <v>0</v>
      </c>
      <c r="BG32" s="24">
        <v>626990</v>
      </c>
      <c r="BH32" s="24">
        <v>626990</v>
      </c>
      <c r="BI32" s="24">
        <v>0</v>
      </c>
      <c r="BJ32" s="24">
        <v>0</v>
      </c>
      <c r="BK32" s="24">
        <v>0</v>
      </c>
      <c r="BL32" s="24">
        <v>0</v>
      </c>
    </row>
    <row r="33" spans="1:64" x14ac:dyDescent="0.25">
      <c r="A33" t="s">
        <v>5120</v>
      </c>
      <c r="B33">
        <v>32</v>
      </c>
      <c r="C33">
        <v>3</v>
      </c>
      <c r="D33">
        <v>3</v>
      </c>
      <c r="E33" s="24">
        <v>895700</v>
      </c>
      <c r="F33" s="24">
        <v>895700</v>
      </c>
      <c r="G33" s="24">
        <v>537420</v>
      </c>
      <c r="H33" s="24">
        <v>537420</v>
      </c>
      <c r="I33" s="24">
        <v>44785</v>
      </c>
      <c r="J33" s="24">
        <v>44785</v>
      </c>
      <c r="K33" s="24">
        <v>170846.75223385962</v>
      </c>
      <c r="L33" s="24">
        <v>8239.6001711250283</v>
      </c>
      <c r="M33" s="24">
        <v>179086.35240498465</v>
      </c>
      <c r="N33" s="24">
        <v>53.647595015354455</v>
      </c>
      <c r="O33" s="24">
        <v>8293.2477661403827</v>
      </c>
      <c r="P33" s="24">
        <v>179140</v>
      </c>
      <c r="Q33" s="24">
        <v>86.3206567571292</v>
      </c>
      <c r="R33" s="24">
        <v>3.2401961269886215</v>
      </c>
      <c r="S33" s="24">
        <v>89.560852884117821</v>
      </c>
      <c r="T33" s="24">
        <v>89.569999999999936</v>
      </c>
      <c r="U33" s="24">
        <v>626990</v>
      </c>
      <c r="V33" s="24">
        <v>626990</v>
      </c>
      <c r="W33" s="24">
        <v>376193.99999999994</v>
      </c>
      <c r="X33" s="24">
        <v>376193.99999999994</v>
      </c>
      <c r="Y33" s="24">
        <v>0</v>
      </c>
      <c r="Z33" s="24">
        <v>0</v>
      </c>
      <c r="AA33" s="24">
        <v>119592.72656370173</v>
      </c>
      <c r="AB33" s="24">
        <v>5767.7201197875256</v>
      </c>
      <c r="AC33" s="24">
        <v>125360.44668348924</v>
      </c>
      <c r="AD33" s="24">
        <v>37.553316510748118</v>
      </c>
      <c r="AE33" s="24">
        <v>5805.2734362982737</v>
      </c>
      <c r="AF33" s="24">
        <v>125397.99999999999</v>
      </c>
      <c r="AG33" s="24">
        <v>86.3206567571292</v>
      </c>
      <c r="AH33" s="24">
        <v>3.2401961269886215</v>
      </c>
      <c r="AI33" s="24">
        <v>89.560852884117821</v>
      </c>
      <c r="AJ33" s="24">
        <v>89.569999999999936</v>
      </c>
      <c r="AK33" s="24">
        <v>268710</v>
      </c>
      <c r="AL33" s="24">
        <v>268710</v>
      </c>
      <c r="AM33" s="24">
        <v>161226.00000000006</v>
      </c>
      <c r="AN33" s="24">
        <v>161226.00000000006</v>
      </c>
      <c r="AO33" s="24">
        <v>44785</v>
      </c>
      <c r="AP33" s="24">
        <v>44785</v>
      </c>
      <c r="AQ33" s="24">
        <v>51254.025670157891</v>
      </c>
      <c r="AR33" s="24">
        <v>2471.8800513375027</v>
      </c>
      <c r="AS33" s="24">
        <v>53725.905721495408</v>
      </c>
      <c r="AT33" s="24">
        <v>16.094278504606336</v>
      </c>
      <c r="AU33" s="24">
        <v>2487.974329842109</v>
      </c>
      <c r="AV33" s="24">
        <v>53742.000000000015</v>
      </c>
      <c r="AW33" s="24">
        <v>0</v>
      </c>
      <c r="AX33" s="24">
        <v>0</v>
      </c>
      <c r="AY33" s="24">
        <v>0</v>
      </c>
      <c r="AZ33" s="24">
        <v>0</v>
      </c>
      <c r="BA33" s="24">
        <v>9.1471158821150311E-3</v>
      </c>
      <c r="BB33" s="24">
        <v>3.2493432428707365</v>
      </c>
      <c r="BC33" s="24">
        <v>9.1471158821150311E-3</v>
      </c>
      <c r="BD33" s="24">
        <v>3.2493432428707365</v>
      </c>
      <c r="BE33" s="24">
        <v>0</v>
      </c>
      <c r="BF33" s="24">
        <v>0</v>
      </c>
      <c r="BG33" s="24">
        <v>626990</v>
      </c>
      <c r="BH33" s="24">
        <v>626990</v>
      </c>
      <c r="BI33" s="24">
        <v>0</v>
      </c>
      <c r="BJ33" s="24">
        <v>0</v>
      </c>
      <c r="BK33" s="24">
        <v>0</v>
      </c>
      <c r="BL33" s="24">
        <v>0</v>
      </c>
    </row>
    <row r="34" spans="1:64" x14ac:dyDescent="0.25">
      <c r="A34" t="s">
        <v>5120</v>
      </c>
      <c r="B34">
        <v>33</v>
      </c>
      <c r="C34">
        <v>3</v>
      </c>
      <c r="D34">
        <v>3</v>
      </c>
      <c r="E34" s="24">
        <v>895700</v>
      </c>
      <c r="F34" s="24">
        <v>895700</v>
      </c>
      <c r="G34" s="24">
        <v>537420</v>
      </c>
      <c r="H34" s="24">
        <v>537420</v>
      </c>
      <c r="I34" s="24">
        <v>44785</v>
      </c>
      <c r="J34" s="24">
        <v>44785</v>
      </c>
      <c r="K34" s="24">
        <v>173530.20488707721</v>
      </c>
      <c r="L34" s="24">
        <v>5605.380527375266</v>
      </c>
      <c r="M34" s="24">
        <v>179135.58541445248</v>
      </c>
      <c r="N34" s="24">
        <v>4.4145855475217104</v>
      </c>
      <c r="O34" s="24">
        <v>5609.7951129227877</v>
      </c>
      <c r="P34" s="24">
        <v>179140</v>
      </c>
      <c r="Q34" s="24">
        <v>87.59453452307821</v>
      </c>
      <c r="R34" s="24">
        <v>1.9750176897175606</v>
      </c>
      <c r="S34" s="24">
        <v>89.56955221279577</v>
      </c>
      <c r="T34" s="24">
        <v>89.569999999999936</v>
      </c>
      <c r="U34" s="24">
        <v>626990</v>
      </c>
      <c r="V34" s="24">
        <v>626990</v>
      </c>
      <c r="W34" s="24">
        <v>376193.99999999994</v>
      </c>
      <c r="X34" s="24">
        <v>376193.99999999994</v>
      </c>
      <c r="Y34" s="24">
        <v>0</v>
      </c>
      <c r="Z34" s="24">
        <v>0</v>
      </c>
      <c r="AA34" s="24">
        <v>121471.14342095405</v>
      </c>
      <c r="AB34" s="24">
        <v>3923.7663691626803</v>
      </c>
      <c r="AC34" s="24">
        <v>125394.90979011673</v>
      </c>
      <c r="AD34" s="24">
        <v>3.0902098832666525</v>
      </c>
      <c r="AE34" s="24">
        <v>3926.8565790459397</v>
      </c>
      <c r="AF34" s="24">
        <v>125397.99999999999</v>
      </c>
      <c r="AG34" s="24">
        <v>87.59453452307821</v>
      </c>
      <c r="AH34" s="24">
        <v>1.9750176897175606</v>
      </c>
      <c r="AI34" s="24">
        <v>89.56955221279577</v>
      </c>
      <c r="AJ34" s="24">
        <v>89.569999999999936</v>
      </c>
      <c r="AK34" s="24">
        <v>268710</v>
      </c>
      <c r="AL34" s="24">
        <v>268710</v>
      </c>
      <c r="AM34" s="24">
        <v>161226.00000000006</v>
      </c>
      <c r="AN34" s="24">
        <v>161226.00000000006</v>
      </c>
      <c r="AO34" s="24">
        <v>44785</v>
      </c>
      <c r="AP34" s="24">
        <v>44785</v>
      </c>
      <c r="AQ34" s="24">
        <v>52059.061466123167</v>
      </c>
      <c r="AR34" s="24">
        <v>1681.6141582125856</v>
      </c>
      <c r="AS34" s="24">
        <v>53740.675624335752</v>
      </c>
      <c r="AT34" s="24">
        <v>1.3243756642550579</v>
      </c>
      <c r="AU34" s="24">
        <v>1682.9385338768479</v>
      </c>
      <c r="AV34" s="24">
        <v>53742.000000000015</v>
      </c>
      <c r="AW34" s="24">
        <v>0</v>
      </c>
      <c r="AX34" s="24">
        <v>0</v>
      </c>
      <c r="AY34" s="24">
        <v>0</v>
      </c>
      <c r="AZ34" s="24">
        <v>0</v>
      </c>
      <c r="BA34" s="24">
        <v>4.4778720416616125E-4</v>
      </c>
      <c r="BB34" s="24">
        <v>1.9754654769217268</v>
      </c>
      <c r="BC34" s="24">
        <v>4.4778720416616125E-4</v>
      </c>
      <c r="BD34" s="24">
        <v>1.9754654769217268</v>
      </c>
      <c r="BE34" s="24">
        <v>0</v>
      </c>
      <c r="BF34" s="24">
        <v>0</v>
      </c>
      <c r="BG34" s="24">
        <v>626990</v>
      </c>
      <c r="BH34" s="24">
        <v>626990</v>
      </c>
      <c r="BI34" s="24">
        <v>0</v>
      </c>
      <c r="BJ34" s="24">
        <v>0</v>
      </c>
      <c r="BK34" s="24">
        <v>0</v>
      </c>
      <c r="BL34" s="24">
        <v>0</v>
      </c>
    </row>
    <row r="35" spans="1:64" x14ac:dyDescent="0.25">
      <c r="A35" t="s">
        <v>5120</v>
      </c>
      <c r="B35">
        <v>34</v>
      </c>
      <c r="C35">
        <v>4</v>
      </c>
      <c r="D35">
        <v>3</v>
      </c>
      <c r="E35" s="24">
        <v>1791400</v>
      </c>
      <c r="F35" s="24">
        <v>1044983.3333333333</v>
      </c>
      <c r="G35" s="24">
        <v>1074840</v>
      </c>
      <c r="H35" s="24">
        <v>626989.99999999988</v>
      </c>
      <c r="I35" s="24">
        <v>89570</v>
      </c>
      <c r="J35" s="24">
        <v>52249.166666666664</v>
      </c>
      <c r="K35" s="24">
        <v>183631.91762979096</v>
      </c>
      <c r="L35" s="24">
        <v>21646.24754389422</v>
      </c>
      <c r="M35" s="24">
        <v>205278.16517368518</v>
      </c>
      <c r="N35" s="24">
        <v>3718.5014929817989</v>
      </c>
      <c r="O35" s="24">
        <v>25364.749036876019</v>
      </c>
      <c r="P35" s="24">
        <v>208996.66666666698</v>
      </c>
      <c r="Q35" s="24">
        <v>93.500308248705323</v>
      </c>
      <c r="R35" s="24">
        <v>9.7762912892769691</v>
      </c>
      <c r="S35" s="24">
        <v>103.27659953798229</v>
      </c>
      <c r="T35" s="24">
        <v>104.49833333333345</v>
      </c>
      <c r="U35" s="24">
        <v>1253980</v>
      </c>
      <c r="V35" s="24">
        <v>731488.33333333326</v>
      </c>
      <c r="W35" s="24">
        <v>752387.99999999988</v>
      </c>
      <c r="X35" s="24">
        <v>438892.99999999994</v>
      </c>
      <c r="Y35" s="24">
        <v>0</v>
      </c>
      <c r="Z35" s="24">
        <v>0</v>
      </c>
      <c r="AA35" s="24">
        <v>128542.34234085366</v>
      </c>
      <c r="AB35" s="24">
        <v>15152.373280725937</v>
      </c>
      <c r="AC35" s="24">
        <v>143694.71562157961</v>
      </c>
      <c r="AD35" s="24">
        <v>2602.9510450872585</v>
      </c>
      <c r="AE35" s="24">
        <v>17755.324325813213</v>
      </c>
      <c r="AF35" s="24">
        <v>146297.66666666686</v>
      </c>
      <c r="AG35" s="24">
        <v>93.500308248705323</v>
      </c>
      <c r="AH35" s="24">
        <v>9.7762912892769691</v>
      </c>
      <c r="AI35" s="24">
        <v>103.27659953798229</v>
      </c>
      <c r="AJ35" s="24">
        <v>104.49833333333345</v>
      </c>
      <c r="AK35" s="24">
        <v>537420</v>
      </c>
      <c r="AL35" s="24">
        <v>313495</v>
      </c>
      <c r="AM35" s="24">
        <v>322452.00000000012</v>
      </c>
      <c r="AN35" s="24">
        <v>188096.99999999994</v>
      </c>
      <c r="AO35" s="24">
        <v>89570</v>
      </c>
      <c r="AP35" s="24">
        <v>52249.166666666664</v>
      </c>
      <c r="AQ35" s="24">
        <v>55089.575288937296</v>
      </c>
      <c r="AR35" s="24">
        <v>6493.8742631682835</v>
      </c>
      <c r="AS35" s="24">
        <v>61583.449552105565</v>
      </c>
      <c r="AT35" s="24">
        <v>1115.5504478945404</v>
      </c>
      <c r="AU35" s="24">
        <v>7609.4247110628057</v>
      </c>
      <c r="AV35" s="24">
        <v>62699.000000000116</v>
      </c>
      <c r="AW35" s="24">
        <v>0</v>
      </c>
      <c r="AX35" s="24">
        <v>0</v>
      </c>
      <c r="AY35" s="24">
        <v>0</v>
      </c>
      <c r="AZ35" s="24">
        <v>0</v>
      </c>
      <c r="BA35" s="24">
        <v>1.221733795351156</v>
      </c>
      <c r="BB35" s="24">
        <v>10.998025084628125</v>
      </c>
      <c r="BC35" s="24">
        <v>1.221733795351156</v>
      </c>
      <c r="BD35" s="24">
        <v>10.998025084628125</v>
      </c>
      <c r="BE35" s="24">
        <v>0</v>
      </c>
      <c r="BF35" s="24">
        <v>0</v>
      </c>
      <c r="BG35" s="24">
        <v>1253980</v>
      </c>
      <c r="BH35" s="24">
        <v>731488.33333333326</v>
      </c>
      <c r="BI35" s="24">
        <v>0</v>
      </c>
      <c r="BJ35" s="24">
        <v>0</v>
      </c>
      <c r="BK35" s="24">
        <v>0</v>
      </c>
      <c r="BL35" s="24">
        <v>0</v>
      </c>
    </row>
    <row r="36" spans="1:64" x14ac:dyDescent="0.25">
      <c r="A36" t="s">
        <v>5120</v>
      </c>
      <c r="B36">
        <v>35</v>
      </c>
      <c r="C36">
        <v>4</v>
      </c>
      <c r="D36">
        <v>3</v>
      </c>
      <c r="E36" s="24">
        <v>1791400</v>
      </c>
      <c r="F36" s="24">
        <v>1343550</v>
      </c>
      <c r="G36" s="24">
        <v>1074840</v>
      </c>
      <c r="H36" s="24">
        <v>806130</v>
      </c>
      <c r="I36" s="24">
        <v>89570</v>
      </c>
      <c r="J36" s="24">
        <v>67177.5</v>
      </c>
      <c r="K36" s="24">
        <v>209520.71790948976</v>
      </c>
      <c r="L36" s="24">
        <v>51555.29439134337</v>
      </c>
      <c r="M36" s="24">
        <v>261076.01230083313</v>
      </c>
      <c r="N36" s="24">
        <v>7633.9876991668716</v>
      </c>
      <c r="O36" s="24">
        <v>59189.282090510242</v>
      </c>
      <c r="P36" s="24">
        <v>268710</v>
      </c>
      <c r="Q36" s="24">
        <v>108.68124351053621</v>
      </c>
      <c r="R36" s="24">
        <v>23.194353894901724</v>
      </c>
      <c r="S36" s="24">
        <v>131.87559740543793</v>
      </c>
      <c r="T36" s="24">
        <v>134.35500000000002</v>
      </c>
      <c r="U36" s="24">
        <v>1253980</v>
      </c>
      <c r="V36" s="24">
        <v>940484.99999999988</v>
      </c>
      <c r="W36" s="24">
        <v>752387.99999999988</v>
      </c>
      <c r="X36" s="24">
        <v>564291</v>
      </c>
      <c r="Y36" s="24">
        <v>0</v>
      </c>
      <c r="Z36" s="24">
        <v>0</v>
      </c>
      <c r="AA36" s="24">
        <v>146664.50253664283</v>
      </c>
      <c r="AB36" s="24">
        <v>36088.706073940382</v>
      </c>
      <c r="AC36" s="24">
        <v>182753.20861058318</v>
      </c>
      <c r="AD36" s="24">
        <v>5343.7913894168087</v>
      </c>
      <c r="AE36" s="24">
        <v>41432.497463357169</v>
      </c>
      <c r="AF36" s="24">
        <v>188097</v>
      </c>
      <c r="AG36" s="24">
        <v>108.68124351053621</v>
      </c>
      <c r="AH36" s="24">
        <v>23.194353894901724</v>
      </c>
      <c r="AI36" s="24">
        <v>131.87559740543793</v>
      </c>
      <c r="AJ36" s="24">
        <v>134.35500000000002</v>
      </c>
      <c r="AK36" s="24">
        <v>537420</v>
      </c>
      <c r="AL36" s="24">
        <v>403065.00000000012</v>
      </c>
      <c r="AM36" s="24">
        <v>322452.00000000012</v>
      </c>
      <c r="AN36" s="24">
        <v>241839</v>
      </c>
      <c r="AO36" s="24">
        <v>89570</v>
      </c>
      <c r="AP36" s="24">
        <v>67177.5</v>
      </c>
      <c r="AQ36" s="24">
        <v>62856.215372846927</v>
      </c>
      <c r="AR36" s="24">
        <v>15466.588317402988</v>
      </c>
      <c r="AS36" s="24">
        <v>78322.803690249944</v>
      </c>
      <c r="AT36" s="24">
        <v>2290.1963097500629</v>
      </c>
      <c r="AU36" s="24">
        <v>17756.784627153073</v>
      </c>
      <c r="AV36" s="24">
        <v>80613</v>
      </c>
      <c r="AW36" s="24">
        <v>0</v>
      </c>
      <c r="AX36" s="24">
        <v>0</v>
      </c>
      <c r="AY36" s="24">
        <v>0</v>
      </c>
      <c r="AZ36" s="24">
        <v>0</v>
      </c>
      <c r="BA36" s="24">
        <v>2.4794025945620888</v>
      </c>
      <c r="BB36" s="24">
        <v>25.673756489463813</v>
      </c>
      <c r="BC36" s="24">
        <v>2.4794025945620888</v>
      </c>
      <c r="BD36" s="24">
        <v>25.673756489463813</v>
      </c>
      <c r="BE36" s="24">
        <v>0</v>
      </c>
      <c r="BF36" s="24">
        <v>0</v>
      </c>
      <c r="BG36" s="24">
        <v>1253980</v>
      </c>
      <c r="BH36" s="24">
        <v>940484.99999999988</v>
      </c>
      <c r="BI36" s="24">
        <v>0</v>
      </c>
      <c r="BJ36" s="24">
        <v>0</v>
      </c>
      <c r="BK36" s="24">
        <v>0</v>
      </c>
      <c r="BL36" s="24">
        <v>0</v>
      </c>
    </row>
    <row r="37" spans="1:64" x14ac:dyDescent="0.25">
      <c r="A37" t="s">
        <v>5120</v>
      </c>
      <c r="B37">
        <v>36</v>
      </c>
      <c r="C37">
        <v>4</v>
      </c>
      <c r="D37">
        <v>3</v>
      </c>
      <c r="E37" s="24">
        <v>1791400</v>
      </c>
      <c r="F37" s="24">
        <v>1642116.6666666667</v>
      </c>
      <c r="G37" s="24">
        <v>1074840</v>
      </c>
      <c r="H37" s="24">
        <v>985270</v>
      </c>
      <c r="I37" s="24">
        <v>89570</v>
      </c>
      <c r="J37" s="24">
        <v>82105.833333333343</v>
      </c>
      <c r="K37" s="24">
        <v>247479.72778403852</v>
      </c>
      <c r="L37" s="24">
        <v>73096.127354636788</v>
      </c>
      <c r="M37" s="24">
        <v>320575.85513867531</v>
      </c>
      <c r="N37" s="24">
        <v>7847.4781946577132</v>
      </c>
      <c r="O37" s="24">
        <v>80943.605549294502</v>
      </c>
      <c r="P37" s="24">
        <v>328423.33333333302</v>
      </c>
      <c r="Q37" s="24">
        <v>130.25464006576067</v>
      </c>
      <c r="R37" s="24">
        <v>31.439920743780931</v>
      </c>
      <c r="S37" s="24">
        <v>161.6945608095416</v>
      </c>
      <c r="T37" s="24">
        <v>164.21166666666659</v>
      </c>
      <c r="U37" s="24">
        <v>1253980</v>
      </c>
      <c r="V37" s="24">
        <v>1149481.6666666667</v>
      </c>
      <c r="W37" s="24">
        <v>752387.99999999988</v>
      </c>
      <c r="X37" s="24">
        <v>689689</v>
      </c>
      <c r="Y37" s="24">
        <v>0</v>
      </c>
      <c r="Z37" s="24">
        <v>0</v>
      </c>
      <c r="AA37" s="24">
        <v>173235.80944882694</v>
      </c>
      <c r="AB37" s="24">
        <v>51167.289148245763</v>
      </c>
      <c r="AC37" s="24">
        <v>224403.09859707271</v>
      </c>
      <c r="AD37" s="24">
        <v>5493.2347362603978</v>
      </c>
      <c r="AE37" s="24">
        <v>56660.523884506139</v>
      </c>
      <c r="AF37" s="24">
        <v>229896.33333333311</v>
      </c>
      <c r="AG37" s="24">
        <v>130.25464006576067</v>
      </c>
      <c r="AH37" s="24">
        <v>31.439920743780931</v>
      </c>
      <c r="AI37" s="24">
        <v>161.6945608095416</v>
      </c>
      <c r="AJ37" s="24">
        <v>164.21166666666659</v>
      </c>
      <c r="AK37" s="24">
        <v>537420</v>
      </c>
      <c r="AL37" s="24">
        <v>492635</v>
      </c>
      <c r="AM37" s="24">
        <v>322452.00000000012</v>
      </c>
      <c r="AN37" s="24">
        <v>295581</v>
      </c>
      <c r="AO37" s="24">
        <v>89570</v>
      </c>
      <c r="AP37" s="24">
        <v>82105.833333333343</v>
      </c>
      <c r="AQ37" s="24">
        <v>74243.91833521158</v>
      </c>
      <c r="AR37" s="24">
        <v>21928.838206391025</v>
      </c>
      <c r="AS37" s="24">
        <v>96172.756541602605</v>
      </c>
      <c r="AT37" s="24">
        <v>2354.2434583973154</v>
      </c>
      <c r="AU37" s="24">
        <v>24283.081664788362</v>
      </c>
      <c r="AV37" s="24">
        <v>98526.999999999913</v>
      </c>
      <c r="AW37" s="24">
        <v>0</v>
      </c>
      <c r="AX37" s="24">
        <v>0</v>
      </c>
      <c r="AY37" s="24">
        <v>0</v>
      </c>
      <c r="AZ37" s="24">
        <v>0</v>
      </c>
      <c r="BA37" s="24">
        <v>2.5171058571249887</v>
      </c>
      <c r="BB37" s="24">
        <v>33.95702660090592</v>
      </c>
      <c r="BC37" s="24">
        <v>2.5171058571249887</v>
      </c>
      <c r="BD37" s="24">
        <v>33.95702660090592</v>
      </c>
      <c r="BE37" s="24">
        <v>0</v>
      </c>
      <c r="BF37" s="24">
        <v>0</v>
      </c>
      <c r="BG37" s="24">
        <v>1253980</v>
      </c>
      <c r="BH37" s="24">
        <v>1149481.6666666667</v>
      </c>
      <c r="BI37" s="24">
        <v>0</v>
      </c>
      <c r="BJ37" s="24">
        <v>0</v>
      </c>
      <c r="BK37" s="24">
        <v>0</v>
      </c>
      <c r="BL37" s="24">
        <v>0</v>
      </c>
    </row>
    <row r="38" spans="1:64" x14ac:dyDescent="0.25">
      <c r="A38" t="s">
        <v>5120</v>
      </c>
      <c r="B38">
        <v>37</v>
      </c>
      <c r="C38">
        <v>1</v>
      </c>
      <c r="D38">
        <v>4</v>
      </c>
      <c r="E38" s="24">
        <v>895700</v>
      </c>
      <c r="F38" s="24">
        <v>1642116.6666666665</v>
      </c>
      <c r="G38" s="24">
        <v>537420</v>
      </c>
      <c r="H38" s="24">
        <v>985269.99999999988</v>
      </c>
      <c r="I38" s="24">
        <v>44785</v>
      </c>
      <c r="J38" s="24">
        <v>82105.833333333328</v>
      </c>
      <c r="K38" s="24">
        <v>275675.87372479122</v>
      </c>
      <c r="L38" s="24">
        <v>52318.86399880331</v>
      </c>
      <c r="M38" s="24">
        <v>327994.73772359453</v>
      </c>
      <c r="N38" s="24">
        <v>428.59560973849148</v>
      </c>
      <c r="O38" s="24">
        <v>52747.459608541802</v>
      </c>
      <c r="P38" s="24">
        <v>328423.33333333302</v>
      </c>
      <c r="Q38" s="24">
        <v>144.76159483510219</v>
      </c>
      <c r="R38" s="24">
        <v>19.374557405214546</v>
      </c>
      <c r="S38" s="24">
        <v>164.13615224031673</v>
      </c>
      <c r="T38" s="24">
        <v>164.21166666666659</v>
      </c>
      <c r="U38" s="24">
        <v>537420</v>
      </c>
      <c r="V38" s="24">
        <v>985269.99999999988</v>
      </c>
      <c r="W38" s="24">
        <v>322452</v>
      </c>
      <c r="X38" s="24">
        <v>591161.99999999988</v>
      </c>
      <c r="Y38" s="24">
        <v>0</v>
      </c>
      <c r="Z38" s="24">
        <v>0</v>
      </c>
      <c r="AA38" s="24">
        <v>165405.52423487473</v>
      </c>
      <c r="AB38" s="24">
        <v>31391.318399281998</v>
      </c>
      <c r="AC38" s="24">
        <v>196796.84263415672</v>
      </c>
      <c r="AD38" s="24">
        <v>257.15736584309707</v>
      </c>
      <c r="AE38" s="24">
        <v>31648.475765125069</v>
      </c>
      <c r="AF38" s="24">
        <v>197053.9999999998</v>
      </c>
      <c r="AG38" s="24">
        <v>144.76159483510219</v>
      </c>
      <c r="AH38" s="24">
        <v>19.374557405214546</v>
      </c>
      <c r="AI38" s="24">
        <v>164.13615224031673</v>
      </c>
      <c r="AJ38" s="24">
        <v>164.21166666666659</v>
      </c>
      <c r="AK38" s="24">
        <v>358280</v>
      </c>
      <c r="AL38" s="24">
        <v>656846.66666666663</v>
      </c>
      <c r="AM38" s="24">
        <v>214968</v>
      </c>
      <c r="AN38" s="24">
        <v>394108</v>
      </c>
      <c r="AO38" s="24">
        <v>44785</v>
      </c>
      <c r="AP38" s="24">
        <v>82105.833333333328</v>
      </c>
      <c r="AQ38" s="24">
        <v>110270.34948991649</v>
      </c>
      <c r="AR38" s="24">
        <v>20927.545599521312</v>
      </c>
      <c r="AS38" s="24">
        <v>131197.89508943781</v>
      </c>
      <c r="AT38" s="24">
        <v>171.43824389539441</v>
      </c>
      <c r="AU38" s="24">
        <v>21098.983843416732</v>
      </c>
      <c r="AV38" s="24">
        <v>131369.33333333323</v>
      </c>
      <c r="AW38" s="24">
        <v>0</v>
      </c>
      <c r="AX38" s="24">
        <v>0</v>
      </c>
      <c r="AY38" s="24">
        <v>0</v>
      </c>
      <c r="AZ38" s="24">
        <v>0</v>
      </c>
      <c r="BA38" s="24">
        <v>7.5514426349855057E-2</v>
      </c>
      <c r="BB38" s="24">
        <v>19.450071831564401</v>
      </c>
      <c r="BC38" s="24">
        <v>7.5514426349855057E-2</v>
      </c>
      <c r="BD38" s="24">
        <v>19.450071831564401</v>
      </c>
      <c r="BE38" s="24">
        <v>0</v>
      </c>
      <c r="BF38" s="24">
        <v>0</v>
      </c>
      <c r="BG38" s="24">
        <v>537420</v>
      </c>
      <c r="BH38" s="24">
        <v>985269.99999999988</v>
      </c>
      <c r="BI38" s="24">
        <v>0</v>
      </c>
      <c r="BJ38" s="24">
        <v>0</v>
      </c>
      <c r="BK38" s="24">
        <v>0</v>
      </c>
      <c r="BL38" s="24">
        <v>0</v>
      </c>
    </row>
    <row r="39" spans="1:64" x14ac:dyDescent="0.25">
      <c r="A39" t="s">
        <v>5120</v>
      </c>
      <c r="B39">
        <v>38</v>
      </c>
      <c r="C39">
        <v>1</v>
      </c>
      <c r="D39">
        <v>4</v>
      </c>
      <c r="E39" s="24">
        <v>895700</v>
      </c>
      <c r="F39" s="24">
        <v>1343549.9999999998</v>
      </c>
      <c r="G39" s="24">
        <v>537420</v>
      </c>
      <c r="H39" s="24">
        <v>806129.99999999988</v>
      </c>
      <c r="I39" s="24">
        <v>44785</v>
      </c>
      <c r="J39" s="24">
        <v>67177.499999999985</v>
      </c>
      <c r="K39" s="24">
        <v>275617.41989078559</v>
      </c>
      <c r="L39" s="24">
        <v>494.04321412276477</v>
      </c>
      <c r="M39" s="24">
        <v>276111.46310490835</v>
      </c>
      <c r="N39" s="24">
        <v>-7401.4631049083546</v>
      </c>
      <c r="O39" s="24">
        <v>-6907.4198907855898</v>
      </c>
      <c r="P39" s="24">
        <v>268710</v>
      </c>
      <c r="Q39" s="24">
        <v>142.00321954847186</v>
      </c>
      <c r="R39" s="24">
        <v>-5.2084564844481065</v>
      </c>
      <c r="S39" s="24">
        <v>136.79476306402375</v>
      </c>
      <c r="T39" s="24">
        <v>134.35500000000002</v>
      </c>
      <c r="U39" s="24">
        <v>537420</v>
      </c>
      <c r="V39" s="24">
        <v>806129.99999999988</v>
      </c>
      <c r="W39" s="24">
        <v>322452</v>
      </c>
      <c r="X39" s="24">
        <v>483677.99999999988</v>
      </c>
      <c r="Y39" s="24">
        <v>0</v>
      </c>
      <c r="Z39" s="24">
        <v>0</v>
      </c>
      <c r="AA39" s="24">
        <v>165370.45193447135</v>
      </c>
      <c r="AB39" s="24">
        <v>296.42592847364722</v>
      </c>
      <c r="AC39" s="24">
        <v>165666.877862945</v>
      </c>
      <c r="AD39" s="24">
        <v>-4440.8778629450135</v>
      </c>
      <c r="AE39" s="24">
        <v>-4144.451934471319</v>
      </c>
      <c r="AF39" s="24">
        <v>161226</v>
      </c>
      <c r="AG39" s="24">
        <v>142.00321954847186</v>
      </c>
      <c r="AH39" s="24">
        <v>-5.2084564844481065</v>
      </c>
      <c r="AI39" s="24">
        <v>136.79476306402375</v>
      </c>
      <c r="AJ39" s="24">
        <v>134.35500000000002</v>
      </c>
      <c r="AK39" s="24">
        <v>358280</v>
      </c>
      <c r="AL39" s="24">
        <v>537419.99999999988</v>
      </c>
      <c r="AM39" s="24">
        <v>214968</v>
      </c>
      <c r="AN39" s="24">
        <v>322452</v>
      </c>
      <c r="AO39" s="24">
        <v>44785</v>
      </c>
      <c r="AP39" s="24">
        <v>67177.499999999985</v>
      </c>
      <c r="AQ39" s="24">
        <v>110246.96795631424</v>
      </c>
      <c r="AR39" s="24">
        <v>197.61728564911755</v>
      </c>
      <c r="AS39" s="24">
        <v>110444.58524196336</v>
      </c>
      <c r="AT39" s="24">
        <v>-2960.5852419633411</v>
      </c>
      <c r="AU39" s="24">
        <v>-2762.9679563142709</v>
      </c>
      <c r="AV39" s="24">
        <v>107484</v>
      </c>
      <c r="AW39" s="24">
        <v>0</v>
      </c>
      <c r="AX39" s="24">
        <v>0</v>
      </c>
      <c r="AY39" s="24">
        <v>0</v>
      </c>
      <c r="AZ39" s="24">
        <v>0</v>
      </c>
      <c r="BA39" s="24">
        <v>-2.4397630640237367</v>
      </c>
      <c r="BB39" s="24">
        <v>-7.6482195484718432</v>
      </c>
      <c r="BC39" s="24">
        <v>-2.4397630640237367</v>
      </c>
      <c r="BD39" s="24">
        <v>-7.6482195484718432</v>
      </c>
      <c r="BE39" s="24">
        <v>0</v>
      </c>
      <c r="BF39" s="24">
        <v>0</v>
      </c>
      <c r="BG39" s="24">
        <v>537420</v>
      </c>
      <c r="BH39" s="24">
        <v>806129.99999999988</v>
      </c>
      <c r="BI39" s="24">
        <v>0</v>
      </c>
      <c r="BJ39" s="24">
        <v>0</v>
      </c>
      <c r="BK39" s="24">
        <v>0</v>
      </c>
      <c r="BL39" s="24">
        <v>0</v>
      </c>
    </row>
    <row r="40" spans="1:64" x14ac:dyDescent="0.25">
      <c r="A40" t="s">
        <v>5120</v>
      </c>
      <c r="B40">
        <v>39</v>
      </c>
      <c r="C40">
        <v>1</v>
      </c>
      <c r="D40">
        <v>4</v>
      </c>
      <c r="E40" s="24">
        <v>895700</v>
      </c>
      <c r="F40" s="24">
        <v>1044983.3333333333</v>
      </c>
      <c r="G40" s="24">
        <v>537420</v>
      </c>
      <c r="H40" s="24">
        <v>626989.99999999988</v>
      </c>
      <c r="I40" s="24">
        <v>44785</v>
      </c>
      <c r="J40" s="24">
        <v>52249.166666666664</v>
      </c>
      <c r="K40" s="24">
        <v>253673.16940357257</v>
      </c>
      <c r="L40" s="24">
        <v>-36848.160882399417</v>
      </c>
      <c r="M40" s="24">
        <v>216825.00852117315</v>
      </c>
      <c r="N40" s="24">
        <v>-7828.3418545061722</v>
      </c>
      <c r="O40" s="24">
        <v>-44676.50273690559</v>
      </c>
      <c r="P40" s="24">
        <v>208996.66666666698</v>
      </c>
      <c r="Q40" s="24">
        <v>127.24682228735173</v>
      </c>
      <c r="R40" s="24">
        <v>-20.23332367292096</v>
      </c>
      <c r="S40" s="24">
        <v>107.01349861443077</v>
      </c>
      <c r="T40" s="24">
        <v>104.49833333333345</v>
      </c>
      <c r="U40" s="24">
        <v>537420</v>
      </c>
      <c r="V40" s="24">
        <v>626989.99999999988</v>
      </c>
      <c r="W40" s="24">
        <v>322452</v>
      </c>
      <c r="X40" s="24">
        <v>376193.99999999994</v>
      </c>
      <c r="Y40" s="24">
        <v>0</v>
      </c>
      <c r="Z40" s="24">
        <v>0</v>
      </c>
      <c r="AA40" s="24">
        <v>152203.90164214352</v>
      </c>
      <c r="AB40" s="24">
        <v>-22108.896529439662</v>
      </c>
      <c r="AC40" s="24">
        <v>130095.00511270389</v>
      </c>
      <c r="AD40" s="24">
        <v>-4697.0051127037041</v>
      </c>
      <c r="AE40" s="24">
        <v>-26805.901642143377</v>
      </c>
      <c r="AF40" s="24">
        <v>125398.00000000017</v>
      </c>
      <c r="AG40" s="24">
        <v>127.24682228735173</v>
      </c>
      <c r="AH40" s="24">
        <v>-20.23332367292096</v>
      </c>
      <c r="AI40" s="24">
        <v>107.01349861443077</v>
      </c>
      <c r="AJ40" s="24">
        <v>104.49833333333345</v>
      </c>
      <c r="AK40" s="24">
        <v>358280</v>
      </c>
      <c r="AL40" s="24">
        <v>417993.33333333337</v>
      </c>
      <c r="AM40" s="24">
        <v>214968</v>
      </c>
      <c r="AN40" s="24">
        <v>250795.99999999994</v>
      </c>
      <c r="AO40" s="24">
        <v>44785</v>
      </c>
      <c r="AP40" s="24">
        <v>52249.166666666664</v>
      </c>
      <c r="AQ40" s="24">
        <v>101469.26776142904</v>
      </c>
      <c r="AR40" s="24">
        <v>-14739.264352959755</v>
      </c>
      <c r="AS40" s="24">
        <v>86730.00340846926</v>
      </c>
      <c r="AT40" s="24">
        <v>-3131.3367418024682</v>
      </c>
      <c r="AU40" s="24">
        <v>-17870.601094762213</v>
      </c>
      <c r="AV40" s="24">
        <v>83598.666666666802</v>
      </c>
      <c r="AW40" s="24">
        <v>0</v>
      </c>
      <c r="AX40" s="24">
        <v>0</v>
      </c>
      <c r="AY40" s="24">
        <v>0</v>
      </c>
      <c r="AZ40" s="24">
        <v>0</v>
      </c>
      <c r="BA40" s="24">
        <v>-2.5151652810973246</v>
      </c>
      <c r="BB40" s="24">
        <v>-22.748488954018285</v>
      </c>
      <c r="BC40" s="24">
        <v>-2.5151652810973246</v>
      </c>
      <c r="BD40" s="24">
        <v>-22.748488954018285</v>
      </c>
      <c r="BE40" s="24">
        <v>0</v>
      </c>
      <c r="BF40" s="24">
        <v>0</v>
      </c>
      <c r="BG40" s="24">
        <v>537420</v>
      </c>
      <c r="BH40" s="24">
        <v>626989.99999999988</v>
      </c>
      <c r="BI40" s="24">
        <v>0</v>
      </c>
      <c r="BJ40" s="24">
        <v>0</v>
      </c>
      <c r="BK40" s="24">
        <v>0</v>
      </c>
      <c r="BL40" s="24">
        <v>0</v>
      </c>
    </row>
    <row r="41" spans="1:64" x14ac:dyDescent="0.25">
      <c r="A41" t="s">
        <v>5120</v>
      </c>
      <c r="B41">
        <v>40</v>
      </c>
      <c r="C41">
        <v>2</v>
      </c>
      <c r="D41">
        <v>4</v>
      </c>
      <c r="E41" s="24">
        <v>895700</v>
      </c>
      <c r="F41" s="24">
        <v>895700</v>
      </c>
      <c r="G41" s="24">
        <v>537420</v>
      </c>
      <c r="H41" s="24">
        <v>537420</v>
      </c>
      <c r="I41" s="24">
        <v>44785</v>
      </c>
      <c r="J41" s="24">
        <v>44785</v>
      </c>
      <c r="K41" s="24">
        <v>227664.04214817192</v>
      </c>
      <c r="L41" s="24">
        <v>-44379.294827061705</v>
      </c>
      <c r="M41" s="24">
        <v>183284.74732111022</v>
      </c>
      <c r="N41" s="24">
        <v>-4144.7473211102188</v>
      </c>
      <c r="O41" s="24">
        <v>-48524.042148171924</v>
      </c>
      <c r="P41" s="24">
        <v>179140</v>
      </c>
      <c r="Q41" s="24">
        <v>111.60803779002799</v>
      </c>
      <c r="R41" s="24">
        <v>-20.740937577951172</v>
      </c>
      <c r="S41" s="24">
        <v>90.867100212076821</v>
      </c>
      <c r="T41" s="24">
        <v>89.570000000000164</v>
      </c>
      <c r="U41" s="24">
        <v>537420</v>
      </c>
      <c r="V41" s="24">
        <v>537420</v>
      </c>
      <c r="W41" s="24">
        <v>322452</v>
      </c>
      <c r="X41" s="24">
        <v>322452</v>
      </c>
      <c r="Y41" s="24">
        <v>0</v>
      </c>
      <c r="Z41" s="24">
        <v>0</v>
      </c>
      <c r="AA41" s="24">
        <v>136598.42528890315</v>
      </c>
      <c r="AB41" s="24">
        <v>-26627.576896237035</v>
      </c>
      <c r="AC41" s="24">
        <v>109970.84839266613</v>
      </c>
      <c r="AD41" s="24">
        <v>-2486.8483926661302</v>
      </c>
      <c r="AE41" s="24">
        <v>-29114.42528890312</v>
      </c>
      <c r="AF41" s="24">
        <v>107484</v>
      </c>
      <c r="AG41" s="24">
        <v>111.60803779002799</v>
      </c>
      <c r="AH41" s="24">
        <v>-20.740937577951172</v>
      </c>
      <c r="AI41" s="24">
        <v>90.867100212076821</v>
      </c>
      <c r="AJ41" s="24">
        <v>89.570000000000164</v>
      </c>
      <c r="AK41" s="24">
        <v>358280</v>
      </c>
      <c r="AL41" s="24">
        <v>358280</v>
      </c>
      <c r="AM41" s="24">
        <v>214968</v>
      </c>
      <c r="AN41" s="24">
        <v>214968</v>
      </c>
      <c r="AO41" s="24">
        <v>44785</v>
      </c>
      <c r="AP41" s="24">
        <v>44785</v>
      </c>
      <c r="AQ41" s="24">
        <v>91065.616859268775</v>
      </c>
      <c r="AR41" s="24">
        <v>-17751.71793082467</v>
      </c>
      <c r="AS41" s="24">
        <v>73313.89892844409</v>
      </c>
      <c r="AT41" s="24">
        <v>-1657.8989284440886</v>
      </c>
      <c r="AU41" s="24">
        <v>-19409.616859268805</v>
      </c>
      <c r="AV41" s="24">
        <v>71656</v>
      </c>
      <c r="AW41" s="24">
        <v>0</v>
      </c>
      <c r="AX41" s="24">
        <v>0</v>
      </c>
      <c r="AY41" s="24">
        <v>0</v>
      </c>
      <c r="AZ41" s="24">
        <v>0</v>
      </c>
      <c r="BA41" s="24">
        <v>-1.297100212076657</v>
      </c>
      <c r="BB41" s="24">
        <v>-22.038037790027829</v>
      </c>
      <c r="BC41" s="24">
        <v>-1.297100212076657</v>
      </c>
      <c r="BD41" s="24">
        <v>-22.038037790027829</v>
      </c>
      <c r="BE41" s="24">
        <v>0</v>
      </c>
      <c r="BF41" s="24">
        <v>0</v>
      </c>
      <c r="BG41" s="24">
        <v>537420</v>
      </c>
      <c r="BH41" s="24">
        <v>537420</v>
      </c>
      <c r="BI41" s="24">
        <v>0</v>
      </c>
      <c r="BJ41" s="24">
        <v>0</v>
      </c>
      <c r="BK41" s="24">
        <v>0</v>
      </c>
      <c r="BL41" s="24">
        <v>0</v>
      </c>
    </row>
    <row r="42" spans="1:64" x14ac:dyDescent="0.25">
      <c r="A42" t="s">
        <v>5120</v>
      </c>
      <c r="B42">
        <v>41</v>
      </c>
      <c r="C42">
        <v>2</v>
      </c>
      <c r="D42">
        <v>4</v>
      </c>
      <c r="E42" s="24">
        <v>895700</v>
      </c>
      <c r="F42" s="24">
        <v>895700</v>
      </c>
      <c r="G42" s="24">
        <v>537420</v>
      </c>
      <c r="H42" s="24">
        <v>537420</v>
      </c>
      <c r="I42" s="24">
        <v>44785</v>
      </c>
      <c r="J42" s="24">
        <v>44785</v>
      </c>
      <c r="K42" s="24">
        <v>210189.61529856455</v>
      </c>
      <c r="L42" s="24">
        <v>-30817.356805733405</v>
      </c>
      <c r="M42" s="24">
        <v>179372.25849283114</v>
      </c>
      <c r="N42" s="24">
        <v>-232.25849283114076</v>
      </c>
      <c r="O42" s="24">
        <v>-31049.615298564546</v>
      </c>
      <c r="P42" s="24">
        <v>179140</v>
      </c>
      <c r="Q42" s="24">
        <v>102.1201435775165</v>
      </c>
      <c r="R42" s="24">
        <v>-12.51051475343229</v>
      </c>
      <c r="S42" s="24">
        <v>89.609628824084211</v>
      </c>
      <c r="T42" s="24">
        <v>89.570000000000164</v>
      </c>
      <c r="U42" s="24">
        <v>537420</v>
      </c>
      <c r="V42" s="24">
        <v>537420</v>
      </c>
      <c r="W42" s="24">
        <v>322452</v>
      </c>
      <c r="X42" s="24">
        <v>322452</v>
      </c>
      <c r="Y42" s="24">
        <v>0</v>
      </c>
      <c r="Z42" s="24">
        <v>0</v>
      </c>
      <c r="AA42" s="24">
        <v>126113.76917913872</v>
      </c>
      <c r="AB42" s="24">
        <v>-18490.414083440031</v>
      </c>
      <c r="AC42" s="24">
        <v>107623.35509569869</v>
      </c>
      <c r="AD42" s="24">
        <v>-139.35509569868555</v>
      </c>
      <c r="AE42" s="24">
        <v>-18629.769179138762</v>
      </c>
      <c r="AF42" s="24">
        <v>107484</v>
      </c>
      <c r="AG42" s="24">
        <v>102.1201435775165</v>
      </c>
      <c r="AH42" s="24">
        <v>-12.51051475343229</v>
      </c>
      <c r="AI42" s="24">
        <v>89.609628824084211</v>
      </c>
      <c r="AJ42" s="24">
        <v>89.570000000000164</v>
      </c>
      <c r="AK42" s="24">
        <v>358280</v>
      </c>
      <c r="AL42" s="24">
        <v>358280</v>
      </c>
      <c r="AM42" s="24">
        <v>214968</v>
      </c>
      <c r="AN42" s="24">
        <v>214968</v>
      </c>
      <c r="AO42" s="24">
        <v>44785</v>
      </c>
      <c r="AP42" s="24">
        <v>44785</v>
      </c>
      <c r="AQ42" s="24">
        <v>84075.846119425827</v>
      </c>
      <c r="AR42" s="24">
        <v>-12326.942722293374</v>
      </c>
      <c r="AS42" s="24">
        <v>71748.903397132453</v>
      </c>
      <c r="AT42" s="24">
        <v>-92.903397132455211</v>
      </c>
      <c r="AU42" s="24">
        <v>-12419.846119425783</v>
      </c>
      <c r="AV42" s="24">
        <v>71656</v>
      </c>
      <c r="AW42" s="24">
        <v>0</v>
      </c>
      <c r="AX42" s="24">
        <v>0</v>
      </c>
      <c r="AY42" s="24">
        <v>0</v>
      </c>
      <c r="AZ42" s="24">
        <v>0</v>
      </c>
      <c r="BA42" s="24">
        <v>-3.9628824084047665E-2</v>
      </c>
      <c r="BB42" s="24">
        <v>-12.550143577516337</v>
      </c>
      <c r="BC42" s="24">
        <v>-3.9628824084047665E-2</v>
      </c>
      <c r="BD42" s="24">
        <v>-12.550143577516337</v>
      </c>
      <c r="BE42" s="24">
        <v>0</v>
      </c>
      <c r="BF42" s="24">
        <v>0</v>
      </c>
      <c r="BG42" s="24">
        <v>537420</v>
      </c>
      <c r="BH42" s="24">
        <v>537420</v>
      </c>
      <c r="BI42" s="24">
        <v>0</v>
      </c>
      <c r="BJ42" s="24">
        <v>0</v>
      </c>
      <c r="BK42" s="24">
        <v>0</v>
      </c>
      <c r="BL42" s="24">
        <v>0</v>
      </c>
    </row>
    <row r="43" spans="1:64" x14ac:dyDescent="0.25">
      <c r="A43" t="s">
        <v>5120</v>
      </c>
      <c r="B43">
        <v>42</v>
      </c>
      <c r="C43">
        <v>2</v>
      </c>
      <c r="D43">
        <v>4</v>
      </c>
      <c r="E43" s="24">
        <v>895700</v>
      </c>
      <c r="F43" s="24">
        <v>895700</v>
      </c>
      <c r="G43" s="24">
        <v>537420</v>
      </c>
      <c r="H43" s="24">
        <v>537420</v>
      </c>
      <c r="I43" s="24">
        <v>44785</v>
      </c>
      <c r="J43" s="24">
        <v>44785</v>
      </c>
      <c r="K43" s="24">
        <v>199987.20050575957</v>
      </c>
      <c r="L43" s="24">
        <v>-20828.097245482728</v>
      </c>
      <c r="M43" s="24">
        <v>179159.10326027684</v>
      </c>
      <c r="N43" s="24">
        <v>-19.103260276839137</v>
      </c>
      <c r="O43" s="24">
        <v>-20847.200505759567</v>
      </c>
      <c r="P43" s="24">
        <v>179140</v>
      </c>
      <c r="Q43" s="24">
        <v>97.157355174191707</v>
      </c>
      <c r="R43" s="24">
        <v>-7.5854154658545667</v>
      </c>
      <c r="S43" s="24">
        <v>89.57193970833714</v>
      </c>
      <c r="T43" s="24">
        <v>89.570000000000164</v>
      </c>
      <c r="U43" s="24">
        <v>537420</v>
      </c>
      <c r="V43" s="24">
        <v>537420</v>
      </c>
      <c r="W43" s="24">
        <v>322452</v>
      </c>
      <c r="X43" s="24">
        <v>322452</v>
      </c>
      <c r="Y43" s="24">
        <v>0</v>
      </c>
      <c r="Z43" s="24">
        <v>0</v>
      </c>
      <c r="AA43" s="24">
        <v>119992.32030345574</v>
      </c>
      <c r="AB43" s="24">
        <v>-12496.858347289643</v>
      </c>
      <c r="AC43" s="24">
        <v>107495.46195616609</v>
      </c>
      <c r="AD43" s="24">
        <v>-11.461956166103846</v>
      </c>
      <c r="AE43" s="24">
        <v>-12508.320303455752</v>
      </c>
      <c r="AF43" s="24">
        <v>107484</v>
      </c>
      <c r="AG43" s="24">
        <v>97.157355174191707</v>
      </c>
      <c r="AH43" s="24">
        <v>-7.5854154658545667</v>
      </c>
      <c r="AI43" s="24">
        <v>89.57193970833714</v>
      </c>
      <c r="AJ43" s="24">
        <v>89.570000000000164</v>
      </c>
      <c r="AK43" s="24">
        <v>358280</v>
      </c>
      <c r="AL43" s="24">
        <v>358280</v>
      </c>
      <c r="AM43" s="24">
        <v>214968</v>
      </c>
      <c r="AN43" s="24">
        <v>214968</v>
      </c>
      <c r="AO43" s="24">
        <v>44785</v>
      </c>
      <c r="AP43" s="24">
        <v>44785</v>
      </c>
      <c r="AQ43" s="24">
        <v>79994.88020230383</v>
      </c>
      <c r="AR43" s="24">
        <v>-8331.2388981930853</v>
      </c>
      <c r="AS43" s="24">
        <v>71663.641304110744</v>
      </c>
      <c r="AT43" s="24">
        <v>-7.641304110735291</v>
      </c>
      <c r="AU43" s="24">
        <v>-8338.8802023038152</v>
      </c>
      <c r="AV43" s="24">
        <v>71656</v>
      </c>
      <c r="AW43" s="24">
        <v>0</v>
      </c>
      <c r="AX43" s="24">
        <v>0</v>
      </c>
      <c r="AY43" s="24">
        <v>0</v>
      </c>
      <c r="AZ43" s="24">
        <v>0</v>
      </c>
      <c r="BA43" s="24">
        <v>-1.9397083369767643E-3</v>
      </c>
      <c r="BB43" s="24">
        <v>-7.5873551741915435</v>
      </c>
      <c r="BC43" s="24">
        <v>-1.9397083369767643E-3</v>
      </c>
      <c r="BD43" s="24">
        <v>-7.5873551741915435</v>
      </c>
      <c r="BE43" s="24">
        <v>0</v>
      </c>
      <c r="BF43" s="24">
        <v>0</v>
      </c>
      <c r="BG43" s="24">
        <v>537420</v>
      </c>
      <c r="BH43" s="24">
        <v>537420</v>
      </c>
      <c r="BI43" s="24">
        <v>0</v>
      </c>
      <c r="BJ43" s="24">
        <v>0</v>
      </c>
      <c r="BK43" s="24">
        <v>0</v>
      </c>
      <c r="BL43" s="24">
        <v>0</v>
      </c>
    </row>
    <row r="44" spans="1:64" x14ac:dyDescent="0.25">
      <c r="A44" t="s">
        <v>5120</v>
      </c>
      <c r="B44">
        <v>43</v>
      </c>
      <c r="C44">
        <v>3</v>
      </c>
      <c r="D44">
        <v>4</v>
      </c>
      <c r="E44" s="24">
        <v>1164410</v>
      </c>
      <c r="F44" s="24">
        <v>940485</v>
      </c>
      <c r="G44" s="24">
        <v>698646</v>
      </c>
      <c r="H44" s="24">
        <v>564291</v>
      </c>
      <c r="I44" s="24">
        <v>58220.5</v>
      </c>
      <c r="J44" s="24">
        <v>47024.25</v>
      </c>
      <c r="K44" s="24">
        <v>196041.39431380481</v>
      </c>
      <c r="L44" s="24">
        <v>-9057.9076991416514</v>
      </c>
      <c r="M44" s="24">
        <v>186983.48661466315</v>
      </c>
      <c r="N44" s="24">
        <v>1113.5133853368461</v>
      </c>
      <c r="O44" s="24">
        <v>-7944.3943138048053</v>
      </c>
      <c r="P44" s="24">
        <v>188097</v>
      </c>
      <c r="Q44" s="24">
        <v>95.865472544110617</v>
      </c>
      <c r="R44" s="24">
        <v>-2.1833641743087355</v>
      </c>
      <c r="S44" s="24">
        <v>93.682108369801881</v>
      </c>
      <c r="T44" s="24">
        <v>94.048499999999876</v>
      </c>
      <c r="U44" s="24">
        <v>698646</v>
      </c>
      <c r="V44" s="24">
        <v>564291</v>
      </c>
      <c r="W44" s="24">
        <v>419187.6</v>
      </c>
      <c r="X44" s="24">
        <v>338574.6</v>
      </c>
      <c r="Y44" s="24">
        <v>0</v>
      </c>
      <c r="Z44" s="24">
        <v>0</v>
      </c>
      <c r="AA44" s="24">
        <v>117624.83658828288</v>
      </c>
      <c r="AB44" s="24">
        <v>-5434.7446194849908</v>
      </c>
      <c r="AC44" s="24">
        <v>112190.09196879789</v>
      </c>
      <c r="AD44" s="24">
        <v>668.10803120210767</v>
      </c>
      <c r="AE44" s="24">
        <v>-4766.6365882828832</v>
      </c>
      <c r="AF44" s="24">
        <v>112858.2</v>
      </c>
      <c r="AG44" s="24">
        <v>95.865472544110617</v>
      </c>
      <c r="AH44" s="24">
        <v>-2.1833641743087355</v>
      </c>
      <c r="AI44" s="24">
        <v>93.682108369801881</v>
      </c>
      <c r="AJ44" s="24">
        <v>94.048499999999876</v>
      </c>
      <c r="AK44" s="24">
        <v>465764</v>
      </c>
      <c r="AL44" s="24">
        <v>376194</v>
      </c>
      <c r="AM44" s="24">
        <v>279458.40000000002</v>
      </c>
      <c r="AN44" s="24">
        <v>225716.40000000002</v>
      </c>
      <c r="AO44" s="24">
        <v>58220.5</v>
      </c>
      <c r="AP44" s="24">
        <v>47024.25</v>
      </c>
      <c r="AQ44" s="24">
        <v>78416.557725521925</v>
      </c>
      <c r="AR44" s="24">
        <v>-3623.1630796566606</v>
      </c>
      <c r="AS44" s="24">
        <v>74793.394645865264</v>
      </c>
      <c r="AT44" s="24">
        <v>445.40535413473845</v>
      </c>
      <c r="AU44" s="24">
        <v>-3177.7577255219221</v>
      </c>
      <c r="AV44" s="24">
        <v>75238.8</v>
      </c>
      <c r="AW44" s="24">
        <v>0</v>
      </c>
      <c r="AX44" s="24">
        <v>0</v>
      </c>
      <c r="AY44" s="24">
        <v>0</v>
      </c>
      <c r="AZ44" s="24">
        <v>0</v>
      </c>
      <c r="BA44" s="24">
        <v>0.36639163019799526</v>
      </c>
      <c r="BB44" s="24">
        <v>-1.8169725441107403</v>
      </c>
      <c r="BC44" s="24">
        <v>0.36639163019799526</v>
      </c>
      <c r="BD44" s="24">
        <v>-1.8169725441107403</v>
      </c>
      <c r="BE44" s="24">
        <v>0</v>
      </c>
      <c r="BF44" s="24">
        <v>0</v>
      </c>
      <c r="BG44" s="24">
        <v>698646</v>
      </c>
      <c r="BH44" s="24">
        <v>564291</v>
      </c>
      <c r="BI44" s="24">
        <v>0</v>
      </c>
      <c r="BJ44" s="24">
        <v>0</v>
      </c>
      <c r="BK44" s="24">
        <v>0</v>
      </c>
      <c r="BL44" s="24">
        <v>0</v>
      </c>
    </row>
    <row r="45" spans="1:64" x14ac:dyDescent="0.25">
      <c r="A45" t="s">
        <v>5120</v>
      </c>
      <c r="B45">
        <v>44</v>
      </c>
      <c r="C45">
        <v>3</v>
      </c>
      <c r="D45">
        <v>4</v>
      </c>
      <c r="E45" s="24">
        <v>1164410</v>
      </c>
      <c r="F45" s="24">
        <v>1030055</v>
      </c>
      <c r="G45" s="24">
        <v>698646</v>
      </c>
      <c r="H45" s="24">
        <v>618033</v>
      </c>
      <c r="I45" s="24">
        <v>58220.5</v>
      </c>
      <c r="J45" s="24">
        <v>51502.75</v>
      </c>
      <c r="K45" s="24">
        <v>199198.06426598411</v>
      </c>
      <c r="L45" s="24">
        <v>4522.9699878888205</v>
      </c>
      <c r="M45" s="24">
        <v>203721.03425387293</v>
      </c>
      <c r="N45" s="24">
        <v>2289.965746127069</v>
      </c>
      <c r="O45" s="24">
        <v>6812.9357340158895</v>
      </c>
      <c r="P45" s="24">
        <v>206011</v>
      </c>
      <c r="Q45" s="24">
        <v>98.579273023205133</v>
      </c>
      <c r="R45" s="24">
        <v>3.682415492518885</v>
      </c>
      <c r="S45" s="24">
        <v>102.26168851572402</v>
      </c>
      <c r="T45" s="24">
        <v>103.00550000000021</v>
      </c>
      <c r="U45" s="24">
        <v>698646</v>
      </c>
      <c r="V45" s="24">
        <v>618033</v>
      </c>
      <c r="W45" s="24">
        <v>419187.6</v>
      </c>
      <c r="X45" s="24">
        <v>370819.8</v>
      </c>
      <c r="Y45" s="24">
        <v>0</v>
      </c>
      <c r="Z45" s="24">
        <v>0</v>
      </c>
      <c r="AA45" s="24">
        <v>119518.83855959045</v>
      </c>
      <c r="AB45" s="24">
        <v>2713.7819927333039</v>
      </c>
      <c r="AC45" s="24">
        <v>122232.62055232376</v>
      </c>
      <c r="AD45" s="24">
        <v>1373.9794476762418</v>
      </c>
      <c r="AE45" s="24">
        <v>4087.7614404095802</v>
      </c>
      <c r="AF45" s="24">
        <v>123606.59999999999</v>
      </c>
      <c r="AG45" s="24">
        <v>98.579273023205133</v>
      </c>
      <c r="AH45" s="24">
        <v>3.682415492518885</v>
      </c>
      <c r="AI45" s="24">
        <v>102.26168851572402</v>
      </c>
      <c r="AJ45" s="24">
        <v>103.00550000000021</v>
      </c>
      <c r="AK45" s="24">
        <v>465764</v>
      </c>
      <c r="AL45" s="24">
        <v>412022</v>
      </c>
      <c r="AM45" s="24">
        <v>279458.40000000002</v>
      </c>
      <c r="AN45" s="24">
        <v>247213.2</v>
      </c>
      <c r="AO45" s="24">
        <v>58220.5</v>
      </c>
      <c r="AP45" s="24">
        <v>51502.75</v>
      </c>
      <c r="AQ45" s="24">
        <v>79679.225706393656</v>
      </c>
      <c r="AR45" s="24">
        <v>1809.1879951555165</v>
      </c>
      <c r="AS45" s="24">
        <v>81488.413701549172</v>
      </c>
      <c r="AT45" s="24">
        <v>915.98629845082723</v>
      </c>
      <c r="AU45" s="24">
        <v>2725.1742936063092</v>
      </c>
      <c r="AV45" s="24">
        <v>82404.400000000009</v>
      </c>
      <c r="AW45" s="24">
        <v>0</v>
      </c>
      <c r="AX45" s="24">
        <v>0</v>
      </c>
      <c r="AY45" s="24">
        <v>0</v>
      </c>
      <c r="AZ45" s="24">
        <v>0</v>
      </c>
      <c r="BA45" s="24">
        <v>0.74381148427619337</v>
      </c>
      <c r="BB45" s="24">
        <v>4.4262269767950784</v>
      </c>
      <c r="BC45" s="24">
        <v>0.74381148427619337</v>
      </c>
      <c r="BD45" s="24">
        <v>4.4262269767950784</v>
      </c>
      <c r="BE45" s="24">
        <v>0</v>
      </c>
      <c r="BF45" s="24">
        <v>0</v>
      </c>
      <c r="BG45" s="24">
        <v>698646</v>
      </c>
      <c r="BH45" s="24">
        <v>618033</v>
      </c>
      <c r="BI45" s="24">
        <v>0</v>
      </c>
      <c r="BJ45" s="24">
        <v>0</v>
      </c>
      <c r="BK45" s="24">
        <v>0</v>
      </c>
      <c r="BL45" s="24">
        <v>0</v>
      </c>
    </row>
    <row r="46" spans="1:64" x14ac:dyDescent="0.25">
      <c r="A46" t="s">
        <v>5120</v>
      </c>
      <c r="B46">
        <v>45</v>
      </c>
      <c r="C46">
        <v>3</v>
      </c>
      <c r="D46">
        <v>4</v>
      </c>
      <c r="E46" s="24">
        <v>1164410</v>
      </c>
      <c r="F46" s="24">
        <v>1119625</v>
      </c>
      <c r="G46" s="24">
        <v>698646</v>
      </c>
      <c r="H46" s="24">
        <v>671775</v>
      </c>
      <c r="I46" s="24">
        <v>58220.5</v>
      </c>
      <c r="J46" s="24">
        <v>55981.25</v>
      </c>
      <c r="K46" s="24">
        <v>207454.48313977569</v>
      </c>
      <c r="L46" s="24">
        <v>14116.302048576064</v>
      </c>
      <c r="M46" s="24">
        <v>221570.78518835176</v>
      </c>
      <c r="N46" s="24">
        <v>2354.2148116482422</v>
      </c>
      <c r="O46" s="24">
        <v>16470.516860224307</v>
      </c>
      <c r="P46" s="24">
        <v>223925</v>
      </c>
      <c r="Q46" s="24">
        <v>103.91057524303142</v>
      </c>
      <c r="R46" s="24">
        <v>7.2967937529133451</v>
      </c>
      <c r="S46" s="24">
        <v>111.20736899594476</v>
      </c>
      <c r="T46" s="24">
        <v>111.96250000000009</v>
      </c>
      <c r="U46" s="24">
        <v>698646</v>
      </c>
      <c r="V46" s="24">
        <v>671775</v>
      </c>
      <c r="W46" s="24">
        <v>419187.6</v>
      </c>
      <c r="X46" s="24">
        <v>403064.99999999994</v>
      </c>
      <c r="Y46" s="24">
        <v>0</v>
      </c>
      <c r="Z46" s="24">
        <v>0</v>
      </c>
      <c r="AA46" s="24">
        <v>124472.68988386542</v>
      </c>
      <c r="AB46" s="24">
        <v>8469.7812291456212</v>
      </c>
      <c r="AC46" s="24">
        <v>132942.47111301104</v>
      </c>
      <c r="AD46" s="24">
        <v>1412.5288869889446</v>
      </c>
      <c r="AE46" s="24">
        <v>9882.310116134584</v>
      </c>
      <c r="AF46" s="24">
        <v>134355</v>
      </c>
      <c r="AG46" s="24">
        <v>103.91057524303142</v>
      </c>
      <c r="AH46" s="24">
        <v>7.2967937529133451</v>
      </c>
      <c r="AI46" s="24">
        <v>111.20736899594476</v>
      </c>
      <c r="AJ46" s="24">
        <v>111.96250000000009</v>
      </c>
      <c r="AK46" s="24">
        <v>465764</v>
      </c>
      <c r="AL46" s="24">
        <v>447850</v>
      </c>
      <c r="AM46" s="24">
        <v>279458.40000000002</v>
      </c>
      <c r="AN46" s="24">
        <v>268710.00000000006</v>
      </c>
      <c r="AO46" s="24">
        <v>58220.5</v>
      </c>
      <c r="AP46" s="24">
        <v>55981.25</v>
      </c>
      <c r="AQ46" s="24">
        <v>82981.793255910277</v>
      </c>
      <c r="AR46" s="24">
        <v>5646.5208194304432</v>
      </c>
      <c r="AS46" s="24">
        <v>88628.314075340721</v>
      </c>
      <c r="AT46" s="24">
        <v>941.6859246592976</v>
      </c>
      <c r="AU46" s="24">
        <v>6588.2067440897226</v>
      </c>
      <c r="AV46" s="24">
        <v>89570</v>
      </c>
      <c r="AW46" s="24">
        <v>0</v>
      </c>
      <c r="AX46" s="24">
        <v>0</v>
      </c>
      <c r="AY46" s="24">
        <v>0</v>
      </c>
      <c r="AZ46" s="24">
        <v>0</v>
      </c>
      <c r="BA46" s="24">
        <v>0.75513100405532896</v>
      </c>
      <c r="BB46" s="24">
        <v>8.051924756968674</v>
      </c>
      <c r="BC46" s="24">
        <v>0.75513100405532896</v>
      </c>
      <c r="BD46" s="24">
        <v>8.051924756968674</v>
      </c>
      <c r="BE46" s="24">
        <v>0</v>
      </c>
      <c r="BF46" s="24">
        <v>0</v>
      </c>
      <c r="BG46" s="24">
        <v>698646</v>
      </c>
      <c r="BH46" s="24">
        <v>671775</v>
      </c>
      <c r="BI46" s="24">
        <v>0</v>
      </c>
      <c r="BJ46" s="24">
        <v>0</v>
      </c>
      <c r="BK46" s="24">
        <v>0</v>
      </c>
      <c r="BL46" s="24">
        <v>0</v>
      </c>
    </row>
    <row r="47" spans="1:64" x14ac:dyDescent="0.25">
      <c r="A47" t="s">
        <v>5120</v>
      </c>
      <c r="B47">
        <v>46</v>
      </c>
      <c r="C47">
        <v>4</v>
      </c>
      <c r="D47">
        <v>4</v>
      </c>
      <c r="E47" s="24">
        <v>1164410</v>
      </c>
      <c r="F47" s="24">
        <v>1164410</v>
      </c>
      <c r="G47" s="24">
        <v>698646</v>
      </c>
      <c r="H47" s="24">
        <v>698646</v>
      </c>
      <c r="I47" s="24">
        <v>58220.5</v>
      </c>
      <c r="J47" s="24">
        <v>58220.5</v>
      </c>
      <c r="K47" s="24">
        <v>216259.03178706113</v>
      </c>
      <c r="L47" s="24">
        <v>15378.97503792122</v>
      </c>
      <c r="M47" s="24">
        <v>231638.00682498235</v>
      </c>
      <c r="N47" s="24">
        <v>1243.9931750176474</v>
      </c>
      <c r="O47" s="24">
        <v>16622.968212938868</v>
      </c>
      <c r="P47" s="24">
        <v>232882</v>
      </c>
      <c r="Q47" s="24">
        <v>109.09036559184642</v>
      </c>
      <c r="R47" s="24">
        <v>6.9614683330678417</v>
      </c>
      <c r="S47" s="24">
        <v>116.05183392491426</v>
      </c>
      <c r="T47" s="24">
        <v>116.4409999999998</v>
      </c>
      <c r="U47" s="24">
        <v>698646</v>
      </c>
      <c r="V47" s="24">
        <v>698646</v>
      </c>
      <c r="W47" s="24">
        <v>419187.6</v>
      </c>
      <c r="X47" s="24">
        <v>419187.6</v>
      </c>
      <c r="Y47" s="24">
        <v>0</v>
      </c>
      <c r="Z47" s="24">
        <v>0</v>
      </c>
      <c r="AA47" s="24">
        <v>129755.41907223668</v>
      </c>
      <c r="AB47" s="24">
        <v>9227.3850227527437</v>
      </c>
      <c r="AC47" s="24">
        <v>138982.80409498941</v>
      </c>
      <c r="AD47" s="24">
        <v>746.39590501058774</v>
      </c>
      <c r="AE47" s="24">
        <v>9973.7809277633205</v>
      </c>
      <c r="AF47" s="24">
        <v>139729.19999999998</v>
      </c>
      <c r="AG47" s="24">
        <v>109.09036559184642</v>
      </c>
      <c r="AH47" s="24">
        <v>6.9614683330678417</v>
      </c>
      <c r="AI47" s="24">
        <v>116.05183392491426</v>
      </c>
      <c r="AJ47" s="24">
        <v>116.4409999999998</v>
      </c>
      <c r="AK47" s="24">
        <v>465764</v>
      </c>
      <c r="AL47" s="24">
        <v>465764</v>
      </c>
      <c r="AM47" s="24">
        <v>279458.40000000002</v>
      </c>
      <c r="AN47" s="24">
        <v>279458.40000000002</v>
      </c>
      <c r="AO47" s="24">
        <v>58220.5</v>
      </c>
      <c r="AP47" s="24">
        <v>58220.5</v>
      </c>
      <c r="AQ47" s="24">
        <v>86503.612714824456</v>
      </c>
      <c r="AR47" s="24">
        <v>6151.5900151684764</v>
      </c>
      <c r="AS47" s="24">
        <v>92655.202729992947</v>
      </c>
      <c r="AT47" s="24">
        <v>497.59727000705971</v>
      </c>
      <c r="AU47" s="24">
        <v>6649.187285175547</v>
      </c>
      <c r="AV47" s="24">
        <v>93152.800000000017</v>
      </c>
      <c r="AW47" s="24">
        <v>0</v>
      </c>
      <c r="AX47" s="24">
        <v>0</v>
      </c>
      <c r="AY47" s="24">
        <v>0</v>
      </c>
      <c r="AZ47" s="24">
        <v>0</v>
      </c>
      <c r="BA47" s="24">
        <v>0.3891660750855408</v>
      </c>
      <c r="BB47" s="24">
        <v>7.3506344081533825</v>
      </c>
      <c r="BC47" s="24">
        <v>0.3891660750855408</v>
      </c>
      <c r="BD47" s="24">
        <v>7.3506344081533825</v>
      </c>
      <c r="BE47" s="24">
        <v>0</v>
      </c>
      <c r="BF47" s="24">
        <v>0</v>
      </c>
      <c r="BG47" s="24">
        <v>698646</v>
      </c>
      <c r="BH47" s="24">
        <v>698646</v>
      </c>
      <c r="BI47" s="24">
        <v>0</v>
      </c>
      <c r="BJ47" s="24">
        <v>0</v>
      </c>
      <c r="BK47" s="24">
        <v>0</v>
      </c>
      <c r="BL47" s="24">
        <v>0</v>
      </c>
    </row>
    <row r="48" spans="1:64" x14ac:dyDescent="0.25">
      <c r="A48" t="s">
        <v>5120</v>
      </c>
      <c r="B48">
        <v>47</v>
      </c>
      <c r="C48">
        <v>4</v>
      </c>
      <c r="D48">
        <v>4</v>
      </c>
      <c r="E48" s="24">
        <v>1164410</v>
      </c>
      <c r="F48" s="24">
        <v>1164410</v>
      </c>
      <c r="G48" s="24">
        <v>698646</v>
      </c>
      <c r="H48" s="24">
        <v>698646</v>
      </c>
      <c r="I48" s="24">
        <v>58220.5</v>
      </c>
      <c r="J48" s="24">
        <v>58220.5</v>
      </c>
      <c r="K48" s="24">
        <v>222137.98050374724</v>
      </c>
      <c r="L48" s="24">
        <v>10674.277622730471</v>
      </c>
      <c r="M48" s="24">
        <v>232812.25812647771</v>
      </c>
      <c r="N48" s="24">
        <v>69.741873522289097</v>
      </c>
      <c r="O48" s="24">
        <v>10744.01949625276</v>
      </c>
      <c r="P48" s="24">
        <v>232882</v>
      </c>
      <c r="Q48" s="24">
        <v>112.21681307029576</v>
      </c>
      <c r="R48" s="24">
        <v>4.2122956790576609</v>
      </c>
      <c r="S48" s="24">
        <v>116.42910874935342</v>
      </c>
      <c r="T48" s="24">
        <v>116.4409999999998</v>
      </c>
      <c r="U48" s="24">
        <v>698646</v>
      </c>
      <c r="V48" s="24">
        <v>698646</v>
      </c>
      <c r="W48" s="24">
        <v>419187.6</v>
      </c>
      <c r="X48" s="24">
        <v>419187.6</v>
      </c>
      <c r="Y48" s="24">
        <v>0</v>
      </c>
      <c r="Z48" s="24">
        <v>0</v>
      </c>
      <c r="AA48" s="24">
        <v>133282.78830224834</v>
      </c>
      <c r="AB48" s="24">
        <v>6404.5665736382944</v>
      </c>
      <c r="AC48" s="24">
        <v>139687.35487588661</v>
      </c>
      <c r="AD48" s="24">
        <v>41.845124113373458</v>
      </c>
      <c r="AE48" s="24">
        <v>6446.4116977516096</v>
      </c>
      <c r="AF48" s="24">
        <v>139729.19999999998</v>
      </c>
      <c r="AG48" s="24">
        <v>112.21681307029576</v>
      </c>
      <c r="AH48" s="24">
        <v>4.2122956790576609</v>
      </c>
      <c r="AI48" s="24">
        <v>116.42910874935342</v>
      </c>
      <c r="AJ48" s="24">
        <v>116.4409999999998</v>
      </c>
      <c r="AK48" s="24">
        <v>465764</v>
      </c>
      <c r="AL48" s="24">
        <v>465764</v>
      </c>
      <c r="AM48" s="24">
        <v>279458.40000000002</v>
      </c>
      <c r="AN48" s="24">
        <v>279458.40000000002</v>
      </c>
      <c r="AO48" s="24">
        <v>58220.5</v>
      </c>
      <c r="AP48" s="24">
        <v>58220.5</v>
      </c>
      <c r="AQ48" s="24">
        <v>88855.192201498896</v>
      </c>
      <c r="AR48" s="24">
        <v>4269.7110490921768</v>
      </c>
      <c r="AS48" s="24">
        <v>93124.903250591102</v>
      </c>
      <c r="AT48" s="24">
        <v>27.896749408915639</v>
      </c>
      <c r="AU48" s="24">
        <v>4297.6077985011507</v>
      </c>
      <c r="AV48" s="24">
        <v>93152.800000000017</v>
      </c>
      <c r="AW48" s="24">
        <v>0</v>
      </c>
      <c r="AX48" s="24">
        <v>0</v>
      </c>
      <c r="AY48" s="24">
        <v>0</v>
      </c>
      <c r="AZ48" s="24">
        <v>0</v>
      </c>
      <c r="BA48" s="24">
        <v>1.1891250646385743E-2</v>
      </c>
      <c r="BB48" s="24">
        <v>4.2241869297040466</v>
      </c>
      <c r="BC48" s="24">
        <v>1.1891250646385743E-2</v>
      </c>
      <c r="BD48" s="24">
        <v>4.2241869297040466</v>
      </c>
      <c r="BE48" s="24">
        <v>0</v>
      </c>
      <c r="BF48" s="24">
        <v>0</v>
      </c>
      <c r="BG48" s="24">
        <v>698646</v>
      </c>
      <c r="BH48" s="24">
        <v>698646</v>
      </c>
      <c r="BI48" s="24">
        <v>0</v>
      </c>
      <c r="BJ48" s="24">
        <v>0</v>
      </c>
      <c r="BK48" s="24">
        <v>0</v>
      </c>
      <c r="BL48" s="24">
        <v>0</v>
      </c>
    </row>
    <row r="49" spans="1:64" x14ac:dyDescent="0.25">
      <c r="A49" t="s">
        <v>5120</v>
      </c>
      <c r="B49">
        <v>48</v>
      </c>
      <c r="C49">
        <v>4</v>
      </c>
      <c r="D49">
        <v>4</v>
      </c>
      <c r="E49" s="24">
        <v>1164410</v>
      </c>
      <c r="F49" s="24">
        <v>1164410</v>
      </c>
      <c r="G49" s="24">
        <v>698646</v>
      </c>
      <c r="H49" s="24">
        <v>698646</v>
      </c>
      <c r="I49" s="24">
        <v>58220.5</v>
      </c>
      <c r="J49" s="24">
        <v>58220.5</v>
      </c>
      <c r="K49" s="24">
        <v>225619.22576536704</v>
      </c>
      <c r="L49" s="24">
        <v>7257.0352734224871</v>
      </c>
      <c r="M49" s="24">
        <v>232876.26103878953</v>
      </c>
      <c r="N49" s="24">
        <v>5.7389612104743719</v>
      </c>
      <c r="O49" s="24">
        <v>7262.7742346329615</v>
      </c>
      <c r="P49" s="24">
        <v>232882</v>
      </c>
      <c r="Q49" s="24">
        <v>113.87294586396411</v>
      </c>
      <c r="R49" s="24">
        <v>2.5674720126703505</v>
      </c>
      <c r="S49" s="24">
        <v>116.44041787663446</v>
      </c>
      <c r="T49" s="24">
        <v>116.4409999999998</v>
      </c>
      <c r="U49" s="24">
        <v>698646</v>
      </c>
      <c r="V49" s="24">
        <v>698646</v>
      </c>
      <c r="W49" s="24">
        <v>419187.6</v>
      </c>
      <c r="X49" s="24">
        <v>419187.6</v>
      </c>
      <c r="Y49" s="24">
        <v>0</v>
      </c>
      <c r="Z49" s="24">
        <v>0</v>
      </c>
      <c r="AA49" s="24">
        <v>135371.53545922021</v>
      </c>
      <c r="AB49" s="24">
        <v>4354.2211640534806</v>
      </c>
      <c r="AC49" s="24">
        <v>139725.75662327372</v>
      </c>
      <c r="AD49" s="24">
        <v>3.4433767262853507</v>
      </c>
      <c r="AE49" s="24">
        <v>4357.6645407797769</v>
      </c>
      <c r="AF49" s="24">
        <v>139729.19999999998</v>
      </c>
      <c r="AG49" s="24">
        <v>113.87294586396411</v>
      </c>
      <c r="AH49" s="24">
        <v>2.5674720126703505</v>
      </c>
      <c r="AI49" s="24">
        <v>116.44041787663446</v>
      </c>
      <c r="AJ49" s="24">
        <v>116.4409999999998</v>
      </c>
      <c r="AK49" s="24">
        <v>465764</v>
      </c>
      <c r="AL49" s="24">
        <v>465764</v>
      </c>
      <c r="AM49" s="24">
        <v>279458.40000000002</v>
      </c>
      <c r="AN49" s="24">
        <v>279458.40000000002</v>
      </c>
      <c r="AO49" s="24">
        <v>58220.5</v>
      </c>
      <c r="AP49" s="24">
        <v>58220.5</v>
      </c>
      <c r="AQ49" s="24">
        <v>90247.690306146833</v>
      </c>
      <c r="AR49" s="24">
        <v>2902.8141093690065</v>
      </c>
      <c r="AS49" s="24">
        <v>93150.50441551581</v>
      </c>
      <c r="AT49" s="24">
        <v>2.2955844841890212</v>
      </c>
      <c r="AU49" s="24">
        <v>2905.1096938531846</v>
      </c>
      <c r="AV49" s="24">
        <v>93152.800000000017</v>
      </c>
      <c r="AW49" s="24">
        <v>0</v>
      </c>
      <c r="AX49" s="24">
        <v>0</v>
      </c>
      <c r="AY49" s="24">
        <v>0</v>
      </c>
      <c r="AZ49" s="24">
        <v>0</v>
      </c>
      <c r="BA49" s="24">
        <v>5.8212336534779752E-4</v>
      </c>
      <c r="BB49" s="24">
        <v>2.5680541360356983</v>
      </c>
      <c r="BC49" s="24">
        <v>5.8212336534779752E-4</v>
      </c>
      <c r="BD49" s="24">
        <v>2.5680541360356983</v>
      </c>
      <c r="BE49" s="24">
        <v>0</v>
      </c>
      <c r="BF49" s="24">
        <v>0</v>
      </c>
      <c r="BG49" s="24">
        <v>698646</v>
      </c>
      <c r="BH49" s="24">
        <v>698646</v>
      </c>
      <c r="BI49" s="24">
        <v>0</v>
      </c>
      <c r="BJ49" s="24">
        <v>0</v>
      </c>
      <c r="BK49" s="24">
        <v>0</v>
      </c>
      <c r="BL49" s="24">
        <v>0</v>
      </c>
    </row>
    <row r="50" spans="1:64" x14ac:dyDescent="0.25">
      <c r="A50" t="s">
        <v>5120</v>
      </c>
      <c r="B50">
        <v>49</v>
      </c>
      <c r="C50">
        <v>1</v>
      </c>
      <c r="D50">
        <v>5</v>
      </c>
      <c r="E50" s="24">
        <v>2328820</v>
      </c>
      <c r="F50" s="24">
        <v>1358478.3333333333</v>
      </c>
      <c r="G50" s="24">
        <v>1397292</v>
      </c>
      <c r="H50" s="24">
        <v>815086.99999999988</v>
      </c>
      <c r="I50" s="24">
        <v>116441</v>
      </c>
      <c r="J50" s="24">
        <v>67923.916666666672</v>
      </c>
      <c r="K50" s="24">
        <v>238745.61173196603</v>
      </c>
      <c r="L50" s="24">
        <v>28116.002993822098</v>
      </c>
      <c r="M50" s="24">
        <v>266861.61472578812</v>
      </c>
      <c r="N50" s="24">
        <v>4834.0519408788532</v>
      </c>
      <c r="O50" s="24">
        <v>32950.054934700951</v>
      </c>
      <c r="P50" s="24">
        <v>271695.66666666698</v>
      </c>
      <c r="Q50" s="24">
        <v>121.5504935797785</v>
      </c>
      <c r="R50" s="24">
        <v>12.709085819598386</v>
      </c>
      <c r="S50" s="24">
        <v>134.25957939937689</v>
      </c>
      <c r="T50" s="24">
        <v>135.84783333333326</v>
      </c>
      <c r="U50" s="24">
        <v>1164410</v>
      </c>
      <c r="V50" s="24">
        <v>679239.16666666663</v>
      </c>
      <c r="W50" s="24">
        <v>698646</v>
      </c>
      <c r="X50" s="24">
        <v>407543.49999999994</v>
      </c>
      <c r="Y50" s="24">
        <v>0</v>
      </c>
      <c r="Z50" s="24">
        <v>0</v>
      </c>
      <c r="AA50" s="24">
        <v>119372.80586598301</v>
      </c>
      <c r="AB50" s="24">
        <v>14058.001496911049</v>
      </c>
      <c r="AC50" s="24">
        <v>133430.80736289406</v>
      </c>
      <c r="AD50" s="24">
        <v>2417.0259704394266</v>
      </c>
      <c r="AE50" s="24">
        <v>16475.027467350475</v>
      </c>
      <c r="AF50" s="24">
        <v>135847.83333333349</v>
      </c>
      <c r="AG50" s="24">
        <v>121.5504935797785</v>
      </c>
      <c r="AH50" s="24">
        <v>12.709085819598386</v>
      </c>
      <c r="AI50" s="24">
        <v>134.25957939937689</v>
      </c>
      <c r="AJ50" s="24">
        <v>135.84783333333326</v>
      </c>
      <c r="AK50" s="24">
        <v>1164410</v>
      </c>
      <c r="AL50" s="24">
        <v>679239.16666666663</v>
      </c>
      <c r="AM50" s="24">
        <v>698646</v>
      </c>
      <c r="AN50" s="24">
        <v>407543.49999999994</v>
      </c>
      <c r="AO50" s="24">
        <v>116441</v>
      </c>
      <c r="AP50" s="24">
        <v>67923.916666666672</v>
      </c>
      <c r="AQ50" s="24">
        <v>119372.80586598301</v>
      </c>
      <c r="AR50" s="24">
        <v>14058.001496911049</v>
      </c>
      <c r="AS50" s="24">
        <v>133430.80736289406</v>
      </c>
      <c r="AT50" s="24">
        <v>2417.0259704394266</v>
      </c>
      <c r="AU50" s="24">
        <v>16475.027467350475</v>
      </c>
      <c r="AV50" s="24">
        <v>135847.83333333349</v>
      </c>
      <c r="AW50" s="24">
        <v>0</v>
      </c>
      <c r="AX50" s="24">
        <v>0</v>
      </c>
      <c r="AY50" s="24">
        <v>0</v>
      </c>
      <c r="AZ50" s="24">
        <v>0</v>
      </c>
      <c r="BA50" s="24">
        <v>1.5882539339563664</v>
      </c>
      <c r="BB50" s="24">
        <v>14.297339753554752</v>
      </c>
      <c r="BC50" s="24">
        <v>1.5882539339563664</v>
      </c>
      <c r="BD50" s="24">
        <v>14.297339753554752</v>
      </c>
      <c r="BE50" s="24">
        <v>0</v>
      </c>
      <c r="BF50" s="24">
        <v>0</v>
      </c>
      <c r="BG50" s="24">
        <v>1164410</v>
      </c>
      <c r="BH50" s="24">
        <v>679239.16666666663</v>
      </c>
      <c r="BI50" s="24">
        <v>0</v>
      </c>
      <c r="BJ50" s="24">
        <v>0</v>
      </c>
      <c r="BK50" s="24">
        <v>0</v>
      </c>
      <c r="BL50" s="24">
        <v>0</v>
      </c>
    </row>
    <row r="51" spans="1:64" x14ac:dyDescent="0.25">
      <c r="A51" t="s">
        <v>5120</v>
      </c>
      <c r="B51">
        <v>50</v>
      </c>
      <c r="C51">
        <v>1</v>
      </c>
      <c r="D51">
        <v>5</v>
      </c>
      <c r="E51" s="24">
        <v>2328820</v>
      </c>
      <c r="F51" s="24">
        <v>1746615</v>
      </c>
      <c r="G51" s="24">
        <v>1397292</v>
      </c>
      <c r="H51" s="24">
        <v>1047969</v>
      </c>
      <c r="I51" s="24">
        <v>116441</v>
      </c>
      <c r="J51" s="24">
        <v>87330.75</v>
      </c>
      <c r="K51" s="24">
        <v>272396.34808261227</v>
      </c>
      <c r="L51" s="24">
        <v>67002.467908471823</v>
      </c>
      <c r="M51" s="24">
        <v>339398.81599108409</v>
      </c>
      <c r="N51" s="24">
        <v>9924.1840089159086</v>
      </c>
      <c r="O51" s="24">
        <v>76926.651917387731</v>
      </c>
      <c r="P51" s="24">
        <v>349323</v>
      </c>
      <c r="Q51" s="24">
        <v>141.28572311277503</v>
      </c>
      <c r="R51" s="24">
        <v>30.152553514293686</v>
      </c>
      <c r="S51" s="24">
        <v>171.43827662706872</v>
      </c>
      <c r="T51" s="24">
        <v>174.66149999999971</v>
      </c>
      <c r="U51" s="24">
        <v>1164410</v>
      </c>
      <c r="V51" s="24">
        <v>873307.5</v>
      </c>
      <c r="W51" s="24">
        <v>698646</v>
      </c>
      <c r="X51" s="24">
        <v>523984.5</v>
      </c>
      <c r="Y51" s="24">
        <v>0</v>
      </c>
      <c r="Z51" s="24">
        <v>0</v>
      </c>
      <c r="AA51" s="24">
        <v>136198.17404130613</v>
      </c>
      <c r="AB51" s="24">
        <v>33501.233954235911</v>
      </c>
      <c r="AC51" s="24">
        <v>169699.40799554205</v>
      </c>
      <c r="AD51" s="24">
        <v>4962.0920044579543</v>
      </c>
      <c r="AE51" s="24">
        <v>38463.325958693866</v>
      </c>
      <c r="AF51" s="24">
        <v>174661.5</v>
      </c>
      <c r="AG51" s="24">
        <v>141.28572311277503</v>
      </c>
      <c r="AH51" s="24">
        <v>30.152553514293686</v>
      </c>
      <c r="AI51" s="24">
        <v>171.43827662706872</v>
      </c>
      <c r="AJ51" s="24">
        <v>174.66149999999971</v>
      </c>
      <c r="AK51" s="24">
        <v>1164410</v>
      </c>
      <c r="AL51" s="24">
        <v>873307.5</v>
      </c>
      <c r="AM51" s="24">
        <v>698646</v>
      </c>
      <c r="AN51" s="24">
        <v>523984.5</v>
      </c>
      <c r="AO51" s="24">
        <v>116441</v>
      </c>
      <c r="AP51" s="24">
        <v>87330.75</v>
      </c>
      <c r="AQ51" s="24">
        <v>136198.17404130613</v>
      </c>
      <c r="AR51" s="24">
        <v>33501.233954235911</v>
      </c>
      <c r="AS51" s="24">
        <v>169699.40799554205</v>
      </c>
      <c r="AT51" s="24">
        <v>4962.0920044579543</v>
      </c>
      <c r="AU51" s="24">
        <v>38463.325958693866</v>
      </c>
      <c r="AV51" s="24">
        <v>174661.5</v>
      </c>
      <c r="AW51" s="24">
        <v>0</v>
      </c>
      <c r="AX51" s="24">
        <v>0</v>
      </c>
      <c r="AY51" s="24">
        <v>0</v>
      </c>
      <c r="AZ51" s="24">
        <v>0</v>
      </c>
      <c r="BA51" s="24">
        <v>3.2232233729309883</v>
      </c>
      <c r="BB51" s="24">
        <v>33.375776887224674</v>
      </c>
      <c r="BC51" s="24">
        <v>3.2232233729309883</v>
      </c>
      <c r="BD51" s="24">
        <v>33.375776887224674</v>
      </c>
      <c r="BE51" s="24">
        <v>0</v>
      </c>
      <c r="BF51" s="24">
        <v>0</v>
      </c>
      <c r="BG51" s="24">
        <v>1164410</v>
      </c>
      <c r="BH51" s="24">
        <v>873307.5</v>
      </c>
      <c r="BI51" s="24">
        <v>0</v>
      </c>
      <c r="BJ51" s="24">
        <v>0</v>
      </c>
      <c r="BK51" s="24">
        <v>0</v>
      </c>
      <c r="BL51" s="24">
        <v>0</v>
      </c>
    </row>
    <row r="52" spans="1:64" x14ac:dyDescent="0.25">
      <c r="A52" t="s">
        <v>5120</v>
      </c>
      <c r="B52">
        <v>51</v>
      </c>
      <c r="C52">
        <v>1</v>
      </c>
      <c r="D52">
        <v>5</v>
      </c>
      <c r="E52" s="24">
        <v>2328820</v>
      </c>
      <c r="F52" s="24">
        <v>2134751.6666666665</v>
      </c>
      <c r="G52" s="24">
        <v>1397292</v>
      </c>
      <c r="H52" s="24">
        <v>1280850.9999999998</v>
      </c>
      <c r="I52" s="24">
        <v>116441</v>
      </c>
      <c r="J52" s="24">
        <v>106737.58333333333</v>
      </c>
      <c r="K52" s="24">
        <v>321739.27529871278</v>
      </c>
      <c r="L52" s="24">
        <v>95009.336381567642</v>
      </c>
      <c r="M52" s="24">
        <v>416748.61168028042</v>
      </c>
      <c r="N52" s="24">
        <v>10201.721653052606</v>
      </c>
      <c r="O52" s="24">
        <v>105211.05803462025</v>
      </c>
      <c r="P52" s="24">
        <v>426950.33333333302</v>
      </c>
      <c r="Q52" s="24">
        <v>169.33113714915589</v>
      </c>
      <c r="R52" s="24">
        <v>40.871791903248322</v>
      </c>
      <c r="S52" s="24">
        <v>210.20292905240422</v>
      </c>
      <c r="T52" s="24">
        <v>213.47516666666706</v>
      </c>
      <c r="U52" s="24">
        <v>1164410</v>
      </c>
      <c r="V52" s="24">
        <v>1067375.8333333333</v>
      </c>
      <c r="W52" s="24">
        <v>698646</v>
      </c>
      <c r="X52" s="24">
        <v>640425.49999999988</v>
      </c>
      <c r="Y52" s="24">
        <v>0</v>
      </c>
      <c r="Z52" s="24">
        <v>0</v>
      </c>
      <c r="AA52" s="24">
        <v>160869.63764935639</v>
      </c>
      <c r="AB52" s="24">
        <v>47504.668190783821</v>
      </c>
      <c r="AC52" s="24">
        <v>208374.30584014021</v>
      </c>
      <c r="AD52" s="24">
        <v>5100.8608265263028</v>
      </c>
      <c r="AE52" s="24">
        <v>52605.529017310124</v>
      </c>
      <c r="AF52" s="24">
        <v>213475.16666666651</v>
      </c>
      <c r="AG52" s="24">
        <v>169.33113714915589</v>
      </c>
      <c r="AH52" s="24">
        <v>40.871791903248322</v>
      </c>
      <c r="AI52" s="24">
        <v>210.20292905240422</v>
      </c>
      <c r="AJ52" s="24">
        <v>213.47516666666706</v>
      </c>
      <c r="AK52" s="24">
        <v>1164410</v>
      </c>
      <c r="AL52" s="24">
        <v>1067375.8333333333</v>
      </c>
      <c r="AM52" s="24">
        <v>698646</v>
      </c>
      <c r="AN52" s="24">
        <v>640425.49999999988</v>
      </c>
      <c r="AO52" s="24">
        <v>116441</v>
      </c>
      <c r="AP52" s="24">
        <v>106737.58333333333</v>
      </c>
      <c r="AQ52" s="24">
        <v>160869.63764935639</v>
      </c>
      <c r="AR52" s="24">
        <v>47504.668190783821</v>
      </c>
      <c r="AS52" s="24">
        <v>208374.30584014021</v>
      </c>
      <c r="AT52" s="24">
        <v>5100.8608265263028</v>
      </c>
      <c r="AU52" s="24">
        <v>52605.529017310124</v>
      </c>
      <c r="AV52" s="24">
        <v>213475.16666666651</v>
      </c>
      <c r="AW52" s="24">
        <v>0</v>
      </c>
      <c r="AX52" s="24">
        <v>0</v>
      </c>
      <c r="AY52" s="24">
        <v>0</v>
      </c>
      <c r="AZ52" s="24">
        <v>0</v>
      </c>
      <c r="BA52" s="24">
        <v>3.2722376142628491</v>
      </c>
      <c r="BB52" s="24">
        <v>44.144029517511171</v>
      </c>
      <c r="BC52" s="24">
        <v>3.2722376142628491</v>
      </c>
      <c r="BD52" s="24">
        <v>44.144029517511171</v>
      </c>
      <c r="BE52" s="24">
        <v>0</v>
      </c>
      <c r="BF52" s="24">
        <v>0</v>
      </c>
      <c r="BG52" s="24">
        <v>1164410</v>
      </c>
      <c r="BH52" s="24">
        <v>1067375.8333333333</v>
      </c>
      <c r="BI52" s="24">
        <v>0</v>
      </c>
      <c r="BJ52" s="24">
        <v>0</v>
      </c>
      <c r="BK52" s="24">
        <v>0</v>
      </c>
      <c r="BL52" s="24">
        <v>0</v>
      </c>
    </row>
    <row r="53" spans="1:64" x14ac:dyDescent="0.25">
      <c r="A53" t="s">
        <v>5120</v>
      </c>
      <c r="B53">
        <v>52</v>
      </c>
      <c r="C53">
        <v>2</v>
      </c>
      <c r="D53">
        <v>5</v>
      </c>
      <c r="E53" s="24">
        <v>1164410</v>
      </c>
      <c r="F53" s="24">
        <v>2134751.6666666665</v>
      </c>
      <c r="G53" s="24">
        <v>698646</v>
      </c>
      <c r="H53" s="24">
        <v>1280850.9999999998</v>
      </c>
      <c r="I53" s="24">
        <v>58220.5</v>
      </c>
      <c r="J53" s="24">
        <v>106737.58333333333</v>
      </c>
      <c r="K53" s="24">
        <v>358391.21994854789</v>
      </c>
      <c r="L53" s="24">
        <v>68001.939092126675</v>
      </c>
      <c r="M53" s="24">
        <v>426393.15904067457</v>
      </c>
      <c r="N53" s="24">
        <v>557.17429265938699</v>
      </c>
      <c r="O53" s="24">
        <v>68559.113384786062</v>
      </c>
      <c r="P53" s="24">
        <v>426950.33333333395</v>
      </c>
      <c r="Q53" s="24">
        <v>188.1901693712889</v>
      </c>
      <c r="R53" s="24">
        <v>25.186828541124669</v>
      </c>
      <c r="S53" s="24">
        <v>213.37699791241357</v>
      </c>
      <c r="T53" s="24">
        <v>213.47516666666706</v>
      </c>
      <c r="U53" s="24">
        <v>582205</v>
      </c>
      <c r="V53" s="24">
        <v>1067375.8333333333</v>
      </c>
      <c r="W53" s="24">
        <v>349323</v>
      </c>
      <c r="X53" s="24">
        <v>640425.49999999988</v>
      </c>
      <c r="Y53" s="24">
        <v>0</v>
      </c>
      <c r="Z53" s="24">
        <v>0</v>
      </c>
      <c r="AA53" s="24">
        <v>179195.60997427395</v>
      </c>
      <c r="AB53" s="24">
        <v>34000.969546063337</v>
      </c>
      <c r="AC53" s="24">
        <v>213196.57952033728</v>
      </c>
      <c r="AD53" s="24">
        <v>278.5871463296935</v>
      </c>
      <c r="AE53" s="24">
        <v>34279.556692393031</v>
      </c>
      <c r="AF53" s="24">
        <v>213475.16666666698</v>
      </c>
      <c r="AG53" s="24">
        <v>188.1901693712889</v>
      </c>
      <c r="AH53" s="24">
        <v>25.186828541124669</v>
      </c>
      <c r="AI53" s="24">
        <v>213.37699791241357</v>
      </c>
      <c r="AJ53" s="24">
        <v>213.47516666666706</v>
      </c>
      <c r="AK53" s="24">
        <v>582205</v>
      </c>
      <c r="AL53" s="24">
        <v>1067375.8333333333</v>
      </c>
      <c r="AM53" s="24">
        <v>349323</v>
      </c>
      <c r="AN53" s="24">
        <v>640425.49999999988</v>
      </c>
      <c r="AO53" s="24">
        <v>58220.5</v>
      </c>
      <c r="AP53" s="24">
        <v>106737.58333333333</v>
      </c>
      <c r="AQ53" s="24">
        <v>179195.60997427395</v>
      </c>
      <c r="AR53" s="24">
        <v>34000.969546063337</v>
      </c>
      <c r="AS53" s="24">
        <v>213196.57952033728</v>
      </c>
      <c r="AT53" s="24">
        <v>278.5871463296935</v>
      </c>
      <c r="AU53" s="24">
        <v>34279.556692393031</v>
      </c>
      <c r="AV53" s="24">
        <v>213475.16666666698</v>
      </c>
      <c r="AW53" s="24">
        <v>0</v>
      </c>
      <c r="AX53" s="24">
        <v>0</v>
      </c>
      <c r="AY53" s="24">
        <v>0</v>
      </c>
      <c r="AZ53" s="24">
        <v>0</v>
      </c>
      <c r="BA53" s="24">
        <v>9.8168754253492807E-2</v>
      </c>
      <c r="BB53" s="24">
        <v>25.284997295378162</v>
      </c>
      <c r="BC53" s="24">
        <v>9.8168754253492807E-2</v>
      </c>
      <c r="BD53" s="24">
        <v>25.284997295378162</v>
      </c>
      <c r="BE53" s="24">
        <v>0</v>
      </c>
      <c r="BF53" s="24">
        <v>0</v>
      </c>
      <c r="BG53" s="24">
        <v>582205</v>
      </c>
      <c r="BH53" s="24">
        <v>1067375.8333333333</v>
      </c>
      <c r="BI53" s="24">
        <v>0</v>
      </c>
      <c r="BJ53" s="24">
        <v>0</v>
      </c>
      <c r="BK53" s="24">
        <v>0</v>
      </c>
      <c r="BL53" s="24">
        <v>0</v>
      </c>
    </row>
    <row r="54" spans="1:64" x14ac:dyDescent="0.25">
      <c r="A54" t="s">
        <v>5120</v>
      </c>
      <c r="B54">
        <v>53</v>
      </c>
      <c r="C54">
        <v>2</v>
      </c>
      <c r="D54">
        <v>5</v>
      </c>
      <c r="E54" s="24">
        <v>1164410</v>
      </c>
      <c r="F54" s="24">
        <v>1746615</v>
      </c>
      <c r="G54" s="24">
        <v>698646</v>
      </c>
      <c r="H54" s="24">
        <v>1047969</v>
      </c>
      <c r="I54" s="24">
        <v>58220.5</v>
      </c>
      <c r="J54" s="24">
        <v>87330.75</v>
      </c>
      <c r="K54" s="24">
        <v>358312.78115280531</v>
      </c>
      <c r="L54" s="24">
        <v>632.12088357284665</v>
      </c>
      <c r="M54" s="24">
        <v>358944.90203637816</v>
      </c>
      <c r="N54" s="24">
        <v>-9621.9020363781601</v>
      </c>
      <c r="O54" s="24">
        <v>-8989.7811528053135</v>
      </c>
      <c r="P54" s="24">
        <v>349323</v>
      </c>
      <c r="Q54" s="24">
        <v>184.60426946186635</v>
      </c>
      <c r="R54" s="24">
        <v>-6.7710774786373804</v>
      </c>
      <c r="S54" s="24">
        <v>177.83319198322897</v>
      </c>
      <c r="T54" s="24">
        <v>174.66150000000016</v>
      </c>
      <c r="U54" s="24">
        <v>582205</v>
      </c>
      <c r="V54" s="24">
        <v>873307.5</v>
      </c>
      <c r="W54" s="24">
        <v>349323</v>
      </c>
      <c r="X54" s="24">
        <v>523984.5</v>
      </c>
      <c r="Y54" s="24">
        <v>0</v>
      </c>
      <c r="Z54" s="24">
        <v>0</v>
      </c>
      <c r="AA54" s="24">
        <v>179156.39057640266</v>
      </c>
      <c r="AB54" s="24">
        <v>316.06044178642333</v>
      </c>
      <c r="AC54" s="24">
        <v>179472.45101818908</v>
      </c>
      <c r="AD54" s="24">
        <v>-4810.9510181890801</v>
      </c>
      <c r="AE54" s="24">
        <v>-4494.8905764026567</v>
      </c>
      <c r="AF54" s="24">
        <v>174661.5</v>
      </c>
      <c r="AG54" s="24">
        <v>184.60426946186635</v>
      </c>
      <c r="AH54" s="24">
        <v>-6.7710774786373804</v>
      </c>
      <c r="AI54" s="24">
        <v>177.83319198322897</v>
      </c>
      <c r="AJ54" s="24">
        <v>174.66150000000016</v>
      </c>
      <c r="AK54" s="24">
        <v>582205</v>
      </c>
      <c r="AL54" s="24">
        <v>873307.5</v>
      </c>
      <c r="AM54" s="24">
        <v>349323</v>
      </c>
      <c r="AN54" s="24">
        <v>523984.5</v>
      </c>
      <c r="AO54" s="24">
        <v>58220.5</v>
      </c>
      <c r="AP54" s="24">
        <v>87330.75</v>
      </c>
      <c r="AQ54" s="24">
        <v>179156.39057640266</v>
      </c>
      <c r="AR54" s="24">
        <v>316.06044178642333</v>
      </c>
      <c r="AS54" s="24">
        <v>179472.45101818908</v>
      </c>
      <c r="AT54" s="24">
        <v>-4810.9510181890801</v>
      </c>
      <c r="AU54" s="24">
        <v>-4494.8905764026567</v>
      </c>
      <c r="AV54" s="24">
        <v>174661.5</v>
      </c>
      <c r="AW54" s="24">
        <v>0</v>
      </c>
      <c r="AX54" s="24">
        <v>0</v>
      </c>
      <c r="AY54" s="24">
        <v>0</v>
      </c>
      <c r="AZ54" s="24">
        <v>0</v>
      </c>
      <c r="BA54" s="24">
        <v>-3.1716919832288113</v>
      </c>
      <c r="BB54" s="24">
        <v>-9.9427694618661917</v>
      </c>
      <c r="BC54" s="24">
        <v>-3.1716919832288113</v>
      </c>
      <c r="BD54" s="24">
        <v>-9.9427694618661917</v>
      </c>
      <c r="BE54" s="24">
        <v>0</v>
      </c>
      <c r="BF54" s="24">
        <v>0</v>
      </c>
      <c r="BG54" s="24">
        <v>582205</v>
      </c>
      <c r="BH54" s="24">
        <v>873307.5</v>
      </c>
      <c r="BI54" s="24">
        <v>0</v>
      </c>
      <c r="BJ54" s="24">
        <v>0</v>
      </c>
      <c r="BK54" s="24">
        <v>0</v>
      </c>
      <c r="BL54" s="24">
        <v>0</v>
      </c>
    </row>
    <row r="55" spans="1:64" x14ac:dyDescent="0.25">
      <c r="A55" t="s">
        <v>5120</v>
      </c>
      <c r="B55">
        <v>54</v>
      </c>
      <c r="C55">
        <v>2</v>
      </c>
      <c r="D55">
        <v>5</v>
      </c>
      <c r="E55" s="24">
        <v>1164410</v>
      </c>
      <c r="F55" s="24">
        <v>1358478.3333333333</v>
      </c>
      <c r="G55" s="24">
        <v>698646</v>
      </c>
      <c r="H55" s="24">
        <v>815086.99999999988</v>
      </c>
      <c r="I55" s="24">
        <v>58220.5</v>
      </c>
      <c r="J55" s="24">
        <v>67923.916666666672</v>
      </c>
      <c r="K55" s="24">
        <v>329783.2863070406</v>
      </c>
      <c r="L55" s="24">
        <v>-47910.775229519233</v>
      </c>
      <c r="M55" s="24">
        <v>281872.51107752137</v>
      </c>
      <c r="N55" s="24">
        <v>-10176.844410855323</v>
      </c>
      <c r="O55" s="24">
        <v>-58087.619640374556</v>
      </c>
      <c r="P55" s="24">
        <v>271695.66666666605</v>
      </c>
      <c r="Q55" s="24">
        <v>165.42094038936011</v>
      </c>
      <c r="R55" s="24">
        <v>-26.30339219059988</v>
      </c>
      <c r="S55" s="24">
        <v>139.11754819876023</v>
      </c>
      <c r="T55" s="24">
        <v>135.84783333333326</v>
      </c>
      <c r="U55" s="24">
        <v>582205</v>
      </c>
      <c r="V55" s="24">
        <v>679239.16666666663</v>
      </c>
      <c r="W55" s="24">
        <v>349323</v>
      </c>
      <c r="X55" s="24">
        <v>407543.49999999994</v>
      </c>
      <c r="Y55" s="24">
        <v>0</v>
      </c>
      <c r="Z55" s="24">
        <v>0</v>
      </c>
      <c r="AA55" s="24">
        <v>164891.6431535203</v>
      </c>
      <c r="AB55" s="24">
        <v>-23955.387614759617</v>
      </c>
      <c r="AC55" s="24">
        <v>140936.25553876068</v>
      </c>
      <c r="AD55" s="24">
        <v>-5088.4222054276615</v>
      </c>
      <c r="AE55" s="24">
        <v>-29043.809820187278</v>
      </c>
      <c r="AF55" s="24">
        <v>135847.83333333302</v>
      </c>
      <c r="AG55" s="24">
        <v>165.42094038936011</v>
      </c>
      <c r="AH55" s="24">
        <v>-26.30339219059988</v>
      </c>
      <c r="AI55" s="24">
        <v>139.11754819876023</v>
      </c>
      <c r="AJ55" s="24">
        <v>135.84783333333326</v>
      </c>
      <c r="AK55" s="24">
        <v>582205</v>
      </c>
      <c r="AL55" s="24">
        <v>679239.16666666663</v>
      </c>
      <c r="AM55" s="24">
        <v>349323</v>
      </c>
      <c r="AN55" s="24">
        <v>407543.49999999994</v>
      </c>
      <c r="AO55" s="24">
        <v>58220.5</v>
      </c>
      <c r="AP55" s="24">
        <v>67923.916666666672</v>
      </c>
      <c r="AQ55" s="24">
        <v>164891.6431535203</v>
      </c>
      <c r="AR55" s="24">
        <v>-23955.387614759617</v>
      </c>
      <c r="AS55" s="24">
        <v>140936.25553876068</v>
      </c>
      <c r="AT55" s="24">
        <v>-5088.4222054276615</v>
      </c>
      <c r="AU55" s="24">
        <v>-29043.809820187278</v>
      </c>
      <c r="AV55" s="24">
        <v>135847.83333333302</v>
      </c>
      <c r="AW55" s="24">
        <v>0</v>
      </c>
      <c r="AX55" s="24">
        <v>0</v>
      </c>
      <c r="AY55" s="24">
        <v>0</v>
      </c>
      <c r="AZ55" s="24">
        <v>0</v>
      </c>
      <c r="BA55" s="24">
        <v>-3.2697148654269768</v>
      </c>
      <c r="BB55" s="24">
        <v>-29.573107056026856</v>
      </c>
      <c r="BC55" s="24">
        <v>-3.2697148654269768</v>
      </c>
      <c r="BD55" s="24">
        <v>-29.573107056026856</v>
      </c>
      <c r="BE55" s="24">
        <v>0</v>
      </c>
      <c r="BF55" s="24">
        <v>0</v>
      </c>
      <c r="BG55" s="24">
        <v>582205</v>
      </c>
      <c r="BH55" s="24">
        <v>679239.16666666663</v>
      </c>
      <c r="BI55" s="24">
        <v>0</v>
      </c>
      <c r="BJ55" s="24">
        <v>0</v>
      </c>
      <c r="BK55" s="24">
        <v>0</v>
      </c>
      <c r="BL55" s="24">
        <v>0</v>
      </c>
    </row>
    <row r="56" spans="1:64" x14ac:dyDescent="0.25">
      <c r="A56" t="s">
        <v>5120</v>
      </c>
      <c r="B56">
        <v>55</v>
      </c>
      <c r="C56">
        <v>3</v>
      </c>
      <c r="D56">
        <v>5</v>
      </c>
      <c r="E56" s="24">
        <v>1164410</v>
      </c>
      <c r="F56" s="24">
        <v>1164410</v>
      </c>
      <c r="G56" s="24">
        <v>698646</v>
      </c>
      <c r="H56" s="24">
        <v>698646</v>
      </c>
      <c r="I56" s="24">
        <v>58220.5</v>
      </c>
      <c r="J56" s="24">
        <v>58220.5</v>
      </c>
      <c r="K56" s="24">
        <v>295969.83716886491</v>
      </c>
      <c r="L56" s="24">
        <v>-57699.665651420131</v>
      </c>
      <c r="M56" s="24">
        <v>238270.17151744477</v>
      </c>
      <c r="N56" s="24">
        <v>-5388.1715174447745</v>
      </c>
      <c r="O56" s="24">
        <v>-63087.837168864906</v>
      </c>
      <c r="P56" s="24">
        <v>232882</v>
      </c>
      <c r="Q56" s="24">
        <v>145.09050859688341</v>
      </c>
      <c r="R56" s="24">
        <v>-26.96327832118368</v>
      </c>
      <c r="S56" s="24">
        <v>118.12723027569973</v>
      </c>
      <c r="T56" s="24">
        <v>116.4409999999998</v>
      </c>
      <c r="U56" s="24">
        <v>582205</v>
      </c>
      <c r="V56" s="24">
        <v>582205</v>
      </c>
      <c r="W56" s="24">
        <v>349323</v>
      </c>
      <c r="X56" s="24">
        <v>349323</v>
      </c>
      <c r="Y56" s="24">
        <v>0</v>
      </c>
      <c r="Z56" s="24">
        <v>0</v>
      </c>
      <c r="AA56" s="24">
        <v>147984.91858443245</v>
      </c>
      <c r="AB56" s="24">
        <v>-28849.832825710066</v>
      </c>
      <c r="AC56" s="24">
        <v>119135.08575872239</v>
      </c>
      <c r="AD56" s="24">
        <v>-2694.0857587223873</v>
      </c>
      <c r="AE56" s="24">
        <v>-31543.918584432453</v>
      </c>
      <c r="AF56" s="24">
        <v>116441</v>
      </c>
      <c r="AG56" s="24">
        <v>145.09050859688341</v>
      </c>
      <c r="AH56" s="24">
        <v>-26.96327832118368</v>
      </c>
      <c r="AI56" s="24">
        <v>118.12723027569973</v>
      </c>
      <c r="AJ56" s="24">
        <v>116.4409999999998</v>
      </c>
      <c r="AK56" s="24">
        <v>582205</v>
      </c>
      <c r="AL56" s="24">
        <v>582205</v>
      </c>
      <c r="AM56" s="24">
        <v>349323</v>
      </c>
      <c r="AN56" s="24">
        <v>349323</v>
      </c>
      <c r="AO56" s="24">
        <v>58220.5</v>
      </c>
      <c r="AP56" s="24">
        <v>58220.5</v>
      </c>
      <c r="AQ56" s="24">
        <v>147984.91858443245</v>
      </c>
      <c r="AR56" s="24">
        <v>-28849.832825710066</v>
      </c>
      <c r="AS56" s="24">
        <v>119135.08575872239</v>
      </c>
      <c r="AT56" s="24">
        <v>-2694.0857587223873</v>
      </c>
      <c r="AU56" s="24">
        <v>-31543.918584432453</v>
      </c>
      <c r="AV56" s="24">
        <v>116441</v>
      </c>
      <c r="AW56" s="24">
        <v>0</v>
      </c>
      <c r="AX56" s="24">
        <v>0</v>
      </c>
      <c r="AY56" s="24">
        <v>0</v>
      </c>
      <c r="AZ56" s="24">
        <v>0</v>
      </c>
      <c r="BA56" s="24">
        <v>-1.686230275699927</v>
      </c>
      <c r="BB56" s="24">
        <v>-28.649508596883607</v>
      </c>
      <c r="BC56" s="24">
        <v>-1.686230275699927</v>
      </c>
      <c r="BD56" s="24">
        <v>-28.649508596883607</v>
      </c>
      <c r="BE56" s="24">
        <v>0</v>
      </c>
      <c r="BF56" s="24">
        <v>0</v>
      </c>
      <c r="BG56" s="24">
        <v>582205</v>
      </c>
      <c r="BH56" s="24">
        <v>582205</v>
      </c>
      <c r="BI56" s="24">
        <v>0</v>
      </c>
      <c r="BJ56" s="24">
        <v>0</v>
      </c>
      <c r="BK56" s="24">
        <v>0</v>
      </c>
      <c r="BL56" s="24">
        <v>0</v>
      </c>
    </row>
    <row r="57" spans="1:64" x14ac:dyDescent="0.25">
      <c r="A57" t="s">
        <v>5120</v>
      </c>
      <c r="B57">
        <v>56</v>
      </c>
      <c r="C57">
        <v>3</v>
      </c>
      <c r="D57">
        <v>5</v>
      </c>
      <c r="E57" s="24">
        <v>1164410</v>
      </c>
      <c r="F57" s="24">
        <v>1164410</v>
      </c>
      <c r="G57" s="24">
        <v>698646</v>
      </c>
      <c r="H57" s="24">
        <v>698646</v>
      </c>
      <c r="I57" s="24">
        <v>58220.5</v>
      </c>
      <c r="J57" s="24">
        <v>58220.5</v>
      </c>
      <c r="K57" s="24">
        <v>273251.80831151828</v>
      </c>
      <c r="L57" s="24">
        <v>-40067.872270833701</v>
      </c>
      <c r="M57" s="24">
        <v>233183.93604068458</v>
      </c>
      <c r="N57" s="24">
        <v>-301.9360406845808</v>
      </c>
      <c r="O57" s="24">
        <v>-40369.808311518282</v>
      </c>
      <c r="P57" s="24">
        <v>232882</v>
      </c>
      <c r="Q57" s="24">
        <v>132.75623545351573</v>
      </c>
      <c r="R57" s="24">
        <v>-16.263717982208618</v>
      </c>
      <c r="S57" s="24">
        <v>116.49251747130711</v>
      </c>
      <c r="T57" s="24">
        <v>116.4409999999998</v>
      </c>
      <c r="U57" s="24">
        <v>582205</v>
      </c>
      <c r="V57" s="24">
        <v>582205</v>
      </c>
      <c r="W57" s="24">
        <v>349323</v>
      </c>
      <c r="X57" s="24">
        <v>349323</v>
      </c>
      <c r="Y57" s="24">
        <v>0</v>
      </c>
      <c r="Z57" s="24">
        <v>0</v>
      </c>
      <c r="AA57" s="24">
        <v>136625.90415575914</v>
      </c>
      <c r="AB57" s="24">
        <v>-20033.93613541685</v>
      </c>
      <c r="AC57" s="24">
        <v>116591.96802034229</v>
      </c>
      <c r="AD57" s="24">
        <v>-150.9680203422904</v>
      </c>
      <c r="AE57" s="24">
        <v>-20184.904155759141</v>
      </c>
      <c r="AF57" s="24">
        <v>116441</v>
      </c>
      <c r="AG57" s="24">
        <v>132.75623545351573</v>
      </c>
      <c r="AH57" s="24">
        <v>-16.263717982208618</v>
      </c>
      <c r="AI57" s="24">
        <v>116.49251747130711</v>
      </c>
      <c r="AJ57" s="24">
        <v>116.4409999999998</v>
      </c>
      <c r="AK57" s="24">
        <v>582205</v>
      </c>
      <c r="AL57" s="24">
        <v>582205</v>
      </c>
      <c r="AM57" s="24">
        <v>349323</v>
      </c>
      <c r="AN57" s="24">
        <v>349323</v>
      </c>
      <c r="AO57" s="24">
        <v>58220.5</v>
      </c>
      <c r="AP57" s="24">
        <v>58220.5</v>
      </c>
      <c r="AQ57" s="24">
        <v>136625.90415575914</v>
      </c>
      <c r="AR57" s="24">
        <v>-20033.93613541685</v>
      </c>
      <c r="AS57" s="24">
        <v>116591.96802034229</v>
      </c>
      <c r="AT57" s="24">
        <v>-150.9680203422904</v>
      </c>
      <c r="AU57" s="24">
        <v>-20184.904155759141</v>
      </c>
      <c r="AV57" s="24">
        <v>116441</v>
      </c>
      <c r="AW57" s="24">
        <v>0</v>
      </c>
      <c r="AX57" s="24">
        <v>0</v>
      </c>
      <c r="AY57" s="24">
        <v>0</v>
      </c>
      <c r="AZ57" s="24">
        <v>0</v>
      </c>
      <c r="BA57" s="24">
        <v>-5.151747130730655E-2</v>
      </c>
      <c r="BB57" s="24">
        <v>-16.315235453515925</v>
      </c>
      <c r="BC57" s="24">
        <v>-5.151747130730655E-2</v>
      </c>
      <c r="BD57" s="24">
        <v>-16.315235453515925</v>
      </c>
      <c r="BE57" s="24">
        <v>0</v>
      </c>
      <c r="BF57" s="24">
        <v>0</v>
      </c>
      <c r="BG57" s="24">
        <v>582205</v>
      </c>
      <c r="BH57" s="24">
        <v>582205</v>
      </c>
      <c r="BI57" s="24">
        <v>0</v>
      </c>
      <c r="BJ57" s="24">
        <v>0</v>
      </c>
      <c r="BK57" s="24">
        <v>0</v>
      </c>
      <c r="BL57" s="24">
        <v>0</v>
      </c>
    </row>
    <row r="58" spans="1:64" x14ac:dyDescent="0.25">
      <c r="A58" t="s">
        <v>5120</v>
      </c>
      <c r="B58">
        <v>57</v>
      </c>
      <c r="C58">
        <v>3</v>
      </c>
      <c r="D58">
        <v>5</v>
      </c>
      <c r="E58" s="24">
        <v>1164410</v>
      </c>
      <c r="F58" s="24">
        <v>1164410</v>
      </c>
      <c r="G58" s="24">
        <v>698646</v>
      </c>
      <c r="H58" s="24">
        <v>698646</v>
      </c>
      <c r="I58" s="24">
        <v>58220.5</v>
      </c>
      <c r="J58" s="24">
        <v>58220.5</v>
      </c>
      <c r="K58" s="24">
        <v>259987.6439716965</v>
      </c>
      <c r="L58" s="24">
        <v>-27080.809733333066</v>
      </c>
      <c r="M58" s="24">
        <v>232906.83423836343</v>
      </c>
      <c r="N58" s="24">
        <v>-24.834238363429904</v>
      </c>
      <c r="O58" s="24">
        <v>-27105.643971696496</v>
      </c>
      <c r="P58" s="24">
        <v>232882</v>
      </c>
      <c r="Q58" s="24">
        <v>126.30460133914494</v>
      </c>
      <c r="R58" s="24">
        <v>-9.8610797183055183</v>
      </c>
      <c r="S58" s="24">
        <v>116.44352162083942</v>
      </c>
      <c r="T58" s="24">
        <v>116.4409999999998</v>
      </c>
      <c r="U58" s="24">
        <v>582205</v>
      </c>
      <c r="V58" s="24">
        <v>582205</v>
      </c>
      <c r="W58" s="24">
        <v>349323</v>
      </c>
      <c r="X58" s="24">
        <v>349323</v>
      </c>
      <c r="Y58" s="24">
        <v>0</v>
      </c>
      <c r="Z58" s="24">
        <v>0</v>
      </c>
      <c r="AA58" s="24">
        <v>129993.82198584825</v>
      </c>
      <c r="AB58" s="24">
        <v>-13540.404866666533</v>
      </c>
      <c r="AC58" s="24">
        <v>116453.41711918171</v>
      </c>
      <c r="AD58" s="24">
        <v>-12.417119181714952</v>
      </c>
      <c r="AE58" s="24">
        <v>-13552.821985848248</v>
      </c>
      <c r="AF58" s="24">
        <v>116441</v>
      </c>
      <c r="AG58" s="24">
        <v>126.30460133914494</v>
      </c>
      <c r="AH58" s="24">
        <v>-9.8610797183055183</v>
      </c>
      <c r="AI58" s="24">
        <v>116.44352162083942</v>
      </c>
      <c r="AJ58" s="24">
        <v>116.4409999999998</v>
      </c>
      <c r="AK58" s="24">
        <v>582205</v>
      </c>
      <c r="AL58" s="24">
        <v>582205</v>
      </c>
      <c r="AM58" s="24">
        <v>349323</v>
      </c>
      <c r="AN58" s="24">
        <v>349323</v>
      </c>
      <c r="AO58" s="24">
        <v>58220.5</v>
      </c>
      <c r="AP58" s="24">
        <v>58220.5</v>
      </c>
      <c r="AQ58" s="24">
        <v>129993.82198584825</v>
      </c>
      <c r="AR58" s="24">
        <v>-13540.404866666533</v>
      </c>
      <c r="AS58" s="24">
        <v>116453.41711918171</v>
      </c>
      <c r="AT58" s="24">
        <v>-12.417119181714952</v>
      </c>
      <c r="AU58" s="24">
        <v>-13552.821985848248</v>
      </c>
      <c r="AV58" s="24">
        <v>116441</v>
      </c>
      <c r="AW58" s="24">
        <v>0</v>
      </c>
      <c r="AX58" s="24">
        <v>0</v>
      </c>
      <c r="AY58" s="24">
        <v>0</v>
      </c>
      <c r="AZ58" s="24">
        <v>0</v>
      </c>
      <c r="BA58" s="24">
        <v>-2.5216208396159345E-3</v>
      </c>
      <c r="BB58" s="24">
        <v>-9.8636013391451343</v>
      </c>
      <c r="BC58" s="24">
        <v>-2.5216208396159345E-3</v>
      </c>
      <c r="BD58" s="24">
        <v>-9.8636013391451343</v>
      </c>
      <c r="BE58" s="24">
        <v>0</v>
      </c>
      <c r="BF58" s="24">
        <v>0</v>
      </c>
      <c r="BG58" s="24">
        <v>582205</v>
      </c>
      <c r="BH58" s="24">
        <v>582205</v>
      </c>
      <c r="BI58" s="24">
        <v>0</v>
      </c>
      <c r="BJ58" s="24">
        <v>0</v>
      </c>
      <c r="BK58" s="24">
        <v>0</v>
      </c>
      <c r="BL58" s="24">
        <v>0</v>
      </c>
    </row>
    <row r="59" spans="1:64" x14ac:dyDescent="0.25">
      <c r="A59" t="s">
        <v>5120</v>
      </c>
      <c r="B59">
        <v>58</v>
      </c>
      <c r="C59">
        <v>4</v>
      </c>
      <c r="D59">
        <v>5</v>
      </c>
      <c r="E59" s="24">
        <v>1513733</v>
      </c>
      <c r="F59" s="24">
        <v>1222630.5</v>
      </c>
      <c r="G59" s="24">
        <v>908239.79999999993</v>
      </c>
      <c r="H59" s="24">
        <v>733578.29999999993</v>
      </c>
      <c r="I59" s="24">
        <v>75686.650000000009</v>
      </c>
      <c r="J59" s="24">
        <v>61131.525000000001</v>
      </c>
      <c r="K59" s="24">
        <v>254857.27072475664</v>
      </c>
      <c r="L59" s="24">
        <v>-11778.738125698641</v>
      </c>
      <c r="M59" s="24">
        <v>243078.532599058</v>
      </c>
      <c r="N59" s="24">
        <v>1447.5674009416252</v>
      </c>
      <c r="O59" s="24">
        <v>-10331.170724757016</v>
      </c>
      <c r="P59" s="24">
        <v>244526.09999999963</v>
      </c>
      <c r="Q59" s="24">
        <v>124.62514619182002</v>
      </c>
      <c r="R59" s="24">
        <v>-2.8384053110767127</v>
      </c>
      <c r="S59" s="24">
        <v>121.78674088074331</v>
      </c>
      <c r="T59" s="24">
        <v>122.26304999999957</v>
      </c>
      <c r="U59" s="24">
        <v>756866.5</v>
      </c>
      <c r="V59" s="24">
        <v>611315.25</v>
      </c>
      <c r="W59" s="24">
        <v>454119.89999999997</v>
      </c>
      <c r="X59" s="24">
        <v>366789.14999999997</v>
      </c>
      <c r="Y59" s="24">
        <v>0</v>
      </c>
      <c r="Z59" s="24">
        <v>0</v>
      </c>
      <c r="AA59" s="24">
        <v>127428.63536237832</v>
      </c>
      <c r="AB59" s="24">
        <v>-5889.3690628493205</v>
      </c>
      <c r="AC59" s="24">
        <v>121539.266299529</v>
      </c>
      <c r="AD59" s="24">
        <v>723.78370047081262</v>
      </c>
      <c r="AE59" s="24">
        <v>-5165.5853623785079</v>
      </c>
      <c r="AF59" s="24">
        <v>122263.04999999981</v>
      </c>
      <c r="AG59" s="24">
        <v>124.62514619182002</v>
      </c>
      <c r="AH59" s="24">
        <v>-2.8384053110767127</v>
      </c>
      <c r="AI59" s="24">
        <v>121.78674088074331</v>
      </c>
      <c r="AJ59" s="24">
        <v>122.26304999999957</v>
      </c>
      <c r="AK59" s="24">
        <v>756866.5</v>
      </c>
      <c r="AL59" s="24">
        <v>611315.25</v>
      </c>
      <c r="AM59" s="24">
        <v>454119.89999999997</v>
      </c>
      <c r="AN59" s="24">
        <v>366789.14999999997</v>
      </c>
      <c r="AO59" s="24">
        <v>75686.650000000009</v>
      </c>
      <c r="AP59" s="24">
        <v>61131.525000000001</v>
      </c>
      <c r="AQ59" s="24">
        <v>127428.63536237832</v>
      </c>
      <c r="AR59" s="24">
        <v>-5889.3690628493205</v>
      </c>
      <c r="AS59" s="24">
        <v>121539.266299529</v>
      </c>
      <c r="AT59" s="24">
        <v>723.78370047081262</v>
      </c>
      <c r="AU59" s="24">
        <v>-5165.5853623785079</v>
      </c>
      <c r="AV59" s="24">
        <v>122263.04999999981</v>
      </c>
      <c r="AW59" s="24">
        <v>0</v>
      </c>
      <c r="AX59" s="24">
        <v>0</v>
      </c>
      <c r="AY59" s="24">
        <v>0</v>
      </c>
      <c r="AZ59" s="24">
        <v>0</v>
      </c>
      <c r="BA59" s="24">
        <v>0.47630911925625696</v>
      </c>
      <c r="BB59" s="24">
        <v>-2.3620961918204557</v>
      </c>
      <c r="BC59" s="24">
        <v>0.47630911925625696</v>
      </c>
      <c r="BD59" s="24">
        <v>-2.3620961918204557</v>
      </c>
      <c r="BE59" s="24">
        <v>0</v>
      </c>
      <c r="BF59" s="24">
        <v>0</v>
      </c>
      <c r="BG59" s="24">
        <v>756866.5</v>
      </c>
      <c r="BH59" s="24">
        <v>611315.25</v>
      </c>
      <c r="BI59" s="24">
        <v>0</v>
      </c>
      <c r="BJ59" s="24">
        <v>0</v>
      </c>
      <c r="BK59" s="24">
        <v>0</v>
      </c>
      <c r="BL59" s="24">
        <v>0</v>
      </c>
    </row>
    <row r="60" spans="1:64" x14ac:dyDescent="0.25">
      <c r="A60" t="s">
        <v>5120</v>
      </c>
      <c r="B60">
        <v>59</v>
      </c>
      <c r="C60">
        <v>4</v>
      </c>
      <c r="D60">
        <v>5</v>
      </c>
      <c r="E60" s="24">
        <v>1513733</v>
      </c>
      <c r="F60" s="24">
        <v>1339071.5</v>
      </c>
      <c r="G60" s="24">
        <v>908239.79999999993</v>
      </c>
      <c r="H60" s="24">
        <v>803442.9</v>
      </c>
      <c r="I60" s="24">
        <v>75686.650000000009</v>
      </c>
      <c r="J60" s="24">
        <v>66953.574999999997</v>
      </c>
      <c r="K60" s="24">
        <v>258960.2770894058</v>
      </c>
      <c r="L60" s="24">
        <v>5877.0674406290054</v>
      </c>
      <c r="M60" s="24">
        <v>264837.34453003481</v>
      </c>
      <c r="N60" s="24">
        <v>2976.9554699659348</v>
      </c>
      <c r="O60" s="24">
        <v>8854.0229105949402</v>
      </c>
      <c r="P60" s="24">
        <v>267814.30000000075</v>
      </c>
      <c r="Q60" s="24">
        <v>128.15308042671313</v>
      </c>
      <c r="R60" s="24">
        <v>4.7871146437273637</v>
      </c>
      <c r="S60" s="24">
        <v>132.9401950704405</v>
      </c>
      <c r="T60" s="24">
        <v>133.90715</v>
      </c>
      <c r="U60" s="24">
        <v>756866.5</v>
      </c>
      <c r="V60" s="24">
        <v>669535.75</v>
      </c>
      <c r="W60" s="24">
        <v>454119.89999999997</v>
      </c>
      <c r="X60" s="24">
        <v>401721.45</v>
      </c>
      <c r="Y60" s="24">
        <v>0</v>
      </c>
      <c r="Z60" s="24">
        <v>0</v>
      </c>
      <c r="AA60" s="24">
        <v>129480.1385447029</v>
      </c>
      <c r="AB60" s="24">
        <v>2938.5337203145027</v>
      </c>
      <c r="AC60" s="24">
        <v>132418.67226501741</v>
      </c>
      <c r="AD60" s="24">
        <v>1488.4777349829674</v>
      </c>
      <c r="AE60" s="24">
        <v>4427.0114552974701</v>
      </c>
      <c r="AF60" s="24">
        <v>133907.15000000037</v>
      </c>
      <c r="AG60" s="24">
        <v>128.15308042671313</v>
      </c>
      <c r="AH60" s="24">
        <v>4.7871146437273637</v>
      </c>
      <c r="AI60" s="24">
        <v>132.9401950704405</v>
      </c>
      <c r="AJ60" s="24">
        <v>133.90715</v>
      </c>
      <c r="AK60" s="24">
        <v>756866.5</v>
      </c>
      <c r="AL60" s="24">
        <v>669535.75</v>
      </c>
      <c r="AM60" s="24">
        <v>454119.89999999997</v>
      </c>
      <c r="AN60" s="24">
        <v>401721.45</v>
      </c>
      <c r="AO60" s="24">
        <v>75686.650000000009</v>
      </c>
      <c r="AP60" s="24">
        <v>66953.574999999997</v>
      </c>
      <c r="AQ60" s="24">
        <v>129480.1385447029</v>
      </c>
      <c r="AR60" s="24">
        <v>2938.5337203145027</v>
      </c>
      <c r="AS60" s="24">
        <v>132418.67226501741</v>
      </c>
      <c r="AT60" s="24">
        <v>1488.4777349829674</v>
      </c>
      <c r="AU60" s="24">
        <v>4427.0114552974701</v>
      </c>
      <c r="AV60" s="24">
        <v>133907.15000000037</v>
      </c>
      <c r="AW60" s="24">
        <v>0</v>
      </c>
      <c r="AX60" s="24">
        <v>0</v>
      </c>
      <c r="AY60" s="24">
        <v>0</v>
      </c>
      <c r="AZ60" s="24">
        <v>0</v>
      </c>
      <c r="BA60" s="24">
        <v>0.96695492955950613</v>
      </c>
      <c r="BB60" s="24">
        <v>5.7540695732868699</v>
      </c>
      <c r="BC60" s="24">
        <v>0.96695492955950613</v>
      </c>
      <c r="BD60" s="24">
        <v>5.7540695732868699</v>
      </c>
      <c r="BE60" s="24">
        <v>0</v>
      </c>
      <c r="BF60" s="24">
        <v>0</v>
      </c>
      <c r="BG60" s="24">
        <v>756866.5</v>
      </c>
      <c r="BH60" s="24">
        <v>669535.75</v>
      </c>
      <c r="BI60" s="24">
        <v>0</v>
      </c>
      <c r="BJ60" s="24">
        <v>0</v>
      </c>
      <c r="BK60" s="24">
        <v>0</v>
      </c>
      <c r="BL60" s="24">
        <v>0</v>
      </c>
    </row>
    <row r="61" spans="1:64" x14ac:dyDescent="0.25">
      <c r="A61" t="s">
        <v>5120</v>
      </c>
      <c r="B61">
        <v>60</v>
      </c>
      <c r="C61">
        <v>4</v>
      </c>
      <c r="D61">
        <v>5</v>
      </c>
      <c r="E61" s="24">
        <v>1513733</v>
      </c>
      <c r="F61" s="24">
        <v>1455512.5</v>
      </c>
      <c r="G61" s="24">
        <v>908239.79999999993</v>
      </c>
      <c r="H61" s="24">
        <v>873307.5</v>
      </c>
      <c r="I61" s="24">
        <v>75686.650000000009</v>
      </c>
      <c r="J61" s="24">
        <v>72775.625</v>
      </c>
      <c r="K61" s="24">
        <v>269693.08614201844</v>
      </c>
      <c r="L61" s="24">
        <v>18348.934602836147</v>
      </c>
      <c r="M61" s="24">
        <v>288042.02074485458</v>
      </c>
      <c r="N61" s="24">
        <v>3060.4792551454157</v>
      </c>
      <c r="O61" s="24">
        <v>21409.413857981563</v>
      </c>
      <c r="P61" s="24">
        <v>291102.5</v>
      </c>
      <c r="Q61" s="24">
        <v>135.08376809913716</v>
      </c>
      <c r="R61" s="24">
        <v>9.4858115955921676</v>
      </c>
      <c r="S61" s="24">
        <v>144.56957969472933</v>
      </c>
      <c r="T61" s="24">
        <v>145.55125000000044</v>
      </c>
      <c r="U61" s="24">
        <v>756866.5</v>
      </c>
      <c r="V61" s="24">
        <v>727756.25</v>
      </c>
      <c r="W61" s="24">
        <v>454119.89999999997</v>
      </c>
      <c r="X61" s="24">
        <v>436653.75</v>
      </c>
      <c r="Y61" s="24">
        <v>0</v>
      </c>
      <c r="Z61" s="24">
        <v>0</v>
      </c>
      <c r="AA61" s="24">
        <v>134846.54307100922</v>
      </c>
      <c r="AB61" s="24">
        <v>9174.4673014180735</v>
      </c>
      <c r="AC61" s="24">
        <v>144021.01037242729</v>
      </c>
      <c r="AD61" s="24">
        <v>1530.2396275727078</v>
      </c>
      <c r="AE61" s="24">
        <v>10704.706928990781</v>
      </c>
      <c r="AF61" s="24">
        <v>145551.25</v>
      </c>
      <c r="AG61" s="24">
        <v>135.08376809913716</v>
      </c>
      <c r="AH61" s="24">
        <v>9.4858115955921676</v>
      </c>
      <c r="AI61" s="24">
        <v>144.56957969472933</v>
      </c>
      <c r="AJ61" s="24">
        <v>145.55125000000044</v>
      </c>
      <c r="AK61" s="24">
        <v>756866.5</v>
      </c>
      <c r="AL61" s="24">
        <v>727756.25</v>
      </c>
      <c r="AM61" s="24">
        <v>454119.89999999997</v>
      </c>
      <c r="AN61" s="24">
        <v>436653.75</v>
      </c>
      <c r="AO61" s="24">
        <v>75686.650000000009</v>
      </c>
      <c r="AP61" s="24">
        <v>72775.625</v>
      </c>
      <c r="AQ61" s="24">
        <v>134846.54307100922</v>
      </c>
      <c r="AR61" s="24">
        <v>9174.4673014180735</v>
      </c>
      <c r="AS61" s="24">
        <v>144021.01037242729</v>
      </c>
      <c r="AT61" s="24">
        <v>1530.2396275727078</v>
      </c>
      <c r="AU61" s="24">
        <v>10704.706928990781</v>
      </c>
      <c r="AV61" s="24">
        <v>145551.25</v>
      </c>
      <c r="AW61" s="24">
        <v>0</v>
      </c>
      <c r="AX61" s="24">
        <v>0</v>
      </c>
      <c r="AY61" s="24">
        <v>0</v>
      </c>
      <c r="AZ61" s="24">
        <v>0</v>
      </c>
      <c r="BA61" s="24">
        <v>0.9816703052711091</v>
      </c>
      <c r="BB61" s="24">
        <v>10.467481900863277</v>
      </c>
      <c r="BC61" s="24">
        <v>0.9816703052711091</v>
      </c>
      <c r="BD61" s="24">
        <v>10.467481900863277</v>
      </c>
      <c r="BE61" s="24">
        <v>0</v>
      </c>
      <c r="BF61" s="24">
        <v>0</v>
      </c>
      <c r="BG61" s="24">
        <v>756866.5</v>
      </c>
      <c r="BH61" s="24">
        <v>727756.25</v>
      </c>
      <c r="BI61" s="24">
        <v>0</v>
      </c>
      <c r="BJ61" s="24">
        <v>0</v>
      </c>
      <c r="BK61" s="24">
        <v>0</v>
      </c>
      <c r="BL61" s="24">
        <v>0</v>
      </c>
    </row>
    <row r="62" spans="1:64" x14ac:dyDescent="0.25">
      <c r="A62" t="s">
        <v>5120</v>
      </c>
      <c r="B62">
        <v>61</v>
      </c>
      <c r="C62">
        <v>1</v>
      </c>
      <c r="D62">
        <v>6</v>
      </c>
      <c r="E62" s="24">
        <v>0</v>
      </c>
      <c r="F62" s="24">
        <v>1261444.1666666667</v>
      </c>
      <c r="G62" s="24">
        <v>0</v>
      </c>
      <c r="H62" s="24">
        <v>756866.5</v>
      </c>
      <c r="I62" s="24">
        <v>0</v>
      </c>
      <c r="J62" s="24">
        <v>63072.208333333343</v>
      </c>
      <c r="K62" s="24">
        <v>196101.04853668809</v>
      </c>
      <c r="L62" s="24">
        <v>-160017.10039122216</v>
      </c>
      <c r="M62" s="24">
        <v>36083.948145465925</v>
      </c>
      <c r="N62" s="24">
        <v>-36083.948145465925</v>
      </c>
      <c r="O62" s="24">
        <v>-196101.04853668809</v>
      </c>
      <c r="P62" s="24">
        <v>0</v>
      </c>
      <c r="Q62" s="24">
        <v>89.388087864896079</v>
      </c>
      <c r="R62" s="24">
        <v>-77.505904453108997</v>
      </c>
      <c r="S62" s="24">
        <v>11.882183411787082</v>
      </c>
      <c r="T62" s="24">
        <v>0</v>
      </c>
      <c r="U62" s="24">
        <v>0</v>
      </c>
      <c r="V62" s="24">
        <v>630722.08333333337</v>
      </c>
      <c r="W62" s="24">
        <v>0</v>
      </c>
      <c r="X62" s="24">
        <v>378433.25</v>
      </c>
      <c r="Y62" s="24">
        <v>0</v>
      </c>
      <c r="Z62" s="24">
        <v>0</v>
      </c>
      <c r="AA62" s="24">
        <v>98050.524268344045</v>
      </c>
      <c r="AB62" s="24">
        <v>-80008.550195611082</v>
      </c>
      <c r="AC62" s="24">
        <v>18041.974072732963</v>
      </c>
      <c r="AD62" s="24">
        <v>-18041.974072732963</v>
      </c>
      <c r="AE62" s="24">
        <v>-98050.524268344045</v>
      </c>
      <c r="AF62" s="24">
        <v>0</v>
      </c>
      <c r="AG62" s="24">
        <v>89.388087864896079</v>
      </c>
      <c r="AH62" s="24">
        <v>-77.505904453108997</v>
      </c>
      <c r="AI62" s="24">
        <v>11.882183411787082</v>
      </c>
      <c r="AJ62" s="24">
        <v>0</v>
      </c>
      <c r="AK62" s="24">
        <v>0</v>
      </c>
      <c r="AL62" s="24">
        <v>630722.08333333337</v>
      </c>
      <c r="AM62" s="24">
        <v>0</v>
      </c>
      <c r="AN62" s="24">
        <v>378433.25</v>
      </c>
      <c r="AO62" s="24">
        <v>0</v>
      </c>
      <c r="AP62" s="24">
        <v>63072.208333333343</v>
      </c>
      <c r="AQ62" s="24">
        <v>98050.524268344045</v>
      </c>
      <c r="AR62" s="24">
        <v>-80008.550195611082</v>
      </c>
      <c r="AS62" s="24">
        <v>18041.974072732963</v>
      </c>
      <c r="AT62" s="24">
        <v>-18041.974072732963</v>
      </c>
      <c r="AU62" s="24">
        <v>-98050.524268344045</v>
      </c>
      <c r="AV62" s="24">
        <v>0</v>
      </c>
      <c r="AW62" s="24">
        <v>0</v>
      </c>
      <c r="AX62" s="24">
        <v>0</v>
      </c>
      <c r="AY62" s="24">
        <v>0</v>
      </c>
      <c r="AZ62" s="24">
        <v>0</v>
      </c>
      <c r="BA62" s="24">
        <v>-11.882183411787082</v>
      </c>
      <c r="BB62" s="24">
        <v>-89.388087864896079</v>
      </c>
      <c r="BC62" s="24">
        <v>-11.882183411787082</v>
      </c>
      <c r="BD62" s="24">
        <v>-89.388087864896079</v>
      </c>
      <c r="BE62" s="24">
        <v>0</v>
      </c>
      <c r="BF62" s="24">
        <v>0</v>
      </c>
      <c r="BG62" s="24">
        <v>0</v>
      </c>
      <c r="BH62" s="24">
        <v>630722.08333333337</v>
      </c>
      <c r="BI62" s="24">
        <v>0</v>
      </c>
      <c r="BJ62" s="24">
        <v>0</v>
      </c>
      <c r="BK62" s="24">
        <v>0</v>
      </c>
      <c r="BL62" s="24">
        <v>0</v>
      </c>
    </row>
    <row r="63" spans="1:64" x14ac:dyDescent="0.25">
      <c r="A63" t="s">
        <v>5120</v>
      </c>
      <c r="B63">
        <v>62</v>
      </c>
      <c r="C63">
        <v>1</v>
      </c>
      <c r="D63">
        <v>6</v>
      </c>
      <c r="E63" s="24">
        <v>0</v>
      </c>
      <c r="F63" s="24">
        <v>756866.5</v>
      </c>
      <c r="G63" s="24">
        <v>0</v>
      </c>
      <c r="H63" s="24">
        <v>454119.89999999997</v>
      </c>
      <c r="I63" s="24">
        <v>0</v>
      </c>
      <c r="J63" s="24">
        <v>37843.325000000004</v>
      </c>
      <c r="K63" s="24">
        <v>122874.83853660338</v>
      </c>
      <c r="L63" s="24">
        <v>-120959.65193713643</v>
      </c>
      <c r="M63" s="24">
        <v>1915.1865994669497</v>
      </c>
      <c r="N63" s="24">
        <v>-1915.1865994669497</v>
      </c>
      <c r="O63" s="24">
        <v>-122874.83853660338</v>
      </c>
      <c r="P63" s="24">
        <v>0</v>
      </c>
      <c r="Q63" s="24">
        <v>48.876882946844489</v>
      </c>
      <c r="R63" s="24">
        <v>-48.527418235607001</v>
      </c>
      <c r="S63" s="24">
        <v>0.34946471123748779</v>
      </c>
      <c r="T63" s="24">
        <v>0</v>
      </c>
      <c r="U63" s="24">
        <v>0</v>
      </c>
      <c r="V63" s="24">
        <v>378433.25</v>
      </c>
      <c r="W63" s="24">
        <v>0</v>
      </c>
      <c r="X63" s="24">
        <v>227059.94999999998</v>
      </c>
      <c r="Y63" s="24">
        <v>0</v>
      </c>
      <c r="Z63" s="24">
        <v>0</v>
      </c>
      <c r="AA63" s="24">
        <v>61437.419268301688</v>
      </c>
      <c r="AB63" s="24">
        <v>-60479.825968568213</v>
      </c>
      <c r="AC63" s="24">
        <v>957.59329973347485</v>
      </c>
      <c r="AD63" s="24">
        <v>-957.59329973347485</v>
      </c>
      <c r="AE63" s="24">
        <v>-61437.419268301688</v>
      </c>
      <c r="AF63" s="24">
        <v>0</v>
      </c>
      <c r="AG63" s="24">
        <v>48.876882946844489</v>
      </c>
      <c r="AH63" s="24">
        <v>-48.527418235607001</v>
      </c>
      <c r="AI63" s="24">
        <v>0.34946471123748779</v>
      </c>
      <c r="AJ63" s="24">
        <v>0</v>
      </c>
      <c r="AK63" s="24">
        <v>0</v>
      </c>
      <c r="AL63" s="24">
        <v>378433.25</v>
      </c>
      <c r="AM63" s="24">
        <v>0</v>
      </c>
      <c r="AN63" s="24">
        <v>227059.94999999998</v>
      </c>
      <c r="AO63" s="24">
        <v>0</v>
      </c>
      <c r="AP63" s="24">
        <v>37843.325000000004</v>
      </c>
      <c r="AQ63" s="24">
        <v>61437.419268301688</v>
      </c>
      <c r="AR63" s="24">
        <v>-60479.825968568213</v>
      </c>
      <c r="AS63" s="24">
        <v>957.59329973347485</v>
      </c>
      <c r="AT63" s="24">
        <v>-957.59329973347485</v>
      </c>
      <c r="AU63" s="24">
        <v>-61437.419268301688</v>
      </c>
      <c r="AV63" s="24">
        <v>0</v>
      </c>
      <c r="AW63" s="24">
        <v>0</v>
      </c>
      <c r="AX63" s="24">
        <v>0</v>
      </c>
      <c r="AY63" s="24">
        <v>0</v>
      </c>
      <c r="AZ63" s="24">
        <v>0</v>
      </c>
      <c r="BA63" s="24">
        <v>-0.34946471123748779</v>
      </c>
      <c r="BB63" s="24">
        <v>-48.876882946844489</v>
      </c>
      <c r="BC63" s="24">
        <v>-0.34946471123748779</v>
      </c>
      <c r="BD63" s="24">
        <v>-48.876882946844489</v>
      </c>
      <c r="BE63" s="24">
        <v>0</v>
      </c>
      <c r="BF63" s="24">
        <v>0</v>
      </c>
      <c r="BG63" s="24">
        <v>0</v>
      </c>
      <c r="BH63" s="24">
        <v>378433.25</v>
      </c>
      <c r="BI63" s="24">
        <v>0</v>
      </c>
      <c r="BJ63" s="24">
        <v>0</v>
      </c>
      <c r="BK63" s="24">
        <v>0</v>
      </c>
      <c r="BL63" s="24">
        <v>0</v>
      </c>
    </row>
    <row r="64" spans="1:64" x14ac:dyDescent="0.25">
      <c r="A64" t="s">
        <v>5120</v>
      </c>
      <c r="B64">
        <v>63</v>
      </c>
      <c r="C64">
        <v>1</v>
      </c>
      <c r="D64">
        <v>6</v>
      </c>
      <c r="E64" s="24">
        <v>0</v>
      </c>
      <c r="F64" s="24">
        <v>252288.83333333331</v>
      </c>
      <c r="G64" s="24">
        <v>0</v>
      </c>
      <c r="H64" s="24">
        <v>151373.29999999999</v>
      </c>
      <c r="I64" s="24">
        <v>0</v>
      </c>
      <c r="J64" s="24">
        <v>12614.441666666666</v>
      </c>
      <c r="K64" s="24">
        <v>82208.466162418947</v>
      </c>
      <c r="L64" s="24">
        <v>-82056.541391726583</v>
      </c>
      <c r="M64" s="24">
        <v>151.92477069236338</v>
      </c>
      <c r="N64" s="24">
        <v>-151.92477069236338</v>
      </c>
      <c r="O64" s="24">
        <v>-82208.466162418947</v>
      </c>
      <c r="P64" s="24">
        <v>0</v>
      </c>
      <c r="Q64" s="24">
        <v>29.084990742002446</v>
      </c>
      <c r="R64" s="24">
        <v>-29.068341053510267</v>
      </c>
      <c r="S64" s="24">
        <v>1.6649688492179848E-2</v>
      </c>
      <c r="T64" s="24">
        <v>0</v>
      </c>
      <c r="U64" s="24">
        <v>0</v>
      </c>
      <c r="V64" s="24">
        <v>126144.41666666666</v>
      </c>
      <c r="W64" s="24">
        <v>0</v>
      </c>
      <c r="X64" s="24">
        <v>75686.649999999994</v>
      </c>
      <c r="Y64" s="24">
        <v>0</v>
      </c>
      <c r="Z64" s="24">
        <v>0</v>
      </c>
      <c r="AA64" s="24">
        <v>41104.233081209473</v>
      </c>
      <c r="AB64" s="24">
        <v>-41028.270695863292</v>
      </c>
      <c r="AC64" s="24">
        <v>75.962385346181691</v>
      </c>
      <c r="AD64" s="24">
        <v>-75.962385346181691</v>
      </c>
      <c r="AE64" s="24">
        <v>-41104.233081209473</v>
      </c>
      <c r="AF64" s="24">
        <v>0</v>
      </c>
      <c r="AG64" s="24">
        <v>29.084990742002446</v>
      </c>
      <c r="AH64" s="24">
        <v>-29.068341053510267</v>
      </c>
      <c r="AI64" s="24">
        <v>1.6649688492179848E-2</v>
      </c>
      <c r="AJ64" s="24">
        <v>0</v>
      </c>
      <c r="AK64" s="24">
        <v>0</v>
      </c>
      <c r="AL64" s="24">
        <v>126144.41666666666</v>
      </c>
      <c r="AM64" s="24">
        <v>0</v>
      </c>
      <c r="AN64" s="24">
        <v>75686.649999999994</v>
      </c>
      <c r="AO64" s="24">
        <v>0</v>
      </c>
      <c r="AP64" s="24">
        <v>12614.441666666666</v>
      </c>
      <c r="AQ64" s="24">
        <v>41104.233081209473</v>
      </c>
      <c r="AR64" s="24">
        <v>-41028.270695863292</v>
      </c>
      <c r="AS64" s="24">
        <v>75.962385346181691</v>
      </c>
      <c r="AT64" s="24">
        <v>-75.962385346181691</v>
      </c>
      <c r="AU64" s="24">
        <v>-41104.233081209473</v>
      </c>
      <c r="AV64" s="24">
        <v>0</v>
      </c>
      <c r="AW64" s="24">
        <v>0</v>
      </c>
      <c r="AX64" s="24">
        <v>0</v>
      </c>
      <c r="AY64" s="24">
        <v>0</v>
      </c>
      <c r="AZ64" s="24">
        <v>0</v>
      </c>
      <c r="BA64" s="24">
        <v>-1.6649688492179848E-2</v>
      </c>
      <c r="BB64" s="24">
        <v>-29.084990742002446</v>
      </c>
      <c r="BC64" s="24">
        <v>-1.6649688492179848E-2</v>
      </c>
      <c r="BD64" s="24">
        <v>-29.084990742002446</v>
      </c>
      <c r="BE64" s="24">
        <v>0</v>
      </c>
      <c r="BF64" s="24">
        <v>0</v>
      </c>
      <c r="BG64" s="24">
        <v>0</v>
      </c>
      <c r="BH64" s="24">
        <v>126144.41666666666</v>
      </c>
      <c r="BI64" s="24">
        <v>0</v>
      </c>
      <c r="BJ64" s="24">
        <v>0</v>
      </c>
      <c r="BK64" s="24">
        <v>0</v>
      </c>
      <c r="BL64" s="24">
        <v>0</v>
      </c>
    </row>
    <row r="65" spans="1:64" x14ac:dyDescent="0.25">
      <c r="A65" t="s">
        <v>5120</v>
      </c>
      <c r="B65">
        <v>64</v>
      </c>
      <c r="C65">
        <v>2</v>
      </c>
      <c r="D65">
        <v>6</v>
      </c>
      <c r="E65" s="24">
        <v>0</v>
      </c>
      <c r="F65" s="24">
        <v>0</v>
      </c>
      <c r="G65" s="24">
        <v>0</v>
      </c>
      <c r="H65" s="24">
        <v>0</v>
      </c>
      <c r="I65" s="24">
        <v>0</v>
      </c>
      <c r="J65" s="24">
        <v>0</v>
      </c>
      <c r="K65" s="24">
        <v>56812.784479094669</v>
      </c>
      <c r="L65" s="24">
        <v>-56798.050624571741</v>
      </c>
      <c r="M65" s="24">
        <v>14.733854522928596</v>
      </c>
      <c r="N65" s="24">
        <v>-14.733854522928596</v>
      </c>
      <c r="O65" s="24">
        <v>-56812.784479094669</v>
      </c>
      <c r="P65" s="24">
        <v>0</v>
      </c>
      <c r="Q65" s="24">
        <v>18.048526978207519</v>
      </c>
      <c r="R65" s="24">
        <v>-18.047517308958959</v>
      </c>
      <c r="S65" s="24">
        <v>1.0096692485603853E-3</v>
      </c>
      <c r="T65" s="24">
        <v>0</v>
      </c>
      <c r="U65" s="24">
        <v>0</v>
      </c>
      <c r="V65" s="24">
        <v>0</v>
      </c>
      <c r="W65" s="24">
        <v>0</v>
      </c>
      <c r="X65" s="24">
        <v>0</v>
      </c>
      <c r="Y65" s="24">
        <v>0</v>
      </c>
      <c r="Z65" s="24">
        <v>0</v>
      </c>
      <c r="AA65" s="24">
        <v>28406.392239547335</v>
      </c>
      <c r="AB65" s="24">
        <v>-28399.02531228587</v>
      </c>
      <c r="AC65" s="24">
        <v>7.3669272614642978</v>
      </c>
      <c r="AD65" s="24">
        <v>-7.3669272614642978</v>
      </c>
      <c r="AE65" s="24">
        <v>-28406.392239547335</v>
      </c>
      <c r="AF65" s="24">
        <v>0</v>
      </c>
      <c r="AG65" s="24">
        <v>18.048526978207519</v>
      </c>
      <c r="AH65" s="24">
        <v>-18.047517308958959</v>
      </c>
      <c r="AI65" s="24">
        <v>1.0096692485603853E-3</v>
      </c>
      <c r="AJ65" s="24">
        <v>0</v>
      </c>
      <c r="AK65" s="24">
        <v>0</v>
      </c>
      <c r="AL65" s="24">
        <v>0</v>
      </c>
      <c r="AM65" s="24">
        <v>0</v>
      </c>
      <c r="AN65" s="24">
        <v>0</v>
      </c>
      <c r="AO65" s="24">
        <v>0</v>
      </c>
      <c r="AP65" s="24">
        <v>0</v>
      </c>
      <c r="AQ65" s="24">
        <v>28406.392239547335</v>
      </c>
      <c r="AR65" s="24">
        <v>-28399.02531228587</v>
      </c>
      <c r="AS65" s="24">
        <v>7.3669272614642978</v>
      </c>
      <c r="AT65" s="24">
        <v>-7.3669272614642978</v>
      </c>
      <c r="AU65" s="24">
        <v>-28406.392239547335</v>
      </c>
      <c r="AV65" s="24">
        <v>0</v>
      </c>
      <c r="AW65" s="24">
        <v>0</v>
      </c>
      <c r="AX65" s="24">
        <v>0</v>
      </c>
      <c r="AY65" s="24">
        <v>0</v>
      </c>
      <c r="AZ65" s="24">
        <v>0</v>
      </c>
      <c r="BA65" s="24">
        <v>-1.0096692485603853E-3</v>
      </c>
      <c r="BB65" s="24">
        <v>-18.048526978207519</v>
      </c>
      <c r="BC65" s="24">
        <v>-1.0096692485603853E-3</v>
      </c>
      <c r="BD65" s="24">
        <v>-18.048526978207519</v>
      </c>
      <c r="BE65" s="24">
        <v>0</v>
      </c>
      <c r="BF65" s="24">
        <v>0</v>
      </c>
      <c r="BG65" s="24">
        <v>0</v>
      </c>
      <c r="BH65" s="24">
        <v>0</v>
      </c>
      <c r="BI65" s="24">
        <v>0</v>
      </c>
      <c r="BJ65" s="24">
        <v>0</v>
      </c>
      <c r="BK65" s="24">
        <v>0</v>
      </c>
      <c r="BL65" s="24">
        <v>0</v>
      </c>
    </row>
    <row r="66" spans="1:64" x14ac:dyDescent="0.25">
      <c r="A66" t="s">
        <v>5120</v>
      </c>
      <c r="B66">
        <v>65</v>
      </c>
      <c r="C66">
        <v>2</v>
      </c>
      <c r="D66">
        <v>6</v>
      </c>
      <c r="E66" s="24">
        <v>0</v>
      </c>
      <c r="F66" s="24">
        <v>0</v>
      </c>
      <c r="G66" s="24">
        <v>0</v>
      </c>
      <c r="H66" s="24">
        <v>0</v>
      </c>
      <c r="I66" s="24">
        <v>0</v>
      </c>
      <c r="J66" s="24">
        <v>0</v>
      </c>
      <c r="K66" s="24">
        <v>40099.459484135732</v>
      </c>
      <c r="L66" s="24">
        <v>-40097.829468593001</v>
      </c>
      <c r="M66" s="24">
        <v>1.630015542730689</v>
      </c>
      <c r="N66" s="24">
        <v>-1.630015542730689</v>
      </c>
      <c r="O66" s="24">
        <v>-40099.459484135732</v>
      </c>
      <c r="P66" s="24">
        <v>0</v>
      </c>
      <c r="Q66" s="24">
        <v>11.510111418314409</v>
      </c>
      <c r="R66" s="24">
        <v>-11.510039702862741</v>
      </c>
      <c r="S66" s="24">
        <v>7.171545166784199E-5</v>
      </c>
      <c r="T66" s="24">
        <v>0</v>
      </c>
      <c r="U66" s="24">
        <v>0</v>
      </c>
      <c r="V66" s="24">
        <v>0</v>
      </c>
      <c r="W66" s="24">
        <v>0</v>
      </c>
      <c r="X66" s="24">
        <v>0</v>
      </c>
      <c r="Y66" s="24">
        <v>0</v>
      </c>
      <c r="Z66" s="24">
        <v>0</v>
      </c>
      <c r="AA66" s="24">
        <v>20049.729742067866</v>
      </c>
      <c r="AB66" s="24">
        <v>-20048.914734296501</v>
      </c>
      <c r="AC66" s="24">
        <v>0.81500777136534452</v>
      </c>
      <c r="AD66" s="24">
        <v>-0.81500777136534452</v>
      </c>
      <c r="AE66" s="24">
        <v>-20049.729742067866</v>
      </c>
      <c r="AF66" s="24">
        <v>0</v>
      </c>
      <c r="AG66" s="24">
        <v>11.510111418314409</v>
      </c>
      <c r="AH66" s="24">
        <v>-11.510039702862741</v>
      </c>
      <c r="AI66" s="24">
        <v>7.171545166784199E-5</v>
      </c>
      <c r="AJ66" s="24">
        <v>0</v>
      </c>
      <c r="AK66" s="24">
        <v>0</v>
      </c>
      <c r="AL66" s="24">
        <v>0</v>
      </c>
      <c r="AM66" s="24">
        <v>0</v>
      </c>
      <c r="AN66" s="24">
        <v>0</v>
      </c>
      <c r="AO66" s="24">
        <v>0</v>
      </c>
      <c r="AP66" s="24">
        <v>0</v>
      </c>
      <c r="AQ66" s="24">
        <v>20049.729742067866</v>
      </c>
      <c r="AR66" s="24">
        <v>-20048.914734296501</v>
      </c>
      <c r="AS66" s="24">
        <v>0.81500777136534452</v>
      </c>
      <c r="AT66" s="24">
        <v>-0.81500777136534452</v>
      </c>
      <c r="AU66" s="24">
        <v>-20049.729742067866</v>
      </c>
      <c r="AV66" s="24">
        <v>0</v>
      </c>
      <c r="AW66" s="24">
        <v>0</v>
      </c>
      <c r="AX66" s="24">
        <v>0</v>
      </c>
      <c r="AY66" s="24">
        <v>0</v>
      </c>
      <c r="AZ66" s="24">
        <v>0</v>
      </c>
      <c r="BA66" s="24">
        <v>-7.171545166784199E-5</v>
      </c>
      <c r="BB66" s="24">
        <v>-11.510111418314409</v>
      </c>
      <c r="BC66" s="24">
        <v>-7.171545166784199E-5</v>
      </c>
      <c r="BD66" s="24">
        <v>-11.510111418314409</v>
      </c>
      <c r="BE66" s="24">
        <v>0</v>
      </c>
      <c r="BF66" s="24">
        <v>0</v>
      </c>
      <c r="BG66" s="24">
        <v>0</v>
      </c>
      <c r="BH66" s="24">
        <v>0</v>
      </c>
      <c r="BI66" s="24">
        <v>0</v>
      </c>
      <c r="BJ66" s="24">
        <v>0</v>
      </c>
      <c r="BK66" s="24">
        <v>0</v>
      </c>
      <c r="BL66" s="24">
        <v>0</v>
      </c>
    </row>
    <row r="67" spans="1:64" x14ac:dyDescent="0.25">
      <c r="A67" t="s">
        <v>5120</v>
      </c>
      <c r="B67">
        <v>66</v>
      </c>
      <c r="C67">
        <v>2</v>
      </c>
      <c r="D67">
        <v>6</v>
      </c>
      <c r="E67" s="24">
        <v>0</v>
      </c>
      <c r="F67" s="24">
        <v>0</v>
      </c>
      <c r="G67" s="24">
        <v>0</v>
      </c>
      <c r="H67" s="24">
        <v>0</v>
      </c>
      <c r="I67" s="24">
        <v>0</v>
      </c>
      <c r="J67" s="24">
        <v>0</v>
      </c>
      <c r="K67" s="24">
        <v>28742.760804338381</v>
      </c>
      <c r="L67" s="24">
        <v>-28742.562172416598</v>
      </c>
      <c r="M67" s="24">
        <v>0.19863192178308964</v>
      </c>
      <c r="N67" s="24">
        <v>-0.19863192178308964</v>
      </c>
      <c r="O67" s="24">
        <v>-28742.760804338381</v>
      </c>
      <c r="P67" s="24">
        <v>0</v>
      </c>
      <c r="Q67" s="24">
        <v>7.4884870674086415</v>
      </c>
      <c r="R67" s="24">
        <v>-7.4884813466469495</v>
      </c>
      <c r="S67" s="24">
        <v>5.7207616919185966E-6</v>
      </c>
      <c r="T67" s="24">
        <v>0</v>
      </c>
      <c r="U67" s="24">
        <v>0</v>
      </c>
      <c r="V67" s="24">
        <v>0</v>
      </c>
      <c r="W67" s="24">
        <v>0</v>
      </c>
      <c r="X67" s="24">
        <v>0</v>
      </c>
      <c r="Y67" s="24">
        <v>0</v>
      </c>
      <c r="Z67" s="24">
        <v>0</v>
      </c>
      <c r="AA67" s="24">
        <v>14371.38040216919</v>
      </c>
      <c r="AB67" s="24">
        <v>-14371.281086208299</v>
      </c>
      <c r="AC67" s="24">
        <v>9.9315960891544819E-2</v>
      </c>
      <c r="AD67" s="24">
        <v>-9.9315960891544819E-2</v>
      </c>
      <c r="AE67" s="24">
        <v>-14371.38040216919</v>
      </c>
      <c r="AF67" s="24">
        <v>0</v>
      </c>
      <c r="AG67" s="24">
        <v>7.4884870674086415</v>
      </c>
      <c r="AH67" s="24">
        <v>-7.4884813466469495</v>
      </c>
      <c r="AI67" s="24">
        <v>5.7207616919185966E-6</v>
      </c>
      <c r="AJ67" s="24">
        <v>0</v>
      </c>
      <c r="AK67" s="24">
        <v>0</v>
      </c>
      <c r="AL67" s="24">
        <v>0</v>
      </c>
      <c r="AM67" s="24">
        <v>0</v>
      </c>
      <c r="AN67" s="24">
        <v>0</v>
      </c>
      <c r="AO67" s="24">
        <v>0</v>
      </c>
      <c r="AP67" s="24">
        <v>0</v>
      </c>
      <c r="AQ67" s="24">
        <v>14371.38040216919</v>
      </c>
      <c r="AR67" s="24">
        <v>-14371.281086208299</v>
      </c>
      <c r="AS67" s="24">
        <v>9.9315960891544819E-2</v>
      </c>
      <c r="AT67" s="24">
        <v>-9.9315960891544819E-2</v>
      </c>
      <c r="AU67" s="24">
        <v>-14371.38040216919</v>
      </c>
      <c r="AV67" s="24">
        <v>0</v>
      </c>
      <c r="AW67" s="24">
        <v>0</v>
      </c>
      <c r="AX67" s="24">
        <v>0</v>
      </c>
      <c r="AY67" s="24">
        <v>0</v>
      </c>
      <c r="AZ67" s="24">
        <v>0</v>
      </c>
      <c r="BA67" s="24">
        <v>-5.7207616919185966E-6</v>
      </c>
      <c r="BB67" s="24">
        <v>-7.4884870674086415</v>
      </c>
      <c r="BC67" s="24">
        <v>-5.7207616919185966E-6</v>
      </c>
      <c r="BD67" s="24">
        <v>-7.4884870674086415</v>
      </c>
      <c r="BE67" s="24">
        <v>0</v>
      </c>
      <c r="BF67" s="24">
        <v>0</v>
      </c>
      <c r="BG67" s="24">
        <v>0</v>
      </c>
      <c r="BH67" s="24">
        <v>0</v>
      </c>
      <c r="BI67" s="24">
        <v>0</v>
      </c>
      <c r="BJ67" s="24">
        <v>0</v>
      </c>
      <c r="BK67" s="24">
        <v>0</v>
      </c>
      <c r="BL67" s="24">
        <v>0</v>
      </c>
    </row>
    <row r="68" spans="1:64" x14ac:dyDescent="0.25">
      <c r="A68" t="s">
        <v>5120</v>
      </c>
      <c r="B68">
        <v>67</v>
      </c>
      <c r="C68">
        <v>3</v>
      </c>
      <c r="D68">
        <v>6</v>
      </c>
      <c r="E68" s="24">
        <v>0</v>
      </c>
      <c r="F68" s="24">
        <v>0</v>
      </c>
      <c r="G68" s="24">
        <v>0</v>
      </c>
      <c r="H68" s="24">
        <v>0</v>
      </c>
      <c r="I68" s="24">
        <v>0</v>
      </c>
      <c r="J68" s="24">
        <v>0</v>
      </c>
      <c r="K68" s="24">
        <v>20851.974110484123</v>
      </c>
      <c r="L68" s="24">
        <v>-20851.948002126068</v>
      </c>
      <c r="M68" s="24">
        <v>2.6108358055353165E-2</v>
      </c>
      <c r="N68" s="24">
        <v>-2.6108358055353165E-2</v>
      </c>
      <c r="O68" s="24">
        <v>-20851.974110484123</v>
      </c>
      <c r="P68" s="24">
        <v>0</v>
      </c>
      <c r="Q68" s="24">
        <v>4.9486173193672585</v>
      </c>
      <c r="R68" s="24">
        <v>-4.9486168195990103</v>
      </c>
      <c r="S68" s="24">
        <v>4.9976824811892584E-7</v>
      </c>
      <c r="T68" s="24">
        <v>0</v>
      </c>
      <c r="U68" s="24">
        <v>0</v>
      </c>
      <c r="V68" s="24">
        <v>0</v>
      </c>
      <c r="W68" s="24">
        <v>0</v>
      </c>
      <c r="X68" s="24">
        <v>0</v>
      </c>
      <c r="Y68" s="24">
        <v>0</v>
      </c>
      <c r="Z68" s="24">
        <v>0</v>
      </c>
      <c r="AA68" s="24">
        <v>10425.987055242062</v>
      </c>
      <c r="AB68" s="24">
        <v>-10425.974001063034</v>
      </c>
      <c r="AC68" s="24">
        <v>1.3054179027676582E-2</v>
      </c>
      <c r="AD68" s="24">
        <v>-1.3054179027676582E-2</v>
      </c>
      <c r="AE68" s="24">
        <v>-10425.987055242062</v>
      </c>
      <c r="AF68" s="24">
        <v>0</v>
      </c>
      <c r="AG68" s="24">
        <v>4.9486173193672585</v>
      </c>
      <c r="AH68" s="24">
        <v>-4.9486168195990103</v>
      </c>
      <c r="AI68" s="24">
        <v>4.9976824811892584E-7</v>
      </c>
      <c r="AJ68" s="24">
        <v>0</v>
      </c>
      <c r="AK68" s="24">
        <v>0</v>
      </c>
      <c r="AL68" s="24">
        <v>0</v>
      </c>
      <c r="AM68" s="24">
        <v>0</v>
      </c>
      <c r="AN68" s="24">
        <v>0</v>
      </c>
      <c r="AO68" s="24">
        <v>0</v>
      </c>
      <c r="AP68" s="24">
        <v>0</v>
      </c>
      <c r="AQ68" s="24">
        <v>10425.987055242062</v>
      </c>
      <c r="AR68" s="24">
        <v>-10425.974001063034</v>
      </c>
      <c r="AS68" s="24">
        <v>1.3054179027676582E-2</v>
      </c>
      <c r="AT68" s="24">
        <v>-1.3054179027676582E-2</v>
      </c>
      <c r="AU68" s="24">
        <v>-10425.987055242062</v>
      </c>
      <c r="AV68" s="24">
        <v>0</v>
      </c>
      <c r="AW68" s="24">
        <v>0</v>
      </c>
      <c r="AX68" s="24">
        <v>0</v>
      </c>
      <c r="AY68" s="24">
        <v>0</v>
      </c>
      <c r="AZ68" s="24">
        <v>0</v>
      </c>
      <c r="BA68" s="24">
        <v>-4.9976824811892584E-7</v>
      </c>
      <c r="BB68" s="24">
        <v>-4.9486173193672585</v>
      </c>
      <c r="BC68" s="24">
        <v>-4.9976824811892584E-7</v>
      </c>
      <c r="BD68" s="24">
        <v>-4.9486173193672585</v>
      </c>
      <c r="BE68" s="24">
        <v>0</v>
      </c>
      <c r="BF68" s="24">
        <v>0</v>
      </c>
      <c r="BG68" s="24">
        <v>0</v>
      </c>
      <c r="BH68" s="24">
        <v>0</v>
      </c>
      <c r="BI68" s="24">
        <v>0</v>
      </c>
      <c r="BJ68" s="24">
        <v>0</v>
      </c>
      <c r="BK68" s="24">
        <v>0</v>
      </c>
      <c r="BL68" s="24">
        <v>0</v>
      </c>
    </row>
    <row r="69" spans="1:64" x14ac:dyDescent="0.25">
      <c r="A69" t="s">
        <v>5120</v>
      </c>
      <c r="B69">
        <v>68</v>
      </c>
      <c r="C69">
        <v>3</v>
      </c>
      <c r="D69">
        <v>6</v>
      </c>
      <c r="E69" s="24">
        <v>0</v>
      </c>
      <c r="F69" s="24">
        <v>0</v>
      </c>
      <c r="G69" s="24">
        <v>0</v>
      </c>
      <c r="H69" s="24">
        <v>0</v>
      </c>
      <c r="I69" s="24">
        <v>0</v>
      </c>
      <c r="J69" s="24">
        <v>0</v>
      </c>
      <c r="K69" s="24">
        <v>15276.589413721114</v>
      </c>
      <c r="L69" s="24">
        <v>-15276.585763212293</v>
      </c>
      <c r="M69" s="24">
        <v>3.6505088210105896E-3</v>
      </c>
      <c r="N69" s="24">
        <v>-3.6505088210105896E-3</v>
      </c>
      <c r="O69" s="24">
        <v>-15276.589413721114</v>
      </c>
      <c r="P69" s="24">
        <v>0</v>
      </c>
      <c r="Q69" s="24">
        <v>3.312031264669713</v>
      </c>
      <c r="R69" s="24">
        <v>-3.3120312176461084</v>
      </c>
      <c r="S69" s="24">
        <v>4.7023604565765709E-8</v>
      </c>
      <c r="T69" s="24">
        <v>0</v>
      </c>
      <c r="U69" s="24">
        <v>0</v>
      </c>
      <c r="V69" s="24">
        <v>0</v>
      </c>
      <c r="W69" s="24">
        <v>0</v>
      </c>
      <c r="X69" s="24">
        <v>0</v>
      </c>
      <c r="Y69" s="24">
        <v>0</v>
      </c>
      <c r="Z69" s="24">
        <v>0</v>
      </c>
      <c r="AA69" s="24">
        <v>7638.2947068605572</v>
      </c>
      <c r="AB69" s="24">
        <v>-7638.2928816061467</v>
      </c>
      <c r="AC69" s="24">
        <v>1.8252544105052948E-3</v>
      </c>
      <c r="AD69" s="24">
        <v>-1.8252544105052948E-3</v>
      </c>
      <c r="AE69" s="24">
        <v>-7638.2947068605572</v>
      </c>
      <c r="AF69" s="24">
        <v>0</v>
      </c>
      <c r="AG69" s="24">
        <v>3.312031264669713</v>
      </c>
      <c r="AH69" s="24">
        <v>-3.3120312176461084</v>
      </c>
      <c r="AI69" s="24">
        <v>4.7023604565765709E-8</v>
      </c>
      <c r="AJ69" s="24">
        <v>0</v>
      </c>
      <c r="AK69" s="24">
        <v>0</v>
      </c>
      <c r="AL69" s="24">
        <v>0</v>
      </c>
      <c r="AM69" s="24">
        <v>0</v>
      </c>
      <c r="AN69" s="24">
        <v>0</v>
      </c>
      <c r="AO69" s="24">
        <v>0</v>
      </c>
      <c r="AP69" s="24">
        <v>0</v>
      </c>
      <c r="AQ69" s="24">
        <v>7638.2947068605572</v>
      </c>
      <c r="AR69" s="24">
        <v>-7638.2928816061467</v>
      </c>
      <c r="AS69" s="24">
        <v>1.8252544105052948E-3</v>
      </c>
      <c r="AT69" s="24">
        <v>-1.8252544105052948E-3</v>
      </c>
      <c r="AU69" s="24">
        <v>-7638.2947068605572</v>
      </c>
      <c r="AV69" s="24">
        <v>0</v>
      </c>
      <c r="AW69" s="24">
        <v>0</v>
      </c>
      <c r="AX69" s="24">
        <v>0</v>
      </c>
      <c r="AY69" s="24">
        <v>0</v>
      </c>
      <c r="AZ69" s="24">
        <v>0</v>
      </c>
      <c r="BA69" s="24">
        <v>-4.7023604565765709E-8</v>
      </c>
      <c r="BB69" s="24">
        <v>-3.312031264669713</v>
      </c>
      <c r="BC69" s="24">
        <v>-4.7023604565765709E-8</v>
      </c>
      <c r="BD69" s="24">
        <v>-3.312031264669713</v>
      </c>
      <c r="BE69" s="24">
        <v>0</v>
      </c>
      <c r="BF69" s="24">
        <v>0</v>
      </c>
      <c r="BG69" s="24">
        <v>0</v>
      </c>
      <c r="BH69" s="24">
        <v>0</v>
      </c>
      <c r="BI69" s="24">
        <v>0</v>
      </c>
      <c r="BJ69" s="24">
        <v>0</v>
      </c>
      <c r="BK69" s="24">
        <v>0</v>
      </c>
      <c r="BL69" s="24">
        <v>0</v>
      </c>
    </row>
    <row r="70" spans="1:64" x14ac:dyDescent="0.25">
      <c r="A70" t="s">
        <v>5120</v>
      </c>
      <c r="B70">
        <v>69</v>
      </c>
      <c r="C70">
        <v>3</v>
      </c>
      <c r="D70">
        <v>6</v>
      </c>
      <c r="E70" s="24">
        <v>0</v>
      </c>
      <c r="F70" s="24">
        <v>0</v>
      </c>
      <c r="G70" s="24">
        <v>0</v>
      </c>
      <c r="H70" s="24">
        <v>0</v>
      </c>
      <c r="I70" s="24">
        <v>0</v>
      </c>
      <c r="J70" s="24">
        <v>0</v>
      </c>
      <c r="K70" s="24">
        <v>11284.527836831287</v>
      </c>
      <c r="L70" s="24">
        <v>-11284.527299175039</v>
      </c>
      <c r="M70" s="24">
        <v>5.3765624761581421E-4</v>
      </c>
      <c r="N70" s="24">
        <v>-5.3765624761581421E-4</v>
      </c>
      <c r="O70" s="24">
        <v>-11284.527836831287</v>
      </c>
      <c r="P70" s="24">
        <v>0</v>
      </c>
      <c r="Q70" s="24">
        <v>2.2404778285090288</v>
      </c>
      <c r="R70" s="24">
        <v>-2.2404778237996652</v>
      </c>
      <c r="S70" s="24">
        <v>4.7093635657802224E-9</v>
      </c>
      <c r="T70" s="24">
        <v>0</v>
      </c>
      <c r="U70" s="24">
        <v>0</v>
      </c>
      <c r="V70" s="24">
        <v>0</v>
      </c>
      <c r="W70" s="24">
        <v>0</v>
      </c>
      <c r="X70" s="24">
        <v>0</v>
      </c>
      <c r="Y70" s="24">
        <v>0</v>
      </c>
      <c r="Z70" s="24">
        <v>0</v>
      </c>
      <c r="AA70" s="24">
        <v>5642.2639184156433</v>
      </c>
      <c r="AB70" s="24">
        <v>-5642.2636495875195</v>
      </c>
      <c r="AC70" s="24">
        <v>2.688281238079071E-4</v>
      </c>
      <c r="AD70" s="24">
        <v>-2.688281238079071E-4</v>
      </c>
      <c r="AE70" s="24">
        <v>-5642.2639184156433</v>
      </c>
      <c r="AF70" s="24">
        <v>0</v>
      </c>
      <c r="AG70" s="24">
        <v>2.2404778285090288</v>
      </c>
      <c r="AH70" s="24">
        <v>-2.2404778237996652</v>
      </c>
      <c r="AI70" s="24">
        <v>4.7093635657802224E-9</v>
      </c>
      <c r="AJ70" s="24">
        <v>0</v>
      </c>
      <c r="AK70" s="24">
        <v>0</v>
      </c>
      <c r="AL70" s="24">
        <v>0</v>
      </c>
      <c r="AM70" s="24">
        <v>0</v>
      </c>
      <c r="AN70" s="24">
        <v>0</v>
      </c>
      <c r="AO70" s="24">
        <v>0</v>
      </c>
      <c r="AP70" s="24">
        <v>0</v>
      </c>
      <c r="AQ70" s="24">
        <v>5642.2639184156433</v>
      </c>
      <c r="AR70" s="24">
        <v>-5642.2636495875195</v>
      </c>
      <c r="AS70" s="24">
        <v>2.688281238079071E-4</v>
      </c>
      <c r="AT70" s="24">
        <v>-2.688281238079071E-4</v>
      </c>
      <c r="AU70" s="24">
        <v>-5642.2639184156433</v>
      </c>
      <c r="AV70" s="24">
        <v>0</v>
      </c>
      <c r="AW70" s="24">
        <v>0</v>
      </c>
      <c r="AX70" s="24">
        <v>0</v>
      </c>
      <c r="AY70" s="24">
        <v>0</v>
      </c>
      <c r="AZ70" s="24">
        <v>0</v>
      </c>
      <c r="BA70" s="24">
        <v>-4.7093635657802224E-9</v>
      </c>
      <c r="BB70" s="24">
        <v>-2.2404778285090288</v>
      </c>
      <c r="BC70" s="24">
        <v>-4.7093635657802224E-9</v>
      </c>
      <c r="BD70" s="24">
        <v>-2.2404778285090288</v>
      </c>
      <c r="BE70" s="24">
        <v>0</v>
      </c>
      <c r="BF70" s="24">
        <v>0</v>
      </c>
      <c r="BG70" s="24">
        <v>0</v>
      </c>
      <c r="BH70" s="24">
        <v>0</v>
      </c>
      <c r="BI70" s="24">
        <v>0</v>
      </c>
      <c r="BJ70" s="24">
        <v>0</v>
      </c>
      <c r="BK70" s="24">
        <v>0</v>
      </c>
      <c r="BL70" s="24">
        <v>0</v>
      </c>
    </row>
    <row r="71" spans="1:64" x14ac:dyDescent="0.25">
      <c r="A71" t="s">
        <v>5120</v>
      </c>
      <c r="B71">
        <v>70</v>
      </c>
      <c r="C71">
        <v>4</v>
      </c>
      <c r="D71">
        <v>6</v>
      </c>
      <c r="E71" s="24">
        <v>0</v>
      </c>
      <c r="F71" s="24">
        <v>0</v>
      </c>
      <c r="G71" s="24">
        <v>0</v>
      </c>
      <c r="H71" s="24">
        <v>0</v>
      </c>
      <c r="I71" s="24">
        <v>0</v>
      </c>
      <c r="J71" s="24">
        <v>0</v>
      </c>
      <c r="K71" s="24">
        <v>8394.846181685105</v>
      </c>
      <c r="L71" s="24">
        <v>-8394.8460988793522</v>
      </c>
      <c r="M71" s="24">
        <v>8.2805752754211426E-5</v>
      </c>
      <c r="N71" s="24">
        <v>-8.2805752754211426E-5</v>
      </c>
      <c r="O71" s="24">
        <v>-8394.846181685105</v>
      </c>
      <c r="P71" s="24">
        <v>0</v>
      </c>
      <c r="Q71" s="24">
        <v>1.5295622868507053</v>
      </c>
      <c r="R71" s="24">
        <v>-1.5295622863550307</v>
      </c>
      <c r="S71" s="24">
        <v>4.9567461246624589E-10</v>
      </c>
      <c r="T71" s="24">
        <v>0</v>
      </c>
      <c r="U71" s="24">
        <v>0</v>
      </c>
      <c r="V71" s="24">
        <v>0</v>
      </c>
      <c r="W71" s="24">
        <v>0</v>
      </c>
      <c r="X71" s="24">
        <v>0</v>
      </c>
      <c r="Y71" s="24">
        <v>0</v>
      </c>
      <c r="Z71" s="24">
        <v>0</v>
      </c>
      <c r="AA71" s="24">
        <v>4197.4230908425525</v>
      </c>
      <c r="AB71" s="24">
        <v>-4197.4230494396761</v>
      </c>
      <c r="AC71" s="24">
        <v>4.1402876377105713E-5</v>
      </c>
      <c r="AD71" s="24">
        <v>-4.1402876377105713E-5</v>
      </c>
      <c r="AE71" s="24">
        <v>-4197.4230908425525</v>
      </c>
      <c r="AF71" s="24">
        <v>0</v>
      </c>
      <c r="AG71" s="24">
        <v>1.5295622868507053</v>
      </c>
      <c r="AH71" s="24">
        <v>-1.5295622863550307</v>
      </c>
      <c r="AI71" s="24">
        <v>4.9567461246624589E-10</v>
      </c>
      <c r="AJ71" s="24">
        <v>0</v>
      </c>
      <c r="AK71" s="24">
        <v>0</v>
      </c>
      <c r="AL71" s="24">
        <v>0</v>
      </c>
      <c r="AM71" s="24">
        <v>0</v>
      </c>
      <c r="AN71" s="24">
        <v>0</v>
      </c>
      <c r="AO71" s="24">
        <v>0</v>
      </c>
      <c r="AP71" s="24">
        <v>0</v>
      </c>
      <c r="AQ71" s="24">
        <v>4197.4230908425525</v>
      </c>
      <c r="AR71" s="24">
        <v>-4197.4230494396761</v>
      </c>
      <c r="AS71" s="24">
        <v>4.1402876377105713E-5</v>
      </c>
      <c r="AT71" s="24">
        <v>-4.1402876377105713E-5</v>
      </c>
      <c r="AU71" s="24">
        <v>-4197.4230908425525</v>
      </c>
      <c r="AV71" s="24">
        <v>0</v>
      </c>
      <c r="AW71" s="24">
        <v>0</v>
      </c>
      <c r="AX71" s="24">
        <v>0</v>
      </c>
      <c r="AY71" s="24">
        <v>0</v>
      </c>
      <c r="AZ71" s="24">
        <v>0</v>
      </c>
      <c r="BA71" s="24">
        <v>-4.9567461246624589E-10</v>
      </c>
      <c r="BB71" s="24">
        <v>-1.5295622868507053</v>
      </c>
      <c r="BC71" s="24">
        <v>-4.9567461246624589E-10</v>
      </c>
      <c r="BD71" s="24">
        <v>-1.5295622868507053</v>
      </c>
      <c r="BE71" s="24">
        <v>0</v>
      </c>
      <c r="BF71" s="24">
        <v>0</v>
      </c>
      <c r="BG71" s="24">
        <v>0</v>
      </c>
      <c r="BH71" s="24">
        <v>0</v>
      </c>
      <c r="BI71" s="24">
        <v>0</v>
      </c>
      <c r="BJ71" s="24">
        <v>0</v>
      </c>
      <c r="BK71" s="24">
        <v>0</v>
      </c>
      <c r="BL71" s="24">
        <v>0</v>
      </c>
    </row>
    <row r="72" spans="1:64" x14ac:dyDescent="0.25">
      <c r="A72" t="s">
        <v>5120</v>
      </c>
      <c r="B72">
        <v>71</v>
      </c>
      <c r="C72">
        <v>4</v>
      </c>
      <c r="D72">
        <v>6</v>
      </c>
      <c r="E72" s="24">
        <v>0</v>
      </c>
      <c r="F72" s="24">
        <v>0</v>
      </c>
      <c r="G72" s="24">
        <v>0</v>
      </c>
      <c r="H72" s="24">
        <v>0</v>
      </c>
      <c r="I72" s="24">
        <v>0</v>
      </c>
      <c r="J72" s="24">
        <v>0</v>
      </c>
      <c r="K72" s="24">
        <v>6283.8591886144131</v>
      </c>
      <c r="L72" s="24">
        <v>-6283.8591753523797</v>
      </c>
      <c r="M72" s="24">
        <v>1.3262033462524414E-5</v>
      </c>
      <c r="N72" s="24">
        <v>-1.3262033462524414E-5</v>
      </c>
      <c r="O72" s="24">
        <v>-6283.8591886144131</v>
      </c>
      <c r="P72" s="24">
        <v>0</v>
      </c>
      <c r="Q72" s="24">
        <v>1.052617817385908</v>
      </c>
      <c r="R72" s="24">
        <v>-1.0526178173313383</v>
      </c>
      <c r="S72" s="24">
        <v>5.4569682106375694E-11</v>
      </c>
      <c r="T72" s="24">
        <v>0</v>
      </c>
      <c r="U72" s="24">
        <v>0</v>
      </c>
      <c r="V72" s="24">
        <v>0</v>
      </c>
      <c r="W72" s="24">
        <v>0</v>
      </c>
      <c r="X72" s="24">
        <v>0</v>
      </c>
      <c r="Y72" s="24">
        <v>0</v>
      </c>
      <c r="Z72" s="24">
        <v>0</v>
      </c>
      <c r="AA72" s="24">
        <v>3141.9295943072066</v>
      </c>
      <c r="AB72" s="24">
        <v>-3141.9295876761898</v>
      </c>
      <c r="AC72" s="24">
        <v>6.631016731262207E-6</v>
      </c>
      <c r="AD72" s="24">
        <v>-6.631016731262207E-6</v>
      </c>
      <c r="AE72" s="24">
        <v>-3141.9295943072066</v>
      </c>
      <c r="AF72" s="24">
        <v>0</v>
      </c>
      <c r="AG72" s="24">
        <v>1.052617817385908</v>
      </c>
      <c r="AH72" s="24">
        <v>-1.0526178173313383</v>
      </c>
      <c r="AI72" s="24">
        <v>5.4569682106375694E-11</v>
      </c>
      <c r="AJ72" s="24">
        <v>0</v>
      </c>
      <c r="AK72" s="24">
        <v>0</v>
      </c>
      <c r="AL72" s="24">
        <v>0</v>
      </c>
      <c r="AM72" s="24">
        <v>0</v>
      </c>
      <c r="AN72" s="24">
        <v>0</v>
      </c>
      <c r="AO72" s="24">
        <v>0</v>
      </c>
      <c r="AP72" s="24">
        <v>0</v>
      </c>
      <c r="AQ72" s="24">
        <v>3141.9295943072066</v>
      </c>
      <c r="AR72" s="24">
        <v>-3141.9295876761898</v>
      </c>
      <c r="AS72" s="24">
        <v>6.631016731262207E-6</v>
      </c>
      <c r="AT72" s="24">
        <v>-6.631016731262207E-6</v>
      </c>
      <c r="AU72" s="24">
        <v>-3141.9295943072066</v>
      </c>
      <c r="AV72" s="24">
        <v>0</v>
      </c>
      <c r="AW72" s="24">
        <v>0</v>
      </c>
      <c r="AX72" s="24">
        <v>0</v>
      </c>
      <c r="AY72" s="24">
        <v>0</v>
      </c>
      <c r="AZ72" s="24">
        <v>0</v>
      </c>
      <c r="BA72" s="24">
        <v>-5.4569682106375694E-11</v>
      </c>
      <c r="BB72" s="24">
        <v>-1.052617817385908</v>
      </c>
      <c r="BC72" s="24">
        <v>-5.4569682106375694E-11</v>
      </c>
      <c r="BD72" s="24">
        <v>-1.052617817385908</v>
      </c>
      <c r="BE72" s="24">
        <v>0</v>
      </c>
      <c r="BF72" s="24">
        <v>0</v>
      </c>
      <c r="BG72" s="24">
        <v>0</v>
      </c>
      <c r="BH72" s="24">
        <v>0</v>
      </c>
      <c r="BI72" s="24">
        <v>0</v>
      </c>
      <c r="BJ72" s="24">
        <v>0</v>
      </c>
      <c r="BK72" s="24">
        <v>0</v>
      </c>
      <c r="BL72" s="24">
        <v>0</v>
      </c>
    </row>
    <row r="73" spans="1:64" x14ac:dyDescent="0.25">
      <c r="A73" t="s">
        <v>5120</v>
      </c>
      <c r="B73">
        <v>72</v>
      </c>
      <c r="C73">
        <v>4</v>
      </c>
      <c r="D73">
        <v>6</v>
      </c>
      <c r="E73" s="24">
        <v>0</v>
      </c>
      <c r="F73" s="24">
        <v>0</v>
      </c>
      <c r="G73" s="24">
        <v>0</v>
      </c>
      <c r="H73" s="24">
        <v>0</v>
      </c>
      <c r="I73" s="24">
        <v>0</v>
      </c>
      <c r="J73" s="24">
        <v>0</v>
      </c>
      <c r="K73" s="24">
        <v>4729.529761146754</v>
      </c>
      <c r="L73" s="24">
        <v>-4729.5297589488328</v>
      </c>
      <c r="M73" s="24">
        <v>2.1979212760925293E-6</v>
      </c>
      <c r="N73" s="24">
        <v>-2.1979212760925293E-6</v>
      </c>
      <c r="O73" s="24">
        <v>-4729.529761146754</v>
      </c>
      <c r="P73" s="24">
        <v>0</v>
      </c>
      <c r="Q73" s="24">
        <v>0.72954768089039135</v>
      </c>
      <c r="R73" s="24">
        <v>-0.72954768088311539</v>
      </c>
      <c r="S73" s="24">
        <v>7.2759576141834259E-12</v>
      </c>
      <c r="T73" s="24">
        <v>0</v>
      </c>
      <c r="U73" s="24">
        <v>0</v>
      </c>
      <c r="V73" s="24">
        <v>0</v>
      </c>
      <c r="W73" s="24">
        <v>0</v>
      </c>
      <c r="X73" s="24">
        <v>0</v>
      </c>
      <c r="Y73" s="24">
        <v>0</v>
      </c>
      <c r="Z73" s="24">
        <v>0</v>
      </c>
      <c r="AA73" s="24">
        <v>2364.764880573377</v>
      </c>
      <c r="AB73" s="24">
        <v>-2364.7648794744164</v>
      </c>
      <c r="AC73" s="24">
        <v>1.0989606380462646E-6</v>
      </c>
      <c r="AD73" s="24">
        <v>-1.0989606380462646E-6</v>
      </c>
      <c r="AE73" s="24">
        <v>-2364.764880573377</v>
      </c>
      <c r="AF73" s="24">
        <v>0</v>
      </c>
      <c r="AG73" s="24">
        <v>0.72954768089039135</v>
      </c>
      <c r="AH73" s="24">
        <v>-0.72954768088311539</v>
      </c>
      <c r="AI73" s="24">
        <v>7.2759576141834259E-12</v>
      </c>
      <c r="AJ73" s="24">
        <v>0</v>
      </c>
      <c r="AK73" s="24">
        <v>0</v>
      </c>
      <c r="AL73" s="24">
        <v>0</v>
      </c>
      <c r="AM73" s="24">
        <v>0</v>
      </c>
      <c r="AN73" s="24">
        <v>0</v>
      </c>
      <c r="AO73" s="24">
        <v>0</v>
      </c>
      <c r="AP73" s="24">
        <v>0</v>
      </c>
      <c r="AQ73" s="24">
        <v>2364.764880573377</v>
      </c>
      <c r="AR73" s="24">
        <v>-2364.7648794744164</v>
      </c>
      <c r="AS73" s="24">
        <v>1.0989606380462646E-6</v>
      </c>
      <c r="AT73" s="24">
        <v>-1.0989606380462646E-6</v>
      </c>
      <c r="AU73" s="24">
        <v>-2364.764880573377</v>
      </c>
      <c r="AV73" s="24">
        <v>0</v>
      </c>
      <c r="AW73" s="24">
        <v>0</v>
      </c>
      <c r="AX73" s="24">
        <v>0</v>
      </c>
      <c r="AY73" s="24">
        <v>0</v>
      </c>
      <c r="AZ73" s="24">
        <v>0</v>
      </c>
      <c r="BA73" s="24">
        <v>-7.2759576141834259E-12</v>
      </c>
      <c r="BB73" s="24">
        <v>-0.72954768089039135</v>
      </c>
      <c r="BC73" s="24">
        <v>-7.2759576141834259E-12</v>
      </c>
      <c r="BD73" s="24">
        <v>-0.72954768089039135</v>
      </c>
      <c r="BE73" s="24">
        <v>0</v>
      </c>
      <c r="BF73" s="24">
        <v>0</v>
      </c>
      <c r="BG73" s="24">
        <v>0</v>
      </c>
      <c r="BH73" s="24">
        <v>0</v>
      </c>
      <c r="BI73" s="24">
        <v>0</v>
      </c>
      <c r="BJ73" s="24">
        <v>0</v>
      </c>
      <c r="BK73" s="24">
        <v>0</v>
      </c>
      <c r="BL73" s="24">
        <v>0</v>
      </c>
    </row>
    <row r="74" spans="1:64" x14ac:dyDescent="0.25">
      <c r="A74" t="s">
        <v>5120</v>
      </c>
      <c r="B74">
        <v>73</v>
      </c>
      <c r="C74">
        <v>1</v>
      </c>
      <c r="D74">
        <v>7</v>
      </c>
      <c r="E74" s="24">
        <v>0</v>
      </c>
      <c r="F74" s="24">
        <v>0</v>
      </c>
      <c r="G74" s="24">
        <v>0</v>
      </c>
      <c r="H74" s="24">
        <v>0</v>
      </c>
      <c r="I74" s="24">
        <v>0</v>
      </c>
      <c r="J74" s="24">
        <v>0</v>
      </c>
      <c r="K74" s="24">
        <v>3577.1693665571511</v>
      </c>
      <c r="L74" s="24">
        <v>-3577.1693661808968</v>
      </c>
      <c r="M74" s="24">
        <v>3.7625432014465332E-7</v>
      </c>
      <c r="N74" s="24">
        <v>-3.7625432014465332E-7</v>
      </c>
      <c r="O74" s="24">
        <v>-3577.1693665571511</v>
      </c>
      <c r="P74" s="24">
        <v>0</v>
      </c>
      <c r="Q74" s="24">
        <v>0.50885568027479167</v>
      </c>
      <c r="R74" s="24">
        <v>-0.50885568027479167</v>
      </c>
      <c r="S74" s="24">
        <v>0</v>
      </c>
      <c r="T74" s="24">
        <v>0</v>
      </c>
      <c r="U74" s="24">
        <v>0</v>
      </c>
      <c r="V74" s="24">
        <v>0</v>
      </c>
      <c r="W74" s="24">
        <v>0</v>
      </c>
      <c r="X74" s="24">
        <v>0</v>
      </c>
      <c r="Y74" s="24">
        <v>0</v>
      </c>
      <c r="Z74" s="24">
        <v>0</v>
      </c>
      <c r="AA74" s="24">
        <v>1788.5846832785755</v>
      </c>
      <c r="AB74" s="24">
        <v>-1788.5846830904484</v>
      </c>
      <c r="AC74" s="24">
        <v>1.8812716007232666E-7</v>
      </c>
      <c r="AD74" s="24">
        <v>-1.8812716007232666E-7</v>
      </c>
      <c r="AE74" s="24">
        <v>-1788.5846832785755</v>
      </c>
      <c r="AF74" s="24">
        <v>0</v>
      </c>
      <c r="AG74" s="24">
        <v>0.50885568027479167</v>
      </c>
      <c r="AH74" s="24">
        <v>-0.50885568027479167</v>
      </c>
      <c r="AI74" s="24">
        <v>0</v>
      </c>
      <c r="AJ74" s="24">
        <v>0</v>
      </c>
      <c r="AK74" s="24">
        <v>0</v>
      </c>
      <c r="AL74" s="24">
        <v>0</v>
      </c>
      <c r="AM74" s="24">
        <v>0</v>
      </c>
      <c r="AN74" s="24">
        <v>0</v>
      </c>
      <c r="AO74" s="24">
        <v>0</v>
      </c>
      <c r="AP74" s="24">
        <v>0</v>
      </c>
      <c r="AQ74" s="24">
        <v>1788.5846832785755</v>
      </c>
      <c r="AR74" s="24">
        <v>-1788.5846830904484</v>
      </c>
      <c r="AS74" s="24">
        <v>1.8812716007232666E-7</v>
      </c>
      <c r="AT74" s="24">
        <v>-1.8812716007232666E-7</v>
      </c>
      <c r="AU74" s="24">
        <v>-1788.5846832785755</v>
      </c>
      <c r="AV74" s="24">
        <v>0</v>
      </c>
      <c r="AW74" s="24">
        <v>0</v>
      </c>
      <c r="AX74" s="24">
        <v>0</v>
      </c>
      <c r="AY74" s="24">
        <v>0</v>
      </c>
      <c r="AZ74" s="24">
        <v>0</v>
      </c>
      <c r="BA74" s="24">
        <v>0</v>
      </c>
      <c r="BB74" s="24">
        <v>-0.50885568027479167</v>
      </c>
      <c r="BC74" s="24">
        <v>0</v>
      </c>
      <c r="BD74" s="24">
        <v>-0.50885568027479167</v>
      </c>
      <c r="BE74" s="24">
        <v>0</v>
      </c>
      <c r="BF74" s="24">
        <v>0</v>
      </c>
      <c r="BG74" s="24">
        <v>0</v>
      </c>
      <c r="BH74" s="24">
        <v>0</v>
      </c>
      <c r="BI74" s="24">
        <v>0</v>
      </c>
      <c r="BJ74" s="24">
        <v>0</v>
      </c>
      <c r="BK74" s="24">
        <v>0</v>
      </c>
      <c r="BL74" s="24">
        <v>0</v>
      </c>
    </row>
    <row r="75" spans="1:64" x14ac:dyDescent="0.25">
      <c r="A75" t="s">
        <v>5120</v>
      </c>
      <c r="B75">
        <v>74</v>
      </c>
      <c r="C75">
        <v>1</v>
      </c>
      <c r="D75">
        <v>7</v>
      </c>
      <c r="E75" s="24">
        <v>0</v>
      </c>
      <c r="F75" s="24">
        <v>0</v>
      </c>
      <c r="G75" s="24">
        <v>0</v>
      </c>
      <c r="H75" s="24">
        <v>0</v>
      </c>
      <c r="I75" s="24">
        <v>0</v>
      </c>
      <c r="J75" s="24">
        <v>0</v>
      </c>
      <c r="K75" s="24">
        <v>2717.6087777540088</v>
      </c>
      <c r="L75" s="24">
        <v>-2717.6087776906788</v>
      </c>
      <c r="M75" s="24">
        <v>6.3329935073852539E-8</v>
      </c>
      <c r="N75" s="24">
        <v>-6.3329935073852539E-8</v>
      </c>
      <c r="O75" s="24">
        <v>-2717.6087777540088</v>
      </c>
      <c r="P75" s="24">
        <v>0</v>
      </c>
      <c r="Q75" s="24">
        <v>0.35696757488949515</v>
      </c>
      <c r="R75" s="24">
        <v>-0.35696757488858566</v>
      </c>
      <c r="S75" s="24">
        <v>9.0949470177292824E-13</v>
      </c>
      <c r="T75" s="24">
        <v>0</v>
      </c>
      <c r="U75" s="24">
        <v>0</v>
      </c>
      <c r="V75" s="24">
        <v>0</v>
      </c>
      <c r="W75" s="24">
        <v>0</v>
      </c>
      <c r="X75" s="24">
        <v>0</v>
      </c>
      <c r="Y75" s="24">
        <v>0</v>
      </c>
      <c r="Z75" s="24">
        <v>0</v>
      </c>
      <c r="AA75" s="24">
        <v>1358.8043888770044</v>
      </c>
      <c r="AB75" s="24">
        <v>-1358.8043888453394</v>
      </c>
      <c r="AC75" s="24">
        <v>3.166496753692627E-8</v>
      </c>
      <c r="AD75" s="24">
        <v>-3.166496753692627E-8</v>
      </c>
      <c r="AE75" s="24">
        <v>-1358.8043888770044</v>
      </c>
      <c r="AF75" s="24">
        <v>0</v>
      </c>
      <c r="AG75" s="24">
        <v>0.35696757488949515</v>
      </c>
      <c r="AH75" s="24">
        <v>-0.35696757488858566</v>
      </c>
      <c r="AI75" s="24">
        <v>9.0949470177292824E-13</v>
      </c>
      <c r="AJ75" s="24">
        <v>0</v>
      </c>
      <c r="AK75" s="24">
        <v>0</v>
      </c>
      <c r="AL75" s="24">
        <v>0</v>
      </c>
      <c r="AM75" s="24">
        <v>0</v>
      </c>
      <c r="AN75" s="24">
        <v>0</v>
      </c>
      <c r="AO75" s="24">
        <v>0</v>
      </c>
      <c r="AP75" s="24">
        <v>0</v>
      </c>
      <c r="AQ75" s="24">
        <v>1358.8043888770044</v>
      </c>
      <c r="AR75" s="24">
        <v>-1358.8043888453394</v>
      </c>
      <c r="AS75" s="24">
        <v>3.166496753692627E-8</v>
      </c>
      <c r="AT75" s="24">
        <v>-3.166496753692627E-8</v>
      </c>
      <c r="AU75" s="24">
        <v>-1358.8043888770044</v>
      </c>
      <c r="AV75" s="24">
        <v>0</v>
      </c>
      <c r="AW75" s="24">
        <v>0</v>
      </c>
      <c r="AX75" s="24">
        <v>0</v>
      </c>
      <c r="AY75" s="24">
        <v>0</v>
      </c>
      <c r="AZ75" s="24">
        <v>0</v>
      </c>
      <c r="BA75" s="24">
        <v>-9.0949470177292824E-13</v>
      </c>
      <c r="BB75" s="24">
        <v>-0.35696757488949515</v>
      </c>
      <c r="BC75" s="24">
        <v>-9.0949470177292824E-13</v>
      </c>
      <c r="BD75" s="24">
        <v>-0.35696757488949515</v>
      </c>
      <c r="BE75" s="24">
        <v>0</v>
      </c>
      <c r="BF75" s="24">
        <v>0</v>
      </c>
      <c r="BG75" s="24">
        <v>0</v>
      </c>
      <c r="BH75" s="24">
        <v>0</v>
      </c>
      <c r="BI75" s="24">
        <v>0</v>
      </c>
      <c r="BJ75" s="24">
        <v>0</v>
      </c>
      <c r="BK75" s="24">
        <v>0</v>
      </c>
      <c r="BL75" s="24">
        <v>0</v>
      </c>
    </row>
    <row r="76" spans="1:64" x14ac:dyDescent="0.25">
      <c r="A76" t="s">
        <v>5120</v>
      </c>
      <c r="B76">
        <v>75</v>
      </c>
      <c r="C76">
        <v>1</v>
      </c>
      <c r="D76">
        <v>7</v>
      </c>
      <c r="E76" s="24">
        <v>0</v>
      </c>
      <c r="F76" s="24">
        <v>0</v>
      </c>
      <c r="G76" s="24">
        <v>0</v>
      </c>
      <c r="H76" s="24">
        <v>0</v>
      </c>
      <c r="I76" s="24">
        <v>0</v>
      </c>
      <c r="J76" s="24">
        <v>0</v>
      </c>
      <c r="K76" s="24">
        <v>2072.9528670441359</v>
      </c>
      <c r="L76" s="24">
        <v>-2072.9528670310974</v>
      </c>
      <c r="M76" s="24">
        <v>1.3038516044616699E-8</v>
      </c>
      <c r="N76" s="24">
        <v>-1.3038516044616699E-8</v>
      </c>
      <c r="O76" s="24">
        <v>-2072.9528670441359</v>
      </c>
      <c r="P76" s="24">
        <v>0</v>
      </c>
      <c r="Q76" s="24">
        <v>0.25172973700955481</v>
      </c>
      <c r="R76" s="24">
        <v>-0.25172973700955481</v>
      </c>
      <c r="S76" s="24">
        <v>0</v>
      </c>
      <c r="T76" s="24">
        <v>0</v>
      </c>
      <c r="U76" s="24">
        <v>0</v>
      </c>
      <c r="V76" s="24">
        <v>0</v>
      </c>
      <c r="W76" s="24">
        <v>0</v>
      </c>
      <c r="X76" s="24">
        <v>0</v>
      </c>
      <c r="Y76" s="24">
        <v>0</v>
      </c>
      <c r="Z76" s="24">
        <v>0</v>
      </c>
      <c r="AA76" s="24">
        <v>1036.476433522068</v>
      </c>
      <c r="AB76" s="24">
        <v>-1036.4764335155487</v>
      </c>
      <c r="AC76" s="24">
        <v>6.5192580223083496E-9</v>
      </c>
      <c r="AD76" s="24">
        <v>-6.5192580223083496E-9</v>
      </c>
      <c r="AE76" s="24">
        <v>-1036.476433522068</v>
      </c>
      <c r="AF76" s="24">
        <v>0</v>
      </c>
      <c r="AG76" s="24">
        <v>0.25172973700955481</v>
      </c>
      <c r="AH76" s="24">
        <v>-0.25172973700955481</v>
      </c>
      <c r="AI76" s="24">
        <v>0</v>
      </c>
      <c r="AJ76" s="24">
        <v>0</v>
      </c>
      <c r="AK76" s="24">
        <v>0</v>
      </c>
      <c r="AL76" s="24">
        <v>0</v>
      </c>
      <c r="AM76" s="24">
        <v>0</v>
      </c>
      <c r="AN76" s="24">
        <v>0</v>
      </c>
      <c r="AO76" s="24">
        <v>0</v>
      </c>
      <c r="AP76" s="24">
        <v>0</v>
      </c>
      <c r="AQ76" s="24">
        <v>1036.476433522068</v>
      </c>
      <c r="AR76" s="24">
        <v>-1036.4764335155487</v>
      </c>
      <c r="AS76" s="24">
        <v>6.5192580223083496E-9</v>
      </c>
      <c r="AT76" s="24">
        <v>-6.5192580223083496E-9</v>
      </c>
      <c r="AU76" s="24">
        <v>-1036.476433522068</v>
      </c>
      <c r="AV76" s="24">
        <v>0</v>
      </c>
      <c r="AW76" s="24">
        <v>0</v>
      </c>
      <c r="AX76" s="24">
        <v>0</v>
      </c>
      <c r="AY76" s="24">
        <v>0</v>
      </c>
      <c r="AZ76" s="24">
        <v>0</v>
      </c>
      <c r="BA76" s="24">
        <v>0</v>
      </c>
      <c r="BB76" s="24">
        <v>-0.25172973700955481</v>
      </c>
      <c r="BC76" s="24">
        <v>0</v>
      </c>
      <c r="BD76" s="24">
        <v>-0.25172973700955481</v>
      </c>
      <c r="BE76" s="24">
        <v>0</v>
      </c>
      <c r="BF76" s="24">
        <v>0</v>
      </c>
      <c r="BG76" s="24">
        <v>0</v>
      </c>
      <c r="BH76" s="24">
        <v>0</v>
      </c>
      <c r="BI76" s="24">
        <v>0</v>
      </c>
      <c r="BJ76" s="24">
        <v>0</v>
      </c>
      <c r="BK76" s="24">
        <v>0</v>
      </c>
      <c r="BL76" s="24">
        <v>0</v>
      </c>
    </row>
    <row r="77" spans="1:64" x14ac:dyDescent="0.25">
      <c r="A77" t="s">
        <v>5120</v>
      </c>
      <c r="B77">
        <v>76</v>
      </c>
      <c r="C77">
        <v>2</v>
      </c>
      <c r="D77">
        <v>7</v>
      </c>
      <c r="E77" s="24">
        <v>0</v>
      </c>
      <c r="F77" s="24">
        <v>0</v>
      </c>
      <c r="G77" s="24">
        <v>0</v>
      </c>
      <c r="H77" s="24">
        <v>0</v>
      </c>
      <c r="I77" s="24">
        <v>0</v>
      </c>
      <c r="J77" s="24">
        <v>0</v>
      </c>
      <c r="K77" s="24">
        <v>1587.0918892621994</v>
      </c>
      <c r="L77" s="24">
        <v>-1587.0918892584741</v>
      </c>
      <c r="M77" s="24">
        <v>3.7252902984619141E-9</v>
      </c>
      <c r="N77" s="24">
        <v>-3.7252902984619141E-9</v>
      </c>
      <c r="O77" s="24">
        <v>-1587.0918892621994</v>
      </c>
      <c r="P77" s="24">
        <v>0</v>
      </c>
      <c r="Q77" s="24">
        <v>0.17837087979387434</v>
      </c>
      <c r="R77" s="24">
        <v>-0.17837087979387434</v>
      </c>
      <c r="S77" s="24">
        <v>0</v>
      </c>
      <c r="T77" s="24">
        <v>0</v>
      </c>
      <c r="U77" s="24">
        <v>0</v>
      </c>
      <c r="V77" s="24">
        <v>0</v>
      </c>
      <c r="W77" s="24">
        <v>0</v>
      </c>
      <c r="X77" s="24">
        <v>0</v>
      </c>
      <c r="Y77" s="24">
        <v>0</v>
      </c>
      <c r="Z77" s="24">
        <v>0</v>
      </c>
      <c r="AA77" s="24">
        <v>793.5459446310997</v>
      </c>
      <c r="AB77" s="24">
        <v>-793.54594462923706</v>
      </c>
      <c r="AC77" s="24">
        <v>1.862645149230957E-9</v>
      </c>
      <c r="AD77" s="24">
        <v>-1.862645149230957E-9</v>
      </c>
      <c r="AE77" s="24">
        <v>-793.5459446310997</v>
      </c>
      <c r="AF77" s="24">
        <v>0</v>
      </c>
      <c r="AG77" s="24">
        <v>0.17837087979387434</v>
      </c>
      <c r="AH77" s="24">
        <v>-0.17837087979387434</v>
      </c>
      <c r="AI77" s="24">
        <v>0</v>
      </c>
      <c r="AJ77" s="24">
        <v>0</v>
      </c>
      <c r="AK77" s="24">
        <v>0</v>
      </c>
      <c r="AL77" s="24">
        <v>0</v>
      </c>
      <c r="AM77" s="24">
        <v>0</v>
      </c>
      <c r="AN77" s="24">
        <v>0</v>
      </c>
      <c r="AO77" s="24">
        <v>0</v>
      </c>
      <c r="AP77" s="24">
        <v>0</v>
      </c>
      <c r="AQ77" s="24">
        <v>793.5459446310997</v>
      </c>
      <c r="AR77" s="24">
        <v>-793.54594462923706</v>
      </c>
      <c r="AS77" s="24">
        <v>1.862645149230957E-9</v>
      </c>
      <c r="AT77" s="24">
        <v>-1.862645149230957E-9</v>
      </c>
      <c r="AU77" s="24">
        <v>-793.5459446310997</v>
      </c>
      <c r="AV77" s="24">
        <v>0</v>
      </c>
      <c r="AW77" s="24">
        <v>0</v>
      </c>
      <c r="AX77" s="24">
        <v>0</v>
      </c>
      <c r="AY77" s="24">
        <v>0</v>
      </c>
      <c r="AZ77" s="24">
        <v>0</v>
      </c>
      <c r="BA77" s="24">
        <v>0</v>
      </c>
      <c r="BB77" s="24">
        <v>-0.17837087979387434</v>
      </c>
      <c r="BC77" s="24">
        <v>0</v>
      </c>
      <c r="BD77" s="24">
        <v>-0.17837087979387434</v>
      </c>
      <c r="BE77" s="24">
        <v>0</v>
      </c>
      <c r="BF77" s="24">
        <v>0</v>
      </c>
      <c r="BG77" s="24">
        <v>0</v>
      </c>
      <c r="BH77" s="24">
        <v>0</v>
      </c>
      <c r="BI77" s="24">
        <v>0</v>
      </c>
      <c r="BJ77" s="24">
        <v>0</v>
      </c>
      <c r="BK77" s="24">
        <v>0</v>
      </c>
      <c r="BL77" s="24">
        <v>0</v>
      </c>
    </row>
    <row r="78" spans="1:64" x14ac:dyDescent="0.25">
      <c r="A78" t="s">
        <v>5120</v>
      </c>
      <c r="B78">
        <v>77</v>
      </c>
      <c r="C78">
        <v>2</v>
      </c>
      <c r="D78">
        <v>7</v>
      </c>
      <c r="E78" s="24">
        <v>0</v>
      </c>
      <c r="F78" s="24">
        <v>0</v>
      </c>
      <c r="G78" s="24">
        <v>0</v>
      </c>
      <c r="H78" s="24">
        <v>0</v>
      </c>
      <c r="I78" s="24">
        <v>0</v>
      </c>
      <c r="J78" s="24">
        <v>0</v>
      </c>
      <c r="K78" s="24">
        <v>1219.2718218825758</v>
      </c>
      <c r="L78" s="24">
        <v>-1219.2718218825758</v>
      </c>
      <c r="M78" s="24">
        <v>0</v>
      </c>
      <c r="N78" s="24">
        <v>0</v>
      </c>
      <c r="O78" s="24">
        <v>-1219.2718218825758</v>
      </c>
      <c r="P78" s="24">
        <v>0</v>
      </c>
      <c r="Q78" s="24">
        <v>0.12695091344176035</v>
      </c>
      <c r="R78" s="24">
        <v>-0.12695091344176035</v>
      </c>
      <c r="S78" s="24">
        <v>0</v>
      </c>
      <c r="T78" s="24">
        <v>0</v>
      </c>
      <c r="U78" s="24">
        <v>0</v>
      </c>
      <c r="V78" s="24">
        <v>0</v>
      </c>
      <c r="W78" s="24">
        <v>0</v>
      </c>
      <c r="X78" s="24">
        <v>0</v>
      </c>
      <c r="Y78" s="24">
        <v>0</v>
      </c>
      <c r="Z78" s="24">
        <v>0</v>
      </c>
      <c r="AA78" s="24">
        <v>609.63591094128788</v>
      </c>
      <c r="AB78" s="24">
        <v>-609.63591094128788</v>
      </c>
      <c r="AC78" s="24">
        <v>0</v>
      </c>
      <c r="AD78" s="24">
        <v>0</v>
      </c>
      <c r="AE78" s="24">
        <v>-609.63591094128788</v>
      </c>
      <c r="AF78" s="24">
        <v>0</v>
      </c>
      <c r="AG78" s="24">
        <v>0.12695091344176035</v>
      </c>
      <c r="AH78" s="24">
        <v>-0.12695091344176035</v>
      </c>
      <c r="AI78" s="24">
        <v>0</v>
      </c>
      <c r="AJ78" s="24">
        <v>0</v>
      </c>
      <c r="AK78" s="24">
        <v>0</v>
      </c>
      <c r="AL78" s="24">
        <v>0</v>
      </c>
      <c r="AM78" s="24">
        <v>0</v>
      </c>
      <c r="AN78" s="24">
        <v>0</v>
      </c>
      <c r="AO78" s="24">
        <v>0</v>
      </c>
      <c r="AP78" s="24">
        <v>0</v>
      </c>
      <c r="AQ78" s="24">
        <v>609.63591094128788</v>
      </c>
      <c r="AR78" s="24">
        <v>-609.63591094128788</v>
      </c>
      <c r="AS78" s="24">
        <v>0</v>
      </c>
      <c r="AT78" s="24">
        <v>0</v>
      </c>
      <c r="AU78" s="24">
        <v>-609.63591094128788</v>
      </c>
      <c r="AV78" s="24">
        <v>0</v>
      </c>
      <c r="AW78" s="24">
        <v>0</v>
      </c>
      <c r="AX78" s="24">
        <v>0</v>
      </c>
      <c r="AY78" s="24">
        <v>0</v>
      </c>
      <c r="AZ78" s="24">
        <v>0</v>
      </c>
      <c r="BA78" s="24">
        <v>0</v>
      </c>
      <c r="BB78" s="24">
        <v>-0.12695091344176035</v>
      </c>
      <c r="BC78" s="24">
        <v>0</v>
      </c>
      <c r="BD78" s="24">
        <v>-0.12695091344176035</v>
      </c>
      <c r="BE78" s="24">
        <v>0</v>
      </c>
      <c r="BF78" s="24">
        <v>0</v>
      </c>
      <c r="BG78" s="24">
        <v>0</v>
      </c>
      <c r="BH78" s="24">
        <v>0</v>
      </c>
      <c r="BI78" s="24">
        <v>0</v>
      </c>
      <c r="BJ78" s="24">
        <v>0</v>
      </c>
      <c r="BK78" s="24">
        <v>0</v>
      </c>
      <c r="BL78" s="24">
        <v>0</v>
      </c>
    </row>
    <row r="79" spans="1:64" x14ac:dyDescent="0.25">
      <c r="A79" t="s">
        <v>5120</v>
      </c>
      <c r="B79">
        <v>78</v>
      </c>
      <c r="C79">
        <v>2</v>
      </c>
      <c r="D79">
        <v>7</v>
      </c>
      <c r="E79" s="24">
        <v>0</v>
      </c>
      <c r="F79" s="24">
        <v>0</v>
      </c>
      <c r="G79" s="24">
        <v>0</v>
      </c>
      <c r="H79" s="24">
        <v>0</v>
      </c>
      <c r="I79" s="24">
        <v>0</v>
      </c>
      <c r="J79" s="24">
        <v>0</v>
      </c>
      <c r="K79" s="24">
        <v>939.67368499748409</v>
      </c>
      <c r="L79" s="24">
        <v>-939.67368499748409</v>
      </c>
      <c r="M79" s="24">
        <v>0</v>
      </c>
      <c r="N79" s="24">
        <v>0</v>
      </c>
      <c r="O79" s="24">
        <v>-939.67368499748409</v>
      </c>
      <c r="P79" s="24">
        <v>0</v>
      </c>
      <c r="Q79" s="24">
        <v>9.072572060085804E-2</v>
      </c>
      <c r="R79" s="24">
        <v>-9.072572060085804E-2</v>
      </c>
      <c r="S79" s="24">
        <v>0</v>
      </c>
      <c r="T79" s="24">
        <v>0</v>
      </c>
      <c r="U79" s="24">
        <v>0</v>
      </c>
      <c r="V79" s="24">
        <v>0</v>
      </c>
      <c r="W79" s="24">
        <v>0</v>
      </c>
      <c r="X79" s="24">
        <v>0</v>
      </c>
      <c r="Y79" s="24">
        <v>0</v>
      </c>
      <c r="Z79" s="24">
        <v>0</v>
      </c>
      <c r="AA79" s="24">
        <v>469.83684249874204</v>
      </c>
      <c r="AB79" s="24">
        <v>-469.83684249874204</v>
      </c>
      <c r="AC79" s="24">
        <v>0</v>
      </c>
      <c r="AD79" s="24">
        <v>0</v>
      </c>
      <c r="AE79" s="24">
        <v>-469.83684249874204</v>
      </c>
      <c r="AF79" s="24">
        <v>0</v>
      </c>
      <c r="AG79" s="24">
        <v>9.072572060085804E-2</v>
      </c>
      <c r="AH79" s="24">
        <v>-9.072572060085804E-2</v>
      </c>
      <c r="AI79" s="24">
        <v>0</v>
      </c>
      <c r="AJ79" s="24">
        <v>0</v>
      </c>
      <c r="AK79" s="24">
        <v>0</v>
      </c>
      <c r="AL79" s="24">
        <v>0</v>
      </c>
      <c r="AM79" s="24">
        <v>0</v>
      </c>
      <c r="AN79" s="24">
        <v>0</v>
      </c>
      <c r="AO79" s="24">
        <v>0</v>
      </c>
      <c r="AP79" s="24">
        <v>0</v>
      </c>
      <c r="AQ79" s="24">
        <v>469.83684249874204</v>
      </c>
      <c r="AR79" s="24">
        <v>-469.83684249874204</v>
      </c>
      <c r="AS79" s="24">
        <v>0</v>
      </c>
      <c r="AT79" s="24">
        <v>0</v>
      </c>
      <c r="AU79" s="24">
        <v>-469.83684249874204</v>
      </c>
      <c r="AV79" s="24">
        <v>0</v>
      </c>
      <c r="AW79" s="24">
        <v>0</v>
      </c>
      <c r="AX79" s="24">
        <v>0</v>
      </c>
      <c r="AY79" s="24">
        <v>0</v>
      </c>
      <c r="AZ79" s="24">
        <v>0</v>
      </c>
      <c r="BA79" s="24">
        <v>0</v>
      </c>
      <c r="BB79" s="24">
        <v>-9.072572060085804E-2</v>
      </c>
      <c r="BC79" s="24">
        <v>0</v>
      </c>
      <c r="BD79" s="24">
        <v>-9.072572060085804E-2</v>
      </c>
      <c r="BE79" s="24">
        <v>0</v>
      </c>
      <c r="BF79" s="24">
        <v>0</v>
      </c>
      <c r="BG79" s="24">
        <v>0</v>
      </c>
      <c r="BH79" s="24">
        <v>0</v>
      </c>
      <c r="BI79" s="24">
        <v>0</v>
      </c>
      <c r="BJ79" s="24">
        <v>0</v>
      </c>
      <c r="BK79" s="24">
        <v>0</v>
      </c>
      <c r="BL79" s="24">
        <v>0</v>
      </c>
    </row>
    <row r="80" spans="1:64" x14ac:dyDescent="0.25">
      <c r="A80" t="s">
        <v>5120</v>
      </c>
      <c r="B80">
        <v>79</v>
      </c>
      <c r="C80">
        <v>3</v>
      </c>
      <c r="D80">
        <v>7</v>
      </c>
      <c r="E80" s="24">
        <v>0</v>
      </c>
      <c r="F80" s="24">
        <v>0</v>
      </c>
      <c r="G80" s="24">
        <v>0</v>
      </c>
      <c r="H80" s="24">
        <v>0</v>
      </c>
      <c r="I80" s="24">
        <v>0</v>
      </c>
      <c r="J80" s="24">
        <v>0</v>
      </c>
      <c r="K80" s="24">
        <v>726.33578238449991</v>
      </c>
      <c r="L80" s="24">
        <v>-726.33578238449991</v>
      </c>
      <c r="M80" s="24">
        <v>0</v>
      </c>
      <c r="N80" s="24">
        <v>0</v>
      </c>
      <c r="O80" s="24">
        <v>-726.33578238449991</v>
      </c>
      <c r="P80" s="24">
        <v>0</v>
      </c>
      <c r="Q80" s="24">
        <v>6.5085702334727102E-2</v>
      </c>
      <c r="R80" s="24">
        <v>-6.5085702334727102E-2</v>
      </c>
      <c r="S80" s="24">
        <v>0</v>
      </c>
      <c r="T80" s="24">
        <v>0</v>
      </c>
      <c r="U80" s="24">
        <v>0</v>
      </c>
      <c r="V80" s="24">
        <v>0</v>
      </c>
      <c r="W80" s="24">
        <v>0</v>
      </c>
      <c r="X80" s="24">
        <v>0</v>
      </c>
      <c r="Y80" s="24">
        <v>0</v>
      </c>
      <c r="Z80" s="24">
        <v>0</v>
      </c>
      <c r="AA80" s="24">
        <v>363.16789119224995</v>
      </c>
      <c r="AB80" s="24">
        <v>-363.16789119224995</v>
      </c>
      <c r="AC80" s="24">
        <v>0</v>
      </c>
      <c r="AD80" s="24">
        <v>0</v>
      </c>
      <c r="AE80" s="24">
        <v>-363.16789119224995</v>
      </c>
      <c r="AF80" s="24">
        <v>0</v>
      </c>
      <c r="AG80" s="24">
        <v>6.5085702334727102E-2</v>
      </c>
      <c r="AH80" s="24">
        <v>-6.5085702334727102E-2</v>
      </c>
      <c r="AI80" s="24">
        <v>0</v>
      </c>
      <c r="AJ80" s="24">
        <v>0</v>
      </c>
      <c r="AK80" s="24">
        <v>0</v>
      </c>
      <c r="AL80" s="24">
        <v>0</v>
      </c>
      <c r="AM80" s="24">
        <v>0</v>
      </c>
      <c r="AN80" s="24">
        <v>0</v>
      </c>
      <c r="AO80" s="24">
        <v>0</v>
      </c>
      <c r="AP80" s="24">
        <v>0</v>
      </c>
      <c r="AQ80" s="24">
        <v>363.16789119224995</v>
      </c>
      <c r="AR80" s="24">
        <v>-363.16789119224995</v>
      </c>
      <c r="AS80" s="24">
        <v>0</v>
      </c>
      <c r="AT80" s="24">
        <v>0</v>
      </c>
      <c r="AU80" s="24">
        <v>-363.16789119224995</v>
      </c>
      <c r="AV80" s="24">
        <v>0</v>
      </c>
      <c r="AW80" s="24">
        <v>0</v>
      </c>
      <c r="AX80" s="24">
        <v>0</v>
      </c>
      <c r="AY80" s="24">
        <v>0</v>
      </c>
      <c r="AZ80" s="24">
        <v>0</v>
      </c>
      <c r="BA80" s="24">
        <v>0</v>
      </c>
      <c r="BB80" s="24">
        <v>-6.5085702334727102E-2</v>
      </c>
      <c r="BC80" s="24">
        <v>0</v>
      </c>
      <c r="BD80" s="24">
        <v>-6.5085702334727102E-2</v>
      </c>
      <c r="BE80" s="24">
        <v>0</v>
      </c>
      <c r="BF80" s="24">
        <v>0</v>
      </c>
      <c r="BG80" s="24">
        <v>0</v>
      </c>
      <c r="BH80" s="24">
        <v>0</v>
      </c>
      <c r="BI80" s="24">
        <v>0</v>
      </c>
      <c r="BJ80" s="24">
        <v>0</v>
      </c>
      <c r="BK80" s="24">
        <v>0</v>
      </c>
      <c r="BL80" s="24">
        <v>0</v>
      </c>
    </row>
    <row r="81" spans="1:64" x14ac:dyDescent="0.25">
      <c r="A81" t="s">
        <v>5120</v>
      </c>
      <c r="B81">
        <v>80</v>
      </c>
      <c r="C81">
        <v>3</v>
      </c>
      <c r="D81">
        <v>7</v>
      </c>
      <c r="E81" s="24">
        <v>0</v>
      </c>
      <c r="F81" s="24">
        <v>0</v>
      </c>
      <c r="G81" s="24">
        <v>0</v>
      </c>
      <c r="H81" s="24">
        <v>0</v>
      </c>
      <c r="I81" s="24">
        <v>0</v>
      </c>
      <c r="J81" s="24">
        <v>0</v>
      </c>
      <c r="K81" s="24">
        <v>562.98735960572958</v>
      </c>
      <c r="L81" s="24">
        <v>-562.98735960572958</v>
      </c>
      <c r="M81" s="24">
        <v>0</v>
      </c>
      <c r="N81" s="24">
        <v>0</v>
      </c>
      <c r="O81" s="24">
        <v>-562.98735960572958</v>
      </c>
      <c r="P81" s="24">
        <v>0</v>
      </c>
      <c r="Q81" s="24">
        <v>4.6859076226610341E-2</v>
      </c>
      <c r="R81" s="24">
        <v>-4.6859076226610341E-2</v>
      </c>
      <c r="S81" s="24">
        <v>0</v>
      </c>
      <c r="T81" s="24">
        <v>0</v>
      </c>
      <c r="U81" s="24">
        <v>0</v>
      </c>
      <c r="V81" s="24">
        <v>0</v>
      </c>
      <c r="W81" s="24">
        <v>0</v>
      </c>
      <c r="X81" s="24">
        <v>0</v>
      </c>
      <c r="Y81" s="24">
        <v>0</v>
      </c>
      <c r="Z81" s="24">
        <v>0</v>
      </c>
      <c r="AA81" s="24">
        <v>281.49367980286479</v>
      </c>
      <c r="AB81" s="24">
        <v>-281.49367980286479</v>
      </c>
      <c r="AC81" s="24">
        <v>0</v>
      </c>
      <c r="AD81" s="24">
        <v>0</v>
      </c>
      <c r="AE81" s="24">
        <v>-281.49367980286479</v>
      </c>
      <c r="AF81" s="24">
        <v>0</v>
      </c>
      <c r="AG81" s="24">
        <v>4.6859076226610341E-2</v>
      </c>
      <c r="AH81" s="24">
        <v>-4.6859076226610341E-2</v>
      </c>
      <c r="AI81" s="24">
        <v>0</v>
      </c>
      <c r="AJ81" s="24">
        <v>0</v>
      </c>
      <c r="AK81" s="24">
        <v>0</v>
      </c>
      <c r="AL81" s="24">
        <v>0</v>
      </c>
      <c r="AM81" s="24">
        <v>0</v>
      </c>
      <c r="AN81" s="24">
        <v>0</v>
      </c>
      <c r="AO81" s="24">
        <v>0</v>
      </c>
      <c r="AP81" s="24">
        <v>0</v>
      </c>
      <c r="AQ81" s="24">
        <v>281.49367980286479</v>
      </c>
      <c r="AR81" s="24">
        <v>-281.49367980286479</v>
      </c>
      <c r="AS81" s="24">
        <v>0</v>
      </c>
      <c r="AT81" s="24">
        <v>0</v>
      </c>
      <c r="AU81" s="24">
        <v>-281.49367980286479</v>
      </c>
      <c r="AV81" s="24">
        <v>0</v>
      </c>
      <c r="AW81" s="24">
        <v>0</v>
      </c>
      <c r="AX81" s="24">
        <v>0</v>
      </c>
      <c r="AY81" s="24">
        <v>0</v>
      </c>
      <c r="AZ81" s="24">
        <v>0</v>
      </c>
      <c r="BA81" s="24">
        <v>0</v>
      </c>
      <c r="BB81" s="24">
        <v>-4.6859076226610341E-2</v>
      </c>
      <c r="BC81" s="24">
        <v>0</v>
      </c>
      <c r="BD81" s="24">
        <v>-4.6859076226610341E-2</v>
      </c>
      <c r="BE81" s="24">
        <v>0</v>
      </c>
      <c r="BF81" s="24">
        <v>0</v>
      </c>
      <c r="BG81" s="24">
        <v>0</v>
      </c>
      <c r="BH81" s="24">
        <v>0</v>
      </c>
      <c r="BI81" s="24">
        <v>0</v>
      </c>
      <c r="BJ81" s="24">
        <v>0</v>
      </c>
      <c r="BK81" s="24">
        <v>0</v>
      </c>
      <c r="BL81" s="24">
        <v>0</v>
      </c>
    </row>
    <row r="82" spans="1:64" x14ac:dyDescent="0.25">
      <c r="A82" t="s">
        <v>5120</v>
      </c>
      <c r="B82">
        <v>81</v>
      </c>
      <c r="C82">
        <v>3</v>
      </c>
      <c r="D82">
        <v>7</v>
      </c>
      <c r="E82" s="24">
        <v>0</v>
      </c>
      <c r="F82" s="24">
        <v>0</v>
      </c>
      <c r="G82" s="24">
        <v>0</v>
      </c>
      <c r="H82" s="24">
        <v>0</v>
      </c>
      <c r="I82" s="24">
        <v>0</v>
      </c>
      <c r="J82" s="24">
        <v>0</v>
      </c>
      <c r="K82" s="24">
        <v>437.50902694277465</v>
      </c>
      <c r="L82" s="24">
        <v>-437.50902694277465</v>
      </c>
      <c r="M82" s="24">
        <v>0</v>
      </c>
      <c r="N82" s="24">
        <v>0</v>
      </c>
      <c r="O82" s="24">
        <v>-437.50902694277465</v>
      </c>
      <c r="P82" s="24">
        <v>0</v>
      </c>
      <c r="Q82" s="24">
        <v>3.3850051799163339E-2</v>
      </c>
      <c r="R82" s="24">
        <v>-3.3850051799163339E-2</v>
      </c>
      <c r="S82" s="24">
        <v>0</v>
      </c>
      <c r="T82" s="24">
        <v>0</v>
      </c>
      <c r="U82" s="24">
        <v>0</v>
      </c>
      <c r="V82" s="24">
        <v>0</v>
      </c>
      <c r="W82" s="24">
        <v>0</v>
      </c>
      <c r="X82" s="24">
        <v>0</v>
      </c>
      <c r="Y82" s="24">
        <v>0</v>
      </c>
      <c r="Z82" s="24">
        <v>0</v>
      </c>
      <c r="AA82" s="24">
        <v>218.75451347138733</v>
      </c>
      <c r="AB82" s="24">
        <v>-218.75451347138733</v>
      </c>
      <c r="AC82" s="24">
        <v>0</v>
      </c>
      <c r="AD82" s="24">
        <v>0</v>
      </c>
      <c r="AE82" s="24">
        <v>-218.75451347138733</v>
      </c>
      <c r="AF82" s="24">
        <v>0</v>
      </c>
      <c r="AG82" s="24">
        <v>3.3850051799163339E-2</v>
      </c>
      <c r="AH82" s="24">
        <v>-3.3850051799163339E-2</v>
      </c>
      <c r="AI82" s="24">
        <v>0</v>
      </c>
      <c r="AJ82" s="24">
        <v>0</v>
      </c>
      <c r="AK82" s="24">
        <v>0</v>
      </c>
      <c r="AL82" s="24">
        <v>0</v>
      </c>
      <c r="AM82" s="24">
        <v>0</v>
      </c>
      <c r="AN82" s="24">
        <v>0</v>
      </c>
      <c r="AO82" s="24">
        <v>0</v>
      </c>
      <c r="AP82" s="24">
        <v>0</v>
      </c>
      <c r="AQ82" s="24">
        <v>218.75451347138733</v>
      </c>
      <c r="AR82" s="24">
        <v>-218.75451347138733</v>
      </c>
      <c r="AS82" s="24">
        <v>0</v>
      </c>
      <c r="AT82" s="24">
        <v>0</v>
      </c>
      <c r="AU82" s="24">
        <v>-218.75451347138733</v>
      </c>
      <c r="AV82" s="24">
        <v>0</v>
      </c>
      <c r="AW82" s="24">
        <v>0</v>
      </c>
      <c r="AX82" s="24">
        <v>0</v>
      </c>
      <c r="AY82" s="24">
        <v>0</v>
      </c>
      <c r="AZ82" s="24">
        <v>0</v>
      </c>
      <c r="BA82" s="24">
        <v>0</v>
      </c>
      <c r="BB82" s="24">
        <v>-3.3850051799163339E-2</v>
      </c>
      <c r="BC82" s="24">
        <v>0</v>
      </c>
      <c r="BD82" s="24">
        <v>-3.3850051799163339E-2</v>
      </c>
      <c r="BE82" s="24">
        <v>0</v>
      </c>
      <c r="BF82" s="24">
        <v>0</v>
      </c>
      <c r="BG82" s="24">
        <v>0</v>
      </c>
      <c r="BH82" s="24">
        <v>0</v>
      </c>
      <c r="BI82" s="24">
        <v>0</v>
      </c>
      <c r="BJ82" s="24">
        <v>0</v>
      </c>
      <c r="BK82" s="24">
        <v>0</v>
      </c>
      <c r="BL82" s="24">
        <v>0</v>
      </c>
    </row>
    <row r="83" spans="1:64" x14ac:dyDescent="0.25">
      <c r="A83" t="s">
        <v>5120</v>
      </c>
      <c r="B83">
        <v>82</v>
      </c>
      <c r="C83">
        <v>4</v>
      </c>
      <c r="D83">
        <v>7</v>
      </c>
      <c r="E83" s="24">
        <v>0</v>
      </c>
      <c r="F83" s="24">
        <v>0</v>
      </c>
      <c r="G83" s="24">
        <v>0</v>
      </c>
      <c r="H83" s="24">
        <v>0</v>
      </c>
      <c r="I83" s="24">
        <v>0</v>
      </c>
      <c r="J83" s="24">
        <v>0</v>
      </c>
      <c r="K83" s="24">
        <v>340.82920384779572</v>
      </c>
      <c r="L83" s="24">
        <v>-340.82920384779572</v>
      </c>
      <c r="M83" s="24">
        <v>0</v>
      </c>
      <c r="N83" s="24">
        <v>0</v>
      </c>
      <c r="O83" s="24">
        <v>-340.82920384779572</v>
      </c>
      <c r="P83" s="24">
        <v>0</v>
      </c>
      <c r="Q83" s="24">
        <v>2.4529981375962961E-2</v>
      </c>
      <c r="R83" s="24">
        <v>-2.4529981375962961E-2</v>
      </c>
      <c r="S83" s="24">
        <v>0</v>
      </c>
      <c r="T83" s="24">
        <v>0</v>
      </c>
      <c r="U83" s="24">
        <v>0</v>
      </c>
      <c r="V83" s="24">
        <v>0</v>
      </c>
      <c r="W83" s="24">
        <v>0</v>
      </c>
      <c r="X83" s="24">
        <v>0</v>
      </c>
      <c r="Y83" s="24">
        <v>0</v>
      </c>
      <c r="Z83" s="24">
        <v>0</v>
      </c>
      <c r="AA83" s="24">
        <v>170.41460192389786</v>
      </c>
      <c r="AB83" s="24">
        <v>-170.41460192389786</v>
      </c>
      <c r="AC83" s="24">
        <v>0</v>
      </c>
      <c r="AD83" s="24">
        <v>0</v>
      </c>
      <c r="AE83" s="24">
        <v>-170.41460192389786</v>
      </c>
      <c r="AF83" s="24">
        <v>0</v>
      </c>
      <c r="AG83" s="24">
        <v>2.4529981375962961E-2</v>
      </c>
      <c r="AH83" s="24">
        <v>-2.4529981375962961E-2</v>
      </c>
      <c r="AI83" s="24">
        <v>0</v>
      </c>
      <c r="AJ83" s="24">
        <v>0</v>
      </c>
      <c r="AK83" s="24">
        <v>0</v>
      </c>
      <c r="AL83" s="24">
        <v>0</v>
      </c>
      <c r="AM83" s="24">
        <v>0</v>
      </c>
      <c r="AN83" s="24">
        <v>0</v>
      </c>
      <c r="AO83" s="24">
        <v>0</v>
      </c>
      <c r="AP83" s="24">
        <v>0</v>
      </c>
      <c r="AQ83" s="24">
        <v>170.41460192389786</v>
      </c>
      <c r="AR83" s="24">
        <v>-170.41460192389786</v>
      </c>
      <c r="AS83" s="24">
        <v>0</v>
      </c>
      <c r="AT83" s="24">
        <v>0</v>
      </c>
      <c r="AU83" s="24">
        <v>-170.41460192389786</v>
      </c>
      <c r="AV83" s="24">
        <v>0</v>
      </c>
      <c r="AW83" s="24">
        <v>0</v>
      </c>
      <c r="AX83" s="24">
        <v>0</v>
      </c>
      <c r="AY83" s="24">
        <v>0</v>
      </c>
      <c r="AZ83" s="24">
        <v>0</v>
      </c>
      <c r="BA83" s="24">
        <v>0</v>
      </c>
      <c r="BB83" s="24">
        <v>-2.4529981375962961E-2</v>
      </c>
      <c r="BC83" s="24">
        <v>0</v>
      </c>
      <c r="BD83" s="24">
        <v>-2.4529981375962961E-2</v>
      </c>
      <c r="BE83" s="24">
        <v>0</v>
      </c>
      <c r="BF83" s="24">
        <v>0</v>
      </c>
      <c r="BG83" s="24">
        <v>0</v>
      </c>
      <c r="BH83" s="24">
        <v>0</v>
      </c>
      <c r="BI83" s="24">
        <v>0</v>
      </c>
      <c r="BJ83" s="24">
        <v>0</v>
      </c>
      <c r="BK83" s="24">
        <v>0</v>
      </c>
      <c r="BL83" s="24">
        <v>0</v>
      </c>
    </row>
    <row r="84" spans="1:64" x14ac:dyDescent="0.25">
      <c r="A84" t="s">
        <v>5120</v>
      </c>
      <c r="B84">
        <v>83</v>
      </c>
      <c r="C84">
        <v>4</v>
      </c>
      <c r="D84">
        <v>7</v>
      </c>
      <c r="E84" s="24">
        <v>0</v>
      </c>
      <c r="F84" s="24">
        <v>0</v>
      </c>
      <c r="G84" s="24">
        <v>0</v>
      </c>
      <c r="H84" s="24">
        <v>0</v>
      </c>
      <c r="I84" s="24">
        <v>0</v>
      </c>
      <c r="J84" s="24">
        <v>0</v>
      </c>
      <c r="K84" s="24">
        <v>266.12700701877475</v>
      </c>
      <c r="L84" s="24">
        <v>-266.12700701877475</v>
      </c>
      <c r="M84" s="24">
        <v>0</v>
      </c>
      <c r="N84" s="24">
        <v>0</v>
      </c>
      <c r="O84" s="24">
        <v>-266.12700701877475</v>
      </c>
      <c r="P84" s="24">
        <v>0</v>
      </c>
      <c r="Q84" s="24">
        <v>1.782915928743023E-2</v>
      </c>
      <c r="R84" s="24">
        <v>-1.782915928743023E-2</v>
      </c>
      <c r="S84" s="24">
        <v>0</v>
      </c>
      <c r="T84" s="24">
        <v>0</v>
      </c>
      <c r="U84" s="24">
        <v>0</v>
      </c>
      <c r="V84" s="24">
        <v>0</v>
      </c>
      <c r="W84" s="24">
        <v>0</v>
      </c>
      <c r="X84" s="24">
        <v>0</v>
      </c>
      <c r="Y84" s="24">
        <v>0</v>
      </c>
      <c r="Z84" s="24">
        <v>0</v>
      </c>
      <c r="AA84" s="24">
        <v>133.06350350938737</v>
      </c>
      <c r="AB84" s="24">
        <v>-133.06350350938737</v>
      </c>
      <c r="AC84" s="24">
        <v>0</v>
      </c>
      <c r="AD84" s="24">
        <v>0</v>
      </c>
      <c r="AE84" s="24">
        <v>-133.06350350938737</v>
      </c>
      <c r="AF84" s="24">
        <v>0</v>
      </c>
      <c r="AG84" s="24">
        <v>1.782915928743023E-2</v>
      </c>
      <c r="AH84" s="24">
        <v>-1.782915928743023E-2</v>
      </c>
      <c r="AI84" s="24">
        <v>0</v>
      </c>
      <c r="AJ84" s="24">
        <v>0</v>
      </c>
      <c r="AK84" s="24">
        <v>0</v>
      </c>
      <c r="AL84" s="24">
        <v>0</v>
      </c>
      <c r="AM84" s="24">
        <v>0</v>
      </c>
      <c r="AN84" s="24">
        <v>0</v>
      </c>
      <c r="AO84" s="24">
        <v>0</v>
      </c>
      <c r="AP84" s="24">
        <v>0</v>
      </c>
      <c r="AQ84" s="24">
        <v>133.06350350938737</v>
      </c>
      <c r="AR84" s="24">
        <v>-133.06350350938737</v>
      </c>
      <c r="AS84" s="24">
        <v>0</v>
      </c>
      <c r="AT84" s="24">
        <v>0</v>
      </c>
      <c r="AU84" s="24">
        <v>-133.06350350938737</v>
      </c>
      <c r="AV84" s="24">
        <v>0</v>
      </c>
      <c r="AW84" s="24">
        <v>0</v>
      </c>
      <c r="AX84" s="24">
        <v>0</v>
      </c>
      <c r="AY84" s="24">
        <v>0</v>
      </c>
      <c r="AZ84" s="24">
        <v>0</v>
      </c>
      <c r="BA84" s="24">
        <v>0</v>
      </c>
      <c r="BB84" s="24">
        <v>-1.782915928743023E-2</v>
      </c>
      <c r="BC84" s="24">
        <v>0</v>
      </c>
      <c r="BD84" s="24">
        <v>-1.782915928743023E-2</v>
      </c>
      <c r="BE84" s="24">
        <v>0</v>
      </c>
      <c r="BF84" s="24">
        <v>0</v>
      </c>
      <c r="BG84" s="24">
        <v>0</v>
      </c>
      <c r="BH84" s="24">
        <v>0</v>
      </c>
      <c r="BI84" s="24">
        <v>0</v>
      </c>
      <c r="BJ84" s="24">
        <v>0</v>
      </c>
      <c r="BK84" s="24">
        <v>0</v>
      </c>
      <c r="BL84" s="24">
        <v>0</v>
      </c>
    </row>
    <row r="85" spans="1:64" x14ac:dyDescent="0.25">
      <c r="A85" t="s">
        <v>5120</v>
      </c>
      <c r="B85">
        <v>84</v>
      </c>
      <c r="C85">
        <v>4</v>
      </c>
      <c r="D85">
        <v>7</v>
      </c>
      <c r="E85" s="24">
        <v>0</v>
      </c>
      <c r="F85" s="24">
        <v>0</v>
      </c>
      <c r="G85" s="24">
        <v>0</v>
      </c>
      <c r="H85" s="24">
        <v>0</v>
      </c>
      <c r="I85" s="24">
        <v>0</v>
      </c>
      <c r="J85" s="24">
        <v>0</v>
      </c>
      <c r="K85" s="24">
        <v>208.25248493440449</v>
      </c>
      <c r="L85" s="24">
        <v>-208.25248493440449</v>
      </c>
      <c r="M85" s="24">
        <v>0</v>
      </c>
      <c r="N85" s="24">
        <v>0</v>
      </c>
      <c r="O85" s="24">
        <v>-208.25248493440449</v>
      </c>
      <c r="P85" s="24">
        <v>0</v>
      </c>
      <c r="Q85" s="24">
        <v>1.2995448055335146E-2</v>
      </c>
      <c r="R85" s="24">
        <v>-1.2995448055335146E-2</v>
      </c>
      <c r="S85" s="24">
        <v>0</v>
      </c>
      <c r="T85" s="24">
        <v>0</v>
      </c>
      <c r="U85" s="24">
        <v>0</v>
      </c>
      <c r="V85" s="24">
        <v>0</v>
      </c>
      <c r="W85" s="24">
        <v>0</v>
      </c>
      <c r="X85" s="24">
        <v>0</v>
      </c>
      <c r="Y85" s="24">
        <v>0</v>
      </c>
      <c r="Z85" s="24">
        <v>0</v>
      </c>
      <c r="AA85" s="24">
        <v>104.12624246720225</v>
      </c>
      <c r="AB85" s="24">
        <v>-104.12624246720225</v>
      </c>
      <c r="AC85" s="24">
        <v>0</v>
      </c>
      <c r="AD85" s="24">
        <v>0</v>
      </c>
      <c r="AE85" s="24">
        <v>-104.12624246720225</v>
      </c>
      <c r="AF85" s="24">
        <v>0</v>
      </c>
      <c r="AG85" s="24">
        <v>1.2995448055335146E-2</v>
      </c>
      <c r="AH85" s="24">
        <v>-1.2995448055335146E-2</v>
      </c>
      <c r="AI85" s="24">
        <v>0</v>
      </c>
      <c r="AJ85" s="24">
        <v>0</v>
      </c>
      <c r="AK85" s="24">
        <v>0</v>
      </c>
      <c r="AL85" s="24">
        <v>0</v>
      </c>
      <c r="AM85" s="24">
        <v>0</v>
      </c>
      <c r="AN85" s="24">
        <v>0</v>
      </c>
      <c r="AO85" s="24">
        <v>0</v>
      </c>
      <c r="AP85" s="24">
        <v>0</v>
      </c>
      <c r="AQ85" s="24">
        <v>104.12624246720225</v>
      </c>
      <c r="AR85" s="24">
        <v>-104.12624246720225</v>
      </c>
      <c r="AS85" s="24">
        <v>0</v>
      </c>
      <c r="AT85" s="24">
        <v>0</v>
      </c>
      <c r="AU85" s="24">
        <v>-104.12624246720225</v>
      </c>
      <c r="AV85" s="24">
        <v>0</v>
      </c>
      <c r="AW85" s="24">
        <v>0</v>
      </c>
      <c r="AX85" s="24">
        <v>0</v>
      </c>
      <c r="AY85" s="24">
        <v>0</v>
      </c>
      <c r="AZ85" s="24">
        <v>0</v>
      </c>
      <c r="BA85" s="24">
        <v>0</v>
      </c>
      <c r="BB85" s="24">
        <v>-1.2995448055335146E-2</v>
      </c>
      <c r="BC85" s="24">
        <v>0</v>
      </c>
      <c r="BD85" s="24">
        <v>-1.2995448055335146E-2</v>
      </c>
      <c r="BE85" s="24">
        <v>0</v>
      </c>
      <c r="BF85" s="24">
        <v>0</v>
      </c>
      <c r="BG85" s="24">
        <v>0</v>
      </c>
      <c r="BH85" s="24">
        <v>0</v>
      </c>
      <c r="BI85" s="24">
        <v>0</v>
      </c>
      <c r="BJ85" s="24">
        <v>0</v>
      </c>
      <c r="BK85" s="24">
        <v>0</v>
      </c>
      <c r="BL85" s="24">
        <v>0</v>
      </c>
    </row>
    <row r="86" spans="1:64" x14ac:dyDescent="0.25">
      <c r="A86" t="s">
        <v>5120</v>
      </c>
      <c r="B86">
        <v>85</v>
      </c>
      <c r="C86">
        <v>1</v>
      </c>
      <c r="D86">
        <v>8</v>
      </c>
      <c r="E86" s="24">
        <v>0</v>
      </c>
      <c r="F86" s="24">
        <v>0</v>
      </c>
      <c r="G86" s="24">
        <v>0</v>
      </c>
      <c r="H86" s="24">
        <v>0</v>
      </c>
      <c r="I86" s="24">
        <v>0</v>
      </c>
      <c r="J86" s="24">
        <v>0</v>
      </c>
      <c r="K86" s="24">
        <v>163.30227436311543</v>
      </c>
      <c r="L86" s="24">
        <v>-163.30227436311543</v>
      </c>
      <c r="M86" s="24">
        <v>0</v>
      </c>
      <c r="N86" s="24">
        <v>0</v>
      </c>
      <c r="O86" s="24">
        <v>-163.30227436311543</v>
      </c>
      <c r="P86" s="24">
        <v>0</v>
      </c>
      <c r="Q86" s="24">
        <v>9.4976429199959966E-3</v>
      </c>
      <c r="R86" s="24">
        <v>-9.4976429199959966E-3</v>
      </c>
      <c r="S86" s="24">
        <v>0</v>
      </c>
      <c r="T86" s="24">
        <v>0</v>
      </c>
      <c r="U86" s="24">
        <v>0</v>
      </c>
      <c r="V86" s="24">
        <v>0</v>
      </c>
      <c r="W86" s="24">
        <v>0</v>
      </c>
      <c r="X86" s="24">
        <v>0</v>
      </c>
      <c r="Y86" s="24">
        <v>0</v>
      </c>
      <c r="Z86" s="24">
        <v>0</v>
      </c>
      <c r="AA86" s="24">
        <v>81.651137181557715</v>
      </c>
      <c r="AB86" s="24">
        <v>-81.651137181557715</v>
      </c>
      <c r="AC86" s="24">
        <v>0</v>
      </c>
      <c r="AD86" s="24">
        <v>0</v>
      </c>
      <c r="AE86" s="24">
        <v>-81.651137181557715</v>
      </c>
      <c r="AF86" s="24">
        <v>0</v>
      </c>
      <c r="AG86" s="24">
        <v>9.4976429199959966E-3</v>
      </c>
      <c r="AH86" s="24">
        <v>-9.4976429199959966E-3</v>
      </c>
      <c r="AI86" s="24">
        <v>0</v>
      </c>
      <c r="AJ86" s="24">
        <v>0</v>
      </c>
      <c r="AK86" s="24">
        <v>0</v>
      </c>
      <c r="AL86" s="24">
        <v>0</v>
      </c>
      <c r="AM86" s="24">
        <v>0</v>
      </c>
      <c r="AN86" s="24">
        <v>0</v>
      </c>
      <c r="AO86" s="24">
        <v>0</v>
      </c>
      <c r="AP86" s="24">
        <v>0</v>
      </c>
      <c r="AQ86" s="24">
        <v>81.651137181557715</v>
      </c>
      <c r="AR86" s="24">
        <v>-81.651137181557715</v>
      </c>
      <c r="AS86" s="24">
        <v>0</v>
      </c>
      <c r="AT86" s="24">
        <v>0</v>
      </c>
      <c r="AU86" s="24">
        <v>-81.651137181557715</v>
      </c>
      <c r="AV86" s="24">
        <v>0</v>
      </c>
      <c r="AW86" s="24">
        <v>0</v>
      </c>
      <c r="AX86" s="24">
        <v>0</v>
      </c>
      <c r="AY86" s="24">
        <v>0</v>
      </c>
      <c r="AZ86" s="24">
        <v>0</v>
      </c>
      <c r="BA86" s="24">
        <v>0</v>
      </c>
      <c r="BB86" s="24">
        <v>-9.4976429199959966E-3</v>
      </c>
      <c r="BC86" s="24">
        <v>0</v>
      </c>
      <c r="BD86" s="24">
        <v>-9.4976429199959966E-3</v>
      </c>
      <c r="BE86" s="24">
        <v>0</v>
      </c>
      <c r="BF86" s="24">
        <v>0</v>
      </c>
      <c r="BG86" s="24">
        <v>0</v>
      </c>
      <c r="BH86" s="24">
        <v>0</v>
      </c>
      <c r="BI86" s="24">
        <v>0</v>
      </c>
      <c r="BJ86" s="24">
        <v>0</v>
      </c>
      <c r="BK86" s="24">
        <v>0</v>
      </c>
      <c r="BL86" s="24">
        <v>0</v>
      </c>
    </row>
    <row r="87" spans="1:64" x14ac:dyDescent="0.25">
      <c r="A87" t="s">
        <v>5120</v>
      </c>
      <c r="B87">
        <v>86</v>
      </c>
      <c r="C87">
        <v>1</v>
      </c>
      <c r="D87">
        <v>8</v>
      </c>
      <c r="E87" s="24">
        <v>0</v>
      </c>
      <c r="F87" s="24">
        <v>0</v>
      </c>
      <c r="G87" s="24">
        <v>0</v>
      </c>
      <c r="H87" s="24">
        <v>0</v>
      </c>
      <c r="I87" s="24">
        <v>0</v>
      </c>
      <c r="J87" s="24">
        <v>0</v>
      </c>
      <c r="K87" s="24">
        <v>128.30722399055958</v>
      </c>
      <c r="L87" s="24">
        <v>-128.30722399055958</v>
      </c>
      <c r="M87" s="24">
        <v>0</v>
      </c>
      <c r="N87" s="24">
        <v>0</v>
      </c>
      <c r="O87" s="24">
        <v>-128.30722399055958</v>
      </c>
      <c r="P87" s="24">
        <v>0</v>
      </c>
      <c r="Q87" s="24">
        <v>6.9590132534358418E-3</v>
      </c>
      <c r="R87" s="24">
        <v>-6.9590132534358418E-3</v>
      </c>
      <c r="S87" s="24">
        <v>0</v>
      </c>
      <c r="T87" s="24">
        <v>0</v>
      </c>
      <c r="U87" s="24">
        <v>0</v>
      </c>
      <c r="V87" s="24">
        <v>0</v>
      </c>
      <c r="W87" s="24">
        <v>0</v>
      </c>
      <c r="X87" s="24">
        <v>0</v>
      </c>
      <c r="Y87" s="24">
        <v>0</v>
      </c>
      <c r="Z87" s="24">
        <v>0</v>
      </c>
      <c r="AA87" s="24">
        <v>64.153611995279789</v>
      </c>
      <c r="AB87" s="24">
        <v>-64.153611995279789</v>
      </c>
      <c r="AC87" s="24">
        <v>0</v>
      </c>
      <c r="AD87" s="24">
        <v>0</v>
      </c>
      <c r="AE87" s="24">
        <v>-64.153611995279789</v>
      </c>
      <c r="AF87" s="24">
        <v>0</v>
      </c>
      <c r="AG87" s="24">
        <v>6.9590132534358418E-3</v>
      </c>
      <c r="AH87" s="24">
        <v>-6.9590132534358418E-3</v>
      </c>
      <c r="AI87" s="24">
        <v>0</v>
      </c>
      <c r="AJ87" s="24">
        <v>0</v>
      </c>
      <c r="AK87" s="24">
        <v>0</v>
      </c>
      <c r="AL87" s="24">
        <v>0</v>
      </c>
      <c r="AM87" s="24">
        <v>0</v>
      </c>
      <c r="AN87" s="24">
        <v>0</v>
      </c>
      <c r="AO87" s="24">
        <v>0</v>
      </c>
      <c r="AP87" s="24">
        <v>0</v>
      </c>
      <c r="AQ87" s="24">
        <v>64.153611995279789</v>
      </c>
      <c r="AR87" s="24">
        <v>-64.153611995279789</v>
      </c>
      <c r="AS87" s="24">
        <v>0</v>
      </c>
      <c r="AT87" s="24">
        <v>0</v>
      </c>
      <c r="AU87" s="24">
        <v>-64.153611995279789</v>
      </c>
      <c r="AV87" s="24">
        <v>0</v>
      </c>
      <c r="AW87" s="24">
        <v>0</v>
      </c>
      <c r="AX87" s="24">
        <v>0</v>
      </c>
      <c r="AY87" s="24">
        <v>0</v>
      </c>
      <c r="AZ87" s="24">
        <v>0</v>
      </c>
      <c r="BA87" s="24">
        <v>0</v>
      </c>
      <c r="BB87" s="24">
        <v>-6.9590132534358418E-3</v>
      </c>
      <c r="BC87" s="24">
        <v>0</v>
      </c>
      <c r="BD87" s="24">
        <v>-6.9590132534358418E-3</v>
      </c>
      <c r="BE87" s="24">
        <v>0</v>
      </c>
      <c r="BF87" s="24">
        <v>0</v>
      </c>
      <c r="BG87" s="24">
        <v>0</v>
      </c>
      <c r="BH87" s="24">
        <v>0</v>
      </c>
      <c r="BI87" s="24">
        <v>0</v>
      </c>
      <c r="BJ87" s="24">
        <v>0</v>
      </c>
      <c r="BK87" s="24">
        <v>0</v>
      </c>
      <c r="BL87" s="24">
        <v>0</v>
      </c>
    </row>
    <row r="88" spans="1:64" x14ac:dyDescent="0.25">
      <c r="A88" t="s">
        <v>5120</v>
      </c>
      <c r="B88">
        <v>87</v>
      </c>
      <c r="C88">
        <v>1</v>
      </c>
      <c r="D88">
        <v>8</v>
      </c>
      <c r="E88" s="24">
        <v>0</v>
      </c>
      <c r="F88" s="24">
        <v>0</v>
      </c>
      <c r="G88" s="24">
        <v>0</v>
      </c>
      <c r="H88" s="24">
        <v>0</v>
      </c>
      <c r="I88" s="24">
        <v>0</v>
      </c>
      <c r="J88" s="24">
        <v>0</v>
      </c>
      <c r="K88" s="24">
        <v>101.0012250430882</v>
      </c>
      <c r="L88" s="24">
        <v>-101.0012250430882</v>
      </c>
      <c r="M88" s="24">
        <v>0</v>
      </c>
      <c r="N88" s="24">
        <v>0</v>
      </c>
      <c r="O88" s="24">
        <v>-101.0012250430882</v>
      </c>
      <c r="P88" s="24">
        <v>0</v>
      </c>
      <c r="Q88" s="24">
        <v>5.1113392328261398E-3</v>
      </c>
      <c r="R88" s="24">
        <v>-5.1113392328261398E-3</v>
      </c>
      <c r="S88" s="24">
        <v>0</v>
      </c>
      <c r="T88" s="24">
        <v>0</v>
      </c>
      <c r="U88" s="24">
        <v>0</v>
      </c>
      <c r="V88" s="24">
        <v>0</v>
      </c>
      <c r="W88" s="24">
        <v>0</v>
      </c>
      <c r="X88" s="24">
        <v>0</v>
      </c>
      <c r="Y88" s="24">
        <v>0</v>
      </c>
      <c r="Z88" s="24">
        <v>0</v>
      </c>
      <c r="AA88" s="24">
        <v>50.500612521544099</v>
      </c>
      <c r="AB88" s="24">
        <v>-50.500612521544099</v>
      </c>
      <c r="AC88" s="24">
        <v>0</v>
      </c>
      <c r="AD88" s="24">
        <v>0</v>
      </c>
      <c r="AE88" s="24">
        <v>-50.500612521544099</v>
      </c>
      <c r="AF88" s="24">
        <v>0</v>
      </c>
      <c r="AG88" s="24">
        <v>5.1113392328261398E-3</v>
      </c>
      <c r="AH88" s="24">
        <v>-5.1113392328261398E-3</v>
      </c>
      <c r="AI88" s="24">
        <v>0</v>
      </c>
      <c r="AJ88" s="24">
        <v>0</v>
      </c>
      <c r="AK88" s="24">
        <v>0</v>
      </c>
      <c r="AL88" s="24">
        <v>0</v>
      </c>
      <c r="AM88" s="24">
        <v>0</v>
      </c>
      <c r="AN88" s="24">
        <v>0</v>
      </c>
      <c r="AO88" s="24">
        <v>0</v>
      </c>
      <c r="AP88" s="24">
        <v>0</v>
      </c>
      <c r="AQ88" s="24">
        <v>50.500612521544099</v>
      </c>
      <c r="AR88" s="24">
        <v>-50.500612521544099</v>
      </c>
      <c r="AS88" s="24">
        <v>0</v>
      </c>
      <c r="AT88" s="24">
        <v>0</v>
      </c>
      <c r="AU88" s="24">
        <v>-50.500612521544099</v>
      </c>
      <c r="AV88" s="24">
        <v>0</v>
      </c>
      <c r="AW88" s="24">
        <v>0</v>
      </c>
      <c r="AX88" s="24">
        <v>0</v>
      </c>
      <c r="AY88" s="24">
        <v>0</v>
      </c>
      <c r="AZ88" s="24">
        <v>0</v>
      </c>
      <c r="BA88" s="24">
        <v>0</v>
      </c>
      <c r="BB88" s="24">
        <v>-5.1113392328261398E-3</v>
      </c>
      <c r="BC88" s="24">
        <v>0</v>
      </c>
      <c r="BD88" s="24">
        <v>-5.1113392328261398E-3</v>
      </c>
      <c r="BE88" s="24">
        <v>0</v>
      </c>
      <c r="BF88" s="24">
        <v>0</v>
      </c>
      <c r="BG88" s="24">
        <v>0</v>
      </c>
      <c r="BH88" s="24">
        <v>0</v>
      </c>
      <c r="BI88" s="24">
        <v>0</v>
      </c>
      <c r="BJ88" s="24">
        <v>0</v>
      </c>
      <c r="BK88" s="24">
        <v>0</v>
      </c>
      <c r="BL88" s="24">
        <v>0</v>
      </c>
    </row>
    <row r="89" spans="1:64" x14ac:dyDescent="0.25">
      <c r="A89" t="s">
        <v>5120</v>
      </c>
      <c r="B89">
        <v>88</v>
      </c>
      <c r="C89">
        <v>2</v>
      </c>
      <c r="D89">
        <v>8</v>
      </c>
      <c r="E89" s="24">
        <v>0</v>
      </c>
      <c r="F89" s="24">
        <v>0</v>
      </c>
      <c r="G89" s="24">
        <v>0</v>
      </c>
      <c r="H89" s="24">
        <v>0</v>
      </c>
      <c r="I89" s="24">
        <v>0</v>
      </c>
      <c r="J89" s="24">
        <v>0</v>
      </c>
      <c r="K89" s="24">
        <v>79.649303684011102</v>
      </c>
      <c r="L89" s="24">
        <v>-79.649303684011102</v>
      </c>
      <c r="M89" s="24">
        <v>0</v>
      </c>
      <c r="N89" s="24">
        <v>0</v>
      </c>
      <c r="O89" s="24">
        <v>-79.649303684011102</v>
      </c>
      <c r="P89" s="24">
        <v>0</v>
      </c>
      <c r="Q89" s="24">
        <v>3.762956972423126E-3</v>
      </c>
      <c r="R89" s="24">
        <v>-3.762956972423126E-3</v>
      </c>
      <c r="S89" s="24">
        <v>0</v>
      </c>
      <c r="T89" s="24">
        <v>0</v>
      </c>
      <c r="U89" s="24">
        <v>0</v>
      </c>
      <c r="V89" s="24">
        <v>0</v>
      </c>
      <c r="W89" s="24">
        <v>0</v>
      </c>
      <c r="X89" s="24">
        <v>0</v>
      </c>
      <c r="Y89" s="24">
        <v>0</v>
      </c>
      <c r="Z89" s="24">
        <v>0</v>
      </c>
      <c r="AA89" s="24">
        <v>39.824651842005551</v>
      </c>
      <c r="AB89" s="24">
        <v>-39.824651842005551</v>
      </c>
      <c r="AC89" s="24">
        <v>0</v>
      </c>
      <c r="AD89" s="24">
        <v>0</v>
      </c>
      <c r="AE89" s="24">
        <v>-39.824651842005551</v>
      </c>
      <c r="AF89" s="24">
        <v>0</v>
      </c>
      <c r="AG89" s="24">
        <v>3.762956972423126E-3</v>
      </c>
      <c r="AH89" s="24">
        <v>-3.762956972423126E-3</v>
      </c>
      <c r="AI89" s="24">
        <v>0</v>
      </c>
      <c r="AJ89" s="24">
        <v>0</v>
      </c>
      <c r="AK89" s="24">
        <v>0</v>
      </c>
      <c r="AL89" s="24">
        <v>0</v>
      </c>
      <c r="AM89" s="24">
        <v>0</v>
      </c>
      <c r="AN89" s="24">
        <v>0</v>
      </c>
      <c r="AO89" s="24">
        <v>0</v>
      </c>
      <c r="AP89" s="24">
        <v>0</v>
      </c>
      <c r="AQ89" s="24">
        <v>39.824651842005551</v>
      </c>
      <c r="AR89" s="24">
        <v>-39.824651842005551</v>
      </c>
      <c r="AS89" s="24">
        <v>0</v>
      </c>
      <c r="AT89" s="24">
        <v>0</v>
      </c>
      <c r="AU89" s="24">
        <v>-39.824651842005551</v>
      </c>
      <c r="AV89" s="24">
        <v>0</v>
      </c>
      <c r="AW89" s="24">
        <v>0</v>
      </c>
      <c r="AX89" s="24">
        <v>0</v>
      </c>
      <c r="AY89" s="24">
        <v>0</v>
      </c>
      <c r="AZ89" s="24">
        <v>0</v>
      </c>
      <c r="BA89" s="24">
        <v>0</v>
      </c>
      <c r="BB89" s="24">
        <v>-3.762956972423126E-3</v>
      </c>
      <c r="BC89" s="24">
        <v>0</v>
      </c>
      <c r="BD89" s="24">
        <v>-3.762956972423126E-3</v>
      </c>
      <c r="BE89" s="24">
        <v>0</v>
      </c>
      <c r="BF89" s="24">
        <v>0</v>
      </c>
      <c r="BG89" s="24">
        <v>0</v>
      </c>
      <c r="BH89" s="24">
        <v>0</v>
      </c>
      <c r="BI89" s="24">
        <v>0</v>
      </c>
      <c r="BJ89" s="24">
        <v>0</v>
      </c>
      <c r="BK89" s="24">
        <v>0</v>
      </c>
      <c r="BL89" s="24">
        <v>0</v>
      </c>
    </row>
    <row r="90" spans="1:64" x14ac:dyDescent="0.25">
      <c r="A90" t="s">
        <v>5120</v>
      </c>
      <c r="B90">
        <v>89</v>
      </c>
      <c r="C90">
        <v>2</v>
      </c>
      <c r="D90">
        <v>8</v>
      </c>
      <c r="E90" s="24">
        <v>0</v>
      </c>
      <c r="F90" s="24">
        <v>0</v>
      </c>
      <c r="G90" s="24">
        <v>0</v>
      </c>
      <c r="H90" s="24">
        <v>0</v>
      </c>
      <c r="I90" s="24">
        <v>0</v>
      </c>
      <c r="J90" s="24">
        <v>0</v>
      </c>
      <c r="K90" s="24">
        <v>62.919205501675606</v>
      </c>
      <c r="L90" s="24">
        <v>-62.919205501675606</v>
      </c>
      <c r="M90" s="24">
        <v>0</v>
      </c>
      <c r="N90" s="24">
        <v>0</v>
      </c>
      <c r="O90" s="24">
        <v>-62.919205501675606</v>
      </c>
      <c r="P90" s="24">
        <v>0</v>
      </c>
      <c r="Q90" s="24">
        <v>2.7764343458329677E-3</v>
      </c>
      <c r="R90" s="24">
        <v>-2.7764343458329677E-3</v>
      </c>
      <c r="S90" s="24">
        <v>0</v>
      </c>
      <c r="T90" s="24">
        <v>0</v>
      </c>
      <c r="U90" s="24">
        <v>0</v>
      </c>
      <c r="V90" s="24">
        <v>0</v>
      </c>
      <c r="W90" s="24">
        <v>0</v>
      </c>
      <c r="X90" s="24">
        <v>0</v>
      </c>
      <c r="Y90" s="24">
        <v>0</v>
      </c>
      <c r="Z90" s="24">
        <v>0</v>
      </c>
      <c r="AA90" s="24">
        <v>31.459602750837803</v>
      </c>
      <c r="AB90" s="24">
        <v>-31.459602750837803</v>
      </c>
      <c r="AC90" s="24">
        <v>0</v>
      </c>
      <c r="AD90" s="24">
        <v>0</v>
      </c>
      <c r="AE90" s="24">
        <v>-31.459602750837803</v>
      </c>
      <c r="AF90" s="24">
        <v>0</v>
      </c>
      <c r="AG90" s="24">
        <v>2.7764343458329677E-3</v>
      </c>
      <c r="AH90" s="24">
        <v>-2.7764343458329677E-3</v>
      </c>
      <c r="AI90" s="24">
        <v>0</v>
      </c>
      <c r="AJ90" s="24">
        <v>0</v>
      </c>
      <c r="AK90" s="24">
        <v>0</v>
      </c>
      <c r="AL90" s="24">
        <v>0</v>
      </c>
      <c r="AM90" s="24">
        <v>0</v>
      </c>
      <c r="AN90" s="24">
        <v>0</v>
      </c>
      <c r="AO90" s="24">
        <v>0</v>
      </c>
      <c r="AP90" s="24">
        <v>0</v>
      </c>
      <c r="AQ90" s="24">
        <v>31.459602750837803</v>
      </c>
      <c r="AR90" s="24">
        <v>-31.459602750837803</v>
      </c>
      <c r="AS90" s="24">
        <v>0</v>
      </c>
      <c r="AT90" s="24">
        <v>0</v>
      </c>
      <c r="AU90" s="24">
        <v>-31.459602750837803</v>
      </c>
      <c r="AV90" s="24">
        <v>0</v>
      </c>
      <c r="AW90" s="24">
        <v>0</v>
      </c>
      <c r="AX90" s="24">
        <v>0</v>
      </c>
      <c r="AY90" s="24">
        <v>0</v>
      </c>
      <c r="AZ90" s="24">
        <v>0</v>
      </c>
      <c r="BA90" s="24">
        <v>0</v>
      </c>
      <c r="BB90" s="24">
        <v>-2.7764343458329677E-3</v>
      </c>
      <c r="BC90" s="24">
        <v>0</v>
      </c>
      <c r="BD90" s="24">
        <v>-2.7764343458329677E-3</v>
      </c>
      <c r="BE90" s="24">
        <v>0</v>
      </c>
      <c r="BF90" s="24">
        <v>0</v>
      </c>
      <c r="BG90" s="24">
        <v>0</v>
      </c>
      <c r="BH90" s="24">
        <v>0</v>
      </c>
      <c r="BI90" s="24">
        <v>0</v>
      </c>
      <c r="BJ90" s="24">
        <v>0</v>
      </c>
      <c r="BK90" s="24">
        <v>0</v>
      </c>
      <c r="BL90" s="24">
        <v>0</v>
      </c>
    </row>
    <row r="91" spans="1:64" x14ac:dyDescent="0.25">
      <c r="A91" t="s">
        <v>5120</v>
      </c>
      <c r="B91">
        <v>90</v>
      </c>
      <c r="C91">
        <v>2</v>
      </c>
      <c r="D91">
        <v>8</v>
      </c>
      <c r="E91" s="24">
        <v>0</v>
      </c>
      <c r="F91" s="24">
        <v>0</v>
      </c>
      <c r="G91" s="24">
        <v>0</v>
      </c>
      <c r="H91" s="24">
        <v>0</v>
      </c>
      <c r="I91" s="24">
        <v>0</v>
      </c>
      <c r="J91" s="24">
        <v>0</v>
      </c>
      <c r="K91" s="24">
        <v>49.785066140815616</v>
      </c>
      <c r="L91" s="24">
        <v>-49.785066140815616</v>
      </c>
      <c r="M91" s="24">
        <v>0</v>
      </c>
      <c r="N91" s="24">
        <v>0</v>
      </c>
      <c r="O91" s="24">
        <v>-49.785066140815616</v>
      </c>
      <c r="P91" s="24">
        <v>0</v>
      </c>
      <c r="Q91" s="24">
        <v>2.0529041130430414E-3</v>
      </c>
      <c r="R91" s="24">
        <v>-2.0529041130430414E-3</v>
      </c>
      <c r="S91" s="24">
        <v>0</v>
      </c>
      <c r="T91" s="24">
        <v>0</v>
      </c>
      <c r="U91" s="24">
        <v>0</v>
      </c>
      <c r="V91" s="24">
        <v>0</v>
      </c>
      <c r="W91" s="24">
        <v>0</v>
      </c>
      <c r="X91" s="24">
        <v>0</v>
      </c>
      <c r="Y91" s="24">
        <v>0</v>
      </c>
      <c r="Z91" s="24">
        <v>0</v>
      </c>
      <c r="AA91" s="24">
        <v>24.892533070407808</v>
      </c>
      <c r="AB91" s="24">
        <v>-24.892533070407808</v>
      </c>
      <c r="AC91" s="24">
        <v>0</v>
      </c>
      <c r="AD91" s="24">
        <v>0</v>
      </c>
      <c r="AE91" s="24">
        <v>-24.892533070407808</v>
      </c>
      <c r="AF91" s="24">
        <v>0</v>
      </c>
      <c r="AG91" s="24">
        <v>2.0529041130430414E-3</v>
      </c>
      <c r="AH91" s="24">
        <v>-2.0529041130430414E-3</v>
      </c>
      <c r="AI91" s="24">
        <v>0</v>
      </c>
      <c r="AJ91" s="24">
        <v>0</v>
      </c>
      <c r="AK91" s="24">
        <v>0</v>
      </c>
      <c r="AL91" s="24">
        <v>0</v>
      </c>
      <c r="AM91" s="24">
        <v>0</v>
      </c>
      <c r="AN91" s="24">
        <v>0</v>
      </c>
      <c r="AO91" s="24">
        <v>0</v>
      </c>
      <c r="AP91" s="24">
        <v>0</v>
      </c>
      <c r="AQ91" s="24">
        <v>24.892533070407808</v>
      </c>
      <c r="AR91" s="24">
        <v>-24.892533070407808</v>
      </c>
      <c r="AS91" s="24">
        <v>0</v>
      </c>
      <c r="AT91" s="24">
        <v>0</v>
      </c>
      <c r="AU91" s="24">
        <v>-24.892533070407808</v>
      </c>
      <c r="AV91" s="24">
        <v>0</v>
      </c>
      <c r="AW91" s="24">
        <v>0</v>
      </c>
      <c r="AX91" s="24">
        <v>0</v>
      </c>
      <c r="AY91" s="24">
        <v>0</v>
      </c>
      <c r="AZ91" s="24">
        <v>0</v>
      </c>
      <c r="BA91" s="24">
        <v>0</v>
      </c>
      <c r="BB91" s="24">
        <v>-2.0529041130430414E-3</v>
      </c>
      <c r="BC91" s="24">
        <v>0</v>
      </c>
      <c r="BD91" s="24">
        <v>-2.0529041130430414E-3</v>
      </c>
      <c r="BE91" s="24">
        <v>0</v>
      </c>
      <c r="BF91" s="24">
        <v>0</v>
      </c>
      <c r="BG91" s="24">
        <v>0</v>
      </c>
      <c r="BH91" s="24">
        <v>0</v>
      </c>
      <c r="BI91" s="24">
        <v>0</v>
      </c>
      <c r="BJ91" s="24">
        <v>0</v>
      </c>
      <c r="BK91" s="24">
        <v>0</v>
      </c>
      <c r="BL91" s="24">
        <v>0</v>
      </c>
    </row>
    <row r="92" spans="1:64" x14ac:dyDescent="0.25">
      <c r="A92" t="s">
        <v>5120</v>
      </c>
      <c r="B92">
        <v>91</v>
      </c>
      <c r="C92">
        <v>3</v>
      </c>
      <c r="D92">
        <v>8</v>
      </c>
      <c r="E92" s="24">
        <v>0</v>
      </c>
      <c r="F92" s="24">
        <v>0</v>
      </c>
      <c r="G92" s="24">
        <v>0</v>
      </c>
      <c r="H92" s="24">
        <v>0</v>
      </c>
      <c r="I92" s="24">
        <v>0</v>
      </c>
      <c r="J92" s="24">
        <v>0</v>
      </c>
      <c r="K92" s="24">
        <v>39.454868033528328</v>
      </c>
      <c r="L92" s="24">
        <v>-39.454868033528328</v>
      </c>
      <c r="M92" s="24">
        <v>0</v>
      </c>
      <c r="N92" s="24">
        <v>0</v>
      </c>
      <c r="O92" s="24">
        <v>-39.454868033528328</v>
      </c>
      <c r="P92" s="24">
        <v>0</v>
      </c>
      <c r="Q92" s="24">
        <v>1.5210221290544723E-3</v>
      </c>
      <c r="R92" s="24">
        <v>-1.5210221290544723E-3</v>
      </c>
      <c r="S92" s="24">
        <v>0</v>
      </c>
      <c r="T92" s="24">
        <v>0</v>
      </c>
      <c r="U92" s="24">
        <v>0</v>
      </c>
      <c r="V92" s="24">
        <v>0</v>
      </c>
      <c r="W92" s="24">
        <v>0</v>
      </c>
      <c r="X92" s="24">
        <v>0</v>
      </c>
      <c r="Y92" s="24">
        <v>0</v>
      </c>
      <c r="Z92" s="24">
        <v>0</v>
      </c>
      <c r="AA92" s="24">
        <v>19.727434016764164</v>
      </c>
      <c r="AB92" s="24">
        <v>-19.727434016764164</v>
      </c>
      <c r="AC92" s="24">
        <v>0</v>
      </c>
      <c r="AD92" s="24">
        <v>0</v>
      </c>
      <c r="AE92" s="24">
        <v>-19.727434016764164</v>
      </c>
      <c r="AF92" s="24">
        <v>0</v>
      </c>
      <c r="AG92" s="24">
        <v>1.5210221290544723E-3</v>
      </c>
      <c r="AH92" s="24">
        <v>-1.5210221290544723E-3</v>
      </c>
      <c r="AI92" s="24">
        <v>0</v>
      </c>
      <c r="AJ92" s="24">
        <v>0</v>
      </c>
      <c r="AK92" s="24">
        <v>0</v>
      </c>
      <c r="AL92" s="24">
        <v>0</v>
      </c>
      <c r="AM92" s="24">
        <v>0</v>
      </c>
      <c r="AN92" s="24">
        <v>0</v>
      </c>
      <c r="AO92" s="24">
        <v>0</v>
      </c>
      <c r="AP92" s="24">
        <v>0</v>
      </c>
      <c r="AQ92" s="24">
        <v>19.727434016764164</v>
      </c>
      <c r="AR92" s="24">
        <v>-19.727434016764164</v>
      </c>
      <c r="AS92" s="24">
        <v>0</v>
      </c>
      <c r="AT92" s="24">
        <v>0</v>
      </c>
      <c r="AU92" s="24">
        <v>-19.727434016764164</v>
      </c>
      <c r="AV92" s="24">
        <v>0</v>
      </c>
      <c r="AW92" s="24">
        <v>0</v>
      </c>
      <c r="AX92" s="24">
        <v>0</v>
      </c>
      <c r="AY92" s="24">
        <v>0</v>
      </c>
      <c r="AZ92" s="24">
        <v>0</v>
      </c>
      <c r="BA92" s="24">
        <v>0</v>
      </c>
      <c r="BB92" s="24">
        <v>-1.5210221290544723E-3</v>
      </c>
      <c r="BC92" s="24">
        <v>0</v>
      </c>
      <c r="BD92" s="24">
        <v>-1.5210221290544723E-3</v>
      </c>
      <c r="BE92" s="24">
        <v>0</v>
      </c>
      <c r="BF92" s="24">
        <v>0</v>
      </c>
      <c r="BG92" s="24">
        <v>0</v>
      </c>
      <c r="BH92" s="24">
        <v>0</v>
      </c>
      <c r="BI92" s="24">
        <v>0</v>
      </c>
      <c r="BJ92" s="24">
        <v>0</v>
      </c>
      <c r="BK92" s="24">
        <v>0</v>
      </c>
      <c r="BL92" s="24">
        <v>0</v>
      </c>
    </row>
    <row r="93" spans="1:64" x14ac:dyDescent="0.25">
      <c r="A93" t="s">
        <v>5120</v>
      </c>
      <c r="B93">
        <v>92</v>
      </c>
      <c r="C93">
        <v>3</v>
      </c>
      <c r="D93">
        <v>8</v>
      </c>
      <c r="E93" s="24">
        <v>0</v>
      </c>
      <c r="F93" s="24">
        <v>0</v>
      </c>
      <c r="G93" s="24">
        <v>0</v>
      </c>
      <c r="H93" s="24">
        <v>0</v>
      </c>
      <c r="I93" s="24">
        <v>0</v>
      </c>
      <c r="J93" s="24">
        <v>0</v>
      </c>
      <c r="K93" s="24">
        <v>31.315609710291028</v>
      </c>
      <c r="L93" s="24">
        <v>-31.315609710291028</v>
      </c>
      <c r="M93" s="24">
        <v>0</v>
      </c>
      <c r="N93" s="24">
        <v>0</v>
      </c>
      <c r="O93" s="24">
        <v>-31.315609710291028</v>
      </c>
      <c r="P93" s="24">
        <v>0</v>
      </c>
      <c r="Q93" s="24">
        <v>1.1291541277387296E-3</v>
      </c>
      <c r="R93" s="24">
        <v>-1.1291541277387296E-3</v>
      </c>
      <c r="S93" s="24">
        <v>0</v>
      </c>
      <c r="T93" s="24">
        <v>0</v>
      </c>
      <c r="U93" s="24">
        <v>0</v>
      </c>
      <c r="V93" s="24">
        <v>0</v>
      </c>
      <c r="W93" s="24">
        <v>0</v>
      </c>
      <c r="X93" s="24">
        <v>0</v>
      </c>
      <c r="Y93" s="24">
        <v>0</v>
      </c>
      <c r="Z93" s="24">
        <v>0</v>
      </c>
      <c r="AA93" s="24">
        <v>15.657804855145514</v>
      </c>
      <c r="AB93" s="24">
        <v>-15.657804855145514</v>
      </c>
      <c r="AC93" s="24">
        <v>0</v>
      </c>
      <c r="AD93" s="24">
        <v>0</v>
      </c>
      <c r="AE93" s="24">
        <v>-15.657804855145514</v>
      </c>
      <c r="AF93" s="24">
        <v>0</v>
      </c>
      <c r="AG93" s="24">
        <v>1.1291541277387296E-3</v>
      </c>
      <c r="AH93" s="24">
        <v>-1.1291541277387296E-3</v>
      </c>
      <c r="AI93" s="24">
        <v>0</v>
      </c>
      <c r="AJ93" s="24">
        <v>0</v>
      </c>
      <c r="AK93" s="24">
        <v>0</v>
      </c>
      <c r="AL93" s="24">
        <v>0</v>
      </c>
      <c r="AM93" s="24">
        <v>0</v>
      </c>
      <c r="AN93" s="24">
        <v>0</v>
      </c>
      <c r="AO93" s="24">
        <v>0</v>
      </c>
      <c r="AP93" s="24">
        <v>0</v>
      </c>
      <c r="AQ93" s="24">
        <v>15.657804855145514</v>
      </c>
      <c r="AR93" s="24">
        <v>-15.657804855145514</v>
      </c>
      <c r="AS93" s="24">
        <v>0</v>
      </c>
      <c r="AT93" s="24">
        <v>0</v>
      </c>
      <c r="AU93" s="24">
        <v>-15.657804855145514</v>
      </c>
      <c r="AV93" s="24">
        <v>0</v>
      </c>
      <c r="AW93" s="24">
        <v>0</v>
      </c>
      <c r="AX93" s="24">
        <v>0</v>
      </c>
      <c r="AY93" s="24">
        <v>0</v>
      </c>
      <c r="AZ93" s="24">
        <v>0</v>
      </c>
      <c r="BA93" s="24">
        <v>0</v>
      </c>
      <c r="BB93" s="24">
        <v>-1.1291541277387296E-3</v>
      </c>
      <c r="BC93" s="24">
        <v>0</v>
      </c>
      <c r="BD93" s="24">
        <v>-1.1291541277387296E-3</v>
      </c>
      <c r="BE93" s="24">
        <v>0</v>
      </c>
      <c r="BF93" s="24">
        <v>0</v>
      </c>
      <c r="BG93" s="24">
        <v>0</v>
      </c>
      <c r="BH93" s="24">
        <v>0</v>
      </c>
      <c r="BI93" s="24">
        <v>0</v>
      </c>
      <c r="BJ93" s="24">
        <v>0</v>
      </c>
      <c r="BK93" s="24">
        <v>0</v>
      </c>
      <c r="BL93" s="24">
        <v>0</v>
      </c>
    </row>
    <row r="94" spans="1:64" x14ac:dyDescent="0.25">
      <c r="A94" t="s">
        <v>5120</v>
      </c>
      <c r="B94">
        <v>93</v>
      </c>
      <c r="C94">
        <v>3</v>
      </c>
      <c r="D94">
        <v>8</v>
      </c>
      <c r="E94" s="24">
        <v>0</v>
      </c>
      <c r="F94" s="24">
        <v>0</v>
      </c>
      <c r="G94" s="24">
        <v>0</v>
      </c>
      <c r="H94" s="24">
        <v>0</v>
      </c>
      <c r="I94" s="24">
        <v>0</v>
      </c>
      <c r="J94" s="24">
        <v>0</v>
      </c>
      <c r="K94" s="24">
        <v>24.891720348969102</v>
      </c>
      <c r="L94" s="24">
        <v>-24.891720348969102</v>
      </c>
      <c r="M94" s="24">
        <v>0</v>
      </c>
      <c r="N94" s="24">
        <v>0</v>
      </c>
      <c r="O94" s="24">
        <v>-24.891720348969102</v>
      </c>
      <c r="P94" s="24">
        <v>0</v>
      </c>
      <c r="Q94" s="24">
        <v>8.3982614069100237E-4</v>
      </c>
      <c r="R94" s="24">
        <v>-8.3982614069100237E-4</v>
      </c>
      <c r="S94" s="24">
        <v>0</v>
      </c>
      <c r="T94" s="24">
        <v>0</v>
      </c>
      <c r="U94" s="24">
        <v>0</v>
      </c>
      <c r="V94" s="24">
        <v>0</v>
      </c>
      <c r="W94" s="24">
        <v>0</v>
      </c>
      <c r="X94" s="24">
        <v>0</v>
      </c>
      <c r="Y94" s="24">
        <v>0</v>
      </c>
      <c r="Z94" s="24">
        <v>0</v>
      </c>
      <c r="AA94" s="24">
        <v>12.445860174484551</v>
      </c>
      <c r="AB94" s="24">
        <v>-12.445860174484551</v>
      </c>
      <c r="AC94" s="24">
        <v>0</v>
      </c>
      <c r="AD94" s="24">
        <v>0</v>
      </c>
      <c r="AE94" s="24">
        <v>-12.445860174484551</v>
      </c>
      <c r="AF94" s="24">
        <v>0</v>
      </c>
      <c r="AG94" s="24">
        <v>8.3982614069100237E-4</v>
      </c>
      <c r="AH94" s="24">
        <v>-8.3982614069100237E-4</v>
      </c>
      <c r="AI94" s="24">
        <v>0</v>
      </c>
      <c r="AJ94" s="24">
        <v>0</v>
      </c>
      <c r="AK94" s="24">
        <v>0</v>
      </c>
      <c r="AL94" s="24">
        <v>0</v>
      </c>
      <c r="AM94" s="24">
        <v>0</v>
      </c>
      <c r="AN94" s="24">
        <v>0</v>
      </c>
      <c r="AO94" s="24">
        <v>0</v>
      </c>
      <c r="AP94" s="24">
        <v>0</v>
      </c>
      <c r="AQ94" s="24">
        <v>12.445860174484551</v>
      </c>
      <c r="AR94" s="24">
        <v>-12.445860174484551</v>
      </c>
      <c r="AS94" s="24">
        <v>0</v>
      </c>
      <c r="AT94" s="24">
        <v>0</v>
      </c>
      <c r="AU94" s="24">
        <v>-12.445860174484551</v>
      </c>
      <c r="AV94" s="24">
        <v>0</v>
      </c>
      <c r="AW94" s="24">
        <v>0</v>
      </c>
      <c r="AX94" s="24">
        <v>0</v>
      </c>
      <c r="AY94" s="24">
        <v>0</v>
      </c>
      <c r="AZ94" s="24">
        <v>0</v>
      </c>
      <c r="BA94" s="24">
        <v>0</v>
      </c>
      <c r="BB94" s="24">
        <v>-8.3982614069100237E-4</v>
      </c>
      <c r="BC94" s="24">
        <v>0</v>
      </c>
      <c r="BD94" s="24">
        <v>-8.3982614069100237E-4</v>
      </c>
      <c r="BE94" s="24">
        <v>0</v>
      </c>
      <c r="BF94" s="24">
        <v>0</v>
      </c>
      <c r="BG94" s="24">
        <v>0</v>
      </c>
      <c r="BH94" s="24">
        <v>0</v>
      </c>
      <c r="BI94" s="24">
        <v>0</v>
      </c>
      <c r="BJ94" s="24">
        <v>0</v>
      </c>
      <c r="BK94" s="24">
        <v>0</v>
      </c>
      <c r="BL94" s="24">
        <v>0</v>
      </c>
    </row>
    <row r="95" spans="1:64" x14ac:dyDescent="0.25">
      <c r="A95" t="s">
        <v>5120</v>
      </c>
      <c r="B95">
        <v>94</v>
      </c>
      <c r="C95">
        <v>4</v>
      </c>
      <c r="D95">
        <v>8</v>
      </c>
      <c r="E95" s="24">
        <v>0</v>
      </c>
      <c r="F95" s="24">
        <v>0</v>
      </c>
      <c r="G95" s="24">
        <v>0</v>
      </c>
      <c r="H95" s="24">
        <v>0</v>
      </c>
      <c r="I95" s="24">
        <v>0</v>
      </c>
      <c r="J95" s="24">
        <v>0</v>
      </c>
      <c r="K95" s="24">
        <v>19.813418064266443</v>
      </c>
      <c r="L95" s="24">
        <v>-19.813418064266443</v>
      </c>
      <c r="M95" s="24">
        <v>0</v>
      </c>
      <c r="N95" s="24">
        <v>0</v>
      </c>
      <c r="O95" s="24">
        <v>-19.813418064266443</v>
      </c>
      <c r="P95" s="24">
        <v>0</v>
      </c>
      <c r="Q95" s="24">
        <v>6.2576872005593032E-4</v>
      </c>
      <c r="R95" s="24">
        <v>-6.2576872005593032E-4</v>
      </c>
      <c r="S95" s="24">
        <v>0</v>
      </c>
      <c r="T95" s="24">
        <v>0</v>
      </c>
      <c r="U95" s="24">
        <v>0</v>
      </c>
      <c r="V95" s="24">
        <v>0</v>
      </c>
      <c r="W95" s="24">
        <v>0</v>
      </c>
      <c r="X95" s="24">
        <v>0</v>
      </c>
      <c r="Y95" s="24">
        <v>0</v>
      </c>
      <c r="Z95" s="24">
        <v>0</v>
      </c>
      <c r="AA95" s="24">
        <v>9.9067090321332216</v>
      </c>
      <c r="AB95" s="24">
        <v>-9.9067090321332216</v>
      </c>
      <c r="AC95" s="24">
        <v>0</v>
      </c>
      <c r="AD95" s="24">
        <v>0</v>
      </c>
      <c r="AE95" s="24">
        <v>-9.9067090321332216</v>
      </c>
      <c r="AF95" s="24">
        <v>0</v>
      </c>
      <c r="AG95" s="24">
        <v>6.2576872005593032E-4</v>
      </c>
      <c r="AH95" s="24">
        <v>-6.2576872005593032E-4</v>
      </c>
      <c r="AI95" s="24">
        <v>0</v>
      </c>
      <c r="AJ95" s="24">
        <v>0</v>
      </c>
      <c r="AK95" s="24">
        <v>0</v>
      </c>
      <c r="AL95" s="24">
        <v>0</v>
      </c>
      <c r="AM95" s="24">
        <v>0</v>
      </c>
      <c r="AN95" s="24">
        <v>0</v>
      </c>
      <c r="AO95" s="24">
        <v>0</v>
      </c>
      <c r="AP95" s="24">
        <v>0</v>
      </c>
      <c r="AQ95" s="24">
        <v>9.9067090321332216</v>
      </c>
      <c r="AR95" s="24">
        <v>-9.9067090321332216</v>
      </c>
      <c r="AS95" s="24">
        <v>0</v>
      </c>
      <c r="AT95" s="24">
        <v>0</v>
      </c>
      <c r="AU95" s="24">
        <v>-9.9067090321332216</v>
      </c>
      <c r="AV95" s="24">
        <v>0</v>
      </c>
      <c r="AW95" s="24">
        <v>0</v>
      </c>
      <c r="AX95" s="24">
        <v>0</v>
      </c>
      <c r="AY95" s="24">
        <v>0</v>
      </c>
      <c r="AZ95" s="24">
        <v>0</v>
      </c>
      <c r="BA95" s="24">
        <v>0</v>
      </c>
      <c r="BB95" s="24">
        <v>-6.2576872005593032E-4</v>
      </c>
      <c r="BC95" s="24">
        <v>0</v>
      </c>
      <c r="BD95" s="24">
        <v>-6.2576872005593032E-4</v>
      </c>
      <c r="BE95" s="24">
        <v>0</v>
      </c>
      <c r="BF95" s="24">
        <v>0</v>
      </c>
      <c r="BG95" s="24">
        <v>0</v>
      </c>
      <c r="BH95" s="24">
        <v>0</v>
      </c>
      <c r="BI95" s="24">
        <v>0</v>
      </c>
      <c r="BJ95" s="24">
        <v>0</v>
      </c>
      <c r="BK95" s="24">
        <v>0</v>
      </c>
      <c r="BL95" s="24">
        <v>0</v>
      </c>
    </row>
    <row r="96" spans="1:64" x14ac:dyDescent="0.25">
      <c r="A96" t="s">
        <v>5120</v>
      </c>
      <c r="B96">
        <v>95</v>
      </c>
      <c r="C96">
        <v>4</v>
      </c>
      <c r="D96">
        <v>8</v>
      </c>
      <c r="E96" s="24">
        <v>0</v>
      </c>
      <c r="F96" s="24">
        <v>0</v>
      </c>
      <c r="G96" s="24">
        <v>0</v>
      </c>
      <c r="H96" s="24">
        <v>0</v>
      </c>
      <c r="I96" s="24">
        <v>0</v>
      </c>
      <c r="J96" s="24">
        <v>0</v>
      </c>
      <c r="K96" s="24">
        <v>15.792560676112771</v>
      </c>
      <c r="L96" s="24">
        <v>-15.792560676112771</v>
      </c>
      <c r="M96" s="24">
        <v>0</v>
      </c>
      <c r="N96" s="24">
        <v>0</v>
      </c>
      <c r="O96" s="24">
        <v>-15.792560676112771</v>
      </c>
      <c r="P96" s="24">
        <v>0</v>
      </c>
      <c r="Q96" s="24">
        <v>4.6708768968528602E-4</v>
      </c>
      <c r="R96" s="24">
        <v>-4.6708768968528602E-4</v>
      </c>
      <c r="S96" s="24">
        <v>0</v>
      </c>
      <c r="T96" s="24">
        <v>0</v>
      </c>
      <c r="U96" s="24">
        <v>0</v>
      </c>
      <c r="V96" s="24">
        <v>0</v>
      </c>
      <c r="W96" s="24">
        <v>0</v>
      </c>
      <c r="X96" s="24">
        <v>0</v>
      </c>
      <c r="Y96" s="24">
        <v>0</v>
      </c>
      <c r="Z96" s="24">
        <v>0</v>
      </c>
      <c r="AA96" s="24">
        <v>7.8962803380563855</v>
      </c>
      <c r="AB96" s="24">
        <v>-7.8962803380563855</v>
      </c>
      <c r="AC96" s="24">
        <v>0</v>
      </c>
      <c r="AD96" s="24">
        <v>0</v>
      </c>
      <c r="AE96" s="24">
        <v>-7.8962803380563855</v>
      </c>
      <c r="AF96" s="24">
        <v>0</v>
      </c>
      <c r="AG96" s="24">
        <v>4.6708768968528602E-4</v>
      </c>
      <c r="AH96" s="24">
        <v>-4.6708768968528602E-4</v>
      </c>
      <c r="AI96" s="24">
        <v>0</v>
      </c>
      <c r="AJ96" s="24">
        <v>0</v>
      </c>
      <c r="AK96" s="24">
        <v>0</v>
      </c>
      <c r="AL96" s="24">
        <v>0</v>
      </c>
      <c r="AM96" s="24">
        <v>0</v>
      </c>
      <c r="AN96" s="24">
        <v>0</v>
      </c>
      <c r="AO96" s="24">
        <v>0</v>
      </c>
      <c r="AP96" s="24">
        <v>0</v>
      </c>
      <c r="AQ96" s="24">
        <v>7.8962803380563855</v>
      </c>
      <c r="AR96" s="24">
        <v>-7.8962803380563855</v>
      </c>
      <c r="AS96" s="24">
        <v>0</v>
      </c>
      <c r="AT96" s="24">
        <v>0</v>
      </c>
      <c r="AU96" s="24">
        <v>-7.8962803380563855</v>
      </c>
      <c r="AV96" s="24">
        <v>0</v>
      </c>
      <c r="AW96" s="24">
        <v>0</v>
      </c>
      <c r="AX96" s="24">
        <v>0</v>
      </c>
      <c r="AY96" s="24">
        <v>0</v>
      </c>
      <c r="AZ96" s="24">
        <v>0</v>
      </c>
      <c r="BA96" s="24">
        <v>0</v>
      </c>
      <c r="BB96" s="24">
        <v>-4.6708768968528602E-4</v>
      </c>
      <c r="BC96" s="24">
        <v>0</v>
      </c>
      <c r="BD96" s="24">
        <v>-4.6708768968528602E-4</v>
      </c>
      <c r="BE96" s="24">
        <v>0</v>
      </c>
      <c r="BF96" s="24">
        <v>0</v>
      </c>
      <c r="BG96" s="24">
        <v>0</v>
      </c>
      <c r="BH96" s="24">
        <v>0</v>
      </c>
      <c r="BI96" s="24">
        <v>0</v>
      </c>
      <c r="BJ96" s="24">
        <v>0</v>
      </c>
      <c r="BK96" s="24">
        <v>0</v>
      </c>
      <c r="BL96" s="24">
        <v>0</v>
      </c>
    </row>
    <row r="97" spans="1:64" x14ac:dyDescent="0.25">
      <c r="A97" t="s">
        <v>5120</v>
      </c>
      <c r="B97">
        <v>96</v>
      </c>
      <c r="C97">
        <v>4</v>
      </c>
      <c r="D97">
        <v>8</v>
      </c>
      <c r="E97" s="24">
        <v>0</v>
      </c>
      <c r="F97" s="24">
        <v>0</v>
      </c>
      <c r="G97" s="24">
        <v>0</v>
      </c>
      <c r="H97" s="24">
        <v>0</v>
      </c>
      <c r="I97" s="24">
        <v>0</v>
      </c>
      <c r="J97" s="24">
        <v>0</v>
      </c>
      <c r="K97" s="24">
        <v>12.604161638766527</v>
      </c>
      <c r="L97" s="24">
        <v>-12.604161638766527</v>
      </c>
      <c r="M97" s="24">
        <v>0</v>
      </c>
      <c r="N97" s="24">
        <v>0</v>
      </c>
      <c r="O97" s="24">
        <v>-12.604161638766527</v>
      </c>
      <c r="P97" s="24">
        <v>0</v>
      </c>
      <c r="Q97" s="24">
        <v>3.4923415296361782E-4</v>
      </c>
      <c r="R97" s="24">
        <v>-3.4923415296361782E-4</v>
      </c>
      <c r="S97" s="24">
        <v>0</v>
      </c>
      <c r="T97" s="24">
        <v>0</v>
      </c>
      <c r="U97" s="24">
        <v>0</v>
      </c>
      <c r="V97" s="24">
        <v>0</v>
      </c>
      <c r="W97" s="24">
        <v>0</v>
      </c>
      <c r="X97" s="24">
        <v>0</v>
      </c>
      <c r="Y97" s="24">
        <v>0</v>
      </c>
      <c r="Z97" s="24">
        <v>0</v>
      </c>
      <c r="AA97" s="24">
        <v>6.3020808193832636</v>
      </c>
      <c r="AB97" s="24">
        <v>-6.3020808193832636</v>
      </c>
      <c r="AC97" s="24">
        <v>0</v>
      </c>
      <c r="AD97" s="24">
        <v>0</v>
      </c>
      <c r="AE97" s="24">
        <v>-6.3020808193832636</v>
      </c>
      <c r="AF97" s="24">
        <v>0</v>
      </c>
      <c r="AG97" s="24">
        <v>3.4923415296361782E-4</v>
      </c>
      <c r="AH97" s="24">
        <v>-3.4923415296361782E-4</v>
      </c>
      <c r="AI97" s="24">
        <v>0</v>
      </c>
      <c r="AJ97" s="24">
        <v>0</v>
      </c>
      <c r="AK97" s="24">
        <v>0</v>
      </c>
      <c r="AL97" s="24">
        <v>0</v>
      </c>
      <c r="AM97" s="24">
        <v>0</v>
      </c>
      <c r="AN97" s="24">
        <v>0</v>
      </c>
      <c r="AO97" s="24">
        <v>0</v>
      </c>
      <c r="AP97" s="24">
        <v>0</v>
      </c>
      <c r="AQ97" s="24">
        <v>6.3020808193832636</v>
      </c>
      <c r="AR97" s="24">
        <v>-6.3020808193832636</v>
      </c>
      <c r="AS97" s="24">
        <v>0</v>
      </c>
      <c r="AT97" s="24">
        <v>0</v>
      </c>
      <c r="AU97" s="24">
        <v>-6.3020808193832636</v>
      </c>
      <c r="AV97" s="24">
        <v>0</v>
      </c>
      <c r="AW97" s="24">
        <v>0</v>
      </c>
      <c r="AX97" s="24">
        <v>0</v>
      </c>
      <c r="AY97" s="24">
        <v>0</v>
      </c>
      <c r="AZ97" s="24">
        <v>0</v>
      </c>
      <c r="BA97" s="24">
        <v>0</v>
      </c>
      <c r="BB97" s="24">
        <v>-3.4923415296361782E-4</v>
      </c>
      <c r="BC97" s="24">
        <v>0</v>
      </c>
      <c r="BD97" s="24">
        <v>-3.4923415296361782E-4</v>
      </c>
      <c r="BE97" s="24">
        <v>0</v>
      </c>
      <c r="BF97" s="24">
        <v>0</v>
      </c>
      <c r="BG97" s="24">
        <v>0</v>
      </c>
      <c r="BH97" s="24">
        <v>0</v>
      </c>
      <c r="BI97" s="24">
        <v>0</v>
      </c>
      <c r="BJ97" s="24">
        <v>0</v>
      </c>
      <c r="BK97" s="24">
        <v>0</v>
      </c>
      <c r="BL97" s="24">
        <v>0</v>
      </c>
    </row>
    <row r="98" spans="1:64" x14ac:dyDescent="0.25">
      <c r="A98" t="s">
        <v>5120</v>
      </c>
      <c r="B98">
        <v>97</v>
      </c>
      <c r="C98">
        <v>1</v>
      </c>
      <c r="D98">
        <v>9</v>
      </c>
      <c r="E98" s="24">
        <v>0</v>
      </c>
      <c r="F98" s="24">
        <v>0</v>
      </c>
      <c r="G98" s="24">
        <v>0</v>
      </c>
      <c r="H98" s="24">
        <v>0</v>
      </c>
      <c r="I98" s="24">
        <v>0</v>
      </c>
      <c r="J98" s="24">
        <v>0</v>
      </c>
      <c r="K98" s="24">
        <v>10.072203524410725</v>
      </c>
      <c r="L98" s="24">
        <v>-10.072203524410725</v>
      </c>
      <c r="M98" s="24">
        <v>0</v>
      </c>
      <c r="N98" s="24">
        <v>0</v>
      </c>
      <c r="O98" s="24">
        <v>-10.072203524410725</v>
      </c>
      <c r="P98" s="24">
        <v>0</v>
      </c>
      <c r="Q98" s="24">
        <v>2.6154352144658333E-4</v>
      </c>
      <c r="R98" s="24">
        <v>-2.6154352144658333E-4</v>
      </c>
      <c r="S98" s="24">
        <v>0</v>
      </c>
      <c r="T98" s="24">
        <v>0</v>
      </c>
      <c r="U98" s="24">
        <v>0</v>
      </c>
      <c r="V98" s="24">
        <v>0</v>
      </c>
      <c r="W98" s="24">
        <v>0</v>
      </c>
      <c r="X98" s="24">
        <v>0</v>
      </c>
      <c r="Y98" s="24">
        <v>0</v>
      </c>
      <c r="Z98" s="24">
        <v>0</v>
      </c>
      <c r="AA98" s="24">
        <v>5.0361017622053623</v>
      </c>
      <c r="AB98" s="24">
        <v>-5.0361017622053623</v>
      </c>
      <c r="AC98" s="24">
        <v>0</v>
      </c>
      <c r="AD98" s="24">
        <v>0</v>
      </c>
      <c r="AE98" s="24">
        <v>-5.0361017622053623</v>
      </c>
      <c r="AF98" s="24">
        <v>0</v>
      </c>
      <c r="AG98" s="24">
        <v>2.6154352144658333E-4</v>
      </c>
      <c r="AH98" s="24">
        <v>-2.6154352144658333E-4</v>
      </c>
      <c r="AI98" s="24">
        <v>0</v>
      </c>
      <c r="AJ98" s="24">
        <v>0</v>
      </c>
      <c r="AK98" s="24">
        <v>0</v>
      </c>
      <c r="AL98" s="24">
        <v>0</v>
      </c>
      <c r="AM98" s="24">
        <v>0</v>
      </c>
      <c r="AN98" s="24">
        <v>0</v>
      </c>
      <c r="AO98" s="24">
        <v>0</v>
      </c>
      <c r="AP98" s="24">
        <v>0</v>
      </c>
      <c r="AQ98" s="24">
        <v>5.0361017622053623</v>
      </c>
      <c r="AR98" s="24">
        <v>-5.0361017622053623</v>
      </c>
      <c r="AS98" s="24">
        <v>0</v>
      </c>
      <c r="AT98" s="24">
        <v>0</v>
      </c>
      <c r="AU98" s="24">
        <v>-5.0361017622053623</v>
      </c>
      <c r="AV98" s="24">
        <v>0</v>
      </c>
      <c r="AW98" s="24">
        <v>0</v>
      </c>
      <c r="AX98" s="24">
        <v>0</v>
      </c>
      <c r="AY98" s="24">
        <v>0</v>
      </c>
      <c r="AZ98" s="24">
        <v>0</v>
      </c>
      <c r="BA98" s="24">
        <v>0</v>
      </c>
      <c r="BB98" s="24">
        <v>-2.6154352144658333E-4</v>
      </c>
      <c r="BC98" s="24">
        <v>0</v>
      </c>
      <c r="BD98" s="24">
        <v>-2.6154352144658333E-4</v>
      </c>
      <c r="BE98" s="24">
        <v>0</v>
      </c>
      <c r="BF98" s="24">
        <v>0</v>
      </c>
      <c r="BG98" s="24">
        <v>0</v>
      </c>
      <c r="BH98" s="24">
        <v>0</v>
      </c>
      <c r="BI98" s="24">
        <v>0</v>
      </c>
      <c r="BJ98" s="24">
        <v>0</v>
      </c>
      <c r="BK98" s="24">
        <v>0</v>
      </c>
      <c r="BL98" s="24">
        <v>0</v>
      </c>
    </row>
    <row r="99" spans="1:64" x14ac:dyDescent="0.25">
      <c r="A99" t="s">
        <v>5120</v>
      </c>
      <c r="B99">
        <v>98</v>
      </c>
      <c r="C99">
        <v>1</v>
      </c>
      <c r="D99">
        <v>9</v>
      </c>
      <c r="E99" s="24">
        <v>0</v>
      </c>
      <c r="F99" s="24">
        <v>0</v>
      </c>
      <c r="G99" s="24">
        <v>0</v>
      </c>
      <c r="H99" s="24">
        <v>0</v>
      </c>
      <c r="I99" s="24">
        <v>0</v>
      </c>
      <c r="J99" s="24">
        <v>0</v>
      </c>
      <c r="K99" s="24">
        <v>8.0587215665727854</v>
      </c>
      <c r="L99" s="24">
        <v>-8.0587215665727854</v>
      </c>
      <c r="M99" s="24">
        <v>0</v>
      </c>
      <c r="N99" s="24">
        <v>0</v>
      </c>
      <c r="O99" s="24">
        <v>-8.0587215665727854</v>
      </c>
      <c r="P99" s="24">
        <v>0</v>
      </c>
      <c r="Q99" s="24">
        <v>1.9618098394857952E-4</v>
      </c>
      <c r="R99" s="24">
        <v>-1.9618098394857952E-4</v>
      </c>
      <c r="S99" s="24">
        <v>0</v>
      </c>
      <c r="T99" s="24">
        <v>0</v>
      </c>
      <c r="U99" s="24">
        <v>0</v>
      </c>
      <c r="V99" s="24">
        <v>0</v>
      </c>
      <c r="W99" s="24">
        <v>0</v>
      </c>
      <c r="X99" s="24">
        <v>0</v>
      </c>
      <c r="Y99" s="24">
        <v>0</v>
      </c>
      <c r="Z99" s="24">
        <v>0</v>
      </c>
      <c r="AA99" s="24">
        <v>4.0293607832863927</v>
      </c>
      <c r="AB99" s="24">
        <v>-4.0293607832863927</v>
      </c>
      <c r="AC99" s="24">
        <v>0</v>
      </c>
      <c r="AD99" s="24">
        <v>0</v>
      </c>
      <c r="AE99" s="24">
        <v>-4.0293607832863927</v>
      </c>
      <c r="AF99" s="24">
        <v>0</v>
      </c>
      <c r="AG99" s="24">
        <v>1.9618098394857952E-4</v>
      </c>
      <c r="AH99" s="24">
        <v>-1.9618098394857952E-4</v>
      </c>
      <c r="AI99" s="24">
        <v>0</v>
      </c>
      <c r="AJ99" s="24">
        <v>0</v>
      </c>
      <c r="AK99" s="24">
        <v>0</v>
      </c>
      <c r="AL99" s="24">
        <v>0</v>
      </c>
      <c r="AM99" s="24">
        <v>0</v>
      </c>
      <c r="AN99" s="24">
        <v>0</v>
      </c>
      <c r="AO99" s="24">
        <v>0</v>
      </c>
      <c r="AP99" s="24">
        <v>0</v>
      </c>
      <c r="AQ99" s="24">
        <v>4.0293607832863927</v>
      </c>
      <c r="AR99" s="24">
        <v>-4.0293607832863927</v>
      </c>
      <c r="AS99" s="24">
        <v>0</v>
      </c>
      <c r="AT99" s="24">
        <v>0</v>
      </c>
      <c r="AU99" s="24">
        <v>-4.0293607832863927</v>
      </c>
      <c r="AV99" s="24">
        <v>0</v>
      </c>
      <c r="AW99" s="24">
        <v>0</v>
      </c>
      <c r="AX99" s="24">
        <v>0</v>
      </c>
      <c r="AY99" s="24">
        <v>0</v>
      </c>
      <c r="AZ99" s="24">
        <v>0</v>
      </c>
      <c r="BA99" s="24">
        <v>0</v>
      </c>
      <c r="BB99" s="24">
        <v>-1.9618098394857952E-4</v>
      </c>
      <c r="BC99" s="24">
        <v>0</v>
      </c>
      <c r="BD99" s="24">
        <v>-1.9618098394857952E-4</v>
      </c>
      <c r="BE99" s="24">
        <v>0</v>
      </c>
      <c r="BF99" s="24">
        <v>0</v>
      </c>
      <c r="BG99" s="24">
        <v>0</v>
      </c>
      <c r="BH99" s="24">
        <v>0</v>
      </c>
      <c r="BI99" s="24">
        <v>0</v>
      </c>
      <c r="BJ99" s="24">
        <v>0</v>
      </c>
      <c r="BK99" s="24">
        <v>0</v>
      </c>
      <c r="BL99" s="24">
        <v>0</v>
      </c>
    </row>
    <row r="100" spans="1:64" x14ac:dyDescent="0.25">
      <c r="A100" t="s">
        <v>5120</v>
      </c>
      <c r="B100">
        <v>99</v>
      </c>
      <c r="C100">
        <v>1</v>
      </c>
      <c r="D100">
        <v>9</v>
      </c>
      <c r="E100" s="24">
        <v>0</v>
      </c>
      <c r="F100" s="24">
        <v>0</v>
      </c>
      <c r="G100" s="24">
        <v>0</v>
      </c>
      <c r="H100" s="24">
        <v>0</v>
      </c>
      <c r="I100" s="24">
        <v>0</v>
      </c>
      <c r="J100" s="24">
        <v>0</v>
      </c>
      <c r="K100" s="24">
        <v>6.4553828332573175</v>
      </c>
      <c r="L100" s="24">
        <v>-6.4553828332573175</v>
      </c>
      <c r="M100" s="24">
        <v>0</v>
      </c>
      <c r="N100" s="24">
        <v>0</v>
      </c>
      <c r="O100" s="24">
        <v>-6.4553828332573175</v>
      </c>
      <c r="P100" s="24">
        <v>0</v>
      </c>
      <c r="Q100" s="24">
        <v>1.4737833498656983E-4</v>
      </c>
      <c r="R100" s="24">
        <v>-1.4737833498656983E-4</v>
      </c>
      <c r="S100" s="24">
        <v>0</v>
      </c>
      <c r="T100" s="24">
        <v>0</v>
      </c>
      <c r="U100" s="24">
        <v>0</v>
      </c>
      <c r="V100" s="24">
        <v>0</v>
      </c>
      <c r="W100" s="24">
        <v>0</v>
      </c>
      <c r="X100" s="24">
        <v>0</v>
      </c>
      <c r="Y100" s="24">
        <v>0</v>
      </c>
      <c r="Z100" s="24">
        <v>0</v>
      </c>
      <c r="AA100" s="24">
        <v>3.2276914166286588</v>
      </c>
      <c r="AB100" s="24">
        <v>-3.2276914166286588</v>
      </c>
      <c r="AC100" s="24">
        <v>0</v>
      </c>
      <c r="AD100" s="24">
        <v>0</v>
      </c>
      <c r="AE100" s="24">
        <v>-3.2276914166286588</v>
      </c>
      <c r="AF100" s="24">
        <v>0</v>
      </c>
      <c r="AG100" s="24">
        <v>1.4737833498656983E-4</v>
      </c>
      <c r="AH100" s="24">
        <v>-1.4737833498656983E-4</v>
      </c>
      <c r="AI100" s="24">
        <v>0</v>
      </c>
      <c r="AJ100" s="24">
        <v>0</v>
      </c>
      <c r="AK100" s="24">
        <v>0</v>
      </c>
      <c r="AL100" s="24">
        <v>0</v>
      </c>
      <c r="AM100" s="24">
        <v>0</v>
      </c>
      <c r="AN100" s="24">
        <v>0</v>
      </c>
      <c r="AO100" s="24">
        <v>0</v>
      </c>
      <c r="AP100" s="24">
        <v>0</v>
      </c>
      <c r="AQ100" s="24">
        <v>3.2276914166286588</v>
      </c>
      <c r="AR100" s="24">
        <v>-3.2276914166286588</v>
      </c>
      <c r="AS100" s="24">
        <v>0</v>
      </c>
      <c r="AT100" s="24">
        <v>0</v>
      </c>
      <c r="AU100" s="24">
        <v>-3.2276914166286588</v>
      </c>
      <c r="AV100" s="24">
        <v>0</v>
      </c>
      <c r="AW100" s="24">
        <v>0</v>
      </c>
      <c r="AX100" s="24">
        <v>0</v>
      </c>
      <c r="AY100" s="24">
        <v>0</v>
      </c>
      <c r="AZ100" s="24">
        <v>0</v>
      </c>
      <c r="BA100" s="24">
        <v>0</v>
      </c>
      <c r="BB100" s="24">
        <v>-1.4737833498656983E-4</v>
      </c>
      <c r="BC100" s="24">
        <v>0</v>
      </c>
      <c r="BD100" s="24">
        <v>-1.4737833498656983E-4</v>
      </c>
      <c r="BE100" s="24">
        <v>0</v>
      </c>
      <c r="BF100" s="24">
        <v>0</v>
      </c>
      <c r="BG100" s="24">
        <v>0</v>
      </c>
      <c r="BH100" s="24">
        <v>0</v>
      </c>
      <c r="BI100" s="24">
        <v>0</v>
      </c>
      <c r="BJ100" s="24">
        <v>0</v>
      </c>
      <c r="BK100" s="24">
        <v>0</v>
      </c>
      <c r="BL100" s="24">
        <v>0</v>
      </c>
    </row>
    <row r="101" spans="1:64" x14ac:dyDescent="0.25">
      <c r="A101" t="s">
        <v>5120</v>
      </c>
      <c r="B101">
        <v>100</v>
      </c>
      <c r="C101">
        <v>2</v>
      </c>
      <c r="D101">
        <v>9</v>
      </c>
      <c r="E101" s="24">
        <v>0</v>
      </c>
      <c r="F101" s="24">
        <v>0</v>
      </c>
      <c r="G101" s="24">
        <v>0</v>
      </c>
      <c r="H101" s="24">
        <v>0</v>
      </c>
      <c r="I101" s="24">
        <v>0</v>
      </c>
      <c r="J101" s="24">
        <v>0</v>
      </c>
      <c r="K101" s="24">
        <v>5.1769751198589802</v>
      </c>
      <c r="L101" s="24">
        <v>-5.1769751198589802</v>
      </c>
      <c r="M101" s="24">
        <v>0</v>
      </c>
      <c r="N101" s="24">
        <v>0</v>
      </c>
      <c r="O101" s="24">
        <v>-5.1769751198589802</v>
      </c>
      <c r="P101" s="24">
        <v>0</v>
      </c>
      <c r="Q101" s="24">
        <v>1.1088007704529446E-4</v>
      </c>
      <c r="R101" s="24">
        <v>-1.1088007704529446E-4</v>
      </c>
      <c r="S101" s="24">
        <v>0</v>
      </c>
      <c r="T101" s="24">
        <v>0</v>
      </c>
      <c r="U101" s="24">
        <v>0</v>
      </c>
      <c r="V101" s="24">
        <v>0</v>
      </c>
      <c r="W101" s="24">
        <v>0</v>
      </c>
      <c r="X101" s="24">
        <v>0</v>
      </c>
      <c r="Y101" s="24">
        <v>0</v>
      </c>
      <c r="Z101" s="24">
        <v>0</v>
      </c>
      <c r="AA101" s="24">
        <v>2.5884875599294901</v>
      </c>
      <c r="AB101" s="24">
        <v>-2.5884875599294901</v>
      </c>
      <c r="AC101" s="24">
        <v>0</v>
      </c>
      <c r="AD101" s="24">
        <v>0</v>
      </c>
      <c r="AE101" s="24">
        <v>-2.5884875599294901</v>
      </c>
      <c r="AF101" s="24">
        <v>0</v>
      </c>
      <c r="AG101" s="24">
        <v>1.1088007704529446E-4</v>
      </c>
      <c r="AH101" s="24">
        <v>-1.1088007704529446E-4</v>
      </c>
      <c r="AI101" s="24">
        <v>0</v>
      </c>
      <c r="AJ101" s="24">
        <v>0</v>
      </c>
      <c r="AK101" s="24">
        <v>0</v>
      </c>
      <c r="AL101" s="24">
        <v>0</v>
      </c>
      <c r="AM101" s="24">
        <v>0</v>
      </c>
      <c r="AN101" s="24">
        <v>0</v>
      </c>
      <c r="AO101" s="24">
        <v>0</v>
      </c>
      <c r="AP101" s="24">
        <v>0</v>
      </c>
      <c r="AQ101" s="24">
        <v>2.5884875599294901</v>
      </c>
      <c r="AR101" s="24">
        <v>-2.5884875599294901</v>
      </c>
      <c r="AS101" s="24">
        <v>0</v>
      </c>
      <c r="AT101" s="24">
        <v>0</v>
      </c>
      <c r="AU101" s="24">
        <v>-2.5884875599294901</v>
      </c>
      <c r="AV101" s="24">
        <v>0</v>
      </c>
      <c r="AW101" s="24">
        <v>0</v>
      </c>
      <c r="AX101" s="24">
        <v>0</v>
      </c>
      <c r="AY101" s="24">
        <v>0</v>
      </c>
      <c r="AZ101" s="24">
        <v>0</v>
      </c>
      <c r="BA101" s="24">
        <v>0</v>
      </c>
      <c r="BB101" s="24">
        <v>-1.1088007704529446E-4</v>
      </c>
      <c r="BC101" s="24">
        <v>0</v>
      </c>
      <c r="BD101" s="24">
        <v>-1.1088007704529446E-4</v>
      </c>
      <c r="BE101" s="24">
        <v>0</v>
      </c>
      <c r="BF101" s="24">
        <v>0</v>
      </c>
      <c r="BG101" s="24">
        <v>0</v>
      </c>
      <c r="BH101" s="24">
        <v>0</v>
      </c>
      <c r="BI101" s="24">
        <v>0</v>
      </c>
      <c r="BJ101" s="24">
        <v>0</v>
      </c>
      <c r="BK101" s="24">
        <v>0</v>
      </c>
      <c r="BL101" s="24">
        <v>0</v>
      </c>
    </row>
    <row r="102" spans="1:64" x14ac:dyDescent="0.25">
      <c r="A102" t="s">
        <v>5120</v>
      </c>
      <c r="B102">
        <v>101</v>
      </c>
      <c r="C102">
        <v>2</v>
      </c>
      <c r="D102">
        <v>9</v>
      </c>
      <c r="E102" s="24">
        <v>0</v>
      </c>
      <c r="F102" s="24">
        <v>0</v>
      </c>
      <c r="G102" s="24">
        <v>0</v>
      </c>
      <c r="H102" s="24">
        <v>0</v>
      </c>
      <c r="I102" s="24">
        <v>0</v>
      </c>
      <c r="J102" s="24">
        <v>0</v>
      </c>
      <c r="K102" s="24">
        <v>4.1563613060861826</v>
      </c>
      <c r="L102" s="24">
        <v>-4.1563613060861826</v>
      </c>
      <c r="M102" s="24">
        <v>0</v>
      </c>
      <c r="N102" s="24">
        <v>0</v>
      </c>
      <c r="O102" s="24">
        <v>-4.1563613060861826</v>
      </c>
      <c r="P102" s="24">
        <v>0</v>
      </c>
      <c r="Q102" s="24">
        <v>8.3540492596512195E-5</v>
      </c>
      <c r="R102" s="24">
        <v>-8.3540492596512195E-5</v>
      </c>
      <c r="S102" s="24">
        <v>0</v>
      </c>
      <c r="T102" s="24">
        <v>0</v>
      </c>
      <c r="U102" s="24">
        <v>0</v>
      </c>
      <c r="V102" s="24">
        <v>0</v>
      </c>
      <c r="W102" s="24">
        <v>0</v>
      </c>
      <c r="X102" s="24">
        <v>0</v>
      </c>
      <c r="Y102" s="24">
        <v>0</v>
      </c>
      <c r="Z102" s="24">
        <v>0</v>
      </c>
      <c r="AA102" s="24">
        <v>2.0781806530430913</v>
      </c>
      <c r="AB102" s="24">
        <v>-2.0781806530430913</v>
      </c>
      <c r="AC102" s="24">
        <v>0</v>
      </c>
      <c r="AD102" s="24">
        <v>0</v>
      </c>
      <c r="AE102" s="24">
        <v>-2.0781806530430913</v>
      </c>
      <c r="AF102" s="24">
        <v>0</v>
      </c>
      <c r="AG102" s="24">
        <v>8.3540492596512195E-5</v>
      </c>
      <c r="AH102" s="24">
        <v>-8.3540492596512195E-5</v>
      </c>
      <c r="AI102" s="24">
        <v>0</v>
      </c>
      <c r="AJ102" s="24">
        <v>0</v>
      </c>
      <c r="AK102" s="24">
        <v>0</v>
      </c>
      <c r="AL102" s="24">
        <v>0</v>
      </c>
      <c r="AM102" s="24">
        <v>0</v>
      </c>
      <c r="AN102" s="24">
        <v>0</v>
      </c>
      <c r="AO102" s="24">
        <v>0</v>
      </c>
      <c r="AP102" s="24">
        <v>0</v>
      </c>
      <c r="AQ102" s="24">
        <v>2.0781806530430913</v>
      </c>
      <c r="AR102" s="24">
        <v>-2.0781806530430913</v>
      </c>
      <c r="AS102" s="24">
        <v>0</v>
      </c>
      <c r="AT102" s="24">
        <v>0</v>
      </c>
      <c r="AU102" s="24">
        <v>-2.0781806530430913</v>
      </c>
      <c r="AV102" s="24">
        <v>0</v>
      </c>
      <c r="AW102" s="24">
        <v>0</v>
      </c>
      <c r="AX102" s="24">
        <v>0</v>
      </c>
      <c r="AY102" s="24">
        <v>0</v>
      </c>
      <c r="AZ102" s="24">
        <v>0</v>
      </c>
      <c r="BA102" s="24">
        <v>0</v>
      </c>
      <c r="BB102" s="24">
        <v>-8.3540492596512195E-5</v>
      </c>
      <c r="BC102" s="24">
        <v>0</v>
      </c>
      <c r="BD102" s="24">
        <v>-8.3540492596512195E-5</v>
      </c>
      <c r="BE102" s="24">
        <v>0</v>
      </c>
      <c r="BF102" s="24">
        <v>0</v>
      </c>
      <c r="BG102" s="24">
        <v>0</v>
      </c>
      <c r="BH102" s="24">
        <v>0</v>
      </c>
      <c r="BI102" s="24">
        <v>0</v>
      </c>
      <c r="BJ102" s="24">
        <v>0</v>
      </c>
      <c r="BK102" s="24">
        <v>0</v>
      </c>
      <c r="BL102" s="24">
        <v>0</v>
      </c>
    </row>
    <row r="103" spans="1:64" x14ac:dyDescent="0.25">
      <c r="A103" t="s">
        <v>5120</v>
      </c>
      <c r="B103">
        <v>102</v>
      </c>
      <c r="C103">
        <v>2</v>
      </c>
      <c r="D103">
        <v>9</v>
      </c>
      <c r="E103" s="24">
        <v>0</v>
      </c>
      <c r="F103" s="24">
        <v>0</v>
      </c>
      <c r="G103" s="24">
        <v>0</v>
      </c>
      <c r="H103" s="24">
        <v>0</v>
      </c>
      <c r="I103" s="24">
        <v>0</v>
      </c>
      <c r="J103" s="24">
        <v>0</v>
      </c>
      <c r="K103" s="24">
        <v>3.3405608106404543</v>
      </c>
      <c r="L103" s="24">
        <v>-3.3405608106404543</v>
      </c>
      <c r="M103" s="24">
        <v>0</v>
      </c>
      <c r="N103" s="24">
        <v>0</v>
      </c>
      <c r="O103" s="24">
        <v>-3.3405608106404543</v>
      </c>
      <c r="P103" s="24">
        <v>0</v>
      </c>
      <c r="Q103" s="24">
        <v>6.302977453742642E-5</v>
      </c>
      <c r="R103" s="24">
        <v>-6.302977453742642E-5</v>
      </c>
      <c r="S103" s="24">
        <v>0</v>
      </c>
      <c r="T103" s="24">
        <v>0</v>
      </c>
      <c r="U103" s="24">
        <v>0</v>
      </c>
      <c r="V103" s="24">
        <v>0</v>
      </c>
      <c r="W103" s="24">
        <v>0</v>
      </c>
      <c r="X103" s="24">
        <v>0</v>
      </c>
      <c r="Y103" s="24">
        <v>0</v>
      </c>
      <c r="Z103" s="24">
        <v>0</v>
      </c>
      <c r="AA103" s="24">
        <v>1.6702804053202271</v>
      </c>
      <c r="AB103" s="24">
        <v>-1.6702804053202271</v>
      </c>
      <c r="AC103" s="24">
        <v>0</v>
      </c>
      <c r="AD103" s="24">
        <v>0</v>
      </c>
      <c r="AE103" s="24">
        <v>-1.6702804053202271</v>
      </c>
      <c r="AF103" s="24">
        <v>0</v>
      </c>
      <c r="AG103" s="24">
        <v>6.302977453742642E-5</v>
      </c>
      <c r="AH103" s="24">
        <v>-6.302977453742642E-5</v>
      </c>
      <c r="AI103" s="24">
        <v>0</v>
      </c>
      <c r="AJ103" s="24">
        <v>0</v>
      </c>
      <c r="AK103" s="24">
        <v>0</v>
      </c>
      <c r="AL103" s="24">
        <v>0</v>
      </c>
      <c r="AM103" s="24">
        <v>0</v>
      </c>
      <c r="AN103" s="24">
        <v>0</v>
      </c>
      <c r="AO103" s="24">
        <v>0</v>
      </c>
      <c r="AP103" s="24">
        <v>0</v>
      </c>
      <c r="AQ103" s="24">
        <v>1.6702804053202271</v>
      </c>
      <c r="AR103" s="24">
        <v>-1.6702804053202271</v>
      </c>
      <c r="AS103" s="24">
        <v>0</v>
      </c>
      <c r="AT103" s="24">
        <v>0</v>
      </c>
      <c r="AU103" s="24">
        <v>-1.6702804053202271</v>
      </c>
      <c r="AV103" s="24">
        <v>0</v>
      </c>
      <c r="AW103" s="24">
        <v>0</v>
      </c>
      <c r="AX103" s="24">
        <v>0</v>
      </c>
      <c r="AY103" s="24">
        <v>0</v>
      </c>
      <c r="AZ103" s="24">
        <v>0</v>
      </c>
      <c r="BA103" s="24">
        <v>0</v>
      </c>
      <c r="BB103" s="24">
        <v>-6.302977453742642E-5</v>
      </c>
      <c r="BC103" s="24">
        <v>0</v>
      </c>
      <c r="BD103" s="24">
        <v>-6.302977453742642E-5</v>
      </c>
      <c r="BE103" s="24">
        <v>0</v>
      </c>
      <c r="BF103" s="24">
        <v>0</v>
      </c>
      <c r="BG103" s="24">
        <v>0</v>
      </c>
      <c r="BH103" s="24">
        <v>0</v>
      </c>
      <c r="BI103" s="24">
        <v>0</v>
      </c>
      <c r="BJ103" s="24">
        <v>0</v>
      </c>
      <c r="BK103" s="24">
        <v>0</v>
      </c>
      <c r="BL103" s="24">
        <v>0</v>
      </c>
    </row>
    <row r="104" spans="1:64" x14ac:dyDescent="0.25">
      <c r="A104" t="s">
        <v>5120</v>
      </c>
      <c r="B104">
        <v>103</v>
      </c>
      <c r="C104">
        <v>3</v>
      </c>
      <c r="D104">
        <v>9</v>
      </c>
      <c r="E104" s="24">
        <v>0</v>
      </c>
      <c r="F104" s="24">
        <v>0</v>
      </c>
      <c r="G104" s="24">
        <v>0</v>
      </c>
      <c r="H104" s="24">
        <v>0</v>
      </c>
      <c r="I104" s="24">
        <v>0</v>
      </c>
      <c r="J104" s="24">
        <v>0</v>
      </c>
      <c r="K104" s="24">
        <v>2.6877002697438002</v>
      </c>
      <c r="L104" s="24">
        <v>-2.6877002697438002</v>
      </c>
      <c r="M104" s="24">
        <v>0</v>
      </c>
      <c r="N104" s="24">
        <v>0</v>
      </c>
      <c r="O104" s="24">
        <v>-2.6877002697438002</v>
      </c>
      <c r="P104" s="24">
        <v>0</v>
      </c>
      <c r="Q104" s="24">
        <v>4.7619206270610448E-5</v>
      </c>
      <c r="R104" s="24">
        <v>-4.7619206270610448E-5</v>
      </c>
      <c r="S104" s="24">
        <v>0</v>
      </c>
      <c r="T104" s="24">
        <v>0</v>
      </c>
      <c r="U104" s="24">
        <v>0</v>
      </c>
      <c r="V104" s="24">
        <v>0</v>
      </c>
      <c r="W104" s="24">
        <v>0</v>
      </c>
      <c r="X104" s="24">
        <v>0</v>
      </c>
      <c r="Y104" s="24">
        <v>0</v>
      </c>
      <c r="Z104" s="24">
        <v>0</v>
      </c>
      <c r="AA104" s="24">
        <v>1.3438501348719001</v>
      </c>
      <c r="AB104" s="24">
        <v>-1.3438501348719001</v>
      </c>
      <c r="AC104" s="24">
        <v>0</v>
      </c>
      <c r="AD104" s="24">
        <v>0</v>
      </c>
      <c r="AE104" s="24">
        <v>-1.3438501348719001</v>
      </c>
      <c r="AF104" s="24">
        <v>0</v>
      </c>
      <c r="AG104" s="24">
        <v>4.7619206270610448E-5</v>
      </c>
      <c r="AH104" s="24">
        <v>-4.7619206270610448E-5</v>
      </c>
      <c r="AI104" s="24">
        <v>0</v>
      </c>
      <c r="AJ104" s="24">
        <v>0</v>
      </c>
      <c r="AK104" s="24">
        <v>0</v>
      </c>
      <c r="AL104" s="24">
        <v>0</v>
      </c>
      <c r="AM104" s="24">
        <v>0</v>
      </c>
      <c r="AN104" s="24">
        <v>0</v>
      </c>
      <c r="AO104" s="24">
        <v>0</v>
      </c>
      <c r="AP104" s="24">
        <v>0</v>
      </c>
      <c r="AQ104" s="24">
        <v>1.3438501348719001</v>
      </c>
      <c r="AR104" s="24">
        <v>-1.3438501348719001</v>
      </c>
      <c r="AS104" s="24">
        <v>0</v>
      </c>
      <c r="AT104" s="24">
        <v>0</v>
      </c>
      <c r="AU104" s="24">
        <v>-1.3438501348719001</v>
      </c>
      <c r="AV104" s="24">
        <v>0</v>
      </c>
      <c r="AW104" s="24">
        <v>0</v>
      </c>
      <c r="AX104" s="24">
        <v>0</v>
      </c>
      <c r="AY104" s="24">
        <v>0</v>
      </c>
      <c r="AZ104" s="24">
        <v>0</v>
      </c>
      <c r="BA104" s="24">
        <v>0</v>
      </c>
      <c r="BB104" s="24">
        <v>-4.7619206270610448E-5</v>
      </c>
      <c r="BC104" s="24">
        <v>0</v>
      </c>
      <c r="BD104" s="24">
        <v>-4.7619206270610448E-5</v>
      </c>
      <c r="BE104" s="24">
        <v>0</v>
      </c>
      <c r="BF104" s="24">
        <v>0</v>
      </c>
      <c r="BG104" s="24">
        <v>0</v>
      </c>
      <c r="BH104" s="24">
        <v>0</v>
      </c>
      <c r="BI104" s="24">
        <v>0</v>
      </c>
      <c r="BJ104" s="24">
        <v>0</v>
      </c>
      <c r="BK104" s="24">
        <v>0</v>
      </c>
      <c r="BL104" s="24">
        <v>0</v>
      </c>
    </row>
    <row r="105" spans="1:64" x14ac:dyDescent="0.25">
      <c r="A105" t="s">
        <v>5120</v>
      </c>
      <c r="B105">
        <v>104</v>
      </c>
      <c r="C105">
        <v>3</v>
      </c>
      <c r="D105">
        <v>9</v>
      </c>
      <c r="E105" s="24">
        <v>0</v>
      </c>
      <c r="F105" s="24">
        <v>0</v>
      </c>
      <c r="G105" s="24">
        <v>0</v>
      </c>
      <c r="H105" s="24">
        <v>0</v>
      </c>
      <c r="I105" s="24">
        <v>0</v>
      </c>
      <c r="J105" s="24">
        <v>0</v>
      </c>
      <c r="K105" s="24">
        <v>2.1646357905119658</v>
      </c>
      <c r="L105" s="24">
        <v>-2.1646357905119658</v>
      </c>
      <c r="M105" s="24">
        <v>0</v>
      </c>
      <c r="N105" s="24">
        <v>0</v>
      </c>
      <c r="O105" s="24">
        <v>-2.1646357905119658</v>
      </c>
      <c r="P105" s="24">
        <v>0</v>
      </c>
      <c r="Q105" s="24">
        <v>3.602381912060082E-5</v>
      </c>
      <c r="R105" s="24">
        <v>-3.602381912060082E-5</v>
      </c>
      <c r="S105" s="24">
        <v>0</v>
      </c>
      <c r="T105" s="24">
        <v>0</v>
      </c>
      <c r="U105" s="24">
        <v>0</v>
      </c>
      <c r="V105" s="24">
        <v>0</v>
      </c>
      <c r="W105" s="24">
        <v>0</v>
      </c>
      <c r="X105" s="24">
        <v>0</v>
      </c>
      <c r="Y105" s="24">
        <v>0</v>
      </c>
      <c r="Z105" s="24">
        <v>0</v>
      </c>
      <c r="AA105" s="24">
        <v>1.0823178952559829</v>
      </c>
      <c r="AB105" s="24">
        <v>-1.0823178952559829</v>
      </c>
      <c r="AC105" s="24">
        <v>0</v>
      </c>
      <c r="AD105" s="24">
        <v>0</v>
      </c>
      <c r="AE105" s="24">
        <v>-1.0823178952559829</v>
      </c>
      <c r="AF105" s="24">
        <v>0</v>
      </c>
      <c r="AG105" s="24">
        <v>3.602381912060082E-5</v>
      </c>
      <c r="AH105" s="24">
        <v>-3.602381912060082E-5</v>
      </c>
      <c r="AI105" s="24">
        <v>0</v>
      </c>
      <c r="AJ105" s="24">
        <v>0</v>
      </c>
      <c r="AK105" s="24">
        <v>0</v>
      </c>
      <c r="AL105" s="24">
        <v>0</v>
      </c>
      <c r="AM105" s="24">
        <v>0</v>
      </c>
      <c r="AN105" s="24">
        <v>0</v>
      </c>
      <c r="AO105" s="24">
        <v>0</v>
      </c>
      <c r="AP105" s="24">
        <v>0</v>
      </c>
      <c r="AQ105" s="24">
        <v>1.0823178952559829</v>
      </c>
      <c r="AR105" s="24">
        <v>-1.0823178952559829</v>
      </c>
      <c r="AS105" s="24">
        <v>0</v>
      </c>
      <c r="AT105" s="24">
        <v>0</v>
      </c>
      <c r="AU105" s="24">
        <v>-1.0823178952559829</v>
      </c>
      <c r="AV105" s="24">
        <v>0</v>
      </c>
      <c r="AW105" s="24">
        <v>0</v>
      </c>
      <c r="AX105" s="24">
        <v>0</v>
      </c>
      <c r="AY105" s="24">
        <v>0</v>
      </c>
      <c r="AZ105" s="24">
        <v>0</v>
      </c>
      <c r="BA105" s="24">
        <v>0</v>
      </c>
      <c r="BB105" s="24">
        <v>-3.602381912060082E-5</v>
      </c>
      <c r="BC105" s="24">
        <v>0</v>
      </c>
      <c r="BD105" s="24">
        <v>-3.602381912060082E-5</v>
      </c>
      <c r="BE105" s="24">
        <v>0</v>
      </c>
      <c r="BF105" s="24">
        <v>0</v>
      </c>
      <c r="BG105" s="24">
        <v>0</v>
      </c>
      <c r="BH105" s="24">
        <v>0</v>
      </c>
      <c r="BI105" s="24">
        <v>0</v>
      </c>
      <c r="BJ105" s="24">
        <v>0</v>
      </c>
      <c r="BK105" s="24">
        <v>0</v>
      </c>
      <c r="BL105" s="24">
        <v>0</v>
      </c>
    </row>
    <row r="106" spans="1:64" x14ac:dyDescent="0.25">
      <c r="A106" t="s">
        <v>5120</v>
      </c>
      <c r="B106">
        <v>105</v>
      </c>
      <c r="C106">
        <v>3</v>
      </c>
      <c r="D106">
        <v>9</v>
      </c>
      <c r="E106" s="24">
        <v>0</v>
      </c>
      <c r="F106" s="24">
        <v>0</v>
      </c>
      <c r="G106" s="24">
        <v>0</v>
      </c>
      <c r="H106" s="24">
        <v>0</v>
      </c>
      <c r="I106" s="24">
        <v>0</v>
      </c>
      <c r="J106" s="24">
        <v>0</v>
      </c>
      <c r="K106" s="24">
        <v>1.7450955864042044</v>
      </c>
      <c r="L106" s="24">
        <v>-1.7450955864042044</v>
      </c>
      <c r="M106" s="24">
        <v>0</v>
      </c>
      <c r="N106" s="24">
        <v>0</v>
      </c>
      <c r="O106" s="24">
        <v>-1.7450955864042044</v>
      </c>
      <c r="P106" s="24">
        <v>0</v>
      </c>
      <c r="Q106" s="24">
        <v>2.7286810109217186E-5</v>
      </c>
      <c r="R106" s="24">
        <v>-2.7286810109217186E-5</v>
      </c>
      <c r="S106" s="24">
        <v>0</v>
      </c>
      <c r="T106" s="24">
        <v>0</v>
      </c>
      <c r="U106" s="24">
        <v>0</v>
      </c>
      <c r="V106" s="24">
        <v>0</v>
      </c>
      <c r="W106" s="24">
        <v>0</v>
      </c>
      <c r="X106" s="24">
        <v>0</v>
      </c>
      <c r="Y106" s="24">
        <v>0</v>
      </c>
      <c r="Z106" s="24">
        <v>0</v>
      </c>
      <c r="AA106" s="24">
        <v>0.87254779320210218</v>
      </c>
      <c r="AB106" s="24">
        <v>-0.87254779320210218</v>
      </c>
      <c r="AC106" s="24">
        <v>0</v>
      </c>
      <c r="AD106" s="24">
        <v>0</v>
      </c>
      <c r="AE106" s="24">
        <v>-0.87254779320210218</v>
      </c>
      <c r="AF106" s="24">
        <v>0</v>
      </c>
      <c r="AG106" s="24">
        <v>2.7286810109217186E-5</v>
      </c>
      <c r="AH106" s="24">
        <v>-2.7286810109217186E-5</v>
      </c>
      <c r="AI106" s="24">
        <v>0</v>
      </c>
      <c r="AJ106" s="24">
        <v>0</v>
      </c>
      <c r="AK106" s="24">
        <v>0</v>
      </c>
      <c r="AL106" s="24">
        <v>0</v>
      </c>
      <c r="AM106" s="24">
        <v>0</v>
      </c>
      <c r="AN106" s="24">
        <v>0</v>
      </c>
      <c r="AO106" s="24">
        <v>0</v>
      </c>
      <c r="AP106" s="24">
        <v>0</v>
      </c>
      <c r="AQ106" s="24">
        <v>0.87254779320210218</v>
      </c>
      <c r="AR106" s="24">
        <v>-0.87254779320210218</v>
      </c>
      <c r="AS106" s="24">
        <v>0</v>
      </c>
      <c r="AT106" s="24">
        <v>0</v>
      </c>
      <c r="AU106" s="24">
        <v>-0.87254779320210218</v>
      </c>
      <c r="AV106" s="24">
        <v>0</v>
      </c>
      <c r="AW106" s="24">
        <v>0</v>
      </c>
      <c r="AX106" s="24">
        <v>0</v>
      </c>
      <c r="AY106" s="24">
        <v>0</v>
      </c>
      <c r="AZ106" s="24">
        <v>0</v>
      </c>
      <c r="BA106" s="24">
        <v>0</v>
      </c>
      <c r="BB106" s="24">
        <v>-2.7286810109217186E-5</v>
      </c>
      <c r="BC106" s="24">
        <v>0</v>
      </c>
      <c r="BD106" s="24">
        <v>-2.7286810109217186E-5</v>
      </c>
      <c r="BE106" s="24">
        <v>0</v>
      </c>
      <c r="BF106" s="24">
        <v>0</v>
      </c>
      <c r="BG106" s="24">
        <v>0</v>
      </c>
      <c r="BH106" s="24">
        <v>0</v>
      </c>
      <c r="BI106" s="24">
        <v>0</v>
      </c>
      <c r="BJ106" s="24">
        <v>0</v>
      </c>
      <c r="BK106" s="24">
        <v>0</v>
      </c>
      <c r="BL106" s="24">
        <v>0</v>
      </c>
    </row>
    <row r="107" spans="1:64" x14ac:dyDescent="0.25">
      <c r="A107" t="s">
        <v>5120</v>
      </c>
      <c r="B107">
        <v>106</v>
      </c>
      <c r="C107">
        <v>4</v>
      </c>
      <c r="D107">
        <v>9</v>
      </c>
      <c r="E107" s="24">
        <v>0</v>
      </c>
      <c r="F107" s="24">
        <v>0</v>
      </c>
      <c r="G107" s="24">
        <v>0</v>
      </c>
      <c r="H107" s="24">
        <v>0</v>
      </c>
      <c r="I107" s="24">
        <v>0</v>
      </c>
      <c r="J107" s="24">
        <v>0</v>
      </c>
      <c r="K107" s="24">
        <v>1.4082262068986893</v>
      </c>
      <c r="L107" s="24">
        <v>-1.4082262068986893</v>
      </c>
      <c r="M107" s="24">
        <v>0</v>
      </c>
      <c r="N107" s="24">
        <v>0</v>
      </c>
      <c r="O107" s="24">
        <v>-1.4082262068986893</v>
      </c>
      <c r="P107" s="24">
        <v>0</v>
      </c>
      <c r="Q107" s="24">
        <v>2.0694563318102155E-5</v>
      </c>
      <c r="R107" s="24">
        <v>-2.0694563318102155E-5</v>
      </c>
      <c r="S107" s="24">
        <v>0</v>
      </c>
      <c r="T107" s="24">
        <v>0</v>
      </c>
      <c r="U107" s="24">
        <v>0</v>
      </c>
      <c r="V107" s="24">
        <v>0</v>
      </c>
      <c r="W107" s="24">
        <v>0</v>
      </c>
      <c r="X107" s="24">
        <v>0</v>
      </c>
      <c r="Y107" s="24">
        <v>0</v>
      </c>
      <c r="Z107" s="24">
        <v>0</v>
      </c>
      <c r="AA107" s="24">
        <v>0.70411310344934464</v>
      </c>
      <c r="AB107" s="24">
        <v>-0.70411310344934464</v>
      </c>
      <c r="AC107" s="24">
        <v>0</v>
      </c>
      <c r="AD107" s="24">
        <v>0</v>
      </c>
      <c r="AE107" s="24">
        <v>-0.70411310344934464</v>
      </c>
      <c r="AF107" s="24">
        <v>0</v>
      </c>
      <c r="AG107" s="24">
        <v>2.0694563318102155E-5</v>
      </c>
      <c r="AH107" s="24">
        <v>-2.0694563318102155E-5</v>
      </c>
      <c r="AI107" s="24">
        <v>0</v>
      </c>
      <c r="AJ107" s="24">
        <v>0</v>
      </c>
      <c r="AK107" s="24">
        <v>0</v>
      </c>
      <c r="AL107" s="24">
        <v>0</v>
      </c>
      <c r="AM107" s="24">
        <v>0</v>
      </c>
      <c r="AN107" s="24">
        <v>0</v>
      </c>
      <c r="AO107" s="24">
        <v>0</v>
      </c>
      <c r="AP107" s="24">
        <v>0</v>
      </c>
      <c r="AQ107" s="24">
        <v>0.70411310344934464</v>
      </c>
      <c r="AR107" s="24">
        <v>-0.70411310344934464</v>
      </c>
      <c r="AS107" s="24">
        <v>0</v>
      </c>
      <c r="AT107" s="24">
        <v>0</v>
      </c>
      <c r="AU107" s="24">
        <v>-0.70411310344934464</v>
      </c>
      <c r="AV107" s="24">
        <v>0</v>
      </c>
      <c r="AW107" s="24">
        <v>0</v>
      </c>
      <c r="AX107" s="24">
        <v>0</v>
      </c>
      <c r="AY107" s="24">
        <v>0</v>
      </c>
      <c r="AZ107" s="24">
        <v>0</v>
      </c>
      <c r="BA107" s="24">
        <v>0</v>
      </c>
      <c r="BB107" s="24">
        <v>-2.0694563318102155E-5</v>
      </c>
      <c r="BC107" s="24">
        <v>0</v>
      </c>
      <c r="BD107" s="24">
        <v>-2.0694563318102155E-5</v>
      </c>
      <c r="BE107" s="24">
        <v>0</v>
      </c>
      <c r="BF107" s="24">
        <v>0</v>
      </c>
      <c r="BG107" s="24">
        <v>0</v>
      </c>
      <c r="BH107" s="24">
        <v>0</v>
      </c>
      <c r="BI107" s="24">
        <v>0</v>
      </c>
      <c r="BJ107" s="24">
        <v>0</v>
      </c>
      <c r="BK107" s="24">
        <v>0</v>
      </c>
      <c r="BL107" s="24">
        <v>0</v>
      </c>
    </row>
    <row r="108" spans="1:64" x14ac:dyDescent="0.25">
      <c r="A108" t="s">
        <v>5120</v>
      </c>
      <c r="B108">
        <v>107</v>
      </c>
      <c r="C108">
        <v>4</v>
      </c>
      <c r="D108">
        <v>9</v>
      </c>
      <c r="E108" s="24">
        <v>0</v>
      </c>
      <c r="F108" s="24">
        <v>0</v>
      </c>
      <c r="G108" s="24">
        <v>0</v>
      </c>
      <c r="H108" s="24">
        <v>0</v>
      </c>
      <c r="I108" s="24">
        <v>0</v>
      </c>
      <c r="J108" s="24">
        <v>0</v>
      </c>
      <c r="K108" s="24">
        <v>1.1374529153108597</v>
      </c>
      <c r="L108" s="24">
        <v>-1.1374529153108597</v>
      </c>
      <c r="M108" s="24">
        <v>0</v>
      </c>
      <c r="N108" s="24">
        <v>0</v>
      </c>
      <c r="O108" s="24">
        <v>-1.1374529153108597</v>
      </c>
      <c r="P108" s="24">
        <v>0</v>
      </c>
      <c r="Q108" s="24">
        <v>1.5713974789832719E-5</v>
      </c>
      <c r="R108" s="24">
        <v>-1.5713974789832719E-5</v>
      </c>
      <c r="S108" s="24">
        <v>0</v>
      </c>
      <c r="T108" s="24">
        <v>0</v>
      </c>
      <c r="U108" s="24">
        <v>0</v>
      </c>
      <c r="V108" s="24">
        <v>0</v>
      </c>
      <c r="W108" s="24">
        <v>0</v>
      </c>
      <c r="X108" s="24">
        <v>0</v>
      </c>
      <c r="Y108" s="24">
        <v>0</v>
      </c>
      <c r="Z108" s="24">
        <v>0</v>
      </c>
      <c r="AA108" s="24">
        <v>0.56872645765542984</v>
      </c>
      <c r="AB108" s="24">
        <v>-0.56872645765542984</v>
      </c>
      <c r="AC108" s="24">
        <v>0</v>
      </c>
      <c r="AD108" s="24">
        <v>0</v>
      </c>
      <c r="AE108" s="24">
        <v>-0.56872645765542984</v>
      </c>
      <c r="AF108" s="24">
        <v>0</v>
      </c>
      <c r="AG108" s="24">
        <v>1.5713974789832719E-5</v>
      </c>
      <c r="AH108" s="24">
        <v>-1.5713974789832719E-5</v>
      </c>
      <c r="AI108" s="24">
        <v>0</v>
      </c>
      <c r="AJ108" s="24">
        <v>0</v>
      </c>
      <c r="AK108" s="24">
        <v>0</v>
      </c>
      <c r="AL108" s="24">
        <v>0</v>
      </c>
      <c r="AM108" s="24">
        <v>0</v>
      </c>
      <c r="AN108" s="24">
        <v>0</v>
      </c>
      <c r="AO108" s="24">
        <v>0</v>
      </c>
      <c r="AP108" s="24">
        <v>0</v>
      </c>
      <c r="AQ108" s="24">
        <v>0.56872645765542984</v>
      </c>
      <c r="AR108" s="24">
        <v>-0.56872645765542984</v>
      </c>
      <c r="AS108" s="24">
        <v>0</v>
      </c>
      <c r="AT108" s="24">
        <v>0</v>
      </c>
      <c r="AU108" s="24">
        <v>-0.56872645765542984</v>
      </c>
      <c r="AV108" s="24">
        <v>0</v>
      </c>
      <c r="AW108" s="24">
        <v>0</v>
      </c>
      <c r="AX108" s="24">
        <v>0</v>
      </c>
      <c r="AY108" s="24">
        <v>0</v>
      </c>
      <c r="AZ108" s="24">
        <v>0</v>
      </c>
      <c r="BA108" s="24">
        <v>0</v>
      </c>
      <c r="BB108" s="24">
        <v>-1.5713974789832719E-5</v>
      </c>
      <c r="BC108" s="24">
        <v>0</v>
      </c>
      <c r="BD108" s="24">
        <v>-1.5713974789832719E-5</v>
      </c>
      <c r="BE108" s="24">
        <v>0</v>
      </c>
      <c r="BF108" s="24">
        <v>0</v>
      </c>
      <c r="BG108" s="24">
        <v>0</v>
      </c>
      <c r="BH108" s="24">
        <v>0</v>
      </c>
      <c r="BI108" s="24">
        <v>0</v>
      </c>
      <c r="BJ108" s="24">
        <v>0</v>
      </c>
      <c r="BK108" s="24">
        <v>0</v>
      </c>
      <c r="BL108" s="24">
        <v>0</v>
      </c>
    </row>
    <row r="109" spans="1:64" x14ac:dyDescent="0.25">
      <c r="A109" t="s">
        <v>5120</v>
      </c>
      <c r="B109">
        <v>108</v>
      </c>
      <c r="C109">
        <v>4</v>
      </c>
      <c r="D109">
        <v>9</v>
      </c>
      <c r="E109" s="24">
        <v>0</v>
      </c>
      <c r="F109" s="24">
        <v>0</v>
      </c>
      <c r="G109" s="24">
        <v>0</v>
      </c>
      <c r="H109" s="24">
        <v>0</v>
      </c>
      <c r="I109" s="24">
        <v>0</v>
      </c>
      <c r="J109" s="24">
        <v>0</v>
      </c>
      <c r="K109" s="24">
        <v>0.91958473436534405</v>
      </c>
      <c r="L109" s="24">
        <v>-0.91958473436534405</v>
      </c>
      <c r="M109" s="24">
        <v>0</v>
      </c>
      <c r="N109" s="24">
        <v>0</v>
      </c>
      <c r="O109" s="24">
        <v>-0.91958473436534405</v>
      </c>
      <c r="P109" s="24">
        <v>0</v>
      </c>
      <c r="Q109" s="24">
        <v>1.1946166523557622E-5</v>
      </c>
      <c r="R109" s="24">
        <v>-1.1946166523557622E-5</v>
      </c>
      <c r="S109" s="24">
        <v>0</v>
      </c>
      <c r="T109" s="24">
        <v>0</v>
      </c>
      <c r="U109" s="24">
        <v>0</v>
      </c>
      <c r="V109" s="24">
        <v>0</v>
      </c>
      <c r="W109" s="24">
        <v>0</v>
      </c>
      <c r="X109" s="24">
        <v>0</v>
      </c>
      <c r="Y109" s="24">
        <v>0</v>
      </c>
      <c r="Z109" s="24">
        <v>0</v>
      </c>
      <c r="AA109" s="24">
        <v>0.45979236718267202</v>
      </c>
      <c r="AB109" s="24">
        <v>-0.45979236718267202</v>
      </c>
      <c r="AC109" s="24">
        <v>0</v>
      </c>
      <c r="AD109" s="24">
        <v>0</v>
      </c>
      <c r="AE109" s="24">
        <v>-0.45979236718267202</v>
      </c>
      <c r="AF109" s="24">
        <v>0</v>
      </c>
      <c r="AG109" s="24">
        <v>1.1946166523557622E-5</v>
      </c>
      <c r="AH109" s="24">
        <v>-1.1946166523557622E-5</v>
      </c>
      <c r="AI109" s="24">
        <v>0</v>
      </c>
      <c r="AJ109" s="24">
        <v>0</v>
      </c>
      <c r="AK109" s="24">
        <v>0</v>
      </c>
      <c r="AL109" s="24">
        <v>0</v>
      </c>
      <c r="AM109" s="24">
        <v>0</v>
      </c>
      <c r="AN109" s="24">
        <v>0</v>
      </c>
      <c r="AO109" s="24">
        <v>0</v>
      </c>
      <c r="AP109" s="24">
        <v>0</v>
      </c>
      <c r="AQ109" s="24">
        <v>0.45979236718267202</v>
      </c>
      <c r="AR109" s="24">
        <v>-0.45979236718267202</v>
      </c>
      <c r="AS109" s="24">
        <v>0</v>
      </c>
      <c r="AT109" s="24">
        <v>0</v>
      </c>
      <c r="AU109" s="24">
        <v>-0.45979236718267202</v>
      </c>
      <c r="AV109" s="24">
        <v>0</v>
      </c>
      <c r="AW109" s="24">
        <v>0</v>
      </c>
      <c r="AX109" s="24">
        <v>0</v>
      </c>
      <c r="AY109" s="24">
        <v>0</v>
      </c>
      <c r="AZ109" s="24">
        <v>0</v>
      </c>
      <c r="BA109" s="24">
        <v>0</v>
      </c>
      <c r="BB109" s="24">
        <v>-1.1946166523557622E-5</v>
      </c>
      <c r="BC109" s="24">
        <v>0</v>
      </c>
      <c r="BD109" s="24">
        <v>-1.1946166523557622E-5</v>
      </c>
      <c r="BE109" s="24">
        <v>0</v>
      </c>
      <c r="BF109" s="24">
        <v>0</v>
      </c>
      <c r="BG109" s="24">
        <v>0</v>
      </c>
      <c r="BH109" s="24">
        <v>0</v>
      </c>
      <c r="BI109" s="24">
        <v>0</v>
      </c>
      <c r="BJ109" s="24">
        <v>0</v>
      </c>
      <c r="BK109" s="24">
        <v>0</v>
      </c>
      <c r="BL109" s="24">
        <v>0</v>
      </c>
    </row>
    <row r="110" spans="1:64" x14ac:dyDescent="0.25">
      <c r="A110" t="s">
        <v>5120</v>
      </c>
      <c r="B110">
        <v>109</v>
      </c>
      <c r="C110">
        <v>1</v>
      </c>
      <c r="D110">
        <v>10</v>
      </c>
      <c r="E110" s="24">
        <v>0</v>
      </c>
      <c r="F110" s="24">
        <v>0</v>
      </c>
      <c r="G110" s="24">
        <v>0</v>
      </c>
      <c r="H110" s="24">
        <v>0</v>
      </c>
      <c r="I110" s="24">
        <v>0</v>
      </c>
      <c r="J110" s="24">
        <v>0</v>
      </c>
      <c r="K110" s="24">
        <v>0.74411043152213097</v>
      </c>
      <c r="L110" s="24">
        <v>-0.74411043152213097</v>
      </c>
      <c r="M110" s="24">
        <v>0</v>
      </c>
      <c r="N110" s="24">
        <v>0</v>
      </c>
      <c r="O110" s="24">
        <v>-0.74411043152213097</v>
      </c>
      <c r="P110" s="24">
        <v>0</v>
      </c>
      <c r="Q110" s="24">
        <v>9.0922358140232973E-6</v>
      </c>
      <c r="R110" s="24">
        <v>-9.0922358140232973E-6</v>
      </c>
      <c r="S110" s="24">
        <v>0</v>
      </c>
      <c r="T110" s="24">
        <v>0</v>
      </c>
      <c r="U110" s="24">
        <v>0</v>
      </c>
      <c r="V110" s="24">
        <v>0</v>
      </c>
      <c r="W110" s="24">
        <v>0</v>
      </c>
      <c r="X110" s="24">
        <v>0</v>
      </c>
      <c r="Y110" s="24">
        <v>0</v>
      </c>
      <c r="Z110" s="24">
        <v>0</v>
      </c>
      <c r="AA110" s="24">
        <v>0.37205521576106548</v>
      </c>
      <c r="AB110" s="24">
        <v>-0.37205521576106548</v>
      </c>
      <c r="AC110" s="24">
        <v>0</v>
      </c>
      <c r="AD110" s="24">
        <v>0</v>
      </c>
      <c r="AE110" s="24">
        <v>-0.37205521576106548</v>
      </c>
      <c r="AF110" s="24">
        <v>0</v>
      </c>
      <c r="AG110" s="24">
        <v>9.0922358140232973E-6</v>
      </c>
      <c r="AH110" s="24">
        <v>-9.0922358140232973E-6</v>
      </c>
      <c r="AI110" s="24">
        <v>0</v>
      </c>
      <c r="AJ110" s="24">
        <v>0</v>
      </c>
      <c r="AK110" s="24">
        <v>0</v>
      </c>
      <c r="AL110" s="24">
        <v>0</v>
      </c>
      <c r="AM110" s="24">
        <v>0</v>
      </c>
      <c r="AN110" s="24">
        <v>0</v>
      </c>
      <c r="AO110" s="24">
        <v>0</v>
      </c>
      <c r="AP110" s="24">
        <v>0</v>
      </c>
      <c r="AQ110" s="24">
        <v>0.37205521576106548</v>
      </c>
      <c r="AR110" s="24">
        <v>-0.37205521576106548</v>
      </c>
      <c r="AS110" s="24">
        <v>0</v>
      </c>
      <c r="AT110" s="24">
        <v>0</v>
      </c>
      <c r="AU110" s="24">
        <v>-0.37205521576106548</v>
      </c>
      <c r="AV110" s="24">
        <v>0</v>
      </c>
      <c r="AW110" s="24">
        <v>0</v>
      </c>
      <c r="AX110" s="24">
        <v>0</v>
      </c>
      <c r="AY110" s="24">
        <v>0</v>
      </c>
      <c r="AZ110" s="24">
        <v>0</v>
      </c>
      <c r="BA110" s="24">
        <v>0</v>
      </c>
      <c r="BB110" s="24">
        <v>-9.0922358140232973E-6</v>
      </c>
      <c r="BC110" s="24">
        <v>0</v>
      </c>
      <c r="BD110" s="24">
        <v>-9.0922358140232973E-6</v>
      </c>
      <c r="BE110" s="24">
        <v>0</v>
      </c>
      <c r="BF110" s="24">
        <v>0</v>
      </c>
      <c r="BG110" s="24">
        <v>0</v>
      </c>
      <c r="BH110" s="24">
        <v>0</v>
      </c>
      <c r="BI110" s="24">
        <v>0</v>
      </c>
      <c r="BJ110" s="24">
        <v>0</v>
      </c>
      <c r="BK110" s="24">
        <v>0</v>
      </c>
      <c r="BL110" s="24">
        <v>0</v>
      </c>
    </row>
    <row r="111" spans="1:64" x14ac:dyDescent="0.25">
      <c r="A111" t="s">
        <v>5120</v>
      </c>
      <c r="B111">
        <v>110</v>
      </c>
      <c r="C111">
        <v>1</v>
      </c>
      <c r="D111">
        <v>10</v>
      </c>
      <c r="E111" s="24">
        <v>0</v>
      </c>
      <c r="F111" s="24">
        <v>0</v>
      </c>
      <c r="G111" s="24">
        <v>0</v>
      </c>
      <c r="H111" s="24">
        <v>0</v>
      </c>
      <c r="I111" s="24">
        <v>0</v>
      </c>
      <c r="J111" s="24">
        <v>0</v>
      </c>
      <c r="K111" s="24">
        <v>0.60264393500983715</v>
      </c>
      <c r="L111" s="24">
        <v>-0.60264393500983715</v>
      </c>
      <c r="M111" s="24">
        <v>0</v>
      </c>
      <c r="N111" s="24">
        <v>0</v>
      </c>
      <c r="O111" s="24">
        <v>-0.60264393500983715</v>
      </c>
      <c r="P111" s="24">
        <v>0</v>
      </c>
      <c r="Q111" s="24">
        <v>6.9278812588891014E-6</v>
      </c>
      <c r="R111" s="24">
        <v>-6.9278812588891014E-6</v>
      </c>
      <c r="S111" s="24">
        <v>0</v>
      </c>
      <c r="T111" s="24">
        <v>0</v>
      </c>
      <c r="U111" s="24">
        <v>0</v>
      </c>
      <c r="V111" s="24">
        <v>0</v>
      </c>
      <c r="W111" s="24">
        <v>0</v>
      </c>
      <c r="X111" s="24">
        <v>0</v>
      </c>
      <c r="Y111" s="24">
        <v>0</v>
      </c>
      <c r="Z111" s="24">
        <v>0</v>
      </c>
      <c r="AA111" s="24">
        <v>0.30132196750491858</v>
      </c>
      <c r="AB111" s="24">
        <v>-0.30132196750491858</v>
      </c>
      <c r="AC111" s="24">
        <v>0</v>
      </c>
      <c r="AD111" s="24">
        <v>0</v>
      </c>
      <c r="AE111" s="24">
        <v>-0.30132196750491858</v>
      </c>
      <c r="AF111" s="24">
        <v>0</v>
      </c>
      <c r="AG111" s="24">
        <v>6.9278812588891014E-6</v>
      </c>
      <c r="AH111" s="24">
        <v>-6.9278812588891014E-6</v>
      </c>
      <c r="AI111" s="24">
        <v>0</v>
      </c>
      <c r="AJ111" s="24">
        <v>0</v>
      </c>
      <c r="AK111" s="24">
        <v>0</v>
      </c>
      <c r="AL111" s="24">
        <v>0</v>
      </c>
      <c r="AM111" s="24">
        <v>0</v>
      </c>
      <c r="AN111" s="24">
        <v>0</v>
      </c>
      <c r="AO111" s="24">
        <v>0</v>
      </c>
      <c r="AP111" s="24">
        <v>0</v>
      </c>
      <c r="AQ111" s="24">
        <v>0.30132196750491858</v>
      </c>
      <c r="AR111" s="24">
        <v>-0.30132196750491858</v>
      </c>
      <c r="AS111" s="24">
        <v>0</v>
      </c>
      <c r="AT111" s="24">
        <v>0</v>
      </c>
      <c r="AU111" s="24">
        <v>-0.30132196750491858</v>
      </c>
      <c r="AV111" s="24">
        <v>0</v>
      </c>
      <c r="AW111" s="24">
        <v>0</v>
      </c>
      <c r="AX111" s="24">
        <v>0</v>
      </c>
      <c r="AY111" s="24">
        <v>0</v>
      </c>
      <c r="AZ111" s="24">
        <v>0</v>
      </c>
      <c r="BA111" s="24">
        <v>0</v>
      </c>
      <c r="BB111" s="24">
        <v>-6.9278812588891014E-6</v>
      </c>
      <c r="BC111" s="24">
        <v>0</v>
      </c>
      <c r="BD111" s="24">
        <v>-6.9278812588891014E-6</v>
      </c>
      <c r="BE111" s="24">
        <v>0</v>
      </c>
      <c r="BF111" s="24">
        <v>0</v>
      </c>
      <c r="BG111" s="24">
        <v>0</v>
      </c>
      <c r="BH111" s="24">
        <v>0</v>
      </c>
      <c r="BI111" s="24">
        <v>0</v>
      </c>
      <c r="BJ111" s="24">
        <v>0</v>
      </c>
      <c r="BK111" s="24">
        <v>0</v>
      </c>
      <c r="BL111" s="24">
        <v>0</v>
      </c>
    </row>
    <row r="112" spans="1:64" x14ac:dyDescent="0.25">
      <c r="A112" t="s">
        <v>5120</v>
      </c>
      <c r="B112">
        <v>111</v>
      </c>
      <c r="C112">
        <v>1</v>
      </c>
      <c r="D112">
        <v>10</v>
      </c>
      <c r="E112" s="24">
        <v>0</v>
      </c>
      <c r="F112" s="24">
        <v>0</v>
      </c>
      <c r="G112" s="24">
        <v>0</v>
      </c>
      <c r="H112" s="24">
        <v>0</v>
      </c>
      <c r="I112" s="24">
        <v>0</v>
      </c>
      <c r="J112" s="24">
        <v>0</v>
      </c>
      <c r="K112" s="24">
        <v>0.48848679102957249</v>
      </c>
      <c r="L112" s="24">
        <v>-0.48848679102957249</v>
      </c>
      <c r="M112" s="24">
        <v>0</v>
      </c>
      <c r="N112" s="24">
        <v>0</v>
      </c>
      <c r="O112" s="24">
        <v>-0.48848679102957249</v>
      </c>
      <c r="P112" s="24">
        <v>0</v>
      </c>
      <c r="Q112" s="24">
        <v>5.2845207392238081E-6</v>
      </c>
      <c r="R112" s="24">
        <v>-5.2845207392238081E-6</v>
      </c>
      <c r="S112" s="24">
        <v>0</v>
      </c>
      <c r="T112" s="24">
        <v>0</v>
      </c>
      <c r="U112" s="24">
        <v>0</v>
      </c>
      <c r="V112" s="24">
        <v>0</v>
      </c>
      <c r="W112" s="24">
        <v>0</v>
      </c>
      <c r="X112" s="24">
        <v>0</v>
      </c>
      <c r="Y112" s="24">
        <v>0</v>
      </c>
      <c r="Z112" s="24">
        <v>0</v>
      </c>
      <c r="AA112" s="24">
        <v>0.24424339551478624</v>
      </c>
      <c r="AB112" s="24">
        <v>-0.24424339551478624</v>
      </c>
      <c r="AC112" s="24">
        <v>0</v>
      </c>
      <c r="AD112" s="24">
        <v>0</v>
      </c>
      <c r="AE112" s="24">
        <v>-0.24424339551478624</v>
      </c>
      <c r="AF112" s="24">
        <v>0</v>
      </c>
      <c r="AG112" s="24">
        <v>5.2845207392238081E-6</v>
      </c>
      <c r="AH112" s="24">
        <v>-5.2845207392238081E-6</v>
      </c>
      <c r="AI112" s="24">
        <v>0</v>
      </c>
      <c r="AJ112" s="24">
        <v>0</v>
      </c>
      <c r="AK112" s="24">
        <v>0</v>
      </c>
      <c r="AL112" s="24">
        <v>0</v>
      </c>
      <c r="AM112" s="24">
        <v>0</v>
      </c>
      <c r="AN112" s="24">
        <v>0</v>
      </c>
      <c r="AO112" s="24">
        <v>0</v>
      </c>
      <c r="AP112" s="24">
        <v>0</v>
      </c>
      <c r="AQ112" s="24">
        <v>0.24424339551478624</v>
      </c>
      <c r="AR112" s="24">
        <v>-0.24424339551478624</v>
      </c>
      <c r="AS112" s="24">
        <v>0</v>
      </c>
      <c r="AT112" s="24">
        <v>0</v>
      </c>
      <c r="AU112" s="24">
        <v>-0.24424339551478624</v>
      </c>
      <c r="AV112" s="24">
        <v>0</v>
      </c>
      <c r="AW112" s="24">
        <v>0</v>
      </c>
      <c r="AX112" s="24">
        <v>0</v>
      </c>
      <c r="AY112" s="24">
        <v>0</v>
      </c>
      <c r="AZ112" s="24">
        <v>0</v>
      </c>
      <c r="BA112" s="24">
        <v>0</v>
      </c>
      <c r="BB112" s="24">
        <v>-5.2845207392238081E-6</v>
      </c>
      <c r="BC112" s="24">
        <v>0</v>
      </c>
      <c r="BD112" s="24">
        <v>-5.2845207392238081E-6</v>
      </c>
      <c r="BE112" s="24">
        <v>0</v>
      </c>
      <c r="BF112" s="24">
        <v>0</v>
      </c>
      <c r="BG112" s="24">
        <v>0</v>
      </c>
      <c r="BH112" s="24">
        <v>0</v>
      </c>
      <c r="BI112" s="24">
        <v>0</v>
      </c>
      <c r="BJ112" s="24">
        <v>0</v>
      </c>
      <c r="BK112" s="24">
        <v>0</v>
      </c>
      <c r="BL112" s="24">
        <v>0</v>
      </c>
    </row>
    <row r="113" spans="1:64" x14ac:dyDescent="0.25">
      <c r="A113" t="s">
        <v>5120</v>
      </c>
      <c r="B113">
        <v>112</v>
      </c>
      <c r="C113">
        <v>2</v>
      </c>
      <c r="D113">
        <v>10</v>
      </c>
      <c r="E113" s="24">
        <v>0</v>
      </c>
      <c r="F113" s="24">
        <v>0</v>
      </c>
      <c r="G113" s="24">
        <v>0</v>
      </c>
      <c r="H113" s="24">
        <v>0</v>
      </c>
      <c r="I113" s="24">
        <v>0</v>
      </c>
      <c r="J113" s="24">
        <v>0</v>
      </c>
      <c r="K113" s="24">
        <v>0.39628236927092075</v>
      </c>
      <c r="L113" s="24">
        <v>-0.39628236927092075</v>
      </c>
      <c r="M113" s="24">
        <v>0</v>
      </c>
      <c r="N113" s="24">
        <v>0</v>
      </c>
      <c r="O113" s="24">
        <v>-0.39628236927092075</v>
      </c>
      <c r="P113" s="24">
        <v>0</v>
      </c>
      <c r="Q113" s="24">
        <v>4.0352961150347255E-6</v>
      </c>
      <c r="R113" s="24">
        <v>-4.0352961150347255E-6</v>
      </c>
      <c r="S113" s="24">
        <v>0</v>
      </c>
      <c r="T113" s="24">
        <v>0</v>
      </c>
      <c r="U113" s="24">
        <v>0</v>
      </c>
      <c r="V113" s="24">
        <v>0</v>
      </c>
      <c r="W113" s="24">
        <v>0</v>
      </c>
      <c r="X113" s="24">
        <v>0</v>
      </c>
      <c r="Y113" s="24">
        <v>0</v>
      </c>
      <c r="Z113" s="24">
        <v>0</v>
      </c>
      <c r="AA113" s="24">
        <v>0.19814118463546038</v>
      </c>
      <c r="AB113" s="24">
        <v>-0.19814118463546038</v>
      </c>
      <c r="AC113" s="24">
        <v>0</v>
      </c>
      <c r="AD113" s="24">
        <v>0</v>
      </c>
      <c r="AE113" s="24">
        <v>-0.19814118463546038</v>
      </c>
      <c r="AF113" s="24">
        <v>0</v>
      </c>
      <c r="AG113" s="24">
        <v>4.0352961150347255E-6</v>
      </c>
      <c r="AH113" s="24">
        <v>-4.0352961150347255E-6</v>
      </c>
      <c r="AI113" s="24">
        <v>0</v>
      </c>
      <c r="AJ113" s="24">
        <v>0</v>
      </c>
      <c r="AK113" s="24">
        <v>0</v>
      </c>
      <c r="AL113" s="24">
        <v>0</v>
      </c>
      <c r="AM113" s="24">
        <v>0</v>
      </c>
      <c r="AN113" s="24">
        <v>0</v>
      </c>
      <c r="AO113" s="24">
        <v>0</v>
      </c>
      <c r="AP113" s="24">
        <v>0</v>
      </c>
      <c r="AQ113" s="24">
        <v>0.19814118463546038</v>
      </c>
      <c r="AR113" s="24">
        <v>-0.19814118463546038</v>
      </c>
      <c r="AS113" s="24">
        <v>0</v>
      </c>
      <c r="AT113" s="24">
        <v>0</v>
      </c>
      <c r="AU113" s="24">
        <v>-0.19814118463546038</v>
      </c>
      <c r="AV113" s="24">
        <v>0</v>
      </c>
      <c r="AW113" s="24">
        <v>0</v>
      </c>
      <c r="AX113" s="24">
        <v>0</v>
      </c>
      <c r="AY113" s="24">
        <v>0</v>
      </c>
      <c r="AZ113" s="24">
        <v>0</v>
      </c>
      <c r="BA113" s="24">
        <v>0</v>
      </c>
      <c r="BB113" s="24">
        <v>-4.0352961150347255E-6</v>
      </c>
      <c r="BC113" s="24">
        <v>0</v>
      </c>
      <c r="BD113" s="24">
        <v>-4.0352961150347255E-6</v>
      </c>
      <c r="BE113" s="24">
        <v>0</v>
      </c>
      <c r="BF113" s="24">
        <v>0</v>
      </c>
      <c r="BG113" s="24">
        <v>0</v>
      </c>
      <c r="BH113" s="24">
        <v>0</v>
      </c>
      <c r="BI113" s="24">
        <v>0</v>
      </c>
      <c r="BJ113" s="24">
        <v>0</v>
      </c>
      <c r="BK113" s="24">
        <v>0</v>
      </c>
      <c r="BL113" s="24">
        <v>0</v>
      </c>
    </row>
    <row r="114" spans="1:64" x14ac:dyDescent="0.25">
      <c r="A114" t="s">
        <v>5120</v>
      </c>
      <c r="B114">
        <v>113</v>
      </c>
      <c r="C114">
        <v>2</v>
      </c>
      <c r="D114">
        <v>10</v>
      </c>
      <c r="E114" s="24">
        <v>0</v>
      </c>
      <c r="F114" s="24">
        <v>0</v>
      </c>
      <c r="G114" s="24">
        <v>0</v>
      </c>
      <c r="H114" s="24">
        <v>0</v>
      </c>
      <c r="I114" s="24">
        <v>0</v>
      </c>
      <c r="J114" s="24">
        <v>0</v>
      </c>
      <c r="K114" s="24">
        <v>0.32174235209822655</v>
      </c>
      <c r="L114" s="24">
        <v>-0.32174235209822655</v>
      </c>
      <c r="M114" s="24">
        <v>0</v>
      </c>
      <c r="N114" s="24">
        <v>0</v>
      </c>
      <c r="O114" s="24">
        <v>-0.32174235209822655</v>
      </c>
      <c r="P114" s="24">
        <v>0</v>
      </c>
      <c r="Q114" s="24">
        <v>3.0845976652926765E-6</v>
      </c>
      <c r="R114" s="24">
        <v>-3.0845976652926765E-6</v>
      </c>
      <c r="S114" s="24">
        <v>0</v>
      </c>
      <c r="T114" s="24">
        <v>0</v>
      </c>
      <c r="U114" s="24">
        <v>0</v>
      </c>
      <c r="V114" s="24">
        <v>0</v>
      </c>
      <c r="W114" s="24">
        <v>0</v>
      </c>
      <c r="X114" s="24">
        <v>0</v>
      </c>
      <c r="Y114" s="24">
        <v>0</v>
      </c>
      <c r="Z114" s="24">
        <v>0</v>
      </c>
      <c r="AA114" s="24">
        <v>0.16087117604911327</v>
      </c>
      <c r="AB114" s="24">
        <v>-0.16087117604911327</v>
      </c>
      <c r="AC114" s="24">
        <v>0</v>
      </c>
      <c r="AD114" s="24">
        <v>0</v>
      </c>
      <c r="AE114" s="24">
        <v>-0.16087117604911327</v>
      </c>
      <c r="AF114" s="24">
        <v>0</v>
      </c>
      <c r="AG114" s="24">
        <v>3.0845976652926765E-6</v>
      </c>
      <c r="AH114" s="24">
        <v>-3.0845976652926765E-6</v>
      </c>
      <c r="AI114" s="24">
        <v>0</v>
      </c>
      <c r="AJ114" s="24">
        <v>0</v>
      </c>
      <c r="AK114" s="24">
        <v>0</v>
      </c>
      <c r="AL114" s="24">
        <v>0</v>
      </c>
      <c r="AM114" s="24">
        <v>0</v>
      </c>
      <c r="AN114" s="24">
        <v>0</v>
      </c>
      <c r="AO114" s="24">
        <v>0</v>
      </c>
      <c r="AP114" s="24">
        <v>0</v>
      </c>
      <c r="AQ114" s="24">
        <v>0.16087117604911327</v>
      </c>
      <c r="AR114" s="24">
        <v>-0.16087117604911327</v>
      </c>
      <c r="AS114" s="24">
        <v>0</v>
      </c>
      <c r="AT114" s="24">
        <v>0</v>
      </c>
      <c r="AU114" s="24">
        <v>-0.16087117604911327</v>
      </c>
      <c r="AV114" s="24">
        <v>0</v>
      </c>
      <c r="AW114" s="24">
        <v>0</v>
      </c>
      <c r="AX114" s="24">
        <v>0</v>
      </c>
      <c r="AY114" s="24">
        <v>0</v>
      </c>
      <c r="AZ114" s="24">
        <v>0</v>
      </c>
      <c r="BA114" s="24">
        <v>0</v>
      </c>
      <c r="BB114" s="24">
        <v>-3.0845976652926765E-6</v>
      </c>
      <c r="BC114" s="24">
        <v>0</v>
      </c>
      <c r="BD114" s="24">
        <v>-3.0845976652926765E-6</v>
      </c>
      <c r="BE114" s="24">
        <v>0</v>
      </c>
      <c r="BF114" s="24">
        <v>0</v>
      </c>
      <c r="BG114" s="24">
        <v>0</v>
      </c>
      <c r="BH114" s="24">
        <v>0</v>
      </c>
      <c r="BI114" s="24">
        <v>0</v>
      </c>
      <c r="BJ114" s="24">
        <v>0</v>
      </c>
      <c r="BK114" s="24">
        <v>0</v>
      </c>
      <c r="BL114" s="24">
        <v>0</v>
      </c>
    </row>
    <row r="115" spans="1:64" x14ac:dyDescent="0.25">
      <c r="A115" t="s">
        <v>5120</v>
      </c>
      <c r="B115">
        <v>114</v>
      </c>
      <c r="C115">
        <v>2</v>
      </c>
      <c r="D115">
        <v>10</v>
      </c>
      <c r="E115" s="24">
        <v>0</v>
      </c>
      <c r="F115" s="24">
        <v>0</v>
      </c>
      <c r="G115" s="24">
        <v>0</v>
      </c>
      <c r="H115" s="24">
        <v>0</v>
      </c>
      <c r="I115" s="24">
        <v>0</v>
      </c>
      <c r="J115" s="24">
        <v>0</v>
      </c>
      <c r="K115" s="24">
        <v>0.26142989471554756</v>
      </c>
      <c r="L115" s="24">
        <v>-0.26142989471554756</v>
      </c>
      <c r="M115" s="24">
        <v>0</v>
      </c>
      <c r="N115" s="24">
        <v>0</v>
      </c>
      <c r="O115" s="24">
        <v>-0.26142989471554756</v>
      </c>
      <c r="P115" s="24">
        <v>0</v>
      </c>
      <c r="Q115" s="24">
        <v>2.3602869987371378E-6</v>
      </c>
      <c r="R115" s="24">
        <v>-2.3602869987371378E-6</v>
      </c>
      <c r="S115" s="24">
        <v>0</v>
      </c>
      <c r="T115" s="24">
        <v>0</v>
      </c>
      <c r="U115" s="24">
        <v>0</v>
      </c>
      <c r="V115" s="24">
        <v>0</v>
      </c>
      <c r="W115" s="24">
        <v>0</v>
      </c>
      <c r="X115" s="24">
        <v>0</v>
      </c>
      <c r="Y115" s="24">
        <v>0</v>
      </c>
      <c r="Z115" s="24">
        <v>0</v>
      </c>
      <c r="AA115" s="24">
        <v>0.13071494735777378</v>
      </c>
      <c r="AB115" s="24">
        <v>-0.13071494735777378</v>
      </c>
      <c r="AC115" s="24">
        <v>0</v>
      </c>
      <c r="AD115" s="24">
        <v>0</v>
      </c>
      <c r="AE115" s="24">
        <v>-0.13071494735777378</v>
      </c>
      <c r="AF115" s="24">
        <v>0</v>
      </c>
      <c r="AG115" s="24">
        <v>2.3602869987371378E-6</v>
      </c>
      <c r="AH115" s="24">
        <v>-2.3602869987371378E-6</v>
      </c>
      <c r="AI115" s="24">
        <v>0</v>
      </c>
      <c r="AJ115" s="24">
        <v>0</v>
      </c>
      <c r="AK115" s="24">
        <v>0</v>
      </c>
      <c r="AL115" s="24">
        <v>0</v>
      </c>
      <c r="AM115" s="24">
        <v>0</v>
      </c>
      <c r="AN115" s="24">
        <v>0</v>
      </c>
      <c r="AO115" s="24">
        <v>0</v>
      </c>
      <c r="AP115" s="24">
        <v>0</v>
      </c>
      <c r="AQ115" s="24">
        <v>0.13071494735777378</v>
      </c>
      <c r="AR115" s="24">
        <v>-0.13071494735777378</v>
      </c>
      <c r="AS115" s="24">
        <v>0</v>
      </c>
      <c r="AT115" s="24">
        <v>0</v>
      </c>
      <c r="AU115" s="24">
        <v>-0.13071494735777378</v>
      </c>
      <c r="AV115" s="24">
        <v>0</v>
      </c>
      <c r="AW115" s="24">
        <v>0</v>
      </c>
      <c r="AX115" s="24">
        <v>0</v>
      </c>
      <c r="AY115" s="24">
        <v>0</v>
      </c>
      <c r="AZ115" s="24">
        <v>0</v>
      </c>
      <c r="BA115" s="24">
        <v>0</v>
      </c>
      <c r="BB115" s="24">
        <v>-2.3602869987371378E-6</v>
      </c>
      <c r="BC115" s="24">
        <v>0</v>
      </c>
      <c r="BD115" s="24">
        <v>-2.3602869987371378E-6</v>
      </c>
      <c r="BE115" s="24">
        <v>0</v>
      </c>
      <c r="BF115" s="24">
        <v>0</v>
      </c>
      <c r="BG115" s="24">
        <v>0</v>
      </c>
      <c r="BH115" s="24">
        <v>0</v>
      </c>
      <c r="BI115" s="24">
        <v>0</v>
      </c>
      <c r="BJ115" s="24">
        <v>0</v>
      </c>
      <c r="BK115" s="24">
        <v>0</v>
      </c>
      <c r="BL115" s="24">
        <v>0</v>
      </c>
    </row>
    <row r="116" spans="1:64" x14ac:dyDescent="0.25">
      <c r="A116" t="s">
        <v>5120</v>
      </c>
      <c r="B116">
        <v>115</v>
      </c>
      <c r="C116">
        <v>3</v>
      </c>
      <c r="D116">
        <v>10</v>
      </c>
      <c r="E116" s="24">
        <v>0</v>
      </c>
      <c r="F116" s="24">
        <v>0</v>
      </c>
      <c r="G116" s="24">
        <v>0</v>
      </c>
      <c r="H116" s="24">
        <v>0</v>
      </c>
      <c r="I116" s="24">
        <v>0</v>
      </c>
      <c r="J116" s="24">
        <v>0</v>
      </c>
      <c r="K116" s="24">
        <v>0.21258768066763878</v>
      </c>
      <c r="L116" s="24">
        <v>-0.21258768066763878</v>
      </c>
      <c r="M116" s="24">
        <v>0</v>
      </c>
      <c r="N116" s="24">
        <v>0</v>
      </c>
      <c r="O116" s="24">
        <v>-0.21258768066763878</v>
      </c>
      <c r="P116" s="24">
        <v>0</v>
      </c>
      <c r="Q116" s="24">
        <v>1.8078590073855594E-6</v>
      </c>
      <c r="R116" s="24">
        <v>-1.8078590073855594E-6</v>
      </c>
      <c r="S116" s="24">
        <v>0</v>
      </c>
      <c r="T116" s="24">
        <v>0</v>
      </c>
      <c r="U116" s="24">
        <v>0</v>
      </c>
      <c r="V116" s="24">
        <v>0</v>
      </c>
      <c r="W116" s="24">
        <v>0</v>
      </c>
      <c r="X116" s="24">
        <v>0</v>
      </c>
      <c r="Y116" s="24">
        <v>0</v>
      </c>
      <c r="Z116" s="24">
        <v>0</v>
      </c>
      <c r="AA116" s="24">
        <v>0.10629384033381939</v>
      </c>
      <c r="AB116" s="24">
        <v>-0.10629384033381939</v>
      </c>
      <c r="AC116" s="24">
        <v>0</v>
      </c>
      <c r="AD116" s="24">
        <v>0</v>
      </c>
      <c r="AE116" s="24">
        <v>-0.10629384033381939</v>
      </c>
      <c r="AF116" s="24">
        <v>0</v>
      </c>
      <c r="AG116" s="24">
        <v>1.8078590073855594E-6</v>
      </c>
      <c r="AH116" s="24">
        <v>-1.8078590073855594E-6</v>
      </c>
      <c r="AI116" s="24">
        <v>0</v>
      </c>
      <c r="AJ116" s="24">
        <v>0</v>
      </c>
      <c r="AK116" s="24">
        <v>0</v>
      </c>
      <c r="AL116" s="24">
        <v>0</v>
      </c>
      <c r="AM116" s="24">
        <v>0</v>
      </c>
      <c r="AN116" s="24">
        <v>0</v>
      </c>
      <c r="AO116" s="24">
        <v>0</v>
      </c>
      <c r="AP116" s="24">
        <v>0</v>
      </c>
      <c r="AQ116" s="24">
        <v>0.10629384033381939</v>
      </c>
      <c r="AR116" s="24">
        <v>-0.10629384033381939</v>
      </c>
      <c r="AS116" s="24">
        <v>0</v>
      </c>
      <c r="AT116" s="24">
        <v>0</v>
      </c>
      <c r="AU116" s="24">
        <v>-0.10629384033381939</v>
      </c>
      <c r="AV116" s="24">
        <v>0</v>
      </c>
      <c r="AW116" s="24">
        <v>0</v>
      </c>
      <c r="AX116" s="24">
        <v>0</v>
      </c>
      <c r="AY116" s="24">
        <v>0</v>
      </c>
      <c r="AZ116" s="24">
        <v>0</v>
      </c>
      <c r="BA116" s="24">
        <v>0</v>
      </c>
      <c r="BB116" s="24">
        <v>-1.8078590073855594E-6</v>
      </c>
      <c r="BC116" s="24">
        <v>0</v>
      </c>
      <c r="BD116" s="24">
        <v>-1.8078590073855594E-6</v>
      </c>
      <c r="BE116" s="24">
        <v>0</v>
      </c>
      <c r="BF116" s="24">
        <v>0</v>
      </c>
      <c r="BG116" s="24">
        <v>0</v>
      </c>
      <c r="BH116" s="24">
        <v>0</v>
      </c>
      <c r="BI116" s="24">
        <v>0</v>
      </c>
      <c r="BJ116" s="24">
        <v>0</v>
      </c>
      <c r="BK116" s="24">
        <v>0</v>
      </c>
      <c r="BL116" s="24">
        <v>0</v>
      </c>
    </row>
    <row r="117" spans="1:64" x14ac:dyDescent="0.25">
      <c r="A117" t="s">
        <v>5120</v>
      </c>
      <c r="B117">
        <v>116</v>
      </c>
      <c r="C117">
        <v>3</v>
      </c>
      <c r="D117">
        <v>10</v>
      </c>
      <c r="E117" s="24">
        <v>0</v>
      </c>
      <c r="F117" s="24">
        <v>0</v>
      </c>
      <c r="G117" s="24">
        <v>0</v>
      </c>
      <c r="H117" s="24">
        <v>0</v>
      </c>
      <c r="I117" s="24">
        <v>0</v>
      </c>
      <c r="J117" s="24">
        <v>0</v>
      </c>
      <c r="K117" s="24">
        <v>0.17300132475793362</v>
      </c>
      <c r="L117" s="24">
        <v>-0.17300132475793362</v>
      </c>
      <c r="M117" s="24">
        <v>0</v>
      </c>
      <c r="N117" s="24">
        <v>0</v>
      </c>
      <c r="O117" s="24">
        <v>-0.17300132475793362</v>
      </c>
      <c r="P117" s="24">
        <v>0</v>
      </c>
      <c r="Q117" s="24">
        <v>1.3860808394383639E-6</v>
      </c>
      <c r="R117" s="24">
        <v>-1.3860808394383639E-6</v>
      </c>
      <c r="S117" s="24">
        <v>0</v>
      </c>
      <c r="T117" s="24">
        <v>0</v>
      </c>
      <c r="U117" s="24">
        <v>0</v>
      </c>
      <c r="V117" s="24">
        <v>0</v>
      </c>
      <c r="W117" s="24">
        <v>0</v>
      </c>
      <c r="X117" s="24">
        <v>0</v>
      </c>
      <c r="Y117" s="24">
        <v>0</v>
      </c>
      <c r="Z117" s="24">
        <v>0</v>
      </c>
      <c r="AA117" s="24">
        <v>8.6500662378966808E-2</v>
      </c>
      <c r="AB117" s="24">
        <v>-8.6500662378966808E-2</v>
      </c>
      <c r="AC117" s="24">
        <v>0</v>
      </c>
      <c r="AD117" s="24">
        <v>0</v>
      </c>
      <c r="AE117" s="24">
        <v>-8.6500662378966808E-2</v>
      </c>
      <c r="AF117" s="24">
        <v>0</v>
      </c>
      <c r="AG117" s="24">
        <v>1.3860808394383639E-6</v>
      </c>
      <c r="AH117" s="24">
        <v>-1.3860808394383639E-6</v>
      </c>
      <c r="AI117" s="24">
        <v>0</v>
      </c>
      <c r="AJ117" s="24">
        <v>0</v>
      </c>
      <c r="AK117" s="24">
        <v>0</v>
      </c>
      <c r="AL117" s="24">
        <v>0</v>
      </c>
      <c r="AM117" s="24">
        <v>0</v>
      </c>
      <c r="AN117" s="24">
        <v>0</v>
      </c>
      <c r="AO117" s="24">
        <v>0</v>
      </c>
      <c r="AP117" s="24">
        <v>0</v>
      </c>
      <c r="AQ117" s="24">
        <v>8.6500662378966808E-2</v>
      </c>
      <c r="AR117" s="24">
        <v>-8.6500662378966808E-2</v>
      </c>
      <c r="AS117" s="24">
        <v>0</v>
      </c>
      <c r="AT117" s="24">
        <v>0</v>
      </c>
      <c r="AU117" s="24">
        <v>-8.6500662378966808E-2</v>
      </c>
      <c r="AV117" s="24">
        <v>0</v>
      </c>
      <c r="AW117" s="24">
        <v>0</v>
      </c>
      <c r="AX117" s="24">
        <v>0</v>
      </c>
      <c r="AY117" s="24">
        <v>0</v>
      </c>
      <c r="AZ117" s="24">
        <v>0</v>
      </c>
      <c r="BA117" s="24">
        <v>0</v>
      </c>
      <c r="BB117" s="24">
        <v>-1.3860808394383639E-6</v>
      </c>
      <c r="BC117" s="24">
        <v>0</v>
      </c>
      <c r="BD117" s="24">
        <v>-1.3860808394383639E-6</v>
      </c>
      <c r="BE117" s="24">
        <v>0</v>
      </c>
      <c r="BF117" s="24">
        <v>0</v>
      </c>
      <c r="BG117" s="24">
        <v>0</v>
      </c>
      <c r="BH117" s="24">
        <v>0</v>
      </c>
      <c r="BI117" s="24">
        <v>0</v>
      </c>
      <c r="BJ117" s="24">
        <v>0</v>
      </c>
      <c r="BK117" s="24">
        <v>0</v>
      </c>
      <c r="BL117" s="24">
        <v>0</v>
      </c>
    </row>
    <row r="118" spans="1:64" x14ac:dyDescent="0.25">
      <c r="A118" t="s">
        <v>5120</v>
      </c>
      <c r="B118">
        <v>117</v>
      </c>
      <c r="C118">
        <v>3</v>
      </c>
      <c r="D118">
        <v>10</v>
      </c>
      <c r="E118" s="24">
        <v>0</v>
      </c>
      <c r="F118" s="24">
        <v>0</v>
      </c>
      <c r="G118" s="24">
        <v>0</v>
      </c>
      <c r="H118" s="24">
        <v>0</v>
      </c>
      <c r="I118" s="24">
        <v>0</v>
      </c>
      <c r="J118" s="24">
        <v>0</v>
      </c>
      <c r="K118" s="24">
        <v>0.14089064672589302</v>
      </c>
      <c r="L118" s="24">
        <v>-0.14089064672589302</v>
      </c>
      <c r="M118" s="24">
        <v>0</v>
      </c>
      <c r="N118" s="24">
        <v>0</v>
      </c>
      <c r="O118" s="24">
        <v>-0.14089064672589302</v>
      </c>
      <c r="P118" s="24">
        <v>0</v>
      </c>
      <c r="Q118" s="24">
        <v>1.0637158993631601E-6</v>
      </c>
      <c r="R118" s="24">
        <v>-1.0637158993631601E-6</v>
      </c>
      <c r="S118" s="24">
        <v>0</v>
      </c>
      <c r="T118" s="24">
        <v>0</v>
      </c>
      <c r="U118" s="24">
        <v>0</v>
      </c>
      <c r="V118" s="24">
        <v>0</v>
      </c>
      <c r="W118" s="24">
        <v>0</v>
      </c>
      <c r="X118" s="24">
        <v>0</v>
      </c>
      <c r="Y118" s="24">
        <v>0</v>
      </c>
      <c r="Z118" s="24">
        <v>0</v>
      </c>
      <c r="AA118" s="24">
        <v>7.044532336294651E-2</v>
      </c>
      <c r="AB118" s="24">
        <v>-7.044532336294651E-2</v>
      </c>
      <c r="AC118" s="24">
        <v>0</v>
      </c>
      <c r="AD118" s="24">
        <v>0</v>
      </c>
      <c r="AE118" s="24">
        <v>-7.044532336294651E-2</v>
      </c>
      <c r="AF118" s="24">
        <v>0</v>
      </c>
      <c r="AG118" s="24">
        <v>1.0637158993631601E-6</v>
      </c>
      <c r="AH118" s="24">
        <v>-1.0637158993631601E-6</v>
      </c>
      <c r="AI118" s="24">
        <v>0</v>
      </c>
      <c r="AJ118" s="24">
        <v>0</v>
      </c>
      <c r="AK118" s="24">
        <v>0</v>
      </c>
      <c r="AL118" s="24">
        <v>0</v>
      </c>
      <c r="AM118" s="24">
        <v>0</v>
      </c>
      <c r="AN118" s="24">
        <v>0</v>
      </c>
      <c r="AO118" s="24">
        <v>0</v>
      </c>
      <c r="AP118" s="24">
        <v>0</v>
      </c>
      <c r="AQ118" s="24">
        <v>7.044532336294651E-2</v>
      </c>
      <c r="AR118" s="24">
        <v>-7.044532336294651E-2</v>
      </c>
      <c r="AS118" s="24">
        <v>0</v>
      </c>
      <c r="AT118" s="24">
        <v>0</v>
      </c>
      <c r="AU118" s="24">
        <v>-7.044532336294651E-2</v>
      </c>
      <c r="AV118" s="24">
        <v>0</v>
      </c>
      <c r="AW118" s="24">
        <v>0</v>
      </c>
      <c r="AX118" s="24">
        <v>0</v>
      </c>
      <c r="AY118" s="24">
        <v>0</v>
      </c>
      <c r="AZ118" s="24">
        <v>0</v>
      </c>
      <c r="BA118" s="24">
        <v>0</v>
      </c>
      <c r="BB118" s="24">
        <v>-1.0637158993631601E-6</v>
      </c>
      <c r="BC118" s="24">
        <v>0</v>
      </c>
      <c r="BD118" s="24">
        <v>-1.0637158993631601E-6</v>
      </c>
      <c r="BE118" s="24">
        <v>0</v>
      </c>
      <c r="BF118" s="24">
        <v>0</v>
      </c>
      <c r="BG118" s="24">
        <v>0</v>
      </c>
      <c r="BH118" s="24">
        <v>0</v>
      </c>
      <c r="BI118" s="24">
        <v>0</v>
      </c>
      <c r="BJ118" s="24">
        <v>0</v>
      </c>
      <c r="BK118" s="24">
        <v>0</v>
      </c>
      <c r="BL118" s="24">
        <v>0</v>
      </c>
    </row>
    <row r="119" spans="1:64" x14ac:dyDescent="0.25">
      <c r="A119" t="s">
        <v>5120</v>
      </c>
      <c r="B119">
        <v>118</v>
      </c>
      <c r="C119">
        <v>4</v>
      </c>
      <c r="D119">
        <v>10</v>
      </c>
      <c r="E119" s="24">
        <v>0</v>
      </c>
      <c r="F119" s="24">
        <v>0</v>
      </c>
      <c r="G119" s="24">
        <v>0</v>
      </c>
      <c r="H119" s="24">
        <v>0</v>
      </c>
      <c r="I119" s="24">
        <v>0</v>
      </c>
      <c r="J119" s="24">
        <v>0</v>
      </c>
      <c r="K119" s="24">
        <v>0.11482315696775913</v>
      </c>
      <c r="L119" s="24">
        <v>-0.11482315696775913</v>
      </c>
      <c r="M119" s="24">
        <v>0</v>
      </c>
      <c r="N119" s="24">
        <v>0</v>
      </c>
      <c r="O119" s="24">
        <v>-0.11482315696775913</v>
      </c>
      <c r="P119" s="24">
        <v>0</v>
      </c>
      <c r="Q119" s="24">
        <v>8.1709004007279873E-7</v>
      </c>
      <c r="R119" s="24">
        <v>-8.1709004007279873E-7</v>
      </c>
      <c r="S119" s="24">
        <v>0</v>
      </c>
      <c r="T119" s="24">
        <v>0</v>
      </c>
      <c r="U119" s="24">
        <v>0</v>
      </c>
      <c r="V119" s="24">
        <v>0</v>
      </c>
      <c r="W119" s="24">
        <v>0</v>
      </c>
      <c r="X119" s="24">
        <v>0</v>
      </c>
      <c r="Y119" s="24">
        <v>0</v>
      </c>
      <c r="Z119" s="24">
        <v>0</v>
      </c>
      <c r="AA119" s="24">
        <v>5.7411578483879566E-2</v>
      </c>
      <c r="AB119" s="24">
        <v>-5.7411578483879566E-2</v>
      </c>
      <c r="AC119" s="24">
        <v>0</v>
      </c>
      <c r="AD119" s="24">
        <v>0</v>
      </c>
      <c r="AE119" s="24">
        <v>-5.7411578483879566E-2</v>
      </c>
      <c r="AF119" s="24">
        <v>0</v>
      </c>
      <c r="AG119" s="24">
        <v>8.1709004007279873E-7</v>
      </c>
      <c r="AH119" s="24">
        <v>-8.1709004007279873E-7</v>
      </c>
      <c r="AI119" s="24">
        <v>0</v>
      </c>
      <c r="AJ119" s="24">
        <v>0</v>
      </c>
      <c r="AK119" s="24">
        <v>0</v>
      </c>
      <c r="AL119" s="24">
        <v>0</v>
      </c>
      <c r="AM119" s="24">
        <v>0</v>
      </c>
      <c r="AN119" s="24">
        <v>0</v>
      </c>
      <c r="AO119" s="24">
        <v>0</v>
      </c>
      <c r="AP119" s="24">
        <v>0</v>
      </c>
      <c r="AQ119" s="24">
        <v>5.7411578483879566E-2</v>
      </c>
      <c r="AR119" s="24">
        <v>-5.7411578483879566E-2</v>
      </c>
      <c r="AS119" s="24">
        <v>0</v>
      </c>
      <c r="AT119" s="24">
        <v>0</v>
      </c>
      <c r="AU119" s="24">
        <v>-5.7411578483879566E-2</v>
      </c>
      <c r="AV119" s="24">
        <v>0</v>
      </c>
      <c r="AW119" s="24">
        <v>0</v>
      </c>
      <c r="AX119" s="24">
        <v>0</v>
      </c>
      <c r="AY119" s="24">
        <v>0</v>
      </c>
      <c r="AZ119" s="24">
        <v>0</v>
      </c>
      <c r="BA119" s="24">
        <v>0</v>
      </c>
      <c r="BB119" s="24">
        <v>-8.1709004007279873E-7</v>
      </c>
      <c r="BC119" s="24">
        <v>0</v>
      </c>
      <c r="BD119" s="24">
        <v>-8.1709004007279873E-7</v>
      </c>
      <c r="BE119" s="24">
        <v>0</v>
      </c>
      <c r="BF119" s="24">
        <v>0</v>
      </c>
      <c r="BG119" s="24">
        <v>0</v>
      </c>
      <c r="BH119" s="24">
        <v>0</v>
      </c>
      <c r="BI119" s="24">
        <v>0</v>
      </c>
      <c r="BJ119" s="24">
        <v>0</v>
      </c>
      <c r="BK119" s="24">
        <v>0</v>
      </c>
      <c r="BL119" s="24">
        <v>0</v>
      </c>
    </row>
    <row r="120" spans="1:64" x14ac:dyDescent="0.25">
      <c r="A120" t="s">
        <v>5120</v>
      </c>
      <c r="B120">
        <v>119</v>
      </c>
      <c r="C120">
        <v>4</v>
      </c>
      <c r="D120">
        <v>10</v>
      </c>
      <c r="E120" s="24">
        <v>0</v>
      </c>
      <c r="F120" s="24">
        <v>0</v>
      </c>
      <c r="G120" s="24">
        <v>0</v>
      </c>
      <c r="H120" s="24">
        <v>0</v>
      </c>
      <c r="I120" s="24">
        <v>0</v>
      </c>
      <c r="J120" s="24">
        <v>0</v>
      </c>
      <c r="K120" s="24">
        <v>9.3645058572292328E-2</v>
      </c>
      <c r="L120" s="24">
        <v>-9.3645058572292328E-2</v>
      </c>
      <c r="M120" s="24">
        <v>0</v>
      </c>
      <c r="N120" s="24">
        <v>0</v>
      </c>
      <c r="O120" s="24">
        <v>-9.3645058572292328E-2</v>
      </c>
      <c r="P120" s="24">
        <v>0</v>
      </c>
      <c r="Q120" s="24">
        <v>6.2821982282912359E-7</v>
      </c>
      <c r="R120" s="24">
        <v>-6.2821982282912359E-7</v>
      </c>
      <c r="S120" s="24">
        <v>0</v>
      </c>
      <c r="T120" s="24">
        <v>0</v>
      </c>
      <c r="U120" s="24">
        <v>0</v>
      </c>
      <c r="V120" s="24">
        <v>0</v>
      </c>
      <c r="W120" s="24">
        <v>0</v>
      </c>
      <c r="X120" s="24">
        <v>0</v>
      </c>
      <c r="Y120" s="24">
        <v>0</v>
      </c>
      <c r="Z120" s="24">
        <v>0</v>
      </c>
      <c r="AA120" s="24">
        <v>4.6822529286146164E-2</v>
      </c>
      <c r="AB120" s="24">
        <v>-4.6822529286146164E-2</v>
      </c>
      <c r="AC120" s="24">
        <v>0</v>
      </c>
      <c r="AD120" s="24">
        <v>0</v>
      </c>
      <c r="AE120" s="24">
        <v>-4.6822529286146164E-2</v>
      </c>
      <c r="AF120" s="24">
        <v>0</v>
      </c>
      <c r="AG120" s="24">
        <v>6.2821982282912359E-7</v>
      </c>
      <c r="AH120" s="24">
        <v>-6.2821982282912359E-7</v>
      </c>
      <c r="AI120" s="24">
        <v>0</v>
      </c>
      <c r="AJ120" s="24">
        <v>0</v>
      </c>
      <c r="AK120" s="24">
        <v>0</v>
      </c>
      <c r="AL120" s="24">
        <v>0</v>
      </c>
      <c r="AM120" s="24">
        <v>0</v>
      </c>
      <c r="AN120" s="24">
        <v>0</v>
      </c>
      <c r="AO120" s="24">
        <v>0</v>
      </c>
      <c r="AP120" s="24">
        <v>0</v>
      </c>
      <c r="AQ120" s="24">
        <v>4.6822529286146164E-2</v>
      </c>
      <c r="AR120" s="24">
        <v>-4.6822529286146164E-2</v>
      </c>
      <c r="AS120" s="24">
        <v>0</v>
      </c>
      <c r="AT120" s="24">
        <v>0</v>
      </c>
      <c r="AU120" s="24">
        <v>-4.6822529286146164E-2</v>
      </c>
      <c r="AV120" s="24">
        <v>0</v>
      </c>
      <c r="AW120" s="24">
        <v>0</v>
      </c>
      <c r="AX120" s="24">
        <v>0</v>
      </c>
      <c r="AY120" s="24">
        <v>0</v>
      </c>
      <c r="AZ120" s="24">
        <v>0</v>
      </c>
      <c r="BA120" s="24">
        <v>0</v>
      </c>
      <c r="BB120" s="24">
        <v>-6.2821982282912359E-7</v>
      </c>
      <c r="BC120" s="24">
        <v>0</v>
      </c>
      <c r="BD120" s="24">
        <v>-6.2821982282912359E-7</v>
      </c>
      <c r="BE120" s="24">
        <v>0</v>
      </c>
      <c r="BF120" s="24">
        <v>0</v>
      </c>
      <c r="BG120" s="24">
        <v>0</v>
      </c>
      <c r="BH120" s="24">
        <v>0</v>
      </c>
      <c r="BI120" s="24">
        <v>0</v>
      </c>
      <c r="BJ120" s="24">
        <v>0</v>
      </c>
      <c r="BK120" s="24">
        <v>0</v>
      </c>
      <c r="BL120" s="24">
        <v>0</v>
      </c>
    </row>
    <row r="121" spans="1:64" x14ac:dyDescent="0.25">
      <c r="A121" t="s">
        <v>5120</v>
      </c>
      <c r="B121">
        <v>120</v>
      </c>
      <c r="C121">
        <v>4</v>
      </c>
      <c r="D121">
        <v>10</v>
      </c>
      <c r="E121" s="24">
        <v>0</v>
      </c>
      <c r="F121" s="24">
        <v>0</v>
      </c>
      <c r="G121" s="24">
        <v>0</v>
      </c>
      <c r="H121" s="24">
        <v>0</v>
      </c>
      <c r="I121" s="24">
        <v>0</v>
      </c>
      <c r="J121" s="24">
        <v>0</v>
      </c>
      <c r="K121" s="24">
        <v>7.6426146551966667E-2</v>
      </c>
      <c r="L121" s="24">
        <v>-7.6426146551966667E-2</v>
      </c>
      <c r="M121" s="24">
        <v>0</v>
      </c>
      <c r="N121" s="24">
        <v>0</v>
      </c>
      <c r="O121" s="24">
        <v>-7.6426146551966667E-2</v>
      </c>
      <c r="P121" s="24">
        <v>0</v>
      </c>
      <c r="Q121" s="24">
        <v>4.8344008973799646E-7</v>
      </c>
      <c r="R121" s="24">
        <v>-4.8344008973799646E-7</v>
      </c>
      <c r="S121" s="24">
        <v>0</v>
      </c>
      <c r="T121" s="24">
        <v>0</v>
      </c>
      <c r="U121" s="24">
        <v>0</v>
      </c>
      <c r="V121" s="24">
        <v>0</v>
      </c>
      <c r="W121" s="24">
        <v>0</v>
      </c>
      <c r="X121" s="24">
        <v>0</v>
      </c>
      <c r="Y121" s="24">
        <v>0</v>
      </c>
      <c r="Z121" s="24">
        <v>0</v>
      </c>
      <c r="AA121" s="24">
        <v>3.8213073275983334E-2</v>
      </c>
      <c r="AB121" s="24">
        <v>-3.8213073275983334E-2</v>
      </c>
      <c r="AC121" s="24">
        <v>0</v>
      </c>
      <c r="AD121" s="24">
        <v>0</v>
      </c>
      <c r="AE121" s="24">
        <v>-3.8213073275983334E-2</v>
      </c>
      <c r="AF121" s="24">
        <v>0</v>
      </c>
      <c r="AG121" s="24">
        <v>4.8344008973799646E-7</v>
      </c>
      <c r="AH121" s="24">
        <v>-4.8344008973799646E-7</v>
      </c>
      <c r="AI121" s="24">
        <v>0</v>
      </c>
      <c r="AJ121" s="24">
        <v>0</v>
      </c>
      <c r="AK121" s="24">
        <v>0</v>
      </c>
      <c r="AL121" s="24">
        <v>0</v>
      </c>
      <c r="AM121" s="24">
        <v>0</v>
      </c>
      <c r="AN121" s="24">
        <v>0</v>
      </c>
      <c r="AO121" s="24">
        <v>0</v>
      </c>
      <c r="AP121" s="24">
        <v>0</v>
      </c>
      <c r="AQ121" s="24">
        <v>3.8213073275983334E-2</v>
      </c>
      <c r="AR121" s="24">
        <v>-3.8213073275983334E-2</v>
      </c>
      <c r="AS121" s="24">
        <v>0</v>
      </c>
      <c r="AT121" s="24">
        <v>0</v>
      </c>
      <c r="AU121" s="24">
        <v>-3.8213073275983334E-2</v>
      </c>
      <c r="AV121" s="24">
        <v>0</v>
      </c>
      <c r="AW121" s="24">
        <v>0</v>
      </c>
      <c r="AX121" s="24">
        <v>0</v>
      </c>
      <c r="AY121" s="24">
        <v>0</v>
      </c>
      <c r="AZ121" s="24">
        <v>0</v>
      </c>
      <c r="BA121" s="24">
        <v>0</v>
      </c>
      <c r="BB121" s="24">
        <v>-4.8344008973799646E-7</v>
      </c>
      <c r="BC121" s="24">
        <v>0</v>
      </c>
      <c r="BD121" s="24">
        <v>-4.8344008973799646E-7</v>
      </c>
      <c r="BE121" s="24">
        <v>0</v>
      </c>
      <c r="BF121" s="24">
        <v>0</v>
      </c>
      <c r="BG121" s="24">
        <v>0</v>
      </c>
      <c r="BH121" s="24">
        <v>0</v>
      </c>
      <c r="BI121" s="24">
        <v>0</v>
      </c>
      <c r="BJ121" s="24">
        <v>0</v>
      </c>
      <c r="BK121" s="24">
        <v>0</v>
      </c>
      <c r="BL121" s="24">
        <v>0</v>
      </c>
    </row>
    <row r="122" spans="1:64" x14ac:dyDescent="0.25">
      <c r="A122" t="s">
        <v>5120</v>
      </c>
      <c r="B122">
        <v>121</v>
      </c>
      <c r="C122">
        <v>1</v>
      </c>
      <c r="D122">
        <v>11</v>
      </c>
      <c r="E122" s="24">
        <v>0</v>
      </c>
      <c r="F122" s="24">
        <v>0</v>
      </c>
      <c r="G122" s="24">
        <v>0</v>
      </c>
      <c r="H122" s="24">
        <v>0</v>
      </c>
      <c r="I122" s="24">
        <v>0</v>
      </c>
      <c r="J122" s="24">
        <v>0</v>
      </c>
      <c r="K122" s="24">
        <v>6.241583451628685E-2</v>
      </c>
      <c r="L122" s="24">
        <v>-6.241583451628685E-2</v>
      </c>
      <c r="M122" s="24">
        <v>0</v>
      </c>
      <c r="N122" s="24">
        <v>0</v>
      </c>
      <c r="O122" s="24">
        <v>-6.241583451628685E-2</v>
      </c>
      <c r="P122" s="24">
        <v>0</v>
      </c>
      <c r="Q122" s="24">
        <v>3.7234985938994214E-7</v>
      </c>
      <c r="R122" s="24">
        <v>-3.7234985938994214E-7</v>
      </c>
      <c r="S122" s="24">
        <v>0</v>
      </c>
      <c r="T122" s="24">
        <v>0</v>
      </c>
      <c r="U122" s="24">
        <v>0</v>
      </c>
      <c r="V122" s="24">
        <v>0</v>
      </c>
      <c r="W122" s="24">
        <v>0</v>
      </c>
      <c r="X122" s="24">
        <v>0</v>
      </c>
      <c r="Y122" s="24">
        <v>0</v>
      </c>
      <c r="Z122" s="24">
        <v>0</v>
      </c>
      <c r="AA122" s="24">
        <v>3.1207917258143425E-2</v>
      </c>
      <c r="AB122" s="24">
        <v>-3.1207917258143425E-2</v>
      </c>
      <c r="AC122" s="24">
        <v>0</v>
      </c>
      <c r="AD122" s="24">
        <v>0</v>
      </c>
      <c r="AE122" s="24">
        <v>-3.1207917258143425E-2</v>
      </c>
      <c r="AF122" s="24">
        <v>0</v>
      </c>
      <c r="AG122" s="24">
        <v>3.7234985938994214E-7</v>
      </c>
      <c r="AH122" s="24">
        <v>-3.7234985938994214E-7</v>
      </c>
      <c r="AI122" s="24">
        <v>0</v>
      </c>
      <c r="AJ122" s="24">
        <v>0</v>
      </c>
      <c r="AK122" s="24">
        <v>0</v>
      </c>
      <c r="AL122" s="24">
        <v>0</v>
      </c>
      <c r="AM122" s="24">
        <v>0</v>
      </c>
      <c r="AN122" s="24">
        <v>0</v>
      </c>
      <c r="AO122" s="24">
        <v>0</v>
      </c>
      <c r="AP122" s="24">
        <v>0</v>
      </c>
      <c r="AQ122" s="24">
        <v>3.1207917258143425E-2</v>
      </c>
      <c r="AR122" s="24">
        <v>-3.1207917258143425E-2</v>
      </c>
      <c r="AS122" s="24">
        <v>0</v>
      </c>
      <c r="AT122" s="24">
        <v>0</v>
      </c>
      <c r="AU122" s="24">
        <v>-3.1207917258143425E-2</v>
      </c>
      <c r="AV122" s="24">
        <v>0</v>
      </c>
      <c r="AW122" s="24">
        <v>0</v>
      </c>
      <c r="AX122" s="24">
        <v>0</v>
      </c>
      <c r="AY122" s="24">
        <v>0</v>
      </c>
      <c r="AZ122" s="24">
        <v>0</v>
      </c>
      <c r="BA122" s="24">
        <v>0</v>
      </c>
      <c r="BB122" s="24">
        <v>-3.7234985938994214E-7</v>
      </c>
      <c r="BC122" s="24">
        <v>0</v>
      </c>
      <c r="BD122" s="24">
        <v>-3.7234985938994214E-7</v>
      </c>
      <c r="BE122" s="24">
        <v>0</v>
      </c>
      <c r="BF122" s="24">
        <v>0</v>
      </c>
      <c r="BG122" s="24">
        <v>0</v>
      </c>
      <c r="BH122" s="24">
        <v>0</v>
      </c>
      <c r="BI122" s="24">
        <v>0</v>
      </c>
      <c r="BJ122" s="24">
        <v>0</v>
      </c>
      <c r="BK122" s="24">
        <v>0</v>
      </c>
      <c r="BL122" s="24">
        <v>0</v>
      </c>
    </row>
    <row r="123" spans="1:64" x14ac:dyDescent="0.25">
      <c r="A123" t="s">
        <v>5120</v>
      </c>
      <c r="B123">
        <v>122</v>
      </c>
      <c r="C123">
        <v>1</v>
      </c>
      <c r="D123">
        <v>11</v>
      </c>
      <c r="E123" s="24">
        <v>0</v>
      </c>
      <c r="F123" s="24">
        <v>0</v>
      </c>
      <c r="G123" s="24">
        <v>0</v>
      </c>
      <c r="H123" s="24">
        <v>0</v>
      </c>
      <c r="I123" s="24">
        <v>0</v>
      </c>
      <c r="J123" s="24">
        <v>0</v>
      </c>
      <c r="K123" s="24">
        <v>5.1007898524403572E-2</v>
      </c>
      <c r="L123" s="24">
        <v>-5.1007898524403572E-2</v>
      </c>
      <c r="M123" s="24">
        <v>0</v>
      </c>
      <c r="N123" s="24">
        <v>0</v>
      </c>
      <c r="O123" s="24">
        <v>-5.1007898524403572E-2</v>
      </c>
      <c r="P123" s="24">
        <v>0</v>
      </c>
      <c r="Q123" s="24">
        <v>2.8703925636364147E-7</v>
      </c>
      <c r="R123" s="24">
        <v>-2.8703925636364147E-7</v>
      </c>
      <c r="S123" s="24">
        <v>0</v>
      </c>
      <c r="T123" s="24">
        <v>0</v>
      </c>
      <c r="U123" s="24">
        <v>0</v>
      </c>
      <c r="V123" s="24">
        <v>0</v>
      </c>
      <c r="W123" s="24">
        <v>0</v>
      </c>
      <c r="X123" s="24">
        <v>0</v>
      </c>
      <c r="Y123" s="24">
        <v>0</v>
      </c>
      <c r="Z123" s="24">
        <v>0</v>
      </c>
      <c r="AA123" s="24">
        <v>2.5503949262201786E-2</v>
      </c>
      <c r="AB123" s="24">
        <v>-2.5503949262201786E-2</v>
      </c>
      <c r="AC123" s="24">
        <v>0</v>
      </c>
      <c r="AD123" s="24">
        <v>0</v>
      </c>
      <c r="AE123" s="24">
        <v>-2.5503949262201786E-2</v>
      </c>
      <c r="AF123" s="24">
        <v>0</v>
      </c>
      <c r="AG123" s="24">
        <v>2.8703925636364147E-7</v>
      </c>
      <c r="AH123" s="24">
        <v>-2.8703925636364147E-7</v>
      </c>
      <c r="AI123" s="24">
        <v>0</v>
      </c>
      <c r="AJ123" s="24">
        <v>0</v>
      </c>
      <c r="AK123" s="24">
        <v>0</v>
      </c>
      <c r="AL123" s="24">
        <v>0</v>
      </c>
      <c r="AM123" s="24">
        <v>0</v>
      </c>
      <c r="AN123" s="24">
        <v>0</v>
      </c>
      <c r="AO123" s="24">
        <v>0</v>
      </c>
      <c r="AP123" s="24">
        <v>0</v>
      </c>
      <c r="AQ123" s="24">
        <v>2.5503949262201786E-2</v>
      </c>
      <c r="AR123" s="24">
        <v>-2.5503949262201786E-2</v>
      </c>
      <c r="AS123" s="24">
        <v>0</v>
      </c>
      <c r="AT123" s="24">
        <v>0</v>
      </c>
      <c r="AU123" s="24">
        <v>-2.5503949262201786E-2</v>
      </c>
      <c r="AV123" s="24">
        <v>0</v>
      </c>
      <c r="AW123" s="24">
        <v>0</v>
      </c>
      <c r="AX123" s="24">
        <v>0</v>
      </c>
      <c r="AY123" s="24">
        <v>0</v>
      </c>
      <c r="AZ123" s="24">
        <v>0</v>
      </c>
      <c r="BA123" s="24">
        <v>0</v>
      </c>
      <c r="BB123" s="24">
        <v>-2.8703925636364147E-7</v>
      </c>
      <c r="BC123" s="24">
        <v>0</v>
      </c>
      <c r="BD123" s="24">
        <v>-2.8703925636364147E-7</v>
      </c>
      <c r="BE123" s="24">
        <v>0</v>
      </c>
      <c r="BF123" s="24">
        <v>0</v>
      </c>
      <c r="BG123" s="24">
        <v>0</v>
      </c>
      <c r="BH123" s="24">
        <v>0</v>
      </c>
      <c r="BI123" s="24">
        <v>0</v>
      </c>
      <c r="BJ123" s="24">
        <v>0</v>
      </c>
      <c r="BK123" s="24">
        <v>0</v>
      </c>
      <c r="BL123" s="24">
        <v>0</v>
      </c>
    </row>
    <row r="124" spans="1:64" x14ac:dyDescent="0.25">
      <c r="A124" t="s">
        <v>5120</v>
      </c>
      <c r="B124">
        <v>123</v>
      </c>
      <c r="C124">
        <v>1</v>
      </c>
      <c r="D124">
        <v>11</v>
      </c>
      <c r="E124" s="24">
        <v>0</v>
      </c>
      <c r="F124" s="24">
        <v>0</v>
      </c>
      <c r="G124" s="24">
        <v>0</v>
      </c>
      <c r="H124" s="24">
        <v>0</v>
      </c>
      <c r="I124" s="24">
        <v>0</v>
      </c>
      <c r="J124" s="24">
        <v>0</v>
      </c>
      <c r="K124" s="24">
        <v>4.1712306439876556E-2</v>
      </c>
      <c r="L124" s="24">
        <v>-4.1712306439876556E-2</v>
      </c>
      <c r="M124" s="24">
        <v>0</v>
      </c>
      <c r="N124" s="24">
        <v>0</v>
      </c>
      <c r="O124" s="24">
        <v>-4.1712306439876556E-2</v>
      </c>
      <c r="P124" s="24">
        <v>0</v>
      </c>
      <c r="Q124" s="24">
        <v>2.2146014089230448E-7</v>
      </c>
      <c r="R124" s="24">
        <v>-2.2146014089230448E-7</v>
      </c>
      <c r="S124" s="24">
        <v>0</v>
      </c>
      <c r="T124" s="24">
        <v>0</v>
      </c>
      <c r="U124" s="24">
        <v>0</v>
      </c>
      <c r="V124" s="24">
        <v>0</v>
      </c>
      <c r="W124" s="24">
        <v>0</v>
      </c>
      <c r="X124" s="24">
        <v>0</v>
      </c>
      <c r="Y124" s="24">
        <v>0</v>
      </c>
      <c r="Z124" s="24">
        <v>0</v>
      </c>
      <c r="AA124" s="24">
        <v>2.0856153219938278E-2</v>
      </c>
      <c r="AB124" s="24">
        <v>-2.0856153219938278E-2</v>
      </c>
      <c r="AC124" s="24">
        <v>0</v>
      </c>
      <c r="AD124" s="24">
        <v>0</v>
      </c>
      <c r="AE124" s="24">
        <v>-2.0856153219938278E-2</v>
      </c>
      <c r="AF124" s="24">
        <v>0</v>
      </c>
      <c r="AG124" s="24">
        <v>2.2146014089230448E-7</v>
      </c>
      <c r="AH124" s="24">
        <v>-2.2146014089230448E-7</v>
      </c>
      <c r="AI124" s="24">
        <v>0</v>
      </c>
      <c r="AJ124" s="24">
        <v>0</v>
      </c>
      <c r="AK124" s="24">
        <v>0</v>
      </c>
      <c r="AL124" s="24">
        <v>0</v>
      </c>
      <c r="AM124" s="24">
        <v>0</v>
      </c>
      <c r="AN124" s="24">
        <v>0</v>
      </c>
      <c r="AO124" s="24">
        <v>0</v>
      </c>
      <c r="AP124" s="24">
        <v>0</v>
      </c>
      <c r="AQ124" s="24">
        <v>2.0856153219938278E-2</v>
      </c>
      <c r="AR124" s="24">
        <v>-2.0856153219938278E-2</v>
      </c>
      <c r="AS124" s="24">
        <v>0</v>
      </c>
      <c r="AT124" s="24">
        <v>0</v>
      </c>
      <c r="AU124" s="24">
        <v>-2.0856153219938278E-2</v>
      </c>
      <c r="AV124" s="24">
        <v>0</v>
      </c>
      <c r="AW124" s="24">
        <v>0</v>
      </c>
      <c r="AX124" s="24">
        <v>0</v>
      </c>
      <c r="AY124" s="24">
        <v>0</v>
      </c>
      <c r="AZ124" s="24">
        <v>0</v>
      </c>
      <c r="BA124" s="24">
        <v>0</v>
      </c>
      <c r="BB124" s="24">
        <v>-2.2146014089230448E-7</v>
      </c>
      <c r="BC124" s="24">
        <v>0</v>
      </c>
      <c r="BD124" s="24">
        <v>-2.2146014089230448E-7</v>
      </c>
      <c r="BE124" s="24">
        <v>0</v>
      </c>
      <c r="BF124" s="24">
        <v>0</v>
      </c>
      <c r="BG124" s="24">
        <v>0</v>
      </c>
      <c r="BH124" s="24">
        <v>0</v>
      </c>
      <c r="BI124" s="24">
        <v>0</v>
      </c>
      <c r="BJ124" s="24">
        <v>0</v>
      </c>
      <c r="BK124" s="24">
        <v>0</v>
      </c>
      <c r="BL124" s="24">
        <v>0</v>
      </c>
    </row>
    <row r="125" spans="1:64" x14ac:dyDescent="0.25">
      <c r="A125" t="s">
        <v>5120</v>
      </c>
      <c r="B125">
        <v>124</v>
      </c>
      <c r="C125">
        <v>2</v>
      </c>
      <c r="D125">
        <v>11</v>
      </c>
      <c r="E125" s="24">
        <v>0</v>
      </c>
      <c r="F125" s="24">
        <v>0</v>
      </c>
      <c r="G125" s="24">
        <v>0</v>
      </c>
      <c r="H125" s="24">
        <v>0</v>
      </c>
      <c r="I125" s="24">
        <v>0</v>
      </c>
      <c r="J125" s="24">
        <v>0</v>
      </c>
      <c r="K125" s="24">
        <v>3.4132635220885277E-2</v>
      </c>
      <c r="L125" s="24">
        <v>-3.4132635220885277E-2</v>
      </c>
      <c r="M125" s="24">
        <v>0</v>
      </c>
      <c r="N125" s="24">
        <v>0</v>
      </c>
      <c r="O125" s="24">
        <v>-3.4132635220885277E-2</v>
      </c>
      <c r="P125" s="24">
        <v>0</v>
      </c>
      <c r="Q125" s="24">
        <v>1.7100228433264419E-7</v>
      </c>
      <c r="R125" s="24">
        <v>-1.7100228433264419E-7</v>
      </c>
      <c r="S125" s="24">
        <v>0</v>
      </c>
      <c r="T125" s="24">
        <v>0</v>
      </c>
      <c r="U125" s="24">
        <v>0</v>
      </c>
      <c r="V125" s="24">
        <v>0</v>
      </c>
      <c r="W125" s="24">
        <v>0</v>
      </c>
      <c r="X125" s="24">
        <v>0</v>
      </c>
      <c r="Y125" s="24">
        <v>0</v>
      </c>
      <c r="Z125" s="24">
        <v>0</v>
      </c>
      <c r="AA125" s="24">
        <v>1.7066317610442638E-2</v>
      </c>
      <c r="AB125" s="24">
        <v>-1.7066317610442638E-2</v>
      </c>
      <c r="AC125" s="24">
        <v>0</v>
      </c>
      <c r="AD125" s="24">
        <v>0</v>
      </c>
      <c r="AE125" s="24">
        <v>-1.7066317610442638E-2</v>
      </c>
      <c r="AF125" s="24">
        <v>0</v>
      </c>
      <c r="AG125" s="24">
        <v>1.7100228433264419E-7</v>
      </c>
      <c r="AH125" s="24">
        <v>-1.7100228433264419E-7</v>
      </c>
      <c r="AI125" s="24">
        <v>0</v>
      </c>
      <c r="AJ125" s="24">
        <v>0</v>
      </c>
      <c r="AK125" s="24">
        <v>0</v>
      </c>
      <c r="AL125" s="24">
        <v>0</v>
      </c>
      <c r="AM125" s="24">
        <v>0</v>
      </c>
      <c r="AN125" s="24">
        <v>0</v>
      </c>
      <c r="AO125" s="24">
        <v>0</v>
      </c>
      <c r="AP125" s="24">
        <v>0</v>
      </c>
      <c r="AQ125" s="24">
        <v>1.7066317610442638E-2</v>
      </c>
      <c r="AR125" s="24">
        <v>-1.7066317610442638E-2</v>
      </c>
      <c r="AS125" s="24">
        <v>0</v>
      </c>
      <c r="AT125" s="24">
        <v>0</v>
      </c>
      <c r="AU125" s="24">
        <v>-1.7066317610442638E-2</v>
      </c>
      <c r="AV125" s="24">
        <v>0</v>
      </c>
      <c r="AW125" s="24">
        <v>0</v>
      </c>
      <c r="AX125" s="24">
        <v>0</v>
      </c>
      <c r="AY125" s="24">
        <v>0</v>
      </c>
      <c r="AZ125" s="24">
        <v>0</v>
      </c>
      <c r="BA125" s="24">
        <v>0</v>
      </c>
      <c r="BB125" s="24">
        <v>-1.7100228433264419E-7</v>
      </c>
      <c r="BC125" s="24">
        <v>0</v>
      </c>
      <c r="BD125" s="24">
        <v>-1.7100228433264419E-7</v>
      </c>
      <c r="BE125" s="24">
        <v>0</v>
      </c>
      <c r="BF125" s="24">
        <v>0</v>
      </c>
      <c r="BG125" s="24">
        <v>0</v>
      </c>
      <c r="BH125" s="24">
        <v>0</v>
      </c>
      <c r="BI125" s="24">
        <v>0</v>
      </c>
      <c r="BJ125" s="24">
        <v>0</v>
      </c>
      <c r="BK125" s="24">
        <v>0</v>
      </c>
      <c r="BL125" s="24">
        <v>0</v>
      </c>
    </row>
    <row r="126" spans="1:64" x14ac:dyDescent="0.25">
      <c r="A126" t="s">
        <v>5120</v>
      </c>
      <c r="B126">
        <v>125</v>
      </c>
      <c r="C126">
        <v>2</v>
      </c>
      <c r="D126">
        <v>11</v>
      </c>
      <c r="E126" s="24">
        <v>0</v>
      </c>
      <c r="F126" s="24">
        <v>0</v>
      </c>
      <c r="G126" s="24">
        <v>0</v>
      </c>
      <c r="H126" s="24">
        <v>0</v>
      </c>
      <c r="I126" s="24">
        <v>0</v>
      </c>
      <c r="J126" s="24">
        <v>0</v>
      </c>
      <c r="K126" s="24">
        <v>2.7947878465056419E-2</v>
      </c>
      <c r="L126" s="24">
        <v>-2.7947878465056419E-2</v>
      </c>
      <c r="M126" s="24">
        <v>0</v>
      </c>
      <c r="N126" s="24">
        <v>0</v>
      </c>
      <c r="O126" s="24">
        <v>-2.7947878465056419E-2</v>
      </c>
      <c r="P126" s="24">
        <v>0</v>
      </c>
      <c r="Q126" s="24">
        <v>1.3214958016760647E-7</v>
      </c>
      <c r="R126" s="24">
        <v>-1.3214958016760647E-7</v>
      </c>
      <c r="S126" s="24">
        <v>0</v>
      </c>
      <c r="T126" s="24">
        <v>0</v>
      </c>
      <c r="U126" s="24">
        <v>0</v>
      </c>
      <c r="V126" s="24">
        <v>0</v>
      </c>
      <c r="W126" s="24">
        <v>0</v>
      </c>
      <c r="X126" s="24">
        <v>0</v>
      </c>
      <c r="Y126" s="24">
        <v>0</v>
      </c>
      <c r="Z126" s="24">
        <v>0</v>
      </c>
      <c r="AA126" s="24">
        <v>1.397393923252821E-2</v>
      </c>
      <c r="AB126" s="24">
        <v>-1.397393923252821E-2</v>
      </c>
      <c r="AC126" s="24">
        <v>0</v>
      </c>
      <c r="AD126" s="24">
        <v>0</v>
      </c>
      <c r="AE126" s="24">
        <v>-1.397393923252821E-2</v>
      </c>
      <c r="AF126" s="24">
        <v>0</v>
      </c>
      <c r="AG126" s="24">
        <v>1.3214958016760647E-7</v>
      </c>
      <c r="AH126" s="24">
        <v>-1.3214958016760647E-7</v>
      </c>
      <c r="AI126" s="24">
        <v>0</v>
      </c>
      <c r="AJ126" s="24">
        <v>0</v>
      </c>
      <c r="AK126" s="24">
        <v>0</v>
      </c>
      <c r="AL126" s="24">
        <v>0</v>
      </c>
      <c r="AM126" s="24">
        <v>0</v>
      </c>
      <c r="AN126" s="24">
        <v>0</v>
      </c>
      <c r="AO126" s="24">
        <v>0</v>
      </c>
      <c r="AP126" s="24">
        <v>0</v>
      </c>
      <c r="AQ126" s="24">
        <v>1.397393923252821E-2</v>
      </c>
      <c r="AR126" s="24">
        <v>-1.397393923252821E-2</v>
      </c>
      <c r="AS126" s="24">
        <v>0</v>
      </c>
      <c r="AT126" s="24">
        <v>0</v>
      </c>
      <c r="AU126" s="24">
        <v>-1.397393923252821E-2</v>
      </c>
      <c r="AV126" s="24">
        <v>0</v>
      </c>
      <c r="AW126" s="24">
        <v>0</v>
      </c>
      <c r="AX126" s="24">
        <v>0</v>
      </c>
      <c r="AY126" s="24">
        <v>0</v>
      </c>
      <c r="AZ126" s="24">
        <v>0</v>
      </c>
      <c r="BA126" s="24">
        <v>0</v>
      </c>
      <c r="BB126" s="24">
        <v>-1.3214958016760647E-7</v>
      </c>
      <c r="BC126" s="24">
        <v>0</v>
      </c>
      <c r="BD126" s="24">
        <v>-1.3214958016760647E-7</v>
      </c>
      <c r="BE126" s="24">
        <v>0</v>
      </c>
      <c r="BF126" s="24">
        <v>0</v>
      </c>
      <c r="BG126" s="24">
        <v>0</v>
      </c>
      <c r="BH126" s="24">
        <v>0</v>
      </c>
      <c r="BI126" s="24">
        <v>0</v>
      </c>
      <c r="BJ126" s="24">
        <v>0</v>
      </c>
      <c r="BK126" s="24">
        <v>0</v>
      </c>
      <c r="BL126" s="24">
        <v>0</v>
      </c>
    </row>
    <row r="127" spans="1:64" x14ac:dyDescent="0.25">
      <c r="A127" t="s">
        <v>5120</v>
      </c>
      <c r="B127">
        <v>126</v>
      </c>
      <c r="C127">
        <v>2</v>
      </c>
      <c r="D127">
        <v>11</v>
      </c>
      <c r="E127" s="24">
        <v>0</v>
      </c>
      <c r="F127" s="24">
        <v>0</v>
      </c>
      <c r="G127" s="24">
        <v>0</v>
      </c>
      <c r="H127" s="24">
        <v>0</v>
      </c>
      <c r="I127" s="24">
        <v>0</v>
      </c>
      <c r="J127" s="24">
        <v>0</v>
      </c>
      <c r="K127" s="24">
        <v>2.2897936403751373E-2</v>
      </c>
      <c r="L127" s="24">
        <v>-2.2897936403751373E-2</v>
      </c>
      <c r="M127" s="24">
        <v>0</v>
      </c>
      <c r="N127" s="24">
        <v>0</v>
      </c>
      <c r="O127" s="24">
        <v>-2.2897936403751373E-2</v>
      </c>
      <c r="P127" s="24">
        <v>0</v>
      </c>
      <c r="Q127" s="24">
        <v>1.0220628610113636E-7</v>
      </c>
      <c r="R127" s="24">
        <v>-1.0220628610113636E-7</v>
      </c>
      <c r="S127" s="24">
        <v>0</v>
      </c>
      <c r="T127" s="24">
        <v>0</v>
      </c>
      <c r="U127" s="24">
        <v>0</v>
      </c>
      <c r="V127" s="24">
        <v>0</v>
      </c>
      <c r="W127" s="24">
        <v>0</v>
      </c>
      <c r="X127" s="24">
        <v>0</v>
      </c>
      <c r="Y127" s="24">
        <v>0</v>
      </c>
      <c r="Z127" s="24">
        <v>0</v>
      </c>
      <c r="AA127" s="24">
        <v>1.1448968201875687E-2</v>
      </c>
      <c r="AB127" s="24">
        <v>-1.1448968201875687E-2</v>
      </c>
      <c r="AC127" s="24">
        <v>0</v>
      </c>
      <c r="AD127" s="24">
        <v>0</v>
      </c>
      <c r="AE127" s="24">
        <v>-1.1448968201875687E-2</v>
      </c>
      <c r="AF127" s="24">
        <v>0</v>
      </c>
      <c r="AG127" s="24">
        <v>1.0220628610113636E-7</v>
      </c>
      <c r="AH127" s="24">
        <v>-1.0220628610113636E-7</v>
      </c>
      <c r="AI127" s="24">
        <v>0</v>
      </c>
      <c r="AJ127" s="24">
        <v>0</v>
      </c>
      <c r="AK127" s="24">
        <v>0</v>
      </c>
      <c r="AL127" s="24">
        <v>0</v>
      </c>
      <c r="AM127" s="24">
        <v>0</v>
      </c>
      <c r="AN127" s="24">
        <v>0</v>
      </c>
      <c r="AO127" s="24">
        <v>0</v>
      </c>
      <c r="AP127" s="24">
        <v>0</v>
      </c>
      <c r="AQ127" s="24">
        <v>1.1448968201875687E-2</v>
      </c>
      <c r="AR127" s="24">
        <v>-1.1448968201875687E-2</v>
      </c>
      <c r="AS127" s="24">
        <v>0</v>
      </c>
      <c r="AT127" s="24">
        <v>0</v>
      </c>
      <c r="AU127" s="24">
        <v>-1.1448968201875687E-2</v>
      </c>
      <c r="AV127" s="24">
        <v>0</v>
      </c>
      <c r="AW127" s="24">
        <v>0</v>
      </c>
      <c r="AX127" s="24">
        <v>0</v>
      </c>
      <c r="AY127" s="24">
        <v>0</v>
      </c>
      <c r="AZ127" s="24">
        <v>0</v>
      </c>
      <c r="BA127" s="24">
        <v>0</v>
      </c>
      <c r="BB127" s="24">
        <v>-1.0220628610113636E-7</v>
      </c>
      <c r="BC127" s="24">
        <v>0</v>
      </c>
      <c r="BD127" s="24">
        <v>-1.0220628610113636E-7</v>
      </c>
      <c r="BE127" s="24">
        <v>0</v>
      </c>
      <c r="BF127" s="24">
        <v>0</v>
      </c>
      <c r="BG127" s="24">
        <v>0</v>
      </c>
      <c r="BH127" s="24">
        <v>0</v>
      </c>
      <c r="BI127" s="24">
        <v>0</v>
      </c>
      <c r="BJ127" s="24">
        <v>0</v>
      </c>
      <c r="BK127" s="24">
        <v>0</v>
      </c>
      <c r="BL127" s="24">
        <v>0</v>
      </c>
    </row>
    <row r="128" spans="1:64" x14ac:dyDescent="0.25">
      <c r="A128" t="s">
        <v>5120</v>
      </c>
      <c r="B128">
        <v>127</v>
      </c>
      <c r="C128">
        <v>3</v>
      </c>
      <c r="D128">
        <v>11</v>
      </c>
      <c r="E128" s="24">
        <v>0</v>
      </c>
      <c r="F128" s="24">
        <v>0</v>
      </c>
      <c r="G128" s="24">
        <v>0</v>
      </c>
      <c r="H128" s="24">
        <v>0</v>
      </c>
      <c r="I128" s="24">
        <v>0</v>
      </c>
      <c r="J128" s="24">
        <v>0</v>
      </c>
      <c r="K128" s="24">
        <v>1.8771864473819733E-2</v>
      </c>
      <c r="L128" s="24">
        <v>-1.8771864473819733E-2</v>
      </c>
      <c r="M128" s="24">
        <v>0</v>
      </c>
      <c r="N128" s="24">
        <v>0</v>
      </c>
      <c r="O128" s="24">
        <v>-1.8771864473819733E-2</v>
      </c>
      <c r="P128" s="24">
        <v>0</v>
      </c>
      <c r="Q128" s="24">
        <v>7.9108758654911071E-8</v>
      </c>
      <c r="R128" s="24">
        <v>-7.9108758654911071E-8</v>
      </c>
      <c r="S128" s="24">
        <v>0</v>
      </c>
      <c r="T128" s="24">
        <v>0</v>
      </c>
      <c r="U128" s="24">
        <v>0</v>
      </c>
      <c r="V128" s="24">
        <v>0</v>
      </c>
      <c r="W128" s="24">
        <v>0</v>
      </c>
      <c r="X128" s="24">
        <v>0</v>
      </c>
      <c r="Y128" s="24">
        <v>0</v>
      </c>
      <c r="Z128" s="24">
        <v>0</v>
      </c>
      <c r="AA128" s="24">
        <v>9.3859322369098663E-3</v>
      </c>
      <c r="AB128" s="24">
        <v>-9.3859322369098663E-3</v>
      </c>
      <c r="AC128" s="24">
        <v>0</v>
      </c>
      <c r="AD128" s="24">
        <v>0</v>
      </c>
      <c r="AE128" s="24">
        <v>-9.3859322369098663E-3</v>
      </c>
      <c r="AF128" s="24">
        <v>0</v>
      </c>
      <c r="AG128" s="24">
        <v>7.9108758654911071E-8</v>
      </c>
      <c r="AH128" s="24">
        <v>-7.9108758654911071E-8</v>
      </c>
      <c r="AI128" s="24">
        <v>0</v>
      </c>
      <c r="AJ128" s="24">
        <v>0</v>
      </c>
      <c r="AK128" s="24">
        <v>0</v>
      </c>
      <c r="AL128" s="24">
        <v>0</v>
      </c>
      <c r="AM128" s="24">
        <v>0</v>
      </c>
      <c r="AN128" s="24">
        <v>0</v>
      </c>
      <c r="AO128" s="24">
        <v>0</v>
      </c>
      <c r="AP128" s="24">
        <v>0</v>
      </c>
      <c r="AQ128" s="24">
        <v>9.3859322369098663E-3</v>
      </c>
      <c r="AR128" s="24">
        <v>-9.3859322369098663E-3</v>
      </c>
      <c r="AS128" s="24">
        <v>0</v>
      </c>
      <c r="AT128" s="24">
        <v>0</v>
      </c>
      <c r="AU128" s="24">
        <v>-9.3859322369098663E-3</v>
      </c>
      <c r="AV128" s="24">
        <v>0</v>
      </c>
      <c r="AW128" s="24">
        <v>0</v>
      </c>
      <c r="AX128" s="24">
        <v>0</v>
      </c>
      <c r="AY128" s="24">
        <v>0</v>
      </c>
      <c r="AZ128" s="24">
        <v>0</v>
      </c>
      <c r="BA128" s="24">
        <v>0</v>
      </c>
      <c r="BB128" s="24">
        <v>-7.9108758654911071E-8</v>
      </c>
      <c r="BC128" s="24">
        <v>0</v>
      </c>
      <c r="BD128" s="24">
        <v>-7.9108758654911071E-8</v>
      </c>
      <c r="BE128" s="24">
        <v>0</v>
      </c>
      <c r="BF128" s="24">
        <v>0</v>
      </c>
      <c r="BG128" s="24">
        <v>0</v>
      </c>
      <c r="BH128" s="24">
        <v>0</v>
      </c>
      <c r="BI128" s="24">
        <v>0</v>
      </c>
      <c r="BJ128" s="24">
        <v>0</v>
      </c>
      <c r="BK128" s="24">
        <v>0</v>
      </c>
      <c r="BL128" s="24">
        <v>0</v>
      </c>
    </row>
    <row r="129" spans="1:64" x14ac:dyDescent="0.25">
      <c r="A129" t="s">
        <v>5120</v>
      </c>
      <c r="B129">
        <v>128</v>
      </c>
      <c r="C129">
        <v>3</v>
      </c>
      <c r="D129">
        <v>11</v>
      </c>
      <c r="E129" s="24">
        <v>0</v>
      </c>
      <c r="F129" s="24">
        <v>0</v>
      </c>
      <c r="G129" s="24">
        <v>0</v>
      </c>
      <c r="H129" s="24">
        <v>0</v>
      </c>
      <c r="I129" s="24">
        <v>0</v>
      </c>
      <c r="J129" s="24">
        <v>0</v>
      </c>
      <c r="K129" s="24">
        <v>1.5398453921079636E-2</v>
      </c>
      <c r="L129" s="24">
        <v>-1.5398453921079636E-2</v>
      </c>
      <c r="M129" s="24">
        <v>0</v>
      </c>
      <c r="N129" s="24">
        <v>0</v>
      </c>
      <c r="O129" s="24">
        <v>-1.5398453921079636E-2</v>
      </c>
      <c r="P129" s="24">
        <v>0</v>
      </c>
      <c r="Q129" s="24">
        <v>6.1279934016056359E-8</v>
      </c>
      <c r="R129" s="24">
        <v>-6.1279934016056359E-8</v>
      </c>
      <c r="S129" s="24">
        <v>0</v>
      </c>
      <c r="T129" s="24">
        <v>0</v>
      </c>
      <c r="U129" s="24">
        <v>0</v>
      </c>
      <c r="V129" s="24">
        <v>0</v>
      </c>
      <c r="W129" s="24">
        <v>0</v>
      </c>
      <c r="X129" s="24">
        <v>0</v>
      </c>
      <c r="Y129" s="24">
        <v>0</v>
      </c>
      <c r="Z129" s="24">
        <v>0</v>
      </c>
      <c r="AA129" s="24">
        <v>7.6992269605398178E-3</v>
      </c>
      <c r="AB129" s="24">
        <v>-7.6992269605398178E-3</v>
      </c>
      <c r="AC129" s="24">
        <v>0</v>
      </c>
      <c r="AD129" s="24">
        <v>0</v>
      </c>
      <c r="AE129" s="24">
        <v>-7.6992269605398178E-3</v>
      </c>
      <c r="AF129" s="24">
        <v>0</v>
      </c>
      <c r="AG129" s="24">
        <v>6.1279934016056359E-8</v>
      </c>
      <c r="AH129" s="24">
        <v>-6.1279934016056359E-8</v>
      </c>
      <c r="AI129" s="24">
        <v>0</v>
      </c>
      <c r="AJ129" s="24">
        <v>0</v>
      </c>
      <c r="AK129" s="24">
        <v>0</v>
      </c>
      <c r="AL129" s="24">
        <v>0</v>
      </c>
      <c r="AM129" s="24">
        <v>0</v>
      </c>
      <c r="AN129" s="24">
        <v>0</v>
      </c>
      <c r="AO129" s="24">
        <v>0</v>
      </c>
      <c r="AP129" s="24">
        <v>0</v>
      </c>
      <c r="AQ129" s="24">
        <v>7.6992269605398178E-3</v>
      </c>
      <c r="AR129" s="24">
        <v>-7.6992269605398178E-3</v>
      </c>
      <c r="AS129" s="24">
        <v>0</v>
      </c>
      <c r="AT129" s="24">
        <v>0</v>
      </c>
      <c r="AU129" s="24">
        <v>-7.6992269605398178E-3</v>
      </c>
      <c r="AV129" s="24">
        <v>0</v>
      </c>
      <c r="AW129" s="24">
        <v>0</v>
      </c>
      <c r="AX129" s="24">
        <v>0</v>
      </c>
      <c r="AY129" s="24">
        <v>0</v>
      </c>
      <c r="AZ129" s="24">
        <v>0</v>
      </c>
      <c r="BA129" s="24">
        <v>0</v>
      </c>
      <c r="BB129" s="24">
        <v>-6.1279934016056359E-8</v>
      </c>
      <c r="BC129" s="24">
        <v>0</v>
      </c>
      <c r="BD129" s="24">
        <v>-6.1279934016056359E-8</v>
      </c>
      <c r="BE129" s="24">
        <v>0</v>
      </c>
      <c r="BF129" s="24">
        <v>0</v>
      </c>
      <c r="BG129" s="24">
        <v>0</v>
      </c>
      <c r="BH129" s="24">
        <v>0</v>
      </c>
      <c r="BI129" s="24">
        <v>0</v>
      </c>
      <c r="BJ129" s="24">
        <v>0</v>
      </c>
      <c r="BK129" s="24">
        <v>0</v>
      </c>
      <c r="BL129" s="24">
        <v>0</v>
      </c>
    </row>
    <row r="130" spans="1:64" x14ac:dyDescent="0.25">
      <c r="A130" t="s">
        <v>5120</v>
      </c>
      <c r="B130">
        <v>129</v>
      </c>
      <c r="C130">
        <v>3</v>
      </c>
      <c r="D130">
        <v>11</v>
      </c>
      <c r="E130" s="24">
        <v>0</v>
      </c>
      <c r="F130" s="24">
        <v>0</v>
      </c>
      <c r="G130" s="24">
        <v>0</v>
      </c>
      <c r="H130" s="24">
        <v>0</v>
      </c>
      <c r="I130" s="24">
        <v>0</v>
      </c>
      <c r="J130" s="24">
        <v>0</v>
      </c>
      <c r="K130" s="24">
        <v>1.2638665735721588E-2</v>
      </c>
      <c r="L130" s="24">
        <v>-1.2638665735721588E-2</v>
      </c>
      <c r="M130" s="24">
        <v>0</v>
      </c>
      <c r="N130" s="24">
        <v>0</v>
      </c>
      <c r="O130" s="24">
        <v>-1.2638665735721588E-2</v>
      </c>
      <c r="P130" s="24">
        <v>0</v>
      </c>
      <c r="Q130" s="24">
        <v>4.7502908273600042E-8</v>
      </c>
      <c r="R130" s="24">
        <v>-4.7502908273600042E-8</v>
      </c>
      <c r="S130" s="24">
        <v>0</v>
      </c>
      <c r="T130" s="24">
        <v>0</v>
      </c>
      <c r="U130" s="24">
        <v>0</v>
      </c>
      <c r="V130" s="24">
        <v>0</v>
      </c>
      <c r="W130" s="24">
        <v>0</v>
      </c>
      <c r="X130" s="24">
        <v>0</v>
      </c>
      <c r="Y130" s="24">
        <v>0</v>
      </c>
      <c r="Z130" s="24">
        <v>0</v>
      </c>
      <c r="AA130" s="24">
        <v>6.3193328678607941E-3</v>
      </c>
      <c r="AB130" s="24">
        <v>-6.3193328678607941E-3</v>
      </c>
      <c r="AC130" s="24">
        <v>0</v>
      </c>
      <c r="AD130" s="24">
        <v>0</v>
      </c>
      <c r="AE130" s="24">
        <v>-6.3193328678607941E-3</v>
      </c>
      <c r="AF130" s="24">
        <v>0</v>
      </c>
      <c r="AG130" s="24">
        <v>4.7502908273600042E-8</v>
      </c>
      <c r="AH130" s="24">
        <v>-4.7502908273600042E-8</v>
      </c>
      <c r="AI130" s="24">
        <v>0</v>
      </c>
      <c r="AJ130" s="24">
        <v>0</v>
      </c>
      <c r="AK130" s="24">
        <v>0</v>
      </c>
      <c r="AL130" s="24">
        <v>0</v>
      </c>
      <c r="AM130" s="24">
        <v>0</v>
      </c>
      <c r="AN130" s="24">
        <v>0</v>
      </c>
      <c r="AO130" s="24">
        <v>0</v>
      </c>
      <c r="AP130" s="24">
        <v>0</v>
      </c>
      <c r="AQ130" s="24">
        <v>6.3193328678607941E-3</v>
      </c>
      <c r="AR130" s="24">
        <v>-6.3193328678607941E-3</v>
      </c>
      <c r="AS130" s="24">
        <v>0</v>
      </c>
      <c r="AT130" s="24">
        <v>0</v>
      </c>
      <c r="AU130" s="24">
        <v>-6.3193328678607941E-3</v>
      </c>
      <c r="AV130" s="24">
        <v>0</v>
      </c>
      <c r="AW130" s="24">
        <v>0</v>
      </c>
      <c r="AX130" s="24">
        <v>0</v>
      </c>
      <c r="AY130" s="24">
        <v>0</v>
      </c>
      <c r="AZ130" s="24">
        <v>0</v>
      </c>
      <c r="BA130" s="24">
        <v>0</v>
      </c>
      <c r="BB130" s="24">
        <v>-4.7502908273600042E-8</v>
      </c>
      <c r="BC130" s="24">
        <v>0</v>
      </c>
      <c r="BD130" s="24">
        <v>-4.7502908273600042E-8</v>
      </c>
      <c r="BE130" s="24">
        <v>0</v>
      </c>
      <c r="BF130" s="24">
        <v>0</v>
      </c>
      <c r="BG130" s="24">
        <v>0</v>
      </c>
      <c r="BH130" s="24">
        <v>0</v>
      </c>
      <c r="BI130" s="24">
        <v>0</v>
      </c>
      <c r="BJ130" s="24">
        <v>0</v>
      </c>
      <c r="BK130" s="24">
        <v>0</v>
      </c>
      <c r="BL130" s="24">
        <v>0</v>
      </c>
    </row>
    <row r="131" spans="1:64" x14ac:dyDescent="0.25">
      <c r="A131" t="s">
        <v>5120</v>
      </c>
      <c r="B131">
        <v>130</v>
      </c>
      <c r="C131">
        <v>4</v>
      </c>
      <c r="D131">
        <v>11</v>
      </c>
      <c r="E131" s="24">
        <v>0</v>
      </c>
      <c r="F131" s="24">
        <v>0</v>
      </c>
      <c r="G131" s="24">
        <v>0</v>
      </c>
      <c r="H131" s="24">
        <v>0</v>
      </c>
      <c r="I131" s="24">
        <v>0</v>
      </c>
      <c r="J131" s="24">
        <v>0</v>
      </c>
      <c r="K131" s="24">
        <v>1.037946343421936E-2</v>
      </c>
      <c r="L131" s="24">
        <v>-1.037946343421936E-2</v>
      </c>
      <c r="M131" s="24">
        <v>0</v>
      </c>
      <c r="N131" s="24">
        <v>0</v>
      </c>
      <c r="O131" s="24">
        <v>-1.037946343421936E-2</v>
      </c>
      <c r="P131" s="24">
        <v>0</v>
      </c>
      <c r="Q131" s="24">
        <v>3.6852725315839052E-8</v>
      </c>
      <c r="R131" s="24">
        <v>-3.6852725315839052E-8</v>
      </c>
      <c r="S131" s="24">
        <v>0</v>
      </c>
      <c r="T131" s="24">
        <v>0</v>
      </c>
      <c r="U131" s="24">
        <v>0</v>
      </c>
      <c r="V131" s="24">
        <v>0</v>
      </c>
      <c r="W131" s="24">
        <v>0</v>
      </c>
      <c r="X131" s="24">
        <v>0</v>
      </c>
      <c r="Y131" s="24">
        <v>0</v>
      </c>
      <c r="Z131" s="24">
        <v>0</v>
      </c>
      <c r="AA131" s="24">
        <v>5.1897317171096802E-3</v>
      </c>
      <c r="AB131" s="24">
        <v>-5.1897317171096802E-3</v>
      </c>
      <c r="AC131" s="24">
        <v>0</v>
      </c>
      <c r="AD131" s="24">
        <v>0</v>
      </c>
      <c r="AE131" s="24">
        <v>-5.1897317171096802E-3</v>
      </c>
      <c r="AF131" s="24">
        <v>0</v>
      </c>
      <c r="AG131" s="24">
        <v>3.6852725315839052E-8</v>
      </c>
      <c r="AH131" s="24">
        <v>-3.6852725315839052E-8</v>
      </c>
      <c r="AI131" s="24">
        <v>0</v>
      </c>
      <c r="AJ131" s="24">
        <v>0</v>
      </c>
      <c r="AK131" s="24">
        <v>0</v>
      </c>
      <c r="AL131" s="24">
        <v>0</v>
      </c>
      <c r="AM131" s="24">
        <v>0</v>
      </c>
      <c r="AN131" s="24">
        <v>0</v>
      </c>
      <c r="AO131" s="24">
        <v>0</v>
      </c>
      <c r="AP131" s="24">
        <v>0</v>
      </c>
      <c r="AQ131" s="24">
        <v>5.1897317171096802E-3</v>
      </c>
      <c r="AR131" s="24">
        <v>-5.1897317171096802E-3</v>
      </c>
      <c r="AS131" s="24">
        <v>0</v>
      </c>
      <c r="AT131" s="24">
        <v>0</v>
      </c>
      <c r="AU131" s="24">
        <v>-5.1897317171096802E-3</v>
      </c>
      <c r="AV131" s="24">
        <v>0</v>
      </c>
      <c r="AW131" s="24">
        <v>0</v>
      </c>
      <c r="AX131" s="24">
        <v>0</v>
      </c>
      <c r="AY131" s="24">
        <v>0</v>
      </c>
      <c r="AZ131" s="24">
        <v>0</v>
      </c>
      <c r="BA131" s="24">
        <v>0</v>
      </c>
      <c r="BB131" s="24">
        <v>-3.6852725315839052E-8</v>
      </c>
      <c r="BC131" s="24">
        <v>0</v>
      </c>
      <c r="BD131" s="24">
        <v>-3.6852725315839052E-8</v>
      </c>
      <c r="BE131" s="24">
        <v>0</v>
      </c>
      <c r="BF131" s="24">
        <v>0</v>
      </c>
      <c r="BG131" s="24">
        <v>0</v>
      </c>
      <c r="BH131" s="24">
        <v>0</v>
      </c>
      <c r="BI131" s="24">
        <v>0</v>
      </c>
      <c r="BJ131" s="24">
        <v>0</v>
      </c>
      <c r="BK131" s="24">
        <v>0</v>
      </c>
      <c r="BL131" s="24">
        <v>0</v>
      </c>
    </row>
    <row r="132" spans="1:64" x14ac:dyDescent="0.25">
      <c r="A132" t="s">
        <v>5120</v>
      </c>
      <c r="B132">
        <v>131</v>
      </c>
      <c r="C132">
        <v>4</v>
      </c>
      <c r="D132">
        <v>11</v>
      </c>
      <c r="E132" s="24">
        <v>0</v>
      </c>
      <c r="F132" s="24">
        <v>0</v>
      </c>
      <c r="G132" s="24">
        <v>0</v>
      </c>
      <c r="H132" s="24">
        <v>0</v>
      </c>
      <c r="I132" s="24">
        <v>0</v>
      </c>
      <c r="J132" s="24">
        <v>0</v>
      </c>
      <c r="K132" s="24">
        <v>8.5289180278778076E-3</v>
      </c>
      <c r="L132" s="24">
        <v>-8.5289180278778076E-3</v>
      </c>
      <c r="M132" s="24">
        <v>0</v>
      </c>
      <c r="N132" s="24">
        <v>0</v>
      </c>
      <c r="O132" s="24">
        <v>-8.5289180278778076E-3</v>
      </c>
      <c r="P132" s="24">
        <v>0</v>
      </c>
      <c r="Q132" s="24">
        <v>2.8611793823074549E-8</v>
      </c>
      <c r="R132" s="24">
        <v>-2.8611793823074549E-8</v>
      </c>
      <c r="S132" s="24">
        <v>0</v>
      </c>
      <c r="T132" s="24">
        <v>0</v>
      </c>
      <c r="U132" s="24">
        <v>0</v>
      </c>
      <c r="V132" s="24">
        <v>0</v>
      </c>
      <c r="W132" s="24">
        <v>0</v>
      </c>
      <c r="X132" s="24">
        <v>0</v>
      </c>
      <c r="Y132" s="24">
        <v>0</v>
      </c>
      <c r="Z132" s="24">
        <v>0</v>
      </c>
      <c r="AA132" s="24">
        <v>4.2644590139389038E-3</v>
      </c>
      <c r="AB132" s="24">
        <v>-4.2644590139389038E-3</v>
      </c>
      <c r="AC132" s="24">
        <v>0</v>
      </c>
      <c r="AD132" s="24">
        <v>0</v>
      </c>
      <c r="AE132" s="24">
        <v>-4.2644590139389038E-3</v>
      </c>
      <c r="AF132" s="24">
        <v>0</v>
      </c>
      <c r="AG132" s="24">
        <v>2.8611793823074549E-8</v>
      </c>
      <c r="AH132" s="24">
        <v>-2.8611793823074549E-8</v>
      </c>
      <c r="AI132" s="24">
        <v>0</v>
      </c>
      <c r="AJ132" s="24">
        <v>0</v>
      </c>
      <c r="AK132" s="24">
        <v>0</v>
      </c>
      <c r="AL132" s="24">
        <v>0</v>
      </c>
      <c r="AM132" s="24">
        <v>0</v>
      </c>
      <c r="AN132" s="24">
        <v>0</v>
      </c>
      <c r="AO132" s="24">
        <v>0</v>
      </c>
      <c r="AP132" s="24">
        <v>0</v>
      </c>
      <c r="AQ132" s="24">
        <v>4.2644590139389038E-3</v>
      </c>
      <c r="AR132" s="24">
        <v>-4.2644590139389038E-3</v>
      </c>
      <c r="AS132" s="24">
        <v>0</v>
      </c>
      <c r="AT132" s="24">
        <v>0</v>
      </c>
      <c r="AU132" s="24">
        <v>-4.2644590139389038E-3</v>
      </c>
      <c r="AV132" s="24">
        <v>0</v>
      </c>
      <c r="AW132" s="24">
        <v>0</v>
      </c>
      <c r="AX132" s="24">
        <v>0</v>
      </c>
      <c r="AY132" s="24">
        <v>0</v>
      </c>
      <c r="AZ132" s="24">
        <v>0</v>
      </c>
      <c r="BA132" s="24">
        <v>0</v>
      </c>
      <c r="BB132" s="24">
        <v>-2.8611793823074549E-8</v>
      </c>
      <c r="BC132" s="24">
        <v>0</v>
      </c>
      <c r="BD132" s="24">
        <v>-2.8611793823074549E-8</v>
      </c>
      <c r="BE132" s="24">
        <v>0</v>
      </c>
      <c r="BF132" s="24">
        <v>0</v>
      </c>
      <c r="BG132" s="24">
        <v>0</v>
      </c>
      <c r="BH132" s="24">
        <v>0</v>
      </c>
      <c r="BI132" s="24">
        <v>0</v>
      </c>
      <c r="BJ132" s="24">
        <v>0</v>
      </c>
      <c r="BK132" s="24">
        <v>0</v>
      </c>
      <c r="BL132" s="24">
        <v>0</v>
      </c>
    </row>
    <row r="133" spans="1:64" x14ac:dyDescent="0.25">
      <c r="A133" t="s">
        <v>5120</v>
      </c>
      <c r="B133">
        <v>132</v>
      </c>
      <c r="C133">
        <v>4</v>
      </c>
      <c r="D133">
        <v>11</v>
      </c>
      <c r="E133" s="24">
        <v>0</v>
      </c>
      <c r="F133" s="24">
        <v>0</v>
      </c>
      <c r="G133" s="24">
        <v>0</v>
      </c>
      <c r="H133" s="24">
        <v>0</v>
      </c>
      <c r="I133" s="24">
        <v>0</v>
      </c>
      <c r="J133" s="24">
        <v>0</v>
      </c>
      <c r="K133" s="24">
        <v>7.0122033357620239E-3</v>
      </c>
      <c r="L133" s="24">
        <v>-7.0122033357620239E-3</v>
      </c>
      <c r="M133" s="24">
        <v>0</v>
      </c>
      <c r="N133" s="24">
        <v>0</v>
      </c>
      <c r="O133" s="24">
        <v>-7.0122033357620239E-3</v>
      </c>
      <c r="P133" s="24">
        <v>0</v>
      </c>
      <c r="Q133" s="24">
        <v>2.2225322027225047E-8</v>
      </c>
      <c r="R133" s="24">
        <v>-2.2225322027225047E-8</v>
      </c>
      <c r="S133" s="24">
        <v>0</v>
      </c>
      <c r="T133" s="24">
        <v>0</v>
      </c>
      <c r="U133" s="24">
        <v>0</v>
      </c>
      <c r="V133" s="24">
        <v>0</v>
      </c>
      <c r="W133" s="24">
        <v>0</v>
      </c>
      <c r="X133" s="24">
        <v>0</v>
      </c>
      <c r="Y133" s="24">
        <v>0</v>
      </c>
      <c r="Z133" s="24">
        <v>0</v>
      </c>
      <c r="AA133" s="24">
        <v>3.506101667881012E-3</v>
      </c>
      <c r="AB133" s="24">
        <v>-3.506101667881012E-3</v>
      </c>
      <c r="AC133" s="24">
        <v>0</v>
      </c>
      <c r="AD133" s="24">
        <v>0</v>
      </c>
      <c r="AE133" s="24">
        <v>-3.506101667881012E-3</v>
      </c>
      <c r="AF133" s="24">
        <v>0</v>
      </c>
      <c r="AG133" s="24">
        <v>2.2225322027225047E-8</v>
      </c>
      <c r="AH133" s="24">
        <v>-2.2225322027225047E-8</v>
      </c>
      <c r="AI133" s="24">
        <v>0</v>
      </c>
      <c r="AJ133" s="24">
        <v>0</v>
      </c>
      <c r="AK133" s="24">
        <v>0</v>
      </c>
      <c r="AL133" s="24">
        <v>0</v>
      </c>
      <c r="AM133" s="24">
        <v>0</v>
      </c>
      <c r="AN133" s="24">
        <v>0</v>
      </c>
      <c r="AO133" s="24">
        <v>0</v>
      </c>
      <c r="AP133" s="24">
        <v>0</v>
      </c>
      <c r="AQ133" s="24">
        <v>3.506101667881012E-3</v>
      </c>
      <c r="AR133" s="24">
        <v>-3.506101667881012E-3</v>
      </c>
      <c r="AS133" s="24">
        <v>0</v>
      </c>
      <c r="AT133" s="24">
        <v>0</v>
      </c>
      <c r="AU133" s="24">
        <v>-3.506101667881012E-3</v>
      </c>
      <c r="AV133" s="24">
        <v>0</v>
      </c>
      <c r="AW133" s="24">
        <v>0</v>
      </c>
      <c r="AX133" s="24">
        <v>0</v>
      </c>
      <c r="AY133" s="24">
        <v>0</v>
      </c>
      <c r="AZ133" s="24">
        <v>0</v>
      </c>
      <c r="BA133" s="24">
        <v>0</v>
      </c>
      <c r="BB133" s="24">
        <v>-2.2225322027225047E-8</v>
      </c>
      <c r="BC133" s="24">
        <v>0</v>
      </c>
      <c r="BD133" s="24">
        <v>-2.2225322027225047E-8</v>
      </c>
      <c r="BE133" s="24">
        <v>0</v>
      </c>
      <c r="BF133" s="24">
        <v>0</v>
      </c>
      <c r="BG133" s="24">
        <v>0</v>
      </c>
      <c r="BH133" s="24">
        <v>0</v>
      </c>
      <c r="BI133" s="24">
        <v>0</v>
      </c>
      <c r="BJ133" s="24">
        <v>0</v>
      </c>
      <c r="BK133" s="24">
        <v>0</v>
      </c>
      <c r="BL133" s="24">
        <v>0</v>
      </c>
    </row>
    <row r="134" spans="1:64" x14ac:dyDescent="0.25">
      <c r="A134" t="s">
        <v>5120</v>
      </c>
      <c r="B134">
        <v>133</v>
      </c>
      <c r="C134">
        <v>1</v>
      </c>
      <c r="D134">
        <v>12</v>
      </c>
      <c r="E134" s="24">
        <v>0</v>
      </c>
      <c r="F134" s="24">
        <v>0</v>
      </c>
      <c r="G134" s="24">
        <v>0</v>
      </c>
      <c r="H134" s="24">
        <v>0</v>
      </c>
      <c r="I134" s="24">
        <v>0</v>
      </c>
      <c r="J134" s="24">
        <v>0</v>
      </c>
      <c r="K134" s="24">
        <v>5.7683587074279785E-3</v>
      </c>
      <c r="L134" s="24">
        <v>-5.7683587074279785E-3</v>
      </c>
      <c r="M134" s="24">
        <v>0</v>
      </c>
      <c r="N134" s="24">
        <v>0</v>
      </c>
      <c r="O134" s="24">
        <v>-5.7683587074279785E-3</v>
      </c>
      <c r="P134" s="24">
        <v>0</v>
      </c>
      <c r="Q134" s="24">
        <v>1.7280399333685637E-8</v>
      </c>
      <c r="R134" s="24">
        <v>-1.7280399333685637E-8</v>
      </c>
      <c r="S134" s="24">
        <v>0</v>
      </c>
      <c r="T134" s="24">
        <v>0</v>
      </c>
      <c r="U134" s="24">
        <v>0</v>
      </c>
      <c r="V134" s="24">
        <v>0</v>
      </c>
      <c r="W134" s="24">
        <v>0</v>
      </c>
      <c r="X134" s="24">
        <v>0</v>
      </c>
      <c r="Y134" s="24">
        <v>0</v>
      </c>
      <c r="Z134" s="24">
        <v>0</v>
      </c>
      <c r="AA134" s="24">
        <v>2.8841793537139893E-3</v>
      </c>
      <c r="AB134" s="24">
        <v>-2.8841793537139893E-3</v>
      </c>
      <c r="AC134" s="24">
        <v>0</v>
      </c>
      <c r="AD134" s="24">
        <v>0</v>
      </c>
      <c r="AE134" s="24">
        <v>-2.8841793537139893E-3</v>
      </c>
      <c r="AF134" s="24">
        <v>0</v>
      </c>
      <c r="AG134" s="24">
        <v>1.7280399333685637E-8</v>
      </c>
      <c r="AH134" s="24">
        <v>-1.7280399333685637E-8</v>
      </c>
      <c r="AI134" s="24">
        <v>0</v>
      </c>
      <c r="AJ134" s="24">
        <v>0</v>
      </c>
      <c r="AK134" s="24">
        <v>0</v>
      </c>
      <c r="AL134" s="24">
        <v>0</v>
      </c>
      <c r="AM134" s="24">
        <v>0</v>
      </c>
      <c r="AN134" s="24">
        <v>0</v>
      </c>
      <c r="AO134" s="24">
        <v>0</v>
      </c>
      <c r="AP134" s="24">
        <v>0</v>
      </c>
      <c r="AQ134" s="24">
        <v>2.8841793537139893E-3</v>
      </c>
      <c r="AR134" s="24">
        <v>-2.8841793537139893E-3</v>
      </c>
      <c r="AS134" s="24">
        <v>0</v>
      </c>
      <c r="AT134" s="24">
        <v>0</v>
      </c>
      <c r="AU134" s="24">
        <v>-2.8841793537139893E-3</v>
      </c>
      <c r="AV134" s="24">
        <v>0</v>
      </c>
      <c r="AW134" s="24">
        <v>0</v>
      </c>
      <c r="AX134" s="24">
        <v>0</v>
      </c>
      <c r="AY134" s="24">
        <v>0</v>
      </c>
      <c r="AZ134" s="24">
        <v>0</v>
      </c>
      <c r="BA134" s="24">
        <v>0</v>
      </c>
      <c r="BB134" s="24">
        <v>-1.7280399333685637E-8</v>
      </c>
      <c r="BC134" s="24">
        <v>0</v>
      </c>
      <c r="BD134" s="24">
        <v>-1.7280399333685637E-8</v>
      </c>
      <c r="BE134" s="24">
        <v>0</v>
      </c>
      <c r="BF134" s="24">
        <v>0</v>
      </c>
      <c r="BG134" s="24">
        <v>0</v>
      </c>
      <c r="BH134" s="24">
        <v>0</v>
      </c>
      <c r="BI134" s="24">
        <v>0</v>
      </c>
      <c r="BJ134" s="24">
        <v>0</v>
      </c>
      <c r="BK134" s="24">
        <v>0</v>
      </c>
      <c r="BL134" s="24">
        <v>0</v>
      </c>
    </row>
    <row r="135" spans="1:64" x14ac:dyDescent="0.25">
      <c r="A135" t="s">
        <v>5120</v>
      </c>
      <c r="B135">
        <v>134</v>
      </c>
      <c r="C135">
        <v>1</v>
      </c>
      <c r="D135">
        <v>12</v>
      </c>
      <c r="E135" s="24">
        <v>0</v>
      </c>
      <c r="F135" s="24">
        <v>0</v>
      </c>
      <c r="G135" s="24">
        <v>0</v>
      </c>
      <c r="H135" s="24">
        <v>0</v>
      </c>
      <c r="I135" s="24">
        <v>0</v>
      </c>
      <c r="J135" s="24">
        <v>0</v>
      </c>
      <c r="K135" s="24">
        <v>4.7477036714553833E-3</v>
      </c>
      <c r="L135" s="24">
        <v>-4.7477036714553833E-3</v>
      </c>
      <c r="M135" s="24">
        <v>0</v>
      </c>
      <c r="N135" s="24">
        <v>0</v>
      </c>
      <c r="O135" s="24">
        <v>-4.7477036714553833E-3</v>
      </c>
      <c r="P135" s="24">
        <v>0</v>
      </c>
      <c r="Q135" s="24">
        <v>1.3443241186905652E-8</v>
      </c>
      <c r="R135" s="24">
        <v>-1.3443241186905652E-8</v>
      </c>
      <c r="S135" s="24">
        <v>0</v>
      </c>
      <c r="T135" s="24">
        <v>0</v>
      </c>
      <c r="U135" s="24">
        <v>0</v>
      </c>
      <c r="V135" s="24">
        <v>0</v>
      </c>
      <c r="W135" s="24">
        <v>0</v>
      </c>
      <c r="X135" s="24">
        <v>0</v>
      </c>
      <c r="Y135" s="24">
        <v>0</v>
      </c>
      <c r="Z135" s="24">
        <v>0</v>
      </c>
      <c r="AA135" s="24">
        <v>2.3738518357276917E-3</v>
      </c>
      <c r="AB135" s="24">
        <v>-2.3738518357276917E-3</v>
      </c>
      <c r="AC135" s="24">
        <v>0</v>
      </c>
      <c r="AD135" s="24">
        <v>0</v>
      </c>
      <c r="AE135" s="24">
        <v>-2.3738518357276917E-3</v>
      </c>
      <c r="AF135" s="24">
        <v>0</v>
      </c>
      <c r="AG135" s="24">
        <v>1.3443241186905652E-8</v>
      </c>
      <c r="AH135" s="24">
        <v>-1.3443241186905652E-8</v>
      </c>
      <c r="AI135" s="24">
        <v>0</v>
      </c>
      <c r="AJ135" s="24">
        <v>0</v>
      </c>
      <c r="AK135" s="24">
        <v>0</v>
      </c>
      <c r="AL135" s="24">
        <v>0</v>
      </c>
      <c r="AM135" s="24">
        <v>0</v>
      </c>
      <c r="AN135" s="24">
        <v>0</v>
      </c>
      <c r="AO135" s="24">
        <v>0</v>
      </c>
      <c r="AP135" s="24">
        <v>0</v>
      </c>
      <c r="AQ135" s="24">
        <v>2.3738518357276917E-3</v>
      </c>
      <c r="AR135" s="24">
        <v>-2.3738518357276917E-3</v>
      </c>
      <c r="AS135" s="24">
        <v>0</v>
      </c>
      <c r="AT135" s="24">
        <v>0</v>
      </c>
      <c r="AU135" s="24">
        <v>-2.3738518357276917E-3</v>
      </c>
      <c r="AV135" s="24">
        <v>0</v>
      </c>
      <c r="AW135" s="24">
        <v>0</v>
      </c>
      <c r="AX135" s="24">
        <v>0</v>
      </c>
      <c r="AY135" s="24">
        <v>0</v>
      </c>
      <c r="AZ135" s="24">
        <v>0</v>
      </c>
      <c r="BA135" s="24">
        <v>0</v>
      </c>
      <c r="BB135" s="24">
        <v>-1.3443241186905652E-8</v>
      </c>
      <c r="BC135" s="24">
        <v>0</v>
      </c>
      <c r="BD135" s="24">
        <v>-1.3443241186905652E-8</v>
      </c>
      <c r="BE135" s="24">
        <v>0</v>
      </c>
      <c r="BF135" s="24">
        <v>0</v>
      </c>
      <c r="BG135" s="24">
        <v>0</v>
      </c>
      <c r="BH135" s="24">
        <v>0</v>
      </c>
      <c r="BI135" s="24">
        <v>0</v>
      </c>
      <c r="BJ135" s="24">
        <v>0</v>
      </c>
      <c r="BK135" s="24">
        <v>0</v>
      </c>
      <c r="BL135" s="24">
        <v>0</v>
      </c>
    </row>
    <row r="136" spans="1:64" x14ac:dyDescent="0.25">
      <c r="A136" t="s">
        <v>5120</v>
      </c>
      <c r="B136">
        <v>135</v>
      </c>
      <c r="C136">
        <v>1</v>
      </c>
      <c r="D136">
        <v>12</v>
      </c>
      <c r="E136" s="24">
        <v>0</v>
      </c>
      <c r="F136" s="24">
        <v>0</v>
      </c>
      <c r="G136" s="24">
        <v>0</v>
      </c>
      <c r="H136" s="24">
        <v>0</v>
      </c>
      <c r="I136" s="24">
        <v>0</v>
      </c>
      <c r="J136" s="24">
        <v>0</v>
      </c>
      <c r="K136" s="24">
        <v>3.9097052067518234E-3</v>
      </c>
      <c r="L136" s="24">
        <v>-3.9097052067518234E-3</v>
      </c>
      <c r="M136" s="24">
        <v>0</v>
      </c>
      <c r="N136" s="24">
        <v>0</v>
      </c>
      <c r="O136" s="24">
        <v>-3.9097052067518234E-3</v>
      </c>
      <c r="P136" s="24">
        <v>0</v>
      </c>
      <c r="Q136" s="24">
        <v>1.0464646038599312E-8</v>
      </c>
      <c r="R136" s="24">
        <v>-1.0464646038599312E-8</v>
      </c>
      <c r="S136" s="24">
        <v>0</v>
      </c>
      <c r="T136" s="24">
        <v>0</v>
      </c>
      <c r="U136" s="24">
        <v>0</v>
      </c>
      <c r="V136" s="24">
        <v>0</v>
      </c>
      <c r="W136" s="24">
        <v>0</v>
      </c>
      <c r="X136" s="24">
        <v>0</v>
      </c>
      <c r="Y136" s="24">
        <v>0</v>
      </c>
      <c r="Z136" s="24">
        <v>0</v>
      </c>
      <c r="AA136" s="24">
        <v>1.9548526033759117E-3</v>
      </c>
      <c r="AB136" s="24">
        <v>-1.9548526033759117E-3</v>
      </c>
      <c r="AC136" s="24">
        <v>0</v>
      </c>
      <c r="AD136" s="24">
        <v>0</v>
      </c>
      <c r="AE136" s="24">
        <v>-1.9548526033759117E-3</v>
      </c>
      <c r="AF136" s="24">
        <v>0</v>
      </c>
      <c r="AG136" s="24">
        <v>1.0464646038599312E-8</v>
      </c>
      <c r="AH136" s="24">
        <v>-1.0464646038599312E-8</v>
      </c>
      <c r="AI136" s="24">
        <v>0</v>
      </c>
      <c r="AJ136" s="24">
        <v>0</v>
      </c>
      <c r="AK136" s="24">
        <v>0</v>
      </c>
      <c r="AL136" s="24">
        <v>0</v>
      </c>
      <c r="AM136" s="24">
        <v>0</v>
      </c>
      <c r="AN136" s="24">
        <v>0</v>
      </c>
      <c r="AO136" s="24">
        <v>0</v>
      </c>
      <c r="AP136" s="24">
        <v>0</v>
      </c>
      <c r="AQ136" s="24">
        <v>1.9548526033759117E-3</v>
      </c>
      <c r="AR136" s="24">
        <v>-1.9548526033759117E-3</v>
      </c>
      <c r="AS136" s="24">
        <v>0</v>
      </c>
      <c r="AT136" s="24">
        <v>0</v>
      </c>
      <c r="AU136" s="24">
        <v>-1.9548526033759117E-3</v>
      </c>
      <c r="AV136" s="24">
        <v>0</v>
      </c>
      <c r="AW136" s="24">
        <v>0</v>
      </c>
      <c r="AX136" s="24">
        <v>0</v>
      </c>
      <c r="AY136" s="24">
        <v>0</v>
      </c>
      <c r="AZ136" s="24">
        <v>0</v>
      </c>
      <c r="BA136" s="24">
        <v>0</v>
      </c>
      <c r="BB136" s="24">
        <v>-1.0464646038599312E-8</v>
      </c>
      <c r="BC136" s="24">
        <v>0</v>
      </c>
      <c r="BD136" s="24">
        <v>-1.0464646038599312E-8</v>
      </c>
      <c r="BE136" s="24">
        <v>0</v>
      </c>
      <c r="BF136" s="24">
        <v>0</v>
      </c>
      <c r="BG136" s="24">
        <v>0</v>
      </c>
      <c r="BH136" s="24">
        <v>0</v>
      </c>
      <c r="BI136" s="24">
        <v>0</v>
      </c>
      <c r="BJ136" s="24">
        <v>0</v>
      </c>
      <c r="BK136" s="24">
        <v>0</v>
      </c>
      <c r="BL136" s="24">
        <v>0</v>
      </c>
    </row>
    <row r="137" spans="1:64" x14ac:dyDescent="0.25">
      <c r="A137" t="s">
        <v>5120</v>
      </c>
      <c r="B137">
        <v>136</v>
      </c>
      <c r="C137">
        <v>2</v>
      </c>
      <c r="D137">
        <v>12</v>
      </c>
      <c r="E137" s="24">
        <v>0</v>
      </c>
      <c r="F137" s="24">
        <v>0</v>
      </c>
      <c r="G137" s="24">
        <v>0</v>
      </c>
      <c r="H137" s="24">
        <v>0</v>
      </c>
      <c r="I137" s="24">
        <v>0</v>
      </c>
      <c r="J137" s="24">
        <v>0</v>
      </c>
      <c r="K137" s="24">
        <v>3.221290186047554E-3</v>
      </c>
      <c r="L137" s="24">
        <v>-3.221290186047554E-3</v>
      </c>
      <c r="M137" s="24">
        <v>0</v>
      </c>
      <c r="N137" s="24">
        <v>0</v>
      </c>
      <c r="O137" s="24">
        <v>-3.221290186047554E-3</v>
      </c>
      <c r="P137" s="24">
        <v>0</v>
      </c>
      <c r="Q137" s="24">
        <v>8.1536200013943017E-9</v>
      </c>
      <c r="R137" s="24">
        <v>-8.1536200013943017E-9</v>
      </c>
      <c r="S137" s="24">
        <v>0</v>
      </c>
      <c r="T137" s="24">
        <v>0</v>
      </c>
      <c r="U137" s="24">
        <v>0</v>
      </c>
      <c r="V137" s="24">
        <v>0</v>
      </c>
      <c r="W137" s="24">
        <v>0</v>
      </c>
      <c r="X137" s="24">
        <v>0</v>
      </c>
      <c r="Y137" s="24">
        <v>0</v>
      </c>
      <c r="Z137" s="24">
        <v>0</v>
      </c>
      <c r="AA137" s="24">
        <v>1.610645093023777E-3</v>
      </c>
      <c r="AB137" s="24">
        <v>-1.610645093023777E-3</v>
      </c>
      <c r="AC137" s="24">
        <v>0</v>
      </c>
      <c r="AD137" s="24">
        <v>0</v>
      </c>
      <c r="AE137" s="24">
        <v>-1.610645093023777E-3</v>
      </c>
      <c r="AF137" s="24">
        <v>0</v>
      </c>
      <c r="AG137" s="24">
        <v>8.1536200013943017E-9</v>
      </c>
      <c r="AH137" s="24">
        <v>-8.1536200013943017E-9</v>
      </c>
      <c r="AI137" s="24">
        <v>0</v>
      </c>
      <c r="AJ137" s="24">
        <v>0</v>
      </c>
      <c r="AK137" s="24">
        <v>0</v>
      </c>
      <c r="AL137" s="24">
        <v>0</v>
      </c>
      <c r="AM137" s="24">
        <v>0</v>
      </c>
      <c r="AN137" s="24">
        <v>0</v>
      </c>
      <c r="AO137" s="24">
        <v>0</v>
      </c>
      <c r="AP137" s="24">
        <v>0</v>
      </c>
      <c r="AQ137" s="24">
        <v>1.610645093023777E-3</v>
      </c>
      <c r="AR137" s="24">
        <v>-1.610645093023777E-3</v>
      </c>
      <c r="AS137" s="24">
        <v>0</v>
      </c>
      <c r="AT137" s="24">
        <v>0</v>
      </c>
      <c r="AU137" s="24">
        <v>-1.610645093023777E-3</v>
      </c>
      <c r="AV137" s="24">
        <v>0</v>
      </c>
      <c r="AW137" s="24">
        <v>0</v>
      </c>
      <c r="AX137" s="24">
        <v>0</v>
      </c>
      <c r="AY137" s="24">
        <v>0</v>
      </c>
      <c r="AZ137" s="24">
        <v>0</v>
      </c>
      <c r="BA137" s="24">
        <v>0</v>
      </c>
      <c r="BB137" s="24">
        <v>-8.1536200013943017E-9</v>
      </c>
      <c r="BC137" s="24">
        <v>0</v>
      </c>
      <c r="BD137" s="24">
        <v>-8.1536200013943017E-9</v>
      </c>
      <c r="BE137" s="24">
        <v>0</v>
      </c>
      <c r="BF137" s="24">
        <v>0</v>
      </c>
      <c r="BG137" s="24">
        <v>0</v>
      </c>
      <c r="BH137" s="24">
        <v>0</v>
      </c>
      <c r="BI137" s="24">
        <v>0</v>
      </c>
      <c r="BJ137" s="24">
        <v>0</v>
      </c>
      <c r="BK137" s="24">
        <v>0</v>
      </c>
      <c r="BL137" s="24">
        <v>0</v>
      </c>
    </row>
    <row r="138" spans="1:64" x14ac:dyDescent="0.25">
      <c r="A138" t="s">
        <v>5120</v>
      </c>
      <c r="B138">
        <v>137</v>
      </c>
      <c r="C138">
        <v>2</v>
      </c>
      <c r="D138">
        <v>12</v>
      </c>
      <c r="E138" s="24">
        <v>0</v>
      </c>
      <c r="F138" s="24">
        <v>0</v>
      </c>
      <c r="G138" s="24">
        <v>0</v>
      </c>
      <c r="H138" s="24">
        <v>0</v>
      </c>
      <c r="I138" s="24">
        <v>0</v>
      </c>
      <c r="J138" s="24">
        <v>0</v>
      </c>
      <c r="K138" s="24">
        <v>2.6554577052593231E-3</v>
      </c>
      <c r="L138" s="24">
        <v>-2.6554577052593231E-3</v>
      </c>
      <c r="M138" s="24">
        <v>0</v>
      </c>
      <c r="N138" s="24">
        <v>0</v>
      </c>
      <c r="O138" s="24">
        <v>-2.6554577052593231E-3</v>
      </c>
      <c r="P138" s="24">
        <v>0</v>
      </c>
      <c r="Q138" s="24">
        <v>6.3546394812874496E-9</v>
      </c>
      <c r="R138" s="24">
        <v>-6.3546394812874496E-9</v>
      </c>
      <c r="S138" s="24">
        <v>0</v>
      </c>
      <c r="T138" s="24">
        <v>0</v>
      </c>
      <c r="U138" s="24">
        <v>0</v>
      </c>
      <c r="V138" s="24">
        <v>0</v>
      </c>
      <c r="W138" s="24">
        <v>0</v>
      </c>
      <c r="X138" s="24">
        <v>0</v>
      </c>
      <c r="Y138" s="24">
        <v>0</v>
      </c>
      <c r="Z138" s="24">
        <v>0</v>
      </c>
      <c r="AA138" s="24">
        <v>1.3277288526296616E-3</v>
      </c>
      <c r="AB138" s="24">
        <v>-1.3277288526296616E-3</v>
      </c>
      <c r="AC138" s="24">
        <v>0</v>
      </c>
      <c r="AD138" s="24">
        <v>0</v>
      </c>
      <c r="AE138" s="24">
        <v>-1.3277288526296616E-3</v>
      </c>
      <c r="AF138" s="24">
        <v>0</v>
      </c>
      <c r="AG138" s="24">
        <v>6.3546394812874496E-9</v>
      </c>
      <c r="AH138" s="24">
        <v>-6.3546394812874496E-9</v>
      </c>
      <c r="AI138" s="24">
        <v>0</v>
      </c>
      <c r="AJ138" s="24">
        <v>0</v>
      </c>
      <c r="AK138" s="24">
        <v>0</v>
      </c>
      <c r="AL138" s="24">
        <v>0</v>
      </c>
      <c r="AM138" s="24">
        <v>0</v>
      </c>
      <c r="AN138" s="24">
        <v>0</v>
      </c>
      <c r="AO138" s="24">
        <v>0</v>
      </c>
      <c r="AP138" s="24">
        <v>0</v>
      </c>
      <c r="AQ138" s="24">
        <v>1.3277288526296616E-3</v>
      </c>
      <c r="AR138" s="24">
        <v>-1.3277288526296616E-3</v>
      </c>
      <c r="AS138" s="24">
        <v>0</v>
      </c>
      <c r="AT138" s="24">
        <v>0</v>
      </c>
      <c r="AU138" s="24">
        <v>-1.3277288526296616E-3</v>
      </c>
      <c r="AV138" s="24">
        <v>0</v>
      </c>
      <c r="AW138" s="24">
        <v>0</v>
      </c>
      <c r="AX138" s="24">
        <v>0</v>
      </c>
      <c r="AY138" s="24">
        <v>0</v>
      </c>
      <c r="AZ138" s="24">
        <v>0</v>
      </c>
      <c r="BA138" s="24">
        <v>0</v>
      </c>
      <c r="BB138" s="24">
        <v>-6.3546394812874496E-9</v>
      </c>
      <c r="BC138" s="24">
        <v>0</v>
      </c>
      <c r="BD138" s="24">
        <v>-6.3546394812874496E-9</v>
      </c>
      <c r="BE138" s="24">
        <v>0</v>
      </c>
      <c r="BF138" s="24">
        <v>0</v>
      </c>
      <c r="BG138" s="24">
        <v>0</v>
      </c>
      <c r="BH138" s="24">
        <v>0</v>
      </c>
      <c r="BI138" s="24">
        <v>0</v>
      </c>
      <c r="BJ138" s="24">
        <v>0</v>
      </c>
      <c r="BK138" s="24">
        <v>0</v>
      </c>
      <c r="BL138" s="24">
        <v>0</v>
      </c>
    </row>
    <row r="139" spans="1:64" x14ac:dyDescent="0.25">
      <c r="A139" t="s">
        <v>5120</v>
      </c>
      <c r="B139">
        <v>138</v>
      </c>
      <c r="C139">
        <v>2</v>
      </c>
      <c r="D139">
        <v>12</v>
      </c>
      <c r="E139" s="24">
        <v>0</v>
      </c>
      <c r="F139" s="24">
        <v>0</v>
      </c>
      <c r="G139" s="24">
        <v>0</v>
      </c>
      <c r="H139" s="24">
        <v>0</v>
      </c>
      <c r="I139" s="24">
        <v>0</v>
      </c>
      <c r="J139" s="24">
        <v>0</v>
      </c>
      <c r="K139" s="24">
        <v>2.1901074796915054E-3</v>
      </c>
      <c r="L139" s="24">
        <v>-2.1901074796915054E-3</v>
      </c>
      <c r="M139" s="24">
        <v>0</v>
      </c>
      <c r="N139" s="24">
        <v>0</v>
      </c>
      <c r="O139" s="24">
        <v>-2.1901074796915054E-3</v>
      </c>
      <c r="P139" s="24">
        <v>0</v>
      </c>
      <c r="Q139" s="24">
        <v>4.9585651140660048E-9</v>
      </c>
      <c r="R139" s="24">
        <v>-4.9585651140660048E-9</v>
      </c>
      <c r="S139" s="24">
        <v>0</v>
      </c>
      <c r="T139" s="24">
        <v>0</v>
      </c>
      <c r="U139" s="24">
        <v>0</v>
      </c>
      <c r="V139" s="24">
        <v>0</v>
      </c>
      <c r="W139" s="24">
        <v>0</v>
      </c>
      <c r="X139" s="24">
        <v>0</v>
      </c>
      <c r="Y139" s="24">
        <v>0</v>
      </c>
      <c r="Z139" s="24">
        <v>0</v>
      </c>
      <c r="AA139" s="24">
        <v>1.0950537398457527E-3</v>
      </c>
      <c r="AB139" s="24">
        <v>-1.0950537398457527E-3</v>
      </c>
      <c r="AC139" s="24">
        <v>0</v>
      </c>
      <c r="AD139" s="24">
        <v>0</v>
      </c>
      <c r="AE139" s="24">
        <v>-1.0950537398457527E-3</v>
      </c>
      <c r="AF139" s="24">
        <v>0</v>
      </c>
      <c r="AG139" s="24">
        <v>4.9585651140660048E-9</v>
      </c>
      <c r="AH139" s="24">
        <v>-4.9585651140660048E-9</v>
      </c>
      <c r="AI139" s="24">
        <v>0</v>
      </c>
      <c r="AJ139" s="24">
        <v>0</v>
      </c>
      <c r="AK139" s="24">
        <v>0</v>
      </c>
      <c r="AL139" s="24">
        <v>0</v>
      </c>
      <c r="AM139" s="24">
        <v>0</v>
      </c>
      <c r="AN139" s="24">
        <v>0</v>
      </c>
      <c r="AO139" s="24">
        <v>0</v>
      </c>
      <c r="AP139" s="24">
        <v>0</v>
      </c>
      <c r="AQ139" s="24">
        <v>1.0950537398457527E-3</v>
      </c>
      <c r="AR139" s="24">
        <v>-1.0950537398457527E-3</v>
      </c>
      <c r="AS139" s="24">
        <v>0</v>
      </c>
      <c r="AT139" s="24">
        <v>0</v>
      </c>
      <c r="AU139" s="24">
        <v>-1.0950537398457527E-3</v>
      </c>
      <c r="AV139" s="24">
        <v>0</v>
      </c>
      <c r="AW139" s="24">
        <v>0</v>
      </c>
      <c r="AX139" s="24">
        <v>0</v>
      </c>
      <c r="AY139" s="24">
        <v>0</v>
      </c>
      <c r="AZ139" s="24">
        <v>0</v>
      </c>
      <c r="BA139" s="24">
        <v>0</v>
      </c>
      <c r="BB139" s="24">
        <v>-4.9585651140660048E-9</v>
      </c>
      <c r="BC139" s="24">
        <v>0</v>
      </c>
      <c r="BD139" s="24">
        <v>-4.9585651140660048E-9</v>
      </c>
      <c r="BE139" s="24">
        <v>0</v>
      </c>
      <c r="BF139" s="24">
        <v>0</v>
      </c>
      <c r="BG139" s="24">
        <v>0</v>
      </c>
      <c r="BH139" s="24">
        <v>0</v>
      </c>
      <c r="BI139" s="24">
        <v>0</v>
      </c>
      <c r="BJ139" s="24">
        <v>0</v>
      </c>
      <c r="BK139" s="24">
        <v>0</v>
      </c>
      <c r="BL139" s="24">
        <v>0</v>
      </c>
    </row>
    <row r="140" spans="1:64" x14ac:dyDescent="0.25">
      <c r="A140" t="s">
        <v>5120</v>
      </c>
      <c r="B140">
        <v>139</v>
      </c>
      <c r="C140">
        <v>3</v>
      </c>
      <c r="D140">
        <v>12</v>
      </c>
      <c r="E140" s="24">
        <v>0</v>
      </c>
      <c r="F140" s="24">
        <v>0</v>
      </c>
      <c r="G140" s="24">
        <v>0</v>
      </c>
      <c r="H140" s="24">
        <v>0</v>
      </c>
      <c r="I140" s="24">
        <v>0</v>
      </c>
      <c r="J140" s="24">
        <v>0</v>
      </c>
      <c r="K140" s="24">
        <v>1.8072109669446945E-3</v>
      </c>
      <c r="L140" s="24">
        <v>-1.8072109669446945E-3</v>
      </c>
      <c r="M140" s="24">
        <v>0</v>
      </c>
      <c r="N140" s="24">
        <v>0</v>
      </c>
      <c r="O140" s="24">
        <v>-1.8072109669446945E-3</v>
      </c>
      <c r="P140" s="24">
        <v>0</v>
      </c>
      <c r="Q140" s="24">
        <v>3.8708094507455826E-9</v>
      </c>
      <c r="R140" s="24">
        <v>-3.8708094507455826E-9</v>
      </c>
      <c r="S140" s="24">
        <v>0</v>
      </c>
      <c r="T140" s="24">
        <v>0</v>
      </c>
      <c r="U140" s="24">
        <v>0</v>
      </c>
      <c r="V140" s="24">
        <v>0</v>
      </c>
      <c r="W140" s="24">
        <v>0</v>
      </c>
      <c r="X140" s="24">
        <v>0</v>
      </c>
      <c r="Y140" s="24">
        <v>0</v>
      </c>
      <c r="Z140" s="24">
        <v>0</v>
      </c>
      <c r="AA140" s="24">
        <v>9.0360548347234726E-4</v>
      </c>
      <c r="AB140" s="24">
        <v>-9.0360548347234726E-4</v>
      </c>
      <c r="AC140" s="24">
        <v>0</v>
      </c>
      <c r="AD140" s="24">
        <v>0</v>
      </c>
      <c r="AE140" s="24">
        <v>-9.0360548347234726E-4</v>
      </c>
      <c r="AF140" s="24">
        <v>0</v>
      </c>
      <c r="AG140" s="24">
        <v>3.8708094507455826E-9</v>
      </c>
      <c r="AH140" s="24">
        <v>-3.8708094507455826E-9</v>
      </c>
      <c r="AI140" s="24">
        <v>0</v>
      </c>
      <c r="AJ140" s="24">
        <v>0</v>
      </c>
      <c r="AK140" s="24">
        <v>0</v>
      </c>
      <c r="AL140" s="24">
        <v>0</v>
      </c>
      <c r="AM140" s="24">
        <v>0</v>
      </c>
      <c r="AN140" s="24">
        <v>0</v>
      </c>
      <c r="AO140" s="24">
        <v>0</v>
      </c>
      <c r="AP140" s="24">
        <v>0</v>
      </c>
      <c r="AQ140" s="24">
        <v>9.0360548347234726E-4</v>
      </c>
      <c r="AR140" s="24">
        <v>-9.0360548347234726E-4</v>
      </c>
      <c r="AS140" s="24">
        <v>0</v>
      </c>
      <c r="AT140" s="24">
        <v>0</v>
      </c>
      <c r="AU140" s="24">
        <v>-9.0360548347234726E-4</v>
      </c>
      <c r="AV140" s="24">
        <v>0</v>
      </c>
      <c r="AW140" s="24">
        <v>0</v>
      </c>
      <c r="AX140" s="24">
        <v>0</v>
      </c>
      <c r="AY140" s="24">
        <v>0</v>
      </c>
      <c r="AZ140" s="24">
        <v>0</v>
      </c>
      <c r="BA140" s="24">
        <v>0</v>
      </c>
      <c r="BB140" s="24">
        <v>-3.8708094507455826E-9</v>
      </c>
      <c r="BC140" s="24">
        <v>0</v>
      </c>
      <c r="BD140" s="24">
        <v>-3.8708094507455826E-9</v>
      </c>
      <c r="BE140" s="24">
        <v>0</v>
      </c>
      <c r="BF140" s="24">
        <v>0</v>
      </c>
      <c r="BG140" s="24">
        <v>0</v>
      </c>
      <c r="BH140" s="24">
        <v>0</v>
      </c>
      <c r="BI140" s="24">
        <v>0</v>
      </c>
      <c r="BJ140" s="24">
        <v>0</v>
      </c>
      <c r="BK140" s="24">
        <v>0</v>
      </c>
      <c r="BL140" s="24">
        <v>0</v>
      </c>
    </row>
    <row r="141" spans="1:64" x14ac:dyDescent="0.25">
      <c r="A141" t="s">
        <v>5120</v>
      </c>
      <c r="B141">
        <v>140</v>
      </c>
      <c r="C141">
        <v>3</v>
      </c>
      <c r="D141">
        <v>12</v>
      </c>
      <c r="E141" s="24">
        <v>0</v>
      </c>
      <c r="F141" s="24">
        <v>0</v>
      </c>
      <c r="G141" s="24">
        <v>0</v>
      </c>
      <c r="H141" s="24">
        <v>0</v>
      </c>
      <c r="I141" s="24">
        <v>0</v>
      </c>
      <c r="J141" s="24">
        <v>0</v>
      </c>
      <c r="K141" s="24">
        <v>1.4919843524694443E-3</v>
      </c>
      <c r="L141" s="24">
        <v>-1.4919843524694443E-3</v>
      </c>
      <c r="M141" s="24">
        <v>0</v>
      </c>
      <c r="N141" s="24">
        <v>0</v>
      </c>
      <c r="O141" s="24">
        <v>-1.4919843524694443E-3</v>
      </c>
      <c r="P141" s="24">
        <v>0</v>
      </c>
      <c r="Q141" s="24">
        <v>3.0222508939914405E-9</v>
      </c>
      <c r="R141" s="24">
        <v>-3.0222508939914405E-9</v>
      </c>
      <c r="S141" s="24">
        <v>0</v>
      </c>
      <c r="T141" s="24">
        <v>0</v>
      </c>
      <c r="U141" s="24">
        <v>0</v>
      </c>
      <c r="V141" s="24">
        <v>0</v>
      </c>
      <c r="W141" s="24">
        <v>0</v>
      </c>
      <c r="X141" s="24">
        <v>0</v>
      </c>
      <c r="Y141" s="24">
        <v>0</v>
      </c>
      <c r="Z141" s="24">
        <v>0</v>
      </c>
      <c r="AA141" s="24">
        <v>7.4599217623472214E-4</v>
      </c>
      <c r="AB141" s="24">
        <v>-7.4599217623472214E-4</v>
      </c>
      <c r="AC141" s="24">
        <v>0</v>
      </c>
      <c r="AD141" s="24">
        <v>0</v>
      </c>
      <c r="AE141" s="24">
        <v>-7.4599217623472214E-4</v>
      </c>
      <c r="AF141" s="24">
        <v>0</v>
      </c>
      <c r="AG141" s="24">
        <v>3.0222508939914405E-9</v>
      </c>
      <c r="AH141" s="24">
        <v>-3.0222508939914405E-9</v>
      </c>
      <c r="AI141" s="24">
        <v>0</v>
      </c>
      <c r="AJ141" s="24">
        <v>0</v>
      </c>
      <c r="AK141" s="24">
        <v>0</v>
      </c>
      <c r="AL141" s="24">
        <v>0</v>
      </c>
      <c r="AM141" s="24">
        <v>0</v>
      </c>
      <c r="AN141" s="24">
        <v>0</v>
      </c>
      <c r="AO141" s="24">
        <v>0</v>
      </c>
      <c r="AP141" s="24">
        <v>0</v>
      </c>
      <c r="AQ141" s="24">
        <v>7.4599217623472214E-4</v>
      </c>
      <c r="AR141" s="24">
        <v>-7.4599217623472214E-4</v>
      </c>
      <c r="AS141" s="24">
        <v>0</v>
      </c>
      <c r="AT141" s="24">
        <v>0</v>
      </c>
      <c r="AU141" s="24">
        <v>-7.4599217623472214E-4</v>
      </c>
      <c r="AV141" s="24">
        <v>0</v>
      </c>
      <c r="AW141" s="24">
        <v>0</v>
      </c>
      <c r="AX141" s="24">
        <v>0</v>
      </c>
      <c r="AY141" s="24">
        <v>0</v>
      </c>
      <c r="AZ141" s="24">
        <v>0</v>
      </c>
      <c r="BA141" s="24">
        <v>0</v>
      </c>
      <c r="BB141" s="24">
        <v>-3.0222508939914405E-9</v>
      </c>
      <c r="BC141" s="24">
        <v>0</v>
      </c>
      <c r="BD141" s="24">
        <v>-3.0222508939914405E-9</v>
      </c>
      <c r="BE141" s="24">
        <v>0</v>
      </c>
      <c r="BF141" s="24">
        <v>0</v>
      </c>
      <c r="BG141" s="24">
        <v>0</v>
      </c>
      <c r="BH141" s="24">
        <v>0</v>
      </c>
      <c r="BI141" s="24">
        <v>0</v>
      </c>
      <c r="BJ141" s="24">
        <v>0</v>
      </c>
      <c r="BK141" s="24">
        <v>0</v>
      </c>
      <c r="BL141" s="24">
        <v>0</v>
      </c>
    </row>
    <row r="142" spans="1:64" x14ac:dyDescent="0.25">
      <c r="A142" t="s">
        <v>5120</v>
      </c>
      <c r="B142">
        <v>141</v>
      </c>
      <c r="C142">
        <v>3</v>
      </c>
      <c r="D142">
        <v>12</v>
      </c>
      <c r="E142" s="24">
        <v>0</v>
      </c>
      <c r="F142" s="24">
        <v>0</v>
      </c>
      <c r="G142" s="24">
        <v>0</v>
      </c>
      <c r="H142" s="24">
        <v>0</v>
      </c>
      <c r="I142" s="24">
        <v>0</v>
      </c>
      <c r="J142" s="24">
        <v>0</v>
      </c>
      <c r="K142" s="24">
        <v>1.2323334813117981E-3</v>
      </c>
      <c r="L142" s="24">
        <v>-1.2323334813117981E-3</v>
      </c>
      <c r="M142" s="24">
        <v>0</v>
      </c>
      <c r="N142" s="24">
        <v>0</v>
      </c>
      <c r="O142" s="24">
        <v>-1.2323334813117981E-3</v>
      </c>
      <c r="P142" s="24">
        <v>0</v>
      </c>
      <c r="Q142" s="24">
        <v>2.3619577405042946E-9</v>
      </c>
      <c r="R142" s="24">
        <v>-2.3619577405042946E-9</v>
      </c>
      <c r="S142" s="24">
        <v>0</v>
      </c>
      <c r="T142" s="24">
        <v>0</v>
      </c>
      <c r="U142" s="24">
        <v>0</v>
      </c>
      <c r="V142" s="24">
        <v>0</v>
      </c>
      <c r="W142" s="24">
        <v>0</v>
      </c>
      <c r="X142" s="24">
        <v>0</v>
      </c>
      <c r="Y142" s="24">
        <v>0</v>
      </c>
      <c r="Z142" s="24">
        <v>0</v>
      </c>
      <c r="AA142" s="24">
        <v>6.1616674065589905E-4</v>
      </c>
      <c r="AB142" s="24">
        <v>-6.1616674065589905E-4</v>
      </c>
      <c r="AC142" s="24">
        <v>0</v>
      </c>
      <c r="AD142" s="24">
        <v>0</v>
      </c>
      <c r="AE142" s="24">
        <v>-6.1616674065589905E-4</v>
      </c>
      <c r="AF142" s="24">
        <v>0</v>
      </c>
      <c r="AG142" s="24">
        <v>2.3619577405042946E-9</v>
      </c>
      <c r="AH142" s="24">
        <v>-2.3619577405042946E-9</v>
      </c>
      <c r="AI142" s="24">
        <v>0</v>
      </c>
      <c r="AJ142" s="24">
        <v>0</v>
      </c>
      <c r="AK142" s="24">
        <v>0</v>
      </c>
      <c r="AL142" s="24">
        <v>0</v>
      </c>
      <c r="AM142" s="24">
        <v>0</v>
      </c>
      <c r="AN142" s="24">
        <v>0</v>
      </c>
      <c r="AO142" s="24">
        <v>0</v>
      </c>
      <c r="AP142" s="24">
        <v>0</v>
      </c>
      <c r="AQ142" s="24">
        <v>6.1616674065589905E-4</v>
      </c>
      <c r="AR142" s="24">
        <v>-6.1616674065589905E-4</v>
      </c>
      <c r="AS142" s="24">
        <v>0</v>
      </c>
      <c r="AT142" s="24">
        <v>0</v>
      </c>
      <c r="AU142" s="24">
        <v>-6.1616674065589905E-4</v>
      </c>
      <c r="AV142" s="24">
        <v>0</v>
      </c>
      <c r="AW142" s="24">
        <v>0</v>
      </c>
      <c r="AX142" s="24">
        <v>0</v>
      </c>
      <c r="AY142" s="24">
        <v>0</v>
      </c>
      <c r="AZ142" s="24">
        <v>0</v>
      </c>
      <c r="BA142" s="24">
        <v>0</v>
      </c>
      <c r="BB142" s="24">
        <v>-2.3619577405042946E-9</v>
      </c>
      <c r="BC142" s="24">
        <v>0</v>
      </c>
      <c r="BD142" s="24">
        <v>-2.3619577405042946E-9</v>
      </c>
      <c r="BE142" s="24">
        <v>0</v>
      </c>
      <c r="BF142" s="24">
        <v>0</v>
      </c>
      <c r="BG142" s="24">
        <v>0</v>
      </c>
      <c r="BH142" s="24">
        <v>0</v>
      </c>
      <c r="BI142" s="24">
        <v>0</v>
      </c>
      <c r="BJ142" s="24">
        <v>0</v>
      </c>
      <c r="BK142" s="24">
        <v>0</v>
      </c>
      <c r="BL142" s="24">
        <v>0</v>
      </c>
    </row>
    <row r="143" spans="1:64" x14ac:dyDescent="0.25">
      <c r="A143" t="s">
        <v>5120</v>
      </c>
      <c r="B143">
        <v>142</v>
      </c>
      <c r="C143">
        <v>4</v>
      </c>
      <c r="D143">
        <v>12</v>
      </c>
      <c r="E143" s="24">
        <v>0</v>
      </c>
      <c r="F143" s="24">
        <v>0</v>
      </c>
      <c r="G143" s="24">
        <v>0</v>
      </c>
      <c r="H143" s="24">
        <v>0</v>
      </c>
      <c r="I143" s="24">
        <v>0</v>
      </c>
      <c r="J143" s="24">
        <v>0</v>
      </c>
      <c r="K143" s="24">
        <v>1.018354669213295E-3</v>
      </c>
      <c r="L143" s="24">
        <v>-1.018354669213295E-3</v>
      </c>
      <c r="M143" s="24">
        <v>0</v>
      </c>
      <c r="N143" s="24">
        <v>0</v>
      </c>
      <c r="O143" s="24">
        <v>-1.018354669213295E-3</v>
      </c>
      <c r="P143" s="24">
        <v>0</v>
      </c>
      <c r="Q143" s="24">
        <v>1.8490027287043631E-9</v>
      </c>
      <c r="R143" s="24">
        <v>-1.8490027287043631E-9</v>
      </c>
      <c r="S143" s="24">
        <v>0</v>
      </c>
      <c r="T143" s="24">
        <v>0</v>
      </c>
      <c r="U143" s="24">
        <v>0</v>
      </c>
      <c r="V143" s="24">
        <v>0</v>
      </c>
      <c r="W143" s="24">
        <v>0</v>
      </c>
      <c r="X143" s="24">
        <v>0</v>
      </c>
      <c r="Y143" s="24">
        <v>0</v>
      </c>
      <c r="Z143" s="24">
        <v>0</v>
      </c>
      <c r="AA143" s="24">
        <v>5.0917733460664749E-4</v>
      </c>
      <c r="AB143" s="24">
        <v>-5.0917733460664749E-4</v>
      </c>
      <c r="AC143" s="24">
        <v>0</v>
      </c>
      <c r="AD143" s="24">
        <v>0</v>
      </c>
      <c r="AE143" s="24">
        <v>-5.0917733460664749E-4</v>
      </c>
      <c r="AF143" s="24">
        <v>0</v>
      </c>
      <c r="AG143" s="24">
        <v>1.8490027287043631E-9</v>
      </c>
      <c r="AH143" s="24">
        <v>-1.8490027287043631E-9</v>
      </c>
      <c r="AI143" s="24">
        <v>0</v>
      </c>
      <c r="AJ143" s="24">
        <v>0</v>
      </c>
      <c r="AK143" s="24">
        <v>0</v>
      </c>
      <c r="AL143" s="24">
        <v>0</v>
      </c>
      <c r="AM143" s="24">
        <v>0</v>
      </c>
      <c r="AN143" s="24">
        <v>0</v>
      </c>
      <c r="AO143" s="24">
        <v>0</v>
      </c>
      <c r="AP143" s="24">
        <v>0</v>
      </c>
      <c r="AQ143" s="24">
        <v>5.0917733460664749E-4</v>
      </c>
      <c r="AR143" s="24">
        <v>-5.0917733460664749E-4</v>
      </c>
      <c r="AS143" s="24">
        <v>0</v>
      </c>
      <c r="AT143" s="24">
        <v>0</v>
      </c>
      <c r="AU143" s="24">
        <v>-5.0917733460664749E-4</v>
      </c>
      <c r="AV143" s="24">
        <v>0</v>
      </c>
      <c r="AW143" s="24">
        <v>0</v>
      </c>
      <c r="AX143" s="24">
        <v>0</v>
      </c>
      <c r="AY143" s="24">
        <v>0</v>
      </c>
      <c r="AZ143" s="24">
        <v>0</v>
      </c>
      <c r="BA143" s="24">
        <v>0</v>
      </c>
      <c r="BB143" s="24">
        <v>-1.8490027287043631E-9</v>
      </c>
      <c r="BC143" s="24">
        <v>0</v>
      </c>
      <c r="BD143" s="24">
        <v>-1.8490027287043631E-9</v>
      </c>
      <c r="BE143" s="24">
        <v>0</v>
      </c>
      <c r="BF143" s="24">
        <v>0</v>
      </c>
      <c r="BG143" s="24">
        <v>0</v>
      </c>
      <c r="BH143" s="24">
        <v>0</v>
      </c>
      <c r="BI143" s="24">
        <v>0</v>
      </c>
      <c r="BJ143" s="24">
        <v>0</v>
      </c>
      <c r="BK143" s="24">
        <v>0</v>
      </c>
      <c r="BL143" s="24">
        <v>0</v>
      </c>
    </row>
    <row r="144" spans="1:64" x14ac:dyDescent="0.25">
      <c r="A144" t="s">
        <v>5120</v>
      </c>
      <c r="B144">
        <v>143</v>
      </c>
      <c r="C144">
        <v>4</v>
      </c>
      <c r="D144">
        <v>12</v>
      </c>
      <c r="E144" s="24">
        <v>0</v>
      </c>
      <c r="F144" s="24">
        <v>0</v>
      </c>
      <c r="G144" s="24">
        <v>0</v>
      </c>
      <c r="H144" s="24">
        <v>0</v>
      </c>
      <c r="I144" s="24">
        <v>0</v>
      </c>
      <c r="J144" s="24">
        <v>0</v>
      </c>
      <c r="K144" s="24">
        <v>8.4191747009754181E-4</v>
      </c>
      <c r="L144" s="24">
        <v>-8.4191747009754181E-4</v>
      </c>
      <c r="M144" s="24">
        <v>0</v>
      </c>
      <c r="N144" s="24">
        <v>0</v>
      </c>
      <c r="O144" s="24">
        <v>-8.4191747009754181E-4</v>
      </c>
      <c r="P144" s="24">
        <v>0</v>
      </c>
      <c r="Q144" s="24">
        <v>1.4433680917136371E-9</v>
      </c>
      <c r="R144" s="24">
        <v>-1.4433680917136371E-9</v>
      </c>
      <c r="S144" s="24">
        <v>0</v>
      </c>
      <c r="T144" s="24">
        <v>0</v>
      </c>
      <c r="U144" s="24">
        <v>0</v>
      </c>
      <c r="V144" s="24">
        <v>0</v>
      </c>
      <c r="W144" s="24">
        <v>0</v>
      </c>
      <c r="X144" s="24">
        <v>0</v>
      </c>
      <c r="Y144" s="24">
        <v>0</v>
      </c>
      <c r="Z144" s="24">
        <v>0</v>
      </c>
      <c r="AA144" s="24">
        <v>4.209587350487709E-4</v>
      </c>
      <c r="AB144" s="24">
        <v>-4.209587350487709E-4</v>
      </c>
      <c r="AC144" s="24">
        <v>0</v>
      </c>
      <c r="AD144" s="24">
        <v>0</v>
      </c>
      <c r="AE144" s="24">
        <v>-4.209587350487709E-4</v>
      </c>
      <c r="AF144" s="24">
        <v>0</v>
      </c>
      <c r="AG144" s="24">
        <v>1.4433680917136371E-9</v>
      </c>
      <c r="AH144" s="24">
        <v>-1.4433680917136371E-9</v>
      </c>
      <c r="AI144" s="24">
        <v>0</v>
      </c>
      <c r="AJ144" s="24">
        <v>0</v>
      </c>
      <c r="AK144" s="24">
        <v>0</v>
      </c>
      <c r="AL144" s="24">
        <v>0</v>
      </c>
      <c r="AM144" s="24">
        <v>0</v>
      </c>
      <c r="AN144" s="24">
        <v>0</v>
      </c>
      <c r="AO144" s="24">
        <v>0</v>
      </c>
      <c r="AP144" s="24">
        <v>0</v>
      </c>
      <c r="AQ144" s="24">
        <v>4.209587350487709E-4</v>
      </c>
      <c r="AR144" s="24">
        <v>-4.209587350487709E-4</v>
      </c>
      <c r="AS144" s="24">
        <v>0</v>
      </c>
      <c r="AT144" s="24">
        <v>0</v>
      </c>
      <c r="AU144" s="24">
        <v>-4.209587350487709E-4</v>
      </c>
      <c r="AV144" s="24">
        <v>0</v>
      </c>
      <c r="AW144" s="24">
        <v>0</v>
      </c>
      <c r="AX144" s="24">
        <v>0</v>
      </c>
      <c r="AY144" s="24">
        <v>0</v>
      </c>
      <c r="AZ144" s="24">
        <v>0</v>
      </c>
      <c r="BA144" s="24">
        <v>0</v>
      </c>
      <c r="BB144" s="24">
        <v>-1.4433680917136371E-9</v>
      </c>
      <c r="BC144" s="24">
        <v>0</v>
      </c>
      <c r="BD144" s="24">
        <v>-1.4433680917136371E-9</v>
      </c>
      <c r="BE144" s="24">
        <v>0</v>
      </c>
      <c r="BF144" s="24">
        <v>0</v>
      </c>
      <c r="BG144" s="24">
        <v>0</v>
      </c>
      <c r="BH144" s="24">
        <v>0</v>
      </c>
      <c r="BI144" s="24">
        <v>0</v>
      </c>
      <c r="BJ144" s="24">
        <v>0</v>
      </c>
      <c r="BK144" s="24">
        <v>0</v>
      </c>
      <c r="BL144" s="24">
        <v>0</v>
      </c>
    </row>
    <row r="145" spans="1:64" x14ac:dyDescent="0.25">
      <c r="A145" t="s">
        <v>5120</v>
      </c>
      <c r="B145">
        <v>144</v>
      </c>
      <c r="C145">
        <v>4</v>
      </c>
      <c r="D145">
        <v>12</v>
      </c>
      <c r="E145" s="24">
        <v>0</v>
      </c>
      <c r="F145" s="24">
        <v>0</v>
      </c>
      <c r="G145" s="24">
        <v>0</v>
      </c>
      <c r="H145" s="24">
        <v>0</v>
      </c>
      <c r="I145" s="24">
        <v>0</v>
      </c>
      <c r="J145" s="24">
        <v>0</v>
      </c>
      <c r="K145" s="24">
        <v>6.9637224078178406E-4</v>
      </c>
      <c r="L145" s="24">
        <v>-6.9637224078178406E-4</v>
      </c>
      <c r="M145" s="24">
        <v>0</v>
      </c>
      <c r="N145" s="24">
        <v>0</v>
      </c>
      <c r="O145" s="24">
        <v>-6.9637224078178406E-4</v>
      </c>
      <c r="P145" s="24">
        <v>0</v>
      </c>
      <c r="Q145" s="24">
        <v>1.1323209037072957E-9</v>
      </c>
      <c r="R145" s="24">
        <v>-1.1323209037072957E-9</v>
      </c>
      <c r="S145" s="24">
        <v>0</v>
      </c>
      <c r="T145" s="24">
        <v>0</v>
      </c>
      <c r="U145" s="24">
        <v>0</v>
      </c>
      <c r="V145" s="24">
        <v>0</v>
      </c>
      <c r="W145" s="24">
        <v>0</v>
      </c>
      <c r="X145" s="24">
        <v>0</v>
      </c>
      <c r="Y145" s="24">
        <v>0</v>
      </c>
      <c r="Z145" s="24">
        <v>0</v>
      </c>
      <c r="AA145" s="24">
        <v>3.4818612039089203E-4</v>
      </c>
      <c r="AB145" s="24">
        <v>-3.4818612039089203E-4</v>
      </c>
      <c r="AC145" s="24">
        <v>0</v>
      </c>
      <c r="AD145" s="24">
        <v>0</v>
      </c>
      <c r="AE145" s="24">
        <v>-3.4818612039089203E-4</v>
      </c>
      <c r="AF145" s="24">
        <v>0</v>
      </c>
      <c r="AG145" s="24">
        <v>1.1323209037072957E-9</v>
      </c>
      <c r="AH145" s="24">
        <v>-1.1323209037072957E-9</v>
      </c>
      <c r="AI145" s="24">
        <v>0</v>
      </c>
      <c r="AJ145" s="24">
        <v>0</v>
      </c>
      <c r="AK145" s="24">
        <v>0</v>
      </c>
      <c r="AL145" s="24">
        <v>0</v>
      </c>
      <c r="AM145" s="24">
        <v>0</v>
      </c>
      <c r="AN145" s="24">
        <v>0</v>
      </c>
      <c r="AO145" s="24">
        <v>0</v>
      </c>
      <c r="AP145" s="24">
        <v>0</v>
      </c>
      <c r="AQ145" s="24">
        <v>3.4818612039089203E-4</v>
      </c>
      <c r="AR145" s="24">
        <v>-3.4818612039089203E-4</v>
      </c>
      <c r="AS145" s="24">
        <v>0</v>
      </c>
      <c r="AT145" s="24">
        <v>0</v>
      </c>
      <c r="AU145" s="24">
        <v>-3.4818612039089203E-4</v>
      </c>
      <c r="AV145" s="24">
        <v>0</v>
      </c>
      <c r="AW145" s="24">
        <v>0</v>
      </c>
      <c r="AX145" s="24">
        <v>0</v>
      </c>
      <c r="AY145" s="24">
        <v>0</v>
      </c>
      <c r="AZ145" s="24">
        <v>0</v>
      </c>
      <c r="BA145" s="24">
        <v>0</v>
      </c>
      <c r="BB145" s="24">
        <v>-1.1323209037072957E-9</v>
      </c>
      <c r="BC145" s="24">
        <v>0</v>
      </c>
      <c r="BD145" s="24">
        <v>-1.1323209037072957E-9</v>
      </c>
      <c r="BE145" s="24">
        <v>0</v>
      </c>
      <c r="BF145" s="24">
        <v>0</v>
      </c>
      <c r="BG145" s="24">
        <v>0</v>
      </c>
      <c r="BH145" s="24">
        <v>0</v>
      </c>
      <c r="BI145" s="24">
        <v>0</v>
      </c>
      <c r="BJ145" s="24">
        <v>0</v>
      </c>
      <c r="BK145" s="24">
        <v>0</v>
      </c>
      <c r="BL145" s="24">
        <v>0</v>
      </c>
    </row>
    <row r="146" spans="1:64" x14ac:dyDescent="0.25">
      <c r="A146" t="s">
        <v>5120</v>
      </c>
      <c r="B146">
        <v>145</v>
      </c>
      <c r="C146">
        <v>1</v>
      </c>
      <c r="D146">
        <v>13</v>
      </c>
      <c r="E146" s="24">
        <v>0</v>
      </c>
      <c r="F146" s="24">
        <v>0</v>
      </c>
      <c r="G146" s="24">
        <v>0</v>
      </c>
      <c r="H146" s="24">
        <v>0</v>
      </c>
      <c r="I146" s="24">
        <v>0</v>
      </c>
      <c r="J146" s="24">
        <v>0</v>
      </c>
      <c r="K146" s="24">
        <v>5.7625211775302887E-4</v>
      </c>
      <c r="L146" s="24">
        <v>-5.7625211775302887E-4</v>
      </c>
      <c r="M146" s="24">
        <v>0</v>
      </c>
      <c r="N146" s="24">
        <v>0</v>
      </c>
      <c r="O146" s="24">
        <v>-5.7625211775302887E-4</v>
      </c>
      <c r="P146" s="24">
        <v>0</v>
      </c>
      <c r="Q146" s="24">
        <v>8.8493834482505918E-10</v>
      </c>
      <c r="R146" s="24">
        <v>-8.8493834482505918E-10</v>
      </c>
      <c r="S146" s="24">
        <v>0</v>
      </c>
      <c r="T146" s="24">
        <v>0</v>
      </c>
      <c r="U146" s="24">
        <v>0</v>
      </c>
      <c r="V146" s="24">
        <v>0</v>
      </c>
      <c r="W146" s="24">
        <v>0</v>
      </c>
      <c r="X146" s="24">
        <v>0</v>
      </c>
      <c r="Y146" s="24">
        <v>0</v>
      </c>
      <c r="Z146" s="24">
        <v>0</v>
      </c>
      <c r="AA146" s="24">
        <v>2.8812605887651443E-4</v>
      </c>
      <c r="AB146" s="24">
        <v>-2.8812605887651443E-4</v>
      </c>
      <c r="AC146" s="24">
        <v>0</v>
      </c>
      <c r="AD146" s="24">
        <v>0</v>
      </c>
      <c r="AE146" s="24">
        <v>-2.8812605887651443E-4</v>
      </c>
      <c r="AF146" s="24">
        <v>0</v>
      </c>
      <c r="AG146" s="24">
        <v>8.8493834482505918E-10</v>
      </c>
      <c r="AH146" s="24">
        <v>-8.8493834482505918E-10</v>
      </c>
      <c r="AI146" s="24">
        <v>0</v>
      </c>
      <c r="AJ146" s="24">
        <v>0</v>
      </c>
      <c r="AK146" s="24">
        <v>0</v>
      </c>
      <c r="AL146" s="24">
        <v>0</v>
      </c>
      <c r="AM146" s="24">
        <v>0</v>
      </c>
      <c r="AN146" s="24">
        <v>0</v>
      </c>
      <c r="AO146" s="24">
        <v>0</v>
      </c>
      <c r="AP146" s="24">
        <v>0</v>
      </c>
      <c r="AQ146" s="24">
        <v>2.8812605887651443E-4</v>
      </c>
      <c r="AR146" s="24">
        <v>-2.8812605887651443E-4</v>
      </c>
      <c r="AS146" s="24">
        <v>0</v>
      </c>
      <c r="AT146" s="24">
        <v>0</v>
      </c>
      <c r="AU146" s="24">
        <v>-2.8812605887651443E-4</v>
      </c>
      <c r="AV146" s="24">
        <v>0</v>
      </c>
      <c r="AW146" s="24">
        <v>0</v>
      </c>
      <c r="AX146" s="24">
        <v>0</v>
      </c>
      <c r="AY146" s="24">
        <v>0</v>
      </c>
      <c r="AZ146" s="24">
        <v>0</v>
      </c>
      <c r="BA146" s="24">
        <v>0</v>
      </c>
      <c r="BB146" s="24">
        <v>-8.8493834482505918E-10</v>
      </c>
      <c r="BC146" s="24">
        <v>0</v>
      </c>
      <c r="BD146" s="24">
        <v>-8.8493834482505918E-10</v>
      </c>
      <c r="BE146" s="24">
        <v>0</v>
      </c>
      <c r="BF146" s="24">
        <v>0</v>
      </c>
      <c r="BG146" s="24">
        <v>0</v>
      </c>
      <c r="BH146" s="24">
        <v>0</v>
      </c>
      <c r="BI146" s="24">
        <v>0</v>
      </c>
      <c r="BJ146" s="24">
        <v>0</v>
      </c>
      <c r="BK146" s="24">
        <v>0</v>
      </c>
      <c r="BL146" s="24">
        <v>0</v>
      </c>
    </row>
    <row r="147" spans="1:64" x14ac:dyDescent="0.25">
      <c r="A147" t="s">
        <v>5120</v>
      </c>
      <c r="B147">
        <v>146</v>
      </c>
      <c r="C147">
        <v>1</v>
      </c>
      <c r="D147">
        <v>13</v>
      </c>
      <c r="E147" s="24">
        <v>0</v>
      </c>
      <c r="F147" s="24">
        <v>0</v>
      </c>
      <c r="G147" s="24">
        <v>0</v>
      </c>
      <c r="H147" s="24">
        <v>0</v>
      </c>
      <c r="I147" s="24">
        <v>0</v>
      </c>
      <c r="J147" s="24">
        <v>0</v>
      </c>
      <c r="K147" s="24">
        <v>4.7706440091133118E-4</v>
      </c>
      <c r="L147" s="24">
        <v>-4.7706440091133118E-4</v>
      </c>
      <c r="M147" s="24">
        <v>0</v>
      </c>
      <c r="N147" s="24">
        <v>0</v>
      </c>
      <c r="O147" s="24">
        <v>-4.7706440091133118E-4</v>
      </c>
      <c r="P147" s="24">
        <v>0</v>
      </c>
      <c r="Q147" s="24">
        <v>6.957634468562901E-10</v>
      </c>
      <c r="R147" s="24">
        <v>-6.957634468562901E-10</v>
      </c>
      <c r="S147" s="24">
        <v>0</v>
      </c>
      <c r="T147" s="24">
        <v>0</v>
      </c>
      <c r="U147" s="24">
        <v>0</v>
      </c>
      <c r="V147" s="24">
        <v>0</v>
      </c>
      <c r="W147" s="24">
        <v>0</v>
      </c>
      <c r="X147" s="24">
        <v>0</v>
      </c>
      <c r="Y147" s="24">
        <v>0</v>
      </c>
      <c r="Z147" s="24">
        <v>0</v>
      </c>
      <c r="AA147" s="24">
        <v>2.3853220045566559E-4</v>
      </c>
      <c r="AB147" s="24">
        <v>-2.3853220045566559E-4</v>
      </c>
      <c r="AC147" s="24">
        <v>0</v>
      </c>
      <c r="AD147" s="24">
        <v>0</v>
      </c>
      <c r="AE147" s="24">
        <v>-2.3853220045566559E-4</v>
      </c>
      <c r="AF147" s="24">
        <v>0</v>
      </c>
      <c r="AG147" s="24">
        <v>6.957634468562901E-10</v>
      </c>
      <c r="AH147" s="24">
        <v>-6.957634468562901E-10</v>
      </c>
      <c r="AI147" s="24">
        <v>0</v>
      </c>
      <c r="AJ147" s="24">
        <v>0</v>
      </c>
      <c r="AK147" s="24">
        <v>0</v>
      </c>
      <c r="AL147" s="24">
        <v>0</v>
      </c>
      <c r="AM147" s="24">
        <v>0</v>
      </c>
      <c r="AN147" s="24">
        <v>0</v>
      </c>
      <c r="AO147" s="24">
        <v>0</v>
      </c>
      <c r="AP147" s="24">
        <v>0</v>
      </c>
      <c r="AQ147" s="24">
        <v>2.3853220045566559E-4</v>
      </c>
      <c r="AR147" s="24">
        <v>-2.3853220045566559E-4</v>
      </c>
      <c r="AS147" s="24">
        <v>0</v>
      </c>
      <c r="AT147" s="24">
        <v>0</v>
      </c>
      <c r="AU147" s="24">
        <v>-2.3853220045566559E-4</v>
      </c>
      <c r="AV147" s="24">
        <v>0</v>
      </c>
      <c r="AW147" s="24">
        <v>0</v>
      </c>
      <c r="AX147" s="24">
        <v>0</v>
      </c>
      <c r="AY147" s="24">
        <v>0</v>
      </c>
      <c r="AZ147" s="24">
        <v>0</v>
      </c>
      <c r="BA147" s="24">
        <v>0</v>
      </c>
      <c r="BB147" s="24">
        <v>-6.957634468562901E-10</v>
      </c>
      <c r="BC147" s="24">
        <v>0</v>
      </c>
      <c r="BD147" s="24">
        <v>-6.957634468562901E-10</v>
      </c>
      <c r="BE147" s="24">
        <v>0</v>
      </c>
      <c r="BF147" s="24">
        <v>0</v>
      </c>
      <c r="BG147" s="24">
        <v>0</v>
      </c>
      <c r="BH147" s="24">
        <v>0</v>
      </c>
      <c r="BI147" s="24">
        <v>0</v>
      </c>
      <c r="BJ147" s="24">
        <v>0</v>
      </c>
      <c r="BK147" s="24">
        <v>0</v>
      </c>
      <c r="BL147" s="24">
        <v>0</v>
      </c>
    </row>
    <row r="148" spans="1:64" x14ac:dyDescent="0.25">
      <c r="A148" t="s">
        <v>5120</v>
      </c>
      <c r="B148">
        <v>147</v>
      </c>
      <c r="C148">
        <v>1</v>
      </c>
      <c r="D148">
        <v>13</v>
      </c>
      <c r="E148" s="24">
        <v>0</v>
      </c>
      <c r="F148" s="24">
        <v>0</v>
      </c>
      <c r="G148" s="24">
        <v>0</v>
      </c>
      <c r="H148" s="24">
        <v>0</v>
      </c>
      <c r="I148" s="24">
        <v>0</v>
      </c>
      <c r="J148" s="24">
        <v>0</v>
      </c>
      <c r="K148" s="24">
        <v>3.9511919021606445E-4</v>
      </c>
      <c r="L148" s="24">
        <v>-3.9511919021606445E-4</v>
      </c>
      <c r="M148" s="24">
        <v>0</v>
      </c>
      <c r="N148" s="24">
        <v>0</v>
      </c>
      <c r="O148" s="24">
        <v>-3.9511919021606445E-4</v>
      </c>
      <c r="P148" s="24">
        <v>0</v>
      </c>
      <c r="Q148" s="24">
        <v>5.4569682106375694E-10</v>
      </c>
      <c r="R148" s="24">
        <v>-5.4569682106375694E-10</v>
      </c>
      <c r="S148" s="24">
        <v>0</v>
      </c>
      <c r="T148" s="24">
        <v>0</v>
      </c>
      <c r="U148" s="24">
        <v>0</v>
      </c>
      <c r="V148" s="24">
        <v>0</v>
      </c>
      <c r="W148" s="24">
        <v>0</v>
      </c>
      <c r="X148" s="24">
        <v>0</v>
      </c>
      <c r="Y148" s="24">
        <v>0</v>
      </c>
      <c r="Z148" s="24">
        <v>0</v>
      </c>
      <c r="AA148" s="24">
        <v>1.9755959510803223E-4</v>
      </c>
      <c r="AB148" s="24">
        <v>-1.9755959510803223E-4</v>
      </c>
      <c r="AC148" s="24">
        <v>0</v>
      </c>
      <c r="AD148" s="24">
        <v>0</v>
      </c>
      <c r="AE148" s="24">
        <v>-1.9755959510803223E-4</v>
      </c>
      <c r="AF148" s="24">
        <v>0</v>
      </c>
      <c r="AG148" s="24">
        <v>5.4569682106375694E-10</v>
      </c>
      <c r="AH148" s="24">
        <v>-5.4569682106375694E-10</v>
      </c>
      <c r="AI148" s="24">
        <v>0</v>
      </c>
      <c r="AJ148" s="24">
        <v>0</v>
      </c>
      <c r="AK148" s="24">
        <v>0</v>
      </c>
      <c r="AL148" s="24">
        <v>0</v>
      </c>
      <c r="AM148" s="24">
        <v>0</v>
      </c>
      <c r="AN148" s="24">
        <v>0</v>
      </c>
      <c r="AO148" s="24">
        <v>0</v>
      </c>
      <c r="AP148" s="24">
        <v>0</v>
      </c>
      <c r="AQ148" s="24">
        <v>1.9755959510803223E-4</v>
      </c>
      <c r="AR148" s="24">
        <v>-1.9755959510803223E-4</v>
      </c>
      <c r="AS148" s="24">
        <v>0</v>
      </c>
      <c r="AT148" s="24">
        <v>0</v>
      </c>
      <c r="AU148" s="24">
        <v>-1.9755959510803223E-4</v>
      </c>
      <c r="AV148" s="24">
        <v>0</v>
      </c>
      <c r="AW148" s="24">
        <v>0</v>
      </c>
      <c r="AX148" s="24">
        <v>0</v>
      </c>
      <c r="AY148" s="24">
        <v>0</v>
      </c>
      <c r="AZ148" s="24">
        <v>0</v>
      </c>
      <c r="BA148" s="24">
        <v>0</v>
      </c>
      <c r="BB148" s="24">
        <v>-5.4569682106375694E-10</v>
      </c>
      <c r="BC148" s="24">
        <v>0</v>
      </c>
      <c r="BD148" s="24">
        <v>-5.4569682106375694E-10</v>
      </c>
      <c r="BE148" s="24">
        <v>0</v>
      </c>
      <c r="BF148" s="24">
        <v>0</v>
      </c>
      <c r="BG148" s="24">
        <v>0</v>
      </c>
      <c r="BH148" s="24">
        <v>0</v>
      </c>
      <c r="BI148" s="24">
        <v>0</v>
      </c>
      <c r="BJ148" s="24">
        <v>0</v>
      </c>
      <c r="BK148" s="24">
        <v>0</v>
      </c>
      <c r="BL148" s="24">
        <v>0</v>
      </c>
    </row>
    <row r="149" spans="1:64" x14ac:dyDescent="0.25">
      <c r="A149" t="s">
        <v>5120</v>
      </c>
      <c r="B149">
        <v>148</v>
      </c>
      <c r="C149">
        <v>2</v>
      </c>
      <c r="D149">
        <v>13</v>
      </c>
      <c r="E149" s="24">
        <v>0</v>
      </c>
      <c r="F149" s="24">
        <v>0</v>
      </c>
      <c r="G149" s="24">
        <v>0</v>
      </c>
      <c r="H149" s="24">
        <v>0</v>
      </c>
      <c r="I149" s="24">
        <v>0</v>
      </c>
      <c r="J149" s="24">
        <v>0</v>
      </c>
      <c r="K149" s="24">
        <v>3.2739713788032532E-4</v>
      </c>
      <c r="L149" s="24">
        <v>-3.2739713788032532E-4</v>
      </c>
      <c r="M149" s="24">
        <v>0</v>
      </c>
      <c r="N149" s="24">
        <v>0</v>
      </c>
      <c r="O149" s="24">
        <v>-3.2739713788032532E-4</v>
      </c>
      <c r="P149" s="24">
        <v>0</v>
      </c>
      <c r="Q149" s="24">
        <v>4.2746250983327627E-10</v>
      </c>
      <c r="R149" s="24">
        <v>-4.2746250983327627E-10</v>
      </c>
      <c r="S149" s="24">
        <v>0</v>
      </c>
      <c r="T149" s="24">
        <v>0</v>
      </c>
      <c r="U149" s="24">
        <v>0</v>
      </c>
      <c r="V149" s="24">
        <v>0</v>
      </c>
      <c r="W149" s="24">
        <v>0</v>
      </c>
      <c r="X149" s="24">
        <v>0</v>
      </c>
      <c r="Y149" s="24">
        <v>0</v>
      </c>
      <c r="Z149" s="24">
        <v>0</v>
      </c>
      <c r="AA149" s="24">
        <v>1.6369856894016266E-4</v>
      </c>
      <c r="AB149" s="24">
        <v>-1.6369856894016266E-4</v>
      </c>
      <c r="AC149" s="24">
        <v>0</v>
      </c>
      <c r="AD149" s="24">
        <v>0</v>
      </c>
      <c r="AE149" s="24">
        <v>-1.6369856894016266E-4</v>
      </c>
      <c r="AF149" s="24">
        <v>0</v>
      </c>
      <c r="AG149" s="24">
        <v>4.2746250983327627E-10</v>
      </c>
      <c r="AH149" s="24">
        <v>-4.2746250983327627E-10</v>
      </c>
      <c r="AI149" s="24">
        <v>0</v>
      </c>
      <c r="AJ149" s="24">
        <v>0</v>
      </c>
      <c r="AK149" s="24">
        <v>0</v>
      </c>
      <c r="AL149" s="24">
        <v>0</v>
      </c>
      <c r="AM149" s="24">
        <v>0</v>
      </c>
      <c r="AN149" s="24">
        <v>0</v>
      </c>
      <c r="AO149" s="24">
        <v>0</v>
      </c>
      <c r="AP149" s="24">
        <v>0</v>
      </c>
      <c r="AQ149" s="24">
        <v>1.6369856894016266E-4</v>
      </c>
      <c r="AR149" s="24">
        <v>-1.6369856894016266E-4</v>
      </c>
      <c r="AS149" s="24">
        <v>0</v>
      </c>
      <c r="AT149" s="24">
        <v>0</v>
      </c>
      <c r="AU149" s="24">
        <v>-1.6369856894016266E-4</v>
      </c>
      <c r="AV149" s="24">
        <v>0</v>
      </c>
      <c r="AW149" s="24">
        <v>0</v>
      </c>
      <c r="AX149" s="24">
        <v>0</v>
      </c>
      <c r="AY149" s="24">
        <v>0</v>
      </c>
      <c r="AZ149" s="24">
        <v>0</v>
      </c>
      <c r="BA149" s="24">
        <v>0</v>
      </c>
      <c r="BB149" s="24">
        <v>-4.2746250983327627E-10</v>
      </c>
      <c r="BC149" s="24">
        <v>0</v>
      </c>
      <c r="BD149" s="24">
        <v>-4.2746250983327627E-10</v>
      </c>
      <c r="BE149" s="24">
        <v>0</v>
      </c>
      <c r="BF149" s="24">
        <v>0</v>
      </c>
      <c r="BG149" s="24">
        <v>0</v>
      </c>
      <c r="BH149" s="24">
        <v>0</v>
      </c>
      <c r="BI149" s="24">
        <v>0</v>
      </c>
      <c r="BJ149" s="24">
        <v>0</v>
      </c>
      <c r="BK149" s="24">
        <v>0</v>
      </c>
      <c r="BL149" s="24">
        <v>0</v>
      </c>
    </row>
    <row r="150" spans="1:64" x14ac:dyDescent="0.25">
      <c r="A150" t="s">
        <v>5120</v>
      </c>
      <c r="B150">
        <v>149</v>
      </c>
      <c r="C150">
        <v>2</v>
      </c>
      <c r="D150">
        <v>13</v>
      </c>
      <c r="E150" s="24">
        <v>0</v>
      </c>
      <c r="F150" s="24">
        <v>0</v>
      </c>
      <c r="G150" s="24">
        <v>0</v>
      </c>
      <c r="H150" s="24">
        <v>0</v>
      </c>
      <c r="I150" s="24">
        <v>0</v>
      </c>
      <c r="J150" s="24">
        <v>0</v>
      </c>
      <c r="K150" s="24">
        <v>2.7139671146869659E-4</v>
      </c>
      <c r="L150" s="24">
        <v>-2.7139671146869659E-4</v>
      </c>
      <c r="M150" s="24">
        <v>0</v>
      </c>
      <c r="N150" s="24">
        <v>0</v>
      </c>
      <c r="O150" s="24">
        <v>-2.7139671146869659E-4</v>
      </c>
      <c r="P150" s="24">
        <v>0</v>
      </c>
      <c r="Q150" s="24">
        <v>3.3469405025243759E-10</v>
      </c>
      <c r="R150" s="24">
        <v>-3.3469405025243759E-10</v>
      </c>
      <c r="S150" s="24">
        <v>0</v>
      </c>
      <c r="T150" s="24">
        <v>0</v>
      </c>
      <c r="U150" s="24">
        <v>0</v>
      </c>
      <c r="V150" s="24">
        <v>0</v>
      </c>
      <c r="W150" s="24">
        <v>0</v>
      </c>
      <c r="X150" s="24">
        <v>0</v>
      </c>
      <c r="Y150" s="24">
        <v>0</v>
      </c>
      <c r="Z150" s="24">
        <v>0</v>
      </c>
      <c r="AA150" s="24">
        <v>1.356983557343483E-4</v>
      </c>
      <c r="AB150" s="24">
        <v>-1.356983557343483E-4</v>
      </c>
      <c r="AC150" s="24">
        <v>0</v>
      </c>
      <c r="AD150" s="24">
        <v>0</v>
      </c>
      <c r="AE150" s="24">
        <v>-1.356983557343483E-4</v>
      </c>
      <c r="AF150" s="24">
        <v>0</v>
      </c>
      <c r="AG150" s="24">
        <v>3.3469405025243759E-10</v>
      </c>
      <c r="AH150" s="24">
        <v>-3.3469405025243759E-10</v>
      </c>
      <c r="AI150" s="24">
        <v>0</v>
      </c>
      <c r="AJ150" s="24">
        <v>0</v>
      </c>
      <c r="AK150" s="24">
        <v>0</v>
      </c>
      <c r="AL150" s="24">
        <v>0</v>
      </c>
      <c r="AM150" s="24">
        <v>0</v>
      </c>
      <c r="AN150" s="24">
        <v>0</v>
      </c>
      <c r="AO150" s="24">
        <v>0</v>
      </c>
      <c r="AP150" s="24">
        <v>0</v>
      </c>
      <c r="AQ150" s="24">
        <v>1.356983557343483E-4</v>
      </c>
      <c r="AR150" s="24">
        <v>-1.356983557343483E-4</v>
      </c>
      <c r="AS150" s="24">
        <v>0</v>
      </c>
      <c r="AT150" s="24">
        <v>0</v>
      </c>
      <c r="AU150" s="24">
        <v>-1.356983557343483E-4</v>
      </c>
      <c r="AV150" s="24">
        <v>0</v>
      </c>
      <c r="AW150" s="24">
        <v>0</v>
      </c>
      <c r="AX150" s="24">
        <v>0</v>
      </c>
      <c r="AY150" s="24">
        <v>0</v>
      </c>
      <c r="AZ150" s="24">
        <v>0</v>
      </c>
      <c r="BA150" s="24">
        <v>0</v>
      </c>
      <c r="BB150" s="24">
        <v>-3.3469405025243759E-10</v>
      </c>
      <c r="BC150" s="24">
        <v>0</v>
      </c>
      <c r="BD150" s="24">
        <v>-3.3469405025243759E-10</v>
      </c>
      <c r="BE150" s="24">
        <v>0</v>
      </c>
      <c r="BF150" s="24">
        <v>0</v>
      </c>
      <c r="BG150" s="24">
        <v>0</v>
      </c>
      <c r="BH150" s="24">
        <v>0</v>
      </c>
      <c r="BI150" s="24">
        <v>0</v>
      </c>
      <c r="BJ150" s="24">
        <v>0</v>
      </c>
      <c r="BK150" s="24">
        <v>0</v>
      </c>
      <c r="BL150" s="24">
        <v>0</v>
      </c>
    </row>
    <row r="151" spans="1:64" x14ac:dyDescent="0.25">
      <c r="A151" t="s">
        <v>5120</v>
      </c>
      <c r="B151">
        <v>150</v>
      </c>
      <c r="C151">
        <v>2</v>
      </c>
      <c r="D151">
        <v>13</v>
      </c>
      <c r="E151" s="24">
        <v>0</v>
      </c>
      <c r="F151" s="24">
        <v>0</v>
      </c>
      <c r="G151" s="24">
        <v>0</v>
      </c>
      <c r="H151" s="24">
        <v>0</v>
      </c>
      <c r="I151" s="24">
        <v>0</v>
      </c>
      <c r="J151" s="24">
        <v>0</v>
      </c>
      <c r="K151" s="24">
        <v>2.2507458925247192E-4</v>
      </c>
      <c r="L151" s="24">
        <v>-2.2507458925247192E-4</v>
      </c>
      <c r="M151" s="24">
        <v>0</v>
      </c>
      <c r="N151" s="24">
        <v>0</v>
      </c>
      <c r="O151" s="24">
        <v>-2.2507458925247192E-4</v>
      </c>
      <c r="P151" s="24">
        <v>0</v>
      </c>
      <c r="Q151" s="24">
        <v>2.6557245291769505E-10</v>
      </c>
      <c r="R151" s="24">
        <v>-2.6557245291769505E-10</v>
      </c>
      <c r="S151" s="24">
        <v>0</v>
      </c>
      <c r="T151" s="24">
        <v>0</v>
      </c>
      <c r="U151" s="24">
        <v>0</v>
      </c>
      <c r="V151" s="24">
        <v>0</v>
      </c>
      <c r="W151" s="24">
        <v>0</v>
      </c>
      <c r="X151" s="24">
        <v>0</v>
      </c>
      <c r="Y151" s="24">
        <v>0</v>
      </c>
      <c r="Z151" s="24">
        <v>0</v>
      </c>
      <c r="AA151" s="24">
        <v>1.1253729462623596E-4</v>
      </c>
      <c r="AB151" s="24">
        <v>-1.1253729462623596E-4</v>
      </c>
      <c r="AC151" s="24">
        <v>0</v>
      </c>
      <c r="AD151" s="24">
        <v>0</v>
      </c>
      <c r="AE151" s="24">
        <v>-1.1253729462623596E-4</v>
      </c>
      <c r="AF151" s="24">
        <v>0</v>
      </c>
      <c r="AG151" s="24">
        <v>2.6557245291769505E-10</v>
      </c>
      <c r="AH151" s="24">
        <v>-2.6557245291769505E-10</v>
      </c>
      <c r="AI151" s="24">
        <v>0</v>
      </c>
      <c r="AJ151" s="24">
        <v>0</v>
      </c>
      <c r="AK151" s="24">
        <v>0</v>
      </c>
      <c r="AL151" s="24">
        <v>0</v>
      </c>
      <c r="AM151" s="24">
        <v>0</v>
      </c>
      <c r="AN151" s="24">
        <v>0</v>
      </c>
      <c r="AO151" s="24">
        <v>0</v>
      </c>
      <c r="AP151" s="24">
        <v>0</v>
      </c>
      <c r="AQ151" s="24">
        <v>1.1253729462623596E-4</v>
      </c>
      <c r="AR151" s="24">
        <v>-1.1253729462623596E-4</v>
      </c>
      <c r="AS151" s="24">
        <v>0</v>
      </c>
      <c r="AT151" s="24">
        <v>0</v>
      </c>
      <c r="AU151" s="24">
        <v>-1.1253729462623596E-4</v>
      </c>
      <c r="AV151" s="24">
        <v>0</v>
      </c>
      <c r="AW151" s="24">
        <v>0</v>
      </c>
      <c r="AX151" s="24">
        <v>0</v>
      </c>
      <c r="AY151" s="24">
        <v>0</v>
      </c>
      <c r="AZ151" s="24">
        <v>0</v>
      </c>
      <c r="BA151" s="24">
        <v>0</v>
      </c>
      <c r="BB151" s="24">
        <v>-2.6557245291769505E-10</v>
      </c>
      <c r="BC151" s="24">
        <v>0</v>
      </c>
      <c r="BD151" s="24">
        <v>-2.6557245291769505E-10</v>
      </c>
      <c r="BE151" s="24">
        <v>0</v>
      </c>
      <c r="BF151" s="24">
        <v>0</v>
      </c>
      <c r="BG151" s="24">
        <v>0</v>
      </c>
      <c r="BH151" s="24">
        <v>0</v>
      </c>
      <c r="BI151" s="24">
        <v>0</v>
      </c>
      <c r="BJ151" s="24">
        <v>0</v>
      </c>
      <c r="BK151" s="24">
        <v>0</v>
      </c>
      <c r="BL151" s="24">
        <v>0</v>
      </c>
    </row>
    <row r="152" spans="1:64" x14ac:dyDescent="0.25">
      <c r="A152" t="s">
        <v>5120</v>
      </c>
      <c r="B152">
        <v>151</v>
      </c>
      <c r="C152">
        <v>3</v>
      </c>
      <c r="D152">
        <v>13</v>
      </c>
      <c r="E152" s="24">
        <v>0</v>
      </c>
      <c r="F152" s="24">
        <v>0</v>
      </c>
      <c r="G152" s="24">
        <v>0</v>
      </c>
      <c r="H152" s="24">
        <v>0</v>
      </c>
      <c r="I152" s="24">
        <v>0</v>
      </c>
      <c r="J152" s="24">
        <v>0</v>
      </c>
      <c r="K152" s="24">
        <v>1.8672645092010498E-4</v>
      </c>
      <c r="L152" s="24">
        <v>-1.8672645092010498E-4</v>
      </c>
      <c r="M152" s="24">
        <v>0</v>
      </c>
      <c r="N152" s="24">
        <v>0</v>
      </c>
      <c r="O152" s="24">
        <v>-1.8672645092010498E-4</v>
      </c>
      <c r="P152" s="24">
        <v>0</v>
      </c>
      <c r="Q152" s="24">
        <v>2.0554580260068178E-10</v>
      </c>
      <c r="R152" s="24">
        <v>-2.0554580260068178E-10</v>
      </c>
      <c r="S152" s="24">
        <v>0</v>
      </c>
      <c r="T152" s="24">
        <v>0</v>
      </c>
      <c r="U152" s="24">
        <v>0</v>
      </c>
      <c r="V152" s="24">
        <v>0</v>
      </c>
      <c r="W152" s="24">
        <v>0</v>
      </c>
      <c r="X152" s="24">
        <v>0</v>
      </c>
      <c r="Y152" s="24">
        <v>0</v>
      </c>
      <c r="Z152" s="24">
        <v>0</v>
      </c>
      <c r="AA152" s="24">
        <v>9.336322546005249E-5</v>
      </c>
      <c r="AB152" s="24">
        <v>-9.336322546005249E-5</v>
      </c>
      <c r="AC152" s="24">
        <v>0</v>
      </c>
      <c r="AD152" s="24">
        <v>0</v>
      </c>
      <c r="AE152" s="24">
        <v>-9.336322546005249E-5</v>
      </c>
      <c r="AF152" s="24">
        <v>0</v>
      </c>
      <c r="AG152" s="24">
        <v>2.0554580260068178E-10</v>
      </c>
      <c r="AH152" s="24">
        <v>-2.0554580260068178E-10</v>
      </c>
      <c r="AI152" s="24">
        <v>0</v>
      </c>
      <c r="AJ152" s="24">
        <v>0</v>
      </c>
      <c r="AK152" s="24">
        <v>0</v>
      </c>
      <c r="AL152" s="24">
        <v>0</v>
      </c>
      <c r="AM152" s="24">
        <v>0</v>
      </c>
      <c r="AN152" s="24">
        <v>0</v>
      </c>
      <c r="AO152" s="24">
        <v>0</v>
      </c>
      <c r="AP152" s="24">
        <v>0</v>
      </c>
      <c r="AQ152" s="24">
        <v>9.336322546005249E-5</v>
      </c>
      <c r="AR152" s="24">
        <v>-9.336322546005249E-5</v>
      </c>
      <c r="AS152" s="24">
        <v>0</v>
      </c>
      <c r="AT152" s="24">
        <v>0</v>
      </c>
      <c r="AU152" s="24">
        <v>-9.336322546005249E-5</v>
      </c>
      <c r="AV152" s="24">
        <v>0</v>
      </c>
      <c r="AW152" s="24">
        <v>0</v>
      </c>
      <c r="AX152" s="24">
        <v>0</v>
      </c>
      <c r="AY152" s="24">
        <v>0</v>
      </c>
      <c r="AZ152" s="24">
        <v>0</v>
      </c>
      <c r="BA152" s="24">
        <v>0</v>
      </c>
      <c r="BB152" s="24">
        <v>-2.0554580260068178E-10</v>
      </c>
      <c r="BC152" s="24">
        <v>0</v>
      </c>
      <c r="BD152" s="24">
        <v>-2.0554580260068178E-10</v>
      </c>
      <c r="BE152" s="24">
        <v>0</v>
      </c>
      <c r="BF152" s="24">
        <v>0</v>
      </c>
      <c r="BG152" s="24">
        <v>0</v>
      </c>
      <c r="BH152" s="24">
        <v>0</v>
      </c>
      <c r="BI152" s="24">
        <v>0</v>
      </c>
      <c r="BJ152" s="24">
        <v>0</v>
      </c>
      <c r="BK152" s="24">
        <v>0</v>
      </c>
      <c r="BL152" s="24">
        <v>0</v>
      </c>
    </row>
    <row r="153" spans="1:64" x14ac:dyDescent="0.25">
      <c r="A153" t="s">
        <v>5120</v>
      </c>
      <c r="B153">
        <v>152</v>
      </c>
      <c r="C153">
        <v>3</v>
      </c>
      <c r="D153">
        <v>13</v>
      </c>
      <c r="E153" s="24">
        <v>0</v>
      </c>
      <c r="F153" s="24">
        <v>0</v>
      </c>
      <c r="G153" s="24">
        <v>0</v>
      </c>
      <c r="H153" s="24">
        <v>0</v>
      </c>
      <c r="I153" s="24">
        <v>0</v>
      </c>
      <c r="J153" s="24">
        <v>0</v>
      </c>
      <c r="K153" s="24">
        <v>1.5498325228691101E-4</v>
      </c>
      <c r="L153" s="24">
        <v>-1.5498325228691101E-4</v>
      </c>
      <c r="M153" s="24">
        <v>0</v>
      </c>
      <c r="N153" s="24">
        <v>0</v>
      </c>
      <c r="O153" s="24">
        <v>-1.5498325228691101E-4</v>
      </c>
      <c r="P153" s="24">
        <v>0</v>
      </c>
      <c r="Q153" s="24">
        <v>1.6461854102090001E-10</v>
      </c>
      <c r="R153" s="24">
        <v>-1.6461854102090001E-10</v>
      </c>
      <c r="S153" s="24">
        <v>0</v>
      </c>
      <c r="T153" s="24">
        <v>0</v>
      </c>
      <c r="U153" s="24">
        <v>0</v>
      </c>
      <c r="V153" s="24">
        <v>0</v>
      </c>
      <c r="W153" s="24">
        <v>0</v>
      </c>
      <c r="X153" s="24">
        <v>0</v>
      </c>
      <c r="Y153" s="24">
        <v>0</v>
      </c>
      <c r="Z153" s="24">
        <v>0</v>
      </c>
      <c r="AA153" s="24">
        <v>7.7491626143455505E-5</v>
      </c>
      <c r="AB153" s="24">
        <v>-7.7491626143455505E-5</v>
      </c>
      <c r="AC153" s="24">
        <v>0</v>
      </c>
      <c r="AD153" s="24">
        <v>0</v>
      </c>
      <c r="AE153" s="24">
        <v>-7.7491626143455505E-5</v>
      </c>
      <c r="AF153" s="24">
        <v>0</v>
      </c>
      <c r="AG153" s="24">
        <v>1.6461854102090001E-10</v>
      </c>
      <c r="AH153" s="24">
        <v>-1.6461854102090001E-10</v>
      </c>
      <c r="AI153" s="24">
        <v>0</v>
      </c>
      <c r="AJ153" s="24">
        <v>0</v>
      </c>
      <c r="AK153" s="24">
        <v>0</v>
      </c>
      <c r="AL153" s="24">
        <v>0</v>
      </c>
      <c r="AM153" s="24">
        <v>0</v>
      </c>
      <c r="AN153" s="24">
        <v>0</v>
      </c>
      <c r="AO153" s="24">
        <v>0</v>
      </c>
      <c r="AP153" s="24">
        <v>0</v>
      </c>
      <c r="AQ153" s="24">
        <v>7.7491626143455505E-5</v>
      </c>
      <c r="AR153" s="24">
        <v>-7.7491626143455505E-5</v>
      </c>
      <c r="AS153" s="24">
        <v>0</v>
      </c>
      <c r="AT153" s="24">
        <v>0</v>
      </c>
      <c r="AU153" s="24">
        <v>-7.7491626143455505E-5</v>
      </c>
      <c r="AV153" s="24">
        <v>0</v>
      </c>
      <c r="AW153" s="24">
        <v>0</v>
      </c>
      <c r="AX153" s="24">
        <v>0</v>
      </c>
      <c r="AY153" s="24">
        <v>0</v>
      </c>
      <c r="AZ153" s="24">
        <v>0</v>
      </c>
      <c r="BA153" s="24">
        <v>0</v>
      </c>
      <c r="BB153" s="24">
        <v>-1.6461854102090001E-10</v>
      </c>
      <c r="BC153" s="24">
        <v>0</v>
      </c>
      <c r="BD153" s="24">
        <v>-1.6461854102090001E-10</v>
      </c>
      <c r="BE153" s="24">
        <v>0</v>
      </c>
      <c r="BF153" s="24">
        <v>0</v>
      </c>
      <c r="BG153" s="24">
        <v>0</v>
      </c>
      <c r="BH153" s="24">
        <v>0</v>
      </c>
      <c r="BI153" s="24">
        <v>0</v>
      </c>
      <c r="BJ153" s="24">
        <v>0</v>
      </c>
      <c r="BK153" s="24">
        <v>0</v>
      </c>
      <c r="BL153" s="24">
        <v>0</v>
      </c>
    </row>
    <row r="154" spans="1:64" x14ac:dyDescent="0.25">
      <c r="A154" t="s">
        <v>5120</v>
      </c>
      <c r="B154">
        <v>153</v>
      </c>
      <c r="C154">
        <v>3</v>
      </c>
      <c r="D154">
        <v>13</v>
      </c>
      <c r="E154" s="24">
        <v>0</v>
      </c>
      <c r="F154" s="24">
        <v>0</v>
      </c>
      <c r="G154" s="24">
        <v>0</v>
      </c>
      <c r="H154" s="24">
        <v>0</v>
      </c>
      <c r="I154" s="24">
        <v>0</v>
      </c>
      <c r="J154" s="24">
        <v>0</v>
      </c>
      <c r="K154" s="24">
        <v>1.2868642807006836E-4</v>
      </c>
      <c r="L154" s="24">
        <v>-1.2868642807006836E-4</v>
      </c>
      <c r="M154" s="24">
        <v>0</v>
      </c>
      <c r="N154" s="24">
        <v>0</v>
      </c>
      <c r="O154" s="24">
        <v>-1.2868642807006836E-4</v>
      </c>
      <c r="P154" s="24">
        <v>0</v>
      </c>
      <c r="Q154" s="24">
        <v>1.2823875294998288E-10</v>
      </c>
      <c r="R154" s="24">
        <v>-1.2823875294998288E-10</v>
      </c>
      <c r="S154" s="24">
        <v>0</v>
      </c>
      <c r="T154" s="24">
        <v>0</v>
      </c>
      <c r="U154" s="24">
        <v>0</v>
      </c>
      <c r="V154" s="24">
        <v>0</v>
      </c>
      <c r="W154" s="24">
        <v>0</v>
      </c>
      <c r="X154" s="24">
        <v>0</v>
      </c>
      <c r="Y154" s="24">
        <v>0</v>
      </c>
      <c r="Z154" s="24">
        <v>0</v>
      </c>
      <c r="AA154" s="24">
        <v>6.434321403503418E-5</v>
      </c>
      <c r="AB154" s="24">
        <v>-6.434321403503418E-5</v>
      </c>
      <c r="AC154" s="24">
        <v>0</v>
      </c>
      <c r="AD154" s="24">
        <v>0</v>
      </c>
      <c r="AE154" s="24">
        <v>-6.434321403503418E-5</v>
      </c>
      <c r="AF154" s="24">
        <v>0</v>
      </c>
      <c r="AG154" s="24">
        <v>1.2823875294998288E-10</v>
      </c>
      <c r="AH154" s="24">
        <v>-1.2823875294998288E-10</v>
      </c>
      <c r="AI154" s="24">
        <v>0</v>
      </c>
      <c r="AJ154" s="24">
        <v>0</v>
      </c>
      <c r="AK154" s="24">
        <v>0</v>
      </c>
      <c r="AL154" s="24">
        <v>0</v>
      </c>
      <c r="AM154" s="24">
        <v>0</v>
      </c>
      <c r="AN154" s="24">
        <v>0</v>
      </c>
      <c r="AO154" s="24">
        <v>0</v>
      </c>
      <c r="AP154" s="24">
        <v>0</v>
      </c>
      <c r="AQ154" s="24">
        <v>6.434321403503418E-5</v>
      </c>
      <c r="AR154" s="24">
        <v>-6.434321403503418E-5</v>
      </c>
      <c r="AS154" s="24">
        <v>0</v>
      </c>
      <c r="AT154" s="24">
        <v>0</v>
      </c>
      <c r="AU154" s="24">
        <v>-6.434321403503418E-5</v>
      </c>
      <c r="AV154" s="24">
        <v>0</v>
      </c>
      <c r="AW154" s="24">
        <v>0</v>
      </c>
      <c r="AX154" s="24">
        <v>0</v>
      </c>
      <c r="AY154" s="24">
        <v>0</v>
      </c>
      <c r="AZ154" s="24">
        <v>0</v>
      </c>
      <c r="BA154" s="24">
        <v>0</v>
      </c>
      <c r="BB154" s="24">
        <v>-1.2823875294998288E-10</v>
      </c>
      <c r="BC154" s="24">
        <v>0</v>
      </c>
      <c r="BD154" s="24">
        <v>-1.2823875294998288E-10</v>
      </c>
      <c r="BE154" s="24">
        <v>0</v>
      </c>
      <c r="BF154" s="24">
        <v>0</v>
      </c>
      <c r="BG154" s="24">
        <v>0</v>
      </c>
      <c r="BH154" s="24">
        <v>0</v>
      </c>
      <c r="BI154" s="24">
        <v>0</v>
      </c>
      <c r="BJ154" s="24">
        <v>0</v>
      </c>
      <c r="BK154" s="24">
        <v>0</v>
      </c>
      <c r="BL154" s="24">
        <v>0</v>
      </c>
    </row>
    <row r="155" spans="1:64" x14ac:dyDescent="0.25">
      <c r="A155" t="s">
        <v>5120</v>
      </c>
      <c r="B155">
        <v>154</v>
      </c>
      <c r="C155">
        <v>4</v>
      </c>
      <c r="D155">
        <v>13</v>
      </c>
      <c r="E155" s="24">
        <v>0</v>
      </c>
      <c r="F155" s="24">
        <v>0</v>
      </c>
      <c r="G155" s="24">
        <v>0</v>
      </c>
      <c r="H155" s="24">
        <v>0</v>
      </c>
      <c r="I155" s="24">
        <v>0</v>
      </c>
      <c r="J155" s="24">
        <v>0</v>
      </c>
      <c r="K155" s="24">
        <v>1.0689347982406616E-4</v>
      </c>
      <c r="L155" s="24">
        <v>-1.0689347982406616E-4</v>
      </c>
      <c r="M155" s="24">
        <v>0</v>
      </c>
      <c r="N155" s="24">
        <v>0</v>
      </c>
      <c r="O155" s="24">
        <v>-1.0689347982406616E-4</v>
      </c>
      <c r="P155" s="24">
        <v>0</v>
      </c>
      <c r="Q155" s="24">
        <v>1.0095391189679503E-10</v>
      </c>
      <c r="R155" s="24">
        <v>-1.0095391189679503E-10</v>
      </c>
      <c r="S155" s="24">
        <v>0</v>
      </c>
      <c r="T155" s="24">
        <v>0</v>
      </c>
      <c r="U155" s="24">
        <v>0</v>
      </c>
      <c r="V155" s="24">
        <v>0</v>
      </c>
      <c r="W155" s="24">
        <v>0</v>
      </c>
      <c r="X155" s="24">
        <v>0</v>
      </c>
      <c r="Y155" s="24">
        <v>0</v>
      </c>
      <c r="Z155" s="24">
        <v>0</v>
      </c>
      <c r="AA155" s="24">
        <v>5.3446739912033081E-5</v>
      </c>
      <c r="AB155" s="24">
        <v>-5.3446739912033081E-5</v>
      </c>
      <c r="AC155" s="24">
        <v>0</v>
      </c>
      <c r="AD155" s="24">
        <v>0</v>
      </c>
      <c r="AE155" s="24">
        <v>-5.3446739912033081E-5</v>
      </c>
      <c r="AF155" s="24">
        <v>0</v>
      </c>
      <c r="AG155" s="24">
        <v>1.0095391189679503E-10</v>
      </c>
      <c r="AH155" s="24">
        <v>-1.0095391189679503E-10</v>
      </c>
      <c r="AI155" s="24">
        <v>0</v>
      </c>
      <c r="AJ155" s="24">
        <v>0</v>
      </c>
      <c r="AK155" s="24">
        <v>0</v>
      </c>
      <c r="AL155" s="24">
        <v>0</v>
      </c>
      <c r="AM155" s="24">
        <v>0</v>
      </c>
      <c r="AN155" s="24">
        <v>0</v>
      </c>
      <c r="AO155" s="24">
        <v>0</v>
      </c>
      <c r="AP155" s="24">
        <v>0</v>
      </c>
      <c r="AQ155" s="24">
        <v>5.3446739912033081E-5</v>
      </c>
      <c r="AR155" s="24">
        <v>-5.3446739912033081E-5</v>
      </c>
      <c r="AS155" s="24">
        <v>0</v>
      </c>
      <c r="AT155" s="24">
        <v>0</v>
      </c>
      <c r="AU155" s="24">
        <v>-5.3446739912033081E-5</v>
      </c>
      <c r="AV155" s="24">
        <v>0</v>
      </c>
      <c r="AW155" s="24">
        <v>0</v>
      </c>
      <c r="AX155" s="24">
        <v>0</v>
      </c>
      <c r="AY155" s="24">
        <v>0</v>
      </c>
      <c r="AZ155" s="24">
        <v>0</v>
      </c>
      <c r="BA155" s="24">
        <v>0</v>
      </c>
      <c r="BB155" s="24">
        <v>-1.0095391189679503E-10</v>
      </c>
      <c r="BC155" s="24">
        <v>0</v>
      </c>
      <c r="BD155" s="24">
        <v>-1.0095391189679503E-10</v>
      </c>
      <c r="BE155" s="24">
        <v>0</v>
      </c>
      <c r="BF155" s="24">
        <v>0</v>
      </c>
      <c r="BG155" s="24">
        <v>0</v>
      </c>
      <c r="BH155" s="24">
        <v>0</v>
      </c>
      <c r="BI155" s="24">
        <v>0</v>
      </c>
      <c r="BJ155" s="24">
        <v>0</v>
      </c>
      <c r="BK155" s="24">
        <v>0</v>
      </c>
      <c r="BL155" s="24">
        <v>0</v>
      </c>
    </row>
    <row r="156" spans="1:64" x14ac:dyDescent="0.25">
      <c r="A156" t="s">
        <v>5120</v>
      </c>
      <c r="B156">
        <v>155</v>
      </c>
      <c r="C156">
        <v>4</v>
      </c>
      <c r="D156">
        <v>13</v>
      </c>
      <c r="E156" s="24">
        <v>0</v>
      </c>
      <c r="F156" s="24">
        <v>0</v>
      </c>
      <c r="G156" s="24">
        <v>0</v>
      </c>
      <c r="H156" s="24">
        <v>0</v>
      </c>
      <c r="I156" s="24">
        <v>0</v>
      </c>
      <c r="J156" s="24">
        <v>0</v>
      </c>
      <c r="K156" s="24">
        <v>8.8835135102272034E-5</v>
      </c>
      <c r="L156" s="24">
        <v>-8.8835135102272034E-5</v>
      </c>
      <c r="M156" s="24">
        <v>0</v>
      </c>
      <c r="N156" s="24">
        <v>0</v>
      </c>
      <c r="O156" s="24">
        <v>-8.8835135102272034E-5</v>
      </c>
      <c r="P156" s="24">
        <v>0</v>
      </c>
      <c r="Q156" s="24">
        <v>7.9126039054244757E-11</v>
      </c>
      <c r="R156" s="24">
        <v>-7.9126039054244757E-11</v>
      </c>
      <c r="S156" s="24">
        <v>0</v>
      </c>
      <c r="T156" s="24">
        <v>0</v>
      </c>
      <c r="U156" s="24">
        <v>0</v>
      </c>
      <c r="V156" s="24">
        <v>0</v>
      </c>
      <c r="W156" s="24">
        <v>0</v>
      </c>
      <c r="X156" s="24">
        <v>0</v>
      </c>
      <c r="Y156" s="24">
        <v>0</v>
      </c>
      <c r="Z156" s="24">
        <v>0</v>
      </c>
      <c r="AA156" s="24">
        <v>4.4417567551136017E-5</v>
      </c>
      <c r="AB156" s="24">
        <v>-4.4417567551136017E-5</v>
      </c>
      <c r="AC156" s="24">
        <v>0</v>
      </c>
      <c r="AD156" s="24">
        <v>0</v>
      </c>
      <c r="AE156" s="24">
        <v>-4.4417567551136017E-5</v>
      </c>
      <c r="AF156" s="24">
        <v>0</v>
      </c>
      <c r="AG156" s="24">
        <v>7.9126039054244757E-11</v>
      </c>
      <c r="AH156" s="24">
        <v>-7.9126039054244757E-11</v>
      </c>
      <c r="AI156" s="24">
        <v>0</v>
      </c>
      <c r="AJ156" s="24">
        <v>0</v>
      </c>
      <c r="AK156" s="24">
        <v>0</v>
      </c>
      <c r="AL156" s="24">
        <v>0</v>
      </c>
      <c r="AM156" s="24">
        <v>0</v>
      </c>
      <c r="AN156" s="24">
        <v>0</v>
      </c>
      <c r="AO156" s="24">
        <v>0</v>
      </c>
      <c r="AP156" s="24">
        <v>0</v>
      </c>
      <c r="AQ156" s="24">
        <v>4.4417567551136017E-5</v>
      </c>
      <c r="AR156" s="24">
        <v>-4.4417567551136017E-5</v>
      </c>
      <c r="AS156" s="24">
        <v>0</v>
      </c>
      <c r="AT156" s="24">
        <v>0</v>
      </c>
      <c r="AU156" s="24">
        <v>-4.4417567551136017E-5</v>
      </c>
      <c r="AV156" s="24">
        <v>0</v>
      </c>
      <c r="AW156" s="24">
        <v>0</v>
      </c>
      <c r="AX156" s="24">
        <v>0</v>
      </c>
      <c r="AY156" s="24">
        <v>0</v>
      </c>
      <c r="AZ156" s="24">
        <v>0</v>
      </c>
      <c r="BA156" s="24">
        <v>0</v>
      </c>
      <c r="BB156" s="24">
        <v>-7.9126039054244757E-11</v>
      </c>
      <c r="BC156" s="24">
        <v>0</v>
      </c>
      <c r="BD156" s="24">
        <v>-7.9126039054244757E-11</v>
      </c>
      <c r="BE156" s="24">
        <v>0</v>
      </c>
      <c r="BF156" s="24">
        <v>0</v>
      </c>
      <c r="BG156" s="24">
        <v>0</v>
      </c>
      <c r="BH156" s="24">
        <v>0</v>
      </c>
      <c r="BI156" s="24">
        <v>0</v>
      </c>
      <c r="BJ156" s="24">
        <v>0</v>
      </c>
      <c r="BK156" s="24">
        <v>0</v>
      </c>
      <c r="BL156" s="24">
        <v>0</v>
      </c>
    </row>
    <row r="157" spans="1:64" x14ac:dyDescent="0.25">
      <c r="A157" t="s">
        <v>5120</v>
      </c>
      <c r="B157">
        <v>156</v>
      </c>
      <c r="C157">
        <v>4</v>
      </c>
      <c r="D157">
        <v>13</v>
      </c>
      <c r="E157" s="24">
        <v>0</v>
      </c>
      <c r="F157" s="24">
        <v>0</v>
      </c>
      <c r="G157" s="24">
        <v>0</v>
      </c>
      <c r="H157" s="24">
        <v>0</v>
      </c>
      <c r="I157" s="24">
        <v>0</v>
      </c>
      <c r="J157" s="24">
        <v>0</v>
      </c>
      <c r="K157" s="24">
        <v>7.3844566941261292E-5</v>
      </c>
      <c r="L157" s="24">
        <v>-7.3844566941261292E-5</v>
      </c>
      <c r="M157" s="24">
        <v>0</v>
      </c>
      <c r="N157" s="24">
        <v>0</v>
      </c>
      <c r="O157" s="24">
        <v>-7.3844566941261292E-5</v>
      </c>
      <c r="P157" s="24">
        <v>0</v>
      </c>
      <c r="Q157" s="24">
        <v>6.3664629124104977E-11</v>
      </c>
      <c r="R157" s="24">
        <v>-6.3664629124104977E-11</v>
      </c>
      <c r="S157" s="24">
        <v>0</v>
      </c>
      <c r="T157" s="24">
        <v>0</v>
      </c>
      <c r="U157" s="24">
        <v>0</v>
      </c>
      <c r="V157" s="24">
        <v>0</v>
      </c>
      <c r="W157" s="24">
        <v>0</v>
      </c>
      <c r="X157" s="24">
        <v>0</v>
      </c>
      <c r="Y157" s="24">
        <v>0</v>
      </c>
      <c r="Z157" s="24">
        <v>0</v>
      </c>
      <c r="AA157" s="24">
        <v>3.6922283470630646E-5</v>
      </c>
      <c r="AB157" s="24">
        <v>-3.6922283470630646E-5</v>
      </c>
      <c r="AC157" s="24">
        <v>0</v>
      </c>
      <c r="AD157" s="24">
        <v>0</v>
      </c>
      <c r="AE157" s="24">
        <v>-3.6922283470630646E-5</v>
      </c>
      <c r="AF157" s="24">
        <v>0</v>
      </c>
      <c r="AG157" s="24">
        <v>6.3664629124104977E-11</v>
      </c>
      <c r="AH157" s="24">
        <v>-6.3664629124104977E-11</v>
      </c>
      <c r="AI157" s="24">
        <v>0</v>
      </c>
      <c r="AJ157" s="24">
        <v>0</v>
      </c>
      <c r="AK157" s="24">
        <v>0</v>
      </c>
      <c r="AL157" s="24">
        <v>0</v>
      </c>
      <c r="AM157" s="24">
        <v>0</v>
      </c>
      <c r="AN157" s="24">
        <v>0</v>
      </c>
      <c r="AO157" s="24">
        <v>0</v>
      </c>
      <c r="AP157" s="24">
        <v>0</v>
      </c>
      <c r="AQ157" s="24">
        <v>3.6922283470630646E-5</v>
      </c>
      <c r="AR157" s="24">
        <v>-3.6922283470630646E-5</v>
      </c>
      <c r="AS157" s="24">
        <v>0</v>
      </c>
      <c r="AT157" s="24">
        <v>0</v>
      </c>
      <c r="AU157" s="24">
        <v>-3.6922283470630646E-5</v>
      </c>
      <c r="AV157" s="24">
        <v>0</v>
      </c>
      <c r="AW157" s="24">
        <v>0</v>
      </c>
      <c r="AX157" s="24">
        <v>0</v>
      </c>
      <c r="AY157" s="24">
        <v>0</v>
      </c>
      <c r="AZ157" s="24">
        <v>0</v>
      </c>
      <c r="BA157" s="24">
        <v>0</v>
      </c>
      <c r="BB157" s="24">
        <v>-6.3664629124104977E-11</v>
      </c>
      <c r="BC157" s="24">
        <v>0</v>
      </c>
      <c r="BD157" s="24">
        <v>-6.3664629124104977E-11</v>
      </c>
      <c r="BE157" s="24">
        <v>0</v>
      </c>
      <c r="BF157" s="24">
        <v>0</v>
      </c>
      <c r="BG157" s="24">
        <v>0</v>
      </c>
      <c r="BH157" s="24">
        <v>0</v>
      </c>
      <c r="BI157" s="24">
        <v>0</v>
      </c>
      <c r="BJ157" s="24">
        <v>0</v>
      </c>
      <c r="BK157" s="24">
        <v>0</v>
      </c>
      <c r="BL157" s="24">
        <v>0</v>
      </c>
    </row>
    <row r="158" spans="1:64" x14ac:dyDescent="0.25">
      <c r="A158" t="s">
        <v>5120</v>
      </c>
      <c r="B158">
        <v>157</v>
      </c>
      <c r="C158">
        <v>1</v>
      </c>
      <c r="D158">
        <v>14</v>
      </c>
      <c r="E158" s="24">
        <v>0</v>
      </c>
      <c r="F158" s="24">
        <v>0</v>
      </c>
      <c r="G158" s="24">
        <v>0</v>
      </c>
      <c r="H158" s="24">
        <v>0</v>
      </c>
      <c r="I158" s="24">
        <v>0</v>
      </c>
      <c r="J158" s="24">
        <v>0</v>
      </c>
      <c r="K158" s="24">
        <v>6.1413273215293884E-5</v>
      </c>
      <c r="L158" s="24">
        <v>-6.1413273215293884E-5</v>
      </c>
      <c r="M158" s="24">
        <v>0</v>
      </c>
      <c r="N158" s="24">
        <v>0</v>
      </c>
      <c r="O158" s="24">
        <v>-6.1413273215293884E-5</v>
      </c>
      <c r="P158" s="24">
        <v>0</v>
      </c>
      <c r="Q158" s="24">
        <v>5.0022208597511053E-11</v>
      </c>
      <c r="R158" s="24">
        <v>-5.0022208597511053E-11</v>
      </c>
      <c r="S158" s="24">
        <v>0</v>
      </c>
      <c r="T158" s="24">
        <v>0</v>
      </c>
      <c r="U158" s="24">
        <v>0</v>
      </c>
      <c r="V158" s="24">
        <v>0</v>
      </c>
      <c r="W158" s="24">
        <v>0</v>
      </c>
      <c r="X158" s="24">
        <v>0</v>
      </c>
      <c r="Y158" s="24">
        <v>0</v>
      </c>
      <c r="Z158" s="24">
        <v>0</v>
      </c>
      <c r="AA158" s="24">
        <v>3.0706636607646942E-5</v>
      </c>
      <c r="AB158" s="24">
        <v>-3.0706636607646942E-5</v>
      </c>
      <c r="AC158" s="24">
        <v>0</v>
      </c>
      <c r="AD158" s="24">
        <v>0</v>
      </c>
      <c r="AE158" s="24">
        <v>-3.0706636607646942E-5</v>
      </c>
      <c r="AF158" s="24">
        <v>0</v>
      </c>
      <c r="AG158" s="24">
        <v>5.0022208597511053E-11</v>
      </c>
      <c r="AH158" s="24">
        <v>-5.0022208597511053E-11</v>
      </c>
      <c r="AI158" s="24">
        <v>0</v>
      </c>
      <c r="AJ158" s="24">
        <v>0</v>
      </c>
      <c r="AK158" s="24">
        <v>0</v>
      </c>
      <c r="AL158" s="24">
        <v>0</v>
      </c>
      <c r="AM158" s="24">
        <v>0</v>
      </c>
      <c r="AN158" s="24">
        <v>0</v>
      </c>
      <c r="AO158" s="24">
        <v>0</v>
      </c>
      <c r="AP158" s="24">
        <v>0</v>
      </c>
      <c r="AQ158" s="24">
        <v>3.0706636607646942E-5</v>
      </c>
      <c r="AR158" s="24">
        <v>-3.0706636607646942E-5</v>
      </c>
      <c r="AS158" s="24">
        <v>0</v>
      </c>
      <c r="AT158" s="24">
        <v>0</v>
      </c>
      <c r="AU158" s="24">
        <v>-3.0706636607646942E-5</v>
      </c>
      <c r="AV158" s="24">
        <v>0</v>
      </c>
      <c r="AW158" s="24">
        <v>0</v>
      </c>
      <c r="AX158" s="24">
        <v>0</v>
      </c>
      <c r="AY158" s="24">
        <v>0</v>
      </c>
      <c r="AZ158" s="24">
        <v>0</v>
      </c>
      <c r="BA158" s="24">
        <v>0</v>
      </c>
      <c r="BB158" s="24">
        <v>-5.0022208597511053E-11</v>
      </c>
      <c r="BC158" s="24">
        <v>0</v>
      </c>
      <c r="BD158" s="24">
        <v>-5.0022208597511053E-11</v>
      </c>
      <c r="BE158" s="24">
        <v>0</v>
      </c>
      <c r="BF158" s="24">
        <v>0</v>
      </c>
      <c r="BG158" s="24">
        <v>0</v>
      </c>
      <c r="BH158" s="24">
        <v>0</v>
      </c>
      <c r="BI158" s="24">
        <v>0</v>
      </c>
      <c r="BJ158" s="24">
        <v>0</v>
      </c>
      <c r="BK158" s="24">
        <v>0</v>
      </c>
      <c r="BL158" s="24">
        <v>0</v>
      </c>
    </row>
    <row r="159" spans="1:64" x14ac:dyDescent="0.25">
      <c r="A159" t="s">
        <v>5120</v>
      </c>
      <c r="B159">
        <v>158</v>
      </c>
      <c r="C159">
        <v>1</v>
      </c>
      <c r="D159">
        <v>14</v>
      </c>
      <c r="E159" s="24">
        <v>0</v>
      </c>
      <c r="F159" s="24">
        <v>0</v>
      </c>
      <c r="G159" s="24">
        <v>0</v>
      </c>
      <c r="H159" s="24">
        <v>0</v>
      </c>
      <c r="I159" s="24">
        <v>0</v>
      </c>
      <c r="J159" s="24">
        <v>0</v>
      </c>
      <c r="K159" s="24">
        <v>5.1092356443405151E-5</v>
      </c>
      <c r="L159" s="24">
        <v>-5.1092356443405151E-5</v>
      </c>
      <c r="M159" s="24">
        <v>0</v>
      </c>
      <c r="N159" s="24">
        <v>0</v>
      </c>
      <c r="O159" s="24">
        <v>-5.1092356443405151E-5</v>
      </c>
      <c r="P159" s="24">
        <v>0</v>
      </c>
      <c r="Q159" s="24">
        <v>3.8198777474462986E-11</v>
      </c>
      <c r="R159" s="24">
        <v>-3.8198777474462986E-11</v>
      </c>
      <c r="S159" s="24">
        <v>0</v>
      </c>
      <c r="T159" s="24">
        <v>0</v>
      </c>
      <c r="U159" s="24">
        <v>0</v>
      </c>
      <c r="V159" s="24">
        <v>0</v>
      </c>
      <c r="W159" s="24">
        <v>0</v>
      </c>
      <c r="X159" s="24">
        <v>0</v>
      </c>
      <c r="Y159" s="24">
        <v>0</v>
      </c>
      <c r="Z159" s="24">
        <v>0</v>
      </c>
      <c r="AA159" s="24">
        <v>2.5546178221702576E-5</v>
      </c>
      <c r="AB159" s="24">
        <v>-2.5546178221702576E-5</v>
      </c>
      <c r="AC159" s="24">
        <v>0</v>
      </c>
      <c r="AD159" s="24">
        <v>0</v>
      </c>
      <c r="AE159" s="24">
        <v>-2.5546178221702576E-5</v>
      </c>
      <c r="AF159" s="24">
        <v>0</v>
      </c>
      <c r="AG159" s="24">
        <v>3.8198777474462986E-11</v>
      </c>
      <c r="AH159" s="24">
        <v>-3.8198777474462986E-11</v>
      </c>
      <c r="AI159" s="24">
        <v>0</v>
      </c>
      <c r="AJ159" s="24">
        <v>0</v>
      </c>
      <c r="AK159" s="24">
        <v>0</v>
      </c>
      <c r="AL159" s="24">
        <v>0</v>
      </c>
      <c r="AM159" s="24">
        <v>0</v>
      </c>
      <c r="AN159" s="24">
        <v>0</v>
      </c>
      <c r="AO159" s="24">
        <v>0</v>
      </c>
      <c r="AP159" s="24">
        <v>0</v>
      </c>
      <c r="AQ159" s="24">
        <v>2.5546178221702576E-5</v>
      </c>
      <c r="AR159" s="24">
        <v>-2.5546178221702576E-5</v>
      </c>
      <c r="AS159" s="24">
        <v>0</v>
      </c>
      <c r="AT159" s="24">
        <v>0</v>
      </c>
      <c r="AU159" s="24">
        <v>-2.5546178221702576E-5</v>
      </c>
      <c r="AV159" s="24">
        <v>0</v>
      </c>
      <c r="AW159" s="24">
        <v>0</v>
      </c>
      <c r="AX159" s="24">
        <v>0</v>
      </c>
      <c r="AY159" s="24">
        <v>0</v>
      </c>
      <c r="AZ159" s="24">
        <v>0</v>
      </c>
      <c r="BA159" s="24">
        <v>0</v>
      </c>
      <c r="BB159" s="24">
        <v>-3.8198777474462986E-11</v>
      </c>
      <c r="BC159" s="24">
        <v>0</v>
      </c>
      <c r="BD159" s="24">
        <v>-3.8198777474462986E-11</v>
      </c>
      <c r="BE159" s="24">
        <v>0</v>
      </c>
      <c r="BF159" s="24">
        <v>0</v>
      </c>
      <c r="BG159" s="24">
        <v>0</v>
      </c>
      <c r="BH159" s="24">
        <v>0</v>
      </c>
      <c r="BI159" s="24">
        <v>0</v>
      </c>
      <c r="BJ159" s="24">
        <v>0</v>
      </c>
      <c r="BK159" s="24">
        <v>0</v>
      </c>
      <c r="BL159" s="24">
        <v>0</v>
      </c>
    </row>
    <row r="160" spans="1:64" x14ac:dyDescent="0.25">
      <c r="A160" t="s">
        <v>5120</v>
      </c>
      <c r="B160">
        <v>159</v>
      </c>
      <c r="C160">
        <v>1</v>
      </c>
      <c r="D160">
        <v>14</v>
      </c>
      <c r="E160" s="24">
        <v>0</v>
      </c>
      <c r="F160" s="24">
        <v>0</v>
      </c>
      <c r="G160" s="24">
        <v>0</v>
      </c>
      <c r="H160" s="24">
        <v>0</v>
      </c>
      <c r="I160" s="24">
        <v>0</v>
      </c>
      <c r="J160" s="24">
        <v>0</v>
      </c>
      <c r="K160" s="24">
        <v>4.2520463466644287E-5</v>
      </c>
      <c r="L160" s="24">
        <v>-4.2520463466644287E-5</v>
      </c>
      <c r="M160" s="24">
        <v>0</v>
      </c>
      <c r="N160" s="24">
        <v>0</v>
      </c>
      <c r="O160" s="24">
        <v>-4.2520463466644287E-5</v>
      </c>
      <c r="P160" s="24">
        <v>0</v>
      </c>
      <c r="Q160" s="24">
        <v>3.0013325158506632E-11</v>
      </c>
      <c r="R160" s="24">
        <v>-3.0013325158506632E-11</v>
      </c>
      <c r="S160" s="24">
        <v>0</v>
      </c>
      <c r="T160" s="24">
        <v>0</v>
      </c>
      <c r="U160" s="24">
        <v>0</v>
      </c>
      <c r="V160" s="24">
        <v>0</v>
      </c>
      <c r="W160" s="24">
        <v>0</v>
      </c>
      <c r="X160" s="24">
        <v>0</v>
      </c>
      <c r="Y160" s="24">
        <v>0</v>
      </c>
      <c r="Z160" s="24">
        <v>0</v>
      </c>
      <c r="AA160" s="24">
        <v>2.1260231733322144E-5</v>
      </c>
      <c r="AB160" s="24">
        <v>-2.1260231733322144E-5</v>
      </c>
      <c r="AC160" s="24">
        <v>0</v>
      </c>
      <c r="AD160" s="24">
        <v>0</v>
      </c>
      <c r="AE160" s="24">
        <v>-2.1260231733322144E-5</v>
      </c>
      <c r="AF160" s="24">
        <v>0</v>
      </c>
      <c r="AG160" s="24">
        <v>3.0013325158506632E-11</v>
      </c>
      <c r="AH160" s="24">
        <v>-3.0013325158506632E-11</v>
      </c>
      <c r="AI160" s="24">
        <v>0</v>
      </c>
      <c r="AJ160" s="24">
        <v>0</v>
      </c>
      <c r="AK160" s="24">
        <v>0</v>
      </c>
      <c r="AL160" s="24">
        <v>0</v>
      </c>
      <c r="AM160" s="24">
        <v>0</v>
      </c>
      <c r="AN160" s="24">
        <v>0</v>
      </c>
      <c r="AO160" s="24">
        <v>0</v>
      </c>
      <c r="AP160" s="24">
        <v>0</v>
      </c>
      <c r="AQ160" s="24">
        <v>2.1260231733322144E-5</v>
      </c>
      <c r="AR160" s="24">
        <v>-2.1260231733322144E-5</v>
      </c>
      <c r="AS160" s="24">
        <v>0</v>
      </c>
      <c r="AT160" s="24">
        <v>0</v>
      </c>
      <c r="AU160" s="24">
        <v>-2.1260231733322144E-5</v>
      </c>
      <c r="AV160" s="24">
        <v>0</v>
      </c>
      <c r="AW160" s="24">
        <v>0</v>
      </c>
      <c r="AX160" s="24">
        <v>0</v>
      </c>
      <c r="AY160" s="24">
        <v>0</v>
      </c>
      <c r="AZ160" s="24">
        <v>0</v>
      </c>
      <c r="BA160" s="24">
        <v>0</v>
      </c>
      <c r="BB160" s="24">
        <v>-3.0013325158506632E-11</v>
      </c>
      <c r="BC160" s="24">
        <v>0</v>
      </c>
      <c r="BD160" s="24">
        <v>-3.0013325158506632E-11</v>
      </c>
      <c r="BE160" s="24">
        <v>0</v>
      </c>
      <c r="BF160" s="24">
        <v>0</v>
      </c>
      <c r="BG160" s="24">
        <v>0</v>
      </c>
      <c r="BH160" s="24">
        <v>0</v>
      </c>
      <c r="BI160" s="24">
        <v>0</v>
      </c>
      <c r="BJ160" s="24">
        <v>0</v>
      </c>
      <c r="BK160" s="24">
        <v>0</v>
      </c>
      <c r="BL160" s="24">
        <v>0</v>
      </c>
    </row>
    <row r="161" spans="1:64" x14ac:dyDescent="0.25">
      <c r="A161" t="s">
        <v>5120</v>
      </c>
      <c r="B161">
        <v>160</v>
      </c>
      <c r="C161">
        <v>2</v>
      </c>
      <c r="D161">
        <v>14</v>
      </c>
      <c r="E161" s="24">
        <v>0</v>
      </c>
      <c r="F161" s="24">
        <v>0</v>
      </c>
      <c r="G161" s="24">
        <v>0</v>
      </c>
      <c r="H161" s="24">
        <v>0</v>
      </c>
      <c r="I161" s="24">
        <v>0</v>
      </c>
      <c r="J161" s="24">
        <v>0</v>
      </c>
      <c r="K161" s="24">
        <v>3.5401433706283569E-5</v>
      </c>
      <c r="L161" s="24">
        <v>-3.5401433706283569E-5</v>
      </c>
      <c r="M161" s="24">
        <v>0</v>
      </c>
      <c r="N161" s="24">
        <v>0</v>
      </c>
      <c r="O161" s="24">
        <v>-3.5401433706283569E-5</v>
      </c>
      <c r="P161" s="24">
        <v>0</v>
      </c>
      <c r="Q161" s="24">
        <v>2.5465851649641991E-11</v>
      </c>
      <c r="R161" s="24">
        <v>-2.5465851649641991E-11</v>
      </c>
      <c r="S161" s="24">
        <v>0</v>
      </c>
      <c r="T161" s="24">
        <v>0</v>
      </c>
      <c r="U161" s="24">
        <v>0</v>
      </c>
      <c r="V161" s="24">
        <v>0</v>
      </c>
      <c r="W161" s="24">
        <v>0</v>
      </c>
      <c r="X161" s="24">
        <v>0</v>
      </c>
      <c r="Y161" s="24">
        <v>0</v>
      </c>
      <c r="Z161" s="24">
        <v>0</v>
      </c>
      <c r="AA161" s="24">
        <v>1.7700716853141785E-5</v>
      </c>
      <c r="AB161" s="24">
        <v>-1.7700716853141785E-5</v>
      </c>
      <c r="AC161" s="24">
        <v>0</v>
      </c>
      <c r="AD161" s="24">
        <v>0</v>
      </c>
      <c r="AE161" s="24">
        <v>-1.7700716853141785E-5</v>
      </c>
      <c r="AF161" s="24">
        <v>0</v>
      </c>
      <c r="AG161" s="24">
        <v>2.5465851649641991E-11</v>
      </c>
      <c r="AH161" s="24">
        <v>-2.5465851649641991E-11</v>
      </c>
      <c r="AI161" s="24">
        <v>0</v>
      </c>
      <c r="AJ161" s="24">
        <v>0</v>
      </c>
      <c r="AK161" s="24">
        <v>0</v>
      </c>
      <c r="AL161" s="24">
        <v>0</v>
      </c>
      <c r="AM161" s="24">
        <v>0</v>
      </c>
      <c r="AN161" s="24">
        <v>0</v>
      </c>
      <c r="AO161" s="24">
        <v>0</v>
      </c>
      <c r="AP161" s="24">
        <v>0</v>
      </c>
      <c r="AQ161" s="24">
        <v>1.7700716853141785E-5</v>
      </c>
      <c r="AR161" s="24">
        <v>-1.7700716853141785E-5</v>
      </c>
      <c r="AS161" s="24">
        <v>0</v>
      </c>
      <c r="AT161" s="24">
        <v>0</v>
      </c>
      <c r="AU161" s="24">
        <v>-1.7700716853141785E-5</v>
      </c>
      <c r="AV161" s="24">
        <v>0</v>
      </c>
      <c r="AW161" s="24">
        <v>0</v>
      </c>
      <c r="AX161" s="24">
        <v>0</v>
      </c>
      <c r="AY161" s="24">
        <v>0</v>
      </c>
      <c r="AZ161" s="24">
        <v>0</v>
      </c>
      <c r="BA161" s="24">
        <v>0</v>
      </c>
      <c r="BB161" s="24">
        <v>-2.5465851649641991E-11</v>
      </c>
      <c r="BC161" s="24">
        <v>0</v>
      </c>
      <c r="BD161" s="24">
        <v>-2.5465851649641991E-11</v>
      </c>
      <c r="BE161" s="24">
        <v>0</v>
      </c>
      <c r="BF161" s="24">
        <v>0</v>
      </c>
      <c r="BG161" s="24">
        <v>0</v>
      </c>
      <c r="BH161" s="24">
        <v>0</v>
      </c>
      <c r="BI161" s="24">
        <v>0</v>
      </c>
      <c r="BJ161" s="24">
        <v>0</v>
      </c>
      <c r="BK161" s="24">
        <v>0</v>
      </c>
      <c r="BL161" s="24">
        <v>0</v>
      </c>
    </row>
    <row r="162" spans="1:64" x14ac:dyDescent="0.25">
      <c r="A162" t="s">
        <v>5120</v>
      </c>
      <c r="B162">
        <v>161</v>
      </c>
      <c r="C162">
        <v>2</v>
      </c>
      <c r="D162">
        <v>14</v>
      </c>
      <c r="E162" s="24">
        <v>0</v>
      </c>
      <c r="F162" s="24">
        <v>0</v>
      </c>
      <c r="G162" s="24">
        <v>0</v>
      </c>
      <c r="H162" s="24">
        <v>0</v>
      </c>
      <c r="I162" s="24">
        <v>0</v>
      </c>
      <c r="J162" s="24">
        <v>0</v>
      </c>
      <c r="K162" s="24">
        <v>2.9487535357475281E-5</v>
      </c>
      <c r="L162" s="24">
        <v>-2.9487535357475281E-5</v>
      </c>
      <c r="M162" s="24">
        <v>0</v>
      </c>
      <c r="N162" s="24">
        <v>0</v>
      </c>
      <c r="O162" s="24">
        <v>-2.9487535357475281E-5</v>
      </c>
      <c r="P162" s="24">
        <v>0</v>
      </c>
      <c r="Q162" s="24">
        <v>1.9099388737231493E-11</v>
      </c>
      <c r="R162" s="24">
        <v>-1.9099388737231493E-11</v>
      </c>
      <c r="S162" s="24">
        <v>0</v>
      </c>
      <c r="T162" s="24">
        <v>0</v>
      </c>
      <c r="U162" s="24">
        <v>0</v>
      </c>
      <c r="V162" s="24">
        <v>0</v>
      </c>
      <c r="W162" s="24">
        <v>0</v>
      </c>
      <c r="X162" s="24">
        <v>0</v>
      </c>
      <c r="Y162" s="24">
        <v>0</v>
      </c>
      <c r="Z162" s="24">
        <v>0</v>
      </c>
      <c r="AA162" s="24">
        <v>1.474376767873764E-5</v>
      </c>
      <c r="AB162" s="24">
        <v>-1.474376767873764E-5</v>
      </c>
      <c r="AC162" s="24">
        <v>0</v>
      </c>
      <c r="AD162" s="24">
        <v>0</v>
      </c>
      <c r="AE162" s="24">
        <v>-1.474376767873764E-5</v>
      </c>
      <c r="AF162" s="24">
        <v>0</v>
      </c>
      <c r="AG162" s="24">
        <v>1.9099388737231493E-11</v>
      </c>
      <c r="AH162" s="24">
        <v>-1.9099388737231493E-11</v>
      </c>
      <c r="AI162" s="24">
        <v>0</v>
      </c>
      <c r="AJ162" s="24">
        <v>0</v>
      </c>
      <c r="AK162" s="24">
        <v>0</v>
      </c>
      <c r="AL162" s="24">
        <v>0</v>
      </c>
      <c r="AM162" s="24">
        <v>0</v>
      </c>
      <c r="AN162" s="24">
        <v>0</v>
      </c>
      <c r="AO162" s="24">
        <v>0</v>
      </c>
      <c r="AP162" s="24">
        <v>0</v>
      </c>
      <c r="AQ162" s="24">
        <v>1.474376767873764E-5</v>
      </c>
      <c r="AR162" s="24">
        <v>-1.474376767873764E-5</v>
      </c>
      <c r="AS162" s="24">
        <v>0</v>
      </c>
      <c r="AT162" s="24">
        <v>0</v>
      </c>
      <c r="AU162" s="24">
        <v>-1.474376767873764E-5</v>
      </c>
      <c r="AV162" s="24">
        <v>0</v>
      </c>
      <c r="AW162" s="24">
        <v>0</v>
      </c>
      <c r="AX162" s="24">
        <v>0</v>
      </c>
      <c r="AY162" s="24">
        <v>0</v>
      </c>
      <c r="AZ162" s="24">
        <v>0</v>
      </c>
      <c r="BA162" s="24">
        <v>0</v>
      </c>
      <c r="BB162" s="24">
        <v>-1.9099388737231493E-11</v>
      </c>
      <c r="BC162" s="24">
        <v>0</v>
      </c>
      <c r="BD162" s="24">
        <v>-1.9099388737231493E-11</v>
      </c>
      <c r="BE162" s="24">
        <v>0</v>
      </c>
      <c r="BF162" s="24">
        <v>0</v>
      </c>
      <c r="BG162" s="24">
        <v>0</v>
      </c>
      <c r="BH162" s="24">
        <v>0</v>
      </c>
      <c r="BI162" s="24">
        <v>0</v>
      </c>
      <c r="BJ162" s="24">
        <v>0</v>
      </c>
      <c r="BK162" s="24">
        <v>0</v>
      </c>
      <c r="BL162" s="24">
        <v>0</v>
      </c>
    </row>
    <row r="163" spans="1:64" x14ac:dyDescent="0.25">
      <c r="A163" t="s">
        <v>5120</v>
      </c>
      <c r="B163">
        <v>162</v>
      </c>
      <c r="C163">
        <v>2</v>
      </c>
      <c r="D163">
        <v>14</v>
      </c>
      <c r="E163" s="24">
        <v>0</v>
      </c>
      <c r="F163" s="24">
        <v>0</v>
      </c>
      <c r="G163" s="24">
        <v>0</v>
      </c>
      <c r="H163" s="24">
        <v>0</v>
      </c>
      <c r="I163" s="24">
        <v>0</v>
      </c>
      <c r="J163" s="24">
        <v>0</v>
      </c>
      <c r="K163" s="24">
        <v>2.4573877453804016E-5</v>
      </c>
      <c r="L163" s="24">
        <v>-2.4573877453804016E-5</v>
      </c>
      <c r="M163" s="24">
        <v>0</v>
      </c>
      <c r="N163" s="24">
        <v>0</v>
      </c>
      <c r="O163" s="24">
        <v>-2.4573877453804016E-5</v>
      </c>
      <c r="P163" s="24">
        <v>0</v>
      </c>
      <c r="Q163" s="24">
        <v>1.546140993013978E-11</v>
      </c>
      <c r="R163" s="24">
        <v>-1.546140993013978E-11</v>
      </c>
      <c r="S163" s="24">
        <v>0</v>
      </c>
      <c r="T163" s="24">
        <v>0</v>
      </c>
      <c r="U163" s="24">
        <v>0</v>
      </c>
      <c r="V163" s="24">
        <v>0</v>
      </c>
      <c r="W163" s="24">
        <v>0</v>
      </c>
      <c r="X163" s="24">
        <v>0</v>
      </c>
      <c r="Y163" s="24">
        <v>0</v>
      </c>
      <c r="Z163" s="24">
        <v>0</v>
      </c>
      <c r="AA163" s="24">
        <v>1.2286938726902008E-5</v>
      </c>
      <c r="AB163" s="24">
        <v>-1.2286938726902008E-5</v>
      </c>
      <c r="AC163" s="24">
        <v>0</v>
      </c>
      <c r="AD163" s="24">
        <v>0</v>
      </c>
      <c r="AE163" s="24">
        <v>-1.2286938726902008E-5</v>
      </c>
      <c r="AF163" s="24">
        <v>0</v>
      </c>
      <c r="AG163" s="24">
        <v>1.546140993013978E-11</v>
      </c>
      <c r="AH163" s="24">
        <v>-1.546140993013978E-11</v>
      </c>
      <c r="AI163" s="24">
        <v>0</v>
      </c>
      <c r="AJ163" s="24">
        <v>0</v>
      </c>
      <c r="AK163" s="24">
        <v>0</v>
      </c>
      <c r="AL163" s="24">
        <v>0</v>
      </c>
      <c r="AM163" s="24">
        <v>0</v>
      </c>
      <c r="AN163" s="24">
        <v>0</v>
      </c>
      <c r="AO163" s="24">
        <v>0</v>
      </c>
      <c r="AP163" s="24">
        <v>0</v>
      </c>
      <c r="AQ163" s="24">
        <v>1.2286938726902008E-5</v>
      </c>
      <c r="AR163" s="24">
        <v>-1.2286938726902008E-5</v>
      </c>
      <c r="AS163" s="24">
        <v>0</v>
      </c>
      <c r="AT163" s="24">
        <v>0</v>
      </c>
      <c r="AU163" s="24">
        <v>-1.2286938726902008E-5</v>
      </c>
      <c r="AV163" s="24">
        <v>0</v>
      </c>
      <c r="AW163" s="24">
        <v>0</v>
      </c>
      <c r="AX163" s="24">
        <v>0</v>
      </c>
      <c r="AY163" s="24">
        <v>0</v>
      </c>
      <c r="AZ163" s="24">
        <v>0</v>
      </c>
      <c r="BA163" s="24">
        <v>0</v>
      </c>
      <c r="BB163" s="24">
        <v>-1.546140993013978E-11</v>
      </c>
      <c r="BC163" s="24">
        <v>0</v>
      </c>
      <c r="BD163" s="24">
        <v>-1.546140993013978E-11</v>
      </c>
      <c r="BE163" s="24">
        <v>0</v>
      </c>
      <c r="BF163" s="24">
        <v>0</v>
      </c>
      <c r="BG163" s="24">
        <v>0</v>
      </c>
      <c r="BH163" s="24">
        <v>0</v>
      </c>
      <c r="BI163" s="24">
        <v>0</v>
      </c>
      <c r="BJ163" s="24">
        <v>0</v>
      </c>
      <c r="BK163" s="24">
        <v>0</v>
      </c>
      <c r="BL163" s="24">
        <v>0</v>
      </c>
    </row>
    <row r="164" spans="1:64" x14ac:dyDescent="0.25">
      <c r="A164" t="s">
        <v>5120</v>
      </c>
      <c r="B164">
        <v>163</v>
      </c>
      <c r="C164">
        <v>3</v>
      </c>
      <c r="D164">
        <v>14</v>
      </c>
      <c r="E164" s="24">
        <v>0</v>
      </c>
      <c r="F164" s="24">
        <v>0</v>
      </c>
      <c r="G164" s="24">
        <v>0</v>
      </c>
      <c r="H164" s="24">
        <v>0</v>
      </c>
      <c r="I164" s="24">
        <v>0</v>
      </c>
      <c r="J164" s="24">
        <v>0</v>
      </c>
      <c r="K164" s="24">
        <v>2.0476058125495911E-5</v>
      </c>
      <c r="L164" s="24">
        <v>-2.0476058125495911E-5</v>
      </c>
      <c r="M164" s="24">
        <v>0</v>
      </c>
      <c r="N164" s="24">
        <v>0</v>
      </c>
      <c r="O164" s="24">
        <v>-2.0476058125495911E-5</v>
      </c>
      <c r="P164" s="24">
        <v>0</v>
      </c>
      <c r="Q164" s="24">
        <v>1.0004441719502211E-11</v>
      </c>
      <c r="R164" s="24">
        <v>-1.0004441719502211E-11</v>
      </c>
      <c r="S164" s="24">
        <v>0</v>
      </c>
      <c r="T164" s="24">
        <v>0</v>
      </c>
      <c r="U164" s="24">
        <v>0</v>
      </c>
      <c r="V164" s="24">
        <v>0</v>
      </c>
      <c r="W164" s="24">
        <v>0</v>
      </c>
      <c r="X164" s="24">
        <v>0</v>
      </c>
      <c r="Y164" s="24">
        <v>0</v>
      </c>
      <c r="Z164" s="24">
        <v>0</v>
      </c>
      <c r="AA164" s="24">
        <v>1.0238029062747955E-5</v>
      </c>
      <c r="AB164" s="24">
        <v>-1.0238029062747955E-5</v>
      </c>
      <c r="AC164" s="24">
        <v>0</v>
      </c>
      <c r="AD164" s="24">
        <v>0</v>
      </c>
      <c r="AE164" s="24">
        <v>-1.0238029062747955E-5</v>
      </c>
      <c r="AF164" s="24">
        <v>0</v>
      </c>
      <c r="AG164" s="24">
        <v>1.0004441719502211E-11</v>
      </c>
      <c r="AH164" s="24">
        <v>-1.0004441719502211E-11</v>
      </c>
      <c r="AI164" s="24">
        <v>0</v>
      </c>
      <c r="AJ164" s="24">
        <v>0</v>
      </c>
      <c r="AK164" s="24">
        <v>0</v>
      </c>
      <c r="AL164" s="24">
        <v>0</v>
      </c>
      <c r="AM164" s="24">
        <v>0</v>
      </c>
      <c r="AN164" s="24">
        <v>0</v>
      </c>
      <c r="AO164" s="24">
        <v>0</v>
      </c>
      <c r="AP164" s="24">
        <v>0</v>
      </c>
      <c r="AQ164" s="24">
        <v>1.0238029062747955E-5</v>
      </c>
      <c r="AR164" s="24">
        <v>-1.0238029062747955E-5</v>
      </c>
      <c r="AS164" s="24">
        <v>0</v>
      </c>
      <c r="AT164" s="24">
        <v>0</v>
      </c>
      <c r="AU164" s="24">
        <v>-1.0238029062747955E-5</v>
      </c>
      <c r="AV164" s="24">
        <v>0</v>
      </c>
      <c r="AW164" s="24">
        <v>0</v>
      </c>
      <c r="AX164" s="24">
        <v>0</v>
      </c>
      <c r="AY164" s="24">
        <v>0</v>
      </c>
      <c r="AZ164" s="24">
        <v>0</v>
      </c>
      <c r="BA164" s="24">
        <v>0</v>
      </c>
      <c r="BB164" s="24">
        <v>-1.0004441719502211E-11</v>
      </c>
      <c r="BC164" s="24">
        <v>0</v>
      </c>
      <c r="BD164" s="24">
        <v>-1.0004441719502211E-11</v>
      </c>
      <c r="BE164" s="24">
        <v>0</v>
      </c>
      <c r="BF164" s="24">
        <v>0</v>
      </c>
      <c r="BG164" s="24">
        <v>0</v>
      </c>
      <c r="BH164" s="24">
        <v>0</v>
      </c>
      <c r="BI164" s="24">
        <v>0</v>
      </c>
      <c r="BJ164" s="24">
        <v>0</v>
      </c>
      <c r="BK164" s="24">
        <v>0</v>
      </c>
      <c r="BL164" s="24">
        <v>0</v>
      </c>
    </row>
    <row r="165" spans="1:64" x14ac:dyDescent="0.25">
      <c r="A165" t="s">
        <v>5120</v>
      </c>
      <c r="B165">
        <v>164</v>
      </c>
      <c r="C165">
        <v>3</v>
      </c>
      <c r="D165">
        <v>14</v>
      </c>
      <c r="E165" s="24">
        <v>0</v>
      </c>
      <c r="F165" s="24">
        <v>0</v>
      </c>
      <c r="G165" s="24">
        <v>0</v>
      </c>
      <c r="H165" s="24">
        <v>0</v>
      </c>
      <c r="I165" s="24">
        <v>0</v>
      </c>
      <c r="J165" s="24">
        <v>0</v>
      </c>
      <c r="K165" s="24">
        <v>1.7074868083000183E-5</v>
      </c>
      <c r="L165" s="24">
        <v>-1.7074868083000183E-5</v>
      </c>
      <c r="M165" s="24">
        <v>0</v>
      </c>
      <c r="N165" s="24">
        <v>0</v>
      </c>
      <c r="O165" s="24">
        <v>-1.7074868083000183E-5</v>
      </c>
      <c r="P165" s="24">
        <v>0</v>
      </c>
      <c r="Q165" s="24">
        <v>1.1823431123048067E-11</v>
      </c>
      <c r="R165" s="24">
        <v>-1.1823431123048067E-11</v>
      </c>
      <c r="S165" s="24">
        <v>0</v>
      </c>
      <c r="T165" s="24">
        <v>0</v>
      </c>
      <c r="U165" s="24">
        <v>0</v>
      </c>
      <c r="V165" s="24">
        <v>0</v>
      </c>
      <c r="W165" s="24">
        <v>0</v>
      </c>
      <c r="X165" s="24">
        <v>0</v>
      </c>
      <c r="Y165" s="24">
        <v>0</v>
      </c>
      <c r="Z165" s="24">
        <v>0</v>
      </c>
      <c r="AA165" s="24">
        <v>8.5374340415000916E-6</v>
      </c>
      <c r="AB165" s="24">
        <v>-8.5374340415000916E-6</v>
      </c>
      <c r="AC165" s="24">
        <v>0</v>
      </c>
      <c r="AD165" s="24">
        <v>0</v>
      </c>
      <c r="AE165" s="24">
        <v>-8.5374340415000916E-6</v>
      </c>
      <c r="AF165" s="24">
        <v>0</v>
      </c>
      <c r="AG165" s="24">
        <v>1.1823431123048067E-11</v>
      </c>
      <c r="AH165" s="24">
        <v>-1.1823431123048067E-11</v>
      </c>
      <c r="AI165" s="24">
        <v>0</v>
      </c>
      <c r="AJ165" s="24">
        <v>0</v>
      </c>
      <c r="AK165" s="24">
        <v>0</v>
      </c>
      <c r="AL165" s="24">
        <v>0</v>
      </c>
      <c r="AM165" s="24">
        <v>0</v>
      </c>
      <c r="AN165" s="24">
        <v>0</v>
      </c>
      <c r="AO165" s="24">
        <v>0</v>
      </c>
      <c r="AP165" s="24">
        <v>0</v>
      </c>
      <c r="AQ165" s="24">
        <v>8.5374340415000916E-6</v>
      </c>
      <c r="AR165" s="24">
        <v>-8.5374340415000916E-6</v>
      </c>
      <c r="AS165" s="24">
        <v>0</v>
      </c>
      <c r="AT165" s="24">
        <v>0</v>
      </c>
      <c r="AU165" s="24">
        <v>-8.5374340415000916E-6</v>
      </c>
      <c r="AV165" s="24">
        <v>0</v>
      </c>
      <c r="AW165" s="24">
        <v>0</v>
      </c>
      <c r="AX165" s="24">
        <v>0</v>
      </c>
      <c r="AY165" s="24">
        <v>0</v>
      </c>
      <c r="AZ165" s="24">
        <v>0</v>
      </c>
      <c r="BA165" s="24">
        <v>0</v>
      </c>
      <c r="BB165" s="24">
        <v>-1.1823431123048067E-11</v>
      </c>
      <c r="BC165" s="24">
        <v>0</v>
      </c>
      <c r="BD165" s="24">
        <v>-1.1823431123048067E-11</v>
      </c>
      <c r="BE165" s="24">
        <v>0</v>
      </c>
      <c r="BF165" s="24">
        <v>0</v>
      </c>
      <c r="BG165" s="24">
        <v>0</v>
      </c>
      <c r="BH165" s="24">
        <v>0</v>
      </c>
      <c r="BI165" s="24">
        <v>0</v>
      </c>
      <c r="BJ165" s="24">
        <v>0</v>
      </c>
      <c r="BK165" s="24">
        <v>0</v>
      </c>
      <c r="BL165" s="24">
        <v>0</v>
      </c>
    </row>
    <row r="166" spans="1:64" x14ac:dyDescent="0.25">
      <c r="A166" t="s">
        <v>5120</v>
      </c>
      <c r="B166">
        <v>165</v>
      </c>
      <c r="C166">
        <v>3</v>
      </c>
      <c r="D166">
        <v>14</v>
      </c>
      <c r="E166" s="24">
        <v>0</v>
      </c>
      <c r="F166" s="24">
        <v>0</v>
      </c>
      <c r="G166" s="24">
        <v>0</v>
      </c>
      <c r="H166" s="24">
        <v>0</v>
      </c>
      <c r="I166" s="24">
        <v>0</v>
      </c>
      <c r="J166" s="24">
        <v>0</v>
      </c>
      <c r="K166" s="24">
        <v>1.4236196875572205E-5</v>
      </c>
      <c r="L166" s="24">
        <v>-1.4236196875572205E-5</v>
      </c>
      <c r="M166" s="24">
        <v>0</v>
      </c>
      <c r="N166" s="24">
        <v>0</v>
      </c>
      <c r="O166" s="24">
        <v>-1.4236196875572205E-5</v>
      </c>
      <c r="P166" s="24">
        <v>0</v>
      </c>
      <c r="Q166" s="24">
        <v>5.4569682106375694E-12</v>
      </c>
      <c r="R166" s="24">
        <v>-5.4569682106375694E-12</v>
      </c>
      <c r="S166" s="24">
        <v>0</v>
      </c>
      <c r="T166" s="24">
        <v>0</v>
      </c>
      <c r="U166" s="24">
        <v>0</v>
      </c>
      <c r="V166" s="24">
        <v>0</v>
      </c>
      <c r="W166" s="24">
        <v>0</v>
      </c>
      <c r="X166" s="24">
        <v>0</v>
      </c>
      <c r="Y166" s="24">
        <v>0</v>
      </c>
      <c r="Z166" s="24">
        <v>0</v>
      </c>
      <c r="AA166" s="24">
        <v>7.1180984377861023E-6</v>
      </c>
      <c r="AB166" s="24">
        <v>-7.1180984377861023E-6</v>
      </c>
      <c r="AC166" s="24">
        <v>0</v>
      </c>
      <c r="AD166" s="24">
        <v>0</v>
      </c>
      <c r="AE166" s="24">
        <v>-7.1180984377861023E-6</v>
      </c>
      <c r="AF166" s="24">
        <v>0</v>
      </c>
      <c r="AG166" s="24">
        <v>5.4569682106375694E-12</v>
      </c>
      <c r="AH166" s="24">
        <v>-5.4569682106375694E-12</v>
      </c>
      <c r="AI166" s="24">
        <v>0</v>
      </c>
      <c r="AJ166" s="24">
        <v>0</v>
      </c>
      <c r="AK166" s="24">
        <v>0</v>
      </c>
      <c r="AL166" s="24">
        <v>0</v>
      </c>
      <c r="AM166" s="24">
        <v>0</v>
      </c>
      <c r="AN166" s="24">
        <v>0</v>
      </c>
      <c r="AO166" s="24">
        <v>0</v>
      </c>
      <c r="AP166" s="24">
        <v>0</v>
      </c>
      <c r="AQ166" s="24">
        <v>7.1180984377861023E-6</v>
      </c>
      <c r="AR166" s="24">
        <v>-7.1180984377861023E-6</v>
      </c>
      <c r="AS166" s="24">
        <v>0</v>
      </c>
      <c r="AT166" s="24">
        <v>0</v>
      </c>
      <c r="AU166" s="24">
        <v>-7.1180984377861023E-6</v>
      </c>
      <c r="AV166" s="24">
        <v>0</v>
      </c>
      <c r="AW166" s="24">
        <v>0</v>
      </c>
      <c r="AX166" s="24">
        <v>0</v>
      </c>
      <c r="AY166" s="24">
        <v>0</v>
      </c>
      <c r="AZ166" s="24">
        <v>0</v>
      </c>
      <c r="BA166" s="24">
        <v>0</v>
      </c>
      <c r="BB166" s="24">
        <v>-5.4569682106375694E-12</v>
      </c>
      <c r="BC166" s="24">
        <v>0</v>
      </c>
      <c r="BD166" s="24">
        <v>-5.4569682106375694E-12</v>
      </c>
      <c r="BE166" s="24">
        <v>0</v>
      </c>
      <c r="BF166" s="24">
        <v>0</v>
      </c>
      <c r="BG166" s="24">
        <v>0</v>
      </c>
      <c r="BH166" s="24">
        <v>0</v>
      </c>
      <c r="BI166" s="24">
        <v>0</v>
      </c>
      <c r="BJ166" s="24">
        <v>0</v>
      </c>
      <c r="BK166" s="24">
        <v>0</v>
      </c>
      <c r="BL166" s="24">
        <v>0</v>
      </c>
    </row>
    <row r="167" spans="1:64" x14ac:dyDescent="0.25">
      <c r="A167" t="s">
        <v>5120</v>
      </c>
      <c r="B167">
        <v>166</v>
      </c>
      <c r="C167">
        <v>4</v>
      </c>
      <c r="D167">
        <v>14</v>
      </c>
      <c r="E167" s="24">
        <v>0</v>
      </c>
      <c r="F167" s="24">
        <v>0</v>
      </c>
      <c r="G167" s="24">
        <v>0</v>
      </c>
      <c r="H167" s="24">
        <v>0</v>
      </c>
      <c r="I167" s="24">
        <v>0</v>
      </c>
      <c r="J167" s="24">
        <v>0</v>
      </c>
      <c r="K167" s="24">
        <v>1.1883676052093506E-5</v>
      </c>
      <c r="L167" s="24">
        <v>-1.1883676052093506E-5</v>
      </c>
      <c r="M167" s="24">
        <v>0</v>
      </c>
      <c r="N167" s="24">
        <v>0</v>
      </c>
      <c r="O167" s="24">
        <v>-1.1883676052093506E-5</v>
      </c>
      <c r="P167" s="24">
        <v>0</v>
      </c>
      <c r="Q167" s="24">
        <v>8.1854523159563541E-12</v>
      </c>
      <c r="R167" s="24">
        <v>-8.1854523159563541E-12</v>
      </c>
      <c r="S167" s="24">
        <v>0</v>
      </c>
      <c r="T167" s="24">
        <v>0</v>
      </c>
      <c r="U167" s="24">
        <v>0</v>
      </c>
      <c r="V167" s="24">
        <v>0</v>
      </c>
      <c r="W167" s="24">
        <v>0</v>
      </c>
      <c r="X167" s="24">
        <v>0</v>
      </c>
      <c r="Y167" s="24">
        <v>0</v>
      </c>
      <c r="Z167" s="24">
        <v>0</v>
      </c>
      <c r="AA167" s="24">
        <v>5.9418380260467529E-6</v>
      </c>
      <c r="AB167" s="24">
        <v>-5.9418380260467529E-6</v>
      </c>
      <c r="AC167" s="24">
        <v>0</v>
      </c>
      <c r="AD167" s="24">
        <v>0</v>
      </c>
      <c r="AE167" s="24">
        <v>-5.9418380260467529E-6</v>
      </c>
      <c r="AF167" s="24">
        <v>0</v>
      </c>
      <c r="AG167" s="24">
        <v>8.1854523159563541E-12</v>
      </c>
      <c r="AH167" s="24">
        <v>-8.1854523159563541E-12</v>
      </c>
      <c r="AI167" s="24">
        <v>0</v>
      </c>
      <c r="AJ167" s="24">
        <v>0</v>
      </c>
      <c r="AK167" s="24">
        <v>0</v>
      </c>
      <c r="AL167" s="24">
        <v>0</v>
      </c>
      <c r="AM167" s="24">
        <v>0</v>
      </c>
      <c r="AN167" s="24">
        <v>0</v>
      </c>
      <c r="AO167" s="24">
        <v>0</v>
      </c>
      <c r="AP167" s="24">
        <v>0</v>
      </c>
      <c r="AQ167" s="24">
        <v>5.9418380260467529E-6</v>
      </c>
      <c r="AR167" s="24">
        <v>-5.9418380260467529E-6</v>
      </c>
      <c r="AS167" s="24">
        <v>0</v>
      </c>
      <c r="AT167" s="24">
        <v>0</v>
      </c>
      <c r="AU167" s="24">
        <v>-5.9418380260467529E-6</v>
      </c>
      <c r="AV167" s="24">
        <v>0</v>
      </c>
      <c r="AW167" s="24">
        <v>0</v>
      </c>
      <c r="AX167" s="24">
        <v>0</v>
      </c>
      <c r="AY167" s="24">
        <v>0</v>
      </c>
      <c r="AZ167" s="24">
        <v>0</v>
      </c>
      <c r="BA167" s="24">
        <v>0</v>
      </c>
      <c r="BB167" s="24">
        <v>-8.1854523159563541E-12</v>
      </c>
      <c r="BC167" s="24">
        <v>0</v>
      </c>
      <c r="BD167" s="24">
        <v>-8.1854523159563541E-12</v>
      </c>
      <c r="BE167" s="24">
        <v>0</v>
      </c>
      <c r="BF167" s="24">
        <v>0</v>
      </c>
      <c r="BG167" s="24">
        <v>0</v>
      </c>
      <c r="BH167" s="24">
        <v>0</v>
      </c>
      <c r="BI167" s="24">
        <v>0</v>
      </c>
      <c r="BJ167" s="24">
        <v>0</v>
      </c>
      <c r="BK167" s="24">
        <v>0</v>
      </c>
      <c r="BL167" s="24">
        <v>0</v>
      </c>
    </row>
    <row r="168" spans="1:64" x14ac:dyDescent="0.25">
      <c r="A168" t="s">
        <v>5120</v>
      </c>
      <c r="B168">
        <v>167</v>
      </c>
      <c r="C168">
        <v>4</v>
      </c>
      <c r="D168">
        <v>14</v>
      </c>
      <c r="E168" s="24">
        <v>0</v>
      </c>
      <c r="F168" s="24">
        <v>0</v>
      </c>
      <c r="G168" s="24">
        <v>0</v>
      </c>
      <c r="H168" s="24">
        <v>0</v>
      </c>
      <c r="I168" s="24">
        <v>0</v>
      </c>
      <c r="J168" s="24">
        <v>0</v>
      </c>
      <c r="K168" s="24">
        <v>9.9185854196548462E-6</v>
      </c>
      <c r="L168" s="24">
        <v>-9.9185854196548462E-6</v>
      </c>
      <c r="M168" s="24">
        <v>0</v>
      </c>
      <c r="N168" s="24">
        <v>0</v>
      </c>
      <c r="O168" s="24">
        <v>-9.9185854196548462E-6</v>
      </c>
      <c r="P168" s="24">
        <v>0</v>
      </c>
      <c r="Q168" s="24">
        <v>4.5474735088646412E-12</v>
      </c>
      <c r="R168" s="24">
        <v>-4.5474735088646412E-12</v>
      </c>
      <c r="S168" s="24">
        <v>0</v>
      </c>
      <c r="T168" s="24">
        <v>0</v>
      </c>
      <c r="U168" s="24">
        <v>0</v>
      </c>
      <c r="V168" s="24">
        <v>0</v>
      </c>
      <c r="W168" s="24">
        <v>0</v>
      </c>
      <c r="X168" s="24">
        <v>0</v>
      </c>
      <c r="Y168" s="24">
        <v>0</v>
      </c>
      <c r="Z168" s="24">
        <v>0</v>
      </c>
      <c r="AA168" s="24">
        <v>4.9592927098274231E-6</v>
      </c>
      <c r="AB168" s="24">
        <v>-4.9592927098274231E-6</v>
      </c>
      <c r="AC168" s="24">
        <v>0</v>
      </c>
      <c r="AD168" s="24">
        <v>0</v>
      </c>
      <c r="AE168" s="24">
        <v>-4.9592927098274231E-6</v>
      </c>
      <c r="AF168" s="24">
        <v>0</v>
      </c>
      <c r="AG168" s="24">
        <v>4.5474735088646412E-12</v>
      </c>
      <c r="AH168" s="24">
        <v>-4.5474735088646412E-12</v>
      </c>
      <c r="AI168" s="24">
        <v>0</v>
      </c>
      <c r="AJ168" s="24">
        <v>0</v>
      </c>
      <c r="AK168" s="24">
        <v>0</v>
      </c>
      <c r="AL168" s="24">
        <v>0</v>
      </c>
      <c r="AM168" s="24">
        <v>0</v>
      </c>
      <c r="AN168" s="24">
        <v>0</v>
      </c>
      <c r="AO168" s="24">
        <v>0</v>
      </c>
      <c r="AP168" s="24">
        <v>0</v>
      </c>
      <c r="AQ168" s="24">
        <v>4.9592927098274231E-6</v>
      </c>
      <c r="AR168" s="24">
        <v>-4.9592927098274231E-6</v>
      </c>
      <c r="AS168" s="24">
        <v>0</v>
      </c>
      <c r="AT168" s="24">
        <v>0</v>
      </c>
      <c r="AU168" s="24">
        <v>-4.9592927098274231E-6</v>
      </c>
      <c r="AV168" s="24">
        <v>0</v>
      </c>
      <c r="AW168" s="24">
        <v>0</v>
      </c>
      <c r="AX168" s="24">
        <v>0</v>
      </c>
      <c r="AY168" s="24">
        <v>0</v>
      </c>
      <c r="AZ168" s="24">
        <v>0</v>
      </c>
      <c r="BA168" s="24">
        <v>0</v>
      </c>
      <c r="BB168" s="24">
        <v>-4.5474735088646412E-12</v>
      </c>
      <c r="BC168" s="24">
        <v>0</v>
      </c>
      <c r="BD168" s="24">
        <v>-4.5474735088646412E-12</v>
      </c>
      <c r="BE168" s="24">
        <v>0</v>
      </c>
      <c r="BF168" s="24">
        <v>0</v>
      </c>
      <c r="BG168" s="24">
        <v>0</v>
      </c>
      <c r="BH168" s="24">
        <v>0</v>
      </c>
      <c r="BI168" s="24">
        <v>0</v>
      </c>
      <c r="BJ168" s="24">
        <v>0</v>
      </c>
      <c r="BK168" s="24">
        <v>0</v>
      </c>
      <c r="BL168" s="24">
        <v>0</v>
      </c>
    </row>
    <row r="169" spans="1:64" x14ac:dyDescent="0.25">
      <c r="A169" t="s">
        <v>5120</v>
      </c>
      <c r="B169">
        <v>168</v>
      </c>
      <c r="C169">
        <v>4</v>
      </c>
      <c r="D169">
        <v>14</v>
      </c>
      <c r="E169" s="24">
        <v>0</v>
      </c>
      <c r="F169" s="24">
        <v>0</v>
      </c>
      <c r="G169" s="24">
        <v>0</v>
      </c>
      <c r="H169" s="24">
        <v>0</v>
      </c>
      <c r="I169" s="24">
        <v>0</v>
      </c>
      <c r="J169" s="24">
        <v>0</v>
      </c>
      <c r="K169" s="24">
        <v>8.279457688331604E-6</v>
      </c>
      <c r="L169" s="24">
        <v>-8.279457688331604E-6</v>
      </c>
      <c r="M169" s="24">
        <v>0</v>
      </c>
      <c r="N169" s="24">
        <v>0</v>
      </c>
      <c r="O169" s="24">
        <v>-8.279457688331604E-6</v>
      </c>
      <c r="P169" s="24">
        <v>0</v>
      </c>
      <c r="Q169" s="24">
        <v>2.7284841053187847E-12</v>
      </c>
      <c r="R169" s="24">
        <v>-2.7284841053187847E-12</v>
      </c>
      <c r="S169" s="24">
        <v>0</v>
      </c>
      <c r="T169" s="24">
        <v>0</v>
      </c>
      <c r="U169" s="24">
        <v>0</v>
      </c>
      <c r="V169" s="24">
        <v>0</v>
      </c>
      <c r="W169" s="24">
        <v>0</v>
      </c>
      <c r="X169" s="24">
        <v>0</v>
      </c>
      <c r="Y169" s="24">
        <v>0</v>
      </c>
      <c r="Z169" s="24">
        <v>0</v>
      </c>
      <c r="AA169" s="24">
        <v>4.139728844165802E-6</v>
      </c>
      <c r="AB169" s="24">
        <v>-4.139728844165802E-6</v>
      </c>
      <c r="AC169" s="24">
        <v>0</v>
      </c>
      <c r="AD169" s="24">
        <v>0</v>
      </c>
      <c r="AE169" s="24">
        <v>-4.139728844165802E-6</v>
      </c>
      <c r="AF169" s="24">
        <v>0</v>
      </c>
      <c r="AG169" s="24">
        <v>2.7284841053187847E-12</v>
      </c>
      <c r="AH169" s="24">
        <v>-2.7284841053187847E-12</v>
      </c>
      <c r="AI169" s="24">
        <v>0</v>
      </c>
      <c r="AJ169" s="24">
        <v>0</v>
      </c>
      <c r="AK169" s="24">
        <v>0</v>
      </c>
      <c r="AL169" s="24">
        <v>0</v>
      </c>
      <c r="AM169" s="24">
        <v>0</v>
      </c>
      <c r="AN169" s="24">
        <v>0</v>
      </c>
      <c r="AO169" s="24">
        <v>0</v>
      </c>
      <c r="AP169" s="24">
        <v>0</v>
      </c>
      <c r="AQ169" s="24">
        <v>4.139728844165802E-6</v>
      </c>
      <c r="AR169" s="24">
        <v>-4.139728844165802E-6</v>
      </c>
      <c r="AS169" s="24">
        <v>0</v>
      </c>
      <c r="AT169" s="24">
        <v>0</v>
      </c>
      <c r="AU169" s="24">
        <v>-4.139728844165802E-6</v>
      </c>
      <c r="AV169" s="24">
        <v>0</v>
      </c>
      <c r="AW169" s="24">
        <v>0</v>
      </c>
      <c r="AX169" s="24">
        <v>0</v>
      </c>
      <c r="AY169" s="24">
        <v>0</v>
      </c>
      <c r="AZ169" s="24">
        <v>0</v>
      </c>
      <c r="BA169" s="24">
        <v>0</v>
      </c>
      <c r="BB169" s="24">
        <v>-2.7284841053187847E-12</v>
      </c>
      <c r="BC169" s="24">
        <v>0</v>
      </c>
      <c r="BD169" s="24">
        <v>-2.7284841053187847E-12</v>
      </c>
      <c r="BE169" s="24">
        <v>0</v>
      </c>
      <c r="BF169" s="24">
        <v>0</v>
      </c>
      <c r="BG169" s="24">
        <v>0</v>
      </c>
      <c r="BH169" s="24">
        <v>0</v>
      </c>
      <c r="BI169" s="24">
        <v>0</v>
      </c>
      <c r="BJ169" s="24">
        <v>0</v>
      </c>
      <c r="BK169" s="24">
        <v>0</v>
      </c>
      <c r="BL169" s="24">
        <v>0</v>
      </c>
    </row>
    <row r="170" spans="1:64" x14ac:dyDescent="0.25">
      <c r="A170" t="s">
        <v>5120</v>
      </c>
      <c r="B170">
        <v>169</v>
      </c>
      <c r="C170">
        <v>1</v>
      </c>
      <c r="D170">
        <v>15</v>
      </c>
      <c r="E170" s="24">
        <v>0</v>
      </c>
      <c r="F170" s="24">
        <v>0</v>
      </c>
      <c r="G170" s="24">
        <v>0</v>
      </c>
      <c r="H170" s="24">
        <v>0</v>
      </c>
      <c r="I170" s="24">
        <v>0</v>
      </c>
      <c r="J170" s="24">
        <v>0</v>
      </c>
      <c r="K170" s="24">
        <v>6.9141387939453125E-6</v>
      </c>
      <c r="L170" s="24">
        <v>-6.9141387939453125E-6</v>
      </c>
      <c r="M170" s="24">
        <v>0</v>
      </c>
      <c r="N170" s="24">
        <v>0</v>
      </c>
      <c r="O170" s="24">
        <v>-6.9141387939453125E-6</v>
      </c>
      <c r="P170" s="24">
        <v>0</v>
      </c>
      <c r="Q170" s="24">
        <v>2.7284841053187847E-12</v>
      </c>
      <c r="R170" s="24">
        <v>-2.7284841053187847E-12</v>
      </c>
      <c r="S170" s="24">
        <v>0</v>
      </c>
      <c r="T170" s="24">
        <v>0</v>
      </c>
      <c r="U170" s="24">
        <v>0</v>
      </c>
      <c r="V170" s="24">
        <v>0</v>
      </c>
      <c r="W170" s="24">
        <v>0</v>
      </c>
      <c r="X170" s="24">
        <v>0</v>
      </c>
      <c r="Y170" s="24">
        <v>0</v>
      </c>
      <c r="Z170" s="24">
        <v>0</v>
      </c>
      <c r="AA170" s="24">
        <v>3.4570693969726563E-6</v>
      </c>
      <c r="AB170" s="24">
        <v>-3.4570693969726563E-6</v>
      </c>
      <c r="AC170" s="24">
        <v>0</v>
      </c>
      <c r="AD170" s="24">
        <v>0</v>
      </c>
      <c r="AE170" s="24">
        <v>-3.4570693969726563E-6</v>
      </c>
      <c r="AF170" s="24">
        <v>0</v>
      </c>
      <c r="AG170" s="24">
        <v>2.7284841053187847E-12</v>
      </c>
      <c r="AH170" s="24">
        <v>-2.7284841053187847E-12</v>
      </c>
      <c r="AI170" s="24">
        <v>0</v>
      </c>
      <c r="AJ170" s="24">
        <v>0</v>
      </c>
      <c r="AK170" s="24">
        <v>0</v>
      </c>
      <c r="AL170" s="24">
        <v>0</v>
      </c>
      <c r="AM170" s="24">
        <v>0</v>
      </c>
      <c r="AN170" s="24">
        <v>0</v>
      </c>
      <c r="AO170" s="24">
        <v>0</v>
      </c>
      <c r="AP170" s="24">
        <v>0</v>
      </c>
      <c r="AQ170" s="24">
        <v>3.4570693969726563E-6</v>
      </c>
      <c r="AR170" s="24">
        <v>-3.4570693969726563E-6</v>
      </c>
      <c r="AS170" s="24">
        <v>0</v>
      </c>
      <c r="AT170" s="24">
        <v>0</v>
      </c>
      <c r="AU170" s="24">
        <v>-3.4570693969726563E-6</v>
      </c>
      <c r="AV170" s="24">
        <v>0</v>
      </c>
      <c r="AW170" s="24">
        <v>0</v>
      </c>
      <c r="AX170" s="24">
        <v>0</v>
      </c>
      <c r="AY170" s="24">
        <v>0</v>
      </c>
      <c r="AZ170" s="24">
        <v>0</v>
      </c>
      <c r="BA170" s="24">
        <v>0</v>
      </c>
      <c r="BB170" s="24">
        <v>-2.7284841053187847E-12</v>
      </c>
      <c r="BC170" s="24">
        <v>0</v>
      </c>
      <c r="BD170" s="24">
        <v>-2.7284841053187847E-12</v>
      </c>
      <c r="BE170" s="24">
        <v>0</v>
      </c>
      <c r="BF170" s="24">
        <v>0</v>
      </c>
      <c r="BG170" s="24">
        <v>0</v>
      </c>
      <c r="BH170" s="24">
        <v>0</v>
      </c>
      <c r="BI170" s="24">
        <v>0</v>
      </c>
      <c r="BJ170" s="24">
        <v>0</v>
      </c>
      <c r="BK170" s="24">
        <v>0</v>
      </c>
      <c r="BL170" s="24">
        <v>0</v>
      </c>
    </row>
    <row r="171" spans="1:64" x14ac:dyDescent="0.25">
      <c r="A171" t="s">
        <v>5120</v>
      </c>
      <c r="B171">
        <v>170</v>
      </c>
      <c r="C171">
        <v>1</v>
      </c>
      <c r="D171">
        <v>15</v>
      </c>
      <c r="E171" s="24">
        <v>0</v>
      </c>
      <c r="F171" s="24">
        <v>0</v>
      </c>
      <c r="G171" s="24">
        <v>0</v>
      </c>
      <c r="H171" s="24">
        <v>0</v>
      </c>
      <c r="I171" s="24">
        <v>0</v>
      </c>
      <c r="J171" s="24">
        <v>0</v>
      </c>
      <c r="K171" s="24">
        <v>5.7779252529144287E-6</v>
      </c>
      <c r="L171" s="24">
        <v>-5.7779252529144287E-6</v>
      </c>
      <c r="M171" s="24">
        <v>0</v>
      </c>
      <c r="N171" s="24">
        <v>0</v>
      </c>
      <c r="O171" s="24">
        <v>-5.7779252529144287E-6</v>
      </c>
      <c r="P171" s="24">
        <v>0</v>
      </c>
      <c r="Q171" s="24">
        <v>2.7284841053187847E-12</v>
      </c>
      <c r="R171" s="24">
        <v>-2.7284841053187847E-12</v>
      </c>
      <c r="S171" s="24">
        <v>0</v>
      </c>
      <c r="T171" s="24">
        <v>0</v>
      </c>
      <c r="U171" s="24">
        <v>0</v>
      </c>
      <c r="V171" s="24">
        <v>0</v>
      </c>
      <c r="W171" s="24">
        <v>0</v>
      </c>
      <c r="X171" s="24">
        <v>0</v>
      </c>
      <c r="Y171" s="24">
        <v>0</v>
      </c>
      <c r="Z171" s="24">
        <v>0</v>
      </c>
      <c r="AA171" s="24">
        <v>2.8889626264572144E-6</v>
      </c>
      <c r="AB171" s="24">
        <v>-2.8889626264572144E-6</v>
      </c>
      <c r="AC171" s="24">
        <v>0</v>
      </c>
      <c r="AD171" s="24">
        <v>0</v>
      </c>
      <c r="AE171" s="24">
        <v>-2.8889626264572144E-6</v>
      </c>
      <c r="AF171" s="24">
        <v>0</v>
      </c>
      <c r="AG171" s="24">
        <v>2.7284841053187847E-12</v>
      </c>
      <c r="AH171" s="24">
        <v>-2.7284841053187847E-12</v>
      </c>
      <c r="AI171" s="24">
        <v>0</v>
      </c>
      <c r="AJ171" s="24">
        <v>0</v>
      </c>
      <c r="AK171" s="24">
        <v>0</v>
      </c>
      <c r="AL171" s="24">
        <v>0</v>
      </c>
      <c r="AM171" s="24">
        <v>0</v>
      </c>
      <c r="AN171" s="24">
        <v>0</v>
      </c>
      <c r="AO171" s="24">
        <v>0</v>
      </c>
      <c r="AP171" s="24">
        <v>0</v>
      </c>
      <c r="AQ171" s="24">
        <v>2.8889626264572144E-6</v>
      </c>
      <c r="AR171" s="24">
        <v>-2.8889626264572144E-6</v>
      </c>
      <c r="AS171" s="24">
        <v>0</v>
      </c>
      <c r="AT171" s="24">
        <v>0</v>
      </c>
      <c r="AU171" s="24">
        <v>-2.8889626264572144E-6</v>
      </c>
      <c r="AV171" s="24">
        <v>0</v>
      </c>
      <c r="AW171" s="24">
        <v>0</v>
      </c>
      <c r="AX171" s="24">
        <v>0</v>
      </c>
      <c r="AY171" s="24">
        <v>0</v>
      </c>
      <c r="AZ171" s="24">
        <v>0</v>
      </c>
      <c r="BA171" s="24">
        <v>0</v>
      </c>
      <c r="BB171" s="24">
        <v>-2.7284841053187847E-12</v>
      </c>
      <c r="BC171" s="24">
        <v>0</v>
      </c>
      <c r="BD171" s="24">
        <v>-2.7284841053187847E-12</v>
      </c>
      <c r="BE171" s="24">
        <v>0</v>
      </c>
      <c r="BF171" s="24">
        <v>0</v>
      </c>
      <c r="BG171" s="24">
        <v>0</v>
      </c>
      <c r="BH171" s="24">
        <v>0</v>
      </c>
      <c r="BI171" s="24">
        <v>0</v>
      </c>
      <c r="BJ171" s="24">
        <v>0</v>
      </c>
      <c r="BK171" s="24">
        <v>0</v>
      </c>
      <c r="BL171" s="24">
        <v>0</v>
      </c>
    </row>
    <row r="172" spans="1:64" x14ac:dyDescent="0.25">
      <c r="A172" t="s">
        <v>5120</v>
      </c>
      <c r="B172">
        <v>171</v>
      </c>
      <c r="C172">
        <v>1</v>
      </c>
      <c r="D172">
        <v>15</v>
      </c>
      <c r="E172" s="24">
        <v>0</v>
      </c>
      <c r="F172" s="24">
        <v>0</v>
      </c>
      <c r="G172" s="24">
        <v>0</v>
      </c>
      <c r="H172" s="24">
        <v>0</v>
      </c>
      <c r="I172" s="24">
        <v>0</v>
      </c>
      <c r="J172" s="24">
        <v>0</v>
      </c>
      <c r="K172" s="24">
        <v>4.8317015171051025E-6</v>
      </c>
      <c r="L172" s="24">
        <v>-4.8317015171051025E-6</v>
      </c>
      <c r="M172" s="24">
        <v>0</v>
      </c>
      <c r="N172" s="24">
        <v>0</v>
      </c>
      <c r="O172" s="24">
        <v>-4.8317015171051025E-6</v>
      </c>
      <c r="P172" s="24">
        <v>0</v>
      </c>
      <c r="Q172" s="24">
        <v>3.637978807091713E-12</v>
      </c>
      <c r="R172" s="24">
        <v>-3.637978807091713E-12</v>
      </c>
      <c r="S172" s="24">
        <v>0</v>
      </c>
      <c r="T172" s="24">
        <v>0</v>
      </c>
      <c r="U172" s="24">
        <v>0</v>
      </c>
      <c r="V172" s="24">
        <v>0</v>
      </c>
      <c r="W172" s="24">
        <v>0</v>
      </c>
      <c r="X172" s="24">
        <v>0</v>
      </c>
      <c r="Y172" s="24">
        <v>0</v>
      </c>
      <c r="Z172" s="24">
        <v>0</v>
      </c>
      <c r="AA172" s="24">
        <v>2.4158507585525513E-6</v>
      </c>
      <c r="AB172" s="24">
        <v>-2.4158507585525513E-6</v>
      </c>
      <c r="AC172" s="24">
        <v>0</v>
      </c>
      <c r="AD172" s="24">
        <v>0</v>
      </c>
      <c r="AE172" s="24">
        <v>-2.4158507585525513E-6</v>
      </c>
      <c r="AF172" s="24">
        <v>0</v>
      </c>
      <c r="AG172" s="24">
        <v>3.637978807091713E-12</v>
      </c>
      <c r="AH172" s="24">
        <v>-3.637978807091713E-12</v>
      </c>
      <c r="AI172" s="24">
        <v>0</v>
      </c>
      <c r="AJ172" s="24">
        <v>0</v>
      </c>
      <c r="AK172" s="24">
        <v>0</v>
      </c>
      <c r="AL172" s="24">
        <v>0</v>
      </c>
      <c r="AM172" s="24">
        <v>0</v>
      </c>
      <c r="AN172" s="24">
        <v>0</v>
      </c>
      <c r="AO172" s="24">
        <v>0</v>
      </c>
      <c r="AP172" s="24">
        <v>0</v>
      </c>
      <c r="AQ172" s="24">
        <v>2.4158507585525513E-6</v>
      </c>
      <c r="AR172" s="24">
        <v>-2.4158507585525513E-6</v>
      </c>
      <c r="AS172" s="24">
        <v>0</v>
      </c>
      <c r="AT172" s="24">
        <v>0</v>
      </c>
      <c r="AU172" s="24">
        <v>-2.4158507585525513E-6</v>
      </c>
      <c r="AV172" s="24">
        <v>0</v>
      </c>
      <c r="AW172" s="24">
        <v>0</v>
      </c>
      <c r="AX172" s="24">
        <v>0</v>
      </c>
      <c r="AY172" s="24">
        <v>0</v>
      </c>
      <c r="AZ172" s="24">
        <v>0</v>
      </c>
      <c r="BA172" s="24">
        <v>0</v>
      </c>
      <c r="BB172" s="24">
        <v>-3.637978807091713E-12</v>
      </c>
      <c r="BC172" s="24">
        <v>0</v>
      </c>
      <c r="BD172" s="24">
        <v>-3.637978807091713E-12</v>
      </c>
      <c r="BE172" s="24">
        <v>0</v>
      </c>
      <c r="BF172" s="24">
        <v>0</v>
      </c>
      <c r="BG172" s="24">
        <v>0</v>
      </c>
      <c r="BH172" s="24">
        <v>0</v>
      </c>
      <c r="BI172" s="24">
        <v>0</v>
      </c>
      <c r="BJ172" s="24">
        <v>0</v>
      </c>
      <c r="BK172" s="24">
        <v>0</v>
      </c>
      <c r="BL172" s="24">
        <v>0</v>
      </c>
    </row>
    <row r="173" spans="1:64" x14ac:dyDescent="0.25">
      <c r="A173" t="s">
        <v>5120</v>
      </c>
      <c r="B173">
        <v>172</v>
      </c>
      <c r="C173">
        <v>2</v>
      </c>
      <c r="D173">
        <v>15</v>
      </c>
      <c r="E173" s="24">
        <v>0</v>
      </c>
      <c r="F173" s="24">
        <v>0</v>
      </c>
      <c r="G173" s="24">
        <v>0</v>
      </c>
      <c r="H173" s="24">
        <v>0</v>
      </c>
      <c r="I173" s="24">
        <v>0</v>
      </c>
      <c r="J173" s="24">
        <v>0</v>
      </c>
      <c r="K173" s="24">
        <v>4.0363520383834839E-6</v>
      </c>
      <c r="L173" s="24">
        <v>-4.0363520383834839E-6</v>
      </c>
      <c r="M173" s="24">
        <v>0</v>
      </c>
      <c r="N173" s="24">
        <v>0</v>
      </c>
      <c r="O173" s="24">
        <v>-4.0363520383834839E-6</v>
      </c>
      <c r="P173" s="24">
        <v>0</v>
      </c>
      <c r="Q173" s="24">
        <v>0</v>
      </c>
      <c r="R173" s="24">
        <v>0</v>
      </c>
      <c r="S173" s="24">
        <v>0</v>
      </c>
      <c r="T173" s="24">
        <v>0</v>
      </c>
      <c r="U173" s="24">
        <v>0</v>
      </c>
      <c r="V173" s="24">
        <v>0</v>
      </c>
      <c r="W173" s="24">
        <v>0</v>
      </c>
      <c r="X173" s="24">
        <v>0</v>
      </c>
      <c r="Y173" s="24">
        <v>0</v>
      </c>
      <c r="Z173" s="24">
        <v>0</v>
      </c>
      <c r="AA173" s="24">
        <v>2.0181760191917419E-6</v>
      </c>
      <c r="AB173" s="24">
        <v>-2.0181760191917419E-6</v>
      </c>
      <c r="AC173" s="24">
        <v>0</v>
      </c>
      <c r="AD173" s="24">
        <v>0</v>
      </c>
      <c r="AE173" s="24">
        <v>-2.0181760191917419E-6</v>
      </c>
      <c r="AF173" s="24">
        <v>0</v>
      </c>
      <c r="AG173" s="24">
        <v>0</v>
      </c>
      <c r="AH173" s="24">
        <v>0</v>
      </c>
      <c r="AI173" s="24">
        <v>0</v>
      </c>
      <c r="AJ173" s="24">
        <v>0</v>
      </c>
      <c r="AK173" s="24">
        <v>0</v>
      </c>
      <c r="AL173" s="24">
        <v>0</v>
      </c>
      <c r="AM173" s="24">
        <v>0</v>
      </c>
      <c r="AN173" s="24">
        <v>0</v>
      </c>
      <c r="AO173" s="24">
        <v>0</v>
      </c>
      <c r="AP173" s="24">
        <v>0</v>
      </c>
      <c r="AQ173" s="24">
        <v>2.0181760191917419E-6</v>
      </c>
      <c r="AR173" s="24">
        <v>-2.0181760191917419E-6</v>
      </c>
      <c r="AS173" s="24">
        <v>0</v>
      </c>
      <c r="AT173" s="24">
        <v>0</v>
      </c>
      <c r="AU173" s="24">
        <v>-2.0181760191917419E-6</v>
      </c>
      <c r="AV173" s="24">
        <v>0</v>
      </c>
      <c r="AW173" s="24">
        <v>0</v>
      </c>
      <c r="AX173" s="24">
        <v>0</v>
      </c>
      <c r="AY173" s="24">
        <v>0</v>
      </c>
      <c r="AZ173" s="24">
        <v>0</v>
      </c>
      <c r="BA173" s="24">
        <v>0</v>
      </c>
      <c r="BB173" s="24">
        <v>0</v>
      </c>
      <c r="BC173" s="24">
        <v>0</v>
      </c>
      <c r="BD173" s="24">
        <v>0</v>
      </c>
      <c r="BE173" s="24">
        <v>0</v>
      </c>
      <c r="BF173" s="24">
        <v>0</v>
      </c>
      <c r="BG173" s="24">
        <v>0</v>
      </c>
      <c r="BH173" s="24">
        <v>0</v>
      </c>
      <c r="BI173" s="24">
        <v>0</v>
      </c>
      <c r="BJ173" s="24">
        <v>0</v>
      </c>
      <c r="BK173" s="24">
        <v>0</v>
      </c>
      <c r="BL173" s="24">
        <v>0</v>
      </c>
    </row>
    <row r="174" spans="1:64" x14ac:dyDescent="0.25">
      <c r="A174" t="s">
        <v>5120</v>
      </c>
      <c r="B174">
        <v>173</v>
      </c>
      <c r="C174">
        <v>2</v>
      </c>
      <c r="D174">
        <v>15</v>
      </c>
      <c r="E174" s="24">
        <v>0</v>
      </c>
      <c r="F174" s="24">
        <v>0</v>
      </c>
      <c r="G174" s="24">
        <v>0</v>
      </c>
      <c r="H174" s="24">
        <v>0</v>
      </c>
      <c r="I174" s="24">
        <v>0</v>
      </c>
      <c r="J174" s="24">
        <v>0</v>
      </c>
      <c r="K174" s="24">
        <v>3.3788383007049561E-6</v>
      </c>
      <c r="L174" s="24">
        <v>-3.3788383007049561E-6</v>
      </c>
      <c r="M174" s="24">
        <v>0</v>
      </c>
      <c r="N174" s="24">
        <v>0</v>
      </c>
      <c r="O174" s="24">
        <v>-3.3788383007049561E-6</v>
      </c>
      <c r="P174" s="24">
        <v>0</v>
      </c>
      <c r="Q174" s="24">
        <v>9.0949470177292824E-13</v>
      </c>
      <c r="R174" s="24">
        <v>-9.0949470177292824E-13</v>
      </c>
      <c r="S174" s="24">
        <v>0</v>
      </c>
      <c r="T174" s="24">
        <v>0</v>
      </c>
      <c r="U174" s="24">
        <v>0</v>
      </c>
      <c r="V174" s="24">
        <v>0</v>
      </c>
      <c r="W174" s="24">
        <v>0</v>
      </c>
      <c r="X174" s="24">
        <v>0</v>
      </c>
      <c r="Y174" s="24">
        <v>0</v>
      </c>
      <c r="Z174" s="24">
        <v>0</v>
      </c>
      <c r="AA174" s="24">
        <v>1.689419150352478E-6</v>
      </c>
      <c r="AB174" s="24">
        <v>-1.689419150352478E-6</v>
      </c>
      <c r="AC174" s="24">
        <v>0</v>
      </c>
      <c r="AD174" s="24">
        <v>0</v>
      </c>
      <c r="AE174" s="24">
        <v>-1.689419150352478E-6</v>
      </c>
      <c r="AF174" s="24">
        <v>0</v>
      </c>
      <c r="AG174" s="24">
        <v>9.0949470177292824E-13</v>
      </c>
      <c r="AH174" s="24">
        <v>-9.0949470177292824E-13</v>
      </c>
      <c r="AI174" s="24">
        <v>0</v>
      </c>
      <c r="AJ174" s="24">
        <v>0</v>
      </c>
      <c r="AK174" s="24">
        <v>0</v>
      </c>
      <c r="AL174" s="24">
        <v>0</v>
      </c>
      <c r="AM174" s="24">
        <v>0</v>
      </c>
      <c r="AN174" s="24">
        <v>0</v>
      </c>
      <c r="AO174" s="24">
        <v>0</v>
      </c>
      <c r="AP174" s="24">
        <v>0</v>
      </c>
      <c r="AQ174" s="24">
        <v>1.689419150352478E-6</v>
      </c>
      <c r="AR174" s="24">
        <v>-1.689419150352478E-6</v>
      </c>
      <c r="AS174" s="24">
        <v>0</v>
      </c>
      <c r="AT174" s="24">
        <v>0</v>
      </c>
      <c r="AU174" s="24">
        <v>-1.689419150352478E-6</v>
      </c>
      <c r="AV174" s="24">
        <v>0</v>
      </c>
      <c r="AW174" s="24">
        <v>0</v>
      </c>
      <c r="AX174" s="24">
        <v>0</v>
      </c>
      <c r="AY174" s="24">
        <v>0</v>
      </c>
      <c r="AZ174" s="24">
        <v>0</v>
      </c>
      <c r="BA174" s="24">
        <v>0</v>
      </c>
      <c r="BB174" s="24">
        <v>-9.0949470177292824E-13</v>
      </c>
      <c r="BC174" s="24">
        <v>0</v>
      </c>
      <c r="BD174" s="24">
        <v>-9.0949470177292824E-13</v>
      </c>
      <c r="BE174" s="24">
        <v>0</v>
      </c>
      <c r="BF174" s="24">
        <v>0</v>
      </c>
      <c r="BG174" s="24">
        <v>0</v>
      </c>
      <c r="BH174" s="24">
        <v>0</v>
      </c>
      <c r="BI174" s="24">
        <v>0</v>
      </c>
      <c r="BJ174" s="24">
        <v>0</v>
      </c>
      <c r="BK174" s="24">
        <v>0</v>
      </c>
      <c r="BL174" s="24">
        <v>0</v>
      </c>
    </row>
    <row r="175" spans="1:64" x14ac:dyDescent="0.25">
      <c r="A175" t="s">
        <v>5120</v>
      </c>
      <c r="B175">
        <v>174</v>
      </c>
      <c r="C175">
        <v>2</v>
      </c>
      <c r="D175">
        <v>15</v>
      </c>
      <c r="E175" s="24">
        <v>0</v>
      </c>
      <c r="F175" s="24">
        <v>0</v>
      </c>
      <c r="G175" s="24">
        <v>0</v>
      </c>
      <c r="H175" s="24">
        <v>0</v>
      </c>
      <c r="I175" s="24">
        <v>0</v>
      </c>
      <c r="J175" s="24">
        <v>0</v>
      </c>
      <c r="K175" s="24">
        <v>2.8219074010848999E-6</v>
      </c>
      <c r="L175" s="24">
        <v>-2.8219074010848999E-6</v>
      </c>
      <c r="M175" s="24">
        <v>0</v>
      </c>
      <c r="N175" s="24">
        <v>0</v>
      </c>
      <c r="O175" s="24">
        <v>-2.8219074010848999E-6</v>
      </c>
      <c r="P175" s="24">
        <v>0</v>
      </c>
      <c r="Q175" s="24">
        <v>9.0949470177292824E-13</v>
      </c>
      <c r="R175" s="24">
        <v>-9.0949470177292824E-13</v>
      </c>
      <c r="S175" s="24">
        <v>0</v>
      </c>
      <c r="T175" s="24">
        <v>0</v>
      </c>
      <c r="U175" s="24">
        <v>0</v>
      </c>
      <c r="V175" s="24">
        <v>0</v>
      </c>
      <c r="W175" s="24">
        <v>0</v>
      </c>
      <c r="X175" s="24">
        <v>0</v>
      </c>
      <c r="Y175" s="24">
        <v>0</v>
      </c>
      <c r="Z175" s="24">
        <v>0</v>
      </c>
      <c r="AA175" s="24">
        <v>1.41095370054245E-6</v>
      </c>
      <c r="AB175" s="24">
        <v>-1.41095370054245E-6</v>
      </c>
      <c r="AC175" s="24">
        <v>0</v>
      </c>
      <c r="AD175" s="24">
        <v>0</v>
      </c>
      <c r="AE175" s="24">
        <v>-1.41095370054245E-6</v>
      </c>
      <c r="AF175" s="24">
        <v>0</v>
      </c>
      <c r="AG175" s="24">
        <v>9.0949470177292824E-13</v>
      </c>
      <c r="AH175" s="24">
        <v>-9.0949470177292824E-13</v>
      </c>
      <c r="AI175" s="24">
        <v>0</v>
      </c>
      <c r="AJ175" s="24">
        <v>0</v>
      </c>
      <c r="AK175" s="24">
        <v>0</v>
      </c>
      <c r="AL175" s="24">
        <v>0</v>
      </c>
      <c r="AM175" s="24">
        <v>0</v>
      </c>
      <c r="AN175" s="24">
        <v>0</v>
      </c>
      <c r="AO175" s="24">
        <v>0</v>
      </c>
      <c r="AP175" s="24">
        <v>0</v>
      </c>
      <c r="AQ175" s="24">
        <v>1.41095370054245E-6</v>
      </c>
      <c r="AR175" s="24">
        <v>-1.41095370054245E-6</v>
      </c>
      <c r="AS175" s="24">
        <v>0</v>
      </c>
      <c r="AT175" s="24">
        <v>0</v>
      </c>
      <c r="AU175" s="24">
        <v>-1.41095370054245E-6</v>
      </c>
      <c r="AV175" s="24">
        <v>0</v>
      </c>
      <c r="AW175" s="24">
        <v>0</v>
      </c>
      <c r="AX175" s="24">
        <v>0</v>
      </c>
      <c r="AY175" s="24">
        <v>0</v>
      </c>
      <c r="AZ175" s="24">
        <v>0</v>
      </c>
      <c r="BA175" s="24">
        <v>0</v>
      </c>
      <c r="BB175" s="24">
        <v>-9.0949470177292824E-13</v>
      </c>
      <c r="BC175" s="24">
        <v>0</v>
      </c>
      <c r="BD175" s="24">
        <v>-9.0949470177292824E-13</v>
      </c>
      <c r="BE175" s="24">
        <v>0</v>
      </c>
      <c r="BF175" s="24">
        <v>0</v>
      </c>
      <c r="BG175" s="24">
        <v>0</v>
      </c>
      <c r="BH175" s="24">
        <v>0</v>
      </c>
      <c r="BI175" s="24">
        <v>0</v>
      </c>
      <c r="BJ175" s="24">
        <v>0</v>
      </c>
      <c r="BK175" s="24">
        <v>0</v>
      </c>
      <c r="BL175" s="24">
        <v>0</v>
      </c>
    </row>
    <row r="176" spans="1:64" x14ac:dyDescent="0.25">
      <c r="A176" t="s">
        <v>5120</v>
      </c>
      <c r="B176">
        <v>175</v>
      </c>
      <c r="C176">
        <v>3</v>
      </c>
      <c r="D176">
        <v>15</v>
      </c>
      <c r="E176" s="24">
        <v>0</v>
      </c>
      <c r="F176" s="24">
        <v>0</v>
      </c>
      <c r="G176" s="24">
        <v>0</v>
      </c>
      <c r="H176" s="24">
        <v>0</v>
      </c>
      <c r="I176" s="24">
        <v>0</v>
      </c>
      <c r="J176" s="24">
        <v>0</v>
      </c>
      <c r="K176" s="24">
        <v>2.3636966943740845E-6</v>
      </c>
      <c r="L176" s="24">
        <v>-2.3636966943740845E-6</v>
      </c>
      <c r="M176" s="24">
        <v>0</v>
      </c>
      <c r="N176" s="24">
        <v>0</v>
      </c>
      <c r="O176" s="24">
        <v>-2.3636966943740845E-6</v>
      </c>
      <c r="P176" s="24">
        <v>0</v>
      </c>
      <c r="Q176" s="24">
        <v>0</v>
      </c>
      <c r="R176" s="24">
        <v>0</v>
      </c>
      <c r="S176" s="24">
        <v>0</v>
      </c>
      <c r="T176" s="24">
        <v>0</v>
      </c>
      <c r="U176" s="24">
        <v>0</v>
      </c>
      <c r="V176" s="24">
        <v>0</v>
      </c>
      <c r="W176" s="24">
        <v>0</v>
      </c>
      <c r="X176" s="24">
        <v>0</v>
      </c>
      <c r="Y176" s="24">
        <v>0</v>
      </c>
      <c r="Z176" s="24">
        <v>0</v>
      </c>
      <c r="AA176" s="24">
        <v>1.1818483471870422E-6</v>
      </c>
      <c r="AB176" s="24">
        <v>-1.1818483471870422E-6</v>
      </c>
      <c r="AC176" s="24">
        <v>0</v>
      </c>
      <c r="AD176" s="24">
        <v>0</v>
      </c>
      <c r="AE176" s="24">
        <v>-1.1818483471870422E-6</v>
      </c>
      <c r="AF176" s="24">
        <v>0</v>
      </c>
      <c r="AG176" s="24">
        <v>0</v>
      </c>
      <c r="AH176" s="24">
        <v>0</v>
      </c>
      <c r="AI176" s="24">
        <v>0</v>
      </c>
      <c r="AJ176" s="24">
        <v>0</v>
      </c>
      <c r="AK176" s="24">
        <v>0</v>
      </c>
      <c r="AL176" s="24">
        <v>0</v>
      </c>
      <c r="AM176" s="24">
        <v>0</v>
      </c>
      <c r="AN176" s="24">
        <v>0</v>
      </c>
      <c r="AO176" s="24">
        <v>0</v>
      </c>
      <c r="AP176" s="24">
        <v>0</v>
      </c>
      <c r="AQ176" s="24">
        <v>1.1818483471870422E-6</v>
      </c>
      <c r="AR176" s="24">
        <v>-1.1818483471870422E-6</v>
      </c>
      <c r="AS176" s="24">
        <v>0</v>
      </c>
      <c r="AT176" s="24">
        <v>0</v>
      </c>
      <c r="AU176" s="24">
        <v>-1.1818483471870422E-6</v>
      </c>
      <c r="AV176" s="24">
        <v>0</v>
      </c>
      <c r="AW176" s="24">
        <v>0</v>
      </c>
      <c r="AX176" s="24">
        <v>0</v>
      </c>
      <c r="AY176" s="24">
        <v>0</v>
      </c>
      <c r="AZ176" s="24">
        <v>0</v>
      </c>
      <c r="BA176" s="24">
        <v>0</v>
      </c>
      <c r="BB176" s="24">
        <v>0</v>
      </c>
      <c r="BC176" s="24">
        <v>0</v>
      </c>
      <c r="BD176" s="24">
        <v>0</v>
      </c>
      <c r="BE176" s="24">
        <v>0</v>
      </c>
      <c r="BF176" s="24">
        <v>0</v>
      </c>
      <c r="BG176" s="24">
        <v>0</v>
      </c>
      <c r="BH176" s="24">
        <v>0</v>
      </c>
      <c r="BI176" s="24">
        <v>0</v>
      </c>
      <c r="BJ176" s="24">
        <v>0</v>
      </c>
      <c r="BK176" s="24">
        <v>0</v>
      </c>
      <c r="BL176" s="24">
        <v>0</v>
      </c>
    </row>
    <row r="177" spans="1:64" x14ac:dyDescent="0.25">
      <c r="A177" t="s">
        <v>5120</v>
      </c>
      <c r="B177">
        <v>176</v>
      </c>
      <c r="C177">
        <v>3</v>
      </c>
      <c r="D177">
        <v>15</v>
      </c>
      <c r="E177" s="24">
        <v>0</v>
      </c>
      <c r="F177" s="24">
        <v>0</v>
      </c>
      <c r="G177" s="24">
        <v>0</v>
      </c>
      <c r="H177" s="24">
        <v>0</v>
      </c>
      <c r="I177" s="24">
        <v>0</v>
      </c>
      <c r="J177" s="24">
        <v>0</v>
      </c>
      <c r="K177" s="24">
        <v>1.9818544387817383E-6</v>
      </c>
      <c r="L177" s="24">
        <v>-1.9818544387817383E-6</v>
      </c>
      <c r="M177" s="24">
        <v>0</v>
      </c>
      <c r="N177" s="24">
        <v>0</v>
      </c>
      <c r="O177" s="24">
        <v>-1.9818544387817383E-6</v>
      </c>
      <c r="P177" s="24">
        <v>0</v>
      </c>
      <c r="Q177" s="24">
        <v>9.0949470177292824E-13</v>
      </c>
      <c r="R177" s="24">
        <v>-9.0949470177292824E-13</v>
      </c>
      <c r="S177" s="24">
        <v>0</v>
      </c>
      <c r="T177" s="24">
        <v>0</v>
      </c>
      <c r="U177" s="24">
        <v>0</v>
      </c>
      <c r="V177" s="24">
        <v>0</v>
      </c>
      <c r="W177" s="24">
        <v>0</v>
      </c>
      <c r="X177" s="24">
        <v>0</v>
      </c>
      <c r="Y177" s="24">
        <v>0</v>
      </c>
      <c r="Z177" s="24">
        <v>0</v>
      </c>
      <c r="AA177" s="24">
        <v>9.9092721939086914E-7</v>
      </c>
      <c r="AB177" s="24">
        <v>-9.9092721939086914E-7</v>
      </c>
      <c r="AC177" s="24">
        <v>0</v>
      </c>
      <c r="AD177" s="24">
        <v>0</v>
      </c>
      <c r="AE177" s="24">
        <v>-9.9092721939086914E-7</v>
      </c>
      <c r="AF177" s="24">
        <v>0</v>
      </c>
      <c r="AG177" s="24">
        <v>9.0949470177292824E-13</v>
      </c>
      <c r="AH177" s="24">
        <v>-9.0949470177292824E-13</v>
      </c>
      <c r="AI177" s="24">
        <v>0</v>
      </c>
      <c r="AJ177" s="24">
        <v>0</v>
      </c>
      <c r="AK177" s="24">
        <v>0</v>
      </c>
      <c r="AL177" s="24">
        <v>0</v>
      </c>
      <c r="AM177" s="24">
        <v>0</v>
      </c>
      <c r="AN177" s="24">
        <v>0</v>
      </c>
      <c r="AO177" s="24">
        <v>0</v>
      </c>
      <c r="AP177" s="24">
        <v>0</v>
      </c>
      <c r="AQ177" s="24">
        <v>9.9092721939086914E-7</v>
      </c>
      <c r="AR177" s="24">
        <v>-9.9092721939086914E-7</v>
      </c>
      <c r="AS177" s="24">
        <v>0</v>
      </c>
      <c r="AT177" s="24">
        <v>0</v>
      </c>
      <c r="AU177" s="24">
        <v>-9.9092721939086914E-7</v>
      </c>
      <c r="AV177" s="24">
        <v>0</v>
      </c>
      <c r="AW177" s="24">
        <v>0</v>
      </c>
      <c r="AX177" s="24">
        <v>0</v>
      </c>
      <c r="AY177" s="24">
        <v>0</v>
      </c>
      <c r="AZ177" s="24">
        <v>0</v>
      </c>
      <c r="BA177" s="24">
        <v>0</v>
      </c>
      <c r="BB177" s="24">
        <v>-9.0949470177292824E-13</v>
      </c>
      <c r="BC177" s="24">
        <v>0</v>
      </c>
      <c r="BD177" s="24">
        <v>-9.0949470177292824E-13</v>
      </c>
      <c r="BE177" s="24">
        <v>0</v>
      </c>
      <c r="BF177" s="24">
        <v>0</v>
      </c>
      <c r="BG177" s="24">
        <v>0</v>
      </c>
      <c r="BH177" s="24">
        <v>0</v>
      </c>
      <c r="BI177" s="24">
        <v>0</v>
      </c>
      <c r="BJ177" s="24">
        <v>0</v>
      </c>
      <c r="BK177" s="24">
        <v>0</v>
      </c>
      <c r="BL177" s="24">
        <v>0</v>
      </c>
    </row>
    <row r="178" spans="1:64" x14ac:dyDescent="0.25">
      <c r="A178" t="s">
        <v>5120</v>
      </c>
      <c r="B178">
        <v>177</v>
      </c>
      <c r="C178">
        <v>3</v>
      </c>
      <c r="D178">
        <v>15</v>
      </c>
      <c r="E178" s="24">
        <v>0</v>
      </c>
      <c r="F178" s="24">
        <v>0</v>
      </c>
      <c r="G178" s="24">
        <v>0</v>
      </c>
      <c r="H178" s="24">
        <v>0</v>
      </c>
      <c r="I178" s="24">
        <v>0</v>
      </c>
      <c r="J178" s="24">
        <v>0</v>
      </c>
      <c r="K178" s="24">
        <v>1.6558915376663208E-6</v>
      </c>
      <c r="L178" s="24">
        <v>-1.6558915376663208E-6</v>
      </c>
      <c r="M178" s="24">
        <v>0</v>
      </c>
      <c r="N178" s="24">
        <v>0</v>
      </c>
      <c r="O178" s="24">
        <v>-1.6558915376663208E-6</v>
      </c>
      <c r="P178" s="24">
        <v>0</v>
      </c>
      <c r="Q178" s="24">
        <v>0</v>
      </c>
      <c r="R178" s="24">
        <v>0</v>
      </c>
      <c r="S178" s="24">
        <v>0</v>
      </c>
      <c r="T178" s="24">
        <v>0</v>
      </c>
      <c r="U178" s="24">
        <v>0</v>
      </c>
      <c r="V178" s="24">
        <v>0</v>
      </c>
      <c r="W178" s="24">
        <v>0</v>
      </c>
      <c r="X178" s="24">
        <v>0</v>
      </c>
      <c r="Y178" s="24">
        <v>0</v>
      </c>
      <c r="Z178" s="24">
        <v>0</v>
      </c>
      <c r="AA178" s="24">
        <v>8.279457688331604E-7</v>
      </c>
      <c r="AB178" s="24">
        <v>-8.279457688331604E-7</v>
      </c>
      <c r="AC178" s="24">
        <v>0</v>
      </c>
      <c r="AD178" s="24">
        <v>0</v>
      </c>
      <c r="AE178" s="24">
        <v>-8.279457688331604E-7</v>
      </c>
      <c r="AF178" s="24">
        <v>0</v>
      </c>
      <c r="AG178" s="24">
        <v>0</v>
      </c>
      <c r="AH178" s="24">
        <v>0</v>
      </c>
      <c r="AI178" s="24">
        <v>0</v>
      </c>
      <c r="AJ178" s="24">
        <v>0</v>
      </c>
      <c r="AK178" s="24">
        <v>0</v>
      </c>
      <c r="AL178" s="24">
        <v>0</v>
      </c>
      <c r="AM178" s="24">
        <v>0</v>
      </c>
      <c r="AN178" s="24">
        <v>0</v>
      </c>
      <c r="AO178" s="24">
        <v>0</v>
      </c>
      <c r="AP178" s="24">
        <v>0</v>
      </c>
      <c r="AQ178" s="24">
        <v>8.279457688331604E-7</v>
      </c>
      <c r="AR178" s="24">
        <v>-8.279457688331604E-7</v>
      </c>
      <c r="AS178" s="24">
        <v>0</v>
      </c>
      <c r="AT178" s="24">
        <v>0</v>
      </c>
      <c r="AU178" s="24">
        <v>-8.279457688331604E-7</v>
      </c>
      <c r="AV178" s="24">
        <v>0</v>
      </c>
      <c r="AW178" s="24">
        <v>0</v>
      </c>
      <c r="AX178" s="24">
        <v>0</v>
      </c>
      <c r="AY178" s="24">
        <v>0</v>
      </c>
      <c r="AZ178" s="24">
        <v>0</v>
      </c>
      <c r="BA178" s="24">
        <v>0</v>
      </c>
      <c r="BB178" s="24">
        <v>0</v>
      </c>
      <c r="BC178" s="24">
        <v>0</v>
      </c>
      <c r="BD178" s="24">
        <v>0</v>
      </c>
      <c r="BE178" s="24">
        <v>0</v>
      </c>
      <c r="BF178" s="24">
        <v>0</v>
      </c>
      <c r="BG178" s="24">
        <v>0</v>
      </c>
      <c r="BH178" s="24">
        <v>0</v>
      </c>
      <c r="BI178" s="24">
        <v>0</v>
      </c>
      <c r="BJ178" s="24">
        <v>0</v>
      </c>
      <c r="BK178" s="24">
        <v>0</v>
      </c>
      <c r="BL178" s="24">
        <v>0</v>
      </c>
    </row>
    <row r="179" spans="1:64" x14ac:dyDescent="0.25">
      <c r="A179" t="s">
        <v>5120</v>
      </c>
      <c r="B179">
        <v>178</v>
      </c>
      <c r="C179">
        <v>4</v>
      </c>
      <c r="D179">
        <v>15</v>
      </c>
      <c r="E179" s="24">
        <v>0</v>
      </c>
      <c r="F179" s="24">
        <v>0</v>
      </c>
      <c r="G179" s="24">
        <v>0</v>
      </c>
      <c r="H179" s="24">
        <v>0</v>
      </c>
      <c r="I179" s="24">
        <v>0</v>
      </c>
      <c r="J179" s="24">
        <v>0</v>
      </c>
      <c r="K179" s="24">
        <v>1.387670636177063E-6</v>
      </c>
      <c r="L179" s="24">
        <v>-1.387670636177063E-6</v>
      </c>
      <c r="M179" s="24">
        <v>0</v>
      </c>
      <c r="N179" s="24">
        <v>0</v>
      </c>
      <c r="O179" s="24">
        <v>-1.387670636177063E-6</v>
      </c>
      <c r="P179" s="24">
        <v>0</v>
      </c>
      <c r="Q179" s="24">
        <v>0</v>
      </c>
      <c r="R179" s="24">
        <v>0</v>
      </c>
      <c r="S179" s="24">
        <v>0</v>
      </c>
      <c r="T179" s="24">
        <v>0</v>
      </c>
      <c r="U179" s="24">
        <v>0</v>
      </c>
      <c r="V179" s="24">
        <v>0</v>
      </c>
      <c r="W179" s="24">
        <v>0</v>
      </c>
      <c r="X179" s="24">
        <v>0</v>
      </c>
      <c r="Y179" s="24">
        <v>0</v>
      </c>
      <c r="Z179" s="24">
        <v>0</v>
      </c>
      <c r="AA179" s="24">
        <v>6.9383531808853149E-7</v>
      </c>
      <c r="AB179" s="24">
        <v>-6.9383531808853149E-7</v>
      </c>
      <c r="AC179" s="24">
        <v>0</v>
      </c>
      <c r="AD179" s="24">
        <v>0</v>
      </c>
      <c r="AE179" s="24">
        <v>-6.9383531808853149E-7</v>
      </c>
      <c r="AF179" s="24">
        <v>0</v>
      </c>
      <c r="AG179" s="24">
        <v>0</v>
      </c>
      <c r="AH179" s="24">
        <v>0</v>
      </c>
      <c r="AI179" s="24">
        <v>0</v>
      </c>
      <c r="AJ179" s="24">
        <v>0</v>
      </c>
      <c r="AK179" s="24">
        <v>0</v>
      </c>
      <c r="AL179" s="24">
        <v>0</v>
      </c>
      <c r="AM179" s="24">
        <v>0</v>
      </c>
      <c r="AN179" s="24">
        <v>0</v>
      </c>
      <c r="AO179" s="24">
        <v>0</v>
      </c>
      <c r="AP179" s="24">
        <v>0</v>
      </c>
      <c r="AQ179" s="24">
        <v>6.9383531808853149E-7</v>
      </c>
      <c r="AR179" s="24">
        <v>-6.9383531808853149E-7</v>
      </c>
      <c r="AS179" s="24">
        <v>0</v>
      </c>
      <c r="AT179" s="24">
        <v>0</v>
      </c>
      <c r="AU179" s="24">
        <v>-6.9383531808853149E-7</v>
      </c>
      <c r="AV179" s="24">
        <v>0</v>
      </c>
      <c r="AW179" s="24">
        <v>0</v>
      </c>
      <c r="AX179" s="24">
        <v>0</v>
      </c>
      <c r="AY179" s="24">
        <v>0</v>
      </c>
      <c r="AZ179" s="24">
        <v>0</v>
      </c>
      <c r="BA179" s="24">
        <v>0</v>
      </c>
      <c r="BB179" s="24">
        <v>0</v>
      </c>
      <c r="BC179" s="24">
        <v>0</v>
      </c>
      <c r="BD179" s="24">
        <v>0</v>
      </c>
      <c r="BE179" s="24">
        <v>0</v>
      </c>
      <c r="BF179" s="24">
        <v>0</v>
      </c>
      <c r="BG179" s="24">
        <v>0</v>
      </c>
      <c r="BH179" s="24">
        <v>0</v>
      </c>
      <c r="BI179" s="24">
        <v>0</v>
      </c>
      <c r="BJ179" s="24">
        <v>0</v>
      </c>
      <c r="BK179" s="24">
        <v>0</v>
      </c>
      <c r="BL179" s="24">
        <v>0</v>
      </c>
    </row>
    <row r="180" spans="1:64" x14ac:dyDescent="0.25">
      <c r="A180" t="s">
        <v>5120</v>
      </c>
      <c r="B180">
        <v>179</v>
      </c>
      <c r="C180">
        <v>4</v>
      </c>
      <c r="D180">
        <v>15</v>
      </c>
      <c r="E180" s="24">
        <v>0</v>
      </c>
      <c r="F180" s="24">
        <v>0</v>
      </c>
      <c r="G180" s="24">
        <v>0</v>
      </c>
      <c r="H180" s="24">
        <v>0</v>
      </c>
      <c r="I180" s="24">
        <v>0</v>
      </c>
      <c r="J180" s="24">
        <v>0</v>
      </c>
      <c r="K180" s="24">
        <v>1.1622905731201172E-6</v>
      </c>
      <c r="L180" s="24">
        <v>-1.1622905731201172E-6</v>
      </c>
      <c r="M180" s="24">
        <v>0</v>
      </c>
      <c r="N180" s="24">
        <v>0</v>
      </c>
      <c r="O180" s="24">
        <v>-1.1622905731201172E-6</v>
      </c>
      <c r="P180" s="24">
        <v>0</v>
      </c>
      <c r="Q180" s="24">
        <v>0</v>
      </c>
      <c r="R180" s="24">
        <v>0</v>
      </c>
      <c r="S180" s="24">
        <v>0</v>
      </c>
      <c r="T180" s="24">
        <v>0</v>
      </c>
      <c r="U180" s="24">
        <v>0</v>
      </c>
      <c r="V180" s="24">
        <v>0</v>
      </c>
      <c r="W180" s="24">
        <v>0</v>
      </c>
      <c r="X180" s="24">
        <v>0</v>
      </c>
      <c r="Y180" s="24">
        <v>0</v>
      </c>
      <c r="Z180" s="24">
        <v>0</v>
      </c>
      <c r="AA180" s="24">
        <v>5.8114528656005859E-7</v>
      </c>
      <c r="AB180" s="24">
        <v>-5.8114528656005859E-7</v>
      </c>
      <c r="AC180" s="24">
        <v>0</v>
      </c>
      <c r="AD180" s="24">
        <v>0</v>
      </c>
      <c r="AE180" s="24">
        <v>-5.8114528656005859E-7</v>
      </c>
      <c r="AF180" s="24">
        <v>0</v>
      </c>
      <c r="AG180" s="24">
        <v>0</v>
      </c>
      <c r="AH180" s="24">
        <v>0</v>
      </c>
      <c r="AI180" s="24">
        <v>0</v>
      </c>
      <c r="AJ180" s="24">
        <v>0</v>
      </c>
      <c r="AK180" s="24">
        <v>0</v>
      </c>
      <c r="AL180" s="24">
        <v>0</v>
      </c>
      <c r="AM180" s="24">
        <v>0</v>
      </c>
      <c r="AN180" s="24">
        <v>0</v>
      </c>
      <c r="AO180" s="24">
        <v>0</v>
      </c>
      <c r="AP180" s="24">
        <v>0</v>
      </c>
      <c r="AQ180" s="24">
        <v>5.8114528656005859E-7</v>
      </c>
      <c r="AR180" s="24">
        <v>-5.8114528656005859E-7</v>
      </c>
      <c r="AS180" s="24">
        <v>0</v>
      </c>
      <c r="AT180" s="24">
        <v>0</v>
      </c>
      <c r="AU180" s="24">
        <v>-5.8114528656005859E-7</v>
      </c>
      <c r="AV180" s="24">
        <v>0</v>
      </c>
      <c r="AW180" s="24">
        <v>0</v>
      </c>
      <c r="AX180" s="24">
        <v>0</v>
      </c>
      <c r="AY180" s="24">
        <v>0</v>
      </c>
      <c r="AZ180" s="24">
        <v>0</v>
      </c>
      <c r="BA180" s="24">
        <v>0</v>
      </c>
      <c r="BB180" s="24">
        <v>0</v>
      </c>
      <c r="BC180" s="24">
        <v>0</v>
      </c>
      <c r="BD180" s="24">
        <v>0</v>
      </c>
      <c r="BE180" s="24">
        <v>0</v>
      </c>
      <c r="BF180" s="24">
        <v>0</v>
      </c>
      <c r="BG180" s="24">
        <v>0</v>
      </c>
      <c r="BH180" s="24">
        <v>0</v>
      </c>
      <c r="BI180" s="24">
        <v>0</v>
      </c>
      <c r="BJ180" s="24">
        <v>0</v>
      </c>
      <c r="BK180" s="24">
        <v>0</v>
      </c>
      <c r="BL180" s="24">
        <v>0</v>
      </c>
    </row>
    <row r="181" spans="1:64" x14ac:dyDescent="0.25">
      <c r="A181" t="s">
        <v>5120</v>
      </c>
      <c r="B181">
        <v>180</v>
      </c>
      <c r="C181">
        <v>4</v>
      </c>
      <c r="D181">
        <v>15</v>
      </c>
      <c r="E181" s="24">
        <v>0</v>
      </c>
      <c r="F181" s="24">
        <v>0</v>
      </c>
      <c r="G181" s="24">
        <v>0</v>
      </c>
      <c r="H181" s="24">
        <v>0</v>
      </c>
      <c r="I181" s="24">
        <v>0</v>
      </c>
      <c r="J181" s="24">
        <v>0</v>
      </c>
      <c r="K181" s="24">
        <v>9.7416341304779053E-7</v>
      </c>
      <c r="L181" s="24">
        <v>-9.7416341304779053E-7</v>
      </c>
      <c r="M181" s="24">
        <v>0</v>
      </c>
      <c r="N181" s="24">
        <v>0</v>
      </c>
      <c r="O181" s="24">
        <v>-9.7416341304779053E-7</v>
      </c>
      <c r="P181" s="24">
        <v>0</v>
      </c>
      <c r="Q181" s="24">
        <v>0</v>
      </c>
      <c r="R181" s="24">
        <v>0</v>
      </c>
      <c r="S181" s="24">
        <v>0</v>
      </c>
      <c r="T181" s="24">
        <v>0</v>
      </c>
      <c r="U181" s="24">
        <v>0</v>
      </c>
      <c r="V181" s="24">
        <v>0</v>
      </c>
      <c r="W181" s="24">
        <v>0</v>
      </c>
      <c r="X181" s="24">
        <v>0</v>
      </c>
      <c r="Y181" s="24">
        <v>0</v>
      </c>
      <c r="Z181" s="24">
        <v>0</v>
      </c>
      <c r="AA181" s="24">
        <v>4.8708170652389526E-7</v>
      </c>
      <c r="AB181" s="24">
        <v>-4.8708170652389526E-7</v>
      </c>
      <c r="AC181" s="24">
        <v>0</v>
      </c>
      <c r="AD181" s="24">
        <v>0</v>
      </c>
      <c r="AE181" s="24">
        <v>-4.8708170652389526E-7</v>
      </c>
      <c r="AF181" s="24">
        <v>0</v>
      </c>
      <c r="AG181" s="24">
        <v>0</v>
      </c>
      <c r="AH181" s="24">
        <v>0</v>
      </c>
      <c r="AI181" s="24">
        <v>0</v>
      </c>
      <c r="AJ181" s="24">
        <v>0</v>
      </c>
      <c r="AK181" s="24">
        <v>0</v>
      </c>
      <c r="AL181" s="24">
        <v>0</v>
      </c>
      <c r="AM181" s="24">
        <v>0</v>
      </c>
      <c r="AN181" s="24">
        <v>0</v>
      </c>
      <c r="AO181" s="24">
        <v>0</v>
      </c>
      <c r="AP181" s="24">
        <v>0</v>
      </c>
      <c r="AQ181" s="24">
        <v>4.8708170652389526E-7</v>
      </c>
      <c r="AR181" s="24">
        <v>-4.8708170652389526E-7</v>
      </c>
      <c r="AS181" s="24">
        <v>0</v>
      </c>
      <c r="AT181" s="24">
        <v>0</v>
      </c>
      <c r="AU181" s="24">
        <v>-4.8708170652389526E-7</v>
      </c>
      <c r="AV181" s="24">
        <v>0</v>
      </c>
      <c r="AW181" s="24">
        <v>0</v>
      </c>
      <c r="AX181" s="24">
        <v>0</v>
      </c>
      <c r="AY181" s="24">
        <v>0</v>
      </c>
      <c r="AZ181" s="24">
        <v>0</v>
      </c>
      <c r="BA181" s="24">
        <v>0</v>
      </c>
      <c r="BB181" s="24">
        <v>0</v>
      </c>
      <c r="BC181" s="24">
        <v>0</v>
      </c>
      <c r="BD181" s="24">
        <v>0</v>
      </c>
      <c r="BE181" s="24">
        <v>0</v>
      </c>
      <c r="BF181" s="24">
        <v>0</v>
      </c>
      <c r="BG181" s="24">
        <v>0</v>
      </c>
      <c r="BH181" s="24">
        <v>0</v>
      </c>
      <c r="BI181" s="24">
        <v>0</v>
      </c>
      <c r="BJ181" s="24">
        <v>0</v>
      </c>
      <c r="BK181" s="24">
        <v>0</v>
      </c>
      <c r="BL181" s="24">
        <v>0</v>
      </c>
    </row>
    <row r="182" spans="1:64" x14ac:dyDescent="0.25">
      <c r="A182" t="s">
        <v>5120</v>
      </c>
      <c r="B182">
        <v>181</v>
      </c>
      <c r="C182">
        <v>1</v>
      </c>
      <c r="D182">
        <v>16</v>
      </c>
      <c r="E182" s="24">
        <v>0</v>
      </c>
      <c r="F182" s="24">
        <v>0</v>
      </c>
      <c r="G182" s="24">
        <v>0</v>
      </c>
      <c r="H182" s="24">
        <v>0</v>
      </c>
      <c r="I182" s="24">
        <v>0</v>
      </c>
      <c r="J182" s="24">
        <v>0</v>
      </c>
      <c r="K182" s="24">
        <v>8.1397593021392822E-7</v>
      </c>
      <c r="L182" s="24">
        <v>-8.1397593021392822E-7</v>
      </c>
      <c r="M182" s="24">
        <v>0</v>
      </c>
      <c r="N182" s="24">
        <v>0</v>
      </c>
      <c r="O182" s="24">
        <v>-8.1397593021392822E-7</v>
      </c>
      <c r="P182" s="24">
        <v>0</v>
      </c>
      <c r="Q182" s="24">
        <v>9.0949470177292824E-13</v>
      </c>
      <c r="R182" s="24">
        <v>-9.0949470177292824E-13</v>
      </c>
      <c r="S182" s="24">
        <v>0</v>
      </c>
      <c r="T182" s="24">
        <v>0</v>
      </c>
      <c r="U182" s="24">
        <v>0</v>
      </c>
      <c r="V182" s="24">
        <v>0</v>
      </c>
      <c r="W182" s="24">
        <v>0</v>
      </c>
      <c r="X182" s="24">
        <v>0</v>
      </c>
      <c r="Y182" s="24">
        <v>0</v>
      </c>
      <c r="Z182" s="24">
        <v>0</v>
      </c>
      <c r="AA182" s="24">
        <v>4.0698796510696411E-7</v>
      </c>
      <c r="AB182" s="24">
        <v>-4.0698796510696411E-7</v>
      </c>
      <c r="AC182" s="24">
        <v>0</v>
      </c>
      <c r="AD182" s="24">
        <v>0</v>
      </c>
      <c r="AE182" s="24">
        <v>-4.0698796510696411E-7</v>
      </c>
      <c r="AF182" s="24">
        <v>0</v>
      </c>
      <c r="AG182" s="24">
        <v>9.0949470177292824E-13</v>
      </c>
      <c r="AH182" s="24">
        <v>-9.0949470177292824E-13</v>
      </c>
      <c r="AI182" s="24">
        <v>0</v>
      </c>
      <c r="AJ182" s="24">
        <v>0</v>
      </c>
      <c r="AK182" s="24">
        <v>0</v>
      </c>
      <c r="AL182" s="24">
        <v>0</v>
      </c>
      <c r="AM182" s="24">
        <v>0</v>
      </c>
      <c r="AN182" s="24">
        <v>0</v>
      </c>
      <c r="AO182" s="24">
        <v>0</v>
      </c>
      <c r="AP182" s="24">
        <v>0</v>
      </c>
      <c r="AQ182" s="24">
        <v>4.0698796510696411E-7</v>
      </c>
      <c r="AR182" s="24">
        <v>-4.0698796510696411E-7</v>
      </c>
      <c r="AS182" s="24">
        <v>0</v>
      </c>
      <c r="AT182" s="24">
        <v>0</v>
      </c>
      <c r="AU182" s="24">
        <v>-4.0698796510696411E-7</v>
      </c>
      <c r="AV182" s="24">
        <v>0</v>
      </c>
      <c r="AW182" s="24">
        <v>0</v>
      </c>
      <c r="AX182" s="24">
        <v>0</v>
      </c>
      <c r="AY182" s="24">
        <v>0</v>
      </c>
      <c r="AZ182" s="24">
        <v>0</v>
      </c>
      <c r="BA182" s="24">
        <v>0</v>
      </c>
      <c r="BB182" s="24">
        <v>-9.0949470177292824E-13</v>
      </c>
      <c r="BC182" s="24">
        <v>0</v>
      </c>
      <c r="BD182" s="24">
        <v>-9.0949470177292824E-13</v>
      </c>
      <c r="BE182" s="24">
        <v>0</v>
      </c>
      <c r="BF182" s="24">
        <v>0</v>
      </c>
      <c r="BG182" s="24">
        <v>0</v>
      </c>
      <c r="BH182" s="24">
        <v>0</v>
      </c>
      <c r="BI182" s="24">
        <v>0</v>
      </c>
      <c r="BJ182" s="24">
        <v>0</v>
      </c>
      <c r="BK182" s="24">
        <v>0</v>
      </c>
      <c r="BL182" s="24">
        <v>0</v>
      </c>
    </row>
    <row r="183" spans="1:64" x14ac:dyDescent="0.25">
      <c r="A183" t="s">
        <v>5120</v>
      </c>
      <c r="B183">
        <v>182</v>
      </c>
      <c r="C183">
        <v>1</v>
      </c>
      <c r="D183">
        <v>16</v>
      </c>
      <c r="E183" s="24">
        <v>0</v>
      </c>
      <c r="F183" s="24">
        <v>0</v>
      </c>
      <c r="G183" s="24">
        <v>0</v>
      </c>
      <c r="H183" s="24">
        <v>0</v>
      </c>
      <c r="I183" s="24">
        <v>0</v>
      </c>
      <c r="J183" s="24">
        <v>0</v>
      </c>
      <c r="K183" s="24">
        <v>6.8359076976776123E-7</v>
      </c>
      <c r="L183" s="24">
        <v>-6.8359076976776123E-7</v>
      </c>
      <c r="M183" s="24">
        <v>0</v>
      </c>
      <c r="N183" s="24">
        <v>0</v>
      </c>
      <c r="O183" s="24">
        <v>-6.8359076976776123E-7</v>
      </c>
      <c r="P183" s="24">
        <v>0</v>
      </c>
      <c r="Q183" s="24">
        <v>9.0949470177292824E-13</v>
      </c>
      <c r="R183" s="24">
        <v>-9.0949470177292824E-13</v>
      </c>
      <c r="S183" s="24">
        <v>0</v>
      </c>
      <c r="T183" s="24">
        <v>0</v>
      </c>
      <c r="U183" s="24">
        <v>0</v>
      </c>
      <c r="V183" s="24">
        <v>0</v>
      </c>
      <c r="W183" s="24">
        <v>0</v>
      </c>
      <c r="X183" s="24">
        <v>0</v>
      </c>
      <c r="Y183" s="24">
        <v>0</v>
      </c>
      <c r="Z183" s="24">
        <v>0</v>
      </c>
      <c r="AA183" s="24">
        <v>3.4179538488388062E-7</v>
      </c>
      <c r="AB183" s="24">
        <v>-3.4179538488388062E-7</v>
      </c>
      <c r="AC183" s="24">
        <v>0</v>
      </c>
      <c r="AD183" s="24">
        <v>0</v>
      </c>
      <c r="AE183" s="24">
        <v>-3.4179538488388062E-7</v>
      </c>
      <c r="AF183" s="24">
        <v>0</v>
      </c>
      <c r="AG183" s="24">
        <v>9.0949470177292824E-13</v>
      </c>
      <c r="AH183" s="24">
        <v>-9.0949470177292824E-13</v>
      </c>
      <c r="AI183" s="24">
        <v>0</v>
      </c>
      <c r="AJ183" s="24">
        <v>0</v>
      </c>
      <c r="AK183" s="24">
        <v>0</v>
      </c>
      <c r="AL183" s="24">
        <v>0</v>
      </c>
      <c r="AM183" s="24">
        <v>0</v>
      </c>
      <c r="AN183" s="24">
        <v>0</v>
      </c>
      <c r="AO183" s="24">
        <v>0</v>
      </c>
      <c r="AP183" s="24">
        <v>0</v>
      </c>
      <c r="AQ183" s="24">
        <v>3.4179538488388062E-7</v>
      </c>
      <c r="AR183" s="24">
        <v>-3.4179538488388062E-7</v>
      </c>
      <c r="AS183" s="24">
        <v>0</v>
      </c>
      <c r="AT183" s="24">
        <v>0</v>
      </c>
      <c r="AU183" s="24">
        <v>-3.4179538488388062E-7</v>
      </c>
      <c r="AV183" s="24">
        <v>0</v>
      </c>
      <c r="AW183" s="24">
        <v>0</v>
      </c>
      <c r="AX183" s="24">
        <v>0</v>
      </c>
      <c r="AY183" s="24">
        <v>0</v>
      </c>
      <c r="AZ183" s="24">
        <v>0</v>
      </c>
      <c r="BA183" s="24">
        <v>0</v>
      </c>
      <c r="BB183" s="24">
        <v>-9.0949470177292824E-13</v>
      </c>
      <c r="BC183" s="24">
        <v>0</v>
      </c>
      <c r="BD183" s="24">
        <v>-9.0949470177292824E-13</v>
      </c>
      <c r="BE183" s="24">
        <v>0</v>
      </c>
      <c r="BF183" s="24">
        <v>0</v>
      </c>
      <c r="BG183" s="24">
        <v>0</v>
      </c>
      <c r="BH183" s="24">
        <v>0</v>
      </c>
      <c r="BI183" s="24">
        <v>0</v>
      </c>
      <c r="BJ183" s="24">
        <v>0</v>
      </c>
      <c r="BK183" s="24">
        <v>0</v>
      </c>
      <c r="BL183" s="24">
        <v>0</v>
      </c>
    </row>
    <row r="184" spans="1:64" x14ac:dyDescent="0.25">
      <c r="A184" t="s">
        <v>5120</v>
      </c>
      <c r="B184">
        <v>183</v>
      </c>
      <c r="C184">
        <v>1</v>
      </c>
      <c r="D184">
        <v>16</v>
      </c>
      <c r="E184" s="24">
        <v>0</v>
      </c>
      <c r="F184" s="24">
        <v>0</v>
      </c>
      <c r="G184" s="24">
        <v>0</v>
      </c>
      <c r="H184" s="24">
        <v>0</v>
      </c>
      <c r="I184" s="24">
        <v>0</v>
      </c>
      <c r="J184" s="24">
        <v>0</v>
      </c>
      <c r="K184" s="24">
        <v>5.7555735111236572E-7</v>
      </c>
      <c r="L184" s="24">
        <v>-5.7555735111236572E-7</v>
      </c>
      <c r="M184" s="24">
        <v>0</v>
      </c>
      <c r="N184" s="24">
        <v>0</v>
      </c>
      <c r="O184" s="24">
        <v>-5.7555735111236572E-7</v>
      </c>
      <c r="P184" s="24">
        <v>0</v>
      </c>
      <c r="Q184" s="24">
        <v>0</v>
      </c>
      <c r="R184" s="24">
        <v>0</v>
      </c>
      <c r="S184" s="24">
        <v>0</v>
      </c>
      <c r="T184" s="24">
        <v>0</v>
      </c>
      <c r="U184" s="24">
        <v>0</v>
      </c>
      <c r="V184" s="24">
        <v>0</v>
      </c>
      <c r="W184" s="24">
        <v>0</v>
      </c>
      <c r="X184" s="24">
        <v>0</v>
      </c>
      <c r="Y184" s="24">
        <v>0</v>
      </c>
      <c r="Z184" s="24">
        <v>0</v>
      </c>
      <c r="AA184" s="24">
        <v>2.8777867555618286E-7</v>
      </c>
      <c r="AB184" s="24">
        <v>-2.8777867555618286E-7</v>
      </c>
      <c r="AC184" s="24">
        <v>0</v>
      </c>
      <c r="AD184" s="24">
        <v>0</v>
      </c>
      <c r="AE184" s="24">
        <v>-2.8777867555618286E-7</v>
      </c>
      <c r="AF184" s="24">
        <v>0</v>
      </c>
      <c r="AG184" s="24">
        <v>0</v>
      </c>
      <c r="AH184" s="24">
        <v>0</v>
      </c>
      <c r="AI184" s="24">
        <v>0</v>
      </c>
      <c r="AJ184" s="24">
        <v>0</v>
      </c>
      <c r="AK184" s="24">
        <v>0</v>
      </c>
      <c r="AL184" s="24">
        <v>0</v>
      </c>
      <c r="AM184" s="24">
        <v>0</v>
      </c>
      <c r="AN184" s="24">
        <v>0</v>
      </c>
      <c r="AO184" s="24">
        <v>0</v>
      </c>
      <c r="AP184" s="24">
        <v>0</v>
      </c>
      <c r="AQ184" s="24">
        <v>2.8777867555618286E-7</v>
      </c>
      <c r="AR184" s="24">
        <v>-2.8777867555618286E-7</v>
      </c>
      <c r="AS184" s="24">
        <v>0</v>
      </c>
      <c r="AT184" s="24">
        <v>0</v>
      </c>
      <c r="AU184" s="24">
        <v>-2.8777867555618286E-7</v>
      </c>
      <c r="AV184" s="24">
        <v>0</v>
      </c>
      <c r="AW184" s="24">
        <v>0</v>
      </c>
      <c r="AX184" s="24">
        <v>0</v>
      </c>
      <c r="AY184" s="24">
        <v>0</v>
      </c>
      <c r="AZ184" s="24">
        <v>0</v>
      </c>
      <c r="BA184" s="24">
        <v>0</v>
      </c>
      <c r="BB184" s="24">
        <v>0</v>
      </c>
      <c r="BC184" s="24">
        <v>0</v>
      </c>
      <c r="BD184" s="24">
        <v>0</v>
      </c>
      <c r="BE184" s="24">
        <v>0</v>
      </c>
      <c r="BF184" s="24">
        <v>0</v>
      </c>
      <c r="BG184" s="24">
        <v>0</v>
      </c>
      <c r="BH184" s="24">
        <v>0</v>
      </c>
      <c r="BI184" s="24">
        <v>0</v>
      </c>
      <c r="BJ184" s="24">
        <v>0</v>
      </c>
      <c r="BK184" s="24">
        <v>0</v>
      </c>
      <c r="BL184" s="24">
        <v>0</v>
      </c>
    </row>
    <row r="185" spans="1:64" x14ac:dyDescent="0.25">
      <c r="A185" t="s">
        <v>5120</v>
      </c>
      <c r="B185">
        <v>184</v>
      </c>
      <c r="C185">
        <v>2</v>
      </c>
      <c r="D185">
        <v>16</v>
      </c>
      <c r="E185" s="24">
        <v>0</v>
      </c>
      <c r="F185" s="24">
        <v>0</v>
      </c>
      <c r="G185" s="24">
        <v>0</v>
      </c>
      <c r="H185" s="24">
        <v>0</v>
      </c>
      <c r="I185" s="24">
        <v>0</v>
      </c>
      <c r="J185" s="24">
        <v>0</v>
      </c>
      <c r="K185" s="24">
        <v>4.8615038394927979E-7</v>
      </c>
      <c r="L185" s="24">
        <v>-4.8615038394927979E-7</v>
      </c>
      <c r="M185" s="24">
        <v>0</v>
      </c>
      <c r="N185" s="24">
        <v>0</v>
      </c>
      <c r="O185" s="24">
        <v>-4.8615038394927979E-7</v>
      </c>
      <c r="P185" s="24">
        <v>0</v>
      </c>
      <c r="Q185" s="24">
        <v>0</v>
      </c>
      <c r="R185" s="24">
        <v>0</v>
      </c>
      <c r="S185" s="24">
        <v>0</v>
      </c>
      <c r="T185" s="24">
        <v>0</v>
      </c>
      <c r="U185" s="24">
        <v>0</v>
      </c>
      <c r="V185" s="24">
        <v>0</v>
      </c>
      <c r="W185" s="24">
        <v>0</v>
      </c>
      <c r="X185" s="24">
        <v>0</v>
      </c>
      <c r="Y185" s="24">
        <v>0</v>
      </c>
      <c r="Z185" s="24">
        <v>0</v>
      </c>
      <c r="AA185" s="24">
        <v>2.4307519197463989E-7</v>
      </c>
      <c r="AB185" s="24">
        <v>-2.4307519197463989E-7</v>
      </c>
      <c r="AC185" s="24">
        <v>0</v>
      </c>
      <c r="AD185" s="24">
        <v>0</v>
      </c>
      <c r="AE185" s="24">
        <v>-2.4307519197463989E-7</v>
      </c>
      <c r="AF185" s="24">
        <v>0</v>
      </c>
      <c r="AG185" s="24">
        <v>0</v>
      </c>
      <c r="AH185" s="24">
        <v>0</v>
      </c>
      <c r="AI185" s="24">
        <v>0</v>
      </c>
      <c r="AJ185" s="24">
        <v>0</v>
      </c>
      <c r="AK185" s="24">
        <v>0</v>
      </c>
      <c r="AL185" s="24">
        <v>0</v>
      </c>
      <c r="AM185" s="24">
        <v>0</v>
      </c>
      <c r="AN185" s="24">
        <v>0</v>
      </c>
      <c r="AO185" s="24">
        <v>0</v>
      </c>
      <c r="AP185" s="24">
        <v>0</v>
      </c>
      <c r="AQ185" s="24">
        <v>2.4307519197463989E-7</v>
      </c>
      <c r="AR185" s="24">
        <v>-2.4307519197463989E-7</v>
      </c>
      <c r="AS185" s="24">
        <v>0</v>
      </c>
      <c r="AT185" s="24">
        <v>0</v>
      </c>
      <c r="AU185" s="24">
        <v>-2.4307519197463989E-7</v>
      </c>
      <c r="AV185" s="24">
        <v>0</v>
      </c>
      <c r="AW185" s="24">
        <v>0</v>
      </c>
      <c r="AX185" s="24">
        <v>0</v>
      </c>
      <c r="AY185" s="24">
        <v>0</v>
      </c>
      <c r="AZ185" s="24">
        <v>0</v>
      </c>
      <c r="BA185" s="24">
        <v>0</v>
      </c>
      <c r="BB185" s="24">
        <v>0</v>
      </c>
      <c r="BC185" s="24">
        <v>0</v>
      </c>
      <c r="BD185" s="24">
        <v>0</v>
      </c>
      <c r="BE185" s="24">
        <v>0</v>
      </c>
      <c r="BF185" s="24">
        <v>0</v>
      </c>
      <c r="BG185" s="24">
        <v>0</v>
      </c>
      <c r="BH185" s="24">
        <v>0</v>
      </c>
      <c r="BI185" s="24">
        <v>0</v>
      </c>
      <c r="BJ185" s="24">
        <v>0</v>
      </c>
      <c r="BK185" s="24">
        <v>0</v>
      </c>
      <c r="BL185" s="24">
        <v>0</v>
      </c>
    </row>
    <row r="186" spans="1:64" x14ac:dyDescent="0.25">
      <c r="A186" t="s">
        <v>5120</v>
      </c>
      <c r="B186">
        <v>185</v>
      </c>
      <c r="C186">
        <v>2</v>
      </c>
      <c r="D186">
        <v>16</v>
      </c>
      <c r="E186" s="24">
        <v>0</v>
      </c>
      <c r="F186" s="24">
        <v>0</v>
      </c>
      <c r="G186" s="24">
        <v>0</v>
      </c>
      <c r="H186" s="24">
        <v>0</v>
      </c>
      <c r="I186" s="24">
        <v>0</v>
      </c>
      <c r="J186" s="24">
        <v>0</v>
      </c>
      <c r="K186" s="24">
        <v>4.0605664253234863E-7</v>
      </c>
      <c r="L186" s="24">
        <v>-4.0605664253234863E-7</v>
      </c>
      <c r="M186" s="24">
        <v>0</v>
      </c>
      <c r="N186" s="24">
        <v>0</v>
      </c>
      <c r="O186" s="24">
        <v>-4.0605664253234863E-7</v>
      </c>
      <c r="P186" s="24">
        <v>0</v>
      </c>
      <c r="Q186" s="24">
        <v>0</v>
      </c>
      <c r="R186" s="24">
        <v>0</v>
      </c>
      <c r="S186" s="24">
        <v>0</v>
      </c>
      <c r="T186" s="24">
        <v>0</v>
      </c>
      <c r="U186" s="24">
        <v>0</v>
      </c>
      <c r="V186" s="24">
        <v>0</v>
      </c>
      <c r="W186" s="24">
        <v>0</v>
      </c>
      <c r="X186" s="24">
        <v>0</v>
      </c>
      <c r="Y186" s="24">
        <v>0</v>
      </c>
      <c r="Z186" s="24">
        <v>0</v>
      </c>
      <c r="AA186" s="24">
        <v>2.0302832126617432E-7</v>
      </c>
      <c r="AB186" s="24">
        <v>-2.0302832126617432E-7</v>
      </c>
      <c r="AC186" s="24">
        <v>0</v>
      </c>
      <c r="AD186" s="24">
        <v>0</v>
      </c>
      <c r="AE186" s="24">
        <v>-2.0302832126617432E-7</v>
      </c>
      <c r="AF186" s="24">
        <v>0</v>
      </c>
      <c r="AG186" s="24">
        <v>0</v>
      </c>
      <c r="AH186" s="24">
        <v>0</v>
      </c>
      <c r="AI186" s="24">
        <v>0</v>
      </c>
      <c r="AJ186" s="24">
        <v>0</v>
      </c>
      <c r="AK186" s="24">
        <v>0</v>
      </c>
      <c r="AL186" s="24">
        <v>0</v>
      </c>
      <c r="AM186" s="24">
        <v>0</v>
      </c>
      <c r="AN186" s="24">
        <v>0</v>
      </c>
      <c r="AO186" s="24">
        <v>0</v>
      </c>
      <c r="AP186" s="24">
        <v>0</v>
      </c>
      <c r="AQ186" s="24">
        <v>2.0302832126617432E-7</v>
      </c>
      <c r="AR186" s="24">
        <v>-2.0302832126617432E-7</v>
      </c>
      <c r="AS186" s="24">
        <v>0</v>
      </c>
      <c r="AT186" s="24">
        <v>0</v>
      </c>
      <c r="AU186" s="24">
        <v>-2.0302832126617432E-7</v>
      </c>
      <c r="AV186" s="24">
        <v>0</v>
      </c>
      <c r="AW186" s="24">
        <v>0</v>
      </c>
      <c r="AX186" s="24">
        <v>0</v>
      </c>
      <c r="AY186" s="24">
        <v>0</v>
      </c>
      <c r="AZ186" s="24">
        <v>0</v>
      </c>
      <c r="BA186" s="24">
        <v>0</v>
      </c>
      <c r="BB186" s="24">
        <v>0</v>
      </c>
      <c r="BC186" s="24">
        <v>0</v>
      </c>
      <c r="BD186" s="24">
        <v>0</v>
      </c>
      <c r="BE186" s="24">
        <v>0</v>
      </c>
      <c r="BF186" s="24">
        <v>0</v>
      </c>
      <c r="BG186" s="24">
        <v>0</v>
      </c>
      <c r="BH186" s="24">
        <v>0</v>
      </c>
      <c r="BI186" s="24">
        <v>0</v>
      </c>
      <c r="BJ186" s="24">
        <v>0</v>
      </c>
      <c r="BK186" s="24">
        <v>0</v>
      </c>
      <c r="BL186" s="24">
        <v>0</v>
      </c>
    </row>
    <row r="187" spans="1:64" x14ac:dyDescent="0.25">
      <c r="A187" t="s">
        <v>5120</v>
      </c>
      <c r="B187">
        <v>186</v>
      </c>
      <c r="C187">
        <v>2</v>
      </c>
      <c r="D187">
        <v>16</v>
      </c>
      <c r="E187" s="24">
        <v>0</v>
      </c>
      <c r="F187" s="24">
        <v>0</v>
      </c>
      <c r="G187" s="24">
        <v>0</v>
      </c>
      <c r="H187" s="24">
        <v>0</v>
      </c>
      <c r="I187" s="24">
        <v>0</v>
      </c>
      <c r="J187" s="24">
        <v>0</v>
      </c>
      <c r="K187" s="24">
        <v>3.3713877201080322E-7</v>
      </c>
      <c r="L187" s="24">
        <v>-3.3713877201080322E-7</v>
      </c>
      <c r="M187" s="24">
        <v>0</v>
      </c>
      <c r="N187" s="24">
        <v>0</v>
      </c>
      <c r="O187" s="24">
        <v>-3.3713877201080322E-7</v>
      </c>
      <c r="P187" s="24">
        <v>0</v>
      </c>
      <c r="Q187" s="24">
        <v>0</v>
      </c>
      <c r="R187" s="24">
        <v>0</v>
      </c>
      <c r="S187" s="24">
        <v>0</v>
      </c>
      <c r="T187" s="24">
        <v>0</v>
      </c>
      <c r="U187" s="24">
        <v>0</v>
      </c>
      <c r="V187" s="24">
        <v>0</v>
      </c>
      <c r="W187" s="24">
        <v>0</v>
      </c>
      <c r="X187" s="24">
        <v>0</v>
      </c>
      <c r="Y187" s="24">
        <v>0</v>
      </c>
      <c r="Z187" s="24">
        <v>0</v>
      </c>
      <c r="AA187" s="24">
        <v>1.6856938600540161E-7</v>
      </c>
      <c r="AB187" s="24">
        <v>-1.6856938600540161E-7</v>
      </c>
      <c r="AC187" s="24">
        <v>0</v>
      </c>
      <c r="AD187" s="24">
        <v>0</v>
      </c>
      <c r="AE187" s="24">
        <v>-1.6856938600540161E-7</v>
      </c>
      <c r="AF187" s="24">
        <v>0</v>
      </c>
      <c r="AG187" s="24">
        <v>0</v>
      </c>
      <c r="AH187" s="24">
        <v>0</v>
      </c>
      <c r="AI187" s="24">
        <v>0</v>
      </c>
      <c r="AJ187" s="24">
        <v>0</v>
      </c>
      <c r="AK187" s="24">
        <v>0</v>
      </c>
      <c r="AL187" s="24">
        <v>0</v>
      </c>
      <c r="AM187" s="24">
        <v>0</v>
      </c>
      <c r="AN187" s="24">
        <v>0</v>
      </c>
      <c r="AO187" s="24">
        <v>0</v>
      </c>
      <c r="AP187" s="24">
        <v>0</v>
      </c>
      <c r="AQ187" s="24">
        <v>1.6856938600540161E-7</v>
      </c>
      <c r="AR187" s="24">
        <v>-1.6856938600540161E-7</v>
      </c>
      <c r="AS187" s="24">
        <v>0</v>
      </c>
      <c r="AT187" s="24">
        <v>0</v>
      </c>
      <c r="AU187" s="24">
        <v>-1.6856938600540161E-7</v>
      </c>
      <c r="AV187" s="24">
        <v>0</v>
      </c>
      <c r="AW187" s="24">
        <v>0</v>
      </c>
      <c r="AX187" s="24">
        <v>0</v>
      </c>
      <c r="AY187" s="24">
        <v>0</v>
      </c>
      <c r="AZ187" s="24">
        <v>0</v>
      </c>
      <c r="BA187" s="24">
        <v>0</v>
      </c>
      <c r="BB187" s="24">
        <v>0</v>
      </c>
      <c r="BC187" s="24">
        <v>0</v>
      </c>
      <c r="BD187" s="24">
        <v>0</v>
      </c>
      <c r="BE187" s="24">
        <v>0</v>
      </c>
      <c r="BF187" s="24">
        <v>0</v>
      </c>
      <c r="BG187" s="24">
        <v>0</v>
      </c>
      <c r="BH187" s="24">
        <v>0</v>
      </c>
      <c r="BI187" s="24">
        <v>0</v>
      </c>
      <c r="BJ187" s="24">
        <v>0</v>
      </c>
      <c r="BK187" s="24">
        <v>0</v>
      </c>
      <c r="BL187" s="24">
        <v>0</v>
      </c>
    </row>
    <row r="188" spans="1:64" x14ac:dyDescent="0.25">
      <c r="A188" t="s">
        <v>5120</v>
      </c>
      <c r="B188">
        <v>187</v>
      </c>
      <c r="C188">
        <v>3</v>
      </c>
      <c r="D188">
        <v>16</v>
      </c>
      <c r="E188" s="24">
        <v>0</v>
      </c>
      <c r="F188" s="24">
        <v>0</v>
      </c>
      <c r="G188" s="24">
        <v>0</v>
      </c>
      <c r="H188" s="24">
        <v>0</v>
      </c>
      <c r="I188" s="24">
        <v>0</v>
      </c>
      <c r="J188" s="24">
        <v>0</v>
      </c>
      <c r="K188" s="24">
        <v>2.8498470783233643E-7</v>
      </c>
      <c r="L188" s="24">
        <v>-2.8498470783233643E-7</v>
      </c>
      <c r="M188" s="24">
        <v>0</v>
      </c>
      <c r="N188" s="24">
        <v>0</v>
      </c>
      <c r="O188" s="24">
        <v>-2.8498470783233643E-7</v>
      </c>
      <c r="P188" s="24">
        <v>0</v>
      </c>
      <c r="Q188" s="24">
        <v>0</v>
      </c>
      <c r="R188" s="24">
        <v>0</v>
      </c>
      <c r="S188" s="24">
        <v>0</v>
      </c>
      <c r="T188" s="24">
        <v>0</v>
      </c>
      <c r="U188" s="24">
        <v>0</v>
      </c>
      <c r="V188" s="24">
        <v>0</v>
      </c>
      <c r="W188" s="24">
        <v>0</v>
      </c>
      <c r="X188" s="24">
        <v>0</v>
      </c>
      <c r="Y188" s="24">
        <v>0</v>
      </c>
      <c r="Z188" s="24">
        <v>0</v>
      </c>
      <c r="AA188" s="24">
        <v>1.4249235391616821E-7</v>
      </c>
      <c r="AB188" s="24">
        <v>-1.4249235391616821E-7</v>
      </c>
      <c r="AC188" s="24">
        <v>0</v>
      </c>
      <c r="AD188" s="24">
        <v>0</v>
      </c>
      <c r="AE188" s="24">
        <v>-1.4249235391616821E-7</v>
      </c>
      <c r="AF188" s="24">
        <v>0</v>
      </c>
      <c r="AG188" s="24">
        <v>0</v>
      </c>
      <c r="AH188" s="24">
        <v>0</v>
      </c>
      <c r="AI188" s="24">
        <v>0</v>
      </c>
      <c r="AJ188" s="24">
        <v>0</v>
      </c>
      <c r="AK188" s="24">
        <v>0</v>
      </c>
      <c r="AL188" s="24">
        <v>0</v>
      </c>
      <c r="AM188" s="24">
        <v>0</v>
      </c>
      <c r="AN188" s="24">
        <v>0</v>
      </c>
      <c r="AO188" s="24">
        <v>0</v>
      </c>
      <c r="AP188" s="24">
        <v>0</v>
      </c>
      <c r="AQ188" s="24">
        <v>1.4249235391616821E-7</v>
      </c>
      <c r="AR188" s="24">
        <v>-1.4249235391616821E-7</v>
      </c>
      <c r="AS188" s="24">
        <v>0</v>
      </c>
      <c r="AT188" s="24">
        <v>0</v>
      </c>
      <c r="AU188" s="24">
        <v>-1.4249235391616821E-7</v>
      </c>
      <c r="AV188" s="24">
        <v>0</v>
      </c>
      <c r="AW188" s="24">
        <v>0</v>
      </c>
      <c r="AX188" s="24">
        <v>0</v>
      </c>
      <c r="AY188" s="24">
        <v>0</v>
      </c>
      <c r="AZ188" s="24">
        <v>0</v>
      </c>
      <c r="BA188" s="24">
        <v>0</v>
      </c>
      <c r="BB188" s="24">
        <v>0</v>
      </c>
      <c r="BC188" s="24">
        <v>0</v>
      </c>
      <c r="BD188" s="24">
        <v>0</v>
      </c>
      <c r="BE188" s="24">
        <v>0</v>
      </c>
      <c r="BF188" s="24">
        <v>0</v>
      </c>
      <c r="BG188" s="24">
        <v>0</v>
      </c>
      <c r="BH188" s="24">
        <v>0</v>
      </c>
      <c r="BI188" s="24">
        <v>0</v>
      </c>
      <c r="BJ188" s="24">
        <v>0</v>
      </c>
      <c r="BK188" s="24">
        <v>0</v>
      </c>
      <c r="BL188" s="24">
        <v>0</v>
      </c>
    </row>
    <row r="189" spans="1:64" x14ac:dyDescent="0.25">
      <c r="A189" t="s">
        <v>5120</v>
      </c>
      <c r="B189">
        <v>188</v>
      </c>
      <c r="C189">
        <v>3</v>
      </c>
      <c r="D189">
        <v>16</v>
      </c>
      <c r="E189" s="24">
        <v>0</v>
      </c>
      <c r="F189" s="24">
        <v>0</v>
      </c>
      <c r="G189" s="24">
        <v>0</v>
      </c>
      <c r="H189" s="24">
        <v>0</v>
      </c>
      <c r="I189" s="24">
        <v>0</v>
      </c>
      <c r="J189" s="24">
        <v>0</v>
      </c>
      <c r="K189" s="24">
        <v>2.4028122425079346E-7</v>
      </c>
      <c r="L189" s="24">
        <v>-2.4028122425079346E-7</v>
      </c>
      <c r="M189" s="24">
        <v>0</v>
      </c>
      <c r="N189" s="24">
        <v>0</v>
      </c>
      <c r="O189" s="24">
        <v>-2.4028122425079346E-7</v>
      </c>
      <c r="P189" s="24">
        <v>0</v>
      </c>
      <c r="Q189" s="24">
        <v>0</v>
      </c>
      <c r="R189" s="24">
        <v>0</v>
      </c>
      <c r="S189" s="24">
        <v>0</v>
      </c>
      <c r="T189" s="24">
        <v>0</v>
      </c>
      <c r="U189" s="24">
        <v>0</v>
      </c>
      <c r="V189" s="24">
        <v>0</v>
      </c>
      <c r="W189" s="24">
        <v>0</v>
      </c>
      <c r="X189" s="24">
        <v>0</v>
      </c>
      <c r="Y189" s="24">
        <v>0</v>
      </c>
      <c r="Z189" s="24">
        <v>0</v>
      </c>
      <c r="AA189" s="24">
        <v>1.2014061212539673E-7</v>
      </c>
      <c r="AB189" s="24">
        <v>-1.2014061212539673E-7</v>
      </c>
      <c r="AC189" s="24">
        <v>0</v>
      </c>
      <c r="AD189" s="24">
        <v>0</v>
      </c>
      <c r="AE189" s="24">
        <v>-1.2014061212539673E-7</v>
      </c>
      <c r="AF189" s="24">
        <v>0</v>
      </c>
      <c r="AG189" s="24">
        <v>0</v>
      </c>
      <c r="AH189" s="24">
        <v>0</v>
      </c>
      <c r="AI189" s="24">
        <v>0</v>
      </c>
      <c r="AJ189" s="24">
        <v>0</v>
      </c>
      <c r="AK189" s="24">
        <v>0</v>
      </c>
      <c r="AL189" s="24">
        <v>0</v>
      </c>
      <c r="AM189" s="24">
        <v>0</v>
      </c>
      <c r="AN189" s="24">
        <v>0</v>
      </c>
      <c r="AO189" s="24">
        <v>0</v>
      </c>
      <c r="AP189" s="24">
        <v>0</v>
      </c>
      <c r="AQ189" s="24">
        <v>1.2014061212539673E-7</v>
      </c>
      <c r="AR189" s="24">
        <v>-1.2014061212539673E-7</v>
      </c>
      <c r="AS189" s="24">
        <v>0</v>
      </c>
      <c r="AT189" s="24">
        <v>0</v>
      </c>
      <c r="AU189" s="24">
        <v>-1.2014061212539673E-7</v>
      </c>
      <c r="AV189" s="24">
        <v>0</v>
      </c>
      <c r="AW189" s="24">
        <v>0</v>
      </c>
      <c r="AX189" s="24">
        <v>0</v>
      </c>
      <c r="AY189" s="24">
        <v>0</v>
      </c>
      <c r="AZ189" s="24">
        <v>0</v>
      </c>
      <c r="BA189" s="24">
        <v>0</v>
      </c>
      <c r="BB189" s="24">
        <v>0</v>
      </c>
      <c r="BC189" s="24">
        <v>0</v>
      </c>
      <c r="BD189" s="24">
        <v>0</v>
      </c>
      <c r="BE189" s="24">
        <v>0</v>
      </c>
      <c r="BF189" s="24">
        <v>0</v>
      </c>
      <c r="BG189" s="24">
        <v>0</v>
      </c>
      <c r="BH189" s="24">
        <v>0</v>
      </c>
      <c r="BI189" s="24">
        <v>0</v>
      </c>
      <c r="BJ189" s="24">
        <v>0</v>
      </c>
      <c r="BK189" s="24">
        <v>0</v>
      </c>
      <c r="BL189" s="24">
        <v>0</v>
      </c>
    </row>
    <row r="190" spans="1:64" x14ac:dyDescent="0.25">
      <c r="A190" t="s">
        <v>5120</v>
      </c>
      <c r="B190">
        <v>189</v>
      </c>
      <c r="C190">
        <v>3</v>
      </c>
      <c r="D190">
        <v>16</v>
      </c>
      <c r="E190" s="24">
        <v>0</v>
      </c>
      <c r="F190" s="24">
        <v>0</v>
      </c>
      <c r="G190" s="24">
        <v>0</v>
      </c>
      <c r="H190" s="24">
        <v>0</v>
      </c>
      <c r="I190" s="24">
        <v>0</v>
      </c>
      <c r="J190" s="24">
        <v>0</v>
      </c>
      <c r="K190" s="24">
        <v>1.993030309677124E-7</v>
      </c>
      <c r="L190" s="24">
        <v>-1.993030309677124E-7</v>
      </c>
      <c r="M190" s="24">
        <v>0</v>
      </c>
      <c r="N190" s="24">
        <v>0</v>
      </c>
      <c r="O190" s="24">
        <v>-1.993030309677124E-7</v>
      </c>
      <c r="P190" s="24">
        <v>0</v>
      </c>
      <c r="Q190" s="24">
        <v>0</v>
      </c>
      <c r="R190" s="24">
        <v>0</v>
      </c>
      <c r="S190" s="24">
        <v>0</v>
      </c>
      <c r="T190" s="24">
        <v>0</v>
      </c>
      <c r="U190" s="24">
        <v>0</v>
      </c>
      <c r="V190" s="24">
        <v>0</v>
      </c>
      <c r="W190" s="24">
        <v>0</v>
      </c>
      <c r="X190" s="24">
        <v>0</v>
      </c>
      <c r="Y190" s="24">
        <v>0</v>
      </c>
      <c r="Z190" s="24">
        <v>0</v>
      </c>
      <c r="AA190" s="24">
        <v>9.9651515483856201E-8</v>
      </c>
      <c r="AB190" s="24">
        <v>-9.9651515483856201E-8</v>
      </c>
      <c r="AC190" s="24">
        <v>0</v>
      </c>
      <c r="AD190" s="24">
        <v>0</v>
      </c>
      <c r="AE190" s="24">
        <v>-9.9651515483856201E-8</v>
      </c>
      <c r="AF190" s="24">
        <v>0</v>
      </c>
      <c r="AG190" s="24">
        <v>0</v>
      </c>
      <c r="AH190" s="24">
        <v>0</v>
      </c>
      <c r="AI190" s="24">
        <v>0</v>
      </c>
      <c r="AJ190" s="24">
        <v>0</v>
      </c>
      <c r="AK190" s="24">
        <v>0</v>
      </c>
      <c r="AL190" s="24">
        <v>0</v>
      </c>
      <c r="AM190" s="24">
        <v>0</v>
      </c>
      <c r="AN190" s="24">
        <v>0</v>
      </c>
      <c r="AO190" s="24">
        <v>0</v>
      </c>
      <c r="AP190" s="24">
        <v>0</v>
      </c>
      <c r="AQ190" s="24">
        <v>9.9651515483856201E-8</v>
      </c>
      <c r="AR190" s="24">
        <v>-9.9651515483856201E-8</v>
      </c>
      <c r="AS190" s="24">
        <v>0</v>
      </c>
      <c r="AT190" s="24">
        <v>0</v>
      </c>
      <c r="AU190" s="24">
        <v>-9.9651515483856201E-8</v>
      </c>
      <c r="AV190" s="24">
        <v>0</v>
      </c>
      <c r="AW190" s="24">
        <v>0</v>
      </c>
      <c r="AX190" s="24">
        <v>0</v>
      </c>
      <c r="AY190" s="24">
        <v>0</v>
      </c>
      <c r="AZ190" s="24">
        <v>0</v>
      </c>
      <c r="BA190" s="24">
        <v>0</v>
      </c>
      <c r="BB190" s="24">
        <v>0</v>
      </c>
      <c r="BC190" s="24">
        <v>0</v>
      </c>
      <c r="BD190" s="24">
        <v>0</v>
      </c>
      <c r="BE190" s="24">
        <v>0</v>
      </c>
      <c r="BF190" s="24">
        <v>0</v>
      </c>
      <c r="BG190" s="24">
        <v>0</v>
      </c>
      <c r="BH190" s="24">
        <v>0</v>
      </c>
      <c r="BI190" s="24">
        <v>0</v>
      </c>
      <c r="BJ190" s="24">
        <v>0</v>
      </c>
      <c r="BK190" s="24">
        <v>0</v>
      </c>
      <c r="BL190" s="24">
        <v>0</v>
      </c>
    </row>
    <row r="191" spans="1:64" x14ac:dyDescent="0.25">
      <c r="A191" t="s">
        <v>5120</v>
      </c>
      <c r="B191">
        <v>190</v>
      </c>
      <c r="C191">
        <v>4</v>
      </c>
      <c r="D191">
        <v>16</v>
      </c>
      <c r="E191" s="24">
        <v>0</v>
      </c>
      <c r="F191" s="24">
        <v>0</v>
      </c>
      <c r="G191" s="24">
        <v>0</v>
      </c>
      <c r="H191" s="24">
        <v>0</v>
      </c>
      <c r="I191" s="24">
        <v>0</v>
      </c>
      <c r="J191" s="24">
        <v>0</v>
      </c>
      <c r="K191" s="24">
        <v>1.6763806343078613E-7</v>
      </c>
      <c r="L191" s="24">
        <v>-1.6763806343078613E-7</v>
      </c>
      <c r="M191" s="24">
        <v>0</v>
      </c>
      <c r="N191" s="24">
        <v>0</v>
      </c>
      <c r="O191" s="24">
        <v>-1.6763806343078613E-7</v>
      </c>
      <c r="P191" s="24">
        <v>0</v>
      </c>
      <c r="Q191" s="24">
        <v>9.0949470177292824E-13</v>
      </c>
      <c r="R191" s="24">
        <v>-9.0949470177292824E-13</v>
      </c>
      <c r="S191" s="24">
        <v>0</v>
      </c>
      <c r="T191" s="24">
        <v>0</v>
      </c>
      <c r="U191" s="24">
        <v>0</v>
      </c>
      <c r="V191" s="24">
        <v>0</v>
      </c>
      <c r="W191" s="24">
        <v>0</v>
      </c>
      <c r="X191" s="24">
        <v>0</v>
      </c>
      <c r="Y191" s="24">
        <v>0</v>
      </c>
      <c r="Z191" s="24">
        <v>0</v>
      </c>
      <c r="AA191" s="24">
        <v>8.3819031715393066E-8</v>
      </c>
      <c r="AB191" s="24">
        <v>-8.3819031715393066E-8</v>
      </c>
      <c r="AC191" s="24">
        <v>0</v>
      </c>
      <c r="AD191" s="24">
        <v>0</v>
      </c>
      <c r="AE191" s="24">
        <v>-8.3819031715393066E-8</v>
      </c>
      <c r="AF191" s="24">
        <v>0</v>
      </c>
      <c r="AG191" s="24">
        <v>9.0949470177292824E-13</v>
      </c>
      <c r="AH191" s="24">
        <v>-9.0949470177292824E-13</v>
      </c>
      <c r="AI191" s="24">
        <v>0</v>
      </c>
      <c r="AJ191" s="24">
        <v>0</v>
      </c>
      <c r="AK191" s="24">
        <v>0</v>
      </c>
      <c r="AL191" s="24">
        <v>0</v>
      </c>
      <c r="AM191" s="24">
        <v>0</v>
      </c>
      <c r="AN191" s="24">
        <v>0</v>
      </c>
      <c r="AO191" s="24">
        <v>0</v>
      </c>
      <c r="AP191" s="24">
        <v>0</v>
      </c>
      <c r="AQ191" s="24">
        <v>8.3819031715393066E-8</v>
      </c>
      <c r="AR191" s="24">
        <v>-8.3819031715393066E-8</v>
      </c>
      <c r="AS191" s="24">
        <v>0</v>
      </c>
      <c r="AT191" s="24">
        <v>0</v>
      </c>
      <c r="AU191" s="24">
        <v>-8.3819031715393066E-8</v>
      </c>
      <c r="AV191" s="24">
        <v>0</v>
      </c>
      <c r="AW191" s="24">
        <v>0</v>
      </c>
      <c r="AX191" s="24">
        <v>0</v>
      </c>
      <c r="AY191" s="24">
        <v>0</v>
      </c>
      <c r="AZ191" s="24">
        <v>0</v>
      </c>
      <c r="BA191" s="24">
        <v>0</v>
      </c>
      <c r="BB191" s="24">
        <v>-9.0949470177292824E-13</v>
      </c>
      <c r="BC191" s="24">
        <v>0</v>
      </c>
      <c r="BD191" s="24">
        <v>-9.0949470177292824E-13</v>
      </c>
      <c r="BE191" s="24">
        <v>0</v>
      </c>
      <c r="BF191" s="24">
        <v>0</v>
      </c>
      <c r="BG191" s="24">
        <v>0</v>
      </c>
      <c r="BH191" s="24">
        <v>0</v>
      </c>
      <c r="BI191" s="24">
        <v>0</v>
      </c>
      <c r="BJ191" s="24">
        <v>0</v>
      </c>
      <c r="BK191" s="24">
        <v>0</v>
      </c>
      <c r="BL191" s="24">
        <v>0</v>
      </c>
    </row>
    <row r="192" spans="1:64" x14ac:dyDescent="0.25">
      <c r="A192" t="s">
        <v>5120</v>
      </c>
      <c r="B192">
        <v>191</v>
      </c>
      <c r="C192">
        <v>4</v>
      </c>
      <c r="D192">
        <v>16</v>
      </c>
      <c r="E192" s="24">
        <v>0</v>
      </c>
      <c r="F192" s="24">
        <v>0</v>
      </c>
      <c r="G192" s="24">
        <v>0</v>
      </c>
      <c r="H192" s="24">
        <v>0</v>
      </c>
      <c r="I192" s="24">
        <v>0</v>
      </c>
      <c r="J192" s="24">
        <v>0</v>
      </c>
      <c r="K192" s="24">
        <v>1.4342367649078369E-7</v>
      </c>
      <c r="L192" s="24">
        <v>-1.4342367649078369E-7</v>
      </c>
      <c r="M192" s="24">
        <v>0</v>
      </c>
      <c r="N192" s="24">
        <v>0</v>
      </c>
      <c r="O192" s="24">
        <v>-1.4342367649078369E-7</v>
      </c>
      <c r="P192" s="24">
        <v>0</v>
      </c>
      <c r="Q192" s="24">
        <v>0</v>
      </c>
      <c r="R192" s="24">
        <v>0</v>
      </c>
      <c r="S192" s="24">
        <v>0</v>
      </c>
      <c r="T192" s="24">
        <v>0</v>
      </c>
      <c r="U192" s="24">
        <v>0</v>
      </c>
      <c r="V192" s="24">
        <v>0</v>
      </c>
      <c r="W192" s="24">
        <v>0</v>
      </c>
      <c r="X192" s="24">
        <v>0</v>
      </c>
      <c r="Y192" s="24">
        <v>0</v>
      </c>
      <c r="Z192" s="24">
        <v>0</v>
      </c>
      <c r="AA192" s="24">
        <v>7.1711838245391846E-8</v>
      </c>
      <c r="AB192" s="24">
        <v>-7.1711838245391846E-8</v>
      </c>
      <c r="AC192" s="24">
        <v>0</v>
      </c>
      <c r="AD192" s="24">
        <v>0</v>
      </c>
      <c r="AE192" s="24">
        <v>-7.1711838245391846E-8</v>
      </c>
      <c r="AF192" s="24">
        <v>0</v>
      </c>
      <c r="AG192" s="24">
        <v>0</v>
      </c>
      <c r="AH192" s="24">
        <v>0</v>
      </c>
      <c r="AI192" s="24">
        <v>0</v>
      </c>
      <c r="AJ192" s="24">
        <v>0</v>
      </c>
      <c r="AK192" s="24">
        <v>0</v>
      </c>
      <c r="AL192" s="24">
        <v>0</v>
      </c>
      <c r="AM192" s="24">
        <v>0</v>
      </c>
      <c r="AN192" s="24">
        <v>0</v>
      </c>
      <c r="AO192" s="24">
        <v>0</v>
      </c>
      <c r="AP192" s="24">
        <v>0</v>
      </c>
      <c r="AQ192" s="24">
        <v>7.1711838245391846E-8</v>
      </c>
      <c r="AR192" s="24">
        <v>-7.1711838245391846E-8</v>
      </c>
      <c r="AS192" s="24">
        <v>0</v>
      </c>
      <c r="AT192" s="24">
        <v>0</v>
      </c>
      <c r="AU192" s="24">
        <v>-7.1711838245391846E-8</v>
      </c>
      <c r="AV192" s="24">
        <v>0</v>
      </c>
      <c r="AW192" s="24">
        <v>0</v>
      </c>
      <c r="AX192" s="24">
        <v>0</v>
      </c>
      <c r="AY192" s="24">
        <v>0</v>
      </c>
      <c r="AZ192" s="24">
        <v>0</v>
      </c>
      <c r="BA192" s="24">
        <v>0</v>
      </c>
      <c r="BB192" s="24">
        <v>0</v>
      </c>
      <c r="BC192" s="24">
        <v>0</v>
      </c>
      <c r="BD192" s="24">
        <v>0</v>
      </c>
      <c r="BE192" s="24">
        <v>0</v>
      </c>
      <c r="BF192" s="24">
        <v>0</v>
      </c>
      <c r="BG192" s="24">
        <v>0</v>
      </c>
      <c r="BH192" s="24">
        <v>0</v>
      </c>
      <c r="BI192" s="24">
        <v>0</v>
      </c>
      <c r="BJ192" s="24">
        <v>0</v>
      </c>
      <c r="BK192" s="24">
        <v>0</v>
      </c>
      <c r="BL192" s="24">
        <v>0</v>
      </c>
    </row>
    <row r="193" spans="1:64" x14ac:dyDescent="0.25">
      <c r="A193" t="s">
        <v>5120</v>
      </c>
      <c r="B193">
        <v>192</v>
      </c>
      <c r="C193">
        <v>4</v>
      </c>
      <c r="D193">
        <v>16</v>
      </c>
      <c r="E193" s="24">
        <v>0</v>
      </c>
      <c r="F193" s="24">
        <v>0</v>
      </c>
      <c r="G193" s="24">
        <v>0</v>
      </c>
      <c r="H193" s="24">
        <v>0</v>
      </c>
      <c r="I193" s="24">
        <v>0</v>
      </c>
      <c r="J193" s="24">
        <v>0</v>
      </c>
      <c r="K193" s="24">
        <v>1.2107193470001221E-7</v>
      </c>
      <c r="L193" s="24">
        <v>-1.2107193470001221E-7</v>
      </c>
      <c r="M193" s="24">
        <v>0</v>
      </c>
      <c r="N193" s="24">
        <v>0</v>
      </c>
      <c r="O193" s="24">
        <v>-1.2107193470001221E-7</v>
      </c>
      <c r="P193" s="24">
        <v>0</v>
      </c>
      <c r="Q193" s="24">
        <v>0</v>
      </c>
      <c r="R193" s="24">
        <v>0</v>
      </c>
      <c r="S193" s="24">
        <v>0</v>
      </c>
      <c r="T193" s="24">
        <v>0</v>
      </c>
      <c r="U193" s="24">
        <v>0</v>
      </c>
      <c r="V193" s="24">
        <v>0</v>
      </c>
      <c r="W193" s="24">
        <v>0</v>
      </c>
      <c r="X193" s="24">
        <v>0</v>
      </c>
      <c r="Y193" s="24">
        <v>0</v>
      </c>
      <c r="Z193" s="24">
        <v>0</v>
      </c>
      <c r="AA193" s="24">
        <v>6.0535967350006104E-8</v>
      </c>
      <c r="AB193" s="24">
        <v>-6.0535967350006104E-8</v>
      </c>
      <c r="AC193" s="24">
        <v>0</v>
      </c>
      <c r="AD193" s="24">
        <v>0</v>
      </c>
      <c r="AE193" s="24">
        <v>-6.0535967350006104E-8</v>
      </c>
      <c r="AF193" s="24">
        <v>0</v>
      </c>
      <c r="AG193" s="24">
        <v>0</v>
      </c>
      <c r="AH193" s="24">
        <v>0</v>
      </c>
      <c r="AI193" s="24">
        <v>0</v>
      </c>
      <c r="AJ193" s="24">
        <v>0</v>
      </c>
      <c r="AK193" s="24">
        <v>0</v>
      </c>
      <c r="AL193" s="24">
        <v>0</v>
      </c>
      <c r="AM193" s="24">
        <v>0</v>
      </c>
      <c r="AN193" s="24">
        <v>0</v>
      </c>
      <c r="AO193" s="24">
        <v>0</v>
      </c>
      <c r="AP193" s="24">
        <v>0</v>
      </c>
      <c r="AQ193" s="24">
        <v>6.0535967350006104E-8</v>
      </c>
      <c r="AR193" s="24">
        <v>-6.0535967350006104E-8</v>
      </c>
      <c r="AS193" s="24">
        <v>0</v>
      </c>
      <c r="AT193" s="24">
        <v>0</v>
      </c>
      <c r="AU193" s="24">
        <v>-6.0535967350006104E-8</v>
      </c>
      <c r="AV193" s="24">
        <v>0</v>
      </c>
      <c r="AW193" s="24">
        <v>0</v>
      </c>
      <c r="AX193" s="24">
        <v>0</v>
      </c>
      <c r="AY193" s="24">
        <v>0</v>
      </c>
      <c r="AZ193" s="24">
        <v>0</v>
      </c>
      <c r="BA193" s="24">
        <v>0</v>
      </c>
      <c r="BB193" s="24">
        <v>0</v>
      </c>
      <c r="BC193" s="24">
        <v>0</v>
      </c>
      <c r="BD193" s="24">
        <v>0</v>
      </c>
      <c r="BE193" s="24">
        <v>0</v>
      </c>
      <c r="BF193" s="24">
        <v>0</v>
      </c>
      <c r="BG193" s="24">
        <v>0</v>
      </c>
      <c r="BH193" s="24">
        <v>0</v>
      </c>
      <c r="BI193" s="24">
        <v>0</v>
      </c>
      <c r="BJ193" s="24">
        <v>0</v>
      </c>
      <c r="BK193" s="24">
        <v>0</v>
      </c>
      <c r="BL193" s="24">
        <v>0</v>
      </c>
    </row>
    <row r="194" spans="1:64" x14ac:dyDescent="0.25">
      <c r="A194" t="s">
        <v>5120</v>
      </c>
      <c r="B194">
        <v>193</v>
      </c>
      <c r="C194">
        <v>1</v>
      </c>
      <c r="D194">
        <v>17</v>
      </c>
      <c r="E194" s="24">
        <v>0</v>
      </c>
      <c r="F194" s="24">
        <v>0</v>
      </c>
      <c r="G194" s="24">
        <v>0</v>
      </c>
      <c r="H194" s="24">
        <v>0</v>
      </c>
      <c r="I194" s="24">
        <v>0</v>
      </c>
      <c r="J194" s="24">
        <v>0</v>
      </c>
      <c r="K194" s="24">
        <v>1.0244548320770264E-7</v>
      </c>
      <c r="L194" s="24">
        <v>-1.0244548320770264E-7</v>
      </c>
      <c r="M194" s="24">
        <v>0</v>
      </c>
      <c r="N194" s="24">
        <v>0</v>
      </c>
      <c r="O194" s="24">
        <v>-1.0244548320770264E-7</v>
      </c>
      <c r="P194" s="24">
        <v>0</v>
      </c>
      <c r="Q194" s="24">
        <v>0</v>
      </c>
      <c r="R194" s="24">
        <v>0</v>
      </c>
      <c r="S194" s="24">
        <v>0</v>
      </c>
      <c r="T194" s="24">
        <v>0</v>
      </c>
      <c r="U194" s="24">
        <v>0</v>
      </c>
      <c r="V194" s="24">
        <v>0</v>
      </c>
      <c r="W194" s="24">
        <v>0</v>
      </c>
      <c r="X194" s="24">
        <v>0</v>
      </c>
      <c r="Y194" s="24">
        <v>0</v>
      </c>
      <c r="Z194" s="24">
        <v>0</v>
      </c>
      <c r="AA194" s="24">
        <v>5.1222741603851318E-8</v>
      </c>
      <c r="AB194" s="24">
        <v>-5.1222741603851318E-8</v>
      </c>
      <c r="AC194" s="24">
        <v>0</v>
      </c>
      <c r="AD194" s="24">
        <v>0</v>
      </c>
      <c r="AE194" s="24">
        <v>-5.1222741603851318E-8</v>
      </c>
      <c r="AF194" s="24">
        <v>0</v>
      </c>
      <c r="AG194" s="24">
        <v>0</v>
      </c>
      <c r="AH194" s="24">
        <v>0</v>
      </c>
      <c r="AI194" s="24">
        <v>0</v>
      </c>
      <c r="AJ194" s="24">
        <v>0</v>
      </c>
      <c r="AK194" s="24">
        <v>0</v>
      </c>
      <c r="AL194" s="24">
        <v>0</v>
      </c>
      <c r="AM194" s="24">
        <v>0</v>
      </c>
      <c r="AN194" s="24">
        <v>0</v>
      </c>
      <c r="AO194" s="24">
        <v>0</v>
      </c>
      <c r="AP194" s="24">
        <v>0</v>
      </c>
      <c r="AQ194" s="24">
        <v>5.1222741603851318E-8</v>
      </c>
      <c r="AR194" s="24">
        <v>-5.1222741603851318E-8</v>
      </c>
      <c r="AS194" s="24">
        <v>0</v>
      </c>
      <c r="AT194" s="24">
        <v>0</v>
      </c>
      <c r="AU194" s="24">
        <v>-5.1222741603851318E-8</v>
      </c>
      <c r="AV194" s="24">
        <v>0</v>
      </c>
      <c r="AW194" s="24">
        <v>0</v>
      </c>
      <c r="AX194" s="24">
        <v>0</v>
      </c>
      <c r="AY194" s="24">
        <v>0</v>
      </c>
      <c r="AZ194" s="24">
        <v>0</v>
      </c>
      <c r="BA194" s="24">
        <v>0</v>
      </c>
      <c r="BB194" s="24">
        <v>0</v>
      </c>
      <c r="BC194" s="24">
        <v>0</v>
      </c>
      <c r="BD194" s="24">
        <v>0</v>
      </c>
      <c r="BE194" s="24">
        <v>0</v>
      </c>
      <c r="BF194" s="24">
        <v>0</v>
      </c>
      <c r="BG194" s="24">
        <v>0</v>
      </c>
      <c r="BH194" s="24">
        <v>0</v>
      </c>
      <c r="BI194" s="24">
        <v>0</v>
      </c>
      <c r="BJ194" s="24">
        <v>0</v>
      </c>
      <c r="BK194" s="24">
        <v>0</v>
      </c>
      <c r="BL194" s="24">
        <v>0</v>
      </c>
    </row>
    <row r="195" spans="1:64" x14ac:dyDescent="0.25">
      <c r="A195" t="s">
        <v>5120</v>
      </c>
      <c r="B195">
        <v>194</v>
      </c>
      <c r="C195">
        <v>1</v>
      </c>
      <c r="D195">
        <v>17</v>
      </c>
      <c r="E195" s="24">
        <v>0</v>
      </c>
      <c r="F195" s="24">
        <v>0</v>
      </c>
      <c r="G195" s="24">
        <v>0</v>
      </c>
      <c r="H195" s="24">
        <v>0</v>
      </c>
      <c r="I195" s="24">
        <v>0</v>
      </c>
      <c r="J195" s="24">
        <v>0</v>
      </c>
      <c r="K195" s="24">
        <v>8.3819031715393066E-8</v>
      </c>
      <c r="L195" s="24">
        <v>-8.3819031715393066E-8</v>
      </c>
      <c r="M195" s="24">
        <v>0</v>
      </c>
      <c r="N195" s="24">
        <v>0</v>
      </c>
      <c r="O195" s="24">
        <v>-8.3819031715393066E-8</v>
      </c>
      <c r="P195" s="24">
        <v>0</v>
      </c>
      <c r="Q195" s="24">
        <v>0</v>
      </c>
      <c r="R195" s="24">
        <v>0</v>
      </c>
      <c r="S195" s="24">
        <v>0</v>
      </c>
      <c r="T195" s="24">
        <v>0</v>
      </c>
      <c r="U195" s="24">
        <v>0</v>
      </c>
      <c r="V195" s="24">
        <v>0</v>
      </c>
      <c r="W195" s="24">
        <v>0</v>
      </c>
      <c r="X195" s="24">
        <v>0</v>
      </c>
      <c r="Y195" s="24">
        <v>0</v>
      </c>
      <c r="Z195" s="24">
        <v>0</v>
      </c>
      <c r="AA195" s="24">
        <v>4.1909515857696533E-8</v>
      </c>
      <c r="AB195" s="24">
        <v>-4.1909515857696533E-8</v>
      </c>
      <c r="AC195" s="24">
        <v>0</v>
      </c>
      <c r="AD195" s="24">
        <v>0</v>
      </c>
      <c r="AE195" s="24">
        <v>-4.1909515857696533E-8</v>
      </c>
      <c r="AF195" s="24">
        <v>0</v>
      </c>
      <c r="AG195" s="24">
        <v>0</v>
      </c>
      <c r="AH195" s="24">
        <v>0</v>
      </c>
      <c r="AI195" s="24">
        <v>0</v>
      </c>
      <c r="AJ195" s="24">
        <v>0</v>
      </c>
      <c r="AK195" s="24">
        <v>0</v>
      </c>
      <c r="AL195" s="24">
        <v>0</v>
      </c>
      <c r="AM195" s="24">
        <v>0</v>
      </c>
      <c r="AN195" s="24">
        <v>0</v>
      </c>
      <c r="AO195" s="24">
        <v>0</v>
      </c>
      <c r="AP195" s="24">
        <v>0</v>
      </c>
      <c r="AQ195" s="24">
        <v>4.1909515857696533E-8</v>
      </c>
      <c r="AR195" s="24">
        <v>-4.1909515857696533E-8</v>
      </c>
      <c r="AS195" s="24">
        <v>0</v>
      </c>
      <c r="AT195" s="24">
        <v>0</v>
      </c>
      <c r="AU195" s="24">
        <v>-4.1909515857696533E-8</v>
      </c>
      <c r="AV195" s="24">
        <v>0</v>
      </c>
      <c r="AW195" s="24">
        <v>0</v>
      </c>
      <c r="AX195" s="24">
        <v>0</v>
      </c>
      <c r="AY195" s="24">
        <v>0</v>
      </c>
      <c r="AZ195" s="24">
        <v>0</v>
      </c>
      <c r="BA195" s="24">
        <v>0</v>
      </c>
      <c r="BB195" s="24">
        <v>0</v>
      </c>
      <c r="BC195" s="24">
        <v>0</v>
      </c>
      <c r="BD195" s="24">
        <v>0</v>
      </c>
      <c r="BE195" s="24">
        <v>0</v>
      </c>
      <c r="BF195" s="24">
        <v>0</v>
      </c>
      <c r="BG195" s="24">
        <v>0</v>
      </c>
      <c r="BH195" s="24">
        <v>0</v>
      </c>
      <c r="BI195" s="24">
        <v>0</v>
      </c>
      <c r="BJ195" s="24">
        <v>0</v>
      </c>
      <c r="BK195" s="24">
        <v>0</v>
      </c>
      <c r="BL195" s="24">
        <v>0</v>
      </c>
    </row>
    <row r="196" spans="1:64" x14ac:dyDescent="0.25">
      <c r="A196" t="s">
        <v>5120</v>
      </c>
      <c r="B196">
        <v>195</v>
      </c>
      <c r="C196">
        <v>1</v>
      </c>
      <c r="D196">
        <v>17</v>
      </c>
      <c r="E196" s="24">
        <v>0</v>
      </c>
      <c r="F196" s="24">
        <v>0</v>
      </c>
      <c r="G196" s="24">
        <v>0</v>
      </c>
      <c r="H196" s="24">
        <v>0</v>
      </c>
      <c r="I196" s="24">
        <v>0</v>
      </c>
      <c r="J196" s="24">
        <v>0</v>
      </c>
      <c r="K196" s="24">
        <v>7.4505805969238281E-8</v>
      </c>
      <c r="L196" s="24">
        <v>-7.4505805969238281E-8</v>
      </c>
      <c r="M196" s="24">
        <v>0</v>
      </c>
      <c r="N196" s="24">
        <v>0</v>
      </c>
      <c r="O196" s="24">
        <v>-7.4505805969238281E-8</v>
      </c>
      <c r="P196" s="24">
        <v>0</v>
      </c>
      <c r="Q196" s="24">
        <v>0</v>
      </c>
      <c r="R196" s="24">
        <v>0</v>
      </c>
      <c r="S196" s="24">
        <v>0</v>
      </c>
      <c r="T196" s="24">
        <v>0</v>
      </c>
      <c r="U196" s="24">
        <v>0</v>
      </c>
      <c r="V196" s="24">
        <v>0</v>
      </c>
      <c r="W196" s="24">
        <v>0</v>
      </c>
      <c r="X196" s="24">
        <v>0</v>
      </c>
      <c r="Y196" s="24">
        <v>0</v>
      </c>
      <c r="Z196" s="24">
        <v>0</v>
      </c>
      <c r="AA196" s="24">
        <v>3.7252902984619141E-8</v>
      </c>
      <c r="AB196" s="24">
        <v>-3.7252902984619141E-8</v>
      </c>
      <c r="AC196" s="24">
        <v>0</v>
      </c>
      <c r="AD196" s="24">
        <v>0</v>
      </c>
      <c r="AE196" s="24">
        <v>-3.7252902984619141E-8</v>
      </c>
      <c r="AF196" s="24">
        <v>0</v>
      </c>
      <c r="AG196" s="24">
        <v>0</v>
      </c>
      <c r="AH196" s="24">
        <v>0</v>
      </c>
      <c r="AI196" s="24">
        <v>0</v>
      </c>
      <c r="AJ196" s="24">
        <v>0</v>
      </c>
      <c r="AK196" s="24">
        <v>0</v>
      </c>
      <c r="AL196" s="24">
        <v>0</v>
      </c>
      <c r="AM196" s="24">
        <v>0</v>
      </c>
      <c r="AN196" s="24">
        <v>0</v>
      </c>
      <c r="AO196" s="24">
        <v>0</v>
      </c>
      <c r="AP196" s="24">
        <v>0</v>
      </c>
      <c r="AQ196" s="24">
        <v>3.7252902984619141E-8</v>
      </c>
      <c r="AR196" s="24">
        <v>-3.7252902984619141E-8</v>
      </c>
      <c r="AS196" s="24">
        <v>0</v>
      </c>
      <c r="AT196" s="24">
        <v>0</v>
      </c>
      <c r="AU196" s="24">
        <v>-3.7252902984619141E-8</v>
      </c>
      <c r="AV196" s="24">
        <v>0</v>
      </c>
      <c r="AW196" s="24">
        <v>0</v>
      </c>
      <c r="AX196" s="24">
        <v>0</v>
      </c>
      <c r="AY196" s="24">
        <v>0</v>
      </c>
      <c r="AZ196" s="24">
        <v>0</v>
      </c>
      <c r="BA196" s="24">
        <v>0</v>
      </c>
      <c r="BB196" s="24">
        <v>0</v>
      </c>
      <c r="BC196" s="24">
        <v>0</v>
      </c>
      <c r="BD196" s="24">
        <v>0</v>
      </c>
      <c r="BE196" s="24">
        <v>0</v>
      </c>
      <c r="BF196" s="24">
        <v>0</v>
      </c>
      <c r="BG196" s="24">
        <v>0</v>
      </c>
      <c r="BH196" s="24">
        <v>0</v>
      </c>
      <c r="BI196" s="24">
        <v>0</v>
      </c>
      <c r="BJ196" s="24">
        <v>0</v>
      </c>
      <c r="BK196" s="24">
        <v>0</v>
      </c>
      <c r="BL196" s="24">
        <v>0</v>
      </c>
    </row>
    <row r="197" spans="1:64" x14ac:dyDescent="0.25">
      <c r="A197" t="s">
        <v>5120</v>
      </c>
      <c r="B197">
        <v>196</v>
      </c>
      <c r="C197">
        <v>2</v>
      </c>
      <c r="D197">
        <v>17</v>
      </c>
      <c r="E197" s="24">
        <v>0</v>
      </c>
      <c r="F197" s="24">
        <v>0</v>
      </c>
      <c r="G197" s="24">
        <v>0</v>
      </c>
      <c r="H197" s="24">
        <v>0</v>
      </c>
      <c r="I197" s="24">
        <v>0</v>
      </c>
      <c r="J197" s="24">
        <v>0</v>
      </c>
      <c r="K197" s="24">
        <v>5.5879354476928711E-8</v>
      </c>
      <c r="L197" s="24">
        <v>-5.5879354476928711E-8</v>
      </c>
      <c r="M197" s="24">
        <v>0</v>
      </c>
      <c r="N197" s="24">
        <v>0</v>
      </c>
      <c r="O197" s="24">
        <v>-5.5879354476928711E-8</v>
      </c>
      <c r="P197" s="24">
        <v>0</v>
      </c>
      <c r="Q197" s="24">
        <v>0</v>
      </c>
      <c r="R197" s="24">
        <v>0</v>
      </c>
      <c r="S197" s="24">
        <v>0</v>
      </c>
      <c r="T197" s="24">
        <v>0</v>
      </c>
      <c r="U197" s="24">
        <v>0</v>
      </c>
      <c r="V197" s="24">
        <v>0</v>
      </c>
      <c r="W197" s="24">
        <v>0</v>
      </c>
      <c r="X197" s="24">
        <v>0</v>
      </c>
      <c r="Y197" s="24">
        <v>0</v>
      </c>
      <c r="Z197" s="24">
        <v>0</v>
      </c>
      <c r="AA197" s="24">
        <v>2.7939677238464355E-8</v>
      </c>
      <c r="AB197" s="24">
        <v>-2.7939677238464355E-8</v>
      </c>
      <c r="AC197" s="24">
        <v>0</v>
      </c>
      <c r="AD197" s="24">
        <v>0</v>
      </c>
      <c r="AE197" s="24">
        <v>-2.7939677238464355E-8</v>
      </c>
      <c r="AF197" s="24">
        <v>0</v>
      </c>
      <c r="AG197" s="24">
        <v>0</v>
      </c>
      <c r="AH197" s="24">
        <v>0</v>
      </c>
      <c r="AI197" s="24">
        <v>0</v>
      </c>
      <c r="AJ197" s="24">
        <v>0</v>
      </c>
      <c r="AK197" s="24">
        <v>0</v>
      </c>
      <c r="AL197" s="24">
        <v>0</v>
      </c>
      <c r="AM197" s="24">
        <v>0</v>
      </c>
      <c r="AN197" s="24">
        <v>0</v>
      </c>
      <c r="AO197" s="24">
        <v>0</v>
      </c>
      <c r="AP197" s="24">
        <v>0</v>
      </c>
      <c r="AQ197" s="24">
        <v>2.7939677238464355E-8</v>
      </c>
      <c r="AR197" s="24">
        <v>-2.7939677238464355E-8</v>
      </c>
      <c r="AS197" s="24">
        <v>0</v>
      </c>
      <c r="AT197" s="24">
        <v>0</v>
      </c>
      <c r="AU197" s="24">
        <v>-2.7939677238464355E-8</v>
      </c>
      <c r="AV197" s="24">
        <v>0</v>
      </c>
      <c r="AW197" s="24">
        <v>0</v>
      </c>
      <c r="AX197" s="24">
        <v>0</v>
      </c>
      <c r="AY197" s="24">
        <v>0</v>
      </c>
      <c r="AZ197" s="24">
        <v>0</v>
      </c>
      <c r="BA197" s="24">
        <v>0</v>
      </c>
      <c r="BB197" s="24">
        <v>0</v>
      </c>
      <c r="BC197" s="24">
        <v>0</v>
      </c>
      <c r="BD197" s="24">
        <v>0</v>
      </c>
      <c r="BE197" s="24">
        <v>0</v>
      </c>
      <c r="BF197" s="24">
        <v>0</v>
      </c>
      <c r="BG197" s="24">
        <v>0</v>
      </c>
      <c r="BH197" s="24">
        <v>0</v>
      </c>
      <c r="BI197" s="24">
        <v>0</v>
      </c>
      <c r="BJ197" s="24">
        <v>0</v>
      </c>
      <c r="BK197" s="24">
        <v>0</v>
      </c>
      <c r="BL197" s="24">
        <v>0</v>
      </c>
    </row>
    <row r="198" spans="1:64" x14ac:dyDescent="0.25">
      <c r="A198" t="s">
        <v>5120</v>
      </c>
      <c r="B198">
        <v>197</v>
      </c>
      <c r="C198">
        <v>2</v>
      </c>
      <c r="D198">
        <v>17</v>
      </c>
      <c r="E198" s="24">
        <v>0</v>
      </c>
      <c r="F198" s="24">
        <v>0</v>
      </c>
      <c r="G198" s="24">
        <v>0</v>
      </c>
      <c r="H198" s="24">
        <v>0</v>
      </c>
      <c r="I198" s="24">
        <v>0</v>
      </c>
      <c r="J198" s="24">
        <v>0</v>
      </c>
      <c r="K198" s="24">
        <v>5.2154064178466797E-8</v>
      </c>
      <c r="L198" s="24">
        <v>-5.2154064178466797E-8</v>
      </c>
      <c r="M198" s="24">
        <v>0</v>
      </c>
      <c r="N198" s="24">
        <v>0</v>
      </c>
      <c r="O198" s="24">
        <v>-5.2154064178466797E-8</v>
      </c>
      <c r="P198" s="24">
        <v>0</v>
      </c>
      <c r="Q198" s="24">
        <v>0</v>
      </c>
      <c r="R198" s="24">
        <v>0</v>
      </c>
      <c r="S198" s="24">
        <v>0</v>
      </c>
      <c r="T198" s="24">
        <v>0</v>
      </c>
      <c r="U198" s="24">
        <v>0</v>
      </c>
      <c r="V198" s="24">
        <v>0</v>
      </c>
      <c r="W198" s="24">
        <v>0</v>
      </c>
      <c r="X198" s="24">
        <v>0</v>
      </c>
      <c r="Y198" s="24">
        <v>0</v>
      </c>
      <c r="Z198" s="24">
        <v>0</v>
      </c>
      <c r="AA198" s="24">
        <v>2.6077032089233398E-8</v>
      </c>
      <c r="AB198" s="24">
        <v>-2.6077032089233398E-8</v>
      </c>
      <c r="AC198" s="24">
        <v>0</v>
      </c>
      <c r="AD198" s="24">
        <v>0</v>
      </c>
      <c r="AE198" s="24">
        <v>-2.6077032089233398E-8</v>
      </c>
      <c r="AF198" s="24">
        <v>0</v>
      </c>
      <c r="AG198" s="24">
        <v>0</v>
      </c>
      <c r="AH198" s="24">
        <v>0</v>
      </c>
      <c r="AI198" s="24">
        <v>0</v>
      </c>
      <c r="AJ198" s="24">
        <v>0</v>
      </c>
      <c r="AK198" s="24">
        <v>0</v>
      </c>
      <c r="AL198" s="24">
        <v>0</v>
      </c>
      <c r="AM198" s="24">
        <v>0</v>
      </c>
      <c r="AN198" s="24">
        <v>0</v>
      </c>
      <c r="AO198" s="24">
        <v>0</v>
      </c>
      <c r="AP198" s="24">
        <v>0</v>
      </c>
      <c r="AQ198" s="24">
        <v>2.6077032089233398E-8</v>
      </c>
      <c r="AR198" s="24">
        <v>-2.6077032089233398E-8</v>
      </c>
      <c r="AS198" s="24">
        <v>0</v>
      </c>
      <c r="AT198" s="24">
        <v>0</v>
      </c>
      <c r="AU198" s="24">
        <v>-2.6077032089233398E-8</v>
      </c>
      <c r="AV198" s="24">
        <v>0</v>
      </c>
      <c r="AW198" s="24">
        <v>0</v>
      </c>
      <c r="AX198" s="24">
        <v>0</v>
      </c>
      <c r="AY198" s="24">
        <v>0</v>
      </c>
      <c r="AZ198" s="24">
        <v>0</v>
      </c>
      <c r="BA198" s="24">
        <v>0</v>
      </c>
      <c r="BB198" s="24">
        <v>0</v>
      </c>
      <c r="BC198" s="24">
        <v>0</v>
      </c>
      <c r="BD198" s="24">
        <v>0</v>
      </c>
      <c r="BE198" s="24">
        <v>0</v>
      </c>
      <c r="BF198" s="24">
        <v>0</v>
      </c>
      <c r="BG198" s="24">
        <v>0</v>
      </c>
      <c r="BH198" s="24">
        <v>0</v>
      </c>
      <c r="BI198" s="24">
        <v>0</v>
      </c>
      <c r="BJ198" s="24">
        <v>0</v>
      </c>
      <c r="BK198" s="24">
        <v>0</v>
      </c>
      <c r="BL198" s="24">
        <v>0</v>
      </c>
    </row>
    <row r="199" spans="1:64" x14ac:dyDescent="0.25">
      <c r="A199" t="s">
        <v>5120</v>
      </c>
      <c r="B199">
        <v>198</v>
      </c>
      <c r="C199">
        <v>2</v>
      </c>
      <c r="D199">
        <v>17</v>
      </c>
      <c r="E199" s="24">
        <v>0</v>
      </c>
      <c r="F199" s="24">
        <v>0</v>
      </c>
      <c r="G199" s="24">
        <v>0</v>
      </c>
      <c r="H199" s="24">
        <v>0</v>
      </c>
      <c r="I199" s="24">
        <v>0</v>
      </c>
      <c r="J199" s="24">
        <v>0</v>
      </c>
      <c r="K199" s="24">
        <v>4.4703483581542969E-8</v>
      </c>
      <c r="L199" s="24">
        <v>-4.4703483581542969E-8</v>
      </c>
      <c r="M199" s="24">
        <v>0</v>
      </c>
      <c r="N199" s="24">
        <v>0</v>
      </c>
      <c r="O199" s="24">
        <v>-4.4703483581542969E-8</v>
      </c>
      <c r="P199" s="24">
        <v>0</v>
      </c>
      <c r="Q199" s="24">
        <v>0</v>
      </c>
      <c r="R199" s="24">
        <v>0</v>
      </c>
      <c r="S199" s="24">
        <v>0</v>
      </c>
      <c r="T199" s="24">
        <v>0</v>
      </c>
      <c r="U199" s="24">
        <v>0</v>
      </c>
      <c r="V199" s="24">
        <v>0</v>
      </c>
      <c r="W199" s="24">
        <v>0</v>
      </c>
      <c r="X199" s="24">
        <v>0</v>
      </c>
      <c r="Y199" s="24">
        <v>0</v>
      </c>
      <c r="Z199" s="24">
        <v>0</v>
      </c>
      <c r="AA199" s="24">
        <v>2.2351741790771484E-8</v>
      </c>
      <c r="AB199" s="24">
        <v>-2.2351741790771484E-8</v>
      </c>
      <c r="AC199" s="24">
        <v>0</v>
      </c>
      <c r="AD199" s="24">
        <v>0</v>
      </c>
      <c r="AE199" s="24">
        <v>-2.2351741790771484E-8</v>
      </c>
      <c r="AF199" s="24">
        <v>0</v>
      </c>
      <c r="AG199" s="24">
        <v>0</v>
      </c>
      <c r="AH199" s="24">
        <v>0</v>
      </c>
      <c r="AI199" s="24">
        <v>0</v>
      </c>
      <c r="AJ199" s="24">
        <v>0</v>
      </c>
      <c r="AK199" s="24">
        <v>0</v>
      </c>
      <c r="AL199" s="24">
        <v>0</v>
      </c>
      <c r="AM199" s="24">
        <v>0</v>
      </c>
      <c r="AN199" s="24">
        <v>0</v>
      </c>
      <c r="AO199" s="24">
        <v>0</v>
      </c>
      <c r="AP199" s="24">
        <v>0</v>
      </c>
      <c r="AQ199" s="24">
        <v>2.2351741790771484E-8</v>
      </c>
      <c r="AR199" s="24">
        <v>-2.2351741790771484E-8</v>
      </c>
      <c r="AS199" s="24">
        <v>0</v>
      </c>
      <c r="AT199" s="24">
        <v>0</v>
      </c>
      <c r="AU199" s="24">
        <v>-2.2351741790771484E-8</v>
      </c>
      <c r="AV199" s="24">
        <v>0</v>
      </c>
      <c r="AW199" s="24">
        <v>0</v>
      </c>
      <c r="AX199" s="24">
        <v>0</v>
      </c>
      <c r="AY199" s="24">
        <v>0</v>
      </c>
      <c r="AZ199" s="24">
        <v>0</v>
      </c>
      <c r="BA199" s="24">
        <v>0</v>
      </c>
      <c r="BB199" s="24">
        <v>0</v>
      </c>
      <c r="BC199" s="24">
        <v>0</v>
      </c>
      <c r="BD199" s="24">
        <v>0</v>
      </c>
      <c r="BE199" s="24">
        <v>0</v>
      </c>
      <c r="BF199" s="24">
        <v>0</v>
      </c>
      <c r="BG199" s="24">
        <v>0</v>
      </c>
      <c r="BH199" s="24">
        <v>0</v>
      </c>
      <c r="BI199" s="24">
        <v>0</v>
      </c>
      <c r="BJ199" s="24">
        <v>0</v>
      </c>
      <c r="BK199" s="24">
        <v>0</v>
      </c>
      <c r="BL199" s="24">
        <v>0</v>
      </c>
    </row>
    <row r="200" spans="1:64" x14ac:dyDescent="0.25">
      <c r="A200" t="s">
        <v>5120</v>
      </c>
      <c r="B200">
        <v>199</v>
      </c>
      <c r="C200">
        <v>3</v>
      </c>
      <c r="D200">
        <v>17</v>
      </c>
      <c r="E200" s="24">
        <v>0</v>
      </c>
      <c r="F200" s="24">
        <v>0</v>
      </c>
      <c r="G200" s="24">
        <v>0</v>
      </c>
      <c r="H200" s="24">
        <v>0</v>
      </c>
      <c r="I200" s="24">
        <v>0</v>
      </c>
      <c r="J200" s="24">
        <v>0</v>
      </c>
      <c r="K200" s="24">
        <v>3.5390257835388184E-8</v>
      </c>
      <c r="L200" s="24">
        <v>-3.5390257835388184E-8</v>
      </c>
      <c r="M200" s="24">
        <v>0</v>
      </c>
      <c r="N200" s="24">
        <v>0</v>
      </c>
      <c r="O200" s="24">
        <v>-3.5390257835388184E-8</v>
      </c>
      <c r="P200" s="24">
        <v>0</v>
      </c>
      <c r="Q200" s="24">
        <v>0</v>
      </c>
      <c r="R200" s="24">
        <v>0</v>
      </c>
      <c r="S200" s="24">
        <v>0</v>
      </c>
      <c r="T200" s="24">
        <v>0</v>
      </c>
      <c r="U200" s="24">
        <v>0</v>
      </c>
      <c r="V200" s="24">
        <v>0</v>
      </c>
      <c r="W200" s="24">
        <v>0</v>
      </c>
      <c r="X200" s="24">
        <v>0</v>
      </c>
      <c r="Y200" s="24">
        <v>0</v>
      </c>
      <c r="Z200" s="24">
        <v>0</v>
      </c>
      <c r="AA200" s="24">
        <v>1.7695128917694092E-8</v>
      </c>
      <c r="AB200" s="24">
        <v>-1.7695128917694092E-8</v>
      </c>
      <c r="AC200" s="24">
        <v>0</v>
      </c>
      <c r="AD200" s="24">
        <v>0</v>
      </c>
      <c r="AE200" s="24">
        <v>-1.7695128917694092E-8</v>
      </c>
      <c r="AF200" s="24">
        <v>0</v>
      </c>
      <c r="AG200" s="24">
        <v>0</v>
      </c>
      <c r="AH200" s="24">
        <v>0</v>
      </c>
      <c r="AI200" s="24">
        <v>0</v>
      </c>
      <c r="AJ200" s="24">
        <v>0</v>
      </c>
      <c r="AK200" s="24">
        <v>0</v>
      </c>
      <c r="AL200" s="24">
        <v>0</v>
      </c>
      <c r="AM200" s="24">
        <v>0</v>
      </c>
      <c r="AN200" s="24">
        <v>0</v>
      </c>
      <c r="AO200" s="24">
        <v>0</v>
      </c>
      <c r="AP200" s="24">
        <v>0</v>
      </c>
      <c r="AQ200" s="24">
        <v>1.7695128917694092E-8</v>
      </c>
      <c r="AR200" s="24">
        <v>-1.7695128917694092E-8</v>
      </c>
      <c r="AS200" s="24">
        <v>0</v>
      </c>
      <c r="AT200" s="24">
        <v>0</v>
      </c>
      <c r="AU200" s="24">
        <v>-1.7695128917694092E-8</v>
      </c>
      <c r="AV200" s="24">
        <v>0</v>
      </c>
      <c r="AW200" s="24">
        <v>0</v>
      </c>
      <c r="AX200" s="24">
        <v>0</v>
      </c>
      <c r="AY200" s="24">
        <v>0</v>
      </c>
      <c r="AZ200" s="24">
        <v>0</v>
      </c>
      <c r="BA200" s="24">
        <v>0</v>
      </c>
      <c r="BB200" s="24">
        <v>0</v>
      </c>
      <c r="BC200" s="24">
        <v>0</v>
      </c>
      <c r="BD200" s="24">
        <v>0</v>
      </c>
      <c r="BE200" s="24">
        <v>0</v>
      </c>
      <c r="BF200" s="24">
        <v>0</v>
      </c>
      <c r="BG200" s="24">
        <v>0</v>
      </c>
      <c r="BH200" s="24">
        <v>0</v>
      </c>
      <c r="BI200" s="24">
        <v>0</v>
      </c>
      <c r="BJ200" s="24">
        <v>0</v>
      </c>
      <c r="BK200" s="24">
        <v>0</v>
      </c>
      <c r="BL200" s="24">
        <v>0</v>
      </c>
    </row>
    <row r="201" spans="1:64" x14ac:dyDescent="0.25">
      <c r="A201" t="s">
        <v>5120</v>
      </c>
      <c r="B201">
        <v>200</v>
      </c>
      <c r="C201">
        <v>3</v>
      </c>
      <c r="D201">
        <v>17</v>
      </c>
      <c r="E201" s="24">
        <v>0</v>
      </c>
      <c r="F201" s="24">
        <v>0</v>
      </c>
      <c r="G201" s="24">
        <v>0</v>
      </c>
      <c r="H201" s="24">
        <v>0</v>
      </c>
      <c r="I201" s="24">
        <v>0</v>
      </c>
      <c r="J201" s="24">
        <v>0</v>
      </c>
      <c r="K201" s="24">
        <v>2.6077032089233398E-8</v>
      </c>
      <c r="L201" s="24">
        <v>-2.6077032089233398E-8</v>
      </c>
      <c r="M201" s="24">
        <v>0</v>
      </c>
      <c r="N201" s="24">
        <v>0</v>
      </c>
      <c r="O201" s="24">
        <v>-2.6077032089233398E-8</v>
      </c>
      <c r="P201" s="24">
        <v>0</v>
      </c>
      <c r="Q201" s="24">
        <v>0</v>
      </c>
      <c r="R201" s="24">
        <v>0</v>
      </c>
      <c r="S201" s="24">
        <v>0</v>
      </c>
      <c r="T201" s="24">
        <v>0</v>
      </c>
      <c r="U201" s="24">
        <v>0</v>
      </c>
      <c r="V201" s="24">
        <v>0</v>
      </c>
      <c r="W201" s="24">
        <v>0</v>
      </c>
      <c r="X201" s="24">
        <v>0</v>
      </c>
      <c r="Y201" s="24">
        <v>0</v>
      </c>
      <c r="Z201" s="24">
        <v>0</v>
      </c>
      <c r="AA201" s="24">
        <v>1.3038516044616699E-8</v>
      </c>
      <c r="AB201" s="24">
        <v>-1.3038516044616699E-8</v>
      </c>
      <c r="AC201" s="24">
        <v>0</v>
      </c>
      <c r="AD201" s="24">
        <v>0</v>
      </c>
      <c r="AE201" s="24">
        <v>-1.3038516044616699E-8</v>
      </c>
      <c r="AF201" s="24">
        <v>0</v>
      </c>
      <c r="AG201" s="24">
        <v>0</v>
      </c>
      <c r="AH201" s="24">
        <v>0</v>
      </c>
      <c r="AI201" s="24">
        <v>0</v>
      </c>
      <c r="AJ201" s="24">
        <v>0</v>
      </c>
      <c r="AK201" s="24">
        <v>0</v>
      </c>
      <c r="AL201" s="24">
        <v>0</v>
      </c>
      <c r="AM201" s="24">
        <v>0</v>
      </c>
      <c r="AN201" s="24">
        <v>0</v>
      </c>
      <c r="AO201" s="24">
        <v>0</v>
      </c>
      <c r="AP201" s="24">
        <v>0</v>
      </c>
      <c r="AQ201" s="24">
        <v>1.3038516044616699E-8</v>
      </c>
      <c r="AR201" s="24">
        <v>-1.3038516044616699E-8</v>
      </c>
      <c r="AS201" s="24">
        <v>0</v>
      </c>
      <c r="AT201" s="24">
        <v>0</v>
      </c>
      <c r="AU201" s="24">
        <v>-1.3038516044616699E-8</v>
      </c>
      <c r="AV201" s="24">
        <v>0</v>
      </c>
      <c r="AW201" s="24">
        <v>0</v>
      </c>
      <c r="AX201" s="24">
        <v>0</v>
      </c>
      <c r="AY201" s="24">
        <v>0</v>
      </c>
      <c r="AZ201" s="24">
        <v>0</v>
      </c>
      <c r="BA201" s="24">
        <v>0</v>
      </c>
      <c r="BB201" s="24">
        <v>0</v>
      </c>
      <c r="BC201" s="24">
        <v>0</v>
      </c>
      <c r="BD201" s="24">
        <v>0</v>
      </c>
      <c r="BE201" s="24">
        <v>0</v>
      </c>
      <c r="BF201" s="24">
        <v>0</v>
      </c>
      <c r="BG201" s="24">
        <v>0</v>
      </c>
      <c r="BH201" s="24">
        <v>0</v>
      </c>
      <c r="BI201" s="24">
        <v>0</v>
      </c>
      <c r="BJ201" s="24">
        <v>0</v>
      </c>
      <c r="BK201" s="24">
        <v>0</v>
      </c>
      <c r="BL201" s="24">
        <v>0</v>
      </c>
    </row>
    <row r="202" spans="1:64" x14ac:dyDescent="0.25">
      <c r="A202" t="s">
        <v>5120</v>
      </c>
      <c r="B202">
        <v>201</v>
      </c>
      <c r="C202">
        <v>3</v>
      </c>
      <c r="D202">
        <v>17</v>
      </c>
      <c r="E202" s="24">
        <v>0</v>
      </c>
      <c r="F202" s="24">
        <v>0</v>
      </c>
      <c r="G202" s="24">
        <v>0</v>
      </c>
      <c r="H202" s="24">
        <v>0</v>
      </c>
      <c r="I202" s="24">
        <v>0</v>
      </c>
      <c r="J202" s="24">
        <v>0</v>
      </c>
      <c r="K202" s="24">
        <v>2.9802322387695313E-8</v>
      </c>
      <c r="L202" s="24">
        <v>-2.9802322387695313E-8</v>
      </c>
      <c r="M202" s="24">
        <v>0</v>
      </c>
      <c r="N202" s="24">
        <v>0</v>
      </c>
      <c r="O202" s="24">
        <v>-2.9802322387695313E-8</v>
      </c>
      <c r="P202" s="24">
        <v>0</v>
      </c>
      <c r="Q202" s="24">
        <v>0</v>
      </c>
      <c r="R202" s="24">
        <v>0</v>
      </c>
      <c r="S202" s="24">
        <v>0</v>
      </c>
      <c r="T202" s="24">
        <v>0</v>
      </c>
      <c r="U202" s="24">
        <v>0</v>
      </c>
      <c r="V202" s="24">
        <v>0</v>
      </c>
      <c r="W202" s="24">
        <v>0</v>
      </c>
      <c r="X202" s="24">
        <v>0</v>
      </c>
      <c r="Y202" s="24">
        <v>0</v>
      </c>
      <c r="Z202" s="24">
        <v>0</v>
      </c>
      <c r="AA202" s="24">
        <v>1.4901161193847656E-8</v>
      </c>
      <c r="AB202" s="24">
        <v>-1.4901161193847656E-8</v>
      </c>
      <c r="AC202" s="24">
        <v>0</v>
      </c>
      <c r="AD202" s="24">
        <v>0</v>
      </c>
      <c r="AE202" s="24">
        <v>-1.4901161193847656E-8</v>
      </c>
      <c r="AF202" s="24">
        <v>0</v>
      </c>
      <c r="AG202" s="24">
        <v>0</v>
      </c>
      <c r="AH202" s="24">
        <v>0</v>
      </c>
      <c r="AI202" s="24">
        <v>0</v>
      </c>
      <c r="AJ202" s="24">
        <v>0</v>
      </c>
      <c r="AK202" s="24">
        <v>0</v>
      </c>
      <c r="AL202" s="24">
        <v>0</v>
      </c>
      <c r="AM202" s="24">
        <v>0</v>
      </c>
      <c r="AN202" s="24">
        <v>0</v>
      </c>
      <c r="AO202" s="24">
        <v>0</v>
      </c>
      <c r="AP202" s="24">
        <v>0</v>
      </c>
      <c r="AQ202" s="24">
        <v>1.4901161193847656E-8</v>
      </c>
      <c r="AR202" s="24">
        <v>-1.4901161193847656E-8</v>
      </c>
      <c r="AS202" s="24">
        <v>0</v>
      </c>
      <c r="AT202" s="24">
        <v>0</v>
      </c>
      <c r="AU202" s="24">
        <v>-1.4901161193847656E-8</v>
      </c>
      <c r="AV202" s="24">
        <v>0</v>
      </c>
      <c r="AW202" s="24">
        <v>0</v>
      </c>
      <c r="AX202" s="24">
        <v>0</v>
      </c>
      <c r="AY202" s="24">
        <v>0</v>
      </c>
      <c r="AZ202" s="24">
        <v>0</v>
      </c>
      <c r="BA202" s="24">
        <v>0</v>
      </c>
      <c r="BB202" s="24">
        <v>0</v>
      </c>
      <c r="BC202" s="24">
        <v>0</v>
      </c>
      <c r="BD202" s="24">
        <v>0</v>
      </c>
      <c r="BE202" s="24">
        <v>0</v>
      </c>
      <c r="BF202" s="24">
        <v>0</v>
      </c>
      <c r="BG202" s="24">
        <v>0</v>
      </c>
      <c r="BH202" s="24">
        <v>0</v>
      </c>
      <c r="BI202" s="24">
        <v>0</v>
      </c>
      <c r="BJ202" s="24">
        <v>0</v>
      </c>
      <c r="BK202" s="24">
        <v>0</v>
      </c>
      <c r="BL202" s="24">
        <v>0</v>
      </c>
    </row>
    <row r="203" spans="1:64" x14ac:dyDescent="0.25">
      <c r="A203" t="s">
        <v>5120</v>
      </c>
      <c r="B203">
        <v>202</v>
      </c>
      <c r="C203">
        <v>4</v>
      </c>
      <c r="D203">
        <v>17</v>
      </c>
      <c r="E203" s="24">
        <v>0</v>
      </c>
      <c r="F203" s="24">
        <v>0</v>
      </c>
      <c r="G203" s="24">
        <v>0</v>
      </c>
      <c r="H203" s="24">
        <v>0</v>
      </c>
      <c r="I203" s="24">
        <v>0</v>
      </c>
      <c r="J203" s="24">
        <v>0</v>
      </c>
      <c r="K203" s="24">
        <v>2.0489096641540527E-8</v>
      </c>
      <c r="L203" s="24">
        <v>-2.0489096641540527E-8</v>
      </c>
      <c r="M203" s="24">
        <v>0</v>
      </c>
      <c r="N203" s="24">
        <v>0</v>
      </c>
      <c r="O203" s="24">
        <v>-2.0489096641540527E-8</v>
      </c>
      <c r="P203" s="24">
        <v>0</v>
      </c>
      <c r="Q203" s="24">
        <v>0</v>
      </c>
      <c r="R203" s="24">
        <v>0</v>
      </c>
      <c r="S203" s="24">
        <v>0</v>
      </c>
      <c r="T203" s="24">
        <v>0</v>
      </c>
      <c r="U203" s="24">
        <v>0</v>
      </c>
      <c r="V203" s="24">
        <v>0</v>
      </c>
      <c r="W203" s="24">
        <v>0</v>
      </c>
      <c r="X203" s="24">
        <v>0</v>
      </c>
      <c r="Y203" s="24">
        <v>0</v>
      </c>
      <c r="Z203" s="24">
        <v>0</v>
      </c>
      <c r="AA203" s="24">
        <v>1.0244548320770264E-8</v>
      </c>
      <c r="AB203" s="24">
        <v>-1.0244548320770264E-8</v>
      </c>
      <c r="AC203" s="24">
        <v>0</v>
      </c>
      <c r="AD203" s="24">
        <v>0</v>
      </c>
      <c r="AE203" s="24">
        <v>-1.0244548320770264E-8</v>
      </c>
      <c r="AF203" s="24">
        <v>0</v>
      </c>
      <c r="AG203" s="24">
        <v>0</v>
      </c>
      <c r="AH203" s="24">
        <v>0</v>
      </c>
      <c r="AI203" s="24">
        <v>0</v>
      </c>
      <c r="AJ203" s="24">
        <v>0</v>
      </c>
      <c r="AK203" s="24">
        <v>0</v>
      </c>
      <c r="AL203" s="24">
        <v>0</v>
      </c>
      <c r="AM203" s="24">
        <v>0</v>
      </c>
      <c r="AN203" s="24">
        <v>0</v>
      </c>
      <c r="AO203" s="24">
        <v>0</v>
      </c>
      <c r="AP203" s="24">
        <v>0</v>
      </c>
      <c r="AQ203" s="24">
        <v>1.0244548320770264E-8</v>
      </c>
      <c r="AR203" s="24">
        <v>-1.0244548320770264E-8</v>
      </c>
      <c r="AS203" s="24">
        <v>0</v>
      </c>
      <c r="AT203" s="24">
        <v>0</v>
      </c>
      <c r="AU203" s="24">
        <v>-1.0244548320770264E-8</v>
      </c>
      <c r="AV203" s="24">
        <v>0</v>
      </c>
      <c r="AW203" s="24">
        <v>0</v>
      </c>
      <c r="AX203" s="24">
        <v>0</v>
      </c>
      <c r="AY203" s="24">
        <v>0</v>
      </c>
      <c r="AZ203" s="24">
        <v>0</v>
      </c>
      <c r="BA203" s="24">
        <v>0</v>
      </c>
      <c r="BB203" s="24">
        <v>0</v>
      </c>
      <c r="BC203" s="24">
        <v>0</v>
      </c>
      <c r="BD203" s="24">
        <v>0</v>
      </c>
      <c r="BE203" s="24">
        <v>0</v>
      </c>
      <c r="BF203" s="24">
        <v>0</v>
      </c>
      <c r="BG203" s="24">
        <v>0</v>
      </c>
      <c r="BH203" s="24">
        <v>0</v>
      </c>
      <c r="BI203" s="24">
        <v>0</v>
      </c>
      <c r="BJ203" s="24">
        <v>0</v>
      </c>
      <c r="BK203" s="24">
        <v>0</v>
      </c>
      <c r="BL203" s="24">
        <v>0</v>
      </c>
    </row>
    <row r="204" spans="1:64" x14ac:dyDescent="0.25">
      <c r="A204" t="s">
        <v>5120</v>
      </c>
      <c r="B204">
        <v>203</v>
      </c>
      <c r="C204">
        <v>4</v>
      </c>
      <c r="D204">
        <v>17</v>
      </c>
      <c r="E204" s="24">
        <v>0</v>
      </c>
      <c r="F204" s="24">
        <v>0</v>
      </c>
      <c r="G204" s="24">
        <v>0</v>
      </c>
      <c r="H204" s="24">
        <v>0</v>
      </c>
      <c r="I204" s="24">
        <v>0</v>
      </c>
      <c r="J204" s="24">
        <v>0</v>
      </c>
      <c r="K204" s="24">
        <v>1.4901161193847656E-8</v>
      </c>
      <c r="L204" s="24">
        <v>-1.4901161193847656E-8</v>
      </c>
      <c r="M204" s="24">
        <v>0</v>
      </c>
      <c r="N204" s="24">
        <v>0</v>
      </c>
      <c r="O204" s="24">
        <v>-1.4901161193847656E-8</v>
      </c>
      <c r="P204" s="24">
        <v>0</v>
      </c>
      <c r="Q204" s="24">
        <v>0</v>
      </c>
      <c r="R204" s="24">
        <v>0</v>
      </c>
      <c r="S204" s="24">
        <v>0</v>
      </c>
      <c r="T204" s="24">
        <v>0</v>
      </c>
      <c r="U204" s="24">
        <v>0</v>
      </c>
      <c r="V204" s="24">
        <v>0</v>
      </c>
      <c r="W204" s="24">
        <v>0</v>
      </c>
      <c r="X204" s="24">
        <v>0</v>
      </c>
      <c r="Y204" s="24">
        <v>0</v>
      </c>
      <c r="Z204" s="24">
        <v>0</v>
      </c>
      <c r="AA204" s="24">
        <v>7.4505805969238281E-9</v>
      </c>
      <c r="AB204" s="24">
        <v>-7.4505805969238281E-9</v>
      </c>
      <c r="AC204" s="24">
        <v>0</v>
      </c>
      <c r="AD204" s="24">
        <v>0</v>
      </c>
      <c r="AE204" s="24">
        <v>-7.4505805969238281E-9</v>
      </c>
      <c r="AF204" s="24">
        <v>0</v>
      </c>
      <c r="AG204" s="24">
        <v>0</v>
      </c>
      <c r="AH204" s="24">
        <v>0</v>
      </c>
      <c r="AI204" s="24">
        <v>0</v>
      </c>
      <c r="AJ204" s="24">
        <v>0</v>
      </c>
      <c r="AK204" s="24">
        <v>0</v>
      </c>
      <c r="AL204" s="24">
        <v>0</v>
      </c>
      <c r="AM204" s="24">
        <v>0</v>
      </c>
      <c r="AN204" s="24">
        <v>0</v>
      </c>
      <c r="AO204" s="24">
        <v>0</v>
      </c>
      <c r="AP204" s="24">
        <v>0</v>
      </c>
      <c r="AQ204" s="24">
        <v>7.4505805969238281E-9</v>
      </c>
      <c r="AR204" s="24">
        <v>-7.4505805969238281E-9</v>
      </c>
      <c r="AS204" s="24">
        <v>0</v>
      </c>
      <c r="AT204" s="24">
        <v>0</v>
      </c>
      <c r="AU204" s="24">
        <v>-7.4505805969238281E-9</v>
      </c>
      <c r="AV204" s="24">
        <v>0</v>
      </c>
      <c r="AW204" s="24">
        <v>0</v>
      </c>
      <c r="AX204" s="24">
        <v>0</v>
      </c>
      <c r="AY204" s="24">
        <v>0</v>
      </c>
      <c r="AZ204" s="24">
        <v>0</v>
      </c>
      <c r="BA204" s="24">
        <v>0</v>
      </c>
      <c r="BB204" s="24">
        <v>0</v>
      </c>
      <c r="BC204" s="24">
        <v>0</v>
      </c>
      <c r="BD204" s="24">
        <v>0</v>
      </c>
      <c r="BE204" s="24">
        <v>0</v>
      </c>
      <c r="BF204" s="24">
        <v>0</v>
      </c>
      <c r="BG204" s="24">
        <v>0</v>
      </c>
      <c r="BH204" s="24">
        <v>0</v>
      </c>
      <c r="BI204" s="24">
        <v>0</v>
      </c>
      <c r="BJ204" s="24">
        <v>0</v>
      </c>
      <c r="BK204" s="24">
        <v>0</v>
      </c>
      <c r="BL204" s="24">
        <v>0</v>
      </c>
    </row>
    <row r="205" spans="1:64" x14ac:dyDescent="0.25">
      <c r="A205" t="s">
        <v>5120</v>
      </c>
      <c r="B205">
        <v>204</v>
      </c>
      <c r="C205">
        <v>4</v>
      </c>
      <c r="D205">
        <v>17</v>
      </c>
      <c r="E205" s="24">
        <v>0</v>
      </c>
      <c r="F205" s="24">
        <v>0</v>
      </c>
      <c r="G205" s="24">
        <v>0</v>
      </c>
      <c r="H205" s="24">
        <v>0</v>
      </c>
      <c r="I205" s="24">
        <v>0</v>
      </c>
      <c r="J205" s="24">
        <v>0</v>
      </c>
      <c r="K205" s="24">
        <v>1.862645149230957E-8</v>
      </c>
      <c r="L205" s="24">
        <v>-1.862645149230957E-8</v>
      </c>
      <c r="M205" s="24">
        <v>0</v>
      </c>
      <c r="N205" s="24">
        <v>0</v>
      </c>
      <c r="O205" s="24">
        <v>-1.862645149230957E-8</v>
      </c>
      <c r="P205" s="24">
        <v>0</v>
      </c>
      <c r="Q205" s="24">
        <v>0</v>
      </c>
      <c r="R205" s="24">
        <v>0</v>
      </c>
      <c r="S205" s="24">
        <v>0</v>
      </c>
      <c r="T205" s="24">
        <v>0</v>
      </c>
      <c r="U205" s="24">
        <v>0</v>
      </c>
      <c r="V205" s="24">
        <v>0</v>
      </c>
      <c r="W205" s="24">
        <v>0</v>
      </c>
      <c r="X205" s="24">
        <v>0</v>
      </c>
      <c r="Y205" s="24">
        <v>0</v>
      </c>
      <c r="Z205" s="24">
        <v>0</v>
      </c>
      <c r="AA205" s="24">
        <v>9.3132257461547852E-9</v>
      </c>
      <c r="AB205" s="24">
        <v>-9.3132257461547852E-9</v>
      </c>
      <c r="AC205" s="24">
        <v>0</v>
      </c>
      <c r="AD205" s="24">
        <v>0</v>
      </c>
      <c r="AE205" s="24">
        <v>-9.3132257461547852E-9</v>
      </c>
      <c r="AF205" s="24">
        <v>0</v>
      </c>
      <c r="AG205" s="24">
        <v>0</v>
      </c>
      <c r="AH205" s="24">
        <v>0</v>
      </c>
      <c r="AI205" s="24">
        <v>0</v>
      </c>
      <c r="AJ205" s="24">
        <v>0</v>
      </c>
      <c r="AK205" s="24">
        <v>0</v>
      </c>
      <c r="AL205" s="24">
        <v>0</v>
      </c>
      <c r="AM205" s="24">
        <v>0</v>
      </c>
      <c r="AN205" s="24">
        <v>0</v>
      </c>
      <c r="AO205" s="24">
        <v>0</v>
      </c>
      <c r="AP205" s="24">
        <v>0</v>
      </c>
      <c r="AQ205" s="24">
        <v>9.3132257461547852E-9</v>
      </c>
      <c r="AR205" s="24">
        <v>-9.3132257461547852E-9</v>
      </c>
      <c r="AS205" s="24">
        <v>0</v>
      </c>
      <c r="AT205" s="24">
        <v>0</v>
      </c>
      <c r="AU205" s="24">
        <v>-9.3132257461547852E-9</v>
      </c>
      <c r="AV205" s="24">
        <v>0</v>
      </c>
      <c r="AW205" s="24">
        <v>0</v>
      </c>
      <c r="AX205" s="24">
        <v>0</v>
      </c>
      <c r="AY205" s="24">
        <v>0</v>
      </c>
      <c r="AZ205" s="24">
        <v>0</v>
      </c>
      <c r="BA205" s="24">
        <v>0</v>
      </c>
      <c r="BB205" s="24">
        <v>0</v>
      </c>
      <c r="BC205" s="24">
        <v>0</v>
      </c>
      <c r="BD205" s="24">
        <v>0</v>
      </c>
      <c r="BE205" s="24">
        <v>0</v>
      </c>
      <c r="BF205" s="24">
        <v>0</v>
      </c>
      <c r="BG205" s="24">
        <v>0</v>
      </c>
      <c r="BH205" s="24">
        <v>0</v>
      </c>
      <c r="BI205" s="24">
        <v>0</v>
      </c>
      <c r="BJ205" s="24">
        <v>0</v>
      </c>
      <c r="BK205" s="24">
        <v>0</v>
      </c>
      <c r="BL205" s="24">
        <v>0</v>
      </c>
    </row>
    <row r="206" spans="1:64" x14ac:dyDescent="0.25">
      <c r="A206" t="s">
        <v>5120</v>
      </c>
      <c r="B206">
        <v>205</v>
      </c>
      <c r="C206">
        <v>1</v>
      </c>
      <c r="D206">
        <v>18</v>
      </c>
      <c r="E206" s="24">
        <v>0</v>
      </c>
      <c r="F206" s="24">
        <v>0</v>
      </c>
      <c r="G206" s="24">
        <v>0</v>
      </c>
      <c r="H206" s="24">
        <v>0</v>
      </c>
      <c r="I206" s="24">
        <v>0</v>
      </c>
      <c r="J206" s="24">
        <v>0</v>
      </c>
      <c r="K206" s="24">
        <v>1.3038516044616699E-8</v>
      </c>
      <c r="L206" s="24">
        <v>-1.3038516044616699E-8</v>
      </c>
      <c r="M206" s="24">
        <v>0</v>
      </c>
      <c r="N206" s="24">
        <v>0</v>
      </c>
      <c r="O206" s="24">
        <v>-1.3038516044616699E-8</v>
      </c>
      <c r="P206" s="24">
        <v>0</v>
      </c>
      <c r="Q206" s="24">
        <v>0</v>
      </c>
      <c r="R206" s="24">
        <v>0</v>
      </c>
      <c r="S206" s="24">
        <v>0</v>
      </c>
      <c r="T206" s="24">
        <v>0</v>
      </c>
      <c r="U206" s="24">
        <v>0</v>
      </c>
      <c r="V206" s="24">
        <v>0</v>
      </c>
      <c r="W206" s="24">
        <v>0</v>
      </c>
      <c r="X206" s="24">
        <v>0</v>
      </c>
      <c r="Y206" s="24">
        <v>0</v>
      </c>
      <c r="Z206" s="24">
        <v>0</v>
      </c>
      <c r="AA206" s="24">
        <v>6.5192580223083496E-9</v>
      </c>
      <c r="AB206" s="24">
        <v>-6.5192580223083496E-9</v>
      </c>
      <c r="AC206" s="24">
        <v>0</v>
      </c>
      <c r="AD206" s="24">
        <v>0</v>
      </c>
      <c r="AE206" s="24">
        <v>-6.5192580223083496E-9</v>
      </c>
      <c r="AF206" s="24">
        <v>0</v>
      </c>
      <c r="AG206" s="24">
        <v>0</v>
      </c>
      <c r="AH206" s="24">
        <v>0</v>
      </c>
      <c r="AI206" s="24">
        <v>0</v>
      </c>
      <c r="AJ206" s="24">
        <v>0</v>
      </c>
      <c r="AK206" s="24">
        <v>0</v>
      </c>
      <c r="AL206" s="24">
        <v>0</v>
      </c>
      <c r="AM206" s="24">
        <v>0</v>
      </c>
      <c r="AN206" s="24">
        <v>0</v>
      </c>
      <c r="AO206" s="24">
        <v>0</v>
      </c>
      <c r="AP206" s="24">
        <v>0</v>
      </c>
      <c r="AQ206" s="24">
        <v>6.5192580223083496E-9</v>
      </c>
      <c r="AR206" s="24">
        <v>-6.5192580223083496E-9</v>
      </c>
      <c r="AS206" s="24">
        <v>0</v>
      </c>
      <c r="AT206" s="24">
        <v>0</v>
      </c>
      <c r="AU206" s="24">
        <v>-6.5192580223083496E-9</v>
      </c>
      <c r="AV206" s="24">
        <v>0</v>
      </c>
      <c r="AW206" s="24">
        <v>0</v>
      </c>
      <c r="AX206" s="24">
        <v>0</v>
      </c>
      <c r="AY206" s="24">
        <v>0</v>
      </c>
      <c r="AZ206" s="24">
        <v>0</v>
      </c>
      <c r="BA206" s="24">
        <v>0</v>
      </c>
      <c r="BB206" s="24">
        <v>0</v>
      </c>
      <c r="BC206" s="24">
        <v>0</v>
      </c>
      <c r="BD206" s="24">
        <v>0</v>
      </c>
      <c r="BE206" s="24">
        <v>0</v>
      </c>
      <c r="BF206" s="24">
        <v>0</v>
      </c>
      <c r="BG206" s="24">
        <v>0</v>
      </c>
      <c r="BH206" s="24">
        <v>0</v>
      </c>
      <c r="BI206" s="24">
        <v>0</v>
      </c>
      <c r="BJ206" s="24">
        <v>0</v>
      </c>
      <c r="BK206" s="24">
        <v>0</v>
      </c>
      <c r="BL206" s="24">
        <v>0</v>
      </c>
    </row>
    <row r="207" spans="1:64" x14ac:dyDescent="0.25">
      <c r="A207" t="s">
        <v>5120</v>
      </c>
      <c r="B207">
        <v>206</v>
      </c>
      <c r="C207">
        <v>1</v>
      </c>
      <c r="D207">
        <v>18</v>
      </c>
      <c r="E207" s="24">
        <v>0</v>
      </c>
      <c r="F207" s="24">
        <v>0</v>
      </c>
      <c r="G207" s="24">
        <v>0</v>
      </c>
      <c r="H207" s="24">
        <v>0</v>
      </c>
      <c r="I207" s="24">
        <v>0</v>
      </c>
      <c r="J207" s="24">
        <v>0</v>
      </c>
      <c r="K207" s="24">
        <v>1.1175870895385742E-8</v>
      </c>
      <c r="L207" s="24">
        <v>-1.1175870895385742E-8</v>
      </c>
      <c r="M207" s="24">
        <v>0</v>
      </c>
      <c r="N207" s="24">
        <v>0</v>
      </c>
      <c r="O207" s="24">
        <v>-1.1175870895385742E-8</v>
      </c>
      <c r="P207" s="24">
        <v>0</v>
      </c>
      <c r="Q207" s="24">
        <v>0</v>
      </c>
      <c r="R207" s="24">
        <v>0</v>
      </c>
      <c r="S207" s="24">
        <v>0</v>
      </c>
      <c r="T207" s="24">
        <v>0</v>
      </c>
      <c r="U207" s="24">
        <v>0</v>
      </c>
      <c r="V207" s="24">
        <v>0</v>
      </c>
      <c r="W207" s="24">
        <v>0</v>
      </c>
      <c r="X207" s="24">
        <v>0</v>
      </c>
      <c r="Y207" s="24">
        <v>0</v>
      </c>
      <c r="Z207" s="24">
        <v>0</v>
      </c>
      <c r="AA207" s="24">
        <v>5.5879354476928711E-9</v>
      </c>
      <c r="AB207" s="24">
        <v>-5.5879354476928711E-9</v>
      </c>
      <c r="AC207" s="24">
        <v>0</v>
      </c>
      <c r="AD207" s="24">
        <v>0</v>
      </c>
      <c r="AE207" s="24">
        <v>-5.5879354476928711E-9</v>
      </c>
      <c r="AF207" s="24">
        <v>0</v>
      </c>
      <c r="AG207" s="24">
        <v>0</v>
      </c>
      <c r="AH207" s="24">
        <v>0</v>
      </c>
      <c r="AI207" s="24">
        <v>0</v>
      </c>
      <c r="AJ207" s="24">
        <v>0</v>
      </c>
      <c r="AK207" s="24">
        <v>0</v>
      </c>
      <c r="AL207" s="24">
        <v>0</v>
      </c>
      <c r="AM207" s="24">
        <v>0</v>
      </c>
      <c r="AN207" s="24">
        <v>0</v>
      </c>
      <c r="AO207" s="24">
        <v>0</v>
      </c>
      <c r="AP207" s="24">
        <v>0</v>
      </c>
      <c r="AQ207" s="24">
        <v>5.5879354476928711E-9</v>
      </c>
      <c r="AR207" s="24">
        <v>-5.5879354476928711E-9</v>
      </c>
      <c r="AS207" s="24">
        <v>0</v>
      </c>
      <c r="AT207" s="24">
        <v>0</v>
      </c>
      <c r="AU207" s="24">
        <v>-5.5879354476928711E-9</v>
      </c>
      <c r="AV207" s="24">
        <v>0</v>
      </c>
      <c r="AW207" s="24">
        <v>0</v>
      </c>
      <c r="AX207" s="24">
        <v>0</v>
      </c>
      <c r="AY207" s="24">
        <v>0</v>
      </c>
      <c r="AZ207" s="24">
        <v>0</v>
      </c>
      <c r="BA207" s="24">
        <v>0</v>
      </c>
      <c r="BB207" s="24">
        <v>0</v>
      </c>
      <c r="BC207" s="24">
        <v>0</v>
      </c>
      <c r="BD207" s="24">
        <v>0</v>
      </c>
      <c r="BE207" s="24">
        <v>0</v>
      </c>
      <c r="BF207" s="24">
        <v>0</v>
      </c>
      <c r="BG207" s="24">
        <v>0</v>
      </c>
      <c r="BH207" s="24">
        <v>0</v>
      </c>
      <c r="BI207" s="24">
        <v>0</v>
      </c>
      <c r="BJ207" s="24">
        <v>0</v>
      </c>
      <c r="BK207" s="24">
        <v>0</v>
      </c>
      <c r="BL207" s="24">
        <v>0</v>
      </c>
    </row>
    <row r="208" spans="1:64" x14ac:dyDescent="0.25">
      <c r="A208" t="s">
        <v>5120</v>
      </c>
      <c r="B208">
        <v>207</v>
      </c>
      <c r="C208">
        <v>1</v>
      </c>
      <c r="D208">
        <v>18</v>
      </c>
      <c r="E208" s="24">
        <v>0</v>
      </c>
      <c r="F208" s="24">
        <v>0</v>
      </c>
      <c r="G208" s="24">
        <v>0</v>
      </c>
      <c r="H208" s="24">
        <v>0</v>
      </c>
      <c r="I208" s="24">
        <v>0</v>
      </c>
      <c r="J208" s="24">
        <v>0</v>
      </c>
      <c r="K208" s="24">
        <v>7.4505805969238281E-9</v>
      </c>
      <c r="L208" s="24">
        <v>-7.4505805969238281E-9</v>
      </c>
      <c r="M208" s="24">
        <v>0</v>
      </c>
      <c r="N208" s="24">
        <v>0</v>
      </c>
      <c r="O208" s="24">
        <v>-7.4505805969238281E-9</v>
      </c>
      <c r="P208" s="24">
        <v>0</v>
      </c>
      <c r="Q208" s="24">
        <v>0</v>
      </c>
      <c r="R208" s="24">
        <v>0</v>
      </c>
      <c r="S208" s="24">
        <v>0</v>
      </c>
      <c r="T208" s="24">
        <v>0</v>
      </c>
      <c r="U208" s="24">
        <v>0</v>
      </c>
      <c r="V208" s="24">
        <v>0</v>
      </c>
      <c r="W208" s="24">
        <v>0</v>
      </c>
      <c r="X208" s="24">
        <v>0</v>
      </c>
      <c r="Y208" s="24">
        <v>0</v>
      </c>
      <c r="Z208" s="24">
        <v>0</v>
      </c>
      <c r="AA208" s="24">
        <v>3.7252902984619141E-9</v>
      </c>
      <c r="AB208" s="24">
        <v>-3.7252902984619141E-9</v>
      </c>
      <c r="AC208" s="24">
        <v>0</v>
      </c>
      <c r="AD208" s="24">
        <v>0</v>
      </c>
      <c r="AE208" s="24">
        <v>-3.7252902984619141E-9</v>
      </c>
      <c r="AF208" s="24">
        <v>0</v>
      </c>
      <c r="AG208" s="24">
        <v>0</v>
      </c>
      <c r="AH208" s="24">
        <v>0</v>
      </c>
      <c r="AI208" s="24">
        <v>0</v>
      </c>
      <c r="AJ208" s="24">
        <v>0</v>
      </c>
      <c r="AK208" s="24">
        <v>0</v>
      </c>
      <c r="AL208" s="24">
        <v>0</v>
      </c>
      <c r="AM208" s="24">
        <v>0</v>
      </c>
      <c r="AN208" s="24">
        <v>0</v>
      </c>
      <c r="AO208" s="24">
        <v>0</v>
      </c>
      <c r="AP208" s="24">
        <v>0</v>
      </c>
      <c r="AQ208" s="24">
        <v>3.7252902984619141E-9</v>
      </c>
      <c r="AR208" s="24">
        <v>-3.7252902984619141E-9</v>
      </c>
      <c r="AS208" s="24">
        <v>0</v>
      </c>
      <c r="AT208" s="24">
        <v>0</v>
      </c>
      <c r="AU208" s="24">
        <v>-3.7252902984619141E-9</v>
      </c>
      <c r="AV208" s="24">
        <v>0</v>
      </c>
      <c r="AW208" s="24">
        <v>0</v>
      </c>
      <c r="AX208" s="24">
        <v>0</v>
      </c>
      <c r="AY208" s="24">
        <v>0</v>
      </c>
      <c r="AZ208" s="24">
        <v>0</v>
      </c>
      <c r="BA208" s="24">
        <v>0</v>
      </c>
      <c r="BB208" s="24">
        <v>0</v>
      </c>
      <c r="BC208" s="24">
        <v>0</v>
      </c>
      <c r="BD208" s="24">
        <v>0</v>
      </c>
      <c r="BE208" s="24">
        <v>0</v>
      </c>
      <c r="BF208" s="24">
        <v>0</v>
      </c>
      <c r="BG208" s="24">
        <v>0</v>
      </c>
      <c r="BH208" s="24">
        <v>0</v>
      </c>
      <c r="BI208" s="24">
        <v>0</v>
      </c>
      <c r="BJ208" s="24">
        <v>0</v>
      </c>
      <c r="BK208" s="24">
        <v>0</v>
      </c>
      <c r="BL208" s="24">
        <v>0</v>
      </c>
    </row>
    <row r="209" spans="1:64" x14ac:dyDescent="0.25">
      <c r="A209" t="s">
        <v>5120</v>
      </c>
      <c r="B209">
        <v>208</v>
      </c>
      <c r="C209">
        <v>2</v>
      </c>
      <c r="D209">
        <v>18</v>
      </c>
      <c r="E209" s="24">
        <v>0</v>
      </c>
      <c r="F209" s="24">
        <v>0</v>
      </c>
      <c r="G209" s="24">
        <v>0</v>
      </c>
      <c r="H209" s="24">
        <v>0</v>
      </c>
      <c r="I209" s="24">
        <v>0</v>
      </c>
      <c r="J209" s="24">
        <v>0</v>
      </c>
      <c r="K209" s="24">
        <v>7.4505805969238281E-9</v>
      </c>
      <c r="L209" s="24">
        <v>-7.4505805969238281E-9</v>
      </c>
      <c r="M209" s="24">
        <v>0</v>
      </c>
      <c r="N209" s="24">
        <v>0</v>
      </c>
      <c r="O209" s="24">
        <v>-7.4505805969238281E-9</v>
      </c>
      <c r="P209" s="24">
        <v>0</v>
      </c>
      <c r="Q209" s="24">
        <v>0</v>
      </c>
      <c r="R209" s="24">
        <v>0</v>
      </c>
      <c r="S209" s="24">
        <v>0</v>
      </c>
      <c r="T209" s="24">
        <v>0</v>
      </c>
      <c r="U209" s="24">
        <v>0</v>
      </c>
      <c r="V209" s="24">
        <v>0</v>
      </c>
      <c r="W209" s="24">
        <v>0</v>
      </c>
      <c r="X209" s="24">
        <v>0</v>
      </c>
      <c r="Y209" s="24">
        <v>0</v>
      </c>
      <c r="Z209" s="24">
        <v>0</v>
      </c>
      <c r="AA209" s="24">
        <v>3.7252902984619141E-9</v>
      </c>
      <c r="AB209" s="24">
        <v>-3.7252902984619141E-9</v>
      </c>
      <c r="AC209" s="24">
        <v>0</v>
      </c>
      <c r="AD209" s="24">
        <v>0</v>
      </c>
      <c r="AE209" s="24">
        <v>-3.7252902984619141E-9</v>
      </c>
      <c r="AF209" s="24">
        <v>0</v>
      </c>
      <c r="AG209" s="24">
        <v>0</v>
      </c>
      <c r="AH209" s="24">
        <v>0</v>
      </c>
      <c r="AI209" s="24">
        <v>0</v>
      </c>
      <c r="AJ209" s="24">
        <v>0</v>
      </c>
      <c r="AK209" s="24">
        <v>0</v>
      </c>
      <c r="AL209" s="24">
        <v>0</v>
      </c>
      <c r="AM209" s="24">
        <v>0</v>
      </c>
      <c r="AN209" s="24">
        <v>0</v>
      </c>
      <c r="AO209" s="24">
        <v>0</v>
      </c>
      <c r="AP209" s="24">
        <v>0</v>
      </c>
      <c r="AQ209" s="24">
        <v>3.7252902984619141E-9</v>
      </c>
      <c r="AR209" s="24">
        <v>-3.7252902984619141E-9</v>
      </c>
      <c r="AS209" s="24">
        <v>0</v>
      </c>
      <c r="AT209" s="24">
        <v>0</v>
      </c>
      <c r="AU209" s="24">
        <v>-3.7252902984619141E-9</v>
      </c>
      <c r="AV209" s="24">
        <v>0</v>
      </c>
      <c r="AW209" s="24">
        <v>0</v>
      </c>
      <c r="AX209" s="24">
        <v>0</v>
      </c>
      <c r="AY209" s="24">
        <v>0</v>
      </c>
      <c r="AZ209" s="24">
        <v>0</v>
      </c>
      <c r="BA209" s="24">
        <v>0</v>
      </c>
      <c r="BB209" s="24">
        <v>0</v>
      </c>
      <c r="BC209" s="24">
        <v>0</v>
      </c>
      <c r="BD209" s="24">
        <v>0</v>
      </c>
      <c r="BE209" s="24">
        <v>0</v>
      </c>
      <c r="BF209" s="24">
        <v>0</v>
      </c>
      <c r="BG209" s="24">
        <v>0</v>
      </c>
      <c r="BH209" s="24">
        <v>0</v>
      </c>
      <c r="BI209" s="24">
        <v>0</v>
      </c>
      <c r="BJ209" s="24">
        <v>0</v>
      </c>
      <c r="BK209" s="24">
        <v>0</v>
      </c>
      <c r="BL209" s="24">
        <v>0</v>
      </c>
    </row>
    <row r="210" spans="1:64" x14ac:dyDescent="0.25">
      <c r="A210" t="s">
        <v>5120</v>
      </c>
      <c r="B210">
        <v>209</v>
      </c>
      <c r="C210">
        <v>2</v>
      </c>
      <c r="D210">
        <v>18</v>
      </c>
      <c r="E210" s="24">
        <v>0</v>
      </c>
      <c r="F210" s="24">
        <v>0</v>
      </c>
      <c r="G210" s="24">
        <v>0</v>
      </c>
      <c r="H210" s="24">
        <v>0</v>
      </c>
      <c r="I210" s="24">
        <v>0</v>
      </c>
      <c r="J210" s="24">
        <v>0</v>
      </c>
      <c r="K210" s="24">
        <v>7.4505805969238281E-9</v>
      </c>
      <c r="L210" s="24">
        <v>-7.4505805969238281E-9</v>
      </c>
      <c r="M210" s="24">
        <v>0</v>
      </c>
      <c r="N210" s="24">
        <v>0</v>
      </c>
      <c r="O210" s="24">
        <v>-7.4505805969238281E-9</v>
      </c>
      <c r="P210" s="24">
        <v>0</v>
      </c>
      <c r="Q210" s="24">
        <v>0</v>
      </c>
      <c r="R210" s="24">
        <v>0</v>
      </c>
      <c r="S210" s="24">
        <v>0</v>
      </c>
      <c r="T210" s="24">
        <v>0</v>
      </c>
      <c r="U210" s="24">
        <v>0</v>
      </c>
      <c r="V210" s="24">
        <v>0</v>
      </c>
      <c r="W210" s="24">
        <v>0</v>
      </c>
      <c r="X210" s="24">
        <v>0</v>
      </c>
      <c r="Y210" s="24">
        <v>0</v>
      </c>
      <c r="Z210" s="24">
        <v>0</v>
      </c>
      <c r="AA210" s="24">
        <v>3.7252902984619141E-9</v>
      </c>
      <c r="AB210" s="24">
        <v>-3.7252902984619141E-9</v>
      </c>
      <c r="AC210" s="24">
        <v>0</v>
      </c>
      <c r="AD210" s="24">
        <v>0</v>
      </c>
      <c r="AE210" s="24">
        <v>-3.7252902984619141E-9</v>
      </c>
      <c r="AF210" s="24">
        <v>0</v>
      </c>
      <c r="AG210" s="24">
        <v>0</v>
      </c>
      <c r="AH210" s="24">
        <v>0</v>
      </c>
      <c r="AI210" s="24">
        <v>0</v>
      </c>
      <c r="AJ210" s="24">
        <v>0</v>
      </c>
      <c r="AK210" s="24">
        <v>0</v>
      </c>
      <c r="AL210" s="24">
        <v>0</v>
      </c>
      <c r="AM210" s="24">
        <v>0</v>
      </c>
      <c r="AN210" s="24">
        <v>0</v>
      </c>
      <c r="AO210" s="24">
        <v>0</v>
      </c>
      <c r="AP210" s="24">
        <v>0</v>
      </c>
      <c r="AQ210" s="24">
        <v>3.7252902984619141E-9</v>
      </c>
      <c r="AR210" s="24">
        <v>-3.7252902984619141E-9</v>
      </c>
      <c r="AS210" s="24">
        <v>0</v>
      </c>
      <c r="AT210" s="24">
        <v>0</v>
      </c>
      <c r="AU210" s="24">
        <v>-3.7252902984619141E-9</v>
      </c>
      <c r="AV210" s="24">
        <v>0</v>
      </c>
      <c r="AW210" s="24">
        <v>0</v>
      </c>
      <c r="AX210" s="24">
        <v>0</v>
      </c>
      <c r="AY210" s="24">
        <v>0</v>
      </c>
      <c r="AZ210" s="24">
        <v>0</v>
      </c>
      <c r="BA210" s="24">
        <v>0</v>
      </c>
      <c r="BB210" s="24">
        <v>0</v>
      </c>
      <c r="BC210" s="24">
        <v>0</v>
      </c>
      <c r="BD210" s="24">
        <v>0</v>
      </c>
      <c r="BE210" s="24">
        <v>0</v>
      </c>
      <c r="BF210" s="24">
        <v>0</v>
      </c>
      <c r="BG210" s="24">
        <v>0</v>
      </c>
      <c r="BH210" s="24">
        <v>0</v>
      </c>
      <c r="BI210" s="24">
        <v>0</v>
      </c>
      <c r="BJ210" s="24">
        <v>0</v>
      </c>
      <c r="BK210" s="24">
        <v>0</v>
      </c>
      <c r="BL210" s="24">
        <v>0</v>
      </c>
    </row>
    <row r="211" spans="1:64" x14ac:dyDescent="0.25">
      <c r="A211" t="s">
        <v>5120</v>
      </c>
      <c r="B211">
        <v>210</v>
      </c>
      <c r="C211">
        <v>2</v>
      </c>
      <c r="D211">
        <v>18</v>
      </c>
      <c r="E211" s="24">
        <v>0</v>
      </c>
      <c r="F211" s="24">
        <v>0</v>
      </c>
      <c r="G211" s="24">
        <v>0</v>
      </c>
      <c r="H211" s="24">
        <v>0</v>
      </c>
      <c r="I211" s="24">
        <v>0</v>
      </c>
      <c r="J211" s="24">
        <v>0</v>
      </c>
      <c r="K211" s="24">
        <v>9.3132257461547852E-9</v>
      </c>
      <c r="L211" s="24">
        <v>-9.3132257461547852E-9</v>
      </c>
      <c r="M211" s="24">
        <v>0</v>
      </c>
      <c r="N211" s="24">
        <v>0</v>
      </c>
      <c r="O211" s="24">
        <v>-9.3132257461547852E-9</v>
      </c>
      <c r="P211" s="24">
        <v>0</v>
      </c>
      <c r="Q211" s="24">
        <v>0</v>
      </c>
      <c r="R211" s="24">
        <v>0</v>
      </c>
      <c r="S211" s="24">
        <v>0</v>
      </c>
      <c r="T211" s="24">
        <v>0</v>
      </c>
      <c r="U211" s="24">
        <v>0</v>
      </c>
      <c r="V211" s="24">
        <v>0</v>
      </c>
      <c r="W211" s="24">
        <v>0</v>
      </c>
      <c r="X211" s="24">
        <v>0</v>
      </c>
      <c r="Y211" s="24">
        <v>0</v>
      </c>
      <c r="Z211" s="24">
        <v>0</v>
      </c>
      <c r="AA211" s="24">
        <v>4.6566128730773926E-9</v>
      </c>
      <c r="AB211" s="24">
        <v>-4.6566128730773926E-9</v>
      </c>
      <c r="AC211" s="24">
        <v>0</v>
      </c>
      <c r="AD211" s="24">
        <v>0</v>
      </c>
      <c r="AE211" s="24">
        <v>-4.6566128730773926E-9</v>
      </c>
      <c r="AF211" s="24">
        <v>0</v>
      </c>
      <c r="AG211" s="24">
        <v>0</v>
      </c>
      <c r="AH211" s="24">
        <v>0</v>
      </c>
      <c r="AI211" s="24">
        <v>0</v>
      </c>
      <c r="AJ211" s="24">
        <v>0</v>
      </c>
      <c r="AK211" s="24">
        <v>0</v>
      </c>
      <c r="AL211" s="24">
        <v>0</v>
      </c>
      <c r="AM211" s="24">
        <v>0</v>
      </c>
      <c r="AN211" s="24">
        <v>0</v>
      </c>
      <c r="AO211" s="24">
        <v>0</v>
      </c>
      <c r="AP211" s="24">
        <v>0</v>
      </c>
      <c r="AQ211" s="24">
        <v>4.6566128730773926E-9</v>
      </c>
      <c r="AR211" s="24">
        <v>-4.6566128730773926E-9</v>
      </c>
      <c r="AS211" s="24">
        <v>0</v>
      </c>
      <c r="AT211" s="24">
        <v>0</v>
      </c>
      <c r="AU211" s="24">
        <v>-4.6566128730773926E-9</v>
      </c>
      <c r="AV211" s="24">
        <v>0</v>
      </c>
      <c r="AW211" s="24">
        <v>0</v>
      </c>
      <c r="AX211" s="24">
        <v>0</v>
      </c>
      <c r="AY211" s="24">
        <v>0</v>
      </c>
      <c r="AZ211" s="24">
        <v>0</v>
      </c>
      <c r="BA211" s="24">
        <v>0</v>
      </c>
      <c r="BB211" s="24">
        <v>0</v>
      </c>
      <c r="BC211" s="24">
        <v>0</v>
      </c>
      <c r="BD211" s="24">
        <v>0</v>
      </c>
      <c r="BE211" s="24">
        <v>0</v>
      </c>
      <c r="BF211" s="24">
        <v>0</v>
      </c>
      <c r="BG211" s="24">
        <v>0</v>
      </c>
      <c r="BH211" s="24">
        <v>0</v>
      </c>
      <c r="BI211" s="24">
        <v>0</v>
      </c>
      <c r="BJ211" s="24">
        <v>0</v>
      </c>
      <c r="BK211" s="24">
        <v>0</v>
      </c>
      <c r="BL211" s="24">
        <v>0</v>
      </c>
    </row>
    <row r="212" spans="1:64" x14ac:dyDescent="0.25">
      <c r="A212" t="s">
        <v>5120</v>
      </c>
      <c r="B212">
        <v>211</v>
      </c>
      <c r="C212">
        <v>3</v>
      </c>
      <c r="D212">
        <v>18</v>
      </c>
      <c r="E212" s="24">
        <v>0</v>
      </c>
      <c r="F212" s="24">
        <v>0</v>
      </c>
      <c r="G212" s="24">
        <v>0</v>
      </c>
      <c r="H212" s="24">
        <v>0</v>
      </c>
      <c r="I212" s="24">
        <v>0</v>
      </c>
      <c r="J212" s="24">
        <v>0</v>
      </c>
      <c r="K212" s="24">
        <v>3.7252902984619141E-9</v>
      </c>
      <c r="L212" s="24">
        <v>-3.7252902984619141E-9</v>
      </c>
      <c r="M212" s="24">
        <v>0</v>
      </c>
      <c r="N212" s="24">
        <v>0</v>
      </c>
      <c r="O212" s="24">
        <v>-3.7252902984619141E-9</v>
      </c>
      <c r="P212" s="24">
        <v>0</v>
      </c>
      <c r="Q212" s="24">
        <v>0</v>
      </c>
      <c r="R212" s="24">
        <v>0</v>
      </c>
      <c r="S212" s="24">
        <v>0</v>
      </c>
      <c r="T212" s="24">
        <v>0</v>
      </c>
      <c r="U212" s="24">
        <v>0</v>
      </c>
      <c r="V212" s="24">
        <v>0</v>
      </c>
      <c r="W212" s="24">
        <v>0</v>
      </c>
      <c r="X212" s="24">
        <v>0</v>
      </c>
      <c r="Y212" s="24">
        <v>0</v>
      </c>
      <c r="Z212" s="24">
        <v>0</v>
      </c>
      <c r="AA212" s="24">
        <v>1.862645149230957E-9</v>
      </c>
      <c r="AB212" s="24">
        <v>-1.862645149230957E-9</v>
      </c>
      <c r="AC212" s="24">
        <v>0</v>
      </c>
      <c r="AD212" s="24">
        <v>0</v>
      </c>
      <c r="AE212" s="24">
        <v>-1.862645149230957E-9</v>
      </c>
      <c r="AF212" s="24">
        <v>0</v>
      </c>
      <c r="AG212" s="24">
        <v>0</v>
      </c>
      <c r="AH212" s="24">
        <v>0</v>
      </c>
      <c r="AI212" s="24">
        <v>0</v>
      </c>
      <c r="AJ212" s="24">
        <v>0</v>
      </c>
      <c r="AK212" s="24">
        <v>0</v>
      </c>
      <c r="AL212" s="24">
        <v>0</v>
      </c>
      <c r="AM212" s="24">
        <v>0</v>
      </c>
      <c r="AN212" s="24">
        <v>0</v>
      </c>
      <c r="AO212" s="24">
        <v>0</v>
      </c>
      <c r="AP212" s="24">
        <v>0</v>
      </c>
      <c r="AQ212" s="24">
        <v>1.862645149230957E-9</v>
      </c>
      <c r="AR212" s="24">
        <v>-1.862645149230957E-9</v>
      </c>
      <c r="AS212" s="24">
        <v>0</v>
      </c>
      <c r="AT212" s="24">
        <v>0</v>
      </c>
      <c r="AU212" s="24">
        <v>-1.862645149230957E-9</v>
      </c>
      <c r="AV212" s="24">
        <v>0</v>
      </c>
      <c r="AW212" s="24">
        <v>0</v>
      </c>
      <c r="AX212" s="24">
        <v>0</v>
      </c>
      <c r="AY212" s="24">
        <v>0</v>
      </c>
      <c r="AZ212" s="24">
        <v>0</v>
      </c>
      <c r="BA212" s="24">
        <v>0</v>
      </c>
      <c r="BB212" s="24">
        <v>0</v>
      </c>
      <c r="BC212" s="24">
        <v>0</v>
      </c>
      <c r="BD212" s="24">
        <v>0</v>
      </c>
      <c r="BE212" s="24">
        <v>0</v>
      </c>
      <c r="BF212" s="24">
        <v>0</v>
      </c>
      <c r="BG212" s="24">
        <v>0</v>
      </c>
      <c r="BH212" s="24">
        <v>0</v>
      </c>
      <c r="BI212" s="24">
        <v>0</v>
      </c>
      <c r="BJ212" s="24">
        <v>0</v>
      </c>
      <c r="BK212" s="24">
        <v>0</v>
      </c>
      <c r="BL212" s="24">
        <v>0</v>
      </c>
    </row>
    <row r="213" spans="1:64" x14ac:dyDescent="0.25">
      <c r="A213" t="s">
        <v>5120</v>
      </c>
      <c r="B213">
        <v>212</v>
      </c>
      <c r="C213">
        <v>3</v>
      </c>
      <c r="D213">
        <v>18</v>
      </c>
      <c r="E213" s="24">
        <v>0</v>
      </c>
      <c r="F213" s="24">
        <v>0</v>
      </c>
      <c r="G213" s="24">
        <v>0</v>
      </c>
      <c r="H213" s="24">
        <v>0</v>
      </c>
      <c r="I213" s="24">
        <v>0</v>
      </c>
      <c r="J213" s="24">
        <v>0</v>
      </c>
      <c r="K213" s="24">
        <v>1.862645149230957E-9</v>
      </c>
      <c r="L213" s="24">
        <v>-1.862645149230957E-9</v>
      </c>
      <c r="M213" s="24">
        <v>0</v>
      </c>
      <c r="N213" s="24">
        <v>0</v>
      </c>
      <c r="O213" s="24">
        <v>-1.862645149230957E-9</v>
      </c>
      <c r="P213" s="24">
        <v>0</v>
      </c>
      <c r="Q213" s="24">
        <v>0</v>
      </c>
      <c r="R213" s="24">
        <v>0</v>
      </c>
      <c r="S213" s="24">
        <v>0</v>
      </c>
      <c r="T213" s="24">
        <v>0</v>
      </c>
      <c r="U213" s="24">
        <v>0</v>
      </c>
      <c r="V213" s="24">
        <v>0</v>
      </c>
      <c r="W213" s="24">
        <v>0</v>
      </c>
      <c r="X213" s="24">
        <v>0</v>
      </c>
      <c r="Y213" s="24">
        <v>0</v>
      </c>
      <c r="Z213" s="24">
        <v>0</v>
      </c>
      <c r="AA213" s="24">
        <v>9.3132257461547852E-10</v>
      </c>
      <c r="AB213" s="24">
        <v>-9.3132257461547852E-10</v>
      </c>
      <c r="AC213" s="24">
        <v>0</v>
      </c>
      <c r="AD213" s="24">
        <v>0</v>
      </c>
      <c r="AE213" s="24">
        <v>-9.3132257461547852E-10</v>
      </c>
      <c r="AF213" s="24">
        <v>0</v>
      </c>
      <c r="AG213" s="24">
        <v>0</v>
      </c>
      <c r="AH213" s="24">
        <v>0</v>
      </c>
      <c r="AI213" s="24">
        <v>0</v>
      </c>
      <c r="AJ213" s="24">
        <v>0</v>
      </c>
      <c r="AK213" s="24">
        <v>0</v>
      </c>
      <c r="AL213" s="24">
        <v>0</v>
      </c>
      <c r="AM213" s="24">
        <v>0</v>
      </c>
      <c r="AN213" s="24">
        <v>0</v>
      </c>
      <c r="AO213" s="24">
        <v>0</v>
      </c>
      <c r="AP213" s="24">
        <v>0</v>
      </c>
      <c r="AQ213" s="24">
        <v>9.3132257461547852E-10</v>
      </c>
      <c r="AR213" s="24">
        <v>-9.3132257461547852E-10</v>
      </c>
      <c r="AS213" s="24">
        <v>0</v>
      </c>
      <c r="AT213" s="24">
        <v>0</v>
      </c>
      <c r="AU213" s="24">
        <v>-9.3132257461547852E-10</v>
      </c>
      <c r="AV213" s="24">
        <v>0</v>
      </c>
      <c r="AW213" s="24">
        <v>0</v>
      </c>
      <c r="AX213" s="24">
        <v>0</v>
      </c>
      <c r="AY213" s="24">
        <v>0</v>
      </c>
      <c r="AZ213" s="24">
        <v>0</v>
      </c>
      <c r="BA213" s="24">
        <v>0</v>
      </c>
      <c r="BB213" s="24">
        <v>0</v>
      </c>
      <c r="BC213" s="24">
        <v>0</v>
      </c>
      <c r="BD213" s="24">
        <v>0</v>
      </c>
      <c r="BE213" s="24">
        <v>0</v>
      </c>
      <c r="BF213" s="24">
        <v>0</v>
      </c>
      <c r="BG213" s="24">
        <v>0</v>
      </c>
      <c r="BH213" s="24">
        <v>0</v>
      </c>
      <c r="BI213" s="24">
        <v>0</v>
      </c>
      <c r="BJ213" s="24">
        <v>0</v>
      </c>
      <c r="BK213" s="24">
        <v>0</v>
      </c>
      <c r="BL213" s="24">
        <v>0</v>
      </c>
    </row>
    <row r="214" spans="1:64" x14ac:dyDescent="0.25">
      <c r="A214" t="s">
        <v>5120</v>
      </c>
      <c r="B214">
        <v>213</v>
      </c>
      <c r="C214">
        <v>3</v>
      </c>
      <c r="D214">
        <v>18</v>
      </c>
      <c r="E214" s="24">
        <v>0</v>
      </c>
      <c r="F214" s="24">
        <v>0</v>
      </c>
      <c r="G214" s="24">
        <v>0</v>
      </c>
      <c r="H214" s="24">
        <v>0</v>
      </c>
      <c r="I214" s="24">
        <v>0</v>
      </c>
      <c r="J214" s="24">
        <v>0</v>
      </c>
      <c r="K214" s="24">
        <v>0</v>
      </c>
      <c r="L214" s="24">
        <v>0</v>
      </c>
      <c r="M214" s="24">
        <v>0</v>
      </c>
      <c r="N214" s="24">
        <v>0</v>
      </c>
      <c r="O214" s="24">
        <v>0</v>
      </c>
      <c r="P214" s="24">
        <v>0</v>
      </c>
      <c r="Q214" s="24">
        <v>0</v>
      </c>
      <c r="R214" s="24">
        <v>0</v>
      </c>
      <c r="S214" s="24">
        <v>0</v>
      </c>
      <c r="T214" s="24">
        <v>0</v>
      </c>
      <c r="U214" s="24">
        <v>0</v>
      </c>
      <c r="V214" s="24">
        <v>0</v>
      </c>
      <c r="W214" s="24">
        <v>0</v>
      </c>
      <c r="X214" s="24">
        <v>0</v>
      </c>
      <c r="Y214" s="24">
        <v>0</v>
      </c>
      <c r="Z214" s="24">
        <v>0</v>
      </c>
      <c r="AA214" s="24">
        <v>0</v>
      </c>
      <c r="AB214" s="24">
        <v>0</v>
      </c>
      <c r="AC214" s="24">
        <v>0</v>
      </c>
      <c r="AD214" s="24">
        <v>0</v>
      </c>
      <c r="AE214" s="24">
        <v>0</v>
      </c>
      <c r="AF214" s="24">
        <v>0</v>
      </c>
      <c r="AG214" s="24">
        <v>0</v>
      </c>
      <c r="AH214" s="24">
        <v>0</v>
      </c>
      <c r="AI214" s="24">
        <v>0</v>
      </c>
      <c r="AJ214" s="24">
        <v>0</v>
      </c>
      <c r="AK214" s="24">
        <v>0</v>
      </c>
      <c r="AL214" s="24">
        <v>0</v>
      </c>
      <c r="AM214" s="24">
        <v>0</v>
      </c>
      <c r="AN214" s="24">
        <v>0</v>
      </c>
      <c r="AO214" s="24">
        <v>0</v>
      </c>
      <c r="AP214" s="24">
        <v>0</v>
      </c>
      <c r="AQ214" s="24">
        <v>0</v>
      </c>
      <c r="AR214" s="24">
        <v>0</v>
      </c>
      <c r="AS214" s="24">
        <v>0</v>
      </c>
      <c r="AT214" s="24">
        <v>0</v>
      </c>
      <c r="AU214" s="24">
        <v>0</v>
      </c>
      <c r="AV214" s="24">
        <v>0</v>
      </c>
      <c r="AW214" s="24">
        <v>0</v>
      </c>
      <c r="AX214" s="24">
        <v>0</v>
      </c>
      <c r="AY214" s="24">
        <v>0</v>
      </c>
      <c r="AZ214" s="24">
        <v>0</v>
      </c>
      <c r="BA214" s="24">
        <v>0</v>
      </c>
      <c r="BB214" s="24">
        <v>0</v>
      </c>
      <c r="BC214" s="24">
        <v>0</v>
      </c>
      <c r="BD214" s="24">
        <v>0</v>
      </c>
      <c r="BE214" s="24">
        <v>0</v>
      </c>
      <c r="BF214" s="24">
        <v>0</v>
      </c>
      <c r="BG214" s="24">
        <v>0</v>
      </c>
      <c r="BH214" s="24">
        <v>0</v>
      </c>
      <c r="BI214" s="24">
        <v>0</v>
      </c>
      <c r="BJ214" s="24">
        <v>0</v>
      </c>
      <c r="BK214" s="24">
        <v>0</v>
      </c>
      <c r="BL214" s="24">
        <v>0</v>
      </c>
    </row>
    <row r="215" spans="1:64" x14ac:dyDescent="0.25">
      <c r="A215" t="s">
        <v>5120</v>
      </c>
      <c r="B215">
        <v>214</v>
      </c>
      <c r="C215">
        <v>4</v>
      </c>
      <c r="D215">
        <v>18</v>
      </c>
      <c r="E215" s="24">
        <v>0</v>
      </c>
      <c r="F215" s="24">
        <v>0</v>
      </c>
      <c r="G215" s="24">
        <v>0</v>
      </c>
      <c r="H215" s="24">
        <v>0</v>
      </c>
      <c r="I215" s="24">
        <v>0</v>
      </c>
      <c r="J215" s="24">
        <v>0</v>
      </c>
      <c r="K215" s="24">
        <v>5.5879354476928711E-9</v>
      </c>
      <c r="L215" s="24">
        <v>-5.5879354476928711E-9</v>
      </c>
      <c r="M215" s="24">
        <v>0</v>
      </c>
      <c r="N215" s="24">
        <v>0</v>
      </c>
      <c r="O215" s="24">
        <v>-5.5879354476928711E-9</v>
      </c>
      <c r="P215" s="24">
        <v>0</v>
      </c>
      <c r="Q215" s="24">
        <v>0</v>
      </c>
      <c r="R215" s="24">
        <v>0</v>
      </c>
      <c r="S215" s="24">
        <v>0</v>
      </c>
      <c r="T215" s="24">
        <v>0</v>
      </c>
      <c r="U215" s="24">
        <v>0</v>
      </c>
      <c r="V215" s="24">
        <v>0</v>
      </c>
      <c r="W215" s="24">
        <v>0</v>
      </c>
      <c r="X215" s="24">
        <v>0</v>
      </c>
      <c r="Y215" s="24">
        <v>0</v>
      </c>
      <c r="Z215" s="24">
        <v>0</v>
      </c>
      <c r="AA215" s="24">
        <v>2.7939677238464355E-9</v>
      </c>
      <c r="AB215" s="24">
        <v>-2.7939677238464355E-9</v>
      </c>
      <c r="AC215" s="24">
        <v>0</v>
      </c>
      <c r="AD215" s="24">
        <v>0</v>
      </c>
      <c r="AE215" s="24">
        <v>-2.7939677238464355E-9</v>
      </c>
      <c r="AF215" s="24">
        <v>0</v>
      </c>
      <c r="AG215" s="24">
        <v>0</v>
      </c>
      <c r="AH215" s="24">
        <v>0</v>
      </c>
      <c r="AI215" s="24">
        <v>0</v>
      </c>
      <c r="AJ215" s="24">
        <v>0</v>
      </c>
      <c r="AK215" s="24">
        <v>0</v>
      </c>
      <c r="AL215" s="24">
        <v>0</v>
      </c>
      <c r="AM215" s="24">
        <v>0</v>
      </c>
      <c r="AN215" s="24">
        <v>0</v>
      </c>
      <c r="AO215" s="24">
        <v>0</v>
      </c>
      <c r="AP215" s="24">
        <v>0</v>
      </c>
      <c r="AQ215" s="24">
        <v>2.7939677238464355E-9</v>
      </c>
      <c r="AR215" s="24">
        <v>-2.7939677238464355E-9</v>
      </c>
      <c r="AS215" s="24">
        <v>0</v>
      </c>
      <c r="AT215" s="24">
        <v>0</v>
      </c>
      <c r="AU215" s="24">
        <v>-2.7939677238464355E-9</v>
      </c>
      <c r="AV215" s="24">
        <v>0</v>
      </c>
      <c r="AW215" s="24">
        <v>0</v>
      </c>
      <c r="AX215" s="24">
        <v>0</v>
      </c>
      <c r="AY215" s="24">
        <v>0</v>
      </c>
      <c r="AZ215" s="24">
        <v>0</v>
      </c>
      <c r="BA215" s="24">
        <v>0</v>
      </c>
      <c r="BB215" s="24">
        <v>0</v>
      </c>
      <c r="BC215" s="24">
        <v>0</v>
      </c>
      <c r="BD215" s="24">
        <v>0</v>
      </c>
      <c r="BE215" s="24">
        <v>0</v>
      </c>
      <c r="BF215" s="24">
        <v>0</v>
      </c>
      <c r="BG215" s="24">
        <v>0</v>
      </c>
      <c r="BH215" s="24">
        <v>0</v>
      </c>
      <c r="BI215" s="24">
        <v>0</v>
      </c>
      <c r="BJ215" s="24">
        <v>0</v>
      </c>
      <c r="BK215" s="24">
        <v>0</v>
      </c>
      <c r="BL215" s="24">
        <v>0</v>
      </c>
    </row>
    <row r="216" spans="1:64" x14ac:dyDescent="0.25">
      <c r="A216" t="s">
        <v>5120</v>
      </c>
      <c r="B216">
        <v>215</v>
      </c>
      <c r="C216">
        <v>4</v>
      </c>
      <c r="D216">
        <v>18</v>
      </c>
      <c r="E216" s="24">
        <v>0</v>
      </c>
      <c r="F216" s="24">
        <v>0</v>
      </c>
      <c r="G216" s="24">
        <v>0</v>
      </c>
      <c r="H216" s="24">
        <v>0</v>
      </c>
      <c r="I216" s="24">
        <v>0</v>
      </c>
      <c r="J216" s="24">
        <v>0</v>
      </c>
      <c r="K216" s="24">
        <v>5.5879354476928711E-9</v>
      </c>
      <c r="L216" s="24">
        <v>-5.5879354476928711E-9</v>
      </c>
      <c r="M216" s="24">
        <v>0</v>
      </c>
      <c r="N216" s="24">
        <v>0</v>
      </c>
      <c r="O216" s="24">
        <v>-5.5879354476928711E-9</v>
      </c>
      <c r="P216" s="24">
        <v>0</v>
      </c>
      <c r="Q216" s="24">
        <v>0</v>
      </c>
      <c r="R216" s="24">
        <v>0</v>
      </c>
      <c r="S216" s="24">
        <v>0</v>
      </c>
      <c r="T216" s="24">
        <v>0</v>
      </c>
      <c r="U216" s="24">
        <v>0</v>
      </c>
      <c r="V216" s="24">
        <v>0</v>
      </c>
      <c r="W216" s="24">
        <v>0</v>
      </c>
      <c r="X216" s="24">
        <v>0</v>
      </c>
      <c r="Y216" s="24">
        <v>0</v>
      </c>
      <c r="Z216" s="24">
        <v>0</v>
      </c>
      <c r="AA216" s="24">
        <v>2.7939677238464355E-9</v>
      </c>
      <c r="AB216" s="24">
        <v>-2.7939677238464355E-9</v>
      </c>
      <c r="AC216" s="24">
        <v>0</v>
      </c>
      <c r="AD216" s="24">
        <v>0</v>
      </c>
      <c r="AE216" s="24">
        <v>-2.7939677238464355E-9</v>
      </c>
      <c r="AF216" s="24">
        <v>0</v>
      </c>
      <c r="AG216" s="24">
        <v>0</v>
      </c>
      <c r="AH216" s="24">
        <v>0</v>
      </c>
      <c r="AI216" s="24">
        <v>0</v>
      </c>
      <c r="AJ216" s="24">
        <v>0</v>
      </c>
      <c r="AK216" s="24">
        <v>0</v>
      </c>
      <c r="AL216" s="24">
        <v>0</v>
      </c>
      <c r="AM216" s="24">
        <v>0</v>
      </c>
      <c r="AN216" s="24">
        <v>0</v>
      </c>
      <c r="AO216" s="24">
        <v>0</v>
      </c>
      <c r="AP216" s="24">
        <v>0</v>
      </c>
      <c r="AQ216" s="24">
        <v>2.7939677238464355E-9</v>
      </c>
      <c r="AR216" s="24">
        <v>-2.7939677238464355E-9</v>
      </c>
      <c r="AS216" s="24">
        <v>0</v>
      </c>
      <c r="AT216" s="24">
        <v>0</v>
      </c>
      <c r="AU216" s="24">
        <v>-2.7939677238464355E-9</v>
      </c>
      <c r="AV216" s="24">
        <v>0</v>
      </c>
      <c r="AW216" s="24">
        <v>0</v>
      </c>
      <c r="AX216" s="24">
        <v>0</v>
      </c>
      <c r="AY216" s="24">
        <v>0</v>
      </c>
      <c r="AZ216" s="24">
        <v>0</v>
      </c>
      <c r="BA216" s="24">
        <v>0</v>
      </c>
      <c r="BB216" s="24">
        <v>0</v>
      </c>
      <c r="BC216" s="24">
        <v>0</v>
      </c>
      <c r="BD216" s="24">
        <v>0</v>
      </c>
      <c r="BE216" s="24">
        <v>0</v>
      </c>
      <c r="BF216" s="24">
        <v>0</v>
      </c>
      <c r="BG216" s="24">
        <v>0</v>
      </c>
      <c r="BH216" s="24">
        <v>0</v>
      </c>
      <c r="BI216" s="24">
        <v>0</v>
      </c>
      <c r="BJ216" s="24">
        <v>0</v>
      </c>
      <c r="BK216" s="24">
        <v>0</v>
      </c>
      <c r="BL216" s="24">
        <v>0</v>
      </c>
    </row>
    <row r="217" spans="1:64" x14ac:dyDescent="0.25">
      <c r="A217" t="s">
        <v>5120</v>
      </c>
      <c r="B217">
        <v>216</v>
      </c>
      <c r="C217">
        <v>4</v>
      </c>
      <c r="D217">
        <v>18</v>
      </c>
      <c r="E217" s="24">
        <v>0</v>
      </c>
      <c r="F217" s="24">
        <v>0</v>
      </c>
      <c r="G217" s="24">
        <v>0</v>
      </c>
      <c r="H217" s="24">
        <v>0</v>
      </c>
      <c r="I217" s="24">
        <v>0</v>
      </c>
      <c r="J217" s="24">
        <v>0</v>
      </c>
      <c r="K217" s="24">
        <v>1.862645149230957E-9</v>
      </c>
      <c r="L217" s="24">
        <v>-1.862645149230957E-9</v>
      </c>
      <c r="M217" s="24">
        <v>0</v>
      </c>
      <c r="N217" s="24">
        <v>0</v>
      </c>
      <c r="O217" s="24">
        <v>-1.862645149230957E-9</v>
      </c>
      <c r="P217" s="24">
        <v>0</v>
      </c>
      <c r="Q217" s="24">
        <v>0</v>
      </c>
      <c r="R217" s="24">
        <v>0</v>
      </c>
      <c r="S217" s="24">
        <v>0</v>
      </c>
      <c r="T217" s="24">
        <v>0</v>
      </c>
      <c r="U217" s="24">
        <v>0</v>
      </c>
      <c r="V217" s="24">
        <v>0</v>
      </c>
      <c r="W217" s="24">
        <v>0</v>
      </c>
      <c r="X217" s="24">
        <v>0</v>
      </c>
      <c r="Y217" s="24">
        <v>0</v>
      </c>
      <c r="Z217" s="24">
        <v>0</v>
      </c>
      <c r="AA217" s="24">
        <v>9.3132257461547852E-10</v>
      </c>
      <c r="AB217" s="24">
        <v>-9.3132257461547852E-10</v>
      </c>
      <c r="AC217" s="24">
        <v>0</v>
      </c>
      <c r="AD217" s="24">
        <v>0</v>
      </c>
      <c r="AE217" s="24">
        <v>-9.3132257461547852E-10</v>
      </c>
      <c r="AF217" s="24">
        <v>0</v>
      </c>
      <c r="AG217" s="24">
        <v>0</v>
      </c>
      <c r="AH217" s="24">
        <v>0</v>
      </c>
      <c r="AI217" s="24">
        <v>0</v>
      </c>
      <c r="AJ217" s="24">
        <v>0</v>
      </c>
      <c r="AK217" s="24">
        <v>0</v>
      </c>
      <c r="AL217" s="24">
        <v>0</v>
      </c>
      <c r="AM217" s="24">
        <v>0</v>
      </c>
      <c r="AN217" s="24">
        <v>0</v>
      </c>
      <c r="AO217" s="24">
        <v>0</v>
      </c>
      <c r="AP217" s="24">
        <v>0</v>
      </c>
      <c r="AQ217" s="24">
        <v>9.3132257461547852E-10</v>
      </c>
      <c r="AR217" s="24">
        <v>-9.3132257461547852E-10</v>
      </c>
      <c r="AS217" s="24">
        <v>0</v>
      </c>
      <c r="AT217" s="24">
        <v>0</v>
      </c>
      <c r="AU217" s="24">
        <v>-9.3132257461547852E-10</v>
      </c>
      <c r="AV217" s="24">
        <v>0</v>
      </c>
      <c r="AW217" s="24">
        <v>0</v>
      </c>
      <c r="AX217" s="24">
        <v>0</v>
      </c>
      <c r="AY217" s="24">
        <v>0</v>
      </c>
      <c r="AZ217" s="24">
        <v>0</v>
      </c>
      <c r="BA217" s="24">
        <v>0</v>
      </c>
      <c r="BB217" s="24">
        <v>0</v>
      </c>
      <c r="BC217" s="24">
        <v>0</v>
      </c>
      <c r="BD217" s="24">
        <v>0</v>
      </c>
      <c r="BE217" s="24">
        <v>0</v>
      </c>
      <c r="BF217" s="24">
        <v>0</v>
      </c>
      <c r="BG217" s="24">
        <v>0</v>
      </c>
      <c r="BH217" s="24">
        <v>0</v>
      </c>
      <c r="BI217" s="24">
        <v>0</v>
      </c>
      <c r="BJ217" s="24">
        <v>0</v>
      </c>
      <c r="BK217" s="24">
        <v>0</v>
      </c>
      <c r="BL217" s="24">
        <v>0</v>
      </c>
    </row>
    <row r="218" spans="1:64" x14ac:dyDescent="0.25">
      <c r="A218" t="s">
        <v>5120</v>
      </c>
      <c r="B218">
        <v>217</v>
      </c>
      <c r="C218">
        <v>1</v>
      </c>
      <c r="D218">
        <v>19</v>
      </c>
      <c r="E218" s="24">
        <v>0</v>
      </c>
      <c r="F218" s="24">
        <v>0</v>
      </c>
      <c r="G218" s="24">
        <v>0</v>
      </c>
      <c r="H218" s="24">
        <v>0</v>
      </c>
      <c r="I218" s="24">
        <v>0</v>
      </c>
      <c r="J218" s="24">
        <v>0</v>
      </c>
      <c r="K218" s="24">
        <v>0</v>
      </c>
      <c r="L218" s="24">
        <v>0</v>
      </c>
      <c r="M218" s="24">
        <v>0</v>
      </c>
      <c r="N218" s="24">
        <v>0</v>
      </c>
      <c r="O218" s="24">
        <v>0</v>
      </c>
      <c r="P218" s="24">
        <v>0</v>
      </c>
      <c r="Q218" s="24">
        <v>0</v>
      </c>
      <c r="R218" s="24">
        <v>0</v>
      </c>
      <c r="S218" s="24">
        <v>0</v>
      </c>
      <c r="T218" s="24">
        <v>0</v>
      </c>
      <c r="U218" s="24">
        <v>0</v>
      </c>
      <c r="V218" s="24">
        <v>0</v>
      </c>
      <c r="W218" s="24">
        <v>0</v>
      </c>
      <c r="X218" s="24">
        <v>0</v>
      </c>
      <c r="Y218" s="24">
        <v>0</v>
      </c>
      <c r="Z218" s="24">
        <v>0</v>
      </c>
      <c r="AA218" s="24">
        <v>0</v>
      </c>
      <c r="AB218" s="24">
        <v>0</v>
      </c>
      <c r="AC218" s="24">
        <v>0</v>
      </c>
      <c r="AD218" s="24">
        <v>0</v>
      </c>
      <c r="AE218" s="24">
        <v>0</v>
      </c>
      <c r="AF218" s="24">
        <v>0</v>
      </c>
      <c r="AG218" s="24">
        <v>0</v>
      </c>
      <c r="AH218" s="24">
        <v>0</v>
      </c>
      <c r="AI218" s="24">
        <v>0</v>
      </c>
      <c r="AJ218" s="24">
        <v>0</v>
      </c>
      <c r="AK218" s="24">
        <v>0</v>
      </c>
      <c r="AL218" s="24">
        <v>0</v>
      </c>
      <c r="AM218" s="24">
        <v>0</v>
      </c>
      <c r="AN218" s="24">
        <v>0</v>
      </c>
      <c r="AO218" s="24">
        <v>0</v>
      </c>
      <c r="AP218" s="24">
        <v>0</v>
      </c>
      <c r="AQ218" s="24">
        <v>0</v>
      </c>
      <c r="AR218" s="24">
        <v>0</v>
      </c>
      <c r="AS218" s="24">
        <v>0</v>
      </c>
      <c r="AT218" s="24">
        <v>0</v>
      </c>
      <c r="AU218" s="24">
        <v>0</v>
      </c>
      <c r="AV218" s="24">
        <v>0</v>
      </c>
      <c r="AW218" s="24">
        <v>0</v>
      </c>
      <c r="AX218" s="24">
        <v>0</v>
      </c>
      <c r="AY218" s="24">
        <v>0</v>
      </c>
      <c r="AZ218" s="24">
        <v>0</v>
      </c>
      <c r="BA218" s="24">
        <v>0</v>
      </c>
      <c r="BB218" s="24">
        <v>0</v>
      </c>
      <c r="BC218" s="24">
        <v>0</v>
      </c>
      <c r="BD218" s="24">
        <v>0</v>
      </c>
      <c r="BE218" s="24">
        <v>0</v>
      </c>
      <c r="BF218" s="24">
        <v>0</v>
      </c>
      <c r="BG218" s="24">
        <v>0</v>
      </c>
      <c r="BH218" s="24">
        <v>0</v>
      </c>
      <c r="BI218" s="24">
        <v>0</v>
      </c>
      <c r="BJ218" s="24">
        <v>0</v>
      </c>
      <c r="BK218" s="24">
        <v>0</v>
      </c>
      <c r="BL218" s="24">
        <v>0</v>
      </c>
    </row>
    <row r="219" spans="1:64" x14ac:dyDescent="0.25">
      <c r="A219" t="s">
        <v>5120</v>
      </c>
      <c r="B219">
        <v>218</v>
      </c>
      <c r="C219">
        <v>1</v>
      </c>
      <c r="D219">
        <v>19</v>
      </c>
      <c r="E219" s="24">
        <v>0</v>
      </c>
      <c r="F219" s="24">
        <v>0</v>
      </c>
      <c r="G219" s="24">
        <v>0</v>
      </c>
      <c r="H219" s="24">
        <v>0</v>
      </c>
      <c r="I219" s="24">
        <v>0</v>
      </c>
      <c r="J219" s="24">
        <v>0</v>
      </c>
      <c r="K219" s="24">
        <v>0</v>
      </c>
      <c r="L219" s="24">
        <v>0</v>
      </c>
      <c r="M219" s="24">
        <v>0</v>
      </c>
      <c r="N219" s="24">
        <v>0</v>
      </c>
      <c r="O219" s="24">
        <v>0</v>
      </c>
      <c r="P219" s="24">
        <v>0</v>
      </c>
      <c r="Q219" s="24">
        <v>0</v>
      </c>
      <c r="R219" s="24">
        <v>0</v>
      </c>
      <c r="S219" s="24">
        <v>0</v>
      </c>
      <c r="T219" s="24">
        <v>0</v>
      </c>
      <c r="U219" s="24">
        <v>0</v>
      </c>
      <c r="V219" s="24">
        <v>0</v>
      </c>
      <c r="W219" s="24">
        <v>0</v>
      </c>
      <c r="X219" s="24">
        <v>0</v>
      </c>
      <c r="Y219" s="24">
        <v>0</v>
      </c>
      <c r="Z219" s="24">
        <v>0</v>
      </c>
      <c r="AA219" s="24">
        <v>0</v>
      </c>
      <c r="AB219" s="24">
        <v>0</v>
      </c>
      <c r="AC219" s="24">
        <v>0</v>
      </c>
      <c r="AD219" s="24">
        <v>0</v>
      </c>
      <c r="AE219" s="24">
        <v>0</v>
      </c>
      <c r="AF219" s="24">
        <v>0</v>
      </c>
      <c r="AG219" s="24">
        <v>0</v>
      </c>
      <c r="AH219" s="24">
        <v>0</v>
      </c>
      <c r="AI219" s="24">
        <v>0</v>
      </c>
      <c r="AJ219" s="24">
        <v>0</v>
      </c>
      <c r="AK219" s="24">
        <v>0</v>
      </c>
      <c r="AL219" s="24">
        <v>0</v>
      </c>
      <c r="AM219" s="24">
        <v>0</v>
      </c>
      <c r="AN219" s="24">
        <v>0</v>
      </c>
      <c r="AO219" s="24">
        <v>0</v>
      </c>
      <c r="AP219" s="24">
        <v>0</v>
      </c>
      <c r="AQ219" s="24">
        <v>0</v>
      </c>
      <c r="AR219" s="24">
        <v>0</v>
      </c>
      <c r="AS219" s="24">
        <v>0</v>
      </c>
      <c r="AT219" s="24">
        <v>0</v>
      </c>
      <c r="AU219" s="24">
        <v>0</v>
      </c>
      <c r="AV219" s="24">
        <v>0</v>
      </c>
      <c r="AW219" s="24">
        <v>0</v>
      </c>
      <c r="AX219" s="24">
        <v>0</v>
      </c>
      <c r="AY219" s="24">
        <v>0</v>
      </c>
      <c r="AZ219" s="24">
        <v>0</v>
      </c>
      <c r="BA219" s="24">
        <v>0</v>
      </c>
      <c r="BB219" s="24">
        <v>0</v>
      </c>
      <c r="BC219" s="24">
        <v>0</v>
      </c>
      <c r="BD219" s="24">
        <v>0</v>
      </c>
      <c r="BE219" s="24">
        <v>0</v>
      </c>
      <c r="BF219" s="24">
        <v>0</v>
      </c>
      <c r="BG219" s="24">
        <v>0</v>
      </c>
      <c r="BH219" s="24">
        <v>0</v>
      </c>
      <c r="BI219" s="24">
        <v>0</v>
      </c>
      <c r="BJ219" s="24">
        <v>0</v>
      </c>
      <c r="BK219" s="24">
        <v>0</v>
      </c>
      <c r="BL219" s="24">
        <v>0</v>
      </c>
    </row>
    <row r="220" spans="1:64" x14ac:dyDescent="0.25">
      <c r="A220" t="s">
        <v>5120</v>
      </c>
      <c r="B220">
        <v>219</v>
      </c>
      <c r="C220">
        <v>1</v>
      </c>
      <c r="D220">
        <v>19</v>
      </c>
      <c r="E220" s="24">
        <v>0</v>
      </c>
      <c r="F220" s="24">
        <v>0</v>
      </c>
      <c r="G220" s="24">
        <v>0</v>
      </c>
      <c r="H220" s="24">
        <v>0</v>
      </c>
      <c r="I220" s="24">
        <v>0</v>
      </c>
      <c r="J220" s="24">
        <v>0</v>
      </c>
      <c r="K220" s="24">
        <v>0</v>
      </c>
      <c r="L220" s="24">
        <v>0</v>
      </c>
      <c r="M220" s="24">
        <v>0</v>
      </c>
      <c r="N220" s="24">
        <v>0</v>
      </c>
      <c r="O220" s="24">
        <v>0</v>
      </c>
      <c r="P220" s="24">
        <v>0</v>
      </c>
      <c r="Q220" s="24">
        <v>0</v>
      </c>
      <c r="R220" s="24">
        <v>0</v>
      </c>
      <c r="S220" s="24">
        <v>0</v>
      </c>
      <c r="T220" s="24">
        <v>0</v>
      </c>
      <c r="U220" s="24">
        <v>0</v>
      </c>
      <c r="V220" s="24">
        <v>0</v>
      </c>
      <c r="W220" s="24">
        <v>0</v>
      </c>
      <c r="X220" s="24">
        <v>0</v>
      </c>
      <c r="Y220" s="24">
        <v>0</v>
      </c>
      <c r="Z220" s="24">
        <v>0</v>
      </c>
      <c r="AA220" s="24">
        <v>0</v>
      </c>
      <c r="AB220" s="24">
        <v>0</v>
      </c>
      <c r="AC220" s="24">
        <v>0</v>
      </c>
      <c r="AD220" s="24">
        <v>0</v>
      </c>
      <c r="AE220" s="24">
        <v>0</v>
      </c>
      <c r="AF220" s="24">
        <v>0</v>
      </c>
      <c r="AG220" s="24">
        <v>0</v>
      </c>
      <c r="AH220" s="24">
        <v>0</v>
      </c>
      <c r="AI220" s="24">
        <v>0</v>
      </c>
      <c r="AJ220" s="24">
        <v>0</v>
      </c>
      <c r="AK220" s="24">
        <v>0</v>
      </c>
      <c r="AL220" s="24">
        <v>0</v>
      </c>
      <c r="AM220" s="24">
        <v>0</v>
      </c>
      <c r="AN220" s="24">
        <v>0</v>
      </c>
      <c r="AO220" s="24">
        <v>0</v>
      </c>
      <c r="AP220" s="24">
        <v>0</v>
      </c>
      <c r="AQ220" s="24">
        <v>0</v>
      </c>
      <c r="AR220" s="24">
        <v>0</v>
      </c>
      <c r="AS220" s="24">
        <v>0</v>
      </c>
      <c r="AT220" s="24">
        <v>0</v>
      </c>
      <c r="AU220" s="24">
        <v>0</v>
      </c>
      <c r="AV220" s="24">
        <v>0</v>
      </c>
      <c r="AW220" s="24">
        <v>0</v>
      </c>
      <c r="AX220" s="24">
        <v>0</v>
      </c>
      <c r="AY220" s="24">
        <v>0</v>
      </c>
      <c r="AZ220" s="24">
        <v>0</v>
      </c>
      <c r="BA220" s="24">
        <v>0</v>
      </c>
      <c r="BB220" s="24">
        <v>0</v>
      </c>
      <c r="BC220" s="24">
        <v>0</v>
      </c>
      <c r="BD220" s="24">
        <v>0</v>
      </c>
      <c r="BE220" s="24">
        <v>0</v>
      </c>
      <c r="BF220" s="24">
        <v>0</v>
      </c>
      <c r="BG220" s="24">
        <v>0</v>
      </c>
      <c r="BH220" s="24">
        <v>0</v>
      </c>
      <c r="BI220" s="24">
        <v>0</v>
      </c>
      <c r="BJ220" s="24">
        <v>0</v>
      </c>
      <c r="BK220" s="24">
        <v>0</v>
      </c>
      <c r="BL220" s="24">
        <v>0</v>
      </c>
    </row>
    <row r="221" spans="1:64" x14ac:dyDescent="0.25">
      <c r="A221" t="s">
        <v>5120</v>
      </c>
      <c r="B221">
        <v>220</v>
      </c>
      <c r="C221">
        <v>2</v>
      </c>
      <c r="D221">
        <v>19</v>
      </c>
      <c r="E221" s="24">
        <v>0</v>
      </c>
      <c r="F221" s="24">
        <v>0</v>
      </c>
      <c r="G221" s="24">
        <v>0</v>
      </c>
      <c r="H221" s="24">
        <v>0</v>
      </c>
      <c r="I221" s="24">
        <v>0</v>
      </c>
      <c r="J221" s="24">
        <v>0</v>
      </c>
      <c r="K221" s="24">
        <v>1.862645149230957E-9</v>
      </c>
      <c r="L221" s="24">
        <v>-1.862645149230957E-9</v>
      </c>
      <c r="M221" s="24">
        <v>0</v>
      </c>
      <c r="N221" s="24">
        <v>0</v>
      </c>
      <c r="O221" s="24">
        <v>-1.862645149230957E-9</v>
      </c>
      <c r="P221" s="24">
        <v>0</v>
      </c>
      <c r="Q221" s="24">
        <v>0</v>
      </c>
      <c r="R221" s="24">
        <v>0</v>
      </c>
      <c r="S221" s="24">
        <v>0</v>
      </c>
      <c r="T221" s="24">
        <v>0</v>
      </c>
      <c r="U221" s="24">
        <v>0</v>
      </c>
      <c r="V221" s="24">
        <v>0</v>
      </c>
      <c r="W221" s="24">
        <v>0</v>
      </c>
      <c r="X221" s="24">
        <v>0</v>
      </c>
      <c r="Y221" s="24">
        <v>0</v>
      </c>
      <c r="Z221" s="24">
        <v>0</v>
      </c>
      <c r="AA221" s="24">
        <v>9.3132257461547852E-10</v>
      </c>
      <c r="AB221" s="24">
        <v>-9.3132257461547852E-10</v>
      </c>
      <c r="AC221" s="24">
        <v>0</v>
      </c>
      <c r="AD221" s="24">
        <v>0</v>
      </c>
      <c r="AE221" s="24">
        <v>-9.3132257461547852E-10</v>
      </c>
      <c r="AF221" s="24">
        <v>0</v>
      </c>
      <c r="AG221" s="24">
        <v>0</v>
      </c>
      <c r="AH221" s="24">
        <v>0</v>
      </c>
      <c r="AI221" s="24">
        <v>0</v>
      </c>
      <c r="AJ221" s="24">
        <v>0</v>
      </c>
      <c r="AK221" s="24">
        <v>0</v>
      </c>
      <c r="AL221" s="24">
        <v>0</v>
      </c>
      <c r="AM221" s="24">
        <v>0</v>
      </c>
      <c r="AN221" s="24">
        <v>0</v>
      </c>
      <c r="AO221" s="24">
        <v>0</v>
      </c>
      <c r="AP221" s="24">
        <v>0</v>
      </c>
      <c r="AQ221" s="24">
        <v>9.3132257461547852E-10</v>
      </c>
      <c r="AR221" s="24">
        <v>-9.3132257461547852E-10</v>
      </c>
      <c r="AS221" s="24">
        <v>0</v>
      </c>
      <c r="AT221" s="24">
        <v>0</v>
      </c>
      <c r="AU221" s="24">
        <v>-9.3132257461547852E-10</v>
      </c>
      <c r="AV221" s="24">
        <v>0</v>
      </c>
      <c r="AW221" s="24">
        <v>0</v>
      </c>
      <c r="AX221" s="24">
        <v>0</v>
      </c>
      <c r="AY221" s="24">
        <v>0</v>
      </c>
      <c r="AZ221" s="24">
        <v>0</v>
      </c>
      <c r="BA221" s="24">
        <v>0</v>
      </c>
      <c r="BB221" s="24">
        <v>0</v>
      </c>
      <c r="BC221" s="24">
        <v>0</v>
      </c>
      <c r="BD221" s="24">
        <v>0</v>
      </c>
      <c r="BE221" s="24">
        <v>0</v>
      </c>
      <c r="BF221" s="24">
        <v>0</v>
      </c>
      <c r="BG221" s="24">
        <v>0</v>
      </c>
      <c r="BH221" s="24">
        <v>0</v>
      </c>
      <c r="BI221" s="24">
        <v>0</v>
      </c>
      <c r="BJ221" s="24">
        <v>0</v>
      </c>
      <c r="BK221" s="24">
        <v>0</v>
      </c>
      <c r="BL221" s="24">
        <v>0</v>
      </c>
    </row>
    <row r="222" spans="1:64" x14ac:dyDescent="0.25">
      <c r="A222" t="s">
        <v>5120</v>
      </c>
      <c r="B222">
        <v>221</v>
      </c>
      <c r="C222">
        <v>2</v>
      </c>
      <c r="D222">
        <v>19</v>
      </c>
      <c r="E222" s="24">
        <v>0</v>
      </c>
      <c r="F222" s="24">
        <v>0</v>
      </c>
      <c r="G222" s="24">
        <v>0</v>
      </c>
      <c r="H222" s="24">
        <v>0</v>
      </c>
      <c r="I222" s="24">
        <v>0</v>
      </c>
      <c r="J222" s="24">
        <v>0</v>
      </c>
      <c r="K222" s="24">
        <v>1.862645149230957E-9</v>
      </c>
      <c r="L222" s="24">
        <v>-1.862645149230957E-9</v>
      </c>
      <c r="M222" s="24">
        <v>0</v>
      </c>
      <c r="N222" s="24">
        <v>0</v>
      </c>
      <c r="O222" s="24">
        <v>-1.862645149230957E-9</v>
      </c>
      <c r="P222" s="24">
        <v>0</v>
      </c>
      <c r="Q222" s="24">
        <v>0</v>
      </c>
      <c r="R222" s="24">
        <v>0</v>
      </c>
      <c r="S222" s="24">
        <v>0</v>
      </c>
      <c r="T222" s="24">
        <v>0</v>
      </c>
      <c r="U222" s="24">
        <v>0</v>
      </c>
      <c r="V222" s="24">
        <v>0</v>
      </c>
      <c r="W222" s="24">
        <v>0</v>
      </c>
      <c r="X222" s="24">
        <v>0</v>
      </c>
      <c r="Y222" s="24">
        <v>0</v>
      </c>
      <c r="Z222" s="24">
        <v>0</v>
      </c>
      <c r="AA222" s="24">
        <v>9.3132257461547852E-10</v>
      </c>
      <c r="AB222" s="24">
        <v>-9.3132257461547852E-10</v>
      </c>
      <c r="AC222" s="24">
        <v>0</v>
      </c>
      <c r="AD222" s="24">
        <v>0</v>
      </c>
      <c r="AE222" s="24">
        <v>-9.3132257461547852E-10</v>
      </c>
      <c r="AF222" s="24">
        <v>0</v>
      </c>
      <c r="AG222" s="24">
        <v>0</v>
      </c>
      <c r="AH222" s="24">
        <v>0</v>
      </c>
      <c r="AI222" s="24">
        <v>0</v>
      </c>
      <c r="AJ222" s="24">
        <v>0</v>
      </c>
      <c r="AK222" s="24">
        <v>0</v>
      </c>
      <c r="AL222" s="24">
        <v>0</v>
      </c>
      <c r="AM222" s="24">
        <v>0</v>
      </c>
      <c r="AN222" s="24">
        <v>0</v>
      </c>
      <c r="AO222" s="24">
        <v>0</v>
      </c>
      <c r="AP222" s="24">
        <v>0</v>
      </c>
      <c r="AQ222" s="24">
        <v>9.3132257461547852E-10</v>
      </c>
      <c r="AR222" s="24">
        <v>-9.3132257461547852E-10</v>
      </c>
      <c r="AS222" s="24">
        <v>0</v>
      </c>
      <c r="AT222" s="24">
        <v>0</v>
      </c>
      <c r="AU222" s="24">
        <v>-9.3132257461547852E-10</v>
      </c>
      <c r="AV222" s="24">
        <v>0</v>
      </c>
      <c r="AW222" s="24">
        <v>0</v>
      </c>
      <c r="AX222" s="24">
        <v>0</v>
      </c>
      <c r="AY222" s="24">
        <v>0</v>
      </c>
      <c r="AZ222" s="24">
        <v>0</v>
      </c>
      <c r="BA222" s="24">
        <v>0</v>
      </c>
      <c r="BB222" s="24">
        <v>0</v>
      </c>
      <c r="BC222" s="24">
        <v>0</v>
      </c>
      <c r="BD222" s="24">
        <v>0</v>
      </c>
      <c r="BE222" s="24">
        <v>0</v>
      </c>
      <c r="BF222" s="24">
        <v>0</v>
      </c>
      <c r="BG222" s="24">
        <v>0</v>
      </c>
      <c r="BH222" s="24">
        <v>0</v>
      </c>
      <c r="BI222" s="24">
        <v>0</v>
      </c>
      <c r="BJ222" s="24">
        <v>0</v>
      </c>
      <c r="BK222" s="24">
        <v>0</v>
      </c>
      <c r="BL222" s="24">
        <v>0</v>
      </c>
    </row>
    <row r="223" spans="1:64" x14ac:dyDescent="0.25">
      <c r="A223" t="s">
        <v>5120</v>
      </c>
      <c r="B223">
        <v>222</v>
      </c>
      <c r="C223">
        <v>2</v>
      </c>
      <c r="D223">
        <v>19</v>
      </c>
      <c r="E223" s="24">
        <v>0</v>
      </c>
      <c r="F223" s="24">
        <v>0</v>
      </c>
      <c r="G223" s="24">
        <v>0</v>
      </c>
      <c r="H223" s="24">
        <v>0</v>
      </c>
      <c r="I223" s="24">
        <v>0</v>
      </c>
      <c r="J223" s="24">
        <v>0</v>
      </c>
      <c r="K223" s="24">
        <v>1.862645149230957E-9</v>
      </c>
      <c r="L223" s="24">
        <v>-1.862645149230957E-9</v>
      </c>
      <c r="M223" s="24">
        <v>0</v>
      </c>
      <c r="N223" s="24">
        <v>0</v>
      </c>
      <c r="O223" s="24">
        <v>-1.862645149230957E-9</v>
      </c>
      <c r="P223" s="24">
        <v>0</v>
      </c>
      <c r="Q223" s="24">
        <v>0</v>
      </c>
      <c r="R223" s="24">
        <v>0</v>
      </c>
      <c r="S223" s="24">
        <v>0</v>
      </c>
      <c r="T223" s="24">
        <v>0</v>
      </c>
      <c r="U223" s="24">
        <v>0</v>
      </c>
      <c r="V223" s="24">
        <v>0</v>
      </c>
      <c r="W223" s="24">
        <v>0</v>
      </c>
      <c r="X223" s="24">
        <v>0</v>
      </c>
      <c r="Y223" s="24">
        <v>0</v>
      </c>
      <c r="Z223" s="24">
        <v>0</v>
      </c>
      <c r="AA223" s="24">
        <v>9.3132257461547852E-10</v>
      </c>
      <c r="AB223" s="24">
        <v>-9.3132257461547852E-10</v>
      </c>
      <c r="AC223" s="24">
        <v>0</v>
      </c>
      <c r="AD223" s="24">
        <v>0</v>
      </c>
      <c r="AE223" s="24">
        <v>-9.3132257461547852E-10</v>
      </c>
      <c r="AF223" s="24">
        <v>0</v>
      </c>
      <c r="AG223" s="24">
        <v>0</v>
      </c>
      <c r="AH223" s="24">
        <v>0</v>
      </c>
      <c r="AI223" s="24">
        <v>0</v>
      </c>
      <c r="AJ223" s="24">
        <v>0</v>
      </c>
      <c r="AK223" s="24">
        <v>0</v>
      </c>
      <c r="AL223" s="24">
        <v>0</v>
      </c>
      <c r="AM223" s="24">
        <v>0</v>
      </c>
      <c r="AN223" s="24">
        <v>0</v>
      </c>
      <c r="AO223" s="24">
        <v>0</v>
      </c>
      <c r="AP223" s="24">
        <v>0</v>
      </c>
      <c r="AQ223" s="24">
        <v>9.3132257461547852E-10</v>
      </c>
      <c r="AR223" s="24">
        <v>-9.3132257461547852E-10</v>
      </c>
      <c r="AS223" s="24">
        <v>0</v>
      </c>
      <c r="AT223" s="24">
        <v>0</v>
      </c>
      <c r="AU223" s="24">
        <v>-9.3132257461547852E-10</v>
      </c>
      <c r="AV223" s="24">
        <v>0</v>
      </c>
      <c r="AW223" s="24">
        <v>0</v>
      </c>
      <c r="AX223" s="24">
        <v>0</v>
      </c>
      <c r="AY223" s="24">
        <v>0</v>
      </c>
      <c r="AZ223" s="24">
        <v>0</v>
      </c>
      <c r="BA223" s="24">
        <v>0</v>
      </c>
      <c r="BB223" s="24">
        <v>0</v>
      </c>
      <c r="BC223" s="24">
        <v>0</v>
      </c>
      <c r="BD223" s="24">
        <v>0</v>
      </c>
      <c r="BE223" s="24">
        <v>0</v>
      </c>
      <c r="BF223" s="24">
        <v>0</v>
      </c>
      <c r="BG223" s="24">
        <v>0</v>
      </c>
      <c r="BH223" s="24">
        <v>0</v>
      </c>
      <c r="BI223" s="24">
        <v>0</v>
      </c>
      <c r="BJ223" s="24">
        <v>0</v>
      </c>
      <c r="BK223" s="24">
        <v>0</v>
      </c>
      <c r="BL223" s="24">
        <v>0</v>
      </c>
    </row>
    <row r="224" spans="1:64" x14ac:dyDescent="0.25">
      <c r="A224" t="s">
        <v>5120</v>
      </c>
      <c r="B224">
        <v>223</v>
      </c>
      <c r="C224">
        <v>3</v>
      </c>
      <c r="D224">
        <v>19</v>
      </c>
      <c r="E224" s="24">
        <v>0</v>
      </c>
      <c r="F224" s="24">
        <v>0</v>
      </c>
      <c r="G224" s="24">
        <v>0</v>
      </c>
      <c r="H224" s="24">
        <v>0</v>
      </c>
      <c r="I224" s="24">
        <v>0</v>
      </c>
      <c r="J224" s="24">
        <v>0</v>
      </c>
      <c r="K224" s="24">
        <v>0</v>
      </c>
      <c r="L224" s="24">
        <v>0</v>
      </c>
      <c r="M224" s="24">
        <v>0</v>
      </c>
      <c r="N224" s="24">
        <v>0</v>
      </c>
      <c r="O224" s="24">
        <v>0</v>
      </c>
      <c r="P224" s="24">
        <v>0</v>
      </c>
      <c r="Q224" s="24">
        <v>0</v>
      </c>
      <c r="R224" s="24">
        <v>0</v>
      </c>
      <c r="S224" s="24">
        <v>0</v>
      </c>
      <c r="T224" s="24">
        <v>0</v>
      </c>
      <c r="U224" s="24">
        <v>0</v>
      </c>
      <c r="V224" s="24">
        <v>0</v>
      </c>
      <c r="W224" s="24">
        <v>0</v>
      </c>
      <c r="X224" s="24">
        <v>0</v>
      </c>
      <c r="Y224" s="24">
        <v>0</v>
      </c>
      <c r="Z224" s="24">
        <v>0</v>
      </c>
      <c r="AA224" s="24">
        <v>0</v>
      </c>
      <c r="AB224" s="24">
        <v>0</v>
      </c>
      <c r="AC224" s="24">
        <v>0</v>
      </c>
      <c r="AD224" s="24">
        <v>0</v>
      </c>
      <c r="AE224" s="24">
        <v>0</v>
      </c>
      <c r="AF224" s="24">
        <v>0</v>
      </c>
      <c r="AG224" s="24">
        <v>0</v>
      </c>
      <c r="AH224" s="24">
        <v>0</v>
      </c>
      <c r="AI224" s="24">
        <v>0</v>
      </c>
      <c r="AJ224" s="24">
        <v>0</v>
      </c>
      <c r="AK224" s="24">
        <v>0</v>
      </c>
      <c r="AL224" s="24">
        <v>0</v>
      </c>
      <c r="AM224" s="24">
        <v>0</v>
      </c>
      <c r="AN224" s="24">
        <v>0</v>
      </c>
      <c r="AO224" s="24">
        <v>0</v>
      </c>
      <c r="AP224" s="24">
        <v>0</v>
      </c>
      <c r="AQ224" s="24">
        <v>0</v>
      </c>
      <c r="AR224" s="24">
        <v>0</v>
      </c>
      <c r="AS224" s="24">
        <v>0</v>
      </c>
      <c r="AT224" s="24">
        <v>0</v>
      </c>
      <c r="AU224" s="24">
        <v>0</v>
      </c>
      <c r="AV224" s="24">
        <v>0</v>
      </c>
      <c r="AW224" s="24">
        <v>0</v>
      </c>
      <c r="AX224" s="24">
        <v>0</v>
      </c>
      <c r="AY224" s="24">
        <v>0</v>
      </c>
      <c r="AZ224" s="24">
        <v>0</v>
      </c>
      <c r="BA224" s="24">
        <v>0</v>
      </c>
      <c r="BB224" s="24">
        <v>0</v>
      </c>
      <c r="BC224" s="24">
        <v>0</v>
      </c>
      <c r="BD224" s="24">
        <v>0</v>
      </c>
      <c r="BE224" s="24">
        <v>0</v>
      </c>
      <c r="BF224" s="24">
        <v>0</v>
      </c>
      <c r="BG224" s="24">
        <v>0</v>
      </c>
      <c r="BH224" s="24">
        <v>0</v>
      </c>
      <c r="BI224" s="24">
        <v>0</v>
      </c>
      <c r="BJ224" s="24">
        <v>0</v>
      </c>
      <c r="BK224" s="24">
        <v>0</v>
      </c>
      <c r="BL224" s="24">
        <v>0</v>
      </c>
    </row>
    <row r="225" spans="1:64" x14ac:dyDescent="0.25">
      <c r="A225" t="s">
        <v>5120</v>
      </c>
      <c r="B225">
        <v>224</v>
      </c>
      <c r="C225">
        <v>3</v>
      </c>
      <c r="D225">
        <v>19</v>
      </c>
      <c r="E225" s="24">
        <v>0</v>
      </c>
      <c r="F225" s="24">
        <v>0</v>
      </c>
      <c r="G225" s="24">
        <v>0</v>
      </c>
      <c r="H225" s="24">
        <v>0</v>
      </c>
      <c r="I225" s="24">
        <v>0</v>
      </c>
      <c r="J225" s="24">
        <v>0</v>
      </c>
      <c r="K225" s="24">
        <v>0</v>
      </c>
      <c r="L225" s="24">
        <v>0</v>
      </c>
      <c r="M225" s="24">
        <v>0</v>
      </c>
      <c r="N225" s="24">
        <v>0</v>
      </c>
      <c r="O225" s="24">
        <v>0</v>
      </c>
      <c r="P225" s="24">
        <v>0</v>
      </c>
      <c r="Q225" s="24">
        <v>0</v>
      </c>
      <c r="R225" s="24">
        <v>0</v>
      </c>
      <c r="S225" s="24">
        <v>0</v>
      </c>
      <c r="T225" s="24">
        <v>0</v>
      </c>
      <c r="U225" s="24">
        <v>0</v>
      </c>
      <c r="V225" s="24">
        <v>0</v>
      </c>
      <c r="W225" s="24">
        <v>0</v>
      </c>
      <c r="X225" s="24">
        <v>0</v>
      </c>
      <c r="Y225" s="24">
        <v>0</v>
      </c>
      <c r="Z225" s="24">
        <v>0</v>
      </c>
      <c r="AA225" s="24">
        <v>0</v>
      </c>
      <c r="AB225" s="24">
        <v>0</v>
      </c>
      <c r="AC225" s="24">
        <v>0</v>
      </c>
      <c r="AD225" s="24">
        <v>0</v>
      </c>
      <c r="AE225" s="24">
        <v>0</v>
      </c>
      <c r="AF225" s="24">
        <v>0</v>
      </c>
      <c r="AG225" s="24">
        <v>0</v>
      </c>
      <c r="AH225" s="24">
        <v>0</v>
      </c>
      <c r="AI225" s="24">
        <v>0</v>
      </c>
      <c r="AJ225" s="24">
        <v>0</v>
      </c>
      <c r="AK225" s="24">
        <v>0</v>
      </c>
      <c r="AL225" s="24">
        <v>0</v>
      </c>
      <c r="AM225" s="24">
        <v>0</v>
      </c>
      <c r="AN225" s="24">
        <v>0</v>
      </c>
      <c r="AO225" s="24">
        <v>0</v>
      </c>
      <c r="AP225" s="24">
        <v>0</v>
      </c>
      <c r="AQ225" s="24">
        <v>0</v>
      </c>
      <c r="AR225" s="24">
        <v>0</v>
      </c>
      <c r="AS225" s="24">
        <v>0</v>
      </c>
      <c r="AT225" s="24">
        <v>0</v>
      </c>
      <c r="AU225" s="24">
        <v>0</v>
      </c>
      <c r="AV225" s="24">
        <v>0</v>
      </c>
      <c r="AW225" s="24">
        <v>0</v>
      </c>
      <c r="AX225" s="24">
        <v>0</v>
      </c>
      <c r="AY225" s="24">
        <v>0</v>
      </c>
      <c r="AZ225" s="24">
        <v>0</v>
      </c>
      <c r="BA225" s="24">
        <v>0</v>
      </c>
      <c r="BB225" s="24">
        <v>0</v>
      </c>
      <c r="BC225" s="24">
        <v>0</v>
      </c>
      <c r="BD225" s="24">
        <v>0</v>
      </c>
      <c r="BE225" s="24">
        <v>0</v>
      </c>
      <c r="BF225" s="24">
        <v>0</v>
      </c>
      <c r="BG225" s="24">
        <v>0</v>
      </c>
      <c r="BH225" s="24">
        <v>0</v>
      </c>
      <c r="BI225" s="24">
        <v>0</v>
      </c>
      <c r="BJ225" s="24">
        <v>0</v>
      </c>
      <c r="BK225" s="24">
        <v>0</v>
      </c>
      <c r="BL225" s="24">
        <v>0</v>
      </c>
    </row>
    <row r="226" spans="1:64" x14ac:dyDescent="0.25">
      <c r="A226" t="s">
        <v>5120</v>
      </c>
      <c r="B226">
        <v>225</v>
      </c>
      <c r="C226">
        <v>3</v>
      </c>
      <c r="D226">
        <v>19</v>
      </c>
      <c r="E226" s="24">
        <v>0</v>
      </c>
      <c r="F226" s="24">
        <v>0</v>
      </c>
      <c r="G226" s="24">
        <v>0</v>
      </c>
      <c r="H226" s="24">
        <v>0</v>
      </c>
      <c r="I226" s="24">
        <v>0</v>
      </c>
      <c r="J226" s="24">
        <v>0</v>
      </c>
      <c r="K226" s="24">
        <v>0</v>
      </c>
      <c r="L226" s="24">
        <v>0</v>
      </c>
      <c r="M226" s="24">
        <v>0</v>
      </c>
      <c r="N226" s="24">
        <v>0</v>
      </c>
      <c r="O226" s="24">
        <v>0</v>
      </c>
      <c r="P226" s="24">
        <v>0</v>
      </c>
      <c r="Q226" s="24">
        <v>0</v>
      </c>
      <c r="R226" s="24">
        <v>0</v>
      </c>
      <c r="S226" s="24">
        <v>0</v>
      </c>
      <c r="T226" s="24">
        <v>0</v>
      </c>
      <c r="U226" s="24">
        <v>0</v>
      </c>
      <c r="V226" s="24">
        <v>0</v>
      </c>
      <c r="W226" s="24">
        <v>0</v>
      </c>
      <c r="X226" s="24">
        <v>0</v>
      </c>
      <c r="Y226" s="24">
        <v>0</v>
      </c>
      <c r="Z226" s="24">
        <v>0</v>
      </c>
      <c r="AA226" s="24">
        <v>0</v>
      </c>
      <c r="AB226" s="24">
        <v>0</v>
      </c>
      <c r="AC226" s="24">
        <v>0</v>
      </c>
      <c r="AD226" s="24">
        <v>0</v>
      </c>
      <c r="AE226" s="24">
        <v>0</v>
      </c>
      <c r="AF226" s="24">
        <v>0</v>
      </c>
      <c r="AG226" s="24">
        <v>0</v>
      </c>
      <c r="AH226" s="24">
        <v>0</v>
      </c>
      <c r="AI226" s="24">
        <v>0</v>
      </c>
      <c r="AJ226" s="24">
        <v>0</v>
      </c>
      <c r="AK226" s="24">
        <v>0</v>
      </c>
      <c r="AL226" s="24">
        <v>0</v>
      </c>
      <c r="AM226" s="24">
        <v>0</v>
      </c>
      <c r="AN226" s="24">
        <v>0</v>
      </c>
      <c r="AO226" s="24">
        <v>0</v>
      </c>
      <c r="AP226" s="24">
        <v>0</v>
      </c>
      <c r="AQ226" s="24">
        <v>0</v>
      </c>
      <c r="AR226" s="24">
        <v>0</v>
      </c>
      <c r="AS226" s="24">
        <v>0</v>
      </c>
      <c r="AT226" s="24">
        <v>0</v>
      </c>
      <c r="AU226" s="24">
        <v>0</v>
      </c>
      <c r="AV226" s="24">
        <v>0</v>
      </c>
      <c r="AW226" s="24">
        <v>0</v>
      </c>
      <c r="AX226" s="24">
        <v>0</v>
      </c>
      <c r="AY226" s="24">
        <v>0</v>
      </c>
      <c r="AZ226" s="24">
        <v>0</v>
      </c>
      <c r="BA226" s="24">
        <v>0</v>
      </c>
      <c r="BB226" s="24">
        <v>0</v>
      </c>
      <c r="BC226" s="24">
        <v>0</v>
      </c>
      <c r="BD226" s="24">
        <v>0</v>
      </c>
      <c r="BE226" s="24">
        <v>0</v>
      </c>
      <c r="BF226" s="24">
        <v>0</v>
      </c>
      <c r="BG226" s="24">
        <v>0</v>
      </c>
      <c r="BH226" s="24">
        <v>0</v>
      </c>
      <c r="BI226" s="24">
        <v>0</v>
      </c>
      <c r="BJ226" s="24">
        <v>0</v>
      </c>
      <c r="BK226" s="24">
        <v>0</v>
      </c>
      <c r="BL226" s="24">
        <v>0</v>
      </c>
    </row>
    <row r="227" spans="1:64" x14ac:dyDescent="0.25">
      <c r="A227" t="s">
        <v>5120</v>
      </c>
      <c r="B227">
        <v>226</v>
      </c>
      <c r="C227">
        <v>4</v>
      </c>
      <c r="D227">
        <v>19</v>
      </c>
      <c r="E227" s="24">
        <v>0</v>
      </c>
      <c r="F227" s="24">
        <v>0</v>
      </c>
      <c r="G227" s="24">
        <v>0</v>
      </c>
      <c r="H227" s="24">
        <v>0</v>
      </c>
      <c r="I227" s="24">
        <v>0</v>
      </c>
      <c r="J227" s="24">
        <v>0</v>
      </c>
      <c r="K227" s="24">
        <v>0</v>
      </c>
      <c r="L227" s="24">
        <v>0</v>
      </c>
      <c r="M227" s="24">
        <v>0</v>
      </c>
      <c r="N227" s="24">
        <v>0</v>
      </c>
      <c r="O227" s="24">
        <v>0</v>
      </c>
      <c r="P227" s="24">
        <v>0</v>
      </c>
      <c r="Q227" s="24">
        <v>0</v>
      </c>
      <c r="R227" s="24">
        <v>0</v>
      </c>
      <c r="S227" s="24">
        <v>0</v>
      </c>
      <c r="T227" s="24">
        <v>0</v>
      </c>
      <c r="U227" s="24">
        <v>0</v>
      </c>
      <c r="V227" s="24">
        <v>0</v>
      </c>
      <c r="W227" s="24">
        <v>0</v>
      </c>
      <c r="X227" s="24">
        <v>0</v>
      </c>
      <c r="Y227" s="24">
        <v>0</v>
      </c>
      <c r="Z227" s="24">
        <v>0</v>
      </c>
      <c r="AA227" s="24">
        <v>0</v>
      </c>
      <c r="AB227" s="24">
        <v>0</v>
      </c>
      <c r="AC227" s="24">
        <v>0</v>
      </c>
      <c r="AD227" s="24">
        <v>0</v>
      </c>
      <c r="AE227" s="24">
        <v>0</v>
      </c>
      <c r="AF227" s="24">
        <v>0</v>
      </c>
      <c r="AG227" s="24">
        <v>0</v>
      </c>
      <c r="AH227" s="24">
        <v>0</v>
      </c>
      <c r="AI227" s="24">
        <v>0</v>
      </c>
      <c r="AJ227" s="24">
        <v>0</v>
      </c>
      <c r="AK227" s="24">
        <v>0</v>
      </c>
      <c r="AL227" s="24">
        <v>0</v>
      </c>
      <c r="AM227" s="24">
        <v>0</v>
      </c>
      <c r="AN227" s="24">
        <v>0</v>
      </c>
      <c r="AO227" s="24">
        <v>0</v>
      </c>
      <c r="AP227" s="24">
        <v>0</v>
      </c>
      <c r="AQ227" s="24">
        <v>0</v>
      </c>
      <c r="AR227" s="24">
        <v>0</v>
      </c>
      <c r="AS227" s="24">
        <v>0</v>
      </c>
      <c r="AT227" s="24">
        <v>0</v>
      </c>
      <c r="AU227" s="24">
        <v>0</v>
      </c>
      <c r="AV227" s="24">
        <v>0</v>
      </c>
      <c r="AW227" s="24">
        <v>0</v>
      </c>
      <c r="AX227" s="24">
        <v>0</v>
      </c>
      <c r="AY227" s="24">
        <v>0</v>
      </c>
      <c r="AZ227" s="24">
        <v>0</v>
      </c>
      <c r="BA227" s="24">
        <v>0</v>
      </c>
      <c r="BB227" s="24">
        <v>0</v>
      </c>
      <c r="BC227" s="24">
        <v>0</v>
      </c>
      <c r="BD227" s="24">
        <v>0</v>
      </c>
      <c r="BE227" s="24">
        <v>0</v>
      </c>
      <c r="BF227" s="24">
        <v>0</v>
      </c>
      <c r="BG227" s="24">
        <v>0</v>
      </c>
      <c r="BH227" s="24">
        <v>0</v>
      </c>
      <c r="BI227" s="24">
        <v>0</v>
      </c>
      <c r="BJ227" s="24">
        <v>0</v>
      </c>
      <c r="BK227" s="24">
        <v>0</v>
      </c>
      <c r="BL227" s="24">
        <v>0</v>
      </c>
    </row>
    <row r="228" spans="1:64" x14ac:dyDescent="0.25">
      <c r="A228" t="s">
        <v>5120</v>
      </c>
      <c r="B228">
        <v>227</v>
      </c>
      <c r="C228">
        <v>4</v>
      </c>
      <c r="D228">
        <v>19</v>
      </c>
      <c r="E228" s="24">
        <v>0</v>
      </c>
      <c r="F228" s="24">
        <v>0</v>
      </c>
      <c r="G228" s="24">
        <v>0</v>
      </c>
      <c r="H228" s="24">
        <v>0</v>
      </c>
      <c r="I228" s="24">
        <v>0</v>
      </c>
      <c r="J228" s="24">
        <v>0</v>
      </c>
      <c r="K228" s="24">
        <v>0</v>
      </c>
      <c r="L228" s="24">
        <v>0</v>
      </c>
      <c r="M228" s="24">
        <v>0</v>
      </c>
      <c r="N228" s="24">
        <v>0</v>
      </c>
      <c r="O228" s="24">
        <v>0</v>
      </c>
      <c r="P228" s="24">
        <v>0</v>
      </c>
      <c r="Q228" s="24">
        <v>0</v>
      </c>
      <c r="R228" s="24">
        <v>0</v>
      </c>
      <c r="S228" s="24">
        <v>0</v>
      </c>
      <c r="T228" s="24">
        <v>0</v>
      </c>
      <c r="U228" s="24">
        <v>0</v>
      </c>
      <c r="V228" s="24">
        <v>0</v>
      </c>
      <c r="W228" s="24">
        <v>0</v>
      </c>
      <c r="X228" s="24">
        <v>0</v>
      </c>
      <c r="Y228" s="24">
        <v>0</v>
      </c>
      <c r="Z228" s="24">
        <v>0</v>
      </c>
      <c r="AA228" s="24">
        <v>0</v>
      </c>
      <c r="AB228" s="24">
        <v>0</v>
      </c>
      <c r="AC228" s="24">
        <v>0</v>
      </c>
      <c r="AD228" s="24">
        <v>0</v>
      </c>
      <c r="AE228" s="24">
        <v>0</v>
      </c>
      <c r="AF228" s="24">
        <v>0</v>
      </c>
      <c r="AG228" s="24">
        <v>0</v>
      </c>
      <c r="AH228" s="24">
        <v>0</v>
      </c>
      <c r="AI228" s="24">
        <v>0</v>
      </c>
      <c r="AJ228" s="24">
        <v>0</v>
      </c>
      <c r="AK228" s="24">
        <v>0</v>
      </c>
      <c r="AL228" s="24">
        <v>0</v>
      </c>
      <c r="AM228" s="24">
        <v>0</v>
      </c>
      <c r="AN228" s="24">
        <v>0</v>
      </c>
      <c r="AO228" s="24">
        <v>0</v>
      </c>
      <c r="AP228" s="24">
        <v>0</v>
      </c>
      <c r="AQ228" s="24">
        <v>0</v>
      </c>
      <c r="AR228" s="24">
        <v>0</v>
      </c>
      <c r="AS228" s="24">
        <v>0</v>
      </c>
      <c r="AT228" s="24">
        <v>0</v>
      </c>
      <c r="AU228" s="24">
        <v>0</v>
      </c>
      <c r="AV228" s="24">
        <v>0</v>
      </c>
      <c r="AW228" s="24">
        <v>0</v>
      </c>
      <c r="AX228" s="24">
        <v>0</v>
      </c>
      <c r="AY228" s="24">
        <v>0</v>
      </c>
      <c r="AZ228" s="24">
        <v>0</v>
      </c>
      <c r="BA228" s="24">
        <v>0</v>
      </c>
      <c r="BB228" s="24">
        <v>0</v>
      </c>
      <c r="BC228" s="24">
        <v>0</v>
      </c>
      <c r="BD228" s="24">
        <v>0</v>
      </c>
      <c r="BE228" s="24">
        <v>0</v>
      </c>
      <c r="BF228" s="24">
        <v>0</v>
      </c>
      <c r="BG228" s="24">
        <v>0</v>
      </c>
      <c r="BH228" s="24">
        <v>0</v>
      </c>
      <c r="BI228" s="24">
        <v>0</v>
      </c>
      <c r="BJ228" s="24">
        <v>0</v>
      </c>
      <c r="BK228" s="24">
        <v>0</v>
      </c>
      <c r="BL228" s="24">
        <v>0</v>
      </c>
    </row>
    <row r="229" spans="1:64" x14ac:dyDescent="0.25">
      <c r="A229" t="s">
        <v>5120</v>
      </c>
      <c r="B229">
        <v>228</v>
      </c>
      <c r="C229">
        <v>4</v>
      </c>
      <c r="D229">
        <v>19</v>
      </c>
      <c r="E229" s="24">
        <v>0</v>
      </c>
      <c r="F229" s="24">
        <v>0</v>
      </c>
      <c r="G229" s="24">
        <v>0</v>
      </c>
      <c r="H229" s="24">
        <v>0</v>
      </c>
      <c r="I229" s="24">
        <v>0</v>
      </c>
      <c r="J229" s="24">
        <v>0</v>
      </c>
      <c r="K229" s="24">
        <v>0</v>
      </c>
      <c r="L229" s="24">
        <v>0</v>
      </c>
      <c r="M229" s="24">
        <v>0</v>
      </c>
      <c r="N229" s="24">
        <v>0</v>
      </c>
      <c r="O229" s="24">
        <v>0</v>
      </c>
      <c r="P229" s="24">
        <v>0</v>
      </c>
      <c r="Q229" s="24">
        <v>0</v>
      </c>
      <c r="R229" s="24">
        <v>0</v>
      </c>
      <c r="S229" s="24">
        <v>0</v>
      </c>
      <c r="T229" s="24">
        <v>0</v>
      </c>
      <c r="U229" s="24">
        <v>0</v>
      </c>
      <c r="V229" s="24">
        <v>0</v>
      </c>
      <c r="W229" s="24">
        <v>0</v>
      </c>
      <c r="X229" s="24">
        <v>0</v>
      </c>
      <c r="Y229" s="24">
        <v>0</v>
      </c>
      <c r="Z229" s="24">
        <v>0</v>
      </c>
      <c r="AA229" s="24">
        <v>0</v>
      </c>
      <c r="AB229" s="24">
        <v>0</v>
      </c>
      <c r="AC229" s="24">
        <v>0</v>
      </c>
      <c r="AD229" s="24">
        <v>0</v>
      </c>
      <c r="AE229" s="24">
        <v>0</v>
      </c>
      <c r="AF229" s="24">
        <v>0</v>
      </c>
      <c r="AG229" s="24">
        <v>0</v>
      </c>
      <c r="AH229" s="24">
        <v>0</v>
      </c>
      <c r="AI229" s="24">
        <v>0</v>
      </c>
      <c r="AJ229" s="24">
        <v>0</v>
      </c>
      <c r="AK229" s="24">
        <v>0</v>
      </c>
      <c r="AL229" s="24">
        <v>0</v>
      </c>
      <c r="AM229" s="24">
        <v>0</v>
      </c>
      <c r="AN229" s="24">
        <v>0</v>
      </c>
      <c r="AO229" s="24">
        <v>0</v>
      </c>
      <c r="AP229" s="24">
        <v>0</v>
      </c>
      <c r="AQ229" s="24">
        <v>0</v>
      </c>
      <c r="AR229" s="24">
        <v>0</v>
      </c>
      <c r="AS229" s="24">
        <v>0</v>
      </c>
      <c r="AT229" s="24">
        <v>0</v>
      </c>
      <c r="AU229" s="24">
        <v>0</v>
      </c>
      <c r="AV229" s="24">
        <v>0</v>
      </c>
      <c r="AW229" s="24">
        <v>0</v>
      </c>
      <c r="AX229" s="24">
        <v>0</v>
      </c>
      <c r="AY229" s="24">
        <v>0</v>
      </c>
      <c r="AZ229" s="24">
        <v>0</v>
      </c>
      <c r="BA229" s="24">
        <v>0</v>
      </c>
      <c r="BB229" s="24">
        <v>0</v>
      </c>
      <c r="BC229" s="24">
        <v>0</v>
      </c>
      <c r="BD229" s="24">
        <v>0</v>
      </c>
      <c r="BE229" s="24">
        <v>0</v>
      </c>
      <c r="BF229" s="24">
        <v>0</v>
      </c>
      <c r="BG229" s="24">
        <v>0</v>
      </c>
      <c r="BH229" s="24">
        <v>0</v>
      </c>
      <c r="BI229" s="24">
        <v>0</v>
      </c>
      <c r="BJ229" s="24">
        <v>0</v>
      </c>
      <c r="BK229" s="24">
        <v>0</v>
      </c>
      <c r="BL229" s="24">
        <v>0</v>
      </c>
    </row>
    <row r="230" spans="1:64" x14ac:dyDescent="0.25">
      <c r="A230" t="s">
        <v>5120</v>
      </c>
      <c r="B230">
        <v>229</v>
      </c>
      <c r="C230">
        <v>1</v>
      </c>
      <c r="D230">
        <v>20</v>
      </c>
      <c r="E230" s="24">
        <v>0</v>
      </c>
      <c r="F230" s="24">
        <v>0</v>
      </c>
      <c r="G230" s="24">
        <v>0</v>
      </c>
      <c r="H230" s="24">
        <v>0</v>
      </c>
      <c r="I230" s="24">
        <v>0</v>
      </c>
      <c r="J230" s="24">
        <v>0</v>
      </c>
      <c r="K230" s="24">
        <v>0</v>
      </c>
      <c r="L230" s="24">
        <v>0</v>
      </c>
      <c r="M230" s="24">
        <v>0</v>
      </c>
      <c r="N230" s="24">
        <v>0</v>
      </c>
      <c r="O230" s="24">
        <v>0</v>
      </c>
      <c r="P230" s="24">
        <v>0</v>
      </c>
      <c r="Q230" s="24">
        <v>0</v>
      </c>
      <c r="R230" s="24">
        <v>0</v>
      </c>
      <c r="S230" s="24">
        <v>0</v>
      </c>
      <c r="T230" s="24">
        <v>0</v>
      </c>
      <c r="U230" s="24">
        <v>0</v>
      </c>
      <c r="V230" s="24">
        <v>0</v>
      </c>
      <c r="W230" s="24">
        <v>0</v>
      </c>
      <c r="X230" s="24">
        <v>0</v>
      </c>
      <c r="Y230" s="24">
        <v>0</v>
      </c>
      <c r="Z230" s="24">
        <v>0</v>
      </c>
      <c r="AA230" s="24">
        <v>0</v>
      </c>
      <c r="AB230" s="24">
        <v>0</v>
      </c>
      <c r="AC230" s="24">
        <v>0</v>
      </c>
      <c r="AD230" s="24">
        <v>0</v>
      </c>
      <c r="AE230" s="24">
        <v>0</v>
      </c>
      <c r="AF230" s="24">
        <v>0</v>
      </c>
      <c r="AG230" s="24">
        <v>0</v>
      </c>
      <c r="AH230" s="24">
        <v>0</v>
      </c>
      <c r="AI230" s="24">
        <v>0</v>
      </c>
      <c r="AJ230" s="24">
        <v>0</v>
      </c>
      <c r="AK230" s="24">
        <v>0</v>
      </c>
      <c r="AL230" s="24">
        <v>0</v>
      </c>
      <c r="AM230" s="24">
        <v>0</v>
      </c>
      <c r="AN230" s="24">
        <v>0</v>
      </c>
      <c r="AO230" s="24">
        <v>0</v>
      </c>
      <c r="AP230" s="24">
        <v>0</v>
      </c>
      <c r="AQ230" s="24">
        <v>0</v>
      </c>
      <c r="AR230" s="24">
        <v>0</v>
      </c>
      <c r="AS230" s="24">
        <v>0</v>
      </c>
      <c r="AT230" s="24">
        <v>0</v>
      </c>
      <c r="AU230" s="24">
        <v>0</v>
      </c>
      <c r="AV230" s="24">
        <v>0</v>
      </c>
      <c r="AW230" s="24">
        <v>0</v>
      </c>
      <c r="AX230" s="24">
        <v>0</v>
      </c>
      <c r="AY230" s="24">
        <v>0</v>
      </c>
      <c r="AZ230" s="24">
        <v>0</v>
      </c>
      <c r="BA230" s="24">
        <v>0</v>
      </c>
      <c r="BB230" s="24">
        <v>0</v>
      </c>
      <c r="BC230" s="24">
        <v>0</v>
      </c>
      <c r="BD230" s="24">
        <v>0</v>
      </c>
      <c r="BE230" s="24">
        <v>0</v>
      </c>
      <c r="BF230" s="24">
        <v>0</v>
      </c>
      <c r="BG230" s="24">
        <v>0</v>
      </c>
      <c r="BH230" s="24">
        <v>0</v>
      </c>
      <c r="BI230" s="24">
        <v>0</v>
      </c>
      <c r="BJ230" s="24">
        <v>0</v>
      </c>
      <c r="BK230" s="24">
        <v>0</v>
      </c>
      <c r="BL230" s="24">
        <v>0</v>
      </c>
    </row>
    <row r="231" spans="1:64" x14ac:dyDescent="0.25">
      <c r="A231" t="s">
        <v>5120</v>
      </c>
      <c r="B231">
        <v>230</v>
      </c>
      <c r="C231">
        <v>1</v>
      </c>
      <c r="D231">
        <v>20</v>
      </c>
      <c r="E231" s="24">
        <v>0</v>
      </c>
      <c r="F231" s="24">
        <v>0</v>
      </c>
      <c r="G231" s="24">
        <v>0</v>
      </c>
      <c r="H231" s="24">
        <v>0</v>
      </c>
      <c r="I231" s="24">
        <v>0</v>
      </c>
      <c r="J231" s="24">
        <v>0</v>
      </c>
      <c r="K231" s="24">
        <v>1.862645149230957E-9</v>
      </c>
      <c r="L231" s="24">
        <v>-1.862645149230957E-9</v>
      </c>
      <c r="M231" s="24">
        <v>0</v>
      </c>
      <c r="N231" s="24">
        <v>0</v>
      </c>
      <c r="O231" s="24">
        <v>-1.862645149230957E-9</v>
      </c>
      <c r="P231" s="24">
        <v>0</v>
      </c>
      <c r="Q231" s="24">
        <v>0</v>
      </c>
      <c r="R231" s="24">
        <v>0</v>
      </c>
      <c r="S231" s="24">
        <v>0</v>
      </c>
      <c r="T231" s="24">
        <v>0</v>
      </c>
      <c r="U231" s="24">
        <v>0</v>
      </c>
      <c r="V231" s="24">
        <v>0</v>
      </c>
      <c r="W231" s="24">
        <v>0</v>
      </c>
      <c r="X231" s="24">
        <v>0</v>
      </c>
      <c r="Y231" s="24">
        <v>0</v>
      </c>
      <c r="Z231" s="24">
        <v>0</v>
      </c>
      <c r="AA231" s="24">
        <v>9.3132257461547852E-10</v>
      </c>
      <c r="AB231" s="24">
        <v>-9.3132257461547852E-10</v>
      </c>
      <c r="AC231" s="24">
        <v>0</v>
      </c>
      <c r="AD231" s="24">
        <v>0</v>
      </c>
      <c r="AE231" s="24">
        <v>-9.3132257461547852E-10</v>
      </c>
      <c r="AF231" s="24">
        <v>0</v>
      </c>
      <c r="AG231" s="24">
        <v>0</v>
      </c>
      <c r="AH231" s="24">
        <v>0</v>
      </c>
      <c r="AI231" s="24">
        <v>0</v>
      </c>
      <c r="AJ231" s="24">
        <v>0</v>
      </c>
      <c r="AK231" s="24">
        <v>0</v>
      </c>
      <c r="AL231" s="24">
        <v>0</v>
      </c>
      <c r="AM231" s="24">
        <v>0</v>
      </c>
      <c r="AN231" s="24">
        <v>0</v>
      </c>
      <c r="AO231" s="24">
        <v>0</v>
      </c>
      <c r="AP231" s="24">
        <v>0</v>
      </c>
      <c r="AQ231" s="24">
        <v>9.3132257461547852E-10</v>
      </c>
      <c r="AR231" s="24">
        <v>-9.3132257461547852E-10</v>
      </c>
      <c r="AS231" s="24">
        <v>0</v>
      </c>
      <c r="AT231" s="24">
        <v>0</v>
      </c>
      <c r="AU231" s="24">
        <v>-9.3132257461547852E-10</v>
      </c>
      <c r="AV231" s="24">
        <v>0</v>
      </c>
      <c r="AW231" s="24">
        <v>0</v>
      </c>
      <c r="AX231" s="24">
        <v>0</v>
      </c>
      <c r="AY231" s="24">
        <v>0</v>
      </c>
      <c r="AZ231" s="24">
        <v>0</v>
      </c>
      <c r="BA231" s="24">
        <v>0</v>
      </c>
      <c r="BB231" s="24">
        <v>0</v>
      </c>
      <c r="BC231" s="24">
        <v>0</v>
      </c>
      <c r="BD231" s="24">
        <v>0</v>
      </c>
      <c r="BE231" s="24">
        <v>0</v>
      </c>
      <c r="BF231" s="24">
        <v>0</v>
      </c>
      <c r="BG231" s="24">
        <v>0</v>
      </c>
      <c r="BH231" s="24">
        <v>0</v>
      </c>
      <c r="BI231" s="24">
        <v>0</v>
      </c>
      <c r="BJ231" s="24">
        <v>0</v>
      </c>
      <c r="BK231" s="24">
        <v>0</v>
      </c>
      <c r="BL231" s="24">
        <v>0</v>
      </c>
    </row>
    <row r="232" spans="1:64" x14ac:dyDescent="0.25">
      <c r="A232" t="s">
        <v>5120</v>
      </c>
      <c r="B232">
        <v>231</v>
      </c>
      <c r="C232">
        <v>1</v>
      </c>
      <c r="D232">
        <v>20</v>
      </c>
      <c r="E232" s="24">
        <v>0</v>
      </c>
      <c r="F232" s="24">
        <v>0</v>
      </c>
      <c r="G232" s="24">
        <v>0</v>
      </c>
      <c r="H232" s="24">
        <v>0</v>
      </c>
      <c r="I232" s="24">
        <v>0</v>
      </c>
      <c r="J232" s="24">
        <v>0</v>
      </c>
      <c r="K232" s="24">
        <v>0</v>
      </c>
      <c r="L232" s="24">
        <v>0</v>
      </c>
      <c r="M232" s="24">
        <v>0</v>
      </c>
      <c r="N232" s="24">
        <v>0</v>
      </c>
      <c r="O232" s="24">
        <v>0</v>
      </c>
      <c r="P232" s="24">
        <v>0</v>
      </c>
      <c r="Q232" s="24">
        <v>0</v>
      </c>
      <c r="R232" s="24">
        <v>0</v>
      </c>
      <c r="S232" s="24">
        <v>0</v>
      </c>
      <c r="T232" s="24">
        <v>0</v>
      </c>
      <c r="U232" s="24">
        <v>0</v>
      </c>
      <c r="V232" s="24">
        <v>0</v>
      </c>
      <c r="W232" s="24">
        <v>0</v>
      </c>
      <c r="X232" s="24">
        <v>0</v>
      </c>
      <c r="Y232" s="24">
        <v>0</v>
      </c>
      <c r="Z232" s="24">
        <v>0</v>
      </c>
      <c r="AA232" s="24">
        <v>0</v>
      </c>
      <c r="AB232" s="24">
        <v>0</v>
      </c>
      <c r="AC232" s="24">
        <v>0</v>
      </c>
      <c r="AD232" s="24">
        <v>0</v>
      </c>
      <c r="AE232" s="24">
        <v>0</v>
      </c>
      <c r="AF232" s="24">
        <v>0</v>
      </c>
      <c r="AG232" s="24">
        <v>0</v>
      </c>
      <c r="AH232" s="24">
        <v>0</v>
      </c>
      <c r="AI232" s="24">
        <v>0</v>
      </c>
      <c r="AJ232" s="24">
        <v>0</v>
      </c>
      <c r="AK232" s="24">
        <v>0</v>
      </c>
      <c r="AL232" s="24">
        <v>0</v>
      </c>
      <c r="AM232" s="24">
        <v>0</v>
      </c>
      <c r="AN232" s="24">
        <v>0</v>
      </c>
      <c r="AO232" s="24">
        <v>0</v>
      </c>
      <c r="AP232" s="24">
        <v>0</v>
      </c>
      <c r="AQ232" s="24">
        <v>0</v>
      </c>
      <c r="AR232" s="24">
        <v>0</v>
      </c>
      <c r="AS232" s="24">
        <v>0</v>
      </c>
      <c r="AT232" s="24">
        <v>0</v>
      </c>
      <c r="AU232" s="24">
        <v>0</v>
      </c>
      <c r="AV232" s="24">
        <v>0</v>
      </c>
      <c r="AW232" s="24">
        <v>0</v>
      </c>
      <c r="AX232" s="24">
        <v>0</v>
      </c>
      <c r="AY232" s="24">
        <v>0</v>
      </c>
      <c r="AZ232" s="24">
        <v>0</v>
      </c>
      <c r="BA232" s="24">
        <v>0</v>
      </c>
      <c r="BB232" s="24">
        <v>0</v>
      </c>
      <c r="BC232" s="24">
        <v>0</v>
      </c>
      <c r="BD232" s="24">
        <v>0</v>
      </c>
      <c r="BE232" s="24">
        <v>0</v>
      </c>
      <c r="BF232" s="24">
        <v>0</v>
      </c>
      <c r="BG232" s="24">
        <v>0</v>
      </c>
      <c r="BH232" s="24">
        <v>0</v>
      </c>
      <c r="BI232" s="24">
        <v>0</v>
      </c>
      <c r="BJ232" s="24">
        <v>0</v>
      </c>
      <c r="BK232" s="24">
        <v>0</v>
      </c>
      <c r="BL232" s="24">
        <v>0</v>
      </c>
    </row>
    <row r="233" spans="1:64" x14ac:dyDescent="0.25">
      <c r="A233" t="s">
        <v>5120</v>
      </c>
      <c r="B233">
        <v>232</v>
      </c>
      <c r="C233">
        <v>2</v>
      </c>
      <c r="D233">
        <v>20</v>
      </c>
      <c r="E233" s="24">
        <v>0</v>
      </c>
      <c r="F233" s="24">
        <v>0</v>
      </c>
      <c r="G233" s="24">
        <v>0</v>
      </c>
      <c r="H233" s="24">
        <v>0</v>
      </c>
      <c r="I233" s="24">
        <v>0</v>
      </c>
      <c r="J233" s="24">
        <v>0</v>
      </c>
      <c r="K233" s="24">
        <v>0</v>
      </c>
      <c r="L233" s="24">
        <v>0</v>
      </c>
      <c r="M233" s="24">
        <v>0</v>
      </c>
      <c r="N233" s="24">
        <v>0</v>
      </c>
      <c r="O233" s="24">
        <v>0</v>
      </c>
      <c r="P233" s="24">
        <v>0</v>
      </c>
      <c r="Q233" s="24">
        <v>0</v>
      </c>
      <c r="R233" s="24">
        <v>0</v>
      </c>
      <c r="S233" s="24">
        <v>0</v>
      </c>
      <c r="T233" s="24">
        <v>0</v>
      </c>
      <c r="U233" s="24">
        <v>0</v>
      </c>
      <c r="V233" s="24">
        <v>0</v>
      </c>
      <c r="W233" s="24">
        <v>0</v>
      </c>
      <c r="X233" s="24">
        <v>0</v>
      </c>
      <c r="Y233" s="24">
        <v>0</v>
      </c>
      <c r="Z233" s="24">
        <v>0</v>
      </c>
      <c r="AA233" s="24">
        <v>0</v>
      </c>
      <c r="AB233" s="24">
        <v>0</v>
      </c>
      <c r="AC233" s="24">
        <v>0</v>
      </c>
      <c r="AD233" s="24">
        <v>0</v>
      </c>
      <c r="AE233" s="24">
        <v>0</v>
      </c>
      <c r="AF233" s="24">
        <v>0</v>
      </c>
      <c r="AG233" s="24">
        <v>0</v>
      </c>
      <c r="AH233" s="24">
        <v>0</v>
      </c>
      <c r="AI233" s="24">
        <v>0</v>
      </c>
      <c r="AJ233" s="24">
        <v>0</v>
      </c>
      <c r="AK233" s="24">
        <v>0</v>
      </c>
      <c r="AL233" s="24">
        <v>0</v>
      </c>
      <c r="AM233" s="24">
        <v>0</v>
      </c>
      <c r="AN233" s="24">
        <v>0</v>
      </c>
      <c r="AO233" s="24">
        <v>0</v>
      </c>
      <c r="AP233" s="24">
        <v>0</v>
      </c>
      <c r="AQ233" s="24">
        <v>0</v>
      </c>
      <c r="AR233" s="24">
        <v>0</v>
      </c>
      <c r="AS233" s="24">
        <v>0</v>
      </c>
      <c r="AT233" s="24">
        <v>0</v>
      </c>
      <c r="AU233" s="24">
        <v>0</v>
      </c>
      <c r="AV233" s="24">
        <v>0</v>
      </c>
      <c r="AW233" s="24">
        <v>0</v>
      </c>
      <c r="AX233" s="24">
        <v>0</v>
      </c>
      <c r="AY233" s="24">
        <v>0</v>
      </c>
      <c r="AZ233" s="24">
        <v>0</v>
      </c>
      <c r="BA233" s="24">
        <v>0</v>
      </c>
      <c r="BB233" s="24">
        <v>0</v>
      </c>
      <c r="BC233" s="24">
        <v>0</v>
      </c>
      <c r="BD233" s="24">
        <v>0</v>
      </c>
      <c r="BE233" s="24">
        <v>0</v>
      </c>
      <c r="BF233" s="24">
        <v>0</v>
      </c>
      <c r="BG233" s="24">
        <v>0</v>
      </c>
      <c r="BH233" s="24">
        <v>0</v>
      </c>
      <c r="BI233" s="24">
        <v>0</v>
      </c>
      <c r="BJ233" s="24">
        <v>0</v>
      </c>
      <c r="BK233" s="24">
        <v>0</v>
      </c>
      <c r="BL233" s="24">
        <v>0</v>
      </c>
    </row>
    <row r="234" spans="1:64" x14ac:dyDescent="0.25">
      <c r="A234" t="s">
        <v>5120</v>
      </c>
      <c r="B234">
        <v>233</v>
      </c>
      <c r="C234">
        <v>2</v>
      </c>
      <c r="D234">
        <v>20</v>
      </c>
      <c r="E234" s="24">
        <v>0</v>
      </c>
      <c r="F234" s="24">
        <v>0</v>
      </c>
      <c r="G234" s="24">
        <v>0</v>
      </c>
      <c r="H234" s="24">
        <v>0</v>
      </c>
      <c r="I234" s="24">
        <v>0</v>
      </c>
      <c r="J234" s="24">
        <v>0</v>
      </c>
      <c r="K234" s="24">
        <v>0</v>
      </c>
      <c r="L234" s="24">
        <v>0</v>
      </c>
      <c r="M234" s="24">
        <v>0</v>
      </c>
      <c r="N234" s="24">
        <v>0</v>
      </c>
      <c r="O234" s="24">
        <v>0</v>
      </c>
      <c r="P234" s="24">
        <v>0</v>
      </c>
      <c r="Q234" s="24">
        <v>0</v>
      </c>
      <c r="R234" s="24">
        <v>0</v>
      </c>
      <c r="S234" s="24">
        <v>0</v>
      </c>
      <c r="T234" s="24">
        <v>0</v>
      </c>
      <c r="U234" s="24">
        <v>0</v>
      </c>
      <c r="V234" s="24">
        <v>0</v>
      </c>
      <c r="W234" s="24">
        <v>0</v>
      </c>
      <c r="X234" s="24">
        <v>0</v>
      </c>
      <c r="Y234" s="24">
        <v>0</v>
      </c>
      <c r="Z234" s="24">
        <v>0</v>
      </c>
      <c r="AA234" s="24">
        <v>0</v>
      </c>
      <c r="AB234" s="24">
        <v>0</v>
      </c>
      <c r="AC234" s="24">
        <v>0</v>
      </c>
      <c r="AD234" s="24">
        <v>0</v>
      </c>
      <c r="AE234" s="24">
        <v>0</v>
      </c>
      <c r="AF234" s="24">
        <v>0</v>
      </c>
      <c r="AG234" s="24">
        <v>0</v>
      </c>
      <c r="AH234" s="24">
        <v>0</v>
      </c>
      <c r="AI234" s="24">
        <v>0</v>
      </c>
      <c r="AJ234" s="24">
        <v>0</v>
      </c>
      <c r="AK234" s="24">
        <v>0</v>
      </c>
      <c r="AL234" s="24">
        <v>0</v>
      </c>
      <c r="AM234" s="24">
        <v>0</v>
      </c>
      <c r="AN234" s="24">
        <v>0</v>
      </c>
      <c r="AO234" s="24">
        <v>0</v>
      </c>
      <c r="AP234" s="24">
        <v>0</v>
      </c>
      <c r="AQ234" s="24">
        <v>0</v>
      </c>
      <c r="AR234" s="24">
        <v>0</v>
      </c>
      <c r="AS234" s="24">
        <v>0</v>
      </c>
      <c r="AT234" s="24">
        <v>0</v>
      </c>
      <c r="AU234" s="24">
        <v>0</v>
      </c>
      <c r="AV234" s="24">
        <v>0</v>
      </c>
      <c r="AW234" s="24">
        <v>0</v>
      </c>
      <c r="AX234" s="24">
        <v>0</v>
      </c>
      <c r="AY234" s="24">
        <v>0</v>
      </c>
      <c r="AZ234" s="24">
        <v>0</v>
      </c>
      <c r="BA234" s="24">
        <v>0</v>
      </c>
      <c r="BB234" s="24">
        <v>0</v>
      </c>
      <c r="BC234" s="24">
        <v>0</v>
      </c>
      <c r="BD234" s="24">
        <v>0</v>
      </c>
      <c r="BE234" s="24">
        <v>0</v>
      </c>
      <c r="BF234" s="24">
        <v>0</v>
      </c>
      <c r="BG234" s="24">
        <v>0</v>
      </c>
      <c r="BH234" s="24">
        <v>0</v>
      </c>
      <c r="BI234" s="24">
        <v>0</v>
      </c>
      <c r="BJ234" s="24">
        <v>0</v>
      </c>
      <c r="BK234" s="24">
        <v>0</v>
      </c>
      <c r="BL234" s="24">
        <v>0</v>
      </c>
    </row>
    <row r="235" spans="1:64" x14ac:dyDescent="0.25">
      <c r="A235" t="s">
        <v>5120</v>
      </c>
      <c r="B235">
        <v>234</v>
      </c>
      <c r="C235">
        <v>2</v>
      </c>
      <c r="D235">
        <v>20</v>
      </c>
      <c r="E235" s="24">
        <v>0</v>
      </c>
      <c r="F235" s="24">
        <v>0</v>
      </c>
      <c r="G235" s="24">
        <v>0</v>
      </c>
      <c r="H235" s="24">
        <v>0</v>
      </c>
      <c r="I235" s="24">
        <v>0</v>
      </c>
      <c r="J235" s="24">
        <v>0</v>
      </c>
      <c r="K235" s="24">
        <v>0</v>
      </c>
      <c r="L235" s="24">
        <v>0</v>
      </c>
      <c r="M235" s="24">
        <v>0</v>
      </c>
      <c r="N235" s="24">
        <v>0</v>
      </c>
      <c r="O235" s="24">
        <v>0</v>
      </c>
      <c r="P235" s="24">
        <v>0</v>
      </c>
      <c r="Q235" s="24">
        <v>0</v>
      </c>
      <c r="R235" s="24">
        <v>0</v>
      </c>
      <c r="S235" s="24">
        <v>0</v>
      </c>
      <c r="T235" s="24">
        <v>0</v>
      </c>
      <c r="U235" s="24">
        <v>0</v>
      </c>
      <c r="V235" s="24">
        <v>0</v>
      </c>
      <c r="W235" s="24">
        <v>0</v>
      </c>
      <c r="X235" s="24">
        <v>0</v>
      </c>
      <c r="Y235" s="24">
        <v>0</v>
      </c>
      <c r="Z235" s="24">
        <v>0</v>
      </c>
      <c r="AA235" s="24">
        <v>0</v>
      </c>
      <c r="AB235" s="24">
        <v>0</v>
      </c>
      <c r="AC235" s="24">
        <v>0</v>
      </c>
      <c r="AD235" s="24">
        <v>0</v>
      </c>
      <c r="AE235" s="24">
        <v>0</v>
      </c>
      <c r="AF235" s="24">
        <v>0</v>
      </c>
      <c r="AG235" s="24">
        <v>0</v>
      </c>
      <c r="AH235" s="24">
        <v>0</v>
      </c>
      <c r="AI235" s="24">
        <v>0</v>
      </c>
      <c r="AJ235" s="24">
        <v>0</v>
      </c>
      <c r="AK235" s="24">
        <v>0</v>
      </c>
      <c r="AL235" s="24">
        <v>0</v>
      </c>
      <c r="AM235" s="24">
        <v>0</v>
      </c>
      <c r="AN235" s="24">
        <v>0</v>
      </c>
      <c r="AO235" s="24">
        <v>0</v>
      </c>
      <c r="AP235" s="24">
        <v>0</v>
      </c>
      <c r="AQ235" s="24">
        <v>0</v>
      </c>
      <c r="AR235" s="24">
        <v>0</v>
      </c>
      <c r="AS235" s="24">
        <v>0</v>
      </c>
      <c r="AT235" s="24">
        <v>0</v>
      </c>
      <c r="AU235" s="24">
        <v>0</v>
      </c>
      <c r="AV235" s="24">
        <v>0</v>
      </c>
      <c r="AW235" s="24">
        <v>0</v>
      </c>
      <c r="AX235" s="24">
        <v>0</v>
      </c>
      <c r="AY235" s="24">
        <v>0</v>
      </c>
      <c r="AZ235" s="24">
        <v>0</v>
      </c>
      <c r="BA235" s="24">
        <v>0</v>
      </c>
      <c r="BB235" s="24">
        <v>0</v>
      </c>
      <c r="BC235" s="24">
        <v>0</v>
      </c>
      <c r="BD235" s="24">
        <v>0</v>
      </c>
      <c r="BE235" s="24">
        <v>0</v>
      </c>
      <c r="BF235" s="24">
        <v>0</v>
      </c>
      <c r="BG235" s="24">
        <v>0</v>
      </c>
      <c r="BH235" s="24">
        <v>0</v>
      </c>
      <c r="BI235" s="24">
        <v>0</v>
      </c>
      <c r="BJ235" s="24">
        <v>0</v>
      </c>
      <c r="BK235" s="24">
        <v>0</v>
      </c>
      <c r="BL235" s="24">
        <v>0</v>
      </c>
    </row>
    <row r="236" spans="1:64" x14ac:dyDescent="0.25">
      <c r="A236" t="s">
        <v>5120</v>
      </c>
      <c r="B236">
        <v>235</v>
      </c>
      <c r="C236">
        <v>3</v>
      </c>
      <c r="D236">
        <v>20</v>
      </c>
      <c r="E236" s="24">
        <v>0</v>
      </c>
      <c r="F236" s="24">
        <v>0</v>
      </c>
      <c r="G236" s="24">
        <v>0</v>
      </c>
      <c r="H236" s="24">
        <v>0</v>
      </c>
      <c r="I236" s="24">
        <v>0</v>
      </c>
      <c r="J236" s="24">
        <v>0</v>
      </c>
      <c r="K236" s="24">
        <v>0</v>
      </c>
      <c r="L236" s="24">
        <v>0</v>
      </c>
      <c r="M236" s="24">
        <v>0</v>
      </c>
      <c r="N236" s="24">
        <v>0</v>
      </c>
      <c r="O236" s="24">
        <v>0</v>
      </c>
      <c r="P236" s="24">
        <v>0</v>
      </c>
      <c r="Q236" s="24">
        <v>0</v>
      </c>
      <c r="R236" s="24">
        <v>0</v>
      </c>
      <c r="S236" s="24">
        <v>0</v>
      </c>
      <c r="T236" s="24">
        <v>0</v>
      </c>
      <c r="U236" s="24">
        <v>0</v>
      </c>
      <c r="V236" s="24">
        <v>0</v>
      </c>
      <c r="W236" s="24">
        <v>0</v>
      </c>
      <c r="X236" s="24">
        <v>0</v>
      </c>
      <c r="Y236" s="24">
        <v>0</v>
      </c>
      <c r="Z236" s="24">
        <v>0</v>
      </c>
      <c r="AA236" s="24">
        <v>0</v>
      </c>
      <c r="AB236" s="24">
        <v>0</v>
      </c>
      <c r="AC236" s="24">
        <v>0</v>
      </c>
      <c r="AD236" s="24">
        <v>0</v>
      </c>
      <c r="AE236" s="24">
        <v>0</v>
      </c>
      <c r="AF236" s="24">
        <v>0</v>
      </c>
      <c r="AG236" s="24">
        <v>0</v>
      </c>
      <c r="AH236" s="24">
        <v>0</v>
      </c>
      <c r="AI236" s="24">
        <v>0</v>
      </c>
      <c r="AJ236" s="24">
        <v>0</v>
      </c>
      <c r="AK236" s="24">
        <v>0</v>
      </c>
      <c r="AL236" s="24">
        <v>0</v>
      </c>
      <c r="AM236" s="24">
        <v>0</v>
      </c>
      <c r="AN236" s="24">
        <v>0</v>
      </c>
      <c r="AO236" s="24">
        <v>0</v>
      </c>
      <c r="AP236" s="24">
        <v>0</v>
      </c>
      <c r="AQ236" s="24">
        <v>0</v>
      </c>
      <c r="AR236" s="24">
        <v>0</v>
      </c>
      <c r="AS236" s="24">
        <v>0</v>
      </c>
      <c r="AT236" s="24">
        <v>0</v>
      </c>
      <c r="AU236" s="24">
        <v>0</v>
      </c>
      <c r="AV236" s="24">
        <v>0</v>
      </c>
      <c r="AW236" s="24">
        <v>0</v>
      </c>
      <c r="AX236" s="24">
        <v>0</v>
      </c>
      <c r="AY236" s="24">
        <v>0</v>
      </c>
      <c r="AZ236" s="24">
        <v>0</v>
      </c>
      <c r="BA236" s="24">
        <v>0</v>
      </c>
      <c r="BB236" s="24">
        <v>0</v>
      </c>
      <c r="BC236" s="24">
        <v>0</v>
      </c>
      <c r="BD236" s="24">
        <v>0</v>
      </c>
      <c r="BE236" s="24">
        <v>0</v>
      </c>
      <c r="BF236" s="24">
        <v>0</v>
      </c>
      <c r="BG236" s="24">
        <v>0</v>
      </c>
      <c r="BH236" s="24">
        <v>0</v>
      </c>
      <c r="BI236" s="24">
        <v>0</v>
      </c>
      <c r="BJ236" s="24">
        <v>0</v>
      </c>
      <c r="BK236" s="24">
        <v>0</v>
      </c>
      <c r="BL236" s="24">
        <v>0</v>
      </c>
    </row>
    <row r="237" spans="1:64" x14ac:dyDescent="0.25">
      <c r="A237" t="s">
        <v>5120</v>
      </c>
      <c r="B237">
        <v>236</v>
      </c>
      <c r="C237">
        <v>3</v>
      </c>
      <c r="D237">
        <v>20</v>
      </c>
      <c r="E237" s="24">
        <v>0</v>
      </c>
      <c r="F237" s="24">
        <v>0</v>
      </c>
      <c r="G237" s="24">
        <v>0</v>
      </c>
      <c r="H237" s="24">
        <v>0</v>
      </c>
      <c r="I237" s="24">
        <v>0</v>
      </c>
      <c r="J237" s="24">
        <v>0</v>
      </c>
      <c r="K237" s="24">
        <v>0</v>
      </c>
      <c r="L237" s="24">
        <v>0</v>
      </c>
      <c r="M237" s="24">
        <v>0</v>
      </c>
      <c r="N237" s="24">
        <v>0</v>
      </c>
      <c r="O237" s="24">
        <v>0</v>
      </c>
      <c r="P237" s="24">
        <v>0</v>
      </c>
      <c r="Q237" s="24">
        <v>0</v>
      </c>
      <c r="R237" s="24">
        <v>0</v>
      </c>
      <c r="S237" s="24">
        <v>0</v>
      </c>
      <c r="T237" s="24">
        <v>0</v>
      </c>
      <c r="U237" s="24">
        <v>0</v>
      </c>
      <c r="V237" s="24">
        <v>0</v>
      </c>
      <c r="W237" s="24">
        <v>0</v>
      </c>
      <c r="X237" s="24">
        <v>0</v>
      </c>
      <c r="Y237" s="24">
        <v>0</v>
      </c>
      <c r="Z237" s="24">
        <v>0</v>
      </c>
      <c r="AA237" s="24">
        <v>0</v>
      </c>
      <c r="AB237" s="24">
        <v>0</v>
      </c>
      <c r="AC237" s="24">
        <v>0</v>
      </c>
      <c r="AD237" s="24">
        <v>0</v>
      </c>
      <c r="AE237" s="24">
        <v>0</v>
      </c>
      <c r="AF237" s="24">
        <v>0</v>
      </c>
      <c r="AG237" s="24">
        <v>0</v>
      </c>
      <c r="AH237" s="24">
        <v>0</v>
      </c>
      <c r="AI237" s="24">
        <v>0</v>
      </c>
      <c r="AJ237" s="24">
        <v>0</v>
      </c>
      <c r="AK237" s="24">
        <v>0</v>
      </c>
      <c r="AL237" s="24">
        <v>0</v>
      </c>
      <c r="AM237" s="24">
        <v>0</v>
      </c>
      <c r="AN237" s="24">
        <v>0</v>
      </c>
      <c r="AO237" s="24">
        <v>0</v>
      </c>
      <c r="AP237" s="24">
        <v>0</v>
      </c>
      <c r="AQ237" s="24">
        <v>0</v>
      </c>
      <c r="AR237" s="24">
        <v>0</v>
      </c>
      <c r="AS237" s="24">
        <v>0</v>
      </c>
      <c r="AT237" s="24">
        <v>0</v>
      </c>
      <c r="AU237" s="24">
        <v>0</v>
      </c>
      <c r="AV237" s="24">
        <v>0</v>
      </c>
      <c r="AW237" s="24">
        <v>0</v>
      </c>
      <c r="AX237" s="24">
        <v>0</v>
      </c>
      <c r="AY237" s="24">
        <v>0</v>
      </c>
      <c r="AZ237" s="24">
        <v>0</v>
      </c>
      <c r="BA237" s="24">
        <v>0</v>
      </c>
      <c r="BB237" s="24">
        <v>0</v>
      </c>
      <c r="BC237" s="24">
        <v>0</v>
      </c>
      <c r="BD237" s="24">
        <v>0</v>
      </c>
      <c r="BE237" s="24">
        <v>0</v>
      </c>
      <c r="BF237" s="24">
        <v>0</v>
      </c>
      <c r="BG237" s="24">
        <v>0</v>
      </c>
      <c r="BH237" s="24">
        <v>0</v>
      </c>
      <c r="BI237" s="24">
        <v>0</v>
      </c>
      <c r="BJ237" s="24">
        <v>0</v>
      </c>
      <c r="BK237" s="24">
        <v>0</v>
      </c>
      <c r="BL237" s="24">
        <v>0</v>
      </c>
    </row>
    <row r="238" spans="1:64" x14ac:dyDescent="0.25">
      <c r="A238" t="s">
        <v>5120</v>
      </c>
      <c r="B238">
        <v>237</v>
      </c>
      <c r="C238">
        <v>3</v>
      </c>
      <c r="D238">
        <v>20</v>
      </c>
      <c r="E238" s="24">
        <v>0</v>
      </c>
      <c r="F238" s="24">
        <v>0</v>
      </c>
      <c r="G238" s="24">
        <v>0</v>
      </c>
      <c r="H238" s="24">
        <v>0</v>
      </c>
      <c r="I238" s="24">
        <v>0</v>
      </c>
      <c r="J238" s="24">
        <v>0</v>
      </c>
      <c r="K238" s="24">
        <v>0</v>
      </c>
      <c r="L238" s="24">
        <v>0</v>
      </c>
      <c r="M238" s="24">
        <v>0</v>
      </c>
      <c r="N238" s="24">
        <v>0</v>
      </c>
      <c r="O238" s="24">
        <v>0</v>
      </c>
      <c r="P238" s="24">
        <v>0</v>
      </c>
      <c r="Q238" s="24">
        <v>0</v>
      </c>
      <c r="R238" s="24">
        <v>0</v>
      </c>
      <c r="S238" s="24">
        <v>0</v>
      </c>
      <c r="T238" s="24">
        <v>0</v>
      </c>
      <c r="U238" s="24">
        <v>0</v>
      </c>
      <c r="V238" s="24">
        <v>0</v>
      </c>
      <c r="W238" s="24">
        <v>0</v>
      </c>
      <c r="X238" s="24">
        <v>0</v>
      </c>
      <c r="Y238" s="24">
        <v>0</v>
      </c>
      <c r="Z238" s="24">
        <v>0</v>
      </c>
      <c r="AA238" s="24">
        <v>0</v>
      </c>
      <c r="AB238" s="24">
        <v>0</v>
      </c>
      <c r="AC238" s="24">
        <v>0</v>
      </c>
      <c r="AD238" s="24">
        <v>0</v>
      </c>
      <c r="AE238" s="24">
        <v>0</v>
      </c>
      <c r="AF238" s="24">
        <v>0</v>
      </c>
      <c r="AG238" s="24">
        <v>0</v>
      </c>
      <c r="AH238" s="24">
        <v>0</v>
      </c>
      <c r="AI238" s="24">
        <v>0</v>
      </c>
      <c r="AJ238" s="24">
        <v>0</v>
      </c>
      <c r="AK238" s="24">
        <v>0</v>
      </c>
      <c r="AL238" s="24">
        <v>0</v>
      </c>
      <c r="AM238" s="24">
        <v>0</v>
      </c>
      <c r="AN238" s="24">
        <v>0</v>
      </c>
      <c r="AO238" s="24">
        <v>0</v>
      </c>
      <c r="AP238" s="24">
        <v>0</v>
      </c>
      <c r="AQ238" s="24">
        <v>0</v>
      </c>
      <c r="AR238" s="24">
        <v>0</v>
      </c>
      <c r="AS238" s="24">
        <v>0</v>
      </c>
      <c r="AT238" s="24">
        <v>0</v>
      </c>
      <c r="AU238" s="24">
        <v>0</v>
      </c>
      <c r="AV238" s="24">
        <v>0</v>
      </c>
      <c r="AW238" s="24">
        <v>0</v>
      </c>
      <c r="AX238" s="24">
        <v>0</v>
      </c>
      <c r="AY238" s="24">
        <v>0</v>
      </c>
      <c r="AZ238" s="24">
        <v>0</v>
      </c>
      <c r="BA238" s="24">
        <v>0</v>
      </c>
      <c r="BB238" s="24">
        <v>0</v>
      </c>
      <c r="BC238" s="24">
        <v>0</v>
      </c>
      <c r="BD238" s="24">
        <v>0</v>
      </c>
      <c r="BE238" s="24">
        <v>0</v>
      </c>
      <c r="BF238" s="24">
        <v>0</v>
      </c>
      <c r="BG238" s="24">
        <v>0</v>
      </c>
      <c r="BH238" s="24">
        <v>0</v>
      </c>
      <c r="BI238" s="24">
        <v>0</v>
      </c>
      <c r="BJ238" s="24">
        <v>0</v>
      </c>
      <c r="BK238" s="24">
        <v>0</v>
      </c>
      <c r="BL238" s="24">
        <v>0</v>
      </c>
    </row>
    <row r="239" spans="1:64" x14ac:dyDescent="0.25">
      <c r="A239" t="s">
        <v>5120</v>
      </c>
      <c r="B239">
        <v>238</v>
      </c>
      <c r="C239">
        <v>4</v>
      </c>
      <c r="D239">
        <v>20</v>
      </c>
      <c r="E239" s="24">
        <v>0</v>
      </c>
      <c r="F239" s="24">
        <v>0</v>
      </c>
      <c r="G239" s="24">
        <v>0</v>
      </c>
      <c r="H239" s="24">
        <v>0</v>
      </c>
      <c r="I239" s="24">
        <v>0</v>
      </c>
      <c r="J239" s="24">
        <v>0</v>
      </c>
      <c r="K239" s="24">
        <v>0</v>
      </c>
      <c r="L239" s="24">
        <v>0</v>
      </c>
      <c r="M239" s="24">
        <v>0</v>
      </c>
      <c r="N239" s="24">
        <v>0</v>
      </c>
      <c r="O239" s="24">
        <v>0</v>
      </c>
      <c r="P239" s="24">
        <v>0</v>
      </c>
      <c r="Q239" s="24">
        <v>0</v>
      </c>
      <c r="R239" s="24">
        <v>0</v>
      </c>
      <c r="S239" s="24">
        <v>0</v>
      </c>
      <c r="T239" s="24">
        <v>0</v>
      </c>
      <c r="U239" s="24">
        <v>0</v>
      </c>
      <c r="V239" s="24">
        <v>0</v>
      </c>
      <c r="W239" s="24">
        <v>0</v>
      </c>
      <c r="X239" s="24">
        <v>0</v>
      </c>
      <c r="Y239" s="24">
        <v>0</v>
      </c>
      <c r="Z239" s="24">
        <v>0</v>
      </c>
      <c r="AA239" s="24">
        <v>0</v>
      </c>
      <c r="AB239" s="24">
        <v>0</v>
      </c>
      <c r="AC239" s="24">
        <v>0</v>
      </c>
      <c r="AD239" s="24">
        <v>0</v>
      </c>
      <c r="AE239" s="24">
        <v>0</v>
      </c>
      <c r="AF239" s="24">
        <v>0</v>
      </c>
      <c r="AG239" s="24">
        <v>0</v>
      </c>
      <c r="AH239" s="24">
        <v>0</v>
      </c>
      <c r="AI239" s="24">
        <v>0</v>
      </c>
      <c r="AJ239" s="24">
        <v>0</v>
      </c>
      <c r="AK239" s="24">
        <v>0</v>
      </c>
      <c r="AL239" s="24">
        <v>0</v>
      </c>
      <c r="AM239" s="24">
        <v>0</v>
      </c>
      <c r="AN239" s="24">
        <v>0</v>
      </c>
      <c r="AO239" s="24">
        <v>0</v>
      </c>
      <c r="AP239" s="24">
        <v>0</v>
      </c>
      <c r="AQ239" s="24">
        <v>0</v>
      </c>
      <c r="AR239" s="24">
        <v>0</v>
      </c>
      <c r="AS239" s="24">
        <v>0</v>
      </c>
      <c r="AT239" s="24">
        <v>0</v>
      </c>
      <c r="AU239" s="24">
        <v>0</v>
      </c>
      <c r="AV239" s="24">
        <v>0</v>
      </c>
      <c r="AW239" s="24">
        <v>0</v>
      </c>
      <c r="AX239" s="24">
        <v>0</v>
      </c>
      <c r="AY239" s="24">
        <v>0</v>
      </c>
      <c r="AZ239" s="24">
        <v>0</v>
      </c>
      <c r="BA239" s="24">
        <v>0</v>
      </c>
      <c r="BB239" s="24">
        <v>0</v>
      </c>
      <c r="BC239" s="24">
        <v>0</v>
      </c>
      <c r="BD239" s="24">
        <v>0</v>
      </c>
      <c r="BE239" s="24">
        <v>0</v>
      </c>
      <c r="BF239" s="24">
        <v>0</v>
      </c>
      <c r="BG239" s="24">
        <v>0</v>
      </c>
      <c r="BH239" s="24">
        <v>0</v>
      </c>
      <c r="BI239" s="24">
        <v>0</v>
      </c>
      <c r="BJ239" s="24">
        <v>0</v>
      </c>
      <c r="BK239" s="24">
        <v>0</v>
      </c>
      <c r="BL239" s="24">
        <v>0</v>
      </c>
    </row>
    <row r="240" spans="1:64" x14ac:dyDescent="0.25">
      <c r="A240" t="s">
        <v>5120</v>
      </c>
      <c r="B240">
        <v>239</v>
      </c>
      <c r="C240">
        <v>4</v>
      </c>
      <c r="D240">
        <v>20</v>
      </c>
      <c r="E240" s="24">
        <v>0</v>
      </c>
      <c r="F240" s="24">
        <v>0</v>
      </c>
      <c r="G240" s="24">
        <v>0</v>
      </c>
      <c r="H240" s="24">
        <v>0</v>
      </c>
      <c r="I240" s="24">
        <v>0</v>
      </c>
      <c r="J240" s="24">
        <v>0</v>
      </c>
      <c r="K240" s="24">
        <v>0</v>
      </c>
      <c r="L240" s="24">
        <v>0</v>
      </c>
      <c r="M240" s="24">
        <v>0</v>
      </c>
      <c r="N240" s="24">
        <v>0</v>
      </c>
      <c r="O240" s="24">
        <v>0</v>
      </c>
      <c r="P240" s="24">
        <v>0</v>
      </c>
      <c r="Q240" s="24">
        <v>0</v>
      </c>
      <c r="R240" s="24">
        <v>0</v>
      </c>
      <c r="S240" s="24">
        <v>0</v>
      </c>
      <c r="T240" s="24">
        <v>0</v>
      </c>
      <c r="U240" s="24">
        <v>0</v>
      </c>
      <c r="V240" s="24">
        <v>0</v>
      </c>
      <c r="W240" s="24">
        <v>0</v>
      </c>
      <c r="X240" s="24">
        <v>0</v>
      </c>
      <c r="Y240" s="24">
        <v>0</v>
      </c>
      <c r="Z240" s="24">
        <v>0</v>
      </c>
      <c r="AA240" s="24">
        <v>0</v>
      </c>
      <c r="AB240" s="24">
        <v>0</v>
      </c>
      <c r="AC240" s="24">
        <v>0</v>
      </c>
      <c r="AD240" s="24">
        <v>0</v>
      </c>
      <c r="AE240" s="24">
        <v>0</v>
      </c>
      <c r="AF240" s="24">
        <v>0</v>
      </c>
      <c r="AG240" s="24">
        <v>0</v>
      </c>
      <c r="AH240" s="24">
        <v>0</v>
      </c>
      <c r="AI240" s="24">
        <v>0</v>
      </c>
      <c r="AJ240" s="24">
        <v>0</v>
      </c>
      <c r="AK240" s="24">
        <v>0</v>
      </c>
      <c r="AL240" s="24">
        <v>0</v>
      </c>
      <c r="AM240" s="24">
        <v>0</v>
      </c>
      <c r="AN240" s="24">
        <v>0</v>
      </c>
      <c r="AO240" s="24">
        <v>0</v>
      </c>
      <c r="AP240" s="24">
        <v>0</v>
      </c>
      <c r="AQ240" s="24">
        <v>0</v>
      </c>
      <c r="AR240" s="24">
        <v>0</v>
      </c>
      <c r="AS240" s="24">
        <v>0</v>
      </c>
      <c r="AT240" s="24">
        <v>0</v>
      </c>
      <c r="AU240" s="24">
        <v>0</v>
      </c>
      <c r="AV240" s="24">
        <v>0</v>
      </c>
      <c r="AW240" s="24">
        <v>0</v>
      </c>
      <c r="AX240" s="24">
        <v>0</v>
      </c>
      <c r="AY240" s="24">
        <v>0</v>
      </c>
      <c r="AZ240" s="24">
        <v>0</v>
      </c>
      <c r="BA240" s="24">
        <v>0</v>
      </c>
      <c r="BB240" s="24">
        <v>0</v>
      </c>
      <c r="BC240" s="24">
        <v>0</v>
      </c>
      <c r="BD240" s="24">
        <v>0</v>
      </c>
      <c r="BE240" s="24">
        <v>0</v>
      </c>
      <c r="BF240" s="24">
        <v>0</v>
      </c>
      <c r="BG240" s="24">
        <v>0</v>
      </c>
      <c r="BH240" s="24">
        <v>0</v>
      </c>
      <c r="BI240" s="24">
        <v>0</v>
      </c>
      <c r="BJ240" s="24">
        <v>0</v>
      </c>
      <c r="BK240" s="24">
        <v>0</v>
      </c>
      <c r="BL240" s="24">
        <v>0</v>
      </c>
    </row>
    <row r="241" spans="1:64" x14ac:dyDescent="0.25">
      <c r="A241" t="s">
        <v>5120</v>
      </c>
      <c r="B241">
        <v>240</v>
      </c>
      <c r="C241">
        <v>4</v>
      </c>
      <c r="D241">
        <v>20</v>
      </c>
      <c r="E241" s="24">
        <v>0</v>
      </c>
      <c r="F241" s="24">
        <v>0</v>
      </c>
      <c r="G241" s="24">
        <v>0</v>
      </c>
      <c r="H241" s="24">
        <v>0</v>
      </c>
      <c r="I241" s="24">
        <v>0</v>
      </c>
      <c r="J241" s="24">
        <v>0</v>
      </c>
      <c r="K241" s="24">
        <v>0</v>
      </c>
      <c r="L241" s="24">
        <v>0</v>
      </c>
      <c r="M241" s="24">
        <v>0</v>
      </c>
      <c r="N241" s="24">
        <v>0</v>
      </c>
      <c r="O241" s="24">
        <v>0</v>
      </c>
      <c r="P241" s="24">
        <v>0</v>
      </c>
      <c r="Q241" s="24">
        <v>0</v>
      </c>
      <c r="R241" s="24">
        <v>0</v>
      </c>
      <c r="S241" s="24">
        <v>0</v>
      </c>
      <c r="T241" s="24">
        <v>0</v>
      </c>
      <c r="U241" s="24">
        <v>0</v>
      </c>
      <c r="V241" s="24">
        <v>0</v>
      </c>
      <c r="W241" s="24">
        <v>0</v>
      </c>
      <c r="X241" s="24">
        <v>0</v>
      </c>
      <c r="Y241" s="24">
        <v>0</v>
      </c>
      <c r="Z241" s="24">
        <v>0</v>
      </c>
      <c r="AA241" s="24">
        <v>0</v>
      </c>
      <c r="AB241" s="24">
        <v>0</v>
      </c>
      <c r="AC241" s="24">
        <v>0</v>
      </c>
      <c r="AD241" s="24">
        <v>0</v>
      </c>
      <c r="AE241" s="24">
        <v>0</v>
      </c>
      <c r="AF241" s="24">
        <v>0</v>
      </c>
      <c r="AG241" s="24">
        <v>0</v>
      </c>
      <c r="AH241" s="24">
        <v>0</v>
      </c>
      <c r="AI241" s="24">
        <v>0</v>
      </c>
      <c r="AJ241" s="24">
        <v>0</v>
      </c>
      <c r="AK241" s="24">
        <v>0</v>
      </c>
      <c r="AL241" s="24">
        <v>0</v>
      </c>
      <c r="AM241" s="24">
        <v>0</v>
      </c>
      <c r="AN241" s="24">
        <v>0</v>
      </c>
      <c r="AO241" s="24">
        <v>0</v>
      </c>
      <c r="AP241" s="24">
        <v>0</v>
      </c>
      <c r="AQ241" s="24">
        <v>0</v>
      </c>
      <c r="AR241" s="24">
        <v>0</v>
      </c>
      <c r="AS241" s="24">
        <v>0</v>
      </c>
      <c r="AT241" s="24">
        <v>0</v>
      </c>
      <c r="AU241" s="24">
        <v>0</v>
      </c>
      <c r="AV241" s="24">
        <v>0</v>
      </c>
      <c r="AW241" s="24">
        <v>0</v>
      </c>
      <c r="AX241" s="24">
        <v>0</v>
      </c>
      <c r="AY241" s="24">
        <v>0</v>
      </c>
      <c r="AZ241" s="24">
        <v>0</v>
      </c>
      <c r="BA241" s="24">
        <v>0</v>
      </c>
      <c r="BB241" s="24">
        <v>0</v>
      </c>
      <c r="BC241" s="24">
        <v>0</v>
      </c>
      <c r="BD241" s="24">
        <v>0</v>
      </c>
      <c r="BE241" s="24">
        <v>0</v>
      </c>
      <c r="BF241" s="24">
        <v>0</v>
      </c>
      <c r="BG241" s="24">
        <v>0</v>
      </c>
      <c r="BH241" s="24">
        <v>0</v>
      </c>
      <c r="BI241" s="24">
        <v>0</v>
      </c>
      <c r="BJ241" s="24">
        <v>0</v>
      </c>
      <c r="BK241" s="24">
        <v>0</v>
      </c>
      <c r="BL241" s="24">
        <v>0</v>
      </c>
    </row>
    <row r="242" spans="1:64" x14ac:dyDescent="0.25">
      <c r="A242" t="s">
        <v>5120</v>
      </c>
      <c r="B242">
        <v>241</v>
      </c>
      <c r="C242">
        <v>1</v>
      </c>
      <c r="D242">
        <v>21</v>
      </c>
      <c r="E242" s="24">
        <v>0</v>
      </c>
      <c r="F242" s="24">
        <v>0</v>
      </c>
      <c r="G242" s="24">
        <v>0</v>
      </c>
      <c r="H242" s="24">
        <v>0</v>
      </c>
      <c r="I242" s="24">
        <v>0</v>
      </c>
      <c r="J242" s="24">
        <v>0</v>
      </c>
      <c r="K242" s="24">
        <v>0</v>
      </c>
      <c r="L242" s="24">
        <v>0</v>
      </c>
      <c r="M242" s="24">
        <v>0</v>
      </c>
      <c r="N242" s="24">
        <v>0</v>
      </c>
      <c r="O242" s="24">
        <v>0</v>
      </c>
      <c r="P242" s="24">
        <v>0</v>
      </c>
      <c r="Q242" s="24">
        <v>0</v>
      </c>
      <c r="R242" s="24">
        <v>0</v>
      </c>
      <c r="S242" s="24">
        <v>0</v>
      </c>
      <c r="T242" s="24">
        <v>0</v>
      </c>
      <c r="U242" s="24">
        <v>0</v>
      </c>
      <c r="V242" s="24">
        <v>0</v>
      </c>
      <c r="W242" s="24">
        <v>0</v>
      </c>
      <c r="X242" s="24">
        <v>0</v>
      </c>
      <c r="Y242" s="24">
        <v>0</v>
      </c>
      <c r="Z242" s="24">
        <v>0</v>
      </c>
      <c r="AA242" s="24">
        <v>0</v>
      </c>
      <c r="AB242" s="24">
        <v>0</v>
      </c>
      <c r="AC242" s="24">
        <v>0</v>
      </c>
      <c r="AD242" s="24">
        <v>0</v>
      </c>
      <c r="AE242" s="24">
        <v>0</v>
      </c>
      <c r="AF242" s="24">
        <v>0</v>
      </c>
      <c r="AG242" s="24">
        <v>0</v>
      </c>
      <c r="AH242" s="24">
        <v>0</v>
      </c>
      <c r="AI242" s="24">
        <v>0</v>
      </c>
      <c r="AJ242" s="24">
        <v>0</v>
      </c>
      <c r="AK242" s="24">
        <v>0</v>
      </c>
      <c r="AL242" s="24">
        <v>0</v>
      </c>
      <c r="AM242" s="24">
        <v>0</v>
      </c>
      <c r="AN242" s="24">
        <v>0</v>
      </c>
      <c r="AO242" s="24">
        <v>0</v>
      </c>
      <c r="AP242" s="24">
        <v>0</v>
      </c>
      <c r="AQ242" s="24">
        <v>0</v>
      </c>
      <c r="AR242" s="24">
        <v>0</v>
      </c>
      <c r="AS242" s="24">
        <v>0</v>
      </c>
      <c r="AT242" s="24">
        <v>0</v>
      </c>
      <c r="AU242" s="24">
        <v>0</v>
      </c>
      <c r="AV242" s="24">
        <v>0</v>
      </c>
      <c r="AW242" s="24">
        <v>0</v>
      </c>
      <c r="AX242" s="24">
        <v>0</v>
      </c>
      <c r="AY242" s="24">
        <v>0</v>
      </c>
      <c r="AZ242" s="24">
        <v>0</v>
      </c>
      <c r="BA242" s="24">
        <v>0</v>
      </c>
      <c r="BB242" s="24">
        <v>0</v>
      </c>
      <c r="BC242" s="24">
        <v>0</v>
      </c>
      <c r="BD242" s="24">
        <v>0</v>
      </c>
      <c r="BE242" s="24">
        <v>0</v>
      </c>
      <c r="BF242" s="24">
        <v>0</v>
      </c>
      <c r="BG242" s="24">
        <v>0</v>
      </c>
      <c r="BH242" s="24">
        <v>0</v>
      </c>
      <c r="BI242" s="24">
        <v>0</v>
      </c>
      <c r="BJ242" s="24">
        <v>0</v>
      </c>
      <c r="BK242" s="24">
        <v>0</v>
      </c>
      <c r="BL242" s="24">
        <v>0</v>
      </c>
    </row>
    <row r="243" spans="1:64" x14ac:dyDescent="0.25">
      <c r="A243" t="s">
        <v>5121</v>
      </c>
      <c r="B243">
        <v>1</v>
      </c>
      <c r="C243">
        <v>1</v>
      </c>
      <c r="D243">
        <v>1</v>
      </c>
      <c r="E243" s="24">
        <v>0</v>
      </c>
      <c r="F243" s="24">
        <v>0</v>
      </c>
      <c r="G243" s="24">
        <v>0</v>
      </c>
      <c r="H243" s="24">
        <v>0</v>
      </c>
      <c r="I243" s="24">
        <v>0</v>
      </c>
      <c r="J243" s="24">
        <v>0</v>
      </c>
      <c r="K243" s="24">
        <v>0</v>
      </c>
      <c r="L243" s="24">
        <v>0</v>
      </c>
      <c r="M243" s="24">
        <v>0</v>
      </c>
      <c r="N243" s="24">
        <v>0</v>
      </c>
      <c r="O243" s="24">
        <v>0</v>
      </c>
      <c r="P243" s="24">
        <v>0</v>
      </c>
      <c r="Q243" s="24">
        <v>0</v>
      </c>
      <c r="R243" s="24">
        <v>0</v>
      </c>
      <c r="S243" s="24">
        <v>0</v>
      </c>
      <c r="T243" s="24">
        <v>0</v>
      </c>
      <c r="U243" s="24">
        <v>0</v>
      </c>
      <c r="V243" s="24">
        <v>0</v>
      </c>
      <c r="W243" s="24">
        <v>0</v>
      </c>
      <c r="X243" s="24">
        <v>0</v>
      </c>
      <c r="Y243" s="24">
        <v>0</v>
      </c>
      <c r="Z243" s="24">
        <v>0</v>
      </c>
      <c r="AA243" s="24">
        <v>0</v>
      </c>
      <c r="AB243" s="24">
        <v>0</v>
      </c>
      <c r="AC243" s="24">
        <v>0</v>
      </c>
      <c r="AD243" s="24">
        <v>0</v>
      </c>
      <c r="AE243" s="24">
        <v>0</v>
      </c>
      <c r="AF243" s="24">
        <v>0</v>
      </c>
      <c r="AG243" s="24">
        <v>0</v>
      </c>
      <c r="AH243" s="24">
        <v>0</v>
      </c>
      <c r="AI243" s="24">
        <v>0</v>
      </c>
      <c r="AJ243" s="24">
        <v>0</v>
      </c>
      <c r="AK243" s="24">
        <v>0</v>
      </c>
      <c r="AL243" s="24">
        <v>0</v>
      </c>
      <c r="AM243" s="24">
        <v>0</v>
      </c>
      <c r="AN243" s="24">
        <v>0</v>
      </c>
      <c r="AO243" s="24">
        <v>0</v>
      </c>
      <c r="AP243" s="24">
        <v>0</v>
      </c>
      <c r="AQ243" s="24">
        <v>0</v>
      </c>
      <c r="AR243" s="24">
        <v>0</v>
      </c>
      <c r="AS243" s="24">
        <v>0</v>
      </c>
      <c r="AT243" s="24">
        <v>0</v>
      </c>
      <c r="AU243" s="24">
        <v>0</v>
      </c>
      <c r="AV243" s="24">
        <v>0</v>
      </c>
      <c r="AW243" s="24">
        <v>0</v>
      </c>
      <c r="AX243" s="24">
        <v>0</v>
      </c>
      <c r="AY243" s="24">
        <v>0</v>
      </c>
      <c r="AZ243" s="24">
        <v>0</v>
      </c>
      <c r="BA243" s="24">
        <v>0</v>
      </c>
      <c r="BB243" s="24">
        <v>0</v>
      </c>
      <c r="BC243" s="24">
        <v>0</v>
      </c>
      <c r="BD243" s="24">
        <v>0</v>
      </c>
      <c r="BE243" s="24">
        <v>0</v>
      </c>
      <c r="BF243" s="24">
        <v>0</v>
      </c>
      <c r="BG243" s="24">
        <v>0</v>
      </c>
      <c r="BH243" s="24">
        <v>0</v>
      </c>
      <c r="BI243" s="24">
        <v>0</v>
      </c>
      <c r="BJ243" s="24">
        <v>0</v>
      </c>
      <c r="BK243" s="24">
        <v>0</v>
      </c>
      <c r="BL243" s="24">
        <v>0</v>
      </c>
    </row>
    <row r="244" spans="1:64" x14ac:dyDescent="0.25">
      <c r="A244" t="s">
        <v>5121</v>
      </c>
      <c r="B244">
        <v>2</v>
      </c>
      <c r="C244">
        <v>1</v>
      </c>
      <c r="D244">
        <v>1</v>
      </c>
      <c r="E244" s="24">
        <v>0</v>
      </c>
      <c r="F244" s="24">
        <v>0</v>
      </c>
      <c r="G244" s="24">
        <v>0</v>
      </c>
      <c r="H244" s="24">
        <v>0</v>
      </c>
      <c r="I244" s="24">
        <v>0</v>
      </c>
      <c r="J244" s="24">
        <v>0</v>
      </c>
      <c r="K244" s="24">
        <v>0</v>
      </c>
      <c r="L244" s="24">
        <v>0</v>
      </c>
      <c r="M244" s="24">
        <v>0</v>
      </c>
      <c r="N244" s="24">
        <v>0</v>
      </c>
      <c r="O244" s="24">
        <v>0</v>
      </c>
      <c r="P244" s="24">
        <v>0</v>
      </c>
      <c r="Q244" s="24">
        <v>0</v>
      </c>
      <c r="R244" s="24">
        <v>0</v>
      </c>
      <c r="S244" s="24">
        <v>0</v>
      </c>
      <c r="T244" s="24">
        <v>0</v>
      </c>
      <c r="U244" s="24">
        <v>0</v>
      </c>
      <c r="V244" s="24">
        <v>0</v>
      </c>
      <c r="W244" s="24">
        <v>0</v>
      </c>
      <c r="X244" s="24">
        <v>0</v>
      </c>
      <c r="Y244" s="24">
        <v>0</v>
      </c>
      <c r="Z244" s="24">
        <v>0</v>
      </c>
      <c r="AA244" s="24">
        <v>0</v>
      </c>
      <c r="AB244" s="24">
        <v>0</v>
      </c>
      <c r="AC244" s="24">
        <v>0</v>
      </c>
      <c r="AD244" s="24">
        <v>0</v>
      </c>
      <c r="AE244" s="24">
        <v>0</v>
      </c>
      <c r="AF244" s="24">
        <v>0</v>
      </c>
      <c r="AG244" s="24">
        <v>0</v>
      </c>
      <c r="AH244" s="24">
        <v>0</v>
      </c>
      <c r="AI244" s="24">
        <v>0</v>
      </c>
      <c r="AJ244" s="24">
        <v>0</v>
      </c>
      <c r="AK244" s="24">
        <v>0</v>
      </c>
      <c r="AL244" s="24">
        <v>0</v>
      </c>
      <c r="AM244" s="24">
        <v>0</v>
      </c>
      <c r="AN244" s="24">
        <v>0</v>
      </c>
      <c r="AO244" s="24">
        <v>0</v>
      </c>
      <c r="AP244" s="24">
        <v>0</v>
      </c>
      <c r="AQ244" s="24">
        <v>0</v>
      </c>
      <c r="AR244" s="24">
        <v>0</v>
      </c>
      <c r="AS244" s="24">
        <v>0</v>
      </c>
      <c r="AT244" s="24">
        <v>0</v>
      </c>
      <c r="AU244" s="24">
        <v>0</v>
      </c>
      <c r="AV244" s="24">
        <v>0</v>
      </c>
      <c r="AW244" s="24">
        <v>0</v>
      </c>
      <c r="AX244" s="24">
        <v>0</v>
      </c>
      <c r="AY244" s="24">
        <v>0</v>
      </c>
      <c r="AZ244" s="24">
        <v>0</v>
      </c>
      <c r="BA244" s="24">
        <v>0</v>
      </c>
      <c r="BB244" s="24">
        <v>0</v>
      </c>
      <c r="BC244" s="24">
        <v>0</v>
      </c>
      <c r="BD244" s="24">
        <v>0</v>
      </c>
      <c r="BE244" s="24">
        <v>0</v>
      </c>
      <c r="BF244" s="24">
        <v>0</v>
      </c>
      <c r="BG244" s="24">
        <v>0</v>
      </c>
      <c r="BH244" s="24">
        <v>0</v>
      </c>
      <c r="BI244" s="24">
        <v>0</v>
      </c>
      <c r="BJ244" s="24">
        <v>0</v>
      </c>
      <c r="BK244" s="24">
        <v>0</v>
      </c>
      <c r="BL244" s="24">
        <v>0</v>
      </c>
    </row>
    <row r="245" spans="1:64" x14ac:dyDescent="0.25">
      <c r="A245" t="s">
        <v>5121</v>
      </c>
      <c r="B245">
        <v>3</v>
      </c>
      <c r="C245">
        <v>1</v>
      </c>
      <c r="D245">
        <v>1</v>
      </c>
      <c r="E245" s="24">
        <v>0</v>
      </c>
      <c r="F245" s="24">
        <v>0</v>
      </c>
      <c r="G245" s="24">
        <v>0</v>
      </c>
      <c r="H245" s="24">
        <v>0</v>
      </c>
      <c r="I245" s="24">
        <v>0</v>
      </c>
      <c r="J245" s="24">
        <v>0</v>
      </c>
      <c r="K245" s="24">
        <v>0</v>
      </c>
      <c r="L245" s="24">
        <v>0</v>
      </c>
      <c r="M245" s="24">
        <v>0</v>
      </c>
      <c r="N245" s="24">
        <v>0</v>
      </c>
      <c r="O245" s="24">
        <v>0</v>
      </c>
      <c r="P245" s="24">
        <v>0</v>
      </c>
      <c r="Q245" s="24">
        <v>0</v>
      </c>
      <c r="R245" s="24">
        <v>0</v>
      </c>
      <c r="S245" s="24">
        <v>0</v>
      </c>
      <c r="T245" s="24">
        <v>0</v>
      </c>
      <c r="U245" s="24">
        <v>0</v>
      </c>
      <c r="V245" s="24">
        <v>0</v>
      </c>
      <c r="W245" s="24">
        <v>0</v>
      </c>
      <c r="X245" s="24">
        <v>0</v>
      </c>
      <c r="Y245" s="24">
        <v>0</v>
      </c>
      <c r="Z245" s="24">
        <v>0</v>
      </c>
      <c r="AA245" s="24">
        <v>0</v>
      </c>
      <c r="AB245" s="24">
        <v>0</v>
      </c>
      <c r="AC245" s="24">
        <v>0</v>
      </c>
      <c r="AD245" s="24">
        <v>0</v>
      </c>
      <c r="AE245" s="24">
        <v>0</v>
      </c>
      <c r="AF245" s="24">
        <v>0</v>
      </c>
      <c r="AG245" s="24">
        <v>0</v>
      </c>
      <c r="AH245" s="24">
        <v>0</v>
      </c>
      <c r="AI245" s="24">
        <v>0</v>
      </c>
      <c r="AJ245" s="24">
        <v>0</v>
      </c>
      <c r="AK245" s="24">
        <v>0</v>
      </c>
      <c r="AL245" s="24">
        <v>0</v>
      </c>
      <c r="AM245" s="24">
        <v>0</v>
      </c>
      <c r="AN245" s="24">
        <v>0</v>
      </c>
      <c r="AO245" s="24">
        <v>0</v>
      </c>
      <c r="AP245" s="24">
        <v>0</v>
      </c>
      <c r="AQ245" s="24">
        <v>0</v>
      </c>
      <c r="AR245" s="24">
        <v>0</v>
      </c>
      <c r="AS245" s="24">
        <v>0</v>
      </c>
      <c r="AT245" s="24">
        <v>0</v>
      </c>
      <c r="AU245" s="24">
        <v>0</v>
      </c>
      <c r="AV245" s="24">
        <v>0</v>
      </c>
      <c r="AW245" s="24">
        <v>0</v>
      </c>
      <c r="AX245" s="24">
        <v>0</v>
      </c>
      <c r="AY245" s="24">
        <v>0</v>
      </c>
      <c r="AZ245" s="24">
        <v>0</v>
      </c>
      <c r="BA245" s="24">
        <v>0</v>
      </c>
      <c r="BB245" s="24">
        <v>0</v>
      </c>
      <c r="BC245" s="24">
        <v>0</v>
      </c>
      <c r="BD245" s="24">
        <v>0</v>
      </c>
      <c r="BE245" s="24">
        <v>0</v>
      </c>
      <c r="BF245" s="24">
        <v>0</v>
      </c>
      <c r="BG245" s="24">
        <v>0</v>
      </c>
      <c r="BH245" s="24">
        <v>0</v>
      </c>
      <c r="BI245" s="24">
        <v>0</v>
      </c>
      <c r="BJ245" s="24">
        <v>0</v>
      </c>
      <c r="BK245" s="24">
        <v>0</v>
      </c>
      <c r="BL245" s="24">
        <v>0</v>
      </c>
    </row>
    <row r="246" spans="1:64" x14ac:dyDescent="0.25">
      <c r="A246" t="s">
        <v>5121</v>
      </c>
      <c r="B246">
        <v>4</v>
      </c>
      <c r="C246">
        <v>2</v>
      </c>
      <c r="D246">
        <v>1</v>
      </c>
      <c r="E246" s="24">
        <v>0</v>
      </c>
      <c r="F246" s="24">
        <v>0</v>
      </c>
      <c r="G246" s="24">
        <v>0</v>
      </c>
      <c r="H246" s="24">
        <v>0</v>
      </c>
      <c r="I246" s="24">
        <v>0</v>
      </c>
      <c r="J246" s="24">
        <v>0</v>
      </c>
      <c r="K246" s="24">
        <v>0</v>
      </c>
      <c r="L246" s="24">
        <v>0</v>
      </c>
      <c r="M246" s="24">
        <v>0</v>
      </c>
      <c r="N246" s="24">
        <v>0</v>
      </c>
      <c r="O246" s="24">
        <v>0</v>
      </c>
      <c r="P246" s="24">
        <v>0</v>
      </c>
      <c r="Q246" s="24">
        <v>0</v>
      </c>
      <c r="R246" s="24">
        <v>0</v>
      </c>
      <c r="S246" s="24">
        <v>0</v>
      </c>
      <c r="T246" s="24">
        <v>0</v>
      </c>
      <c r="U246" s="24">
        <v>0</v>
      </c>
      <c r="V246" s="24">
        <v>0</v>
      </c>
      <c r="W246" s="24">
        <v>0</v>
      </c>
      <c r="X246" s="24">
        <v>0</v>
      </c>
      <c r="Y246" s="24">
        <v>0</v>
      </c>
      <c r="Z246" s="24">
        <v>0</v>
      </c>
      <c r="AA246" s="24">
        <v>0</v>
      </c>
      <c r="AB246" s="24">
        <v>0</v>
      </c>
      <c r="AC246" s="24">
        <v>0</v>
      </c>
      <c r="AD246" s="24">
        <v>0</v>
      </c>
      <c r="AE246" s="24">
        <v>0</v>
      </c>
      <c r="AF246" s="24">
        <v>0</v>
      </c>
      <c r="AG246" s="24">
        <v>0</v>
      </c>
      <c r="AH246" s="24">
        <v>0</v>
      </c>
      <c r="AI246" s="24">
        <v>0</v>
      </c>
      <c r="AJ246" s="24">
        <v>0</v>
      </c>
      <c r="AK246" s="24">
        <v>0</v>
      </c>
      <c r="AL246" s="24">
        <v>0</v>
      </c>
      <c r="AM246" s="24">
        <v>0</v>
      </c>
      <c r="AN246" s="24">
        <v>0</v>
      </c>
      <c r="AO246" s="24">
        <v>0</v>
      </c>
      <c r="AP246" s="24">
        <v>0</v>
      </c>
      <c r="AQ246" s="24">
        <v>0</v>
      </c>
      <c r="AR246" s="24">
        <v>0</v>
      </c>
      <c r="AS246" s="24">
        <v>0</v>
      </c>
      <c r="AT246" s="24">
        <v>0</v>
      </c>
      <c r="AU246" s="24">
        <v>0</v>
      </c>
      <c r="AV246" s="24">
        <v>0</v>
      </c>
      <c r="AW246" s="24">
        <v>0</v>
      </c>
      <c r="AX246" s="24">
        <v>0</v>
      </c>
      <c r="AY246" s="24">
        <v>0</v>
      </c>
      <c r="AZ246" s="24">
        <v>0</v>
      </c>
      <c r="BA246" s="24">
        <v>0</v>
      </c>
      <c r="BB246" s="24">
        <v>0</v>
      </c>
      <c r="BC246" s="24">
        <v>0</v>
      </c>
      <c r="BD246" s="24">
        <v>0</v>
      </c>
      <c r="BE246" s="24">
        <v>0</v>
      </c>
      <c r="BF246" s="24">
        <v>0</v>
      </c>
      <c r="BG246" s="24">
        <v>0</v>
      </c>
      <c r="BH246" s="24">
        <v>0</v>
      </c>
      <c r="BI246" s="24">
        <v>0</v>
      </c>
      <c r="BJ246" s="24">
        <v>0</v>
      </c>
      <c r="BK246" s="24">
        <v>0</v>
      </c>
      <c r="BL246" s="24">
        <v>0</v>
      </c>
    </row>
    <row r="247" spans="1:64" x14ac:dyDescent="0.25">
      <c r="A247" t="s">
        <v>5121</v>
      </c>
      <c r="B247">
        <v>5</v>
      </c>
      <c r="C247">
        <v>2</v>
      </c>
      <c r="D247">
        <v>1</v>
      </c>
      <c r="E247" s="24">
        <v>0</v>
      </c>
      <c r="F247" s="24">
        <v>0</v>
      </c>
      <c r="G247" s="24">
        <v>0</v>
      </c>
      <c r="H247" s="24">
        <v>0</v>
      </c>
      <c r="I247" s="24">
        <v>0</v>
      </c>
      <c r="J247" s="24">
        <v>0</v>
      </c>
      <c r="K247" s="24">
        <v>0</v>
      </c>
      <c r="L247" s="24">
        <v>0</v>
      </c>
      <c r="M247" s="24">
        <v>0</v>
      </c>
      <c r="N247" s="24">
        <v>0</v>
      </c>
      <c r="O247" s="24">
        <v>0</v>
      </c>
      <c r="P247" s="24">
        <v>0</v>
      </c>
      <c r="Q247" s="24">
        <v>0</v>
      </c>
      <c r="R247" s="24">
        <v>0</v>
      </c>
      <c r="S247" s="24">
        <v>0</v>
      </c>
      <c r="T247" s="24">
        <v>0</v>
      </c>
      <c r="U247" s="24">
        <v>0</v>
      </c>
      <c r="V247" s="24">
        <v>0</v>
      </c>
      <c r="W247" s="24">
        <v>0</v>
      </c>
      <c r="X247" s="24">
        <v>0</v>
      </c>
      <c r="Y247" s="24">
        <v>0</v>
      </c>
      <c r="Z247" s="24">
        <v>0</v>
      </c>
      <c r="AA247" s="24">
        <v>0</v>
      </c>
      <c r="AB247" s="24">
        <v>0</v>
      </c>
      <c r="AC247" s="24">
        <v>0</v>
      </c>
      <c r="AD247" s="24">
        <v>0</v>
      </c>
      <c r="AE247" s="24">
        <v>0</v>
      </c>
      <c r="AF247" s="24">
        <v>0</v>
      </c>
      <c r="AG247" s="24">
        <v>0</v>
      </c>
      <c r="AH247" s="24">
        <v>0</v>
      </c>
      <c r="AI247" s="24">
        <v>0</v>
      </c>
      <c r="AJ247" s="24">
        <v>0</v>
      </c>
      <c r="AK247" s="24">
        <v>0</v>
      </c>
      <c r="AL247" s="24">
        <v>0</v>
      </c>
      <c r="AM247" s="24">
        <v>0</v>
      </c>
      <c r="AN247" s="24">
        <v>0</v>
      </c>
      <c r="AO247" s="24">
        <v>0</v>
      </c>
      <c r="AP247" s="24">
        <v>0</v>
      </c>
      <c r="AQ247" s="24">
        <v>0</v>
      </c>
      <c r="AR247" s="24">
        <v>0</v>
      </c>
      <c r="AS247" s="24">
        <v>0</v>
      </c>
      <c r="AT247" s="24">
        <v>0</v>
      </c>
      <c r="AU247" s="24">
        <v>0</v>
      </c>
      <c r="AV247" s="24">
        <v>0</v>
      </c>
      <c r="AW247" s="24">
        <v>0</v>
      </c>
      <c r="AX247" s="24">
        <v>0</v>
      </c>
      <c r="AY247" s="24">
        <v>0</v>
      </c>
      <c r="AZ247" s="24">
        <v>0</v>
      </c>
      <c r="BA247" s="24">
        <v>0</v>
      </c>
      <c r="BB247" s="24">
        <v>0</v>
      </c>
      <c r="BC247" s="24">
        <v>0</v>
      </c>
      <c r="BD247" s="24">
        <v>0</v>
      </c>
      <c r="BE247" s="24">
        <v>0</v>
      </c>
      <c r="BF247" s="24">
        <v>0</v>
      </c>
      <c r="BG247" s="24">
        <v>0</v>
      </c>
      <c r="BH247" s="24">
        <v>0</v>
      </c>
      <c r="BI247" s="24">
        <v>0</v>
      </c>
      <c r="BJ247" s="24">
        <v>0</v>
      </c>
      <c r="BK247" s="24">
        <v>0</v>
      </c>
      <c r="BL247" s="24">
        <v>0</v>
      </c>
    </row>
    <row r="248" spans="1:64" x14ac:dyDescent="0.25">
      <c r="A248" t="s">
        <v>5121</v>
      </c>
      <c r="B248">
        <v>6</v>
      </c>
      <c r="C248">
        <v>2</v>
      </c>
      <c r="D248">
        <v>1</v>
      </c>
      <c r="E248" s="24">
        <v>0</v>
      </c>
      <c r="F248" s="24">
        <v>0</v>
      </c>
      <c r="G248" s="24">
        <v>0</v>
      </c>
      <c r="H248" s="24">
        <v>0</v>
      </c>
      <c r="I248" s="24">
        <v>0</v>
      </c>
      <c r="J248" s="24">
        <v>0</v>
      </c>
      <c r="K248" s="24">
        <v>0</v>
      </c>
      <c r="L248" s="24">
        <v>0</v>
      </c>
      <c r="M248" s="24">
        <v>0</v>
      </c>
      <c r="N248" s="24">
        <v>0</v>
      </c>
      <c r="O248" s="24">
        <v>0</v>
      </c>
      <c r="P248" s="24">
        <v>0</v>
      </c>
      <c r="Q248" s="24">
        <v>0</v>
      </c>
      <c r="R248" s="24">
        <v>0</v>
      </c>
      <c r="S248" s="24">
        <v>0</v>
      </c>
      <c r="T248" s="24">
        <v>0</v>
      </c>
      <c r="U248" s="24">
        <v>0</v>
      </c>
      <c r="V248" s="24">
        <v>0</v>
      </c>
      <c r="W248" s="24">
        <v>0</v>
      </c>
      <c r="X248" s="24">
        <v>0</v>
      </c>
      <c r="Y248" s="24">
        <v>0</v>
      </c>
      <c r="Z248" s="24">
        <v>0</v>
      </c>
      <c r="AA248" s="24">
        <v>0</v>
      </c>
      <c r="AB248" s="24">
        <v>0</v>
      </c>
      <c r="AC248" s="24">
        <v>0</v>
      </c>
      <c r="AD248" s="24">
        <v>0</v>
      </c>
      <c r="AE248" s="24">
        <v>0</v>
      </c>
      <c r="AF248" s="24">
        <v>0</v>
      </c>
      <c r="AG248" s="24">
        <v>0</v>
      </c>
      <c r="AH248" s="24">
        <v>0</v>
      </c>
      <c r="AI248" s="24">
        <v>0</v>
      </c>
      <c r="AJ248" s="24">
        <v>0</v>
      </c>
      <c r="AK248" s="24">
        <v>0</v>
      </c>
      <c r="AL248" s="24">
        <v>0</v>
      </c>
      <c r="AM248" s="24">
        <v>0</v>
      </c>
      <c r="AN248" s="24">
        <v>0</v>
      </c>
      <c r="AO248" s="24">
        <v>0</v>
      </c>
      <c r="AP248" s="24">
        <v>0</v>
      </c>
      <c r="AQ248" s="24">
        <v>0</v>
      </c>
      <c r="AR248" s="24">
        <v>0</v>
      </c>
      <c r="AS248" s="24">
        <v>0</v>
      </c>
      <c r="AT248" s="24">
        <v>0</v>
      </c>
      <c r="AU248" s="24">
        <v>0</v>
      </c>
      <c r="AV248" s="24">
        <v>0</v>
      </c>
      <c r="AW248" s="24">
        <v>0</v>
      </c>
      <c r="AX248" s="24">
        <v>0</v>
      </c>
      <c r="AY248" s="24">
        <v>0</v>
      </c>
      <c r="AZ248" s="24">
        <v>0</v>
      </c>
      <c r="BA248" s="24">
        <v>0</v>
      </c>
      <c r="BB248" s="24">
        <v>0</v>
      </c>
      <c r="BC248" s="24">
        <v>0</v>
      </c>
      <c r="BD248" s="24">
        <v>0</v>
      </c>
      <c r="BE248" s="24">
        <v>0</v>
      </c>
      <c r="BF248" s="24">
        <v>0</v>
      </c>
      <c r="BG248" s="24">
        <v>0</v>
      </c>
      <c r="BH248" s="24">
        <v>0</v>
      </c>
      <c r="BI248" s="24">
        <v>0</v>
      </c>
      <c r="BJ248" s="24">
        <v>0</v>
      </c>
      <c r="BK248" s="24">
        <v>0</v>
      </c>
      <c r="BL248" s="24">
        <v>0</v>
      </c>
    </row>
    <row r="249" spans="1:64" x14ac:dyDescent="0.25">
      <c r="A249" t="s">
        <v>5121</v>
      </c>
      <c r="B249">
        <v>7</v>
      </c>
      <c r="C249">
        <v>3</v>
      </c>
      <c r="D249">
        <v>1</v>
      </c>
      <c r="E249" s="24">
        <v>691666.66666666663</v>
      </c>
      <c r="F249" s="24">
        <v>115277.77777777777</v>
      </c>
      <c r="G249" s="24">
        <v>345833.33333333331</v>
      </c>
      <c r="H249" s="24">
        <v>57638.888888888883</v>
      </c>
      <c r="I249" s="24">
        <v>34583.333333333336</v>
      </c>
      <c r="J249" s="24">
        <v>5763.8888888888887</v>
      </c>
      <c r="K249" s="24">
        <v>75.619625217511256</v>
      </c>
      <c r="L249" s="24">
        <v>4767.5324771155611</v>
      </c>
      <c r="M249" s="24">
        <v>4843.1521023330724</v>
      </c>
      <c r="N249" s="24">
        <v>41267.959008778038</v>
      </c>
      <c r="O249" s="24">
        <v>46035.491485893595</v>
      </c>
      <c r="P249" s="24">
        <v>46111.111111111109</v>
      </c>
      <c r="Q249" s="24">
        <v>0.29838626335464707</v>
      </c>
      <c r="R249" s="24">
        <v>1.3545176322185024</v>
      </c>
      <c r="S249" s="24">
        <v>1.6529038955731494</v>
      </c>
      <c r="T249" s="24">
        <v>23.055555555555554</v>
      </c>
      <c r="U249" s="24">
        <v>691666.66666666663</v>
      </c>
      <c r="V249" s="24">
        <v>115277.77777777777</v>
      </c>
      <c r="W249" s="24">
        <v>345833.33333333331</v>
      </c>
      <c r="X249" s="24">
        <v>57638.888888888883</v>
      </c>
      <c r="Y249" s="24">
        <v>0</v>
      </c>
      <c r="Z249" s="24">
        <v>0</v>
      </c>
      <c r="AA249" s="24">
        <v>75.619625217511256</v>
      </c>
      <c r="AB249" s="24">
        <v>4767.5324771155611</v>
      </c>
      <c r="AC249" s="24">
        <v>4843.1521023330724</v>
      </c>
      <c r="AD249" s="24">
        <v>41267.959008778038</v>
      </c>
      <c r="AE249" s="24">
        <v>46035.491485893595</v>
      </c>
      <c r="AF249" s="24">
        <v>46111.111111111109</v>
      </c>
      <c r="AG249" s="24">
        <v>0.29838626335464707</v>
      </c>
      <c r="AH249" s="24">
        <v>1.3545176322185024</v>
      </c>
      <c r="AI249" s="24">
        <v>1.6529038955731494</v>
      </c>
      <c r="AJ249" s="24">
        <v>23.055555555555554</v>
      </c>
      <c r="AK249" s="24">
        <v>0</v>
      </c>
      <c r="AL249" s="24">
        <v>0</v>
      </c>
      <c r="AM249" s="24">
        <v>0</v>
      </c>
      <c r="AN249" s="24">
        <v>0</v>
      </c>
      <c r="AO249" s="24">
        <v>34583.333333333336</v>
      </c>
      <c r="AP249" s="24">
        <v>5763.8888888888887</v>
      </c>
      <c r="AQ249" s="24">
        <v>0</v>
      </c>
      <c r="AR249" s="24">
        <v>0</v>
      </c>
      <c r="AS249" s="24">
        <v>0</v>
      </c>
      <c r="AT249" s="24">
        <v>0</v>
      </c>
      <c r="AU249" s="24">
        <v>0</v>
      </c>
      <c r="AV249" s="24">
        <v>0</v>
      </c>
      <c r="AW249" s="24">
        <v>0</v>
      </c>
      <c r="AX249" s="24">
        <v>0</v>
      </c>
      <c r="AY249" s="24">
        <v>0</v>
      </c>
      <c r="AZ249" s="24">
        <v>0</v>
      </c>
      <c r="BA249" s="24">
        <v>21.402651659982403</v>
      </c>
      <c r="BB249" s="24">
        <v>22.757169292200906</v>
      </c>
      <c r="BC249" s="24">
        <v>21.402651659982403</v>
      </c>
      <c r="BD249" s="24">
        <v>22.757169292200906</v>
      </c>
      <c r="BE249" s="24">
        <v>0</v>
      </c>
      <c r="BF249" s="24">
        <v>0</v>
      </c>
      <c r="BG249" s="24">
        <v>691666.66666666663</v>
      </c>
      <c r="BH249" s="24">
        <v>115277.77777777777</v>
      </c>
      <c r="BI249" s="24">
        <v>0</v>
      </c>
      <c r="BJ249" s="24">
        <v>0</v>
      </c>
      <c r="BK249" s="24">
        <v>0</v>
      </c>
      <c r="BL249" s="24">
        <v>0</v>
      </c>
    </row>
    <row r="250" spans="1:64" x14ac:dyDescent="0.25">
      <c r="A250" t="s">
        <v>5121</v>
      </c>
      <c r="B250">
        <v>8</v>
      </c>
      <c r="C250">
        <v>3</v>
      </c>
      <c r="D250">
        <v>1</v>
      </c>
      <c r="E250" s="24">
        <v>691666.66666666663</v>
      </c>
      <c r="F250" s="24">
        <v>345833.33333333331</v>
      </c>
      <c r="G250" s="24">
        <v>345833.33333333331</v>
      </c>
      <c r="H250" s="24">
        <v>172916.66666666666</v>
      </c>
      <c r="I250" s="24">
        <v>34583.333333333336</v>
      </c>
      <c r="J250" s="24">
        <v>17291.666666666668</v>
      </c>
      <c r="K250" s="24">
        <v>1517.6544222602929</v>
      </c>
      <c r="L250" s="24">
        <v>21535.458641616704</v>
      </c>
      <c r="M250" s="24">
        <v>23053.113063876997</v>
      </c>
      <c r="N250" s="24">
        <v>115280.22026945633</v>
      </c>
      <c r="O250" s="24">
        <v>136815.67891107302</v>
      </c>
      <c r="P250" s="24">
        <v>138333.33333333331</v>
      </c>
      <c r="Q250" s="24">
        <v>2.6657816086547435</v>
      </c>
      <c r="R250" s="24">
        <v>6.8066115741450215</v>
      </c>
      <c r="S250" s="24">
        <v>9.4723931827997649</v>
      </c>
      <c r="T250" s="24">
        <v>69.166666666666657</v>
      </c>
      <c r="U250" s="24">
        <v>691666.66666666663</v>
      </c>
      <c r="V250" s="24">
        <v>345833.33333333331</v>
      </c>
      <c r="W250" s="24">
        <v>345833.33333333331</v>
      </c>
      <c r="X250" s="24">
        <v>172916.66666666666</v>
      </c>
      <c r="Y250" s="24">
        <v>0</v>
      </c>
      <c r="Z250" s="24">
        <v>0</v>
      </c>
      <c r="AA250" s="24">
        <v>1517.6544222602929</v>
      </c>
      <c r="AB250" s="24">
        <v>21535.458641616704</v>
      </c>
      <c r="AC250" s="24">
        <v>23053.113063876997</v>
      </c>
      <c r="AD250" s="24">
        <v>115280.22026945633</v>
      </c>
      <c r="AE250" s="24">
        <v>136815.67891107302</v>
      </c>
      <c r="AF250" s="24">
        <v>138333.33333333331</v>
      </c>
      <c r="AG250" s="24">
        <v>2.6657816086547435</v>
      </c>
      <c r="AH250" s="24">
        <v>6.8066115741450215</v>
      </c>
      <c r="AI250" s="24">
        <v>9.4723931827997649</v>
      </c>
      <c r="AJ250" s="24">
        <v>69.166666666666657</v>
      </c>
      <c r="AK250" s="24">
        <v>0</v>
      </c>
      <c r="AL250" s="24">
        <v>0</v>
      </c>
      <c r="AM250" s="24">
        <v>0</v>
      </c>
      <c r="AN250" s="24">
        <v>0</v>
      </c>
      <c r="AO250" s="24">
        <v>34583.333333333336</v>
      </c>
      <c r="AP250" s="24">
        <v>17291.666666666668</v>
      </c>
      <c r="AQ250" s="24">
        <v>0</v>
      </c>
      <c r="AR250" s="24">
        <v>0</v>
      </c>
      <c r="AS250" s="24">
        <v>0</v>
      </c>
      <c r="AT250" s="24">
        <v>0</v>
      </c>
      <c r="AU250" s="24">
        <v>0</v>
      </c>
      <c r="AV250" s="24">
        <v>0</v>
      </c>
      <c r="AW250" s="24">
        <v>0</v>
      </c>
      <c r="AX250" s="24">
        <v>0</v>
      </c>
      <c r="AY250" s="24">
        <v>0</v>
      </c>
      <c r="AZ250" s="24">
        <v>0</v>
      </c>
      <c r="BA250" s="24">
        <v>59.694273483866901</v>
      </c>
      <c r="BB250" s="24">
        <v>66.500885058011932</v>
      </c>
      <c r="BC250" s="24">
        <v>59.694273483866901</v>
      </c>
      <c r="BD250" s="24">
        <v>66.500885058011932</v>
      </c>
      <c r="BE250" s="24">
        <v>0</v>
      </c>
      <c r="BF250" s="24">
        <v>0</v>
      </c>
      <c r="BG250" s="24">
        <v>691666.66666666663</v>
      </c>
      <c r="BH250" s="24">
        <v>345833.33333333331</v>
      </c>
      <c r="BI250" s="24">
        <v>0</v>
      </c>
      <c r="BJ250" s="24">
        <v>0</v>
      </c>
      <c r="BK250" s="24">
        <v>0</v>
      </c>
      <c r="BL250" s="24">
        <v>0</v>
      </c>
    </row>
    <row r="251" spans="1:64" x14ac:dyDescent="0.25">
      <c r="A251" t="s">
        <v>5121</v>
      </c>
      <c r="B251">
        <v>9</v>
      </c>
      <c r="C251">
        <v>3</v>
      </c>
      <c r="D251">
        <v>1</v>
      </c>
      <c r="E251" s="24">
        <v>691666.66666666663</v>
      </c>
      <c r="F251" s="24">
        <v>576388.88888888888</v>
      </c>
      <c r="G251" s="24">
        <v>345833.33333333331</v>
      </c>
      <c r="H251" s="24">
        <v>288194.44444444444</v>
      </c>
      <c r="I251" s="24">
        <v>34583.333333333336</v>
      </c>
      <c r="J251" s="24">
        <v>28819.444444444445</v>
      </c>
      <c r="K251" s="24">
        <v>6635.0740298767087</v>
      </c>
      <c r="L251" s="24">
        <v>48680.555068769499</v>
      </c>
      <c r="M251" s="24">
        <v>55315.629098646212</v>
      </c>
      <c r="N251" s="24">
        <v>175239.92645690934</v>
      </c>
      <c r="O251" s="24">
        <v>223920.48152567889</v>
      </c>
      <c r="P251" s="24">
        <v>230555.55555555556</v>
      </c>
      <c r="Q251" s="24">
        <v>8.7942646844298711</v>
      </c>
      <c r="R251" s="24">
        <v>16.288465531106091</v>
      </c>
      <c r="S251" s="24">
        <v>25.08273021553596</v>
      </c>
      <c r="T251" s="24">
        <v>115.27777777777779</v>
      </c>
      <c r="U251" s="24">
        <v>691666.66666666663</v>
      </c>
      <c r="V251" s="24">
        <v>576388.88888888888</v>
      </c>
      <c r="W251" s="24">
        <v>345833.33333333331</v>
      </c>
      <c r="X251" s="24">
        <v>288194.44444444444</v>
      </c>
      <c r="Y251" s="24">
        <v>0</v>
      </c>
      <c r="Z251" s="24">
        <v>0</v>
      </c>
      <c r="AA251" s="24">
        <v>6635.0740298767087</v>
      </c>
      <c r="AB251" s="24">
        <v>48680.555068769499</v>
      </c>
      <c r="AC251" s="24">
        <v>55315.629098646212</v>
      </c>
      <c r="AD251" s="24">
        <v>175239.92645690934</v>
      </c>
      <c r="AE251" s="24">
        <v>223920.48152567889</v>
      </c>
      <c r="AF251" s="24">
        <v>230555.55555555556</v>
      </c>
      <c r="AG251" s="24">
        <v>8.7942646844298711</v>
      </c>
      <c r="AH251" s="24">
        <v>16.288465531106091</v>
      </c>
      <c r="AI251" s="24">
        <v>25.08273021553596</v>
      </c>
      <c r="AJ251" s="24">
        <v>115.27777777777779</v>
      </c>
      <c r="AK251" s="24">
        <v>0</v>
      </c>
      <c r="AL251" s="24">
        <v>0</v>
      </c>
      <c r="AM251" s="24">
        <v>0</v>
      </c>
      <c r="AN251" s="24">
        <v>0</v>
      </c>
      <c r="AO251" s="24">
        <v>34583.333333333336</v>
      </c>
      <c r="AP251" s="24">
        <v>28819.444444444445</v>
      </c>
      <c r="AQ251" s="24">
        <v>0</v>
      </c>
      <c r="AR251" s="24">
        <v>0</v>
      </c>
      <c r="AS251" s="24">
        <v>0</v>
      </c>
      <c r="AT251" s="24">
        <v>0</v>
      </c>
      <c r="AU251" s="24">
        <v>0</v>
      </c>
      <c r="AV251" s="24">
        <v>0</v>
      </c>
      <c r="AW251" s="24">
        <v>0</v>
      </c>
      <c r="AX251" s="24">
        <v>0</v>
      </c>
      <c r="AY251" s="24">
        <v>0</v>
      </c>
      <c r="AZ251" s="24">
        <v>0</v>
      </c>
      <c r="BA251" s="24">
        <v>90.195047562241811</v>
      </c>
      <c r="BB251" s="24">
        <v>106.48351309334791</v>
      </c>
      <c r="BC251" s="24">
        <v>90.195047562241811</v>
      </c>
      <c r="BD251" s="24">
        <v>106.48351309334791</v>
      </c>
      <c r="BE251" s="24">
        <v>0</v>
      </c>
      <c r="BF251" s="24">
        <v>0</v>
      </c>
      <c r="BG251" s="24">
        <v>691666.66666666663</v>
      </c>
      <c r="BH251" s="24">
        <v>576388.88888888888</v>
      </c>
      <c r="BI251" s="24">
        <v>0</v>
      </c>
      <c r="BJ251" s="24">
        <v>0</v>
      </c>
      <c r="BK251" s="24">
        <v>0</v>
      </c>
      <c r="BL251" s="24">
        <v>0</v>
      </c>
    </row>
    <row r="252" spans="1:64" x14ac:dyDescent="0.25">
      <c r="A252" t="s">
        <v>5121</v>
      </c>
      <c r="B252">
        <v>10</v>
      </c>
      <c r="C252">
        <v>4</v>
      </c>
      <c r="D252">
        <v>1</v>
      </c>
      <c r="E252" s="24">
        <v>276666.66666666669</v>
      </c>
      <c r="F252" s="24">
        <v>622500</v>
      </c>
      <c r="G252" s="24">
        <v>138333.33333333334</v>
      </c>
      <c r="H252" s="24">
        <v>311250</v>
      </c>
      <c r="I252" s="24">
        <v>13833.333333333336</v>
      </c>
      <c r="J252" s="24">
        <v>31125</v>
      </c>
      <c r="K252" s="24">
        <v>16794.177094721916</v>
      </c>
      <c r="L252" s="24">
        <v>72476.807446187056</v>
      </c>
      <c r="M252" s="24">
        <v>89270.984540908961</v>
      </c>
      <c r="N252" s="24">
        <v>159729.01545909105</v>
      </c>
      <c r="O252" s="24">
        <v>232205.82290527807</v>
      </c>
      <c r="P252" s="24">
        <v>249000</v>
      </c>
      <c r="Q252" s="24">
        <v>18.254186483583624</v>
      </c>
      <c r="R252" s="24">
        <v>25.42811063435456</v>
      </c>
      <c r="S252" s="24">
        <v>43.682297117938184</v>
      </c>
      <c r="T252" s="24">
        <v>124.5</v>
      </c>
      <c r="U252" s="24">
        <v>276666.66666666669</v>
      </c>
      <c r="V252" s="24">
        <v>622500</v>
      </c>
      <c r="W252" s="24">
        <v>138333.33333333334</v>
      </c>
      <c r="X252" s="24">
        <v>311250</v>
      </c>
      <c r="Y252" s="24">
        <v>0</v>
      </c>
      <c r="Z252" s="24">
        <v>0</v>
      </c>
      <c r="AA252" s="24">
        <v>16794.177094721916</v>
      </c>
      <c r="AB252" s="24">
        <v>72476.807446187056</v>
      </c>
      <c r="AC252" s="24">
        <v>89270.984540908961</v>
      </c>
      <c r="AD252" s="24">
        <v>159729.01545909105</v>
      </c>
      <c r="AE252" s="24">
        <v>232205.82290527807</v>
      </c>
      <c r="AF252" s="24">
        <v>249000</v>
      </c>
      <c r="AG252" s="24">
        <v>18.254186483583624</v>
      </c>
      <c r="AH252" s="24">
        <v>25.42811063435456</v>
      </c>
      <c r="AI252" s="24">
        <v>43.682297117938184</v>
      </c>
      <c r="AJ252" s="24">
        <v>124.5</v>
      </c>
      <c r="AK252" s="24">
        <v>0</v>
      </c>
      <c r="AL252" s="24">
        <v>0</v>
      </c>
      <c r="AM252" s="24">
        <v>0</v>
      </c>
      <c r="AN252" s="24">
        <v>0</v>
      </c>
      <c r="AO252" s="24">
        <v>13833.333333333336</v>
      </c>
      <c r="AP252" s="24">
        <v>31125</v>
      </c>
      <c r="AQ252" s="24">
        <v>0</v>
      </c>
      <c r="AR252" s="24">
        <v>0</v>
      </c>
      <c r="AS252" s="24">
        <v>0</v>
      </c>
      <c r="AT252" s="24">
        <v>0</v>
      </c>
      <c r="AU252" s="24">
        <v>0</v>
      </c>
      <c r="AV252" s="24">
        <v>0</v>
      </c>
      <c r="AW252" s="24">
        <v>0</v>
      </c>
      <c r="AX252" s="24">
        <v>0</v>
      </c>
      <c r="AY252" s="24">
        <v>0</v>
      </c>
      <c r="AZ252" s="24">
        <v>0</v>
      </c>
      <c r="BA252" s="24">
        <v>80.817702882061809</v>
      </c>
      <c r="BB252" s="24">
        <v>106.24581351641635</v>
      </c>
      <c r="BC252" s="24">
        <v>80.817702882061809</v>
      </c>
      <c r="BD252" s="24">
        <v>106.24581351641635</v>
      </c>
      <c r="BE252" s="24">
        <v>0</v>
      </c>
      <c r="BF252" s="24">
        <v>0</v>
      </c>
      <c r="BG252" s="24">
        <v>276666.66666666669</v>
      </c>
      <c r="BH252" s="24">
        <v>622500</v>
      </c>
      <c r="BI252" s="24">
        <v>0</v>
      </c>
      <c r="BJ252" s="24">
        <v>0</v>
      </c>
      <c r="BK252" s="24">
        <v>0</v>
      </c>
      <c r="BL252" s="24">
        <v>0</v>
      </c>
    </row>
    <row r="253" spans="1:64" x14ac:dyDescent="0.25">
      <c r="A253" t="s">
        <v>5121</v>
      </c>
      <c r="B253">
        <v>11</v>
      </c>
      <c r="C253">
        <v>4</v>
      </c>
      <c r="D253">
        <v>1</v>
      </c>
      <c r="E253" s="24">
        <v>276666.66666666669</v>
      </c>
      <c r="F253" s="24">
        <v>484166.66666666669</v>
      </c>
      <c r="G253" s="24">
        <v>138333.33333333334</v>
      </c>
      <c r="H253" s="24">
        <v>242083.33333333334</v>
      </c>
      <c r="I253" s="24">
        <v>13833.333333333336</v>
      </c>
      <c r="J253" s="24">
        <v>24208.333333333336</v>
      </c>
      <c r="K253" s="24">
        <v>30363.087618051533</v>
      </c>
      <c r="L253" s="24">
        <v>78331.73890796231</v>
      </c>
      <c r="M253" s="24">
        <v>108694.82652601384</v>
      </c>
      <c r="N253" s="24">
        <v>84971.840140652901</v>
      </c>
      <c r="O253" s="24">
        <v>163303.57904861518</v>
      </c>
      <c r="P253" s="24">
        <v>193666.66666666674</v>
      </c>
      <c r="Q253" s="24">
        <v>27.816900134282985</v>
      </c>
      <c r="R253" s="24">
        <v>28.712523291119794</v>
      </c>
      <c r="S253" s="24">
        <v>56.529423425402783</v>
      </c>
      <c r="T253" s="24">
        <v>96.833333333333371</v>
      </c>
      <c r="U253" s="24">
        <v>276666.66666666669</v>
      </c>
      <c r="V253" s="24">
        <v>484166.66666666669</v>
      </c>
      <c r="W253" s="24">
        <v>138333.33333333334</v>
      </c>
      <c r="X253" s="24">
        <v>242083.33333333334</v>
      </c>
      <c r="Y253" s="24">
        <v>0</v>
      </c>
      <c r="Z253" s="24">
        <v>0</v>
      </c>
      <c r="AA253" s="24">
        <v>30363.087618051533</v>
      </c>
      <c r="AB253" s="24">
        <v>78331.73890796231</v>
      </c>
      <c r="AC253" s="24">
        <v>108694.82652601384</v>
      </c>
      <c r="AD253" s="24">
        <v>84971.840140652901</v>
      </c>
      <c r="AE253" s="24">
        <v>163303.57904861518</v>
      </c>
      <c r="AF253" s="24">
        <v>193666.66666666674</v>
      </c>
      <c r="AG253" s="24">
        <v>27.816900134282985</v>
      </c>
      <c r="AH253" s="24">
        <v>28.712523291119794</v>
      </c>
      <c r="AI253" s="24">
        <v>56.529423425402783</v>
      </c>
      <c r="AJ253" s="24">
        <v>96.833333333333371</v>
      </c>
      <c r="AK253" s="24">
        <v>0</v>
      </c>
      <c r="AL253" s="24">
        <v>0</v>
      </c>
      <c r="AM253" s="24">
        <v>0</v>
      </c>
      <c r="AN253" s="24">
        <v>0</v>
      </c>
      <c r="AO253" s="24">
        <v>13833.333333333336</v>
      </c>
      <c r="AP253" s="24">
        <v>24208.333333333336</v>
      </c>
      <c r="AQ253" s="24">
        <v>0</v>
      </c>
      <c r="AR253" s="24">
        <v>0</v>
      </c>
      <c r="AS253" s="24">
        <v>0</v>
      </c>
      <c r="AT253" s="24">
        <v>0</v>
      </c>
      <c r="AU253" s="24">
        <v>0</v>
      </c>
      <c r="AV253" s="24">
        <v>0</v>
      </c>
      <c r="AW253" s="24">
        <v>0</v>
      </c>
      <c r="AX253" s="24">
        <v>0</v>
      </c>
      <c r="AY253" s="24">
        <v>0</v>
      </c>
      <c r="AZ253" s="24">
        <v>0</v>
      </c>
      <c r="BA253" s="24">
        <v>40.303909907930631</v>
      </c>
      <c r="BB253" s="24">
        <v>69.016433199050425</v>
      </c>
      <c r="BC253" s="24">
        <v>40.303909907930631</v>
      </c>
      <c r="BD253" s="24">
        <v>69.016433199050425</v>
      </c>
      <c r="BE253" s="24">
        <v>0</v>
      </c>
      <c r="BF253" s="24">
        <v>0</v>
      </c>
      <c r="BG253" s="24">
        <v>276666.66666666669</v>
      </c>
      <c r="BH253" s="24">
        <v>484166.66666666669</v>
      </c>
      <c r="BI253" s="24">
        <v>0</v>
      </c>
      <c r="BJ253" s="24">
        <v>0</v>
      </c>
      <c r="BK253" s="24">
        <v>0</v>
      </c>
      <c r="BL253" s="24">
        <v>0</v>
      </c>
    </row>
    <row r="254" spans="1:64" x14ac:dyDescent="0.25">
      <c r="A254" t="s">
        <v>5121</v>
      </c>
      <c r="B254">
        <v>12</v>
      </c>
      <c r="C254">
        <v>4</v>
      </c>
      <c r="D254">
        <v>1</v>
      </c>
      <c r="E254" s="24">
        <v>276666.66666666669</v>
      </c>
      <c r="F254" s="24">
        <v>345833.33333333337</v>
      </c>
      <c r="G254" s="24">
        <v>138333.33333333334</v>
      </c>
      <c r="H254" s="24">
        <v>172916.66666666669</v>
      </c>
      <c r="I254" s="24">
        <v>13833.333333333336</v>
      </c>
      <c r="J254" s="24">
        <v>17291.666666666668</v>
      </c>
      <c r="K254" s="24">
        <v>43570.619431709107</v>
      </c>
      <c r="L254" s="24">
        <v>67312.05701506554</v>
      </c>
      <c r="M254" s="24">
        <v>110882.67644677468</v>
      </c>
      <c r="N254" s="24">
        <v>27450.656886558747</v>
      </c>
      <c r="O254" s="24">
        <v>94762.713901624316</v>
      </c>
      <c r="P254" s="24">
        <v>138333.33333333337</v>
      </c>
      <c r="Q254" s="24">
        <v>34.344007797214488</v>
      </c>
      <c r="R254" s="24">
        <v>25.678028710481072</v>
      </c>
      <c r="S254" s="24">
        <v>60.02203650769556</v>
      </c>
      <c r="T254" s="24">
        <v>69.166666666666686</v>
      </c>
      <c r="U254" s="24">
        <v>276666.66666666669</v>
      </c>
      <c r="V254" s="24">
        <v>345833.33333333337</v>
      </c>
      <c r="W254" s="24">
        <v>138333.33333333334</v>
      </c>
      <c r="X254" s="24">
        <v>172916.66666666669</v>
      </c>
      <c r="Y254" s="24">
        <v>0</v>
      </c>
      <c r="Z254" s="24">
        <v>0</v>
      </c>
      <c r="AA254" s="24">
        <v>43570.619431709107</v>
      </c>
      <c r="AB254" s="24">
        <v>67312.05701506554</v>
      </c>
      <c r="AC254" s="24">
        <v>110882.67644677468</v>
      </c>
      <c r="AD254" s="24">
        <v>27450.656886558747</v>
      </c>
      <c r="AE254" s="24">
        <v>94762.713901624316</v>
      </c>
      <c r="AF254" s="24">
        <v>138333.33333333337</v>
      </c>
      <c r="AG254" s="24">
        <v>34.344007797214488</v>
      </c>
      <c r="AH254" s="24">
        <v>25.678028710481072</v>
      </c>
      <c r="AI254" s="24">
        <v>60.02203650769556</v>
      </c>
      <c r="AJ254" s="24">
        <v>69.166666666666686</v>
      </c>
      <c r="AK254" s="24">
        <v>0</v>
      </c>
      <c r="AL254" s="24">
        <v>0</v>
      </c>
      <c r="AM254" s="24">
        <v>0</v>
      </c>
      <c r="AN254" s="24">
        <v>0</v>
      </c>
      <c r="AO254" s="24">
        <v>13833.333333333336</v>
      </c>
      <c r="AP254" s="24">
        <v>17291.666666666668</v>
      </c>
      <c r="AQ254" s="24">
        <v>0</v>
      </c>
      <c r="AR254" s="24">
        <v>0</v>
      </c>
      <c r="AS254" s="24">
        <v>0</v>
      </c>
      <c r="AT254" s="24">
        <v>0</v>
      </c>
      <c r="AU254" s="24">
        <v>0</v>
      </c>
      <c r="AV254" s="24">
        <v>0</v>
      </c>
      <c r="AW254" s="24">
        <v>0</v>
      </c>
      <c r="AX254" s="24">
        <v>0</v>
      </c>
      <c r="AY254" s="24">
        <v>0</v>
      </c>
      <c r="AZ254" s="24">
        <v>0</v>
      </c>
      <c r="BA254" s="24">
        <v>9.144630158971097</v>
      </c>
      <c r="BB254" s="24">
        <v>34.822658869452198</v>
      </c>
      <c r="BC254" s="24">
        <v>9.144630158971097</v>
      </c>
      <c r="BD254" s="24">
        <v>34.822658869452198</v>
      </c>
      <c r="BE254" s="24">
        <v>0</v>
      </c>
      <c r="BF254" s="24">
        <v>0</v>
      </c>
      <c r="BG254" s="24">
        <v>276666.66666666669</v>
      </c>
      <c r="BH254" s="24">
        <v>345833.33333333337</v>
      </c>
      <c r="BI254" s="24">
        <v>0</v>
      </c>
      <c r="BJ254" s="24">
        <v>0</v>
      </c>
      <c r="BK254" s="24">
        <v>0</v>
      </c>
      <c r="BL254" s="24">
        <v>0</v>
      </c>
    </row>
    <row r="255" spans="1:64" x14ac:dyDescent="0.25">
      <c r="A255" t="s">
        <v>5121</v>
      </c>
      <c r="B255">
        <v>13</v>
      </c>
      <c r="C255">
        <v>1</v>
      </c>
      <c r="D255">
        <v>2</v>
      </c>
      <c r="E255" s="24">
        <v>152166.66666666666</v>
      </c>
      <c r="F255" s="24">
        <v>255916.66666666666</v>
      </c>
      <c r="G255" s="24">
        <v>76083.333333333328</v>
      </c>
      <c r="H255" s="24">
        <v>127958.33333333333</v>
      </c>
      <c r="I255" s="24">
        <v>7608.333333333333</v>
      </c>
      <c r="J255" s="24">
        <v>12795.833333333334</v>
      </c>
      <c r="K255" s="24">
        <v>53772.072333639226</v>
      </c>
      <c r="L255" s="24">
        <v>50392.802215097123</v>
      </c>
      <c r="M255" s="24">
        <v>104164.87454873632</v>
      </c>
      <c r="N255" s="24">
        <v>-1798.2078820697498</v>
      </c>
      <c r="O255" s="24">
        <v>48594.594333027373</v>
      </c>
      <c r="P255" s="24">
        <v>102366.66666666663</v>
      </c>
      <c r="Q255" s="24">
        <v>37.497966862999149</v>
      </c>
      <c r="R255" s="24">
        <v>20.120091015532935</v>
      </c>
      <c r="S255" s="24">
        <v>57.618057878532085</v>
      </c>
      <c r="T255" s="24">
        <v>51.183333333333337</v>
      </c>
      <c r="U255" s="24">
        <v>152166.66666666666</v>
      </c>
      <c r="V255" s="24">
        <v>255916.66666666666</v>
      </c>
      <c r="W255" s="24">
        <v>76083.333333333328</v>
      </c>
      <c r="X255" s="24">
        <v>127958.33333333333</v>
      </c>
      <c r="Y255" s="24">
        <v>0</v>
      </c>
      <c r="Z255" s="24">
        <v>0</v>
      </c>
      <c r="AA255" s="24">
        <v>53772.072333639226</v>
      </c>
      <c r="AB255" s="24">
        <v>50392.802215097123</v>
      </c>
      <c r="AC255" s="24">
        <v>104164.87454873632</v>
      </c>
      <c r="AD255" s="24">
        <v>-1798.2078820697498</v>
      </c>
      <c r="AE255" s="24">
        <v>48594.594333027373</v>
      </c>
      <c r="AF255" s="24">
        <v>102366.66666666663</v>
      </c>
      <c r="AG255" s="24">
        <v>37.497966862999149</v>
      </c>
      <c r="AH255" s="24">
        <v>20.120091015532935</v>
      </c>
      <c r="AI255" s="24">
        <v>57.618057878532085</v>
      </c>
      <c r="AJ255" s="24">
        <v>51.183333333333337</v>
      </c>
      <c r="AK255" s="24">
        <v>0</v>
      </c>
      <c r="AL255" s="24">
        <v>0</v>
      </c>
      <c r="AM255" s="24">
        <v>0</v>
      </c>
      <c r="AN255" s="24">
        <v>0</v>
      </c>
      <c r="AO255" s="24">
        <v>7608.333333333333</v>
      </c>
      <c r="AP255" s="24">
        <v>12795.833333333334</v>
      </c>
      <c r="AQ255" s="24">
        <v>0</v>
      </c>
      <c r="AR255" s="24">
        <v>0</v>
      </c>
      <c r="AS255" s="24">
        <v>0</v>
      </c>
      <c r="AT255" s="24">
        <v>0</v>
      </c>
      <c r="AU255" s="24">
        <v>0</v>
      </c>
      <c r="AV255" s="24">
        <v>0</v>
      </c>
      <c r="AW255" s="24">
        <v>0</v>
      </c>
      <c r="AX255" s="24">
        <v>0</v>
      </c>
      <c r="AY255" s="24">
        <v>0</v>
      </c>
      <c r="AZ255" s="24">
        <v>0</v>
      </c>
      <c r="BA255" s="24">
        <v>-6.434724545198776</v>
      </c>
      <c r="BB255" s="24">
        <v>13.685366470334145</v>
      </c>
      <c r="BC255" s="24">
        <v>-6.434724545198776</v>
      </c>
      <c r="BD255" s="24">
        <v>13.685366470334145</v>
      </c>
      <c r="BE255" s="24">
        <v>0</v>
      </c>
      <c r="BF255" s="24">
        <v>0</v>
      </c>
      <c r="BG255" s="24">
        <v>152166.66666666666</v>
      </c>
      <c r="BH255" s="24">
        <v>255916.66666666666</v>
      </c>
      <c r="BI255" s="24">
        <v>0</v>
      </c>
      <c r="BJ255" s="24">
        <v>0</v>
      </c>
      <c r="BK255" s="24">
        <v>0</v>
      </c>
      <c r="BL255" s="24">
        <v>0</v>
      </c>
    </row>
    <row r="256" spans="1:64" x14ac:dyDescent="0.25">
      <c r="A256" t="s">
        <v>5121</v>
      </c>
      <c r="B256">
        <v>14</v>
      </c>
      <c r="C256">
        <v>1</v>
      </c>
      <c r="D256">
        <v>2</v>
      </c>
      <c r="E256" s="24">
        <v>152166.66666666666</v>
      </c>
      <c r="F256" s="24">
        <v>214416.66666666666</v>
      </c>
      <c r="G256" s="24">
        <v>76083.333333333328</v>
      </c>
      <c r="H256" s="24">
        <v>107208.33333333333</v>
      </c>
      <c r="I256" s="24">
        <v>7608.333333333333</v>
      </c>
      <c r="J256" s="24">
        <v>10720.833333333334</v>
      </c>
      <c r="K256" s="24">
        <v>60436.697911332594</v>
      </c>
      <c r="L256" s="24">
        <v>35054.792611300363</v>
      </c>
      <c r="M256" s="24">
        <v>95491.490522632957</v>
      </c>
      <c r="N256" s="24">
        <v>-9724.8238559662132</v>
      </c>
      <c r="O256" s="24">
        <v>25329.96875533415</v>
      </c>
      <c r="P256" s="24">
        <v>85766.666666666744</v>
      </c>
      <c r="Q256" s="24">
        <v>38.325344318120671</v>
      </c>
      <c r="R256" s="24">
        <v>14.829942776716223</v>
      </c>
      <c r="S256" s="24">
        <v>53.155287094836893</v>
      </c>
      <c r="T256" s="24">
        <v>42.883333333333326</v>
      </c>
      <c r="U256" s="24">
        <v>152166.66666666666</v>
      </c>
      <c r="V256" s="24">
        <v>214416.66666666666</v>
      </c>
      <c r="W256" s="24">
        <v>76083.333333333328</v>
      </c>
      <c r="X256" s="24">
        <v>107208.33333333333</v>
      </c>
      <c r="Y256" s="24">
        <v>0</v>
      </c>
      <c r="Z256" s="24">
        <v>0</v>
      </c>
      <c r="AA256" s="24">
        <v>60436.697911332594</v>
      </c>
      <c r="AB256" s="24">
        <v>35054.792611300363</v>
      </c>
      <c r="AC256" s="24">
        <v>95491.490522632957</v>
      </c>
      <c r="AD256" s="24">
        <v>-9724.8238559662132</v>
      </c>
      <c r="AE256" s="24">
        <v>25329.96875533415</v>
      </c>
      <c r="AF256" s="24">
        <v>85766.666666666744</v>
      </c>
      <c r="AG256" s="24">
        <v>38.325344318120671</v>
      </c>
      <c r="AH256" s="24">
        <v>14.829942776716223</v>
      </c>
      <c r="AI256" s="24">
        <v>53.155287094836893</v>
      </c>
      <c r="AJ256" s="24">
        <v>42.883333333333326</v>
      </c>
      <c r="AK256" s="24">
        <v>0</v>
      </c>
      <c r="AL256" s="24">
        <v>0</v>
      </c>
      <c r="AM256" s="24">
        <v>0</v>
      </c>
      <c r="AN256" s="24">
        <v>0</v>
      </c>
      <c r="AO256" s="24">
        <v>7608.333333333333</v>
      </c>
      <c r="AP256" s="24">
        <v>10720.833333333334</v>
      </c>
      <c r="AQ256" s="24">
        <v>0</v>
      </c>
      <c r="AR256" s="24">
        <v>0</v>
      </c>
      <c r="AS256" s="24">
        <v>0</v>
      </c>
      <c r="AT256" s="24">
        <v>0</v>
      </c>
      <c r="AU256" s="24">
        <v>0</v>
      </c>
      <c r="AV256" s="24">
        <v>0</v>
      </c>
      <c r="AW256" s="24">
        <v>0</v>
      </c>
      <c r="AX256" s="24">
        <v>0</v>
      </c>
      <c r="AY256" s="24">
        <v>0</v>
      </c>
      <c r="AZ256" s="24">
        <v>0</v>
      </c>
      <c r="BA256" s="24">
        <v>-10.271953761503539</v>
      </c>
      <c r="BB256" s="24">
        <v>4.5579890152126836</v>
      </c>
      <c r="BC256" s="24">
        <v>-10.271953761503539</v>
      </c>
      <c r="BD256" s="24">
        <v>4.5579890152126836</v>
      </c>
      <c r="BE256" s="24">
        <v>0</v>
      </c>
      <c r="BF256" s="24">
        <v>0</v>
      </c>
      <c r="BG256" s="24">
        <v>152166.66666666666</v>
      </c>
      <c r="BH256" s="24">
        <v>214416.66666666666</v>
      </c>
      <c r="BI256" s="24">
        <v>0</v>
      </c>
      <c r="BJ256" s="24">
        <v>0</v>
      </c>
      <c r="BK256" s="24">
        <v>0</v>
      </c>
      <c r="BL256" s="24">
        <v>0</v>
      </c>
    </row>
    <row r="257" spans="1:64" x14ac:dyDescent="0.25">
      <c r="A257" t="s">
        <v>5121</v>
      </c>
      <c r="B257">
        <v>15</v>
      </c>
      <c r="C257">
        <v>1</v>
      </c>
      <c r="D257">
        <v>2</v>
      </c>
      <c r="E257" s="24">
        <v>152166.66666666666</v>
      </c>
      <c r="F257" s="24">
        <v>172916.66666666663</v>
      </c>
      <c r="G257" s="24">
        <v>76083.333333333328</v>
      </c>
      <c r="H257" s="24">
        <v>86458.333333333314</v>
      </c>
      <c r="I257" s="24">
        <v>7608.333333333333</v>
      </c>
      <c r="J257" s="24">
        <v>8645.8333333333321</v>
      </c>
      <c r="K257" s="24">
        <v>64259.790206361155</v>
      </c>
      <c r="L257" s="24">
        <v>22893.543681398791</v>
      </c>
      <c r="M257" s="24">
        <v>87153.333887759945</v>
      </c>
      <c r="N257" s="24">
        <v>-17986.667221093201</v>
      </c>
      <c r="O257" s="24">
        <v>4906.8764603055315</v>
      </c>
      <c r="P257" s="24">
        <v>69166.666666666744</v>
      </c>
      <c r="Q257" s="24">
        <v>37.948046669161812</v>
      </c>
      <c r="R257" s="24">
        <v>10.612838652821807</v>
      </c>
      <c r="S257" s="24">
        <v>48.560885321983619</v>
      </c>
      <c r="T257" s="24">
        <v>34.583333333333371</v>
      </c>
      <c r="U257" s="24">
        <v>152166.66666666666</v>
      </c>
      <c r="V257" s="24">
        <v>172916.66666666663</v>
      </c>
      <c r="W257" s="24">
        <v>76083.333333333328</v>
      </c>
      <c r="X257" s="24">
        <v>86458.333333333314</v>
      </c>
      <c r="Y257" s="24">
        <v>0</v>
      </c>
      <c r="Z257" s="24">
        <v>0</v>
      </c>
      <c r="AA257" s="24">
        <v>64259.790206361155</v>
      </c>
      <c r="AB257" s="24">
        <v>22893.543681398791</v>
      </c>
      <c r="AC257" s="24">
        <v>87153.333887759945</v>
      </c>
      <c r="AD257" s="24">
        <v>-17986.667221093201</v>
      </c>
      <c r="AE257" s="24">
        <v>4906.8764603055315</v>
      </c>
      <c r="AF257" s="24">
        <v>69166.666666666744</v>
      </c>
      <c r="AG257" s="24">
        <v>37.948046669161812</v>
      </c>
      <c r="AH257" s="24">
        <v>10.612838652821807</v>
      </c>
      <c r="AI257" s="24">
        <v>48.560885321983619</v>
      </c>
      <c r="AJ257" s="24">
        <v>34.583333333333371</v>
      </c>
      <c r="AK257" s="24">
        <v>0</v>
      </c>
      <c r="AL257" s="24">
        <v>0</v>
      </c>
      <c r="AM257" s="24">
        <v>0</v>
      </c>
      <c r="AN257" s="24">
        <v>0</v>
      </c>
      <c r="AO257" s="24">
        <v>7608.333333333333</v>
      </c>
      <c r="AP257" s="24">
        <v>8645.8333333333321</v>
      </c>
      <c r="AQ257" s="24">
        <v>0</v>
      </c>
      <c r="AR257" s="24">
        <v>0</v>
      </c>
      <c r="AS257" s="24">
        <v>0</v>
      </c>
      <c r="AT257" s="24">
        <v>0</v>
      </c>
      <c r="AU257" s="24">
        <v>0</v>
      </c>
      <c r="AV257" s="24">
        <v>0</v>
      </c>
      <c r="AW257" s="24">
        <v>0</v>
      </c>
      <c r="AX257" s="24">
        <v>0</v>
      </c>
      <c r="AY257" s="24">
        <v>0</v>
      </c>
      <c r="AZ257" s="24">
        <v>0</v>
      </c>
      <c r="BA257" s="24">
        <v>-13.977551988650248</v>
      </c>
      <c r="BB257" s="24">
        <v>-3.3647133358284691</v>
      </c>
      <c r="BC257" s="24">
        <v>-13.977551988650248</v>
      </c>
      <c r="BD257" s="24">
        <v>-3.3647133358284691</v>
      </c>
      <c r="BE257" s="24">
        <v>0</v>
      </c>
      <c r="BF257" s="24">
        <v>0</v>
      </c>
      <c r="BG257" s="24">
        <v>152166.66666666666</v>
      </c>
      <c r="BH257" s="24">
        <v>172916.66666666663</v>
      </c>
      <c r="BI257" s="24">
        <v>0</v>
      </c>
      <c r="BJ257" s="24">
        <v>0</v>
      </c>
      <c r="BK257" s="24">
        <v>0</v>
      </c>
      <c r="BL257" s="24">
        <v>0</v>
      </c>
    </row>
    <row r="258" spans="1:64" x14ac:dyDescent="0.25">
      <c r="A258" t="s">
        <v>5121</v>
      </c>
      <c r="B258">
        <v>16</v>
      </c>
      <c r="C258">
        <v>2</v>
      </c>
      <c r="D258">
        <v>2</v>
      </c>
      <c r="E258" s="24">
        <v>304333.33333333331</v>
      </c>
      <c r="F258" s="24">
        <v>177527.77777777775</v>
      </c>
      <c r="G258" s="24">
        <v>152166.66666666666</v>
      </c>
      <c r="H258" s="24">
        <v>88763.888888888876</v>
      </c>
      <c r="I258" s="24">
        <v>15216.666666666666</v>
      </c>
      <c r="J258" s="24">
        <v>8876.3888888888887</v>
      </c>
      <c r="K258" s="24">
        <v>65985.841333444463</v>
      </c>
      <c r="L258" s="24">
        <v>14460.06482529745</v>
      </c>
      <c r="M258" s="24">
        <v>80445.906158741913</v>
      </c>
      <c r="N258" s="24">
        <v>-9434.7950476309052</v>
      </c>
      <c r="O258" s="24">
        <v>5025.2697776665445</v>
      </c>
      <c r="P258" s="24">
        <v>71011.111111111008</v>
      </c>
      <c r="Q258" s="24">
        <v>36.889050228792996</v>
      </c>
      <c r="R258" s="24">
        <v>7.5286712174438435</v>
      </c>
      <c r="S258" s="24">
        <v>44.41772144623684</v>
      </c>
      <c r="T258" s="24">
        <v>35.505555555555588</v>
      </c>
      <c r="U258" s="24">
        <v>304333.33333333331</v>
      </c>
      <c r="V258" s="24">
        <v>177527.77777777775</v>
      </c>
      <c r="W258" s="24">
        <v>152166.66666666666</v>
      </c>
      <c r="X258" s="24">
        <v>88763.888888888876</v>
      </c>
      <c r="Y258" s="24">
        <v>0</v>
      </c>
      <c r="Z258" s="24">
        <v>0</v>
      </c>
      <c r="AA258" s="24">
        <v>65985.841333444463</v>
      </c>
      <c r="AB258" s="24">
        <v>14460.06482529745</v>
      </c>
      <c r="AC258" s="24">
        <v>80445.906158741913</v>
      </c>
      <c r="AD258" s="24">
        <v>-9434.7950476309052</v>
      </c>
      <c r="AE258" s="24">
        <v>5025.2697776665445</v>
      </c>
      <c r="AF258" s="24">
        <v>71011.111111111008</v>
      </c>
      <c r="AG258" s="24">
        <v>36.889050228792996</v>
      </c>
      <c r="AH258" s="24">
        <v>7.5286712174438435</v>
      </c>
      <c r="AI258" s="24">
        <v>44.41772144623684</v>
      </c>
      <c r="AJ258" s="24">
        <v>35.505555555555588</v>
      </c>
      <c r="AK258" s="24">
        <v>0</v>
      </c>
      <c r="AL258" s="24">
        <v>0</v>
      </c>
      <c r="AM258" s="24">
        <v>0</v>
      </c>
      <c r="AN258" s="24">
        <v>0</v>
      </c>
      <c r="AO258" s="24">
        <v>15216.666666666666</v>
      </c>
      <c r="AP258" s="24">
        <v>8876.3888888888887</v>
      </c>
      <c r="AQ258" s="24">
        <v>0</v>
      </c>
      <c r="AR258" s="24">
        <v>0</v>
      </c>
      <c r="AS258" s="24">
        <v>0</v>
      </c>
      <c r="AT258" s="24">
        <v>0</v>
      </c>
      <c r="AU258" s="24">
        <v>0</v>
      </c>
      <c r="AV258" s="24">
        <v>0</v>
      </c>
      <c r="AW258" s="24">
        <v>0</v>
      </c>
      <c r="AX258" s="24">
        <v>0</v>
      </c>
      <c r="AY258" s="24">
        <v>0</v>
      </c>
      <c r="AZ258" s="24">
        <v>0</v>
      </c>
      <c r="BA258" s="24">
        <v>-8.9121658906812513</v>
      </c>
      <c r="BB258" s="24">
        <v>-1.383494673237351</v>
      </c>
      <c r="BC258" s="24">
        <v>-8.9121658906812513</v>
      </c>
      <c r="BD258" s="24">
        <v>-1.383494673237351</v>
      </c>
      <c r="BE258" s="24">
        <v>0</v>
      </c>
      <c r="BF258" s="24">
        <v>0</v>
      </c>
      <c r="BG258" s="24">
        <v>304333.33333333331</v>
      </c>
      <c r="BH258" s="24">
        <v>177527.77777777775</v>
      </c>
      <c r="BI258" s="24">
        <v>0</v>
      </c>
      <c r="BJ258" s="24">
        <v>0</v>
      </c>
      <c r="BK258" s="24">
        <v>0</v>
      </c>
      <c r="BL258" s="24">
        <v>0</v>
      </c>
    </row>
    <row r="259" spans="1:64" x14ac:dyDescent="0.25">
      <c r="A259" t="s">
        <v>5121</v>
      </c>
      <c r="B259">
        <v>17</v>
      </c>
      <c r="C259">
        <v>2</v>
      </c>
      <c r="D259">
        <v>2</v>
      </c>
      <c r="E259" s="24">
        <v>304333.33333333331</v>
      </c>
      <c r="F259" s="24">
        <v>228249.99999999997</v>
      </c>
      <c r="G259" s="24">
        <v>152166.66666666666</v>
      </c>
      <c r="H259" s="24">
        <v>114124.99999999999</v>
      </c>
      <c r="I259" s="24">
        <v>15216.666666666666</v>
      </c>
      <c r="J259" s="24">
        <v>11412.5</v>
      </c>
      <c r="K259" s="24">
        <v>66560.324003804941</v>
      </c>
      <c r="L259" s="24">
        <v>12020.738105490454</v>
      </c>
      <c r="M259" s="24">
        <v>78581.062109295395</v>
      </c>
      <c r="N259" s="24">
        <v>12718.937890704605</v>
      </c>
      <c r="O259" s="24">
        <v>24739.675996195059</v>
      </c>
      <c r="P259" s="24">
        <v>91300</v>
      </c>
      <c r="Q259" s="24">
        <v>36.020041724670506</v>
      </c>
      <c r="R259" s="24">
        <v>6.4457890404893021</v>
      </c>
      <c r="S259" s="24">
        <v>42.465830765159808</v>
      </c>
      <c r="T259" s="24">
        <v>45.649999999999977</v>
      </c>
      <c r="U259" s="24">
        <v>304333.33333333331</v>
      </c>
      <c r="V259" s="24">
        <v>228249.99999999997</v>
      </c>
      <c r="W259" s="24">
        <v>152166.66666666666</v>
      </c>
      <c r="X259" s="24">
        <v>114124.99999999999</v>
      </c>
      <c r="Y259" s="24">
        <v>0</v>
      </c>
      <c r="Z259" s="24">
        <v>0</v>
      </c>
      <c r="AA259" s="24">
        <v>66560.324003804941</v>
      </c>
      <c r="AB259" s="24">
        <v>12020.738105490454</v>
      </c>
      <c r="AC259" s="24">
        <v>78581.062109295395</v>
      </c>
      <c r="AD259" s="24">
        <v>12718.937890704605</v>
      </c>
      <c r="AE259" s="24">
        <v>24739.675996195059</v>
      </c>
      <c r="AF259" s="24">
        <v>91300</v>
      </c>
      <c r="AG259" s="24">
        <v>36.020041724670506</v>
      </c>
      <c r="AH259" s="24">
        <v>6.4457890404893021</v>
      </c>
      <c r="AI259" s="24">
        <v>42.465830765159808</v>
      </c>
      <c r="AJ259" s="24">
        <v>45.649999999999977</v>
      </c>
      <c r="AK259" s="24">
        <v>0</v>
      </c>
      <c r="AL259" s="24">
        <v>0</v>
      </c>
      <c r="AM259" s="24">
        <v>0</v>
      </c>
      <c r="AN259" s="24">
        <v>0</v>
      </c>
      <c r="AO259" s="24">
        <v>15216.666666666666</v>
      </c>
      <c r="AP259" s="24">
        <v>11412.5</v>
      </c>
      <c r="AQ259" s="24">
        <v>0</v>
      </c>
      <c r="AR259" s="24">
        <v>0</v>
      </c>
      <c r="AS259" s="24">
        <v>0</v>
      </c>
      <c r="AT259" s="24">
        <v>0</v>
      </c>
      <c r="AU259" s="24">
        <v>0</v>
      </c>
      <c r="AV259" s="24">
        <v>0</v>
      </c>
      <c r="AW259" s="24">
        <v>0</v>
      </c>
      <c r="AX259" s="24">
        <v>0</v>
      </c>
      <c r="AY259" s="24">
        <v>0</v>
      </c>
      <c r="AZ259" s="24">
        <v>0</v>
      </c>
      <c r="BA259" s="24">
        <v>3.1841692348401693</v>
      </c>
      <c r="BB259" s="24">
        <v>9.629958275329443</v>
      </c>
      <c r="BC259" s="24">
        <v>3.1841692348401693</v>
      </c>
      <c r="BD259" s="24">
        <v>9.629958275329443</v>
      </c>
      <c r="BE259" s="24">
        <v>0</v>
      </c>
      <c r="BF259" s="24">
        <v>0</v>
      </c>
      <c r="BG259" s="24">
        <v>304333.33333333331</v>
      </c>
      <c r="BH259" s="24">
        <v>228249.99999999997</v>
      </c>
      <c r="BI259" s="24">
        <v>0</v>
      </c>
      <c r="BJ259" s="24">
        <v>0</v>
      </c>
      <c r="BK259" s="24">
        <v>0</v>
      </c>
      <c r="BL259" s="24">
        <v>0</v>
      </c>
    </row>
    <row r="260" spans="1:64" x14ac:dyDescent="0.25">
      <c r="A260" t="s">
        <v>5121</v>
      </c>
      <c r="B260">
        <v>18</v>
      </c>
      <c r="C260">
        <v>2</v>
      </c>
      <c r="D260">
        <v>2</v>
      </c>
      <c r="E260" s="24">
        <v>304333.33333333331</v>
      </c>
      <c r="F260" s="24">
        <v>278972.22222222219</v>
      </c>
      <c r="G260" s="24">
        <v>152166.66666666666</v>
      </c>
      <c r="H260" s="24">
        <v>139486.11111111109</v>
      </c>
      <c r="I260" s="24">
        <v>15216.666666666666</v>
      </c>
      <c r="J260" s="24">
        <v>13948.611111111109</v>
      </c>
      <c r="K260" s="24">
        <v>67180.524338782358</v>
      </c>
      <c r="L260" s="24">
        <v>14615.441675561073</v>
      </c>
      <c r="M260" s="24">
        <v>81795.96601434343</v>
      </c>
      <c r="N260" s="24">
        <v>29792.922874545329</v>
      </c>
      <c r="O260" s="24">
        <v>44408.36455010646</v>
      </c>
      <c r="P260" s="24">
        <v>111588.88888888876</v>
      </c>
      <c r="Q260" s="24">
        <v>36.113423644905595</v>
      </c>
      <c r="R260" s="24">
        <v>7.2306951338182444</v>
      </c>
      <c r="S260" s="24">
        <v>43.344118778723839</v>
      </c>
      <c r="T260" s="24">
        <v>55.79444444444448</v>
      </c>
      <c r="U260" s="24">
        <v>304333.33333333331</v>
      </c>
      <c r="V260" s="24">
        <v>278972.22222222219</v>
      </c>
      <c r="W260" s="24">
        <v>152166.66666666666</v>
      </c>
      <c r="X260" s="24">
        <v>139486.11111111109</v>
      </c>
      <c r="Y260" s="24">
        <v>0</v>
      </c>
      <c r="Z260" s="24">
        <v>0</v>
      </c>
      <c r="AA260" s="24">
        <v>67180.524338782358</v>
      </c>
      <c r="AB260" s="24">
        <v>14615.441675561073</v>
      </c>
      <c r="AC260" s="24">
        <v>81795.96601434343</v>
      </c>
      <c r="AD260" s="24">
        <v>29792.922874545329</v>
      </c>
      <c r="AE260" s="24">
        <v>44408.36455010646</v>
      </c>
      <c r="AF260" s="24">
        <v>111588.88888888876</v>
      </c>
      <c r="AG260" s="24">
        <v>36.113423644905595</v>
      </c>
      <c r="AH260" s="24">
        <v>7.2306951338182444</v>
      </c>
      <c r="AI260" s="24">
        <v>43.344118778723839</v>
      </c>
      <c r="AJ260" s="24">
        <v>55.79444444444448</v>
      </c>
      <c r="AK260" s="24">
        <v>0</v>
      </c>
      <c r="AL260" s="24">
        <v>0</v>
      </c>
      <c r="AM260" s="24">
        <v>0</v>
      </c>
      <c r="AN260" s="24">
        <v>0</v>
      </c>
      <c r="AO260" s="24">
        <v>15216.666666666666</v>
      </c>
      <c r="AP260" s="24">
        <v>13948.611111111109</v>
      </c>
      <c r="AQ260" s="24">
        <v>0</v>
      </c>
      <c r="AR260" s="24">
        <v>0</v>
      </c>
      <c r="AS260" s="24">
        <v>0</v>
      </c>
      <c r="AT260" s="24">
        <v>0</v>
      </c>
      <c r="AU260" s="24">
        <v>0</v>
      </c>
      <c r="AV260" s="24">
        <v>0</v>
      </c>
      <c r="AW260" s="24">
        <v>0</v>
      </c>
      <c r="AX260" s="24">
        <v>0</v>
      </c>
      <c r="AY260" s="24">
        <v>0</v>
      </c>
      <c r="AZ260" s="24">
        <v>0</v>
      </c>
      <c r="BA260" s="24">
        <v>12.450325665720641</v>
      </c>
      <c r="BB260" s="24">
        <v>19.681020799538885</v>
      </c>
      <c r="BC260" s="24">
        <v>12.450325665720641</v>
      </c>
      <c r="BD260" s="24">
        <v>19.681020799538885</v>
      </c>
      <c r="BE260" s="24">
        <v>0</v>
      </c>
      <c r="BF260" s="24">
        <v>0</v>
      </c>
      <c r="BG260" s="24">
        <v>304333.33333333331</v>
      </c>
      <c r="BH260" s="24">
        <v>278972.22222222219</v>
      </c>
      <c r="BI260" s="24">
        <v>0</v>
      </c>
      <c r="BJ260" s="24">
        <v>0</v>
      </c>
      <c r="BK260" s="24">
        <v>0</v>
      </c>
      <c r="BL260" s="24">
        <v>0</v>
      </c>
    </row>
    <row r="261" spans="1:64" x14ac:dyDescent="0.25">
      <c r="A261" t="s">
        <v>5121</v>
      </c>
      <c r="B261">
        <v>19</v>
      </c>
      <c r="C261">
        <v>3</v>
      </c>
      <c r="D261">
        <v>2</v>
      </c>
      <c r="E261" s="24">
        <v>760833.33333333337</v>
      </c>
      <c r="F261" s="24">
        <v>380416.66666666663</v>
      </c>
      <c r="G261" s="24">
        <v>380416.66666666669</v>
      </c>
      <c r="H261" s="24">
        <v>190208.33333333331</v>
      </c>
      <c r="I261" s="24">
        <v>38041.666666666672</v>
      </c>
      <c r="J261" s="24">
        <v>19020.833333333332</v>
      </c>
      <c r="K261" s="24">
        <v>68667.296278411988</v>
      </c>
      <c r="L261" s="24">
        <v>21730.118634072249</v>
      </c>
      <c r="M261" s="24">
        <v>90397.414912484237</v>
      </c>
      <c r="N261" s="24">
        <v>61769.251754182507</v>
      </c>
      <c r="O261" s="24">
        <v>83499.370388254756</v>
      </c>
      <c r="P261" s="24">
        <v>152166.66666666674</v>
      </c>
      <c r="Q261" s="24">
        <v>37.388275794281697</v>
      </c>
      <c r="R261" s="24">
        <v>9.5429930791652851</v>
      </c>
      <c r="S261" s="24">
        <v>46.931268873446982</v>
      </c>
      <c r="T261" s="24">
        <v>76.083333333333371</v>
      </c>
      <c r="U261" s="24">
        <v>760833.33333333337</v>
      </c>
      <c r="V261" s="24">
        <v>380416.66666666663</v>
      </c>
      <c r="W261" s="24">
        <v>380416.66666666669</v>
      </c>
      <c r="X261" s="24">
        <v>190208.33333333331</v>
      </c>
      <c r="Y261" s="24">
        <v>0</v>
      </c>
      <c r="Z261" s="24">
        <v>0</v>
      </c>
      <c r="AA261" s="24">
        <v>68667.296278411988</v>
      </c>
      <c r="AB261" s="24">
        <v>21730.118634072249</v>
      </c>
      <c r="AC261" s="24">
        <v>90397.414912484237</v>
      </c>
      <c r="AD261" s="24">
        <v>61769.251754182507</v>
      </c>
      <c r="AE261" s="24">
        <v>83499.370388254756</v>
      </c>
      <c r="AF261" s="24">
        <v>152166.66666666674</v>
      </c>
      <c r="AG261" s="24">
        <v>37.388275794281697</v>
      </c>
      <c r="AH261" s="24">
        <v>9.5429930791652851</v>
      </c>
      <c r="AI261" s="24">
        <v>46.931268873446982</v>
      </c>
      <c r="AJ261" s="24">
        <v>76.083333333333371</v>
      </c>
      <c r="AK261" s="24">
        <v>0</v>
      </c>
      <c r="AL261" s="24">
        <v>0</v>
      </c>
      <c r="AM261" s="24">
        <v>0</v>
      </c>
      <c r="AN261" s="24">
        <v>0</v>
      </c>
      <c r="AO261" s="24">
        <v>38041.666666666672</v>
      </c>
      <c r="AP261" s="24">
        <v>19020.833333333332</v>
      </c>
      <c r="AQ261" s="24">
        <v>0</v>
      </c>
      <c r="AR261" s="24">
        <v>0</v>
      </c>
      <c r="AS261" s="24">
        <v>0</v>
      </c>
      <c r="AT261" s="24">
        <v>0</v>
      </c>
      <c r="AU261" s="24">
        <v>0</v>
      </c>
      <c r="AV261" s="24">
        <v>0</v>
      </c>
      <c r="AW261" s="24">
        <v>0</v>
      </c>
      <c r="AX261" s="24">
        <v>0</v>
      </c>
      <c r="AY261" s="24">
        <v>0</v>
      </c>
      <c r="AZ261" s="24">
        <v>0</v>
      </c>
      <c r="BA261" s="24">
        <v>29.15206445988639</v>
      </c>
      <c r="BB261" s="24">
        <v>38.695057539051675</v>
      </c>
      <c r="BC261" s="24">
        <v>29.15206445988639</v>
      </c>
      <c r="BD261" s="24">
        <v>38.695057539051675</v>
      </c>
      <c r="BE261" s="24">
        <v>0</v>
      </c>
      <c r="BF261" s="24">
        <v>0</v>
      </c>
      <c r="BG261" s="24">
        <v>760833.33333333337</v>
      </c>
      <c r="BH261" s="24">
        <v>380416.66666666663</v>
      </c>
      <c r="BI261" s="24">
        <v>0</v>
      </c>
      <c r="BJ261" s="24">
        <v>0</v>
      </c>
      <c r="BK261" s="24">
        <v>0</v>
      </c>
      <c r="BL261" s="24">
        <v>0</v>
      </c>
    </row>
    <row r="262" spans="1:64" x14ac:dyDescent="0.25">
      <c r="A262" t="s">
        <v>5121</v>
      </c>
      <c r="B262">
        <v>20</v>
      </c>
      <c r="C262">
        <v>3</v>
      </c>
      <c r="D262">
        <v>2</v>
      </c>
      <c r="E262" s="24">
        <v>760833.33333333337</v>
      </c>
      <c r="F262" s="24">
        <v>532583.33333333326</v>
      </c>
      <c r="G262" s="24">
        <v>380416.66666666669</v>
      </c>
      <c r="H262" s="24">
        <v>266291.66666666663</v>
      </c>
      <c r="I262" s="24">
        <v>38041.666666666672</v>
      </c>
      <c r="J262" s="24">
        <v>26629.166666666664</v>
      </c>
      <c r="K262" s="24">
        <v>71908.822271531913</v>
      </c>
      <c r="L262" s="24">
        <v>35231.871744113741</v>
      </c>
      <c r="M262" s="24">
        <v>107140.69401564565</v>
      </c>
      <c r="N262" s="24">
        <v>105892.6393176876</v>
      </c>
      <c r="O262" s="24">
        <v>141124.51106180134</v>
      </c>
      <c r="P262" s="24">
        <v>213033.33333333326</v>
      </c>
      <c r="Q262" s="24">
        <v>40.520021894843637</v>
      </c>
      <c r="R262" s="24">
        <v>14.108753413694501</v>
      </c>
      <c r="S262" s="24">
        <v>54.628775308538138</v>
      </c>
      <c r="T262" s="24">
        <v>106.51666666666665</v>
      </c>
      <c r="U262" s="24">
        <v>760833.33333333337</v>
      </c>
      <c r="V262" s="24">
        <v>532583.33333333326</v>
      </c>
      <c r="W262" s="24">
        <v>380416.66666666669</v>
      </c>
      <c r="X262" s="24">
        <v>266291.66666666663</v>
      </c>
      <c r="Y262" s="24">
        <v>0</v>
      </c>
      <c r="Z262" s="24">
        <v>0</v>
      </c>
      <c r="AA262" s="24">
        <v>71908.822271531913</v>
      </c>
      <c r="AB262" s="24">
        <v>35231.871744113741</v>
      </c>
      <c r="AC262" s="24">
        <v>107140.69401564565</v>
      </c>
      <c r="AD262" s="24">
        <v>105892.6393176876</v>
      </c>
      <c r="AE262" s="24">
        <v>141124.51106180134</v>
      </c>
      <c r="AF262" s="24">
        <v>213033.33333333326</v>
      </c>
      <c r="AG262" s="24">
        <v>40.520021894843637</v>
      </c>
      <c r="AH262" s="24">
        <v>14.108753413694501</v>
      </c>
      <c r="AI262" s="24">
        <v>54.628775308538138</v>
      </c>
      <c r="AJ262" s="24">
        <v>106.51666666666665</v>
      </c>
      <c r="AK262" s="24">
        <v>0</v>
      </c>
      <c r="AL262" s="24">
        <v>0</v>
      </c>
      <c r="AM262" s="24">
        <v>0</v>
      </c>
      <c r="AN262" s="24">
        <v>0</v>
      </c>
      <c r="AO262" s="24">
        <v>38041.666666666672</v>
      </c>
      <c r="AP262" s="24">
        <v>26629.166666666664</v>
      </c>
      <c r="AQ262" s="24">
        <v>0</v>
      </c>
      <c r="AR262" s="24">
        <v>0</v>
      </c>
      <c r="AS262" s="24">
        <v>0</v>
      </c>
      <c r="AT262" s="24">
        <v>0</v>
      </c>
      <c r="AU262" s="24">
        <v>0</v>
      </c>
      <c r="AV262" s="24">
        <v>0</v>
      </c>
      <c r="AW262" s="24">
        <v>0</v>
      </c>
      <c r="AX262" s="24">
        <v>0</v>
      </c>
      <c r="AY262" s="24">
        <v>0</v>
      </c>
      <c r="AZ262" s="24">
        <v>0</v>
      </c>
      <c r="BA262" s="24">
        <v>51.887891358128513</v>
      </c>
      <c r="BB262" s="24">
        <v>65.996644771823014</v>
      </c>
      <c r="BC262" s="24">
        <v>51.887891358128513</v>
      </c>
      <c r="BD262" s="24">
        <v>65.996644771823014</v>
      </c>
      <c r="BE262" s="24">
        <v>0</v>
      </c>
      <c r="BF262" s="24">
        <v>0</v>
      </c>
      <c r="BG262" s="24">
        <v>760833.33333333337</v>
      </c>
      <c r="BH262" s="24">
        <v>532583.33333333326</v>
      </c>
      <c r="BI262" s="24">
        <v>0</v>
      </c>
      <c r="BJ262" s="24">
        <v>0</v>
      </c>
      <c r="BK262" s="24">
        <v>0</v>
      </c>
      <c r="BL262" s="24">
        <v>0</v>
      </c>
    </row>
    <row r="263" spans="1:64" x14ac:dyDescent="0.25">
      <c r="A263" t="s">
        <v>5121</v>
      </c>
      <c r="B263">
        <v>21</v>
      </c>
      <c r="C263">
        <v>3</v>
      </c>
      <c r="D263">
        <v>2</v>
      </c>
      <c r="E263" s="24">
        <v>760833.33333333337</v>
      </c>
      <c r="F263" s="24">
        <v>684749.99999999988</v>
      </c>
      <c r="G263" s="24">
        <v>380416.66666666669</v>
      </c>
      <c r="H263" s="24">
        <v>342374.99999999994</v>
      </c>
      <c r="I263" s="24">
        <v>38041.666666666672</v>
      </c>
      <c r="J263" s="24">
        <v>34237.499999999993</v>
      </c>
      <c r="K263" s="24">
        <v>78008.686551923282</v>
      </c>
      <c r="L263" s="24">
        <v>53720.033321625204</v>
      </c>
      <c r="M263" s="24">
        <v>131728.71987354849</v>
      </c>
      <c r="N263" s="24">
        <v>142171.28012645151</v>
      </c>
      <c r="O263" s="24">
        <v>195891.31344807683</v>
      </c>
      <c r="P263" s="24">
        <v>273900</v>
      </c>
      <c r="Q263" s="24">
        <v>46.126271292871195</v>
      </c>
      <c r="R263" s="24">
        <v>20.649192946608707</v>
      </c>
      <c r="S263" s="24">
        <v>66.775464239479902</v>
      </c>
      <c r="T263" s="24">
        <v>136.94999999999993</v>
      </c>
      <c r="U263" s="24">
        <v>760833.33333333337</v>
      </c>
      <c r="V263" s="24">
        <v>684749.99999999988</v>
      </c>
      <c r="W263" s="24">
        <v>380416.66666666669</v>
      </c>
      <c r="X263" s="24">
        <v>342374.99999999994</v>
      </c>
      <c r="Y263" s="24">
        <v>0</v>
      </c>
      <c r="Z263" s="24">
        <v>0</v>
      </c>
      <c r="AA263" s="24">
        <v>78008.686551923282</v>
      </c>
      <c r="AB263" s="24">
        <v>53720.033321625204</v>
      </c>
      <c r="AC263" s="24">
        <v>131728.71987354849</v>
      </c>
      <c r="AD263" s="24">
        <v>142171.28012645151</v>
      </c>
      <c r="AE263" s="24">
        <v>195891.31344807683</v>
      </c>
      <c r="AF263" s="24">
        <v>273900</v>
      </c>
      <c r="AG263" s="24">
        <v>46.126271292871195</v>
      </c>
      <c r="AH263" s="24">
        <v>20.649192946608707</v>
      </c>
      <c r="AI263" s="24">
        <v>66.775464239479902</v>
      </c>
      <c r="AJ263" s="24">
        <v>136.94999999999993</v>
      </c>
      <c r="AK263" s="24">
        <v>0</v>
      </c>
      <c r="AL263" s="24">
        <v>0</v>
      </c>
      <c r="AM263" s="24">
        <v>0</v>
      </c>
      <c r="AN263" s="24">
        <v>0</v>
      </c>
      <c r="AO263" s="24">
        <v>38041.666666666672</v>
      </c>
      <c r="AP263" s="24">
        <v>34237.499999999993</v>
      </c>
      <c r="AQ263" s="24">
        <v>0</v>
      </c>
      <c r="AR263" s="24">
        <v>0</v>
      </c>
      <c r="AS263" s="24">
        <v>0</v>
      </c>
      <c r="AT263" s="24">
        <v>0</v>
      </c>
      <c r="AU263" s="24">
        <v>0</v>
      </c>
      <c r="AV263" s="24">
        <v>0</v>
      </c>
      <c r="AW263" s="24">
        <v>0</v>
      </c>
      <c r="AX263" s="24">
        <v>0</v>
      </c>
      <c r="AY263" s="24">
        <v>0</v>
      </c>
      <c r="AZ263" s="24">
        <v>0</v>
      </c>
      <c r="BA263" s="24">
        <v>70.17453576052003</v>
      </c>
      <c r="BB263" s="24">
        <v>90.823728707128794</v>
      </c>
      <c r="BC263" s="24">
        <v>70.17453576052003</v>
      </c>
      <c r="BD263" s="24">
        <v>90.823728707128794</v>
      </c>
      <c r="BE263" s="24">
        <v>0</v>
      </c>
      <c r="BF263" s="24">
        <v>0</v>
      </c>
      <c r="BG263" s="24">
        <v>760833.33333333337</v>
      </c>
      <c r="BH263" s="24">
        <v>684749.99999999988</v>
      </c>
      <c r="BI263" s="24">
        <v>0</v>
      </c>
      <c r="BJ263" s="24">
        <v>0</v>
      </c>
      <c r="BK263" s="24">
        <v>0</v>
      </c>
      <c r="BL263" s="24">
        <v>0</v>
      </c>
    </row>
    <row r="264" spans="1:64" x14ac:dyDescent="0.25">
      <c r="A264" t="s">
        <v>5121</v>
      </c>
      <c r="B264">
        <v>22</v>
      </c>
      <c r="C264">
        <v>4</v>
      </c>
      <c r="D264">
        <v>2</v>
      </c>
      <c r="E264" s="24">
        <v>304333.33333333331</v>
      </c>
      <c r="F264" s="24">
        <v>684750</v>
      </c>
      <c r="G264" s="24">
        <v>152166.66666666666</v>
      </c>
      <c r="H264" s="24">
        <v>342375</v>
      </c>
      <c r="I264" s="24">
        <v>15216.666666666666</v>
      </c>
      <c r="J264" s="24">
        <v>34237.5</v>
      </c>
      <c r="K264" s="24">
        <v>87501.722752778325</v>
      </c>
      <c r="L264" s="24">
        <v>67848.637422814267</v>
      </c>
      <c r="M264" s="24">
        <v>155350.36017559259</v>
      </c>
      <c r="N264" s="24">
        <v>118549.63982440741</v>
      </c>
      <c r="O264" s="24">
        <v>186398.27724722167</v>
      </c>
      <c r="P264" s="24">
        <v>273900</v>
      </c>
      <c r="Q264" s="24">
        <v>53.718441988140455</v>
      </c>
      <c r="R264" s="24">
        <v>26.271494754926323</v>
      </c>
      <c r="S264" s="24">
        <v>79.989936743066778</v>
      </c>
      <c r="T264" s="24">
        <v>136.95000000000005</v>
      </c>
      <c r="U264" s="24">
        <v>304333.33333333331</v>
      </c>
      <c r="V264" s="24">
        <v>684750</v>
      </c>
      <c r="W264" s="24">
        <v>152166.66666666666</v>
      </c>
      <c r="X264" s="24">
        <v>342375</v>
      </c>
      <c r="Y264" s="24">
        <v>0</v>
      </c>
      <c r="Z264" s="24">
        <v>0</v>
      </c>
      <c r="AA264" s="24">
        <v>87501.722752778325</v>
      </c>
      <c r="AB264" s="24">
        <v>67848.637422814267</v>
      </c>
      <c r="AC264" s="24">
        <v>155350.36017559259</v>
      </c>
      <c r="AD264" s="24">
        <v>118549.63982440741</v>
      </c>
      <c r="AE264" s="24">
        <v>186398.27724722167</v>
      </c>
      <c r="AF264" s="24">
        <v>273900</v>
      </c>
      <c r="AG264" s="24">
        <v>53.718441988140455</v>
      </c>
      <c r="AH264" s="24">
        <v>26.271494754926323</v>
      </c>
      <c r="AI264" s="24">
        <v>79.989936743066778</v>
      </c>
      <c r="AJ264" s="24">
        <v>136.95000000000005</v>
      </c>
      <c r="AK264" s="24">
        <v>0</v>
      </c>
      <c r="AL264" s="24">
        <v>0</v>
      </c>
      <c r="AM264" s="24">
        <v>0</v>
      </c>
      <c r="AN264" s="24">
        <v>0</v>
      </c>
      <c r="AO264" s="24">
        <v>15216.666666666666</v>
      </c>
      <c r="AP264" s="24">
        <v>34237.5</v>
      </c>
      <c r="AQ264" s="24">
        <v>0</v>
      </c>
      <c r="AR264" s="24">
        <v>0</v>
      </c>
      <c r="AS264" s="24">
        <v>0</v>
      </c>
      <c r="AT264" s="24">
        <v>0</v>
      </c>
      <c r="AU264" s="24">
        <v>0</v>
      </c>
      <c r="AV264" s="24">
        <v>0</v>
      </c>
      <c r="AW264" s="24">
        <v>0</v>
      </c>
      <c r="AX264" s="24">
        <v>0</v>
      </c>
      <c r="AY264" s="24">
        <v>0</v>
      </c>
      <c r="AZ264" s="24">
        <v>0</v>
      </c>
      <c r="BA264" s="24">
        <v>56.960063256933267</v>
      </c>
      <c r="BB264" s="24">
        <v>83.231558011859534</v>
      </c>
      <c r="BC264" s="24">
        <v>56.960063256933267</v>
      </c>
      <c r="BD264" s="24">
        <v>83.231558011859534</v>
      </c>
      <c r="BE264" s="24">
        <v>0</v>
      </c>
      <c r="BF264" s="24">
        <v>0</v>
      </c>
      <c r="BG264" s="24">
        <v>304333.33333333331</v>
      </c>
      <c r="BH264" s="24">
        <v>684750</v>
      </c>
      <c r="BI264" s="24">
        <v>0</v>
      </c>
      <c r="BJ264" s="24">
        <v>0</v>
      </c>
      <c r="BK264" s="24">
        <v>0</v>
      </c>
      <c r="BL264" s="24">
        <v>0</v>
      </c>
    </row>
    <row r="265" spans="1:64" x14ac:dyDescent="0.25">
      <c r="A265" t="s">
        <v>5121</v>
      </c>
      <c r="B265">
        <v>23</v>
      </c>
      <c r="C265">
        <v>4</v>
      </c>
      <c r="D265">
        <v>2</v>
      </c>
      <c r="E265" s="24">
        <v>304333.33333333331</v>
      </c>
      <c r="F265" s="24">
        <v>532583.33333333337</v>
      </c>
      <c r="G265" s="24">
        <v>152166.66666666666</v>
      </c>
      <c r="H265" s="24">
        <v>266291.66666666669</v>
      </c>
      <c r="I265" s="24">
        <v>15216.666666666666</v>
      </c>
      <c r="J265" s="24">
        <v>26629.166666666672</v>
      </c>
      <c r="K265" s="24">
        <v>98807.69141811342</v>
      </c>
      <c r="L265" s="24">
        <v>66540.775424969383</v>
      </c>
      <c r="M265" s="24">
        <v>165348.4668430828</v>
      </c>
      <c r="N265" s="24">
        <v>47684.866490250686</v>
      </c>
      <c r="O265" s="24">
        <v>114225.64191521984</v>
      </c>
      <c r="P265" s="24">
        <v>213033.33333333349</v>
      </c>
      <c r="Q265" s="24">
        <v>60.686736421787032</v>
      </c>
      <c r="R265" s="24">
        <v>26.785202811747695</v>
      </c>
      <c r="S265" s="24">
        <v>87.471939233534727</v>
      </c>
      <c r="T265" s="24">
        <v>106.51666666666665</v>
      </c>
      <c r="U265" s="24">
        <v>304333.33333333331</v>
      </c>
      <c r="V265" s="24">
        <v>532583.33333333337</v>
      </c>
      <c r="W265" s="24">
        <v>152166.66666666666</v>
      </c>
      <c r="X265" s="24">
        <v>266291.66666666669</v>
      </c>
      <c r="Y265" s="24">
        <v>0</v>
      </c>
      <c r="Z265" s="24">
        <v>0</v>
      </c>
      <c r="AA265" s="24">
        <v>98807.69141811342</v>
      </c>
      <c r="AB265" s="24">
        <v>66540.775424969383</v>
      </c>
      <c r="AC265" s="24">
        <v>165348.4668430828</v>
      </c>
      <c r="AD265" s="24">
        <v>47684.866490250686</v>
      </c>
      <c r="AE265" s="24">
        <v>114225.64191521984</v>
      </c>
      <c r="AF265" s="24">
        <v>213033.33333333349</v>
      </c>
      <c r="AG265" s="24">
        <v>60.686736421787032</v>
      </c>
      <c r="AH265" s="24">
        <v>26.785202811747695</v>
      </c>
      <c r="AI265" s="24">
        <v>87.471939233534727</v>
      </c>
      <c r="AJ265" s="24">
        <v>106.51666666666665</v>
      </c>
      <c r="AK265" s="24">
        <v>0</v>
      </c>
      <c r="AL265" s="24">
        <v>0</v>
      </c>
      <c r="AM265" s="24">
        <v>0</v>
      </c>
      <c r="AN265" s="24">
        <v>0</v>
      </c>
      <c r="AO265" s="24">
        <v>15216.666666666666</v>
      </c>
      <c r="AP265" s="24">
        <v>26629.166666666672</v>
      </c>
      <c r="AQ265" s="24">
        <v>0</v>
      </c>
      <c r="AR265" s="24">
        <v>0</v>
      </c>
      <c r="AS265" s="24">
        <v>0</v>
      </c>
      <c r="AT265" s="24">
        <v>0</v>
      </c>
      <c r="AU265" s="24">
        <v>0</v>
      </c>
      <c r="AV265" s="24">
        <v>0</v>
      </c>
      <c r="AW265" s="24">
        <v>0</v>
      </c>
      <c r="AX265" s="24">
        <v>0</v>
      </c>
      <c r="AY265" s="24">
        <v>0</v>
      </c>
      <c r="AZ265" s="24">
        <v>0</v>
      </c>
      <c r="BA265" s="24">
        <v>19.044727433131925</v>
      </c>
      <c r="BB265" s="24">
        <v>45.82993024487962</v>
      </c>
      <c r="BC265" s="24">
        <v>19.044727433131925</v>
      </c>
      <c r="BD265" s="24">
        <v>45.82993024487962</v>
      </c>
      <c r="BE265" s="24">
        <v>0</v>
      </c>
      <c r="BF265" s="24">
        <v>0</v>
      </c>
      <c r="BG265" s="24">
        <v>304333.33333333331</v>
      </c>
      <c r="BH265" s="24">
        <v>532583.33333333337</v>
      </c>
      <c r="BI265" s="24">
        <v>0</v>
      </c>
      <c r="BJ265" s="24">
        <v>0</v>
      </c>
      <c r="BK265" s="24">
        <v>0</v>
      </c>
      <c r="BL265" s="24">
        <v>0</v>
      </c>
    </row>
    <row r="266" spans="1:64" x14ac:dyDescent="0.25">
      <c r="A266" t="s">
        <v>5121</v>
      </c>
      <c r="B266">
        <v>24</v>
      </c>
      <c r="C266">
        <v>4</v>
      </c>
      <c r="D266">
        <v>2</v>
      </c>
      <c r="E266" s="24">
        <v>304333.33333333331</v>
      </c>
      <c r="F266" s="24">
        <v>380416.66666666663</v>
      </c>
      <c r="G266" s="24">
        <v>152166.66666666666</v>
      </c>
      <c r="H266" s="24">
        <v>190208.33333333331</v>
      </c>
      <c r="I266" s="24">
        <v>15216.666666666666</v>
      </c>
      <c r="J266" s="24">
        <v>19020.833333333332</v>
      </c>
      <c r="K266" s="24">
        <v>108759.5595371126</v>
      </c>
      <c r="L266" s="24">
        <v>51158.95229954028</v>
      </c>
      <c r="M266" s="24">
        <v>159918.51183665288</v>
      </c>
      <c r="N266" s="24">
        <v>-7751.8451699863654</v>
      </c>
      <c r="O266" s="24">
        <v>43407.107129554031</v>
      </c>
      <c r="P266" s="24">
        <v>152166.66666666651</v>
      </c>
      <c r="Q266" s="24">
        <v>64.525780786291079</v>
      </c>
      <c r="R266" s="24">
        <v>21.986029781006664</v>
      </c>
      <c r="S266" s="24">
        <v>86.511810567297744</v>
      </c>
      <c r="T266" s="24">
        <v>76.083333333333258</v>
      </c>
      <c r="U266" s="24">
        <v>304333.33333333331</v>
      </c>
      <c r="V266" s="24">
        <v>380416.66666666663</v>
      </c>
      <c r="W266" s="24">
        <v>152166.66666666666</v>
      </c>
      <c r="X266" s="24">
        <v>190208.33333333331</v>
      </c>
      <c r="Y266" s="24">
        <v>0</v>
      </c>
      <c r="Z266" s="24">
        <v>0</v>
      </c>
      <c r="AA266" s="24">
        <v>108759.5595371126</v>
      </c>
      <c r="AB266" s="24">
        <v>51158.95229954028</v>
      </c>
      <c r="AC266" s="24">
        <v>159918.51183665288</v>
      </c>
      <c r="AD266" s="24">
        <v>-7751.8451699863654</v>
      </c>
      <c r="AE266" s="24">
        <v>43407.107129554031</v>
      </c>
      <c r="AF266" s="24">
        <v>152166.66666666651</v>
      </c>
      <c r="AG266" s="24">
        <v>64.525780786291079</v>
      </c>
      <c r="AH266" s="24">
        <v>21.986029781006664</v>
      </c>
      <c r="AI266" s="24">
        <v>86.511810567297744</v>
      </c>
      <c r="AJ266" s="24">
        <v>76.083333333333258</v>
      </c>
      <c r="AK266" s="24">
        <v>0</v>
      </c>
      <c r="AL266" s="24">
        <v>0</v>
      </c>
      <c r="AM266" s="24">
        <v>0</v>
      </c>
      <c r="AN266" s="24">
        <v>0</v>
      </c>
      <c r="AO266" s="24">
        <v>15216.666666666666</v>
      </c>
      <c r="AP266" s="24">
        <v>19020.833333333332</v>
      </c>
      <c r="AQ266" s="24">
        <v>0</v>
      </c>
      <c r="AR266" s="24">
        <v>0</v>
      </c>
      <c r="AS266" s="24">
        <v>0</v>
      </c>
      <c r="AT266" s="24">
        <v>0</v>
      </c>
      <c r="AU266" s="24">
        <v>0</v>
      </c>
      <c r="AV266" s="24">
        <v>0</v>
      </c>
      <c r="AW266" s="24">
        <v>0</v>
      </c>
      <c r="AX266" s="24">
        <v>0</v>
      </c>
      <c r="AY266" s="24">
        <v>0</v>
      </c>
      <c r="AZ266" s="24">
        <v>0</v>
      </c>
      <c r="BA266" s="24">
        <v>-10.428477233964486</v>
      </c>
      <c r="BB266" s="24">
        <v>11.557552547042178</v>
      </c>
      <c r="BC266" s="24">
        <v>-10.428477233964486</v>
      </c>
      <c r="BD266" s="24">
        <v>11.557552547042178</v>
      </c>
      <c r="BE266" s="24">
        <v>0</v>
      </c>
      <c r="BF266" s="24">
        <v>0</v>
      </c>
      <c r="BG266" s="24">
        <v>304333.33333333331</v>
      </c>
      <c r="BH266" s="24">
        <v>380416.66666666663</v>
      </c>
      <c r="BI266" s="24">
        <v>0</v>
      </c>
      <c r="BJ266" s="24">
        <v>0</v>
      </c>
      <c r="BK266" s="24">
        <v>0</v>
      </c>
      <c r="BL266" s="24">
        <v>0</v>
      </c>
    </row>
    <row r="267" spans="1:64" x14ac:dyDescent="0.25">
      <c r="A267" t="s">
        <v>5121</v>
      </c>
      <c r="B267">
        <v>25</v>
      </c>
      <c r="C267">
        <v>1</v>
      </c>
      <c r="D267">
        <v>3</v>
      </c>
      <c r="E267" s="24">
        <v>290500</v>
      </c>
      <c r="F267" s="24">
        <v>302027.77777777775</v>
      </c>
      <c r="G267" s="24">
        <v>145250</v>
      </c>
      <c r="H267" s="24">
        <v>151013.88888888888</v>
      </c>
      <c r="I267" s="24">
        <v>14525</v>
      </c>
      <c r="J267" s="24">
        <v>15101.388888888889</v>
      </c>
      <c r="K267" s="24">
        <v>115222.37086546374</v>
      </c>
      <c r="L267" s="24">
        <v>32405.798911256948</v>
      </c>
      <c r="M267" s="24">
        <v>147628.16977672069</v>
      </c>
      <c r="N267" s="24">
        <v>-26817.058665609686</v>
      </c>
      <c r="O267" s="24">
        <v>5588.7402456472628</v>
      </c>
      <c r="P267" s="24">
        <v>120811.11111111101</v>
      </c>
      <c r="Q267" s="24">
        <v>65.125164550580394</v>
      </c>
      <c r="R267" s="24">
        <v>15.49553552328598</v>
      </c>
      <c r="S267" s="24">
        <v>80.620700073866374</v>
      </c>
      <c r="T267" s="24">
        <v>60.405555555555566</v>
      </c>
      <c r="U267" s="24">
        <v>261450</v>
      </c>
      <c r="V267" s="24">
        <v>271825</v>
      </c>
      <c r="W267" s="24">
        <v>130725</v>
      </c>
      <c r="X267" s="24">
        <v>135912.5</v>
      </c>
      <c r="Y267" s="24">
        <v>0</v>
      </c>
      <c r="Z267" s="24">
        <v>0</v>
      </c>
      <c r="AA267" s="24">
        <v>103700.13377891737</v>
      </c>
      <c r="AB267" s="24">
        <v>29165.219020131277</v>
      </c>
      <c r="AC267" s="24">
        <v>132865.35279904862</v>
      </c>
      <c r="AD267" s="24">
        <v>-24135.352799048647</v>
      </c>
      <c r="AE267" s="24">
        <v>5029.8662210826296</v>
      </c>
      <c r="AF267" s="24">
        <v>108729.99999999991</v>
      </c>
      <c r="AG267" s="24">
        <v>65.125164550580394</v>
      </c>
      <c r="AH267" s="24">
        <v>15.49553552328598</v>
      </c>
      <c r="AI267" s="24">
        <v>80.620700073866374</v>
      </c>
      <c r="AJ267" s="24">
        <v>60.405555555555566</v>
      </c>
      <c r="AK267" s="24">
        <v>29050</v>
      </c>
      <c r="AL267" s="24">
        <v>30202.777777777752</v>
      </c>
      <c r="AM267" s="24">
        <v>14525</v>
      </c>
      <c r="AN267" s="24">
        <v>15101.388888888876</v>
      </c>
      <c r="AO267" s="24">
        <v>14525</v>
      </c>
      <c r="AP267" s="24">
        <v>15101.388888888889</v>
      </c>
      <c r="AQ267" s="24">
        <v>11522.237086546374</v>
      </c>
      <c r="AR267" s="24">
        <v>3240.5798911256716</v>
      </c>
      <c r="AS267" s="24">
        <v>14762.816977672075</v>
      </c>
      <c r="AT267" s="24">
        <v>-2681.7058665610384</v>
      </c>
      <c r="AU267" s="24">
        <v>558.87402456463315</v>
      </c>
      <c r="AV267" s="24">
        <v>12081.111111111095</v>
      </c>
      <c r="AW267" s="24">
        <v>0</v>
      </c>
      <c r="AX267" s="24">
        <v>0</v>
      </c>
      <c r="AY267" s="24">
        <v>0</v>
      </c>
      <c r="AZ267" s="24">
        <v>0</v>
      </c>
      <c r="BA267" s="24">
        <v>-20.215144518310808</v>
      </c>
      <c r="BB267" s="24">
        <v>-4.7196089950248279</v>
      </c>
      <c r="BC267" s="24">
        <v>-20.215144518310808</v>
      </c>
      <c r="BD267" s="24">
        <v>-4.7196089950248279</v>
      </c>
      <c r="BE267" s="24">
        <v>0</v>
      </c>
      <c r="BF267" s="24">
        <v>0</v>
      </c>
      <c r="BG267" s="24">
        <v>261450</v>
      </c>
      <c r="BH267" s="24">
        <v>271825</v>
      </c>
      <c r="BI267" s="24">
        <v>0</v>
      </c>
      <c r="BJ267" s="24">
        <v>0</v>
      </c>
      <c r="BK267" s="24">
        <v>0</v>
      </c>
      <c r="BL267" s="24">
        <v>0</v>
      </c>
    </row>
    <row r="268" spans="1:64" x14ac:dyDescent="0.25">
      <c r="A268" t="s">
        <v>5121</v>
      </c>
      <c r="B268">
        <v>26</v>
      </c>
      <c r="C268">
        <v>1</v>
      </c>
      <c r="D268">
        <v>3</v>
      </c>
      <c r="E268" s="24">
        <v>290500</v>
      </c>
      <c r="F268" s="24">
        <v>297416.66666666663</v>
      </c>
      <c r="G268" s="24">
        <v>145250</v>
      </c>
      <c r="H268" s="24">
        <v>148708.33333333331</v>
      </c>
      <c r="I268" s="24">
        <v>14525</v>
      </c>
      <c r="J268" s="24">
        <v>14870.833333333332</v>
      </c>
      <c r="K268" s="24">
        <v>118196.28879330959</v>
      </c>
      <c r="L268" s="24">
        <v>18703.954803720117</v>
      </c>
      <c r="M268" s="24">
        <v>136900.24359702971</v>
      </c>
      <c r="N268" s="24">
        <v>-17933.576930363197</v>
      </c>
      <c r="O268" s="24">
        <v>770.37787335691974</v>
      </c>
      <c r="P268" s="24">
        <v>118966.66666666651</v>
      </c>
      <c r="Q268" s="24">
        <v>63.938164825327362</v>
      </c>
      <c r="R268" s="24">
        <v>10.470972322675152</v>
      </c>
      <c r="S268" s="24">
        <v>74.409137148002515</v>
      </c>
      <c r="T268" s="24">
        <v>59.483333333333348</v>
      </c>
      <c r="U268" s="24">
        <v>261450</v>
      </c>
      <c r="V268" s="24">
        <v>267675</v>
      </c>
      <c r="W268" s="24">
        <v>130725</v>
      </c>
      <c r="X268" s="24">
        <v>133837.5</v>
      </c>
      <c r="Y268" s="24">
        <v>0</v>
      </c>
      <c r="Z268" s="24">
        <v>0</v>
      </c>
      <c r="AA268" s="24">
        <v>106376.65991397864</v>
      </c>
      <c r="AB268" s="24">
        <v>16833.559323348105</v>
      </c>
      <c r="AC268" s="24">
        <v>123210.21923732675</v>
      </c>
      <c r="AD268" s="24">
        <v>-16140.219237326877</v>
      </c>
      <c r="AE268" s="24">
        <v>693.34008602122776</v>
      </c>
      <c r="AF268" s="24">
        <v>107069.99999999987</v>
      </c>
      <c r="AG268" s="24">
        <v>63.938164825327362</v>
      </c>
      <c r="AH268" s="24">
        <v>10.470972322675152</v>
      </c>
      <c r="AI268" s="24">
        <v>74.409137148002515</v>
      </c>
      <c r="AJ268" s="24">
        <v>59.483333333333348</v>
      </c>
      <c r="AK268" s="24">
        <v>29050</v>
      </c>
      <c r="AL268" s="24">
        <v>29741.666666666628</v>
      </c>
      <c r="AM268" s="24">
        <v>14525</v>
      </c>
      <c r="AN268" s="24">
        <v>14870.833333333314</v>
      </c>
      <c r="AO268" s="24">
        <v>14525</v>
      </c>
      <c r="AP268" s="24">
        <v>14870.833333333332</v>
      </c>
      <c r="AQ268" s="24">
        <v>11819.62887933095</v>
      </c>
      <c r="AR268" s="24">
        <v>1870.3954803720117</v>
      </c>
      <c r="AS268" s="24">
        <v>13690.024359702962</v>
      </c>
      <c r="AT268" s="24">
        <v>-1793.3576930363197</v>
      </c>
      <c r="AU268" s="24">
        <v>77.037787335691974</v>
      </c>
      <c r="AV268" s="24">
        <v>11896.666666666642</v>
      </c>
      <c r="AW268" s="24">
        <v>0</v>
      </c>
      <c r="AX268" s="24">
        <v>0</v>
      </c>
      <c r="AY268" s="24">
        <v>0</v>
      </c>
      <c r="AZ268" s="24">
        <v>0</v>
      </c>
      <c r="BA268" s="24">
        <v>-14.925803814669166</v>
      </c>
      <c r="BB268" s="24">
        <v>-4.454831491994014</v>
      </c>
      <c r="BC268" s="24">
        <v>-14.925803814669166</v>
      </c>
      <c r="BD268" s="24">
        <v>-4.454831491994014</v>
      </c>
      <c r="BE268" s="24">
        <v>0</v>
      </c>
      <c r="BF268" s="24">
        <v>0</v>
      </c>
      <c r="BG268" s="24">
        <v>261450</v>
      </c>
      <c r="BH268" s="24">
        <v>267675</v>
      </c>
      <c r="BI268" s="24">
        <v>0</v>
      </c>
      <c r="BJ268" s="24">
        <v>0</v>
      </c>
      <c r="BK268" s="24">
        <v>0</v>
      </c>
      <c r="BL268" s="24">
        <v>0</v>
      </c>
    </row>
    <row r="269" spans="1:64" x14ac:dyDescent="0.25">
      <c r="A269" t="s">
        <v>5121</v>
      </c>
      <c r="B269">
        <v>27</v>
      </c>
      <c r="C269">
        <v>1</v>
      </c>
      <c r="D269">
        <v>3</v>
      </c>
      <c r="E269" s="24">
        <v>290500</v>
      </c>
      <c r="F269" s="24">
        <v>292805.5555555555</v>
      </c>
      <c r="G269" s="24">
        <v>145250</v>
      </c>
      <c r="H269" s="24">
        <v>146402.77777777775</v>
      </c>
      <c r="I269" s="24">
        <v>14525</v>
      </c>
      <c r="J269" s="24">
        <v>14640.277777777776</v>
      </c>
      <c r="K269" s="24">
        <v>119004.40788038052</v>
      </c>
      <c r="L269" s="24">
        <v>10956.05169643811</v>
      </c>
      <c r="M269" s="24">
        <v>129960.45957681863</v>
      </c>
      <c r="N269" s="24">
        <v>-12838.237354596611</v>
      </c>
      <c r="O269" s="24">
        <v>-1882.1856581585016</v>
      </c>
      <c r="P269" s="24">
        <v>117122.22222222202</v>
      </c>
      <c r="Q269" s="24">
        <v>62.446502781347817</v>
      </c>
      <c r="R269" s="24">
        <v>7.582937003937559</v>
      </c>
      <c r="S269" s="24">
        <v>70.029439785285376</v>
      </c>
      <c r="T269" s="24">
        <v>58.561111111111131</v>
      </c>
      <c r="U269" s="24">
        <v>261450</v>
      </c>
      <c r="V269" s="24">
        <v>263524.99999999994</v>
      </c>
      <c r="W269" s="24">
        <v>130725</v>
      </c>
      <c r="X269" s="24">
        <v>131762.49999999997</v>
      </c>
      <c r="Y269" s="24">
        <v>0</v>
      </c>
      <c r="Z269" s="24">
        <v>0</v>
      </c>
      <c r="AA269" s="24">
        <v>107103.96709234247</v>
      </c>
      <c r="AB269" s="24">
        <v>9860.4465267942287</v>
      </c>
      <c r="AC269" s="24">
        <v>116964.41361913677</v>
      </c>
      <c r="AD269" s="24">
        <v>-11554.41361913702</v>
      </c>
      <c r="AE269" s="24">
        <v>-1693.9670923426747</v>
      </c>
      <c r="AF269" s="24">
        <v>105409.99999999981</v>
      </c>
      <c r="AG269" s="24">
        <v>62.446502781347817</v>
      </c>
      <c r="AH269" s="24">
        <v>7.582937003937559</v>
      </c>
      <c r="AI269" s="24">
        <v>70.029439785285376</v>
      </c>
      <c r="AJ269" s="24">
        <v>58.561111111111131</v>
      </c>
      <c r="AK269" s="24">
        <v>29050</v>
      </c>
      <c r="AL269" s="24">
        <v>29280.555555555562</v>
      </c>
      <c r="AM269" s="24">
        <v>14525</v>
      </c>
      <c r="AN269" s="24">
        <v>14640.277777777781</v>
      </c>
      <c r="AO269" s="24">
        <v>14525</v>
      </c>
      <c r="AP269" s="24">
        <v>14640.277777777776</v>
      </c>
      <c r="AQ269" s="24">
        <v>11900.440788038046</v>
      </c>
      <c r="AR269" s="24">
        <v>1095.6051696438808</v>
      </c>
      <c r="AS269" s="24">
        <v>12996.045957681854</v>
      </c>
      <c r="AT269" s="24">
        <v>-1283.8237354595913</v>
      </c>
      <c r="AU269" s="24">
        <v>-188.21856581582688</v>
      </c>
      <c r="AV269" s="24">
        <v>11712.222222222204</v>
      </c>
      <c r="AW269" s="24">
        <v>0</v>
      </c>
      <c r="AX269" s="24">
        <v>0</v>
      </c>
      <c r="AY269" s="24">
        <v>0</v>
      </c>
      <c r="AZ269" s="24">
        <v>0</v>
      </c>
      <c r="BA269" s="24">
        <v>-11.468328674174245</v>
      </c>
      <c r="BB269" s="24">
        <v>-3.885391670236686</v>
      </c>
      <c r="BC269" s="24">
        <v>-11.468328674174245</v>
      </c>
      <c r="BD269" s="24">
        <v>-3.885391670236686</v>
      </c>
      <c r="BE269" s="24">
        <v>0</v>
      </c>
      <c r="BF269" s="24">
        <v>0</v>
      </c>
      <c r="BG269" s="24">
        <v>261450</v>
      </c>
      <c r="BH269" s="24">
        <v>263524.99999999994</v>
      </c>
      <c r="BI269" s="24">
        <v>0</v>
      </c>
      <c r="BJ269" s="24">
        <v>0</v>
      </c>
      <c r="BK269" s="24">
        <v>0</v>
      </c>
      <c r="BL269" s="24">
        <v>0</v>
      </c>
    </row>
    <row r="270" spans="1:64" x14ac:dyDescent="0.25">
      <c r="A270" t="s">
        <v>5121</v>
      </c>
      <c r="B270">
        <v>28</v>
      </c>
      <c r="C270">
        <v>2</v>
      </c>
      <c r="D270">
        <v>3</v>
      </c>
      <c r="E270" s="24">
        <v>159775</v>
      </c>
      <c r="F270" s="24">
        <v>268712.5</v>
      </c>
      <c r="G270" s="24">
        <v>79887.5</v>
      </c>
      <c r="H270" s="24">
        <v>134356.25</v>
      </c>
      <c r="I270" s="24">
        <v>7988.75</v>
      </c>
      <c r="J270" s="24">
        <v>13435.625</v>
      </c>
      <c r="K270" s="24">
        <v>118733.68969521765</v>
      </c>
      <c r="L270" s="24">
        <v>5474.2730775652453</v>
      </c>
      <c r="M270" s="24">
        <v>124207.96277278289</v>
      </c>
      <c r="N270" s="24">
        <v>-16722.962772782892</v>
      </c>
      <c r="O270" s="24">
        <v>-11248.689695217647</v>
      </c>
      <c r="P270" s="24">
        <v>107485</v>
      </c>
      <c r="Q270" s="24">
        <v>60.996918714107778</v>
      </c>
      <c r="R270" s="24">
        <v>5.5710383283969804</v>
      </c>
      <c r="S270" s="24">
        <v>66.567957042504759</v>
      </c>
      <c r="T270" s="24">
        <v>53.742500000000064</v>
      </c>
      <c r="U270" s="24">
        <v>143797.5</v>
      </c>
      <c r="V270" s="24">
        <v>241841.25</v>
      </c>
      <c r="W270" s="24">
        <v>71898.75</v>
      </c>
      <c r="X270" s="24">
        <v>120920.625</v>
      </c>
      <c r="Y270" s="24">
        <v>0</v>
      </c>
      <c r="Z270" s="24">
        <v>0</v>
      </c>
      <c r="AA270" s="24">
        <v>106860.32072569588</v>
      </c>
      <c r="AB270" s="24">
        <v>4926.8457698087441</v>
      </c>
      <c r="AC270" s="24">
        <v>111787.1664955046</v>
      </c>
      <c r="AD270" s="24">
        <v>-15050.666495504556</v>
      </c>
      <c r="AE270" s="24">
        <v>-10123.820725695929</v>
      </c>
      <c r="AF270" s="24">
        <v>96736.5</v>
      </c>
      <c r="AG270" s="24">
        <v>60.996918714107778</v>
      </c>
      <c r="AH270" s="24">
        <v>5.5710383283969804</v>
      </c>
      <c r="AI270" s="24">
        <v>66.567957042504759</v>
      </c>
      <c r="AJ270" s="24">
        <v>53.742500000000064</v>
      </c>
      <c r="AK270" s="24">
        <v>15977.5</v>
      </c>
      <c r="AL270" s="24">
        <v>26871.25</v>
      </c>
      <c r="AM270" s="24">
        <v>7988.75</v>
      </c>
      <c r="AN270" s="24">
        <v>13435.625</v>
      </c>
      <c r="AO270" s="24">
        <v>7988.75</v>
      </c>
      <c r="AP270" s="24">
        <v>13435.625</v>
      </c>
      <c r="AQ270" s="24">
        <v>11873.368969521762</v>
      </c>
      <c r="AR270" s="24">
        <v>547.42730775650125</v>
      </c>
      <c r="AS270" s="24">
        <v>12420.796277278292</v>
      </c>
      <c r="AT270" s="24">
        <v>-1672.2962772783358</v>
      </c>
      <c r="AU270" s="24">
        <v>-1124.8689695217181</v>
      </c>
      <c r="AV270" s="24">
        <v>10748.5</v>
      </c>
      <c r="AW270" s="24">
        <v>0</v>
      </c>
      <c r="AX270" s="24">
        <v>0</v>
      </c>
      <c r="AY270" s="24">
        <v>0</v>
      </c>
      <c r="AZ270" s="24">
        <v>0</v>
      </c>
      <c r="BA270" s="24">
        <v>-12.825457042504695</v>
      </c>
      <c r="BB270" s="24">
        <v>-7.2544187141077145</v>
      </c>
      <c r="BC270" s="24">
        <v>-12.825457042504695</v>
      </c>
      <c r="BD270" s="24">
        <v>-7.2544187141077145</v>
      </c>
      <c r="BE270" s="24">
        <v>0</v>
      </c>
      <c r="BF270" s="24">
        <v>0</v>
      </c>
      <c r="BG270" s="24">
        <v>143797.5</v>
      </c>
      <c r="BH270" s="24">
        <v>241841.25</v>
      </c>
      <c r="BI270" s="24">
        <v>0</v>
      </c>
      <c r="BJ270" s="24">
        <v>0</v>
      </c>
      <c r="BK270" s="24">
        <v>0</v>
      </c>
      <c r="BL270" s="24">
        <v>0</v>
      </c>
    </row>
    <row r="271" spans="1:64" x14ac:dyDescent="0.25">
      <c r="A271" t="s">
        <v>5121</v>
      </c>
      <c r="B271">
        <v>29</v>
      </c>
      <c r="C271">
        <v>2</v>
      </c>
      <c r="D271">
        <v>3</v>
      </c>
      <c r="E271" s="24">
        <v>159775</v>
      </c>
      <c r="F271" s="24">
        <v>225137.5</v>
      </c>
      <c r="G271" s="24">
        <v>79887.5</v>
      </c>
      <c r="H271" s="24">
        <v>112568.75</v>
      </c>
      <c r="I271" s="24">
        <v>7988.75</v>
      </c>
      <c r="J271" s="24">
        <v>11256.875</v>
      </c>
      <c r="K271" s="24">
        <v>117718.50367103121</v>
      </c>
      <c r="L271" s="24">
        <v>-361.35691869980656</v>
      </c>
      <c r="M271" s="24">
        <v>117357.14675233141</v>
      </c>
      <c r="N271" s="24">
        <v>-27302.146752331406</v>
      </c>
      <c r="O271" s="24">
        <v>-27663.503671031212</v>
      </c>
      <c r="P271" s="24">
        <v>90055</v>
      </c>
      <c r="Q271" s="24">
        <v>59.351220401895716</v>
      </c>
      <c r="R271" s="24">
        <v>3.4586909221122824</v>
      </c>
      <c r="S271" s="24">
        <v>62.809911324007999</v>
      </c>
      <c r="T271" s="24">
        <v>45.027499999999918</v>
      </c>
      <c r="U271" s="24">
        <v>143797.5</v>
      </c>
      <c r="V271" s="24">
        <v>202623.75</v>
      </c>
      <c r="W271" s="24">
        <v>71898.75</v>
      </c>
      <c r="X271" s="24">
        <v>101311.875</v>
      </c>
      <c r="Y271" s="24">
        <v>0</v>
      </c>
      <c r="Z271" s="24">
        <v>0</v>
      </c>
      <c r="AA271" s="24">
        <v>105946.65330392809</v>
      </c>
      <c r="AB271" s="24">
        <v>-325.22122682980262</v>
      </c>
      <c r="AC271" s="24">
        <v>105621.43207709827</v>
      </c>
      <c r="AD271" s="24">
        <v>-24571.932077098289</v>
      </c>
      <c r="AE271" s="24">
        <v>-24897.153303928208</v>
      </c>
      <c r="AF271" s="24">
        <v>81049.5</v>
      </c>
      <c r="AG271" s="24">
        <v>59.351220401895716</v>
      </c>
      <c r="AH271" s="24">
        <v>3.4586909221122824</v>
      </c>
      <c r="AI271" s="24">
        <v>62.809911324007999</v>
      </c>
      <c r="AJ271" s="24">
        <v>45.027499999999918</v>
      </c>
      <c r="AK271" s="24">
        <v>15977.5</v>
      </c>
      <c r="AL271" s="24">
        <v>22513.75</v>
      </c>
      <c r="AM271" s="24">
        <v>7988.75</v>
      </c>
      <c r="AN271" s="24">
        <v>11256.875</v>
      </c>
      <c r="AO271" s="24">
        <v>7988.75</v>
      </c>
      <c r="AP271" s="24">
        <v>11256.875</v>
      </c>
      <c r="AQ271" s="24">
        <v>11771.850367103121</v>
      </c>
      <c r="AR271" s="24">
        <v>-36.135691870003939</v>
      </c>
      <c r="AS271" s="24">
        <v>11735.714675233132</v>
      </c>
      <c r="AT271" s="24">
        <v>-2730.2146752331173</v>
      </c>
      <c r="AU271" s="24">
        <v>-2766.3503671030048</v>
      </c>
      <c r="AV271" s="24">
        <v>9005.5</v>
      </c>
      <c r="AW271" s="24">
        <v>0</v>
      </c>
      <c r="AX271" s="24">
        <v>0</v>
      </c>
      <c r="AY271" s="24">
        <v>0</v>
      </c>
      <c r="AZ271" s="24">
        <v>0</v>
      </c>
      <c r="BA271" s="24">
        <v>-17.782411324008081</v>
      </c>
      <c r="BB271" s="24">
        <v>-14.323720401895798</v>
      </c>
      <c r="BC271" s="24">
        <v>-17.782411324008081</v>
      </c>
      <c r="BD271" s="24">
        <v>-14.323720401895798</v>
      </c>
      <c r="BE271" s="24">
        <v>0</v>
      </c>
      <c r="BF271" s="24">
        <v>0</v>
      </c>
      <c r="BG271" s="24">
        <v>143797.5</v>
      </c>
      <c r="BH271" s="24">
        <v>202623.75</v>
      </c>
      <c r="BI271" s="24">
        <v>0</v>
      </c>
      <c r="BJ271" s="24">
        <v>0</v>
      </c>
      <c r="BK271" s="24">
        <v>0</v>
      </c>
      <c r="BL271" s="24">
        <v>0</v>
      </c>
    </row>
    <row r="272" spans="1:64" x14ac:dyDescent="0.25">
      <c r="A272" t="s">
        <v>5121</v>
      </c>
      <c r="B272">
        <v>30</v>
      </c>
      <c r="C272">
        <v>2</v>
      </c>
      <c r="D272">
        <v>3</v>
      </c>
      <c r="E272" s="24">
        <v>159775</v>
      </c>
      <c r="F272" s="24">
        <v>181562.5</v>
      </c>
      <c r="G272" s="24">
        <v>79887.5</v>
      </c>
      <c r="H272" s="24">
        <v>90781.25</v>
      </c>
      <c r="I272" s="24">
        <v>7988.75</v>
      </c>
      <c r="J272" s="24">
        <v>9078.125</v>
      </c>
      <c r="K272" s="24">
        <v>115838.30421471433</v>
      </c>
      <c r="L272" s="24">
        <v>-6987.929016697919</v>
      </c>
      <c r="M272" s="24">
        <v>108850.37519801641</v>
      </c>
      <c r="N272" s="24">
        <v>-36225.375198016409</v>
      </c>
      <c r="O272" s="24">
        <v>-43213.304214714328</v>
      </c>
      <c r="P272" s="24">
        <v>72625</v>
      </c>
      <c r="Q272" s="24">
        <v>57.211658742350323</v>
      </c>
      <c r="R272" s="24">
        <v>1.0030714023574774</v>
      </c>
      <c r="S272" s="24">
        <v>58.214730144707801</v>
      </c>
      <c r="T272" s="24">
        <v>36.3125</v>
      </c>
      <c r="U272" s="24">
        <v>143797.5</v>
      </c>
      <c r="V272" s="24">
        <v>163406.25</v>
      </c>
      <c r="W272" s="24">
        <v>71898.75</v>
      </c>
      <c r="X272" s="24">
        <v>81703.125</v>
      </c>
      <c r="Y272" s="24">
        <v>0</v>
      </c>
      <c r="Z272" s="24">
        <v>0</v>
      </c>
      <c r="AA272" s="24">
        <v>104254.4737932429</v>
      </c>
      <c r="AB272" s="24">
        <v>-6289.1361150281737</v>
      </c>
      <c r="AC272" s="24">
        <v>97965.337678214768</v>
      </c>
      <c r="AD272" s="24">
        <v>-32602.837678214768</v>
      </c>
      <c r="AE272" s="24">
        <v>-38891.973793242825</v>
      </c>
      <c r="AF272" s="24">
        <v>65362.5</v>
      </c>
      <c r="AG272" s="24">
        <v>57.211658742350323</v>
      </c>
      <c r="AH272" s="24">
        <v>1.0030714023574774</v>
      </c>
      <c r="AI272" s="24">
        <v>58.214730144707801</v>
      </c>
      <c r="AJ272" s="24">
        <v>36.3125</v>
      </c>
      <c r="AK272" s="24">
        <v>15977.5</v>
      </c>
      <c r="AL272" s="24">
        <v>18156.25</v>
      </c>
      <c r="AM272" s="24">
        <v>7988.75</v>
      </c>
      <c r="AN272" s="24">
        <v>9078.125</v>
      </c>
      <c r="AO272" s="24">
        <v>7988.75</v>
      </c>
      <c r="AP272" s="24">
        <v>9078.125</v>
      </c>
      <c r="AQ272" s="24">
        <v>11583.83042147143</v>
      </c>
      <c r="AR272" s="24">
        <v>-698.79290166974533</v>
      </c>
      <c r="AS272" s="24">
        <v>10885.037519801641</v>
      </c>
      <c r="AT272" s="24">
        <v>-3622.5375198016409</v>
      </c>
      <c r="AU272" s="24">
        <v>-4321.3304214715026</v>
      </c>
      <c r="AV272" s="24">
        <v>7262.5</v>
      </c>
      <c r="AW272" s="24">
        <v>0</v>
      </c>
      <c r="AX272" s="24">
        <v>0</v>
      </c>
      <c r="AY272" s="24">
        <v>0</v>
      </c>
      <c r="AZ272" s="24">
        <v>0</v>
      </c>
      <c r="BA272" s="24">
        <v>-21.902230144707801</v>
      </c>
      <c r="BB272" s="24">
        <v>-20.899158742350323</v>
      </c>
      <c r="BC272" s="24">
        <v>-21.902230144707801</v>
      </c>
      <c r="BD272" s="24">
        <v>-20.899158742350323</v>
      </c>
      <c r="BE272" s="24">
        <v>0</v>
      </c>
      <c r="BF272" s="24">
        <v>0</v>
      </c>
      <c r="BG272" s="24">
        <v>143797.5</v>
      </c>
      <c r="BH272" s="24">
        <v>163406.25</v>
      </c>
      <c r="BI272" s="24">
        <v>0</v>
      </c>
      <c r="BJ272" s="24">
        <v>0</v>
      </c>
      <c r="BK272" s="24">
        <v>0</v>
      </c>
      <c r="BL272" s="24">
        <v>0</v>
      </c>
    </row>
    <row r="273" spans="1:64" x14ac:dyDescent="0.25">
      <c r="A273" t="s">
        <v>5121</v>
      </c>
      <c r="B273">
        <v>31</v>
      </c>
      <c r="C273">
        <v>3</v>
      </c>
      <c r="D273">
        <v>3</v>
      </c>
      <c r="E273" s="24">
        <v>319550</v>
      </c>
      <c r="F273" s="24">
        <v>186404.16666666669</v>
      </c>
      <c r="G273" s="24">
        <v>159775</v>
      </c>
      <c r="H273" s="24">
        <v>93202.083333333343</v>
      </c>
      <c r="I273" s="24">
        <v>15977.5</v>
      </c>
      <c r="J273" s="24">
        <v>9320.2083333333339</v>
      </c>
      <c r="K273" s="24">
        <v>113006.17101608077</v>
      </c>
      <c r="L273" s="24">
        <v>-11757.200827344786</v>
      </c>
      <c r="M273" s="24">
        <v>101248.97018873598</v>
      </c>
      <c r="N273" s="24">
        <v>-26687.303522069473</v>
      </c>
      <c r="O273" s="24">
        <v>-38444.504349414259</v>
      </c>
      <c r="P273" s="24">
        <v>74561.666666666511</v>
      </c>
      <c r="Q273" s="24">
        <v>54.669328337831189</v>
      </c>
      <c r="R273" s="24">
        <v>-0.98875264164087184</v>
      </c>
      <c r="S273" s="24">
        <v>53.680575696190317</v>
      </c>
      <c r="T273" s="24">
        <v>37.280833333333248</v>
      </c>
      <c r="U273" s="24">
        <v>287595</v>
      </c>
      <c r="V273" s="24">
        <v>167763.75000000003</v>
      </c>
      <c r="W273" s="24">
        <v>143797.5</v>
      </c>
      <c r="X273" s="24">
        <v>83881.875000000015</v>
      </c>
      <c r="Y273" s="24">
        <v>0</v>
      </c>
      <c r="Z273" s="24">
        <v>0</v>
      </c>
      <c r="AA273" s="24">
        <v>101705.55391447269</v>
      </c>
      <c r="AB273" s="24">
        <v>-10581.480744610308</v>
      </c>
      <c r="AC273" s="24">
        <v>91124.073169862386</v>
      </c>
      <c r="AD273" s="24">
        <v>-24018.573169862502</v>
      </c>
      <c r="AE273" s="24">
        <v>-34600.053914472694</v>
      </c>
      <c r="AF273" s="24">
        <v>67105.499999999869</v>
      </c>
      <c r="AG273" s="24">
        <v>54.669328337831189</v>
      </c>
      <c r="AH273" s="24">
        <v>-0.98875264164087184</v>
      </c>
      <c r="AI273" s="24">
        <v>53.680575696190317</v>
      </c>
      <c r="AJ273" s="24">
        <v>37.280833333333248</v>
      </c>
      <c r="AK273" s="24">
        <v>31955</v>
      </c>
      <c r="AL273" s="24">
        <v>18640.416666666657</v>
      </c>
      <c r="AM273" s="24">
        <v>15977.5</v>
      </c>
      <c r="AN273" s="24">
        <v>9320.2083333333285</v>
      </c>
      <c r="AO273" s="24">
        <v>15977.5</v>
      </c>
      <c r="AP273" s="24">
        <v>9320.2083333333339</v>
      </c>
      <c r="AQ273" s="24">
        <v>11300.617101608077</v>
      </c>
      <c r="AR273" s="24">
        <v>-1175.7200827344786</v>
      </c>
      <c r="AS273" s="24">
        <v>10124.897018873598</v>
      </c>
      <c r="AT273" s="24">
        <v>-2668.7303522069706</v>
      </c>
      <c r="AU273" s="24">
        <v>-3844.4504349415656</v>
      </c>
      <c r="AV273" s="24">
        <v>7456.1666666666424</v>
      </c>
      <c r="AW273" s="24">
        <v>0</v>
      </c>
      <c r="AX273" s="24">
        <v>0</v>
      </c>
      <c r="AY273" s="24">
        <v>0</v>
      </c>
      <c r="AZ273" s="24">
        <v>0</v>
      </c>
      <c r="BA273" s="24">
        <v>-16.399742362857069</v>
      </c>
      <c r="BB273" s="24">
        <v>-17.38849500449794</v>
      </c>
      <c r="BC273" s="24">
        <v>-16.399742362857069</v>
      </c>
      <c r="BD273" s="24">
        <v>-17.38849500449794</v>
      </c>
      <c r="BE273" s="24">
        <v>0</v>
      </c>
      <c r="BF273" s="24">
        <v>0</v>
      </c>
      <c r="BG273" s="24">
        <v>287595</v>
      </c>
      <c r="BH273" s="24">
        <v>167763.75000000003</v>
      </c>
      <c r="BI273" s="24">
        <v>0</v>
      </c>
      <c r="BJ273" s="24">
        <v>0</v>
      </c>
      <c r="BK273" s="24">
        <v>0</v>
      </c>
      <c r="BL273" s="24">
        <v>0</v>
      </c>
    </row>
    <row r="274" spans="1:64" x14ac:dyDescent="0.25">
      <c r="A274" t="s">
        <v>5121</v>
      </c>
      <c r="B274">
        <v>32</v>
      </c>
      <c r="C274">
        <v>3</v>
      </c>
      <c r="D274">
        <v>3</v>
      </c>
      <c r="E274" s="24">
        <v>319550</v>
      </c>
      <c r="F274" s="24">
        <v>239662.5</v>
      </c>
      <c r="G274" s="24">
        <v>159775</v>
      </c>
      <c r="H274" s="24">
        <v>119831.25</v>
      </c>
      <c r="I274" s="24">
        <v>15977.5</v>
      </c>
      <c r="J274" s="24">
        <v>11983.125</v>
      </c>
      <c r="K274" s="24">
        <v>109755.97400611453</v>
      </c>
      <c r="L274" s="24">
        <v>-11339.191736409906</v>
      </c>
      <c r="M274" s="24">
        <v>98416.782269704621</v>
      </c>
      <c r="N274" s="24">
        <v>-2551.7822697046213</v>
      </c>
      <c r="O274" s="24">
        <v>-13890.974006114528</v>
      </c>
      <c r="P274" s="24">
        <v>95865</v>
      </c>
      <c r="Q274" s="24">
        <v>52.509170182945809</v>
      </c>
      <c r="R274" s="24">
        <v>-1.2498692285710149</v>
      </c>
      <c r="S274" s="24">
        <v>51.259300954374794</v>
      </c>
      <c r="T274" s="24">
        <v>47.932499999999891</v>
      </c>
      <c r="U274" s="24">
        <v>287595</v>
      </c>
      <c r="V274" s="24">
        <v>215696.25</v>
      </c>
      <c r="W274" s="24">
        <v>143797.5</v>
      </c>
      <c r="X274" s="24">
        <v>107848.125</v>
      </c>
      <c r="Y274" s="24">
        <v>0</v>
      </c>
      <c r="Z274" s="24">
        <v>0</v>
      </c>
      <c r="AA274" s="24">
        <v>98780.376605503072</v>
      </c>
      <c r="AB274" s="24">
        <v>-10205.272562768892</v>
      </c>
      <c r="AC274" s="24">
        <v>88575.104042734165</v>
      </c>
      <c r="AD274" s="24">
        <v>-2296.6040427341359</v>
      </c>
      <c r="AE274" s="24">
        <v>-12501.876605503261</v>
      </c>
      <c r="AF274" s="24">
        <v>86278.5</v>
      </c>
      <c r="AG274" s="24">
        <v>52.509170182945809</v>
      </c>
      <c r="AH274" s="24">
        <v>-1.2498692285710149</v>
      </c>
      <c r="AI274" s="24">
        <v>51.259300954374794</v>
      </c>
      <c r="AJ274" s="24">
        <v>47.932499999999891</v>
      </c>
      <c r="AK274" s="24">
        <v>31955</v>
      </c>
      <c r="AL274" s="24">
        <v>23966.25</v>
      </c>
      <c r="AM274" s="24">
        <v>15977.5</v>
      </c>
      <c r="AN274" s="24">
        <v>11983.125</v>
      </c>
      <c r="AO274" s="24">
        <v>15977.5</v>
      </c>
      <c r="AP274" s="24">
        <v>11983.125</v>
      </c>
      <c r="AQ274" s="24">
        <v>10975.597400611456</v>
      </c>
      <c r="AR274" s="24">
        <v>-1133.9191736410139</v>
      </c>
      <c r="AS274" s="24">
        <v>9841.6782269704563</v>
      </c>
      <c r="AT274" s="24">
        <v>-255.17822697048541</v>
      </c>
      <c r="AU274" s="24">
        <v>-1389.0974006112665</v>
      </c>
      <c r="AV274" s="24">
        <v>9586.5</v>
      </c>
      <c r="AW274" s="24">
        <v>0</v>
      </c>
      <c r="AX274" s="24">
        <v>0</v>
      </c>
      <c r="AY274" s="24">
        <v>0</v>
      </c>
      <c r="AZ274" s="24">
        <v>0</v>
      </c>
      <c r="BA274" s="24">
        <v>-3.3268009543749031</v>
      </c>
      <c r="BB274" s="24">
        <v>-4.576670182945918</v>
      </c>
      <c r="BC274" s="24">
        <v>-3.3268009543749031</v>
      </c>
      <c r="BD274" s="24">
        <v>-4.576670182945918</v>
      </c>
      <c r="BE274" s="24">
        <v>0</v>
      </c>
      <c r="BF274" s="24">
        <v>0</v>
      </c>
      <c r="BG274" s="24">
        <v>287595</v>
      </c>
      <c r="BH274" s="24">
        <v>215696.25</v>
      </c>
      <c r="BI274" s="24">
        <v>0</v>
      </c>
      <c r="BJ274" s="24">
        <v>0</v>
      </c>
      <c r="BK274" s="24">
        <v>0</v>
      </c>
      <c r="BL274" s="24">
        <v>0</v>
      </c>
    </row>
    <row r="275" spans="1:64" x14ac:dyDescent="0.25">
      <c r="A275" t="s">
        <v>5121</v>
      </c>
      <c r="B275">
        <v>33</v>
      </c>
      <c r="C275">
        <v>3</v>
      </c>
      <c r="D275">
        <v>3</v>
      </c>
      <c r="E275" s="24">
        <v>319550</v>
      </c>
      <c r="F275" s="24">
        <v>292920.83333333331</v>
      </c>
      <c r="G275" s="24">
        <v>159775</v>
      </c>
      <c r="H275" s="24">
        <v>146460.41666666666</v>
      </c>
      <c r="I275" s="24">
        <v>15977.5</v>
      </c>
      <c r="J275" s="24">
        <v>14646.041666666666</v>
      </c>
      <c r="K275" s="24">
        <v>107101.26629878208</v>
      </c>
      <c r="L275" s="24">
        <v>-6285.5105084655806</v>
      </c>
      <c r="M275" s="24">
        <v>100815.7557903165</v>
      </c>
      <c r="N275" s="24">
        <v>16352.577543016989</v>
      </c>
      <c r="O275" s="24">
        <v>10067.067034551408</v>
      </c>
      <c r="P275" s="24">
        <v>117168.33333333349</v>
      </c>
      <c r="Q275" s="24">
        <v>51.493196457998465</v>
      </c>
      <c r="R275" s="24">
        <v>0.24398797802246008</v>
      </c>
      <c r="S275" s="24">
        <v>51.737184436020925</v>
      </c>
      <c r="T275" s="24">
        <v>58.584166666666761</v>
      </c>
      <c r="U275" s="24">
        <v>287595</v>
      </c>
      <c r="V275" s="24">
        <v>263628.75</v>
      </c>
      <c r="W275" s="24">
        <v>143797.5</v>
      </c>
      <c r="X275" s="24">
        <v>131814.375</v>
      </c>
      <c r="Y275" s="24">
        <v>0</v>
      </c>
      <c r="Z275" s="24">
        <v>0</v>
      </c>
      <c r="AA275" s="24">
        <v>96391.139668903881</v>
      </c>
      <c r="AB275" s="24">
        <v>-5656.9594576189993</v>
      </c>
      <c r="AC275" s="24">
        <v>90734.180211284853</v>
      </c>
      <c r="AD275" s="24">
        <v>14717.31978871522</v>
      </c>
      <c r="AE275" s="24">
        <v>9060.3603310964536</v>
      </c>
      <c r="AF275" s="24">
        <v>105451.50000000015</v>
      </c>
      <c r="AG275" s="24">
        <v>51.493196457998465</v>
      </c>
      <c r="AH275" s="24">
        <v>0.24398797802246008</v>
      </c>
      <c r="AI275" s="24">
        <v>51.737184436020925</v>
      </c>
      <c r="AJ275" s="24">
        <v>58.584166666666761</v>
      </c>
      <c r="AK275" s="24">
        <v>31955</v>
      </c>
      <c r="AL275" s="24">
        <v>29292.083333333314</v>
      </c>
      <c r="AM275" s="24">
        <v>15977.5</v>
      </c>
      <c r="AN275" s="24">
        <v>14646.041666666657</v>
      </c>
      <c r="AO275" s="24">
        <v>15977.5</v>
      </c>
      <c r="AP275" s="24">
        <v>14646.041666666666</v>
      </c>
      <c r="AQ275" s="24">
        <v>10710.126629878199</v>
      </c>
      <c r="AR275" s="24">
        <v>-628.55105084658135</v>
      </c>
      <c r="AS275" s="24">
        <v>10081.575579031647</v>
      </c>
      <c r="AT275" s="24">
        <v>1635.2577543017687</v>
      </c>
      <c r="AU275" s="24">
        <v>1006.7067034549545</v>
      </c>
      <c r="AV275" s="24">
        <v>11716.833333333343</v>
      </c>
      <c r="AW275" s="24">
        <v>0</v>
      </c>
      <c r="AX275" s="24">
        <v>0</v>
      </c>
      <c r="AY275" s="24">
        <v>0</v>
      </c>
      <c r="AZ275" s="24">
        <v>0</v>
      </c>
      <c r="BA275" s="24">
        <v>6.8469822306458354</v>
      </c>
      <c r="BB275" s="24">
        <v>7.0909702086682955</v>
      </c>
      <c r="BC275" s="24">
        <v>6.8469822306458354</v>
      </c>
      <c r="BD275" s="24">
        <v>7.0909702086682955</v>
      </c>
      <c r="BE275" s="24">
        <v>0</v>
      </c>
      <c r="BF275" s="24">
        <v>0</v>
      </c>
      <c r="BG275" s="24">
        <v>287595</v>
      </c>
      <c r="BH275" s="24">
        <v>263628.75</v>
      </c>
      <c r="BI275" s="24">
        <v>0</v>
      </c>
      <c r="BJ275" s="24">
        <v>0</v>
      </c>
      <c r="BK275" s="24">
        <v>0</v>
      </c>
      <c r="BL275" s="24">
        <v>0</v>
      </c>
    </row>
    <row r="276" spans="1:64" x14ac:dyDescent="0.25">
      <c r="A276" t="s">
        <v>5121</v>
      </c>
      <c r="B276">
        <v>34</v>
      </c>
      <c r="C276">
        <v>4</v>
      </c>
      <c r="D276">
        <v>3</v>
      </c>
      <c r="E276" s="24">
        <v>798875</v>
      </c>
      <c r="F276" s="24">
        <v>399437.5</v>
      </c>
      <c r="G276" s="24">
        <v>399437.5</v>
      </c>
      <c r="H276" s="24">
        <v>199718.75</v>
      </c>
      <c r="I276" s="24">
        <v>39943.75</v>
      </c>
      <c r="J276" s="24">
        <v>19971.875</v>
      </c>
      <c r="K276" s="24">
        <v>105765.17220215127</v>
      </c>
      <c r="L276" s="24">
        <v>3099.7828431995586</v>
      </c>
      <c r="M276" s="24">
        <v>108864.95504535083</v>
      </c>
      <c r="N276" s="24">
        <v>50910.044954649173</v>
      </c>
      <c r="O276" s="24">
        <v>54009.827797848731</v>
      </c>
      <c r="P276" s="24">
        <v>159775</v>
      </c>
      <c r="Q276" s="24">
        <v>51.827462585273679</v>
      </c>
      <c r="R276" s="24">
        <v>3.2168183553521885</v>
      </c>
      <c r="S276" s="24">
        <v>55.044280940625868</v>
      </c>
      <c r="T276" s="24">
        <v>79.887500000000045</v>
      </c>
      <c r="U276" s="24">
        <v>718987.5</v>
      </c>
      <c r="V276" s="24">
        <v>359493.75</v>
      </c>
      <c r="W276" s="24">
        <v>359493.75</v>
      </c>
      <c r="X276" s="24">
        <v>179746.875</v>
      </c>
      <c r="Y276" s="24">
        <v>0</v>
      </c>
      <c r="Z276" s="24">
        <v>0</v>
      </c>
      <c r="AA276" s="24">
        <v>95188.654981936139</v>
      </c>
      <c r="AB276" s="24">
        <v>2789.8045588795794</v>
      </c>
      <c r="AC276" s="24">
        <v>97978.459540815747</v>
      </c>
      <c r="AD276" s="24">
        <v>45819.040459184325</v>
      </c>
      <c r="AE276" s="24">
        <v>48608.845018063672</v>
      </c>
      <c r="AF276" s="24">
        <v>143797.5</v>
      </c>
      <c r="AG276" s="24">
        <v>51.827462585273679</v>
      </c>
      <c r="AH276" s="24">
        <v>3.2168183553521885</v>
      </c>
      <c r="AI276" s="24">
        <v>55.044280940625868</v>
      </c>
      <c r="AJ276" s="24">
        <v>79.887500000000045</v>
      </c>
      <c r="AK276" s="24">
        <v>79887.5</v>
      </c>
      <c r="AL276" s="24">
        <v>39943.75</v>
      </c>
      <c r="AM276" s="24">
        <v>39943.75</v>
      </c>
      <c r="AN276" s="24">
        <v>19971.875</v>
      </c>
      <c r="AO276" s="24">
        <v>39943.75</v>
      </c>
      <c r="AP276" s="24">
        <v>19971.875</v>
      </c>
      <c r="AQ276" s="24">
        <v>10576.51722021513</v>
      </c>
      <c r="AR276" s="24">
        <v>309.97828431997914</v>
      </c>
      <c r="AS276" s="24">
        <v>10886.49550453508</v>
      </c>
      <c r="AT276" s="24">
        <v>5091.0044954648474</v>
      </c>
      <c r="AU276" s="24">
        <v>5400.9827797850594</v>
      </c>
      <c r="AV276" s="24">
        <v>15977.5</v>
      </c>
      <c r="AW276" s="24">
        <v>0</v>
      </c>
      <c r="AX276" s="24">
        <v>0</v>
      </c>
      <c r="AY276" s="24">
        <v>0</v>
      </c>
      <c r="AZ276" s="24">
        <v>0</v>
      </c>
      <c r="BA276" s="24">
        <v>24.843219059374178</v>
      </c>
      <c r="BB276" s="24">
        <v>28.060037414726366</v>
      </c>
      <c r="BC276" s="24">
        <v>24.843219059374178</v>
      </c>
      <c r="BD276" s="24">
        <v>28.060037414726366</v>
      </c>
      <c r="BE276" s="24">
        <v>0</v>
      </c>
      <c r="BF276" s="24">
        <v>0</v>
      </c>
      <c r="BG276" s="24">
        <v>718987.5</v>
      </c>
      <c r="BH276" s="24">
        <v>359493.75</v>
      </c>
      <c r="BI276" s="24">
        <v>0</v>
      </c>
      <c r="BJ276" s="24">
        <v>0</v>
      </c>
      <c r="BK276" s="24">
        <v>0</v>
      </c>
      <c r="BL276" s="24">
        <v>0</v>
      </c>
    </row>
    <row r="277" spans="1:64" x14ac:dyDescent="0.25">
      <c r="A277" t="s">
        <v>5121</v>
      </c>
      <c r="B277">
        <v>35</v>
      </c>
      <c r="C277">
        <v>4</v>
      </c>
      <c r="D277">
        <v>3</v>
      </c>
      <c r="E277" s="24">
        <v>798875</v>
      </c>
      <c r="F277" s="24">
        <v>559212.5</v>
      </c>
      <c r="G277" s="24">
        <v>399437.5</v>
      </c>
      <c r="H277" s="24">
        <v>279606.25</v>
      </c>
      <c r="I277" s="24">
        <v>39943.75</v>
      </c>
      <c r="J277" s="24">
        <v>27960.625</v>
      </c>
      <c r="K277" s="24">
        <v>106594.70163358049</v>
      </c>
      <c r="L277" s="24">
        <v>18907.051878629718</v>
      </c>
      <c r="M277" s="24">
        <v>125501.75351221021</v>
      </c>
      <c r="N277" s="24">
        <v>98183.246487789787</v>
      </c>
      <c r="O277" s="24">
        <v>117090.29836641951</v>
      </c>
      <c r="P277" s="24">
        <v>223685</v>
      </c>
      <c r="Q277" s="24">
        <v>54.206197836462252</v>
      </c>
      <c r="R277" s="24">
        <v>8.4740347101294446</v>
      </c>
      <c r="S277" s="24">
        <v>62.680232546591697</v>
      </c>
      <c r="T277" s="24">
        <v>111.8425000000002</v>
      </c>
      <c r="U277" s="24">
        <v>718987.5</v>
      </c>
      <c r="V277" s="24">
        <v>503291.25</v>
      </c>
      <c r="W277" s="24">
        <v>359493.75</v>
      </c>
      <c r="X277" s="24">
        <v>251645.625</v>
      </c>
      <c r="Y277" s="24">
        <v>0</v>
      </c>
      <c r="Z277" s="24">
        <v>0</v>
      </c>
      <c r="AA277" s="24">
        <v>95935.231470222454</v>
      </c>
      <c r="AB277" s="24">
        <v>17016.346690766746</v>
      </c>
      <c r="AC277" s="24">
        <v>112951.5781609892</v>
      </c>
      <c r="AD277" s="24">
        <v>88364.921839010785</v>
      </c>
      <c r="AE277" s="24">
        <v>105381.26852977765</v>
      </c>
      <c r="AF277" s="24">
        <v>201316.5</v>
      </c>
      <c r="AG277" s="24">
        <v>54.206197836462252</v>
      </c>
      <c r="AH277" s="24">
        <v>8.4740347101294446</v>
      </c>
      <c r="AI277" s="24">
        <v>62.680232546591697</v>
      </c>
      <c r="AJ277" s="24">
        <v>111.8425000000002</v>
      </c>
      <c r="AK277" s="24">
        <v>79887.5</v>
      </c>
      <c r="AL277" s="24">
        <v>55921.25</v>
      </c>
      <c r="AM277" s="24">
        <v>39943.75</v>
      </c>
      <c r="AN277" s="24">
        <v>27960.625</v>
      </c>
      <c r="AO277" s="24">
        <v>39943.75</v>
      </c>
      <c r="AP277" s="24">
        <v>27960.625</v>
      </c>
      <c r="AQ277" s="24">
        <v>10659.470163358041</v>
      </c>
      <c r="AR277" s="24">
        <v>1890.7051878629718</v>
      </c>
      <c r="AS277" s="24">
        <v>12550.175351221013</v>
      </c>
      <c r="AT277" s="24">
        <v>9818.324648779002</v>
      </c>
      <c r="AU277" s="24">
        <v>11709.029836641857</v>
      </c>
      <c r="AV277" s="24">
        <v>22368.5</v>
      </c>
      <c r="AW277" s="24">
        <v>0</v>
      </c>
      <c r="AX277" s="24">
        <v>0</v>
      </c>
      <c r="AY277" s="24">
        <v>0</v>
      </c>
      <c r="AZ277" s="24">
        <v>0</v>
      </c>
      <c r="BA277" s="24">
        <v>49.162267453408504</v>
      </c>
      <c r="BB277" s="24">
        <v>57.636302163537948</v>
      </c>
      <c r="BC277" s="24">
        <v>49.162267453408504</v>
      </c>
      <c r="BD277" s="24">
        <v>57.636302163537948</v>
      </c>
      <c r="BE277" s="24">
        <v>0</v>
      </c>
      <c r="BF277" s="24">
        <v>0</v>
      </c>
      <c r="BG277" s="24">
        <v>718987.5</v>
      </c>
      <c r="BH277" s="24">
        <v>503291.25</v>
      </c>
      <c r="BI277" s="24">
        <v>0</v>
      </c>
      <c r="BJ277" s="24">
        <v>0</v>
      </c>
      <c r="BK277" s="24">
        <v>0</v>
      </c>
      <c r="BL277" s="24">
        <v>0</v>
      </c>
    </row>
    <row r="278" spans="1:64" x14ac:dyDescent="0.25">
      <c r="A278" t="s">
        <v>5121</v>
      </c>
      <c r="B278">
        <v>36</v>
      </c>
      <c r="C278">
        <v>4</v>
      </c>
      <c r="D278">
        <v>3</v>
      </c>
      <c r="E278" s="24">
        <v>798875</v>
      </c>
      <c r="F278" s="24">
        <v>718987.5</v>
      </c>
      <c r="G278" s="24">
        <v>399437.5</v>
      </c>
      <c r="H278" s="24">
        <v>359493.75</v>
      </c>
      <c r="I278" s="24">
        <v>39943.75</v>
      </c>
      <c r="J278" s="24">
        <v>35949.375</v>
      </c>
      <c r="K278" s="24">
        <v>110691.60805680929</v>
      </c>
      <c r="L278" s="24">
        <v>39741.685831976589</v>
      </c>
      <c r="M278" s="24">
        <v>150433.29388878588</v>
      </c>
      <c r="N278" s="24">
        <v>137161.70611121459</v>
      </c>
      <c r="O278" s="24">
        <v>176903.39194319118</v>
      </c>
      <c r="P278" s="24">
        <v>287595.00000000047</v>
      </c>
      <c r="Q278" s="24">
        <v>59.266764889864362</v>
      </c>
      <c r="R278" s="24">
        <v>15.74706349598182</v>
      </c>
      <c r="S278" s="24">
        <v>75.013828385846182</v>
      </c>
      <c r="T278" s="24">
        <v>143.79750000000013</v>
      </c>
      <c r="U278" s="24">
        <v>718987.5</v>
      </c>
      <c r="V278" s="24">
        <v>647088.75</v>
      </c>
      <c r="W278" s="24">
        <v>359493.75</v>
      </c>
      <c r="X278" s="24">
        <v>323544.375</v>
      </c>
      <c r="Y278" s="24">
        <v>0</v>
      </c>
      <c r="Z278" s="24">
        <v>0</v>
      </c>
      <c r="AA278" s="24">
        <v>99622.447251128367</v>
      </c>
      <c r="AB278" s="24">
        <v>35767.517248778953</v>
      </c>
      <c r="AC278" s="24">
        <v>135389.96449990731</v>
      </c>
      <c r="AD278" s="24">
        <v>123445.53550009313</v>
      </c>
      <c r="AE278" s="24">
        <v>159213.05274887197</v>
      </c>
      <c r="AF278" s="24">
        <v>258835.50000000044</v>
      </c>
      <c r="AG278" s="24">
        <v>59.266764889864362</v>
      </c>
      <c r="AH278" s="24">
        <v>15.74706349598182</v>
      </c>
      <c r="AI278" s="24">
        <v>75.013828385846182</v>
      </c>
      <c r="AJ278" s="24">
        <v>143.79750000000013</v>
      </c>
      <c r="AK278" s="24">
        <v>79887.5</v>
      </c>
      <c r="AL278" s="24">
        <v>71898.75</v>
      </c>
      <c r="AM278" s="24">
        <v>39943.75</v>
      </c>
      <c r="AN278" s="24">
        <v>35949.375</v>
      </c>
      <c r="AO278" s="24">
        <v>39943.75</v>
      </c>
      <c r="AP278" s="24">
        <v>35949.375</v>
      </c>
      <c r="AQ278" s="24">
        <v>11069.16080568092</v>
      </c>
      <c r="AR278" s="24">
        <v>3974.1685831976356</v>
      </c>
      <c r="AS278" s="24">
        <v>15043.32938887857</v>
      </c>
      <c r="AT278" s="24">
        <v>13716.170611121459</v>
      </c>
      <c r="AU278" s="24">
        <v>17690.339194319211</v>
      </c>
      <c r="AV278" s="24">
        <v>28759.500000000029</v>
      </c>
      <c r="AW278" s="24">
        <v>0</v>
      </c>
      <c r="AX278" s="24">
        <v>0</v>
      </c>
      <c r="AY278" s="24">
        <v>0</v>
      </c>
      <c r="AZ278" s="24">
        <v>0</v>
      </c>
      <c r="BA278" s="24">
        <v>68.783671614153945</v>
      </c>
      <c r="BB278" s="24">
        <v>84.530735110135765</v>
      </c>
      <c r="BC278" s="24">
        <v>68.783671614153945</v>
      </c>
      <c r="BD278" s="24">
        <v>84.530735110135765</v>
      </c>
      <c r="BE278" s="24">
        <v>0</v>
      </c>
      <c r="BF278" s="24">
        <v>0</v>
      </c>
      <c r="BG278" s="24">
        <v>718987.5</v>
      </c>
      <c r="BH278" s="24">
        <v>647088.75</v>
      </c>
      <c r="BI278" s="24">
        <v>0</v>
      </c>
      <c r="BJ278" s="24">
        <v>0</v>
      </c>
      <c r="BK278" s="24">
        <v>0</v>
      </c>
      <c r="BL278" s="24">
        <v>0</v>
      </c>
    </row>
    <row r="279" spans="1:64" x14ac:dyDescent="0.25">
      <c r="A279" t="s">
        <v>5121</v>
      </c>
      <c r="B279">
        <v>37</v>
      </c>
      <c r="C279">
        <v>1</v>
      </c>
      <c r="D279">
        <v>4</v>
      </c>
      <c r="E279" s="24">
        <v>319550</v>
      </c>
      <c r="F279" s="24">
        <v>718987.5</v>
      </c>
      <c r="G279" s="24">
        <v>159775</v>
      </c>
      <c r="H279" s="24">
        <v>359493.75</v>
      </c>
      <c r="I279" s="24">
        <v>15977.5</v>
      </c>
      <c r="J279" s="24">
        <v>35949.375</v>
      </c>
      <c r="K279" s="24">
        <v>118576.76398077048</v>
      </c>
      <c r="L279" s="24">
        <v>55837.689815371297</v>
      </c>
      <c r="M279" s="24">
        <v>174414.45379614178</v>
      </c>
      <c r="N279" s="24">
        <v>113180.54620385822</v>
      </c>
      <c r="O279" s="24">
        <v>169018.23601922952</v>
      </c>
      <c r="P279" s="24">
        <v>287595</v>
      </c>
      <c r="Q279" s="24">
        <v>66.487016356412823</v>
      </c>
      <c r="R279" s="24">
        <v>22.0127887444321</v>
      </c>
      <c r="S279" s="24">
        <v>88.499805100844924</v>
      </c>
      <c r="T279" s="24">
        <v>143.79750000000013</v>
      </c>
      <c r="U279" s="24">
        <v>255640</v>
      </c>
      <c r="V279" s="24">
        <v>575190</v>
      </c>
      <c r="W279" s="24">
        <v>127820</v>
      </c>
      <c r="X279" s="24">
        <v>287595</v>
      </c>
      <c r="Y279" s="24">
        <v>0</v>
      </c>
      <c r="Z279" s="24">
        <v>0</v>
      </c>
      <c r="AA279" s="24">
        <v>94861.411184616387</v>
      </c>
      <c r="AB279" s="24">
        <v>44670.151852297015</v>
      </c>
      <c r="AC279" s="24">
        <v>139531.56303691343</v>
      </c>
      <c r="AD279" s="24">
        <v>90544.436963086482</v>
      </c>
      <c r="AE279" s="24">
        <v>135214.58881538361</v>
      </c>
      <c r="AF279" s="24">
        <v>230076</v>
      </c>
      <c r="AG279" s="24">
        <v>66.487016356412823</v>
      </c>
      <c r="AH279" s="24">
        <v>22.0127887444321</v>
      </c>
      <c r="AI279" s="24">
        <v>88.499805100844924</v>
      </c>
      <c r="AJ279" s="24">
        <v>143.79750000000013</v>
      </c>
      <c r="AK279" s="24">
        <v>63910</v>
      </c>
      <c r="AL279" s="24">
        <v>143797.5</v>
      </c>
      <c r="AM279" s="24">
        <v>31955</v>
      </c>
      <c r="AN279" s="24">
        <v>71898.75</v>
      </c>
      <c r="AO279" s="24">
        <v>15977.5</v>
      </c>
      <c r="AP279" s="24">
        <v>35949.375</v>
      </c>
      <c r="AQ279" s="24">
        <v>23715.352796154097</v>
      </c>
      <c r="AR279" s="24">
        <v>11167.537963074283</v>
      </c>
      <c r="AS279" s="24">
        <v>34882.89075922835</v>
      </c>
      <c r="AT279" s="24">
        <v>22636.109240771737</v>
      </c>
      <c r="AU279" s="24">
        <v>33803.647203845903</v>
      </c>
      <c r="AV279" s="24">
        <v>57519</v>
      </c>
      <c r="AW279" s="24">
        <v>0</v>
      </c>
      <c r="AX279" s="24">
        <v>0</v>
      </c>
      <c r="AY279" s="24">
        <v>0</v>
      </c>
      <c r="AZ279" s="24">
        <v>0</v>
      </c>
      <c r="BA279" s="24">
        <v>55.297694899155204</v>
      </c>
      <c r="BB279" s="24">
        <v>77.310483643587304</v>
      </c>
      <c r="BC279" s="24">
        <v>55.297694899155204</v>
      </c>
      <c r="BD279" s="24">
        <v>77.310483643587304</v>
      </c>
      <c r="BE279" s="24">
        <v>0</v>
      </c>
      <c r="BF279" s="24">
        <v>0</v>
      </c>
      <c r="BG279" s="24">
        <v>255640</v>
      </c>
      <c r="BH279" s="24">
        <v>575190</v>
      </c>
      <c r="BI279" s="24">
        <v>0</v>
      </c>
      <c r="BJ279" s="24">
        <v>0</v>
      </c>
      <c r="BK279" s="24">
        <v>0</v>
      </c>
      <c r="BL279" s="24">
        <v>0</v>
      </c>
    </row>
    <row r="280" spans="1:64" x14ac:dyDescent="0.25">
      <c r="A280" t="s">
        <v>5121</v>
      </c>
      <c r="B280">
        <v>38</v>
      </c>
      <c r="C280">
        <v>1</v>
      </c>
      <c r="D280">
        <v>4</v>
      </c>
      <c r="E280" s="24">
        <v>319550</v>
      </c>
      <c r="F280" s="24">
        <v>559212.5</v>
      </c>
      <c r="G280" s="24">
        <v>159775</v>
      </c>
      <c r="H280" s="24">
        <v>279606.25</v>
      </c>
      <c r="I280" s="24">
        <v>15977.5</v>
      </c>
      <c r="J280" s="24">
        <v>27960.625</v>
      </c>
      <c r="K280" s="24">
        <v>128560.15058769612</v>
      </c>
      <c r="L280" s="24">
        <v>55595.388540473767</v>
      </c>
      <c r="M280" s="24">
        <v>184155.53912816988</v>
      </c>
      <c r="N280" s="24">
        <v>39529.460871830117</v>
      </c>
      <c r="O280" s="24">
        <v>95124.849412303884</v>
      </c>
      <c r="P280" s="24">
        <v>223685</v>
      </c>
      <c r="Q280" s="24">
        <v>73.11879945916121</v>
      </c>
      <c r="R280" s="24">
        <v>22.880239595500825</v>
      </c>
      <c r="S280" s="24">
        <v>95.999039054662035</v>
      </c>
      <c r="T280" s="24">
        <v>111.8425000000002</v>
      </c>
      <c r="U280" s="24">
        <v>255640</v>
      </c>
      <c r="V280" s="24">
        <v>447370</v>
      </c>
      <c r="W280" s="24">
        <v>127820</v>
      </c>
      <c r="X280" s="24">
        <v>223685</v>
      </c>
      <c r="Y280" s="24">
        <v>0</v>
      </c>
      <c r="Z280" s="24">
        <v>0</v>
      </c>
      <c r="AA280" s="24">
        <v>102848.12047015689</v>
      </c>
      <c r="AB280" s="24">
        <v>44476.310832379037</v>
      </c>
      <c r="AC280" s="24">
        <v>147324.4313025359</v>
      </c>
      <c r="AD280" s="24">
        <v>31623.568697464187</v>
      </c>
      <c r="AE280" s="24">
        <v>76099.879529843107</v>
      </c>
      <c r="AF280" s="24">
        <v>178948</v>
      </c>
      <c r="AG280" s="24">
        <v>73.11879945916121</v>
      </c>
      <c r="AH280" s="24">
        <v>22.880239595500825</v>
      </c>
      <c r="AI280" s="24">
        <v>95.999039054662035</v>
      </c>
      <c r="AJ280" s="24">
        <v>111.8425000000002</v>
      </c>
      <c r="AK280" s="24">
        <v>63910</v>
      </c>
      <c r="AL280" s="24">
        <v>111842.5</v>
      </c>
      <c r="AM280" s="24">
        <v>31955</v>
      </c>
      <c r="AN280" s="24">
        <v>55921.25</v>
      </c>
      <c r="AO280" s="24">
        <v>15977.5</v>
      </c>
      <c r="AP280" s="24">
        <v>27960.625</v>
      </c>
      <c r="AQ280" s="24">
        <v>25712.030117539223</v>
      </c>
      <c r="AR280" s="24">
        <v>11119.07770809473</v>
      </c>
      <c r="AS280" s="24">
        <v>36831.107825633982</v>
      </c>
      <c r="AT280" s="24">
        <v>7905.8921743659303</v>
      </c>
      <c r="AU280" s="24">
        <v>19024.969882460777</v>
      </c>
      <c r="AV280" s="24">
        <v>44737</v>
      </c>
      <c r="AW280" s="24">
        <v>0</v>
      </c>
      <c r="AX280" s="24">
        <v>0</v>
      </c>
      <c r="AY280" s="24">
        <v>0</v>
      </c>
      <c r="AZ280" s="24">
        <v>0</v>
      </c>
      <c r="BA280" s="24">
        <v>15.843460945338165</v>
      </c>
      <c r="BB280" s="24">
        <v>38.72370054083899</v>
      </c>
      <c r="BC280" s="24">
        <v>15.843460945338165</v>
      </c>
      <c r="BD280" s="24">
        <v>38.72370054083899</v>
      </c>
      <c r="BE280" s="24">
        <v>0</v>
      </c>
      <c r="BF280" s="24">
        <v>0</v>
      </c>
      <c r="BG280" s="24">
        <v>255640</v>
      </c>
      <c r="BH280" s="24">
        <v>447370</v>
      </c>
      <c r="BI280" s="24">
        <v>0</v>
      </c>
      <c r="BJ280" s="24">
        <v>0</v>
      </c>
      <c r="BK280" s="24">
        <v>0</v>
      </c>
      <c r="BL280" s="24">
        <v>0</v>
      </c>
    </row>
    <row r="281" spans="1:64" x14ac:dyDescent="0.25">
      <c r="A281" t="s">
        <v>5121</v>
      </c>
      <c r="B281">
        <v>39</v>
      </c>
      <c r="C281">
        <v>1</v>
      </c>
      <c r="D281">
        <v>4</v>
      </c>
      <c r="E281" s="24">
        <v>319550</v>
      </c>
      <c r="F281" s="24">
        <v>399437.49999999994</v>
      </c>
      <c r="G281" s="24">
        <v>159775</v>
      </c>
      <c r="H281" s="24">
        <v>199718.74999999997</v>
      </c>
      <c r="I281" s="24">
        <v>15977.5</v>
      </c>
      <c r="J281" s="24">
        <v>19971.875</v>
      </c>
      <c r="K281" s="24">
        <v>137292.08664488327</v>
      </c>
      <c r="L281" s="24">
        <v>40466.962492274586</v>
      </c>
      <c r="M281" s="24">
        <v>177759.04913715785</v>
      </c>
      <c r="N281" s="24">
        <v>-17984.049137157854</v>
      </c>
      <c r="O281" s="24">
        <v>22482.913355116732</v>
      </c>
      <c r="P281" s="24">
        <v>159775</v>
      </c>
      <c r="Q281" s="24">
        <v>76.524557552096212</v>
      </c>
      <c r="R281" s="24">
        <v>18.140900426465578</v>
      </c>
      <c r="S281" s="24">
        <v>94.66545797856179</v>
      </c>
      <c r="T281" s="24">
        <v>79.887499999999818</v>
      </c>
      <c r="U281" s="24">
        <v>255640</v>
      </c>
      <c r="V281" s="24">
        <v>319550</v>
      </c>
      <c r="W281" s="24">
        <v>127820</v>
      </c>
      <c r="X281" s="24">
        <v>159775</v>
      </c>
      <c r="Y281" s="24">
        <v>0</v>
      </c>
      <c r="Z281" s="24">
        <v>0</v>
      </c>
      <c r="AA281" s="24">
        <v>109833.66931590662</v>
      </c>
      <c r="AB281" s="24">
        <v>32373.569993819692</v>
      </c>
      <c r="AC281" s="24">
        <v>142207.23930972628</v>
      </c>
      <c r="AD281" s="24">
        <v>-14387.239309726283</v>
      </c>
      <c r="AE281" s="24">
        <v>17986.330684093293</v>
      </c>
      <c r="AF281" s="24">
        <v>127820</v>
      </c>
      <c r="AG281" s="24">
        <v>76.524557552096212</v>
      </c>
      <c r="AH281" s="24">
        <v>18.140900426465578</v>
      </c>
      <c r="AI281" s="24">
        <v>94.66545797856179</v>
      </c>
      <c r="AJ281" s="24">
        <v>79.887499999999818</v>
      </c>
      <c r="AK281" s="24">
        <v>63910</v>
      </c>
      <c r="AL281" s="24">
        <v>79887.499999999942</v>
      </c>
      <c r="AM281" s="24">
        <v>31955</v>
      </c>
      <c r="AN281" s="24">
        <v>39943.749999999971</v>
      </c>
      <c r="AO281" s="24">
        <v>15977.5</v>
      </c>
      <c r="AP281" s="24">
        <v>19971.875</v>
      </c>
      <c r="AQ281" s="24">
        <v>27458.417328976648</v>
      </c>
      <c r="AR281" s="24">
        <v>8093.3924984548939</v>
      </c>
      <c r="AS281" s="24">
        <v>35551.809827431571</v>
      </c>
      <c r="AT281" s="24">
        <v>-3596.8098274315707</v>
      </c>
      <c r="AU281" s="24">
        <v>4496.5826710234396</v>
      </c>
      <c r="AV281" s="24">
        <v>31955</v>
      </c>
      <c r="AW281" s="24">
        <v>0</v>
      </c>
      <c r="AX281" s="24">
        <v>0</v>
      </c>
      <c r="AY281" s="24">
        <v>0</v>
      </c>
      <c r="AZ281" s="24">
        <v>0</v>
      </c>
      <c r="BA281" s="24">
        <v>-14.777957978561972</v>
      </c>
      <c r="BB281" s="24">
        <v>3.3629424479036061</v>
      </c>
      <c r="BC281" s="24">
        <v>-14.777957978561972</v>
      </c>
      <c r="BD281" s="24">
        <v>3.3629424479036061</v>
      </c>
      <c r="BE281" s="24">
        <v>0</v>
      </c>
      <c r="BF281" s="24">
        <v>0</v>
      </c>
      <c r="BG281" s="24">
        <v>255640</v>
      </c>
      <c r="BH281" s="24">
        <v>319550</v>
      </c>
      <c r="BI281" s="24">
        <v>0</v>
      </c>
      <c r="BJ281" s="24">
        <v>0</v>
      </c>
      <c r="BK281" s="24">
        <v>0</v>
      </c>
      <c r="BL281" s="24">
        <v>0</v>
      </c>
    </row>
    <row r="282" spans="1:64" x14ac:dyDescent="0.25">
      <c r="A282" t="s">
        <v>5121</v>
      </c>
      <c r="B282">
        <v>40</v>
      </c>
      <c r="C282">
        <v>2</v>
      </c>
      <c r="D282">
        <v>4</v>
      </c>
      <c r="E282" s="24">
        <v>305025</v>
      </c>
      <c r="F282" s="24">
        <v>317129.16666666669</v>
      </c>
      <c r="G282" s="24">
        <v>152512.5</v>
      </c>
      <c r="H282" s="24">
        <v>158564.58333333334</v>
      </c>
      <c r="I282" s="24">
        <v>15251.25</v>
      </c>
      <c r="J282" s="24">
        <v>15856.458333333336</v>
      </c>
      <c r="K282" s="24">
        <v>142511.02427460672</v>
      </c>
      <c r="L282" s="24">
        <v>21705.887424798682</v>
      </c>
      <c r="M282" s="24">
        <v>164216.91169940541</v>
      </c>
      <c r="N282" s="24">
        <v>-37365.245032738429</v>
      </c>
      <c r="O282" s="24">
        <v>-15659.357607939746</v>
      </c>
      <c r="P282" s="24">
        <v>126851.66666666698</v>
      </c>
      <c r="Q282" s="24">
        <v>76.582235762326036</v>
      </c>
      <c r="R282" s="24">
        <v>11.601608407672074</v>
      </c>
      <c r="S282" s="24">
        <v>88.18384416999811</v>
      </c>
      <c r="T282" s="24">
        <v>63.42583333333323</v>
      </c>
      <c r="U282" s="24">
        <v>244020</v>
      </c>
      <c r="V282" s="24">
        <v>253703.33333333337</v>
      </c>
      <c r="W282" s="24">
        <v>122010</v>
      </c>
      <c r="X282" s="24">
        <v>126851.66666666669</v>
      </c>
      <c r="Y282" s="24">
        <v>0</v>
      </c>
      <c r="Z282" s="24">
        <v>0</v>
      </c>
      <c r="AA282" s="24">
        <v>114008.81941968539</v>
      </c>
      <c r="AB282" s="24">
        <v>17364.709939838969</v>
      </c>
      <c r="AC282" s="24">
        <v>131373.52935952434</v>
      </c>
      <c r="AD282" s="24">
        <v>-29892.196026190766</v>
      </c>
      <c r="AE282" s="24">
        <v>-12527.486086351797</v>
      </c>
      <c r="AF282" s="24">
        <v>101481.33333333359</v>
      </c>
      <c r="AG282" s="24">
        <v>76.582235762326036</v>
      </c>
      <c r="AH282" s="24">
        <v>11.601608407672074</v>
      </c>
      <c r="AI282" s="24">
        <v>88.18384416999811</v>
      </c>
      <c r="AJ282" s="24">
        <v>63.42583333333323</v>
      </c>
      <c r="AK282" s="24">
        <v>61005</v>
      </c>
      <c r="AL282" s="24">
        <v>63425.833333333314</v>
      </c>
      <c r="AM282" s="24">
        <v>30502.5</v>
      </c>
      <c r="AN282" s="24">
        <v>31712.916666666657</v>
      </c>
      <c r="AO282" s="24">
        <v>15251.25</v>
      </c>
      <c r="AP282" s="24">
        <v>15856.458333333336</v>
      </c>
      <c r="AQ282" s="24">
        <v>28502.204854921336</v>
      </c>
      <c r="AR282" s="24">
        <v>4341.1774849597132</v>
      </c>
      <c r="AS282" s="24">
        <v>32843.382339881064</v>
      </c>
      <c r="AT282" s="24">
        <v>-7473.0490065476624</v>
      </c>
      <c r="AU282" s="24">
        <v>-3131.8715215879492</v>
      </c>
      <c r="AV282" s="24">
        <v>25370.333333333387</v>
      </c>
      <c r="AW282" s="24">
        <v>0</v>
      </c>
      <c r="AX282" s="24">
        <v>0</v>
      </c>
      <c r="AY282" s="24">
        <v>0</v>
      </c>
      <c r="AZ282" s="24">
        <v>0</v>
      </c>
      <c r="BA282" s="24">
        <v>-24.75801083666488</v>
      </c>
      <c r="BB282" s="24">
        <v>-13.156402428992806</v>
      </c>
      <c r="BC282" s="24">
        <v>-24.75801083666488</v>
      </c>
      <c r="BD282" s="24">
        <v>-13.156402428992806</v>
      </c>
      <c r="BE282" s="24">
        <v>0</v>
      </c>
      <c r="BF282" s="24">
        <v>0</v>
      </c>
      <c r="BG282" s="24">
        <v>244020</v>
      </c>
      <c r="BH282" s="24">
        <v>253703.33333333337</v>
      </c>
      <c r="BI282" s="24">
        <v>0</v>
      </c>
      <c r="BJ282" s="24">
        <v>0</v>
      </c>
      <c r="BK282" s="24">
        <v>0</v>
      </c>
      <c r="BL282" s="24">
        <v>0</v>
      </c>
    </row>
    <row r="283" spans="1:64" x14ac:dyDescent="0.25">
      <c r="A283" t="s">
        <v>5121</v>
      </c>
      <c r="B283">
        <v>41</v>
      </c>
      <c r="C283">
        <v>2</v>
      </c>
      <c r="D283">
        <v>4</v>
      </c>
      <c r="E283" s="24">
        <v>305025</v>
      </c>
      <c r="F283" s="24">
        <v>312287.5</v>
      </c>
      <c r="G283" s="24">
        <v>152512.5</v>
      </c>
      <c r="H283" s="24">
        <v>156143.75</v>
      </c>
      <c r="I283" s="24">
        <v>15251.25</v>
      </c>
      <c r="J283" s="24">
        <v>15614.375</v>
      </c>
      <c r="K283" s="24">
        <v>144200.51620894857</v>
      </c>
      <c r="L283" s="24">
        <v>8167.9237440153956</v>
      </c>
      <c r="M283" s="24">
        <v>152368.43995296396</v>
      </c>
      <c r="N283" s="24">
        <v>-27453.439952963963</v>
      </c>
      <c r="O283" s="24">
        <v>-19285.516208948568</v>
      </c>
      <c r="P283" s="24">
        <v>124915</v>
      </c>
      <c r="Q283" s="24">
        <v>74.812337539258806</v>
      </c>
      <c r="R283" s="24">
        <v>6.5805779933407393</v>
      </c>
      <c r="S283" s="24">
        <v>81.392915532599545</v>
      </c>
      <c r="T283" s="24">
        <v>62.457499999999982</v>
      </c>
      <c r="U283" s="24">
        <v>244020</v>
      </c>
      <c r="V283" s="24">
        <v>249830</v>
      </c>
      <c r="W283" s="24">
        <v>122010</v>
      </c>
      <c r="X283" s="24">
        <v>124915</v>
      </c>
      <c r="Y283" s="24">
        <v>0</v>
      </c>
      <c r="Z283" s="24">
        <v>0</v>
      </c>
      <c r="AA283" s="24">
        <v>115360.41296715886</v>
      </c>
      <c r="AB283" s="24">
        <v>6534.3389952122234</v>
      </c>
      <c r="AC283" s="24">
        <v>121894.75196237117</v>
      </c>
      <c r="AD283" s="24">
        <v>-21962.751962371171</v>
      </c>
      <c r="AE283" s="24">
        <v>-15428.412967158714</v>
      </c>
      <c r="AF283" s="24">
        <v>99932</v>
      </c>
      <c r="AG283" s="24">
        <v>74.812337539258806</v>
      </c>
      <c r="AH283" s="24">
        <v>6.5805779933407393</v>
      </c>
      <c r="AI283" s="24">
        <v>81.392915532599545</v>
      </c>
      <c r="AJ283" s="24">
        <v>62.457499999999982</v>
      </c>
      <c r="AK283" s="24">
        <v>61005</v>
      </c>
      <c r="AL283" s="24">
        <v>62457.5</v>
      </c>
      <c r="AM283" s="24">
        <v>30502.5</v>
      </c>
      <c r="AN283" s="24">
        <v>31228.75</v>
      </c>
      <c r="AO283" s="24">
        <v>15251.25</v>
      </c>
      <c r="AP283" s="24">
        <v>15614.375</v>
      </c>
      <c r="AQ283" s="24">
        <v>28840.103241789708</v>
      </c>
      <c r="AR283" s="24">
        <v>1633.5847488031723</v>
      </c>
      <c r="AS283" s="24">
        <v>30473.687990592793</v>
      </c>
      <c r="AT283" s="24">
        <v>-5490.6879905927926</v>
      </c>
      <c r="AU283" s="24">
        <v>-3857.1032417898532</v>
      </c>
      <c r="AV283" s="24">
        <v>24983</v>
      </c>
      <c r="AW283" s="24">
        <v>0</v>
      </c>
      <c r="AX283" s="24">
        <v>0</v>
      </c>
      <c r="AY283" s="24">
        <v>0</v>
      </c>
      <c r="AZ283" s="24">
        <v>0</v>
      </c>
      <c r="BA283" s="24">
        <v>-18.935415532599563</v>
      </c>
      <c r="BB283" s="24">
        <v>-12.354837539258824</v>
      </c>
      <c r="BC283" s="24">
        <v>-18.935415532599563</v>
      </c>
      <c r="BD283" s="24">
        <v>-12.354837539258824</v>
      </c>
      <c r="BE283" s="24">
        <v>0</v>
      </c>
      <c r="BF283" s="24">
        <v>0</v>
      </c>
      <c r="BG283" s="24">
        <v>244020</v>
      </c>
      <c r="BH283" s="24">
        <v>249830</v>
      </c>
      <c r="BI283" s="24">
        <v>0</v>
      </c>
      <c r="BJ283" s="24">
        <v>0</v>
      </c>
      <c r="BK283" s="24">
        <v>0</v>
      </c>
      <c r="BL283" s="24">
        <v>0</v>
      </c>
    </row>
    <row r="284" spans="1:64" x14ac:dyDescent="0.25">
      <c r="A284" t="s">
        <v>5121</v>
      </c>
      <c r="B284">
        <v>42</v>
      </c>
      <c r="C284">
        <v>2</v>
      </c>
      <c r="D284">
        <v>4</v>
      </c>
      <c r="E284" s="24">
        <v>305025</v>
      </c>
      <c r="F284" s="24">
        <v>307445.83333333331</v>
      </c>
      <c r="G284" s="24">
        <v>152512.5</v>
      </c>
      <c r="H284" s="24">
        <v>153722.91666666666</v>
      </c>
      <c r="I284" s="24">
        <v>15251.25</v>
      </c>
      <c r="J284" s="24">
        <v>15372.291666666666</v>
      </c>
      <c r="K284" s="24">
        <v>143735.63300078036</v>
      </c>
      <c r="L284" s="24">
        <v>810.34854207793251</v>
      </c>
      <c r="M284" s="24">
        <v>144545.9815428583</v>
      </c>
      <c r="N284" s="24">
        <v>-21567.648209525272</v>
      </c>
      <c r="O284" s="24">
        <v>-20757.29966744734</v>
      </c>
      <c r="P284" s="24">
        <v>122978.33333333302</v>
      </c>
      <c r="Q284" s="24">
        <v>72.765838342849065</v>
      </c>
      <c r="R284" s="24">
        <v>3.7843305726798917</v>
      </c>
      <c r="S284" s="24">
        <v>76.550168915528957</v>
      </c>
      <c r="T284" s="24">
        <v>61.489166666666733</v>
      </c>
      <c r="U284" s="24">
        <v>244020</v>
      </c>
      <c r="V284" s="24">
        <v>245956.66666666666</v>
      </c>
      <c r="W284" s="24">
        <v>122010</v>
      </c>
      <c r="X284" s="24">
        <v>122978.33333333333</v>
      </c>
      <c r="Y284" s="24">
        <v>0</v>
      </c>
      <c r="Z284" s="24">
        <v>0</v>
      </c>
      <c r="AA284" s="24">
        <v>114988.50640062429</v>
      </c>
      <c r="AB284" s="24">
        <v>648.27883366239257</v>
      </c>
      <c r="AC284" s="24">
        <v>115636.78523428664</v>
      </c>
      <c r="AD284" s="24">
        <v>-17254.118567620288</v>
      </c>
      <c r="AE284" s="24">
        <v>-16605.839733958011</v>
      </c>
      <c r="AF284" s="24">
        <v>98382.666666666424</v>
      </c>
      <c r="AG284" s="24">
        <v>72.765838342849065</v>
      </c>
      <c r="AH284" s="24">
        <v>3.7843305726798917</v>
      </c>
      <c r="AI284" s="24">
        <v>76.550168915528957</v>
      </c>
      <c r="AJ284" s="24">
        <v>61.489166666666733</v>
      </c>
      <c r="AK284" s="24">
        <v>61005</v>
      </c>
      <c r="AL284" s="24">
        <v>61489.166666666657</v>
      </c>
      <c r="AM284" s="24">
        <v>30502.5</v>
      </c>
      <c r="AN284" s="24">
        <v>30744.583333333328</v>
      </c>
      <c r="AO284" s="24">
        <v>15251.25</v>
      </c>
      <c r="AP284" s="24">
        <v>15372.291666666666</v>
      </c>
      <c r="AQ284" s="24">
        <v>28747.126600156073</v>
      </c>
      <c r="AR284" s="24">
        <v>162.06970841553994</v>
      </c>
      <c r="AS284" s="24">
        <v>28909.196308571656</v>
      </c>
      <c r="AT284" s="24">
        <v>-4313.5296419049846</v>
      </c>
      <c r="AU284" s="24">
        <v>-4151.4599334893283</v>
      </c>
      <c r="AV284" s="24">
        <v>24595.666666666599</v>
      </c>
      <c r="AW284" s="24">
        <v>0</v>
      </c>
      <c r="AX284" s="24">
        <v>0</v>
      </c>
      <c r="AY284" s="24">
        <v>0</v>
      </c>
      <c r="AZ284" s="24">
        <v>0</v>
      </c>
      <c r="BA284" s="24">
        <v>-15.061002248862223</v>
      </c>
      <c r="BB284" s="24">
        <v>-11.276671676182332</v>
      </c>
      <c r="BC284" s="24">
        <v>-15.061002248862223</v>
      </c>
      <c r="BD284" s="24">
        <v>-11.276671676182332</v>
      </c>
      <c r="BE284" s="24">
        <v>0</v>
      </c>
      <c r="BF284" s="24">
        <v>0</v>
      </c>
      <c r="BG284" s="24">
        <v>244020</v>
      </c>
      <c r="BH284" s="24">
        <v>245956.66666666666</v>
      </c>
      <c r="BI284" s="24">
        <v>0</v>
      </c>
      <c r="BJ284" s="24">
        <v>0</v>
      </c>
      <c r="BK284" s="24">
        <v>0</v>
      </c>
      <c r="BL284" s="24">
        <v>0</v>
      </c>
    </row>
    <row r="285" spans="1:64" x14ac:dyDescent="0.25">
      <c r="A285" t="s">
        <v>5121</v>
      </c>
      <c r="B285">
        <v>43</v>
      </c>
      <c r="C285">
        <v>3</v>
      </c>
      <c r="D285">
        <v>4</v>
      </c>
      <c r="E285" s="24">
        <v>167763.75</v>
      </c>
      <c r="F285" s="24">
        <v>282148.125</v>
      </c>
      <c r="G285" s="24">
        <v>83881.875</v>
      </c>
      <c r="H285" s="24">
        <v>141074.0625</v>
      </c>
      <c r="I285" s="24">
        <v>8388.1875</v>
      </c>
      <c r="J285" s="24">
        <v>14107.40625</v>
      </c>
      <c r="K285" s="24">
        <v>142245.43176026596</v>
      </c>
      <c r="L285" s="24">
        <v>-4231.2568305740133</v>
      </c>
      <c r="M285" s="24">
        <v>138014.17492969194</v>
      </c>
      <c r="N285" s="24">
        <v>-25154.924929691944</v>
      </c>
      <c r="O285" s="24">
        <v>-29386.181760265958</v>
      </c>
      <c r="P285" s="24">
        <v>112859.25</v>
      </c>
      <c r="Q285" s="24">
        <v>70.80252085278812</v>
      </c>
      <c r="R285" s="24">
        <v>1.8913791368429429</v>
      </c>
      <c r="S285" s="24">
        <v>72.693899989631063</v>
      </c>
      <c r="T285" s="24">
        <v>56.429625000000215</v>
      </c>
      <c r="U285" s="24">
        <v>134211</v>
      </c>
      <c r="V285" s="24">
        <v>225718.5</v>
      </c>
      <c r="W285" s="24">
        <v>67105.5</v>
      </c>
      <c r="X285" s="24">
        <v>112859.25</v>
      </c>
      <c r="Y285" s="24">
        <v>0</v>
      </c>
      <c r="Z285" s="24">
        <v>0</v>
      </c>
      <c r="AA285" s="24">
        <v>113796.34540821277</v>
      </c>
      <c r="AB285" s="24">
        <v>-3385.0054644591874</v>
      </c>
      <c r="AC285" s="24">
        <v>110411.33994375356</v>
      </c>
      <c r="AD285" s="24">
        <v>-20123.939943753532</v>
      </c>
      <c r="AE285" s="24">
        <v>-23508.945408212719</v>
      </c>
      <c r="AF285" s="24">
        <v>90287.400000000009</v>
      </c>
      <c r="AG285" s="24">
        <v>70.80252085278812</v>
      </c>
      <c r="AH285" s="24">
        <v>1.8913791368429429</v>
      </c>
      <c r="AI285" s="24">
        <v>72.693899989631063</v>
      </c>
      <c r="AJ285" s="24">
        <v>56.429625000000215</v>
      </c>
      <c r="AK285" s="24">
        <v>33552.75</v>
      </c>
      <c r="AL285" s="24">
        <v>56429.625</v>
      </c>
      <c r="AM285" s="24">
        <v>16776.375</v>
      </c>
      <c r="AN285" s="24">
        <v>28214.8125</v>
      </c>
      <c r="AO285" s="24">
        <v>8388.1875</v>
      </c>
      <c r="AP285" s="24">
        <v>14107.40625</v>
      </c>
      <c r="AQ285" s="24">
        <v>28449.086352053186</v>
      </c>
      <c r="AR285" s="24">
        <v>-846.25136611482594</v>
      </c>
      <c r="AS285" s="24">
        <v>27602.834985938389</v>
      </c>
      <c r="AT285" s="24">
        <v>-5030.9849859384121</v>
      </c>
      <c r="AU285" s="24">
        <v>-5877.2363520532381</v>
      </c>
      <c r="AV285" s="24">
        <v>22571.849999999991</v>
      </c>
      <c r="AW285" s="24">
        <v>0</v>
      </c>
      <c r="AX285" s="24">
        <v>0</v>
      </c>
      <c r="AY285" s="24">
        <v>0</v>
      </c>
      <c r="AZ285" s="24">
        <v>0</v>
      </c>
      <c r="BA285" s="24">
        <v>-16.264274989630849</v>
      </c>
      <c r="BB285" s="24">
        <v>-14.372895852787906</v>
      </c>
      <c r="BC285" s="24">
        <v>-16.264274989630849</v>
      </c>
      <c r="BD285" s="24">
        <v>-14.372895852787906</v>
      </c>
      <c r="BE285" s="24">
        <v>0</v>
      </c>
      <c r="BF285" s="24">
        <v>0</v>
      </c>
      <c r="BG285" s="24">
        <v>134211</v>
      </c>
      <c r="BH285" s="24">
        <v>225718.5</v>
      </c>
      <c r="BI285" s="24">
        <v>0</v>
      </c>
      <c r="BJ285" s="24">
        <v>0</v>
      </c>
      <c r="BK285" s="24">
        <v>0</v>
      </c>
      <c r="BL285" s="24">
        <v>0</v>
      </c>
    </row>
    <row r="286" spans="1:64" x14ac:dyDescent="0.25">
      <c r="A286" t="s">
        <v>5121</v>
      </c>
      <c r="B286">
        <v>44</v>
      </c>
      <c r="C286">
        <v>3</v>
      </c>
      <c r="D286">
        <v>4</v>
      </c>
      <c r="E286" s="24">
        <v>167763.75</v>
      </c>
      <c r="F286" s="24">
        <v>236394.375</v>
      </c>
      <c r="G286" s="24">
        <v>83881.875</v>
      </c>
      <c r="H286" s="24">
        <v>118197.1875</v>
      </c>
      <c r="I286" s="24">
        <v>8388.1875</v>
      </c>
      <c r="J286" s="24">
        <v>11819.71875</v>
      </c>
      <c r="K286" s="24">
        <v>140070.31235544709</v>
      </c>
      <c r="L286" s="24">
        <v>-9701.331059799064</v>
      </c>
      <c r="M286" s="24">
        <v>130368.98129564803</v>
      </c>
      <c r="N286" s="24">
        <v>-35811.231295648031</v>
      </c>
      <c r="O286" s="24">
        <v>-45512.562355447095</v>
      </c>
      <c r="P286" s="24">
        <v>94557.75</v>
      </c>
      <c r="Q286" s="24">
        <v>68.66846493367666</v>
      </c>
      <c r="R286" s="24">
        <v>-0.12209543934432077</v>
      </c>
      <c r="S286" s="24">
        <v>68.546369494332339</v>
      </c>
      <c r="T286" s="24">
        <v>47.278874999999971</v>
      </c>
      <c r="U286" s="24">
        <v>134211</v>
      </c>
      <c r="V286" s="24">
        <v>189115.5</v>
      </c>
      <c r="W286" s="24">
        <v>67105.5</v>
      </c>
      <c r="X286" s="24">
        <v>94557.75</v>
      </c>
      <c r="Y286" s="24">
        <v>0</v>
      </c>
      <c r="Z286" s="24">
        <v>0</v>
      </c>
      <c r="AA286" s="24">
        <v>112056.24988435768</v>
      </c>
      <c r="AB286" s="24">
        <v>-7761.0648478392977</v>
      </c>
      <c r="AC286" s="24">
        <v>104295.18503651844</v>
      </c>
      <c r="AD286" s="24">
        <v>-28648.985036518425</v>
      </c>
      <c r="AE286" s="24">
        <v>-36410.049884357722</v>
      </c>
      <c r="AF286" s="24">
        <v>75646.2</v>
      </c>
      <c r="AG286" s="24">
        <v>68.66846493367666</v>
      </c>
      <c r="AH286" s="24">
        <v>-0.12209543934432077</v>
      </c>
      <c r="AI286" s="24">
        <v>68.546369494332339</v>
      </c>
      <c r="AJ286" s="24">
        <v>47.278874999999971</v>
      </c>
      <c r="AK286" s="24">
        <v>33552.75</v>
      </c>
      <c r="AL286" s="24">
        <v>47278.875</v>
      </c>
      <c r="AM286" s="24">
        <v>16776.375</v>
      </c>
      <c r="AN286" s="24">
        <v>23639.4375</v>
      </c>
      <c r="AO286" s="24">
        <v>8388.1875</v>
      </c>
      <c r="AP286" s="24">
        <v>11819.71875</v>
      </c>
      <c r="AQ286" s="24">
        <v>28014.062471089419</v>
      </c>
      <c r="AR286" s="24">
        <v>-1940.2662119597662</v>
      </c>
      <c r="AS286" s="24">
        <v>26073.796259129595</v>
      </c>
      <c r="AT286" s="24">
        <v>-7162.2462591296062</v>
      </c>
      <c r="AU286" s="24">
        <v>-9102.5124710893724</v>
      </c>
      <c r="AV286" s="24">
        <v>18911.550000000003</v>
      </c>
      <c r="AW286" s="24">
        <v>0</v>
      </c>
      <c r="AX286" s="24">
        <v>0</v>
      </c>
      <c r="AY286" s="24">
        <v>0</v>
      </c>
      <c r="AZ286" s="24">
        <v>0</v>
      </c>
      <c r="BA286" s="24">
        <v>-21.267494494332368</v>
      </c>
      <c r="BB286" s="24">
        <v>-21.389589933676689</v>
      </c>
      <c r="BC286" s="24">
        <v>-21.267494494332368</v>
      </c>
      <c r="BD286" s="24">
        <v>-21.389589933676689</v>
      </c>
      <c r="BE286" s="24">
        <v>0</v>
      </c>
      <c r="BF286" s="24">
        <v>0</v>
      </c>
      <c r="BG286" s="24">
        <v>134211</v>
      </c>
      <c r="BH286" s="24">
        <v>189115.5</v>
      </c>
      <c r="BI286" s="24">
        <v>0</v>
      </c>
      <c r="BJ286" s="24">
        <v>0</v>
      </c>
      <c r="BK286" s="24">
        <v>0</v>
      </c>
      <c r="BL286" s="24">
        <v>0</v>
      </c>
    </row>
    <row r="287" spans="1:64" x14ac:dyDescent="0.25">
      <c r="A287" t="s">
        <v>5121</v>
      </c>
      <c r="B287">
        <v>45</v>
      </c>
      <c r="C287">
        <v>3</v>
      </c>
      <c r="D287">
        <v>4</v>
      </c>
      <c r="E287" s="24">
        <v>167763.75</v>
      </c>
      <c r="F287" s="24">
        <v>190640.625</v>
      </c>
      <c r="G287" s="24">
        <v>83881.875</v>
      </c>
      <c r="H287" s="24">
        <v>95320.3125</v>
      </c>
      <c r="I287" s="24">
        <v>8388.1875</v>
      </c>
      <c r="J287" s="24">
        <v>9532.03125</v>
      </c>
      <c r="K287" s="24">
        <v>137074.31256210105</v>
      </c>
      <c r="L287" s="24">
        <v>-16053.228543649893</v>
      </c>
      <c r="M287" s="24">
        <v>121021.08401845116</v>
      </c>
      <c r="N287" s="24">
        <v>-44764.834018451162</v>
      </c>
      <c r="O287" s="24">
        <v>-60818.062562101055</v>
      </c>
      <c r="P287" s="24">
        <v>76256.25</v>
      </c>
      <c r="Q287" s="24">
        <v>66.047637544112376</v>
      </c>
      <c r="R287" s="24">
        <v>-2.5097008220757289</v>
      </c>
      <c r="S287" s="24">
        <v>63.537936722036648</v>
      </c>
      <c r="T287" s="24">
        <v>38.128125000000182</v>
      </c>
      <c r="U287" s="24">
        <v>134211</v>
      </c>
      <c r="V287" s="24">
        <v>152512.5</v>
      </c>
      <c r="W287" s="24">
        <v>67105.5</v>
      </c>
      <c r="X287" s="24">
        <v>76256.25</v>
      </c>
      <c r="Y287" s="24">
        <v>0</v>
      </c>
      <c r="Z287" s="24">
        <v>0</v>
      </c>
      <c r="AA287" s="24">
        <v>109659.45004968085</v>
      </c>
      <c r="AB287" s="24">
        <v>-12842.582834919915</v>
      </c>
      <c r="AC287" s="24">
        <v>96816.867214760932</v>
      </c>
      <c r="AD287" s="24">
        <v>-35811.867214760859</v>
      </c>
      <c r="AE287" s="24">
        <v>-48654.450049680891</v>
      </c>
      <c r="AF287" s="24">
        <v>61005</v>
      </c>
      <c r="AG287" s="24">
        <v>66.047637544112376</v>
      </c>
      <c r="AH287" s="24">
        <v>-2.5097008220757289</v>
      </c>
      <c r="AI287" s="24">
        <v>63.537936722036648</v>
      </c>
      <c r="AJ287" s="24">
        <v>38.128125000000182</v>
      </c>
      <c r="AK287" s="24">
        <v>33552.75</v>
      </c>
      <c r="AL287" s="24">
        <v>38128.125</v>
      </c>
      <c r="AM287" s="24">
        <v>16776.375</v>
      </c>
      <c r="AN287" s="24">
        <v>19064.0625</v>
      </c>
      <c r="AO287" s="24">
        <v>8388.1875</v>
      </c>
      <c r="AP287" s="24">
        <v>9532.03125</v>
      </c>
      <c r="AQ287" s="24">
        <v>27414.862512420208</v>
      </c>
      <c r="AR287" s="24">
        <v>-3210.6457087299787</v>
      </c>
      <c r="AS287" s="24">
        <v>24204.216803690229</v>
      </c>
      <c r="AT287" s="24">
        <v>-8952.9668036903022</v>
      </c>
      <c r="AU287" s="24">
        <v>-12163.612512420164</v>
      </c>
      <c r="AV287" s="24">
        <v>15251.25</v>
      </c>
      <c r="AW287" s="24">
        <v>0</v>
      </c>
      <c r="AX287" s="24">
        <v>0</v>
      </c>
      <c r="AY287" s="24">
        <v>0</v>
      </c>
      <c r="AZ287" s="24">
        <v>0</v>
      </c>
      <c r="BA287" s="24">
        <v>-25.409811722036466</v>
      </c>
      <c r="BB287" s="24">
        <v>-27.919512544112195</v>
      </c>
      <c r="BC287" s="24">
        <v>-25.409811722036466</v>
      </c>
      <c r="BD287" s="24">
        <v>-27.919512544112195</v>
      </c>
      <c r="BE287" s="24">
        <v>0</v>
      </c>
      <c r="BF287" s="24">
        <v>0</v>
      </c>
      <c r="BG287" s="24">
        <v>134211</v>
      </c>
      <c r="BH287" s="24">
        <v>152512.5</v>
      </c>
      <c r="BI287" s="24">
        <v>0</v>
      </c>
      <c r="BJ287" s="24">
        <v>0</v>
      </c>
      <c r="BK287" s="24">
        <v>0</v>
      </c>
      <c r="BL287" s="24">
        <v>0</v>
      </c>
    </row>
    <row r="288" spans="1:64" x14ac:dyDescent="0.25">
      <c r="A288" t="s">
        <v>5121</v>
      </c>
      <c r="B288">
        <v>46</v>
      </c>
      <c r="C288">
        <v>4</v>
      </c>
      <c r="D288">
        <v>4</v>
      </c>
      <c r="E288" s="24">
        <v>335527.5</v>
      </c>
      <c r="F288" s="24">
        <v>195724.375</v>
      </c>
      <c r="G288" s="24">
        <v>167763.75</v>
      </c>
      <c r="H288" s="24">
        <v>97862.1875</v>
      </c>
      <c r="I288" s="24">
        <v>16776.375</v>
      </c>
      <c r="J288" s="24">
        <v>9786.21875</v>
      </c>
      <c r="K288" s="24">
        <v>133157.87268825993</v>
      </c>
      <c r="L288" s="24">
        <v>-20501.44185929466</v>
      </c>
      <c r="M288" s="24">
        <v>112656.43082896527</v>
      </c>
      <c r="N288" s="24">
        <v>-34366.680828965269</v>
      </c>
      <c r="O288" s="24">
        <v>-54868.122688259929</v>
      </c>
      <c r="P288" s="24">
        <v>78289.75</v>
      </c>
      <c r="Q288" s="24">
        <v>63.032664514861381</v>
      </c>
      <c r="R288" s="24">
        <v>-4.4228396819364661</v>
      </c>
      <c r="S288" s="24">
        <v>58.609824832924915</v>
      </c>
      <c r="T288" s="24">
        <v>39.144874999999956</v>
      </c>
      <c r="U288" s="24">
        <v>268422</v>
      </c>
      <c r="V288" s="24">
        <v>156579.5</v>
      </c>
      <c r="W288" s="24">
        <v>134211</v>
      </c>
      <c r="X288" s="24">
        <v>78289.75</v>
      </c>
      <c r="Y288" s="24">
        <v>0</v>
      </c>
      <c r="Z288" s="24">
        <v>0</v>
      </c>
      <c r="AA288" s="24">
        <v>106526.29815060795</v>
      </c>
      <c r="AB288" s="24">
        <v>-16401.153487435658</v>
      </c>
      <c r="AC288" s="24">
        <v>90125.144663172221</v>
      </c>
      <c r="AD288" s="24">
        <v>-27493.344663172262</v>
      </c>
      <c r="AE288" s="24">
        <v>-43894.498150607804</v>
      </c>
      <c r="AF288" s="24">
        <v>62631.8</v>
      </c>
      <c r="AG288" s="24">
        <v>63.032664514861381</v>
      </c>
      <c r="AH288" s="24">
        <v>-4.4228396819364661</v>
      </c>
      <c r="AI288" s="24">
        <v>58.609824832924915</v>
      </c>
      <c r="AJ288" s="24">
        <v>39.144874999999956</v>
      </c>
      <c r="AK288" s="24">
        <v>67105.5</v>
      </c>
      <c r="AL288" s="24">
        <v>39144.875</v>
      </c>
      <c r="AM288" s="24">
        <v>33552.75</v>
      </c>
      <c r="AN288" s="24">
        <v>19572.4375</v>
      </c>
      <c r="AO288" s="24">
        <v>16776.375</v>
      </c>
      <c r="AP288" s="24">
        <v>9786.21875</v>
      </c>
      <c r="AQ288" s="24">
        <v>26631.574537651977</v>
      </c>
      <c r="AR288" s="24">
        <v>-4100.2883718590019</v>
      </c>
      <c r="AS288" s="24">
        <v>22531.286165793048</v>
      </c>
      <c r="AT288" s="24">
        <v>-6873.3361657930072</v>
      </c>
      <c r="AU288" s="24">
        <v>-10973.624537652126</v>
      </c>
      <c r="AV288" s="24">
        <v>15657.949999999997</v>
      </c>
      <c r="AW288" s="24">
        <v>0</v>
      </c>
      <c r="AX288" s="24">
        <v>0</v>
      </c>
      <c r="AY288" s="24">
        <v>0</v>
      </c>
      <c r="AZ288" s="24">
        <v>0</v>
      </c>
      <c r="BA288" s="24">
        <v>-19.464949832924958</v>
      </c>
      <c r="BB288" s="24">
        <v>-23.887789514861424</v>
      </c>
      <c r="BC288" s="24">
        <v>-19.464949832924958</v>
      </c>
      <c r="BD288" s="24">
        <v>-23.887789514861424</v>
      </c>
      <c r="BE288" s="24">
        <v>0</v>
      </c>
      <c r="BF288" s="24">
        <v>0</v>
      </c>
      <c r="BG288" s="24">
        <v>268422</v>
      </c>
      <c r="BH288" s="24">
        <v>156579.5</v>
      </c>
      <c r="BI288" s="24">
        <v>0</v>
      </c>
      <c r="BJ288" s="24">
        <v>0</v>
      </c>
      <c r="BK288" s="24">
        <v>0</v>
      </c>
      <c r="BL288" s="24">
        <v>0</v>
      </c>
    </row>
    <row r="289" spans="1:64" x14ac:dyDescent="0.25">
      <c r="A289" t="s">
        <v>5121</v>
      </c>
      <c r="B289">
        <v>47</v>
      </c>
      <c r="C289">
        <v>4</v>
      </c>
      <c r="D289">
        <v>4</v>
      </c>
      <c r="E289" s="24">
        <v>335527.5</v>
      </c>
      <c r="F289" s="24">
        <v>251645.625</v>
      </c>
      <c r="G289" s="24">
        <v>167763.75</v>
      </c>
      <c r="H289" s="24">
        <v>125822.8125</v>
      </c>
      <c r="I289" s="24">
        <v>16776.375</v>
      </c>
      <c r="J289" s="24">
        <v>12582.28125</v>
      </c>
      <c r="K289" s="24">
        <v>128874.19932386978</v>
      </c>
      <c r="L289" s="24">
        <v>-19545.231979679782</v>
      </c>
      <c r="M289" s="24">
        <v>109328.96734418999</v>
      </c>
      <c r="N289" s="24">
        <v>-8670.717344189994</v>
      </c>
      <c r="O289" s="24">
        <v>-28215.949323869776</v>
      </c>
      <c r="P289" s="24">
        <v>100658.25</v>
      </c>
      <c r="Q289" s="24">
        <v>60.445039805430042</v>
      </c>
      <c r="R289" s="24">
        <v>-4.530219686577766</v>
      </c>
      <c r="S289" s="24">
        <v>55.914820118852276</v>
      </c>
      <c r="T289" s="24">
        <v>50.329125000000204</v>
      </c>
      <c r="U289" s="24">
        <v>268422</v>
      </c>
      <c r="V289" s="24">
        <v>201316.5</v>
      </c>
      <c r="W289" s="24">
        <v>134211</v>
      </c>
      <c r="X289" s="24">
        <v>100658.25</v>
      </c>
      <c r="Y289" s="24">
        <v>0</v>
      </c>
      <c r="Z289" s="24">
        <v>0</v>
      </c>
      <c r="AA289" s="24">
        <v>103099.35945909582</v>
      </c>
      <c r="AB289" s="24">
        <v>-15636.185583743849</v>
      </c>
      <c r="AC289" s="24">
        <v>87463.173875352004</v>
      </c>
      <c r="AD289" s="24">
        <v>-6936.5738753520418</v>
      </c>
      <c r="AE289" s="24">
        <v>-22572.759459095774</v>
      </c>
      <c r="AF289" s="24">
        <v>80526.600000000006</v>
      </c>
      <c r="AG289" s="24">
        <v>60.445039805430042</v>
      </c>
      <c r="AH289" s="24">
        <v>-4.530219686577766</v>
      </c>
      <c r="AI289" s="24">
        <v>55.914820118852276</v>
      </c>
      <c r="AJ289" s="24">
        <v>50.329125000000204</v>
      </c>
      <c r="AK289" s="24">
        <v>67105.5</v>
      </c>
      <c r="AL289" s="24">
        <v>50329.125</v>
      </c>
      <c r="AM289" s="24">
        <v>33552.75</v>
      </c>
      <c r="AN289" s="24">
        <v>25164.5625</v>
      </c>
      <c r="AO289" s="24">
        <v>16776.375</v>
      </c>
      <c r="AP289" s="24">
        <v>12582.28125</v>
      </c>
      <c r="AQ289" s="24">
        <v>25774.839864773952</v>
      </c>
      <c r="AR289" s="24">
        <v>-3909.0463959359331</v>
      </c>
      <c r="AS289" s="24">
        <v>21865.79346883799</v>
      </c>
      <c r="AT289" s="24">
        <v>-1734.1434688379522</v>
      </c>
      <c r="AU289" s="24">
        <v>-5643.1898647740018</v>
      </c>
      <c r="AV289" s="24">
        <v>20131.649999999994</v>
      </c>
      <c r="AW289" s="24">
        <v>0</v>
      </c>
      <c r="AX289" s="24">
        <v>0</v>
      </c>
      <c r="AY289" s="24">
        <v>0</v>
      </c>
      <c r="AZ289" s="24">
        <v>0</v>
      </c>
      <c r="BA289" s="24">
        <v>-5.5856951188520725</v>
      </c>
      <c r="BB289" s="24">
        <v>-10.115914805429838</v>
      </c>
      <c r="BC289" s="24">
        <v>-5.5856951188520725</v>
      </c>
      <c r="BD289" s="24">
        <v>-10.115914805429838</v>
      </c>
      <c r="BE289" s="24">
        <v>0</v>
      </c>
      <c r="BF289" s="24">
        <v>0</v>
      </c>
      <c r="BG289" s="24">
        <v>268422</v>
      </c>
      <c r="BH289" s="24">
        <v>201316.5</v>
      </c>
      <c r="BI289" s="24">
        <v>0</v>
      </c>
      <c r="BJ289" s="24">
        <v>0</v>
      </c>
      <c r="BK289" s="24">
        <v>0</v>
      </c>
      <c r="BL289" s="24">
        <v>0</v>
      </c>
    </row>
    <row r="290" spans="1:64" x14ac:dyDescent="0.25">
      <c r="A290" t="s">
        <v>5121</v>
      </c>
      <c r="B290">
        <v>48</v>
      </c>
      <c r="C290">
        <v>4</v>
      </c>
      <c r="D290">
        <v>4</v>
      </c>
      <c r="E290" s="24">
        <v>335527.5</v>
      </c>
      <c r="F290" s="24">
        <v>307566.875</v>
      </c>
      <c r="G290" s="24">
        <v>167763.75</v>
      </c>
      <c r="H290" s="24">
        <v>153783.4375</v>
      </c>
      <c r="I290" s="24">
        <v>16776.375</v>
      </c>
      <c r="J290" s="24">
        <v>15378.34375</v>
      </c>
      <c r="K290" s="24">
        <v>125280.97427850217</v>
      </c>
      <c r="L290" s="24">
        <v>-13760.018048553728</v>
      </c>
      <c r="M290" s="24">
        <v>111520.95622994844</v>
      </c>
      <c r="N290" s="24">
        <v>11505.793770051561</v>
      </c>
      <c r="O290" s="24">
        <v>-2254.2242785021663</v>
      </c>
      <c r="P290" s="24">
        <v>123026.75</v>
      </c>
      <c r="Q290" s="24">
        <v>59.082472863970906</v>
      </c>
      <c r="R290" s="24">
        <v>-2.8054410701065535</v>
      </c>
      <c r="S290" s="24">
        <v>56.277031793864353</v>
      </c>
      <c r="T290" s="24">
        <v>61.513374999999996</v>
      </c>
      <c r="U290" s="24">
        <v>268422</v>
      </c>
      <c r="V290" s="24">
        <v>246053.5</v>
      </c>
      <c r="W290" s="24">
        <v>134211</v>
      </c>
      <c r="X290" s="24">
        <v>123026.75</v>
      </c>
      <c r="Y290" s="24">
        <v>0</v>
      </c>
      <c r="Z290" s="24">
        <v>0</v>
      </c>
      <c r="AA290" s="24">
        <v>100224.77942280174</v>
      </c>
      <c r="AB290" s="24">
        <v>-11008.014438843005</v>
      </c>
      <c r="AC290" s="24">
        <v>89216.764983958754</v>
      </c>
      <c r="AD290" s="24">
        <v>9204.6350160413422</v>
      </c>
      <c r="AE290" s="24">
        <v>-1803.3794228017796</v>
      </c>
      <c r="AF290" s="24">
        <v>98421.400000000009</v>
      </c>
      <c r="AG290" s="24">
        <v>59.082472863970906</v>
      </c>
      <c r="AH290" s="24">
        <v>-2.8054410701065535</v>
      </c>
      <c r="AI290" s="24">
        <v>56.277031793864353</v>
      </c>
      <c r="AJ290" s="24">
        <v>61.513374999999996</v>
      </c>
      <c r="AK290" s="24">
        <v>67105.5</v>
      </c>
      <c r="AL290" s="24">
        <v>61513.375</v>
      </c>
      <c r="AM290" s="24">
        <v>33552.75</v>
      </c>
      <c r="AN290" s="24">
        <v>30756.6875</v>
      </c>
      <c r="AO290" s="24">
        <v>16776.375</v>
      </c>
      <c r="AP290" s="24">
        <v>15378.34375</v>
      </c>
      <c r="AQ290" s="24">
        <v>25056.194855700422</v>
      </c>
      <c r="AR290" s="24">
        <v>-2752.0036097107222</v>
      </c>
      <c r="AS290" s="24">
        <v>22304.191245989685</v>
      </c>
      <c r="AT290" s="24">
        <v>2301.1587540102191</v>
      </c>
      <c r="AU290" s="24">
        <v>-450.84485570038669</v>
      </c>
      <c r="AV290" s="24">
        <v>24605.349999999991</v>
      </c>
      <c r="AW290" s="24">
        <v>0</v>
      </c>
      <c r="AX290" s="24">
        <v>0</v>
      </c>
      <c r="AY290" s="24">
        <v>0</v>
      </c>
      <c r="AZ290" s="24">
        <v>0</v>
      </c>
      <c r="BA290" s="24">
        <v>5.2363432061356434</v>
      </c>
      <c r="BB290" s="24">
        <v>2.4309021360290899</v>
      </c>
      <c r="BC290" s="24">
        <v>5.2363432061356434</v>
      </c>
      <c r="BD290" s="24">
        <v>2.4309021360290899</v>
      </c>
      <c r="BE290" s="24">
        <v>0</v>
      </c>
      <c r="BF290" s="24">
        <v>0</v>
      </c>
      <c r="BG290" s="24">
        <v>268422</v>
      </c>
      <c r="BH290" s="24">
        <v>246053.5</v>
      </c>
      <c r="BI290" s="24">
        <v>0</v>
      </c>
      <c r="BJ290" s="24">
        <v>0</v>
      </c>
      <c r="BK290" s="24">
        <v>0</v>
      </c>
      <c r="BL290" s="24">
        <v>0</v>
      </c>
    </row>
    <row r="291" spans="1:64" x14ac:dyDescent="0.25">
      <c r="A291" t="s">
        <v>5121</v>
      </c>
      <c r="B291">
        <v>49</v>
      </c>
      <c r="C291">
        <v>1</v>
      </c>
      <c r="D291">
        <v>5</v>
      </c>
      <c r="E291" s="24">
        <v>838818.75</v>
      </c>
      <c r="F291" s="24">
        <v>419409.375</v>
      </c>
      <c r="G291" s="24">
        <v>419409.375</v>
      </c>
      <c r="H291" s="24">
        <v>209704.6875</v>
      </c>
      <c r="I291" s="24">
        <v>41940.9375</v>
      </c>
      <c r="J291" s="24">
        <v>20970.46875</v>
      </c>
      <c r="K291" s="24">
        <v>123131.63109492324</v>
      </c>
      <c r="L291" s="24">
        <v>-3461.7045928733423</v>
      </c>
      <c r="M291" s="24">
        <v>119669.9265020499</v>
      </c>
      <c r="N291" s="24">
        <v>48093.823497950099</v>
      </c>
      <c r="O291" s="24">
        <v>44632.118905076757</v>
      </c>
      <c r="P291" s="24">
        <v>167763.75</v>
      </c>
      <c r="Q291" s="24">
        <v>59.159175102663085</v>
      </c>
      <c r="R291" s="24">
        <v>0.46252034306144196</v>
      </c>
      <c r="S291" s="24">
        <v>59.621695445724527</v>
      </c>
      <c r="T291" s="24">
        <v>83.881875000000036</v>
      </c>
      <c r="U291" s="24">
        <v>587173.125</v>
      </c>
      <c r="V291" s="24">
        <v>293586.5625</v>
      </c>
      <c r="W291" s="24">
        <v>293586.5625</v>
      </c>
      <c r="X291" s="24">
        <v>146793.28125</v>
      </c>
      <c r="Y291" s="24">
        <v>0</v>
      </c>
      <c r="Z291" s="24">
        <v>0</v>
      </c>
      <c r="AA291" s="24">
        <v>86192.141766446264</v>
      </c>
      <c r="AB291" s="24">
        <v>-2423.1932150113862</v>
      </c>
      <c r="AC291" s="24">
        <v>83768.948551434922</v>
      </c>
      <c r="AD291" s="24">
        <v>33665.676448565093</v>
      </c>
      <c r="AE291" s="24">
        <v>31242.483233553823</v>
      </c>
      <c r="AF291" s="24">
        <v>117434.62499999999</v>
      </c>
      <c r="AG291" s="24">
        <v>59.159175102663085</v>
      </c>
      <c r="AH291" s="24">
        <v>0.46252034306144196</v>
      </c>
      <c r="AI291" s="24">
        <v>59.621695445724527</v>
      </c>
      <c r="AJ291" s="24">
        <v>83.881875000000036</v>
      </c>
      <c r="AK291" s="24">
        <v>251645.625</v>
      </c>
      <c r="AL291" s="24">
        <v>125822.8125</v>
      </c>
      <c r="AM291" s="24">
        <v>125822.8125</v>
      </c>
      <c r="AN291" s="24">
        <v>62911.40625</v>
      </c>
      <c r="AO291" s="24">
        <v>41940.9375</v>
      </c>
      <c r="AP291" s="24">
        <v>20970.46875</v>
      </c>
      <c r="AQ291" s="24">
        <v>36939.489328476979</v>
      </c>
      <c r="AR291" s="24">
        <v>-1038.5113778619561</v>
      </c>
      <c r="AS291" s="24">
        <v>35900.977950614979</v>
      </c>
      <c r="AT291" s="24">
        <v>14428.147049385007</v>
      </c>
      <c r="AU291" s="24">
        <v>13389.635671522934</v>
      </c>
      <c r="AV291" s="24">
        <v>50329.125000000015</v>
      </c>
      <c r="AW291" s="24">
        <v>0</v>
      </c>
      <c r="AX291" s="24">
        <v>0</v>
      </c>
      <c r="AY291" s="24">
        <v>0</v>
      </c>
      <c r="AZ291" s="24">
        <v>0</v>
      </c>
      <c r="BA291" s="24">
        <v>24.26017955427551</v>
      </c>
      <c r="BB291" s="24">
        <v>24.722699897336952</v>
      </c>
      <c r="BC291" s="24">
        <v>24.26017955427551</v>
      </c>
      <c r="BD291" s="24">
        <v>24.722699897336952</v>
      </c>
      <c r="BE291" s="24">
        <v>0</v>
      </c>
      <c r="BF291" s="24">
        <v>0</v>
      </c>
      <c r="BG291" s="24">
        <v>587173.125</v>
      </c>
      <c r="BH291" s="24">
        <v>293586.5625</v>
      </c>
      <c r="BI291" s="24">
        <v>0</v>
      </c>
      <c r="BJ291" s="24">
        <v>0</v>
      </c>
      <c r="BK291" s="24">
        <v>0</v>
      </c>
      <c r="BL291" s="24">
        <v>0</v>
      </c>
    </row>
    <row r="292" spans="1:64" x14ac:dyDescent="0.25">
      <c r="A292" t="s">
        <v>5121</v>
      </c>
      <c r="B292">
        <v>50</v>
      </c>
      <c r="C292">
        <v>1</v>
      </c>
      <c r="D292">
        <v>5</v>
      </c>
      <c r="E292" s="24">
        <v>838818.75</v>
      </c>
      <c r="F292" s="24">
        <v>587173.125</v>
      </c>
      <c r="G292" s="24">
        <v>419409.375</v>
      </c>
      <c r="H292" s="24">
        <v>293586.5625</v>
      </c>
      <c r="I292" s="24">
        <v>41940.9375</v>
      </c>
      <c r="J292" s="24">
        <v>29358.65625</v>
      </c>
      <c r="K292" s="24">
        <v>123310.29664253909</v>
      </c>
      <c r="L292" s="24">
        <v>13547.596887685359</v>
      </c>
      <c r="M292" s="24">
        <v>136857.89353022445</v>
      </c>
      <c r="N292" s="24">
        <v>98011.35646977555</v>
      </c>
      <c r="O292" s="24">
        <v>111558.95335746091</v>
      </c>
      <c r="P292" s="24">
        <v>234869.25</v>
      </c>
      <c r="Q292" s="24">
        <v>61.402166920803666</v>
      </c>
      <c r="R292" s="24">
        <v>6.1200919299876659</v>
      </c>
      <c r="S292" s="24">
        <v>67.522258850791331</v>
      </c>
      <c r="T292" s="24">
        <v>117.43462499999987</v>
      </c>
      <c r="U292" s="24">
        <v>587173.125</v>
      </c>
      <c r="V292" s="24">
        <v>411021.1875</v>
      </c>
      <c r="W292" s="24">
        <v>293586.5625</v>
      </c>
      <c r="X292" s="24">
        <v>205510.59375</v>
      </c>
      <c r="Y292" s="24">
        <v>0</v>
      </c>
      <c r="Z292" s="24">
        <v>0</v>
      </c>
      <c r="AA292" s="24">
        <v>86317.207649777352</v>
      </c>
      <c r="AB292" s="24">
        <v>9483.317821379751</v>
      </c>
      <c r="AC292" s="24">
        <v>95800.525471157103</v>
      </c>
      <c r="AD292" s="24">
        <v>68607.949528842932</v>
      </c>
      <c r="AE292" s="24">
        <v>78091.267350222683</v>
      </c>
      <c r="AF292" s="24">
        <v>164408.47499999998</v>
      </c>
      <c r="AG292" s="24">
        <v>61.402166920803666</v>
      </c>
      <c r="AH292" s="24">
        <v>6.1200919299876659</v>
      </c>
      <c r="AI292" s="24">
        <v>67.522258850791331</v>
      </c>
      <c r="AJ292" s="24">
        <v>117.43462499999987</v>
      </c>
      <c r="AK292" s="24">
        <v>251645.625</v>
      </c>
      <c r="AL292" s="24">
        <v>176151.9375</v>
      </c>
      <c r="AM292" s="24">
        <v>125822.8125</v>
      </c>
      <c r="AN292" s="24">
        <v>88075.96875</v>
      </c>
      <c r="AO292" s="24">
        <v>41940.9375</v>
      </c>
      <c r="AP292" s="24">
        <v>29358.65625</v>
      </c>
      <c r="AQ292" s="24">
        <v>36993.088992761739</v>
      </c>
      <c r="AR292" s="24">
        <v>4064.2790663056076</v>
      </c>
      <c r="AS292" s="24">
        <v>41057.368059067347</v>
      </c>
      <c r="AT292" s="24">
        <v>29403.406940932618</v>
      </c>
      <c r="AU292" s="24">
        <v>33467.686007238226</v>
      </c>
      <c r="AV292" s="24">
        <v>70460.775000000023</v>
      </c>
      <c r="AW292" s="24">
        <v>0</v>
      </c>
      <c r="AX292" s="24">
        <v>0</v>
      </c>
      <c r="AY292" s="24">
        <v>0</v>
      </c>
      <c r="AZ292" s="24">
        <v>0</v>
      </c>
      <c r="BA292" s="24">
        <v>49.912366149208538</v>
      </c>
      <c r="BB292" s="24">
        <v>56.032458079196203</v>
      </c>
      <c r="BC292" s="24">
        <v>49.912366149208538</v>
      </c>
      <c r="BD292" s="24">
        <v>56.032458079196203</v>
      </c>
      <c r="BE292" s="24">
        <v>0</v>
      </c>
      <c r="BF292" s="24">
        <v>0</v>
      </c>
      <c r="BG292" s="24">
        <v>587173.125</v>
      </c>
      <c r="BH292" s="24">
        <v>411021.1875</v>
      </c>
      <c r="BI292" s="24">
        <v>0</v>
      </c>
      <c r="BJ292" s="24">
        <v>0</v>
      </c>
      <c r="BK292" s="24">
        <v>0</v>
      </c>
      <c r="BL292" s="24">
        <v>0</v>
      </c>
    </row>
    <row r="293" spans="1:64" x14ac:dyDescent="0.25">
      <c r="A293" t="s">
        <v>5121</v>
      </c>
      <c r="B293">
        <v>51</v>
      </c>
      <c r="C293">
        <v>1</v>
      </c>
      <c r="D293">
        <v>5</v>
      </c>
      <c r="E293" s="24">
        <v>838818.75</v>
      </c>
      <c r="F293" s="24">
        <v>754936.875</v>
      </c>
      <c r="G293" s="24">
        <v>419409.375</v>
      </c>
      <c r="H293" s="24">
        <v>377468.4375</v>
      </c>
      <c r="I293" s="24">
        <v>41940.9375</v>
      </c>
      <c r="J293" s="24">
        <v>37746.84375</v>
      </c>
      <c r="K293" s="24">
        <v>126969.11701736599</v>
      </c>
      <c r="L293" s="24">
        <v>35806.247502320446</v>
      </c>
      <c r="M293" s="24">
        <v>162775.36451968644</v>
      </c>
      <c r="N293" s="24">
        <v>139199.38548031356</v>
      </c>
      <c r="O293" s="24">
        <v>175005.63298263401</v>
      </c>
      <c r="P293" s="24">
        <v>301974.75</v>
      </c>
      <c r="Q293" s="24">
        <v>66.478958773115664</v>
      </c>
      <c r="R293" s="24">
        <v>13.885945546852327</v>
      </c>
      <c r="S293" s="24">
        <v>80.364904319967991</v>
      </c>
      <c r="T293" s="24">
        <v>150.98737500000016</v>
      </c>
      <c r="U293" s="24">
        <v>587173.125</v>
      </c>
      <c r="V293" s="24">
        <v>528455.8125</v>
      </c>
      <c r="W293" s="24">
        <v>293586.5625</v>
      </c>
      <c r="X293" s="24">
        <v>264227.90625</v>
      </c>
      <c r="Y293" s="24">
        <v>0</v>
      </c>
      <c r="Z293" s="24">
        <v>0</v>
      </c>
      <c r="AA293" s="24">
        <v>88878.381912156183</v>
      </c>
      <c r="AB293" s="24">
        <v>25064.373251624405</v>
      </c>
      <c r="AC293" s="24">
        <v>113942.7551637805</v>
      </c>
      <c r="AD293" s="24">
        <v>97439.569836219423</v>
      </c>
      <c r="AE293" s="24">
        <v>122503.94308784371</v>
      </c>
      <c r="AF293" s="24">
        <v>211382.32499999998</v>
      </c>
      <c r="AG293" s="24">
        <v>66.478958773115664</v>
      </c>
      <c r="AH293" s="24">
        <v>13.885945546852327</v>
      </c>
      <c r="AI293" s="24">
        <v>80.364904319967991</v>
      </c>
      <c r="AJ293" s="24">
        <v>150.98737500000016</v>
      </c>
      <c r="AK293" s="24">
        <v>251645.625</v>
      </c>
      <c r="AL293" s="24">
        <v>226481.0625</v>
      </c>
      <c r="AM293" s="24">
        <v>125822.8125</v>
      </c>
      <c r="AN293" s="24">
        <v>113240.53125</v>
      </c>
      <c r="AO293" s="24">
        <v>41940.9375</v>
      </c>
      <c r="AP293" s="24">
        <v>37746.84375</v>
      </c>
      <c r="AQ293" s="24">
        <v>38090.735105209809</v>
      </c>
      <c r="AR293" s="24">
        <v>10741.874250696041</v>
      </c>
      <c r="AS293" s="24">
        <v>48832.609355905937</v>
      </c>
      <c r="AT293" s="24">
        <v>41759.815644094138</v>
      </c>
      <c r="AU293" s="24">
        <v>52501.689894790296</v>
      </c>
      <c r="AV293" s="24">
        <v>90592.425000000017</v>
      </c>
      <c r="AW293" s="24">
        <v>0</v>
      </c>
      <c r="AX293" s="24">
        <v>0</v>
      </c>
      <c r="AY293" s="24">
        <v>0</v>
      </c>
      <c r="AZ293" s="24">
        <v>0</v>
      </c>
      <c r="BA293" s="24">
        <v>70.622470680032166</v>
      </c>
      <c r="BB293" s="24">
        <v>84.508416226884492</v>
      </c>
      <c r="BC293" s="24">
        <v>70.622470680032166</v>
      </c>
      <c r="BD293" s="24">
        <v>84.508416226884492</v>
      </c>
      <c r="BE293" s="24">
        <v>0</v>
      </c>
      <c r="BF293" s="24">
        <v>0</v>
      </c>
      <c r="BG293" s="24">
        <v>587173.125</v>
      </c>
      <c r="BH293" s="24">
        <v>528455.8125</v>
      </c>
      <c r="BI293" s="24">
        <v>0</v>
      </c>
      <c r="BJ293" s="24">
        <v>0</v>
      </c>
      <c r="BK293" s="24">
        <v>0</v>
      </c>
      <c r="BL293" s="24">
        <v>0</v>
      </c>
    </row>
    <row r="294" spans="1:64" x14ac:dyDescent="0.25">
      <c r="A294" t="s">
        <v>5121</v>
      </c>
      <c r="B294">
        <v>52</v>
      </c>
      <c r="C294">
        <v>2</v>
      </c>
      <c r="D294">
        <v>5</v>
      </c>
      <c r="E294" s="24">
        <v>335527.5</v>
      </c>
      <c r="F294" s="24">
        <v>754936.875</v>
      </c>
      <c r="G294" s="24">
        <v>167763.75</v>
      </c>
      <c r="H294" s="24">
        <v>377468.4375</v>
      </c>
      <c r="I294" s="24">
        <v>16776.375</v>
      </c>
      <c r="J294" s="24">
        <v>37746.84375</v>
      </c>
      <c r="K294" s="24">
        <v>134650.78779934626</v>
      </c>
      <c r="L294" s="24">
        <v>53062.389110071585</v>
      </c>
      <c r="M294" s="24">
        <v>187713.17690941785</v>
      </c>
      <c r="N294" s="24">
        <v>114261.57309058215</v>
      </c>
      <c r="O294" s="24">
        <v>167323.96220065374</v>
      </c>
      <c r="P294" s="24">
        <v>301974.75</v>
      </c>
      <c r="Q294" s="24">
        <v>73.839752297405539</v>
      </c>
      <c r="R294" s="24">
        <v>20.586422406634483</v>
      </c>
      <c r="S294" s="24">
        <v>94.426174704040022</v>
      </c>
      <c r="T294" s="24">
        <v>150.98737500000016</v>
      </c>
      <c r="U294" s="24">
        <v>234869.24999999997</v>
      </c>
      <c r="V294" s="24">
        <v>528455.8125</v>
      </c>
      <c r="W294" s="24">
        <v>117434.62499999999</v>
      </c>
      <c r="X294" s="24">
        <v>264227.90625</v>
      </c>
      <c r="Y294" s="24">
        <v>0</v>
      </c>
      <c r="Z294" s="24">
        <v>0</v>
      </c>
      <c r="AA294" s="24">
        <v>94255.551459542374</v>
      </c>
      <c r="AB294" s="24">
        <v>37143.672377050039</v>
      </c>
      <c r="AC294" s="24">
        <v>131399.22383659249</v>
      </c>
      <c r="AD294" s="24">
        <v>79983.101163407555</v>
      </c>
      <c r="AE294" s="24">
        <v>117126.77354045771</v>
      </c>
      <c r="AF294" s="24">
        <v>211382.32499999998</v>
      </c>
      <c r="AG294" s="24">
        <v>73.839752297405539</v>
      </c>
      <c r="AH294" s="24">
        <v>20.586422406634483</v>
      </c>
      <c r="AI294" s="24">
        <v>94.426174704040022</v>
      </c>
      <c r="AJ294" s="24">
        <v>150.98737500000016</v>
      </c>
      <c r="AK294" s="24">
        <v>100658.25000000003</v>
      </c>
      <c r="AL294" s="24">
        <v>226481.0625</v>
      </c>
      <c r="AM294" s="24">
        <v>50329.125000000015</v>
      </c>
      <c r="AN294" s="24">
        <v>113240.53125</v>
      </c>
      <c r="AO294" s="24">
        <v>16776.375</v>
      </c>
      <c r="AP294" s="24">
        <v>37746.84375</v>
      </c>
      <c r="AQ294" s="24">
        <v>40395.236339803887</v>
      </c>
      <c r="AR294" s="24">
        <v>15918.716733021545</v>
      </c>
      <c r="AS294" s="24">
        <v>56313.953072825359</v>
      </c>
      <c r="AT294" s="24">
        <v>34278.4719271746</v>
      </c>
      <c r="AU294" s="24">
        <v>50197.188660196029</v>
      </c>
      <c r="AV294" s="24">
        <v>90592.425000000017</v>
      </c>
      <c r="AW294" s="24">
        <v>0</v>
      </c>
      <c r="AX294" s="24">
        <v>0</v>
      </c>
      <c r="AY294" s="24">
        <v>0</v>
      </c>
      <c r="AZ294" s="24">
        <v>0</v>
      </c>
      <c r="BA294" s="24">
        <v>56.561200295960134</v>
      </c>
      <c r="BB294" s="24">
        <v>77.147622702594617</v>
      </c>
      <c r="BC294" s="24">
        <v>56.561200295960134</v>
      </c>
      <c r="BD294" s="24">
        <v>77.147622702594617</v>
      </c>
      <c r="BE294" s="24">
        <v>0</v>
      </c>
      <c r="BF294" s="24">
        <v>0</v>
      </c>
      <c r="BG294" s="24">
        <v>234869.24999999997</v>
      </c>
      <c r="BH294" s="24">
        <v>528455.8125</v>
      </c>
      <c r="BI294" s="24">
        <v>0</v>
      </c>
      <c r="BJ294" s="24">
        <v>0</v>
      </c>
      <c r="BK294" s="24">
        <v>0</v>
      </c>
      <c r="BL294" s="24">
        <v>0</v>
      </c>
    </row>
    <row r="295" spans="1:64" x14ac:dyDescent="0.25">
      <c r="A295" t="s">
        <v>5121</v>
      </c>
      <c r="B295">
        <v>53</v>
      </c>
      <c r="C295">
        <v>2</v>
      </c>
      <c r="D295">
        <v>5</v>
      </c>
      <c r="E295" s="24">
        <v>335527.5</v>
      </c>
      <c r="F295" s="24">
        <v>587173.125</v>
      </c>
      <c r="G295" s="24">
        <v>167763.75</v>
      </c>
      <c r="H295" s="24">
        <v>293586.5625</v>
      </c>
      <c r="I295" s="24">
        <v>16776.375</v>
      </c>
      <c r="J295" s="24">
        <v>29358.65625</v>
      </c>
      <c r="K295" s="24">
        <v>144576.98806804139</v>
      </c>
      <c r="L295" s="24">
        <v>53138.565041524358</v>
      </c>
      <c r="M295" s="24">
        <v>197715.55310956575</v>
      </c>
      <c r="N295" s="24">
        <v>37153.69689043425</v>
      </c>
      <c r="O295" s="24">
        <v>90292.261931958608</v>
      </c>
      <c r="P295" s="24">
        <v>234869.25</v>
      </c>
      <c r="Q295" s="24">
        <v>80.597599865803204</v>
      </c>
      <c r="R295" s="24">
        <v>21.611562103515553</v>
      </c>
      <c r="S295" s="24">
        <v>102.20916196931876</v>
      </c>
      <c r="T295" s="24">
        <v>117.43462499999987</v>
      </c>
      <c r="U295" s="24">
        <v>234869.24999999997</v>
      </c>
      <c r="V295" s="24">
        <v>411021.1875</v>
      </c>
      <c r="W295" s="24">
        <v>117434.62499999999</v>
      </c>
      <c r="X295" s="24">
        <v>205510.59375</v>
      </c>
      <c r="Y295" s="24">
        <v>0</v>
      </c>
      <c r="Z295" s="24">
        <v>0</v>
      </c>
      <c r="AA295" s="24">
        <v>101203.89164762897</v>
      </c>
      <c r="AB295" s="24">
        <v>37196.995529067121</v>
      </c>
      <c r="AC295" s="24">
        <v>138400.88717669601</v>
      </c>
      <c r="AD295" s="24">
        <v>26007.587823303882</v>
      </c>
      <c r="AE295" s="24">
        <v>63204.583352370886</v>
      </c>
      <c r="AF295" s="24">
        <v>164408.47499999998</v>
      </c>
      <c r="AG295" s="24">
        <v>80.597599865803204</v>
      </c>
      <c r="AH295" s="24">
        <v>21.611562103515553</v>
      </c>
      <c r="AI295" s="24">
        <v>102.20916196931876</v>
      </c>
      <c r="AJ295" s="24">
        <v>117.43462499999987</v>
      </c>
      <c r="AK295" s="24">
        <v>100658.25000000003</v>
      </c>
      <c r="AL295" s="24">
        <v>176151.9375</v>
      </c>
      <c r="AM295" s="24">
        <v>50329.125000000015</v>
      </c>
      <c r="AN295" s="24">
        <v>88075.96875</v>
      </c>
      <c r="AO295" s="24">
        <v>16776.375</v>
      </c>
      <c r="AP295" s="24">
        <v>29358.65625</v>
      </c>
      <c r="AQ295" s="24">
        <v>43373.096420412418</v>
      </c>
      <c r="AR295" s="24">
        <v>15941.569512457238</v>
      </c>
      <c r="AS295" s="24">
        <v>59314.665932869742</v>
      </c>
      <c r="AT295" s="24">
        <v>11146.109067130368</v>
      </c>
      <c r="AU295" s="24">
        <v>27087.678579587722</v>
      </c>
      <c r="AV295" s="24">
        <v>70460.775000000023</v>
      </c>
      <c r="AW295" s="24">
        <v>0</v>
      </c>
      <c r="AX295" s="24">
        <v>0</v>
      </c>
      <c r="AY295" s="24">
        <v>0</v>
      </c>
      <c r="AZ295" s="24">
        <v>0</v>
      </c>
      <c r="BA295" s="24">
        <v>15.225463030681112</v>
      </c>
      <c r="BB295" s="24">
        <v>36.837025134196665</v>
      </c>
      <c r="BC295" s="24">
        <v>15.225463030681112</v>
      </c>
      <c r="BD295" s="24">
        <v>36.837025134196665</v>
      </c>
      <c r="BE295" s="24">
        <v>0</v>
      </c>
      <c r="BF295" s="24">
        <v>0</v>
      </c>
      <c r="BG295" s="24">
        <v>234869.24999999997</v>
      </c>
      <c r="BH295" s="24">
        <v>411021.1875</v>
      </c>
      <c r="BI295" s="24">
        <v>0</v>
      </c>
      <c r="BJ295" s="24">
        <v>0</v>
      </c>
      <c r="BK295" s="24">
        <v>0</v>
      </c>
      <c r="BL295" s="24">
        <v>0</v>
      </c>
    </row>
    <row r="296" spans="1:64" x14ac:dyDescent="0.25">
      <c r="A296" t="s">
        <v>5121</v>
      </c>
      <c r="B296">
        <v>54</v>
      </c>
      <c r="C296">
        <v>2</v>
      </c>
      <c r="D296">
        <v>5</v>
      </c>
      <c r="E296" s="24">
        <v>335527.5</v>
      </c>
      <c r="F296" s="24">
        <v>419409.375</v>
      </c>
      <c r="G296" s="24">
        <v>167763.75</v>
      </c>
      <c r="H296" s="24">
        <v>209704.6875</v>
      </c>
      <c r="I296" s="24">
        <v>16776.375</v>
      </c>
      <c r="J296" s="24">
        <v>20970.46875</v>
      </c>
      <c r="K296" s="24">
        <v>153227.1230672989</v>
      </c>
      <c r="L296" s="24">
        <v>37561.559868344106</v>
      </c>
      <c r="M296" s="24">
        <v>190788.68293564301</v>
      </c>
      <c r="N296" s="24">
        <v>-23024.93293564301</v>
      </c>
      <c r="O296" s="24">
        <v>14536.626932701096</v>
      </c>
      <c r="P296" s="24">
        <v>167763.75</v>
      </c>
      <c r="Q296" s="24">
        <v>83.981818332116291</v>
      </c>
      <c r="R296" s="24">
        <v>16.742934170172248</v>
      </c>
      <c r="S296" s="24">
        <v>100.72475250228854</v>
      </c>
      <c r="T296" s="24">
        <v>83.881875000000036</v>
      </c>
      <c r="U296" s="24">
        <v>234869.24999999997</v>
      </c>
      <c r="V296" s="24">
        <v>293586.5625</v>
      </c>
      <c r="W296" s="24">
        <v>117434.62499999999</v>
      </c>
      <c r="X296" s="24">
        <v>146793.28125</v>
      </c>
      <c r="Y296" s="24">
        <v>0</v>
      </c>
      <c r="Z296" s="24">
        <v>0</v>
      </c>
      <c r="AA296" s="24">
        <v>107258.98614710923</v>
      </c>
      <c r="AB296" s="24">
        <v>26293.091907840804</v>
      </c>
      <c r="AC296" s="24">
        <v>133552.07805495011</v>
      </c>
      <c r="AD296" s="24">
        <v>-16117.453054950107</v>
      </c>
      <c r="AE296" s="24">
        <v>10175.638852890814</v>
      </c>
      <c r="AF296" s="24">
        <v>117434.62499999999</v>
      </c>
      <c r="AG296" s="24">
        <v>83.981818332116291</v>
      </c>
      <c r="AH296" s="24">
        <v>16.742934170172248</v>
      </c>
      <c r="AI296" s="24">
        <v>100.72475250228854</v>
      </c>
      <c r="AJ296" s="24">
        <v>83.881875000000036</v>
      </c>
      <c r="AK296" s="24">
        <v>100658.25000000003</v>
      </c>
      <c r="AL296" s="24">
        <v>125822.8125</v>
      </c>
      <c r="AM296" s="24">
        <v>50329.125000000015</v>
      </c>
      <c r="AN296" s="24">
        <v>62911.40625</v>
      </c>
      <c r="AO296" s="24">
        <v>16776.375</v>
      </c>
      <c r="AP296" s="24">
        <v>20970.46875</v>
      </c>
      <c r="AQ296" s="24">
        <v>45968.136920189674</v>
      </c>
      <c r="AR296" s="24">
        <v>11268.467960503302</v>
      </c>
      <c r="AS296" s="24">
        <v>57236.604880692903</v>
      </c>
      <c r="AT296" s="24">
        <v>-6907.479880692903</v>
      </c>
      <c r="AU296" s="24">
        <v>4360.9880798102822</v>
      </c>
      <c r="AV296" s="24">
        <v>50329.125000000015</v>
      </c>
      <c r="AW296" s="24">
        <v>0</v>
      </c>
      <c r="AX296" s="24">
        <v>0</v>
      </c>
      <c r="AY296" s="24">
        <v>0</v>
      </c>
      <c r="AZ296" s="24">
        <v>0</v>
      </c>
      <c r="BA296" s="24">
        <v>-16.842877502288502</v>
      </c>
      <c r="BB296" s="24">
        <v>-9.9943332116254169E-2</v>
      </c>
      <c r="BC296" s="24">
        <v>-16.842877502288502</v>
      </c>
      <c r="BD296" s="24">
        <v>-9.9943332116254169E-2</v>
      </c>
      <c r="BE296" s="24">
        <v>0</v>
      </c>
      <c r="BF296" s="24">
        <v>0</v>
      </c>
      <c r="BG296" s="24">
        <v>234869.24999999997</v>
      </c>
      <c r="BH296" s="24">
        <v>293586.5625</v>
      </c>
      <c r="BI296" s="24">
        <v>0</v>
      </c>
      <c r="BJ296" s="24">
        <v>0</v>
      </c>
      <c r="BK296" s="24">
        <v>0</v>
      </c>
      <c r="BL296" s="24">
        <v>0</v>
      </c>
    </row>
    <row r="297" spans="1:64" x14ac:dyDescent="0.25">
      <c r="A297" t="s">
        <v>5121</v>
      </c>
      <c r="B297">
        <v>55</v>
      </c>
      <c r="C297">
        <v>3</v>
      </c>
      <c r="D297">
        <v>5</v>
      </c>
      <c r="E297" s="24">
        <v>320276.25</v>
      </c>
      <c r="F297" s="24">
        <v>332985.625</v>
      </c>
      <c r="G297" s="24">
        <v>160138.125</v>
      </c>
      <c r="H297" s="24">
        <v>166492.8125</v>
      </c>
      <c r="I297" s="24">
        <v>16013.8125</v>
      </c>
      <c r="J297" s="24">
        <v>16649.28125</v>
      </c>
      <c r="K297" s="24">
        <v>158223.46828245372</v>
      </c>
      <c r="L297" s="24">
        <v>18149.333737572655</v>
      </c>
      <c r="M297" s="24">
        <v>176372.80202002637</v>
      </c>
      <c r="N297" s="24">
        <v>-43178.552020026371</v>
      </c>
      <c r="O297" s="24">
        <v>-25029.218282453716</v>
      </c>
      <c r="P297" s="24">
        <v>133194.25</v>
      </c>
      <c r="Q297" s="24">
        <v>83.863124310552848</v>
      </c>
      <c r="R297" s="24">
        <v>9.978185531933832</v>
      </c>
      <c r="S297" s="24">
        <v>93.84130984248668</v>
      </c>
      <c r="T297" s="24">
        <v>66.597125000000233</v>
      </c>
      <c r="U297" s="24">
        <v>224193.375</v>
      </c>
      <c r="V297" s="24">
        <v>233089.93749999997</v>
      </c>
      <c r="W297" s="24">
        <v>112096.6875</v>
      </c>
      <c r="X297" s="24">
        <v>116544.96874999999</v>
      </c>
      <c r="Y297" s="24">
        <v>0</v>
      </c>
      <c r="Z297" s="24">
        <v>0</v>
      </c>
      <c r="AA297" s="24">
        <v>110756.4277977176</v>
      </c>
      <c r="AB297" s="24">
        <v>12704.533616300905</v>
      </c>
      <c r="AC297" s="24">
        <v>123460.96141401846</v>
      </c>
      <c r="AD297" s="24">
        <v>-30224.986414018436</v>
      </c>
      <c r="AE297" s="24">
        <v>-17520.452797717648</v>
      </c>
      <c r="AF297" s="24">
        <v>93235.974999999991</v>
      </c>
      <c r="AG297" s="24">
        <v>83.863124310552848</v>
      </c>
      <c r="AH297" s="24">
        <v>9.978185531933832</v>
      </c>
      <c r="AI297" s="24">
        <v>93.84130984248668</v>
      </c>
      <c r="AJ297" s="24">
        <v>66.597125000000233</v>
      </c>
      <c r="AK297" s="24">
        <v>96082.875</v>
      </c>
      <c r="AL297" s="24">
        <v>99895.687500000029</v>
      </c>
      <c r="AM297" s="24">
        <v>48041.4375</v>
      </c>
      <c r="AN297" s="24">
        <v>49947.843750000015</v>
      </c>
      <c r="AO297" s="24">
        <v>16013.8125</v>
      </c>
      <c r="AP297" s="24">
        <v>16649.28125</v>
      </c>
      <c r="AQ297" s="24">
        <v>47467.040484736121</v>
      </c>
      <c r="AR297" s="24">
        <v>5444.80012127175</v>
      </c>
      <c r="AS297" s="24">
        <v>52911.840606007914</v>
      </c>
      <c r="AT297" s="24">
        <v>-12953.565606007935</v>
      </c>
      <c r="AU297" s="24">
        <v>-7508.7654847360682</v>
      </c>
      <c r="AV297" s="24">
        <v>39958.275000000009</v>
      </c>
      <c r="AW297" s="24">
        <v>0</v>
      </c>
      <c r="AX297" s="24">
        <v>0</v>
      </c>
      <c r="AY297" s="24">
        <v>0</v>
      </c>
      <c r="AZ297" s="24">
        <v>0</v>
      </c>
      <c r="BA297" s="24">
        <v>-27.244184842486447</v>
      </c>
      <c r="BB297" s="24">
        <v>-17.265999310552615</v>
      </c>
      <c r="BC297" s="24">
        <v>-27.244184842486447</v>
      </c>
      <c r="BD297" s="24">
        <v>-17.265999310552615</v>
      </c>
      <c r="BE297" s="24">
        <v>0</v>
      </c>
      <c r="BF297" s="24">
        <v>0</v>
      </c>
      <c r="BG297" s="24">
        <v>224193.375</v>
      </c>
      <c r="BH297" s="24">
        <v>233089.93749999997</v>
      </c>
      <c r="BI297" s="24">
        <v>0</v>
      </c>
      <c r="BJ297" s="24">
        <v>0</v>
      </c>
      <c r="BK297" s="24">
        <v>0</v>
      </c>
      <c r="BL297" s="24">
        <v>0</v>
      </c>
    </row>
    <row r="298" spans="1:64" x14ac:dyDescent="0.25">
      <c r="A298" t="s">
        <v>5121</v>
      </c>
      <c r="B298">
        <v>56</v>
      </c>
      <c r="C298">
        <v>3</v>
      </c>
      <c r="D298">
        <v>5</v>
      </c>
      <c r="E298" s="24">
        <v>320276.25</v>
      </c>
      <c r="F298" s="24">
        <v>327901.875</v>
      </c>
      <c r="G298" s="24">
        <v>160138.125</v>
      </c>
      <c r="H298" s="24">
        <v>163950.9375</v>
      </c>
      <c r="I298" s="24">
        <v>16013.8125</v>
      </c>
      <c r="J298" s="24">
        <v>16395.09375</v>
      </c>
      <c r="K298" s="24">
        <v>159545.94883838762</v>
      </c>
      <c r="L298" s="24">
        <v>4202.0809522429481</v>
      </c>
      <c r="M298" s="24">
        <v>163748.02979063056</v>
      </c>
      <c r="N298" s="24">
        <v>-32587.279790630564</v>
      </c>
      <c r="O298" s="24">
        <v>-28385.198838387616</v>
      </c>
      <c r="P298" s="24">
        <v>131160.75</v>
      </c>
      <c r="Q298" s="24">
        <v>81.837029829996027</v>
      </c>
      <c r="R298" s="24">
        <v>4.8018705428189605</v>
      </c>
      <c r="S298" s="24">
        <v>86.638900372814987</v>
      </c>
      <c r="T298" s="24">
        <v>65.580375000000004</v>
      </c>
      <c r="U298" s="24">
        <v>224193.375</v>
      </c>
      <c r="V298" s="24">
        <v>229531.31249999997</v>
      </c>
      <c r="W298" s="24">
        <v>112096.6875</v>
      </c>
      <c r="X298" s="24">
        <v>114765.65624999999</v>
      </c>
      <c r="Y298" s="24">
        <v>0</v>
      </c>
      <c r="Z298" s="24">
        <v>0</v>
      </c>
      <c r="AA298" s="24">
        <v>111682.16418687132</v>
      </c>
      <c r="AB298" s="24">
        <v>2941.4566665700404</v>
      </c>
      <c r="AC298" s="24">
        <v>114623.62085344139</v>
      </c>
      <c r="AD298" s="24">
        <v>-22811.095853441395</v>
      </c>
      <c r="AE298" s="24">
        <v>-19869.639186871238</v>
      </c>
      <c r="AF298" s="24">
        <v>91812.524999999994</v>
      </c>
      <c r="AG298" s="24">
        <v>81.837029829996027</v>
      </c>
      <c r="AH298" s="24">
        <v>4.8018705428189605</v>
      </c>
      <c r="AI298" s="24">
        <v>86.638900372814987</v>
      </c>
      <c r="AJ298" s="24">
        <v>65.580375000000004</v>
      </c>
      <c r="AK298" s="24">
        <v>96082.875</v>
      </c>
      <c r="AL298" s="24">
        <v>98370.562500000029</v>
      </c>
      <c r="AM298" s="24">
        <v>48041.4375</v>
      </c>
      <c r="AN298" s="24">
        <v>49185.281250000015</v>
      </c>
      <c r="AO298" s="24">
        <v>16013.8125</v>
      </c>
      <c r="AP298" s="24">
        <v>16395.09375</v>
      </c>
      <c r="AQ298" s="24">
        <v>47863.784651516296</v>
      </c>
      <c r="AR298" s="24">
        <v>1260.6242856729077</v>
      </c>
      <c r="AS298" s="24">
        <v>49124.408937189175</v>
      </c>
      <c r="AT298" s="24">
        <v>-9776.1839371891692</v>
      </c>
      <c r="AU298" s="24">
        <v>-8515.5596515163779</v>
      </c>
      <c r="AV298" s="24">
        <v>39348.225000000006</v>
      </c>
      <c r="AW298" s="24">
        <v>0</v>
      </c>
      <c r="AX298" s="24">
        <v>0</v>
      </c>
      <c r="AY298" s="24">
        <v>0</v>
      </c>
      <c r="AZ298" s="24">
        <v>0</v>
      </c>
      <c r="BA298" s="24">
        <v>-21.058525372814984</v>
      </c>
      <c r="BB298" s="24">
        <v>-16.256654829996023</v>
      </c>
      <c r="BC298" s="24">
        <v>-21.058525372814984</v>
      </c>
      <c r="BD298" s="24">
        <v>-16.256654829996023</v>
      </c>
      <c r="BE298" s="24">
        <v>0</v>
      </c>
      <c r="BF298" s="24">
        <v>0</v>
      </c>
      <c r="BG298" s="24">
        <v>224193.375</v>
      </c>
      <c r="BH298" s="24">
        <v>229531.31249999997</v>
      </c>
      <c r="BI298" s="24">
        <v>0</v>
      </c>
      <c r="BJ298" s="24">
        <v>0</v>
      </c>
      <c r="BK298" s="24">
        <v>0</v>
      </c>
      <c r="BL298" s="24">
        <v>0</v>
      </c>
    </row>
    <row r="299" spans="1:64" x14ac:dyDescent="0.25">
      <c r="A299" t="s">
        <v>5121</v>
      </c>
      <c r="B299">
        <v>57</v>
      </c>
      <c r="C299">
        <v>3</v>
      </c>
      <c r="D299">
        <v>5</v>
      </c>
      <c r="E299" s="24">
        <v>320276.25</v>
      </c>
      <c r="F299" s="24">
        <v>322818.125</v>
      </c>
      <c r="G299" s="24">
        <v>160138.125</v>
      </c>
      <c r="H299" s="24">
        <v>161409.0625</v>
      </c>
      <c r="I299" s="24">
        <v>16013.8125</v>
      </c>
      <c r="J299" s="24">
        <v>16140.90625</v>
      </c>
      <c r="K299" s="24">
        <v>158635.8458418157</v>
      </c>
      <c r="L299" s="24">
        <v>-3273.559221775271</v>
      </c>
      <c r="M299" s="24">
        <v>155362.28662004042</v>
      </c>
      <c r="N299" s="24">
        <v>-26235.036620040424</v>
      </c>
      <c r="O299" s="24">
        <v>-29508.595841815695</v>
      </c>
      <c r="P299" s="24">
        <v>129127.25</v>
      </c>
      <c r="Q299" s="24">
        <v>79.531139661688485</v>
      </c>
      <c r="R299" s="24">
        <v>1.9562308819963619</v>
      </c>
      <c r="S299" s="24">
        <v>81.487370543684847</v>
      </c>
      <c r="T299" s="24">
        <v>64.563625000000229</v>
      </c>
      <c r="U299" s="24">
        <v>224193.375</v>
      </c>
      <c r="V299" s="24">
        <v>225972.6875</v>
      </c>
      <c r="W299" s="24">
        <v>112096.6875</v>
      </c>
      <c r="X299" s="24">
        <v>112986.34375</v>
      </c>
      <c r="Y299" s="24">
        <v>0</v>
      </c>
      <c r="Z299" s="24">
        <v>0</v>
      </c>
      <c r="AA299" s="24">
        <v>111045.09208927098</v>
      </c>
      <c r="AB299" s="24">
        <v>-2291.4914552427363</v>
      </c>
      <c r="AC299" s="24">
        <v>108753.60063402829</v>
      </c>
      <c r="AD299" s="24">
        <v>-18364.52563402825</v>
      </c>
      <c r="AE299" s="24">
        <v>-20656.017089270987</v>
      </c>
      <c r="AF299" s="24">
        <v>90389.074999999997</v>
      </c>
      <c r="AG299" s="24">
        <v>79.531139661688485</v>
      </c>
      <c r="AH299" s="24">
        <v>1.9562308819963619</v>
      </c>
      <c r="AI299" s="24">
        <v>81.487370543684847</v>
      </c>
      <c r="AJ299" s="24">
        <v>64.563625000000229</v>
      </c>
      <c r="AK299" s="24">
        <v>96082.875</v>
      </c>
      <c r="AL299" s="24">
        <v>96845.4375</v>
      </c>
      <c r="AM299" s="24">
        <v>48041.4375</v>
      </c>
      <c r="AN299" s="24">
        <v>48422.71875</v>
      </c>
      <c r="AO299" s="24">
        <v>16013.8125</v>
      </c>
      <c r="AP299" s="24">
        <v>16140.90625</v>
      </c>
      <c r="AQ299" s="24">
        <v>47590.753752544711</v>
      </c>
      <c r="AR299" s="24">
        <v>-982.06776653253473</v>
      </c>
      <c r="AS299" s="24">
        <v>46608.685986012133</v>
      </c>
      <c r="AT299" s="24">
        <v>-7870.5109860121738</v>
      </c>
      <c r="AU299" s="24">
        <v>-8852.5787525447085</v>
      </c>
      <c r="AV299" s="24">
        <v>38738.175000000003</v>
      </c>
      <c r="AW299" s="24">
        <v>0</v>
      </c>
      <c r="AX299" s="24">
        <v>0</v>
      </c>
      <c r="AY299" s="24">
        <v>0</v>
      </c>
      <c r="AZ299" s="24">
        <v>0</v>
      </c>
      <c r="BA299" s="24">
        <v>-16.923745543684618</v>
      </c>
      <c r="BB299" s="24">
        <v>-14.967514661688256</v>
      </c>
      <c r="BC299" s="24">
        <v>-16.923745543684618</v>
      </c>
      <c r="BD299" s="24">
        <v>-14.967514661688256</v>
      </c>
      <c r="BE299" s="24">
        <v>0</v>
      </c>
      <c r="BF299" s="24">
        <v>0</v>
      </c>
      <c r="BG299" s="24">
        <v>224193.375</v>
      </c>
      <c r="BH299" s="24">
        <v>225972.6875</v>
      </c>
      <c r="BI299" s="24">
        <v>0</v>
      </c>
      <c r="BJ299" s="24">
        <v>0</v>
      </c>
      <c r="BK299" s="24">
        <v>0</v>
      </c>
      <c r="BL299" s="24">
        <v>0</v>
      </c>
    </row>
    <row r="300" spans="1:64" x14ac:dyDescent="0.25">
      <c r="A300" t="s">
        <v>5121</v>
      </c>
      <c r="B300">
        <v>58</v>
      </c>
      <c r="C300">
        <v>4</v>
      </c>
      <c r="D300">
        <v>5</v>
      </c>
      <c r="E300" s="24">
        <v>176151.9375</v>
      </c>
      <c r="F300" s="24">
        <v>296255.53125</v>
      </c>
      <c r="G300" s="24">
        <v>88075.96875</v>
      </c>
      <c r="H300" s="24">
        <v>148127.765625</v>
      </c>
      <c r="I300" s="24">
        <v>8807.5968750000011</v>
      </c>
      <c r="J300" s="24">
        <v>14812.776562500001</v>
      </c>
      <c r="K300" s="24">
        <v>156676.36068013124</v>
      </c>
      <c r="L300" s="24">
        <v>-8333.8605575487018</v>
      </c>
      <c r="M300" s="24">
        <v>148342.50012258254</v>
      </c>
      <c r="N300" s="24">
        <v>-29840.287622582167</v>
      </c>
      <c r="O300" s="24">
        <v>-38174.148180130869</v>
      </c>
      <c r="P300" s="24">
        <v>118502.21250000037</v>
      </c>
      <c r="Q300" s="24">
        <v>77.322392705737457</v>
      </c>
      <c r="R300" s="24">
        <v>5.4067761641817924E-2</v>
      </c>
      <c r="S300" s="24">
        <v>77.376460467379275</v>
      </c>
      <c r="T300" s="24">
        <v>59.251106249999793</v>
      </c>
      <c r="U300" s="24">
        <v>123306.35625</v>
      </c>
      <c r="V300" s="24">
        <v>207378.87187499998</v>
      </c>
      <c r="W300" s="24">
        <v>61653.178124999999</v>
      </c>
      <c r="X300" s="24">
        <v>103689.43593749999</v>
      </c>
      <c r="Y300" s="24">
        <v>0</v>
      </c>
      <c r="Z300" s="24">
        <v>0</v>
      </c>
      <c r="AA300" s="24">
        <v>109673.45247609186</v>
      </c>
      <c r="AB300" s="24">
        <v>-5833.7023902840447</v>
      </c>
      <c r="AC300" s="24">
        <v>103839.75008580777</v>
      </c>
      <c r="AD300" s="24">
        <v>-20888.201335807564</v>
      </c>
      <c r="AE300" s="24">
        <v>-26721.903726091608</v>
      </c>
      <c r="AF300" s="24">
        <v>82951.548750000249</v>
      </c>
      <c r="AG300" s="24">
        <v>77.322392705737457</v>
      </c>
      <c r="AH300" s="24">
        <v>5.4067761641817924E-2</v>
      </c>
      <c r="AI300" s="24">
        <v>77.376460467379275</v>
      </c>
      <c r="AJ300" s="24">
        <v>59.251106249999793</v>
      </c>
      <c r="AK300" s="24">
        <v>52845.581250000003</v>
      </c>
      <c r="AL300" s="24">
        <v>88876.659375000017</v>
      </c>
      <c r="AM300" s="24">
        <v>26422.790625000001</v>
      </c>
      <c r="AN300" s="24">
        <v>44438.329687500009</v>
      </c>
      <c r="AO300" s="24">
        <v>8807.5968750000011</v>
      </c>
      <c r="AP300" s="24">
        <v>14812.776562500001</v>
      </c>
      <c r="AQ300" s="24">
        <v>47002.908204039384</v>
      </c>
      <c r="AR300" s="24">
        <v>-2500.1581672646571</v>
      </c>
      <c r="AS300" s="24">
        <v>44502.750036774771</v>
      </c>
      <c r="AT300" s="24">
        <v>-8952.0862867746036</v>
      </c>
      <c r="AU300" s="24">
        <v>-11452.244454039261</v>
      </c>
      <c r="AV300" s="24">
        <v>35550.663750000123</v>
      </c>
      <c r="AW300" s="24">
        <v>0</v>
      </c>
      <c r="AX300" s="24">
        <v>0</v>
      </c>
      <c r="AY300" s="24">
        <v>0</v>
      </c>
      <c r="AZ300" s="24">
        <v>0</v>
      </c>
      <c r="BA300" s="24">
        <v>-18.125354217379481</v>
      </c>
      <c r="BB300" s="24">
        <v>-18.071286455737663</v>
      </c>
      <c r="BC300" s="24">
        <v>-18.125354217379481</v>
      </c>
      <c r="BD300" s="24">
        <v>-18.071286455737663</v>
      </c>
      <c r="BE300" s="24">
        <v>0</v>
      </c>
      <c r="BF300" s="24">
        <v>0</v>
      </c>
      <c r="BG300" s="24">
        <v>123306.35625</v>
      </c>
      <c r="BH300" s="24">
        <v>207378.87187499998</v>
      </c>
      <c r="BI300" s="24">
        <v>0</v>
      </c>
      <c r="BJ300" s="24">
        <v>0</v>
      </c>
      <c r="BK300" s="24">
        <v>0</v>
      </c>
      <c r="BL300" s="24">
        <v>0</v>
      </c>
    </row>
    <row r="301" spans="1:64" x14ac:dyDescent="0.25">
      <c r="A301" t="s">
        <v>5121</v>
      </c>
      <c r="B301">
        <v>59</v>
      </c>
      <c r="C301">
        <v>4</v>
      </c>
      <c r="D301">
        <v>5</v>
      </c>
      <c r="E301" s="24">
        <v>176151.9375</v>
      </c>
      <c r="F301" s="24">
        <v>248214.09375</v>
      </c>
      <c r="G301" s="24">
        <v>88075.96875</v>
      </c>
      <c r="H301" s="24">
        <v>124107.046875</v>
      </c>
      <c r="I301" s="24">
        <v>8807.5968750000011</v>
      </c>
      <c r="J301" s="24">
        <v>12410.704687500001</v>
      </c>
      <c r="K301" s="24">
        <v>154022.81448277924</v>
      </c>
      <c r="L301" s="24">
        <v>-13859.237117721699</v>
      </c>
      <c r="M301" s="24">
        <v>140163.57736505754</v>
      </c>
      <c r="N301" s="24">
        <v>-40877.939865057357</v>
      </c>
      <c r="O301" s="24">
        <v>-54737.176982779056</v>
      </c>
      <c r="P301" s="24">
        <v>99285.637500000186</v>
      </c>
      <c r="Q301" s="24">
        <v>74.943417145043895</v>
      </c>
      <c r="R301" s="24">
        <v>-1.9792950488213137</v>
      </c>
      <c r="S301" s="24">
        <v>72.964122096222582</v>
      </c>
      <c r="T301" s="24">
        <v>49.64281875000006</v>
      </c>
      <c r="U301" s="24">
        <v>123306.35625</v>
      </c>
      <c r="V301" s="24">
        <v>173749.86562499998</v>
      </c>
      <c r="W301" s="24">
        <v>61653.178124999999</v>
      </c>
      <c r="X301" s="24">
        <v>86874.932812499988</v>
      </c>
      <c r="Y301" s="24">
        <v>0</v>
      </c>
      <c r="Z301" s="24">
        <v>0</v>
      </c>
      <c r="AA301" s="24">
        <v>107815.97013794546</v>
      </c>
      <c r="AB301" s="24">
        <v>-9701.465982405236</v>
      </c>
      <c r="AC301" s="24">
        <v>98114.504155540271</v>
      </c>
      <c r="AD301" s="24">
        <v>-28614.557905540103</v>
      </c>
      <c r="AE301" s="24">
        <v>-38316.023887945339</v>
      </c>
      <c r="AF301" s="24">
        <v>69499.946250000125</v>
      </c>
      <c r="AG301" s="24">
        <v>74.943417145043895</v>
      </c>
      <c r="AH301" s="24">
        <v>-1.9792950488213137</v>
      </c>
      <c r="AI301" s="24">
        <v>72.964122096222582</v>
      </c>
      <c r="AJ301" s="24">
        <v>49.64281875000006</v>
      </c>
      <c r="AK301" s="24">
        <v>52845.581250000003</v>
      </c>
      <c r="AL301" s="24">
        <v>74464.228125000023</v>
      </c>
      <c r="AM301" s="24">
        <v>26422.790625000001</v>
      </c>
      <c r="AN301" s="24">
        <v>37232.114062500012</v>
      </c>
      <c r="AO301" s="24">
        <v>8807.5968750000011</v>
      </c>
      <c r="AP301" s="24">
        <v>12410.704687500001</v>
      </c>
      <c r="AQ301" s="24">
        <v>46206.844344833778</v>
      </c>
      <c r="AR301" s="24">
        <v>-4157.7711353164632</v>
      </c>
      <c r="AS301" s="24">
        <v>42049.073209517272</v>
      </c>
      <c r="AT301" s="24">
        <v>-12263.381959517254</v>
      </c>
      <c r="AU301" s="24">
        <v>-16421.153094833717</v>
      </c>
      <c r="AV301" s="24">
        <v>29785.691250000062</v>
      </c>
      <c r="AW301" s="24">
        <v>0</v>
      </c>
      <c r="AX301" s="24">
        <v>0</v>
      </c>
      <c r="AY301" s="24">
        <v>0</v>
      </c>
      <c r="AZ301" s="24">
        <v>0</v>
      </c>
      <c r="BA301" s="24">
        <v>-23.321303346222521</v>
      </c>
      <c r="BB301" s="24">
        <v>-25.300598395043835</v>
      </c>
      <c r="BC301" s="24">
        <v>-23.321303346222521</v>
      </c>
      <c r="BD301" s="24">
        <v>-25.300598395043835</v>
      </c>
      <c r="BE301" s="24">
        <v>0</v>
      </c>
      <c r="BF301" s="24">
        <v>0</v>
      </c>
      <c r="BG301" s="24">
        <v>123306.35625</v>
      </c>
      <c r="BH301" s="24">
        <v>173749.86562499998</v>
      </c>
      <c r="BI301" s="24">
        <v>0</v>
      </c>
      <c r="BJ301" s="24">
        <v>0</v>
      </c>
      <c r="BK301" s="24">
        <v>0</v>
      </c>
      <c r="BL301" s="24">
        <v>0</v>
      </c>
    </row>
    <row r="302" spans="1:64" x14ac:dyDescent="0.25">
      <c r="A302" t="s">
        <v>5121</v>
      </c>
      <c r="B302">
        <v>60</v>
      </c>
      <c r="C302">
        <v>4</v>
      </c>
      <c r="D302">
        <v>5</v>
      </c>
      <c r="E302" s="24">
        <v>176151.9375</v>
      </c>
      <c r="F302" s="24">
        <v>200172.65625</v>
      </c>
      <c r="G302" s="24">
        <v>88075.96875</v>
      </c>
      <c r="H302" s="24">
        <v>100086.328125</v>
      </c>
      <c r="I302" s="24">
        <v>8807.5968750000011</v>
      </c>
      <c r="J302" s="24">
        <v>10008.6328125</v>
      </c>
      <c r="K302" s="24">
        <v>150530.53635939397</v>
      </c>
      <c r="L302" s="24">
        <v>-20324.571980157867</v>
      </c>
      <c r="M302" s="24">
        <v>130205.9643792361</v>
      </c>
      <c r="N302" s="24">
        <v>-50136.901879236102</v>
      </c>
      <c r="O302" s="24">
        <v>-70461.473859393969</v>
      </c>
      <c r="P302" s="24">
        <v>80069.0625</v>
      </c>
      <c r="Q302" s="24">
        <v>72.061691650219018</v>
      </c>
      <c r="R302" s="24">
        <v>-4.4098378611629414</v>
      </c>
      <c r="S302" s="24">
        <v>67.651853789056076</v>
      </c>
      <c r="T302" s="24">
        <v>40.034531249999873</v>
      </c>
      <c r="U302" s="24">
        <v>123306.35625</v>
      </c>
      <c r="V302" s="24">
        <v>140120.859375</v>
      </c>
      <c r="W302" s="24">
        <v>61653.178124999999</v>
      </c>
      <c r="X302" s="24">
        <v>70060.4296875</v>
      </c>
      <c r="Y302" s="24">
        <v>0</v>
      </c>
      <c r="Z302" s="24">
        <v>0</v>
      </c>
      <c r="AA302" s="24">
        <v>105371.37545157578</v>
      </c>
      <c r="AB302" s="24">
        <v>-14227.20038611046</v>
      </c>
      <c r="AC302" s="24">
        <v>91144.175065465271</v>
      </c>
      <c r="AD302" s="24">
        <v>-35095.831315465271</v>
      </c>
      <c r="AE302" s="24">
        <v>-49323.031701575732</v>
      </c>
      <c r="AF302" s="24">
        <v>56048.34375</v>
      </c>
      <c r="AG302" s="24">
        <v>72.061691650219018</v>
      </c>
      <c r="AH302" s="24">
        <v>-4.4098378611629414</v>
      </c>
      <c r="AI302" s="24">
        <v>67.651853789056076</v>
      </c>
      <c r="AJ302" s="24">
        <v>40.034531249999873</v>
      </c>
      <c r="AK302" s="24">
        <v>52845.581250000003</v>
      </c>
      <c r="AL302" s="24">
        <v>60051.796875</v>
      </c>
      <c r="AM302" s="24">
        <v>26422.790625000001</v>
      </c>
      <c r="AN302" s="24">
        <v>30025.8984375</v>
      </c>
      <c r="AO302" s="24">
        <v>8807.5968750000011</v>
      </c>
      <c r="AP302" s="24">
        <v>10008.6328125</v>
      </c>
      <c r="AQ302" s="24">
        <v>45159.160907818194</v>
      </c>
      <c r="AR302" s="24">
        <v>-6097.3715940474067</v>
      </c>
      <c r="AS302" s="24">
        <v>39061.789313770831</v>
      </c>
      <c r="AT302" s="24">
        <v>-15041.070563770831</v>
      </c>
      <c r="AU302" s="24">
        <v>-21138.442157818237</v>
      </c>
      <c r="AV302" s="24">
        <v>24020.71875</v>
      </c>
      <c r="AW302" s="24">
        <v>0</v>
      </c>
      <c r="AX302" s="24">
        <v>0</v>
      </c>
      <c r="AY302" s="24">
        <v>0</v>
      </c>
      <c r="AZ302" s="24">
        <v>0</v>
      </c>
      <c r="BA302" s="24">
        <v>-27.617322539056204</v>
      </c>
      <c r="BB302" s="24">
        <v>-32.027160400219145</v>
      </c>
      <c r="BC302" s="24">
        <v>-27.617322539056204</v>
      </c>
      <c r="BD302" s="24">
        <v>-32.027160400219145</v>
      </c>
      <c r="BE302" s="24">
        <v>0</v>
      </c>
      <c r="BF302" s="24">
        <v>0</v>
      </c>
      <c r="BG302" s="24">
        <v>123306.35625</v>
      </c>
      <c r="BH302" s="24">
        <v>140120.859375</v>
      </c>
      <c r="BI302" s="24">
        <v>0</v>
      </c>
      <c r="BJ302" s="24">
        <v>0</v>
      </c>
      <c r="BK302" s="24">
        <v>0</v>
      </c>
      <c r="BL302" s="24">
        <v>0</v>
      </c>
    </row>
    <row r="303" spans="1:64" x14ac:dyDescent="0.25">
      <c r="A303" t="s">
        <v>5121</v>
      </c>
      <c r="B303">
        <v>61</v>
      </c>
      <c r="C303">
        <v>1</v>
      </c>
      <c r="D303">
        <v>6</v>
      </c>
      <c r="E303" s="24">
        <v>0</v>
      </c>
      <c r="F303" s="24">
        <v>146793.28125</v>
      </c>
      <c r="G303" s="24">
        <v>0</v>
      </c>
      <c r="H303" s="24">
        <v>73396.640625</v>
      </c>
      <c r="I303" s="24">
        <v>0</v>
      </c>
      <c r="J303" s="24">
        <v>7339.6640625</v>
      </c>
      <c r="K303" s="24">
        <v>145958.4367696112</v>
      </c>
      <c r="L303" s="24">
        <v>-33303.323174073361</v>
      </c>
      <c r="M303" s="24">
        <v>112655.11359553784</v>
      </c>
      <c r="N303" s="24">
        <v>-112655.11359553784</v>
      </c>
      <c r="O303" s="24">
        <v>-145958.4367696112</v>
      </c>
      <c r="P303" s="24">
        <v>0</v>
      </c>
      <c r="Q303" s="24">
        <v>68.241902641635988</v>
      </c>
      <c r="R303" s="24">
        <v>-8.7610056729645294</v>
      </c>
      <c r="S303" s="24">
        <v>59.480896968671459</v>
      </c>
      <c r="T303" s="24">
        <v>0</v>
      </c>
      <c r="U303" s="24">
        <v>0</v>
      </c>
      <c r="V303" s="24">
        <v>102755.296875</v>
      </c>
      <c r="W303" s="24">
        <v>0</v>
      </c>
      <c r="X303" s="24">
        <v>51377.6484375</v>
      </c>
      <c r="Y303" s="24">
        <v>0</v>
      </c>
      <c r="Z303" s="24">
        <v>0</v>
      </c>
      <c r="AA303" s="24">
        <v>102170.90573872783</v>
      </c>
      <c r="AB303" s="24">
        <v>-23312.326221851399</v>
      </c>
      <c r="AC303" s="24">
        <v>78858.579516876489</v>
      </c>
      <c r="AD303" s="24">
        <v>-78858.579516876489</v>
      </c>
      <c r="AE303" s="24">
        <v>-102170.90573872789</v>
      </c>
      <c r="AF303" s="24">
        <v>0</v>
      </c>
      <c r="AG303" s="24">
        <v>68.241902641635988</v>
      </c>
      <c r="AH303" s="24">
        <v>-8.7610056729645294</v>
      </c>
      <c r="AI303" s="24">
        <v>59.480896968671459</v>
      </c>
      <c r="AJ303" s="24">
        <v>0</v>
      </c>
      <c r="AK303" s="24">
        <v>0</v>
      </c>
      <c r="AL303" s="24">
        <v>44037.984375</v>
      </c>
      <c r="AM303" s="24">
        <v>0</v>
      </c>
      <c r="AN303" s="24">
        <v>22018.9921875</v>
      </c>
      <c r="AO303" s="24">
        <v>0</v>
      </c>
      <c r="AP303" s="24">
        <v>7339.6640625</v>
      </c>
      <c r="AQ303" s="24">
        <v>43787.531030883372</v>
      </c>
      <c r="AR303" s="24">
        <v>-9990.9969522219617</v>
      </c>
      <c r="AS303" s="24">
        <v>33796.534078661352</v>
      </c>
      <c r="AT303" s="24">
        <v>-33796.534078661352</v>
      </c>
      <c r="AU303" s="24">
        <v>-43787.531030883314</v>
      </c>
      <c r="AV303" s="24">
        <v>0</v>
      </c>
      <c r="AW303" s="24">
        <v>0</v>
      </c>
      <c r="AX303" s="24">
        <v>0</v>
      </c>
      <c r="AY303" s="24">
        <v>0</v>
      </c>
      <c r="AZ303" s="24">
        <v>0</v>
      </c>
      <c r="BA303" s="24">
        <v>-59.480896968671459</v>
      </c>
      <c r="BB303" s="24">
        <v>-68.241902641635988</v>
      </c>
      <c r="BC303" s="24">
        <v>-59.480896968671459</v>
      </c>
      <c r="BD303" s="24">
        <v>-68.241902641635988</v>
      </c>
      <c r="BE303" s="24">
        <v>0</v>
      </c>
      <c r="BF303" s="24">
        <v>0</v>
      </c>
      <c r="BG303" s="24">
        <v>0</v>
      </c>
      <c r="BH303" s="24">
        <v>102755.296875</v>
      </c>
      <c r="BI303" s="24">
        <v>0</v>
      </c>
      <c r="BJ303" s="24">
        <v>0</v>
      </c>
      <c r="BK303" s="24">
        <v>0</v>
      </c>
      <c r="BL303" s="24">
        <v>0</v>
      </c>
    </row>
    <row r="304" spans="1:64" x14ac:dyDescent="0.25">
      <c r="A304" t="s">
        <v>5121</v>
      </c>
      <c r="B304">
        <v>62</v>
      </c>
      <c r="C304">
        <v>1</v>
      </c>
      <c r="D304">
        <v>6</v>
      </c>
      <c r="E304" s="24">
        <v>0</v>
      </c>
      <c r="F304" s="24">
        <v>88075.96875</v>
      </c>
      <c r="G304" s="24">
        <v>0</v>
      </c>
      <c r="H304" s="24">
        <v>44037.984375</v>
      </c>
      <c r="I304" s="24">
        <v>0</v>
      </c>
      <c r="J304" s="24">
        <v>4403.7984375000005</v>
      </c>
      <c r="K304" s="24">
        <v>138815.74044046178</v>
      </c>
      <c r="L304" s="24">
        <v>-47442.890637356788</v>
      </c>
      <c r="M304" s="24">
        <v>91372.849803104997</v>
      </c>
      <c r="N304" s="24">
        <v>-91372.849803104997</v>
      </c>
      <c r="O304" s="24">
        <v>-138815.74044046178</v>
      </c>
      <c r="P304" s="24">
        <v>0</v>
      </c>
      <c r="Q304" s="24">
        <v>62.101392028208465</v>
      </c>
      <c r="R304" s="24">
        <v>-14.385264580228522</v>
      </c>
      <c r="S304" s="24">
        <v>47.716127447979943</v>
      </c>
      <c r="T304" s="24">
        <v>0</v>
      </c>
      <c r="U304" s="24">
        <v>0</v>
      </c>
      <c r="V304" s="24">
        <v>61653.178124999999</v>
      </c>
      <c r="W304" s="24">
        <v>0</v>
      </c>
      <c r="X304" s="24">
        <v>30826.589062499999</v>
      </c>
      <c r="Y304" s="24">
        <v>0</v>
      </c>
      <c r="Z304" s="24">
        <v>0</v>
      </c>
      <c r="AA304" s="24">
        <v>97171.01830832324</v>
      </c>
      <c r="AB304" s="24">
        <v>-33210.023446149658</v>
      </c>
      <c r="AC304" s="24">
        <v>63960.994862173495</v>
      </c>
      <c r="AD304" s="24">
        <v>-63960.994862173451</v>
      </c>
      <c r="AE304" s="24">
        <v>-97171.018308323342</v>
      </c>
      <c r="AF304" s="24">
        <v>0</v>
      </c>
      <c r="AG304" s="24">
        <v>62.101392028208465</v>
      </c>
      <c r="AH304" s="24">
        <v>-14.385264580228522</v>
      </c>
      <c r="AI304" s="24">
        <v>47.716127447979943</v>
      </c>
      <c r="AJ304" s="24">
        <v>0</v>
      </c>
      <c r="AK304" s="24">
        <v>0</v>
      </c>
      <c r="AL304" s="24">
        <v>26422.790625000001</v>
      </c>
      <c r="AM304" s="24">
        <v>0</v>
      </c>
      <c r="AN304" s="24">
        <v>13211.395312500001</v>
      </c>
      <c r="AO304" s="24">
        <v>0</v>
      </c>
      <c r="AP304" s="24">
        <v>4403.7984375000005</v>
      </c>
      <c r="AQ304" s="24">
        <v>41644.722132138544</v>
      </c>
      <c r="AR304" s="24">
        <v>-14232.86719120713</v>
      </c>
      <c r="AS304" s="24">
        <v>27411.854940931502</v>
      </c>
      <c r="AT304" s="24">
        <v>-27411.854940931546</v>
      </c>
      <c r="AU304" s="24">
        <v>-41644.722132138442</v>
      </c>
      <c r="AV304" s="24">
        <v>0</v>
      </c>
      <c r="AW304" s="24">
        <v>0</v>
      </c>
      <c r="AX304" s="24">
        <v>0</v>
      </c>
      <c r="AY304" s="24">
        <v>0</v>
      </c>
      <c r="AZ304" s="24">
        <v>0</v>
      </c>
      <c r="BA304" s="24">
        <v>-47.716127447979943</v>
      </c>
      <c r="BB304" s="24">
        <v>-62.101392028208465</v>
      </c>
      <c r="BC304" s="24">
        <v>-47.716127447979943</v>
      </c>
      <c r="BD304" s="24">
        <v>-62.101392028208465</v>
      </c>
      <c r="BE304" s="24">
        <v>0</v>
      </c>
      <c r="BF304" s="24">
        <v>0</v>
      </c>
      <c r="BG304" s="24">
        <v>0</v>
      </c>
      <c r="BH304" s="24">
        <v>61653.178124999999</v>
      </c>
      <c r="BI304" s="24">
        <v>0</v>
      </c>
      <c r="BJ304" s="24">
        <v>0</v>
      </c>
      <c r="BK304" s="24">
        <v>0</v>
      </c>
      <c r="BL304" s="24">
        <v>0</v>
      </c>
    </row>
    <row r="305" spans="1:64" x14ac:dyDescent="0.25">
      <c r="A305" t="s">
        <v>5121</v>
      </c>
      <c r="B305">
        <v>63</v>
      </c>
      <c r="C305">
        <v>1</v>
      </c>
      <c r="D305">
        <v>6</v>
      </c>
      <c r="E305" s="24">
        <v>0</v>
      </c>
      <c r="F305" s="24">
        <v>29358.65625</v>
      </c>
      <c r="G305" s="24">
        <v>0</v>
      </c>
      <c r="H305" s="24">
        <v>14679.328125</v>
      </c>
      <c r="I305" s="24">
        <v>0</v>
      </c>
      <c r="J305" s="24">
        <v>1467.9328125000002</v>
      </c>
      <c r="K305" s="24">
        <v>129808.9979845779</v>
      </c>
      <c r="L305" s="24">
        <v>-52918.435377443209</v>
      </c>
      <c r="M305" s="24">
        <v>76890.562607134692</v>
      </c>
      <c r="N305" s="24">
        <v>-76890.562607134692</v>
      </c>
      <c r="O305" s="24">
        <v>-129808.9979845779</v>
      </c>
      <c r="P305" s="24">
        <v>0</v>
      </c>
      <c r="Q305" s="24">
        <v>55.960040873720573</v>
      </c>
      <c r="R305" s="24">
        <v>-16.890191430378763</v>
      </c>
      <c r="S305" s="24">
        <v>39.069849443341809</v>
      </c>
      <c r="T305" s="24">
        <v>0</v>
      </c>
      <c r="U305" s="24">
        <v>0</v>
      </c>
      <c r="V305" s="24">
        <v>20551.059374999997</v>
      </c>
      <c r="W305" s="24">
        <v>0</v>
      </c>
      <c r="X305" s="24">
        <v>10275.529687499999</v>
      </c>
      <c r="Y305" s="24">
        <v>0</v>
      </c>
      <c r="Z305" s="24">
        <v>0</v>
      </c>
      <c r="AA305" s="24">
        <v>90866.298589204525</v>
      </c>
      <c r="AB305" s="24">
        <v>-37042.90476421034</v>
      </c>
      <c r="AC305" s="24">
        <v>53823.39382499428</v>
      </c>
      <c r="AD305" s="24">
        <v>-53823.393824994331</v>
      </c>
      <c r="AE305" s="24">
        <v>-90866.298589204438</v>
      </c>
      <c r="AF305" s="24">
        <v>0</v>
      </c>
      <c r="AG305" s="24">
        <v>55.960040873720573</v>
      </c>
      <c r="AH305" s="24">
        <v>-16.890191430378763</v>
      </c>
      <c r="AI305" s="24">
        <v>39.069849443341809</v>
      </c>
      <c r="AJ305" s="24">
        <v>0</v>
      </c>
      <c r="AK305" s="24">
        <v>0</v>
      </c>
      <c r="AL305" s="24">
        <v>8807.5968750000029</v>
      </c>
      <c r="AM305" s="24">
        <v>0</v>
      </c>
      <c r="AN305" s="24">
        <v>4403.7984375000015</v>
      </c>
      <c r="AO305" s="24">
        <v>0</v>
      </c>
      <c r="AP305" s="24">
        <v>1467.9328125000002</v>
      </c>
      <c r="AQ305" s="24">
        <v>38942.699395373376</v>
      </c>
      <c r="AR305" s="24">
        <v>-15875.53061323287</v>
      </c>
      <c r="AS305" s="24">
        <v>23067.168782140412</v>
      </c>
      <c r="AT305" s="24">
        <v>-23067.168782140361</v>
      </c>
      <c r="AU305" s="24">
        <v>-38942.699395373464</v>
      </c>
      <c r="AV305" s="24">
        <v>0</v>
      </c>
      <c r="AW305" s="24">
        <v>0</v>
      </c>
      <c r="AX305" s="24">
        <v>0</v>
      </c>
      <c r="AY305" s="24">
        <v>0</v>
      </c>
      <c r="AZ305" s="24">
        <v>0</v>
      </c>
      <c r="BA305" s="24">
        <v>-39.069849443341809</v>
      </c>
      <c r="BB305" s="24">
        <v>-55.960040873720573</v>
      </c>
      <c r="BC305" s="24">
        <v>-39.069849443341809</v>
      </c>
      <c r="BD305" s="24">
        <v>-55.960040873720573</v>
      </c>
      <c r="BE305" s="24">
        <v>0</v>
      </c>
      <c r="BF305" s="24">
        <v>0</v>
      </c>
      <c r="BG305" s="24">
        <v>0</v>
      </c>
      <c r="BH305" s="24">
        <v>20551.059374999997</v>
      </c>
      <c r="BI305" s="24">
        <v>0</v>
      </c>
      <c r="BJ305" s="24">
        <v>0</v>
      </c>
      <c r="BK305" s="24">
        <v>0</v>
      </c>
      <c r="BL305" s="24">
        <v>0</v>
      </c>
    </row>
    <row r="306" spans="1:64" x14ac:dyDescent="0.25">
      <c r="A306" t="s">
        <v>5121</v>
      </c>
      <c r="B306">
        <v>64</v>
      </c>
      <c r="C306">
        <v>2</v>
      </c>
      <c r="D306">
        <v>6</v>
      </c>
      <c r="E306" s="24">
        <v>0</v>
      </c>
      <c r="F306" s="24">
        <v>0</v>
      </c>
      <c r="G306" s="24">
        <v>0</v>
      </c>
      <c r="H306" s="24">
        <v>0</v>
      </c>
      <c r="I306" s="24">
        <v>0</v>
      </c>
      <c r="J306" s="24">
        <v>0</v>
      </c>
      <c r="K306" s="24">
        <v>120380.78897436708</v>
      </c>
      <c r="L306" s="24">
        <v>-54113.2714176476</v>
      </c>
      <c r="M306" s="24">
        <v>66267.517556719482</v>
      </c>
      <c r="N306" s="24">
        <v>-66267.517556719482</v>
      </c>
      <c r="O306" s="24">
        <v>-120380.78897436708</v>
      </c>
      <c r="P306" s="24">
        <v>0</v>
      </c>
      <c r="Q306" s="24">
        <v>50.477017913746295</v>
      </c>
      <c r="R306" s="24">
        <v>-17.789249297020888</v>
      </c>
      <c r="S306" s="24">
        <v>32.687768616725407</v>
      </c>
      <c r="T306" s="24">
        <v>0</v>
      </c>
      <c r="U306" s="24">
        <v>0</v>
      </c>
      <c r="V306" s="24">
        <v>0</v>
      </c>
      <c r="W306" s="24">
        <v>0</v>
      </c>
      <c r="X306" s="24">
        <v>0</v>
      </c>
      <c r="Y306" s="24">
        <v>0</v>
      </c>
      <c r="Z306" s="24">
        <v>0</v>
      </c>
      <c r="AA306" s="24">
        <v>84266.552282056946</v>
      </c>
      <c r="AB306" s="24">
        <v>-37879.289992353297</v>
      </c>
      <c r="AC306" s="24">
        <v>46387.262289703634</v>
      </c>
      <c r="AD306" s="24">
        <v>-46387.262289703591</v>
      </c>
      <c r="AE306" s="24">
        <v>-84266.552282057004</v>
      </c>
      <c r="AF306" s="24">
        <v>0</v>
      </c>
      <c r="AG306" s="24">
        <v>50.477017913746295</v>
      </c>
      <c r="AH306" s="24">
        <v>-17.789249297020888</v>
      </c>
      <c r="AI306" s="24">
        <v>32.687768616725407</v>
      </c>
      <c r="AJ306" s="24">
        <v>0</v>
      </c>
      <c r="AK306" s="24">
        <v>0</v>
      </c>
      <c r="AL306" s="24">
        <v>0</v>
      </c>
      <c r="AM306" s="24">
        <v>0</v>
      </c>
      <c r="AN306" s="24">
        <v>0</v>
      </c>
      <c r="AO306" s="24">
        <v>0</v>
      </c>
      <c r="AP306" s="24">
        <v>0</v>
      </c>
      <c r="AQ306" s="24">
        <v>36114.236692310136</v>
      </c>
      <c r="AR306" s="24">
        <v>-16233.981425294303</v>
      </c>
      <c r="AS306" s="24">
        <v>19880.255267015847</v>
      </c>
      <c r="AT306" s="24">
        <v>-19880.255267015891</v>
      </c>
      <c r="AU306" s="24">
        <v>-36114.236692310078</v>
      </c>
      <c r="AV306" s="24">
        <v>0</v>
      </c>
      <c r="AW306" s="24">
        <v>0</v>
      </c>
      <c r="AX306" s="24">
        <v>0</v>
      </c>
      <c r="AY306" s="24">
        <v>0</v>
      </c>
      <c r="AZ306" s="24">
        <v>0</v>
      </c>
      <c r="BA306" s="24">
        <v>-32.687768616725407</v>
      </c>
      <c r="BB306" s="24">
        <v>-50.477017913746295</v>
      </c>
      <c r="BC306" s="24">
        <v>-32.687768616725407</v>
      </c>
      <c r="BD306" s="24">
        <v>-50.477017913746295</v>
      </c>
      <c r="BE306" s="24">
        <v>0</v>
      </c>
      <c r="BF306" s="24">
        <v>0</v>
      </c>
      <c r="BG306" s="24">
        <v>0</v>
      </c>
      <c r="BH306" s="24">
        <v>0</v>
      </c>
      <c r="BI306" s="24">
        <v>0</v>
      </c>
      <c r="BJ306" s="24">
        <v>0</v>
      </c>
      <c r="BK306" s="24">
        <v>0</v>
      </c>
      <c r="BL306" s="24">
        <v>0</v>
      </c>
    </row>
    <row r="307" spans="1:64" x14ac:dyDescent="0.25">
      <c r="A307" t="s">
        <v>5121</v>
      </c>
      <c r="B307">
        <v>65</v>
      </c>
      <c r="C307">
        <v>2</v>
      </c>
      <c r="D307">
        <v>6</v>
      </c>
      <c r="E307" s="24">
        <v>0</v>
      </c>
      <c r="F307" s="24">
        <v>0</v>
      </c>
      <c r="G307" s="24">
        <v>0</v>
      </c>
      <c r="H307" s="24">
        <v>0</v>
      </c>
      <c r="I307" s="24">
        <v>0</v>
      </c>
      <c r="J307" s="24">
        <v>0</v>
      </c>
      <c r="K307" s="24">
        <v>111230.69693204295</v>
      </c>
      <c r="L307" s="24">
        <v>-53160.289415468462</v>
      </c>
      <c r="M307" s="24">
        <v>58070.407516574487</v>
      </c>
      <c r="N307" s="24">
        <v>-58070.407516574487</v>
      </c>
      <c r="O307" s="24">
        <v>-111230.69693204295</v>
      </c>
      <c r="P307" s="24">
        <v>0</v>
      </c>
      <c r="Q307" s="24">
        <v>45.692849444129479</v>
      </c>
      <c r="R307" s="24">
        <v>-17.873795200897803</v>
      </c>
      <c r="S307" s="24">
        <v>27.819054243231676</v>
      </c>
      <c r="T307" s="24">
        <v>0</v>
      </c>
      <c r="U307" s="24">
        <v>0</v>
      </c>
      <c r="V307" s="24">
        <v>0</v>
      </c>
      <c r="W307" s="24">
        <v>0</v>
      </c>
      <c r="X307" s="24">
        <v>0</v>
      </c>
      <c r="Y307" s="24">
        <v>0</v>
      </c>
      <c r="Z307" s="24">
        <v>0</v>
      </c>
      <c r="AA307" s="24">
        <v>77861.487852430058</v>
      </c>
      <c r="AB307" s="24">
        <v>-37212.202590827947</v>
      </c>
      <c r="AC307" s="24">
        <v>40649.285261602141</v>
      </c>
      <c r="AD307" s="24">
        <v>-40649.285261602141</v>
      </c>
      <c r="AE307" s="24">
        <v>-77861.487852429971</v>
      </c>
      <c r="AF307" s="24">
        <v>0</v>
      </c>
      <c r="AG307" s="24">
        <v>45.692849444129479</v>
      </c>
      <c r="AH307" s="24">
        <v>-17.873795200897803</v>
      </c>
      <c r="AI307" s="24">
        <v>27.819054243231676</v>
      </c>
      <c r="AJ307" s="24">
        <v>0</v>
      </c>
      <c r="AK307" s="24">
        <v>0</v>
      </c>
      <c r="AL307" s="24">
        <v>0</v>
      </c>
      <c r="AM307" s="24">
        <v>0</v>
      </c>
      <c r="AN307" s="24">
        <v>0</v>
      </c>
      <c r="AO307" s="24">
        <v>0</v>
      </c>
      <c r="AP307" s="24">
        <v>0</v>
      </c>
      <c r="AQ307" s="24">
        <v>33369.20907961289</v>
      </c>
      <c r="AR307" s="24">
        <v>-15948.086824640515</v>
      </c>
      <c r="AS307" s="24">
        <v>17421.122254972346</v>
      </c>
      <c r="AT307" s="24">
        <v>-17421.122254972346</v>
      </c>
      <c r="AU307" s="24">
        <v>-33369.209079612978</v>
      </c>
      <c r="AV307" s="24">
        <v>0</v>
      </c>
      <c r="AW307" s="24">
        <v>0</v>
      </c>
      <c r="AX307" s="24">
        <v>0</v>
      </c>
      <c r="AY307" s="24">
        <v>0</v>
      </c>
      <c r="AZ307" s="24">
        <v>0</v>
      </c>
      <c r="BA307" s="24">
        <v>-27.819054243231676</v>
      </c>
      <c r="BB307" s="24">
        <v>-45.692849444129479</v>
      </c>
      <c r="BC307" s="24">
        <v>-27.819054243231676</v>
      </c>
      <c r="BD307" s="24">
        <v>-45.692849444129479</v>
      </c>
      <c r="BE307" s="24">
        <v>0</v>
      </c>
      <c r="BF307" s="24">
        <v>0</v>
      </c>
      <c r="BG307" s="24">
        <v>0</v>
      </c>
      <c r="BH307" s="24">
        <v>0</v>
      </c>
      <c r="BI307" s="24">
        <v>0</v>
      </c>
      <c r="BJ307" s="24">
        <v>0</v>
      </c>
      <c r="BK307" s="24">
        <v>0</v>
      </c>
      <c r="BL307" s="24">
        <v>0</v>
      </c>
    </row>
    <row r="308" spans="1:64" x14ac:dyDescent="0.25">
      <c r="A308" t="s">
        <v>5121</v>
      </c>
      <c r="B308">
        <v>66</v>
      </c>
      <c r="C308">
        <v>2</v>
      </c>
      <c r="D308">
        <v>6</v>
      </c>
      <c r="E308" s="24">
        <v>0</v>
      </c>
      <c r="F308" s="24">
        <v>0</v>
      </c>
      <c r="G308" s="24">
        <v>0</v>
      </c>
      <c r="H308" s="24">
        <v>0</v>
      </c>
      <c r="I308" s="24">
        <v>0</v>
      </c>
      <c r="J308" s="24">
        <v>0</v>
      </c>
      <c r="K308" s="24">
        <v>102650.19136216398</v>
      </c>
      <c r="L308" s="24">
        <v>-51126.522523336112</v>
      </c>
      <c r="M308" s="24">
        <v>51523.668838827871</v>
      </c>
      <c r="N308" s="24">
        <v>-51523.668838827871</v>
      </c>
      <c r="O308" s="24">
        <v>-102650.19136216398</v>
      </c>
      <c r="P308" s="24">
        <v>0</v>
      </c>
      <c r="Q308" s="24">
        <v>41.53136367967727</v>
      </c>
      <c r="R308" s="24">
        <v>-17.53276719772748</v>
      </c>
      <c r="S308" s="24">
        <v>23.998596481949789</v>
      </c>
      <c r="T308" s="24">
        <v>0</v>
      </c>
      <c r="U308" s="24">
        <v>0</v>
      </c>
      <c r="V308" s="24">
        <v>0</v>
      </c>
      <c r="W308" s="24">
        <v>0</v>
      </c>
      <c r="X308" s="24">
        <v>0</v>
      </c>
      <c r="Y308" s="24">
        <v>0</v>
      </c>
      <c r="Z308" s="24">
        <v>0</v>
      </c>
      <c r="AA308" s="24">
        <v>71855.133953514785</v>
      </c>
      <c r="AB308" s="24">
        <v>-35788.565766335232</v>
      </c>
      <c r="AC308" s="24">
        <v>36066.56818717951</v>
      </c>
      <c r="AD308" s="24">
        <v>-36066.56818717951</v>
      </c>
      <c r="AE308" s="24">
        <v>-71855.133953514975</v>
      </c>
      <c r="AF308" s="24">
        <v>0</v>
      </c>
      <c r="AG308" s="24">
        <v>41.53136367967727</v>
      </c>
      <c r="AH308" s="24">
        <v>-17.53276719772748</v>
      </c>
      <c r="AI308" s="24">
        <v>23.998596481949789</v>
      </c>
      <c r="AJ308" s="24">
        <v>0</v>
      </c>
      <c r="AK308" s="24">
        <v>0</v>
      </c>
      <c r="AL308" s="24">
        <v>0</v>
      </c>
      <c r="AM308" s="24">
        <v>0</v>
      </c>
      <c r="AN308" s="24">
        <v>0</v>
      </c>
      <c r="AO308" s="24">
        <v>0</v>
      </c>
      <c r="AP308" s="24">
        <v>0</v>
      </c>
      <c r="AQ308" s="24">
        <v>30795.057408649198</v>
      </c>
      <c r="AR308" s="24">
        <v>-15337.95675700088</v>
      </c>
      <c r="AS308" s="24">
        <v>15457.100651648361</v>
      </c>
      <c r="AT308" s="24">
        <v>-15457.100651648361</v>
      </c>
      <c r="AU308" s="24">
        <v>-30795.057408649009</v>
      </c>
      <c r="AV308" s="24">
        <v>0</v>
      </c>
      <c r="AW308" s="24">
        <v>0</v>
      </c>
      <c r="AX308" s="24">
        <v>0</v>
      </c>
      <c r="AY308" s="24">
        <v>0</v>
      </c>
      <c r="AZ308" s="24">
        <v>0</v>
      </c>
      <c r="BA308" s="24">
        <v>-23.998596481949789</v>
      </c>
      <c r="BB308" s="24">
        <v>-41.53136367967727</v>
      </c>
      <c r="BC308" s="24">
        <v>-23.998596481949789</v>
      </c>
      <c r="BD308" s="24">
        <v>-41.53136367967727</v>
      </c>
      <c r="BE308" s="24">
        <v>0</v>
      </c>
      <c r="BF308" s="24">
        <v>0</v>
      </c>
      <c r="BG308" s="24">
        <v>0</v>
      </c>
      <c r="BH308" s="24">
        <v>0</v>
      </c>
      <c r="BI308" s="24">
        <v>0</v>
      </c>
      <c r="BJ308" s="24">
        <v>0</v>
      </c>
      <c r="BK308" s="24">
        <v>0</v>
      </c>
      <c r="BL308" s="24">
        <v>0</v>
      </c>
    </row>
    <row r="309" spans="1:64" x14ac:dyDescent="0.25">
      <c r="A309" t="s">
        <v>5121</v>
      </c>
      <c r="B309">
        <v>67</v>
      </c>
      <c r="C309">
        <v>3</v>
      </c>
      <c r="D309">
        <v>6</v>
      </c>
      <c r="E309" s="24">
        <v>0</v>
      </c>
      <c r="F309" s="24">
        <v>0</v>
      </c>
      <c r="G309" s="24">
        <v>0</v>
      </c>
      <c r="H309" s="24">
        <v>0</v>
      </c>
      <c r="I309" s="24">
        <v>0</v>
      </c>
      <c r="J309" s="24">
        <v>0</v>
      </c>
      <c r="K309" s="24">
        <v>94738.4239129778</v>
      </c>
      <c r="L309" s="24">
        <v>-48575.957851099782</v>
      </c>
      <c r="M309" s="24">
        <v>46162.466061878018</v>
      </c>
      <c r="N309" s="24">
        <v>-46162.466061878018</v>
      </c>
      <c r="O309" s="24">
        <v>-94738.4239129778</v>
      </c>
      <c r="P309" s="24">
        <v>0</v>
      </c>
      <c r="Q309" s="24">
        <v>37.901311469010125</v>
      </c>
      <c r="R309" s="24">
        <v>-16.969232769250539</v>
      </c>
      <c r="S309" s="24">
        <v>20.932078699759586</v>
      </c>
      <c r="T309" s="24">
        <v>0</v>
      </c>
      <c r="U309" s="24">
        <v>0</v>
      </c>
      <c r="V309" s="24">
        <v>0</v>
      </c>
      <c r="W309" s="24">
        <v>0</v>
      </c>
      <c r="X309" s="24">
        <v>0</v>
      </c>
      <c r="Y309" s="24">
        <v>0</v>
      </c>
      <c r="Z309" s="24">
        <v>0</v>
      </c>
      <c r="AA309" s="24">
        <v>66316.896739084463</v>
      </c>
      <c r="AB309" s="24">
        <v>-34003.170495769824</v>
      </c>
      <c r="AC309" s="24">
        <v>32313.72624331461</v>
      </c>
      <c r="AD309" s="24">
        <v>-32313.726243314683</v>
      </c>
      <c r="AE309" s="24">
        <v>-66316.896739084274</v>
      </c>
      <c r="AF309" s="24">
        <v>0</v>
      </c>
      <c r="AG309" s="24">
        <v>37.901311469010125</v>
      </c>
      <c r="AH309" s="24">
        <v>-16.969232769250539</v>
      </c>
      <c r="AI309" s="24">
        <v>20.932078699759586</v>
      </c>
      <c r="AJ309" s="24">
        <v>0</v>
      </c>
      <c r="AK309" s="24">
        <v>0</v>
      </c>
      <c r="AL309" s="24">
        <v>0</v>
      </c>
      <c r="AM309" s="24">
        <v>0</v>
      </c>
      <c r="AN309" s="24">
        <v>0</v>
      </c>
      <c r="AO309" s="24">
        <v>0</v>
      </c>
      <c r="AP309" s="24">
        <v>0</v>
      </c>
      <c r="AQ309" s="24">
        <v>28421.527173893337</v>
      </c>
      <c r="AR309" s="24">
        <v>-14572.787355329958</v>
      </c>
      <c r="AS309" s="24">
        <v>13848.739818563408</v>
      </c>
      <c r="AT309" s="24">
        <v>-13848.739818563336</v>
      </c>
      <c r="AU309" s="24">
        <v>-28421.527173893526</v>
      </c>
      <c r="AV309" s="24">
        <v>0</v>
      </c>
      <c r="AW309" s="24">
        <v>0</v>
      </c>
      <c r="AX309" s="24">
        <v>0</v>
      </c>
      <c r="AY309" s="24">
        <v>0</v>
      </c>
      <c r="AZ309" s="24">
        <v>0</v>
      </c>
      <c r="BA309" s="24">
        <v>-20.932078699759586</v>
      </c>
      <c r="BB309" s="24">
        <v>-37.901311469010125</v>
      </c>
      <c r="BC309" s="24">
        <v>-20.932078699759586</v>
      </c>
      <c r="BD309" s="24">
        <v>-37.901311469010125</v>
      </c>
      <c r="BE309" s="24">
        <v>0</v>
      </c>
      <c r="BF309" s="24">
        <v>0</v>
      </c>
      <c r="BG309" s="24">
        <v>0</v>
      </c>
      <c r="BH309" s="24">
        <v>0</v>
      </c>
      <c r="BI309" s="24">
        <v>0</v>
      </c>
      <c r="BJ309" s="24">
        <v>0</v>
      </c>
      <c r="BK309" s="24">
        <v>0</v>
      </c>
      <c r="BL309" s="24">
        <v>0</v>
      </c>
    </row>
    <row r="310" spans="1:64" x14ac:dyDescent="0.25">
      <c r="A310" t="s">
        <v>5121</v>
      </c>
      <c r="B310">
        <v>68</v>
      </c>
      <c r="C310">
        <v>3</v>
      </c>
      <c r="D310">
        <v>6</v>
      </c>
      <c r="E310" s="24">
        <v>0</v>
      </c>
      <c r="F310" s="24">
        <v>0</v>
      </c>
      <c r="G310" s="24">
        <v>0</v>
      </c>
      <c r="H310" s="24">
        <v>0</v>
      </c>
      <c r="I310" s="24">
        <v>0</v>
      </c>
      <c r="J310" s="24">
        <v>0</v>
      </c>
      <c r="K310" s="24">
        <v>87505.049292868935</v>
      </c>
      <c r="L310" s="24">
        <v>-45817.828112235293</v>
      </c>
      <c r="M310" s="24">
        <v>41687.221180633642</v>
      </c>
      <c r="N310" s="24">
        <v>-41687.221180633642</v>
      </c>
      <c r="O310" s="24">
        <v>-87505.049292868935</v>
      </c>
      <c r="P310" s="24">
        <v>0</v>
      </c>
      <c r="Q310" s="24">
        <v>34.719898497602117</v>
      </c>
      <c r="R310" s="24">
        <v>-16.294677850836706</v>
      </c>
      <c r="S310" s="24">
        <v>18.42522064676541</v>
      </c>
      <c r="T310" s="24">
        <v>0</v>
      </c>
      <c r="U310" s="24">
        <v>0</v>
      </c>
      <c r="V310" s="24">
        <v>0</v>
      </c>
      <c r="W310" s="24">
        <v>0</v>
      </c>
      <c r="X310" s="24">
        <v>0</v>
      </c>
      <c r="Y310" s="24">
        <v>0</v>
      </c>
      <c r="Z310" s="24">
        <v>0</v>
      </c>
      <c r="AA310" s="24">
        <v>61253.534505008247</v>
      </c>
      <c r="AB310" s="24">
        <v>-32072.479678564705</v>
      </c>
      <c r="AC310" s="24">
        <v>29181.054826443546</v>
      </c>
      <c r="AD310" s="24">
        <v>-29181.054826443433</v>
      </c>
      <c r="AE310" s="24">
        <v>-61253.534505008371</v>
      </c>
      <c r="AF310" s="24">
        <v>0</v>
      </c>
      <c r="AG310" s="24">
        <v>34.719898497602117</v>
      </c>
      <c r="AH310" s="24">
        <v>-16.294677850836706</v>
      </c>
      <c r="AI310" s="24">
        <v>18.42522064676541</v>
      </c>
      <c r="AJ310" s="24">
        <v>0</v>
      </c>
      <c r="AK310" s="24">
        <v>0</v>
      </c>
      <c r="AL310" s="24">
        <v>0</v>
      </c>
      <c r="AM310" s="24">
        <v>0</v>
      </c>
      <c r="AN310" s="24">
        <v>0</v>
      </c>
      <c r="AO310" s="24">
        <v>0</v>
      </c>
      <c r="AP310" s="24">
        <v>0</v>
      </c>
      <c r="AQ310" s="24">
        <v>26251.514787860688</v>
      </c>
      <c r="AR310" s="24">
        <v>-13745.348433670588</v>
      </c>
      <c r="AS310" s="24">
        <v>12506.166354190096</v>
      </c>
      <c r="AT310" s="24">
        <v>-12506.166354190209</v>
      </c>
      <c r="AU310" s="24">
        <v>-26251.514787860564</v>
      </c>
      <c r="AV310" s="24">
        <v>0</v>
      </c>
      <c r="AW310" s="24">
        <v>0</v>
      </c>
      <c r="AX310" s="24">
        <v>0</v>
      </c>
      <c r="AY310" s="24">
        <v>0</v>
      </c>
      <c r="AZ310" s="24">
        <v>0</v>
      </c>
      <c r="BA310" s="24">
        <v>-18.42522064676541</v>
      </c>
      <c r="BB310" s="24">
        <v>-34.719898497602117</v>
      </c>
      <c r="BC310" s="24">
        <v>-18.42522064676541</v>
      </c>
      <c r="BD310" s="24">
        <v>-34.719898497602117</v>
      </c>
      <c r="BE310" s="24">
        <v>0</v>
      </c>
      <c r="BF310" s="24">
        <v>0</v>
      </c>
      <c r="BG310" s="24">
        <v>0</v>
      </c>
      <c r="BH310" s="24">
        <v>0</v>
      </c>
      <c r="BI310" s="24">
        <v>0</v>
      </c>
      <c r="BJ310" s="24">
        <v>0</v>
      </c>
      <c r="BK310" s="24">
        <v>0</v>
      </c>
      <c r="BL310" s="24">
        <v>0</v>
      </c>
    </row>
    <row r="311" spans="1:64" x14ac:dyDescent="0.25">
      <c r="A311" t="s">
        <v>5121</v>
      </c>
      <c r="B311">
        <v>69</v>
      </c>
      <c r="C311">
        <v>3</v>
      </c>
      <c r="D311">
        <v>6</v>
      </c>
      <c r="E311" s="24">
        <v>0</v>
      </c>
      <c r="F311" s="24">
        <v>0</v>
      </c>
      <c r="G311" s="24">
        <v>0</v>
      </c>
      <c r="H311" s="24">
        <v>0</v>
      </c>
      <c r="I311" s="24">
        <v>0</v>
      </c>
      <c r="J311" s="24">
        <v>0</v>
      </c>
      <c r="K311" s="24">
        <v>80919.094592469744</v>
      </c>
      <c r="L311" s="24">
        <v>-43024.837601033039</v>
      </c>
      <c r="M311" s="24">
        <v>37894.256991436705</v>
      </c>
      <c r="N311" s="24">
        <v>-37894.256991436705</v>
      </c>
      <c r="O311" s="24">
        <v>-80919.094592469744</v>
      </c>
      <c r="P311" s="24">
        <v>0</v>
      </c>
      <c r="Q311" s="24">
        <v>31.917161834006038</v>
      </c>
      <c r="R311" s="24">
        <v>-15.572449654043794</v>
      </c>
      <c r="S311" s="24">
        <v>16.344712179962244</v>
      </c>
      <c r="T311" s="24">
        <v>0</v>
      </c>
      <c r="U311" s="24">
        <v>0</v>
      </c>
      <c r="V311" s="24">
        <v>0</v>
      </c>
      <c r="W311" s="24">
        <v>0</v>
      </c>
      <c r="X311" s="24">
        <v>0</v>
      </c>
      <c r="Y311" s="24">
        <v>0</v>
      </c>
      <c r="Z311" s="24">
        <v>0</v>
      </c>
      <c r="AA311" s="24">
        <v>56643.36621472882</v>
      </c>
      <c r="AB311" s="24">
        <v>-30117.386320723162</v>
      </c>
      <c r="AC311" s="24">
        <v>26525.979894005693</v>
      </c>
      <c r="AD311" s="24">
        <v>-26525.979894005752</v>
      </c>
      <c r="AE311" s="24">
        <v>-56643.366214728798</v>
      </c>
      <c r="AF311" s="24">
        <v>0</v>
      </c>
      <c r="AG311" s="24">
        <v>31.917161834006038</v>
      </c>
      <c r="AH311" s="24">
        <v>-15.572449654043794</v>
      </c>
      <c r="AI311" s="24">
        <v>16.344712179962244</v>
      </c>
      <c r="AJ311" s="24">
        <v>0</v>
      </c>
      <c r="AK311" s="24">
        <v>0</v>
      </c>
      <c r="AL311" s="24">
        <v>0</v>
      </c>
      <c r="AM311" s="24">
        <v>0</v>
      </c>
      <c r="AN311" s="24">
        <v>0</v>
      </c>
      <c r="AO311" s="24">
        <v>0</v>
      </c>
      <c r="AP311" s="24">
        <v>0</v>
      </c>
      <c r="AQ311" s="24">
        <v>24275.728377740925</v>
      </c>
      <c r="AR311" s="24">
        <v>-12907.451280309877</v>
      </c>
      <c r="AS311" s="24">
        <v>11368.277097431011</v>
      </c>
      <c r="AT311" s="24">
        <v>-11368.277097430953</v>
      </c>
      <c r="AU311" s="24">
        <v>-24275.728377740947</v>
      </c>
      <c r="AV311" s="24">
        <v>0</v>
      </c>
      <c r="AW311" s="24">
        <v>0</v>
      </c>
      <c r="AX311" s="24">
        <v>0</v>
      </c>
      <c r="AY311" s="24">
        <v>0</v>
      </c>
      <c r="AZ311" s="24">
        <v>0</v>
      </c>
      <c r="BA311" s="24">
        <v>-16.344712179962244</v>
      </c>
      <c r="BB311" s="24">
        <v>-31.917161834006038</v>
      </c>
      <c r="BC311" s="24">
        <v>-16.344712179962244</v>
      </c>
      <c r="BD311" s="24">
        <v>-31.917161834006038</v>
      </c>
      <c r="BE311" s="24">
        <v>0</v>
      </c>
      <c r="BF311" s="24">
        <v>0</v>
      </c>
      <c r="BG311" s="24">
        <v>0</v>
      </c>
      <c r="BH311" s="24">
        <v>0</v>
      </c>
      <c r="BI311" s="24">
        <v>0</v>
      </c>
      <c r="BJ311" s="24">
        <v>0</v>
      </c>
      <c r="BK311" s="24">
        <v>0</v>
      </c>
      <c r="BL311" s="24">
        <v>0</v>
      </c>
    </row>
    <row r="312" spans="1:64" x14ac:dyDescent="0.25">
      <c r="A312" t="s">
        <v>5121</v>
      </c>
      <c r="B312">
        <v>70</v>
      </c>
      <c r="C312">
        <v>4</v>
      </c>
      <c r="D312">
        <v>6</v>
      </c>
      <c r="E312" s="24">
        <v>0</v>
      </c>
      <c r="F312" s="24">
        <v>0</v>
      </c>
      <c r="G312" s="24">
        <v>0</v>
      </c>
      <c r="H312" s="24">
        <v>0</v>
      </c>
      <c r="I312" s="24">
        <v>0</v>
      </c>
      <c r="J312" s="24">
        <v>0</v>
      </c>
      <c r="K312" s="24">
        <v>74932.670111359097</v>
      </c>
      <c r="L312" s="24">
        <v>-40293.343753924593</v>
      </c>
      <c r="M312" s="24">
        <v>34639.326357434504</v>
      </c>
      <c r="N312" s="24">
        <v>-34639.326357434504</v>
      </c>
      <c r="O312" s="24">
        <v>-74932.670111359097</v>
      </c>
      <c r="P312" s="24">
        <v>0</v>
      </c>
      <c r="Q312" s="24">
        <v>29.435298719747152</v>
      </c>
      <c r="R312" s="24">
        <v>-14.839262489036628</v>
      </c>
      <c r="S312" s="24">
        <v>14.596036230710524</v>
      </c>
      <c r="T312" s="24">
        <v>0</v>
      </c>
      <c r="U312" s="24">
        <v>0</v>
      </c>
      <c r="V312" s="24">
        <v>0</v>
      </c>
      <c r="W312" s="24">
        <v>0</v>
      </c>
      <c r="X312" s="24">
        <v>0</v>
      </c>
      <c r="Y312" s="24">
        <v>0</v>
      </c>
      <c r="Z312" s="24">
        <v>0</v>
      </c>
      <c r="AA312" s="24">
        <v>52452.869077951364</v>
      </c>
      <c r="AB312" s="24">
        <v>-28205.34062774718</v>
      </c>
      <c r="AC312" s="24">
        <v>24247.52845020415</v>
      </c>
      <c r="AD312" s="24">
        <v>-24247.528450204176</v>
      </c>
      <c r="AE312" s="24">
        <v>-52452.869077951298</v>
      </c>
      <c r="AF312" s="24">
        <v>0</v>
      </c>
      <c r="AG312" s="24">
        <v>29.435298719747152</v>
      </c>
      <c r="AH312" s="24">
        <v>-14.839262489036628</v>
      </c>
      <c r="AI312" s="24">
        <v>14.596036230710524</v>
      </c>
      <c r="AJ312" s="24">
        <v>0</v>
      </c>
      <c r="AK312" s="24">
        <v>0</v>
      </c>
      <c r="AL312" s="24">
        <v>0</v>
      </c>
      <c r="AM312" s="24">
        <v>0</v>
      </c>
      <c r="AN312" s="24">
        <v>0</v>
      </c>
      <c r="AO312" s="24">
        <v>0</v>
      </c>
      <c r="AP312" s="24">
        <v>0</v>
      </c>
      <c r="AQ312" s="24">
        <v>22479.801033407733</v>
      </c>
      <c r="AR312" s="24">
        <v>-12088.003126177413</v>
      </c>
      <c r="AS312" s="24">
        <v>10391.797907230353</v>
      </c>
      <c r="AT312" s="24">
        <v>-10391.797907230328</v>
      </c>
      <c r="AU312" s="24">
        <v>-22479.801033407799</v>
      </c>
      <c r="AV312" s="24">
        <v>0</v>
      </c>
      <c r="AW312" s="24">
        <v>0</v>
      </c>
      <c r="AX312" s="24">
        <v>0</v>
      </c>
      <c r="AY312" s="24">
        <v>0</v>
      </c>
      <c r="AZ312" s="24">
        <v>0</v>
      </c>
      <c r="BA312" s="24">
        <v>-14.596036230710524</v>
      </c>
      <c r="BB312" s="24">
        <v>-29.435298719747152</v>
      </c>
      <c r="BC312" s="24">
        <v>-14.596036230710524</v>
      </c>
      <c r="BD312" s="24">
        <v>-29.435298719747152</v>
      </c>
      <c r="BE312" s="24">
        <v>0</v>
      </c>
      <c r="BF312" s="24">
        <v>0</v>
      </c>
      <c r="BG312" s="24">
        <v>0</v>
      </c>
      <c r="BH312" s="24">
        <v>0</v>
      </c>
      <c r="BI312" s="24">
        <v>0</v>
      </c>
      <c r="BJ312" s="24">
        <v>0</v>
      </c>
      <c r="BK312" s="24">
        <v>0</v>
      </c>
      <c r="BL312" s="24">
        <v>0</v>
      </c>
    </row>
    <row r="313" spans="1:64" x14ac:dyDescent="0.25">
      <c r="A313" t="s">
        <v>5121</v>
      </c>
      <c r="B313">
        <v>71</v>
      </c>
      <c r="C313">
        <v>4</v>
      </c>
      <c r="D313">
        <v>6</v>
      </c>
      <c r="E313" s="24">
        <v>0</v>
      </c>
      <c r="F313" s="24">
        <v>0</v>
      </c>
      <c r="G313" s="24">
        <v>0</v>
      </c>
      <c r="H313" s="24">
        <v>0</v>
      </c>
      <c r="I313" s="24">
        <v>0</v>
      </c>
      <c r="J313" s="24">
        <v>0</v>
      </c>
      <c r="K313" s="24">
        <v>69492.61528356839</v>
      </c>
      <c r="L313" s="24">
        <v>-37675.692183265463</v>
      </c>
      <c r="M313" s="24">
        <v>31816.923100302927</v>
      </c>
      <c r="N313" s="24">
        <v>-31816.923100302927</v>
      </c>
      <c r="O313" s="24">
        <v>-69492.61528356839</v>
      </c>
      <c r="P313" s="24">
        <v>0</v>
      </c>
      <c r="Q313" s="24">
        <v>27.226773646854326</v>
      </c>
      <c r="R313" s="24">
        <v>-14.116457479174187</v>
      </c>
      <c r="S313" s="24">
        <v>13.110316167680139</v>
      </c>
      <c r="T313" s="24">
        <v>0</v>
      </c>
      <c r="U313" s="24">
        <v>0</v>
      </c>
      <c r="V313" s="24">
        <v>0</v>
      </c>
      <c r="W313" s="24">
        <v>0</v>
      </c>
      <c r="X313" s="24">
        <v>0</v>
      </c>
      <c r="Y313" s="24">
        <v>0</v>
      </c>
      <c r="Z313" s="24">
        <v>0</v>
      </c>
      <c r="AA313" s="24">
        <v>48644.83069849787</v>
      </c>
      <c r="AB313" s="24">
        <v>-26372.9845282858</v>
      </c>
      <c r="AC313" s="24">
        <v>22271.846170212048</v>
      </c>
      <c r="AD313" s="24">
        <v>-22271.846170212026</v>
      </c>
      <c r="AE313" s="24">
        <v>-48644.830698497943</v>
      </c>
      <c r="AF313" s="24">
        <v>0</v>
      </c>
      <c r="AG313" s="24">
        <v>27.226773646854326</v>
      </c>
      <c r="AH313" s="24">
        <v>-14.116457479174187</v>
      </c>
      <c r="AI313" s="24">
        <v>13.110316167680139</v>
      </c>
      <c r="AJ313" s="24">
        <v>0</v>
      </c>
      <c r="AK313" s="24">
        <v>0</v>
      </c>
      <c r="AL313" s="24">
        <v>0</v>
      </c>
      <c r="AM313" s="24">
        <v>0</v>
      </c>
      <c r="AN313" s="24">
        <v>0</v>
      </c>
      <c r="AO313" s="24">
        <v>0</v>
      </c>
      <c r="AP313" s="24">
        <v>0</v>
      </c>
      <c r="AQ313" s="24">
        <v>20847.78458507052</v>
      </c>
      <c r="AR313" s="24">
        <v>-11302.707654979662</v>
      </c>
      <c r="AS313" s="24">
        <v>9545.0769300908796</v>
      </c>
      <c r="AT313" s="24">
        <v>-9545.0769300909014</v>
      </c>
      <c r="AU313" s="24">
        <v>-20847.784585070447</v>
      </c>
      <c r="AV313" s="24">
        <v>0</v>
      </c>
      <c r="AW313" s="24">
        <v>0</v>
      </c>
      <c r="AX313" s="24">
        <v>0</v>
      </c>
      <c r="AY313" s="24">
        <v>0</v>
      </c>
      <c r="AZ313" s="24">
        <v>0</v>
      </c>
      <c r="BA313" s="24">
        <v>-13.110316167680139</v>
      </c>
      <c r="BB313" s="24">
        <v>-27.226773646854326</v>
      </c>
      <c r="BC313" s="24">
        <v>-13.110316167680139</v>
      </c>
      <c r="BD313" s="24">
        <v>-27.226773646854326</v>
      </c>
      <c r="BE313" s="24">
        <v>0</v>
      </c>
      <c r="BF313" s="24">
        <v>0</v>
      </c>
      <c r="BG313" s="24">
        <v>0</v>
      </c>
      <c r="BH313" s="24">
        <v>0</v>
      </c>
      <c r="BI313" s="24">
        <v>0</v>
      </c>
      <c r="BJ313" s="24">
        <v>0</v>
      </c>
      <c r="BK313" s="24">
        <v>0</v>
      </c>
      <c r="BL313" s="24">
        <v>0</v>
      </c>
    </row>
    <row r="314" spans="1:64" x14ac:dyDescent="0.25">
      <c r="A314" t="s">
        <v>5121</v>
      </c>
      <c r="B314">
        <v>72</v>
      </c>
      <c r="C314">
        <v>4</v>
      </c>
      <c r="D314">
        <v>6</v>
      </c>
      <c r="E314" s="24">
        <v>0</v>
      </c>
      <c r="F314" s="24">
        <v>0</v>
      </c>
      <c r="G314" s="24">
        <v>0</v>
      </c>
      <c r="H314" s="24">
        <v>0</v>
      </c>
      <c r="I314" s="24">
        <v>0</v>
      </c>
      <c r="J314" s="24">
        <v>0</v>
      </c>
      <c r="K314" s="24">
        <v>64546.18926129397</v>
      </c>
      <c r="L314" s="24">
        <v>-35198.358157403767</v>
      </c>
      <c r="M314" s="24">
        <v>29347.831103890203</v>
      </c>
      <c r="N314" s="24">
        <v>-29347.831103890203</v>
      </c>
      <c r="O314" s="24">
        <v>-64546.18926129397</v>
      </c>
      <c r="P314" s="24">
        <v>0</v>
      </c>
      <c r="Q314" s="24">
        <v>25.252452897866533</v>
      </c>
      <c r="R314" s="24">
        <v>-13.41626878796751</v>
      </c>
      <c r="S314" s="24">
        <v>11.836184109899023</v>
      </c>
      <c r="T314" s="24">
        <v>0</v>
      </c>
      <c r="U314" s="24">
        <v>0</v>
      </c>
      <c r="V314" s="24">
        <v>0</v>
      </c>
      <c r="W314" s="24">
        <v>0</v>
      </c>
      <c r="X314" s="24">
        <v>0</v>
      </c>
      <c r="Y314" s="24">
        <v>0</v>
      </c>
      <c r="Z314" s="24">
        <v>0</v>
      </c>
      <c r="AA314" s="24">
        <v>45182.332482905775</v>
      </c>
      <c r="AB314" s="24">
        <v>-24638.850710182684</v>
      </c>
      <c r="AC314" s="24">
        <v>20543.481772723142</v>
      </c>
      <c r="AD314" s="24">
        <v>-20543.481772723142</v>
      </c>
      <c r="AE314" s="24">
        <v>-45182.332482905709</v>
      </c>
      <c r="AF314" s="24">
        <v>0</v>
      </c>
      <c r="AG314" s="24">
        <v>25.252452897866533</v>
      </c>
      <c r="AH314" s="24">
        <v>-13.41626878796751</v>
      </c>
      <c r="AI314" s="24">
        <v>11.836184109899023</v>
      </c>
      <c r="AJ314" s="24">
        <v>0</v>
      </c>
      <c r="AK314" s="24">
        <v>0</v>
      </c>
      <c r="AL314" s="24">
        <v>0</v>
      </c>
      <c r="AM314" s="24">
        <v>0</v>
      </c>
      <c r="AN314" s="24">
        <v>0</v>
      </c>
      <c r="AO314" s="24">
        <v>0</v>
      </c>
      <c r="AP314" s="24">
        <v>0</v>
      </c>
      <c r="AQ314" s="24">
        <v>19363.856778388195</v>
      </c>
      <c r="AR314" s="24">
        <v>-10559.507447221084</v>
      </c>
      <c r="AS314" s="24">
        <v>8804.3493311670609</v>
      </c>
      <c r="AT314" s="24">
        <v>-8804.3493311670609</v>
      </c>
      <c r="AU314" s="24">
        <v>-19363.856778388261</v>
      </c>
      <c r="AV314" s="24">
        <v>0</v>
      </c>
      <c r="AW314" s="24">
        <v>0</v>
      </c>
      <c r="AX314" s="24">
        <v>0</v>
      </c>
      <c r="AY314" s="24">
        <v>0</v>
      </c>
      <c r="AZ314" s="24">
        <v>0</v>
      </c>
      <c r="BA314" s="24">
        <v>-11.836184109899023</v>
      </c>
      <c r="BB314" s="24">
        <v>-25.252452897866533</v>
      </c>
      <c r="BC314" s="24">
        <v>-11.836184109899023</v>
      </c>
      <c r="BD314" s="24">
        <v>-25.252452897866533</v>
      </c>
      <c r="BE314" s="24">
        <v>0</v>
      </c>
      <c r="BF314" s="24">
        <v>0</v>
      </c>
      <c r="BG314" s="24">
        <v>0</v>
      </c>
      <c r="BH314" s="24">
        <v>0</v>
      </c>
      <c r="BI314" s="24">
        <v>0</v>
      </c>
      <c r="BJ314" s="24">
        <v>0</v>
      </c>
      <c r="BK314" s="24">
        <v>0</v>
      </c>
      <c r="BL314" s="24">
        <v>0</v>
      </c>
    </row>
    <row r="315" spans="1:64" x14ac:dyDescent="0.25">
      <c r="A315" t="s">
        <v>5121</v>
      </c>
      <c r="B315">
        <v>73</v>
      </c>
      <c r="C315">
        <v>1</v>
      </c>
      <c r="D315">
        <v>7</v>
      </c>
      <c r="E315" s="24">
        <v>0</v>
      </c>
      <c r="F315" s="24">
        <v>0</v>
      </c>
      <c r="G315" s="24">
        <v>0</v>
      </c>
      <c r="H315" s="24">
        <v>0</v>
      </c>
      <c r="I315" s="24">
        <v>0</v>
      </c>
      <c r="J315" s="24">
        <v>0</v>
      </c>
      <c r="K315" s="24">
        <v>60043.723945222795</v>
      </c>
      <c r="L315" s="24">
        <v>-32872.455444008112</v>
      </c>
      <c r="M315" s="24">
        <v>27171.268501214683</v>
      </c>
      <c r="N315" s="24">
        <v>-27171.268501214683</v>
      </c>
      <c r="O315" s="24">
        <v>-60043.723945222795</v>
      </c>
      <c r="P315" s="24">
        <v>0</v>
      </c>
      <c r="Q315" s="24">
        <v>23.479975007411213</v>
      </c>
      <c r="R315" s="24">
        <v>-12.745409367667435</v>
      </c>
      <c r="S315" s="24">
        <v>10.734565639743778</v>
      </c>
      <c r="T315" s="24">
        <v>0</v>
      </c>
      <c r="U315" s="24">
        <v>0</v>
      </c>
      <c r="V315" s="24">
        <v>0</v>
      </c>
      <c r="W315" s="24">
        <v>0</v>
      </c>
      <c r="X315" s="24">
        <v>0</v>
      </c>
      <c r="Y315" s="24">
        <v>0</v>
      </c>
      <c r="Z315" s="24">
        <v>0</v>
      </c>
      <c r="AA315" s="24">
        <v>42030.606761655952</v>
      </c>
      <c r="AB315" s="24">
        <v>-23010.718810805643</v>
      </c>
      <c r="AC315" s="24">
        <v>19019.887950850276</v>
      </c>
      <c r="AD315" s="24">
        <v>-19019.887950850243</v>
      </c>
      <c r="AE315" s="24">
        <v>-42030.606761656003</v>
      </c>
      <c r="AF315" s="24">
        <v>0</v>
      </c>
      <c r="AG315" s="24">
        <v>23.479975007411213</v>
      </c>
      <c r="AH315" s="24">
        <v>-12.745409367667435</v>
      </c>
      <c r="AI315" s="24">
        <v>10.734565639743778</v>
      </c>
      <c r="AJ315" s="24">
        <v>0</v>
      </c>
      <c r="AK315" s="24">
        <v>0</v>
      </c>
      <c r="AL315" s="24">
        <v>0</v>
      </c>
      <c r="AM315" s="24">
        <v>0</v>
      </c>
      <c r="AN315" s="24">
        <v>0</v>
      </c>
      <c r="AO315" s="24">
        <v>0</v>
      </c>
      <c r="AP315" s="24">
        <v>0</v>
      </c>
      <c r="AQ315" s="24">
        <v>18013.117183566843</v>
      </c>
      <c r="AR315" s="24">
        <v>-9861.7366332024685</v>
      </c>
      <c r="AS315" s="24">
        <v>8151.3805503644071</v>
      </c>
      <c r="AT315" s="24">
        <v>-8151.3805503644398</v>
      </c>
      <c r="AU315" s="24">
        <v>-18013.117183566792</v>
      </c>
      <c r="AV315" s="24">
        <v>0</v>
      </c>
      <c r="AW315" s="24">
        <v>0</v>
      </c>
      <c r="AX315" s="24">
        <v>0</v>
      </c>
      <c r="AY315" s="24">
        <v>0</v>
      </c>
      <c r="AZ315" s="24">
        <v>0</v>
      </c>
      <c r="BA315" s="24">
        <v>-10.734565639743778</v>
      </c>
      <c r="BB315" s="24">
        <v>-23.479975007411213</v>
      </c>
      <c r="BC315" s="24">
        <v>-10.734565639743778</v>
      </c>
      <c r="BD315" s="24">
        <v>-23.479975007411213</v>
      </c>
      <c r="BE315" s="24">
        <v>0</v>
      </c>
      <c r="BF315" s="24">
        <v>0</v>
      </c>
      <c r="BG315" s="24">
        <v>0</v>
      </c>
      <c r="BH315" s="24">
        <v>0</v>
      </c>
      <c r="BI315" s="24">
        <v>0</v>
      </c>
      <c r="BJ315" s="24">
        <v>0</v>
      </c>
      <c r="BK315" s="24">
        <v>0</v>
      </c>
      <c r="BL315" s="24">
        <v>0</v>
      </c>
    </row>
    <row r="316" spans="1:64" x14ac:dyDescent="0.25">
      <c r="A316" t="s">
        <v>5121</v>
      </c>
      <c r="B316">
        <v>74</v>
      </c>
      <c r="C316">
        <v>1</v>
      </c>
      <c r="D316">
        <v>7</v>
      </c>
      <c r="E316" s="24">
        <v>0</v>
      </c>
      <c r="F316" s="24">
        <v>0</v>
      </c>
      <c r="G316" s="24">
        <v>0</v>
      </c>
      <c r="H316" s="24">
        <v>0</v>
      </c>
      <c r="I316" s="24">
        <v>0</v>
      </c>
      <c r="J316" s="24">
        <v>0</v>
      </c>
      <c r="K316" s="24">
        <v>55939.666747855954</v>
      </c>
      <c r="L316" s="24">
        <v>-30699.931173894554</v>
      </c>
      <c r="M316" s="24">
        <v>25239.735573961399</v>
      </c>
      <c r="N316" s="24">
        <v>-25239.735573961399</v>
      </c>
      <c r="O316" s="24">
        <v>-55939.666747855954</v>
      </c>
      <c r="P316" s="24">
        <v>0</v>
      </c>
      <c r="Q316" s="24">
        <v>21.882425301905641</v>
      </c>
      <c r="R316" s="24">
        <v>-12.10719848120516</v>
      </c>
      <c r="S316" s="24">
        <v>9.7752268207004818</v>
      </c>
      <c r="T316" s="24">
        <v>0</v>
      </c>
      <c r="U316" s="24">
        <v>0</v>
      </c>
      <c r="V316" s="24">
        <v>0</v>
      </c>
      <c r="W316" s="24">
        <v>0</v>
      </c>
      <c r="X316" s="24">
        <v>0</v>
      </c>
      <c r="Y316" s="24">
        <v>0</v>
      </c>
      <c r="Z316" s="24">
        <v>0</v>
      </c>
      <c r="AA316" s="24">
        <v>39157.766723499168</v>
      </c>
      <c r="AB316" s="24">
        <v>-21489.951821726223</v>
      </c>
      <c r="AC316" s="24">
        <v>17667.814901772977</v>
      </c>
      <c r="AD316" s="24">
        <v>-17667.814901773003</v>
      </c>
      <c r="AE316" s="24">
        <v>-39157.766723499168</v>
      </c>
      <c r="AF316" s="24">
        <v>0</v>
      </c>
      <c r="AG316" s="24">
        <v>21.882425301905641</v>
      </c>
      <c r="AH316" s="24">
        <v>-12.10719848120516</v>
      </c>
      <c r="AI316" s="24">
        <v>9.7752268207004818</v>
      </c>
      <c r="AJ316" s="24">
        <v>0</v>
      </c>
      <c r="AK316" s="24">
        <v>0</v>
      </c>
      <c r="AL316" s="24">
        <v>0</v>
      </c>
      <c r="AM316" s="24">
        <v>0</v>
      </c>
      <c r="AN316" s="24">
        <v>0</v>
      </c>
      <c r="AO316" s="24">
        <v>0</v>
      </c>
      <c r="AP316" s="24">
        <v>0</v>
      </c>
      <c r="AQ316" s="24">
        <v>16781.900024356786</v>
      </c>
      <c r="AR316" s="24">
        <v>-9209.9793521683314</v>
      </c>
      <c r="AS316" s="24">
        <v>7571.920672188422</v>
      </c>
      <c r="AT316" s="24">
        <v>-7571.9206721883966</v>
      </c>
      <c r="AU316" s="24">
        <v>-16781.900024356786</v>
      </c>
      <c r="AV316" s="24">
        <v>0</v>
      </c>
      <c r="AW316" s="24">
        <v>0</v>
      </c>
      <c r="AX316" s="24">
        <v>0</v>
      </c>
      <c r="AY316" s="24">
        <v>0</v>
      </c>
      <c r="AZ316" s="24">
        <v>0</v>
      </c>
      <c r="BA316" s="24">
        <v>-9.7752268207004818</v>
      </c>
      <c r="BB316" s="24">
        <v>-21.882425301905641</v>
      </c>
      <c r="BC316" s="24">
        <v>-9.7752268207004818</v>
      </c>
      <c r="BD316" s="24">
        <v>-21.882425301905641</v>
      </c>
      <c r="BE316" s="24">
        <v>0</v>
      </c>
      <c r="BF316" s="24">
        <v>0</v>
      </c>
      <c r="BG316" s="24">
        <v>0</v>
      </c>
      <c r="BH316" s="24">
        <v>0</v>
      </c>
      <c r="BI316" s="24">
        <v>0</v>
      </c>
      <c r="BJ316" s="24">
        <v>0</v>
      </c>
      <c r="BK316" s="24">
        <v>0</v>
      </c>
      <c r="BL316" s="24">
        <v>0</v>
      </c>
    </row>
    <row r="317" spans="1:64" x14ac:dyDescent="0.25">
      <c r="A317" t="s">
        <v>5121</v>
      </c>
      <c r="B317">
        <v>75</v>
      </c>
      <c r="C317">
        <v>1</v>
      </c>
      <c r="D317">
        <v>7</v>
      </c>
      <c r="E317" s="24">
        <v>0</v>
      </c>
      <c r="F317" s="24">
        <v>0</v>
      </c>
      <c r="G317" s="24">
        <v>0</v>
      </c>
      <c r="H317" s="24">
        <v>0</v>
      </c>
      <c r="I317" s="24">
        <v>0</v>
      </c>
      <c r="J317" s="24">
        <v>0</v>
      </c>
      <c r="K317" s="24">
        <v>52192.913575114682</v>
      </c>
      <c r="L317" s="24">
        <v>-28677.388538541272</v>
      </c>
      <c r="M317" s="24">
        <v>23515.52503657341</v>
      </c>
      <c r="N317" s="24">
        <v>-23515.52503657341</v>
      </c>
      <c r="O317" s="24">
        <v>-52192.913575114682</v>
      </c>
      <c r="P317" s="24">
        <v>0</v>
      </c>
      <c r="Q317" s="24">
        <v>20.437282173888434</v>
      </c>
      <c r="R317" s="24">
        <v>-11.502858104491224</v>
      </c>
      <c r="S317" s="24">
        <v>8.9344240693972097</v>
      </c>
      <c r="T317" s="24">
        <v>0</v>
      </c>
      <c r="U317" s="24">
        <v>0</v>
      </c>
      <c r="V317" s="24">
        <v>0</v>
      </c>
      <c r="W317" s="24">
        <v>0</v>
      </c>
      <c r="X317" s="24">
        <v>0</v>
      </c>
      <c r="Y317" s="24">
        <v>0</v>
      </c>
      <c r="Z317" s="24">
        <v>0</v>
      </c>
      <c r="AA317" s="24">
        <v>36535.039502580272</v>
      </c>
      <c r="AB317" s="24">
        <v>-20074.171976978891</v>
      </c>
      <c r="AC317" s="24">
        <v>16460.867525601385</v>
      </c>
      <c r="AD317" s="24">
        <v>-16460.86752560141</v>
      </c>
      <c r="AE317" s="24">
        <v>-36535.039502580301</v>
      </c>
      <c r="AF317" s="24">
        <v>0</v>
      </c>
      <c r="AG317" s="24">
        <v>20.437282173888434</v>
      </c>
      <c r="AH317" s="24">
        <v>-11.502858104491224</v>
      </c>
      <c r="AI317" s="24">
        <v>8.9344240693972097</v>
      </c>
      <c r="AJ317" s="24">
        <v>0</v>
      </c>
      <c r="AK317" s="24">
        <v>0</v>
      </c>
      <c r="AL317" s="24">
        <v>0</v>
      </c>
      <c r="AM317" s="24">
        <v>0</v>
      </c>
      <c r="AN317" s="24">
        <v>0</v>
      </c>
      <c r="AO317" s="24">
        <v>0</v>
      </c>
      <c r="AP317" s="24">
        <v>0</v>
      </c>
      <c r="AQ317" s="24">
        <v>15657.874072534411</v>
      </c>
      <c r="AR317" s="24">
        <v>-8603.2165615623817</v>
      </c>
      <c r="AS317" s="24">
        <v>7054.6575109720252</v>
      </c>
      <c r="AT317" s="24">
        <v>-7054.6575109719997</v>
      </c>
      <c r="AU317" s="24">
        <v>-15657.874072534381</v>
      </c>
      <c r="AV317" s="24">
        <v>0</v>
      </c>
      <c r="AW317" s="24">
        <v>0</v>
      </c>
      <c r="AX317" s="24">
        <v>0</v>
      </c>
      <c r="AY317" s="24">
        <v>0</v>
      </c>
      <c r="AZ317" s="24">
        <v>0</v>
      </c>
      <c r="BA317" s="24">
        <v>-8.9344240693972097</v>
      </c>
      <c r="BB317" s="24">
        <v>-20.437282173888434</v>
      </c>
      <c r="BC317" s="24">
        <v>-8.9344240693972097</v>
      </c>
      <c r="BD317" s="24">
        <v>-20.437282173888434</v>
      </c>
      <c r="BE317" s="24">
        <v>0</v>
      </c>
      <c r="BF317" s="24">
        <v>0</v>
      </c>
      <c r="BG317" s="24">
        <v>0</v>
      </c>
      <c r="BH317" s="24">
        <v>0</v>
      </c>
      <c r="BI317" s="24">
        <v>0</v>
      </c>
      <c r="BJ317" s="24">
        <v>0</v>
      </c>
      <c r="BK317" s="24">
        <v>0</v>
      </c>
      <c r="BL317" s="24">
        <v>0</v>
      </c>
    </row>
    <row r="318" spans="1:64" x14ac:dyDescent="0.25">
      <c r="A318" t="s">
        <v>5121</v>
      </c>
      <c r="B318">
        <v>76</v>
      </c>
      <c r="C318">
        <v>2</v>
      </c>
      <c r="D318">
        <v>7</v>
      </c>
      <c r="E318" s="24">
        <v>0</v>
      </c>
      <c r="F318" s="24">
        <v>0</v>
      </c>
      <c r="G318" s="24">
        <v>0</v>
      </c>
      <c r="H318" s="24">
        <v>0</v>
      </c>
      <c r="I318" s="24">
        <v>0</v>
      </c>
      <c r="J318" s="24">
        <v>0</v>
      </c>
      <c r="K318" s="24">
        <v>48766.696214626543</v>
      </c>
      <c r="L318" s="24">
        <v>-26798.403405676596</v>
      </c>
      <c r="M318" s="24">
        <v>21968.292808949947</v>
      </c>
      <c r="N318" s="24">
        <v>-21968.292808949947</v>
      </c>
      <c r="O318" s="24">
        <v>-48766.696214626543</v>
      </c>
      <c r="P318" s="24">
        <v>0</v>
      </c>
      <c r="Q318" s="24">
        <v>19.12558452747362</v>
      </c>
      <c r="R318" s="24">
        <v>-10.932318800329995</v>
      </c>
      <c r="S318" s="24">
        <v>8.1932657271436256</v>
      </c>
      <c r="T318" s="24">
        <v>0</v>
      </c>
      <c r="U318" s="24">
        <v>0</v>
      </c>
      <c r="V318" s="24">
        <v>0</v>
      </c>
      <c r="W318" s="24">
        <v>0</v>
      </c>
      <c r="X318" s="24">
        <v>0</v>
      </c>
      <c r="Y318" s="24">
        <v>0</v>
      </c>
      <c r="Z318" s="24">
        <v>0</v>
      </c>
      <c r="AA318" s="24">
        <v>34136.687350238579</v>
      </c>
      <c r="AB318" s="24">
        <v>-18758.882383973571</v>
      </c>
      <c r="AC318" s="24">
        <v>15377.804966264963</v>
      </c>
      <c r="AD318" s="24">
        <v>-15377.804966264928</v>
      </c>
      <c r="AE318" s="24">
        <v>-34136.687350238557</v>
      </c>
      <c r="AF318" s="24">
        <v>0</v>
      </c>
      <c r="AG318" s="24">
        <v>19.12558452747362</v>
      </c>
      <c r="AH318" s="24">
        <v>-10.932318800329995</v>
      </c>
      <c r="AI318" s="24">
        <v>8.1932657271436256</v>
      </c>
      <c r="AJ318" s="24">
        <v>0</v>
      </c>
      <c r="AK318" s="24">
        <v>0</v>
      </c>
      <c r="AL318" s="24">
        <v>0</v>
      </c>
      <c r="AM318" s="24">
        <v>0</v>
      </c>
      <c r="AN318" s="24">
        <v>0</v>
      </c>
      <c r="AO318" s="24">
        <v>0</v>
      </c>
      <c r="AP318" s="24">
        <v>0</v>
      </c>
      <c r="AQ318" s="24">
        <v>14630.008864387964</v>
      </c>
      <c r="AR318" s="24">
        <v>-8039.5210217030253</v>
      </c>
      <c r="AS318" s="24">
        <v>6590.4878426849846</v>
      </c>
      <c r="AT318" s="24">
        <v>-6590.4878426850191</v>
      </c>
      <c r="AU318" s="24">
        <v>-14630.008864387986</v>
      </c>
      <c r="AV318" s="24">
        <v>0</v>
      </c>
      <c r="AW318" s="24">
        <v>0</v>
      </c>
      <c r="AX318" s="24">
        <v>0</v>
      </c>
      <c r="AY318" s="24">
        <v>0</v>
      </c>
      <c r="AZ318" s="24">
        <v>0</v>
      </c>
      <c r="BA318" s="24">
        <v>-8.1932657271436256</v>
      </c>
      <c r="BB318" s="24">
        <v>-19.12558452747362</v>
      </c>
      <c r="BC318" s="24">
        <v>-8.1932657271436256</v>
      </c>
      <c r="BD318" s="24">
        <v>-19.12558452747362</v>
      </c>
      <c r="BE318" s="24">
        <v>0</v>
      </c>
      <c r="BF318" s="24">
        <v>0</v>
      </c>
      <c r="BG318" s="24">
        <v>0</v>
      </c>
      <c r="BH318" s="24">
        <v>0</v>
      </c>
      <c r="BI318" s="24">
        <v>0</v>
      </c>
      <c r="BJ318" s="24">
        <v>0</v>
      </c>
      <c r="BK318" s="24">
        <v>0</v>
      </c>
      <c r="BL318" s="24">
        <v>0</v>
      </c>
    </row>
    <row r="319" spans="1:64" x14ac:dyDescent="0.25">
      <c r="A319" t="s">
        <v>5121</v>
      </c>
      <c r="B319">
        <v>77</v>
      </c>
      <c r="C319">
        <v>2</v>
      </c>
      <c r="D319">
        <v>7</v>
      </c>
      <c r="E319" s="24">
        <v>0</v>
      </c>
      <c r="F319" s="24">
        <v>0</v>
      </c>
      <c r="G319" s="24">
        <v>0</v>
      </c>
      <c r="H319" s="24">
        <v>0</v>
      </c>
      <c r="I319" s="24">
        <v>0</v>
      </c>
      <c r="J319" s="24">
        <v>0</v>
      </c>
      <c r="K319" s="24">
        <v>45628.285509346053</v>
      </c>
      <c r="L319" s="24">
        <v>-25054.958670113236</v>
      </c>
      <c r="M319" s="24">
        <v>20573.326839232817</v>
      </c>
      <c r="N319" s="24">
        <v>-20573.326839232817</v>
      </c>
      <c r="O319" s="24">
        <v>-45628.285509346053</v>
      </c>
      <c r="P319" s="24">
        <v>0</v>
      </c>
      <c r="Q319" s="24">
        <v>17.931273823686752</v>
      </c>
      <c r="R319" s="24">
        <v>-10.39472835605784</v>
      </c>
      <c r="S319" s="24">
        <v>7.5365454676289119</v>
      </c>
      <c r="T319" s="24">
        <v>0</v>
      </c>
      <c r="U319" s="24">
        <v>0</v>
      </c>
      <c r="V319" s="24">
        <v>0</v>
      </c>
      <c r="W319" s="24">
        <v>0</v>
      </c>
      <c r="X319" s="24">
        <v>0</v>
      </c>
      <c r="Y319" s="24">
        <v>0</v>
      </c>
      <c r="Z319" s="24">
        <v>0</v>
      </c>
      <c r="AA319" s="24">
        <v>31939.799856542235</v>
      </c>
      <c r="AB319" s="24">
        <v>-17538.4710690793</v>
      </c>
      <c r="AC319" s="24">
        <v>14401.328787462971</v>
      </c>
      <c r="AD319" s="24">
        <v>-14401.32878746296</v>
      </c>
      <c r="AE319" s="24">
        <v>-31939.79985654226</v>
      </c>
      <c r="AF319" s="24">
        <v>0</v>
      </c>
      <c r="AG319" s="24">
        <v>17.931273823686752</v>
      </c>
      <c r="AH319" s="24">
        <v>-10.39472835605784</v>
      </c>
      <c r="AI319" s="24">
        <v>7.5365454676289119</v>
      </c>
      <c r="AJ319" s="24">
        <v>0</v>
      </c>
      <c r="AK319" s="24">
        <v>0</v>
      </c>
      <c r="AL319" s="24">
        <v>0</v>
      </c>
      <c r="AM319" s="24">
        <v>0</v>
      </c>
      <c r="AN319" s="24">
        <v>0</v>
      </c>
      <c r="AO319" s="24">
        <v>0</v>
      </c>
      <c r="AP319" s="24">
        <v>0</v>
      </c>
      <c r="AQ319" s="24">
        <v>13688.485652803818</v>
      </c>
      <c r="AR319" s="24">
        <v>-7516.4876010339358</v>
      </c>
      <c r="AS319" s="24">
        <v>6171.9980517698459</v>
      </c>
      <c r="AT319" s="24">
        <v>-6171.9980517698568</v>
      </c>
      <c r="AU319" s="24">
        <v>-13688.485652803793</v>
      </c>
      <c r="AV319" s="24">
        <v>0</v>
      </c>
      <c r="AW319" s="24">
        <v>0</v>
      </c>
      <c r="AX319" s="24">
        <v>0</v>
      </c>
      <c r="AY319" s="24">
        <v>0</v>
      </c>
      <c r="AZ319" s="24">
        <v>0</v>
      </c>
      <c r="BA319" s="24">
        <v>-7.5365454676289119</v>
      </c>
      <c r="BB319" s="24">
        <v>-17.931273823686752</v>
      </c>
      <c r="BC319" s="24">
        <v>-7.5365454676289119</v>
      </c>
      <c r="BD319" s="24">
        <v>-17.931273823686752</v>
      </c>
      <c r="BE319" s="24">
        <v>0</v>
      </c>
      <c r="BF319" s="24">
        <v>0</v>
      </c>
      <c r="BG319" s="24">
        <v>0</v>
      </c>
      <c r="BH319" s="24">
        <v>0</v>
      </c>
      <c r="BI319" s="24">
        <v>0</v>
      </c>
      <c r="BJ319" s="24">
        <v>0</v>
      </c>
      <c r="BK319" s="24">
        <v>0</v>
      </c>
      <c r="BL319" s="24">
        <v>0</v>
      </c>
    </row>
    <row r="320" spans="1:64" x14ac:dyDescent="0.25">
      <c r="A320" t="s">
        <v>5121</v>
      </c>
      <c r="B320">
        <v>78</v>
      </c>
      <c r="C320">
        <v>2</v>
      </c>
      <c r="D320">
        <v>7</v>
      </c>
      <c r="E320" s="24">
        <v>0</v>
      </c>
      <c r="F320" s="24">
        <v>0</v>
      </c>
      <c r="G320" s="24">
        <v>0</v>
      </c>
      <c r="H320" s="24">
        <v>0</v>
      </c>
      <c r="I320" s="24">
        <v>0</v>
      </c>
      <c r="J320" s="24">
        <v>0</v>
      </c>
      <c r="K320" s="24">
        <v>42748.621521888301</v>
      </c>
      <c r="L320" s="24">
        <v>-23438.333551262505</v>
      </c>
      <c r="M320" s="24">
        <v>19310.287970625795</v>
      </c>
      <c r="N320" s="24">
        <v>-19310.287970625795</v>
      </c>
      <c r="O320" s="24">
        <v>-42748.621521888301</v>
      </c>
      <c r="P320" s="24">
        <v>0</v>
      </c>
      <c r="Q320" s="24">
        <v>16.840672326928598</v>
      </c>
      <c r="R320" s="24">
        <v>-9.8887762778117576</v>
      </c>
      <c r="S320" s="24">
        <v>6.95189604911684</v>
      </c>
      <c r="T320" s="24">
        <v>0</v>
      </c>
      <c r="U320" s="24">
        <v>0</v>
      </c>
      <c r="V320" s="24">
        <v>0</v>
      </c>
      <c r="W320" s="24">
        <v>0</v>
      </c>
      <c r="X320" s="24">
        <v>0</v>
      </c>
      <c r="Y320" s="24">
        <v>0</v>
      </c>
      <c r="Z320" s="24">
        <v>0</v>
      </c>
      <c r="AA320" s="24">
        <v>29924.035065321808</v>
      </c>
      <c r="AB320" s="24">
        <v>-16406.833485883719</v>
      </c>
      <c r="AC320" s="24">
        <v>13517.201579438057</v>
      </c>
      <c r="AD320" s="24">
        <v>-13517.201579438057</v>
      </c>
      <c r="AE320" s="24">
        <v>-29924.035065321717</v>
      </c>
      <c r="AF320" s="24">
        <v>0</v>
      </c>
      <c r="AG320" s="24">
        <v>16.840672326928598</v>
      </c>
      <c r="AH320" s="24">
        <v>-9.8887762778117576</v>
      </c>
      <c r="AI320" s="24">
        <v>6.95189604911684</v>
      </c>
      <c r="AJ320" s="24">
        <v>0</v>
      </c>
      <c r="AK320" s="24">
        <v>0</v>
      </c>
      <c r="AL320" s="24">
        <v>0</v>
      </c>
      <c r="AM320" s="24">
        <v>0</v>
      </c>
      <c r="AN320" s="24">
        <v>0</v>
      </c>
      <c r="AO320" s="24">
        <v>0</v>
      </c>
      <c r="AP320" s="24">
        <v>0</v>
      </c>
      <c r="AQ320" s="24">
        <v>12824.586456566492</v>
      </c>
      <c r="AR320" s="24">
        <v>-7031.5000653787865</v>
      </c>
      <c r="AS320" s="24">
        <v>5793.0863911877386</v>
      </c>
      <c r="AT320" s="24">
        <v>-5793.0863911877386</v>
      </c>
      <c r="AU320" s="24">
        <v>-12824.586456566583</v>
      </c>
      <c r="AV320" s="24">
        <v>0</v>
      </c>
      <c r="AW320" s="24">
        <v>0</v>
      </c>
      <c r="AX320" s="24">
        <v>0</v>
      </c>
      <c r="AY320" s="24">
        <v>0</v>
      </c>
      <c r="AZ320" s="24">
        <v>0</v>
      </c>
      <c r="BA320" s="24">
        <v>-6.95189604911684</v>
      </c>
      <c r="BB320" s="24">
        <v>-16.840672326928598</v>
      </c>
      <c r="BC320" s="24">
        <v>-6.95189604911684</v>
      </c>
      <c r="BD320" s="24">
        <v>-16.840672326928598</v>
      </c>
      <c r="BE320" s="24">
        <v>0</v>
      </c>
      <c r="BF320" s="24">
        <v>0</v>
      </c>
      <c r="BG320" s="24">
        <v>0</v>
      </c>
      <c r="BH320" s="24">
        <v>0</v>
      </c>
      <c r="BI320" s="24">
        <v>0</v>
      </c>
      <c r="BJ320" s="24">
        <v>0</v>
      </c>
      <c r="BK320" s="24">
        <v>0</v>
      </c>
      <c r="BL320" s="24">
        <v>0</v>
      </c>
    </row>
    <row r="321" spans="1:64" x14ac:dyDescent="0.25">
      <c r="A321" t="s">
        <v>5121</v>
      </c>
      <c r="B321">
        <v>79</v>
      </c>
      <c r="C321">
        <v>3</v>
      </c>
      <c r="D321">
        <v>7</v>
      </c>
      <c r="E321" s="24">
        <v>0</v>
      </c>
      <c r="F321" s="24">
        <v>0</v>
      </c>
      <c r="G321" s="24">
        <v>0</v>
      </c>
      <c r="H321" s="24">
        <v>0</v>
      </c>
      <c r="I321" s="24">
        <v>0</v>
      </c>
      <c r="J321" s="24">
        <v>0</v>
      </c>
      <c r="K321" s="24">
        <v>40101.928608863614</v>
      </c>
      <c r="L321" s="24">
        <v>-21939.651004835963</v>
      </c>
      <c r="M321" s="24">
        <v>18162.277604027651</v>
      </c>
      <c r="N321" s="24">
        <v>-18162.277604027651</v>
      </c>
      <c r="O321" s="24">
        <v>-40101.928608863614</v>
      </c>
      <c r="P321" s="24">
        <v>0</v>
      </c>
      <c r="Q321" s="24">
        <v>15.84206727148694</v>
      </c>
      <c r="R321" s="24">
        <v>-9.4129020761338325</v>
      </c>
      <c r="S321" s="24">
        <v>6.4291651953531073</v>
      </c>
      <c r="T321" s="24">
        <v>0</v>
      </c>
      <c r="U321" s="24">
        <v>0</v>
      </c>
      <c r="V321" s="24">
        <v>0</v>
      </c>
      <c r="W321" s="24">
        <v>0</v>
      </c>
      <c r="X321" s="24">
        <v>0</v>
      </c>
      <c r="Y321" s="24">
        <v>0</v>
      </c>
      <c r="Z321" s="24">
        <v>0</v>
      </c>
      <c r="AA321" s="24">
        <v>28071.350026204527</v>
      </c>
      <c r="AB321" s="24">
        <v>-15357.755703385192</v>
      </c>
      <c r="AC321" s="24">
        <v>12713.594322819356</v>
      </c>
      <c r="AD321" s="24">
        <v>-12713.594322819379</v>
      </c>
      <c r="AE321" s="24">
        <v>-28071.3500262046</v>
      </c>
      <c r="AF321" s="24">
        <v>0</v>
      </c>
      <c r="AG321" s="24">
        <v>15.84206727148694</v>
      </c>
      <c r="AH321" s="24">
        <v>-9.4129020761338325</v>
      </c>
      <c r="AI321" s="24">
        <v>6.4291651953531073</v>
      </c>
      <c r="AJ321" s="24">
        <v>0</v>
      </c>
      <c r="AK321" s="24">
        <v>0</v>
      </c>
      <c r="AL321" s="24">
        <v>0</v>
      </c>
      <c r="AM321" s="24">
        <v>0</v>
      </c>
      <c r="AN321" s="24">
        <v>0</v>
      </c>
      <c r="AO321" s="24">
        <v>0</v>
      </c>
      <c r="AP321" s="24">
        <v>0</v>
      </c>
      <c r="AQ321" s="24">
        <v>12030.578582659087</v>
      </c>
      <c r="AR321" s="24">
        <v>-6581.8953014507715</v>
      </c>
      <c r="AS321" s="24">
        <v>5448.6832812082957</v>
      </c>
      <c r="AT321" s="24">
        <v>-5448.6832812082721</v>
      </c>
      <c r="AU321" s="24">
        <v>-12030.578582659015</v>
      </c>
      <c r="AV321" s="24">
        <v>0</v>
      </c>
      <c r="AW321" s="24">
        <v>0</v>
      </c>
      <c r="AX321" s="24">
        <v>0</v>
      </c>
      <c r="AY321" s="24">
        <v>0</v>
      </c>
      <c r="AZ321" s="24">
        <v>0</v>
      </c>
      <c r="BA321" s="24">
        <v>-6.4291651953531073</v>
      </c>
      <c r="BB321" s="24">
        <v>-15.84206727148694</v>
      </c>
      <c r="BC321" s="24">
        <v>-6.4291651953531073</v>
      </c>
      <c r="BD321" s="24">
        <v>-15.84206727148694</v>
      </c>
      <c r="BE321" s="24">
        <v>0</v>
      </c>
      <c r="BF321" s="24">
        <v>0</v>
      </c>
      <c r="BG321" s="24">
        <v>0</v>
      </c>
      <c r="BH321" s="24">
        <v>0</v>
      </c>
      <c r="BI321" s="24">
        <v>0</v>
      </c>
      <c r="BJ321" s="24">
        <v>0</v>
      </c>
      <c r="BK321" s="24">
        <v>0</v>
      </c>
      <c r="BL321" s="24">
        <v>0</v>
      </c>
    </row>
    <row r="322" spans="1:64" x14ac:dyDescent="0.25">
      <c r="A322" t="s">
        <v>5121</v>
      </c>
      <c r="B322">
        <v>80</v>
      </c>
      <c r="C322">
        <v>3</v>
      </c>
      <c r="D322">
        <v>7</v>
      </c>
      <c r="E322" s="24">
        <v>0</v>
      </c>
      <c r="F322" s="24">
        <v>0</v>
      </c>
      <c r="G322" s="24">
        <v>0</v>
      </c>
      <c r="H322" s="24">
        <v>0</v>
      </c>
      <c r="I322" s="24">
        <v>0</v>
      </c>
      <c r="J322" s="24">
        <v>0</v>
      </c>
      <c r="K322" s="24">
        <v>37665.344934377819</v>
      </c>
      <c r="L322" s="24">
        <v>-20550.208615582436</v>
      </c>
      <c r="M322" s="24">
        <v>17115.136318795383</v>
      </c>
      <c r="N322" s="24">
        <v>-17115.136318795383</v>
      </c>
      <c r="O322" s="24">
        <v>-37665.344934377819</v>
      </c>
      <c r="P322" s="24">
        <v>0</v>
      </c>
      <c r="Q322" s="24">
        <v>14.925377518189634</v>
      </c>
      <c r="R322" s="24">
        <v>-8.9654290914622834</v>
      </c>
      <c r="S322" s="24">
        <v>5.959948426727351</v>
      </c>
      <c r="T322" s="24">
        <v>0</v>
      </c>
      <c r="U322" s="24">
        <v>0</v>
      </c>
      <c r="V322" s="24">
        <v>0</v>
      </c>
      <c r="W322" s="24">
        <v>0</v>
      </c>
      <c r="X322" s="24">
        <v>0</v>
      </c>
      <c r="Y322" s="24">
        <v>0</v>
      </c>
      <c r="Z322" s="24">
        <v>0</v>
      </c>
      <c r="AA322" s="24">
        <v>26365.741454064471</v>
      </c>
      <c r="AB322" s="24">
        <v>-14385.146030907694</v>
      </c>
      <c r="AC322" s="24">
        <v>11980.595423156767</v>
      </c>
      <c r="AD322" s="24">
        <v>-11980.595423156745</v>
      </c>
      <c r="AE322" s="24">
        <v>-26365.741454064497</v>
      </c>
      <c r="AF322" s="24">
        <v>0</v>
      </c>
      <c r="AG322" s="24">
        <v>14.925377518189634</v>
      </c>
      <c r="AH322" s="24">
        <v>-8.9654290914622834</v>
      </c>
      <c r="AI322" s="24">
        <v>5.959948426727351</v>
      </c>
      <c r="AJ322" s="24">
        <v>0</v>
      </c>
      <c r="AK322" s="24">
        <v>0</v>
      </c>
      <c r="AL322" s="24">
        <v>0</v>
      </c>
      <c r="AM322" s="24">
        <v>0</v>
      </c>
      <c r="AN322" s="24">
        <v>0</v>
      </c>
      <c r="AO322" s="24">
        <v>0</v>
      </c>
      <c r="AP322" s="24">
        <v>0</v>
      </c>
      <c r="AQ322" s="24">
        <v>11299.603480313348</v>
      </c>
      <c r="AR322" s="24">
        <v>-6165.0625846747425</v>
      </c>
      <c r="AS322" s="24">
        <v>5134.5408956386163</v>
      </c>
      <c r="AT322" s="24">
        <v>-5134.5408956386382</v>
      </c>
      <c r="AU322" s="24">
        <v>-11299.603480313323</v>
      </c>
      <c r="AV322" s="24">
        <v>0</v>
      </c>
      <c r="AW322" s="24">
        <v>0</v>
      </c>
      <c r="AX322" s="24">
        <v>0</v>
      </c>
      <c r="AY322" s="24">
        <v>0</v>
      </c>
      <c r="AZ322" s="24">
        <v>0</v>
      </c>
      <c r="BA322" s="24">
        <v>-5.959948426727351</v>
      </c>
      <c r="BB322" s="24">
        <v>-14.925377518189634</v>
      </c>
      <c r="BC322" s="24">
        <v>-5.959948426727351</v>
      </c>
      <c r="BD322" s="24">
        <v>-14.925377518189634</v>
      </c>
      <c r="BE322" s="24">
        <v>0</v>
      </c>
      <c r="BF322" s="24">
        <v>0</v>
      </c>
      <c r="BG322" s="24">
        <v>0</v>
      </c>
      <c r="BH322" s="24">
        <v>0</v>
      </c>
      <c r="BI322" s="24">
        <v>0</v>
      </c>
      <c r="BJ322" s="24">
        <v>0</v>
      </c>
      <c r="BK322" s="24">
        <v>0</v>
      </c>
      <c r="BL322" s="24">
        <v>0</v>
      </c>
    </row>
    <row r="323" spans="1:64" x14ac:dyDescent="0.25">
      <c r="A323" t="s">
        <v>5121</v>
      </c>
      <c r="B323">
        <v>81</v>
      </c>
      <c r="C323">
        <v>3</v>
      </c>
      <c r="D323">
        <v>7</v>
      </c>
      <c r="E323" s="24">
        <v>0</v>
      </c>
      <c r="F323" s="24">
        <v>0</v>
      </c>
      <c r="G323" s="24">
        <v>0</v>
      </c>
      <c r="H323" s="24">
        <v>0</v>
      </c>
      <c r="I323" s="24">
        <v>0</v>
      </c>
      <c r="J323" s="24">
        <v>0</v>
      </c>
      <c r="K323" s="24">
        <v>35418.580282973126</v>
      </c>
      <c r="L323" s="24">
        <v>-19261.671550920233</v>
      </c>
      <c r="M323" s="24">
        <v>16156.908732052892</v>
      </c>
      <c r="N323" s="24">
        <v>-16156.908732052892</v>
      </c>
      <c r="O323" s="24">
        <v>-35418.580282973126</v>
      </c>
      <c r="P323" s="24">
        <v>0</v>
      </c>
      <c r="Q323" s="24">
        <v>14.081884700967748</v>
      </c>
      <c r="R323" s="24">
        <v>-8.5446500254874991</v>
      </c>
      <c r="S323" s="24">
        <v>5.5372346754802493</v>
      </c>
      <c r="T323" s="24">
        <v>0</v>
      </c>
      <c r="U323" s="24">
        <v>0</v>
      </c>
      <c r="V323" s="24">
        <v>0</v>
      </c>
      <c r="W323" s="24">
        <v>0</v>
      </c>
      <c r="X323" s="24">
        <v>0</v>
      </c>
      <c r="Y323" s="24">
        <v>0</v>
      </c>
      <c r="Z323" s="24">
        <v>0</v>
      </c>
      <c r="AA323" s="24">
        <v>24793.006198081188</v>
      </c>
      <c r="AB323" s="24">
        <v>-13483.170085644175</v>
      </c>
      <c r="AC323" s="24">
        <v>11309.836112437024</v>
      </c>
      <c r="AD323" s="24">
        <v>-11309.836112437071</v>
      </c>
      <c r="AE323" s="24">
        <v>-24793.006198081071</v>
      </c>
      <c r="AF323" s="24">
        <v>0</v>
      </c>
      <c r="AG323" s="24">
        <v>14.081884700967748</v>
      </c>
      <c r="AH323" s="24">
        <v>-8.5446500254874991</v>
      </c>
      <c r="AI323" s="24">
        <v>5.5372346754802493</v>
      </c>
      <c r="AJ323" s="24">
        <v>0</v>
      </c>
      <c r="AK323" s="24">
        <v>0</v>
      </c>
      <c r="AL323" s="24">
        <v>0</v>
      </c>
      <c r="AM323" s="24">
        <v>0</v>
      </c>
      <c r="AN323" s="24">
        <v>0</v>
      </c>
      <c r="AO323" s="24">
        <v>0</v>
      </c>
      <c r="AP323" s="24">
        <v>0</v>
      </c>
      <c r="AQ323" s="24">
        <v>10625.574084891938</v>
      </c>
      <c r="AR323" s="24">
        <v>-5778.5014652760583</v>
      </c>
      <c r="AS323" s="24">
        <v>4847.0726196158685</v>
      </c>
      <c r="AT323" s="24">
        <v>-4847.0726196158212</v>
      </c>
      <c r="AU323" s="24">
        <v>-10625.574084892054</v>
      </c>
      <c r="AV323" s="24">
        <v>0</v>
      </c>
      <c r="AW323" s="24">
        <v>0</v>
      </c>
      <c r="AX323" s="24">
        <v>0</v>
      </c>
      <c r="AY323" s="24">
        <v>0</v>
      </c>
      <c r="AZ323" s="24">
        <v>0</v>
      </c>
      <c r="BA323" s="24">
        <v>-5.5372346754802493</v>
      </c>
      <c r="BB323" s="24">
        <v>-14.081884700967748</v>
      </c>
      <c r="BC323" s="24">
        <v>-5.5372346754802493</v>
      </c>
      <c r="BD323" s="24">
        <v>-14.081884700967748</v>
      </c>
      <c r="BE323" s="24">
        <v>0</v>
      </c>
      <c r="BF323" s="24">
        <v>0</v>
      </c>
      <c r="BG323" s="24">
        <v>0</v>
      </c>
      <c r="BH323" s="24">
        <v>0</v>
      </c>
      <c r="BI323" s="24">
        <v>0</v>
      </c>
      <c r="BJ323" s="24">
        <v>0</v>
      </c>
      <c r="BK323" s="24">
        <v>0</v>
      </c>
      <c r="BL323" s="24">
        <v>0</v>
      </c>
    </row>
    <row r="324" spans="1:64" x14ac:dyDescent="0.25">
      <c r="A324" t="s">
        <v>5121</v>
      </c>
      <c r="B324">
        <v>82</v>
      </c>
      <c r="C324">
        <v>4</v>
      </c>
      <c r="D324">
        <v>7</v>
      </c>
      <c r="E324" s="24">
        <v>0</v>
      </c>
      <c r="F324" s="24">
        <v>0</v>
      </c>
      <c r="G324" s="24">
        <v>0</v>
      </c>
      <c r="H324" s="24">
        <v>0</v>
      </c>
      <c r="I324" s="24">
        <v>0</v>
      </c>
      <c r="J324" s="24">
        <v>0</v>
      </c>
      <c r="K324" s="24">
        <v>33343.607460221276</v>
      </c>
      <c r="L324" s="24">
        <v>-18066.177477545105</v>
      </c>
      <c r="M324" s="24">
        <v>15277.429982676171</v>
      </c>
      <c r="N324" s="24">
        <v>-15277.429982676171</v>
      </c>
      <c r="O324" s="24">
        <v>-33343.607460221276</v>
      </c>
      <c r="P324" s="24">
        <v>0</v>
      </c>
      <c r="Q324" s="24">
        <v>13.30401504872998</v>
      </c>
      <c r="R324" s="24">
        <v>-8.1488808589433575</v>
      </c>
      <c r="S324" s="24">
        <v>5.1551341897866223</v>
      </c>
      <c r="T324" s="24">
        <v>0</v>
      </c>
      <c r="U324" s="24">
        <v>0</v>
      </c>
      <c r="V324" s="24">
        <v>0</v>
      </c>
      <c r="W324" s="24">
        <v>0</v>
      </c>
      <c r="X324" s="24">
        <v>0</v>
      </c>
      <c r="Y324" s="24">
        <v>0</v>
      </c>
      <c r="Z324" s="24">
        <v>0</v>
      </c>
      <c r="AA324" s="24">
        <v>23340.525222154891</v>
      </c>
      <c r="AB324" s="24">
        <v>-12646.324234281579</v>
      </c>
      <c r="AC324" s="24">
        <v>10694.200987873319</v>
      </c>
      <c r="AD324" s="24">
        <v>-10694.200987873308</v>
      </c>
      <c r="AE324" s="24">
        <v>-23340.525222154974</v>
      </c>
      <c r="AF324" s="24">
        <v>0</v>
      </c>
      <c r="AG324" s="24">
        <v>13.30401504872998</v>
      </c>
      <c r="AH324" s="24">
        <v>-8.1488808589433575</v>
      </c>
      <c r="AI324" s="24">
        <v>5.1551341897866223</v>
      </c>
      <c r="AJ324" s="24">
        <v>0</v>
      </c>
      <c r="AK324" s="24">
        <v>0</v>
      </c>
      <c r="AL324" s="24">
        <v>0</v>
      </c>
      <c r="AM324" s="24">
        <v>0</v>
      </c>
      <c r="AN324" s="24">
        <v>0</v>
      </c>
      <c r="AO324" s="24">
        <v>0</v>
      </c>
      <c r="AP324" s="24">
        <v>0</v>
      </c>
      <c r="AQ324" s="24">
        <v>10003.082238066385</v>
      </c>
      <c r="AR324" s="24">
        <v>-5419.8532432635257</v>
      </c>
      <c r="AS324" s="24">
        <v>4583.228994802852</v>
      </c>
      <c r="AT324" s="24">
        <v>-4583.2289948028629</v>
      </c>
      <c r="AU324" s="24">
        <v>-10003.082238066301</v>
      </c>
      <c r="AV324" s="24">
        <v>0</v>
      </c>
      <c r="AW324" s="24">
        <v>0</v>
      </c>
      <c r="AX324" s="24">
        <v>0</v>
      </c>
      <c r="AY324" s="24">
        <v>0</v>
      </c>
      <c r="AZ324" s="24">
        <v>0</v>
      </c>
      <c r="BA324" s="24">
        <v>-5.1551341897866223</v>
      </c>
      <c r="BB324" s="24">
        <v>-13.30401504872998</v>
      </c>
      <c r="BC324" s="24">
        <v>-5.1551341897866223</v>
      </c>
      <c r="BD324" s="24">
        <v>-13.30401504872998</v>
      </c>
      <c r="BE324" s="24">
        <v>0</v>
      </c>
      <c r="BF324" s="24">
        <v>0</v>
      </c>
      <c r="BG324" s="24">
        <v>0</v>
      </c>
      <c r="BH324" s="24">
        <v>0</v>
      </c>
      <c r="BI324" s="24">
        <v>0</v>
      </c>
      <c r="BJ324" s="24">
        <v>0</v>
      </c>
      <c r="BK324" s="24">
        <v>0</v>
      </c>
      <c r="BL324" s="24">
        <v>0</v>
      </c>
    </row>
    <row r="325" spans="1:64" x14ac:dyDescent="0.25">
      <c r="A325" t="s">
        <v>5121</v>
      </c>
      <c r="B325">
        <v>83</v>
      </c>
      <c r="C325">
        <v>4</v>
      </c>
      <c r="D325">
        <v>7</v>
      </c>
      <c r="E325" s="24">
        <v>0</v>
      </c>
      <c r="F325" s="24">
        <v>0</v>
      </c>
      <c r="G325" s="24">
        <v>0</v>
      </c>
      <c r="H325" s="24">
        <v>0</v>
      </c>
      <c r="I325" s="24">
        <v>0</v>
      </c>
      <c r="J325" s="24">
        <v>0</v>
      </c>
      <c r="K325" s="24">
        <v>31424.387983051129</v>
      </c>
      <c r="L325" s="24">
        <v>-16956.385468597524</v>
      </c>
      <c r="M325" s="24">
        <v>14468.002514453605</v>
      </c>
      <c r="N325" s="24">
        <v>-14468.002514453605</v>
      </c>
      <c r="O325" s="24">
        <v>-31424.387983051129</v>
      </c>
      <c r="P325" s="24">
        <v>0</v>
      </c>
      <c r="Q325" s="24">
        <v>12.585161255994535</v>
      </c>
      <c r="R325" s="24">
        <v>-7.7764939452326871</v>
      </c>
      <c r="S325" s="24">
        <v>4.8086673107618481</v>
      </c>
      <c r="T325" s="24">
        <v>0</v>
      </c>
      <c r="U325" s="24">
        <v>0</v>
      </c>
      <c r="V325" s="24">
        <v>0</v>
      </c>
      <c r="W325" s="24">
        <v>0</v>
      </c>
      <c r="X325" s="24">
        <v>0</v>
      </c>
      <c r="Y325" s="24">
        <v>0</v>
      </c>
      <c r="Z325" s="24">
        <v>0</v>
      </c>
      <c r="AA325" s="24">
        <v>21997.07158813579</v>
      </c>
      <c r="AB325" s="24">
        <v>-11869.469828018249</v>
      </c>
      <c r="AC325" s="24">
        <v>10127.601760117523</v>
      </c>
      <c r="AD325" s="24">
        <v>-10127.601760117512</v>
      </c>
      <c r="AE325" s="24">
        <v>-21997.07158813579</v>
      </c>
      <c r="AF325" s="24">
        <v>0</v>
      </c>
      <c r="AG325" s="24">
        <v>12.585161255994535</v>
      </c>
      <c r="AH325" s="24">
        <v>-7.7764939452326871</v>
      </c>
      <c r="AI325" s="24">
        <v>4.8086673107618481</v>
      </c>
      <c r="AJ325" s="24">
        <v>0</v>
      </c>
      <c r="AK325" s="24">
        <v>0</v>
      </c>
      <c r="AL325" s="24">
        <v>0</v>
      </c>
      <c r="AM325" s="24">
        <v>0</v>
      </c>
      <c r="AN325" s="24">
        <v>0</v>
      </c>
      <c r="AO325" s="24">
        <v>0</v>
      </c>
      <c r="AP325" s="24">
        <v>0</v>
      </c>
      <c r="AQ325" s="24">
        <v>9427.3163949153386</v>
      </c>
      <c r="AR325" s="24">
        <v>-5086.9156405792746</v>
      </c>
      <c r="AS325" s="24">
        <v>4340.4007543360822</v>
      </c>
      <c r="AT325" s="24">
        <v>-4340.4007543360931</v>
      </c>
      <c r="AU325" s="24">
        <v>-9427.3163949153386</v>
      </c>
      <c r="AV325" s="24">
        <v>0</v>
      </c>
      <c r="AW325" s="24">
        <v>0</v>
      </c>
      <c r="AX325" s="24">
        <v>0</v>
      </c>
      <c r="AY325" s="24">
        <v>0</v>
      </c>
      <c r="AZ325" s="24">
        <v>0</v>
      </c>
      <c r="BA325" s="24">
        <v>-4.8086673107618481</v>
      </c>
      <c r="BB325" s="24">
        <v>-12.585161255994535</v>
      </c>
      <c r="BC325" s="24">
        <v>-4.8086673107618481</v>
      </c>
      <c r="BD325" s="24">
        <v>-12.585161255994535</v>
      </c>
      <c r="BE325" s="24">
        <v>0</v>
      </c>
      <c r="BF325" s="24">
        <v>0</v>
      </c>
      <c r="BG325" s="24">
        <v>0</v>
      </c>
      <c r="BH325" s="24">
        <v>0</v>
      </c>
      <c r="BI325" s="24">
        <v>0</v>
      </c>
      <c r="BJ325" s="24">
        <v>0</v>
      </c>
      <c r="BK325" s="24">
        <v>0</v>
      </c>
      <c r="BL325" s="24">
        <v>0</v>
      </c>
    </row>
    <row r="326" spans="1:64" x14ac:dyDescent="0.25">
      <c r="A326" t="s">
        <v>5121</v>
      </c>
      <c r="B326">
        <v>84</v>
      </c>
      <c r="C326">
        <v>4</v>
      </c>
      <c r="D326">
        <v>7</v>
      </c>
      <c r="E326" s="24">
        <v>0</v>
      </c>
      <c r="F326" s="24">
        <v>0</v>
      </c>
      <c r="G326" s="24">
        <v>0</v>
      </c>
      <c r="H326" s="24">
        <v>0</v>
      </c>
      <c r="I326" s="24">
        <v>0</v>
      </c>
      <c r="J326" s="24">
        <v>0</v>
      </c>
      <c r="K326" s="24">
        <v>29646.630419436842</v>
      </c>
      <c r="L326" s="24">
        <v>-15925.489623482339</v>
      </c>
      <c r="M326" s="24">
        <v>13721.140795954503</v>
      </c>
      <c r="N326" s="24">
        <v>-13721.140795954503</v>
      </c>
      <c r="O326" s="24">
        <v>-29646.630419436842</v>
      </c>
      <c r="P326" s="24">
        <v>0</v>
      </c>
      <c r="Q326" s="24">
        <v>11.91953619435526</v>
      </c>
      <c r="R326" s="24">
        <v>-7.4259373453242006</v>
      </c>
      <c r="S326" s="24">
        <v>4.4935988490310592</v>
      </c>
      <c r="T326" s="24">
        <v>0</v>
      </c>
      <c r="U326" s="24">
        <v>0</v>
      </c>
      <c r="V326" s="24">
        <v>0</v>
      </c>
      <c r="W326" s="24">
        <v>0</v>
      </c>
      <c r="X326" s="24">
        <v>0</v>
      </c>
      <c r="Y326" s="24">
        <v>0</v>
      </c>
      <c r="Z326" s="24">
        <v>0</v>
      </c>
      <c r="AA326" s="24">
        <v>20752.64129360579</v>
      </c>
      <c r="AB326" s="24">
        <v>-11147.842736437655</v>
      </c>
      <c r="AC326" s="24">
        <v>9604.7985571681511</v>
      </c>
      <c r="AD326" s="24">
        <v>-9604.7985571681638</v>
      </c>
      <c r="AE326" s="24">
        <v>-20752.64129360579</v>
      </c>
      <c r="AF326" s="24">
        <v>0</v>
      </c>
      <c r="AG326" s="24">
        <v>11.91953619435526</v>
      </c>
      <c r="AH326" s="24">
        <v>-7.4259373453242006</v>
      </c>
      <c r="AI326" s="24">
        <v>4.4935988490310592</v>
      </c>
      <c r="AJ326" s="24">
        <v>0</v>
      </c>
      <c r="AK326" s="24">
        <v>0</v>
      </c>
      <c r="AL326" s="24">
        <v>0</v>
      </c>
      <c r="AM326" s="24">
        <v>0</v>
      </c>
      <c r="AN326" s="24">
        <v>0</v>
      </c>
      <c r="AO326" s="24">
        <v>0</v>
      </c>
      <c r="AP326" s="24">
        <v>0</v>
      </c>
      <c r="AQ326" s="24">
        <v>8893.9891258310527</v>
      </c>
      <c r="AR326" s="24">
        <v>-4777.6468870446843</v>
      </c>
      <c r="AS326" s="24">
        <v>4116.342238786352</v>
      </c>
      <c r="AT326" s="24">
        <v>-4116.3422387863393</v>
      </c>
      <c r="AU326" s="24">
        <v>-8893.9891258310527</v>
      </c>
      <c r="AV326" s="24">
        <v>0</v>
      </c>
      <c r="AW326" s="24">
        <v>0</v>
      </c>
      <c r="AX326" s="24">
        <v>0</v>
      </c>
      <c r="AY326" s="24">
        <v>0</v>
      </c>
      <c r="AZ326" s="24">
        <v>0</v>
      </c>
      <c r="BA326" s="24">
        <v>-4.4935988490310592</v>
      </c>
      <c r="BB326" s="24">
        <v>-11.91953619435526</v>
      </c>
      <c r="BC326" s="24">
        <v>-4.4935988490310592</v>
      </c>
      <c r="BD326" s="24">
        <v>-11.91953619435526</v>
      </c>
      <c r="BE326" s="24">
        <v>0</v>
      </c>
      <c r="BF326" s="24">
        <v>0</v>
      </c>
      <c r="BG326" s="24">
        <v>0</v>
      </c>
      <c r="BH326" s="24">
        <v>0</v>
      </c>
      <c r="BI326" s="24">
        <v>0</v>
      </c>
      <c r="BJ326" s="24">
        <v>0</v>
      </c>
      <c r="BK326" s="24">
        <v>0</v>
      </c>
      <c r="BL326" s="24">
        <v>0</v>
      </c>
    </row>
    <row r="327" spans="1:64" x14ac:dyDescent="0.25">
      <c r="A327" t="s">
        <v>5121</v>
      </c>
      <c r="B327">
        <v>85</v>
      </c>
      <c r="C327">
        <v>1</v>
      </c>
      <c r="D327">
        <v>8</v>
      </c>
      <c r="E327" s="24">
        <v>0</v>
      </c>
      <c r="F327" s="24">
        <v>0</v>
      </c>
      <c r="G327" s="24">
        <v>0</v>
      </c>
      <c r="H327" s="24">
        <v>0</v>
      </c>
      <c r="I327" s="24">
        <v>0</v>
      </c>
      <c r="J327" s="24">
        <v>0</v>
      </c>
      <c r="K327" s="24">
        <v>27997.578653621487</v>
      </c>
      <c r="L327" s="24">
        <v>-14967.210880862549</v>
      </c>
      <c r="M327" s="24">
        <v>13030.367772758938</v>
      </c>
      <c r="N327" s="24">
        <v>-13030.367772758938</v>
      </c>
      <c r="O327" s="24">
        <v>-27997.578653621487</v>
      </c>
      <c r="P327" s="24">
        <v>0</v>
      </c>
      <c r="Q327" s="24">
        <v>11.302052092701615</v>
      </c>
      <c r="R327" s="24">
        <v>-7.0957450784094362</v>
      </c>
      <c r="S327" s="24">
        <v>4.2063070142921788</v>
      </c>
      <c r="T327" s="24">
        <v>0</v>
      </c>
      <c r="U327" s="24">
        <v>0</v>
      </c>
      <c r="V327" s="24">
        <v>0</v>
      </c>
      <c r="W327" s="24">
        <v>0</v>
      </c>
      <c r="X327" s="24">
        <v>0</v>
      </c>
      <c r="Y327" s="24">
        <v>0</v>
      </c>
      <c r="Z327" s="24">
        <v>0</v>
      </c>
      <c r="AA327" s="24">
        <v>19598.305057535039</v>
      </c>
      <c r="AB327" s="24">
        <v>-10477.047616603784</v>
      </c>
      <c r="AC327" s="24">
        <v>9121.2574409312565</v>
      </c>
      <c r="AD327" s="24">
        <v>-9121.2574409312219</v>
      </c>
      <c r="AE327" s="24">
        <v>-19598.305057535006</v>
      </c>
      <c r="AF327" s="24">
        <v>0</v>
      </c>
      <c r="AG327" s="24">
        <v>11.302052092701615</v>
      </c>
      <c r="AH327" s="24">
        <v>-7.0957450784094362</v>
      </c>
      <c r="AI327" s="24">
        <v>4.2063070142921788</v>
      </c>
      <c r="AJ327" s="24">
        <v>0</v>
      </c>
      <c r="AK327" s="24">
        <v>0</v>
      </c>
      <c r="AL327" s="24">
        <v>0</v>
      </c>
      <c r="AM327" s="24">
        <v>0</v>
      </c>
      <c r="AN327" s="24">
        <v>0</v>
      </c>
      <c r="AO327" s="24">
        <v>0</v>
      </c>
      <c r="AP327" s="24">
        <v>0</v>
      </c>
      <c r="AQ327" s="24">
        <v>8399.2735960864484</v>
      </c>
      <c r="AR327" s="24">
        <v>-4490.1632642587647</v>
      </c>
      <c r="AS327" s="24">
        <v>3909.1103318276819</v>
      </c>
      <c r="AT327" s="24">
        <v>-3909.1103318277164</v>
      </c>
      <c r="AU327" s="24">
        <v>-8399.2735960864811</v>
      </c>
      <c r="AV327" s="24">
        <v>0</v>
      </c>
      <c r="AW327" s="24">
        <v>0</v>
      </c>
      <c r="AX327" s="24">
        <v>0</v>
      </c>
      <c r="AY327" s="24">
        <v>0</v>
      </c>
      <c r="AZ327" s="24">
        <v>0</v>
      </c>
      <c r="BA327" s="24">
        <v>-4.2063070142921788</v>
      </c>
      <c r="BB327" s="24">
        <v>-11.302052092701615</v>
      </c>
      <c r="BC327" s="24">
        <v>-4.2063070142921788</v>
      </c>
      <c r="BD327" s="24">
        <v>-11.302052092701615</v>
      </c>
      <c r="BE327" s="24">
        <v>0</v>
      </c>
      <c r="BF327" s="24">
        <v>0</v>
      </c>
      <c r="BG327" s="24">
        <v>0</v>
      </c>
      <c r="BH327" s="24">
        <v>0</v>
      </c>
      <c r="BI327" s="24">
        <v>0</v>
      </c>
      <c r="BJ327" s="24">
        <v>0</v>
      </c>
      <c r="BK327" s="24">
        <v>0</v>
      </c>
      <c r="BL327" s="24">
        <v>0</v>
      </c>
    </row>
    <row r="328" spans="1:64" x14ac:dyDescent="0.25">
      <c r="A328" t="s">
        <v>5121</v>
      </c>
      <c r="B328">
        <v>86</v>
      </c>
      <c r="C328">
        <v>1</v>
      </c>
      <c r="D328">
        <v>8</v>
      </c>
      <c r="E328" s="24">
        <v>0</v>
      </c>
      <c r="F328" s="24">
        <v>0</v>
      </c>
      <c r="G328" s="24">
        <v>0</v>
      </c>
      <c r="H328" s="24">
        <v>0</v>
      </c>
      <c r="I328" s="24">
        <v>0</v>
      </c>
      <c r="J328" s="24">
        <v>0</v>
      </c>
      <c r="K328" s="24">
        <v>26465.826964903623</v>
      </c>
      <c r="L328" s="24">
        <v>-14075.775816511363</v>
      </c>
      <c r="M328" s="24">
        <v>12390.05114839226</v>
      </c>
      <c r="N328" s="24">
        <v>-12390.05114839226</v>
      </c>
      <c r="O328" s="24">
        <v>-26465.826964903623</v>
      </c>
      <c r="P328" s="24">
        <v>0</v>
      </c>
      <c r="Q328" s="24">
        <v>10.728220211027747</v>
      </c>
      <c r="R328" s="24">
        <v>-6.7845414061512201</v>
      </c>
      <c r="S328" s="24">
        <v>3.9436788048765266</v>
      </c>
      <c r="T328" s="24">
        <v>0</v>
      </c>
      <c r="U328" s="24">
        <v>0</v>
      </c>
      <c r="V328" s="24">
        <v>0</v>
      </c>
      <c r="W328" s="24">
        <v>0</v>
      </c>
      <c r="X328" s="24">
        <v>0</v>
      </c>
      <c r="Y328" s="24">
        <v>0</v>
      </c>
      <c r="Z328" s="24">
        <v>0</v>
      </c>
      <c r="AA328" s="24">
        <v>18526.078875432533</v>
      </c>
      <c r="AB328" s="24">
        <v>-9853.0430715579423</v>
      </c>
      <c r="AC328" s="24">
        <v>8673.0358038745817</v>
      </c>
      <c r="AD328" s="24">
        <v>-8673.0358038746053</v>
      </c>
      <c r="AE328" s="24">
        <v>-18526.078875432548</v>
      </c>
      <c r="AF328" s="24">
        <v>0</v>
      </c>
      <c r="AG328" s="24">
        <v>10.728220211027747</v>
      </c>
      <c r="AH328" s="24">
        <v>-6.7845414061512201</v>
      </c>
      <c r="AI328" s="24">
        <v>3.9436788048765266</v>
      </c>
      <c r="AJ328" s="24">
        <v>0</v>
      </c>
      <c r="AK328" s="24">
        <v>0</v>
      </c>
      <c r="AL328" s="24">
        <v>0</v>
      </c>
      <c r="AM328" s="24">
        <v>0</v>
      </c>
      <c r="AN328" s="24">
        <v>0</v>
      </c>
      <c r="AO328" s="24">
        <v>0</v>
      </c>
      <c r="AP328" s="24">
        <v>0</v>
      </c>
      <c r="AQ328" s="24">
        <v>7939.7480894710898</v>
      </c>
      <c r="AR328" s="24">
        <v>-4222.7327449534205</v>
      </c>
      <c r="AS328" s="24">
        <v>3717.0153445176784</v>
      </c>
      <c r="AT328" s="24">
        <v>-3717.0153445176547</v>
      </c>
      <c r="AU328" s="24">
        <v>-7939.7480894710752</v>
      </c>
      <c r="AV328" s="24">
        <v>0</v>
      </c>
      <c r="AW328" s="24">
        <v>0</v>
      </c>
      <c r="AX328" s="24">
        <v>0</v>
      </c>
      <c r="AY328" s="24">
        <v>0</v>
      </c>
      <c r="AZ328" s="24">
        <v>0</v>
      </c>
      <c r="BA328" s="24">
        <v>-3.9436788048765266</v>
      </c>
      <c r="BB328" s="24">
        <v>-10.728220211027747</v>
      </c>
      <c r="BC328" s="24">
        <v>-3.9436788048765266</v>
      </c>
      <c r="BD328" s="24">
        <v>-10.728220211027747</v>
      </c>
      <c r="BE328" s="24">
        <v>0</v>
      </c>
      <c r="BF328" s="24">
        <v>0</v>
      </c>
      <c r="BG328" s="24">
        <v>0</v>
      </c>
      <c r="BH328" s="24">
        <v>0</v>
      </c>
      <c r="BI328" s="24">
        <v>0</v>
      </c>
      <c r="BJ328" s="24">
        <v>0</v>
      </c>
      <c r="BK328" s="24">
        <v>0</v>
      </c>
      <c r="BL328" s="24">
        <v>0</v>
      </c>
    </row>
    <row r="329" spans="1:64" x14ac:dyDescent="0.25">
      <c r="A329" t="s">
        <v>5121</v>
      </c>
      <c r="B329">
        <v>87</v>
      </c>
      <c r="C329">
        <v>1</v>
      </c>
      <c r="D329">
        <v>8</v>
      </c>
      <c r="E329" s="24">
        <v>0</v>
      </c>
      <c r="F329" s="24">
        <v>0</v>
      </c>
      <c r="G329" s="24">
        <v>0</v>
      </c>
      <c r="H329" s="24">
        <v>0</v>
      </c>
      <c r="I329" s="24">
        <v>0</v>
      </c>
      <c r="J329" s="24">
        <v>0</v>
      </c>
      <c r="K329" s="24">
        <v>25041.158795654774</v>
      </c>
      <c r="L329" s="24">
        <v>-13245.888155145571</v>
      </c>
      <c r="M329" s="24">
        <v>11795.270640509203</v>
      </c>
      <c r="N329" s="24">
        <v>-11795.270640509203</v>
      </c>
      <c r="O329" s="24">
        <v>-25041.158795654774</v>
      </c>
      <c r="P329" s="24">
        <v>0</v>
      </c>
      <c r="Q329" s="24">
        <v>10.194067101030214</v>
      </c>
      <c r="R329" s="24">
        <v>-6.4910412432609519</v>
      </c>
      <c r="S329" s="24">
        <v>3.7030258577692621</v>
      </c>
      <c r="T329" s="24">
        <v>0</v>
      </c>
      <c r="U329" s="24">
        <v>0</v>
      </c>
      <c r="V329" s="24">
        <v>0</v>
      </c>
      <c r="W329" s="24">
        <v>0</v>
      </c>
      <c r="X329" s="24">
        <v>0</v>
      </c>
      <c r="Y329" s="24">
        <v>0</v>
      </c>
      <c r="Z329" s="24">
        <v>0</v>
      </c>
      <c r="AA329" s="24">
        <v>17528.811156958342</v>
      </c>
      <c r="AB329" s="24">
        <v>-9272.1217086018878</v>
      </c>
      <c r="AC329" s="24">
        <v>8256.6894483564411</v>
      </c>
      <c r="AD329" s="24">
        <v>-8256.6894483564247</v>
      </c>
      <c r="AE329" s="24">
        <v>-17528.811156958342</v>
      </c>
      <c r="AF329" s="24">
        <v>0</v>
      </c>
      <c r="AG329" s="24">
        <v>10.194067101030214</v>
      </c>
      <c r="AH329" s="24">
        <v>-6.4910412432609519</v>
      </c>
      <c r="AI329" s="24">
        <v>3.7030258577692621</v>
      </c>
      <c r="AJ329" s="24">
        <v>0</v>
      </c>
      <c r="AK329" s="24">
        <v>0</v>
      </c>
      <c r="AL329" s="24">
        <v>0</v>
      </c>
      <c r="AM329" s="24">
        <v>0</v>
      </c>
      <c r="AN329" s="24">
        <v>0</v>
      </c>
      <c r="AO329" s="24">
        <v>0</v>
      </c>
      <c r="AP329" s="24">
        <v>0</v>
      </c>
      <c r="AQ329" s="24">
        <v>7512.3476386964321</v>
      </c>
      <c r="AR329" s="24">
        <v>-3973.7664465436828</v>
      </c>
      <c r="AS329" s="24">
        <v>3538.581192152762</v>
      </c>
      <c r="AT329" s="24">
        <v>-3538.5811921527784</v>
      </c>
      <c r="AU329" s="24">
        <v>-7512.3476386964321</v>
      </c>
      <c r="AV329" s="24">
        <v>0</v>
      </c>
      <c r="AW329" s="24">
        <v>0</v>
      </c>
      <c r="AX329" s="24">
        <v>0</v>
      </c>
      <c r="AY329" s="24">
        <v>0</v>
      </c>
      <c r="AZ329" s="24">
        <v>0</v>
      </c>
      <c r="BA329" s="24">
        <v>-3.7030258577692621</v>
      </c>
      <c r="BB329" s="24">
        <v>-10.194067101030214</v>
      </c>
      <c r="BC329" s="24">
        <v>-3.7030258577692621</v>
      </c>
      <c r="BD329" s="24">
        <v>-10.194067101030214</v>
      </c>
      <c r="BE329" s="24">
        <v>0</v>
      </c>
      <c r="BF329" s="24">
        <v>0</v>
      </c>
      <c r="BG329" s="24">
        <v>0</v>
      </c>
      <c r="BH329" s="24">
        <v>0</v>
      </c>
      <c r="BI329" s="24">
        <v>0</v>
      </c>
      <c r="BJ329" s="24">
        <v>0</v>
      </c>
      <c r="BK329" s="24">
        <v>0</v>
      </c>
      <c r="BL329" s="24">
        <v>0</v>
      </c>
    </row>
    <row r="330" spans="1:64" x14ac:dyDescent="0.25">
      <c r="A330" t="s">
        <v>5121</v>
      </c>
      <c r="B330">
        <v>88</v>
      </c>
      <c r="C330">
        <v>2</v>
      </c>
      <c r="D330">
        <v>8</v>
      </c>
      <c r="E330" s="24">
        <v>0</v>
      </c>
      <c r="F330" s="24">
        <v>0</v>
      </c>
      <c r="G330" s="24">
        <v>0</v>
      </c>
      <c r="H330" s="24">
        <v>0</v>
      </c>
      <c r="I330" s="24">
        <v>0</v>
      </c>
      <c r="J330" s="24">
        <v>0</v>
      </c>
      <c r="K330" s="24">
        <v>23714.406261763535</v>
      </c>
      <c r="L330" s="24">
        <v>-12472.696710029617</v>
      </c>
      <c r="M330" s="24">
        <v>11241.709551733918</v>
      </c>
      <c r="N330" s="24">
        <v>-11241.709551733918</v>
      </c>
      <c r="O330" s="24">
        <v>-23714.406261763535</v>
      </c>
      <c r="P330" s="24">
        <v>0</v>
      </c>
      <c r="Q330" s="24">
        <v>9.6960643669663114</v>
      </c>
      <c r="R330" s="24">
        <v>-6.2140481041951716</v>
      </c>
      <c r="S330" s="24">
        <v>3.4820162627711397</v>
      </c>
      <c r="T330" s="24">
        <v>0</v>
      </c>
      <c r="U330" s="24">
        <v>0</v>
      </c>
      <c r="V330" s="24">
        <v>0</v>
      </c>
      <c r="W330" s="24">
        <v>0</v>
      </c>
      <c r="X330" s="24">
        <v>0</v>
      </c>
      <c r="Y330" s="24">
        <v>0</v>
      </c>
      <c r="Z330" s="24">
        <v>0</v>
      </c>
      <c r="AA330" s="24">
        <v>16600.084383234473</v>
      </c>
      <c r="AB330" s="24">
        <v>-8730.8876970207493</v>
      </c>
      <c r="AC330" s="24">
        <v>7869.1966862137424</v>
      </c>
      <c r="AD330" s="24">
        <v>-7869.1966862137488</v>
      </c>
      <c r="AE330" s="24">
        <v>-16600.08438323444</v>
      </c>
      <c r="AF330" s="24">
        <v>0</v>
      </c>
      <c r="AG330" s="24">
        <v>9.6960643669663114</v>
      </c>
      <c r="AH330" s="24">
        <v>-6.2140481041951716</v>
      </c>
      <c r="AI330" s="24">
        <v>3.4820162627711397</v>
      </c>
      <c r="AJ330" s="24">
        <v>0</v>
      </c>
      <c r="AK330" s="24">
        <v>0</v>
      </c>
      <c r="AL330" s="24">
        <v>0</v>
      </c>
      <c r="AM330" s="24">
        <v>0</v>
      </c>
      <c r="AN330" s="24">
        <v>0</v>
      </c>
      <c r="AO330" s="24">
        <v>0</v>
      </c>
      <c r="AP330" s="24">
        <v>0</v>
      </c>
      <c r="AQ330" s="24">
        <v>7114.3218785290628</v>
      </c>
      <c r="AR330" s="24">
        <v>-3741.8090130088676</v>
      </c>
      <c r="AS330" s="24">
        <v>3372.5128655201761</v>
      </c>
      <c r="AT330" s="24">
        <v>-3372.5128655201697</v>
      </c>
      <c r="AU330" s="24">
        <v>-7114.3218785290956</v>
      </c>
      <c r="AV330" s="24">
        <v>0</v>
      </c>
      <c r="AW330" s="24">
        <v>0</v>
      </c>
      <c r="AX330" s="24">
        <v>0</v>
      </c>
      <c r="AY330" s="24">
        <v>0</v>
      </c>
      <c r="AZ330" s="24">
        <v>0</v>
      </c>
      <c r="BA330" s="24">
        <v>-3.4820162627711397</v>
      </c>
      <c r="BB330" s="24">
        <v>-9.6960643669663114</v>
      </c>
      <c r="BC330" s="24">
        <v>-3.4820162627711397</v>
      </c>
      <c r="BD330" s="24">
        <v>-9.6960643669663114</v>
      </c>
      <c r="BE330" s="24">
        <v>0</v>
      </c>
      <c r="BF330" s="24">
        <v>0</v>
      </c>
      <c r="BG330" s="24">
        <v>0</v>
      </c>
      <c r="BH330" s="24">
        <v>0</v>
      </c>
      <c r="BI330" s="24">
        <v>0</v>
      </c>
      <c r="BJ330" s="24">
        <v>0</v>
      </c>
      <c r="BK330" s="24">
        <v>0</v>
      </c>
      <c r="BL330" s="24">
        <v>0</v>
      </c>
    </row>
    <row r="331" spans="1:64" x14ac:dyDescent="0.25">
      <c r="A331" t="s">
        <v>5121</v>
      </c>
      <c r="B331">
        <v>89</v>
      </c>
      <c r="C331">
        <v>2</v>
      </c>
      <c r="D331">
        <v>8</v>
      </c>
      <c r="E331" s="24">
        <v>0</v>
      </c>
      <c r="F331" s="24">
        <v>0</v>
      </c>
      <c r="G331" s="24">
        <v>0</v>
      </c>
      <c r="H331" s="24">
        <v>0</v>
      </c>
      <c r="I331" s="24">
        <v>0</v>
      </c>
      <c r="J331" s="24">
        <v>0</v>
      </c>
      <c r="K331" s="24">
        <v>22477.32772338111</v>
      </c>
      <c r="L331" s="24">
        <v>-11751.762132125907</v>
      </c>
      <c r="M331" s="24">
        <v>10725.565591255203</v>
      </c>
      <c r="N331" s="24">
        <v>-10725.565591255203</v>
      </c>
      <c r="O331" s="24">
        <v>-22477.32772338111</v>
      </c>
      <c r="P331" s="24">
        <v>0</v>
      </c>
      <c r="Q331" s="24">
        <v>9.2310694744551256</v>
      </c>
      <c r="R331" s="24">
        <v>-5.9524505376471097</v>
      </c>
      <c r="S331" s="24">
        <v>3.2786189368080159</v>
      </c>
      <c r="T331" s="24">
        <v>0</v>
      </c>
      <c r="U331" s="24">
        <v>0</v>
      </c>
      <c r="V331" s="24">
        <v>0</v>
      </c>
      <c r="W331" s="24">
        <v>0</v>
      </c>
      <c r="X331" s="24">
        <v>0</v>
      </c>
      <c r="Y331" s="24">
        <v>0</v>
      </c>
      <c r="Z331" s="24">
        <v>0</v>
      </c>
      <c r="AA331" s="24">
        <v>15734.129406366776</v>
      </c>
      <c r="AB331" s="24">
        <v>-8226.2334924881288</v>
      </c>
      <c r="AC331" s="24">
        <v>7507.8959138786413</v>
      </c>
      <c r="AD331" s="24">
        <v>-7507.8959138786595</v>
      </c>
      <c r="AE331" s="24">
        <v>-15734.129406366788</v>
      </c>
      <c r="AF331" s="24">
        <v>0</v>
      </c>
      <c r="AG331" s="24">
        <v>9.2310694744551256</v>
      </c>
      <c r="AH331" s="24">
        <v>-5.9524505376471097</v>
      </c>
      <c r="AI331" s="24">
        <v>3.2786189368080159</v>
      </c>
      <c r="AJ331" s="24">
        <v>0</v>
      </c>
      <c r="AK331" s="24">
        <v>0</v>
      </c>
      <c r="AL331" s="24">
        <v>0</v>
      </c>
      <c r="AM331" s="24">
        <v>0</v>
      </c>
      <c r="AN331" s="24">
        <v>0</v>
      </c>
      <c r="AO331" s="24">
        <v>0</v>
      </c>
      <c r="AP331" s="24">
        <v>0</v>
      </c>
      <c r="AQ331" s="24">
        <v>6743.198317014334</v>
      </c>
      <c r="AR331" s="24">
        <v>-3525.5286396377778</v>
      </c>
      <c r="AS331" s="24">
        <v>3217.6696773765616</v>
      </c>
      <c r="AT331" s="24">
        <v>-3217.6696773765434</v>
      </c>
      <c r="AU331" s="24">
        <v>-6743.1983170143212</v>
      </c>
      <c r="AV331" s="24">
        <v>0</v>
      </c>
      <c r="AW331" s="24">
        <v>0</v>
      </c>
      <c r="AX331" s="24">
        <v>0</v>
      </c>
      <c r="AY331" s="24">
        <v>0</v>
      </c>
      <c r="AZ331" s="24">
        <v>0</v>
      </c>
      <c r="BA331" s="24">
        <v>-3.2786189368080159</v>
      </c>
      <c r="BB331" s="24">
        <v>-9.2310694744551256</v>
      </c>
      <c r="BC331" s="24">
        <v>-3.2786189368080159</v>
      </c>
      <c r="BD331" s="24">
        <v>-9.2310694744551256</v>
      </c>
      <c r="BE331" s="24">
        <v>0</v>
      </c>
      <c r="BF331" s="24">
        <v>0</v>
      </c>
      <c r="BG331" s="24">
        <v>0</v>
      </c>
      <c r="BH331" s="24">
        <v>0</v>
      </c>
      <c r="BI331" s="24">
        <v>0</v>
      </c>
      <c r="BJ331" s="24">
        <v>0</v>
      </c>
      <c r="BK331" s="24">
        <v>0</v>
      </c>
      <c r="BL331" s="24">
        <v>0</v>
      </c>
    </row>
    <row r="332" spans="1:64" x14ac:dyDescent="0.25">
      <c r="A332" t="s">
        <v>5121</v>
      </c>
      <c r="B332">
        <v>90</v>
      </c>
      <c r="C332">
        <v>2</v>
      </c>
      <c r="D332">
        <v>8</v>
      </c>
      <c r="E332" s="24">
        <v>0</v>
      </c>
      <c r="F332" s="24">
        <v>0</v>
      </c>
      <c r="G332" s="24">
        <v>0</v>
      </c>
      <c r="H332" s="24">
        <v>0</v>
      </c>
      <c r="I332" s="24">
        <v>0</v>
      </c>
      <c r="J332" s="24">
        <v>0</v>
      </c>
      <c r="K332" s="24">
        <v>21322.501026848331</v>
      </c>
      <c r="L332" s="24">
        <v>-11079.023967075162</v>
      </c>
      <c r="M332" s="24">
        <v>10243.477059773169</v>
      </c>
      <c r="N332" s="24">
        <v>-10243.477059773169</v>
      </c>
      <c r="O332" s="24">
        <v>-21322.501026848331</v>
      </c>
      <c r="P332" s="24">
        <v>0</v>
      </c>
      <c r="Q332" s="24">
        <v>8.7962756472288675</v>
      </c>
      <c r="R332" s="24">
        <v>-5.7052176900228915</v>
      </c>
      <c r="S332" s="24">
        <v>3.091057957205976</v>
      </c>
      <c r="T332" s="24">
        <v>0</v>
      </c>
      <c r="U332" s="24">
        <v>0</v>
      </c>
      <c r="V332" s="24">
        <v>0</v>
      </c>
      <c r="W332" s="24">
        <v>0</v>
      </c>
      <c r="X332" s="24">
        <v>0</v>
      </c>
      <c r="Y332" s="24">
        <v>0</v>
      </c>
      <c r="Z332" s="24">
        <v>0</v>
      </c>
      <c r="AA332" s="24">
        <v>14925.75071879383</v>
      </c>
      <c r="AB332" s="24">
        <v>-7755.316776952619</v>
      </c>
      <c r="AC332" s="24">
        <v>7170.4339418412183</v>
      </c>
      <c r="AD332" s="24">
        <v>-7170.4339418412128</v>
      </c>
      <c r="AE332" s="24">
        <v>-14925.750718793832</v>
      </c>
      <c r="AF332" s="24">
        <v>0</v>
      </c>
      <c r="AG332" s="24">
        <v>8.7962756472288675</v>
      </c>
      <c r="AH332" s="24">
        <v>-5.7052176900228915</v>
      </c>
      <c r="AI332" s="24">
        <v>3.091057957205976</v>
      </c>
      <c r="AJ332" s="24">
        <v>0</v>
      </c>
      <c r="AK332" s="24">
        <v>0</v>
      </c>
      <c r="AL332" s="24">
        <v>0</v>
      </c>
      <c r="AM332" s="24">
        <v>0</v>
      </c>
      <c r="AN332" s="24">
        <v>0</v>
      </c>
      <c r="AO332" s="24">
        <v>0</v>
      </c>
      <c r="AP332" s="24">
        <v>0</v>
      </c>
      <c r="AQ332" s="24">
        <v>6396.7503080545011</v>
      </c>
      <c r="AR332" s="24">
        <v>-3323.7071901225427</v>
      </c>
      <c r="AS332" s="24">
        <v>3073.0431179319512</v>
      </c>
      <c r="AT332" s="24">
        <v>-3073.0431179319567</v>
      </c>
      <c r="AU332" s="24">
        <v>-6396.7503080544993</v>
      </c>
      <c r="AV332" s="24">
        <v>0</v>
      </c>
      <c r="AW332" s="24">
        <v>0</v>
      </c>
      <c r="AX332" s="24">
        <v>0</v>
      </c>
      <c r="AY332" s="24">
        <v>0</v>
      </c>
      <c r="AZ332" s="24">
        <v>0</v>
      </c>
      <c r="BA332" s="24">
        <v>-3.091057957205976</v>
      </c>
      <c r="BB332" s="24">
        <v>-8.7962756472288675</v>
      </c>
      <c r="BC332" s="24">
        <v>-3.091057957205976</v>
      </c>
      <c r="BD332" s="24">
        <v>-8.7962756472288675</v>
      </c>
      <c r="BE332" s="24">
        <v>0</v>
      </c>
      <c r="BF332" s="24">
        <v>0</v>
      </c>
      <c r="BG332" s="24">
        <v>0</v>
      </c>
      <c r="BH332" s="24">
        <v>0</v>
      </c>
      <c r="BI332" s="24">
        <v>0</v>
      </c>
      <c r="BJ332" s="24">
        <v>0</v>
      </c>
      <c r="BK332" s="24">
        <v>0</v>
      </c>
      <c r="BL332" s="24">
        <v>0</v>
      </c>
    </row>
    <row r="333" spans="1:64" x14ac:dyDescent="0.25">
      <c r="A333" t="s">
        <v>5121</v>
      </c>
      <c r="B333">
        <v>91</v>
      </c>
      <c r="C333">
        <v>3</v>
      </c>
      <c r="D333">
        <v>8</v>
      </c>
      <c r="E333" s="24">
        <v>0</v>
      </c>
      <c r="F333" s="24">
        <v>0</v>
      </c>
      <c r="G333" s="24">
        <v>0</v>
      </c>
      <c r="H333" s="24">
        <v>0</v>
      </c>
      <c r="I333" s="24">
        <v>0</v>
      </c>
      <c r="J333" s="24">
        <v>0</v>
      </c>
      <c r="K333" s="24">
        <v>20243.230318086222</v>
      </c>
      <c r="L333" s="24">
        <v>-10450.768931727856</v>
      </c>
      <c r="M333" s="24">
        <v>9792.4613863583654</v>
      </c>
      <c r="N333" s="24">
        <v>-9792.4613863583654</v>
      </c>
      <c r="O333" s="24">
        <v>-20243.230318086222</v>
      </c>
      <c r="P333" s="24">
        <v>0</v>
      </c>
      <c r="Q333" s="24">
        <v>8.3891692769657311</v>
      </c>
      <c r="R333" s="24">
        <v>-5.4713944280947544</v>
      </c>
      <c r="S333" s="24">
        <v>2.9177748488709767</v>
      </c>
      <c r="T333" s="24">
        <v>0</v>
      </c>
      <c r="U333" s="24">
        <v>0</v>
      </c>
      <c r="V333" s="24">
        <v>0</v>
      </c>
      <c r="W333" s="24">
        <v>0</v>
      </c>
      <c r="X333" s="24">
        <v>0</v>
      </c>
      <c r="Y333" s="24">
        <v>0</v>
      </c>
      <c r="Z333" s="24">
        <v>0</v>
      </c>
      <c r="AA333" s="24">
        <v>14170.261222660354</v>
      </c>
      <c r="AB333" s="24">
        <v>-7315.5382522094878</v>
      </c>
      <c r="AC333" s="24">
        <v>6854.7229704508554</v>
      </c>
      <c r="AD333" s="24">
        <v>-6854.72297045085</v>
      </c>
      <c r="AE333" s="24">
        <v>-14170.261222660367</v>
      </c>
      <c r="AF333" s="24">
        <v>0</v>
      </c>
      <c r="AG333" s="24">
        <v>8.3891692769657311</v>
      </c>
      <c r="AH333" s="24">
        <v>-5.4713944280947544</v>
      </c>
      <c r="AI333" s="24">
        <v>2.9177748488709767</v>
      </c>
      <c r="AJ333" s="24">
        <v>0</v>
      </c>
      <c r="AK333" s="24">
        <v>0</v>
      </c>
      <c r="AL333" s="24">
        <v>0</v>
      </c>
      <c r="AM333" s="24">
        <v>0</v>
      </c>
      <c r="AN333" s="24">
        <v>0</v>
      </c>
      <c r="AO333" s="24">
        <v>0</v>
      </c>
      <c r="AP333" s="24">
        <v>0</v>
      </c>
      <c r="AQ333" s="24">
        <v>6072.9690954258676</v>
      </c>
      <c r="AR333" s="24">
        <v>-3135.2306795183686</v>
      </c>
      <c r="AS333" s="24">
        <v>2937.73841590751</v>
      </c>
      <c r="AT333" s="24">
        <v>-2937.7384159075154</v>
      </c>
      <c r="AU333" s="24">
        <v>-6072.9690954258549</v>
      </c>
      <c r="AV333" s="24">
        <v>0</v>
      </c>
      <c r="AW333" s="24">
        <v>0</v>
      </c>
      <c r="AX333" s="24">
        <v>0</v>
      </c>
      <c r="AY333" s="24">
        <v>0</v>
      </c>
      <c r="AZ333" s="24">
        <v>0</v>
      </c>
      <c r="BA333" s="24">
        <v>-2.9177748488709767</v>
      </c>
      <c r="BB333" s="24">
        <v>-8.3891692769657311</v>
      </c>
      <c r="BC333" s="24">
        <v>-2.9177748488709767</v>
      </c>
      <c r="BD333" s="24">
        <v>-8.3891692769657311</v>
      </c>
      <c r="BE333" s="24">
        <v>0</v>
      </c>
      <c r="BF333" s="24">
        <v>0</v>
      </c>
      <c r="BG333" s="24">
        <v>0</v>
      </c>
      <c r="BH333" s="24">
        <v>0</v>
      </c>
      <c r="BI333" s="24">
        <v>0</v>
      </c>
      <c r="BJ333" s="24">
        <v>0</v>
      </c>
      <c r="BK333" s="24">
        <v>0</v>
      </c>
      <c r="BL333" s="24">
        <v>0</v>
      </c>
    </row>
    <row r="334" spans="1:64" x14ac:dyDescent="0.25">
      <c r="A334" t="s">
        <v>5121</v>
      </c>
      <c r="B334">
        <v>92</v>
      </c>
      <c r="C334">
        <v>3</v>
      </c>
      <c r="D334">
        <v>8</v>
      </c>
      <c r="E334" s="24">
        <v>0</v>
      </c>
      <c r="F334" s="24">
        <v>0</v>
      </c>
      <c r="G334" s="24">
        <v>0</v>
      </c>
      <c r="H334" s="24">
        <v>0</v>
      </c>
      <c r="I334" s="24">
        <v>0</v>
      </c>
      <c r="J334" s="24">
        <v>0</v>
      </c>
      <c r="K334" s="24">
        <v>19233.464599409141</v>
      </c>
      <c r="L334" s="24">
        <v>-9863.6009345175698</v>
      </c>
      <c r="M334" s="24">
        <v>9369.8636648915708</v>
      </c>
      <c r="N334" s="24">
        <v>-9369.8636648915708</v>
      </c>
      <c r="O334" s="24">
        <v>-19233.464599409141</v>
      </c>
      <c r="P334" s="24">
        <v>0</v>
      </c>
      <c r="Q334" s="24">
        <v>8.0074935736524822</v>
      </c>
      <c r="R334" s="24">
        <v>-5.2500963066363511</v>
      </c>
      <c r="S334" s="24">
        <v>2.7573972670161311</v>
      </c>
      <c r="T334" s="24">
        <v>0</v>
      </c>
      <c r="U334" s="24">
        <v>0</v>
      </c>
      <c r="V334" s="24">
        <v>0</v>
      </c>
      <c r="W334" s="24">
        <v>0</v>
      </c>
      <c r="X334" s="24">
        <v>0</v>
      </c>
      <c r="Y334" s="24">
        <v>0</v>
      </c>
      <c r="Z334" s="24">
        <v>0</v>
      </c>
      <c r="AA334" s="24">
        <v>13463.425219586397</v>
      </c>
      <c r="AB334" s="24">
        <v>-6904.5206541623047</v>
      </c>
      <c r="AC334" s="24">
        <v>6558.904565424099</v>
      </c>
      <c r="AD334" s="24">
        <v>-6558.9045654241054</v>
      </c>
      <c r="AE334" s="24">
        <v>-13463.42521958641</v>
      </c>
      <c r="AF334" s="24">
        <v>0</v>
      </c>
      <c r="AG334" s="24">
        <v>8.0074935736524822</v>
      </c>
      <c r="AH334" s="24">
        <v>-5.2500963066363511</v>
      </c>
      <c r="AI334" s="24">
        <v>2.7573972670161311</v>
      </c>
      <c r="AJ334" s="24">
        <v>0</v>
      </c>
      <c r="AK334" s="24">
        <v>0</v>
      </c>
      <c r="AL334" s="24">
        <v>0</v>
      </c>
      <c r="AM334" s="24">
        <v>0</v>
      </c>
      <c r="AN334" s="24">
        <v>0</v>
      </c>
      <c r="AO334" s="24">
        <v>0</v>
      </c>
      <c r="AP334" s="24">
        <v>0</v>
      </c>
      <c r="AQ334" s="24">
        <v>5770.0393798227433</v>
      </c>
      <c r="AR334" s="24">
        <v>-2959.0802803552651</v>
      </c>
      <c r="AS334" s="24">
        <v>2810.9590994674718</v>
      </c>
      <c r="AT334" s="24">
        <v>-2810.9590994674654</v>
      </c>
      <c r="AU334" s="24">
        <v>-5770.0393798227306</v>
      </c>
      <c r="AV334" s="24">
        <v>0</v>
      </c>
      <c r="AW334" s="24">
        <v>0</v>
      </c>
      <c r="AX334" s="24">
        <v>0</v>
      </c>
      <c r="AY334" s="24">
        <v>0</v>
      </c>
      <c r="AZ334" s="24">
        <v>0</v>
      </c>
      <c r="BA334" s="24">
        <v>-2.7573972670161311</v>
      </c>
      <c r="BB334" s="24">
        <v>-8.0074935736524822</v>
      </c>
      <c r="BC334" s="24">
        <v>-2.7573972670161311</v>
      </c>
      <c r="BD334" s="24">
        <v>-8.0074935736524822</v>
      </c>
      <c r="BE334" s="24">
        <v>0</v>
      </c>
      <c r="BF334" s="24">
        <v>0</v>
      </c>
      <c r="BG334" s="24">
        <v>0</v>
      </c>
      <c r="BH334" s="24">
        <v>0</v>
      </c>
      <c r="BI334" s="24">
        <v>0</v>
      </c>
      <c r="BJ334" s="24">
        <v>0</v>
      </c>
      <c r="BK334" s="24">
        <v>0</v>
      </c>
      <c r="BL334" s="24">
        <v>0</v>
      </c>
    </row>
    <row r="335" spans="1:64" x14ac:dyDescent="0.25">
      <c r="A335" t="s">
        <v>5121</v>
      </c>
      <c r="B335">
        <v>93</v>
      </c>
      <c r="C335">
        <v>3</v>
      </c>
      <c r="D335">
        <v>8</v>
      </c>
      <c r="E335" s="24">
        <v>0</v>
      </c>
      <c r="F335" s="24">
        <v>0</v>
      </c>
      <c r="G335" s="24">
        <v>0</v>
      </c>
      <c r="H335" s="24">
        <v>0</v>
      </c>
      <c r="I335" s="24">
        <v>0</v>
      </c>
      <c r="J335" s="24">
        <v>0</v>
      </c>
      <c r="K335" s="24">
        <v>18287.726446148008</v>
      </c>
      <c r="L335" s="24">
        <v>-9314.413108128123</v>
      </c>
      <c r="M335" s="24">
        <v>8973.3133380198851</v>
      </c>
      <c r="N335" s="24">
        <v>-8973.3133380198851</v>
      </c>
      <c r="O335" s="24">
        <v>-18287.726446148008</v>
      </c>
      <c r="P335" s="24">
        <v>0</v>
      </c>
      <c r="Q335" s="24">
        <v>7.649217423166192</v>
      </c>
      <c r="R335" s="24">
        <v>-5.0405045678785427</v>
      </c>
      <c r="S335" s="24">
        <v>2.6087128552876493</v>
      </c>
      <c r="T335" s="24">
        <v>0</v>
      </c>
      <c r="U335" s="24">
        <v>0</v>
      </c>
      <c r="V335" s="24">
        <v>0</v>
      </c>
      <c r="W335" s="24">
        <v>0</v>
      </c>
      <c r="X335" s="24">
        <v>0</v>
      </c>
      <c r="Y335" s="24">
        <v>0</v>
      </c>
      <c r="Z335" s="24">
        <v>0</v>
      </c>
      <c r="AA335" s="24">
        <v>12801.408512303606</v>
      </c>
      <c r="AB335" s="24">
        <v>-6520.089175689689</v>
      </c>
      <c r="AC335" s="24">
        <v>6281.3193366139194</v>
      </c>
      <c r="AD335" s="24">
        <v>-6281.3193366139021</v>
      </c>
      <c r="AE335" s="24">
        <v>-12801.408512303606</v>
      </c>
      <c r="AF335" s="24">
        <v>0</v>
      </c>
      <c r="AG335" s="24">
        <v>7.649217423166192</v>
      </c>
      <c r="AH335" s="24">
        <v>-5.0405045678785427</v>
      </c>
      <c r="AI335" s="24">
        <v>2.6087128552876493</v>
      </c>
      <c r="AJ335" s="24">
        <v>0</v>
      </c>
      <c r="AK335" s="24">
        <v>0</v>
      </c>
      <c r="AL335" s="24">
        <v>0</v>
      </c>
      <c r="AM335" s="24">
        <v>0</v>
      </c>
      <c r="AN335" s="24">
        <v>0</v>
      </c>
      <c r="AO335" s="24">
        <v>0</v>
      </c>
      <c r="AP335" s="24">
        <v>0</v>
      </c>
      <c r="AQ335" s="24">
        <v>5486.3179338444024</v>
      </c>
      <c r="AR335" s="24">
        <v>-2794.323932438434</v>
      </c>
      <c r="AS335" s="24">
        <v>2691.9940014059657</v>
      </c>
      <c r="AT335" s="24">
        <v>-2691.994001405983</v>
      </c>
      <c r="AU335" s="24">
        <v>-5486.3179338444024</v>
      </c>
      <c r="AV335" s="24">
        <v>0</v>
      </c>
      <c r="AW335" s="24">
        <v>0</v>
      </c>
      <c r="AX335" s="24">
        <v>0</v>
      </c>
      <c r="AY335" s="24">
        <v>0</v>
      </c>
      <c r="AZ335" s="24">
        <v>0</v>
      </c>
      <c r="BA335" s="24">
        <v>-2.6087128552876493</v>
      </c>
      <c r="BB335" s="24">
        <v>-7.649217423166192</v>
      </c>
      <c r="BC335" s="24">
        <v>-2.6087128552876493</v>
      </c>
      <c r="BD335" s="24">
        <v>-7.649217423166192</v>
      </c>
      <c r="BE335" s="24">
        <v>0</v>
      </c>
      <c r="BF335" s="24">
        <v>0</v>
      </c>
      <c r="BG335" s="24">
        <v>0</v>
      </c>
      <c r="BH335" s="24">
        <v>0</v>
      </c>
      <c r="BI335" s="24">
        <v>0</v>
      </c>
      <c r="BJ335" s="24">
        <v>0</v>
      </c>
      <c r="BK335" s="24">
        <v>0</v>
      </c>
      <c r="BL335" s="24">
        <v>0</v>
      </c>
    </row>
    <row r="336" spans="1:64" x14ac:dyDescent="0.25">
      <c r="A336" t="s">
        <v>5121</v>
      </c>
      <c r="B336">
        <v>94</v>
      </c>
      <c r="C336">
        <v>4</v>
      </c>
      <c r="D336">
        <v>8</v>
      </c>
      <c r="E336" s="24">
        <v>0</v>
      </c>
      <c r="F336" s="24">
        <v>0</v>
      </c>
      <c r="G336" s="24">
        <v>0</v>
      </c>
      <c r="H336" s="24">
        <v>0</v>
      </c>
      <c r="I336" s="24">
        <v>0</v>
      </c>
      <c r="J336" s="24">
        <v>0</v>
      </c>
      <c r="K336" s="24">
        <v>17401.049517136998</v>
      </c>
      <c r="L336" s="24">
        <v>-8800.3619571905583</v>
      </c>
      <c r="M336" s="24">
        <v>8600.6875599464402</v>
      </c>
      <c r="N336" s="24">
        <v>-8600.6875599464402</v>
      </c>
      <c r="O336" s="24">
        <v>-17401.049517136998</v>
      </c>
      <c r="P336" s="24">
        <v>0</v>
      </c>
      <c r="Q336" s="24">
        <v>7.3125086086279225</v>
      </c>
      <c r="R336" s="24">
        <v>-4.8418612917744213</v>
      </c>
      <c r="S336" s="24">
        <v>2.4706473168535013</v>
      </c>
      <c r="T336" s="24">
        <v>0</v>
      </c>
      <c r="U336" s="24">
        <v>0</v>
      </c>
      <c r="V336" s="24">
        <v>0</v>
      </c>
      <c r="W336" s="24">
        <v>0</v>
      </c>
      <c r="X336" s="24">
        <v>0</v>
      </c>
      <c r="Y336" s="24">
        <v>0</v>
      </c>
      <c r="Z336" s="24">
        <v>0</v>
      </c>
      <c r="AA336" s="24">
        <v>12180.734661995899</v>
      </c>
      <c r="AB336" s="24">
        <v>-6160.2533700333879</v>
      </c>
      <c r="AC336" s="24">
        <v>6020.4812919625074</v>
      </c>
      <c r="AD336" s="24">
        <v>-6020.4812919625256</v>
      </c>
      <c r="AE336" s="24">
        <v>-12180.734661995899</v>
      </c>
      <c r="AF336" s="24">
        <v>0</v>
      </c>
      <c r="AG336" s="24">
        <v>7.3125086086279225</v>
      </c>
      <c r="AH336" s="24">
        <v>-4.8418612917744213</v>
      </c>
      <c r="AI336" s="24">
        <v>2.4706473168535013</v>
      </c>
      <c r="AJ336" s="24">
        <v>0</v>
      </c>
      <c r="AK336" s="24">
        <v>0</v>
      </c>
      <c r="AL336" s="24">
        <v>0</v>
      </c>
      <c r="AM336" s="24">
        <v>0</v>
      </c>
      <c r="AN336" s="24">
        <v>0</v>
      </c>
      <c r="AO336" s="24">
        <v>0</v>
      </c>
      <c r="AP336" s="24">
        <v>0</v>
      </c>
      <c r="AQ336" s="24">
        <v>5220.3148551410995</v>
      </c>
      <c r="AR336" s="24">
        <v>-2640.1085871571704</v>
      </c>
      <c r="AS336" s="24">
        <v>2580.2062679839328</v>
      </c>
      <c r="AT336" s="24">
        <v>-2580.2062679839146</v>
      </c>
      <c r="AU336" s="24">
        <v>-5220.3148551410995</v>
      </c>
      <c r="AV336" s="24">
        <v>0</v>
      </c>
      <c r="AW336" s="24">
        <v>0</v>
      </c>
      <c r="AX336" s="24">
        <v>0</v>
      </c>
      <c r="AY336" s="24">
        <v>0</v>
      </c>
      <c r="AZ336" s="24">
        <v>0</v>
      </c>
      <c r="BA336" s="24">
        <v>-2.4706473168535013</v>
      </c>
      <c r="BB336" s="24">
        <v>-7.3125086086279225</v>
      </c>
      <c r="BC336" s="24">
        <v>-2.4706473168535013</v>
      </c>
      <c r="BD336" s="24">
        <v>-7.3125086086279225</v>
      </c>
      <c r="BE336" s="24">
        <v>0</v>
      </c>
      <c r="BF336" s="24">
        <v>0</v>
      </c>
      <c r="BG336" s="24">
        <v>0</v>
      </c>
      <c r="BH336" s="24">
        <v>0</v>
      </c>
      <c r="BI336" s="24">
        <v>0</v>
      </c>
      <c r="BJ336" s="24">
        <v>0</v>
      </c>
      <c r="BK336" s="24">
        <v>0</v>
      </c>
      <c r="BL336" s="24">
        <v>0</v>
      </c>
    </row>
    <row r="337" spans="1:64" x14ac:dyDescent="0.25">
      <c r="A337" t="s">
        <v>5121</v>
      </c>
      <c r="B337">
        <v>95</v>
      </c>
      <c r="C337">
        <v>4</v>
      </c>
      <c r="D337">
        <v>8</v>
      </c>
      <c r="E337" s="24">
        <v>0</v>
      </c>
      <c r="F337" s="24">
        <v>0</v>
      </c>
      <c r="G337" s="24">
        <v>0</v>
      </c>
      <c r="H337" s="24">
        <v>0</v>
      </c>
      <c r="I337" s="24">
        <v>0</v>
      </c>
      <c r="J337" s="24">
        <v>0</v>
      </c>
      <c r="K337" s="24">
        <v>16568.923682863824</v>
      </c>
      <c r="L337" s="24">
        <v>-8318.8436176972464</v>
      </c>
      <c r="M337" s="24">
        <v>8250.0800651665777</v>
      </c>
      <c r="N337" s="24">
        <v>-8250.0800651665777</v>
      </c>
      <c r="O337" s="24">
        <v>-16568.923682863824</v>
      </c>
      <c r="P337" s="24">
        <v>0</v>
      </c>
      <c r="Q337" s="24">
        <v>6.9957107039326729</v>
      </c>
      <c r="R337" s="24">
        <v>-4.6534647695948479</v>
      </c>
      <c r="S337" s="24">
        <v>2.342245934337825</v>
      </c>
      <c r="T337" s="24">
        <v>0</v>
      </c>
      <c r="U337" s="24">
        <v>0</v>
      </c>
      <c r="V337" s="24">
        <v>0</v>
      </c>
      <c r="W337" s="24">
        <v>0</v>
      </c>
      <c r="X337" s="24">
        <v>0</v>
      </c>
      <c r="Y337" s="24">
        <v>0</v>
      </c>
      <c r="Z337" s="24">
        <v>0</v>
      </c>
      <c r="AA337" s="24">
        <v>11598.246578004677</v>
      </c>
      <c r="AB337" s="24">
        <v>-5823.1905323880637</v>
      </c>
      <c r="AC337" s="24">
        <v>5775.056045616604</v>
      </c>
      <c r="AD337" s="24">
        <v>-5775.0560456165986</v>
      </c>
      <c r="AE337" s="24">
        <v>-11598.246578004677</v>
      </c>
      <c r="AF337" s="24">
        <v>0</v>
      </c>
      <c r="AG337" s="24">
        <v>6.9957107039326729</v>
      </c>
      <c r="AH337" s="24">
        <v>-4.6534647695948479</v>
      </c>
      <c r="AI337" s="24">
        <v>2.342245934337825</v>
      </c>
      <c r="AJ337" s="24">
        <v>0</v>
      </c>
      <c r="AK337" s="24">
        <v>0</v>
      </c>
      <c r="AL337" s="24">
        <v>0</v>
      </c>
      <c r="AM337" s="24">
        <v>0</v>
      </c>
      <c r="AN337" s="24">
        <v>0</v>
      </c>
      <c r="AO337" s="24">
        <v>0</v>
      </c>
      <c r="AP337" s="24">
        <v>0</v>
      </c>
      <c r="AQ337" s="24">
        <v>4970.6771048591472</v>
      </c>
      <c r="AR337" s="24">
        <v>-2495.6530853091826</v>
      </c>
      <c r="AS337" s="24">
        <v>2475.0240195499737</v>
      </c>
      <c r="AT337" s="24">
        <v>-2475.0240195499791</v>
      </c>
      <c r="AU337" s="24">
        <v>-4970.6771048591472</v>
      </c>
      <c r="AV337" s="24">
        <v>0</v>
      </c>
      <c r="AW337" s="24">
        <v>0</v>
      </c>
      <c r="AX337" s="24">
        <v>0</v>
      </c>
      <c r="AY337" s="24">
        <v>0</v>
      </c>
      <c r="AZ337" s="24">
        <v>0</v>
      </c>
      <c r="BA337" s="24">
        <v>-2.342245934337825</v>
      </c>
      <c r="BB337" s="24">
        <v>-6.9957107039326729</v>
      </c>
      <c r="BC337" s="24">
        <v>-2.342245934337825</v>
      </c>
      <c r="BD337" s="24">
        <v>-6.9957107039326729</v>
      </c>
      <c r="BE337" s="24">
        <v>0</v>
      </c>
      <c r="BF337" s="24">
        <v>0</v>
      </c>
      <c r="BG337" s="24">
        <v>0</v>
      </c>
      <c r="BH337" s="24">
        <v>0</v>
      </c>
      <c r="BI337" s="24">
        <v>0</v>
      </c>
      <c r="BJ337" s="24">
        <v>0</v>
      </c>
      <c r="BK337" s="24">
        <v>0</v>
      </c>
      <c r="BL337" s="24">
        <v>0</v>
      </c>
    </row>
    <row r="338" spans="1:64" x14ac:dyDescent="0.25">
      <c r="A338" t="s">
        <v>5121</v>
      </c>
      <c r="B338">
        <v>96</v>
      </c>
      <c r="C338">
        <v>4</v>
      </c>
      <c r="D338">
        <v>8</v>
      </c>
      <c r="E338" s="24">
        <v>0</v>
      </c>
      <c r="F338" s="24">
        <v>0</v>
      </c>
      <c r="G338" s="24">
        <v>0</v>
      </c>
      <c r="H338" s="24">
        <v>0</v>
      </c>
      <c r="I338" s="24">
        <v>0</v>
      </c>
      <c r="J338" s="24">
        <v>0</v>
      </c>
      <c r="K338" s="24">
        <v>15787.246759647503</v>
      </c>
      <c r="L338" s="24">
        <v>-7867.4721590299159</v>
      </c>
      <c r="M338" s="24">
        <v>7919.7746006175876</v>
      </c>
      <c r="N338" s="24">
        <v>-7919.7746006175876</v>
      </c>
      <c r="O338" s="24">
        <v>-15787.246759647503</v>
      </c>
      <c r="P338" s="24">
        <v>0</v>
      </c>
      <c r="Q338" s="24">
        <v>6.6973230696708015</v>
      </c>
      <c r="R338" s="24">
        <v>-4.4746651415689485</v>
      </c>
      <c r="S338" s="24">
        <v>2.222657928101853</v>
      </c>
      <c r="T338" s="24">
        <v>0</v>
      </c>
      <c r="U338" s="24">
        <v>0</v>
      </c>
      <c r="V338" s="24">
        <v>0</v>
      </c>
      <c r="W338" s="24">
        <v>0</v>
      </c>
      <c r="X338" s="24">
        <v>0</v>
      </c>
      <c r="Y338" s="24">
        <v>0</v>
      </c>
      <c r="Z338" s="24">
        <v>0</v>
      </c>
      <c r="AA338" s="24">
        <v>11051.072731753251</v>
      </c>
      <c r="AB338" s="24">
        <v>-5507.2305113209441</v>
      </c>
      <c r="AC338" s="24">
        <v>5543.8422204323106</v>
      </c>
      <c r="AD338" s="24">
        <v>-5543.8422204322997</v>
      </c>
      <c r="AE338" s="24">
        <v>-11051.072731753229</v>
      </c>
      <c r="AF338" s="24">
        <v>0</v>
      </c>
      <c r="AG338" s="24">
        <v>6.6973230696708015</v>
      </c>
      <c r="AH338" s="24">
        <v>-4.4746651415689485</v>
      </c>
      <c r="AI338" s="24">
        <v>2.222657928101853</v>
      </c>
      <c r="AJ338" s="24">
        <v>0</v>
      </c>
      <c r="AK338" s="24">
        <v>0</v>
      </c>
      <c r="AL338" s="24">
        <v>0</v>
      </c>
      <c r="AM338" s="24">
        <v>0</v>
      </c>
      <c r="AN338" s="24">
        <v>0</v>
      </c>
      <c r="AO338" s="24">
        <v>0</v>
      </c>
      <c r="AP338" s="24">
        <v>0</v>
      </c>
      <c r="AQ338" s="24">
        <v>4736.1740278942525</v>
      </c>
      <c r="AR338" s="24">
        <v>-2360.2416477089719</v>
      </c>
      <c r="AS338" s="24">
        <v>2375.932380185277</v>
      </c>
      <c r="AT338" s="24">
        <v>-2375.9323801852879</v>
      </c>
      <c r="AU338" s="24">
        <v>-4736.1740278942743</v>
      </c>
      <c r="AV338" s="24">
        <v>0</v>
      </c>
      <c r="AW338" s="24">
        <v>0</v>
      </c>
      <c r="AX338" s="24">
        <v>0</v>
      </c>
      <c r="AY338" s="24">
        <v>0</v>
      </c>
      <c r="AZ338" s="24">
        <v>0</v>
      </c>
      <c r="BA338" s="24">
        <v>-2.222657928101853</v>
      </c>
      <c r="BB338" s="24">
        <v>-6.6973230696708015</v>
      </c>
      <c r="BC338" s="24">
        <v>-2.222657928101853</v>
      </c>
      <c r="BD338" s="24">
        <v>-6.6973230696708015</v>
      </c>
      <c r="BE338" s="24">
        <v>0</v>
      </c>
      <c r="BF338" s="24">
        <v>0</v>
      </c>
      <c r="BG338" s="24">
        <v>0</v>
      </c>
      <c r="BH338" s="24">
        <v>0</v>
      </c>
      <c r="BI338" s="24">
        <v>0</v>
      </c>
      <c r="BJ338" s="24">
        <v>0</v>
      </c>
      <c r="BK338" s="24">
        <v>0</v>
      </c>
      <c r="BL338" s="24">
        <v>0</v>
      </c>
    </row>
    <row r="339" spans="1:64" x14ac:dyDescent="0.25">
      <c r="A339" t="s">
        <v>5121</v>
      </c>
      <c r="B339">
        <v>97</v>
      </c>
      <c r="C339">
        <v>1</v>
      </c>
      <c r="D339">
        <v>9</v>
      </c>
      <c r="E339" s="24">
        <v>0</v>
      </c>
      <c r="F339" s="24">
        <v>0</v>
      </c>
      <c r="G339" s="24">
        <v>0</v>
      </c>
      <c r="H339" s="24">
        <v>0</v>
      </c>
      <c r="I339" s="24">
        <v>0</v>
      </c>
      <c r="J339" s="24">
        <v>0</v>
      </c>
      <c r="K339" s="24">
        <v>15052.281980240718</v>
      </c>
      <c r="L339" s="24">
        <v>-7444.0598211418837</v>
      </c>
      <c r="M339" s="24">
        <v>7608.2221590988338</v>
      </c>
      <c r="N339" s="24">
        <v>-7608.2221590988338</v>
      </c>
      <c r="O339" s="24">
        <v>-15052.281980240718</v>
      </c>
      <c r="P339" s="24">
        <v>0</v>
      </c>
      <c r="Q339" s="24">
        <v>6.4159834799938835</v>
      </c>
      <c r="R339" s="24">
        <v>-4.3048603178945086</v>
      </c>
      <c r="S339" s="24">
        <v>2.1111231620993749</v>
      </c>
      <c r="T339" s="24">
        <v>0</v>
      </c>
      <c r="U339" s="24">
        <v>0</v>
      </c>
      <c r="V339" s="24">
        <v>0</v>
      </c>
      <c r="W339" s="24">
        <v>0</v>
      </c>
      <c r="X339" s="24">
        <v>0</v>
      </c>
      <c r="Y339" s="24">
        <v>0</v>
      </c>
      <c r="Z339" s="24">
        <v>0</v>
      </c>
      <c r="AA339" s="24">
        <v>10536.597386168502</v>
      </c>
      <c r="AB339" s="24">
        <v>-5210.8418747993128</v>
      </c>
      <c r="AC339" s="24">
        <v>5325.7555113691833</v>
      </c>
      <c r="AD339" s="24">
        <v>-5325.7555113691778</v>
      </c>
      <c r="AE339" s="24">
        <v>-10536.597386168491</v>
      </c>
      <c r="AF339" s="24">
        <v>0</v>
      </c>
      <c r="AG339" s="24">
        <v>6.4159834799938835</v>
      </c>
      <c r="AH339" s="24">
        <v>-4.3048603178945086</v>
      </c>
      <c r="AI339" s="24">
        <v>2.1111231620993749</v>
      </c>
      <c r="AJ339" s="24">
        <v>0</v>
      </c>
      <c r="AK339" s="24">
        <v>0</v>
      </c>
      <c r="AL339" s="24">
        <v>0</v>
      </c>
      <c r="AM339" s="24">
        <v>0</v>
      </c>
      <c r="AN339" s="24">
        <v>0</v>
      </c>
      <c r="AO339" s="24">
        <v>0</v>
      </c>
      <c r="AP339" s="24">
        <v>0</v>
      </c>
      <c r="AQ339" s="24">
        <v>4515.684594072216</v>
      </c>
      <c r="AR339" s="24">
        <v>-2233.2179463425709</v>
      </c>
      <c r="AS339" s="24">
        <v>2282.4666477296505</v>
      </c>
      <c r="AT339" s="24">
        <v>-2282.466647729656</v>
      </c>
      <c r="AU339" s="24">
        <v>-4515.6845940722269</v>
      </c>
      <c r="AV339" s="24">
        <v>0</v>
      </c>
      <c r="AW339" s="24">
        <v>0</v>
      </c>
      <c r="AX339" s="24">
        <v>0</v>
      </c>
      <c r="AY339" s="24">
        <v>0</v>
      </c>
      <c r="AZ339" s="24">
        <v>0</v>
      </c>
      <c r="BA339" s="24">
        <v>-2.1111231620993749</v>
      </c>
      <c r="BB339" s="24">
        <v>-6.4159834799938835</v>
      </c>
      <c r="BC339" s="24">
        <v>-2.1111231620993749</v>
      </c>
      <c r="BD339" s="24">
        <v>-6.4159834799938835</v>
      </c>
      <c r="BE339" s="24">
        <v>0</v>
      </c>
      <c r="BF339" s="24">
        <v>0</v>
      </c>
      <c r="BG339" s="24">
        <v>0</v>
      </c>
      <c r="BH339" s="24">
        <v>0</v>
      </c>
      <c r="BI339" s="24">
        <v>0</v>
      </c>
      <c r="BJ339" s="24">
        <v>0</v>
      </c>
      <c r="BK339" s="24">
        <v>0</v>
      </c>
      <c r="BL339" s="24">
        <v>0</v>
      </c>
    </row>
    <row r="340" spans="1:64" x14ac:dyDescent="0.25">
      <c r="A340" t="s">
        <v>5121</v>
      </c>
      <c r="B340">
        <v>98</v>
      </c>
      <c r="C340">
        <v>1</v>
      </c>
      <c r="D340">
        <v>9</v>
      </c>
      <c r="E340" s="24">
        <v>0</v>
      </c>
      <c r="F340" s="24">
        <v>0</v>
      </c>
      <c r="G340" s="24">
        <v>0</v>
      </c>
      <c r="H340" s="24">
        <v>0</v>
      </c>
      <c r="I340" s="24">
        <v>0</v>
      </c>
      <c r="J340" s="24">
        <v>0</v>
      </c>
      <c r="K340" s="24">
        <v>14360.620452778414</v>
      </c>
      <c r="L340" s="24">
        <v>-7046.59905853495</v>
      </c>
      <c r="M340" s="24">
        <v>7314.0213942434639</v>
      </c>
      <c r="N340" s="24">
        <v>-7314.0213942434639</v>
      </c>
      <c r="O340" s="24">
        <v>-14360.620452778414</v>
      </c>
      <c r="P340" s="24">
        <v>0</v>
      </c>
      <c r="Q340" s="24">
        <v>6.1504529887361059</v>
      </c>
      <c r="R340" s="24">
        <v>-4.1434921880977527</v>
      </c>
      <c r="S340" s="24">
        <v>2.0069608006383532</v>
      </c>
      <c r="T340" s="24">
        <v>0</v>
      </c>
      <c r="U340" s="24">
        <v>0</v>
      </c>
      <c r="V340" s="24">
        <v>0</v>
      </c>
      <c r="W340" s="24">
        <v>0</v>
      </c>
      <c r="X340" s="24">
        <v>0</v>
      </c>
      <c r="Y340" s="24">
        <v>0</v>
      </c>
      <c r="Z340" s="24">
        <v>0</v>
      </c>
      <c r="AA340" s="24">
        <v>10052.434316944889</v>
      </c>
      <c r="AB340" s="24">
        <v>-4932.6193409744737</v>
      </c>
      <c r="AC340" s="24">
        <v>5119.8149759704247</v>
      </c>
      <c r="AD340" s="24">
        <v>-5119.8149759704247</v>
      </c>
      <c r="AE340" s="24">
        <v>-10052.434316944913</v>
      </c>
      <c r="AF340" s="24">
        <v>0</v>
      </c>
      <c r="AG340" s="24">
        <v>6.1504529887361059</v>
      </c>
      <c r="AH340" s="24">
        <v>-4.1434921880977527</v>
      </c>
      <c r="AI340" s="24">
        <v>2.0069608006383532</v>
      </c>
      <c r="AJ340" s="24">
        <v>0</v>
      </c>
      <c r="AK340" s="24">
        <v>0</v>
      </c>
      <c r="AL340" s="24">
        <v>0</v>
      </c>
      <c r="AM340" s="24">
        <v>0</v>
      </c>
      <c r="AN340" s="24">
        <v>0</v>
      </c>
      <c r="AO340" s="24">
        <v>0</v>
      </c>
      <c r="AP340" s="24">
        <v>0</v>
      </c>
      <c r="AQ340" s="24">
        <v>4308.1861358335245</v>
      </c>
      <c r="AR340" s="24">
        <v>-2113.9797175604763</v>
      </c>
      <c r="AS340" s="24">
        <v>2194.2064182730392</v>
      </c>
      <c r="AT340" s="24">
        <v>-2194.2064182730392</v>
      </c>
      <c r="AU340" s="24">
        <v>-4308.1861358335009</v>
      </c>
      <c r="AV340" s="24">
        <v>0</v>
      </c>
      <c r="AW340" s="24">
        <v>0</v>
      </c>
      <c r="AX340" s="24">
        <v>0</v>
      </c>
      <c r="AY340" s="24">
        <v>0</v>
      </c>
      <c r="AZ340" s="24">
        <v>0</v>
      </c>
      <c r="BA340" s="24">
        <v>-2.0069608006383532</v>
      </c>
      <c r="BB340" s="24">
        <v>-6.1504529887361059</v>
      </c>
      <c r="BC340" s="24">
        <v>-2.0069608006383532</v>
      </c>
      <c r="BD340" s="24">
        <v>-6.1504529887361059</v>
      </c>
      <c r="BE340" s="24">
        <v>0</v>
      </c>
      <c r="BF340" s="24">
        <v>0</v>
      </c>
      <c r="BG340" s="24">
        <v>0</v>
      </c>
      <c r="BH340" s="24">
        <v>0</v>
      </c>
      <c r="BI340" s="24">
        <v>0</v>
      </c>
      <c r="BJ340" s="24">
        <v>0</v>
      </c>
      <c r="BK340" s="24">
        <v>0</v>
      </c>
      <c r="BL340" s="24">
        <v>0</v>
      </c>
    </row>
    <row r="341" spans="1:64" x14ac:dyDescent="0.25">
      <c r="A341" t="s">
        <v>5121</v>
      </c>
      <c r="B341">
        <v>99</v>
      </c>
      <c r="C341">
        <v>1</v>
      </c>
      <c r="D341">
        <v>9</v>
      </c>
      <c r="E341" s="24">
        <v>0</v>
      </c>
      <c r="F341" s="24">
        <v>0</v>
      </c>
      <c r="G341" s="24">
        <v>0</v>
      </c>
      <c r="H341" s="24">
        <v>0</v>
      </c>
      <c r="I341" s="24">
        <v>0</v>
      </c>
      <c r="J341" s="24">
        <v>0</v>
      </c>
      <c r="K341" s="24">
        <v>13709.147964587435</v>
      </c>
      <c r="L341" s="24">
        <v>-6673.2462542019784</v>
      </c>
      <c r="M341" s="24">
        <v>7035.9017103854567</v>
      </c>
      <c r="N341" s="24">
        <v>-7035.9017103854567</v>
      </c>
      <c r="O341" s="24">
        <v>-13709.147964587435</v>
      </c>
      <c r="P341" s="24">
        <v>0</v>
      </c>
      <c r="Q341" s="24">
        <v>5.8996027079438136</v>
      </c>
      <c r="R341" s="24">
        <v>-3.9900431142382331</v>
      </c>
      <c r="S341" s="24">
        <v>1.9095595937055805</v>
      </c>
      <c r="T341" s="24">
        <v>0</v>
      </c>
      <c r="U341" s="24">
        <v>0</v>
      </c>
      <c r="V341" s="24">
        <v>0</v>
      </c>
      <c r="W341" s="24">
        <v>0</v>
      </c>
      <c r="X341" s="24">
        <v>0</v>
      </c>
      <c r="Y341" s="24">
        <v>0</v>
      </c>
      <c r="Z341" s="24">
        <v>0</v>
      </c>
      <c r="AA341" s="24">
        <v>9596.4035752112031</v>
      </c>
      <c r="AB341" s="24">
        <v>-4671.2723779413791</v>
      </c>
      <c r="AC341" s="24">
        <v>4925.1311972698195</v>
      </c>
      <c r="AD341" s="24">
        <v>-4925.1311972698313</v>
      </c>
      <c r="AE341" s="24">
        <v>-9596.4035752111813</v>
      </c>
      <c r="AF341" s="24">
        <v>0</v>
      </c>
      <c r="AG341" s="24">
        <v>5.8996027079438136</v>
      </c>
      <c r="AH341" s="24">
        <v>-3.9900431142382331</v>
      </c>
      <c r="AI341" s="24">
        <v>1.9095595937055805</v>
      </c>
      <c r="AJ341" s="24">
        <v>0</v>
      </c>
      <c r="AK341" s="24">
        <v>0</v>
      </c>
      <c r="AL341" s="24">
        <v>0</v>
      </c>
      <c r="AM341" s="24">
        <v>0</v>
      </c>
      <c r="AN341" s="24">
        <v>0</v>
      </c>
      <c r="AO341" s="24">
        <v>0</v>
      </c>
      <c r="AP341" s="24">
        <v>0</v>
      </c>
      <c r="AQ341" s="24">
        <v>4112.744389376232</v>
      </c>
      <c r="AR341" s="24">
        <v>-2001.9738762605994</v>
      </c>
      <c r="AS341" s="24">
        <v>2110.7705131156372</v>
      </c>
      <c r="AT341" s="24">
        <v>-2110.7705131156254</v>
      </c>
      <c r="AU341" s="24">
        <v>-4112.7443893762538</v>
      </c>
      <c r="AV341" s="24">
        <v>0</v>
      </c>
      <c r="AW341" s="24">
        <v>0</v>
      </c>
      <c r="AX341" s="24">
        <v>0</v>
      </c>
      <c r="AY341" s="24">
        <v>0</v>
      </c>
      <c r="AZ341" s="24">
        <v>0</v>
      </c>
      <c r="BA341" s="24">
        <v>-1.9095595937055805</v>
      </c>
      <c r="BB341" s="24">
        <v>-5.8996027079438136</v>
      </c>
      <c r="BC341" s="24">
        <v>-1.9095595937055805</v>
      </c>
      <c r="BD341" s="24">
        <v>-5.8996027079438136</v>
      </c>
      <c r="BE341" s="24">
        <v>0</v>
      </c>
      <c r="BF341" s="24">
        <v>0</v>
      </c>
      <c r="BG341" s="24">
        <v>0</v>
      </c>
      <c r="BH341" s="24">
        <v>0</v>
      </c>
      <c r="BI341" s="24">
        <v>0</v>
      </c>
      <c r="BJ341" s="24">
        <v>0</v>
      </c>
      <c r="BK341" s="24">
        <v>0</v>
      </c>
      <c r="BL341" s="24">
        <v>0</v>
      </c>
    </row>
    <row r="342" spans="1:64" x14ac:dyDescent="0.25">
      <c r="A342" t="s">
        <v>5121</v>
      </c>
      <c r="B342">
        <v>100</v>
      </c>
      <c r="C342">
        <v>2</v>
      </c>
      <c r="D342">
        <v>9</v>
      </c>
      <c r="E342" s="24">
        <v>0</v>
      </c>
      <c r="F342" s="24">
        <v>0</v>
      </c>
      <c r="G342" s="24">
        <v>0</v>
      </c>
      <c r="H342" s="24">
        <v>0</v>
      </c>
      <c r="I342" s="24">
        <v>0</v>
      </c>
      <c r="J342" s="24">
        <v>0</v>
      </c>
      <c r="K342" s="24">
        <v>13095.015576462261</v>
      </c>
      <c r="L342" s="24">
        <v>-6322.3069655895233</v>
      </c>
      <c r="M342" s="24">
        <v>6772.7086108727381</v>
      </c>
      <c r="N342" s="24">
        <v>-6772.7086108727381</v>
      </c>
      <c r="O342" s="24">
        <v>-13095.015576462261</v>
      </c>
      <c r="P342" s="24">
        <v>0</v>
      </c>
      <c r="Q342" s="24">
        <v>5.6624022251730821</v>
      </c>
      <c r="R342" s="24">
        <v>-3.8440326975965036</v>
      </c>
      <c r="S342" s="24">
        <v>1.8183695275765785</v>
      </c>
      <c r="T342" s="24">
        <v>0</v>
      </c>
      <c r="U342" s="24">
        <v>0</v>
      </c>
      <c r="V342" s="24">
        <v>0</v>
      </c>
      <c r="W342" s="24">
        <v>0</v>
      </c>
      <c r="X342" s="24">
        <v>0</v>
      </c>
      <c r="Y342" s="24">
        <v>0</v>
      </c>
      <c r="Z342" s="24">
        <v>0</v>
      </c>
      <c r="AA342" s="24">
        <v>9166.5109035235819</v>
      </c>
      <c r="AB342" s="24">
        <v>-4425.6148759126663</v>
      </c>
      <c r="AC342" s="24">
        <v>4740.8960276109165</v>
      </c>
      <c r="AD342" s="24">
        <v>-4740.8960276109283</v>
      </c>
      <c r="AE342" s="24">
        <v>-9166.5109035235946</v>
      </c>
      <c r="AF342" s="24">
        <v>0</v>
      </c>
      <c r="AG342" s="24">
        <v>5.6624022251730821</v>
      </c>
      <c r="AH342" s="24">
        <v>-3.8440326975965036</v>
      </c>
      <c r="AI342" s="24">
        <v>1.8183695275765785</v>
      </c>
      <c r="AJ342" s="24">
        <v>0</v>
      </c>
      <c r="AK342" s="24">
        <v>0</v>
      </c>
      <c r="AL342" s="24">
        <v>0</v>
      </c>
      <c r="AM342" s="24">
        <v>0</v>
      </c>
      <c r="AN342" s="24">
        <v>0</v>
      </c>
      <c r="AO342" s="24">
        <v>0</v>
      </c>
      <c r="AP342" s="24">
        <v>0</v>
      </c>
      <c r="AQ342" s="24">
        <v>3928.5046729386795</v>
      </c>
      <c r="AR342" s="24">
        <v>-1896.692089676857</v>
      </c>
      <c r="AS342" s="24">
        <v>2031.8125832618216</v>
      </c>
      <c r="AT342" s="24">
        <v>-2031.8125832618098</v>
      </c>
      <c r="AU342" s="24">
        <v>-3928.5046729386668</v>
      </c>
      <c r="AV342" s="24">
        <v>0</v>
      </c>
      <c r="AW342" s="24">
        <v>0</v>
      </c>
      <c r="AX342" s="24">
        <v>0</v>
      </c>
      <c r="AY342" s="24">
        <v>0</v>
      </c>
      <c r="AZ342" s="24">
        <v>0</v>
      </c>
      <c r="BA342" s="24">
        <v>-1.8183695275765785</v>
      </c>
      <c r="BB342" s="24">
        <v>-5.6624022251730821</v>
      </c>
      <c r="BC342" s="24">
        <v>-1.8183695275765785</v>
      </c>
      <c r="BD342" s="24">
        <v>-5.6624022251730821</v>
      </c>
      <c r="BE342" s="24">
        <v>0</v>
      </c>
      <c r="BF342" s="24">
        <v>0</v>
      </c>
      <c r="BG342" s="24">
        <v>0</v>
      </c>
      <c r="BH342" s="24">
        <v>0</v>
      </c>
      <c r="BI342" s="24">
        <v>0</v>
      </c>
      <c r="BJ342" s="24">
        <v>0</v>
      </c>
      <c r="BK342" s="24">
        <v>0</v>
      </c>
      <c r="BL342" s="24">
        <v>0</v>
      </c>
    </row>
    <row r="343" spans="1:64" x14ac:dyDescent="0.25">
      <c r="A343" t="s">
        <v>5121</v>
      </c>
      <c r="B343">
        <v>101</v>
      </c>
      <c r="C343">
        <v>2</v>
      </c>
      <c r="D343">
        <v>9</v>
      </c>
      <c r="E343" s="24">
        <v>0</v>
      </c>
      <c r="F343" s="24">
        <v>0</v>
      </c>
      <c r="G343" s="24">
        <v>0</v>
      </c>
      <c r="H343" s="24">
        <v>0</v>
      </c>
      <c r="I343" s="24">
        <v>0</v>
      </c>
      <c r="J343" s="24">
        <v>0</v>
      </c>
      <c r="K343" s="24">
        <v>12515.613529292867</v>
      </c>
      <c r="L343" s="24">
        <v>-5992.222568246536</v>
      </c>
      <c r="M343" s="24">
        <v>6523.3909610463306</v>
      </c>
      <c r="N343" s="24">
        <v>-6523.3909610463306</v>
      </c>
      <c r="O343" s="24">
        <v>-12515.613529292867</v>
      </c>
      <c r="P343" s="24">
        <v>0</v>
      </c>
      <c r="Q343" s="24">
        <v>5.4379094294790775</v>
      </c>
      <c r="R343" s="24">
        <v>-3.7050148048492701</v>
      </c>
      <c r="S343" s="24">
        <v>1.7328946246298074</v>
      </c>
      <c r="T343" s="24">
        <v>0</v>
      </c>
      <c r="U343" s="24">
        <v>0</v>
      </c>
      <c r="V343" s="24">
        <v>0</v>
      </c>
      <c r="W343" s="24">
        <v>0</v>
      </c>
      <c r="X343" s="24">
        <v>0</v>
      </c>
      <c r="Y343" s="24">
        <v>0</v>
      </c>
      <c r="Z343" s="24">
        <v>0</v>
      </c>
      <c r="AA343" s="24">
        <v>8760.9294705050052</v>
      </c>
      <c r="AB343" s="24">
        <v>-4194.5557977725839</v>
      </c>
      <c r="AC343" s="24">
        <v>4566.3736727324313</v>
      </c>
      <c r="AD343" s="24">
        <v>-4566.373672732414</v>
      </c>
      <c r="AE343" s="24">
        <v>-8760.9294705050124</v>
      </c>
      <c r="AF343" s="24">
        <v>0</v>
      </c>
      <c r="AG343" s="24">
        <v>5.4379094294790775</v>
      </c>
      <c r="AH343" s="24">
        <v>-3.7050148048492701</v>
      </c>
      <c r="AI343" s="24">
        <v>1.7328946246298074</v>
      </c>
      <c r="AJ343" s="24">
        <v>0</v>
      </c>
      <c r="AK343" s="24">
        <v>0</v>
      </c>
      <c r="AL343" s="24">
        <v>0</v>
      </c>
      <c r="AM343" s="24">
        <v>0</v>
      </c>
      <c r="AN343" s="24">
        <v>0</v>
      </c>
      <c r="AO343" s="24">
        <v>0</v>
      </c>
      <c r="AP343" s="24">
        <v>0</v>
      </c>
      <c r="AQ343" s="24">
        <v>3754.6840587878614</v>
      </c>
      <c r="AR343" s="24">
        <v>-1797.6667704739521</v>
      </c>
      <c r="AS343" s="24">
        <v>1957.0172883138994</v>
      </c>
      <c r="AT343" s="24">
        <v>-1957.0172883139167</v>
      </c>
      <c r="AU343" s="24">
        <v>-3754.6840587878542</v>
      </c>
      <c r="AV343" s="24">
        <v>0</v>
      </c>
      <c r="AW343" s="24">
        <v>0</v>
      </c>
      <c r="AX343" s="24">
        <v>0</v>
      </c>
      <c r="AY343" s="24">
        <v>0</v>
      </c>
      <c r="AZ343" s="24">
        <v>0</v>
      </c>
      <c r="BA343" s="24">
        <v>-1.7328946246298074</v>
      </c>
      <c r="BB343" s="24">
        <v>-5.4379094294790775</v>
      </c>
      <c r="BC343" s="24">
        <v>-1.7328946246298074</v>
      </c>
      <c r="BD343" s="24">
        <v>-5.4379094294790775</v>
      </c>
      <c r="BE343" s="24">
        <v>0</v>
      </c>
      <c r="BF343" s="24">
        <v>0</v>
      </c>
      <c r="BG343" s="24">
        <v>0</v>
      </c>
      <c r="BH343" s="24">
        <v>0</v>
      </c>
      <c r="BI343" s="24">
        <v>0</v>
      </c>
      <c r="BJ343" s="24">
        <v>0</v>
      </c>
      <c r="BK343" s="24">
        <v>0</v>
      </c>
      <c r="BL343" s="24">
        <v>0</v>
      </c>
    </row>
    <row r="344" spans="1:64" x14ac:dyDescent="0.25">
      <c r="A344" t="s">
        <v>5121</v>
      </c>
      <c r="B344">
        <v>102</v>
      </c>
      <c r="C344">
        <v>2</v>
      </c>
      <c r="D344">
        <v>9</v>
      </c>
      <c r="E344" s="24">
        <v>0</v>
      </c>
      <c r="F344" s="24">
        <v>0</v>
      </c>
      <c r="G344" s="24">
        <v>0</v>
      </c>
      <c r="H344" s="24">
        <v>0</v>
      </c>
      <c r="I344" s="24">
        <v>0</v>
      </c>
      <c r="J344" s="24">
        <v>0</v>
      </c>
      <c r="K344" s="24">
        <v>11968.548050343059</v>
      </c>
      <c r="L344" s="24">
        <v>-5681.5581696555018</v>
      </c>
      <c r="M344" s="24">
        <v>6286.9898806875572</v>
      </c>
      <c r="N344" s="24">
        <v>-6286.9898806875572</v>
      </c>
      <c r="O344" s="24">
        <v>-11968.548050343059</v>
      </c>
      <c r="P344" s="24">
        <v>0</v>
      </c>
      <c r="Q344" s="24">
        <v>5.2252615520137624</v>
      </c>
      <c r="R344" s="24">
        <v>-3.5725748377858508</v>
      </c>
      <c r="S344" s="24">
        <v>1.6526867142279116</v>
      </c>
      <c r="T344" s="24">
        <v>0</v>
      </c>
      <c r="U344" s="24">
        <v>0</v>
      </c>
      <c r="V344" s="24">
        <v>0</v>
      </c>
      <c r="W344" s="24">
        <v>0</v>
      </c>
      <c r="X344" s="24">
        <v>0</v>
      </c>
      <c r="Y344" s="24">
        <v>0</v>
      </c>
      <c r="Z344" s="24">
        <v>0</v>
      </c>
      <c r="AA344" s="24">
        <v>8377.9836352401417</v>
      </c>
      <c r="AB344" s="24">
        <v>-3977.0907187588455</v>
      </c>
      <c r="AC344" s="24">
        <v>4400.8929164812898</v>
      </c>
      <c r="AD344" s="24">
        <v>-4400.8929164813017</v>
      </c>
      <c r="AE344" s="24">
        <v>-8377.9836352401471</v>
      </c>
      <c r="AF344" s="24">
        <v>0</v>
      </c>
      <c r="AG344" s="24">
        <v>5.2252615520137624</v>
      </c>
      <c r="AH344" s="24">
        <v>-3.5725748377858508</v>
      </c>
      <c r="AI344" s="24">
        <v>1.6526867142279116</v>
      </c>
      <c r="AJ344" s="24">
        <v>0</v>
      </c>
      <c r="AK344" s="24">
        <v>0</v>
      </c>
      <c r="AL344" s="24">
        <v>0</v>
      </c>
      <c r="AM344" s="24">
        <v>0</v>
      </c>
      <c r="AN344" s="24">
        <v>0</v>
      </c>
      <c r="AO344" s="24">
        <v>0</v>
      </c>
      <c r="AP344" s="24">
        <v>0</v>
      </c>
      <c r="AQ344" s="24">
        <v>3590.5644151029173</v>
      </c>
      <c r="AR344" s="24">
        <v>-1704.4674508966564</v>
      </c>
      <c r="AS344" s="24">
        <v>1886.0969642062673</v>
      </c>
      <c r="AT344" s="24">
        <v>-1886.0969642062555</v>
      </c>
      <c r="AU344" s="24">
        <v>-3590.5644151029119</v>
      </c>
      <c r="AV344" s="24">
        <v>0</v>
      </c>
      <c r="AW344" s="24">
        <v>0</v>
      </c>
      <c r="AX344" s="24">
        <v>0</v>
      </c>
      <c r="AY344" s="24">
        <v>0</v>
      </c>
      <c r="AZ344" s="24">
        <v>0</v>
      </c>
      <c r="BA344" s="24">
        <v>-1.6526867142279116</v>
      </c>
      <c r="BB344" s="24">
        <v>-5.2252615520137624</v>
      </c>
      <c r="BC344" s="24">
        <v>-1.6526867142279116</v>
      </c>
      <c r="BD344" s="24">
        <v>-5.2252615520137624</v>
      </c>
      <c r="BE344" s="24">
        <v>0</v>
      </c>
      <c r="BF344" s="24">
        <v>0</v>
      </c>
      <c r="BG344" s="24">
        <v>0</v>
      </c>
      <c r="BH344" s="24">
        <v>0</v>
      </c>
      <c r="BI344" s="24">
        <v>0</v>
      </c>
      <c r="BJ344" s="24">
        <v>0</v>
      </c>
      <c r="BK344" s="24">
        <v>0</v>
      </c>
      <c r="BL344" s="24">
        <v>0</v>
      </c>
    </row>
    <row r="345" spans="1:64" x14ac:dyDescent="0.25">
      <c r="A345" t="s">
        <v>5121</v>
      </c>
      <c r="B345">
        <v>103</v>
      </c>
      <c r="C345">
        <v>3</v>
      </c>
      <c r="D345">
        <v>9</v>
      </c>
      <c r="E345" s="24">
        <v>0</v>
      </c>
      <c r="F345" s="24">
        <v>0</v>
      </c>
      <c r="G345" s="24">
        <v>0</v>
      </c>
      <c r="H345" s="24">
        <v>0</v>
      </c>
      <c r="I345" s="24">
        <v>0</v>
      </c>
      <c r="J345" s="24">
        <v>0</v>
      </c>
      <c r="K345" s="24">
        <v>11451.620702173561</v>
      </c>
      <c r="L345" s="24">
        <v>-5388.9916739510372</v>
      </c>
      <c r="M345" s="24">
        <v>6062.6290282225236</v>
      </c>
      <c r="N345" s="24">
        <v>-6062.6290282225236</v>
      </c>
      <c r="O345" s="24">
        <v>-11451.620702173561</v>
      </c>
      <c r="P345" s="24">
        <v>0</v>
      </c>
      <c r="Q345" s="24">
        <v>5.0236672570058545</v>
      </c>
      <c r="R345" s="24">
        <v>-3.4463272298003176</v>
      </c>
      <c r="S345" s="24">
        <v>1.5773400272055369</v>
      </c>
      <c r="T345" s="24">
        <v>0</v>
      </c>
      <c r="U345" s="24">
        <v>0</v>
      </c>
      <c r="V345" s="24">
        <v>0</v>
      </c>
      <c r="W345" s="24">
        <v>0</v>
      </c>
      <c r="X345" s="24">
        <v>0</v>
      </c>
      <c r="Y345" s="24">
        <v>0</v>
      </c>
      <c r="Z345" s="24">
        <v>0</v>
      </c>
      <c r="AA345" s="24">
        <v>8016.1344915214922</v>
      </c>
      <c r="AB345" s="24">
        <v>-3772.2941717657231</v>
      </c>
      <c r="AC345" s="24">
        <v>4243.8403197557664</v>
      </c>
      <c r="AD345" s="24">
        <v>-4243.8403197557491</v>
      </c>
      <c r="AE345" s="24">
        <v>-8016.1344915214868</v>
      </c>
      <c r="AF345" s="24">
        <v>0</v>
      </c>
      <c r="AG345" s="24">
        <v>5.0236672570058545</v>
      </c>
      <c r="AH345" s="24">
        <v>-3.4463272298003176</v>
      </c>
      <c r="AI345" s="24">
        <v>1.5773400272055369</v>
      </c>
      <c r="AJ345" s="24">
        <v>0</v>
      </c>
      <c r="AK345" s="24">
        <v>0</v>
      </c>
      <c r="AL345" s="24">
        <v>0</v>
      </c>
      <c r="AM345" s="24">
        <v>0</v>
      </c>
      <c r="AN345" s="24">
        <v>0</v>
      </c>
      <c r="AO345" s="24">
        <v>0</v>
      </c>
      <c r="AP345" s="24">
        <v>0</v>
      </c>
      <c r="AQ345" s="24">
        <v>3435.4862106520686</v>
      </c>
      <c r="AR345" s="24">
        <v>-1616.6975021853141</v>
      </c>
      <c r="AS345" s="24">
        <v>1818.7887084667573</v>
      </c>
      <c r="AT345" s="24">
        <v>-1818.7887084667746</v>
      </c>
      <c r="AU345" s="24">
        <v>-3435.4862106520741</v>
      </c>
      <c r="AV345" s="24">
        <v>0</v>
      </c>
      <c r="AW345" s="24">
        <v>0</v>
      </c>
      <c r="AX345" s="24">
        <v>0</v>
      </c>
      <c r="AY345" s="24">
        <v>0</v>
      </c>
      <c r="AZ345" s="24">
        <v>0</v>
      </c>
      <c r="BA345" s="24">
        <v>-1.5773400272055369</v>
      </c>
      <c r="BB345" s="24">
        <v>-5.0236672570058545</v>
      </c>
      <c r="BC345" s="24">
        <v>-1.5773400272055369</v>
      </c>
      <c r="BD345" s="24">
        <v>-5.0236672570058545</v>
      </c>
      <c r="BE345" s="24">
        <v>0</v>
      </c>
      <c r="BF345" s="24">
        <v>0</v>
      </c>
      <c r="BG345" s="24">
        <v>0</v>
      </c>
      <c r="BH345" s="24">
        <v>0</v>
      </c>
      <c r="BI345" s="24">
        <v>0</v>
      </c>
      <c r="BJ345" s="24">
        <v>0</v>
      </c>
      <c r="BK345" s="24">
        <v>0</v>
      </c>
      <c r="BL345" s="24">
        <v>0</v>
      </c>
    </row>
    <row r="346" spans="1:64" x14ac:dyDescent="0.25">
      <c r="A346" t="s">
        <v>5121</v>
      </c>
      <c r="B346">
        <v>104</v>
      </c>
      <c r="C346">
        <v>3</v>
      </c>
      <c r="D346">
        <v>9</v>
      </c>
      <c r="E346" s="24">
        <v>0</v>
      </c>
      <c r="F346" s="24">
        <v>0</v>
      </c>
      <c r="G346" s="24">
        <v>0</v>
      </c>
      <c r="H346" s="24">
        <v>0</v>
      </c>
      <c r="I346" s="24">
        <v>0</v>
      </c>
      <c r="J346" s="24">
        <v>0</v>
      </c>
      <c r="K346" s="24">
        <v>10962.809964975342</v>
      </c>
      <c r="L346" s="24">
        <v>-5113.3038870664313</v>
      </c>
      <c r="M346" s="24">
        <v>5849.5060779089108</v>
      </c>
      <c r="N346" s="24">
        <v>-5849.5060779089108</v>
      </c>
      <c r="O346" s="24">
        <v>-10962.809964975342</v>
      </c>
      <c r="P346" s="24">
        <v>0</v>
      </c>
      <c r="Q346" s="24">
        <v>4.8323996435565277</v>
      </c>
      <c r="R346" s="24">
        <v>-3.3259131522790994</v>
      </c>
      <c r="S346" s="24">
        <v>1.5064864912774283</v>
      </c>
      <c r="T346" s="24">
        <v>0</v>
      </c>
      <c r="U346" s="24">
        <v>0</v>
      </c>
      <c r="V346" s="24">
        <v>0</v>
      </c>
      <c r="W346" s="24">
        <v>0</v>
      </c>
      <c r="X346" s="24">
        <v>0</v>
      </c>
      <c r="Y346" s="24">
        <v>0</v>
      </c>
      <c r="Z346" s="24">
        <v>0</v>
      </c>
      <c r="AA346" s="24">
        <v>7673.9669754827391</v>
      </c>
      <c r="AB346" s="24">
        <v>-3579.3127209465019</v>
      </c>
      <c r="AC346" s="24">
        <v>4094.6542545362372</v>
      </c>
      <c r="AD346" s="24">
        <v>-4094.6542545362609</v>
      </c>
      <c r="AE346" s="24">
        <v>-7673.9669754827337</v>
      </c>
      <c r="AF346" s="24">
        <v>0</v>
      </c>
      <c r="AG346" s="24">
        <v>4.8323996435565277</v>
      </c>
      <c r="AH346" s="24">
        <v>-3.3259131522790994</v>
      </c>
      <c r="AI346" s="24">
        <v>1.5064864912774283</v>
      </c>
      <c r="AJ346" s="24">
        <v>0</v>
      </c>
      <c r="AK346" s="24">
        <v>0</v>
      </c>
      <c r="AL346" s="24">
        <v>0</v>
      </c>
      <c r="AM346" s="24">
        <v>0</v>
      </c>
      <c r="AN346" s="24">
        <v>0</v>
      </c>
      <c r="AO346" s="24">
        <v>0</v>
      </c>
      <c r="AP346" s="24">
        <v>0</v>
      </c>
      <c r="AQ346" s="24">
        <v>3288.842989492603</v>
      </c>
      <c r="AR346" s="24">
        <v>-1533.9911661199294</v>
      </c>
      <c r="AS346" s="24">
        <v>1754.8518233726736</v>
      </c>
      <c r="AT346" s="24">
        <v>-1754.85182337265</v>
      </c>
      <c r="AU346" s="24">
        <v>-3288.8429894926085</v>
      </c>
      <c r="AV346" s="24">
        <v>0</v>
      </c>
      <c r="AW346" s="24">
        <v>0</v>
      </c>
      <c r="AX346" s="24">
        <v>0</v>
      </c>
      <c r="AY346" s="24">
        <v>0</v>
      </c>
      <c r="AZ346" s="24">
        <v>0</v>
      </c>
      <c r="BA346" s="24">
        <v>-1.5064864912774283</v>
      </c>
      <c r="BB346" s="24">
        <v>-4.8323996435565277</v>
      </c>
      <c r="BC346" s="24">
        <v>-1.5064864912774283</v>
      </c>
      <c r="BD346" s="24">
        <v>-4.8323996435565277</v>
      </c>
      <c r="BE346" s="24">
        <v>0</v>
      </c>
      <c r="BF346" s="24">
        <v>0</v>
      </c>
      <c r="BG346" s="24">
        <v>0</v>
      </c>
      <c r="BH346" s="24">
        <v>0</v>
      </c>
      <c r="BI346" s="24">
        <v>0</v>
      </c>
      <c r="BJ346" s="24">
        <v>0</v>
      </c>
      <c r="BK346" s="24">
        <v>0</v>
      </c>
      <c r="BL346" s="24">
        <v>0</v>
      </c>
    </row>
    <row r="347" spans="1:64" x14ac:dyDescent="0.25">
      <c r="A347" t="s">
        <v>5121</v>
      </c>
      <c r="B347">
        <v>105</v>
      </c>
      <c r="C347">
        <v>3</v>
      </c>
      <c r="D347">
        <v>9</v>
      </c>
      <c r="E347" s="24">
        <v>0</v>
      </c>
      <c r="F347" s="24">
        <v>0</v>
      </c>
      <c r="G347" s="24">
        <v>0</v>
      </c>
      <c r="H347" s="24">
        <v>0</v>
      </c>
      <c r="I347" s="24">
        <v>0</v>
      </c>
      <c r="J347" s="24">
        <v>0</v>
      </c>
      <c r="K347" s="24">
        <v>10500.254784223624</v>
      </c>
      <c r="L347" s="24">
        <v>-4853.3695612708107</v>
      </c>
      <c r="M347" s="24">
        <v>5646.8852229528129</v>
      </c>
      <c r="N347" s="24">
        <v>-5646.8852229528129</v>
      </c>
      <c r="O347" s="24">
        <v>-10500.254784223624</v>
      </c>
      <c r="P347" s="24">
        <v>0</v>
      </c>
      <c r="Q347" s="24">
        <v>4.6507900394312855</v>
      </c>
      <c r="R347" s="24">
        <v>-3.2109984143976362</v>
      </c>
      <c r="S347" s="24">
        <v>1.4397916250336493</v>
      </c>
      <c r="T347" s="24">
        <v>0</v>
      </c>
      <c r="U347" s="24">
        <v>0</v>
      </c>
      <c r="V347" s="24">
        <v>0</v>
      </c>
      <c r="W347" s="24">
        <v>0</v>
      </c>
      <c r="X347" s="24">
        <v>0</v>
      </c>
      <c r="Y347" s="24">
        <v>0</v>
      </c>
      <c r="Z347" s="24">
        <v>0</v>
      </c>
      <c r="AA347" s="24">
        <v>7350.178348956536</v>
      </c>
      <c r="AB347" s="24">
        <v>-3397.3586928895675</v>
      </c>
      <c r="AC347" s="24">
        <v>3952.8196560669689</v>
      </c>
      <c r="AD347" s="24">
        <v>-3952.8196560669458</v>
      </c>
      <c r="AE347" s="24">
        <v>-7350.1783489565423</v>
      </c>
      <c r="AF347" s="24">
        <v>0</v>
      </c>
      <c r="AG347" s="24">
        <v>4.6507900394312855</v>
      </c>
      <c r="AH347" s="24">
        <v>-3.2109984143976362</v>
      </c>
      <c r="AI347" s="24">
        <v>1.4397916250336493</v>
      </c>
      <c r="AJ347" s="24">
        <v>0</v>
      </c>
      <c r="AK347" s="24">
        <v>0</v>
      </c>
      <c r="AL347" s="24">
        <v>0</v>
      </c>
      <c r="AM347" s="24">
        <v>0</v>
      </c>
      <c r="AN347" s="24">
        <v>0</v>
      </c>
      <c r="AO347" s="24">
        <v>0</v>
      </c>
      <c r="AP347" s="24">
        <v>0</v>
      </c>
      <c r="AQ347" s="24">
        <v>3150.0764352670876</v>
      </c>
      <c r="AR347" s="24">
        <v>-1456.0108683812432</v>
      </c>
      <c r="AS347" s="24">
        <v>1694.065566885844</v>
      </c>
      <c r="AT347" s="24">
        <v>-1694.0655668858672</v>
      </c>
      <c r="AU347" s="24">
        <v>-3150.0764352670813</v>
      </c>
      <c r="AV347" s="24">
        <v>0</v>
      </c>
      <c r="AW347" s="24">
        <v>0</v>
      </c>
      <c r="AX347" s="24">
        <v>0</v>
      </c>
      <c r="AY347" s="24">
        <v>0</v>
      </c>
      <c r="AZ347" s="24">
        <v>0</v>
      </c>
      <c r="BA347" s="24">
        <v>-1.4397916250336493</v>
      </c>
      <c r="BB347" s="24">
        <v>-4.6507900394312855</v>
      </c>
      <c r="BC347" s="24">
        <v>-1.4397916250336493</v>
      </c>
      <c r="BD347" s="24">
        <v>-4.6507900394312855</v>
      </c>
      <c r="BE347" s="24">
        <v>0</v>
      </c>
      <c r="BF347" s="24">
        <v>0</v>
      </c>
      <c r="BG347" s="24">
        <v>0</v>
      </c>
      <c r="BH347" s="24">
        <v>0</v>
      </c>
      <c r="BI347" s="24">
        <v>0</v>
      </c>
      <c r="BJ347" s="24">
        <v>0</v>
      </c>
      <c r="BK347" s="24">
        <v>0</v>
      </c>
      <c r="BL347" s="24">
        <v>0</v>
      </c>
    </row>
    <row r="348" spans="1:64" x14ac:dyDescent="0.25">
      <c r="A348" t="s">
        <v>5121</v>
      </c>
      <c r="B348">
        <v>106</v>
      </c>
      <c r="C348">
        <v>4</v>
      </c>
      <c r="D348">
        <v>9</v>
      </c>
      <c r="E348" s="24">
        <v>0</v>
      </c>
      <c r="F348" s="24">
        <v>0</v>
      </c>
      <c r="G348" s="24">
        <v>0</v>
      </c>
      <c r="H348" s="24">
        <v>0</v>
      </c>
      <c r="I348" s="24">
        <v>0</v>
      </c>
      <c r="J348" s="24">
        <v>0</v>
      </c>
      <c r="K348" s="24">
        <v>10062.239850503393</v>
      </c>
      <c r="L348" s="24">
        <v>-4608.1492866659537</v>
      </c>
      <c r="M348" s="24">
        <v>5454.0905638374388</v>
      </c>
      <c r="N348" s="24">
        <v>-5454.0905638374388</v>
      </c>
      <c r="O348" s="24">
        <v>-10062.239850503393</v>
      </c>
      <c r="P348" s="24">
        <v>0</v>
      </c>
      <c r="Q348" s="24">
        <v>4.4782224853179287</v>
      </c>
      <c r="R348" s="24">
        <v>-3.1012715405968265</v>
      </c>
      <c r="S348" s="24">
        <v>1.3769509447211021</v>
      </c>
      <c r="T348" s="24">
        <v>0</v>
      </c>
      <c r="U348" s="24">
        <v>0</v>
      </c>
      <c r="V348" s="24">
        <v>0</v>
      </c>
      <c r="W348" s="24">
        <v>0</v>
      </c>
      <c r="X348" s="24">
        <v>0</v>
      </c>
      <c r="Y348" s="24">
        <v>0</v>
      </c>
      <c r="Z348" s="24">
        <v>0</v>
      </c>
      <c r="AA348" s="24">
        <v>7043.5678953523748</v>
      </c>
      <c r="AB348" s="24">
        <v>-3225.704500666172</v>
      </c>
      <c r="AC348" s="24">
        <v>3817.8633946862069</v>
      </c>
      <c r="AD348" s="24">
        <v>-3817.8633946862246</v>
      </c>
      <c r="AE348" s="24">
        <v>-7043.5678953523748</v>
      </c>
      <c r="AF348" s="24">
        <v>0</v>
      </c>
      <c r="AG348" s="24">
        <v>4.4782224853179287</v>
      </c>
      <c r="AH348" s="24">
        <v>-3.1012715405968265</v>
      </c>
      <c r="AI348" s="24">
        <v>1.3769509447211021</v>
      </c>
      <c r="AJ348" s="24">
        <v>0</v>
      </c>
      <c r="AK348" s="24">
        <v>0</v>
      </c>
      <c r="AL348" s="24">
        <v>0</v>
      </c>
      <c r="AM348" s="24">
        <v>0</v>
      </c>
      <c r="AN348" s="24">
        <v>0</v>
      </c>
      <c r="AO348" s="24">
        <v>0</v>
      </c>
      <c r="AP348" s="24">
        <v>0</v>
      </c>
      <c r="AQ348" s="24">
        <v>3018.6719551510178</v>
      </c>
      <c r="AR348" s="24">
        <v>-1382.4447859997817</v>
      </c>
      <c r="AS348" s="24">
        <v>1636.2271691512319</v>
      </c>
      <c r="AT348" s="24">
        <v>-1636.2271691512142</v>
      </c>
      <c r="AU348" s="24">
        <v>-3018.6719551510178</v>
      </c>
      <c r="AV348" s="24">
        <v>0</v>
      </c>
      <c r="AW348" s="24">
        <v>0</v>
      </c>
      <c r="AX348" s="24">
        <v>0</v>
      </c>
      <c r="AY348" s="24">
        <v>0</v>
      </c>
      <c r="AZ348" s="24">
        <v>0</v>
      </c>
      <c r="BA348" s="24">
        <v>-1.3769509447211021</v>
      </c>
      <c r="BB348" s="24">
        <v>-4.4782224853179287</v>
      </c>
      <c r="BC348" s="24">
        <v>-1.3769509447211021</v>
      </c>
      <c r="BD348" s="24">
        <v>-4.4782224853179287</v>
      </c>
      <c r="BE348" s="24">
        <v>0</v>
      </c>
      <c r="BF348" s="24">
        <v>0</v>
      </c>
      <c r="BG348" s="24">
        <v>0</v>
      </c>
      <c r="BH348" s="24">
        <v>0</v>
      </c>
      <c r="BI348" s="24">
        <v>0</v>
      </c>
      <c r="BJ348" s="24">
        <v>0</v>
      </c>
      <c r="BK348" s="24">
        <v>0</v>
      </c>
      <c r="BL348" s="24">
        <v>0</v>
      </c>
    </row>
    <row r="349" spans="1:64" x14ac:dyDescent="0.25">
      <c r="A349" t="s">
        <v>5121</v>
      </c>
      <c r="B349">
        <v>107</v>
      </c>
      <c r="C349">
        <v>4</v>
      </c>
      <c r="D349">
        <v>9</v>
      </c>
      <c r="E349" s="24">
        <v>0</v>
      </c>
      <c r="F349" s="24">
        <v>0</v>
      </c>
      <c r="G349" s="24">
        <v>0</v>
      </c>
      <c r="H349" s="24">
        <v>0</v>
      </c>
      <c r="I349" s="24">
        <v>0</v>
      </c>
      <c r="J349" s="24">
        <v>0</v>
      </c>
      <c r="K349" s="24">
        <v>9647.1824087128043</v>
      </c>
      <c r="L349" s="24">
        <v>-4376.6821462428197</v>
      </c>
      <c r="M349" s="24">
        <v>5270.5002624699846</v>
      </c>
      <c r="N349" s="24">
        <v>-5270.5002624699846</v>
      </c>
      <c r="O349" s="24">
        <v>-9647.1824087128043</v>
      </c>
      <c r="P349" s="24">
        <v>0</v>
      </c>
      <c r="Q349" s="24">
        <v>4.3141288224737764</v>
      </c>
      <c r="R349" s="24">
        <v>-2.9964420107585283</v>
      </c>
      <c r="S349" s="24">
        <v>1.317686811715248</v>
      </c>
      <c r="T349" s="24">
        <v>0</v>
      </c>
      <c r="U349" s="24">
        <v>0</v>
      </c>
      <c r="V349" s="24">
        <v>0</v>
      </c>
      <c r="W349" s="24">
        <v>0</v>
      </c>
      <c r="X349" s="24">
        <v>0</v>
      </c>
      <c r="Y349" s="24">
        <v>0</v>
      </c>
      <c r="Z349" s="24">
        <v>0</v>
      </c>
      <c r="AA349" s="24">
        <v>6753.0276860989625</v>
      </c>
      <c r="AB349" s="24">
        <v>-3063.6775023699665</v>
      </c>
      <c r="AC349" s="24">
        <v>3689.3501837289891</v>
      </c>
      <c r="AD349" s="24">
        <v>-3689.350183728995</v>
      </c>
      <c r="AE349" s="24">
        <v>-6753.0276860989688</v>
      </c>
      <c r="AF349" s="24">
        <v>0</v>
      </c>
      <c r="AG349" s="24">
        <v>4.3141288224737764</v>
      </c>
      <c r="AH349" s="24">
        <v>-2.9964420107585283</v>
      </c>
      <c r="AI349" s="24">
        <v>1.317686811715248</v>
      </c>
      <c r="AJ349" s="24">
        <v>0</v>
      </c>
      <c r="AK349" s="24">
        <v>0</v>
      </c>
      <c r="AL349" s="24">
        <v>0</v>
      </c>
      <c r="AM349" s="24">
        <v>0</v>
      </c>
      <c r="AN349" s="24">
        <v>0</v>
      </c>
      <c r="AO349" s="24">
        <v>0</v>
      </c>
      <c r="AP349" s="24">
        <v>0</v>
      </c>
      <c r="AQ349" s="24">
        <v>2894.1547226138418</v>
      </c>
      <c r="AR349" s="24">
        <v>-1313.0046438728532</v>
      </c>
      <c r="AS349" s="24">
        <v>1581.1500787409955</v>
      </c>
      <c r="AT349" s="24">
        <v>-1581.1500787409896</v>
      </c>
      <c r="AU349" s="24">
        <v>-2894.1547226138355</v>
      </c>
      <c r="AV349" s="24">
        <v>0</v>
      </c>
      <c r="AW349" s="24">
        <v>0</v>
      </c>
      <c r="AX349" s="24">
        <v>0</v>
      </c>
      <c r="AY349" s="24">
        <v>0</v>
      </c>
      <c r="AZ349" s="24">
        <v>0</v>
      </c>
      <c r="BA349" s="24">
        <v>-1.317686811715248</v>
      </c>
      <c r="BB349" s="24">
        <v>-4.3141288224737764</v>
      </c>
      <c r="BC349" s="24">
        <v>-1.317686811715248</v>
      </c>
      <c r="BD349" s="24">
        <v>-4.3141288224737764</v>
      </c>
      <c r="BE349" s="24">
        <v>0</v>
      </c>
      <c r="BF349" s="24">
        <v>0</v>
      </c>
      <c r="BG349" s="24">
        <v>0</v>
      </c>
      <c r="BH349" s="24">
        <v>0</v>
      </c>
      <c r="BI349" s="24">
        <v>0</v>
      </c>
      <c r="BJ349" s="24">
        <v>0</v>
      </c>
      <c r="BK349" s="24">
        <v>0</v>
      </c>
      <c r="BL349" s="24">
        <v>0</v>
      </c>
    </row>
    <row r="350" spans="1:64" x14ac:dyDescent="0.25">
      <c r="A350" t="s">
        <v>5121</v>
      </c>
      <c r="B350">
        <v>108</v>
      </c>
      <c r="C350">
        <v>4</v>
      </c>
      <c r="D350">
        <v>9</v>
      </c>
      <c r="E350" s="24">
        <v>0</v>
      </c>
      <c r="F350" s="24">
        <v>0</v>
      </c>
      <c r="G350" s="24">
        <v>0</v>
      </c>
      <c r="H350" s="24">
        <v>0</v>
      </c>
      <c r="I350" s="24">
        <v>0</v>
      </c>
      <c r="J350" s="24">
        <v>0</v>
      </c>
      <c r="K350" s="24">
        <v>9253.6204198254272</v>
      </c>
      <c r="L350" s="24">
        <v>-4158.0790585102513</v>
      </c>
      <c r="M350" s="24">
        <v>5095.5413613151759</v>
      </c>
      <c r="N350" s="24">
        <v>-5095.5413613151759</v>
      </c>
      <c r="O350" s="24">
        <v>-9253.6204198254272</v>
      </c>
      <c r="P350" s="24">
        <v>0</v>
      </c>
      <c r="Q350" s="24">
        <v>4.1579843089975839</v>
      </c>
      <c r="R350" s="24">
        <v>-2.8962386492453334</v>
      </c>
      <c r="S350" s="24">
        <v>1.2617456597522505</v>
      </c>
      <c r="T350" s="24">
        <v>0</v>
      </c>
      <c r="U350" s="24">
        <v>0</v>
      </c>
      <c r="V350" s="24">
        <v>0</v>
      </c>
      <c r="W350" s="24">
        <v>0</v>
      </c>
      <c r="X350" s="24">
        <v>0</v>
      </c>
      <c r="Y350" s="24">
        <v>0</v>
      </c>
      <c r="Z350" s="24">
        <v>0</v>
      </c>
      <c r="AA350" s="24">
        <v>6477.5342938777985</v>
      </c>
      <c r="AB350" s="24">
        <v>-2910.6553409571789</v>
      </c>
      <c r="AC350" s="24">
        <v>3566.8789529206229</v>
      </c>
      <c r="AD350" s="24">
        <v>-3566.8789529206115</v>
      </c>
      <c r="AE350" s="24">
        <v>-6477.5342938777758</v>
      </c>
      <c r="AF350" s="24">
        <v>0</v>
      </c>
      <c r="AG350" s="24">
        <v>4.1579843089975839</v>
      </c>
      <c r="AH350" s="24">
        <v>-2.8962386492453334</v>
      </c>
      <c r="AI350" s="24">
        <v>1.2617456597522505</v>
      </c>
      <c r="AJ350" s="24">
        <v>0</v>
      </c>
      <c r="AK350" s="24">
        <v>0</v>
      </c>
      <c r="AL350" s="24">
        <v>0</v>
      </c>
      <c r="AM350" s="24">
        <v>0</v>
      </c>
      <c r="AN350" s="24">
        <v>0</v>
      </c>
      <c r="AO350" s="24">
        <v>0</v>
      </c>
      <c r="AP350" s="24">
        <v>0</v>
      </c>
      <c r="AQ350" s="24">
        <v>2776.0861259476287</v>
      </c>
      <c r="AR350" s="24">
        <v>-1247.4237175530725</v>
      </c>
      <c r="AS350" s="24">
        <v>1528.662408394553</v>
      </c>
      <c r="AT350" s="24">
        <v>-1528.6624083945644</v>
      </c>
      <c r="AU350" s="24">
        <v>-2776.0861259476515</v>
      </c>
      <c r="AV350" s="24">
        <v>0</v>
      </c>
      <c r="AW350" s="24">
        <v>0</v>
      </c>
      <c r="AX350" s="24">
        <v>0</v>
      </c>
      <c r="AY350" s="24">
        <v>0</v>
      </c>
      <c r="AZ350" s="24">
        <v>0</v>
      </c>
      <c r="BA350" s="24">
        <v>-1.2617456597522505</v>
      </c>
      <c r="BB350" s="24">
        <v>-4.1579843089975839</v>
      </c>
      <c r="BC350" s="24">
        <v>-1.2617456597522505</v>
      </c>
      <c r="BD350" s="24">
        <v>-4.1579843089975839</v>
      </c>
      <c r="BE350" s="24">
        <v>0</v>
      </c>
      <c r="BF350" s="24">
        <v>0</v>
      </c>
      <c r="BG350" s="24">
        <v>0</v>
      </c>
      <c r="BH350" s="24">
        <v>0</v>
      </c>
      <c r="BI350" s="24">
        <v>0</v>
      </c>
      <c r="BJ350" s="24">
        <v>0</v>
      </c>
      <c r="BK350" s="24">
        <v>0</v>
      </c>
      <c r="BL350" s="24">
        <v>0</v>
      </c>
    </row>
    <row r="351" spans="1:64" x14ac:dyDescent="0.25">
      <c r="A351" t="s">
        <v>5121</v>
      </c>
      <c r="B351">
        <v>109</v>
      </c>
      <c r="C351">
        <v>1</v>
      </c>
      <c r="D351">
        <v>10</v>
      </c>
      <c r="E351" s="24">
        <v>0</v>
      </c>
      <c r="F351" s="24">
        <v>0</v>
      </c>
      <c r="G351" s="24">
        <v>0</v>
      </c>
      <c r="H351" s="24">
        <v>0</v>
      </c>
      <c r="I351" s="24">
        <v>0</v>
      </c>
      <c r="J351" s="24">
        <v>0</v>
      </c>
      <c r="K351" s="24">
        <v>8880.2019207049161</v>
      </c>
      <c r="L351" s="24">
        <v>-3951.5167397586629</v>
      </c>
      <c r="M351" s="24">
        <v>4928.6851809462532</v>
      </c>
      <c r="N351" s="24">
        <v>-4928.6851809462532</v>
      </c>
      <c r="O351" s="24">
        <v>-8880.2019207049161</v>
      </c>
      <c r="P351" s="24">
        <v>0</v>
      </c>
      <c r="Q351" s="24">
        <v>4.0093037002543497</v>
      </c>
      <c r="R351" s="24">
        <v>-2.8004081497929292</v>
      </c>
      <c r="S351" s="24">
        <v>1.2088955504614205</v>
      </c>
      <c r="T351" s="24">
        <v>0</v>
      </c>
      <c r="U351" s="24">
        <v>0</v>
      </c>
      <c r="V351" s="24">
        <v>0</v>
      </c>
      <c r="W351" s="24">
        <v>0</v>
      </c>
      <c r="X351" s="24">
        <v>0</v>
      </c>
      <c r="Y351" s="24">
        <v>0</v>
      </c>
      <c r="Z351" s="24">
        <v>0</v>
      </c>
      <c r="AA351" s="24">
        <v>6216.1413444934406</v>
      </c>
      <c r="AB351" s="24">
        <v>-2766.061717831064</v>
      </c>
      <c r="AC351" s="24">
        <v>3450.079626662377</v>
      </c>
      <c r="AD351" s="24">
        <v>-3450.0796266623656</v>
      </c>
      <c r="AE351" s="24">
        <v>-6216.1413444934587</v>
      </c>
      <c r="AF351" s="24">
        <v>0</v>
      </c>
      <c r="AG351" s="24">
        <v>4.0093037002543497</v>
      </c>
      <c r="AH351" s="24">
        <v>-2.8004081497929292</v>
      </c>
      <c r="AI351" s="24">
        <v>1.2088955504614205</v>
      </c>
      <c r="AJ351" s="24">
        <v>0</v>
      </c>
      <c r="AK351" s="24">
        <v>0</v>
      </c>
      <c r="AL351" s="24">
        <v>0</v>
      </c>
      <c r="AM351" s="24">
        <v>0</v>
      </c>
      <c r="AN351" s="24">
        <v>0</v>
      </c>
      <c r="AO351" s="24">
        <v>0</v>
      </c>
      <c r="AP351" s="24">
        <v>0</v>
      </c>
      <c r="AQ351" s="24">
        <v>2664.0605762114756</v>
      </c>
      <c r="AR351" s="24">
        <v>-1185.4550219275989</v>
      </c>
      <c r="AS351" s="24">
        <v>1478.6055542838762</v>
      </c>
      <c r="AT351" s="24">
        <v>-1478.6055542838876</v>
      </c>
      <c r="AU351" s="24">
        <v>-2664.0605762114574</v>
      </c>
      <c r="AV351" s="24">
        <v>0</v>
      </c>
      <c r="AW351" s="24">
        <v>0</v>
      </c>
      <c r="AX351" s="24">
        <v>0</v>
      </c>
      <c r="AY351" s="24">
        <v>0</v>
      </c>
      <c r="AZ351" s="24">
        <v>0</v>
      </c>
      <c r="BA351" s="24">
        <v>-1.2088955504614205</v>
      </c>
      <c r="BB351" s="24">
        <v>-4.0093037002543497</v>
      </c>
      <c r="BC351" s="24">
        <v>-1.2088955504614205</v>
      </c>
      <c r="BD351" s="24">
        <v>-4.0093037002543497</v>
      </c>
      <c r="BE351" s="24">
        <v>0</v>
      </c>
      <c r="BF351" s="24">
        <v>0</v>
      </c>
      <c r="BG351" s="24">
        <v>0</v>
      </c>
      <c r="BH351" s="24">
        <v>0</v>
      </c>
      <c r="BI351" s="24">
        <v>0</v>
      </c>
      <c r="BJ351" s="24">
        <v>0</v>
      </c>
      <c r="BK351" s="24">
        <v>0</v>
      </c>
      <c r="BL351" s="24">
        <v>0</v>
      </c>
    </row>
    <row r="352" spans="1:64" x14ac:dyDescent="0.25">
      <c r="A352" t="s">
        <v>5121</v>
      </c>
      <c r="B352">
        <v>110</v>
      </c>
      <c r="C352">
        <v>1</v>
      </c>
      <c r="D352">
        <v>10</v>
      </c>
      <c r="E352" s="24">
        <v>0</v>
      </c>
      <c r="F352" s="24">
        <v>0</v>
      </c>
      <c r="G352" s="24">
        <v>0</v>
      </c>
      <c r="H352" s="24">
        <v>0</v>
      </c>
      <c r="I352" s="24">
        <v>0</v>
      </c>
      <c r="J352" s="24">
        <v>0</v>
      </c>
      <c r="K352" s="24">
        <v>8525.6754469545558</v>
      </c>
      <c r="L352" s="24">
        <v>-3756.2322243871167</v>
      </c>
      <c r="M352" s="24">
        <v>4769.4432225674391</v>
      </c>
      <c r="N352" s="24">
        <v>-4769.4432225674391</v>
      </c>
      <c r="O352" s="24">
        <v>-8525.6754469545558</v>
      </c>
      <c r="P352" s="24">
        <v>0</v>
      </c>
      <c r="Q352" s="24">
        <v>3.8676377377905737</v>
      </c>
      <c r="R352" s="24">
        <v>-2.708713724422978</v>
      </c>
      <c r="S352" s="24">
        <v>1.1589240133675958</v>
      </c>
      <c r="T352" s="24">
        <v>0</v>
      </c>
      <c r="U352" s="24">
        <v>0</v>
      </c>
      <c r="V352" s="24">
        <v>0</v>
      </c>
      <c r="W352" s="24">
        <v>0</v>
      </c>
      <c r="X352" s="24">
        <v>0</v>
      </c>
      <c r="Y352" s="24">
        <v>0</v>
      </c>
      <c r="Z352" s="24">
        <v>0</v>
      </c>
      <c r="AA352" s="24">
        <v>5967.9728128681891</v>
      </c>
      <c r="AB352" s="24">
        <v>-2629.3625570709846</v>
      </c>
      <c r="AC352" s="24">
        <v>3338.6102557972072</v>
      </c>
      <c r="AD352" s="24">
        <v>-3338.610255797219</v>
      </c>
      <c r="AE352" s="24">
        <v>-5967.9728128681891</v>
      </c>
      <c r="AF352" s="24">
        <v>0</v>
      </c>
      <c r="AG352" s="24">
        <v>3.8676377377905737</v>
      </c>
      <c r="AH352" s="24">
        <v>-2.708713724422978</v>
      </c>
      <c r="AI352" s="24">
        <v>1.1589240133675958</v>
      </c>
      <c r="AJ352" s="24">
        <v>0</v>
      </c>
      <c r="AK352" s="24">
        <v>0</v>
      </c>
      <c r="AL352" s="24">
        <v>0</v>
      </c>
      <c r="AM352" s="24">
        <v>0</v>
      </c>
      <c r="AN352" s="24">
        <v>0</v>
      </c>
      <c r="AO352" s="24">
        <v>0</v>
      </c>
      <c r="AP352" s="24">
        <v>0</v>
      </c>
      <c r="AQ352" s="24">
        <v>2557.7026340863667</v>
      </c>
      <c r="AR352" s="24">
        <v>-1126.8696673161321</v>
      </c>
      <c r="AS352" s="24">
        <v>1430.8329667702319</v>
      </c>
      <c r="AT352" s="24">
        <v>-1430.8329667702201</v>
      </c>
      <c r="AU352" s="24">
        <v>-2557.7026340863667</v>
      </c>
      <c r="AV352" s="24">
        <v>0</v>
      </c>
      <c r="AW352" s="24">
        <v>0</v>
      </c>
      <c r="AX352" s="24">
        <v>0</v>
      </c>
      <c r="AY352" s="24">
        <v>0</v>
      </c>
      <c r="AZ352" s="24">
        <v>0</v>
      </c>
      <c r="BA352" s="24">
        <v>-1.1589240133675958</v>
      </c>
      <c r="BB352" s="24">
        <v>-3.8676377377905737</v>
      </c>
      <c r="BC352" s="24">
        <v>-1.1589240133675958</v>
      </c>
      <c r="BD352" s="24">
        <v>-3.8676377377905737</v>
      </c>
      <c r="BE352" s="24">
        <v>0</v>
      </c>
      <c r="BF352" s="24">
        <v>0</v>
      </c>
      <c r="BG352" s="24">
        <v>0</v>
      </c>
      <c r="BH352" s="24">
        <v>0</v>
      </c>
      <c r="BI352" s="24">
        <v>0</v>
      </c>
      <c r="BJ352" s="24">
        <v>0</v>
      </c>
      <c r="BK352" s="24">
        <v>0</v>
      </c>
      <c r="BL352" s="24">
        <v>0</v>
      </c>
    </row>
    <row r="353" spans="1:64" x14ac:dyDescent="0.25">
      <c r="A353" t="s">
        <v>5121</v>
      </c>
      <c r="B353">
        <v>111</v>
      </c>
      <c r="C353">
        <v>1</v>
      </c>
      <c r="D353">
        <v>10</v>
      </c>
      <c r="E353" s="24">
        <v>0</v>
      </c>
      <c r="F353" s="24">
        <v>0</v>
      </c>
      <c r="G353" s="24">
        <v>0</v>
      </c>
      <c r="H353" s="24">
        <v>0</v>
      </c>
      <c r="I353" s="24">
        <v>0</v>
      </c>
      <c r="J353" s="24">
        <v>0</v>
      </c>
      <c r="K353" s="24">
        <v>8188.8814003504813</v>
      </c>
      <c r="L353" s="24">
        <v>-3571.5178880505264</v>
      </c>
      <c r="M353" s="24">
        <v>4617.3635122999549</v>
      </c>
      <c r="N353" s="24">
        <v>-4617.3635122999549</v>
      </c>
      <c r="O353" s="24">
        <v>-8188.8814003504813</v>
      </c>
      <c r="P353" s="24">
        <v>0</v>
      </c>
      <c r="Q353" s="24">
        <v>3.7325699984917264</v>
      </c>
      <c r="R353" s="24">
        <v>-2.6209338653879968</v>
      </c>
      <c r="S353" s="24">
        <v>1.1116361331037297</v>
      </c>
      <c r="T353" s="24">
        <v>0</v>
      </c>
      <c r="U353" s="24">
        <v>0</v>
      </c>
      <c r="V353" s="24">
        <v>0</v>
      </c>
      <c r="W353" s="24">
        <v>0</v>
      </c>
      <c r="X353" s="24">
        <v>0</v>
      </c>
      <c r="Y353" s="24">
        <v>0</v>
      </c>
      <c r="Z353" s="24">
        <v>0</v>
      </c>
      <c r="AA353" s="24">
        <v>5732.2169802453363</v>
      </c>
      <c r="AB353" s="24">
        <v>-2500.0625216353656</v>
      </c>
      <c r="AC353" s="24">
        <v>3232.1544586099681</v>
      </c>
      <c r="AD353" s="24">
        <v>-3232.1544586099626</v>
      </c>
      <c r="AE353" s="24">
        <v>-5732.2169802453427</v>
      </c>
      <c r="AF353" s="24">
        <v>0</v>
      </c>
      <c r="AG353" s="24">
        <v>3.7325699984917264</v>
      </c>
      <c r="AH353" s="24">
        <v>-2.6209338653879968</v>
      </c>
      <c r="AI353" s="24">
        <v>1.1116361331037297</v>
      </c>
      <c r="AJ353" s="24">
        <v>0</v>
      </c>
      <c r="AK353" s="24">
        <v>0</v>
      </c>
      <c r="AL353" s="24">
        <v>0</v>
      </c>
      <c r="AM353" s="24">
        <v>0</v>
      </c>
      <c r="AN353" s="24">
        <v>0</v>
      </c>
      <c r="AO353" s="24">
        <v>0</v>
      </c>
      <c r="AP353" s="24">
        <v>0</v>
      </c>
      <c r="AQ353" s="24">
        <v>2456.6644201051449</v>
      </c>
      <c r="AR353" s="24">
        <v>-1071.4553664151608</v>
      </c>
      <c r="AS353" s="24">
        <v>1385.2090536899868</v>
      </c>
      <c r="AT353" s="24">
        <v>-1385.2090536899923</v>
      </c>
      <c r="AU353" s="24">
        <v>-2456.6644201051386</v>
      </c>
      <c r="AV353" s="24">
        <v>0</v>
      </c>
      <c r="AW353" s="24">
        <v>0</v>
      </c>
      <c r="AX353" s="24">
        <v>0</v>
      </c>
      <c r="AY353" s="24">
        <v>0</v>
      </c>
      <c r="AZ353" s="24">
        <v>0</v>
      </c>
      <c r="BA353" s="24">
        <v>-1.1116361331037297</v>
      </c>
      <c r="BB353" s="24">
        <v>-3.7325699984917264</v>
      </c>
      <c r="BC353" s="24">
        <v>-1.1116361331037297</v>
      </c>
      <c r="BD353" s="24">
        <v>-3.7325699984917264</v>
      </c>
      <c r="BE353" s="24">
        <v>0</v>
      </c>
      <c r="BF353" s="24">
        <v>0</v>
      </c>
      <c r="BG353" s="24">
        <v>0</v>
      </c>
      <c r="BH353" s="24">
        <v>0</v>
      </c>
      <c r="BI353" s="24">
        <v>0</v>
      </c>
      <c r="BJ353" s="24">
        <v>0</v>
      </c>
      <c r="BK353" s="24">
        <v>0</v>
      </c>
      <c r="BL353" s="24">
        <v>0</v>
      </c>
    </row>
    <row r="354" spans="1:64" x14ac:dyDescent="0.25">
      <c r="A354" t="s">
        <v>5121</v>
      </c>
      <c r="B354">
        <v>112</v>
      </c>
      <c r="C354">
        <v>2</v>
      </c>
      <c r="D354">
        <v>10</v>
      </c>
      <c r="E354" s="24">
        <v>0</v>
      </c>
      <c r="F354" s="24">
        <v>0</v>
      </c>
      <c r="G354" s="24">
        <v>0</v>
      </c>
      <c r="H354" s="24">
        <v>0</v>
      </c>
      <c r="I354" s="24">
        <v>0</v>
      </c>
      <c r="J354" s="24">
        <v>0</v>
      </c>
      <c r="K354" s="24">
        <v>7868.7442569993436</v>
      </c>
      <c r="L354" s="24">
        <v>-3396.7169241560623</v>
      </c>
      <c r="M354" s="24">
        <v>4472.0273328432813</v>
      </c>
      <c r="N354" s="24">
        <v>-4472.0273328432813</v>
      </c>
      <c r="O354" s="24">
        <v>-7868.7442569993436</v>
      </c>
      <c r="P354" s="24">
        <v>0</v>
      </c>
      <c r="Q354" s="24">
        <v>3.6037140620974242</v>
      </c>
      <c r="R354" s="24">
        <v>-2.5368612101424333</v>
      </c>
      <c r="S354" s="24">
        <v>1.0668528519549909</v>
      </c>
      <c r="T354" s="24">
        <v>0</v>
      </c>
      <c r="U354" s="24">
        <v>0</v>
      </c>
      <c r="V354" s="24">
        <v>0</v>
      </c>
      <c r="W354" s="24">
        <v>0</v>
      </c>
      <c r="X354" s="24">
        <v>0</v>
      </c>
      <c r="Y354" s="24">
        <v>0</v>
      </c>
      <c r="Z354" s="24">
        <v>0</v>
      </c>
      <c r="AA354" s="24">
        <v>5508.1209798995405</v>
      </c>
      <c r="AB354" s="24">
        <v>-2377.7018469092436</v>
      </c>
      <c r="AC354" s="24">
        <v>3130.4191329902969</v>
      </c>
      <c r="AD354" s="24">
        <v>-3130.4191329902969</v>
      </c>
      <c r="AE354" s="24">
        <v>-5508.1209798995405</v>
      </c>
      <c r="AF354" s="24">
        <v>0</v>
      </c>
      <c r="AG354" s="24">
        <v>3.6037140620974242</v>
      </c>
      <c r="AH354" s="24">
        <v>-2.5368612101424333</v>
      </c>
      <c r="AI354" s="24">
        <v>1.0668528519549909</v>
      </c>
      <c r="AJ354" s="24">
        <v>0</v>
      </c>
      <c r="AK354" s="24">
        <v>0</v>
      </c>
      <c r="AL354" s="24">
        <v>0</v>
      </c>
      <c r="AM354" s="24">
        <v>0</v>
      </c>
      <c r="AN354" s="24">
        <v>0</v>
      </c>
      <c r="AO354" s="24">
        <v>0</v>
      </c>
      <c r="AP354" s="24">
        <v>0</v>
      </c>
      <c r="AQ354" s="24">
        <v>2360.6232770998031</v>
      </c>
      <c r="AR354" s="24">
        <v>-1019.0150772468187</v>
      </c>
      <c r="AS354" s="24">
        <v>1341.6081998529844</v>
      </c>
      <c r="AT354" s="24">
        <v>-1341.6081998529844</v>
      </c>
      <c r="AU354" s="24">
        <v>-2360.6232770998031</v>
      </c>
      <c r="AV354" s="24">
        <v>0</v>
      </c>
      <c r="AW354" s="24">
        <v>0</v>
      </c>
      <c r="AX354" s="24">
        <v>0</v>
      </c>
      <c r="AY354" s="24">
        <v>0</v>
      </c>
      <c r="AZ354" s="24">
        <v>0</v>
      </c>
      <c r="BA354" s="24">
        <v>-1.0668528519549909</v>
      </c>
      <c r="BB354" s="24">
        <v>-3.6037140620974242</v>
      </c>
      <c r="BC354" s="24">
        <v>-1.0668528519549909</v>
      </c>
      <c r="BD354" s="24">
        <v>-3.6037140620974242</v>
      </c>
      <c r="BE354" s="24">
        <v>0</v>
      </c>
      <c r="BF354" s="24">
        <v>0</v>
      </c>
      <c r="BG354" s="24">
        <v>0</v>
      </c>
      <c r="BH354" s="24">
        <v>0</v>
      </c>
      <c r="BI354" s="24">
        <v>0</v>
      </c>
      <c r="BJ354" s="24">
        <v>0</v>
      </c>
      <c r="BK354" s="24">
        <v>0</v>
      </c>
      <c r="BL354" s="24">
        <v>0</v>
      </c>
    </row>
    <row r="355" spans="1:64" x14ac:dyDescent="0.25">
      <c r="A355" t="s">
        <v>5121</v>
      </c>
      <c r="B355">
        <v>113</v>
      </c>
      <c r="C355">
        <v>2</v>
      </c>
      <c r="D355">
        <v>10</v>
      </c>
      <c r="E355" s="24">
        <v>0</v>
      </c>
      <c r="F355" s="24">
        <v>0</v>
      </c>
      <c r="G355" s="24">
        <v>0</v>
      </c>
      <c r="H355" s="24">
        <v>0</v>
      </c>
      <c r="I355" s="24">
        <v>0</v>
      </c>
      <c r="J355" s="24">
        <v>0</v>
      </c>
      <c r="K355" s="24">
        <v>7564.2655249275267</v>
      </c>
      <c r="L355" s="24">
        <v>-3231.2192291235551</v>
      </c>
      <c r="M355" s="24">
        <v>4333.0462958039716</v>
      </c>
      <c r="N355" s="24">
        <v>-4333.0462958039716</v>
      </c>
      <c r="O355" s="24">
        <v>-7564.2655249275267</v>
      </c>
      <c r="P355" s="24">
        <v>0</v>
      </c>
      <c r="Q355" s="24">
        <v>3.4807109606631457</v>
      </c>
      <c r="R355" s="24">
        <v>-2.4563015002077009</v>
      </c>
      <c r="S355" s="24">
        <v>1.0244094604554448</v>
      </c>
      <c r="T355" s="24">
        <v>0</v>
      </c>
      <c r="U355" s="24">
        <v>0</v>
      </c>
      <c r="V355" s="24">
        <v>0</v>
      </c>
      <c r="W355" s="24">
        <v>0</v>
      </c>
      <c r="X355" s="24">
        <v>0</v>
      </c>
      <c r="Y355" s="24">
        <v>0</v>
      </c>
      <c r="Z355" s="24">
        <v>0</v>
      </c>
      <c r="AA355" s="24">
        <v>5294.985867449268</v>
      </c>
      <c r="AB355" s="24">
        <v>-2261.85346038649</v>
      </c>
      <c r="AC355" s="24">
        <v>3033.1324070627797</v>
      </c>
      <c r="AD355" s="24">
        <v>-3033.1324070627888</v>
      </c>
      <c r="AE355" s="24">
        <v>-5294.9858674492571</v>
      </c>
      <c r="AF355" s="24">
        <v>0</v>
      </c>
      <c r="AG355" s="24">
        <v>3.4807109606631457</v>
      </c>
      <c r="AH355" s="24">
        <v>-2.4563015002077009</v>
      </c>
      <c r="AI355" s="24">
        <v>1.0244094604554448</v>
      </c>
      <c r="AJ355" s="24">
        <v>0</v>
      </c>
      <c r="AK355" s="24">
        <v>0</v>
      </c>
      <c r="AL355" s="24">
        <v>0</v>
      </c>
      <c r="AM355" s="24">
        <v>0</v>
      </c>
      <c r="AN355" s="24">
        <v>0</v>
      </c>
      <c r="AO355" s="24">
        <v>0</v>
      </c>
      <c r="AP355" s="24">
        <v>0</v>
      </c>
      <c r="AQ355" s="24">
        <v>2269.2796574782587</v>
      </c>
      <c r="AR355" s="24">
        <v>-969.36576873706508</v>
      </c>
      <c r="AS355" s="24">
        <v>1299.9138887411918</v>
      </c>
      <c r="AT355" s="24">
        <v>-1299.9138887411827</v>
      </c>
      <c r="AU355" s="24">
        <v>-2269.2796574782697</v>
      </c>
      <c r="AV355" s="24">
        <v>0</v>
      </c>
      <c r="AW355" s="24">
        <v>0</v>
      </c>
      <c r="AX355" s="24">
        <v>0</v>
      </c>
      <c r="AY355" s="24">
        <v>0</v>
      </c>
      <c r="AZ355" s="24">
        <v>0</v>
      </c>
      <c r="BA355" s="24">
        <v>-1.0244094604554448</v>
      </c>
      <c r="BB355" s="24">
        <v>-3.4807109606631457</v>
      </c>
      <c r="BC355" s="24">
        <v>-1.0244094604554448</v>
      </c>
      <c r="BD355" s="24">
        <v>-3.4807109606631457</v>
      </c>
      <c r="BE355" s="24">
        <v>0</v>
      </c>
      <c r="BF355" s="24">
        <v>0</v>
      </c>
      <c r="BG355" s="24">
        <v>0</v>
      </c>
      <c r="BH355" s="24">
        <v>0</v>
      </c>
      <c r="BI355" s="24">
        <v>0</v>
      </c>
      <c r="BJ355" s="24">
        <v>0</v>
      </c>
      <c r="BK355" s="24">
        <v>0</v>
      </c>
      <c r="BL355" s="24">
        <v>0</v>
      </c>
    </row>
    <row r="356" spans="1:64" x14ac:dyDescent="0.25">
      <c r="A356" t="s">
        <v>5121</v>
      </c>
      <c r="B356">
        <v>114</v>
      </c>
      <c r="C356">
        <v>2</v>
      </c>
      <c r="D356">
        <v>10</v>
      </c>
      <c r="E356" s="24">
        <v>0</v>
      </c>
      <c r="F356" s="24">
        <v>0</v>
      </c>
      <c r="G356" s="24">
        <v>0</v>
      </c>
      <c r="H356" s="24">
        <v>0</v>
      </c>
      <c r="I356" s="24">
        <v>0</v>
      </c>
      <c r="J356" s="24">
        <v>0</v>
      </c>
      <c r="K356" s="24">
        <v>7274.5173705695197</v>
      </c>
      <c r="L356" s="24">
        <v>-3074.4576564058661</v>
      </c>
      <c r="M356" s="24">
        <v>4200.0597141636536</v>
      </c>
      <c r="N356" s="24">
        <v>-4200.0597141636536</v>
      </c>
      <c r="O356" s="24">
        <v>-7274.5173705695197</v>
      </c>
      <c r="P356" s="24">
        <v>0</v>
      </c>
      <c r="Q356" s="24">
        <v>3.3632268781357197</v>
      </c>
      <c r="R356" s="24">
        <v>-2.3790726255897425</v>
      </c>
      <c r="S356" s="24">
        <v>0.98415425254597722</v>
      </c>
      <c r="T356" s="24">
        <v>0</v>
      </c>
      <c r="U356" s="24">
        <v>0</v>
      </c>
      <c r="V356" s="24">
        <v>0</v>
      </c>
      <c r="W356" s="24">
        <v>0</v>
      </c>
      <c r="X356" s="24">
        <v>0</v>
      </c>
      <c r="Y356" s="24">
        <v>0</v>
      </c>
      <c r="Z356" s="24">
        <v>0</v>
      </c>
      <c r="AA356" s="24">
        <v>5092.1621593986638</v>
      </c>
      <c r="AB356" s="24">
        <v>-2152.1203594841063</v>
      </c>
      <c r="AC356" s="24">
        <v>2940.0417999145575</v>
      </c>
      <c r="AD356" s="24">
        <v>-2940.0417999145575</v>
      </c>
      <c r="AE356" s="24">
        <v>-5092.1621593986638</v>
      </c>
      <c r="AF356" s="24">
        <v>0</v>
      </c>
      <c r="AG356" s="24">
        <v>3.3632268781357197</v>
      </c>
      <c r="AH356" s="24">
        <v>-2.3790726255897425</v>
      </c>
      <c r="AI356" s="24">
        <v>0.98415425254597722</v>
      </c>
      <c r="AJ356" s="24">
        <v>0</v>
      </c>
      <c r="AK356" s="24">
        <v>0</v>
      </c>
      <c r="AL356" s="24">
        <v>0</v>
      </c>
      <c r="AM356" s="24">
        <v>0</v>
      </c>
      <c r="AN356" s="24">
        <v>0</v>
      </c>
      <c r="AO356" s="24">
        <v>0</v>
      </c>
      <c r="AP356" s="24">
        <v>0</v>
      </c>
      <c r="AQ356" s="24">
        <v>2182.3552111708559</v>
      </c>
      <c r="AR356" s="24">
        <v>-922.33729692175984</v>
      </c>
      <c r="AS356" s="24">
        <v>1260.0179142490961</v>
      </c>
      <c r="AT356" s="24">
        <v>-1260.0179142490961</v>
      </c>
      <c r="AU356" s="24">
        <v>-2182.3552111708559</v>
      </c>
      <c r="AV356" s="24">
        <v>0</v>
      </c>
      <c r="AW356" s="24">
        <v>0</v>
      </c>
      <c r="AX356" s="24">
        <v>0</v>
      </c>
      <c r="AY356" s="24">
        <v>0</v>
      </c>
      <c r="AZ356" s="24">
        <v>0</v>
      </c>
      <c r="BA356" s="24">
        <v>-0.98415425254597722</v>
      </c>
      <c r="BB356" s="24">
        <v>-3.3632268781357197</v>
      </c>
      <c r="BC356" s="24">
        <v>-0.98415425254597722</v>
      </c>
      <c r="BD356" s="24">
        <v>-3.3632268781357197</v>
      </c>
      <c r="BE356" s="24">
        <v>0</v>
      </c>
      <c r="BF356" s="24">
        <v>0</v>
      </c>
      <c r="BG356" s="24">
        <v>0</v>
      </c>
      <c r="BH356" s="24">
        <v>0</v>
      </c>
      <c r="BI356" s="24">
        <v>0</v>
      </c>
      <c r="BJ356" s="24">
        <v>0</v>
      </c>
      <c r="BK356" s="24">
        <v>0</v>
      </c>
      <c r="BL356" s="24">
        <v>0</v>
      </c>
    </row>
    <row r="357" spans="1:64" x14ac:dyDescent="0.25">
      <c r="A357" t="s">
        <v>5121</v>
      </c>
      <c r="B357">
        <v>115</v>
      </c>
      <c r="C357">
        <v>3</v>
      </c>
      <c r="D357">
        <v>10</v>
      </c>
      <c r="E357" s="24">
        <v>0</v>
      </c>
      <c r="F357" s="24">
        <v>0</v>
      </c>
      <c r="G357" s="24">
        <v>0</v>
      </c>
      <c r="H357" s="24">
        <v>0</v>
      </c>
      <c r="I357" s="24">
        <v>0</v>
      </c>
      <c r="J357" s="24">
        <v>0</v>
      </c>
      <c r="K357" s="24">
        <v>6998.6368433348835</v>
      </c>
      <c r="L357" s="24">
        <v>-2925.9046035930514</v>
      </c>
      <c r="M357" s="24">
        <v>4072.732239741832</v>
      </c>
      <c r="N357" s="24">
        <v>-4072.732239741832</v>
      </c>
      <c r="O357" s="24">
        <v>-6998.6368433348835</v>
      </c>
      <c r="P357" s="24">
        <v>0</v>
      </c>
      <c r="Q357" s="24">
        <v>3.2509510722816231</v>
      </c>
      <c r="R357" s="24">
        <v>-2.3050037471580254</v>
      </c>
      <c r="S357" s="24">
        <v>0.94594732512359769</v>
      </c>
      <c r="T357" s="24">
        <v>0</v>
      </c>
      <c r="U357" s="24">
        <v>0</v>
      </c>
      <c r="V357" s="24">
        <v>0</v>
      </c>
      <c r="W357" s="24">
        <v>0</v>
      </c>
      <c r="X357" s="24">
        <v>0</v>
      </c>
      <c r="Y357" s="24">
        <v>0</v>
      </c>
      <c r="Z357" s="24">
        <v>0</v>
      </c>
      <c r="AA357" s="24">
        <v>4899.0457903344177</v>
      </c>
      <c r="AB357" s="24">
        <v>-2048.1332225151345</v>
      </c>
      <c r="AC357" s="24">
        <v>2850.9125678192822</v>
      </c>
      <c r="AD357" s="24">
        <v>-2850.9125678192795</v>
      </c>
      <c r="AE357" s="24">
        <v>-4899.0457903344068</v>
      </c>
      <c r="AF357" s="24">
        <v>0</v>
      </c>
      <c r="AG357" s="24">
        <v>3.2509510722816231</v>
      </c>
      <c r="AH357" s="24">
        <v>-2.3050037471580254</v>
      </c>
      <c r="AI357" s="24">
        <v>0.94594732512359769</v>
      </c>
      <c r="AJ357" s="24">
        <v>0</v>
      </c>
      <c r="AK357" s="24">
        <v>0</v>
      </c>
      <c r="AL357" s="24">
        <v>0</v>
      </c>
      <c r="AM357" s="24">
        <v>0</v>
      </c>
      <c r="AN357" s="24">
        <v>0</v>
      </c>
      <c r="AO357" s="24">
        <v>0</v>
      </c>
      <c r="AP357" s="24">
        <v>0</v>
      </c>
      <c r="AQ357" s="24">
        <v>2099.5910530004658</v>
      </c>
      <c r="AR357" s="24">
        <v>-877.77138107791689</v>
      </c>
      <c r="AS357" s="24">
        <v>1221.8196719225498</v>
      </c>
      <c r="AT357" s="24">
        <v>-1221.8196719225525</v>
      </c>
      <c r="AU357" s="24">
        <v>-2099.5910530004767</v>
      </c>
      <c r="AV357" s="24">
        <v>0</v>
      </c>
      <c r="AW357" s="24">
        <v>0</v>
      </c>
      <c r="AX357" s="24">
        <v>0</v>
      </c>
      <c r="AY357" s="24">
        <v>0</v>
      </c>
      <c r="AZ357" s="24">
        <v>0</v>
      </c>
      <c r="BA357" s="24">
        <v>-0.94594732512359769</v>
      </c>
      <c r="BB357" s="24">
        <v>-3.2509510722816231</v>
      </c>
      <c r="BC357" s="24">
        <v>-0.94594732512359769</v>
      </c>
      <c r="BD357" s="24">
        <v>-3.2509510722816231</v>
      </c>
      <c r="BE357" s="24">
        <v>0</v>
      </c>
      <c r="BF357" s="24">
        <v>0</v>
      </c>
      <c r="BG357" s="24">
        <v>0</v>
      </c>
      <c r="BH357" s="24">
        <v>0</v>
      </c>
      <c r="BI357" s="24">
        <v>0</v>
      </c>
      <c r="BJ357" s="24">
        <v>0</v>
      </c>
      <c r="BK357" s="24">
        <v>0</v>
      </c>
      <c r="BL357" s="24">
        <v>0</v>
      </c>
    </row>
    <row r="358" spans="1:64" x14ac:dyDescent="0.25">
      <c r="A358" t="s">
        <v>5121</v>
      </c>
      <c r="B358">
        <v>116</v>
      </c>
      <c r="C358">
        <v>3</v>
      </c>
      <c r="D358">
        <v>10</v>
      </c>
      <c r="E358" s="24">
        <v>0</v>
      </c>
      <c r="F358" s="24">
        <v>0</v>
      </c>
      <c r="G358" s="24">
        <v>0</v>
      </c>
      <c r="H358" s="24">
        <v>0</v>
      </c>
      <c r="I358" s="24">
        <v>0</v>
      </c>
      <c r="J358" s="24">
        <v>0</v>
      </c>
      <c r="K358" s="24">
        <v>6735.8206355413422</v>
      </c>
      <c r="L358" s="24">
        <v>-2785.0689002005383</v>
      </c>
      <c r="M358" s="24">
        <v>3950.7517353408039</v>
      </c>
      <c r="N358" s="24">
        <v>-3950.7517353408039</v>
      </c>
      <c r="O358" s="24">
        <v>-6735.8206355413422</v>
      </c>
      <c r="P358" s="24">
        <v>0</v>
      </c>
      <c r="Q358" s="24">
        <v>3.143593994632738</v>
      </c>
      <c r="R358" s="24">
        <v>-2.2339344901624827</v>
      </c>
      <c r="S358" s="24">
        <v>0.90965950447025534</v>
      </c>
      <c r="T358" s="24">
        <v>0</v>
      </c>
      <c r="U358" s="24">
        <v>0</v>
      </c>
      <c r="V358" s="24">
        <v>0</v>
      </c>
      <c r="W358" s="24">
        <v>0</v>
      </c>
      <c r="X358" s="24">
        <v>0</v>
      </c>
      <c r="Y358" s="24">
        <v>0</v>
      </c>
      <c r="Z358" s="24">
        <v>0</v>
      </c>
      <c r="AA358" s="24">
        <v>4715.0744448789392</v>
      </c>
      <c r="AB358" s="24">
        <v>-1949.5482301403754</v>
      </c>
      <c r="AC358" s="24">
        <v>2765.5262147385624</v>
      </c>
      <c r="AD358" s="24">
        <v>-2765.5262147385656</v>
      </c>
      <c r="AE358" s="24">
        <v>-4715.0744448789628</v>
      </c>
      <c r="AF358" s="24">
        <v>0</v>
      </c>
      <c r="AG358" s="24">
        <v>3.143593994632738</v>
      </c>
      <c r="AH358" s="24">
        <v>-2.2339344901624827</v>
      </c>
      <c r="AI358" s="24">
        <v>0.90965950447025534</v>
      </c>
      <c r="AJ358" s="24">
        <v>0</v>
      </c>
      <c r="AK358" s="24">
        <v>0</v>
      </c>
      <c r="AL358" s="24">
        <v>0</v>
      </c>
      <c r="AM358" s="24">
        <v>0</v>
      </c>
      <c r="AN358" s="24">
        <v>0</v>
      </c>
      <c r="AO358" s="24">
        <v>0</v>
      </c>
      <c r="AP358" s="24">
        <v>0</v>
      </c>
      <c r="AQ358" s="24">
        <v>2020.746190662403</v>
      </c>
      <c r="AR358" s="24">
        <v>-835.52067006016296</v>
      </c>
      <c r="AS358" s="24">
        <v>1185.2255206022414</v>
      </c>
      <c r="AT358" s="24">
        <v>-1185.2255206022382</v>
      </c>
      <c r="AU358" s="24">
        <v>-2020.7461906623794</v>
      </c>
      <c r="AV358" s="24">
        <v>0</v>
      </c>
      <c r="AW358" s="24">
        <v>0</v>
      </c>
      <c r="AX358" s="24">
        <v>0</v>
      </c>
      <c r="AY358" s="24">
        <v>0</v>
      </c>
      <c r="AZ358" s="24">
        <v>0</v>
      </c>
      <c r="BA358" s="24">
        <v>-0.90965950447025534</v>
      </c>
      <c r="BB358" s="24">
        <v>-3.143593994632738</v>
      </c>
      <c r="BC358" s="24">
        <v>-0.90965950447025534</v>
      </c>
      <c r="BD358" s="24">
        <v>-3.143593994632738</v>
      </c>
      <c r="BE358" s="24">
        <v>0</v>
      </c>
      <c r="BF358" s="24">
        <v>0</v>
      </c>
      <c r="BG358" s="24">
        <v>0</v>
      </c>
      <c r="BH358" s="24">
        <v>0</v>
      </c>
      <c r="BI358" s="24">
        <v>0</v>
      </c>
      <c r="BJ358" s="24">
        <v>0</v>
      </c>
      <c r="BK358" s="24">
        <v>0</v>
      </c>
      <c r="BL358" s="24">
        <v>0</v>
      </c>
    </row>
    <row r="359" spans="1:64" x14ac:dyDescent="0.25">
      <c r="A359" t="s">
        <v>5121</v>
      </c>
      <c r="B359">
        <v>117</v>
      </c>
      <c r="C359">
        <v>3</v>
      </c>
      <c r="D359">
        <v>10</v>
      </c>
      <c r="E359" s="24">
        <v>0</v>
      </c>
      <c r="F359" s="24">
        <v>0</v>
      </c>
      <c r="G359" s="24">
        <v>0</v>
      </c>
      <c r="H359" s="24">
        <v>0</v>
      </c>
      <c r="I359" s="24">
        <v>0</v>
      </c>
      <c r="J359" s="24">
        <v>0</v>
      </c>
      <c r="K359" s="24">
        <v>6485.3203223440796</v>
      </c>
      <c r="L359" s="24">
        <v>-2651.4929675711319</v>
      </c>
      <c r="M359" s="24">
        <v>3833.8273547729477</v>
      </c>
      <c r="N359" s="24">
        <v>-3833.8273547729477</v>
      </c>
      <c r="O359" s="24">
        <v>-6485.3203223440796</v>
      </c>
      <c r="P359" s="24">
        <v>0</v>
      </c>
      <c r="Q359" s="24">
        <v>3.0408855870437037</v>
      </c>
      <c r="R359" s="24">
        <v>-2.1657142024982932</v>
      </c>
      <c r="S359" s="24">
        <v>0.87517138454541055</v>
      </c>
      <c r="T359" s="24">
        <v>0</v>
      </c>
      <c r="U359" s="24">
        <v>0</v>
      </c>
      <c r="V359" s="24">
        <v>0</v>
      </c>
      <c r="W359" s="24">
        <v>0</v>
      </c>
      <c r="X359" s="24">
        <v>0</v>
      </c>
      <c r="Y359" s="24">
        <v>0</v>
      </c>
      <c r="Z359" s="24">
        <v>0</v>
      </c>
      <c r="AA359" s="24">
        <v>4539.7242256408554</v>
      </c>
      <c r="AB359" s="24">
        <v>-1856.0450772997938</v>
      </c>
      <c r="AC359" s="24">
        <v>2683.6791483410634</v>
      </c>
      <c r="AD359" s="24">
        <v>-2683.6791483410634</v>
      </c>
      <c r="AE359" s="24">
        <v>-4539.7242256408499</v>
      </c>
      <c r="AF359" s="24">
        <v>0</v>
      </c>
      <c r="AG359" s="24">
        <v>3.0408855870437037</v>
      </c>
      <c r="AH359" s="24">
        <v>-2.1657142024982932</v>
      </c>
      <c r="AI359" s="24">
        <v>0.87517138454541055</v>
      </c>
      <c r="AJ359" s="24">
        <v>0</v>
      </c>
      <c r="AK359" s="24">
        <v>0</v>
      </c>
      <c r="AL359" s="24">
        <v>0</v>
      </c>
      <c r="AM359" s="24">
        <v>0</v>
      </c>
      <c r="AN359" s="24">
        <v>0</v>
      </c>
      <c r="AO359" s="24">
        <v>0</v>
      </c>
      <c r="AP359" s="24">
        <v>0</v>
      </c>
      <c r="AQ359" s="24">
        <v>1945.5960967032242</v>
      </c>
      <c r="AR359" s="24">
        <v>-795.44789027133811</v>
      </c>
      <c r="AS359" s="24">
        <v>1150.1482064318843</v>
      </c>
      <c r="AT359" s="24">
        <v>-1150.1482064318843</v>
      </c>
      <c r="AU359" s="24">
        <v>-1945.5960967032297</v>
      </c>
      <c r="AV359" s="24">
        <v>0</v>
      </c>
      <c r="AW359" s="24">
        <v>0</v>
      </c>
      <c r="AX359" s="24">
        <v>0</v>
      </c>
      <c r="AY359" s="24">
        <v>0</v>
      </c>
      <c r="AZ359" s="24">
        <v>0</v>
      </c>
      <c r="BA359" s="24">
        <v>-0.87517138454541055</v>
      </c>
      <c r="BB359" s="24">
        <v>-3.0408855870437037</v>
      </c>
      <c r="BC359" s="24">
        <v>-0.87517138454541055</v>
      </c>
      <c r="BD359" s="24">
        <v>-3.0408855870437037</v>
      </c>
      <c r="BE359" s="24">
        <v>0</v>
      </c>
      <c r="BF359" s="24">
        <v>0</v>
      </c>
      <c r="BG359" s="24">
        <v>0</v>
      </c>
      <c r="BH359" s="24">
        <v>0</v>
      </c>
      <c r="BI359" s="24">
        <v>0</v>
      </c>
      <c r="BJ359" s="24">
        <v>0</v>
      </c>
      <c r="BK359" s="24">
        <v>0</v>
      </c>
      <c r="BL359" s="24">
        <v>0</v>
      </c>
    </row>
    <row r="360" spans="1:64" x14ac:dyDescent="0.25">
      <c r="A360" t="s">
        <v>5121</v>
      </c>
      <c r="B360">
        <v>118</v>
      </c>
      <c r="C360">
        <v>4</v>
      </c>
      <c r="D360">
        <v>10</v>
      </c>
      <c r="E360" s="24">
        <v>0</v>
      </c>
      <c r="F360" s="24">
        <v>0</v>
      </c>
      <c r="G360" s="24">
        <v>0</v>
      </c>
      <c r="H360" s="24">
        <v>0</v>
      </c>
      <c r="I360" s="24">
        <v>0</v>
      </c>
      <c r="J360" s="24">
        <v>0</v>
      </c>
      <c r="K360" s="24">
        <v>6246.438032518141</v>
      </c>
      <c r="L360" s="24">
        <v>-2524.7502246759832</v>
      </c>
      <c r="M360" s="24">
        <v>3721.6878078421578</v>
      </c>
      <c r="N360" s="24">
        <v>-3721.6878078421578</v>
      </c>
      <c r="O360" s="24">
        <v>-6246.438032518141</v>
      </c>
      <c r="P360" s="24">
        <v>0</v>
      </c>
      <c r="Q360" s="24">
        <v>2.9425737360988933</v>
      </c>
      <c r="R360" s="24">
        <v>-2.1002012721733081</v>
      </c>
      <c r="S360" s="24">
        <v>0.84237246392558518</v>
      </c>
      <c r="T360" s="24">
        <v>0</v>
      </c>
      <c r="U360" s="24">
        <v>0</v>
      </c>
      <c r="V360" s="24">
        <v>0</v>
      </c>
      <c r="W360" s="24">
        <v>0</v>
      </c>
      <c r="X360" s="24">
        <v>0</v>
      </c>
      <c r="Y360" s="24">
        <v>0</v>
      </c>
      <c r="Z360" s="24">
        <v>0</v>
      </c>
      <c r="AA360" s="24">
        <v>4372.5066227626985</v>
      </c>
      <c r="AB360" s="24">
        <v>-1767.3251572731861</v>
      </c>
      <c r="AC360" s="24">
        <v>2605.1814654895102</v>
      </c>
      <c r="AD360" s="24">
        <v>-2605.1814654894988</v>
      </c>
      <c r="AE360" s="24">
        <v>-4372.5066227626812</v>
      </c>
      <c r="AF360" s="24">
        <v>0</v>
      </c>
      <c r="AG360" s="24">
        <v>2.9425737360988933</v>
      </c>
      <c r="AH360" s="24">
        <v>-2.1002012721733081</v>
      </c>
      <c r="AI360" s="24">
        <v>0.84237246392558518</v>
      </c>
      <c r="AJ360" s="24">
        <v>0</v>
      </c>
      <c r="AK360" s="24">
        <v>0</v>
      </c>
      <c r="AL360" s="24">
        <v>0</v>
      </c>
      <c r="AM360" s="24">
        <v>0</v>
      </c>
      <c r="AN360" s="24">
        <v>0</v>
      </c>
      <c r="AO360" s="24">
        <v>0</v>
      </c>
      <c r="AP360" s="24">
        <v>0</v>
      </c>
      <c r="AQ360" s="24">
        <v>1873.9314097554425</v>
      </c>
      <c r="AR360" s="24">
        <v>-757.42506740279714</v>
      </c>
      <c r="AS360" s="24">
        <v>1116.5063423526476</v>
      </c>
      <c r="AT360" s="24">
        <v>-1116.506342352659</v>
      </c>
      <c r="AU360" s="24">
        <v>-1873.9314097554598</v>
      </c>
      <c r="AV360" s="24">
        <v>0</v>
      </c>
      <c r="AW360" s="24">
        <v>0</v>
      </c>
      <c r="AX360" s="24">
        <v>0</v>
      </c>
      <c r="AY360" s="24">
        <v>0</v>
      </c>
      <c r="AZ360" s="24">
        <v>0</v>
      </c>
      <c r="BA360" s="24">
        <v>-0.84237246392558518</v>
      </c>
      <c r="BB360" s="24">
        <v>-2.9425737360988933</v>
      </c>
      <c r="BC360" s="24">
        <v>-0.84237246392558518</v>
      </c>
      <c r="BD360" s="24">
        <v>-2.9425737360988933</v>
      </c>
      <c r="BE360" s="24">
        <v>0</v>
      </c>
      <c r="BF360" s="24">
        <v>0</v>
      </c>
      <c r="BG360" s="24">
        <v>0</v>
      </c>
      <c r="BH360" s="24">
        <v>0</v>
      </c>
      <c r="BI360" s="24">
        <v>0</v>
      </c>
      <c r="BJ360" s="24">
        <v>0</v>
      </c>
      <c r="BK360" s="24">
        <v>0</v>
      </c>
      <c r="BL360" s="24">
        <v>0</v>
      </c>
    </row>
    <row r="361" spans="1:64" x14ac:dyDescent="0.25">
      <c r="A361" t="s">
        <v>5121</v>
      </c>
      <c r="B361">
        <v>119</v>
      </c>
      <c r="C361">
        <v>4</v>
      </c>
      <c r="D361">
        <v>10</v>
      </c>
      <c r="E361" s="24">
        <v>0</v>
      </c>
      <c r="F361" s="24">
        <v>0</v>
      </c>
      <c r="G361" s="24">
        <v>0</v>
      </c>
      <c r="H361" s="24">
        <v>0</v>
      </c>
      <c r="I361" s="24">
        <v>0</v>
      </c>
      <c r="J361" s="24">
        <v>0</v>
      </c>
      <c r="K361" s="24">
        <v>6018.5225065387785</v>
      </c>
      <c r="L361" s="24">
        <v>-2404.4427167717367</v>
      </c>
      <c r="M361" s="24">
        <v>3614.0797897670418</v>
      </c>
      <c r="N361" s="24">
        <v>-3614.0797897670418</v>
      </c>
      <c r="O361" s="24">
        <v>-6018.5225065387785</v>
      </c>
      <c r="P361" s="24">
        <v>0</v>
      </c>
      <c r="Q361" s="24">
        <v>2.8484228688021176</v>
      </c>
      <c r="R361" s="24">
        <v>-2.0372624987453491</v>
      </c>
      <c r="S361" s="24">
        <v>0.81116037005676844</v>
      </c>
      <c r="T361" s="24">
        <v>0</v>
      </c>
      <c r="U361" s="24">
        <v>0</v>
      </c>
      <c r="V361" s="24">
        <v>0</v>
      </c>
      <c r="W361" s="24">
        <v>0</v>
      </c>
      <c r="X361" s="24">
        <v>0</v>
      </c>
      <c r="Y361" s="24">
        <v>0</v>
      </c>
      <c r="Z361" s="24">
        <v>0</v>
      </c>
      <c r="AA361" s="24">
        <v>4212.9657545771452</v>
      </c>
      <c r="AB361" s="24">
        <v>-1683.1099017402157</v>
      </c>
      <c r="AC361" s="24">
        <v>2529.855852836929</v>
      </c>
      <c r="AD361" s="24">
        <v>-2529.8558528369322</v>
      </c>
      <c r="AE361" s="24">
        <v>-4212.9657545771624</v>
      </c>
      <c r="AF361" s="24">
        <v>0</v>
      </c>
      <c r="AG361" s="24">
        <v>2.8484228688021176</v>
      </c>
      <c r="AH361" s="24">
        <v>-2.0372624987453491</v>
      </c>
      <c r="AI361" s="24">
        <v>0.81116037005676844</v>
      </c>
      <c r="AJ361" s="24">
        <v>0</v>
      </c>
      <c r="AK361" s="24">
        <v>0</v>
      </c>
      <c r="AL361" s="24">
        <v>0</v>
      </c>
      <c r="AM361" s="24">
        <v>0</v>
      </c>
      <c r="AN361" s="24">
        <v>0</v>
      </c>
      <c r="AO361" s="24">
        <v>0</v>
      </c>
      <c r="AP361" s="24">
        <v>0</v>
      </c>
      <c r="AQ361" s="24">
        <v>1805.5567519616334</v>
      </c>
      <c r="AR361" s="24">
        <v>-721.33281503152102</v>
      </c>
      <c r="AS361" s="24">
        <v>1084.2239369301128</v>
      </c>
      <c r="AT361" s="24">
        <v>-1084.2239369301096</v>
      </c>
      <c r="AU361" s="24">
        <v>-1805.5567519616161</v>
      </c>
      <c r="AV361" s="24">
        <v>0</v>
      </c>
      <c r="AW361" s="24">
        <v>0</v>
      </c>
      <c r="AX361" s="24">
        <v>0</v>
      </c>
      <c r="AY361" s="24">
        <v>0</v>
      </c>
      <c r="AZ361" s="24">
        <v>0</v>
      </c>
      <c r="BA361" s="24">
        <v>-0.81116037005676844</v>
      </c>
      <c r="BB361" s="24">
        <v>-2.8484228688021176</v>
      </c>
      <c r="BC361" s="24">
        <v>-0.81116037005676844</v>
      </c>
      <c r="BD361" s="24">
        <v>-2.8484228688021176</v>
      </c>
      <c r="BE361" s="24">
        <v>0</v>
      </c>
      <c r="BF361" s="24">
        <v>0</v>
      </c>
      <c r="BG361" s="24">
        <v>0</v>
      </c>
      <c r="BH361" s="24">
        <v>0</v>
      </c>
      <c r="BI361" s="24">
        <v>0</v>
      </c>
      <c r="BJ361" s="24">
        <v>0</v>
      </c>
      <c r="BK361" s="24">
        <v>0</v>
      </c>
      <c r="BL361" s="24">
        <v>0</v>
      </c>
    </row>
    <row r="362" spans="1:64" x14ac:dyDescent="0.25">
      <c r="A362" t="s">
        <v>5121</v>
      </c>
      <c r="B362">
        <v>120</v>
      </c>
      <c r="C362">
        <v>4</v>
      </c>
      <c r="D362">
        <v>10</v>
      </c>
      <c r="E362" s="24">
        <v>0</v>
      </c>
      <c r="F362" s="24">
        <v>0</v>
      </c>
      <c r="G362" s="24">
        <v>0</v>
      </c>
      <c r="H362" s="24">
        <v>0</v>
      </c>
      <c r="I362" s="24">
        <v>0</v>
      </c>
      <c r="J362" s="24">
        <v>0</v>
      </c>
      <c r="K362" s="24">
        <v>5800.965503285639</v>
      </c>
      <c r="L362" s="24">
        <v>-2290.1989458212629</v>
      </c>
      <c r="M362" s="24">
        <v>3510.7665574643761</v>
      </c>
      <c r="N362" s="24">
        <v>-3510.7665574643761</v>
      </c>
      <c r="O362" s="24">
        <v>-5800.965503285639</v>
      </c>
      <c r="P362" s="24">
        <v>0</v>
      </c>
      <c r="Q362" s="24">
        <v>2.758212674902552</v>
      </c>
      <c r="R362" s="24">
        <v>-1.9767725140345647</v>
      </c>
      <c r="S362" s="24">
        <v>0.78144016086798729</v>
      </c>
      <c r="T362" s="24">
        <v>0</v>
      </c>
      <c r="U362" s="24">
        <v>0</v>
      </c>
      <c r="V362" s="24">
        <v>0</v>
      </c>
      <c r="W362" s="24">
        <v>0</v>
      </c>
      <c r="X362" s="24">
        <v>0</v>
      </c>
      <c r="Y362" s="24">
        <v>0</v>
      </c>
      <c r="Z362" s="24">
        <v>0</v>
      </c>
      <c r="AA362" s="24">
        <v>4060.6758522999471</v>
      </c>
      <c r="AB362" s="24">
        <v>-1603.1392620748848</v>
      </c>
      <c r="AC362" s="24">
        <v>2457.5365902250633</v>
      </c>
      <c r="AD362" s="24">
        <v>-2457.5365902250633</v>
      </c>
      <c r="AE362" s="24">
        <v>-4060.6758522999298</v>
      </c>
      <c r="AF362" s="24">
        <v>0</v>
      </c>
      <c r="AG362" s="24">
        <v>2.758212674902552</v>
      </c>
      <c r="AH362" s="24">
        <v>-1.9767725140345647</v>
      </c>
      <c r="AI362" s="24">
        <v>0.78144016086798729</v>
      </c>
      <c r="AJ362" s="24">
        <v>0</v>
      </c>
      <c r="AK362" s="24">
        <v>0</v>
      </c>
      <c r="AL362" s="24">
        <v>0</v>
      </c>
      <c r="AM362" s="24">
        <v>0</v>
      </c>
      <c r="AN362" s="24">
        <v>0</v>
      </c>
      <c r="AO362" s="24">
        <v>0</v>
      </c>
      <c r="AP362" s="24">
        <v>0</v>
      </c>
      <c r="AQ362" s="24">
        <v>1740.2896509856919</v>
      </c>
      <c r="AR362" s="24">
        <v>-687.05968374637814</v>
      </c>
      <c r="AS362" s="24">
        <v>1053.2299672393128</v>
      </c>
      <c r="AT362" s="24">
        <v>-1053.2299672393128</v>
      </c>
      <c r="AU362" s="24">
        <v>-1740.2896509857092</v>
      </c>
      <c r="AV362" s="24">
        <v>0</v>
      </c>
      <c r="AW362" s="24">
        <v>0</v>
      </c>
      <c r="AX362" s="24">
        <v>0</v>
      </c>
      <c r="AY362" s="24">
        <v>0</v>
      </c>
      <c r="AZ362" s="24">
        <v>0</v>
      </c>
      <c r="BA362" s="24">
        <v>-0.78144016086798729</v>
      </c>
      <c r="BB362" s="24">
        <v>-2.758212674902552</v>
      </c>
      <c r="BC362" s="24">
        <v>-0.78144016086798729</v>
      </c>
      <c r="BD362" s="24">
        <v>-2.758212674902552</v>
      </c>
      <c r="BE362" s="24">
        <v>0</v>
      </c>
      <c r="BF362" s="24">
        <v>0</v>
      </c>
      <c r="BG362" s="24">
        <v>0</v>
      </c>
      <c r="BH362" s="24">
        <v>0</v>
      </c>
      <c r="BI362" s="24">
        <v>0</v>
      </c>
      <c r="BJ362" s="24">
        <v>0</v>
      </c>
      <c r="BK362" s="24">
        <v>0</v>
      </c>
      <c r="BL362" s="24">
        <v>0</v>
      </c>
    </row>
    <row r="363" spans="1:64" x14ac:dyDescent="0.25">
      <c r="A363" t="s">
        <v>5121</v>
      </c>
      <c r="B363">
        <v>121</v>
      </c>
      <c r="C363">
        <v>1</v>
      </c>
      <c r="D363">
        <v>11</v>
      </c>
      <c r="E363" s="24">
        <v>0</v>
      </c>
      <c r="F363" s="24">
        <v>0</v>
      </c>
      <c r="G363" s="24">
        <v>0</v>
      </c>
      <c r="H363" s="24">
        <v>0</v>
      </c>
      <c r="I363" s="24">
        <v>0</v>
      </c>
      <c r="J363" s="24">
        <v>0</v>
      </c>
      <c r="K363" s="24">
        <v>5593.1985208773986</v>
      </c>
      <c r="L363" s="24">
        <v>-2181.6718840328977</v>
      </c>
      <c r="M363" s="24">
        <v>3411.5266368445009</v>
      </c>
      <c r="N363" s="24">
        <v>-3411.5266368445009</v>
      </c>
      <c r="O363" s="24">
        <v>-5593.1985208773986</v>
      </c>
      <c r="P363" s="24">
        <v>0</v>
      </c>
      <c r="Q363" s="24">
        <v>2.6717369429443352</v>
      </c>
      <c r="R363" s="24">
        <v>-1.9186132479089792</v>
      </c>
      <c r="S363" s="24">
        <v>0.75312369503535592</v>
      </c>
      <c r="T363" s="24">
        <v>0</v>
      </c>
      <c r="U363" s="24">
        <v>0</v>
      </c>
      <c r="V363" s="24">
        <v>0</v>
      </c>
      <c r="W363" s="24">
        <v>0</v>
      </c>
      <c r="X363" s="24">
        <v>0</v>
      </c>
      <c r="Y363" s="24">
        <v>0</v>
      </c>
      <c r="Z363" s="24">
        <v>0</v>
      </c>
      <c r="AA363" s="24">
        <v>3915.2389646141787</v>
      </c>
      <c r="AB363" s="24">
        <v>-1527.1703188230276</v>
      </c>
      <c r="AC363" s="24">
        <v>2388.0686457911506</v>
      </c>
      <c r="AD363" s="24">
        <v>-2388.0686457911506</v>
      </c>
      <c r="AE363" s="24">
        <v>-3915.2389646141819</v>
      </c>
      <c r="AF363" s="24">
        <v>0</v>
      </c>
      <c r="AG363" s="24">
        <v>2.6717369429443352</v>
      </c>
      <c r="AH363" s="24">
        <v>-1.9186132479089792</v>
      </c>
      <c r="AI363" s="24">
        <v>0.75312369503535592</v>
      </c>
      <c r="AJ363" s="24">
        <v>0</v>
      </c>
      <c r="AK363" s="24">
        <v>0</v>
      </c>
      <c r="AL363" s="24">
        <v>0</v>
      </c>
      <c r="AM363" s="24">
        <v>0</v>
      </c>
      <c r="AN363" s="24">
        <v>0</v>
      </c>
      <c r="AO363" s="24">
        <v>0</v>
      </c>
      <c r="AP363" s="24">
        <v>0</v>
      </c>
      <c r="AQ363" s="24">
        <v>1677.9595562632198</v>
      </c>
      <c r="AR363" s="24">
        <v>-654.50156520987002</v>
      </c>
      <c r="AS363" s="24">
        <v>1023.4579910533503</v>
      </c>
      <c r="AT363" s="24">
        <v>-1023.4579910533503</v>
      </c>
      <c r="AU363" s="24">
        <v>-1677.9595562632167</v>
      </c>
      <c r="AV363" s="24">
        <v>0</v>
      </c>
      <c r="AW363" s="24">
        <v>0</v>
      </c>
      <c r="AX363" s="24">
        <v>0</v>
      </c>
      <c r="AY363" s="24">
        <v>0</v>
      </c>
      <c r="AZ363" s="24">
        <v>0</v>
      </c>
      <c r="BA363" s="24">
        <v>-0.75312369503535592</v>
      </c>
      <c r="BB363" s="24">
        <v>-2.6717369429443352</v>
      </c>
      <c r="BC363" s="24">
        <v>-0.75312369503535592</v>
      </c>
      <c r="BD363" s="24">
        <v>-2.6717369429443352</v>
      </c>
      <c r="BE363" s="24">
        <v>0</v>
      </c>
      <c r="BF363" s="24">
        <v>0</v>
      </c>
      <c r="BG363" s="24">
        <v>0</v>
      </c>
      <c r="BH363" s="24">
        <v>0</v>
      </c>
      <c r="BI363" s="24">
        <v>0</v>
      </c>
      <c r="BJ363" s="24">
        <v>0</v>
      </c>
      <c r="BK363" s="24">
        <v>0</v>
      </c>
      <c r="BL363" s="24">
        <v>0</v>
      </c>
    </row>
    <row r="364" spans="1:64" x14ac:dyDescent="0.25">
      <c r="A364" t="s">
        <v>5121</v>
      </c>
      <c r="B364">
        <v>122</v>
      </c>
      <c r="C364">
        <v>1</v>
      </c>
      <c r="D364">
        <v>11</v>
      </c>
      <c r="E364" s="24">
        <v>0</v>
      </c>
      <c r="F364" s="24">
        <v>0</v>
      </c>
      <c r="G364" s="24">
        <v>0</v>
      </c>
      <c r="H364" s="24">
        <v>0</v>
      </c>
      <c r="I364" s="24">
        <v>0</v>
      </c>
      <c r="J364" s="24">
        <v>0</v>
      </c>
      <c r="K364" s="24">
        <v>5394.6898009898141</v>
      </c>
      <c r="L364" s="24">
        <v>-2078.5371534284204</v>
      </c>
      <c r="M364" s="24">
        <v>3316.1526475613937</v>
      </c>
      <c r="N364" s="24">
        <v>-3316.1526475613937</v>
      </c>
      <c r="O364" s="24">
        <v>-5394.6898009898141</v>
      </c>
      <c r="P364" s="24">
        <v>0</v>
      </c>
      <c r="Q364" s="24">
        <v>2.5888024985897573</v>
      </c>
      <c r="R364" s="24">
        <v>-1.8626734352715175</v>
      </c>
      <c r="S364" s="24">
        <v>0.72612906331823979</v>
      </c>
      <c r="T364" s="24">
        <v>0</v>
      </c>
      <c r="U364" s="24">
        <v>0</v>
      </c>
      <c r="V364" s="24">
        <v>0</v>
      </c>
      <c r="W364" s="24">
        <v>0</v>
      </c>
      <c r="X364" s="24">
        <v>0</v>
      </c>
      <c r="Y364" s="24">
        <v>0</v>
      </c>
      <c r="Z364" s="24">
        <v>0</v>
      </c>
      <c r="AA364" s="24">
        <v>3776.2828606928697</v>
      </c>
      <c r="AB364" s="24">
        <v>-1454.976007399895</v>
      </c>
      <c r="AC364" s="24">
        <v>2321.3068532929756</v>
      </c>
      <c r="AD364" s="24">
        <v>-2321.3068532929756</v>
      </c>
      <c r="AE364" s="24">
        <v>-3776.2828606928815</v>
      </c>
      <c r="AF364" s="24">
        <v>0</v>
      </c>
      <c r="AG364" s="24">
        <v>2.5888024985897573</v>
      </c>
      <c r="AH364" s="24">
        <v>-1.8626734352715175</v>
      </c>
      <c r="AI364" s="24">
        <v>0.72612906331823979</v>
      </c>
      <c r="AJ364" s="24">
        <v>0</v>
      </c>
      <c r="AK364" s="24">
        <v>0</v>
      </c>
      <c r="AL364" s="24">
        <v>0</v>
      </c>
      <c r="AM364" s="24">
        <v>0</v>
      </c>
      <c r="AN364" s="24">
        <v>0</v>
      </c>
      <c r="AO364" s="24">
        <v>0</v>
      </c>
      <c r="AP364" s="24">
        <v>0</v>
      </c>
      <c r="AQ364" s="24">
        <v>1618.4069402969444</v>
      </c>
      <c r="AR364" s="24">
        <v>-623.5611460285254</v>
      </c>
      <c r="AS364" s="24">
        <v>994.8457942684181</v>
      </c>
      <c r="AT364" s="24">
        <v>-994.8457942684181</v>
      </c>
      <c r="AU364" s="24">
        <v>-1618.4069402969326</v>
      </c>
      <c r="AV364" s="24">
        <v>0</v>
      </c>
      <c r="AW364" s="24">
        <v>0</v>
      </c>
      <c r="AX364" s="24">
        <v>0</v>
      </c>
      <c r="AY364" s="24">
        <v>0</v>
      </c>
      <c r="AZ364" s="24">
        <v>0</v>
      </c>
      <c r="BA364" s="24">
        <v>-0.72612906331823979</v>
      </c>
      <c r="BB364" s="24">
        <v>-2.5888024985897573</v>
      </c>
      <c r="BC364" s="24">
        <v>-0.72612906331823979</v>
      </c>
      <c r="BD364" s="24">
        <v>-2.5888024985897573</v>
      </c>
      <c r="BE364" s="24">
        <v>0</v>
      </c>
      <c r="BF364" s="24">
        <v>0</v>
      </c>
      <c r="BG364" s="24">
        <v>0</v>
      </c>
      <c r="BH364" s="24">
        <v>0</v>
      </c>
      <c r="BI364" s="24">
        <v>0</v>
      </c>
      <c r="BJ364" s="24">
        <v>0</v>
      </c>
      <c r="BK364" s="24">
        <v>0</v>
      </c>
      <c r="BL364" s="24">
        <v>0</v>
      </c>
    </row>
    <row r="365" spans="1:64" x14ac:dyDescent="0.25">
      <c r="A365" t="s">
        <v>5121</v>
      </c>
      <c r="B365">
        <v>123</v>
      </c>
      <c r="C365">
        <v>1</v>
      </c>
      <c r="D365">
        <v>11</v>
      </c>
      <c r="E365" s="24">
        <v>0</v>
      </c>
      <c r="F365" s="24">
        <v>0</v>
      </c>
      <c r="G365" s="24">
        <v>0</v>
      </c>
      <c r="H365" s="24">
        <v>0</v>
      </c>
      <c r="I365" s="24">
        <v>0</v>
      </c>
      <c r="J365" s="24">
        <v>0</v>
      </c>
      <c r="K365" s="24">
        <v>5204.9415892474353</v>
      </c>
      <c r="L365" s="24">
        <v>-1980.4913563262671</v>
      </c>
      <c r="M365" s="24">
        <v>3224.4502329211682</v>
      </c>
      <c r="N365" s="24">
        <v>-3224.4502329211682</v>
      </c>
      <c r="O365" s="24">
        <v>-5204.9415892474353</v>
      </c>
      <c r="P365" s="24">
        <v>0</v>
      </c>
      <c r="Q365" s="24">
        <v>2.5092282350019559</v>
      </c>
      <c r="R365" s="24">
        <v>-1.8088481606955611</v>
      </c>
      <c r="S365" s="24">
        <v>0.70038007430639482</v>
      </c>
      <c r="T365" s="24">
        <v>0</v>
      </c>
      <c r="U365" s="24">
        <v>0</v>
      </c>
      <c r="V365" s="24">
        <v>0</v>
      </c>
      <c r="W365" s="24">
        <v>0</v>
      </c>
      <c r="X365" s="24">
        <v>0</v>
      </c>
      <c r="Y365" s="24">
        <v>0</v>
      </c>
      <c r="Z365" s="24">
        <v>0</v>
      </c>
      <c r="AA365" s="24">
        <v>3643.4591124732046</v>
      </c>
      <c r="AB365" s="24">
        <v>-1386.3439494283884</v>
      </c>
      <c r="AC365" s="24">
        <v>2257.1151630448176</v>
      </c>
      <c r="AD365" s="24">
        <v>-2257.1151630448148</v>
      </c>
      <c r="AE365" s="24">
        <v>-3643.459112473196</v>
      </c>
      <c r="AF365" s="24">
        <v>0</v>
      </c>
      <c r="AG365" s="24">
        <v>2.5092282350019559</v>
      </c>
      <c r="AH365" s="24">
        <v>-1.8088481606955611</v>
      </c>
      <c r="AI365" s="24">
        <v>0.70038007430639482</v>
      </c>
      <c r="AJ365" s="24">
        <v>0</v>
      </c>
      <c r="AK365" s="24">
        <v>0</v>
      </c>
      <c r="AL365" s="24">
        <v>0</v>
      </c>
      <c r="AM365" s="24">
        <v>0</v>
      </c>
      <c r="AN365" s="24">
        <v>0</v>
      </c>
      <c r="AO365" s="24">
        <v>0</v>
      </c>
      <c r="AP365" s="24">
        <v>0</v>
      </c>
      <c r="AQ365" s="24">
        <v>1561.4824767742307</v>
      </c>
      <c r="AR365" s="24">
        <v>-594.14740689787868</v>
      </c>
      <c r="AS365" s="24">
        <v>967.33506987635064</v>
      </c>
      <c r="AT365" s="24">
        <v>-967.33506987635337</v>
      </c>
      <c r="AU365" s="24">
        <v>-1561.4824767742393</v>
      </c>
      <c r="AV365" s="24">
        <v>0</v>
      </c>
      <c r="AW365" s="24">
        <v>0</v>
      </c>
      <c r="AX365" s="24">
        <v>0</v>
      </c>
      <c r="AY365" s="24">
        <v>0</v>
      </c>
      <c r="AZ365" s="24">
        <v>0</v>
      </c>
      <c r="BA365" s="24">
        <v>-0.70038007430639482</v>
      </c>
      <c r="BB365" s="24">
        <v>-2.5092282350019559</v>
      </c>
      <c r="BC365" s="24">
        <v>-0.70038007430639482</v>
      </c>
      <c r="BD365" s="24">
        <v>-2.5092282350019559</v>
      </c>
      <c r="BE365" s="24">
        <v>0</v>
      </c>
      <c r="BF365" s="24">
        <v>0</v>
      </c>
      <c r="BG365" s="24">
        <v>0</v>
      </c>
      <c r="BH365" s="24">
        <v>0</v>
      </c>
      <c r="BI365" s="24">
        <v>0</v>
      </c>
      <c r="BJ365" s="24">
        <v>0</v>
      </c>
      <c r="BK365" s="24">
        <v>0</v>
      </c>
      <c r="BL365" s="24">
        <v>0</v>
      </c>
    </row>
    <row r="366" spans="1:64" x14ac:dyDescent="0.25">
      <c r="A366" t="s">
        <v>5121</v>
      </c>
      <c r="B366">
        <v>124</v>
      </c>
      <c r="C366">
        <v>2</v>
      </c>
      <c r="D366">
        <v>11</v>
      </c>
      <c r="E366" s="24">
        <v>0</v>
      </c>
      <c r="F366" s="24">
        <v>0</v>
      </c>
      <c r="G366" s="24">
        <v>0</v>
      </c>
      <c r="H366" s="24">
        <v>0</v>
      </c>
      <c r="I366" s="24">
        <v>0</v>
      </c>
      <c r="J366" s="24">
        <v>0</v>
      </c>
      <c r="K366" s="24">
        <v>5023.4876272482798</v>
      </c>
      <c r="L366" s="24">
        <v>-1887.2505429554731</v>
      </c>
      <c r="M366" s="24">
        <v>3136.2370842928067</v>
      </c>
      <c r="N366" s="24">
        <v>-3136.2370842928067</v>
      </c>
      <c r="O366" s="24">
        <v>-5023.4876272482798</v>
      </c>
      <c r="P366" s="24">
        <v>0</v>
      </c>
      <c r="Q366" s="24">
        <v>2.4328442263058605</v>
      </c>
      <c r="R366" s="24">
        <v>-1.7570384375981121</v>
      </c>
      <c r="S366" s="24">
        <v>0.67580578870774843</v>
      </c>
      <c r="T366" s="24">
        <v>0</v>
      </c>
      <c r="U366" s="24">
        <v>0</v>
      </c>
      <c r="V366" s="24">
        <v>0</v>
      </c>
      <c r="W366" s="24">
        <v>0</v>
      </c>
      <c r="X366" s="24">
        <v>0</v>
      </c>
      <c r="Y366" s="24">
        <v>0</v>
      </c>
      <c r="Z366" s="24">
        <v>0</v>
      </c>
      <c r="AA366" s="24">
        <v>3516.4413390737955</v>
      </c>
      <c r="AB366" s="24">
        <v>-1321.075380068829</v>
      </c>
      <c r="AC366" s="24">
        <v>2195.3659590049647</v>
      </c>
      <c r="AD366" s="24">
        <v>-2195.3659590049647</v>
      </c>
      <c r="AE366" s="24">
        <v>-3516.4413390738046</v>
      </c>
      <c r="AF366" s="24">
        <v>0</v>
      </c>
      <c r="AG366" s="24">
        <v>2.4328442263058605</v>
      </c>
      <c r="AH366" s="24">
        <v>-1.7570384375981121</v>
      </c>
      <c r="AI366" s="24">
        <v>0.67580578870774843</v>
      </c>
      <c r="AJ366" s="24">
        <v>0</v>
      </c>
      <c r="AK366" s="24">
        <v>0</v>
      </c>
      <c r="AL366" s="24">
        <v>0</v>
      </c>
      <c r="AM366" s="24">
        <v>0</v>
      </c>
      <c r="AN366" s="24">
        <v>0</v>
      </c>
      <c r="AO366" s="24">
        <v>0</v>
      </c>
      <c r="AP366" s="24">
        <v>0</v>
      </c>
      <c r="AQ366" s="24">
        <v>1507.0462881744843</v>
      </c>
      <c r="AR366" s="24">
        <v>-566.1751628866441</v>
      </c>
      <c r="AS366" s="24">
        <v>940.87112528784201</v>
      </c>
      <c r="AT366" s="24">
        <v>-940.87112528784201</v>
      </c>
      <c r="AU366" s="24">
        <v>-1507.0462881744752</v>
      </c>
      <c r="AV366" s="24">
        <v>0</v>
      </c>
      <c r="AW366" s="24">
        <v>0</v>
      </c>
      <c r="AX366" s="24">
        <v>0</v>
      </c>
      <c r="AY366" s="24">
        <v>0</v>
      </c>
      <c r="AZ366" s="24">
        <v>0</v>
      </c>
      <c r="BA366" s="24">
        <v>-0.67580578870774843</v>
      </c>
      <c r="BB366" s="24">
        <v>-2.4328442263058605</v>
      </c>
      <c r="BC366" s="24">
        <v>-0.67580578870774843</v>
      </c>
      <c r="BD366" s="24">
        <v>-2.4328442263058605</v>
      </c>
      <c r="BE366" s="24">
        <v>0</v>
      </c>
      <c r="BF366" s="24">
        <v>0</v>
      </c>
      <c r="BG366" s="24">
        <v>0</v>
      </c>
      <c r="BH366" s="24">
        <v>0</v>
      </c>
      <c r="BI366" s="24">
        <v>0</v>
      </c>
      <c r="BJ366" s="24">
        <v>0</v>
      </c>
      <c r="BK366" s="24">
        <v>0</v>
      </c>
      <c r="BL366" s="24">
        <v>0</v>
      </c>
    </row>
    <row r="367" spans="1:64" x14ac:dyDescent="0.25">
      <c r="A367" t="s">
        <v>5121</v>
      </c>
      <c r="B367">
        <v>125</v>
      </c>
      <c r="C367">
        <v>2</v>
      </c>
      <c r="D367">
        <v>11</v>
      </c>
      <c r="E367" s="24">
        <v>0</v>
      </c>
      <c r="F367" s="24">
        <v>0</v>
      </c>
      <c r="G367" s="24">
        <v>0</v>
      </c>
      <c r="H367" s="24">
        <v>0</v>
      </c>
      <c r="I367" s="24">
        <v>0</v>
      </c>
      <c r="J367" s="24">
        <v>0</v>
      </c>
      <c r="K367" s="24">
        <v>4849.890854306519</v>
      </c>
      <c r="L367" s="24">
        <v>-1798.5488038286567</v>
      </c>
      <c r="M367" s="24">
        <v>3051.3420504778624</v>
      </c>
      <c r="N367" s="24">
        <v>-3051.3420504778624</v>
      </c>
      <c r="O367" s="24">
        <v>-4849.890854306519</v>
      </c>
      <c r="P367" s="24">
        <v>0</v>
      </c>
      <c r="Q367" s="24">
        <v>2.3594909160069619</v>
      </c>
      <c r="R367" s="24">
        <v>-1.7071508189978886</v>
      </c>
      <c r="S367" s="24">
        <v>0.65234009700907336</v>
      </c>
      <c r="T367" s="24">
        <v>0</v>
      </c>
      <c r="U367" s="24">
        <v>0</v>
      </c>
      <c r="V367" s="24">
        <v>0</v>
      </c>
      <c r="W367" s="24">
        <v>0</v>
      </c>
      <c r="X367" s="24">
        <v>0</v>
      </c>
      <c r="Y367" s="24">
        <v>0</v>
      </c>
      <c r="Z367" s="24">
        <v>0</v>
      </c>
      <c r="AA367" s="24">
        <v>3394.9235980145631</v>
      </c>
      <c r="AB367" s="24">
        <v>-1258.9841626800589</v>
      </c>
      <c r="AC367" s="24">
        <v>2135.9394353345037</v>
      </c>
      <c r="AD367" s="24">
        <v>-2135.9394353345124</v>
      </c>
      <c r="AE367" s="24">
        <v>-3394.9235980145604</v>
      </c>
      <c r="AF367" s="24">
        <v>0</v>
      </c>
      <c r="AG367" s="24">
        <v>2.3594909160069619</v>
      </c>
      <c r="AH367" s="24">
        <v>-1.7071508189978886</v>
      </c>
      <c r="AI367" s="24">
        <v>0.65234009700907336</v>
      </c>
      <c r="AJ367" s="24">
        <v>0</v>
      </c>
      <c r="AK367" s="24">
        <v>0</v>
      </c>
      <c r="AL367" s="24">
        <v>0</v>
      </c>
      <c r="AM367" s="24">
        <v>0</v>
      </c>
      <c r="AN367" s="24">
        <v>0</v>
      </c>
      <c r="AO367" s="24">
        <v>0</v>
      </c>
      <c r="AP367" s="24">
        <v>0</v>
      </c>
      <c r="AQ367" s="24">
        <v>1454.9672562919559</v>
      </c>
      <c r="AR367" s="24">
        <v>-539.56464114859773</v>
      </c>
      <c r="AS367" s="24">
        <v>915.40261514335862</v>
      </c>
      <c r="AT367" s="24">
        <v>-915.40261514334998</v>
      </c>
      <c r="AU367" s="24">
        <v>-1454.9672562919586</v>
      </c>
      <c r="AV367" s="24">
        <v>0</v>
      </c>
      <c r="AW367" s="24">
        <v>0</v>
      </c>
      <c r="AX367" s="24">
        <v>0</v>
      </c>
      <c r="AY367" s="24">
        <v>0</v>
      </c>
      <c r="AZ367" s="24">
        <v>0</v>
      </c>
      <c r="BA367" s="24">
        <v>-0.65234009700907336</v>
      </c>
      <c r="BB367" s="24">
        <v>-2.3594909160069619</v>
      </c>
      <c r="BC367" s="24">
        <v>-0.65234009700907336</v>
      </c>
      <c r="BD367" s="24">
        <v>-2.3594909160069619</v>
      </c>
      <c r="BE367" s="24">
        <v>0</v>
      </c>
      <c r="BF367" s="24">
        <v>0</v>
      </c>
      <c r="BG367" s="24">
        <v>0</v>
      </c>
      <c r="BH367" s="24">
        <v>0</v>
      </c>
      <c r="BI367" s="24">
        <v>0</v>
      </c>
      <c r="BJ367" s="24">
        <v>0</v>
      </c>
      <c r="BK367" s="24">
        <v>0</v>
      </c>
      <c r="BL367" s="24">
        <v>0</v>
      </c>
    </row>
    <row r="368" spans="1:64" x14ac:dyDescent="0.25">
      <c r="A368" t="s">
        <v>5121</v>
      </c>
      <c r="B368">
        <v>126</v>
      </c>
      <c r="C368">
        <v>2</v>
      </c>
      <c r="D368">
        <v>11</v>
      </c>
      <c r="E368" s="24">
        <v>0</v>
      </c>
      <c r="F368" s="24">
        <v>0</v>
      </c>
      <c r="G368" s="24">
        <v>0</v>
      </c>
      <c r="H368" s="24">
        <v>0</v>
      </c>
      <c r="I368" s="24">
        <v>0</v>
      </c>
      <c r="J368" s="24">
        <v>0</v>
      </c>
      <c r="K368" s="24">
        <v>4683.741299350746</v>
      </c>
      <c r="L368" s="24">
        <v>-1714.1369757372886</v>
      </c>
      <c r="M368" s="24">
        <v>2969.6043236134574</v>
      </c>
      <c r="N368" s="24">
        <v>-2969.6043236134574</v>
      </c>
      <c r="O368" s="24">
        <v>-4683.741299350746</v>
      </c>
      <c r="P368" s="24">
        <v>0</v>
      </c>
      <c r="Q368" s="24">
        <v>2.2890183732638434</v>
      </c>
      <c r="R368" s="24">
        <v>-1.6590970372676566</v>
      </c>
      <c r="S368" s="24">
        <v>0.62992133599618683</v>
      </c>
      <c r="T368" s="24">
        <v>0</v>
      </c>
      <c r="U368" s="24">
        <v>0</v>
      </c>
      <c r="V368" s="24">
        <v>0</v>
      </c>
      <c r="W368" s="24">
        <v>0</v>
      </c>
      <c r="X368" s="24">
        <v>0</v>
      </c>
      <c r="Y368" s="24">
        <v>0</v>
      </c>
      <c r="Z368" s="24">
        <v>0</v>
      </c>
      <c r="AA368" s="24">
        <v>3278.618909545522</v>
      </c>
      <c r="AB368" s="24">
        <v>-1199.8958830161027</v>
      </c>
      <c r="AC368" s="24">
        <v>2078.7230265294202</v>
      </c>
      <c r="AD368" s="24">
        <v>-2078.7230265294202</v>
      </c>
      <c r="AE368" s="24">
        <v>-3278.6189095455193</v>
      </c>
      <c r="AF368" s="24">
        <v>0</v>
      </c>
      <c r="AG368" s="24">
        <v>2.2890183732638434</v>
      </c>
      <c r="AH368" s="24">
        <v>-1.6590970372676566</v>
      </c>
      <c r="AI368" s="24">
        <v>0.62992133599618683</v>
      </c>
      <c r="AJ368" s="24">
        <v>0</v>
      </c>
      <c r="AK368" s="24">
        <v>0</v>
      </c>
      <c r="AL368" s="24">
        <v>0</v>
      </c>
      <c r="AM368" s="24">
        <v>0</v>
      </c>
      <c r="AN368" s="24">
        <v>0</v>
      </c>
      <c r="AO368" s="24">
        <v>0</v>
      </c>
      <c r="AP368" s="24">
        <v>0</v>
      </c>
      <c r="AQ368" s="24">
        <v>1405.122389805224</v>
      </c>
      <c r="AR368" s="24">
        <v>-514.24109272118585</v>
      </c>
      <c r="AS368" s="24">
        <v>890.88129708403721</v>
      </c>
      <c r="AT368" s="24">
        <v>-890.88129708403721</v>
      </c>
      <c r="AU368" s="24">
        <v>-1405.1223898052267</v>
      </c>
      <c r="AV368" s="24">
        <v>0</v>
      </c>
      <c r="AW368" s="24">
        <v>0</v>
      </c>
      <c r="AX368" s="24">
        <v>0</v>
      </c>
      <c r="AY368" s="24">
        <v>0</v>
      </c>
      <c r="AZ368" s="24">
        <v>0</v>
      </c>
      <c r="BA368" s="24">
        <v>-0.62992133599618683</v>
      </c>
      <c r="BB368" s="24">
        <v>-2.2890183732638434</v>
      </c>
      <c r="BC368" s="24">
        <v>-0.62992133599618683</v>
      </c>
      <c r="BD368" s="24">
        <v>-2.2890183732638434</v>
      </c>
      <c r="BE368" s="24">
        <v>0</v>
      </c>
      <c r="BF368" s="24">
        <v>0</v>
      </c>
      <c r="BG368" s="24">
        <v>0</v>
      </c>
      <c r="BH368" s="24">
        <v>0</v>
      </c>
      <c r="BI368" s="24">
        <v>0</v>
      </c>
      <c r="BJ368" s="24">
        <v>0</v>
      </c>
      <c r="BK368" s="24">
        <v>0</v>
      </c>
      <c r="BL368" s="24">
        <v>0</v>
      </c>
    </row>
    <row r="369" spans="1:64" x14ac:dyDescent="0.25">
      <c r="A369" t="s">
        <v>5121</v>
      </c>
      <c r="B369">
        <v>127</v>
      </c>
      <c r="C369">
        <v>3</v>
      </c>
      <c r="D369">
        <v>11</v>
      </c>
      <c r="E369" s="24">
        <v>0</v>
      </c>
      <c r="F369" s="24">
        <v>0</v>
      </c>
      <c r="G369" s="24">
        <v>0</v>
      </c>
      <c r="H369" s="24">
        <v>0</v>
      </c>
      <c r="I369" s="24">
        <v>0</v>
      </c>
      <c r="J369" s="24">
        <v>0</v>
      </c>
      <c r="K369" s="24">
        <v>4524.6541453609243</v>
      </c>
      <c r="L369" s="24">
        <v>-1633.7814512131736</v>
      </c>
      <c r="M369" s="24">
        <v>2890.8726941477507</v>
      </c>
      <c r="N369" s="24">
        <v>-2890.8726941477507</v>
      </c>
      <c r="O369" s="24">
        <v>-4524.6541453609243</v>
      </c>
      <c r="P369" s="24">
        <v>0</v>
      </c>
      <c r="Q369" s="24">
        <v>2.2212856105211358</v>
      </c>
      <c r="R369" s="24">
        <v>-1.6127936704569947</v>
      </c>
      <c r="S369" s="24">
        <v>0.60849194006414109</v>
      </c>
      <c r="T369" s="24">
        <v>0</v>
      </c>
      <c r="U369" s="24">
        <v>0</v>
      </c>
      <c r="V369" s="24">
        <v>0</v>
      </c>
      <c r="W369" s="24">
        <v>0</v>
      </c>
      <c r="X369" s="24">
        <v>0</v>
      </c>
      <c r="Y369" s="24">
        <v>0</v>
      </c>
      <c r="Z369" s="24">
        <v>0</v>
      </c>
      <c r="AA369" s="24">
        <v>3167.2579017526468</v>
      </c>
      <c r="AB369" s="24">
        <v>-1143.647015849223</v>
      </c>
      <c r="AC369" s="24">
        <v>2023.6108859034255</v>
      </c>
      <c r="AD369" s="24">
        <v>-2023.6108859034139</v>
      </c>
      <c r="AE369" s="24">
        <v>-3167.2579017526441</v>
      </c>
      <c r="AF369" s="24">
        <v>0</v>
      </c>
      <c r="AG369" s="24">
        <v>2.2212856105211358</v>
      </c>
      <c r="AH369" s="24">
        <v>-1.6127936704569947</v>
      </c>
      <c r="AI369" s="24">
        <v>0.60849194006414109</v>
      </c>
      <c r="AJ369" s="24">
        <v>0</v>
      </c>
      <c r="AK369" s="24">
        <v>0</v>
      </c>
      <c r="AL369" s="24">
        <v>0</v>
      </c>
      <c r="AM369" s="24">
        <v>0</v>
      </c>
      <c r="AN369" s="24">
        <v>0</v>
      </c>
      <c r="AO369" s="24">
        <v>0</v>
      </c>
      <c r="AP369" s="24">
        <v>0</v>
      </c>
      <c r="AQ369" s="24">
        <v>1357.3962436082775</v>
      </c>
      <c r="AR369" s="24">
        <v>-490.13443536395062</v>
      </c>
      <c r="AS369" s="24">
        <v>867.26180824432527</v>
      </c>
      <c r="AT369" s="24">
        <v>-867.26180824433686</v>
      </c>
      <c r="AU369" s="24">
        <v>-1357.3962436082802</v>
      </c>
      <c r="AV369" s="24">
        <v>0</v>
      </c>
      <c r="AW369" s="24">
        <v>0</v>
      </c>
      <c r="AX369" s="24">
        <v>0</v>
      </c>
      <c r="AY369" s="24">
        <v>0</v>
      </c>
      <c r="AZ369" s="24">
        <v>0</v>
      </c>
      <c r="BA369" s="24">
        <v>-0.60849194006414109</v>
      </c>
      <c r="BB369" s="24">
        <v>-2.2212856105211358</v>
      </c>
      <c r="BC369" s="24">
        <v>-0.60849194006414109</v>
      </c>
      <c r="BD369" s="24">
        <v>-2.2212856105211358</v>
      </c>
      <c r="BE369" s="24">
        <v>0</v>
      </c>
      <c r="BF369" s="24">
        <v>0</v>
      </c>
      <c r="BG369" s="24">
        <v>0</v>
      </c>
      <c r="BH369" s="24">
        <v>0</v>
      </c>
      <c r="BI369" s="24">
        <v>0</v>
      </c>
      <c r="BJ369" s="24">
        <v>0</v>
      </c>
      <c r="BK369" s="24">
        <v>0</v>
      </c>
      <c r="BL369" s="24">
        <v>0</v>
      </c>
    </row>
    <row r="370" spans="1:64" x14ac:dyDescent="0.25">
      <c r="A370" t="s">
        <v>5121</v>
      </c>
      <c r="B370">
        <v>128</v>
      </c>
      <c r="C370">
        <v>3</v>
      </c>
      <c r="D370">
        <v>11</v>
      </c>
      <c r="E370" s="24">
        <v>0</v>
      </c>
      <c r="F370" s="24">
        <v>0</v>
      </c>
      <c r="G370" s="24">
        <v>0</v>
      </c>
      <c r="H370" s="24">
        <v>0</v>
      </c>
      <c r="I370" s="24">
        <v>0</v>
      </c>
      <c r="J370" s="24">
        <v>0</v>
      </c>
      <c r="K370" s="24">
        <v>4372.2679506000131</v>
      </c>
      <c r="L370" s="24">
        <v>-1557.2630824474618</v>
      </c>
      <c r="M370" s="24">
        <v>2815.0048681525514</v>
      </c>
      <c r="N370" s="24">
        <v>-2815.0048681525514</v>
      </c>
      <c r="O370" s="24">
        <v>-4372.2679506000131</v>
      </c>
      <c r="P370" s="24">
        <v>0</v>
      </c>
      <c r="Q370" s="24">
        <v>2.1561599568453858</v>
      </c>
      <c r="R370" s="24">
        <v>-1.5681618330245328</v>
      </c>
      <c r="S370" s="24">
        <v>0.58799812382085292</v>
      </c>
      <c r="T370" s="24">
        <v>0</v>
      </c>
      <c r="U370" s="24">
        <v>0</v>
      </c>
      <c r="V370" s="24">
        <v>0</v>
      </c>
      <c r="W370" s="24">
        <v>0</v>
      </c>
      <c r="X370" s="24">
        <v>0</v>
      </c>
      <c r="Y370" s="24">
        <v>0</v>
      </c>
      <c r="Z370" s="24">
        <v>0</v>
      </c>
      <c r="AA370" s="24">
        <v>3060.587565420009</v>
      </c>
      <c r="AB370" s="24">
        <v>-1090.0841577132214</v>
      </c>
      <c r="AC370" s="24">
        <v>1970.5034077067858</v>
      </c>
      <c r="AD370" s="24">
        <v>-1970.5034077067976</v>
      </c>
      <c r="AE370" s="24">
        <v>-3060.5875654200063</v>
      </c>
      <c r="AF370" s="24">
        <v>0</v>
      </c>
      <c r="AG370" s="24">
        <v>2.1561599568453858</v>
      </c>
      <c r="AH370" s="24">
        <v>-1.5681618330245328</v>
      </c>
      <c r="AI370" s="24">
        <v>0.58799812382085292</v>
      </c>
      <c r="AJ370" s="24">
        <v>0</v>
      </c>
      <c r="AK370" s="24">
        <v>0</v>
      </c>
      <c r="AL370" s="24">
        <v>0</v>
      </c>
      <c r="AM370" s="24">
        <v>0</v>
      </c>
      <c r="AN370" s="24">
        <v>0</v>
      </c>
      <c r="AO370" s="24">
        <v>0</v>
      </c>
      <c r="AP370" s="24">
        <v>0</v>
      </c>
      <c r="AQ370" s="24">
        <v>1311.6803851800041</v>
      </c>
      <c r="AR370" s="24">
        <v>-467.17892473424035</v>
      </c>
      <c r="AS370" s="24">
        <v>844.50146044576559</v>
      </c>
      <c r="AT370" s="24">
        <v>-844.50146044575376</v>
      </c>
      <c r="AU370" s="24">
        <v>-1311.6803851800069</v>
      </c>
      <c r="AV370" s="24">
        <v>0</v>
      </c>
      <c r="AW370" s="24">
        <v>0</v>
      </c>
      <c r="AX370" s="24">
        <v>0</v>
      </c>
      <c r="AY370" s="24">
        <v>0</v>
      </c>
      <c r="AZ370" s="24">
        <v>0</v>
      </c>
      <c r="BA370" s="24">
        <v>-0.58799812382085292</v>
      </c>
      <c r="BB370" s="24">
        <v>-2.1561599568453858</v>
      </c>
      <c r="BC370" s="24">
        <v>-0.58799812382085292</v>
      </c>
      <c r="BD370" s="24">
        <v>-2.1561599568453858</v>
      </c>
      <c r="BE370" s="24">
        <v>0</v>
      </c>
      <c r="BF370" s="24">
        <v>0</v>
      </c>
      <c r="BG370" s="24">
        <v>0</v>
      </c>
      <c r="BH370" s="24">
        <v>0</v>
      </c>
      <c r="BI370" s="24">
        <v>0</v>
      </c>
      <c r="BJ370" s="24">
        <v>0</v>
      </c>
      <c r="BK370" s="24">
        <v>0</v>
      </c>
      <c r="BL370" s="24">
        <v>0</v>
      </c>
    </row>
    <row r="371" spans="1:64" x14ac:dyDescent="0.25">
      <c r="A371" t="s">
        <v>5121</v>
      </c>
      <c r="B371">
        <v>129</v>
      </c>
      <c r="C371">
        <v>3</v>
      </c>
      <c r="D371">
        <v>11</v>
      </c>
      <c r="E371" s="24">
        <v>0</v>
      </c>
      <c r="F371" s="24">
        <v>0</v>
      </c>
      <c r="G371" s="24">
        <v>0</v>
      </c>
      <c r="H371" s="24">
        <v>0</v>
      </c>
      <c r="I371" s="24">
        <v>0</v>
      </c>
      <c r="J371" s="24">
        <v>0</v>
      </c>
      <c r="K371" s="24">
        <v>4226.2430123612285</v>
      </c>
      <c r="L371" s="24">
        <v>-1484.3761712880805</v>
      </c>
      <c r="M371" s="24">
        <v>2741.866841073148</v>
      </c>
      <c r="N371" s="24">
        <v>-2741.866841073148</v>
      </c>
      <c r="O371" s="24">
        <v>-4226.2430123612285</v>
      </c>
      <c r="P371" s="24">
        <v>0</v>
      </c>
      <c r="Q371" s="24">
        <v>2.0935164817674377</v>
      </c>
      <c r="R371" s="24">
        <v>-1.5251268890033316</v>
      </c>
      <c r="S371" s="24">
        <v>0.56838959276410606</v>
      </c>
      <c r="T371" s="24">
        <v>0</v>
      </c>
      <c r="U371" s="24">
        <v>0</v>
      </c>
      <c r="V371" s="24">
        <v>0</v>
      </c>
      <c r="W371" s="24">
        <v>0</v>
      </c>
      <c r="X371" s="24">
        <v>0</v>
      </c>
      <c r="Y371" s="24">
        <v>0</v>
      </c>
      <c r="Z371" s="24">
        <v>0</v>
      </c>
      <c r="AA371" s="24">
        <v>2958.3701086528599</v>
      </c>
      <c r="AB371" s="24">
        <v>-1039.0633199016575</v>
      </c>
      <c r="AC371" s="24">
        <v>1919.3067887512034</v>
      </c>
      <c r="AD371" s="24">
        <v>-1919.3067887512007</v>
      </c>
      <c r="AE371" s="24">
        <v>-2958.3701086528599</v>
      </c>
      <c r="AF371" s="24">
        <v>0</v>
      </c>
      <c r="AG371" s="24">
        <v>2.0935164817674377</v>
      </c>
      <c r="AH371" s="24">
        <v>-1.5251268890033316</v>
      </c>
      <c r="AI371" s="24">
        <v>0.56838959276410606</v>
      </c>
      <c r="AJ371" s="24">
        <v>0</v>
      </c>
      <c r="AK371" s="24">
        <v>0</v>
      </c>
      <c r="AL371" s="24">
        <v>0</v>
      </c>
      <c r="AM371" s="24">
        <v>0</v>
      </c>
      <c r="AN371" s="24">
        <v>0</v>
      </c>
      <c r="AO371" s="24">
        <v>0</v>
      </c>
      <c r="AP371" s="24">
        <v>0</v>
      </c>
      <c r="AQ371" s="24">
        <v>1267.8729037083685</v>
      </c>
      <c r="AR371" s="24">
        <v>-445.31285138642306</v>
      </c>
      <c r="AS371" s="24">
        <v>822.56005232194457</v>
      </c>
      <c r="AT371" s="24">
        <v>-822.5600523219473</v>
      </c>
      <c r="AU371" s="24">
        <v>-1267.8729037083685</v>
      </c>
      <c r="AV371" s="24">
        <v>0</v>
      </c>
      <c r="AW371" s="24">
        <v>0</v>
      </c>
      <c r="AX371" s="24">
        <v>0</v>
      </c>
      <c r="AY371" s="24">
        <v>0</v>
      </c>
      <c r="AZ371" s="24">
        <v>0</v>
      </c>
      <c r="BA371" s="24">
        <v>-0.56838959276410606</v>
      </c>
      <c r="BB371" s="24">
        <v>-2.0935164817674377</v>
      </c>
      <c r="BC371" s="24">
        <v>-0.56838959276410606</v>
      </c>
      <c r="BD371" s="24">
        <v>-2.0935164817674377</v>
      </c>
      <c r="BE371" s="24">
        <v>0</v>
      </c>
      <c r="BF371" s="24">
        <v>0</v>
      </c>
      <c r="BG371" s="24">
        <v>0</v>
      </c>
      <c r="BH371" s="24">
        <v>0</v>
      </c>
      <c r="BI371" s="24">
        <v>0</v>
      </c>
      <c r="BJ371" s="24">
        <v>0</v>
      </c>
      <c r="BK371" s="24">
        <v>0</v>
      </c>
      <c r="BL371" s="24">
        <v>0</v>
      </c>
    </row>
    <row r="372" spans="1:64" x14ac:dyDescent="0.25">
      <c r="A372" t="s">
        <v>5121</v>
      </c>
      <c r="B372">
        <v>130</v>
      </c>
      <c r="C372">
        <v>4</v>
      </c>
      <c r="D372">
        <v>11</v>
      </c>
      <c r="E372" s="24">
        <v>0</v>
      </c>
      <c r="F372" s="24">
        <v>0</v>
      </c>
      <c r="G372" s="24">
        <v>0</v>
      </c>
      <c r="H372" s="24">
        <v>0</v>
      </c>
      <c r="I372" s="24">
        <v>0</v>
      </c>
      <c r="J372" s="24">
        <v>0</v>
      </c>
      <c r="K372" s="24">
        <v>4086.2598606143147</v>
      </c>
      <c r="L372" s="24">
        <v>-1414.9275380512699</v>
      </c>
      <c r="M372" s="24">
        <v>2671.3323225630447</v>
      </c>
      <c r="N372" s="24">
        <v>-2671.3323225630447</v>
      </c>
      <c r="O372" s="24">
        <v>-4086.2598606143147</v>
      </c>
      <c r="P372" s="24">
        <v>0</v>
      </c>
      <c r="Q372" s="24">
        <v>2.0332374650342899</v>
      </c>
      <c r="R372" s="24">
        <v>-1.4836181857376687</v>
      </c>
      <c r="S372" s="24">
        <v>0.54961927929662124</v>
      </c>
      <c r="T372" s="24">
        <v>0</v>
      </c>
      <c r="U372" s="24">
        <v>0</v>
      </c>
      <c r="V372" s="24">
        <v>0</v>
      </c>
      <c r="W372" s="24">
        <v>0</v>
      </c>
      <c r="X372" s="24">
        <v>0</v>
      </c>
      <c r="Y372" s="24">
        <v>0</v>
      </c>
      <c r="Z372" s="24">
        <v>0</v>
      </c>
      <c r="AA372" s="24">
        <v>2860.3819024300201</v>
      </c>
      <c r="AB372" s="24">
        <v>-990.44927663588896</v>
      </c>
      <c r="AC372" s="24">
        <v>1869.9326257941311</v>
      </c>
      <c r="AD372" s="24">
        <v>-1869.9326257941284</v>
      </c>
      <c r="AE372" s="24">
        <v>-2860.3819024300174</v>
      </c>
      <c r="AF372" s="24">
        <v>0</v>
      </c>
      <c r="AG372" s="24">
        <v>2.0332374650342899</v>
      </c>
      <c r="AH372" s="24">
        <v>-1.4836181857376687</v>
      </c>
      <c r="AI372" s="24">
        <v>0.54961927929662124</v>
      </c>
      <c r="AJ372" s="24">
        <v>0</v>
      </c>
      <c r="AK372" s="24">
        <v>0</v>
      </c>
      <c r="AL372" s="24">
        <v>0</v>
      </c>
      <c r="AM372" s="24">
        <v>0</v>
      </c>
      <c r="AN372" s="24">
        <v>0</v>
      </c>
      <c r="AO372" s="24">
        <v>0</v>
      </c>
      <c r="AP372" s="24">
        <v>0</v>
      </c>
      <c r="AQ372" s="24">
        <v>1225.8779581842946</v>
      </c>
      <c r="AR372" s="24">
        <v>-424.47826141538098</v>
      </c>
      <c r="AS372" s="24">
        <v>801.3996967689136</v>
      </c>
      <c r="AT372" s="24">
        <v>-801.39969676891633</v>
      </c>
      <c r="AU372" s="24">
        <v>-1225.8779581842973</v>
      </c>
      <c r="AV372" s="24">
        <v>0</v>
      </c>
      <c r="AW372" s="24">
        <v>0</v>
      </c>
      <c r="AX372" s="24">
        <v>0</v>
      </c>
      <c r="AY372" s="24">
        <v>0</v>
      </c>
      <c r="AZ372" s="24">
        <v>0</v>
      </c>
      <c r="BA372" s="24">
        <v>-0.54961927929662124</v>
      </c>
      <c r="BB372" s="24">
        <v>-2.0332374650342899</v>
      </c>
      <c r="BC372" s="24">
        <v>-0.54961927929662124</v>
      </c>
      <c r="BD372" s="24">
        <v>-2.0332374650342899</v>
      </c>
      <c r="BE372" s="24">
        <v>0</v>
      </c>
      <c r="BF372" s="24">
        <v>0</v>
      </c>
      <c r="BG372" s="24">
        <v>0</v>
      </c>
      <c r="BH372" s="24">
        <v>0</v>
      </c>
      <c r="BI372" s="24">
        <v>0</v>
      </c>
      <c r="BJ372" s="24">
        <v>0</v>
      </c>
      <c r="BK372" s="24">
        <v>0</v>
      </c>
      <c r="BL372" s="24">
        <v>0</v>
      </c>
    </row>
    <row r="373" spans="1:64" x14ac:dyDescent="0.25">
      <c r="A373" t="s">
        <v>5121</v>
      </c>
      <c r="B373">
        <v>131</v>
      </c>
      <c r="C373">
        <v>4</v>
      </c>
      <c r="D373">
        <v>11</v>
      </c>
      <c r="E373" s="24">
        <v>0</v>
      </c>
      <c r="F373" s="24">
        <v>0</v>
      </c>
      <c r="G373" s="24">
        <v>0</v>
      </c>
      <c r="H373" s="24">
        <v>0</v>
      </c>
      <c r="I373" s="24">
        <v>0</v>
      </c>
      <c r="J373" s="24">
        <v>0</v>
      </c>
      <c r="K373" s="24">
        <v>3952.0178698515519</v>
      </c>
      <c r="L373" s="24">
        <v>-1348.7356621064246</v>
      </c>
      <c r="M373" s="24">
        <v>2603.2822077451274</v>
      </c>
      <c r="N373" s="24">
        <v>-2603.2822077451274</v>
      </c>
      <c r="O373" s="24">
        <v>-3952.0178698515519</v>
      </c>
      <c r="P373" s="24">
        <v>0</v>
      </c>
      <c r="Q373" s="24">
        <v>1.9752119081667843</v>
      </c>
      <c r="R373" s="24">
        <v>-1.4435688066359944</v>
      </c>
      <c r="S373" s="24">
        <v>0.53164310153078986</v>
      </c>
      <c r="T373" s="24">
        <v>0</v>
      </c>
      <c r="U373" s="24">
        <v>0</v>
      </c>
      <c r="V373" s="24">
        <v>0</v>
      </c>
      <c r="W373" s="24">
        <v>0</v>
      </c>
      <c r="X373" s="24">
        <v>0</v>
      </c>
      <c r="Y373" s="24">
        <v>0</v>
      </c>
      <c r="Z373" s="24">
        <v>0</v>
      </c>
      <c r="AA373" s="24">
        <v>2766.4125088960864</v>
      </c>
      <c r="AB373" s="24">
        <v>-944.11496347449611</v>
      </c>
      <c r="AC373" s="24">
        <v>1822.2975454215891</v>
      </c>
      <c r="AD373" s="24">
        <v>-1822.2975454215921</v>
      </c>
      <c r="AE373" s="24">
        <v>-2766.4125088960864</v>
      </c>
      <c r="AF373" s="24">
        <v>0</v>
      </c>
      <c r="AG373" s="24">
        <v>1.9752119081667843</v>
      </c>
      <c r="AH373" s="24">
        <v>-1.4435688066359944</v>
      </c>
      <c r="AI373" s="24">
        <v>0.53164310153078986</v>
      </c>
      <c r="AJ373" s="24">
        <v>0</v>
      </c>
      <c r="AK373" s="24">
        <v>0</v>
      </c>
      <c r="AL373" s="24">
        <v>0</v>
      </c>
      <c r="AM373" s="24">
        <v>0</v>
      </c>
      <c r="AN373" s="24">
        <v>0</v>
      </c>
      <c r="AO373" s="24">
        <v>0</v>
      </c>
      <c r="AP373" s="24">
        <v>0</v>
      </c>
      <c r="AQ373" s="24">
        <v>1185.6053609554656</v>
      </c>
      <c r="AR373" s="24">
        <v>-404.62069863192846</v>
      </c>
      <c r="AS373" s="24">
        <v>780.98466232353826</v>
      </c>
      <c r="AT373" s="24">
        <v>-780.9846623235353</v>
      </c>
      <c r="AU373" s="24">
        <v>-1185.6053609554656</v>
      </c>
      <c r="AV373" s="24">
        <v>0</v>
      </c>
      <c r="AW373" s="24">
        <v>0</v>
      </c>
      <c r="AX373" s="24">
        <v>0</v>
      </c>
      <c r="AY373" s="24">
        <v>0</v>
      </c>
      <c r="AZ373" s="24">
        <v>0</v>
      </c>
      <c r="BA373" s="24">
        <v>-0.53164310153078986</v>
      </c>
      <c r="BB373" s="24">
        <v>-1.9752119081667843</v>
      </c>
      <c r="BC373" s="24">
        <v>-0.53164310153078986</v>
      </c>
      <c r="BD373" s="24">
        <v>-1.9752119081667843</v>
      </c>
      <c r="BE373" s="24">
        <v>0</v>
      </c>
      <c r="BF373" s="24">
        <v>0</v>
      </c>
      <c r="BG373" s="24">
        <v>0</v>
      </c>
      <c r="BH373" s="24">
        <v>0</v>
      </c>
      <c r="BI373" s="24">
        <v>0</v>
      </c>
      <c r="BJ373" s="24">
        <v>0</v>
      </c>
      <c r="BK373" s="24">
        <v>0</v>
      </c>
      <c r="BL373" s="24">
        <v>0</v>
      </c>
    </row>
    <row r="374" spans="1:64" x14ac:dyDescent="0.25">
      <c r="A374" t="s">
        <v>5121</v>
      </c>
      <c r="B374">
        <v>132</v>
      </c>
      <c r="C374">
        <v>4</v>
      </c>
      <c r="D374">
        <v>11</v>
      </c>
      <c r="E374" s="24">
        <v>0</v>
      </c>
      <c r="F374" s="24">
        <v>0</v>
      </c>
      <c r="G374" s="24">
        <v>0</v>
      </c>
      <c r="H374" s="24">
        <v>0</v>
      </c>
      <c r="I374" s="24">
        <v>0</v>
      </c>
      <c r="J374" s="24">
        <v>0</v>
      </c>
      <c r="K374" s="24">
        <v>3823.233978942968</v>
      </c>
      <c r="L374" s="24">
        <v>-1285.6298884730786</v>
      </c>
      <c r="M374" s="24">
        <v>2537.6040904698893</v>
      </c>
      <c r="N374" s="24">
        <v>-2537.6040904698893</v>
      </c>
      <c r="O374" s="24">
        <v>-3823.233978942968</v>
      </c>
      <c r="P374" s="24">
        <v>0</v>
      </c>
      <c r="Q374" s="24">
        <v>1.9193350840473613</v>
      </c>
      <c r="R374" s="24">
        <v>-1.4049153413329805</v>
      </c>
      <c r="S374" s="24">
        <v>0.51441974271438085</v>
      </c>
      <c r="T374" s="24">
        <v>0</v>
      </c>
      <c r="U374" s="24">
        <v>0</v>
      </c>
      <c r="V374" s="24">
        <v>0</v>
      </c>
      <c r="W374" s="24">
        <v>0</v>
      </c>
      <c r="X374" s="24">
        <v>0</v>
      </c>
      <c r="Y374" s="24">
        <v>0</v>
      </c>
      <c r="Z374" s="24">
        <v>0</v>
      </c>
      <c r="AA374" s="24">
        <v>2676.2637852600774</v>
      </c>
      <c r="AB374" s="24">
        <v>-899.94092193115466</v>
      </c>
      <c r="AC374" s="24">
        <v>1776.3228633289225</v>
      </c>
      <c r="AD374" s="24">
        <v>-1776.3228633289255</v>
      </c>
      <c r="AE374" s="24">
        <v>-2676.2637852600892</v>
      </c>
      <c r="AF374" s="24">
        <v>0</v>
      </c>
      <c r="AG374" s="24">
        <v>1.9193350840473613</v>
      </c>
      <c r="AH374" s="24">
        <v>-1.4049153413329805</v>
      </c>
      <c r="AI374" s="24">
        <v>0.51441974271438085</v>
      </c>
      <c r="AJ374" s="24">
        <v>0</v>
      </c>
      <c r="AK374" s="24">
        <v>0</v>
      </c>
      <c r="AL374" s="24">
        <v>0</v>
      </c>
      <c r="AM374" s="24">
        <v>0</v>
      </c>
      <c r="AN374" s="24">
        <v>0</v>
      </c>
      <c r="AO374" s="24">
        <v>0</v>
      </c>
      <c r="AP374" s="24">
        <v>0</v>
      </c>
      <c r="AQ374" s="24">
        <v>1146.9701936828906</v>
      </c>
      <c r="AR374" s="24">
        <v>-385.68896654192395</v>
      </c>
      <c r="AS374" s="24">
        <v>761.28122714096685</v>
      </c>
      <c r="AT374" s="24">
        <v>-761.28122714096389</v>
      </c>
      <c r="AU374" s="24">
        <v>-1146.9701936828787</v>
      </c>
      <c r="AV374" s="24">
        <v>0</v>
      </c>
      <c r="AW374" s="24">
        <v>0</v>
      </c>
      <c r="AX374" s="24">
        <v>0</v>
      </c>
      <c r="AY374" s="24">
        <v>0</v>
      </c>
      <c r="AZ374" s="24">
        <v>0</v>
      </c>
      <c r="BA374" s="24">
        <v>-0.51441974271438085</v>
      </c>
      <c r="BB374" s="24">
        <v>-1.9193350840473613</v>
      </c>
      <c r="BC374" s="24">
        <v>-0.51441974271438085</v>
      </c>
      <c r="BD374" s="24">
        <v>-1.9193350840473613</v>
      </c>
      <c r="BE374" s="24">
        <v>0</v>
      </c>
      <c r="BF374" s="24">
        <v>0</v>
      </c>
      <c r="BG374" s="24">
        <v>0</v>
      </c>
      <c r="BH374" s="24">
        <v>0</v>
      </c>
      <c r="BI374" s="24">
        <v>0</v>
      </c>
      <c r="BJ374" s="24">
        <v>0</v>
      </c>
      <c r="BK374" s="24">
        <v>0</v>
      </c>
      <c r="BL374" s="24">
        <v>0</v>
      </c>
    </row>
    <row r="375" spans="1:64" x14ac:dyDescent="0.25">
      <c r="A375" t="s">
        <v>5121</v>
      </c>
      <c r="B375">
        <v>133</v>
      </c>
      <c r="C375">
        <v>1</v>
      </c>
      <c r="D375">
        <v>12</v>
      </c>
      <c r="E375" s="24">
        <v>0</v>
      </c>
      <c r="F375" s="24">
        <v>0</v>
      </c>
      <c r="G375" s="24">
        <v>0</v>
      </c>
      <c r="H375" s="24">
        <v>0</v>
      </c>
      <c r="I375" s="24">
        <v>0</v>
      </c>
      <c r="J375" s="24">
        <v>0</v>
      </c>
      <c r="K375" s="24">
        <v>3699.6415094463155</v>
      </c>
      <c r="L375" s="24">
        <v>-1225.4496945114806</v>
      </c>
      <c r="M375" s="24">
        <v>2474.1918149348348</v>
      </c>
      <c r="N375" s="24">
        <v>-2474.1918149348348</v>
      </c>
      <c r="O375" s="24">
        <v>-3699.6415094463155</v>
      </c>
      <c r="P375" s="24">
        <v>0</v>
      </c>
      <c r="Q375" s="24">
        <v>1.8655081212173172</v>
      </c>
      <c r="R375" s="24">
        <v>-1.3675976719728169</v>
      </c>
      <c r="S375" s="24">
        <v>0.49791044924450034</v>
      </c>
      <c r="T375" s="24">
        <v>0</v>
      </c>
      <c r="U375" s="24">
        <v>0</v>
      </c>
      <c r="V375" s="24">
        <v>0</v>
      </c>
      <c r="W375" s="24">
        <v>0</v>
      </c>
      <c r="X375" s="24">
        <v>0</v>
      </c>
      <c r="Y375" s="24">
        <v>0</v>
      </c>
      <c r="Z375" s="24">
        <v>0</v>
      </c>
      <c r="AA375" s="24">
        <v>2589.7490566124206</v>
      </c>
      <c r="AB375" s="24">
        <v>-857.81478615803644</v>
      </c>
      <c r="AC375" s="24">
        <v>1731.9342704543842</v>
      </c>
      <c r="AD375" s="24">
        <v>-1731.9342704543815</v>
      </c>
      <c r="AE375" s="24">
        <v>-2589.7490566124179</v>
      </c>
      <c r="AF375" s="24">
        <v>0</v>
      </c>
      <c r="AG375" s="24">
        <v>1.8655081212173172</v>
      </c>
      <c r="AH375" s="24">
        <v>-1.3675976719728169</v>
      </c>
      <c r="AI375" s="24">
        <v>0.49791044924450034</v>
      </c>
      <c r="AJ375" s="24">
        <v>0</v>
      </c>
      <c r="AK375" s="24">
        <v>0</v>
      </c>
      <c r="AL375" s="24">
        <v>0</v>
      </c>
      <c r="AM375" s="24">
        <v>0</v>
      </c>
      <c r="AN375" s="24">
        <v>0</v>
      </c>
      <c r="AO375" s="24">
        <v>0</v>
      </c>
      <c r="AP375" s="24">
        <v>0</v>
      </c>
      <c r="AQ375" s="24">
        <v>1109.8924528338948</v>
      </c>
      <c r="AR375" s="24">
        <v>-367.63490835344419</v>
      </c>
      <c r="AS375" s="24">
        <v>742.25754448045063</v>
      </c>
      <c r="AT375" s="24">
        <v>-742.25754448045336</v>
      </c>
      <c r="AU375" s="24">
        <v>-1109.8924528338976</v>
      </c>
      <c r="AV375" s="24">
        <v>0</v>
      </c>
      <c r="AW375" s="24">
        <v>0</v>
      </c>
      <c r="AX375" s="24">
        <v>0</v>
      </c>
      <c r="AY375" s="24">
        <v>0</v>
      </c>
      <c r="AZ375" s="24">
        <v>0</v>
      </c>
      <c r="BA375" s="24">
        <v>-0.49791044924450034</v>
      </c>
      <c r="BB375" s="24">
        <v>-1.8655081212173172</v>
      </c>
      <c r="BC375" s="24">
        <v>-0.49791044924450034</v>
      </c>
      <c r="BD375" s="24">
        <v>-1.8655081212173172</v>
      </c>
      <c r="BE375" s="24">
        <v>0</v>
      </c>
      <c r="BF375" s="24">
        <v>0</v>
      </c>
      <c r="BG375" s="24">
        <v>0</v>
      </c>
      <c r="BH375" s="24">
        <v>0</v>
      </c>
      <c r="BI375" s="24">
        <v>0</v>
      </c>
      <c r="BJ375" s="24">
        <v>0</v>
      </c>
      <c r="BK375" s="24">
        <v>0</v>
      </c>
      <c r="BL375" s="24">
        <v>0</v>
      </c>
    </row>
    <row r="376" spans="1:64" x14ac:dyDescent="0.25">
      <c r="A376" t="s">
        <v>5121</v>
      </c>
      <c r="B376">
        <v>134</v>
      </c>
      <c r="C376">
        <v>1</v>
      </c>
      <c r="D376">
        <v>12</v>
      </c>
      <c r="E376" s="24">
        <v>0</v>
      </c>
      <c r="F376" s="24">
        <v>0</v>
      </c>
      <c r="G376" s="24">
        <v>0</v>
      </c>
      <c r="H376" s="24">
        <v>0</v>
      </c>
      <c r="I376" s="24">
        <v>0</v>
      </c>
      <c r="J376" s="24">
        <v>0</v>
      </c>
      <c r="K376" s="24">
        <v>3580.9890739955008</v>
      </c>
      <c r="L376" s="24">
        <v>-1168.0440118489787</v>
      </c>
      <c r="M376" s="24">
        <v>2412.9450621465221</v>
      </c>
      <c r="N376" s="24">
        <v>-2412.9450621465221</v>
      </c>
      <c r="O376" s="24">
        <v>-3580.9890739955008</v>
      </c>
      <c r="P376" s="24">
        <v>0</v>
      </c>
      <c r="Q376" s="24">
        <v>1.813637619855399</v>
      </c>
      <c r="R376" s="24">
        <v>-1.331558774277255</v>
      </c>
      <c r="S376" s="24">
        <v>0.48207884557814396</v>
      </c>
      <c r="T376" s="24">
        <v>0</v>
      </c>
      <c r="U376" s="24">
        <v>0</v>
      </c>
      <c r="V376" s="24">
        <v>0</v>
      </c>
      <c r="W376" s="24">
        <v>0</v>
      </c>
      <c r="X376" s="24">
        <v>0</v>
      </c>
      <c r="Y376" s="24">
        <v>0</v>
      </c>
      <c r="Z376" s="24">
        <v>0</v>
      </c>
      <c r="AA376" s="24">
        <v>2506.6923517968503</v>
      </c>
      <c r="AB376" s="24">
        <v>-817.63080829428509</v>
      </c>
      <c r="AC376" s="24">
        <v>1689.0615435025654</v>
      </c>
      <c r="AD376" s="24">
        <v>-1689.0615435025684</v>
      </c>
      <c r="AE376" s="24">
        <v>-2506.6923517968535</v>
      </c>
      <c r="AF376" s="24">
        <v>0</v>
      </c>
      <c r="AG376" s="24">
        <v>1.813637619855399</v>
      </c>
      <c r="AH376" s="24">
        <v>-1.331558774277255</v>
      </c>
      <c r="AI376" s="24">
        <v>0.48207884557814396</v>
      </c>
      <c r="AJ376" s="24">
        <v>0</v>
      </c>
      <c r="AK376" s="24">
        <v>0</v>
      </c>
      <c r="AL376" s="24">
        <v>0</v>
      </c>
      <c r="AM376" s="24">
        <v>0</v>
      </c>
      <c r="AN376" s="24">
        <v>0</v>
      </c>
      <c r="AO376" s="24">
        <v>0</v>
      </c>
      <c r="AP376" s="24">
        <v>0</v>
      </c>
      <c r="AQ376" s="24">
        <v>1074.2967221986505</v>
      </c>
      <c r="AR376" s="24">
        <v>-350.41320355469361</v>
      </c>
      <c r="AS376" s="24">
        <v>723.88351864395668</v>
      </c>
      <c r="AT376" s="24">
        <v>-723.88351864395372</v>
      </c>
      <c r="AU376" s="24">
        <v>-1074.2967221986473</v>
      </c>
      <c r="AV376" s="24">
        <v>0</v>
      </c>
      <c r="AW376" s="24">
        <v>0</v>
      </c>
      <c r="AX376" s="24">
        <v>0</v>
      </c>
      <c r="AY376" s="24">
        <v>0</v>
      </c>
      <c r="AZ376" s="24">
        <v>0</v>
      </c>
      <c r="BA376" s="24">
        <v>-0.48207884557814396</v>
      </c>
      <c r="BB376" s="24">
        <v>-1.813637619855399</v>
      </c>
      <c r="BC376" s="24">
        <v>-0.48207884557814396</v>
      </c>
      <c r="BD376" s="24">
        <v>-1.813637619855399</v>
      </c>
      <c r="BE376" s="24">
        <v>0</v>
      </c>
      <c r="BF376" s="24">
        <v>0</v>
      </c>
      <c r="BG376" s="24">
        <v>0</v>
      </c>
      <c r="BH376" s="24">
        <v>0</v>
      </c>
      <c r="BI376" s="24">
        <v>0</v>
      </c>
      <c r="BJ376" s="24">
        <v>0</v>
      </c>
      <c r="BK376" s="24">
        <v>0</v>
      </c>
      <c r="BL376" s="24">
        <v>0</v>
      </c>
    </row>
    <row r="377" spans="1:64" x14ac:dyDescent="0.25">
      <c r="A377" t="s">
        <v>5121</v>
      </c>
      <c r="B377">
        <v>135</v>
      </c>
      <c r="C377">
        <v>1</v>
      </c>
      <c r="D377">
        <v>12</v>
      </c>
      <c r="E377" s="24">
        <v>0</v>
      </c>
      <c r="F377" s="24">
        <v>0</v>
      </c>
      <c r="G377" s="24">
        <v>0</v>
      </c>
      <c r="H377" s="24">
        <v>0</v>
      </c>
      <c r="I377" s="24">
        <v>0</v>
      </c>
      <c r="J377" s="24">
        <v>0</v>
      </c>
      <c r="K377" s="24">
        <v>3467.0395671650767</v>
      </c>
      <c r="L377" s="24">
        <v>-1113.2705990616232</v>
      </c>
      <c r="M377" s="24">
        <v>2353.7689681034535</v>
      </c>
      <c r="N377" s="24">
        <v>-2353.7689681034535</v>
      </c>
      <c r="O377" s="24">
        <v>-3467.0395671650767</v>
      </c>
      <c r="P377" s="24">
        <v>0</v>
      </c>
      <c r="Q377" s="24">
        <v>1.763635296699249</v>
      </c>
      <c r="R377" s="24">
        <v>-1.2967445323361062</v>
      </c>
      <c r="S377" s="24">
        <v>0.46689076436314281</v>
      </c>
      <c r="T377" s="24">
        <v>0</v>
      </c>
      <c r="U377" s="24">
        <v>0</v>
      </c>
      <c r="V377" s="24">
        <v>0</v>
      </c>
      <c r="W377" s="24">
        <v>0</v>
      </c>
      <c r="X377" s="24">
        <v>0</v>
      </c>
      <c r="Y377" s="24">
        <v>0</v>
      </c>
      <c r="Z377" s="24">
        <v>0</v>
      </c>
      <c r="AA377" s="24">
        <v>2426.9276970155533</v>
      </c>
      <c r="AB377" s="24">
        <v>-779.28941934313661</v>
      </c>
      <c r="AC377" s="24">
        <v>1647.6382776724174</v>
      </c>
      <c r="AD377" s="24">
        <v>-1647.6382776724058</v>
      </c>
      <c r="AE377" s="24">
        <v>-2426.9276970155479</v>
      </c>
      <c r="AF377" s="24">
        <v>0</v>
      </c>
      <c r="AG377" s="24">
        <v>1.763635296699249</v>
      </c>
      <c r="AH377" s="24">
        <v>-1.2967445323361062</v>
      </c>
      <c r="AI377" s="24">
        <v>0.46689076436314281</v>
      </c>
      <c r="AJ377" s="24">
        <v>0</v>
      </c>
      <c r="AK377" s="24">
        <v>0</v>
      </c>
      <c r="AL377" s="24">
        <v>0</v>
      </c>
      <c r="AM377" s="24">
        <v>0</v>
      </c>
      <c r="AN377" s="24">
        <v>0</v>
      </c>
      <c r="AO377" s="24">
        <v>0</v>
      </c>
      <c r="AP377" s="24">
        <v>0</v>
      </c>
      <c r="AQ377" s="24">
        <v>1040.1118701495234</v>
      </c>
      <c r="AR377" s="24">
        <v>-333.9811797184866</v>
      </c>
      <c r="AS377" s="24">
        <v>706.1306904310361</v>
      </c>
      <c r="AT377" s="24">
        <v>-706.1306904310477</v>
      </c>
      <c r="AU377" s="24">
        <v>-1040.1118701495288</v>
      </c>
      <c r="AV377" s="24">
        <v>0</v>
      </c>
      <c r="AW377" s="24">
        <v>0</v>
      </c>
      <c r="AX377" s="24">
        <v>0</v>
      </c>
      <c r="AY377" s="24">
        <v>0</v>
      </c>
      <c r="AZ377" s="24">
        <v>0</v>
      </c>
      <c r="BA377" s="24">
        <v>-0.46689076436314281</v>
      </c>
      <c r="BB377" s="24">
        <v>-1.763635296699249</v>
      </c>
      <c r="BC377" s="24">
        <v>-0.46689076436314281</v>
      </c>
      <c r="BD377" s="24">
        <v>-1.763635296699249</v>
      </c>
      <c r="BE377" s="24">
        <v>0</v>
      </c>
      <c r="BF377" s="24">
        <v>0</v>
      </c>
      <c r="BG377" s="24">
        <v>0</v>
      </c>
      <c r="BH377" s="24">
        <v>0</v>
      </c>
      <c r="BI377" s="24">
        <v>0</v>
      </c>
      <c r="BJ377" s="24">
        <v>0</v>
      </c>
      <c r="BK377" s="24">
        <v>0</v>
      </c>
      <c r="BL377" s="24">
        <v>0</v>
      </c>
    </row>
    <row r="378" spans="1:64" x14ac:dyDescent="0.25">
      <c r="A378" t="s">
        <v>5121</v>
      </c>
      <c r="B378">
        <v>136</v>
      </c>
      <c r="C378">
        <v>2</v>
      </c>
      <c r="D378">
        <v>12</v>
      </c>
      <c r="E378" s="24">
        <v>0</v>
      </c>
      <c r="F378" s="24">
        <v>0</v>
      </c>
      <c r="G378" s="24">
        <v>0</v>
      </c>
      <c r="H378" s="24">
        <v>0</v>
      </c>
      <c r="I378" s="24">
        <v>0</v>
      </c>
      <c r="J378" s="24">
        <v>0</v>
      </c>
      <c r="K378" s="24">
        <v>3357.5692316470668</v>
      </c>
      <c r="L378" s="24">
        <v>-1060.9954606192186</v>
      </c>
      <c r="M378" s="24">
        <v>2296.5737710278481</v>
      </c>
      <c r="N378" s="24">
        <v>-2296.5737710278481</v>
      </c>
      <c r="O378" s="24">
        <v>-3357.5692316470668</v>
      </c>
      <c r="P378" s="24">
        <v>0</v>
      </c>
      <c r="Q378" s="24">
        <v>1.7154176564581576</v>
      </c>
      <c r="R378" s="24">
        <v>-1.2631035659860572</v>
      </c>
      <c r="S378" s="24">
        <v>0.45231409047210036</v>
      </c>
      <c r="T378" s="24">
        <v>0</v>
      </c>
      <c r="U378" s="24">
        <v>0</v>
      </c>
      <c r="V378" s="24">
        <v>0</v>
      </c>
      <c r="W378" s="24">
        <v>0</v>
      </c>
      <c r="X378" s="24">
        <v>0</v>
      </c>
      <c r="Y378" s="24">
        <v>0</v>
      </c>
      <c r="Z378" s="24">
        <v>0</v>
      </c>
      <c r="AA378" s="24">
        <v>2350.2984621529467</v>
      </c>
      <c r="AB378" s="24">
        <v>-742.69682243345233</v>
      </c>
      <c r="AC378" s="24">
        <v>1607.6016397194935</v>
      </c>
      <c r="AD378" s="24">
        <v>-1607.6016397195053</v>
      </c>
      <c r="AE378" s="24">
        <v>-2350.2984621529467</v>
      </c>
      <c r="AF378" s="24">
        <v>0</v>
      </c>
      <c r="AG378" s="24">
        <v>1.7154176564581576</v>
      </c>
      <c r="AH378" s="24">
        <v>-1.2631035659860572</v>
      </c>
      <c r="AI378" s="24">
        <v>0.45231409047210036</v>
      </c>
      <c r="AJ378" s="24">
        <v>0</v>
      </c>
      <c r="AK378" s="24">
        <v>0</v>
      </c>
      <c r="AL378" s="24">
        <v>0</v>
      </c>
      <c r="AM378" s="24">
        <v>0</v>
      </c>
      <c r="AN378" s="24">
        <v>0</v>
      </c>
      <c r="AO378" s="24">
        <v>0</v>
      </c>
      <c r="AP378" s="24">
        <v>0</v>
      </c>
      <c r="AQ378" s="24">
        <v>1007.27076949412</v>
      </c>
      <c r="AR378" s="24">
        <v>-318.29863818576632</v>
      </c>
      <c r="AS378" s="24">
        <v>688.97213130835462</v>
      </c>
      <c r="AT378" s="24">
        <v>-688.9721313083428</v>
      </c>
      <c r="AU378" s="24">
        <v>-1007.27076949412</v>
      </c>
      <c r="AV378" s="24">
        <v>0</v>
      </c>
      <c r="AW378" s="24">
        <v>0</v>
      </c>
      <c r="AX378" s="24">
        <v>0</v>
      </c>
      <c r="AY378" s="24">
        <v>0</v>
      </c>
      <c r="AZ378" s="24">
        <v>0</v>
      </c>
      <c r="BA378" s="24">
        <v>-0.45231409047210036</v>
      </c>
      <c r="BB378" s="24">
        <v>-1.7154176564581576</v>
      </c>
      <c r="BC378" s="24">
        <v>-0.45231409047210036</v>
      </c>
      <c r="BD378" s="24">
        <v>-1.7154176564581576</v>
      </c>
      <c r="BE378" s="24">
        <v>0</v>
      </c>
      <c r="BF378" s="24">
        <v>0</v>
      </c>
      <c r="BG378" s="24">
        <v>0</v>
      </c>
      <c r="BH378" s="24">
        <v>0</v>
      </c>
      <c r="BI378" s="24">
        <v>0</v>
      </c>
      <c r="BJ378" s="24">
        <v>0</v>
      </c>
      <c r="BK378" s="24">
        <v>0</v>
      </c>
      <c r="BL378" s="24">
        <v>0</v>
      </c>
    </row>
    <row r="379" spans="1:64" x14ac:dyDescent="0.25">
      <c r="A379" t="s">
        <v>5121</v>
      </c>
      <c r="B379">
        <v>137</v>
      </c>
      <c r="C379">
        <v>2</v>
      </c>
      <c r="D379">
        <v>12</v>
      </c>
      <c r="E379" s="24">
        <v>0</v>
      </c>
      <c r="F379" s="24">
        <v>0</v>
      </c>
      <c r="G379" s="24">
        <v>0</v>
      </c>
      <c r="H379" s="24">
        <v>0</v>
      </c>
      <c r="I379" s="24">
        <v>0</v>
      </c>
      <c r="J379" s="24">
        <v>0</v>
      </c>
      <c r="K379" s="24">
        <v>3252.3667936734855</v>
      </c>
      <c r="L379" s="24">
        <v>-1011.0923086227849</v>
      </c>
      <c r="M379" s="24">
        <v>2241.2744850507006</v>
      </c>
      <c r="N379" s="24">
        <v>-2241.2744850507006</v>
      </c>
      <c r="O379" s="24">
        <v>-3252.3667936734855</v>
      </c>
      <c r="P379" s="24">
        <v>0</v>
      </c>
      <c r="Q379" s="24">
        <v>1.6689056874361086</v>
      </c>
      <c r="R379" s="24">
        <v>-1.2305870698828585</v>
      </c>
      <c r="S379" s="24">
        <v>0.43831861755325008</v>
      </c>
      <c r="T379" s="24">
        <v>0</v>
      </c>
      <c r="U379" s="24">
        <v>0</v>
      </c>
      <c r="V379" s="24">
        <v>0</v>
      </c>
      <c r="W379" s="24">
        <v>0</v>
      </c>
      <c r="X379" s="24">
        <v>0</v>
      </c>
      <c r="Y379" s="24">
        <v>0</v>
      </c>
      <c r="Z379" s="24">
        <v>0</v>
      </c>
      <c r="AA379" s="24">
        <v>2276.6567555714396</v>
      </c>
      <c r="AB379" s="24">
        <v>-707.76461603594998</v>
      </c>
      <c r="AC379" s="24">
        <v>1568.8921395354903</v>
      </c>
      <c r="AD379" s="24">
        <v>-1568.8921395354846</v>
      </c>
      <c r="AE379" s="24">
        <v>-2276.6567555714428</v>
      </c>
      <c r="AF379" s="24">
        <v>0</v>
      </c>
      <c r="AG379" s="24">
        <v>1.6689056874361086</v>
      </c>
      <c r="AH379" s="24">
        <v>-1.2305870698828585</v>
      </c>
      <c r="AI379" s="24">
        <v>0.43831861755325008</v>
      </c>
      <c r="AJ379" s="24">
        <v>0</v>
      </c>
      <c r="AK379" s="24">
        <v>0</v>
      </c>
      <c r="AL379" s="24">
        <v>0</v>
      </c>
      <c r="AM379" s="24">
        <v>0</v>
      </c>
      <c r="AN379" s="24">
        <v>0</v>
      </c>
      <c r="AO379" s="24">
        <v>0</v>
      </c>
      <c r="AP379" s="24">
        <v>0</v>
      </c>
      <c r="AQ379" s="24">
        <v>975.71003810204593</v>
      </c>
      <c r="AR379" s="24">
        <v>-303.32769258683493</v>
      </c>
      <c r="AS379" s="24">
        <v>672.38234551521032</v>
      </c>
      <c r="AT379" s="24">
        <v>-672.382345515216</v>
      </c>
      <c r="AU379" s="24">
        <v>-975.71003810204274</v>
      </c>
      <c r="AV379" s="24">
        <v>0</v>
      </c>
      <c r="AW379" s="24">
        <v>0</v>
      </c>
      <c r="AX379" s="24">
        <v>0</v>
      </c>
      <c r="AY379" s="24">
        <v>0</v>
      </c>
      <c r="AZ379" s="24">
        <v>0</v>
      </c>
      <c r="BA379" s="24">
        <v>-0.43831861755325008</v>
      </c>
      <c r="BB379" s="24">
        <v>-1.6689056874361086</v>
      </c>
      <c r="BC379" s="24">
        <v>-0.43831861755325008</v>
      </c>
      <c r="BD379" s="24">
        <v>-1.6689056874361086</v>
      </c>
      <c r="BE379" s="24">
        <v>0</v>
      </c>
      <c r="BF379" s="24">
        <v>0</v>
      </c>
      <c r="BG379" s="24">
        <v>0</v>
      </c>
      <c r="BH379" s="24">
        <v>0</v>
      </c>
      <c r="BI379" s="24">
        <v>0</v>
      </c>
      <c r="BJ379" s="24">
        <v>0</v>
      </c>
      <c r="BK379" s="24">
        <v>0</v>
      </c>
      <c r="BL379" s="24">
        <v>0</v>
      </c>
    </row>
    <row r="380" spans="1:64" x14ac:dyDescent="0.25">
      <c r="A380" t="s">
        <v>5121</v>
      </c>
      <c r="B380">
        <v>138</v>
      </c>
      <c r="C380">
        <v>2</v>
      </c>
      <c r="D380">
        <v>12</v>
      </c>
      <c r="E380" s="24">
        <v>0</v>
      </c>
      <c r="F380" s="24">
        <v>0</v>
      </c>
      <c r="G380" s="24">
        <v>0</v>
      </c>
      <c r="H380" s="24">
        <v>0</v>
      </c>
      <c r="I380" s="24">
        <v>0</v>
      </c>
      <c r="J380" s="24">
        <v>0</v>
      </c>
      <c r="K380" s="24">
        <v>3151.2326617790386</v>
      </c>
      <c r="L380" s="24">
        <v>-963.44206369388849</v>
      </c>
      <c r="M380" s="24">
        <v>2187.7905980851501</v>
      </c>
      <c r="N380" s="24">
        <v>-2187.7905980851501</v>
      </c>
      <c r="O380" s="24">
        <v>-3151.2326617790386</v>
      </c>
      <c r="P380" s="24">
        <v>0</v>
      </c>
      <c r="Q380" s="24">
        <v>1.6240245794570001</v>
      </c>
      <c r="R380" s="24">
        <v>-1.1991486633401109</v>
      </c>
      <c r="S380" s="24">
        <v>0.42487591611688913</v>
      </c>
      <c r="T380" s="24">
        <v>0</v>
      </c>
      <c r="U380" s="24">
        <v>0</v>
      </c>
      <c r="V380" s="24">
        <v>0</v>
      </c>
      <c r="W380" s="24">
        <v>0</v>
      </c>
      <c r="X380" s="24">
        <v>0</v>
      </c>
      <c r="Y380" s="24">
        <v>0</v>
      </c>
      <c r="Z380" s="24">
        <v>0</v>
      </c>
      <c r="AA380" s="24">
        <v>2205.8628632453269</v>
      </c>
      <c r="AB380" s="24">
        <v>-674.40944458572176</v>
      </c>
      <c r="AC380" s="24">
        <v>1531.4534186596049</v>
      </c>
      <c r="AD380" s="24">
        <v>-1531.4534186595993</v>
      </c>
      <c r="AE380" s="24">
        <v>-2205.8628632453183</v>
      </c>
      <c r="AF380" s="24">
        <v>0</v>
      </c>
      <c r="AG380" s="24">
        <v>1.6240245794570001</v>
      </c>
      <c r="AH380" s="24">
        <v>-1.1991486633401109</v>
      </c>
      <c r="AI380" s="24">
        <v>0.42487591611688913</v>
      </c>
      <c r="AJ380" s="24">
        <v>0</v>
      </c>
      <c r="AK380" s="24">
        <v>0</v>
      </c>
      <c r="AL380" s="24">
        <v>0</v>
      </c>
      <c r="AM380" s="24">
        <v>0</v>
      </c>
      <c r="AN380" s="24">
        <v>0</v>
      </c>
      <c r="AO380" s="24">
        <v>0</v>
      </c>
      <c r="AP380" s="24">
        <v>0</v>
      </c>
      <c r="AQ380" s="24">
        <v>945.36979853371167</v>
      </c>
      <c r="AR380" s="24">
        <v>-289.03261910816673</v>
      </c>
      <c r="AS380" s="24">
        <v>656.33717942554517</v>
      </c>
      <c r="AT380" s="24">
        <v>-656.33717942555086</v>
      </c>
      <c r="AU380" s="24">
        <v>-945.36979853372031</v>
      </c>
      <c r="AV380" s="24">
        <v>0</v>
      </c>
      <c r="AW380" s="24">
        <v>0</v>
      </c>
      <c r="AX380" s="24">
        <v>0</v>
      </c>
      <c r="AY380" s="24">
        <v>0</v>
      </c>
      <c r="AZ380" s="24">
        <v>0</v>
      </c>
      <c r="BA380" s="24">
        <v>-0.42487591611688913</v>
      </c>
      <c r="BB380" s="24">
        <v>-1.6240245794570001</v>
      </c>
      <c r="BC380" s="24">
        <v>-0.42487591611688913</v>
      </c>
      <c r="BD380" s="24">
        <v>-1.6240245794570001</v>
      </c>
      <c r="BE380" s="24">
        <v>0</v>
      </c>
      <c r="BF380" s="24">
        <v>0</v>
      </c>
      <c r="BG380" s="24">
        <v>0</v>
      </c>
      <c r="BH380" s="24">
        <v>0</v>
      </c>
      <c r="BI380" s="24">
        <v>0</v>
      </c>
      <c r="BJ380" s="24">
        <v>0</v>
      </c>
      <c r="BK380" s="24">
        <v>0</v>
      </c>
      <c r="BL380" s="24">
        <v>0</v>
      </c>
    </row>
    <row r="381" spans="1:64" x14ac:dyDescent="0.25">
      <c r="A381" t="s">
        <v>5121</v>
      </c>
      <c r="B381">
        <v>139</v>
      </c>
      <c r="C381">
        <v>3</v>
      </c>
      <c r="D381">
        <v>12</v>
      </c>
      <c r="E381" s="24">
        <v>0</v>
      </c>
      <c r="F381" s="24">
        <v>0</v>
      </c>
      <c r="G381" s="24">
        <v>0</v>
      </c>
      <c r="H381" s="24">
        <v>0</v>
      </c>
      <c r="I381" s="24">
        <v>0</v>
      </c>
      <c r="J381" s="24">
        <v>0</v>
      </c>
      <c r="K381" s="24">
        <v>3053.9781838627532</v>
      </c>
      <c r="L381" s="24">
        <v>-917.93239190708846</v>
      </c>
      <c r="M381" s="24">
        <v>2136.0457919556648</v>
      </c>
      <c r="N381" s="24">
        <v>-2136.0457919556648</v>
      </c>
      <c r="O381" s="24">
        <v>-3053.9781838627532</v>
      </c>
      <c r="P381" s="24">
        <v>0</v>
      </c>
      <c r="Q381" s="24">
        <v>1.5807034620888771</v>
      </c>
      <c r="R381" s="24">
        <v>-1.1687442501597616</v>
      </c>
      <c r="S381" s="24">
        <v>0.41195921192911555</v>
      </c>
      <c r="T381" s="24">
        <v>0</v>
      </c>
      <c r="U381" s="24">
        <v>0</v>
      </c>
      <c r="V381" s="24">
        <v>0</v>
      </c>
      <c r="W381" s="24">
        <v>0</v>
      </c>
      <c r="X381" s="24">
        <v>0</v>
      </c>
      <c r="Y381" s="24">
        <v>0</v>
      </c>
      <c r="Z381" s="24">
        <v>0</v>
      </c>
      <c r="AA381" s="24">
        <v>2137.7847287039272</v>
      </c>
      <c r="AB381" s="24">
        <v>-642.55267433496192</v>
      </c>
      <c r="AC381" s="24">
        <v>1495.2320543689652</v>
      </c>
      <c r="AD381" s="24">
        <v>-1495.2320543689711</v>
      </c>
      <c r="AE381" s="24">
        <v>-2137.7847287039331</v>
      </c>
      <c r="AF381" s="24">
        <v>0</v>
      </c>
      <c r="AG381" s="24">
        <v>1.5807034620888771</v>
      </c>
      <c r="AH381" s="24">
        <v>-1.1687442501597616</v>
      </c>
      <c r="AI381" s="24">
        <v>0.41195921192911555</v>
      </c>
      <c r="AJ381" s="24">
        <v>0</v>
      </c>
      <c r="AK381" s="24">
        <v>0</v>
      </c>
      <c r="AL381" s="24">
        <v>0</v>
      </c>
      <c r="AM381" s="24">
        <v>0</v>
      </c>
      <c r="AN381" s="24">
        <v>0</v>
      </c>
      <c r="AO381" s="24">
        <v>0</v>
      </c>
      <c r="AP381" s="24">
        <v>0</v>
      </c>
      <c r="AQ381" s="24">
        <v>916.19345515882605</v>
      </c>
      <c r="AR381" s="24">
        <v>-275.37971757212654</v>
      </c>
      <c r="AS381" s="24">
        <v>640.81373758669952</v>
      </c>
      <c r="AT381" s="24">
        <v>-640.81373758669361</v>
      </c>
      <c r="AU381" s="24">
        <v>-916.19345515882014</v>
      </c>
      <c r="AV381" s="24">
        <v>0</v>
      </c>
      <c r="AW381" s="24">
        <v>0</v>
      </c>
      <c r="AX381" s="24">
        <v>0</v>
      </c>
      <c r="AY381" s="24">
        <v>0</v>
      </c>
      <c r="AZ381" s="24">
        <v>0</v>
      </c>
      <c r="BA381" s="24">
        <v>-0.41195921192911555</v>
      </c>
      <c r="BB381" s="24">
        <v>-1.5807034620888771</v>
      </c>
      <c r="BC381" s="24">
        <v>-0.41195921192911555</v>
      </c>
      <c r="BD381" s="24">
        <v>-1.5807034620888771</v>
      </c>
      <c r="BE381" s="24">
        <v>0</v>
      </c>
      <c r="BF381" s="24">
        <v>0</v>
      </c>
      <c r="BG381" s="24">
        <v>0</v>
      </c>
      <c r="BH381" s="24">
        <v>0</v>
      </c>
      <c r="BI381" s="24">
        <v>0</v>
      </c>
      <c r="BJ381" s="24">
        <v>0</v>
      </c>
      <c r="BK381" s="24">
        <v>0</v>
      </c>
      <c r="BL381" s="24">
        <v>0</v>
      </c>
    </row>
    <row r="382" spans="1:64" x14ac:dyDescent="0.25">
      <c r="A382" t="s">
        <v>5121</v>
      </c>
      <c r="B382">
        <v>140</v>
      </c>
      <c r="C382">
        <v>3</v>
      </c>
      <c r="D382">
        <v>12</v>
      </c>
      <c r="E382" s="24">
        <v>0</v>
      </c>
      <c r="F382" s="24">
        <v>0</v>
      </c>
      <c r="G382" s="24">
        <v>0</v>
      </c>
      <c r="H382" s="24">
        <v>0</v>
      </c>
      <c r="I382" s="24">
        <v>0</v>
      </c>
      <c r="J382" s="24">
        <v>0</v>
      </c>
      <c r="K382" s="24">
        <v>2960.4249576898292</v>
      </c>
      <c r="L382" s="24">
        <v>-874.45727495290339</v>
      </c>
      <c r="M382" s="24">
        <v>2085.9676827369258</v>
      </c>
      <c r="N382" s="24">
        <v>-2085.9676827369258</v>
      </c>
      <c r="O382" s="24">
        <v>-2960.4249576898292</v>
      </c>
      <c r="P382" s="24">
        <v>0</v>
      </c>
      <c r="Q382" s="24">
        <v>1.5388751616610534</v>
      </c>
      <c r="R382" s="24">
        <v>-1.1393318876662306</v>
      </c>
      <c r="S382" s="24">
        <v>0.39954327399482281</v>
      </c>
      <c r="T382" s="24">
        <v>0</v>
      </c>
      <c r="U382" s="24">
        <v>0</v>
      </c>
      <c r="V382" s="24">
        <v>0</v>
      </c>
      <c r="W382" s="24">
        <v>0</v>
      </c>
      <c r="X382" s="24">
        <v>0</v>
      </c>
      <c r="Y382" s="24">
        <v>0</v>
      </c>
      <c r="Z382" s="24">
        <v>0</v>
      </c>
      <c r="AA382" s="24">
        <v>2072.2974703828804</v>
      </c>
      <c r="AB382" s="24">
        <v>-612.12009246703292</v>
      </c>
      <c r="AC382" s="24">
        <v>1460.177377915848</v>
      </c>
      <c r="AD382" s="24">
        <v>-1460.1773779158539</v>
      </c>
      <c r="AE382" s="24">
        <v>-2072.2974703828804</v>
      </c>
      <c r="AF382" s="24">
        <v>0</v>
      </c>
      <c r="AG382" s="24">
        <v>1.5388751616610534</v>
      </c>
      <c r="AH382" s="24">
        <v>-1.1393318876662306</v>
      </c>
      <c r="AI382" s="24">
        <v>0.39954327399482281</v>
      </c>
      <c r="AJ382" s="24">
        <v>0</v>
      </c>
      <c r="AK382" s="24">
        <v>0</v>
      </c>
      <c r="AL382" s="24">
        <v>0</v>
      </c>
      <c r="AM382" s="24">
        <v>0</v>
      </c>
      <c r="AN382" s="24">
        <v>0</v>
      </c>
      <c r="AO382" s="24">
        <v>0</v>
      </c>
      <c r="AP382" s="24">
        <v>0</v>
      </c>
      <c r="AQ382" s="24">
        <v>888.12748730694875</v>
      </c>
      <c r="AR382" s="24">
        <v>-262.33718248587047</v>
      </c>
      <c r="AS382" s="24">
        <v>625.79030482107783</v>
      </c>
      <c r="AT382" s="24">
        <v>-625.79030482107191</v>
      </c>
      <c r="AU382" s="24">
        <v>-888.12748730694875</v>
      </c>
      <c r="AV382" s="24">
        <v>0</v>
      </c>
      <c r="AW382" s="24">
        <v>0</v>
      </c>
      <c r="AX382" s="24">
        <v>0</v>
      </c>
      <c r="AY382" s="24">
        <v>0</v>
      </c>
      <c r="AZ382" s="24">
        <v>0</v>
      </c>
      <c r="BA382" s="24">
        <v>-0.39954327399482281</v>
      </c>
      <c r="BB382" s="24">
        <v>-1.5388751616610534</v>
      </c>
      <c r="BC382" s="24">
        <v>-0.39954327399482281</v>
      </c>
      <c r="BD382" s="24">
        <v>-1.5388751616610534</v>
      </c>
      <c r="BE382" s="24">
        <v>0</v>
      </c>
      <c r="BF382" s="24">
        <v>0</v>
      </c>
      <c r="BG382" s="24">
        <v>0</v>
      </c>
      <c r="BH382" s="24">
        <v>0</v>
      </c>
      <c r="BI382" s="24">
        <v>0</v>
      </c>
      <c r="BJ382" s="24">
        <v>0</v>
      </c>
      <c r="BK382" s="24">
        <v>0</v>
      </c>
      <c r="BL382" s="24">
        <v>0</v>
      </c>
    </row>
    <row r="383" spans="1:64" x14ac:dyDescent="0.25">
      <c r="A383" t="s">
        <v>5121</v>
      </c>
      <c r="B383">
        <v>141</v>
      </c>
      <c r="C383">
        <v>3</v>
      </c>
      <c r="D383">
        <v>12</v>
      </c>
      <c r="E383" s="24">
        <v>0</v>
      </c>
      <c r="F383" s="24">
        <v>0</v>
      </c>
      <c r="G383" s="24">
        <v>0</v>
      </c>
      <c r="H383" s="24">
        <v>0</v>
      </c>
      <c r="I383" s="24">
        <v>0</v>
      </c>
      <c r="J383" s="24">
        <v>0</v>
      </c>
      <c r="K383" s="24">
        <v>2870.4041905850172</v>
      </c>
      <c r="L383" s="24">
        <v>-832.91661072336137</v>
      </c>
      <c r="M383" s="24">
        <v>2037.4875798616558</v>
      </c>
      <c r="N383" s="24">
        <v>-2037.4875798616558</v>
      </c>
      <c r="O383" s="24">
        <v>-2870.4041905850172</v>
      </c>
      <c r="P383" s="24">
        <v>0</v>
      </c>
      <c r="Q383" s="24">
        <v>1.4984759754634069</v>
      </c>
      <c r="R383" s="24">
        <v>-1.1108716643393564</v>
      </c>
      <c r="S383" s="24">
        <v>0.38760431112405058</v>
      </c>
      <c r="T383" s="24">
        <v>0</v>
      </c>
      <c r="U383" s="24">
        <v>0</v>
      </c>
      <c r="V383" s="24">
        <v>0</v>
      </c>
      <c r="W383" s="24">
        <v>0</v>
      </c>
      <c r="X383" s="24">
        <v>0</v>
      </c>
      <c r="Y383" s="24">
        <v>0</v>
      </c>
      <c r="Z383" s="24">
        <v>0</v>
      </c>
      <c r="AA383" s="24">
        <v>2009.282933409512</v>
      </c>
      <c r="AB383" s="24">
        <v>-583.0416275063526</v>
      </c>
      <c r="AC383" s="24">
        <v>1426.2413059031589</v>
      </c>
      <c r="AD383" s="24">
        <v>-1426.2413059031533</v>
      </c>
      <c r="AE383" s="24">
        <v>-2009.282933409515</v>
      </c>
      <c r="AF383" s="24">
        <v>0</v>
      </c>
      <c r="AG383" s="24">
        <v>1.4984759754634069</v>
      </c>
      <c r="AH383" s="24">
        <v>-1.1108716643393564</v>
      </c>
      <c r="AI383" s="24">
        <v>0.38760431112405058</v>
      </c>
      <c r="AJ383" s="24">
        <v>0</v>
      </c>
      <c r="AK383" s="24">
        <v>0</v>
      </c>
      <c r="AL383" s="24">
        <v>0</v>
      </c>
      <c r="AM383" s="24">
        <v>0</v>
      </c>
      <c r="AN383" s="24">
        <v>0</v>
      </c>
      <c r="AO383" s="24">
        <v>0</v>
      </c>
      <c r="AP383" s="24">
        <v>0</v>
      </c>
      <c r="AQ383" s="24">
        <v>861.12125717550521</v>
      </c>
      <c r="AR383" s="24">
        <v>-249.87498321700878</v>
      </c>
      <c r="AS383" s="24">
        <v>611.24627395849689</v>
      </c>
      <c r="AT383" s="24">
        <v>-611.24627395850257</v>
      </c>
      <c r="AU383" s="24">
        <v>-861.12125717550225</v>
      </c>
      <c r="AV383" s="24">
        <v>0</v>
      </c>
      <c r="AW383" s="24">
        <v>0</v>
      </c>
      <c r="AX383" s="24">
        <v>0</v>
      </c>
      <c r="AY383" s="24">
        <v>0</v>
      </c>
      <c r="AZ383" s="24">
        <v>0</v>
      </c>
      <c r="BA383" s="24">
        <v>-0.38760431112405058</v>
      </c>
      <c r="BB383" s="24">
        <v>-1.4984759754634069</v>
      </c>
      <c r="BC383" s="24">
        <v>-0.38760431112405058</v>
      </c>
      <c r="BD383" s="24">
        <v>-1.4984759754634069</v>
      </c>
      <c r="BE383" s="24">
        <v>0</v>
      </c>
      <c r="BF383" s="24">
        <v>0</v>
      </c>
      <c r="BG383" s="24">
        <v>0</v>
      </c>
      <c r="BH383" s="24">
        <v>0</v>
      </c>
      <c r="BI383" s="24">
        <v>0</v>
      </c>
      <c r="BJ383" s="24">
        <v>0</v>
      </c>
      <c r="BK383" s="24">
        <v>0</v>
      </c>
      <c r="BL383" s="24">
        <v>0</v>
      </c>
    </row>
    <row r="384" spans="1:64" x14ac:dyDescent="0.25">
      <c r="A384" t="s">
        <v>5121</v>
      </c>
      <c r="B384">
        <v>142</v>
      </c>
      <c r="C384">
        <v>4</v>
      </c>
      <c r="D384">
        <v>12</v>
      </c>
      <c r="E384" s="24">
        <v>0</v>
      </c>
      <c r="F384" s="24">
        <v>0</v>
      </c>
      <c r="G384" s="24">
        <v>0</v>
      </c>
      <c r="H384" s="24">
        <v>0</v>
      </c>
      <c r="I384" s="24">
        <v>0</v>
      </c>
      <c r="J384" s="24">
        <v>0</v>
      </c>
      <c r="K384" s="24">
        <v>2783.7561044692993</v>
      </c>
      <c r="L384" s="24">
        <v>-793.2158422684297</v>
      </c>
      <c r="M384" s="24">
        <v>1990.5402622008696</v>
      </c>
      <c r="N384" s="24">
        <v>-1990.5402622008696</v>
      </c>
      <c r="O384" s="24">
        <v>-2783.7561044692993</v>
      </c>
      <c r="P384" s="24">
        <v>0</v>
      </c>
      <c r="Q384" s="24">
        <v>1.4594454617772499</v>
      </c>
      <c r="R384" s="24">
        <v>-1.0833255853312949</v>
      </c>
      <c r="S384" s="24">
        <v>0.37611987644595501</v>
      </c>
      <c r="T384" s="24">
        <v>0</v>
      </c>
      <c r="U384" s="24">
        <v>0</v>
      </c>
      <c r="V384" s="24">
        <v>0</v>
      </c>
      <c r="W384" s="24">
        <v>0</v>
      </c>
      <c r="X384" s="24">
        <v>0</v>
      </c>
      <c r="Y384" s="24">
        <v>0</v>
      </c>
      <c r="Z384" s="24">
        <v>0</v>
      </c>
      <c r="AA384" s="24">
        <v>1948.6292731285093</v>
      </c>
      <c r="AB384" s="24">
        <v>-555.25108958790133</v>
      </c>
      <c r="AC384" s="24">
        <v>1393.3781835406087</v>
      </c>
      <c r="AD384" s="24">
        <v>-1393.3781835406116</v>
      </c>
      <c r="AE384" s="24">
        <v>-1948.6292731285066</v>
      </c>
      <c r="AF384" s="24">
        <v>0</v>
      </c>
      <c r="AG384" s="24">
        <v>1.4594454617772499</v>
      </c>
      <c r="AH384" s="24">
        <v>-1.0833255853312949</v>
      </c>
      <c r="AI384" s="24">
        <v>0.37611987644595501</v>
      </c>
      <c r="AJ384" s="24">
        <v>0</v>
      </c>
      <c r="AK384" s="24">
        <v>0</v>
      </c>
      <c r="AL384" s="24">
        <v>0</v>
      </c>
      <c r="AM384" s="24">
        <v>0</v>
      </c>
      <c r="AN384" s="24">
        <v>0</v>
      </c>
      <c r="AO384" s="24">
        <v>0</v>
      </c>
      <c r="AP384" s="24">
        <v>0</v>
      </c>
      <c r="AQ384" s="24">
        <v>835.12683134078998</v>
      </c>
      <c r="AR384" s="24">
        <v>-237.96475268052836</v>
      </c>
      <c r="AS384" s="24">
        <v>597.16207866026093</v>
      </c>
      <c r="AT384" s="24">
        <v>-597.16207866025798</v>
      </c>
      <c r="AU384" s="24">
        <v>-835.12683134079271</v>
      </c>
      <c r="AV384" s="24">
        <v>0</v>
      </c>
      <c r="AW384" s="24">
        <v>0</v>
      </c>
      <c r="AX384" s="24">
        <v>0</v>
      </c>
      <c r="AY384" s="24">
        <v>0</v>
      </c>
      <c r="AZ384" s="24">
        <v>0</v>
      </c>
      <c r="BA384" s="24">
        <v>-0.37611987644595501</v>
      </c>
      <c r="BB384" s="24">
        <v>-1.4594454617772499</v>
      </c>
      <c r="BC384" s="24">
        <v>-0.37611987644595501</v>
      </c>
      <c r="BD384" s="24">
        <v>-1.4594454617772499</v>
      </c>
      <c r="BE384" s="24">
        <v>0</v>
      </c>
      <c r="BF384" s="24">
        <v>0</v>
      </c>
      <c r="BG384" s="24">
        <v>0</v>
      </c>
      <c r="BH384" s="24">
        <v>0</v>
      </c>
      <c r="BI384" s="24">
        <v>0</v>
      </c>
      <c r="BJ384" s="24">
        <v>0</v>
      </c>
      <c r="BK384" s="24">
        <v>0</v>
      </c>
      <c r="BL384" s="24">
        <v>0</v>
      </c>
    </row>
    <row r="385" spans="1:64" x14ac:dyDescent="0.25">
      <c r="A385" t="s">
        <v>5121</v>
      </c>
      <c r="B385">
        <v>143</v>
      </c>
      <c r="C385">
        <v>4</v>
      </c>
      <c r="D385">
        <v>12</v>
      </c>
      <c r="E385" s="24">
        <v>0</v>
      </c>
      <c r="F385" s="24">
        <v>0</v>
      </c>
      <c r="G385" s="24">
        <v>0</v>
      </c>
      <c r="H385" s="24">
        <v>0</v>
      </c>
      <c r="I385" s="24">
        <v>0</v>
      </c>
      <c r="J385" s="24">
        <v>0</v>
      </c>
      <c r="K385" s="24">
        <v>2700.3293824782595</v>
      </c>
      <c r="L385" s="24">
        <v>-755.26561246998608</v>
      </c>
      <c r="M385" s="24">
        <v>1945.0637700082734</v>
      </c>
      <c r="N385" s="24">
        <v>-1945.0637700082734</v>
      </c>
      <c r="O385" s="24">
        <v>-2700.3293824782595</v>
      </c>
      <c r="P385" s="24">
        <v>0</v>
      </c>
      <c r="Q385" s="24">
        <v>1.4217262445126835</v>
      </c>
      <c r="R385" s="24">
        <v>-1.0566574653639691</v>
      </c>
      <c r="S385" s="24">
        <v>0.36506877914871438</v>
      </c>
      <c r="T385" s="24">
        <v>0</v>
      </c>
      <c r="U385" s="24">
        <v>0</v>
      </c>
      <c r="V385" s="24">
        <v>0</v>
      </c>
      <c r="W385" s="24">
        <v>0</v>
      </c>
      <c r="X385" s="24">
        <v>0</v>
      </c>
      <c r="Y385" s="24">
        <v>0</v>
      </c>
      <c r="Z385" s="24">
        <v>0</v>
      </c>
      <c r="AA385" s="24">
        <v>1890.2305677347815</v>
      </c>
      <c r="AB385" s="24">
        <v>-528.68592872898989</v>
      </c>
      <c r="AC385" s="24">
        <v>1361.5446390057914</v>
      </c>
      <c r="AD385" s="24">
        <v>-1361.5446390057914</v>
      </c>
      <c r="AE385" s="24">
        <v>-1890.2305677347758</v>
      </c>
      <c r="AF385" s="24">
        <v>0</v>
      </c>
      <c r="AG385" s="24">
        <v>1.4217262445126835</v>
      </c>
      <c r="AH385" s="24">
        <v>-1.0566574653639691</v>
      </c>
      <c r="AI385" s="24">
        <v>0.36506877914871438</v>
      </c>
      <c r="AJ385" s="24">
        <v>0</v>
      </c>
      <c r="AK385" s="24">
        <v>0</v>
      </c>
      <c r="AL385" s="24">
        <v>0</v>
      </c>
      <c r="AM385" s="24">
        <v>0</v>
      </c>
      <c r="AN385" s="24">
        <v>0</v>
      </c>
      <c r="AO385" s="24">
        <v>0</v>
      </c>
      <c r="AP385" s="24">
        <v>0</v>
      </c>
      <c r="AQ385" s="24">
        <v>810.09881474347799</v>
      </c>
      <c r="AR385" s="24">
        <v>-226.57968374099619</v>
      </c>
      <c r="AS385" s="24">
        <v>583.51913100248203</v>
      </c>
      <c r="AT385" s="24">
        <v>-583.51913100248203</v>
      </c>
      <c r="AU385" s="24">
        <v>-810.09881474348367</v>
      </c>
      <c r="AV385" s="24">
        <v>0</v>
      </c>
      <c r="AW385" s="24">
        <v>0</v>
      </c>
      <c r="AX385" s="24">
        <v>0</v>
      </c>
      <c r="AY385" s="24">
        <v>0</v>
      </c>
      <c r="AZ385" s="24">
        <v>0</v>
      </c>
      <c r="BA385" s="24">
        <v>-0.36506877914871438</v>
      </c>
      <c r="BB385" s="24">
        <v>-1.4217262445126835</v>
      </c>
      <c r="BC385" s="24">
        <v>-0.36506877914871438</v>
      </c>
      <c r="BD385" s="24">
        <v>-1.4217262445126835</v>
      </c>
      <c r="BE385" s="24">
        <v>0</v>
      </c>
      <c r="BF385" s="24">
        <v>0</v>
      </c>
      <c r="BG385" s="24">
        <v>0</v>
      </c>
      <c r="BH385" s="24">
        <v>0</v>
      </c>
      <c r="BI385" s="24">
        <v>0</v>
      </c>
      <c r="BJ385" s="24">
        <v>0</v>
      </c>
      <c r="BK385" s="24">
        <v>0</v>
      </c>
      <c r="BL385" s="24">
        <v>0</v>
      </c>
    </row>
    <row r="386" spans="1:64" x14ac:dyDescent="0.25">
      <c r="A386" t="s">
        <v>5121</v>
      </c>
      <c r="B386">
        <v>144</v>
      </c>
      <c r="C386">
        <v>4</v>
      </c>
      <c r="D386">
        <v>12</v>
      </c>
      <c r="E386" s="24">
        <v>0</v>
      </c>
      <c r="F386" s="24">
        <v>0</v>
      </c>
      <c r="G386" s="24">
        <v>0</v>
      </c>
      <c r="H386" s="24">
        <v>0</v>
      </c>
      <c r="I386" s="24">
        <v>0</v>
      </c>
      <c r="J386" s="24">
        <v>0</v>
      </c>
      <c r="K386" s="24">
        <v>2619.9806541018188</v>
      </c>
      <c r="L386" s="24">
        <v>-718.98144283611327</v>
      </c>
      <c r="M386" s="24">
        <v>1900.9992112657055</v>
      </c>
      <c r="N386" s="24">
        <v>-1900.9992112657055</v>
      </c>
      <c r="O386" s="24">
        <v>-2619.9806541018188</v>
      </c>
      <c r="P386" s="24">
        <v>0</v>
      </c>
      <c r="Q386" s="24">
        <v>1.3852638312318959</v>
      </c>
      <c r="R386" s="24">
        <v>-1.0308328284318122</v>
      </c>
      <c r="S386" s="24">
        <v>0.35443100280008366</v>
      </c>
      <c r="T386" s="24">
        <v>0</v>
      </c>
      <c r="U386" s="24">
        <v>0</v>
      </c>
      <c r="V386" s="24">
        <v>0</v>
      </c>
      <c r="W386" s="24">
        <v>0</v>
      </c>
      <c r="X386" s="24">
        <v>0</v>
      </c>
      <c r="Y386" s="24">
        <v>0</v>
      </c>
      <c r="Z386" s="24">
        <v>0</v>
      </c>
      <c r="AA386" s="24">
        <v>1833.9864578712729</v>
      </c>
      <c r="AB386" s="24">
        <v>-503.28700998527938</v>
      </c>
      <c r="AC386" s="24">
        <v>1330.6994478859938</v>
      </c>
      <c r="AD386" s="24">
        <v>-1330.6994478859924</v>
      </c>
      <c r="AE386" s="24">
        <v>-1833.9864578712732</v>
      </c>
      <c r="AF386" s="24">
        <v>0</v>
      </c>
      <c r="AG386" s="24">
        <v>1.3852638312318959</v>
      </c>
      <c r="AH386" s="24">
        <v>-1.0308328284318122</v>
      </c>
      <c r="AI386" s="24">
        <v>0.35443100280008366</v>
      </c>
      <c r="AJ386" s="24">
        <v>0</v>
      </c>
      <c r="AK386" s="24">
        <v>0</v>
      </c>
      <c r="AL386" s="24">
        <v>0</v>
      </c>
      <c r="AM386" s="24">
        <v>0</v>
      </c>
      <c r="AN386" s="24">
        <v>0</v>
      </c>
      <c r="AO386" s="24">
        <v>0</v>
      </c>
      <c r="AP386" s="24">
        <v>0</v>
      </c>
      <c r="AQ386" s="24">
        <v>785.99419623054587</v>
      </c>
      <c r="AR386" s="24">
        <v>-215.69443285083389</v>
      </c>
      <c r="AS386" s="24">
        <v>570.29976337971175</v>
      </c>
      <c r="AT386" s="24">
        <v>-570.29976337971311</v>
      </c>
      <c r="AU386" s="24">
        <v>-785.99419623054564</v>
      </c>
      <c r="AV386" s="24">
        <v>0</v>
      </c>
      <c r="AW386" s="24">
        <v>0</v>
      </c>
      <c r="AX386" s="24">
        <v>0</v>
      </c>
      <c r="AY386" s="24">
        <v>0</v>
      </c>
      <c r="AZ386" s="24">
        <v>0</v>
      </c>
      <c r="BA386" s="24">
        <v>-0.35443100280008366</v>
      </c>
      <c r="BB386" s="24">
        <v>-1.3852638312318959</v>
      </c>
      <c r="BC386" s="24">
        <v>-0.35443100280008366</v>
      </c>
      <c r="BD386" s="24">
        <v>-1.3852638312318959</v>
      </c>
      <c r="BE386" s="24">
        <v>0</v>
      </c>
      <c r="BF386" s="24">
        <v>0</v>
      </c>
      <c r="BG386" s="24">
        <v>0</v>
      </c>
      <c r="BH386" s="24">
        <v>0</v>
      </c>
      <c r="BI386" s="24">
        <v>0</v>
      </c>
      <c r="BJ386" s="24">
        <v>0</v>
      </c>
      <c r="BK386" s="24">
        <v>0</v>
      </c>
      <c r="BL386" s="24">
        <v>0</v>
      </c>
    </row>
    <row r="387" spans="1:64" x14ac:dyDescent="0.25">
      <c r="A387" t="s">
        <v>5121</v>
      </c>
      <c r="B387">
        <v>145</v>
      </c>
      <c r="C387">
        <v>1</v>
      </c>
      <c r="D387">
        <v>13</v>
      </c>
      <c r="E387" s="24">
        <v>0</v>
      </c>
      <c r="F387" s="24">
        <v>0</v>
      </c>
      <c r="G387" s="24">
        <v>0</v>
      </c>
      <c r="H387" s="24">
        <v>0</v>
      </c>
      <c r="I387" s="24">
        <v>0</v>
      </c>
      <c r="J387" s="24">
        <v>0</v>
      </c>
      <c r="K387" s="24">
        <v>2542.5740157514811</v>
      </c>
      <c r="L387" s="24">
        <v>-684.28343438822776</v>
      </c>
      <c r="M387" s="24">
        <v>1858.2905813632533</v>
      </c>
      <c r="N387" s="24">
        <v>-1858.2905813632533</v>
      </c>
      <c r="O387" s="24">
        <v>-2542.5740157514811</v>
      </c>
      <c r="P387" s="24">
        <v>0</v>
      </c>
      <c r="Q387" s="24">
        <v>1.3500064436261709</v>
      </c>
      <c r="R387" s="24">
        <v>-1.0058188138732476</v>
      </c>
      <c r="S387" s="24">
        <v>0.34418762975292339</v>
      </c>
      <c r="T387" s="24">
        <v>0</v>
      </c>
      <c r="U387" s="24">
        <v>0</v>
      </c>
      <c r="V387" s="24">
        <v>0</v>
      </c>
      <c r="W387" s="24">
        <v>0</v>
      </c>
      <c r="X387" s="24">
        <v>0</v>
      </c>
      <c r="Y387" s="24">
        <v>0</v>
      </c>
      <c r="Z387" s="24">
        <v>0</v>
      </c>
      <c r="AA387" s="24">
        <v>1779.8018110260366</v>
      </c>
      <c r="AB387" s="24">
        <v>-478.99840407175907</v>
      </c>
      <c r="AC387" s="24">
        <v>1300.8034069542773</v>
      </c>
      <c r="AD387" s="24">
        <v>-1300.8034069542773</v>
      </c>
      <c r="AE387" s="24">
        <v>-1779.8018110260455</v>
      </c>
      <c r="AF387" s="24">
        <v>0</v>
      </c>
      <c r="AG387" s="24">
        <v>1.3500064436261709</v>
      </c>
      <c r="AH387" s="24">
        <v>-1.0058188138732476</v>
      </c>
      <c r="AI387" s="24">
        <v>0.34418762975292339</v>
      </c>
      <c r="AJ387" s="24">
        <v>0</v>
      </c>
      <c r="AK387" s="24">
        <v>0</v>
      </c>
      <c r="AL387" s="24">
        <v>0</v>
      </c>
      <c r="AM387" s="24">
        <v>0</v>
      </c>
      <c r="AN387" s="24">
        <v>0</v>
      </c>
      <c r="AO387" s="24">
        <v>0</v>
      </c>
      <c r="AP387" s="24">
        <v>0</v>
      </c>
      <c r="AQ387" s="24">
        <v>762.77220472544445</v>
      </c>
      <c r="AR387" s="24">
        <v>-205.28503031646869</v>
      </c>
      <c r="AS387" s="24">
        <v>557.48717440897599</v>
      </c>
      <c r="AT387" s="24">
        <v>-557.48717440897599</v>
      </c>
      <c r="AU387" s="24">
        <v>-762.77220472543559</v>
      </c>
      <c r="AV387" s="24">
        <v>0</v>
      </c>
      <c r="AW387" s="24">
        <v>0</v>
      </c>
      <c r="AX387" s="24">
        <v>0</v>
      </c>
      <c r="AY387" s="24">
        <v>0</v>
      </c>
      <c r="AZ387" s="24">
        <v>0</v>
      </c>
      <c r="BA387" s="24">
        <v>-0.34418762975292339</v>
      </c>
      <c r="BB387" s="24">
        <v>-1.3500064436261709</v>
      </c>
      <c r="BC387" s="24">
        <v>-0.34418762975292339</v>
      </c>
      <c r="BD387" s="24">
        <v>-1.3500064436261709</v>
      </c>
      <c r="BE387" s="24">
        <v>0</v>
      </c>
      <c r="BF387" s="24">
        <v>0</v>
      </c>
      <c r="BG387" s="24">
        <v>0</v>
      </c>
      <c r="BH387" s="24">
        <v>0</v>
      </c>
      <c r="BI387" s="24">
        <v>0</v>
      </c>
      <c r="BJ387" s="24">
        <v>0</v>
      </c>
      <c r="BK387" s="24">
        <v>0</v>
      </c>
      <c r="BL387" s="24">
        <v>0</v>
      </c>
    </row>
    <row r="388" spans="1:64" x14ac:dyDescent="0.25">
      <c r="A388" t="s">
        <v>5121</v>
      </c>
      <c r="B388">
        <v>146</v>
      </c>
      <c r="C388">
        <v>1</v>
      </c>
      <c r="D388">
        <v>13</v>
      </c>
      <c r="E388" s="24">
        <v>0</v>
      </c>
      <c r="F388" s="24">
        <v>0</v>
      </c>
      <c r="G388" s="24">
        <v>0</v>
      </c>
      <c r="H388" s="24">
        <v>0</v>
      </c>
      <c r="I388" s="24">
        <v>0</v>
      </c>
      <c r="J388" s="24">
        <v>0</v>
      </c>
      <c r="K388" s="24">
        <v>2467.9805840449408</v>
      </c>
      <c r="L388" s="24">
        <v>-651.09598895534873</v>
      </c>
      <c r="M388" s="24">
        <v>1816.884595089592</v>
      </c>
      <c r="N388" s="24">
        <v>-1816.884595089592</v>
      </c>
      <c r="O388" s="24">
        <v>-2467.9805840449408</v>
      </c>
      <c r="P388" s="24">
        <v>0</v>
      </c>
      <c r="Q388" s="24">
        <v>1.3159048593761327</v>
      </c>
      <c r="R388" s="24">
        <v>-0.98158408826611776</v>
      </c>
      <c r="S388" s="24">
        <v>0.3343207711100149</v>
      </c>
      <c r="T388" s="24">
        <v>0</v>
      </c>
      <c r="U388" s="24">
        <v>0</v>
      </c>
      <c r="V388" s="24">
        <v>0</v>
      </c>
      <c r="W388" s="24">
        <v>0</v>
      </c>
      <c r="X388" s="24">
        <v>0</v>
      </c>
      <c r="Y388" s="24">
        <v>0</v>
      </c>
      <c r="Z388" s="24">
        <v>0</v>
      </c>
      <c r="AA388" s="24">
        <v>1727.5864088314584</v>
      </c>
      <c r="AB388" s="24">
        <v>-455.76719226874411</v>
      </c>
      <c r="AC388" s="24">
        <v>1271.8192165627142</v>
      </c>
      <c r="AD388" s="24">
        <v>-1271.8192165627115</v>
      </c>
      <c r="AE388" s="24">
        <v>-1727.5864088314556</v>
      </c>
      <c r="AF388" s="24">
        <v>0</v>
      </c>
      <c r="AG388" s="24">
        <v>1.3159048593761327</v>
      </c>
      <c r="AH388" s="24">
        <v>-0.98158408826611776</v>
      </c>
      <c r="AI388" s="24">
        <v>0.3343207711100149</v>
      </c>
      <c r="AJ388" s="24">
        <v>0</v>
      </c>
      <c r="AK388" s="24">
        <v>0</v>
      </c>
      <c r="AL388" s="24">
        <v>0</v>
      </c>
      <c r="AM388" s="24">
        <v>0</v>
      </c>
      <c r="AN388" s="24">
        <v>0</v>
      </c>
      <c r="AO388" s="24">
        <v>0</v>
      </c>
      <c r="AP388" s="24">
        <v>0</v>
      </c>
      <c r="AQ388" s="24">
        <v>740.39417521348241</v>
      </c>
      <c r="AR388" s="24">
        <v>-195.32879668660462</v>
      </c>
      <c r="AS388" s="24">
        <v>545.06537852687779</v>
      </c>
      <c r="AT388" s="24">
        <v>-545.06537852688052</v>
      </c>
      <c r="AU388" s="24">
        <v>-740.39417521348514</v>
      </c>
      <c r="AV388" s="24">
        <v>0</v>
      </c>
      <c r="AW388" s="24">
        <v>0</v>
      </c>
      <c r="AX388" s="24">
        <v>0</v>
      </c>
      <c r="AY388" s="24">
        <v>0</v>
      </c>
      <c r="AZ388" s="24">
        <v>0</v>
      </c>
      <c r="BA388" s="24">
        <v>-0.3343207711100149</v>
      </c>
      <c r="BB388" s="24">
        <v>-1.3159048593761327</v>
      </c>
      <c r="BC388" s="24">
        <v>-0.3343207711100149</v>
      </c>
      <c r="BD388" s="24">
        <v>-1.3159048593761327</v>
      </c>
      <c r="BE388" s="24">
        <v>0</v>
      </c>
      <c r="BF388" s="24">
        <v>0</v>
      </c>
      <c r="BG388" s="24">
        <v>0</v>
      </c>
      <c r="BH388" s="24">
        <v>0</v>
      </c>
      <c r="BI388" s="24">
        <v>0</v>
      </c>
      <c r="BJ388" s="24">
        <v>0</v>
      </c>
      <c r="BK388" s="24">
        <v>0</v>
      </c>
      <c r="BL388" s="24">
        <v>0</v>
      </c>
    </row>
    <row r="389" spans="1:64" x14ac:dyDescent="0.25">
      <c r="A389" t="s">
        <v>5121</v>
      </c>
      <c r="B389">
        <v>147</v>
      </c>
      <c r="C389">
        <v>1</v>
      </c>
      <c r="D389">
        <v>13</v>
      </c>
      <c r="E389" s="24">
        <v>0</v>
      </c>
      <c r="F389" s="24">
        <v>0</v>
      </c>
      <c r="G389" s="24">
        <v>0</v>
      </c>
      <c r="H389" s="24">
        <v>0</v>
      </c>
      <c r="I389" s="24">
        <v>0</v>
      </c>
      <c r="J389" s="24">
        <v>0</v>
      </c>
      <c r="K389" s="24">
        <v>2396.0780793167651</v>
      </c>
      <c r="L389" s="24">
        <v>-619.34754937514663</v>
      </c>
      <c r="M389" s="24">
        <v>1776.7305299416184</v>
      </c>
      <c r="N389" s="24">
        <v>-1776.7305299416184</v>
      </c>
      <c r="O389" s="24">
        <v>-2396.0780793167651</v>
      </c>
      <c r="P389" s="24">
        <v>0</v>
      </c>
      <c r="Q389" s="24">
        <v>1.2829122646098767</v>
      </c>
      <c r="R389" s="24">
        <v>-0.9580987628787625</v>
      </c>
      <c r="S389" s="24">
        <v>0.32481350173111423</v>
      </c>
      <c r="T389" s="24">
        <v>0</v>
      </c>
      <c r="U389" s="24">
        <v>0</v>
      </c>
      <c r="V389" s="24">
        <v>0</v>
      </c>
      <c r="W389" s="24">
        <v>0</v>
      </c>
      <c r="X389" s="24">
        <v>0</v>
      </c>
      <c r="Y389" s="24">
        <v>0</v>
      </c>
      <c r="Z389" s="24">
        <v>0</v>
      </c>
      <c r="AA389" s="24">
        <v>1677.2546555217355</v>
      </c>
      <c r="AB389" s="24">
        <v>-433.54328456260282</v>
      </c>
      <c r="AC389" s="24">
        <v>1243.7113709591329</v>
      </c>
      <c r="AD389" s="24">
        <v>-1243.7113709591358</v>
      </c>
      <c r="AE389" s="24">
        <v>-1677.2546555217341</v>
      </c>
      <c r="AF389" s="24">
        <v>0</v>
      </c>
      <c r="AG389" s="24">
        <v>1.2829122646098767</v>
      </c>
      <c r="AH389" s="24">
        <v>-0.9580987628787625</v>
      </c>
      <c r="AI389" s="24">
        <v>0.32481350173111423</v>
      </c>
      <c r="AJ389" s="24">
        <v>0</v>
      </c>
      <c r="AK389" s="24">
        <v>0</v>
      </c>
      <c r="AL389" s="24">
        <v>0</v>
      </c>
      <c r="AM389" s="24">
        <v>0</v>
      </c>
      <c r="AN389" s="24">
        <v>0</v>
      </c>
      <c r="AO389" s="24">
        <v>0</v>
      </c>
      <c r="AP389" s="24">
        <v>0</v>
      </c>
      <c r="AQ389" s="24">
        <v>718.82342379502961</v>
      </c>
      <c r="AR389" s="24">
        <v>-185.80426481254381</v>
      </c>
      <c r="AS389" s="24">
        <v>533.01915898248558</v>
      </c>
      <c r="AT389" s="24">
        <v>-533.01915898248262</v>
      </c>
      <c r="AU389" s="24">
        <v>-718.82342379503098</v>
      </c>
      <c r="AV389" s="24">
        <v>0</v>
      </c>
      <c r="AW389" s="24">
        <v>0</v>
      </c>
      <c r="AX389" s="24">
        <v>0</v>
      </c>
      <c r="AY389" s="24">
        <v>0</v>
      </c>
      <c r="AZ389" s="24">
        <v>0</v>
      </c>
      <c r="BA389" s="24">
        <v>-0.32481350173111423</v>
      </c>
      <c r="BB389" s="24">
        <v>-1.2829122646098767</v>
      </c>
      <c r="BC389" s="24">
        <v>-0.32481350173111423</v>
      </c>
      <c r="BD389" s="24">
        <v>-1.2829122646098767</v>
      </c>
      <c r="BE389" s="24">
        <v>0</v>
      </c>
      <c r="BF389" s="24">
        <v>0</v>
      </c>
      <c r="BG389" s="24">
        <v>0</v>
      </c>
      <c r="BH389" s="24">
        <v>0</v>
      </c>
      <c r="BI389" s="24">
        <v>0</v>
      </c>
      <c r="BJ389" s="24">
        <v>0</v>
      </c>
      <c r="BK389" s="24">
        <v>0</v>
      </c>
      <c r="BL389" s="24">
        <v>0</v>
      </c>
    </row>
    <row r="390" spans="1:64" x14ac:dyDescent="0.25">
      <c r="A390" t="s">
        <v>5121</v>
      </c>
      <c r="B390">
        <v>148</v>
      </c>
      <c r="C390">
        <v>2</v>
      </c>
      <c r="D390">
        <v>13</v>
      </c>
      <c r="E390" s="24">
        <v>0</v>
      </c>
      <c r="F390" s="24">
        <v>0</v>
      </c>
      <c r="G390" s="24">
        <v>0</v>
      </c>
      <c r="H390" s="24">
        <v>0</v>
      </c>
      <c r="I390" s="24">
        <v>0</v>
      </c>
      <c r="J390" s="24">
        <v>0</v>
      </c>
      <c r="K390" s="24">
        <v>2326.7504370836541</v>
      </c>
      <c r="L390" s="24">
        <v>-588.97035718802363</v>
      </c>
      <c r="M390" s="24">
        <v>1737.7800798956305</v>
      </c>
      <c r="N390" s="24">
        <v>-1737.7800798956305</v>
      </c>
      <c r="O390" s="24">
        <v>-2326.7504370836541</v>
      </c>
      <c r="P390" s="24">
        <v>0</v>
      </c>
      <c r="Q390" s="24">
        <v>1.2509841161313489</v>
      </c>
      <c r="R390" s="24">
        <v>-0.93533431614969231</v>
      </c>
      <c r="S390" s="24">
        <v>0.31564979998165654</v>
      </c>
      <c r="T390" s="24">
        <v>0</v>
      </c>
      <c r="U390" s="24">
        <v>0</v>
      </c>
      <c r="V390" s="24">
        <v>0</v>
      </c>
      <c r="W390" s="24">
        <v>0</v>
      </c>
      <c r="X390" s="24">
        <v>0</v>
      </c>
      <c r="Y390" s="24">
        <v>0</v>
      </c>
      <c r="Z390" s="24">
        <v>0</v>
      </c>
      <c r="AA390" s="24">
        <v>1628.7253059585578</v>
      </c>
      <c r="AB390" s="24">
        <v>-412.27925003161636</v>
      </c>
      <c r="AC390" s="24">
        <v>1216.4460559269412</v>
      </c>
      <c r="AD390" s="24">
        <v>-1216.4460559269355</v>
      </c>
      <c r="AE390" s="24">
        <v>-1628.7253059585564</v>
      </c>
      <c r="AF390" s="24">
        <v>0</v>
      </c>
      <c r="AG390" s="24">
        <v>1.2509841161313489</v>
      </c>
      <c r="AH390" s="24">
        <v>-0.93533431614969231</v>
      </c>
      <c r="AI390" s="24">
        <v>0.31564979998165654</v>
      </c>
      <c r="AJ390" s="24">
        <v>0</v>
      </c>
      <c r="AK390" s="24">
        <v>0</v>
      </c>
      <c r="AL390" s="24">
        <v>0</v>
      </c>
      <c r="AM390" s="24">
        <v>0</v>
      </c>
      <c r="AN390" s="24">
        <v>0</v>
      </c>
      <c r="AO390" s="24">
        <v>0</v>
      </c>
      <c r="AP390" s="24">
        <v>0</v>
      </c>
      <c r="AQ390" s="24">
        <v>698.02513112509632</v>
      </c>
      <c r="AR390" s="24">
        <v>-176.69110715640727</v>
      </c>
      <c r="AS390" s="24">
        <v>521.33402396868928</v>
      </c>
      <c r="AT390" s="24">
        <v>-521.33402396869496</v>
      </c>
      <c r="AU390" s="24">
        <v>-698.02513112509769</v>
      </c>
      <c r="AV390" s="24">
        <v>0</v>
      </c>
      <c r="AW390" s="24">
        <v>0</v>
      </c>
      <c r="AX390" s="24">
        <v>0</v>
      </c>
      <c r="AY390" s="24">
        <v>0</v>
      </c>
      <c r="AZ390" s="24">
        <v>0</v>
      </c>
      <c r="BA390" s="24">
        <v>-0.31564979998165654</v>
      </c>
      <c r="BB390" s="24">
        <v>-1.2509841161313489</v>
      </c>
      <c r="BC390" s="24">
        <v>-0.31564979998165654</v>
      </c>
      <c r="BD390" s="24">
        <v>-1.2509841161313489</v>
      </c>
      <c r="BE390" s="24">
        <v>0</v>
      </c>
      <c r="BF390" s="24">
        <v>0</v>
      </c>
      <c r="BG390" s="24">
        <v>0</v>
      </c>
      <c r="BH390" s="24">
        <v>0</v>
      </c>
      <c r="BI390" s="24">
        <v>0</v>
      </c>
      <c r="BJ390" s="24">
        <v>0</v>
      </c>
      <c r="BK390" s="24">
        <v>0</v>
      </c>
      <c r="BL390" s="24">
        <v>0</v>
      </c>
    </row>
    <row r="391" spans="1:64" x14ac:dyDescent="0.25">
      <c r="A391" t="s">
        <v>5121</v>
      </c>
      <c r="B391">
        <v>149</v>
      </c>
      <c r="C391">
        <v>2</v>
      </c>
      <c r="D391">
        <v>13</v>
      </c>
      <c r="E391" s="24">
        <v>0</v>
      </c>
      <c r="F391" s="24">
        <v>0</v>
      </c>
      <c r="G391" s="24">
        <v>0</v>
      </c>
      <c r="H391" s="24">
        <v>0</v>
      </c>
      <c r="I391" s="24">
        <v>0</v>
      </c>
      <c r="J391" s="24">
        <v>0</v>
      </c>
      <c r="K391" s="24">
        <v>2259.8874453641474</v>
      </c>
      <c r="L391" s="24">
        <v>-559.900226527825</v>
      </c>
      <c r="M391" s="24">
        <v>1699.9872188363224</v>
      </c>
      <c r="N391" s="24">
        <v>-1699.9872188363224</v>
      </c>
      <c r="O391" s="24">
        <v>-2259.8874453641474</v>
      </c>
      <c r="P391" s="24">
        <v>0</v>
      </c>
      <c r="Q391" s="24">
        <v>1.2200780126668178</v>
      </c>
      <c r="R391" s="24">
        <v>-0.91326352093574314</v>
      </c>
      <c r="S391" s="24">
        <v>0.30681449173107467</v>
      </c>
      <c r="T391" s="24">
        <v>0</v>
      </c>
      <c r="U391" s="24">
        <v>0</v>
      </c>
      <c r="V391" s="24">
        <v>0</v>
      </c>
      <c r="W391" s="24">
        <v>0</v>
      </c>
      <c r="X391" s="24">
        <v>0</v>
      </c>
      <c r="Y391" s="24">
        <v>0</v>
      </c>
      <c r="Z391" s="24">
        <v>0</v>
      </c>
      <c r="AA391" s="24">
        <v>1581.9212117549032</v>
      </c>
      <c r="AB391" s="24">
        <v>-391.9301585694775</v>
      </c>
      <c r="AC391" s="24">
        <v>1189.9910531854257</v>
      </c>
      <c r="AD391" s="24">
        <v>-1189.9910531854257</v>
      </c>
      <c r="AE391" s="24">
        <v>-1581.9212117549032</v>
      </c>
      <c r="AF391" s="24">
        <v>0</v>
      </c>
      <c r="AG391" s="24">
        <v>1.2200780126668178</v>
      </c>
      <c r="AH391" s="24">
        <v>-0.91326352093574314</v>
      </c>
      <c r="AI391" s="24">
        <v>0.30681449173107467</v>
      </c>
      <c r="AJ391" s="24">
        <v>0</v>
      </c>
      <c r="AK391" s="24">
        <v>0</v>
      </c>
      <c r="AL391" s="24">
        <v>0</v>
      </c>
      <c r="AM391" s="24">
        <v>0</v>
      </c>
      <c r="AN391" s="24">
        <v>0</v>
      </c>
      <c r="AO391" s="24">
        <v>0</v>
      </c>
      <c r="AP391" s="24">
        <v>0</v>
      </c>
      <c r="AQ391" s="24">
        <v>677.96623360924423</v>
      </c>
      <c r="AR391" s="24">
        <v>-167.9700679583475</v>
      </c>
      <c r="AS391" s="24">
        <v>509.99616565089673</v>
      </c>
      <c r="AT391" s="24">
        <v>-509.99616565089673</v>
      </c>
      <c r="AU391" s="24">
        <v>-677.96623360924423</v>
      </c>
      <c r="AV391" s="24">
        <v>0</v>
      </c>
      <c r="AW391" s="24">
        <v>0</v>
      </c>
      <c r="AX391" s="24">
        <v>0</v>
      </c>
      <c r="AY391" s="24">
        <v>0</v>
      </c>
      <c r="AZ391" s="24">
        <v>0</v>
      </c>
      <c r="BA391" s="24">
        <v>-0.30681449173107467</v>
      </c>
      <c r="BB391" s="24">
        <v>-1.2200780126668178</v>
      </c>
      <c r="BC391" s="24">
        <v>-0.30681449173107467</v>
      </c>
      <c r="BD391" s="24">
        <v>-1.2200780126668178</v>
      </c>
      <c r="BE391" s="24">
        <v>0</v>
      </c>
      <c r="BF391" s="24">
        <v>0</v>
      </c>
      <c r="BG391" s="24">
        <v>0</v>
      </c>
      <c r="BH391" s="24">
        <v>0</v>
      </c>
      <c r="BI391" s="24">
        <v>0</v>
      </c>
      <c r="BJ391" s="24">
        <v>0</v>
      </c>
      <c r="BK391" s="24">
        <v>0</v>
      </c>
      <c r="BL391" s="24">
        <v>0</v>
      </c>
    </row>
    <row r="392" spans="1:64" x14ac:dyDescent="0.25">
      <c r="A392" t="s">
        <v>5121</v>
      </c>
      <c r="B392">
        <v>150</v>
      </c>
      <c r="C392">
        <v>2</v>
      </c>
      <c r="D392">
        <v>13</v>
      </c>
      <c r="E392" s="24">
        <v>0</v>
      </c>
      <c r="F392" s="24">
        <v>0</v>
      </c>
      <c r="G392" s="24">
        <v>0</v>
      </c>
      <c r="H392" s="24">
        <v>0</v>
      </c>
      <c r="I392" s="24">
        <v>0</v>
      </c>
      <c r="J392" s="24">
        <v>0</v>
      </c>
      <c r="K392" s="24">
        <v>2195.3844059342518</v>
      </c>
      <c r="L392" s="24">
        <v>-532.07633295655251</v>
      </c>
      <c r="M392" s="24">
        <v>1663.3080729776993</v>
      </c>
      <c r="N392" s="24">
        <v>-1663.3080729776993</v>
      </c>
      <c r="O392" s="24">
        <v>-2195.3844059342518</v>
      </c>
      <c r="P392" s="24">
        <v>0</v>
      </c>
      <c r="Q392" s="24">
        <v>1.1901535744964349</v>
      </c>
      <c r="R392" s="24">
        <v>-0.89186037616764224</v>
      </c>
      <c r="S392" s="24">
        <v>0.29829319832879264</v>
      </c>
      <c r="T392" s="24">
        <v>0</v>
      </c>
      <c r="U392" s="24">
        <v>0</v>
      </c>
      <c r="V392" s="24">
        <v>0</v>
      </c>
      <c r="W392" s="24">
        <v>0</v>
      </c>
      <c r="X392" s="24">
        <v>0</v>
      </c>
      <c r="Y392" s="24">
        <v>0</v>
      </c>
      <c r="Z392" s="24">
        <v>0</v>
      </c>
      <c r="AA392" s="24">
        <v>1536.7690841539761</v>
      </c>
      <c r="AB392" s="24">
        <v>-372.45343306958671</v>
      </c>
      <c r="AC392" s="24">
        <v>1164.3156510843894</v>
      </c>
      <c r="AD392" s="24">
        <v>-1164.315651084391</v>
      </c>
      <c r="AE392" s="24">
        <v>-1536.7690841539807</v>
      </c>
      <c r="AF392" s="24">
        <v>0</v>
      </c>
      <c r="AG392" s="24">
        <v>1.1901535744964349</v>
      </c>
      <c r="AH392" s="24">
        <v>-0.89186037616764224</v>
      </c>
      <c r="AI392" s="24">
        <v>0.29829319832879264</v>
      </c>
      <c r="AJ392" s="24">
        <v>0</v>
      </c>
      <c r="AK392" s="24">
        <v>0</v>
      </c>
      <c r="AL392" s="24">
        <v>0</v>
      </c>
      <c r="AM392" s="24">
        <v>0</v>
      </c>
      <c r="AN392" s="24">
        <v>0</v>
      </c>
      <c r="AO392" s="24">
        <v>0</v>
      </c>
      <c r="AP392" s="24">
        <v>0</v>
      </c>
      <c r="AQ392" s="24">
        <v>658.61532178027574</v>
      </c>
      <c r="AR392" s="24">
        <v>-159.6228998869658</v>
      </c>
      <c r="AS392" s="24">
        <v>498.99242189330994</v>
      </c>
      <c r="AT392" s="24">
        <v>-498.99242189330835</v>
      </c>
      <c r="AU392" s="24">
        <v>-658.61532178027119</v>
      </c>
      <c r="AV392" s="24">
        <v>0</v>
      </c>
      <c r="AW392" s="24">
        <v>0</v>
      </c>
      <c r="AX392" s="24">
        <v>0</v>
      </c>
      <c r="AY392" s="24">
        <v>0</v>
      </c>
      <c r="AZ392" s="24">
        <v>0</v>
      </c>
      <c r="BA392" s="24">
        <v>-0.29829319832879264</v>
      </c>
      <c r="BB392" s="24">
        <v>-1.1901535744964349</v>
      </c>
      <c r="BC392" s="24">
        <v>-0.29829319832879264</v>
      </c>
      <c r="BD392" s="24">
        <v>-1.1901535744964349</v>
      </c>
      <c r="BE392" s="24">
        <v>0</v>
      </c>
      <c r="BF392" s="24">
        <v>0</v>
      </c>
      <c r="BG392" s="24">
        <v>0</v>
      </c>
      <c r="BH392" s="24">
        <v>0</v>
      </c>
      <c r="BI392" s="24">
        <v>0</v>
      </c>
      <c r="BJ392" s="24">
        <v>0</v>
      </c>
      <c r="BK392" s="24">
        <v>0</v>
      </c>
      <c r="BL392" s="24">
        <v>0</v>
      </c>
    </row>
    <row r="393" spans="1:64" x14ac:dyDescent="0.25">
      <c r="A393" t="s">
        <v>5121</v>
      </c>
      <c r="B393">
        <v>151</v>
      </c>
      <c r="C393">
        <v>3</v>
      </c>
      <c r="D393">
        <v>13</v>
      </c>
      <c r="E393" s="24">
        <v>0</v>
      </c>
      <c r="F393" s="24">
        <v>0</v>
      </c>
      <c r="G393" s="24">
        <v>0</v>
      </c>
      <c r="H393" s="24">
        <v>0</v>
      </c>
      <c r="I393" s="24">
        <v>0</v>
      </c>
      <c r="J393" s="24">
        <v>0</v>
      </c>
      <c r="K393" s="24">
        <v>2133.1418177355081</v>
      </c>
      <c r="L393" s="24">
        <v>-505.44101628568023</v>
      </c>
      <c r="M393" s="24">
        <v>1627.7008014498278</v>
      </c>
      <c r="N393" s="24">
        <v>-1627.7008014498278</v>
      </c>
      <c r="O393" s="24">
        <v>-2133.1418177355081</v>
      </c>
      <c r="P393" s="24">
        <v>0</v>
      </c>
      <c r="Q393" s="24">
        <v>1.1611723308560613</v>
      </c>
      <c r="R393" s="24">
        <v>-0.87110004264332019</v>
      </c>
      <c r="S393" s="24">
        <v>0.29007228821274111</v>
      </c>
      <c r="T393" s="24">
        <v>0</v>
      </c>
      <c r="U393" s="24">
        <v>0</v>
      </c>
      <c r="V393" s="24">
        <v>0</v>
      </c>
      <c r="W393" s="24">
        <v>0</v>
      </c>
      <c r="X393" s="24">
        <v>0</v>
      </c>
      <c r="Y393" s="24">
        <v>0</v>
      </c>
      <c r="Z393" s="24">
        <v>0</v>
      </c>
      <c r="AA393" s="24">
        <v>1493.1992724148556</v>
      </c>
      <c r="AB393" s="24">
        <v>-353.80871139997612</v>
      </c>
      <c r="AC393" s="24">
        <v>1139.3905610148795</v>
      </c>
      <c r="AD393" s="24">
        <v>-1139.3905610148795</v>
      </c>
      <c r="AE393" s="24">
        <v>-1493.1992724148513</v>
      </c>
      <c r="AF393" s="24">
        <v>0</v>
      </c>
      <c r="AG393" s="24">
        <v>1.1611723308560613</v>
      </c>
      <c r="AH393" s="24">
        <v>-0.87110004264332019</v>
      </c>
      <c r="AI393" s="24">
        <v>0.29007228821274111</v>
      </c>
      <c r="AJ393" s="24">
        <v>0</v>
      </c>
      <c r="AK393" s="24">
        <v>0</v>
      </c>
      <c r="AL393" s="24">
        <v>0</v>
      </c>
      <c r="AM393" s="24">
        <v>0</v>
      </c>
      <c r="AN393" s="24">
        <v>0</v>
      </c>
      <c r="AO393" s="24">
        <v>0</v>
      </c>
      <c r="AP393" s="24">
        <v>0</v>
      </c>
      <c r="AQ393" s="24">
        <v>639.94254532065247</v>
      </c>
      <c r="AR393" s="24">
        <v>-151.63230488570412</v>
      </c>
      <c r="AS393" s="24">
        <v>488.31024043494835</v>
      </c>
      <c r="AT393" s="24">
        <v>-488.31024043494835</v>
      </c>
      <c r="AU393" s="24">
        <v>-639.94254532065679</v>
      </c>
      <c r="AV393" s="24">
        <v>0</v>
      </c>
      <c r="AW393" s="24">
        <v>0</v>
      </c>
      <c r="AX393" s="24">
        <v>0</v>
      </c>
      <c r="AY393" s="24">
        <v>0</v>
      </c>
      <c r="AZ393" s="24">
        <v>0</v>
      </c>
      <c r="BA393" s="24">
        <v>-0.29007228821274111</v>
      </c>
      <c r="BB393" s="24">
        <v>-1.1611723308560613</v>
      </c>
      <c r="BC393" s="24">
        <v>-0.29007228821274111</v>
      </c>
      <c r="BD393" s="24">
        <v>-1.1611723308560613</v>
      </c>
      <c r="BE393" s="24">
        <v>0</v>
      </c>
      <c r="BF393" s="24">
        <v>0</v>
      </c>
      <c r="BG393" s="24">
        <v>0</v>
      </c>
      <c r="BH393" s="24">
        <v>0</v>
      </c>
      <c r="BI393" s="24">
        <v>0</v>
      </c>
      <c r="BJ393" s="24">
        <v>0</v>
      </c>
      <c r="BK393" s="24">
        <v>0</v>
      </c>
      <c r="BL393" s="24">
        <v>0</v>
      </c>
    </row>
    <row r="394" spans="1:64" x14ac:dyDescent="0.25">
      <c r="A394" t="s">
        <v>5121</v>
      </c>
      <c r="B394">
        <v>152</v>
      </c>
      <c r="C394">
        <v>3</v>
      </c>
      <c r="D394">
        <v>13</v>
      </c>
      <c r="E394" s="24">
        <v>0</v>
      </c>
      <c r="F394" s="24">
        <v>0</v>
      </c>
      <c r="G394" s="24">
        <v>0</v>
      </c>
      <c r="H394" s="24">
        <v>0</v>
      </c>
      <c r="I394" s="24">
        <v>0</v>
      </c>
      <c r="J394" s="24">
        <v>0</v>
      </c>
      <c r="K394" s="24">
        <v>2073.0650808233768</v>
      </c>
      <c r="L394" s="24">
        <v>-479.93959611747414</v>
      </c>
      <c r="M394" s="24">
        <v>1593.1254847059026</v>
      </c>
      <c r="N394" s="24">
        <v>-1593.1254847059026</v>
      </c>
      <c r="O394" s="24">
        <v>-2073.0650808233768</v>
      </c>
      <c r="P394" s="24">
        <v>0</v>
      </c>
      <c r="Q394" s="24">
        <v>1.1330976144877241</v>
      </c>
      <c r="R394" s="24">
        <v>-0.85095878260381141</v>
      </c>
      <c r="S394" s="24">
        <v>0.28213883188391264</v>
      </c>
      <c r="T394" s="24">
        <v>0</v>
      </c>
      <c r="U394" s="24">
        <v>0</v>
      </c>
      <c r="V394" s="24">
        <v>0</v>
      </c>
      <c r="W394" s="24">
        <v>0</v>
      </c>
      <c r="X394" s="24">
        <v>0</v>
      </c>
      <c r="Y394" s="24">
        <v>0</v>
      </c>
      <c r="Z394" s="24">
        <v>0</v>
      </c>
      <c r="AA394" s="24">
        <v>1451.1455565763636</v>
      </c>
      <c r="AB394" s="24">
        <v>-335.9577172822319</v>
      </c>
      <c r="AC394" s="24">
        <v>1115.1878392941317</v>
      </c>
      <c r="AD394" s="24">
        <v>-1115.1878392941289</v>
      </c>
      <c r="AE394" s="24">
        <v>-1451.1455565763608</v>
      </c>
      <c r="AF394" s="24">
        <v>0</v>
      </c>
      <c r="AG394" s="24">
        <v>1.1330976144877241</v>
      </c>
      <c r="AH394" s="24">
        <v>-0.85095878260381141</v>
      </c>
      <c r="AI394" s="24">
        <v>0.28213883188391264</v>
      </c>
      <c r="AJ394" s="24">
        <v>0</v>
      </c>
      <c r="AK394" s="24">
        <v>0</v>
      </c>
      <c r="AL394" s="24">
        <v>0</v>
      </c>
      <c r="AM394" s="24">
        <v>0</v>
      </c>
      <c r="AN394" s="24">
        <v>0</v>
      </c>
      <c r="AO394" s="24">
        <v>0</v>
      </c>
      <c r="AP394" s="24">
        <v>0</v>
      </c>
      <c r="AQ394" s="24">
        <v>621.91952424701321</v>
      </c>
      <c r="AR394" s="24">
        <v>-143.98187883524224</v>
      </c>
      <c r="AS394" s="24">
        <v>477.93764541177097</v>
      </c>
      <c r="AT394" s="24">
        <v>-477.9376454117737</v>
      </c>
      <c r="AU394" s="24">
        <v>-621.91952424701594</v>
      </c>
      <c r="AV394" s="24">
        <v>0</v>
      </c>
      <c r="AW394" s="24">
        <v>0</v>
      </c>
      <c r="AX394" s="24">
        <v>0</v>
      </c>
      <c r="AY394" s="24">
        <v>0</v>
      </c>
      <c r="AZ394" s="24">
        <v>0</v>
      </c>
      <c r="BA394" s="24">
        <v>-0.28213883188391264</v>
      </c>
      <c r="BB394" s="24">
        <v>-1.1330976144877241</v>
      </c>
      <c r="BC394" s="24">
        <v>-0.28213883188391264</v>
      </c>
      <c r="BD394" s="24">
        <v>-1.1330976144877241</v>
      </c>
      <c r="BE394" s="24">
        <v>0</v>
      </c>
      <c r="BF394" s="24">
        <v>0</v>
      </c>
      <c r="BG394" s="24">
        <v>0</v>
      </c>
      <c r="BH394" s="24">
        <v>0</v>
      </c>
      <c r="BI394" s="24">
        <v>0</v>
      </c>
      <c r="BJ394" s="24">
        <v>0</v>
      </c>
      <c r="BK394" s="24">
        <v>0</v>
      </c>
      <c r="BL394" s="24">
        <v>0</v>
      </c>
    </row>
    <row r="395" spans="1:64" x14ac:dyDescent="0.25">
      <c r="A395" t="s">
        <v>5121</v>
      </c>
      <c r="B395">
        <v>153</v>
      </c>
      <c r="C395">
        <v>3</v>
      </c>
      <c r="D395">
        <v>13</v>
      </c>
      <c r="E395" s="24">
        <v>0</v>
      </c>
      <c r="F395" s="24">
        <v>0</v>
      </c>
      <c r="G395" s="24">
        <v>0</v>
      </c>
      <c r="H395" s="24">
        <v>0</v>
      </c>
      <c r="I395" s="24">
        <v>0</v>
      </c>
      <c r="J395" s="24">
        <v>0</v>
      </c>
      <c r="K395" s="24">
        <v>2015.0642194282264</v>
      </c>
      <c r="L395" s="24">
        <v>-455.52019954286516</v>
      </c>
      <c r="M395" s="24">
        <v>1559.5440198853612</v>
      </c>
      <c r="N395" s="24">
        <v>-1559.5440198853612</v>
      </c>
      <c r="O395" s="24">
        <v>-2015.0642194282264</v>
      </c>
      <c r="P395" s="24">
        <v>0</v>
      </c>
      <c r="Q395" s="24">
        <v>1.1058944629021425</v>
      </c>
      <c r="R395" s="24">
        <v>-0.83141390295259043</v>
      </c>
      <c r="S395" s="24">
        <v>0.27448055994955212</v>
      </c>
      <c r="T395" s="24">
        <v>0</v>
      </c>
      <c r="U395" s="24">
        <v>0</v>
      </c>
      <c r="V395" s="24">
        <v>0</v>
      </c>
      <c r="W395" s="24">
        <v>0</v>
      </c>
      <c r="X395" s="24">
        <v>0</v>
      </c>
      <c r="Y395" s="24">
        <v>0</v>
      </c>
      <c r="Z395" s="24">
        <v>0</v>
      </c>
      <c r="AA395" s="24">
        <v>1410.5449535997584</v>
      </c>
      <c r="AB395" s="24">
        <v>-318.86413968000562</v>
      </c>
      <c r="AC395" s="24">
        <v>1091.6808139197528</v>
      </c>
      <c r="AD395" s="24">
        <v>-1091.6808139197528</v>
      </c>
      <c r="AE395" s="24">
        <v>-1410.5449535997614</v>
      </c>
      <c r="AF395" s="24">
        <v>0</v>
      </c>
      <c r="AG395" s="24">
        <v>1.1058944629021425</v>
      </c>
      <c r="AH395" s="24">
        <v>-0.83141390295259043</v>
      </c>
      <c r="AI395" s="24">
        <v>0.27448055994955212</v>
      </c>
      <c r="AJ395" s="24">
        <v>0</v>
      </c>
      <c r="AK395" s="24">
        <v>0</v>
      </c>
      <c r="AL395" s="24">
        <v>0</v>
      </c>
      <c r="AM395" s="24">
        <v>0</v>
      </c>
      <c r="AN395" s="24">
        <v>0</v>
      </c>
      <c r="AO395" s="24">
        <v>0</v>
      </c>
      <c r="AP395" s="24">
        <v>0</v>
      </c>
      <c r="AQ395" s="24">
        <v>604.51926582846795</v>
      </c>
      <c r="AR395" s="24">
        <v>-136.65605986285954</v>
      </c>
      <c r="AS395" s="24">
        <v>467.86320596560836</v>
      </c>
      <c r="AT395" s="24">
        <v>-467.86320596560836</v>
      </c>
      <c r="AU395" s="24">
        <v>-604.519265828465</v>
      </c>
      <c r="AV395" s="24">
        <v>0</v>
      </c>
      <c r="AW395" s="24">
        <v>0</v>
      </c>
      <c r="AX395" s="24">
        <v>0</v>
      </c>
      <c r="AY395" s="24">
        <v>0</v>
      </c>
      <c r="AZ395" s="24">
        <v>0</v>
      </c>
      <c r="BA395" s="24">
        <v>-0.27448055994955212</v>
      </c>
      <c r="BB395" s="24">
        <v>-1.1058944629021425</v>
      </c>
      <c r="BC395" s="24">
        <v>-0.27448055994955212</v>
      </c>
      <c r="BD395" s="24">
        <v>-1.1058944629021425</v>
      </c>
      <c r="BE395" s="24">
        <v>0</v>
      </c>
      <c r="BF395" s="24">
        <v>0</v>
      </c>
      <c r="BG395" s="24">
        <v>0</v>
      </c>
      <c r="BH395" s="24">
        <v>0</v>
      </c>
      <c r="BI395" s="24">
        <v>0</v>
      </c>
      <c r="BJ395" s="24">
        <v>0</v>
      </c>
      <c r="BK395" s="24">
        <v>0</v>
      </c>
      <c r="BL395" s="24">
        <v>0</v>
      </c>
    </row>
    <row r="396" spans="1:64" x14ac:dyDescent="0.25">
      <c r="A396" t="s">
        <v>5121</v>
      </c>
      <c r="B396">
        <v>154</v>
      </c>
      <c r="C396">
        <v>4</v>
      </c>
      <c r="D396">
        <v>13</v>
      </c>
      <c r="E396" s="24">
        <v>0</v>
      </c>
      <c r="F396" s="24">
        <v>0</v>
      </c>
      <c r="G396" s="24">
        <v>0</v>
      </c>
      <c r="H396" s="24">
        <v>0</v>
      </c>
      <c r="I396" s="24">
        <v>0</v>
      </c>
      <c r="J396" s="24">
        <v>0</v>
      </c>
      <c r="K396" s="24">
        <v>1959.0536226611584</v>
      </c>
      <c r="L396" s="24">
        <v>-432.13359980005771</v>
      </c>
      <c r="M396" s="24">
        <v>1526.9200228611007</v>
      </c>
      <c r="N396" s="24">
        <v>-1526.9200228611007</v>
      </c>
      <c r="O396" s="24">
        <v>-1959.0536226611584</v>
      </c>
      <c r="P396" s="24">
        <v>0</v>
      </c>
      <c r="Q396" s="24">
        <v>1.07952952583355</v>
      </c>
      <c r="R396" s="24">
        <v>-0.81244370178364989</v>
      </c>
      <c r="S396" s="24">
        <v>0.26708582404990011</v>
      </c>
      <c r="T396" s="24">
        <v>0</v>
      </c>
      <c r="U396" s="24">
        <v>0</v>
      </c>
      <c r="V396" s="24">
        <v>0</v>
      </c>
      <c r="W396" s="24">
        <v>0</v>
      </c>
      <c r="X396" s="24">
        <v>0</v>
      </c>
      <c r="Y396" s="24">
        <v>0</v>
      </c>
      <c r="Z396" s="24">
        <v>0</v>
      </c>
      <c r="AA396" s="24">
        <v>1371.3375358628109</v>
      </c>
      <c r="AB396" s="24">
        <v>-302.49351986004035</v>
      </c>
      <c r="AC396" s="24">
        <v>1068.8440160027706</v>
      </c>
      <c r="AD396" s="24">
        <v>-1068.8440160027749</v>
      </c>
      <c r="AE396" s="24">
        <v>-1371.3375358628109</v>
      </c>
      <c r="AF396" s="24">
        <v>0</v>
      </c>
      <c r="AG396" s="24">
        <v>1.07952952583355</v>
      </c>
      <c r="AH396" s="24">
        <v>-0.81244370178364989</v>
      </c>
      <c r="AI396" s="24">
        <v>0.26708582404990011</v>
      </c>
      <c r="AJ396" s="24">
        <v>0</v>
      </c>
      <c r="AK396" s="24">
        <v>0</v>
      </c>
      <c r="AL396" s="24">
        <v>0</v>
      </c>
      <c r="AM396" s="24">
        <v>0</v>
      </c>
      <c r="AN396" s="24">
        <v>0</v>
      </c>
      <c r="AO396" s="24">
        <v>0</v>
      </c>
      <c r="AP396" s="24">
        <v>0</v>
      </c>
      <c r="AQ396" s="24">
        <v>587.71608679834753</v>
      </c>
      <c r="AR396" s="24">
        <v>-129.64007994001736</v>
      </c>
      <c r="AS396" s="24">
        <v>458.07600685833017</v>
      </c>
      <c r="AT396" s="24">
        <v>-458.07600685832585</v>
      </c>
      <c r="AU396" s="24">
        <v>-587.71608679834753</v>
      </c>
      <c r="AV396" s="24">
        <v>0</v>
      </c>
      <c r="AW396" s="24">
        <v>0</v>
      </c>
      <c r="AX396" s="24">
        <v>0</v>
      </c>
      <c r="AY396" s="24">
        <v>0</v>
      </c>
      <c r="AZ396" s="24">
        <v>0</v>
      </c>
      <c r="BA396" s="24">
        <v>-0.26708582404990011</v>
      </c>
      <c r="BB396" s="24">
        <v>-1.07952952583355</v>
      </c>
      <c r="BC396" s="24">
        <v>-0.26708582404990011</v>
      </c>
      <c r="BD396" s="24">
        <v>-1.07952952583355</v>
      </c>
      <c r="BE396" s="24">
        <v>0</v>
      </c>
      <c r="BF396" s="24">
        <v>0</v>
      </c>
      <c r="BG396" s="24">
        <v>0</v>
      </c>
      <c r="BH396" s="24">
        <v>0</v>
      </c>
      <c r="BI396" s="24">
        <v>0</v>
      </c>
      <c r="BJ396" s="24">
        <v>0</v>
      </c>
      <c r="BK396" s="24">
        <v>0</v>
      </c>
      <c r="BL396" s="24">
        <v>0</v>
      </c>
    </row>
    <row r="397" spans="1:64" x14ac:dyDescent="0.25">
      <c r="A397" t="s">
        <v>5121</v>
      </c>
      <c r="B397">
        <v>155</v>
      </c>
      <c r="C397">
        <v>4</v>
      </c>
      <c r="D397">
        <v>13</v>
      </c>
      <c r="E397" s="24">
        <v>0</v>
      </c>
      <c r="F397" s="24">
        <v>0</v>
      </c>
      <c r="G397" s="24">
        <v>0</v>
      </c>
      <c r="H397" s="24">
        <v>0</v>
      </c>
      <c r="I397" s="24">
        <v>0</v>
      </c>
      <c r="J397" s="24">
        <v>0</v>
      </c>
      <c r="K397" s="24">
        <v>1904.9518016306683</v>
      </c>
      <c r="L397" s="24">
        <v>-409.73306525591761</v>
      </c>
      <c r="M397" s="24">
        <v>1495.2187363747507</v>
      </c>
      <c r="N397" s="24">
        <v>-1495.2187363747507</v>
      </c>
      <c r="O397" s="24">
        <v>-1904.9518016306683</v>
      </c>
      <c r="P397" s="24">
        <v>0</v>
      </c>
      <c r="Q397" s="24">
        <v>1.0539709784202387</v>
      </c>
      <c r="R397" s="24">
        <v>-0.79402741801322918</v>
      </c>
      <c r="S397" s="24">
        <v>0.2599435604070095</v>
      </c>
      <c r="T397" s="24">
        <v>0</v>
      </c>
      <c r="U397" s="24">
        <v>0</v>
      </c>
      <c r="V397" s="24">
        <v>0</v>
      </c>
      <c r="W397" s="24">
        <v>0</v>
      </c>
      <c r="X397" s="24">
        <v>0</v>
      </c>
      <c r="Y397" s="24">
        <v>0</v>
      </c>
      <c r="Z397" s="24">
        <v>0</v>
      </c>
      <c r="AA397" s="24">
        <v>1333.4662611414678</v>
      </c>
      <c r="AB397" s="24">
        <v>-286.81314567914228</v>
      </c>
      <c r="AC397" s="24">
        <v>1046.6531154623256</v>
      </c>
      <c r="AD397" s="24">
        <v>-1046.6531154623226</v>
      </c>
      <c r="AE397" s="24">
        <v>-1333.4662611414678</v>
      </c>
      <c r="AF397" s="24">
        <v>0</v>
      </c>
      <c r="AG397" s="24">
        <v>1.0539709784202387</v>
      </c>
      <c r="AH397" s="24">
        <v>-0.79402741801322918</v>
      </c>
      <c r="AI397" s="24">
        <v>0.2599435604070095</v>
      </c>
      <c r="AJ397" s="24">
        <v>0</v>
      </c>
      <c r="AK397" s="24">
        <v>0</v>
      </c>
      <c r="AL397" s="24">
        <v>0</v>
      </c>
      <c r="AM397" s="24">
        <v>0</v>
      </c>
      <c r="AN397" s="24">
        <v>0</v>
      </c>
      <c r="AO397" s="24">
        <v>0</v>
      </c>
      <c r="AP397" s="24">
        <v>0</v>
      </c>
      <c r="AQ397" s="24">
        <v>571.4855404892005</v>
      </c>
      <c r="AR397" s="24">
        <v>-122.91991957677533</v>
      </c>
      <c r="AS397" s="24">
        <v>448.56562091242517</v>
      </c>
      <c r="AT397" s="24">
        <v>-448.56562091242813</v>
      </c>
      <c r="AU397" s="24">
        <v>-571.4855404892005</v>
      </c>
      <c r="AV397" s="24">
        <v>0</v>
      </c>
      <c r="AW397" s="24">
        <v>0</v>
      </c>
      <c r="AX397" s="24">
        <v>0</v>
      </c>
      <c r="AY397" s="24">
        <v>0</v>
      </c>
      <c r="AZ397" s="24">
        <v>0</v>
      </c>
      <c r="BA397" s="24">
        <v>-0.2599435604070095</v>
      </c>
      <c r="BB397" s="24">
        <v>-1.0539709784202387</v>
      </c>
      <c r="BC397" s="24">
        <v>-0.2599435604070095</v>
      </c>
      <c r="BD397" s="24">
        <v>-1.0539709784202387</v>
      </c>
      <c r="BE397" s="24">
        <v>0</v>
      </c>
      <c r="BF397" s="24">
        <v>0</v>
      </c>
      <c r="BG397" s="24">
        <v>0</v>
      </c>
      <c r="BH397" s="24">
        <v>0</v>
      </c>
      <c r="BI397" s="24">
        <v>0</v>
      </c>
      <c r="BJ397" s="24">
        <v>0</v>
      </c>
      <c r="BK397" s="24">
        <v>0</v>
      </c>
      <c r="BL397" s="24">
        <v>0</v>
      </c>
    </row>
    <row r="398" spans="1:64" x14ac:dyDescent="0.25">
      <c r="A398" t="s">
        <v>5121</v>
      </c>
      <c r="B398">
        <v>156</v>
      </c>
      <c r="C398">
        <v>4</v>
      </c>
      <c r="D398">
        <v>13</v>
      </c>
      <c r="E398" s="24">
        <v>0</v>
      </c>
      <c r="F398" s="24">
        <v>0</v>
      </c>
      <c r="G398" s="24">
        <v>0</v>
      </c>
      <c r="H398" s="24">
        <v>0</v>
      </c>
      <c r="I398" s="24">
        <v>0</v>
      </c>
      <c r="J398" s="24">
        <v>0</v>
      </c>
      <c r="K398" s="24">
        <v>1852.6811619047076</v>
      </c>
      <c r="L398" s="24">
        <v>-388.27421805169433</v>
      </c>
      <c r="M398" s="24">
        <v>1464.4069438530132</v>
      </c>
      <c r="N398" s="24">
        <v>-1464.4069438530132</v>
      </c>
      <c r="O398" s="24">
        <v>-1852.6811619047076</v>
      </c>
      <c r="P398" s="24">
        <v>0</v>
      </c>
      <c r="Q398" s="24">
        <v>1.0291884397793183</v>
      </c>
      <c r="R398" s="24">
        <v>-0.77614518398104337</v>
      </c>
      <c r="S398" s="24">
        <v>0.25304325579827491</v>
      </c>
      <c r="T398" s="24">
        <v>0</v>
      </c>
      <c r="U398" s="24">
        <v>0</v>
      </c>
      <c r="V398" s="24">
        <v>0</v>
      </c>
      <c r="W398" s="24">
        <v>0</v>
      </c>
      <c r="X398" s="24">
        <v>0</v>
      </c>
      <c r="Y398" s="24">
        <v>0</v>
      </c>
      <c r="Z398" s="24">
        <v>0</v>
      </c>
      <c r="AA398" s="24">
        <v>1296.8768133332951</v>
      </c>
      <c r="AB398" s="24">
        <v>-271.79195263618601</v>
      </c>
      <c r="AC398" s="24">
        <v>1025.0848606971092</v>
      </c>
      <c r="AD398" s="24">
        <v>-1025.0848606971122</v>
      </c>
      <c r="AE398" s="24">
        <v>-1296.8768133332924</v>
      </c>
      <c r="AF398" s="24">
        <v>0</v>
      </c>
      <c r="AG398" s="24">
        <v>1.0291884397793183</v>
      </c>
      <c r="AH398" s="24">
        <v>-0.77614518398104337</v>
      </c>
      <c r="AI398" s="24">
        <v>0.25304325579827491</v>
      </c>
      <c r="AJ398" s="24">
        <v>0</v>
      </c>
      <c r="AK398" s="24">
        <v>0</v>
      </c>
      <c r="AL398" s="24">
        <v>0</v>
      </c>
      <c r="AM398" s="24">
        <v>0</v>
      </c>
      <c r="AN398" s="24">
        <v>0</v>
      </c>
      <c r="AO398" s="24">
        <v>0</v>
      </c>
      <c r="AP398" s="24">
        <v>0</v>
      </c>
      <c r="AQ398" s="24">
        <v>555.80434857141245</v>
      </c>
      <c r="AR398" s="24">
        <v>-116.48226541550832</v>
      </c>
      <c r="AS398" s="24">
        <v>439.32208315590401</v>
      </c>
      <c r="AT398" s="24">
        <v>-439.32208315590105</v>
      </c>
      <c r="AU398" s="24">
        <v>-555.80434857141518</v>
      </c>
      <c r="AV398" s="24">
        <v>0</v>
      </c>
      <c r="AW398" s="24">
        <v>0</v>
      </c>
      <c r="AX398" s="24">
        <v>0</v>
      </c>
      <c r="AY398" s="24">
        <v>0</v>
      </c>
      <c r="AZ398" s="24">
        <v>0</v>
      </c>
      <c r="BA398" s="24">
        <v>-0.25304325579827491</v>
      </c>
      <c r="BB398" s="24">
        <v>-1.0291884397793183</v>
      </c>
      <c r="BC398" s="24">
        <v>-0.25304325579827491</v>
      </c>
      <c r="BD398" s="24">
        <v>-1.0291884397793183</v>
      </c>
      <c r="BE398" s="24">
        <v>0</v>
      </c>
      <c r="BF398" s="24">
        <v>0</v>
      </c>
      <c r="BG398" s="24">
        <v>0</v>
      </c>
      <c r="BH398" s="24">
        <v>0</v>
      </c>
      <c r="BI398" s="24">
        <v>0</v>
      </c>
      <c r="BJ398" s="24">
        <v>0</v>
      </c>
      <c r="BK398" s="24">
        <v>0</v>
      </c>
      <c r="BL398" s="24">
        <v>0</v>
      </c>
    </row>
    <row r="399" spans="1:64" x14ac:dyDescent="0.25">
      <c r="A399" t="s">
        <v>5121</v>
      </c>
      <c r="B399">
        <v>157</v>
      </c>
      <c r="C399">
        <v>1</v>
      </c>
      <c r="D399">
        <v>14</v>
      </c>
      <c r="E399" s="24">
        <v>0</v>
      </c>
      <c r="F399" s="24">
        <v>0</v>
      </c>
      <c r="G399" s="24">
        <v>0</v>
      </c>
      <c r="H399" s="24">
        <v>0</v>
      </c>
      <c r="I399" s="24">
        <v>0</v>
      </c>
      <c r="J399" s="24">
        <v>0</v>
      </c>
      <c r="K399" s="24">
        <v>1802.1677900794894</v>
      </c>
      <c r="L399" s="24">
        <v>-367.71490156464279</v>
      </c>
      <c r="M399" s="24">
        <v>1434.4528885148466</v>
      </c>
      <c r="N399" s="24">
        <v>-1434.4528885148466</v>
      </c>
      <c r="O399" s="24">
        <v>-1802.1677900794894</v>
      </c>
      <c r="P399" s="24">
        <v>0</v>
      </c>
      <c r="Q399" s="24">
        <v>1.0051528965400394</v>
      </c>
      <c r="R399" s="24">
        <v>-0.75877798071542202</v>
      </c>
      <c r="S399" s="24">
        <v>0.24637491582461735</v>
      </c>
      <c r="T399" s="24">
        <v>0</v>
      </c>
      <c r="U399" s="24">
        <v>0</v>
      </c>
      <c r="V399" s="24">
        <v>0</v>
      </c>
      <c r="W399" s="24">
        <v>0</v>
      </c>
      <c r="X399" s="24">
        <v>0</v>
      </c>
      <c r="Y399" s="24">
        <v>0</v>
      </c>
      <c r="Z399" s="24">
        <v>0</v>
      </c>
      <c r="AA399" s="24">
        <v>1261.5174530556424</v>
      </c>
      <c r="AB399" s="24">
        <v>-257.40043109524993</v>
      </c>
      <c r="AC399" s="24">
        <v>1004.1170219603925</v>
      </c>
      <c r="AD399" s="24">
        <v>-1004.1170219603882</v>
      </c>
      <c r="AE399" s="24">
        <v>-1261.5174530556469</v>
      </c>
      <c r="AF399" s="24">
        <v>0</v>
      </c>
      <c r="AG399" s="24">
        <v>1.0051528965400394</v>
      </c>
      <c r="AH399" s="24">
        <v>-0.75877798071542202</v>
      </c>
      <c r="AI399" s="24">
        <v>0.24637491582461735</v>
      </c>
      <c r="AJ399" s="24">
        <v>0</v>
      </c>
      <c r="AK399" s="24">
        <v>0</v>
      </c>
      <c r="AL399" s="24">
        <v>0</v>
      </c>
      <c r="AM399" s="24">
        <v>0</v>
      </c>
      <c r="AN399" s="24">
        <v>0</v>
      </c>
      <c r="AO399" s="24">
        <v>0</v>
      </c>
      <c r="AP399" s="24">
        <v>0</v>
      </c>
      <c r="AQ399" s="24">
        <v>540.65033702384699</v>
      </c>
      <c r="AR399" s="24">
        <v>-110.31447046939286</v>
      </c>
      <c r="AS399" s="24">
        <v>430.33586655445401</v>
      </c>
      <c r="AT399" s="24">
        <v>-430.33586655445833</v>
      </c>
      <c r="AU399" s="24">
        <v>-540.65033702384244</v>
      </c>
      <c r="AV399" s="24">
        <v>0</v>
      </c>
      <c r="AW399" s="24">
        <v>0</v>
      </c>
      <c r="AX399" s="24">
        <v>0</v>
      </c>
      <c r="AY399" s="24">
        <v>0</v>
      </c>
      <c r="AZ399" s="24">
        <v>0</v>
      </c>
      <c r="BA399" s="24">
        <v>-0.24637491582461735</v>
      </c>
      <c r="BB399" s="24">
        <v>-1.0051528965400394</v>
      </c>
      <c r="BC399" s="24">
        <v>-0.24637491582461735</v>
      </c>
      <c r="BD399" s="24">
        <v>-1.0051528965400394</v>
      </c>
      <c r="BE399" s="24">
        <v>0</v>
      </c>
      <c r="BF399" s="24">
        <v>0</v>
      </c>
      <c r="BG399" s="24">
        <v>0</v>
      </c>
      <c r="BH399" s="24">
        <v>0</v>
      </c>
      <c r="BI399" s="24">
        <v>0</v>
      </c>
      <c r="BJ399" s="24">
        <v>0</v>
      </c>
      <c r="BK399" s="24">
        <v>0</v>
      </c>
      <c r="BL399" s="24">
        <v>0</v>
      </c>
    </row>
    <row r="400" spans="1:64" x14ac:dyDescent="0.25">
      <c r="A400" t="s">
        <v>5121</v>
      </c>
      <c r="B400">
        <v>158</v>
      </c>
      <c r="C400">
        <v>1</v>
      </c>
      <c r="D400">
        <v>14</v>
      </c>
      <c r="E400" s="24">
        <v>0</v>
      </c>
      <c r="F400" s="24">
        <v>0</v>
      </c>
      <c r="G400" s="24">
        <v>0</v>
      </c>
      <c r="H400" s="24">
        <v>0</v>
      </c>
      <c r="I400" s="24">
        <v>0</v>
      </c>
      <c r="J400" s="24">
        <v>0</v>
      </c>
      <c r="K400" s="24">
        <v>1753.3412536261603</v>
      </c>
      <c r="L400" s="24">
        <v>-348.01505623664707</v>
      </c>
      <c r="M400" s="24">
        <v>1405.3261973895133</v>
      </c>
      <c r="N400" s="24">
        <v>-1405.3261973895133</v>
      </c>
      <c r="O400" s="24">
        <v>-1753.3412536261603</v>
      </c>
      <c r="P400" s="24">
        <v>0</v>
      </c>
      <c r="Q400" s="24">
        <v>0.98183663101463026</v>
      </c>
      <c r="R400" s="24">
        <v>-0.74190759581370003</v>
      </c>
      <c r="S400" s="24">
        <v>0.23992903520093023</v>
      </c>
      <c r="T400" s="24">
        <v>0</v>
      </c>
      <c r="U400" s="24">
        <v>0</v>
      </c>
      <c r="V400" s="24">
        <v>0</v>
      </c>
      <c r="W400" s="24">
        <v>0</v>
      </c>
      <c r="X400" s="24">
        <v>0</v>
      </c>
      <c r="Y400" s="24">
        <v>0</v>
      </c>
      <c r="Z400" s="24">
        <v>0</v>
      </c>
      <c r="AA400" s="24">
        <v>1227.3388775383121</v>
      </c>
      <c r="AB400" s="24">
        <v>-243.61053936565293</v>
      </c>
      <c r="AC400" s="24">
        <v>983.72833817265916</v>
      </c>
      <c r="AD400" s="24">
        <v>-983.72833817265928</v>
      </c>
      <c r="AE400" s="24">
        <v>-1227.3388775383137</v>
      </c>
      <c r="AF400" s="24">
        <v>0</v>
      </c>
      <c r="AG400" s="24">
        <v>0.98183663101463026</v>
      </c>
      <c r="AH400" s="24">
        <v>-0.74190759581370003</v>
      </c>
      <c r="AI400" s="24">
        <v>0.23992903520093023</v>
      </c>
      <c r="AJ400" s="24">
        <v>0</v>
      </c>
      <c r="AK400" s="24">
        <v>0</v>
      </c>
      <c r="AL400" s="24">
        <v>0</v>
      </c>
      <c r="AM400" s="24">
        <v>0</v>
      </c>
      <c r="AN400" s="24">
        <v>0</v>
      </c>
      <c r="AO400" s="24">
        <v>0</v>
      </c>
      <c r="AP400" s="24">
        <v>0</v>
      </c>
      <c r="AQ400" s="24">
        <v>526.00237608784823</v>
      </c>
      <c r="AR400" s="24">
        <v>-104.40451687099414</v>
      </c>
      <c r="AS400" s="24">
        <v>421.59785921685409</v>
      </c>
      <c r="AT400" s="24">
        <v>-421.59785921685398</v>
      </c>
      <c r="AU400" s="24">
        <v>-526.00237608784664</v>
      </c>
      <c r="AV400" s="24">
        <v>0</v>
      </c>
      <c r="AW400" s="24">
        <v>0</v>
      </c>
      <c r="AX400" s="24">
        <v>0</v>
      </c>
      <c r="AY400" s="24">
        <v>0</v>
      </c>
      <c r="AZ400" s="24">
        <v>0</v>
      </c>
      <c r="BA400" s="24">
        <v>-0.23992903520093023</v>
      </c>
      <c r="BB400" s="24">
        <v>-0.98183663101463026</v>
      </c>
      <c r="BC400" s="24">
        <v>-0.23992903520093023</v>
      </c>
      <c r="BD400" s="24">
        <v>-0.98183663101463026</v>
      </c>
      <c r="BE400" s="24">
        <v>0</v>
      </c>
      <c r="BF400" s="24">
        <v>0</v>
      </c>
      <c r="BG400" s="24">
        <v>0</v>
      </c>
      <c r="BH400" s="24">
        <v>0</v>
      </c>
      <c r="BI400" s="24">
        <v>0</v>
      </c>
      <c r="BJ400" s="24">
        <v>0</v>
      </c>
      <c r="BK400" s="24">
        <v>0</v>
      </c>
      <c r="BL400" s="24">
        <v>0</v>
      </c>
    </row>
    <row r="401" spans="1:64" x14ac:dyDescent="0.25">
      <c r="A401" t="s">
        <v>5121</v>
      </c>
      <c r="B401">
        <v>159</v>
      </c>
      <c r="C401">
        <v>1</v>
      </c>
      <c r="D401">
        <v>14</v>
      </c>
      <c r="E401" s="24">
        <v>0</v>
      </c>
      <c r="F401" s="24">
        <v>0</v>
      </c>
      <c r="G401" s="24">
        <v>0</v>
      </c>
      <c r="H401" s="24">
        <v>0</v>
      </c>
      <c r="I401" s="24">
        <v>0</v>
      </c>
      <c r="J401" s="24">
        <v>0</v>
      </c>
      <c r="K401" s="24">
        <v>1706.1344129815698</v>
      </c>
      <c r="L401" s="24">
        <v>-329.13660304620862</v>
      </c>
      <c r="M401" s="24">
        <v>1376.9978099353611</v>
      </c>
      <c r="N401" s="24">
        <v>-1376.9978099353611</v>
      </c>
      <c r="O401" s="24">
        <v>-1706.1344129815698</v>
      </c>
      <c r="P401" s="24">
        <v>0</v>
      </c>
      <c r="Q401" s="24">
        <v>0.95921315369287186</v>
      </c>
      <c r="R401" s="24">
        <v>-0.72551658363909155</v>
      </c>
      <c r="S401" s="24">
        <v>0.23369657005378031</v>
      </c>
      <c r="T401" s="24">
        <v>0</v>
      </c>
      <c r="U401" s="24">
        <v>0</v>
      </c>
      <c r="V401" s="24">
        <v>0</v>
      </c>
      <c r="W401" s="24">
        <v>0</v>
      </c>
      <c r="X401" s="24">
        <v>0</v>
      </c>
      <c r="Y401" s="24">
        <v>0</v>
      </c>
      <c r="Z401" s="24">
        <v>0</v>
      </c>
      <c r="AA401" s="24">
        <v>1194.2940890870987</v>
      </c>
      <c r="AB401" s="24">
        <v>-230.39562213234603</v>
      </c>
      <c r="AC401" s="24">
        <v>963.89846695475273</v>
      </c>
      <c r="AD401" s="24">
        <v>-963.89846695475717</v>
      </c>
      <c r="AE401" s="24">
        <v>-1194.2940890870959</v>
      </c>
      <c r="AF401" s="24">
        <v>0</v>
      </c>
      <c r="AG401" s="24">
        <v>0.95921315369287186</v>
      </c>
      <c r="AH401" s="24">
        <v>-0.72551658363909155</v>
      </c>
      <c r="AI401" s="24">
        <v>0.23369657005378031</v>
      </c>
      <c r="AJ401" s="24">
        <v>0</v>
      </c>
      <c r="AK401" s="24">
        <v>0</v>
      </c>
      <c r="AL401" s="24">
        <v>0</v>
      </c>
      <c r="AM401" s="24">
        <v>0</v>
      </c>
      <c r="AN401" s="24">
        <v>0</v>
      </c>
      <c r="AO401" s="24">
        <v>0</v>
      </c>
      <c r="AP401" s="24">
        <v>0</v>
      </c>
      <c r="AQ401" s="24">
        <v>511.84032389447111</v>
      </c>
      <c r="AR401" s="24">
        <v>-98.740980913862586</v>
      </c>
      <c r="AS401" s="24">
        <v>413.09934298060841</v>
      </c>
      <c r="AT401" s="24">
        <v>-413.09934298060398</v>
      </c>
      <c r="AU401" s="24">
        <v>-511.84032389447384</v>
      </c>
      <c r="AV401" s="24">
        <v>0</v>
      </c>
      <c r="AW401" s="24">
        <v>0</v>
      </c>
      <c r="AX401" s="24">
        <v>0</v>
      </c>
      <c r="AY401" s="24">
        <v>0</v>
      </c>
      <c r="AZ401" s="24">
        <v>0</v>
      </c>
      <c r="BA401" s="24">
        <v>-0.23369657005378031</v>
      </c>
      <c r="BB401" s="24">
        <v>-0.95921315369287186</v>
      </c>
      <c r="BC401" s="24">
        <v>-0.23369657005378031</v>
      </c>
      <c r="BD401" s="24">
        <v>-0.95921315369287186</v>
      </c>
      <c r="BE401" s="24">
        <v>0</v>
      </c>
      <c r="BF401" s="24">
        <v>0</v>
      </c>
      <c r="BG401" s="24">
        <v>0</v>
      </c>
      <c r="BH401" s="24">
        <v>0</v>
      </c>
      <c r="BI401" s="24">
        <v>0</v>
      </c>
      <c r="BJ401" s="24">
        <v>0</v>
      </c>
      <c r="BK401" s="24">
        <v>0</v>
      </c>
      <c r="BL401" s="24">
        <v>0</v>
      </c>
    </row>
    <row r="402" spans="1:64" x14ac:dyDescent="0.25">
      <c r="A402" t="s">
        <v>5121</v>
      </c>
      <c r="B402">
        <v>160</v>
      </c>
      <c r="C402">
        <v>2</v>
      </c>
      <c r="D402">
        <v>14</v>
      </c>
      <c r="E402" s="24">
        <v>0</v>
      </c>
      <c r="F402" s="24">
        <v>0</v>
      </c>
      <c r="G402" s="24">
        <v>0</v>
      </c>
      <c r="H402" s="24">
        <v>0</v>
      </c>
      <c r="I402" s="24">
        <v>0</v>
      </c>
      <c r="J402" s="24">
        <v>0</v>
      </c>
      <c r="K402" s="24">
        <v>1660.4832451455295</v>
      </c>
      <c r="L402" s="24">
        <v>-311.04333427455276</v>
      </c>
      <c r="M402" s="24">
        <v>1349.4399108709767</v>
      </c>
      <c r="N402" s="24">
        <v>-1349.4399108709767</v>
      </c>
      <c r="O402" s="24">
        <v>-1660.4832451455295</v>
      </c>
      <c r="P402" s="24">
        <v>0</v>
      </c>
      <c r="Q402" s="24">
        <v>0.93725713977528358</v>
      </c>
      <c r="R402" s="24">
        <v>-0.70958822783586584</v>
      </c>
      <c r="S402" s="24">
        <v>0.22766891193941774</v>
      </c>
      <c r="T402" s="24">
        <v>0</v>
      </c>
      <c r="U402" s="24">
        <v>0</v>
      </c>
      <c r="V402" s="24">
        <v>0</v>
      </c>
      <c r="W402" s="24">
        <v>0</v>
      </c>
      <c r="X402" s="24">
        <v>0</v>
      </c>
      <c r="Y402" s="24">
        <v>0</v>
      </c>
      <c r="Z402" s="24">
        <v>0</v>
      </c>
      <c r="AA402" s="24">
        <v>1162.3382716018705</v>
      </c>
      <c r="AB402" s="24">
        <v>-217.73033399218684</v>
      </c>
      <c r="AC402" s="24">
        <v>944.60793760968363</v>
      </c>
      <c r="AD402" s="24">
        <v>-944.60793760968227</v>
      </c>
      <c r="AE402" s="24">
        <v>-1162.3382716018677</v>
      </c>
      <c r="AF402" s="24">
        <v>0</v>
      </c>
      <c r="AG402" s="24">
        <v>0.93725713977528358</v>
      </c>
      <c r="AH402" s="24">
        <v>-0.70958822783586584</v>
      </c>
      <c r="AI402" s="24">
        <v>0.22766891193941774</v>
      </c>
      <c r="AJ402" s="24">
        <v>0</v>
      </c>
      <c r="AK402" s="24">
        <v>0</v>
      </c>
      <c r="AL402" s="24">
        <v>0</v>
      </c>
      <c r="AM402" s="24">
        <v>0</v>
      </c>
      <c r="AN402" s="24">
        <v>0</v>
      </c>
      <c r="AO402" s="24">
        <v>0</v>
      </c>
      <c r="AP402" s="24">
        <v>0</v>
      </c>
      <c r="AQ402" s="24">
        <v>498.14497354365903</v>
      </c>
      <c r="AR402" s="24">
        <v>-93.31300028236592</v>
      </c>
      <c r="AS402" s="24">
        <v>404.83197326129311</v>
      </c>
      <c r="AT402" s="24">
        <v>-404.83197326129448</v>
      </c>
      <c r="AU402" s="24">
        <v>-498.14497354366176</v>
      </c>
      <c r="AV402" s="24">
        <v>0</v>
      </c>
      <c r="AW402" s="24">
        <v>0</v>
      </c>
      <c r="AX402" s="24">
        <v>0</v>
      </c>
      <c r="AY402" s="24">
        <v>0</v>
      </c>
      <c r="AZ402" s="24">
        <v>0</v>
      </c>
      <c r="BA402" s="24">
        <v>-0.22766891193941774</v>
      </c>
      <c r="BB402" s="24">
        <v>-0.93725713977528358</v>
      </c>
      <c r="BC402" s="24">
        <v>-0.22766891193941774</v>
      </c>
      <c r="BD402" s="24">
        <v>-0.93725713977528358</v>
      </c>
      <c r="BE402" s="24">
        <v>0</v>
      </c>
      <c r="BF402" s="24">
        <v>0</v>
      </c>
      <c r="BG402" s="24">
        <v>0</v>
      </c>
      <c r="BH402" s="24">
        <v>0</v>
      </c>
      <c r="BI402" s="24">
        <v>0</v>
      </c>
      <c r="BJ402" s="24">
        <v>0</v>
      </c>
      <c r="BK402" s="24">
        <v>0</v>
      </c>
      <c r="BL402" s="24">
        <v>0</v>
      </c>
    </row>
    <row r="403" spans="1:64" x14ac:dyDescent="0.25">
      <c r="A403" t="s">
        <v>5121</v>
      </c>
      <c r="B403">
        <v>161</v>
      </c>
      <c r="C403">
        <v>2</v>
      </c>
      <c r="D403">
        <v>14</v>
      </c>
      <c r="E403" s="24">
        <v>0</v>
      </c>
      <c r="F403" s="24">
        <v>0</v>
      </c>
      <c r="G403" s="24">
        <v>0</v>
      </c>
      <c r="H403" s="24">
        <v>0</v>
      </c>
      <c r="I403" s="24">
        <v>0</v>
      </c>
      <c r="J403" s="24">
        <v>0</v>
      </c>
      <c r="K403" s="24">
        <v>1616.3266779053956</v>
      </c>
      <c r="L403" s="24">
        <v>-293.70081087388098</v>
      </c>
      <c r="M403" s="24">
        <v>1322.6258670315146</v>
      </c>
      <c r="N403" s="24">
        <v>-1322.6258670315146</v>
      </c>
      <c r="O403" s="24">
        <v>-1616.3266779053956</v>
      </c>
      <c r="P403" s="24">
        <v>0</v>
      </c>
      <c r="Q403" s="24">
        <v>0.91594436943341861</v>
      </c>
      <c r="R403" s="24">
        <v>-0.69410650585314215</v>
      </c>
      <c r="S403" s="24">
        <v>0.22183786358027646</v>
      </c>
      <c r="T403" s="24">
        <v>0</v>
      </c>
      <c r="U403" s="24">
        <v>0</v>
      </c>
      <c r="V403" s="24">
        <v>0</v>
      </c>
      <c r="W403" s="24">
        <v>0</v>
      </c>
      <c r="X403" s="24">
        <v>0</v>
      </c>
      <c r="Y403" s="24">
        <v>0</v>
      </c>
      <c r="Z403" s="24">
        <v>0</v>
      </c>
      <c r="AA403" s="24">
        <v>1131.4286745337768</v>
      </c>
      <c r="AB403" s="24">
        <v>-205.59056761171678</v>
      </c>
      <c r="AC403" s="24">
        <v>925.83810692206021</v>
      </c>
      <c r="AD403" s="24">
        <v>-925.83810692206316</v>
      </c>
      <c r="AE403" s="24">
        <v>-1131.4286745337813</v>
      </c>
      <c r="AF403" s="24">
        <v>0</v>
      </c>
      <c r="AG403" s="24">
        <v>0.91594436943341861</v>
      </c>
      <c r="AH403" s="24">
        <v>-0.69410650585314215</v>
      </c>
      <c r="AI403" s="24">
        <v>0.22183786358027646</v>
      </c>
      <c r="AJ403" s="24">
        <v>0</v>
      </c>
      <c r="AK403" s="24">
        <v>0</v>
      </c>
      <c r="AL403" s="24">
        <v>0</v>
      </c>
      <c r="AM403" s="24">
        <v>0</v>
      </c>
      <c r="AN403" s="24">
        <v>0</v>
      </c>
      <c r="AO403" s="24">
        <v>0</v>
      </c>
      <c r="AP403" s="24">
        <v>0</v>
      </c>
      <c r="AQ403" s="24">
        <v>484.89800337161887</v>
      </c>
      <c r="AR403" s="24">
        <v>-88.110243262164204</v>
      </c>
      <c r="AS403" s="24">
        <v>396.78776010945444</v>
      </c>
      <c r="AT403" s="24">
        <v>-396.78776010945148</v>
      </c>
      <c r="AU403" s="24">
        <v>-484.89800337161432</v>
      </c>
      <c r="AV403" s="24">
        <v>0</v>
      </c>
      <c r="AW403" s="24">
        <v>0</v>
      </c>
      <c r="AX403" s="24">
        <v>0</v>
      </c>
      <c r="AY403" s="24">
        <v>0</v>
      </c>
      <c r="AZ403" s="24">
        <v>0</v>
      </c>
      <c r="BA403" s="24">
        <v>-0.22183786358027646</v>
      </c>
      <c r="BB403" s="24">
        <v>-0.91594436943341861</v>
      </c>
      <c r="BC403" s="24">
        <v>-0.22183786358027646</v>
      </c>
      <c r="BD403" s="24">
        <v>-0.91594436943341861</v>
      </c>
      <c r="BE403" s="24">
        <v>0</v>
      </c>
      <c r="BF403" s="24">
        <v>0</v>
      </c>
      <c r="BG403" s="24">
        <v>0</v>
      </c>
      <c r="BH403" s="24">
        <v>0</v>
      </c>
      <c r="BI403" s="24">
        <v>0</v>
      </c>
      <c r="BJ403" s="24">
        <v>0</v>
      </c>
      <c r="BK403" s="24">
        <v>0</v>
      </c>
      <c r="BL403" s="24">
        <v>0</v>
      </c>
    </row>
    <row r="404" spans="1:64" x14ac:dyDescent="0.25">
      <c r="A404" t="s">
        <v>5121</v>
      </c>
      <c r="B404">
        <v>162</v>
      </c>
      <c r="C404">
        <v>2</v>
      </c>
      <c r="D404">
        <v>14</v>
      </c>
      <c r="E404" s="24">
        <v>0</v>
      </c>
      <c r="F404" s="24">
        <v>0</v>
      </c>
      <c r="G404" s="24">
        <v>0</v>
      </c>
      <c r="H404" s="24">
        <v>0</v>
      </c>
      <c r="I404" s="24">
        <v>0</v>
      </c>
      <c r="J404" s="24">
        <v>0</v>
      </c>
      <c r="K404" s="24">
        <v>1573.6064340258017</v>
      </c>
      <c r="L404" s="24">
        <v>-277.07626610714942</v>
      </c>
      <c r="M404" s="24">
        <v>1296.5301679186523</v>
      </c>
      <c r="N404" s="24">
        <v>-1296.5301679186523</v>
      </c>
      <c r="O404" s="24">
        <v>-1573.6064340258017</v>
      </c>
      <c r="P404" s="24">
        <v>0</v>
      </c>
      <c r="Q404" s="24">
        <v>0.89525167161309582</v>
      </c>
      <c r="R404" s="24">
        <v>-0.67905605550458858</v>
      </c>
      <c r="S404" s="24">
        <v>0.21619561610850724</v>
      </c>
      <c r="T404" s="24">
        <v>0</v>
      </c>
      <c r="U404" s="24">
        <v>0</v>
      </c>
      <c r="V404" s="24">
        <v>0</v>
      </c>
      <c r="W404" s="24">
        <v>0</v>
      </c>
      <c r="X404" s="24">
        <v>0</v>
      </c>
      <c r="Y404" s="24">
        <v>0</v>
      </c>
      <c r="Z404" s="24">
        <v>0</v>
      </c>
      <c r="AA404" s="24">
        <v>1101.524503818061</v>
      </c>
      <c r="AB404" s="24">
        <v>-193.9533862750045</v>
      </c>
      <c r="AC404" s="24">
        <v>907.57111754305652</v>
      </c>
      <c r="AD404" s="24">
        <v>-907.57111754305515</v>
      </c>
      <c r="AE404" s="24">
        <v>-1101.5245038180583</v>
      </c>
      <c r="AF404" s="24">
        <v>0</v>
      </c>
      <c r="AG404" s="24">
        <v>0.89525167161309582</v>
      </c>
      <c r="AH404" s="24">
        <v>-0.67905605550458858</v>
      </c>
      <c r="AI404" s="24">
        <v>0.21619561610850724</v>
      </c>
      <c r="AJ404" s="24">
        <v>0</v>
      </c>
      <c r="AK404" s="24">
        <v>0</v>
      </c>
      <c r="AL404" s="24">
        <v>0</v>
      </c>
      <c r="AM404" s="24">
        <v>0</v>
      </c>
      <c r="AN404" s="24">
        <v>0</v>
      </c>
      <c r="AO404" s="24">
        <v>0</v>
      </c>
      <c r="AP404" s="24">
        <v>0</v>
      </c>
      <c r="AQ404" s="24">
        <v>472.0819302077407</v>
      </c>
      <c r="AR404" s="24">
        <v>-83.122879832144918</v>
      </c>
      <c r="AS404" s="24">
        <v>388.95905037559578</v>
      </c>
      <c r="AT404" s="24">
        <v>-388.95905037559714</v>
      </c>
      <c r="AU404" s="24">
        <v>-472.08193020774343</v>
      </c>
      <c r="AV404" s="24">
        <v>0</v>
      </c>
      <c r="AW404" s="24">
        <v>0</v>
      </c>
      <c r="AX404" s="24">
        <v>0</v>
      </c>
      <c r="AY404" s="24">
        <v>0</v>
      </c>
      <c r="AZ404" s="24">
        <v>0</v>
      </c>
      <c r="BA404" s="24">
        <v>-0.21619561610850724</v>
      </c>
      <c r="BB404" s="24">
        <v>-0.89525167161309582</v>
      </c>
      <c r="BC404" s="24">
        <v>-0.21619561610850724</v>
      </c>
      <c r="BD404" s="24">
        <v>-0.89525167161309582</v>
      </c>
      <c r="BE404" s="24">
        <v>0</v>
      </c>
      <c r="BF404" s="24">
        <v>0</v>
      </c>
      <c r="BG404" s="24">
        <v>0</v>
      </c>
      <c r="BH404" s="24">
        <v>0</v>
      </c>
      <c r="BI404" s="24">
        <v>0</v>
      </c>
      <c r="BJ404" s="24">
        <v>0</v>
      </c>
      <c r="BK404" s="24">
        <v>0</v>
      </c>
      <c r="BL404" s="24">
        <v>0</v>
      </c>
    </row>
    <row r="405" spans="1:64" x14ac:dyDescent="0.25">
      <c r="A405" t="s">
        <v>5121</v>
      </c>
      <c r="B405">
        <v>163</v>
      </c>
      <c r="C405">
        <v>3</v>
      </c>
      <c r="D405">
        <v>14</v>
      </c>
      <c r="E405" s="24">
        <v>0</v>
      </c>
      <c r="F405" s="24">
        <v>0</v>
      </c>
      <c r="G405" s="24">
        <v>0</v>
      </c>
      <c r="H405" s="24">
        <v>0</v>
      </c>
      <c r="I405" s="24">
        <v>0</v>
      </c>
      <c r="J405" s="24">
        <v>0</v>
      </c>
      <c r="K405" s="24">
        <v>1532.2668847599998</v>
      </c>
      <c r="L405" s="24">
        <v>-261.13851509336382</v>
      </c>
      <c r="M405" s="24">
        <v>1271.128369666636</v>
      </c>
      <c r="N405" s="24">
        <v>-1271.128369666636</v>
      </c>
      <c r="O405" s="24">
        <v>-1532.2668847599998</v>
      </c>
      <c r="P405" s="24">
        <v>0</v>
      </c>
      <c r="Q405" s="24">
        <v>0.87515687107497797</v>
      </c>
      <c r="R405" s="24">
        <v>-0.66442214332619187</v>
      </c>
      <c r="S405" s="24">
        <v>0.2107347277487861</v>
      </c>
      <c r="T405" s="24">
        <v>0</v>
      </c>
      <c r="U405" s="24">
        <v>0</v>
      </c>
      <c r="V405" s="24">
        <v>0</v>
      </c>
      <c r="W405" s="24">
        <v>0</v>
      </c>
      <c r="X405" s="24">
        <v>0</v>
      </c>
      <c r="Y405" s="24">
        <v>0</v>
      </c>
      <c r="Z405" s="24">
        <v>0</v>
      </c>
      <c r="AA405" s="24">
        <v>1072.5868193319998</v>
      </c>
      <c r="AB405" s="24">
        <v>-182.79696056535477</v>
      </c>
      <c r="AC405" s="24">
        <v>889.78985876664512</v>
      </c>
      <c r="AD405" s="24">
        <v>-889.78985876664228</v>
      </c>
      <c r="AE405" s="24">
        <v>-1072.5868193319984</v>
      </c>
      <c r="AF405" s="24">
        <v>0</v>
      </c>
      <c r="AG405" s="24">
        <v>0.87515687107497797</v>
      </c>
      <c r="AH405" s="24">
        <v>-0.66442214332619187</v>
      </c>
      <c r="AI405" s="24">
        <v>0.2107347277487861</v>
      </c>
      <c r="AJ405" s="24">
        <v>0</v>
      </c>
      <c r="AK405" s="24">
        <v>0</v>
      </c>
      <c r="AL405" s="24">
        <v>0</v>
      </c>
      <c r="AM405" s="24">
        <v>0</v>
      </c>
      <c r="AN405" s="24">
        <v>0</v>
      </c>
      <c r="AO405" s="24">
        <v>0</v>
      </c>
      <c r="AP405" s="24">
        <v>0</v>
      </c>
      <c r="AQ405" s="24">
        <v>459.68006542800003</v>
      </c>
      <c r="AR405" s="24">
        <v>-78.341554528009056</v>
      </c>
      <c r="AS405" s="24">
        <v>381.33851089999087</v>
      </c>
      <c r="AT405" s="24">
        <v>-381.33851089999371</v>
      </c>
      <c r="AU405" s="24">
        <v>-459.6800654280014</v>
      </c>
      <c r="AV405" s="24">
        <v>0</v>
      </c>
      <c r="AW405" s="24">
        <v>0</v>
      </c>
      <c r="AX405" s="24">
        <v>0</v>
      </c>
      <c r="AY405" s="24">
        <v>0</v>
      </c>
      <c r="AZ405" s="24">
        <v>0</v>
      </c>
      <c r="BA405" s="24">
        <v>-0.2107347277487861</v>
      </c>
      <c r="BB405" s="24">
        <v>-0.87515687107497797</v>
      </c>
      <c r="BC405" s="24">
        <v>-0.2107347277487861</v>
      </c>
      <c r="BD405" s="24">
        <v>-0.87515687107497797</v>
      </c>
      <c r="BE405" s="24">
        <v>0</v>
      </c>
      <c r="BF405" s="24">
        <v>0</v>
      </c>
      <c r="BG405" s="24">
        <v>0</v>
      </c>
      <c r="BH405" s="24">
        <v>0</v>
      </c>
      <c r="BI405" s="24">
        <v>0</v>
      </c>
      <c r="BJ405" s="24">
        <v>0</v>
      </c>
      <c r="BK405" s="24">
        <v>0</v>
      </c>
      <c r="BL405" s="24">
        <v>0</v>
      </c>
    </row>
    <row r="406" spans="1:64" x14ac:dyDescent="0.25">
      <c r="A406" t="s">
        <v>5121</v>
      </c>
      <c r="B406">
        <v>164</v>
      </c>
      <c r="C406">
        <v>3</v>
      </c>
      <c r="D406">
        <v>14</v>
      </c>
      <c r="E406" s="24">
        <v>0</v>
      </c>
      <c r="F406" s="24">
        <v>0</v>
      </c>
      <c r="G406" s="24">
        <v>0</v>
      </c>
      <c r="H406" s="24">
        <v>0</v>
      </c>
      <c r="I406" s="24">
        <v>0</v>
      </c>
      <c r="J406" s="24">
        <v>0</v>
      </c>
      <c r="K406" s="24">
        <v>1492.2549119936302</v>
      </c>
      <c r="L406" s="24">
        <v>-245.85786967910826</v>
      </c>
      <c r="M406" s="24">
        <v>1246.397042314522</v>
      </c>
      <c r="N406" s="24">
        <v>-1246.397042314522</v>
      </c>
      <c r="O406" s="24">
        <v>-1492.2549119936302</v>
      </c>
      <c r="P406" s="24">
        <v>0</v>
      </c>
      <c r="Q406" s="24">
        <v>0.85563873851288008</v>
      </c>
      <c r="R406" s="24">
        <v>-0.65019063467025262</v>
      </c>
      <c r="S406" s="24">
        <v>0.20544810384262746</v>
      </c>
      <c r="T406" s="24">
        <v>0</v>
      </c>
      <c r="U406" s="24">
        <v>0</v>
      </c>
      <c r="V406" s="24">
        <v>0</v>
      </c>
      <c r="W406" s="24">
        <v>0</v>
      </c>
      <c r="X406" s="24">
        <v>0</v>
      </c>
      <c r="Y406" s="24">
        <v>0</v>
      </c>
      <c r="Z406" s="24">
        <v>0</v>
      </c>
      <c r="AA406" s="24">
        <v>1044.5784383955411</v>
      </c>
      <c r="AB406" s="24">
        <v>-172.1005087753756</v>
      </c>
      <c r="AC406" s="24">
        <v>872.47792962016536</v>
      </c>
      <c r="AD406" s="24">
        <v>-872.47792962016683</v>
      </c>
      <c r="AE406" s="24">
        <v>-1044.578438395547</v>
      </c>
      <c r="AF406" s="24">
        <v>0</v>
      </c>
      <c r="AG406" s="24">
        <v>0.85563873851288008</v>
      </c>
      <c r="AH406" s="24">
        <v>-0.65019063467025262</v>
      </c>
      <c r="AI406" s="24">
        <v>0.20544810384262746</v>
      </c>
      <c r="AJ406" s="24">
        <v>0</v>
      </c>
      <c r="AK406" s="24">
        <v>0</v>
      </c>
      <c r="AL406" s="24">
        <v>0</v>
      </c>
      <c r="AM406" s="24">
        <v>0</v>
      </c>
      <c r="AN406" s="24">
        <v>0</v>
      </c>
      <c r="AO406" s="24">
        <v>0</v>
      </c>
      <c r="AP406" s="24">
        <v>0</v>
      </c>
      <c r="AQ406" s="24">
        <v>447.67647359808916</v>
      </c>
      <c r="AR406" s="24">
        <v>-73.757360903732661</v>
      </c>
      <c r="AS406" s="24">
        <v>373.91911269435661</v>
      </c>
      <c r="AT406" s="24">
        <v>-373.91911269435514</v>
      </c>
      <c r="AU406" s="24">
        <v>-447.67647359808325</v>
      </c>
      <c r="AV406" s="24">
        <v>0</v>
      </c>
      <c r="AW406" s="24">
        <v>0</v>
      </c>
      <c r="AX406" s="24">
        <v>0</v>
      </c>
      <c r="AY406" s="24">
        <v>0</v>
      </c>
      <c r="AZ406" s="24">
        <v>0</v>
      </c>
      <c r="BA406" s="24">
        <v>-0.20544810384262746</v>
      </c>
      <c r="BB406" s="24">
        <v>-0.85563873851288008</v>
      </c>
      <c r="BC406" s="24">
        <v>-0.20544810384262746</v>
      </c>
      <c r="BD406" s="24">
        <v>-0.85563873851288008</v>
      </c>
      <c r="BE406" s="24">
        <v>0</v>
      </c>
      <c r="BF406" s="24">
        <v>0</v>
      </c>
      <c r="BG406" s="24">
        <v>0</v>
      </c>
      <c r="BH406" s="24">
        <v>0</v>
      </c>
      <c r="BI406" s="24">
        <v>0</v>
      </c>
      <c r="BJ406" s="24">
        <v>0</v>
      </c>
      <c r="BK406" s="24">
        <v>0</v>
      </c>
      <c r="BL406" s="24">
        <v>0</v>
      </c>
    </row>
    <row r="407" spans="1:64" x14ac:dyDescent="0.25">
      <c r="A407" t="s">
        <v>5121</v>
      </c>
      <c r="B407">
        <v>165</v>
      </c>
      <c r="C407">
        <v>3</v>
      </c>
      <c r="D407">
        <v>14</v>
      </c>
      <c r="E407" s="24">
        <v>0</v>
      </c>
      <c r="F407" s="24">
        <v>0</v>
      </c>
      <c r="G407" s="24">
        <v>0</v>
      </c>
      <c r="H407" s="24">
        <v>0</v>
      </c>
      <c r="I407" s="24">
        <v>0</v>
      </c>
      <c r="J407" s="24">
        <v>0</v>
      </c>
      <c r="K407" s="24">
        <v>1453.5197784835473</v>
      </c>
      <c r="L407" s="24">
        <v>-231.20605843886733</v>
      </c>
      <c r="M407" s="24">
        <v>1222.3137200446799</v>
      </c>
      <c r="N407" s="24">
        <v>-1222.3137200446799</v>
      </c>
      <c r="O407" s="24">
        <v>-1453.5197784835473</v>
      </c>
      <c r="P407" s="24">
        <v>0</v>
      </c>
      <c r="Q407" s="24">
        <v>0.83667694354335254</v>
      </c>
      <c r="R407" s="24">
        <v>-0.63634796543283301</v>
      </c>
      <c r="S407" s="24">
        <v>0.20032897811051953</v>
      </c>
      <c r="T407" s="24">
        <v>0</v>
      </c>
      <c r="U407" s="24">
        <v>0</v>
      </c>
      <c r="V407" s="24">
        <v>0</v>
      </c>
      <c r="W407" s="24">
        <v>0</v>
      </c>
      <c r="X407" s="24">
        <v>0</v>
      </c>
      <c r="Y407" s="24">
        <v>0</v>
      </c>
      <c r="Z407" s="24">
        <v>0</v>
      </c>
      <c r="AA407" s="24">
        <v>1017.463844938483</v>
      </c>
      <c r="AB407" s="24">
        <v>-161.84424090720722</v>
      </c>
      <c r="AC407" s="24">
        <v>855.61960403127591</v>
      </c>
      <c r="AD407" s="24">
        <v>-855.61960403127887</v>
      </c>
      <c r="AE407" s="24">
        <v>-1017.4638449384802</v>
      </c>
      <c r="AF407" s="24">
        <v>0</v>
      </c>
      <c r="AG407" s="24">
        <v>0.83667694354335254</v>
      </c>
      <c r="AH407" s="24">
        <v>-0.63634796543283301</v>
      </c>
      <c r="AI407" s="24">
        <v>0.20032897811051953</v>
      </c>
      <c r="AJ407" s="24">
        <v>0</v>
      </c>
      <c r="AK407" s="24">
        <v>0</v>
      </c>
      <c r="AL407" s="24">
        <v>0</v>
      </c>
      <c r="AM407" s="24">
        <v>0</v>
      </c>
      <c r="AN407" s="24">
        <v>0</v>
      </c>
      <c r="AO407" s="24">
        <v>0</v>
      </c>
      <c r="AP407" s="24">
        <v>0</v>
      </c>
      <c r="AQ407" s="24">
        <v>436.05593354506425</v>
      </c>
      <c r="AR407" s="24">
        <v>-69.361817531660108</v>
      </c>
      <c r="AS407" s="24">
        <v>366.69411601340403</v>
      </c>
      <c r="AT407" s="24">
        <v>-366.69411601340107</v>
      </c>
      <c r="AU407" s="24">
        <v>-436.05593354506709</v>
      </c>
      <c r="AV407" s="24">
        <v>0</v>
      </c>
      <c r="AW407" s="24">
        <v>0</v>
      </c>
      <c r="AX407" s="24">
        <v>0</v>
      </c>
      <c r="AY407" s="24">
        <v>0</v>
      </c>
      <c r="AZ407" s="24">
        <v>0</v>
      </c>
      <c r="BA407" s="24">
        <v>-0.20032897811051953</v>
      </c>
      <c r="BB407" s="24">
        <v>-0.83667694354335254</v>
      </c>
      <c r="BC407" s="24">
        <v>-0.20032897811051953</v>
      </c>
      <c r="BD407" s="24">
        <v>-0.83667694354335254</v>
      </c>
      <c r="BE407" s="24">
        <v>0</v>
      </c>
      <c r="BF407" s="24">
        <v>0</v>
      </c>
      <c r="BG407" s="24">
        <v>0</v>
      </c>
      <c r="BH407" s="24">
        <v>0</v>
      </c>
      <c r="BI407" s="24">
        <v>0</v>
      </c>
      <c r="BJ407" s="24">
        <v>0</v>
      </c>
      <c r="BK407" s="24">
        <v>0</v>
      </c>
      <c r="BL407" s="24">
        <v>0</v>
      </c>
    </row>
    <row r="408" spans="1:64" x14ac:dyDescent="0.25">
      <c r="A408" t="s">
        <v>5121</v>
      </c>
      <c r="B408">
        <v>166</v>
      </c>
      <c r="C408">
        <v>4</v>
      </c>
      <c r="D408">
        <v>14</v>
      </c>
      <c r="E408" s="24">
        <v>0</v>
      </c>
      <c r="F408" s="24">
        <v>0</v>
      </c>
      <c r="G408" s="24">
        <v>0</v>
      </c>
      <c r="H408" s="24">
        <v>0</v>
      </c>
      <c r="I408" s="24">
        <v>0</v>
      </c>
      <c r="J408" s="24">
        <v>0</v>
      </c>
      <c r="K408" s="24">
        <v>1416.0130056962371</v>
      </c>
      <c r="L408" s="24">
        <v>-217.15615145955235</v>
      </c>
      <c r="M408" s="24">
        <v>1198.8568542366847</v>
      </c>
      <c r="N408" s="24">
        <v>-1198.8568542366847</v>
      </c>
      <c r="O408" s="24">
        <v>-1416.0130056962371</v>
      </c>
      <c r="P408" s="24">
        <v>0</v>
      </c>
      <c r="Q408" s="24">
        <v>0.81825201033416306</v>
      </c>
      <c r="R408" s="24">
        <v>-0.62288111530187962</v>
      </c>
      <c r="S408" s="24">
        <v>0.19537089503228344</v>
      </c>
      <c r="T408" s="24">
        <v>0</v>
      </c>
      <c r="U408" s="24">
        <v>0</v>
      </c>
      <c r="V408" s="24">
        <v>0</v>
      </c>
      <c r="W408" s="24">
        <v>0</v>
      </c>
      <c r="X408" s="24">
        <v>0</v>
      </c>
      <c r="Y408" s="24">
        <v>0</v>
      </c>
      <c r="Z408" s="24">
        <v>0</v>
      </c>
      <c r="AA408" s="24">
        <v>991.20910398736589</v>
      </c>
      <c r="AB408" s="24">
        <v>-152.00930602168683</v>
      </c>
      <c r="AC408" s="24">
        <v>839.19979796567929</v>
      </c>
      <c r="AD408" s="24">
        <v>-839.1997979656735</v>
      </c>
      <c r="AE408" s="24">
        <v>-991.20910398736305</v>
      </c>
      <c r="AF408" s="24">
        <v>0</v>
      </c>
      <c r="AG408" s="24">
        <v>0.81825201033416306</v>
      </c>
      <c r="AH408" s="24">
        <v>-0.62288111530187962</v>
      </c>
      <c r="AI408" s="24">
        <v>0.19537089503228344</v>
      </c>
      <c r="AJ408" s="24">
        <v>0</v>
      </c>
      <c r="AK408" s="24">
        <v>0</v>
      </c>
      <c r="AL408" s="24">
        <v>0</v>
      </c>
      <c r="AM408" s="24">
        <v>0</v>
      </c>
      <c r="AN408" s="24">
        <v>0</v>
      </c>
      <c r="AO408" s="24">
        <v>0</v>
      </c>
      <c r="AP408" s="24">
        <v>0</v>
      </c>
      <c r="AQ408" s="24">
        <v>424.80390170887119</v>
      </c>
      <c r="AR408" s="24">
        <v>-65.146845437865522</v>
      </c>
      <c r="AS408" s="24">
        <v>359.65705627100544</v>
      </c>
      <c r="AT408" s="24">
        <v>-359.65705627101124</v>
      </c>
      <c r="AU408" s="24">
        <v>-424.80390170887404</v>
      </c>
      <c r="AV408" s="24">
        <v>0</v>
      </c>
      <c r="AW408" s="24">
        <v>0</v>
      </c>
      <c r="AX408" s="24">
        <v>0</v>
      </c>
      <c r="AY408" s="24">
        <v>0</v>
      </c>
      <c r="AZ408" s="24">
        <v>0</v>
      </c>
      <c r="BA408" s="24">
        <v>-0.19537089503228344</v>
      </c>
      <c r="BB408" s="24">
        <v>-0.81825201033416306</v>
      </c>
      <c r="BC408" s="24">
        <v>-0.19537089503228344</v>
      </c>
      <c r="BD408" s="24">
        <v>-0.81825201033416306</v>
      </c>
      <c r="BE408" s="24">
        <v>0</v>
      </c>
      <c r="BF408" s="24">
        <v>0</v>
      </c>
      <c r="BG408" s="24">
        <v>0</v>
      </c>
      <c r="BH408" s="24">
        <v>0</v>
      </c>
      <c r="BI408" s="24">
        <v>0</v>
      </c>
      <c r="BJ408" s="24">
        <v>0</v>
      </c>
      <c r="BK408" s="24">
        <v>0</v>
      </c>
      <c r="BL408" s="24">
        <v>0</v>
      </c>
    </row>
    <row r="409" spans="1:64" x14ac:dyDescent="0.25">
      <c r="A409" t="s">
        <v>5121</v>
      </c>
      <c r="B409">
        <v>167</v>
      </c>
      <c r="C409">
        <v>4</v>
      </c>
      <c r="D409">
        <v>14</v>
      </c>
      <c r="E409" s="24">
        <v>0</v>
      </c>
      <c r="F409" s="24">
        <v>0</v>
      </c>
      <c r="G409" s="24">
        <v>0</v>
      </c>
      <c r="H409" s="24">
        <v>0</v>
      </c>
      <c r="I409" s="24">
        <v>0</v>
      </c>
      <c r="J409" s="24">
        <v>0</v>
      </c>
      <c r="K409" s="24">
        <v>1379.6882587019354</v>
      </c>
      <c r="L409" s="24">
        <v>-203.68248949572444</v>
      </c>
      <c r="M409" s="24">
        <v>1176.005769206211</v>
      </c>
      <c r="N409" s="24">
        <v>-1176.005769206211</v>
      </c>
      <c r="O409" s="24">
        <v>-1379.6882587019354</v>
      </c>
      <c r="P409" s="24">
        <v>0</v>
      </c>
      <c r="Q409" s="24">
        <v>0.80034527577117842</v>
      </c>
      <c r="R409" s="24">
        <v>-0.60977758241278934</v>
      </c>
      <c r="S409" s="24">
        <v>0.19056769335838908</v>
      </c>
      <c r="T409" s="24">
        <v>0</v>
      </c>
      <c r="U409" s="24">
        <v>0</v>
      </c>
      <c r="V409" s="24">
        <v>0</v>
      </c>
      <c r="W409" s="24">
        <v>0</v>
      </c>
      <c r="X409" s="24">
        <v>0</v>
      </c>
      <c r="Y409" s="24">
        <v>0</v>
      </c>
      <c r="Z409" s="24">
        <v>0</v>
      </c>
      <c r="AA409" s="24">
        <v>965.78178109135467</v>
      </c>
      <c r="AB409" s="24">
        <v>-142.57774264700674</v>
      </c>
      <c r="AC409" s="24">
        <v>823.20403844434759</v>
      </c>
      <c r="AD409" s="24">
        <v>-823.2040384443535</v>
      </c>
      <c r="AE409" s="24">
        <v>-965.78178109135479</v>
      </c>
      <c r="AF409" s="24">
        <v>0</v>
      </c>
      <c r="AG409" s="24">
        <v>0.80034527577117842</v>
      </c>
      <c r="AH409" s="24">
        <v>-0.60977758241278934</v>
      </c>
      <c r="AI409" s="24">
        <v>0.19056769335838908</v>
      </c>
      <c r="AJ409" s="24">
        <v>0</v>
      </c>
      <c r="AK409" s="24">
        <v>0</v>
      </c>
      <c r="AL409" s="24">
        <v>0</v>
      </c>
      <c r="AM409" s="24">
        <v>0</v>
      </c>
      <c r="AN409" s="24">
        <v>0</v>
      </c>
      <c r="AO409" s="24">
        <v>0</v>
      </c>
      <c r="AP409" s="24">
        <v>0</v>
      </c>
      <c r="AQ409" s="24">
        <v>413.90647761058074</v>
      </c>
      <c r="AR409" s="24">
        <v>-61.104746848717696</v>
      </c>
      <c r="AS409" s="24">
        <v>352.80173076186338</v>
      </c>
      <c r="AT409" s="24">
        <v>-352.80173076185747</v>
      </c>
      <c r="AU409" s="24">
        <v>-413.90647761058062</v>
      </c>
      <c r="AV409" s="24">
        <v>0</v>
      </c>
      <c r="AW409" s="24">
        <v>0</v>
      </c>
      <c r="AX409" s="24">
        <v>0</v>
      </c>
      <c r="AY409" s="24">
        <v>0</v>
      </c>
      <c r="AZ409" s="24">
        <v>0</v>
      </c>
      <c r="BA409" s="24">
        <v>-0.19056769335838908</v>
      </c>
      <c r="BB409" s="24">
        <v>-0.80034527577117842</v>
      </c>
      <c r="BC409" s="24">
        <v>-0.19056769335838908</v>
      </c>
      <c r="BD409" s="24">
        <v>-0.80034527577117842</v>
      </c>
      <c r="BE409" s="24">
        <v>0</v>
      </c>
      <c r="BF409" s="24">
        <v>0</v>
      </c>
      <c r="BG409" s="24">
        <v>0</v>
      </c>
      <c r="BH409" s="24">
        <v>0</v>
      </c>
      <c r="BI409" s="24">
        <v>0</v>
      </c>
      <c r="BJ409" s="24">
        <v>0</v>
      </c>
      <c r="BK409" s="24">
        <v>0</v>
      </c>
      <c r="BL409" s="24">
        <v>0</v>
      </c>
    </row>
    <row r="410" spans="1:64" x14ac:dyDescent="0.25">
      <c r="A410" t="s">
        <v>5121</v>
      </c>
      <c r="B410">
        <v>168</v>
      </c>
      <c r="C410">
        <v>4</v>
      </c>
      <c r="D410">
        <v>14</v>
      </c>
      <c r="E410" s="24">
        <v>0</v>
      </c>
      <c r="F410" s="24">
        <v>0</v>
      </c>
      <c r="G410" s="24">
        <v>0</v>
      </c>
      <c r="H410" s="24">
        <v>0</v>
      </c>
      <c r="I410" s="24">
        <v>0</v>
      </c>
      <c r="J410" s="24">
        <v>0</v>
      </c>
      <c r="K410" s="24">
        <v>1344.5012376876548</v>
      </c>
      <c r="L410" s="24">
        <v>-190.76061729434878</v>
      </c>
      <c r="M410" s="24">
        <v>1153.740620393306</v>
      </c>
      <c r="N410" s="24">
        <v>-1153.740620393306</v>
      </c>
      <c r="O410" s="24">
        <v>-1344.5012376876548</v>
      </c>
      <c r="P410" s="24">
        <v>0</v>
      </c>
      <c r="Q410" s="24">
        <v>0.78293884995400731</v>
      </c>
      <c r="R410" s="24">
        <v>-0.59702535939140944</v>
      </c>
      <c r="S410" s="24">
        <v>0.18591349056259787</v>
      </c>
      <c r="T410" s="24">
        <v>0</v>
      </c>
      <c r="U410" s="24">
        <v>0</v>
      </c>
      <c r="V410" s="24">
        <v>0</v>
      </c>
      <c r="W410" s="24">
        <v>0</v>
      </c>
      <c r="X410" s="24">
        <v>0</v>
      </c>
      <c r="Y410" s="24">
        <v>0</v>
      </c>
      <c r="Z410" s="24">
        <v>0</v>
      </c>
      <c r="AA410" s="24">
        <v>941.15086638135824</v>
      </c>
      <c r="AB410" s="24">
        <v>-133.53243210604433</v>
      </c>
      <c r="AC410" s="24">
        <v>807.61843427531414</v>
      </c>
      <c r="AD410" s="24">
        <v>-807.6184342753113</v>
      </c>
      <c r="AE410" s="24">
        <v>-941.15086638135836</v>
      </c>
      <c r="AF410" s="24">
        <v>0</v>
      </c>
      <c r="AG410" s="24">
        <v>0.78293884995400731</v>
      </c>
      <c r="AH410" s="24">
        <v>-0.59702535939140944</v>
      </c>
      <c r="AI410" s="24">
        <v>0.18591349056259787</v>
      </c>
      <c r="AJ410" s="24">
        <v>0</v>
      </c>
      <c r="AK410" s="24">
        <v>0</v>
      </c>
      <c r="AL410" s="24">
        <v>0</v>
      </c>
      <c r="AM410" s="24">
        <v>0</v>
      </c>
      <c r="AN410" s="24">
        <v>0</v>
      </c>
      <c r="AO410" s="24">
        <v>0</v>
      </c>
      <c r="AP410" s="24">
        <v>0</v>
      </c>
      <c r="AQ410" s="24">
        <v>403.35037130629655</v>
      </c>
      <c r="AR410" s="24">
        <v>-57.228185188304451</v>
      </c>
      <c r="AS410" s="24">
        <v>346.12218611799187</v>
      </c>
      <c r="AT410" s="24">
        <v>-346.12218611799472</v>
      </c>
      <c r="AU410" s="24">
        <v>-403.35037130629644</v>
      </c>
      <c r="AV410" s="24">
        <v>0</v>
      </c>
      <c r="AW410" s="24">
        <v>0</v>
      </c>
      <c r="AX410" s="24">
        <v>0</v>
      </c>
      <c r="AY410" s="24">
        <v>0</v>
      </c>
      <c r="AZ410" s="24">
        <v>0</v>
      </c>
      <c r="BA410" s="24">
        <v>-0.18591349056259787</v>
      </c>
      <c r="BB410" s="24">
        <v>-0.78293884995400731</v>
      </c>
      <c r="BC410" s="24">
        <v>-0.18591349056259787</v>
      </c>
      <c r="BD410" s="24">
        <v>-0.78293884995400731</v>
      </c>
      <c r="BE410" s="24">
        <v>0</v>
      </c>
      <c r="BF410" s="24">
        <v>0</v>
      </c>
      <c r="BG410" s="24">
        <v>0</v>
      </c>
      <c r="BH410" s="24">
        <v>0</v>
      </c>
      <c r="BI410" s="24">
        <v>0</v>
      </c>
      <c r="BJ410" s="24">
        <v>0</v>
      </c>
      <c r="BK410" s="24">
        <v>0</v>
      </c>
      <c r="BL410" s="24">
        <v>0</v>
      </c>
    </row>
    <row r="411" spans="1:64" x14ac:dyDescent="0.25">
      <c r="A411" t="s">
        <v>5121</v>
      </c>
      <c r="B411">
        <v>169</v>
      </c>
      <c r="C411">
        <v>1</v>
      </c>
      <c r="D411">
        <v>15</v>
      </c>
      <c r="E411" s="24">
        <v>0</v>
      </c>
      <c r="F411" s="24">
        <v>0</v>
      </c>
      <c r="G411" s="24">
        <v>0</v>
      </c>
      <c r="H411" s="24">
        <v>0</v>
      </c>
      <c r="I411" s="24">
        <v>0</v>
      </c>
      <c r="J411" s="24">
        <v>0</v>
      </c>
      <c r="K411" s="24">
        <v>1310.409575660713</v>
      </c>
      <c r="L411" s="24">
        <v>-178.36722082085907</v>
      </c>
      <c r="M411" s="24">
        <v>1132.0423548398539</v>
      </c>
      <c r="N411" s="24">
        <v>-1132.0423548398539</v>
      </c>
      <c r="O411" s="24">
        <v>-1310.409575660713</v>
      </c>
      <c r="P411" s="24">
        <v>0</v>
      </c>
      <c r="Q411" s="24">
        <v>0.76601557887624949</v>
      </c>
      <c r="R411" s="24">
        <v>-0.58461291060211806</v>
      </c>
      <c r="S411" s="24">
        <v>0.18140266827413143</v>
      </c>
      <c r="T411" s="24">
        <v>0</v>
      </c>
      <c r="U411" s="24">
        <v>0</v>
      </c>
      <c r="V411" s="24">
        <v>0</v>
      </c>
      <c r="W411" s="24">
        <v>0</v>
      </c>
      <c r="X411" s="24">
        <v>0</v>
      </c>
      <c r="Y411" s="24">
        <v>0</v>
      </c>
      <c r="Z411" s="24">
        <v>0</v>
      </c>
      <c r="AA411" s="24">
        <v>917.28670296249902</v>
      </c>
      <c r="AB411" s="24">
        <v>-124.85705457460153</v>
      </c>
      <c r="AC411" s="24">
        <v>792.42964838789771</v>
      </c>
      <c r="AD411" s="24">
        <v>-792.42964838790067</v>
      </c>
      <c r="AE411" s="24">
        <v>-917.28670296250493</v>
      </c>
      <c r="AF411" s="24">
        <v>0</v>
      </c>
      <c r="AG411" s="24">
        <v>0.76601557887624949</v>
      </c>
      <c r="AH411" s="24">
        <v>-0.58461291060211806</v>
      </c>
      <c r="AI411" s="24">
        <v>0.18140266827413143</v>
      </c>
      <c r="AJ411" s="24">
        <v>0</v>
      </c>
      <c r="AK411" s="24">
        <v>0</v>
      </c>
      <c r="AL411" s="24">
        <v>0</v>
      </c>
      <c r="AM411" s="24">
        <v>0</v>
      </c>
      <c r="AN411" s="24">
        <v>0</v>
      </c>
      <c r="AO411" s="24">
        <v>0</v>
      </c>
      <c r="AP411" s="24">
        <v>0</v>
      </c>
      <c r="AQ411" s="24">
        <v>393.122872698214</v>
      </c>
      <c r="AR411" s="24">
        <v>-53.51016624625754</v>
      </c>
      <c r="AS411" s="24">
        <v>339.61270645195623</v>
      </c>
      <c r="AT411" s="24">
        <v>-339.61270645195327</v>
      </c>
      <c r="AU411" s="24">
        <v>-393.12287269820808</v>
      </c>
      <c r="AV411" s="24">
        <v>0</v>
      </c>
      <c r="AW411" s="24">
        <v>0</v>
      </c>
      <c r="AX411" s="24">
        <v>0</v>
      </c>
      <c r="AY411" s="24">
        <v>0</v>
      </c>
      <c r="AZ411" s="24">
        <v>0</v>
      </c>
      <c r="BA411" s="24">
        <v>-0.18140266827413143</v>
      </c>
      <c r="BB411" s="24">
        <v>-0.76601557887624949</v>
      </c>
      <c r="BC411" s="24">
        <v>-0.18140266827413143</v>
      </c>
      <c r="BD411" s="24">
        <v>-0.76601557887624949</v>
      </c>
      <c r="BE411" s="24">
        <v>0</v>
      </c>
      <c r="BF411" s="24">
        <v>0</v>
      </c>
      <c r="BG411" s="24">
        <v>0</v>
      </c>
      <c r="BH411" s="24">
        <v>0</v>
      </c>
      <c r="BI411" s="24">
        <v>0</v>
      </c>
      <c r="BJ411" s="24">
        <v>0</v>
      </c>
      <c r="BK411" s="24">
        <v>0</v>
      </c>
      <c r="BL411" s="24">
        <v>0</v>
      </c>
    </row>
    <row r="412" spans="1:64" x14ac:dyDescent="0.25">
      <c r="A412" t="s">
        <v>5121</v>
      </c>
      <c r="B412">
        <v>170</v>
      </c>
      <c r="C412">
        <v>1</v>
      </c>
      <c r="D412">
        <v>15</v>
      </c>
      <c r="E412" s="24">
        <v>0</v>
      </c>
      <c r="F412" s="24">
        <v>0</v>
      </c>
      <c r="G412" s="24">
        <v>0</v>
      </c>
      <c r="H412" s="24">
        <v>0</v>
      </c>
      <c r="I412" s="24">
        <v>0</v>
      </c>
      <c r="J412" s="24">
        <v>0</v>
      </c>
      <c r="K412" s="24">
        <v>1277.3727419702336</v>
      </c>
      <c r="L412" s="24">
        <v>-166.48006807547063</v>
      </c>
      <c r="M412" s="24">
        <v>1110.892673894763</v>
      </c>
      <c r="N412" s="24">
        <v>-1110.892673894763</v>
      </c>
      <c r="O412" s="24">
        <v>-1277.3727419702336</v>
      </c>
      <c r="P412" s="24">
        <v>0</v>
      </c>
      <c r="Q412" s="24">
        <v>0.74955900919349006</v>
      </c>
      <c r="R412" s="24">
        <v>-0.57252915065828347</v>
      </c>
      <c r="S412" s="24">
        <v>0.17702985853520659</v>
      </c>
      <c r="T412" s="24">
        <v>0</v>
      </c>
      <c r="U412" s="24">
        <v>0</v>
      </c>
      <c r="V412" s="24">
        <v>0</v>
      </c>
      <c r="W412" s="24">
        <v>0</v>
      </c>
      <c r="X412" s="24">
        <v>0</v>
      </c>
      <c r="Y412" s="24">
        <v>0</v>
      </c>
      <c r="Z412" s="24">
        <v>0</v>
      </c>
      <c r="AA412" s="24">
        <v>894.16091937916349</v>
      </c>
      <c r="AB412" s="24">
        <v>-116.53604765282944</v>
      </c>
      <c r="AC412" s="24">
        <v>777.62487172633405</v>
      </c>
      <c r="AD412" s="24">
        <v>-777.62487172632973</v>
      </c>
      <c r="AE412" s="24">
        <v>-894.16091937915917</v>
      </c>
      <c r="AF412" s="24">
        <v>0</v>
      </c>
      <c r="AG412" s="24">
        <v>0.74955900919349006</v>
      </c>
      <c r="AH412" s="24">
        <v>-0.57252915065828347</v>
      </c>
      <c r="AI412" s="24">
        <v>0.17702985853520659</v>
      </c>
      <c r="AJ412" s="24">
        <v>0</v>
      </c>
      <c r="AK412" s="24">
        <v>0</v>
      </c>
      <c r="AL412" s="24">
        <v>0</v>
      </c>
      <c r="AM412" s="24">
        <v>0</v>
      </c>
      <c r="AN412" s="24">
        <v>0</v>
      </c>
      <c r="AO412" s="24">
        <v>0</v>
      </c>
      <c r="AP412" s="24">
        <v>0</v>
      </c>
      <c r="AQ412" s="24">
        <v>383.21182259107013</v>
      </c>
      <c r="AR412" s="24">
        <v>-49.944020422641188</v>
      </c>
      <c r="AS412" s="24">
        <v>333.26780216842894</v>
      </c>
      <c r="AT412" s="24">
        <v>-333.26780216843326</v>
      </c>
      <c r="AU412" s="24">
        <v>-383.21182259107445</v>
      </c>
      <c r="AV412" s="24">
        <v>0</v>
      </c>
      <c r="AW412" s="24">
        <v>0</v>
      </c>
      <c r="AX412" s="24">
        <v>0</v>
      </c>
      <c r="AY412" s="24">
        <v>0</v>
      </c>
      <c r="AZ412" s="24">
        <v>0</v>
      </c>
      <c r="BA412" s="24">
        <v>-0.17702985853520659</v>
      </c>
      <c r="BB412" s="24">
        <v>-0.74955900919349006</v>
      </c>
      <c r="BC412" s="24">
        <v>-0.17702985853520659</v>
      </c>
      <c r="BD412" s="24">
        <v>-0.74955900919349006</v>
      </c>
      <c r="BE412" s="24">
        <v>0</v>
      </c>
      <c r="BF412" s="24">
        <v>0</v>
      </c>
      <c r="BG412" s="24">
        <v>0</v>
      </c>
      <c r="BH412" s="24">
        <v>0</v>
      </c>
      <c r="BI412" s="24">
        <v>0</v>
      </c>
      <c r="BJ412" s="24">
        <v>0</v>
      </c>
      <c r="BK412" s="24">
        <v>0</v>
      </c>
      <c r="BL412" s="24">
        <v>0</v>
      </c>
    </row>
    <row r="413" spans="1:64" x14ac:dyDescent="0.25">
      <c r="A413" t="s">
        <v>5121</v>
      </c>
      <c r="B413">
        <v>171</v>
      </c>
      <c r="C413">
        <v>1</v>
      </c>
      <c r="D413">
        <v>15</v>
      </c>
      <c r="E413" s="24">
        <v>0</v>
      </c>
      <c r="F413" s="24">
        <v>0</v>
      </c>
      <c r="G413" s="24">
        <v>0</v>
      </c>
      <c r="H413" s="24">
        <v>0</v>
      </c>
      <c r="I413" s="24">
        <v>0</v>
      </c>
      <c r="J413" s="24">
        <v>0</v>
      </c>
      <c r="K413" s="24">
        <v>1245.3519512200728</v>
      </c>
      <c r="L413" s="24">
        <v>-155.07795333117247</v>
      </c>
      <c r="M413" s="24">
        <v>1090.2739978889003</v>
      </c>
      <c r="N413" s="24">
        <v>-1090.2739978889003</v>
      </c>
      <c r="O413" s="24">
        <v>-1245.3519512200728</v>
      </c>
      <c r="P413" s="24">
        <v>0</v>
      </c>
      <c r="Q413" s="24">
        <v>0.73355335489532081</v>
      </c>
      <c r="R413" s="24">
        <v>-0.56076342400092472</v>
      </c>
      <c r="S413" s="24">
        <v>0.17278993089439609</v>
      </c>
      <c r="T413" s="24">
        <v>0</v>
      </c>
      <c r="U413" s="24">
        <v>0</v>
      </c>
      <c r="V413" s="24">
        <v>0</v>
      </c>
      <c r="W413" s="24">
        <v>0</v>
      </c>
      <c r="X413" s="24">
        <v>0</v>
      </c>
      <c r="Y413" s="24">
        <v>0</v>
      </c>
      <c r="Z413" s="24">
        <v>0</v>
      </c>
      <c r="AA413" s="24">
        <v>871.74636585405096</v>
      </c>
      <c r="AB413" s="24">
        <v>-108.55456733182064</v>
      </c>
      <c r="AC413" s="24">
        <v>763.19179852223021</v>
      </c>
      <c r="AD413" s="24">
        <v>-763.19179852223169</v>
      </c>
      <c r="AE413" s="24">
        <v>-871.74636585405096</v>
      </c>
      <c r="AF413" s="24">
        <v>0</v>
      </c>
      <c r="AG413" s="24">
        <v>0.73355335489532081</v>
      </c>
      <c r="AH413" s="24">
        <v>-0.56076342400092472</v>
      </c>
      <c r="AI413" s="24">
        <v>0.17278993089439609</v>
      </c>
      <c r="AJ413" s="24">
        <v>0</v>
      </c>
      <c r="AK413" s="24">
        <v>0</v>
      </c>
      <c r="AL413" s="24">
        <v>0</v>
      </c>
      <c r="AM413" s="24">
        <v>0</v>
      </c>
      <c r="AN413" s="24">
        <v>0</v>
      </c>
      <c r="AO413" s="24">
        <v>0</v>
      </c>
      <c r="AP413" s="24">
        <v>0</v>
      </c>
      <c r="AQ413" s="24">
        <v>373.60558536602184</v>
      </c>
      <c r="AR413" s="24">
        <v>-46.523385999351831</v>
      </c>
      <c r="AS413" s="24">
        <v>327.08219936667012</v>
      </c>
      <c r="AT413" s="24">
        <v>-327.08219936666865</v>
      </c>
      <c r="AU413" s="24">
        <v>-373.60558536602184</v>
      </c>
      <c r="AV413" s="24">
        <v>0</v>
      </c>
      <c r="AW413" s="24">
        <v>0</v>
      </c>
      <c r="AX413" s="24">
        <v>0</v>
      </c>
      <c r="AY413" s="24">
        <v>0</v>
      </c>
      <c r="AZ413" s="24">
        <v>0</v>
      </c>
      <c r="BA413" s="24">
        <v>-0.17278993089439609</v>
      </c>
      <c r="BB413" s="24">
        <v>-0.73355335489532081</v>
      </c>
      <c r="BC413" s="24">
        <v>-0.17278993089439609</v>
      </c>
      <c r="BD413" s="24">
        <v>-0.73355335489532081</v>
      </c>
      <c r="BE413" s="24">
        <v>0</v>
      </c>
      <c r="BF413" s="24">
        <v>0</v>
      </c>
      <c r="BG413" s="24">
        <v>0</v>
      </c>
      <c r="BH413" s="24">
        <v>0</v>
      </c>
      <c r="BI413" s="24">
        <v>0</v>
      </c>
      <c r="BJ413" s="24">
        <v>0</v>
      </c>
      <c r="BK413" s="24">
        <v>0</v>
      </c>
      <c r="BL413" s="24">
        <v>0</v>
      </c>
    </row>
    <row r="414" spans="1:64" x14ac:dyDescent="0.25">
      <c r="A414" t="s">
        <v>5121</v>
      </c>
      <c r="B414">
        <v>172</v>
      </c>
      <c r="C414">
        <v>2</v>
      </c>
      <c r="D414">
        <v>15</v>
      </c>
      <c r="E414" s="24">
        <v>0</v>
      </c>
      <c r="F414" s="24">
        <v>0</v>
      </c>
      <c r="G414" s="24">
        <v>0</v>
      </c>
      <c r="H414" s="24">
        <v>0</v>
      </c>
      <c r="I414" s="24">
        <v>0</v>
      </c>
      <c r="J414" s="24">
        <v>0</v>
      </c>
      <c r="K414" s="24">
        <v>1214.3100773645565</v>
      </c>
      <c r="L414" s="24">
        <v>-144.14064459130168</v>
      </c>
      <c r="M414" s="24">
        <v>1070.1694327732548</v>
      </c>
      <c r="N414" s="24">
        <v>-1070.1694327732548</v>
      </c>
      <c r="O414" s="24">
        <v>-1214.3100773645565</v>
      </c>
      <c r="P414" s="24">
        <v>0</v>
      </c>
      <c r="Q414" s="24">
        <v>0.71798346579771533</v>
      </c>
      <c r="R414" s="24">
        <v>-0.54930548552647451</v>
      </c>
      <c r="S414" s="24">
        <v>0.16867798027124081</v>
      </c>
      <c r="T414" s="24">
        <v>0</v>
      </c>
      <c r="U414" s="24">
        <v>0</v>
      </c>
      <c r="V414" s="24">
        <v>0</v>
      </c>
      <c r="W414" s="24">
        <v>0</v>
      </c>
      <c r="X414" s="24">
        <v>0</v>
      </c>
      <c r="Y414" s="24">
        <v>0</v>
      </c>
      <c r="Z414" s="24">
        <v>0</v>
      </c>
      <c r="AA414" s="24">
        <v>850.0170541551895</v>
      </c>
      <c r="AB414" s="24">
        <v>-100.8984512139109</v>
      </c>
      <c r="AC414" s="24">
        <v>749.11860294127837</v>
      </c>
      <c r="AD414" s="24">
        <v>-749.11860294127837</v>
      </c>
      <c r="AE414" s="24">
        <v>-850.01705415519245</v>
      </c>
      <c r="AF414" s="24">
        <v>0</v>
      </c>
      <c r="AG414" s="24">
        <v>0.71798346579771533</v>
      </c>
      <c r="AH414" s="24">
        <v>-0.54930548552647451</v>
      </c>
      <c r="AI414" s="24">
        <v>0.16867798027124081</v>
      </c>
      <c r="AJ414" s="24">
        <v>0</v>
      </c>
      <c r="AK414" s="24">
        <v>0</v>
      </c>
      <c r="AL414" s="24">
        <v>0</v>
      </c>
      <c r="AM414" s="24">
        <v>0</v>
      </c>
      <c r="AN414" s="24">
        <v>0</v>
      </c>
      <c r="AO414" s="24">
        <v>0</v>
      </c>
      <c r="AP414" s="24">
        <v>0</v>
      </c>
      <c r="AQ414" s="24">
        <v>364.29302320936699</v>
      </c>
      <c r="AR414" s="24">
        <v>-43.242193377390777</v>
      </c>
      <c r="AS414" s="24">
        <v>321.05082983197644</v>
      </c>
      <c r="AT414" s="24">
        <v>-321.05082983197644</v>
      </c>
      <c r="AU414" s="24">
        <v>-364.29302320936404</v>
      </c>
      <c r="AV414" s="24">
        <v>0</v>
      </c>
      <c r="AW414" s="24">
        <v>0</v>
      </c>
      <c r="AX414" s="24">
        <v>0</v>
      </c>
      <c r="AY414" s="24">
        <v>0</v>
      </c>
      <c r="AZ414" s="24">
        <v>0</v>
      </c>
      <c r="BA414" s="24">
        <v>-0.16867798027124081</v>
      </c>
      <c r="BB414" s="24">
        <v>-0.71798346579771533</v>
      </c>
      <c r="BC414" s="24">
        <v>-0.16867798027124081</v>
      </c>
      <c r="BD414" s="24">
        <v>-0.71798346579771533</v>
      </c>
      <c r="BE414" s="24">
        <v>0</v>
      </c>
      <c r="BF414" s="24">
        <v>0</v>
      </c>
      <c r="BG414" s="24">
        <v>0</v>
      </c>
      <c r="BH414" s="24">
        <v>0</v>
      </c>
      <c r="BI414" s="24">
        <v>0</v>
      </c>
      <c r="BJ414" s="24">
        <v>0</v>
      </c>
      <c r="BK414" s="24">
        <v>0</v>
      </c>
      <c r="BL414" s="24">
        <v>0</v>
      </c>
    </row>
    <row r="415" spans="1:64" x14ac:dyDescent="0.25">
      <c r="A415" t="s">
        <v>5121</v>
      </c>
      <c r="B415">
        <v>173</v>
      </c>
      <c r="C415">
        <v>2</v>
      </c>
      <c r="D415">
        <v>15</v>
      </c>
      <c r="E415" s="24">
        <v>0</v>
      </c>
      <c r="F415" s="24">
        <v>0</v>
      </c>
      <c r="G415" s="24">
        <v>0</v>
      </c>
      <c r="H415" s="24">
        <v>0</v>
      </c>
      <c r="I415" s="24">
        <v>0</v>
      </c>
      <c r="J415" s="24">
        <v>0</v>
      </c>
      <c r="K415" s="24">
        <v>1184.2115724459291</v>
      </c>
      <c r="L415" s="24">
        <v>-133.64883393701166</v>
      </c>
      <c r="M415" s="24">
        <v>1050.5627385089174</v>
      </c>
      <c r="N415" s="24">
        <v>-1050.5627385089174</v>
      </c>
      <c r="O415" s="24">
        <v>-1184.2115724459291</v>
      </c>
      <c r="P415" s="24">
        <v>0</v>
      </c>
      <c r="Q415" s="24">
        <v>0.70283479774116131</v>
      </c>
      <c r="R415" s="24">
        <v>-0.53814548226273473</v>
      </c>
      <c r="S415" s="24">
        <v>0.16468931547842658</v>
      </c>
      <c r="T415" s="24">
        <v>0</v>
      </c>
      <c r="U415" s="24">
        <v>0</v>
      </c>
      <c r="V415" s="24">
        <v>0</v>
      </c>
      <c r="W415" s="24">
        <v>0</v>
      </c>
      <c r="X415" s="24">
        <v>0</v>
      </c>
      <c r="Y415" s="24">
        <v>0</v>
      </c>
      <c r="Z415" s="24">
        <v>0</v>
      </c>
      <c r="AA415" s="24">
        <v>828.94810071215034</v>
      </c>
      <c r="AB415" s="24">
        <v>-93.55418375590807</v>
      </c>
      <c r="AC415" s="24">
        <v>735.39391695624215</v>
      </c>
      <c r="AD415" s="24">
        <v>-735.39391695624363</v>
      </c>
      <c r="AE415" s="24">
        <v>-828.94810071215034</v>
      </c>
      <c r="AF415" s="24">
        <v>0</v>
      </c>
      <c r="AG415" s="24">
        <v>0.70283479774116131</v>
      </c>
      <c r="AH415" s="24">
        <v>-0.53814548226273473</v>
      </c>
      <c r="AI415" s="24">
        <v>0.16468931547842658</v>
      </c>
      <c r="AJ415" s="24">
        <v>0</v>
      </c>
      <c r="AK415" s="24">
        <v>0</v>
      </c>
      <c r="AL415" s="24">
        <v>0</v>
      </c>
      <c r="AM415" s="24">
        <v>0</v>
      </c>
      <c r="AN415" s="24">
        <v>0</v>
      </c>
      <c r="AO415" s="24">
        <v>0</v>
      </c>
      <c r="AP415" s="24">
        <v>0</v>
      </c>
      <c r="AQ415" s="24">
        <v>355.26347173377872</v>
      </c>
      <c r="AR415" s="24">
        <v>-40.094650181103589</v>
      </c>
      <c r="AS415" s="24">
        <v>315.16882155267524</v>
      </c>
      <c r="AT415" s="24">
        <v>-315.16882155267376</v>
      </c>
      <c r="AU415" s="24">
        <v>-355.26347173377872</v>
      </c>
      <c r="AV415" s="24">
        <v>0</v>
      </c>
      <c r="AW415" s="24">
        <v>0</v>
      </c>
      <c r="AX415" s="24">
        <v>0</v>
      </c>
      <c r="AY415" s="24">
        <v>0</v>
      </c>
      <c r="AZ415" s="24">
        <v>0</v>
      </c>
      <c r="BA415" s="24">
        <v>-0.16468931547842658</v>
      </c>
      <c r="BB415" s="24">
        <v>-0.70283479774116131</v>
      </c>
      <c r="BC415" s="24">
        <v>-0.16468931547842658</v>
      </c>
      <c r="BD415" s="24">
        <v>-0.70283479774116131</v>
      </c>
      <c r="BE415" s="24">
        <v>0</v>
      </c>
      <c r="BF415" s="24">
        <v>0</v>
      </c>
      <c r="BG415" s="24">
        <v>0</v>
      </c>
      <c r="BH415" s="24">
        <v>0</v>
      </c>
      <c r="BI415" s="24">
        <v>0</v>
      </c>
      <c r="BJ415" s="24">
        <v>0</v>
      </c>
      <c r="BK415" s="24">
        <v>0</v>
      </c>
      <c r="BL415" s="24">
        <v>0</v>
      </c>
    </row>
    <row r="416" spans="1:64" x14ac:dyDescent="0.25">
      <c r="A416" t="s">
        <v>5121</v>
      </c>
      <c r="B416">
        <v>174</v>
      </c>
      <c r="C416">
        <v>2</v>
      </c>
      <c r="D416">
        <v>15</v>
      </c>
      <c r="E416" s="24">
        <v>0</v>
      </c>
      <c r="F416" s="24">
        <v>0</v>
      </c>
      <c r="G416" s="24">
        <v>0</v>
      </c>
      <c r="H416" s="24">
        <v>0</v>
      </c>
      <c r="I416" s="24">
        <v>0</v>
      </c>
      <c r="J416" s="24">
        <v>0</v>
      </c>
      <c r="K416" s="24">
        <v>1155.0223899316043</v>
      </c>
      <c r="L416" s="24">
        <v>-123.58409076463431</v>
      </c>
      <c r="M416" s="24">
        <v>1031.43829916697</v>
      </c>
      <c r="N416" s="24">
        <v>-1031.43829916697</v>
      </c>
      <c r="O416" s="24">
        <v>-1155.0223899316043</v>
      </c>
      <c r="P416" s="24">
        <v>0</v>
      </c>
      <c r="Q416" s="24">
        <v>0.68809338437313272</v>
      </c>
      <c r="R416" s="24">
        <v>-0.52727393591703731</v>
      </c>
      <c r="S416" s="24">
        <v>0.16081944845609542</v>
      </c>
      <c r="T416" s="24">
        <v>0</v>
      </c>
      <c r="U416" s="24">
        <v>0</v>
      </c>
      <c r="V416" s="24">
        <v>0</v>
      </c>
      <c r="W416" s="24">
        <v>0</v>
      </c>
      <c r="X416" s="24">
        <v>0</v>
      </c>
      <c r="Y416" s="24">
        <v>0</v>
      </c>
      <c r="Z416" s="24">
        <v>0</v>
      </c>
      <c r="AA416" s="24">
        <v>808.51567295212294</v>
      </c>
      <c r="AB416" s="24">
        <v>-86.508863535244018</v>
      </c>
      <c r="AC416" s="24">
        <v>722.00680941687892</v>
      </c>
      <c r="AD416" s="24">
        <v>-722.0068094168746</v>
      </c>
      <c r="AE416" s="24">
        <v>-808.51567295212226</v>
      </c>
      <c r="AF416" s="24">
        <v>0</v>
      </c>
      <c r="AG416" s="24">
        <v>0.68809338437313272</v>
      </c>
      <c r="AH416" s="24">
        <v>-0.52727393591703731</v>
      </c>
      <c r="AI416" s="24">
        <v>0.16081944845609542</v>
      </c>
      <c r="AJ416" s="24">
        <v>0</v>
      </c>
      <c r="AK416" s="24">
        <v>0</v>
      </c>
      <c r="AL416" s="24">
        <v>0</v>
      </c>
      <c r="AM416" s="24">
        <v>0</v>
      </c>
      <c r="AN416" s="24">
        <v>0</v>
      </c>
      <c r="AO416" s="24">
        <v>0</v>
      </c>
      <c r="AP416" s="24">
        <v>0</v>
      </c>
      <c r="AQ416" s="24">
        <v>346.50671697948133</v>
      </c>
      <c r="AR416" s="24">
        <v>-37.075227229390293</v>
      </c>
      <c r="AS416" s="24">
        <v>309.43148975009103</v>
      </c>
      <c r="AT416" s="24">
        <v>-309.43148975009535</v>
      </c>
      <c r="AU416" s="24">
        <v>-346.50671697948201</v>
      </c>
      <c r="AV416" s="24">
        <v>0</v>
      </c>
      <c r="AW416" s="24">
        <v>0</v>
      </c>
      <c r="AX416" s="24">
        <v>0</v>
      </c>
      <c r="AY416" s="24">
        <v>0</v>
      </c>
      <c r="AZ416" s="24">
        <v>0</v>
      </c>
      <c r="BA416" s="24">
        <v>-0.16081944845609542</v>
      </c>
      <c r="BB416" s="24">
        <v>-0.68809338437313272</v>
      </c>
      <c r="BC416" s="24">
        <v>-0.16081944845609542</v>
      </c>
      <c r="BD416" s="24">
        <v>-0.68809338437313272</v>
      </c>
      <c r="BE416" s="24">
        <v>0</v>
      </c>
      <c r="BF416" s="24">
        <v>0</v>
      </c>
      <c r="BG416" s="24">
        <v>0</v>
      </c>
      <c r="BH416" s="24">
        <v>0</v>
      </c>
      <c r="BI416" s="24">
        <v>0</v>
      </c>
      <c r="BJ416" s="24">
        <v>0</v>
      </c>
      <c r="BK416" s="24">
        <v>0</v>
      </c>
      <c r="BL416" s="24">
        <v>0</v>
      </c>
    </row>
    <row r="417" spans="1:64" x14ac:dyDescent="0.25">
      <c r="A417" t="s">
        <v>5121</v>
      </c>
      <c r="B417">
        <v>175</v>
      </c>
      <c r="C417">
        <v>3</v>
      </c>
      <c r="D417">
        <v>15</v>
      </c>
      <c r="E417" s="24">
        <v>0</v>
      </c>
      <c r="F417" s="24">
        <v>0</v>
      </c>
      <c r="G417" s="24">
        <v>0</v>
      </c>
      <c r="H417" s="24">
        <v>0</v>
      </c>
      <c r="I417" s="24">
        <v>0</v>
      </c>
      <c r="J417" s="24">
        <v>0</v>
      </c>
      <c r="K417" s="24">
        <v>1126.7099121967331</v>
      </c>
      <c r="L417" s="24">
        <v>-113.92881761584431</v>
      </c>
      <c r="M417" s="24">
        <v>1012.7810945808887</v>
      </c>
      <c r="N417" s="24">
        <v>-1012.7810945808887</v>
      </c>
      <c r="O417" s="24">
        <v>-1126.7099121967331</v>
      </c>
      <c r="P417" s="24">
        <v>0</v>
      </c>
      <c r="Q417" s="24">
        <v>0.67374581045396553</v>
      </c>
      <c r="R417" s="24">
        <v>-0.51668172635072551</v>
      </c>
      <c r="S417" s="24">
        <v>0.15706408410324002</v>
      </c>
      <c r="T417" s="24">
        <v>0</v>
      </c>
      <c r="U417" s="24">
        <v>0</v>
      </c>
      <c r="V417" s="24">
        <v>0</v>
      </c>
      <c r="W417" s="24">
        <v>0</v>
      </c>
      <c r="X417" s="24">
        <v>0</v>
      </c>
      <c r="Y417" s="24">
        <v>0</v>
      </c>
      <c r="Z417" s="24">
        <v>0</v>
      </c>
      <c r="AA417" s="24">
        <v>788.69693853771309</v>
      </c>
      <c r="AB417" s="24">
        <v>-79.750172331091107</v>
      </c>
      <c r="AC417" s="24">
        <v>708.9467662066221</v>
      </c>
      <c r="AD417" s="24">
        <v>-708.94676620662358</v>
      </c>
      <c r="AE417" s="24">
        <v>-788.69693853771241</v>
      </c>
      <c r="AF417" s="24">
        <v>0</v>
      </c>
      <c r="AG417" s="24">
        <v>0.67374581045396553</v>
      </c>
      <c r="AH417" s="24">
        <v>-0.51668172635072551</v>
      </c>
      <c r="AI417" s="24">
        <v>0.15706408410324002</v>
      </c>
      <c r="AJ417" s="24">
        <v>0</v>
      </c>
      <c r="AK417" s="24">
        <v>0</v>
      </c>
      <c r="AL417" s="24">
        <v>0</v>
      </c>
      <c r="AM417" s="24">
        <v>0</v>
      </c>
      <c r="AN417" s="24">
        <v>0</v>
      </c>
      <c r="AO417" s="24">
        <v>0</v>
      </c>
      <c r="AP417" s="24">
        <v>0</v>
      </c>
      <c r="AQ417" s="24">
        <v>338.01297365901996</v>
      </c>
      <c r="AR417" s="24">
        <v>-34.178645284753202</v>
      </c>
      <c r="AS417" s="24">
        <v>303.83432837426665</v>
      </c>
      <c r="AT417" s="24">
        <v>-303.83432837426517</v>
      </c>
      <c r="AU417" s="24">
        <v>-338.01297365902064</v>
      </c>
      <c r="AV417" s="24">
        <v>0</v>
      </c>
      <c r="AW417" s="24">
        <v>0</v>
      </c>
      <c r="AX417" s="24">
        <v>0</v>
      </c>
      <c r="AY417" s="24">
        <v>0</v>
      </c>
      <c r="AZ417" s="24">
        <v>0</v>
      </c>
      <c r="BA417" s="24">
        <v>-0.15706408410324002</v>
      </c>
      <c r="BB417" s="24">
        <v>-0.67374581045396553</v>
      </c>
      <c r="BC417" s="24">
        <v>-0.15706408410324002</v>
      </c>
      <c r="BD417" s="24">
        <v>-0.67374581045396553</v>
      </c>
      <c r="BE417" s="24">
        <v>0</v>
      </c>
      <c r="BF417" s="24">
        <v>0</v>
      </c>
      <c r="BG417" s="24">
        <v>0</v>
      </c>
      <c r="BH417" s="24">
        <v>0</v>
      </c>
      <c r="BI417" s="24">
        <v>0</v>
      </c>
      <c r="BJ417" s="24">
        <v>0</v>
      </c>
      <c r="BK417" s="24">
        <v>0</v>
      </c>
      <c r="BL417" s="24">
        <v>0</v>
      </c>
    </row>
    <row r="418" spans="1:64" x14ac:dyDescent="0.25">
      <c r="A418" t="s">
        <v>5121</v>
      </c>
      <c r="B418">
        <v>176</v>
      </c>
      <c r="C418">
        <v>3</v>
      </c>
      <c r="D418">
        <v>15</v>
      </c>
      <c r="E418" s="24">
        <v>0</v>
      </c>
      <c r="F418" s="24">
        <v>0</v>
      </c>
      <c r="G418" s="24">
        <v>0</v>
      </c>
      <c r="H418" s="24">
        <v>0</v>
      </c>
      <c r="I418" s="24">
        <v>0</v>
      </c>
      <c r="J418" s="24">
        <v>0</v>
      </c>
      <c r="K418" s="24">
        <v>1099.242881949991</v>
      </c>
      <c r="L418" s="24">
        <v>-104.66620841715485</v>
      </c>
      <c r="M418" s="24">
        <v>994.57667353283614</v>
      </c>
      <c r="N418" s="24">
        <v>-994.57667353283614</v>
      </c>
      <c r="O418" s="24">
        <v>-1099.242881949991</v>
      </c>
      <c r="P418" s="24">
        <v>0</v>
      </c>
      <c r="Q418" s="24">
        <v>0.65977918653697998</v>
      </c>
      <c r="R418" s="24">
        <v>-0.50636007585899279</v>
      </c>
      <c r="S418" s="24">
        <v>0.15341911067798719</v>
      </c>
      <c r="T418" s="24">
        <v>0</v>
      </c>
      <c r="U418" s="24">
        <v>0</v>
      </c>
      <c r="V418" s="24">
        <v>0</v>
      </c>
      <c r="W418" s="24">
        <v>0</v>
      </c>
      <c r="X418" s="24">
        <v>0</v>
      </c>
      <c r="Y418" s="24">
        <v>0</v>
      </c>
      <c r="Z418" s="24">
        <v>0</v>
      </c>
      <c r="AA418" s="24">
        <v>769.47001736499362</v>
      </c>
      <c r="AB418" s="24">
        <v>-73.266345892008303</v>
      </c>
      <c r="AC418" s="24">
        <v>696.20367147298521</v>
      </c>
      <c r="AD418" s="24">
        <v>-696.20367147298384</v>
      </c>
      <c r="AE418" s="24">
        <v>-769.47001736499442</v>
      </c>
      <c r="AF418" s="24">
        <v>0</v>
      </c>
      <c r="AG418" s="24">
        <v>0.65977918653697998</v>
      </c>
      <c r="AH418" s="24">
        <v>-0.50636007585899279</v>
      </c>
      <c r="AI418" s="24">
        <v>0.15341911067798719</v>
      </c>
      <c r="AJ418" s="24">
        <v>0</v>
      </c>
      <c r="AK418" s="24">
        <v>0</v>
      </c>
      <c r="AL418" s="24">
        <v>0</v>
      </c>
      <c r="AM418" s="24">
        <v>0</v>
      </c>
      <c r="AN418" s="24">
        <v>0</v>
      </c>
      <c r="AO418" s="24">
        <v>0</v>
      </c>
      <c r="AP418" s="24">
        <v>0</v>
      </c>
      <c r="AQ418" s="24">
        <v>329.77286458499736</v>
      </c>
      <c r="AR418" s="24">
        <v>-31.399862525146546</v>
      </c>
      <c r="AS418" s="24">
        <v>298.37300205985093</v>
      </c>
      <c r="AT418" s="24">
        <v>-298.3730020598523</v>
      </c>
      <c r="AU418" s="24">
        <v>-329.77286458499657</v>
      </c>
      <c r="AV418" s="24">
        <v>0</v>
      </c>
      <c r="AW418" s="24">
        <v>0</v>
      </c>
      <c r="AX418" s="24">
        <v>0</v>
      </c>
      <c r="AY418" s="24">
        <v>0</v>
      </c>
      <c r="AZ418" s="24">
        <v>0</v>
      </c>
      <c r="BA418" s="24">
        <v>-0.15341911067798719</v>
      </c>
      <c r="BB418" s="24">
        <v>-0.65977918653697998</v>
      </c>
      <c r="BC418" s="24">
        <v>-0.15341911067798719</v>
      </c>
      <c r="BD418" s="24">
        <v>-0.65977918653697998</v>
      </c>
      <c r="BE418" s="24">
        <v>0</v>
      </c>
      <c r="BF418" s="24">
        <v>0</v>
      </c>
      <c r="BG418" s="24">
        <v>0</v>
      </c>
      <c r="BH418" s="24">
        <v>0</v>
      </c>
      <c r="BI418" s="24">
        <v>0</v>
      </c>
      <c r="BJ418" s="24">
        <v>0</v>
      </c>
      <c r="BK418" s="24">
        <v>0</v>
      </c>
      <c r="BL418" s="24">
        <v>0</v>
      </c>
    </row>
    <row r="419" spans="1:64" x14ac:dyDescent="0.25">
      <c r="A419" t="s">
        <v>5121</v>
      </c>
      <c r="B419">
        <v>177</v>
      </c>
      <c r="C419">
        <v>3</v>
      </c>
      <c r="D419">
        <v>15</v>
      </c>
      <c r="E419" s="24">
        <v>0</v>
      </c>
      <c r="F419" s="24">
        <v>0</v>
      </c>
      <c r="G419" s="24">
        <v>0</v>
      </c>
      <c r="H419" s="24">
        <v>0</v>
      </c>
      <c r="I419" s="24">
        <v>0</v>
      </c>
      <c r="J419" s="24">
        <v>0</v>
      </c>
      <c r="K419" s="24">
        <v>1072.591337419115</v>
      </c>
      <c r="L419" s="24">
        <v>-95.780209160409868</v>
      </c>
      <c r="M419" s="24">
        <v>976.81112825870514</v>
      </c>
      <c r="N419" s="24">
        <v>-976.81112825870514</v>
      </c>
      <c r="O419" s="24">
        <v>-1072.591337419115</v>
      </c>
      <c r="P419" s="24">
        <v>0</v>
      </c>
      <c r="Q419" s="24">
        <v>0.64618112501602809</v>
      </c>
      <c r="R419" s="24">
        <v>-0.4963005342597171</v>
      </c>
      <c r="S419" s="24">
        <v>0.14988059075631099</v>
      </c>
      <c r="T419" s="24">
        <v>0</v>
      </c>
      <c r="U419" s="24">
        <v>0</v>
      </c>
      <c r="V419" s="24">
        <v>0</v>
      </c>
      <c r="W419" s="24">
        <v>0</v>
      </c>
      <c r="X419" s="24">
        <v>0</v>
      </c>
      <c r="Y419" s="24">
        <v>0</v>
      </c>
      <c r="Z419" s="24">
        <v>0</v>
      </c>
      <c r="AA419" s="24">
        <v>750.81393619338041</v>
      </c>
      <c r="AB419" s="24">
        <v>-67.046146412287271</v>
      </c>
      <c r="AC419" s="24">
        <v>683.7677897810936</v>
      </c>
      <c r="AD419" s="24">
        <v>-683.7677897810936</v>
      </c>
      <c r="AE419" s="24">
        <v>-750.81393619337905</v>
      </c>
      <c r="AF419" s="24">
        <v>0</v>
      </c>
      <c r="AG419" s="24">
        <v>0.64618112501602809</v>
      </c>
      <c r="AH419" s="24">
        <v>-0.4963005342597171</v>
      </c>
      <c r="AI419" s="24">
        <v>0.14988059075631099</v>
      </c>
      <c r="AJ419" s="24">
        <v>0</v>
      </c>
      <c r="AK419" s="24">
        <v>0</v>
      </c>
      <c r="AL419" s="24">
        <v>0</v>
      </c>
      <c r="AM419" s="24">
        <v>0</v>
      </c>
      <c r="AN419" s="24">
        <v>0</v>
      </c>
      <c r="AO419" s="24">
        <v>0</v>
      </c>
      <c r="AP419" s="24">
        <v>0</v>
      </c>
      <c r="AQ419" s="24">
        <v>321.77740122573459</v>
      </c>
      <c r="AR419" s="24">
        <v>-28.734062748122597</v>
      </c>
      <c r="AS419" s="24">
        <v>293.04333847761154</v>
      </c>
      <c r="AT419" s="24">
        <v>-293.04333847761154</v>
      </c>
      <c r="AU419" s="24">
        <v>-321.77740122573596</v>
      </c>
      <c r="AV419" s="24">
        <v>0</v>
      </c>
      <c r="AW419" s="24">
        <v>0</v>
      </c>
      <c r="AX419" s="24">
        <v>0</v>
      </c>
      <c r="AY419" s="24">
        <v>0</v>
      </c>
      <c r="AZ419" s="24">
        <v>0</v>
      </c>
      <c r="BA419" s="24">
        <v>-0.14988059075631099</v>
      </c>
      <c r="BB419" s="24">
        <v>-0.64618112501602809</v>
      </c>
      <c r="BC419" s="24">
        <v>-0.14988059075631099</v>
      </c>
      <c r="BD419" s="24">
        <v>-0.64618112501602809</v>
      </c>
      <c r="BE419" s="24">
        <v>0</v>
      </c>
      <c r="BF419" s="24">
        <v>0</v>
      </c>
      <c r="BG419" s="24">
        <v>0</v>
      </c>
      <c r="BH419" s="24">
        <v>0</v>
      </c>
      <c r="BI419" s="24">
        <v>0</v>
      </c>
      <c r="BJ419" s="24">
        <v>0</v>
      </c>
      <c r="BK419" s="24">
        <v>0</v>
      </c>
      <c r="BL419" s="24">
        <v>0</v>
      </c>
    </row>
    <row r="420" spans="1:64" x14ac:dyDescent="0.25">
      <c r="A420" t="s">
        <v>5121</v>
      </c>
      <c r="B420">
        <v>178</v>
      </c>
      <c r="C420">
        <v>4</v>
      </c>
      <c r="D420">
        <v>15</v>
      </c>
      <c r="E420" s="24">
        <v>0</v>
      </c>
      <c r="F420" s="24">
        <v>0</v>
      </c>
      <c r="G420" s="24">
        <v>0</v>
      </c>
      <c r="H420" s="24">
        <v>0</v>
      </c>
      <c r="I420" s="24">
        <v>0</v>
      </c>
      <c r="J420" s="24">
        <v>0</v>
      </c>
      <c r="K420" s="24">
        <v>1046.726550928317</v>
      </c>
      <c r="L420" s="24">
        <v>-87.255480578169227</v>
      </c>
      <c r="M420" s="24">
        <v>959.47107035014778</v>
      </c>
      <c r="N420" s="24">
        <v>-959.47107035014778</v>
      </c>
      <c r="O420" s="24">
        <v>-1046.726550928317</v>
      </c>
      <c r="P420" s="24">
        <v>0</v>
      </c>
      <c r="Q420" s="24">
        <v>0.6329397173972211</v>
      </c>
      <c r="R420" s="24">
        <v>-0.48649496470397935</v>
      </c>
      <c r="S420" s="24">
        <v>0.14644475269324175</v>
      </c>
      <c r="T420" s="24">
        <v>0</v>
      </c>
      <c r="U420" s="24">
        <v>0</v>
      </c>
      <c r="V420" s="24">
        <v>0</v>
      </c>
      <c r="W420" s="24">
        <v>0</v>
      </c>
      <c r="X420" s="24">
        <v>0</v>
      </c>
      <c r="Y420" s="24">
        <v>0</v>
      </c>
      <c r="Z420" s="24">
        <v>0</v>
      </c>
      <c r="AA420" s="24">
        <v>732.70858564982188</v>
      </c>
      <c r="AB420" s="24">
        <v>-61.078836404718459</v>
      </c>
      <c r="AC420" s="24">
        <v>671.62974924510343</v>
      </c>
      <c r="AD420" s="24">
        <v>-671.6297492451049</v>
      </c>
      <c r="AE420" s="24">
        <v>-732.70858564982336</v>
      </c>
      <c r="AF420" s="24">
        <v>0</v>
      </c>
      <c r="AG420" s="24">
        <v>0.6329397173972211</v>
      </c>
      <c r="AH420" s="24">
        <v>-0.48649496470397935</v>
      </c>
      <c r="AI420" s="24">
        <v>0.14644475269324175</v>
      </c>
      <c r="AJ420" s="24">
        <v>0</v>
      </c>
      <c r="AK420" s="24">
        <v>0</v>
      </c>
      <c r="AL420" s="24">
        <v>0</v>
      </c>
      <c r="AM420" s="24">
        <v>0</v>
      </c>
      <c r="AN420" s="24">
        <v>0</v>
      </c>
      <c r="AO420" s="24">
        <v>0</v>
      </c>
      <c r="AP420" s="24">
        <v>0</v>
      </c>
      <c r="AQ420" s="24">
        <v>314.01796527849513</v>
      </c>
      <c r="AR420" s="24">
        <v>-26.176644173450768</v>
      </c>
      <c r="AS420" s="24">
        <v>287.84132110504436</v>
      </c>
      <c r="AT420" s="24">
        <v>-287.84132110504288</v>
      </c>
      <c r="AU420" s="24">
        <v>-314.01796527849365</v>
      </c>
      <c r="AV420" s="24">
        <v>0</v>
      </c>
      <c r="AW420" s="24">
        <v>0</v>
      </c>
      <c r="AX420" s="24">
        <v>0</v>
      </c>
      <c r="AY420" s="24">
        <v>0</v>
      </c>
      <c r="AZ420" s="24">
        <v>0</v>
      </c>
      <c r="BA420" s="24">
        <v>-0.14644475269324175</v>
      </c>
      <c r="BB420" s="24">
        <v>-0.6329397173972211</v>
      </c>
      <c r="BC420" s="24">
        <v>-0.14644475269324175</v>
      </c>
      <c r="BD420" s="24">
        <v>-0.6329397173972211</v>
      </c>
      <c r="BE420" s="24">
        <v>0</v>
      </c>
      <c r="BF420" s="24">
        <v>0</v>
      </c>
      <c r="BG420" s="24">
        <v>0</v>
      </c>
      <c r="BH420" s="24">
        <v>0</v>
      </c>
      <c r="BI420" s="24">
        <v>0</v>
      </c>
      <c r="BJ420" s="24">
        <v>0</v>
      </c>
      <c r="BK420" s="24">
        <v>0</v>
      </c>
      <c r="BL420" s="24">
        <v>0</v>
      </c>
    </row>
    <row r="421" spans="1:64" x14ac:dyDescent="0.25">
      <c r="A421" t="s">
        <v>5121</v>
      </c>
      <c r="B421">
        <v>179</v>
      </c>
      <c r="C421">
        <v>4</v>
      </c>
      <c r="D421">
        <v>15</v>
      </c>
      <c r="E421" s="24">
        <v>0</v>
      </c>
      <c r="F421" s="24">
        <v>0</v>
      </c>
      <c r="G421" s="24">
        <v>0</v>
      </c>
      <c r="H421" s="24">
        <v>0</v>
      </c>
      <c r="I421" s="24">
        <v>0</v>
      </c>
      <c r="J421" s="24">
        <v>0</v>
      </c>
      <c r="K421" s="24">
        <v>1021.6209708731622</v>
      </c>
      <c r="L421" s="24">
        <v>-79.077363014221191</v>
      </c>
      <c r="M421" s="24">
        <v>942.54360785894096</v>
      </c>
      <c r="N421" s="24">
        <v>-942.54360785894096</v>
      </c>
      <c r="O421" s="24">
        <v>-1021.6209708731622</v>
      </c>
      <c r="P421" s="24">
        <v>0</v>
      </c>
      <c r="Q421" s="24">
        <v>0.62004351274617875</v>
      </c>
      <c r="R421" s="24">
        <v>-0.47693553019462342</v>
      </c>
      <c r="S421" s="24">
        <v>0.14310798255155532</v>
      </c>
      <c r="T421" s="24">
        <v>0</v>
      </c>
      <c r="U421" s="24">
        <v>0</v>
      </c>
      <c r="V421" s="24">
        <v>0</v>
      </c>
      <c r="W421" s="24">
        <v>0</v>
      </c>
      <c r="X421" s="24">
        <v>0</v>
      </c>
      <c r="Y421" s="24">
        <v>0</v>
      </c>
      <c r="Z421" s="24">
        <v>0</v>
      </c>
      <c r="AA421" s="24">
        <v>715.13467961121341</v>
      </c>
      <c r="AB421" s="24">
        <v>-55.354154109954834</v>
      </c>
      <c r="AC421" s="24">
        <v>659.78052550125858</v>
      </c>
      <c r="AD421" s="24">
        <v>-659.78052550125722</v>
      </c>
      <c r="AE421" s="24">
        <v>-715.13467961121205</v>
      </c>
      <c r="AF421" s="24">
        <v>0</v>
      </c>
      <c r="AG421" s="24">
        <v>0.62004351274617875</v>
      </c>
      <c r="AH421" s="24">
        <v>-0.47693553019462342</v>
      </c>
      <c r="AI421" s="24">
        <v>0.14310798255155532</v>
      </c>
      <c r="AJ421" s="24">
        <v>0</v>
      </c>
      <c r="AK421" s="24">
        <v>0</v>
      </c>
      <c r="AL421" s="24">
        <v>0</v>
      </c>
      <c r="AM421" s="24">
        <v>0</v>
      </c>
      <c r="AN421" s="24">
        <v>0</v>
      </c>
      <c r="AO421" s="24">
        <v>0</v>
      </c>
      <c r="AP421" s="24">
        <v>0</v>
      </c>
      <c r="AQ421" s="24">
        <v>306.48629126194874</v>
      </c>
      <c r="AR421" s="24">
        <v>-23.723208904266357</v>
      </c>
      <c r="AS421" s="24">
        <v>282.76308235768238</v>
      </c>
      <c r="AT421" s="24">
        <v>-282.76308235768374</v>
      </c>
      <c r="AU421" s="24">
        <v>-306.4862912619501</v>
      </c>
      <c r="AV421" s="24">
        <v>0</v>
      </c>
      <c r="AW421" s="24">
        <v>0</v>
      </c>
      <c r="AX421" s="24">
        <v>0</v>
      </c>
      <c r="AY421" s="24">
        <v>0</v>
      </c>
      <c r="AZ421" s="24">
        <v>0</v>
      </c>
      <c r="BA421" s="24">
        <v>-0.14310798255155532</v>
      </c>
      <c r="BB421" s="24">
        <v>-0.62004351274617875</v>
      </c>
      <c r="BC421" s="24">
        <v>-0.14310798255155532</v>
      </c>
      <c r="BD421" s="24">
        <v>-0.62004351274617875</v>
      </c>
      <c r="BE421" s="24">
        <v>0</v>
      </c>
      <c r="BF421" s="24">
        <v>0</v>
      </c>
      <c r="BG421" s="24">
        <v>0</v>
      </c>
      <c r="BH421" s="24">
        <v>0</v>
      </c>
      <c r="BI421" s="24">
        <v>0</v>
      </c>
      <c r="BJ421" s="24">
        <v>0</v>
      </c>
      <c r="BK421" s="24">
        <v>0</v>
      </c>
      <c r="BL421" s="24">
        <v>0</v>
      </c>
    </row>
    <row r="422" spans="1:64" x14ac:dyDescent="0.25">
      <c r="A422" t="s">
        <v>5121</v>
      </c>
      <c r="B422">
        <v>180</v>
      </c>
      <c r="C422">
        <v>4</v>
      </c>
      <c r="D422">
        <v>15</v>
      </c>
      <c r="E422" s="24">
        <v>0</v>
      </c>
      <c r="F422" s="24">
        <v>0</v>
      </c>
      <c r="G422" s="24">
        <v>0</v>
      </c>
      <c r="H422" s="24">
        <v>0</v>
      </c>
      <c r="I422" s="24">
        <v>0</v>
      </c>
      <c r="J422" s="24">
        <v>0</v>
      </c>
      <c r="K422" s="24">
        <v>997.24816665705293</v>
      </c>
      <c r="L422" s="24">
        <v>-71.231843123212457</v>
      </c>
      <c r="M422" s="24">
        <v>926.01632353384048</v>
      </c>
      <c r="N422" s="24">
        <v>-926.01632353384048</v>
      </c>
      <c r="O422" s="24">
        <v>-997.24816665705293</v>
      </c>
      <c r="P422" s="24">
        <v>0</v>
      </c>
      <c r="Q422" s="24">
        <v>0.60748149724713585</v>
      </c>
      <c r="R422" s="24">
        <v>-0.46761468075737866</v>
      </c>
      <c r="S422" s="24">
        <v>0.13986681648975718</v>
      </c>
      <c r="T422" s="24">
        <v>0</v>
      </c>
      <c r="U422" s="24">
        <v>0</v>
      </c>
      <c r="V422" s="24">
        <v>0</v>
      </c>
      <c r="W422" s="24">
        <v>0</v>
      </c>
      <c r="X422" s="24">
        <v>0</v>
      </c>
      <c r="Y422" s="24">
        <v>0</v>
      </c>
      <c r="Z422" s="24">
        <v>0</v>
      </c>
      <c r="AA422" s="24">
        <v>698.07371665993696</v>
      </c>
      <c r="AB422" s="24">
        <v>-49.862290186248629</v>
      </c>
      <c r="AC422" s="24">
        <v>648.21142647368833</v>
      </c>
      <c r="AD422" s="24">
        <v>-648.21142647369197</v>
      </c>
      <c r="AE422" s="24">
        <v>-698.0737166599356</v>
      </c>
      <c r="AF422" s="24">
        <v>0</v>
      </c>
      <c r="AG422" s="24">
        <v>0.60748149724713585</v>
      </c>
      <c r="AH422" s="24">
        <v>-0.46761468075737866</v>
      </c>
      <c r="AI422" s="24">
        <v>0.13986681648975718</v>
      </c>
      <c r="AJ422" s="24">
        <v>0</v>
      </c>
      <c r="AK422" s="24">
        <v>0</v>
      </c>
      <c r="AL422" s="24">
        <v>0</v>
      </c>
      <c r="AM422" s="24">
        <v>0</v>
      </c>
      <c r="AN422" s="24">
        <v>0</v>
      </c>
      <c r="AO422" s="24">
        <v>0</v>
      </c>
      <c r="AP422" s="24">
        <v>0</v>
      </c>
      <c r="AQ422" s="24">
        <v>299.17444999711597</v>
      </c>
      <c r="AR422" s="24">
        <v>-21.369552936963828</v>
      </c>
      <c r="AS422" s="24">
        <v>277.80489706015214</v>
      </c>
      <c r="AT422" s="24">
        <v>-277.80489706014851</v>
      </c>
      <c r="AU422" s="24">
        <v>-299.17444999711734</v>
      </c>
      <c r="AV422" s="24">
        <v>0</v>
      </c>
      <c r="AW422" s="24">
        <v>0</v>
      </c>
      <c r="AX422" s="24">
        <v>0</v>
      </c>
      <c r="AY422" s="24">
        <v>0</v>
      </c>
      <c r="AZ422" s="24">
        <v>0</v>
      </c>
      <c r="BA422" s="24">
        <v>-0.13986681648975718</v>
      </c>
      <c r="BB422" s="24">
        <v>-0.60748149724713585</v>
      </c>
      <c r="BC422" s="24">
        <v>-0.13986681648975718</v>
      </c>
      <c r="BD422" s="24">
        <v>-0.60748149724713585</v>
      </c>
      <c r="BE422" s="24">
        <v>0</v>
      </c>
      <c r="BF422" s="24">
        <v>0</v>
      </c>
      <c r="BG422" s="24">
        <v>0</v>
      </c>
      <c r="BH422" s="24">
        <v>0</v>
      </c>
      <c r="BI422" s="24">
        <v>0</v>
      </c>
      <c r="BJ422" s="24">
        <v>0</v>
      </c>
      <c r="BK422" s="24">
        <v>0</v>
      </c>
      <c r="BL422" s="24">
        <v>0</v>
      </c>
    </row>
    <row r="423" spans="1:64" x14ac:dyDescent="0.25">
      <c r="A423" t="s">
        <v>5121</v>
      </c>
      <c r="B423">
        <v>181</v>
      </c>
      <c r="C423">
        <v>1</v>
      </c>
      <c r="D423">
        <v>16</v>
      </c>
      <c r="E423" s="24">
        <v>0</v>
      </c>
      <c r="F423" s="24">
        <v>0</v>
      </c>
      <c r="G423" s="24">
        <v>0</v>
      </c>
      <c r="H423" s="24">
        <v>0</v>
      </c>
      <c r="I423" s="24">
        <v>0</v>
      </c>
      <c r="J423" s="24">
        <v>0</v>
      </c>
      <c r="K423" s="24">
        <v>973.58277660980821</v>
      </c>
      <c r="L423" s="24">
        <v>-63.705522389151156</v>
      </c>
      <c r="M423" s="24">
        <v>909.87725422065705</v>
      </c>
      <c r="N423" s="24">
        <v>-909.87725422065705</v>
      </c>
      <c r="O423" s="24">
        <v>-973.58277660980821</v>
      </c>
      <c r="P423" s="24">
        <v>0</v>
      </c>
      <c r="Q423" s="24">
        <v>0.59524307482206495</v>
      </c>
      <c r="R423" s="24">
        <v>-0.45852514127182076</v>
      </c>
      <c r="S423" s="24">
        <v>0.1367179335502442</v>
      </c>
      <c r="T423" s="24">
        <v>0</v>
      </c>
      <c r="U423" s="24">
        <v>0</v>
      </c>
      <c r="V423" s="24">
        <v>0</v>
      </c>
      <c r="W423" s="24">
        <v>0</v>
      </c>
      <c r="X423" s="24">
        <v>0</v>
      </c>
      <c r="Y423" s="24">
        <v>0</v>
      </c>
      <c r="Z423" s="24">
        <v>0</v>
      </c>
      <c r="AA423" s="24">
        <v>681.50794362686565</v>
      </c>
      <c r="AB423" s="24">
        <v>-44.593865672405627</v>
      </c>
      <c r="AC423" s="24">
        <v>636.91407795445991</v>
      </c>
      <c r="AD423" s="24">
        <v>-636.91407795445775</v>
      </c>
      <c r="AE423" s="24">
        <v>-681.50794362686793</v>
      </c>
      <c r="AF423" s="24">
        <v>0</v>
      </c>
      <c r="AG423" s="24">
        <v>0.59524307482206495</v>
      </c>
      <c r="AH423" s="24">
        <v>-0.45852514127182076</v>
      </c>
      <c r="AI423" s="24">
        <v>0.1367179335502442</v>
      </c>
      <c r="AJ423" s="24">
        <v>0</v>
      </c>
      <c r="AK423" s="24">
        <v>0</v>
      </c>
      <c r="AL423" s="24">
        <v>0</v>
      </c>
      <c r="AM423" s="24">
        <v>0</v>
      </c>
      <c r="AN423" s="24">
        <v>0</v>
      </c>
      <c r="AO423" s="24">
        <v>0</v>
      </c>
      <c r="AP423" s="24">
        <v>0</v>
      </c>
      <c r="AQ423" s="24">
        <v>292.07483298294255</v>
      </c>
      <c r="AR423" s="24">
        <v>-19.111656716745529</v>
      </c>
      <c r="AS423" s="24">
        <v>272.96317626619714</v>
      </c>
      <c r="AT423" s="24">
        <v>-272.9631762661993</v>
      </c>
      <c r="AU423" s="24">
        <v>-292.07483298294028</v>
      </c>
      <c r="AV423" s="24">
        <v>0</v>
      </c>
      <c r="AW423" s="24">
        <v>0</v>
      </c>
      <c r="AX423" s="24">
        <v>0</v>
      </c>
      <c r="AY423" s="24">
        <v>0</v>
      </c>
      <c r="AZ423" s="24">
        <v>0</v>
      </c>
      <c r="BA423" s="24">
        <v>-0.1367179335502442</v>
      </c>
      <c r="BB423" s="24">
        <v>-0.59524307482206495</v>
      </c>
      <c r="BC423" s="24">
        <v>-0.1367179335502442</v>
      </c>
      <c r="BD423" s="24">
        <v>-0.59524307482206495</v>
      </c>
      <c r="BE423" s="24">
        <v>0</v>
      </c>
      <c r="BF423" s="24">
        <v>0</v>
      </c>
      <c r="BG423" s="24">
        <v>0</v>
      </c>
      <c r="BH423" s="24">
        <v>0</v>
      </c>
      <c r="BI423" s="24">
        <v>0</v>
      </c>
      <c r="BJ423" s="24">
        <v>0</v>
      </c>
      <c r="BK423" s="24">
        <v>0</v>
      </c>
      <c r="BL423" s="24">
        <v>0</v>
      </c>
    </row>
    <row r="424" spans="1:64" x14ac:dyDescent="0.25">
      <c r="A424" t="s">
        <v>5121</v>
      </c>
      <c r="B424">
        <v>182</v>
      </c>
      <c r="C424">
        <v>1</v>
      </c>
      <c r="D424">
        <v>16</v>
      </c>
      <c r="E424" s="24">
        <v>0</v>
      </c>
      <c r="F424" s="24">
        <v>0</v>
      </c>
      <c r="G424" s="24">
        <v>0</v>
      </c>
      <c r="H424" s="24">
        <v>0</v>
      </c>
      <c r="I424" s="24">
        <v>0</v>
      </c>
      <c r="J424" s="24">
        <v>0</v>
      </c>
      <c r="K424" s="24">
        <v>950.60045860335231</v>
      </c>
      <c r="L424" s="24">
        <v>-56.485587349161506</v>
      </c>
      <c r="M424" s="24">
        <v>894.1148712541908</v>
      </c>
      <c r="N424" s="24">
        <v>-894.1148712541908</v>
      </c>
      <c r="O424" s="24">
        <v>-950.60045860335231</v>
      </c>
      <c r="P424" s="24">
        <v>0</v>
      </c>
      <c r="Q424" s="24">
        <v>0.58331804868657855</v>
      </c>
      <c r="R424" s="24">
        <v>-0.44965989982210886</v>
      </c>
      <c r="S424" s="24">
        <v>0.13365814886446969</v>
      </c>
      <c r="T424" s="24">
        <v>0</v>
      </c>
      <c r="U424" s="24">
        <v>0</v>
      </c>
      <c r="V424" s="24">
        <v>0</v>
      </c>
      <c r="W424" s="24">
        <v>0</v>
      </c>
      <c r="X424" s="24">
        <v>0</v>
      </c>
      <c r="Y424" s="24">
        <v>0</v>
      </c>
      <c r="Z424" s="24">
        <v>0</v>
      </c>
      <c r="AA424" s="24">
        <v>665.42032102234657</v>
      </c>
      <c r="AB424" s="24">
        <v>-39.539911144413054</v>
      </c>
      <c r="AC424" s="24">
        <v>625.88040987793352</v>
      </c>
      <c r="AD424" s="24">
        <v>-625.88040987793283</v>
      </c>
      <c r="AE424" s="24">
        <v>-665.42032102234589</v>
      </c>
      <c r="AF424" s="24">
        <v>0</v>
      </c>
      <c r="AG424" s="24">
        <v>0.58331804868657855</v>
      </c>
      <c r="AH424" s="24">
        <v>-0.44965989982210886</v>
      </c>
      <c r="AI424" s="24">
        <v>0.13365814886446969</v>
      </c>
      <c r="AJ424" s="24">
        <v>0</v>
      </c>
      <c r="AK424" s="24">
        <v>0</v>
      </c>
      <c r="AL424" s="24">
        <v>0</v>
      </c>
      <c r="AM424" s="24">
        <v>0</v>
      </c>
      <c r="AN424" s="24">
        <v>0</v>
      </c>
      <c r="AO424" s="24">
        <v>0</v>
      </c>
      <c r="AP424" s="24">
        <v>0</v>
      </c>
      <c r="AQ424" s="24">
        <v>285.18013758100574</v>
      </c>
      <c r="AR424" s="24">
        <v>-16.945676204748452</v>
      </c>
      <c r="AS424" s="24">
        <v>268.23446137625729</v>
      </c>
      <c r="AT424" s="24">
        <v>-268.23446137625797</v>
      </c>
      <c r="AU424" s="24">
        <v>-285.18013758100642</v>
      </c>
      <c r="AV424" s="24">
        <v>0</v>
      </c>
      <c r="AW424" s="24">
        <v>0</v>
      </c>
      <c r="AX424" s="24">
        <v>0</v>
      </c>
      <c r="AY424" s="24">
        <v>0</v>
      </c>
      <c r="AZ424" s="24">
        <v>0</v>
      </c>
      <c r="BA424" s="24">
        <v>-0.13365814886446969</v>
      </c>
      <c r="BB424" s="24">
        <v>-0.58331804868657855</v>
      </c>
      <c r="BC424" s="24">
        <v>-0.13365814886446969</v>
      </c>
      <c r="BD424" s="24">
        <v>-0.58331804868657855</v>
      </c>
      <c r="BE424" s="24">
        <v>0</v>
      </c>
      <c r="BF424" s="24">
        <v>0</v>
      </c>
      <c r="BG424" s="24">
        <v>0</v>
      </c>
      <c r="BH424" s="24">
        <v>0</v>
      </c>
      <c r="BI424" s="24">
        <v>0</v>
      </c>
      <c r="BJ424" s="24">
        <v>0</v>
      </c>
      <c r="BK424" s="24">
        <v>0</v>
      </c>
      <c r="BL424" s="24">
        <v>0</v>
      </c>
    </row>
    <row r="425" spans="1:64" x14ac:dyDescent="0.25">
      <c r="A425" t="s">
        <v>5121</v>
      </c>
      <c r="B425">
        <v>183</v>
      </c>
      <c r="C425">
        <v>1</v>
      </c>
      <c r="D425">
        <v>16</v>
      </c>
      <c r="E425" s="24">
        <v>0</v>
      </c>
      <c r="F425" s="24">
        <v>0</v>
      </c>
      <c r="G425" s="24">
        <v>0</v>
      </c>
      <c r="H425" s="24">
        <v>0</v>
      </c>
      <c r="I425" s="24">
        <v>0</v>
      </c>
      <c r="J425" s="24">
        <v>0</v>
      </c>
      <c r="K425" s="24">
        <v>928.27784322295338</v>
      </c>
      <c r="L425" s="24">
        <v>-49.559781393967569</v>
      </c>
      <c r="M425" s="24">
        <v>878.71806182898581</v>
      </c>
      <c r="N425" s="24">
        <v>-878.71806182898581</v>
      </c>
      <c r="O425" s="24">
        <v>-928.27784322295338</v>
      </c>
      <c r="P425" s="24">
        <v>0</v>
      </c>
      <c r="Q425" s="24">
        <v>0.57169660389035926</v>
      </c>
      <c r="R425" s="24">
        <v>-0.44101219668254998</v>
      </c>
      <c r="S425" s="24">
        <v>0.13068440720780927</v>
      </c>
      <c r="T425" s="24">
        <v>0</v>
      </c>
      <c r="U425" s="24">
        <v>0</v>
      </c>
      <c r="V425" s="24">
        <v>0</v>
      </c>
      <c r="W425" s="24">
        <v>0</v>
      </c>
      <c r="X425" s="24">
        <v>0</v>
      </c>
      <c r="Y425" s="24">
        <v>0</v>
      </c>
      <c r="Z425" s="24">
        <v>0</v>
      </c>
      <c r="AA425" s="24">
        <v>649.79449025606732</v>
      </c>
      <c r="AB425" s="24">
        <v>-34.69184697577748</v>
      </c>
      <c r="AC425" s="24">
        <v>615.10264328029007</v>
      </c>
      <c r="AD425" s="24">
        <v>-615.10264328029007</v>
      </c>
      <c r="AE425" s="24">
        <v>-649.79449025606664</v>
      </c>
      <c r="AF425" s="24">
        <v>0</v>
      </c>
      <c r="AG425" s="24">
        <v>0.57169660389035926</v>
      </c>
      <c r="AH425" s="24">
        <v>-0.44101219668254998</v>
      </c>
      <c r="AI425" s="24">
        <v>0.13068440720780927</v>
      </c>
      <c r="AJ425" s="24">
        <v>0</v>
      </c>
      <c r="AK425" s="24">
        <v>0</v>
      </c>
      <c r="AL425" s="24">
        <v>0</v>
      </c>
      <c r="AM425" s="24">
        <v>0</v>
      </c>
      <c r="AN425" s="24">
        <v>0</v>
      </c>
      <c r="AO425" s="24">
        <v>0</v>
      </c>
      <c r="AP425" s="24">
        <v>0</v>
      </c>
      <c r="AQ425" s="24">
        <v>278.48335296688606</v>
      </c>
      <c r="AR425" s="24">
        <v>-14.867934418190089</v>
      </c>
      <c r="AS425" s="24">
        <v>263.61541854869574</v>
      </c>
      <c r="AT425" s="24">
        <v>-263.61541854869574</v>
      </c>
      <c r="AU425" s="24">
        <v>-278.48335296688674</v>
      </c>
      <c r="AV425" s="24">
        <v>0</v>
      </c>
      <c r="AW425" s="24">
        <v>0</v>
      </c>
      <c r="AX425" s="24">
        <v>0</v>
      </c>
      <c r="AY425" s="24">
        <v>0</v>
      </c>
      <c r="AZ425" s="24">
        <v>0</v>
      </c>
      <c r="BA425" s="24">
        <v>-0.13068440720780927</v>
      </c>
      <c r="BB425" s="24">
        <v>-0.57169660389035926</v>
      </c>
      <c r="BC425" s="24">
        <v>-0.13068440720780927</v>
      </c>
      <c r="BD425" s="24">
        <v>-0.57169660389035926</v>
      </c>
      <c r="BE425" s="24">
        <v>0</v>
      </c>
      <c r="BF425" s="24">
        <v>0</v>
      </c>
      <c r="BG425" s="24">
        <v>0</v>
      </c>
      <c r="BH425" s="24">
        <v>0</v>
      </c>
      <c r="BI425" s="24">
        <v>0</v>
      </c>
      <c r="BJ425" s="24">
        <v>0</v>
      </c>
      <c r="BK425" s="24">
        <v>0</v>
      </c>
      <c r="BL425" s="24">
        <v>0</v>
      </c>
    </row>
    <row r="426" spans="1:64" x14ac:dyDescent="0.25">
      <c r="A426" t="s">
        <v>5121</v>
      </c>
      <c r="B426">
        <v>184</v>
      </c>
      <c r="C426">
        <v>2</v>
      </c>
      <c r="D426">
        <v>16</v>
      </c>
      <c r="E426" s="24">
        <v>0</v>
      </c>
      <c r="F426" s="24">
        <v>0</v>
      </c>
      <c r="G426" s="24">
        <v>0</v>
      </c>
      <c r="H426" s="24">
        <v>0</v>
      </c>
      <c r="I426" s="24">
        <v>0</v>
      </c>
      <c r="J426" s="24">
        <v>0</v>
      </c>
      <c r="K426" s="24">
        <v>906.59248941764235</v>
      </c>
      <c r="L426" s="24">
        <v>-42.916378099471331</v>
      </c>
      <c r="M426" s="24">
        <v>863.67611131817102</v>
      </c>
      <c r="N426" s="24">
        <v>-863.67611131817102</v>
      </c>
      <c r="O426" s="24">
        <v>-906.59248941764235</v>
      </c>
      <c r="P426" s="24">
        <v>0</v>
      </c>
      <c r="Q426" s="24">
        <v>0.56036929068341124</v>
      </c>
      <c r="R426" s="24">
        <v>-0.4325755137942906</v>
      </c>
      <c r="S426" s="24">
        <v>0.12779377688912064</v>
      </c>
      <c r="T426" s="24">
        <v>0</v>
      </c>
      <c r="U426" s="24">
        <v>0</v>
      </c>
      <c r="V426" s="24">
        <v>0</v>
      </c>
      <c r="W426" s="24">
        <v>0</v>
      </c>
      <c r="X426" s="24">
        <v>0</v>
      </c>
      <c r="Y426" s="24">
        <v>0</v>
      </c>
      <c r="Z426" s="24">
        <v>0</v>
      </c>
      <c r="AA426" s="24">
        <v>634.61474259234956</v>
      </c>
      <c r="AB426" s="24">
        <v>-30.041464669629931</v>
      </c>
      <c r="AC426" s="24">
        <v>604.57327792271963</v>
      </c>
      <c r="AD426" s="24">
        <v>-604.5732779227219</v>
      </c>
      <c r="AE426" s="24">
        <v>-634.61474259234819</v>
      </c>
      <c r="AF426" s="24">
        <v>0</v>
      </c>
      <c r="AG426" s="24">
        <v>0.56036929068341124</v>
      </c>
      <c r="AH426" s="24">
        <v>-0.4325755137942906</v>
      </c>
      <c r="AI426" s="24">
        <v>0.12779377688912064</v>
      </c>
      <c r="AJ426" s="24">
        <v>0</v>
      </c>
      <c r="AK426" s="24">
        <v>0</v>
      </c>
      <c r="AL426" s="24">
        <v>0</v>
      </c>
      <c r="AM426" s="24">
        <v>0</v>
      </c>
      <c r="AN426" s="24">
        <v>0</v>
      </c>
      <c r="AO426" s="24">
        <v>0</v>
      </c>
      <c r="AP426" s="24">
        <v>0</v>
      </c>
      <c r="AQ426" s="24">
        <v>271.9777468252928</v>
      </c>
      <c r="AR426" s="24">
        <v>-12.874913429841399</v>
      </c>
      <c r="AS426" s="24">
        <v>259.1028333954514</v>
      </c>
      <c r="AT426" s="24">
        <v>-259.10283339544912</v>
      </c>
      <c r="AU426" s="24">
        <v>-271.97774682529416</v>
      </c>
      <c r="AV426" s="24">
        <v>0</v>
      </c>
      <c r="AW426" s="24">
        <v>0</v>
      </c>
      <c r="AX426" s="24">
        <v>0</v>
      </c>
      <c r="AY426" s="24">
        <v>0</v>
      </c>
      <c r="AZ426" s="24">
        <v>0</v>
      </c>
      <c r="BA426" s="24">
        <v>-0.12779377688912064</v>
      </c>
      <c r="BB426" s="24">
        <v>-0.56036929068341124</v>
      </c>
      <c r="BC426" s="24">
        <v>-0.12779377688912064</v>
      </c>
      <c r="BD426" s="24">
        <v>-0.56036929068341124</v>
      </c>
      <c r="BE426" s="24">
        <v>0</v>
      </c>
      <c r="BF426" s="24">
        <v>0</v>
      </c>
      <c r="BG426" s="24">
        <v>0</v>
      </c>
      <c r="BH426" s="24">
        <v>0</v>
      </c>
      <c r="BI426" s="24">
        <v>0</v>
      </c>
      <c r="BJ426" s="24">
        <v>0</v>
      </c>
      <c r="BK426" s="24">
        <v>0</v>
      </c>
      <c r="BL426" s="24">
        <v>0</v>
      </c>
    </row>
    <row r="427" spans="1:64" x14ac:dyDescent="0.25">
      <c r="A427" t="s">
        <v>5121</v>
      </c>
      <c r="B427">
        <v>185</v>
      </c>
      <c r="C427">
        <v>2</v>
      </c>
      <c r="D427">
        <v>16</v>
      </c>
      <c r="E427" s="24">
        <v>0</v>
      </c>
      <c r="F427" s="24">
        <v>0</v>
      </c>
      <c r="G427" s="24">
        <v>0</v>
      </c>
      <c r="H427" s="24">
        <v>0</v>
      </c>
      <c r="I427" s="24">
        <v>0</v>
      </c>
      <c r="J427" s="24">
        <v>0</v>
      </c>
      <c r="K427" s="24">
        <v>885.52284233365208</v>
      </c>
      <c r="L427" s="24">
        <v>-36.544155915267766</v>
      </c>
      <c r="M427" s="24">
        <v>848.97868641838431</v>
      </c>
      <c r="N427" s="24">
        <v>-848.97868641838431</v>
      </c>
      <c r="O427" s="24">
        <v>-885.52284233365208</v>
      </c>
      <c r="P427" s="24">
        <v>0</v>
      </c>
      <c r="Q427" s="24">
        <v>0.54932700874223883</v>
      </c>
      <c r="R427" s="24">
        <v>-0.42434356472540458</v>
      </c>
      <c r="S427" s="24">
        <v>0.12498344401683426</v>
      </c>
      <c r="T427" s="24">
        <v>0</v>
      </c>
      <c r="U427" s="24">
        <v>0</v>
      </c>
      <c r="V427" s="24">
        <v>0</v>
      </c>
      <c r="W427" s="24">
        <v>0</v>
      </c>
      <c r="X427" s="24">
        <v>0</v>
      </c>
      <c r="Y427" s="24">
        <v>0</v>
      </c>
      <c r="Z427" s="24">
        <v>0</v>
      </c>
      <c r="AA427" s="24">
        <v>619.86598963355641</v>
      </c>
      <c r="AB427" s="24">
        <v>-25.580909140687254</v>
      </c>
      <c r="AC427" s="24">
        <v>594.28508049286893</v>
      </c>
      <c r="AD427" s="24">
        <v>-594.28508049286756</v>
      </c>
      <c r="AE427" s="24">
        <v>-619.86598963355937</v>
      </c>
      <c r="AF427" s="24">
        <v>0</v>
      </c>
      <c r="AG427" s="24">
        <v>0.54932700874223883</v>
      </c>
      <c r="AH427" s="24">
        <v>-0.42434356472540458</v>
      </c>
      <c r="AI427" s="24">
        <v>0.12498344401683426</v>
      </c>
      <c r="AJ427" s="24">
        <v>0</v>
      </c>
      <c r="AK427" s="24">
        <v>0</v>
      </c>
      <c r="AL427" s="24">
        <v>0</v>
      </c>
      <c r="AM427" s="24">
        <v>0</v>
      </c>
      <c r="AN427" s="24">
        <v>0</v>
      </c>
      <c r="AO427" s="24">
        <v>0</v>
      </c>
      <c r="AP427" s="24">
        <v>0</v>
      </c>
      <c r="AQ427" s="24">
        <v>265.65685270009567</v>
      </c>
      <c r="AR427" s="24">
        <v>-10.963246774580512</v>
      </c>
      <c r="AS427" s="24">
        <v>254.69360592551539</v>
      </c>
      <c r="AT427" s="24">
        <v>-254.69360592551675</v>
      </c>
      <c r="AU427" s="24">
        <v>-265.65685270009271</v>
      </c>
      <c r="AV427" s="24">
        <v>0</v>
      </c>
      <c r="AW427" s="24">
        <v>0</v>
      </c>
      <c r="AX427" s="24">
        <v>0</v>
      </c>
      <c r="AY427" s="24">
        <v>0</v>
      </c>
      <c r="AZ427" s="24">
        <v>0</v>
      </c>
      <c r="BA427" s="24">
        <v>-0.12498344401683426</v>
      </c>
      <c r="BB427" s="24">
        <v>-0.54932700874223883</v>
      </c>
      <c r="BC427" s="24">
        <v>-0.12498344401683426</v>
      </c>
      <c r="BD427" s="24">
        <v>-0.54932700874223883</v>
      </c>
      <c r="BE427" s="24">
        <v>0</v>
      </c>
      <c r="BF427" s="24">
        <v>0</v>
      </c>
      <c r="BG427" s="24">
        <v>0</v>
      </c>
      <c r="BH427" s="24">
        <v>0</v>
      </c>
      <c r="BI427" s="24">
        <v>0</v>
      </c>
      <c r="BJ427" s="24">
        <v>0</v>
      </c>
      <c r="BK427" s="24">
        <v>0</v>
      </c>
      <c r="BL427" s="24">
        <v>0</v>
      </c>
    </row>
    <row r="428" spans="1:64" x14ac:dyDescent="0.25">
      <c r="A428" t="s">
        <v>5121</v>
      </c>
      <c r="B428">
        <v>186</v>
      </c>
      <c r="C428">
        <v>2</v>
      </c>
      <c r="D428">
        <v>16</v>
      </c>
      <c r="E428" s="24">
        <v>0</v>
      </c>
      <c r="F428" s="24">
        <v>0</v>
      </c>
      <c r="G428" s="24">
        <v>0</v>
      </c>
      <c r="H428" s="24">
        <v>0</v>
      </c>
      <c r="I428" s="24">
        <v>0</v>
      </c>
      <c r="J428" s="24">
        <v>0</v>
      </c>
      <c r="K428" s="24">
        <v>865.04819341283292</v>
      </c>
      <c r="L428" s="24">
        <v>-30.432374244555831</v>
      </c>
      <c r="M428" s="24">
        <v>834.61581916827708</v>
      </c>
      <c r="N428" s="24">
        <v>-834.61581916827708</v>
      </c>
      <c r="O428" s="24">
        <v>-865.04819341283292</v>
      </c>
      <c r="P428" s="24">
        <v>0</v>
      </c>
      <c r="Q428" s="24">
        <v>0.53856099214817732</v>
      </c>
      <c r="R428" s="24">
        <v>-0.41631028515212165</v>
      </c>
      <c r="S428" s="24">
        <v>0.12225070699605567</v>
      </c>
      <c r="T428" s="24">
        <v>0</v>
      </c>
      <c r="U428" s="24">
        <v>0</v>
      </c>
      <c r="V428" s="24">
        <v>0</v>
      </c>
      <c r="W428" s="24">
        <v>0</v>
      </c>
      <c r="X428" s="24">
        <v>0</v>
      </c>
      <c r="Y428" s="24">
        <v>0</v>
      </c>
      <c r="Z428" s="24">
        <v>0</v>
      </c>
      <c r="AA428" s="24">
        <v>605.53373538898302</v>
      </c>
      <c r="AB428" s="24">
        <v>-21.302661971189082</v>
      </c>
      <c r="AC428" s="24">
        <v>584.23107341779394</v>
      </c>
      <c r="AD428" s="24">
        <v>-584.23107341779541</v>
      </c>
      <c r="AE428" s="24">
        <v>-605.53373538898086</v>
      </c>
      <c r="AF428" s="24">
        <v>0</v>
      </c>
      <c r="AG428" s="24">
        <v>0.53856099214817732</v>
      </c>
      <c r="AH428" s="24">
        <v>-0.41631028515212165</v>
      </c>
      <c r="AI428" s="24">
        <v>0.12225070699605567</v>
      </c>
      <c r="AJ428" s="24">
        <v>0</v>
      </c>
      <c r="AK428" s="24">
        <v>0</v>
      </c>
      <c r="AL428" s="24">
        <v>0</v>
      </c>
      <c r="AM428" s="24">
        <v>0</v>
      </c>
      <c r="AN428" s="24">
        <v>0</v>
      </c>
      <c r="AO428" s="24">
        <v>0</v>
      </c>
      <c r="AP428" s="24">
        <v>0</v>
      </c>
      <c r="AQ428" s="24">
        <v>259.5144580238499</v>
      </c>
      <c r="AR428" s="24">
        <v>-9.1297122733667493</v>
      </c>
      <c r="AS428" s="24">
        <v>250.38474575048315</v>
      </c>
      <c r="AT428" s="24">
        <v>-250.38474575048167</v>
      </c>
      <c r="AU428" s="24">
        <v>-259.51445802385206</v>
      </c>
      <c r="AV428" s="24">
        <v>0</v>
      </c>
      <c r="AW428" s="24">
        <v>0</v>
      </c>
      <c r="AX428" s="24">
        <v>0</v>
      </c>
      <c r="AY428" s="24">
        <v>0</v>
      </c>
      <c r="AZ428" s="24">
        <v>0</v>
      </c>
      <c r="BA428" s="24">
        <v>-0.12225070699605567</v>
      </c>
      <c r="BB428" s="24">
        <v>-0.53856099214817732</v>
      </c>
      <c r="BC428" s="24">
        <v>-0.12225070699605567</v>
      </c>
      <c r="BD428" s="24">
        <v>-0.53856099214817732</v>
      </c>
      <c r="BE428" s="24">
        <v>0</v>
      </c>
      <c r="BF428" s="24">
        <v>0</v>
      </c>
      <c r="BG428" s="24">
        <v>0</v>
      </c>
      <c r="BH428" s="24">
        <v>0</v>
      </c>
      <c r="BI428" s="24">
        <v>0</v>
      </c>
      <c r="BJ428" s="24">
        <v>0</v>
      </c>
      <c r="BK428" s="24">
        <v>0</v>
      </c>
      <c r="BL428" s="24">
        <v>0</v>
      </c>
    </row>
    <row r="429" spans="1:64" x14ac:dyDescent="0.25">
      <c r="A429" t="s">
        <v>5121</v>
      </c>
      <c r="B429">
        <v>187</v>
      </c>
      <c r="C429">
        <v>3</v>
      </c>
      <c r="D429">
        <v>16</v>
      </c>
      <c r="E429" s="24">
        <v>0</v>
      </c>
      <c r="F429" s="24">
        <v>0</v>
      </c>
      <c r="G429" s="24">
        <v>0</v>
      </c>
      <c r="H429" s="24">
        <v>0</v>
      </c>
      <c r="I429" s="24">
        <v>0</v>
      </c>
      <c r="J429" s="24">
        <v>0</v>
      </c>
      <c r="K429" s="24">
        <v>845.14864242635667</v>
      </c>
      <c r="L429" s="24">
        <v>-24.570750739425421</v>
      </c>
      <c r="M429" s="24">
        <v>820.57789168693125</v>
      </c>
      <c r="N429" s="24">
        <v>-820.57789168693125</v>
      </c>
      <c r="O429" s="24">
        <v>-845.14864242635667</v>
      </c>
      <c r="P429" s="24">
        <v>0</v>
      </c>
      <c r="Q429" s="24">
        <v>0.52806279512014953</v>
      </c>
      <c r="R429" s="24">
        <v>-0.40846982373386709</v>
      </c>
      <c r="S429" s="24">
        <v>0.11959297138628244</v>
      </c>
      <c r="T429" s="24">
        <v>0</v>
      </c>
      <c r="U429" s="24">
        <v>0</v>
      </c>
      <c r="V429" s="24">
        <v>0</v>
      </c>
      <c r="W429" s="24">
        <v>0</v>
      </c>
      <c r="X429" s="24">
        <v>0</v>
      </c>
      <c r="Y429" s="24">
        <v>0</v>
      </c>
      <c r="Z429" s="24">
        <v>0</v>
      </c>
      <c r="AA429" s="24">
        <v>591.60404969844967</v>
      </c>
      <c r="AB429" s="24">
        <v>-17.199525517597976</v>
      </c>
      <c r="AC429" s="24">
        <v>574.40452418085181</v>
      </c>
      <c r="AD429" s="24">
        <v>-574.40452418084897</v>
      </c>
      <c r="AE429" s="24">
        <v>-591.60404969844967</v>
      </c>
      <c r="AF429" s="24">
        <v>0</v>
      </c>
      <c r="AG429" s="24">
        <v>0.52806279512014953</v>
      </c>
      <c r="AH429" s="24">
        <v>-0.40846982373386709</v>
      </c>
      <c r="AI429" s="24">
        <v>0.11959297138628244</v>
      </c>
      <c r="AJ429" s="24">
        <v>0</v>
      </c>
      <c r="AK429" s="24">
        <v>0</v>
      </c>
      <c r="AL429" s="24">
        <v>0</v>
      </c>
      <c r="AM429" s="24">
        <v>0</v>
      </c>
      <c r="AN429" s="24">
        <v>0</v>
      </c>
      <c r="AO429" s="24">
        <v>0</v>
      </c>
      <c r="AP429" s="24">
        <v>0</v>
      </c>
      <c r="AQ429" s="24">
        <v>253.544592727907</v>
      </c>
      <c r="AR429" s="24">
        <v>-7.3712252218274443</v>
      </c>
      <c r="AS429" s="24">
        <v>246.17336750607944</v>
      </c>
      <c r="AT429" s="24">
        <v>-246.17336750608229</v>
      </c>
      <c r="AU429" s="24">
        <v>-253.544592727907</v>
      </c>
      <c r="AV429" s="24">
        <v>0</v>
      </c>
      <c r="AW429" s="24">
        <v>0</v>
      </c>
      <c r="AX429" s="24">
        <v>0</v>
      </c>
      <c r="AY429" s="24">
        <v>0</v>
      </c>
      <c r="AZ429" s="24">
        <v>0</v>
      </c>
      <c r="BA429" s="24">
        <v>-0.11959297138628244</v>
      </c>
      <c r="BB429" s="24">
        <v>-0.52806279512014953</v>
      </c>
      <c r="BC429" s="24">
        <v>-0.11959297138628244</v>
      </c>
      <c r="BD429" s="24">
        <v>-0.52806279512014953</v>
      </c>
      <c r="BE429" s="24">
        <v>0</v>
      </c>
      <c r="BF429" s="24">
        <v>0</v>
      </c>
      <c r="BG429" s="24">
        <v>0</v>
      </c>
      <c r="BH429" s="24">
        <v>0</v>
      </c>
      <c r="BI429" s="24">
        <v>0</v>
      </c>
      <c r="BJ429" s="24">
        <v>0</v>
      </c>
      <c r="BK429" s="24">
        <v>0</v>
      </c>
      <c r="BL429" s="24">
        <v>0</v>
      </c>
    </row>
    <row r="430" spans="1:64" x14ac:dyDescent="0.25">
      <c r="A430" t="s">
        <v>5121</v>
      </c>
      <c r="B430">
        <v>188</v>
      </c>
      <c r="C430">
        <v>3</v>
      </c>
      <c r="D430">
        <v>16</v>
      </c>
      <c r="E430" s="24">
        <v>0</v>
      </c>
      <c r="F430" s="24">
        <v>0</v>
      </c>
      <c r="G430" s="24">
        <v>0</v>
      </c>
      <c r="H430" s="24">
        <v>0</v>
      </c>
      <c r="I430" s="24">
        <v>0</v>
      </c>
      <c r="J430" s="24">
        <v>0</v>
      </c>
      <c r="K430" s="24">
        <v>825.80506148561835</v>
      </c>
      <c r="L430" s="24">
        <v>-18.949439784511924</v>
      </c>
      <c r="M430" s="24">
        <v>806.85562170110643</v>
      </c>
      <c r="N430" s="24">
        <v>-806.85562170110643</v>
      </c>
      <c r="O430" s="24">
        <v>-825.80506148561835</v>
      </c>
      <c r="P430" s="24">
        <v>0</v>
      </c>
      <c r="Q430" s="24">
        <v>0.5178242784431859</v>
      </c>
      <c r="R430" s="24">
        <v>-0.40081653346487656</v>
      </c>
      <c r="S430" s="24">
        <v>0.11700774497830935</v>
      </c>
      <c r="T430" s="24">
        <v>0</v>
      </c>
      <c r="U430" s="24">
        <v>0</v>
      </c>
      <c r="V430" s="24">
        <v>0</v>
      </c>
      <c r="W430" s="24">
        <v>0</v>
      </c>
      <c r="X430" s="24">
        <v>0</v>
      </c>
      <c r="Y430" s="24">
        <v>0</v>
      </c>
      <c r="Z430" s="24">
        <v>0</v>
      </c>
      <c r="AA430" s="24">
        <v>578.06354303993282</v>
      </c>
      <c r="AB430" s="24">
        <v>-13.264607849157983</v>
      </c>
      <c r="AC430" s="24">
        <v>564.7989351907745</v>
      </c>
      <c r="AD430" s="24">
        <v>-564.7989351907745</v>
      </c>
      <c r="AE430" s="24">
        <v>-578.0635430399343</v>
      </c>
      <c r="AF430" s="24">
        <v>0</v>
      </c>
      <c r="AG430" s="24">
        <v>0.5178242784431859</v>
      </c>
      <c r="AH430" s="24">
        <v>-0.40081653346487656</v>
      </c>
      <c r="AI430" s="24">
        <v>0.11700774497830935</v>
      </c>
      <c r="AJ430" s="24">
        <v>0</v>
      </c>
      <c r="AK430" s="24">
        <v>0</v>
      </c>
      <c r="AL430" s="24">
        <v>0</v>
      </c>
      <c r="AM430" s="24">
        <v>0</v>
      </c>
      <c r="AN430" s="24">
        <v>0</v>
      </c>
      <c r="AO430" s="24">
        <v>0</v>
      </c>
      <c r="AP430" s="24">
        <v>0</v>
      </c>
      <c r="AQ430" s="24">
        <v>247.74151844568553</v>
      </c>
      <c r="AR430" s="24">
        <v>-5.6848319353539409</v>
      </c>
      <c r="AS430" s="24">
        <v>242.05668651033193</v>
      </c>
      <c r="AT430" s="24">
        <v>-242.05668651033193</v>
      </c>
      <c r="AU430" s="24">
        <v>-247.74151844568405</v>
      </c>
      <c r="AV430" s="24">
        <v>0</v>
      </c>
      <c r="AW430" s="24">
        <v>0</v>
      </c>
      <c r="AX430" s="24">
        <v>0</v>
      </c>
      <c r="AY430" s="24">
        <v>0</v>
      </c>
      <c r="AZ430" s="24">
        <v>0</v>
      </c>
      <c r="BA430" s="24">
        <v>-0.11700774497830935</v>
      </c>
      <c r="BB430" s="24">
        <v>-0.5178242784431859</v>
      </c>
      <c r="BC430" s="24">
        <v>-0.11700774497830935</v>
      </c>
      <c r="BD430" s="24">
        <v>-0.5178242784431859</v>
      </c>
      <c r="BE430" s="24">
        <v>0</v>
      </c>
      <c r="BF430" s="24">
        <v>0</v>
      </c>
      <c r="BG430" s="24">
        <v>0</v>
      </c>
      <c r="BH430" s="24">
        <v>0</v>
      </c>
      <c r="BI430" s="24">
        <v>0</v>
      </c>
      <c r="BJ430" s="24">
        <v>0</v>
      </c>
      <c r="BK430" s="24">
        <v>0</v>
      </c>
      <c r="BL430" s="24">
        <v>0</v>
      </c>
    </row>
    <row r="431" spans="1:64" x14ac:dyDescent="0.25">
      <c r="A431" t="s">
        <v>5121</v>
      </c>
      <c r="B431">
        <v>189</v>
      </c>
      <c r="C431">
        <v>3</v>
      </c>
      <c r="D431">
        <v>16</v>
      </c>
      <c r="E431" s="24">
        <v>0</v>
      </c>
      <c r="F431" s="24">
        <v>0</v>
      </c>
      <c r="G431" s="24">
        <v>0</v>
      </c>
      <c r="H431" s="24">
        <v>0</v>
      </c>
      <c r="I431" s="24">
        <v>0</v>
      </c>
      <c r="J431" s="24">
        <v>0</v>
      </c>
      <c r="K431" s="24">
        <v>806.99906079284847</v>
      </c>
      <c r="L431" s="24">
        <v>-13.559012076817453</v>
      </c>
      <c r="M431" s="24">
        <v>793.44004871603101</v>
      </c>
      <c r="N431" s="24">
        <v>-793.44004871603101</v>
      </c>
      <c r="O431" s="24">
        <v>-806.99906079284847</v>
      </c>
      <c r="P431" s="24">
        <v>0</v>
      </c>
      <c r="Q431" s="24">
        <v>0.50783759652404115</v>
      </c>
      <c r="R431" s="24">
        <v>-0.39334496337960445</v>
      </c>
      <c r="S431" s="24">
        <v>0.1144926331444367</v>
      </c>
      <c r="T431" s="24">
        <v>0</v>
      </c>
      <c r="U431" s="24">
        <v>0</v>
      </c>
      <c r="V431" s="24">
        <v>0</v>
      </c>
      <c r="W431" s="24">
        <v>0</v>
      </c>
      <c r="X431" s="24">
        <v>0</v>
      </c>
      <c r="Y431" s="24">
        <v>0</v>
      </c>
      <c r="Z431" s="24">
        <v>0</v>
      </c>
      <c r="AA431" s="24">
        <v>564.89934255499384</v>
      </c>
      <c r="AB431" s="24">
        <v>-9.4913084537720351</v>
      </c>
      <c r="AC431" s="24">
        <v>555.40803410122169</v>
      </c>
      <c r="AD431" s="24">
        <v>-555.40803410122317</v>
      </c>
      <c r="AE431" s="24">
        <v>-564.89934255499247</v>
      </c>
      <c r="AF431" s="24">
        <v>0</v>
      </c>
      <c r="AG431" s="24">
        <v>0.50783759652404115</v>
      </c>
      <c r="AH431" s="24">
        <v>-0.39334496337960445</v>
      </c>
      <c r="AI431" s="24">
        <v>0.1144926331444367</v>
      </c>
      <c r="AJ431" s="24">
        <v>0</v>
      </c>
      <c r="AK431" s="24">
        <v>0</v>
      </c>
      <c r="AL431" s="24">
        <v>0</v>
      </c>
      <c r="AM431" s="24">
        <v>0</v>
      </c>
      <c r="AN431" s="24">
        <v>0</v>
      </c>
      <c r="AO431" s="24">
        <v>0</v>
      </c>
      <c r="AP431" s="24">
        <v>0</v>
      </c>
      <c r="AQ431" s="24">
        <v>242.09971823785463</v>
      </c>
      <c r="AR431" s="24">
        <v>-4.0677036230454178</v>
      </c>
      <c r="AS431" s="24">
        <v>238.03201461480933</v>
      </c>
      <c r="AT431" s="24">
        <v>-238.03201461480785</v>
      </c>
      <c r="AU431" s="24">
        <v>-242.099718237856</v>
      </c>
      <c r="AV431" s="24">
        <v>0</v>
      </c>
      <c r="AW431" s="24">
        <v>0</v>
      </c>
      <c r="AX431" s="24">
        <v>0</v>
      </c>
      <c r="AY431" s="24">
        <v>0</v>
      </c>
      <c r="AZ431" s="24">
        <v>0</v>
      </c>
      <c r="BA431" s="24">
        <v>-0.1144926331444367</v>
      </c>
      <c r="BB431" s="24">
        <v>-0.50783759652404115</v>
      </c>
      <c r="BC431" s="24">
        <v>-0.1144926331444367</v>
      </c>
      <c r="BD431" s="24">
        <v>-0.50783759652404115</v>
      </c>
      <c r="BE431" s="24">
        <v>0</v>
      </c>
      <c r="BF431" s="24">
        <v>0</v>
      </c>
      <c r="BG431" s="24">
        <v>0</v>
      </c>
      <c r="BH431" s="24">
        <v>0</v>
      </c>
      <c r="BI431" s="24">
        <v>0</v>
      </c>
      <c r="BJ431" s="24">
        <v>0</v>
      </c>
      <c r="BK431" s="24">
        <v>0</v>
      </c>
      <c r="BL431" s="24">
        <v>0</v>
      </c>
    </row>
    <row r="432" spans="1:64" x14ac:dyDescent="0.25">
      <c r="A432" t="s">
        <v>5121</v>
      </c>
      <c r="B432">
        <v>190</v>
      </c>
      <c r="C432">
        <v>4</v>
      </c>
      <c r="D432">
        <v>16</v>
      </c>
      <c r="E432" s="24">
        <v>0</v>
      </c>
      <c r="F432" s="24">
        <v>0</v>
      </c>
      <c r="G432" s="24">
        <v>0</v>
      </c>
      <c r="H432" s="24">
        <v>0</v>
      </c>
      <c r="I432" s="24">
        <v>0</v>
      </c>
      <c r="J432" s="24">
        <v>0</v>
      </c>
      <c r="K432" s="24">
        <v>788.7129562087357</v>
      </c>
      <c r="L432" s="24">
        <v>-8.3904353445395827</v>
      </c>
      <c r="M432" s="24">
        <v>780.32252086419612</v>
      </c>
      <c r="N432" s="24">
        <v>-780.32252086419612</v>
      </c>
      <c r="O432" s="24">
        <v>-788.7129562087357</v>
      </c>
      <c r="P432" s="24">
        <v>0</v>
      </c>
      <c r="Q432" s="24">
        <v>0.49809518512529394</v>
      </c>
      <c r="R432" s="24">
        <v>-0.38604985068104725</v>
      </c>
      <c r="S432" s="24">
        <v>0.11204533444424669</v>
      </c>
      <c r="T432" s="24">
        <v>0</v>
      </c>
      <c r="U432" s="24">
        <v>0</v>
      </c>
      <c r="V432" s="24">
        <v>0</v>
      </c>
      <c r="W432" s="24">
        <v>0</v>
      </c>
      <c r="X432" s="24">
        <v>0</v>
      </c>
      <c r="Y432" s="24">
        <v>0</v>
      </c>
      <c r="Z432" s="24">
        <v>0</v>
      </c>
      <c r="AA432" s="24">
        <v>552.0990693461149</v>
      </c>
      <c r="AB432" s="24">
        <v>-5.8733047411778898</v>
      </c>
      <c r="AC432" s="24">
        <v>546.22576460493724</v>
      </c>
      <c r="AD432" s="24">
        <v>-546.22576460493656</v>
      </c>
      <c r="AE432" s="24">
        <v>-552.09906934611718</v>
      </c>
      <c r="AF432" s="24">
        <v>0</v>
      </c>
      <c r="AG432" s="24">
        <v>0.49809518512529394</v>
      </c>
      <c r="AH432" s="24">
        <v>-0.38604985068104725</v>
      </c>
      <c r="AI432" s="24">
        <v>0.11204533444424669</v>
      </c>
      <c r="AJ432" s="24">
        <v>0</v>
      </c>
      <c r="AK432" s="24">
        <v>0</v>
      </c>
      <c r="AL432" s="24">
        <v>0</v>
      </c>
      <c r="AM432" s="24">
        <v>0</v>
      </c>
      <c r="AN432" s="24">
        <v>0</v>
      </c>
      <c r="AO432" s="24">
        <v>0</v>
      </c>
      <c r="AP432" s="24">
        <v>0</v>
      </c>
      <c r="AQ432" s="24">
        <v>236.6138868626208</v>
      </c>
      <c r="AR432" s="24">
        <v>-2.5171306033616929</v>
      </c>
      <c r="AS432" s="24">
        <v>234.09675625925888</v>
      </c>
      <c r="AT432" s="24">
        <v>-234.09675625925956</v>
      </c>
      <c r="AU432" s="24">
        <v>-236.61388686261853</v>
      </c>
      <c r="AV432" s="24">
        <v>0</v>
      </c>
      <c r="AW432" s="24">
        <v>0</v>
      </c>
      <c r="AX432" s="24">
        <v>0</v>
      </c>
      <c r="AY432" s="24">
        <v>0</v>
      </c>
      <c r="AZ432" s="24">
        <v>0</v>
      </c>
      <c r="BA432" s="24">
        <v>-0.11204533444424669</v>
      </c>
      <c r="BB432" s="24">
        <v>-0.49809518512529394</v>
      </c>
      <c r="BC432" s="24">
        <v>-0.11204533444424669</v>
      </c>
      <c r="BD432" s="24">
        <v>-0.49809518512529394</v>
      </c>
      <c r="BE432" s="24">
        <v>0</v>
      </c>
      <c r="BF432" s="24">
        <v>0</v>
      </c>
      <c r="BG432" s="24">
        <v>0</v>
      </c>
      <c r="BH432" s="24">
        <v>0</v>
      </c>
      <c r="BI432" s="24">
        <v>0</v>
      </c>
      <c r="BJ432" s="24">
        <v>0</v>
      </c>
      <c r="BK432" s="24">
        <v>0</v>
      </c>
      <c r="BL432" s="24">
        <v>0</v>
      </c>
    </row>
    <row r="433" spans="1:64" x14ac:dyDescent="0.25">
      <c r="A433" t="s">
        <v>5121</v>
      </c>
      <c r="B433">
        <v>191</v>
      </c>
      <c r="C433">
        <v>4</v>
      </c>
      <c r="D433">
        <v>16</v>
      </c>
      <c r="E433" s="24">
        <v>0</v>
      </c>
      <c r="F433" s="24">
        <v>0</v>
      </c>
      <c r="G433" s="24">
        <v>0</v>
      </c>
      <c r="H433" s="24">
        <v>0</v>
      </c>
      <c r="I433" s="24">
        <v>0</v>
      </c>
      <c r="J433" s="24">
        <v>0</v>
      </c>
      <c r="K433" s="24">
        <v>770.92973827570677</v>
      </c>
      <c r="L433" s="24">
        <v>-3.435055885463953</v>
      </c>
      <c r="M433" s="24">
        <v>767.49468239024282</v>
      </c>
      <c r="N433" s="24">
        <v>-767.49468239024282</v>
      </c>
      <c r="O433" s="24">
        <v>-770.92973827570677</v>
      </c>
      <c r="P433" s="24">
        <v>0</v>
      </c>
      <c r="Q433" s="24">
        <v>0.48858974962740831</v>
      </c>
      <c r="R433" s="24">
        <v>-0.37892611320012293</v>
      </c>
      <c r="S433" s="24">
        <v>0.10966363642728538</v>
      </c>
      <c r="T433" s="24">
        <v>0</v>
      </c>
      <c r="U433" s="24">
        <v>0</v>
      </c>
      <c r="V433" s="24">
        <v>0</v>
      </c>
      <c r="W433" s="24">
        <v>0</v>
      </c>
      <c r="X433" s="24">
        <v>0</v>
      </c>
      <c r="Y433" s="24">
        <v>0</v>
      </c>
      <c r="Z433" s="24">
        <v>0</v>
      </c>
      <c r="AA433" s="24">
        <v>539.65081679299465</v>
      </c>
      <c r="AB433" s="24">
        <v>-2.4045391198251309</v>
      </c>
      <c r="AC433" s="24">
        <v>537.24627767316997</v>
      </c>
      <c r="AD433" s="24">
        <v>-537.24627767316997</v>
      </c>
      <c r="AE433" s="24">
        <v>-539.65081679299328</v>
      </c>
      <c r="AF433" s="24">
        <v>0</v>
      </c>
      <c r="AG433" s="24">
        <v>0.48858974962740831</v>
      </c>
      <c r="AH433" s="24">
        <v>-0.37892611320012293</v>
      </c>
      <c r="AI433" s="24">
        <v>0.10966363642728538</v>
      </c>
      <c r="AJ433" s="24">
        <v>0</v>
      </c>
      <c r="AK433" s="24">
        <v>0</v>
      </c>
      <c r="AL433" s="24">
        <v>0</v>
      </c>
      <c r="AM433" s="24">
        <v>0</v>
      </c>
      <c r="AN433" s="24">
        <v>0</v>
      </c>
      <c r="AO433" s="24">
        <v>0</v>
      </c>
      <c r="AP433" s="24">
        <v>0</v>
      </c>
      <c r="AQ433" s="24">
        <v>231.27892148271212</v>
      </c>
      <c r="AR433" s="24">
        <v>-1.0305167656388221</v>
      </c>
      <c r="AS433" s="24">
        <v>230.24840471707284</v>
      </c>
      <c r="AT433" s="24">
        <v>-230.24840471707284</v>
      </c>
      <c r="AU433" s="24">
        <v>-231.27892148271349</v>
      </c>
      <c r="AV433" s="24">
        <v>0</v>
      </c>
      <c r="AW433" s="24">
        <v>0</v>
      </c>
      <c r="AX433" s="24">
        <v>0</v>
      </c>
      <c r="AY433" s="24">
        <v>0</v>
      </c>
      <c r="AZ433" s="24">
        <v>0</v>
      </c>
      <c r="BA433" s="24">
        <v>-0.10966363642728538</v>
      </c>
      <c r="BB433" s="24">
        <v>-0.48858974962740831</v>
      </c>
      <c r="BC433" s="24">
        <v>-0.10966363642728538</v>
      </c>
      <c r="BD433" s="24">
        <v>-0.48858974962740831</v>
      </c>
      <c r="BE433" s="24">
        <v>0</v>
      </c>
      <c r="BF433" s="24">
        <v>0</v>
      </c>
      <c r="BG433" s="24">
        <v>0</v>
      </c>
      <c r="BH433" s="24">
        <v>0</v>
      </c>
      <c r="BI433" s="24">
        <v>0</v>
      </c>
      <c r="BJ433" s="24">
        <v>0</v>
      </c>
      <c r="BK433" s="24">
        <v>0</v>
      </c>
      <c r="BL433" s="24">
        <v>0</v>
      </c>
    </row>
    <row r="434" spans="1:64" x14ac:dyDescent="0.25">
      <c r="A434" t="s">
        <v>5121</v>
      </c>
      <c r="B434">
        <v>192</v>
      </c>
      <c r="C434">
        <v>4</v>
      </c>
      <c r="D434">
        <v>16</v>
      </c>
      <c r="E434" s="24">
        <v>0</v>
      </c>
      <c r="F434" s="24">
        <v>0</v>
      </c>
      <c r="G434" s="24">
        <v>0</v>
      </c>
      <c r="H434" s="24">
        <v>0</v>
      </c>
      <c r="I434" s="24">
        <v>0</v>
      </c>
      <c r="J434" s="24">
        <v>0</v>
      </c>
      <c r="K434" s="24">
        <v>753.63304293062538</v>
      </c>
      <c r="L434" s="24">
        <v>1.315418753772974</v>
      </c>
      <c r="M434" s="24">
        <v>754.94846168439835</v>
      </c>
      <c r="N434" s="24">
        <v>-754.94846168439835</v>
      </c>
      <c r="O434" s="24">
        <v>-753.63304293062538</v>
      </c>
      <c r="P434" s="24">
        <v>0</v>
      </c>
      <c r="Q434" s="24">
        <v>0.47931425387241688</v>
      </c>
      <c r="R434" s="24">
        <v>-0.37196884220747961</v>
      </c>
      <c r="S434" s="24">
        <v>0.10734541166493727</v>
      </c>
      <c r="T434" s="24">
        <v>0</v>
      </c>
      <c r="U434" s="24">
        <v>0</v>
      </c>
      <c r="V434" s="24">
        <v>0</v>
      </c>
      <c r="W434" s="24">
        <v>0</v>
      </c>
      <c r="X434" s="24">
        <v>0</v>
      </c>
      <c r="Y434" s="24">
        <v>0</v>
      </c>
      <c r="Z434" s="24">
        <v>0</v>
      </c>
      <c r="AA434" s="24">
        <v>527.54313005143774</v>
      </c>
      <c r="AB434" s="24">
        <v>0.92079312764144561</v>
      </c>
      <c r="AC434" s="24">
        <v>528.46392317907885</v>
      </c>
      <c r="AD434" s="24">
        <v>-528.46392317907885</v>
      </c>
      <c r="AE434" s="24">
        <v>-527.54313005143922</v>
      </c>
      <c r="AF434" s="24">
        <v>0</v>
      </c>
      <c r="AG434" s="24">
        <v>0.47931425387241688</v>
      </c>
      <c r="AH434" s="24">
        <v>-0.37196884220747961</v>
      </c>
      <c r="AI434" s="24">
        <v>0.10734541166493727</v>
      </c>
      <c r="AJ434" s="24">
        <v>0</v>
      </c>
      <c r="AK434" s="24">
        <v>0</v>
      </c>
      <c r="AL434" s="24">
        <v>0</v>
      </c>
      <c r="AM434" s="24">
        <v>0</v>
      </c>
      <c r="AN434" s="24">
        <v>0</v>
      </c>
      <c r="AO434" s="24">
        <v>0</v>
      </c>
      <c r="AP434" s="24">
        <v>0</v>
      </c>
      <c r="AQ434" s="24">
        <v>226.08991287918764</v>
      </c>
      <c r="AR434" s="24">
        <v>0.39462562613152841</v>
      </c>
      <c r="AS434" s="24">
        <v>226.48453850531951</v>
      </c>
      <c r="AT434" s="24">
        <v>-226.48453850531951</v>
      </c>
      <c r="AU434" s="24">
        <v>-226.08991287918616</v>
      </c>
      <c r="AV434" s="24">
        <v>0</v>
      </c>
      <c r="AW434" s="24">
        <v>0</v>
      </c>
      <c r="AX434" s="24">
        <v>0</v>
      </c>
      <c r="AY434" s="24">
        <v>0</v>
      </c>
      <c r="AZ434" s="24">
        <v>0</v>
      </c>
      <c r="BA434" s="24">
        <v>-0.10734541166493727</v>
      </c>
      <c r="BB434" s="24">
        <v>-0.47931425387241688</v>
      </c>
      <c r="BC434" s="24">
        <v>-0.10734541166493727</v>
      </c>
      <c r="BD434" s="24">
        <v>-0.47931425387241688</v>
      </c>
      <c r="BE434" s="24">
        <v>0</v>
      </c>
      <c r="BF434" s="24">
        <v>0</v>
      </c>
      <c r="BG434" s="24">
        <v>0</v>
      </c>
      <c r="BH434" s="24">
        <v>0</v>
      </c>
      <c r="BI434" s="24">
        <v>0</v>
      </c>
      <c r="BJ434" s="24">
        <v>0</v>
      </c>
      <c r="BK434" s="24">
        <v>0</v>
      </c>
      <c r="BL434" s="24">
        <v>0</v>
      </c>
    </row>
    <row r="435" spans="1:64" x14ac:dyDescent="0.25">
      <c r="A435" t="s">
        <v>5121</v>
      </c>
      <c r="B435">
        <v>193</v>
      </c>
      <c r="C435">
        <v>1</v>
      </c>
      <c r="D435">
        <v>17</v>
      </c>
      <c r="E435" s="24">
        <v>0</v>
      </c>
      <c r="F435" s="24">
        <v>0</v>
      </c>
      <c r="G435" s="24">
        <v>0</v>
      </c>
      <c r="H435" s="24">
        <v>0</v>
      </c>
      <c r="I435" s="24">
        <v>0</v>
      </c>
      <c r="J435" s="24">
        <v>0</v>
      </c>
      <c r="K435" s="24">
        <v>736.80712349992245</v>
      </c>
      <c r="L435" s="24">
        <v>5.8689364129677415</v>
      </c>
      <c r="M435" s="24">
        <v>742.6760599128902</v>
      </c>
      <c r="N435" s="24">
        <v>-742.6760599128902</v>
      </c>
      <c r="O435" s="24">
        <v>-736.80712349992245</v>
      </c>
      <c r="P435" s="24">
        <v>0</v>
      </c>
      <c r="Q435" s="24">
        <v>0.47026190956330538</v>
      </c>
      <c r="R435" s="24">
        <v>-0.36517329558455458</v>
      </c>
      <c r="S435" s="24">
        <v>0.1050886139787508</v>
      </c>
      <c r="T435" s="24">
        <v>0</v>
      </c>
      <c r="U435" s="24">
        <v>0</v>
      </c>
      <c r="V435" s="24">
        <v>0</v>
      </c>
      <c r="W435" s="24">
        <v>0</v>
      </c>
      <c r="X435" s="24">
        <v>0</v>
      </c>
      <c r="Y435" s="24">
        <v>0</v>
      </c>
      <c r="Z435" s="24">
        <v>0</v>
      </c>
      <c r="AA435" s="24">
        <v>515.7649864499457</v>
      </c>
      <c r="AB435" s="24">
        <v>4.1082554890772371</v>
      </c>
      <c r="AC435" s="24">
        <v>519.87324193902316</v>
      </c>
      <c r="AD435" s="24">
        <v>-519.87324193902532</v>
      </c>
      <c r="AE435" s="24">
        <v>-515.76498644994354</v>
      </c>
      <c r="AF435" s="24">
        <v>0</v>
      </c>
      <c r="AG435" s="24">
        <v>0.47026190956330538</v>
      </c>
      <c r="AH435" s="24">
        <v>-0.36517329558455458</v>
      </c>
      <c r="AI435" s="24">
        <v>0.1050886139787508</v>
      </c>
      <c r="AJ435" s="24">
        <v>0</v>
      </c>
      <c r="AK435" s="24">
        <v>0</v>
      </c>
      <c r="AL435" s="24">
        <v>0</v>
      </c>
      <c r="AM435" s="24">
        <v>0</v>
      </c>
      <c r="AN435" s="24">
        <v>0</v>
      </c>
      <c r="AO435" s="24">
        <v>0</v>
      </c>
      <c r="AP435" s="24">
        <v>0</v>
      </c>
      <c r="AQ435" s="24">
        <v>221.04213704997676</v>
      </c>
      <c r="AR435" s="24">
        <v>1.7606809238905043</v>
      </c>
      <c r="AS435" s="24">
        <v>222.80281797386704</v>
      </c>
      <c r="AT435" s="24">
        <v>-222.80281797386488</v>
      </c>
      <c r="AU435" s="24">
        <v>-221.04213704997892</v>
      </c>
      <c r="AV435" s="24">
        <v>0</v>
      </c>
      <c r="AW435" s="24">
        <v>0</v>
      </c>
      <c r="AX435" s="24">
        <v>0</v>
      </c>
      <c r="AY435" s="24">
        <v>0</v>
      </c>
      <c r="AZ435" s="24">
        <v>0</v>
      </c>
      <c r="BA435" s="24">
        <v>-0.1050886139787508</v>
      </c>
      <c r="BB435" s="24">
        <v>-0.47026190956330538</v>
      </c>
      <c r="BC435" s="24">
        <v>-0.1050886139787508</v>
      </c>
      <c r="BD435" s="24">
        <v>-0.47026190956330538</v>
      </c>
      <c r="BE435" s="24">
        <v>0</v>
      </c>
      <c r="BF435" s="24">
        <v>0</v>
      </c>
      <c r="BG435" s="24">
        <v>0</v>
      </c>
      <c r="BH435" s="24">
        <v>0</v>
      </c>
      <c r="BI435" s="24">
        <v>0</v>
      </c>
      <c r="BJ435" s="24">
        <v>0</v>
      </c>
      <c r="BK435" s="24">
        <v>0</v>
      </c>
      <c r="BL435" s="24">
        <v>0</v>
      </c>
    </row>
    <row r="436" spans="1:64" x14ac:dyDescent="0.25">
      <c r="A436" t="s">
        <v>5121</v>
      </c>
      <c r="B436">
        <v>194</v>
      </c>
      <c r="C436">
        <v>1</v>
      </c>
      <c r="D436">
        <v>17</v>
      </c>
      <c r="E436" s="24">
        <v>0</v>
      </c>
      <c r="F436" s="24">
        <v>0</v>
      </c>
      <c r="G436" s="24">
        <v>0</v>
      </c>
      <c r="H436" s="24">
        <v>0</v>
      </c>
      <c r="I436" s="24">
        <v>0</v>
      </c>
      <c r="J436" s="24">
        <v>0</v>
      </c>
      <c r="K436" s="24">
        <v>720.43682418949902</v>
      </c>
      <c r="L436" s="24">
        <v>10.233115947805345</v>
      </c>
      <c r="M436" s="24">
        <v>730.66994013730437</v>
      </c>
      <c r="N436" s="24">
        <v>-730.66994013730437</v>
      </c>
      <c r="O436" s="24">
        <v>-720.43682418949902</v>
      </c>
      <c r="P436" s="24">
        <v>0</v>
      </c>
      <c r="Q436" s="24">
        <v>0.46142616608904063</v>
      </c>
      <c r="R436" s="24">
        <v>-0.35853489121609528</v>
      </c>
      <c r="S436" s="24">
        <v>0.10289127487294536</v>
      </c>
      <c r="T436" s="24">
        <v>0</v>
      </c>
      <c r="U436" s="24">
        <v>0</v>
      </c>
      <c r="V436" s="24">
        <v>0</v>
      </c>
      <c r="W436" s="24">
        <v>0</v>
      </c>
      <c r="X436" s="24">
        <v>0</v>
      </c>
      <c r="Y436" s="24">
        <v>0</v>
      </c>
      <c r="Z436" s="24">
        <v>0</v>
      </c>
      <c r="AA436" s="24">
        <v>504.30577693264928</v>
      </c>
      <c r="AB436" s="24">
        <v>7.1631811634633777</v>
      </c>
      <c r="AC436" s="24">
        <v>511.468958096113</v>
      </c>
      <c r="AD436" s="24">
        <v>-511.46895809611306</v>
      </c>
      <c r="AE436" s="24">
        <v>-504.3057769326515</v>
      </c>
      <c r="AF436" s="24">
        <v>0</v>
      </c>
      <c r="AG436" s="24">
        <v>0.46142616608904063</v>
      </c>
      <c r="AH436" s="24">
        <v>-0.35853489121609528</v>
      </c>
      <c r="AI436" s="24">
        <v>0.10289127487294536</v>
      </c>
      <c r="AJ436" s="24">
        <v>0</v>
      </c>
      <c r="AK436" s="24">
        <v>0</v>
      </c>
      <c r="AL436" s="24">
        <v>0</v>
      </c>
      <c r="AM436" s="24">
        <v>0</v>
      </c>
      <c r="AN436" s="24">
        <v>0</v>
      </c>
      <c r="AO436" s="24">
        <v>0</v>
      </c>
      <c r="AP436" s="24">
        <v>0</v>
      </c>
      <c r="AQ436" s="24">
        <v>216.13104725684974</v>
      </c>
      <c r="AR436" s="24">
        <v>3.0699347843419673</v>
      </c>
      <c r="AS436" s="24">
        <v>219.20098204119137</v>
      </c>
      <c r="AT436" s="24">
        <v>-219.20098204119131</v>
      </c>
      <c r="AU436" s="24">
        <v>-216.13104725684752</v>
      </c>
      <c r="AV436" s="24">
        <v>0</v>
      </c>
      <c r="AW436" s="24">
        <v>0</v>
      </c>
      <c r="AX436" s="24">
        <v>0</v>
      </c>
      <c r="AY436" s="24">
        <v>0</v>
      </c>
      <c r="AZ436" s="24">
        <v>0</v>
      </c>
      <c r="BA436" s="24">
        <v>-0.10289127487294536</v>
      </c>
      <c r="BB436" s="24">
        <v>-0.46142616608904063</v>
      </c>
      <c r="BC436" s="24">
        <v>-0.10289127487294536</v>
      </c>
      <c r="BD436" s="24">
        <v>-0.46142616608904063</v>
      </c>
      <c r="BE436" s="24">
        <v>0</v>
      </c>
      <c r="BF436" s="24">
        <v>0</v>
      </c>
      <c r="BG436" s="24">
        <v>0</v>
      </c>
      <c r="BH436" s="24">
        <v>0</v>
      </c>
      <c r="BI436" s="24">
        <v>0</v>
      </c>
      <c r="BJ436" s="24">
        <v>0</v>
      </c>
      <c r="BK436" s="24">
        <v>0</v>
      </c>
      <c r="BL436" s="24">
        <v>0</v>
      </c>
    </row>
    <row r="437" spans="1:64" x14ac:dyDescent="0.25">
      <c r="A437" t="s">
        <v>5121</v>
      </c>
      <c r="B437">
        <v>195</v>
      </c>
      <c r="C437">
        <v>1</v>
      </c>
      <c r="D437">
        <v>17</v>
      </c>
      <c r="E437" s="24">
        <v>0</v>
      </c>
      <c r="F437" s="24">
        <v>0</v>
      </c>
      <c r="G437" s="24">
        <v>0</v>
      </c>
      <c r="H437" s="24">
        <v>0</v>
      </c>
      <c r="I437" s="24">
        <v>0</v>
      </c>
      <c r="J437" s="24">
        <v>0</v>
      </c>
      <c r="K437" s="24">
        <v>704.50755477044731</v>
      </c>
      <c r="L437" s="24">
        <v>14.415262195281684</v>
      </c>
      <c r="M437" s="24">
        <v>718.922816965729</v>
      </c>
      <c r="N437" s="24">
        <v>-718.922816965729</v>
      </c>
      <c r="O437" s="24">
        <v>-704.50755477044731</v>
      </c>
      <c r="P437" s="24">
        <v>0</v>
      </c>
      <c r="Q437" s="24">
        <v>0.45280070091394009</v>
      </c>
      <c r="R437" s="24">
        <v>-0.35204920079240765</v>
      </c>
      <c r="S437" s="24">
        <v>0.10075150012153244</v>
      </c>
      <c r="T437" s="24">
        <v>0</v>
      </c>
      <c r="U437" s="24">
        <v>0</v>
      </c>
      <c r="V437" s="24">
        <v>0</v>
      </c>
      <c r="W437" s="24">
        <v>0</v>
      </c>
      <c r="X437" s="24">
        <v>0</v>
      </c>
      <c r="Y437" s="24">
        <v>0</v>
      </c>
      <c r="Z437" s="24">
        <v>0</v>
      </c>
      <c r="AA437" s="24">
        <v>493.15528833931307</v>
      </c>
      <c r="AB437" s="24">
        <v>10.090683536697725</v>
      </c>
      <c r="AC437" s="24">
        <v>503.24597187601029</v>
      </c>
      <c r="AD437" s="24">
        <v>-503.24597187600739</v>
      </c>
      <c r="AE437" s="24">
        <v>-493.15528833931239</v>
      </c>
      <c r="AF437" s="24">
        <v>0</v>
      </c>
      <c r="AG437" s="24">
        <v>0.45280070091394009</v>
      </c>
      <c r="AH437" s="24">
        <v>-0.35204920079240765</v>
      </c>
      <c r="AI437" s="24">
        <v>0.10075150012153244</v>
      </c>
      <c r="AJ437" s="24">
        <v>0</v>
      </c>
      <c r="AK437" s="24">
        <v>0</v>
      </c>
      <c r="AL437" s="24">
        <v>0</v>
      </c>
      <c r="AM437" s="24">
        <v>0</v>
      </c>
      <c r="AN437" s="24">
        <v>0</v>
      </c>
      <c r="AO437" s="24">
        <v>0</v>
      </c>
      <c r="AP437" s="24">
        <v>0</v>
      </c>
      <c r="AQ437" s="24">
        <v>211.35226643113424</v>
      </c>
      <c r="AR437" s="24">
        <v>4.3245786585839596</v>
      </c>
      <c r="AS437" s="24">
        <v>215.67684508971871</v>
      </c>
      <c r="AT437" s="24">
        <v>-215.67684508972161</v>
      </c>
      <c r="AU437" s="24">
        <v>-211.35226643113492</v>
      </c>
      <c r="AV437" s="24">
        <v>0</v>
      </c>
      <c r="AW437" s="24">
        <v>0</v>
      </c>
      <c r="AX437" s="24">
        <v>0</v>
      </c>
      <c r="AY437" s="24">
        <v>0</v>
      </c>
      <c r="AZ437" s="24">
        <v>0</v>
      </c>
      <c r="BA437" s="24">
        <v>-0.10075150012153244</v>
      </c>
      <c r="BB437" s="24">
        <v>-0.45280070091394009</v>
      </c>
      <c r="BC437" s="24">
        <v>-0.10075150012153244</v>
      </c>
      <c r="BD437" s="24">
        <v>-0.45280070091394009</v>
      </c>
      <c r="BE437" s="24">
        <v>0</v>
      </c>
      <c r="BF437" s="24">
        <v>0</v>
      </c>
      <c r="BG437" s="24">
        <v>0</v>
      </c>
      <c r="BH437" s="24">
        <v>0</v>
      </c>
      <c r="BI437" s="24">
        <v>0</v>
      </c>
      <c r="BJ437" s="24">
        <v>0</v>
      </c>
      <c r="BK437" s="24">
        <v>0</v>
      </c>
      <c r="BL437" s="24">
        <v>0</v>
      </c>
    </row>
    <row r="438" spans="1:64" x14ac:dyDescent="0.25">
      <c r="A438" t="s">
        <v>5121</v>
      </c>
      <c r="B438">
        <v>196</v>
      </c>
      <c r="C438">
        <v>2</v>
      </c>
      <c r="D438">
        <v>17</v>
      </c>
      <c r="E438" s="24">
        <v>0</v>
      </c>
      <c r="F438" s="24">
        <v>0</v>
      </c>
      <c r="G438" s="24">
        <v>0</v>
      </c>
      <c r="H438" s="24">
        <v>0</v>
      </c>
      <c r="I438" s="24">
        <v>0</v>
      </c>
      <c r="J438" s="24">
        <v>0</v>
      </c>
      <c r="K438" s="24">
        <v>689.00526649598032</v>
      </c>
      <c r="L438" s="24">
        <v>18.422380143776536</v>
      </c>
      <c r="M438" s="24">
        <v>707.42764663975686</v>
      </c>
      <c r="N438" s="24">
        <v>-707.42764663975686</v>
      </c>
      <c r="O438" s="24">
        <v>-689.00526649598032</v>
      </c>
      <c r="P438" s="24">
        <v>0</v>
      </c>
      <c r="Q438" s="24">
        <v>0.44437941031856099</v>
      </c>
      <c r="R438" s="24">
        <v>-0.34571194377986103</v>
      </c>
      <c r="S438" s="24">
        <v>9.8667466538699955E-2</v>
      </c>
      <c r="T438" s="24">
        <v>0</v>
      </c>
      <c r="U438" s="24">
        <v>0</v>
      </c>
      <c r="V438" s="24">
        <v>0</v>
      </c>
      <c r="W438" s="24">
        <v>0</v>
      </c>
      <c r="X438" s="24">
        <v>0</v>
      </c>
      <c r="Y438" s="24">
        <v>0</v>
      </c>
      <c r="Z438" s="24">
        <v>0</v>
      </c>
      <c r="AA438" s="24">
        <v>482.3036865471862</v>
      </c>
      <c r="AB438" s="24">
        <v>12.895666100643211</v>
      </c>
      <c r="AC438" s="24">
        <v>495.19935264782976</v>
      </c>
      <c r="AD438" s="24">
        <v>-495.19935264783271</v>
      </c>
      <c r="AE438" s="24">
        <v>-482.30368654718404</v>
      </c>
      <c r="AF438" s="24">
        <v>0</v>
      </c>
      <c r="AG438" s="24">
        <v>0.44437941031856099</v>
      </c>
      <c r="AH438" s="24">
        <v>-0.34571194377986103</v>
      </c>
      <c r="AI438" s="24">
        <v>9.8667466538699955E-2</v>
      </c>
      <c r="AJ438" s="24">
        <v>0</v>
      </c>
      <c r="AK438" s="24">
        <v>0</v>
      </c>
      <c r="AL438" s="24">
        <v>0</v>
      </c>
      <c r="AM438" s="24">
        <v>0</v>
      </c>
      <c r="AN438" s="24">
        <v>0</v>
      </c>
      <c r="AO438" s="24">
        <v>0</v>
      </c>
      <c r="AP438" s="24">
        <v>0</v>
      </c>
      <c r="AQ438" s="24">
        <v>206.70157994879412</v>
      </c>
      <c r="AR438" s="24">
        <v>5.5267140431333246</v>
      </c>
      <c r="AS438" s="24">
        <v>212.2282939919271</v>
      </c>
      <c r="AT438" s="24">
        <v>-212.22829399192415</v>
      </c>
      <c r="AU438" s="24">
        <v>-206.70157994879628</v>
      </c>
      <c r="AV438" s="24">
        <v>0</v>
      </c>
      <c r="AW438" s="24">
        <v>0</v>
      </c>
      <c r="AX438" s="24">
        <v>0</v>
      </c>
      <c r="AY438" s="24">
        <v>0</v>
      </c>
      <c r="AZ438" s="24">
        <v>0</v>
      </c>
      <c r="BA438" s="24">
        <v>-9.8667466538699955E-2</v>
      </c>
      <c r="BB438" s="24">
        <v>-0.44437941031856099</v>
      </c>
      <c r="BC438" s="24">
        <v>-9.8667466538699955E-2</v>
      </c>
      <c r="BD438" s="24">
        <v>-0.44437941031856099</v>
      </c>
      <c r="BE438" s="24">
        <v>0</v>
      </c>
      <c r="BF438" s="24">
        <v>0</v>
      </c>
      <c r="BG438" s="24">
        <v>0</v>
      </c>
      <c r="BH438" s="24">
        <v>0</v>
      </c>
      <c r="BI438" s="24">
        <v>0</v>
      </c>
      <c r="BJ438" s="24">
        <v>0</v>
      </c>
      <c r="BK438" s="24">
        <v>0</v>
      </c>
      <c r="BL438" s="24">
        <v>0</v>
      </c>
    </row>
    <row r="439" spans="1:64" x14ac:dyDescent="0.25">
      <c r="A439" t="s">
        <v>5121</v>
      </c>
      <c r="B439">
        <v>197</v>
      </c>
      <c r="C439">
        <v>2</v>
      </c>
      <c r="D439">
        <v>17</v>
      </c>
      <c r="E439" s="24">
        <v>0</v>
      </c>
      <c r="F439" s="24">
        <v>0</v>
      </c>
      <c r="G439" s="24">
        <v>0</v>
      </c>
      <c r="H439" s="24">
        <v>0</v>
      </c>
      <c r="I439" s="24">
        <v>0</v>
      </c>
      <c r="J439" s="24">
        <v>0</v>
      </c>
      <c r="K439" s="24">
        <v>673.91642924770713</v>
      </c>
      <c r="L439" s="24">
        <v>22.261188374832273</v>
      </c>
      <c r="M439" s="24">
        <v>696.1776176225394</v>
      </c>
      <c r="N439" s="24">
        <v>-696.1776176225394</v>
      </c>
      <c r="O439" s="24">
        <v>-673.91642924770713</v>
      </c>
      <c r="P439" s="24">
        <v>0</v>
      </c>
      <c r="Q439" s="24">
        <v>0.43615640065627304</v>
      </c>
      <c r="R439" s="24">
        <v>-0.33951898174427697</v>
      </c>
      <c r="S439" s="24">
        <v>9.6637418911996065E-2</v>
      </c>
      <c r="T439" s="24">
        <v>0</v>
      </c>
      <c r="U439" s="24">
        <v>0</v>
      </c>
      <c r="V439" s="24">
        <v>0</v>
      </c>
      <c r="W439" s="24">
        <v>0</v>
      </c>
      <c r="X439" s="24">
        <v>0</v>
      </c>
      <c r="Y439" s="24">
        <v>0</v>
      </c>
      <c r="Z439" s="24">
        <v>0</v>
      </c>
      <c r="AA439" s="24">
        <v>471.74150047339498</v>
      </c>
      <c r="AB439" s="24">
        <v>15.582831862382591</v>
      </c>
      <c r="AC439" s="24">
        <v>487.32433233577757</v>
      </c>
      <c r="AD439" s="24">
        <v>-487.32433233577467</v>
      </c>
      <c r="AE439" s="24">
        <v>-471.74150047339572</v>
      </c>
      <c r="AF439" s="24">
        <v>0</v>
      </c>
      <c r="AG439" s="24">
        <v>0.43615640065627304</v>
      </c>
      <c r="AH439" s="24">
        <v>-0.33951898174427697</v>
      </c>
      <c r="AI439" s="24">
        <v>9.6637418911996065E-2</v>
      </c>
      <c r="AJ439" s="24">
        <v>0</v>
      </c>
      <c r="AK439" s="24">
        <v>0</v>
      </c>
      <c r="AL439" s="24">
        <v>0</v>
      </c>
      <c r="AM439" s="24">
        <v>0</v>
      </c>
      <c r="AN439" s="24">
        <v>0</v>
      </c>
      <c r="AO439" s="24">
        <v>0</v>
      </c>
      <c r="AP439" s="24">
        <v>0</v>
      </c>
      <c r="AQ439" s="24">
        <v>202.17492877431215</v>
      </c>
      <c r="AR439" s="24">
        <v>6.6783565124496818</v>
      </c>
      <c r="AS439" s="24">
        <v>208.85328528676183</v>
      </c>
      <c r="AT439" s="24">
        <v>-208.85328528676473</v>
      </c>
      <c r="AU439" s="24">
        <v>-202.17492877431141</v>
      </c>
      <c r="AV439" s="24">
        <v>0</v>
      </c>
      <c r="AW439" s="24">
        <v>0</v>
      </c>
      <c r="AX439" s="24">
        <v>0</v>
      </c>
      <c r="AY439" s="24">
        <v>0</v>
      </c>
      <c r="AZ439" s="24">
        <v>0</v>
      </c>
      <c r="BA439" s="24">
        <v>-9.6637418911996065E-2</v>
      </c>
      <c r="BB439" s="24">
        <v>-0.43615640065627304</v>
      </c>
      <c r="BC439" s="24">
        <v>-9.6637418911996065E-2</v>
      </c>
      <c r="BD439" s="24">
        <v>-0.43615640065627304</v>
      </c>
      <c r="BE439" s="24">
        <v>0</v>
      </c>
      <c r="BF439" s="24">
        <v>0</v>
      </c>
      <c r="BG439" s="24">
        <v>0</v>
      </c>
      <c r="BH439" s="24">
        <v>0</v>
      </c>
      <c r="BI439" s="24">
        <v>0</v>
      </c>
      <c r="BJ439" s="24">
        <v>0</v>
      </c>
      <c r="BK439" s="24">
        <v>0</v>
      </c>
      <c r="BL439" s="24">
        <v>0</v>
      </c>
    </row>
    <row r="440" spans="1:64" x14ac:dyDescent="0.25">
      <c r="A440" t="s">
        <v>5121</v>
      </c>
      <c r="B440">
        <v>198</v>
      </c>
      <c r="C440">
        <v>2</v>
      </c>
      <c r="D440">
        <v>17</v>
      </c>
      <c r="E440" s="24">
        <v>0</v>
      </c>
      <c r="F440" s="24">
        <v>0</v>
      </c>
      <c r="G440" s="24">
        <v>0</v>
      </c>
      <c r="H440" s="24">
        <v>0</v>
      </c>
      <c r="I440" s="24">
        <v>0</v>
      </c>
      <c r="J440" s="24">
        <v>0</v>
      </c>
      <c r="K440" s="24">
        <v>659.22800962906331</v>
      </c>
      <c r="L440" s="24">
        <v>25.938131920993328</v>
      </c>
      <c r="M440" s="24">
        <v>685.16614155005664</v>
      </c>
      <c r="N440" s="24">
        <v>-685.16614155005664</v>
      </c>
      <c r="O440" s="24">
        <v>-659.22800962906331</v>
      </c>
      <c r="P440" s="24">
        <v>0</v>
      </c>
      <c r="Q440" s="24">
        <v>0.42812597993861345</v>
      </c>
      <c r="R440" s="24">
        <v>-0.33346631287031414</v>
      </c>
      <c r="S440" s="24">
        <v>9.4659667068299314E-2</v>
      </c>
      <c r="T440" s="24">
        <v>0</v>
      </c>
      <c r="U440" s="24">
        <v>0</v>
      </c>
      <c r="V440" s="24">
        <v>0</v>
      </c>
      <c r="W440" s="24">
        <v>0</v>
      </c>
      <c r="X440" s="24">
        <v>0</v>
      </c>
      <c r="Y440" s="24">
        <v>0</v>
      </c>
      <c r="Z440" s="24">
        <v>0</v>
      </c>
      <c r="AA440" s="24">
        <v>461.45960674034427</v>
      </c>
      <c r="AB440" s="24">
        <v>18.15669234469533</v>
      </c>
      <c r="AC440" s="24">
        <v>479.6162990850396</v>
      </c>
      <c r="AD440" s="24">
        <v>-479.61629908504256</v>
      </c>
      <c r="AE440" s="24">
        <v>-461.45960674034359</v>
      </c>
      <c r="AF440" s="24">
        <v>0</v>
      </c>
      <c r="AG440" s="24">
        <v>0.42812597993861345</v>
      </c>
      <c r="AH440" s="24">
        <v>-0.33346631287031414</v>
      </c>
      <c r="AI440" s="24">
        <v>9.4659667068299314E-2</v>
      </c>
      <c r="AJ440" s="24">
        <v>0</v>
      </c>
      <c r="AK440" s="24">
        <v>0</v>
      </c>
      <c r="AL440" s="24">
        <v>0</v>
      </c>
      <c r="AM440" s="24">
        <v>0</v>
      </c>
      <c r="AN440" s="24">
        <v>0</v>
      </c>
      <c r="AO440" s="24">
        <v>0</v>
      </c>
      <c r="AP440" s="24">
        <v>0</v>
      </c>
      <c r="AQ440" s="24">
        <v>197.76840288871904</v>
      </c>
      <c r="AR440" s="24">
        <v>7.7814395762979984</v>
      </c>
      <c r="AS440" s="24">
        <v>205.54984246501704</v>
      </c>
      <c r="AT440" s="24">
        <v>-205.54984246501408</v>
      </c>
      <c r="AU440" s="24">
        <v>-197.76840288871972</v>
      </c>
      <c r="AV440" s="24">
        <v>0</v>
      </c>
      <c r="AW440" s="24">
        <v>0</v>
      </c>
      <c r="AX440" s="24">
        <v>0</v>
      </c>
      <c r="AY440" s="24">
        <v>0</v>
      </c>
      <c r="AZ440" s="24">
        <v>0</v>
      </c>
      <c r="BA440" s="24">
        <v>-9.4659667068299314E-2</v>
      </c>
      <c r="BB440" s="24">
        <v>-0.42812597993861345</v>
      </c>
      <c r="BC440" s="24">
        <v>-9.4659667068299314E-2</v>
      </c>
      <c r="BD440" s="24">
        <v>-0.42812597993861345</v>
      </c>
      <c r="BE440" s="24">
        <v>0</v>
      </c>
      <c r="BF440" s="24">
        <v>0</v>
      </c>
      <c r="BG440" s="24">
        <v>0</v>
      </c>
      <c r="BH440" s="24">
        <v>0</v>
      </c>
      <c r="BI440" s="24">
        <v>0</v>
      </c>
      <c r="BJ440" s="24">
        <v>0</v>
      </c>
      <c r="BK440" s="24">
        <v>0</v>
      </c>
      <c r="BL440" s="24">
        <v>0</v>
      </c>
    </row>
    <row r="441" spans="1:64" x14ac:dyDescent="0.25">
      <c r="A441" t="s">
        <v>5121</v>
      </c>
      <c r="B441">
        <v>199</v>
      </c>
      <c r="C441">
        <v>3</v>
      </c>
      <c r="D441">
        <v>17</v>
      </c>
      <c r="E441" s="24">
        <v>0</v>
      </c>
      <c r="F441" s="24">
        <v>0</v>
      </c>
      <c r="G441" s="24">
        <v>0</v>
      </c>
      <c r="H441" s="24">
        <v>0</v>
      </c>
      <c r="I441" s="24">
        <v>0</v>
      </c>
      <c r="J441" s="24">
        <v>0</v>
      </c>
      <c r="K441" s="24">
        <v>644.92745025828481</v>
      </c>
      <c r="L441" s="24">
        <v>29.459394386969507</v>
      </c>
      <c r="M441" s="24">
        <v>674.38684464525431</v>
      </c>
      <c r="N441" s="24">
        <v>-674.38684464525431</v>
      </c>
      <c r="O441" s="24">
        <v>-644.92745025828481</v>
      </c>
      <c r="P441" s="24">
        <v>0</v>
      </c>
      <c r="Q441" s="24">
        <v>0.42028264984810448</v>
      </c>
      <c r="R441" s="24">
        <v>-0.32755006672960008</v>
      </c>
      <c r="S441" s="24">
        <v>9.2732583118504408E-2</v>
      </c>
      <c r="T441" s="24">
        <v>0</v>
      </c>
      <c r="U441" s="24">
        <v>0</v>
      </c>
      <c r="V441" s="24">
        <v>0</v>
      </c>
      <c r="W441" s="24">
        <v>0</v>
      </c>
      <c r="X441" s="24">
        <v>0</v>
      </c>
      <c r="Y441" s="24">
        <v>0</v>
      </c>
      <c r="Z441" s="24">
        <v>0</v>
      </c>
      <c r="AA441" s="24">
        <v>451.44921518079934</v>
      </c>
      <c r="AB441" s="24">
        <v>20.621576070878291</v>
      </c>
      <c r="AC441" s="24">
        <v>472.07079125167797</v>
      </c>
      <c r="AD441" s="24">
        <v>-472.07079125167729</v>
      </c>
      <c r="AE441" s="24">
        <v>-451.44921518080082</v>
      </c>
      <c r="AF441" s="24">
        <v>0</v>
      </c>
      <c r="AG441" s="24">
        <v>0.42028264984810448</v>
      </c>
      <c r="AH441" s="24">
        <v>-0.32755006672960008</v>
      </c>
      <c r="AI441" s="24">
        <v>9.2732583118504408E-2</v>
      </c>
      <c r="AJ441" s="24">
        <v>0</v>
      </c>
      <c r="AK441" s="24">
        <v>0</v>
      </c>
      <c r="AL441" s="24">
        <v>0</v>
      </c>
      <c r="AM441" s="24">
        <v>0</v>
      </c>
      <c r="AN441" s="24">
        <v>0</v>
      </c>
      <c r="AO441" s="24">
        <v>0</v>
      </c>
      <c r="AP441" s="24">
        <v>0</v>
      </c>
      <c r="AQ441" s="24">
        <v>193.47823507748546</v>
      </c>
      <c r="AR441" s="24">
        <v>8.8378183160912158</v>
      </c>
      <c r="AS441" s="24">
        <v>202.31605339357634</v>
      </c>
      <c r="AT441" s="24">
        <v>-202.31605339357702</v>
      </c>
      <c r="AU441" s="24">
        <v>-193.47823507748399</v>
      </c>
      <c r="AV441" s="24">
        <v>0</v>
      </c>
      <c r="AW441" s="24">
        <v>0</v>
      </c>
      <c r="AX441" s="24">
        <v>0</v>
      </c>
      <c r="AY441" s="24">
        <v>0</v>
      </c>
      <c r="AZ441" s="24">
        <v>0</v>
      </c>
      <c r="BA441" s="24">
        <v>-9.2732583118504408E-2</v>
      </c>
      <c r="BB441" s="24">
        <v>-0.42028264984810448</v>
      </c>
      <c r="BC441" s="24">
        <v>-9.2732583118504408E-2</v>
      </c>
      <c r="BD441" s="24">
        <v>-0.42028264984810448</v>
      </c>
      <c r="BE441" s="24">
        <v>0</v>
      </c>
      <c r="BF441" s="24">
        <v>0</v>
      </c>
      <c r="BG441" s="24">
        <v>0</v>
      </c>
      <c r="BH441" s="24">
        <v>0</v>
      </c>
      <c r="BI441" s="24">
        <v>0</v>
      </c>
      <c r="BJ441" s="24">
        <v>0</v>
      </c>
      <c r="BK441" s="24">
        <v>0</v>
      </c>
      <c r="BL441" s="24">
        <v>0</v>
      </c>
    </row>
    <row r="442" spans="1:64" x14ac:dyDescent="0.25">
      <c r="A442" t="s">
        <v>5121</v>
      </c>
      <c r="B442">
        <v>200</v>
      </c>
      <c r="C442">
        <v>3</v>
      </c>
      <c r="D442">
        <v>17</v>
      </c>
      <c r="E442" s="24">
        <v>0</v>
      </c>
      <c r="F442" s="24">
        <v>0</v>
      </c>
      <c r="G442" s="24">
        <v>0</v>
      </c>
      <c r="H442" s="24">
        <v>0</v>
      </c>
      <c r="I442" s="24">
        <v>0</v>
      </c>
      <c r="J442" s="24">
        <v>0</v>
      </c>
      <c r="K442" s="24">
        <v>631.00264988746494</v>
      </c>
      <c r="L442" s="24">
        <v>32.830909579992294</v>
      </c>
      <c r="M442" s="24">
        <v>663.83355946745723</v>
      </c>
      <c r="N442" s="24">
        <v>-663.83355946745723</v>
      </c>
      <c r="O442" s="24">
        <v>-631.00264988746494</v>
      </c>
      <c r="P442" s="24">
        <v>0</v>
      </c>
      <c r="Q442" s="24">
        <v>0.41262109808576497</v>
      </c>
      <c r="R442" s="24">
        <v>-0.3217664993053404</v>
      </c>
      <c r="S442" s="24">
        <v>9.0854598780424567E-2</v>
      </c>
      <c r="T442" s="24">
        <v>0</v>
      </c>
      <c r="U442" s="24">
        <v>0</v>
      </c>
      <c r="V442" s="24">
        <v>0</v>
      </c>
      <c r="W442" s="24">
        <v>0</v>
      </c>
      <c r="X442" s="24">
        <v>0</v>
      </c>
      <c r="Y442" s="24">
        <v>0</v>
      </c>
      <c r="Z442" s="24">
        <v>0</v>
      </c>
      <c r="AA442" s="24">
        <v>441.70185492122545</v>
      </c>
      <c r="AB442" s="24">
        <v>22.981636705994788</v>
      </c>
      <c r="AC442" s="24">
        <v>464.68349162722001</v>
      </c>
      <c r="AD442" s="24">
        <v>-464.68349162722006</v>
      </c>
      <c r="AE442" s="24">
        <v>-441.70185492122619</v>
      </c>
      <c r="AF442" s="24">
        <v>0</v>
      </c>
      <c r="AG442" s="24">
        <v>0.41262109808576497</v>
      </c>
      <c r="AH442" s="24">
        <v>-0.3217664993053404</v>
      </c>
      <c r="AI442" s="24">
        <v>9.0854598780424567E-2</v>
      </c>
      <c r="AJ442" s="24">
        <v>0</v>
      </c>
      <c r="AK442" s="24">
        <v>0</v>
      </c>
      <c r="AL442" s="24">
        <v>0</v>
      </c>
      <c r="AM442" s="24">
        <v>0</v>
      </c>
      <c r="AN442" s="24">
        <v>0</v>
      </c>
      <c r="AO442" s="24">
        <v>0</v>
      </c>
      <c r="AP442" s="24">
        <v>0</v>
      </c>
      <c r="AQ442" s="24">
        <v>189.30079496623949</v>
      </c>
      <c r="AR442" s="24">
        <v>9.8492728739975064</v>
      </c>
      <c r="AS442" s="24">
        <v>199.15006784023723</v>
      </c>
      <c r="AT442" s="24">
        <v>-199.15006784023717</v>
      </c>
      <c r="AU442" s="24">
        <v>-189.30079496623875</v>
      </c>
      <c r="AV442" s="24">
        <v>0</v>
      </c>
      <c r="AW442" s="24">
        <v>0</v>
      </c>
      <c r="AX442" s="24">
        <v>0</v>
      </c>
      <c r="AY442" s="24">
        <v>0</v>
      </c>
      <c r="AZ442" s="24">
        <v>0</v>
      </c>
      <c r="BA442" s="24">
        <v>-9.0854598780424567E-2</v>
      </c>
      <c r="BB442" s="24">
        <v>-0.41262109808576497</v>
      </c>
      <c r="BC442" s="24">
        <v>-9.0854598780424567E-2</v>
      </c>
      <c r="BD442" s="24">
        <v>-0.41262109808576497</v>
      </c>
      <c r="BE442" s="24">
        <v>0</v>
      </c>
      <c r="BF442" s="24">
        <v>0</v>
      </c>
      <c r="BG442" s="24">
        <v>0</v>
      </c>
      <c r="BH442" s="24">
        <v>0</v>
      </c>
      <c r="BI442" s="24">
        <v>0</v>
      </c>
      <c r="BJ442" s="24">
        <v>0</v>
      </c>
      <c r="BK442" s="24">
        <v>0</v>
      </c>
      <c r="BL442" s="24">
        <v>0</v>
      </c>
    </row>
    <row r="443" spans="1:64" x14ac:dyDescent="0.25">
      <c r="A443" t="s">
        <v>5121</v>
      </c>
      <c r="B443">
        <v>201</v>
      </c>
      <c r="C443">
        <v>3</v>
      </c>
      <c r="D443">
        <v>17</v>
      </c>
      <c r="E443" s="24">
        <v>0</v>
      </c>
      <c r="F443" s="24">
        <v>0</v>
      </c>
      <c r="G443" s="24">
        <v>0</v>
      </c>
      <c r="H443" s="24">
        <v>0</v>
      </c>
      <c r="I443" s="24">
        <v>0</v>
      </c>
      <c r="J443" s="24">
        <v>0</v>
      </c>
      <c r="K443" s="24">
        <v>617.44194456003606</v>
      </c>
      <c r="L443" s="24">
        <v>36.05837248172611</v>
      </c>
      <c r="M443" s="24">
        <v>653.50031704176217</v>
      </c>
      <c r="N443" s="24">
        <v>-653.50031704176217</v>
      </c>
      <c r="O443" s="24">
        <v>-617.44194456003606</v>
      </c>
      <c r="P443" s="24">
        <v>0</v>
      </c>
      <c r="Q443" s="24">
        <v>0.40513619108605781</v>
      </c>
      <c r="R443" s="24">
        <v>-0.31611198819655328</v>
      </c>
      <c r="S443" s="24">
        <v>8.9024202889504522E-2</v>
      </c>
      <c r="T443" s="24">
        <v>0</v>
      </c>
      <c r="U443" s="24">
        <v>0</v>
      </c>
      <c r="V443" s="24">
        <v>0</v>
      </c>
      <c r="W443" s="24">
        <v>0</v>
      </c>
      <c r="X443" s="24">
        <v>0</v>
      </c>
      <c r="Y443" s="24">
        <v>0</v>
      </c>
      <c r="Z443" s="24">
        <v>0</v>
      </c>
      <c r="AA443" s="24">
        <v>432.2093611920252</v>
      </c>
      <c r="AB443" s="24">
        <v>25.240860737208095</v>
      </c>
      <c r="AC443" s="24">
        <v>457.45022192923346</v>
      </c>
      <c r="AD443" s="24">
        <v>-457.45022192923352</v>
      </c>
      <c r="AE443" s="24">
        <v>-432.20936119202452</v>
      </c>
      <c r="AF443" s="24">
        <v>0</v>
      </c>
      <c r="AG443" s="24">
        <v>0.40513619108605781</v>
      </c>
      <c r="AH443" s="24">
        <v>-0.31611198819655328</v>
      </c>
      <c r="AI443" s="24">
        <v>8.9024202889504522E-2</v>
      </c>
      <c r="AJ443" s="24">
        <v>0</v>
      </c>
      <c r="AK443" s="24">
        <v>0</v>
      </c>
      <c r="AL443" s="24">
        <v>0</v>
      </c>
      <c r="AM443" s="24">
        <v>0</v>
      </c>
      <c r="AN443" s="24">
        <v>0</v>
      </c>
      <c r="AO443" s="24">
        <v>0</v>
      </c>
      <c r="AP443" s="24">
        <v>0</v>
      </c>
      <c r="AQ443" s="24">
        <v>185.23258336801086</v>
      </c>
      <c r="AR443" s="24">
        <v>10.817511744518015</v>
      </c>
      <c r="AS443" s="24">
        <v>196.05009511252871</v>
      </c>
      <c r="AT443" s="24">
        <v>-196.05009511252865</v>
      </c>
      <c r="AU443" s="24">
        <v>-185.23258336801155</v>
      </c>
      <c r="AV443" s="24">
        <v>0</v>
      </c>
      <c r="AW443" s="24">
        <v>0</v>
      </c>
      <c r="AX443" s="24">
        <v>0</v>
      </c>
      <c r="AY443" s="24">
        <v>0</v>
      </c>
      <c r="AZ443" s="24">
        <v>0</v>
      </c>
      <c r="BA443" s="24">
        <v>-8.9024202889504522E-2</v>
      </c>
      <c r="BB443" s="24">
        <v>-0.40513619108605781</v>
      </c>
      <c r="BC443" s="24">
        <v>-8.9024202889504522E-2</v>
      </c>
      <c r="BD443" s="24">
        <v>-0.40513619108605781</v>
      </c>
      <c r="BE443" s="24">
        <v>0</v>
      </c>
      <c r="BF443" s="24">
        <v>0</v>
      </c>
      <c r="BG443" s="24">
        <v>0</v>
      </c>
      <c r="BH443" s="24">
        <v>0</v>
      </c>
      <c r="BI443" s="24">
        <v>0</v>
      </c>
      <c r="BJ443" s="24">
        <v>0</v>
      </c>
      <c r="BK443" s="24">
        <v>0</v>
      </c>
      <c r="BL443" s="24">
        <v>0</v>
      </c>
    </row>
    <row r="444" spans="1:64" x14ac:dyDescent="0.25">
      <c r="A444" t="s">
        <v>5121</v>
      </c>
      <c r="B444">
        <v>202</v>
      </c>
      <c r="C444">
        <v>4</v>
      </c>
      <c r="D444">
        <v>17</v>
      </c>
      <c r="E444" s="24">
        <v>0</v>
      </c>
      <c r="F444" s="24">
        <v>0</v>
      </c>
      <c r="G444" s="24">
        <v>0</v>
      </c>
      <c r="H444" s="24">
        <v>0</v>
      </c>
      <c r="I444" s="24">
        <v>0</v>
      </c>
      <c r="J444" s="24">
        <v>0</v>
      </c>
      <c r="K444" s="24">
        <v>604.23408957757056</v>
      </c>
      <c r="L444" s="24">
        <v>39.147249785251915</v>
      </c>
      <c r="M444" s="24">
        <v>643.38133936282247</v>
      </c>
      <c r="N444" s="24">
        <v>-643.38133936282247</v>
      </c>
      <c r="O444" s="24">
        <v>-604.23408957757056</v>
      </c>
      <c r="P444" s="24">
        <v>0</v>
      </c>
      <c r="Q444" s="24">
        <v>0.39782296702878739</v>
      </c>
      <c r="R444" s="24">
        <v>-0.31058302803648985</v>
      </c>
      <c r="S444" s="24">
        <v>8.7239938992297539E-2</v>
      </c>
      <c r="T444" s="24">
        <v>0</v>
      </c>
      <c r="U444" s="24">
        <v>0</v>
      </c>
      <c r="V444" s="24">
        <v>0</v>
      </c>
      <c r="W444" s="24">
        <v>0</v>
      </c>
      <c r="X444" s="24">
        <v>0</v>
      </c>
      <c r="Y444" s="24">
        <v>0</v>
      </c>
      <c r="Z444" s="24">
        <v>0</v>
      </c>
      <c r="AA444" s="24">
        <v>422.96386270429934</v>
      </c>
      <c r="AB444" s="24">
        <v>27.403074849677068</v>
      </c>
      <c r="AC444" s="24">
        <v>450.36693755397567</v>
      </c>
      <c r="AD444" s="24">
        <v>-450.36693755397573</v>
      </c>
      <c r="AE444" s="24">
        <v>-422.96386270429866</v>
      </c>
      <c r="AF444" s="24">
        <v>0</v>
      </c>
      <c r="AG444" s="24">
        <v>0.39782296702878739</v>
      </c>
      <c r="AH444" s="24">
        <v>-0.31058302803648985</v>
      </c>
      <c r="AI444" s="24">
        <v>8.7239938992297539E-2</v>
      </c>
      <c r="AJ444" s="24">
        <v>0</v>
      </c>
      <c r="AK444" s="24">
        <v>0</v>
      </c>
      <c r="AL444" s="24">
        <v>0</v>
      </c>
      <c r="AM444" s="24">
        <v>0</v>
      </c>
      <c r="AN444" s="24">
        <v>0</v>
      </c>
      <c r="AO444" s="24">
        <v>0</v>
      </c>
      <c r="AP444" s="24">
        <v>0</v>
      </c>
      <c r="AQ444" s="24">
        <v>181.27022687327121</v>
      </c>
      <c r="AR444" s="24">
        <v>11.744174935574847</v>
      </c>
      <c r="AS444" s="24">
        <v>193.0144018088468</v>
      </c>
      <c r="AT444" s="24">
        <v>-193.01440180884674</v>
      </c>
      <c r="AU444" s="24">
        <v>-181.27022687327189</v>
      </c>
      <c r="AV444" s="24">
        <v>0</v>
      </c>
      <c r="AW444" s="24">
        <v>0</v>
      </c>
      <c r="AX444" s="24">
        <v>0</v>
      </c>
      <c r="AY444" s="24">
        <v>0</v>
      </c>
      <c r="AZ444" s="24">
        <v>0</v>
      </c>
      <c r="BA444" s="24">
        <v>-8.7239938992297539E-2</v>
      </c>
      <c r="BB444" s="24">
        <v>-0.39782296702878739</v>
      </c>
      <c r="BC444" s="24">
        <v>-8.7239938992297539E-2</v>
      </c>
      <c r="BD444" s="24">
        <v>-0.39782296702878739</v>
      </c>
      <c r="BE444" s="24">
        <v>0</v>
      </c>
      <c r="BF444" s="24">
        <v>0</v>
      </c>
      <c r="BG444" s="24">
        <v>0</v>
      </c>
      <c r="BH444" s="24">
        <v>0</v>
      </c>
      <c r="BI444" s="24">
        <v>0</v>
      </c>
      <c r="BJ444" s="24">
        <v>0</v>
      </c>
      <c r="BK444" s="24">
        <v>0</v>
      </c>
      <c r="BL444" s="24">
        <v>0</v>
      </c>
    </row>
    <row r="445" spans="1:64" x14ac:dyDescent="0.25">
      <c r="A445" t="s">
        <v>5121</v>
      </c>
      <c r="B445">
        <v>203</v>
      </c>
      <c r="C445">
        <v>4</v>
      </c>
      <c r="D445">
        <v>17</v>
      </c>
      <c r="E445" s="24">
        <v>0</v>
      </c>
      <c r="F445" s="24">
        <v>0</v>
      </c>
      <c r="G445" s="24">
        <v>0</v>
      </c>
      <c r="H445" s="24">
        <v>0</v>
      </c>
      <c r="I445" s="24">
        <v>0</v>
      </c>
      <c r="J445" s="24">
        <v>0</v>
      </c>
      <c r="K445" s="24">
        <v>591.36824236530811</v>
      </c>
      <c r="L445" s="24">
        <v>42.102789827622473</v>
      </c>
      <c r="M445" s="24">
        <v>633.47103219293058</v>
      </c>
      <c r="N445" s="24">
        <v>-633.47103219293058</v>
      </c>
      <c r="O445" s="24">
        <v>-591.36824236530811</v>
      </c>
      <c r="P445" s="24">
        <v>0</v>
      </c>
      <c r="Q445" s="24">
        <v>0.39067662920024304</v>
      </c>
      <c r="R445" s="24">
        <v>-0.30517622614661377</v>
      </c>
      <c r="S445" s="24">
        <v>8.550040305362927E-2</v>
      </c>
      <c r="T445" s="24">
        <v>0</v>
      </c>
      <c r="U445" s="24">
        <v>0</v>
      </c>
      <c r="V445" s="24">
        <v>0</v>
      </c>
      <c r="W445" s="24">
        <v>0</v>
      </c>
      <c r="X445" s="24">
        <v>0</v>
      </c>
      <c r="Y445" s="24">
        <v>0</v>
      </c>
      <c r="Z445" s="24">
        <v>0</v>
      </c>
      <c r="AA445" s="24">
        <v>413.95776965571565</v>
      </c>
      <c r="AB445" s="24">
        <v>29.471952879335731</v>
      </c>
      <c r="AC445" s="24">
        <v>443.42972253505138</v>
      </c>
      <c r="AD445" s="24">
        <v>-443.42972253504922</v>
      </c>
      <c r="AE445" s="24">
        <v>-413.95776965571531</v>
      </c>
      <c r="AF445" s="24">
        <v>0</v>
      </c>
      <c r="AG445" s="24">
        <v>0.39067662920024304</v>
      </c>
      <c r="AH445" s="24">
        <v>-0.30517622614661377</v>
      </c>
      <c r="AI445" s="24">
        <v>8.550040305362927E-2</v>
      </c>
      <c r="AJ445" s="24">
        <v>0</v>
      </c>
      <c r="AK445" s="24">
        <v>0</v>
      </c>
      <c r="AL445" s="24">
        <v>0</v>
      </c>
      <c r="AM445" s="24">
        <v>0</v>
      </c>
      <c r="AN445" s="24">
        <v>0</v>
      </c>
      <c r="AO445" s="24">
        <v>0</v>
      </c>
      <c r="AP445" s="24">
        <v>0</v>
      </c>
      <c r="AQ445" s="24">
        <v>177.41047270959245</v>
      </c>
      <c r="AR445" s="24">
        <v>12.630836948286742</v>
      </c>
      <c r="AS445" s="24">
        <v>190.0413096578792</v>
      </c>
      <c r="AT445" s="24">
        <v>-190.04130965788136</v>
      </c>
      <c r="AU445" s="24">
        <v>-177.4104727095928</v>
      </c>
      <c r="AV445" s="24">
        <v>0</v>
      </c>
      <c r="AW445" s="24">
        <v>0</v>
      </c>
      <c r="AX445" s="24">
        <v>0</v>
      </c>
      <c r="AY445" s="24">
        <v>0</v>
      </c>
      <c r="AZ445" s="24">
        <v>0</v>
      </c>
      <c r="BA445" s="24">
        <v>-8.550040305362927E-2</v>
      </c>
      <c r="BB445" s="24">
        <v>-0.39067662920024304</v>
      </c>
      <c r="BC445" s="24">
        <v>-8.550040305362927E-2</v>
      </c>
      <c r="BD445" s="24">
        <v>-0.39067662920024304</v>
      </c>
      <c r="BE445" s="24">
        <v>0</v>
      </c>
      <c r="BF445" s="24">
        <v>0</v>
      </c>
      <c r="BG445" s="24">
        <v>0</v>
      </c>
      <c r="BH445" s="24">
        <v>0</v>
      </c>
      <c r="BI445" s="24">
        <v>0</v>
      </c>
      <c r="BJ445" s="24">
        <v>0</v>
      </c>
      <c r="BK445" s="24">
        <v>0</v>
      </c>
      <c r="BL445" s="24">
        <v>0</v>
      </c>
    </row>
    <row r="446" spans="1:64" x14ac:dyDescent="0.25">
      <c r="A446" t="s">
        <v>5121</v>
      </c>
      <c r="B446">
        <v>204</v>
      </c>
      <c r="C446">
        <v>4</v>
      </c>
      <c r="D446">
        <v>17</v>
      </c>
      <c r="E446" s="24">
        <v>0</v>
      </c>
      <c r="F446" s="24">
        <v>0</v>
      </c>
      <c r="G446" s="24">
        <v>0</v>
      </c>
      <c r="H446" s="24">
        <v>0</v>
      </c>
      <c r="I446" s="24">
        <v>0</v>
      </c>
      <c r="J446" s="24">
        <v>0</v>
      </c>
      <c r="K446" s="24">
        <v>578.83394604828209</v>
      </c>
      <c r="L446" s="24">
        <v>44.93003211170435</v>
      </c>
      <c r="M446" s="24">
        <v>623.76397815998644</v>
      </c>
      <c r="N446" s="24">
        <v>-623.76397815998644</v>
      </c>
      <c r="O446" s="24">
        <v>-578.83394604828209</v>
      </c>
      <c r="P446" s="24">
        <v>0</v>
      </c>
      <c r="Q446" s="24">
        <v>0.38369253960718197</v>
      </c>
      <c r="R446" s="24">
        <v>-0.29988829830290342</v>
      </c>
      <c r="S446" s="24">
        <v>8.3804241304278548E-2</v>
      </c>
      <c r="T446" s="24">
        <v>0</v>
      </c>
      <c r="U446" s="24">
        <v>0</v>
      </c>
      <c r="V446" s="24">
        <v>0</v>
      </c>
      <c r="W446" s="24">
        <v>0</v>
      </c>
      <c r="X446" s="24">
        <v>0</v>
      </c>
      <c r="Y446" s="24">
        <v>0</v>
      </c>
      <c r="Z446" s="24">
        <v>0</v>
      </c>
      <c r="AA446" s="24">
        <v>405.18376223379744</v>
      </c>
      <c r="AB446" s="24">
        <v>31.451022478192954</v>
      </c>
      <c r="AC446" s="24">
        <v>436.63478471199051</v>
      </c>
      <c r="AD446" s="24">
        <v>-436.63478471199051</v>
      </c>
      <c r="AE446" s="24">
        <v>-405.18376223379892</v>
      </c>
      <c r="AF446" s="24">
        <v>0</v>
      </c>
      <c r="AG446" s="24">
        <v>0.38369253960718197</v>
      </c>
      <c r="AH446" s="24">
        <v>-0.29988829830290342</v>
      </c>
      <c r="AI446" s="24">
        <v>8.3804241304278548E-2</v>
      </c>
      <c r="AJ446" s="24">
        <v>0</v>
      </c>
      <c r="AK446" s="24">
        <v>0</v>
      </c>
      <c r="AL446" s="24">
        <v>0</v>
      </c>
      <c r="AM446" s="24">
        <v>0</v>
      </c>
      <c r="AN446" s="24">
        <v>0</v>
      </c>
      <c r="AO446" s="24">
        <v>0</v>
      </c>
      <c r="AP446" s="24">
        <v>0</v>
      </c>
      <c r="AQ446" s="24">
        <v>173.65018381448465</v>
      </c>
      <c r="AR446" s="24">
        <v>13.479009633511396</v>
      </c>
      <c r="AS446" s="24">
        <v>187.12919344799593</v>
      </c>
      <c r="AT446" s="24">
        <v>-187.12919344799593</v>
      </c>
      <c r="AU446" s="24">
        <v>-173.65018381448317</v>
      </c>
      <c r="AV446" s="24">
        <v>0</v>
      </c>
      <c r="AW446" s="24">
        <v>0</v>
      </c>
      <c r="AX446" s="24">
        <v>0</v>
      </c>
      <c r="AY446" s="24">
        <v>0</v>
      </c>
      <c r="AZ446" s="24">
        <v>0</v>
      </c>
      <c r="BA446" s="24">
        <v>-8.3804241304278548E-2</v>
      </c>
      <c r="BB446" s="24">
        <v>-0.38369253960718197</v>
      </c>
      <c r="BC446" s="24">
        <v>-8.3804241304278548E-2</v>
      </c>
      <c r="BD446" s="24">
        <v>-0.38369253960718197</v>
      </c>
      <c r="BE446" s="24">
        <v>0</v>
      </c>
      <c r="BF446" s="24">
        <v>0</v>
      </c>
      <c r="BG446" s="24">
        <v>0</v>
      </c>
      <c r="BH446" s="24">
        <v>0</v>
      </c>
      <c r="BI446" s="24">
        <v>0</v>
      </c>
      <c r="BJ446" s="24">
        <v>0</v>
      </c>
      <c r="BK446" s="24">
        <v>0</v>
      </c>
      <c r="BL446" s="24">
        <v>0</v>
      </c>
    </row>
    <row r="447" spans="1:64" x14ac:dyDescent="0.25">
      <c r="A447" t="s">
        <v>5121</v>
      </c>
      <c r="B447">
        <v>205</v>
      </c>
      <c r="C447">
        <v>1</v>
      </c>
      <c r="D447">
        <v>18</v>
      </c>
      <c r="E447" s="24">
        <v>0</v>
      </c>
      <c r="F447" s="24">
        <v>0</v>
      </c>
      <c r="G447" s="24">
        <v>0</v>
      </c>
      <c r="H447" s="24">
        <v>0</v>
      </c>
      <c r="I447" s="24">
        <v>0</v>
      </c>
      <c r="J447" s="24">
        <v>0</v>
      </c>
      <c r="K447" s="24">
        <v>566.62111384607852</v>
      </c>
      <c r="L447" s="24">
        <v>47.633816351182759</v>
      </c>
      <c r="M447" s="24">
        <v>614.25493019726127</v>
      </c>
      <c r="N447" s="24">
        <v>-614.25493019726127</v>
      </c>
      <c r="O447" s="24">
        <v>-566.62111384607852</v>
      </c>
      <c r="P447" s="24">
        <v>0</v>
      </c>
      <c r="Q447" s="24">
        <v>0.3768662128932192</v>
      </c>
      <c r="R447" s="24">
        <v>-0.29471606474999135</v>
      </c>
      <c r="S447" s="24">
        <v>8.2150148143227852E-2</v>
      </c>
      <c r="T447" s="24">
        <v>0</v>
      </c>
      <c r="U447" s="24">
        <v>0</v>
      </c>
      <c r="V447" s="24">
        <v>0</v>
      </c>
      <c r="W447" s="24">
        <v>0</v>
      </c>
      <c r="X447" s="24">
        <v>0</v>
      </c>
      <c r="Y447" s="24">
        <v>0</v>
      </c>
      <c r="Z447" s="24">
        <v>0</v>
      </c>
      <c r="AA447" s="24">
        <v>396.63477969225494</v>
      </c>
      <c r="AB447" s="24">
        <v>33.343671445827567</v>
      </c>
      <c r="AC447" s="24">
        <v>429.97845113808285</v>
      </c>
      <c r="AD447" s="24">
        <v>-429.9784511380858</v>
      </c>
      <c r="AE447" s="24">
        <v>-396.6347796922546</v>
      </c>
      <c r="AF447" s="24">
        <v>0</v>
      </c>
      <c r="AG447" s="24">
        <v>0.3768662128932192</v>
      </c>
      <c r="AH447" s="24">
        <v>-0.29471606474999135</v>
      </c>
      <c r="AI447" s="24">
        <v>8.2150148143227852E-2</v>
      </c>
      <c r="AJ447" s="24">
        <v>0</v>
      </c>
      <c r="AK447" s="24">
        <v>0</v>
      </c>
      <c r="AL447" s="24">
        <v>0</v>
      </c>
      <c r="AM447" s="24">
        <v>0</v>
      </c>
      <c r="AN447" s="24">
        <v>0</v>
      </c>
      <c r="AO447" s="24">
        <v>0</v>
      </c>
      <c r="AP447" s="24">
        <v>0</v>
      </c>
      <c r="AQ447" s="24">
        <v>169.98633415382358</v>
      </c>
      <c r="AR447" s="24">
        <v>14.290144905355191</v>
      </c>
      <c r="AS447" s="24">
        <v>184.27647905917843</v>
      </c>
      <c r="AT447" s="24">
        <v>-184.27647905917547</v>
      </c>
      <c r="AU447" s="24">
        <v>-169.98633415382392</v>
      </c>
      <c r="AV447" s="24">
        <v>0</v>
      </c>
      <c r="AW447" s="24">
        <v>0</v>
      </c>
      <c r="AX447" s="24">
        <v>0</v>
      </c>
      <c r="AY447" s="24">
        <v>0</v>
      </c>
      <c r="AZ447" s="24">
        <v>0</v>
      </c>
      <c r="BA447" s="24">
        <v>-8.2150148143227852E-2</v>
      </c>
      <c r="BB447" s="24">
        <v>-0.3768662128932192</v>
      </c>
      <c r="BC447" s="24">
        <v>-8.2150148143227852E-2</v>
      </c>
      <c r="BD447" s="24">
        <v>-0.3768662128932192</v>
      </c>
      <c r="BE447" s="24">
        <v>0</v>
      </c>
      <c r="BF447" s="24">
        <v>0</v>
      </c>
      <c r="BG447" s="24">
        <v>0</v>
      </c>
      <c r="BH447" s="24">
        <v>0</v>
      </c>
      <c r="BI447" s="24">
        <v>0</v>
      </c>
      <c r="BJ447" s="24">
        <v>0</v>
      </c>
      <c r="BK447" s="24">
        <v>0</v>
      </c>
      <c r="BL447" s="24">
        <v>0</v>
      </c>
    </row>
    <row r="448" spans="1:64" x14ac:dyDescent="0.25">
      <c r="A448" t="s">
        <v>5121</v>
      </c>
      <c r="B448">
        <v>206</v>
      </c>
      <c r="C448">
        <v>1</v>
      </c>
      <c r="D448">
        <v>18</v>
      </c>
      <c r="E448" s="24">
        <v>0</v>
      </c>
      <c r="F448" s="24">
        <v>0</v>
      </c>
      <c r="G448" s="24">
        <v>0</v>
      </c>
      <c r="H448" s="24">
        <v>0</v>
      </c>
      <c r="I448" s="24">
        <v>0</v>
      </c>
      <c r="J448" s="24">
        <v>0</v>
      </c>
      <c r="K448" s="24">
        <v>554.72001413814723</v>
      </c>
      <c r="L448" s="24">
        <v>50.218791102059186</v>
      </c>
      <c r="M448" s="24">
        <v>604.93880524020642</v>
      </c>
      <c r="N448" s="24">
        <v>-604.93880524020642</v>
      </c>
      <c r="O448" s="24">
        <v>-554.72001413814723</v>
      </c>
      <c r="P448" s="24">
        <v>0</v>
      </c>
      <c r="Q448" s="24">
        <v>0.37019331052761117</v>
      </c>
      <c r="R448" s="24">
        <v>-0.28965644634172349</v>
      </c>
      <c r="S448" s="24">
        <v>8.053686418588768E-2</v>
      </c>
      <c r="T448" s="24">
        <v>0</v>
      </c>
      <c r="U448" s="24">
        <v>0</v>
      </c>
      <c r="V448" s="24">
        <v>0</v>
      </c>
      <c r="W448" s="24">
        <v>0</v>
      </c>
      <c r="X448" s="24">
        <v>0</v>
      </c>
      <c r="Y448" s="24">
        <v>0</v>
      </c>
      <c r="Z448" s="24">
        <v>0</v>
      </c>
      <c r="AA448" s="24">
        <v>388.30400989670306</v>
      </c>
      <c r="AB448" s="24">
        <v>35.153153771441794</v>
      </c>
      <c r="AC448" s="24">
        <v>423.45716366814446</v>
      </c>
      <c r="AD448" s="24">
        <v>-423.45716366814304</v>
      </c>
      <c r="AE448" s="24">
        <v>-388.30400989670306</v>
      </c>
      <c r="AF448" s="24">
        <v>0</v>
      </c>
      <c r="AG448" s="24">
        <v>0.37019331052761117</v>
      </c>
      <c r="AH448" s="24">
        <v>-0.28965644634172349</v>
      </c>
      <c r="AI448" s="24">
        <v>8.053686418588768E-2</v>
      </c>
      <c r="AJ448" s="24">
        <v>0</v>
      </c>
      <c r="AK448" s="24">
        <v>0</v>
      </c>
      <c r="AL448" s="24">
        <v>0</v>
      </c>
      <c r="AM448" s="24">
        <v>0</v>
      </c>
      <c r="AN448" s="24">
        <v>0</v>
      </c>
      <c r="AO448" s="24">
        <v>0</v>
      </c>
      <c r="AP448" s="24">
        <v>0</v>
      </c>
      <c r="AQ448" s="24">
        <v>166.41600424144417</v>
      </c>
      <c r="AR448" s="24">
        <v>15.065637330617392</v>
      </c>
      <c r="AS448" s="24">
        <v>181.48164157206196</v>
      </c>
      <c r="AT448" s="24">
        <v>-181.48164157206338</v>
      </c>
      <c r="AU448" s="24">
        <v>-166.41600424144417</v>
      </c>
      <c r="AV448" s="24">
        <v>0</v>
      </c>
      <c r="AW448" s="24">
        <v>0</v>
      </c>
      <c r="AX448" s="24">
        <v>0</v>
      </c>
      <c r="AY448" s="24">
        <v>0</v>
      </c>
      <c r="AZ448" s="24">
        <v>0</v>
      </c>
      <c r="BA448" s="24">
        <v>-8.053686418588768E-2</v>
      </c>
      <c r="BB448" s="24">
        <v>-0.37019331052761117</v>
      </c>
      <c r="BC448" s="24">
        <v>-8.053686418588768E-2</v>
      </c>
      <c r="BD448" s="24">
        <v>-0.37019331052761117</v>
      </c>
      <c r="BE448" s="24">
        <v>0</v>
      </c>
      <c r="BF448" s="24">
        <v>0</v>
      </c>
      <c r="BG448" s="24">
        <v>0</v>
      </c>
      <c r="BH448" s="24">
        <v>0</v>
      </c>
      <c r="BI448" s="24">
        <v>0</v>
      </c>
      <c r="BJ448" s="24">
        <v>0</v>
      </c>
      <c r="BK448" s="24">
        <v>0</v>
      </c>
      <c r="BL448" s="24">
        <v>0</v>
      </c>
    </row>
    <row r="449" spans="1:64" x14ac:dyDescent="0.25">
      <c r="A449" t="s">
        <v>5121</v>
      </c>
      <c r="B449">
        <v>207</v>
      </c>
      <c r="C449">
        <v>1</v>
      </c>
      <c r="D449">
        <v>18</v>
      </c>
      <c r="E449" s="24">
        <v>0</v>
      </c>
      <c r="F449" s="24">
        <v>0</v>
      </c>
      <c r="G449" s="24">
        <v>0</v>
      </c>
      <c r="H449" s="24">
        <v>0</v>
      </c>
      <c r="I449" s="24">
        <v>0</v>
      </c>
      <c r="J449" s="24">
        <v>0</v>
      </c>
      <c r="K449" s="24">
        <v>543.1212562462315</v>
      </c>
      <c r="L449" s="24">
        <v>52.689421935938299</v>
      </c>
      <c r="M449" s="24">
        <v>595.8106781821698</v>
      </c>
      <c r="N449" s="24">
        <v>-595.8106781821698</v>
      </c>
      <c r="O449" s="24">
        <v>-543.1212562462315</v>
      </c>
      <c r="P449" s="24">
        <v>0</v>
      </c>
      <c r="Q449" s="24">
        <v>0.36366963522323204</v>
      </c>
      <c r="R449" s="24">
        <v>-0.28470646086452689</v>
      </c>
      <c r="S449" s="24">
        <v>7.8963174358705146E-2</v>
      </c>
      <c r="T449" s="24">
        <v>0</v>
      </c>
      <c r="U449" s="24">
        <v>0</v>
      </c>
      <c r="V449" s="24">
        <v>0</v>
      </c>
      <c r="W449" s="24">
        <v>0</v>
      </c>
      <c r="X449" s="24">
        <v>0</v>
      </c>
      <c r="Y449" s="24">
        <v>0</v>
      </c>
      <c r="Z449" s="24">
        <v>0</v>
      </c>
      <c r="AA449" s="24">
        <v>380.18487937236205</v>
      </c>
      <c r="AB449" s="24">
        <v>36.882595355156809</v>
      </c>
      <c r="AC449" s="24">
        <v>417.06747472751886</v>
      </c>
      <c r="AD449" s="24">
        <v>-417.06747472751886</v>
      </c>
      <c r="AE449" s="24">
        <v>-380.18487937236205</v>
      </c>
      <c r="AF449" s="24">
        <v>0</v>
      </c>
      <c r="AG449" s="24">
        <v>0.36366963522323204</v>
      </c>
      <c r="AH449" s="24">
        <v>-0.28470646086452689</v>
      </c>
      <c r="AI449" s="24">
        <v>7.8963174358705146E-2</v>
      </c>
      <c r="AJ449" s="24">
        <v>0</v>
      </c>
      <c r="AK449" s="24">
        <v>0</v>
      </c>
      <c r="AL449" s="24">
        <v>0</v>
      </c>
      <c r="AM449" s="24">
        <v>0</v>
      </c>
      <c r="AN449" s="24">
        <v>0</v>
      </c>
      <c r="AO449" s="24">
        <v>0</v>
      </c>
      <c r="AP449" s="24">
        <v>0</v>
      </c>
      <c r="AQ449" s="24">
        <v>162.93637687386945</v>
      </c>
      <c r="AR449" s="24">
        <v>15.80682658078149</v>
      </c>
      <c r="AS449" s="24">
        <v>178.74320345465094</v>
      </c>
      <c r="AT449" s="24">
        <v>-178.74320345465094</v>
      </c>
      <c r="AU449" s="24">
        <v>-162.93637687386945</v>
      </c>
      <c r="AV449" s="24">
        <v>0</v>
      </c>
      <c r="AW449" s="24">
        <v>0</v>
      </c>
      <c r="AX449" s="24">
        <v>0</v>
      </c>
      <c r="AY449" s="24">
        <v>0</v>
      </c>
      <c r="AZ449" s="24">
        <v>0</v>
      </c>
      <c r="BA449" s="24">
        <v>-7.8963174358705146E-2</v>
      </c>
      <c r="BB449" s="24">
        <v>-0.36366963522323204</v>
      </c>
      <c r="BC449" s="24">
        <v>-7.8963174358705146E-2</v>
      </c>
      <c r="BD449" s="24">
        <v>-0.36366963522323204</v>
      </c>
      <c r="BE449" s="24">
        <v>0</v>
      </c>
      <c r="BF449" s="24">
        <v>0</v>
      </c>
      <c r="BG449" s="24">
        <v>0</v>
      </c>
      <c r="BH449" s="24">
        <v>0</v>
      </c>
      <c r="BI449" s="24">
        <v>0</v>
      </c>
      <c r="BJ449" s="24">
        <v>0</v>
      </c>
      <c r="BK449" s="24">
        <v>0</v>
      </c>
      <c r="BL449" s="24">
        <v>0</v>
      </c>
    </row>
    <row r="450" spans="1:64" x14ac:dyDescent="0.25">
      <c r="A450" t="s">
        <v>5121</v>
      </c>
      <c r="B450">
        <v>208</v>
      </c>
      <c r="C450">
        <v>2</v>
      </c>
      <c r="D450">
        <v>18</v>
      </c>
      <c r="E450" s="24">
        <v>0</v>
      </c>
      <c r="F450" s="24">
        <v>0</v>
      </c>
      <c r="G450" s="24">
        <v>0</v>
      </c>
      <c r="H450" s="24">
        <v>0</v>
      </c>
      <c r="I450" s="24">
        <v>0</v>
      </c>
      <c r="J450" s="24">
        <v>0</v>
      </c>
      <c r="K450" s="24">
        <v>531.81577680166811</v>
      </c>
      <c r="L450" s="24">
        <v>55.049999308772385</v>
      </c>
      <c r="M450" s="24">
        <v>586.86577611044049</v>
      </c>
      <c r="N450" s="24">
        <v>-586.86577611044049</v>
      </c>
      <c r="O450" s="24">
        <v>-531.81577680166811</v>
      </c>
      <c r="P450" s="24">
        <v>0</v>
      </c>
      <c r="Q450" s="24">
        <v>0.35729112561512011</v>
      </c>
      <c r="R450" s="24">
        <v>-0.27986321949174453</v>
      </c>
      <c r="S450" s="24">
        <v>7.7427906123375578E-2</v>
      </c>
      <c r="T450" s="24">
        <v>0</v>
      </c>
      <c r="U450" s="24">
        <v>0</v>
      </c>
      <c r="V450" s="24">
        <v>0</v>
      </c>
      <c r="W450" s="24">
        <v>0</v>
      </c>
      <c r="X450" s="24">
        <v>0</v>
      </c>
      <c r="Y450" s="24">
        <v>0</v>
      </c>
      <c r="Z450" s="24">
        <v>0</v>
      </c>
      <c r="AA450" s="24">
        <v>372.27104376116768</v>
      </c>
      <c r="AB450" s="24">
        <v>38.534999516140488</v>
      </c>
      <c r="AC450" s="24">
        <v>410.80604327730833</v>
      </c>
      <c r="AD450" s="24">
        <v>-410.80604327730907</v>
      </c>
      <c r="AE450" s="24">
        <v>-372.27104376116768</v>
      </c>
      <c r="AF450" s="24">
        <v>0</v>
      </c>
      <c r="AG450" s="24">
        <v>0.35729112561512011</v>
      </c>
      <c r="AH450" s="24">
        <v>-0.27986321949174453</v>
      </c>
      <c r="AI450" s="24">
        <v>7.7427906123375578E-2</v>
      </c>
      <c r="AJ450" s="24">
        <v>0</v>
      </c>
      <c r="AK450" s="24">
        <v>0</v>
      </c>
      <c r="AL450" s="24">
        <v>0</v>
      </c>
      <c r="AM450" s="24">
        <v>0</v>
      </c>
      <c r="AN450" s="24">
        <v>0</v>
      </c>
      <c r="AO450" s="24">
        <v>0</v>
      </c>
      <c r="AP450" s="24">
        <v>0</v>
      </c>
      <c r="AQ450" s="24">
        <v>159.54473304050043</v>
      </c>
      <c r="AR450" s="24">
        <v>16.514999792631897</v>
      </c>
      <c r="AS450" s="24">
        <v>176.05973283313216</v>
      </c>
      <c r="AT450" s="24">
        <v>-176.05973283313142</v>
      </c>
      <c r="AU450" s="24">
        <v>-159.54473304050043</v>
      </c>
      <c r="AV450" s="24">
        <v>0</v>
      </c>
      <c r="AW450" s="24">
        <v>0</v>
      </c>
      <c r="AX450" s="24">
        <v>0</v>
      </c>
      <c r="AY450" s="24">
        <v>0</v>
      </c>
      <c r="AZ450" s="24">
        <v>0</v>
      </c>
      <c r="BA450" s="24">
        <v>-7.7427906123375578E-2</v>
      </c>
      <c r="BB450" s="24">
        <v>-0.35729112561512011</v>
      </c>
      <c r="BC450" s="24">
        <v>-7.7427906123375578E-2</v>
      </c>
      <c r="BD450" s="24">
        <v>-0.35729112561512011</v>
      </c>
      <c r="BE450" s="24">
        <v>0</v>
      </c>
      <c r="BF450" s="24">
        <v>0</v>
      </c>
      <c r="BG450" s="24">
        <v>0</v>
      </c>
      <c r="BH450" s="24">
        <v>0</v>
      </c>
      <c r="BI450" s="24">
        <v>0</v>
      </c>
      <c r="BJ450" s="24">
        <v>0</v>
      </c>
      <c r="BK450" s="24">
        <v>0</v>
      </c>
      <c r="BL450" s="24">
        <v>0</v>
      </c>
    </row>
    <row r="451" spans="1:64" x14ac:dyDescent="0.25">
      <c r="A451" t="s">
        <v>5121</v>
      </c>
      <c r="B451">
        <v>209</v>
      </c>
      <c r="C451">
        <v>2</v>
      </c>
      <c r="D451">
        <v>18</v>
      </c>
      <c r="E451" s="24">
        <v>0</v>
      </c>
      <c r="F451" s="24">
        <v>0</v>
      </c>
      <c r="G451" s="24">
        <v>0</v>
      </c>
      <c r="H451" s="24">
        <v>0</v>
      </c>
      <c r="I451" s="24">
        <v>0</v>
      </c>
      <c r="J451" s="24">
        <v>0</v>
      </c>
      <c r="K451" s="24">
        <v>520.79482677299529</v>
      </c>
      <c r="L451" s="24">
        <v>57.304645978845656</v>
      </c>
      <c r="M451" s="24">
        <v>578.09947275184095</v>
      </c>
      <c r="N451" s="24">
        <v>-578.09947275184095</v>
      </c>
      <c r="O451" s="24">
        <v>-520.79482677299529</v>
      </c>
      <c r="P451" s="24">
        <v>0</v>
      </c>
      <c r="Q451" s="24">
        <v>0.35105385116685284</v>
      </c>
      <c r="R451" s="24">
        <v>-0.27512392342214298</v>
      </c>
      <c r="S451" s="24">
        <v>7.5929927744709858E-2</v>
      </c>
      <c r="T451" s="24">
        <v>0</v>
      </c>
      <c r="U451" s="24">
        <v>0</v>
      </c>
      <c r="V451" s="24">
        <v>0</v>
      </c>
      <c r="W451" s="24">
        <v>0</v>
      </c>
      <c r="X451" s="24">
        <v>0</v>
      </c>
      <c r="Y451" s="24">
        <v>0</v>
      </c>
      <c r="Z451" s="24">
        <v>0</v>
      </c>
      <c r="AA451" s="24">
        <v>364.55637874109669</v>
      </c>
      <c r="AB451" s="24">
        <v>40.113252185191868</v>
      </c>
      <c r="AC451" s="24">
        <v>404.66963092628862</v>
      </c>
      <c r="AD451" s="24">
        <v>-404.66963092628794</v>
      </c>
      <c r="AE451" s="24">
        <v>-364.55637874109561</v>
      </c>
      <c r="AF451" s="24">
        <v>0</v>
      </c>
      <c r="AG451" s="24">
        <v>0.35105385116685284</v>
      </c>
      <c r="AH451" s="24">
        <v>-0.27512392342214298</v>
      </c>
      <c r="AI451" s="24">
        <v>7.5929927744709858E-2</v>
      </c>
      <c r="AJ451" s="24">
        <v>0</v>
      </c>
      <c r="AK451" s="24">
        <v>0</v>
      </c>
      <c r="AL451" s="24">
        <v>0</v>
      </c>
      <c r="AM451" s="24">
        <v>0</v>
      </c>
      <c r="AN451" s="24">
        <v>0</v>
      </c>
      <c r="AO451" s="24">
        <v>0</v>
      </c>
      <c r="AP451" s="24">
        <v>0</v>
      </c>
      <c r="AQ451" s="24">
        <v>156.2384480318986</v>
      </c>
      <c r="AR451" s="24">
        <v>17.191393793653788</v>
      </c>
      <c r="AS451" s="24">
        <v>173.42984182555233</v>
      </c>
      <c r="AT451" s="24">
        <v>-173.42984182555301</v>
      </c>
      <c r="AU451" s="24">
        <v>-156.23844803189968</v>
      </c>
      <c r="AV451" s="24">
        <v>0</v>
      </c>
      <c r="AW451" s="24">
        <v>0</v>
      </c>
      <c r="AX451" s="24">
        <v>0</v>
      </c>
      <c r="AY451" s="24">
        <v>0</v>
      </c>
      <c r="AZ451" s="24">
        <v>0</v>
      </c>
      <c r="BA451" s="24">
        <v>-7.5929927744709858E-2</v>
      </c>
      <c r="BB451" s="24">
        <v>-0.35105385116685284</v>
      </c>
      <c r="BC451" s="24">
        <v>-7.5929927744709858E-2</v>
      </c>
      <c r="BD451" s="24">
        <v>-0.35105385116685284</v>
      </c>
      <c r="BE451" s="24">
        <v>0</v>
      </c>
      <c r="BF451" s="24">
        <v>0</v>
      </c>
      <c r="BG451" s="24">
        <v>0</v>
      </c>
      <c r="BH451" s="24">
        <v>0</v>
      </c>
      <c r="BI451" s="24">
        <v>0</v>
      </c>
      <c r="BJ451" s="24">
        <v>0</v>
      </c>
      <c r="BK451" s="24">
        <v>0</v>
      </c>
      <c r="BL451" s="24">
        <v>0</v>
      </c>
    </row>
    <row r="452" spans="1:64" x14ac:dyDescent="0.25">
      <c r="A452" t="s">
        <v>5121</v>
      </c>
      <c r="B452">
        <v>210</v>
      </c>
      <c r="C452">
        <v>2</v>
      </c>
      <c r="D452">
        <v>18</v>
      </c>
      <c r="E452" s="24">
        <v>0</v>
      </c>
      <c r="F452" s="24">
        <v>0</v>
      </c>
      <c r="G452" s="24">
        <v>0</v>
      </c>
      <c r="H452" s="24">
        <v>0</v>
      </c>
      <c r="I452" s="24">
        <v>0</v>
      </c>
      <c r="J452" s="24">
        <v>0</v>
      </c>
      <c r="K452" s="24">
        <v>510.04995905701071</v>
      </c>
      <c r="L452" s="24">
        <v>59.457324160262942</v>
      </c>
      <c r="M452" s="24">
        <v>569.50728321727365</v>
      </c>
      <c r="N452" s="24">
        <v>-569.50728321727365</v>
      </c>
      <c r="O452" s="24">
        <v>-510.04995905701071</v>
      </c>
      <c r="P452" s="24">
        <v>0</v>
      </c>
      <c r="Q452" s="24">
        <v>0.34495400727746528</v>
      </c>
      <c r="R452" s="24">
        <v>-0.2704858606111884</v>
      </c>
      <c r="S452" s="24">
        <v>7.446814666627688E-2</v>
      </c>
      <c r="T452" s="24">
        <v>0</v>
      </c>
      <c r="U452" s="24">
        <v>0</v>
      </c>
      <c r="V452" s="24">
        <v>0</v>
      </c>
      <c r="W452" s="24">
        <v>0</v>
      </c>
      <c r="X452" s="24">
        <v>0</v>
      </c>
      <c r="Y452" s="24">
        <v>0</v>
      </c>
      <c r="Z452" s="24">
        <v>0</v>
      </c>
      <c r="AA452" s="24">
        <v>357.03497133990749</v>
      </c>
      <c r="AB452" s="24">
        <v>41.620126912184332</v>
      </c>
      <c r="AC452" s="24">
        <v>398.65509825209153</v>
      </c>
      <c r="AD452" s="24">
        <v>-398.65509825208937</v>
      </c>
      <c r="AE452" s="24">
        <v>-357.03497133990822</v>
      </c>
      <c r="AF452" s="24">
        <v>0</v>
      </c>
      <c r="AG452" s="24">
        <v>0.34495400727746528</v>
      </c>
      <c r="AH452" s="24">
        <v>-0.2704858606111884</v>
      </c>
      <c r="AI452" s="24">
        <v>7.446814666627688E-2</v>
      </c>
      <c r="AJ452" s="24">
        <v>0</v>
      </c>
      <c r="AK452" s="24">
        <v>0</v>
      </c>
      <c r="AL452" s="24">
        <v>0</v>
      </c>
      <c r="AM452" s="24">
        <v>0</v>
      </c>
      <c r="AN452" s="24">
        <v>0</v>
      </c>
      <c r="AO452" s="24">
        <v>0</v>
      </c>
      <c r="AP452" s="24">
        <v>0</v>
      </c>
      <c r="AQ452" s="24">
        <v>153.01498771710322</v>
      </c>
      <c r="AR452" s="24">
        <v>17.83719724807861</v>
      </c>
      <c r="AS452" s="24">
        <v>170.85218496518212</v>
      </c>
      <c r="AT452" s="24">
        <v>-170.85218496518428</v>
      </c>
      <c r="AU452" s="24">
        <v>-153.01498771710249</v>
      </c>
      <c r="AV452" s="24">
        <v>0</v>
      </c>
      <c r="AW452" s="24">
        <v>0</v>
      </c>
      <c r="AX452" s="24">
        <v>0</v>
      </c>
      <c r="AY452" s="24">
        <v>0</v>
      </c>
      <c r="AZ452" s="24">
        <v>0</v>
      </c>
      <c r="BA452" s="24">
        <v>-7.446814666627688E-2</v>
      </c>
      <c r="BB452" s="24">
        <v>-0.34495400727746528</v>
      </c>
      <c r="BC452" s="24">
        <v>-7.446814666627688E-2</v>
      </c>
      <c r="BD452" s="24">
        <v>-0.34495400727746528</v>
      </c>
      <c r="BE452" s="24">
        <v>0</v>
      </c>
      <c r="BF452" s="24">
        <v>0</v>
      </c>
      <c r="BG452" s="24">
        <v>0</v>
      </c>
      <c r="BH452" s="24">
        <v>0</v>
      </c>
      <c r="BI452" s="24">
        <v>0</v>
      </c>
      <c r="BJ452" s="24">
        <v>0</v>
      </c>
      <c r="BK452" s="24">
        <v>0</v>
      </c>
      <c r="BL452" s="24">
        <v>0</v>
      </c>
    </row>
    <row r="453" spans="1:64" x14ac:dyDescent="0.25">
      <c r="A453" t="s">
        <v>5121</v>
      </c>
      <c r="B453">
        <v>211</v>
      </c>
      <c r="C453">
        <v>3</v>
      </c>
      <c r="D453">
        <v>18</v>
      </c>
      <c r="E453" s="24">
        <v>0</v>
      </c>
      <c r="F453" s="24">
        <v>0</v>
      </c>
      <c r="G453" s="24">
        <v>0</v>
      </c>
      <c r="H453" s="24">
        <v>0</v>
      </c>
      <c r="I453" s="24">
        <v>0</v>
      </c>
      <c r="J453" s="24">
        <v>0</v>
      </c>
      <c r="K453" s="24">
        <v>499.5730165950954</v>
      </c>
      <c r="L453" s="24">
        <v>61.511842255480587</v>
      </c>
      <c r="M453" s="24">
        <v>561.08485885057598</v>
      </c>
      <c r="N453" s="24">
        <v>-561.08485885057598</v>
      </c>
      <c r="O453" s="24">
        <v>-499.5730165950954</v>
      </c>
      <c r="P453" s="24">
        <v>0</v>
      </c>
      <c r="Q453" s="24">
        <v>0.33898791061892553</v>
      </c>
      <c r="R453" s="24">
        <v>-0.26594640267376235</v>
      </c>
      <c r="S453" s="24">
        <v>7.3041507945163175E-2</v>
      </c>
      <c r="T453" s="24">
        <v>0</v>
      </c>
      <c r="U453" s="24">
        <v>0</v>
      </c>
      <c r="V453" s="24">
        <v>0</v>
      </c>
      <c r="W453" s="24">
        <v>0</v>
      </c>
      <c r="X453" s="24">
        <v>0</v>
      </c>
      <c r="Y453" s="24">
        <v>0</v>
      </c>
      <c r="Z453" s="24">
        <v>0</v>
      </c>
      <c r="AA453" s="24">
        <v>349.70111161656678</v>
      </c>
      <c r="AB453" s="24">
        <v>43.058289578836138</v>
      </c>
      <c r="AC453" s="24">
        <v>392.75940119540314</v>
      </c>
      <c r="AD453" s="24">
        <v>-392.7594011954061</v>
      </c>
      <c r="AE453" s="24">
        <v>-349.70111161656678</v>
      </c>
      <c r="AF453" s="24">
        <v>0</v>
      </c>
      <c r="AG453" s="24">
        <v>0.33898791061892553</v>
      </c>
      <c r="AH453" s="24">
        <v>-0.26594640267376235</v>
      </c>
      <c r="AI453" s="24">
        <v>7.3041507945163175E-2</v>
      </c>
      <c r="AJ453" s="24">
        <v>0</v>
      </c>
      <c r="AK453" s="24">
        <v>0</v>
      </c>
      <c r="AL453" s="24">
        <v>0</v>
      </c>
      <c r="AM453" s="24">
        <v>0</v>
      </c>
      <c r="AN453" s="24">
        <v>0</v>
      </c>
      <c r="AO453" s="24">
        <v>0</v>
      </c>
      <c r="AP453" s="24">
        <v>0</v>
      </c>
      <c r="AQ453" s="24">
        <v>149.87190497852862</v>
      </c>
      <c r="AR453" s="24">
        <v>18.453552676644449</v>
      </c>
      <c r="AS453" s="24">
        <v>168.32545765517284</v>
      </c>
      <c r="AT453" s="24">
        <v>-168.32545765516988</v>
      </c>
      <c r="AU453" s="24">
        <v>-149.87190497852862</v>
      </c>
      <c r="AV453" s="24">
        <v>0</v>
      </c>
      <c r="AW453" s="24">
        <v>0</v>
      </c>
      <c r="AX453" s="24">
        <v>0</v>
      </c>
      <c r="AY453" s="24">
        <v>0</v>
      </c>
      <c r="AZ453" s="24">
        <v>0</v>
      </c>
      <c r="BA453" s="24">
        <v>-7.3041507945163175E-2</v>
      </c>
      <c r="BB453" s="24">
        <v>-0.33898791061892553</v>
      </c>
      <c r="BC453" s="24">
        <v>-7.3041507945163175E-2</v>
      </c>
      <c r="BD453" s="24">
        <v>-0.33898791061892553</v>
      </c>
      <c r="BE453" s="24">
        <v>0</v>
      </c>
      <c r="BF453" s="24">
        <v>0</v>
      </c>
      <c r="BG453" s="24">
        <v>0</v>
      </c>
      <c r="BH453" s="24">
        <v>0</v>
      </c>
      <c r="BI453" s="24">
        <v>0</v>
      </c>
      <c r="BJ453" s="24">
        <v>0</v>
      </c>
      <c r="BK453" s="24">
        <v>0</v>
      </c>
      <c r="BL453" s="24">
        <v>0</v>
      </c>
    </row>
    <row r="454" spans="1:64" x14ac:dyDescent="0.25">
      <c r="A454" t="s">
        <v>5121</v>
      </c>
      <c r="B454">
        <v>212</v>
      </c>
      <c r="C454">
        <v>3</v>
      </c>
      <c r="D454">
        <v>18</v>
      </c>
      <c r="E454" s="24">
        <v>0</v>
      </c>
      <c r="F454" s="24">
        <v>0</v>
      </c>
      <c r="G454" s="24">
        <v>0</v>
      </c>
      <c r="H454" s="24">
        <v>0</v>
      </c>
      <c r="I454" s="24">
        <v>0</v>
      </c>
      <c r="J454" s="24">
        <v>0</v>
      </c>
      <c r="K454" s="24">
        <v>489.356121070683</v>
      </c>
      <c r="L454" s="24">
        <v>63.471861350350082</v>
      </c>
      <c r="M454" s="24">
        <v>552.82798242103308</v>
      </c>
      <c r="N454" s="24">
        <v>-552.82798242103308</v>
      </c>
      <c r="O454" s="24">
        <v>-489.356121070683</v>
      </c>
      <c r="P454" s="24">
        <v>0</v>
      </c>
      <c r="Q454" s="24">
        <v>0.33315199464823309</v>
      </c>
      <c r="R454" s="24">
        <v>-0.26150300188783149</v>
      </c>
      <c r="S454" s="24">
        <v>7.1648992760401597E-2</v>
      </c>
      <c r="T454" s="24">
        <v>0</v>
      </c>
      <c r="U454" s="24">
        <v>0</v>
      </c>
      <c r="V454" s="24">
        <v>0</v>
      </c>
      <c r="W454" s="24">
        <v>0</v>
      </c>
      <c r="X454" s="24">
        <v>0</v>
      </c>
      <c r="Y454" s="24">
        <v>0</v>
      </c>
      <c r="Z454" s="24">
        <v>0</v>
      </c>
      <c r="AA454" s="24">
        <v>342.54928474947809</v>
      </c>
      <c r="AB454" s="24">
        <v>44.43030294524533</v>
      </c>
      <c r="AC454" s="24">
        <v>386.97958769472314</v>
      </c>
      <c r="AD454" s="24">
        <v>-386.9795876947228</v>
      </c>
      <c r="AE454" s="24">
        <v>-342.54928474947701</v>
      </c>
      <c r="AF454" s="24">
        <v>0</v>
      </c>
      <c r="AG454" s="24">
        <v>0.33315199464823309</v>
      </c>
      <c r="AH454" s="24">
        <v>-0.26150300188783149</v>
      </c>
      <c r="AI454" s="24">
        <v>7.1648992760401597E-2</v>
      </c>
      <c r="AJ454" s="24">
        <v>0</v>
      </c>
      <c r="AK454" s="24">
        <v>0</v>
      </c>
      <c r="AL454" s="24">
        <v>0</v>
      </c>
      <c r="AM454" s="24">
        <v>0</v>
      </c>
      <c r="AN454" s="24">
        <v>0</v>
      </c>
      <c r="AO454" s="24">
        <v>0</v>
      </c>
      <c r="AP454" s="24">
        <v>0</v>
      </c>
      <c r="AQ454" s="24">
        <v>146.80683632120491</v>
      </c>
      <c r="AR454" s="24">
        <v>19.041558405104752</v>
      </c>
      <c r="AS454" s="24">
        <v>165.84839472630995</v>
      </c>
      <c r="AT454" s="24">
        <v>-165.84839472631029</v>
      </c>
      <c r="AU454" s="24">
        <v>-146.80683632120599</v>
      </c>
      <c r="AV454" s="24">
        <v>0</v>
      </c>
      <c r="AW454" s="24">
        <v>0</v>
      </c>
      <c r="AX454" s="24">
        <v>0</v>
      </c>
      <c r="AY454" s="24">
        <v>0</v>
      </c>
      <c r="AZ454" s="24">
        <v>0</v>
      </c>
      <c r="BA454" s="24">
        <v>-7.1648992760401597E-2</v>
      </c>
      <c r="BB454" s="24">
        <v>-0.33315199464823309</v>
      </c>
      <c r="BC454" s="24">
        <v>-7.1648992760401597E-2</v>
      </c>
      <c r="BD454" s="24">
        <v>-0.33315199464823309</v>
      </c>
      <c r="BE454" s="24">
        <v>0</v>
      </c>
      <c r="BF454" s="24">
        <v>0</v>
      </c>
      <c r="BG454" s="24">
        <v>0</v>
      </c>
      <c r="BH454" s="24">
        <v>0</v>
      </c>
      <c r="BI454" s="24">
        <v>0</v>
      </c>
      <c r="BJ454" s="24">
        <v>0</v>
      </c>
      <c r="BK454" s="24">
        <v>0</v>
      </c>
      <c r="BL454" s="24">
        <v>0</v>
      </c>
    </row>
    <row r="455" spans="1:64" x14ac:dyDescent="0.25">
      <c r="A455" t="s">
        <v>5121</v>
      </c>
      <c r="B455">
        <v>213</v>
      </c>
      <c r="C455">
        <v>3</v>
      </c>
      <c r="D455">
        <v>18</v>
      </c>
      <c r="E455" s="24">
        <v>0</v>
      </c>
      <c r="F455" s="24">
        <v>0</v>
      </c>
      <c r="G455" s="24">
        <v>0</v>
      </c>
      <c r="H455" s="24">
        <v>0</v>
      </c>
      <c r="I455" s="24">
        <v>0</v>
      </c>
      <c r="J455" s="24">
        <v>0</v>
      </c>
      <c r="K455" s="24">
        <v>479.39166202489287</v>
      </c>
      <c r="L455" s="24">
        <v>65.340901389718056</v>
      </c>
      <c r="M455" s="24">
        <v>544.73256341461092</v>
      </c>
      <c r="N455" s="24">
        <v>-544.73256341461092</v>
      </c>
      <c r="O455" s="24">
        <v>-479.39166202489287</v>
      </c>
      <c r="P455" s="24">
        <v>0</v>
      </c>
      <c r="Q455" s="24">
        <v>0.32744280532870107</v>
      </c>
      <c r="R455" s="24">
        <v>-0.25715318834227219</v>
      </c>
      <c r="S455" s="24">
        <v>7.0289616986428882E-2</v>
      </c>
      <c r="T455" s="24">
        <v>0</v>
      </c>
      <c r="U455" s="24">
        <v>0</v>
      </c>
      <c r="V455" s="24">
        <v>0</v>
      </c>
      <c r="W455" s="24">
        <v>0</v>
      </c>
      <c r="X455" s="24">
        <v>0</v>
      </c>
      <c r="Y455" s="24">
        <v>0</v>
      </c>
      <c r="Z455" s="24">
        <v>0</v>
      </c>
      <c r="AA455" s="24">
        <v>335.57416341742498</v>
      </c>
      <c r="AB455" s="24">
        <v>45.738630972802639</v>
      </c>
      <c r="AC455" s="24">
        <v>381.31279439022762</v>
      </c>
      <c r="AD455" s="24">
        <v>-381.31279439022728</v>
      </c>
      <c r="AE455" s="24">
        <v>-335.57416341742646</v>
      </c>
      <c r="AF455" s="24">
        <v>0</v>
      </c>
      <c r="AG455" s="24">
        <v>0.32744280532870107</v>
      </c>
      <c r="AH455" s="24">
        <v>-0.25715318834227219</v>
      </c>
      <c r="AI455" s="24">
        <v>7.0289616986428882E-2</v>
      </c>
      <c r="AJ455" s="24">
        <v>0</v>
      </c>
      <c r="AK455" s="24">
        <v>0</v>
      </c>
      <c r="AL455" s="24">
        <v>0</v>
      </c>
      <c r="AM455" s="24">
        <v>0</v>
      </c>
      <c r="AN455" s="24">
        <v>0</v>
      </c>
      <c r="AO455" s="24">
        <v>0</v>
      </c>
      <c r="AP455" s="24">
        <v>0</v>
      </c>
      <c r="AQ455" s="24">
        <v>143.81749860746788</v>
      </c>
      <c r="AR455" s="24">
        <v>19.602270416915417</v>
      </c>
      <c r="AS455" s="24">
        <v>163.4197690243833</v>
      </c>
      <c r="AT455" s="24">
        <v>-163.41976902438364</v>
      </c>
      <c r="AU455" s="24">
        <v>-143.8174986074664</v>
      </c>
      <c r="AV455" s="24">
        <v>0</v>
      </c>
      <c r="AW455" s="24">
        <v>0</v>
      </c>
      <c r="AX455" s="24">
        <v>0</v>
      </c>
      <c r="AY455" s="24">
        <v>0</v>
      </c>
      <c r="AZ455" s="24">
        <v>0</v>
      </c>
      <c r="BA455" s="24">
        <v>-7.0289616986428882E-2</v>
      </c>
      <c r="BB455" s="24">
        <v>-0.32744280532870107</v>
      </c>
      <c r="BC455" s="24">
        <v>-7.0289616986428882E-2</v>
      </c>
      <c r="BD455" s="24">
        <v>-0.32744280532870107</v>
      </c>
      <c r="BE455" s="24">
        <v>0</v>
      </c>
      <c r="BF455" s="24">
        <v>0</v>
      </c>
      <c r="BG455" s="24">
        <v>0</v>
      </c>
      <c r="BH455" s="24">
        <v>0</v>
      </c>
      <c r="BI455" s="24">
        <v>0</v>
      </c>
      <c r="BJ455" s="24">
        <v>0</v>
      </c>
      <c r="BK455" s="24">
        <v>0</v>
      </c>
      <c r="BL455" s="24">
        <v>0</v>
      </c>
    </row>
    <row r="456" spans="1:64" x14ac:dyDescent="0.25">
      <c r="A456" t="s">
        <v>5121</v>
      </c>
      <c r="B456">
        <v>214</v>
      </c>
      <c r="C456">
        <v>4</v>
      </c>
      <c r="D456">
        <v>18</v>
      </c>
      <c r="E456" s="24">
        <v>0</v>
      </c>
      <c r="F456" s="24">
        <v>0</v>
      </c>
      <c r="G456" s="24">
        <v>0</v>
      </c>
      <c r="H456" s="24">
        <v>0</v>
      </c>
      <c r="I456" s="24">
        <v>0</v>
      </c>
      <c r="J456" s="24">
        <v>0</v>
      </c>
      <c r="K456" s="24">
        <v>469.6722865421325</v>
      </c>
      <c r="L456" s="24">
        <v>67.122347035445273</v>
      </c>
      <c r="M456" s="24">
        <v>536.79463357757777</v>
      </c>
      <c r="N456" s="24">
        <v>-536.79463357757777</v>
      </c>
      <c r="O456" s="24">
        <v>-469.6722865421325</v>
      </c>
      <c r="P456" s="24">
        <v>0</v>
      </c>
      <c r="Q456" s="24">
        <v>0.32185699702677084</v>
      </c>
      <c r="R456" s="24">
        <v>-0.25289456718519432</v>
      </c>
      <c r="S456" s="24">
        <v>6.8962429841576522E-2</v>
      </c>
      <c r="T456" s="24">
        <v>0</v>
      </c>
      <c r="U456" s="24">
        <v>0</v>
      </c>
      <c r="V456" s="24">
        <v>0</v>
      </c>
      <c r="W456" s="24">
        <v>0</v>
      </c>
      <c r="X456" s="24">
        <v>0</v>
      </c>
      <c r="Y456" s="24">
        <v>0</v>
      </c>
      <c r="Z456" s="24">
        <v>0</v>
      </c>
      <c r="AA456" s="24">
        <v>328.77060057949274</v>
      </c>
      <c r="AB456" s="24">
        <v>46.9856429248116</v>
      </c>
      <c r="AC456" s="24">
        <v>375.75624350430439</v>
      </c>
      <c r="AD456" s="24">
        <v>-375.75624350430371</v>
      </c>
      <c r="AE456" s="24">
        <v>-328.77060057949166</v>
      </c>
      <c r="AF456" s="24">
        <v>0</v>
      </c>
      <c r="AG456" s="24">
        <v>0.32185699702677084</v>
      </c>
      <c r="AH456" s="24">
        <v>-0.25289456718519432</v>
      </c>
      <c r="AI456" s="24">
        <v>6.8962429841576522E-2</v>
      </c>
      <c r="AJ456" s="24">
        <v>0</v>
      </c>
      <c r="AK456" s="24">
        <v>0</v>
      </c>
      <c r="AL456" s="24">
        <v>0</v>
      </c>
      <c r="AM456" s="24">
        <v>0</v>
      </c>
      <c r="AN456" s="24">
        <v>0</v>
      </c>
      <c r="AO456" s="24">
        <v>0</v>
      </c>
      <c r="AP456" s="24">
        <v>0</v>
      </c>
      <c r="AQ456" s="24">
        <v>140.90168596263976</v>
      </c>
      <c r="AR456" s="24">
        <v>20.136704110633673</v>
      </c>
      <c r="AS456" s="24">
        <v>161.03839007327338</v>
      </c>
      <c r="AT456" s="24">
        <v>-161.03839007327406</v>
      </c>
      <c r="AU456" s="24">
        <v>-140.90168596264084</v>
      </c>
      <c r="AV456" s="24">
        <v>0</v>
      </c>
      <c r="AW456" s="24">
        <v>0</v>
      </c>
      <c r="AX456" s="24">
        <v>0</v>
      </c>
      <c r="AY456" s="24">
        <v>0</v>
      </c>
      <c r="AZ456" s="24">
        <v>0</v>
      </c>
      <c r="BA456" s="24">
        <v>-6.8962429841576522E-2</v>
      </c>
      <c r="BB456" s="24">
        <v>-0.32185699702677084</v>
      </c>
      <c r="BC456" s="24">
        <v>-6.8962429841576522E-2</v>
      </c>
      <c r="BD456" s="24">
        <v>-0.32185699702677084</v>
      </c>
      <c r="BE456" s="24">
        <v>0</v>
      </c>
      <c r="BF456" s="24">
        <v>0</v>
      </c>
      <c r="BG456" s="24">
        <v>0</v>
      </c>
      <c r="BH456" s="24">
        <v>0</v>
      </c>
      <c r="BI456" s="24">
        <v>0</v>
      </c>
      <c r="BJ456" s="24">
        <v>0</v>
      </c>
      <c r="BK456" s="24">
        <v>0</v>
      </c>
      <c r="BL456" s="24">
        <v>0</v>
      </c>
    </row>
    <row r="457" spans="1:64" x14ac:dyDescent="0.25">
      <c r="A457" t="s">
        <v>5121</v>
      </c>
      <c r="B457">
        <v>215</v>
      </c>
      <c r="C457">
        <v>4</v>
      </c>
      <c r="D457">
        <v>18</v>
      </c>
      <c r="E457" s="24">
        <v>0</v>
      </c>
      <c r="F457" s="24">
        <v>0</v>
      </c>
      <c r="G457" s="24">
        <v>0</v>
      </c>
      <c r="H457" s="24">
        <v>0</v>
      </c>
      <c r="I457" s="24">
        <v>0</v>
      </c>
      <c r="J457" s="24">
        <v>0</v>
      </c>
      <c r="K457" s="24">
        <v>460.19088928122073</v>
      </c>
      <c r="L457" s="24">
        <v>68.81945332698524</v>
      </c>
      <c r="M457" s="24">
        <v>529.01034260820597</v>
      </c>
      <c r="N457" s="24">
        <v>-529.01034260820597</v>
      </c>
      <c r="O457" s="24">
        <v>-460.19088928122073</v>
      </c>
      <c r="P457" s="24">
        <v>0</v>
      </c>
      <c r="Q457" s="24">
        <v>0.31639132855252683</v>
      </c>
      <c r="R457" s="24">
        <v>-0.24872481597276419</v>
      </c>
      <c r="S457" s="24">
        <v>6.7666512579762639E-2</v>
      </c>
      <c r="T457" s="24">
        <v>0</v>
      </c>
      <c r="U457" s="24">
        <v>0</v>
      </c>
      <c r="V457" s="24">
        <v>0</v>
      </c>
      <c r="W457" s="24">
        <v>0</v>
      </c>
      <c r="X457" s="24">
        <v>0</v>
      </c>
      <c r="Y457" s="24">
        <v>0</v>
      </c>
      <c r="Z457" s="24">
        <v>0</v>
      </c>
      <c r="AA457" s="24">
        <v>322.13362249685451</v>
      </c>
      <c r="AB457" s="24">
        <v>48.173617328889577</v>
      </c>
      <c r="AC457" s="24">
        <v>370.30723982574415</v>
      </c>
      <c r="AD457" s="24">
        <v>-370.30723982574455</v>
      </c>
      <c r="AE457" s="24">
        <v>-322.13362249685451</v>
      </c>
      <c r="AF457" s="24">
        <v>0</v>
      </c>
      <c r="AG457" s="24">
        <v>0.31639132855252683</v>
      </c>
      <c r="AH457" s="24">
        <v>-0.24872481597276419</v>
      </c>
      <c r="AI457" s="24">
        <v>6.7666512579762639E-2</v>
      </c>
      <c r="AJ457" s="24">
        <v>0</v>
      </c>
      <c r="AK457" s="24">
        <v>0</v>
      </c>
      <c r="AL457" s="24">
        <v>0</v>
      </c>
      <c r="AM457" s="24">
        <v>0</v>
      </c>
      <c r="AN457" s="24">
        <v>0</v>
      </c>
      <c r="AO457" s="24">
        <v>0</v>
      </c>
      <c r="AP457" s="24">
        <v>0</v>
      </c>
      <c r="AQ457" s="24">
        <v>138.05726678436622</v>
      </c>
      <c r="AR457" s="24">
        <v>20.645835998095663</v>
      </c>
      <c r="AS457" s="24">
        <v>158.70310278246183</v>
      </c>
      <c r="AT457" s="24">
        <v>-158.70310278246143</v>
      </c>
      <c r="AU457" s="24">
        <v>-138.05726678436622</v>
      </c>
      <c r="AV457" s="24">
        <v>0</v>
      </c>
      <c r="AW457" s="24">
        <v>0</v>
      </c>
      <c r="AX457" s="24">
        <v>0</v>
      </c>
      <c r="AY457" s="24">
        <v>0</v>
      </c>
      <c r="AZ457" s="24">
        <v>0</v>
      </c>
      <c r="BA457" s="24">
        <v>-6.7666512579762639E-2</v>
      </c>
      <c r="BB457" s="24">
        <v>-0.31639132855252683</v>
      </c>
      <c r="BC457" s="24">
        <v>-6.7666512579762639E-2</v>
      </c>
      <c r="BD457" s="24">
        <v>-0.31639132855252683</v>
      </c>
      <c r="BE457" s="24">
        <v>0</v>
      </c>
      <c r="BF457" s="24">
        <v>0</v>
      </c>
      <c r="BG457" s="24">
        <v>0</v>
      </c>
      <c r="BH457" s="24">
        <v>0</v>
      </c>
      <c r="BI457" s="24">
        <v>0</v>
      </c>
      <c r="BJ457" s="24">
        <v>0</v>
      </c>
      <c r="BK457" s="24">
        <v>0</v>
      </c>
      <c r="BL457" s="24">
        <v>0</v>
      </c>
    </row>
    <row r="458" spans="1:64" x14ac:dyDescent="0.25">
      <c r="A458" t="s">
        <v>5121</v>
      </c>
      <c r="B458">
        <v>216</v>
      </c>
      <c r="C458">
        <v>4</v>
      </c>
      <c r="D458">
        <v>18</v>
      </c>
      <c r="E458" s="24">
        <v>0</v>
      </c>
      <c r="F458" s="24">
        <v>0</v>
      </c>
      <c r="G458" s="24">
        <v>0</v>
      </c>
      <c r="H458" s="24">
        <v>0</v>
      </c>
      <c r="I458" s="24">
        <v>0</v>
      </c>
      <c r="J458" s="24">
        <v>0</v>
      </c>
      <c r="K458" s="24">
        <v>450.94060303084552</v>
      </c>
      <c r="L458" s="24">
        <v>70.435351001098752</v>
      </c>
      <c r="M458" s="24">
        <v>521.37595403194427</v>
      </c>
      <c r="N458" s="24">
        <v>-521.37595403194427</v>
      </c>
      <c r="O458" s="24">
        <v>-450.94060303084552</v>
      </c>
      <c r="P458" s="24">
        <v>0</v>
      </c>
      <c r="Q458" s="24">
        <v>0.31104265939620745</v>
      </c>
      <c r="R458" s="24">
        <v>-0.244641682146721</v>
      </c>
      <c r="S458" s="24">
        <v>6.6400977249486459E-2</v>
      </c>
      <c r="T458" s="24">
        <v>0</v>
      </c>
      <c r="U458" s="24">
        <v>0</v>
      </c>
      <c r="V458" s="24">
        <v>0</v>
      </c>
      <c r="W458" s="24">
        <v>0</v>
      </c>
      <c r="X458" s="24">
        <v>0</v>
      </c>
      <c r="Y458" s="24">
        <v>0</v>
      </c>
      <c r="Z458" s="24">
        <v>0</v>
      </c>
      <c r="AA458" s="24">
        <v>315.65842212159185</v>
      </c>
      <c r="AB458" s="24">
        <v>49.304745700769217</v>
      </c>
      <c r="AC458" s="24">
        <v>364.96316782236096</v>
      </c>
      <c r="AD458" s="24">
        <v>-364.96316782236136</v>
      </c>
      <c r="AE458" s="24">
        <v>-315.65842212159259</v>
      </c>
      <c r="AF458" s="24">
        <v>0</v>
      </c>
      <c r="AG458" s="24">
        <v>0.31104265939620745</v>
      </c>
      <c r="AH458" s="24">
        <v>-0.244641682146721</v>
      </c>
      <c r="AI458" s="24">
        <v>6.6400977249486459E-2</v>
      </c>
      <c r="AJ458" s="24">
        <v>0</v>
      </c>
      <c r="AK458" s="24">
        <v>0</v>
      </c>
      <c r="AL458" s="24">
        <v>0</v>
      </c>
      <c r="AM458" s="24">
        <v>0</v>
      </c>
      <c r="AN458" s="24">
        <v>0</v>
      </c>
      <c r="AO458" s="24">
        <v>0</v>
      </c>
      <c r="AP458" s="24">
        <v>0</v>
      </c>
      <c r="AQ458" s="24">
        <v>135.28218090925367</v>
      </c>
      <c r="AR458" s="24">
        <v>21.130605300329535</v>
      </c>
      <c r="AS458" s="24">
        <v>156.41278620958332</v>
      </c>
      <c r="AT458" s="24">
        <v>-156.41278620958292</v>
      </c>
      <c r="AU458" s="24">
        <v>-135.28218090925293</v>
      </c>
      <c r="AV458" s="24">
        <v>0</v>
      </c>
      <c r="AW458" s="24">
        <v>0</v>
      </c>
      <c r="AX458" s="24">
        <v>0</v>
      </c>
      <c r="AY458" s="24">
        <v>0</v>
      </c>
      <c r="AZ458" s="24">
        <v>0</v>
      </c>
      <c r="BA458" s="24">
        <v>-6.6400977249486459E-2</v>
      </c>
      <c r="BB458" s="24">
        <v>-0.31104265939620745</v>
      </c>
      <c r="BC458" s="24">
        <v>-6.6400977249486459E-2</v>
      </c>
      <c r="BD458" s="24">
        <v>-0.31104265939620745</v>
      </c>
      <c r="BE458" s="24">
        <v>0</v>
      </c>
      <c r="BF458" s="24">
        <v>0</v>
      </c>
      <c r="BG458" s="24">
        <v>0</v>
      </c>
      <c r="BH458" s="24">
        <v>0</v>
      </c>
      <c r="BI458" s="24">
        <v>0</v>
      </c>
      <c r="BJ458" s="24">
        <v>0</v>
      </c>
      <c r="BK458" s="24">
        <v>0</v>
      </c>
      <c r="BL458" s="24">
        <v>0</v>
      </c>
    </row>
    <row r="459" spans="1:64" x14ac:dyDescent="0.25">
      <c r="A459" t="s">
        <v>5121</v>
      </c>
      <c r="B459">
        <v>217</v>
      </c>
      <c r="C459">
        <v>1</v>
      </c>
      <c r="D459">
        <v>19</v>
      </c>
      <c r="E459" s="24">
        <v>0</v>
      </c>
      <c r="F459" s="24">
        <v>0</v>
      </c>
      <c r="G459" s="24">
        <v>0</v>
      </c>
      <c r="H459" s="24">
        <v>0</v>
      </c>
      <c r="I459" s="24">
        <v>0</v>
      </c>
      <c r="J459" s="24">
        <v>0</v>
      </c>
      <c r="K459" s="24">
        <v>441.91478961519897</v>
      </c>
      <c r="L459" s="24">
        <v>71.973051621578634</v>
      </c>
      <c r="M459" s="24">
        <v>513.8878412367776</v>
      </c>
      <c r="N459" s="24">
        <v>-513.8878412367776</v>
      </c>
      <c r="O459" s="24">
        <v>-441.91478961519897</v>
      </c>
      <c r="P459" s="24">
        <v>0</v>
      </c>
      <c r="Q459" s="24">
        <v>0.30580794612615136</v>
      </c>
      <c r="R459" s="24">
        <v>-0.24064298061875888</v>
      </c>
      <c r="S459" s="24">
        <v>6.5164965507392481E-2</v>
      </c>
      <c r="T459" s="24">
        <v>0</v>
      </c>
      <c r="U459" s="24">
        <v>0</v>
      </c>
      <c r="V459" s="24">
        <v>0</v>
      </c>
      <c r="W459" s="24">
        <v>0</v>
      </c>
      <c r="X459" s="24">
        <v>0</v>
      </c>
      <c r="Y459" s="24">
        <v>0</v>
      </c>
      <c r="Z459" s="24">
        <v>0</v>
      </c>
      <c r="AA459" s="24">
        <v>309.34035273063927</v>
      </c>
      <c r="AB459" s="24">
        <v>50.381136135104953</v>
      </c>
      <c r="AC459" s="24">
        <v>359.72148886574428</v>
      </c>
      <c r="AD459" s="24">
        <v>-359.72148886574359</v>
      </c>
      <c r="AE459" s="24">
        <v>-309.34035273063819</v>
      </c>
      <c r="AF459" s="24">
        <v>0</v>
      </c>
      <c r="AG459" s="24">
        <v>0.30580794612615136</v>
      </c>
      <c r="AH459" s="24">
        <v>-0.24064298061875888</v>
      </c>
      <c r="AI459" s="24">
        <v>6.5164965507392481E-2</v>
      </c>
      <c r="AJ459" s="24">
        <v>0</v>
      </c>
      <c r="AK459" s="24">
        <v>0</v>
      </c>
      <c r="AL459" s="24">
        <v>0</v>
      </c>
      <c r="AM459" s="24">
        <v>0</v>
      </c>
      <c r="AN459" s="24">
        <v>0</v>
      </c>
      <c r="AO459" s="24">
        <v>0</v>
      </c>
      <c r="AP459" s="24">
        <v>0</v>
      </c>
      <c r="AQ459" s="24">
        <v>132.5744368845597</v>
      </c>
      <c r="AR459" s="24">
        <v>21.591915486473681</v>
      </c>
      <c r="AS459" s="24">
        <v>154.16635237103333</v>
      </c>
      <c r="AT459" s="24">
        <v>-154.16635237103401</v>
      </c>
      <c r="AU459" s="24">
        <v>-132.57443688456078</v>
      </c>
      <c r="AV459" s="24">
        <v>0</v>
      </c>
      <c r="AW459" s="24">
        <v>0</v>
      </c>
      <c r="AX459" s="24">
        <v>0</v>
      </c>
      <c r="AY459" s="24">
        <v>0</v>
      </c>
      <c r="AZ459" s="24">
        <v>0</v>
      </c>
      <c r="BA459" s="24">
        <v>-6.5164965507392481E-2</v>
      </c>
      <c r="BB459" s="24">
        <v>-0.30580794612615136</v>
      </c>
      <c r="BC459" s="24">
        <v>-6.5164965507392481E-2</v>
      </c>
      <c r="BD459" s="24">
        <v>-0.30580794612615136</v>
      </c>
      <c r="BE459" s="24">
        <v>0</v>
      </c>
      <c r="BF459" s="24">
        <v>0</v>
      </c>
      <c r="BG459" s="24">
        <v>0</v>
      </c>
      <c r="BH459" s="24">
        <v>0</v>
      </c>
      <c r="BI459" s="24">
        <v>0</v>
      </c>
      <c r="BJ459" s="24">
        <v>0</v>
      </c>
      <c r="BK459" s="24">
        <v>0</v>
      </c>
      <c r="BL459" s="24">
        <v>0</v>
      </c>
    </row>
    <row r="460" spans="1:64" x14ac:dyDescent="0.25">
      <c r="A460" t="s">
        <v>5121</v>
      </c>
      <c r="B460">
        <v>218</v>
      </c>
      <c r="C460">
        <v>1</v>
      </c>
      <c r="D460">
        <v>19</v>
      </c>
      <c r="E460" s="24">
        <v>0</v>
      </c>
      <c r="F460" s="24">
        <v>0</v>
      </c>
      <c r="G460" s="24">
        <v>0</v>
      </c>
      <c r="H460" s="24">
        <v>0</v>
      </c>
      <c r="I460" s="24">
        <v>0</v>
      </c>
      <c r="J460" s="24">
        <v>0</v>
      </c>
      <c r="K460" s="24">
        <v>433.10703117959201</v>
      </c>
      <c r="L460" s="24">
        <v>73.435452536679804</v>
      </c>
      <c r="M460" s="24">
        <v>506.54248371627182</v>
      </c>
      <c r="N460" s="24">
        <v>-506.54248371627182</v>
      </c>
      <c r="O460" s="24">
        <v>-433.10703117959201</v>
      </c>
      <c r="P460" s="24">
        <v>0</v>
      </c>
      <c r="Q460" s="24">
        <v>0.30068423888178586</v>
      </c>
      <c r="R460" s="24">
        <v>-0.236726591403567</v>
      </c>
      <c r="S460" s="24">
        <v>6.395764747821886E-2</v>
      </c>
      <c r="T460" s="24">
        <v>0</v>
      </c>
      <c r="U460" s="24">
        <v>0</v>
      </c>
      <c r="V460" s="24">
        <v>0</v>
      </c>
      <c r="W460" s="24">
        <v>0</v>
      </c>
      <c r="X460" s="24">
        <v>0</v>
      </c>
      <c r="Y460" s="24">
        <v>0</v>
      </c>
      <c r="Z460" s="24">
        <v>0</v>
      </c>
      <c r="AA460" s="24">
        <v>303.17492182571436</v>
      </c>
      <c r="AB460" s="24">
        <v>51.404816775675954</v>
      </c>
      <c r="AC460" s="24">
        <v>354.57973860139026</v>
      </c>
      <c r="AD460" s="24">
        <v>-354.579738601391</v>
      </c>
      <c r="AE460" s="24">
        <v>-303.1749218257155</v>
      </c>
      <c r="AF460" s="24">
        <v>0</v>
      </c>
      <c r="AG460" s="24">
        <v>0.30068423888178586</v>
      </c>
      <c r="AH460" s="24">
        <v>-0.236726591403567</v>
      </c>
      <c r="AI460" s="24">
        <v>6.395764747821886E-2</v>
      </c>
      <c r="AJ460" s="24">
        <v>0</v>
      </c>
      <c r="AK460" s="24">
        <v>0</v>
      </c>
      <c r="AL460" s="24">
        <v>0</v>
      </c>
      <c r="AM460" s="24">
        <v>0</v>
      </c>
      <c r="AN460" s="24">
        <v>0</v>
      </c>
      <c r="AO460" s="24">
        <v>0</v>
      </c>
      <c r="AP460" s="24">
        <v>0</v>
      </c>
      <c r="AQ460" s="24">
        <v>129.93210935387765</v>
      </c>
      <c r="AR460" s="24">
        <v>22.03063576100385</v>
      </c>
      <c r="AS460" s="24">
        <v>151.96274511488156</v>
      </c>
      <c r="AT460" s="24">
        <v>-151.96274511488082</v>
      </c>
      <c r="AU460" s="24">
        <v>-129.93210935387651</v>
      </c>
      <c r="AV460" s="24">
        <v>0</v>
      </c>
      <c r="AW460" s="24">
        <v>0</v>
      </c>
      <c r="AX460" s="24">
        <v>0</v>
      </c>
      <c r="AY460" s="24">
        <v>0</v>
      </c>
      <c r="AZ460" s="24">
        <v>0</v>
      </c>
      <c r="BA460" s="24">
        <v>-6.395764747821886E-2</v>
      </c>
      <c r="BB460" s="24">
        <v>-0.30068423888178586</v>
      </c>
      <c r="BC460" s="24">
        <v>-6.395764747821886E-2</v>
      </c>
      <c r="BD460" s="24">
        <v>-0.30068423888178586</v>
      </c>
      <c r="BE460" s="24">
        <v>0</v>
      </c>
      <c r="BF460" s="24">
        <v>0</v>
      </c>
      <c r="BG460" s="24">
        <v>0</v>
      </c>
      <c r="BH460" s="24">
        <v>0</v>
      </c>
      <c r="BI460" s="24">
        <v>0</v>
      </c>
      <c r="BJ460" s="24">
        <v>0</v>
      </c>
      <c r="BK460" s="24">
        <v>0</v>
      </c>
      <c r="BL460" s="24">
        <v>0</v>
      </c>
    </row>
    <row r="461" spans="1:64" x14ac:dyDescent="0.25">
      <c r="A461" t="s">
        <v>5121</v>
      </c>
      <c r="B461">
        <v>219</v>
      </c>
      <c r="C461">
        <v>1</v>
      </c>
      <c r="D461">
        <v>19</v>
      </c>
      <c r="E461" s="24">
        <v>0</v>
      </c>
      <c r="F461" s="24">
        <v>0</v>
      </c>
      <c r="G461" s="24">
        <v>0</v>
      </c>
      <c r="H461" s="24">
        <v>0</v>
      </c>
      <c r="I461" s="24">
        <v>0</v>
      </c>
      <c r="J461" s="24">
        <v>0</v>
      </c>
      <c r="K461" s="24">
        <v>424.51112193241715</v>
      </c>
      <c r="L461" s="24">
        <v>74.825341437011957</v>
      </c>
      <c r="M461" s="24">
        <v>499.33646336942911</v>
      </c>
      <c r="N461" s="24">
        <v>-499.33646336942911</v>
      </c>
      <c r="O461" s="24">
        <v>-424.51112193241715</v>
      </c>
      <c r="P461" s="24">
        <v>0</v>
      </c>
      <c r="Q461" s="24">
        <v>0.2956686780680684</v>
      </c>
      <c r="R461" s="24">
        <v>-0.232890457384201</v>
      </c>
      <c r="S461" s="24">
        <v>6.2778220683867403E-2</v>
      </c>
      <c r="T461" s="24">
        <v>0</v>
      </c>
      <c r="U461" s="24">
        <v>0</v>
      </c>
      <c r="V461" s="24">
        <v>0</v>
      </c>
      <c r="W461" s="24">
        <v>0</v>
      </c>
      <c r="X461" s="24">
        <v>0</v>
      </c>
      <c r="Y461" s="24">
        <v>0</v>
      </c>
      <c r="Z461" s="24">
        <v>0</v>
      </c>
      <c r="AA461" s="24">
        <v>297.15778535269197</v>
      </c>
      <c r="AB461" s="24">
        <v>52.377739005908097</v>
      </c>
      <c r="AC461" s="24">
        <v>349.53552435860036</v>
      </c>
      <c r="AD461" s="24">
        <v>-349.53552435860001</v>
      </c>
      <c r="AE461" s="24">
        <v>-297.15778535269237</v>
      </c>
      <c r="AF461" s="24">
        <v>0</v>
      </c>
      <c r="AG461" s="24">
        <v>0.2956686780680684</v>
      </c>
      <c r="AH461" s="24">
        <v>-0.232890457384201</v>
      </c>
      <c r="AI461" s="24">
        <v>6.2778220683867403E-2</v>
      </c>
      <c r="AJ461" s="24">
        <v>0</v>
      </c>
      <c r="AK461" s="24">
        <v>0</v>
      </c>
      <c r="AL461" s="24">
        <v>0</v>
      </c>
      <c r="AM461" s="24">
        <v>0</v>
      </c>
      <c r="AN461" s="24">
        <v>0</v>
      </c>
      <c r="AO461" s="24">
        <v>0</v>
      </c>
      <c r="AP461" s="24">
        <v>0</v>
      </c>
      <c r="AQ461" s="24">
        <v>127.35333657972518</v>
      </c>
      <c r="AR461" s="24">
        <v>22.44760243110386</v>
      </c>
      <c r="AS461" s="24">
        <v>149.80093901082876</v>
      </c>
      <c r="AT461" s="24">
        <v>-149.8009390108291</v>
      </c>
      <c r="AU461" s="24">
        <v>-127.35333657972478</v>
      </c>
      <c r="AV461" s="24">
        <v>0</v>
      </c>
      <c r="AW461" s="24">
        <v>0</v>
      </c>
      <c r="AX461" s="24">
        <v>0</v>
      </c>
      <c r="AY461" s="24">
        <v>0</v>
      </c>
      <c r="AZ461" s="24">
        <v>0</v>
      </c>
      <c r="BA461" s="24">
        <v>-6.2778220683867403E-2</v>
      </c>
      <c r="BB461" s="24">
        <v>-0.2956686780680684</v>
      </c>
      <c r="BC461" s="24">
        <v>-6.2778220683867403E-2</v>
      </c>
      <c r="BD461" s="24">
        <v>-0.2956686780680684</v>
      </c>
      <c r="BE461" s="24">
        <v>0</v>
      </c>
      <c r="BF461" s="24">
        <v>0</v>
      </c>
      <c r="BG461" s="24">
        <v>0</v>
      </c>
      <c r="BH461" s="24">
        <v>0</v>
      </c>
      <c r="BI461" s="24">
        <v>0</v>
      </c>
      <c r="BJ461" s="24">
        <v>0</v>
      </c>
      <c r="BK461" s="24">
        <v>0</v>
      </c>
      <c r="BL461" s="24">
        <v>0</v>
      </c>
    </row>
    <row r="462" spans="1:64" x14ac:dyDescent="0.25">
      <c r="A462" t="s">
        <v>5121</v>
      </c>
      <c r="B462">
        <v>220</v>
      </c>
      <c r="C462">
        <v>2</v>
      </c>
      <c r="D462">
        <v>19</v>
      </c>
      <c r="E462" s="24">
        <v>0</v>
      </c>
      <c r="F462" s="24">
        <v>0</v>
      </c>
      <c r="G462" s="24">
        <v>0</v>
      </c>
      <c r="H462" s="24">
        <v>0</v>
      </c>
      <c r="I462" s="24">
        <v>0</v>
      </c>
      <c r="J462" s="24">
        <v>0</v>
      </c>
      <c r="K462" s="24">
        <v>416.12106010597199</v>
      </c>
      <c r="L462" s="24">
        <v>76.145400903187692</v>
      </c>
      <c r="M462" s="24">
        <v>492.26646100915968</v>
      </c>
      <c r="N462" s="24">
        <v>-492.26646100915968</v>
      </c>
      <c r="O462" s="24">
        <v>-416.12106010597199</v>
      </c>
      <c r="P462" s="24">
        <v>0</v>
      </c>
      <c r="Q462" s="24">
        <v>0.29075849115542951</v>
      </c>
      <c r="R462" s="24">
        <v>-0.22913258218250121</v>
      </c>
      <c r="S462" s="24">
        <v>6.16259089729283E-2</v>
      </c>
      <c r="T462" s="24">
        <v>0</v>
      </c>
      <c r="U462" s="24">
        <v>0</v>
      </c>
      <c r="V462" s="24">
        <v>0</v>
      </c>
      <c r="W462" s="24">
        <v>0</v>
      </c>
      <c r="X462" s="24">
        <v>0</v>
      </c>
      <c r="Y462" s="24">
        <v>0</v>
      </c>
      <c r="Z462" s="24">
        <v>0</v>
      </c>
      <c r="AA462" s="24">
        <v>291.28474207418037</v>
      </c>
      <c r="AB462" s="24">
        <v>53.301780632231385</v>
      </c>
      <c r="AC462" s="24">
        <v>344.58652270641176</v>
      </c>
      <c r="AD462" s="24">
        <v>-344.58652270641142</v>
      </c>
      <c r="AE462" s="24">
        <v>-291.28474207418003</v>
      </c>
      <c r="AF462" s="24">
        <v>0</v>
      </c>
      <c r="AG462" s="24">
        <v>0.29075849115542951</v>
      </c>
      <c r="AH462" s="24">
        <v>-0.22913258218250121</v>
      </c>
      <c r="AI462" s="24">
        <v>6.16259089729283E-2</v>
      </c>
      <c r="AJ462" s="24">
        <v>0</v>
      </c>
      <c r="AK462" s="24">
        <v>0</v>
      </c>
      <c r="AL462" s="24">
        <v>0</v>
      </c>
      <c r="AM462" s="24">
        <v>0</v>
      </c>
      <c r="AN462" s="24">
        <v>0</v>
      </c>
      <c r="AO462" s="24">
        <v>0</v>
      </c>
      <c r="AP462" s="24">
        <v>0</v>
      </c>
      <c r="AQ462" s="24">
        <v>124.83631803179162</v>
      </c>
      <c r="AR462" s="24">
        <v>22.843620270956308</v>
      </c>
      <c r="AS462" s="24">
        <v>147.67993830274793</v>
      </c>
      <c r="AT462" s="24">
        <v>-147.67993830274827</v>
      </c>
      <c r="AU462" s="24">
        <v>-124.83631803179196</v>
      </c>
      <c r="AV462" s="24">
        <v>0</v>
      </c>
      <c r="AW462" s="24">
        <v>0</v>
      </c>
      <c r="AX462" s="24">
        <v>0</v>
      </c>
      <c r="AY462" s="24">
        <v>0</v>
      </c>
      <c r="AZ462" s="24">
        <v>0</v>
      </c>
      <c r="BA462" s="24">
        <v>-6.16259089729283E-2</v>
      </c>
      <c r="BB462" s="24">
        <v>-0.29075849115542951</v>
      </c>
      <c r="BC462" s="24">
        <v>-6.16259089729283E-2</v>
      </c>
      <c r="BD462" s="24">
        <v>-0.29075849115542951</v>
      </c>
      <c r="BE462" s="24">
        <v>0</v>
      </c>
      <c r="BF462" s="24">
        <v>0</v>
      </c>
      <c r="BG462" s="24">
        <v>0</v>
      </c>
      <c r="BH462" s="24">
        <v>0</v>
      </c>
      <c r="BI462" s="24">
        <v>0</v>
      </c>
      <c r="BJ462" s="24">
        <v>0</v>
      </c>
      <c r="BK462" s="24">
        <v>0</v>
      </c>
      <c r="BL462" s="24">
        <v>0</v>
      </c>
    </row>
    <row r="463" spans="1:64" x14ac:dyDescent="0.25">
      <c r="A463" t="s">
        <v>5121</v>
      </c>
      <c r="B463">
        <v>221</v>
      </c>
      <c r="C463">
        <v>2</v>
      </c>
      <c r="D463">
        <v>19</v>
      </c>
      <c r="E463" s="24">
        <v>0</v>
      </c>
      <c r="F463" s="24">
        <v>0</v>
      </c>
      <c r="G463" s="24">
        <v>0</v>
      </c>
      <c r="H463" s="24">
        <v>0</v>
      </c>
      <c r="I463" s="24">
        <v>0</v>
      </c>
      <c r="J463" s="24">
        <v>0</v>
      </c>
      <c r="K463" s="24">
        <v>407.93104036618024</v>
      </c>
      <c r="L463" s="24">
        <v>77.39821267593652</v>
      </c>
      <c r="M463" s="24">
        <v>485.32925304211676</v>
      </c>
      <c r="N463" s="24">
        <v>-485.32925304211676</v>
      </c>
      <c r="O463" s="24">
        <v>-407.93104036618024</v>
      </c>
      <c r="P463" s="24">
        <v>0</v>
      </c>
      <c r="Q463" s="24">
        <v>0.28595098960659016</v>
      </c>
      <c r="R463" s="24">
        <v>-0.22545102804861017</v>
      </c>
      <c r="S463" s="24">
        <v>6.0499961557979987E-2</v>
      </c>
      <c r="T463" s="24">
        <v>0</v>
      </c>
      <c r="U463" s="24">
        <v>0</v>
      </c>
      <c r="V463" s="24">
        <v>0</v>
      </c>
      <c r="W463" s="24">
        <v>0</v>
      </c>
      <c r="X463" s="24">
        <v>0</v>
      </c>
      <c r="Y463" s="24">
        <v>0</v>
      </c>
      <c r="Z463" s="24">
        <v>0</v>
      </c>
      <c r="AA463" s="24">
        <v>285.55172825632616</v>
      </c>
      <c r="AB463" s="24">
        <v>54.178748873155655</v>
      </c>
      <c r="AC463" s="24">
        <v>339.7304771294817</v>
      </c>
      <c r="AD463" s="24">
        <v>-339.7304771294821</v>
      </c>
      <c r="AE463" s="24">
        <v>-285.55172825632508</v>
      </c>
      <c r="AF463" s="24">
        <v>0</v>
      </c>
      <c r="AG463" s="24">
        <v>0.28595098960659016</v>
      </c>
      <c r="AH463" s="24">
        <v>-0.22545102804861017</v>
      </c>
      <c r="AI463" s="24">
        <v>6.0499961557979987E-2</v>
      </c>
      <c r="AJ463" s="24">
        <v>0</v>
      </c>
      <c r="AK463" s="24">
        <v>0</v>
      </c>
      <c r="AL463" s="24">
        <v>0</v>
      </c>
      <c r="AM463" s="24">
        <v>0</v>
      </c>
      <c r="AN463" s="24">
        <v>0</v>
      </c>
      <c r="AO463" s="24">
        <v>0</v>
      </c>
      <c r="AP463" s="24">
        <v>0</v>
      </c>
      <c r="AQ463" s="24">
        <v>122.37931210985408</v>
      </c>
      <c r="AR463" s="24">
        <v>23.219463802780865</v>
      </c>
      <c r="AS463" s="24">
        <v>145.59877591263506</v>
      </c>
      <c r="AT463" s="24">
        <v>-145.59877591263466</v>
      </c>
      <c r="AU463" s="24">
        <v>-122.37931210985516</v>
      </c>
      <c r="AV463" s="24">
        <v>0</v>
      </c>
      <c r="AW463" s="24">
        <v>0</v>
      </c>
      <c r="AX463" s="24">
        <v>0</v>
      </c>
      <c r="AY463" s="24">
        <v>0</v>
      </c>
      <c r="AZ463" s="24">
        <v>0</v>
      </c>
      <c r="BA463" s="24">
        <v>-6.0499961557979987E-2</v>
      </c>
      <c r="BB463" s="24">
        <v>-0.28595098960659016</v>
      </c>
      <c r="BC463" s="24">
        <v>-6.0499961557979987E-2</v>
      </c>
      <c r="BD463" s="24">
        <v>-0.28595098960659016</v>
      </c>
      <c r="BE463" s="24">
        <v>0</v>
      </c>
      <c r="BF463" s="24">
        <v>0</v>
      </c>
      <c r="BG463" s="24">
        <v>0</v>
      </c>
      <c r="BH463" s="24">
        <v>0</v>
      </c>
      <c r="BI463" s="24">
        <v>0</v>
      </c>
      <c r="BJ463" s="24">
        <v>0</v>
      </c>
      <c r="BK463" s="24">
        <v>0</v>
      </c>
      <c r="BL463" s="24">
        <v>0</v>
      </c>
    </row>
    <row r="464" spans="1:64" x14ac:dyDescent="0.25">
      <c r="A464" t="s">
        <v>5121</v>
      </c>
      <c r="B464">
        <v>222</v>
      </c>
      <c r="C464">
        <v>2</v>
      </c>
      <c r="D464">
        <v>19</v>
      </c>
      <c r="E464" s="24">
        <v>0</v>
      </c>
      <c r="F464" s="24">
        <v>0</v>
      </c>
      <c r="G464" s="24">
        <v>0</v>
      </c>
      <c r="H464" s="24">
        <v>0</v>
      </c>
      <c r="I464" s="24">
        <v>0</v>
      </c>
      <c r="J464" s="24">
        <v>0</v>
      </c>
      <c r="K464" s="24">
        <v>399.93544650822878</v>
      </c>
      <c r="L464" s="24">
        <v>78.586261653341353</v>
      </c>
      <c r="M464" s="24">
        <v>478.52170816157013</v>
      </c>
      <c r="N464" s="24">
        <v>-478.52170816157013</v>
      </c>
      <c r="O464" s="24">
        <v>-399.93544650822878</v>
      </c>
      <c r="P464" s="24">
        <v>0</v>
      </c>
      <c r="Q464" s="24">
        <v>0.28124356593707489</v>
      </c>
      <c r="R464" s="24">
        <v>-0.22184391388964286</v>
      </c>
      <c r="S464" s="24">
        <v>5.9399652047432028E-2</v>
      </c>
      <c r="T464" s="24">
        <v>0</v>
      </c>
      <c r="U464" s="24">
        <v>0</v>
      </c>
      <c r="V464" s="24">
        <v>0</v>
      </c>
      <c r="W464" s="24">
        <v>0</v>
      </c>
      <c r="X464" s="24">
        <v>0</v>
      </c>
      <c r="Y464" s="24">
        <v>0</v>
      </c>
      <c r="Z464" s="24">
        <v>0</v>
      </c>
      <c r="AA464" s="24">
        <v>279.9548125557601</v>
      </c>
      <c r="AB464" s="24">
        <v>55.010383157338765</v>
      </c>
      <c r="AC464" s="24">
        <v>334.96519571309909</v>
      </c>
      <c r="AD464" s="24">
        <v>-334.96519571309909</v>
      </c>
      <c r="AE464" s="24">
        <v>-279.95481255576124</v>
      </c>
      <c r="AF464" s="24">
        <v>0</v>
      </c>
      <c r="AG464" s="24">
        <v>0.28124356593707489</v>
      </c>
      <c r="AH464" s="24">
        <v>-0.22184391388964286</v>
      </c>
      <c r="AI464" s="24">
        <v>5.9399652047432028E-2</v>
      </c>
      <c r="AJ464" s="24">
        <v>0</v>
      </c>
      <c r="AK464" s="24">
        <v>0</v>
      </c>
      <c r="AL464" s="24">
        <v>0</v>
      </c>
      <c r="AM464" s="24">
        <v>0</v>
      </c>
      <c r="AN464" s="24">
        <v>0</v>
      </c>
      <c r="AO464" s="24">
        <v>0</v>
      </c>
      <c r="AP464" s="24">
        <v>0</v>
      </c>
      <c r="AQ464" s="24">
        <v>119.98063395246868</v>
      </c>
      <c r="AR464" s="24">
        <v>23.575878496002588</v>
      </c>
      <c r="AS464" s="24">
        <v>143.55651244847104</v>
      </c>
      <c r="AT464" s="24">
        <v>-143.55651244847104</v>
      </c>
      <c r="AU464" s="24">
        <v>-119.98063395246754</v>
      </c>
      <c r="AV464" s="24">
        <v>0</v>
      </c>
      <c r="AW464" s="24">
        <v>0</v>
      </c>
      <c r="AX464" s="24">
        <v>0</v>
      </c>
      <c r="AY464" s="24">
        <v>0</v>
      </c>
      <c r="AZ464" s="24">
        <v>0</v>
      </c>
      <c r="BA464" s="24">
        <v>-5.9399652047432028E-2</v>
      </c>
      <c r="BB464" s="24">
        <v>-0.28124356593707489</v>
      </c>
      <c r="BC464" s="24">
        <v>-5.9399652047432028E-2</v>
      </c>
      <c r="BD464" s="24">
        <v>-0.28124356593707489</v>
      </c>
      <c r="BE464" s="24">
        <v>0</v>
      </c>
      <c r="BF464" s="24">
        <v>0</v>
      </c>
      <c r="BG464" s="24">
        <v>0</v>
      </c>
      <c r="BH464" s="24">
        <v>0</v>
      </c>
      <c r="BI464" s="24">
        <v>0</v>
      </c>
      <c r="BJ464" s="24">
        <v>0</v>
      </c>
      <c r="BK464" s="24">
        <v>0</v>
      </c>
      <c r="BL464" s="24">
        <v>0</v>
      </c>
    </row>
    <row r="465" spans="1:64" x14ac:dyDescent="0.25">
      <c r="A465" t="s">
        <v>5121</v>
      </c>
      <c r="B465">
        <v>223</v>
      </c>
      <c r="C465">
        <v>3</v>
      </c>
      <c r="D465">
        <v>19</v>
      </c>
      <c r="E465" s="24">
        <v>0</v>
      </c>
      <c r="F465" s="24">
        <v>0</v>
      </c>
      <c r="G465" s="24">
        <v>0</v>
      </c>
      <c r="H465" s="24">
        <v>0</v>
      </c>
      <c r="I465" s="24">
        <v>0</v>
      </c>
      <c r="J465" s="24">
        <v>0</v>
      </c>
      <c r="K465" s="24">
        <v>392.12884443067014</v>
      </c>
      <c r="L465" s="24">
        <v>79.711939874105155</v>
      </c>
      <c r="M465" s="24">
        <v>471.8407843047753</v>
      </c>
      <c r="N465" s="24">
        <v>-471.8407843047753</v>
      </c>
      <c r="O465" s="24">
        <v>-392.12884443067014</v>
      </c>
      <c r="P465" s="24">
        <v>0</v>
      </c>
      <c r="Q465" s="24">
        <v>0.27663369088850231</v>
      </c>
      <c r="R465" s="24">
        <v>-0.21830941336429532</v>
      </c>
      <c r="S465" s="24">
        <v>5.8324277524206991E-2</v>
      </c>
      <c r="T465" s="24">
        <v>0</v>
      </c>
      <c r="U465" s="24">
        <v>0</v>
      </c>
      <c r="V465" s="24">
        <v>0</v>
      </c>
      <c r="W465" s="24">
        <v>0</v>
      </c>
      <c r="X465" s="24">
        <v>0</v>
      </c>
      <c r="Y465" s="24">
        <v>0</v>
      </c>
      <c r="Z465" s="24">
        <v>0</v>
      </c>
      <c r="AA465" s="24">
        <v>274.49019110146907</v>
      </c>
      <c r="AB465" s="24">
        <v>55.798357911873609</v>
      </c>
      <c r="AC465" s="24">
        <v>330.28854901334267</v>
      </c>
      <c r="AD465" s="24">
        <v>-330.28854901334307</v>
      </c>
      <c r="AE465" s="24">
        <v>-274.49019110146946</v>
      </c>
      <c r="AF465" s="24">
        <v>0</v>
      </c>
      <c r="AG465" s="24">
        <v>0.27663369088850231</v>
      </c>
      <c r="AH465" s="24">
        <v>-0.21830941336429532</v>
      </c>
      <c r="AI465" s="24">
        <v>5.8324277524206991E-2</v>
      </c>
      <c r="AJ465" s="24">
        <v>0</v>
      </c>
      <c r="AK465" s="24">
        <v>0</v>
      </c>
      <c r="AL465" s="24">
        <v>0</v>
      </c>
      <c r="AM465" s="24">
        <v>0</v>
      </c>
      <c r="AN465" s="24">
        <v>0</v>
      </c>
      <c r="AO465" s="24">
        <v>0</v>
      </c>
      <c r="AP465" s="24">
        <v>0</v>
      </c>
      <c r="AQ465" s="24">
        <v>117.63865332920108</v>
      </c>
      <c r="AR465" s="24">
        <v>23.913581962231547</v>
      </c>
      <c r="AS465" s="24">
        <v>141.55223529143262</v>
      </c>
      <c r="AT465" s="24">
        <v>-141.55223529143223</v>
      </c>
      <c r="AU465" s="24">
        <v>-117.63865332920068</v>
      </c>
      <c r="AV465" s="24">
        <v>0</v>
      </c>
      <c r="AW465" s="24">
        <v>0</v>
      </c>
      <c r="AX465" s="24">
        <v>0</v>
      </c>
      <c r="AY465" s="24">
        <v>0</v>
      </c>
      <c r="AZ465" s="24">
        <v>0</v>
      </c>
      <c r="BA465" s="24">
        <v>-5.8324277524206991E-2</v>
      </c>
      <c r="BB465" s="24">
        <v>-0.27663369088850231</v>
      </c>
      <c r="BC465" s="24">
        <v>-5.8324277524206991E-2</v>
      </c>
      <c r="BD465" s="24">
        <v>-0.27663369088850231</v>
      </c>
      <c r="BE465" s="24">
        <v>0</v>
      </c>
      <c r="BF465" s="24">
        <v>0</v>
      </c>
      <c r="BG465" s="24">
        <v>0</v>
      </c>
      <c r="BH465" s="24">
        <v>0</v>
      </c>
      <c r="BI465" s="24">
        <v>0</v>
      </c>
      <c r="BJ465" s="24">
        <v>0</v>
      </c>
      <c r="BK465" s="24">
        <v>0</v>
      </c>
      <c r="BL465" s="24">
        <v>0</v>
      </c>
    </row>
    <row r="466" spans="1:64" x14ac:dyDescent="0.25">
      <c r="A466" t="s">
        <v>5121</v>
      </c>
      <c r="B466">
        <v>224</v>
      </c>
      <c r="C466">
        <v>3</v>
      </c>
      <c r="D466">
        <v>19</v>
      </c>
      <c r="E466" s="24">
        <v>0</v>
      </c>
      <c r="F466" s="24">
        <v>0</v>
      </c>
      <c r="G466" s="24">
        <v>0</v>
      </c>
      <c r="H466" s="24">
        <v>0</v>
      </c>
      <c r="I466" s="24">
        <v>0</v>
      </c>
      <c r="J466" s="24">
        <v>0</v>
      </c>
      <c r="K466" s="24">
        <v>384.50597543083131</v>
      </c>
      <c r="L466" s="24">
        <v>80.777550204657018</v>
      </c>
      <c r="M466" s="24">
        <v>465.28352563548833</v>
      </c>
      <c r="N466" s="24">
        <v>-465.28352563548833</v>
      </c>
      <c r="O466" s="24">
        <v>-384.50597543083131</v>
      </c>
      <c r="P466" s="24">
        <v>0</v>
      </c>
      <c r="Q466" s="24">
        <v>0.27211891071374339</v>
      </c>
      <c r="R466" s="24">
        <v>-0.21484575301565201</v>
      </c>
      <c r="S466" s="24">
        <v>5.7273157698091381E-2</v>
      </c>
      <c r="T466" s="24">
        <v>0</v>
      </c>
      <c r="U466" s="24">
        <v>0</v>
      </c>
      <c r="V466" s="24">
        <v>0</v>
      </c>
      <c r="W466" s="24">
        <v>0</v>
      </c>
      <c r="X466" s="24">
        <v>0</v>
      </c>
      <c r="Y466" s="24">
        <v>0</v>
      </c>
      <c r="Z466" s="24">
        <v>0</v>
      </c>
      <c r="AA466" s="24">
        <v>269.1541828015819</v>
      </c>
      <c r="AB466" s="24">
        <v>56.544285143259913</v>
      </c>
      <c r="AC466" s="24">
        <v>325.69846794484181</v>
      </c>
      <c r="AD466" s="24">
        <v>-325.69846794484147</v>
      </c>
      <c r="AE466" s="24">
        <v>-269.15418280158156</v>
      </c>
      <c r="AF466" s="24">
        <v>0</v>
      </c>
      <c r="AG466" s="24">
        <v>0.27211891071374339</v>
      </c>
      <c r="AH466" s="24">
        <v>-0.21484575301565201</v>
      </c>
      <c r="AI466" s="24">
        <v>5.7273157698091381E-2</v>
      </c>
      <c r="AJ466" s="24">
        <v>0</v>
      </c>
      <c r="AK466" s="24">
        <v>0</v>
      </c>
      <c r="AL466" s="24">
        <v>0</v>
      </c>
      <c r="AM466" s="24">
        <v>0</v>
      </c>
      <c r="AN466" s="24">
        <v>0</v>
      </c>
      <c r="AO466" s="24">
        <v>0</v>
      </c>
      <c r="AP466" s="24">
        <v>0</v>
      </c>
      <c r="AQ466" s="24">
        <v>115.35179262924942</v>
      </c>
      <c r="AR466" s="24">
        <v>24.233265061397105</v>
      </c>
      <c r="AS466" s="24">
        <v>139.58505769064652</v>
      </c>
      <c r="AT466" s="24">
        <v>-139.58505769064686</v>
      </c>
      <c r="AU466" s="24">
        <v>-115.35179262924976</v>
      </c>
      <c r="AV466" s="24">
        <v>0</v>
      </c>
      <c r="AW466" s="24">
        <v>0</v>
      </c>
      <c r="AX466" s="24">
        <v>0</v>
      </c>
      <c r="AY466" s="24">
        <v>0</v>
      </c>
      <c r="AZ466" s="24">
        <v>0</v>
      </c>
      <c r="BA466" s="24">
        <v>-5.7273157698091381E-2</v>
      </c>
      <c r="BB466" s="24">
        <v>-0.27211891071374339</v>
      </c>
      <c r="BC466" s="24">
        <v>-5.7273157698091381E-2</v>
      </c>
      <c r="BD466" s="24">
        <v>-0.27211891071374339</v>
      </c>
      <c r="BE466" s="24">
        <v>0</v>
      </c>
      <c r="BF466" s="24">
        <v>0</v>
      </c>
      <c r="BG466" s="24">
        <v>0</v>
      </c>
      <c r="BH466" s="24">
        <v>0</v>
      </c>
      <c r="BI466" s="24">
        <v>0</v>
      </c>
      <c r="BJ466" s="24">
        <v>0</v>
      </c>
      <c r="BK466" s="24">
        <v>0</v>
      </c>
      <c r="BL466" s="24">
        <v>0</v>
      </c>
    </row>
    <row r="467" spans="1:64" x14ac:dyDescent="0.25">
      <c r="A467" t="s">
        <v>5121</v>
      </c>
      <c r="B467">
        <v>225</v>
      </c>
      <c r="C467">
        <v>3</v>
      </c>
      <c r="D467">
        <v>19</v>
      </c>
      <c r="E467" s="24">
        <v>0</v>
      </c>
      <c r="F467" s="24">
        <v>0</v>
      </c>
      <c r="G467" s="24">
        <v>0</v>
      </c>
      <c r="H467" s="24">
        <v>0</v>
      </c>
      <c r="I467" s="24">
        <v>0</v>
      </c>
      <c r="J467" s="24">
        <v>0</v>
      </c>
      <c r="K467" s="24">
        <v>377.06174974609166</v>
      </c>
      <c r="L467" s="24">
        <v>81.785309914499521</v>
      </c>
      <c r="M467" s="24">
        <v>458.84705966059119</v>
      </c>
      <c r="N467" s="24">
        <v>-458.84705966059119</v>
      </c>
      <c r="O467" s="24">
        <v>-377.06174974609166</v>
      </c>
      <c r="P467" s="24">
        <v>0</v>
      </c>
      <c r="Q467" s="24">
        <v>0.26769684457212861</v>
      </c>
      <c r="R467" s="24">
        <v>-0.2114512105281392</v>
      </c>
      <c r="S467" s="24">
        <v>5.6245634043989412E-2</v>
      </c>
      <c r="T467" s="24">
        <v>0</v>
      </c>
      <c r="U467" s="24">
        <v>0</v>
      </c>
      <c r="V467" s="24">
        <v>0</v>
      </c>
      <c r="W467" s="24">
        <v>0</v>
      </c>
      <c r="X467" s="24">
        <v>0</v>
      </c>
      <c r="Y467" s="24">
        <v>0</v>
      </c>
      <c r="Z467" s="24">
        <v>0</v>
      </c>
      <c r="AA467" s="24">
        <v>263.94322482226414</v>
      </c>
      <c r="AB467" s="24">
        <v>57.249716940149938</v>
      </c>
      <c r="AC467" s="24">
        <v>321.1929417624138</v>
      </c>
      <c r="AD467" s="24">
        <v>-321.19294176241419</v>
      </c>
      <c r="AE467" s="24">
        <v>-263.9432248222638</v>
      </c>
      <c r="AF467" s="24">
        <v>0</v>
      </c>
      <c r="AG467" s="24">
        <v>0.26769684457212861</v>
      </c>
      <c r="AH467" s="24">
        <v>-0.2114512105281392</v>
      </c>
      <c r="AI467" s="24">
        <v>5.6245634043989412E-2</v>
      </c>
      <c r="AJ467" s="24">
        <v>0</v>
      </c>
      <c r="AK467" s="24">
        <v>0</v>
      </c>
      <c r="AL467" s="24">
        <v>0</v>
      </c>
      <c r="AM467" s="24">
        <v>0</v>
      </c>
      <c r="AN467" s="24">
        <v>0</v>
      </c>
      <c r="AO467" s="24">
        <v>0</v>
      </c>
      <c r="AP467" s="24">
        <v>0</v>
      </c>
      <c r="AQ467" s="24">
        <v>113.11852492382752</v>
      </c>
      <c r="AR467" s="24">
        <v>24.535592974349584</v>
      </c>
      <c r="AS467" s="24">
        <v>137.65411789817739</v>
      </c>
      <c r="AT467" s="24">
        <v>-137.65411789817699</v>
      </c>
      <c r="AU467" s="24">
        <v>-113.11852492382786</v>
      </c>
      <c r="AV467" s="24">
        <v>0</v>
      </c>
      <c r="AW467" s="24">
        <v>0</v>
      </c>
      <c r="AX467" s="24">
        <v>0</v>
      </c>
      <c r="AY467" s="24">
        <v>0</v>
      </c>
      <c r="AZ467" s="24">
        <v>0</v>
      </c>
      <c r="BA467" s="24">
        <v>-5.6245634043989412E-2</v>
      </c>
      <c r="BB467" s="24">
        <v>-0.26769684457212861</v>
      </c>
      <c r="BC467" s="24">
        <v>-5.6245634043989412E-2</v>
      </c>
      <c r="BD467" s="24">
        <v>-0.26769684457212861</v>
      </c>
      <c r="BE467" s="24">
        <v>0</v>
      </c>
      <c r="BF467" s="24">
        <v>0</v>
      </c>
      <c r="BG467" s="24">
        <v>0</v>
      </c>
      <c r="BH467" s="24">
        <v>0</v>
      </c>
      <c r="BI467" s="24">
        <v>0</v>
      </c>
      <c r="BJ467" s="24">
        <v>0</v>
      </c>
      <c r="BK467" s="24">
        <v>0</v>
      </c>
      <c r="BL467" s="24">
        <v>0</v>
      </c>
    </row>
    <row r="468" spans="1:64" x14ac:dyDescent="0.25">
      <c r="A468" t="s">
        <v>5121</v>
      </c>
      <c r="B468">
        <v>226</v>
      </c>
      <c r="C468">
        <v>4</v>
      </c>
      <c r="D468">
        <v>19</v>
      </c>
      <c r="E468" s="24">
        <v>0</v>
      </c>
      <c r="F468" s="24">
        <v>0</v>
      </c>
      <c r="G468" s="24">
        <v>0</v>
      </c>
      <c r="H468" s="24">
        <v>0</v>
      </c>
      <c r="I468" s="24">
        <v>0</v>
      </c>
      <c r="J468" s="24">
        <v>0</v>
      </c>
      <c r="K468" s="24">
        <v>369.79124044440687</v>
      </c>
      <c r="L468" s="24">
        <v>82.737354054115713</v>
      </c>
      <c r="M468" s="24">
        <v>452.52859449852258</v>
      </c>
      <c r="N468" s="24">
        <v>-452.52859449852258</v>
      </c>
      <c r="O468" s="24">
        <v>-369.79124044440687</v>
      </c>
      <c r="P468" s="24">
        <v>0</v>
      </c>
      <c r="Q468" s="24">
        <v>0.26336518201014769</v>
      </c>
      <c r="R468" s="24">
        <v>-0.20812411299311862</v>
      </c>
      <c r="S468" s="24">
        <v>5.5241069017029076E-2</v>
      </c>
      <c r="T468" s="24">
        <v>0</v>
      </c>
      <c r="U468" s="24">
        <v>0</v>
      </c>
      <c r="V468" s="24">
        <v>0</v>
      </c>
      <c r="W468" s="24">
        <v>0</v>
      </c>
      <c r="X468" s="24">
        <v>0</v>
      </c>
      <c r="Y468" s="24">
        <v>0</v>
      </c>
      <c r="Z468" s="24">
        <v>0</v>
      </c>
      <c r="AA468" s="24">
        <v>258.8538683110848</v>
      </c>
      <c r="AB468" s="24">
        <v>57.916147837880999</v>
      </c>
      <c r="AC468" s="24">
        <v>316.77001614896579</v>
      </c>
      <c r="AD468" s="24">
        <v>-316.77001614896471</v>
      </c>
      <c r="AE468" s="24">
        <v>-258.85386831108372</v>
      </c>
      <c r="AF468" s="24">
        <v>0</v>
      </c>
      <c r="AG468" s="24">
        <v>0.26336518201014769</v>
      </c>
      <c r="AH468" s="24">
        <v>-0.20812411299311862</v>
      </c>
      <c r="AI468" s="24">
        <v>5.5241069017029076E-2</v>
      </c>
      <c r="AJ468" s="24">
        <v>0</v>
      </c>
      <c r="AK468" s="24">
        <v>0</v>
      </c>
      <c r="AL468" s="24">
        <v>0</v>
      </c>
      <c r="AM468" s="24">
        <v>0</v>
      </c>
      <c r="AN468" s="24">
        <v>0</v>
      </c>
      <c r="AO468" s="24">
        <v>0</v>
      </c>
      <c r="AP468" s="24">
        <v>0</v>
      </c>
      <c r="AQ468" s="24">
        <v>110.93737213332207</v>
      </c>
      <c r="AR468" s="24">
        <v>24.821206216234714</v>
      </c>
      <c r="AS468" s="24">
        <v>135.75857834955679</v>
      </c>
      <c r="AT468" s="24">
        <v>-135.75857834955787</v>
      </c>
      <c r="AU468" s="24">
        <v>-110.93737213332315</v>
      </c>
      <c r="AV468" s="24">
        <v>0</v>
      </c>
      <c r="AW468" s="24">
        <v>0</v>
      </c>
      <c r="AX468" s="24">
        <v>0</v>
      </c>
      <c r="AY468" s="24">
        <v>0</v>
      </c>
      <c r="AZ468" s="24">
        <v>0</v>
      </c>
      <c r="BA468" s="24">
        <v>-5.5241069017029076E-2</v>
      </c>
      <c r="BB468" s="24">
        <v>-0.26336518201014769</v>
      </c>
      <c r="BC468" s="24">
        <v>-5.5241069017029076E-2</v>
      </c>
      <c r="BD468" s="24">
        <v>-0.26336518201014769</v>
      </c>
      <c r="BE468" s="24">
        <v>0</v>
      </c>
      <c r="BF468" s="24">
        <v>0</v>
      </c>
      <c r="BG468" s="24">
        <v>0</v>
      </c>
      <c r="BH468" s="24">
        <v>0</v>
      </c>
      <c r="BI468" s="24">
        <v>0</v>
      </c>
      <c r="BJ468" s="24">
        <v>0</v>
      </c>
      <c r="BK468" s="24">
        <v>0</v>
      </c>
      <c r="BL468" s="24">
        <v>0</v>
      </c>
    </row>
    <row r="469" spans="1:64" x14ac:dyDescent="0.25">
      <c r="A469" t="s">
        <v>5121</v>
      </c>
      <c r="B469">
        <v>227</v>
      </c>
      <c r="C469">
        <v>4</v>
      </c>
      <c r="D469">
        <v>19</v>
      </c>
      <c r="E469" s="24">
        <v>0</v>
      </c>
      <c r="F469" s="24">
        <v>0</v>
      </c>
      <c r="G469" s="24">
        <v>0</v>
      </c>
      <c r="H469" s="24">
        <v>0</v>
      </c>
      <c r="I469" s="24">
        <v>0</v>
      </c>
      <c r="J469" s="24">
        <v>0</v>
      </c>
      <c r="K469" s="24">
        <v>362.68967743031681</v>
      </c>
      <c r="L469" s="24">
        <v>83.635738772340119</v>
      </c>
      <c r="M469" s="24">
        <v>446.32541620265692</v>
      </c>
      <c r="N469" s="24">
        <v>-446.32541620265692</v>
      </c>
      <c r="O469" s="24">
        <v>-362.68967743031681</v>
      </c>
      <c r="P469" s="24">
        <v>0</v>
      </c>
      <c r="Q469" s="24">
        <v>0.25912168058221141</v>
      </c>
      <c r="R469" s="24">
        <v>-0.20486283530863147</v>
      </c>
      <c r="S469" s="24">
        <v>5.4258845273579936E-2</v>
      </c>
      <c r="T469" s="24">
        <v>0</v>
      </c>
      <c r="U469" s="24">
        <v>0</v>
      </c>
      <c r="V469" s="24">
        <v>0</v>
      </c>
      <c r="W469" s="24">
        <v>0</v>
      </c>
      <c r="X469" s="24">
        <v>0</v>
      </c>
      <c r="Y469" s="24">
        <v>0</v>
      </c>
      <c r="Z469" s="24">
        <v>0</v>
      </c>
      <c r="AA469" s="24">
        <v>253.88277420122174</v>
      </c>
      <c r="AB469" s="24">
        <v>58.54501714063781</v>
      </c>
      <c r="AC469" s="24">
        <v>312.4277913418598</v>
      </c>
      <c r="AD469" s="24">
        <v>-312.42779134186094</v>
      </c>
      <c r="AE469" s="24">
        <v>-253.88277420122267</v>
      </c>
      <c r="AF469" s="24">
        <v>0</v>
      </c>
      <c r="AG469" s="24">
        <v>0.25912168058221141</v>
      </c>
      <c r="AH469" s="24">
        <v>-0.20486283530863147</v>
      </c>
      <c r="AI469" s="24">
        <v>5.4258845273579936E-2</v>
      </c>
      <c r="AJ469" s="24">
        <v>0</v>
      </c>
      <c r="AK469" s="24">
        <v>0</v>
      </c>
      <c r="AL469" s="24">
        <v>0</v>
      </c>
      <c r="AM469" s="24">
        <v>0</v>
      </c>
      <c r="AN469" s="24">
        <v>0</v>
      </c>
      <c r="AO469" s="24">
        <v>0</v>
      </c>
      <c r="AP469" s="24">
        <v>0</v>
      </c>
      <c r="AQ469" s="24">
        <v>108.80690322909507</v>
      </c>
      <c r="AR469" s="24">
        <v>25.090721631702309</v>
      </c>
      <c r="AS469" s="24">
        <v>133.89762486079712</v>
      </c>
      <c r="AT469" s="24">
        <v>-133.89762486079599</v>
      </c>
      <c r="AU469" s="24">
        <v>-108.80690322909413</v>
      </c>
      <c r="AV469" s="24">
        <v>0</v>
      </c>
      <c r="AW469" s="24">
        <v>0</v>
      </c>
      <c r="AX469" s="24">
        <v>0</v>
      </c>
      <c r="AY469" s="24">
        <v>0</v>
      </c>
      <c r="AZ469" s="24">
        <v>0</v>
      </c>
      <c r="BA469" s="24">
        <v>-5.4258845273579936E-2</v>
      </c>
      <c r="BB469" s="24">
        <v>-0.25912168058221141</v>
      </c>
      <c r="BC469" s="24">
        <v>-5.4258845273579936E-2</v>
      </c>
      <c r="BD469" s="24">
        <v>-0.25912168058221141</v>
      </c>
      <c r="BE469" s="24">
        <v>0</v>
      </c>
      <c r="BF469" s="24">
        <v>0</v>
      </c>
      <c r="BG469" s="24">
        <v>0</v>
      </c>
      <c r="BH469" s="24">
        <v>0</v>
      </c>
      <c r="BI469" s="24">
        <v>0</v>
      </c>
      <c r="BJ469" s="24">
        <v>0</v>
      </c>
      <c r="BK469" s="24">
        <v>0</v>
      </c>
      <c r="BL469" s="24">
        <v>0</v>
      </c>
    </row>
    <row r="470" spans="1:64" x14ac:dyDescent="0.25">
      <c r="A470" t="s">
        <v>5121</v>
      </c>
      <c r="B470">
        <v>228</v>
      </c>
      <c r="C470">
        <v>4</v>
      </c>
      <c r="D470">
        <v>19</v>
      </c>
      <c r="E470" s="24">
        <v>0</v>
      </c>
      <c r="F470" s="24">
        <v>0</v>
      </c>
      <c r="G470" s="24">
        <v>0</v>
      </c>
      <c r="H470" s="24">
        <v>0</v>
      </c>
      <c r="I470" s="24">
        <v>0</v>
      </c>
      <c r="J470" s="24">
        <v>0</v>
      </c>
      <c r="K470" s="24">
        <v>355.75244181323797</v>
      </c>
      <c r="L470" s="24">
        <v>84.482444401830435</v>
      </c>
      <c r="M470" s="24">
        <v>440.2348862150684</v>
      </c>
      <c r="N470" s="24">
        <v>-440.2348862150684</v>
      </c>
      <c r="O470" s="24">
        <v>-355.75244181323797</v>
      </c>
      <c r="P470" s="24">
        <v>0</v>
      </c>
      <c r="Q470" s="24">
        <v>0.25496416350733853</v>
      </c>
      <c r="R470" s="24">
        <v>-0.20166579856277167</v>
      </c>
      <c r="S470" s="24">
        <v>5.3298364944566856E-2</v>
      </c>
      <c r="T470" s="24">
        <v>0</v>
      </c>
      <c r="U470" s="24">
        <v>0</v>
      </c>
      <c r="V470" s="24">
        <v>0</v>
      </c>
      <c r="W470" s="24">
        <v>0</v>
      </c>
      <c r="X470" s="24">
        <v>0</v>
      </c>
      <c r="Y470" s="24">
        <v>0</v>
      </c>
      <c r="Z470" s="24">
        <v>0</v>
      </c>
      <c r="AA470" s="24">
        <v>249.02670926926655</v>
      </c>
      <c r="AB470" s="24">
        <v>59.137711081281395</v>
      </c>
      <c r="AC470" s="24">
        <v>308.16442035054786</v>
      </c>
      <c r="AD470" s="24">
        <v>-308.16442035054752</v>
      </c>
      <c r="AE470" s="24">
        <v>-249.02670926926658</v>
      </c>
      <c r="AF470" s="24">
        <v>0</v>
      </c>
      <c r="AG470" s="24">
        <v>0.25496416350733853</v>
      </c>
      <c r="AH470" s="24">
        <v>-0.20166579856277167</v>
      </c>
      <c r="AI470" s="24">
        <v>5.3298364944566856E-2</v>
      </c>
      <c r="AJ470" s="24">
        <v>0</v>
      </c>
      <c r="AK470" s="24">
        <v>0</v>
      </c>
      <c r="AL470" s="24">
        <v>0</v>
      </c>
      <c r="AM470" s="24">
        <v>0</v>
      </c>
      <c r="AN470" s="24">
        <v>0</v>
      </c>
      <c r="AO470" s="24">
        <v>0</v>
      </c>
      <c r="AP470" s="24">
        <v>0</v>
      </c>
      <c r="AQ470" s="24">
        <v>106.72573254397142</v>
      </c>
      <c r="AR470" s="24">
        <v>25.344733320549039</v>
      </c>
      <c r="AS470" s="24">
        <v>132.07046586452054</v>
      </c>
      <c r="AT470" s="24">
        <v>-132.07046586452088</v>
      </c>
      <c r="AU470" s="24">
        <v>-106.72573254397139</v>
      </c>
      <c r="AV470" s="24">
        <v>0</v>
      </c>
      <c r="AW470" s="24">
        <v>0</v>
      </c>
      <c r="AX470" s="24">
        <v>0</v>
      </c>
      <c r="AY470" s="24">
        <v>0</v>
      </c>
      <c r="AZ470" s="24">
        <v>0</v>
      </c>
      <c r="BA470" s="24">
        <v>-5.3298364944566856E-2</v>
      </c>
      <c r="BB470" s="24">
        <v>-0.25496416350733853</v>
      </c>
      <c r="BC470" s="24">
        <v>-5.3298364944566856E-2</v>
      </c>
      <c r="BD470" s="24">
        <v>-0.25496416350733853</v>
      </c>
      <c r="BE470" s="24">
        <v>0</v>
      </c>
      <c r="BF470" s="24">
        <v>0</v>
      </c>
      <c r="BG470" s="24">
        <v>0</v>
      </c>
      <c r="BH470" s="24">
        <v>0</v>
      </c>
      <c r="BI470" s="24">
        <v>0</v>
      </c>
      <c r="BJ470" s="24">
        <v>0</v>
      </c>
      <c r="BK470" s="24">
        <v>0</v>
      </c>
      <c r="BL470" s="24">
        <v>0</v>
      </c>
    </row>
    <row r="471" spans="1:64" x14ac:dyDescent="0.25">
      <c r="A471" t="s">
        <v>5121</v>
      </c>
      <c r="B471">
        <v>229</v>
      </c>
      <c r="C471">
        <v>1</v>
      </c>
      <c r="D471">
        <v>20</v>
      </c>
      <c r="E471" s="24">
        <v>0</v>
      </c>
      <c r="F471" s="24">
        <v>0</v>
      </c>
      <c r="G471" s="24">
        <v>0</v>
      </c>
      <c r="H471" s="24">
        <v>0</v>
      </c>
      <c r="I471" s="24">
        <v>0</v>
      </c>
      <c r="J471" s="24">
        <v>0</v>
      </c>
      <c r="K471" s="24">
        <v>348.97506045922637</v>
      </c>
      <c r="L471" s="24">
        <v>85.279378421604633</v>
      </c>
      <c r="M471" s="24">
        <v>434.254438880831</v>
      </c>
      <c r="N471" s="24">
        <v>-434.254438880831</v>
      </c>
      <c r="O471" s="24">
        <v>-348.97506045922637</v>
      </c>
      <c r="P471" s="24">
        <v>0</v>
      </c>
      <c r="Q471" s="24">
        <v>0.25089051746181212</v>
      </c>
      <c r="R471" s="24">
        <v>-0.19853146854529768</v>
      </c>
      <c r="S471" s="24">
        <v>5.2359048916514439E-2</v>
      </c>
      <c r="T471" s="24">
        <v>0</v>
      </c>
      <c r="U471" s="24">
        <v>0</v>
      </c>
      <c r="V471" s="24">
        <v>0</v>
      </c>
      <c r="W471" s="24">
        <v>0</v>
      </c>
      <c r="X471" s="24">
        <v>0</v>
      </c>
      <c r="Y471" s="24">
        <v>0</v>
      </c>
      <c r="Z471" s="24">
        <v>0</v>
      </c>
      <c r="AA471" s="24">
        <v>244.28254232145844</v>
      </c>
      <c r="AB471" s="24">
        <v>59.695564895123425</v>
      </c>
      <c r="AC471" s="24">
        <v>303.97810721658169</v>
      </c>
      <c r="AD471" s="24">
        <v>-303.97810721658061</v>
      </c>
      <c r="AE471" s="24">
        <v>-244.2825423214581</v>
      </c>
      <c r="AF471" s="24">
        <v>0</v>
      </c>
      <c r="AG471" s="24">
        <v>0.25089051746181212</v>
      </c>
      <c r="AH471" s="24">
        <v>-0.19853146854529768</v>
      </c>
      <c r="AI471" s="24">
        <v>5.2359048916514439E-2</v>
      </c>
      <c r="AJ471" s="24">
        <v>0</v>
      </c>
      <c r="AK471" s="24">
        <v>0</v>
      </c>
      <c r="AL471" s="24">
        <v>0</v>
      </c>
      <c r="AM471" s="24">
        <v>0</v>
      </c>
      <c r="AN471" s="24">
        <v>0</v>
      </c>
      <c r="AO471" s="24">
        <v>0</v>
      </c>
      <c r="AP471" s="24">
        <v>0</v>
      </c>
      <c r="AQ471" s="24">
        <v>104.69251813776793</v>
      </c>
      <c r="AR471" s="24">
        <v>25.583813526481208</v>
      </c>
      <c r="AS471" s="24">
        <v>130.27633166424931</v>
      </c>
      <c r="AT471" s="24">
        <v>-130.27633166425039</v>
      </c>
      <c r="AU471" s="24">
        <v>-104.69251813776827</v>
      </c>
      <c r="AV471" s="24">
        <v>0</v>
      </c>
      <c r="AW471" s="24">
        <v>0</v>
      </c>
      <c r="AX471" s="24">
        <v>0</v>
      </c>
      <c r="AY471" s="24">
        <v>0</v>
      </c>
      <c r="AZ471" s="24">
        <v>0</v>
      </c>
      <c r="BA471" s="24">
        <v>-5.2359048916514439E-2</v>
      </c>
      <c r="BB471" s="24">
        <v>-0.25089051746181212</v>
      </c>
      <c r="BC471" s="24">
        <v>-5.2359048916514439E-2</v>
      </c>
      <c r="BD471" s="24">
        <v>-0.25089051746181212</v>
      </c>
      <c r="BE471" s="24">
        <v>0</v>
      </c>
      <c r="BF471" s="24">
        <v>0</v>
      </c>
      <c r="BG471" s="24">
        <v>0</v>
      </c>
      <c r="BH471" s="24">
        <v>0</v>
      </c>
      <c r="BI471" s="24">
        <v>0</v>
      </c>
      <c r="BJ471" s="24">
        <v>0</v>
      </c>
      <c r="BK471" s="24">
        <v>0</v>
      </c>
      <c r="BL471" s="24">
        <v>0</v>
      </c>
    </row>
    <row r="472" spans="1:64" x14ac:dyDescent="0.25">
      <c r="A472" t="s">
        <v>5121</v>
      </c>
      <c r="B472">
        <v>230</v>
      </c>
      <c r="C472">
        <v>1</v>
      </c>
      <c r="D472">
        <v>20</v>
      </c>
      <c r="E472" s="24">
        <v>0</v>
      </c>
      <c r="F472" s="24">
        <v>0</v>
      </c>
      <c r="G472" s="24">
        <v>0</v>
      </c>
      <c r="H472" s="24">
        <v>0</v>
      </c>
      <c r="I472" s="24">
        <v>0</v>
      </c>
      <c r="J472" s="24">
        <v>0</v>
      </c>
      <c r="K472" s="24">
        <v>342.35320074297488</v>
      </c>
      <c r="L472" s="24">
        <v>86.028378386050463</v>
      </c>
      <c r="M472" s="24">
        <v>428.38157912902534</v>
      </c>
      <c r="N472" s="24">
        <v>-428.38157912902534</v>
      </c>
      <c r="O472" s="24">
        <v>-342.35320074297488</v>
      </c>
      <c r="P472" s="24">
        <v>0</v>
      </c>
      <c r="Q472" s="24">
        <v>0.24689869044868828</v>
      </c>
      <c r="R472" s="24">
        <v>-0.19545835427743441</v>
      </c>
      <c r="S472" s="24">
        <v>5.1440336171253875E-2</v>
      </c>
      <c r="T472" s="24">
        <v>0</v>
      </c>
      <c r="U472" s="24">
        <v>0</v>
      </c>
      <c r="V472" s="24">
        <v>0</v>
      </c>
      <c r="W472" s="24">
        <v>0</v>
      </c>
      <c r="X472" s="24">
        <v>0</v>
      </c>
      <c r="Y472" s="24">
        <v>0</v>
      </c>
      <c r="Z472" s="24">
        <v>0</v>
      </c>
      <c r="AA472" s="24">
        <v>239.64724052008239</v>
      </c>
      <c r="AB472" s="24">
        <v>60.219864870235142</v>
      </c>
      <c r="AC472" s="24">
        <v>299.8671053903177</v>
      </c>
      <c r="AD472" s="24">
        <v>-299.8671053903181</v>
      </c>
      <c r="AE472" s="24">
        <v>-239.64724052008296</v>
      </c>
      <c r="AF472" s="24">
        <v>0</v>
      </c>
      <c r="AG472" s="24">
        <v>0.24689869044868828</v>
      </c>
      <c r="AH472" s="24">
        <v>-0.19545835427743441</v>
      </c>
      <c r="AI472" s="24">
        <v>5.1440336171253875E-2</v>
      </c>
      <c r="AJ472" s="24">
        <v>0</v>
      </c>
      <c r="AK472" s="24">
        <v>0</v>
      </c>
      <c r="AL472" s="24">
        <v>0</v>
      </c>
      <c r="AM472" s="24">
        <v>0</v>
      </c>
      <c r="AN472" s="24">
        <v>0</v>
      </c>
      <c r="AO472" s="24">
        <v>0</v>
      </c>
      <c r="AP472" s="24">
        <v>0</v>
      </c>
      <c r="AQ472" s="24">
        <v>102.70596022289249</v>
      </c>
      <c r="AR472" s="24">
        <v>25.808513515815321</v>
      </c>
      <c r="AS472" s="24">
        <v>128.51447373870764</v>
      </c>
      <c r="AT472" s="24">
        <v>-128.51447373870724</v>
      </c>
      <c r="AU472" s="24">
        <v>-102.70596022289192</v>
      </c>
      <c r="AV472" s="24">
        <v>0</v>
      </c>
      <c r="AW472" s="24">
        <v>0</v>
      </c>
      <c r="AX472" s="24">
        <v>0</v>
      </c>
      <c r="AY472" s="24">
        <v>0</v>
      </c>
      <c r="AZ472" s="24">
        <v>0</v>
      </c>
      <c r="BA472" s="24">
        <v>-5.1440336171253875E-2</v>
      </c>
      <c r="BB472" s="24">
        <v>-0.24689869044868828</v>
      </c>
      <c r="BC472" s="24">
        <v>-5.1440336171253875E-2</v>
      </c>
      <c r="BD472" s="24">
        <v>-0.24689869044868828</v>
      </c>
      <c r="BE472" s="24">
        <v>0</v>
      </c>
      <c r="BF472" s="24">
        <v>0</v>
      </c>
      <c r="BG472" s="24">
        <v>0</v>
      </c>
      <c r="BH472" s="24">
        <v>0</v>
      </c>
      <c r="BI472" s="24">
        <v>0</v>
      </c>
      <c r="BJ472" s="24">
        <v>0</v>
      </c>
      <c r="BK472" s="24">
        <v>0</v>
      </c>
      <c r="BL472" s="24">
        <v>0</v>
      </c>
    </row>
    <row r="473" spans="1:64" x14ac:dyDescent="0.25">
      <c r="A473" t="s">
        <v>5121</v>
      </c>
      <c r="B473">
        <v>231</v>
      </c>
      <c r="C473">
        <v>1</v>
      </c>
      <c r="D473">
        <v>20</v>
      </c>
      <c r="E473" s="24">
        <v>0</v>
      </c>
      <c r="F473" s="24">
        <v>0</v>
      </c>
      <c r="G473" s="24">
        <v>0</v>
      </c>
      <c r="H473" s="24">
        <v>0</v>
      </c>
      <c r="I473" s="24">
        <v>0</v>
      </c>
      <c r="J473" s="24">
        <v>0</v>
      </c>
      <c r="K473" s="24">
        <v>335.8826655568555</v>
      </c>
      <c r="L473" s="24">
        <v>86.731214594095945</v>
      </c>
      <c r="M473" s="24">
        <v>422.61388015095145</v>
      </c>
      <c r="N473" s="24">
        <v>-422.61388015095145</v>
      </c>
      <c r="O473" s="24">
        <v>-335.8826655568555</v>
      </c>
      <c r="P473" s="24">
        <v>0</v>
      </c>
      <c r="Q473" s="24">
        <v>0.24298668970732251</v>
      </c>
      <c r="R473" s="24">
        <v>-0.19244500658669494</v>
      </c>
      <c r="S473" s="24">
        <v>5.0541683120627567E-2</v>
      </c>
      <c r="T473" s="24">
        <v>0</v>
      </c>
      <c r="U473" s="24">
        <v>0</v>
      </c>
      <c r="V473" s="24">
        <v>0</v>
      </c>
      <c r="W473" s="24">
        <v>0</v>
      </c>
      <c r="X473" s="24">
        <v>0</v>
      </c>
      <c r="Y473" s="24">
        <v>0</v>
      </c>
      <c r="Z473" s="24">
        <v>0</v>
      </c>
      <c r="AA473" s="24">
        <v>235.11786588979882</v>
      </c>
      <c r="AB473" s="24">
        <v>60.711850215867344</v>
      </c>
      <c r="AC473" s="24">
        <v>295.82971610566597</v>
      </c>
      <c r="AD473" s="24">
        <v>-295.8297161056671</v>
      </c>
      <c r="AE473" s="24">
        <v>-235.11786588979885</v>
      </c>
      <c r="AF473" s="24">
        <v>0</v>
      </c>
      <c r="AG473" s="24">
        <v>0.24298668970732251</v>
      </c>
      <c r="AH473" s="24">
        <v>-0.19244500658669494</v>
      </c>
      <c r="AI473" s="24">
        <v>5.0541683120627567E-2</v>
      </c>
      <c r="AJ473" s="24">
        <v>0</v>
      </c>
      <c r="AK473" s="24">
        <v>0</v>
      </c>
      <c r="AL473" s="24">
        <v>0</v>
      </c>
      <c r="AM473" s="24">
        <v>0</v>
      </c>
      <c r="AN473" s="24">
        <v>0</v>
      </c>
      <c r="AO473" s="24">
        <v>0</v>
      </c>
      <c r="AP473" s="24">
        <v>0</v>
      </c>
      <c r="AQ473" s="24">
        <v>100.76479966705668</v>
      </c>
      <c r="AR473" s="24">
        <v>26.019364378228602</v>
      </c>
      <c r="AS473" s="24">
        <v>126.78416404528548</v>
      </c>
      <c r="AT473" s="24">
        <v>-126.78416404528434</v>
      </c>
      <c r="AU473" s="24">
        <v>-100.76479966705665</v>
      </c>
      <c r="AV473" s="24">
        <v>0</v>
      </c>
      <c r="AW473" s="24">
        <v>0</v>
      </c>
      <c r="AX473" s="24">
        <v>0</v>
      </c>
      <c r="AY473" s="24">
        <v>0</v>
      </c>
      <c r="AZ473" s="24">
        <v>0</v>
      </c>
      <c r="BA473" s="24">
        <v>-5.0541683120627567E-2</v>
      </c>
      <c r="BB473" s="24">
        <v>-0.24298668970732251</v>
      </c>
      <c r="BC473" s="24">
        <v>-5.0541683120627567E-2</v>
      </c>
      <c r="BD473" s="24">
        <v>-0.24298668970732251</v>
      </c>
      <c r="BE473" s="24">
        <v>0</v>
      </c>
      <c r="BF473" s="24">
        <v>0</v>
      </c>
      <c r="BG473" s="24">
        <v>0</v>
      </c>
      <c r="BH473" s="24">
        <v>0</v>
      </c>
      <c r="BI473" s="24">
        <v>0</v>
      </c>
      <c r="BJ473" s="24">
        <v>0</v>
      </c>
      <c r="BK473" s="24">
        <v>0</v>
      </c>
      <c r="BL473" s="24">
        <v>0</v>
      </c>
    </row>
    <row r="474" spans="1:64" x14ac:dyDescent="0.25">
      <c r="A474" t="s">
        <v>5121</v>
      </c>
      <c r="B474">
        <v>232</v>
      </c>
      <c r="C474">
        <v>2</v>
      </c>
      <c r="D474">
        <v>20</v>
      </c>
      <c r="E474" s="24">
        <v>0</v>
      </c>
      <c r="F474" s="24">
        <v>0</v>
      </c>
      <c r="G474" s="24">
        <v>0</v>
      </c>
      <c r="H474" s="24">
        <v>0</v>
      </c>
      <c r="I474" s="24">
        <v>0</v>
      </c>
      <c r="J474" s="24">
        <v>0</v>
      </c>
      <c r="K474" s="24">
        <v>329.55938848108053</v>
      </c>
      <c r="L474" s="24">
        <v>87.389592738822103</v>
      </c>
      <c r="M474" s="24">
        <v>416.94898121990263</v>
      </c>
      <c r="N474" s="24">
        <v>-416.94898121990263</v>
      </c>
      <c r="O474" s="24">
        <v>-329.55938848108053</v>
      </c>
      <c r="P474" s="24">
        <v>0</v>
      </c>
      <c r="Q474" s="24">
        <v>0.2391525797866052</v>
      </c>
      <c r="R474" s="24">
        <v>-0.18949001678993227</v>
      </c>
      <c r="S474" s="24">
        <v>4.9662562996672932E-2</v>
      </c>
      <c r="T474" s="24">
        <v>0</v>
      </c>
      <c r="U474" s="24">
        <v>0</v>
      </c>
      <c r="V474" s="24">
        <v>0</v>
      </c>
      <c r="W474" s="24">
        <v>0</v>
      </c>
      <c r="X474" s="24">
        <v>0</v>
      </c>
      <c r="Y474" s="24">
        <v>0</v>
      </c>
      <c r="Z474" s="24">
        <v>0</v>
      </c>
      <c r="AA474" s="24">
        <v>230.69157193675636</v>
      </c>
      <c r="AB474" s="24">
        <v>61.172714917175199</v>
      </c>
      <c r="AC474" s="24">
        <v>291.86428685393184</v>
      </c>
      <c r="AD474" s="24">
        <v>-291.86428685393184</v>
      </c>
      <c r="AE474" s="24">
        <v>-230.69157193675619</v>
      </c>
      <c r="AF474" s="24">
        <v>0</v>
      </c>
      <c r="AG474" s="24">
        <v>0.2391525797866052</v>
      </c>
      <c r="AH474" s="24">
        <v>-0.18949001678993227</v>
      </c>
      <c r="AI474" s="24">
        <v>4.9662562996672932E-2</v>
      </c>
      <c r="AJ474" s="24">
        <v>0</v>
      </c>
      <c r="AK474" s="24">
        <v>0</v>
      </c>
      <c r="AL474" s="24">
        <v>0</v>
      </c>
      <c r="AM474" s="24">
        <v>0</v>
      </c>
      <c r="AN474" s="24">
        <v>0</v>
      </c>
      <c r="AO474" s="24">
        <v>0</v>
      </c>
      <c r="AP474" s="24">
        <v>0</v>
      </c>
      <c r="AQ474" s="24">
        <v>98.867816544324171</v>
      </c>
      <c r="AR474" s="24">
        <v>26.216877821646904</v>
      </c>
      <c r="AS474" s="24">
        <v>125.08469436597079</v>
      </c>
      <c r="AT474" s="24">
        <v>-125.08469436597079</v>
      </c>
      <c r="AU474" s="24">
        <v>-98.867816544324342</v>
      </c>
      <c r="AV474" s="24">
        <v>0</v>
      </c>
      <c r="AW474" s="24">
        <v>0</v>
      </c>
      <c r="AX474" s="24">
        <v>0</v>
      </c>
      <c r="AY474" s="24">
        <v>0</v>
      </c>
      <c r="AZ474" s="24">
        <v>0</v>
      </c>
      <c r="BA474" s="24">
        <v>-4.9662562996672932E-2</v>
      </c>
      <c r="BB474" s="24">
        <v>-0.2391525797866052</v>
      </c>
      <c r="BC474" s="24">
        <v>-4.9662562996672932E-2</v>
      </c>
      <c r="BD474" s="24">
        <v>-0.2391525797866052</v>
      </c>
      <c r="BE474" s="24">
        <v>0</v>
      </c>
      <c r="BF474" s="24">
        <v>0</v>
      </c>
      <c r="BG474" s="24">
        <v>0</v>
      </c>
      <c r="BH474" s="24">
        <v>0</v>
      </c>
      <c r="BI474" s="24">
        <v>0</v>
      </c>
      <c r="BJ474" s="24">
        <v>0</v>
      </c>
      <c r="BK474" s="24">
        <v>0</v>
      </c>
      <c r="BL474" s="24">
        <v>0</v>
      </c>
    </row>
    <row r="475" spans="1:64" x14ac:dyDescent="0.25">
      <c r="A475" t="s">
        <v>5121</v>
      </c>
      <c r="B475">
        <v>233</v>
      </c>
      <c r="C475">
        <v>2</v>
      </c>
      <c r="D475">
        <v>20</v>
      </c>
      <c r="E475" s="24">
        <v>0</v>
      </c>
      <c r="F475" s="24">
        <v>0</v>
      </c>
      <c r="G475" s="24">
        <v>0</v>
      </c>
      <c r="H475" s="24">
        <v>0</v>
      </c>
      <c r="I475" s="24">
        <v>0</v>
      </c>
      <c r="J475" s="24">
        <v>0</v>
      </c>
      <c r="K475" s="24">
        <v>323.37942915316671</v>
      </c>
      <c r="L475" s="24">
        <v>88.005156428553164</v>
      </c>
      <c r="M475" s="24">
        <v>411.38458558171988</v>
      </c>
      <c r="N475" s="24">
        <v>-411.38458558171988</v>
      </c>
      <c r="O475" s="24">
        <v>-323.37942915316671</v>
      </c>
      <c r="P475" s="24">
        <v>0</v>
      </c>
      <c r="Q475" s="24">
        <v>0.2353944805881838</v>
      </c>
      <c r="R475" s="24">
        <v>-0.18659201534501335</v>
      </c>
      <c r="S475" s="24">
        <v>4.8802465243170445E-2</v>
      </c>
      <c r="T475" s="24">
        <v>0</v>
      </c>
      <c r="U475" s="24">
        <v>0</v>
      </c>
      <c r="V475" s="24">
        <v>0</v>
      </c>
      <c r="W475" s="24">
        <v>0</v>
      </c>
      <c r="X475" s="24">
        <v>0</v>
      </c>
      <c r="Y475" s="24">
        <v>0</v>
      </c>
      <c r="Z475" s="24">
        <v>0</v>
      </c>
      <c r="AA475" s="24">
        <v>226.36560040721668</v>
      </c>
      <c r="AB475" s="24">
        <v>61.603609499987215</v>
      </c>
      <c r="AC475" s="24">
        <v>287.96920990720389</v>
      </c>
      <c r="AD475" s="24">
        <v>-287.96920990720355</v>
      </c>
      <c r="AE475" s="24">
        <v>-226.36560040721633</v>
      </c>
      <c r="AF475" s="24">
        <v>0</v>
      </c>
      <c r="AG475" s="24">
        <v>0.2353944805881838</v>
      </c>
      <c r="AH475" s="24">
        <v>-0.18659201534501335</v>
      </c>
      <c r="AI475" s="24">
        <v>4.8802465243170445E-2</v>
      </c>
      <c r="AJ475" s="24">
        <v>0</v>
      </c>
      <c r="AK475" s="24">
        <v>0</v>
      </c>
      <c r="AL475" s="24">
        <v>0</v>
      </c>
      <c r="AM475" s="24">
        <v>0</v>
      </c>
      <c r="AN475" s="24">
        <v>0</v>
      </c>
      <c r="AO475" s="24">
        <v>0</v>
      </c>
      <c r="AP475" s="24">
        <v>0</v>
      </c>
      <c r="AQ475" s="24">
        <v>97.013828745950036</v>
      </c>
      <c r="AR475" s="24">
        <v>26.401546928565949</v>
      </c>
      <c r="AS475" s="24">
        <v>123.41537567451599</v>
      </c>
      <c r="AT475" s="24">
        <v>-123.41537567451633</v>
      </c>
      <c r="AU475" s="24">
        <v>-97.013828745950377</v>
      </c>
      <c r="AV475" s="24">
        <v>0</v>
      </c>
      <c r="AW475" s="24">
        <v>0</v>
      </c>
      <c r="AX475" s="24">
        <v>0</v>
      </c>
      <c r="AY475" s="24">
        <v>0</v>
      </c>
      <c r="AZ475" s="24">
        <v>0</v>
      </c>
      <c r="BA475" s="24">
        <v>-4.8802465243170445E-2</v>
      </c>
      <c r="BB475" s="24">
        <v>-0.2353944805881838</v>
      </c>
      <c r="BC475" s="24">
        <v>-4.8802465243170445E-2</v>
      </c>
      <c r="BD475" s="24">
        <v>-0.2353944805881838</v>
      </c>
      <c r="BE475" s="24">
        <v>0</v>
      </c>
      <c r="BF475" s="24">
        <v>0</v>
      </c>
      <c r="BG475" s="24">
        <v>0</v>
      </c>
      <c r="BH475" s="24">
        <v>0</v>
      </c>
      <c r="BI475" s="24">
        <v>0</v>
      </c>
      <c r="BJ475" s="24">
        <v>0</v>
      </c>
      <c r="BK475" s="24">
        <v>0</v>
      </c>
      <c r="BL475" s="24">
        <v>0</v>
      </c>
    </row>
    <row r="476" spans="1:64" x14ac:dyDescent="0.25">
      <c r="A476" t="s">
        <v>5121</v>
      </c>
      <c r="B476">
        <v>234</v>
      </c>
      <c r="C476">
        <v>2</v>
      </c>
      <c r="D476">
        <v>20</v>
      </c>
      <c r="E476" s="24">
        <v>0</v>
      </c>
      <c r="F476" s="24">
        <v>0</v>
      </c>
      <c r="G476" s="24">
        <v>0</v>
      </c>
      <c r="H476" s="24">
        <v>0</v>
      </c>
      <c r="I476" s="24">
        <v>0</v>
      </c>
      <c r="J476" s="24">
        <v>0</v>
      </c>
      <c r="K476" s="24">
        <v>317.33896885532886</v>
      </c>
      <c r="L476" s="24">
        <v>88.579489570111036</v>
      </c>
      <c r="M476" s="24">
        <v>405.91845842543989</v>
      </c>
      <c r="N476" s="24">
        <v>-405.91845842543989</v>
      </c>
      <c r="O476" s="24">
        <v>-317.33896885532886</v>
      </c>
      <c r="P476" s="24">
        <v>0</v>
      </c>
      <c r="Q476" s="24">
        <v>0.23171056557293923</v>
      </c>
      <c r="R476" s="24">
        <v>-0.18374967062300129</v>
      </c>
      <c r="S476" s="24">
        <v>4.7960894949937938E-2</v>
      </c>
      <c r="T476" s="24">
        <v>0</v>
      </c>
      <c r="U476" s="24">
        <v>0</v>
      </c>
      <c r="V476" s="24">
        <v>0</v>
      </c>
      <c r="W476" s="24">
        <v>0</v>
      </c>
      <c r="X476" s="24">
        <v>0</v>
      </c>
      <c r="Y476" s="24">
        <v>0</v>
      </c>
      <c r="Z476" s="24">
        <v>0</v>
      </c>
      <c r="AA476" s="24">
        <v>222.1372781987302</v>
      </c>
      <c r="AB476" s="24">
        <v>62.005642699077725</v>
      </c>
      <c r="AC476" s="24">
        <v>284.14292089780793</v>
      </c>
      <c r="AD476" s="24">
        <v>-284.14292089780793</v>
      </c>
      <c r="AE476" s="24">
        <v>-222.1372781987302</v>
      </c>
      <c r="AF476" s="24">
        <v>0</v>
      </c>
      <c r="AG476" s="24">
        <v>0.23171056557293923</v>
      </c>
      <c r="AH476" s="24">
        <v>-0.18374967062300129</v>
      </c>
      <c r="AI476" s="24">
        <v>4.7960894949937938E-2</v>
      </c>
      <c r="AJ476" s="24">
        <v>0</v>
      </c>
      <c r="AK476" s="24">
        <v>0</v>
      </c>
      <c r="AL476" s="24">
        <v>0</v>
      </c>
      <c r="AM476" s="24">
        <v>0</v>
      </c>
      <c r="AN476" s="24">
        <v>0</v>
      </c>
      <c r="AO476" s="24">
        <v>0</v>
      </c>
      <c r="AP476" s="24">
        <v>0</v>
      </c>
      <c r="AQ476" s="24">
        <v>95.201690656598657</v>
      </c>
      <c r="AR476" s="24">
        <v>26.573846871033311</v>
      </c>
      <c r="AS476" s="24">
        <v>121.77553752763197</v>
      </c>
      <c r="AT476" s="24">
        <v>-121.77553752763197</v>
      </c>
      <c r="AU476" s="24">
        <v>-95.201690656598657</v>
      </c>
      <c r="AV476" s="24">
        <v>0</v>
      </c>
      <c r="AW476" s="24">
        <v>0</v>
      </c>
      <c r="AX476" s="24">
        <v>0</v>
      </c>
      <c r="AY476" s="24">
        <v>0</v>
      </c>
      <c r="AZ476" s="24">
        <v>0</v>
      </c>
      <c r="BA476" s="24">
        <v>-4.7960894949937938E-2</v>
      </c>
      <c r="BB476" s="24">
        <v>-0.23171056557293923</v>
      </c>
      <c r="BC476" s="24">
        <v>-4.7960894949937938E-2</v>
      </c>
      <c r="BD476" s="24">
        <v>-0.23171056557293923</v>
      </c>
      <c r="BE476" s="24">
        <v>0</v>
      </c>
      <c r="BF476" s="24">
        <v>0</v>
      </c>
      <c r="BG476" s="24">
        <v>0</v>
      </c>
      <c r="BH476" s="24">
        <v>0</v>
      </c>
      <c r="BI476" s="24">
        <v>0</v>
      </c>
      <c r="BJ476" s="24">
        <v>0</v>
      </c>
      <c r="BK476" s="24">
        <v>0</v>
      </c>
      <c r="BL476" s="24">
        <v>0</v>
      </c>
    </row>
    <row r="477" spans="1:64" x14ac:dyDescent="0.25">
      <c r="A477" t="s">
        <v>5121</v>
      </c>
      <c r="B477">
        <v>235</v>
      </c>
      <c r="C477">
        <v>3</v>
      </c>
      <c r="D477">
        <v>20</v>
      </c>
      <c r="E477" s="24">
        <v>0</v>
      </c>
      <c r="F477" s="24">
        <v>0</v>
      </c>
      <c r="G477" s="24">
        <v>0</v>
      </c>
      <c r="H477" s="24">
        <v>0</v>
      </c>
      <c r="I477" s="24">
        <v>0</v>
      </c>
      <c r="J477" s="24">
        <v>0</v>
      </c>
      <c r="K477" s="24">
        <v>311.43430623505265</v>
      </c>
      <c r="L477" s="24">
        <v>89.114118658937514</v>
      </c>
      <c r="M477" s="24">
        <v>400.54842489399016</v>
      </c>
      <c r="N477" s="24">
        <v>-400.54842489399016</v>
      </c>
      <c r="O477" s="24">
        <v>-311.43430623505265</v>
      </c>
      <c r="P477" s="24">
        <v>0</v>
      </c>
      <c r="Q477" s="24">
        <v>0.22809905999201874</v>
      </c>
      <c r="R477" s="24">
        <v>-0.18096168769807264</v>
      </c>
      <c r="S477" s="24">
        <v>4.71373722939461E-2</v>
      </c>
      <c r="T477" s="24">
        <v>0</v>
      </c>
      <c r="U477" s="24">
        <v>0</v>
      </c>
      <c r="V477" s="24">
        <v>0</v>
      </c>
      <c r="W477" s="24">
        <v>0</v>
      </c>
      <c r="X477" s="24">
        <v>0</v>
      </c>
      <c r="Y477" s="24">
        <v>0</v>
      </c>
      <c r="Z477" s="24">
        <v>0</v>
      </c>
      <c r="AA477" s="24">
        <v>218.00401436453683</v>
      </c>
      <c r="AB477" s="24">
        <v>62.379883061256351</v>
      </c>
      <c r="AC477" s="24">
        <v>280.38389742579307</v>
      </c>
      <c r="AD477" s="24">
        <v>-280.38389742579238</v>
      </c>
      <c r="AE477" s="24">
        <v>-218.0040143645374</v>
      </c>
      <c r="AF477" s="24">
        <v>0</v>
      </c>
      <c r="AG477" s="24">
        <v>0.22809905999201874</v>
      </c>
      <c r="AH477" s="24">
        <v>-0.18096168769807264</v>
      </c>
      <c r="AI477" s="24">
        <v>4.71373722939461E-2</v>
      </c>
      <c r="AJ477" s="24">
        <v>0</v>
      </c>
      <c r="AK477" s="24">
        <v>0</v>
      </c>
      <c r="AL477" s="24">
        <v>0</v>
      </c>
      <c r="AM477" s="24">
        <v>0</v>
      </c>
      <c r="AN477" s="24">
        <v>0</v>
      </c>
      <c r="AO477" s="24">
        <v>0</v>
      </c>
      <c r="AP477" s="24">
        <v>0</v>
      </c>
      <c r="AQ477" s="24">
        <v>93.430291870515816</v>
      </c>
      <c r="AR477" s="24">
        <v>26.734235597681163</v>
      </c>
      <c r="AS477" s="24">
        <v>120.16452746819709</v>
      </c>
      <c r="AT477" s="24">
        <v>-120.16452746819778</v>
      </c>
      <c r="AU477" s="24">
        <v>-93.430291870515248</v>
      </c>
      <c r="AV477" s="24">
        <v>0</v>
      </c>
      <c r="AW477" s="24">
        <v>0</v>
      </c>
      <c r="AX477" s="24">
        <v>0</v>
      </c>
      <c r="AY477" s="24">
        <v>0</v>
      </c>
      <c r="AZ477" s="24">
        <v>0</v>
      </c>
      <c r="BA477" s="24">
        <v>-4.71373722939461E-2</v>
      </c>
      <c r="BB477" s="24">
        <v>-0.22809905999201874</v>
      </c>
      <c r="BC477" s="24">
        <v>-4.71373722939461E-2</v>
      </c>
      <c r="BD477" s="24">
        <v>-0.22809905999201874</v>
      </c>
      <c r="BE477" s="24">
        <v>0</v>
      </c>
      <c r="BF477" s="24">
        <v>0</v>
      </c>
      <c r="BG477" s="24">
        <v>0</v>
      </c>
      <c r="BH477" s="24">
        <v>0</v>
      </c>
      <c r="BI477" s="24">
        <v>0</v>
      </c>
      <c r="BJ477" s="24">
        <v>0</v>
      </c>
      <c r="BK477" s="24">
        <v>0</v>
      </c>
      <c r="BL477" s="24">
        <v>0</v>
      </c>
    </row>
    <row r="478" spans="1:64" x14ac:dyDescent="0.25">
      <c r="A478" t="s">
        <v>5121</v>
      </c>
      <c r="B478">
        <v>236</v>
      </c>
      <c r="C478">
        <v>3</v>
      </c>
      <c r="D478">
        <v>20</v>
      </c>
      <c r="E478" s="24">
        <v>0</v>
      </c>
      <c r="F478" s="24">
        <v>0</v>
      </c>
      <c r="G478" s="24">
        <v>0</v>
      </c>
      <c r="H478" s="24">
        <v>0</v>
      </c>
      <c r="I478" s="24">
        <v>0</v>
      </c>
      <c r="J478" s="24">
        <v>0</v>
      </c>
      <c r="K478" s="24">
        <v>305.66185318399221</v>
      </c>
      <c r="L478" s="24">
        <v>89.610515053384006</v>
      </c>
      <c r="M478" s="24">
        <v>395.27236823737621</v>
      </c>
      <c r="N478" s="24">
        <v>-395.27236823737621</v>
      </c>
      <c r="O478" s="24">
        <v>-305.66185318399221</v>
      </c>
      <c r="P478" s="24">
        <v>0</v>
      </c>
      <c r="Q478" s="24">
        <v>0.22455823916970985</v>
      </c>
      <c r="R478" s="24">
        <v>-0.17822680714652961</v>
      </c>
      <c r="S478" s="24">
        <v>4.6331432023180241E-2</v>
      </c>
      <c r="T478" s="24">
        <v>0</v>
      </c>
      <c r="U478" s="24">
        <v>0</v>
      </c>
      <c r="V478" s="24">
        <v>0</v>
      </c>
      <c r="W478" s="24">
        <v>0</v>
      </c>
      <c r="X478" s="24">
        <v>0</v>
      </c>
      <c r="Y478" s="24">
        <v>0</v>
      </c>
      <c r="Z478" s="24">
        <v>0</v>
      </c>
      <c r="AA478" s="24">
        <v>213.96329722879454</v>
      </c>
      <c r="AB478" s="24">
        <v>62.727360537368895</v>
      </c>
      <c r="AC478" s="24">
        <v>276.69065776616333</v>
      </c>
      <c r="AD478" s="24">
        <v>-276.69065776616299</v>
      </c>
      <c r="AE478" s="24">
        <v>-213.96329722879454</v>
      </c>
      <c r="AF478" s="24">
        <v>0</v>
      </c>
      <c r="AG478" s="24">
        <v>0.22455823916970985</v>
      </c>
      <c r="AH478" s="24">
        <v>-0.17822680714652961</v>
      </c>
      <c r="AI478" s="24">
        <v>4.6331432023180241E-2</v>
      </c>
      <c r="AJ478" s="24">
        <v>0</v>
      </c>
      <c r="AK478" s="24">
        <v>0</v>
      </c>
      <c r="AL478" s="24">
        <v>0</v>
      </c>
      <c r="AM478" s="24">
        <v>0</v>
      </c>
      <c r="AN478" s="24">
        <v>0</v>
      </c>
      <c r="AO478" s="24">
        <v>0</v>
      </c>
      <c r="AP478" s="24">
        <v>0</v>
      </c>
      <c r="AQ478" s="24">
        <v>91.698555955197662</v>
      </c>
      <c r="AR478" s="24">
        <v>26.883154516015111</v>
      </c>
      <c r="AS478" s="24">
        <v>118.58171047121289</v>
      </c>
      <c r="AT478" s="24">
        <v>-118.58171047121323</v>
      </c>
      <c r="AU478" s="24">
        <v>-91.698555955197662</v>
      </c>
      <c r="AV478" s="24">
        <v>0</v>
      </c>
      <c r="AW478" s="24">
        <v>0</v>
      </c>
      <c r="AX478" s="24">
        <v>0</v>
      </c>
      <c r="AY478" s="24">
        <v>0</v>
      </c>
      <c r="AZ478" s="24">
        <v>0</v>
      </c>
      <c r="BA478" s="24">
        <v>-4.6331432023180241E-2</v>
      </c>
      <c r="BB478" s="24">
        <v>-0.22455823916970985</v>
      </c>
      <c r="BC478" s="24">
        <v>-4.6331432023180241E-2</v>
      </c>
      <c r="BD478" s="24">
        <v>-0.22455823916970985</v>
      </c>
      <c r="BE478" s="24">
        <v>0</v>
      </c>
      <c r="BF478" s="24">
        <v>0</v>
      </c>
      <c r="BG478" s="24">
        <v>0</v>
      </c>
      <c r="BH478" s="24">
        <v>0</v>
      </c>
      <c r="BI478" s="24">
        <v>0</v>
      </c>
      <c r="BJ478" s="24">
        <v>0</v>
      </c>
      <c r="BK478" s="24">
        <v>0</v>
      </c>
      <c r="BL478" s="24">
        <v>0</v>
      </c>
    </row>
    <row r="479" spans="1:64" x14ac:dyDescent="0.25">
      <c r="A479" t="s">
        <v>5121</v>
      </c>
      <c r="B479">
        <v>237</v>
      </c>
      <c r="C479">
        <v>3</v>
      </c>
      <c r="D479">
        <v>20</v>
      </c>
      <c r="E479" s="24">
        <v>0</v>
      </c>
      <c r="F479" s="24">
        <v>0</v>
      </c>
      <c r="G479" s="24">
        <v>0</v>
      </c>
      <c r="H479" s="24">
        <v>0</v>
      </c>
      <c r="I479" s="24">
        <v>0</v>
      </c>
      <c r="J479" s="24">
        <v>0</v>
      </c>
      <c r="K479" s="24">
        <v>300.01813094969839</v>
      </c>
      <c r="L479" s="24">
        <v>90.070097000338137</v>
      </c>
      <c r="M479" s="24">
        <v>390.08822795003653</v>
      </c>
      <c r="N479" s="24">
        <v>-390.08822795003653</v>
      </c>
      <c r="O479" s="24">
        <v>-300.01813094969839</v>
      </c>
      <c r="P479" s="24">
        <v>0</v>
      </c>
      <c r="Q479" s="24">
        <v>0.22108642690545821</v>
      </c>
      <c r="R479" s="24">
        <v>-0.17554380397723435</v>
      </c>
      <c r="S479" s="24">
        <v>4.5542622928223864E-2</v>
      </c>
      <c r="T479" s="24">
        <v>0</v>
      </c>
      <c r="U479" s="24">
        <v>0</v>
      </c>
      <c r="V479" s="24">
        <v>0</v>
      </c>
      <c r="W479" s="24">
        <v>0</v>
      </c>
      <c r="X479" s="24">
        <v>0</v>
      </c>
      <c r="Y479" s="24">
        <v>0</v>
      </c>
      <c r="Z479" s="24">
        <v>0</v>
      </c>
      <c r="AA479" s="24">
        <v>210.01269166478886</v>
      </c>
      <c r="AB479" s="24">
        <v>63.049067900236878</v>
      </c>
      <c r="AC479" s="24">
        <v>273.06175956502557</v>
      </c>
      <c r="AD479" s="24">
        <v>-273.06175956502648</v>
      </c>
      <c r="AE479" s="24">
        <v>-210.01269166478869</v>
      </c>
      <c r="AF479" s="24">
        <v>0</v>
      </c>
      <c r="AG479" s="24">
        <v>0.22108642690545821</v>
      </c>
      <c r="AH479" s="24">
        <v>-0.17554380397723435</v>
      </c>
      <c r="AI479" s="24">
        <v>4.5542622928223864E-2</v>
      </c>
      <c r="AJ479" s="24">
        <v>0</v>
      </c>
      <c r="AK479" s="24">
        <v>0</v>
      </c>
      <c r="AL479" s="24">
        <v>0</v>
      </c>
      <c r="AM479" s="24">
        <v>0</v>
      </c>
      <c r="AN479" s="24">
        <v>0</v>
      </c>
      <c r="AO479" s="24">
        <v>0</v>
      </c>
      <c r="AP479" s="24">
        <v>0</v>
      </c>
      <c r="AQ479" s="24">
        <v>90.005439284909528</v>
      </c>
      <c r="AR479" s="24">
        <v>27.021029100101259</v>
      </c>
      <c r="AS479" s="24">
        <v>117.02646838501096</v>
      </c>
      <c r="AT479" s="24">
        <v>-117.02646838501005</v>
      </c>
      <c r="AU479" s="24">
        <v>-90.005439284909698</v>
      </c>
      <c r="AV479" s="24">
        <v>0</v>
      </c>
      <c r="AW479" s="24">
        <v>0</v>
      </c>
      <c r="AX479" s="24">
        <v>0</v>
      </c>
      <c r="AY479" s="24">
        <v>0</v>
      </c>
      <c r="AZ479" s="24">
        <v>0</v>
      </c>
      <c r="BA479" s="24">
        <v>-4.5542622928223864E-2</v>
      </c>
      <c r="BB479" s="24">
        <v>-0.22108642690545821</v>
      </c>
      <c r="BC479" s="24">
        <v>-4.5542622928223864E-2</v>
      </c>
      <c r="BD479" s="24">
        <v>-0.22108642690545821</v>
      </c>
      <c r="BE479" s="24">
        <v>0</v>
      </c>
      <c r="BF479" s="24">
        <v>0</v>
      </c>
      <c r="BG479" s="24">
        <v>0</v>
      </c>
      <c r="BH479" s="24">
        <v>0</v>
      </c>
      <c r="BI479" s="24">
        <v>0</v>
      </c>
      <c r="BJ479" s="24">
        <v>0</v>
      </c>
      <c r="BK479" s="24">
        <v>0</v>
      </c>
      <c r="BL479" s="24">
        <v>0</v>
      </c>
    </row>
    <row r="480" spans="1:64" x14ac:dyDescent="0.25">
      <c r="A480" t="s">
        <v>5121</v>
      </c>
      <c r="B480">
        <v>238</v>
      </c>
      <c r="C480">
        <v>4</v>
      </c>
      <c r="D480">
        <v>20</v>
      </c>
      <c r="E480" s="24">
        <v>0</v>
      </c>
      <c r="F480" s="24">
        <v>0</v>
      </c>
      <c r="G480" s="24">
        <v>0</v>
      </c>
      <c r="H480" s="24">
        <v>0</v>
      </c>
      <c r="I480" s="24">
        <v>0</v>
      </c>
      <c r="J480" s="24">
        <v>0</v>
      </c>
      <c r="K480" s="24">
        <v>294.4997663134709</v>
      </c>
      <c r="L480" s="24">
        <v>90.494231731630862</v>
      </c>
      <c r="M480" s="24">
        <v>384.99399804510176</v>
      </c>
      <c r="N480" s="24">
        <v>-384.99399804510176</v>
      </c>
      <c r="O480" s="24">
        <v>-294.4997663134709</v>
      </c>
      <c r="P480" s="24">
        <v>0</v>
      </c>
      <c r="Q480" s="24">
        <v>0.21768199385678599</v>
      </c>
      <c r="R480" s="24">
        <v>-0.17291148647473165</v>
      </c>
      <c r="S480" s="24">
        <v>4.4770507382054348E-2</v>
      </c>
      <c r="T480" s="24">
        <v>0</v>
      </c>
      <c r="U480" s="24">
        <v>0</v>
      </c>
      <c r="V480" s="24">
        <v>0</v>
      </c>
      <c r="W480" s="24">
        <v>0</v>
      </c>
      <c r="X480" s="24">
        <v>0</v>
      </c>
      <c r="Y480" s="24">
        <v>0</v>
      </c>
      <c r="Z480" s="24">
        <v>0</v>
      </c>
      <c r="AA480" s="24">
        <v>206.14983641942962</v>
      </c>
      <c r="AB480" s="24">
        <v>63.34596221214133</v>
      </c>
      <c r="AC480" s="24">
        <v>269.49579863157123</v>
      </c>
      <c r="AD480" s="24">
        <v>-269.49579863157123</v>
      </c>
      <c r="AE480" s="24">
        <v>-206.14983641942945</v>
      </c>
      <c r="AF480" s="24">
        <v>0</v>
      </c>
      <c r="AG480" s="24">
        <v>0.21768199385678599</v>
      </c>
      <c r="AH480" s="24">
        <v>-0.17291148647473165</v>
      </c>
      <c r="AI480" s="24">
        <v>4.4770507382054348E-2</v>
      </c>
      <c r="AJ480" s="24">
        <v>0</v>
      </c>
      <c r="AK480" s="24">
        <v>0</v>
      </c>
      <c r="AL480" s="24">
        <v>0</v>
      </c>
      <c r="AM480" s="24">
        <v>0</v>
      </c>
      <c r="AN480" s="24">
        <v>0</v>
      </c>
      <c r="AO480" s="24">
        <v>0</v>
      </c>
      <c r="AP480" s="24">
        <v>0</v>
      </c>
      <c r="AQ480" s="24">
        <v>88.349929894041281</v>
      </c>
      <c r="AR480" s="24">
        <v>27.148269519489531</v>
      </c>
      <c r="AS480" s="24">
        <v>115.49819941353053</v>
      </c>
      <c r="AT480" s="24">
        <v>-115.49819941353053</v>
      </c>
      <c r="AU480" s="24">
        <v>-88.349929894041452</v>
      </c>
      <c r="AV480" s="24">
        <v>0</v>
      </c>
      <c r="AW480" s="24">
        <v>0</v>
      </c>
      <c r="AX480" s="24">
        <v>0</v>
      </c>
      <c r="AY480" s="24">
        <v>0</v>
      </c>
      <c r="AZ480" s="24">
        <v>0</v>
      </c>
      <c r="BA480" s="24">
        <v>-4.4770507382054348E-2</v>
      </c>
      <c r="BB480" s="24">
        <v>-0.21768199385678599</v>
      </c>
      <c r="BC480" s="24">
        <v>-4.4770507382054348E-2</v>
      </c>
      <c r="BD480" s="24">
        <v>-0.21768199385678599</v>
      </c>
      <c r="BE480" s="24">
        <v>0</v>
      </c>
      <c r="BF480" s="24">
        <v>0</v>
      </c>
      <c r="BG480" s="24">
        <v>0</v>
      </c>
      <c r="BH480" s="24">
        <v>0</v>
      </c>
      <c r="BI480" s="24">
        <v>0</v>
      </c>
      <c r="BJ480" s="24">
        <v>0</v>
      </c>
      <c r="BK480" s="24">
        <v>0</v>
      </c>
      <c r="BL480" s="24">
        <v>0</v>
      </c>
    </row>
    <row r="481" spans="1:64" x14ac:dyDescent="0.25">
      <c r="A481" t="s">
        <v>5121</v>
      </c>
      <c r="B481">
        <v>239</v>
      </c>
      <c r="C481">
        <v>4</v>
      </c>
      <c r="D481">
        <v>20</v>
      </c>
      <c r="E481" s="24">
        <v>0</v>
      </c>
      <c r="F481" s="24">
        <v>0</v>
      </c>
      <c r="G481" s="24">
        <v>0</v>
      </c>
      <c r="H481" s="24">
        <v>0</v>
      </c>
      <c r="I481" s="24">
        <v>0</v>
      </c>
      <c r="J481" s="24">
        <v>0</v>
      </c>
      <c r="K481" s="24">
        <v>289.1034879758954</v>
      </c>
      <c r="L481" s="24">
        <v>90.884237362071872</v>
      </c>
      <c r="M481" s="24">
        <v>379.98772533796728</v>
      </c>
      <c r="N481" s="24">
        <v>-379.98772533796728</v>
      </c>
      <c r="O481" s="24">
        <v>-289.1034879758954</v>
      </c>
      <c r="P481" s="24">
        <v>0</v>
      </c>
      <c r="Q481" s="24">
        <v>0.21434335607000321</v>
      </c>
      <c r="R481" s="24">
        <v>-0.1703286952219969</v>
      </c>
      <c r="S481" s="24">
        <v>4.4014660848006315E-2</v>
      </c>
      <c r="T481" s="24">
        <v>0</v>
      </c>
      <c r="U481" s="24">
        <v>0</v>
      </c>
      <c r="V481" s="24">
        <v>0</v>
      </c>
      <c r="W481" s="24">
        <v>0</v>
      </c>
      <c r="X481" s="24">
        <v>0</v>
      </c>
      <c r="Y481" s="24">
        <v>0</v>
      </c>
      <c r="Z481" s="24">
        <v>0</v>
      </c>
      <c r="AA481" s="24">
        <v>202.37244158312677</v>
      </c>
      <c r="AB481" s="24">
        <v>63.618966153450401</v>
      </c>
      <c r="AC481" s="24">
        <v>265.99140773657706</v>
      </c>
      <c r="AD481" s="24">
        <v>-265.99140773657655</v>
      </c>
      <c r="AE481" s="24">
        <v>-202.3724415831266</v>
      </c>
      <c r="AF481" s="24">
        <v>0</v>
      </c>
      <c r="AG481" s="24">
        <v>0.21434335607000321</v>
      </c>
      <c r="AH481" s="24">
        <v>-0.1703286952219969</v>
      </c>
      <c r="AI481" s="24">
        <v>4.4014660848006315E-2</v>
      </c>
      <c r="AJ481" s="24">
        <v>0</v>
      </c>
      <c r="AK481" s="24">
        <v>0</v>
      </c>
      <c r="AL481" s="24">
        <v>0</v>
      </c>
      <c r="AM481" s="24">
        <v>0</v>
      </c>
      <c r="AN481" s="24">
        <v>0</v>
      </c>
      <c r="AO481" s="24">
        <v>0</v>
      </c>
      <c r="AP481" s="24">
        <v>0</v>
      </c>
      <c r="AQ481" s="24">
        <v>86.731046392768633</v>
      </c>
      <c r="AR481" s="24">
        <v>27.265271208621471</v>
      </c>
      <c r="AS481" s="24">
        <v>113.99631760139022</v>
      </c>
      <c r="AT481" s="24">
        <v>-113.99631760139073</v>
      </c>
      <c r="AU481" s="24">
        <v>-86.731046392768803</v>
      </c>
      <c r="AV481" s="24">
        <v>0</v>
      </c>
      <c r="AW481" s="24">
        <v>0</v>
      </c>
      <c r="AX481" s="24">
        <v>0</v>
      </c>
      <c r="AY481" s="24">
        <v>0</v>
      </c>
      <c r="AZ481" s="24">
        <v>0</v>
      </c>
      <c r="BA481" s="24">
        <v>-4.4014660848006315E-2</v>
      </c>
      <c r="BB481" s="24">
        <v>-0.21434335607000321</v>
      </c>
      <c r="BC481" s="24">
        <v>-4.4014660848006315E-2</v>
      </c>
      <c r="BD481" s="24">
        <v>-0.21434335607000321</v>
      </c>
      <c r="BE481" s="24">
        <v>0</v>
      </c>
      <c r="BF481" s="24">
        <v>0</v>
      </c>
      <c r="BG481" s="24">
        <v>0</v>
      </c>
      <c r="BH481" s="24">
        <v>0</v>
      </c>
      <c r="BI481" s="24">
        <v>0</v>
      </c>
      <c r="BJ481" s="24">
        <v>0</v>
      </c>
      <c r="BK481" s="24">
        <v>0</v>
      </c>
      <c r="BL481" s="24">
        <v>0</v>
      </c>
    </row>
    <row r="482" spans="1:64" x14ac:dyDescent="0.25">
      <c r="A482" t="s">
        <v>5121</v>
      </c>
      <c r="B482">
        <v>240</v>
      </c>
      <c r="C482">
        <v>4</v>
      </c>
      <c r="D482">
        <v>20</v>
      </c>
      <c r="E482" s="24">
        <v>0</v>
      </c>
      <c r="F482" s="24">
        <v>0</v>
      </c>
      <c r="G482" s="24">
        <v>0</v>
      </c>
      <c r="H482" s="24">
        <v>0</v>
      </c>
      <c r="I482" s="24">
        <v>0</v>
      </c>
      <c r="J482" s="24">
        <v>0</v>
      </c>
      <c r="K482" s="24">
        <v>283.82612304016948</v>
      </c>
      <c r="L482" s="24">
        <v>91.241384801454842</v>
      </c>
      <c r="M482" s="24">
        <v>375.06750784162432</v>
      </c>
      <c r="N482" s="24">
        <v>-375.06750784162432</v>
      </c>
      <c r="O482" s="24">
        <v>-283.82612304016948</v>
      </c>
      <c r="P482" s="24">
        <v>0</v>
      </c>
      <c r="Q482" s="24">
        <v>0.21106897349181963</v>
      </c>
      <c r="R482" s="24">
        <v>-0.16779430205770041</v>
      </c>
      <c r="S482" s="24">
        <v>4.3274671434119227E-2</v>
      </c>
      <c r="T482" s="24">
        <v>0</v>
      </c>
      <c r="U482" s="24">
        <v>0</v>
      </c>
      <c r="V482" s="24">
        <v>0</v>
      </c>
      <c r="W482" s="24">
        <v>0</v>
      </c>
      <c r="X482" s="24">
        <v>0</v>
      </c>
      <c r="Y482" s="24">
        <v>0</v>
      </c>
      <c r="Z482" s="24">
        <v>0</v>
      </c>
      <c r="AA482" s="24">
        <v>198.67828612811863</v>
      </c>
      <c r="AB482" s="24">
        <v>63.868969361018571</v>
      </c>
      <c r="AC482" s="24">
        <v>262.547255489137</v>
      </c>
      <c r="AD482" s="24">
        <v>-262.54725548913757</v>
      </c>
      <c r="AE482" s="24">
        <v>-198.678286128119</v>
      </c>
      <c r="AF482" s="24">
        <v>0</v>
      </c>
      <c r="AG482" s="24">
        <v>0.21106897349181963</v>
      </c>
      <c r="AH482" s="24">
        <v>-0.16779430205770041</v>
      </c>
      <c r="AI482" s="24">
        <v>4.3274671434119227E-2</v>
      </c>
      <c r="AJ482" s="24">
        <v>0</v>
      </c>
      <c r="AK482" s="24">
        <v>0</v>
      </c>
      <c r="AL482" s="24">
        <v>0</v>
      </c>
      <c r="AM482" s="24">
        <v>0</v>
      </c>
      <c r="AN482" s="24">
        <v>0</v>
      </c>
      <c r="AO482" s="24">
        <v>0</v>
      </c>
      <c r="AP482" s="24">
        <v>0</v>
      </c>
      <c r="AQ482" s="24">
        <v>85.147836912050849</v>
      </c>
      <c r="AR482" s="24">
        <v>27.372415440436271</v>
      </c>
      <c r="AS482" s="24">
        <v>112.52025235248732</v>
      </c>
      <c r="AT482" s="24">
        <v>-112.52025235248675</v>
      </c>
      <c r="AU482" s="24">
        <v>-85.147836912050479</v>
      </c>
      <c r="AV482" s="24">
        <v>0</v>
      </c>
      <c r="AW482" s="24">
        <v>0</v>
      </c>
      <c r="AX482" s="24">
        <v>0</v>
      </c>
      <c r="AY482" s="24">
        <v>0</v>
      </c>
      <c r="AZ482" s="24">
        <v>0</v>
      </c>
      <c r="BA482" s="24">
        <v>-4.3274671434119227E-2</v>
      </c>
      <c r="BB482" s="24">
        <v>-0.21106897349181963</v>
      </c>
      <c r="BC482" s="24">
        <v>-4.3274671434119227E-2</v>
      </c>
      <c r="BD482" s="24">
        <v>-0.21106897349181963</v>
      </c>
      <c r="BE482" s="24">
        <v>0</v>
      </c>
      <c r="BF482" s="24">
        <v>0</v>
      </c>
      <c r="BG482" s="24">
        <v>0</v>
      </c>
      <c r="BH482" s="24">
        <v>0</v>
      </c>
      <c r="BI482" s="24">
        <v>0</v>
      </c>
      <c r="BJ482" s="24">
        <v>0</v>
      </c>
      <c r="BK482" s="24">
        <v>0</v>
      </c>
      <c r="BL482" s="24">
        <v>0</v>
      </c>
    </row>
    <row r="483" spans="1:64" x14ac:dyDescent="0.25">
      <c r="A483" t="s">
        <v>5121</v>
      </c>
      <c r="B483">
        <v>241</v>
      </c>
      <c r="C483">
        <v>1</v>
      </c>
      <c r="D483">
        <v>21</v>
      </c>
      <c r="E483" s="24">
        <v>0</v>
      </c>
      <c r="F483" s="24">
        <v>0</v>
      </c>
      <c r="G483" s="24">
        <v>0</v>
      </c>
      <c r="H483" s="24">
        <v>0</v>
      </c>
      <c r="I483" s="24">
        <v>0</v>
      </c>
      <c r="J483" s="24">
        <v>0</v>
      </c>
      <c r="K483" s="24">
        <v>7380.7123746555299</v>
      </c>
      <c r="L483" s="24">
        <v>3120.2916682213545</v>
      </c>
      <c r="M483" s="24">
        <v>10501.004042876884</v>
      </c>
      <c r="N483" s="24">
        <v>-10501.004042876884</v>
      </c>
      <c r="O483" s="24">
        <v>-7380.7123746555299</v>
      </c>
      <c r="P483" s="24">
        <v>0</v>
      </c>
      <c r="Q483" s="24">
        <v>4.572378721383302</v>
      </c>
      <c r="R483" s="24">
        <v>-4.572378721383302</v>
      </c>
      <c r="S483" s="24">
        <v>1.1487592197217964</v>
      </c>
      <c r="T483" s="24">
        <v>0</v>
      </c>
      <c r="U483" s="24">
        <v>0</v>
      </c>
      <c r="V483" s="24">
        <v>0</v>
      </c>
      <c r="W483" s="24">
        <v>0</v>
      </c>
      <c r="X483" s="24">
        <v>0</v>
      </c>
      <c r="Y483" s="24">
        <v>0</v>
      </c>
      <c r="Z483" s="24">
        <v>0</v>
      </c>
      <c r="AA483" s="24">
        <v>5166.4986622588704</v>
      </c>
      <c r="AB483" s="24">
        <v>2184.2041677549478</v>
      </c>
      <c r="AC483" s="24">
        <v>7350.7028300138181</v>
      </c>
      <c r="AD483" s="24">
        <v>-7350.7028300138181</v>
      </c>
      <c r="AE483" s="24">
        <v>-5166.4986622588704</v>
      </c>
      <c r="AF483" s="24">
        <v>0</v>
      </c>
      <c r="AG483" s="24">
        <v>4.572378721383302</v>
      </c>
      <c r="AH483" s="24">
        <v>-4.572378721383302</v>
      </c>
      <c r="AI483" s="24">
        <v>1.1487592197217964</v>
      </c>
      <c r="AJ483" s="24">
        <v>0</v>
      </c>
      <c r="AK483" s="24">
        <v>0</v>
      </c>
      <c r="AL483" s="24">
        <v>0</v>
      </c>
      <c r="AM483" s="24">
        <v>0</v>
      </c>
      <c r="AN483" s="24">
        <v>0</v>
      </c>
      <c r="AO483" s="24">
        <v>0</v>
      </c>
      <c r="AP483" s="24">
        <v>0</v>
      </c>
      <c r="AQ483" s="24">
        <v>2214.2137123966595</v>
      </c>
      <c r="AR483" s="24">
        <v>936.08750046640671</v>
      </c>
      <c r="AS483" s="24">
        <v>3150.3012128630662</v>
      </c>
      <c r="AT483" s="24">
        <v>-3150.3012128630662</v>
      </c>
      <c r="AU483" s="24">
        <v>-2214.2137123966595</v>
      </c>
      <c r="AV483" s="24">
        <v>0</v>
      </c>
      <c r="AW483" s="24">
        <v>0</v>
      </c>
      <c r="AX483" s="24">
        <v>0</v>
      </c>
      <c r="AY483" s="24">
        <v>0</v>
      </c>
      <c r="AZ483" s="24">
        <v>0</v>
      </c>
      <c r="BA483" s="24">
        <v>-1.1487592197217964</v>
      </c>
      <c r="BB483" s="24">
        <v>-5.7211379411050984</v>
      </c>
      <c r="BC483" s="24">
        <v>-1.1487592197217964</v>
      </c>
      <c r="BD483" s="24">
        <v>-5.7211379411050984</v>
      </c>
      <c r="BE483" s="24">
        <v>0</v>
      </c>
      <c r="BF483" s="24">
        <v>0</v>
      </c>
      <c r="BG483" s="24">
        <v>0</v>
      </c>
      <c r="BH483" s="24">
        <v>0</v>
      </c>
      <c r="BI483" s="24">
        <v>0</v>
      </c>
      <c r="BJ483" s="24">
        <v>0</v>
      </c>
      <c r="BK483" s="24">
        <v>0</v>
      </c>
      <c r="BL483" s="24">
        <v>0</v>
      </c>
    </row>
    <row r="484" spans="1:64" x14ac:dyDescent="0.25">
      <c r="A484" t="s">
        <v>5122</v>
      </c>
      <c r="B484">
        <v>1</v>
      </c>
      <c r="C484">
        <v>1</v>
      </c>
      <c r="D484">
        <v>1</v>
      </c>
      <c r="E484" s="24">
        <v>0</v>
      </c>
      <c r="F484" s="24">
        <v>0</v>
      </c>
      <c r="G484" s="24">
        <v>0</v>
      </c>
      <c r="H484" s="24">
        <v>0</v>
      </c>
      <c r="I484" s="24">
        <v>0</v>
      </c>
      <c r="J484" s="24">
        <v>0</v>
      </c>
      <c r="K484" s="24">
        <v>0</v>
      </c>
      <c r="L484" s="24">
        <v>0</v>
      </c>
      <c r="M484" s="24">
        <v>0</v>
      </c>
      <c r="N484" s="24">
        <v>0</v>
      </c>
      <c r="O484" s="24">
        <v>0</v>
      </c>
      <c r="P484" s="24">
        <v>0</v>
      </c>
      <c r="Q484" s="24">
        <v>0</v>
      </c>
      <c r="R484" s="24">
        <v>0</v>
      </c>
      <c r="S484" s="24">
        <v>0</v>
      </c>
      <c r="T484" s="24">
        <v>0</v>
      </c>
      <c r="U484" s="24">
        <v>0</v>
      </c>
      <c r="V484" s="24">
        <v>0</v>
      </c>
      <c r="W484" s="24">
        <v>0</v>
      </c>
      <c r="X484" s="24">
        <v>0</v>
      </c>
      <c r="Y484" s="24">
        <v>0</v>
      </c>
      <c r="Z484" s="24">
        <v>0</v>
      </c>
      <c r="AA484" s="24">
        <v>0</v>
      </c>
      <c r="AB484" s="24">
        <v>0</v>
      </c>
      <c r="AC484" s="24">
        <v>0</v>
      </c>
      <c r="AD484" s="24">
        <v>0</v>
      </c>
      <c r="AE484" s="24">
        <v>0</v>
      </c>
      <c r="AF484" s="24">
        <v>0</v>
      </c>
      <c r="AG484" s="24">
        <v>0</v>
      </c>
      <c r="AH484" s="24">
        <v>0</v>
      </c>
      <c r="AI484" s="24">
        <v>0</v>
      </c>
      <c r="AJ484" s="24">
        <v>0</v>
      </c>
      <c r="AK484" s="24">
        <v>0</v>
      </c>
      <c r="AL484" s="24">
        <v>0</v>
      </c>
      <c r="AM484" s="24">
        <v>0</v>
      </c>
      <c r="AN484" s="24">
        <v>0</v>
      </c>
      <c r="AO484" s="24">
        <v>0</v>
      </c>
      <c r="AP484" s="24">
        <v>0</v>
      </c>
      <c r="AQ484" s="24">
        <v>0</v>
      </c>
      <c r="AR484" s="24">
        <v>0</v>
      </c>
      <c r="AS484" s="24">
        <v>0</v>
      </c>
      <c r="AT484" s="24">
        <v>0</v>
      </c>
      <c r="AU484" s="24">
        <v>0</v>
      </c>
      <c r="AV484" s="24">
        <v>0</v>
      </c>
      <c r="AW484" s="24">
        <v>0</v>
      </c>
      <c r="AX484" s="24">
        <v>0</v>
      </c>
      <c r="AY484" s="24">
        <v>0</v>
      </c>
      <c r="AZ484" s="24">
        <v>0</v>
      </c>
      <c r="BA484" s="24">
        <v>0</v>
      </c>
      <c r="BB484" s="24">
        <v>0</v>
      </c>
      <c r="BC484" s="24">
        <v>0</v>
      </c>
      <c r="BD484" s="24">
        <v>0</v>
      </c>
      <c r="BE484" s="24">
        <v>0</v>
      </c>
      <c r="BF484" s="24">
        <v>0</v>
      </c>
      <c r="BG484" s="24">
        <v>0</v>
      </c>
      <c r="BH484" s="24">
        <v>0</v>
      </c>
      <c r="BI484" s="24">
        <v>0</v>
      </c>
      <c r="BJ484" s="24">
        <v>0</v>
      </c>
      <c r="BK484" s="24">
        <v>0</v>
      </c>
      <c r="BL484" s="24">
        <v>0</v>
      </c>
    </row>
    <row r="485" spans="1:64" x14ac:dyDescent="0.25">
      <c r="A485" t="s">
        <v>5122</v>
      </c>
      <c r="B485">
        <v>2</v>
      </c>
      <c r="C485">
        <v>1</v>
      </c>
      <c r="D485">
        <v>1</v>
      </c>
      <c r="E485" s="24">
        <v>0</v>
      </c>
      <c r="F485" s="24">
        <v>0</v>
      </c>
      <c r="G485" s="24">
        <v>0</v>
      </c>
      <c r="H485" s="24">
        <v>0</v>
      </c>
      <c r="I485" s="24">
        <v>0</v>
      </c>
      <c r="J485" s="24">
        <v>0</v>
      </c>
      <c r="K485" s="24">
        <v>0</v>
      </c>
      <c r="L485" s="24">
        <v>0</v>
      </c>
      <c r="M485" s="24">
        <v>0</v>
      </c>
      <c r="N485" s="24">
        <v>0</v>
      </c>
      <c r="O485" s="24">
        <v>0</v>
      </c>
      <c r="P485" s="24">
        <v>0</v>
      </c>
      <c r="Q485" s="24">
        <v>0</v>
      </c>
      <c r="R485" s="24">
        <v>0</v>
      </c>
      <c r="S485" s="24">
        <v>0</v>
      </c>
      <c r="T485" s="24">
        <v>0</v>
      </c>
      <c r="U485" s="24">
        <v>0</v>
      </c>
      <c r="V485" s="24">
        <v>0</v>
      </c>
      <c r="W485" s="24">
        <v>0</v>
      </c>
      <c r="X485" s="24">
        <v>0</v>
      </c>
      <c r="Y485" s="24">
        <v>0</v>
      </c>
      <c r="Z485" s="24">
        <v>0</v>
      </c>
      <c r="AA485" s="24">
        <v>0</v>
      </c>
      <c r="AB485" s="24">
        <v>0</v>
      </c>
      <c r="AC485" s="24">
        <v>0</v>
      </c>
      <c r="AD485" s="24">
        <v>0</v>
      </c>
      <c r="AE485" s="24">
        <v>0</v>
      </c>
      <c r="AF485" s="24">
        <v>0</v>
      </c>
      <c r="AG485" s="24">
        <v>0</v>
      </c>
      <c r="AH485" s="24">
        <v>0</v>
      </c>
      <c r="AI485" s="24">
        <v>0</v>
      </c>
      <c r="AJ485" s="24">
        <v>0</v>
      </c>
      <c r="AK485" s="24">
        <v>0</v>
      </c>
      <c r="AL485" s="24">
        <v>0</v>
      </c>
      <c r="AM485" s="24">
        <v>0</v>
      </c>
      <c r="AN485" s="24">
        <v>0</v>
      </c>
      <c r="AO485" s="24">
        <v>0</v>
      </c>
      <c r="AP485" s="24">
        <v>0</v>
      </c>
      <c r="AQ485" s="24">
        <v>0</v>
      </c>
      <c r="AR485" s="24">
        <v>0</v>
      </c>
      <c r="AS485" s="24">
        <v>0</v>
      </c>
      <c r="AT485" s="24">
        <v>0</v>
      </c>
      <c r="AU485" s="24">
        <v>0</v>
      </c>
      <c r="AV485" s="24">
        <v>0</v>
      </c>
      <c r="AW485" s="24">
        <v>0</v>
      </c>
      <c r="AX485" s="24">
        <v>0</v>
      </c>
      <c r="AY485" s="24">
        <v>0</v>
      </c>
      <c r="AZ485" s="24">
        <v>0</v>
      </c>
      <c r="BA485" s="24">
        <v>0</v>
      </c>
      <c r="BB485" s="24">
        <v>0</v>
      </c>
      <c r="BC485" s="24">
        <v>0</v>
      </c>
      <c r="BD485" s="24">
        <v>0</v>
      </c>
      <c r="BE485" s="24">
        <v>0</v>
      </c>
      <c r="BF485" s="24">
        <v>0</v>
      </c>
      <c r="BG485" s="24">
        <v>0</v>
      </c>
      <c r="BH485" s="24">
        <v>0</v>
      </c>
      <c r="BI485" s="24">
        <v>0</v>
      </c>
      <c r="BJ485" s="24">
        <v>0</v>
      </c>
      <c r="BK485" s="24">
        <v>0</v>
      </c>
      <c r="BL485" s="24">
        <v>0</v>
      </c>
    </row>
    <row r="486" spans="1:64" x14ac:dyDescent="0.25">
      <c r="A486" t="s">
        <v>5122</v>
      </c>
      <c r="B486">
        <v>3</v>
      </c>
      <c r="C486">
        <v>1</v>
      </c>
      <c r="D486">
        <v>1</v>
      </c>
      <c r="E486" s="24">
        <v>0</v>
      </c>
      <c r="F486" s="24">
        <v>0</v>
      </c>
      <c r="G486" s="24">
        <v>0</v>
      </c>
      <c r="H486" s="24">
        <v>0</v>
      </c>
      <c r="I486" s="24">
        <v>0</v>
      </c>
      <c r="J486" s="24">
        <v>0</v>
      </c>
      <c r="K486" s="24">
        <v>0</v>
      </c>
      <c r="L486" s="24">
        <v>0</v>
      </c>
      <c r="M486" s="24">
        <v>0</v>
      </c>
      <c r="N486" s="24">
        <v>0</v>
      </c>
      <c r="O486" s="24">
        <v>0</v>
      </c>
      <c r="P486" s="24">
        <v>0</v>
      </c>
      <c r="Q486" s="24">
        <v>0</v>
      </c>
      <c r="R486" s="24">
        <v>0</v>
      </c>
      <c r="S486" s="24">
        <v>0</v>
      </c>
      <c r="T486" s="24">
        <v>0</v>
      </c>
      <c r="U486" s="24">
        <v>0</v>
      </c>
      <c r="V486" s="24">
        <v>0</v>
      </c>
      <c r="W486" s="24">
        <v>0</v>
      </c>
      <c r="X486" s="24">
        <v>0</v>
      </c>
      <c r="Y486" s="24">
        <v>0</v>
      </c>
      <c r="Z486" s="24">
        <v>0</v>
      </c>
      <c r="AA486" s="24">
        <v>0</v>
      </c>
      <c r="AB486" s="24">
        <v>0</v>
      </c>
      <c r="AC486" s="24">
        <v>0</v>
      </c>
      <c r="AD486" s="24">
        <v>0</v>
      </c>
      <c r="AE486" s="24">
        <v>0</v>
      </c>
      <c r="AF486" s="24">
        <v>0</v>
      </c>
      <c r="AG486" s="24">
        <v>0</v>
      </c>
      <c r="AH486" s="24">
        <v>0</v>
      </c>
      <c r="AI486" s="24">
        <v>0</v>
      </c>
      <c r="AJ486" s="24">
        <v>0</v>
      </c>
      <c r="AK486" s="24">
        <v>0</v>
      </c>
      <c r="AL486" s="24">
        <v>0</v>
      </c>
      <c r="AM486" s="24">
        <v>0</v>
      </c>
      <c r="AN486" s="24">
        <v>0</v>
      </c>
      <c r="AO486" s="24">
        <v>0</v>
      </c>
      <c r="AP486" s="24">
        <v>0</v>
      </c>
      <c r="AQ486" s="24">
        <v>0</v>
      </c>
      <c r="AR486" s="24">
        <v>0</v>
      </c>
      <c r="AS486" s="24">
        <v>0</v>
      </c>
      <c r="AT486" s="24">
        <v>0</v>
      </c>
      <c r="AU486" s="24">
        <v>0</v>
      </c>
      <c r="AV486" s="24">
        <v>0</v>
      </c>
      <c r="AW486" s="24">
        <v>0</v>
      </c>
      <c r="AX486" s="24">
        <v>0</v>
      </c>
      <c r="AY486" s="24">
        <v>0</v>
      </c>
      <c r="AZ486" s="24">
        <v>0</v>
      </c>
      <c r="BA486" s="24">
        <v>0</v>
      </c>
      <c r="BB486" s="24">
        <v>0</v>
      </c>
      <c r="BC486" s="24">
        <v>0</v>
      </c>
      <c r="BD486" s="24">
        <v>0</v>
      </c>
      <c r="BE486" s="24">
        <v>0</v>
      </c>
      <c r="BF486" s="24">
        <v>0</v>
      </c>
      <c r="BG486" s="24">
        <v>0</v>
      </c>
      <c r="BH486" s="24">
        <v>0</v>
      </c>
      <c r="BI486" s="24">
        <v>0</v>
      </c>
      <c r="BJ486" s="24">
        <v>0</v>
      </c>
      <c r="BK486" s="24">
        <v>0</v>
      </c>
      <c r="BL486" s="24">
        <v>0</v>
      </c>
    </row>
    <row r="487" spans="1:64" x14ac:dyDescent="0.25">
      <c r="A487" t="s">
        <v>5122</v>
      </c>
      <c r="B487">
        <v>4</v>
      </c>
      <c r="C487">
        <v>2</v>
      </c>
      <c r="D487">
        <v>1</v>
      </c>
      <c r="E487" s="24">
        <v>0</v>
      </c>
      <c r="F487" s="24">
        <v>0</v>
      </c>
      <c r="G487" s="24">
        <v>0</v>
      </c>
      <c r="H487" s="24">
        <v>0</v>
      </c>
      <c r="I487" s="24">
        <v>0</v>
      </c>
      <c r="J487" s="24">
        <v>0</v>
      </c>
      <c r="K487" s="24">
        <v>0</v>
      </c>
      <c r="L487" s="24">
        <v>0</v>
      </c>
      <c r="M487" s="24">
        <v>0</v>
      </c>
      <c r="N487" s="24">
        <v>0</v>
      </c>
      <c r="O487" s="24">
        <v>0</v>
      </c>
      <c r="P487" s="24">
        <v>0</v>
      </c>
      <c r="Q487" s="24">
        <v>0</v>
      </c>
      <c r="R487" s="24">
        <v>0</v>
      </c>
      <c r="S487" s="24">
        <v>0</v>
      </c>
      <c r="T487" s="24">
        <v>0</v>
      </c>
      <c r="U487" s="24">
        <v>0</v>
      </c>
      <c r="V487" s="24">
        <v>0</v>
      </c>
      <c r="W487" s="24">
        <v>0</v>
      </c>
      <c r="X487" s="24">
        <v>0</v>
      </c>
      <c r="Y487" s="24">
        <v>0</v>
      </c>
      <c r="Z487" s="24">
        <v>0</v>
      </c>
      <c r="AA487" s="24">
        <v>0</v>
      </c>
      <c r="AB487" s="24">
        <v>0</v>
      </c>
      <c r="AC487" s="24">
        <v>0</v>
      </c>
      <c r="AD487" s="24">
        <v>0</v>
      </c>
      <c r="AE487" s="24">
        <v>0</v>
      </c>
      <c r="AF487" s="24">
        <v>0</v>
      </c>
      <c r="AG487" s="24">
        <v>0</v>
      </c>
      <c r="AH487" s="24">
        <v>0</v>
      </c>
      <c r="AI487" s="24">
        <v>0</v>
      </c>
      <c r="AJ487" s="24">
        <v>0</v>
      </c>
      <c r="AK487" s="24">
        <v>0</v>
      </c>
      <c r="AL487" s="24">
        <v>0</v>
      </c>
      <c r="AM487" s="24">
        <v>0</v>
      </c>
      <c r="AN487" s="24">
        <v>0</v>
      </c>
      <c r="AO487" s="24">
        <v>0</v>
      </c>
      <c r="AP487" s="24">
        <v>0</v>
      </c>
      <c r="AQ487" s="24">
        <v>0</v>
      </c>
      <c r="AR487" s="24">
        <v>0</v>
      </c>
      <c r="AS487" s="24">
        <v>0</v>
      </c>
      <c r="AT487" s="24">
        <v>0</v>
      </c>
      <c r="AU487" s="24">
        <v>0</v>
      </c>
      <c r="AV487" s="24">
        <v>0</v>
      </c>
      <c r="AW487" s="24">
        <v>0</v>
      </c>
      <c r="AX487" s="24">
        <v>0</v>
      </c>
      <c r="AY487" s="24">
        <v>0</v>
      </c>
      <c r="AZ487" s="24">
        <v>0</v>
      </c>
      <c r="BA487" s="24">
        <v>0</v>
      </c>
      <c r="BB487" s="24">
        <v>0</v>
      </c>
      <c r="BC487" s="24">
        <v>0</v>
      </c>
      <c r="BD487" s="24">
        <v>0</v>
      </c>
      <c r="BE487" s="24">
        <v>0</v>
      </c>
      <c r="BF487" s="24">
        <v>0</v>
      </c>
      <c r="BG487" s="24">
        <v>0</v>
      </c>
      <c r="BH487" s="24">
        <v>0</v>
      </c>
      <c r="BI487" s="24">
        <v>0</v>
      </c>
      <c r="BJ487" s="24">
        <v>0</v>
      </c>
      <c r="BK487" s="24">
        <v>0</v>
      </c>
      <c r="BL487" s="24">
        <v>0</v>
      </c>
    </row>
    <row r="488" spans="1:64" x14ac:dyDescent="0.25">
      <c r="A488" t="s">
        <v>5122</v>
      </c>
      <c r="B488">
        <v>5</v>
      </c>
      <c r="C488">
        <v>2</v>
      </c>
      <c r="D488">
        <v>1</v>
      </c>
      <c r="E488" s="24">
        <v>0</v>
      </c>
      <c r="F488" s="24">
        <v>0</v>
      </c>
      <c r="G488" s="24">
        <v>0</v>
      </c>
      <c r="H488" s="24">
        <v>0</v>
      </c>
      <c r="I488" s="24">
        <v>0</v>
      </c>
      <c r="J488" s="24">
        <v>0</v>
      </c>
      <c r="K488" s="24">
        <v>0</v>
      </c>
      <c r="L488" s="24">
        <v>0</v>
      </c>
      <c r="M488" s="24">
        <v>0</v>
      </c>
      <c r="N488" s="24">
        <v>0</v>
      </c>
      <c r="O488" s="24">
        <v>0</v>
      </c>
      <c r="P488" s="24">
        <v>0</v>
      </c>
      <c r="Q488" s="24">
        <v>0</v>
      </c>
      <c r="R488" s="24">
        <v>0</v>
      </c>
      <c r="S488" s="24">
        <v>0</v>
      </c>
      <c r="T488" s="24">
        <v>0</v>
      </c>
      <c r="U488" s="24">
        <v>0</v>
      </c>
      <c r="V488" s="24">
        <v>0</v>
      </c>
      <c r="W488" s="24">
        <v>0</v>
      </c>
      <c r="X488" s="24">
        <v>0</v>
      </c>
      <c r="Y488" s="24">
        <v>0</v>
      </c>
      <c r="Z488" s="24">
        <v>0</v>
      </c>
      <c r="AA488" s="24">
        <v>0</v>
      </c>
      <c r="AB488" s="24">
        <v>0</v>
      </c>
      <c r="AC488" s="24">
        <v>0</v>
      </c>
      <c r="AD488" s="24">
        <v>0</v>
      </c>
      <c r="AE488" s="24">
        <v>0</v>
      </c>
      <c r="AF488" s="24">
        <v>0</v>
      </c>
      <c r="AG488" s="24">
        <v>0</v>
      </c>
      <c r="AH488" s="24">
        <v>0</v>
      </c>
      <c r="AI488" s="24">
        <v>0</v>
      </c>
      <c r="AJ488" s="24">
        <v>0</v>
      </c>
      <c r="AK488" s="24">
        <v>0</v>
      </c>
      <c r="AL488" s="24">
        <v>0</v>
      </c>
      <c r="AM488" s="24">
        <v>0</v>
      </c>
      <c r="AN488" s="24">
        <v>0</v>
      </c>
      <c r="AO488" s="24">
        <v>0</v>
      </c>
      <c r="AP488" s="24">
        <v>0</v>
      </c>
      <c r="AQ488" s="24">
        <v>0</v>
      </c>
      <c r="AR488" s="24">
        <v>0</v>
      </c>
      <c r="AS488" s="24">
        <v>0</v>
      </c>
      <c r="AT488" s="24">
        <v>0</v>
      </c>
      <c r="AU488" s="24">
        <v>0</v>
      </c>
      <c r="AV488" s="24">
        <v>0</v>
      </c>
      <c r="AW488" s="24">
        <v>0</v>
      </c>
      <c r="AX488" s="24">
        <v>0</v>
      </c>
      <c r="AY488" s="24">
        <v>0</v>
      </c>
      <c r="AZ488" s="24">
        <v>0</v>
      </c>
      <c r="BA488" s="24">
        <v>0</v>
      </c>
      <c r="BB488" s="24">
        <v>0</v>
      </c>
      <c r="BC488" s="24">
        <v>0</v>
      </c>
      <c r="BD488" s="24">
        <v>0</v>
      </c>
      <c r="BE488" s="24">
        <v>0</v>
      </c>
      <c r="BF488" s="24">
        <v>0</v>
      </c>
      <c r="BG488" s="24">
        <v>0</v>
      </c>
      <c r="BH488" s="24">
        <v>0</v>
      </c>
      <c r="BI488" s="24">
        <v>0</v>
      </c>
      <c r="BJ488" s="24">
        <v>0</v>
      </c>
      <c r="BK488" s="24">
        <v>0</v>
      </c>
      <c r="BL488" s="24">
        <v>0</v>
      </c>
    </row>
    <row r="489" spans="1:64" x14ac:dyDescent="0.25">
      <c r="A489" t="s">
        <v>5122</v>
      </c>
      <c r="B489">
        <v>6</v>
      </c>
      <c r="C489">
        <v>2</v>
      </c>
      <c r="D489">
        <v>1</v>
      </c>
      <c r="E489" s="24">
        <v>0</v>
      </c>
      <c r="F489" s="24">
        <v>0</v>
      </c>
      <c r="G489" s="24">
        <v>0</v>
      </c>
      <c r="H489" s="24">
        <v>0</v>
      </c>
      <c r="I489" s="24">
        <v>0</v>
      </c>
      <c r="J489" s="24">
        <v>0</v>
      </c>
      <c r="K489" s="24">
        <v>0</v>
      </c>
      <c r="L489" s="24">
        <v>0</v>
      </c>
      <c r="M489" s="24">
        <v>0</v>
      </c>
      <c r="N489" s="24">
        <v>0</v>
      </c>
      <c r="O489" s="24">
        <v>0</v>
      </c>
      <c r="P489" s="24">
        <v>0</v>
      </c>
      <c r="Q489" s="24">
        <v>0</v>
      </c>
      <c r="R489" s="24">
        <v>0</v>
      </c>
      <c r="S489" s="24">
        <v>0</v>
      </c>
      <c r="T489" s="24">
        <v>0</v>
      </c>
      <c r="U489" s="24">
        <v>0</v>
      </c>
      <c r="V489" s="24">
        <v>0</v>
      </c>
      <c r="W489" s="24">
        <v>0</v>
      </c>
      <c r="X489" s="24">
        <v>0</v>
      </c>
      <c r="Y489" s="24">
        <v>0</v>
      </c>
      <c r="Z489" s="24">
        <v>0</v>
      </c>
      <c r="AA489" s="24">
        <v>0</v>
      </c>
      <c r="AB489" s="24">
        <v>0</v>
      </c>
      <c r="AC489" s="24">
        <v>0</v>
      </c>
      <c r="AD489" s="24">
        <v>0</v>
      </c>
      <c r="AE489" s="24">
        <v>0</v>
      </c>
      <c r="AF489" s="24">
        <v>0</v>
      </c>
      <c r="AG489" s="24">
        <v>0</v>
      </c>
      <c r="AH489" s="24">
        <v>0</v>
      </c>
      <c r="AI489" s="24">
        <v>0</v>
      </c>
      <c r="AJ489" s="24">
        <v>0</v>
      </c>
      <c r="AK489" s="24">
        <v>0</v>
      </c>
      <c r="AL489" s="24">
        <v>0</v>
      </c>
      <c r="AM489" s="24">
        <v>0</v>
      </c>
      <c r="AN489" s="24">
        <v>0</v>
      </c>
      <c r="AO489" s="24">
        <v>0</v>
      </c>
      <c r="AP489" s="24">
        <v>0</v>
      </c>
      <c r="AQ489" s="24">
        <v>0</v>
      </c>
      <c r="AR489" s="24">
        <v>0</v>
      </c>
      <c r="AS489" s="24">
        <v>0</v>
      </c>
      <c r="AT489" s="24">
        <v>0</v>
      </c>
      <c r="AU489" s="24">
        <v>0</v>
      </c>
      <c r="AV489" s="24">
        <v>0</v>
      </c>
      <c r="AW489" s="24">
        <v>0</v>
      </c>
      <c r="AX489" s="24">
        <v>0</v>
      </c>
      <c r="AY489" s="24">
        <v>0</v>
      </c>
      <c r="AZ489" s="24">
        <v>0</v>
      </c>
      <c r="BA489" s="24">
        <v>0</v>
      </c>
      <c r="BB489" s="24">
        <v>0</v>
      </c>
      <c r="BC489" s="24">
        <v>0</v>
      </c>
      <c r="BD489" s="24">
        <v>0</v>
      </c>
      <c r="BE489" s="24">
        <v>0</v>
      </c>
      <c r="BF489" s="24">
        <v>0</v>
      </c>
      <c r="BG489" s="24">
        <v>0</v>
      </c>
      <c r="BH489" s="24">
        <v>0</v>
      </c>
      <c r="BI489" s="24">
        <v>0</v>
      </c>
      <c r="BJ489" s="24">
        <v>0</v>
      </c>
      <c r="BK489" s="24">
        <v>0</v>
      </c>
      <c r="BL489" s="24">
        <v>0</v>
      </c>
    </row>
    <row r="490" spans="1:64" x14ac:dyDescent="0.25">
      <c r="A490" t="s">
        <v>5122</v>
      </c>
      <c r="B490">
        <v>7</v>
      </c>
      <c r="C490">
        <v>3</v>
      </c>
      <c r="D490">
        <v>1</v>
      </c>
      <c r="E490" s="24">
        <v>166666.66666666666</v>
      </c>
      <c r="F490" s="24">
        <v>27777.777777777774</v>
      </c>
      <c r="G490" s="24">
        <v>49999.999999999993</v>
      </c>
      <c r="H490" s="24">
        <v>8333.3333333333321</v>
      </c>
      <c r="I490" s="24">
        <v>8333.3333333333339</v>
      </c>
      <c r="J490" s="24">
        <v>1388.8888888888887</v>
      </c>
      <c r="K490" s="24">
        <v>3901.205347285535</v>
      </c>
      <c r="L490" s="24">
        <v>8258.0953832325158</v>
      </c>
      <c r="M490" s="24">
        <v>12159.300730518051</v>
      </c>
      <c r="N490" s="24">
        <v>1729.588158370836</v>
      </c>
      <c r="O490" s="24">
        <v>9987.6835416033518</v>
      </c>
      <c r="P490" s="24">
        <v>13888.888888888887</v>
      </c>
      <c r="Q490" s="24">
        <v>2.4052661841910057</v>
      </c>
      <c r="R490" s="24">
        <v>3.9708583027287618</v>
      </c>
      <c r="S490" s="24">
        <v>6.3761244869197675</v>
      </c>
      <c r="T490" s="24">
        <v>6.9444444444444438</v>
      </c>
      <c r="U490" s="24">
        <v>166666.66666666666</v>
      </c>
      <c r="V490" s="24">
        <v>27777.777777777774</v>
      </c>
      <c r="W490" s="24">
        <v>49999.999999999993</v>
      </c>
      <c r="X490" s="24">
        <v>8333.3333333333321</v>
      </c>
      <c r="Y490" s="24">
        <v>0</v>
      </c>
      <c r="Z490" s="24">
        <v>0</v>
      </c>
      <c r="AA490" s="24">
        <v>3901.205347285535</v>
      </c>
      <c r="AB490" s="24">
        <v>8258.0953832325158</v>
      </c>
      <c r="AC490" s="24">
        <v>12159.300730518051</v>
      </c>
      <c r="AD490" s="24">
        <v>1729.588158370836</v>
      </c>
      <c r="AE490" s="24">
        <v>9987.6835416033518</v>
      </c>
      <c r="AF490" s="24">
        <v>13888.888888888887</v>
      </c>
      <c r="AG490" s="24">
        <v>2.4052661841910057</v>
      </c>
      <c r="AH490" s="24">
        <v>3.9708583027287618</v>
      </c>
      <c r="AI490" s="24">
        <v>6.3761244869197675</v>
      </c>
      <c r="AJ490" s="24">
        <v>6.9444444444444438</v>
      </c>
      <c r="AK490" s="24">
        <v>0</v>
      </c>
      <c r="AL490" s="24">
        <v>0</v>
      </c>
      <c r="AM490" s="24">
        <v>0</v>
      </c>
      <c r="AN490" s="24">
        <v>0</v>
      </c>
      <c r="AO490" s="24">
        <v>8333.3333333333339</v>
      </c>
      <c r="AP490" s="24">
        <v>1388.8888888888887</v>
      </c>
      <c r="AQ490" s="24">
        <v>0</v>
      </c>
      <c r="AR490" s="24">
        <v>0</v>
      </c>
      <c r="AS490" s="24">
        <v>0</v>
      </c>
      <c r="AT490" s="24">
        <v>0</v>
      </c>
      <c r="AU490" s="24">
        <v>0</v>
      </c>
      <c r="AV490" s="24">
        <v>0</v>
      </c>
      <c r="AW490" s="24">
        <v>0</v>
      </c>
      <c r="AX490" s="24">
        <v>0</v>
      </c>
      <c r="AY490" s="24">
        <v>0</v>
      </c>
      <c r="AZ490" s="24">
        <v>0</v>
      </c>
      <c r="BA490" s="24">
        <v>0.56831995752467623</v>
      </c>
      <c r="BB490" s="24">
        <v>4.5391782602534381</v>
      </c>
      <c r="BC490" s="24">
        <v>0.56831995752467623</v>
      </c>
      <c r="BD490" s="24">
        <v>4.5391782602534381</v>
      </c>
      <c r="BE490" s="24">
        <v>0</v>
      </c>
      <c r="BF490" s="24">
        <v>0</v>
      </c>
      <c r="BG490" s="24">
        <v>166666.66666666666</v>
      </c>
      <c r="BH490" s="24">
        <v>27777.777777777774</v>
      </c>
      <c r="BI490" s="24">
        <v>0</v>
      </c>
      <c r="BJ490" s="24">
        <v>0</v>
      </c>
      <c r="BK490" s="24">
        <v>0</v>
      </c>
      <c r="BL490" s="24">
        <v>0</v>
      </c>
    </row>
    <row r="491" spans="1:64" x14ac:dyDescent="0.25">
      <c r="A491" t="s">
        <v>5122</v>
      </c>
      <c r="B491">
        <v>8</v>
      </c>
      <c r="C491">
        <v>3</v>
      </c>
      <c r="D491">
        <v>1</v>
      </c>
      <c r="E491" s="24">
        <v>166666.66666666666</v>
      </c>
      <c r="F491" s="24">
        <v>83333.333333333328</v>
      </c>
      <c r="G491" s="24">
        <v>49999.999999999993</v>
      </c>
      <c r="H491" s="24">
        <v>24999.999999999996</v>
      </c>
      <c r="I491" s="24">
        <v>8333.3333333333339</v>
      </c>
      <c r="J491" s="24">
        <v>4166.666666666667</v>
      </c>
      <c r="K491" s="24">
        <v>15413.562059562189</v>
      </c>
      <c r="L491" s="24">
        <v>22701.907299364364</v>
      </c>
      <c r="M491" s="24">
        <v>38115.469358926552</v>
      </c>
      <c r="N491" s="24">
        <v>3551.197307740109</v>
      </c>
      <c r="O491" s="24">
        <v>26253.104607104477</v>
      </c>
      <c r="P491" s="24">
        <v>41666.666666666657</v>
      </c>
      <c r="Q491" s="24">
        <v>9.2607606530458746</v>
      </c>
      <c r="R491" s="24">
        <v>10.419191438723946</v>
      </c>
      <c r="S491" s="24">
        <v>19.67995209176982</v>
      </c>
      <c r="T491" s="24">
        <v>20.833333333333332</v>
      </c>
      <c r="U491" s="24">
        <v>166666.66666666666</v>
      </c>
      <c r="V491" s="24">
        <v>83333.333333333328</v>
      </c>
      <c r="W491" s="24">
        <v>49999.999999999993</v>
      </c>
      <c r="X491" s="24">
        <v>24999.999999999996</v>
      </c>
      <c r="Y491" s="24">
        <v>0</v>
      </c>
      <c r="Z491" s="24">
        <v>0</v>
      </c>
      <c r="AA491" s="24">
        <v>15413.562059562189</v>
      </c>
      <c r="AB491" s="24">
        <v>22701.907299364364</v>
      </c>
      <c r="AC491" s="24">
        <v>38115.469358926552</v>
      </c>
      <c r="AD491" s="24">
        <v>3551.197307740109</v>
      </c>
      <c r="AE491" s="24">
        <v>26253.104607104477</v>
      </c>
      <c r="AF491" s="24">
        <v>41666.666666666657</v>
      </c>
      <c r="AG491" s="24">
        <v>9.2607606530458746</v>
      </c>
      <c r="AH491" s="24">
        <v>10.419191438723946</v>
      </c>
      <c r="AI491" s="24">
        <v>19.67995209176982</v>
      </c>
      <c r="AJ491" s="24">
        <v>20.833333333333332</v>
      </c>
      <c r="AK491" s="24">
        <v>0</v>
      </c>
      <c r="AL491" s="24">
        <v>0</v>
      </c>
      <c r="AM491" s="24">
        <v>0</v>
      </c>
      <c r="AN491" s="24">
        <v>0</v>
      </c>
      <c r="AO491" s="24">
        <v>8333.3333333333339</v>
      </c>
      <c r="AP491" s="24">
        <v>4166.666666666667</v>
      </c>
      <c r="AQ491" s="24">
        <v>0</v>
      </c>
      <c r="AR491" s="24">
        <v>0</v>
      </c>
      <c r="AS491" s="24">
        <v>0</v>
      </c>
      <c r="AT491" s="24">
        <v>0</v>
      </c>
      <c r="AU491" s="24">
        <v>0</v>
      </c>
      <c r="AV491" s="24">
        <v>0</v>
      </c>
      <c r="AW491" s="24">
        <v>0</v>
      </c>
      <c r="AX491" s="24">
        <v>0</v>
      </c>
      <c r="AY491" s="24">
        <v>0</v>
      </c>
      <c r="AZ491" s="24">
        <v>0</v>
      </c>
      <c r="BA491" s="24">
        <v>1.153381241563511</v>
      </c>
      <c r="BB491" s="24">
        <v>11.572572680287456</v>
      </c>
      <c r="BC491" s="24">
        <v>1.153381241563511</v>
      </c>
      <c r="BD491" s="24">
        <v>11.572572680287456</v>
      </c>
      <c r="BE491" s="24">
        <v>0</v>
      </c>
      <c r="BF491" s="24">
        <v>0</v>
      </c>
      <c r="BG491" s="24">
        <v>166666.66666666666</v>
      </c>
      <c r="BH491" s="24">
        <v>83333.333333333328</v>
      </c>
      <c r="BI491" s="24">
        <v>0</v>
      </c>
      <c r="BJ491" s="24">
        <v>0</v>
      </c>
      <c r="BK491" s="24">
        <v>0</v>
      </c>
      <c r="BL491" s="24">
        <v>0</v>
      </c>
    </row>
    <row r="492" spans="1:64" x14ac:dyDescent="0.25">
      <c r="A492" t="s">
        <v>5122</v>
      </c>
      <c r="B492">
        <v>9</v>
      </c>
      <c r="C492">
        <v>3</v>
      </c>
      <c r="D492">
        <v>1</v>
      </c>
      <c r="E492" s="24">
        <v>166666.66666666666</v>
      </c>
      <c r="F492" s="24">
        <v>138888.88888888888</v>
      </c>
      <c r="G492" s="24">
        <v>49999.999999999993</v>
      </c>
      <c r="H492" s="24">
        <v>41666.666666666664</v>
      </c>
      <c r="I492" s="24">
        <v>8333.3333333333339</v>
      </c>
      <c r="J492" s="24">
        <v>6944.4444444444443</v>
      </c>
      <c r="K492" s="24">
        <v>32709.092501782707</v>
      </c>
      <c r="L492" s="24">
        <v>33084.821633177096</v>
      </c>
      <c r="M492" s="24">
        <v>65793.914134959807</v>
      </c>
      <c r="N492" s="24">
        <v>3650.5303094846313</v>
      </c>
      <c r="O492" s="24">
        <v>36735.351942661728</v>
      </c>
      <c r="P492" s="24">
        <v>69444.444444444438</v>
      </c>
      <c r="Q492" s="24">
        <v>19.167965942091815</v>
      </c>
      <c r="R492" s="24">
        <v>14.38333516886749</v>
      </c>
      <c r="S492" s="24">
        <v>33.551301110959301</v>
      </c>
      <c r="T492" s="24">
        <v>34.722222222222229</v>
      </c>
      <c r="U492" s="24">
        <v>166666.66666666666</v>
      </c>
      <c r="V492" s="24">
        <v>138888.88888888888</v>
      </c>
      <c r="W492" s="24">
        <v>49999.999999999993</v>
      </c>
      <c r="X492" s="24">
        <v>41666.666666666664</v>
      </c>
      <c r="Y492" s="24">
        <v>0</v>
      </c>
      <c r="Z492" s="24">
        <v>0</v>
      </c>
      <c r="AA492" s="24">
        <v>32709.092501782707</v>
      </c>
      <c r="AB492" s="24">
        <v>33084.821633177096</v>
      </c>
      <c r="AC492" s="24">
        <v>65793.914134959807</v>
      </c>
      <c r="AD492" s="24">
        <v>3650.5303094846313</v>
      </c>
      <c r="AE492" s="24">
        <v>36735.351942661728</v>
      </c>
      <c r="AF492" s="24">
        <v>69444.444444444438</v>
      </c>
      <c r="AG492" s="24">
        <v>19.167965942091815</v>
      </c>
      <c r="AH492" s="24">
        <v>14.38333516886749</v>
      </c>
      <c r="AI492" s="24">
        <v>33.551301110959301</v>
      </c>
      <c r="AJ492" s="24">
        <v>34.722222222222229</v>
      </c>
      <c r="AK492" s="24">
        <v>0</v>
      </c>
      <c r="AL492" s="24">
        <v>0</v>
      </c>
      <c r="AM492" s="24">
        <v>0</v>
      </c>
      <c r="AN492" s="24">
        <v>0</v>
      </c>
      <c r="AO492" s="24">
        <v>8333.3333333333339</v>
      </c>
      <c r="AP492" s="24">
        <v>6944.4444444444443</v>
      </c>
      <c r="AQ492" s="24">
        <v>0</v>
      </c>
      <c r="AR492" s="24">
        <v>0</v>
      </c>
      <c r="AS492" s="24">
        <v>0</v>
      </c>
      <c r="AT492" s="24">
        <v>0</v>
      </c>
      <c r="AU492" s="24">
        <v>0</v>
      </c>
      <c r="AV492" s="24">
        <v>0</v>
      </c>
      <c r="AW492" s="24">
        <v>0</v>
      </c>
      <c r="AX492" s="24">
        <v>0</v>
      </c>
      <c r="AY492" s="24">
        <v>0</v>
      </c>
      <c r="AZ492" s="24">
        <v>0</v>
      </c>
      <c r="BA492" s="24">
        <v>1.1709211112629205</v>
      </c>
      <c r="BB492" s="24">
        <v>15.55425628013041</v>
      </c>
      <c r="BC492" s="24">
        <v>1.1709211112629205</v>
      </c>
      <c r="BD492" s="24">
        <v>15.55425628013041</v>
      </c>
      <c r="BE492" s="24">
        <v>0</v>
      </c>
      <c r="BF492" s="24">
        <v>0</v>
      </c>
      <c r="BG492" s="24">
        <v>166666.66666666666</v>
      </c>
      <c r="BH492" s="24">
        <v>138888.88888888888</v>
      </c>
      <c r="BI492" s="24">
        <v>0</v>
      </c>
      <c r="BJ492" s="24">
        <v>0</v>
      </c>
      <c r="BK492" s="24">
        <v>0</v>
      </c>
      <c r="BL492" s="24">
        <v>0</v>
      </c>
    </row>
    <row r="493" spans="1:64" x14ac:dyDescent="0.25">
      <c r="A493" t="s">
        <v>5122</v>
      </c>
      <c r="B493">
        <v>10</v>
      </c>
      <c r="C493">
        <v>4</v>
      </c>
      <c r="D493">
        <v>1</v>
      </c>
      <c r="E493" s="24">
        <v>150000</v>
      </c>
      <c r="F493" s="24">
        <v>163888.88888888888</v>
      </c>
      <c r="G493" s="24">
        <v>45000</v>
      </c>
      <c r="H493" s="24">
        <v>49166.666666666664</v>
      </c>
      <c r="I493" s="24">
        <v>7500</v>
      </c>
      <c r="J493" s="24">
        <v>8194.4444444444434</v>
      </c>
      <c r="K493" s="24">
        <v>49084.219712290287</v>
      </c>
      <c r="L493" s="24">
        <v>31104.219305420731</v>
      </c>
      <c r="M493" s="24">
        <v>80188.439017711018</v>
      </c>
      <c r="N493" s="24">
        <v>1756.0054267334344</v>
      </c>
      <c r="O493" s="24">
        <v>32860.224732154165</v>
      </c>
      <c r="P493" s="24">
        <v>81944.444444444453</v>
      </c>
      <c r="Q493" s="24">
        <v>27.999443858106986</v>
      </c>
      <c r="R493" s="24">
        <v>12.42616219166127</v>
      </c>
      <c r="S493" s="24">
        <v>40.425606049768255</v>
      </c>
      <c r="T493" s="24">
        <v>40.972222222222229</v>
      </c>
      <c r="U493" s="24">
        <v>150000</v>
      </c>
      <c r="V493" s="24">
        <v>163888.88888888888</v>
      </c>
      <c r="W493" s="24">
        <v>45000</v>
      </c>
      <c r="X493" s="24">
        <v>49166.666666666664</v>
      </c>
      <c r="Y493" s="24">
        <v>0</v>
      </c>
      <c r="Z493" s="24">
        <v>0</v>
      </c>
      <c r="AA493" s="24">
        <v>49084.219712290287</v>
      </c>
      <c r="AB493" s="24">
        <v>31104.219305420731</v>
      </c>
      <c r="AC493" s="24">
        <v>80188.439017711018</v>
      </c>
      <c r="AD493" s="24">
        <v>1756.0054267334344</v>
      </c>
      <c r="AE493" s="24">
        <v>32860.224732154165</v>
      </c>
      <c r="AF493" s="24">
        <v>81944.444444444453</v>
      </c>
      <c r="AG493" s="24">
        <v>27.999443858106986</v>
      </c>
      <c r="AH493" s="24">
        <v>12.42616219166127</v>
      </c>
      <c r="AI493" s="24">
        <v>40.425606049768255</v>
      </c>
      <c r="AJ493" s="24">
        <v>40.972222222222229</v>
      </c>
      <c r="AK493" s="24">
        <v>0</v>
      </c>
      <c r="AL493" s="24">
        <v>0</v>
      </c>
      <c r="AM493" s="24">
        <v>0</v>
      </c>
      <c r="AN493" s="24">
        <v>0</v>
      </c>
      <c r="AO493" s="24">
        <v>7500</v>
      </c>
      <c r="AP493" s="24">
        <v>8194.4444444444434</v>
      </c>
      <c r="AQ493" s="24">
        <v>0</v>
      </c>
      <c r="AR493" s="24">
        <v>0</v>
      </c>
      <c r="AS493" s="24">
        <v>0</v>
      </c>
      <c r="AT493" s="24">
        <v>0</v>
      </c>
      <c r="AU493" s="24">
        <v>0</v>
      </c>
      <c r="AV493" s="24">
        <v>0</v>
      </c>
      <c r="AW493" s="24">
        <v>0</v>
      </c>
      <c r="AX493" s="24">
        <v>0</v>
      </c>
      <c r="AY493" s="24">
        <v>0</v>
      </c>
      <c r="AZ493" s="24">
        <v>0</v>
      </c>
      <c r="BA493" s="24">
        <v>0.54661617245397309</v>
      </c>
      <c r="BB493" s="24">
        <v>12.972778364115243</v>
      </c>
      <c r="BC493" s="24">
        <v>0.54661617245397309</v>
      </c>
      <c r="BD493" s="24">
        <v>12.972778364115243</v>
      </c>
      <c r="BE493" s="24">
        <v>0</v>
      </c>
      <c r="BF493" s="24">
        <v>0</v>
      </c>
      <c r="BG493" s="24">
        <v>150000</v>
      </c>
      <c r="BH493" s="24">
        <v>163888.88888888888</v>
      </c>
      <c r="BI493" s="24">
        <v>0</v>
      </c>
      <c r="BJ493" s="24">
        <v>0</v>
      </c>
      <c r="BK493" s="24">
        <v>0</v>
      </c>
      <c r="BL493" s="24">
        <v>0</v>
      </c>
    </row>
    <row r="494" spans="1:64" x14ac:dyDescent="0.25">
      <c r="A494" t="s">
        <v>5122</v>
      </c>
      <c r="B494">
        <v>11</v>
      </c>
      <c r="C494">
        <v>4</v>
      </c>
      <c r="D494">
        <v>1</v>
      </c>
      <c r="E494" s="24">
        <v>150000</v>
      </c>
      <c r="F494" s="24">
        <v>158333.33333333331</v>
      </c>
      <c r="G494" s="24">
        <v>45000</v>
      </c>
      <c r="H494" s="24">
        <v>47499.999999999993</v>
      </c>
      <c r="I494" s="24">
        <v>7500</v>
      </c>
      <c r="J494" s="24">
        <v>7916.6666666666661</v>
      </c>
      <c r="K494" s="24">
        <v>59239.688005387914</v>
      </c>
      <c r="L494" s="24">
        <v>20173.954572567236</v>
      </c>
      <c r="M494" s="24">
        <v>79413.64257795515</v>
      </c>
      <c r="N494" s="24">
        <v>-246.97591128846398</v>
      </c>
      <c r="O494" s="24">
        <v>19926.978661278772</v>
      </c>
      <c r="P494" s="24">
        <v>79166.666666666686</v>
      </c>
      <c r="Q494" s="24">
        <v>32.83335577218368</v>
      </c>
      <c r="R494" s="24">
        <v>6.846876884197215</v>
      </c>
      <c r="S494" s="24">
        <v>39.680232656380895</v>
      </c>
      <c r="T494" s="24">
        <v>39.583333333333314</v>
      </c>
      <c r="U494" s="24">
        <v>150000</v>
      </c>
      <c r="V494" s="24">
        <v>158333.33333333331</v>
      </c>
      <c r="W494" s="24">
        <v>45000</v>
      </c>
      <c r="X494" s="24">
        <v>47499.999999999993</v>
      </c>
      <c r="Y494" s="24">
        <v>0</v>
      </c>
      <c r="Z494" s="24">
        <v>0</v>
      </c>
      <c r="AA494" s="24">
        <v>59239.688005387914</v>
      </c>
      <c r="AB494" s="24">
        <v>20173.954572567236</v>
      </c>
      <c r="AC494" s="24">
        <v>79413.64257795515</v>
      </c>
      <c r="AD494" s="24">
        <v>-246.97591128846398</v>
      </c>
      <c r="AE494" s="24">
        <v>19926.978661278772</v>
      </c>
      <c r="AF494" s="24">
        <v>79166.666666666686</v>
      </c>
      <c r="AG494" s="24">
        <v>32.83335577218368</v>
      </c>
      <c r="AH494" s="24">
        <v>6.846876884197215</v>
      </c>
      <c r="AI494" s="24">
        <v>39.680232656380895</v>
      </c>
      <c r="AJ494" s="24">
        <v>39.583333333333314</v>
      </c>
      <c r="AK494" s="24">
        <v>0</v>
      </c>
      <c r="AL494" s="24">
        <v>0</v>
      </c>
      <c r="AM494" s="24">
        <v>0</v>
      </c>
      <c r="AN494" s="24">
        <v>0</v>
      </c>
      <c r="AO494" s="24">
        <v>7500</v>
      </c>
      <c r="AP494" s="24">
        <v>7916.6666666666661</v>
      </c>
      <c r="AQ494" s="24">
        <v>0</v>
      </c>
      <c r="AR494" s="24">
        <v>0</v>
      </c>
      <c r="AS494" s="24">
        <v>0</v>
      </c>
      <c r="AT494" s="24">
        <v>0</v>
      </c>
      <c r="AU494" s="24">
        <v>0</v>
      </c>
      <c r="AV494" s="24">
        <v>0</v>
      </c>
      <c r="AW494" s="24">
        <v>0</v>
      </c>
      <c r="AX494" s="24">
        <v>0</v>
      </c>
      <c r="AY494" s="24">
        <v>0</v>
      </c>
      <c r="AZ494" s="24">
        <v>0</v>
      </c>
      <c r="BA494" s="24">
        <v>-9.689932304758031E-2</v>
      </c>
      <c r="BB494" s="24">
        <v>6.7499775611496347</v>
      </c>
      <c r="BC494" s="24">
        <v>-9.689932304758031E-2</v>
      </c>
      <c r="BD494" s="24">
        <v>6.7499775611496347</v>
      </c>
      <c r="BE494" s="24">
        <v>0</v>
      </c>
      <c r="BF494" s="24">
        <v>0</v>
      </c>
      <c r="BG494" s="24">
        <v>150000</v>
      </c>
      <c r="BH494" s="24">
        <v>158333.33333333331</v>
      </c>
      <c r="BI494" s="24">
        <v>0</v>
      </c>
      <c r="BJ494" s="24">
        <v>0</v>
      </c>
      <c r="BK494" s="24">
        <v>0</v>
      </c>
      <c r="BL494" s="24">
        <v>0</v>
      </c>
    </row>
    <row r="495" spans="1:64" x14ac:dyDescent="0.25">
      <c r="A495" t="s">
        <v>5122</v>
      </c>
      <c r="B495">
        <v>12</v>
      </c>
      <c r="C495">
        <v>4</v>
      </c>
      <c r="D495">
        <v>1</v>
      </c>
      <c r="E495" s="24">
        <v>150000</v>
      </c>
      <c r="F495" s="24">
        <v>152777.77777777775</v>
      </c>
      <c r="G495" s="24">
        <v>45000</v>
      </c>
      <c r="H495" s="24">
        <v>45833.333333333321</v>
      </c>
      <c r="I495" s="24">
        <v>7500</v>
      </c>
      <c r="J495" s="24">
        <v>7638.8888888888878</v>
      </c>
      <c r="K495" s="24">
        <v>64469.756920089858</v>
      </c>
      <c r="L495" s="24">
        <v>12275.28594332686</v>
      </c>
      <c r="M495" s="24">
        <v>76745.042863416718</v>
      </c>
      <c r="N495" s="24">
        <v>-356.15397452784237</v>
      </c>
      <c r="O495" s="24">
        <v>11919.131968799018</v>
      </c>
      <c r="P495" s="24">
        <v>76388.888888888876</v>
      </c>
      <c r="Q495" s="24">
        <v>34.850655601428656</v>
      </c>
      <c r="R495" s="24">
        <v>3.4599783020156565</v>
      </c>
      <c r="S495" s="24">
        <v>38.310633903444312</v>
      </c>
      <c r="T495" s="24">
        <v>38.194444444444429</v>
      </c>
      <c r="U495" s="24">
        <v>150000</v>
      </c>
      <c r="V495" s="24">
        <v>152777.77777777775</v>
      </c>
      <c r="W495" s="24">
        <v>45000</v>
      </c>
      <c r="X495" s="24">
        <v>45833.333333333321</v>
      </c>
      <c r="Y495" s="24">
        <v>0</v>
      </c>
      <c r="Z495" s="24">
        <v>0</v>
      </c>
      <c r="AA495" s="24">
        <v>64469.756920089858</v>
      </c>
      <c r="AB495" s="24">
        <v>12275.28594332686</v>
      </c>
      <c r="AC495" s="24">
        <v>76745.042863416718</v>
      </c>
      <c r="AD495" s="24">
        <v>-356.15397452784237</v>
      </c>
      <c r="AE495" s="24">
        <v>11919.131968799018</v>
      </c>
      <c r="AF495" s="24">
        <v>76388.888888888876</v>
      </c>
      <c r="AG495" s="24">
        <v>34.850655601428656</v>
      </c>
      <c r="AH495" s="24">
        <v>3.4599783020156565</v>
      </c>
      <c r="AI495" s="24">
        <v>38.310633903444312</v>
      </c>
      <c r="AJ495" s="24">
        <v>38.194444444444429</v>
      </c>
      <c r="AK495" s="24">
        <v>0</v>
      </c>
      <c r="AL495" s="24">
        <v>0</v>
      </c>
      <c r="AM495" s="24">
        <v>0</v>
      </c>
      <c r="AN495" s="24">
        <v>0</v>
      </c>
      <c r="AO495" s="24">
        <v>7500</v>
      </c>
      <c r="AP495" s="24">
        <v>7638.8888888888878</v>
      </c>
      <c r="AQ495" s="24">
        <v>0</v>
      </c>
      <c r="AR495" s="24">
        <v>0</v>
      </c>
      <c r="AS495" s="24">
        <v>0</v>
      </c>
      <c r="AT495" s="24">
        <v>0</v>
      </c>
      <c r="AU495" s="24">
        <v>0</v>
      </c>
      <c r="AV495" s="24">
        <v>0</v>
      </c>
      <c r="AW495" s="24">
        <v>0</v>
      </c>
      <c r="AX495" s="24">
        <v>0</v>
      </c>
      <c r="AY495" s="24">
        <v>0</v>
      </c>
      <c r="AZ495" s="24">
        <v>0</v>
      </c>
      <c r="BA495" s="24">
        <v>-0.11618945899988375</v>
      </c>
      <c r="BB495" s="24">
        <v>3.3437888430157727</v>
      </c>
      <c r="BC495" s="24">
        <v>-0.11618945899988375</v>
      </c>
      <c r="BD495" s="24">
        <v>3.3437888430157727</v>
      </c>
      <c r="BE495" s="24">
        <v>0</v>
      </c>
      <c r="BF495" s="24">
        <v>0</v>
      </c>
      <c r="BG495" s="24">
        <v>150000</v>
      </c>
      <c r="BH495" s="24">
        <v>152777.77777777775</v>
      </c>
      <c r="BI495" s="24">
        <v>0</v>
      </c>
      <c r="BJ495" s="24">
        <v>0</v>
      </c>
      <c r="BK495" s="24">
        <v>0</v>
      </c>
      <c r="BL495" s="24">
        <v>0</v>
      </c>
    </row>
    <row r="496" spans="1:64" x14ac:dyDescent="0.25">
      <c r="A496" t="s">
        <v>5122</v>
      </c>
      <c r="B496">
        <v>13</v>
      </c>
      <c r="C496">
        <v>1</v>
      </c>
      <c r="D496">
        <v>2</v>
      </c>
      <c r="E496" s="24">
        <v>200000</v>
      </c>
      <c r="F496" s="24">
        <v>158333.33333333334</v>
      </c>
      <c r="G496" s="24">
        <v>60000</v>
      </c>
      <c r="H496" s="24">
        <v>47500</v>
      </c>
      <c r="I496" s="24">
        <v>10000</v>
      </c>
      <c r="J496" s="24">
        <v>7916.6666666666679</v>
      </c>
      <c r="K496" s="24">
        <v>68537.351043111121</v>
      </c>
      <c r="L496" s="24">
        <v>10302.447780199582</v>
      </c>
      <c r="M496" s="24">
        <v>78839.798823310703</v>
      </c>
      <c r="N496" s="24">
        <v>326.8678433559835</v>
      </c>
      <c r="O496" s="24">
        <v>10629.315623555565</v>
      </c>
      <c r="P496" s="24">
        <v>79166.666666666686</v>
      </c>
      <c r="Q496" s="24">
        <v>36.439025030777273</v>
      </c>
      <c r="R496" s="24">
        <v>3.0341011953574508</v>
      </c>
      <c r="S496" s="24">
        <v>39.473126226134724</v>
      </c>
      <c r="T496" s="24">
        <v>39.583333333333343</v>
      </c>
      <c r="U496" s="24">
        <v>200000</v>
      </c>
      <c r="V496" s="24">
        <v>158333.33333333334</v>
      </c>
      <c r="W496" s="24">
        <v>60000</v>
      </c>
      <c r="X496" s="24">
        <v>47500</v>
      </c>
      <c r="Y496" s="24">
        <v>0</v>
      </c>
      <c r="Z496" s="24">
        <v>0</v>
      </c>
      <c r="AA496" s="24">
        <v>68537.351043111121</v>
      </c>
      <c r="AB496" s="24">
        <v>10302.447780199582</v>
      </c>
      <c r="AC496" s="24">
        <v>78839.798823310703</v>
      </c>
      <c r="AD496" s="24">
        <v>326.8678433559835</v>
      </c>
      <c r="AE496" s="24">
        <v>10629.315623555565</v>
      </c>
      <c r="AF496" s="24">
        <v>79166.666666666686</v>
      </c>
      <c r="AG496" s="24">
        <v>36.439025030777273</v>
      </c>
      <c r="AH496" s="24">
        <v>3.0341011953574508</v>
      </c>
      <c r="AI496" s="24">
        <v>39.473126226134724</v>
      </c>
      <c r="AJ496" s="24">
        <v>39.583333333333343</v>
      </c>
      <c r="AK496" s="24">
        <v>0</v>
      </c>
      <c r="AL496" s="24">
        <v>0</v>
      </c>
      <c r="AM496" s="24">
        <v>0</v>
      </c>
      <c r="AN496" s="24">
        <v>0</v>
      </c>
      <c r="AO496" s="24">
        <v>10000</v>
      </c>
      <c r="AP496" s="24">
        <v>7916.6666666666679</v>
      </c>
      <c r="AQ496" s="24">
        <v>0</v>
      </c>
      <c r="AR496" s="24">
        <v>0</v>
      </c>
      <c r="AS496" s="24">
        <v>0</v>
      </c>
      <c r="AT496" s="24">
        <v>0</v>
      </c>
      <c r="AU496" s="24">
        <v>0</v>
      </c>
      <c r="AV496" s="24">
        <v>0</v>
      </c>
      <c r="AW496" s="24">
        <v>0</v>
      </c>
      <c r="AX496" s="24">
        <v>0</v>
      </c>
      <c r="AY496" s="24">
        <v>0</v>
      </c>
      <c r="AZ496" s="24">
        <v>0</v>
      </c>
      <c r="BA496" s="24">
        <v>0.11020710719861881</v>
      </c>
      <c r="BB496" s="24">
        <v>3.1443083025560696</v>
      </c>
      <c r="BC496" s="24">
        <v>0.11020710719861881</v>
      </c>
      <c r="BD496" s="24">
        <v>3.1443083025560696</v>
      </c>
      <c r="BE496" s="24">
        <v>0</v>
      </c>
      <c r="BF496" s="24">
        <v>0</v>
      </c>
      <c r="BG496" s="24">
        <v>200000</v>
      </c>
      <c r="BH496" s="24">
        <v>158333.33333333334</v>
      </c>
      <c r="BI496" s="24">
        <v>0</v>
      </c>
      <c r="BJ496" s="24">
        <v>0</v>
      </c>
      <c r="BK496" s="24">
        <v>0</v>
      </c>
      <c r="BL496" s="24">
        <v>0</v>
      </c>
    </row>
    <row r="497" spans="1:64" x14ac:dyDescent="0.25">
      <c r="A497" t="s">
        <v>5122</v>
      </c>
      <c r="B497">
        <v>14</v>
      </c>
      <c r="C497">
        <v>1</v>
      </c>
      <c r="D497">
        <v>2</v>
      </c>
      <c r="E497" s="24">
        <v>200000</v>
      </c>
      <c r="F497" s="24">
        <v>175000</v>
      </c>
      <c r="G497" s="24">
        <v>60000</v>
      </c>
      <c r="H497" s="24">
        <v>52500</v>
      </c>
      <c r="I497" s="24">
        <v>10000</v>
      </c>
      <c r="J497" s="24">
        <v>8750</v>
      </c>
      <c r="K497" s="24">
        <v>73970.78718032717</v>
      </c>
      <c r="L497" s="24">
        <v>12474.567476851109</v>
      </c>
      <c r="M497" s="24">
        <v>86445.354657178279</v>
      </c>
      <c r="N497" s="24">
        <v>1054.6453428217792</v>
      </c>
      <c r="O497" s="24">
        <v>13529.212819672888</v>
      </c>
      <c r="P497" s="24">
        <v>87500.000000000058</v>
      </c>
      <c r="Q497" s="24">
        <v>39.034058377770521</v>
      </c>
      <c r="R497" s="24">
        <v>4.3717670837420997</v>
      </c>
      <c r="S497" s="24">
        <v>43.40582546151262</v>
      </c>
      <c r="T497" s="24">
        <v>43.75</v>
      </c>
      <c r="U497" s="24">
        <v>200000</v>
      </c>
      <c r="V497" s="24">
        <v>175000</v>
      </c>
      <c r="W497" s="24">
        <v>60000</v>
      </c>
      <c r="X497" s="24">
        <v>52500</v>
      </c>
      <c r="Y497" s="24">
        <v>0</v>
      </c>
      <c r="Z497" s="24">
        <v>0</v>
      </c>
      <c r="AA497" s="24">
        <v>73970.78718032717</v>
      </c>
      <c r="AB497" s="24">
        <v>12474.567476851109</v>
      </c>
      <c r="AC497" s="24">
        <v>86445.354657178279</v>
      </c>
      <c r="AD497" s="24">
        <v>1054.6453428217792</v>
      </c>
      <c r="AE497" s="24">
        <v>13529.212819672888</v>
      </c>
      <c r="AF497" s="24">
        <v>87500.000000000058</v>
      </c>
      <c r="AG497" s="24">
        <v>39.034058377770521</v>
      </c>
      <c r="AH497" s="24">
        <v>4.3717670837420997</v>
      </c>
      <c r="AI497" s="24">
        <v>43.40582546151262</v>
      </c>
      <c r="AJ497" s="24">
        <v>43.75</v>
      </c>
      <c r="AK497" s="24">
        <v>0</v>
      </c>
      <c r="AL497" s="24">
        <v>0</v>
      </c>
      <c r="AM497" s="24">
        <v>0</v>
      </c>
      <c r="AN497" s="24">
        <v>0</v>
      </c>
      <c r="AO497" s="24">
        <v>10000</v>
      </c>
      <c r="AP497" s="24">
        <v>8750</v>
      </c>
      <c r="AQ497" s="24">
        <v>0</v>
      </c>
      <c r="AR497" s="24">
        <v>0</v>
      </c>
      <c r="AS497" s="24">
        <v>0</v>
      </c>
      <c r="AT497" s="24">
        <v>0</v>
      </c>
      <c r="AU497" s="24">
        <v>0</v>
      </c>
      <c r="AV497" s="24">
        <v>0</v>
      </c>
      <c r="AW497" s="24">
        <v>0</v>
      </c>
      <c r="AX497" s="24">
        <v>0</v>
      </c>
      <c r="AY497" s="24">
        <v>0</v>
      </c>
      <c r="AZ497" s="24">
        <v>0</v>
      </c>
      <c r="BA497" s="24">
        <v>0.34417453848737978</v>
      </c>
      <c r="BB497" s="24">
        <v>4.7159416222294794</v>
      </c>
      <c r="BC497" s="24">
        <v>0.34417453848737978</v>
      </c>
      <c r="BD497" s="24">
        <v>4.7159416222294794</v>
      </c>
      <c r="BE497" s="24">
        <v>0</v>
      </c>
      <c r="BF497" s="24">
        <v>0</v>
      </c>
      <c r="BG497" s="24">
        <v>200000</v>
      </c>
      <c r="BH497" s="24">
        <v>175000</v>
      </c>
      <c r="BI497" s="24">
        <v>0</v>
      </c>
      <c r="BJ497" s="24">
        <v>0</v>
      </c>
      <c r="BK497" s="24">
        <v>0</v>
      </c>
      <c r="BL497" s="24">
        <v>0</v>
      </c>
    </row>
    <row r="498" spans="1:64" x14ac:dyDescent="0.25">
      <c r="A498" t="s">
        <v>5122</v>
      </c>
      <c r="B498">
        <v>15</v>
      </c>
      <c r="C498">
        <v>1</v>
      </c>
      <c r="D498">
        <v>2</v>
      </c>
      <c r="E498" s="24">
        <v>200000</v>
      </c>
      <c r="F498" s="24">
        <v>191666.66666666666</v>
      </c>
      <c r="G498" s="24">
        <v>60000</v>
      </c>
      <c r="H498" s="24">
        <v>57499.999999999993</v>
      </c>
      <c r="I498" s="24">
        <v>10000</v>
      </c>
      <c r="J498" s="24">
        <v>9583.3333333333339</v>
      </c>
      <c r="K498" s="24">
        <v>80627.476211129804</v>
      </c>
      <c r="L498" s="24">
        <v>14111.575438603759</v>
      </c>
      <c r="M498" s="24">
        <v>94739.051649733563</v>
      </c>
      <c r="N498" s="24">
        <v>1094.2816835998092</v>
      </c>
      <c r="O498" s="24">
        <v>15205.857122203568</v>
      </c>
      <c r="P498" s="24">
        <v>95833.333333333372</v>
      </c>
      <c r="Q498" s="24">
        <v>42.394317012690777</v>
      </c>
      <c r="R498" s="24">
        <v>5.1711632579070681</v>
      </c>
      <c r="S498" s="24">
        <v>47.565480270597845</v>
      </c>
      <c r="T498" s="24">
        <v>47.916666666666686</v>
      </c>
      <c r="U498" s="24">
        <v>200000</v>
      </c>
      <c r="V498" s="24">
        <v>191666.66666666666</v>
      </c>
      <c r="W498" s="24">
        <v>60000</v>
      </c>
      <c r="X498" s="24">
        <v>57499.999999999993</v>
      </c>
      <c r="Y498" s="24">
        <v>0</v>
      </c>
      <c r="Z498" s="24">
        <v>0</v>
      </c>
      <c r="AA498" s="24">
        <v>80627.476211129804</v>
      </c>
      <c r="AB498" s="24">
        <v>14111.575438603759</v>
      </c>
      <c r="AC498" s="24">
        <v>94739.051649733563</v>
      </c>
      <c r="AD498" s="24">
        <v>1094.2816835998092</v>
      </c>
      <c r="AE498" s="24">
        <v>15205.857122203568</v>
      </c>
      <c r="AF498" s="24">
        <v>95833.333333333372</v>
      </c>
      <c r="AG498" s="24">
        <v>42.394317012690777</v>
      </c>
      <c r="AH498" s="24">
        <v>5.1711632579070681</v>
      </c>
      <c r="AI498" s="24">
        <v>47.565480270597845</v>
      </c>
      <c r="AJ498" s="24">
        <v>47.916666666666686</v>
      </c>
      <c r="AK498" s="24">
        <v>0</v>
      </c>
      <c r="AL498" s="24">
        <v>0</v>
      </c>
      <c r="AM498" s="24">
        <v>0</v>
      </c>
      <c r="AN498" s="24">
        <v>0</v>
      </c>
      <c r="AO498" s="24">
        <v>10000</v>
      </c>
      <c r="AP498" s="24">
        <v>9583.3333333333339</v>
      </c>
      <c r="AQ498" s="24">
        <v>0</v>
      </c>
      <c r="AR498" s="24">
        <v>0</v>
      </c>
      <c r="AS498" s="24">
        <v>0</v>
      </c>
      <c r="AT498" s="24">
        <v>0</v>
      </c>
      <c r="AU498" s="24">
        <v>0</v>
      </c>
      <c r="AV498" s="24">
        <v>0</v>
      </c>
      <c r="AW498" s="24">
        <v>0</v>
      </c>
      <c r="AX498" s="24">
        <v>0</v>
      </c>
      <c r="AY498" s="24">
        <v>0</v>
      </c>
      <c r="AZ498" s="24">
        <v>0</v>
      </c>
      <c r="BA498" s="24">
        <v>0.35118639606884017</v>
      </c>
      <c r="BB498" s="24">
        <v>5.5223496539759083</v>
      </c>
      <c r="BC498" s="24">
        <v>0.35118639606884017</v>
      </c>
      <c r="BD498" s="24">
        <v>5.5223496539759083</v>
      </c>
      <c r="BE498" s="24">
        <v>0</v>
      </c>
      <c r="BF498" s="24">
        <v>0</v>
      </c>
      <c r="BG498" s="24">
        <v>200000</v>
      </c>
      <c r="BH498" s="24">
        <v>191666.66666666666</v>
      </c>
      <c r="BI498" s="24">
        <v>0</v>
      </c>
      <c r="BJ498" s="24">
        <v>0</v>
      </c>
      <c r="BK498" s="24">
        <v>0</v>
      </c>
      <c r="BL498" s="24">
        <v>0</v>
      </c>
    </row>
    <row r="499" spans="1:64" x14ac:dyDescent="0.25">
      <c r="A499" t="s">
        <v>5122</v>
      </c>
      <c r="B499">
        <v>16</v>
      </c>
      <c r="C499">
        <v>2</v>
      </c>
      <c r="D499">
        <v>2</v>
      </c>
      <c r="E499" s="24">
        <v>250000</v>
      </c>
      <c r="F499" s="24">
        <v>208333.33333333331</v>
      </c>
      <c r="G499" s="24">
        <v>75000</v>
      </c>
      <c r="H499" s="24">
        <v>62499.999999999993</v>
      </c>
      <c r="I499" s="24">
        <v>12500</v>
      </c>
      <c r="J499" s="24">
        <v>10416.666666666666</v>
      </c>
      <c r="K499" s="24">
        <v>87901.157916745811</v>
      </c>
      <c r="L499" s="24">
        <v>15168.030140349932</v>
      </c>
      <c r="M499" s="24">
        <v>103069.18805709574</v>
      </c>
      <c r="N499" s="24">
        <v>1097.4786095708841</v>
      </c>
      <c r="O499" s="24">
        <v>16265.508749920817</v>
      </c>
      <c r="P499" s="24">
        <v>104166.66666666663</v>
      </c>
      <c r="Q499" s="24">
        <v>46.104368265622469</v>
      </c>
      <c r="R499" s="24">
        <v>5.627440194617833</v>
      </c>
      <c r="S499" s="24">
        <v>51.731808460240302</v>
      </c>
      <c r="T499" s="24">
        <v>52.083333333333314</v>
      </c>
      <c r="U499" s="24">
        <v>250000</v>
      </c>
      <c r="V499" s="24">
        <v>208333.33333333331</v>
      </c>
      <c r="W499" s="24">
        <v>75000</v>
      </c>
      <c r="X499" s="24">
        <v>62499.999999999993</v>
      </c>
      <c r="Y499" s="24">
        <v>0</v>
      </c>
      <c r="Z499" s="24">
        <v>0</v>
      </c>
      <c r="AA499" s="24">
        <v>87901.157916745811</v>
      </c>
      <c r="AB499" s="24">
        <v>15168.030140349932</v>
      </c>
      <c r="AC499" s="24">
        <v>103069.18805709574</v>
      </c>
      <c r="AD499" s="24">
        <v>1097.4786095708841</v>
      </c>
      <c r="AE499" s="24">
        <v>16265.508749920817</v>
      </c>
      <c r="AF499" s="24">
        <v>104166.66666666663</v>
      </c>
      <c r="AG499" s="24">
        <v>46.104368265622469</v>
      </c>
      <c r="AH499" s="24">
        <v>5.627440194617833</v>
      </c>
      <c r="AI499" s="24">
        <v>51.731808460240302</v>
      </c>
      <c r="AJ499" s="24">
        <v>52.083333333333314</v>
      </c>
      <c r="AK499" s="24">
        <v>0</v>
      </c>
      <c r="AL499" s="24">
        <v>0</v>
      </c>
      <c r="AM499" s="24">
        <v>0</v>
      </c>
      <c r="AN499" s="24">
        <v>0</v>
      </c>
      <c r="AO499" s="24">
        <v>12500</v>
      </c>
      <c r="AP499" s="24">
        <v>10416.666666666666</v>
      </c>
      <c r="AQ499" s="24">
        <v>0</v>
      </c>
      <c r="AR499" s="24">
        <v>0</v>
      </c>
      <c r="AS499" s="24">
        <v>0</v>
      </c>
      <c r="AT499" s="24">
        <v>0</v>
      </c>
      <c r="AU499" s="24">
        <v>0</v>
      </c>
      <c r="AV499" s="24">
        <v>0</v>
      </c>
      <c r="AW499" s="24">
        <v>0</v>
      </c>
      <c r="AX499" s="24">
        <v>0</v>
      </c>
      <c r="AY499" s="24">
        <v>0</v>
      </c>
      <c r="AZ499" s="24">
        <v>0</v>
      </c>
      <c r="BA499" s="24">
        <v>0.3515248730930125</v>
      </c>
      <c r="BB499" s="24">
        <v>5.9789650677108455</v>
      </c>
      <c r="BC499" s="24">
        <v>0.3515248730930125</v>
      </c>
      <c r="BD499" s="24">
        <v>5.9789650677108455</v>
      </c>
      <c r="BE499" s="24">
        <v>0</v>
      </c>
      <c r="BF499" s="24">
        <v>0</v>
      </c>
      <c r="BG499" s="24">
        <v>250000</v>
      </c>
      <c r="BH499" s="24">
        <v>208333.33333333331</v>
      </c>
      <c r="BI499" s="24">
        <v>0</v>
      </c>
      <c r="BJ499" s="24">
        <v>0</v>
      </c>
      <c r="BK499" s="24">
        <v>0</v>
      </c>
      <c r="BL499" s="24">
        <v>0</v>
      </c>
    </row>
    <row r="500" spans="1:64" x14ac:dyDescent="0.25">
      <c r="A500" t="s">
        <v>5122</v>
      </c>
      <c r="B500">
        <v>17</v>
      </c>
      <c r="C500">
        <v>2</v>
      </c>
      <c r="D500">
        <v>2</v>
      </c>
      <c r="E500" s="24">
        <v>250000</v>
      </c>
      <c r="F500" s="24">
        <v>224999.99999999997</v>
      </c>
      <c r="G500" s="24">
        <v>75000</v>
      </c>
      <c r="H500" s="24">
        <v>67499.999999999985</v>
      </c>
      <c r="I500" s="24">
        <v>12500</v>
      </c>
      <c r="J500" s="24">
        <v>11250</v>
      </c>
      <c r="K500" s="24">
        <v>95533.590114883031</v>
      </c>
      <c r="L500" s="24">
        <v>15868.617362871766</v>
      </c>
      <c r="M500" s="24">
        <v>111402.2074777548</v>
      </c>
      <c r="N500" s="24">
        <v>1097.7925222452031</v>
      </c>
      <c r="O500" s="24">
        <v>16966.409885116969</v>
      </c>
      <c r="P500" s="24">
        <v>112500</v>
      </c>
      <c r="Q500" s="24">
        <v>49.99898754797448</v>
      </c>
      <c r="R500" s="24">
        <v>5.8994668410687154</v>
      </c>
      <c r="S500" s="24">
        <v>55.898454389043195</v>
      </c>
      <c r="T500" s="24">
        <v>56.25</v>
      </c>
      <c r="U500" s="24">
        <v>250000</v>
      </c>
      <c r="V500" s="24">
        <v>224999.99999999997</v>
      </c>
      <c r="W500" s="24">
        <v>75000</v>
      </c>
      <c r="X500" s="24">
        <v>67499.999999999985</v>
      </c>
      <c r="Y500" s="24">
        <v>0</v>
      </c>
      <c r="Z500" s="24">
        <v>0</v>
      </c>
      <c r="AA500" s="24">
        <v>95533.590114883031</v>
      </c>
      <c r="AB500" s="24">
        <v>15868.617362871766</v>
      </c>
      <c r="AC500" s="24">
        <v>111402.2074777548</v>
      </c>
      <c r="AD500" s="24">
        <v>1097.7925222452031</v>
      </c>
      <c r="AE500" s="24">
        <v>16966.409885116969</v>
      </c>
      <c r="AF500" s="24">
        <v>112500</v>
      </c>
      <c r="AG500" s="24">
        <v>49.99898754797448</v>
      </c>
      <c r="AH500" s="24">
        <v>5.8994668410687154</v>
      </c>
      <c r="AI500" s="24">
        <v>55.898454389043195</v>
      </c>
      <c r="AJ500" s="24">
        <v>56.25</v>
      </c>
      <c r="AK500" s="24">
        <v>0</v>
      </c>
      <c r="AL500" s="24">
        <v>0</v>
      </c>
      <c r="AM500" s="24">
        <v>0</v>
      </c>
      <c r="AN500" s="24">
        <v>0</v>
      </c>
      <c r="AO500" s="24">
        <v>12500</v>
      </c>
      <c r="AP500" s="24">
        <v>11250</v>
      </c>
      <c r="AQ500" s="24">
        <v>0</v>
      </c>
      <c r="AR500" s="24">
        <v>0</v>
      </c>
      <c r="AS500" s="24">
        <v>0</v>
      </c>
      <c r="AT500" s="24">
        <v>0</v>
      </c>
      <c r="AU500" s="24">
        <v>0</v>
      </c>
      <c r="AV500" s="24">
        <v>0</v>
      </c>
      <c r="AW500" s="24">
        <v>0</v>
      </c>
      <c r="AX500" s="24">
        <v>0</v>
      </c>
      <c r="AY500" s="24">
        <v>0</v>
      </c>
      <c r="AZ500" s="24">
        <v>0</v>
      </c>
      <c r="BA500" s="24">
        <v>0.35154561095680492</v>
      </c>
      <c r="BB500" s="24">
        <v>6.2510124520255204</v>
      </c>
      <c r="BC500" s="24">
        <v>0.35154561095680492</v>
      </c>
      <c r="BD500" s="24">
        <v>6.2510124520255204</v>
      </c>
      <c r="BE500" s="24">
        <v>0</v>
      </c>
      <c r="BF500" s="24">
        <v>0</v>
      </c>
      <c r="BG500" s="24">
        <v>250000</v>
      </c>
      <c r="BH500" s="24">
        <v>224999.99999999997</v>
      </c>
      <c r="BI500" s="24">
        <v>0</v>
      </c>
      <c r="BJ500" s="24">
        <v>0</v>
      </c>
      <c r="BK500" s="24">
        <v>0</v>
      </c>
      <c r="BL500" s="24">
        <v>0</v>
      </c>
    </row>
    <row r="501" spans="1:64" x14ac:dyDescent="0.25">
      <c r="A501" t="s">
        <v>5122</v>
      </c>
      <c r="B501">
        <v>18</v>
      </c>
      <c r="C501">
        <v>2</v>
      </c>
      <c r="D501">
        <v>2</v>
      </c>
      <c r="E501" s="24">
        <v>250000</v>
      </c>
      <c r="F501" s="24">
        <v>241666.66666666666</v>
      </c>
      <c r="G501" s="24">
        <v>75000</v>
      </c>
      <c r="H501" s="24">
        <v>72500</v>
      </c>
      <c r="I501" s="24">
        <v>12500</v>
      </c>
      <c r="J501" s="24">
        <v>12083.333333333334</v>
      </c>
      <c r="K501" s="24">
        <v>103389.32735934178</v>
      </c>
      <c r="L501" s="24">
        <v>16346.178378415643</v>
      </c>
      <c r="M501" s="24">
        <v>119735.50573775743</v>
      </c>
      <c r="N501" s="24">
        <v>1097.8275955759455</v>
      </c>
      <c r="O501" s="24">
        <v>17444.005973991589</v>
      </c>
      <c r="P501" s="24">
        <v>120833.33333333337</v>
      </c>
      <c r="Q501" s="24">
        <v>53.998027576774234</v>
      </c>
      <c r="R501" s="24">
        <v>6.0670919933854179</v>
      </c>
      <c r="S501" s="24">
        <v>60.065119570159652</v>
      </c>
      <c r="T501" s="24">
        <v>60.416666666666686</v>
      </c>
      <c r="U501" s="24">
        <v>250000</v>
      </c>
      <c r="V501" s="24">
        <v>241666.66666666666</v>
      </c>
      <c r="W501" s="24">
        <v>75000</v>
      </c>
      <c r="X501" s="24">
        <v>72500</v>
      </c>
      <c r="Y501" s="24">
        <v>0</v>
      </c>
      <c r="Z501" s="24">
        <v>0</v>
      </c>
      <c r="AA501" s="24">
        <v>103389.32735934178</v>
      </c>
      <c r="AB501" s="24">
        <v>16346.178378415643</v>
      </c>
      <c r="AC501" s="24">
        <v>119735.50573775743</v>
      </c>
      <c r="AD501" s="24">
        <v>1097.8275955759455</v>
      </c>
      <c r="AE501" s="24">
        <v>17444.005973991589</v>
      </c>
      <c r="AF501" s="24">
        <v>120833.33333333337</v>
      </c>
      <c r="AG501" s="24">
        <v>53.998027576774234</v>
      </c>
      <c r="AH501" s="24">
        <v>6.0670919933854179</v>
      </c>
      <c r="AI501" s="24">
        <v>60.065119570159652</v>
      </c>
      <c r="AJ501" s="24">
        <v>60.416666666666686</v>
      </c>
      <c r="AK501" s="24">
        <v>0</v>
      </c>
      <c r="AL501" s="24">
        <v>0</v>
      </c>
      <c r="AM501" s="24">
        <v>0</v>
      </c>
      <c r="AN501" s="24">
        <v>0</v>
      </c>
      <c r="AO501" s="24">
        <v>12500</v>
      </c>
      <c r="AP501" s="24">
        <v>12083.333333333334</v>
      </c>
      <c r="AQ501" s="24">
        <v>0</v>
      </c>
      <c r="AR501" s="24">
        <v>0</v>
      </c>
      <c r="AS501" s="24">
        <v>0</v>
      </c>
      <c r="AT501" s="24">
        <v>0</v>
      </c>
      <c r="AU501" s="24">
        <v>0</v>
      </c>
      <c r="AV501" s="24">
        <v>0</v>
      </c>
      <c r="AW501" s="24">
        <v>0</v>
      </c>
      <c r="AX501" s="24">
        <v>0</v>
      </c>
      <c r="AY501" s="24">
        <v>0</v>
      </c>
      <c r="AZ501" s="24">
        <v>0</v>
      </c>
      <c r="BA501" s="24">
        <v>0.35154709650703353</v>
      </c>
      <c r="BB501" s="24">
        <v>6.4186390898924515</v>
      </c>
      <c r="BC501" s="24">
        <v>0.35154709650703353</v>
      </c>
      <c r="BD501" s="24">
        <v>6.4186390898924515</v>
      </c>
      <c r="BE501" s="24">
        <v>0</v>
      </c>
      <c r="BF501" s="24">
        <v>0</v>
      </c>
      <c r="BG501" s="24">
        <v>250000</v>
      </c>
      <c r="BH501" s="24">
        <v>241666.66666666666</v>
      </c>
      <c r="BI501" s="24">
        <v>0</v>
      </c>
      <c r="BJ501" s="24">
        <v>0</v>
      </c>
      <c r="BK501" s="24">
        <v>0</v>
      </c>
      <c r="BL501" s="24">
        <v>0</v>
      </c>
    </row>
    <row r="502" spans="1:64" x14ac:dyDescent="0.25">
      <c r="A502" t="s">
        <v>5122</v>
      </c>
      <c r="B502">
        <v>19</v>
      </c>
      <c r="C502">
        <v>3</v>
      </c>
      <c r="D502">
        <v>2</v>
      </c>
      <c r="E502" s="24">
        <v>300000</v>
      </c>
      <c r="F502" s="24">
        <v>258333.33333333334</v>
      </c>
      <c r="G502" s="24">
        <v>90000</v>
      </c>
      <c r="H502" s="24">
        <v>77500</v>
      </c>
      <c r="I502" s="24">
        <v>15000</v>
      </c>
      <c r="J502" s="24">
        <v>12916.666666666668</v>
      </c>
      <c r="K502" s="24">
        <v>111390.1334449898</v>
      </c>
      <c r="L502" s="24">
        <v>16678.701316965045</v>
      </c>
      <c r="M502" s="24">
        <v>128068.83476195484</v>
      </c>
      <c r="N502" s="24">
        <v>1097.8319047117839</v>
      </c>
      <c r="O502" s="24">
        <v>17776.533221676829</v>
      </c>
      <c r="P502" s="24">
        <v>129166.66666666663</v>
      </c>
      <c r="Q502" s="24">
        <v>58.058827508818524</v>
      </c>
      <c r="R502" s="24">
        <v>6.1729586086419772</v>
      </c>
      <c r="S502" s="24">
        <v>64.231786117460501</v>
      </c>
      <c r="T502" s="24">
        <v>64.583333333333371</v>
      </c>
      <c r="U502" s="24">
        <v>300000</v>
      </c>
      <c r="V502" s="24">
        <v>258333.33333333334</v>
      </c>
      <c r="W502" s="24">
        <v>90000</v>
      </c>
      <c r="X502" s="24">
        <v>77500</v>
      </c>
      <c r="Y502" s="24">
        <v>0</v>
      </c>
      <c r="Z502" s="24">
        <v>0</v>
      </c>
      <c r="AA502" s="24">
        <v>111390.1334449898</v>
      </c>
      <c r="AB502" s="24">
        <v>16678.701316965045</v>
      </c>
      <c r="AC502" s="24">
        <v>128068.83476195484</v>
      </c>
      <c r="AD502" s="24">
        <v>1097.8319047117839</v>
      </c>
      <c r="AE502" s="24">
        <v>17776.533221676829</v>
      </c>
      <c r="AF502" s="24">
        <v>129166.66666666663</v>
      </c>
      <c r="AG502" s="24">
        <v>58.058827508818524</v>
      </c>
      <c r="AH502" s="24">
        <v>6.1729586086419772</v>
      </c>
      <c r="AI502" s="24">
        <v>64.231786117460501</v>
      </c>
      <c r="AJ502" s="24">
        <v>64.583333333333371</v>
      </c>
      <c r="AK502" s="24">
        <v>0</v>
      </c>
      <c r="AL502" s="24">
        <v>0</v>
      </c>
      <c r="AM502" s="24">
        <v>0</v>
      </c>
      <c r="AN502" s="24">
        <v>0</v>
      </c>
      <c r="AO502" s="24">
        <v>15000</v>
      </c>
      <c r="AP502" s="24">
        <v>12916.666666666668</v>
      </c>
      <c r="AQ502" s="24">
        <v>0</v>
      </c>
      <c r="AR502" s="24">
        <v>0</v>
      </c>
      <c r="AS502" s="24">
        <v>0</v>
      </c>
      <c r="AT502" s="24">
        <v>0</v>
      </c>
      <c r="AU502" s="24">
        <v>0</v>
      </c>
      <c r="AV502" s="24">
        <v>0</v>
      </c>
      <c r="AW502" s="24">
        <v>0</v>
      </c>
      <c r="AX502" s="24">
        <v>0</v>
      </c>
      <c r="AY502" s="24">
        <v>0</v>
      </c>
      <c r="AZ502" s="24">
        <v>0</v>
      </c>
      <c r="BA502" s="24">
        <v>0.35154721587286986</v>
      </c>
      <c r="BB502" s="24">
        <v>6.5245058245148471</v>
      </c>
      <c r="BC502" s="24">
        <v>0.35154721587286986</v>
      </c>
      <c r="BD502" s="24">
        <v>6.5245058245148471</v>
      </c>
      <c r="BE502" s="24">
        <v>0</v>
      </c>
      <c r="BF502" s="24">
        <v>0</v>
      </c>
      <c r="BG502" s="24">
        <v>300000</v>
      </c>
      <c r="BH502" s="24">
        <v>258333.33333333334</v>
      </c>
      <c r="BI502" s="24">
        <v>0</v>
      </c>
      <c r="BJ502" s="24">
        <v>0</v>
      </c>
      <c r="BK502" s="24">
        <v>0</v>
      </c>
      <c r="BL502" s="24">
        <v>0</v>
      </c>
    </row>
    <row r="503" spans="1:64" x14ac:dyDescent="0.25">
      <c r="A503" t="s">
        <v>5122</v>
      </c>
      <c r="B503">
        <v>20</v>
      </c>
      <c r="C503">
        <v>3</v>
      </c>
      <c r="D503">
        <v>2</v>
      </c>
      <c r="E503" s="24">
        <v>300000</v>
      </c>
      <c r="F503" s="24">
        <v>275000</v>
      </c>
      <c r="G503" s="24">
        <v>90000</v>
      </c>
      <c r="H503" s="24">
        <v>82500</v>
      </c>
      <c r="I503" s="24">
        <v>15000</v>
      </c>
      <c r="J503" s="24">
        <v>13750</v>
      </c>
      <c r="K503" s="24">
        <v>119488.06307996518</v>
      </c>
      <c r="L503" s="24">
        <v>16914.104444969096</v>
      </c>
      <c r="M503" s="24">
        <v>136402.16752493428</v>
      </c>
      <c r="N503" s="24">
        <v>1097.8324750657193</v>
      </c>
      <c r="O503" s="24">
        <v>18011.936920034816</v>
      </c>
      <c r="P503" s="24">
        <v>137500</v>
      </c>
      <c r="Q503" s="24">
        <v>62.15733352244672</v>
      </c>
      <c r="R503" s="24">
        <v>6.2411192511863192</v>
      </c>
      <c r="S503" s="24">
        <v>68.398452773633039</v>
      </c>
      <c r="T503" s="24">
        <v>68.75</v>
      </c>
      <c r="U503" s="24">
        <v>300000</v>
      </c>
      <c r="V503" s="24">
        <v>275000</v>
      </c>
      <c r="W503" s="24">
        <v>90000</v>
      </c>
      <c r="X503" s="24">
        <v>82500</v>
      </c>
      <c r="Y503" s="24">
        <v>0</v>
      </c>
      <c r="Z503" s="24">
        <v>0</v>
      </c>
      <c r="AA503" s="24">
        <v>119488.06307996518</v>
      </c>
      <c r="AB503" s="24">
        <v>16914.104444969096</v>
      </c>
      <c r="AC503" s="24">
        <v>136402.16752493428</v>
      </c>
      <c r="AD503" s="24">
        <v>1097.8324750657193</v>
      </c>
      <c r="AE503" s="24">
        <v>18011.936920034816</v>
      </c>
      <c r="AF503" s="24">
        <v>137500</v>
      </c>
      <c r="AG503" s="24">
        <v>62.15733352244672</v>
      </c>
      <c r="AH503" s="24">
        <v>6.2411192511863192</v>
      </c>
      <c r="AI503" s="24">
        <v>68.398452773633039</v>
      </c>
      <c r="AJ503" s="24">
        <v>68.75</v>
      </c>
      <c r="AK503" s="24">
        <v>0</v>
      </c>
      <c r="AL503" s="24">
        <v>0</v>
      </c>
      <c r="AM503" s="24">
        <v>0</v>
      </c>
      <c r="AN503" s="24">
        <v>0</v>
      </c>
      <c r="AO503" s="24">
        <v>15000</v>
      </c>
      <c r="AP503" s="24">
        <v>13750</v>
      </c>
      <c r="AQ503" s="24">
        <v>0</v>
      </c>
      <c r="AR503" s="24">
        <v>0</v>
      </c>
      <c r="AS503" s="24">
        <v>0</v>
      </c>
      <c r="AT503" s="24">
        <v>0</v>
      </c>
      <c r="AU503" s="24">
        <v>0</v>
      </c>
      <c r="AV503" s="24">
        <v>0</v>
      </c>
      <c r="AW503" s="24">
        <v>0</v>
      </c>
      <c r="AX503" s="24">
        <v>0</v>
      </c>
      <c r="AY503" s="24">
        <v>0</v>
      </c>
      <c r="AZ503" s="24">
        <v>0</v>
      </c>
      <c r="BA503" s="24">
        <v>0.35154722636696079</v>
      </c>
      <c r="BB503" s="24">
        <v>6.5926664775532799</v>
      </c>
      <c r="BC503" s="24">
        <v>0.35154722636696079</v>
      </c>
      <c r="BD503" s="24">
        <v>6.5926664775532799</v>
      </c>
      <c r="BE503" s="24">
        <v>0</v>
      </c>
      <c r="BF503" s="24">
        <v>0</v>
      </c>
      <c r="BG503" s="24">
        <v>300000</v>
      </c>
      <c r="BH503" s="24">
        <v>275000</v>
      </c>
      <c r="BI503" s="24">
        <v>0</v>
      </c>
      <c r="BJ503" s="24">
        <v>0</v>
      </c>
      <c r="BK503" s="24">
        <v>0</v>
      </c>
      <c r="BL503" s="24">
        <v>0</v>
      </c>
    </row>
    <row r="504" spans="1:64" x14ac:dyDescent="0.25">
      <c r="A504" t="s">
        <v>5122</v>
      </c>
      <c r="B504">
        <v>21</v>
      </c>
      <c r="C504">
        <v>3</v>
      </c>
      <c r="D504">
        <v>2</v>
      </c>
      <c r="E504" s="24">
        <v>300000</v>
      </c>
      <c r="F504" s="24">
        <v>291666.66666666663</v>
      </c>
      <c r="G504" s="24">
        <v>90000</v>
      </c>
      <c r="H504" s="24">
        <v>87499.999999999985</v>
      </c>
      <c r="I504" s="24">
        <v>15000</v>
      </c>
      <c r="J504" s="24">
        <v>14583.333333333332</v>
      </c>
      <c r="K504" s="24">
        <v>127652.50795758399</v>
      </c>
      <c r="L504" s="24">
        <v>17082.992820452899</v>
      </c>
      <c r="M504" s="24">
        <v>144735.50077803689</v>
      </c>
      <c r="N504" s="24">
        <v>1097.8325552963652</v>
      </c>
      <c r="O504" s="24">
        <v>18180.825375749264</v>
      </c>
      <c r="P504" s="24">
        <v>145833.33333333326</v>
      </c>
      <c r="Q504" s="24">
        <v>66.279425068407704</v>
      </c>
      <c r="R504" s="24">
        <v>6.2856943708989093</v>
      </c>
      <c r="S504" s="24">
        <v>72.565119439306613</v>
      </c>
      <c r="T504" s="24">
        <v>72.916666666666629</v>
      </c>
      <c r="U504" s="24">
        <v>300000</v>
      </c>
      <c r="V504" s="24">
        <v>291666.66666666663</v>
      </c>
      <c r="W504" s="24">
        <v>90000</v>
      </c>
      <c r="X504" s="24">
        <v>87499.999999999985</v>
      </c>
      <c r="Y504" s="24">
        <v>0</v>
      </c>
      <c r="Z504" s="24">
        <v>0</v>
      </c>
      <c r="AA504" s="24">
        <v>127652.50795758399</v>
      </c>
      <c r="AB504" s="24">
        <v>17082.992820452899</v>
      </c>
      <c r="AC504" s="24">
        <v>144735.50077803689</v>
      </c>
      <c r="AD504" s="24">
        <v>1097.8325552963652</v>
      </c>
      <c r="AE504" s="24">
        <v>18180.825375749264</v>
      </c>
      <c r="AF504" s="24">
        <v>145833.33333333326</v>
      </c>
      <c r="AG504" s="24">
        <v>66.279425068407704</v>
      </c>
      <c r="AH504" s="24">
        <v>6.2856943708989093</v>
      </c>
      <c r="AI504" s="24">
        <v>72.565119439306613</v>
      </c>
      <c r="AJ504" s="24">
        <v>72.916666666666629</v>
      </c>
      <c r="AK504" s="24">
        <v>0</v>
      </c>
      <c r="AL504" s="24">
        <v>0</v>
      </c>
      <c r="AM504" s="24">
        <v>0</v>
      </c>
      <c r="AN504" s="24">
        <v>0</v>
      </c>
      <c r="AO504" s="24">
        <v>15000</v>
      </c>
      <c r="AP504" s="24">
        <v>14583.333333333332</v>
      </c>
      <c r="AQ504" s="24">
        <v>0</v>
      </c>
      <c r="AR504" s="24">
        <v>0</v>
      </c>
      <c r="AS504" s="24">
        <v>0</v>
      </c>
      <c r="AT504" s="24">
        <v>0</v>
      </c>
      <c r="AU504" s="24">
        <v>0</v>
      </c>
      <c r="AV504" s="24">
        <v>0</v>
      </c>
      <c r="AW504" s="24">
        <v>0</v>
      </c>
      <c r="AX504" s="24">
        <v>0</v>
      </c>
      <c r="AY504" s="24">
        <v>0</v>
      </c>
      <c r="AZ504" s="24">
        <v>0</v>
      </c>
      <c r="BA504" s="24">
        <v>0.35154722736001531</v>
      </c>
      <c r="BB504" s="24">
        <v>6.6372415982589246</v>
      </c>
      <c r="BC504" s="24">
        <v>0.35154722736001531</v>
      </c>
      <c r="BD504" s="24">
        <v>6.6372415982589246</v>
      </c>
      <c r="BE504" s="24">
        <v>0</v>
      </c>
      <c r="BF504" s="24">
        <v>0</v>
      </c>
      <c r="BG504" s="24">
        <v>300000</v>
      </c>
      <c r="BH504" s="24">
        <v>291666.66666666663</v>
      </c>
      <c r="BI504" s="24">
        <v>0</v>
      </c>
      <c r="BJ504" s="24">
        <v>0</v>
      </c>
      <c r="BK504" s="24">
        <v>0</v>
      </c>
      <c r="BL504" s="24">
        <v>0</v>
      </c>
    </row>
    <row r="505" spans="1:64" x14ac:dyDescent="0.25">
      <c r="A505" t="s">
        <v>5122</v>
      </c>
      <c r="B505">
        <v>22</v>
      </c>
      <c r="C505">
        <v>4</v>
      </c>
      <c r="D505">
        <v>2</v>
      </c>
      <c r="E505" s="24">
        <v>350000</v>
      </c>
      <c r="F505" s="24">
        <v>308333.33333333331</v>
      </c>
      <c r="G505" s="24">
        <v>105000</v>
      </c>
      <c r="H505" s="24">
        <v>92499.999999999985</v>
      </c>
      <c r="I505" s="24">
        <v>17500</v>
      </c>
      <c r="J505" s="24">
        <v>15416.666666666666</v>
      </c>
      <c r="K505" s="24">
        <v>135863.32672846154</v>
      </c>
      <c r="L505" s="24">
        <v>17205.507371029817</v>
      </c>
      <c r="M505" s="24">
        <v>153068.83409949136</v>
      </c>
      <c r="N505" s="24">
        <v>1097.8325671753846</v>
      </c>
      <c r="O505" s="24">
        <v>18303.339938205201</v>
      </c>
      <c r="P505" s="24">
        <v>154166.66666666674</v>
      </c>
      <c r="Q505" s="24">
        <v>70.416557905179275</v>
      </c>
      <c r="R505" s="24">
        <v>6.3152282006941505</v>
      </c>
      <c r="S505" s="24">
        <v>76.731786105873425</v>
      </c>
      <c r="T505" s="24">
        <v>77.083333333333371</v>
      </c>
      <c r="U505" s="24">
        <v>350000</v>
      </c>
      <c r="V505" s="24">
        <v>308333.33333333331</v>
      </c>
      <c r="W505" s="24">
        <v>105000</v>
      </c>
      <c r="X505" s="24">
        <v>92499.999999999985</v>
      </c>
      <c r="Y505" s="24">
        <v>0</v>
      </c>
      <c r="Z505" s="24">
        <v>0</v>
      </c>
      <c r="AA505" s="24">
        <v>135863.32672846154</v>
      </c>
      <c r="AB505" s="24">
        <v>17205.507371029817</v>
      </c>
      <c r="AC505" s="24">
        <v>153068.83409949136</v>
      </c>
      <c r="AD505" s="24">
        <v>1097.8325671753846</v>
      </c>
      <c r="AE505" s="24">
        <v>18303.339938205201</v>
      </c>
      <c r="AF505" s="24">
        <v>154166.66666666674</v>
      </c>
      <c r="AG505" s="24">
        <v>70.416557905179275</v>
      </c>
      <c r="AH505" s="24">
        <v>6.3152282006941505</v>
      </c>
      <c r="AI505" s="24">
        <v>76.731786105873425</v>
      </c>
      <c r="AJ505" s="24">
        <v>77.083333333333371</v>
      </c>
      <c r="AK505" s="24">
        <v>0</v>
      </c>
      <c r="AL505" s="24">
        <v>0</v>
      </c>
      <c r="AM505" s="24">
        <v>0</v>
      </c>
      <c r="AN505" s="24">
        <v>0</v>
      </c>
      <c r="AO505" s="24">
        <v>17500</v>
      </c>
      <c r="AP505" s="24">
        <v>15416.666666666666</v>
      </c>
      <c r="AQ505" s="24">
        <v>0</v>
      </c>
      <c r="AR505" s="24">
        <v>0</v>
      </c>
      <c r="AS505" s="24">
        <v>0</v>
      </c>
      <c r="AT505" s="24">
        <v>0</v>
      </c>
      <c r="AU505" s="24">
        <v>0</v>
      </c>
      <c r="AV505" s="24">
        <v>0</v>
      </c>
      <c r="AW505" s="24">
        <v>0</v>
      </c>
      <c r="AX505" s="24">
        <v>0</v>
      </c>
      <c r="AY505" s="24">
        <v>0</v>
      </c>
      <c r="AZ505" s="24">
        <v>0</v>
      </c>
      <c r="BA505" s="24">
        <v>0.35154722745994604</v>
      </c>
      <c r="BB505" s="24">
        <v>6.6667754281540965</v>
      </c>
      <c r="BC505" s="24">
        <v>0.35154722745994604</v>
      </c>
      <c r="BD505" s="24">
        <v>6.6667754281540965</v>
      </c>
      <c r="BE505" s="24">
        <v>0</v>
      </c>
      <c r="BF505" s="24">
        <v>0</v>
      </c>
      <c r="BG505" s="24">
        <v>350000</v>
      </c>
      <c r="BH505" s="24">
        <v>308333.33333333331</v>
      </c>
      <c r="BI505" s="24">
        <v>0</v>
      </c>
      <c r="BJ505" s="24">
        <v>0</v>
      </c>
      <c r="BK505" s="24">
        <v>0</v>
      </c>
      <c r="BL505" s="24">
        <v>0</v>
      </c>
    </row>
    <row r="506" spans="1:64" x14ac:dyDescent="0.25">
      <c r="A506" t="s">
        <v>5122</v>
      </c>
      <c r="B506">
        <v>23</v>
      </c>
      <c r="C506">
        <v>4</v>
      </c>
      <c r="D506">
        <v>2</v>
      </c>
      <c r="E506" s="24">
        <v>350000</v>
      </c>
      <c r="F506" s="24">
        <v>325000</v>
      </c>
      <c r="G506" s="24">
        <v>105000</v>
      </c>
      <c r="H506" s="24">
        <v>97500</v>
      </c>
      <c r="I506" s="24">
        <v>17500</v>
      </c>
      <c r="J506" s="24">
        <v>16250</v>
      </c>
      <c r="K506" s="24">
        <v>144106.95024970733</v>
      </c>
      <c r="L506" s="24">
        <v>17295.217181278626</v>
      </c>
      <c r="M506" s="24">
        <v>161402.16743098595</v>
      </c>
      <c r="N506" s="24">
        <v>1097.8325690140482</v>
      </c>
      <c r="O506" s="24">
        <v>18393.049750292674</v>
      </c>
      <c r="P506" s="24">
        <v>162500</v>
      </c>
      <c r="Q506" s="24">
        <v>74.563437247830166</v>
      </c>
      <c r="R506" s="24">
        <v>6.3350155246994291</v>
      </c>
      <c r="S506" s="24">
        <v>80.898452772529595</v>
      </c>
      <c r="T506" s="24">
        <v>81.25</v>
      </c>
      <c r="U506" s="24">
        <v>350000</v>
      </c>
      <c r="V506" s="24">
        <v>325000</v>
      </c>
      <c r="W506" s="24">
        <v>105000</v>
      </c>
      <c r="X506" s="24">
        <v>97500</v>
      </c>
      <c r="Y506" s="24">
        <v>0</v>
      </c>
      <c r="Z506" s="24">
        <v>0</v>
      </c>
      <c r="AA506" s="24">
        <v>144106.95024970733</v>
      </c>
      <c r="AB506" s="24">
        <v>17295.217181278626</v>
      </c>
      <c r="AC506" s="24">
        <v>161402.16743098595</v>
      </c>
      <c r="AD506" s="24">
        <v>1097.8325690140482</v>
      </c>
      <c r="AE506" s="24">
        <v>18393.049750292674</v>
      </c>
      <c r="AF506" s="24">
        <v>162500</v>
      </c>
      <c r="AG506" s="24">
        <v>74.563437247830166</v>
      </c>
      <c r="AH506" s="24">
        <v>6.3350155246994291</v>
      </c>
      <c r="AI506" s="24">
        <v>80.898452772529595</v>
      </c>
      <c r="AJ506" s="24">
        <v>81.25</v>
      </c>
      <c r="AK506" s="24">
        <v>0</v>
      </c>
      <c r="AL506" s="24">
        <v>0</v>
      </c>
      <c r="AM506" s="24">
        <v>0</v>
      </c>
      <c r="AN506" s="24">
        <v>0</v>
      </c>
      <c r="AO506" s="24">
        <v>17500</v>
      </c>
      <c r="AP506" s="24">
        <v>16250</v>
      </c>
      <c r="AQ506" s="24">
        <v>0</v>
      </c>
      <c r="AR506" s="24">
        <v>0</v>
      </c>
      <c r="AS506" s="24">
        <v>0</v>
      </c>
      <c r="AT506" s="24">
        <v>0</v>
      </c>
      <c r="AU506" s="24">
        <v>0</v>
      </c>
      <c r="AV506" s="24">
        <v>0</v>
      </c>
      <c r="AW506" s="24">
        <v>0</v>
      </c>
      <c r="AX506" s="24">
        <v>0</v>
      </c>
      <c r="AY506" s="24">
        <v>0</v>
      </c>
      <c r="AZ506" s="24">
        <v>0</v>
      </c>
      <c r="BA506" s="24">
        <v>0.35154722747040523</v>
      </c>
      <c r="BB506" s="24">
        <v>6.6865627521698343</v>
      </c>
      <c r="BC506" s="24">
        <v>0.35154722747040523</v>
      </c>
      <c r="BD506" s="24">
        <v>6.6865627521698343</v>
      </c>
      <c r="BE506" s="24">
        <v>0</v>
      </c>
      <c r="BF506" s="24">
        <v>0</v>
      </c>
      <c r="BG506" s="24">
        <v>350000</v>
      </c>
      <c r="BH506" s="24">
        <v>325000</v>
      </c>
      <c r="BI506" s="24">
        <v>0</v>
      </c>
      <c r="BJ506" s="24">
        <v>0</v>
      </c>
      <c r="BK506" s="24">
        <v>0</v>
      </c>
      <c r="BL506" s="24">
        <v>0</v>
      </c>
    </row>
    <row r="507" spans="1:64" x14ac:dyDescent="0.25">
      <c r="A507" t="s">
        <v>5122</v>
      </c>
      <c r="B507">
        <v>24</v>
      </c>
      <c r="C507">
        <v>4</v>
      </c>
      <c r="D507">
        <v>2</v>
      </c>
      <c r="E507" s="24">
        <v>350000</v>
      </c>
      <c r="F507" s="24">
        <v>341666.66666666663</v>
      </c>
      <c r="G507" s="24">
        <v>105000</v>
      </c>
      <c r="H507" s="24">
        <v>102499.99999999999</v>
      </c>
      <c r="I507" s="24">
        <v>17500</v>
      </c>
      <c r="J507" s="24">
        <v>17083.333333333332</v>
      </c>
      <c r="K507" s="24">
        <v>152374.0627135234</v>
      </c>
      <c r="L507" s="24">
        <v>17361.43805050035</v>
      </c>
      <c r="M507" s="24">
        <v>169735.50076402375</v>
      </c>
      <c r="N507" s="24">
        <v>1097.8325693095103</v>
      </c>
      <c r="O507" s="24">
        <v>18459.27061980986</v>
      </c>
      <c r="P507" s="24">
        <v>170833.33333333326</v>
      </c>
      <c r="Q507" s="24">
        <v>78.716717691133113</v>
      </c>
      <c r="R507" s="24">
        <v>6.3484017480617467</v>
      </c>
      <c r="S507" s="24">
        <v>85.065119439194859</v>
      </c>
      <c r="T507" s="24">
        <v>85.416666666666629</v>
      </c>
      <c r="U507" s="24">
        <v>350000</v>
      </c>
      <c r="V507" s="24">
        <v>341666.66666666663</v>
      </c>
      <c r="W507" s="24">
        <v>105000</v>
      </c>
      <c r="X507" s="24">
        <v>102499.99999999999</v>
      </c>
      <c r="Y507" s="24">
        <v>0</v>
      </c>
      <c r="Z507" s="24">
        <v>0</v>
      </c>
      <c r="AA507" s="24">
        <v>152374.0627135234</v>
      </c>
      <c r="AB507" s="24">
        <v>17361.43805050035</v>
      </c>
      <c r="AC507" s="24">
        <v>169735.50076402375</v>
      </c>
      <c r="AD507" s="24">
        <v>1097.8325693095103</v>
      </c>
      <c r="AE507" s="24">
        <v>18459.27061980986</v>
      </c>
      <c r="AF507" s="24">
        <v>170833.33333333326</v>
      </c>
      <c r="AG507" s="24">
        <v>78.716717691133113</v>
      </c>
      <c r="AH507" s="24">
        <v>6.3484017480617467</v>
      </c>
      <c r="AI507" s="24">
        <v>85.065119439194859</v>
      </c>
      <c r="AJ507" s="24">
        <v>85.416666666666629</v>
      </c>
      <c r="AK507" s="24">
        <v>0</v>
      </c>
      <c r="AL507" s="24">
        <v>0</v>
      </c>
      <c r="AM507" s="24">
        <v>0</v>
      </c>
      <c r="AN507" s="24">
        <v>0</v>
      </c>
      <c r="AO507" s="24">
        <v>17500</v>
      </c>
      <c r="AP507" s="24">
        <v>17083.333333333332</v>
      </c>
      <c r="AQ507" s="24">
        <v>0</v>
      </c>
      <c r="AR507" s="24">
        <v>0</v>
      </c>
      <c r="AS507" s="24">
        <v>0</v>
      </c>
      <c r="AT507" s="24">
        <v>0</v>
      </c>
      <c r="AU507" s="24">
        <v>0</v>
      </c>
      <c r="AV507" s="24">
        <v>0</v>
      </c>
      <c r="AW507" s="24">
        <v>0</v>
      </c>
      <c r="AX507" s="24">
        <v>0</v>
      </c>
      <c r="AY507" s="24">
        <v>0</v>
      </c>
      <c r="AZ507" s="24">
        <v>0</v>
      </c>
      <c r="BA507" s="24">
        <v>0.35154722747176947</v>
      </c>
      <c r="BB507" s="24">
        <v>6.6999489755335162</v>
      </c>
      <c r="BC507" s="24">
        <v>0.35154722747176947</v>
      </c>
      <c r="BD507" s="24">
        <v>6.6999489755335162</v>
      </c>
      <c r="BE507" s="24">
        <v>0</v>
      </c>
      <c r="BF507" s="24">
        <v>0</v>
      </c>
      <c r="BG507" s="24">
        <v>350000</v>
      </c>
      <c r="BH507" s="24">
        <v>341666.66666666663</v>
      </c>
      <c r="BI507" s="24">
        <v>0</v>
      </c>
      <c r="BJ507" s="24">
        <v>0</v>
      </c>
      <c r="BK507" s="24">
        <v>0</v>
      </c>
      <c r="BL507" s="24">
        <v>0</v>
      </c>
    </row>
    <row r="508" spans="1:64" x14ac:dyDescent="0.25">
      <c r="A508" t="s">
        <v>5122</v>
      </c>
      <c r="B508">
        <v>25</v>
      </c>
      <c r="C508">
        <v>1</v>
      </c>
      <c r="D508">
        <v>3</v>
      </c>
      <c r="E508" s="24">
        <v>300000</v>
      </c>
      <c r="F508" s="24">
        <v>341666.66666666669</v>
      </c>
      <c r="G508" s="24">
        <v>90000</v>
      </c>
      <c r="H508" s="24">
        <v>102500</v>
      </c>
      <c r="I508" s="24">
        <v>15000</v>
      </c>
      <c r="J508" s="24">
        <v>17083.333333333336</v>
      </c>
      <c r="K508" s="24">
        <v>158317.44483824191</v>
      </c>
      <c r="L508" s="24">
        <v>12455.808820755454</v>
      </c>
      <c r="M508" s="24">
        <v>170773.25365899736</v>
      </c>
      <c r="N508" s="24">
        <v>60.079674335895106</v>
      </c>
      <c r="O508" s="24">
        <v>12515.888495091349</v>
      </c>
      <c r="P508" s="24">
        <v>170833.33333333326</v>
      </c>
      <c r="Q508" s="24">
        <v>81.431091288300877</v>
      </c>
      <c r="R508" s="24">
        <v>3.9750201254087187</v>
      </c>
      <c r="S508" s="24">
        <v>85.406111413709596</v>
      </c>
      <c r="T508" s="24">
        <v>85.416666666666629</v>
      </c>
      <c r="U508" s="24">
        <v>300000</v>
      </c>
      <c r="V508" s="24">
        <v>341666.66666666669</v>
      </c>
      <c r="W508" s="24">
        <v>90000</v>
      </c>
      <c r="X508" s="24">
        <v>102500</v>
      </c>
      <c r="Y508" s="24">
        <v>0</v>
      </c>
      <c r="Z508" s="24">
        <v>0</v>
      </c>
      <c r="AA508" s="24">
        <v>158317.44483824191</v>
      </c>
      <c r="AB508" s="24">
        <v>12455.808820755454</v>
      </c>
      <c r="AC508" s="24">
        <v>170773.25365899736</v>
      </c>
      <c r="AD508" s="24">
        <v>60.079674335895106</v>
      </c>
      <c r="AE508" s="24">
        <v>12515.888495091349</v>
      </c>
      <c r="AF508" s="24">
        <v>170833.33333333326</v>
      </c>
      <c r="AG508" s="24">
        <v>81.431091288300877</v>
      </c>
      <c r="AH508" s="24">
        <v>3.9750201254087187</v>
      </c>
      <c r="AI508" s="24">
        <v>85.406111413709596</v>
      </c>
      <c r="AJ508" s="24">
        <v>85.416666666666629</v>
      </c>
      <c r="AK508" s="24">
        <v>0</v>
      </c>
      <c r="AL508" s="24">
        <v>0</v>
      </c>
      <c r="AM508" s="24">
        <v>0</v>
      </c>
      <c r="AN508" s="24">
        <v>0</v>
      </c>
      <c r="AO508" s="24">
        <v>15000</v>
      </c>
      <c r="AP508" s="24">
        <v>17083.333333333336</v>
      </c>
      <c r="AQ508" s="24">
        <v>0</v>
      </c>
      <c r="AR508" s="24">
        <v>0</v>
      </c>
      <c r="AS508" s="24">
        <v>0</v>
      </c>
      <c r="AT508" s="24">
        <v>0</v>
      </c>
      <c r="AU508" s="24">
        <v>0</v>
      </c>
      <c r="AV508" s="24">
        <v>0</v>
      </c>
      <c r="AW508" s="24">
        <v>0</v>
      </c>
      <c r="AX508" s="24">
        <v>0</v>
      </c>
      <c r="AY508" s="24">
        <v>0</v>
      </c>
      <c r="AZ508" s="24">
        <v>0</v>
      </c>
      <c r="BA508" s="24">
        <v>1.055525295703319E-2</v>
      </c>
      <c r="BB508" s="24">
        <v>3.9855753783657519</v>
      </c>
      <c r="BC508" s="24">
        <v>1.055525295703319E-2</v>
      </c>
      <c r="BD508" s="24">
        <v>3.9855753783657519</v>
      </c>
      <c r="BE508" s="24">
        <v>0</v>
      </c>
      <c r="BF508" s="24">
        <v>0</v>
      </c>
      <c r="BG508" s="24">
        <v>300000</v>
      </c>
      <c r="BH508" s="24">
        <v>341666.66666666669</v>
      </c>
      <c r="BI508" s="24">
        <v>0</v>
      </c>
      <c r="BJ508" s="24">
        <v>0</v>
      </c>
      <c r="BK508" s="24">
        <v>0</v>
      </c>
      <c r="BL508" s="24">
        <v>0</v>
      </c>
    </row>
    <row r="509" spans="1:64" x14ac:dyDescent="0.25">
      <c r="A509" t="s">
        <v>5122</v>
      </c>
      <c r="B509">
        <v>26</v>
      </c>
      <c r="C509">
        <v>1</v>
      </c>
      <c r="D509">
        <v>3</v>
      </c>
      <c r="E509" s="24">
        <v>300000</v>
      </c>
      <c r="F509" s="24">
        <v>325000</v>
      </c>
      <c r="G509" s="24">
        <v>90000</v>
      </c>
      <c r="H509" s="24">
        <v>97500</v>
      </c>
      <c r="I509" s="24">
        <v>15000</v>
      </c>
      <c r="J509" s="24">
        <v>16250</v>
      </c>
      <c r="K509" s="24">
        <v>159706.53945944342</v>
      </c>
      <c r="L509" s="24">
        <v>3826.3463558328804</v>
      </c>
      <c r="M509" s="24">
        <v>163532.8858152763</v>
      </c>
      <c r="N509" s="24">
        <v>-1032.8858152765315</v>
      </c>
      <c r="O509" s="24">
        <v>2793.4605405563489</v>
      </c>
      <c r="P509" s="24">
        <v>162499.99999999977</v>
      </c>
      <c r="Q509" s="24">
        <v>81.478182147076041</v>
      </c>
      <c r="R509" s="24">
        <v>0.112299370390474</v>
      </c>
      <c r="S509" s="24">
        <v>81.590481517466515</v>
      </c>
      <c r="T509" s="24">
        <v>81.249999999999886</v>
      </c>
      <c r="U509" s="24">
        <v>300000</v>
      </c>
      <c r="V509" s="24">
        <v>325000</v>
      </c>
      <c r="W509" s="24">
        <v>90000</v>
      </c>
      <c r="X509" s="24">
        <v>97500</v>
      </c>
      <c r="Y509" s="24">
        <v>0</v>
      </c>
      <c r="Z509" s="24">
        <v>0</v>
      </c>
      <c r="AA509" s="24">
        <v>159706.53945944342</v>
      </c>
      <c r="AB509" s="24">
        <v>3826.3463558328804</v>
      </c>
      <c r="AC509" s="24">
        <v>163532.8858152763</v>
      </c>
      <c r="AD509" s="24">
        <v>-1032.8858152765315</v>
      </c>
      <c r="AE509" s="24">
        <v>2793.4605405563489</v>
      </c>
      <c r="AF509" s="24">
        <v>162499.99999999977</v>
      </c>
      <c r="AG509" s="24">
        <v>81.478182147076041</v>
      </c>
      <c r="AH509" s="24">
        <v>0.112299370390474</v>
      </c>
      <c r="AI509" s="24">
        <v>81.590481517466515</v>
      </c>
      <c r="AJ509" s="24">
        <v>81.249999999999886</v>
      </c>
      <c r="AK509" s="24">
        <v>0</v>
      </c>
      <c r="AL509" s="24">
        <v>0</v>
      </c>
      <c r="AM509" s="24">
        <v>0</v>
      </c>
      <c r="AN509" s="24">
        <v>0</v>
      </c>
      <c r="AO509" s="24">
        <v>15000</v>
      </c>
      <c r="AP509" s="24">
        <v>16250</v>
      </c>
      <c r="AQ509" s="24">
        <v>0</v>
      </c>
      <c r="AR509" s="24">
        <v>0</v>
      </c>
      <c r="AS509" s="24">
        <v>0</v>
      </c>
      <c r="AT509" s="24">
        <v>0</v>
      </c>
      <c r="AU509" s="24">
        <v>0</v>
      </c>
      <c r="AV509" s="24">
        <v>0</v>
      </c>
      <c r="AW509" s="24">
        <v>0</v>
      </c>
      <c r="AX509" s="24">
        <v>0</v>
      </c>
      <c r="AY509" s="24">
        <v>0</v>
      </c>
      <c r="AZ509" s="24">
        <v>0</v>
      </c>
      <c r="BA509" s="24">
        <v>-0.34048151746662825</v>
      </c>
      <c r="BB509" s="24">
        <v>-0.22818214707615425</v>
      </c>
      <c r="BC509" s="24">
        <v>-0.34048151746662825</v>
      </c>
      <c r="BD509" s="24">
        <v>-0.22818214707615425</v>
      </c>
      <c r="BE509" s="24">
        <v>0</v>
      </c>
      <c r="BF509" s="24">
        <v>0</v>
      </c>
      <c r="BG509" s="24">
        <v>300000</v>
      </c>
      <c r="BH509" s="24">
        <v>325000</v>
      </c>
      <c r="BI509" s="24">
        <v>0</v>
      </c>
      <c r="BJ509" s="24">
        <v>0</v>
      </c>
      <c r="BK509" s="24">
        <v>0</v>
      </c>
      <c r="BL509" s="24">
        <v>0</v>
      </c>
    </row>
    <row r="510" spans="1:64" x14ac:dyDescent="0.25">
      <c r="A510" t="s">
        <v>5122</v>
      </c>
      <c r="B510">
        <v>27</v>
      </c>
      <c r="C510">
        <v>1</v>
      </c>
      <c r="D510">
        <v>3</v>
      </c>
      <c r="E510" s="24">
        <v>300000</v>
      </c>
      <c r="F510" s="24">
        <v>308333.33333333331</v>
      </c>
      <c r="G510" s="24">
        <v>90000</v>
      </c>
      <c r="H510" s="24">
        <v>92499.999999999985</v>
      </c>
      <c r="I510" s="24">
        <v>15000</v>
      </c>
      <c r="J510" s="24">
        <v>15416.666666666666</v>
      </c>
      <c r="K510" s="24">
        <v>157634.85404214729</v>
      </c>
      <c r="L510" s="24">
        <v>-2375.701759158168</v>
      </c>
      <c r="M510" s="24">
        <v>155259.15228298912</v>
      </c>
      <c r="N510" s="24">
        <v>-1092.4856163226068</v>
      </c>
      <c r="O510" s="24">
        <v>-3468.1873754807748</v>
      </c>
      <c r="P510" s="24">
        <v>154166.66666666651</v>
      </c>
      <c r="Q510" s="24">
        <v>79.696179224439788</v>
      </c>
      <c r="R510" s="24">
        <v>-2.2618404518208308</v>
      </c>
      <c r="S510" s="24">
        <v>77.434338772618958</v>
      </c>
      <c r="T510" s="24">
        <v>77.083333333333258</v>
      </c>
      <c r="U510" s="24">
        <v>300000</v>
      </c>
      <c r="V510" s="24">
        <v>308333.33333333331</v>
      </c>
      <c r="W510" s="24">
        <v>90000</v>
      </c>
      <c r="X510" s="24">
        <v>92499.999999999985</v>
      </c>
      <c r="Y510" s="24">
        <v>0</v>
      </c>
      <c r="Z510" s="24">
        <v>0</v>
      </c>
      <c r="AA510" s="24">
        <v>157634.85404214729</v>
      </c>
      <c r="AB510" s="24">
        <v>-2375.701759158168</v>
      </c>
      <c r="AC510" s="24">
        <v>155259.15228298912</v>
      </c>
      <c r="AD510" s="24">
        <v>-1092.4856163226068</v>
      </c>
      <c r="AE510" s="24">
        <v>-3468.1873754807748</v>
      </c>
      <c r="AF510" s="24">
        <v>154166.66666666651</v>
      </c>
      <c r="AG510" s="24">
        <v>79.696179224439788</v>
      </c>
      <c r="AH510" s="24">
        <v>-2.2618404518208308</v>
      </c>
      <c r="AI510" s="24">
        <v>77.434338772618958</v>
      </c>
      <c r="AJ510" s="24">
        <v>77.083333333333258</v>
      </c>
      <c r="AK510" s="24">
        <v>0</v>
      </c>
      <c r="AL510" s="24">
        <v>0</v>
      </c>
      <c r="AM510" s="24">
        <v>0</v>
      </c>
      <c r="AN510" s="24">
        <v>0</v>
      </c>
      <c r="AO510" s="24">
        <v>15000</v>
      </c>
      <c r="AP510" s="24">
        <v>15416.666666666666</v>
      </c>
      <c r="AQ510" s="24">
        <v>0</v>
      </c>
      <c r="AR510" s="24">
        <v>0</v>
      </c>
      <c r="AS510" s="24">
        <v>0</v>
      </c>
      <c r="AT510" s="24">
        <v>0</v>
      </c>
      <c r="AU510" s="24">
        <v>0</v>
      </c>
      <c r="AV510" s="24">
        <v>0</v>
      </c>
      <c r="AW510" s="24">
        <v>0</v>
      </c>
      <c r="AX510" s="24">
        <v>0</v>
      </c>
      <c r="AY510" s="24">
        <v>0</v>
      </c>
      <c r="AZ510" s="24">
        <v>0</v>
      </c>
      <c r="BA510" s="24">
        <v>-0.35100543928570005</v>
      </c>
      <c r="BB510" s="24">
        <v>-2.6128458911065309</v>
      </c>
      <c r="BC510" s="24">
        <v>-0.35100543928570005</v>
      </c>
      <c r="BD510" s="24">
        <v>-2.6128458911065309</v>
      </c>
      <c r="BE510" s="24">
        <v>0</v>
      </c>
      <c r="BF510" s="24">
        <v>0</v>
      </c>
      <c r="BG510" s="24">
        <v>300000</v>
      </c>
      <c r="BH510" s="24">
        <v>308333.33333333331</v>
      </c>
      <c r="BI510" s="24">
        <v>0</v>
      </c>
      <c r="BJ510" s="24">
        <v>0</v>
      </c>
      <c r="BK510" s="24">
        <v>0</v>
      </c>
      <c r="BL510" s="24">
        <v>0</v>
      </c>
    </row>
    <row r="511" spans="1:64" x14ac:dyDescent="0.25">
      <c r="A511" t="s">
        <v>5122</v>
      </c>
      <c r="B511">
        <v>28</v>
      </c>
      <c r="C511">
        <v>2</v>
      </c>
      <c r="D511">
        <v>3</v>
      </c>
      <c r="E511" s="24">
        <v>400000</v>
      </c>
      <c r="F511" s="24">
        <v>316666.66666666669</v>
      </c>
      <c r="G511" s="24">
        <v>120000</v>
      </c>
      <c r="H511" s="24">
        <v>95000</v>
      </c>
      <c r="I511" s="24">
        <v>20000</v>
      </c>
      <c r="J511" s="24">
        <v>15833.333333333336</v>
      </c>
      <c r="K511" s="24">
        <v>157058.45832082303</v>
      </c>
      <c r="L511" s="24">
        <v>815.54454117268324</v>
      </c>
      <c r="M511" s="24">
        <v>157874.00286199572</v>
      </c>
      <c r="N511" s="24">
        <v>459.33047133777291</v>
      </c>
      <c r="O511" s="24">
        <v>1274.8750125104561</v>
      </c>
      <c r="P511" s="24">
        <v>158333.33333333349</v>
      </c>
      <c r="Q511" s="24">
        <v>79.138195771448181</v>
      </c>
      <c r="R511" s="24">
        <v>-0.13150341858681713</v>
      </c>
      <c r="S511" s="24">
        <v>79.006692352861364</v>
      </c>
      <c r="T511" s="24">
        <v>79.166666666666742</v>
      </c>
      <c r="U511" s="24">
        <v>400000</v>
      </c>
      <c r="V511" s="24">
        <v>316666.66666666669</v>
      </c>
      <c r="W511" s="24">
        <v>120000</v>
      </c>
      <c r="X511" s="24">
        <v>95000</v>
      </c>
      <c r="Y511" s="24">
        <v>0</v>
      </c>
      <c r="Z511" s="24">
        <v>0</v>
      </c>
      <c r="AA511" s="24">
        <v>157058.45832082303</v>
      </c>
      <c r="AB511" s="24">
        <v>815.54454117268324</v>
      </c>
      <c r="AC511" s="24">
        <v>157874.00286199572</v>
      </c>
      <c r="AD511" s="24">
        <v>459.33047133777291</v>
      </c>
      <c r="AE511" s="24">
        <v>1274.8750125104561</v>
      </c>
      <c r="AF511" s="24">
        <v>158333.33333333349</v>
      </c>
      <c r="AG511" s="24">
        <v>79.138195771448181</v>
      </c>
      <c r="AH511" s="24">
        <v>-0.13150341858681713</v>
      </c>
      <c r="AI511" s="24">
        <v>79.006692352861364</v>
      </c>
      <c r="AJ511" s="24">
        <v>79.166666666666742</v>
      </c>
      <c r="AK511" s="24">
        <v>0</v>
      </c>
      <c r="AL511" s="24">
        <v>0</v>
      </c>
      <c r="AM511" s="24">
        <v>0</v>
      </c>
      <c r="AN511" s="24">
        <v>0</v>
      </c>
      <c r="AO511" s="24">
        <v>20000</v>
      </c>
      <c r="AP511" s="24">
        <v>15833.333333333336</v>
      </c>
      <c r="AQ511" s="24">
        <v>0</v>
      </c>
      <c r="AR511" s="24">
        <v>0</v>
      </c>
      <c r="AS511" s="24">
        <v>0</v>
      </c>
      <c r="AT511" s="24">
        <v>0</v>
      </c>
      <c r="AU511" s="24">
        <v>0</v>
      </c>
      <c r="AV511" s="24">
        <v>0</v>
      </c>
      <c r="AW511" s="24">
        <v>0</v>
      </c>
      <c r="AX511" s="24">
        <v>0</v>
      </c>
      <c r="AY511" s="24">
        <v>0</v>
      </c>
      <c r="AZ511" s="24">
        <v>0</v>
      </c>
      <c r="BA511" s="24">
        <v>0.15997431380537819</v>
      </c>
      <c r="BB511" s="24">
        <v>2.8470895218561054E-2</v>
      </c>
      <c r="BC511" s="24">
        <v>0.15997431380537819</v>
      </c>
      <c r="BD511" s="24">
        <v>2.8470895218561054E-2</v>
      </c>
      <c r="BE511" s="24">
        <v>0</v>
      </c>
      <c r="BF511" s="24">
        <v>0</v>
      </c>
      <c r="BG511" s="24">
        <v>400000</v>
      </c>
      <c r="BH511" s="24">
        <v>316666.66666666669</v>
      </c>
      <c r="BI511" s="24">
        <v>0</v>
      </c>
      <c r="BJ511" s="24">
        <v>0</v>
      </c>
      <c r="BK511" s="24">
        <v>0</v>
      </c>
      <c r="BL511" s="24">
        <v>0</v>
      </c>
    </row>
    <row r="512" spans="1:64" x14ac:dyDescent="0.25">
      <c r="A512" t="s">
        <v>5122</v>
      </c>
      <c r="B512">
        <v>29</v>
      </c>
      <c r="C512">
        <v>2</v>
      </c>
      <c r="D512">
        <v>3</v>
      </c>
      <c r="E512" s="24">
        <v>400000</v>
      </c>
      <c r="F512" s="24">
        <v>350000</v>
      </c>
      <c r="G512" s="24">
        <v>120000</v>
      </c>
      <c r="H512" s="24">
        <v>105000</v>
      </c>
      <c r="I512" s="24">
        <v>20000</v>
      </c>
      <c r="J512" s="24">
        <v>17500</v>
      </c>
      <c r="K512" s="24">
        <v>162045.5713716941</v>
      </c>
      <c r="L512" s="24">
        <v>10856.123158305418</v>
      </c>
      <c r="M512" s="24">
        <v>172901.69452999951</v>
      </c>
      <c r="N512" s="24">
        <v>2098.3054700004868</v>
      </c>
      <c r="O512" s="24">
        <v>12954.428628305905</v>
      </c>
      <c r="P512" s="24">
        <v>175000</v>
      </c>
      <c r="Q512" s="24">
        <v>82.047713564519199</v>
      </c>
      <c r="R512" s="24">
        <v>4.7657881162053854</v>
      </c>
      <c r="S512" s="24">
        <v>86.813501680724585</v>
      </c>
      <c r="T512" s="24">
        <v>87.5</v>
      </c>
      <c r="U512" s="24">
        <v>400000</v>
      </c>
      <c r="V512" s="24">
        <v>350000</v>
      </c>
      <c r="W512" s="24">
        <v>120000</v>
      </c>
      <c r="X512" s="24">
        <v>105000</v>
      </c>
      <c r="Y512" s="24">
        <v>0</v>
      </c>
      <c r="Z512" s="24">
        <v>0</v>
      </c>
      <c r="AA512" s="24">
        <v>162045.5713716941</v>
      </c>
      <c r="AB512" s="24">
        <v>10856.123158305418</v>
      </c>
      <c r="AC512" s="24">
        <v>172901.69452999951</v>
      </c>
      <c r="AD512" s="24">
        <v>2098.3054700004868</v>
      </c>
      <c r="AE512" s="24">
        <v>12954.428628305905</v>
      </c>
      <c r="AF512" s="24">
        <v>175000</v>
      </c>
      <c r="AG512" s="24">
        <v>82.047713564519199</v>
      </c>
      <c r="AH512" s="24">
        <v>4.7657881162053854</v>
      </c>
      <c r="AI512" s="24">
        <v>86.813501680724585</v>
      </c>
      <c r="AJ512" s="24">
        <v>87.5</v>
      </c>
      <c r="AK512" s="24">
        <v>0</v>
      </c>
      <c r="AL512" s="24">
        <v>0</v>
      </c>
      <c r="AM512" s="24">
        <v>0</v>
      </c>
      <c r="AN512" s="24">
        <v>0</v>
      </c>
      <c r="AO512" s="24">
        <v>20000</v>
      </c>
      <c r="AP512" s="24">
        <v>17500</v>
      </c>
      <c r="AQ512" s="24">
        <v>0</v>
      </c>
      <c r="AR512" s="24">
        <v>0</v>
      </c>
      <c r="AS512" s="24">
        <v>0</v>
      </c>
      <c r="AT512" s="24">
        <v>0</v>
      </c>
      <c r="AU512" s="24">
        <v>0</v>
      </c>
      <c r="AV512" s="24">
        <v>0</v>
      </c>
      <c r="AW512" s="24">
        <v>0</v>
      </c>
      <c r="AX512" s="24">
        <v>0</v>
      </c>
      <c r="AY512" s="24">
        <v>0</v>
      </c>
      <c r="AZ512" s="24">
        <v>0</v>
      </c>
      <c r="BA512" s="24">
        <v>0.68649831927541527</v>
      </c>
      <c r="BB512" s="24">
        <v>5.4522864354808007</v>
      </c>
      <c r="BC512" s="24">
        <v>0.68649831927541527</v>
      </c>
      <c r="BD512" s="24">
        <v>5.4522864354808007</v>
      </c>
      <c r="BE512" s="24">
        <v>0</v>
      </c>
      <c r="BF512" s="24">
        <v>0</v>
      </c>
      <c r="BG512" s="24">
        <v>400000</v>
      </c>
      <c r="BH512" s="24">
        <v>350000</v>
      </c>
      <c r="BI512" s="24">
        <v>0</v>
      </c>
      <c r="BJ512" s="24">
        <v>0</v>
      </c>
      <c r="BK512" s="24">
        <v>0</v>
      </c>
      <c r="BL512" s="24">
        <v>0</v>
      </c>
    </row>
    <row r="513" spans="1:64" x14ac:dyDescent="0.25">
      <c r="A513" t="s">
        <v>5122</v>
      </c>
      <c r="B513">
        <v>30</v>
      </c>
      <c r="C513">
        <v>2</v>
      </c>
      <c r="D513">
        <v>3</v>
      </c>
      <c r="E513" s="24">
        <v>400000</v>
      </c>
      <c r="F513" s="24">
        <v>383333.33333333331</v>
      </c>
      <c r="G513" s="24">
        <v>120000</v>
      </c>
      <c r="H513" s="24">
        <v>114999.99999999999</v>
      </c>
      <c r="I513" s="24">
        <v>20000</v>
      </c>
      <c r="J513" s="24">
        <v>19166.666666666668</v>
      </c>
      <c r="K513" s="24">
        <v>171379.66080049099</v>
      </c>
      <c r="L513" s="24">
        <v>18099.35363781359</v>
      </c>
      <c r="M513" s="24">
        <v>189479.01443830458</v>
      </c>
      <c r="N513" s="24">
        <v>2187.652228361927</v>
      </c>
      <c r="O513" s="24">
        <v>20287.005866175517</v>
      </c>
      <c r="P513" s="24">
        <v>191666.66666666651</v>
      </c>
      <c r="Q513" s="24">
        <v>87.380236685452928</v>
      </c>
      <c r="R513" s="24">
        <v>7.7508146783052325</v>
      </c>
      <c r="S513" s="24">
        <v>95.131051363758161</v>
      </c>
      <c r="T513" s="24">
        <v>95.833333333333258</v>
      </c>
      <c r="U513" s="24">
        <v>400000</v>
      </c>
      <c r="V513" s="24">
        <v>383333.33333333331</v>
      </c>
      <c r="W513" s="24">
        <v>120000</v>
      </c>
      <c r="X513" s="24">
        <v>114999.99999999999</v>
      </c>
      <c r="Y513" s="24">
        <v>0</v>
      </c>
      <c r="Z513" s="24">
        <v>0</v>
      </c>
      <c r="AA513" s="24">
        <v>171379.66080049099</v>
      </c>
      <c r="AB513" s="24">
        <v>18099.35363781359</v>
      </c>
      <c r="AC513" s="24">
        <v>189479.01443830458</v>
      </c>
      <c r="AD513" s="24">
        <v>2187.652228361927</v>
      </c>
      <c r="AE513" s="24">
        <v>20287.005866175517</v>
      </c>
      <c r="AF513" s="24">
        <v>191666.66666666651</v>
      </c>
      <c r="AG513" s="24">
        <v>87.380236685452928</v>
      </c>
      <c r="AH513" s="24">
        <v>7.7508146783052325</v>
      </c>
      <c r="AI513" s="24">
        <v>95.131051363758161</v>
      </c>
      <c r="AJ513" s="24">
        <v>95.833333333333258</v>
      </c>
      <c r="AK513" s="24">
        <v>0</v>
      </c>
      <c r="AL513" s="24">
        <v>0</v>
      </c>
      <c r="AM513" s="24">
        <v>0</v>
      </c>
      <c r="AN513" s="24">
        <v>0</v>
      </c>
      <c r="AO513" s="24">
        <v>20000</v>
      </c>
      <c r="AP513" s="24">
        <v>19166.666666666668</v>
      </c>
      <c r="AQ513" s="24">
        <v>0</v>
      </c>
      <c r="AR513" s="24">
        <v>0</v>
      </c>
      <c r="AS513" s="24">
        <v>0</v>
      </c>
      <c r="AT513" s="24">
        <v>0</v>
      </c>
      <c r="AU513" s="24">
        <v>0</v>
      </c>
      <c r="AV513" s="24">
        <v>0</v>
      </c>
      <c r="AW513" s="24">
        <v>0</v>
      </c>
      <c r="AX513" s="24">
        <v>0</v>
      </c>
      <c r="AY513" s="24">
        <v>0</v>
      </c>
      <c r="AZ513" s="24">
        <v>0</v>
      </c>
      <c r="BA513" s="24">
        <v>0.70228196957509681</v>
      </c>
      <c r="BB513" s="24">
        <v>8.4530966478803293</v>
      </c>
      <c r="BC513" s="24">
        <v>0.70228196957509681</v>
      </c>
      <c r="BD513" s="24">
        <v>8.4530966478803293</v>
      </c>
      <c r="BE513" s="24">
        <v>0</v>
      </c>
      <c r="BF513" s="24">
        <v>0</v>
      </c>
      <c r="BG513" s="24">
        <v>400000</v>
      </c>
      <c r="BH513" s="24">
        <v>383333.33333333331</v>
      </c>
      <c r="BI513" s="24">
        <v>0</v>
      </c>
      <c r="BJ513" s="24">
        <v>0</v>
      </c>
      <c r="BK513" s="24">
        <v>0</v>
      </c>
      <c r="BL513" s="24">
        <v>0</v>
      </c>
    </row>
    <row r="514" spans="1:64" x14ac:dyDescent="0.25">
      <c r="A514" t="s">
        <v>5122</v>
      </c>
      <c r="B514">
        <v>31</v>
      </c>
      <c r="C514">
        <v>3</v>
      </c>
      <c r="D514">
        <v>3</v>
      </c>
      <c r="E514" s="24">
        <v>500000</v>
      </c>
      <c r="F514" s="24">
        <v>416666.66666666663</v>
      </c>
      <c r="G514" s="24">
        <v>150000</v>
      </c>
      <c r="H514" s="24">
        <v>124999.99999999999</v>
      </c>
      <c r="I514" s="24">
        <v>25000</v>
      </c>
      <c r="J514" s="24">
        <v>20833.333333333332</v>
      </c>
      <c r="K514" s="24">
        <v>183159.38933256408</v>
      </c>
      <c r="L514" s="24">
        <v>22979.078403179534</v>
      </c>
      <c r="M514" s="24">
        <v>206138.46773574362</v>
      </c>
      <c r="N514" s="24">
        <v>2194.8655975898728</v>
      </c>
      <c r="O514" s="24">
        <v>25173.944000769407</v>
      </c>
      <c r="P514" s="24">
        <v>208333.33333333349</v>
      </c>
      <c r="Q514" s="24">
        <v>93.924634387781907</v>
      </c>
      <c r="R514" s="24">
        <v>9.5389881757510011</v>
      </c>
      <c r="S514" s="24">
        <v>103.46362256353291</v>
      </c>
      <c r="T514" s="24">
        <v>104.16666666666674</v>
      </c>
      <c r="U514" s="24">
        <v>500000</v>
      </c>
      <c r="V514" s="24">
        <v>416666.66666666663</v>
      </c>
      <c r="W514" s="24">
        <v>150000</v>
      </c>
      <c r="X514" s="24">
        <v>124999.99999999999</v>
      </c>
      <c r="Y514" s="24">
        <v>0</v>
      </c>
      <c r="Z514" s="24">
        <v>0</v>
      </c>
      <c r="AA514" s="24">
        <v>183159.38933256408</v>
      </c>
      <c r="AB514" s="24">
        <v>22979.078403179534</v>
      </c>
      <c r="AC514" s="24">
        <v>206138.46773574362</v>
      </c>
      <c r="AD514" s="24">
        <v>2194.8655975898728</v>
      </c>
      <c r="AE514" s="24">
        <v>25173.944000769407</v>
      </c>
      <c r="AF514" s="24">
        <v>208333.33333333349</v>
      </c>
      <c r="AG514" s="24">
        <v>93.924634387781907</v>
      </c>
      <c r="AH514" s="24">
        <v>9.5389881757510011</v>
      </c>
      <c r="AI514" s="24">
        <v>103.46362256353291</v>
      </c>
      <c r="AJ514" s="24">
        <v>104.16666666666674</v>
      </c>
      <c r="AK514" s="24">
        <v>0</v>
      </c>
      <c r="AL514" s="24">
        <v>0</v>
      </c>
      <c r="AM514" s="24">
        <v>0</v>
      </c>
      <c r="AN514" s="24">
        <v>0</v>
      </c>
      <c r="AO514" s="24">
        <v>25000</v>
      </c>
      <c r="AP514" s="24">
        <v>20833.333333333332</v>
      </c>
      <c r="AQ514" s="24">
        <v>0</v>
      </c>
      <c r="AR514" s="24">
        <v>0</v>
      </c>
      <c r="AS514" s="24">
        <v>0</v>
      </c>
      <c r="AT514" s="24">
        <v>0</v>
      </c>
      <c r="AU514" s="24">
        <v>0</v>
      </c>
      <c r="AV514" s="24">
        <v>0</v>
      </c>
      <c r="AW514" s="24">
        <v>0</v>
      </c>
      <c r="AX514" s="24">
        <v>0</v>
      </c>
      <c r="AY514" s="24">
        <v>0</v>
      </c>
      <c r="AZ514" s="24">
        <v>0</v>
      </c>
      <c r="BA514" s="24">
        <v>0.70304410313383414</v>
      </c>
      <c r="BB514" s="24">
        <v>10.242032278884835</v>
      </c>
      <c r="BC514" s="24">
        <v>0.70304410313383414</v>
      </c>
      <c r="BD514" s="24">
        <v>10.242032278884835</v>
      </c>
      <c r="BE514" s="24">
        <v>0</v>
      </c>
      <c r="BF514" s="24">
        <v>0</v>
      </c>
      <c r="BG514" s="24">
        <v>500000</v>
      </c>
      <c r="BH514" s="24">
        <v>416666.66666666663</v>
      </c>
      <c r="BI514" s="24">
        <v>0</v>
      </c>
      <c r="BJ514" s="24">
        <v>0</v>
      </c>
      <c r="BK514" s="24">
        <v>0</v>
      </c>
      <c r="BL514" s="24">
        <v>0</v>
      </c>
    </row>
    <row r="515" spans="1:64" x14ac:dyDescent="0.25">
      <c r="A515" t="s">
        <v>5122</v>
      </c>
      <c r="B515">
        <v>32</v>
      </c>
      <c r="C515">
        <v>3</v>
      </c>
      <c r="D515">
        <v>3</v>
      </c>
      <c r="E515" s="24">
        <v>500000</v>
      </c>
      <c r="F515" s="24">
        <v>449999.99999999994</v>
      </c>
      <c r="G515" s="24">
        <v>150000</v>
      </c>
      <c r="H515" s="24">
        <v>134999.99999999997</v>
      </c>
      <c r="I515" s="24">
        <v>25000</v>
      </c>
      <c r="J515" s="24">
        <v>22500</v>
      </c>
      <c r="K515" s="24">
        <v>196465.06651024846</v>
      </c>
      <c r="L515" s="24">
        <v>26339.358901684172</v>
      </c>
      <c r="M515" s="24">
        <v>222804.42541193264</v>
      </c>
      <c r="N515" s="24">
        <v>2195.5745880673639</v>
      </c>
      <c r="O515" s="24">
        <v>28534.933489751536</v>
      </c>
      <c r="P515" s="24">
        <v>225000</v>
      </c>
      <c r="Q515" s="24">
        <v>101.14883861525641</v>
      </c>
      <c r="R515" s="24">
        <v>10.648070572147617</v>
      </c>
      <c r="S515" s="24">
        <v>111.79690918740403</v>
      </c>
      <c r="T515" s="24">
        <v>112.5</v>
      </c>
      <c r="U515" s="24">
        <v>500000</v>
      </c>
      <c r="V515" s="24">
        <v>449999.99999999994</v>
      </c>
      <c r="W515" s="24">
        <v>150000</v>
      </c>
      <c r="X515" s="24">
        <v>134999.99999999997</v>
      </c>
      <c r="Y515" s="24">
        <v>0</v>
      </c>
      <c r="Z515" s="24">
        <v>0</v>
      </c>
      <c r="AA515" s="24">
        <v>196465.06651024846</v>
      </c>
      <c r="AB515" s="24">
        <v>26339.358901684172</v>
      </c>
      <c r="AC515" s="24">
        <v>222804.42541193264</v>
      </c>
      <c r="AD515" s="24">
        <v>2195.5745880673639</v>
      </c>
      <c r="AE515" s="24">
        <v>28534.933489751536</v>
      </c>
      <c r="AF515" s="24">
        <v>225000</v>
      </c>
      <c r="AG515" s="24">
        <v>101.14883861525641</v>
      </c>
      <c r="AH515" s="24">
        <v>10.648070572147617</v>
      </c>
      <c r="AI515" s="24">
        <v>111.79690918740403</v>
      </c>
      <c r="AJ515" s="24">
        <v>112.5</v>
      </c>
      <c r="AK515" s="24">
        <v>0</v>
      </c>
      <c r="AL515" s="24">
        <v>0</v>
      </c>
      <c r="AM515" s="24">
        <v>0</v>
      </c>
      <c r="AN515" s="24">
        <v>0</v>
      </c>
      <c r="AO515" s="24">
        <v>25000</v>
      </c>
      <c r="AP515" s="24">
        <v>22500</v>
      </c>
      <c r="AQ515" s="24">
        <v>0</v>
      </c>
      <c r="AR515" s="24">
        <v>0</v>
      </c>
      <c r="AS515" s="24">
        <v>0</v>
      </c>
      <c r="AT515" s="24">
        <v>0</v>
      </c>
      <c r="AU515" s="24">
        <v>0</v>
      </c>
      <c r="AV515" s="24">
        <v>0</v>
      </c>
      <c r="AW515" s="24">
        <v>0</v>
      </c>
      <c r="AX515" s="24">
        <v>0</v>
      </c>
      <c r="AY515" s="24">
        <v>0</v>
      </c>
      <c r="AZ515" s="24">
        <v>0</v>
      </c>
      <c r="BA515" s="24">
        <v>0.70309081259597406</v>
      </c>
      <c r="BB515" s="24">
        <v>11.351161384743591</v>
      </c>
      <c r="BC515" s="24">
        <v>0.70309081259597406</v>
      </c>
      <c r="BD515" s="24">
        <v>11.351161384743591</v>
      </c>
      <c r="BE515" s="24">
        <v>0</v>
      </c>
      <c r="BF515" s="24">
        <v>0</v>
      </c>
      <c r="BG515" s="24">
        <v>500000</v>
      </c>
      <c r="BH515" s="24">
        <v>449999.99999999994</v>
      </c>
      <c r="BI515" s="24">
        <v>0</v>
      </c>
      <c r="BJ515" s="24">
        <v>0</v>
      </c>
      <c r="BK515" s="24">
        <v>0</v>
      </c>
      <c r="BL515" s="24">
        <v>0</v>
      </c>
    </row>
    <row r="516" spans="1:64" x14ac:dyDescent="0.25">
      <c r="A516" t="s">
        <v>5122</v>
      </c>
      <c r="B516">
        <v>33</v>
      </c>
      <c r="C516">
        <v>3</v>
      </c>
      <c r="D516">
        <v>3</v>
      </c>
      <c r="E516" s="24">
        <v>500000</v>
      </c>
      <c r="F516" s="24">
        <v>483333.33333333331</v>
      </c>
      <c r="G516" s="24">
        <v>150000</v>
      </c>
      <c r="H516" s="24">
        <v>145000</v>
      </c>
      <c r="I516" s="24">
        <v>25000</v>
      </c>
      <c r="J516" s="24">
        <v>24166.666666666668</v>
      </c>
      <c r="K516" s="24">
        <v>210771.05076198513</v>
      </c>
      <c r="L516" s="24">
        <v>28699.96202337835</v>
      </c>
      <c r="M516" s="24">
        <v>239471.01278536348</v>
      </c>
      <c r="N516" s="24">
        <v>2195.6538813030347</v>
      </c>
      <c r="O516" s="24">
        <v>30895.615904681385</v>
      </c>
      <c r="P516" s="24">
        <v>241666.66666666651</v>
      </c>
      <c r="Q516" s="24">
        <v>108.7761980167279</v>
      </c>
      <c r="R516" s="24">
        <v>11.354041156858329</v>
      </c>
      <c r="S516" s="24">
        <v>120.13023917358623</v>
      </c>
      <c r="T516" s="24">
        <v>120.83333333333326</v>
      </c>
      <c r="U516" s="24">
        <v>500000</v>
      </c>
      <c r="V516" s="24">
        <v>483333.33333333331</v>
      </c>
      <c r="W516" s="24">
        <v>150000</v>
      </c>
      <c r="X516" s="24">
        <v>145000</v>
      </c>
      <c r="Y516" s="24">
        <v>0</v>
      </c>
      <c r="Z516" s="24">
        <v>0</v>
      </c>
      <c r="AA516" s="24">
        <v>210771.05076198513</v>
      </c>
      <c r="AB516" s="24">
        <v>28699.96202337835</v>
      </c>
      <c r="AC516" s="24">
        <v>239471.01278536348</v>
      </c>
      <c r="AD516" s="24">
        <v>2195.6538813030347</v>
      </c>
      <c r="AE516" s="24">
        <v>30895.615904681385</v>
      </c>
      <c r="AF516" s="24">
        <v>241666.66666666651</v>
      </c>
      <c r="AG516" s="24">
        <v>108.7761980167279</v>
      </c>
      <c r="AH516" s="24">
        <v>11.354041156858329</v>
      </c>
      <c r="AI516" s="24">
        <v>120.13023917358623</v>
      </c>
      <c r="AJ516" s="24">
        <v>120.83333333333326</v>
      </c>
      <c r="AK516" s="24">
        <v>0</v>
      </c>
      <c r="AL516" s="24">
        <v>0</v>
      </c>
      <c r="AM516" s="24">
        <v>0</v>
      </c>
      <c r="AN516" s="24">
        <v>0</v>
      </c>
      <c r="AO516" s="24">
        <v>25000</v>
      </c>
      <c r="AP516" s="24">
        <v>24166.666666666668</v>
      </c>
      <c r="AQ516" s="24">
        <v>0</v>
      </c>
      <c r="AR516" s="24">
        <v>0</v>
      </c>
      <c r="AS516" s="24">
        <v>0</v>
      </c>
      <c r="AT516" s="24">
        <v>0</v>
      </c>
      <c r="AU516" s="24">
        <v>0</v>
      </c>
      <c r="AV516" s="24">
        <v>0</v>
      </c>
      <c r="AW516" s="24">
        <v>0</v>
      </c>
      <c r="AX516" s="24">
        <v>0</v>
      </c>
      <c r="AY516" s="24">
        <v>0</v>
      </c>
      <c r="AZ516" s="24">
        <v>0</v>
      </c>
      <c r="BA516" s="24">
        <v>0.70309415974702461</v>
      </c>
      <c r="BB516" s="24">
        <v>12.057135316605354</v>
      </c>
      <c r="BC516" s="24">
        <v>0.70309415974702461</v>
      </c>
      <c r="BD516" s="24">
        <v>12.057135316605354</v>
      </c>
      <c r="BE516" s="24">
        <v>0</v>
      </c>
      <c r="BF516" s="24">
        <v>0</v>
      </c>
      <c r="BG516" s="24">
        <v>500000</v>
      </c>
      <c r="BH516" s="24">
        <v>483333.33333333331</v>
      </c>
      <c r="BI516" s="24">
        <v>0</v>
      </c>
      <c r="BJ516" s="24">
        <v>0</v>
      </c>
      <c r="BK516" s="24">
        <v>0</v>
      </c>
      <c r="BL516" s="24">
        <v>0</v>
      </c>
    </row>
    <row r="517" spans="1:64" x14ac:dyDescent="0.25">
      <c r="A517" t="s">
        <v>5122</v>
      </c>
      <c r="B517">
        <v>34</v>
      </c>
      <c r="C517">
        <v>4</v>
      </c>
      <c r="D517">
        <v>3</v>
      </c>
      <c r="E517" s="24">
        <v>600000</v>
      </c>
      <c r="F517" s="24">
        <v>516666.66666666669</v>
      </c>
      <c r="G517" s="24">
        <v>180000</v>
      </c>
      <c r="H517" s="24">
        <v>155000</v>
      </c>
      <c r="I517" s="24">
        <v>30000</v>
      </c>
      <c r="J517" s="24">
        <v>25833.333333333336</v>
      </c>
      <c r="K517" s="24">
        <v>225753.52213675808</v>
      </c>
      <c r="L517" s="24">
        <v>30384.147563673556</v>
      </c>
      <c r="M517" s="24">
        <v>256137.66970043164</v>
      </c>
      <c r="N517" s="24">
        <v>2195.6636329018511</v>
      </c>
      <c r="O517" s="24">
        <v>32579.811196575407</v>
      </c>
      <c r="P517" s="24">
        <v>258333.33333333349</v>
      </c>
      <c r="Q517" s="24">
        <v>116.65129790186097</v>
      </c>
      <c r="R517" s="24">
        <v>11.812274336015435</v>
      </c>
      <c r="S517" s="24">
        <v>128.46357223787641</v>
      </c>
      <c r="T517" s="24">
        <v>129.16666666666674</v>
      </c>
      <c r="U517" s="24">
        <v>600000</v>
      </c>
      <c r="V517" s="24">
        <v>516666.66666666669</v>
      </c>
      <c r="W517" s="24">
        <v>180000</v>
      </c>
      <c r="X517" s="24">
        <v>155000</v>
      </c>
      <c r="Y517" s="24">
        <v>0</v>
      </c>
      <c r="Z517" s="24">
        <v>0</v>
      </c>
      <c r="AA517" s="24">
        <v>225753.52213675808</v>
      </c>
      <c r="AB517" s="24">
        <v>30384.147563673556</v>
      </c>
      <c r="AC517" s="24">
        <v>256137.66970043164</v>
      </c>
      <c r="AD517" s="24">
        <v>2195.6636329018511</v>
      </c>
      <c r="AE517" s="24">
        <v>32579.811196575407</v>
      </c>
      <c r="AF517" s="24">
        <v>258333.33333333349</v>
      </c>
      <c r="AG517" s="24">
        <v>116.65129790186097</v>
      </c>
      <c r="AH517" s="24">
        <v>11.812274336015435</v>
      </c>
      <c r="AI517" s="24">
        <v>128.46357223787641</v>
      </c>
      <c r="AJ517" s="24">
        <v>129.16666666666674</v>
      </c>
      <c r="AK517" s="24">
        <v>0</v>
      </c>
      <c r="AL517" s="24">
        <v>0</v>
      </c>
      <c r="AM517" s="24">
        <v>0</v>
      </c>
      <c r="AN517" s="24">
        <v>0</v>
      </c>
      <c r="AO517" s="24">
        <v>30000</v>
      </c>
      <c r="AP517" s="24">
        <v>25833.333333333336</v>
      </c>
      <c r="AQ517" s="24">
        <v>0</v>
      </c>
      <c r="AR517" s="24">
        <v>0</v>
      </c>
      <c r="AS517" s="24">
        <v>0</v>
      </c>
      <c r="AT517" s="24">
        <v>0</v>
      </c>
      <c r="AU517" s="24">
        <v>0</v>
      </c>
      <c r="AV517" s="24">
        <v>0</v>
      </c>
      <c r="AW517" s="24">
        <v>0</v>
      </c>
      <c r="AX517" s="24">
        <v>0</v>
      </c>
      <c r="AY517" s="24">
        <v>0</v>
      </c>
      <c r="AZ517" s="24">
        <v>0</v>
      </c>
      <c r="BA517" s="24">
        <v>0.70309442879033668</v>
      </c>
      <c r="BB517" s="24">
        <v>12.515368764805771</v>
      </c>
      <c r="BC517" s="24">
        <v>0.70309442879033668</v>
      </c>
      <c r="BD517" s="24">
        <v>12.515368764805771</v>
      </c>
      <c r="BE517" s="24">
        <v>0</v>
      </c>
      <c r="BF517" s="24">
        <v>0</v>
      </c>
      <c r="BG517" s="24">
        <v>600000</v>
      </c>
      <c r="BH517" s="24">
        <v>516666.66666666669</v>
      </c>
      <c r="BI517" s="24">
        <v>0</v>
      </c>
      <c r="BJ517" s="24">
        <v>0</v>
      </c>
      <c r="BK517" s="24">
        <v>0</v>
      </c>
      <c r="BL517" s="24">
        <v>0</v>
      </c>
    </row>
    <row r="518" spans="1:64" x14ac:dyDescent="0.25">
      <c r="A518" t="s">
        <v>5122</v>
      </c>
      <c r="B518">
        <v>35</v>
      </c>
      <c r="C518">
        <v>4</v>
      </c>
      <c r="D518">
        <v>3</v>
      </c>
      <c r="E518" s="24">
        <v>600000</v>
      </c>
      <c r="F518" s="24">
        <v>550000</v>
      </c>
      <c r="G518" s="24">
        <v>180000</v>
      </c>
      <c r="H518" s="24">
        <v>165000</v>
      </c>
      <c r="I518" s="24">
        <v>30000</v>
      </c>
      <c r="J518" s="24">
        <v>27500</v>
      </c>
      <c r="K518" s="24">
        <v>241203.7440196774</v>
      </c>
      <c r="L518" s="24">
        <v>31600.591055443045</v>
      </c>
      <c r="M518" s="24">
        <v>272804.33507512044</v>
      </c>
      <c r="N518" s="24">
        <v>2195.6649248795584</v>
      </c>
      <c r="O518" s="24">
        <v>33796.255980322603</v>
      </c>
      <c r="P518" s="24">
        <v>275000</v>
      </c>
      <c r="Q518" s="24">
        <v>124.68257551859438</v>
      </c>
      <c r="R518" s="24">
        <v>12.114330028954328</v>
      </c>
      <c r="S518" s="24">
        <v>136.7969055475487</v>
      </c>
      <c r="T518" s="24">
        <v>137.5</v>
      </c>
      <c r="U518" s="24">
        <v>600000</v>
      </c>
      <c r="V518" s="24">
        <v>550000</v>
      </c>
      <c r="W518" s="24">
        <v>180000</v>
      </c>
      <c r="X518" s="24">
        <v>165000</v>
      </c>
      <c r="Y518" s="24">
        <v>0</v>
      </c>
      <c r="Z518" s="24">
        <v>0</v>
      </c>
      <c r="AA518" s="24">
        <v>241203.7440196774</v>
      </c>
      <c r="AB518" s="24">
        <v>31600.591055443045</v>
      </c>
      <c r="AC518" s="24">
        <v>272804.33507512044</v>
      </c>
      <c r="AD518" s="24">
        <v>2195.6649248795584</v>
      </c>
      <c r="AE518" s="24">
        <v>33796.255980322603</v>
      </c>
      <c r="AF518" s="24">
        <v>275000</v>
      </c>
      <c r="AG518" s="24">
        <v>124.68257551859438</v>
      </c>
      <c r="AH518" s="24">
        <v>12.114330028954328</v>
      </c>
      <c r="AI518" s="24">
        <v>136.7969055475487</v>
      </c>
      <c r="AJ518" s="24">
        <v>137.5</v>
      </c>
      <c r="AK518" s="24">
        <v>0</v>
      </c>
      <c r="AL518" s="24">
        <v>0</v>
      </c>
      <c r="AM518" s="24">
        <v>0</v>
      </c>
      <c r="AN518" s="24">
        <v>0</v>
      </c>
      <c r="AO518" s="24">
        <v>30000</v>
      </c>
      <c r="AP518" s="24">
        <v>27500</v>
      </c>
      <c r="AQ518" s="24">
        <v>0</v>
      </c>
      <c r="AR518" s="24">
        <v>0</v>
      </c>
      <c r="AS518" s="24">
        <v>0</v>
      </c>
      <c r="AT518" s="24">
        <v>0</v>
      </c>
      <c r="AU518" s="24">
        <v>0</v>
      </c>
      <c r="AV518" s="24">
        <v>0</v>
      </c>
      <c r="AW518" s="24">
        <v>0</v>
      </c>
      <c r="AX518" s="24">
        <v>0</v>
      </c>
      <c r="AY518" s="24">
        <v>0</v>
      </c>
      <c r="AZ518" s="24">
        <v>0</v>
      </c>
      <c r="BA518" s="24">
        <v>0.70309445245129609</v>
      </c>
      <c r="BB518" s="24">
        <v>12.817424481405624</v>
      </c>
      <c r="BC518" s="24">
        <v>0.70309445245129609</v>
      </c>
      <c r="BD518" s="24">
        <v>12.817424481405624</v>
      </c>
      <c r="BE518" s="24">
        <v>0</v>
      </c>
      <c r="BF518" s="24">
        <v>0</v>
      </c>
      <c r="BG518" s="24">
        <v>600000</v>
      </c>
      <c r="BH518" s="24">
        <v>550000</v>
      </c>
      <c r="BI518" s="24">
        <v>0</v>
      </c>
      <c r="BJ518" s="24">
        <v>0</v>
      </c>
      <c r="BK518" s="24">
        <v>0</v>
      </c>
      <c r="BL518" s="24">
        <v>0</v>
      </c>
    </row>
    <row r="519" spans="1:64" x14ac:dyDescent="0.25">
      <c r="A519" t="s">
        <v>5122</v>
      </c>
      <c r="B519">
        <v>36</v>
      </c>
      <c r="C519">
        <v>4</v>
      </c>
      <c r="D519">
        <v>3</v>
      </c>
      <c r="E519" s="24">
        <v>600000</v>
      </c>
      <c r="F519" s="24">
        <v>583333.33333333326</v>
      </c>
      <c r="G519" s="24">
        <v>180000</v>
      </c>
      <c r="H519" s="24">
        <v>174999.99999999997</v>
      </c>
      <c r="I519" s="24">
        <v>30000</v>
      </c>
      <c r="J519" s="24">
        <v>29166.666666666664</v>
      </c>
      <c r="K519" s="24">
        <v>256982.90277758799</v>
      </c>
      <c r="L519" s="24">
        <v>32488.098782286514</v>
      </c>
      <c r="M519" s="24">
        <v>289471.00155987451</v>
      </c>
      <c r="N519" s="24">
        <v>2195.6651067924686</v>
      </c>
      <c r="O519" s="24">
        <v>34683.763889078982</v>
      </c>
      <c r="P519" s="24">
        <v>291666.66666666698</v>
      </c>
      <c r="Q519" s="24">
        <v>132.81426334631851</v>
      </c>
      <c r="R519" s="24">
        <v>12.315975532323591</v>
      </c>
      <c r="S519" s="24">
        <v>145.1302388786421</v>
      </c>
      <c r="T519" s="24">
        <v>145.83333333333348</v>
      </c>
      <c r="U519" s="24">
        <v>600000</v>
      </c>
      <c r="V519" s="24">
        <v>583333.33333333326</v>
      </c>
      <c r="W519" s="24">
        <v>180000</v>
      </c>
      <c r="X519" s="24">
        <v>174999.99999999997</v>
      </c>
      <c r="Y519" s="24">
        <v>0</v>
      </c>
      <c r="Z519" s="24">
        <v>0</v>
      </c>
      <c r="AA519" s="24">
        <v>256982.90277758799</v>
      </c>
      <c r="AB519" s="24">
        <v>32488.098782286514</v>
      </c>
      <c r="AC519" s="24">
        <v>289471.00155987451</v>
      </c>
      <c r="AD519" s="24">
        <v>2195.6651067924686</v>
      </c>
      <c r="AE519" s="24">
        <v>34683.763889078982</v>
      </c>
      <c r="AF519" s="24">
        <v>291666.66666666698</v>
      </c>
      <c r="AG519" s="24">
        <v>132.81426334631851</v>
      </c>
      <c r="AH519" s="24">
        <v>12.315975532323591</v>
      </c>
      <c r="AI519" s="24">
        <v>145.1302388786421</v>
      </c>
      <c r="AJ519" s="24">
        <v>145.83333333333348</v>
      </c>
      <c r="AK519" s="24">
        <v>0</v>
      </c>
      <c r="AL519" s="24">
        <v>0</v>
      </c>
      <c r="AM519" s="24">
        <v>0</v>
      </c>
      <c r="AN519" s="24">
        <v>0</v>
      </c>
      <c r="AO519" s="24">
        <v>30000</v>
      </c>
      <c r="AP519" s="24">
        <v>29166.666666666664</v>
      </c>
      <c r="AQ519" s="24">
        <v>0</v>
      </c>
      <c r="AR519" s="24">
        <v>0</v>
      </c>
      <c r="AS519" s="24">
        <v>0</v>
      </c>
      <c r="AT519" s="24">
        <v>0</v>
      </c>
      <c r="AU519" s="24">
        <v>0</v>
      </c>
      <c r="AV519" s="24">
        <v>0</v>
      </c>
      <c r="AW519" s="24">
        <v>0</v>
      </c>
      <c r="AX519" s="24">
        <v>0</v>
      </c>
      <c r="AY519" s="24">
        <v>0</v>
      </c>
      <c r="AZ519" s="24">
        <v>0</v>
      </c>
      <c r="BA519" s="24">
        <v>0.70309445469138154</v>
      </c>
      <c r="BB519" s="24">
        <v>13.019069987014973</v>
      </c>
      <c r="BC519" s="24">
        <v>0.70309445469138154</v>
      </c>
      <c r="BD519" s="24">
        <v>13.019069987014973</v>
      </c>
      <c r="BE519" s="24">
        <v>0</v>
      </c>
      <c r="BF519" s="24">
        <v>0</v>
      </c>
      <c r="BG519" s="24">
        <v>600000</v>
      </c>
      <c r="BH519" s="24">
        <v>583333.33333333326</v>
      </c>
      <c r="BI519" s="24">
        <v>0</v>
      </c>
      <c r="BJ519" s="24">
        <v>0</v>
      </c>
      <c r="BK519" s="24">
        <v>0</v>
      </c>
      <c r="BL519" s="24">
        <v>0</v>
      </c>
    </row>
    <row r="520" spans="1:64" x14ac:dyDescent="0.25">
      <c r="A520" t="s">
        <v>5122</v>
      </c>
      <c r="B520">
        <v>37</v>
      </c>
      <c r="C520">
        <v>1</v>
      </c>
      <c r="D520">
        <v>4</v>
      </c>
      <c r="E520" s="24">
        <v>700000</v>
      </c>
      <c r="F520" s="24">
        <v>616666.66666666663</v>
      </c>
      <c r="G520" s="24">
        <v>210000</v>
      </c>
      <c r="H520" s="24">
        <v>184999.99999999997</v>
      </c>
      <c r="I520" s="24">
        <v>35000</v>
      </c>
      <c r="J520" s="24">
        <v>30833.333333333332</v>
      </c>
      <c r="K520" s="24">
        <v>272996.52448962582</v>
      </c>
      <c r="L520" s="24">
        <v>33141.143709952477</v>
      </c>
      <c r="M520" s="24">
        <v>306137.6681995783</v>
      </c>
      <c r="N520" s="24">
        <v>2195.6651337547228</v>
      </c>
      <c r="O520" s="24">
        <v>35336.8088437072</v>
      </c>
      <c r="P520" s="24">
        <v>308333.33333333302</v>
      </c>
      <c r="Q520" s="24">
        <v>141.01153583574069</v>
      </c>
      <c r="R520" s="24">
        <v>12.452036376009346</v>
      </c>
      <c r="S520" s="24">
        <v>153.46357221175003</v>
      </c>
      <c r="T520" s="24">
        <v>154.16666666666652</v>
      </c>
      <c r="U520" s="24">
        <v>630000</v>
      </c>
      <c r="V520" s="24">
        <v>555000</v>
      </c>
      <c r="W520" s="24">
        <v>189000</v>
      </c>
      <c r="X520" s="24">
        <v>166500</v>
      </c>
      <c r="Y520" s="24">
        <v>0</v>
      </c>
      <c r="Z520" s="24">
        <v>0</v>
      </c>
      <c r="AA520" s="24">
        <v>245696.87204066323</v>
      </c>
      <c r="AB520" s="24">
        <v>29827.029338957276</v>
      </c>
      <c r="AC520" s="24">
        <v>275523.90137962048</v>
      </c>
      <c r="AD520" s="24">
        <v>1976.098620379249</v>
      </c>
      <c r="AE520" s="24">
        <v>31803.127959336445</v>
      </c>
      <c r="AF520" s="24">
        <v>277499.99999999971</v>
      </c>
      <c r="AG520" s="24">
        <v>141.01153583574069</v>
      </c>
      <c r="AH520" s="24">
        <v>12.452036376009346</v>
      </c>
      <c r="AI520" s="24">
        <v>153.46357221175003</v>
      </c>
      <c r="AJ520" s="24">
        <v>154.16666666666652</v>
      </c>
      <c r="AK520" s="24">
        <v>70000</v>
      </c>
      <c r="AL520" s="24">
        <v>61666.666666666628</v>
      </c>
      <c r="AM520" s="24">
        <v>21000</v>
      </c>
      <c r="AN520" s="24">
        <v>18499.999999999971</v>
      </c>
      <c r="AO520" s="24">
        <v>35000</v>
      </c>
      <c r="AP520" s="24">
        <v>30833.333333333332</v>
      </c>
      <c r="AQ520" s="24">
        <v>27299.652448962588</v>
      </c>
      <c r="AR520" s="24">
        <v>3314.1143709952012</v>
      </c>
      <c r="AS520" s="24">
        <v>30613.766819957818</v>
      </c>
      <c r="AT520" s="24">
        <v>219.56651337547373</v>
      </c>
      <c r="AU520" s="24">
        <v>3533.6808843707549</v>
      </c>
      <c r="AV520" s="24">
        <v>30833.333333333314</v>
      </c>
      <c r="AW520" s="24">
        <v>0</v>
      </c>
      <c r="AX520" s="24">
        <v>0</v>
      </c>
      <c r="AY520" s="24">
        <v>0</v>
      </c>
      <c r="AZ520" s="24">
        <v>0</v>
      </c>
      <c r="BA520" s="24">
        <v>0.70309445491648148</v>
      </c>
      <c r="BB520" s="24">
        <v>13.155130830925827</v>
      </c>
      <c r="BC520" s="24">
        <v>0.70309445491648148</v>
      </c>
      <c r="BD520" s="24">
        <v>13.155130830925827</v>
      </c>
      <c r="BE520" s="24">
        <v>0</v>
      </c>
      <c r="BF520" s="24">
        <v>0</v>
      </c>
      <c r="BG520" s="24">
        <v>630000</v>
      </c>
      <c r="BH520" s="24">
        <v>555000</v>
      </c>
      <c r="BI520" s="24">
        <v>0</v>
      </c>
      <c r="BJ520" s="24">
        <v>0</v>
      </c>
      <c r="BK520" s="24">
        <v>0</v>
      </c>
      <c r="BL520" s="24">
        <v>0</v>
      </c>
    </row>
    <row r="521" spans="1:64" x14ac:dyDescent="0.25">
      <c r="A521" t="s">
        <v>5122</v>
      </c>
      <c r="B521">
        <v>38</v>
      </c>
      <c r="C521">
        <v>1</v>
      </c>
      <c r="D521">
        <v>4</v>
      </c>
      <c r="E521" s="24">
        <v>700000</v>
      </c>
      <c r="F521" s="24">
        <v>650000</v>
      </c>
      <c r="G521" s="24">
        <v>210000</v>
      </c>
      <c r="H521" s="24">
        <v>195000</v>
      </c>
      <c r="I521" s="24">
        <v>35000</v>
      </c>
      <c r="J521" s="24">
        <v>32500</v>
      </c>
      <c r="K521" s="24">
        <v>289179.14072723594</v>
      </c>
      <c r="L521" s="24">
        <v>33625.194134834222</v>
      </c>
      <c r="M521" s="24">
        <v>322804.33486207016</v>
      </c>
      <c r="N521" s="24">
        <v>2195.6651379298419</v>
      </c>
      <c r="O521" s="24">
        <v>35820.859272764064</v>
      </c>
      <c r="P521" s="24">
        <v>325000</v>
      </c>
      <c r="Q521" s="24">
        <v>149.25221191097444</v>
      </c>
      <c r="R521" s="24">
        <v>12.544693634084979</v>
      </c>
      <c r="S521" s="24">
        <v>161.79690554505942</v>
      </c>
      <c r="T521" s="24">
        <v>162.5</v>
      </c>
      <c r="U521" s="24">
        <v>630000</v>
      </c>
      <c r="V521" s="24">
        <v>585000</v>
      </c>
      <c r="W521" s="24">
        <v>189000</v>
      </c>
      <c r="X521" s="24">
        <v>175500</v>
      </c>
      <c r="Y521" s="24">
        <v>0</v>
      </c>
      <c r="Z521" s="24">
        <v>0</v>
      </c>
      <c r="AA521" s="24">
        <v>260261.22665451234</v>
      </c>
      <c r="AB521" s="24">
        <v>30262.674721350835</v>
      </c>
      <c r="AC521" s="24">
        <v>290523.90137586318</v>
      </c>
      <c r="AD521" s="24">
        <v>1976.0986241368591</v>
      </c>
      <c r="AE521" s="24">
        <v>32238.773345487658</v>
      </c>
      <c r="AF521" s="24">
        <v>292500</v>
      </c>
      <c r="AG521" s="24">
        <v>149.25221191097444</v>
      </c>
      <c r="AH521" s="24">
        <v>12.544693634084979</v>
      </c>
      <c r="AI521" s="24">
        <v>161.79690554505942</v>
      </c>
      <c r="AJ521" s="24">
        <v>162.5</v>
      </c>
      <c r="AK521" s="24">
        <v>70000</v>
      </c>
      <c r="AL521" s="24">
        <v>65000</v>
      </c>
      <c r="AM521" s="24">
        <v>21000</v>
      </c>
      <c r="AN521" s="24">
        <v>19500</v>
      </c>
      <c r="AO521" s="24">
        <v>35000</v>
      </c>
      <c r="AP521" s="24">
        <v>32500</v>
      </c>
      <c r="AQ521" s="24">
        <v>28917.914072723594</v>
      </c>
      <c r="AR521" s="24">
        <v>3362.5194134833873</v>
      </c>
      <c r="AS521" s="24">
        <v>32280.433486206981</v>
      </c>
      <c r="AT521" s="24">
        <v>219.56651379298273</v>
      </c>
      <c r="AU521" s="24">
        <v>3582.0859272764064</v>
      </c>
      <c r="AV521" s="24">
        <v>32500</v>
      </c>
      <c r="AW521" s="24">
        <v>0</v>
      </c>
      <c r="AX521" s="24">
        <v>0</v>
      </c>
      <c r="AY521" s="24">
        <v>0</v>
      </c>
      <c r="AZ521" s="24">
        <v>0</v>
      </c>
      <c r="BA521" s="24">
        <v>0.70309445494058309</v>
      </c>
      <c r="BB521" s="24">
        <v>13.247788089025562</v>
      </c>
      <c r="BC521" s="24">
        <v>0.70309445494058309</v>
      </c>
      <c r="BD521" s="24">
        <v>13.247788089025562</v>
      </c>
      <c r="BE521" s="24">
        <v>0</v>
      </c>
      <c r="BF521" s="24">
        <v>0</v>
      </c>
      <c r="BG521" s="24">
        <v>630000</v>
      </c>
      <c r="BH521" s="24">
        <v>585000</v>
      </c>
      <c r="BI521" s="24">
        <v>0</v>
      </c>
      <c r="BJ521" s="24">
        <v>0</v>
      </c>
      <c r="BK521" s="24">
        <v>0</v>
      </c>
      <c r="BL521" s="24">
        <v>0</v>
      </c>
    </row>
    <row r="522" spans="1:64" x14ac:dyDescent="0.25">
      <c r="A522" t="s">
        <v>5122</v>
      </c>
      <c r="B522">
        <v>39</v>
      </c>
      <c r="C522">
        <v>1</v>
      </c>
      <c r="D522">
        <v>4</v>
      </c>
      <c r="E522" s="24">
        <v>700000</v>
      </c>
      <c r="F522" s="24">
        <v>683333.33333333326</v>
      </c>
      <c r="G522" s="24">
        <v>210000</v>
      </c>
      <c r="H522" s="24">
        <v>204999.99999999997</v>
      </c>
      <c r="I522" s="24">
        <v>35000</v>
      </c>
      <c r="J522" s="24">
        <v>34166.666666666664</v>
      </c>
      <c r="K522" s="24">
        <v>305484.71576132346</v>
      </c>
      <c r="L522" s="24">
        <v>33986.28576674033</v>
      </c>
      <c r="M522" s="24">
        <v>339471.00152806379</v>
      </c>
      <c r="N522" s="24">
        <v>2195.6651386031881</v>
      </c>
      <c r="O522" s="24">
        <v>36181.950905343518</v>
      </c>
      <c r="P522" s="24">
        <v>341666.66666666698</v>
      </c>
      <c r="Q522" s="24">
        <v>157.52193439822031</v>
      </c>
      <c r="R522" s="24">
        <v>12.608304480169863</v>
      </c>
      <c r="S522" s="24">
        <v>170.13023887839017</v>
      </c>
      <c r="T522" s="24">
        <v>170.83333333333348</v>
      </c>
      <c r="U522" s="24">
        <v>630000</v>
      </c>
      <c r="V522" s="24">
        <v>615000</v>
      </c>
      <c r="W522" s="24">
        <v>189000</v>
      </c>
      <c r="X522" s="24">
        <v>184499.99999999997</v>
      </c>
      <c r="Y522" s="24">
        <v>0</v>
      </c>
      <c r="Z522" s="24">
        <v>0</v>
      </c>
      <c r="AA522" s="24">
        <v>274936.24418519111</v>
      </c>
      <c r="AB522" s="24">
        <v>30587.657190066297</v>
      </c>
      <c r="AC522" s="24">
        <v>305523.90137525741</v>
      </c>
      <c r="AD522" s="24">
        <v>1976.0986247428664</v>
      </c>
      <c r="AE522" s="24">
        <v>32563.755814809236</v>
      </c>
      <c r="AF522" s="24">
        <v>307500.00000000029</v>
      </c>
      <c r="AG522" s="24">
        <v>157.52193439822031</v>
      </c>
      <c r="AH522" s="24">
        <v>12.608304480169863</v>
      </c>
      <c r="AI522" s="24">
        <v>170.13023887839017</v>
      </c>
      <c r="AJ522" s="24">
        <v>170.83333333333348</v>
      </c>
      <c r="AK522" s="24">
        <v>70000</v>
      </c>
      <c r="AL522" s="24">
        <v>68333.333333333256</v>
      </c>
      <c r="AM522" s="24">
        <v>21000</v>
      </c>
      <c r="AN522" s="24">
        <v>20500</v>
      </c>
      <c r="AO522" s="24">
        <v>35000</v>
      </c>
      <c r="AP522" s="24">
        <v>34166.666666666664</v>
      </c>
      <c r="AQ522" s="24">
        <v>30548.471576132346</v>
      </c>
      <c r="AR522" s="24">
        <v>3398.628576674033</v>
      </c>
      <c r="AS522" s="24">
        <v>33947.100152806379</v>
      </c>
      <c r="AT522" s="24">
        <v>219.56651386032172</v>
      </c>
      <c r="AU522" s="24">
        <v>3618.1950905342819</v>
      </c>
      <c r="AV522" s="24">
        <v>34166.666666666686</v>
      </c>
      <c r="AW522" s="24">
        <v>0</v>
      </c>
      <c r="AX522" s="24">
        <v>0</v>
      </c>
      <c r="AY522" s="24">
        <v>0</v>
      </c>
      <c r="AZ522" s="24">
        <v>0</v>
      </c>
      <c r="BA522" s="24">
        <v>0.70309445494331158</v>
      </c>
      <c r="BB522" s="24">
        <v>13.311398935113175</v>
      </c>
      <c r="BC522" s="24">
        <v>0.70309445494331158</v>
      </c>
      <c r="BD522" s="24">
        <v>13.311398935113175</v>
      </c>
      <c r="BE522" s="24">
        <v>0</v>
      </c>
      <c r="BF522" s="24">
        <v>0</v>
      </c>
      <c r="BG522" s="24">
        <v>630000</v>
      </c>
      <c r="BH522" s="24">
        <v>615000</v>
      </c>
      <c r="BI522" s="24">
        <v>0</v>
      </c>
      <c r="BJ522" s="24">
        <v>0</v>
      </c>
      <c r="BK522" s="24">
        <v>0</v>
      </c>
      <c r="BL522" s="24">
        <v>0</v>
      </c>
    </row>
    <row r="523" spans="1:64" x14ac:dyDescent="0.25">
      <c r="A523" t="s">
        <v>5122</v>
      </c>
      <c r="B523">
        <v>40</v>
      </c>
      <c r="C523">
        <v>2</v>
      </c>
      <c r="D523">
        <v>4</v>
      </c>
      <c r="E523" s="24">
        <v>600000</v>
      </c>
      <c r="F523" s="24">
        <v>683333.33333333337</v>
      </c>
      <c r="G523" s="24">
        <v>180000</v>
      </c>
      <c r="H523" s="24">
        <v>205000</v>
      </c>
      <c r="I523" s="24">
        <v>30000</v>
      </c>
      <c r="J523" s="24">
        <v>34166.666666666672</v>
      </c>
      <c r="K523" s="24">
        <v>317199.03658727277</v>
      </c>
      <c r="L523" s="24">
        <v>24347.470730723813</v>
      </c>
      <c r="M523" s="24">
        <v>341546.50731799658</v>
      </c>
      <c r="N523" s="24">
        <v>120.15934867039323</v>
      </c>
      <c r="O523" s="24">
        <v>24467.630079394206</v>
      </c>
      <c r="P523" s="24">
        <v>341666.66666666698</v>
      </c>
      <c r="Q523" s="24">
        <v>162.92496438493208</v>
      </c>
      <c r="R523" s="24">
        <v>7.8872584424866545</v>
      </c>
      <c r="S523" s="24">
        <v>170.81222282741874</v>
      </c>
      <c r="T523" s="24">
        <v>170.83333333333348</v>
      </c>
      <c r="U523" s="24">
        <v>540000</v>
      </c>
      <c r="V523" s="24">
        <v>615000</v>
      </c>
      <c r="W523" s="24">
        <v>162000</v>
      </c>
      <c r="X523" s="24">
        <v>184500</v>
      </c>
      <c r="Y523" s="24">
        <v>0</v>
      </c>
      <c r="Z523" s="24">
        <v>0</v>
      </c>
      <c r="AA523" s="24">
        <v>285479.13292854553</v>
      </c>
      <c r="AB523" s="24">
        <v>21912.723657651339</v>
      </c>
      <c r="AC523" s="24">
        <v>307391.85658619693</v>
      </c>
      <c r="AD523" s="24">
        <v>108.14341380335827</v>
      </c>
      <c r="AE523" s="24">
        <v>22020.867071454762</v>
      </c>
      <c r="AF523" s="24">
        <v>307500.00000000029</v>
      </c>
      <c r="AG523" s="24">
        <v>162.92496438493208</v>
      </c>
      <c r="AH523" s="24">
        <v>7.8872584424866545</v>
      </c>
      <c r="AI523" s="24">
        <v>170.81222282741874</v>
      </c>
      <c r="AJ523" s="24">
        <v>170.83333333333348</v>
      </c>
      <c r="AK523" s="24">
        <v>60000</v>
      </c>
      <c r="AL523" s="24">
        <v>68333.333333333372</v>
      </c>
      <c r="AM523" s="24">
        <v>18000</v>
      </c>
      <c r="AN523" s="24">
        <v>20500</v>
      </c>
      <c r="AO523" s="24">
        <v>30000</v>
      </c>
      <c r="AP523" s="24">
        <v>34166.666666666672</v>
      </c>
      <c r="AQ523" s="24">
        <v>31719.903658727242</v>
      </c>
      <c r="AR523" s="24">
        <v>2434.7470730724744</v>
      </c>
      <c r="AS523" s="24">
        <v>34154.650731799658</v>
      </c>
      <c r="AT523" s="24">
        <v>12.015934867034957</v>
      </c>
      <c r="AU523" s="24">
        <v>2446.7630079394439</v>
      </c>
      <c r="AV523" s="24">
        <v>34166.666666666686</v>
      </c>
      <c r="AW523" s="24">
        <v>0</v>
      </c>
      <c r="AX523" s="24">
        <v>0</v>
      </c>
      <c r="AY523" s="24">
        <v>0</v>
      </c>
      <c r="AZ523" s="24">
        <v>0</v>
      </c>
      <c r="BA523" s="24">
        <v>2.1110505914748501E-2</v>
      </c>
      <c r="BB523" s="24">
        <v>7.908368948401403</v>
      </c>
      <c r="BC523" s="24">
        <v>2.1110505914748501E-2</v>
      </c>
      <c r="BD523" s="24">
        <v>7.908368948401403</v>
      </c>
      <c r="BE523" s="24">
        <v>0</v>
      </c>
      <c r="BF523" s="24">
        <v>0</v>
      </c>
      <c r="BG523" s="24">
        <v>540000</v>
      </c>
      <c r="BH523" s="24">
        <v>615000</v>
      </c>
      <c r="BI523" s="24">
        <v>0</v>
      </c>
      <c r="BJ523" s="24">
        <v>0</v>
      </c>
      <c r="BK523" s="24">
        <v>0</v>
      </c>
      <c r="BL523" s="24">
        <v>0</v>
      </c>
    </row>
    <row r="524" spans="1:64" x14ac:dyDescent="0.25">
      <c r="A524" t="s">
        <v>5122</v>
      </c>
      <c r="B524">
        <v>41</v>
      </c>
      <c r="C524">
        <v>2</v>
      </c>
      <c r="D524">
        <v>4</v>
      </c>
      <c r="E524" s="24">
        <v>600000</v>
      </c>
      <c r="F524" s="24">
        <v>650000</v>
      </c>
      <c r="G524" s="24">
        <v>180000</v>
      </c>
      <c r="H524" s="24">
        <v>195000</v>
      </c>
      <c r="I524" s="24">
        <v>30000</v>
      </c>
      <c r="J524" s="24">
        <v>32500</v>
      </c>
      <c r="K524" s="24">
        <v>319846.6042192867</v>
      </c>
      <c r="L524" s="24">
        <v>7219.1674112677574</v>
      </c>
      <c r="M524" s="24">
        <v>327065.77163055446</v>
      </c>
      <c r="N524" s="24">
        <v>-2065.77163055446</v>
      </c>
      <c r="O524" s="24">
        <v>5153.3957807132974</v>
      </c>
      <c r="P524" s="24">
        <v>325000</v>
      </c>
      <c r="Q524" s="24">
        <v>163.00109546407748</v>
      </c>
      <c r="R524" s="24">
        <v>0.17986757085509453</v>
      </c>
      <c r="S524" s="24">
        <v>163.18096303493257</v>
      </c>
      <c r="T524" s="24">
        <v>162.5</v>
      </c>
      <c r="U524" s="24">
        <v>540000</v>
      </c>
      <c r="V524" s="24">
        <v>585000</v>
      </c>
      <c r="W524" s="24">
        <v>162000</v>
      </c>
      <c r="X524" s="24">
        <v>175500</v>
      </c>
      <c r="Y524" s="24">
        <v>0</v>
      </c>
      <c r="Z524" s="24">
        <v>0</v>
      </c>
      <c r="AA524" s="24">
        <v>287861.94379735802</v>
      </c>
      <c r="AB524" s="24">
        <v>6497.2506701410748</v>
      </c>
      <c r="AC524" s="24">
        <v>294359.19446749904</v>
      </c>
      <c r="AD524" s="24">
        <v>-1859.1944674990154</v>
      </c>
      <c r="AE524" s="24">
        <v>4638.0562026419211</v>
      </c>
      <c r="AF524" s="24">
        <v>292500</v>
      </c>
      <c r="AG524" s="24">
        <v>163.00109546407748</v>
      </c>
      <c r="AH524" s="24">
        <v>0.17986757085509453</v>
      </c>
      <c r="AI524" s="24">
        <v>163.18096303493257</v>
      </c>
      <c r="AJ524" s="24">
        <v>162.5</v>
      </c>
      <c r="AK524" s="24">
        <v>60000</v>
      </c>
      <c r="AL524" s="24">
        <v>65000</v>
      </c>
      <c r="AM524" s="24">
        <v>18000</v>
      </c>
      <c r="AN524" s="24">
        <v>19500</v>
      </c>
      <c r="AO524" s="24">
        <v>30000</v>
      </c>
      <c r="AP524" s="24">
        <v>32500</v>
      </c>
      <c r="AQ524" s="24">
        <v>31984.660421928682</v>
      </c>
      <c r="AR524" s="24">
        <v>721.91674112668261</v>
      </c>
      <c r="AS524" s="24">
        <v>32706.577163055423</v>
      </c>
      <c r="AT524" s="24">
        <v>-206.57716305544454</v>
      </c>
      <c r="AU524" s="24">
        <v>515.33957807137631</v>
      </c>
      <c r="AV524" s="24">
        <v>32500</v>
      </c>
      <c r="AW524" s="24">
        <v>0</v>
      </c>
      <c r="AX524" s="24">
        <v>0</v>
      </c>
      <c r="AY524" s="24">
        <v>0</v>
      </c>
      <c r="AZ524" s="24">
        <v>0</v>
      </c>
      <c r="BA524" s="24">
        <v>-0.68096303493257437</v>
      </c>
      <c r="BB524" s="24">
        <v>-0.50109546407747985</v>
      </c>
      <c r="BC524" s="24">
        <v>-0.68096303493257437</v>
      </c>
      <c r="BD524" s="24">
        <v>-0.50109546407747985</v>
      </c>
      <c r="BE524" s="24">
        <v>0</v>
      </c>
      <c r="BF524" s="24">
        <v>0</v>
      </c>
      <c r="BG524" s="24">
        <v>540000</v>
      </c>
      <c r="BH524" s="24">
        <v>585000</v>
      </c>
      <c r="BI524" s="24">
        <v>0</v>
      </c>
      <c r="BJ524" s="24">
        <v>0</v>
      </c>
      <c r="BK524" s="24">
        <v>0</v>
      </c>
      <c r="BL524" s="24">
        <v>0</v>
      </c>
    </row>
    <row r="525" spans="1:64" x14ac:dyDescent="0.25">
      <c r="A525" t="s">
        <v>5122</v>
      </c>
      <c r="B525">
        <v>42</v>
      </c>
      <c r="C525">
        <v>2</v>
      </c>
      <c r="D525">
        <v>4</v>
      </c>
      <c r="E525" s="24">
        <v>600000</v>
      </c>
      <c r="F525" s="24">
        <v>616666.66666666663</v>
      </c>
      <c r="G525" s="24">
        <v>180000</v>
      </c>
      <c r="H525" s="24">
        <v>184999.99999999997</v>
      </c>
      <c r="I525" s="24">
        <v>30000</v>
      </c>
      <c r="J525" s="24">
        <v>30833.333333333332</v>
      </c>
      <c r="K525" s="24">
        <v>315603.89463204239</v>
      </c>
      <c r="L525" s="24">
        <v>-5085.5900660632178</v>
      </c>
      <c r="M525" s="24">
        <v>310518.30456597917</v>
      </c>
      <c r="N525" s="24">
        <v>-2184.9712326461449</v>
      </c>
      <c r="O525" s="24">
        <v>-7270.5612987093627</v>
      </c>
      <c r="P525" s="24">
        <v>308333.33333333302</v>
      </c>
      <c r="Q525" s="24">
        <v>159.42435713769601</v>
      </c>
      <c r="R525" s="24">
        <v>-4.5556795924580911</v>
      </c>
      <c r="S525" s="24">
        <v>154.86867754523792</v>
      </c>
      <c r="T525" s="24">
        <v>154.16666666666652</v>
      </c>
      <c r="U525" s="24">
        <v>540000</v>
      </c>
      <c r="V525" s="24">
        <v>555000</v>
      </c>
      <c r="W525" s="24">
        <v>162000</v>
      </c>
      <c r="X525" s="24">
        <v>166500</v>
      </c>
      <c r="Y525" s="24">
        <v>0</v>
      </c>
      <c r="Z525" s="24">
        <v>0</v>
      </c>
      <c r="AA525" s="24">
        <v>284043.50516883814</v>
      </c>
      <c r="AB525" s="24">
        <v>-4577.0310594569892</v>
      </c>
      <c r="AC525" s="24">
        <v>279466.47410938126</v>
      </c>
      <c r="AD525" s="24">
        <v>-1966.4741093815319</v>
      </c>
      <c r="AE525" s="24">
        <v>-6543.5051688384265</v>
      </c>
      <c r="AF525" s="24">
        <v>277499.99999999971</v>
      </c>
      <c r="AG525" s="24">
        <v>159.42435713769601</v>
      </c>
      <c r="AH525" s="24">
        <v>-4.5556795924580911</v>
      </c>
      <c r="AI525" s="24">
        <v>154.86867754523792</v>
      </c>
      <c r="AJ525" s="24">
        <v>154.16666666666652</v>
      </c>
      <c r="AK525" s="24">
        <v>60000</v>
      </c>
      <c r="AL525" s="24">
        <v>61666.666666666628</v>
      </c>
      <c r="AM525" s="24">
        <v>18000</v>
      </c>
      <c r="AN525" s="24">
        <v>18499.999999999971</v>
      </c>
      <c r="AO525" s="24">
        <v>30000</v>
      </c>
      <c r="AP525" s="24">
        <v>30833.333333333332</v>
      </c>
      <c r="AQ525" s="24">
        <v>31560.38946320425</v>
      </c>
      <c r="AR525" s="24">
        <v>-508.55900660622865</v>
      </c>
      <c r="AS525" s="24">
        <v>31051.830456597905</v>
      </c>
      <c r="AT525" s="24">
        <v>-218.49712326461304</v>
      </c>
      <c r="AU525" s="24">
        <v>-727.05612987093627</v>
      </c>
      <c r="AV525" s="24">
        <v>30833.333333333314</v>
      </c>
      <c r="AW525" s="24">
        <v>0</v>
      </c>
      <c r="AX525" s="24">
        <v>0</v>
      </c>
      <c r="AY525" s="24">
        <v>0</v>
      </c>
      <c r="AZ525" s="24">
        <v>0</v>
      </c>
      <c r="BA525" s="24">
        <v>-0.7020108785714001</v>
      </c>
      <c r="BB525" s="24">
        <v>-5.2576904710294912</v>
      </c>
      <c r="BC525" s="24">
        <v>-0.7020108785714001</v>
      </c>
      <c r="BD525" s="24">
        <v>-5.2576904710294912</v>
      </c>
      <c r="BE525" s="24">
        <v>0</v>
      </c>
      <c r="BF525" s="24">
        <v>0</v>
      </c>
      <c r="BG525" s="24">
        <v>540000</v>
      </c>
      <c r="BH525" s="24">
        <v>555000</v>
      </c>
      <c r="BI525" s="24">
        <v>0</v>
      </c>
      <c r="BJ525" s="24">
        <v>0</v>
      </c>
      <c r="BK525" s="24">
        <v>0</v>
      </c>
      <c r="BL525" s="24">
        <v>0</v>
      </c>
    </row>
    <row r="526" spans="1:64" x14ac:dyDescent="0.25">
      <c r="A526" t="s">
        <v>5122</v>
      </c>
      <c r="B526">
        <v>43</v>
      </c>
      <c r="C526">
        <v>3</v>
      </c>
      <c r="D526">
        <v>4</v>
      </c>
      <c r="E526" s="24">
        <v>800000</v>
      </c>
      <c r="F526" s="24">
        <v>633333.33333333337</v>
      </c>
      <c r="G526" s="24">
        <v>240000</v>
      </c>
      <c r="H526" s="24">
        <v>190000</v>
      </c>
      <c r="I526" s="24">
        <v>40000</v>
      </c>
      <c r="J526" s="24">
        <v>31666.666666666672</v>
      </c>
      <c r="K526" s="24">
        <v>314375.27643029392</v>
      </c>
      <c r="L526" s="24">
        <v>1372.729293695651</v>
      </c>
      <c r="M526" s="24">
        <v>315748.00572398957</v>
      </c>
      <c r="N526" s="24">
        <v>918.66094267740846</v>
      </c>
      <c r="O526" s="24">
        <v>2291.3902363730595</v>
      </c>
      <c r="P526" s="24">
        <v>316666.66666666698</v>
      </c>
      <c r="Q526" s="24">
        <v>158.29936789864814</v>
      </c>
      <c r="R526" s="24">
        <v>-0.28598319292495944</v>
      </c>
      <c r="S526" s="24">
        <v>158.01338470572318</v>
      </c>
      <c r="T526" s="24">
        <v>158.33333333333348</v>
      </c>
      <c r="U526" s="24">
        <v>720000</v>
      </c>
      <c r="V526" s="24">
        <v>570000</v>
      </c>
      <c r="W526" s="24">
        <v>216000</v>
      </c>
      <c r="X526" s="24">
        <v>171000</v>
      </c>
      <c r="Y526" s="24">
        <v>0</v>
      </c>
      <c r="Z526" s="24">
        <v>0</v>
      </c>
      <c r="AA526" s="24">
        <v>282937.74878726451</v>
      </c>
      <c r="AB526" s="24">
        <v>1235.456364326179</v>
      </c>
      <c r="AC526" s="24">
        <v>284173.20515159064</v>
      </c>
      <c r="AD526" s="24">
        <v>826.79484840967052</v>
      </c>
      <c r="AE526" s="24">
        <v>2062.2512127357768</v>
      </c>
      <c r="AF526" s="24">
        <v>285000.00000000029</v>
      </c>
      <c r="AG526" s="24">
        <v>158.29936789864814</v>
      </c>
      <c r="AH526" s="24">
        <v>-0.28598319292495944</v>
      </c>
      <c r="AI526" s="24">
        <v>158.01338470572318</v>
      </c>
      <c r="AJ526" s="24">
        <v>158.33333333333348</v>
      </c>
      <c r="AK526" s="24">
        <v>80000</v>
      </c>
      <c r="AL526" s="24">
        <v>63333.333333333372</v>
      </c>
      <c r="AM526" s="24">
        <v>24000</v>
      </c>
      <c r="AN526" s="24">
        <v>19000</v>
      </c>
      <c r="AO526" s="24">
        <v>40000</v>
      </c>
      <c r="AP526" s="24">
        <v>31666.666666666672</v>
      </c>
      <c r="AQ526" s="24">
        <v>31437.527643029403</v>
      </c>
      <c r="AR526" s="24">
        <v>137.27292936947197</v>
      </c>
      <c r="AS526" s="24">
        <v>31574.800572398934</v>
      </c>
      <c r="AT526" s="24">
        <v>91.866094267737935</v>
      </c>
      <c r="AU526" s="24">
        <v>229.13902363728266</v>
      </c>
      <c r="AV526" s="24">
        <v>31666.666666666686</v>
      </c>
      <c r="AW526" s="24">
        <v>0</v>
      </c>
      <c r="AX526" s="24">
        <v>0</v>
      </c>
      <c r="AY526" s="24">
        <v>0</v>
      </c>
      <c r="AZ526" s="24">
        <v>0</v>
      </c>
      <c r="BA526" s="24">
        <v>0.31994862761030163</v>
      </c>
      <c r="BB526" s="24">
        <v>3.3965434685342188E-2</v>
      </c>
      <c r="BC526" s="24">
        <v>0.31994862761030163</v>
      </c>
      <c r="BD526" s="24">
        <v>3.3965434685342188E-2</v>
      </c>
      <c r="BE526" s="24">
        <v>0</v>
      </c>
      <c r="BF526" s="24">
        <v>0</v>
      </c>
      <c r="BG526" s="24">
        <v>720000</v>
      </c>
      <c r="BH526" s="24">
        <v>570000</v>
      </c>
      <c r="BI526" s="24">
        <v>0</v>
      </c>
      <c r="BJ526" s="24">
        <v>0</v>
      </c>
      <c r="BK526" s="24">
        <v>0</v>
      </c>
      <c r="BL526" s="24">
        <v>0</v>
      </c>
    </row>
    <row r="527" spans="1:64" x14ac:dyDescent="0.25">
      <c r="A527" t="s">
        <v>5122</v>
      </c>
      <c r="B527">
        <v>44</v>
      </c>
      <c r="C527">
        <v>3</v>
      </c>
      <c r="D527">
        <v>4</v>
      </c>
      <c r="E527" s="24">
        <v>800000</v>
      </c>
      <c r="F527" s="24">
        <v>700000</v>
      </c>
      <c r="G527" s="24">
        <v>240000</v>
      </c>
      <c r="H527" s="24">
        <v>210000</v>
      </c>
      <c r="I527" s="24">
        <v>40000</v>
      </c>
      <c r="J527" s="24">
        <v>35000</v>
      </c>
      <c r="K527" s="24">
        <v>324291.42485126574</v>
      </c>
      <c r="L527" s="24">
        <v>21511.964208734222</v>
      </c>
      <c r="M527" s="24">
        <v>345803.38905999996</v>
      </c>
      <c r="N527" s="24">
        <v>4196.6109400000423</v>
      </c>
      <c r="O527" s="24">
        <v>25708.575148734264</v>
      </c>
      <c r="P527" s="24">
        <v>350000</v>
      </c>
      <c r="Q527" s="24">
        <v>164.11198302947378</v>
      </c>
      <c r="R527" s="24">
        <v>9.5150203319753928</v>
      </c>
      <c r="S527" s="24">
        <v>173.62700336144917</v>
      </c>
      <c r="T527" s="24">
        <v>175</v>
      </c>
      <c r="U527" s="24">
        <v>720000</v>
      </c>
      <c r="V527" s="24">
        <v>630000</v>
      </c>
      <c r="W527" s="24">
        <v>216000</v>
      </c>
      <c r="X527" s="24">
        <v>189000</v>
      </c>
      <c r="Y527" s="24">
        <v>0</v>
      </c>
      <c r="Z527" s="24">
        <v>0</v>
      </c>
      <c r="AA527" s="24">
        <v>291862.28236613917</v>
      </c>
      <c r="AB527" s="24">
        <v>19360.767787860706</v>
      </c>
      <c r="AC527" s="24">
        <v>311223.050154</v>
      </c>
      <c r="AD527" s="24">
        <v>3776.9498460000395</v>
      </c>
      <c r="AE527" s="24">
        <v>23137.717633860884</v>
      </c>
      <c r="AF527" s="24">
        <v>315000</v>
      </c>
      <c r="AG527" s="24">
        <v>164.11198302947378</v>
      </c>
      <c r="AH527" s="24">
        <v>9.5150203319753928</v>
      </c>
      <c r="AI527" s="24">
        <v>173.62700336144917</v>
      </c>
      <c r="AJ527" s="24">
        <v>175</v>
      </c>
      <c r="AK527" s="24">
        <v>80000</v>
      </c>
      <c r="AL527" s="24">
        <v>70000</v>
      </c>
      <c r="AM527" s="24">
        <v>24000</v>
      </c>
      <c r="AN527" s="24">
        <v>21000</v>
      </c>
      <c r="AO527" s="24">
        <v>40000</v>
      </c>
      <c r="AP527" s="24">
        <v>35000</v>
      </c>
      <c r="AQ527" s="24">
        <v>32429.142485126562</v>
      </c>
      <c r="AR527" s="24">
        <v>2151.1964208735153</v>
      </c>
      <c r="AS527" s="24">
        <v>34580.338905999961</v>
      </c>
      <c r="AT527" s="24">
        <v>419.66109400000278</v>
      </c>
      <c r="AU527" s="24">
        <v>2570.8575148733798</v>
      </c>
      <c r="AV527" s="24">
        <v>35000</v>
      </c>
      <c r="AW527" s="24">
        <v>0</v>
      </c>
      <c r="AX527" s="24">
        <v>0</v>
      </c>
      <c r="AY527" s="24">
        <v>0</v>
      </c>
      <c r="AZ527" s="24">
        <v>0</v>
      </c>
      <c r="BA527" s="24">
        <v>1.3729966385508305</v>
      </c>
      <c r="BB527" s="24">
        <v>10.888016970526223</v>
      </c>
      <c r="BC527" s="24">
        <v>1.3729966385508305</v>
      </c>
      <c r="BD527" s="24">
        <v>10.888016970526223</v>
      </c>
      <c r="BE527" s="24">
        <v>0</v>
      </c>
      <c r="BF527" s="24">
        <v>0</v>
      </c>
      <c r="BG527" s="24">
        <v>720000</v>
      </c>
      <c r="BH527" s="24">
        <v>630000</v>
      </c>
      <c r="BI527" s="24">
        <v>0</v>
      </c>
      <c r="BJ527" s="24">
        <v>0</v>
      </c>
      <c r="BK527" s="24">
        <v>0</v>
      </c>
      <c r="BL527" s="24">
        <v>0</v>
      </c>
    </row>
    <row r="528" spans="1:64" x14ac:dyDescent="0.25">
      <c r="A528" t="s">
        <v>5122</v>
      </c>
      <c r="B528">
        <v>45</v>
      </c>
      <c r="C528">
        <v>3</v>
      </c>
      <c r="D528">
        <v>4</v>
      </c>
      <c r="E528" s="24">
        <v>800000</v>
      </c>
      <c r="F528" s="24">
        <v>766666.66666666663</v>
      </c>
      <c r="G528" s="24">
        <v>240000</v>
      </c>
      <c r="H528" s="24">
        <v>229999.99999999997</v>
      </c>
      <c r="I528" s="24">
        <v>40000</v>
      </c>
      <c r="J528" s="24">
        <v>38333.333333333336</v>
      </c>
      <c r="K528" s="24">
        <v>342914.97887796815</v>
      </c>
      <c r="L528" s="24">
        <v>36043.049998641014</v>
      </c>
      <c r="M528" s="24">
        <v>378958.02887660917</v>
      </c>
      <c r="N528" s="24">
        <v>4375.3044567238539</v>
      </c>
      <c r="O528" s="24">
        <v>40418.354455364868</v>
      </c>
      <c r="P528" s="24">
        <v>383333.33333333302</v>
      </c>
      <c r="Q528" s="24">
        <v>174.77244228035852</v>
      </c>
      <c r="R528" s="24">
        <v>15.489660447157348</v>
      </c>
      <c r="S528" s="24">
        <v>190.26210272751587</v>
      </c>
      <c r="T528" s="24">
        <v>191.66666666666652</v>
      </c>
      <c r="U528" s="24">
        <v>720000</v>
      </c>
      <c r="V528" s="24">
        <v>690000</v>
      </c>
      <c r="W528" s="24">
        <v>216000</v>
      </c>
      <c r="X528" s="24">
        <v>207000</v>
      </c>
      <c r="Y528" s="24">
        <v>0</v>
      </c>
      <c r="Z528" s="24">
        <v>0</v>
      </c>
      <c r="AA528" s="24">
        <v>308623.48099017137</v>
      </c>
      <c r="AB528" s="24">
        <v>32438.744998776936</v>
      </c>
      <c r="AC528" s="24">
        <v>341062.22598894825</v>
      </c>
      <c r="AD528" s="24">
        <v>3937.7740110514642</v>
      </c>
      <c r="AE528" s="24">
        <v>36376.519009828335</v>
      </c>
      <c r="AF528" s="24">
        <v>344999.99999999971</v>
      </c>
      <c r="AG528" s="24">
        <v>174.77244228035852</v>
      </c>
      <c r="AH528" s="24">
        <v>15.489660447157348</v>
      </c>
      <c r="AI528" s="24">
        <v>190.26210272751587</v>
      </c>
      <c r="AJ528" s="24">
        <v>191.66666666666652</v>
      </c>
      <c r="AK528" s="24">
        <v>80000</v>
      </c>
      <c r="AL528" s="24">
        <v>76666.666666666628</v>
      </c>
      <c r="AM528" s="24">
        <v>24000</v>
      </c>
      <c r="AN528" s="24">
        <v>22999.999999999971</v>
      </c>
      <c r="AO528" s="24">
        <v>40000</v>
      </c>
      <c r="AP528" s="24">
        <v>38333.333333333336</v>
      </c>
      <c r="AQ528" s="24">
        <v>34291.497887796781</v>
      </c>
      <c r="AR528" s="24">
        <v>3604.3049998640781</v>
      </c>
      <c r="AS528" s="24">
        <v>37895.802887660917</v>
      </c>
      <c r="AT528" s="24">
        <v>437.53044567238976</v>
      </c>
      <c r="AU528" s="24">
        <v>4041.8354455365334</v>
      </c>
      <c r="AV528" s="24">
        <v>38333.333333333314</v>
      </c>
      <c r="AW528" s="24">
        <v>0</v>
      </c>
      <c r="AX528" s="24">
        <v>0</v>
      </c>
      <c r="AY528" s="24">
        <v>0</v>
      </c>
      <c r="AZ528" s="24">
        <v>0</v>
      </c>
      <c r="BA528" s="24">
        <v>1.4045639391506484</v>
      </c>
      <c r="BB528" s="24">
        <v>16.894224386307997</v>
      </c>
      <c r="BC528" s="24">
        <v>1.4045639391506484</v>
      </c>
      <c r="BD528" s="24">
        <v>16.894224386307997</v>
      </c>
      <c r="BE528" s="24">
        <v>0</v>
      </c>
      <c r="BF528" s="24">
        <v>0</v>
      </c>
      <c r="BG528" s="24">
        <v>720000</v>
      </c>
      <c r="BH528" s="24">
        <v>690000</v>
      </c>
      <c r="BI528" s="24">
        <v>0</v>
      </c>
      <c r="BJ528" s="24">
        <v>0</v>
      </c>
      <c r="BK528" s="24">
        <v>0</v>
      </c>
      <c r="BL528" s="24">
        <v>0</v>
      </c>
    </row>
    <row r="529" spans="1:64" x14ac:dyDescent="0.25">
      <c r="A529" t="s">
        <v>5122</v>
      </c>
      <c r="B529">
        <v>46</v>
      </c>
      <c r="C529">
        <v>4</v>
      </c>
      <c r="D529">
        <v>4</v>
      </c>
      <c r="E529" s="24">
        <v>1000000</v>
      </c>
      <c r="F529" s="24">
        <v>833333.33333333326</v>
      </c>
      <c r="G529" s="24">
        <v>300000</v>
      </c>
      <c r="H529" s="24">
        <v>249999.99999999997</v>
      </c>
      <c r="I529" s="24">
        <v>50000</v>
      </c>
      <c r="J529" s="24">
        <v>41666.666666666664</v>
      </c>
      <c r="K529" s="24">
        <v>366440.04578287899</v>
      </c>
      <c r="L529" s="24">
        <v>45836.889688607305</v>
      </c>
      <c r="M529" s="24">
        <v>412276.9354714863</v>
      </c>
      <c r="N529" s="24">
        <v>4389.7311951806769</v>
      </c>
      <c r="O529" s="24">
        <v>50226.620883787982</v>
      </c>
      <c r="P529" s="24">
        <v>416666.66666666698</v>
      </c>
      <c r="Q529" s="24">
        <v>187.85794845741475</v>
      </c>
      <c r="R529" s="24">
        <v>19.069296669651067</v>
      </c>
      <c r="S529" s="24">
        <v>206.92724512706582</v>
      </c>
      <c r="T529" s="24">
        <v>208.33333333333348</v>
      </c>
      <c r="U529" s="24">
        <v>900000</v>
      </c>
      <c r="V529" s="24">
        <v>750000</v>
      </c>
      <c r="W529" s="24">
        <v>270000</v>
      </c>
      <c r="X529" s="24">
        <v>224999.99999999997</v>
      </c>
      <c r="Y529" s="24">
        <v>0</v>
      </c>
      <c r="Z529" s="24">
        <v>0</v>
      </c>
      <c r="AA529" s="24">
        <v>329796.04120459111</v>
      </c>
      <c r="AB529" s="24">
        <v>41253.200719746645</v>
      </c>
      <c r="AC529" s="24">
        <v>371049.24192433769</v>
      </c>
      <c r="AD529" s="24">
        <v>3950.7580756626121</v>
      </c>
      <c r="AE529" s="24">
        <v>45203.958795409184</v>
      </c>
      <c r="AF529" s="24">
        <v>375000.00000000029</v>
      </c>
      <c r="AG529" s="24">
        <v>187.85794845741475</v>
      </c>
      <c r="AH529" s="24">
        <v>19.069296669651067</v>
      </c>
      <c r="AI529" s="24">
        <v>206.92724512706582</v>
      </c>
      <c r="AJ529" s="24">
        <v>208.33333333333348</v>
      </c>
      <c r="AK529" s="24">
        <v>100000</v>
      </c>
      <c r="AL529" s="24">
        <v>83333.333333333256</v>
      </c>
      <c r="AM529" s="24">
        <v>30000</v>
      </c>
      <c r="AN529" s="24">
        <v>25000</v>
      </c>
      <c r="AO529" s="24">
        <v>50000</v>
      </c>
      <c r="AP529" s="24">
        <v>41666.666666666664</v>
      </c>
      <c r="AQ529" s="24">
        <v>36644.004578287888</v>
      </c>
      <c r="AR529" s="24">
        <v>4583.6889688606607</v>
      </c>
      <c r="AS529" s="24">
        <v>41227.693547148607</v>
      </c>
      <c r="AT529" s="24">
        <v>438.97311951806478</v>
      </c>
      <c r="AU529" s="24">
        <v>5022.6620883787982</v>
      </c>
      <c r="AV529" s="24">
        <v>41666.666666666686</v>
      </c>
      <c r="AW529" s="24">
        <v>0</v>
      </c>
      <c r="AX529" s="24">
        <v>0</v>
      </c>
      <c r="AY529" s="24">
        <v>0</v>
      </c>
      <c r="AZ529" s="24">
        <v>0</v>
      </c>
      <c r="BA529" s="24">
        <v>1.4060882062676683</v>
      </c>
      <c r="BB529" s="24">
        <v>20.475384875918735</v>
      </c>
      <c r="BC529" s="24">
        <v>1.4060882062676683</v>
      </c>
      <c r="BD529" s="24">
        <v>20.475384875918735</v>
      </c>
      <c r="BE529" s="24">
        <v>0</v>
      </c>
      <c r="BF529" s="24">
        <v>0</v>
      </c>
      <c r="BG529" s="24">
        <v>900000</v>
      </c>
      <c r="BH529" s="24">
        <v>750000</v>
      </c>
      <c r="BI529" s="24">
        <v>0</v>
      </c>
      <c r="BJ529" s="24">
        <v>0</v>
      </c>
      <c r="BK529" s="24">
        <v>0</v>
      </c>
      <c r="BL529" s="24">
        <v>0</v>
      </c>
    </row>
    <row r="530" spans="1:64" x14ac:dyDescent="0.25">
      <c r="A530" t="s">
        <v>5122</v>
      </c>
      <c r="B530">
        <v>47</v>
      </c>
      <c r="C530">
        <v>4</v>
      </c>
      <c r="D530">
        <v>4</v>
      </c>
      <c r="E530" s="24">
        <v>1000000</v>
      </c>
      <c r="F530" s="24">
        <v>899999.99999999988</v>
      </c>
      <c r="G530" s="24">
        <v>300000</v>
      </c>
      <c r="H530" s="24">
        <v>269999.99999999994</v>
      </c>
      <c r="I530" s="24">
        <v>50000</v>
      </c>
      <c r="J530" s="24">
        <v>45000</v>
      </c>
      <c r="K530" s="24">
        <v>393024.82338097785</v>
      </c>
      <c r="L530" s="24">
        <v>52584.027442887425</v>
      </c>
      <c r="M530" s="24">
        <v>445608.85082386527</v>
      </c>
      <c r="N530" s="24">
        <v>4391.1491761347279</v>
      </c>
      <c r="O530" s="24">
        <v>56975.176619022153</v>
      </c>
      <c r="P530" s="24">
        <v>450000</v>
      </c>
      <c r="Q530" s="24">
        <v>202.30399009172697</v>
      </c>
      <c r="R530" s="24">
        <v>21.289828283081079</v>
      </c>
      <c r="S530" s="24">
        <v>223.59381837480805</v>
      </c>
      <c r="T530" s="24">
        <v>224.99999999999955</v>
      </c>
      <c r="U530" s="24">
        <v>900000</v>
      </c>
      <c r="V530" s="24">
        <v>809999.99999999988</v>
      </c>
      <c r="W530" s="24">
        <v>270000</v>
      </c>
      <c r="X530" s="24">
        <v>242999.99999999997</v>
      </c>
      <c r="Y530" s="24">
        <v>0</v>
      </c>
      <c r="Z530" s="24">
        <v>0</v>
      </c>
      <c r="AA530" s="24">
        <v>353722.34104288009</v>
      </c>
      <c r="AB530" s="24">
        <v>47325.624698598636</v>
      </c>
      <c r="AC530" s="24">
        <v>401047.96574147878</v>
      </c>
      <c r="AD530" s="24">
        <v>3952.0342585212566</v>
      </c>
      <c r="AE530" s="24">
        <v>51277.658957119915</v>
      </c>
      <c r="AF530" s="24">
        <v>405000</v>
      </c>
      <c r="AG530" s="24">
        <v>202.30399009172697</v>
      </c>
      <c r="AH530" s="24">
        <v>21.289828283081079</v>
      </c>
      <c r="AI530" s="24">
        <v>223.59381837480805</v>
      </c>
      <c r="AJ530" s="24">
        <v>224.99999999999955</v>
      </c>
      <c r="AK530" s="24">
        <v>100000</v>
      </c>
      <c r="AL530" s="24">
        <v>90000</v>
      </c>
      <c r="AM530" s="24">
        <v>30000</v>
      </c>
      <c r="AN530" s="24">
        <v>26999.999999999971</v>
      </c>
      <c r="AO530" s="24">
        <v>50000</v>
      </c>
      <c r="AP530" s="24">
        <v>45000</v>
      </c>
      <c r="AQ530" s="24">
        <v>39302.482338097761</v>
      </c>
      <c r="AR530" s="24">
        <v>5258.4027442887891</v>
      </c>
      <c r="AS530" s="24">
        <v>44560.885082386492</v>
      </c>
      <c r="AT530" s="24">
        <v>439.11491761347133</v>
      </c>
      <c r="AU530" s="24">
        <v>5697.5176619022386</v>
      </c>
      <c r="AV530" s="24">
        <v>45000</v>
      </c>
      <c r="AW530" s="24">
        <v>0</v>
      </c>
      <c r="AX530" s="24">
        <v>0</v>
      </c>
      <c r="AY530" s="24">
        <v>0</v>
      </c>
      <c r="AZ530" s="24">
        <v>0</v>
      </c>
      <c r="BA530" s="24">
        <v>1.4061816251914934</v>
      </c>
      <c r="BB530" s="24">
        <v>22.696009908272572</v>
      </c>
      <c r="BC530" s="24">
        <v>1.4061816251914934</v>
      </c>
      <c r="BD530" s="24">
        <v>22.696009908272572</v>
      </c>
      <c r="BE530" s="24">
        <v>0</v>
      </c>
      <c r="BF530" s="24">
        <v>0</v>
      </c>
      <c r="BG530" s="24">
        <v>900000</v>
      </c>
      <c r="BH530" s="24">
        <v>809999.99999999988</v>
      </c>
      <c r="BI530" s="24">
        <v>0</v>
      </c>
      <c r="BJ530" s="24">
        <v>0</v>
      </c>
      <c r="BK530" s="24">
        <v>0</v>
      </c>
      <c r="BL530" s="24">
        <v>0</v>
      </c>
    </row>
    <row r="531" spans="1:64" x14ac:dyDescent="0.25">
      <c r="A531" t="s">
        <v>5122</v>
      </c>
      <c r="B531">
        <v>48</v>
      </c>
      <c r="C531">
        <v>4</v>
      </c>
      <c r="D531">
        <v>4</v>
      </c>
      <c r="E531" s="24">
        <v>1000000</v>
      </c>
      <c r="F531" s="24">
        <v>966666.66666666663</v>
      </c>
      <c r="G531" s="24">
        <v>300000</v>
      </c>
      <c r="H531" s="24">
        <v>290000</v>
      </c>
      <c r="I531" s="24">
        <v>50000</v>
      </c>
      <c r="J531" s="24">
        <v>48333.333333333336</v>
      </c>
      <c r="K531" s="24">
        <v>421616.19941176753</v>
      </c>
      <c r="L531" s="24">
        <v>57325.826158959419</v>
      </c>
      <c r="M531" s="24">
        <v>478942.02557072695</v>
      </c>
      <c r="N531" s="24">
        <v>4391.3077626060694</v>
      </c>
      <c r="O531" s="24">
        <v>61717.133921565488</v>
      </c>
      <c r="P531" s="24">
        <v>483333.33333333302</v>
      </c>
      <c r="Q531" s="24">
        <v>217.5570002407635</v>
      </c>
      <c r="R531" s="24">
        <v>22.703478106409875</v>
      </c>
      <c r="S531" s="24">
        <v>240.26047834717338</v>
      </c>
      <c r="T531" s="24">
        <v>241.66666666666697</v>
      </c>
      <c r="U531" s="24">
        <v>900000</v>
      </c>
      <c r="V531" s="24">
        <v>870000</v>
      </c>
      <c r="W531" s="24">
        <v>270000</v>
      </c>
      <c r="X531" s="24">
        <v>261000</v>
      </c>
      <c r="Y531" s="24">
        <v>0</v>
      </c>
      <c r="Z531" s="24">
        <v>0</v>
      </c>
      <c r="AA531" s="24">
        <v>379454.5794705908</v>
      </c>
      <c r="AB531" s="24">
        <v>51593.243543063523</v>
      </c>
      <c r="AC531" s="24">
        <v>431047.82301365427</v>
      </c>
      <c r="AD531" s="24">
        <v>3952.176986345461</v>
      </c>
      <c r="AE531" s="24">
        <v>55545.420529408962</v>
      </c>
      <c r="AF531" s="24">
        <v>434999.99999999971</v>
      </c>
      <c r="AG531" s="24">
        <v>217.5570002407635</v>
      </c>
      <c r="AH531" s="24">
        <v>22.703478106409875</v>
      </c>
      <c r="AI531" s="24">
        <v>240.26047834717338</v>
      </c>
      <c r="AJ531" s="24">
        <v>241.66666666666697</v>
      </c>
      <c r="AK531" s="24">
        <v>100000</v>
      </c>
      <c r="AL531" s="24">
        <v>96666.666666666628</v>
      </c>
      <c r="AM531" s="24">
        <v>30000</v>
      </c>
      <c r="AN531" s="24">
        <v>29000</v>
      </c>
      <c r="AO531" s="24">
        <v>50000</v>
      </c>
      <c r="AP531" s="24">
        <v>48333.333333333336</v>
      </c>
      <c r="AQ531" s="24">
        <v>42161.61994117673</v>
      </c>
      <c r="AR531" s="24">
        <v>5732.5826158958953</v>
      </c>
      <c r="AS531" s="24">
        <v>47894.202557072684</v>
      </c>
      <c r="AT531" s="24">
        <v>439.1307762606084</v>
      </c>
      <c r="AU531" s="24">
        <v>6171.7133921565255</v>
      </c>
      <c r="AV531" s="24">
        <v>48333.333333333314</v>
      </c>
      <c r="AW531" s="24">
        <v>0</v>
      </c>
      <c r="AX531" s="24">
        <v>0</v>
      </c>
      <c r="AY531" s="24">
        <v>0</v>
      </c>
      <c r="AZ531" s="24">
        <v>0</v>
      </c>
      <c r="BA531" s="24">
        <v>1.4061883194935945</v>
      </c>
      <c r="BB531" s="24">
        <v>24.10966642590347</v>
      </c>
      <c r="BC531" s="24">
        <v>1.4061883194935945</v>
      </c>
      <c r="BD531" s="24">
        <v>24.10966642590347</v>
      </c>
      <c r="BE531" s="24">
        <v>0</v>
      </c>
      <c r="BF531" s="24">
        <v>0</v>
      </c>
      <c r="BG531" s="24">
        <v>900000</v>
      </c>
      <c r="BH531" s="24">
        <v>870000</v>
      </c>
      <c r="BI531" s="24">
        <v>0</v>
      </c>
      <c r="BJ531" s="24">
        <v>0</v>
      </c>
      <c r="BK531" s="24">
        <v>0</v>
      </c>
      <c r="BL531" s="24">
        <v>0</v>
      </c>
    </row>
    <row r="532" spans="1:64" x14ac:dyDescent="0.25">
      <c r="A532" t="s">
        <v>5122</v>
      </c>
      <c r="B532">
        <v>49</v>
      </c>
      <c r="C532">
        <v>1</v>
      </c>
      <c r="D532">
        <v>5</v>
      </c>
      <c r="E532" s="24">
        <v>1200000</v>
      </c>
      <c r="F532" s="24">
        <v>1033333.3333333334</v>
      </c>
      <c r="G532" s="24">
        <v>360000</v>
      </c>
      <c r="H532" s="24">
        <v>310000</v>
      </c>
      <c r="I532" s="24">
        <v>60000</v>
      </c>
      <c r="J532" s="24">
        <v>51666.666666666672</v>
      </c>
      <c r="K532" s="24">
        <v>451565.14696648344</v>
      </c>
      <c r="L532" s="24">
        <v>60710.192434377968</v>
      </c>
      <c r="M532" s="24">
        <v>512275.33940086141</v>
      </c>
      <c r="N532" s="24">
        <v>4391.3272658046335</v>
      </c>
      <c r="O532" s="24">
        <v>65101.519700182602</v>
      </c>
      <c r="P532" s="24">
        <v>516666.66666666605</v>
      </c>
      <c r="Q532" s="24">
        <v>233.3059626936024</v>
      </c>
      <c r="R532" s="24">
        <v>23.621181782149961</v>
      </c>
      <c r="S532" s="24">
        <v>256.92714447575236</v>
      </c>
      <c r="T532" s="24">
        <v>258.33333333333303</v>
      </c>
      <c r="U532" s="24">
        <v>1200000</v>
      </c>
      <c r="V532" s="24">
        <v>1033333.3333333334</v>
      </c>
      <c r="W532" s="24">
        <v>360000</v>
      </c>
      <c r="X532" s="24">
        <v>310000</v>
      </c>
      <c r="Y532" s="24">
        <v>0</v>
      </c>
      <c r="Z532" s="24">
        <v>0</v>
      </c>
      <c r="AA532" s="24">
        <v>451565.14696648344</v>
      </c>
      <c r="AB532" s="24">
        <v>60710.192434377968</v>
      </c>
      <c r="AC532" s="24">
        <v>512275.33940086141</v>
      </c>
      <c r="AD532" s="24">
        <v>4391.3272658046335</v>
      </c>
      <c r="AE532" s="24">
        <v>65101.519700182602</v>
      </c>
      <c r="AF532" s="24">
        <v>516666.66666666605</v>
      </c>
      <c r="AG532" s="24">
        <v>233.3059626936024</v>
      </c>
      <c r="AH532" s="24">
        <v>23.621181782149961</v>
      </c>
      <c r="AI532" s="24">
        <v>256.92714447575236</v>
      </c>
      <c r="AJ532" s="24">
        <v>258.33333333333303</v>
      </c>
      <c r="AK532" s="24">
        <v>0</v>
      </c>
      <c r="AL532" s="24">
        <v>0</v>
      </c>
      <c r="AM532" s="24">
        <v>0</v>
      </c>
      <c r="AN532" s="24">
        <v>0</v>
      </c>
      <c r="AO532" s="24">
        <v>60000</v>
      </c>
      <c r="AP532" s="24">
        <v>51666.666666666672</v>
      </c>
      <c r="AQ532" s="24">
        <v>0</v>
      </c>
      <c r="AR532" s="24">
        <v>0</v>
      </c>
      <c r="AS532" s="24">
        <v>0</v>
      </c>
      <c r="AT532" s="24">
        <v>0</v>
      </c>
      <c r="AU532" s="24">
        <v>0</v>
      </c>
      <c r="AV532" s="24">
        <v>0</v>
      </c>
      <c r="AW532" s="24">
        <v>0</v>
      </c>
      <c r="AX532" s="24">
        <v>0</v>
      </c>
      <c r="AY532" s="24">
        <v>0</v>
      </c>
      <c r="AZ532" s="24">
        <v>0</v>
      </c>
      <c r="BA532" s="24">
        <v>1.4061888575806734</v>
      </c>
      <c r="BB532" s="24">
        <v>25.027370639730634</v>
      </c>
      <c r="BC532" s="24">
        <v>1.4061888575806734</v>
      </c>
      <c r="BD532" s="24">
        <v>25.027370639730634</v>
      </c>
      <c r="BE532" s="24">
        <v>0</v>
      </c>
      <c r="BF532" s="24">
        <v>0</v>
      </c>
      <c r="BG532" s="24">
        <v>1200000</v>
      </c>
      <c r="BH532" s="24">
        <v>1033333.3333333334</v>
      </c>
      <c r="BI532" s="24">
        <v>0</v>
      </c>
      <c r="BJ532" s="24">
        <v>0</v>
      </c>
      <c r="BK532" s="24">
        <v>0</v>
      </c>
      <c r="BL532" s="24">
        <v>0</v>
      </c>
    </row>
    <row r="533" spans="1:64" x14ac:dyDescent="0.25">
      <c r="A533" t="s">
        <v>5122</v>
      </c>
      <c r="B533">
        <v>50</v>
      </c>
      <c r="C533">
        <v>1</v>
      </c>
      <c r="D533">
        <v>5</v>
      </c>
      <c r="E533" s="24">
        <v>1200000</v>
      </c>
      <c r="F533" s="24">
        <v>1100000</v>
      </c>
      <c r="G533" s="24">
        <v>360000</v>
      </c>
      <c r="H533" s="24">
        <v>330000</v>
      </c>
      <c r="I533" s="24">
        <v>60000</v>
      </c>
      <c r="J533" s="24">
        <v>55000</v>
      </c>
      <c r="K533" s="24">
        <v>482453.13735356368</v>
      </c>
      <c r="L533" s="24">
        <v>63155.532796680927</v>
      </c>
      <c r="M533" s="24">
        <v>545608.67015024461</v>
      </c>
      <c r="N533" s="24">
        <v>4391.3298497553915</v>
      </c>
      <c r="O533" s="24">
        <v>67546.862646436319</v>
      </c>
      <c r="P533" s="24">
        <v>550000</v>
      </c>
      <c r="Q533" s="24">
        <v>249.36761930916146</v>
      </c>
      <c r="R533" s="24">
        <v>24.226191785935953</v>
      </c>
      <c r="S533" s="24">
        <v>273.59381109509741</v>
      </c>
      <c r="T533" s="24">
        <v>275</v>
      </c>
      <c r="U533" s="24">
        <v>1200000</v>
      </c>
      <c r="V533" s="24">
        <v>1100000</v>
      </c>
      <c r="W533" s="24">
        <v>360000</v>
      </c>
      <c r="X533" s="24">
        <v>330000</v>
      </c>
      <c r="Y533" s="24">
        <v>0</v>
      </c>
      <c r="Z533" s="24">
        <v>0</v>
      </c>
      <c r="AA533" s="24">
        <v>482453.13735356368</v>
      </c>
      <c r="AB533" s="24">
        <v>63155.532796680927</v>
      </c>
      <c r="AC533" s="24">
        <v>545608.67015024461</v>
      </c>
      <c r="AD533" s="24">
        <v>4391.3298497553915</v>
      </c>
      <c r="AE533" s="24">
        <v>67546.862646436319</v>
      </c>
      <c r="AF533" s="24">
        <v>550000</v>
      </c>
      <c r="AG533" s="24">
        <v>249.36761930916146</v>
      </c>
      <c r="AH533" s="24">
        <v>24.226191785935953</v>
      </c>
      <c r="AI533" s="24">
        <v>273.59381109509741</v>
      </c>
      <c r="AJ533" s="24">
        <v>275</v>
      </c>
      <c r="AK533" s="24">
        <v>0</v>
      </c>
      <c r="AL533" s="24">
        <v>0</v>
      </c>
      <c r="AM533" s="24">
        <v>0</v>
      </c>
      <c r="AN533" s="24">
        <v>0</v>
      </c>
      <c r="AO533" s="24">
        <v>60000</v>
      </c>
      <c r="AP533" s="24">
        <v>55000</v>
      </c>
      <c r="AQ533" s="24">
        <v>0</v>
      </c>
      <c r="AR533" s="24">
        <v>0</v>
      </c>
      <c r="AS533" s="24">
        <v>0</v>
      </c>
      <c r="AT533" s="24">
        <v>0</v>
      </c>
      <c r="AU533" s="24">
        <v>0</v>
      </c>
      <c r="AV533" s="24">
        <v>0</v>
      </c>
      <c r="AW533" s="24">
        <v>0</v>
      </c>
      <c r="AX533" s="24">
        <v>0</v>
      </c>
      <c r="AY533" s="24">
        <v>0</v>
      </c>
      <c r="AZ533" s="24">
        <v>0</v>
      </c>
      <c r="BA533" s="24">
        <v>1.4061889049025922</v>
      </c>
      <c r="BB533" s="24">
        <v>25.632380690838545</v>
      </c>
      <c r="BC533" s="24">
        <v>1.4061889049025922</v>
      </c>
      <c r="BD533" s="24">
        <v>25.632380690838545</v>
      </c>
      <c r="BE533" s="24">
        <v>0</v>
      </c>
      <c r="BF533" s="24">
        <v>0</v>
      </c>
      <c r="BG533" s="24">
        <v>1200000</v>
      </c>
      <c r="BH533" s="24">
        <v>1100000</v>
      </c>
      <c r="BI533" s="24">
        <v>0</v>
      </c>
      <c r="BJ533" s="24">
        <v>0</v>
      </c>
      <c r="BK533" s="24">
        <v>0</v>
      </c>
      <c r="BL533" s="24">
        <v>0</v>
      </c>
    </row>
    <row r="534" spans="1:64" x14ac:dyDescent="0.25">
      <c r="A534" t="s">
        <v>5122</v>
      </c>
      <c r="B534">
        <v>51</v>
      </c>
      <c r="C534">
        <v>1</v>
      </c>
      <c r="D534">
        <v>5</v>
      </c>
      <c r="E534" s="24">
        <v>1200000</v>
      </c>
      <c r="F534" s="24">
        <v>1166666.6666666665</v>
      </c>
      <c r="G534" s="24">
        <v>360000</v>
      </c>
      <c r="H534" s="24">
        <v>349999.99999999994</v>
      </c>
      <c r="I534" s="24">
        <v>60000</v>
      </c>
      <c r="J534" s="24">
        <v>58333.333333333328</v>
      </c>
      <c r="K534" s="24">
        <v>514001.73749331757</v>
      </c>
      <c r="L534" s="24">
        <v>64940.265626428649</v>
      </c>
      <c r="M534" s="24">
        <v>578942.00311974622</v>
      </c>
      <c r="N534" s="24">
        <v>4391.3302135877311</v>
      </c>
      <c r="O534" s="24">
        <v>69331.59584001638</v>
      </c>
      <c r="P534" s="24">
        <v>583333.33333333395</v>
      </c>
      <c r="Q534" s="24">
        <v>265.63034052252078</v>
      </c>
      <c r="R534" s="24">
        <v>24.630137234763424</v>
      </c>
      <c r="S534" s="24">
        <v>290.26047775728421</v>
      </c>
      <c r="T534" s="24">
        <v>291.66666666666697</v>
      </c>
      <c r="U534" s="24">
        <v>1200000</v>
      </c>
      <c r="V534" s="24">
        <v>1166666.6666666665</v>
      </c>
      <c r="W534" s="24">
        <v>360000</v>
      </c>
      <c r="X534" s="24">
        <v>349999.99999999994</v>
      </c>
      <c r="Y534" s="24">
        <v>0</v>
      </c>
      <c r="Z534" s="24">
        <v>0</v>
      </c>
      <c r="AA534" s="24">
        <v>514001.73749331757</v>
      </c>
      <c r="AB534" s="24">
        <v>64940.265626428649</v>
      </c>
      <c r="AC534" s="24">
        <v>578942.00311974622</v>
      </c>
      <c r="AD534" s="24">
        <v>4391.3302135877311</v>
      </c>
      <c r="AE534" s="24">
        <v>69331.59584001638</v>
      </c>
      <c r="AF534" s="24">
        <v>583333.33333333395</v>
      </c>
      <c r="AG534" s="24">
        <v>265.63034052252078</v>
      </c>
      <c r="AH534" s="24">
        <v>24.630137234763424</v>
      </c>
      <c r="AI534" s="24">
        <v>290.26047775728421</v>
      </c>
      <c r="AJ534" s="24">
        <v>291.66666666666697</v>
      </c>
      <c r="AK534" s="24">
        <v>0</v>
      </c>
      <c r="AL534" s="24">
        <v>0</v>
      </c>
      <c r="AM534" s="24">
        <v>0</v>
      </c>
      <c r="AN534" s="24">
        <v>0</v>
      </c>
      <c r="AO534" s="24">
        <v>60000</v>
      </c>
      <c r="AP534" s="24">
        <v>58333.333333333328</v>
      </c>
      <c r="AQ534" s="24">
        <v>0</v>
      </c>
      <c r="AR534" s="24">
        <v>0</v>
      </c>
      <c r="AS534" s="24">
        <v>0</v>
      </c>
      <c r="AT534" s="24">
        <v>0</v>
      </c>
      <c r="AU534" s="24">
        <v>0</v>
      </c>
      <c r="AV534" s="24">
        <v>0</v>
      </c>
      <c r="AW534" s="24">
        <v>0</v>
      </c>
      <c r="AX534" s="24">
        <v>0</v>
      </c>
      <c r="AY534" s="24">
        <v>0</v>
      </c>
      <c r="AZ534" s="24">
        <v>0</v>
      </c>
      <c r="BA534" s="24">
        <v>1.4061889093827631</v>
      </c>
      <c r="BB534" s="24">
        <v>26.036326144146187</v>
      </c>
      <c r="BC534" s="24">
        <v>1.4061889093827631</v>
      </c>
      <c r="BD534" s="24">
        <v>26.036326144146187</v>
      </c>
      <c r="BE534" s="24">
        <v>0</v>
      </c>
      <c r="BF534" s="24">
        <v>0</v>
      </c>
      <c r="BG534" s="24">
        <v>1200000</v>
      </c>
      <c r="BH534" s="24">
        <v>1166666.6666666665</v>
      </c>
      <c r="BI534" s="24">
        <v>0</v>
      </c>
      <c r="BJ534" s="24">
        <v>0</v>
      </c>
      <c r="BK534" s="24">
        <v>0</v>
      </c>
      <c r="BL534" s="24">
        <v>0</v>
      </c>
    </row>
    <row r="535" spans="1:64" x14ac:dyDescent="0.25">
      <c r="A535" t="s">
        <v>5122</v>
      </c>
      <c r="B535">
        <v>52</v>
      </c>
      <c r="C535">
        <v>2</v>
      </c>
      <c r="D535">
        <v>5</v>
      </c>
      <c r="E535" s="24">
        <v>1400000</v>
      </c>
      <c r="F535" s="24">
        <v>1233333.3333333333</v>
      </c>
      <c r="G535" s="24">
        <v>420000</v>
      </c>
      <c r="H535" s="24">
        <v>369999.99999999994</v>
      </c>
      <c r="I535" s="24">
        <v>70000</v>
      </c>
      <c r="J535" s="24">
        <v>61666.666666666664</v>
      </c>
      <c r="K535" s="24">
        <v>546021.38242877275</v>
      </c>
      <c r="L535" s="24">
        <v>66253.953970385715</v>
      </c>
      <c r="M535" s="24">
        <v>612275.33639915846</v>
      </c>
      <c r="N535" s="24">
        <v>4391.3302675075829</v>
      </c>
      <c r="O535" s="24">
        <v>70645.284237893298</v>
      </c>
      <c r="P535" s="24">
        <v>616666.66666666605</v>
      </c>
      <c r="Q535" s="24">
        <v>282.02440763036157</v>
      </c>
      <c r="R535" s="24">
        <v>24.902736793137592</v>
      </c>
      <c r="S535" s="24">
        <v>306.92714442349916</v>
      </c>
      <c r="T535" s="24">
        <v>308.33333333333303</v>
      </c>
      <c r="U535" s="24">
        <v>1400000</v>
      </c>
      <c r="V535" s="24">
        <v>1233333.3333333333</v>
      </c>
      <c r="W535" s="24">
        <v>420000</v>
      </c>
      <c r="X535" s="24">
        <v>369999.99999999994</v>
      </c>
      <c r="Y535" s="24">
        <v>0</v>
      </c>
      <c r="Z535" s="24">
        <v>0</v>
      </c>
      <c r="AA535" s="24">
        <v>546021.38242877275</v>
      </c>
      <c r="AB535" s="24">
        <v>66253.953970385715</v>
      </c>
      <c r="AC535" s="24">
        <v>612275.33639915846</v>
      </c>
      <c r="AD535" s="24">
        <v>4391.3302675075829</v>
      </c>
      <c r="AE535" s="24">
        <v>70645.284237893298</v>
      </c>
      <c r="AF535" s="24">
        <v>616666.66666666605</v>
      </c>
      <c r="AG535" s="24">
        <v>282.02440763036157</v>
      </c>
      <c r="AH535" s="24">
        <v>24.902736793137592</v>
      </c>
      <c r="AI535" s="24">
        <v>306.92714442349916</v>
      </c>
      <c r="AJ535" s="24">
        <v>308.33333333333303</v>
      </c>
      <c r="AK535" s="24">
        <v>0</v>
      </c>
      <c r="AL535" s="24">
        <v>0</v>
      </c>
      <c r="AM535" s="24">
        <v>0</v>
      </c>
      <c r="AN535" s="24">
        <v>0</v>
      </c>
      <c r="AO535" s="24">
        <v>70000</v>
      </c>
      <c r="AP535" s="24">
        <v>61666.666666666664</v>
      </c>
      <c r="AQ535" s="24">
        <v>0</v>
      </c>
      <c r="AR535" s="24">
        <v>0</v>
      </c>
      <c r="AS535" s="24">
        <v>0</v>
      </c>
      <c r="AT535" s="24">
        <v>0</v>
      </c>
      <c r="AU535" s="24">
        <v>0</v>
      </c>
      <c r="AV535" s="24">
        <v>0</v>
      </c>
      <c r="AW535" s="24">
        <v>0</v>
      </c>
      <c r="AX535" s="24">
        <v>0</v>
      </c>
      <c r="AY535" s="24">
        <v>0</v>
      </c>
      <c r="AZ535" s="24">
        <v>0</v>
      </c>
      <c r="BA535" s="24">
        <v>1.4061889098338725</v>
      </c>
      <c r="BB535" s="24">
        <v>26.308925702971464</v>
      </c>
      <c r="BC535" s="24">
        <v>1.4061889098338725</v>
      </c>
      <c r="BD535" s="24">
        <v>26.308925702971464</v>
      </c>
      <c r="BE535" s="24">
        <v>0</v>
      </c>
      <c r="BF535" s="24">
        <v>0</v>
      </c>
      <c r="BG535" s="24">
        <v>1400000</v>
      </c>
      <c r="BH535" s="24">
        <v>1233333.3333333333</v>
      </c>
      <c r="BI535" s="24">
        <v>0</v>
      </c>
      <c r="BJ535" s="24">
        <v>0</v>
      </c>
      <c r="BK535" s="24">
        <v>0</v>
      </c>
      <c r="BL535" s="24">
        <v>0</v>
      </c>
    </row>
    <row r="536" spans="1:64" x14ac:dyDescent="0.25">
      <c r="A536" t="s">
        <v>5122</v>
      </c>
      <c r="B536">
        <v>53</v>
      </c>
      <c r="C536">
        <v>2</v>
      </c>
      <c r="D536">
        <v>5</v>
      </c>
      <c r="E536" s="24">
        <v>1400000</v>
      </c>
      <c r="F536" s="24">
        <v>1300000</v>
      </c>
      <c r="G536" s="24">
        <v>420000</v>
      </c>
      <c r="H536" s="24">
        <v>390000</v>
      </c>
      <c r="I536" s="24">
        <v>70000</v>
      </c>
      <c r="J536" s="24">
        <v>65000</v>
      </c>
      <c r="K536" s="24">
        <v>578380.66132406332</v>
      </c>
      <c r="L536" s="24">
        <v>67228.008400075138</v>
      </c>
      <c r="M536" s="24">
        <v>645608.66972413845</v>
      </c>
      <c r="N536" s="24">
        <v>4391.3302758615464</v>
      </c>
      <c r="O536" s="24">
        <v>71619.338675936684</v>
      </c>
      <c r="P536" s="24">
        <v>650000</v>
      </c>
      <c r="Q536" s="24">
        <v>298.50540996487507</v>
      </c>
      <c r="R536" s="24">
        <v>25.088401125243763</v>
      </c>
      <c r="S536" s="24">
        <v>323.59381109011883</v>
      </c>
      <c r="T536" s="24">
        <v>325</v>
      </c>
      <c r="U536" s="24">
        <v>1400000</v>
      </c>
      <c r="V536" s="24">
        <v>1300000</v>
      </c>
      <c r="W536" s="24">
        <v>420000</v>
      </c>
      <c r="X536" s="24">
        <v>390000</v>
      </c>
      <c r="Y536" s="24">
        <v>0</v>
      </c>
      <c r="Z536" s="24">
        <v>0</v>
      </c>
      <c r="AA536" s="24">
        <v>578380.66132406332</v>
      </c>
      <c r="AB536" s="24">
        <v>67228.008400075138</v>
      </c>
      <c r="AC536" s="24">
        <v>645608.66972413845</v>
      </c>
      <c r="AD536" s="24">
        <v>4391.3302758615464</v>
      </c>
      <c r="AE536" s="24">
        <v>71619.338675936684</v>
      </c>
      <c r="AF536" s="24">
        <v>650000</v>
      </c>
      <c r="AG536" s="24">
        <v>298.50540996487507</v>
      </c>
      <c r="AH536" s="24">
        <v>25.088401125243763</v>
      </c>
      <c r="AI536" s="24">
        <v>323.59381109011883</v>
      </c>
      <c r="AJ536" s="24">
        <v>325</v>
      </c>
      <c r="AK536" s="24">
        <v>0</v>
      </c>
      <c r="AL536" s="24">
        <v>0</v>
      </c>
      <c r="AM536" s="24">
        <v>0</v>
      </c>
      <c r="AN536" s="24">
        <v>0</v>
      </c>
      <c r="AO536" s="24">
        <v>70000</v>
      </c>
      <c r="AP536" s="24">
        <v>65000</v>
      </c>
      <c r="AQ536" s="24">
        <v>0</v>
      </c>
      <c r="AR536" s="24">
        <v>0</v>
      </c>
      <c r="AS536" s="24">
        <v>0</v>
      </c>
      <c r="AT536" s="24">
        <v>0</v>
      </c>
      <c r="AU536" s="24">
        <v>0</v>
      </c>
      <c r="AV536" s="24">
        <v>0</v>
      </c>
      <c r="AW536" s="24">
        <v>0</v>
      </c>
      <c r="AX536" s="24">
        <v>0</v>
      </c>
      <c r="AY536" s="24">
        <v>0</v>
      </c>
      <c r="AZ536" s="24">
        <v>0</v>
      </c>
      <c r="BA536" s="24">
        <v>1.4061889098811662</v>
      </c>
      <c r="BB536" s="24">
        <v>26.494590035124929</v>
      </c>
      <c r="BC536" s="24">
        <v>1.4061889098811662</v>
      </c>
      <c r="BD536" s="24">
        <v>26.494590035124929</v>
      </c>
      <c r="BE536" s="24">
        <v>0</v>
      </c>
      <c r="BF536" s="24">
        <v>0</v>
      </c>
      <c r="BG536" s="24">
        <v>1400000</v>
      </c>
      <c r="BH536" s="24">
        <v>1300000</v>
      </c>
      <c r="BI536" s="24">
        <v>0</v>
      </c>
      <c r="BJ536" s="24">
        <v>0</v>
      </c>
      <c r="BK536" s="24">
        <v>0</v>
      </c>
      <c r="BL536" s="24">
        <v>0</v>
      </c>
    </row>
    <row r="537" spans="1:64" x14ac:dyDescent="0.25">
      <c r="A537" t="s">
        <v>5122</v>
      </c>
      <c r="B537">
        <v>54</v>
      </c>
      <c r="C537">
        <v>2</v>
      </c>
      <c r="D537">
        <v>5</v>
      </c>
      <c r="E537" s="24">
        <v>1400000</v>
      </c>
      <c r="F537" s="24">
        <v>1366666.6666666665</v>
      </c>
      <c r="G537" s="24">
        <v>420000</v>
      </c>
      <c r="H537" s="24">
        <v>409999.99999999994</v>
      </c>
      <c r="I537" s="24">
        <v>70000</v>
      </c>
      <c r="J537" s="24">
        <v>68333.333333333328</v>
      </c>
      <c r="K537" s="24">
        <v>610987.13768050633</v>
      </c>
      <c r="L537" s="24">
        <v>67954.865375623107</v>
      </c>
      <c r="M537" s="24">
        <v>678942.00305612944</v>
      </c>
      <c r="N537" s="24">
        <v>4391.3302772045135</v>
      </c>
      <c r="O537" s="24">
        <v>72346.195652827621</v>
      </c>
      <c r="P537" s="24">
        <v>683333.33333333395</v>
      </c>
      <c r="Q537" s="24">
        <v>315.04459824956393</v>
      </c>
      <c r="R537" s="24">
        <v>25.215879507218233</v>
      </c>
      <c r="S537" s="24">
        <v>340.26047775678217</v>
      </c>
      <c r="T537" s="24">
        <v>341.66666666666697</v>
      </c>
      <c r="U537" s="24">
        <v>1400000</v>
      </c>
      <c r="V537" s="24">
        <v>1366666.6666666665</v>
      </c>
      <c r="W537" s="24">
        <v>420000</v>
      </c>
      <c r="X537" s="24">
        <v>409999.99999999994</v>
      </c>
      <c r="Y537" s="24">
        <v>0</v>
      </c>
      <c r="Z537" s="24">
        <v>0</v>
      </c>
      <c r="AA537" s="24">
        <v>610987.13768050633</v>
      </c>
      <c r="AB537" s="24">
        <v>67954.865375623107</v>
      </c>
      <c r="AC537" s="24">
        <v>678942.00305612944</v>
      </c>
      <c r="AD537" s="24">
        <v>4391.3302772045135</v>
      </c>
      <c r="AE537" s="24">
        <v>72346.195652827621</v>
      </c>
      <c r="AF537" s="24">
        <v>683333.33333333395</v>
      </c>
      <c r="AG537" s="24">
        <v>315.04459824956393</v>
      </c>
      <c r="AH537" s="24">
        <v>25.215879507218233</v>
      </c>
      <c r="AI537" s="24">
        <v>340.26047775678217</v>
      </c>
      <c r="AJ537" s="24">
        <v>341.66666666666697</v>
      </c>
      <c r="AK537" s="24">
        <v>0</v>
      </c>
      <c r="AL537" s="24">
        <v>0</v>
      </c>
      <c r="AM537" s="24">
        <v>0</v>
      </c>
      <c r="AN537" s="24">
        <v>0</v>
      </c>
      <c r="AO537" s="24">
        <v>70000</v>
      </c>
      <c r="AP537" s="24">
        <v>68333.333333333328</v>
      </c>
      <c r="AQ537" s="24">
        <v>0</v>
      </c>
      <c r="AR537" s="24">
        <v>0</v>
      </c>
      <c r="AS537" s="24">
        <v>0</v>
      </c>
      <c r="AT537" s="24">
        <v>0</v>
      </c>
      <c r="AU537" s="24">
        <v>0</v>
      </c>
      <c r="AV537" s="24">
        <v>0</v>
      </c>
      <c r="AW537" s="24">
        <v>0</v>
      </c>
      <c r="AX537" s="24">
        <v>0</v>
      </c>
      <c r="AY537" s="24">
        <v>0</v>
      </c>
      <c r="AZ537" s="24">
        <v>0</v>
      </c>
      <c r="BA537" s="24">
        <v>1.4061889098848042</v>
      </c>
      <c r="BB537" s="24">
        <v>26.622068417103037</v>
      </c>
      <c r="BC537" s="24">
        <v>1.4061889098848042</v>
      </c>
      <c r="BD537" s="24">
        <v>26.622068417103037</v>
      </c>
      <c r="BE537" s="24">
        <v>0</v>
      </c>
      <c r="BF537" s="24">
        <v>0</v>
      </c>
      <c r="BG537" s="24">
        <v>1400000</v>
      </c>
      <c r="BH537" s="24">
        <v>1366666.6666666665</v>
      </c>
      <c r="BI537" s="24">
        <v>0</v>
      </c>
      <c r="BJ537" s="24">
        <v>0</v>
      </c>
      <c r="BK537" s="24">
        <v>0</v>
      </c>
      <c r="BL537" s="24">
        <v>0</v>
      </c>
    </row>
    <row r="538" spans="1:64" x14ac:dyDescent="0.25">
      <c r="A538" t="s">
        <v>5122</v>
      </c>
      <c r="B538">
        <v>55</v>
      </c>
      <c r="C538">
        <v>3</v>
      </c>
      <c r="D538">
        <v>5</v>
      </c>
      <c r="E538" s="24">
        <v>1200000</v>
      </c>
      <c r="F538" s="24">
        <v>1366666.6666666667</v>
      </c>
      <c r="G538" s="24">
        <v>360000</v>
      </c>
      <c r="H538" s="24">
        <v>410000</v>
      </c>
      <c r="I538" s="24">
        <v>60000</v>
      </c>
      <c r="J538" s="24">
        <v>68333.333333333343</v>
      </c>
      <c r="K538" s="24">
        <v>634412.1036191266</v>
      </c>
      <c r="L538" s="24">
        <v>48680.911016866565</v>
      </c>
      <c r="M538" s="24">
        <v>683093.01463599317</v>
      </c>
      <c r="N538" s="24">
        <v>240.31869734078646</v>
      </c>
      <c r="O538" s="24">
        <v>48921.229714207351</v>
      </c>
      <c r="P538" s="24">
        <v>683333.33333333395</v>
      </c>
      <c r="Q538" s="24">
        <v>325.85046943590987</v>
      </c>
      <c r="R538" s="24">
        <v>15.773976218927601</v>
      </c>
      <c r="S538" s="24">
        <v>341.62444565483747</v>
      </c>
      <c r="T538" s="24">
        <v>341.66666666666697</v>
      </c>
      <c r="U538" s="24">
        <v>1200000</v>
      </c>
      <c r="V538" s="24">
        <v>1366666.6666666667</v>
      </c>
      <c r="W538" s="24">
        <v>360000</v>
      </c>
      <c r="X538" s="24">
        <v>410000</v>
      </c>
      <c r="Y538" s="24">
        <v>0</v>
      </c>
      <c r="Z538" s="24">
        <v>0</v>
      </c>
      <c r="AA538" s="24">
        <v>634412.1036191266</v>
      </c>
      <c r="AB538" s="24">
        <v>48680.911016866565</v>
      </c>
      <c r="AC538" s="24">
        <v>683093.01463599317</v>
      </c>
      <c r="AD538" s="24">
        <v>240.31869734078646</v>
      </c>
      <c r="AE538" s="24">
        <v>48921.229714207351</v>
      </c>
      <c r="AF538" s="24">
        <v>683333.33333333395</v>
      </c>
      <c r="AG538" s="24">
        <v>325.85046943590987</v>
      </c>
      <c r="AH538" s="24">
        <v>15.773976218927601</v>
      </c>
      <c r="AI538" s="24">
        <v>341.62444565483747</v>
      </c>
      <c r="AJ538" s="24">
        <v>341.66666666666697</v>
      </c>
      <c r="AK538" s="24">
        <v>0</v>
      </c>
      <c r="AL538" s="24">
        <v>0</v>
      </c>
      <c r="AM538" s="24">
        <v>0</v>
      </c>
      <c r="AN538" s="24">
        <v>0</v>
      </c>
      <c r="AO538" s="24">
        <v>60000</v>
      </c>
      <c r="AP538" s="24">
        <v>68333.333333333343</v>
      </c>
      <c r="AQ538" s="24">
        <v>0</v>
      </c>
      <c r="AR538" s="24">
        <v>0</v>
      </c>
      <c r="AS538" s="24">
        <v>0</v>
      </c>
      <c r="AT538" s="24">
        <v>0</v>
      </c>
      <c r="AU538" s="24">
        <v>0</v>
      </c>
      <c r="AV538" s="24">
        <v>0</v>
      </c>
      <c r="AW538" s="24">
        <v>0</v>
      </c>
      <c r="AX538" s="24">
        <v>0</v>
      </c>
      <c r="AY538" s="24">
        <v>0</v>
      </c>
      <c r="AZ538" s="24">
        <v>0</v>
      </c>
      <c r="BA538" s="24">
        <v>4.2221011829497002E-2</v>
      </c>
      <c r="BB538" s="24">
        <v>15.816197230757098</v>
      </c>
      <c r="BC538" s="24">
        <v>4.2221011829497002E-2</v>
      </c>
      <c r="BD538" s="24">
        <v>15.816197230757098</v>
      </c>
      <c r="BE538" s="24">
        <v>0</v>
      </c>
      <c r="BF538" s="24">
        <v>0</v>
      </c>
      <c r="BG538" s="24">
        <v>1200000</v>
      </c>
      <c r="BH538" s="24">
        <v>1366666.6666666667</v>
      </c>
      <c r="BI538" s="24">
        <v>0</v>
      </c>
      <c r="BJ538" s="24">
        <v>0</v>
      </c>
      <c r="BK538" s="24">
        <v>0</v>
      </c>
      <c r="BL538" s="24">
        <v>0</v>
      </c>
    </row>
    <row r="539" spans="1:64" x14ac:dyDescent="0.25">
      <c r="A539" t="s">
        <v>5122</v>
      </c>
      <c r="B539">
        <v>56</v>
      </c>
      <c r="C539">
        <v>3</v>
      </c>
      <c r="D539">
        <v>5</v>
      </c>
      <c r="E539" s="24">
        <v>1200000</v>
      </c>
      <c r="F539" s="24">
        <v>1300000</v>
      </c>
      <c r="G539" s="24">
        <v>360000</v>
      </c>
      <c r="H539" s="24">
        <v>390000</v>
      </c>
      <c r="I539" s="24">
        <v>60000</v>
      </c>
      <c r="J539" s="24">
        <v>65000</v>
      </c>
      <c r="K539" s="24">
        <v>639704.34298450127</v>
      </c>
      <c r="L539" s="24">
        <v>14427.200276607648</v>
      </c>
      <c r="M539" s="24">
        <v>654131.54326110892</v>
      </c>
      <c r="N539" s="24">
        <v>-4131.54326110892</v>
      </c>
      <c r="O539" s="24">
        <v>10295.657015498728</v>
      </c>
      <c r="P539" s="24">
        <v>650000</v>
      </c>
      <c r="Q539" s="24">
        <v>326.00259244247081</v>
      </c>
      <c r="R539" s="24">
        <v>0.35933362739433505</v>
      </c>
      <c r="S539" s="24">
        <v>326.36192606986515</v>
      </c>
      <c r="T539" s="24">
        <v>325</v>
      </c>
      <c r="U539" s="24">
        <v>1200000</v>
      </c>
      <c r="V539" s="24">
        <v>1300000</v>
      </c>
      <c r="W539" s="24">
        <v>360000</v>
      </c>
      <c r="X539" s="24">
        <v>390000</v>
      </c>
      <c r="Y539" s="24">
        <v>0</v>
      </c>
      <c r="Z539" s="24">
        <v>0</v>
      </c>
      <c r="AA539" s="24">
        <v>639704.34298450127</v>
      </c>
      <c r="AB539" s="24">
        <v>14427.200276607648</v>
      </c>
      <c r="AC539" s="24">
        <v>654131.54326110892</v>
      </c>
      <c r="AD539" s="24">
        <v>-4131.54326110892</v>
      </c>
      <c r="AE539" s="24">
        <v>10295.657015498728</v>
      </c>
      <c r="AF539" s="24">
        <v>650000</v>
      </c>
      <c r="AG539" s="24">
        <v>326.00259244247081</v>
      </c>
      <c r="AH539" s="24">
        <v>0.35933362739433505</v>
      </c>
      <c r="AI539" s="24">
        <v>326.36192606986515</v>
      </c>
      <c r="AJ539" s="24">
        <v>325</v>
      </c>
      <c r="AK539" s="24">
        <v>0</v>
      </c>
      <c r="AL539" s="24">
        <v>0</v>
      </c>
      <c r="AM539" s="24">
        <v>0</v>
      </c>
      <c r="AN539" s="24">
        <v>0</v>
      </c>
      <c r="AO539" s="24">
        <v>60000</v>
      </c>
      <c r="AP539" s="24">
        <v>65000</v>
      </c>
      <c r="AQ539" s="24">
        <v>0</v>
      </c>
      <c r="AR539" s="24">
        <v>0</v>
      </c>
      <c r="AS539" s="24">
        <v>0</v>
      </c>
      <c r="AT539" s="24">
        <v>0</v>
      </c>
      <c r="AU539" s="24">
        <v>0</v>
      </c>
      <c r="AV539" s="24">
        <v>0</v>
      </c>
      <c r="AW539" s="24">
        <v>0</v>
      </c>
      <c r="AX539" s="24">
        <v>0</v>
      </c>
      <c r="AY539" s="24">
        <v>0</v>
      </c>
      <c r="AZ539" s="24">
        <v>0</v>
      </c>
      <c r="BA539" s="24">
        <v>-1.3619260698651487</v>
      </c>
      <c r="BB539" s="24">
        <v>-1.0025924424708137</v>
      </c>
      <c r="BC539" s="24">
        <v>-1.3619260698651487</v>
      </c>
      <c r="BD539" s="24">
        <v>-1.0025924424708137</v>
      </c>
      <c r="BE539" s="24">
        <v>0</v>
      </c>
      <c r="BF539" s="24">
        <v>0</v>
      </c>
      <c r="BG539" s="24">
        <v>1200000</v>
      </c>
      <c r="BH539" s="24">
        <v>1300000</v>
      </c>
      <c r="BI539" s="24">
        <v>0</v>
      </c>
      <c r="BJ539" s="24">
        <v>0</v>
      </c>
      <c r="BK539" s="24">
        <v>0</v>
      </c>
      <c r="BL539" s="24">
        <v>0</v>
      </c>
    </row>
    <row r="540" spans="1:64" x14ac:dyDescent="0.25">
      <c r="A540" t="s">
        <v>5122</v>
      </c>
      <c r="B540">
        <v>57</v>
      </c>
      <c r="C540">
        <v>3</v>
      </c>
      <c r="D540">
        <v>5</v>
      </c>
      <c r="E540" s="24">
        <v>1200000</v>
      </c>
      <c r="F540" s="24">
        <v>1233333.3333333333</v>
      </c>
      <c r="G540" s="24">
        <v>360000</v>
      </c>
      <c r="H540" s="24">
        <v>369999.99999999994</v>
      </c>
      <c r="I540" s="24">
        <v>60000</v>
      </c>
      <c r="J540" s="24">
        <v>61666.666666666664</v>
      </c>
      <c r="K540" s="24">
        <v>631216.6384442579</v>
      </c>
      <c r="L540" s="24">
        <v>-10180.029312301427</v>
      </c>
      <c r="M540" s="24">
        <v>621036.60913195647</v>
      </c>
      <c r="N540" s="24">
        <v>-4369.9424652904272</v>
      </c>
      <c r="O540" s="24">
        <v>-14549.971777591854</v>
      </c>
      <c r="P540" s="24">
        <v>616666.66666666605</v>
      </c>
      <c r="Q540" s="24">
        <v>318.84901300729143</v>
      </c>
      <c r="R540" s="24">
        <v>-9.1116579168165117</v>
      </c>
      <c r="S540" s="24">
        <v>309.73735509047492</v>
      </c>
      <c r="T540" s="24">
        <v>308.33333333333303</v>
      </c>
      <c r="U540" s="24">
        <v>1200000</v>
      </c>
      <c r="V540" s="24">
        <v>1233333.3333333333</v>
      </c>
      <c r="W540" s="24">
        <v>360000</v>
      </c>
      <c r="X540" s="24">
        <v>369999.99999999994</v>
      </c>
      <c r="Y540" s="24">
        <v>0</v>
      </c>
      <c r="Z540" s="24">
        <v>0</v>
      </c>
      <c r="AA540" s="24">
        <v>631216.6384442579</v>
      </c>
      <c r="AB540" s="24">
        <v>-10180.029312301427</v>
      </c>
      <c r="AC540" s="24">
        <v>621036.60913195647</v>
      </c>
      <c r="AD540" s="24">
        <v>-4369.9424652904272</v>
      </c>
      <c r="AE540" s="24">
        <v>-14549.971777591854</v>
      </c>
      <c r="AF540" s="24">
        <v>616666.66666666605</v>
      </c>
      <c r="AG540" s="24">
        <v>318.84901300729143</v>
      </c>
      <c r="AH540" s="24">
        <v>-9.1116579168165117</v>
      </c>
      <c r="AI540" s="24">
        <v>309.73735509047492</v>
      </c>
      <c r="AJ540" s="24">
        <v>308.33333333333303</v>
      </c>
      <c r="AK540" s="24">
        <v>0</v>
      </c>
      <c r="AL540" s="24">
        <v>0</v>
      </c>
      <c r="AM540" s="24">
        <v>0</v>
      </c>
      <c r="AN540" s="24">
        <v>0</v>
      </c>
      <c r="AO540" s="24">
        <v>60000</v>
      </c>
      <c r="AP540" s="24">
        <v>61666.666666666664</v>
      </c>
      <c r="AQ540" s="24">
        <v>0</v>
      </c>
      <c r="AR540" s="24">
        <v>0</v>
      </c>
      <c r="AS540" s="24">
        <v>0</v>
      </c>
      <c r="AT540" s="24">
        <v>0</v>
      </c>
      <c r="AU540" s="24">
        <v>0</v>
      </c>
      <c r="AV540" s="24">
        <v>0</v>
      </c>
      <c r="AW540" s="24">
        <v>0</v>
      </c>
      <c r="AX540" s="24">
        <v>0</v>
      </c>
      <c r="AY540" s="24">
        <v>0</v>
      </c>
      <c r="AZ540" s="24">
        <v>0</v>
      </c>
      <c r="BA540" s="24">
        <v>-1.4040217571418907</v>
      </c>
      <c r="BB540" s="24">
        <v>-10.515679673958402</v>
      </c>
      <c r="BC540" s="24">
        <v>-1.4040217571418907</v>
      </c>
      <c r="BD540" s="24">
        <v>-10.515679673958402</v>
      </c>
      <c r="BE540" s="24">
        <v>0</v>
      </c>
      <c r="BF540" s="24">
        <v>0</v>
      </c>
      <c r="BG540" s="24">
        <v>1200000</v>
      </c>
      <c r="BH540" s="24">
        <v>1233333.3333333333</v>
      </c>
      <c r="BI540" s="24">
        <v>0</v>
      </c>
      <c r="BJ540" s="24">
        <v>0</v>
      </c>
      <c r="BK540" s="24">
        <v>0</v>
      </c>
      <c r="BL540" s="24">
        <v>0</v>
      </c>
    </row>
    <row r="541" spans="1:64" x14ac:dyDescent="0.25">
      <c r="A541" t="s">
        <v>5122</v>
      </c>
      <c r="B541">
        <v>58</v>
      </c>
      <c r="C541">
        <v>4</v>
      </c>
      <c r="D541">
        <v>5</v>
      </c>
      <c r="E541" s="24">
        <v>1600000</v>
      </c>
      <c r="F541" s="24">
        <v>1266666.6666666667</v>
      </c>
      <c r="G541" s="24">
        <v>480000</v>
      </c>
      <c r="H541" s="24">
        <v>380000</v>
      </c>
      <c r="I541" s="24">
        <v>80000</v>
      </c>
      <c r="J541" s="24">
        <v>63333.333333333343</v>
      </c>
      <c r="K541" s="24">
        <v>628757.59557572007</v>
      </c>
      <c r="L541" s="24">
        <v>2738.4158722627908</v>
      </c>
      <c r="M541" s="24">
        <v>631496.01144798286</v>
      </c>
      <c r="N541" s="24">
        <v>1837.3218853510916</v>
      </c>
      <c r="O541" s="24">
        <v>4575.7377576138824</v>
      </c>
      <c r="P541" s="24">
        <v>633333.33333333395</v>
      </c>
      <c r="Q541" s="24">
        <v>316.59895845683877</v>
      </c>
      <c r="R541" s="24">
        <v>-0.57218904539240611</v>
      </c>
      <c r="S541" s="24">
        <v>316.02676941144637</v>
      </c>
      <c r="T541" s="24">
        <v>316.66666666666697</v>
      </c>
      <c r="U541" s="24">
        <v>1600000</v>
      </c>
      <c r="V541" s="24">
        <v>1266666.6666666667</v>
      </c>
      <c r="W541" s="24">
        <v>480000</v>
      </c>
      <c r="X541" s="24">
        <v>380000</v>
      </c>
      <c r="Y541" s="24">
        <v>0</v>
      </c>
      <c r="Z541" s="24">
        <v>0</v>
      </c>
      <c r="AA541" s="24">
        <v>628757.59557572007</v>
      </c>
      <c r="AB541" s="24">
        <v>2738.4158722627908</v>
      </c>
      <c r="AC541" s="24">
        <v>631496.01144798286</v>
      </c>
      <c r="AD541" s="24">
        <v>1837.3218853510916</v>
      </c>
      <c r="AE541" s="24">
        <v>4575.7377576138824</v>
      </c>
      <c r="AF541" s="24">
        <v>633333.33333333395</v>
      </c>
      <c r="AG541" s="24">
        <v>316.59895845683877</v>
      </c>
      <c r="AH541" s="24">
        <v>-0.57218904539240611</v>
      </c>
      <c r="AI541" s="24">
        <v>316.02676941144637</v>
      </c>
      <c r="AJ541" s="24">
        <v>316.66666666666697</v>
      </c>
      <c r="AK541" s="24">
        <v>0</v>
      </c>
      <c r="AL541" s="24">
        <v>0</v>
      </c>
      <c r="AM541" s="24">
        <v>0</v>
      </c>
      <c r="AN541" s="24">
        <v>0</v>
      </c>
      <c r="AO541" s="24">
        <v>80000</v>
      </c>
      <c r="AP541" s="24">
        <v>63333.333333333343</v>
      </c>
      <c r="AQ541" s="24">
        <v>0</v>
      </c>
      <c r="AR541" s="24">
        <v>0</v>
      </c>
      <c r="AS541" s="24">
        <v>0</v>
      </c>
      <c r="AT541" s="24">
        <v>0</v>
      </c>
      <c r="AU541" s="24">
        <v>0</v>
      </c>
      <c r="AV541" s="24">
        <v>0</v>
      </c>
      <c r="AW541" s="24">
        <v>0</v>
      </c>
      <c r="AX541" s="24">
        <v>0</v>
      </c>
      <c r="AY541" s="24">
        <v>0</v>
      </c>
      <c r="AZ541" s="24">
        <v>0</v>
      </c>
      <c r="BA541" s="24">
        <v>0.63989725522060326</v>
      </c>
      <c r="BB541" s="24">
        <v>6.7708209828197141E-2</v>
      </c>
      <c r="BC541" s="24">
        <v>0.63989725522060326</v>
      </c>
      <c r="BD541" s="24">
        <v>6.7708209828197141E-2</v>
      </c>
      <c r="BE541" s="24">
        <v>0</v>
      </c>
      <c r="BF541" s="24">
        <v>0</v>
      </c>
      <c r="BG541" s="24">
        <v>1600000</v>
      </c>
      <c r="BH541" s="24">
        <v>1266666.6666666667</v>
      </c>
      <c r="BI541" s="24">
        <v>0</v>
      </c>
      <c r="BJ541" s="24">
        <v>0</v>
      </c>
      <c r="BK541" s="24">
        <v>0</v>
      </c>
      <c r="BL541" s="24">
        <v>0</v>
      </c>
    </row>
    <row r="542" spans="1:64" x14ac:dyDescent="0.25">
      <c r="A542" t="s">
        <v>5122</v>
      </c>
      <c r="B542">
        <v>59</v>
      </c>
      <c r="C542">
        <v>4</v>
      </c>
      <c r="D542">
        <v>5</v>
      </c>
      <c r="E542" s="24">
        <v>1600000</v>
      </c>
      <c r="F542" s="24">
        <v>1400000</v>
      </c>
      <c r="G542" s="24">
        <v>480000</v>
      </c>
      <c r="H542" s="24">
        <v>420000</v>
      </c>
      <c r="I542" s="24">
        <v>80000</v>
      </c>
      <c r="J542" s="24">
        <v>70000</v>
      </c>
      <c r="K542" s="24">
        <v>648588.46228009462</v>
      </c>
      <c r="L542" s="24">
        <v>43018.315839907154</v>
      </c>
      <c r="M542" s="24">
        <v>691606.77812000178</v>
      </c>
      <c r="N542" s="24">
        <v>8393.221879998222</v>
      </c>
      <c r="O542" s="24">
        <v>51411.537719905376</v>
      </c>
      <c r="P542" s="24">
        <v>700000</v>
      </c>
      <c r="Q542" s="24">
        <v>328.22413230548318</v>
      </c>
      <c r="R542" s="24">
        <v>19.029874417416067</v>
      </c>
      <c r="S542" s="24">
        <v>347.25400672289925</v>
      </c>
      <c r="T542" s="24">
        <v>350</v>
      </c>
      <c r="U542" s="24">
        <v>1600000</v>
      </c>
      <c r="V542" s="24">
        <v>1400000</v>
      </c>
      <c r="W542" s="24">
        <v>480000</v>
      </c>
      <c r="X542" s="24">
        <v>420000</v>
      </c>
      <c r="Y542" s="24">
        <v>0</v>
      </c>
      <c r="Z542" s="24">
        <v>0</v>
      </c>
      <c r="AA542" s="24">
        <v>648588.46228009462</v>
      </c>
      <c r="AB542" s="24">
        <v>43018.315839907154</v>
      </c>
      <c r="AC542" s="24">
        <v>691606.77812000178</v>
      </c>
      <c r="AD542" s="24">
        <v>8393.221879998222</v>
      </c>
      <c r="AE542" s="24">
        <v>51411.537719905376</v>
      </c>
      <c r="AF542" s="24">
        <v>700000</v>
      </c>
      <c r="AG542" s="24">
        <v>328.22413230548318</v>
      </c>
      <c r="AH542" s="24">
        <v>19.029874417416067</v>
      </c>
      <c r="AI542" s="24">
        <v>347.25400672289925</v>
      </c>
      <c r="AJ542" s="24">
        <v>350</v>
      </c>
      <c r="AK542" s="24">
        <v>0</v>
      </c>
      <c r="AL542" s="24">
        <v>0</v>
      </c>
      <c r="AM542" s="24">
        <v>0</v>
      </c>
      <c r="AN542" s="24">
        <v>0</v>
      </c>
      <c r="AO542" s="24">
        <v>80000</v>
      </c>
      <c r="AP542" s="24">
        <v>70000</v>
      </c>
      <c r="AQ542" s="24">
        <v>0</v>
      </c>
      <c r="AR542" s="24">
        <v>0</v>
      </c>
      <c r="AS542" s="24">
        <v>0</v>
      </c>
      <c r="AT542" s="24">
        <v>0</v>
      </c>
      <c r="AU542" s="24">
        <v>0</v>
      </c>
      <c r="AV542" s="24">
        <v>0</v>
      </c>
      <c r="AW542" s="24">
        <v>0</v>
      </c>
      <c r="AX542" s="24">
        <v>0</v>
      </c>
      <c r="AY542" s="24">
        <v>0</v>
      </c>
      <c r="AZ542" s="24">
        <v>0</v>
      </c>
      <c r="BA542" s="24">
        <v>2.7459932771007516</v>
      </c>
      <c r="BB542" s="24">
        <v>21.775867694516819</v>
      </c>
      <c r="BC542" s="24">
        <v>2.7459932771007516</v>
      </c>
      <c r="BD542" s="24">
        <v>21.775867694516819</v>
      </c>
      <c r="BE542" s="24">
        <v>0</v>
      </c>
      <c r="BF542" s="24">
        <v>0</v>
      </c>
      <c r="BG542" s="24">
        <v>1600000</v>
      </c>
      <c r="BH542" s="24">
        <v>1400000</v>
      </c>
      <c r="BI542" s="24">
        <v>0</v>
      </c>
      <c r="BJ542" s="24">
        <v>0</v>
      </c>
      <c r="BK542" s="24">
        <v>0</v>
      </c>
      <c r="BL542" s="24">
        <v>0</v>
      </c>
    </row>
    <row r="543" spans="1:64" x14ac:dyDescent="0.25">
      <c r="A543" t="s">
        <v>5122</v>
      </c>
      <c r="B543">
        <v>60</v>
      </c>
      <c r="C543">
        <v>4</v>
      </c>
      <c r="D543">
        <v>5</v>
      </c>
      <c r="E543" s="24">
        <v>1600000</v>
      </c>
      <c r="F543" s="24">
        <v>1533333.3333333333</v>
      </c>
      <c r="G543" s="24">
        <v>480000</v>
      </c>
      <c r="H543" s="24">
        <v>459999.99999999994</v>
      </c>
      <c r="I543" s="24">
        <v>80000</v>
      </c>
      <c r="J543" s="24">
        <v>76666.666666666672</v>
      </c>
      <c r="K543" s="24">
        <v>685834.43643226475</v>
      </c>
      <c r="L543" s="24">
        <v>72081.62132095173</v>
      </c>
      <c r="M543" s="24">
        <v>757916.05775321648</v>
      </c>
      <c r="N543" s="24">
        <v>8750.6089134495705</v>
      </c>
      <c r="O543" s="24">
        <v>80832.230234401301</v>
      </c>
      <c r="P543" s="24">
        <v>766666.66666666605</v>
      </c>
      <c r="Q543" s="24">
        <v>349.54500889464907</v>
      </c>
      <c r="R543" s="24">
        <v>30.979196560380842</v>
      </c>
      <c r="S543" s="24">
        <v>380.52420545502991</v>
      </c>
      <c r="T543" s="24">
        <v>383.33333333333303</v>
      </c>
      <c r="U543" s="24">
        <v>1600000</v>
      </c>
      <c r="V543" s="24">
        <v>1533333.3333333333</v>
      </c>
      <c r="W543" s="24">
        <v>480000</v>
      </c>
      <c r="X543" s="24">
        <v>459999.99999999994</v>
      </c>
      <c r="Y543" s="24">
        <v>0</v>
      </c>
      <c r="Z543" s="24">
        <v>0</v>
      </c>
      <c r="AA543" s="24">
        <v>685834.43643226475</v>
      </c>
      <c r="AB543" s="24">
        <v>72081.62132095173</v>
      </c>
      <c r="AC543" s="24">
        <v>757916.05775321648</v>
      </c>
      <c r="AD543" s="24">
        <v>8750.6089134495705</v>
      </c>
      <c r="AE543" s="24">
        <v>80832.230234401301</v>
      </c>
      <c r="AF543" s="24">
        <v>766666.66666666605</v>
      </c>
      <c r="AG543" s="24">
        <v>349.54500889464907</v>
      </c>
      <c r="AH543" s="24">
        <v>30.979196560380842</v>
      </c>
      <c r="AI543" s="24">
        <v>380.52420545502991</v>
      </c>
      <c r="AJ543" s="24">
        <v>383.33333333333303</v>
      </c>
      <c r="AK543" s="24">
        <v>0</v>
      </c>
      <c r="AL543" s="24">
        <v>0</v>
      </c>
      <c r="AM543" s="24">
        <v>0</v>
      </c>
      <c r="AN543" s="24">
        <v>0</v>
      </c>
      <c r="AO543" s="24">
        <v>80000</v>
      </c>
      <c r="AP543" s="24">
        <v>76666.666666666672</v>
      </c>
      <c r="AQ543" s="24">
        <v>0</v>
      </c>
      <c r="AR543" s="24">
        <v>0</v>
      </c>
      <c r="AS543" s="24">
        <v>0</v>
      </c>
      <c r="AT543" s="24">
        <v>0</v>
      </c>
      <c r="AU543" s="24">
        <v>0</v>
      </c>
      <c r="AV543" s="24">
        <v>0</v>
      </c>
      <c r="AW543" s="24">
        <v>0</v>
      </c>
      <c r="AX543" s="24">
        <v>0</v>
      </c>
      <c r="AY543" s="24">
        <v>0</v>
      </c>
      <c r="AZ543" s="24">
        <v>0</v>
      </c>
      <c r="BA543" s="24">
        <v>2.8091278783031157</v>
      </c>
      <c r="BB543" s="24">
        <v>33.788324438683958</v>
      </c>
      <c r="BC543" s="24">
        <v>2.8091278783031157</v>
      </c>
      <c r="BD543" s="24">
        <v>33.788324438683958</v>
      </c>
      <c r="BE543" s="24">
        <v>0</v>
      </c>
      <c r="BF543" s="24">
        <v>0</v>
      </c>
      <c r="BG543" s="24">
        <v>1600000</v>
      </c>
      <c r="BH543" s="24">
        <v>1533333.3333333333</v>
      </c>
      <c r="BI543" s="24">
        <v>0</v>
      </c>
      <c r="BJ543" s="24">
        <v>0</v>
      </c>
      <c r="BK543" s="24">
        <v>0</v>
      </c>
      <c r="BL543" s="24">
        <v>0</v>
      </c>
    </row>
    <row r="544" spans="1:64" x14ac:dyDescent="0.25">
      <c r="A544" t="s">
        <v>5122</v>
      </c>
      <c r="B544">
        <v>61</v>
      </c>
      <c r="C544">
        <v>1</v>
      </c>
      <c r="D544">
        <v>6</v>
      </c>
      <c r="E544" s="24">
        <v>0</v>
      </c>
      <c r="F544" s="24">
        <v>1333333.3333333333</v>
      </c>
      <c r="G544" s="24">
        <v>0</v>
      </c>
      <c r="H544" s="24">
        <v>399999.99999999994</v>
      </c>
      <c r="I544" s="24">
        <v>0</v>
      </c>
      <c r="J544" s="24">
        <v>66666.666666666672</v>
      </c>
      <c r="K544" s="24">
        <v>498811.34908222407</v>
      </c>
      <c r="L544" s="24">
        <v>-403815.52197033539</v>
      </c>
      <c r="M544" s="24">
        <v>94995.827111888677</v>
      </c>
      <c r="N544" s="24">
        <v>-94995.827111888677</v>
      </c>
      <c r="O544" s="24">
        <v>-498811.34908222407</v>
      </c>
      <c r="P544" s="24">
        <v>0</v>
      </c>
      <c r="Q544" s="24">
        <v>231.40001900165589</v>
      </c>
      <c r="R544" s="24">
        <v>-200.11299796270941</v>
      </c>
      <c r="S544" s="24">
        <v>31.287021038946477</v>
      </c>
      <c r="T544" s="24">
        <v>0</v>
      </c>
      <c r="U544" s="24">
        <v>0</v>
      </c>
      <c r="V544" s="24">
        <v>1333333.3333333333</v>
      </c>
      <c r="W544" s="24">
        <v>0</v>
      </c>
      <c r="X544" s="24">
        <v>399999.99999999994</v>
      </c>
      <c r="Y544" s="24">
        <v>0</v>
      </c>
      <c r="Z544" s="24">
        <v>0</v>
      </c>
      <c r="AA544" s="24">
        <v>498811.34908222407</v>
      </c>
      <c r="AB544" s="24">
        <v>-403815.52197033539</v>
      </c>
      <c r="AC544" s="24">
        <v>94995.827111888677</v>
      </c>
      <c r="AD544" s="24">
        <v>-94995.827111888677</v>
      </c>
      <c r="AE544" s="24">
        <v>-498811.34908222407</v>
      </c>
      <c r="AF544" s="24">
        <v>0</v>
      </c>
      <c r="AG544" s="24">
        <v>231.40001900165589</v>
      </c>
      <c r="AH544" s="24">
        <v>-200.11299796270941</v>
      </c>
      <c r="AI544" s="24">
        <v>31.287021038946477</v>
      </c>
      <c r="AJ544" s="24">
        <v>0</v>
      </c>
      <c r="AK544" s="24">
        <v>0</v>
      </c>
      <c r="AL544" s="24">
        <v>0</v>
      </c>
      <c r="AM544" s="24">
        <v>0</v>
      </c>
      <c r="AN544" s="24">
        <v>0</v>
      </c>
      <c r="AO544" s="24">
        <v>0</v>
      </c>
      <c r="AP544" s="24">
        <v>66666.666666666672</v>
      </c>
      <c r="AQ544" s="24">
        <v>0</v>
      </c>
      <c r="AR544" s="24">
        <v>0</v>
      </c>
      <c r="AS544" s="24">
        <v>0</v>
      </c>
      <c r="AT544" s="24">
        <v>0</v>
      </c>
      <c r="AU544" s="24">
        <v>0</v>
      </c>
      <c r="AV544" s="24">
        <v>0</v>
      </c>
      <c r="AW544" s="24">
        <v>0</v>
      </c>
      <c r="AX544" s="24">
        <v>0</v>
      </c>
      <c r="AY544" s="24">
        <v>0</v>
      </c>
      <c r="AZ544" s="24">
        <v>0</v>
      </c>
      <c r="BA544" s="24">
        <v>-31.287021038946477</v>
      </c>
      <c r="BB544" s="24">
        <v>-231.40001900165589</v>
      </c>
      <c r="BC544" s="24">
        <v>-31.287021038946477</v>
      </c>
      <c r="BD544" s="24">
        <v>-231.40001900165589</v>
      </c>
      <c r="BE544" s="24">
        <v>0</v>
      </c>
      <c r="BF544" s="24">
        <v>0</v>
      </c>
      <c r="BG544" s="24">
        <v>0</v>
      </c>
      <c r="BH544" s="24">
        <v>1333333.3333333333</v>
      </c>
      <c r="BI544" s="24">
        <v>0</v>
      </c>
      <c r="BJ544" s="24">
        <v>0</v>
      </c>
      <c r="BK544" s="24">
        <v>0</v>
      </c>
      <c r="BL544" s="24">
        <v>0</v>
      </c>
    </row>
    <row r="545" spans="1:64" x14ac:dyDescent="0.25">
      <c r="A545" t="s">
        <v>5122</v>
      </c>
      <c r="B545">
        <v>62</v>
      </c>
      <c r="C545">
        <v>1</v>
      </c>
      <c r="D545">
        <v>6</v>
      </c>
      <c r="E545" s="24">
        <v>0</v>
      </c>
      <c r="F545" s="24">
        <v>799999.99999999988</v>
      </c>
      <c r="G545" s="24">
        <v>0</v>
      </c>
      <c r="H545" s="24">
        <v>239999.99999999994</v>
      </c>
      <c r="I545" s="24">
        <v>0</v>
      </c>
      <c r="J545" s="24">
        <v>40000</v>
      </c>
      <c r="K545" s="24">
        <v>310657.64169469476</v>
      </c>
      <c r="L545" s="24">
        <v>-305616.65742687695</v>
      </c>
      <c r="M545" s="24">
        <v>5040.9842678178102</v>
      </c>
      <c r="N545" s="24">
        <v>-5040.9842678178102</v>
      </c>
      <c r="O545" s="24">
        <v>-310657.64169469476</v>
      </c>
      <c r="P545" s="24">
        <v>0</v>
      </c>
      <c r="Q545" s="24">
        <v>126.04907529832144</v>
      </c>
      <c r="R545" s="24">
        <v>-125.12902316173677</v>
      </c>
      <c r="S545" s="24">
        <v>0.92005213658467255</v>
      </c>
      <c r="T545" s="24">
        <v>0</v>
      </c>
      <c r="U545" s="24">
        <v>0</v>
      </c>
      <c r="V545" s="24">
        <v>799999.99999999988</v>
      </c>
      <c r="W545" s="24">
        <v>0</v>
      </c>
      <c r="X545" s="24">
        <v>239999.99999999994</v>
      </c>
      <c r="Y545" s="24">
        <v>0</v>
      </c>
      <c r="Z545" s="24">
        <v>0</v>
      </c>
      <c r="AA545" s="24">
        <v>310657.64169469476</v>
      </c>
      <c r="AB545" s="24">
        <v>-305616.65742687695</v>
      </c>
      <c r="AC545" s="24">
        <v>5040.9842678178102</v>
      </c>
      <c r="AD545" s="24">
        <v>-5040.9842678178102</v>
      </c>
      <c r="AE545" s="24">
        <v>-310657.64169469476</v>
      </c>
      <c r="AF545" s="24">
        <v>0</v>
      </c>
      <c r="AG545" s="24">
        <v>126.04907529832144</v>
      </c>
      <c r="AH545" s="24">
        <v>-125.12902316173677</v>
      </c>
      <c r="AI545" s="24">
        <v>0.92005213658467255</v>
      </c>
      <c r="AJ545" s="24">
        <v>0</v>
      </c>
      <c r="AK545" s="24">
        <v>0</v>
      </c>
      <c r="AL545" s="24">
        <v>0</v>
      </c>
      <c r="AM545" s="24">
        <v>0</v>
      </c>
      <c r="AN545" s="24">
        <v>0</v>
      </c>
      <c r="AO545" s="24">
        <v>0</v>
      </c>
      <c r="AP545" s="24">
        <v>40000</v>
      </c>
      <c r="AQ545" s="24">
        <v>0</v>
      </c>
      <c r="AR545" s="24">
        <v>0</v>
      </c>
      <c r="AS545" s="24">
        <v>0</v>
      </c>
      <c r="AT545" s="24">
        <v>0</v>
      </c>
      <c r="AU545" s="24">
        <v>0</v>
      </c>
      <c r="AV545" s="24">
        <v>0</v>
      </c>
      <c r="AW545" s="24">
        <v>0</v>
      </c>
      <c r="AX545" s="24">
        <v>0</v>
      </c>
      <c r="AY545" s="24">
        <v>0</v>
      </c>
      <c r="AZ545" s="24">
        <v>0</v>
      </c>
      <c r="BA545" s="24">
        <v>-0.92005213658467255</v>
      </c>
      <c r="BB545" s="24">
        <v>-126.04907529832144</v>
      </c>
      <c r="BC545" s="24">
        <v>-0.92005213658467255</v>
      </c>
      <c r="BD545" s="24">
        <v>-126.04907529832144</v>
      </c>
      <c r="BE545" s="24">
        <v>0</v>
      </c>
      <c r="BF545" s="24">
        <v>0</v>
      </c>
      <c r="BG545" s="24">
        <v>0</v>
      </c>
      <c r="BH545" s="24">
        <v>799999.99999999988</v>
      </c>
      <c r="BI545" s="24">
        <v>0</v>
      </c>
      <c r="BJ545" s="24">
        <v>0</v>
      </c>
      <c r="BK545" s="24">
        <v>0</v>
      </c>
      <c r="BL545" s="24">
        <v>0</v>
      </c>
    </row>
    <row r="546" spans="1:64" x14ac:dyDescent="0.25">
      <c r="A546" t="s">
        <v>5122</v>
      </c>
      <c r="B546">
        <v>63</v>
      </c>
      <c r="C546">
        <v>1</v>
      </c>
      <c r="D546">
        <v>6</v>
      </c>
      <c r="E546" s="24">
        <v>0</v>
      </c>
      <c r="F546" s="24">
        <v>266666.66666666663</v>
      </c>
      <c r="G546" s="24">
        <v>0</v>
      </c>
      <c r="H546" s="24">
        <v>79999.999999999985</v>
      </c>
      <c r="I546" s="24">
        <v>0</v>
      </c>
      <c r="J546" s="24">
        <v>13333.333333333332</v>
      </c>
      <c r="K546" s="24">
        <v>206912.63452360779</v>
      </c>
      <c r="L546" s="24">
        <v>-206512.80548708513</v>
      </c>
      <c r="M546" s="24">
        <v>399.82903652265668</v>
      </c>
      <c r="N546" s="24">
        <v>-399.82903652265668</v>
      </c>
      <c r="O546" s="24">
        <v>-206912.63452360779</v>
      </c>
      <c r="P546" s="24">
        <v>0</v>
      </c>
      <c r="Q546" s="24">
        <v>74.78905927544929</v>
      </c>
      <c r="R546" s="24">
        <v>-74.745229159936571</v>
      </c>
      <c r="S546" s="24">
        <v>4.3830115512719203E-2</v>
      </c>
      <c r="T546" s="24">
        <v>0</v>
      </c>
      <c r="U546" s="24">
        <v>0</v>
      </c>
      <c r="V546" s="24">
        <v>266666.66666666663</v>
      </c>
      <c r="W546" s="24">
        <v>0</v>
      </c>
      <c r="X546" s="24">
        <v>79999.999999999985</v>
      </c>
      <c r="Y546" s="24">
        <v>0</v>
      </c>
      <c r="Z546" s="24">
        <v>0</v>
      </c>
      <c r="AA546" s="24">
        <v>206912.63452360779</v>
      </c>
      <c r="AB546" s="24">
        <v>-206512.80548708513</v>
      </c>
      <c r="AC546" s="24">
        <v>399.82903652265668</v>
      </c>
      <c r="AD546" s="24">
        <v>-399.82903652265668</v>
      </c>
      <c r="AE546" s="24">
        <v>-206912.63452360779</v>
      </c>
      <c r="AF546" s="24">
        <v>0</v>
      </c>
      <c r="AG546" s="24">
        <v>74.78905927544929</v>
      </c>
      <c r="AH546" s="24">
        <v>-74.745229159936571</v>
      </c>
      <c r="AI546" s="24">
        <v>4.3830115512719203E-2</v>
      </c>
      <c r="AJ546" s="24">
        <v>0</v>
      </c>
      <c r="AK546" s="24">
        <v>0</v>
      </c>
      <c r="AL546" s="24">
        <v>0</v>
      </c>
      <c r="AM546" s="24">
        <v>0</v>
      </c>
      <c r="AN546" s="24">
        <v>0</v>
      </c>
      <c r="AO546" s="24">
        <v>0</v>
      </c>
      <c r="AP546" s="24">
        <v>13333.333333333332</v>
      </c>
      <c r="AQ546" s="24">
        <v>0</v>
      </c>
      <c r="AR546" s="24">
        <v>0</v>
      </c>
      <c r="AS546" s="24">
        <v>0</v>
      </c>
      <c r="AT546" s="24">
        <v>0</v>
      </c>
      <c r="AU546" s="24">
        <v>0</v>
      </c>
      <c r="AV546" s="24">
        <v>0</v>
      </c>
      <c r="AW546" s="24">
        <v>0</v>
      </c>
      <c r="AX546" s="24">
        <v>0</v>
      </c>
      <c r="AY546" s="24">
        <v>0</v>
      </c>
      <c r="AZ546" s="24">
        <v>0</v>
      </c>
      <c r="BA546" s="24">
        <v>-4.3830115512719203E-2</v>
      </c>
      <c r="BB546" s="24">
        <v>-74.78905927544929</v>
      </c>
      <c r="BC546" s="24">
        <v>-4.3830115512719203E-2</v>
      </c>
      <c r="BD546" s="24">
        <v>-74.78905927544929</v>
      </c>
      <c r="BE546" s="24">
        <v>0</v>
      </c>
      <c r="BF546" s="24">
        <v>0</v>
      </c>
      <c r="BG546" s="24">
        <v>0</v>
      </c>
      <c r="BH546" s="24">
        <v>266666.66666666663</v>
      </c>
      <c r="BI546" s="24">
        <v>0</v>
      </c>
      <c r="BJ546" s="24">
        <v>0</v>
      </c>
      <c r="BK546" s="24">
        <v>0</v>
      </c>
      <c r="BL546" s="24">
        <v>0</v>
      </c>
    </row>
    <row r="547" spans="1:64" x14ac:dyDescent="0.25">
      <c r="A547" t="s">
        <v>5122</v>
      </c>
      <c r="B547">
        <v>64</v>
      </c>
      <c r="C547">
        <v>2</v>
      </c>
      <c r="D547">
        <v>6</v>
      </c>
      <c r="E547" s="24">
        <v>0</v>
      </c>
      <c r="F547" s="24">
        <v>0</v>
      </c>
      <c r="G547" s="24">
        <v>0</v>
      </c>
      <c r="H547" s="24">
        <v>0</v>
      </c>
      <c r="I547" s="24">
        <v>0</v>
      </c>
      <c r="J547" s="24">
        <v>0</v>
      </c>
      <c r="K547" s="24">
        <v>142463.35941164382</v>
      </c>
      <c r="L547" s="24">
        <v>-142424.58753206208</v>
      </c>
      <c r="M547" s="24">
        <v>38.771879581734538</v>
      </c>
      <c r="N547" s="24">
        <v>-38.771879581734538</v>
      </c>
      <c r="O547" s="24">
        <v>-142463.35941164382</v>
      </c>
      <c r="P547" s="24">
        <v>0</v>
      </c>
      <c r="Q547" s="24">
        <v>46.294478973322839</v>
      </c>
      <c r="R547" s="24">
        <v>-46.291821240831268</v>
      </c>
      <c r="S547" s="24">
        <v>2.6577324915706413E-3</v>
      </c>
      <c r="T547" s="24">
        <v>0</v>
      </c>
      <c r="U547" s="24">
        <v>0</v>
      </c>
      <c r="V547" s="24">
        <v>0</v>
      </c>
      <c r="W547" s="24">
        <v>0</v>
      </c>
      <c r="X547" s="24">
        <v>0</v>
      </c>
      <c r="Y547" s="24">
        <v>0</v>
      </c>
      <c r="Z547" s="24">
        <v>0</v>
      </c>
      <c r="AA547" s="24">
        <v>142463.35941164382</v>
      </c>
      <c r="AB547" s="24">
        <v>-142424.58753206208</v>
      </c>
      <c r="AC547" s="24">
        <v>38.771879581734538</v>
      </c>
      <c r="AD547" s="24">
        <v>-38.771879581734538</v>
      </c>
      <c r="AE547" s="24">
        <v>-142463.35941164382</v>
      </c>
      <c r="AF547" s="24">
        <v>0</v>
      </c>
      <c r="AG547" s="24">
        <v>46.294478973322839</v>
      </c>
      <c r="AH547" s="24">
        <v>-46.291821240831268</v>
      </c>
      <c r="AI547" s="24">
        <v>2.6577324915706413E-3</v>
      </c>
      <c r="AJ547" s="24">
        <v>0</v>
      </c>
      <c r="AK547" s="24">
        <v>0</v>
      </c>
      <c r="AL547" s="24">
        <v>0</v>
      </c>
      <c r="AM547" s="24">
        <v>0</v>
      </c>
      <c r="AN547" s="24">
        <v>0</v>
      </c>
      <c r="AO547" s="24">
        <v>0</v>
      </c>
      <c r="AP547" s="24">
        <v>0</v>
      </c>
      <c r="AQ547" s="24">
        <v>0</v>
      </c>
      <c r="AR547" s="24">
        <v>0</v>
      </c>
      <c r="AS547" s="24">
        <v>0</v>
      </c>
      <c r="AT547" s="24">
        <v>0</v>
      </c>
      <c r="AU547" s="24">
        <v>0</v>
      </c>
      <c r="AV547" s="24">
        <v>0</v>
      </c>
      <c r="AW547" s="24">
        <v>0</v>
      </c>
      <c r="AX547" s="24">
        <v>0</v>
      </c>
      <c r="AY547" s="24">
        <v>0</v>
      </c>
      <c r="AZ547" s="24">
        <v>0</v>
      </c>
      <c r="BA547" s="24">
        <v>-2.6577324915706413E-3</v>
      </c>
      <c r="BB547" s="24">
        <v>-46.294478973322839</v>
      </c>
      <c r="BC547" s="24">
        <v>-2.6577324915706413E-3</v>
      </c>
      <c r="BD547" s="24">
        <v>-46.294478973322839</v>
      </c>
      <c r="BE547" s="24">
        <v>0</v>
      </c>
      <c r="BF547" s="24">
        <v>0</v>
      </c>
      <c r="BG547" s="24">
        <v>0</v>
      </c>
      <c r="BH547" s="24">
        <v>0</v>
      </c>
      <c r="BI547" s="24">
        <v>0</v>
      </c>
      <c r="BJ547" s="24">
        <v>0</v>
      </c>
      <c r="BK547" s="24">
        <v>0</v>
      </c>
      <c r="BL547" s="24">
        <v>0</v>
      </c>
    </row>
    <row r="548" spans="1:64" x14ac:dyDescent="0.25">
      <c r="A548" t="s">
        <v>5122</v>
      </c>
      <c r="B548">
        <v>65</v>
      </c>
      <c r="C548">
        <v>2</v>
      </c>
      <c r="D548">
        <v>6</v>
      </c>
      <c r="E548" s="24">
        <v>0</v>
      </c>
      <c r="F548" s="24">
        <v>0</v>
      </c>
      <c r="G548" s="24">
        <v>0</v>
      </c>
      <c r="H548" s="24">
        <v>0</v>
      </c>
      <c r="I548" s="24">
        <v>0</v>
      </c>
      <c r="J548" s="24">
        <v>0</v>
      </c>
      <c r="K548" s="24">
        <v>100230.26347063482</v>
      </c>
      <c r="L548" s="24">
        <v>-100225.97447976097</v>
      </c>
      <c r="M548" s="24">
        <v>4.2889908738434315</v>
      </c>
      <c r="N548" s="24">
        <v>-4.2889908738434315</v>
      </c>
      <c r="O548" s="24">
        <v>-100230.26347063482</v>
      </c>
      <c r="P548" s="24">
        <v>0</v>
      </c>
      <c r="Q548" s="24">
        <v>29.458268559634234</v>
      </c>
      <c r="R548" s="24">
        <v>-29.458079797112077</v>
      </c>
      <c r="S548" s="24">
        <v>1.8876252215704881E-4</v>
      </c>
      <c r="T548" s="24">
        <v>0</v>
      </c>
      <c r="U548" s="24">
        <v>0</v>
      </c>
      <c r="V548" s="24">
        <v>0</v>
      </c>
      <c r="W548" s="24">
        <v>0</v>
      </c>
      <c r="X548" s="24">
        <v>0</v>
      </c>
      <c r="Y548" s="24">
        <v>0</v>
      </c>
      <c r="Z548" s="24">
        <v>0</v>
      </c>
      <c r="AA548" s="24">
        <v>100230.26347063482</v>
      </c>
      <c r="AB548" s="24">
        <v>-100225.97447976097</v>
      </c>
      <c r="AC548" s="24">
        <v>4.2889908738434315</v>
      </c>
      <c r="AD548" s="24">
        <v>-4.2889908738434315</v>
      </c>
      <c r="AE548" s="24">
        <v>-100230.26347063482</v>
      </c>
      <c r="AF548" s="24">
        <v>0</v>
      </c>
      <c r="AG548" s="24">
        <v>29.458268559634234</v>
      </c>
      <c r="AH548" s="24">
        <v>-29.458079797112077</v>
      </c>
      <c r="AI548" s="24">
        <v>1.8876252215704881E-4</v>
      </c>
      <c r="AJ548" s="24">
        <v>0</v>
      </c>
      <c r="AK548" s="24">
        <v>0</v>
      </c>
      <c r="AL548" s="24">
        <v>0</v>
      </c>
      <c r="AM548" s="24">
        <v>0</v>
      </c>
      <c r="AN548" s="24">
        <v>0</v>
      </c>
      <c r="AO548" s="24">
        <v>0</v>
      </c>
      <c r="AP548" s="24">
        <v>0</v>
      </c>
      <c r="AQ548" s="24">
        <v>0</v>
      </c>
      <c r="AR548" s="24">
        <v>0</v>
      </c>
      <c r="AS548" s="24">
        <v>0</v>
      </c>
      <c r="AT548" s="24">
        <v>0</v>
      </c>
      <c r="AU548" s="24">
        <v>0</v>
      </c>
      <c r="AV548" s="24">
        <v>0</v>
      </c>
      <c r="AW548" s="24">
        <v>0</v>
      </c>
      <c r="AX548" s="24">
        <v>0</v>
      </c>
      <c r="AY548" s="24">
        <v>0</v>
      </c>
      <c r="AZ548" s="24">
        <v>0</v>
      </c>
      <c r="BA548" s="24">
        <v>-1.8876252215704881E-4</v>
      </c>
      <c r="BB548" s="24">
        <v>-29.458268559634234</v>
      </c>
      <c r="BC548" s="24">
        <v>-1.8876252215704881E-4</v>
      </c>
      <c r="BD548" s="24">
        <v>-29.458268559634234</v>
      </c>
      <c r="BE548" s="24">
        <v>0</v>
      </c>
      <c r="BF548" s="24">
        <v>0</v>
      </c>
      <c r="BG548" s="24">
        <v>0</v>
      </c>
      <c r="BH548" s="24">
        <v>0</v>
      </c>
      <c r="BI548" s="24">
        <v>0</v>
      </c>
      <c r="BJ548" s="24">
        <v>0</v>
      </c>
      <c r="BK548" s="24">
        <v>0</v>
      </c>
      <c r="BL548" s="24">
        <v>0</v>
      </c>
    </row>
    <row r="549" spans="1:64" x14ac:dyDescent="0.25">
      <c r="A549" t="s">
        <v>5122</v>
      </c>
      <c r="B549">
        <v>66</v>
      </c>
      <c r="C549">
        <v>2</v>
      </c>
      <c r="D549">
        <v>6</v>
      </c>
      <c r="E549" s="24">
        <v>0</v>
      </c>
      <c r="F549" s="24">
        <v>0</v>
      </c>
      <c r="G549" s="24">
        <v>0</v>
      </c>
      <c r="H549" s="24">
        <v>0</v>
      </c>
      <c r="I549" s="24">
        <v>0</v>
      </c>
      <c r="J549" s="24">
        <v>0</v>
      </c>
      <c r="K549" s="24">
        <v>71638.893216501921</v>
      </c>
      <c r="L549" s="24">
        <v>-71638.370602600276</v>
      </c>
      <c r="M549" s="24">
        <v>0.52261390164494514</v>
      </c>
      <c r="N549" s="24">
        <v>-0.52261390164494514</v>
      </c>
      <c r="O549" s="24">
        <v>-71638.893216501921</v>
      </c>
      <c r="P549" s="24">
        <v>0</v>
      </c>
      <c r="Q549" s="24">
        <v>19.127240562431325</v>
      </c>
      <c r="R549" s="24">
        <v>-19.127225505671959</v>
      </c>
      <c r="S549" s="24">
        <v>1.5056759366416372E-5</v>
      </c>
      <c r="T549" s="24">
        <v>0</v>
      </c>
      <c r="U549" s="24">
        <v>0</v>
      </c>
      <c r="V549" s="24">
        <v>0</v>
      </c>
      <c r="W549" s="24">
        <v>0</v>
      </c>
      <c r="X549" s="24">
        <v>0</v>
      </c>
      <c r="Y549" s="24">
        <v>0</v>
      </c>
      <c r="Z549" s="24">
        <v>0</v>
      </c>
      <c r="AA549" s="24">
        <v>71638.893216501921</v>
      </c>
      <c r="AB549" s="24">
        <v>-71638.370602600276</v>
      </c>
      <c r="AC549" s="24">
        <v>0.52261390164494514</v>
      </c>
      <c r="AD549" s="24">
        <v>-0.52261390164494514</v>
      </c>
      <c r="AE549" s="24">
        <v>-71638.893216501921</v>
      </c>
      <c r="AF549" s="24">
        <v>0</v>
      </c>
      <c r="AG549" s="24">
        <v>19.127240562431325</v>
      </c>
      <c r="AH549" s="24">
        <v>-19.127225505671959</v>
      </c>
      <c r="AI549" s="24">
        <v>1.5056759366416372E-5</v>
      </c>
      <c r="AJ549" s="24">
        <v>0</v>
      </c>
      <c r="AK549" s="24">
        <v>0</v>
      </c>
      <c r="AL549" s="24">
        <v>0</v>
      </c>
      <c r="AM549" s="24">
        <v>0</v>
      </c>
      <c r="AN549" s="24">
        <v>0</v>
      </c>
      <c r="AO549" s="24">
        <v>0</v>
      </c>
      <c r="AP549" s="24">
        <v>0</v>
      </c>
      <c r="AQ549" s="24">
        <v>0</v>
      </c>
      <c r="AR549" s="24">
        <v>0</v>
      </c>
      <c r="AS549" s="24">
        <v>0</v>
      </c>
      <c r="AT549" s="24">
        <v>0</v>
      </c>
      <c r="AU549" s="24">
        <v>0</v>
      </c>
      <c r="AV549" s="24">
        <v>0</v>
      </c>
      <c r="AW549" s="24">
        <v>0</v>
      </c>
      <c r="AX549" s="24">
        <v>0</v>
      </c>
      <c r="AY549" s="24">
        <v>0</v>
      </c>
      <c r="AZ549" s="24">
        <v>0</v>
      </c>
      <c r="BA549" s="24">
        <v>-1.5056759366416372E-5</v>
      </c>
      <c r="BB549" s="24">
        <v>-19.127240562431325</v>
      </c>
      <c r="BC549" s="24">
        <v>-1.5056759366416372E-5</v>
      </c>
      <c r="BD549" s="24">
        <v>-19.127240562431325</v>
      </c>
      <c r="BE549" s="24">
        <v>0</v>
      </c>
      <c r="BF549" s="24">
        <v>0</v>
      </c>
      <c r="BG549" s="24">
        <v>0</v>
      </c>
      <c r="BH549" s="24">
        <v>0</v>
      </c>
      <c r="BI549" s="24">
        <v>0</v>
      </c>
      <c r="BJ549" s="24">
        <v>0</v>
      </c>
      <c r="BK549" s="24">
        <v>0</v>
      </c>
      <c r="BL549" s="24">
        <v>0</v>
      </c>
    </row>
    <row r="550" spans="1:64" x14ac:dyDescent="0.25">
      <c r="A550" t="s">
        <v>5122</v>
      </c>
      <c r="B550">
        <v>67</v>
      </c>
      <c r="C550">
        <v>3</v>
      </c>
      <c r="D550">
        <v>6</v>
      </c>
      <c r="E550" s="24">
        <v>0</v>
      </c>
      <c r="F550" s="24">
        <v>0</v>
      </c>
      <c r="G550" s="24">
        <v>0</v>
      </c>
      <c r="H550" s="24">
        <v>0</v>
      </c>
      <c r="I550" s="24">
        <v>0</v>
      </c>
      <c r="J550" s="24">
        <v>0</v>
      </c>
      <c r="K550" s="24">
        <v>51838.021249385551</v>
      </c>
      <c r="L550" s="24">
        <v>-51837.952560864389</v>
      </c>
      <c r="M550" s="24">
        <v>6.8688521161675453E-2</v>
      </c>
      <c r="N550" s="24">
        <v>-6.8688521161675453E-2</v>
      </c>
      <c r="O550" s="24">
        <v>-51838.021249385551</v>
      </c>
      <c r="P550" s="24">
        <v>0</v>
      </c>
      <c r="Q550" s="24">
        <v>12.616643360594935</v>
      </c>
      <c r="R550" s="24">
        <v>-12.616642045300068</v>
      </c>
      <c r="S550" s="24">
        <v>1.3152948667993769E-6</v>
      </c>
      <c r="T550" s="24">
        <v>0</v>
      </c>
      <c r="U550" s="24">
        <v>0</v>
      </c>
      <c r="V550" s="24">
        <v>0</v>
      </c>
      <c r="W550" s="24">
        <v>0</v>
      </c>
      <c r="X550" s="24">
        <v>0</v>
      </c>
      <c r="Y550" s="24">
        <v>0</v>
      </c>
      <c r="Z550" s="24">
        <v>0</v>
      </c>
      <c r="AA550" s="24">
        <v>51838.021249385551</v>
      </c>
      <c r="AB550" s="24">
        <v>-51837.952560864389</v>
      </c>
      <c r="AC550" s="24">
        <v>6.8688521161675453E-2</v>
      </c>
      <c r="AD550" s="24">
        <v>-6.8688521161675453E-2</v>
      </c>
      <c r="AE550" s="24">
        <v>-51838.021249385551</v>
      </c>
      <c r="AF550" s="24">
        <v>0</v>
      </c>
      <c r="AG550" s="24">
        <v>12.616643360594935</v>
      </c>
      <c r="AH550" s="24">
        <v>-12.616642045300068</v>
      </c>
      <c r="AI550" s="24">
        <v>1.3152948667993769E-6</v>
      </c>
      <c r="AJ550" s="24">
        <v>0</v>
      </c>
      <c r="AK550" s="24">
        <v>0</v>
      </c>
      <c r="AL550" s="24">
        <v>0</v>
      </c>
      <c r="AM550" s="24">
        <v>0</v>
      </c>
      <c r="AN550" s="24">
        <v>0</v>
      </c>
      <c r="AO550" s="24">
        <v>0</v>
      </c>
      <c r="AP550" s="24">
        <v>0</v>
      </c>
      <c r="AQ550" s="24">
        <v>0</v>
      </c>
      <c r="AR550" s="24">
        <v>0</v>
      </c>
      <c r="AS550" s="24">
        <v>0</v>
      </c>
      <c r="AT550" s="24">
        <v>0</v>
      </c>
      <c r="AU550" s="24">
        <v>0</v>
      </c>
      <c r="AV550" s="24">
        <v>0</v>
      </c>
      <c r="AW550" s="24">
        <v>0</v>
      </c>
      <c r="AX550" s="24">
        <v>0</v>
      </c>
      <c r="AY550" s="24">
        <v>0</v>
      </c>
      <c r="AZ550" s="24">
        <v>0</v>
      </c>
      <c r="BA550" s="24">
        <v>-1.3152948667993769E-6</v>
      </c>
      <c r="BB550" s="24">
        <v>-12.616643360594935</v>
      </c>
      <c r="BC550" s="24">
        <v>-1.3152948667993769E-6</v>
      </c>
      <c r="BD550" s="24">
        <v>-12.616643360594935</v>
      </c>
      <c r="BE550" s="24">
        <v>0</v>
      </c>
      <c r="BF550" s="24">
        <v>0</v>
      </c>
      <c r="BG550" s="24">
        <v>0</v>
      </c>
      <c r="BH550" s="24">
        <v>0</v>
      </c>
      <c r="BI550" s="24">
        <v>0</v>
      </c>
      <c r="BJ550" s="24">
        <v>0</v>
      </c>
      <c r="BK550" s="24">
        <v>0</v>
      </c>
      <c r="BL550" s="24">
        <v>0</v>
      </c>
    </row>
    <row r="551" spans="1:64" x14ac:dyDescent="0.25">
      <c r="A551" t="s">
        <v>5122</v>
      </c>
      <c r="B551">
        <v>68</v>
      </c>
      <c r="C551">
        <v>3</v>
      </c>
      <c r="D551">
        <v>6</v>
      </c>
      <c r="E551" s="24">
        <v>0</v>
      </c>
      <c r="F551" s="24">
        <v>0</v>
      </c>
      <c r="G551" s="24">
        <v>0</v>
      </c>
      <c r="H551" s="24">
        <v>0</v>
      </c>
      <c r="I551" s="24">
        <v>0</v>
      </c>
      <c r="J551" s="24">
        <v>0</v>
      </c>
      <c r="K551" s="24">
        <v>37888.324698289856</v>
      </c>
      <c r="L551" s="24">
        <v>-37888.315094692633</v>
      </c>
      <c r="M551" s="24">
        <v>9.6035972237586975E-3</v>
      </c>
      <c r="N551" s="24">
        <v>-9.6035972237586975E-3</v>
      </c>
      <c r="O551" s="24">
        <v>-37888.324698289856</v>
      </c>
      <c r="P551" s="24">
        <v>0</v>
      </c>
      <c r="Q551" s="24">
        <v>8.4297446772006879</v>
      </c>
      <c r="R551" s="24">
        <v>-8.4297445534502913</v>
      </c>
      <c r="S551" s="24">
        <v>1.2375039659673348E-7</v>
      </c>
      <c r="T551" s="24">
        <v>0</v>
      </c>
      <c r="U551" s="24">
        <v>0</v>
      </c>
      <c r="V551" s="24">
        <v>0</v>
      </c>
      <c r="W551" s="24">
        <v>0</v>
      </c>
      <c r="X551" s="24">
        <v>0</v>
      </c>
      <c r="Y551" s="24">
        <v>0</v>
      </c>
      <c r="Z551" s="24">
        <v>0</v>
      </c>
      <c r="AA551" s="24">
        <v>37888.324698289856</v>
      </c>
      <c r="AB551" s="24">
        <v>-37888.315094692633</v>
      </c>
      <c r="AC551" s="24">
        <v>9.6035972237586975E-3</v>
      </c>
      <c r="AD551" s="24">
        <v>-9.6035972237586975E-3</v>
      </c>
      <c r="AE551" s="24">
        <v>-37888.324698289856</v>
      </c>
      <c r="AF551" s="24">
        <v>0</v>
      </c>
      <c r="AG551" s="24">
        <v>8.4297446772006879</v>
      </c>
      <c r="AH551" s="24">
        <v>-8.4297445534502913</v>
      </c>
      <c r="AI551" s="24">
        <v>1.2375039659673348E-7</v>
      </c>
      <c r="AJ551" s="24">
        <v>0</v>
      </c>
      <c r="AK551" s="24">
        <v>0</v>
      </c>
      <c r="AL551" s="24">
        <v>0</v>
      </c>
      <c r="AM551" s="24">
        <v>0</v>
      </c>
      <c r="AN551" s="24">
        <v>0</v>
      </c>
      <c r="AO551" s="24">
        <v>0</v>
      </c>
      <c r="AP551" s="24">
        <v>0</v>
      </c>
      <c r="AQ551" s="24">
        <v>0</v>
      </c>
      <c r="AR551" s="24">
        <v>0</v>
      </c>
      <c r="AS551" s="24">
        <v>0</v>
      </c>
      <c r="AT551" s="24">
        <v>0</v>
      </c>
      <c r="AU551" s="24">
        <v>0</v>
      </c>
      <c r="AV551" s="24">
        <v>0</v>
      </c>
      <c r="AW551" s="24">
        <v>0</v>
      </c>
      <c r="AX551" s="24">
        <v>0</v>
      </c>
      <c r="AY551" s="24">
        <v>0</v>
      </c>
      <c r="AZ551" s="24">
        <v>0</v>
      </c>
      <c r="BA551" s="24">
        <v>-1.2375039659673348E-7</v>
      </c>
      <c r="BB551" s="24">
        <v>-8.4297446772006879</v>
      </c>
      <c r="BC551" s="24">
        <v>-1.2375039659673348E-7</v>
      </c>
      <c r="BD551" s="24">
        <v>-8.4297446772006879</v>
      </c>
      <c r="BE551" s="24">
        <v>0</v>
      </c>
      <c r="BF551" s="24">
        <v>0</v>
      </c>
      <c r="BG551" s="24">
        <v>0</v>
      </c>
      <c r="BH551" s="24">
        <v>0</v>
      </c>
      <c r="BI551" s="24">
        <v>0</v>
      </c>
      <c r="BJ551" s="24">
        <v>0</v>
      </c>
      <c r="BK551" s="24">
        <v>0</v>
      </c>
      <c r="BL551" s="24">
        <v>0</v>
      </c>
    </row>
    <row r="552" spans="1:64" x14ac:dyDescent="0.25">
      <c r="A552" t="s">
        <v>5122</v>
      </c>
      <c r="B552">
        <v>69</v>
      </c>
      <c r="C552">
        <v>3</v>
      </c>
      <c r="D552">
        <v>6</v>
      </c>
      <c r="E552" s="24">
        <v>0</v>
      </c>
      <c r="F552" s="24">
        <v>0</v>
      </c>
      <c r="G552" s="24">
        <v>0</v>
      </c>
      <c r="H552" s="24">
        <v>0</v>
      </c>
      <c r="I552" s="24">
        <v>0</v>
      </c>
      <c r="J552" s="24">
        <v>0</v>
      </c>
      <c r="K552" s="24">
        <v>27926.730145096779</v>
      </c>
      <c r="L552" s="24">
        <v>-27926.728730726987</v>
      </c>
      <c r="M552" s="24">
        <v>1.4143697917461395E-3</v>
      </c>
      <c r="N552" s="24">
        <v>-1.4143697917461395E-3</v>
      </c>
      <c r="O552" s="24">
        <v>-27926.730145096779</v>
      </c>
      <c r="P552" s="24">
        <v>0</v>
      </c>
      <c r="Q552" s="24">
        <v>5.6933743477429744</v>
      </c>
      <c r="R552" s="24">
        <v>-5.6933743353474711</v>
      </c>
      <c r="S552" s="24">
        <v>1.2395503290463239E-8</v>
      </c>
      <c r="T552" s="24">
        <v>0</v>
      </c>
      <c r="U552" s="24">
        <v>0</v>
      </c>
      <c r="V552" s="24">
        <v>0</v>
      </c>
      <c r="W552" s="24">
        <v>0</v>
      </c>
      <c r="X552" s="24">
        <v>0</v>
      </c>
      <c r="Y552" s="24">
        <v>0</v>
      </c>
      <c r="Z552" s="24">
        <v>0</v>
      </c>
      <c r="AA552" s="24">
        <v>27926.730145096779</v>
      </c>
      <c r="AB552" s="24">
        <v>-27926.728730726987</v>
      </c>
      <c r="AC552" s="24">
        <v>1.4143697917461395E-3</v>
      </c>
      <c r="AD552" s="24">
        <v>-1.4143697917461395E-3</v>
      </c>
      <c r="AE552" s="24">
        <v>-27926.730145096779</v>
      </c>
      <c r="AF552" s="24">
        <v>0</v>
      </c>
      <c r="AG552" s="24">
        <v>5.6933743477429744</v>
      </c>
      <c r="AH552" s="24">
        <v>-5.6933743353474711</v>
      </c>
      <c r="AI552" s="24">
        <v>1.2395503290463239E-8</v>
      </c>
      <c r="AJ552" s="24">
        <v>0</v>
      </c>
      <c r="AK552" s="24">
        <v>0</v>
      </c>
      <c r="AL552" s="24">
        <v>0</v>
      </c>
      <c r="AM552" s="24">
        <v>0</v>
      </c>
      <c r="AN552" s="24">
        <v>0</v>
      </c>
      <c r="AO552" s="24">
        <v>0</v>
      </c>
      <c r="AP552" s="24">
        <v>0</v>
      </c>
      <c r="AQ552" s="24">
        <v>0</v>
      </c>
      <c r="AR552" s="24">
        <v>0</v>
      </c>
      <c r="AS552" s="24">
        <v>0</v>
      </c>
      <c r="AT552" s="24">
        <v>0</v>
      </c>
      <c r="AU552" s="24">
        <v>0</v>
      </c>
      <c r="AV552" s="24">
        <v>0</v>
      </c>
      <c r="AW552" s="24">
        <v>0</v>
      </c>
      <c r="AX552" s="24">
        <v>0</v>
      </c>
      <c r="AY552" s="24">
        <v>0</v>
      </c>
      <c r="AZ552" s="24">
        <v>0</v>
      </c>
      <c r="BA552" s="24">
        <v>-1.2395503290463239E-8</v>
      </c>
      <c r="BB552" s="24">
        <v>-5.6933743477429744</v>
      </c>
      <c r="BC552" s="24">
        <v>-1.2395503290463239E-8</v>
      </c>
      <c r="BD552" s="24">
        <v>-5.6933743477429744</v>
      </c>
      <c r="BE552" s="24">
        <v>0</v>
      </c>
      <c r="BF552" s="24">
        <v>0</v>
      </c>
      <c r="BG552" s="24">
        <v>0</v>
      </c>
      <c r="BH552" s="24">
        <v>0</v>
      </c>
      <c r="BI552" s="24">
        <v>0</v>
      </c>
      <c r="BJ552" s="24">
        <v>0</v>
      </c>
      <c r="BK552" s="24">
        <v>0</v>
      </c>
      <c r="BL552" s="24">
        <v>0</v>
      </c>
    </row>
    <row r="553" spans="1:64" x14ac:dyDescent="0.25">
      <c r="A553" t="s">
        <v>5122</v>
      </c>
      <c r="B553">
        <v>70</v>
      </c>
      <c r="C553">
        <v>4</v>
      </c>
      <c r="D553">
        <v>6</v>
      </c>
      <c r="E553" s="24">
        <v>0</v>
      </c>
      <c r="F553" s="24">
        <v>0</v>
      </c>
      <c r="G553" s="24">
        <v>0</v>
      </c>
      <c r="H553" s="24">
        <v>0</v>
      </c>
      <c r="I553" s="24">
        <v>0</v>
      </c>
      <c r="J553" s="24">
        <v>0</v>
      </c>
      <c r="K553" s="24">
        <v>20733.588932195678</v>
      </c>
      <c r="L553" s="24">
        <v>-20733.588714372367</v>
      </c>
      <c r="M553" s="24">
        <v>2.1782331168651581E-4</v>
      </c>
      <c r="N553" s="24">
        <v>-2.1782331168651581E-4</v>
      </c>
      <c r="O553" s="24">
        <v>-20733.588932195678</v>
      </c>
      <c r="P553" s="24">
        <v>0</v>
      </c>
      <c r="Q553" s="24">
        <v>3.881033826737621</v>
      </c>
      <c r="R553" s="24">
        <v>-3.8810338254288581</v>
      </c>
      <c r="S553" s="24">
        <v>1.3087628758512437E-9</v>
      </c>
      <c r="T553" s="24">
        <v>0</v>
      </c>
      <c r="U553" s="24">
        <v>0</v>
      </c>
      <c r="V553" s="24">
        <v>0</v>
      </c>
      <c r="W553" s="24">
        <v>0</v>
      </c>
      <c r="X553" s="24">
        <v>0</v>
      </c>
      <c r="Y553" s="24">
        <v>0</v>
      </c>
      <c r="Z553" s="24">
        <v>0</v>
      </c>
      <c r="AA553" s="24">
        <v>20733.588932195678</v>
      </c>
      <c r="AB553" s="24">
        <v>-20733.588714372367</v>
      </c>
      <c r="AC553" s="24">
        <v>2.1782331168651581E-4</v>
      </c>
      <c r="AD553" s="24">
        <v>-2.1782331168651581E-4</v>
      </c>
      <c r="AE553" s="24">
        <v>-20733.588932195678</v>
      </c>
      <c r="AF553" s="24">
        <v>0</v>
      </c>
      <c r="AG553" s="24">
        <v>3.881033826737621</v>
      </c>
      <c r="AH553" s="24">
        <v>-3.8810338254288581</v>
      </c>
      <c r="AI553" s="24">
        <v>1.3087628758512437E-9</v>
      </c>
      <c r="AJ553" s="24">
        <v>0</v>
      </c>
      <c r="AK553" s="24">
        <v>0</v>
      </c>
      <c r="AL553" s="24">
        <v>0</v>
      </c>
      <c r="AM553" s="24">
        <v>0</v>
      </c>
      <c r="AN553" s="24">
        <v>0</v>
      </c>
      <c r="AO553" s="24">
        <v>0</v>
      </c>
      <c r="AP553" s="24">
        <v>0</v>
      </c>
      <c r="AQ553" s="24">
        <v>0</v>
      </c>
      <c r="AR553" s="24">
        <v>0</v>
      </c>
      <c r="AS553" s="24">
        <v>0</v>
      </c>
      <c r="AT553" s="24">
        <v>0</v>
      </c>
      <c r="AU553" s="24">
        <v>0</v>
      </c>
      <c r="AV553" s="24">
        <v>0</v>
      </c>
      <c r="AW553" s="24">
        <v>0</v>
      </c>
      <c r="AX553" s="24">
        <v>0</v>
      </c>
      <c r="AY553" s="24">
        <v>0</v>
      </c>
      <c r="AZ553" s="24">
        <v>0</v>
      </c>
      <c r="BA553" s="24">
        <v>-1.3087628758512437E-9</v>
      </c>
      <c r="BB553" s="24">
        <v>-3.881033826737621</v>
      </c>
      <c r="BC553" s="24">
        <v>-1.3087628758512437E-9</v>
      </c>
      <c r="BD553" s="24">
        <v>-3.881033826737621</v>
      </c>
      <c r="BE553" s="24">
        <v>0</v>
      </c>
      <c r="BF553" s="24">
        <v>0</v>
      </c>
      <c r="BG553" s="24">
        <v>0</v>
      </c>
      <c r="BH553" s="24">
        <v>0</v>
      </c>
      <c r="BI553" s="24">
        <v>0</v>
      </c>
      <c r="BJ553" s="24">
        <v>0</v>
      </c>
      <c r="BK553" s="24">
        <v>0</v>
      </c>
      <c r="BL553" s="24">
        <v>0</v>
      </c>
    </row>
    <row r="554" spans="1:64" x14ac:dyDescent="0.25">
      <c r="A554" t="s">
        <v>5122</v>
      </c>
      <c r="B554">
        <v>71</v>
      </c>
      <c r="C554">
        <v>4</v>
      </c>
      <c r="D554">
        <v>6</v>
      </c>
      <c r="E554" s="24">
        <v>0</v>
      </c>
      <c r="F554" s="24">
        <v>0</v>
      </c>
      <c r="G554" s="24">
        <v>0</v>
      </c>
      <c r="H554" s="24">
        <v>0</v>
      </c>
      <c r="I554" s="24">
        <v>0</v>
      </c>
      <c r="J554" s="24">
        <v>0</v>
      </c>
      <c r="K554" s="24">
        <v>15490.694805540144</v>
      </c>
      <c r="L554" s="24">
        <v>-15490.694770656526</v>
      </c>
      <c r="M554" s="24">
        <v>3.4883618354797363E-5</v>
      </c>
      <c r="N554" s="24">
        <v>-3.4883618354797363E-5</v>
      </c>
      <c r="O554" s="24">
        <v>-15490.694805540144</v>
      </c>
      <c r="P554" s="24">
        <v>0</v>
      </c>
      <c r="Q554" s="24">
        <v>2.6670967495410878</v>
      </c>
      <c r="R554" s="24">
        <v>-2.6670967493964781</v>
      </c>
      <c r="S554" s="24">
        <v>1.4460965758189559E-10</v>
      </c>
      <c r="T554" s="24">
        <v>0</v>
      </c>
      <c r="U554" s="24">
        <v>0</v>
      </c>
      <c r="V554" s="24">
        <v>0</v>
      </c>
      <c r="W554" s="24">
        <v>0</v>
      </c>
      <c r="X554" s="24">
        <v>0</v>
      </c>
      <c r="Y554" s="24">
        <v>0</v>
      </c>
      <c r="Z554" s="24">
        <v>0</v>
      </c>
      <c r="AA554" s="24">
        <v>15490.694805540144</v>
      </c>
      <c r="AB554" s="24">
        <v>-15490.694770656526</v>
      </c>
      <c r="AC554" s="24">
        <v>3.4883618354797363E-5</v>
      </c>
      <c r="AD554" s="24">
        <v>-3.4883618354797363E-5</v>
      </c>
      <c r="AE554" s="24">
        <v>-15490.694805540144</v>
      </c>
      <c r="AF554" s="24">
        <v>0</v>
      </c>
      <c r="AG554" s="24">
        <v>2.6670967495410878</v>
      </c>
      <c r="AH554" s="24">
        <v>-2.6670967493964781</v>
      </c>
      <c r="AI554" s="24">
        <v>1.4460965758189559E-10</v>
      </c>
      <c r="AJ554" s="24">
        <v>0</v>
      </c>
      <c r="AK554" s="24">
        <v>0</v>
      </c>
      <c r="AL554" s="24">
        <v>0</v>
      </c>
      <c r="AM554" s="24">
        <v>0</v>
      </c>
      <c r="AN554" s="24">
        <v>0</v>
      </c>
      <c r="AO554" s="24">
        <v>0</v>
      </c>
      <c r="AP554" s="24">
        <v>0</v>
      </c>
      <c r="AQ554" s="24">
        <v>0</v>
      </c>
      <c r="AR554" s="24">
        <v>0</v>
      </c>
      <c r="AS554" s="24">
        <v>0</v>
      </c>
      <c r="AT554" s="24">
        <v>0</v>
      </c>
      <c r="AU554" s="24">
        <v>0</v>
      </c>
      <c r="AV554" s="24">
        <v>0</v>
      </c>
      <c r="AW554" s="24">
        <v>0</v>
      </c>
      <c r="AX554" s="24">
        <v>0</v>
      </c>
      <c r="AY554" s="24">
        <v>0</v>
      </c>
      <c r="AZ554" s="24">
        <v>0</v>
      </c>
      <c r="BA554" s="24">
        <v>-1.4460965758189559E-10</v>
      </c>
      <c r="BB554" s="24">
        <v>-2.6670967495410878</v>
      </c>
      <c r="BC554" s="24">
        <v>-1.4460965758189559E-10</v>
      </c>
      <c r="BD554" s="24">
        <v>-2.6670967495410878</v>
      </c>
      <c r="BE554" s="24">
        <v>0</v>
      </c>
      <c r="BF554" s="24">
        <v>0</v>
      </c>
      <c r="BG554" s="24">
        <v>0</v>
      </c>
      <c r="BH554" s="24">
        <v>0</v>
      </c>
      <c r="BI554" s="24">
        <v>0</v>
      </c>
      <c r="BJ554" s="24">
        <v>0</v>
      </c>
      <c r="BK554" s="24">
        <v>0</v>
      </c>
      <c r="BL554" s="24">
        <v>0</v>
      </c>
    </row>
    <row r="555" spans="1:64" x14ac:dyDescent="0.25">
      <c r="A555" t="s">
        <v>5122</v>
      </c>
      <c r="B555">
        <v>72</v>
      </c>
      <c r="C555">
        <v>4</v>
      </c>
      <c r="D555">
        <v>6</v>
      </c>
      <c r="E555" s="24">
        <v>0</v>
      </c>
      <c r="F555" s="24">
        <v>0</v>
      </c>
      <c r="G555" s="24">
        <v>0</v>
      </c>
      <c r="H555" s="24">
        <v>0</v>
      </c>
      <c r="I555" s="24">
        <v>0</v>
      </c>
      <c r="J555" s="24">
        <v>0</v>
      </c>
      <c r="K555" s="24">
        <v>11638.450507253408</v>
      </c>
      <c r="L555" s="24">
        <v>-11638.450501469895</v>
      </c>
      <c r="M555" s="24">
        <v>5.7835131883621216E-6</v>
      </c>
      <c r="N555" s="24">
        <v>-5.7835131883621216E-6</v>
      </c>
      <c r="O555" s="24">
        <v>-11638.450507253408</v>
      </c>
      <c r="P555" s="24">
        <v>0</v>
      </c>
      <c r="Q555" s="24">
        <v>1.846042850741469</v>
      </c>
      <c r="R555" s="24">
        <v>-1.8460428507241886</v>
      </c>
      <c r="S555" s="24">
        <v>1.7280399333685637E-11</v>
      </c>
      <c r="T555" s="24">
        <v>0</v>
      </c>
      <c r="U555" s="24">
        <v>0</v>
      </c>
      <c r="V555" s="24">
        <v>0</v>
      </c>
      <c r="W555" s="24">
        <v>0</v>
      </c>
      <c r="X555" s="24">
        <v>0</v>
      </c>
      <c r="Y555" s="24">
        <v>0</v>
      </c>
      <c r="Z555" s="24">
        <v>0</v>
      </c>
      <c r="AA555" s="24">
        <v>11638.450507253408</v>
      </c>
      <c r="AB555" s="24">
        <v>-11638.450501469895</v>
      </c>
      <c r="AC555" s="24">
        <v>5.7835131883621216E-6</v>
      </c>
      <c r="AD555" s="24">
        <v>-5.7835131883621216E-6</v>
      </c>
      <c r="AE555" s="24">
        <v>-11638.450507253408</v>
      </c>
      <c r="AF555" s="24">
        <v>0</v>
      </c>
      <c r="AG555" s="24">
        <v>1.846042850741469</v>
      </c>
      <c r="AH555" s="24">
        <v>-1.8460428507241886</v>
      </c>
      <c r="AI555" s="24">
        <v>1.7280399333685637E-11</v>
      </c>
      <c r="AJ555" s="24">
        <v>0</v>
      </c>
      <c r="AK555" s="24">
        <v>0</v>
      </c>
      <c r="AL555" s="24">
        <v>0</v>
      </c>
      <c r="AM555" s="24">
        <v>0</v>
      </c>
      <c r="AN555" s="24">
        <v>0</v>
      </c>
      <c r="AO555" s="24">
        <v>0</v>
      </c>
      <c r="AP555" s="24">
        <v>0</v>
      </c>
      <c r="AQ555" s="24">
        <v>0</v>
      </c>
      <c r="AR555" s="24">
        <v>0</v>
      </c>
      <c r="AS555" s="24">
        <v>0</v>
      </c>
      <c r="AT555" s="24">
        <v>0</v>
      </c>
      <c r="AU555" s="24">
        <v>0</v>
      </c>
      <c r="AV555" s="24">
        <v>0</v>
      </c>
      <c r="AW555" s="24">
        <v>0</v>
      </c>
      <c r="AX555" s="24">
        <v>0</v>
      </c>
      <c r="AY555" s="24">
        <v>0</v>
      </c>
      <c r="AZ555" s="24">
        <v>0</v>
      </c>
      <c r="BA555" s="24">
        <v>-1.7280399333685637E-11</v>
      </c>
      <c r="BB555" s="24">
        <v>-1.846042850741469</v>
      </c>
      <c r="BC555" s="24">
        <v>-1.7280399333685637E-11</v>
      </c>
      <c r="BD555" s="24">
        <v>-1.846042850741469</v>
      </c>
      <c r="BE555" s="24">
        <v>0</v>
      </c>
      <c r="BF555" s="24">
        <v>0</v>
      </c>
      <c r="BG555" s="24">
        <v>0</v>
      </c>
      <c r="BH555" s="24">
        <v>0</v>
      </c>
      <c r="BI555" s="24">
        <v>0</v>
      </c>
      <c r="BJ555" s="24">
        <v>0</v>
      </c>
      <c r="BK555" s="24">
        <v>0</v>
      </c>
      <c r="BL555" s="24">
        <v>0</v>
      </c>
    </row>
    <row r="556" spans="1:64" x14ac:dyDescent="0.25">
      <c r="A556" t="s">
        <v>5122</v>
      </c>
      <c r="B556">
        <v>73</v>
      </c>
      <c r="C556">
        <v>1</v>
      </c>
      <c r="D556">
        <v>7</v>
      </c>
      <c r="E556" s="24">
        <v>0</v>
      </c>
      <c r="F556" s="24">
        <v>0</v>
      </c>
      <c r="G556" s="24">
        <v>0</v>
      </c>
      <c r="H556" s="24">
        <v>0</v>
      </c>
      <c r="I556" s="24">
        <v>0</v>
      </c>
      <c r="J556" s="24">
        <v>0</v>
      </c>
      <c r="K556" s="24">
        <v>8788.0666806939989</v>
      </c>
      <c r="L556" s="24">
        <v>-8788.0666797030717</v>
      </c>
      <c r="M556" s="24">
        <v>9.9092721939086914E-7</v>
      </c>
      <c r="N556" s="24">
        <v>-9.9092721939086914E-7</v>
      </c>
      <c r="O556" s="24">
        <v>-8788.0666806939989</v>
      </c>
      <c r="P556" s="24">
        <v>0</v>
      </c>
      <c r="Q556" s="24">
        <v>1.2859717986584656</v>
      </c>
      <c r="R556" s="24">
        <v>-1.2859717986566466</v>
      </c>
      <c r="S556" s="24">
        <v>1.8189894035458565E-12</v>
      </c>
      <c r="T556" s="24">
        <v>0</v>
      </c>
      <c r="U556" s="24">
        <v>0</v>
      </c>
      <c r="V556" s="24">
        <v>0</v>
      </c>
      <c r="W556" s="24">
        <v>0</v>
      </c>
      <c r="X556" s="24">
        <v>0</v>
      </c>
      <c r="Y556" s="24">
        <v>0</v>
      </c>
      <c r="Z556" s="24">
        <v>0</v>
      </c>
      <c r="AA556" s="24">
        <v>8788.0666806939989</v>
      </c>
      <c r="AB556" s="24">
        <v>-8788.0666797030717</v>
      </c>
      <c r="AC556" s="24">
        <v>9.9092721939086914E-7</v>
      </c>
      <c r="AD556" s="24">
        <v>-9.9092721939086914E-7</v>
      </c>
      <c r="AE556" s="24">
        <v>-8788.0666806939989</v>
      </c>
      <c r="AF556" s="24">
        <v>0</v>
      </c>
      <c r="AG556" s="24">
        <v>1.2859717986584656</v>
      </c>
      <c r="AH556" s="24">
        <v>-1.2859717986566466</v>
      </c>
      <c r="AI556" s="24">
        <v>1.8189894035458565E-12</v>
      </c>
      <c r="AJ556" s="24">
        <v>0</v>
      </c>
      <c r="AK556" s="24">
        <v>0</v>
      </c>
      <c r="AL556" s="24">
        <v>0</v>
      </c>
      <c r="AM556" s="24">
        <v>0</v>
      </c>
      <c r="AN556" s="24">
        <v>0</v>
      </c>
      <c r="AO556" s="24">
        <v>0</v>
      </c>
      <c r="AP556" s="24">
        <v>0</v>
      </c>
      <c r="AQ556" s="24">
        <v>0</v>
      </c>
      <c r="AR556" s="24">
        <v>0</v>
      </c>
      <c r="AS556" s="24">
        <v>0</v>
      </c>
      <c r="AT556" s="24">
        <v>0</v>
      </c>
      <c r="AU556" s="24">
        <v>0</v>
      </c>
      <c r="AV556" s="24">
        <v>0</v>
      </c>
      <c r="AW556" s="24">
        <v>0</v>
      </c>
      <c r="AX556" s="24">
        <v>0</v>
      </c>
      <c r="AY556" s="24">
        <v>0</v>
      </c>
      <c r="AZ556" s="24">
        <v>0</v>
      </c>
      <c r="BA556" s="24">
        <v>-1.8189894035458565E-12</v>
      </c>
      <c r="BB556" s="24">
        <v>-1.2859717986584656</v>
      </c>
      <c r="BC556" s="24">
        <v>-1.8189894035458565E-12</v>
      </c>
      <c r="BD556" s="24">
        <v>-1.2859717986584656</v>
      </c>
      <c r="BE556" s="24">
        <v>0</v>
      </c>
      <c r="BF556" s="24">
        <v>0</v>
      </c>
      <c r="BG556" s="24">
        <v>0</v>
      </c>
      <c r="BH556" s="24">
        <v>0</v>
      </c>
      <c r="BI556" s="24">
        <v>0</v>
      </c>
      <c r="BJ556" s="24">
        <v>0</v>
      </c>
      <c r="BK556" s="24">
        <v>0</v>
      </c>
      <c r="BL556" s="24">
        <v>0</v>
      </c>
    </row>
    <row r="557" spans="1:64" x14ac:dyDescent="0.25">
      <c r="A557" t="s">
        <v>5122</v>
      </c>
      <c r="B557">
        <v>74</v>
      </c>
      <c r="C557">
        <v>1</v>
      </c>
      <c r="D557">
        <v>7</v>
      </c>
      <c r="E557" s="24">
        <v>0</v>
      </c>
      <c r="F557" s="24">
        <v>0</v>
      </c>
      <c r="G557" s="24">
        <v>0</v>
      </c>
      <c r="H557" s="24">
        <v>0</v>
      </c>
      <c r="I557" s="24">
        <v>0</v>
      </c>
      <c r="J557" s="24">
        <v>0</v>
      </c>
      <c r="K557" s="24">
        <v>6665.8612882569432</v>
      </c>
      <c r="L557" s="24">
        <v>-6665.8612880837172</v>
      </c>
      <c r="M557" s="24">
        <v>1.73225998878479E-7</v>
      </c>
      <c r="N557" s="24">
        <v>-1.73225998878479E-7</v>
      </c>
      <c r="O557" s="24">
        <v>-6665.8612882569432</v>
      </c>
      <c r="P557" s="24">
        <v>0</v>
      </c>
      <c r="Q557" s="24">
        <v>0.90103158582678589</v>
      </c>
      <c r="R557" s="24">
        <v>-0.90103158582678589</v>
      </c>
      <c r="S557" s="24">
        <v>0</v>
      </c>
      <c r="T557" s="24">
        <v>0</v>
      </c>
      <c r="U557" s="24">
        <v>0</v>
      </c>
      <c r="V557" s="24">
        <v>0</v>
      </c>
      <c r="W557" s="24">
        <v>0</v>
      </c>
      <c r="X557" s="24">
        <v>0</v>
      </c>
      <c r="Y557" s="24">
        <v>0</v>
      </c>
      <c r="Z557" s="24">
        <v>0</v>
      </c>
      <c r="AA557" s="24">
        <v>6665.8612882569432</v>
      </c>
      <c r="AB557" s="24">
        <v>-6665.8612880837172</v>
      </c>
      <c r="AC557" s="24">
        <v>1.73225998878479E-7</v>
      </c>
      <c r="AD557" s="24">
        <v>-1.73225998878479E-7</v>
      </c>
      <c r="AE557" s="24">
        <v>-6665.8612882569432</v>
      </c>
      <c r="AF557" s="24">
        <v>0</v>
      </c>
      <c r="AG557" s="24">
        <v>0.90103158582678589</v>
      </c>
      <c r="AH557" s="24">
        <v>-0.90103158582678589</v>
      </c>
      <c r="AI557" s="24">
        <v>0</v>
      </c>
      <c r="AJ557" s="24">
        <v>0</v>
      </c>
      <c r="AK557" s="24">
        <v>0</v>
      </c>
      <c r="AL557" s="24">
        <v>0</v>
      </c>
      <c r="AM557" s="24">
        <v>0</v>
      </c>
      <c r="AN557" s="24">
        <v>0</v>
      </c>
      <c r="AO557" s="24">
        <v>0</v>
      </c>
      <c r="AP557" s="24">
        <v>0</v>
      </c>
      <c r="AQ557" s="24">
        <v>0</v>
      </c>
      <c r="AR557" s="24">
        <v>0</v>
      </c>
      <c r="AS557" s="24">
        <v>0</v>
      </c>
      <c r="AT557" s="24">
        <v>0</v>
      </c>
      <c r="AU557" s="24">
        <v>0</v>
      </c>
      <c r="AV557" s="24">
        <v>0</v>
      </c>
      <c r="AW557" s="24">
        <v>0</v>
      </c>
      <c r="AX557" s="24">
        <v>0</v>
      </c>
      <c r="AY557" s="24">
        <v>0</v>
      </c>
      <c r="AZ557" s="24">
        <v>0</v>
      </c>
      <c r="BA557" s="24">
        <v>0</v>
      </c>
      <c r="BB557" s="24">
        <v>-0.90103158582678589</v>
      </c>
      <c r="BC557" s="24">
        <v>0</v>
      </c>
      <c r="BD557" s="24">
        <v>-0.90103158582678589</v>
      </c>
      <c r="BE557" s="24">
        <v>0</v>
      </c>
      <c r="BF557" s="24">
        <v>0</v>
      </c>
      <c r="BG557" s="24">
        <v>0</v>
      </c>
      <c r="BH557" s="24">
        <v>0</v>
      </c>
      <c r="BI557" s="24">
        <v>0</v>
      </c>
      <c r="BJ557" s="24">
        <v>0</v>
      </c>
      <c r="BK557" s="24">
        <v>0</v>
      </c>
      <c r="BL557" s="24">
        <v>0</v>
      </c>
    </row>
    <row r="558" spans="1:64" x14ac:dyDescent="0.25">
      <c r="A558" t="s">
        <v>5122</v>
      </c>
      <c r="B558">
        <v>75</v>
      </c>
      <c r="C558">
        <v>1</v>
      </c>
      <c r="D558">
        <v>7</v>
      </c>
      <c r="E558" s="24">
        <v>0</v>
      </c>
      <c r="F558" s="24">
        <v>0</v>
      </c>
      <c r="G558" s="24">
        <v>0</v>
      </c>
      <c r="H558" s="24">
        <v>0</v>
      </c>
      <c r="I558" s="24">
        <v>0</v>
      </c>
      <c r="J558" s="24">
        <v>0</v>
      </c>
      <c r="K558" s="24">
        <v>5077.0206355862319</v>
      </c>
      <c r="L558" s="24">
        <v>-5077.020635554567</v>
      </c>
      <c r="M558" s="24">
        <v>3.166496753692627E-8</v>
      </c>
      <c r="N558" s="24">
        <v>-3.166496753692627E-8</v>
      </c>
      <c r="O558" s="24">
        <v>-5077.0206355862319</v>
      </c>
      <c r="P558" s="24">
        <v>0</v>
      </c>
      <c r="Q558" s="24">
        <v>0.63466332438201789</v>
      </c>
      <c r="R558" s="24">
        <v>-0.63466332438201789</v>
      </c>
      <c r="S558" s="24">
        <v>0</v>
      </c>
      <c r="T558" s="24">
        <v>0</v>
      </c>
      <c r="U558" s="24">
        <v>0</v>
      </c>
      <c r="V558" s="24">
        <v>0</v>
      </c>
      <c r="W558" s="24">
        <v>0</v>
      </c>
      <c r="X558" s="24">
        <v>0</v>
      </c>
      <c r="Y558" s="24">
        <v>0</v>
      </c>
      <c r="Z558" s="24">
        <v>0</v>
      </c>
      <c r="AA558" s="24">
        <v>5077.0206355862319</v>
      </c>
      <c r="AB558" s="24">
        <v>-5077.020635554567</v>
      </c>
      <c r="AC558" s="24">
        <v>3.166496753692627E-8</v>
      </c>
      <c r="AD558" s="24">
        <v>-3.166496753692627E-8</v>
      </c>
      <c r="AE558" s="24">
        <v>-5077.0206355862319</v>
      </c>
      <c r="AF558" s="24">
        <v>0</v>
      </c>
      <c r="AG558" s="24">
        <v>0.63466332438201789</v>
      </c>
      <c r="AH558" s="24">
        <v>-0.63466332438201789</v>
      </c>
      <c r="AI558" s="24">
        <v>0</v>
      </c>
      <c r="AJ558" s="24">
        <v>0</v>
      </c>
      <c r="AK558" s="24">
        <v>0</v>
      </c>
      <c r="AL558" s="24">
        <v>0</v>
      </c>
      <c r="AM558" s="24">
        <v>0</v>
      </c>
      <c r="AN558" s="24">
        <v>0</v>
      </c>
      <c r="AO558" s="24">
        <v>0</v>
      </c>
      <c r="AP558" s="24">
        <v>0</v>
      </c>
      <c r="AQ558" s="24">
        <v>0</v>
      </c>
      <c r="AR558" s="24">
        <v>0</v>
      </c>
      <c r="AS558" s="24">
        <v>0</v>
      </c>
      <c r="AT558" s="24">
        <v>0</v>
      </c>
      <c r="AU558" s="24">
        <v>0</v>
      </c>
      <c r="AV558" s="24">
        <v>0</v>
      </c>
      <c r="AW558" s="24">
        <v>0</v>
      </c>
      <c r="AX558" s="24">
        <v>0</v>
      </c>
      <c r="AY558" s="24">
        <v>0</v>
      </c>
      <c r="AZ558" s="24">
        <v>0</v>
      </c>
      <c r="BA558" s="24">
        <v>0</v>
      </c>
      <c r="BB558" s="24">
        <v>-0.63466332438201789</v>
      </c>
      <c r="BC558" s="24">
        <v>0</v>
      </c>
      <c r="BD558" s="24">
        <v>-0.63466332438201789</v>
      </c>
      <c r="BE558" s="24">
        <v>0</v>
      </c>
      <c r="BF558" s="24">
        <v>0</v>
      </c>
      <c r="BG558" s="24">
        <v>0</v>
      </c>
      <c r="BH558" s="24">
        <v>0</v>
      </c>
      <c r="BI558" s="24">
        <v>0</v>
      </c>
      <c r="BJ558" s="24">
        <v>0</v>
      </c>
      <c r="BK558" s="24">
        <v>0</v>
      </c>
      <c r="BL558" s="24">
        <v>0</v>
      </c>
    </row>
    <row r="559" spans="1:64" x14ac:dyDescent="0.25">
      <c r="A559" t="s">
        <v>5122</v>
      </c>
      <c r="B559">
        <v>76</v>
      </c>
      <c r="C559">
        <v>2</v>
      </c>
      <c r="D559">
        <v>7</v>
      </c>
      <c r="E559" s="24">
        <v>0</v>
      </c>
      <c r="F559" s="24">
        <v>0</v>
      </c>
      <c r="G559" s="24">
        <v>0</v>
      </c>
      <c r="H559" s="24">
        <v>0</v>
      </c>
      <c r="I559" s="24">
        <v>0</v>
      </c>
      <c r="J559" s="24">
        <v>0</v>
      </c>
      <c r="K559" s="24">
        <v>3881.5294692832977</v>
      </c>
      <c r="L559" s="24">
        <v>-3881.5294692758471</v>
      </c>
      <c r="M559" s="24">
        <v>7.4505805969238281E-9</v>
      </c>
      <c r="N559" s="24">
        <v>-7.4505805969238281E-9</v>
      </c>
      <c r="O559" s="24">
        <v>-3881.5294692832977</v>
      </c>
      <c r="P559" s="24">
        <v>0</v>
      </c>
      <c r="Q559" s="24">
        <v>0.44921219606749219</v>
      </c>
      <c r="R559" s="24">
        <v>-0.44921219606749219</v>
      </c>
      <c r="S559" s="24">
        <v>0</v>
      </c>
      <c r="T559" s="24">
        <v>0</v>
      </c>
      <c r="U559" s="24">
        <v>0</v>
      </c>
      <c r="V559" s="24">
        <v>0</v>
      </c>
      <c r="W559" s="24">
        <v>0</v>
      </c>
      <c r="X559" s="24">
        <v>0</v>
      </c>
      <c r="Y559" s="24">
        <v>0</v>
      </c>
      <c r="Z559" s="24">
        <v>0</v>
      </c>
      <c r="AA559" s="24">
        <v>3881.5294692832977</v>
      </c>
      <c r="AB559" s="24">
        <v>-3881.5294692758471</v>
      </c>
      <c r="AC559" s="24">
        <v>7.4505805969238281E-9</v>
      </c>
      <c r="AD559" s="24">
        <v>-7.4505805969238281E-9</v>
      </c>
      <c r="AE559" s="24">
        <v>-3881.5294692832977</v>
      </c>
      <c r="AF559" s="24">
        <v>0</v>
      </c>
      <c r="AG559" s="24">
        <v>0.44921219606749219</v>
      </c>
      <c r="AH559" s="24">
        <v>-0.44921219606749219</v>
      </c>
      <c r="AI559" s="24">
        <v>0</v>
      </c>
      <c r="AJ559" s="24">
        <v>0</v>
      </c>
      <c r="AK559" s="24">
        <v>0</v>
      </c>
      <c r="AL559" s="24">
        <v>0</v>
      </c>
      <c r="AM559" s="24">
        <v>0</v>
      </c>
      <c r="AN559" s="24">
        <v>0</v>
      </c>
      <c r="AO559" s="24">
        <v>0</v>
      </c>
      <c r="AP559" s="24">
        <v>0</v>
      </c>
      <c r="AQ559" s="24">
        <v>0</v>
      </c>
      <c r="AR559" s="24">
        <v>0</v>
      </c>
      <c r="AS559" s="24">
        <v>0</v>
      </c>
      <c r="AT559" s="24">
        <v>0</v>
      </c>
      <c r="AU559" s="24">
        <v>0</v>
      </c>
      <c r="AV559" s="24">
        <v>0</v>
      </c>
      <c r="AW559" s="24">
        <v>0</v>
      </c>
      <c r="AX559" s="24">
        <v>0</v>
      </c>
      <c r="AY559" s="24">
        <v>0</v>
      </c>
      <c r="AZ559" s="24">
        <v>0</v>
      </c>
      <c r="BA559" s="24">
        <v>0</v>
      </c>
      <c r="BB559" s="24">
        <v>-0.44921219606749219</v>
      </c>
      <c r="BC559" s="24">
        <v>0</v>
      </c>
      <c r="BD559" s="24">
        <v>-0.44921219606749219</v>
      </c>
      <c r="BE559" s="24">
        <v>0</v>
      </c>
      <c r="BF559" s="24">
        <v>0</v>
      </c>
      <c r="BG559" s="24">
        <v>0</v>
      </c>
      <c r="BH559" s="24">
        <v>0</v>
      </c>
      <c r="BI559" s="24">
        <v>0</v>
      </c>
      <c r="BJ559" s="24">
        <v>0</v>
      </c>
      <c r="BK559" s="24">
        <v>0</v>
      </c>
      <c r="BL559" s="24">
        <v>0</v>
      </c>
    </row>
    <row r="560" spans="1:64" x14ac:dyDescent="0.25">
      <c r="A560" t="s">
        <v>5122</v>
      </c>
      <c r="B560">
        <v>77</v>
      </c>
      <c r="C560">
        <v>2</v>
      </c>
      <c r="D560">
        <v>7</v>
      </c>
      <c r="E560" s="24">
        <v>0</v>
      </c>
      <c r="F560" s="24">
        <v>0</v>
      </c>
      <c r="G560" s="24">
        <v>0</v>
      </c>
      <c r="H560" s="24">
        <v>0</v>
      </c>
      <c r="I560" s="24">
        <v>0</v>
      </c>
      <c r="J560" s="24">
        <v>0</v>
      </c>
      <c r="K560" s="24">
        <v>2977.9048779364675</v>
      </c>
      <c r="L560" s="24">
        <v>-2977.9048779364675</v>
      </c>
      <c r="M560" s="24">
        <v>0</v>
      </c>
      <c r="N560" s="24">
        <v>0</v>
      </c>
      <c r="O560" s="24">
        <v>-2977.9048779364675</v>
      </c>
      <c r="P560" s="24">
        <v>0</v>
      </c>
      <c r="Q560" s="24">
        <v>0.31937531989751733</v>
      </c>
      <c r="R560" s="24">
        <v>-0.31937531989751733</v>
      </c>
      <c r="S560" s="24">
        <v>0</v>
      </c>
      <c r="T560" s="24">
        <v>0</v>
      </c>
      <c r="U560" s="24">
        <v>0</v>
      </c>
      <c r="V560" s="24">
        <v>0</v>
      </c>
      <c r="W560" s="24">
        <v>0</v>
      </c>
      <c r="X560" s="24">
        <v>0</v>
      </c>
      <c r="Y560" s="24">
        <v>0</v>
      </c>
      <c r="Z560" s="24">
        <v>0</v>
      </c>
      <c r="AA560" s="24">
        <v>2977.9048779364675</v>
      </c>
      <c r="AB560" s="24">
        <v>-2977.9048779364675</v>
      </c>
      <c r="AC560" s="24">
        <v>0</v>
      </c>
      <c r="AD560" s="24">
        <v>0</v>
      </c>
      <c r="AE560" s="24">
        <v>-2977.9048779364675</v>
      </c>
      <c r="AF560" s="24">
        <v>0</v>
      </c>
      <c r="AG560" s="24">
        <v>0.31937531989751733</v>
      </c>
      <c r="AH560" s="24">
        <v>-0.31937531989751733</v>
      </c>
      <c r="AI560" s="24">
        <v>0</v>
      </c>
      <c r="AJ560" s="24">
        <v>0</v>
      </c>
      <c r="AK560" s="24">
        <v>0</v>
      </c>
      <c r="AL560" s="24">
        <v>0</v>
      </c>
      <c r="AM560" s="24">
        <v>0</v>
      </c>
      <c r="AN560" s="24">
        <v>0</v>
      </c>
      <c r="AO560" s="24">
        <v>0</v>
      </c>
      <c r="AP560" s="24">
        <v>0</v>
      </c>
      <c r="AQ560" s="24">
        <v>0</v>
      </c>
      <c r="AR560" s="24">
        <v>0</v>
      </c>
      <c r="AS560" s="24">
        <v>0</v>
      </c>
      <c r="AT560" s="24">
        <v>0</v>
      </c>
      <c r="AU560" s="24">
        <v>0</v>
      </c>
      <c r="AV560" s="24">
        <v>0</v>
      </c>
      <c r="AW560" s="24">
        <v>0</v>
      </c>
      <c r="AX560" s="24">
        <v>0</v>
      </c>
      <c r="AY560" s="24">
        <v>0</v>
      </c>
      <c r="AZ560" s="24">
        <v>0</v>
      </c>
      <c r="BA560" s="24">
        <v>0</v>
      </c>
      <c r="BB560" s="24">
        <v>-0.31937531989751733</v>
      </c>
      <c r="BC560" s="24">
        <v>0</v>
      </c>
      <c r="BD560" s="24">
        <v>-0.31937531989751733</v>
      </c>
      <c r="BE560" s="24">
        <v>0</v>
      </c>
      <c r="BF560" s="24">
        <v>0</v>
      </c>
      <c r="BG560" s="24">
        <v>0</v>
      </c>
      <c r="BH560" s="24">
        <v>0</v>
      </c>
      <c r="BI560" s="24">
        <v>0</v>
      </c>
      <c r="BJ560" s="24">
        <v>0</v>
      </c>
      <c r="BK560" s="24">
        <v>0</v>
      </c>
      <c r="BL560" s="24">
        <v>0</v>
      </c>
    </row>
    <row r="561" spans="1:64" x14ac:dyDescent="0.25">
      <c r="A561" t="s">
        <v>5122</v>
      </c>
      <c r="B561">
        <v>78</v>
      </c>
      <c r="C561">
        <v>2</v>
      </c>
      <c r="D561">
        <v>7</v>
      </c>
      <c r="E561" s="24">
        <v>0</v>
      </c>
      <c r="F561" s="24">
        <v>0</v>
      </c>
      <c r="G561" s="24">
        <v>0</v>
      </c>
      <c r="H561" s="24">
        <v>0</v>
      </c>
      <c r="I561" s="24">
        <v>0</v>
      </c>
      <c r="J561" s="24">
        <v>0</v>
      </c>
      <c r="K561" s="24">
        <v>2292.0410970654339</v>
      </c>
      <c r="L561" s="24">
        <v>-2292.0410970654339</v>
      </c>
      <c r="M561" s="24">
        <v>0</v>
      </c>
      <c r="N561" s="24">
        <v>0</v>
      </c>
      <c r="O561" s="24">
        <v>-2292.0410970654339</v>
      </c>
      <c r="P561" s="24">
        <v>0</v>
      </c>
      <c r="Q561" s="24">
        <v>0.22800875623215688</v>
      </c>
      <c r="R561" s="24">
        <v>-0.22800875623215688</v>
      </c>
      <c r="S561" s="24">
        <v>0</v>
      </c>
      <c r="T561" s="24">
        <v>0</v>
      </c>
      <c r="U561" s="24">
        <v>0</v>
      </c>
      <c r="V561" s="24">
        <v>0</v>
      </c>
      <c r="W561" s="24">
        <v>0</v>
      </c>
      <c r="X561" s="24">
        <v>0</v>
      </c>
      <c r="Y561" s="24">
        <v>0</v>
      </c>
      <c r="Z561" s="24">
        <v>0</v>
      </c>
      <c r="AA561" s="24">
        <v>2292.0410970654339</v>
      </c>
      <c r="AB561" s="24">
        <v>-2292.0410970654339</v>
      </c>
      <c r="AC561" s="24">
        <v>0</v>
      </c>
      <c r="AD561" s="24">
        <v>0</v>
      </c>
      <c r="AE561" s="24">
        <v>-2292.0410970654339</v>
      </c>
      <c r="AF561" s="24">
        <v>0</v>
      </c>
      <c r="AG561" s="24">
        <v>0.22800875623215688</v>
      </c>
      <c r="AH561" s="24">
        <v>-0.22800875623215688</v>
      </c>
      <c r="AI561" s="24">
        <v>0</v>
      </c>
      <c r="AJ561" s="24">
        <v>0</v>
      </c>
      <c r="AK561" s="24">
        <v>0</v>
      </c>
      <c r="AL561" s="24">
        <v>0</v>
      </c>
      <c r="AM561" s="24">
        <v>0</v>
      </c>
      <c r="AN561" s="24">
        <v>0</v>
      </c>
      <c r="AO561" s="24">
        <v>0</v>
      </c>
      <c r="AP561" s="24">
        <v>0</v>
      </c>
      <c r="AQ561" s="24">
        <v>0</v>
      </c>
      <c r="AR561" s="24">
        <v>0</v>
      </c>
      <c r="AS561" s="24">
        <v>0</v>
      </c>
      <c r="AT561" s="24">
        <v>0</v>
      </c>
      <c r="AU561" s="24">
        <v>0</v>
      </c>
      <c r="AV561" s="24">
        <v>0</v>
      </c>
      <c r="AW561" s="24">
        <v>0</v>
      </c>
      <c r="AX561" s="24">
        <v>0</v>
      </c>
      <c r="AY561" s="24">
        <v>0</v>
      </c>
      <c r="AZ561" s="24">
        <v>0</v>
      </c>
      <c r="BA561" s="24">
        <v>0</v>
      </c>
      <c r="BB561" s="24">
        <v>-0.22800875623215688</v>
      </c>
      <c r="BC561" s="24">
        <v>0</v>
      </c>
      <c r="BD561" s="24">
        <v>-0.22800875623215688</v>
      </c>
      <c r="BE561" s="24">
        <v>0</v>
      </c>
      <c r="BF561" s="24">
        <v>0</v>
      </c>
      <c r="BG561" s="24">
        <v>0</v>
      </c>
      <c r="BH561" s="24">
        <v>0</v>
      </c>
      <c r="BI561" s="24">
        <v>0</v>
      </c>
      <c r="BJ561" s="24">
        <v>0</v>
      </c>
      <c r="BK561" s="24">
        <v>0</v>
      </c>
      <c r="BL561" s="24">
        <v>0</v>
      </c>
    </row>
    <row r="562" spans="1:64" x14ac:dyDescent="0.25">
      <c r="A562" t="s">
        <v>5122</v>
      </c>
      <c r="B562">
        <v>79</v>
      </c>
      <c r="C562">
        <v>3</v>
      </c>
      <c r="D562">
        <v>7</v>
      </c>
      <c r="E562" s="24">
        <v>0</v>
      </c>
      <c r="F562" s="24">
        <v>0</v>
      </c>
      <c r="G562" s="24">
        <v>0</v>
      </c>
      <c r="H562" s="24">
        <v>0</v>
      </c>
      <c r="I562" s="24">
        <v>0</v>
      </c>
      <c r="J562" s="24">
        <v>0</v>
      </c>
      <c r="K562" s="24">
        <v>1769.4617738928646</v>
      </c>
      <c r="L562" s="24">
        <v>-1769.4617738928646</v>
      </c>
      <c r="M562" s="24">
        <v>0</v>
      </c>
      <c r="N562" s="24">
        <v>0</v>
      </c>
      <c r="O562" s="24">
        <v>-1769.4617738928646</v>
      </c>
      <c r="P562" s="24">
        <v>0</v>
      </c>
      <c r="Q562" s="24">
        <v>0.16340995672908321</v>
      </c>
      <c r="R562" s="24">
        <v>-0.16340995672908321</v>
      </c>
      <c r="S562" s="24">
        <v>0</v>
      </c>
      <c r="T562" s="24">
        <v>0</v>
      </c>
      <c r="U562" s="24">
        <v>0</v>
      </c>
      <c r="V562" s="24">
        <v>0</v>
      </c>
      <c r="W562" s="24">
        <v>0</v>
      </c>
      <c r="X562" s="24">
        <v>0</v>
      </c>
      <c r="Y562" s="24">
        <v>0</v>
      </c>
      <c r="Z562" s="24">
        <v>0</v>
      </c>
      <c r="AA562" s="24">
        <v>1769.4617738928646</v>
      </c>
      <c r="AB562" s="24">
        <v>-1769.4617738928646</v>
      </c>
      <c r="AC562" s="24">
        <v>0</v>
      </c>
      <c r="AD562" s="24">
        <v>0</v>
      </c>
      <c r="AE562" s="24">
        <v>-1769.4617738928646</v>
      </c>
      <c r="AF562" s="24">
        <v>0</v>
      </c>
      <c r="AG562" s="24">
        <v>0.16340995672908321</v>
      </c>
      <c r="AH562" s="24">
        <v>-0.16340995672908321</v>
      </c>
      <c r="AI562" s="24">
        <v>0</v>
      </c>
      <c r="AJ562" s="24">
        <v>0</v>
      </c>
      <c r="AK562" s="24">
        <v>0</v>
      </c>
      <c r="AL562" s="24">
        <v>0</v>
      </c>
      <c r="AM562" s="24">
        <v>0</v>
      </c>
      <c r="AN562" s="24">
        <v>0</v>
      </c>
      <c r="AO562" s="24">
        <v>0</v>
      </c>
      <c r="AP562" s="24">
        <v>0</v>
      </c>
      <c r="AQ562" s="24">
        <v>0</v>
      </c>
      <c r="AR562" s="24">
        <v>0</v>
      </c>
      <c r="AS562" s="24">
        <v>0</v>
      </c>
      <c r="AT562" s="24">
        <v>0</v>
      </c>
      <c r="AU562" s="24">
        <v>0</v>
      </c>
      <c r="AV562" s="24">
        <v>0</v>
      </c>
      <c r="AW562" s="24">
        <v>0</v>
      </c>
      <c r="AX562" s="24">
        <v>0</v>
      </c>
      <c r="AY562" s="24">
        <v>0</v>
      </c>
      <c r="AZ562" s="24">
        <v>0</v>
      </c>
      <c r="BA562" s="24">
        <v>0</v>
      </c>
      <c r="BB562" s="24">
        <v>-0.16340995672908321</v>
      </c>
      <c r="BC562" s="24">
        <v>0</v>
      </c>
      <c r="BD562" s="24">
        <v>-0.16340995672908321</v>
      </c>
      <c r="BE562" s="24">
        <v>0</v>
      </c>
      <c r="BF562" s="24">
        <v>0</v>
      </c>
      <c r="BG562" s="24">
        <v>0</v>
      </c>
      <c r="BH562" s="24">
        <v>0</v>
      </c>
      <c r="BI562" s="24">
        <v>0</v>
      </c>
      <c r="BJ562" s="24">
        <v>0</v>
      </c>
      <c r="BK562" s="24">
        <v>0</v>
      </c>
      <c r="BL562" s="24">
        <v>0</v>
      </c>
    </row>
    <row r="563" spans="1:64" x14ac:dyDescent="0.25">
      <c r="A563" t="s">
        <v>5122</v>
      </c>
      <c r="B563">
        <v>80</v>
      </c>
      <c r="C563">
        <v>3</v>
      </c>
      <c r="D563">
        <v>7</v>
      </c>
      <c r="E563" s="24">
        <v>0</v>
      </c>
      <c r="F563" s="24">
        <v>0</v>
      </c>
      <c r="G563" s="24">
        <v>0</v>
      </c>
      <c r="H563" s="24">
        <v>0</v>
      </c>
      <c r="I563" s="24">
        <v>0</v>
      </c>
      <c r="J563" s="24">
        <v>0</v>
      </c>
      <c r="K563" s="24">
        <v>1369.8790273144841</v>
      </c>
      <c r="L563" s="24">
        <v>-1369.8790273144841</v>
      </c>
      <c r="M563" s="24">
        <v>0</v>
      </c>
      <c r="N563" s="24">
        <v>0</v>
      </c>
      <c r="O563" s="24">
        <v>-1369.8790273144841</v>
      </c>
      <c r="P563" s="24">
        <v>0</v>
      </c>
      <c r="Q563" s="24">
        <v>0.11753669547670142</v>
      </c>
      <c r="R563" s="24">
        <v>-0.11753669547670142</v>
      </c>
      <c r="S563" s="24">
        <v>0</v>
      </c>
      <c r="T563" s="24">
        <v>0</v>
      </c>
      <c r="U563" s="24">
        <v>0</v>
      </c>
      <c r="V563" s="24">
        <v>0</v>
      </c>
      <c r="W563" s="24">
        <v>0</v>
      </c>
      <c r="X563" s="24">
        <v>0</v>
      </c>
      <c r="Y563" s="24">
        <v>0</v>
      </c>
      <c r="Z563" s="24">
        <v>0</v>
      </c>
      <c r="AA563" s="24">
        <v>1369.8790273144841</v>
      </c>
      <c r="AB563" s="24">
        <v>-1369.8790273144841</v>
      </c>
      <c r="AC563" s="24">
        <v>0</v>
      </c>
      <c r="AD563" s="24">
        <v>0</v>
      </c>
      <c r="AE563" s="24">
        <v>-1369.8790273144841</v>
      </c>
      <c r="AF563" s="24">
        <v>0</v>
      </c>
      <c r="AG563" s="24">
        <v>0.11753669547670142</v>
      </c>
      <c r="AH563" s="24">
        <v>-0.11753669547670142</v>
      </c>
      <c r="AI563" s="24">
        <v>0</v>
      </c>
      <c r="AJ563" s="24">
        <v>0</v>
      </c>
      <c r="AK563" s="24">
        <v>0</v>
      </c>
      <c r="AL563" s="24">
        <v>0</v>
      </c>
      <c r="AM563" s="24">
        <v>0</v>
      </c>
      <c r="AN563" s="24">
        <v>0</v>
      </c>
      <c r="AO563" s="24">
        <v>0</v>
      </c>
      <c r="AP563" s="24">
        <v>0</v>
      </c>
      <c r="AQ563" s="24">
        <v>0</v>
      </c>
      <c r="AR563" s="24">
        <v>0</v>
      </c>
      <c r="AS563" s="24">
        <v>0</v>
      </c>
      <c r="AT563" s="24">
        <v>0</v>
      </c>
      <c r="AU563" s="24">
        <v>0</v>
      </c>
      <c r="AV563" s="24">
        <v>0</v>
      </c>
      <c r="AW563" s="24">
        <v>0</v>
      </c>
      <c r="AX563" s="24">
        <v>0</v>
      </c>
      <c r="AY563" s="24">
        <v>0</v>
      </c>
      <c r="AZ563" s="24">
        <v>0</v>
      </c>
      <c r="BA563" s="24">
        <v>0</v>
      </c>
      <c r="BB563" s="24">
        <v>-0.11753669547670142</v>
      </c>
      <c r="BC563" s="24">
        <v>0</v>
      </c>
      <c r="BD563" s="24">
        <v>-0.11753669547670142</v>
      </c>
      <c r="BE563" s="24">
        <v>0</v>
      </c>
      <c r="BF563" s="24">
        <v>0</v>
      </c>
      <c r="BG563" s="24">
        <v>0</v>
      </c>
      <c r="BH563" s="24">
        <v>0</v>
      </c>
      <c r="BI563" s="24">
        <v>0</v>
      </c>
      <c r="BJ563" s="24">
        <v>0</v>
      </c>
      <c r="BK563" s="24">
        <v>0</v>
      </c>
      <c r="BL563" s="24">
        <v>0</v>
      </c>
    </row>
    <row r="564" spans="1:64" x14ac:dyDescent="0.25">
      <c r="A564" t="s">
        <v>5122</v>
      </c>
      <c r="B564">
        <v>81</v>
      </c>
      <c r="C564">
        <v>3</v>
      </c>
      <c r="D564">
        <v>7</v>
      </c>
      <c r="E564" s="24">
        <v>0</v>
      </c>
      <c r="F564" s="24">
        <v>0</v>
      </c>
      <c r="G564" s="24">
        <v>0</v>
      </c>
      <c r="H564" s="24">
        <v>0</v>
      </c>
      <c r="I564" s="24">
        <v>0</v>
      </c>
      <c r="J564" s="24">
        <v>0</v>
      </c>
      <c r="K564" s="24">
        <v>1063.3350620400161</v>
      </c>
      <c r="L564" s="24">
        <v>-1063.3350620400161</v>
      </c>
      <c r="M564" s="24">
        <v>0</v>
      </c>
      <c r="N564" s="24">
        <v>0</v>
      </c>
      <c r="O564" s="24">
        <v>-1063.3350620400161</v>
      </c>
      <c r="P564" s="24">
        <v>0</v>
      </c>
      <c r="Q564" s="24">
        <v>8.4828121749524144E-2</v>
      </c>
      <c r="R564" s="24">
        <v>-8.4828121749524144E-2</v>
      </c>
      <c r="S564" s="24">
        <v>0</v>
      </c>
      <c r="T564" s="24">
        <v>0</v>
      </c>
      <c r="U564" s="24">
        <v>0</v>
      </c>
      <c r="V564" s="24">
        <v>0</v>
      </c>
      <c r="W564" s="24">
        <v>0</v>
      </c>
      <c r="X564" s="24">
        <v>0</v>
      </c>
      <c r="Y564" s="24">
        <v>0</v>
      </c>
      <c r="Z564" s="24">
        <v>0</v>
      </c>
      <c r="AA564" s="24">
        <v>1063.3350620400161</v>
      </c>
      <c r="AB564" s="24">
        <v>-1063.3350620400161</v>
      </c>
      <c r="AC564" s="24">
        <v>0</v>
      </c>
      <c r="AD564" s="24">
        <v>0</v>
      </c>
      <c r="AE564" s="24">
        <v>-1063.3350620400161</v>
      </c>
      <c r="AF564" s="24">
        <v>0</v>
      </c>
      <c r="AG564" s="24">
        <v>8.4828121749524144E-2</v>
      </c>
      <c r="AH564" s="24">
        <v>-8.4828121749524144E-2</v>
      </c>
      <c r="AI564" s="24">
        <v>0</v>
      </c>
      <c r="AJ564" s="24">
        <v>0</v>
      </c>
      <c r="AK564" s="24">
        <v>0</v>
      </c>
      <c r="AL564" s="24">
        <v>0</v>
      </c>
      <c r="AM564" s="24">
        <v>0</v>
      </c>
      <c r="AN564" s="24">
        <v>0</v>
      </c>
      <c r="AO564" s="24">
        <v>0</v>
      </c>
      <c r="AP564" s="24">
        <v>0</v>
      </c>
      <c r="AQ564" s="24">
        <v>0</v>
      </c>
      <c r="AR564" s="24">
        <v>0</v>
      </c>
      <c r="AS564" s="24">
        <v>0</v>
      </c>
      <c r="AT564" s="24">
        <v>0</v>
      </c>
      <c r="AU564" s="24">
        <v>0</v>
      </c>
      <c r="AV564" s="24">
        <v>0</v>
      </c>
      <c r="AW564" s="24">
        <v>0</v>
      </c>
      <c r="AX564" s="24">
        <v>0</v>
      </c>
      <c r="AY564" s="24">
        <v>0</v>
      </c>
      <c r="AZ564" s="24">
        <v>0</v>
      </c>
      <c r="BA564" s="24">
        <v>0</v>
      </c>
      <c r="BB564" s="24">
        <v>-8.4828121749524144E-2</v>
      </c>
      <c r="BC564" s="24">
        <v>0</v>
      </c>
      <c r="BD564" s="24">
        <v>-8.4828121749524144E-2</v>
      </c>
      <c r="BE564" s="24">
        <v>0</v>
      </c>
      <c r="BF564" s="24">
        <v>0</v>
      </c>
      <c r="BG564" s="24">
        <v>0</v>
      </c>
      <c r="BH564" s="24">
        <v>0</v>
      </c>
      <c r="BI564" s="24">
        <v>0</v>
      </c>
      <c r="BJ564" s="24">
        <v>0</v>
      </c>
      <c r="BK564" s="24">
        <v>0</v>
      </c>
      <c r="BL564" s="24">
        <v>0</v>
      </c>
    </row>
    <row r="565" spans="1:64" x14ac:dyDescent="0.25">
      <c r="A565" t="s">
        <v>5122</v>
      </c>
      <c r="B565">
        <v>82</v>
      </c>
      <c r="C565">
        <v>4</v>
      </c>
      <c r="D565">
        <v>7</v>
      </c>
      <c r="E565" s="24">
        <v>0</v>
      </c>
      <c r="F565" s="24">
        <v>0</v>
      </c>
      <c r="G565" s="24">
        <v>0</v>
      </c>
      <c r="H565" s="24">
        <v>0</v>
      </c>
      <c r="I565" s="24">
        <v>0</v>
      </c>
      <c r="J565" s="24">
        <v>0</v>
      </c>
      <c r="K565" s="24">
        <v>827.44221324659884</v>
      </c>
      <c r="L565" s="24">
        <v>-827.44221324659884</v>
      </c>
      <c r="M565" s="24">
        <v>0</v>
      </c>
      <c r="N565" s="24">
        <v>0</v>
      </c>
      <c r="O565" s="24">
        <v>-827.44221324659884</v>
      </c>
      <c r="P565" s="24">
        <v>0</v>
      </c>
      <c r="Q565" s="24">
        <v>6.1417402743245475E-2</v>
      </c>
      <c r="R565" s="24">
        <v>-6.1417402743245475E-2</v>
      </c>
      <c r="S565" s="24">
        <v>0</v>
      </c>
      <c r="T565" s="24">
        <v>0</v>
      </c>
      <c r="U565" s="24">
        <v>0</v>
      </c>
      <c r="V565" s="24">
        <v>0</v>
      </c>
      <c r="W565" s="24">
        <v>0</v>
      </c>
      <c r="X565" s="24">
        <v>0</v>
      </c>
      <c r="Y565" s="24">
        <v>0</v>
      </c>
      <c r="Z565" s="24">
        <v>0</v>
      </c>
      <c r="AA565" s="24">
        <v>827.44221324659884</v>
      </c>
      <c r="AB565" s="24">
        <v>-827.44221324659884</v>
      </c>
      <c r="AC565" s="24">
        <v>0</v>
      </c>
      <c r="AD565" s="24">
        <v>0</v>
      </c>
      <c r="AE565" s="24">
        <v>-827.44221324659884</v>
      </c>
      <c r="AF565" s="24">
        <v>0</v>
      </c>
      <c r="AG565" s="24">
        <v>6.1417402743245475E-2</v>
      </c>
      <c r="AH565" s="24">
        <v>-6.1417402743245475E-2</v>
      </c>
      <c r="AI565" s="24">
        <v>0</v>
      </c>
      <c r="AJ565" s="24">
        <v>0</v>
      </c>
      <c r="AK565" s="24">
        <v>0</v>
      </c>
      <c r="AL565" s="24">
        <v>0</v>
      </c>
      <c r="AM565" s="24">
        <v>0</v>
      </c>
      <c r="AN565" s="24">
        <v>0</v>
      </c>
      <c r="AO565" s="24">
        <v>0</v>
      </c>
      <c r="AP565" s="24">
        <v>0</v>
      </c>
      <c r="AQ565" s="24">
        <v>0</v>
      </c>
      <c r="AR565" s="24">
        <v>0</v>
      </c>
      <c r="AS565" s="24">
        <v>0</v>
      </c>
      <c r="AT565" s="24">
        <v>0</v>
      </c>
      <c r="AU565" s="24">
        <v>0</v>
      </c>
      <c r="AV565" s="24">
        <v>0</v>
      </c>
      <c r="AW565" s="24">
        <v>0</v>
      </c>
      <c r="AX565" s="24">
        <v>0</v>
      </c>
      <c r="AY565" s="24">
        <v>0</v>
      </c>
      <c r="AZ565" s="24">
        <v>0</v>
      </c>
      <c r="BA565" s="24">
        <v>0</v>
      </c>
      <c r="BB565" s="24">
        <v>-6.1417402743245475E-2</v>
      </c>
      <c r="BC565" s="24">
        <v>0</v>
      </c>
      <c r="BD565" s="24">
        <v>-6.1417402743245475E-2</v>
      </c>
      <c r="BE565" s="24">
        <v>0</v>
      </c>
      <c r="BF565" s="24">
        <v>0</v>
      </c>
      <c r="BG565" s="24">
        <v>0</v>
      </c>
      <c r="BH565" s="24">
        <v>0</v>
      </c>
      <c r="BI565" s="24">
        <v>0</v>
      </c>
      <c r="BJ565" s="24">
        <v>0</v>
      </c>
      <c r="BK565" s="24">
        <v>0</v>
      </c>
      <c r="BL565" s="24">
        <v>0</v>
      </c>
    </row>
    <row r="566" spans="1:64" x14ac:dyDescent="0.25">
      <c r="A566" t="s">
        <v>5122</v>
      </c>
      <c r="B566">
        <v>83</v>
      </c>
      <c r="C566">
        <v>4</v>
      </c>
      <c r="D566">
        <v>7</v>
      </c>
      <c r="E566" s="24">
        <v>0</v>
      </c>
      <c r="F566" s="24">
        <v>0</v>
      </c>
      <c r="G566" s="24">
        <v>0</v>
      </c>
      <c r="H566" s="24">
        <v>0</v>
      </c>
      <c r="I566" s="24">
        <v>0</v>
      </c>
      <c r="J566" s="24">
        <v>0</v>
      </c>
      <c r="K566" s="24">
        <v>645.39331053197384</v>
      </c>
      <c r="L566" s="24">
        <v>-645.39331053197384</v>
      </c>
      <c r="M566" s="24">
        <v>0</v>
      </c>
      <c r="N566" s="24">
        <v>0</v>
      </c>
      <c r="O566" s="24">
        <v>-645.39331053197384</v>
      </c>
      <c r="P566" s="24">
        <v>0</v>
      </c>
      <c r="Q566" s="24">
        <v>4.460164689226076E-2</v>
      </c>
      <c r="R566" s="24">
        <v>-4.460164689226076E-2</v>
      </c>
      <c r="S566" s="24">
        <v>0</v>
      </c>
      <c r="T566" s="24">
        <v>0</v>
      </c>
      <c r="U566" s="24">
        <v>0</v>
      </c>
      <c r="V566" s="24">
        <v>0</v>
      </c>
      <c r="W566" s="24">
        <v>0</v>
      </c>
      <c r="X566" s="24">
        <v>0</v>
      </c>
      <c r="Y566" s="24">
        <v>0</v>
      </c>
      <c r="Z566" s="24">
        <v>0</v>
      </c>
      <c r="AA566" s="24">
        <v>645.39331053197384</v>
      </c>
      <c r="AB566" s="24">
        <v>-645.39331053197384</v>
      </c>
      <c r="AC566" s="24">
        <v>0</v>
      </c>
      <c r="AD566" s="24">
        <v>0</v>
      </c>
      <c r="AE566" s="24">
        <v>-645.39331053197384</v>
      </c>
      <c r="AF566" s="24">
        <v>0</v>
      </c>
      <c r="AG566" s="24">
        <v>4.460164689226076E-2</v>
      </c>
      <c r="AH566" s="24">
        <v>-4.460164689226076E-2</v>
      </c>
      <c r="AI566" s="24">
        <v>0</v>
      </c>
      <c r="AJ566" s="24">
        <v>0</v>
      </c>
      <c r="AK566" s="24">
        <v>0</v>
      </c>
      <c r="AL566" s="24">
        <v>0</v>
      </c>
      <c r="AM566" s="24">
        <v>0</v>
      </c>
      <c r="AN566" s="24">
        <v>0</v>
      </c>
      <c r="AO566" s="24">
        <v>0</v>
      </c>
      <c r="AP566" s="24">
        <v>0</v>
      </c>
      <c r="AQ566" s="24">
        <v>0</v>
      </c>
      <c r="AR566" s="24">
        <v>0</v>
      </c>
      <c r="AS566" s="24">
        <v>0</v>
      </c>
      <c r="AT566" s="24">
        <v>0</v>
      </c>
      <c r="AU566" s="24">
        <v>0</v>
      </c>
      <c r="AV566" s="24">
        <v>0</v>
      </c>
      <c r="AW566" s="24">
        <v>0</v>
      </c>
      <c r="AX566" s="24">
        <v>0</v>
      </c>
      <c r="AY566" s="24">
        <v>0</v>
      </c>
      <c r="AZ566" s="24">
        <v>0</v>
      </c>
      <c r="BA566" s="24">
        <v>0</v>
      </c>
      <c r="BB566" s="24">
        <v>-4.460164689226076E-2</v>
      </c>
      <c r="BC566" s="24">
        <v>0</v>
      </c>
      <c r="BD566" s="24">
        <v>-4.460164689226076E-2</v>
      </c>
      <c r="BE566" s="24">
        <v>0</v>
      </c>
      <c r="BF566" s="24">
        <v>0</v>
      </c>
      <c r="BG566" s="24">
        <v>0</v>
      </c>
      <c r="BH566" s="24">
        <v>0</v>
      </c>
      <c r="BI566" s="24">
        <v>0</v>
      </c>
      <c r="BJ566" s="24">
        <v>0</v>
      </c>
      <c r="BK566" s="24">
        <v>0</v>
      </c>
      <c r="BL566" s="24">
        <v>0</v>
      </c>
    </row>
    <row r="567" spans="1:64" x14ac:dyDescent="0.25">
      <c r="A567" t="s">
        <v>5122</v>
      </c>
      <c r="B567">
        <v>84</v>
      </c>
      <c r="C567">
        <v>4</v>
      </c>
      <c r="D567">
        <v>7</v>
      </c>
      <c r="E567" s="24">
        <v>0</v>
      </c>
      <c r="F567" s="24">
        <v>0</v>
      </c>
      <c r="G567" s="24">
        <v>0</v>
      </c>
      <c r="H567" s="24">
        <v>0</v>
      </c>
      <c r="I567" s="24">
        <v>0</v>
      </c>
      <c r="J567" s="24">
        <v>0</v>
      </c>
      <c r="K567" s="24">
        <v>504.51726090162992</v>
      </c>
      <c r="L567" s="24">
        <v>-504.51726090162992</v>
      </c>
      <c r="M567" s="24">
        <v>0</v>
      </c>
      <c r="N567" s="24">
        <v>0</v>
      </c>
      <c r="O567" s="24">
        <v>-504.51726090162992</v>
      </c>
      <c r="P567" s="24">
        <v>0</v>
      </c>
      <c r="Q567" s="24">
        <v>3.2482421347594936E-2</v>
      </c>
      <c r="R567" s="24">
        <v>-3.2482421347594936E-2</v>
      </c>
      <c r="S567" s="24">
        <v>0</v>
      </c>
      <c r="T567" s="24">
        <v>0</v>
      </c>
      <c r="U567" s="24">
        <v>0</v>
      </c>
      <c r="V567" s="24">
        <v>0</v>
      </c>
      <c r="W567" s="24">
        <v>0</v>
      </c>
      <c r="X567" s="24">
        <v>0</v>
      </c>
      <c r="Y567" s="24">
        <v>0</v>
      </c>
      <c r="Z567" s="24">
        <v>0</v>
      </c>
      <c r="AA567" s="24">
        <v>504.51726090162992</v>
      </c>
      <c r="AB567" s="24">
        <v>-504.51726090162992</v>
      </c>
      <c r="AC567" s="24">
        <v>0</v>
      </c>
      <c r="AD567" s="24">
        <v>0</v>
      </c>
      <c r="AE567" s="24">
        <v>-504.51726090162992</v>
      </c>
      <c r="AF567" s="24">
        <v>0</v>
      </c>
      <c r="AG567" s="24">
        <v>3.2482421347594936E-2</v>
      </c>
      <c r="AH567" s="24">
        <v>-3.2482421347594936E-2</v>
      </c>
      <c r="AI567" s="24">
        <v>0</v>
      </c>
      <c r="AJ567" s="24">
        <v>0</v>
      </c>
      <c r="AK567" s="24">
        <v>0</v>
      </c>
      <c r="AL567" s="24">
        <v>0</v>
      </c>
      <c r="AM567" s="24">
        <v>0</v>
      </c>
      <c r="AN567" s="24">
        <v>0</v>
      </c>
      <c r="AO567" s="24">
        <v>0</v>
      </c>
      <c r="AP567" s="24">
        <v>0</v>
      </c>
      <c r="AQ567" s="24">
        <v>0</v>
      </c>
      <c r="AR567" s="24">
        <v>0</v>
      </c>
      <c r="AS567" s="24">
        <v>0</v>
      </c>
      <c r="AT567" s="24">
        <v>0</v>
      </c>
      <c r="AU567" s="24">
        <v>0</v>
      </c>
      <c r="AV567" s="24">
        <v>0</v>
      </c>
      <c r="AW567" s="24">
        <v>0</v>
      </c>
      <c r="AX567" s="24">
        <v>0</v>
      </c>
      <c r="AY567" s="24">
        <v>0</v>
      </c>
      <c r="AZ567" s="24">
        <v>0</v>
      </c>
      <c r="BA567" s="24">
        <v>0</v>
      </c>
      <c r="BB567" s="24">
        <v>-3.2482421347594936E-2</v>
      </c>
      <c r="BC567" s="24">
        <v>0</v>
      </c>
      <c r="BD567" s="24">
        <v>-3.2482421347594936E-2</v>
      </c>
      <c r="BE567" s="24">
        <v>0</v>
      </c>
      <c r="BF567" s="24">
        <v>0</v>
      </c>
      <c r="BG567" s="24">
        <v>0</v>
      </c>
      <c r="BH567" s="24">
        <v>0</v>
      </c>
      <c r="BI567" s="24">
        <v>0</v>
      </c>
      <c r="BJ567" s="24">
        <v>0</v>
      </c>
      <c r="BK567" s="24">
        <v>0</v>
      </c>
      <c r="BL567" s="24">
        <v>0</v>
      </c>
    </row>
    <row r="568" spans="1:64" x14ac:dyDescent="0.25">
      <c r="A568" t="s">
        <v>5122</v>
      </c>
      <c r="B568">
        <v>85</v>
      </c>
      <c r="C568">
        <v>1</v>
      </c>
      <c r="D568">
        <v>8</v>
      </c>
      <c r="E568" s="24">
        <v>0</v>
      </c>
      <c r="F568" s="24">
        <v>0</v>
      </c>
      <c r="G568" s="24">
        <v>0</v>
      </c>
      <c r="H568" s="24">
        <v>0</v>
      </c>
      <c r="I568" s="24">
        <v>0</v>
      </c>
      <c r="J568" s="24">
        <v>0</v>
      </c>
      <c r="K568" s="24">
        <v>395.22373875975609</v>
      </c>
      <c r="L568" s="24">
        <v>-395.22373875975609</v>
      </c>
      <c r="M568" s="24">
        <v>0</v>
      </c>
      <c r="N568" s="24">
        <v>0</v>
      </c>
      <c r="O568" s="24">
        <v>-395.22373875975609</v>
      </c>
      <c r="P568" s="24">
        <v>0</v>
      </c>
      <c r="Q568" s="24">
        <v>2.3720327691080456E-2</v>
      </c>
      <c r="R568" s="24">
        <v>-2.3720327691080456E-2</v>
      </c>
      <c r="S568" s="24">
        <v>0</v>
      </c>
      <c r="T568" s="24">
        <v>0</v>
      </c>
      <c r="U568" s="24">
        <v>0</v>
      </c>
      <c r="V568" s="24">
        <v>0</v>
      </c>
      <c r="W568" s="24">
        <v>0</v>
      </c>
      <c r="X568" s="24">
        <v>0</v>
      </c>
      <c r="Y568" s="24">
        <v>0</v>
      </c>
      <c r="Z568" s="24">
        <v>0</v>
      </c>
      <c r="AA568" s="24">
        <v>395.22373875975609</v>
      </c>
      <c r="AB568" s="24">
        <v>-395.22373875975609</v>
      </c>
      <c r="AC568" s="24">
        <v>0</v>
      </c>
      <c r="AD568" s="24">
        <v>0</v>
      </c>
      <c r="AE568" s="24">
        <v>-395.22373875975609</v>
      </c>
      <c r="AF568" s="24">
        <v>0</v>
      </c>
      <c r="AG568" s="24">
        <v>2.3720327691080456E-2</v>
      </c>
      <c r="AH568" s="24">
        <v>-2.3720327691080456E-2</v>
      </c>
      <c r="AI568" s="24">
        <v>0</v>
      </c>
      <c r="AJ568" s="24">
        <v>0</v>
      </c>
      <c r="AK568" s="24">
        <v>0</v>
      </c>
      <c r="AL568" s="24">
        <v>0</v>
      </c>
      <c r="AM568" s="24">
        <v>0</v>
      </c>
      <c r="AN568" s="24">
        <v>0</v>
      </c>
      <c r="AO568" s="24">
        <v>0</v>
      </c>
      <c r="AP568" s="24">
        <v>0</v>
      </c>
      <c r="AQ568" s="24">
        <v>0</v>
      </c>
      <c r="AR568" s="24">
        <v>0</v>
      </c>
      <c r="AS568" s="24">
        <v>0</v>
      </c>
      <c r="AT568" s="24">
        <v>0</v>
      </c>
      <c r="AU568" s="24">
        <v>0</v>
      </c>
      <c r="AV568" s="24">
        <v>0</v>
      </c>
      <c r="AW568" s="24">
        <v>0</v>
      </c>
      <c r="AX568" s="24">
        <v>0</v>
      </c>
      <c r="AY568" s="24">
        <v>0</v>
      </c>
      <c r="AZ568" s="24">
        <v>0</v>
      </c>
      <c r="BA568" s="24">
        <v>0</v>
      </c>
      <c r="BB568" s="24">
        <v>-2.3720327691080456E-2</v>
      </c>
      <c r="BC568" s="24">
        <v>0</v>
      </c>
      <c r="BD568" s="24">
        <v>-2.3720327691080456E-2</v>
      </c>
      <c r="BE568" s="24">
        <v>0</v>
      </c>
      <c r="BF568" s="24">
        <v>0</v>
      </c>
      <c r="BG568" s="24">
        <v>0</v>
      </c>
      <c r="BH568" s="24">
        <v>0</v>
      </c>
      <c r="BI568" s="24">
        <v>0</v>
      </c>
      <c r="BJ568" s="24">
        <v>0</v>
      </c>
      <c r="BK568" s="24">
        <v>0</v>
      </c>
      <c r="BL568" s="24">
        <v>0</v>
      </c>
    </row>
    <row r="569" spans="1:64" x14ac:dyDescent="0.25">
      <c r="A569" t="s">
        <v>5122</v>
      </c>
      <c r="B569">
        <v>86</v>
      </c>
      <c r="C569">
        <v>1</v>
      </c>
      <c r="D569">
        <v>8</v>
      </c>
      <c r="E569" s="24">
        <v>0</v>
      </c>
      <c r="F569" s="24">
        <v>0</v>
      </c>
      <c r="G569" s="24">
        <v>0</v>
      </c>
      <c r="H569" s="24">
        <v>0</v>
      </c>
      <c r="I569" s="24">
        <v>0</v>
      </c>
      <c r="J569" s="24">
        <v>0</v>
      </c>
      <c r="K569" s="24">
        <v>310.22765916585922</v>
      </c>
      <c r="L569" s="24">
        <v>-310.22765916585922</v>
      </c>
      <c r="M569" s="24">
        <v>0</v>
      </c>
      <c r="N569" s="24">
        <v>0</v>
      </c>
      <c r="O569" s="24">
        <v>-310.22765916585922</v>
      </c>
      <c r="P569" s="24">
        <v>0</v>
      </c>
      <c r="Q569" s="24">
        <v>1.736641525712912E-2</v>
      </c>
      <c r="R569" s="24">
        <v>-1.736641525712912E-2</v>
      </c>
      <c r="S569" s="24">
        <v>0</v>
      </c>
      <c r="T569" s="24">
        <v>0</v>
      </c>
      <c r="U569" s="24">
        <v>0</v>
      </c>
      <c r="V569" s="24">
        <v>0</v>
      </c>
      <c r="W569" s="24">
        <v>0</v>
      </c>
      <c r="X569" s="24">
        <v>0</v>
      </c>
      <c r="Y569" s="24">
        <v>0</v>
      </c>
      <c r="Z569" s="24">
        <v>0</v>
      </c>
      <c r="AA569" s="24">
        <v>310.22765916585922</v>
      </c>
      <c r="AB569" s="24">
        <v>-310.22765916585922</v>
      </c>
      <c r="AC569" s="24">
        <v>0</v>
      </c>
      <c r="AD569" s="24">
        <v>0</v>
      </c>
      <c r="AE569" s="24">
        <v>-310.22765916585922</v>
      </c>
      <c r="AF569" s="24">
        <v>0</v>
      </c>
      <c r="AG569" s="24">
        <v>1.736641525712912E-2</v>
      </c>
      <c r="AH569" s="24">
        <v>-1.736641525712912E-2</v>
      </c>
      <c r="AI569" s="24">
        <v>0</v>
      </c>
      <c r="AJ569" s="24">
        <v>0</v>
      </c>
      <c r="AK569" s="24">
        <v>0</v>
      </c>
      <c r="AL569" s="24">
        <v>0</v>
      </c>
      <c r="AM569" s="24">
        <v>0</v>
      </c>
      <c r="AN569" s="24">
        <v>0</v>
      </c>
      <c r="AO569" s="24">
        <v>0</v>
      </c>
      <c r="AP569" s="24">
        <v>0</v>
      </c>
      <c r="AQ569" s="24">
        <v>0</v>
      </c>
      <c r="AR569" s="24">
        <v>0</v>
      </c>
      <c r="AS569" s="24">
        <v>0</v>
      </c>
      <c r="AT569" s="24">
        <v>0</v>
      </c>
      <c r="AU569" s="24">
        <v>0</v>
      </c>
      <c r="AV569" s="24">
        <v>0</v>
      </c>
      <c r="AW569" s="24">
        <v>0</v>
      </c>
      <c r="AX569" s="24">
        <v>0</v>
      </c>
      <c r="AY569" s="24">
        <v>0</v>
      </c>
      <c r="AZ569" s="24">
        <v>0</v>
      </c>
      <c r="BA569" s="24">
        <v>0</v>
      </c>
      <c r="BB569" s="24">
        <v>-1.736641525712912E-2</v>
      </c>
      <c r="BC569" s="24">
        <v>0</v>
      </c>
      <c r="BD569" s="24">
        <v>-1.736641525712912E-2</v>
      </c>
      <c r="BE569" s="24">
        <v>0</v>
      </c>
      <c r="BF569" s="24">
        <v>0</v>
      </c>
      <c r="BG569" s="24">
        <v>0</v>
      </c>
      <c r="BH569" s="24">
        <v>0</v>
      </c>
      <c r="BI569" s="24">
        <v>0</v>
      </c>
      <c r="BJ569" s="24">
        <v>0</v>
      </c>
      <c r="BK569" s="24">
        <v>0</v>
      </c>
      <c r="BL569" s="24">
        <v>0</v>
      </c>
    </row>
    <row r="570" spans="1:64" x14ac:dyDescent="0.25">
      <c r="A570" t="s">
        <v>5122</v>
      </c>
      <c r="B570">
        <v>87</v>
      </c>
      <c r="C570">
        <v>1</v>
      </c>
      <c r="D570">
        <v>8</v>
      </c>
      <c r="E570" s="24">
        <v>0</v>
      </c>
      <c r="F570" s="24">
        <v>0</v>
      </c>
      <c r="G570" s="24">
        <v>0</v>
      </c>
      <c r="H570" s="24">
        <v>0</v>
      </c>
      <c r="I570" s="24">
        <v>0</v>
      </c>
      <c r="J570" s="24">
        <v>0</v>
      </c>
      <c r="K570" s="24">
        <v>243.9762025307864</v>
      </c>
      <c r="L570" s="24">
        <v>-243.9762025307864</v>
      </c>
      <c r="M570" s="24">
        <v>0</v>
      </c>
      <c r="N570" s="24">
        <v>0</v>
      </c>
      <c r="O570" s="24">
        <v>-243.9762025307864</v>
      </c>
      <c r="P570" s="24">
        <v>0</v>
      </c>
      <c r="Q570" s="24">
        <v>1.2745717133839207E-2</v>
      </c>
      <c r="R570" s="24">
        <v>-1.2745717133839207E-2</v>
      </c>
      <c r="S570" s="24">
        <v>0</v>
      </c>
      <c r="T570" s="24">
        <v>0</v>
      </c>
      <c r="U570" s="24">
        <v>0</v>
      </c>
      <c r="V570" s="24">
        <v>0</v>
      </c>
      <c r="W570" s="24">
        <v>0</v>
      </c>
      <c r="X570" s="24">
        <v>0</v>
      </c>
      <c r="Y570" s="24">
        <v>0</v>
      </c>
      <c r="Z570" s="24">
        <v>0</v>
      </c>
      <c r="AA570" s="24">
        <v>243.9762025307864</v>
      </c>
      <c r="AB570" s="24">
        <v>-243.9762025307864</v>
      </c>
      <c r="AC570" s="24">
        <v>0</v>
      </c>
      <c r="AD570" s="24">
        <v>0</v>
      </c>
      <c r="AE570" s="24">
        <v>-243.9762025307864</v>
      </c>
      <c r="AF570" s="24">
        <v>0</v>
      </c>
      <c r="AG570" s="24">
        <v>1.2745717133839207E-2</v>
      </c>
      <c r="AH570" s="24">
        <v>-1.2745717133839207E-2</v>
      </c>
      <c r="AI570" s="24">
        <v>0</v>
      </c>
      <c r="AJ570" s="24">
        <v>0</v>
      </c>
      <c r="AK570" s="24">
        <v>0</v>
      </c>
      <c r="AL570" s="24">
        <v>0</v>
      </c>
      <c r="AM570" s="24">
        <v>0</v>
      </c>
      <c r="AN570" s="24">
        <v>0</v>
      </c>
      <c r="AO570" s="24">
        <v>0</v>
      </c>
      <c r="AP570" s="24">
        <v>0</v>
      </c>
      <c r="AQ570" s="24">
        <v>0</v>
      </c>
      <c r="AR570" s="24">
        <v>0</v>
      </c>
      <c r="AS570" s="24">
        <v>0</v>
      </c>
      <c r="AT570" s="24">
        <v>0</v>
      </c>
      <c r="AU570" s="24">
        <v>0</v>
      </c>
      <c r="AV570" s="24">
        <v>0</v>
      </c>
      <c r="AW570" s="24">
        <v>0</v>
      </c>
      <c r="AX570" s="24">
        <v>0</v>
      </c>
      <c r="AY570" s="24">
        <v>0</v>
      </c>
      <c r="AZ570" s="24">
        <v>0</v>
      </c>
      <c r="BA570" s="24">
        <v>0</v>
      </c>
      <c r="BB570" s="24">
        <v>-1.2745717133839207E-2</v>
      </c>
      <c r="BC570" s="24">
        <v>0</v>
      </c>
      <c r="BD570" s="24">
        <v>-1.2745717133839207E-2</v>
      </c>
      <c r="BE570" s="24">
        <v>0</v>
      </c>
      <c r="BF570" s="24">
        <v>0</v>
      </c>
      <c r="BG570" s="24">
        <v>0</v>
      </c>
      <c r="BH570" s="24">
        <v>0</v>
      </c>
      <c r="BI570" s="24">
        <v>0</v>
      </c>
      <c r="BJ570" s="24">
        <v>0</v>
      </c>
      <c r="BK570" s="24">
        <v>0</v>
      </c>
      <c r="BL570" s="24">
        <v>0</v>
      </c>
    </row>
    <row r="571" spans="1:64" x14ac:dyDescent="0.25">
      <c r="A571" t="s">
        <v>5122</v>
      </c>
      <c r="B571">
        <v>88</v>
      </c>
      <c r="C571">
        <v>2</v>
      </c>
      <c r="D571">
        <v>8</v>
      </c>
      <c r="E571" s="24">
        <v>0</v>
      </c>
      <c r="F571" s="24">
        <v>0</v>
      </c>
      <c r="G571" s="24">
        <v>0</v>
      </c>
      <c r="H571" s="24">
        <v>0</v>
      </c>
      <c r="I571" s="24">
        <v>0</v>
      </c>
      <c r="J571" s="24">
        <v>0</v>
      </c>
      <c r="K571" s="24">
        <v>192.2233954295516</v>
      </c>
      <c r="L571" s="24">
        <v>-192.2233954295516</v>
      </c>
      <c r="M571" s="24">
        <v>0</v>
      </c>
      <c r="N571" s="24">
        <v>0</v>
      </c>
      <c r="O571" s="24">
        <v>-192.2233954295516</v>
      </c>
      <c r="P571" s="24">
        <v>0</v>
      </c>
      <c r="Q571" s="24">
        <v>9.3763697695976589E-3</v>
      </c>
      <c r="R571" s="24">
        <v>-9.3763697695976589E-3</v>
      </c>
      <c r="S571" s="24">
        <v>0</v>
      </c>
      <c r="T571" s="24">
        <v>0</v>
      </c>
      <c r="U571" s="24">
        <v>0</v>
      </c>
      <c r="V571" s="24">
        <v>0</v>
      </c>
      <c r="W571" s="24">
        <v>0</v>
      </c>
      <c r="X571" s="24">
        <v>0</v>
      </c>
      <c r="Y571" s="24">
        <v>0</v>
      </c>
      <c r="Z571" s="24">
        <v>0</v>
      </c>
      <c r="AA571" s="24">
        <v>192.2233954295516</v>
      </c>
      <c r="AB571" s="24">
        <v>-192.2233954295516</v>
      </c>
      <c r="AC571" s="24">
        <v>0</v>
      </c>
      <c r="AD571" s="24">
        <v>0</v>
      </c>
      <c r="AE571" s="24">
        <v>-192.2233954295516</v>
      </c>
      <c r="AF571" s="24">
        <v>0</v>
      </c>
      <c r="AG571" s="24">
        <v>9.3763697695976589E-3</v>
      </c>
      <c r="AH571" s="24">
        <v>-9.3763697695976589E-3</v>
      </c>
      <c r="AI571" s="24">
        <v>0</v>
      </c>
      <c r="AJ571" s="24">
        <v>0</v>
      </c>
      <c r="AK571" s="24">
        <v>0</v>
      </c>
      <c r="AL571" s="24">
        <v>0</v>
      </c>
      <c r="AM571" s="24">
        <v>0</v>
      </c>
      <c r="AN571" s="24">
        <v>0</v>
      </c>
      <c r="AO571" s="24">
        <v>0</v>
      </c>
      <c r="AP571" s="24">
        <v>0</v>
      </c>
      <c r="AQ571" s="24">
        <v>0</v>
      </c>
      <c r="AR571" s="24">
        <v>0</v>
      </c>
      <c r="AS571" s="24">
        <v>0</v>
      </c>
      <c r="AT571" s="24">
        <v>0</v>
      </c>
      <c r="AU571" s="24">
        <v>0</v>
      </c>
      <c r="AV571" s="24">
        <v>0</v>
      </c>
      <c r="AW571" s="24">
        <v>0</v>
      </c>
      <c r="AX571" s="24">
        <v>0</v>
      </c>
      <c r="AY571" s="24">
        <v>0</v>
      </c>
      <c r="AZ571" s="24">
        <v>0</v>
      </c>
      <c r="BA571" s="24">
        <v>0</v>
      </c>
      <c r="BB571" s="24">
        <v>-9.3763697695976589E-3</v>
      </c>
      <c r="BC571" s="24">
        <v>0</v>
      </c>
      <c r="BD571" s="24">
        <v>-9.3763697695976589E-3</v>
      </c>
      <c r="BE571" s="24">
        <v>0</v>
      </c>
      <c r="BF571" s="24">
        <v>0</v>
      </c>
      <c r="BG571" s="24">
        <v>0</v>
      </c>
      <c r="BH571" s="24">
        <v>0</v>
      </c>
      <c r="BI571" s="24">
        <v>0</v>
      </c>
      <c r="BJ571" s="24">
        <v>0</v>
      </c>
      <c r="BK571" s="24">
        <v>0</v>
      </c>
      <c r="BL571" s="24">
        <v>0</v>
      </c>
    </row>
    <row r="572" spans="1:64" x14ac:dyDescent="0.25">
      <c r="A572" t="s">
        <v>5122</v>
      </c>
      <c r="B572">
        <v>89</v>
      </c>
      <c r="C572">
        <v>2</v>
      </c>
      <c r="D572">
        <v>8</v>
      </c>
      <c r="E572" s="24">
        <v>0</v>
      </c>
      <c r="F572" s="24">
        <v>0</v>
      </c>
      <c r="G572" s="24">
        <v>0</v>
      </c>
      <c r="H572" s="24">
        <v>0</v>
      </c>
      <c r="I572" s="24">
        <v>0</v>
      </c>
      <c r="J572" s="24">
        <v>0</v>
      </c>
      <c r="K572" s="24">
        <v>151.71280179172754</v>
      </c>
      <c r="L572" s="24">
        <v>-151.71280179172754</v>
      </c>
      <c r="M572" s="24">
        <v>0</v>
      </c>
      <c r="N572" s="24">
        <v>0</v>
      </c>
      <c r="O572" s="24">
        <v>-151.71280179172754</v>
      </c>
      <c r="P572" s="24">
        <v>0</v>
      </c>
      <c r="Q572" s="24">
        <v>6.9131686432228889E-3</v>
      </c>
      <c r="R572" s="24">
        <v>-6.9131686432228889E-3</v>
      </c>
      <c r="S572" s="24">
        <v>0</v>
      </c>
      <c r="T572" s="24">
        <v>0</v>
      </c>
      <c r="U572" s="24">
        <v>0</v>
      </c>
      <c r="V572" s="24">
        <v>0</v>
      </c>
      <c r="W572" s="24">
        <v>0</v>
      </c>
      <c r="X572" s="24">
        <v>0</v>
      </c>
      <c r="Y572" s="24">
        <v>0</v>
      </c>
      <c r="Z572" s="24">
        <v>0</v>
      </c>
      <c r="AA572" s="24">
        <v>151.71280179172754</v>
      </c>
      <c r="AB572" s="24">
        <v>-151.71280179172754</v>
      </c>
      <c r="AC572" s="24">
        <v>0</v>
      </c>
      <c r="AD572" s="24">
        <v>0</v>
      </c>
      <c r="AE572" s="24">
        <v>-151.71280179172754</v>
      </c>
      <c r="AF572" s="24">
        <v>0</v>
      </c>
      <c r="AG572" s="24">
        <v>6.9131686432228889E-3</v>
      </c>
      <c r="AH572" s="24">
        <v>-6.9131686432228889E-3</v>
      </c>
      <c r="AI572" s="24">
        <v>0</v>
      </c>
      <c r="AJ572" s="24">
        <v>0</v>
      </c>
      <c r="AK572" s="24">
        <v>0</v>
      </c>
      <c r="AL572" s="24">
        <v>0</v>
      </c>
      <c r="AM572" s="24">
        <v>0</v>
      </c>
      <c r="AN572" s="24">
        <v>0</v>
      </c>
      <c r="AO572" s="24">
        <v>0</v>
      </c>
      <c r="AP572" s="24">
        <v>0</v>
      </c>
      <c r="AQ572" s="24">
        <v>0</v>
      </c>
      <c r="AR572" s="24">
        <v>0</v>
      </c>
      <c r="AS572" s="24">
        <v>0</v>
      </c>
      <c r="AT572" s="24">
        <v>0</v>
      </c>
      <c r="AU572" s="24">
        <v>0</v>
      </c>
      <c r="AV572" s="24">
        <v>0</v>
      </c>
      <c r="AW572" s="24">
        <v>0</v>
      </c>
      <c r="AX572" s="24">
        <v>0</v>
      </c>
      <c r="AY572" s="24">
        <v>0</v>
      </c>
      <c r="AZ572" s="24">
        <v>0</v>
      </c>
      <c r="BA572" s="24">
        <v>0</v>
      </c>
      <c r="BB572" s="24">
        <v>-6.9131686432228889E-3</v>
      </c>
      <c r="BC572" s="24">
        <v>0</v>
      </c>
      <c r="BD572" s="24">
        <v>-6.9131686432228889E-3</v>
      </c>
      <c r="BE572" s="24">
        <v>0</v>
      </c>
      <c r="BF572" s="24">
        <v>0</v>
      </c>
      <c r="BG572" s="24">
        <v>0</v>
      </c>
      <c r="BH572" s="24">
        <v>0</v>
      </c>
      <c r="BI572" s="24">
        <v>0</v>
      </c>
      <c r="BJ572" s="24">
        <v>0</v>
      </c>
      <c r="BK572" s="24">
        <v>0</v>
      </c>
      <c r="BL572" s="24">
        <v>0</v>
      </c>
    </row>
    <row r="573" spans="1:64" x14ac:dyDescent="0.25">
      <c r="A573" t="s">
        <v>5122</v>
      </c>
      <c r="B573">
        <v>90</v>
      </c>
      <c r="C573">
        <v>2</v>
      </c>
      <c r="D573">
        <v>8</v>
      </c>
      <c r="E573" s="24">
        <v>0</v>
      </c>
      <c r="F573" s="24">
        <v>0</v>
      </c>
      <c r="G573" s="24">
        <v>0</v>
      </c>
      <c r="H573" s="24">
        <v>0</v>
      </c>
      <c r="I573" s="24">
        <v>0</v>
      </c>
      <c r="J573" s="24">
        <v>0</v>
      </c>
      <c r="K573" s="24">
        <v>119.93984339945018</v>
      </c>
      <c r="L573" s="24">
        <v>-119.93984339945018</v>
      </c>
      <c r="M573" s="24">
        <v>0</v>
      </c>
      <c r="N573" s="24">
        <v>0</v>
      </c>
      <c r="O573" s="24">
        <v>-119.93984339945018</v>
      </c>
      <c r="P573" s="24">
        <v>0</v>
      </c>
      <c r="Q573" s="24">
        <v>5.1079965842291131E-3</v>
      </c>
      <c r="R573" s="24">
        <v>-5.1079965842291131E-3</v>
      </c>
      <c r="S573" s="24">
        <v>0</v>
      </c>
      <c r="T573" s="24">
        <v>0</v>
      </c>
      <c r="U573" s="24">
        <v>0</v>
      </c>
      <c r="V573" s="24">
        <v>0</v>
      </c>
      <c r="W573" s="24">
        <v>0</v>
      </c>
      <c r="X573" s="24">
        <v>0</v>
      </c>
      <c r="Y573" s="24">
        <v>0</v>
      </c>
      <c r="Z573" s="24">
        <v>0</v>
      </c>
      <c r="AA573" s="24">
        <v>119.93984339945018</v>
      </c>
      <c r="AB573" s="24">
        <v>-119.93984339945018</v>
      </c>
      <c r="AC573" s="24">
        <v>0</v>
      </c>
      <c r="AD573" s="24">
        <v>0</v>
      </c>
      <c r="AE573" s="24">
        <v>-119.93984339945018</v>
      </c>
      <c r="AF573" s="24">
        <v>0</v>
      </c>
      <c r="AG573" s="24">
        <v>5.1079965842291131E-3</v>
      </c>
      <c r="AH573" s="24">
        <v>-5.1079965842291131E-3</v>
      </c>
      <c r="AI573" s="24">
        <v>0</v>
      </c>
      <c r="AJ573" s="24">
        <v>0</v>
      </c>
      <c r="AK573" s="24">
        <v>0</v>
      </c>
      <c r="AL573" s="24">
        <v>0</v>
      </c>
      <c r="AM573" s="24">
        <v>0</v>
      </c>
      <c r="AN573" s="24">
        <v>0</v>
      </c>
      <c r="AO573" s="24">
        <v>0</v>
      </c>
      <c r="AP573" s="24">
        <v>0</v>
      </c>
      <c r="AQ573" s="24">
        <v>0</v>
      </c>
      <c r="AR573" s="24">
        <v>0</v>
      </c>
      <c r="AS573" s="24">
        <v>0</v>
      </c>
      <c r="AT573" s="24">
        <v>0</v>
      </c>
      <c r="AU573" s="24">
        <v>0</v>
      </c>
      <c r="AV573" s="24">
        <v>0</v>
      </c>
      <c r="AW573" s="24">
        <v>0</v>
      </c>
      <c r="AX573" s="24">
        <v>0</v>
      </c>
      <c r="AY573" s="24">
        <v>0</v>
      </c>
      <c r="AZ573" s="24">
        <v>0</v>
      </c>
      <c r="BA573" s="24">
        <v>0</v>
      </c>
      <c r="BB573" s="24">
        <v>-5.1079965842291131E-3</v>
      </c>
      <c r="BC573" s="24">
        <v>0</v>
      </c>
      <c r="BD573" s="24">
        <v>-5.1079965842291131E-3</v>
      </c>
      <c r="BE573" s="24">
        <v>0</v>
      </c>
      <c r="BF573" s="24">
        <v>0</v>
      </c>
      <c r="BG573" s="24">
        <v>0</v>
      </c>
      <c r="BH573" s="24">
        <v>0</v>
      </c>
      <c r="BI573" s="24">
        <v>0</v>
      </c>
      <c r="BJ573" s="24">
        <v>0</v>
      </c>
      <c r="BK573" s="24">
        <v>0</v>
      </c>
      <c r="BL573" s="24">
        <v>0</v>
      </c>
    </row>
    <row r="574" spans="1:64" x14ac:dyDescent="0.25">
      <c r="A574" t="s">
        <v>5122</v>
      </c>
      <c r="B574">
        <v>91</v>
      </c>
      <c r="C574">
        <v>3</v>
      </c>
      <c r="D574">
        <v>8</v>
      </c>
      <c r="E574" s="24">
        <v>0</v>
      </c>
      <c r="F574" s="24">
        <v>0</v>
      </c>
      <c r="G574" s="24">
        <v>0</v>
      </c>
      <c r="H574" s="24">
        <v>0</v>
      </c>
      <c r="I574" s="24">
        <v>0</v>
      </c>
      <c r="J574" s="24">
        <v>0</v>
      </c>
      <c r="K574" s="24">
        <v>94.97306014969945</v>
      </c>
      <c r="L574" s="24">
        <v>-94.97306014969945</v>
      </c>
      <c r="M574" s="24">
        <v>0</v>
      </c>
      <c r="N574" s="24">
        <v>0</v>
      </c>
      <c r="O574" s="24">
        <v>-94.97306014969945</v>
      </c>
      <c r="P574" s="24">
        <v>0</v>
      </c>
      <c r="Q574" s="24">
        <v>3.781962063840183E-3</v>
      </c>
      <c r="R574" s="24">
        <v>-3.781962063840183E-3</v>
      </c>
      <c r="S574" s="24">
        <v>0</v>
      </c>
      <c r="T574" s="24">
        <v>0</v>
      </c>
      <c r="U574" s="24">
        <v>0</v>
      </c>
      <c r="V574" s="24">
        <v>0</v>
      </c>
      <c r="W574" s="24">
        <v>0</v>
      </c>
      <c r="X574" s="24">
        <v>0</v>
      </c>
      <c r="Y574" s="24">
        <v>0</v>
      </c>
      <c r="Z574" s="24">
        <v>0</v>
      </c>
      <c r="AA574" s="24">
        <v>94.97306014969945</v>
      </c>
      <c r="AB574" s="24">
        <v>-94.97306014969945</v>
      </c>
      <c r="AC574" s="24">
        <v>0</v>
      </c>
      <c r="AD574" s="24">
        <v>0</v>
      </c>
      <c r="AE574" s="24">
        <v>-94.97306014969945</v>
      </c>
      <c r="AF574" s="24">
        <v>0</v>
      </c>
      <c r="AG574" s="24">
        <v>3.781962063840183E-3</v>
      </c>
      <c r="AH574" s="24">
        <v>-3.781962063840183E-3</v>
      </c>
      <c r="AI574" s="24">
        <v>0</v>
      </c>
      <c r="AJ574" s="24">
        <v>0</v>
      </c>
      <c r="AK574" s="24">
        <v>0</v>
      </c>
      <c r="AL574" s="24">
        <v>0</v>
      </c>
      <c r="AM574" s="24">
        <v>0</v>
      </c>
      <c r="AN574" s="24">
        <v>0</v>
      </c>
      <c r="AO574" s="24">
        <v>0</v>
      </c>
      <c r="AP574" s="24">
        <v>0</v>
      </c>
      <c r="AQ574" s="24">
        <v>0</v>
      </c>
      <c r="AR574" s="24">
        <v>0</v>
      </c>
      <c r="AS574" s="24">
        <v>0</v>
      </c>
      <c r="AT574" s="24">
        <v>0</v>
      </c>
      <c r="AU574" s="24">
        <v>0</v>
      </c>
      <c r="AV574" s="24">
        <v>0</v>
      </c>
      <c r="AW574" s="24">
        <v>0</v>
      </c>
      <c r="AX574" s="24">
        <v>0</v>
      </c>
      <c r="AY574" s="24">
        <v>0</v>
      </c>
      <c r="AZ574" s="24">
        <v>0</v>
      </c>
      <c r="BA574" s="24">
        <v>0</v>
      </c>
      <c r="BB574" s="24">
        <v>-3.781962063840183E-3</v>
      </c>
      <c r="BC574" s="24">
        <v>0</v>
      </c>
      <c r="BD574" s="24">
        <v>-3.781962063840183E-3</v>
      </c>
      <c r="BE574" s="24">
        <v>0</v>
      </c>
      <c r="BF574" s="24">
        <v>0</v>
      </c>
      <c r="BG574" s="24">
        <v>0</v>
      </c>
      <c r="BH574" s="24">
        <v>0</v>
      </c>
      <c r="BI574" s="24">
        <v>0</v>
      </c>
      <c r="BJ574" s="24">
        <v>0</v>
      </c>
      <c r="BK574" s="24">
        <v>0</v>
      </c>
      <c r="BL574" s="24">
        <v>0</v>
      </c>
    </row>
    <row r="575" spans="1:64" x14ac:dyDescent="0.25">
      <c r="A575" t="s">
        <v>5122</v>
      </c>
      <c r="B575">
        <v>92</v>
      </c>
      <c r="C575">
        <v>3</v>
      </c>
      <c r="D575">
        <v>8</v>
      </c>
      <c r="E575" s="24">
        <v>0</v>
      </c>
      <c r="F575" s="24">
        <v>0</v>
      </c>
      <c r="G575" s="24">
        <v>0</v>
      </c>
      <c r="H575" s="24">
        <v>0</v>
      </c>
      <c r="I575" s="24">
        <v>0</v>
      </c>
      <c r="J575" s="24">
        <v>0</v>
      </c>
      <c r="K575" s="24">
        <v>75.319194572046399</v>
      </c>
      <c r="L575" s="24">
        <v>-75.319194572046399</v>
      </c>
      <c r="M575" s="24">
        <v>0</v>
      </c>
      <c r="N575" s="24">
        <v>0</v>
      </c>
      <c r="O575" s="24">
        <v>-75.319194572046399</v>
      </c>
      <c r="P575" s="24">
        <v>0</v>
      </c>
      <c r="Q575" s="24">
        <v>2.8057030085619772E-3</v>
      </c>
      <c r="R575" s="24">
        <v>-2.8057030085619772E-3</v>
      </c>
      <c r="S575" s="24">
        <v>0</v>
      </c>
      <c r="T575" s="24">
        <v>0</v>
      </c>
      <c r="U575" s="24">
        <v>0</v>
      </c>
      <c r="V575" s="24">
        <v>0</v>
      </c>
      <c r="W575" s="24">
        <v>0</v>
      </c>
      <c r="X575" s="24">
        <v>0</v>
      </c>
      <c r="Y575" s="24">
        <v>0</v>
      </c>
      <c r="Z575" s="24">
        <v>0</v>
      </c>
      <c r="AA575" s="24">
        <v>75.319194572046399</v>
      </c>
      <c r="AB575" s="24">
        <v>-75.319194572046399</v>
      </c>
      <c r="AC575" s="24">
        <v>0</v>
      </c>
      <c r="AD575" s="24">
        <v>0</v>
      </c>
      <c r="AE575" s="24">
        <v>-75.319194572046399</v>
      </c>
      <c r="AF575" s="24">
        <v>0</v>
      </c>
      <c r="AG575" s="24">
        <v>2.8057030085619772E-3</v>
      </c>
      <c r="AH575" s="24">
        <v>-2.8057030085619772E-3</v>
      </c>
      <c r="AI575" s="24">
        <v>0</v>
      </c>
      <c r="AJ575" s="24">
        <v>0</v>
      </c>
      <c r="AK575" s="24">
        <v>0</v>
      </c>
      <c r="AL575" s="24">
        <v>0</v>
      </c>
      <c r="AM575" s="24">
        <v>0</v>
      </c>
      <c r="AN575" s="24">
        <v>0</v>
      </c>
      <c r="AO575" s="24">
        <v>0</v>
      </c>
      <c r="AP575" s="24">
        <v>0</v>
      </c>
      <c r="AQ575" s="24">
        <v>0</v>
      </c>
      <c r="AR575" s="24">
        <v>0</v>
      </c>
      <c r="AS575" s="24">
        <v>0</v>
      </c>
      <c r="AT575" s="24">
        <v>0</v>
      </c>
      <c r="AU575" s="24">
        <v>0</v>
      </c>
      <c r="AV575" s="24">
        <v>0</v>
      </c>
      <c r="AW575" s="24">
        <v>0</v>
      </c>
      <c r="AX575" s="24">
        <v>0</v>
      </c>
      <c r="AY575" s="24">
        <v>0</v>
      </c>
      <c r="AZ575" s="24">
        <v>0</v>
      </c>
      <c r="BA575" s="24">
        <v>0</v>
      </c>
      <c r="BB575" s="24">
        <v>-2.8057030085619772E-3</v>
      </c>
      <c r="BC575" s="24">
        <v>0</v>
      </c>
      <c r="BD575" s="24">
        <v>-2.8057030085619772E-3</v>
      </c>
      <c r="BE575" s="24">
        <v>0</v>
      </c>
      <c r="BF575" s="24">
        <v>0</v>
      </c>
      <c r="BG575" s="24">
        <v>0</v>
      </c>
      <c r="BH575" s="24">
        <v>0</v>
      </c>
      <c r="BI575" s="24">
        <v>0</v>
      </c>
      <c r="BJ575" s="24">
        <v>0</v>
      </c>
      <c r="BK575" s="24">
        <v>0</v>
      </c>
      <c r="BL575" s="24">
        <v>0</v>
      </c>
    </row>
    <row r="576" spans="1:64" x14ac:dyDescent="0.25">
      <c r="A576" t="s">
        <v>5122</v>
      </c>
      <c r="B576">
        <v>93</v>
      </c>
      <c r="C576">
        <v>3</v>
      </c>
      <c r="D576">
        <v>8</v>
      </c>
      <c r="E576" s="24">
        <v>0</v>
      </c>
      <c r="F576" s="24">
        <v>0</v>
      </c>
      <c r="G576" s="24">
        <v>0</v>
      </c>
      <c r="H576" s="24">
        <v>0</v>
      </c>
      <c r="I576" s="24">
        <v>0</v>
      </c>
      <c r="J576" s="24">
        <v>0</v>
      </c>
      <c r="K576" s="24">
        <v>59.821001164615154</v>
      </c>
      <c r="L576" s="24">
        <v>-59.821001164615154</v>
      </c>
      <c r="M576" s="24">
        <v>0</v>
      </c>
      <c r="N576" s="24">
        <v>0</v>
      </c>
      <c r="O576" s="24">
        <v>-59.821001164615154</v>
      </c>
      <c r="P576" s="24">
        <v>0</v>
      </c>
      <c r="Q576" s="24">
        <v>2.0854101385339163E-3</v>
      </c>
      <c r="R576" s="24">
        <v>-2.0854101385339163E-3</v>
      </c>
      <c r="S576" s="24">
        <v>0</v>
      </c>
      <c r="T576" s="24">
        <v>0</v>
      </c>
      <c r="U576" s="24">
        <v>0</v>
      </c>
      <c r="V576" s="24">
        <v>0</v>
      </c>
      <c r="W576" s="24">
        <v>0</v>
      </c>
      <c r="X576" s="24">
        <v>0</v>
      </c>
      <c r="Y576" s="24">
        <v>0</v>
      </c>
      <c r="Z576" s="24">
        <v>0</v>
      </c>
      <c r="AA576" s="24">
        <v>59.821001164615154</v>
      </c>
      <c r="AB576" s="24">
        <v>-59.821001164615154</v>
      </c>
      <c r="AC576" s="24">
        <v>0</v>
      </c>
      <c r="AD576" s="24">
        <v>0</v>
      </c>
      <c r="AE576" s="24">
        <v>-59.821001164615154</v>
      </c>
      <c r="AF576" s="24">
        <v>0</v>
      </c>
      <c r="AG576" s="24">
        <v>2.0854101385339163E-3</v>
      </c>
      <c r="AH576" s="24">
        <v>-2.0854101385339163E-3</v>
      </c>
      <c r="AI576" s="24">
        <v>0</v>
      </c>
      <c r="AJ576" s="24">
        <v>0</v>
      </c>
      <c r="AK576" s="24">
        <v>0</v>
      </c>
      <c r="AL576" s="24">
        <v>0</v>
      </c>
      <c r="AM576" s="24">
        <v>0</v>
      </c>
      <c r="AN576" s="24">
        <v>0</v>
      </c>
      <c r="AO576" s="24">
        <v>0</v>
      </c>
      <c r="AP576" s="24">
        <v>0</v>
      </c>
      <c r="AQ576" s="24">
        <v>0</v>
      </c>
      <c r="AR576" s="24">
        <v>0</v>
      </c>
      <c r="AS576" s="24">
        <v>0</v>
      </c>
      <c r="AT576" s="24">
        <v>0</v>
      </c>
      <c r="AU576" s="24">
        <v>0</v>
      </c>
      <c r="AV576" s="24">
        <v>0</v>
      </c>
      <c r="AW576" s="24">
        <v>0</v>
      </c>
      <c r="AX576" s="24">
        <v>0</v>
      </c>
      <c r="AY576" s="24">
        <v>0</v>
      </c>
      <c r="AZ576" s="24">
        <v>0</v>
      </c>
      <c r="BA576" s="24">
        <v>0</v>
      </c>
      <c r="BB576" s="24">
        <v>-2.0854101385339163E-3</v>
      </c>
      <c r="BC576" s="24">
        <v>0</v>
      </c>
      <c r="BD576" s="24">
        <v>-2.0854101385339163E-3</v>
      </c>
      <c r="BE576" s="24">
        <v>0</v>
      </c>
      <c r="BF576" s="24">
        <v>0</v>
      </c>
      <c r="BG576" s="24">
        <v>0</v>
      </c>
      <c r="BH576" s="24">
        <v>0</v>
      </c>
      <c r="BI576" s="24">
        <v>0</v>
      </c>
      <c r="BJ576" s="24">
        <v>0</v>
      </c>
      <c r="BK576" s="24">
        <v>0</v>
      </c>
      <c r="BL576" s="24">
        <v>0</v>
      </c>
    </row>
    <row r="577" spans="1:64" x14ac:dyDescent="0.25">
      <c r="A577" t="s">
        <v>5122</v>
      </c>
      <c r="B577">
        <v>94</v>
      </c>
      <c r="C577">
        <v>4</v>
      </c>
      <c r="D577">
        <v>8</v>
      </c>
      <c r="E577" s="24">
        <v>0</v>
      </c>
      <c r="F577" s="24">
        <v>0</v>
      </c>
      <c r="G577" s="24">
        <v>0</v>
      </c>
      <c r="H577" s="24">
        <v>0</v>
      </c>
      <c r="I577" s="24">
        <v>0</v>
      </c>
      <c r="J577" s="24">
        <v>0</v>
      </c>
      <c r="K577" s="24">
        <v>47.579588618129492</v>
      </c>
      <c r="L577" s="24">
        <v>-47.579588618129492</v>
      </c>
      <c r="M577" s="24">
        <v>0</v>
      </c>
      <c r="N577" s="24">
        <v>0</v>
      </c>
      <c r="O577" s="24">
        <v>-47.579588618129492</v>
      </c>
      <c r="P577" s="24">
        <v>0</v>
      </c>
      <c r="Q577" s="24">
        <v>1.5528732983511873E-3</v>
      </c>
      <c r="R577" s="24">
        <v>-1.5528732983511873E-3</v>
      </c>
      <c r="S577" s="24">
        <v>0</v>
      </c>
      <c r="T577" s="24">
        <v>0</v>
      </c>
      <c r="U577" s="24">
        <v>0</v>
      </c>
      <c r="V577" s="24">
        <v>0</v>
      </c>
      <c r="W577" s="24">
        <v>0</v>
      </c>
      <c r="X577" s="24">
        <v>0</v>
      </c>
      <c r="Y577" s="24">
        <v>0</v>
      </c>
      <c r="Z577" s="24">
        <v>0</v>
      </c>
      <c r="AA577" s="24">
        <v>47.579588618129492</v>
      </c>
      <c r="AB577" s="24">
        <v>-47.579588618129492</v>
      </c>
      <c r="AC577" s="24">
        <v>0</v>
      </c>
      <c r="AD577" s="24">
        <v>0</v>
      </c>
      <c r="AE577" s="24">
        <v>-47.579588618129492</v>
      </c>
      <c r="AF577" s="24">
        <v>0</v>
      </c>
      <c r="AG577" s="24">
        <v>1.5528732983511873E-3</v>
      </c>
      <c r="AH577" s="24">
        <v>-1.5528732983511873E-3</v>
      </c>
      <c r="AI577" s="24">
        <v>0</v>
      </c>
      <c r="AJ577" s="24">
        <v>0</v>
      </c>
      <c r="AK577" s="24">
        <v>0</v>
      </c>
      <c r="AL577" s="24">
        <v>0</v>
      </c>
      <c r="AM577" s="24">
        <v>0</v>
      </c>
      <c r="AN577" s="24">
        <v>0</v>
      </c>
      <c r="AO577" s="24">
        <v>0</v>
      </c>
      <c r="AP577" s="24">
        <v>0</v>
      </c>
      <c r="AQ577" s="24">
        <v>0</v>
      </c>
      <c r="AR577" s="24">
        <v>0</v>
      </c>
      <c r="AS577" s="24">
        <v>0</v>
      </c>
      <c r="AT577" s="24">
        <v>0</v>
      </c>
      <c r="AU577" s="24">
        <v>0</v>
      </c>
      <c r="AV577" s="24">
        <v>0</v>
      </c>
      <c r="AW577" s="24">
        <v>0</v>
      </c>
      <c r="AX577" s="24">
        <v>0</v>
      </c>
      <c r="AY577" s="24">
        <v>0</v>
      </c>
      <c r="AZ577" s="24">
        <v>0</v>
      </c>
      <c r="BA577" s="24">
        <v>0</v>
      </c>
      <c r="BB577" s="24">
        <v>-1.5528732983511873E-3</v>
      </c>
      <c r="BC577" s="24">
        <v>0</v>
      </c>
      <c r="BD577" s="24">
        <v>-1.5528732983511873E-3</v>
      </c>
      <c r="BE577" s="24">
        <v>0</v>
      </c>
      <c r="BF577" s="24">
        <v>0</v>
      </c>
      <c r="BG577" s="24">
        <v>0</v>
      </c>
      <c r="BH577" s="24">
        <v>0</v>
      </c>
      <c r="BI577" s="24">
        <v>0</v>
      </c>
      <c r="BJ577" s="24">
        <v>0</v>
      </c>
      <c r="BK577" s="24">
        <v>0</v>
      </c>
      <c r="BL577" s="24">
        <v>0</v>
      </c>
    </row>
    <row r="578" spans="1:64" x14ac:dyDescent="0.25">
      <c r="A578" t="s">
        <v>5122</v>
      </c>
      <c r="B578">
        <v>95</v>
      </c>
      <c r="C578">
        <v>4</v>
      </c>
      <c r="D578">
        <v>8</v>
      </c>
      <c r="E578" s="24">
        <v>0</v>
      </c>
      <c r="F578" s="24">
        <v>0</v>
      </c>
      <c r="G578" s="24">
        <v>0</v>
      </c>
      <c r="H578" s="24">
        <v>0</v>
      </c>
      <c r="I578" s="24">
        <v>0</v>
      </c>
      <c r="J578" s="24">
        <v>0</v>
      </c>
      <c r="K578" s="24">
        <v>37.895223151892424</v>
      </c>
      <c r="L578" s="24">
        <v>-37.895223151892424</v>
      </c>
      <c r="M578" s="24">
        <v>0</v>
      </c>
      <c r="N578" s="24">
        <v>0</v>
      </c>
      <c r="O578" s="24">
        <v>-37.895223151892424</v>
      </c>
      <c r="P578" s="24">
        <v>0</v>
      </c>
      <c r="Q578" s="24">
        <v>1.158368762844475E-3</v>
      </c>
      <c r="R578" s="24">
        <v>-1.158368762844475E-3</v>
      </c>
      <c r="S578" s="24">
        <v>0</v>
      </c>
      <c r="T578" s="24">
        <v>0</v>
      </c>
      <c r="U578" s="24">
        <v>0</v>
      </c>
      <c r="V578" s="24">
        <v>0</v>
      </c>
      <c r="W578" s="24">
        <v>0</v>
      </c>
      <c r="X578" s="24">
        <v>0</v>
      </c>
      <c r="Y578" s="24">
        <v>0</v>
      </c>
      <c r="Z578" s="24">
        <v>0</v>
      </c>
      <c r="AA578" s="24">
        <v>37.895223151892424</v>
      </c>
      <c r="AB578" s="24">
        <v>-37.895223151892424</v>
      </c>
      <c r="AC578" s="24">
        <v>0</v>
      </c>
      <c r="AD578" s="24">
        <v>0</v>
      </c>
      <c r="AE578" s="24">
        <v>-37.895223151892424</v>
      </c>
      <c r="AF578" s="24">
        <v>0</v>
      </c>
      <c r="AG578" s="24">
        <v>1.158368762844475E-3</v>
      </c>
      <c r="AH578" s="24">
        <v>-1.158368762844475E-3</v>
      </c>
      <c r="AI578" s="24">
        <v>0</v>
      </c>
      <c r="AJ578" s="24">
        <v>0</v>
      </c>
      <c r="AK578" s="24">
        <v>0</v>
      </c>
      <c r="AL578" s="24">
        <v>0</v>
      </c>
      <c r="AM578" s="24">
        <v>0</v>
      </c>
      <c r="AN578" s="24">
        <v>0</v>
      </c>
      <c r="AO578" s="24">
        <v>0</v>
      </c>
      <c r="AP578" s="24">
        <v>0</v>
      </c>
      <c r="AQ578" s="24">
        <v>0</v>
      </c>
      <c r="AR578" s="24">
        <v>0</v>
      </c>
      <c r="AS578" s="24">
        <v>0</v>
      </c>
      <c r="AT578" s="24">
        <v>0</v>
      </c>
      <c r="AU578" s="24">
        <v>0</v>
      </c>
      <c r="AV578" s="24">
        <v>0</v>
      </c>
      <c r="AW578" s="24">
        <v>0</v>
      </c>
      <c r="AX578" s="24">
        <v>0</v>
      </c>
      <c r="AY578" s="24">
        <v>0</v>
      </c>
      <c r="AZ578" s="24">
        <v>0</v>
      </c>
      <c r="BA578" s="24">
        <v>0</v>
      </c>
      <c r="BB578" s="24">
        <v>-1.158368762844475E-3</v>
      </c>
      <c r="BC578" s="24">
        <v>0</v>
      </c>
      <c r="BD578" s="24">
        <v>-1.158368762844475E-3</v>
      </c>
      <c r="BE578" s="24">
        <v>0</v>
      </c>
      <c r="BF578" s="24">
        <v>0</v>
      </c>
      <c r="BG578" s="24">
        <v>0</v>
      </c>
      <c r="BH578" s="24">
        <v>0</v>
      </c>
      <c r="BI578" s="24">
        <v>0</v>
      </c>
      <c r="BJ578" s="24">
        <v>0</v>
      </c>
      <c r="BK578" s="24">
        <v>0</v>
      </c>
      <c r="BL578" s="24">
        <v>0</v>
      </c>
    </row>
    <row r="579" spans="1:64" x14ac:dyDescent="0.25">
      <c r="A579" t="s">
        <v>5122</v>
      </c>
      <c r="B579">
        <v>96</v>
      </c>
      <c r="C579">
        <v>4</v>
      </c>
      <c r="D579">
        <v>8</v>
      </c>
      <c r="E579" s="24">
        <v>0</v>
      </c>
      <c r="F579" s="24">
        <v>0</v>
      </c>
      <c r="G579" s="24">
        <v>0</v>
      </c>
      <c r="H579" s="24">
        <v>0</v>
      </c>
      <c r="I579" s="24">
        <v>0</v>
      </c>
      <c r="J579" s="24">
        <v>0</v>
      </c>
      <c r="K579" s="24">
        <v>30.222072150558233</v>
      </c>
      <c r="L579" s="24">
        <v>-30.222072150558233</v>
      </c>
      <c r="M579" s="24">
        <v>0</v>
      </c>
      <c r="N579" s="24">
        <v>0</v>
      </c>
      <c r="O579" s="24">
        <v>-30.222072150558233</v>
      </c>
      <c r="P579" s="24">
        <v>0</v>
      </c>
      <c r="Q579" s="24">
        <v>8.6556014684902038E-4</v>
      </c>
      <c r="R579" s="24">
        <v>-8.6556014684902038E-4</v>
      </c>
      <c r="S579" s="24">
        <v>0</v>
      </c>
      <c r="T579" s="24">
        <v>0</v>
      </c>
      <c r="U579" s="24">
        <v>0</v>
      </c>
      <c r="V579" s="24">
        <v>0</v>
      </c>
      <c r="W579" s="24">
        <v>0</v>
      </c>
      <c r="X579" s="24">
        <v>0</v>
      </c>
      <c r="Y579" s="24">
        <v>0</v>
      </c>
      <c r="Z579" s="24">
        <v>0</v>
      </c>
      <c r="AA579" s="24">
        <v>30.222072150558233</v>
      </c>
      <c r="AB579" s="24">
        <v>-30.222072150558233</v>
      </c>
      <c r="AC579" s="24">
        <v>0</v>
      </c>
      <c r="AD579" s="24">
        <v>0</v>
      </c>
      <c r="AE579" s="24">
        <v>-30.222072150558233</v>
      </c>
      <c r="AF579" s="24">
        <v>0</v>
      </c>
      <c r="AG579" s="24">
        <v>8.6556014684902038E-4</v>
      </c>
      <c r="AH579" s="24">
        <v>-8.6556014684902038E-4</v>
      </c>
      <c r="AI579" s="24">
        <v>0</v>
      </c>
      <c r="AJ579" s="24">
        <v>0</v>
      </c>
      <c r="AK579" s="24">
        <v>0</v>
      </c>
      <c r="AL579" s="24">
        <v>0</v>
      </c>
      <c r="AM579" s="24">
        <v>0</v>
      </c>
      <c r="AN579" s="24">
        <v>0</v>
      </c>
      <c r="AO579" s="24">
        <v>0</v>
      </c>
      <c r="AP579" s="24">
        <v>0</v>
      </c>
      <c r="AQ579" s="24">
        <v>0</v>
      </c>
      <c r="AR579" s="24">
        <v>0</v>
      </c>
      <c r="AS579" s="24">
        <v>0</v>
      </c>
      <c r="AT579" s="24">
        <v>0</v>
      </c>
      <c r="AU579" s="24">
        <v>0</v>
      </c>
      <c r="AV579" s="24">
        <v>0</v>
      </c>
      <c r="AW579" s="24">
        <v>0</v>
      </c>
      <c r="AX579" s="24">
        <v>0</v>
      </c>
      <c r="AY579" s="24">
        <v>0</v>
      </c>
      <c r="AZ579" s="24">
        <v>0</v>
      </c>
      <c r="BA579" s="24">
        <v>0</v>
      </c>
      <c r="BB579" s="24">
        <v>-8.6556014684902038E-4</v>
      </c>
      <c r="BC579" s="24">
        <v>0</v>
      </c>
      <c r="BD579" s="24">
        <v>-8.6556014684902038E-4</v>
      </c>
      <c r="BE579" s="24">
        <v>0</v>
      </c>
      <c r="BF579" s="24">
        <v>0</v>
      </c>
      <c r="BG579" s="24">
        <v>0</v>
      </c>
      <c r="BH579" s="24">
        <v>0</v>
      </c>
      <c r="BI579" s="24">
        <v>0</v>
      </c>
      <c r="BJ579" s="24">
        <v>0</v>
      </c>
      <c r="BK579" s="24">
        <v>0</v>
      </c>
      <c r="BL579" s="24">
        <v>0</v>
      </c>
    </row>
    <row r="580" spans="1:64" x14ac:dyDescent="0.25">
      <c r="A580" t="s">
        <v>5122</v>
      </c>
      <c r="B580">
        <v>97</v>
      </c>
      <c r="C580">
        <v>1</v>
      </c>
      <c r="D580">
        <v>9</v>
      </c>
      <c r="E580" s="24">
        <v>0</v>
      </c>
      <c r="F580" s="24">
        <v>0</v>
      </c>
      <c r="G580" s="24">
        <v>0</v>
      </c>
      <c r="H580" s="24">
        <v>0</v>
      </c>
      <c r="I580" s="24">
        <v>0</v>
      </c>
      <c r="J580" s="24">
        <v>0</v>
      </c>
      <c r="K580" s="24">
        <v>24.133509581908584</v>
      </c>
      <c r="L580" s="24">
        <v>-24.133509581908584</v>
      </c>
      <c r="M580" s="24">
        <v>0</v>
      </c>
      <c r="N580" s="24">
        <v>0</v>
      </c>
      <c r="O580" s="24">
        <v>-24.133509581908584</v>
      </c>
      <c r="P580" s="24">
        <v>0</v>
      </c>
      <c r="Q580" s="24">
        <v>6.4783178186189616E-4</v>
      </c>
      <c r="R580" s="24">
        <v>-6.4783178186189616E-4</v>
      </c>
      <c r="S580" s="24">
        <v>0</v>
      </c>
      <c r="T580" s="24">
        <v>0</v>
      </c>
      <c r="U580" s="24">
        <v>0</v>
      </c>
      <c r="V580" s="24">
        <v>0</v>
      </c>
      <c r="W580" s="24">
        <v>0</v>
      </c>
      <c r="X580" s="24">
        <v>0</v>
      </c>
      <c r="Y580" s="24">
        <v>0</v>
      </c>
      <c r="Z580" s="24">
        <v>0</v>
      </c>
      <c r="AA580" s="24">
        <v>24.133509581908584</v>
      </c>
      <c r="AB580" s="24">
        <v>-24.133509581908584</v>
      </c>
      <c r="AC580" s="24">
        <v>0</v>
      </c>
      <c r="AD580" s="24">
        <v>0</v>
      </c>
      <c r="AE580" s="24">
        <v>-24.133509581908584</v>
      </c>
      <c r="AF580" s="24">
        <v>0</v>
      </c>
      <c r="AG580" s="24">
        <v>6.4783178186189616E-4</v>
      </c>
      <c r="AH580" s="24">
        <v>-6.4783178186189616E-4</v>
      </c>
      <c r="AI580" s="24">
        <v>0</v>
      </c>
      <c r="AJ580" s="24">
        <v>0</v>
      </c>
      <c r="AK580" s="24">
        <v>0</v>
      </c>
      <c r="AL580" s="24">
        <v>0</v>
      </c>
      <c r="AM580" s="24">
        <v>0</v>
      </c>
      <c r="AN580" s="24">
        <v>0</v>
      </c>
      <c r="AO580" s="24">
        <v>0</v>
      </c>
      <c r="AP580" s="24">
        <v>0</v>
      </c>
      <c r="AQ580" s="24">
        <v>0</v>
      </c>
      <c r="AR580" s="24">
        <v>0</v>
      </c>
      <c r="AS580" s="24">
        <v>0</v>
      </c>
      <c r="AT580" s="24">
        <v>0</v>
      </c>
      <c r="AU580" s="24">
        <v>0</v>
      </c>
      <c r="AV580" s="24">
        <v>0</v>
      </c>
      <c r="AW580" s="24">
        <v>0</v>
      </c>
      <c r="AX580" s="24">
        <v>0</v>
      </c>
      <c r="AY580" s="24">
        <v>0</v>
      </c>
      <c r="AZ580" s="24">
        <v>0</v>
      </c>
      <c r="BA580" s="24">
        <v>0</v>
      </c>
      <c r="BB580" s="24">
        <v>-6.4783178186189616E-4</v>
      </c>
      <c r="BC580" s="24">
        <v>0</v>
      </c>
      <c r="BD580" s="24">
        <v>-6.4783178186189616E-4</v>
      </c>
      <c r="BE580" s="24">
        <v>0</v>
      </c>
      <c r="BF580" s="24">
        <v>0</v>
      </c>
      <c r="BG580" s="24">
        <v>0</v>
      </c>
      <c r="BH580" s="24">
        <v>0</v>
      </c>
      <c r="BI580" s="24">
        <v>0</v>
      </c>
      <c r="BJ580" s="24">
        <v>0</v>
      </c>
      <c r="BK580" s="24">
        <v>0</v>
      </c>
      <c r="BL580" s="24">
        <v>0</v>
      </c>
    </row>
    <row r="581" spans="1:64" x14ac:dyDescent="0.25">
      <c r="A581" t="s">
        <v>5122</v>
      </c>
      <c r="B581">
        <v>98</v>
      </c>
      <c r="C581">
        <v>1</v>
      </c>
      <c r="D581">
        <v>9</v>
      </c>
      <c r="E581" s="24">
        <v>0</v>
      </c>
      <c r="F581" s="24">
        <v>0</v>
      </c>
      <c r="G581" s="24">
        <v>0</v>
      </c>
      <c r="H581" s="24">
        <v>0</v>
      </c>
      <c r="I581" s="24">
        <v>0</v>
      </c>
      <c r="J581" s="24">
        <v>0</v>
      </c>
      <c r="K581" s="24">
        <v>19.29544835537672</v>
      </c>
      <c r="L581" s="24">
        <v>-19.29544835537672</v>
      </c>
      <c r="M581" s="24">
        <v>0</v>
      </c>
      <c r="N581" s="24">
        <v>0</v>
      </c>
      <c r="O581" s="24">
        <v>-19.29544835537672</v>
      </c>
      <c r="P581" s="24">
        <v>0</v>
      </c>
      <c r="Q581" s="24">
        <v>4.8564432290731929E-4</v>
      </c>
      <c r="R581" s="24">
        <v>-4.8564432290731929E-4</v>
      </c>
      <c r="S581" s="24">
        <v>0</v>
      </c>
      <c r="T581" s="24">
        <v>0</v>
      </c>
      <c r="U581" s="24">
        <v>0</v>
      </c>
      <c r="V581" s="24">
        <v>0</v>
      </c>
      <c r="W581" s="24">
        <v>0</v>
      </c>
      <c r="X581" s="24">
        <v>0</v>
      </c>
      <c r="Y581" s="24">
        <v>0</v>
      </c>
      <c r="Z581" s="24">
        <v>0</v>
      </c>
      <c r="AA581" s="24">
        <v>19.29544835537672</v>
      </c>
      <c r="AB581" s="24">
        <v>-19.29544835537672</v>
      </c>
      <c r="AC581" s="24">
        <v>0</v>
      </c>
      <c r="AD581" s="24">
        <v>0</v>
      </c>
      <c r="AE581" s="24">
        <v>-19.29544835537672</v>
      </c>
      <c r="AF581" s="24">
        <v>0</v>
      </c>
      <c r="AG581" s="24">
        <v>4.8564432290731929E-4</v>
      </c>
      <c r="AH581" s="24">
        <v>-4.8564432290731929E-4</v>
      </c>
      <c r="AI581" s="24">
        <v>0</v>
      </c>
      <c r="AJ581" s="24">
        <v>0</v>
      </c>
      <c r="AK581" s="24">
        <v>0</v>
      </c>
      <c r="AL581" s="24">
        <v>0</v>
      </c>
      <c r="AM581" s="24">
        <v>0</v>
      </c>
      <c r="AN581" s="24">
        <v>0</v>
      </c>
      <c r="AO581" s="24">
        <v>0</v>
      </c>
      <c r="AP581" s="24">
        <v>0</v>
      </c>
      <c r="AQ581" s="24">
        <v>0</v>
      </c>
      <c r="AR581" s="24">
        <v>0</v>
      </c>
      <c r="AS581" s="24">
        <v>0</v>
      </c>
      <c r="AT581" s="24">
        <v>0</v>
      </c>
      <c r="AU581" s="24">
        <v>0</v>
      </c>
      <c r="AV581" s="24">
        <v>0</v>
      </c>
      <c r="AW581" s="24">
        <v>0</v>
      </c>
      <c r="AX581" s="24">
        <v>0</v>
      </c>
      <c r="AY581" s="24">
        <v>0</v>
      </c>
      <c r="AZ581" s="24">
        <v>0</v>
      </c>
      <c r="BA581" s="24">
        <v>0</v>
      </c>
      <c r="BB581" s="24">
        <v>-4.8564432290731929E-4</v>
      </c>
      <c r="BC581" s="24">
        <v>0</v>
      </c>
      <c r="BD581" s="24">
        <v>-4.8564432290731929E-4</v>
      </c>
      <c r="BE581" s="24">
        <v>0</v>
      </c>
      <c r="BF581" s="24">
        <v>0</v>
      </c>
      <c r="BG581" s="24">
        <v>0</v>
      </c>
      <c r="BH581" s="24">
        <v>0</v>
      </c>
      <c r="BI581" s="24">
        <v>0</v>
      </c>
      <c r="BJ581" s="24">
        <v>0</v>
      </c>
      <c r="BK581" s="24">
        <v>0</v>
      </c>
      <c r="BL581" s="24">
        <v>0</v>
      </c>
    </row>
    <row r="582" spans="1:64" x14ac:dyDescent="0.25">
      <c r="A582" t="s">
        <v>5122</v>
      </c>
      <c r="B582">
        <v>99</v>
      </c>
      <c r="C582">
        <v>1</v>
      </c>
      <c r="D582">
        <v>9</v>
      </c>
      <c r="E582" s="24">
        <v>0</v>
      </c>
      <c r="F582" s="24">
        <v>0</v>
      </c>
      <c r="G582" s="24">
        <v>0</v>
      </c>
      <c r="H582" s="24">
        <v>0</v>
      </c>
      <c r="I582" s="24">
        <v>0</v>
      </c>
      <c r="J582" s="24">
        <v>0</v>
      </c>
      <c r="K582" s="24">
        <v>15.445791129022837</v>
      </c>
      <c r="L582" s="24">
        <v>-15.445791129022837</v>
      </c>
      <c r="M582" s="24">
        <v>0</v>
      </c>
      <c r="N582" s="24">
        <v>0</v>
      </c>
      <c r="O582" s="24">
        <v>-15.445791129022837</v>
      </c>
      <c r="P582" s="24">
        <v>0</v>
      </c>
      <c r="Q582" s="24">
        <v>3.6462238767853705E-4</v>
      </c>
      <c r="R582" s="24">
        <v>-3.6462238767853705E-4</v>
      </c>
      <c r="S582" s="24">
        <v>0</v>
      </c>
      <c r="T582" s="24">
        <v>0</v>
      </c>
      <c r="U582" s="24">
        <v>0</v>
      </c>
      <c r="V582" s="24">
        <v>0</v>
      </c>
      <c r="W582" s="24">
        <v>0</v>
      </c>
      <c r="X582" s="24">
        <v>0</v>
      </c>
      <c r="Y582" s="24">
        <v>0</v>
      </c>
      <c r="Z582" s="24">
        <v>0</v>
      </c>
      <c r="AA582" s="24">
        <v>15.445791129022837</v>
      </c>
      <c r="AB582" s="24">
        <v>-15.445791129022837</v>
      </c>
      <c r="AC582" s="24">
        <v>0</v>
      </c>
      <c r="AD582" s="24">
        <v>0</v>
      </c>
      <c r="AE582" s="24">
        <v>-15.445791129022837</v>
      </c>
      <c r="AF582" s="24">
        <v>0</v>
      </c>
      <c r="AG582" s="24">
        <v>3.6462238767853705E-4</v>
      </c>
      <c r="AH582" s="24">
        <v>-3.6462238767853705E-4</v>
      </c>
      <c r="AI582" s="24">
        <v>0</v>
      </c>
      <c r="AJ582" s="24">
        <v>0</v>
      </c>
      <c r="AK582" s="24">
        <v>0</v>
      </c>
      <c r="AL582" s="24">
        <v>0</v>
      </c>
      <c r="AM582" s="24">
        <v>0</v>
      </c>
      <c r="AN582" s="24">
        <v>0</v>
      </c>
      <c r="AO582" s="24">
        <v>0</v>
      </c>
      <c r="AP582" s="24">
        <v>0</v>
      </c>
      <c r="AQ582" s="24">
        <v>0</v>
      </c>
      <c r="AR582" s="24">
        <v>0</v>
      </c>
      <c r="AS582" s="24">
        <v>0</v>
      </c>
      <c r="AT582" s="24">
        <v>0</v>
      </c>
      <c r="AU582" s="24">
        <v>0</v>
      </c>
      <c r="AV582" s="24">
        <v>0</v>
      </c>
      <c r="AW582" s="24">
        <v>0</v>
      </c>
      <c r="AX582" s="24">
        <v>0</v>
      </c>
      <c r="AY582" s="24">
        <v>0</v>
      </c>
      <c r="AZ582" s="24">
        <v>0</v>
      </c>
      <c r="BA582" s="24">
        <v>0</v>
      </c>
      <c r="BB582" s="24">
        <v>-3.6462238767853705E-4</v>
      </c>
      <c r="BC582" s="24">
        <v>0</v>
      </c>
      <c r="BD582" s="24">
        <v>-3.6462238767853705E-4</v>
      </c>
      <c r="BE582" s="24">
        <v>0</v>
      </c>
      <c r="BF582" s="24">
        <v>0</v>
      </c>
      <c r="BG582" s="24">
        <v>0</v>
      </c>
      <c r="BH582" s="24">
        <v>0</v>
      </c>
      <c r="BI582" s="24">
        <v>0</v>
      </c>
      <c r="BJ582" s="24">
        <v>0</v>
      </c>
      <c r="BK582" s="24">
        <v>0</v>
      </c>
      <c r="BL582" s="24">
        <v>0</v>
      </c>
    </row>
    <row r="583" spans="1:64" x14ac:dyDescent="0.25">
      <c r="A583" t="s">
        <v>5122</v>
      </c>
      <c r="B583">
        <v>100</v>
      </c>
      <c r="C583">
        <v>2</v>
      </c>
      <c r="D583">
        <v>9</v>
      </c>
      <c r="E583" s="24">
        <v>0</v>
      </c>
      <c r="F583" s="24">
        <v>0</v>
      </c>
      <c r="G583" s="24">
        <v>0</v>
      </c>
      <c r="H583" s="24">
        <v>0</v>
      </c>
      <c r="I583" s="24">
        <v>0</v>
      </c>
      <c r="J583" s="24">
        <v>0</v>
      </c>
      <c r="K583" s="24">
        <v>12.378558306023479</v>
      </c>
      <c r="L583" s="24">
        <v>-12.378558306023479</v>
      </c>
      <c r="M583" s="24">
        <v>0</v>
      </c>
      <c r="N583" s="24">
        <v>0</v>
      </c>
      <c r="O583" s="24">
        <v>-12.378558306023479</v>
      </c>
      <c r="P583" s="24">
        <v>0</v>
      </c>
      <c r="Q583" s="24">
        <v>2.741677826634259E-4</v>
      </c>
      <c r="R583" s="24">
        <v>-2.741677826634259E-4</v>
      </c>
      <c r="S583" s="24">
        <v>0</v>
      </c>
      <c r="T583" s="24">
        <v>0</v>
      </c>
      <c r="U583" s="24">
        <v>0</v>
      </c>
      <c r="V583" s="24">
        <v>0</v>
      </c>
      <c r="W583" s="24">
        <v>0</v>
      </c>
      <c r="X583" s="24">
        <v>0</v>
      </c>
      <c r="Y583" s="24">
        <v>0</v>
      </c>
      <c r="Z583" s="24">
        <v>0</v>
      </c>
      <c r="AA583" s="24">
        <v>12.378558306023479</v>
      </c>
      <c r="AB583" s="24">
        <v>-12.378558306023479</v>
      </c>
      <c r="AC583" s="24">
        <v>0</v>
      </c>
      <c r="AD583" s="24">
        <v>0</v>
      </c>
      <c r="AE583" s="24">
        <v>-12.378558306023479</v>
      </c>
      <c r="AF583" s="24">
        <v>0</v>
      </c>
      <c r="AG583" s="24">
        <v>2.741677826634259E-4</v>
      </c>
      <c r="AH583" s="24">
        <v>-2.741677826634259E-4</v>
      </c>
      <c r="AI583" s="24">
        <v>0</v>
      </c>
      <c r="AJ583" s="24">
        <v>0</v>
      </c>
      <c r="AK583" s="24">
        <v>0</v>
      </c>
      <c r="AL583" s="24">
        <v>0</v>
      </c>
      <c r="AM583" s="24">
        <v>0</v>
      </c>
      <c r="AN583" s="24">
        <v>0</v>
      </c>
      <c r="AO583" s="24">
        <v>0</v>
      </c>
      <c r="AP583" s="24">
        <v>0</v>
      </c>
      <c r="AQ583" s="24">
        <v>0</v>
      </c>
      <c r="AR583" s="24">
        <v>0</v>
      </c>
      <c r="AS583" s="24">
        <v>0</v>
      </c>
      <c r="AT583" s="24">
        <v>0</v>
      </c>
      <c r="AU583" s="24">
        <v>0</v>
      </c>
      <c r="AV583" s="24">
        <v>0</v>
      </c>
      <c r="AW583" s="24">
        <v>0</v>
      </c>
      <c r="AX583" s="24">
        <v>0</v>
      </c>
      <c r="AY583" s="24">
        <v>0</v>
      </c>
      <c r="AZ583" s="24">
        <v>0</v>
      </c>
      <c r="BA583" s="24">
        <v>0</v>
      </c>
      <c r="BB583" s="24">
        <v>-2.741677826634259E-4</v>
      </c>
      <c r="BC583" s="24">
        <v>0</v>
      </c>
      <c r="BD583" s="24">
        <v>-2.741677826634259E-4</v>
      </c>
      <c r="BE583" s="24">
        <v>0</v>
      </c>
      <c r="BF583" s="24">
        <v>0</v>
      </c>
      <c r="BG583" s="24">
        <v>0</v>
      </c>
      <c r="BH583" s="24">
        <v>0</v>
      </c>
      <c r="BI583" s="24">
        <v>0</v>
      </c>
      <c r="BJ583" s="24">
        <v>0</v>
      </c>
      <c r="BK583" s="24">
        <v>0</v>
      </c>
      <c r="BL583" s="24">
        <v>0</v>
      </c>
    </row>
    <row r="584" spans="1:64" x14ac:dyDescent="0.25">
      <c r="A584" t="s">
        <v>5122</v>
      </c>
      <c r="B584">
        <v>101</v>
      </c>
      <c r="C584">
        <v>2</v>
      </c>
      <c r="D584">
        <v>9</v>
      </c>
      <c r="E584" s="24">
        <v>0</v>
      </c>
      <c r="F584" s="24">
        <v>0</v>
      </c>
      <c r="G584" s="24">
        <v>0</v>
      </c>
      <c r="H584" s="24">
        <v>0</v>
      </c>
      <c r="I584" s="24">
        <v>0</v>
      </c>
      <c r="J584" s="24">
        <v>0</v>
      </c>
      <c r="K584" s="24">
        <v>9.9316004849970341</v>
      </c>
      <c r="L584" s="24">
        <v>-9.9316004849970341</v>
      </c>
      <c r="M584" s="24">
        <v>0</v>
      </c>
      <c r="N584" s="24">
        <v>0</v>
      </c>
      <c r="O584" s="24">
        <v>-9.9316004849970341</v>
      </c>
      <c r="P584" s="24">
        <v>0</v>
      </c>
      <c r="Q584" s="24">
        <v>2.0645142194553046E-4</v>
      </c>
      <c r="R584" s="24">
        <v>-2.0645142194553046E-4</v>
      </c>
      <c r="S584" s="24">
        <v>0</v>
      </c>
      <c r="T584" s="24">
        <v>0</v>
      </c>
      <c r="U584" s="24">
        <v>0</v>
      </c>
      <c r="V584" s="24">
        <v>0</v>
      </c>
      <c r="W584" s="24">
        <v>0</v>
      </c>
      <c r="X584" s="24">
        <v>0</v>
      </c>
      <c r="Y584" s="24">
        <v>0</v>
      </c>
      <c r="Z584" s="24">
        <v>0</v>
      </c>
      <c r="AA584" s="24">
        <v>9.9316004849970341</v>
      </c>
      <c r="AB584" s="24">
        <v>-9.9316004849970341</v>
      </c>
      <c r="AC584" s="24">
        <v>0</v>
      </c>
      <c r="AD584" s="24">
        <v>0</v>
      </c>
      <c r="AE584" s="24">
        <v>-9.9316004849970341</v>
      </c>
      <c r="AF584" s="24">
        <v>0</v>
      </c>
      <c r="AG584" s="24">
        <v>2.0645142194553046E-4</v>
      </c>
      <c r="AH584" s="24">
        <v>-2.0645142194553046E-4</v>
      </c>
      <c r="AI584" s="24">
        <v>0</v>
      </c>
      <c r="AJ584" s="24">
        <v>0</v>
      </c>
      <c r="AK584" s="24">
        <v>0</v>
      </c>
      <c r="AL584" s="24">
        <v>0</v>
      </c>
      <c r="AM584" s="24">
        <v>0</v>
      </c>
      <c r="AN584" s="24">
        <v>0</v>
      </c>
      <c r="AO584" s="24">
        <v>0</v>
      </c>
      <c r="AP584" s="24">
        <v>0</v>
      </c>
      <c r="AQ584" s="24">
        <v>0</v>
      </c>
      <c r="AR584" s="24">
        <v>0</v>
      </c>
      <c r="AS584" s="24">
        <v>0</v>
      </c>
      <c r="AT584" s="24">
        <v>0</v>
      </c>
      <c r="AU584" s="24">
        <v>0</v>
      </c>
      <c r="AV584" s="24">
        <v>0</v>
      </c>
      <c r="AW584" s="24">
        <v>0</v>
      </c>
      <c r="AX584" s="24">
        <v>0</v>
      </c>
      <c r="AY584" s="24">
        <v>0</v>
      </c>
      <c r="AZ584" s="24">
        <v>0</v>
      </c>
      <c r="BA584" s="24">
        <v>0</v>
      </c>
      <c r="BB584" s="24">
        <v>-2.0645142194553046E-4</v>
      </c>
      <c r="BC584" s="24">
        <v>0</v>
      </c>
      <c r="BD584" s="24">
        <v>-2.0645142194553046E-4</v>
      </c>
      <c r="BE584" s="24">
        <v>0</v>
      </c>
      <c r="BF584" s="24">
        <v>0</v>
      </c>
      <c r="BG584" s="24">
        <v>0</v>
      </c>
      <c r="BH584" s="24">
        <v>0</v>
      </c>
      <c r="BI584" s="24">
        <v>0</v>
      </c>
      <c r="BJ584" s="24">
        <v>0</v>
      </c>
      <c r="BK584" s="24">
        <v>0</v>
      </c>
      <c r="BL584" s="24">
        <v>0</v>
      </c>
    </row>
    <row r="585" spans="1:64" x14ac:dyDescent="0.25">
      <c r="A585" t="s">
        <v>5122</v>
      </c>
      <c r="B585">
        <v>102</v>
      </c>
      <c r="C585">
        <v>2</v>
      </c>
      <c r="D585">
        <v>9</v>
      </c>
      <c r="E585" s="24">
        <v>0</v>
      </c>
      <c r="F585" s="24">
        <v>0</v>
      </c>
      <c r="G585" s="24">
        <v>0</v>
      </c>
      <c r="H585" s="24">
        <v>0</v>
      </c>
      <c r="I585" s="24">
        <v>0</v>
      </c>
      <c r="J585" s="24">
        <v>0</v>
      </c>
      <c r="K585" s="24">
        <v>7.9770654756575823</v>
      </c>
      <c r="L585" s="24">
        <v>-7.9770654756575823</v>
      </c>
      <c r="M585" s="24">
        <v>0</v>
      </c>
      <c r="N585" s="24">
        <v>0</v>
      </c>
      <c r="O585" s="24">
        <v>-7.9770654756575823</v>
      </c>
      <c r="P585" s="24">
        <v>0</v>
      </c>
      <c r="Q585" s="24">
        <v>1.5567866375931771E-4</v>
      </c>
      <c r="R585" s="24">
        <v>-1.5567866375931771E-4</v>
      </c>
      <c r="S585" s="24">
        <v>0</v>
      </c>
      <c r="T585" s="24">
        <v>0</v>
      </c>
      <c r="U585" s="24">
        <v>0</v>
      </c>
      <c r="V585" s="24">
        <v>0</v>
      </c>
      <c r="W585" s="24">
        <v>0</v>
      </c>
      <c r="X585" s="24">
        <v>0</v>
      </c>
      <c r="Y585" s="24">
        <v>0</v>
      </c>
      <c r="Z585" s="24">
        <v>0</v>
      </c>
      <c r="AA585" s="24">
        <v>7.9770654756575823</v>
      </c>
      <c r="AB585" s="24">
        <v>-7.9770654756575823</v>
      </c>
      <c r="AC585" s="24">
        <v>0</v>
      </c>
      <c r="AD585" s="24">
        <v>0</v>
      </c>
      <c r="AE585" s="24">
        <v>-7.9770654756575823</v>
      </c>
      <c r="AF585" s="24">
        <v>0</v>
      </c>
      <c r="AG585" s="24">
        <v>1.5567866375931771E-4</v>
      </c>
      <c r="AH585" s="24">
        <v>-1.5567866375931771E-4</v>
      </c>
      <c r="AI585" s="24">
        <v>0</v>
      </c>
      <c r="AJ585" s="24">
        <v>0</v>
      </c>
      <c r="AK585" s="24">
        <v>0</v>
      </c>
      <c r="AL585" s="24">
        <v>0</v>
      </c>
      <c r="AM585" s="24">
        <v>0</v>
      </c>
      <c r="AN585" s="24">
        <v>0</v>
      </c>
      <c r="AO585" s="24">
        <v>0</v>
      </c>
      <c r="AP585" s="24">
        <v>0</v>
      </c>
      <c r="AQ585" s="24">
        <v>0</v>
      </c>
      <c r="AR585" s="24">
        <v>0</v>
      </c>
      <c r="AS585" s="24">
        <v>0</v>
      </c>
      <c r="AT585" s="24">
        <v>0</v>
      </c>
      <c r="AU585" s="24">
        <v>0</v>
      </c>
      <c r="AV585" s="24">
        <v>0</v>
      </c>
      <c r="AW585" s="24">
        <v>0</v>
      </c>
      <c r="AX585" s="24">
        <v>0</v>
      </c>
      <c r="AY585" s="24">
        <v>0</v>
      </c>
      <c r="AZ585" s="24">
        <v>0</v>
      </c>
      <c r="BA585" s="24">
        <v>0</v>
      </c>
      <c r="BB585" s="24">
        <v>-1.5567866375931771E-4</v>
      </c>
      <c r="BC585" s="24">
        <v>0</v>
      </c>
      <c r="BD585" s="24">
        <v>-1.5567866375931771E-4</v>
      </c>
      <c r="BE585" s="24">
        <v>0</v>
      </c>
      <c r="BF585" s="24">
        <v>0</v>
      </c>
      <c r="BG585" s="24">
        <v>0</v>
      </c>
      <c r="BH585" s="24">
        <v>0</v>
      </c>
      <c r="BI585" s="24">
        <v>0</v>
      </c>
      <c r="BJ585" s="24">
        <v>0</v>
      </c>
      <c r="BK585" s="24">
        <v>0</v>
      </c>
      <c r="BL585" s="24">
        <v>0</v>
      </c>
    </row>
    <row r="586" spans="1:64" x14ac:dyDescent="0.25">
      <c r="A586" t="s">
        <v>5122</v>
      </c>
      <c r="B586">
        <v>103</v>
      </c>
      <c r="C586">
        <v>3</v>
      </c>
      <c r="D586">
        <v>9</v>
      </c>
      <c r="E586" s="24">
        <v>0</v>
      </c>
      <c r="F586" s="24">
        <v>0</v>
      </c>
      <c r="G586" s="24">
        <v>0</v>
      </c>
      <c r="H586" s="24">
        <v>0</v>
      </c>
      <c r="I586" s="24">
        <v>0</v>
      </c>
      <c r="J586" s="24">
        <v>0</v>
      </c>
      <c r="K586" s="24">
        <v>6.4139867778867483</v>
      </c>
      <c r="L586" s="24">
        <v>-6.4139867778867483</v>
      </c>
      <c r="M586" s="24">
        <v>0</v>
      </c>
      <c r="N586" s="24">
        <v>0</v>
      </c>
      <c r="O586" s="24">
        <v>-6.4139867778867483</v>
      </c>
      <c r="P586" s="24">
        <v>0</v>
      </c>
      <c r="Q586" s="24">
        <v>1.1755264222301776E-4</v>
      </c>
      <c r="R586" s="24">
        <v>-1.1755264222301776E-4</v>
      </c>
      <c r="S586" s="24">
        <v>0</v>
      </c>
      <c r="T586" s="24">
        <v>0</v>
      </c>
      <c r="U586" s="24">
        <v>0</v>
      </c>
      <c r="V586" s="24">
        <v>0</v>
      </c>
      <c r="W586" s="24">
        <v>0</v>
      </c>
      <c r="X586" s="24">
        <v>0</v>
      </c>
      <c r="Y586" s="24">
        <v>0</v>
      </c>
      <c r="Z586" s="24">
        <v>0</v>
      </c>
      <c r="AA586" s="24">
        <v>6.4139867778867483</v>
      </c>
      <c r="AB586" s="24">
        <v>-6.4139867778867483</v>
      </c>
      <c r="AC586" s="24">
        <v>0</v>
      </c>
      <c r="AD586" s="24">
        <v>0</v>
      </c>
      <c r="AE586" s="24">
        <v>-6.4139867778867483</v>
      </c>
      <c r="AF586" s="24">
        <v>0</v>
      </c>
      <c r="AG586" s="24">
        <v>1.1755264222301776E-4</v>
      </c>
      <c r="AH586" s="24">
        <v>-1.1755264222301776E-4</v>
      </c>
      <c r="AI586" s="24">
        <v>0</v>
      </c>
      <c r="AJ586" s="24">
        <v>0</v>
      </c>
      <c r="AK586" s="24">
        <v>0</v>
      </c>
      <c r="AL586" s="24">
        <v>0</v>
      </c>
      <c r="AM586" s="24">
        <v>0</v>
      </c>
      <c r="AN586" s="24">
        <v>0</v>
      </c>
      <c r="AO586" s="24">
        <v>0</v>
      </c>
      <c r="AP586" s="24">
        <v>0</v>
      </c>
      <c r="AQ586" s="24">
        <v>0</v>
      </c>
      <c r="AR586" s="24">
        <v>0</v>
      </c>
      <c r="AS586" s="24">
        <v>0</v>
      </c>
      <c r="AT586" s="24">
        <v>0</v>
      </c>
      <c r="AU586" s="24">
        <v>0</v>
      </c>
      <c r="AV586" s="24">
        <v>0</v>
      </c>
      <c r="AW586" s="24">
        <v>0</v>
      </c>
      <c r="AX586" s="24">
        <v>0</v>
      </c>
      <c r="AY586" s="24">
        <v>0</v>
      </c>
      <c r="AZ586" s="24">
        <v>0</v>
      </c>
      <c r="BA586" s="24">
        <v>0</v>
      </c>
      <c r="BB586" s="24">
        <v>-1.1755264222301776E-4</v>
      </c>
      <c r="BC586" s="24">
        <v>0</v>
      </c>
      <c r="BD586" s="24">
        <v>-1.1755264222301776E-4</v>
      </c>
      <c r="BE586" s="24">
        <v>0</v>
      </c>
      <c r="BF586" s="24">
        <v>0</v>
      </c>
      <c r="BG586" s="24">
        <v>0</v>
      </c>
      <c r="BH586" s="24">
        <v>0</v>
      </c>
      <c r="BI586" s="24">
        <v>0</v>
      </c>
      <c r="BJ586" s="24">
        <v>0</v>
      </c>
      <c r="BK586" s="24">
        <v>0</v>
      </c>
      <c r="BL586" s="24">
        <v>0</v>
      </c>
    </row>
    <row r="587" spans="1:64" x14ac:dyDescent="0.25">
      <c r="A587" t="s">
        <v>5122</v>
      </c>
      <c r="B587">
        <v>104</v>
      </c>
      <c r="C587">
        <v>3</v>
      </c>
      <c r="D587">
        <v>9</v>
      </c>
      <c r="E587" s="24">
        <v>0</v>
      </c>
      <c r="F587" s="24">
        <v>0</v>
      </c>
      <c r="G587" s="24">
        <v>0</v>
      </c>
      <c r="H587" s="24">
        <v>0</v>
      </c>
      <c r="I587" s="24">
        <v>0</v>
      </c>
      <c r="J587" s="24">
        <v>0</v>
      </c>
      <c r="K587" s="24">
        <v>5.1625100336968899</v>
      </c>
      <c r="L587" s="24">
        <v>-5.1625100336968899</v>
      </c>
      <c r="M587" s="24">
        <v>0</v>
      </c>
      <c r="N587" s="24">
        <v>0</v>
      </c>
      <c r="O587" s="24">
        <v>-5.1625100336968899</v>
      </c>
      <c r="P587" s="24">
        <v>0</v>
      </c>
      <c r="Q587" s="24">
        <v>8.8881440206023399E-5</v>
      </c>
      <c r="R587" s="24">
        <v>-8.8881440206023399E-5</v>
      </c>
      <c r="S587" s="24">
        <v>0</v>
      </c>
      <c r="T587" s="24">
        <v>0</v>
      </c>
      <c r="U587" s="24">
        <v>0</v>
      </c>
      <c r="V587" s="24">
        <v>0</v>
      </c>
      <c r="W587" s="24">
        <v>0</v>
      </c>
      <c r="X587" s="24">
        <v>0</v>
      </c>
      <c r="Y587" s="24">
        <v>0</v>
      </c>
      <c r="Z587" s="24">
        <v>0</v>
      </c>
      <c r="AA587" s="24">
        <v>5.1625100336968899</v>
      </c>
      <c r="AB587" s="24">
        <v>-5.1625100336968899</v>
      </c>
      <c r="AC587" s="24">
        <v>0</v>
      </c>
      <c r="AD587" s="24">
        <v>0</v>
      </c>
      <c r="AE587" s="24">
        <v>-5.1625100336968899</v>
      </c>
      <c r="AF587" s="24">
        <v>0</v>
      </c>
      <c r="AG587" s="24">
        <v>8.8881440206023399E-5</v>
      </c>
      <c r="AH587" s="24">
        <v>-8.8881440206023399E-5</v>
      </c>
      <c r="AI587" s="24">
        <v>0</v>
      </c>
      <c r="AJ587" s="24">
        <v>0</v>
      </c>
      <c r="AK587" s="24">
        <v>0</v>
      </c>
      <c r="AL587" s="24">
        <v>0</v>
      </c>
      <c r="AM587" s="24">
        <v>0</v>
      </c>
      <c r="AN587" s="24">
        <v>0</v>
      </c>
      <c r="AO587" s="24">
        <v>0</v>
      </c>
      <c r="AP587" s="24">
        <v>0</v>
      </c>
      <c r="AQ587" s="24">
        <v>0</v>
      </c>
      <c r="AR587" s="24">
        <v>0</v>
      </c>
      <c r="AS587" s="24">
        <v>0</v>
      </c>
      <c r="AT587" s="24">
        <v>0</v>
      </c>
      <c r="AU587" s="24">
        <v>0</v>
      </c>
      <c r="AV587" s="24">
        <v>0</v>
      </c>
      <c r="AW587" s="24">
        <v>0</v>
      </c>
      <c r="AX587" s="24">
        <v>0</v>
      </c>
      <c r="AY587" s="24">
        <v>0</v>
      </c>
      <c r="AZ587" s="24">
        <v>0</v>
      </c>
      <c r="BA587" s="24">
        <v>0</v>
      </c>
      <c r="BB587" s="24">
        <v>-8.8881440206023399E-5</v>
      </c>
      <c r="BC587" s="24">
        <v>0</v>
      </c>
      <c r="BD587" s="24">
        <v>-8.8881440206023399E-5</v>
      </c>
      <c r="BE587" s="24">
        <v>0</v>
      </c>
      <c r="BF587" s="24">
        <v>0</v>
      </c>
      <c r="BG587" s="24">
        <v>0</v>
      </c>
      <c r="BH587" s="24">
        <v>0</v>
      </c>
      <c r="BI587" s="24">
        <v>0</v>
      </c>
      <c r="BJ587" s="24">
        <v>0</v>
      </c>
      <c r="BK587" s="24">
        <v>0</v>
      </c>
      <c r="BL587" s="24">
        <v>0</v>
      </c>
    </row>
    <row r="588" spans="1:64" x14ac:dyDescent="0.25">
      <c r="A588" t="s">
        <v>5122</v>
      </c>
      <c r="B588">
        <v>105</v>
      </c>
      <c r="C588">
        <v>3</v>
      </c>
      <c r="D588">
        <v>9</v>
      </c>
      <c r="E588" s="24">
        <v>0</v>
      </c>
      <c r="F588" s="24">
        <v>0</v>
      </c>
      <c r="G588" s="24">
        <v>0</v>
      </c>
      <c r="H588" s="24">
        <v>0</v>
      </c>
      <c r="I588" s="24">
        <v>0</v>
      </c>
      <c r="J588" s="24">
        <v>0</v>
      </c>
      <c r="K588" s="24">
        <v>4.1593869421631098</v>
      </c>
      <c r="L588" s="24">
        <v>-4.1593869421631098</v>
      </c>
      <c r="M588" s="24">
        <v>0</v>
      </c>
      <c r="N588" s="24">
        <v>0</v>
      </c>
      <c r="O588" s="24">
        <v>-4.1593869421631098</v>
      </c>
      <c r="P588" s="24">
        <v>0</v>
      </c>
      <c r="Q588" s="24">
        <v>6.7289800426806323E-5</v>
      </c>
      <c r="R588" s="24">
        <v>-6.7289800426806323E-5</v>
      </c>
      <c r="S588" s="24">
        <v>0</v>
      </c>
      <c r="T588" s="24">
        <v>0</v>
      </c>
      <c r="U588" s="24">
        <v>0</v>
      </c>
      <c r="V588" s="24">
        <v>0</v>
      </c>
      <c r="W588" s="24">
        <v>0</v>
      </c>
      <c r="X588" s="24">
        <v>0</v>
      </c>
      <c r="Y588" s="24">
        <v>0</v>
      </c>
      <c r="Z588" s="24">
        <v>0</v>
      </c>
      <c r="AA588" s="24">
        <v>4.1593869421631098</v>
      </c>
      <c r="AB588" s="24">
        <v>-4.1593869421631098</v>
      </c>
      <c r="AC588" s="24">
        <v>0</v>
      </c>
      <c r="AD588" s="24">
        <v>0</v>
      </c>
      <c r="AE588" s="24">
        <v>-4.1593869421631098</v>
      </c>
      <c r="AF588" s="24">
        <v>0</v>
      </c>
      <c r="AG588" s="24">
        <v>6.7289800426806323E-5</v>
      </c>
      <c r="AH588" s="24">
        <v>-6.7289800426806323E-5</v>
      </c>
      <c r="AI588" s="24">
        <v>0</v>
      </c>
      <c r="AJ588" s="24">
        <v>0</v>
      </c>
      <c r="AK588" s="24">
        <v>0</v>
      </c>
      <c r="AL588" s="24">
        <v>0</v>
      </c>
      <c r="AM588" s="24">
        <v>0</v>
      </c>
      <c r="AN588" s="24">
        <v>0</v>
      </c>
      <c r="AO588" s="24">
        <v>0</v>
      </c>
      <c r="AP588" s="24">
        <v>0</v>
      </c>
      <c r="AQ588" s="24">
        <v>0</v>
      </c>
      <c r="AR588" s="24">
        <v>0</v>
      </c>
      <c r="AS588" s="24">
        <v>0</v>
      </c>
      <c r="AT588" s="24">
        <v>0</v>
      </c>
      <c r="AU588" s="24">
        <v>0</v>
      </c>
      <c r="AV588" s="24">
        <v>0</v>
      </c>
      <c r="AW588" s="24">
        <v>0</v>
      </c>
      <c r="AX588" s="24">
        <v>0</v>
      </c>
      <c r="AY588" s="24">
        <v>0</v>
      </c>
      <c r="AZ588" s="24">
        <v>0</v>
      </c>
      <c r="BA588" s="24">
        <v>0</v>
      </c>
      <c r="BB588" s="24">
        <v>-6.7289800426806323E-5</v>
      </c>
      <c r="BC588" s="24">
        <v>0</v>
      </c>
      <c r="BD588" s="24">
        <v>-6.7289800426806323E-5</v>
      </c>
      <c r="BE588" s="24">
        <v>0</v>
      </c>
      <c r="BF588" s="24">
        <v>0</v>
      </c>
      <c r="BG588" s="24">
        <v>0</v>
      </c>
      <c r="BH588" s="24">
        <v>0</v>
      </c>
      <c r="BI588" s="24">
        <v>0</v>
      </c>
      <c r="BJ588" s="24">
        <v>0</v>
      </c>
      <c r="BK588" s="24">
        <v>0</v>
      </c>
      <c r="BL588" s="24">
        <v>0</v>
      </c>
    </row>
    <row r="589" spans="1:64" x14ac:dyDescent="0.25">
      <c r="A589" t="s">
        <v>5122</v>
      </c>
      <c r="B589">
        <v>106</v>
      </c>
      <c r="C589">
        <v>4</v>
      </c>
      <c r="D589">
        <v>9</v>
      </c>
      <c r="E589" s="24">
        <v>0</v>
      </c>
      <c r="F589" s="24">
        <v>0</v>
      </c>
      <c r="G589" s="24">
        <v>0</v>
      </c>
      <c r="H589" s="24">
        <v>0</v>
      </c>
      <c r="I589" s="24">
        <v>0</v>
      </c>
      <c r="J589" s="24">
        <v>0</v>
      </c>
      <c r="K589" s="24">
        <v>3.3544516582041979</v>
      </c>
      <c r="L589" s="24">
        <v>-3.3544516582041979</v>
      </c>
      <c r="M589" s="24">
        <v>0</v>
      </c>
      <c r="N589" s="24">
        <v>0</v>
      </c>
      <c r="O589" s="24">
        <v>-3.3544516582041979</v>
      </c>
      <c r="P589" s="24">
        <v>0</v>
      </c>
      <c r="Q589" s="24">
        <v>5.1007235015276819E-5</v>
      </c>
      <c r="R589" s="24">
        <v>-5.1007235015276819E-5</v>
      </c>
      <c r="S589" s="24">
        <v>0</v>
      </c>
      <c r="T589" s="24">
        <v>0</v>
      </c>
      <c r="U589" s="24">
        <v>0</v>
      </c>
      <c r="V589" s="24">
        <v>0</v>
      </c>
      <c r="W589" s="24">
        <v>0</v>
      </c>
      <c r="X589" s="24">
        <v>0</v>
      </c>
      <c r="Y589" s="24">
        <v>0</v>
      </c>
      <c r="Z589" s="24">
        <v>0</v>
      </c>
      <c r="AA589" s="24">
        <v>3.3544516582041979</v>
      </c>
      <c r="AB589" s="24">
        <v>-3.3544516582041979</v>
      </c>
      <c r="AC589" s="24">
        <v>0</v>
      </c>
      <c r="AD589" s="24">
        <v>0</v>
      </c>
      <c r="AE589" s="24">
        <v>-3.3544516582041979</v>
      </c>
      <c r="AF589" s="24">
        <v>0</v>
      </c>
      <c r="AG589" s="24">
        <v>5.1007235015276819E-5</v>
      </c>
      <c r="AH589" s="24">
        <v>-5.1007235015276819E-5</v>
      </c>
      <c r="AI589" s="24">
        <v>0</v>
      </c>
      <c r="AJ589" s="24">
        <v>0</v>
      </c>
      <c r="AK589" s="24">
        <v>0</v>
      </c>
      <c r="AL589" s="24">
        <v>0</v>
      </c>
      <c r="AM589" s="24">
        <v>0</v>
      </c>
      <c r="AN589" s="24">
        <v>0</v>
      </c>
      <c r="AO589" s="24">
        <v>0</v>
      </c>
      <c r="AP589" s="24">
        <v>0</v>
      </c>
      <c r="AQ589" s="24">
        <v>0</v>
      </c>
      <c r="AR589" s="24">
        <v>0</v>
      </c>
      <c r="AS589" s="24">
        <v>0</v>
      </c>
      <c r="AT589" s="24">
        <v>0</v>
      </c>
      <c r="AU589" s="24">
        <v>0</v>
      </c>
      <c r="AV589" s="24">
        <v>0</v>
      </c>
      <c r="AW589" s="24">
        <v>0</v>
      </c>
      <c r="AX589" s="24">
        <v>0</v>
      </c>
      <c r="AY589" s="24">
        <v>0</v>
      </c>
      <c r="AZ589" s="24">
        <v>0</v>
      </c>
      <c r="BA589" s="24">
        <v>0</v>
      </c>
      <c r="BB589" s="24">
        <v>-5.1007235015276819E-5</v>
      </c>
      <c r="BC589" s="24">
        <v>0</v>
      </c>
      <c r="BD589" s="24">
        <v>-5.1007235015276819E-5</v>
      </c>
      <c r="BE589" s="24">
        <v>0</v>
      </c>
      <c r="BF589" s="24">
        <v>0</v>
      </c>
      <c r="BG589" s="24">
        <v>0</v>
      </c>
      <c r="BH589" s="24">
        <v>0</v>
      </c>
      <c r="BI589" s="24">
        <v>0</v>
      </c>
      <c r="BJ589" s="24">
        <v>0</v>
      </c>
      <c r="BK589" s="24">
        <v>0</v>
      </c>
      <c r="BL589" s="24">
        <v>0</v>
      </c>
    </row>
    <row r="590" spans="1:64" x14ac:dyDescent="0.25">
      <c r="A590" t="s">
        <v>5122</v>
      </c>
      <c r="B590">
        <v>107</v>
      </c>
      <c r="C590">
        <v>4</v>
      </c>
      <c r="D590">
        <v>9</v>
      </c>
      <c r="E590" s="24">
        <v>0</v>
      </c>
      <c r="F590" s="24">
        <v>0</v>
      </c>
      <c r="G590" s="24">
        <v>0</v>
      </c>
      <c r="H590" s="24">
        <v>0</v>
      </c>
      <c r="I590" s="24">
        <v>0</v>
      </c>
      <c r="J590" s="24">
        <v>0</v>
      </c>
      <c r="K590" s="24">
        <v>2.7078608740121126</v>
      </c>
      <c r="L590" s="24">
        <v>-2.7078608740121126</v>
      </c>
      <c r="M590" s="24">
        <v>0</v>
      </c>
      <c r="N590" s="24">
        <v>0</v>
      </c>
      <c r="O590" s="24">
        <v>-2.7078608740121126</v>
      </c>
      <c r="P590" s="24">
        <v>0</v>
      </c>
      <c r="Q590" s="24">
        <v>3.8711888009856921E-5</v>
      </c>
      <c r="R590" s="24">
        <v>-3.8711888009856921E-5</v>
      </c>
      <c r="S590" s="24">
        <v>0</v>
      </c>
      <c r="T590" s="24">
        <v>0</v>
      </c>
      <c r="U590" s="24">
        <v>0</v>
      </c>
      <c r="V590" s="24">
        <v>0</v>
      </c>
      <c r="W590" s="24">
        <v>0</v>
      </c>
      <c r="X590" s="24">
        <v>0</v>
      </c>
      <c r="Y590" s="24">
        <v>0</v>
      </c>
      <c r="Z590" s="24">
        <v>0</v>
      </c>
      <c r="AA590" s="24">
        <v>2.7078608740121126</v>
      </c>
      <c r="AB590" s="24">
        <v>-2.7078608740121126</v>
      </c>
      <c r="AC590" s="24">
        <v>0</v>
      </c>
      <c r="AD590" s="24">
        <v>0</v>
      </c>
      <c r="AE590" s="24">
        <v>-2.7078608740121126</v>
      </c>
      <c r="AF590" s="24">
        <v>0</v>
      </c>
      <c r="AG590" s="24">
        <v>3.8711888009856921E-5</v>
      </c>
      <c r="AH590" s="24">
        <v>-3.8711888009856921E-5</v>
      </c>
      <c r="AI590" s="24">
        <v>0</v>
      </c>
      <c r="AJ590" s="24">
        <v>0</v>
      </c>
      <c r="AK590" s="24">
        <v>0</v>
      </c>
      <c r="AL590" s="24">
        <v>0</v>
      </c>
      <c r="AM590" s="24">
        <v>0</v>
      </c>
      <c r="AN590" s="24">
        <v>0</v>
      </c>
      <c r="AO590" s="24">
        <v>0</v>
      </c>
      <c r="AP590" s="24">
        <v>0</v>
      </c>
      <c r="AQ590" s="24">
        <v>0</v>
      </c>
      <c r="AR590" s="24">
        <v>0</v>
      </c>
      <c r="AS590" s="24">
        <v>0</v>
      </c>
      <c r="AT590" s="24">
        <v>0</v>
      </c>
      <c r="AU590" s="24">
        <v>0</v>
      </c>
      <c r="AV590" s="24">
        <v>0</v>
      </c>
      <c r="AW590" s="24">
        <v>0</v>
      </c>
      <c r="AX590" s="24">
        <v>0</v>
      </c>
      <c r="AY590" s="24">
        <v>0</v>
      </c>
      <c r="AZ590" s="24">
        <v>0</v>
      </c>
      <c r="BA590" s="24">
        <v>0</v>
      </c>
      <c r="BB590" s="24">
        <v>-3.8711888009856921E-5</v>
      </c>
      <c r="BC590" s="24">
        <v>0</v>
      </c>
      <c r="BD590" s="24">
        <v>-3.8711888009856921E-5</v>
      </c>
      <c r="BE590" s="24">
        <v>0</v>
      </c>
      <c r="BF590" s="24">
        <v>0</v>
      </c>
      <c r="BG590" s="24">
        <v>0</v>
      </c>
      <c r="BH590" s="24">
        <v>0</v>
      </c>
      <c r="BI590" s="24">
        <v>0</v>
      </c>
      <c r="BJ590" s="24">
        <v>0</v>
      </c>
      <c r="BK590" s="24">
        <v>0</v>
      </c>
      <c r="BL590" s="24">
        <v>0</v>
      </c>
    </row>
    <row r="591" spans="1:64" x14ac:dyDescent="0.25">
      <c r="A591" t="s">
        <v>5122</v>
      </c>
      <c r="B591">
        <v>108</v>
      </c>
      <c r="C591">
        <v>4</v>
      </c>
      <c r="D591">
        <v>9</v>
      </c>
      <c r="E591" s="24">
        <v>0</v>
      </c>
      <c r="F591" s="24">
        <v>0</v>
      </c>
      <c r="G591" s="24">
        <v>0</v>
      </c>
      <c r="H591" s="24">
        <v>0</v>
      </c>
      <c r="I591" s="24">
        <v>0</v>
      </c>
      <c r="J591" s="24">
        <v>0</v>
      </c>
      <c r="K591" s="24">
        <v>2.1879283208400011</v>
      </c>
      <c r="L591" s="24">
        <v>-2.1879283208400011</v>
      </c>
      <c r="M591" s="24">
        <v>0</v>
      </c>
      <c r="N591" s="24">
        <v>0</v>
      </c>
      <c r="O591" s="24">
        <v>-2.1879283208400011</v>
      </c>
      <c r="P591" s="24">
        <v>0</v>
      </c>
      <c r="Q591" s="24">
        <v>2.9415300559776369E-5</v>
      </c>
      <c r="R591" s="24">
        <v>-2.9415300559776369E-5</v>
      </c>
      <c r="S591" s="24">
        <v>0</v>
      </c>
      <c r="T591" s="24">
        <v>0</v>
      </c>
      <c r="U591" s="24">
        <v>0</v>
      </c>
      <c r="V591" s="24">
        <v>0</v>
      </c>
      <c r="W591" s="24">
        <v>0</v>
      </c>
      <c r="X591" s="24">
        <v>0</v>
      </c>
      <c r="Y591" s="24">
        <v>0</v>
      </c>
      <c r="Z591" s="24">
        <v>0</v>
      </c>
      <c r="AA591" s="24">
        <v>2.1879283208400011</v>
      </c>
      <c r="AB591" s="24">
        <v>-2.1879283208400011</v>
      </c>
      <c r="AC591" s="24">
        <v>0</v>
      </c>
      <c r="AD591" s="24">
        <v>0</v>
      </c>
      <c r="AE591" s="24">
        <v>-2.1879283208400011</v>
      </c>
      <c r="AF591" s="24">
        <v>0</v>
      </c>
      <c r="AG591" s="24">
        <v>2.9415300559776369E-5</v>
      </c>
      <c r="AH591" s="24">
        <v>-2.9415300559776369E-5</v>
      </c>
      <c r="AI591" s="24">
        <v>0</v>
      </c>
      <c r="AJ591" s="24">
        <v>0</v>
      </c>
      <c r="AK591" s="24">
        <v>0</v>
      </c>
      <c r="AL591" s="24">
        <v>0</v>
      </c>
      <c r="AM591" s="24">
        <v>0</v>
      </c>
      <c r="AN591" s="24">
        <v>0</v>
      </c>
      <c r="AO591" s="24">
        <v>0</v>
      </c>
      <c r="AP591" s="24">
        <v>0</v>
      </c>
      <c r="AQ591" s="24">
        <v>0</v>
      </c>
      <c r="AR591" s="24">
        <v>0</v>
      </c>
      <c r="AS591" s="24">
        <v>0</v>
      </c>
      <c r="AT591" s="24">
        <v>0</v>
      </c>
      <c r="AU591" s="24">
        <v>0</v>
      </c>
      <c r="AV591" s="24">
        <v>0</v>
      </c>
      <c r="AW591" s="24">
        <v>0</v>
      </c>
      <c r="AX591" s="24">
        <v>0</v>
      </c>
      <c r="AY591" s="24">
        <v>0</v>
      </c>
      <c r="AZ591" s="24">
        <v>0</v>
      </c>
      <c r="BA591" s="24">
        <v>0</v>
      </c>
      <c r="BB591" s="24">
        <v>-2.9415300559776369E-5</v>
      </c>
      <c r="BC591" s="24">
        <v>0</v>
      </c>
      <c r="BD591" s="24">
        <v>-2.9415300559776369E-5</v>
      </c>
      <c r="BE591" s="24">
        <v>0</v>
      </c>
      <c r="BF591" s="24">
        <v>0</v>
      </c>
      <c r="BG591" s="24">
        <v>0</v>
      </c>
      <c r="BH591" s="24">
        <v>0</v>
      </c>
      <c r="BI591" s="24">
        <v>0</v>
      </c>
      <c r="BJ591" s="24">
        <v>0</v>
      </c>
      <c r="BK591" s="24">
        <v>0</v>
      </c>
      <c r="BL591" s="24">
        <v>0</v>
      </c>
    </row>
    <row r="592" spans="1:64" x14ac:dyDescent="0.25">
      <c r="A592" t="s">
        <v>5122</v>
      </c>
      <c r="B592">
        <v>109</v>
      </c>
      <c r="C592">
        <v>1</v>
      </c>
      <c r="D592">
        <v>10</v>
      </c>
      <c r="E592" s="24">
        <v>0</v>
      </c>
      <c r="F592" s="24">
        <v>0</v>
      </c>
      <c r="G592" s="24">
        <v>0</v>
      </c>
      <c r="H592" s="24">
        <v>0</v>
      </c>
      <c r="I592" s="24">
        <v>0</v>
      </c>
      <c r="J592" s="24">
        <v>0</v>
      </c>
      <c r="K592" s="24">
        <v>1.7694226745516062</v>
      </c>
      <c r="L592" s="24">
        <v>-1.7694226745516062</v>
      </c>
      <c r="M592" s="24">
        <v>0</v>
      </c>
      <c r="N592" s="24">
        <v>0</v>
      </c>
      <c r="O592" s="24">
        <v>-1.7694226745516062</v>
      </c>
      <c r="P592" s="24">
        <v>0</v>
      </c>
      <c r="Q592" s="24">
        <v>2.237718399555888E-5</v>
      </c>
      <c r="R592" s="24">
        <v>-2.237718399555888E-5</v>
      </c>
      <c r="S592" s="24">
        <v>0</v>
      </c>
      <c r="T592" s="24">
        <v>0</v>
      </c>
      <c r="U592" s="24">
        <v>0</v>
      </c>
      <c r="V592" s="24">
        <v>0</v>
      </c>
      <c r="W592" s="24">
        <v>0</v>
      </c>
      <c r="X592" s="24">
        <v>0</v>
      </c>
      <c r="Y592" s="24">
        <v>0</v>
      </c>
      <c r="Z592" s="24">
        <v>0</v>
      </c>
      <c r="AA592" s="24">
        <v>1.7694226745516062</v>
      </c>
      <c r="AB592" s="24">
        <v>-1.7694226745516062</v>
      </c>
      <c r="AC592" s="24">
        <v>0</v>
      </c>
      <c r="AD592" s="24">
        <v>0</v>
      </c>
      <c r="AE592" s="24">
        <v>-1.7694226745516062</v>
      </c>
      <c r="AF592" s="24">
        <v>0</v>
      </c>
      <c r="AG592" s="24">
        <v>2.237718399555888E-5</v>
      </c>
      <c r="AH592" s="24">
        <v>-2.237718399555888E-5</v>
      </c>
      <c r="AI592" s="24">
        <v>0</v>
      </c>
      <c r="AJ592" s="24">
        <v>0</v>
      </c>
      <c r="AK592" s="24">
        <v>0</v>
      </c>
      <c r="AL592" s="24">
        <v>0</v>
      </c>
      <c r="AM592" s="24">
        <v>0</v>
      </c>
      <c r="AN592" s="24">
        <v>0</v>
      </c>
      <c r="AO592" s="24">
        <v>0</v>
      </c>
      <c r="AP592" s="24">
        <v>0</v>
      </c>
      <c r="AQ592" s="24">
        <v>0</v>
      </c>
      <c r="AR592" s="24">
        <v>0</v>
      </c>
      <c r="AS592" s="24">
        <v>0</v>
      </c>
      <c r="AT592" s="24">
        <v>0</v>
      </c>
      <c r="AU592" s="24">
        <v>0</v>
      </c>
      <c r="AV592" s="24">
        <v>0</v>
      </c>
      <c r="AW592" s="24">
        <v>0</v>
      </c>
      <c r="AX592" s="24">
        <v>0</v>
      </c>
      <c r="AY592" s="24">
        <v>0</v>
      </c>
      <c r="AZ592" s="24">
        <v>0</v>
      </c>
      <c r="BA592" s="24">
        <v>0</v>
      </c>
      <c r="BB592" s="24">
        <v>-2.237718399555888E-5</v>
      </c>
      <c r="BC592" s="24">
        <v>0</v>
      </c>
      <c r="BD592" s="24">
        <v>-2.237718399555888E-5</v>
      </c>
      <c r="BE592" s="24">
        <v>0</v>
      </c>
      <c r="BF592" s="24">
        <v>0</v>
      </c>
      <c r="BG592" s="24">
        <v>0</v>
      </c>
      <c r="BH592" s="24">
        <v>0</v>
      </c>
      <c r="BI592" s="24">
        <v>0</v>
      </c>
      <c r="BJ592" s="24">
        <v>0</v>
      </c>
      <c r="BK592" s="24">
        <v>0</v>
      </c>
      <c r="BL592" s="24">
        <v>0</v>
      </c>
    </row>
    <row r="593" spans="1:64" x14ac:dyDescent="0.25">
      <c r="A593" t="s">
        <v>5122</v>
      </c>
      <c r="B593">
        <v>110</v>
      </c>
      <c r="C593">
        <v>1</v>
      </c>
      <c r="D593">
        <v>10</v>
      </c>
      <c r="E593" s="24">
        <v>0</v>
      </c>
      <c r="F593" s="24">
        <v>0</v>
      </c>
      <c r="G593" s="24">
        <v>0</v>
      </c>
      <c r="H593" s="24">
        <v>0</v>
      </c>
      <c r="I593" s="24">
        <v>0</v>
      </c>
      <c r="J593" s="24">
        <v>0</v>
      </c>
      <c r="K593" s="24">
        <v>1.4322279132902622</v>
      </c>
      <c r="L593" s="24">
        <v>-1.4322279132902622</v>
      </c>
      <c r="M593" s="24">
        <v>0</v>
      </c>
      <c r="N593" s="24">
        <v>0</v>
      </c>
      <c r="O593" s="24">
        <v>-1.4322279132902622</v>
      </c>
      <c r="P593" s="24">
        <v>0</v>
      </c>
      <c r="Q593" s="24">
        <v>1.7042311810655519E-5</v>
      </c>
      <c r="R593" s="24">
        <v>-1.7042311810655519E-5</v>
      </c>
      <c r="S593" s="24">
        <v>0</v>
      </c>
      <c r="T593" s="24">
        <v>0</v>
      </c>
      <c r="U593" s="24">
        <v>0</v>
      </c>
      <c r="V593" s="24">
        <v>0</v>
      </c>
      <c r="W593" s="24">
        <v>0</v>
      </c>
      <c r="X593" s="24">
        <v>0</v>
      </c>
      <c r="Y593" s="24">
        <v>0</v>
      </c>
      <c r="Z593" s="24">
        <v>0</v>
      </c>
      <c r="AA593" s="24">
        <v>1.4322279132902622</v>
      </c>
      <c r="AB593" s="24">
        <v>-1.4322279132902622</v>
      </c>
      <c r="AC593" s="24">
        <v>0</v>
      </c>
      <c r="AD593" s="24">
        <v>0</v>
      </c>
      <c r="AE593" s="24">
        <v>-1.4322279132902622</v>
      </c>
      <c r="AF593" s="24">
        <v>0</v>
      </c>
      <c r="AG593" s="24">
        <v>1.7042311810655519E-5</v>
      </c>
      <c r="AH593" s="24">
        <v>-1.7042311810655519E-5</v>
      </c>
      <c r="AI593" s="24">
        <v>0</v>
      </c>
      <c r="AJ593" s="24">
        <v>0</v>
      </c>
      <c r="AK593" s="24">
        <v>0</v>
      </c>
      <c r="AL593" s="24">
        <v>0</v>
      </c>
      <c r="AM593" s="24">
        <v>0</v>
      </c>
      <c r="AN593" s="24">
        <v>0</v>
      </c>
      <c r="AO593" s="24">
        <v>0</v>
      </c>
      <c r="AP593" s="24">
        <v>0</v>
      </c>
      <c r="AQ593" s="24">
        <v>0</v>
      </c>
      <c r="AR593" s="24">
        <v>0</v>
      </c>
      <c r="AS593" s="24">
        <v>0</v>
      </c>
      <c r="AT593" s="24">
        <v>0</v>
      </c>
      <c r="AU593" s="24">
        <v>0</v>
      </c>
      <c r="AV593" s="24">
        <v>0</v>
      </c>
      <c r="AW593" s="24">
        <v>0</v>
      </c>
      <c r="AX593" s="24">
        <v>0</v>
      </c>
      <c r="AY593" s="24">
        <v>0</v>
      </c>
      <c r="AZ593" s="24">
        <v>0</v>
      </c>
      <c r="BA593" s="24">
        <v>0</v>
      </c>
      <c r="BB593" s="24">
        <v>-1.7042311810655519E-5</v>
      </c>
      <c r="BC593" s="24">
        <v>0</v>
      </c>
      <c r="BD593" s="24">
        <v>-1.7042311810655519E-5</v>
      </c>
      <c r="BE593" s="24">
        <v>0</v>
      </c>
      <c r="BF593" s="24">
        <v>0</v>
      </c>
      <c r="BG593" s="24">
        <v>0</v>
      </c>
      <c r="BH593" s="24">
        <v>0</v>
      </c>
      <c r="BI593" s="24">
        <v>0</v>
      </c>
      <c r="BJ593" s="24">
        <v>0</v>
      </c>
      <c r="BK593" s="24">
        <v>0</v>
      </c>
      <c r="BL593" s="24">
        <v>0</v>
      </c>
    </row>
    <row r="594" spans="1:64" x14ac:dyDescent="0.25">
      <c r="A594" t="s">
        <v>5122</v>
      </c>
      <c r="B594">
        <v>111</v>
      </c>
      <c r="C594">
        <v>1</v>
      </c>
      <c r="D594">
        <v>10</v>
      </c>
      <c r="E594" s="24">
        <v>0</v>
      </c>
      <c r="F594" s="24">
        <v>0</v>
      </c>
      <c r="G594" s="24">
        <v>0</v>
      </c>
      <c r="H594" s="24">
        <v>0</v>
      </c>
      <c r="I594" s="24">
        <v>0</v>
      </c>
      <c r="J594" s="24">
        <v>0</v>
      </c>
      <c r="K594" s="24">
        <v>1.1602870505303144</v>
      </c>
      <c r="L594" s="24">
        <v>-1.1602870505303144</v>
      </c>
      <c r="M594" s="24">
        <v>0</v>
      </c>
      <c r="N594" s="24">
        <v>0</v>
      </c>
      <c r="O594" s="24">
        <v>-1.1602870505303144</v>
      </c>
      <c r="P594" s="24">
        <v>0</v>
      </c>
      <c r="Q594" s="24">
        <v>1.2993625205126591E-5</v>
      </c>
      <c r="R594" s="24">
        <v>-1.2993625205126591E-5</v>
      </c>
      <c r="S594" s="24">
        <v>0</v>
      </c>
      <c r="T594" s="24">
        <v>0</v>
      </c>
      <c r="U594" s="24">
        <v>0</v>
      </c>
      <c r="V594" s="24">
        <v>0</v>
      </c>
      <c r="W594" s="24">
        <v>0</v>
      </c>
      <c r="X594" s="24">
        <v>0</v>
      </c>
      <c r="Y594" s="24">
        <v>0</v>
      </c>
      <c r="Z594" s="24">
        <v>0</v>
      </c>
      <c r="AA594" s="24">
        <v>1.1602870505303144</v>
      </c>
      <c r="AB594" s="24">
        <v>-1.1602870505303144</v>
      </c>
      <c r="AC594" s="24">
        <v>0</v>
      </c>
      <c r="AD594" s="24">
        <v>0</v>
      </c>
      <c r="AE594" s="24">
        <v>-1.1602870505303144</v>
      </c>
      <c r="AF594" s="24">
        <v>0</v>
      </c>
      <c r="AG594" s="24">
        <v>1.2993625205126591E-5</v>
      </c>
      <c r="AH594" s="24">
        <v>-1.2993625205126591E-5</v>
      </c>
      <c r="AI594" s="24">
        <v>0</v>
      </c>
      <c r="AJ594" s="24">
        <v>0</v>
      </c>
      <c r="AK594" s="24">
        <v>0</v>
      </c>
      <c r="AL594" s="24">
        <v>0</v>
      </c>
      <c r="AM594" s="24">
        <v>0</v>
      </c>
      <c r="AN594" s="24">
        <v>0</v>
      </c>
      <c r="AO594" s="24">
        <v>0</v>
      </c>
      <c r="AP594" s="24">
        <v>0</v>
      </c>
      <c r="AQ594" s="24">
        <v>0</v>
      </c>
      <c r="AR594" s="24">
        <v>0</v>
      </c>
      <c r="AS594" s="24">
        <v>0</v>
      </c>
      <c r="AT594" s="24">
        <v>0</v>
      </c>
      <c r="AU594" s="24">
        <v>0</v>
      </c>
      <c r="AV594" s="24">
        <v>0</v>
      </c>
      <c r="AW594" s="24">
        <v>0</v>
      </c>
      <c r="AX594" s="24">
        <v>0</v>
      </c>
      <c r="AY594" s="24">
        <v>0</v>
      </c>
      <c r="AZ594" s="24">
        <v>0</v>
      </c>
      <c r="BA594" s="24">
        <v>0</v>
      </c>
      <c r="BB594" s="24">
        <v>-1.2993625205126591E-5</v>
      </c>
      <c r="BC594" s="24">
        <v>0</v>
      </c>
      <c r="BD594" s="24">
        <v>-1.2993625205126591E-5</v>
      </c>
      <c r="BE594" s="24">
        <v>0</v>
      </c>
      <c r="BF594" s="24">
        <v>0</v>
      </c>
      <c r="BG594" s="24">
        <v>0</v>
      </c>
      <c r="BH594" s="24">
        <v>0</v>
      </c>
      <c r="BI594" s="24">
        <v>0</v>
      </c>
      <c r="BJ594" s="24">
        <v>0</v>
      </c>
      <c r="BK594" s="24">
        <v>0</v>
      </c>
      <c r="BL594" s="24">
        <v>0</v>
      </c>
    </row>
    <row r="595" spans="1:64" x14ac:dyDescent="0.25">
      <c r="A595" t="s">
        <v>5122</v>
      </c>
      <c r="B595">
        <v>112</v>
      </c>
      <c r="C595">
        <v>2</v>
      </c>
      <c r="D595">
        <v>10</v>
      </c>
      <c r="E595" s="24">
        <v>0</v>
      </c>
      <c r="F595" s="24">
        <v>0</v>
      </c>
      <c r="G595" s="24">
        <v>0</v>
      </c>
      <c r="H595" s="24">
        <v>0</v>
      </c>
      <c r="I595" s="24">
        <v>0</v>
      </c>
      <c r="J595" s="24">
        <v>0</v>
      </c>
      <c r="K595" s="24">
        <v>0.94076823815703392</v>
      </c>
      <c r="L595" s="24">
        <v>-0.94076823815703392</v>
      </c>
      <c r="M595" s="24">
        <v>0</v>
      </c>
      <c r="N595" s="24">
        <v>0</v>
      </c>
      <c r="O595" s="24">
        <v>-0.94076823815703392</v>
      </c>
      <c r="P595" s="24">
        <v>0</v>
      </c>
      <c r="Q595" s="24">
        <v>9.9174449132988229E-6</v>
      </c>
      <c r="R595" s="24">
        <v>-9.9174449132988229E-6</v>
      </c>
      <c r="S595" s="24">
        <v>0</v>
      </c>
      <c r="T595" s="24">
        <v>0</v>
      </c>
      <c r="U595" s="24">
        <v>0</v>
      </c>
      <c r="V595" s="24">
        <v>0</v>
      </c>
      <c r="W595" s="24">
        <v>0</v>
      </c>
      <c r="X595" s="24">
        <v>0</v>
      </c>
      <c r="Y595" s="24">
        <v>0</v>
      </c>
      <c r="Z595" s="24">
        <v>0</v>
      </c>
      <c r="AA595" s="24">
        <v>0.94076823815703392</v>
      </c>
      <c r="AB595" s="24">
        <v>-0.94076823815703392</v>
      </c>
      <c r="AC595" s="24">
        <v>0</v>
      </c>
      <c r="AD595" s="24">
        <v>0</v>
      </c>
      <c r="AE595" s="24">
        <v>-0.94076823815703392</v>
      </c>
      <c r="AF595" s="24">
        <v>0</v>
      </c>
      <c r="AG595" s="24">
        <v>9.9174449132988229E-6</v>
      </c>
      <c r="AH595" s="24">
        <v>-9.9174449132988229E-6</v>
      </c>
      <c r="AI595" s="24">
        <v>0</v>
      </c>
      <c r="AJ595" s="24">
        <v>0</v>
      </c>
      <c r="AK595" s="24">
        <v>0</v>
      </c>
      <c r="AL595" s="24">
        <v>0</v>
      </c>
      <c r="AM595" s="24">
        <v>0</v>
      </c>
      <c r="AN595" s="24">
        <v>0</v>
      </c>
      <c r="AO595" s="24">
        <v>0</v>
      </c>
      <c r="AP595" s="24">
        <v>0</v>
      </c>
      <c r="AQ595" s="24">
        <v>0</v>
      </c>
      <c r="AR595" s="24">
        <v>0</v>
      </c>
      <c r="AS595" s="24">
        <v>0</v>
      </c>
      <c r="AT595" s="24">
        <v>0</v>
      </c>
      <c r="AU595" s="24">
        <v>0</v>
      </c>
      <c r="AV595" s="24">
        <v>0</v>
      </c>
      <c r="AW595" s="24">
        <v>0</v>
      </c>
      <c r="AX595" s="24">
        <v>0</v>
      </c>
      <c r="AY595" s="24">
        <v>0</v>
      </c>
      <c r="AZ595" s="24">
        <v>0</v>
      </c>
      <c r="BA595" s="24">
        <v>0</v>
      </c>
      <c r="BB595" s="24">
        <v>-9.9174449132988229E-6</v>
      </c>
      <c r="BC595" s="24">
        <v>0</v>
      </c>
      <c r="BD595" s="24">
        <v>-9.9174449132988229E-6</v>
      </c>
      <c r="BE595" s="24">
        <v>0</v>
      </c>
      <c r="BF595" s="24">
        <v>0</v>
      </c>
      <c r="BG595" s="24">
        <v>0</v>
      </c>
      <c r="BH595" s="24">
        <v>0</v>
      </c>
      <c r="BI595" s="24">
        <v>0</v>
      </c>
      <c r="BJ595" s="24">
        <v>0</v>
      </c>
      <c r="BK595" s="24">
        <v>0</v>
      </c>
      <c r="BL595" s="24">
        <v>0</v>
      </c>
    </row>
    <row r="596" spans="1:64" x14ac:dyDescent="0.25">
      <c r="A596" t="s">
        <v>5122</v>
      </c>
      <c r="B596">
        <v>113</v>
      </c>
      <c r="C596">
        <v>2</v>
      </c>
      <c r="D596">
        <v>10</v>
      </c>
      <c r="E596" s="24">
        <v>0</v>
      </c>
      <c r="F596" s="24">
        <v>0</v>
      </c>
      <c r="G596" s="24">
        <v>0</v>
      </c>
      <c r="H596" s="24">
        <v>0</v>
      </c>
      <c r="I596" s="24">
        <v>0</v>
      </c>
      <c r="J596" s="24">
        <v>0</v>
      </c>
      <c r="K596" s="24">
        <v>0.76340542733669281</v>
      </c>
      <c r="L596" s="24">
        <v>-0.76340542733669281</v>
      </c>
      <c r="M596" s="24">
        <v>0</v>
      </c>
      <c r="N596" s="24">
        <v>0</v>
      </c>
      <c r="O596" s="24">
        <v>-0.76340542733669281</v>
      </c>
      <c r="P596" s="24">
        <v>0</v>
      </c>
      <c r="Q596" s="24">
        <v>7.5774987635668367E-6</v>
      </c>
      <c r="R596" s="24">
        <v>-7.5774987635668367E-6</v>
      </c>
      <c r="S596" s="24">
        <v>0</v>
      </c>
      <c r="T596" s="24">
        <v>0</v>
      </c>
      <c r="U596" s="24">
        <v>0</v>
      </c>
      <c r="V596" s="24">
        <v>0</v>
      </c>
      <c r="W596" s="24">
        <v>0</v>
      </c>
      <c r="X596" s="24">
        <v>0</v>
      </c>
      <c r="Y596" s="24">
        <v>0</v>
      </c>
      <c r="Z596" s="24">
        <v>0</v>
      </c>
      <c r="AA596" s="24">
        <v>0.76340542733669281</v>
      </c>
      <c r="AB596" s="24">
        <v>-0.76340542733669281</v>
      </c>
      <c r="AC596" s="24">
        <v>0</v>
      </c>
      <c r="AD596" s="24">
        <v>0</v>
      </c>
      <c r="AE596" s="24">
        <v>-0.76340542733669281</v>
      </c>
      <c r="AF596" s="24">
        <v>0</v>
      </c>
      <c r="AG596" s="24">
        <v>7.5774987635668367E-6</v>
      </c>
      <c r="AH596" s="24">
        <v>-7.5774987635668367E-6</v>
      </c>
      <c r="AI596" s="24">
        <v>0</v>
      </c>
      <c r="AJ596" s="24">
        <v>0</v>
      </c>
      <c r="AK596" s="24">
        <v>0</v>
      </c>
      <c r="AL596" s="24">
        <v>0</v>
      </c>
      <c r="AM596" s="24">
        <v>0</v>
      </c>
      <c r="AN596" s="24">
        <v>0</v>
      </c>
      <c r="AO596" s="24">
        <v>0</v>
      </c>
      <c r="AP596" s="24">
        <v>0</v>
      </c>
      <c r="AQ596" s="24">
        <v>0</v>
      </c>
      <c r="AR596" s="24">
        <v>0</v>
      </c>
      <c r="AS596" s="24">
        <v>0</v>
      </c>
      <c r="AT596" s="24">
        <v>0</v>
      </c>
      <c r="AU596" s="24">
        <v>0</v>
      </c>
      <c r="AV596" s="24">
        <v>0</v>
      </c>
      <c r="AW596" s="24">
        <v>0</v>
      </c>
      <c r="AX596" s="24">
        <v>0</v>
      </c>
      <c r="AY596" s="24">
        <v>0</v>
      </c>
      <c r="AZ596" s="24">
        <v>0</v>
      </c>
      <c r="BA596" s="24">
        <v>0</v>
      </c>
      <c r="BB596" s="24">
        <v>-7.5774987635668367E-6</v>
      </c>
      <c r="BC596" s="24">
        <v>0</v>
      </c>
      <c r="BD596" s="24">
        <v>-7.5774987635668367E-6</v>
      </c>
      <c r="BE596" s="24">
        <v>0</v>
      </c>
      <c r="BF596" s="24">
        <v>0</v>
      </c>
      <c r="BG596" s="24">
        <v>0</v>
      </c>
      <c r="BH596" s="24">
        <v>0</v>
      </c>
      <c r="BI596" s="24">
        <v>0</v>
      </c>
      <c r="BJ596" s="24">
        <v>0</v>
      </c>
      <c r="BK596" s="24">
        <v>0</v>
      </c>
      <c r="BL596" s="24">
        <v>0</v>
      </c>
    </row>
    <row r="597" spans="1:64" x14ac:dyDescent="0.25">
      <c r="A597" t="s">
        <v>5122</v>
      </c>
      <c r="B597">
        <v>114</v>
      </c>
      <c r="C597">
        <v>2</v>
      </c>
      <c r="D597">
        <v>10</v>
      </c>
      <c r="E597" s="24">
        <v>0</v>
      </c>
      <c r="F597" s="24">
        <v>0</v>
      </c>
      <c r="G597" s="24">
        <v>0</v>
      </c>
      <c r="H597" s="24">
        <v>0</v>
      </c>
      <c r="I597" s="24">
        <v>0</v>
      </c>
      <c r="J597" s="24">
        <v>0</v>
      </c>
      <c r="K597" s="24">
        <v>0.61997631564736366</v>
      </c>
      <c r="L597" s="24">
        <v>-0.61997631564736366</v>
      </c>
      <c r="M597" s="24">
        <v>0</v>
      </c>
      <c r="N597" s="24">
        <v>0</v>
      </c>
      <c r="O597" s="24">
        <v>-0.61997631564736366</v>
      </c>
      <c r="P597" s="24">
        <v>0</v>
      </c>
      <c r="Q597" s="24">
        <v>5.7955967349698767E-6</v>
      </c>
      <c r="R597" s="24">
        <v>-5.7955967349698767E-6</v>
      </c>
      <c r="S597" s="24">
        <v>0</v>
      </c>
      <c r="T597" s="24">
        <v>0</v>
      </c>
      <c r="U597" s="24">
        <v>0</v>
      </c>
      <c r="V597" s="24">
        <v>0</v>
      </c>
      <c r="W597" s="24">
        <v>0</v>
      </c>
      <c r="X597" s="24">
        <v>0</v>
      </c>
      <c r="Y597" s="24">
        <v>0</v>
      </c>
      <c r="Z597" s="24">
        <v>0</v>
      </c>
      <c r="AA597" s="24">
        <v>0.61997631564736366</v>
      </c>
      <c r="AB597" s="24">
        <v>-0.61997631564736366</v>
      </c>
      <c r="AC597" s="24">
        <v>0</v>
      </c>
      <c r="AD597" s="24">
        <v>0</v>
      </c>
      <c r="AE597" s="24">
        <v>-0.61997631564736366</v>
      </c>
      <c r="AF597" s="24">
        <v>0</v>
      </c>
      <c r="AG597" s="24">
        <v>5.7955967349698767E-6</v>
      </c>
      <c r="AH597" s="24">
        <v>-5.7955967349698767E-6</v>
      </c>
      <c r="AI597" s="24">
        <v>0</v>
      </c>
      <c r="AJ597" s="24">
        <v>0</v>
      </c>
      <c r="AK597" s="24">
        <v>0</v>
      </c>
      <c r="AL597" s="24">
        <v>0</v>
      </c>
      <c r="AM597" s="24">
        <v>0</v>
      </c>
      <c r="AN597" s="24">
        <v>0</v>
      </c>
      <c r="AO597" s="24">
        <v>0</v>
      </c>
      <c r="AP597" s="24">
        <v>0</v>
      </c>
      <c r="AQ597" s="24">
        <v>0</v>
      </c>
      <c r="AR597" s="24">
        <v>0</v>
      </c>
      <c r="AS597" s="24">
        <v>0</v>
      </c>
      <c r="AT597" s="24">
        <v>0</v>
      </c>
      <c r="AU597" s="24">
        <v>0</v>
      </c>
      <c r="AV597" s="24">
        <v>0</v>
      </c>
      <c r="AW597" s="24">
        <v>0</v>
      </c>
      <c r="AX597" s="24">
        <v>0</v>
      </c>
      <c r="AY597" s="24">
        <v>0</v>
      </c>
      <c r="AZ597" s="24">
        <v>0</v>
      </c>
      <c r="BA597" s="24">
        <v>0</v>
      </c>
      <c r="BB597" s="24">
        <v>-5.7955967349698767E-6</v>
      </c>
      <c r="BC597" s="24">
        <v>0</v>
      </c>
      <c r="BD597" s="24">
        <v>-5.7955967349698767E-6</v>
      </c>
      <c r="BE597" s="24">
        <v>0</v>
      </c>
      <c r="BF597" s="24">
        <v>0</v>
      </c>
      <c r="BG597" s="24">
        <v>0</v>
      </c>
      <c r="BH597" s="24">
        <v>0</v>
      </c>
      <c r="BI597" s="24">
        <v>0</v>
      </c>
      <c r="BJ597" s="24">
        <v>0</v>
      </c>
      <c r="BK597" s="24">
        <v>0</v>
      </c>
      <c r="BL597" s="24">
        <v>0</v>
      </c>
    </row>
    <row r="598" spans="1:64" x14ac:dyDescent="0.25">
      <c r="A598" t="s">
        <v>5122</v>
      </c>
      <c r="B598">
        <v>115</v>
      </c>
      <c r="C598">
        <v>3</v>
      </c>
      <c r="D598">
        <v>10</v>
      </c>
      <c r="E598" s="24">
        <v>0</v>
      </c>
      <c r="F598" s="24">
        <v>0</v>
      </c>
      <c r="G598" s="24">
        <v>0</v>
      </c>
      <c r="H598" s="24">
        <v>0</v>
      </c>
      <c r="I598" s="24">
        <v>0</v>
      </c>
      <c r="J598" s="24">
        <v>0</v>
      </c>
      <c r="K598" s="24">
        <v>0.5038884598761797</v>
      </c>
      <c r="L598" s="24">
        <v>-0.5038884598761797</v>
      </c>
      <c r="M598" s="24">
        <v>0</v>
      </c>
      <c r="N598" s="24">
        <v>0</v>
      </c>
      <c r="O598" s="24">
        <v>-0.5038884598761797</v>
      </c>
      <c r="P598" s="24">
        <v>0</v>
      </c>
      <c r="Q598" s="24">
        <v>4.4371736294124275E-6</v>
      </c>
      <c r="R598" s="24">
        <v>-4.4371736294124275E-6</v>
      </c>
      <c r="S598" s="24">
        <v>0</v>
      </c>
      <c r="T598" s="24">
        <v>0</v>
      </c>
      <c r="U598" s="24">
        <v>0</v>
      </c>
      <c r="V598" s="24">
        <v>0</v>
      </c>
      <c r="W598" s="24">
        <v>0</v>
      </c>
      <c r="X598" s="24">
        <v>0</v>
      </c>
      <c r="Y598" s="24">
        <v>0</v>
      </c>
      <c r="Z598" s="24">
        <v>0</v>
      </c>
      <c r="AA598" s="24">
        <v>0.5038884598761797</v>
      </c>
      <c r="AB598" s="24">
        <v>-0.5038884598761797</v>
      </c>
      <c r="AC598" s="24">
        <v>0</v>
      </c>
      <c r="AD598" s="24">
        <v>0</v>
      </c>
      <c r="AE598" s="24">
        <v>-0.5038884598761797</v>
      </c>
      <c r="AF598" s="24">
        <v>0</v>
      </c>
      <c r="AG598" s="24">
        <v>4.4371736294124275E-6</v>
      </c>
      <c r="AH598" s="24">
        <v>-4.4371736294124275E-6</v>
      </c>
      <c r="AI598" s="24">
        <v>0</v>
      </c>
      <c r="AJ598" s="24">
        <v>0</v>
      </c>
      <c r="AK598" s="24">
        <v>0</v>
      </c>
      <c r="AL598" s="24">
        <v>0</v>
      </c>
      <c r="AM598" s="24">
        <v>0</v>
      </c>
      <c r="AN598" s="24">
        <v>0</v>
      </c>
      <c r="AO598" s="24">
        <v>0</v>
      </c>
      <c r="AP598" s="24">
        <v>0</v>
      </c>
      <c r="AQ598" s="24">
        <v>0</v>
      </c>
      <c r="AR598" s="24">
        <v>0</v>
      </c>
      <c r="AS598" s="24">
        <v>0</v>
      </c>
      <c r="AT598" s="24">
        <v>0</v>
      </c>
      <c r="AU598" s="24">
        <v>0</v>
      </c>
      <c r="AV598" s="24">
        <v>0</v>
      </c>
      <c r="AW598" s="24">
        <v>0</v>
      </c>
      <c r="AX598" s="24">
        <v>0</v>
      </c>
      <c r="AY598" s="24">
        <v>0</v>
      </c>
      <c r="AZ598" s="24">
        <v>0</v>
      </c>
      <c r="BA598" s="24">
        <v>0</v>
      </c>
      <c r="BB598" s="24">
        <v>-4.4371736294124275E-6</v>
      </c>
      <c r="BC598" s="24">
        <v>0</v>
      </c>
      <c r="BD598" s="24">
        <v>-4.4371736294124275E-6</v>
      </c>
      <c r="BE598" s="24">
        <v>0</v>
      </c>
      <c r="BF598" s="24">
        <v>0</v>
      </c>
      <c r="BG598" s="24">
        <v>0</v>
      </c>
      <c r="BH598" s="24">
        <v>0</v>
      </c>
      <c r="BI598" s="24">
        <v>0</v>
      </c>
      <c r="BJ598" s="24">
        <v>0</v>
      </c>
      <c r="BK598" s="24">
        <v>0</v>
      </c>
      <c r="BL598" s="24">
        <v>0</v>
      </c>
    </row>
    <row r="599" spans="1:64" x14ac:dyDescent="0.25">
      <c r="A599" t="s">
        <v>5122</v>
      </c>
      <c r="B599">
        <v>116</v>
      </c>
      <c r="C599">
        <v>3</v>
      </c>
      <c r="D599">
        <v>10</v>
      </c>
      <c r="E599" s="24">
        <v>0</v>
      </c>
      <c r="F599" s="24">
        <v>0</v>
      </c>
      <c r="G599" s="24">
        <v>0</v>
      </c>
      <c r="H599" s="24">
        <v>0</v>
      </c>
      <c r="I599" s="24">
        <v>0</v>
      </c>
      <c r="J599" s="24">
        <v>0</v>
      </c>
      <c r="K599" s="24">
        <v>0.4098507035523653</v>
      </c>
      <c r="L599" s="24">
        <v>-0.4098507035523653</v>
      </c>
      <c r="M599" s="24">
        <v>0</v>
      </c>
      <c r="N599" s="24">
        <v>0</v>
      </c>
      <c r="O599" s="24">
        <v>-0.4098507035523653</v>
      </c>
      <c r="P599" s="24">
        <v>0</v>
      </c>
      <c r="Q599" s="24">
        <v>3.4004897315753624E-6</v>
      </c>
      <c r="R599" s="24">
        <v>-3.4004897315753624E-6</v>
      </c>
      <c r="S599" s="24">
        <v>0</v>
      </c>
      <c r="T599" s="24">
        <v>0</v>
      </c>
      <c r="U599" s="24">
        <v>0</v>
      </c>
      <c r="V599" s="24">
        <v>0</v>
      </c>
      <c r="W599" s="24">
        <v>0</v>
      </c>
      <c r="X599" s="24">
        <v>0</v>
      </c>
      <c r="Y599" s="24">
        <v>0</v>
      </c>
      <c r="Z599" s="24">
        <v>0</v>
      </c>
      <c r="AA599" s="24">
        <v>0.4098507035523653</v>
      </c>
      <c r="AB599" s="24">
        <v>-0.4098507035523653</v>
      </c>
      <c r="AC599" s="24">
        <v>0</v>
      </c>
      <c r="AD599" s="24">
        <v>0</v>
      </c>
      <c r="AE599" s="24">
        <v>-0.4098507035523653</v>
      </c>
      <c r="AF599" s="24">
        <v>0</v>
      </c>
      <c r="AG599" s="24">
        <v>3.4004897315753624E-6</v>
      </c>
      <c r="AH599" s="24">
        <v>-3.4004897315753624E-6</v>
      </c>
      <c r="AI599" s="24">
        <v>0</v>
      </c>
      <c r="AJ599" s="24">
        <v>0</v>
      </c>
      <c r="AK599" s="24">
        <v>0</v>
      </c>
      <c r="AL599" s="24">
        <v>0</v>
      </c>
      <c r="AM599" s="24">
        <v>0</v>
      </c>
      <c r="AN599" s="24">
        <v>0</v>
      </c>
      <c r="AO599" s="24">
        <v>0</v>
      </c>
      <c r="AP599" s="24">
        <v>0</v>
      </c>
      <c r="AQ599" s="24">
        <v>0</v>
      </c>
      <c r="AR599" s="24">
        <v>0</v>
      </c>
      <c r="AS599" s="24">
        <v>0</v>
      </c>
      <c r="AT599" s="24">
        <v>0</v>
      </c>
      <c r="AU599" s="24">
        <v>0</v>
      </c>
      <c r="AV599" s="24">
        <v>0</v>
      </c>
      <c r="AW599" s="24">
        <v>0</v>
      </c>
      <c r="AX599" s="24">
        <v>0</v>
      </c>
      <c r="AY599" s="24">
        <v>0</v>
      </c>
      <c r="AZ599" s="24">
        <v>0</v>
      </c>
      <c r="BA599" s="24">
        <v>0</v>
      </c>
      <c r="BB599" s="24">
        <v>-3.4004897315753624E-6</v>
      </c>
      <c r="BC599" s="24">
        <v>0</v>
      </c>
      <c r="BD599" s="24">
        <v>-3.4004897315753624E-6</v>
      </c>
      <c r="BE599" s="24">
        <v>0</v>
      </c>
      <c r="BF599" s="24">
        <v>0</v>
      </c>
      <c r="BG599" s="24">
        <v>0</v>
      </c>
      <c r="BH599" s="24">
        <v>0</v>
      </c>
      <c r="BI599" s="24">
        <v>0</v>
      </c>
      <c r="BJ599" s="24">
        <v>0</v>
      </c>
      <c r="BK599" s="24">
        <v>0</v>
      </c>
      <c r="BL599" s="24">
        <v>0</v>
      </c>
    </row>
    <row r="600" spans="1:64" x14ac:dyDescent="0.25">
      <c r="A600" t="s">
        <v>5122</v>
      </c>
      <c r="B600">
        <v>117</v>
      </c>
      <c r="C600">
        <v>3</v>
      </c>
      <c r="D600">
        <v>10</v>
      </c>
      <c r="E600" s="24">
        <v>0</v>
      </c>
      <c r="F600" s="24">
        <v>0</v>
      </c>
      <c r="G600" s="24">
        <v>0</v>
      </c>
      <c r="H600" s="24">
        <v>0</v>
      </c>
      <c r="I600" s="24">
        <v>0</v>
      </c>
      <c r="J600" s="24">
        <v>0</v>
      </c>
      <c r="K600" s="24">
        <v>0.33361204899847507</v>
      </c>
      <c r="L600" s="24">
        <v>-0.33361204899847507</v>
      </c>
      <c r="M600" s="24">
        <v>0</v>
      </c>
      <c r="N600" s="24">
        <v>0</v>
      </c>
      <c r="O600" s="24">
        <v>-0.33361204899847507</v>
      </c>
      <c r="P600" s="24">
        <v>0</v>
      </c>
      <c r="Q600" s="24">
        <v>2.6085172066814266E-6</v>
      </c>
      <c r="R600" s="24">
        <v>-2.6085172066814266E-6</v>
      </c>
      <c r="S600" s="24">
        <v>0</v>
      </c>
      <c r="T600" s="24">
        <v>0</v>
      </c>
      <c r="U600" s="24">
        <v>0</v>
      </c>
      <c r="V600" s="24">
        <v>0</v>
      </c>
      <c r="W600" s="24">
        <v>0</v>
      </c>
      <c r="X600" s="24">
        <v>0</v>
      </c>
      <c r="Y600" s="24">
        <v>0</v>
      </c>
      <c r="Z600" s="24">
        <v>0</v>
      </c>
      <c r="AA600" s="24">
        <v>0.33361204899847507</v>
      </c>
      <c r="AB600" s="24">
        <v>-0.33361204899847507</v>
      </c>
      <c r="AC600" s="24">
        <v>0</v>
      </c>
      <c r="AD600" s="24">
        <v>0</v>
      </c>
      <c r="AE600" s="24">
        <v>-0.33361204899847507</v>
      </c>
      <c r="AF600" s="24">
        <v>0</v>
      </c>
      <c r="AG600" s="24">
        <v>2.6085172066814266E-6</v>
      </c>
      <c r="AH600" s="24">
        <v>-2.6085172066814266E-6</v>
      </c>
      <c r="AI600" s="24">
        <v>0</v>
      </c>
      <c r="AJ600" s="24">
        <v>0</v>
      </c>
      <c r="AK600" s="24">
        <v>0</v>
      </c>
      <c r="AL600" s="24">
        <v>0</v>
      </c>
      <c r="AM600" s="24">
        <v>0</v>
      </c>
      <c r="AN600" s="24">
        <v>0</v>
      </c>
      <c r="AO600" s="24">
        <v>0</v>
      </c>
      <c r="AP600" s="24">
        <v>0</v>
      </c>
      <c r="AQ600" s="24">
        <v>0</v>
      </c>
      <c r="AR600" s="24">
        <v>0</v>
      </c>
      <c r="AS600" s="24">
        <v>0</v>
      </c>
      <c r="AT600" s="24">
        <v>0</v>
      </c>
      <c r="AU600" s="24">
        <v>0</v>
      </c>
      <c r="AV600" s="24">
        <v>0</v>
      </c>
      <c r="AW600" s="24">
        <v>0</v>
      </c>
      <c r="AX600" s="24">
        <v>0</v>
      </c>
      <c r="AY600" s="24">
        <v>0</v>
      </c>
      <c r="AZ600" s="24">
        <v>0</v>
      </c>
      <c r="BA600" s="24">
        <v>0</v>
      </c>
      <c r="BB600" s="24">
        <v>-2.6085172066814266E-6</v>
      </c>
      <c r="BC600" s="24">
        <v>0</v>
      </c>
      <c r="BD600" s="24">
        <v>-2.6085172066814266E-6</v>
      </c>
      <c r="BE600" s="24">
        <v>0</v>
      </c>
      <c r="BF600" s="24">
        <v>0</v>
      </c>
      <c r="BG600" s="24">
        <v>0</v>
      </c>
      <c r="BH600" s="24">
        <v>0</v>
      </c>
      <c r="BI600" s="24">
        <v>0</v>
      </c>
      <c r="BJ600" s="24">
        <v>0</v>
      </c>
      <c r="BK600" s="24">
        <v>0</v>
      </c>
      <c r="BL600" s="24">
        <v>0</v>
      </c>
    </row>
    <row r="601" spans="1:64" x14ac:dyDescent="0.25">
      <c r="A601" t="s">
        <v>5122</v>
      </c>
      <c r="B601">
        <v>118</v>
      </c>
      <c r="C601">
        <v>4</v>
      </c>
      <c r="D601">
        <v>10</v>
      </c>
      <c r="E601" s="24">
        <v>0</v>
      </c>
      <c r="F601" s="24">
        <v>0</v>
      </c>
      <c r="G601" s="24">
        <v>0</v>
      </c>
      <c r="H601" s="24">
        <v>0</v>
      </c>
      <c r="I601" s="24">
        <v>0</v>
      </c>
      <c r="J601" s="24">
        <v>0</v>
      </c>
      <c r="K601" s="24">
        <v>0.27175381220877171</v>
      </c>
      <c r="L601" s="24">
        <v>-0.27175381220877171</v>
      </c>
      <c r="M601" s="24">
        <v>0</v>
      </c>
      <c r="N601" s="24">
        <v>0</v>
      </c>
      <c r="O601" s="24">
        <v>-0.27175381220877171</v>
      </c>
      <c r="P601" s="24">
        <v>0</v>
      </c>
      <c r="Q601" s="24">
        <v>2.0028764993185177E-6</v>
      </c>
      <c r="R601" s="24">
        <v>-2.0028764993185177E-6</v>
      </c>
      <c r="S601" s="24">
        <v>0</v>
      </c>
      <c r="T601" s="24">
        <v>0</v>
      </c>
      <c r="U601" s="24">
        <v>0</v>
      </c>
      <c r="V601" s="24">
        <v>0</v>
      </c>
      <c r="W601" s="24">
        <v>0</v>
      </c>
      <c r="X601" s="24">
        <v>0</v>
      </c>
      <c r="Y601" s="24">
        <v>0</v>
      </c>
      <c r="Z601" s="24">
        <v>0</v>
      </c>
      <c r="AA601" s="24">
        <v>0.27175381220877171</v>
      </c>
      <c r="AB601" s="24">
        <v>-0.27175381220877171</v>
      </c>
      <c r="AC601" s="24">
        <v>0</v>
      </c>
      <c r="AD601" s="24">
        <v>0</v>
      </c>
      <c r="AE601" s="24">
        <v>-0.27175381220877171</v>
      </c>
      <c r="AF601" s="24">
        <v>0</v>
      </c>
      <c r="AG601" s="24">
        <v>2.0028764993185177E-6</v>
      </c>
      <c r="AH601" s="24">
        <v>-2.0028764993185177E-6</v>
      </c>
      <c r="AI601" s="24">
        <v>0</v>
      </c>
      <c r="AJ601" s="24">
        <v>0</v>
      </c>
      <c r="AK601" s="24">
        <v>0</v>
      </c>
      <c r="AL601" s="24">
        <v>0</v>
      </c>
      <c r="AM601" s="24">
        <v>0</v>
      </c>
      <c r="AN601" s="24">
        <v>0</v>
      </c>
      <c r="AO601" s="24">
        <v>0</v>
      </c>
      <c r="AP601" s="24">
        <v>0</v>
      </c>
      <c r="AQ601" s="24">
        <v>0</v>
      </c>
      <c r="AR601" s="24">
        <v>0</v>
      </c>
      <c r="AS601" s="24">
        <v>0</v>
      </c>
      <c r="AT601" s="24">
        <v>0</v>
      </c>
      <c r="AU601" s="24">
        <v>0</v>
      </c>
      <c r="AV601" s="24">
        <v>0</v>
      </c>
      <c r="AW601" s="24">
        <v>0</v>
      </c>
      <c r="AX601" s="24">
        <v>0</v>
      </c>
      <c r="AY601" s="24">
        <v>0</v>
      </c>
      <c r="AZ601" s="24">
        <v>0</v>
      </c>
      <c r="BA601" s="24">
        <v>0</v>
      </c>
      <c r="BB601" s="24">
        <v>-2.0028764993185177E-6</v>
      </c>
      <c r="BC601" s="24">
        <v>0</v>
      </c>
      <c r="BD601" s="24">
        <v>-2.0028764993185177E-6</v>
      </c>
      <c r="BE601" s="24">
        <v>0</v>
      </c>
      <c r="BF601" s="24">
        <v>0</v>
      </c>
      <c r="BG601" s="24">
        <v>0</v>
      </c>
      <c r="BH601" s="24">
        <v>0</v>
      </c>
      <c r="BI601" s="24">
        <v>0</v>
      </c>
      <c r="BJ601" s="24">
        <v>0</v>
      </c>
      <c r="BK601" s="24">
        <v>0</v>
      </c>
      <c r="BL601" s="24">
        <v>0</v>
      </c>
    </row>
    <row r="602" spans="1:64" x14ac:dyDescent="0.25">
      <c r="A602" t="s">
        <v>5122</v>
      </c>
      <c r="B602">
        <v>119</v>
      </c>
      <c r="C602">
        <v>4</v>
      </c>
      <c r="D602">
        <v>10</v>
      </c>
      <c r="E602" s="24">
        <v>0</v>
      </c>
      <c r="F602" s="24">
        <v>0</v>
      </c>
      <c r="G602" s="24">
        <v>0</v>
      </c>
      <c r="H602" s="24">
        <v>0</v>
      </c>
      <c r="I602" s="24">
        <v>0</v>
      </c>
      <c r="J602" s="24">
        <v>0</v>
      </c>
      <c r="K602" s="24">
        <v>0.22152398712933064</v>
      </c>
      <c r="L602" s="24">
        <v>-0.22152398712933064</v>
      </c>
      <c r="M602" s="24">
        <v>0</v>
      </c>
      <c r="N602" s="24">
        <v>0</v>
      </c>
      <c r="O602" s="24">
        <v>-0.22152398712933064</v>
      </c>
      <c r="P602" s="24">
        <v>0</v>
      </c>
      <c r="Q602" s="24">
        <v>1.5392724890261889E-6</v>
      </c>
      <c r="R602" s="24">
        <v>-1.5392724890261889E-6</v>
      </c>
      <c r="S602" s="24">
        <v>0</v>
      </c>
      <c r="T602" s="24">
        <v>0</v>
      </c>
      <c r="U602" s="24">
        <v>0</v>
      </c>
      <c r="V602" s="24">
        <v>0</v>
      </c>
      <c r="W602" s="24">
        <v>0</v>
      </c>
      <c r="X602" s="24">
        <v>0</v>
      </c>
      <c r="Y602" s="24">
        <v>0</v>
      </c>
      <c r="Z602" s="24">
        <v>0</v>
      </c>
      <c r="AA602" s="24">
        <v>0.22152398712933064</v>
      </c>
      <c r="AB602" s="24">
        <v>-0.22152398712933064</v>
      </c>
      <c r="AC602" s="24">
        <v>0</v>
      </c>
      <c r="AD602" s="24">
        <v>0</v>
      </c>
      <c r="AE602" s="24">
        <v>-0.22152398712933064</v>
      </c>
      <c r="AF602" s="24">
        <v>0</v>
      </c>
      <c r="AG602" s="24">
        <v>1.5392724890261889E-6</v>
      </c>
      <c r="AH602" s="24">
        <v>-1.5392724890261889E-6</v>
      </c>
      <c r="AI602" s="24">
        <v>0</v>
      </c>
      <c r="AJ602" s="24">
        <v>0</v>
      </c>
      <c r="AK602" s="24">
        <v>0</v>
      </c>
      <c r="AL602" s="24">
        <v>0</v>
      </c>
      <c r="AM602" s="24">
        <v>0</v>
      </c>
      <c r="AN602" s="24">
        <v>0</v>
      </c>
      <c r="AO602" s="24">
        <v>0</v>
      </c>
      <c r="AP602" s="24">
        <v>0</v>
      </c>
      <c r="AQ602" s="24">
        <v>0</v>
      </c>
      <c r="AR602" s="24">
        <v>0</v>
      </c>
      <c r="AS602" s="24">
        <v>0</v>
      </c>
      <c r="AT602" s="24">
        <v>0</v>
      </c>
      <c r="AU602" s="24">
        <v>0</v>
      </c>
      <c r="AV602" s="24">
        <v>0</v>
      </c>
      <c r="AW602" s="24">
        <v>0</v>
      </c>
      <c r="AX602" s="24">
        <v>0</v>
      </c>
      <c r="AY602" s="24">
        <v>0</v>
      </c>
      <c r="AZ602" s="24">
        <v>0</v>
      </c>
      <c r="BA602" s="24">
        <v>0</v>
      </c>
      <c r="BB602" s="24">
        <v>-1.5392724890261889E-6</v>
      </c>
      <c r="BC602" s="24">
        <v>0</v>
      </c>
      <c r="BD602" s="24">
        <v>-1.5392724890261889E-6</v>
      </c>
      <c r="BE602" s="24">
        <v>0</v>
      </c>
      <c r="BF602" s="24">
        <v>0</v>
      </c>
      <c r="BG602" s="24">
        <v>0</v>
      </c>
      <c r="BH602" s="24">
        <v>0</v>
      </c>
      <c r="BI602" s="24">
        <v>0</v>
      </c>
      <c r="BJ602" s="24">
        <v>0</v>
      </c>
      <c r="BK602" s="24">
        <v>0</v>
      </c>
      <c r="BL602" s="24">
        <v>0</v>
      </c>
    </row>
    <row r="603" spans="1:64" x14ac:dyDescent="0.25">
      <c r="A603" t="s">
        <v>5122</v>
      </c>
      <c r="B603">
        <v>120</v>
      </c>
      <c r="C603">
        <v>4</v>
      </c>
      <c r="D603">
        <v>10</v>
      </c>
      <c r="E603" s="24">
        <v>0</v>
      </c>
      <c r="F603" s="24">
        <v>0</v>
      </c>
      <c r="G603" s="24">
        <v>0</v>
      </c>
      <c r="H603" s="24">
        <v>0</v>
      </c>
      <c r="I603" s="24">
        <v>0</v>
      </c>
      <c r="J603" s="24">
        <v>0</v>
      </c>
      <c r="K603" s="24">
        <v>0.18070522323250771</v>
      </c>
      <c r="L603" s="24">
        <v>-0.18070522323250771</v>
      </c>
      <c r="M603" s="24">
        <v>0</v>
      </c>
      <c r="N603" s="24">
        <v>0</v>
      </c>
      <c r="O603" s="24">
        <v>-0.18070522323250771</v>
      </c>
      <c r="P603" s="24">
        <v>0</v>
      </c>
      <c r="Q603" s="24">
        <v>1.1840420484077185E-6</v>
      </c>
      <c r="R603" s="24">
        <v>-1.1840420484077185E-6</v>
      </c>
      <c r="S603" s="24">
        <v>0</v>
      </c>
      <c r="T603" s="24">
        <v>0</v>
      </c>
      <c r="U603" s="24">
        <v>0</v>
      </c>
      <c r="V603" s="24">
        <v>0</v>
      </c>
      <c r="W603" s="24">
        <v>0</v>
      </c>
      <c r="X603" s="24">
        <v>0</v>
      </c>
      <c r="Y603" s="24">
        <v>0</v>
      </c>
      <c r="Z603" s="24">
        <v>0</v>
      </c>
      <c r="AA603" s="24">
        <v>0.18070522323250771</v>
      </c>
      <c r="AB603" s="24">
        <v>-0.18070522323250771</v>
      </c>
      <c r="AC603" s="24">
        <v>0</v>
      </c>
      <c r="AD603" s="24">
        <v>0</v>
      </c>
      <c r="AE603" s="24">
        <v>-0.18070522323250771</v>
      </c>
      <c r="AF603" s="24">
        <v>0</v>
      </c>
      <c r="AG603" s="24">
        <v>1.1840420484077185E-6</v>
      </c>
      <c r="AH603" s="24">
        <v>-1.1840420484077185E-6</v>
      </c>
      <c r="AI603" s="24">
        <v>0</v>
      </c>
      <c r="AJ603" s="24">
        <v>0</v>
      </c>
      <c r="AK603" s="24">
        <v>0</v>
      </c>
      <c r="AL603" s="24">
        <v>0</v>
      </c>
      <c r="AM603" s="24">
        <v>0</v>
      </c>
      <c r="AN603" s="24">
        <v>0</v>
      </c>
      <c r="AO603" s="24">
        <v>0</v>
      </c>
      <c r="AP603" s="24">
        <v>0</v>
      </c>
      <c r="AQ603" s="24">
        <v>0</v>
      </c>
      <c r="AR603" s="24">
        <v>0</v>
      </c>
      <c r="AS603" s="24">
        <v>0</v>
      </c>
      <c r="AT603" s="24">
        <v>0</v>
      </c>
      <c r="AU603" s="24">
        <v>0</v>
      </c>
      <c r="AV603" s="24">
        <v>0</v>
      </c>
      <c r="AW603" s="24">
        <v>0</v>
      </c>
      <c r="AX603" s="24">
        <v>0</v>
      </c>
      <c r="AY603" s="24">
        <v>0</v>
      </c>
      <c r="AZ603" s="24">
        <v>0</v>
      </c>
      <c r="BA603" s="24">
        <v>0</v>
      </c>
      <c r="BB603" s="24">
        <v>-1.1840420484077185E-6</v>
      </c>
      <c r="BC603" s="24">
        <v>0</v>
      </c>
      <c r="BD603" s="24">
        <v>-1.1840420484077185E-6</v>
      </c>
      <c r="BE603" s="24">
        <v>0</v>
      </c>
      <c r="BF603" s="24">
        <v>0</v>
      </c>
      <c r="BG603" s="24">
        <v>0</v>
      </c>
      <c r="BH603" s="24">
        <v>0</v>
      </c>
      <c r="BI603" s="24">
        <v>0</v>
      </c>
      <c r="BJ603" s="24">
        <v>0</v>
      </c>
      <c r="BK603" s="24">
        <v>0</v>
      </c>
      <c r="BL603" s="24">
        <v>0</v>
      </c>
    </row>
    <row r="604" spans="1:64" x14ac:dyDescent="0.25">
      <c r="A604" t="s">
        <v>5122</v>
      </c>
      <c r="B604">
        <v>121</v>
      </c>
      <c r="C604">
        <v>1</v>
      </c>
      <c r="D604">
        <v>11</v>
      </c>
      <c r="E604" s="24">
        <v>0</v>
      </c>
      <c r="F604" s="24">
        <v>0</v>
      </c>
      <c r="G604" s="24">
        <v>0</v>
      </c>
      <c r="H604" s="24">
        <v>0</v>
      </c>
      <c r="I604" s="24">
        <v>0</v>
      </c>
      <c r="J604" s="24">
        <v>0</v>
      </c>
      <c r="K604" s="24">
        <v>0.14750927686691284</v>
      </c>
      <c r="L604" s="24">
        <v>-0.14750927686691284</v>
      </c>
      <c r="M604" s="24">
        <v>0</v>
      </c>
      <c r="N604" s="24">
        <v>0</v>
      </c>
      <c r="O604" s="24">
        <v>-0.14750927686691284</v>
      </c>
      <c r="P604" s="24">
        <v>0</v>
      </c>
      <c r="Q604" s="24">
        <v>9.1159654402872548E-7</v>
      </c>
      <c r="R604" s="24">
        <v>-9.1159654402872548E-7</v>
      </c>
      <c r="S604" s="24">
        <v>0</v>
      </c>
      <c r="T604" s="24">
        <v>0</v>
      </c>
      <c r="U604" s="24">
        <v>0</v>
      </c>
      <c r="V604" s="24">
        <v>0</v>
      </c>
      <c r="W604" s="24">
        <v>0</v>
      </c>
      <c r="X604" s="24">
        <v>0</v>
      </c>
      <c r="Y604" s="24">
        <v>0</v>
      </c>
      <c r="Z604" s="24">
        <v>0</v>
      </c>
      <c r="AA604" s="24">
        <v>0.14750927686691284</v>
      </c>
      <c r="AB604" s="24">
        <v>-0.14750927686691284</v>
      </c>
      <c r="AC604" s="24">
        <v>0</v>
      </c>
      <c r="AD604" s="24">
        <v>0</v>
      </c>
      <c r="AE604" s="24">
        <v>-0.14750927686691284</v>
      </c>
      <c r="AF604" s="24">
        <v>0</v>
      </c>
      <c r="AG604" s="24">
        <v>9.1159654402872548E-7</v>
      </c>
      <c r="AH604" s="24">
        <v>-9.1159654402872548E-7</v>
      </c>
      <c r="AI604" s="24">
        <v>0</v>
      </c>
      <c r="AJ604" s="24">
        <v>0</v>
      </c>
      <c r="AK604" s="24">
        <v>0</v>
      </c>
      <c r="AL604" s="24">
        <v>0</v>
      </c>
      <c r="AM604" s="24">
        <v>0</v>
      </c>
      <c r="AN604" s="24">
        <v>0</v>
      </c>
      <c r="AO604" s="24">
        <v>0</v>
      </c>
      <c r="AP604" s="24">
        <v>0</v>
      </c>
      <c r="AQ604" s="24">
        <v>0</v>
      </c>
      <c r="AR604" s="24">
        <v>0</v>
      </c>
      <c r="AS604" s="24">
        <v>0</v>
      </c>
      <c r="AT604" s="24">
        <v>0</v>
      </c>
      <c r="AU604" s="24">
        <v>0</v>
      </c>
      <c r="AV604" s="24">
        <v>0</v>
      </c>
      <c r="AW604" s="24">
        <v>0</v>
      </c>
      <c r="AX604" s="24">
        <v>0</v>
      </c>
      <c r="AY604" s="24">
        <v>0</v>
      </c>
      <c r="AZ604" s="24">
        <v>0</v>
      </c>
      <c r="BA604" s="24">
        <v>0</v>
      </c>
      <c r="BB604" s="24">
        <v>-9.1159654402872548E-7</v>
      </c>
      <c r="BC604" s="24">
        <v>0</v>
      </c>
      <c r="BD604" s="24">
        <v>-9.1159654402872548E-7</v>
      </c>
      <c r="BE604" s="24">
        <v>0</v>
      </c>
      <c r="BF604" s="24">
        <v>0</v>
      </c>
      <c r="BG604" s="24">
        <v>0</v>
      </c>
      <c r="BH604" s="24">
        <v>0</v>
      </c>
      <c r="BI604" s="24">
        <v>0</v>
      </c>
      <c r="BJ604" s="24">
        <v>0</v>
      </c>
      <c r="BK604" s="24">
        <v>0</v>
      </c>
      <c r="BL604" s="24">
        <v>0</v>
      </c>
    </row>
    <row r="605" spans="1:64" x14ac:dyDescent="0.25">
      <c r="A605" t="s">
        <v>5122</v>
      </c>
      <c r="B605">
        <v>122</v>
      </c>
      <c r="C605">
        <v>1</v>
      </c>
      <c r="D605">
        <v>11</v>
      </c>
      <c r="E605" s="24">
        <v>0</v>
      </c>
      <c r="F605" s="24">
        <v>0</v>
      </c>
      <c r="G605" s="24">
        <v>0</v>
      </c>
      <c r="H605" s="24">
        <v>0</v>
      </c>
      <c r="I605" s="24">
        <v>0</v>
      </c>
      <c r="J605" s="24">
        <v>0</v>
      </c>
      <c r="K605" s="24">
        <v>0.12049267254769802</v>
      </c>
      <c r="L605" s="24">
        <v>-0.12049267254769802</v>
      </c>
      <c r="M605" s="24">
        <v>0</v>
      </c>
      <c r="N605" s="24">
        <v>0</v>
      </c>
      <c r="O605" s="24">
        <v>-0.12049267254769802</v>
      </c>
      <c r="P605" s="24">
        <v>0</v>
      </c>
      <c r="Q605" s="24">
        <v>7.0245096139842644E-7</v>
      </c>
      <c r="R605" s="24">
        <v>-7.0245096139842644E-7</v>
      </c>
      <c r="S605" s="24">
        <v>0</v>
      </c>
      <c r="T605" s="24">
        <v>0</v>
      </c>
      <c r="U605" s="24">
        <v>0</v>
      </c>
      <c r="V605" s="24">
        <v>0</v>
      </c>
      <c r="W605" s="24">
        <v>0</v>
      </c>
      <c r="X605" s="24">
        <v>0</v>
      </c>
      <c r="Y605" s="24">
        <v>0</v>
      </c>
      <c r="Z605" s="24">
        <v>0</v>
      </c>
      <c r="AA605" s="24">
        <v>0.12049267254769802</v>
      </c>
      <c r="AB605" s="24">
        <v>-0.12049267254769802</v>
      </c>
      <c r="AC605" s="24">
        <v>0</v>
      </c>
      <c r="AD605" s="24">
        <v>0</v>
      </c>
      <c r="AE605" s="24">
        <v>-0.12049267254769802</v>
      </c>
      <c r="AF605" s="24">
        <v>0</v>
      </c>
      <c r="AG605" s="24">
        <v>7.0245096139842644E-7</v>
      </c>
      <c r="AH605" s="24">
        <v>-7.0245096139842644E-7</v>
      </c>
      <c r="AI605" s="24">
        <v>0</v>
      </c>
      <c r="AJ605" s="24">
        <v>0</v>
      </c>
      <c r="AK605" s="24">
        <v>0</v>
      </c>
      <c r="AL605" s="24">
        <v>0</v>
      </c>
      <c r="AM605" s="24">
        <v>0</v>
      </c>
      <c r="AN605" s="24">
        <v>0</v>
      </c>
      <c r="AO605" s="24">
        <v>0</v>
      </c>
      <c r="AP605" s="24">
        <v>0</v>
      </c>
      <c r="AQ605" s="24">
        <v>0</v>
      </c>
      <c r="AR605" s="24">
        <v>0</v>
      </c>
      <c r="AS605" s="24">
        <v>0</v>
      </c>
      <c r="AT605" s="24">
        <v>0</v>
      </c>
      <c r="AU605" s="24">
        <v>0</v>
      </c>
      <c r="AV605" s="24">
        <v>0</v>
      </c>
      <c r="AW605" s="24">
        <v>0</v>
      </c>
      <c r="AX605" s="24">
        <v>0</v>
      </c>
      <c r="AY605" s="24">
        <v>0</v>
      </c>
      <c r="AZ605" s="24">
        <v>0</v>
      </c>
      <c r="BA605" s="24">
        <v>0</v>
      </c>
      <c r="BB605" s="24">
        <v>-7.0245096139842644E-7</v>
      </c>
      <c r="BC605" s="24">
        <v>0</v>
      </c>
      <c r="BD605" s="24">
        <v>-7.0245096139842644E-7</v>
      </c>
      <c r="BE605" s="24">
        <v>0</v>
      </c>
      <c r="BF605" s="24">
        <v>0</v>
      </c>
      <c r="BG605" s="24">
        <v>0</v>
      </c>
      <c r="BH605" s="24">
        <v>0</v>
      </c>
      <c r="BI605" s="24">
        <v>0</v>
      </c>
      <c r="BJ605" s="24">
        <v>0</v>
      </c>
      <c r="BK605" s="24">
        <v>0</v>
      </c>
      <c r="BL605" s="24">
        <v>0</v>
      </c>
    </row>
    <row r="606" spans="1:64" x14ac:dyDescent="0.25">
      <c r="A606" t="s">
        <v>5122</v>
      </c>
      <c r="B606">
        <v>123</v>
      </c>
      <c r="C606">
        <v>1</v>
      </c>
      <c r="D606">
        <v>11</v>
      </c>
      <c r="E606" s="24">
        <v>0</v>
      </c>
      <c r="F606" s="24">
        <v>0</v>
      </c>
      <c r="G606" s="24">
        <v>0</v>
      </c>
      <c r="H606" s="24">
        <v>0</v>
      </c>
      <c r="I606" s="24">
        <v>0</v>
      </c>
      <c r="J606" s="24">
        <v>0</v>
      </c>
      <c r="K606" s="24">
        <v>9.8489291965961456E-2</v>
      </c>
      <c r="L606" s="24">
        <v>-9.8489291965961456E-2</v>
      </c>
      <c r="M606" s="24">
        <v>0</v>
      </c>
      <c r="N606" s="24">
        <v>0</v>
      </c>
      <c r="O606" s="24">
        <v>-9.8489291965961456E-2</v>
      </c>
      <c r="P606" s="24">
        <v>0</v>
      </c>
      <c r="Q606" s="24">
        <v>5.4175143304746598E-7</v>
      </c>
      <c r="R606" s="24">
        <v>-5.4175143304746598E-7</v>
      </c>
      <c r="S606" s="24">
        <v>0</v>
      </c>
      <c r="T606" s="24">
        <v>0</v>
      </c>
      <c r="U606" s="24">
        <v>0</v>
      </c>
      <c r="V606" s="24">
        <v>0</v>
      </c>
      <c r="W606" s="24">
        <v>0</v>
      </c>
      <c r="X606" s="24">
        <v>0</v>
      </c>
      <c r="Y606" s="24">
        <v>0</v>
      </c>
      <c r="Z606" s="24">
        <v>0</v>
      </c>
      <c r="AA606" s="24">
        <v>9.8489291965961456E-2</v>
      </c>
      <c r="AB606" s="24">
        <v>-9.8489291965961456E-2</v>
      </c>
      <c r="AC606" s="24">
        <v>0</v>
      </c>
      <c r="AD606" s="24">
        <v>0</v>
      </c>
      <c r="AE606" s="24">
        <v>-9.8489291965961456E-2</v>
      </c>
      <c r="AF606" s="24">
        <v>0</v>
      </c>
      <c r="AG606" s="24">
        <v>5.4175143304746598E-7</v>
      </c>
      <c r="AH606" s="24">
        <v>-5.4175143304746598E-7</v>
      </c>
      <c r="AI606" s="24">
        <v>0</v>
      </c>
      <c r="AJ606" s="24">
        <v>0</v>
      </c>
      <c r="AK606" s="24">
        <v>0</v>
      </c>
      <c r="AL606" s="24">
        <v>0</v>
      </c>
      <c r="AM606" s="24">
        <v>0</v>
      </c>
      <c r="AN606" s="24">
        <v>0</v>
      </c>
      <c r="AO606" s="24">
        <v>0</v>
      </c>
      <c r="AP606" s="24">
        <v>0</v>
      </c>
      <c r="AQ606" s="24">
        <v>0</v>
      </c>
      <c r="AR606" s="24">
        <v>0</v>
      </c>
      <c r="AS606" s="24">
        <v>0</v>
      </c>
      <c r="AT606" s="24">
        <v>0</v>
      </c>
      <c r="AU606" s="24">
        <v>0</v>
      </c>
      <c r="AV606" s="24">
        <v>0</v>
      </c>
      <c r="AW606" s="24">
        <v>0</v>
      </c>
      <c r="AX606" s="24">
        <v>0</v>
      </c>
      <c r="AY606" s="24">
        <v>0</v>
      </c>
      <c r="AZ606" s="24">
        <v>0</v>
      </c>
      <c r="BA606" s="24">
        <v>0</v>
      </c>
      <c r="BB606" s="24">
        <v>-5.4175143304746598E-7</v>
      </c>
      <c r="BC606" s="24">
        <v>0</v>
      </c>
      <c r="BD606" s="24">
        <v>-5.4175143304746598E-7</v>
      </c>
      <c r="BE606" s="24">
        <v>0</v>
      </c>
      <c r="BF606" s="24">
        <v>0</v>
      </c>
      <c r="BG606" s="24">
        <v>0</v>
      </c>
      <c r="BH606" s="24">
        <v>0</v>
      </c>
      <c r="BI606" s="24">
        <v>0</v>
      </c>
      <c r="BJ606" s="24">
        <v>0</v>
      </c>
      <c r="BK606" s="24">
        <v>0</v>
      </c>
      <c r="BL606" s="24">
        <v>0</v>
      </c>
    </row>
    <row r="607" spans="1:64" x14ac:dyDescent="0.25">
      <c r="A607" t="s">
        <v>5122</v>
      </c>
      <c r="B607">
        <v>124</v>
      </c>
      <c r="C607">
        <v>2</v>
      </c>
      <c r="D607">
        <v>11</v>
      </c>
      <c r="E607" s="24">
        <v>0</v>
      </c>
      <c r="F607" s="24">
        <v>0</v>
      </c>
      <c r="G607" s="24">
        <v>0</v>
      </c>
      <c r="H607" s="24">
        <v>0</v>
      </c>
      <c r="I607" s="24">
        <v>0</v>
      </c>
      <c r="J607" s="24">
        <v>0</v>
      </c>
      <c r="K607" s="24">
        <v>8.0556167289614677E-2</v>
      </c>
      <c r="L607" s="24">
        <v>-8.0556167289614677E-2</v>
      </c>
      <c r="M607" s="24">
        <v>0</v>
      </c>
      <c r="N607" s="24">
        <v>0</v>
      </c>
      <c r="O607" s="24">
        <v>-8.0556167289614677E-2</v>
      </c>
      <c r="P607" s="24">
        <v>0</v>
      </c>
      <c r="Q607" s="24">
        <v>4.181556505500339E-7</v>
      </c>
      <c r="R607" s="24">
        <v>-4.181556505500339E-7</v>
      </c>
      <c r="S607" s="24">
        <v>0</v>
      </c>
      <c r="T607" s="24">
        <v>0</v>
      </c>
      <c r="U607" s="24">
        <v>0</v>
      </c>
      <c r="V607" s="24">
        <v>0</v>
      </c>
      <c r="W607" s="24">
        <v>0</v>
      </c>
      <c r="X607" s="24">
        <v>0</v>
      </c>
      <c r="Y607" s="24">
        <v>0</v>
      </c>
      <c r="Z607" s="24">
        <v>0</v>
      </c>
      <c r="AA607" s="24">
        <v>8.0556167289614677E-2</v>
      </c>
      <c r="AB607" s="24">
        <v>-8.0556167289614677E-2</v>
      </c>
      <c r="AC607" s="24">
        <v>0</v>
      </c>
      <c r="AD607" s="24">
        <v>0</v>
      </c>
      <c r="AE607" s="24">
        <v>-8.0556167289614677E-2</v>
      </c>
      <c r="AF607" s="24">
        <v>0</v>
      </c>
      <c r="AG607" s="24">
        <v>4.181556505500339E-7</v>
      </c>
      <c r="AH607" s="24">
        <v>-4.181556505500339E-7</v>
      </c>
      <c r="AI607" s="24">
        <v>0</v>
      </c>
      <c r="AJ607" s="24">
        <v>0</v>
      </c>
      <c r="AK607" s="24">
        <v>0</v>
      </c>
      <c r="AL607" s="24">
        <v>0</v>
      </c>
      <c r="AM607" s="24">
        <v>0</v>
      </c>
      <c r="AN607" s="24">
        <v>0</v>
      </c>
      <c r="AO607" s="24">
        <v>0</v>
      </c>
      <c r="AP607" s="24">
        <v>0</v>
      </c>
      <c r="AQ607" s="24">
        <v>0</v>
      </c>
      <c r="AR607" s="24">
        <v>0</v>
      </c>
      <c r="AS607" s="24">
        <v>0</v>
      </c>
      <c r="AT607" s="24">
        <v>0</v>
      </c>
      <c r="AU607" s="24">
        <v>0</v>
      </c>
      <c r="AV607" s="24">
        <v>0</v>
      </c>
      <c r="AW607" s="24">
        <v>0</v>
      </c>
      <c r="AX607" s="24">
        <v>0</v>
      </c>
      <c r="AY607" s="24">
        <v>0</v>
      </c>
      <c r="AZ607" s="24">
        <v>0</v>
      </c>
      <c r="BA607" s="24">
        <v>0</v>
      </c>
      <c r="BB607" s="24">
        <v>-4.181556505500339E-7</v>
      </c>
      <c r="BC607" s="24">
        <v>0</v>
      </c>
      <c r="BD607" s="24">
        <v>-4.181556505500339E-7</v>
      </c>
      <c r="BE607" s="24">
        <v>0</v>
      </c>
      <c r="BF607" s="24">
        <v>0</v>
      </c>
      <c r="BG607" s="24">
        <v>0</v>
      </c>
      <c r="BH607" s="24">
        <v>0</v>
      </c>
      <c r="BI607" s="24">
        <v>0</v>
      </c>
      <c r="BJ607" s="24">
        <v>0</v>
      </c>
      <c r="BK607" s="24">
        <v>0</v>
      </c>
      <c r="BL607" s="24">
        <v>0</v>
      </c>
    </row>
    <row r="608" spans="1:64" x14ac:dyDescent="0.25">
      <c r="A608" t="s">
        <v>5122</v>
      </c>
      <c r="B608">
        <v>125</v>
      </c>
      <c r="C608">
        <v>2</v>
      </c>
      <c r="D608">
        <v>11</v>
      </c>
      <c r="E608" s="24">
        <v>0</v>
      </c>
      <c r="F608" s="24">
        <v>0</v>
      </c>
      <c r="G608" s="24">
        <v>0</v>
      </c>
      <c r="H608" s="24">
        <v>0</v>
      </c>
      <c r="I608" s="24">
        <v>0</v>
      </c>
      <c r="J608" s="24">
        <v>0</v>
      </c>
      <c r="K608" s="24">
        <v>6.5930256620049477E-2</v>
      </c>
      <c r="L608" s="24">
        <v>-6.5930256620049477E-2</v>
      </c>
      <c r="M608" s="24">
        <v>0</v>
      </c>
      <c r="N608" s="24">
        <v>0</v>
      </c>
      <c r="O608" s="24">
        <v>-6.5930256620049477E-2</v>
      </c>
      <c r="P608" s="24">
        <v>0</v>
      </c>
      <c r="Q608" s="24">
        <v>3.2302705221809447E-7</v>
      </c>
      <c r="R608" s="24">
        <v>-3.2302705221809447E-7</v>
      </c>
      <c r="S608" s="24">
        <v>0</v>
      </c>
      <c r="T608" s="24">
        <v>0</v>
      </c>
      <c r="U608" s="24">
        <v>0</v>
      </c>
      <c r="V608" s="24">
        <v>0</v>
      </c>
      <c r="W608" s="24">
        <v>0</v>
      </c>
      <c r="X608" s="24">
        <v>0</v>
      </c>
      <c r="Y608" s="24">
        <v>0</v>
      </c>
      <c r="Z608" s="24">
        <v>0</v>
      </c>
      <c r="AA608" s="24">
        <v>6.5930256620049477E-2</v>
      </c>
      <c r="AB608" s="24">
        <v>-6.5930256620049477E-2</v>
      </c>
      <c r="AC608" s="24">
        <v>0</v>
      </c>
      <c r="AD608" s="24">
        <v>0</v>
      </c>
      <c r="AE608" s="24">
        <v>-6.5930256620049477E-2</v>
      </c>
      <c r="AF608" s="24">
        <v>0</v>
      </c>
      <c r="AG608" s="24">
        <v>3.2302705221809447E-7</v>
      </c>
      <c r="AH608" s="24">
        <v>-3.2302705221809447E-7</v>
      </c>
      <c r="AI608" s="24">
        <v>0</v>
      </c>
      <c r="AJ608" s="24">
        <v>0</v>
      </c>
      <c r="AK608" s="24">
        <v>0</v>
      </c>
      <c r="AL608" s="24">
        <v>0</v>
      </c>
      <c r="AM608" s="24">
        <v>0</v>
      </c>
      <c r="AN608" s="24">
        <v>0</v>
      </c>
      <c r="AO608" s="24">
        <v>0</v>
      </c>
      <c r="AP608" s="24">
        <v>0</v>
      </c>
      <c r="AQ608" s="24">
        <v>0</v>
      </c>
      <c r="AR608" s="24">
        <v>0</v>
      </c>
      <c r="AS608" s="24">
        <v>0</v>
      </c>
      <c r="AT608" s="24">
        <v>0</v>
      </c>
      <c r="AU608" s="24">
        <v>0</v>
      </c>
      <c r="AV608" s="24">
        <v>0</v>
      </c>
      <c r="AW608" s="24">
        <v>0</v>
      </c>
      <c r="AX608" s="24">
        <v>0</v>
      </c>
      <c r="AY608" s="24">
        <v>0</v>
      </c>
      <c r="AZ608" s="24">
        <v>0</v>
      </c>
      <c r="BA608" s="24">
        <v>0</v>
      </c>
      <c r="BB608" s="24">
        <v>-3.2302705221809447E-7</v>
      </c>
      <c r="BC608" s="24">
        <v>0</v>
      </c>
      <c r="BD608" s="24">
        <v>-3.2302705221809447E-7</v>
      </c>
      <c r="BE608" s="24">
        <v>0</v>
      </c>
      <c r="BF608" s="24">
        <v>0</v>
      </c>
      <c r="BG608" s="24">
        <v>0</v>
      </c>
      <c r="BH608" s="24">
        <v>0</v>
      </c>
      <c r="BI608" s="24">
        <v>0</v>
      </c>
      <c r="BJ608" s="24">
        <v>0</v>
      </c>
      <c r="BK608" s="24">
        <v>0</v>
      </c>
      <c r="BL608" s="24">
        <v>0</v>
      </c>
    </row>
    <row r="609" spans="1:64" x14ac:dyDescent="0.25">
      <c r="A609" t="s">
        <v>5122</v>
      </c>
      <c r="B609">
        <v>126</v>
      </c>
      <c r="C609">
        <v>2</v>
      </c>
      <c r="D609">
        <v>11</v>
      </c>
      <c r="E609" s="24">
        <v>0</v>
      </c>
      <c r="F609" s="24">
        <v>0</v>
      </c>
      <c r="G609" s="24">
        <v>0</v>
      </c>
      <c r="H609" s="24">
        <v>0</v>
      </c>
      <c r="I609" s="24">
        <v>0</v>
      </c>
      <c r="J609" s="24">
        <v>0</v>
      </c>
      <c r="K609" s="24">
        <v>5.3993536159396172E-2</v>
      </c>
      <c r="L609" s="24">
        <v>-5.3993536159396172E-2</v>
      </c>
      <c r="M609" s="24">
        <v>0</v>
      </c>
      <c r="N609" s="24">
        <v>0</v>
      </c>
      <c r="O609" s="24">
        <v>-5.3993536159396172E-2</v>
      </c>
      <c r="P609" s="24">
        <v>0</v>
      </c>
      <c r="Q609" s="24">
        <v>2.4973724066512659E-7</v>
      </c>
      <c r="R609" s="24">
        <v>-2.4973724066512659E-7</v>
      </c>
      <c r="S609" s="24">
        <v>0</v>
      </c>
      <c r="T609" s="24">
        <v>0</v>
      </c>
      <c r="U609" s="24">
        <v>0</v>
      </c>
      <c r="V609" s="24">
        <v>0</v>
      </c>
      <c r="W609" s="24">
        <v>0</v>
      </c>
      <c r="X609" s="24">
        <v>0</v>
      </c>
      <c r="Y609" s="24">
        <v>0</v>
      </c>
      <c r="Z609" s="24">
        <v>0</v>
      </c>
      <c r="AA609" s="24">
        <v>5.3993536159396172E-2</v>
      </c>
      <c r="AB609" s="24">
        <v>-5.3993536159396172E-2</v>
      </c>
      <c r="AC609" s="24">
        <v>0</v>
      </c>
      <c r="AD609" s="24">
        <v>0</v>
      </c>
      <c r="AE609" s="24">
        <v>-5.3993536159396172E-2</v>
      </c>
      <c r="AF609" s="24">
        <v>0</v>
      </c>
      <c r="AG609" s="24">
        <v>2.4973724066512659E-7</v>
      </c>
      <c r="AH609" s="24">
        <v>-2.4973724066512659E-7</v>
      </c>
      <c r="AI609" s="24">
        <v>0</v>
      </c>
      <c r="AJ609" s="24">
        <v>0</v>
      </c>
      <c r="AK609" s="24">
        <v>0</v>
      </c>
      <c r="AL609" s="24">
        <v>0</v>
      </c>
      <c r="AM609" s="24">
        <v>0</v>
      </c>
      <c r="AN609" s="24">
        <v>0</v>
      </c>
      <c r="AO609" s="24">
        <v>0</v>
      </c>
      <c r="AP609" s="24">
        <v>0</v>
      </c>
      <c r="AQ609" s="24">
        <v>0</v>
      </c>
      <c r="AR609" s="24">
        <v>0</v>
      </c>
      <c r="AS609" s="24">
        <v>0</v>
      </c>
      <c r="AT609" s="24">
        <v>0</v>
      </c>
      <c r="AU609" s="24">
        <v>0</v>
      </c>
      <c r="AV609" s="24">
        <v>0</v>
      </c>
      <c r="AW609" s="24">
        <v>0</v>
      </c>
      <c r="AX609" s="24">
        <v>0</v>
      </c>
      <c r="AY609" s="24">
        <v>0</v>
      </c>
      <c r="AZ609" s="24">
        <v>0</v>
      </c>
      <c r="BA609" s="24">
        <v>0</v>
      </c>
      <c r="BB609" s="24">
        <v>-2.4973724066512659E-7</v>
      </c>
      <c r="BC609" s="24">
        <v>0</v>
      </c>
      <c r="BD609" s="24">
        <v>-2.4973724066512659E-7</v>
      </c>
      <c r="BE609" s="24">
        <v>0</v>
      </c>
      <c r="BF609" s="24">
        <v>0</v>
      </c>
      <c r="BG609" s="24">
        <v>0</v>
      </c>
      <c r="BH609" s="24">
        <v>0</v>
      </c>
      <c r="BI609" s="24">
        <v>0</v>
      </c>
      <c r="BJ609" s="24">
        <v>0</v>
      </c>
      <c r="BK609" s="24">
        <v>0</v>
      </c>
      <c r="BL609" s="24">
        <v>0</v>
      </c>
    </row>
    <row r="610" spans="1:64" x14ac:dyDescent="0.25">
      <c r="A610" t="s">
        <v>5122</v>
      </c>
      <c r="B610">
        <v>127</v>
      </c>
      <c r="C610">
        <v>3</v>
      </c>
      <c r="D610">
        <v>11</v>
      </c>
      <c r="E610" s="24">
        <v>0</v>
      </c>
      <c r="F610" s="24">
        <v>0</v>
      </c>
      <c r="G610" s="24">
        <v>0</v>
      </c>
      <c r="H610" s="24">
        <v>0</v>
      </c>
      <c r="I610" s="24">
        <v>0</v>
      </c>
      <c r="J610" s="24">
        <v>0</v>
      </c>
      <c r="K610" s="24">
        <v>4.4245058670639992E-2</v>
      </c>
      <c r="L610" s="24">
        <v>-4.4245058670639992E-2</v>
      </c>
      <c r="M610" s="24">
        <v>0</v>
      </c>
      <c r="N610" s="24">
        <v>0</v>
      </c>
      <c r="O610" s="24">
        <v>-4.4245058670639992E-2</v>
      </c>
      <c r="P610" s="24">
        <v>0</v>
      </c>
      <c r="Q610" s="24">
        <v>1.9322760635986924E-7</v>
      </c>
      <c r="R610" s="24">
        <v>-1.9322760635986924E-7</v>
      </c>
      <c r="S610" s="24">
        <v>0</v>
      </c>
      <c r="T610" s="24">
        <v>0</v>
      </c>
      <c r="U610" s="24">
        <v>0</v>
      </c>
      <c r="V610" s="24">
        <v>0</v>
      </c>
      <c r="W610" s="24">
        <v>0</v>
      </c>
      <c r="X610" s="24">
        <v>0</v>
      </c>
      <c r="Y610" s="24">
        <v>0</v>
      </c>
      <c r="Z610" s="24">
        <v>0</v>
      </c>
      <c r="AA610" s="24">
        <v>4.4245058670639992E-2</v>
      </c>
      <c r="AB610" s="24">
        <v>-4.4245058670639992E-2</v>
      </c>
      <c r="AC610" s="24">
        <v>0</v>
      </c>
      <c r="AD610" s="24">
        <v>0</v>
      </c>
      <c r="AE610" s="24">
        <v>-4.4245058670639992E-2</v>
      </c>
      <c r="AF610" s="24">
        <v>0</v>
      </c>
      <c r="AG610" s="24">
        <v>1.9322760635986924E-7</v>
      </c>
      <c r="AH610" s="24">
        <v>-1.9322760635986924E-7</v>
      </c>
      <c r="AI610" s="24">
        <v>0</v>
      </c>
      <c r="AJ610" s="24">
        <v>0</v>
      </c>
      <c r="AK610" s="24">
        <v>0</v>
      </c>
      <c r="AL610" s="24">
        <v>0</v>
      </c>
      <c r="AM610" s="24">
        <v>0</v>
      </c>
      <c r="AN610" s="24">
        <v>0</v>
      </c>
      <c r="AO610" s="24">
        <v>0</v>
      </c>
      <c r="AP610" s="24">
        <v>0</v>
      </c>
      <c r="AQ610" s="24">
        <v>0</v>
      </c>
      <c r="AR610" s="24">
        <v>0</v>
      </c>
      <c r="AS610" s="24">
        <v>0</v>
      </c>
      <c r="AT610" s="24">
        <v>0</v>
      </c>
      <c r="AU610" s="24">
        <v>0</v>
      </c>
      <c r="AV610" s="24">
        <v>0</v>
      </c>
      <c r="AW610" s="24">
        <v>0</v>
      </c>
      <c r="AX610" s="24">
        <v>0</v>
      </c>
      <c r="AY610" s="24">
        <v>0</v>
      </c>
      <c r="AZ610" s="24">
        <v>0</v>
      </c>
      <c r="BA610" s="24">
        <v>0</v>
      </c>
      <c r="BB610" s="24">
        <v>-1.9322760635986924E-7</v>
      </c>
      <c r="BC610" s="24">
        <v>0</v>
      </c>
      <c r="BD610" s="24">
        <v>-1.9322760635986924E-7</v>
      </c>
      <c r="BE610" s="24">
        <v>0</v>
      </c>
      <c r="BF610" s="24">
        <v>0</v>
      </c>
      <c r="BG610" s="24">
        <v>0</v>
      </c>
      <c r="BH610" s="24">
        <v>0</v>
      </c>
      <c r="BI610" s="24">
        <v>0</v>
      </c>
      <c r="BJ610" s="24">
        <v>0</v>
      </c>
      <c r="BK610" s="24">
        <v>0</v>
      </c>
      <c r="BL610" s="24">
        <v>0</v>
      </c>
    </row>
    <row r="611" spans="1:64" x14ac:dyDescent="0.25">
      <c r="A611" t="s">
        <v>5122</v>
      </c>
      <c r="B611">
        <v>128</v>
      </c>
      <c r="C611">
        <v>3</v>
      </c>
      <c r="D611">
        <v>11</v>
      </c>
      <c r="E611" s="24">
        <v>0</v>
      </c>
      <c r="F611" s="24">
        <v>0</v>
      </c>
      <c r="G611" s="24">
        <v>0</v>
      </c>
      <c r="H611" s="24">
        <v>0</v>
      </c>
      <c r="I611" s="24">
        <v>0</v>
      </c>
      <c r="J611" s="24">
        <v>0</v>
      </c>
      <c r="K611" s="24">
        <v>3.6278471350669861E-2</v>
      </c>
      <c r="L611" s="24">
        <v>-3.6278471350669861E-2</v>
      </c>
      <c r="M611" s="24">
        <v>0</v>
      </c>
      <c r="N611" s="24">
        <v>0</v>
      </c>
      <c r="O611" s="24">
        <v>-3.6278471350669861E-2</v>
      </c>
      <c r="P611" s="24">
        <v>0</v>
      </c>
      <c r="Q611" s="24">
        <v>1.4962279237806797E-7</v>
      </c>
      <c r="R611" s="24">
        <v>-1.4962279237806797E-7</v>
      </c>
      <c r="S611" s="24">
        <v>0</v>
      </c>
      <c r="T611" s="24">
        <v>0</v>
      </c>
      <c r="U611" s="24">
        <v>0</v>
      </c>
      <c r="V611" s="24">
        <v>0</v>
      </c>
      <c r="W611" s="24">
        <v>0</v>
      </c>
      <c r="X611" s="24">
        <v>0</v>
      </c>
      <c r="Y611" s="24">
        <v>0</v>
      </c>
      <c r="Z611" s="24">
        <v>0</v>
      </c>
      <c r="AA611" s="24">
        <v>3.6278471350669861E-2</v>
      </c>
      <c r="AB611" s="24">
        <v>-3.6278471350669861E-2</v>
      </c>
      <c r="AC611" s="24">
        <v>0</v>
      </c>
      <c r="AD611" s="24">
        <v>0</v>
      </c>
      <c r="AE611" s="24">
        <v>-3.6278471350669861E-2</v>
      </c>
      <c r="AF611" s="24">
        <v>0</v>
      </c>
      <c r="AG611" s="24">
        <v>1.4962279237806797E-7</v>
      </c>
      <c r="AH611" s="24">
        <v>-1.4962279237806797E-7</v>
      </c>
      <c r="AI611" s="24">
        <v>0</v>
      </c>
      <c r="AJ611" s="24">
        <v>0</v>
      </c>
      <c r="AK611" s="24">
        <v>0</v>
      </c>
      <c r="AL611" s="24">
        <v>0</v>
      </c>
      <c r="AM611" s="24">
        <v>0</v>
      </c>
      <c r="AN611" s="24">
        <v>0</v>
      </c>
      <c r="AO611" s="24">
        <v>0</v>
      </c>
      <c r="AP611" s="24">
        <v>0</v>
      </c>
      <c r="AQ611" s="24">
        <v>0</v>
      </c>
      <c r="AR611" s="24">
        <v>0</v>
      </c>
      <c r="AS611" s="24">
        <v>0</v>
      </c>
      <c r="AT611" s="24">
        <v>0</v>
      </c>
      <c r="AU611" s="24">
        <v>0</v>
      </c>
      <c r="AV611" s="24">
        <v>0</v>
      </c>
      <c r="AW611" s="24">
        <v>0</v>
      </c>
      <c r="AX611" s="24">
        <v>0</v>
      </c>
      <c r="AY611" s="24">
        <v>0</v>
      </c>
      <c r="AZ611" s="24">
        <v>0</v>
      </c>
      <c r="BA611" s="24">
        <v>0</v>
      </c>
      <c r="BB611" s="24">
        <v>-1.4962279237806797E-7</v>
      </c>
      <c r="BC611" s="24">
        <v>0</v>
      </c>
      <c r="BD611" s="24">
        <v>-1.4962279237806797E-7</v>
      </c>
      <c r="BE611" s="24">
        <v>0</v>
      </c>
      <c r="BF611" s="24">
        <v>0</v>
      </c>
      <c r="BG611" s="24">
        <v>0</v>
      </c>
      <c r="BH611" s="24">
        <v>0</v>
      </c>
      <c r="BI611" s="24">
        <v>0</v>
      </c>
      <c r="BJ611" s="24">
        <v>0</v>
      </c>
      <c r="BK611" s="24">
        <v>0</v>
      </c>
      <c r="BL611" s="24">
        <v>0</v>
      </c>
    </row>
    <row r="612" spans="1:64" x14ac:dyDescent="0.25">
      <c r="A612" t="s">
        <v>5122</v>
      </c>
      <c r="B612">
        <v>129</v>
      </c>
      <c r="C612">
        <v>3</v>
      </c>
      <c r="D612">
        <v>11</v>
      </c>
      <c r="E612" s="24">
        <v>0</v>
      </c>
      <c r="F612" s="24">
        <v>0</v>
      </c>
      <c r="G612" s="24">
        <v>0</v>
      </c>
      <c r="H612" s="24">
        <v>0</v>
      </c>
      <c r="I612" s="24">
        <v>0</v>
      </c>
      <c r="J612" s="24">
        <v>0</v>
      </c>
      <c r="K612" s="24">
        <v>2.9763896018266678E-2</v>
      </c>
      <c r="L612" s="24">
        <v>-2.9763896018266678E-2</v>
      </c>
      <c r="M612" s="24">
        <v>0</v>
      </c>
      <c r="N612" s="24">
        <v>0</v>
      </c>
      <c r="O612" s="24">
        <v>-2.9763896018266678E-2</v>
      </c>
      <c r="P612" s="24">
        <v>0</v>
      </c>
      <c r="Q612" s="24">
        <v>1.1594420357141644E-7</v>
      </c>
      <c r="R612" s="24">
        <v>-1.1594420357141644E-7</v>
      </c>
      <c r="S612" s="24">
        <v>0</v>
      </c>
      <c r="T612" s="24">
        <v>0</v>
      </c>
      <c r="U612" s="24">
        <v>0</v>
      </c>
      <c r="V612" s="24">
        <v>0</v>
      </c>
      <c r="W612" s="24">
        <v>0</v>
      </c>
      <c r="X612" s="24">
        <v>0</v>
      </c>
      <c r="Y612" s="24">
        <v>0</v>
      </c>
      <c r="Z612" s="24">
        <v>0</v>
      </c>
      <c r="AA612" s="24">
        <v>2.9763896018266678E-2</v>
      </c>
      <c r="AB612" s="24">
        <v>-2.9763896018266678E-2</v>
      </c>
      <c r="AC612" s="24">
        <v>0</v>
      </c>
      <c r="AD612" s="24">
        <v>0</v>
      </c>
      <c r="AE612" s="24">
        <v>-2.9763896018266678E-2</v>
      </c>
      <c r="AF612" s="24">
        <v>0</v>
      </c>
      <c r="AG612" s="24">
        <v>1.1594420357141644E-7</v>
      </c>
      <c r="AH612" s="24">
        <v>-1.1594420357141644E-7</v>
      </c>
      <c r="AI612" s="24">
        <v>0</v>
      </c>
      <c r="AJ612" s="24">
        <v>0</v>
      </c>
      <c r="AK612" s="24">
        <v>0</v>
      </c>
      <c r="AL612" s="24">
        <v>0</v>
      </c>
      <c r="AM612" s="24">
        <v>0</v>
      </c>
      <c r="AN612" s="24">
        <v>0</v>
      </c>
      <c r="AO612" s="24">
        <v>0</v>
      </c>
      <c r="AP612" s="24">
        <v>0</v>
      </c>
      <c r="AQ612" s="24">
        <v>0</v>
      </c>
      <c r="AR612" s="24">
        <v>0</v>
      </c>
      <c r="AS612" s="24">
        <v>0</v>
      </c>
      <c r="AT612" s="24">
        <v>0</v>
      </c>
      <c r="AU612" s="24">
        <v>0</v>
      </c>
      <c r="AV612" s="24">
        <v>0</v>
      </c>
      <c r="AW612" s="24">
        <v>0</v>
      </c>
      <c r="AX612" s="24">
        <v>0</v>
      </c>
      <c r="AY612" s="24">
        <v>0</v>
      </c>
      <c r="AZ612" s="24">
        <v>0</v>
      </c>
      <c r="BA612" s="24">
        <v>0</v>
      </c>
      <c r="BB612" s="24">
        <v>-1.1594420357141644E-7</v>
      </c>
      <c r="BC612" s="24">
        <v>0</v>
      </c>
      <c r="BD612" s="24">
        <v>-1.1594420357141644E-7</v>
      </c>
      <c r="BE612" s="24">
        <v>0</v>
      </c>
      <c r="BF612" s="24">
        <v>0</v>
      </c>
      <c r="BG612" s="24">
        <v>0</v>
      </c>
      <c r="BH612" s="24">
        <v>0</v>
      </c>
      <c r="BI612" s="24">
        <v>0</v>
      </c>
      <c r="BJ612" s="24">
        <v>0</v>
      </c>
      <c r="BK612" s="24">
        <v>0</v>
      </c>
      <c r="BL612" s="24">
        <v>0</v>
      </c>
    </row>
    <row r="613" spans="1:64" x14ac:dyDescent="0.25">
      <c r="A613" t="s">
        <v>5122</v>
      </c>
      <c r="B613">
        <v>130</v>
      </c>
      <c r="C613">
        <v>4</v>
      </c>
      <c r="D613">
        <v>11</v>
      </c>
      <c r="E613" s="24">
        <v>0</v>
      </c>
      <c r="F613" s="24">
        <v>0</v>
      </c>
      <c r="G613" s="24">
        <v>0</v>
      </c>
      <c r="H613" s="24">
        <v>0</v>
      </c>
      <c r="I613" s="24">
        <v>0</v>
      </c>
      <c r="J613" s="24">
        <v>0</v>
      </c>
      <c r="K613" s="24">
        <v>2.4433327838778496E-2</v>
      </c>
      <c r="L613" s="24">
        <v>-2.4433327838778496E-2</v>
      </c>
      <c r="M613" s="24">
        <v>0</v>
      </c>
      <c r="N613" s="24">
        <v>0</v>
      </c>
      <c r="O613" s="24">
        <v>-2.4433327838778496E-2</v>
      </c>
      <c r="P613" s="24">
        <v>0</v>
      </c>
      <c r="Q613" s="24">
        <v>8.9915374701377004E-8</v>
      </c>
      <c r="R613" s="24">
        <v>-8.9915374701377004E-8</v>
      </c>
      <c r="S613" s="24">
        <v>0</v>
      </c>
      <c r="T613" s="24">
        <v>0</v>
      </c>
      <c r="U613" s="24">
        <v>0</v>
      </c>
      <c r="V613" s="24">
        <v>0</v>
      </c>
      <c r="W613" s="24">
        <v>0</v>
      </c>
      <c r="X613" s="24">
        <v>0</v>
      </c>
      <c r="Y613" s="24">
        <v>0</v>
      </c>
      <c r="Z613" s="24">
        <v>0</v>
      </c>
      <c r="AA613" s="24">
        <v>2.4433327838778496E-2</v>
      </c>
      <c r="AB613" s="24">
        <v>-2.4433327838778496E-2</v>
      </c>
      <c r="AC613" s="24">
        <v>0</v>
      </c>
      <c r="AD613" s="24">
        <v>0</v>
      </c>
      <c r="AE613" s="24">
        <v>-2.4433327838778496E-2</v>
      </c>
      <c r="AF613" s="24">
        <v>0</v>
      </c>
      <c r="AG613" s="24">
        <v>8.9915374701377004E-8</v>
      </c>
      <c r="AH613" s="24">
        <v>-8.9915374701377004E-8</v>
      </c>
      <c r="AI613" s="24">
        <v>0</v>
      </c>
      <c r="AJ613" s="24">
        <v>0</v>
      </c>
      <c r="AK613" s="24">
        <v>0</v>
      </c>
      <c r="AL613" s="24">
        <v>0</v>
      </c>
      <c r="AM613" s="24">
        <v>0</v>
      </c>
      <c r="AN613" s="24">
        <v>0</v>
      </c>
      <c r="AO613" s="24">
        <v>0</v>
      </c>
      <c r="AP613" s="24">
        <v>0</v>
      </c>
      <c r="AQ613" s="24">
        <v>0</v>
      </c>
      <c r="AR613" s="24">
        <v>0</v>
      </c>
      <c r="AS613" s="24">
        <v>0</v>
      </c>
      <c r="AT613" s="24">
        <v>0</v>
      </c>
      <c r="AU613" s="24">
        <v>0</v>
      </c>
      <c r="AV613" s="24">
        <v>0</v>
      </c>
      <c r="AW613" s="24">
        <v>0</v>
      </c>
      <c r="AX613" s="24">
        <v>0</v>
      </c>
      <c r="AY613" s="24">
        <v>0</v>
      </c>
      <c r="AZ613" s="24">
        <v>0</v>
      </c>
      <c r="BA613" s="24">
        <v>0</v>
      </c>
      <c r="BB613" s="24">
        <v>-8.9915374701377004E-8</v>
      </c>
      <c r="BC613" s="24">
        <v>0</v>
      </c>
      <c r="BD613" s="24">
        <v>-8.9915374701377004E-8</v>
      </c>
      <c r="BE613" s="24">
        <v>0</v>
      </c>
      <c r="BF613" s="24">
        <v>0</v>
      </c>
      <c r="BG613" s="24">
        <v>0</v>
      </c>
      <c r="BH613" s="24">
        <v>0</v>
      </c>
      <c r="BI613" s="24">
        <v>0</v>
      </c>
      <c r="BJ613" s="24">
        <v>0</v>
      </c>
      <c r="BK613" s="24">
        <v>0</v>
      </c>
      <c r="BL613" s="24">
        <v>0</v>
      </c>
    </row>
    <row r="614" spans="1:64" x14ac:dyDescent="0.25">
      <c r="A614" t="s">
        <v>5122</v>
      </c>
      <c r="B614">
        <v>131</v>
      </c>
      <c r="C614">
        <v>4</v>
      </c>
      <c r="D614">
        <v>11</v>
      </c>
      <c r="E614" s="24">
        <v>0</v>
      </c>
      <c r="F614" s="24">
        <v>0</v>
      </c>
      <c r="G614" s="24">
        <v>0</v>
      </c>
      <c r="H614" s="24">
        <v>0</v>
      </c>
      <c r="I614" s="24">
        <v>0</v>
      </c>
      <c r="J614" s="24">
        <v>0</v>
      </c>
      <c r="K614" s="24">
        <v>2.0068883895874023E-2</v>
      </c>
      <c r="L614" s="24">
        <v>-2.0068883895874023E-2</v>
      </c>
      <c r="M614" s="24">
        <v>0</v>
      </c>
      <c r="N614" s="24">
        <v>0</v>
      </c>
      <c r="O614" s="24">
        <v>-2.0068883895874023E-2</v>
      </c>
      <c r="P614" s="24">
        <v>0</v>
      </c>
      <c r="Q614" s="24">
        <v>6.97782525094226E-8</v>
      </c>
      <c r="R614" s="24">
        <v>-6.97782525094226E-8</v>
      </c>
      <c r="S614" s="24">
        <v>0</v>
      </c>
      <c r="T614" s="24">
        <v>0</v>
      </c>
      <c r="U614" s="24">
        <v>0</v>
      </c>
      <c r="V614" s="24">
        <v>0</v>
      </c>
      <c r="W614" s="24">
        <v>0</v>
      </c>
      <c r="X614" s="24">
        <v>0</v>
      </c>
      <c r="Y614" s="24">
        <v>0</v>
      </c>
      <c r="Z614" s="24">
        <v>0</v>
      </c>
      <c r="AA614" s="24">
        <v>2.0068883895874023E-2</v>
      </c>
      <c r="AB614" s="24">
        <v>-2.0068883895874023E-2</v>
      </c>
      <c r="AC614" s="24">
        <v>0</v>
      </c>
      <c r="AD614" s="24">
        <v>0</v>
      </c>
      <c r="AE614" s="24">
        <v>-2.0068883895874023E-2</v>
      </c>
      <c r="AF614" s="24">
        <v>0</v>
      </c>
      <c r="AG614" s="24">
        <v>6.97782525094226E-8</v>
      </c>
      <c r="AH614" s="24">
        <v>-6.97782525094226E-8</v>
      </c>
      <c r="AI614" s="24">
        <v>0</v>
      </c>
      <c r="AJ614" s="24">
        <v>0</v>
      </c>
      <c r="AK614" s="24">
        <v>0</v>
      </c>
      <c r="AL614" s="24">
        <v>0</v>
      </c>
      <c r="AM614" s="24">
        <v>0</v>
      </c>
      <c r="AN614" s="24">
        <v>0</v>
      </c>
      <c r="AO614" s="24">
        <v>0</v>
      </c>
      <c r="AP614" s="24">
        <v>0</v>
      </c>
      <c r="AQ614" s="24">
        <v>0</v>
      </c>
      <c r="AR614" s="24">
        <v>0</v>
      </c>
      <c r="AS614" s="24">
        <v>0</v>
      </c>
      <c r="AT614" s="24">
        <v>0</v>
      </c>
      <c r="AU614" s="24">
        <v>0</v>
      </c>
      <c r="AV614" s="24">
        <v>0</v>
      </c>
      <c r="AW614" s="24">
        <v>0</v>
      </c>
      <c r="AX614" s="24">
        <v>0</v>
      </c>
      <c r="AY614" s="24">
        <v>0</v>
      </c>
      <c r="AZ614" s="24">
        <v>0</v>
      </c>
      <c r="BA614" s="24">
        <v>0</v>
      </c>
      <c r="BB614" s="24">
        <v>-6.97782525094226E-8</v>
      </c>
      <c r="BC614" s="24">
        <v>0</v>
      </c>
      <c r="BD614" s="24">
        <v>-6.97782525094226E-8</v>
      </c>
      <c r="BE614" s="24">
        <v>0</v>
      </c>
      <c r="BF614" s="24">
        <v>0</v>
      </c>
      <c r="BG614" s="24">
        <v>0</v>
      </c>
      <c r="BH614" s="24">
        <v>0</v>
      </c>
      <c r="BI614" s="24">
        <v>0</v>
      </c>
      <c r="BJ614" s="24">
        <v>0</v>
      </c>
      <c r="BK614" s="24">
        <v>0</v>
      </c>
      <c r="BL614" s="24">
        <v>0</v>
      </c>
    </row>
    <row r="615" spans="1:64" x14ac:dyDescent="0.25">
      <c r="A615" t="s">
        <v>5122</v>
      </c>
      <c r="B615">
        <v>132</v>
      </c>
      <c r="C615">
        <v>4</v>
      </c>
      <c r="D615">
        <v>11</v>
      </c>
      <c r="E615" s="24">
        <v>0</v>
      </c>
      <c r="F615" s="24">
        <v>0</v>
      </c>
      <c r="G615" s="24">
        <v>0</v>
      </c>
      <c r="H615" s="24">
        <v>0</v>
      </c>
      <c r="I615" s="24">
        <v>0</v>
      </c>
      <c r="J615" s="24">
        <v>0</v>
      </c>
      <c r="K615" s="24">
        <v>1.6493288800120354E-2</v>
      </c>
      <c r="L615" s="24">
        <v>-1.6493288800120354E-2</v>
      </c>
      <c r="M615" s="24">
        <v>0</v>
      </c>
      <c r="N615" s="24">
        <v>0</v>
      </c>
      <c r="O615" s="24">
        <v>-1.6493288800120354E-2</v>
      </c>
      <c r="P615" s="24">
        <v>0</v>
      </c>
      <c r="Q615" s="24">
        <v>5.4191332310438156E-8</v>
      </c>
      <c r="R615" s="24">
        <v>-5.4191332310438156E-8</v>
      </c>
      <c r="S615" s="24">
        <v>0</v>
      </c>
      <c r="T615" s="24">
        <v>0</v>
      </c>
      <c r="U615" s="24">
        <v>0</v>
      </c>
      <c r="V615" s="24">
        <v>0</v>
      </c>
      <c r="W615" s="24">
        <v>0</v>
      </c>
      <c r="X615" s="24">
        <v>0</v>
      </c>
      <c r="Y615" s="24">
        <v>0</v>
      </c>
      <c r="Z615" s="24">
        <v>0</v>
      </c>
      <c r="AA615" s="24">
        <v>1.6493288800120354E-2</v>
      </c>
      <c r="AB615" s="24">
        <v>-1.6493288800120354E-2</v>
      </c>
      <c r="AC615" s="24">
        <v>0</v>
      </c>
      <c r="AD615" s="24">
        <v>0</v>
      </c>
      <c r="AE615" s="24">
        <v>-1.6493288800120354E-2</v>
      </c>
      <c r="AF615" s="24">
        <v>0</v>
      </c>
      <c r="AG615" s="24">
        <v>5.4191332310438156E-8</v>
      </c>
      <c r="AH615" s="24">
        <v>-5.4191332310438156E-8</v>
      </c>
      <c r="AI615" s="24">
        <v>0</v>
      </c>
      <c r="AJ615" s="24">
        <v>0</v>
      </c>
      <c r="AK615" s="24">
        <v>0</v>
      </c>
      <c r="AL615" s="24">
        <v>0</v>
      </c>
      <c r="AM615" s="24">
        <v>0</v>
      </c>
      <c r="AN615" s="24">
        <v>0</v>
      </c>
      <c r="AO615" s="24">
        <v>0</v>
      </c>
      <c r="AP615" s="24">
        <v>0</v>
      </c>
      <c r="AQ615" s="24">
        <v>0</v>
      </c>
      <c r="AR615" s="24">
        <v>0</v>
      </c>
      <c r="AS615" s="24">
        <v>0</v>
      </c>
      <c r="AT615" s="24">
        <v>0</v>
      </c>
      <c r="AU615" s="24">
        <v>0</v>
      </c>
      <c r="AV615" s="24">
        <v>0</v>
      </c>
      <c r="AW615" s="24">
        <v>0</v>
      </c>
      <c r="AX615" s="24">
        <v>0</v>
      </c>
      <c r="AY615" s="24">
        <v>0</v>
      </c>
      <c r="AZ615" s="24">
        <v>0</v>
      </c>
      <c r="BA615" s="24">
        <v>0</v>
      </c>
      <c r="BB615" s="24">
        <v>-5.4191332310438156E-8</v>
      </c>
      <c r="BC615" s="24">
        <v>0</v>
      </c>
      <c r="BD615" s="24">
        <v>-5.4191332310438156E-8</v>
      </c>
      <c r="BE615" s="24">
        <v>0</v>
      </c>
      <c r="BF615" s="24">
        <v>0</v>
      </c>
      <c r="BG615" s="24">
        <v>0</v>
      </c>
      <c r="BH615" s="24">
        <v>0</v>
      </c>
      <c r="BI615" s="24">
        <v>0</v>
      </c>
      <c r="BJ615" s="24">
        <v>0</v>
      </c>
      <c r="BK615" s="24">
        <v>0</v>
      </c>
      <c r="BL615" s="24">
        <v>0</v>
      </c>
    </row>
    <row r="616" spans="1:64" x14ac:dyDescent="0.25">
      <c r="A616" t="s">
        <v>5122</v>
      </c>
      <c r="B616">
        <v>133</v>
      </c>
      <c r="C616">
        <v>1</v>
      </c>
      <c r="D616">
        <v>12</v>
      </c>
      <c r="E616" s="24">
        <v>0</v>
      </c>
      <c r="F616" s="24">
        <v>0</v>
      </c>
      <c r="G616" s="24">
        <v>0</v>
      </c>
      <c r="H616" s="24">
        <v>0</v>
      </c>
      <c r="I616" s="24">
        <v>0</v>
      </c>
      <c r="J616" s="24">
        <v>0</v>
      </c>
      <c r="K616" s="24">
        <v>1.3562222942709923E-2</v>
      </c>
      <c r="L616" s="24">
        <v>-1.3562222942709923E-2</v>
      </c>
      <c r="M616" s="24">
        <v>0</v>
      </c>
      <c r="N616" s="24">
        <v>0</v>
      </c>
      <c r="O616" s="24">
        <v>-1.3562222942709923E-2</v>
      </c>
      <c r="P616" s="24">
        <v>0</v>
      </c>
      <c r="Q616" s="24">
        <v>4.2113242670893669E-8</v>
      </c>
      <c r="R616" s="24">
        <v>-4.2113242670893669E-8</v>
      </c>
      <c r="S616" s="24">
        <v>0</v>
      </c>
      <c r="T616" s="24">
        <v>0</v>
      </c>
      <c r="U616" s="24">
        <v>0</v>
      </c>
      <c r="V616" s="24">
        <v>0</v>
      </c>
      <c r="W616" s="24">
        <v>0</v>
      </c>
      <c r="X616" s="24">
        <v>0</v>
      </c>
      <c r="Y616" s="24">
        <v>0</v>
      </c>
      <c r="Z616" s="24">
        <v>0</v>
      </c>
      <c r="AA616" s="24">
        <v>1.3562222942709923E-2</v>
      </c>
      <c r="AB616" s="24">
        <v>-1.3562222942709923E-2</v>
      </c>
      <c r="AC616" s="24">
        <v>0</v>
      </c>
      <c r="AD616" s="24">
        <v>0</v>
      </c>
      <c r="AE616" s="24">
        <v>-1.3562222942709923E-2</v>
      </c>
      <c r="AF616" s="24">
        <v>0</v>
      </c>
      <c r="AG616" s="24">
        <v>4.2113242670893669E-8</v>
      </c>
      <c r="AH616" s="24">
        <v>-4.2113242670893669E-8</v>
      </c>
      <c r="AI616" s="24">
        <v>0</v>
      </c>
      <c r="AJ616" s="24">
        <v>0</v>
      </c>
      <c r="AK616" s="24">
        <v>0</v>
      </c>
      <c r="AL616" s="24">
        <v>0</v>
      </c>
      <c r="AM616" s="24">
        <v>0</v>
      </c>
      <c r="AN616" s="24">
        <v>0</v>
      </c>
      <c r="AO616" s="24">
        <v>0</v>
      </c>
      <c r="AP616" s="24">
        <v>0</v>
      </c>
      <c r="AQ616" s="24">
        <v>0</v>
      </c>
      <c r="AR616" s="24">
        <v>0</v>
      </c>
      <c r="AS616" s="24">
        <v>0</v>
      </c>
      <c r="AT616" s="24">
        <v>0</v>
      </c>
      <c r="AU616" s="24">
        <v>0</v>
      </c>
      <c r="AV616" s="24">
        <v>0</v>
      </c>
      <c r="AW616" s="24">
        <v>0</v>
      </c>
      <c r="AX616" s="24">
        <v>0</v>
      </c>
      <c r="AY616" s="24">
        <v>0</v>
      </c>
      <c r="AZ616" s="24">
        <v>0</v>
      </c>
      <c r="BA616" s="24">
        <v>0</v>
      </c>
      <c r="BB616" s="24">
        <v>-4.2113242670893669E-8</v>
      </c>
      <c r="BC616" s="24">
        <v>0</v>
      </c>
      <c r="BD616" s="24">
        <v>-4.2113242670893669E-8</v>
      </c>
      <c r="BE616" s="24">
        <v>0</v>
      </c>
      <c r="BF616" s="24">
        <v>0</v>
      </c>
      <c r="BG616" s="24">
        <v>0</v>
      </c>
      <c r="BH616" s="24">
        <v>0</v>
      </c>
      <c r="BI616" s="24">
        <v>0</v>
      </c>
      <c r="BJ616" s="24">
        <v>0</v>
      </c>
      <c r="BK616" s="24">
        <v>0</v>
      </c>
      <c r="BL616" s="24">
        <v>0</v>
      </c>
    </row>
    <row r="617" spans="1:64" x14ac:dyDescent="0.25">
      <c r="A617" t="s">
        <v>5122</v>
      </c>
      <c r="B617">
        <v>134</v>
      </c>
      <c r="C617">
        <v>1</v>
      </c>
      <c r="D617">
        <v>12</v>
      </c>
      <c r="E617" s="24">
        <v>0</v>
      </c>
      <c r="F617" s="24">
        <v>0</v>
      </c>
      <c r="G617" s="24">
        <v>0</v>
      </c>
      <c r="H617" s="24">
        <v>0</v>
      </c>
      <c r="I617" s="24">
        <v>0</v>
      </c>
      <c r="J617" s="24">
        <v>0</v>
      </c>
      <c r="K617" s="24">
        <v>1.1158078908920288E-2</v>
      </c>
      <c r="L617" s="24">
        <v>-1.1158078908920288E-2</v>
      </c>
      <c r="M617" s="24">
        <v>0</v>
      </c>
      <c r="N617" s="24">
        <v>0</v>
      </c>
      <c r="O617" s="24">
        <v>-1.1158078908920288E-2</v>
      </c>
      <c r="P617" s="24">
        <v>0</v>
      </c>
      <c r="Q617" s="24">
        <v>3.2758180168457329E-8</v>
      </c>
      <c r="R617" s="24">
        <v>-3.2758180168457329E-8</v>
      </c>
      <c r="S617" s="24">
        <v>0</v>
      </c>
      <c r="T617" s="24">
        <v>0</v>
      </c>
      <c r="U617" s="24">
        <v>0</v>
      </c>
      <c r="V617" s="24">
        <v>0</v>
      </c>
      <c r="W617" s="24">
        <v>0</v>
      </c>
      <c r="X617" s="24">
        <v>0</v>
      </c>
      <c r="Y617" s="24">
        <v>0</v>
      </c>
      <c r="Z617" s="24">
        <v>0</v>
      </c>
      <c r="AA617" s="24">
        <v>1.1158078908920288E-2</v>
      </c>
      <c r="AB617" s="24">
        <v>-1.1158078908920288E-2</v>
      </c>
      <c r="AC617" s="24">
        <v>0</v>
      </c>
      <c r="AD617" s="24">
        <v>0</v>
      </c>
      <c r="AE617" s="24">
        <v>-1.1158078908920288E-2</v>
      </c>
      <c r="AF617" s="24">
        <v>0</v>
      </c>
      <c r="AG617" s="24">
        <v>3.2758180168457329E-8</v>
      </c>
      <c r="AH617" s="24">
        <v>-3.2758180168457329E-8</v>
      </c>
      <c r="AI617" s="24">
        <v>0</v>
      </c>
      <c r="AJ617" s="24">
        <v>0</v>
      </c>
      <c r="AK617" s="24">
        <v>0</v>
      </c>
      <c r="AL617" s="24">
        <v>0</v>
      </c>
      <c r="AM617" s="24">
        <v>0</v>
      </c>
      <c r="AN617" s="24">
        <v>0</v>
      </c>
      <c r="AO617" s="24">
        <v>0</v>
      </c>
      <c r="AP617" s="24">
        <v>0</v>
      </c>
      <c r="AQ617" s="24">
        <v>0</v>
      </c>
      <c r="AR617" s="24">
        <v>0</v>
      </c>
      <c r="AS617" s="24">
        <v>0</v>
      </c>
      <c r="AT617" s="24">
        <v>0</v>
      </c>
      <c r="AU617" s="24">
        <v>0</v>
      </c>
      <c r="AV617" s="24">
        <v>0</v>
      </c>
      <c r="AW617" s="24">
        <v>0</v>
      </c>
      <c r="AX617" s="24">
        <v>0</v>
      </c>
      <c r="AY617" s="24">
        <v>0</v>
      </c>
      <c r="AZ617" s="24">
        <v>0</v>
      </c>
      <c r="BA617" s="24">
        <v>0</v>
      </c>
      <c r="BB617" s="24">
        <v>-3.2758180168457329E-8</v>
      </c>
      <c r="BC617" s="24">
        <v>0</v>
      </c>
      <c r="BD617" s="24">
        <v>-3.2758180168457329E-8</v>
      </c>
      <c r="BE617" s="24">
        <v>0</v>
      </c>
      <c r="BF617" s="24">
        <v>0</v>
      </c>
      <c r="BG617" s="24">
        <v>0</v>
      </c>
      <c r="BH617" s="24">
        <v>0</v>
      </c>
      <c r="BI617" s="24">
        <v>0</v>
      </c>
      <c r="BJ617" s="24">
        <v>0</v>
      </c>
      <c r="BK617" s="24">
        <v>0</v>
      </c>
      <c r="BL617" s="24">
        <v>0</v>
      </c>
    </row>
    <row r="618" spans="1:64" x14ac:dyDescent="0.25">
      <c r="A618" t="s">
        <v>5122</v>
      </c>
      <c r="B618">
        <v>135</v>
      </c>
      <c r="C618">
        <v>1</v>
      </c>
      <c r="D618">
        <v>12</v>
      </c>
      <c r="E618" s="24">
        <v>0</v>
      </c>
      <c r="F618" s="24">
        <v>0</v>
      </c>
      <c r="G618" s="24">
        <v>0</v>
      </c>
      <c r="H618" s="24">
        <v>0</v>
      </c>
      <c r="I618" s="24">
        <v>0</v>
      </c>
      <c r="J618" s="24">
        <v>0</v>
      </c>
      <c r="K618" s="24">
        <v>9.1850161552429199E-3</v>
      </c>
      <c r="L618" s="24">
        <v>-9.1850161552429199E-3</v>
      </c>
      <c r="M618" s="24">
        <v>0</v>
      </c>
      <c r="N618" s="24">
        <v>0</v>
      </c>
      <c r="O618" s="24">
        <v>-9.1850161552429199E-3</v>
      </c>
      <c r="P618" s="24">
        <v>0</v>
      </c>
      <c r="Q618" s="24">
        <v>2.549040800658986E-8</v>
      </c>
      <c r="R618" s="24">
        <v>-2.549040800658986E-8</v>
      </c>
      <c r="S618" s="24">
        <v>0</v>
      </c>
      <c r="T618" s="24">
        <v>0</v>
      </c>
      <c r="U618" s="24">
        <v>0</v>
      </c>
      <c r="V618" s="24">
        <v>0</v>
      </c>
      <c r="W618" s="24">
        <v>0</v>
      </c>
      <c r="X618" s="24">
        <v>0</v>
      </c>
      <c r="Y618" s="24">
        <v>0</v>
      </c>
      <c r="Z618" s="24">
        <v>0</v>
      </c>
      <c r="AA618" s="24">
        <v>9.1850161552429199E-3</v>
      </c>
      <c r="AB618" s="24">
        <v>-9.1850161552429199E-3</v>
      </c>
      <c r="AC618" s="24">
        <v>0</v>
      </c>
      <c r="AD618" s="24">
        <v>0</v>
      </c>
      <c r="AE618" s="24">
        <v>-9.1850161552429199E-3</v>
      </c>
      <c r="AF618" s="24">
        <v>0</v>
      </c>
      <c r="AG618" s="24">
        <v>2.549040800658986E-8</v>
      </c>
      <c r="AH618" s="24">
        <v>-2.549040800658986E-8</v>
      </c>
      <c r="AI618" s="24">
        <v>0</v>
      </c>
      <c r="AJ618" s="24">
        <v>0</v>
      </c>
      <c r="AK618" s="24">
        <v>0</v>
      </c>
      <c r="AL618" s="24">
        <v>0</v>
      </c>
      <c r="AM618" s="24">
        <v>0</v>
      </c>
      <c r="AN618" s="24">
        <v>0</v>
      </c>
      <c r="AO618" s="24">
        <v>0</v>
      </c>
      <c r="AP618" s="24">
        <v>0</v>
      </c>
      <c r="AQ618" s="24">
        <v>0</v>
      </c>
      <c r="AR618" s="24">
        <v>0</v>
      </c>
      <c r="AS618" s="24">
        <v>0</v>
      </c>
      <c r="AT618" s="24">
        <v>0</v>
      </c>
      <c r="AU618" s="24">
        <v>0</v>
      </c>
      <c r="AV618" s="24">
        <v>0</v>
      </c>
      <c r="AW618" s="24">
        <v>0</v>
      </c>
      <c r="AX618" s="24">
        <v>0</v>
      </c>
      <c r="AY618" s="24">
        <v>0</v>
      </c>
      <c r="AZ618" s="24">
        <v>0</v>
      </c>
      <c r="BA618" s="24">
        <v>0</v>
      </c>
      <c r="BB618" s="24">
        <v>-2.549040800658986E-8</v>
      </c>
      <c r="BC618" s="24">
        <v>0</v>
      </c>
      <c r="BD618" s="24">
        <v>-2.549040800658986E-8</v>
      </c>
      <c r="BE618" s="24">
        <v>0</v>
      </c>
      <c r="BF618" s="24">
        <v>0</v>
      </c>
      <c r="BG618" s="24">
        <v>0</v>
      </c>
      <c r="BH618" s="24">
        <v>0</v>
      </c>
      <c r="BI618" s="24">
        <v>0</v>
      </c>
      <c r="BJ618" s="24">
        <v>0</v>
      </c>
      <c r="BK618" s="24">
        <v>0</v>
      </c>
      <c r="BL618" s="24">
        <v>0</v>
      </c>
    </row>
    <row r="619" spans="1:64" x14ac:dyDescent="0.25">
      <c r="A619" t="s">
        <v>5122</v>
      </c>
      <c r="B619">
        <v>136</v>
      </c>
      <c r="C619">
        <v>2</v>
      </c>
      <c r="D619">
        <v>12</v>
      </c>
      <c r="E619" s="24">
        <v>0</v>
      </c>
      <c r="F619" s="24">
        <v>0</v>
      </c>
      <c r="G619" s="24">
        <v>0</v>
      </c>
      <c r="H619" s="24">
        <v>0</v>
      </c>
      <c r="I619" s="24">
        <v>0</v>
      </c>
      <c r="J619" s="24">
        <v>0</v>
      </c>
      <c r="K619" s="24">
        <v>7.5648128986358643E-3</v>
      </c>
      <c r="L619" s="24">
        <v>-7.5648128986358643E-3</v>
      </c>
      <c r="M619" s="24">
        <v>0</v>
      </c>
      <c r="N619" s="24">
        <v>0</v>
      </c>
      <c r="O619" s="24">
        <v>-7.5648128986358643E-3</v>
      </c>
      <c r="P619" s="24">
        <v>0</v>
      </c>
      <c r="Q619" s="24">
        <v>1.9849721866194159E-8</v>
      </c>
      <c r="R619" s="24">
        <v>-1.9849721866194159E-8</v>
      </c>
      <c r="S619" s="24">
        <v>0</v>
      </c>
      <c r="T619" s="24">
        <v>0</v>
      </c>
      <c r="U619" s="24">
        <v>0</v>
      </c>
      <c r="V619" s="24">
        <v>0</v>
      </c>
      <c r="W619" s="24">
        <v>0</v>
      </c>
      <c r="X619" s="24">
        <v>0</v>
      </c>
      <c r="Y619" s="24">
        <v>0</v>
      </c>
      <c r="Z619" s="24">
        <v>0</v>
      </c>
      <c r="AA619" s="24">
        <v>7.5648128986358643E-3</v>
      </c>
      <c r="AB619" s="24">
        <v>-7.5648128986358643E-3</v>
      </c>
      <c r="AC619" s="24">
        <v>0</v>
      </c>
      <c r="AD619" s="24">
        <v>0</v>
      </c>
      <c r="AE619" s="24">
        <v>-7.5648128986358643E-3</v>
      </c>
      <c r="AF619" s="24">
        <v>0</v>
      </c>
      <c r="AG619" s="24">
        <v>1.9849721866194159E-8</v>
      </c>
      <c r="AH619" s="24">
        <v>-1.9849721866194159E-8</v>
      </c>
      <c r="AI619" s="24">
        <v>0</v>
      </c>
      <c r="AJ619" s="24">
        <v>0</v>
      </c>
      <c r="AK619" s="24">
        <v>0</v>
      </c>
      <c r="AL619" s="24">
        <v>0</v>
      </c>
      <c r="AM619" s="24">
        <v>0</v>
      </c>
      <c r="AN619" s="24">
        <v>0</v>
      </c>
      <c r="AO619" s="24">
        <v>0</v>
      </c>
      <c r="AP619" s="24">
        <v>0</v>
      </c>
      <c r="AQ619" s="24">
        <v>0</v>
      </c>
      <c r="AR619" s="24">
        <v>0</v>
      </c>
      <c r="AS619" s="24">
        <v>0</v>
      </c>
      <c r="AT619" s="24">
        <v>0</v>
      </c>
      <c r="AU619" s="24">
        <v>0</v>
      </c>
      <c r="AV619" s="24">
        <v>0</v>
      </c>
      <c r="AW619" s="24">
        <v>0</v>
      </c>
      <c r="AX619" s="24">
        <v>0</v>
      </c>
      <c r="AY619" s="24">
        <v>0</v>
      </c>
      <c r="AZ619" s="24">
        <v>0</v>
      </c>
      <c r="BA619" s="24">
        <v>0</v>
      </c>
      <c r="BB619" s="24">
        <v>-1.9849721866194159E-8</v>
      </c>
      <c r="BC619" s="24">
        <v>0</v>
      </c>
      <c r="BD619" s="24">
        <v>-1.9849721866194159E-8</v>
      </c>
      <c r="BE619" s="24">
        <v>0</v>
      </c>
      <c r="BF619" s="24">
        <v>0</v>
      </c>
      <c r="BG619" s="24">
        <v>0</v>
      </c>
      <c r="BH619" s="24">
        <v>0</v>
      </c>
      <c r="BI619" s="24">
        <v>0</v>
      </c>
      <c r="BJ619" s="24">
        <v>0</v>
      </c>
      <c r="BK619" s="24">
        <v>0</v>
      </c>
      <c r="BL619" s="24">
        <v>0</v>
      </c>
    </row>
    <row r="620" spans="1:64" x14ac:dyDescent="0.25">
      <c r="A620" t="s">
        <v>5122</v>
      </c>
      <c r="B620">
        <v>137</v>
      </c>
      <c r="C620">
        <v>2</v>
      </c>
      <c r="D620">
        <v>12</v>
      </c>
      <c r="E620" s="24">
        <v>0</v>
      </c>
      <c r="F620" s="24">
        <v>0</v>
      </c>
      <c r="G620" s="24">
        <v>0</v>
      </c>
      <c r="H620" s="24">
        <v>0</v>
      </c>
      <c r="I620" s="24">
        <v>0</v>
      </c>
      <c r="J620" s="24">
        <v>0</v>
      </c>
      <c r="K620" s="24">
        <v>6.2336288392543793E-3</v>
      </c>
      <c r="L620" s="24">
        <v>-6.2336288392543793E-3</v>
      </c>
      <c r="M620" s="24">
        <v>0</v>
      </c>
      <c r="N620" s="24">
        <v>0</v>
      </c>
      <c r="O620" s="24">
        <v>-6.2336288392543793E-3</v>
      </c>
      <c r="P620" s="24">
        <v>0</v>
      </c>
      <c r="Q620" s="24">
        <v>1.5472323866561055E-8</v>
      </c>
      <c r="R620" s="24">
        <v>-1.5472323866561055E-8</v>
      </c>
      <c r="S620" s="24">
        <v>0</v>
      </c>
      <c r="T620" s="24">
        <v>0</v>
      </c>
      <c r="U620" s="24">
        <v>0</v>
      </c>
      <c r="V620" s="24">
        <v>0</v>
      </c>
      <c r="W620" s="24">
        <v>0</v>
      </c>
      <c r="X620" s="24">
        <v>0</v>
      </c>
      <c r="Y620" s="24">
        <v>0</v>
      </c>
      <c r="Z620" s="24">
        <v>0</v>
      </c>
      <c r="AA620" s="24">
        <v>6.2336288392543793E-3</v>
      </c>
      <c r="AB620" s="24">
        <v>-6.2336288392543793E-3</v>
      </c>
      <c r="AC620" s="24">
        <v>0</v>
      </c>
      <c r="AD620" s="24">
        <v>0</v>
      </c>
      <c r="AE620" s="24">
        <v>-6.2336288392543793E-3</v>
      </c>
      <c r="AF620" s="24">
        <v>0</v>
      </c>
      <c r="AG620" s="24">
        <v>1.5472323866561055E-8</v>
      </c>
      <c r="AH620" s="24">
        <v>-1.5472323866561055E-8</v>
      </c>
      <c r="AI620" s="24">
        <v>0</v>
      </c>
      <c r="AJ620" s="24">
        <v>0</v>
      </c>
      <c r="AK620" s="24">
        <v>0</v>
      </c>
      <c r="AL620" s="24">
        <v>0</v>
      </c>
      <c r="AM620" s="24">
        <v>0</v>
      </c>
      <c r="AN620" s="24">
        <v>0</v>
      </c>
      <c r="AO620" s="24">
        <v>0</v>
      </c>
      <c r="AP620" s="24">
        <v>0</v>
      </c>
      <c r="AQ620" s="24">
        <v>0</v>
      </c>
      <c r="AR620" s="24">
        <v>0</v>
      </c>
      <c r="AS620" s="24">
        <v>0</v>
      </c>
      <c r="AT620" s="24">
        <v>0</v>
      </c>
      <c r="AU620" s="24">
        <v>0</v>
      </c>
      <c r="AV620" s="24">
        <v>0</v>
      </c>
      <c r="AW620" s="24">
        <v>0</v>
      </c>
      <c r="AX620" s="24">
        <v>0</v>
      </c>
      <c r="AY620" s="24">
        <v>0</v>
      </c>
      <c r="AZ620" s="24">
        <v>0</v>
      </c>
      <c r="BA620" s="24">
        <v>0</v>
      </c>
      <c r="BB620" s="24">
        <v>-1.5472323866561055E-8</v>
      </c>
      <c r="BC620" s="24">
        <v>0</v>
      </c>
      <c r="BD620" s="24">
        <v>-1.5472323866561055E-8</v>
      </c>
      <c r="BE620" s="24">
        <v>0</v>
      </c>
      <c r="BF620" s="24">
        <v>0</v>
      </c>
      <c r="BG620" s="24">
        <v>0</v>
      </c>
      <c r="BH620" s="24">
        <v>0</v>
      </c>
      <c r="BI620" s="24">
        <v>0</v>
      </c>
      <c r="BJ620" s="24">
        <v>0</v>
      </c>
      <c r="BK620" s="24">
        <v>0</v>
      </c>
      <c r="BL620" s="24">
        <v>0</v>
      </c>
    </row>
    <row r="621" spans="1:64" x14ac:dyDescent="0.25">
      <c r="A621" t="s">
        <v>5122</v>
      </c>
      <c r="B621">
        <v>138</v>
      </c>
      <c r="C621">
        <v>2</v>
      </c>
      <c r="D621">
        <v>12</v>
      </c>
      <c r="E621" s="24">
        <v>0</v>
      </c>
      <c r="F621" s="24">
        <v>0</v>
      </c>
      <c r="G621" s="24">
        <v>0</v>
      </c>
      <c r="H621" s="24">
        <v>0</v>
      </c>
      <c r="I621" s="24">
        <v>0</v>
      </c>
      <c r="J621" s="24">
        <v>0</v>
      </c>
      <c r="K621" s="24">
        <v>5.1392950117588043E-3</v>
      </c>
      <c r="L621" s="24">
        <v>-5.1392950117588043E-3</v>
      </c>
      <c r="M621" s="24">
        <v>0</v>
      </c>
      <c r="N621" s="24">
        <v>0</v>
      </c>
      <c r="O621" s="24">
        <v>-5.1392950117588043E-3</v>
      </c>
      <c r="P621" s="24">
        <v>0</v>
      </c>
      <c r="Q621" s="24">
        <v>1.206353772431612E-8</v>
      </c>
      <c r="R621" s="24">
        <v>-1.206353772431612E-8</v>
      </c>
      <c r="S621" s="24">
        <v>0</v>
      </c>
      <c r="T621" s="24">
        <v>0</v>
      </c>
      <c r="U621" s="24">
        <v>0</v>
      </c>
      <c r="V621" s="24">
        <v>0</v>
      </c>
      <c r="W621" s="24">
        <v>0</v>
      </c>
      <c r="X621" s="24">
        <v>0</v>
      </c>
      <c r="Y621" s="24">
        <v>0</v>
      </c>
      <c r="Z621" s="24">
        <v>0</v>
      </c>
      <c r="AA621" s="24">
        <v>5.1392950117588043E-3</v>
      </c>
      <c r="AB621" s="24">
        <v>-5.1392950117588043E-3</v>
      </c>
      <c r="AC621" s="24">
        <v>0</v>
      </c>
      <c r="AD621" s="24">
        <v>0</v>
      </c>
      <c r="AE621" s="24">
        <v>-5.1392950117588043E-3</v>
      </c>
      <c r="AF621" s="24">
        <v>0</v>
      </c>
      <c r="AG621" s="24">
        <v>1.206353772431612E-8</v>
      </c>
      <c r="AH621" s="24">
        <v>-1.206353772431612E-8</v>
      </c>
      <c r="AI621" s="24">
        <v>0</v>
      </c>
      <c r="AJ621" s="24">
        <v>0</v>
      </c>
      <c r="AK621" s="24">
        <v>0</v>
      </c>
      <c r="AL621" s="24">
        <v>0</v>
      </c>
      <c r="AM621" s="24">
        <v>0</v>
      </c>
      <c r="AN621" s="24">
        <v>0</v>
      </c>
      <c r="AO621" s="24">
        <v>0</v>
      </c>
      <c r="AP621" s="24">
        <v>0</v>
      </c>
      <c r="AQ621" s="24">
        <v>0</v>
      </c>
      <c r="AR621" s="24">
        <v>0</v>
      </c>
      <c r="AS621" s="24">
        <v>0</v>
      </c>
      <c r="AT621" s="24">
        <v>0</v>
      </c>
      <c r="AU621" s="24">
        <v>0</v>
      </c>
      <c r="AV621" s="24">
        <v>0</v>
      </c>
      <c r="AW621" s="24">
        <v>0</v>
      </c>
      <c r="AX621" s="24">
        <v>0</v>
      </c>
      <c r="AY621" s="24">
        <v>0</v>
      </c>
      <c r="AZ621" s="24">
        <v>0</v>
      </c>
      <c r="BA621" s="24">
        <v>0</v>
      </c>
      <c r="BB621" s="24">
        <v>-1.206353772431612E-8</v>
      </c>
      <c r="BC621" s="24">
        <v>0</v>
      </c>
      <c r="BD621" s="24">
        <v>-1.206353772431612E-8</v>
      </c>
      <c r="BE621" s="24">
        <v>0</v>
      </c>
      <c r="BF621" s="24">
        <v>0</v>
      </c>
      <c r="BG621" s="24">
        <v>0</v>
      </c>
      <c r="BH621" s="24">
        <v>0</v>
      </c>
      <c r="BI621" s="24">
        <v>0</v>
      </c>
      <c r="BJ621" s="24">
        <v>0</v>
      </c>
      <c r="BK621" s="24">
        <v>0</v>
      </c>
      <c r="BL621" s="24">
        <v>0</v>
      </c>
    </row>
    <row r="622" spans="1:64" x14ac:dyDescent="0.25">
      <c r="A622" t="s">
        <v>5122</v>
      </c>
      <c r="B622">
        <v>139</v>
      </c>
      <c r="C622">
        <v>3</v>
      </c>
      <c r="D622">
        <v>12</v>
      </c>
      <c r="E622" s="24">
        <v>0</v>
      </c>
      <c r="F622" s="24">
        <v>0</v>
      </c>
      <c r="G622" s="24">
        <v>0</v>
      </c>
      <c r="H622" s="24">
        <v>0</v>
      </c>
      <c r="I622" s="24">
        <v>0</v>
      </c>
      <c r="J622" s="24">
        <v>0</v>
      </c>
      <c r="K622" s="24">
        <v>4.2391996830701828E-3</v>
      </c>
      <c r="L622" s="24">
        <v>-4.2391996830701828E-3</v>
      </c>
      <c r="M622" s="24">
        <v>0</v>
      </c>
      <c r="N622" s="24">
        <v>0</v>
      </c>
      <c r="O622" s="24">
        <v>-4.2391996830701828E-3</v>
      </c>
      <c r="P622" s="24">
        <v>0</v>
      </c>
      <c r="Q622" s="24">
        <v>9.4132701633498073E-9</v>
      </c>
      <c r="R622" s="24">
        <v>-9.4132701633498073E-9</v>
      </c>
      <c r="S622" s="24">
        <v>0</v>
      </c>
      <c r="T622" s="24">
        <v>0</v>
      </c>
      <c r="U622" s="24">
        <v>0</v>
      </c>
      <c r="V622" s="24">
        <v>0</v>
      </c>
      <c r="W622" s="24">
        <v>0</v>
      </c>
      <c r="X622" s="24">
        <v>0</v>
      </c>
      <c r="Y622" s="24">
        <v>0</v>
      </c>
      <c r="Z622" s="24">
        <v>0</v>
      </c>
      <c r="AA622" s="24">
        <v>4.2391996830701828E-3</v>
      </c>
      <c r="AB622" s="24">
        <v>-4.2391996830701828E-3</v>
      </c>
      <c r="AC622" s="24">
        <v>0</v>
      </c>
      <c r="AD622" s="24">
        <v>0</v>
      </c>
      <c r="AE622" s="24">
        <v>-4.2391996830701828E-3</v>
      </c>
      <c r="AF622" s="24">
        <v>0</v>
      </c>
      <c r="AG622" s="24">
        <v>9.4132701633498073E-9</v>
      </c>
      <c r="AH622" s="24">
        <v>-9.4132701633498073E-9</v>
      </c>
      <c r="AI622" s="24">
        <v>0</v>
      </c>
      <c r="AJ622" s="24">
        <v>0</v>
      </c>
      <c r="AK622" s="24">
        <v>0</v>
      </c>
      <c r="AL622" s="24">
        <v>0</v>
      </c>
      <c r="AM622" s="24">
        <v>0</v>
      </c>
      <c r="AN622" s="24">
        <v>0</v>
      </c>
      <c r="AO622" s="24">
        <v>0</v>
      </c>
      <c r="AP622" s="24">
        <v>0</v>
      </c>
      <c r="AQ622" s="24">
        <v>0</v>
      </c>
      <c r="AR622" s="24">
        <v>0</v>
      </c>
      <c r="AS622" s="24">
        <v>0</v>
      </c>
      <c r="AT622" s="24">
        <v>0</v>
      </c>
      <c r="AU622" s="24">
        <v>0</v>
      </c>
      <c r="AV622" s="24">
        <v>0</v>
      </c>
      <c r="AW622" s="24">
        <v>0</v>
      </c>
      <c r="AX622" s="24">
        <v>0</v>
      </c>
      <c r="AY622" s="24">
        <v>0</v>
      </c>
      <c r="AZ622" s="24">
        <v>0</v>
      </c>
      <c r="BA622" s="24">
        <v>0</v>
      </c>
      <c r="BB622" s="24">
        <v>-9.4132701633498073E-9</v>
      </c>
      <c r="BC622" s="24">
        <v>0</v>
      </c>
      <c r="BD622" s="24">
        <v>-9.4132701633498073E-9</v>
      </c>
      <c r="BE622" s="24">
        <v>0</v>
      </c>
      <c r="BF622" s="24">
        <v>0</v>
      </c>
      <c r="BG622" s="24">
        <v>0</v>
      </c>
      <c r="BH622" s="24">
        <v>0</v>
      </c>
      <c r="BI622" s="24">
        <v>0</v>
      </c>
      <c r="BJ622" s="24">
        <v>0</v>
      </c>
      <c r="BK622" s="24">
        <v>0</v>
      </c>
      <c r="BL622" s="24">
        <v>0</v>
      </c>
    </row>
    <row r="623" spans="1:64" x14ac:dyDescent="0.25">
      <c r="A623" t="s">
        <v>5122</v>
      </c>
      <c r="B623">
        <v>140</v>
      </c>
      <c r="C623">
        <v>3</v>
      </c>
      <c r="D623">
        <v>12</v>
      </c>
      <c r="E623" s="24">
        <v>0</v>
      </c>
      <c r="F623" s="24">
        <v>0</v>
      </c>
      <c r="G623" s="24">
        <v>0</v>
      </c>
      <c r="H623" s="24">
        <v>0</v>
      </c>
      <c r="I623" s="24">
        <v>0</v>
      </c>
      <c r="J623" s="24">
        <v>0</v>
      </c>
      <c r="K623" s="24">
        <v>3.4984741359949112E-3</v>
      </c>
      <c r="L623" s="24">
        <v>-3.4984741359949112E-3</v>
      </c>
      <c r="M623" s="24">
        <v>0</v>
      </c>
      <c r="N623" s="24">
        <v>0</v>
      </c>
      <c r="O623" s="24">
        <v>-3.4984741359949112E-3</v>
      </c>
      <c r="P623" s="24">
        <v>0</v>
      </c>
      <c r="Q623" s="24">
        <v>7.3487171903252602E-9</v>
      </c>
      <c r="R623" s="24">
        <v>-7.3487171903252602E-9</v>
      </c>
      <c r="S623" s="24">
        <v>0</v>
      </c>
      <c r="T623" s="24">
        <v>0</v>
      </c>
      <c r="U623" s="24">
        <v>0</v>
      </c>
      <c r="V623" s="24">
        <v>0</v>
      </c>
      <c r="W623" s="24">
        <v>0</v>
      </c>
      <c r="X623" s="24">
        <v>0</v>
      </c>
      <c r="Y623" s="24">
        <v>0</v>
      </c>
      <c r="Z623" s="24">
        <v>0</v>
      </c>
      <c r="AA623" s="24">
        <v>3.4984741359949112E-3</v>
      </c>
      <c r="AB623" s="24">
        <v>-3.4984741359949112E-3</v>
      </c>
      <c r="AC623" s="24">
        <v>0</v>
      </c>
      <c r="AD623" s="24">
        <v>0</v>
      </c>
      <c r="AE623" s="24">
        <v>-3.4984741359949112E-3</v>
      </c>
      <c r="AF623" s="24">
        <v>0</v>
      </c>
      <c r="AG623" s="24">
        <v>7.3487171903252602E-9</v>
      </c>
      <c r="AH623" s="24">
        <v>-7.3487171903252602E-9</v>
      </c>
      <c r="AI623" s="24">
        <v>0</v>
      </c>
      <c r="AJ623" s="24">
        <v>0</v>
      </c>
      <c r="AK623" s="24">
        <v>0</v>
      </c>
      <c r="AL623" s="24">
        <v>0</v>
      </c>
      <c r="AM623" s="24">
        <v>0</v>
      </c>
      <c r="AN623" s="24">
        <v>0</v>
      </c>
      <c r="AO623" s="24">
        <v>0</v>
      </c>
      <c r="AP623" s="24">
        <v>0</v>
      </c>
      <c r="AQ623" s="24">
        <v>0</v>
      </c>
      <c r="AR623" s="24">
        <v>0</v>
      </c>
      <c r="AS623" s="24">
        <v>0</v>
      </c>
      <c r="AT623" s="24">
        <v>0</v>
      </c>
      <c r="AU623" s="24">
        <v>0</v>
      </c>
      <c r="AV623" s="24">
        <v>0</v>
      </c>
      <c r="AW623" s="24">
        <v>0</v>
      </c>
      <c r="AX623" s="24">
        <v>0</v>
      </c>
      <c r="AY623" s="24">
        <v>0</v>
      </c>
      <c r="AZ623" s="24">
        <v>0</v>
      </c>
      <c r="BA623" s="24">
        <v>0</v>
      </c>
      <c r="BB623" s="24">
        <v>-7.3487171903252602E-9</v>
      </c>
      <c r="BC623" s="24">
        <v>0</v>
      </c>
      <c r="BD623" s="24">
        <v>-7.3487171903252602E-9</v>
      </c>
      <c r="BE623" s="24">
        <v>0</v>
      </c>
      <c r="BF623" s="24">
        <v>0</v>
      </c>
      <c r="BG623" s="24">
        <v>0</v>
      </c>
      <c r="BH623" s="24">
        <v>0</v>
      </c>
      <c r="BI623" s="24">
        <v>0</v>
      </c>
      <c r="BJ623" s="24">
        <v>0</v>
      </c>
      <c r="BK623" s="24">
        <v>0</v>
      </c>
      <c r="BL623" s="24">
        <v>0</v>
      </c>
    </row>
    <row r="624" spans="1:64" x14ac:dyDescent="0.25">
      <c r="A624" t="s">
        <v>5122</v>
      </c>
      <c r="B624">
        <v>141</v>
      </c>
      <c r="C624">
        <v>3</v>
      </c>
      <c r="D624">
        <v>12</v>
      </c>
      <c r="E624" s="24">
        <v>0</v>
      </c>
      <c r="F624" s="24">
        <v>0</v>
      </c>
      <c r="G624" s="24">
        <v>0</v>
      </c>
      <c r="H624" s="24">
        <v>0</v>
      </c>
      <c r="I624" s="24">
        <v>0</v>
      </c>
      <c r="J624" s="24">
        <v>0</v>
      </c>
      <c r="K624" s="24">
        <v>2.8885751962661743E-3</v>
      </c>
      <c r="L624" s="24">
        <v>-2.8885751962661743E-3</v>
      </c>
      <c r="M624" s="24">
        <v>0</v>
      </c>
      <c r="N624" s="24">
        <v>0</v>
      </c>
      <c r="O624" s="24">
        <v>-2.8885751962661743E-3</v>
      </c>
      <c r="P624" s="24">
        <v>0</v>
      </c>
      <c r="Q624" s="24">
        <v>5.7434590416960418E-9</v>
      </c>
      <c r="R624" s="24">
        <v>-5.7434590416960418E-9</v>
      </c>
      <c r="S624" s="24">
        <v>0</v>
      </c>
      <c r="T624" s="24">
        <v>0</v>
      </c>
      <c r="U624" s="24">
        <v>0</v>
      </c>
      <c r="V624" s="24">
        <v>0</v>
      </c>
      <c r="W624" s="24">
        <v>0</v>
      </c>
      <c r="X624" s="24">
        <v>0</v>
      </c>
      <c r="Y624" s="24">
        <v>0</v>
      </c>
      <c r="Z624" s="24">
        <v>0</v>
      </c>
      <c r="AA624" s="24">
        <v>2.8885751962661743E-3</v>
      </c>
      <c r="AB624" s="24">
        <v>-2.8885751962661743E-3</v>
      </c>
      <c r="AC624" s="24">
        <v>0</v>
      </c>
      <c r="AD624" s="24">
        <v>0</v>
      </c>
      <c r="AE624" s="24">
        <v>-2.8885751962661743E-3</v>
      </c>
      <c r="AF624" s="24">
        <v>0</v>
      </c>
      <c r="AG624" s="24">
        <v>5.7434590416960418E-9</v>
      </c>
      <c r="AH624" s="24">
        <v>-5.7434590416960418E-9</v>
      </c>
      <c r="AI624" s="24">
        <v>0</v>
      </c>
      <c r="AJ624" s="24">
        <v>0</v>
      </c>
      <c r="AK624" s="24">
        <v>0</v>
      </c>
      <c r="AL624" s="24">
        <v>0</v>
      </c>
      <c r="AM624" s="24">
        <v>0</v>
      </c>
      <c r="AN624" s="24">
        <v>0</v>
      </c>
      <c r="AO624" s="24">
        <v>0</v>
      </c>
      <c r="AP624" s="24">
        <v>0</v>
      </c>
      <c r="AQ624" s="24">
        <v>0</v>
      </c>
      <c r="AR624" s="24">
        <v>0</v>
      </c>
      <c r="AS624" s="24">
        <v>0</v>
      </c>
      <c r="AT624" s="24">
        <v>0</v>
      </c>
      <c r="AU624" s="24">
        <v>0</v>
      </c>
      <c r="AV624" s="24">
        <v>0</v>
      </c>
      <c r="AW624" s="24">
        <v>0</v>
      </c>
      <c r="AX624" s="24">
        <v>0</v>
      </c>
      <c r="AY624" s="24">
        <v>0</v>
      </c>
      <c r="AZ624" s="24">
        <v>0</v>
      </c>
      <c r="BA624" s="24">
        <v>0</v>
      </c>
      <c r="BB624" s="24">
        <v>-5.7434590416960418E-9</v>
      </c>
      <c r="BC624" s="24">
        <v>0</v>
      </c>
      <c r="BD624" s="24">
        <v>-5.7434590416960418E-9</v>
      </c>
      <c r="BE624" s="24">
        <v>0</v>
      </c>
      <c r="BF624" s="24">
        <v>0</v>
      </c>
      <c r="BG624" s="24">
        <v>0</v>
      </c>
      <c r="BH624" s="24">
        <v>0</v>
      </c>
      <c r="BI624" s="24">
        <v>0</v>
      </c>
      <c r="BJ624" s="24">
        <v>0</v>
      </c>
      <c r="BK624" s="24">
        <v>0</v>
      </c>
      <c r="BL624" s="24">
        <v>0</v>
      </c>
    </row>
    <row r="625" spans="1:64" x14ac:dyDescent="0.25">
      <c r="A625" t="s">
        <v>5122</v>
      </c>
      <c r="B625">
        <v>142</v>
      </c>
      <c r="C625">
        <v>4</v>
      </c>
      <c r="D625">
        <v>12</v>
      </c>
      <c r="E625" s="24">
        <v>0</v>
      </c>
      <c r="F625" s="24">
        <v>0</v>
      </c>
      <c r="G625" s="24">
        <v>0</v>
      </c>
      <c r="H625" s="24">
        <v>0</v>
      </c>
      <c r="I625" s="24">
        <v>0</v>
      </c>
      <c r="J625" s="24">
        <v>0</v>
      </c>
      <c r="K625" s="24">
        <v>2.3861415684223175E-3</v>
      </c>
      <c r="L625" s="24">
        <v>-2.3861415684223175E-3</v>
      </c>
      <c r="M625" s="24">
        <v>0</v>
      </c>
      <c r="N625" s="24">
        <v>0</v>
      </c>
      <c r="O625" s="24">
        <v>-2.3861415684223175E-3</v>
      </c>
      <c r="P625" s="24">
        <v>0</v>
      </c>
      <c r="Q625" s="24">
        <v>4.4874468585476279E-9</v>
      </c>
      <c r="R625" s="24">
        <v>-4.4874468585476279E-9</v>
      </c>
      <c r="S625" s="24">
        <v>0</v>
      </c>
      <c r="T625" s="24">
        <v>0</v>
      </c>
      <c r="U625" s="24">
        <v>0</v>
      </c>
      <c r="V625" s="24">
        <v>0</v>
      </c>
      <c r="W625" s="24">
        <v>0</v>
      </c>
      <c r="X625" s="24">
        <v>0</v>
      </c>
      <c r="Y625" s="24">
        <v>0</v>
      </c>
      <c r="Z625" s="24">
        <v>0</v>
      </c>
      <c r="AA625" s="24">
        <v>2.3861415684223175E-3</v>
      </c>
      <c r="AB625" s="24">
        <v>-2.3861415684223175E-3</v>
      </c>
      <c r="AC625" s="24">
        <v>0</v>
      </c>
      <c r="AD625" s="24">
        <v>0</v>
      </c>
      <c r="AE625" s="24">
        <v>-2.3861415684223175E-3</v>
      </c>
      <c r="AF625" s="24">
        <v>0</v>
      </c>
      <c r="AG625" s="24">
        <v>4.4874468585476279E-9</v>
      </c>
      <c r="AH625" s="24">
        <v>-4.4874468585476279E-9</v>
      </c>
      <c r="AI625" s="24">
        <v>0</v>
      </c>
      <c r="AJ625" s="24">
        <v>0</v>
      </c>
      <c r="AK625" s="24">
        <v>0</v>
      </c>
      <c r="AL625" s="24">
        <v>0</v>
      </c>
      <c r="AM625" s="24">
        <v>0</v>
      </c>
      <c r="AN625" s="24">
        <v>0</v>
      </c>
      <c r="AO625" s="24">
        <v>0</v>
      </c>
      <c r="AP625" s="24">
        <v>0</v>
      </c>
      <c r="AQ625" s="24">
        <v>0</v>
      </c>
      <c r="AR625" s="24">
        <v>0</v>
      </c>
      <c r="AS625" s="24">
        <v>0</v>
      </c>
      <c r="AT625" s="24">
        <v>0</v>
      </c>
      <c r="AU625" s="24">
        <v>0</v>
      </c>
      <c r="AV625" s="24">
        <v>0</v>
      </c>
      <c r="AW625" s="24">
        <v>0</v>
      </c>
      <c r="AX625" s="24">
        <v>0</v>
      </c>
      <c r="AY625" s="24">
        <v>0</v>
      </c>
      <c r="AZ625" s="24">
        <v>0</v>
      </c>
      <c r="BA625" s="24">
        <v>0</v>
      </c>
      <c r="BB625" s="24">
        <v>-4.4874468585476279E-9</v>
      </c>
      <c r="BC625" s="24">
        <v>0</v>
      </c>
      <c r="BD625" s="24">
        <v>-4.4874468585476279E-9</v>
      </c>
      <c r="BE625" s="24">
        <v>0</v>
      </c>
      <c r="BF625" s="24">
        <v>0</v>
      </c>
      <c r="BG625" s="24">
        <v>0</v>
      </c>
      <c r="BH625" s="24">
        <v>0</v>
      </c>
      <c r="BI625" s="24">
        <v>0</v>
      </c>
      <c r="BJ625" s="24">
        <v>0</v>
      </c>
      <c r="BK625" s="24">
        <v>0</v>
      </c>
      <c r="BL625" s="24">
        <v>0</v>
      </c>
    </row>
    <row r="626" spans="1:64" x14ac:dyDescent="0.25">
      <c r="A626" t="s">
        <v>5122</v>
      </c>
      <c r="B626">
        <v>143</v>
      </c>
      <c r="C626">
        <v>4</v>
      </c>
      <c r="D626">
        <v>12</v>
      </c>
      <c r="E626" s="24">
        <v>0</v>
      </c>
      <c r="F626" s="24">
        <v>0</v>
      </c>
      <c r="G626" s="24">
        <v>0</v>
      </c>
      <c r="H626" s="24">
        <v>0</v>
      </c>
      <c r="I626" s="24">
        <v>0</v>
      </c>
      <c r="J626" s="24">
        <v>0</v>
      </c>
      <c r="K626" s="24">
        <v>1.9720252603292465E-3</v>
      </c>
      <c r="L626" s="24">
        <v>-1.9720252603292465E-3</v>
      </c>
      <c r="M626" s="24">
        <v>0</v>
      </c>
      <c r="N626" s="24">
        <v>0</v>
      </c>
      <c r="O626" s="24">
        <v>-1.9720252603292465E-3</v>
      </c>
      <c r="P626" s="24">
        <v>0</v>
      </c>
      <c r="Q626" s="24">
        <v>3.5115590435452759E-9</v>
      </c>
      <c r="R626" s="24">
        <v>-3.5115590435452759E-9</v>
      </c>
      <c r="S626" s="24">
        <v>0</v>
      </c>
      <c r="T626" s="24">
        <v>0</v>
      </c>
      <c r="U626" s="24">
        <v>0</v>
      </c>
      <c r="V626" s="24">
        <v>0</v>
      </c>
      <c r="W626" s="24">
        <v>0</v>
      </c>
      <c r="X626" s="24">
        <v>0</v>
      </c>
      <c r="Y626" s="24">
        <v>0</v>
      </c>
      <c r="Z626" s="24">
        <v>0</v>
      </c>
      <c r="AA626" s="24">
        <v>1.9720252603292465E-3</v>
      </c>
      <c r="AB626" s="24">
        <v>-1.9720252603292465E-3</v>
      </c>
      <c r="AC626" s="24">
        <v>0</v>
      </c>
      <c r="AD626" s="24">
        <v>0</v>
      </c>
      <c r="AE626" s="24">
        <v>-1.9720252603292465E-3</v>
      </c>
      <c r="AF626" s="24">
        <v>0</v>
      </c>
      <c r="AG626" s="24">
        <v>3.5115590435452759E-9</v>
      </c>
      <c r="AH626" s="24">
        <v>-3.5115590435452759E-9</v>
      </c>
      <c r="AI626" s="24">
        <v>0</v>
      </c>
      <c r="AJ626" s="24">
        <v>0</v>
      </c>
      <c r="AK626" s="24">
        <v>0</v>
      </c>
      <c r="AL626" s="24">
        <v>0</v>
      </c>
      <c r="AM626" s="24">
        <v>0</v>
      </c>
      <c r="AN626" s="24">
        <v>0</v>
      </c>
      <c r="AO626" s="24">
        <v>0</v>
      </c>
      <c r="AP626" s="24">
        <v>0</v>
      </c>
      <c r="AQ626" s="24">
        <v>0</v>
      </c>
      <c r="AR626" s="24">
        <v>0</v>
      </c>
      <c r="AS626" s="24">
        <v>0</v>
      </c>
      <c r="AT626" s="24">
        <v>0</v>
      </c>
      <c r="AU626" s="24">
        <v>0</v>
      </c>
      <c r="AV626" s="24">
        <v>0</v>
      </c>
      <c r="AW626" s="24">
        <v>0</v>
      </c>
      <c r="AX626" s="24">
        <v>0</v>
      </c>
      <c r="AY626" s="24">
        <v>0</v>
      </c>
      <c r="AZ626" s="24">
        <v>0</v>
      </c>
      <c r="BA626" s="24">
        <v>0</v>
      </c>
      <c r="BB626" s="24">
        <v>-3.5115590435452759E-9</v>
      </c>
      <c r="BC626" s="24">
        <v>0</v>
      </c>
      <c r="BD626" s="24">
        <v>-3.5115590435452759E-9</v>
      </c>
      <c r="BE626" s="24">
        <v>0</v>
      </c>
      <c r="BF626" s="24">
        <v>0</v>
      </c>
      <c r="BG626" s="24">
        <v>0</v>
      </c>
      <c r="BH626" s="24">
        <v>0</v>
      </c>
      <c r="BI626" s="24">
        <v>0</v>
      </c>
      <c r="BJ626" s="24">
        <v>0</v>
      </c>
      <c r="BK626" s="24">
        <v>0</v>
      </c>
      <c r="BL626" s="24">
        <v>0</v>
      </c>
    </row>
    <row r="627" spans="1:64" x14ac:dyDescent="0.25">
      <c r="A627" t="s">
        <v>5122</v>
      </c>
      <c r="B627">
        <v>144</v>
      </c>
      <c r="C627">
        <v>4</v>
      </c>
      <c r="D627">
        <v>12</v>
      </c>
      <c r="E627" s="24">
        <v>0</v>
      </c>
      <c r="F627" s="24">
        <v>0</v>
      </c>
      <c r="G627" s="24">
        <v>0</v>
      </c>
      <c r="H627" s="24">
        <v>0</v>
      </c>
      <c r="I627" s="24">
        <v>0</v>
      </c>
      <c r="J627" s="24">
        <v>0</v>
      </c>
      <c r="K627" s="24">
        <v>1.6305427998304367E-3</v>
      </c>
      <c r="L627" s="24">
        <v>-1.6305427998304367E-3</v>
      </c>
      <c r="M627" s="24">
        <v>0</v>
      </c>
      <c r="N627" s="24">
        <v>0</v>
      </c>
      <c r="O627" s="24">
        <v>-1.6305427998304367E-3</v>
      </c>
      <c r="P627" s="24">
        <v>0</v>
      </c>
      <c r="Q627" s="24">
        <v>2.7494024834595621E-9</v>
      </c>
      <c r="R627" s="24">
        <v>-2.7494024834595621E-9</v>
      </c>
      <c r="S627" s="24">
        <v>0</v>
      </c>
      <c r="T627" s="24">
        <v>0</v>
      </c>
      <c r="U627" s="24">
        <v>0</v>
      </c>
      <c r="V627" s="24">
        <v>0</v>
      </c>
      <c r="W627" s="24">
        <v>0</v>
      </c>
      <c r="X627" s="24">
        <v>0</v>
      </c>
      <c r="Y627" s="24">
        <v>0</v>
      </c>
      <c r="Z627" s="24">
        <v>0</v>
      </c>
      <c r="AA627" s="24">
        <v>1.6305427998304367E-3</v>
      </c>
      <c r="AB627" s="24">
        <v>-1.6305427998304367E-3</v>
      </c>
      <c r="AC627" s="24">
        <v>0</v>
      </c>
      <c r="AD627" s="24">
        <v>0</v>
      </c>
      <c r="AE627" s="24">
        <v>-1.6305427998304367E-3</v>
      </c>
      <c r="AF627" s="24">
        <v>0</v>
      </c>
      <c r="AG627" s="24">
        <v>2.7494024834595621E-9</v>
      </c>
      <c r="AH627" s="24">
        <v>-2.7494024834595621E-9</v>
      </c>
      <c r="AI627" s="24">
        <v>0</v>
      </c>
      <c r="AJ627" s="24">
        <v>0</v>
      </c>
      <c r="AK627" s="24">
        <v>0</v>
      </c>
      <c r="AL627" s="24">
        <v>0</v>
      </c>
      <c r="AM627" s="24">
        <v>0</v>
      </c>
      <c r="AN627" s="24">
        <v>0</v>
      </c>
      <c r="AO627" s="24">
        <v>0</v>
      </c>
      <c r="AP627" s="24">
        <v>0</v>
      </c>
      <c r="AQ627" s="24">
        <v>0</v>
      </c>
      <c r="AR627" s="24">
        <v>0</v>
      </c>
      <c r="AS627" s="24">
        <v>0</v>
      </c>
      <c r="AT627" s="24">
        <v>0</v>
      </c>
      <c r="AU627" s="24">
        <v>0</v>
      </c>
      <c r="AV627" s="24">
        <v>0</v>
      </c>
      <c r="AW627" s="24">
        <v>0</v>
      </c>
      <c r="AX627" s="24">
        <v>0</v>
      </c>
      <c r="AY627" s="24">
        <v>0</v>
      </c>
      <c r="AZ627" s="24">
        <v>0</v>
      </c>
      <c r="BA627" s="24">
        <v>0</v>
      </c>
      <c r="BB627" s="24">
        <v>-2.7494024834595621E-9</v>
      </c>
      <c r="BC627" s="24">
        <v>0</v>
      </c>
      <c r="BD627" s="24">
        <v>-2.7494024834595621E-9</v>
      </c>
      <c r="BE627" s="24">
        <v>0</v>
      </c>
      <c r="BF627" s="24">
        <v>0</v>
      </c>
      <c r="BG627" s="24">
        <v>0</v>
      </c>
      <c r="BH627" s="24">
        <v>0</v>
      </c>
      <c r="BI627" s="24">
        <v>0</v>
      </c>
      <c r="BJ627" s="24">
        <v>0</v>
      </c>
      <c r="BK627" s="24">
        <v>0</v>
      </c>
      <c r="BL627" s="24">
        <v>0</v>
      </c>
    </row>
    <row r="628" spans="1:64" x14ac:dyDescent="0.25">
      <c r="A628" t="s">
        <v>5122</v>
      </c>
      <c r="B628">
        <v>145</v>
      </c>
      <c r="C628">
        <v>1</v>
      </c>
      <c r="D628">
        <v>13</v>
      </c>
      <c r="E628" s="24">
        <v>0</v>
      </c>
      <c r="F628" s="24">
        <v>0</v>
      </c>
      <c r="G628" s="24">
        <v>0</v>
      </c>
      <c r="H628" s="24">
        <v>0</v>
      </c>
      <c r="I628" s="24">
        <v>0</v>
      </c>
      <c r="J628" s="24">
        <v>0</v>
      </c>
      <c r="K628" s="24">
        <v>1.3488009572029114E-3</v>
      </c>
      <c r="L628" s="24">
        <v>-1.3488009572029114E-3</v>
      </c>
      <c r="M628" s="24">
        <v>0</v>
      </c>
      <c r="N628" s="24">
        <v>0</v>
      </c>
      <c r="O628" s="24">
        <v>-1.3488009572029114E-3</v>
      </c>
      <c r="P628" s="24">
        <v>0</v>
      </c>
      <c r="Q628" s="24">
        <v>2.1536834537982941E-9</v>
      </c>
      <c r="R628" s="24">
        <v>-2.1536834537982941E-9</v>
      </c>
      <c r="S628" s="24">
        <v>0</v>
      </c>
      <c r="T628" s="24">
        <v>0</v>
      </c>
      <c r="U628" s="24">
        <v>0</v>
      </c>
      <c r="V628" s="24">
        <v>0</v>
      </c>
      <c r="W628" s="24">
        <v>0</v>
      </c>
      <c r="X628" s="24">
        <v>0</v>
      </c>
      <c r="Y628" s="24">
        <v>0</v>
      </c>
      <c r="Z628" s="24">
        <v>0</v>
      </c>
      <c r="AA628" s="24">
        <v>1.3488009572029114E-3</v>
      </c>
      <c r="AB628" s="24">
        <v>-1.3488009572029114E-3</v>
      </c>
      <c r="AC628" s="24">
        <v>0</v>
      </c>
      <c r="AD628" s="24">
        <v>0</v>
      </c>
      <c r="AE628" s="24">
        <v>-1.3488009572029114E-3</v>
      </c>
      <c r="AF628" s="24">
        <v>0</v>
      </c>
      <c r="AG628" s="24">
        <v>2.1536834537982941E-9</v>
      </c>
      <c r="AH628" s="24">
        <v>-2.1536834537982941E-9</v>
      </c>
      <c r="AI628" s="24">
        <v>0</v>
      </c>
      <c r="AJ628" s="24">
        <v>0</v>
      </c>
      <c r="AK628" s="24">
        <v>0</v>
      </c>
      <c r="AL628" s="24">
        <v>0</v>
      </c>
      <c r="AM628" s="24">
        <v>0</v>
      </c>
      <c r="AN628" s="24">
        <v>0</v>
      </c>
      <c r="AO628" s="24">
        <v>0</v>
      </c>
      <c r="AP628" s="24">
        <v>0</v>
      </c>
      <c r="AQ628" s="24">
        <v>0</v>
      </c>
      <c r="AR628" s="24">
        <v>0</v>
      </c>
      <c r="AS628" s="24">
        <v>0</v>
      </c>
      <c r="AT628" s="24">
        <v>0</v>
      </c>
      <c r="AU628" s="24">
        <v>0</v>
      </c>
      <c r="AV628" s="24">
        <v>0</v>
      </c>
      <c r="AW628" s="24">
        <v>0</v>
      </c>
      <c r="AX628" s="24">
        <v>0</v>
      </c>
      <c r="AY628" s="24">
        <v>0</v>
      </c>
      <c r="AZ628" s="24">
        <v>0</v>
      </c>
      <c r="BA628" s="24">
        <v>0</v>
      </c>
      <c r="BB628" s="24">
        <v>-2.1536834537982941E-9</v>
      </c>
      <c r="BC628" s="24">
        <v>0</v>
      </c>
      <c r="BD628" s="24">
        <v>-2.1536834537982941E-9</v>
      </c>
      <c r="BE628" s="24">
        <v>0</v>
      </c>
      <c r="BF628" s="24">
        <v>0</v>
      </c>
      <c r="BG628" s="24">
        <v>0</v>
      </c>
      <c r="BH628" s="24">
        <v>0</v>
      </c>
      <c r="BI628" s="24">
        <v>0</v>
      </c>
      <c r="BJ628" s="24">
        <v>0</v>
      </c>
      <c r="BK628" s="24">
        <v>0</v>
      </c>
      <c r="BL628" s="24">
        <v>0</v>
      </c>
    </row>
    <row r="629" spans="1:64" x14ac:dyDescent="0.25">
      <c r="A629" t="s">
        <v>5122</v>
      </c>
      <c r="B629">
        <v>146</v>
      </c>
      <c r="C629">
        <v>1</v>
      </c>
      <c r="D629">
        <v>13</v>
      </c>
      <c r="E629" s="24">
        <v>0</v>
      </c>
      <c r="F629" s="24">
        <v>0</v>
      </c>
      <c r="G629" s="24">
        <v>0</v>
      </c>
      <c r="H629" s="24">
        <v>0</v>
      </c>
      <c r="I629" s="24">
        <v>0</v>
      </c>
      <c r="J629" s="24">
        <v>0</v>
      </c>
      <c r="K629" s="24">
        <v>1.1162515729665756E-3</v>
      </c>
      <c r="L629" s="24">
        <v>-1.1162515729665756E-3</v>
      </c>
      <c r="M629" s="24">
        <v>0</v>
      </c>
      <c r="N629" s="24">
        <v>0</v>
      </c>
      <c r="O629" s="24">
        <v>-1.1162515729665756E-3</v>
      </c>
      <c r="P629" s="24">
        <v>0</v>
      </c>
      <c r="Q629" s="24">
        <v>1.685293682385236E-9</v>
      </c>
      <c r="R629" s="24">
        <v>-1.685293682385236E-9</v>
      </c>
      <c r="S629" s="24">
        <v>0</v>
      </c>
      <c r="T629" s="24">
        <v>0</v>
      </c>
      <c r="U629" s="24">
        <v>0</v>
      </c>
      <c r="V629" s="24">
        <v>0</v>
      </c>
      <c r="W629" s="24">
        <v>0</v>
      </c>
      <c r="X629" s="24">
        <v>0</v>
      </c>
      <c r="Y629" s="24">
        <v>0</v>
      </c>
      <c r="Z629" s="24">
        <v>0</v>
      </c>
      <c r="AA629" s="24">
        <v>1.1162515729665756E-3</v>
      </c>
      <c r="AB629" s="24">
        <v>-1.1162515729665756E-3</v>
      </c>
      <c r="AC629" s="24">
        <v>0</v>
      </c>
      <c r="AD629" s="24">
        <v>0</v>
      </c>
      <c r="AE629" s="24">
        <v>-1.1162515729665756E-3</v>
      </c>
      <c r="AF629" s="24">
        <v>0</v>
      </c>
      <c r="AG629" s="24">
        <v>1.685293682385236E-9</v>
      </c>
      <c r="AH629" s="24">
        <v>-1.685293682385236E-9</v>
      </c>
      <c r="AI629" s="24">
        <v>0</v>
      </c>
      <c r="AJ629" s="24">
        <v>0</v>
      </c>
      <c r="AK629" s="24">
        <v>0</v>
      </c>
      <c r="AL629" s="24">
        <v>0</v>
      </c>
      <c r="AM629" s="24">
        <v>0</v>
      </c>
      <c r="AN629" s="24">
        <v>0</v>
      </c>
      <c r="AO629" s="24">
        <v>0</v>
      </c>
      <c r="AP629" s="24">
        <v>0</v>
      </c>
      <c r="AQ629" s="24">
        <v>0</v>
      </c>
      <c r="AR629" s="24">
        <v>0</v>
      </c>
      <c r="AS629" s="24">
        <v>0</v>
      </c>
      <c r="AT629" s="24">
        <v>0</v>
      </c>
      <c r="AU629" s="24">
        <v>0</v>
      </c>
      <c r="AV629" s="24">
        <v>0</v>
      </c>
      <c r="AW629" s="24">
        <v>0</v>
      </c>
      <c r="AX629" s="24">
        <v>0</v>
      </c>
      <c r="AY629" s="24">
        <v>0</v>
      </c>
      <c r="AZ629" s="24">
        <v>0</v>
      </c>
      <c r="BA629" s="24">
        <v>0</v>
      </c>
      <c r="BB629" s="24">
        <v>-1.685293682385236E-9</v>
      </c>
      <c r="BC629" s="24">
        <v>0</v>
      </c>
      <c r="BD629" s="24">
        <v>-1.685293682385236E-9</v>
      </c>
      <c r="BE629" s="24">
        <v>0</v>
      </c>
      <c r="BF629" s="24">
        <v>0</v>
      </c>
      <c r="BG629" s="24">
        <v>0</v>
      </c>
      <c r="BH629" s="24">
        <v>0</v>
      </c>
      <c r="BI629" s="24">
        <v>0</v>
      </c>
      <c r="BJ629" s="24">
        <v>0</v>
      </c>
      <c r="BK629" s="24">
        <v>0</v>
      </c>
      <c r="BL629" s="24">
        <v>0</v>
      </c>
    </row>
    <row r="630" spans="1:64" x14ac:dyDescent="0.25">
      <c r="A630" t="s">
        <v>5122</v>
      </c>
      <c r="B630">
        <v>147</v>
      </c>
      <c r="C630">
        <v>1</v>
      </c>
      <c r="D630">
        <v>13</v>
      </c>
      <c r="E630" s="24">
        <v>0</v>
      </c>
      <c r="F630" s="24">
        <v>0</v>
      </c>
      <c r="G630" s="24">
        <v>0</v>
      </c>
      <c r="H630" s="24">
        <v>0</v>
      </c>
      <c r="I630" s="24">
        <v>0</v>
      </c>
      <c r="J630" s="24">
        <v>0</v>
      </c>
      <c r="K630" s="24">
        <v>9.2420540750026703E-4</v>
      </c>
      <c r="L630" s="24">
        <v>-9.2420540750026703E-4</v>
      </c>
      <c r="M630" s="24">
        <v>0</v>
      </c>
      <c r="N630" s="24">
        <v>0</v>
      </c>
      <c r="O630" s="24">
        <v>-9.2420540750026703E-4</v>
      </c>
      <c r="P630" s="24">
        <v>0</v>
      </c>
      <c r="Q630" s="24">
        <v>1.3214958016760647E-9</v>
      </c>
      <c r="R630" s="24">
        <v>-1.3214958016760647E-9</v>
      </c>
      <c r="S630" s="24">
        <v>0</v>
      </c>
      <c r="T630" s="24">
        <v>0</v>
      </c>
      <c r="U630" s="24">
        <v>0</v>
      </c>
      <c r="V630" s="24">
        <v>0</v>
      </c>
      <c r="W630" s="24">
        <v>0</v>
      </c>
      <c r="X630" s="24">
        <v>0</v>
      </c>
      <c r="Y630" s="24">
        <v>0</v>
      </c>
      <c r="Z630" s="24">
        <v>0</v>
      </c>
      <c r="AA630" s="24">
        <v>9.2420540750026703E-4</v>
      </c>
      <c r="AB630" s="24">
        <v>-9.2420540750026703E-4</v>
      </c>
      <c r="AC630" s="24">
        <v>0</v>
      </c>
      <c r="AD630" s="24">
        <v>0</v>
      </c>
      <c r="AE630" s="24">
        <v>-9.2420540750026703E-4</v>
      </c>
      <c r="AF630" s="24">
        <v>0</v>
      </c>
      <c r="AG630" s="24">
        <v>1.3214958016760647E-9</v>
      </c>
      <c r="AH630" s="24">
        <v>-1.3214958016760647E-9</v>
      </c>
      <c r="AI630" s="24">
        <v>0</v>
      </c>
      <c r="AJ630" s="24">
        <v>0</v>
      </c>
      <c r="AK630" s="24">
        <v>0</v>
      </c>
      <c r="AL630" s="24">
        <v>0</v>
      </c>
      <c r="AM630" s="24">
        <v>0</v>
      </c>
      <c r="AN630" s="24">
        <v>0</v>
      </c>
      <c r="AO630" s="24">
        <v>0</v>
      </c>
      <c r="AP630" s="24">
        <v>0</v>
      </c>
      <c r="AQ630" s="24">
        <v>0</v>
      </c>
      <c r="AR630" s="24">
        <v>0</v>
      </c>
      <c r="AS630" s="24">
        <v>0</v>
      </c>
      <c r="AT630" s="24">
        <v>0</v>
      </c>
      <c r="AU630" s="24">
        <v>0</v>
      </c>
      <c r="AV630" s="24">
        <v>0</v>
      </c>
      <c r="AW630" s="24">
        <v>0</v>
      </c>
      <c r="AX630" s="24">
        <v>0</v>
      </c>
      <c r="AY630" s="24">
        <v>0</v>
      </c>
      <c r="AZ630" s="24">
        <v>0</v>
      </c>
      <c r="BA630" s="24">
        <v>0</v>
      </c>
      <c r="BB630" s="24">
        <v>-1.3214958016760647E-9</v>
      </c>
      <c r="BC630" s="24">
        <v>0</v>
      </c>
      <c r="BD630" s="24">
        <v>-1.3214958016760647E-9</v>
      </c>
      <c r="BE630" s="24">
        <v>0</v>
      </c>
      <c r="BF630" s="24">
        <v>0</v>
      </c>
      <c r="BG630" s="24">
        <v>0</v>
      </c>
      <c r="BH630" s="24">
        <v>0</v>
      </c>
      <c r="BI630" s="24">
        <v>0</v>
      </c>
      <c r="BJ630" s="24">
        <v>0</v>
      </c>
      <c r="BK630" s="24">
        <v>0</v>
      </c>
      <c r="BL630" s="24">
        <v>0</v>
      </c>
    </row>
    <row r="631" spans="1:64" x14ac:dyDescent="0.25">
      <c r="A631" t="s">
        <v>5122</v>
      </c>
      <c r="B631">
        <v>148</v>
      </c>
      <c r="C631">
        <v>2</v>
      </c>
      <c r="D631">
        <v>13</v>
      </c>
      <c r="E631" s="24">
        <v>0</v>
      </c>
      <c r="F631" s="24">
        <v>0</v>
      </c>
      <c r="G631" s="24">
        <v>0</v>
      </c>
      <c r="H631" s="24">
        <v>0</v>
      </c>
      <c r="I631" s="24">
        <v>0</v>
      </c>
      <c r="J631" s="24">
        <v>0</v>
      </c>
      <c r="K631" s="24">
        <v>7.6553039252758026E-4</v>
      </c>
      <c r="L631" s="24">
        <v>-7.6553039252758026E-4</v>
      </c>
      <c r="M631" s="24">
        <v>0</v>
      </c>
      <c r="N631" s="24">
        <v>0</v>
      </c>
      <c r="O631" s="24">
        <v>-7.6553039252758026E-4</v>
      </c>
      <c r="P631" s="24">
        <v>0</v>
      </c>
      <c r="Q631" s="24">
        <v>1.0377334547229111E-9</v>
      </c>
      <c r="R631" s="24">
        <v>-1.0377334547229111E-9</v>
      </c>
      <c r="S631" s="24">
        <v>0</v>
      </c>
      <c r="T631" s="24">
        <v>0</v>
      </c>
      <c r="U631" s="24">
        <v>0</v>
      </c>
      <c r="V631" s="24">
        <v>0</v>
      </c>
      <c r="W631" s="24">
        <v>0</v>
      </c>
      <c r="X631" s="24">
        <v>0</v>
      </c>
      <c r="Y631" s="24">
        <v>0</v>
      </c>
      <c r="Z631" s="24">
        <v>0</v>
      </c>
      <c r="AA631" s="24">
        <v>7.6553039252758026E-4</v>
      </c>
      <c r="AB631" s="24">
        <v>-7.6553039252758026E-4</v>
      </c>
      <c r="AC631" s="24">
        <v>0</v>
      </c>
      <c r="AD631" s="24">
        <v>0</v>
      </c>
      <c r="AE631" s="24">
        <v>-7.6553039252758026E-4</v>
      </c>
      <c r="AF631" s="24">
        <v>0</v>
      </c>
      <c r="AG631" s="24">
        <v>1.0377334547229111E-9</v>
      </c>
      <c r="AH631" s="24">
        <v>-1.0377334547229111E-9</v>
      </c>
      <c r="AI631" s="24">
        <v>0</v>
      </c>
      <c r="AJ631" s="24">
        <v>0</v>
      </c>
      <c r="AK631" s="24">
        <v>0</v>
      </c>
      <c r="AL631" s="24">
        <v>0</v>
      </c>
      <c r="AM631" s="24">
        <v>0</v>
      </c>
      <c r="AN631" s="24">
        <v>0</v>
      </c>
      <c r="AO631" s="24">
        <v>0</v>
      </c>
      <c r="AP631" s="24">
        <v>0</v>
      </c>
      <c r="AQ631" s="24">
        <v>0</v>
      </c>
      <c r="AR631" s="24">
        <v>0</v>
      </c>
      <c r="AS631" s="24">
        <v>0</v>
      </c>
      <c r="AT631" s="24">
        <v>0</v>
      </c>
      <c r="AU631" s="24">
        <v>0</v>
      </c>
      <c r="AV631" s="24">
        <v>0</v>
      </c>
      <c r="AW631" s="24">
        <v>0</v>
      </c>
      <c r="AX631" s="24">
        <v>0</v>
      </c>
      <c r="AY631" s="24">
        <v>0</v>
      </c>
      <c r="AZ631" s="24">
        <v>0</v>
      </c>
      <c r="BA631" s="24">
        <v>0</v>
      </c>
      <c r="BB631" s="24">
        <v>-1.0377334547229111E-9</v>
      </c>
      <c r="BC631" s="24">
        <v>0</v>
      </c>
      <c r="BD631" s="24">
        <v>-1.0377334547229111E-9</v>
      </c>
      <c r="BE631" s="24">
        <v>0</v>
      </c>
      <c r="BF631" s="24">
        <v>0</v>
      </c>
      <c r="BG631" s="24">
        <v>0</v>
      </c>
      <c r="BH631" s="24">
        <v>0</v>
      </c>
      <c r="BI631" s="24">
        <v>0</v>
      </c>
      <c r="BJ631" s="24">
        <v>0</v>
      </c>
      <c r="BK631" s="24">
        <v>0</v>
      </c>
      <c r="BL631" s="24">
        <v>0</v>
      </c>
    </row>
    <row r="632" spans="1:64" x14ac:dyDescent="0.25">
      <c r="A632" t="s">
        <v>5122</v>
      </c>
      <c r="B632">
        <v>149</v>
      </c>
      <c r="C632">
        <v>2</v>
      </c>
      <c r="D632">
        <v>13</v>
      </c>
      <c r="E632" s="24">
        <v>0</v>
      </c>
      <c r="F632" s="24">
        <v>0</v>
      </c>
      <c r="G632" s="24">
        <v>0</v>
      </c>
      <c r="H632" s="24">
        <v>0</v>
      </c>
      <c r="I632" s="24">
        <v>0</v>
      </c>
      <c r="J632" s="24">
        <v>0</v>
      </c>
      <c r="K632" s="24">
        <v>6.3437968492507935E-4</v>
      </c>
      <c r="L632" s="24">
        <v>-6.3437968492507935E-4</v>
      </c>
      <c r="M632" s="24">
        <v>0</v>
      </c>
      <c r="N632" s="24">
        <v>0</v>
      </c>
      <c r="O632" s="24">
        <v>-6.3437968492507935E-4</v>
      </c>
      <c r="P632" s="24">
        <v>0</v>
      </c>
      <c r="Q632" s="24">
        <v>8.149072527885437E-10</v>
      </c>
      <c r="R632" s="24">
        <v>-8.149072527885437E-10</v>
      </c>
      <c r="S632" s="24">
        <v>0</v>
      </c>
      <c r="T632" s="24">
        <v>0</v>
      </c>
      <c r="U632" s="24">
        <v>0</v>
      </c>
      <c r="V632" s="24">
        <v>0</v>
      </c>
      <c r="W632" s="24">
        <v>0</v>
      </c>
      <c r="X632" s="24">
        <v>0</v>
      </c>
      <c r="Y632" s="24">
        <v>0</v>
      </c>
      <c r="Z632" s="24">
        <v>0</v>
      </c>
      <c r="AA632" s="24">
        <v>6.3437968492507935E-4</v>
      </c>
      <c r="AB632" s="24">
        <v>-6.3437968492507935E-4</v>
      </c>
      <c r="AC632" s="24">
        <v>0</v>
      </c>
      <c r="AD632" s="24">
        <v>0</v>
      </c>
      <c r="AE632" s="24">
        <v>-6.3437968492507935E-4</v>
      </c>
      <c r="AF632" s="24">
        <v>0</v>
      </c>
      <c r="AG632" s="24">
        <v>8.149072527885437E-10</v>
      </c>
      <c r="AH632" s="24">
        <v>-8.149072527885437E-10</v>
      </c>
      <c r="AI632" s="24">
        <v>0</v>
      </c>
      <c r="AJ632" s="24">
        <v>0</v>
      </c>
      <c r="AK632" s="24">
        <v>0</v>
      </c>
      <c r="AL632" s="24">
        <v>0</v>
      </c>
      <c r="AM632" s="24">
        <v>0</v>
      </c>
      <c r="AN632" s="24">
        <v>0</v>
      </c>
      <c r="AO632" s="24">
        <v>0</v>
      </c>
      <c r="AP632" s="24">
        <v>0</v>
      </c>
      <c r="AQ632" s="24">
        <v>0</v>
      </c>
      <c r="AR632" s="24">
        <v>0</v>
      </c>
      <c r="AS632" s="24">
        <v>0</v>
      </c>
      <c r="AT632" s="24">
        <v>0</v>
      </c>
      <c r="AU632" s="24">
        <v>0</v>
      </c>
      <c r="AV632" s="24">
        <v>0</v>
      </c>
      <c r="AW632" s="24">
        <v>0</v>
      </c>
      <c r="AX632" s="24">
        <v>0</v>
      </c>
      <c r="AY632" s="24">
        <v>0</v>
      </c>
      <c r="AZ632" s="24">
        <v>0</v>
      </c>
      <c r="BA632" s="24">
        <v>0</v>
      </c>
      <c r="BB632" s="24">
        <v>-8.149072527885437E-10</v>
      </c>
      <c r="BC632" s="24">
        <v>0</v>
      </c>
      <c r="BD632" s="24">
        <v>-8.149072527885437E-10</v>
      </c>
      <c r="BE632" s="24">
        <v>0</v>
      </c>
      <c r="BF632" s="24">
        <v>0</v>
      </c>
      <c r="BG632" s="24">
        <v>0</v>
      </c>
      <c r="BH632" s="24">
        <v>0</v>
      </c>
      <c r="BI632" s="24">
        <v>0</v>
      </c>
      <c r="BJ632" s="24">
        <v>0</v>
      </c>
      <c r="BK632" s="24">
        <v>0</v>
      </c>
      <c r="BL632" s="24">
        <v>0</v>
      </c>
    </row>
    <row r="633" spans="1:64" x14ac:dyDescent="0.25">
      <c r="A633" t="s">
        <v>5122</v>
      </c>
      <c r="B633">
        <v>150</v>
      </c>
      <c r="C633">
        <v>2</v>
      </c>
      <c r="D633">
        <v>13</v>
      </c>
      <c r="E633" s="24">
        <v>0</v>
      </c>
      <c r="F633" s="24">
        <v>0</v>
      </c>
      <c r="G633" s="24">
        <v>0</v>
      </c>
      <c r="H633" s="24">
        <v>0</v>
      </c>
      <c r="I633" s="24">
        <v>0</v>
      </c>
      <c r="J633" s="24">
        <v>0</v>
      </c>
      <c r="K633" s="24">
        <v>5.2591413259506226E-4</v>
      </c>
      <c r="L633" s="24">
        <v>-5.2591413259506226E-4</v>
      </c>
      <c r="M633" s="24">
        <v>0</v>
      </c>
      <c r="N633" s="24">
        <v>0</v>
      </c>
      <c r="O633" s="24">
        <v>-5.2591413259506226E-4</v>
      </c>
      <c r="P633" s="24">
        <v>0</v>
      </c>
      <c r="Q633" s="24">
        <v>6.4028427004814148E-10</v>
      </c>
      <c r="R633" s="24">
        <v>-6.4028427004814148E-10</v>
      </c>
      <c r="S633" s="24">
        <v>0</v>
      </c>
      <c r="T633" s="24">
        <v>0</v>
      </c>
      <c r="U633" s="24">
        <v>0</v>
      </c>
      <c r="V633" s="24">
        <v>0</v>
      </c>
      <c r="W633" s="24">
        <v>0</v>
      </c>
      <c r="X633" s="24">
        <v>0</v>
      </c>
      <c r="Y633" s="24">
        <v>0</v>
      </c>
      <c r="Z633" s="24">
        <v>0</v>
      </c>
      <c r="AA633" s="24">
        <v>5.2591413259506226E-4</v>
      </c>
      <c r="AB633" s="24">
        <v>-5.2591413259506226E-4</v>
      </c>
      <c r="AC633" s="24">
        <v>0</v>
      </c>
      <c r="AD633" s="24">
        <v>0</v>
      </c>
      <c r="AE633" s="24">
        <v>-5.2591413259506226E-4</v>
      </c>
      <c r="AF633" s="24">
        <v>0</v>
      </c>
      <c r="AG633" s="24">
        <v>6.4028427004814148E-10</v>
      </c>
      <c r="AH633" s="24">
        <v>-6.4028427004814148E-10</v>
      </c>
      <c r="AI633" s="24">
        <v>0</v>
      </c>
      <c r="AJ633" s="24">
        <v>0</v>
      </c>
      <c r="AK633" s="24">
        <v>0</v>
      </c>
      <c r="AL633" s="24">
        <v>0</v>
      </c>
      <c r="AM633" s="24">
        <v>0</v>
      </c>
      <c r="AN633" s="24">
        <v>0</v>
      </c>
      <c r="AO633" s="24">
        <v>0</v>
      </c>
      <c r="AP633" s="24">
        <v>0</v>
      </c>
      <c r="AQ633" s="24">
        <v>0</v>
      </c>
      <c r="AR633" s="24">
        <v>0</v>
      </c>
      <c r="AS633" s="24">
        <v>0</v>
      </c>
      <c r="AT633" s="24">
        <v>0</v>
      </c>
      <c r="AU633" s="24">
        <v>0</v>
      </c>
      <c r="AV633" s="24">
        <v>0</v>
      </c>
      <c r="AW633" s="24">
        <v>0</v>
      </c>
      <c r="AX633" s="24">
        <v>0</v>
      </c>
      <c r="AY633" s="24">
        <v>0</v>
      </c>
      <c r="AZ633" s="24">
        <v>0</v>
      </c>
      <c r="BA633" s="24">
        <v>0</v>
      </c>
      <c r="BB633" s="24">
        <v>-6.4028427004814148E-10</v>
      </c>
      <c r="BC633" s="24">
        <v>0</v>
      </c>
      <c r="BD633" s="24">
        <v>-6.4028427004814148E-10</v>
      </c>
      <c r="BE633" s="24">
        <v>0</v>
      </c>
      <c r="BF633" s="24">
        <v>0</v>
      </c>
      <c r="BG633" s="24">
        <v>0</v>
      </c>
      <c r="BH633" s="24">
        <v>0</v>
      </c>
      <c r="BI633" s="24">
        <v>0</v>
      </c>
      <c r="BJ633" s="24">
        <v>0</v>
      </c>
      <c r="BK633" s="24">
        <v>0</v>
      </c>
      <c r="BL633" s="24">
        <v>0</v>
      </c>
    </row>
    <row r="634" spans="1:64" x14ac:dyDescent="0.25">
      <c r="A634" t="s">
        <v>5122</v>
      </c>
      <c r="B634">
        <v>151</v>
      </c>
      <c r="C634">
        <v>3</v>
      </c>
      <c r="D634">
        <v>13</v>
      </c>
      <c r="E634" s="24">
        <v>0</v>
      </c>
      <c r="F634" s="24">
        <v>0</v>
      </c>
      <c r="G634" s="24">
        <v>0</v>
      </c>
      <c r="H634" s="24">
        <v>0</v>
      </c>
      <c r="I634" s="24">
        <v>0</v>
      </c>
      <c r="J634" s="24">
        <v>0</v>
      </c>
      <c r="K634" s="24">
        <v>4.3618492782115936E-4</v>
      </c>
      <c r="L634" s="24">
        <v>-4.3618492782115936E-4</v>
      </c>
      <c r="M634" s="24">
        <v>0</v>
      </c>
      <c r="N634" s="24">
        <v>0</v>
      </c>
      <c r="O634" s="24">
        <v>-4.3618492782115936E-4</v>
      </c>
      <c r="P634" s="24">
        <v>0</v>
      </c>
      <c r="Q634" s="24">
        <v>4.9840309657156467E-10</v>
      </c>
      <c r="R634" s="24">
        <v>-4.9840309657156467E-10</v>
      </c>
      <c r="S634" s="24">
        <v>0</v>
      </c>
      <c r="T634" s="24">
        <v>0</v>
      </c>
      <c r="U634" s="24">
        <v>0</v>
      </c>
      <c r="V634" s="24">
        <v>0</v>
      </c>
      <c r="W634" s="24">
        <v>0</v>
      </c>
      <c r="X634" s="24">
        <v>0</v>
      </c>
      <c r="Y634" s="24">
        <v>0</v>
      </c>
      <c r="Z634" s="24">
        <v>0</v>
      </c>
      <c r="AA634" s="24">
        <v>4.3618492782115936E-4</v>
      </c>
      <c r="AB634" s="24">
        <v>-4.3618492782115936E-4</v>
      </c>
      <c r="AC634" s="24">
        <v>0</v>
      </c>
      <c r="AD634" s="24">
        <v>0</v>
      </c>
      <c r="AE634" s="24">
        <v>-4.3618492782115936E-4</v>
      </c>
      <c r="AF634" s="24">
        <v>0</v>
      </c>
      <c r="AG634" s="24">
        <v>4.9840309657156467E-10</v>
      </c>
      <c r="AH634" s="24">
        <v>-4.9840309657156467E-10</v>
      </c>
      <c r="AI634" s="24">
        <v>0</v>
      </c>
      <c r="AJ634" s="24">
        <v>0</v>
      </c>
      <c r="AK634" s="24">
        <v>0</v>
      </c>
      <c r="AL634" s="24">
        <v>0</v>
      </c>
      <c r="AM634" s="24">
        <v>0</v>
      </c>
      <c r="AN634" s="24">
        <v>0</v>
      </c>
      <c r="AO634" s="24">
        <v>0</v>
      </c>
      <c r="AP634" s="24">
        <v>0</v>
      </c>
      <c r="AQ634" s="24">
        <v>0</v>
      </c>
      <c r="AR634" s="24">
        <v>0</v>
      </c>
      <c r="AS634" s="24">
        <v>0</v>
      </c>
      <c r="AT634" s="24">
        <v>0</v>
      </c>
      <c r="AU634" s="24">
        <v>0</v>
      </c>
      <c r="AV634" s="24">
        <v>0</v>
      </c>
      <c r="AW634" s="24">
        <v>0</v>
      </c>
      <c r="AX634" s="24">
        <v>0</v>
      </c>
      <c r="AY634" s="24">
        <v>0</v>
      </c>
      <c r="AZ634" s="24">
        <v>0</v>
      </c>
      <c r="BA634" s="24">
        <v>0</v>
      </c>
      <c r="BB634" s="24">
        <v>-4.9840309657156467E-10</v>
      </c>
      <c r="BC634" s="24">
        <v>0</v>
      </c>
      <c r="BD634" s="24">
        <v>-4.9840309657156467E-10</v>
      </c>
      <c r="BE634" s="24">
        <v>0</v>
      </c>
      <c r="BF634" s="24">
        <v>0</v>
      </c>
      <c r="BG634" s="24">
        <v>0</v>
      </c>
      <c r="BH634" s="24">
        <v>0</v>
      </c>
      <c r="BI634" s="24">
        <v>0</v>
      </c>
      <c r="BJ634" s="24">
        <v>0</v>
      </c>
      <c r="BK634" s="24">
        <v>0</v>
      </c>
      <c r="BL634" s="24">
        <v>0</v>
      </c>
    </row>
    <row r="635" spans="1:64" x14ac:dyDescent="0.25">
      <c r="A635" t="s">
        <v>5122</v>
      </c>
      <c r="B635">
        <v>152</v>
      </c>
      <c r="C635">
        <v>3</v>
      </c>
      <c r="D635">
        <v>13</v>
      </c>
      <c r="E635" s="24">
        <v>0</v>
      </c>
      <c r="F635" s="24">
        <v>0</v>
      </c>
      <c r="G635" s="24">
        <v>0</v>
      </c>
      <c r="H635" s="24">
        <v>0</v>
      </c>
      <c r="I635" s="24">
        <v>0</v>
      </c>
      <c r="J635" s="24">
        <v>0</v>
      </c>
      <c r="K635" s="24">
        <v>3.6191195249557495E-4</v>
      </c>
      <c r="L635" s="24">
        <v>-3.6191195249557495E-4</v>
      </c>
      <c r="M635" s="24">
        <v>0</v>
      </c>
      <c r="N635" s="24">
        <v>0</v>
      </c>
      <c r="O635" s="24">
        <v>-3.6191195249557495E-4</v>
      </c>
      <c r="P635" s="24">
        <v>0</v>
      </c>
      <c r="Q635" s="24">
        <v>3.9835867937654257E-10</v>
      </c>
      <c r="R635" s="24">
        <v>-3.9835867937654257E-10</v>
      </c>
      <c r="S635" s="24">
        <v>0</v>
      </c>
      <c r="T635" s="24">
        <v>0</v>
      </c>
      <c r="U635" s="24">
        <v>0</v>
      </c>
      <c r="V635" s="24">
        <v>0</v>
      </c>
      <c r="W635" s="24">
        <v>0</v>
      </c>
      <c r="X635" s="24">
        <v>0</v>
      </c>
      <c r="Y635" s="24">
        <v>0</v>
      </c>
      <c r="Z635" s="24">
        <v>0</v>
      </c>
      <c r="AA635" s="24">
        <v>3.6191195249557495E-4</v>
      </c>
      <c r="AB635" s="24">
        <v>-3.6191195249557495E-4</v>
      </c>
      <c r="AC635" s="24">
        <v>0</v>
      </c>
      <c r="AD635" s="24">
        <v>0</v>
      </c>
      <c r="AE635" s="24">
        <v>-3.6191195249557495E-4</v>
      </c>
      <c r="AF635" s="24">
        <v>0</v>
      </c>
      <c r="AG635" s="24">
        <v>3.9835867937654257E-10</v>
      </c>
      <c r="AH635" s="24">
        <v>-3.9835867937654257E-10</v>
      </c>
      <c r="AI635" s="24">
        <v>0</v>
      </c>
      <c r="AJ635" s="24">
        <v>0</v>
      </c>
      <c r="AK635" s="24">
        <v>0</v>
      </c>
      <c r="AL635" s="24">
        <v>0</v>
      </c>
      <c r="AM635" s="24">
        <v>0</v>
      </c>
      <c r="AN635" s="24">
        <v>0</v>
      </c>
      <c r="AO635" s="24">
        <v>0</v>
      </c>
      <c r="AP635" s="24">
        <v>0</v>
      </c>
      <c r="AQ635" s="24">
        <v>0</v>
      </c>
      <c r="AR635" s="24">
        <v>0</v>
      </c>
      <c r="AS635" s="24">
        <v>0</v>
      </c>
      <c r="AT635" s="24">
        <v>0</v>
      </c>
      <c r="AU635" s="24">
        <v>0</v>
      </c>
      <c r="AV635" s="24">
        <v>0</v>
      </c>
      <c r="AW635" s="24">
        <v>0</v>
      </c>
      <c r="AX635" s="24">
        <v>0</v>
      </c>
      <c r="AY635" s="24">
        <v>0</v>
      </c>
      <c r="AZ635" s="24">
        <v>0</v>
      </c>
      <c r="BA635" s="24">
        <v>0</v>
      </c>
      <c r="BB635" s="24">
        <v>-3.9835867937654257E-10</v>
      </c>
      <c r="BC635" s="24">
        <v>0</v>
      </c>
      <c r="BD635" s="24">
        <v>-3.9835867937654257E-10</v>
      </c>
      <c r="BE635" s="24">
        <v>0</v>
      </c>
      <c r="BF635" s="24">
        <v>0</v>
      </c>
      <c r="BG635" s="24">
        <v>0</v>
      </c>
      <c r="BH635" s="24">
        <v>0</v>
      </c>
      <c r="BI635" s="24">
        <v>0</v>
      </c>
      <c r="BJ635" s="24">
        <v>0</v>
      </c>
      <c r="BK635" s="24">
        <v>0</v>
      </c>
      <c r="BL635" s="24">
        <v>0</v>
      </c>
    </row>
    <row r="636" spans="1:64" x14ac:dyDescent="0.25">
      <c r="A636" t="s">
        <v>5122</v>
      </c>
      <c r="B636">
        <v>153</v>
      </c>
      <c r="C636">
        <v>3</v>
      </c>
      <c r="D636">
        <v>13</v>
      </c>
      <c r="E636" s="24">
        <v>0</v>
      </c>
      <c r="F636" s="24">
        <v>0</v>
      </c>
      <c r="G636" s="24">
        <v>0</v>
      </c>
      <c r="H636" s="24">
        <v>0</v>
      </c>
      <c r="I636" s="24">
        <v>0</v>
      </c>
      <c r="J636" s="24">
        <v>0</v>
      </c>
      <c r="K636" s="24">
        <v>3.0040554702281952E-4</v>
      </c>
      <c r="L636" s="24">
        <v>-3.0040554702281952E-4</v>
      </c>
      <c r="M636" s="24">
        <v>0</v>
      </c>
      <c r="N636" s="24">
        <v>0</v>
      </c>
      <c r="O636" s="24">
        <v>-3.0040554702281952E-4</v>
      </c>
      <c r="P636" s="24">
        <v>0</v>
      </c>
      <c r="Q636" s="24">
        <v>3.1195668270811439E-10</v>
      </c>
      <c r="R636" s="24">
        <v>-3.1195668270811439E-10</v>
      </c>
      <c r="S636" s="24">
        <v>0</v>
      </c>
      <c r="T636" s="24">
        <v>0</v>
      </c>
      <c r="U636" s="24">
        <v>0</v>
      </c>
      <c r="V636" s="24">
        <v>0</v>
      </c>
      <c r="W636" s="24">
        <v>0</v>
      </c>
      <c r="X636" s="24">
        <v>0</v>
      </c>
      <c r="Y636" s="24">
        <v>0</v>
      </c>
      <c r="Z636" s="24">
        <v>0</v>
      </c>
      <c r="AA636" s="24">
        <v>3.0040554702281952E-4</v>
      </c>
      <c r="AB636" s="24">
        <v>-3.0040554702281952E-4</v>
      </c>
      <c r="AC636" s="24">
        <v>0</v>
      </c>
      <c r="AD636" s="24">
        <v>0</v>
      </c>
      <c r="AE636" s="24">
        <v>-3.0040554702281952E-4</v>
      </c>
      <c r="AF636" s="24">
        <v>0</v>
      </c>
      <c r="AG636" s="24">
        <v>3.1195668270811439E-10</v>
      </c>
      <c r="AH636" s="24">
        <v>-3.1195668270811439E-10</v>
      </c>
      <c r="AI636" s="24">
        <v>0</v>
      </c>
      <c r="AJ636" s="24">
        <v>0</v>
      </c>
      <c r="AK636" s="24">
        <v>0</v>
      </c>
      <c r="AL636" s="24">
        <v>0</v>
      </c>
      <c r="AM636" s="24">
        <v>0</v>
      </c>
      <c r="AN636" s="24">
        <v>0</v>
      </c>
      <c r="AO636" s="24">
        <v>0</v>
      </c>
      <c r="AP636" s="24">
        <v>0</v>
      </c>
      <c r="AQ636" s="24">
        <v>0</v>
      </c>
      <c r="AR636" s="24">
        <v>0</v>
      </c>
      <c r="AS636" s="24">
        <v>0</v>
      </c>
      <c r="AT636" s="24">
        <v>0</v>
      </c>
      <c r="AU636" s="24">
        <v>0</v>
      </c>
      <c r="AV636" s="24">
        <v>0</v>
      </c>
      <c r="AW636" s="24">
        <v>0</v>
      </c>
      <c r="AX636" s="24">
        <v>0</v>
      </c>
      <c r="AY636" s="24">
        <v>0</v>
      </c>
      <c r="AZ636" s="24">
        <v>0</v>
      </c>
      <c r="BA636" s="24">
        <v>0</v>
      </c>
      <c r="BB636" s="24">
        <v>-3.1195668270811439E-10</v>
      </c>
      <c r="BC636" s="24">
        <v>0</v>
      </c>
      <c r="BD636" s="24">
        <v>-3.1195668270811439E-10</v>
      </c>
      <c r="BE636" s="24">
        <v>0</v>
      </c>
      <c r="BF636" s="24">
        <v>0</v>
      </c>
      <c r="BG636" s="24">
        <v>0</v>
      </c>
      <c r="BH636" s="24">
        <v>0</v>
      </c>
      <c r="BI636" s="24">
        <v>0</v>
      </c>
      <c r="BJ636" s="24">
        <v>0</v>
      </c>
      <c r="BK636" s="24">
        <v>0</v>
      </c>
      <c r="BL636" s="24">
        <v>0</v>
      </c>
    </row>
    <row r="637" spans="1:64" x14ac:dyDescent="0.25">
      <c r="A637" t="s">
        <v>5122</v>
      </c>
      <c r="B637">
        <v>154</v>
      </c>
      <c r="C637">
        <v>4</v>
      </c>
      <c r="D637">
        <v>13</v>
      </c>
      <c r="E637" s="24">
        <v>0</v>
      </c>
      <c r="F637" s="24">
        <v>0</v>
      </c>
      <c r="G637" s="24">
        <v>0</v>
      </c>
      <c r="H637" s="24">
        <v>0</v>
      </c>
      <c r="I637" s="24">
        <v>0</v>
      </c>
      <c r="J637" s="24">
        <v>0</v>
      </c>
      <c r="K637" s="24">
        <v>2.4945847690105438E-4</v>
      </c>
      <c r="L637" s="24">
        <v>-2.4945847690105438E-4</v>
      </c>
      <c r="M637" s="24">
        <v>0</v>
      </c>
      <c r="N637" s="24">
        <v>0</v>
      </c>
      <c r="O637" s="24">
        <v>-2.4945847690105438E-4</v>
      </c>
      <c r="P637" s="24">
        <v>0</v>
      </c>
      <c r="Q637" s="24">
        <v>2.4283508537337184E-10</v>
      </c>
      <c r="R637" s="24">
        <v>-2.4283508537337184E-10</v>
      </c>
      <c r="S637" s="24">
        <v>0</v>
      </c>
      <c r="T637" s="24">
        <v>0</v>
      </c>
      <c r="U637" s="24">
        <v>0</v>
      </c>
      <c r="V637" s="24">
        <v>0</v>
      </c>
      <c r="W637" s="24">
        <v>0</v>
      </c>
      <c r="X637" s="24">
        <v>0</v>
      </c>
      <c r="Y637" s="24">
        <v>0</v>
      </c>
      <c r="Z637" s="24">
        <v>0</v>
      </c>
      <c r="AA637" s="24">
        <v>2.4945847690105438E-4</v>
      </c>
      <c r="AB637" s="24">
        <v>-2.4945847690105438E-4</v>
      </c>
      <c r="AC637" s="24">
        <v>0</v>
      </c>
      <c r="AD637" s="24">
        <v>0</v>
      </c>
      <c r="AE637" s="24">
        <v>-2.4945847690105438E-4</v>
      </c>
      <c r="AF637" s="24">
        <v>0</v>
      </c>
      <c r="AG637" s="24">
        <v>2.4283508537337184E-10</v>
      </c>
      <c r="AH637" s="24">
        <v>-2.4283508537337184E-10</v>
      </c>
      <c r="AI637" s="24">
        <v>0</v>
      </c>
      <c r="AJ637" s="24">
        <v>0</v>
      </c>
      <c r="AK637" s="24">
        <v>0</v>
      </c>
      <c r="AL637" s="24">
        <v>0</v>
      </c>
      <c r="AM637" s="24">
        <v>0</v>
      </c>
      <c r="AN637" s="24">
        <v>0</v>
      </c>
      <c r="AO637" s="24">
        <v>0</v>
      </c>
      <c r="AP637" s="24">
        <v>0</v>
      </c>
      <c r="AQ637" s="24">
        <v>0</v>
      </c>
      <c r="AR637" s="24">
        <v>0</v>
      </c>
      <c r="AS637" s="24">
        <v>0</v>
      </c>
      <c r="AT637" s="24">
        <v>0</v>
      </c>
      <c r="AU637" s="24">
        <v>0</v>
      </c>
      <c r="AV637" s="24">
        <v>0</v>
      </c>
      <c r="AW637" s="24">
        <v>0</v>
      </c>
      <c r="AX637" s="24">
        <v>0</v>
      </c>
      <c r="AY637" s="24">
        <v>0</v>
      </c>
      <c r="AZ637" s="24">
        <v>0</v>
      </c>
      <c r="BA637" s="24">
        <v>0</v>
      </c>
      <c r="BB637" s="24">
        <v>-2.4283508537337184E-10</v>
      </c>
      <c r="BC637" s="24">
        <v>0</v>
      </c>
      <c r="BD637" s="24">
        <v>-2.4283508537337184E-10</v>
      </c>
      <c r="BE637" s="24">
        <v>0</v>
      </c>
      <c r="BF637" s="24">
        <v>0</v>
      </c>
      <c r="BG637" s="24">
        <v>0</v>
      </c>
      <c r="BH637" s="24">
        <v>0</v>
      </c>
      <c r="BI637" s="24">
        <v>0</v>
      </c>
      <c r="BJ637" s="24">
        <v>0</v>
      </c>
      <c r="BK637" s="24">
        <v>0</v>
      </c>
      <c r="BL637" s="24">
        <v>0</v>
      </c>
    </row>
    <row r="638" spans="1:64" x14ac:dyDescent="0.25">
      <c r="A638" t="s">
        <v>5122</v>
      </c>
      <c r="B638">
        <v>155</v>
      </c>
      <c r="C638">
        <v>4</v>
      </c>
      <c r="D638">
        <v>13</v>
      </c>
      <c r="E638" s="24">
        <v>0</v>
      </c>
      <c r="F638" s="24">
        <v>0</v>
      </c>
      <c r="G638" s="24">
        <v>0</v>
      </c>
      <c r="H638" s="24">
        <v>0</v>
      </c>
      <c r="I638" s="24">
        <v>0</v>
      </c>
      <c r="J638" s="24">
        <v>0</v>
      </c>
      <c r="K638" s="24">
        <v>2.0723044872283936E-4</v>
      </c>
      <c r="L638" s="24">
        <v>-2.0723044872283936E-4</v>
      </c>
      <c r="M638" s="24">
        <v>0</v>
      </c>
      <c r="N638" s="24">
        <v>0</v>
      </c>
      <c r="O638" s="24">
        <v>-2.0723044872283936E-4</v>
      </c>
      <c r="P638" s="24">
        <v>0</v>
      </c>
      <c r="Q638" s="24">
        <v>1.9463186617940664E-10</v>
      </c>
      <c r="R638" s="24">
        <v>-1.9463186617940664E-10</v>
      </c>
      <c r="S638" s="24">
        <v>0</v>
      </c>
      <c r="T638" s="24">
        <v>0</v>
      </c>
      <c r="U638" s="24">
        <v>0</v>
      </c>
      <c r="V638" s="24">
        <v>0</v>
      </c>
      <c r="W638" s="24">
        <v>0</v>
      </c>
      <c r="X638" s="24">
        <v>0</v>
      </c>
      <c r="Y638" s="24">
        <v>0</v>
      </c>
      <c r="Z638" s="24">
        <v>0</v>
      </c>
      <c r="AA638" s="24">
        <v>2.0723044872283936E-4</v>
      </c>
      <c r="AB638" s="24">
        <v>-2.0723044872283936E-4</v>
      </c>
      <c r="AC638" s="24">
        <v>0</v>
      </c>
      <c r="AD638" s="24">
        <v>0</v>
      </c>
      <c r="AE638" s="24">
        <v>-2.0723044872283936E-4</v>
      </c>
      <c r="AF638" s="24">
        <v>0</v>
      </c>
      <c r="AG638" s="24">
        <v>1.9463186617940664E-10</v>
      </c>
      <c r="AH638" s="24">
        <v>-1.9463186617940664E-10</v>
      </c>
      <c r="AI638" s="24">
        <v>0</v>
      </c>
      <c r="AJ638" s="24">
        <v>0</v>
      </c>
      <c r="AK638" s="24">
        <v>0</v>
      </c>
      <c r="AL638" s="24">
        <v>0</v>
      </c>
      <c r="AM638" s="24">
        <v>0</v>
      </c>
      <c r="AN638" s="24">
        <v>0</v>
      </c>
      <c r="AO638" s="24">
        <v>0</v>
      </c>
      <c r="AP638" s="24">
        <v>0</v>
      </c>
      <c r="AQ638" s="24">
        <v>0</v>
      </c>
      <c r="AR638" s="24">
        <v>0</v>
      </c>
      <c r="AS638" s="24">
        <v>0</v>
      </c>
      <c r="AT638" s="24">
        <v>0</v>
      </c>
      <c r="AU638" s="24">
        <v>0</v>
      </c>
      <c r="AV638" s="24">
        <v>0</v>
      </c>
      <c r="AW638" s="24">
        <v>0</v>
      </c>
      <c r="AX638" s="24">
        <v>0</v>
      </c>
      <c r="AY638" s="24">
        <v>0</v>
      </c>
      <c r="AZ638" s="24">
        <v>0</v>
      </c>
      <c r="BA638" s="24">
        <v>0</v>
      </c>
      <c r="BB638" s="24">
        <v>-1.9463186617940664E-10</v>
      </c>
      <c r="BC638" s="24">
        <v>0</v>
      </c>
      <c r="BD638" s="24">
        <v>-1.9463186617940664E-10</v>
      </c>
      <c r="BE638" s="24">
        <v>0</v>
      </c>
      <c r="BF638" s="24">
        <v>0</v>
      </c>
      <c r="BG638" s="24">
        <v>0</v>
      </c>
      <c r="BH638" s="24">
        <v>0</v>
      </c>
      <c r="BI638" s="24">
        <v>0</v>
      </c>
      <c r="BJ638" s="24">
        <v>0</v>
      </c>
      <c r="BK638" s="24">
        <v>0</v>
      </c>
      <c r="BL638" s="24">
        <v>0</v>
      </c>
    </row>
    <row r="639" spans="1:64" x14ac:dyDescent="0.25">
      <c r="A639" t="s">
        <v>5122</v>
      </c>
      <c r="B639">
        <v>156</v>
      </c>
      <c r="C639">
        <v>4</v>
      </c>
      <c r="D639">
        <v>13</v>
      </c>
      <c r="E639" s="24">
        <v>0</v>
      </c>
      <c r="F639" s="24">
        <v>0</v>
      </c>
      <c r="G639" s="24">
        <v>0</v>
      </c>
      <c r="H639" s="24">
        <v>0</v>
      </c>
      <c r="I639" s="24">
        <v>0</v>
      </c>
      <c r="J639" s="24">
        <v>0</v>
      </c>
      <c r="K639" s="24">
        <v>1.7221830785274506E-4</v>
      </c>
      <c r="L639" s="24">
        <v>-1.7221830785274506E-4</v>
      </c>
      <c r="M639" s="24">
        <v>0</v>
      </c>
      <c r="N639" s="24">
        <v>0</v>
      </c>
      <c r="O639" s="24">
        <v>-1.7221830785274506E-4</v>
      </c>
      <c r="P639" s="24">
        <v>0</v>
      </c>
      <c r="Q639" s="24">
        <v>1.5279510989785194E-10</v>
      </c>
      <c r="R639" s="24">
        <v>-1.5279510989785194E-10</v>
      </c>
      <c r="S639" s="24">
        <v>0</v>
      </c>
      <c r="T639" s="24">
        <v>0</v>
      </c>
      <c r="U639" s="24">
        <v>0</v>
      </c>
      <c r="V639" s="24">
        <v>0</v>
      </c>
      <c r="W639" s="24">
        <v>0</v>
      </c>
      <c r="X639" s="24">
        <v>0</v>
      </c>
      <c r="Y639" s="24">
        <v>0</v>
      </c>
      <c r="Z639" s="24">
        <v>0</v>
      </c>
      <c r="AA639" s="24">
        <v>1.7221830785274506E-4</v>
      </c>
      <c r="AB639" s="24">
        <v>-1.7221830785274506E-4</v>
      </c>
      <c r="AC639" s="24">
        <v>0</v>
      </c>
      <c r="AD639" s="24">
        <v>0</v>
      </c>
      <c r="AE639" s="24">
        <v>-1.7221830785274506E-4</v>
      </c>
      <c r="AF639" s="24">
        <v>0</v>
      </c>
      <c r="AG639" s="24">
        <v>1.5279510989785194E-10</v>
      </c>
      <c r="AH639" s="24">
        <v>-1.5279510989785194E-10</v>
      </c>
      <c r="AI639" s="24">
        <v>0</v>
      </c>
      <c r="AJ639" s="24">
        <v>0</v>
      </c>
      <c r="AK639" s="24">
        <v>0</v>
      </c>
      <c r="AL639" s="24">
        <v>0</v>
      </c>
      <c r="AM639" s="24">
        <v>0</v>
      </c>
      <c r="AN639" s="24">
        <v>0</v>
      </c>
      <c r="AO639" s="24">
        <v>0</v>
      </c>
      <c r="AP639" s="24">
        <v>0</v>
      </c>
      <c r="AQ639" s="24">
        <v>0</v>
      </c>
      <c r="AR639" s="24">
        <v>0</v>
      </c>
      <c r="AS639" s="24">
        <v>0</v>
      </c>
      <c r="AT639" s="24">
        <v>0</v>
      </c>
      <c r="AU639" s="24">
        <v>0</v>
      </c>
      <c r="AV639" s="24">
        <v>0</v>
      </c>
      <c r="AW639" s="24">
        <v>0</v>
      </c>
      <c r="AX639" s="24">
        <v>0</v>
      </c>
      <c r="AY639" s="24">
        <v>0</v>
      </c>
      <c r="AZ639" s="24">
        <v>0</v>
      </c>
      <c r="BA639" s="24">
        <v>0</v>
      </c>
      <c r="BB639" s="24">
        <v>-1.5279510989785194E-10</v>
      </c>
      <c r="BC639" s="24">
        <v>0</v>
      </c>
      <c r="BD639" s="24">
        <v>-1.5279510989785194E-10</v>
      </c>
      <c r="BE639" s="24">
        <v>0</v>
      </c>
      <c r="BF639" s="24">
        <v>0</v>
      </c>
      <c r="BG639" s="24">
        <v>0</v>
      </c>
      <c r="BH639" s="24">
        <v>0</v>
      </c>
      <c r="BI639" s="24">
        <v>0</v>
      </c>
      <c r="BJ639" s="24">
        <v>0</v>
      </c>
      <c r="BK639" s="24">
        <v>0</v>
      </c>
      <c r="BL639" s="24">
        <v>0</v>
      </c>
    </row>
    <row r="640" spans="1:64" x14ac:dyDescent="0.25">
      <c r="A640" t="s">
        <v>5122</v>
      </c>
      <c r="B640">
        <v>157</v>
      </c>
      <c r="C640">
        <v>1</v>
      </c>
      <c r="D640">
        <v>14</v>
      </c>
      <c r="E640" s="24">
        <v>0</v>
      </c>
      <c r="F640" s="24">
        <v>0</v>
      </c>
      <c r="G640" s="24">
        <v>0</v>
      </c>
      <c r="H640" s="24">
        <v>0</v>
      </c>
      <c r="I640" s="24">
        <v>0</v>
      </c>
      <c r="J640" s="24">
        <v>0</v>
      </c>
      <c r="K640" s="24">
        <v>1.4318153262138367E-4</v>
      </c>
      <c r="L640" s="24">
        <v>-1.4318153262138367E-4</v>
      </c>
      <c r="M640" s="24">
        <v>0</v>
      </c>
      <c r="N640" s="24">
        <v>0</v>
      </c>
      <c r="O640" s="24">
        <v>-1.4318153262138367E-4</v>
      </c>
      <c r="P640" s="24">
        <v>0</v>
      </c>
      <c r="Q640" s="24">
        <v>1.191438059322536E-10</v>
      </c>
      <c r="R640" s="24">
        <v>-1.191438059322536E-10</v>
      </c>
      <c r="S640" s="24">
        <v>0</v>
      </c>
      <c r="T640" s="24">
        <v>0</v>
      </c>
      <c r="U640" s="24">
        <v>0</v>
      </c>
      <c r="V640" s="24">
        <v>0</v>
      </c>
      <c r="W640" s="24">
        <v>0</v>
      </c>
      <c r="X640" s="24">
        <v>0</v>
      </c>
      <c r="Y640" s="24">
        <v>0</v>
      </c>
      <c r="Z640" s="24">
        <v>0</v>
      </c>
      <c r="AA640" s="24">
        <v>1.4318153262138367E-4</v>
      </c>
      <c r="AB640" s="24">
        <v>-1.4318153262138367E-4</v>
      </c>
      <c r="AC640" s="24">
        <v>0</v>
      </c>
      <c r="AD640" s="24">
        <v>0</v>
      </c>
      <c r="AE640" s="24">
        <v>-1.4318153262138367E-4</v>
      </c>
      <c r="AF640" s="24">
        <v>0</v>
      </c>
      <c r="AG640" s="24">
        <v>1.191438059322536E-10</v>
      </c>
      <c r="AH640" s="24">
        <v>-1.191438059322536E-10</v>
      </c>
      <c r="AI640" s="24">
        <v>0</v>
      </c>
      <c r="AJ640" s="24">
        <v>0</v>
      </c>
      <c r="AK640" s="24">
        <v>0</v>
      </c>
      <c r="AL640" s="24">
        <v>0</v>
      </c>
      <c r="AM640" s="24">
        <v>0</v>
      </c>
      <c r="AN640" s="24">
        <v>0</v>
      </c>
      <c r="AO640" s="24">
        <v>0</v>
      </c>
      <c r="AP640" s="24">
        <v>0</v>
      </c>
      <c r="AQ640" s="24">
        <v>0</v>
      </c>
      <c r="AR640" s="24">
        <v>0</v>
      </c>
      <c r="AS640" s="24">
        <v>0</v>
      </c>
      <c r="AT640" s="24">
        <v>0</v>
      </c>
      <c r="AU640" s="24">
        <v>0</v>
      </c>
      <c r="AV640" s="24">
        <v>0</v>
      </c>
      <c r="AW640" s="24">
        <v>0</v>
      </c>
      <c r="AX640" s="24">
        <v>0</v>
      </c>
      <c r="AY640" s="24">
        <v>0</v>
      </c>
      <c r="AZ640" s="24">
        <v>0</v>
      </c>
      <c r="BA640" s="24">
        <v>0</v>
      </c>
      <c r="BB640" s="24">
        <v>-1.191438059322536E-10</v>
      </c>
      <c r="BC640" s="24">
        <v>0</v>
      </c>
      <c r="BD640" s="24">
        <v>-1.191438059322536E-10</v>
      </c>
      <c r="BE640" s="24">
        <v>0</v>
      </c>
      <c r="BF640" s="24">
        <v>0</v>
      </c>
      <c r="BG640" s="24">
        <v>0</v>
      </c>
      <c r="BH640" s="24">
        <v>0</v>
      </c>
      <c r="BI640" s="24">
        <v>0</v>
      </c>
      <c r="BJ640" s="24">
        <v>0</v>
      </c>
      <c r="BK640" s="24">
        <v>0</v>
      </c>
      <c r="BL640" s="24">
        <v>0</v>
      </c>
    </row>
    <row r="641" spans="1:64" x14ac:dyDescent="0.25">
      <c r="A641" t="s">
        <v>5122</v>
      </c>
      <c r="B641">
        <v>158</v>
      </c>
      <c r="C641">
        <v>1</v>
      </c>
      <c r="D641">
        <v>14</v>
      </c>
      <c r="E641" s="24">
        <v>0</v>
      </c>
      <c r="F641" s="24">
        <v>0</v>
      </c>
      <c r="G641" s="24">
        <v>0</v>
      </c>
      <c r="H641" s="24">
        <v>0</v>
      </c>
      <c r="I641" s="24">
        <v>0</v>
      </c>
      <c r="J641" s="24">
        <v>0</v>
      </c>
      <c r="K641" s="24">
        <v>1.1908635497093201E-4</v>
      </c>
      <c r="L641" s="24">
        <v>-1.1908635497093201E-4</v>
      </c>
      <c r="M641" s="24">
        <v>0</v>
      </c>
      <c r="N641" s="24">
        <v>0</v>
      </c>
      <c r="O641" s="24">
        <v>-1.1908635497093201E-4</v>
      </c>
      <c r="P641" s="24">
        <v>0</v>
      </c>
      <c r="Q641" s="24">
        <v>9.0949470177292824E-11</v>
      </c>
      <c r="R641" s="24">
        <v>-9.0949470177292824E-11</v>
      </c>
      <c r="S641" s="24">
        <v>0</v>
      </c>
      <c r="T641" s="24">
        <v>0</v>
      </c>
      <c r="U641" s="24">
        <v>0</v>
      </c>
      <c r="V641" s="24">
        <v>0</v>
      </c>
      <c r="W641" s="24">
        <v>0</v>
      </c>
      <c r="X641" s="24">
        <v>0</v>
      </c>
      <c r="Y641" s="24">
        <v>0</v>
      </c>
      <c r="Z641" s="24">
        <v>0</v>
      </c>
      <c r="AA641" s="24">
        <v>1.1908635497093201E-4</v>
      </c>
      <c r="AB641" s="24">
        <v>-1.1908635497093201E-4</v>
      </c>
      <c r="AC641" s="24">
        <v>0</v>
      </c>
      <c r="AD641" s="24">
        <v>0</v>
      </c>
      <c r="AE641" s="24">
        <v>-1.1908635497093201E-4</v>
      </c>
      <c r="AF641" s="24">
        <v>0</v>
      </c>
      <c r="AG641" s="24">
        <v>9.0949470177292824E-11</v>
      </c>
      <c r="AH641" s="24">
        <v>-9.0949470177292824E-11</v>
      </c>
      <c r="AI641" s="24">
        <v>0</v>
      </c>
      <c r="AJ641" s="24">
        <v>0</v>
      </c>
      <c r="AK641" s="24">
        <v>0</v>
      </c>
      <c r="AL641" s="24">
        <v>0</v>
      </c>
      <c r="AM641" s="24">
        <v>0</v>
      </c>
      <c r="AN641" s="24">
        <v>0</v>
      </c>
      <c r="AO641" s="24">
        <v>0</v>
      </c>
      <c r="AP641" s="24">
        <v>0</v>
      </c>
      <c r="AQ641" s="24">
        <v>0</v>
      </c>
      <c r="AR641" s="24">
        <v>0</v>
      </c>
      <c r="AS641" s="24">
        <v>0</v>
      </c>
      <c r="AT641" s="24">
        <v>0</v>
      </c>
      <c r="AU641" s="24">
        <v>0</v>
      </c>
      <c r="AV641" s="24">
        <v>0</v>
      </c>
      <c r="AW641" s="24">
        <v>0</v>
      </c>
      <c r="AX641" s="24">
        <v>0</v>
      </c>
      <c r="AY641" s="24">
        <v>0</v>
      </c>
      <c r="AZ641" s="24">
        <v>0</v>
      </c>
      <c r="BA641" s="24">
        <v>0</v>
      </c>
      <c r="BB641" s="24">
        <v>-9.0949470177292824E-11</v>
      </c>
      <c r="BC641" s="24">
        <v>0</v>
      </c>
      <c r="BD641" s="24">
        <v>-9.0949470177292824E-11</v>
      </c>
      <c r="BE641" s="24">
        <v>0</v>
      </c>
      <c r="BF641" s="24">
        <v>0</v>
      </c>
      <c r="BG641" s="24">
        <v>0</v>
      </c>
      <c r="BH641" s="24">
        <v>0</v>
      </c>
      <c r="BI641" s="24">
        <v>0</v>
      </c>
      <c r="BJ641" s="24">
        <v>0</v>
      </c>
      <c r="BK641" s="24">
        <v>0</v>
      </c>
      <c r="BL641" s="24">
        <v>0</v>
      </c>
    </row>
    <row r="642" spans="1:64" x14ac:dyDescent="0.25">
      <c r="A642" t="s">
        <v>5122</v>
      </c>
      <c r="B642">
        <v>159</v>
      </c>
      <c r="C642">
        <v>1</v>
      </c>
      <c r="D642">
        <v>14</v>
      </c>
      <c r="E642" s="24">
        <v>0</v>
      </c>
      <c r="F642" s="24">
        <v>0</v>
      </c>
      <c r="G642" s="24">
        <v>0</v>
      </c>
      <c r="H642" s="24">
        <v>0</v>
      </c>
      <c r="I642" s="24">
        <v>0</v>
      </c>
      <c r="J642" s="24">
        <v>0</v>
      </c>
      <c r="K642" s="24">
        <v>9.9079683423042297E-5</v>
      </c>
      <c r="L642" s="24">
        <v>-9.9079683423042297E-5</v>
      </c>
      <c r="M642" s="24">
        <v>0</v>
      </c>
      <c r="N642" s="24">
        <v>0</v>
      </c>
      <c r="O642" s="24">
        <v>-9.9079683423042297E-5</v>
      </c>
      <c r="P642" s="24">
        <v>0</v>
      </c>
      <c r="Q642" s="24">
        <v>7.5488060247153044E-11</v>
      </c>
      <c r="R642" s="24">
        <v>-7.5488060247153044E-11</v>
      </c>
      <c r="S642" s="24">
        <v>0</v>
      </c>
      <c r="T642" s="24">
        <v>0</v>
      </c>
      <c r="U642" s="24">
        <v>0</v>
      </c>
      <c r="V642" s="24">
        <v>0</v>
      </c>
      <c r="W642" s="24">
        <v>0</v>
      </c>
      <c r="X642" s="24">
        <v>0</v>
      </c>
      <c r="Y642" s="24">
        <v>0</v>
      </c>
      <c r="Z642" s="24">
        <v>0</v>
      </c>
      <c r="AA642" s="24">
        <v>9.9079683423042297E-5</v>
      </c>
      <c r="AB642" s="24">
        <v>-9.9079683423042297E-5</v>
      </c>
      <c r="AC642" s="24">
        <v>0</v>
      </c>
      <c r="AD642" s="24">
        <v>0</v>
      </c>
      <c r="AE642" s="24">
        <v>-9.9079683423042297E-5</v>
      </c>
      <c r="AF642" s="24">
        <v>0</v>
      </c>
      <c r="AG642" s="24">
        <v>7.5488060247153044E-11</v>
      </c>
      <c r="AH642" s="24">
        <v>-7.5488060247153044E-11</v>
      </c>
      <c r="AI642" s="24">
        <v>0</v>
      </c>
      <c r="AJ642" s="24">
        <v>0</v>
      </c>
      <c r="AK642" s="24">
        <v>0</v>
      </c>
      <c r="AL642" s="24">
        <v>0</v>
      </c>
      <c r="AM642" s="24">
        <v>0</v>
      </c>
      <c r="AN642" s="24">
        <v>0</v>
      </c>
      <c r="AO642" s="24">
        <v>0</v>
      </c>
      <c r="AP642" s="24">
        <v>0</v>
      </c>
      <c r="AQ642" s="24">
        <v>0</v>
      </c>
      <c r="AR642" s="24">
        <v>0</v>
      </c>
      <c r="AS642" s="24">
        <v>0</v>
      </c>
      <c r="AT642" s="24">
        <v>0</v>
      </c>
      <c r="AU642" s="24">
        <v>0</v>
      </c>
      <c r="AV642" s="24">
        <v>0</v>
      </c>
      <c r="AW642" s="24">
        <v>0</v>
      </c>
      <c r="AX642" s="24">
        <v>0</v>
      </c>
      <c r="AY642" s="24">
        <v>0</v>
      </c>
      <c r="AZ642" s="24">
        <v>0</v>
      </c>
      <c r="BA642" s="24">
        <v>0</v>
      </c>
      <c r="BB642" s="24">
        <v>-7.5488060247153044E-11</v>
      </c>
      <c r="BC642" s="24">
        <v>0</v>
      </c>
      <c r="BD642" s="24">
        <v>-7.5488060247153044E-11</v>
      </c>
      <c r="BE642" s="24">
        <v>0</v>
      </c>
      <c r="BF642" s="24">
        <v>0</v>
      </c>
      <c r="BG642" s="24">
        <v>0</v>
      </c>
      <c r="BH642" s="24">
        <v>0</v>
      </c>
      <c r="BI642" s="24">
        <v>0</v>
      </c>
      <c r="BJ642" s="24">
        <v>0</v>
      </c>
      <c r="BK642" s="24">
        <v>0</v>
      </c>
      <c r="BL642" s="24">
        <v>0</v>
      </c>
    </row>
    <row r="643" spans="1:64" x14ac:dyDescent="0.25">
      <c r="A643" t="s">
        <v>5122</v>
      </c>
      <c r="B643">
        <v>160</v>
      </c>
      <c r="C643">
        <v>2</v>
      </c>
      <c r="D643">
        <v>14</v>
      </c>
      <c r="E643" s="24">
        <v>0</v>
      </c>
      <c r="F643" s="24">
        <v>0</v>
      </c>
      <c r="G643" s="24">
        <v>0</v>
      </c>
      <c r="H643" s="24">
        <v>0</v>
      </c>
      <c r="I643" s="24">
        <v>0</v>
      </c>
      <c r="J643" s="24">
        <v>0</v>
      </c>
      <c r="K643" s="24">
        <v>8.2464888691902161E-5</v>
      </c>
      <c r="L643" s="24">
        <v>-8.2464888691902161E-5</v>
      </c>
      <c r="M643" s="24">
        <v>0</v>
      </c>
      <c r="N643" s="24">
        <v>0</v>
      </c>
      <c r="O643" s="24">
        <v>-8.2464888691902161E-5</v>
      </c>
      <c r="P643" s="24">
        <v>0</v>
      </c>
      <c r="Q643" s="24">
        <v>5.8207660913467407E-11</v>
      </c>
      <c r="R643" s="24">
        <v>-5.8207660913467407E-11</v>
      </c>
      <c r="S643" s="24">
        <v>0</v>
      </c>
      <c r="T643" s="24">
        <v>0</v>
      </c>
      <c r="U643" s="24">
        <v>0</v>
      </c>
      <c r="V643" s="24">
        <v>0</v>
      </c>
      <c r="W643" s="24">
        <v>0</v>
      </c>
      <c r="X643" s="24">
        <v>0</v>
      </c>
      <c r="Y643" s="24">
        <v>0</v>
      </c>
      <c r="Z643" s="24">
        <v>0</v>
      </c>
      <c r="AA643" s="24">
        <v>8.2464888691902161E-5</v>
      </c>
      <c r="AB643" s="24">
        <v>-8.2464888691902161E-5</v>
      </c>
      <c r="AC643" s="24">
        <v>0</v>
      </c>
      <c r="AD643" s="24">
        <v>0</v>
      </c>
      <c r="AE643" s="24">
        <v>-8.2464888691902161E-5</v>
      </c>
      <c r="AF643" s="24">
        <v>0</v>
      </c>
      <c r="AG643" s="24">
        <v>5.8207660913467407E-11</v>
      </c>
      <c r="AH643" s="24">
        <v>-5.8207660913467407E-11</v>
      </c>
      <c r="AI643" s="24">
        <v>0</v>
      </c>
      <c r="AJ643" s="24">
        <v>0</v>
      </c>
      <c r="AK643" s="24">
        <v>0</v>
      </c>
      <c r="AL643" s="24">
        <v>0</v>
      </c>
      <c r="AM643" s="24">
        <v>0</v>
      </c>
      <c r="AN643" s="24">
        <v>0</v>
      </c>
      <c r="AO643" s="24">
        <v>0</v>
      </c>
      <c r="AP643" s="24">
        <v>0</v>
      </c>
      <c r="AQ643" s="24">
        <v>0</v>
      </c>
      <c r="AR643" s="24">
        <v>0</v>
      </c>
      <c r="AS643" s="24">
        <v>0</v>
      </c>
      <c r="AT643" s="24">
        <v>0</v>
      </c>
      <c r="AU643" s="24">
        <v>0</v>
      </c>
      <c r="AV643" s="24">
        <v>0</v>
      </c>
      <c r="AW643" s="24">
        <v>0</v>
      </c>
      <c r="AX643" s="24">
        <v>0</v>
      </c>
      <c r="AY643" s="24">
        <v>0</v>
      </c>
      <c r="AZ643" s="24">
        <v>0</v>
      </c>
      <c r="BA643" s="24">
        <v>0</v>
      </c>
      <c r="BB643" s="24">
        <v>-5.8207660913467407E-11</v>
      </c>
      <c r="BC643" s="24">
        <v>0</v>
      </c>
      <c r="BD643" s="24">
        <v>-5.8207660913467407E-11</v>
      </c>
      <c r="BE643" s="24">
        <v>0</v>
      </c>
      <c r="BF643" s="24">
        <v>0</v>
      </c>
      <c r="BG643" s="24">
        <v>0</v>
      </c>
      <c r="BH643" s="24">
        <v>0</v>
      </c>
      <c r="BI643" s="24">
        <v>0</v>
      </c>
      <c r="BJ643" s="24">
        <v>0</v>
      </c>
      <c r="BK643" s="24">
        <v>0</v>
      </c>
      <c r="BL643" s="24">
        <v>0</v>
      </c>
    </row>
    <row r="644" spans="1:64" x14ac:dyDescent="0.25">
      <c r="A644" t="s">
        <v>5122</v>
      </c>
      <c r="B644">
        <v>161</v>
      </c>
      <c r="C644">
        <v>2</v>
      </c>
      <c r="D644">
        <v>14</v>
      </c>
      <c r="E644" s="24">
        <v>0</v>
      </c>
      <c r="F644" s="24">
        <v>0</v>
      </c>
      <c r="G644" s="24">
        <v>0</v>
      </c>
      <c r="H644" s="24">
        <v>0</v>
      </c>
      <c r="I644" s="24">
        <v>0</v>
      </c>
      <c r="J644" s="24">
        <v>0</v>
      </c>
      <c r="K644" s="24">
        <v>6.866455078125E-5</v>
      </c>
      <c r="L644" s="24">
        <v>-6.866455078125E-5</v>
      </c>
      <c r="M644" s="24">
        <v>0</v>
      </c>
      <c r="N644" s="24">
        <v>0</v>
      </c>
      <c r="O644" s="24">
        <v>-6.866455078125E-5</v>
      </c>
      <c r="P644" s="24">
        <v>0</v>
      </c>
      <c r="Q644" s="24">
        <v>4.638422979041934E-11</v>
      </c>
      <c r="R644" s="24">
        <v>-4.638422979041934E-11</v>
      </c>
      <c r="S644" s="24">
        <v>0</v>
      </c>
      <c r="T644" s="24">
        <v>0</v>
      </c>
      <c r="U644" s="24">
        <v>0</v>
      </c>
      <c r="V644" s="24">
        <v>0</v>
      </c>
      <c r="W644" s="24">
        <v>0</v>
      </c>
      <c r="X644" s="24">
        <v>0</v>
      </c>
      <c r="Y644" s="24">
        <v>0</v>
      </c>
      <c r="Z644" s="24">
        <v>0</v>
      </c>
      <c r="AA644" s="24">
        <v>6.866455078125E-5</v>
      </c>
      <c r="AB644" s="24">
        <v>-6.866455078125E-5</v>
      </c>
      <c r="AC644" s="24">
        <v>0</v>
      </c>
      <c r="AD644" s="24">
        <v>0</v>
      </c>
      <c r="AE644" s="24">
        <v>-6.866455078125E-5</v>
      </c>
      <c r="AF644" s="24">
        <v>0</v>
      </c>
      <c r="AG644" s="24">
        <v>4.638422979041934E-11</v>
      </c>
      <c r="AH644" s="24">
        <v>-4.638422979041934E-11</v>
      </c>
      <c r="AI644" s="24">
        <v>0</v>
      </c>
      <c r="AJ644" s="24">
        <v>0</v>
      </c>
      <c r="AK644" s="24">
        <v>0</v>
      </c>
      <c r="AL644" s="24">
        <v>0</v>
      </c>
      <c r="AM644" s="24">
        <v>0</v>
      </c>
      <c r="AN644" s="24">
        <v>0</v>
      </c>
      <c r="AO644" s="24">
        <v>0</v>
      </c>
      <c r="AP644" s="24">
        <v>0</v>
      </c>
      <c r="AQ644" s="24">
        <v>0</v>
      </c>
      <c r="AR644" s="24">
        <v>0</v>
      </c>
      <c r="AS644" s="24">
        <v>0</v>
      </c>
      <c r="AT644" s="24">
        <v>0</v>
      </c>
      <c r="AU644" s="24">
        <v>0</v>
      </c>
      <c r="AV644" s="24">
        <v>0</v>
      </c>
      <c r="AW644" s="24">
        <v>0</v>
      </c>
      <c r="AX644" s="24">
        <v>0</v>
      </c>
      <c r="AY644" s="24">
        <v>0</v>
      </c>
      <c r="AZ644" s="24">
        <v>0</v>
      </c>
      <c r="BA644" s="24">
        <v>0</v>
      </c>
      <c r="BB644" s="24">
        <v>-4.638422979041934E-11</v>
      </c>
      <c r="BC644" s="24">
        <v>0</v>
      </c>
      <c r="BD644" s="24">
        <v>-4.638422979041934E-11</v>
      </c>
      <c r="BE644" s="24">
        <v>0</v>
      </c>
      <c r="BF644" s="24">
        <v>0</v>
      </c>
      <c r="BG644" s="24">
        <v>0</v>
      </c>
      <c r="BH644" s="24">
        <v>0</v>
      </c>
      <c r="BI644" s="24">
        <v>0</v>
      </c>
      <c r="BJ644" s="24">
        <v>0</v>
      </c>
      <c r="BK644" s="24">
        <v>0</v>
      </c>
      <c r="BL644" s="24">
        <v>0</v>
      </c>
    </row>
    <row r="645" spans="1:64" x14ac:dyDescent="0.25">
      <c r="A645" t="s">
        <v>5122</v>
      </c>
      <c r="B645">
        <v>162</v>
      </c>
      <c r="C645">
        <v>2</v>
      </c>
      <c r="D645">
        <v>14</v>
      </c>
      <c r="E645" s="24">
        <v>0</v>
      </c>
      <c r="F645" s="24">
        <v>0</v>
      </c>
      <c r="G645" s="24">
        <v>0</v>
      </c>
      <c r="H645" s="24">
        <v>0</v>
      </c>
      <c r="I645" s="24">
        <v>0</v>
      </c>
      <c r="J645" s="24">
        <v>0</v>
      </c>
      <c r="K645" s="24">
        <v>5.7188794016838074E-5</v>
      </c>
      <c r="L645" s="24">
        <v>-5.7188794016838074E-5</v>
      </c>
      <c r="M645" s="24">
        <v>0</v>
      </c>
      <c r="N645" s="24">
        <v>0</v>
      </c>
      <c r="O645" s="24">
        <v>-5.7188794016838074E-5</v>
      </c>
      <c r="P645" s="24">
        <v>0</v>
      </c>
      <c r="Q645" s="24">
        <v>3.637978807091713E-11</v>
      </c>
      <c r="R645" s="24">
        <v>-3.637978807091713E-11</v>
      </c>
      <c r="S645" s="24">
        <v>0</v>
      </c>
      <c r="T645" s="24">
        <v>0</v>
      </c>
      <c r="U645" s="24">
        <v>0</v>
      </c>
      <c r="V645" s="24">
        <v>0</v>
      </c>
      <c r="W645" s="24">
        <v>0</v>
      </c>
      <c r="X645" s="24">
        <v>0</v>
      </c>
      <c r="Y645" s="24">
        <v>0</v>
      </c>
      <c r="Z645" s="24">
        <v>0</v>
      </c>
      <c r="AA645" s="24">
        <v>5.7188794016838074E-5</v>
      </c>
      <c r="AB645" s="24">
        <v>-5.7188794016838074E-5</v>
      </c>
      <c r="AC645" s="24">
        <v>0</v>
      </c>
      <c r="AD645" s="24">
        <v>0</v>
      </c>
      <c r="AE645" s="24">
        <v>-5.7188794016838074E-5</v>
      </c>
      <c r="AF645" s="24">
        <v>0</v>
      </c>
      <c r="AG645" s="24">
        <v>3.637978807091713E-11</v>
      </c>
      <c r="AH645" s="24">
        <v>-3.637978807091713E-11</v>
      </c>
      <c r="AI645" s="24">
        <v>0</v>
      </c>
      <c r="AJ645" s="24">
        <v>0</v>
      </c>
      <c r="AK645" s="24">
        <v>0</v>
      </c>
      <c r="AL645" s="24">
        <v>0</v>
      </c>
      <c r="AM645" s="24">
        <v>0</v>
      </c>
      <c r="AN645" s="24">
        <v>0</v>
      </c>
      <c r="AO645" s="24">
        <v>0</v>
      </c>
      <c r="AP645" s="24">
        <v>0</v>
      </c>
      <c r="AQ645" s="24">
        <v>0</v>
      </c>
      <c r="AR645" s="24">
        <v>0</v>
      </c>
      <c r="AS645" s="24">
        <v>0</v>
      </c>
      <c r="AT645" s="24">
        <v>0</v>
      </c>
      <c r="AU645" s="24">
        <v>0</v>
      </c>
      <c r="AV645" s="24">
        <v>0</v>
      </c>
      <c r="AW645" s="24">
        <v>0</v>
      </c>
      <c r="AX645" s="24">
        <v>0</v>
      </c>
      <c r="AY645" s="24">
        <v>0</v>
      </c>
      <c r="AZ645" s="24">
        <v>0</v>
      </c>
      <c r="BA645" s="24">
        <v>0</v>
      </c>
      <c r="BB645" s="24">
        <v>-3.637978807091713E-11</v>
      </c>
      <c r="BC645" s="24">
        <v>0</v>
      </c>
      <c r="BD645" s="24">
        <v>-3.637978807091713E-11</v>
      </c>
      <c r="BE645" s="24">
        <v>0</v>
      </c>
      <c r="BF645" s="24">
        <v>0</v>
      </c>
      <c r="BG645" s="24">
        <v>0</v>
      </c>
      <c r="BH645" s="24">
        <v>0</v>
      </c>
      <c r="BI645" s="24">
        <v>0</v>
      </c>
      <c r="BJ645" s="24">
        <v>0</v>
      </c>
      <c r="BK645" s="24">
        <v>0</v>
      </c>
      <c r="BL645" s="24">
        <v>0</v>
      </c>
    </row>
    <row r="646" spans="1:64" x14ac:dyDescent="0.25">
      <c r="A646" t="s">
        <v>5122</v>
      </c>
      <c r="B646">
        <v>163</v>
      </c>
      <c r="C646">
        <v>3</v>
      </c>
      <c r="D646">
        <v>14</v>
      </c>
      <c r="E646" s="24">
        <v>0</v>
      </c>
      <c r="F646" s="24">
        <v>0</v>
      </c>
      <c r="G646" s="24">
        <v>0</v>
      </c>
      <c r="H646" s="24">
        <v>0</v>
      </c>
      <c r="I646" s="24">
        <v>0</v>
      </c>
      <c r="J646" s="24">
        <v>0</v>
      </c>
      <c r="K646" s="24">
        <v>4.7657638788223267E-5</v>
      </c>
      <c r="L646" s="24">
        <v>-4.7657638788223267E-5</v>
      </c>
      <c r="M646" s="24">
        <v>0</v>
      </c>
      <c r="N646" s="24">
        <v>0</v>
      </c>
      <c r="O646" s="24">
        <v>-4.7657638788223267E-5</v>
      </c>
      <c r="P646" s="24">
        <v>0</v>
      </c>
      <c r="Q646" s="24">
        <v>3.092281986027956E-11</v>
      </c>
      <c r="R646" s="24">
        <v>-3.092281986027956E-11</v>
      </c>
      <c r="S646" s="24">
        <v>0</v>
      </c>
      <c r="T646" s="24">
        <v>0</v>
      </c>
      <c r="U646" s="24">
        <v>0</v>
      </c>
      <c r="V646" s="24">
        <v>0</v>
      </c>
      <c r="W646" s="24">
        <v>0</v>
      </c>
      <c r="X646" s="24">
        <v>0</v>
      </c>
      <c r="Y646" s="24">
        <v>0</v>
      </c>
      <c r="Z646" s="24">
        <v>0</v>
      </c>
      <c r="AA646" s="24">
        <v>4.7657638788223267E-5</v>
      </c>
      <c r="AB646" s="24">
        <v>-4.7657638788223267E-5</v>
      </c>
      <c r="AC646" s="24">
        <v>0</v>
      </c>
      <c r="AD646" s="24">
        <v>0</v>
      </c>
      <c r="AE646" s="24">
        <v>-4.7657638788223267E-5</v>
      </c>
      <c r="AF646" s="24">
        <v>0</v>
      </c>
      <c r="AG646" s="24">
        <v>3.092281986027956E-11</v>
      </c>
      <c r="AH646" s="24">
        <v>-3.092281986027956E-11</v>
      </c>
      <c r="AI646" s="24">
        <v>0</v>
      </c>
      <c r="AJ646" s="24">
        <v>0</v>
      </c>
      <c r="AK646" s="24">
        <v>0</v>
      </c>
      <c r="AL646" s="24">
        <v>0</v>
      </c>
      <c r="AM646" s="24">
        <v>0</v>
      </c>
      <c r="AN646" s="24">
        <v>0</v>
      </c>
      <c r="AO646" s="24">
        <v>0</v>
      </c>
      <c r="AP646" s="24">
        <v>0</v>
      </c>
      <c r="AQ646" s="24">
        <v>0</v>
      </c>
      <c r="AR646" s="24">
        <v>0</v>
      </c>
      <c r="AS646" s="24">
        <v>0</v>
      </c>
      <c r="AT646" s="24">
        <v>0</v>
      </c>
      <c r="AU646" s="24">
        <v>0</v>
      </c>
      <c r="AV646" s="24">
        <v>0</v>
      </c>
      <c r="AW646" s="24">
        <v>0</v>
      </c>
      <c r="AX646" s="24">
        <v>0</v>
      </c>
      <c r="AY646" s="24">
        <v>0</v>
      </c>
      <c r="AZ646" s="24">
        <v>0</v>
      </c>
      <c r="BA646" s="24">
        <v>0</v>
      </c>
      <c r="BB646" s="24">
        <v>-3.092281986027956E-11</v>
      </c>
      <c r="BC646" s="24">
        <v>0</v>
      </c>
      <c r="BD646" s="24">
        <v>-3.092281986027956E-11</v>
      </c>
      <c r="BE646" s="24">
        <v>0</v>
      </c>
      <c r="BF646" s="24">
        <v>0</v>
      </c>
      <c r="BG646" s="24">
        <v>0</v>
      </c>
      <c r="BH646" s="24">
        <v>0</v>
      </c>
      <c r="BI646" s="24">
        <v>0</v>
      </c>
      <c r="BJ646" s="24">
        <v>0</v>
      </c>
      <c r="BK646" s="24">
        <v>0</v>
      </c>
      <c r="BL646" s="24">
        <v>0</v>
      </c>
    </row>
    <row r="647" spans="1:64" x14ac:dyDescent="0.25">
      <c r="A647" t="s">
        <v>5122</v>
      </c>
      <c r="B647">
        <v>164</v>
      </c>
      <c r="C647">
        <v>3</v>
      </c>
      <c r="D647">
        <v>14</v>
      </c>
      <c r="E647" s="24">
        <v>0</v>
      </c>
      <c r="F647" s="24">
        <v>0</v>
      </c>
      <c r="G647" s="24">
        <v>0</v>
      </c>
      <c r="H647" s="24">
        <v>0</v>
      </c>
      <c r="I647" s="24">
        <v>0</v>
      </c>
      <c r="J647" s="24">
        <v>0</v>
      </c>
      <c r="K647" s="24">
        <v>3.9728358387947083E-5</v>
      </c>
      <c r="L647" s="24">
        <v>-3.9728358387947083E-5</v>
      </c>
      <c r="M647" s="24">
        <v>0</v>
      </c>
      <c r="N647" s="24">
        <v>0</v>
      </c>
      <c r="O647" s="24">
        <v>-3.9728358387947083E-5</v>
      </c>
      <c r="P647" s="24">
        <v>0</v>
      </c>
      <c r="Q647" s="24">
        <v>2.0008883439004421E-11</v>
      </c>
      <c r="R647" s="24">
        <v>-2.0008883439004421E-11</v>
      </c>
      <c r="S647" s="24">
        <v>0</v>
      </c>
      <c r="T647" s="24">
        <v>0</v>
      </c>
      <c r="U647" s="24">
        <v>0</v>
      </c>
      <c r="V647" s="24">
        <v>0</v>
      </c>
      <c r="W647" s="24">
        <v>0</v>
      </c>
      <c r="X647" s="24">
        <v>0</v>
      </c>
      <c r="Y647" s="24">
        <v>0</v>
      </c>
      <c r="Z647" s="24">
        <v>0</v>
      </c>
      <c r="AA647" s="24">
        <v>3.9728358387947083E-5</v>
      </c>
      <c r="AB647" s="24">
        <v>-3.9728358387947083E-5</v>
      </c>
      <c r="AC647" s="24">
        <v>0</v>
      </c>
      <c r="AD647" s="24">
        <v>0</v>
      </c>
      <c r="AE647" s="24">
        <v>-3.9728358387947083E-5</v>
      </c>
      <c r="AF647" s="24">
        <v>0</v>
      </c>
      <c r="AG647" s="24">
        <v>2.0008883439004421E-11</v>
      </c>
      <c r="AH647" s="24">
        <v>-2.0008883439004421E-11</v>
      </c>
      <c r="AI647" s="24">
        <v>0</v>
      </c>
      <c r="AJ647" s="24">
        <v>0</v>
      </c>
      <c r="AK647" s="24">
        <v>0</v>
      </c>
      <c r="AL647" s="24">
        <v>0</v>
      </c>
      <c r="AM647" s="24">
        <v>0</v>
      </c>
      <c r="AN647" s="24">
        <v>0</v>
      </c>
      <c r="AO647" s="24">
        <v>0</v>
      </c>
      <c r="AP647" s="24">
        <v>0</v>
      </c>
      <c r="AQ647" s="24">
        <v>0</v>
      </c>
      <c r="AR647" s="24">
        <v>0</v>
      </c>
      <c r="AS647" s="24">
        <v>0</v>
      </c>
      <c r="AT647" s="24">
        <v>0</v>
      </c>
      <c r="AU647" s="24">
        <v>0</v>
      </c>
      <c r="AV647" s="24">
        <v>0</v>
      </c>
      <c r="AW647" s="24">
        <v>0</v>
      </c>
      <c r="AX647" s="24">
        <v>0</v>
      </c>
      <c r="AY647" s="24">
        <v>0</v>
      </c>
      <c r="AZ647" s="24">
        <v>0</v>
      </c>
      <c r="BA647" s="24">
        <v>0</v>
      </c>
      <c r="BB647" s="24">
        <v>-2.0008883439004421E-11</v>
      </c>
      <c r="BC647" s="24">
        <v>0</v>
      </c>
      <c r="BD647" s="24">
        <v>-2.0008883439004421E-11</v>
      </c>
      <c r="BE647" s="24">
        <v>0</v>
      </c>
      <c r="BF647" s="24">
        <v>0</v>
      </c>
      <c r="BG647" s="24">
        <v>0</v>
      </c>
      <c r="BH647" s="24">
        <v>0</v>
      </c>
      <c r="BI647" s="24">
        <v>0</v>
      </c>
      <c r="BJ647" s="24">
        <v>0</v>
      </c>
      <c r="BK647" s="24">
        <v>0</v>
      </c>
      <c r="BL647" s="24">
        <v>0</v>
      </c>
    </row>
    <row r="648" spans="1:64" x14ac:dyDescent="0.25">
      <c r="A648" t="s">
        <v>5122</v>
      </c>
      <c r="B648">
        <v>165</v>
      </c>
      <c r="C648">
        <v>3</v>
      </c>
      <c r="D648">
        <v>14</v>
      </c>
      <c r="E648" s="24">
        <v>0</v>
      </c>
      <c r="F648" s="24">
        <v>0</v>
      </c>
      <c r="G648" s="24">
        <v>0</v>
      </c>
      <c r="H648" s="24">
        <v>0</v>
      </c>
      <c r="I648" s="24">
        <v>0</v>
      </c>
      <c r="J648" s="24">
        <v>0</v>
      </c>
      <c r="K648" s="24">
        <v>3.3115968108177185E-5</v>
      </c>
      <c r="L648" s="24">
        <v>-3.3115968108177185E-5</v>
      </c>
      <c r="M648" s="24">
        <v>0</v>
      </c>
      <c r="N648" s="24">
        <v>0</v>
      </c>
      <c r="O648" s="24">
        <v>-3.3115968108177185E-5</v>
      </c>
      <c r="P648" s="24">
        <v>0</v>
      </c>
      <c r="Q648" s="24">
        <v>2.2737367544323206E-11</v>
      </c>
      <c r="R648" s="24">
        <v>-2.2737367544323206E-11</v>
      </c>
      <c r="S648" s="24">
        <v>0</v>
      </c>
      <c r="T648" s="24">
        <v>0</v>
      </c>
      <c r="U648" s="24">
        <v>0</v>
      </c>
      <c r="V648" s="24">
        <v>0</v>
      </c>
      <c r="W648" s="24">
        <v>0</v>
      </c>
      <c r="X648" s="24">
        <v>0</v>
      </c>
      <c r="Y648" s="24">
        <v>0</v>
      </c>
      <c r="Z648" s="24">
        <v>0</v>
      </c>
      <c r="AA648" s="24">
        <v>3.3115968108177185E-5</v>
      </c>
      <c r="AB648" s="24">
        <v>-3.3115968108177185E-5</v>
      </c>
      <c r="AC648" s="24">
        <v>0</v>
      </c>
      <c r="AD648" s="24">
        <v>0</v>
      </c>
      <c r="AE648" s="24">
        <v>-3.3115968108177185E-5</v>
      </c>
      <c r="AF648" s="24">
        <v>0</v>
      </c>
      <c r="AG648" s="24">
        <v>2.2737367544323206E-11</v>
      </c>
      <c r="AH648" s="24">
        <v>-2.2737367544323206E-11</v>
      </c>
      <c r="AI648" s="24">
        <v>0</v>
      </c>
      <c r="AJ648" s="24">
        <v>0</v>
      </c>
      <c r="AK648" s="24">
        <v>0</v>
      </c>
      <c r="AL648" s="24">
        <v>0</v>
      </c>
      <c r="AM648" s="24">
        <v>0</v>
      </c>
      <c r="AN648" s="24">
        <v>0</v>
      </c>
      <c r="AO648" s="24">
        <v>0</v>
      </c>
      <c r="AP648" s="24">
        <v>0</v>
      </c>
      <c r="AQ648" s="24">
        <v>0</v>
      </c>
      <c r="AR648" s="24">
        <v>0</v>
      </c>
      <c r="AS648" s="24">
        <v>0</v>
      </c>
      <c r="AT648" s="24">
        <v>0</v>
      </c>
      <c r="AU648" s="24">
        <v>0</v>
      </c>
      <c r="AV648" s="24">
        <v>0</v>
      </c>
      <c r="AW648" s="24">
        <v>0</v>
      </c>
      <c r="AX648" s="24">
        <v>0</v>
      </c>
      <c r="AY648" s="24">
        <v>0</v>
      </c>
      <c r="AZ648" s="24">
        <v>0</v>
      </c>
      <c r="BA648" s="24">
        <v>0</v>
      </c>
      <c r="BB648" s="24">
        <v>-2.2737367544323206E-11</v>
      </c>
      <c r="BC648" s="24">
        <v>0</v>
      </c>
      <c r="BD648" s="24">
        <v>-2.2737367544323206E-11</v>
      </c>
      <c r="BE648" s="24">
        <v>0</v>
      </c>
      <c r="BF648" s="24">
        <v>0</v>
      </c>
      <c r="BG648" s="24">
        <v>0</v>
      </c>
      <c r="BH648" s="24">
        <v>0</v>
      </c>
      <c r="BI648" s="24">
        <v>0</v>
      </c>
      <c r="BJ648" s="24">
        <v>0</v>
      </c>
      <c r="BK648" s="24">
        <v>0</v>
      </c>
      <c r="BL648" s="24">
        <v>0</v>
      </c>
    </row>
    <row r="649" spans="1:64" x14ac:dyDescent="0.25">
      <c r="A649" t="s">
        <v>5122</v>
      </c>
      <c r="B649">
        <v>166</v>
      </c>
      <c r="C649">
        <v>4</v>
      </c>
      <c r="D649">
        <v>14</v>
      </c>
      <c r="E649" s="24">
        <v>0</v>
      </c>
      <c r="F649" s="24">
        <v>0</v>
      </c>
      <c r="G649" s="24">
        <v>0</v>
      </c>
      <c r="H649" s="24">
        <v>0</v>
      </c>
      <c r="I649" s="24">
        <v>0</v>
      </c>
      <c r="J649" s="24">
        <v>0</v>
      </c>
      <c r="K649" s="24">
        <v>2.7630478143692017E-5</v>
      </c>
      <c r="L649" s="24">
        <v>-2.7630478143692017E-5</v>
      </c>
      <c r="M649" s="24">
        <v>0</v>
      </c>
      <c r="N649" s="24">
        <v>0</v>
      </c>
      <c r="O649" s="24">
        <v>-2.7630478143692017E-5</v>
      </c>
      <c r="P649" s="24">
        <v>0</v>
      </c>
      <c r="Q649" s="24">
        <v>1.1823431123048067E-11</v>
      </c>
      <c r="R649" s="24">
        <v>-1.1823431123048067E-11</v>
      </c>
      <c r="S649" s="24">
        <v>0</v>
      </c>
      <c r="T649" s="24">
        <v>0</v>
      </c>
      <c r="U649" s="24">
        <v>0</v>
      </c>
      <c r="V649" s="24">
        <v>0</v>
      </c>
      <c r="W649" s="24">
        <v>0</v>
      </c>
      <c r="X649" s="24">
        <v>0</v>
      </c>
      <c r="Y649" s="24">
        <v>0</v>
      </c>
      <c r="Z649" s="24">
        <v>0</v>
      </c>
      <c r="AA649" s="24">
        <v>2.7630478143692017E-5</v>
      </c>
      <c r="AB649" s="24">
        <v>-2.7630478143692017E-5</v>
      </c>
      <c r="AC649" s="24">
        <v>0</v>
      </c>
      <c r="AD649" s="24">
        <v>0</v>
      </c>
      <c r="AE649" s="24">
        <v>-2.7630478143692017E-5</v>
      </c>
      <c r="AF649" s="24">
        <v>0</v>
      </c>
      <c r="AG649" s="24">
        <v>1.1823431123048067E-11</v>
      </c>
      <c r="AH649" s="24">
        <v>-1.1823431123048067E-11</v>
      </c>
      <c r="AI649" s="24">
        <v>0</v>
      </c>
      <c r="AJ649" s="24">
        <v>0</v>
      </c>
      <c r="AK649" s="24">
        <v>0</v>
      </c>
      <c r="AL649" s="24">
        <v>0</v>
      </c>
      <c r="AM649" s="24">
        <v>0</v>
      </c>
      <c r="AN649" s="24">
        <v>0</v>
      </c>
      <c r="AO649" s="24">
        <v>0</v>
      </c>
      <c r="AP649" s="24">
        <v>0</v>
      </c>
      <c r="AQ649" s="24">
        <v>0</v>
      </c>
      <c r="AR649" s="24">
        <v>0</v>
      </c>
      <c r="AS649" s="24">
        <v>0</v>
      </c>
      <c r="AT649" s="24">
        <v>0</v>
      </c>
      <c r="AU649" s="24">
        <v>0</v>
      </c>
      <c r="AV649" s="24">
        <v>0</v>
      </c>
      <c r="AW649" s="24">
        <v>0</v>
      </c>
      <c r="AX649" s="24">
        <v>0</v>
      </c>
      <c r="AY649" s="24">
        <v>0</v>
      </c>
      <c r="AZ649" s="24">
        <v>0</v>
      </c>
      <c r="BA649" s="24">
        <v>0</v>
      </c>
      <c r="BB649" s="24">
        <v>-1.1823431123048067E-11</v>
      </c>
      <c r="BC649" s="24">
        <v>0</v>
      </c>
      <c r="BD649" s="24">
        <v>-1.1823431123048067E-11</v>
      </c>
      <c r="BE649" s="24">
        <v>0</v>
      </c>
      <c r="BF649" s="24">
        <v>0</v>
      </c>
      <c r="BG649" s="24">
        <v>0</v>
      </c>
      <c r="BH649" s="24">
        <v>0</v>
      </c>
      <c r="BI649" s="24">
        <v>0</v>
      </c>
      <c r="BJ649" s="24">
        <v>0</v>
      </c>
      <c r="BK649" s="24">
        <v>0</v>
      </c>
      <c r="BL649" s="24">
        <v>0</v>
      </c>
    </row>
    <row r="650" spans="1:64" x14ac:dyDescent="0.25">
      <c r="A650" t="s">
        <v>5122</v>
      </c>
      <c r="B650">
        <v>167</v>
      </c>
      <c r="C650">
        <v>4</v>
      </c>
      <c r="D650">
        <v>14</v>
      </c>
      <c r="E650" s="24">
        <v>0</v>
      </c>
      <c r="F650" s="24">
        <v>0</v>
      </c>
      <c r="G650" s="24">
        <v>0</v>
      </c>
      <c r="H650" s="24">
        <v>0</v>
      </c>
      <c r="I650" s="24">
        <v>0</v>
      </c>
      <c r="J650" s="24">
        <v>0</v>
      </c>
      <c r="K650" s="24">
        <v>2.3050233721733093E-5</v>
      </c>
      <c r="L650" s="24">
        <v>-2.3050233721733093E-5</v>
      </c>
      <c r="M650" s="24">
        <v>0</v>
      </c>
      <c r="N650" s="24">
        <v>0</v>
      </c>
      <c r="O650" s="24">
        <v>-2.3050233721733093E-5</v>
      </c>
      <c r="P650" s="24">
        <v>0</v>
      </c>
      <c r="Q650" s="24">
        <v>1.2732925824820995E-11</v>
      </c>
      <c r="R650" s="24">
        <v>-1.2732925824820995E-11</v>
      </c>
      <c r="S650" s="24">
        <v>0</v>
      </c>
      <c r="T650" s="24">
        <v>0</v>
      </c>
      <c r="U650" s="24">
        <v>0</v>
      </c>
      <c r="V650" s="24">
        <v>0</v>
      </c>
      <c r="W650" s="24">
        <v>0</v>
      </c>
      <c r="X650" s="24">
        <v>0</v>
      </c>
      <c r="Y650" s="24">
        <v>0</v>
      </c>
      <c r="Z650" s="24">
        <v>0</v>
      </c>
      <c r="AA650" s="24">
        <v>2.3050233721733093E-5</v>
      </c>
      <c r="AB650" s="24">
        <v>-2.3050233721733093E-5</v>
      </c>
      <c r="AC650" s="24">
        <v>0</v>
      </c>
      <c r="AD650" s="24">
        <v>0</v>
      </c>
      <c r="AE650" s="24">
        <v>-2.3050233721733093E-5</v>
      </c>
      <c r="AF650" s="24">
        <v>0</v>
      </c>
      <c r="AG650" s="24">
        <v>1.2732925824820995E-11</v>
      </c>
      <c r="AH650" s="24">
        <v>-1.2732925824820995E-11</v>
      </c>
      <c r="AI650" s="24">
        <v>0</v>
      </c>
      <c r="AJ650" s="24">
        <v>0</v>
      </c>
      <c r="AK650" s="24">
        <v>0</v>
      </c>
      <c r="AL650" s="24">
        <v>0</v>
      </c>
      <c r="AM650" s="24">
        <v>0</v>
      </c>
      <c r="AN650" s="24">
        <v>0</v>
      </c>
      <c r="AO650" s="24">
        <v>0</v>
      </c>
      <c r="AP650" s="24">
        <v>0</v>
      </c>
      <c r="AQ650" s="24">
        <v>0</v>
      </c>
      <c r="AR650" s="24">
        <v>0</v>
      </c>
      <c r="AS650" s="24">
        <v>0</v>
      </c>
      <c r="AT650" s="24">
        <v>0</v>
      </c>
      <c r="AU650" s="24">
        <v>0</v>
      </c>
      <c r="AV650" s="24">
        <v>0</v>
      </c>
      <c r="AW650" s="24">
        <v>0</v>
      </c>
      <c r="AX650" s="24">
        <v>0</v>
      </c>
      <c r="AY650" s="24">
        <v>0</v>
      </c>
      <c r="AZ650" s="24">
        <v>0</v>
      </c>
      <c r="BA650" s="24">
        <v>0</v>
      </c>
      <c r="BB650" s="24">
        <v>-1.2732925824820995E-11</v>
      </c>
      <c r="BC650" s="24">
        <v>0</v>
      </c>
      <c r="BD650" s="24">
        <v>-1.2732925824820995E-11</v>
      </c>
      <c r="BE650" s="24">
        <v>0</v>
      </c>
      <c r="BF650" s="24">
        <v>0</v>
      </c>
      <c r="BG650" s="24">
        <v>0</v>
      </c>
      <c r="BH650" s="24">
        <v>0</v>
      </c>
      <c r="BI650" s="24">
        <v>0</v>
      </c>
      <c r="BJ650" s="24">
        <v>0</v>
      </c>
      <c r="BK650" s="24">
        <v>0</v>
      </c>
      <c r="BL650" s="24">
        <v>0</v>
      </c>
    </row>
    <row r="651" spans="1:64" x14ac:dyDescent="0.25">
      <c r="A651" t="s">
        <v>5122</v>
      </c>
      <c r="B651">
        <v>168</v>
      </c>
      <c r="C651">
        <v>4</v>
      </c>
      <c r="D651">
        <v>14</v>
      </c>
      <c r="E651" s="24">
        <v>0</v>
      </c>
      <c r="F651" s="24">
        <v>0</v>
      </c>
      <c r="G651" s="24">
        <v>0</v>
      </c>
      <c r="H651" s="24">
        <v>0</v>
      </c>
      <c r="I651" s="24">
        <v>0</v>
      </c>
      <c r="J651" s="24">
        <v>0</v>
      </c>
      <c r="K651" s="24">
        <v>1.9244849681854248E-5</v>
      </c>
      <c r="L651" s="24">
        <v>-1.9244849681854248E-5</v>
      </c>
      <c r="M651" s="24">
        <v>0</v>
      </c>
      <c r="N651" s="24">
        <v>0</v>
      </c>
      <c r="O651" s="24">
        <v>-1.9244849681854248E-5</v>
      </c>
      <c r="P651" s="24">
        <v>0</v>
      </c>
      <c r="Q651" s="24">
        <v>8.1854523159563541E-12</v>
      </c>
      <c r="R651" s="24">
        <v>-8.1854523159563541E-12</v>
      </c>
      <c r="S651" s="24">
        <v>0</v>
      </c>
      <c r="T651" s="24">
        <v>0</v>
      </c>
      <c r="U651" s="24">
        <v>0</v>
      </c>
      <c r="V651" s="24">
        <v>0</v>
      </c>
      <c r="W651" s="24">
        <v>0</v>
      </c>
      <c r="X651" s="24">
        <v>0</v>
      </c>
      <c r="Y651" s="24">
        <v>0</v>
      </c>
      <c r="Z651" s="24">
        <v>0</v>
      </c>
      <c r="AA651" s="24">
        <v>1.9244849681854248E-5</v>
      </c>
      <c r="AB651" s="24">
        <v>-1.9244849681854248E-5</v>
      </c>
      <c r="AC651" s="24">
        <v>0</v>
      </c>
      <c r="AD651" s="24">
        <v>0</v>
      </c>
      <c r="AE651" s="24">
        <v>-1.9244849681854248E-5</v>
      </c>
      <c r="AF651" s="24">
        <v>0</v>
      </c>
      <c r="AG651" s="24">
        <v>8.1854523159563541E-12</v>
      </c>
      <c r="AH651" s="24">
        <v>-8.1854523159563541E-12</v>
      </c>
      <c r="AI651" s="24">
        <v>0</v>
      </c>
      <c r="AJ651" s="24">
        <v>0</v>
      </c>
      <c r="AK651" s="24">
        <v>0</v>
      </c>
      <c r="AL651" s="24">
        <v>0</v>
      </c>
      <c r="AM651" s="24">
        <v>0</v>
      </c>
      <c r="AN651" s="24">
        <v>0</v>
      </c>
      <c r="AO651" s="24">
        <v>0</v>
      </c>
      <c r="AP651" s="24">
        <v>0</v>
      </c>
      <c r="AQ651" s="24">
        <v>0</v>
      </c>
      <c r="AR651" s="24">
        <v>0</v>
      </c>
      <c r="AS651" s="24">
        <v>0</v>
      </c>
      <c r="AT651" s="24">
        <v>0</v>
      </c>
      <c r="AU651" s="24">
        <v>0</v>
      </c>
      <c r="AV651" s="24">
        <v>0</v>
      </c>
      <c r="AW651" s="24">
        <v>0</v>
      </c>
      <c r="AX651" s="24">
        <v>0</v>
      </c>
      <c r="AY651" s="24">
        <v>0</v>
      </c>
      <c r="AZ651" s="24">
        <v>0</v>
      </c>
      <c r="BA651" s="24">
        <v>0</v>
      </c>
      <c r="BB651" s="24">
        <v>-8.1854523159563541E-12</v>
      </c>
      <c r="BC651" s="24">
        <v>0</v>
      </c>
      <c r="BD651" s="24">
        <v>-8.1854523159563541E-12</v>
      </c>
      <c r="BE651" s="24">
        <v>0</v>
      </c>
      <c r="BF651" s="24">
        <v>0</v>
      </c>
      <c r="BG651" s="24">
        <v>0</v>
      </c>
      <c r="BH651" s="24">
        <v>0</v>
      </c>
      <c r="BI651" s="24">
        <v>0</v>
      </c>
      <c r="BJ651" s="24">
        <v>0</v>
      </c>
      <c r="BK651" s="24">
        <v>0</v>
      </c>
      <c r="BL651" s="24">
        <v>0</v>
      </c>
    </row>
    <row r="652" spans="1:64" x14ac:dyDescent="0.25">
      <c r="A652" t="s">
        <v>5122</v>
      </c>
      <c r="B652">
        <v>169</v>
      </c>
      <c r="C652">
        <v>1</v>
      </c>
      <c r="D652">
        <v>15</v>
      </c>
      <c r="E652" s="24">
        <v>0</v>
      </c>
      <c r="F652" s="24">
        <v>0</v>
      </c>
      <c r="G652" s="24">
        <v>0</v>
      </c>
      <c r="H652" s="24">
        <v>0</v>
      </c>
      <c r="I652" s="24">
        <v>0</v>
      </c>
      <c r="J652" s="24">
        <v>0</v>
      </c>
      <c r="K652" s="24">
        <v>1.6070902347564697E-5</v>
      </c>
      <c r="L652" s="24">
        <v>-1.6070902347564697E-5</v>
      </c>
      <c r="M652" s="24">
        <v>0</v>
      </c>
      <c r="N652" s="24">
        <v>0</v>
      </c>
      <c r="O652" s="24">
        <v>-1.6070902347564697E-5</v>
      </c>
      <c r="P652" s="24">
        <v>0</v>
      </c>
      <c r="Q652" s="24">
        <v>7.2759576141834259E-12</v>
      </c>
      <c r="R652" s="24">
        <v>-7.2759576141834259E-12</v>
      </c>
      <c r="S652" s="24">
        <v>0</v>
      </c>
      <c r="T652" s="24">
        <v>0</v>
      </c>
      <c r="U652" s="24">
        <v>0</v>
      </c>
      <c r="V652" s="24">
        <v>0</v>
      </c>
      <c r="W652" s="24">
        <v>0</v>
      </c>
      <c r="X652" s="24">
        <v>0</v>
      </c>
      <c r="Y652" s="24">
        <v>0</v>
      </c>
      <c r="Z652" s="24">
        <v>0</v>
      </c>
      <c r="AA652" s="24">
        <v>1.6070902347564697E-5</v>
      </c>
      <c r="AB652" s="24">
        <v>-1.6070902347564697E-5</v>
      </c>
      <c r="AC652" s="24">
        <v>0</v>
      </c>
      <c r="AD652" s="24">
        <v>0</v>
      </c>
      <c r="AE652" s="24">
        <v>-1.6070902347564697E-5</v>
      </c>
      <c r="AF652" s="24">
        <v>0</v>
      </c>
      <c r="AG652" s="24">
        <v>7.2759576141834259E-12</v>
      </c>
      <c r="AH652" s="24">
        <v>-7.2759576141834259E-12</v>
      </c>
      <c r="AI652" s="24">
        <v>0</v>
      </c>
      <c r="AJ652" s="24">
        <v>0</v>
      </c>
      <c r="AK652" s="24">
        <v>0</v>
      </c>
      <c r="AL652" s="24">
        <v>0</v>
      </c>
      <c r="AM652" s="24">
        <v>0</v>
      </c>
      <c r="AN652" s="24">
        <v>0</v>
      </c>
      <c r="AO652" s="24">
        <v>0</v>
      </c>
      <c r="AP652" s="24">
        <v>0</v>
      </c>
      <c r="AQ652" s="24">
        <v>0</v>
      </c>
      <c r="AR652" s="24">
        <v>0</v>
      </c>
      <c r="AS652" s="24">
        <v>0</v>
      </c>
      <c r="AT652" s="24">
        <v>0</v>
      </c>
      <c r="AU652" s="24">
        <v>0</v>
      </c>
      <c r="AV652" s="24">
        <v>0</v>
      </c>
      <c r="AW652" s="24">
        <v>0</v>
      </c>
      <c r="AX652" s="24">
        <v>0</v>
      </c>
      <c r="AY652" s="24">
        <v>0</v>
      </c>
      <c r="AZ652" s="24">
        <v>0</v>
      </c>
      <c r="BA652" s="24">
        <v>0</v>
      </c>
      <c r="BB652" s="24">
        <v>-7.2759576141834259E-12</v>
      </c>
      <c r="BC652" s="24">
        <v>0</v>
      </c>
      <c r="BD652" s="24">
        <v>-7.2759576141834259E-12</v>
      </c>
      <c r="BE652" s="24">
        <v>0</v>
      </c>
      <c r="BF652" s="24">
        <v>0</v>
      </c>
      <c r="BG652" s="24">
        <v>0</v>
      </c>
      <c r="BH652" s="24">
        <v>0</v>
      </c>
      <c r="BI652" s="24">
        <v>0</v>
      </c>
      <c r="BJ652" s="24">
        <v>0</v>
      </c>
      <c r="BK652" s="24">
        <v>0</v>
      </c>
      <c r="BL652" s="24">
        <v>0</v>
      </c>
    </row>
    <row r="653" spans="1:64" x14ac:dyDescent="0.25">
      <c r="A653" t="s">
        <v>5122</v>
      </c>
      <c r="B653">
        <v>170</v>
      </c>
      <c r="C653">
        <v>1</v>
      </c>
      <c r="D653">
        <v>15</v>
      </c>
      <c r="E653" s="24">
        <v>0</v>
      </c>
      <c r="F653" s="24">
        <v>0</v>
      </c>
      <c r="G653" s="24">
        <v>0</v>
      </c>
      <c r="H653" s="24">
        <v>0</v>
      </c>
      <c r="I653" s="24">
        <v>0</v>
      </c>
      <c r="J653" s="24">
        <v>0</v>
      </c>
      <c r="K653" s="24">
        <v>1.3412907719612122E-5</v>
      </c>
      <c r="L653" s="24">
        <v>-1.3412907719612122E-5</v>
      </c>
      <c r="M653" s="24">
        <v>0</v>
      </c>
      <c r="N653" s="24">
        <v>0</v>
      </c>
      <c r="O653" s="24">
        <v>-1.3412907719612122E-5</v>
      </c>
      <c r="P653" s="24">
        <v>0</v>
      </c>
      <c r="Q653" s="24">
        <v>6.3664629124104977E-12</v>
      </c>
      <c r="R653" s="24">
        <v>-6.3664629124104977E-12</v>
      </c>
      <c r="S653" s="24">
        <v>0</v>
      </c>
      <c r="T653" s="24">
        <v>0</v>
      </c>
      <c r="U653" s="24">
        <v>0</v>
      </c>
      <c r="V653" s="24">
        <v>0</v>
      </c>
      <c r="W653" s="24">
        <v>0</v>
      </c>
      <c r="X653" s="24">
        <v>0</v>
      </c>
      <c r="Y653" s="24">
        <v>0</v>
      </c>
      <c r="Z653" s="24">
        <v>0</v>
      </c>
      <c r="AA653" s="24">
        <v>1.3412907719612122E-5</v>
      </c>
      <c r="AB653" s="24">
        <v>-1.3412907719612122E-5</v>
      </c>
      <c r="AC653" s="24">
        <v>0</v>
      </c>
      <c r="AD653" s="24">
        <v>0</v>
      </c>
      <c r="AE653" s="24">
        <v>-1.3412907719612122E-5</v>
      </c>
      <c r="AF653" s="24">
        <v>0</v>
      </c>
      <c r="AG653" s="24">
        <v>6.3664629124104977E-12</v>
      </c>
      <c r="AH653" s="24">
        <v>-6.3664629124104977E-12</v>
      </c>
      <c r="AI653" s="24">
        <v>0</v>
      </c>
      <c r="AJ653" s="24">
        <v>0</v>
      </c>
      <c r="AK653" s="24">
        <v>0</v>
      </c>
      <c r="AL653" s="24">
        <v>0</v>
      </c>
      <c r="AM653" s="24">
        <v>0</v>
      </c>
      <c r="AN653" s="24">
        <v>0</v>
      </c>
      <c r="AO653" s="24">
        <v>0</v>
      </c>
      <c r="AP653" s="24">
        <v>0</v>
      </c>
      <c r="AQ653" s="24">
        <v>0</v>
      </c>
      <c r="AR653" s="24">
        <v>0</v>
      </c>
      <c r="AS653" s="24">
        <v>0</v>
      </c>
      <c r="AT653" s="24">
        <v>0</v>
      </c>
      <c r="AU653" s="24">
        <v>0</v>
      </c>
      <c r="AV653" s="24">
        <v>0</v>
      </c>
      <c r="AW653" s="24">
        <v>0</v>
      </c>
      <c r="AX653" s="24">
        <v>0</v>
      </c>
      <c r="AY653" s="24">
        <v>0</v>
      </c>
      <c r="AZ653" s="24">
        <v>0</v>
      </c>
      <c r="BA653" s="24">
        <v>0</v>
      </c>
      <c r="BB653" s="24">
        <v>-6.3664629124104977E-12</v>
      </c>
      <c r="BC653" s="24">
        <v>0</v>
      </c>
      <c r="BD653" s="24">
        <v>-6.3664629124104977E-12</v>
      </c>
      <c r="BE653" s="24">
        <v>0</v>
      </c>
      <c r="BF653" s="24">
        <v>0</v>
      </c>
      <c r="BG653" s="24">
        <v>0</v>
      </c>
      <c r="BH653" s="24">
        <v>0</v>
      </c>
      <c r="BI653" s="24">
        <v>0</v>
      </c>
      <c r="BJ653" s="24">
        <v>0</v>
      </c>
      <c r="BK653" s="24">
        <v>0</v>
      </c>
      <c r="BL653" s="24">
        <v>0</v>
      </c>
    </row>
    <row r="654" spans="1:64" x14ac:dyDescent="0.25">
      <c r="A654" t="s">
        <v>5122</v>
      </c>
      <c r="B654">
        <v>171</v>
      </c>
      <c r="C654">
        <v>1</v>
      </c>
      <c r="D654">
        <v>15</v>
      </c>
      <c r="E654" s="24">
        <v>0</v>
      </c>
      <c r="F654" s="24">
        <v>0</v>
      </c>
      <c r="G654" s="24">
        <v>0</v>
      </c>
      <c r="H654" s="24">
        <v>0</v>
      </c>
      <c r="I654" s="24">
        <v>0</v>
      </c>
      <c r="J654" s="24">
        <v>0</v>
      </c>
      <c r="K654" s="24">
        <v>1.1213123798370361E-5</v>
      </c>
      <c r="L654" s="24">
        <v>-1.1213123798370361E-5</v>
      </c>
      <c r="M654" s="24">
        <v>0</v>
      </c>
      <c r="N654" s="24">
        <v>0</v>
      </c>
      <c r="O654" s="24">
        <v>-1.1213123798370361E-5</v>
      </c>
      <c r="P654" s="24">
        <v>0</v>
      </c>
      <c r="Q654" s="24">
        <v>2.7284841053187847E-12</v>
      </c>
      <c r="R654" s="24">
        <v>-2.7284841053187847E-12</v>
      </c>
      <c r="S654" s="24">
        <v>0</v>
      </c>
      <c r="T654" s="24">
        <v>0</v>
      </c>
      <c r="U654" s="24">
        <v>0</v>
      </c>
      <c r="V654" s="24">
        <v>0</v>
      </c>
      <c r="W654" s="24">
        <v>0</v>
      </c>
      <c r="X654" s="24">
        <v>0</v>
      </c>
      <c r="Y654" s="24">
        <v>0</v>
      </c>
      <c r="Z654" s="24">
        <v>0</v>
      </c>
      <c r="AA654" s="24">
        <v>1.1213123798370361E-5</v>
      </c>
      <c r="AB654" s="24">
        <v>-1.1213123798370361E-5</v>
      </c>
      <c r="AC654" s="24">
        <v>0</v>
      </c>
      <c r="AD654" s="24">
        <v>0</v>
      </c>
      <c r="AE654" s="24">
        <v>-1.1213123798370361E-5</v>
      </c>
      <c r="AF654" s="24">
        <v>0</v>
      </c>
      <c r="AG654" s="24">
        <v>2.7284841053187847E-12</v>
      </c>
      <c r="AH654" s="24">
        <v>-2.7284841053187847E-12</v>
      </c>
      <c r="AI654" s="24">
        <v>0</v>
      </c>
      <c r="AJ654" s="24">
        <v>0</v>
      </c>
      <c r="AK654" s="24">
        <v>0</v>
      </c>
      <c r="AL654" s="24">
        <v>0</v>
      </c>
      <c r="AM654" s="24">
        <v>0</v>
      </c>
      <c r="AN654" s="24">
        <v>0</v>
      </c>
      <c r="AO654" s="24">
        <v>0</v>
      </c>
      <c r="AP654" s="24">
        <v>0</v>
      </c>
      <c r="AQ654" s="24">
        <v>0</v>
      </c>
      <c r="AR654" s="24">
        <v>0</v>
      </c>
      <c r="AS654" s="24">
        <v>0</v>
      </c>
      <c r="AT654" s="24">
        <v>0</v>
      </c>
      <c r="AU654" s="24">
        <v>0</v>
      </c>
      <c r="AV654" s="24">
        <v>0</v>
      </c>
      <c r="AW654" s="24">
        <v>0</v>
      </c>
      <c r="AX654" s="24">
        <v>0</v>
      </c>
      <c r="AY654" s="24">
        <v>0</v>
      </c>
      <c r="AZ654" s="24">
        <v>0</v>
      </c>
      <c r="BA654" s="24">
        <v>0</v>
      </c>
      <c r="BB654" s="24">
        <v>-2.7284841053187847E-12</v>
      </c>
      <c r="BC654" s="24">
        <v>0</v>
      </c>
      <c r="BD654" s="24">
        <v>-2.7284841053187847E-12</v>
      </c>
      <c r="BE654" s="24">
        <v>0</v>
      </c>
      <c r="BF654" s="24">
        <v>0</v>
      </c>
      <c r="BG654" s="24">
        <v>0</v>
      </c>
      <c r="BH654" s="24">
        <v>0</v>
      </c>
      <c r="BI654" s="24">
        <v>0</v>
      </c>
      <c r="BJ654" s="24">
        <v>0</v>
      </c>
      <c r="BK654" s="24">
        <v>0</v>
      </c>
      <c r="BL654" s="24">
        <v>0</v>
      </c>
    </row>
    <row r="655" spans="1:64" x14ac:dyDescent="0.25">
      <c r="A655" t="s">
        <v>5122</v>
      </c>
      <c r="B655">
        <v>172</v>
      </c>
      <c r="C655">
        <v>2</v>
      </c>
      <c r="D655">
        <v>15</v>
      </c>
      <c r="E655" s="24">
        <v>0</v>
      </c>
      <c r="F655" s="24">
        <v>0</v>
      </c>
      <c r="G655" s="24">
        <v>0</v>
      </c>
      <c r="H655" s="24">
        <v>0</v>
      </c>
      <c r="I655" s="24">
        <v>0</v>
      </c>
      <c r="J655" s="24">
        <v>0</v>
      </c>
      <c r="K655" s="24">
        <v>9.3765556812286377E-6</v>
      </c>
      <c r="L655" s="24">
        <v>-9.3765556812286377E-6</v>
      </c>
      <c r="M655" s="24">
        <v>0</v>
      </c>
      <c r="N655" s="24">
        <v>0</v>
      </c>
      <c r="O655" s="24">
        <v>-9.3765556812286377E-6</v>
      </c>
      <c r="P655" s="24">
        <v>0</v>
      </c>
      <c r="Q655" s="24">
        <v>5.4569682106375694E-12</v>
      </c>
      <c r="R655" s="24">
        <v>-5.4569682106375694E-12</v>
      </c>
      <c r="S655" s="24">
        <v>0</v>
      </c>
      <c r="T655" s="24">
        <v>0</v>
      </c>
      <c r="U655" s="24">
        <v>0</v>
      </c>
      <c r="V655" s="24">
        <v>0</v>
      </c>
      <c r="W655" s="24">
        <v>0</v>
      </c>
      <c r="X655" s="24">
        <v>0</v>
      </c>
      <c r="Y655" s="24">
        <v>0</v>
      </c>
      <c r="Z655" s="24">
        <v>0</v>
      </c>
      <c r="AA655" s="24">
        <v>9.3765556812286377E-6</v>
      </c>
      <c r="AB655" s="24">
        <v>-9.3765556812286377E-6</v>
      </c>
      <c r="AC655" s="24">
        <v>0</v>
      </c>
      <c r="AD655" s="24">
        <v>0</v>
      </c>
      <c r="AE655" s="24">
        <v>-9.3765556812286377E-6</v>
      </c>
      <c r="AF655" s="24">
        <v>0</v>
      </c>
      <c r="AG655" s="24">
        <v>5.4569682106375694E-12</v>
      </c>
      <c r="AH655" s="24">
        <v>-5.4569682106375694E-12</v>
      </c>
      <c r="AI655" s="24">
        <v>0</v>
      </c>
      <c r="AJ655" s="24">
        <v>0</v>
      </c>
      <c r="AK655" s="24">
        <v>0</v>
      </c>
      <c r="AL655" s="24">
        <v>0</v>
      </c>
      <c r="AM655" s="24">
        <v>0</v>
      </c>
      <c r="AN655" s="24">
        <v>0</v>
      </c>
      <c r="AO655" s="24">
        <v>0</v>
      </c>
      <c r="AP655" s="24">
        <v>0</v>
      </c>
      <c r="AQ655" s="24">
        <v>0</v>
      </c>
      <c r="AR655" s="24">
        <v>0</v>
      </c>
      <c r="AS655" s="24">
        <v>0</v>
      </c>
      <c r="AT655" s="24">
        <v>0</v>
      </c>
      <c r="AU655" s="24">
        <v>0</v>
      </c>
      <c r="AV655" s="24">
        <v>0</v>
      </c>
      <c r="AW655" s="24">
        <v>0</v>
      </c>
      <c r="AX655" s="24">
        <v>0</v>
      </c>
      <c r="AY655" s="24">
        <v>0</v>
      </c>
      <c r="AZ655" s="24">
        <v>0</v>
      </c>
      <c r="BA655" s="24">
        <v>0</v>
      </c>
      <c r="BB655" s="24">
        <v>-5.4569682106375694E-12</v>
      </c>
      <c r="BC655" s="24">
        <v>0</v>
      </c>
      <c r="BD655" s="24">
        <v>-5.4569682106375694E-12</v>
      </c>
      <c r="BE655" s="24">
        <v>0</v>
      </c>
      <c r="BF655" s="24">
        <v>0</v>
      </c>
      <c r="BG655" s="24">
        <v>0</v>
      </c>
      <c r="BH655" s="24">
        <v>0</v>
      </c>
      <c r="BI655" s="24">
        <v>0</v>
      </c>
      <c r="BJ655" s="24">
        <v>0</v>
      </c>
      <c r="BK655" s="24">
        <v>0</v>
      </c>
      <c r="BL655" s="24">
        <v>0</v>
      </c>
    </row>
    <row r="656" spans="1:64" x14ac:dyDescent="0.25">
      <c r="A656" t="s">
        <v>5122</v>
      </c>
      <c r="B656">
        <v>173</v>
      </c>
      <c r="C656">
        <v>2</v>
      </c>
      <c r="D656">
        <v>15</v>
      </c>
      <c r="E656" s="24">
        <v>0</v>
      </c>
      <c r="F656" s="24">
        <v>0</v>
      </c>
      <c r="G656" s="24">
        <v>0</v>
      </c>
      <c r="H656" s="24">
        <v>0</v>
      </c>
      <c r="I656" s="24">
        <v>0</v>
      </c>
      <c r="J656" s="24">
        <v>0</v>
      </c>
      <c r="K656" s="24">
        <v>7.8342854976654053E-6</v>
      </c>
      <c r="L656" s="24">
        <v>-7.8342854976654053E-6</v>
      </c>
      <c r="M656" s="24">
        <v>0</v>
      </c>
      <c r="N656" s="24">
        <v>0</v>
      </c>
      <c r="O656" s="24">
        <v>-7.8342854976654053E-6</v>
      </c>
      <c r="P656" s="24">
        <v>0</v>
      </c>
      <c r="Q656" s="24">
        <v>1.8189894035458565E-12</v>
      </c>
      <c r="R656" s="24">
        <v>-1.8189894035458565E-12</v>
      </c>
      <c r="S656" s="24">
        <v>0</v>
      </c>
      <c r="T656" s="24">
        <v>0</v>
      </c>
      <c r="U656" s="24">
        <v>0</v>
      </c>
      <c r="V656" s="24">
        <v>0</v>
      </c>
      <c r="W656" s="24">
        <v>0</v>
      </c>
      <c r="X656" s="24">
        <v>0</v>
      </c>
      <c r="Y656" s="24">
        <v>0</v>
      </c>
      <c r="Z656" s="24">
        <v>0</v>
      </c>
      <c r="AA656" s="24">
        <v>7.8342854976654053E-6</v>
      </c>
      <c r="AB656" s="24">
        <v>-7.8342854976654053E-6</v>
      </c>
      <c r="AC656" s="24">
        <v>0</v>
      </c>
      <c r="AD656" s="24">
        <v>0</v>
      </c>
      <c r="AE656" s="24">
        <v>-7.8342854976654053E-6</v>
      </c>
      <c r="AF656" s="24">
        <v>0</v>
      </c>
      <c r="AG656" s="24">
        <v>1.8189894035458565E-12</v>
      </c>
      <c r="AH656" s="24">
        <v>-1.8189894035458565E-12</v>
      </c>
      <c r="AI656" s="24">
        <v>0</v>
      </c>
      <c r="AJ656" s="24">
        <v>0</v>
      </c>
      <c r="AK656" s="24">
        <v>0</v>
      </c>
      <c r="AL656" s="24">
        <v>0</v>
      </c>
      <c r="AM656" s="24">
        <v>0</v>
      </c>
      <c r="AN656" s="24">
        <v>0</v>
      </c>
      <c r="AO656" s="24">
        <v>0</v>
      </c>
      <c r="AP656" s="24">
        <v>0</v>
      </c>
      <c r="AQ656" s="24">
        <v>0</v>
      </c>
      <c r="AR656" s="24">
        <v>0</v>
      </c>
      <c r="AS656" s="24">
        <v>0</v>
      </c>
      <c r="AT656" s="24">
        <v>0</v>
      </c>
      <c r="AU656" s="24">
        <v>0</v>
      </c>
      <c r="AV656" s="24">
        <v>0</v>
      </c>
      <c r="AW656" s="24">
        <v>0</v>
      </c>
      <c r="AX656" s="24">
        <v>0</v>
      </c>
      <c r="AY656" s="24">
        <v>0</v>
      </c>
      <c r="AZ656" s="24">
        <v>0</v>
      </c>
      <c r="BA656" s="24">
        <v>0</v>
      </c>
      <c r="BB656" s="24">
        <v>-1.8189894035458565E-12</v>
      </c>
      <c r="BC656" s="24">
        <v>0</v>
      </c>
      <c r="BD656" s="24">
        <v>-1.8189894035458565E-12</v>
      </c>
      <c r="BE656" s="24">
        <v>0</v>
      </c>
      <c r="BF656" s="24">
        <v>0</v>
      </c>
      <c r="BG656" s="24">
        <v>0</v>
      </c>
      <c r="BH656" s="24">
        <v>0</v>
      </c>
      <c r="BI656" s="24">
        <v>0</v>
      </c>
      <c r="BJ656" s="24">
        <v>0</v>
      </c>
      <c r="BK656" s="24">
        <v>0</v>
      </c>
      <c r="BL656" s="24">
        <v>0</v>
      </c>
    </row>
    <row r="657" spans="1:64" x14ac:dyDescent="0.25">
      <c r="A657" t="s">
        <v>5122</v>
      </c>
      <c r="B657">
        <v>174</v>
      </c>
      <c r="C657">
        <v>2</v>
      </c>
      <c r="D657">
        <v>15</v>
      </c>
      <c r="E657" s="24">
        <v>0</v>
      </c>
      <c r="F657" s="24">
        <v>0</v>
      </c>
      <c r="G657" s="24">
        <v>0</v>
      </c>
      <c r="H657" s="24">
        <v>0</v>
      </c>
      <c r="I657" s="24">
        <v>0</v>
      </c>
      <c r="J657" s="24">
        <v>0</v>
      </c>
      <c r="K657" s="24">
        <v>6.5509229898452759E-6</v>
      </c>
      <c r="L657" s="24">
        <v>-6.5509229898452759E-6</v>
      </c>
      <c r="M657" s="24">
        <v>0</v>
      </c>
      <c r="N657" s="24">
        <v>0</v>
      </c>
      <c r="O657" s="24">
        <v>-6.5509229898452759E-6</v>
      </c>
      <c r="P657" s="24">
        <v>0</v>
      </c>
      <c r="Q657" s="24">
        <v>9.0949470177292824E-13</v>
      </c>
      <c r="R657" s="24">
        <v>-9.0949470177292824E-13</v>
      </c>
      <c r="S657" s="24">
        <v>0</v>
      </c>
      <c r="T657" s="24">
        <v>0</v>
      </c>
      <c r="U657" s="24">
        <v>0</v>
      </c>
      <c r="V657" s="24">
        <v>0</v>
      </c>
      <c r="W657" s="24">
        <v>0</v>
      </c>
      <c r="X657" s="24">
        <v>0</v>
      </c>
      <c r="Y657" s="24">
        <v>0</v>
      </c>
      <c r="Z657" s="24">
        <v>0</v>
      </c>
      <c r="AA657" s="24">
        <v>6.5509229898452759E-6</v>
      </c>
      <c r="AB657" s="24">
        <v>-6.5509229898452759E-6</v>
      </c>
      <c r="AC657" s="24">
        <v>0</v>
      </c>
      <c r="AD657" s="24">
        <v>0</v>
      </c>
      <c r="AE657" s="24">
        <v>-6.5509229898452759E-6</v>
      </c>
      <c r="AF657" s="24">
        <v>0</v>
      </c>
      <c r="AG657" s="24">
        <v>9.0949470177292824E-13</v>
      </c>
      <c r="AH657" s="24">
        <v>-9.0949470177292824E-13</v>
      </c>
      <c r="AI657" s="24">
        <v>0</v>
      </c>
      <c r="AJ657" s="24">
        <v>0</v>
      </c>
      <c r="AK657" s="24">
        <v>0</v>
      </c>
      <c r="AL657" s="24">
        <v>0</v>
      </c>
      <c r="AM657" s="24">
        <v>0</v>
      </c>
      <c r="AN657" s="24">
        <v>0</v>
      </c>
      <c r="AO657" s="24">
        <v>0</v>
      </c>
      <c r="AP657" s="24">
        <v>0</v>
      </c>
      <c r="AQ657" s="24">
        <v>0</v>
      </c>
      <c r="AR657" s="24">
        <v>0</v>
      </c>
      <c r="AS657" s="24">
        <v>0</v>
      </c>
      <c r="AT657" s="24">
        <v>0</v>
      </c>
      <c r="AU657" s="24">
        <v>0</v>
      </c>
      <c r="AV657" s="24">
        <v>0</v>
      </c>
      <c r="AW657" s="24">
        <v>0</v>
      </c>
      <c r="AX657" s="24">
        <v>0</v>
      </c>
      <c r="AY657" s="24">
        <v>0</v>
      </c>
      <c r="AZ657" s="24">
        <v>0</v>
      </c>
      <c r="BA657" s="24">
        <v>0</v>
      </c>
      <c r="BB657" s="24">
        <v>-9.0949470177292824E-13</v>
      </c>
      <c r="BC657" s="24">
        <v>0</v>
      </c>
      <c r="BD657" s="24">
        <v>-9.0949470177292824E-13</v>
      </c>
      <c r="BE657" s="24">
        <v>0</v>
      </c>
      <c r="BF657" s="24">
        <v>0</v>
      </c>
      <c r="BG657" s="24">
        <v>0</v>
      </c>
      <c r="BH657" s="24">
        <v>0</v>
      </c>
      <c r="BI657" s="24">
        <v>0</v>
      </c>
      <c r="BJ657" s="24">
        <v>0</v>
      </c>
      <c r="BK657" s="24">
        <v>0</v>
      </c>
      <c r="BL657" s="24">
        <v>0</v>
      </c>
    </row>
    <row r="658" spans="1:64" x14ac:dyDescent="0.25">
      <c r="A658" t="s">
        <v>5122</v>
      </c>
      <c r="B658">
        <v>175</v>
      </c>
      <c r="C658">
        <v>3</v>
      </c>
      <c r="D658">
        <v>15</v>
      </c>
      <c r="E658" s="24">
        <v>0</v>
      </c>
      <c r="F658" s="24">
        <v>0</v>
      </c>
      <c r="G658" s="24">
        <v>0</v>
      </c>
      <c r="H658" s="24">
        <v>0</v>
      </c>
      <c r="I658" s="24">
        <v>0</v>
      </c>
      <c r="J658" s="24">
        <v>0</v>
      </c>
      <c r="K658" s="24">
        <v>5.4836273193359375E-6</v>
      </c>
      <c r="L658" s="24">
        <v>-5.4836273193359375E-6</v>
      </c>
      <c r="M658" s="24">
        <v>0</v>
      </c>
      <c r="N658" s="24">
        <v>0</v>
      </c>
      <c r="O658" s="24">
        <v>-5.4836273193359375E-6</v>
      </c>
      <c r="P658" s="24">
        <v>0</v>
      </c>
      <c r="Q658" s="24">
        <v>2.7284841053187847E-12</v>
      </c>
      <c r="R658" s="24">
        <v>-2.7284841053187847E-12</v>
      </c>
      <c r="S658" s="24">
        <v>0</v>
      </c>
      <c r="T658" s="24">
        <v>0</v>
      </c>
      <c r="U658" s="24">
        <v>0</v>
      </c>
      <c r="V658" s="24">
        <v>0</v>
      </c>
      <c r="W658" s="24">
        <v>0</v>
      </c>
      <c r="X658" s="24">
        <v>0</v>
      </c>
      <c r="Y658" s="24">
        <v>0</v>
      </c>
      <c r="Z658" s="24">
        <v>0</v>
      </c>
      <c r="AA658" s="24">
        <v>5.4836273193359375E-6</v>
      </c>
      <c r="AB658" s="24">
        <v>-5.4836273193359375E-6</v>
      </c>
      <c r="AC658" s="24">
        <v>0</v>
      </c>
      <c r="AD658" s="24">
        <v>0</v>
      </c>
      <c r="AE658" s="24">
        <v>-5.4836273193359375E-6</v>
      </c>
      <c r="AF658" s="24">
        <v>0</v>
      </c>
      <c r="AG658" s="24">
        <v>2.7284841053187847E-12</v>
      </c>
      <c r="AH658" s="24">
        <v>-2.7284841053187847E-12</v>
      </c>
      <c r="AI658" s="24">
        <v>0</v>
      </c>
      <c r="AJ658" s="24">
        <v>0</v>
      </c>
      <c r="AK658" s="24">
        <v>0</v>
      </c>
      <c r="AL658" s="24">
        <v>0</v>
      </c>
      <c r="AM658" s="24">
        <v>0</v>
      </c>
      <c r="AN658" s="24">
        <v>0</v>
      </c>
      <c r="AO658" s="24">
        <v>0</v>
      </c>
      <c r="AP658" s="24">
        <v>0</v>
      </c>
      <c r="AQ658" s="24">
        <v>0</v>
      </c>
      <c r="AR658" s="24">
        <v>0</v>
      </c>
      <c r="AS658" s="24">
        <v>0</v>
      </c>
      <c r="AT658" s="24">
        <v>0</v>
      </c>
      <c r="AU658" s="24">
        <v>0</v>
      </c>
      <c r="AV658" s="24">
        <v>0</v>
      </c>
      <c r="AW658" s="24">
        <v>0</v>
      </c>
      <c r="AX658" s="24">
        <v>0</v>
      </c>
      <c r="AY658" s="24">
        <v>0</v>
      </c>
      <c r="AZ658" s="24">
        <v>0</v>
      </c>
      <c r="BA658" s="24">
        <v>0</v>
      </c>
      <c r="BB658" s="24">
        <v>-2.7284841053187847E-12</v>
      </c>
      <c r="BC658" s="24">
        <v>0</v>
      </c>
      <c r="BD658" s="24">
        <v>-2.7284841053187847E-12</v>
      </c>
      <c r="BE658" s="24">
        <v>0</v>
      </c>
      <c r="BF658" s="24">
        <v>0</v>
      </c>
      <c r="BG658" s="24">
        <v>0</v>
      </c>
      <c r="BH658" s="24">
        <v>0</v>
      </c>
      <c r="BI658" s="24">
        <v>0</v>
      </c>
      <c r="BJ658" s="24">
        <v>0</v>
      </c>
      <c r="BK658" s="24">
        <v>0</v>
      </c>
      <c r="BL658" s="24">
        <v>0</v>
      </c>
    </row>
    <row r="659" spans="1:64" x14ac:dyDescent="0.25">
      <c r="A659" t="s">
        <v>5122</v>
      </c>
      <c r="B659">
        <v>176</v>
      </c>
      <c r="C659">
        <v>3</v>
      </c>
      <c r="D659">
        <v>15</v>
      </c>
      <c r="E659" s="24">
        <v>0</v>
      </c>
      <c r="F659" s="24">
        <v>0</v>
      </c>
      <c r="G659" s="24">
        <v>0</v>
      </c>
      <c r="H659" s="24">
        <v>0</v>
      </c>
      <c r="I659" s="24">
        <v>0</v>
      </c>
      <c r="J659" s="24">
        <v>0</v>
      </c>
      <c r="K659" s="24">
        <v>4.5876950025558472E-6</v>
      </c>
      <c r="L659" s="24">
        <v>-4.5876950025558472E-6</v>
      </c>
      <c r="M659" s="24">
        <v>0</v>
      </c>
      <c r="N659" s="24">
        <v>0</v>
      </c>
      <c r="O659" s="24">
        <v>-4.5876950025558472E-6</v>
      </c>
      <c r="P659" s="24">
        <v>0</v>
      </c>
      <c r="Q659" s="24">
        <v>1.8189894035458565E-12</v>
      </c>
      <c r="R659" s="24">
        <v>-1.8189894035458565E-12</v>
      </c>
      <c r="S659" s="24">
        <v>0</v>
      </c>
      <c r="T659" s="24">
        <v>0</v>
      </c>
      <c r="U659" s="24">
        <v>0</v>
      </c>
      <c r="V659" s="24">
        <v>0</v>
      </c>
      <c r="W659" s="24">
        <v>0</v>
      </c>
      <c r="X659" s="24">
        <v>0</v>
      </c>
      <c r="Y659" s="24">
        <v>0</v>
      </c>
      <c r="Z659" s="24">
        <v>0</v>
      </c>
      <c r="AA659" s="24">
        <v>4.5876950025558472E-6</v>
      </c>
      <c r="AB659" s="24">
        <v>-4.5876950025558472E-6</v>
      </c>
      <c r="AC659" s="24">
        <v>0</v>
      </c>
      <c r="AD659" s="24">
        <v>0</v>
      </c>
      <c r="AE659" s="24">
        <v>-4.5876950025558472E-6</v>
      </c>
      <c r="AF659" s="24">
        <v>0</v>
      </c>
      <c r="AG659" s="24">
        <v>1.8189894035458565E-12</v>
      </c>
      <c r="AH659" s="24">
        <v>-1.8189894035458565E-12</v>
      </c>
      <c r="AI659" s="24">
        <v>0</v>
      </c>
      <c r="AJ659" s="24">
        <v>0</v>
      </c>
      <c r="AK659" s="24">
        <v>0</v>
      </c>
      <c r="AL659" s="24">
        <v>0</v>
      </c>
      <c r="AM659" s="24">
        <v>0</v>
      </c>
      <c r="AN659" s="24">
        <v>0</v>
      </c>
      <c r="AO659" s="24">
        <v>0</v>
      </c>
      <c r="AP659" s="24">
        <v>0</v>
      </c>
      <c r="AQ659" s="24">
        <v>0</v>
      </c>
      <c r="AR659" s="24">
        <v>0</v>
      </c>
      <c r="AS659" s="24">
        <v>0</v>
      </c>
      <c r="AT659" s="24">
        <v>0</v>
      </c>
      <c r="AU659" s="24">
        <v>0</v>
      </c>
      <c r="AV659" s="24">
        <v>0</v>
      </c>
      <c r="AW659" s="24">
        <v>0</v>
      </c>
      <c r="AX659" s="24">
        <v>0</v>
      </c>
      <c r="AY659" s="24">
        <v>0</v>
      </c>
      <c r="AZ659" s="24">
        <v>0</v>
      </c>
      <c r="BA659" s="24">
        <v>0</v>
      </c>
      <c r="BB659" s="24">
        <v>-1.8189894035458565E-12</v>
      </c>
      <c r="BC659" s="24">
        <v>0</v>
      </c>
      <c r="BD659" s="24">
        <v>-1.8189894035458565E-12</v>
      </c>
      <c r="BE659" s="24">
        <v>0</v>
      </c>
      <c r="BF659" s="24">
        <v>0</v>
      </c>
      <c r="BG659" s="24">
        <v>0</v>
      </c>
      <c r="BH659" s="24">
        <v>0</v>
      </c>
      <c r="BI659" s="24">
        <v>0</v>
      </c>
      <c r="BJ659" s="24">
        <v>0</v>
      </c>
      <c r="BK659" s="24">
        <v>0</v>
      </c>
      <c r="BL659" s="24">
        <v>0</v>
      </c>
    </row>
    <row r="660" spans="1:64" x14ac:dyDescent="0.25">
      <c r="A660" t="s">
        <v>5122</v>
      </c>
      <c r="B660">
        <v>177</v>
      </c>
      <c r="C660">
        <v>3</v>
      </c>
      <c r="D660">
        <v>15</v>
      </c>
      <c r="E660" s="24">
        <v>0</v>
      </c>
      <c r="F660" s="24">
        <v>0</v>
      </c>
      <c r="G660" s="24">
        <v>0</v>
      </c>
      <c r="H660" s="24">
        <v>0</v>
      </c>
      <c r="I660" s="24">
        <v>0</v>
      </c>
      <c r="J660" s="24">
        <v>0</v>
      </c>
      <c r="K660" s="24">
        <v>3.8370490074157715E-6</v>
      </c>
      <c r="L660" s="24">
        <v>-3.8370490074157715E-6</v>
      </c>
      <c r="M660" s="24">
        <v>0</v>
      </c>
      <c r="N660" s="24">
        <v>0</v>
      </c>
      <c r="O660" s="24">
        <v>-3.8370490074157715E-6</v>
      </c>
      <c r="P660" s="24">
        <v>0</v>
      </c>
      <c r="Q660" s="24">
        <v>9.0949470177292824E-13</v>
      </c>
      <c r="R660" s="24">
        <v>-9.0949470177292824E-13</v>
      </c>
      <c r="S660" s="24">
        <v>0</v>
      </c>
      <c r="T660" s="24">
        <v>0</v>
      </c>
      <c r="U660" s="24">
        <v>0</v>
      </c>
      <c r="V660" s="24">
        <v>0</v>
      </c>
      <c r="W660" s="24">
        <v>0</v>
      </c>
      <c r="X660" s="24">
        <v>0</v>
      </c>
      <c r="Y660" s="24">
        <v>0</v>
      </c>
      <c r="Z660" s="24">
        <v>0</v>
      </c>
      <c r="AA660" s="24">
        <v>3.8370490074157715E-6</v>
      </c>
      <c r="AB660" s="24">
        <v>-3.8370490074157715E-6</v>
      </c>
      <c r="AC660" s="24">
        <v>0</v>
      </c>
      <c r="AD660" s="24">
        <v>0</v>
      </c>
      <c r="AE660" s="24">
        <v>-3.8370490074157715E-6</v>
      </c>
      <c r="AF660" s="24">
        <v>0</v>
      </c>
      <c r="AG660" s="24">
        <v>9.0949470177292824E-13</v>
      </c>
      <c r="AH660" s="24">
        <v>-9.0949470177292824E-13</v>
      </c>
      <c r="AI660" s="24">
        <v>0</v>
      </c>
      <c r="AJ660" s="24">
        <v>0</v>
      </c>
      <c r="AK660" s="24">
        <v>0</v>
      </c>
      <c r="AL660" s="24">
        <v>0</v>
      </c>
      <c r="AM660" s="24">
        <v>0</v>
      </c>
      <c r="AN660" s="24">
        <v>0</v>
      </c>
      <c r="AO660" s="24">
        <v>0</v>
      </c>
      <c r="AP660" s="24">
        <v>0</v>
      </c>
      <c r="AQ660" s="24">
        <v>0</v>
      </c>
      <c r="AR660" s="24">
        <v>0</v>
      </c>
      <c r="AS660" s="24">
        <v>0</v>
      </c>
      <c r="AT660" s="24">
        <v>0</v>
      </c>
      <c r="AU660" s="24">
        <v>0</v>
      </c>
      <c r="AV660" s="24">
        <v>0</v>
      </c>
      <c r="AW660" s="24">
        <v>0</v>
      </c>
      <c r="AX660" s="24">
        <v>0</v>
      </c>
      <c r="AY660" s="24">
        <v>0</v>
      </c>
      <c r="AZ660" s="24">
        <v>0</v>
      </c>
      <c r="BA660" s="24">
        <v>0</v>
      </c>
      <c r="BB660" s="24">
        <v>-9.0949470177292824E-13</v>
      </c>
      <c r="BC660" s="24">
        <v>0</v>
      </c>
      <c r="BD660" s="24">
        <v>-9.0949470177292824E-13</v>
      </c>
      <c r="BE660" s="24">
        <v>0</v>
      </c>
      <c r="BF660" s="24">
        <v>0</v>
      </c>
      <c r="BG660" s="24">
        <v>0</v>
      </c>
      <c r="BH660" s="24">
        <v>0</v>
      </c>
      <c r="BI660" s="24">
        <v>0</v>
      </c>
      <c r="BJ660" s="24">
        <v>0</v>
      </c>
      <c r="BK660" s="24">
        <v>0</v>
      </c>
      <c r="BL660" s="24">
        <v>0</v>
      </c>
    </row>
    <row r="661" spans="1:64" x14ac:dyDescent="0.25">
      <c r="A661" t="s">
        <v>5122</v>
      </c>
      <c r="B661">
        <v>178</v>
      </c>
      <c r="C661">
        <v>4</v>
      </c>
      <c r="D661">
        <v>15</v>
      </c>
      <c r="E661" s="24">
        <v>0</v>
      </c>
      <c r="F661" s="24">
        <v>0</v>
      </c>
      <c r="G661" s="24">
        <v>0</v>
      </c>
      <c r="H661" s="24">
        <v>0</v>
      </c>
      <c r="I661" s="24">
        <v>0</v>
      </c>
      <c r="J661" s="24">
        <v>0</v>
      </c>
      <c r="K661" s="24">
        <v>3.2205134630203247E-6</v>
      </c>
      <c r="L661" s="24">
        <v>-3.2205134630203247E-6</v>
      </c>
      <c r="M661" s="24">
        <v>0</v>
      </c>
      <c r="N661" s="24">
        <v>0</v>
      </c>
      <c r="O661" s="24">
        <v>-3.2205134630203247E-6</v>
      </c>
      <c r="P661" s="24">
        <v>0</v>
      </c>
      <c r="Q661" s="24">
        <v>0</v>
      </c>
      <c r="R661" s="24">
        <v>0</v>
      </c>
      <c r="S661" s="24">
        <v>0</v>
      </c>
      <c r="T661" s="24">
        <v>0</v>
      </c>
      <c r="U661" s="24">
        <v>0</v>
      </c>
      <c r="V661" s="24">
        <v>0</v>
      </c>
      <c r="W661" s="24">
        <v>0</v>
      </c>
      <c r="X661" s="24">
        <v>0</v>
      </c>
      <c r="Y661" s="24">
        <v>0</v>
      </c>
      <c r="Z661" s="24">
        <v>0</v>
      </c>
      <c r="AA661" s="24">
        <v>3.2205134630203247E-6</v>
      </c>
      <c r="AB661" s="24">
        <v>-3.2205134630203247E-6</v>
      </c>
      <c r="AC661" s="24">
        <v>0</v>
      </c>
      <c r="AD661" s="24">
        <v>0</v>
      </c>
      <c r="AE661" s="24">
        <v>-3.2205134630203247E-6</v>
      </c>
      <c r="AF661" s="24">
        <v>0</v>
      </c>
      <c r="AG661" s="24">
        <v>0</v>
      </c>
      <c r="AH661" s="24">
        <v>0</v>
      </c>
      <c r="AI661" s="24">
        <v>0</v>
      </c>
      <c r="AJ661" s="24">
        <v>0</v>
      </c>
      <c r="AK661" s="24">
        <v>0</v>
      </c>
      <c r="AL661" s="24">
        <v>0</v>
      </c>
      <c r="AM661" s="24">
        <v>0</v>
      </c>
      <c r="AN661" s="24">
        <v>0</v>
      </c>
      <c r="AO661" s="24">
        <v>0</v>
      </c>
      <c r="AP661" s="24">
        <v>0</v>
      </c>
      <c r="AQ661" s="24">
        <v>0</v>
      </c>
      <c r="AR661" s="24">
        <v>0</v>
      </c>
      <c r="AS661" s="24">
        <v>0</v>
      </c>
      <c r="AT661" s="24">
        <v>0</v>
      </c>
      <c r="AU661" s="24">
        <v>0</v>
      </c>
      <c r="AV661" s="24">
        <v>0</v>
      </c>
      <c r="AW661" s="24">
        <v>0</v>
      </c>
      <c r="AX661" s="24">
        <v>0</v>
      </c>
      <c r="AY661" s="24">
        <v>0</v>
      </c>
      <c r="AZ661" s="24">
        <v>0</v>
      </c>
      <c r="BA661" s="24">
        <v>0</v>
      </c>
      <c r="BB661" s="24">
        <v>0</v>
      </c>
      <c r="BC661" s="24">
        <v>0</v>
      </c>
      <c r="BD661" s="24">
        <v>0</v>
      </c>
      <c r="BE661" s="24">
        <v>0</v>
      </c>
      <c r="BF661" s="24">
        <v>0</v>
      </c>
      <c r="BG661" s="24">
        <v>0</v>
      </c>
      <c r="BH661" s="24">
        <v>0</v>
      </c>
      <c r="BI661" s="24">
        <v>0</v>
      </c>
      <c r="BJ661" s="24">
        <v>0</v>
      </c>
      <c r="BK661" s="24">
        <v>0</v>
      </c>
      <c r="BL661" s="24">
        <v>0</v>
      </c>
    </row>
    <row r="662" spans="1:64" x14ac:dyDescent="0.25">
      <c r="A662" t="s">
        <v>5122</v>
      </c>
      <c r="B662">
        <v>179</v>
      </c>
      <c r="C662">
        <v>4</v>
      </c>
      <c r="D662">
        <v>15</v>
      </c>
      <c r="E662" s="24">
        <v>0</v>
      </c>
      <c r="F662" s="24">
        <v>0</v>
      </c>
      <c r="G662" s="24">
        <v>0</v>
      </c>
      <c r="H662" s="24">
        <v>0</v>
      </c>
      <c r="I662" s="24">
        <v>0</v>
      </c>
      <c r="J662" s="24">
        <v>0</v>
      </c>
      <c r="K662" s="24">
        <v>2.6915222406387329E-6</v>
      </c>
      <c r="L662" s="24">
        <v>-2.6915222406387329E-6</v>
      </c>
      <c r="M662" s="24">
        <v>0</v>
      </c>
      <c r="N662" s="24">
        <v>0</v>
      </c>
      <c r="O662" s="24">
        <v>-2.6915222406387329E-6</v>
      </c>
      <c r="P662" s="24">
        <v>0</v>
      </c>
      <c r="Q662" s="24">
        <v>9.0949470177292824E-13</v>
      </c>
      <c r="R662" s="24">
        <v>-9.0949470177292824E-13</v>
      </c>
      <c r="S662" s="24">
        <v>0</v>
      </c>
      <c r="T662" s="24">
        <v>0</v>
      </c>
      <c r="U662" s="24">
        <v>0</v>
      </c>
      <c r="V662" s="24">
        <v>0</v>
      </c>
      <c r="W662" s="24">
        <v>0</v>
      </c>
      <c r="X662" s="24">
        <v>0</v>
      </c>
      <c r="Y662" s="24">
        <v>0</v>
      </c>
      <c r="Z662" s="24">
        <v>0</v>
      </c>
      <c r="AA662" s="24">
        <v>2.6915222406387329E-6</v>
      </c>
      <c r="AB662" s="24">
        <v>-2.6915222406387329E-6</v>
      </c>
      <c r="AC662" s="24">
        <v>0</v>
      </c>
      <c r="AD662" s="24">
        <v>0</v>
      </c>
      <c r="AE662" s="24">
        <v>-2.6915222406387329E-6</v>
      </c>
      <c r="AF662" s="24">
        <v>0</v>
      </c>
      <c r="AG662" s="24">
        <v>9.0949470177292824E-13</v>
      </c>
      <c r="AH662" s="24">
        <v>-9.0949470177292824E-13</v>
      </c>
      <c r="AI662" s="24">
        <v>0</v>
      </c>
      <c r="AJ662" s="24">
        <v>0</v>
      </c>
      <c r="AK662" s="24">
        <v>0</v>
      </c>
      <c r="AL662" s="24">
        <v>0</v>
      </c>
      <c r="AM662" s="24">
        <v>0</v>
      </c>
      <c r="AN662" s="24">
        <v>0</v>
      </c>
      <c r="AO662" s="24">
        <v>0</v>
      </c>
      <c r="AP662" s="24">
        <v>0</v>
      </c>
      <c r="AQ662" s="24">
        <v>0</v>
      </c>
      <c r="AR662" s="24">
        <v>0</v>
      </c>
      <c r="AS662" s="24">
        <v>0</v>
      </c>
      <c r="AT662" s="24">
        <v>0</v>
      </c>
      <c r="AU662" s="24">
        <v>0</v>
      </c>
      <c r="AV662" s="24">
        <v>0</v>
      </c>
      <c r="AW662" s="24">
        <v>0</v>
      </c>
      <c r="AX662" s="24">
        <v>0</v>
      </c>
      <c r="AY662" s="24">
        <v>0</v>
      </c>
      <c r="AZ662" s="24">
        <v>0</v>
      </c>
      <c r="BA662" s="24">
        <v>0</v>
      </c>
      <c r="BB662" s="24">
        <v>-9.0949470177292824E-13</v>
      </c>
      <c r="BC662" s="24">
        <v>0</v>
      </c>
      <c r="BD662" s="24">
        <v>-9.0949470177292824E-13</v>
      </c>
      <c r="BE662" s="24">
        <v>0</v>
      </c>
      <c r="BF662" s="24">
        <v>0</v>
      </c>
      <c r="BG662" s="24">
        <v>0</v>
      </c>
      <c r="BH662" s="24">
        <v>0</v>
      </c>
      <c r="BI662" s="24">
        <v>0</v>
      </c>
      <c r="BJ662" s="24">
        <v>0</v>
      </c>
      <c r="BK662" s="24">
        <v>0</v>
      </c>
      <c r="BL662" s="24">
        <v>0</v>
      </c>
    </row>
    <row r="663" spans="1:64" x14ac:dyDescent="0.25">
      <c r="A663" t="s">
        <v>5122</v>
      </c>
      <c r="B663">
        <v>180</v>
      </c>
      <c r="C663">
        <v>4</v>
      </c>
      <c r="D663">
        <v>15</v>
      </c>
      <c r="E663" s="24">
        <v>0</v>
      </c>
      <c r="F663" s="24">
        <v>0</v>
      </c>
      <c r="G663" s="24">
        <v>0</v>
      </c>
      <c r="H663" s="24">
        <v>0</v>
      </c>
      <c r="I663" s="24">
        <v>0</v>
      </c>
      <c r="J663" s="24">
        <v>0</v>
      </c>
      <c r="K663" s="24">
        <v>2.2593885660171509E-6</v>
      </c>
      <c r="L663" s="24">
        <v>-2.2593885660171509E-6</v>
      </c>
      <c r="M663" s="24">
        <v>0</v>
      </c>
      <c r="N663" s="24">
        <v>0</v>
      </c>
      <c r="O663" s="24">
        <v>-2.2593885660171509E-6</v>
      </c>
      <c r="P663" s="24">
        <v>0</v>
      </c>
      <c r="Q663" s="24">
        <v>2.7284841053187847E-12</v>
      </c>
      <c r="R663" s="24">
        <v>-2.7284841053187847E-12</v>
      </c>
      <c r="S663" s="24">
        <v>0</v>
      </c>
      <c r="T663" s="24">
        <v>0</v>
      </c>
      <c r="U663" s="24">
        <v>0</v>
      </c>
      <c r="V663" s="24">
        <v>0</v>
      </c>
      <c r="W663" s="24">
        <v>0</v>
      </c>
      <c r="X663" s="24">
        <v>0</v>
      </c>
      <c r="Y663" s="24">
        <v>0</v>
      </c>
      <c r="Z663" s="24">
        <v>0</v>
      </c>
      <c r="AA663" s="24">
        <v>2.2593885660171509E-6</v>
      </c>
      <c r="AB663" s="24">
        <v>-2.2593885660171509E-6</v>
      </c>
      <c r="AC663" s="24">
        <v>0</v>
      </c>
      <c r="AD663" s="24">
        <v>0</v>
      </c>
      <c r="AE663" s="24">
        <v>-2.2593885660171509E-6</v>
      </c>
      <c r="AF663" s="24">
        <v>0</v>
      </c>
      <c r="AG663" s="24">
        <v>2.7284841053187847E-12</v>
      </c>
      <c r="AH663" s="24">
        <v>-2.7284841053187847E-12</v>
      </c>
      <c r="AI663" s="24">
        <v>0</v>
      </c>
      <c r="AJ663" s="24">
        <v>0</v>
      </c>
      <c r="AK663" s="24">
        <v>0</v>
      </c>
      <c r="AL663" s="24">
        <v>0</v>
      </c>
      <c r="AM663" s="24">
        <v>0</v>
      </c>
      <c r="AN663" s="24">
        <v>0</v>
      </c>
      <c r="AO663" s="24">
        <v>0</v>
      </c>
      <c r="AP663" s="24">
        <v>0</v>
      </c>
      <c r="AQ663" s="24">
        <v>0</v>
      </c>
      <c r="AR663" s="24">
        <v>0</v>
      </c>
      <c r="AS663" s="24">
        <v>0</v>
      </c>
      <c r="AT663" s="24">
        <v>0</v>
      </c>
      <c r="AU663" s="24">
        <v>0</v>
      </c>
      <c r="AV663" s="24">
        <v>0</v>
      </c>
      <c r="AW663" s="24">
        <v>0</v>
      </c>
      <c r="AX663" s="24">
        <v>0</v>
      </c>
      <c r="AY663" s="24">
        <v>0</v>
      </c>
      <c r="AZ663" s="24">
        <v>0</v>
      </c>
      <c r="BA663" s="24">
        <v>0</v>
      </c>
      <c r="BB663" s="24">
        <v>-2.7284841053187847E-12</v>
      </c>
      <c r="BC663" s="24">
        <v>0</v>
      </c>
      <c r="BD663" s="24">
        <v>-2.7284841053187847E-12</v>
      </c>
      <c r="BE663" s="24">
        <v>0</v>
      </c>
      <c r="BF663" s="24">
        <v>0</v>
      </c>
      <c r="BG663" s="24">
        <v>0</v>
      </c>
      <c r="BH663" s="24">
        <v>0</v>
      </c>
      <c r="BI663" s="24">
        <v>0</v>
      </c>
      <c r="BJ663" s="24">
        <v>0</v>
      </c>
      <c r="BK663" s="24">
        <v>0</v>
      </c>
      <c r="BL663" s="24">
        <v>0</v>
      </c>
    </row>
    <row r="664" spans="1:64" x14ac:dyDescent="0.25">
      <c r="A664" t="s">
        <v>5122</v>
      </c>
      <c r="B664">
        <v>181</v>
      </c>
      <c r="C664">
        <v>1</v>
      </c>
      <c r="D664">
        <v>16</v>
      </c>
      <c r="E664" s="24">
        <v>0</v>
      </c>
      <c r="F664" s="24">
        <v>0</v>
      </c>
      <c r="G664" s="24">
        <v>0</v>
      </c>
      <c r="H664" s="24">
        <v>0</v>
      </c>
      <c r="I664" s="24">
        <v>0</v>
      </c>
      <c r="J664" s="24">
        <v>0</v>
      </c>
      <c r="K664" s="24">
        <v>1.8905848264694214E-6</v>
      </c>
      <c r="L664" s="24">
        <v>-1.8905848264694214E-6</v>
      </c>
      <c r="M664" s="24">
        <v>0</v>
      </c>
      <c r="N664" s="24">
        <v>0</v>
      </c>
      <c r="O664" s="24">
        <v>-1.8905848264694214E-6</v>
      </c>
      <c r="P664" s="24">
        <v>0</v>
      </c>
      <c r="Q664" s="24">
        <v>0</v>
      </c>
      <c r="R664" s="24">
        <v>0</v>
      </c>
      <c r="S664" s="24">
        <v>0</v>
      </c>
      <c r="T664" s="24">
        <v>0</v>
      </c>
      <c r="U664" s="24">
        <v>0</v>
      </c>
      <c r="V664" s="24">
        <v>0</v>
      </c>
      <c r="W664" s="24">
        <v>0</v>
      </c>
      <c r="X664" s="24">
        <v>0</v>
      </c>
      <c r="Y664" s="24">
        <v>0</v>
      </c>
      <c r="Z664" s="24">
        <v>0</v>
      </c>
      <c r="AA664" s="24">
        <v>1.8905848264694214E-6</v>
      </c>
      <c r="AB664" s="24">
        <v>-1.8905848264694214E-6</v>
      </c>
      <c r="AC664" s="24">
        <v>0</v>
      </c>
      <c r="AD664" s="24">
        <v>0</v>
      </c>
      <c r="AE664" s="24">
        <v>-1.8905848264694214E-6</v>
      </c>
      <c r="AF664" s="24">
        <v>0</v>
      </c>
      <c r="AG664" s="24">
        <v>0</v>
      </c>
      <c r="AH664" s="24">
        <v>0</v>
      </c>
      <c r="AI664" s="24">
        <v>0</v>
      </c>
      <c r="AJ664" s="24">
        <v>0</v>
      </c>
      <c r="AK664" s="24">
        <v>0</v>
      </c>
      <c r="AL664" s="24">
        <v>0</v>
      </c>
      <c r="AM664" s="24">
        <v>0</v>
      </c>
      <c r="AN664" s="24">
        <v>0</v>
      </c>
      <c r="AO664" s="24">
        <v>0</v>
      </c>
      <c r="AP664" s="24">
        <v>0</v>
      </c>
      <c r="AQ664" s="24">
        <v>0</v>
      </c>
      <c r="AR664" s="24">
        <v>0</v>
      </c>
      <c r="AS664" s="24">
        <v>0</v>
      </c>
      <c r="AT664" s="24">
        <v>0</v>
      </c>
      <c r="AU664" s="24">
        <v>0</v>
      </c>
      <c r="AV664" s="24">
        <v>0</v>
      </c>
      <c r="AW664" s="24">
        <v>0</v>
      </c>
      <c r="AX664" s="24">
        <v>0</v>
      </c>
      <c r="AY664" s="24">
        <v>0</v>
      </c>
      <c r="AZ664" s="24">
        <v>0</v>
      </c>
      <c r="BA664" s="24">
        <v>0</v>
      </c>
      <c r="BB664" s="24">
        <v>0</v>
      </c>
      <c r="BC664" s="24">
        <v>0</v>
      </c>
      <c r="BD664" s="24">
        <v>0</v>
      </c>
      <c r="BE664" s="24">
        <v>0</v>
      </c>
      <c r="BF664" s="24">
        <v>0</v>
      </c>
      <c r="BG664" s="24">
        <v>0</v>
      </c>
      <c r="BH664" s="24">
        <v>0</v>
      </c>
      <c r="BI664" s="24">
        <v>0</v>
      </c>
      <c r="BJ664" s="24">
        <v>0</v>
      </c>
      <c r="BK664" s="24">
        <v>0</v>
      </c>
      <c r="BL664" s="24">
        <v>0</v>
      </c>
    </row>
    <row r="665" spans="1:64" x14ac:dyDescent="0.25">
      <c r="A665" t="s">
        <v>5122</v>
      </c>
      <c r="B665">
        <v>182</v>
      </c>
      <c r="C665">
        <v>1</v>
      </c>
      <c r="D665">
        <v>16</v>
      </c>
      <c r="E665" s="24">
        <v>0</v>
      </c>
      <c r="F665" s="24">
        <v>0</v>
      </c>
      <c r="G665" s="24">
        <v>0</v>
      </c>
      <c r="H665" s="24">
        <v>0</v>
      </c>
      <c r="I665" s="24">
        <v>0</v>
      </c>
      <c r="J665" s="24">
        <v>0</v>
      </c>
      <c r="K665" s="24">
        <v>1.5832483768463135E-6</v>
      </c>
      <c r="L665" s="24">
        <v>-1.5832483768463135E-6</v>
      </c>
      <c r="M665" s="24">
        <v>0</v>
      </c>
      <c r="N665" s="24">
        <v>0</v>
      </c>
      <c r="O665" s="24">
        <v>-1.5832483768463135E-6</v>
      </c>
      <c r="P665" s="24">
        <v>0</v>
      </c>
      <c r="Q665" s="24">
        <v>0</v>
      </c>
      <c r="R665" s="24">
        <v>0</v>
      </c>
      <c r="S665" s="24">
        <v>0</v>
      </c>
      <c r="T665" s="24">
        <v>0</v>
      </c>
      <c r="U665" s="24">
        <v>0</v>
      </c>
      <c r="V665" s="24">
        <v>0</v>
      </c>
      <c r="W665" s="24">
        <v>0</v>
      </c>
      <c r="X665" s="24">
        <v>0</v>
      </c>
      <c r="Y665" s="24">
        <v>0</v>
      </c>
      <c r="Z665" s="24">
        <v>0</v>
      </c>
      <c r="AA665" s="24">
        <v>1.5832483768463135E-6</v>
      </c>
      <c r="AB665" s="24">
        <v>-1.5832483768463135E-6</v>
      </c>
      <c r="AC665" s="24">
        <v>0</v>
      </c>
      <c r="AD665" s="24">
        <v>0</v>
      </c>
      <c r="AE665" s="24">
        <v>-1.5832483768463135E-6</v>
      </c>
      <c r="AF665" s="24">
        <v>0</v>
      </c>
      <c r="AG665" s="24">
        <v>0</v>
      </c>
      <c r="AH665" s="24">
        <v>0</v>
      </c>
      <c r="AI665" s="24">
        <v>0</v>
      </c>
      <c r="AJ665" s="24">
        <v>0</v>
      </c>
      <c r="AK665" s="24">
        <v>0</v>
      </c>
      <c r="AL665" s="24">
        <v>0</v>
      </c>
      <c r="AM665" s="24">
        <v>0</v>
      </c>
      <c r="AN665" s="24">
        <v>0</v>
      </c>
      <c r="AO665" s="24">
        <v>0</v>
      </c>
      <c r="AP665" s="24">
        <v>0</v>
      </c>
      <c r="AQ665" s="24">
        <v>0</v>
      </c>
      <c r="AR665" s="24">
        <v>0</v>
      </c>
      <c r="AS665" s="24">
        <v>0</v>
      </c>
      <c r="AT665" s="24">
        <v>0</v>
      </c>
      <c r="AU665" s="24">
        <v>0</v>
      </c>
      <c r="AV665" s="24">
        <v>0</v>
      </c>
      <c r="AW665" s="24">
        <v>0</v>
      </c>
      <c r="AX665" s="24">
        <v>0</v>
      </c>
      <c r="AY665" s="24">
        <v>0</v>
      </c>
      <c r="AZ665" s="24">
        <v>0</v>
      </c>
      <c r="BA665" s="24">
        <v>0</v>
      </c>
      <c r="BB665" s="24">
        <v>0</v>
      </c>
      <c r="BC665" s="24">
        <v>0</v>
      </c>
      <c r="BD665" s="24">
        <v>0</v>
      </c>
      <c r="BE665" s="24">
        <v>0</v>
      </c>
      <c r="BF665" s="24">
        <v>0</v>
      </c>
      <c r="BG665" s="24">
        <v>0</v>
      </c>
      <c r="BH665" s="24">
        <v>0</v>
      </c>
      <c r="BI665" s="24">
        <v>0</v>
      </c>
      <c r="BJ665" s="24">
        <v>0</v>
      </c>
      <c r="BK665" s="24">
        <v>0</v>
      </c>
      <c r="BL665" s="24">
        <v>0</v>
      </c>
    </row>
    <row r="666" spans="1:64" x14ac:dyDescent="0.25">
      <c r="A666" t="s">
        <v>5122</v>
      </c>
      <c r="B666">
        <v>183</v>
      </c>
      <c r="C666">
        <v>1</v>
      </c>
      <c r="D666">
        <v>16</v>
      </c>
      <c r="E666" s="24">
        <v>0</v>
      </c>
      <c r="F666" s="24">
        <v>0</v>
      </c>
      <c r="G666" s="24">
        <v>0</v>
      </c>
      <c r="H666" s="24">
        <v>0</v>
      </c>
      <c r="I666" s="24">
        <v>0</v>
      </c>
      <c r="J666" s="24">
        <v>0</v>
      </c>
      <c r="K666" s="24">
        <v>1.3336539268493652E-6</v>
      </c>
      <c r="L666" s="24">
        <v>-1.3336539268493652E-6</v>
      </c>
      <c r="M666" s="24">
        <v>0</v>
      </c>
      <c r="N666" s="24">
        <v>0</v>
      </c>
      <c r="O666" s="24">
        <v>-1.3336539268493652E-6</v>
      </c>
      <c r="P666" s="24">
        <v>0</v>
      </c>
      <c r="Q666" s="24">
        <v>9.0949470177292824E-13</v>
      </c>
      <c r="R666" s="24">
        <v>-9.0949470177292824E-13</v>
      </c>
      <c r="S666" s="24">
        <v>0</v>
      </c>
      <c r="T666" s="24">
        <v>0</v>
      </c>
      <c r="U666" s="24">
        <v>0</v>
      </c>
      <c r="V666" s="24">
        <v>0</v>
      </c>
      <c r="W666" s="24">
        <v>0</v>
      </c>
      <c r="X666" s="24">
        <v>0</v>
      </c>
      <c r="Y666" s="24">
        <v>0</v>
      </c>
      <c r="Z666" s="24">
        <v>0</v>
      </c>
      <c r="AA666" s="24">
        <v>1.3336539268493652E-6</v>
      </c>
      <c r="AB666" s="24">
        <v>-1.3336539268493652E-6</v>
      </c>
      <c r="AC666" s="24">
        <v>0</v>
      </c>
      <c r="AD666" s="24">
        <v>0</v>
      </c>
      <c r="AE666" s="24">
        <v>-1.3336539268493652E-6</v>
      </c>
      <c r="AF666" s="24">
        <v>0</v>
      </c>
      <c r="AG666" s="24">
        <v>9.0949470177292824E-13</v>
      </c>
      <c r="AH666" s="24">
        <v>-9.0949470177292824E-13</v>
      </c>
      <c r="AI666" s="24">
        <v>0</v>
      </c>
      <c r="AJ666" s="24">
        <v>0</v>
      </c>
      <c r="AK666" s="24">
        <v>0</v>
      </c>
      <c r="AL666" s="24">
        <v>0</v>
      </c>
      <c r="AM666" s="24">
        <v>0</v>
      </c>
      <c r="AN666" s="24">
        <v>0</v>
      </c>
      <c r="AO666" s="24">
        <v>0</v>
      </c>
      <c r="AP666" s="24">
        <v>0</v>
      </c>
      <c r="AQ666" s="24">
        <v>0</v>
      </c>
      <c r="AR666" s="24">
        <v>0</v>
      </c>
      <c r="AS666" s="24">
        <v>0</v>
      </c>
      <c r="AT666" s="24">
        <v>0</v>
      </c>
      <c r="AU666" s="24">
        <v>0</v>
      </c>
      <c r="AV666" s="24">
        <v>0</v>
      </c>
      <c r="AW666" s="24">
        <v>0</v>
      </c>
      <c r="AX666" s="24">
        <v>0</v>
      </c>
      <c r="AY666" s="24">
        <v>0</v>
      </c>
      <c r="AZ666" s="24">
        <v>0</v>
      </c>
      <c r="BA666" s="24">
        <v>0</v>
      </c>
      <c r="BB666" s="24">
        <v>-9.0949470177292824E-13</v>
      </c>
      <c r="BC666" s="24">
        <v>0</v>
      </c>
      <c r="BD666" s="24">
        <v>-9.0949470177292824E-13</v>
      </c>
      <c r="BE666" s="24">
        <v>0</v>
      </c>
      <c r="BF666" s="24">
        <v>0</v>
      </c>
      <c r="BG666" s="24">
        <v>0</v>
      </c>
      <c r="BH666" s="24">
        <v>0</v>
      </c>
      <c r="BI666" s="24">
        <v>0</v>
      </c>
      <c r="BJ666" s="24">
        <v>0</v>
      </c>
      <c r="BK666" s="24">
        <v>0</v>
      </c>
      <c r="BL666" s="24">
        <v>0</v>
      </c>
    </row>
    <row r="667" spans="1:64" x14ac:dyDescent="0.25">
      <c r="A667" t="s">
        <v>5122</v>
      </c>
      <c r="B667">
        <v>184</v>
      </c>
      <c r="C667">
        <v>2</v>
      </c>
      <c r="D667">
        <v>16</v>
      </c>
      <c r="E667" s="24">
        <v>0</v>
      </c>
      <c r="F667" s="24">
        <v>0</v>
      </c>
      <c r="G667" s="24">
        <v>0</v>
      </c>
      <c r="H667" s="24">
        <v>0</v>
      </c>
      <c r="I667" s="24">
        <v>0</v>
      </c>
      <c r="J667" s="24">
        <v>0</v>
      </c>
      <c r="K667" s="24">
        <v>1.1175870895385742E-6</v>
      </c>
      <c r="L667" s="24">
        <v>-1.1175870895385742E-6</v>
      </c>
      <c r="M667" s="24">
        <v>0</v>
      </c>
      <c r="N667" s="24">
        <v>0</v>
      </c>
      <c r="O667" s="24">
        <v>-1.1175870895385742E-6</v>
      </c>
      <c r="P667" s="24">
        <v>0</v>
      </c>
      <c r="Q667" s="24">
        <v>0</v>
      </c>
      <c r="R667" s="24">
        <v>0</v>
      </c>
      <c r="S667" s="24">
        <v>0</v>
      </c>
      <c r="T667" s="24">
        <v>0</v>
      </c>
      <c r="U667" s="24">
        <v>0</v>
      </c>
      <c r="V667" s="24">
        <v>0</v>
      </c>
      <c r="W667" s="24">
        <v>0</v>
      </c>
      <c r="X667" s="24">
        <v>0</v>
      </c>
      <c r="Y667" s="24">
        <v>0</v>
      </c>
      <c r="Z667" s="24">
        <v>0</v>
      </c>
      <c r="AA667" s="24">
        <v>1.1175870895385742E-6</v>
      </c>
      <c r="AB667" s="24">
        <v>-1.1175870895385742E-6</v>
      </c>
      <c r="AC667" s="24">
        <v>0</v>
      </c>
      <c r="AD667" s="24">
        <v>0</v>
      </c>
      <c r="AE667" s="24">
        <v>-1.1175870895385742E-6</v>
      </c>
      <c r="AF667" s="24">
        <v>0</v>
      </c>
      <c r="AG667" s="24">
        <v>0</v>
      </c>
      <c r="AH667" s="24">
        <v>0</v>
      </c>
      <c r="AI667" s="24">
        <v>0</v>
      </c>
      <c r="AJ667" s="24">
        <v>0</v>
      </c>
      <c r="AK667" s="24">
        <v>0</v>
      </c>
      <c r="AL667" s="24">
        <v>0</v>
      </c>
      <c r="AM667" s="24">
        <v>0</v>
      </c>
      <c r="AN667" s="24">
        <v>0</v>
      </c>
      <c r="AO667" s="24">
        <v>0</v>
      </c>
      <c r="AP667" s="24">
        <v>0</v>
      </c>
      <c r="AQ667" s="24">
        <v>0</v>
      </c>
      <c r="AR667" s="24">
        <v>0</v>
      </c>
      <c r="AS667" s="24">
        <v>0</v>
      </c>
      <c r="AT667" s="24">
        <v>0</v>
      </c>
      <c r="AU667" s="24">
        <v>0</v>
      </c>
      <c r="AV667" s="24">
        <v>0</v>
      </c>
      <c r="AW667" s="24">
        <v>0</v>
      </c>
      <c r="AX667" s="24">
        <v>0</v>
      </c>
      <c r="AY667" s="24">
        <v>0</v>
      </c>
      <c r="AZ667" s="24">
        <v>0</v>
      </c>
      <c r="BA667" s="24">
        <v>0</v>
      </c>
      <c r="BB667" s="24">
        <v>0</v>
      </c>
      <c r="BC667" s="24">
        <v>0</v>
      </c>
      <c r="BD667" s="24">
        <v>0</v>
      </c>
      <c r="BE667" s="24">
        <v>0</v>
      </c>
      <c r="BF667" s="24">
        <v>0</v>
      </c>
      <c r="BG667" s="24">
        <v>0</v>
      </c>
      <c r="BH667" s="24">
        <v>0</v>
      </c>
      <c r="BI667" s="24">
        <v>0</v>
      </c>
      <c r="BJ667" s="24">
        <v>0</v>
      </c>
      <c r="BK667" s="24">
        <v>0</v>
      </c>
      <c r="BL667" s="24">
        <v>0</v>
      </c>
    </row>
    <row r="668" spans="1:64" x14ac:dyDescent="0.25">
      <c r="A668" t="s">
        <v>5122</v>
      </c>
      <c r="B668">
        <v>185</v>
      </c>
      <c r="C668">
        <v>2</v>
      </c>
      <c r="D668">
        <v>16</v>
      </c>
      <c r="E668" s="24">
        <v>0</v>
      </c>
      <c r="F668" s="24">
        <v>0</v>
      </c>
      <c r="G668" s="24">
        <v>0</v>
      </c>
      <c r="H668" s="24">
        <v>0</v>
      </c>
      <c r="I668" s="24">
        <v>0</v>
      </c>
      <c r="J668" s="24">
        <v>0</v>
      </c>
      <c r="K668" s="24">
        <v>9.3132257461547852E-7</v>
      </c>
      <c r="L668" s="24">
        <v>-9.3132257461547852E-7</v>
      </c>
      <c r="M668" s="24">
        <v>0</v>
      </c>
      <c r="N668" s="24">
        <v>0</v>
      </c>
      <c r="O668" s="24">
        <v>-9.3132257461547852E-7</v>
      </c>
      <c r="P668" s="24">
        <v>0</v>
      </c>
      <c r="Q668" s="24">
        <v>0</v>
      </c>
      <c r="R668" s="24">
        <v>0</v>
      </c>
      <c r="S668" s="24">
        <v>0</v>
      </c>
      <c r="T668" s="24">
        <v>0</v>
      </c>
      <c r="U668" s="24">
        <v>0</v>
      </c>
      <c r="V668" s="24">
        <v>0</v>
      </c>
      <c r="W668" s="24">
        <v>0</v>
      </c>
      <c r="X668" s="24">
        <v>0</v>
      </c>
      <c r="Y668" s="24">
        <v>0</v>
      </c>
      <c r="Z668" s="24">
        <v>0</v>
      </c>
      <c r="AA668" s="24">
        <v>9.3132257461547852E-7</v>
      </c>
      <c r="AB668" s="24">
        <v>-9.3132257461547852E-7</v>
      </c>
      <c r="AC668" s="24">
        <v>0</v>
      </c>
      <c r="AD668" s="24">
        <v>0</v>
      </c>
      <c r="AE668" s="24">
        <v>-9.3132257461547852E-7</v>
      </c>
      <c r="AF668" s="24">
        <v>0</v>
      </c>
      <c r="AG668" s="24">
        <v>0</v>
      </c>
      <c r="AH668" s="24">
        <v>0</v>
      </c>
      <c r="AI668" s="24">
        <v>0</v>
      </c>
      <c r="AJ668" s="24">
        <v>0</v>
      </c>
      <c r="AK668" s="24">
        <v>0</v>
      </c>
      <c r="AL668" s="24">
        <v>0</v>
      </c>
      <c r="AM668" s="24">
        <v>0</v>
      </c>
      <c r="AN668" s="24">
        <v>0</v>
      </c>
      <c r="AO668" s="24">
        <v>0</v>
      </c>
      <c r="AP668" s="24">
        <v>0</v>
      </c>
      <c r="AQ668" s="24">
        <v>0</v>
      </c>
      <c r="AR668" s="24">
        <v>0</v>
      </c>
      <c r="AS668" s="24">
        <v>0</v>
      </c>
      <c r="AT668" s="24">
        <v>0</v>
      </c>
      <c r="AU668" s="24">
        <v>0</v>
      </c>
      <c r="AV668" s="24">
        <v>0</v>
      </c>
      <c r="AW668" s="24">
        <v>0</v>
      </c>
      <c r="AX668" s="24">
        <v>0</v>
      </c>
      <c r="AY668" s="24">
        <v>0</v>
      </c>
      <c r="AZ668" s="24">
        <v>0</v>
      </c>
      <c r="BA668" s="24">
        <v>0</v>
      </c>
      <c r="BB668" s="24">
        <v>0</v>
      </c>
      <c r="BC668" s="24">
        <v>0</v>
      </c>
      <c r="BD668" s="24">
        <v>0</v>
      </c>
      <c r="BE668" s="24">
        <v>0</v>
      </c>
      <c r="BF668" s="24">
        <v>0</v>
      </c>
      <c r="BG668" s="24">
        <v>0</v>
      </c>
      <c r="BH668" s="24">
        <v>0</v>
      </c>
      <c r="BI668" s="24">
        <v>0</v>
      </c>
      <c r="BJ668" s="24">
        <v>0</v>
      </c>
      <c r="BK668" s="24">
        <v>0</v>
      </c>
      <c r="BL668" s="24">
        <v>0</v>
      </c>
    </row>
    <row r="669" spans="1:64" x14ac:dyDescent="0.25">
      <c r="A669" t="s">
        <v>5122</v>
      </c>
      <c r="B669">
        <v>186</v>
      </c>
      <c r="C669">
        <v>2</v>
      </c>
      <c r="D669">
        <v>16</v>
      </c>
      <c r="E669" s="24">
        <v>0</v>
      </c>
      <c r="F669" s="24">
        <v>0</v>
      </c>
      <c r="G669" s="24">
        <v>0</v>
      </c>
      <c r="H669" s="24">
        <v>0</v>
      </c>
      <c r="I669" s="24">
        <v>0</v>
      </c>
      <c r="J669" s="24">
        <v>0</v>
      </c>
      <c r="K669" s="24">
        <v>7.8976154327392578E-7</v>
      </c>
      <c r="L669" s="24">
        <v>-7.8976154327392578E-7</v>
      </c>
      <c r="M669" s="24">
        <v>0</v>
      </c>
      <c r="N669" s="24">
        <v>0</v>
      </c>
      <c r="O669" s="24">
        <v>-7.8976154327392578E-7</v>
      </c>
      <c r="P669" s="24">
        <v>0</v>
      </c>
      <c r="Q669" s="24">
        <v>0</v>
      </c>
      <c r="R669" s="24">
        <v>0</v>
      </c>
      <c r="S669" s="24">
        <v>0</v>
      </c>
      <c r="T669" s="24">
        <v>0</v>
      </c>
      <c r="U669" s="24">
        <v>0</v>
      </c>
      <c r="V669" s="24">
        <v>0</v>
      </c>
      <c r="W669" s="24">
        <v>0</v>
      </c>
      <c r="X669" s="24">
        <v>0</v>
      </c>
      <c r="Y669" s="24">
        <v>0</v>
      </c>
      <c r="Z669" s="24">
        <v>0</v>
      </c>
      <c r="AA669" s="24">
        <v>7.8976154327392578E-7</v>
      </c>
      <c r="AB669" s="24">
        <v>-7.8976154327392578E-7</v>
      </c>
      <c r="AC669" s="24">
        <v>0</v>
      </c>
      <c r="AD669" s="24">
        <v>0</v>
      </c>
      <c r="AE669" s="24">
        <v>-7.8976154327392578E-7</v>
      </c>
      <c r="AF669" s="24">
        <v>0</v>
      </c>
      <c r="AG669" s="24">
        <v>0</v>
      </c>
      <c r="AH669" s="24">
        <v>0</v>
      </c>
      <c r="AI669" s="24">
        <v>0</v>
      </c>
      <c r="AJ669" s="24">
        <v>0</v>
      </c>
      <c r="AK669" s="24">
        <v>0</v>
      </c>
      <c r="AL669" s="24">
        <v>0</v>
      </c>
      <c r="AM669" s="24">
        <v>0</v>
      </c>
      <c r="AN669" s="24">
        <v>0</v>
      </c>
      <c r="AO669" s="24">
        <v>0</v>
      </c>
      <c r="AP669" s="24">
        <v>0</v>
      </c>
      <c r="AQ669" s="24">
        <v>0</v>
      </c>
      <c r="AR669" s="24">
        <v>0</v>
      </c>
      <c r="AS669" s="24">
        <v>0</v>
      </c>
      <c r="AT669" s="24">
        <v>0</v>
      </c>
      <c r="AU669" s="24">
        <v>0</v>
      </c>
      <c r="AV669" s="24">
        <v>0</v>
      </c>
      <c r="AW669" s="24">
        <v>0</v>
      </c>
      <c r="AX669" s="24">
        <v>0</v>
      </c>
      <c r="AY669" s="24">
        <v>0</v>
      </c>
      <c r="AZ669" s="24">
        <v>0</v>
      </c>
      <c r="BA669" s="24">
        <v>0</v>
      </c>
      <c r="BB669" s="24">
        <v>0</v>
      </c>
      <c r="BC669" s="24">
        <v>0</v>
      </c>
      <c r="BD669" s="24">
        <v>0</v>
      </c>
      <c r="BE669" s="24">
        <v>0</v>
      </c>
      <c r="BF669" s="24">
        <v>0</v>
      </c>
      <c r="BG669" s="24">
        <v>0</v>
      </c>
      <c r="BH669" s="24">
        <v>0</v>
      </c>
      <c r="BI669" s="24">
        <v>0</v>
      </c>
      <c r="BJ669" s="24">
        <v>0</v>
      </c>
      <c r="BK669" s="24">
        <v>0</v>
      </c>
      <c r="BL669" s="24">
        <v>0</v>
      </c>
    </row>
    <row r="670" spans="1:64" x14ac:dyDescent="0.25">
      <c r="A670" t="s">
        <v>5122</v>
      </c>
      <c r="B670">
        <v>187</v>
      </c>
      <c r="C670">
        <v>3</v>
      </c>
      <c r="D670">
        <v>16</v>
      </c>
      <c r="E670" s="24">
        <v>0</v>
      </c>
      <c r="F670" s="24">
        <v>0</v>
      </c>
      <c r="G670" s="24">
        <v>0</v>
      </c>
      <c r="H670" s="24">
        <v>0</v>
      </c>
      <c r="I670" s="24">
        <v>0</v>
      </c>
      <c r="J670" s="24">
        <v>0</v>
      </c>
      <c r="K670" s="24">
        <v>6.6123902797698975E-7</v>
      </c>
      <c r="L670" s="24">
        <v>-6.6123902797698975E-7</v>
      </c>
      <c r="M670" s="24">
        <v>0</v>
      </c>
      <c r="N670" s="24">
        <v>0</v>
      </c>
      <c r="O670" s="24">
        <v>-6.6123902797698975E-7</v>
      </c>
      <c r="P670" s="24">
        <v>0</v>
      </c>
      <c r="Q670" s="24">
        <v>0</v>
      </c>
      <c r="R670" s="24">
        <v>0</v>
      </c>
      <c r="S670" s="24">
        <v>0</v>
      </c>
      <c r="T670" s="24">
        <v>0</v>
      </c>
      <c r="U670" s="24">
        <v>0</v>
      </c>
      <c r="V670" s="24">
        <v>0</v>
      </c>
      <c r="W670" s="24">
        <v>0</v>
      </c>
      <c r="X670" s="24">
        <v>0</v>
      </c>
      <c r="Y670" s="24">
        <v>0</v>
      </c>
      <c r="Z670" s="24">
        <v>0</v>
      </c>
      <c r="AA670" s="24">
        <v>6.6123902797698975E-7</v>
      </c>
      <c r="AB670" s="24">
        <v>-6.6123902797698975E-7</v>
      </c>
      <c r="AC670" s="24">
        <v>0</v>
      </c>
      <c r="AD670" s="24">
        <v>0</v>
      </c>
      <c r="AE670" s="24">
        <v>-6.6123902797698975E-7</v>
      </c>
      <c r="AF670" s="24">
        <v>0</v>
      </c>
      <c r="AG670" s="24">
        <v>0</v>
      </c>
      <c r="AH670" s="24">
        <v>0</v>
      </c>
      <c r="AI670" s="24">
        <v>0</v>
      </c>
      <c r="AJ670" s="24">
        <v>0</v>
      </c>
      <c r="AK670" s="24">
        <v>0</v>
      </c>
      <c r="AL670" s="24">
        <v>0</v>
      </c>
      <c r="AM670" s="24">
        <v>0</v>
      </c>
      <c r="AN670" s="24">
        <v>0</v>
      </c>
      <c r="AO670" s="24">
        <v>0</v>
      </c>
      <c r="AP670" s="24">
        <v>0</v>
      </c>
      <c r="AQ670" s="24">
        <v>0</v>
      </c>
      <c r="AR670" s="24">
        <v>0</v>
      </c>
      <c r="AS670" s="24">
        <v>0</v>
      </c>
      <c r="AT670" s="24">
        <v>0</v>
      </c>
      <c r="AU670" s="24">
        <v>0</v>
      </c>
      <c r="AV670" s="24">
        <v>0</v>
      </c>
      <c r="AW670" s="24">
        <v>0</v>
      </c>
      <c r="AX670" s="24">
        <v>0</v>
      </c>
      <c r="AY670" s="24">
        <v>0</v>
      </c>
      <c r="AZ670" s="24">
        <v>0</v>
      </c>
      <c r="BA670" s="24">
        <v>0</v>
      </c>
      <c r="BB670" s="24">
        <v>0</v>
      </c>
      <c r="BC670" s="24">
        <v>0</v>
      </c>
      <c r="BD670" s="24">
        <v>0</v>
      </c>
      <c r="BE670" s="24">
        <v>0</v>
      </c>
      <c r="BF670" s="24">
        <v>0</v>
      </c>
      <c r="BG670" s="24">
        <v>0</v>
      </c>
      <c r="BH670" s="24">
        <v>0</v>
      </c>
      <c r="BI670" s="24">
        <v>0</v>
      </c>
      <c r="BJ670" s="24">
        <v>0</v>
      </c>
      <c r="BK670" s="24">
        <v>0</v>
      </c>
      <c r="BL670" s="24">
        <v>0</v>
      </c>
    </row>
    <row r="671" spans="1:64" x14ac:dyDescent="0.25">
      <c r="A671" t="s">
        <v>5122</v>
      </c>
      <c r="B671">
        <v>188</v>
      </c>
      <c r="C671">
        <v>3</v>
      </c>
      <c r="D671">
        <v>16</v>
      </c>
      <c r="E671" s="24">
        <v>0</v>
      </c>
      <c r="F671" s="24">
        <v>0</v>
      </c>
      <c r="G671" s="24">
        <v>0</v>
      </c>
      <c r="H671" s="24">
        <v>0</v>
      </c>
      <c r="I671" s="24">
        <v>0</v>
      </c>
      <c r="J671" s="24">
        <v>0</v>
      </c>
      <c r="K671" s="24">
        <v>5.550682544708252E-7</v>
      </c>
      <c r="L671" s="24">
        <v>-5.550682544708252E-7</v>
      </c>
      <c r="M671" s="24">
        <v>0</v>
      </c>
      <c r="N671" s="24">
        <v>0</v>
      </c>
      <c r="O671" s="24">
        <v>-5.550682544708252E-7</v>
      </c>
      <c r="P671" s="24">
        <v>0</v>
      </c>
      <c r="Q671" s="24">
        <v>0</v>
      </c>
      <c r="R671" s="24">
        <v>0</v>
      </c>
      <c r="S671" s="24">
        <v>0</v>
      </c>
      <c r="T671" s="24">
        <v>0</v>
      </c>
      <c r="U671" s="24">
        <v>0</v>
      </c>
      <c r="V671" s="24">
        <v>0</v>
      </c>
      <c r="W671" s="24">
        <v>0</v>
      </c>
      <c r="X671" s="24">
        <v>0</v>
      </c>
      <c r="Y671" s="24">
        <v>0</v>
      </c>
      <c r="Z671" s="24">
        <v>0</v>
      </c>
      <c r="AA671" s="24">
        <v>5.550682544708252E-7</v>
      </c>
      <c r="AB671" s="24">
        <v>-5.550682544708252E-7</v>
      </c>
      <c r="AC671" s="24">
        <v>0</v>
      </c>
      <c r="AD671" s="24">
        <v>0</v>
      </c>
      <c r="AE671" s="24">
        <v>-5.550682544708252E-7</v>
      </c>
      <c r="AF671" s="24">
        <v>0</v>
      </c>
      <c r="AG671" s="24">
        <v>0</v>
      </c>
      <c r="AH671" s="24">
        <v>0</v>
      </c>
      <c r="AI671" s="24">
        <v>0</v>
      </c>
      <c r="AJ671" s="24">
        <v>0</v>
      </c>
      <c r="AK671" s="24">
        <v>0</v>
      </c>
      <c r="AL671" s="24">
        <v>0</v>
      </c>
      <c r="AM671" s="24">
        <v>0</v>
      </c>
      <c r="AN671" s="24">
        <v>0</v>
      </c>
      <c r="AO671" s="24">
        <v>0</v>
      </c>
      <c r="AP671" s="24">
        <v>0</v>
      </c>
      <c r="AQ671" s="24">
        <v>0</v>
      </c>
      <c r="AR671" s="24">
        <v>0</v>
      </c>
      <c r="AS671" s="24">
        <v>0</v>
      </c>
      <c r="AT671" s="24">
        <v>0</v>
      </c>
      <c r="AU671" s="24">
        <v>0</v>
      </c>
      <c r="AV671" s="24">
        <v>0</v>
      </c>
      <c r="AW671" s="24">
        <v>0</v>
      </c>
      <c r="AX671" s="24">
        <v>0</v>
      </c>
      <c r="AY671" s="24">
        <v>0</v>
      </c>
      <c r="AZ671" s="24">
        <v>0</v>
      </c>
      <c r="BA671" s="24">
        <v>0</v>
      </c>
      <c r="BB671" s="24">
        <v>0</v>
      </c>
      <c r="BC671" s="24">
        <v>0</v>
      </c>
      <c r="BD671" s="24">
        <v>0</v>
      </c>
      <c r="BE671" s="24">
        <v>0</v>
      </c>
      <c r="BF671" s="24">
        <v>0</v>
      </c>
      <c r="BG671" s="24">
        <v>0</v>
      </c>
      <c r="BH671" s="24">
        <v>0</v>
      </c>
      <c r="BI671" s="24">
        <v>0</v>
      </c>
      <c r="BJ671" s="24">
        <v>0</v>
      </c>
      <c r="BK671" s="24">
        <v>0</v>
      </c>
      <c r="BL671" s="24">
        <v>0</v>
      </c>
    </row>
    <row r="672" spans="1:64" x14ac:dyDescent="0.25">
      <c r="A672" t="s">
        <v>5122</v>
      </c>
      <c r="B672">
        <v>189</v>
      </c>
      <c r="C672">
        <v>3</v>
      </c>
      <c r="D672">
        <v>16</v>
      </c>
      <c r="E672" s="24">
        <v>0</v>
      </c>
      <c r="F672" s="24">
        <v>0</v>
      </c>
      <c r="G672" s="24">
        <v>0</v>
      </c>
      <c r="H672" s="24">
        <v>0</v>
      </c>
      <c r="I672" s="24">
        <v>0</v>
      </c>
      <c r="J672" s="24">
        <v>0</v>
      </c>
      <c r="K672" s="24">
        <v>4.6193599700927734E-7</v>
      </c>
      <c r="L672" s="24">
        <v>-4.6193599700927734E-7</v>
      </c>
      <c r="M672" s="24">
        <v>0</v>
      </c>
      <c r="N672" s="24">
        <v>0</v>
      </c>
      <c r="O672" s="24">
        <v>-4.6193599700927734E-7</v>
      </c>
      <c r="P672" s="24">
        <v>0</v>
      </c>
      <c r="Q672" s="24">
        <v>0</v>
      </c>
      <c r="R672" s="24">
        <v>0</v>
      </c>
      <c r="S672" s="24">
        <v>0</v>
      </c>
      <c r="T672" s="24">
        <v>0</v>
      </c>
      <c r="U672" s="24">
        <v>0</v>
      </c>
      <c r="V672" s="24">
        <v>0</v>
      </c>
      <c r="W672" s="24">
        <v>0</v>
      </c>
      <c r="X672" s="24">
        <v>0</v>
      </c>
      <c r="Y672" s="24">
        <v>0</v>
      </c>
      <c r="Z672" s="24">
        <v>0</v>
      </c>
      <c r="AA672" s="24">
        <v>4.6193599700927734E-7</v>
      </c>
      <c r="AB672" s="24">
        <v>-4.6193599700927734E-7</v>
      </c>
      <c r="AC672" s="24">
        <v>0</v>
      </c>
      <c r="AD672" s="24">
        <v>0</v>
      </c>
      <c r="AE672" s="24">
        <v>-4.6193599700927734E-7</v>
      </c>
      <c r="AF672" s="24">
        <v>0</v>
      </c>
      <c r="AG672" s="24">
        <v>0</v>
      </c>
      <c r="AH672" s="24">
        <v>0</v>
      </c>
      <c r="AI672" s="24">
        <v>0</v>
      </c>
      <c r="AJ672" s="24">
        <v>0</v>
      </c>
      <c r="AK672" s="24">
        <v>0</v>
      </c>
      <c r="AL672" s="24">
        <v>0</v>
      </c>
      <c r="AM672" s="24">
        <v>0</v>
      </c>
      <c r="AN672" s="24">
        <v>0</v>
      </c>
      <c r="AO672" s="24">
        <v>0</v>
      </c>
      <c r="AP672" s="24">
        <v>0</v>
      </c>
      <c r="AQ672" s="24">
        <v>0</v>
      </c>
      <c r="AR672" s="24">
        <v>0</v>
      </c>
      <c r="AS672" s="24">
        <v>0</v>
      </c>
      <c r="AT672" s="24">
        <v>0</v>
      </c>
      <c r="AU672" s="24">
        <v>0</v>
      </c>
      <c r="AV672" s="24">
        <v>0</v>
      </c>
      <c r="AW672" s="24">
        <v>0</v>
      </c>
      <c r="AX672" s="24">
        <v>0</v>
      </c>
      <c r="AY672" s="24">
        <v>0</v>
      </c>
      <c r="AZ672" s="24">
        <v>0</v>
      </c>
      <c r="BA672" s="24">
        <v>0</v>
      </c>
      <c r="BB672" s="24">
        <v>0</v>
      </c>
      <c r="BC672" s="24">
        <v>0</v>
      </c>
      <c r="BD672" s="24">
        <v>0</v>
      </c>
      <c r="BE672" s="24">
        <v>0</v>
      </c>
      <c r="BF672" s="24">
        <v>0</v>
      </c>
      <c r="BG672" s="24">
        <v>0</v>
      </c>
      <c r="BH672" s="24">
        <v>0</v>
      </c>
      <c r="BI672" s="24">
        <v>0</v>
      </c>
      <c r="BJ672" s="24">
        <v>0</v>
      </c>
      <c r="BK672" s="24">
        <v>0</v>
      </c>
      <c r="BL672" s="24">
        <v>0</v>
      </c>
    </row>
    <row r="673" spans="1:64" x14ac:dyDescent="0.25">
      <c r="A673" t="s">
        <v>5122</v>
      </c>
      <c r="B673">
        <v>190</v>
      </c>
      <c r="C673">
        <v>4</v>
      </c>
      <c r="D673">
        <v>16</v>
      </c>
      <c r="E673" s="24">
        <v>0</v>
      </c>
      <c r="F673" s="24">
        <v>0</v>
      </c>
      <c r="G673" s="24">
        <v>0</v>
      </c>
      <c r="H673" s="24">
        <v>0</v>
      </c>
      <c r="I673" s="24">
        <v>0</v>
      </c>
      <c r="J673" s="24">
        <v>0</v>
      </c>
      <c r="K673" s="24">
        <v>3.9115548133850098E-7</v>
      </c>
      <c r="L673" s="24">
        <v>-3.9115548133850098E-7</v>
      </c>
      <c r="M673" s="24">
        <v>0</v>
      </c>
      <c r="N673" s="24">
        <v>0</v>
      </c>
      <c r="O673" s="24">
        <v>-3.9115548133850098E-7</v>
      </c>
      <c r="P673" s="24">
        <v>0</v>
      </c>
      <c r="Q673" s="24">
        <v>0</v>
      </c>
      <c r="R673" s="24">
        <v>0</v>
      </c>
      <c r="S673" s="24">
        <v>0</v>
      </c>
      <c r="T673" s="24">
        <v>0</v>
      </c>
      <c r="U673" s="24">
        <v>0</v>
      </c>
      <c r="V673" s="24">
        <v>0</v>
      </c>
      <c r="W673" s="24">
        <v>0</v>
      </c>
      <c r="X673" s="24">
        <v>0</v>
      </c>
      <c r="Y673" s="24">
        <v>0</v>
      </c>
      <c r="Z673" s="24">
        <v>0</v>
      </c>
      <c r="AA673" s="24">
        <v>3.9115548133850098E-7</v>
      </c>
      <c r="AB673" s="24">
        <v>-3.9115548133850098E-7</v>
      </c>
      <c r="AC673" s="24">
        <v>0</v>
      </c>
      <c r="AD673" s="24">
        <v>0</v>
      </c>
      <c r="AE673" s="24">
        <v>-3.9115548133850098E-7</v>
      </c>
      <c r="AF673" s="24">
        <v>0</v>
      </c>
      <c r="AG673" s="24">
        <v>0</v>
      </c>
      <c r="AH673" s="24">
        <v>0</v>
      </c>
      <c r="AI673" s="24">
        <v>0</v>
      </c>
      <c r="AJ673" s="24">
        <v>0</v>
      </c>
      <c r="AK673" s="24">
        <v>0</v>
      </c>
      <c r="AL673" s="24">
        <v>0</v>
      </c>
      <c r="AM673" s="24">
        <v>0</v>
      </c>
      <c r="AN673" s="24">
        <v>0</v>
      </c>
      <c r="AO673" s="24">
        <v>0</v>
      </c>
      <c r="AP673" s="24">
        <v>0</v>
      </c>
      <c r="AQ673" s="24">
        <v>0</v>
      </c>
      <c r="AR673" s="24">
        <v>0</v>
      </c>
      <c r="AS673" s="24">
        <v>0</v>
      </c>
      <c r="AT673" s="24">
        <v>0</v>
      </c>
      <c r="AU673" s="24">
        <v>0</v>
      </c>
      <c r="AV673" s="24">
        <v>0</v>
      </c>
      <c r="AW673" s="24">
        <v>0</v>
      </c>
      <c r="AX673" s="24">
        <v>0</v>
      </c>
      <c r="AY673" s="24">
        <v>0</v>
      </c>
      <c r="AZ673" s="24">
        <v>0</v>
      </c>
      <c r="BA673" s="24">
        <v>0</v>
      </c>
      <c r="BB673" s="24">
        <v>0</v>
      </c>
      <c r="BC673" s="24">
        <v>0</v>
      </c>
      <c r="BD673" s="24">
        <v>0</v>
      </c>
      <c r="BE673" s="24">
        <v>0</v>
      </c>
      <c r="BF673" s="24">
        <v>0</v>
      </c>
      <c r="BG673" s="24">
        <v>0</v>
      </c>
      <c r="BH673" s="24">
        <v>0</v>
      </c>
      <c r="BI673" s="24">
        <v>0</v>
      </c>
      <c r="BJ673" s="24">
        <v>0</v>
      </c>
      <c r="BK673" s="24">
        <v>0</v>
      </c>
      <c r="BL673" s="24">
        <v>0</v>
      </c>
    </row>
    <row r="674" spans="1:64" x14ac:dyDescent="0.25">
      <c r="A674" t="s">
        <v>5122</v>
      </c>
      <c r="B674">
        <v>191</v>
      </c>
      <c r="C674">
        <v>4</v>
      </c>
      <c r="D674">
        <v>16</v>
      </c>
      <c r="E674" s="24">
        <v>0</v>
      </c>
      <c r="F674" s="24">
        <v>0</v>
      </c>
      <c r="G674" s="24">
        <v>0</v>
      </c>
      <c r="H674" s="24">
        <v>0</v>
      </c>
      <c r="I674" s="24">
        <v>0</v>
      </c>
      <c r="J674" s="24">
        <v>0</v>
      </c>
      <c r="K674" s="24">
        <v>3.2968819141387939E-7</v>
      </c>
      <c r="L674" s="24">
        <v>-3.2968819141387939E-7</v>
      </c>
      <c r="M674" s="24">
        <v>0</v>
      </c>
      <c r="N674" s="24">
        <v>0</v>
      </c>
      <c r="O674" s="24">
        <v>-3.2968819141387939E-7</v>
      </c>
      <c r="P674" s="24">
        <v>0</v>
      </c>
      <c r="Q674" s="24">
        <v>0</v>
      </c>
      <c r="R674" s="24">
        <v>0</v>
      </c>
      <c r="S674" s="24">
        <v>0</v>
      </c>
      <c r="T674" s="24">
        <v>0</v>
      </c>
      <c r="U674" s="24">
        <v>0</v>
      </c>
      <c r="V674" s="24">
        <v>0</v>
      </c>
      <c r="W674" s="24">
        <v>0</v>
      </c>
      <c r="X674" s="24">
        <v>0</v>
      </c>
      <c r="Y674" s="24">
        <v>0</v>
      </c>
      <c r="Z674" s="24">
        <v>0</v>
      </c>
      <c r="AA674" s="24">
        <v>3.2968819141387939E-7</v>
      </c>
      <c r="AB674" s="24">
        <v>-3.2968819141387939E-7</v>
      </c>
      <c r="AC674" s="24">
        <v>0</v>
      </c>
      <c r="AD674" s="24">
        <v>0</v>
      </c>
      <c r="AE674" s="24">
        <v>-3.2968819141387939E-7</v>
      </c>
      <c r="AF674" s="24">
        <v>0</v>
      </c>
      <c r="AG674" s="24">
        <v>0</v>
      </c>
      <c r="AH674" s="24">
        <v>0</v>
      </c>
      <c r="AI674" s="24">
        <v>0</v>
      </c>
      <c r="AJ674" s="24">
        <v>0</v>
      </c>
      <c r="AK674" s="24">
        <v>0</v>
      </c>
      <c r="AL674" s="24">
        <v>0</v>
      </c>
      <c r="AM674" s="24">
        <v>0</v>
      </c>
      <c r="AN674" s="24">
        <v>0</v>
      </c>
      <c r="AO674" s="24">
        <v>0</v>
      </c>
      <c r="AP674" s="24">
        <v>0</v>
      </c>
      <c r="AQ674" s="24">
        <v>0</v>
      </c>
      <c r="AR674" s="24">
        <v>0</v>
      </c>
      <c r="AS674" s="24">
        <v>0</v>
      </c>
      <c r="AT674" s="24">
        <v>0</v>
      </c>
      <c r="AU674" s="24">
        <v>0</v>
      </c>
      <c r="AV674" s="24">
        <v>0</v>
      </c>
      <c r="AW674" s="24">
        <v>0</v>
      </c>
      <c r="AX674" s="24">
        <v>0</v>
      </c>
      <c r="AY674" s="24">
        <v>0</v>
      </c>
      <c r="AZ674" s="24">
        <v>0</v>
      </c>
      <c r="BA674" s="24">
        <v>0</v>
      </c>
      <c r="BB674" s="24">
        <v>0</v>
      </c>
      <c r="BC674" s="24">
        <v>0</v>
      </c>
      <c r="BD674" s="24">
        <v>0</v>
      </c>
      <c r="BE674" s="24">
        <v>0</v>
      </c>
      <c r="BF674" s="24">
        <v>0</v>
      </c>
      <c r="BG674" s="24">
        <v>0</v>
      </c>
      <c r="BH674" s="24">
        <v>0</v>
      </c>
      <c r="BI674" s="24">
        <v>0</v>
      </c>
      <c r="BJ674" s="24">
        <v>0</v>
      </c>
      <c r="BK674" s="24">
        <v>0</v>
      </c>
      <c r="BL674" s="24">
        <v>0</v>
      </c>
    </row>
    <row r="675" spans="1:64" x14ac:dyDescent="0.25">
      <c r="A675" t="s">
        <v>5122</v>
      </c>
      <c r="B675">
        <v>192</v>
      </c>
      <c r="C675">
        <v>4</v>
      </c>
      <c r="D675">
        <v>16</v>
      </c>
      <c r="E675" s="24">
        <v>0</v>
      </c>
      <c r="F675" s="24">
        <v>0</v>
      </c>
      <c r="G675" s="24">
        <v>0</v>
      </c>
      <c r="H675" s="24">
        <v>0</v>
      </c>
      <c r="I675" s="24">
        <v>0</v>
      </c>
      <c r="J675" s="24">
        <v>0</v>
      </c>
      <c r="K675" s="24">
        <v>2.7380883693695068E-7</v>
      </c>
      <c r="L675" s="24">
        <v>-2.7380883693695068E-7</v>
      </c>
      <c r="M675" s="24">
        <v>0</v>
      </c>
      <c r="N675" s="24">
        <v>0</v>
      </c>
      <c r="O675" s="24">
        <v>-2.7380883693695068E-7</v>
      </c>
      <c r="P675" s="24">
        <v>0</v>
      </c>
      <c r="Q675" s="24">
        <v>0</v>
      </c>
      <c r="R675" s="24">
        <v>0</v>
      </c>
      <c r="S675" s="24">
        <v>0</v>
      </c>
      <c r="T675" s="24">
        <v>0</v>
      </c>
      <c r="U675" s="24">
        <v>0</v>
      </c>
      <c r="V675" s="24">
        <v>0</v>
      </c>
      <c r="W675" s="24">
        <v>0</v>
      </c>
      <c r="X675" s="24">
        <v>0</v>
      </c>
      <c r="Y675" s="24">
        <v>0</v>
      </c>
      <c r="Z675" s="24">
        <v>0</v>
      </c>
      <c r="AA675" s="24">
        <v>2.7380883693695068E-7</v>
      </c>
      <c r="AB675" s="24">
        <v>-2.7380883693695068E-7</v>
      </c>
      <c r="AC675" s="24">
        <v>0</v>
      </c>
      <c r="AD675" s="24">
        <v>0</v>
      </c>
      <c r="AE675" s="24">
        <v>-2.7380883693695068E-7</v>
      </c>
      <c r="AF675" s="24">
        <v>0</v>
      </c>
      <c r="AG675" s="24">
        <v>0</v>
      </c>
      <c r="AH675" s="24">
        <v>0</v>
      </c>
      <c r="AI675" s="24">
        <v>0</v>
      </c>
      <c r="AJ675" s="24">
        <v>0</v>
      </c>
      <c r="AK675" s="24">
        <v>0</v>
      </c>
      <c r="AL675" s="24">
        <v>0</v>
      </c>
      <c r="AM675" s="24">
        <v>0</v>
      </c>
      <c r="AN675" s="24">
        <v>0</v>
      </c>
      <c r="AO675" s="24">
        <v>0</v>
      </c>
      <c r="AP675" s="24">
        <v>0</v>
      </c>
      <c r="AQ675" s="24">
        <v>0</v>
      </c>
      <c r="AR675" s="24">
        <v>0</v>
      </c>
      <c r="AS675" s="24">
        <v>0</v>
      </c>
      <c r="AT675" s="24">
        <v>0</v>
      </c>
      <c r="AU675" s="24">
        <v>0</v>
      </c>
      <c r="AV675" s="24">
        <v>0</v>
      </c>
      <c r="AW675" s="24">
        <v>0</v>
      </c>
      <c r="AX675" s="24">
        <v>0</v>
      </c>
      <c r="AY675" s="24">
        <v>0</v>
      </c>
      <c r="AZ675" s="24">
        <v>0</v>
      </c>
      <c r="BA675" s="24">
        <v>0</v>
      </c>
      <c r="BB675" s="24">
        <v>0</v>
      </c>
      <c r="BC675" s="24">
        <v>0</v>
      </c>
      <c r="BD675" s="24">
        <v>0</v>
      </c>
      <c r="BE675" s="24">
        <v>0</v>
      </c>
      <c r="BF675" s="24">
        <v>0</v>
      </c>
      <c r="BG675" s="24">
        <v>0</v>
      </c>
      <c r="BH675" s="24">
        <v>0</v>
      </c>
      <c r="BI675" s="24">
        <v>0</v>
      </c>
      <c r="BJ675" s="24">
        <v>0</v>
      </c>
      <c r="BK675" s="24">
        <v>0</v>
      </c>
      <c r="BL675" s="24">
        <v>0</v>
      </c>
    </row>
    <row r="676" spans="1:64" x14ac:dyDescent="0.25">
      <c r="A676" t="s">
        <v>5122</v>
      </c>
      <c r="B676">
        <v>193</v>
      </c>
      <c r="C676">
        <v>1</v>
      </c>
      <c r="D676">
        <v>17</v>
      </c>
      <c r="E676" s="24">
        <v>0</v>
      </c>
      <c r="F676" s="24">
        <v>0</v>
      </c>
      <c r="G676" s="24">
        <v>0</v>
      </c>
      <c r="H676" s="24">
        <v>0</v>
      </c>
      <c r="I676" s="24">
        <v>0</v>
      </c>
      <c r="J676" s="24">
        <v>0</v>
      </c>
      <c r="K676" s="24">
        <v>2.3283064365386963E-7</v>
      </c>
      <c r="L676" s="24">
        <v>-2.3283064365386963E-7</v>
      </c>
      <c r="M676" s="24">
        <v>0</v>
      </c>
      <c r="N676" s="24">
        <v>0</v>
      </c>
      <c r="O676" s="24">
        <v>-2.3283064365386963E-7</v>
      </c>
      <c r="P676" s="24">
        <v>0</v>
      </c>
      <c r="Q676" s="24">
        <v>0</v>
      </c>
      <c r="R676" s="24">
        <v>0</v>
      </c>
      <c r="S676" s="24">
        <v>0</v>
      </c>
      <c r="T676" s="24">
        <v>0</v>
      </c>
      <c r="U676" s="24">
        <v>0</v>
      </c>
      <c r="V676" s="24">
        <v>0</v>
      </c>
      <c r="W676" s="24">
        <v>0</v>
      </c>
      <c r="X676" s="24">
        <v>0</v>
      </c>
      <c r="Y676" s="24">
        <v>0</v>
      </c>
      <c r="Z676" s="24">
        <v>0</v>
      </c>
      <c r="AA676" s="24">
        <v>2.3283064365386963E-7</v>
      </c>
      <c r="AB676" s="24">
        <v>-2.3283064365386963E-7</v>
      </c>
      <c r="AC676" s="24">
        <v>0</v>
      </c>
      <c r="AD676" s="24">
        <v>0</v>
      </c>
      <c r="AE676" s="24">
        <v>-2.3283064365386963E-7</v>
      </c>
      <c r="AF676" s="24">
        <v>0</v>
      </c>
      <c r="AG676" s="24">
        <v>0</v>
      </c>
      <c r="AH676" s="24">
        <v>0</v>
      </c>
      <c r="AI676" s="24">
        <v>0</v>
      </c>
      <c r="AJ676" s="24">
        <v>0</v>
      </c>
      <c r="AK676" s="24">
        <v>0</v>
      </c>
      <c r="AL676" s="24">
        <v>0</v>
      </c>
      <c r="AM676" s="24">
        <v>0</v>
      </c>
      <c r="AN676" s="24">
        <v>0</v>
      </c>
      <c r="AO676" s="24">
        <v>0</v>
      </c>
      <c r="AP676" s="24">
        <v>0</v>
      </c>
      <c r="AQ676" s="24">
        <v>0</v>
      </c>
      <c r="AR676" s="24">
        <v>0</v>
      </c>
      <c r="AS676" s="24">
        <v>0</v>
      </c>
      <c r="AT676" s="24">
        <v>0</v>
      </c>
      <c r="AU676" s="24">
        <v>0</v>
      </c>
      <c r="AV676" s="24">
        <v>0</v>
      </c>
      <c r="AW676" s="24">
        <v>0</v>
      </c>
      <c r="AX676" s="24">
        <v>0</v>
      </c>
      <c r="AY676" s="24">
        <v>0</v>
      </c>
      <c r="AZ676" s="24">
        <v>0</v>
      </c>
      <c r="BA676" s="24">
        <v>0</v>
      </c>
      <c r="BB676" s="24">
        <v>0</v>
      </c>
      <c r="BC676" s="24">
        <v>0</v>
      </c>
      <c r="BD676" s="24">
        <v>0</v>
      </c>
      <c r="BE676" s="24">
        <v>0</v>
      </c>
      <c r="BF676" s="24">
        <v>0</v>
      </c>
      <c r="BG676" s="24">
        <v>0</v>
      </c>
      <c r="BH676" s="24">
        <v>0</v>
      </c>
      <c r="BI676" s="24">
        <v>0</v>
      </c>
      <c r="BJ676" s="24">
        <v>0</v>
      </c>
      <c r="BK676" s="24">
        <v>0</v>
      </c>
      <c r="BL676" s="24">
        <v>0</v>
      </c>
    </row>
    <row r="677" spans="1:64" x14ac:dyDescent="0.25">
      <c r="A677" t="s">
        <v>5122</v>
      </c>
      <c r="B677">
        <v>194</v>
      </c>
      <c r="C677">
        <v>1</v>
      </c>
      <c r="D677">
        <v>17</v>
      </c>
      <c r="E677" s="24">
        <v>0</v>
      </c>
      <c r="F677" s="24">
        <v>0</v>
      </c>
      <c r="G677" s="24">
        <v>0</v>
      </c>
      <c r="H677" s="24">
        <v>0</v>
      </c>
      <c r="I677" s="24">
        <v>0</v>
      </c>
      <c r="J677" s="24">
        <v>0</v>
      </c>
      <c r="K677" s="24">
        <v>1.9744038581848145E-7</v>
      </c>
      <c r="L677" s="24">
        <v>-1.9744038581848145E-7</v>
      </c>
      <c r="M677" s="24">
        <v>0</v>
      </c>
      <c r="N677" s="24">
        <v>0</v>
      </c>
      <c r="O677" s="24">
        <v>-1.9744038581848145E-7</v>
      </c>
      <c r="P677" s="24">
        <v>0</v>
      </c>
      <c r="Q677" s="24">
        <v>0</v>
      </c>
      <c r="R677" s="24">
        <v>0</v>
      </c>
      <c r="S677" s="24">
        <v>0</v>
      </c>
      <c r="T677" s="24">
        <v>0</v>
      </c>
      <c r="U677" s="24">
        <v>0</v>
      </c>
      <c r="V677" s="24">
        <v>0</v>
      </c>
      <c r="W677" s="24">
        <v>0</v>
      </c>
      <c r="X677" s="24">
        <v>0</v>
      </c>
      <c r="Y677" s="24">
        <v>0</v>
      </c>
      <c r="Z677" s="24">
        <v>0</v>
      </c>
      <c r="AA677" s="24">
        <v>1.9744038581848145E-7</v>
      </c>
      <c r="AB677" s="24">
        <v>-1.9744038581848145E-7</v>
      </c>
      <c r="AC677" s="24">
        <v>0</v>
      </c>
      <c r="AD677" s="24">
        <v>0</v>
      </c>
      <c r="AE677" s="24">
        <v>-1.9744038581848145E-7</v>
      </c>
      <c r="AF677" s="24">
        <v>0</v>
      </c>
      <c r="AG677" s="24">
        <v>0</v>
      </c>
      <c r="AH677" s="24">
        <v>0</v>
      </c>
      <c r="AI677" s="24">
        <v>0</v>
      </c>
      <c r="AJ677" s="24">
        <v>0</v>
      </c>
      <c r="AK677" s="24">
        <v>0</v>
      </c>
      <c r="AL677" s="24">
        <v>0</v>
      </c>
      <c r="AM677" s="24">
        <v>0</v>
      </c>
      <c r="AN677" s="24">
        <v>0</v>
      </c>
      <c r="AO677" s="24">
        <v>0</v>
      </c>
      <c r="AP677" s="24">
        <v>0</v>
      </c>
      <c r="AQ677" s="24">
        <v>0</v>
      </c>
      <c r="AR677" s="24">
        <v>0</v>
      </c>
      <c r="AS677" s="24">
        <v>0</v>
      </c>
      <c r="AT677" s="24">
        <v>0</v>
      </c>
      <c r="AU677" s="24">
        <v>0</v>
      </c>
      <c r="AV677" s="24">
        <v>0</v>
      </c>
      <c r="AW677" s="24">
        <v>0</v>
      </c>
      <c r="AX677" s="24">
        <v>0</v>
      </c>
      <c r="AY677" s="24">
        <v>0</v>
      </c>
      <c r="AZ677" s="24">
        <v>0</v>
      </c>
      <c r="BA677" s="24">
        <v>0</v>
      </c>
      <c r="BB677" s="24">
        <v>0</v>
      </c>
      <c r="BC677" s="24">
        <v>0</v>
      </c>
      <c r="BD677" s="24">
        <v>0</v>
      </c>
      <c r="BE677" s="24">
        <v>0</v>
      </c>
      <c r="BF677" s="24">
        <v>0</v>
      </c>
      <c r="BG677" s="24">
        <v>0</v>
      </c>
      <c r="BH677" s="24">
        <v>0</v>
      </c>
      <c r="BI677" s="24">
        <v>0</v>
      </c>
      <c r="BJ677" s="24">
        <v>0</v>
      </c>
      <c r="BK677" s="24">
        <v>0</v>
      </c>
      <c r="BL677" s="24">
        <v>0</v>
      </c>
    </row>
    <row r="678" spans="1:64" x14ac:dyDescent="0.25">
      <c r="A678" t="s">
        <v>5122</v>
      </c>
      <c r="B678">
        <v>195</v>
      </c>
      <c r="C678">
        <v>1</v>
      </c>
      <c r="D678">
        <v>17</v>
      </c>
      <c r="E678" s="24">
        <v>0</v>
      </c>
      <c r="F678" s="24">
        <v>0</v>
      </c>
      <c r="G678" s="24">
        <v>0</v>
      </c>
      <c r="H678" s="24">
        <v>0</v>
      </c>
      <c r="I678" s="24">
        <v>0</v>
      </c>
      <c r="J678" s="24">
        <v>0</v>
      </c>
      <c r="K678" s="24">
        <v>1.6763806343078613E-7</v>
      </c>
      <c r="L678" s="24">
        <v>-1.6763806343078613E-7</v>
      </c>
      <c r="M678" s="24">
        <v>0</v>
      </c>
      <c r="N678" s="24">
        <v>0</v>
      </c>
      <c r="O678" s="24">
        <v>-1.6763806343078613E-7</v>
      </c>
      <c r="P678" s="24">
        <v>0</v>
      </c>
      <c r="Q678" s="24">
        <v>0</v>
      </c>
      <c r="R678" s="24">
        <v>0</v>
      </c>
      <c r="S678" s="24">
        <v>0</v>
      </c>
      <c r="T678" s="24">
        <v>0</v>
      </c>
      <c r="U678" s="24">
        <v>0</v>
      </c>
      <c r="V678" s="24">
        <v>0</v>
      </c>
      <c r="W678" s="24">
        <v>0</v>
      </c>
      <c r="X678" s="24">
        <v>0</v>
      </c>
      <c r="Y678" s="24">
        <v>0</v>
      </c>
      <c r="Z678" s="24">
        <v>0</v>
      </c>
      <c r="AA678" s="24">
        <v>1.6763806343078613E-7</v>
      </c>
      <c r="AB678" s="24">
        <v>-1.6763806343078613E-7</v>
      </c>
      <c r="AC678" s="24">
        <v>0</v>
      </c>
      <c r="AD678" s="24">
        <v>0</v>
      </c>
      <c r="AE678" s="24">
        <v>-1.6763806343078613E-7</v>
      </c>
      <c r="AF678" s="24">
        <v>0</v>
      </c>
      <c r="AG678" s="24">
        <v>0</v>
      </c>
      <c r="AH678" s="24">
        <v>0</v>
      </c>
      <c r="AI678" s="24">
        <v>0</v>
      </c>
      <c r="AJ678" s="24">
        <v>0</v>
      </c>
      <c r="AK678" s="24">
        <v>0</v>
      </c>
      <c r="AL678" s="24">
        <v>0</v>
      </c>
      <c r="AM678" s="24">
        <v>0</v>
      </c>
      <c r="AN678" s="24">
        <v>0</v>
      </c>
      <c r="AO678" s="24">
        <v>0</v>
      </c>
      <c r="AP678" s="24">
        <v>0</v>
      </c>
      <c r="AQ678" s="24">
        <v>0</v>
      </c>
      <c r="AR678" s="24">
        <v>0</v>
      </c>
      <c r="AS678" s="24">
        <v>0</v>
      </c>
      <c r="AT678" s="24">
        <v>0</v>
      </c>
      <c r="AU678" s="24">
        <v>0</v>
      </c>
      <c r="AV678" s="24">
        <v>0</v>
      </c>
      <c r="AW678" s="24">
        <v>0</v>
      </c>
      <c r="AX678" s="24">
        <v>0</v>
      </c>
      <c r="AY678" s="24">
        <v>0</v>
      </c>
      <c r="AZ678" s="24">
        <v>0</v>
      </c>
      <c r="BA678" s="24">
        <v>0</v>
      </c>
      <c r="BB678" s="24">
        <v>0</v>
      </c>
      <c r="BC678" s="24">
        <v>0</v>
      </c>
      <c r="BD678" s="24">
        <v>0</v>
      </c>
      <c r="BE678" s="24">
        <v>0</v>
      </c>
      <c r="BF678" s="24">
        <v>0</v>
      </c>
      <c r="BG678" s="24">
        <v>0</v>
      </c>
      <c r="BH678" s="24">
        <v>0</v>
      </c>
      <c r="BI678" s="24">
        <v>0</v>
      </c>
      <c r="BJ678" s="24">
        <v>0</v>
      </c>
      <c r="BK678" s="24">
        <v>0</v>
      </c>
      <c r="BL678" s="24">
        <v>0</v>
      </c>
    </row>
    <row r="679" spans="1:64" x14ac:dyDescent="0.25">
      <c r="A679" t="s">
        <v>5122</v>
      </c>
      <c r="B679">
        <v>196</v>
      </c>
      <c r="C679">
        <v>2</v>
      </c>
      <c r="D679">
        <v>17</v>
      </c>
      <c r="E679" s="24">
        <v>0</v>
      </c>
      <c r="F679" s="24">
        <v>0</v>
      </c>
      <c r="G679" s="24">
        <v>0</v>
      </c>
      <c r="H679" s="24">
        <v>0</v>
      </c>
      <c r="I679" s="24">
        <v>0</v>
      </c>
      <c r="J679" s="24">
        <v>0</v>
      </c>
      <c r="K679" s="24">
        <v>1.3224780559539795E-7</v>
      </c>
      <c r="L679" s="24">
        <v>-1.3224780559539795E-7</v>
      </c>
      <c r="M679" s="24">
        <v>0</v>
      </c>
      <c r="N679" s="24">
        <v>0</v>
      </c>
      <c r="O679" s="24">
        <v>-1.3224780559539795E-7</v>
      </c>
      <c r="P679" s="24">
        <v>0</v>
      </c>
      <c r="Q679" s="24">
        <v>0</v>
      </c>
      <c r="R679" s="24">
        <v>0</v>
      </c>
      <c r="S679" s="24">
        <v>0</v>
      </c>
      <c r="T679" s="24">
        <v>0</v>
      </c>
      <c r="U679" s="24">
        <v>0</v>
      </c>
      <c r="V679" s="24">
        <v>0</v>
      </c>
      <c r="W679" s="24">
        <v>0</v>
      </c>
      <c r="X679" s="24">
        <v>0</v>
      </c>
      <c r="Y679" s="24">
        <v>0</v>
      </c>
      <c r="Z679" s="24">
        <v>0</v>
      </c>
      <c r="AA679" s="24">
        <v>1.3224780559539795E-7</v>
      </c>
      <c r="AB679" s="24">
        <v>-1.3224780559539795E-7</v>
      </c>
      <c r="AC679" s="24">
        <v>0</v>
      </c>
      <c r="AD679" s="24">
        <v>0</v>
      </c>
      <c r="AE679" s="24">
        <v>-1.3224780559539795E-7</v>
      </c>
      <c r="AF679" s="24">
        <v>0</v>
      </c>
      <c r="AG679" s="24">
        <v>0</v>
      </c>
      <c r="AH679" s="24">
        <v>0</v>
      </c>
      <c r="AI679" s="24">
        <v>0</v>
      </c>
      <c r="AJ679" s="24">
        <v>0</v>
      </c>
      <c r="AK679" s="24">
        <v>0</v>
      </c>
      <c r="AL679" s="24">
        <v>0</v>
      </c>
      <c r="AM679" s="24">
        <v>0</v>
      </c>
      <c r="AN679" s="24">
        <v>0</v>
      </c>
      <c r="AO679" s="24">
        <v>0</v>
      </c>
      <c r="AP679" s="24">
        <v>0</v>
      </c>
      <c r="AQ679" s="24">
        <v>0</v>
      </c>
      <c r="AR679" s="24">
        <v>0</v>
      </c>
      <c r="AS679" s="24">
        <v>0</v>
      </c>
      <c r="AT679" s="24">
        <v>0</v>
      </c>
      <c r="AU679" s="24">
        <v>0</v>
      </c>
      <c r="AV679" s="24">
        <v>0</v>
      </c>
      <c r="AW679" s="24">
        <v>0</v>
      </c>
      <c r="AX679" s="24">
        <v>0</v>
      </c>
      <c r="AY679" s="24">
        <v>0</v>
      </c>
      <c r="AZ679" s="24">
        <v>0</v>
      </c>
      <c r="BA679" s="24">
        <v>0</v>
      </c>
      <c r="BB679" s="24">
        <v>0</v>
      </c>
      <c r="BC679" s="24">
        <v>0</v>
      </c>
      <c r="BD679" s="24">
        <v>0</v>
      </c>
      <c r="BE679" s="24">
        <v>0</v>
      </c>
      <c r="BF679" s="24">
        <v>0</v>
      </c>
      <c r="BG679" s="24">
        <v>0</v>
      </c>
      <c r="BH679" s="24">
        <v>0</v>
      </c>
      <c r="BI679" s="24">
        <v>0</v>
      </c>
      <c r="BJ679" s="24">
        <v>0</v>
      </c>
      <c r="BK679" s="24">
        <v>0</v>
      </c>
      <c r="BL679" s="24">
        <v>0</v>
      </c>
    </row>
    <row r="680" spans="1:64" x14ac:dyDescent="0.25">
      <c r="A680" t="s">
        <v>5122</v>
      </c>
      <c r="B680">
        <v>197</v>
      </c>
      <c r="C680">
        <v>2</v>
      </c>
      <c r="D680">
        <v>17</v>
      </c>
      <c r="E680" s="24">
        <v>0</v>
      </c>
      <c r="F680" s="24">
        <v>0</v>
      </c>
      <c r="G680" s="24">
        <v>0</v>
      </c>
      <c r="H680" s="24">
        <v>0</v>
      </c>
      <c r="I680" s="24">
        <v>0</v>
      </c>
      <c r="J680" s="24">
        <v>0</v>
      </c>
      <c r="K680" s="24">
        <v>1.1920928955078125E-7</v>
      </c>
      <c r="L680" s="24">
        <v>-1.1920928955078125E-7</v>
      </c>
      <c r="M680" s="24">
        <v>0</v>
      </c>
      <c r="N680" s="24">
        <v>0</v>
      </c>
      <c r="O680" s="24">
        <v>-1.1920928955078125E-7</v>
      </c>
      <c r="P680" s="24">
        <v>0</v>
      </c>
      <c r="Q680" s="24">
        <v>0</v>
      </c>
      <c r="R680" s="24">
        <v>0</v>
      </c>
      <c r="S680" s="24">
        <v>0</v>
      </c>
      <c r="T680" s="24">
        <v>0</v>
      </c>
      <c r="U680" s="24">
        <v>0</v>
      </c>
      <c r="V680" s="24">
        <v>0</v>
      </c>
      <c r="W680" s="24">
        <v>0</v>
      </c>
      <c r="X680" s="24">
        <v>0</v>
      </c>
      <c r="Y680" s="24">
        <v>0</v>
      </c>
      <c r="Z680" s="24">
        <v>0</v>
      </c>
      <c r="AA680" s="24">
        <v>1.1920928955078125E-7</v>
      </c>
      <c r="AB680" s="24">
        <v>-1.1920928955078125E-7</v>
      </c>
      <c r="AC680" s="24">
        <v>0</v>
      </c>
      <c r="AD680" s="24">
        <v>0</v>
      </c>
      <c r="AE680" s="24">
        <v>-1.1920928955078125E-7</v>
      </c>
      <c r="AF680" s="24">
        <v>0</v>
      </c>
      <c r="AG680" s="24">
        <v>0</v>
      </c>
      <c r="AH680" s="24">
        <v>0</v>
      </c>
      <c r="AI680" s="24">
        <v>0</v>
      </c>
      <c r="AJ680" s="24">
        <v>0</v>
      </c>
      <c r="AK680" s="24">
        <v>0</v>
      </c>
      <c r="AL680" s="24">
        <v>0</v>
      </c>
      <c r="AM680" s="24">
        <v>0</v>
      </c>
      <c r="AN680" s="24">
        <v>0</v>
      </c>
      <c r="AO680" s="24">
        <v>0</v>
      </c>
      <c r="AP680" s="24">
        <v>0</v>
      </c>
      <c r="AQ680" s="24">
        <v>0</v>
      </c>
      <c r="AR680" s="24">
        <v>0</v>
      </c>
      <c r="AS680" s="24">
        <v>0</v>
      </c>
      <c r="AT680" s="24">
        <v>0</v>
      </c>
      <c r="AU680" s="24">
        <v>0</v>
      </c>
      <c r="AV680" s="24">
        <v>0</v>
      </c>
      <c r="AW680" s="24">
        <v>0</v>
      </c>
      <c r="AX680" s="24">
        <v>0</v>
      </c>
      <c r="AY680" s="24">
        <v>0</v>
      </c>
      <c r="AZ680" s="24">
        <v>0</v>
      </c>
      <c r="BA680" s="24">
        <v>0</v>
      </c>
      <c r="BB680" s="24">
        <v>0</v>
      </c>
      <c r="BC680" s="24">
        <v>0</v>
      </c>
      <c r="BD680" s="24">
        <v>0</v>
      </c>
      <c r="BE680" s="24">
        <v>0</v>
      </c>
      <c r="BF680" s="24">
        <v>0</v>
      </c>
      <c r="BG680" s="24">
        <v>0</v>
      </c>
      <c r="BH680" s="24">
        <v>0</v>
      </c>
      <c r="BI680" s="24">
        <v>0</v>
      </c>
      <c r="BJ680" s="24">
        <v>0</v>
      </c>
      <c r="BK680" s="24">
        <v>0</v>
      </c>
      <c r="BL680" s="24">
        <v>0</v>
      </c>
    </row>
    <row r="681" spans="1:64" x14ac:dyDescent="0.25">
      <c r="A681" t="s">
        <v>5122</v>
      </c>
      <c r="B681">
        <v>198</v>
      </c>
      <c r="C681">
        <v>2</v>
      </c>
      <c r="D681">
        <v>17</v>
      </c>
      <c r="E681" s="24">
        <v>0</v>
      </c>
      <c r="F681" s="24">
        <v>0</v>
      </c>
      <c r="G681" s="24">
        <v>0</v>
      </c>
      <c r="H681" s="24">
        <v>0</v>
      </c>
      <c r="I681" s="24">
        <v>0</v>
      </c>
      <c r="J681" s="24">
        <v>0</v>
      </c>
      <c r="K681" s="24">
        <v>9.6857547760009766E-8</v>
      </c>
      <c r="L681" s="24">
        <v>-9.6857547760009766E-8</v>
      </c>
      <c r="M681" s="24">
        <v>0</v>
      </c>
      <c r="N681" s="24">
        <v>0</v>
      </c>
      <c r="O681" s="24">
        <v>-9.6857547760009766E-8</v>
      </c>
      <c r="P681" s="24">
        <v>0</v>
      </c>
      <c r="Q681" s="24">
        <v>0</v>
      </c>
      <c r="R681" s="24">
        <v>0</v>
      </c>
      <c r="S681" s="24">
        <v>0</v>
      </c>
      <c r="T681" s="24">
        <v>0</v>
      </c>
      <c r="U681" s="24">
        <v>0</v>
      </c>
      <c r="V681" s="24">
        <v>0</v>
      </c>
      <c r="W681" s="24">
        <v>0</v>
      </c>
      <c r="X681" s="24">
        <v>0</v>
      </c>
      <c r="Y681" s="24">
        <v>0</v>
      </c>
      <c r="Z681" s="24">
        <v>0</v>
      </c>
      <c r="AA681" s="24">
        <v>9.6857547760009766E-8</v>
      </c>
      <c r="AB681" s="24">
        <v>-9.6857547760009766E-8</v>
      </c>
      <c r="AC681" s="24">
        <v>0</v>
      </c>
      <c r="AD681" s="24">
        <v>0</v>
      </c>
      <c r="AE681" s="24">
        <v>-9.6857547760009766E-8</v>
      </c>
      <c r="AF681" s="24">
        <v>0</v>
      </c>
      <c r="AG681" s="24">
        <v>0</v>
      </c>
      <c r="AH681" s="24">
        <v>0</v>
      </c>
      <c r="AI681" s="24">
        <v>0</v>
      </c>
      <c r="AJ681" s="24">
        <v>0</v>
      </c>
      <c r="AK681" s="24">
        <v>0</v>
      </c>
      <c r="AL681" s="24">
        <v>0</v>
      </c>
      <c r="AM681" s="24">
        <v>0</v>
      </c>
      <c r="AN681" s="24">
        <v>0</v>
      </c>
      <c r="AO681" s="24">
        <v>0</v>
      </c>
      <c r="AP681" s="24">
        <v>0</v>
      </c>
      <c r="AQ681" s="24">
        <v>0</v>
      </c>
      <c r="AR681" s="24">
        <v>0</v>
      </c>
      <c r="AS681" s="24">
        <v>0</v>
      </c>
      <c r="AT681" s="24">
        <v>0</v>
      </c>
      <c r="AU681" s="24">
        <v>0</v>
      </c>
      <c r="AV681" s="24">
        <v>0</v>
      </c>
      <c r="AW681" s="24">
        <v>0</v>
      </c>
      <c r="AX681" s="24">
        <v>0</v>
      </c>
      <c r="AY681" s="24">
        <v>0</v>
      </c>
      <c r="AZ681" s="24">
        <v>0</v>
      </c>
      <c r="BA681" s="24">
        <v>0</v>
      </c>
      <c r="BB681" s="24">
        <v>0</v>
      </c>
      <c r="BC681" s="24">
        <v>0</v>
      </c>
      <c r="BD681" s="24">
        <v>0</v>
      </c>
      <c r="BE681" s="24">
        <v>0</v>
      </c>
      <c r="BF681" s="24">
        <v>0</v>
      </c>
      <c r="BG681" s="24">
        <v>0</v>
      </c>
      <c r="BH681" s="24">
        <v>0</v>
      </c>
      <c r="BI681" s="24">
        <v>0</v>
      </c>
      <c r="BJ681" s="24">
        <v>0</v>
      </c>
      <c r="BK681" s="24">
        <v>0</v>
      </c>
      <c r="BL681" s="24">
        <v>0</v>
      </c>
    </row>
    <row r="682" spans="1:64" x14ac:dyDescent="0.25">
      <c r="A682" t="s">
        <v>5122</v>
      </c>
      <c r="B682">
        <v>199</v>
      </c>
      <c r="C682">
        <v>3</v>
      </c>
      <c r="D682">
        <v>17</v>
      </c>
      <c r="E682" s="24">
        <v>0</v>
      </c>
      <c r="F682" s="24">
        <v>0</v>
      </c>
      <c r="G682" s="24">
        <v>0</v>
      </c>
      <c r="H682" s="24">
        <v>0</v>
      </c>
      <c r="I682" s="24">
        <v>0</v>
      </c>
      <c r="J682" s="24">
        <v>0</v>
      </c>
      <c r="K682" s="24">
        <v>8.3819031715393066E-8</v>
      </c>
      <c r="L682" s="24">
        <v>-8.3819031715393066E-8</v>
      </c>
      <c r="M682" s="24">
        <v>0</v>
      </c>
      <c r="N682" s="24">
        <v>0</v>
      </c>
      <c r="O682" s="24">
        <v>-8.3819031715393066E-8</v>
      </c>
      <c r="P682" s="24">
        <v>0</v>
      </c>
      <c r="Q682" s="24">
        <v>0</v>
      </c>
      <c r="R682" s="24">
        <v>0</v>
      </c>
      <c r="S682" s="24">
        <v>0</v>
      </c>
      <c r="T682" s="24">
        <v>0</v>
      </c>
      <c r="U682" s="24">
        <v>0</v>
      </c>
      <c r="V682" s="24">
        <v>0</v>
      </c>
      <c r="W682" s="24">
        <v>0</v>
      </c>
      <c r="X682" s="24">
        <v>0</v>
      </c>
      <c r="Y682" s="24">
        <v>0</v>
      </c>
      <c r="Z682" s="24">
        <v>0</v>
      </c>
      <c r="AA682" s="24">
        <v>8.3819031715393066E-8</v>
      </c>
      <c r="AB682" s="24">
        <v>-8.3819031715393066E-8</v>
      </c>
      <c r="AC682" s="24">
        <v>0</v>
      </c>
      <c r="AD682" s="24">
        <v>0</v>
      </c>
      <c r="AE682" s="24">
        <v>-8.3819031715393066E-8</v>
      </c>
      <c r="AF682" s="24">
        <v>0</v>
      </c>
      <c r="AG682" s="24">
        <v>0</v>
      </c>
      <c r="AH682" s="24">
        <v>0</v>
      </c>
      <c r="AI682" s="24">
        <v>0</v>
      </c>
      <c r="AJ682" s="24">
        <v>0</v>
      </c>
      <c r="AK682" s="24">
        <v>0</v>
      </c>
      <c r="AL682" s="24">
        <v>0</v>
      </c>
      <c r="AM682" s="24">
        <v>0</v>
      </c>
      <c r="AN682" s="24">
        <v>0</v>
      </c>
      <c r="AO682" s="24">
        <v>0</v>
      </c>
      <c r="AP682" s="24">
        <v>0</v>
      </c>
      <c r="AQ682" s="24">
        <v>0</v>
      </c>
      <c r="AR682" s="24">
        <v>0</v>
      </c>
      <c r="AS682" s="24">
        <v>0</v>
      </c>
      <c r="AT682" s="24">
        <v>0</v>
      </c>
      <c r="AU682" s="24">
        <v>0</v>
      </c>
      <c r="AV682" s="24">
        <v>0</v>
      </c>
      <c r="AW682" s="24">
        <v>0</v>
      </c>
      <c r="AX682" s="24">
        <v>0</v>
      </c>
      <c r="AY682" s="24">
        <v>0</v>
      </c>
      <c r="AZ682" s="24">
        <v>0</v>
      </c>
      <c r="BA682" s="24">
        <v>0</v>
      </c>
      <c r="BB682" s="24">
        <v>0</v>
      </c>
      <c r="BC682" s="24">
        <v>0</v>
      </c>
      <c r="BD682" s="24">
        <v>0</v>
      </c>
      <c r="BE682" s="24">
        <v>0</v>
      </c>
      <c r="BF682" s="24">
        <v>0</v>
      </c>
      <c r="BG682" s="24">
        <v>0</v>
      </c>
      <c r="BH682" s="24">
        <v>0</v>
      </c>
      <c r="BI682" s="24">
        <v>0</v>
      </c>
      <c r="BJ682" s="24">
        <v>0</v>
      </c>
      <c r="BK682" s="24">
        <v>0</v>
      </c>
      <c r="BL682" s="24">
        <v>0</v>
      </c>
    </row>
    <row r="683" spans="1:64" x14ac:dyDescent="0.25">
      <c r="A683" t="s">
        <v>5122</v>
      </c>
      <c r="B683">
        <v>200</v>
      </c>
      <c r="C683">
        <v>3</v>
      </c>
      <c r="D683">
        <v>17</v>
      </c>
      <c r="E683" s="24">
        <v>0</v>
      </c>
      <c r="F683" s="24">
        <v>0</v>
      </c>
      <c r="G683" s="24">
        <v>0</v>
      </c>
      <c r="H683" s="24">
        <v>0</v>
      </c>
      <c r="I683" s="24">
        <v>0</v>
      </c>
      <c r="J683" s="24">
        <v>0</v>
      </c>
      <c r="K683" s="24">
        <v>6.891787052154541E-8</v>
      </c>
      <c r="L683" s="24">
        <v>-6.891787052154541E-8</v>
      </c>
      <c r="M683" s="24">
        <v>0</v>
      </c>
      <c r="N683" s="24">
        <v>0</v>
      </c>
      <c r="O683" s="24">
        <v>-6.891787052154541E-8</v>
      </c>
      <c r="P683" s="24">
        <v>0</v>
      </c>
      <c r="Q683" s="24">
        <v>0</v>
      </c>
      <c r="R683" s="24">
        <v>0</v>
      </c>
      <c r="S683" s="24">
        <v>0</v>
      </c>
      <c r="T683" s="24">
        <v>0</v>
      </c>
      <c r="U683" s="24">
        <v>0</v>
      </c>
      <c r="V683" s="24">
        <v>0</v>
      </c>
      <c r="W683" s="24">
        <v>0</v>
      </c>
      <c r="X683" s="24">
        <v>0</v>
      </c>
      <c r="Y683" s="24">
        <v>0</v>
      </c>
      <c r="Z683" s="24">
        <v>0</v>
      </c>
      <c r="AA683" s="24">
        <v>6.891787052154541E-8</v>
      </c>
      <c r="AB683" s="24">
        <v>-6.891787052154541E-8</v>
      </c>
      <c r="AC683" s="24">
        <v>0</v>
      </c>
      <c r="AD683" s="24">
        <v>0</v>
      </c>
      <c r="AE683" s="24">
        <v>-6.891787052154541E-8</v>
      </c>
      <c r="AF683" s="24">
        <v>0</v>
      </c>
      <c r="AG683" s="24">
        <v>0</v>
      </c>
      <c r="AH683" s="24">
        <v>0</v>
      </c>
      <c r="AI683" s="24">
        <v>0</v>
      </c>
      <c r="AJ683" s="24">
        <v>0</v>
      </c>
      <c r="AK683" s="24">
        <v>0</v>
      </c>
      <c r="AL683" s="24">
        <v>0</v>
      </c>
      <c r="AM683" s="24">
        <v>0</v>
      </c>
      <c r="AN683" s="24">
        <v>0</v>
      </c>
      <c r="AO683" s="24">
        <v>0</v>
      </c>
      <c r="AP683" s="24">
        <v>0</v>
      </c>
      <c r="AQ683" s="24">
        <v>0</v>
      </c>
      <c r="AR683" s="24">
        <v>0</v>
      </c>
      <c r="AS683" s="24">
        <v>0</v>
      </c>
      <c r="AT683" s="24">
        <v>0</v>
      </c>
      <c r="AU683" s="24">
        <v>0</v>
      </c>
      <c r="AV683" s="24">
        <v>0</v>
      </c>
      <c r="AW683" s="24">
        <v>0</v>
      </c>
      <c r="AX683" s="24">
        <v>0</v>
      </c>
      <c r="AY683" s="24">
        <v>0</v>
      </c>
      <c r="AZ683" s="24">
        <v>0</v>
      </c>
      <c r="BA683" s="24">
        <v>0</v>
      </c>
      <c r="BB683" s="24">
        <v>0</v>
      </c>
      <c r="BC683" s="24">
        <v>0</v>
      </c>
      <c r="BD683" s="24">
        <v>0</v>
      </c>
      <c r="BE683" s="24">
        <v>0</v>
      </c>
      <c r="BF683" s="24">
        <v>0</v>
      </c>
      <c r="BG683" s="24">
        <v>0</v>
      </c>
      <c r="BH683" s="24">
        <v>0</v>
      </c>
      <c r="BI683" s="24">
        <v>0</v>
      </c>
      <c r="BJ683" s="24">
        <v>0</v>
      </c>
      <c r="BK683" s="24">
        <v>0</v>
      </c>
      <c r="BL683" s="24">
        <v>0</v>
      </c>
    </row>
    <row r="684" spans="1:64" x14ac:dyDescent="0.25">
      <c r="A684" t="s">
        <v>5122</v>
      </c>
      <c r="B684">
        <v>201</v>
      </c>
      <c r="C684">
        <v>3</v>
      </c>
      <c r="D684">
        <v>17</v>
      </c>
      <c r="E684" s="24">
        <v>0</v>
      </c>
      <c r="F684" s="24">
        <v>0</v>
      </c>
      <c r="G684" s="24">
        <v>0</v>
      </c>
      <c r="H684" s="24">
        <v>0</v>
      </c>
      <c r="I684" s="24">
        <v>0</v>
      </c>
      <c r="J684" s="24">
        <v>0</v>
      </c>
      <c r="K684" s="24">
        <v>6.3329935073852539E-8</v>
      </c>
      <c r="L684" s="24">
        <v>-6.3329935073852539E-8</v>
      </c>
      <c r="M684" s="24">
        <v>0</v>
      </c>
      <c r="N684" s="24">
        <v>0</v>
      </c>
      <c r="O684" s="24">
        <v>-6.3329935073852539E-8</v>
      </c>
      <c r="P684" s="24">
        <v>0</v>
      </c>
      <c r="Q684" s="24">
        <v>0</v>
      </c>
      <c r="R684" s="24">
        <v>0</v>
      </c>
      <c r="S684" s="24">
        <v>0</v>
      </c>
      <c r="T684" s="24">
        <v>0</v>
      </c>
      <c r="U684" s="24">
        <v>0</v>
      </c>
      <c r="V684" s="24">
        <v>0</v>
      </c>
      <c r="W684" s="24">
        <v>0</v>
      </c>
      <c r="X684" s="24">
        <v>0</v>
      </c>
      <c r="Y684" s="24">
        <v>0</v>
      </c>
      <c r="Z684" s="24">
        <v>0</v>
      </c>
      <c r="AA684" s="24">
        <v>6.3329935073852539E-8</v>
      </c>
      <c r="AB684" s="24">
        <v>-6.3329935073852539E-8</v>
      </c>
      <c r="AC684" s="24">
        <v>0</v>
      </c>
      <c r="AD684" s="24">
        <v>0</v>
      </c>
      <c r="AE684" s="24">
        <v>-6.3329935073852539E-8</v>
      </c>
      <c r="AF684" s="24">
        <v>0</v>
      </c>
      <c r="AG684" s="24">
        <v>0</v>
      </c>
      <c r="AH684" s="24">
        <v>0</v>
      </c>
      <c r="AI684" s="24">
        <v>0</v>
      </c>
      <c r="AJ684" s="24">
        <v>0</v>
      </c>
      <c r="AK684" s="24">
        <v>0</v>
      </c>
      <c r="AL684" s="24">
        <v>0</v>
      </c>
      <c r="AM684" s="24">
        <v>0</v>
      </c>
      <c r="AN684" s="24">
        <v>0</v>
      </c>
      <c r="AO684" s="24">
        <v>0</v>
      </c>
      <c r="AP684" s="24">
        <v>0</v>
      </c>
      <c r="AQ684" s="24">
        <v>0</v>
      </c>
      <c r="AR684" s="24">
        <v>0</v>
      </c>
      <c r="AS684" s="24">
        <v>0</v>
      </c>
      <c r="AT684" s="24">
        <v>0</v>
      </c>
      <c r="AU684" s="24">
        <v>0</v>
      </c>
      <c r="AV684" s="24">
        <v>0</v>
      </c>
      <c r="AW684" s="24">
        <v>0</v>
      </c>
      <c r="AX684" s="24">
        <v>0</v>
      </c>
      <c r="AY684" s="24">
        <v>0</v>
      </c>
      <c r="AZ684" s="24">
        <v>0</v>
      </c>
      <c r="BA684" s="24">
        <v>0</v>
      </c>
      <c r="BB684" s="24">
        <v>0</v>
      </c>
      <c r="BC684" s="24">
        <v>0</v>
      </c>
      <c r="BD684" s="24">
        <v>0</v>
      </c>
      <c r="BE684" s="24">
        <v>0</v>
      </c>
      <c r="BF684" s="24">
        <v>0</v>
      </c>
      <c r="BG684" s="24">
        <v>0</v>
      </c>
      <c r="BH684" s="24">
        <v>0</v>
      </c>
      <c r="BI684" s="24">
        <v>0</v>
      </c>
      <c r="BJ684" s="24">
        <v>0</v>
      </c>
      <c r="BK684" s="24">
        <v>0</v>
      </c>
      <c r="BL684" s="24">
        <v>0</v>
      </c>
    </row>
    <row r="685" spans="1:64" x14ac:dyDescent="0.25">
      <c r="A685" t="s">
        <v>5122</v>
      </c>
      <c r="B685">
        <v>202</v>
      </c>
      <c r="C685">
        <v>4</v>
      </c>
      <c r="D685">
        <v>17</v>
      </c>
      <c r="E685" s="24">
        <v>0</v>
      </c>
      <c r="F685" s="24">
        <v>0</v>
      </c>
      <c r="G685" s="24">
        <v>0</v>
      </c>
      <c r="H685" s="24">
        <v>0</v>
      </c>
      <c r="I685" s="24">
        <v>0</v>
      </c>
      <c r="J685" s="24">
        <v>0</v>
      </c>
      <c r="K685" s="24">
        <v>4.4703483581542969E-8</v>
      </c>
      <c r="L685" s="24">
        <v>-4.4703483581542969E-8</v>
      </c>
      <c r="M685" s="24">
        <v>0</v>
      </c>
      <c r="N685" s="24">
        <v>0</v>
      </c>
      <c r="O685" s="24">
        <v>-4.4703483581542969E-8</v>
      </c>
      <c r="P685" s="24">
        <v>0</v>
      </c>
      <c r="Q685" s="24">
        <v>0</v>
      </c>
      <c r="R685" s="24">
        <v>0</v>
      </c>
      <c r="S685" s="24">
        <v>0</v>
      </c>
      <c r="T685" s="24">
        <v>0</v>
      </c>
      <c r="U685" s="24">
        <v>0</v>
      </c>
      <c r="V685" s="24">
        <v>0</v>
      </c>
      <c r="W685" s="24">
        <v>0</v>
      </c>
      <c r="X685" s="24">
        <v>0</v>
      </c>
      <c r="Y685" s="24">
        <v>0</v>
      </c>
      <c r="Z685" s="24">
        <v>0</v>
      </c>
      <c r="AA685" s="24">
        <v>4.4703483581542969E-8</v>
      </c>
      <c r="AB685" s="24">
        <v>-4.4703483581542969E-8</v>
      </c>
      <c r="AC685" s="24">
        <v>0</v>
      </c>
      <c r="AD685" s="24">
        <v>0</v>
      </c>
      <c r="AE685" s="24">
        <v>-4.4703483581542969E-8</v>
      </c>
      <c r="AF685" s="24">
        <v>0</v>
      </c>
      <c r="AG685" s="24">
        <v>0</v>
      </c>
      <c r="AH685" s="24">
        <v>0</v>
      </c>
      <c r="AI685" s="24">
        <v>0</v>
      </c>
      <c r="AJ685" s="24">
        <v>0</v>
      </c>
      <c r="AK685" s="24">
        <v>0</v>
      </c>
      <c r="AL685" s="24">
        <v>0</v>
      </c>
      <c r="AM685" s="24">
        <v>0</v>
      </c>
      <c r="AN685" s="24">
        <v>0</v>
      </c>
      <c r="AO685" s="24">
        <v>0</v>
      </c>
      <c r="AP685" s="24">
        <v>0</v>
      </c>
      <c r="AQ685" s="24">
        <v>0</v>
      </c>
      <c r="AR685" s="24">
        <v>0</v>
      </c>
      <c r="AS685" s="24">
        <v>0</v>
      </c>
      <c r="AT685" s="24">
        <v>0</v>
      </c>
      <c r="AU685" s="24">
        <v>0</v>
      </c>
      <c r="AV685" s="24">
        <v>0</v>
      </c>
      <c r="AW685" s="24">
        <v>0</v>
      </c>
      <c r="AX685" s="24">
        <v>0</v>
      </c>
      <c r="AY685" s="24">
        <v>0</v>
      </c>
      <c r="AZ685" s="24">
        <v>0</v>
      </c>
      <c r="BA685" s="24">
        <v>0</v>
      </c>
      <c r="BB685" s="24">
        <v>0</v>
      </c>
      <c r="BC685" s="24">
        <v>0</v>
      </c>
      <c r="BD685" s="24">
        <v>0</v>
      </c>
      <c r="BE685" s="24">
        <v>0</v>
      </c>
      <c r="BF685" s="24">
        <v>0</v>
      </c>
      <c r="BG685" s="24">
        <v>0</v>
      </c>
      <c r="BH685" s="24">
        <v>0</v>
      </c>
      <c r="BI685" s="24">
        <v>0</v>
      </c>
      <c r="BJ685" s="24">
        <v>0</v>
      </c>
      <c r="BK685" s="24">
        <v>0</v>
      </c>
      <c r="BL685" s="24">
        <v>0</v>
      </c>
    </row>
    <row r="686" spans="1:64" x14ac:dyDescent="0.25">
      <c r="A686" t="s">
        <v>5122</v>
      </c>
      <c r="B686">
        <v>203</v>
      </c>
      <c r="C686">
        <v>4</v>
      </c>
      <c r="D686">
        <v>17</v>
      </c>
      <c r="E686" s="24">
        <v>0</v>
      </c>
      <c r="F686" s="24">
        <v>0</v>
      </c>
      <c r="G686" s="24">
        <v>0</v>
      </c>
      <c r="H686" s="24">
        <v>0</v>
      </c>
      <c r="I686" s="24">
        <v>0</v>
      </c>
      <c r="J686" s="24">
        <v>0</v>
      </c>
      <c r="K686" s="24">
        <v>4.2840838432312012E-8</v>
      </c>
      <c r="L686" s="24">
        <v>-4.2840838432312012E-8</v>
      </c>
      <c r="M686" s="24">
        <v>0</v>
      </c>
      <c r="N686" s="24">
        <v>0</v>
      </c>
      <c r="O686" s="24">
        <v>-4.2840838432312012E-8</v>
      </c>
      <c r="P686" s="24">
        <v>0</v>
      </c>
      <c r="Q686" s="24">
        <v>0</v>
      </c>
      <c r="R686" s="24">
        <v>0</v>
      </c>
      <c r="S686" s="24">
        <v>0</v>
      </c>
      <c r="T686" s="24">
        <v>0</v>
      </c>
      <c r="U686" s="24">
        <v>0</v>
      </c>
      <c r="V686" s="24">
        <v>0</v>
      </c>
      <c r="W686" s="24">
        <v>0</v>
      </c>
      <c r="X686" s="24">
        <v>0</v>
      </c>
      <c r="Y686" s="24">
        <v>0</v>
      </c>
      <c r="Z686" s="24">
        <v>0</v>
      </c>
      <c r="AA686" s="24">
        <v>4.2840838432312012E-8</v>
      </c>
      <c r="AB686" s="24">
        <v>-4.2840838432312012E-8</v>
      </c>
      <c r="AC686" s="24">
        <v>0</v>
      </c>
      <c r="AD686" s="24">
        <v>0</v>
      </c>
      <c r="AE686" s="24">
        <v>-4.2840838432312012E-8</v>
      </c>
      <c r="AF686" s="24">
        <v>0</v>
      </c>
      <c r="AG686" s="24">
        <v>0</v>
      </c>
      <c r="AH686" s="24">
        <v>0</v>
      </c>
      <c r="AI686" s="24">
        <v>0</v>
      </c>
      <c r="AJ686" s="24">
        <v>0</v>
      </c>
      <c r="AK686" s="24">
        <v>0</v>
      </c>
      <c r="AL686" s="24">
        <v>0</v>
      </c>
      <c r="AM686" s="24">
        <v>0</v>
      </c>
      <c r="AN686" s="24">
        <v>0</v>
      </c>
      <c r="AO686" s="24">
        <v>0</v>
      </c>
      <c r="AP686" s="24">
        <v>0</v>
      </c>
      <c r="AQ686" s="24">
        <v>0</v>
      </c>
      <c r="AR686" s="24">
        <v>0</v>
      </c>
      <c r="AS686" s="24">
        <v>0</v>
      </c>
      <c r="AT686" s="24">
        <v>0</v>
      </c>
      <c r="AU686" s="24">
        <v>0</v>
      </c>
      <c r="AV686" s="24">
        <v>0</v>
      </c>
      <c r="AW686" s="24">
        <v>0</v>
      </c>
      <c r="AX686" s="24">
        <v>0</v>
      </c>
      <c r="AY686" s="24">
        <v>0</v>
      </c>
      <c r="AZ686" s="24">
        <v>0</v>
      </c>
      <c r="BA686" s="24">
        <v>0</v>
      </c>
      <c r="BB686" s="24">
        <v>0</v>
      </c>
      <c r="BC686" s="24">
        <v>0</v>
      </c>
      <c r="BD686" s="24">
        <v>0</v>
      </c>
      <c r="BE686" s="24">
        <v>0</v>
      </c>
      <c r="BF686" s="24">
        <v>0</v>
      </c>
      <c r="BG686" s="24">
        <v>0</v>
      </c>
      <c r="BH686" s="24">
        <v>0</v>
      </c>
      <c r="BI686" s="24">
        <v>0</v>
      </c>
      <c r="BJ686" s="24">
        <v>0</v>
      </c>
      <c r="BK686" s="24">
        <v>0</v>
      </c>
      <c r="BL686" s="24">
        <v>0</v>
      </c>
    </row>
    <row r="687" spans="1:64" x14ac:dyDescent="0.25">
      <c r="A687" t="s">
        <v>5122</v>
      </c>
      <c r="B687">
        <v>204</v>
      </c>
      <c r="C687">
        <v>4</v>
      </c>
      <c r="D687">
        <v>17</v>
      </c>
      <c r="E687" s="24">
        <v>0</v>
      </c>
      <c r="F687" s="24">
        <v>0</v>
      </c>
      <c r="G687" s="24">
        <v>0</v>
      </c>
      <c r="H687" s="24">
        <v>0</v>
      </c>
      <c r="I687" s="24">
        <v>0</v>
      </c>
      <c r="J687" s="24">
        <v>0</v>
      </c>
      <c r="K687" s="24">
        <v>3.3527612686157227E-8</v>
      </c>
      <c r="L687" s="24">
        <v>-3.3527612686157227E-8</v>
      </c>
      <c r="M687" s="24">
        <v>0</v>
      </c>
      <c r="N687" s="24">
        <v>0</v>
      </c>
      <c r="O687" s="24">
        <v>-3.3527612686157227E-8</v>
      </c>
      <c r="P687" s="24">
        <v>0</v>
      </c>
      <c r="Q687" s="24">
        <v>0</v>
      </c>
      <c r="R687" s="24">
        <v>0</v>
      </c>
      <c r="S687" s="24">
        <v>0</v>
      </c>
      <c r="T687" s="24">
        <v>0</v>
      </c>
      <c r="U687" s="24">
        <v>0</v>
      </c>
      <c r="V687" s="24">
        <v>0</v>
      </c>
      <c r="W687" s="24">
        <v>0</v>
      </c>
      <c r="X687" s="24">
        <v>0</v>
      </c>
      <c r="Y687" s="24">
        <v>0</v>
      </c>
      <c r="Z687" s="24">
        <v>0</v>
      </c>
      <c r="AA687" s="24">
        <v>3.3527612686157227E-8</v>
      </c>
      <c r="AB687" s="24">
        <v>-3.3527612686157227E-8</v>
      </c>
      <c r="AC687" s="24">
        <v>0</v>
      </c>
      <c r="AD687" s="24">
        <v>0</v>
      </c>
      <c r="AE687" s="24">
        <v>-3.3527612686157227E-8</v>
      </c>
      <c r="AF687" s="24">
        <v>0</v>
      </c>
      <c r="AG687" s="24">
        <v>0</v>
      </c>
      <c r="AH687" s="24">
        <v>0</v>
      </c>
      <c r="AI687" s="24">
        <v>0</v>
      </c>
      <c r="AJ687" s="24">
        <v>0</v>
      </c>
      <c r="AK687" s="24">
        <v>0</v>
      </c>
      <c r="AL687" s="24">
        <v>0</v>
      </c>
      <c r="AM687" s="24">
        <v>0</v>
      </c>
      <c r="AN687" s="24">
        <v>0</v>
      </c>
      <c r="AO687" s="24">
        <v>0</v>
      </c>
      <c r="AP687" s="24">
        <v>0</v>
      </c>
      <c r="AQ687" s="24">
        <v>0</v>
      </c>
      <c r="AR687" s="24">
        <v>0</v>
      </c>
      <c r="AS687" s="24">
        <v>0</v>
      </c>
      <c r="AT687" s="24">
        <v>0</v>
      </c>
      <c r="AU687" s="24">
        <v>0</v>
      </c>
      <c r="AV687" s="24">
        <v>0</v>
      </c>
      <c r="AW687" s="24">
        <v>0</v>
      </c>
      <c r="AX687" s="24">
        <v>0</v>
      </c>
      <c r="AY687" s="24">
        <v>0</v>
      </c>
      <c r="AZ687" s="24">
        <v>0</v>
      </c>
      <c r="BA687" s="24">
        <v>0</v>
      </c>
      <c r="BB687" s="24">
        <v>0</v>
      </c>
      <c r="BC687" s="24">
        <v>0</v>
      </c>
      <c r="BD687" s="24">
        <v>0</v>
      </c>
      <c r="BE687" s="24">
        <v>0</v>
      </c>
      <c r="BF687" s="24">
        <v>0</v>
      </c>
      <c r="BG687" s="24">
        <v>0</v>
      </c>
      <c r="BH687" s="24">
        <v>0</v>
      </c>
      <c r="BI687" s="24">
        <v>0</v>
      </c>
      <c r="BJ687" s="24">
        <v>0</v>
      </c>
      <c r="BK687" s="24">
        <v>0</v>
      </c>
      <c r="BL687" s="24">
        <v>0</v>
      </c>
    </row>
    <row r="688" spans="1:64" x14ac:dyDescent="0.25">
      <c r="A688" t="s">
        <v>5122</v>
      </c>
      <c r="B688">
        <v>205</v>
      </c>
      <c r="C688">
        <v>1</v>
      </c>
      <c r="D688">
        <v>18</v>
      </c>
      <c r="E688" s="24">
        <v>0</v>
      </c>
      <c r="F688" s="24">
        <v>0</v>
      </c>
      <c r="G688" s="24">
        <v>0</v>
      </c>
      <c r="H688" s="24">
        <v>0</v>
      </c>
      <c r="I688" s="24">
        <v>0</v>
      </c>
      <c r="J688" s="24">
        <v>0</v>
      </c>
      <c r="K688" s="24">
        <v>3.166496753692627E-8</v>
      </c>
      <c r="L688" s="24">
        <v>-3.166496753692627E-8</v>
      </c>
      <c r="M688" s="24">
        <v>0</v>
      </c>
      <c r="N688" s="24">
        <v>0</v>
      </c>
      <c r="O688" s="24">
        <v>-3.166496753692627E-8</v>
      </c>
      <c r="P688" s="24">
        <v>0</v>
      </c>
      <c r="Q688" s="24">
        <v>0</v>
      </c>
      <c r="R688" s="24">
        <v>0</v>
      </c>
      <c r="S688" s="24">
        <v>0</v>
      </c>
      <c r="T688" s="24">
        <v>0</v>
      </c>
      <c r="U688" s="24">
        <v>0</v>
      </c>
      <c r="V688" s="24">
        <v>0</v>
      </c>
      <c r="W688" s="24">
        <v>0</v>
      </c>
      <c r="X688" s="24">
        <v>0</v>
      </c>
      <c r="Y688" s="24">
        <v>0</v>
      </c>
      <c r="Z688" s="24">
        <v>0</v>
      </c>
      <c r="AA688" s="24">
        <v>3.166496753692627E-8</v>
      </c>
      <c r="AB688" s="24">
        <v>-3.166496753692627E-8</v>
      </c>
      <c r="AC688" s="24">
        <v>0</v>
      </c>
      <c r="AD688" s="24">
        <v>0</v>
      </c>
      <c r="AE688" s="24">
        <v>-3.166496753692627E-8</v>
      </c>
      <c r="AF688" s="24">
        <v>0</v>
      </c>
      <c r="AG688" s="24">
        <v>0</v>
      </c>
      <c r="AH688" s="24">
        <v>0</v>
      </c>
      <c r="AI688" s="24">
        <v>0</v>
      </c>
      <c r="AJ688" s="24">
        <v>0</v>
      </c>
      <c r="AK688" s="24">
        <v>0</v>
      </c>
      <c r="AL688" s="24">
        <v>0</v>
      </c>
      <c r="AM688" s="24">
        <v>0</v>
      </c>
      <c r="AN688" s="24">
        <v>0</v>
      </c>
      <c r="AO688" s="24">
        <v>0</v>
      </c>
      <c r="AP688" s="24">
        <v>0</v>
      </c>
      <c r="AQ688" s="24">
        <v>0</v>
      </c>
      <c r="AR688" s="24">
        <v>0</v>
      </c>
      <c r="AS688" s="24">
        <v>0</v>
      </c>
      <c r="AT688" s="24">
        <v>0</v>
      </c>
      <c r="AU688" s="24">
        <v>0</v>
      </c>
      <c r="AV688" s="24">
        <v>0</v>
      </c>
      <c r="AW688" s="24">
        <v>0</v>
      </c>
      <c r="AX688" s="24">
        <v>0</v>
      </c>
      <c r="AY688" s="24">
        <v>0</v>
      </c>
      <c r="AZ688" s="24">
        <v>0</v>
      </c>
      <c r="BA688" s="24">
        <v>0</v>
      </c>
      <c r="BB688" s="24">
        <v>0</v>
      </c>
      <c r="BC688" s="24">
        <v>0</v>
      </c>
      <c r="BD688" s="24">
        <v>0</v>
      </c>
      <c r="BE688" s="24">
        <v>0</v>
      </c>
      <c r="BF688" s="24">
        <v>0</v>
      </c>
      <c r="BG688" s="24">
        <v>0</v>
      </c>
      <c r="BH688" s="24">
        <v>0</v>
      </c>
      <c r="BI688" s="24">
        <v>0</v>
      </c>
      <c r="BJ688" s="24">
        <v>0</v>
      </c>
      <c r="BK688" s="24">
        <v>0</v>
      </c>
      <c r="BL688" s="24">
        <v>0</v>
      </c>
    </row>
    <row r="689" spans="1:64" x14ac:dyDescent="0.25">
      <c r="A689" t="s">
        <v>5122</v>
      </c>
      <c r="B689">
        <v>206</v>
      </c>
      <c r="C689">
        <v>1</v>
      </c>
      <c r="D689">
        <v>18</v>
      </c>
      <c r="E689" s="24">
        <v>0</v>
      </c>
      <c r="F689" s="24">
        <v>0</v>
      </c>
      <c r="G689" s="24">
        <v>0</v>
      </c>
      <c r="H689" s="24">
        <v>0</v>
      </c>
      <c r="I689" s="24">
        <v>0</v>
      </c>
      <c r="J689" s="24">
        <v>0</v>
      </c>
      <c r="K689" s="24">
        <v>2.2351741790771484E-8</v>
      </c>
      <c r="L689" s="24">
        <v>-2.2351741790771484E-8</v>
      </c>
      <c r="M689" s="24">
        <v>0</v>
      </c>
      <c r="N689" s="24">
        <v>0</v>
      </c>
      <c r="O689" s="24">
        <v>-2.2351741790771484E-8</v>
      </c>
      <c r="P689" s="24">
        <v>0</v>
      </c>
      <c r="Q689" s="24">
        <v>0</v>
      </c>
      <c r="R689" s="24">
        <v>0</v>
      </c>
      <c r="S689" s="24">
        <v>0</v>
      </c>
      <c r="T689" s="24">
        <v>0</v>
      </c>
      <c r="U689" s="24">
        <v>0</v>
      </c>
      <c r="V689" s="24">
        <v>0</v>
      </c>
      <c r="W689" s="24">
        <v>0</v>
      </c>
      <c r="X689" s="24">
        <v>0</v>
      </c>
      <c r="Y689" s="24">
        <v>0</v>
      </c>
      <c r="Z689" s="24">
        <v>0</v>
      </c>
      <c r="AA689" s="24">
        <v>2.2351741790771484E-8</v>
      </c>
      <c r="AB689" s="24">
        <v>-2.2351741790771484E-8</v>
      </c>
      <c r="AC689" s="24">
        <v>0</v>
      </c>
      <c r="AD689" s="24">
        <v>0</v>
      </c>
      <c r="AE689" s="24">
        <v>-2.2351741790771484E-8</v>
      </c>
      <c r="AF689" s="24">
        <v>0</v>
      </c>
      <c r="AG689" s="24">
        <v>0</v>
      </c>
      <c r="AH689" s="24">
        <v>0</v>
      </c>
      <c r="AI689" s="24">
        <v>0</v>
      </c>
      <c r="AJ689" s="24">
        <v>0</v>
      </c>
      <c r="AK689" s="24">
        <v>0</v>
      </c>
      <c r="AL689" s="24">
        <v>0</v>
      </c>
      <c r="AM689" s="24">
        <v>0</v>
      </c>
      <c r="AN689" s="24">
        <v>0</v>
      </c>
      <c r="AO689" s="24">
        <v>0</v>
      </c>
      <c r="AP689" s="24">
        <v>0</v>
      </c>
      <c r="AQ689" s="24">
        <v>0</v>
      </c>
      <c r="AR689" s="24">
        <v>0</v>
      </c>
      <c r="AS689" s="24">
        <v>0</v>
      </c>
      <c r="AT689" s="24">
        <v>0</v>
      </c>
      <c r="AU689" s="24">
        <v>0</v>
      </c>
      <c r="AV689" s="24">
        <v>0</v>
      </c>
      <c r="AW689" s="24">
        <v>0</v>
      </c>
      <c r="AX689" s="24">
        <v>0</v>
      </c>
      <c r="AY689" s="24">
        <v>0</v>
      </c>
      <c r="AZ689" s="24">
        <v>0</v>
      </c>
      <c r="BA689" s="24">
        <v>0</v>
      </c>
      <c r="BB689" s="24">
        <v>0</v>
      </c>
      <c r="BC689" s="24">
        <v>0</v>
      </c>
      <c r="BD689" s="24">
        <v>0</v>
      </c>
      <c r="BE689" s="24">
        <v>0</v>
      </c>
      <c r="BF689" s="24">
        <v>0</v>
      </c>
      <c r="BG689" s="24">
        <v>0</v>
      </c>
      <c r="BH689" s="24">
        <v>0</v>
      </c>
      <c r="BI689" s="24">
        <v>0</v>
      </c>
      <c r="BJ689" s="24">
        <v>0</v>
      </c>
      <c r="BK689" s="24">
        <v>0</v>
      </c>
      <c r="BL689" s="24">
        <v>0</v>
      </c>
    </row>
    <row r="690" spans="1:64" x14ac:dyDescent="0.25">
      <c r="A690" t="s">
        <v>5122</v>
      </c>
      <c r="B690">
        <v>207</v>
      </c>
      <c r="C690">
        <v>1</v>
      </c>
      <c r="D690">
        <v>18</v>
      </c>
      <c r="E690" s="24">
        <v>0</v>
      </c>
      <c r="F690" s="24">
        <v>0</v>
      </c>
      <c r="G690" s="24">
        <v>0</v>
      </c>
      <c r="H690" s="24">
        <v>0</v>
      </c>
      <c r="I690" s="24">
        <v>0</v>
      </c>
      <c r="J690" s="24">
        <v>0</v>
      </c>
      <c r="K690" s="24">
        <v>2.4214386940002441E-8</v>
      </c>
      <c r="L690" s="24">
        <v>-2.4214386940002441E-8</v>
      </c>
      <c r="M690" s="24">
        <v>0</v>
      </c>
      <c r="N690" s="24">
        <v>0</v>
      </c>
      <c r="O690" s="24">
        <v>-2.4214386940002441E-8</v>
      </c>
      <c r="P690" s="24">
        <v>0</v>
      </c>
      <c r="Q690" s="24">
        <v>0</v>
      </c>
      <c r="R690" s="24">
        <v>0</v>
      </c>
      <c r="S690" s="24">
        <v>0</v>
      </c>
      <c r="T690" s="24">
        <v>0</v>
      </c>
      <c r="U690" s="24">
        <v>0</v>
      </c>
      <c r="V690" s="24">
        <v>0</v>
      </c>
      <c r="W690" s="24">
        <v>0</v>
      </c>
      <c r="X690" s="24">
        <v>0</v>
      </c>
      <c r="Y690" s="24">
        <v>0</v>
      </c>
      <c r="Z690" s="24">
        <v>0</v>
      </c>
      <c r="AA690" s="24">
        <v>2.4214386940002441E-8</v>
      </c>
      <c r="AB690" s="24">
        <v>-2.4214386940002441E-8</v>
      </c>
      <c r="AC690" s="24">
        <v>0</v>
      </c>
      <c r="AD690" s="24">
        <v>0</v>
      </c>
      <c r="AE690" s="24">
        <v>-2.4214386940002441E-8</v>
      </c>
      <c r="AF690" s="24">
        <v>0</v>
      </c>
      <c r="AG690" s="24">
        <v>0</v>
      </c>
      <c r="AH690" s="24">
        <v>0</v>
      </c>
      <c r="AI690" s="24">
        <v>0</v>
      </c>
      <c r="AJ690" s="24">
        <v>0</v>
      </c>
      <c r="AK690" s="24">
        <v>0</v>
      </c>
      <c r="AL690" s="24">
        <v>0</v>
      </c>
      <c r="AM690" s="24">
        <v>0</v>
      </c>
      <c r="AN690" s="24">
        <v>0</v>
      </c>
      <c r="AO690" s="24">
        <v>0</v>
      </c>
      <c r="AP690" s="24">
        <v>0</v>
      </c>
      <c r="AQ690" s="24">
        <v>0</v>
      </c>
      <c r="AR690" s="24">
        <v>0</v>
      </c>
      <c r="AS690" s="24">
        <v>0</v>
      </c>
      <c r="AT690" s="24">
        <v>0</v>
      </c>
      <c r="AU690" s="24">
        <v>0</v>
      </c>
      <c r="AV690" s="24">
        <v>0</v>
      </c>
      <c r="AW690" s="24">
        <v>0</v>
      </c>
      <c r="AX690" s="24">
        <v>0</v>
      </c>
      <c r="AY690" s="24">
        <v>0</v>
      </c>
      <c r="AZ690" s="24">
        <v>0</v>
      </c>
      <c r="BA690" s="24">
        <v>0</v>
      </c>
      <c r="BB690" s="24">
        <v>0</v>
      </c>
      <c r="BC690" s="24">
        <v>0</v>
      </c>
      <c r="BD690" s="24">
        <v>0</v>
      </c>
      <c r="BE690" s="24">
        <v>0</v>
      </c>
      <c r="BF690" s="24">
        <v>0</v>
      </c>
      <c r="BG690" s="24">
        <v>0</v>
      </c>
      <c r="BH690" s="24">
        <v>0</v>
      </c>
      <c r="BI690" s="24">
        <v>0</v>
      </c>
      <c r="BJ690" s="24">
        <v>0</v>
      </c>
      <c r="BK690" s="24">
        <v>0</v>
      </c>
      <c r="BL690" s="24">
        <v>0</v>
      </c>
    </row>
    <row r="691" spans="1:64" x14ac:dyDescent="0.25">
      <c r="A691" t="s">
        <v>5122</v>
      </c>
      <c r="B691">
        <v>208</v>
      </c>
      <c r="C691">
        <v>2</v>
      </c>
      <c r="D691">
        <v>18</v>
      </c>
      <c r="E691" s="24">
        <v>0</v>
      </c>
      <c r="F691" s="24">
        <v>0</v>
      </c>
      <c r="G691" s="24">
        <v>0</v>
      </c>
      <c r="H691" s="24">
        <v>0</v>
      </c>
      <c r="I691" s="24">
        <v>0</v>
      </c>
      <c r="J691" s="24">
        <v>0</v>
      </c>
      <c r="K691" s="24">
        <v>1.4901161193847656E-8</v>
      </c>
      <c r="L691" s="24">
        <v>-1.4901161193847656E-8</v>
      </c>
      <c r="M691" s="24">
        <v>0</v>
      </c>
      <c r="N691" s="24">
        <v>0</v>
      </c>
      <c r="O691" s="24">
        <v>-1.4901161193847656E-8</v>
      </c>
      <c r="P691" s="24">
        <v>0</v>
      </c>
      <c r="Q691" s="24">
        <v>0</v>
      </c>
      <c r="R691" s="24">
        <v>0</v>
      </c>
      <c r="S691" s="24">
        <v>0</v>
      </c>
      <c r="T691" s="24">
        <v>0</v>
      </c>
      <c r="U691" s="24">
        <v>0</v>
      </c>
      <c r="V691" s="24">
        <v>0</v>
      </c>
      <c r="W691" s="24">
        <v>0</v>
      </c>
      <c r="X691" s="24">
        <v>0</v>
      </c>
      <c r="Y691" s="24">
        <v>0</v>
      </c>
      <c r="Z691" s="24">
        <v>0</v>
      </c>
      <c r="AA691" s="24">
        <v>1.4901161193847656E-8</v>
      </c>
      <c r="AB691" s="24">
        <v>-1.4901161193847656E-8</v>
      </c>
      <c r="AC691" s="24">
        <v>0</v>
      </c>
      <c r="AD691" s="24">
        <v>0</v>
      </c>
      <c r="AE691" s="24">
        <v>-1.4901161193847656E-8</v>
      </c>
      <c r="AF691" s="24">
        <v>0</v>
      </c>
      <c r="AG691" s="24">
        <v>0</v>
      </c>
      <c r="AH691" s="24">
        <v>0</v>
      </c>
      <c r="AI691" s="24">
        <v>0</v>
      </c>
      <c r="AJ691" s="24">
        <v>0</v>
      </c>
      <c r="AK691" s="24">
        <v>0</v>
      </c>
      <c r="AL691" s="24">
        <v>0</v>
      </c>
      <c r="AM691" s="24">
        <v>0</v>
      </c>
      <c r="AN691" s="24">
        <v>0</v>
      </c>
      <c r="AO691" s="24">
        <v>0</v>
      </c>
      <c r="AP691" s="24">
        <v>0</v>
      </c>
      <c r="AQ691" s="24">
        <v>0</v>
      </c>
      <c r="AR691" s="24">
        <v>0</v>
      </c>
      <c r="AS691" s="24">
        <v>0</v>
      </c>
      <c r="AT691" s="24">
        <v>0</v>
      </c>
      <c r="AU691" s="24">
        <v>0</v>
      </c>
      <c r="AV691" s="24">
        <v>0</v>
      </c>
      <c r="AW691" s="24">
        <v>0</v>
      </c>
      <c r="AX691" s="24">
        <v>0</v>
      </c>
      <c r="AY691" s="24">
        <v>0</v>
      </c>
      <c r="AZ691" s="24">
        <v>0</v>
      </c>
      <c r="BA691" s="24">
        <v>0</v>
      </c>
      <c r="BB691" s="24">
        <v>0</v>
      </c>
      <c r="BC691" s="24">
        <v>0</v>
      </c>
      <c r="BD691" s="24">
        <v>0</v>
      </c>
      <c r="BE691" s="24">
        <v>0</v>
      </c>
      <c r="BF691" s="24">
        <v>0</v>
      </c>
      <c r="BG691" s="24">
        <v>0</v>
      </c>
      <c r="BH691" s="24">
        <v>0</v>
      </c>
      <c r="BI691" s="24">
        <v>0</v>
      </c>
      <c r="BJ691" s="24">
        <v>0</v>
      </c>
      <c r="BK691" s="24">
        <v>0</v>
      </c>
      <c r="BL691" s="24">
        <v>0</v>
      </c>
    </row>
    <row r="692" spans="1:64" x14ac:dyDescent="0.25">
      <c r="A692" t="s">
        <v>5122</v>
      </c>
      <c r="B692">
        <v>209</v>
      </c>
      <c r="C692">
        <v>2</v>
      </c>
      <c r="D692">
        <v>18</v>
      </c>
      <c r="E692" s="24">
        <v>0</v>
      </c>
      <c r="F692" s="24">
        <v>0</v>
      </c>
      <c r="G692" s="24">
        <v>0</v>
      </c>
      <c r="H692" s="24">
        <v>0</v>
      </c>
      <c r="I692" s="24">
        <v>0</v>
      </c>
      <c r="J692" s="24">
        <v>0</v>
      </c>
      <c r="K692" s="24">
        <v>1.6763806343078613E-8</v>
      </c>
      <c r="L692" s="24">
        <v>-1.6763806343078613E-8</v>
      </c>
      <c r="M692" s="24">
        <v>0</v>
      </c>
      <c r="N692" s="24">
        <v>0</v>
      </c>
      <c r="O692" s="24">
        <v>-1.6763806343078613E-8</v>
      </c>
      <c r="P692" s="24">
        <v>0</v>
      </c>
      <c r="Q692" s="24">
        <v>0</v>
      </c>
      <c r="R692" s="24">
        <v>0</v>
      </c>
      <c r="S692" s="24">
        <v>0</v>
      </c>
      <c r="T692" s="24">
        <v>0</v>
      </c>
      <c r="U692" s="24">
        <v>0</v>
      </c>
      <c r="V692" s="24">
        <v>0</v>
      </c>
      <c r="W692" s="24">
        <v>0</v>
      </c>
      <c r="X692" s="24">
        <v>0</v>
      </c>
      <c r="Y692" s="24">
        <v>0</v>
      </c>
      <c r="Z692" s="24">
        <v>0</v>
      </c>
      <c r="AA692" s="24">
        <v>1.6763806343078613E-8</v>
      </c>
      <c r="AB692" s="24">
        <v>-1.6763806343078613E-8</v>
      </c>
      <c r="AC692" s="24">
        <v>0</v>
      </c>
      <c r="AD692" s="24">
        <v>0</v>
      </c>
      <c r="AE692" s="24">
        <v>-1.6763806343078613E-8</v>
      </c>
      <c r="AF692" s="24">
        <v>0</v>
      </c>
      <c r="AG692" s="24">
        <v>0</v>
      </c>
      <c r="AH692" s="24">
        <v>0</v>
      </c>
      <c r="AI692" s="24">
        <v>0</v>
      </c>
      <c r="AJ692" s="24">
        <v>0</v>
      </c>
      <c r="AK692" s="24">
        <v>0</v>
      </c>
      <c r="AL692" s="24">
        <v>0</v>
      </c>
      <c r="AM692" s="24">
        <v>0</v>
      </c>
      <c r="AN692" s="24">
        <v>0</v>
      </c>
      <c r="AO692" s="24">
        <v>0</v>
      </c>
      <c r="AP692" s="24">
        <v>0</v>
      </c>
      <c r="AQ692" s="24">
        <v>0</v>
      </c>
      <c r="AR692" s="24">
        <v>0</v>
      </c>
      <c r="AS692" s="24">
        <v>0</v>
      </c>
      <c r="AT692" s="24">
        <v>0</v>
      </c>
      <c r="AU692" s="24">
        <v>0</v>
      </c>
      <c r="AV692" s="24">
        <v>0</v>
      </c>
      <c r="AW692" s="24">
        <v>0</v>
      </c>
      <c r="AX692" s="24">
        <v>0</v>
      </c>
      <c r="AY692" s="24">
        <v>0</v>
      </c>
      <c r="AZ692" s="24">
        <v>0</v>
      </c>
      <c r="BA692" s="24">
        <v>0</v>
      </c>
      <c r="BB692" s="24">
        <v>0</v>
      </c>
      <c r="BC692" s="24">
        <v>0</v>
      </c>
      <c r="BD692" s="24">
        <v>0</v>
      </c>
      <c r="BE692" s="24">
        <v>0</v>
      </c>
      <c r="BF692" s="24">
        <v>0</v>
      </c>
      <c r="BG692" s="24">
        <v>0</v>
      </c>
      <c r="BH692" s="24">
        <v>0</v>
      </c>
      <c r="BI692" s="24">
        <v>0</v>
      </c>
      <c r="BJ692" s="24">
        <v>0</v>
      </c>
      <c r="BK692" s="24">
        <v>0</v>
      </c>
      <c r="BL692" s="24">
        <v>0</v>
      </c>
    </row>
    <row r="693" spans="1:64" x14ac:dyDescent="0.25">
      <c r="A693" t="s">
        <v>5122</v>
      </c>
      <c r="B693">
        <v>210</v>
      </c>
      <c r="C693">
        <v>2</v>
      </c>
      <c r="D693">
        <v>18</v>
      </c>
      <c r="E693" s="24">
        <v>0</v>
      </c>
      <c r="F693" s="24">
        <v>0</v>
      </c>
      <c r="G693" s="24">
        <v>0</v>
      </c>
      <c r="H693" s="24">
        <v>0</v>
      </c>
      <c r="I693" s="24">
        <v>0</v>
      </c>
      <c r="J693" s="24">
        <v>0</v>
      </c>
      <c r="K693" s="24">
        <v>1.4901161193847656E-8</v>
      </c>
      <c r="L693" s="24">
        <v>-1.4901161193847656E-8</v>
      </c>
      <c r="M693" s="24">
        <v>0</v>
      </c>
      <c r="N693" s="24">
        <v>0</v>
      </c>
      <c r="O693" s="24">
        <v>-1.4901161193847656E-8</v>
      </c>
      <c r="P693" s="24">
        <v>0</v>
      </c>
      <c r="Q693" s="24">
        <v>0</v>
      </c>
      <c r="R693" s="24">
        <v>0</v>
      </c>
      <c r="S693" s="24">
        <v>0</v>
      </c>
      <c r="T693" s="24">
        <v>0</v>
      </c>
      <c r="U693" s="24">
        <v>0</v>
      </c>
      <c r="V693" s="24">
        <v>0</v>
      </c>
      <c r="W693" s="24">
        <v>0</v>
      </c>
      <c r="X693" s="24">
        <v>0</v>
      </c>
      <c r="Y693" s="24">
        <v>0</v>
      </c>
      <c r="Z693" s="24">
        <v>0</v>
      </c>
      <c r="AA693" s="24">
        <v>1.4901161193847656E-8</v>
      </c>
      <c r="AB693" s="24">
        <v>-1.4901161193847656E-8</v>
      </c>
      <c r="AC693" s="24">
        <v>0</v>
      </c>
      <c r="AD693" s="24">
        <v>0</v>
      </c>
      <c r="AE693" s="24">
        <v>-1.4901161193847656E-8</v>
      </c>
      <c r="AF693" s="24">
        <v>0</v>
      </c>
      <c r="AG693" s="24">
        <v>0</v>
      </c>
      <c r="AH693" s="24">
        <v>0</v>
      </c>
      <c r="AI693" s="24">
        <v>0</v>
      </c>
      <c r="AJ693" s="24">
        <v>0</v>
      </c>
      <c r="AK693" s="24">
        <v>0</v>
      </c>
      <c r="AL693" s="24">
        <v>0</v>
      </c>
      <c r="AM693" s="24">
        <v>0</v>
      </c>
      <c r="AN693" s="24">
        <v>0</v>
      </c>
      <c r="AO693" s="24">
        <v>0</v>
      </c>
      <c r="AP693" s="24">
        <v>0</v>
      </c>
      <c r="AQ693" s="24">
        <v>0</v>
      </c>
      <c r="AR693" s="24">
        <v>0</v>
      </c>
      <c r="AS693" s="24">
        <v>0</v>
      </c>
      <c r="AT693" s="24">
        <v>0</v>
      </c>
      <c r="AU693" s="24">
        <v>0</v>
      </c>
      <c r="AV693" s="24">
        <v>0</v>
      </c>
      <c r="AW693" s="24">
        <v>0</v>
      </c>
      <c r="AX693" s="24">
        <v>0</v>
      </c>
      <c r="AY693" s="24">
        <v>0</v>
      </c>
      <c r="AZ693" s="24">
        <v>0</v>
      </c>
      <c r="BA693" s="24">
        <v>0</v>
      </c>
      <c r="BB693" s="24">
        <v>0</v>
      </c>
      <c r="BC693" s="24">
        <v>0</v>
      </c>
      <c r="BD693" s="24">
        <v>0</v>
      </c>
      <c r="BE693" s="24">
        <v>0</v>
      </c>
      <c r="BF693" s="24">
        <v>0</v>
      </c>
      <c r="BG693" s="24">
        <v>0</v>
      </c>
      <c r="BH693" s="24">
        <v>0</v>
      </c>
      <c r="BI693" s="24">
        <v>0</v>
      </c>
      <c r="BJ693" s="24">
        <v>0</v>
      </c>
      <c r="BK693" s="24">
        <v>0</v>
      </c>
      <c r="BL693" s="24">
        <v>0</v>
      </c>
    </row>
    <row r="694" spans="1:64" x14ac:dyDescent="0.25">
      <c r="A694" t="s">
        <v>5122</v>
      </c>
      <c r="B694">
        <v>211</v>
      </c>
      <c r="C694">
        <v>3</v>
      </c>
      <c r="D694">
        <v>18</v>
      </c>
      <c r="E694" s="24">
        <v>0</v>
      </c>
      <c r="F694" s="24">
        <v>0</v>
      </c>
      <c r="G694" s="24">
        <v>0</v>
      </c>
      <c r="H694" s="24">
        <v>0</v>
      </c>
      <c r="I694" s="24">
        <v>0</v>
      </c>
      <c r="J694" s="24">
        <v>0</v>
      </c>
      <c r="K694" s="24">
        <v>5.5879354476928711E-9</v>
      </c>
      <c r="L694" s="24">
        <v>-5.5879354476928711E-9</v>
      </c>
      <c r="M694" s="24">
        <v>0</v>
      </c>
      <c r="N694" s="24">
        <v>0</v>
      </c>
      <c r="O694" s="24">
        <v>-5.5879354476928711E-9</v>
      </c>
      <c r="P694" s="24">
        <v>0</v>
      </c>
      <c r="Q694" s="24">
        <v>0</v>
      </c>
      <c r="R694" s="24">
        <v>0</v>
      </c>
      <c r="S694" s="24">
        <v>0</v>
      </c>
      <c r="T694" s="24">
        <v>0</v>
      </c>
      <c r="U694" s="24">
        <v>0</v>
      </c>
      <c r="V694" s="24">
        <v>0</v>
      </c>
      <c r="W694" s="24">
        <v>0</v>
      </c>
      <c r="X694" s="24">
        <v>0</v>
      </c>
      <c r="Y694" s="24">
        <v>0</v>
      </c>
      <c r="Z694" s="24">
        <v>0</v>
      </c>
      <c r="AA694" s="24">
        <v>5.5879354476928711E-9</v>
      </c>
      <c r="AB694" s="24">
        <v>-5.5879354476928711E-9</v>
      </c>
      <c r="AC694" s="24">
        <v>0</v>
      </c>
      <c r="AD694" s="24">
        <v>0</v>
      </c>
      <c r="AE694" s="24">
        <v>-5.5879354476928711E-9</v>
      </c>
      <c r="AF694" s="24">
        <v>0</v>
      </c>
      <c r="AG694" s="24">
        <v>0</v>
      </c>
      <c r="AH694" s="24">
        <v>0</v>
      </c>
      <c r="AI694" s="24">
        <v>0</v>
      </c>
      <c r="AJ694" s="24">
        <v>0</v>
      </c>
      <c r="AK694" s="24">
        <v>0</v>
      </c>
      <c r="AL694" s="24">
        <v>0</v>
      </c>
      <c r="AM694" s="24">
        <v>0</v>
      </c>
      <c r="AN694" s="24">
        <v>0</v>
      </c>
      <c r="AO694" s="24">
        <v>0</v>
      </c>
      <c r="AP694" s="24">
        <v>0</v>
      </c>
      <c r="AQ694" s="24">
        <v>0</v>
      </c>
      <c r="AR694" s="24">
        <v>0</v>
      </c>
      <c r="AS694" s="24">
        <v>0</v>
      </c>
      <c r="AT694" s="24">
        <v>0</v>
      </c>
      <c r="AU694" s="24">
        <v>0</v>
      </c>
      <c r="AV694" s="24">
        <v>0</v>
      </c>
      <c r="AW694" s="24">
        <v>0</v>
      </c>
      <c r="AX694" s="24">
        <v>0</v>
      </c>
      <c r="AY694" s="24">
        <v>0</v>
      </c>
      <c r="AZ694" s="24">
        <v>0</v>
      </c>
      <c r="BA694" s="24">
        <v>0</v>
      </c>
      <c r="BB694" s="24">
        <v>0</v>
      </c>
      <c r="BC694" s="24">
        <v>0</v>
      </c>
      <c r="BD694" s="24">
        <v>0</v>
      </c>
      <c r="BE694" s="24">
        <v>0</v>
      </c>
      <c r="BF694" s="24">
        <v>0</v>
      </c>
      <c r="BG694" s="24">
        <v>0</v>
      </c>
      <c r="BH694" s="24">
        <v>0</v>
      </c>
      <c r="BI694" s="24">
        <v>0</v>
      </c>
      <c r="BJ694" s="24">
        <v>0</v>
      </c>
      <c r="BK694" s="24">
        <v>0</v>
      </c>
      <c r="BL694" s="24">
        <v>0</v>
      </c>
    </row>
    <row r="695" spans="1:64" x14ac:dyDescent="0.25">
      <c r="A695" t="s">
        <v>5122</v>
      </c>
      <c r="B695">
        <v>212</v>
      </c>
      <c r="C695">
        <v>3</v>
      </c>
      <c r="D695">
        <v>18</v>
      </c>
      <c r="E695" s="24">
        <v>0</v>
      </c>
      <c r="F695" s="24">
        <v>0</v>
      </c>
      <c r="G695" s="24">
        <v>0</v>
      </c>
      <c r="H695" s="24">
        <v>0</v>
      </c>
      <c r="I695" s="24">
        <v>0</v>
      </c>
      <c r="J695" s="24">
        <v>0</v>
      </c>
      <c r="K695" s="24">
        <v>1.4901161193847656E-8</v>
      </c>
      <c r="L695" s="24">
        <v>-1.4901161193847656E-8</v>
      </c>
      <c r="M695" s="24">
        <v>0</v>
      </c>
      <c r="N695" s="24">
        <v>0</v>
      </c>
      <c r="O695" s="24">
        <v>-1.4901161193847656E-8</v>
      </c>
      <c r="P695" s="24">
        <v>0</v>
      </c>
      <c r="Q695" s="24">
        <v>0</v>
      </c>
      <c r="R695" s="24">
        <v>0</v>
      </c>
      <c r="S695" s="24">
        <v>0</v>
      </c>
      <c r="T695" s="24">
        <v>0</v>
      </c>
      <c r="U695" s="24">
        <v>0</v>
      </c>
      <c r="V695" s="24">
        <v>0</v>
      </c>
      <c r="W695" s="24">
        <v>0</v>
      </c>
      <c r="X695" s="24">
        <v>0</v>
      </c>
      <c r="Y695" s="24">
        <v>0</v>
      </c>
      <c r="Z695" s="24">
        <v>0</v>
      </c>
      <c r="AA695" s="24">
        <v>1.4901161193847656E-8</v>
      </c>
      <c r="AB695" s="24">
        <v>-1.4901161193847656E-8</v>
      </c>
      <c r="AC695" s="24">
        <v>0</v>
      </c>
      <c r="AD695" s="24">
        <v>0</v>
      </c>
      <c r="AE695" s="24">
        <v>-1.4901161193847656E-8</v>
      </c>
      <c r="AF695" s="24">
        <v>0</v>
      </c>
      <c r="AG695" s="24">
        <v>0</v>
      </c>
      <c r="AH695" s="24">
        <v>0</v>
      </c>
      <c r="AI695" s="24">
        <v>0</v>
      </c>
      <c r="AJ695" s="24">
        <v>0</v>
      </c>
      <c r="AK695" s="24">
        <v>0</v>
      </c>
      <c r="AL695" s="24">
        <v>0</v>
      </c>
      <c r="AM695" s="24">
        <v>0</v>
      </c>
      <c r="AN695" s="24">
        <v>0</v>
      </c>
      <c r="AO695" s="24">
        <v>0</v>
      </c>
      <c r="AP695" s="24">
        <v>0</v>
      </c>
      <c r="AQ695" s="24">
        <v>0</v>
      </c>
      <c r="AR695" s="24">
        <v>0</v>
      </c>
      <c r="AS695" s="24">
        <v>0</v>
      </c>
      <c r="AT695" s="24">
        <v>0</v>
      </c>
      <c r="AU695" s="24">
        <v>0</v>
      </c>
      <c r="AV695" s="24">
        <v>0</v>
      </c>
      <c r="AW695" s="24">
        <v>0</v>
      </c>
      <c r="AX695" s="24">
        <v>0</v>
      </c>
      <c r="AY695" s="24">
        <v>0</v>
      </c>
      <c r="AZ695" s="24">
        <v>0</v>
      </c>
      <c r="BA695" s="24">
        <v>0</v>
      </c>
      <c r="BB695" s="24">
        <v>0</v>
      </c>
      <c r="BC695" s="24">
        <v>0</v>
      </c>
      <c r="BD695" s="24">
        <v>0</v>
      </c>
      <c r="BE695" s="24">
        <v>0</v>
      </c>
      <c r="BF695" s="24">
        <v>0</v>
      </c>
      <c r="BG695" s="24">
        <v>0</v>
      </c>
      <c r="BH695" s="24">
        <v>0</v>
      </c>
      <c r="BI695" s="24">
        <v>0</v>
      </c>
      <c r="BJ695" s="24">
        <v>0</v>
      </c>
      <c r="BK695" s="24">
        <v>0</v>
      </c>
      <c r="BL695" s="24">
        <v>0</v>
      </c>
    </row>
    <row r="696" spans="1:64" x14ac:dyDescent="0.25">
      <c r="A696" t="s">
        <v>5122</v>
      </c>
      <c r="B696">
        <v>213</v>
      </c>
      <c r="C696">
        <v>3</v>
      </c>
      <c r="D696">
        <v>18</v>
      </c>
      <c r="E696" s="24">
        <v>0</v>
      </c>
      <c r="F696" s="24">
        <v>0</v>
      </c>
      <c r="G696" s="24">
        <v>0</v>
      </c>
      <c r="H696" s="24">
        <v>0</v>
      </c>
      <c r="I696" s="24">
        <v>0</v>
      </c>
      <c r="J696" s="24">
        <v>0</v>
      </c>
      <c r="K696" s="24">
        <v>3.7252902984619141E-9</v>
      </c>
      <c r="L696" s="24">
        <v>-3.7252902984619141E-9</v>
      </c>
      <c r="M696" s="24">
        <v>0</v>
      </c>
      <c r="N696" s="24">
        <v>0</v>
      </c>
      <c r="O696" s="24">
        <v>-3.7252902984619141E-9</v>
      </c>
      <c r="P696" s="24">
        <v>0</v>
      </c>
      <c r="Q696" s="24">
        <v>0</v>
      </c>
      <c r="R696" s="24">
        <v>0</v>
      </c>
      <c r="S696" s="24">
        <v>0</v>
      </c>
      <c r="T696" s="24">
        <v>0</v>
      </c>
      <c r="U696" s="24">
        <v>0</v>
      </c>
      <c r="V696" s="24">
        <v>0</v>
      </c>
      <c r="W696" s="24">
        <v>0</v>
      </c>
      <c r="X696" s="24">
        <v>0</v>
      </c>
      <c r="Y696" s="24">
        <v>0</v>
      </c>
      <c r="Z696" s="24">
        <v>0</v>
      </c>
      <c r="AA696" s="24">
        <v>3.7252902984619141E-9</v>
      </c>
      <c r="AB696" s="24">
        <v>-3.7252902984619141E-9</v>
      </c>
      <c r="AC696" s="24">
        <v>0</v>
      </c>
      <c r="AD696" s="24">
        <v>0</v>
      </c>
      <c r="AE696" s="24">
        <v>-3.7252902984619141E-9</v>
      </c>
      <c r="AF696" s="24">
        <v>0</v>
      </c>
      <c r="AG696" s="24">
        <v>0</v>
      </c>
      <c r="AH696" s="24">
        <v>0</v>
      </c>
      <c r="AI696" s="24">
        <v>0</v>
      </c>
      <c r="AJ696" s="24">
        <v>0</v>
      </c>
      <c r="AK696" s="24">
        <v>0</v>
      </c>
      <c r="AL696" s="24">
        <v>0</v>
      </c>
      <c r="AM696" s="24">
        <v>0</v>
      </c>
      <c r="AN696" s="24">
        <v>0</v>
      </c>
      <c r="AO696" s="24">
        <v>0</v>
      </c>
      <c r="AP696" s="24">
        <v>0</v>
      </c>
      <c r="AQ696" s="24">
        <v>0</v>
      </c>
      <c r="AR696" s="24">
        <v>0</v>
      </c>
      <c r="AS696" s="24">
        <v>0</v>
      </c>
      <c r="AT696" s="24">
        <v>0</v>
      </c>
      <c r="AU696" s="24">
        <v>0</v>
      </c>
      <c r="AV696" s="24">
        <v>0</v>
      </c>
      <c r="AW696" s="24">
        <v>0</v>
      </c>
      <c r="AX696" s="24">
        <v>0</v>
      </c>
      <c r="AY696" s="24">
        <v>0</v>
      </c>
      <c r="AZ696" s="24">
        <v>0</v>
      </c>
      <c r="BA696" s="24">
        <v>0</v>
      </c>
      <c r="BB696" s="24">
        <v>0</v>
      </c>
      <c r="BC696" s="24">
        <v>0</v>
      </c>
      <c r="BD696" s="24">
        <v>0</v>
      </c>
      <c r="BE696" s="24">
        <v>0</v>
      </c>
      <c r="BF696" s="24">
        <v>0</v>
      </c>
      <c r="BG696" s="24">
        <v>0</v>
      </c>
      <c r="BH696" s="24">
        <v>0</v>
      </c>
      <c r="BI696" s="24">
        <v>0</v>
      </c>
      <c r="BJ696" s="24">
        <v>0</v>
      </c>
      <c r="BK696" s="24">
        <v>0</v>
      </c>
      <c r="BL696" s="24">
        <v>0</v>
      </c>
    </row>
    <row r="697" spans="1:64" x14ac:dyDescent="0.25">
      <c r="A697" t="s">
        <v>5122</v>
      </c>
      <c r="B697">
        <v>214</v>
      </c>
      <c r="C697">
        <v>4</v>
      </c>
      <c r="D697">
        <v>18</v>
      </c>
      <c r="E697" s="24">
        <v>0</v>
      </c>
      <c r="F697" s="24">
        <v>0</v>
      </c>
      <c r="G697" s="24">
        <v>0</v>
      </c>
      <c r="H697" s="24">
        <v>0</v>
      </c>
      <c r="I697" s="24">
        <v>0</v>
      </c>
      <c r="J697" s="24">
        <v>0</v>
      </c>
      <c r="K697" s="24">
        <v>9.3132257461547852E-9</v>
      </c>
      <c r="L697" s="24">
        <v>-9.3132257461547852E-9</v>
      </c>
      <c r="M697" s="24">
        <v>0</v>
      </c>
      <c r="N697" s="24">
        <v>0</v>
      </c>
      <c r="O697" s="24">
        <v>-9.3132257461547852E-9</v>
      </c>
      <c r="P697" s="24">
        <v>0</v>
      </c>
      <c r="Q697" s="24">
        <v>0</v>
      </c>
      <c r="R697" s="24">
        <v>0</v>
      </c>
      <c r="S697" s="24">
        <v>0</v>
      </c>
      <c r="T697" s="24">
        <v>0</v>
      </c>
      <c r="U697" s="24">
        <v>0</v>
      </c>
      <c r="V697" s="24">
        <v>0</v>
      </c>
      <c r="W697" s="24">
        <v>0</v>
      </c>
      <c r="X697" s="24">
        <v>0</v>
      </c>
      <c r="Y697" s="24">
        <v>0</v>
      </c>
      <c r="Z697" s="24">
        <v>0</v>
      </c>
      <c r="AA697" s="24">
        <v>9.3132257461547852E-9</v>
      </c>
      <c r="AB697" s="24">
        <v>-9.3132257461547852E-9</v>
      </c>
      <c r="AC697" s="24">
        <v>0</v>
      </c>
      <c r="AD697" s="24">
        <v>0</v>
      </c>
      <c r="AE697" s="24">
        <v>-9.3132257461547852E-9</v>
      </c>
      <c r="AF697" s="24">
        <v>0</v>
      </c>
      <c r="AG697" s="24">
        <v>0</v>
      </c>
      <c r="AH697" s="24">
        <v>0</v>
      </c>
      <c r="AI697" s="24">
        <v>0</v>
      </c>
      <c r="AJ697" s="24">
        <v>0</v>
      </c>
      <c r="AK697" s="24">
        <v>0</v>
      </c>
      <c r="AL697" s="24">
        <v>0</v>
      </c>
      <c r="AM697" s="24">
        <v>0</v>
      </c>
      <c r="AN697" s="24">
        <v>0</v>
      </c>
      <c r="AO697" s="24">
        <v>0</v>
      </c>
      <c r="AP697" s="24">
        <v>0</v>
      </c>
      <c r="AQ697" s="24">
        <v>0</v>
      </c>
      <c r="AR697" s="24">
        <v>0</v>
      </c>
      <c r="AS697" s="24">
        <v>0</v>
      </c>
      <c r="AT697" s="24">
        <v>0</v>
      </c>
      <c r="AU697" s="24">
        <v>0</v>
      </c>
      <c r="AV697" s="24">
        <v>0</v>
      </c>
      <c r="AW697" s="24">
        <v>0</v>
      </c>
      <c r="AX697" s="24">
        <v>0</v>
      </c>
      <c r="AY697" s="24">
        <v>0</v>
      </c>
      <c r="AZ697" s="24">
        <v>0</v>
      </c>
      <c r="BA697" s="24">
        <v>0</v>
      </c>
      <c r="BB697" s="24">
        <v>0</v>
      </c>
      <c r="BC697" s="24">
        <v>0</v>
      </c>
      <c r="BD697" s="24">
        <v>0</v>
      </c>
      <c r="BE697" s="24">
        <v>0</v>
      </c>
      <c r="BF697" s="24">
        <v>0</v>
      </c>
      <c r="BG697" s="24">
        <v>0</v>
      </c>
      <c r="BH697" s="24">
        <v>0</v>
      </c>
      <c r="BI697" s="24">
        <v>0</v>
      </c>
      <c r="BJ697" s="24">
        <v>0</v>
      </c>
      <c r="BK697" s="24">
        <v>0</v>
      </c>
      <c r="BL697" s="24">
        <v>0</v>
      </c>
    </row>
    <row r="698" spans="1:64" x14ac:dyDescent="0.25">
      <c r="A698" t="s">
        <v>5122</v>
      </c>
      <c r="B698">
        <v>215</v>
      </c>
      <c r="C698">
        <v>4</v>
      </c>
      <c r="D698">
        <v>18</v>
      </c>
      <c r="E698" s="24">
        <v>0</v>
      </c>
      <c r="F698" s="24">
        <v>0</v>
      </c>
      <c r="G698" s="24">
        <v>0</v>
      </c>
      <c r="H698" s="24">
        <v>0</v>
      </c>
      <c r="I698" s="24">
        <v>0</v>
      </c>
      <c r="J698" s="24">
        <v>0</v>
      </c>
      <c r="K698" s="24">
        <v>9.3132257461547852E-9</v>
      </c>
      <c r="L698" s="24">
        <v>-9.3132257461547852E-9</v>
      </c>
      <c r="M698" s="24">
        <v>0</v>
      </c>
      <c r="N698" s="24">
        <v>0</v>
      </c>
      <c r="O698" s="24">
        <v>-9.3132257461547852E-9</v>
      </c>
      <c r="P698" s="24">
        <v>0</v>
      </c>
      <c r="Q698" s="24">
        <v>0</v>
      </c>
      <c r="R698" s="24">
        <v>0</v>
      </c>
      <c r="S698" s="24">
        <v>0</v>
      </c>
      <c r="T698" s="24">
        <v>0</v>
      </c>
      <c r="U698" s="24">
        <v>0</v>
      </c>
      <c r="V698" s="24">
        <v>0</v>
      </c>
      <c r="W698" s="24">
        <v>0</v>
      </c>
      <c r="X698" s="24">
        <v>0</v>
      </c>
      <c r="Y698" s="24">
        <v>0</v>
      </c>
      <c r="Z698" s="24">
        <v>0</v>
      </c>
      <c r="AA698" s="24">
        <v>9.3132257461547852E-9</v>
      </c>
      <c r="AB698" s="24">
        <v>-9.3132257461547852E-9</v>
      </c>
      <c r="AC698" s="24">
        <v>0</v>
      </c>
      <c r="AD698" s="24">
        <v>0</v>
      </c>
      <c r="AE698" s="24">
        <v>-9.3132257461547852E-9</v>
      </c>
      <c r="AF698" s="24">
        <v>0</v>
      </c>
      <c r="AG698" s="24">
        <v>0</v>
      </c>
      <c r="AH698" s="24">
        <v>0</v>
      </c>
      <c r="AI698" s="24">
        <v>0</v>
      </c>
      <c r="AJ698" s="24">
        <v>0</v>
      </c>
      <c r="AK698" s="24">
        <v>0</v>
      </c>
      <c r="AL698" s="24">
        <v>0</v>
      </c>
      <c r="AM698" s="24">
        <v>0</v>
      </c>
      <c r="AN698" s="24">
        <v>0</v>
      </c>
      <c r="AO698" s="24">
        <v>0</v>
      </c>
      <c r="AP698" s="24">
        <v>0</v>
      </c>
      <c r="AQ698" s="24">
        <v>0</v>
      </c>
      <c r="AR698" s="24">
        <v>0</v>
      </c>
      <c r="AS698" s="24">
        <v>0</v>
      </c>
      <c r="AT698" s="24">
        <v>0</v>
      </c>
      <c r="AU698" s="24">
        <v>0</v>
      </c>
      <c r="AV698" s="24">
        <v>0</v>
      </c>
      <c r="AW698" s="24">
        <v>0</v>
      </c>
      <c r="AX698" s="24">
        <v>0</v>
      </c>
      <c r="AY698" s="24">
        <v>0</v>
      </c>
      <c r="AZ698" s="24">
        <v>0</v>
      </c>
      <c r="BA698" s="24">
        <v>0</v>
      </c>
      <c r="BB698" s="24">
        <v>0</v>
      </c>
      <c r="BC698" s="24">
        <v>0</v>
      </c>
      <c r="BD698" s="24">
        <v>0</v>
      </c>
      <c r="BE698" s="24">
        <v>0</v>
      </c>
      <c r="BF698" s="24">
        <v>0</v>
      </c>
      <c r="BG698" s="24">
        <v>0</v>
      </c>
      <c r="BH698" s="24">
        <v>0</v>
      </c>
      <c r="BI698" s="24">
        <v>0</v>
      </c>
      <c r="BJ698" s="24">
        <v>0</v>
      </c>
      <c r="BK698" s="24">
        <v>0</v>
      </c>
      <c r="BL698" s="24">
        <v>0</v>
      </c>
    </row>
    <row r="699" spans="1:64" x14ac:dyDescent="0.25">
      <c r="A699" t="s">
        <v>5122</v>
      </c>
      <c r="B699">
        <v>216</v>
      </c>
      <c r="C699">
        <v>4</v>
      </c>
      <c r="D699">
        <v>18</v>
      </c>
      <c r="E699" s="24">
        <v>0</v>
      </c>
      <c r="F699" s="24">
        <v>0</v>
      </c>
      <c r="G699" s="24">
        <v>0</v>
      </c>
      <c r="H699" s="24">
        <v>0</v>
      </c>
      <c r="I699" s="24">
        <v>0</v>
      </c>
      <c r="J699" s="24">
        <v>0</v>
      </c>
      <c r="K699" s="24">
        <v>1.862645149230957E-9</v>
      </c>
      <c r="L699" s="24">
        <v>-1.862645149230957E-9</v>
      </c>
      <c r="M699" s="24">
        <v>0</v>
      </c>
      <c r="N699" s="24">
        <v>0</v>
      </c>
      <c r="O699" s="24">
        <v>-1.862645149230957E-9</v>
      </c>
      <c r="P699" s="24">
        <v>0</v>
      </c>
      <c r="Q699" s="24">
        <v>0</v>
      </c>
      <c r="R699" s="24">
        <v>0</v>
      </c>
      <c r="S699" s="24">
        <v>0</v>
      </c>
      <c r="T699" s="24">
        <v>0</v>
      </c>
      <c r="U699" s="24">
        <v>0</v>
      </c>
      <c r="V699" s="24">
        <v>0</v>
      </c>
      <c r="W699" s="24">
        <v>0</v>
      </c>
      <c r="X699" s="24">
        <v>0</v>
      </c>
      <c r="Y699" s="24">
        <v>0</v>
      </c>
      <c r="Z699" s="24">
        <v>0</v>
      </c>
      <c r="AA699" s="24">
        <v>1.862645149230957E-9</v>
      </c>
      <c r="AB699" s="24">
        <v>-1.862645149230957E-9</v>
      </c>
      <c r="AC699" s="24">
        <v>0</v>
      </c>
      <c r="AD699" s="24">
        <v>0</v>
      </c>
      <c r="AE699" s="24">
        <v>-1.862645149230957E-9</v>
      </c>
      <c r="AF699" s="24">
        <v>0</v>
      </c>
      <c r="AG699" s="24">
        <v>0</v>
      </c>
      <c r="AH699" s="24">
        <v>0</v>
      </c>
      <c r="AI699" s="24">
        <v>0</v>
      </c>
      <c r="AJ699" s="24">
        <v>0</v>
      </c>
      <c r="AK699" s="24">
        <v>0</v>
      </c>
      <c r="AL699" s="24">
        <v>0</v>
      </c>
      <c r="AM699" s="24">
        <v>0</v>
      </c>
      <c r="AN699" s="24">
        <v>0</v>
      </c>
      <c r="AO699" s="24">
        <v>0</v>
      </c>
      <c r="AP699" s="24">
        <v>0</v>
      </c>
      <c r="AQ699" s="24">
        <v>0</v>
      </c>
      <c r="AR699" s="24">
        <v>0</v>
      </c>
      <c r="AS699" s="24">
        <v>0</v>
      </c>
      <c r="AT699" s="24">
        <v>0</v>
      </c>
      <c r="AU699" s="24">
        <v>0</v>
      </c>
      <c r="AV699" s="24">
        <v>0</v>
      </c>
      <c r="AW699" s="24">
        <v>0</v>
      </c>
      <c r="AX699" s="24">
        <v>0</v>
      </c>
      <c r="AY699" s="24">
        <v>0</v>
      </c>
      <c r="AZ699" s="24">
        <v>0</v>
      </c>
      <c r="BA699" s="24">
        <v>0</v>
      </c>
      <c r="BB699" s="24">
        <v>0</v>
      </c>
      <c r="BC699" s="24">
        <v>0</v>
      </c>
      <c r="BD699" s="24">
        <v>0</v>
      </c>
      <c r="BE699" s="24">
        <v>0</v>
      </c>
      <c r="BF699" s="24">
        <v>0</v>
      </c>
      <c r="BG699" s="24">
        <v>0</v>
      </c>
      <c r="BH699" s="24">
        <v>0</v>
      </c>
      <c r="BI699" s="24">
        <v>0</v>
      </c>
      <c r="BJ699" s="24">
        <v>0</v>
      </c>
      <c r="BK699" s="24">
        <v>0</v>
      </c>
      <c r="BL699" s="24">
        <v>0</v>
      </c>
    </row>
    <row r="700" spans="1:64" x14ac:dyDescent="0.25">
      <c r="A700" t="s">
        <v>5122</v>
      </c>
      <c r="B700">
        <v>217</v>
      </c>
      <c r="C700">
        <v>1</v>
      </c>
      <c r="D700">
        <v>19</v>
      </c>
      <c r="E700" s="24">
        <v>0</v>
      </c>
      <c r="F700" s="24">
        <v>0</v>
      </c>
      <c r="G700" s="24">
        <v>0</v>
      </c>
      <c r="H700" s="24">
        <v>0</v>
      </c>
      <c r="I700" s="24">
        <v>0</v>
      </c>
      <c r="J700" s="24">
        <v>0</v>
      </c>
      <c r="K700" s="24">
        <v>0</v>
      </c>
      <c r="L700" s="24">
        <v>0</v>
      </c>
      <c r="M700" s="24">
        <v>0</v>
      </c>
      <c r="N700" s="24">
        <v>0</v>
      </c>
      <c r="O700" s="24">
        <v>0</v>
      </c>
      <c r="P700" s="24">
        <v>0</v>
      </c>
      <c r="Q700" s="24">
        <v>0</v>
      </c>
      <c r="R700" s="24">
        <v>0</v>
      </c>
      <c r="S700" s="24">
        <v>0</v>
      </c>
      <c r="T700" s="24">
        <v>0</v>
      </c>
      <c r="U700" s="24">
        <v>0</v>
      </c>
      <c r="V700" s="24">
        <v>0</v>
      </c>
      <c r="W700" s="24">
        <v>0</v>
      </c>
      <c r="X700" s="24">
        <v>0</v>
      </c>
      <c r="Y700" s="24">
        <v>0</v>
      </c>
      <c r="Z700" s="24">
        <v>0</v>
      </c>
      <c r="AA700" s="24">
        <v>0</v>
      </c>
      <c r="AB700" s="24">
        <v>0</v>
      </c>
      <c r="AC700" s="24">
        <v>0</v>
      </c>
      <c r="AD700" s="24">
        <v>0</v>
      </c>
      <c r="AE700" s="24">
        <v>0</v>
      </c>
      <c r="AF700" s="24">
        <v>0</v>
      </c>
      <c r="AG700" s="24">
        <v>0</v>
      </c>
      <c r="AH700" s="24">
        <v>0</v>
      </c>
      <c r="AI700" s="24">
        <v>0</v>
      </c>
      <c r="AJ700" s="24">
        <v>0</v>
      </c>
      <c r="AK700" s="24">
        <v>0</v>
      </c>
      <c r="AL700" s="24">
        <v>0</v>
      </c>
      <c r="AM700" s="24">
        <v>0</v>
      </c>
      <c r="AN700" s="24">
        <v>0</v>
      </c>
      <c r="AO700" s="24">
        <v>0</v>
      </c>
      <c r="AP700" s="24">
        <v>0</v>
      </c>
      <c r="AQ700" s="24">
        <v>0</v>
      </c>
      <c r="AR700" s="24">
        <v>0</v>
      </c>
      <c r="AS700" s="24">
        <v>0</v>
      </c>
      <c r="AT700" s="24">
        <v>0</v>
      </c>
      <c r="AU700" s="24">
        <v>0</v>
      </c>
      <c r="AV700" s="24">
        <v>0</v>
      </c>
      <c r="AW700" s="24">
        <v>0</v>
      </c>
      <c r="AX700" s="24">
        <v>0</v>
      </c>
      <c r="AY700" s="24">
        <v>0</v>
      </c>
      <c r="AZ700" s="24">
        <v>0</v>
      </c>
      <c r="BA700" s="24">
        <v>0</v>
      </c>
      <c r="BB700" s="24">
        <v>0</v>
      </c>
      <c r="BC700" s="24">
        <v>0</v>
      </c>
      <c r="BD700" s="24">
        <v>0</v>
      </c>
      <c r="BE700" s="24">
        <v>0</v>
      </c>
      <c r="BF700" s="24">
        <v>0</v>
      </c>
      <c r="BG700" s="24">
        <v>0</v>
      </c>
      <c r="BH700" s="24">
        <v>0</v>
      </c>
      <c r="BI700" s="24">
        <v>0</v>
      </c>
      <c r="BJ700" s="24">
        <v>0</v>
      </c>
      <c r="BK700" s="24">
        <v>0</v>
      </c>
      <c r="BL700" s="24">
        <v>0</v>
      </c>
    </row>
    <row r="701" spans="1:64" x14ac:dyDescent="0.25">
      <c r="A701" t="s">
        <v>5122</v>
      </c>
      <c r="B701">
        <v>218</v>
      </c>
      <c r="C701">
        <v>1</v>
      </c>
      <c r="D701">
        <v>19</v>
      </c>
      <c r="E701" s="24">
        <v>0</v>
      </c>
      <c r="F701" s="24">
        <v>0</v>
      </c>
      <c r="G701" s="24">
        <v>0</v>
      </c>
      <c r="H701" s="24">
        <v>0</v>
      </c>
      <c r="I701" s="24">
        <v>0</v>
      </c>
      <c r="J701" s="24">
        <v>0</v>
      </c>
      <c r="K701" s="24">
        <v>3.7252902984619141E-9</v>
      </c>
      <c r="L701" s="24">
        <v>-3.7252902984619141E-9</v>
      </c>
      <c r="M701" s="24">
        <v>0</v>
      </c>
      <c r="N701" s="24">
        <v>0</v>
      </c>
      <c r="O701" s="24">
        <v>-3.7252902984619141E-9</v>
      </c>
      <c r="P701" s="24">
        <v>0</v>
      </c>
      <c r="Q701" s="24">
        <v>0</v>
      </c>
      <c r="R701" s="24">
        <v>0</v>
      </c>
      <c r="S701" s="24">
        <v>0</v>
      </c>
      <c r="T701" s="24">
        <v>0</v>
      </c>
      <c r="U701" s="24">
        <v>0</v>
      </c>
      <c r="V701" s="24">
        <v>0</v>
      </c>
      <c r="W701" s="24">
        <v>0</v>
      </c>
      <c r="X701" s="24">
        <v>0</v>
      </c>
      <c r="Y701" s="24">
        <v>0</v>
      </c>
      <c r="Z701" s="24">
        <v>0</v>
      </c>
      <c r="AA701" s="24">
        <v>3.7252902984619141E-9</v>
      </c>
      <c r="AB701" s="24">
        <v>-3.7252902984619141E-9</v>
      </c>
      <c r="AC701" s="24">
        <v>0</v>
      </c>
      <c r="AD701" s="24">
        <v>0</v>
      </c>
      <c r="AE701" s="24">
        <v>-3.7252902984619141E-9</v>
      </c>
      <c r="AF701" s="24">
        <v>0</v>
      </c>
      <c r="AG701" s="24">
        <v>0</v>
      </c>
      <c r="AH701" s="24">
        <v>0</v>
      </c>
      <c r="AI701" s="24">
        <v>0</v>
      </c>
      <c r="AJ701" s="24">
        <v>0</v>
      </c>
      <c r="AK701" s="24">
        <v>0</v>
      </c>
      <c r="AL701" s="24">
        <v>0</v>
      </c>
      <c r="AM701" s="24">
        <v>0</v>
      </c>
      <c r="AN701" s="24">
        <v>0</v>
      </c>
      <c r="AO701" s="24">
        <v>0</v>
      </c>
      <c r="AP701" s="24">
        <v>0</v>
      </c>
      <c r="AQ701" s="24">
        <v>0</v>
      </c>
      <c r="AR701" s="24">
        <v>0</v>
      </c>
      <c r="AS701" s="24">
        <v>0</v>
      </c>
      <c r="AT701" s="24">
        <v>0</v>
      </c>
      <c r="AU701" s="24">
        <v>0</v>
      </c>
      <c r="AV701" s="24">
        <v>0</v>
      </c>
      <c r="AW701" s="24">
        <v>0</v>
      </c>
      <c r="AX701" s="24">
        <v>0</v>
      </c>
      <c r="AY701" s="24">
        <v>0</v>
      </c>
      <c r="AZ701" s="24">
        <v>0</v>
      </c>
      <c r="BA701" s="24">
        <v>0</v>
      </c>
      <c r="BB701" s="24">
        <v>0</v>
      </c>
      <c r="BC701" s="24">
        <v>0</v>
      </c>
      <c r="BD701" s="24">
        <v>0</v>
      </c>
      <c r="BE701" s="24">
        <v>0</v>
      </c>
      <c r="BF701" s="24">
        <v>0</v>
      </c>
      <c r="BG701" s="24">
        <v>0</v>
      </c>
      <c r="BH701" s="24">
        <v>0</v>
      </c>
      <c r="BI701" s="24">
        <v>0</v>
      </c>
      <c r="BJ701" s="24">
        <v>0</v>
      </c>
      <c r="BK701" s="24">
        <v>0</v>
      </c>
      <c r="BL701" s="24">
        <v>0</v>
      </c>
    </row>
    <row r="702" spans="1:64" x14ac:dyDescent="0.25">
      <c r="A702" t="s">
        <v>5122</v>
      </c>
      <c r="B702">
        <v>219</v>
      </c>
      <c r="C702">
        <v>1</v>
      </c>
      <c r="D702">
        <v>19</v>
      </c>
      <c r="E702" s="24">
        <v>0</v>
      </c>
      <c r="F702" s="24">
        <v>0</v>
      </c>
      <c r="G702" s="24">
        <v>0</v>
      </c>
      <c r="H702" s="24">
        <v>0</v>
      </c>
      <c r="I702" s="24">
        <v>0</v>
      </c>
      <c r="J702" s="24">
        <v>0</v>
      </c>
      <c r="K702" s="24">
        <v>7.4505805969238281E-9</v>
      </c>
      <c r="L702" s="24">
        <v>-7.4505805969238281E-9</v>
      </c>
      <c r="M702" s="24">
        <v>0</v>
      </c>
      <c r="N702" s="24">
        <v>0</v>
      </c>
      <c r="O702" s="24">
        <v>-7.4505805969238281E-9</v>
      </c>
      <c r="P702" s="24">
        <v>0</v>
      </c>
      <c r="Q702" s="24">
        <v>0</v>
      </c>
      <c r="R702" s="24">
        <v>0</v>
      </c>
      <c r="S702" s="24">
        <v>0</v>
      </c>
      <c r="T702" s="24">
        <v>0</v>
      </c>
      <c r="U702" s="24">
        <v>0</v>
      </c>
      <c r="V702" s="24">
        <v>0</v>
      </c>
      <c r="W702" s="24">
        <v>0</v>
      </c>
      <c r="X702" s="24">
        <v>0</v>
      </c>
      <c r="Y702" s="24">
        <v>0</v>
      </c>
      <c r="Z702" s="24">
        <v>0</v>
      </c>
      <c r="AA702" s="24">
        <v>7.4505805969238281E-9</v>
      </c>
      <c r="AB702" s="24">
        <v>-7.4505805969238281E-9</v>
      </c>
      <c r="AC702" s="24">
        <v>0</v>
      </c>
      <c r="AD702" s="24">
        <v>0</v>
      </c>
      <c r="AE702" s="24">
        <v>-7.4505805969238281E-9</v>
      </c>
      <c r="AF702" s="24">
        <v>0</v>
      </c>
      <c r="AG702" s="24">
        <v>0</v>
      </c>
      <c r="AH702" s="24">
        <v>0</v>
      </c>
      <c r="AI702" s="24">
        <v>0</v>
      </c>
      <c r="AJ702" s="24">
        <v>0</v>
      </c>
      <c r="AK702" s="24">
        <v>0</v>
      </c>
      <c r="AL702" s="24">
        <v>0</v>
      </c>
      <c r="AM702" s="24">
        <v>0</v>
      </c>
      <c r="AN702" s="24">
        <v>0</v>
      </c>
      <c r="AO702" s="24">
        <v>0</v>
      </c>
      <c r="AP702" s="24">
        <v>0</v>
      </c>
      <c r="AQ702" s="24">
        <v>0</v>
      </c>
      <c r="AR702" s="24">
        <v>0</v>
      </c>
      <c r="AS702" s="24">
        <v>0</v>
      </c>
      <c r="AT702" s="24">
        <v>0</v>
      </c>
      <c r="AU702" s="24">
        <v>0</v>
      </c>
      <c r="AV702" s="24">
        <v>0</v>
      </c>
      <c r="AW702" s="24">
        <v>0</v>
      </c>
      <c r="AX702" s="24">
        <v>0</v>
      </c>
      <c r="AY702" s="24">
        <v>0</v>
      </c>
      <c r="AZ702" s="24">
        <v>0</v>
      </c>
      <c r="BA702" s="24">
        <v>0</v>
      </c>
      <c r="BB702" s="24">
        <v>0</v>
      </c>
      <c r="BC702" s="24">
        <v>0</v>
      </c>
      <c r="BD702" s="24">
        <v>0</v>
      </c>
      <c r="BE702" s="24">
        <v>0</v>
      </c>
      <c r="BF702" s="24">
        <v>0</v>
      </c>
      <c r="BG702" s="24">
        <v>0</v>
      </c>
      <c r="BH702" s="24">
        <v>0</v>
      </c>
      <c r="BI702" s="24">
        <v>0</v>
      </c>
      <c r="BJ702" s="24">
        <v>0</v>
      </c>
      <c r="BK702" s="24">
        <v>0</v>
      </c>
      <c r="BL702" s="24">
        <v>0</v>
      </c>
    </row>
    <row r="703" spans="1:64" x14ac:dyDescent="0.25">
      <c r="A703" t="s">
        <v>5122</v>
      </c>
      <c r="B703">
        <v>220</v>
      </c>
      <c r="C703">
        <v>2</v>
      </c>
      <c r="D703">
        <v>19</v>
      </c>
      <c r="E703" s="24">
        <v>0</v>
      </c>
      <c r="F703" s="24">
        <v>0</v>
      </c>
      <c r="G703" s="24">
        <v>0</v>
      </c>
      <c r="H703" s="24">
        <v>0</v>
      </c>
      <c r="I703" s="24">
        <v>0</v>
      </c>
      <c r="J703" s="24">
        <v>0</v>
      </c>
      <c r="K703" s="24">
        <v>0</v>
      </c>
      <c r="L703" s="24">
        <v>0</v>
      </c>
      <c r="M703" s="24">
        <v>0</v>
      </c>
      <c r="N703" s="24">
        <v>0</v>
      </c>
      <c r="O703" s="24">
        <v>0</v>
      </c>
      <c r="P703" s="24">
        <v>0</v>
      </c>
      <c r="Q703" s="24">
        <v>0</v>
      </c>
      <c r="R703" s="24">
        <v>0</v>
      </c>
      <c r="S703" s="24">
        <v>0</v>
      </c>
      <c r="T703" s="24">
        <v>0</v>
      </c>
      <c r="U703" s="24">
        <v>0</v>
      </c>
      <c r="V703" s="24">
        <v>0</v>
      </c>
      <c r="W703" s="24">
        <v>0</v>
      </c>
      <c r="X703" s="24">
        <v>0</v>
      </c>
      <c r="Y703" s="24">
        <v>0</v>
      </c>
      <c r="Z703" s="24">
        <v>0</v>
      </c>
      <c r="AA703" s="24">
        <v>0</v>
      </c>
      <c r="AB703" s="24">
        <v>0</v>
      </c>
      <c r="AC703" s="24">
        <v>0</v>
      </c>
      <c r="AD703" s="24">
        <v>0</v>
      </c>
      <c r="AE703" s="24">
        <v>0</v>
      </c>
      <c r="AF703" s="24">
        <v>0</v>
      </c>
      <c r="AG703" s="24">
        <v>0</v>
      </c>
      <c r="AH703" s="24">
        <v>0</v>
      </c>
      <c r="AI703" s="24">
        <v>0</v>
      </c>
      <c r="AJ703" s="24">
        <v>0</v>
      </c>
      <c r="AK703" s="24">
        <v>0</v>
      </c>
      <c r="AL703" s="24">
        <v>0</v>
      </c>
      <c r="AM703" s="24">
        <v>0</v>
      </c>
      <c r="AN703" s="24">
        <v>0</v>
      </c>
      <c r="AO703" s="24">
        <v>0</v>
      </c>
      <c r="AP703" s="24">
        <v>0</v>
      </c>
      <c r="AQ703" s="24">
        <v>0</v>
      </c>
      <c r="AR703" s="24">
        <v>0</v>
      </c>
      <c r="AS703" s="24">
        <v>0</v>
      </c>
      <c r="AT703" s="24">
        <v>0</v>
      </c>
      <c r="AU703" s="24">
        <v>0</v>
      </c>
      <c r="AV703" s="24">
        <v>0</v>
      </c>
      <c r="AW703" s="24">
        <v>0</v>
      </c>
      <c r="AX703" s="24">
        <v>0</v>
      </c>
      <c r="AY703" s="24">
        <v>0</v>
      </c>
      <c r="AZ703" s="24">
        <v>0</v>
      </c>
      <c r="BA703" s="24">
        <v>0</v>
      </c>
      <c r="BB703" s="24">
        <v>0</v>
      </c>
      <c r="BC703" s="24">
        <v>0</v>
      </c>
      <c r="BD703" s="24">
        <v>0</v>
      </c>
      <c r="BE703" s="24">
        <v>0</v>
      </c>
      <c r="BF703" s="24">
        <v>0</v>
      </c>
      <c r="BG703" s="24">
        <v>0</v>
      </c>
      <c r="BH703" s="24">
        <v>0</v>
      </c>
      <c r="BI703" s="24">
        <v>0</v>
      </c>
      <c r="BJ703" s="24">
        <v>0</v>
      </c>
      <c r="BK703" s="24">
        <v>0</v>
      </c>
      <c r="BL703" s="24">
        <v>0</v>
      </c>
    </row>
    <row r="704" spans="1:64" x14ac:dyDescent="0.25">
      <c r="A704" t="s">
        <v>5122</v>
      </c>
      <c r="B704">
        <v>221</v>
      </c>
      <c r="C704">
        <v>2</v>
      </c>
      <c r="D704">
        <v>19</v>
      </c>
      <c r="E704" s="24">
        <v>0</v>
      </c>
      <c r="F704" s="24">
        <v>0</v>
      </c>
      <c r="G704" s="24">
        <v>0</v>
      </c>
      <c r="H704" s="24">
        <v>0</v>
      </c>
      <c r="I704" s="24">
        <v>0</v>
      </c>
      <c r="J704" s="24">
        <v>0</v>
      </c>
      <c r="K704" s="24">
        <v>0</v>
      </c>
      <c r="L704" s="24">
        <v>0</v>
      </c>
      <c r="M704" s="24">
        <v>0</v>
      </c>
      <c r="N704" s="24">
        <v>0</v>
      </c>
      <c r="O704" s="24">
        <v>0</v>
      </c>
      <c r="P704" s="24">
        <v>0</v>
      </c>
      <c r="Q704" s="24">
        <v>0</v>
      </c>
      <c r="R704" s="24">
        <v>0</v>
      </c>
      <c r="S704" s="24">
        <v>0</v>
      </c>
      <c r="T704" s="24">
        <v>0</v>
      </c>
      <c r="U704" s="24">
        <v>0</v>
      </c>
      <c r="V704" s="24">
        <v>0</v>
      </c>
      <c r="W704" s="24">
        <v>0</v>
      </c>
      <c r="X704" s="24">
        <v>0</v>
      </c>
      <c r="Y704" s="24">
        <v>0</v>
      </c>
      <c r="Z704" s="24">
        <v>0</v>
      </c>
      <c r="AA704" s="24">
        <v>0</v>
      </c>
      <c r="AB704" s="24">
        <v>0</v>
      </c>
      <c r="AC704" s="24">
        <v>0</v>
      </c>
      <c r="AD704" s="24">
        <v>0</v>
      </c>
      <c r="AE704" s="24">
        <v>0</v>
      </c>
      <c r="AF704" s="24">
        <v>0</v>
      </c>
      <c r="AG704" s="24">
        <v>0</v>
      </c>
      <c r="AH704" s="24">
        <v>0</v>
      </c>
      <c r="AI704" s="24">
        <v>0</v>
      </c>
      <c r="AJ704" s="24">
        <v>0</v>
      </c>
      <c r="AK704" s="24">
        <v>0</v>
      </c>
      <c r="AL704" s="24">
        <v>0</v>
      </c>
      <c r="AM704" s="24">
        <v>0</v>
      </c>
      <c r="AN704" s="24">
        <v>0</v>
      </c>
      <c r="AO704" s="24">
        <v>0</v>
      </c>
      <c r="AP704" s="24">
        <v>0</v>
      </c>
      <c r="AQ704" s="24">
        <v>0</v>
      </c>
      <c r="AR704" s="24">
        <v>0</v>
      </c>
      <c r="AS704" s="24">
        <v>0</v>
      </c>
      <c r="AT704" s="24">
        <v>0</v>
      </c>
      <c r="AU704" s="24">
        <v>0</v>
      </c>
      <c r="AV704" s="24">
        <v>0</v>
      </c>
      <c r="AW704" s="24">
        <v>0</v>
      </c>
      <c r="AX704" s="24">
        <v>0</v>
      </c>
      <c r="AY704" s="24">
        <v>0</v>
      </c>
      <c r="AZ704" s="24">
        <v>0</v>
      </c>
      <c r="BA704" s="24">
        <v>0</v>
      </c>
      <c r="BB704" s="24">
        <v>0</v>
      </c>
      <c r="BC704" s="24">
        <v>0</v>
      </c>
      <c r="BD704" s="24">
        <v>0</v>
      </c>
      <c r="BE704" s="24">
        <v>0</v>
      </c>
      <c r="BF704" s="24">
        <v>0</v>
      </c>
      <c r="BG704" s="24">
        <v>0</v>
      </c>
      <c r="BH704" s="24">
        <v>0</v>
      </c>
      <c r="BI704" s="24">
        <v>0</v>
      </c>
      <c r="BJ704" s="24">
        <v>0</v>
      </c>
      <c r="BK704" s="24">
        <v>0</v>
      </c>
      <c r="BL704" s="24">
        <v>0</v>
      </c>
    </row>
    <row r="705" spans="1:64" x14ac:dyDescent="0.25">
      <c r="A705" t="s">
        <v>5122</v>
      </c>
      <c r="B705">
        <v>222</v>
      </c>
      <c r="C705">
        <v>2</v>
      </c>
      <c r="D705">
        <v>19</v>
      </c>
      <c r="E705" s="24">
        <v>0</v>
      </c>
      <c r="F705" s="24">
        <v>0</v>
      </c>
      <c r="G705" s="24">
        <v>0</v>
      </c>
      <c r="H705" s="24">
        <v>0</v>
      </c>
      <c r="I705" s="24">
        <v>0</v>
      </c>
      <c r="J705" s="24">
        <v>0</v>
      </c>
      <c r="K705" s="24">
        <v>1.862645149230957E-9</v>
      </c>
      <c r="L705" s="24">
        <v>-1.862645149230957E-9</v>
      </c>
      <c r="M705" s="24">
        <v>0</v>
      </c>
      <c r="N705" s="24">
        <v>0</v>
      </c>
      <c r="O705" s="24">
        <v>-1.862645149230957E-9</v>
      </c>
      <c r="P705" s="24">
        <v>0</v>
      </c>
      <c r="Q705" s="24">
        <v>0</v>
      </c>
      <c r="R705" s="24">
        <v>0</v>
      </c>
      <c r="S705" s="24">
        <v>0</v>
      </c>
      <c r="T705" s="24">
        <v>0</v>
      </c>
      <c r="U705" s="24">
        <v>0</v>
      </c>
      <c r="V705" s="24">
        <v>0</v>
      </c>
      <c r="W705" s="24">
        <v>0</v>
      </c>
      <c r="X705" s="24">
        <v>0</v>
      </c>
      <c r="Y705" s="24">
        <v>0</v>
      </c>
      <c r="Z705" s="24">
        <v>0</v>
      </c>
      <c r="AA705" s="24">
        <v>1.862645149230957E-9</v>
      </c>
      <c r="AB705" s="24">
        <v>-1.862645149230957E-9</v>
      </c>
      <c r="AC705" s="24">
        <v>0</v>
      </c>
      <c r="AD705" s="24">
        <v>0</v>
      </c>
      <c r="AE705" s="24">
        <v>-1.862645149230957E-9</v>
      </c>
      <c r="AF705" s="24">
        <v>0</v>
      </c>
      <c r="AG705" s="24">
        <v>0</v>
      </c>
      <c r="AH705" s="24">
        <v>0</v>
      </c>
      <c r="AI705" s="24">
        <v>0</v>
      </c>
      <c r="AJ705" s="24">
        <v>0</v>
      </c>
      <c r="AK705" s="24">
        <v>0</v>
      </c>
      <c r="AL705" s="24">
        <v>0</v>
      </c>
      <c r="AM705" s="24">
        <v>0</v>
      </c>
      <c r="AN705" s="24">
        <v>0</v>
      </c>
      <c r="AO705" s="24">
        <v>0</v>
      </c>
      <c r="AP705" s="24">
        <v>0</v>
      </c>
      <c r="AQ705" s="24">
        <v>0</v>
      </c>
      <c r="AR705" s="24">
        <v>0</v>
      </c>
      <c r="AS705" s="24">
        <v>0</v>
      </c>
      <c r="AT705" s="24">
        <v>0</v>
      </c>
      <c r="AU705" s="24">
        <v>0</v>
      </c>
      <c r="AV705" s="24">
        <v>0</v>
      </c>
      <c r="AW705" s="24">
        <v>0</v>
      </c>
      <c r="AX705" s="24">
        <v>0</v>
      </c>
      <c r="AY705" s="24">
        <v>0</v>
      </c>
      <c r="AZ705" s="24">
        <v>0</v>
      </c>
      <c r="BA705" s="24">
        <v>0</v>
      </c>
      <c r="BB705" s="24">
        <v>0</v>
      </c>
      <c r="BC705" s="24">
        <v>0</v>
      </c>
      <c r="BD705" s="24">
        <v>0</v>
      </c>
      <c r="BE705" s="24">
        <v>0</v>
      </c>
      <c r="BF705" s="24">
        <v>0</v>
      </c>
      <c r="BG705" s="24">
        <v>0</v>
      </c>
      <c r="BH705" s="24">
        <v>0</v>
      </c>
      <c r="BI705" s="24">
        <v>0</v>
      </c>
      <c r="BJ705" s="24">
        <v>0</v>
      </c>
      <c r="BK705" s="24">
        <v>0</v>
      </c>
      <c r="BL705" s="24">
        <v>0</v>
      </c>
    </row>
    <row r="706" spans="1:64" x14ac:dyDescent="0.25">
      <c r="A706" t="s">
        <v>5122</v>
      </c>
      <c r="B706">
        <v>223</v>
      </c>
      <c r="C706">
        <v>3</v>
      </c>
      <c r="D706">
        <v>19</v>
      </c>
      <c r="E706" s="24">
        <v>0</v>
      </c>
      <c r="F706" s="24">
        <v>0</v>
      </c>
      <c r="G706" s="24">
        <v>0</v>
      </c>
      <c r="H706" s="24">
        <v>0</v>
      </c>
      <c r="I706" s="24">
        <v>0</v>
      </c>
      <c r="J706" s="24">
        <v>0</v>
      </c>
      <c r="K706" s="24">
        <v>0</v>
      </c>
      <c r="L706" s="24">
        <v>0</v>
      </c>
      <c r="M706" s="24">
        <v>0</v>
      </c>
      <c r="N706" s="24">
        <v>0</v>
      </c>
      <c r="O706" s="24">
        <v>0</v>
      </c>
      <c r="P706" s="24">
        <v>0</v>
      </c>
      <c r="Q706" s="24">
        <v>0</v>
      </c>
      <c r="R706" s="24">
        <v>0</v>
      </c>
      <c r="S706" s="24">
        <v>0</v>
      </c>
      <c r="T706" s="24">
        <v>0</v>
      </c>
      <c r="U706" s="24">
        <v>0</v>
      </c>
      <c r="V706" s="24">
        <v>0</v>
      </c>
      <c r="W706" s="24">
        <v>0</v>
      </c>
      <c r="X706" s="24">
        <v>0</v>
      </c>
      <c r="Y706" s="24">
        <v>0</v>
      </c>
      <c r="Z706" s="24">
        <v>0</v>
      </c>
      <c r="AA706" s="24">
        <v>0</v>
      </c>
      <c r="AB706" s="24">
        <v>0</v>
      </c>
      <c r="AC706" s="24">
        <v>0</v>
      </c>
      <c r="AD706" s="24">
        <v>0</v>
      </c>
      <c r="AE706" s="24">
        <v>0</v>
      </c>
      <c r="AF706" s="24">
        <v>0</v>
      </c>
      <c r="AG706" s="24">
        <v>0</v>
      </c>
      <c r="AH706" s="24">
        <v>0</v>
      </c>
      <c r="AI706" s="24">
        <v>0</v>
      </c>
      <c r="AJ706" s="24">
        <v>0</v>
      </c>
      <c r="AK706" s="24">
        <v>0</v>
      </c>
      <c r="AL706" s="24">
        <v>0</v>
      </c>
      <c r="AM706" s="24">
        <v>0</v>
      </c>
      <c r="AN706" s="24">
        <v>0</v>
      </c>
      <c r="AO706" s="24">
        <v>0</v>
      </c>
      <c r="AP706" s="24">
        <v>0</v>
      </c>
      <c r="AQ706" s="24">
        <v>0</v>
      </c>
      <c r="AR706" s="24">
        <v>0</v>
      </c>
      <c r="AS706" s="24">
        <v>0</v>
      </c>
      <c r="AT706" s="24">
        <v>0</v>
      </c>
      <c r="AU706" s="24">
        <v>0</v>
      </c>
      <c r="AV706" s="24">
        <v>0</v>
      </c>
      <c r="AW706" s="24">
        <v>0</v>
      </c>
      <c r="AX706" s="24">
        <v>0</v>
      </c>
      <c r="AY706" s="24">
        <v>0</v>
      </c>
      <c r="AZ706" s="24">
        <v>0</v>
      </c>
      <c r="BA706" s="24">
        <v>0</v>
      </c>
      <c r="BB706" s="24">
        <v>0</v>
      </c>
      <c r="BC706" s="24">
        <v>0</v>
      </c>
      <c r="BD706" s="24">
        <v>0</v>
      </c>
      <c r="BE706" s="24">
        <v>0</v>
      </c>
      <c r="BF706" s="24">
        <v>0</v>
      </c>
      <c r="BG706" s="24">
        <v>0</v>
      </c>
      <c r="BH706" s="24">
        <v>0</v>
      </c>
      <c r="BI706" s="24">
        <v>0</v>
      </c>
      <c r="BJ706" s="24">
        <v>0</v>
      </c>
      <c r="BK706" s="24">
        <v>0</v>
      </c>
      <c r="BL706" s="24">
        <v>0</v>
      </c>
    </row>
    <row r="707" spans="1:64" x14ac:dyDescent="0.25">
      <c r="A707" t="s">
        <v>5122</v>
      </c>
      <c r="B707">
        <v>224</v>
      </c>
      <c r="C707">
        <v>3</v>
      </c>
      <c r="D707">
        <v>19</v>
      </c>
      <c r="E707" s="24">
        <v>0</v>
      </c>
      <c r="F707" s="24">
        <v>0</v>
      </c>
      <c r="G707" s="24">
        <v>0</v>
      </c>
      <c r="H707" s="24">
        <v>0</v>
      </c>
      <c r="I707" s="24">
        <v>0</v>
      </c>
      <c r="J707" s="24">
        <v>0</v>
      </c>
      <c r="K707" s="24">
        <v>3.7252902984619141E-9</v>
      </c>
      <c r="L707" s="24">
        <v>-3.7252902984619141E-9</v>
      </c>
      <c r="M707" s="24">
        <v>0</v>
      </c>
      <c r="N707" s="24">
        <v>0</v>
      </c>
      <c r="O707" s="24">
        <v>-3.7252902984619141E-9</v>
      </c>
      <c r="P707" s="24">
        <v>0</v>
      </c>
      <c r="Q707" s="24">
        <v>0</v>
      </c>
      <c r="R707" s="24">
        <v>0</v>
      </c>
      <c r="S707" s="24">
        <v>0</v>
      </c>
      <c r="T707" s="24">
        <v>0</v>
      </c>
      <c r="U707" s="24">
        <v>0</v>
      </c>
      <c r="V707" s="24">
        <v>0</v>
      </c>
      <c r="W707" s="24">
        <v>0</v>
      </c>
      <c r="X707" s="24">
        <v>0</v>
      </c>
      <c r="Y707" s="24">
        <v>0</v>
      </c>
      <c r="Z707" s="24">
        <v>0</v>
      </c>
      <c r="AA707" s="24">
        <v>3.7252902984619141E-9</v>
      </c>
      <c r="AB707" s="24">
        <v>-3.7252902984619141E-9</v>
      </c>
      <c r="AC707" s="24">
        <v>0</v>
      </c>
      <c r="AD707" s="24">
        <v>0</v>
      </c>
      <c r="AE707" s="24">
        <v>-3.7252902984619141E-9</v>
      </c>
      <c r="AF707" s="24">
        <v>0</v>
      </c>
      <c r="AG707" s="24">
        <v>0</v>
      </c>
      <c r="AH707" s="24">
        <v>0</v>
      </c>
      <c r="AI707" s="24">
        <v>0</v>
      </c>
      <c r="AJ707" s="24">
        <v>0</v>
      </c>
      <c r="AK707" s="24">
        <v>0</v>
      </c>
      <c r="AL707" s="24">
        <v>0</v>
      </c>
      <c r="AM707" s="24">
        <v>0</v>
      </c>
      <c r="AN707" s="24">
        <v>0</v>
      </c>
      <c r="AO707" s="24">
        <v>0</v>
      </c>
      <c r="AP707" s="24">
        <v>0</v>
      </c>
      <c r="AQ707" s="24">
        <v>0</v>
      </c>
      <c r="AR707" s="24">
        <v>0</v>
      </c>
      <c r="AS707" s="24">
        <v>0</v>
      </c>
      <c r="AT707" s="24">
        <v>0</v>
      </c>
      <c r="AU707" s="24">
        <v>0</v>
      </c>
      <c r="AV707" s="24">
        <v>0</v>
      </c>
      <c r="AW707" s="24">
        <v>0</v>
      </c>
      <c r="AX707" s="24">
        <v>0</v>
      </c>
      <c r="AY707" s="24">
        <v>0</v>
      </c>
      <c r="AZ707" s="24">
        <v>0</v>
      </c>
      <c r="BA707" s="24">
        <v>0</v>
      </c>
      <c r="BB707" s="24">
        <v>0</v>
      </c>
      <c r="BC707" s="24">
        <v>0</v>
      </c>
      <c r="BD707" s="24">
        <v>0</v>
      </c>
      <c r="BE707" s="24">
        <v>0</v>
      </c>
      <c r="BF707" s="24">
        <v>0</v>
      </c>
      <c r="BG707" s="24">
        <v>0</v>
      </c>
      <c r="BH707" s="24">
        <v>0</v>
      </c>
      <c r="BI707" s="24">
        <v>0</v>
      </c>
      <c r="BJ707" s="24">
        <v>0</v>
      </c>
      <c r="BK707" s="24">
        <v>0</v>
      </c>
      <c r="BL707" s="24">
        <v>0</v>
      </c>
    </row>
    <row r="708" spans="1:64" x14ac:dyDescent="0.25">
      <c r="A708" t="s">
        <v>5122</v>
      </c>
      <c r="B708">
        <v>225</v>
      </c>
      <c r="C708">
        <v>3</v>
      </c>
      <c r="D708">
        <v>19</v>
      </c>
      <c r="E708" s="24">
        <v>0</v>
      </c>
      <c r="F708" s="24">
        <v>0</v>
      </c>
      <c r="G708" s="24">
        <v>0</v>
      </c>
      <c r="H708" s="24">
        <v>0</v>
      </c>
      <c r="I708" s="24">
        <v>0</v>
      </c>
      <c r="J708" s="24">
        <v>0</v>
      </c>
      <c r="K708" s="24">
        <v>1.862645149230957E-9</v>
      </c>
      <c r="L708" s="24">
        <v>-1.862645149230957E-9</v>
      </c>
      <c r="M708" s="24">
        <v>0</v>
      </c>
      <c r="N708" s="24">
        <v>0</v>
      </c>
      <c r="O708" s="24">
        <v>-1.862645149230957E-9</v>
      </c>
      <c r="P708" s="24">
        <v>0</v>
      </c>
      <c r="Q708" s="24">
        <v>0</v>
      </c>
      <c r="R708" s="24">
        <v>0</v>
      </c>
      <c r="S708" s="24">
        <v>0</v>
      </c>
      <c r="T708" s="24">
        <v>0</v>
      </c>
      <c r="U708" s="24">
        <v>0</v>
      </c>
      <c r="V708" s="24">
        <v>0</v>
      </c>
      <c r="W708" s="24">
        <v>0</v>
      </c>
      <c r="X708" s="24">
        <v>0</v>
      </c>
      <c r="Y708" s="24">
        <v>0</v>
      </c>
      <c r="Z708" s="24">
        <v>0</v>
      </c>
      <c r="AA708" s="24">
        <v>1.862645149230957E-9</v>
      </c>
      <c r="AB708" s="24">
        <v>-1.862645149230957E-9</v>
      </c>
      <c r="AC708" s="24">
        <v>0</v>
      </c>
      <c r="AD708" s="24">
        <v>0</v>
      </c>
      <c r="AE708" s="24">
        <v>-1.862645149230957E-9</v>
      </c>
      <c r="AF708" s="24">
        <v>0</v>
      </c>
      <c r="AG708" s="24">
        <v>0</v>
      </c>
      <c r="AH708" s="24">
        <v>0</v>
      </c>
      <c r="AI708" s="24">
        <v>0</v>
      </c>
      <c r="AJ708" s="24">
        <v>0</v>
      </c>
      <c r="AK708" s="24">
        <v>0</v>
      </c>
      <c r="AL708" s="24">
        <v>0</v>
      </c>
      <c r="AM708" s="24">
        <v>0</v>
      </c>
      <c r="AN708" s="24">
        <v>0</v>
      </c>
      <c r="AO708" s="24">
        <v>0</v>
      </c>
      <c r="AP708" s="24">
        <v>0</v>
      </c>
      <c r="AQ708" s="24">
        <v>0</v>
      </c>
      <c r="AR708" s="24">
        <v>0</v>
      </c>
      <c r="AS708" s="24">
        <v>0</v>
      </c>
      <c r="AT708" s="24">
        <v>0</v>
      </c>
      <c r="AU708" s="24">
        <v>0</v>
      </c>
      <c r="AV708" s="24">
        <v>0</v>
      </c>
      <c r="AW708" s="24">
        <v>0</v>
      </c>
      <c r="AX708" s="24">
        <v>0</v>
      </c>
      <c r="AY708" s="24">
        <v>0</v>
      </c>
      <c r="AZ708" s="24">
        <v>0</v>
      </c>
      <c r="BA708" s="24">
        <v>0</v>
      </c>
      <c r="BB708" s="24">
        <v>0</v>
      </c>
      <c r="BC708" s="24">
        <v>0</v>
      </c>
      <c r="BD708" s="24">
        <v>0</v>
      </c>
      <c r="BE708" s="24">
        <v>0</v>
      </c>
      <c r="BF708" s="24">
        <v>0</v>
      </c>
      <c r="BG708" s="24">
        <v>0</v>
      </c>
      <c r="BH708" s="24">
        <v>0</v>
      </c>
      <c r="BI708" s="24">
        <v>0</v>
      </c>
      <c r="BJ708" s="24">
        <v>0</v>
      </c>
      <c r="BK708" s="24">
        <v>0</v>
      </c>
      <c r="BL708" s="24">
        <v>0</v>
      </c>
    </row>
    <row r="709" spans="1:64" x14ac:dyDescent="0.25">
      <c r="A709" t="s">
        <v>5122</v>
      </c>
      <c r="B709">
        <v>226</v>
      </c>
      <c r="C709">
        <v>4</v>
      </c>
      <c r="D709">
        <v>19</v>
      </c>
      <c r="E709" s="24">
        <v>0</v>
      </c>
      <c r="F709" s="24">
        <v>0</v>
      </c>
      <c r="G709" s="24">
        <v>0</v>
      </c>
      <c r="H709" s="24">
        <v>0</v>
      </c>
      <c r="I709" s="24">
        <v>0</v>
      </c>
      <c r="J709" s="24">
        <v>0</v>
      </c>
      <c r="K709" s="24">
        <v>0</v>
      </c>
      <c r="L709" s="24">
        <v>0</v>
      </c>
      <c r="M709" s="24">
        <v>0</v>
      </c>
      <c r="N709" s="24">
        <v>0</v>
      </c>
      <c r="O709" s="24">
        <v>0</v>
      </c>
      <c r="P709" s="24">
        <v>0</v>
      </c>
      <c r="Q709" s="24">
        <v>0</v>
      </c>
      <c r="R709" s="24">
        <v>0</v>
      </c>
      <c r="S709" s="24">
        <v>0</v>
      </c>
      <c r="T709" s="24">
        <v>0</v>
      </c>
      <c r="U709" s="24">
        <v>0</v>
      </c>
      <c r="V709" s="24">
        <v>0</v>
      </c>
      <c r="W709" s="24">
        <v>0</v>
      </c>
      <c r="X709" s="24">
        <v>0</v>
      </c>
      <c r="Y709" s="24">
        <v>0</v>
      </c>
      <c r="Z709" s="24">
        <v>0</v>
      </c>
      <c r="AA709" s="24">
        <v>0</v>
      </c>
      <c r="AB709" s="24">
        <v>0</v>
      </c>
      <c r="AC709" s="24">
        <v>0</v>
      </c>
      <c r="AD709" s="24">
        <v>0</v>
      </c>
      <c r="AE709" s="24">
        <v>0</v>
      </c>
      <c r="AF709" s="24">
        <v>0</v>
      </c>
      <c r="AG709" s="24">
        <v>0</v>
      </c>
      <c r="AH709" s="24">
        <v>0</v>
      </c>
      <c r="AI709" s="24">
        <v>0</v>
      </c>
      <c r="AJ709" s="24">
        <v>0</v>
      </c>
      <c r="AK709" s="24">
        <v>0</v>
      </c>
      <c r="AL709" s="24">
        <v>0</v>
      </c>
      <c r="AM709" s="24">
        <v>0</v>
      </c>
      <c r="AN709" s="24">
        <v>0</v>
      </c>
      <c r="AO709" s="24">
        <v>0</v>
      </c>
      <c r="AP709" s="24">
        <v>0</v>
      </c>
      <c r="AQ709" s="24">
        <v>0</v>
      </c>
      <c r="AR709" s="24">
        <v>0</v>
      </c>
      <c r="AS709" s="24">
        <v>0</v>
      </c>
      <c r="AT709" s="24">
        <v>0</v>
      </c>
      <c r="AU709" s="24">
        <v>0</v>
      </c>
      <c r="AV709" s="24">
        <v>0</v>
      </c>
      <c r="AW709" s="24">
        <v>0</v>
      </c>
      <c r="AX709" s="24">
        <v>0</v>
      </c>
      <c r="AY709" s="24">
        <v>0</v>
      </c>
      <c r="AZ709" s="24">
        <v>0</v>
      </c>
      <c r="BA709" s="24">
        <v>0</v>
      </c>
      <c r="BB709" s="24">
        <v>0</v>
      </c>
      <c r="BC709" s="24">
        <v>0</v>
      </c>
      <c r="BD709" s="24">
        <v>0</v>
      </c>
      <c r="BE709" s="24">
        <v>0</v>
      </c>
      <c r="BF709" s="24">
        <v>0</v>
      </c>
      <c r="BG709" s="24">
        <v>0</v>
      </c>
      <c r="BH709" s="24">
        <v>0</v>
      </c>
      <c r="BI709" s="24">
        <v>0</v>
      </c>
      <c r="BJ709" s="24">
        <v>0</v>
      </c>
      <c r="BK709" s="24">
        <v>0</v>
      </c>
      <c r="BL709" s="24">
        <v>0</v>
      </c>
    </row>
    <row r="710" spans="1:64" x14ac:dyDescent="0.25">
      <c r="A710" t="s">
        <v>5122</v>
      </c>
      <c r="B710">
        <v>227</v>
      </c>
      <c r="C710">
        <v>4</v>
      </c>
      <c r="D710">
        <v>19</v>
      </c>
      <c r="E710" s="24">
        <v>0</v>
      </c>
      <c r="F710" s="24">
        <v>0</v>
      </c>
      <c r="G710" s="24">
        <v>0</v>
      </c>
      <c r="H710" s="24">
        <v>0</v>
      </c>
      <c r="I710" s="24">
        <v>0</v>
      </c>
      <c r="J710" s="24">
        <v>0</v>
      </c>
      <c r="K710" s="24">
        <v>3.7252902984619141E-9</v>
      </c>
      <c r="L710" s="24">
        <v>-3.7252902984619141E-9</v>
      </c>
      <c r="M710" s="24">
        <v>0</v>
      </c>
      <c r="N710" s="24">
        <v>0</v>
      </c>
      <c r="O710" s="24">
        <v>-3.7252902984619141E-9</v>
      </c>
      <c r="P710" s="24">
        <v>0</v>
      </c>
      <c r="Q710" s="24">
        <v>0</v>
      </c>
      <c r="R710" s="24">
        <v>0</v>
      </c>
      <c r="S710" s="24">
        <v>0</v>
      </c>
      <c r="T710" s="24">
        <v>0</v>
      </c>
      <c r="U710" s="24">
        <v>0</v>
      </c>
      <c r="V710" s="24">
        <v>0</v>
      </c>
      <c r="W710" s="24">
        <v>0</v>
      </c>
      <c r="X710" s="24">
        <v>0</v>
      </c>
      <c r="Y710" s="24">
        <v>0</v>
      </c>
      <c r="Z710" s="24">
        <v>0</v>
      </c>
      <c r="AA710" s="24">
        <v>3.7252902984619141E-9</v>
      </c>
      <c r="AB710" s="24">
        <v>-3.7252902984619141E-9</v>
      </c>
      <c r="AC710" s="24">
        <v>0</v>
      </c>
      <c r="AD710" s="24">
        <v>0</v>
      </c>
      <c r="AE710" s="24">
        <v>-3.7252902984619141E-9</v>
      </c>
      <c r="AF710" s="24">
        <v>0</v>
      </c>
      <c r="AG710" s="24">
        <v>0</v>
      </c>
      <c r="AH710" s="24">
        <v>0</v>
      </c>
      <c r="AI710" s="24">
        <v>0</v>
      </c>
      <c r="AJ710" s="24">
        <v>0</v>
      </c>
      <c r="AK710" s="24">
        <v>0</v>
      </c>
      <c r="AL710" s="24">
        <v>0</v>
      </c>
      <c r="AM710" s="24">
        <v>0</v>
      </c>
      <c r="AN710" s="24">
        <v>0</v>
      </c>
      <c r="AO710" s="24">
        <v>0</v>
      </c>
      <c r="AP710" s="24">
        <v>0</v>
      </c>
      <c r="AQ710" s="24">
        <v>0</v>
      </c>
      <c r="AR710" s="24">
        <v>0</v>
      </c>
      <c r="AS710" s="24">
        <v>0</v>
      </c>
      <c r="AT710" s="24">
        <v>0</v>
      </c>
      <c r="AU710" s="24">
        <v>0</v>
      </c>
      <c r="AV710" s="24">
        <v>0</v>
      </c>
      <c r="AW710" s="24">
        <v>0</v>
      </c>
      <c r="AX710" s="24">
        <v>0</v>
      </c>
      <c r="AY710" s="24">
        <v>0</v>
      </c>
      <c r="AZ710" s="24">
        <v>0</v>
      </c>
      <c r="BA710" s="24">
        <v>0</v>
      </c>
      <c r="BB710" s="24">
        <v>0</v>
      </c>
      <c r="BC710" s="24">
        <v>0</v>
      </c>
      <c r="BD710" s="24">
        <v>0</v>
      </c>
      <c r="BE710" s="24">
        <v>0</v>
      </c>
      <c r="BF710" s="24">
        <v>0</v>
      </c>
      <c r="BG710" s="24">
        <v>0</v>
      </c>
      <c r="BH710" s="24">
        <v>0</v>
      </c>
      <c r="BI710" s="24">
        <v>0</v>
      </c>
      <c r="BJ710" s="24">
        <v>0</v>
      </c>
      <c r="BK710" s="24">
        <v>0</v>
      </c>
      <c r="BL710" s="24">
        <v>0</v>
      </c>
    </row>
    <row r="711" spans="1:64" x14ac:dyDescent="0.25">
      <c r="A711" t="s">
        <v>5122</v>
      </c>
      <c r="B711">
        <v>228</v>
      </c>
      <c r="C711">
        <v>4</v>
      </c>
      <c r="D711">
        <v>19</v>
      </c>
      <c r="E711" s="24">
        <v>0</v>
      </c>
      <c r="F711" s="24">
        <v>0</v>
      </c>
      <c r="G711" s="24">
        <v>0</v>
      </c>
      <c r="H711" s="24">
        <v>0</v>
      </c>
      <c r="I711" s="24">
        <v>0</v>
      </c>
      <c r="J711" s="24">
        <v>0</v>
      </c>
      <c r="K711" s="24">
        <v>0</v>
      </c>
      <c r="L711" s="24">
        <v>0</v>
      </c>
      <c r="M711" s="24">
        <v>0</v>
      </c>
      <c r="N711" s="24">
        <v>0</v>
      </c>
      <c r="O711" s="24">
        <v>0</v>
      </c>
      <c r="P711" s="24">
        <v>0</v>
      </c>
      <c r="Q711" s="24">
        <v>0</v>
      </c>
      <c r="R711" s="24">
        <v>0</v>
      </c>
      <c r="S711" s="24">
        <v>0</v>
      </c>
      <c r="T711" s="24">
        <v>0</v>
      </c>
      <c r="U711" s="24">
        <v>0</v>
      </c>
      <c r="V711" s="24">
        <v>0</v>
      </c>
      <c r="W711" s="24">
        <v>0</v>
      </c>
      <c r="X711" s="24">
        <v>0</v>
      </c>
      <c r="Y711" s="24">
        <v>0</v>
      </c>
      <c r="Z711" s="24">
        <v>0</v>
      </c>
      <c r="AA711" s="24">
        <v>0</v>
      </c>
      <c r="AB711" s="24">
        <v>0</v>
      </c>
      <c r="AC711" s="24">
        <v>0</v>
      </c>
      <c r="AD711" s="24">
        <v>0</v>
      </c>
      <c r="AE711" s="24">
        <v>0</v>
      </c>
      <c r="AF711" s="24">
        <v>0</v>
      </c>
      <c r="AG711" s="24">
        <v>0</v>
      </c>
      <c r="AH711" s="24">
        <v>0</v>
      </c>
      <c r="AI711" s="24">
        <v>0</v>
      </c>
      <c r="AJ711" s="24">
        <v>0</v>
      </c>
      <c r="AK711" s="24">
        <v>0</v>
      </c>
      <c r="AL711" s="24">
        <v>0</v>
      </c>
      <c r="AM711" s="24">
        <v>0</v>
      </c>
      <c r="AN711" s="24">
        <v>0</v>
      </c>
      <c r="AO711" s="24">
        <v>0</v>
      </c>
      <c r="AP711" s="24">
        <v>0</v>
      </c>
      <c r="AQ711" s="24">
        <v>0</v>
      </c>
      <c r="AR711" s="24">
        <v>0</v>
      </c>
      <c r="AS711" s="24">
        <v>0</v>
      </c>
      <c r="AT711" s="24">
        <v>0</v>
      </c>
      <c r="AU711" s="24">
        <v>0</v>
      </c>
      <c r="AV711" s="24">
        <v>0</v>
      </c>
      <c r="AW711" s="24">
        <v>0</v>
      </c>
      <c r="AX711" s="24">
        <v>0</v>
      </c>
      <c r="AY711" s="24">
        <v>0</v>
      </c>
      <c r="AZ711" s="24">
        <v>0</v>
      </c>
      <c r="BA711" s="24">
        <v>0</v>
      </c>
      <c r="BB711" s="24">
        <v>0</v>
      </c>
      <c r="BC711" s="24">
        <v>0</v>
      </c>
      <c r="BD711" s="24">
        <v>0</v>
      </c>
      <c r="BE711" s="24">
        <v>0</v>
      </c>
      <c r="BF711" s="24">
        <v>0</v>
      </c>
      <c r="BG711" s="24">
        <v>0</v>
      </c>
      <c r="BH711" s="24">
        <v>0</v>
      </c>
      <c r="BI711" s="24">
        <v>0</v>
      </c>
      <c r="BJ711" s="24">
        <v>0</v>
      </c>
      <c r="BK711" s="24">
        <v>0</v>
      </c>
      <c r="BL711" s="24">
        <v>0</v>
      </c>
    </row>
    <row r="712" spans="1:64" x14ac:dyDescent="0.25">
      <c r="A712" t="s">
        <v>5122</v>
      </c>
      <c r="B712">
        <v>229</v>
      </c>
      <c r="C712">
        <v>1</v>
      </c>
      <c r="D712">
        <v>20</v>
      </c>
      <c r="E712" s="24">
        <v>0</v>
      </c>
      <c r="F712" s="24">
        <v>0</v>
      </c>
      <c r="G712" s="24">
        <v>0</v>
      </c>
      <c r="H712" s="24">
        <v>0</v>
      </c>
      <c r="I712" s="24">
        <v>0</v>
      </c>
      <c r="J712" s="24">
        <v>0</v>
      </c>
      <c r="K712" s="24">
        <v>0</v>
      </c>
      <c r="L712" s="24">
        <v>0</v>
      </c>
      <c r="M712" s="24">
        <v>0</v>
      </c>
      <c r="N712" s="24">
        <v>0</v>
      </c>
      <c r="O712" s="24">
        <v>0</v>
      </c>
      <c r="P712" s="24">
        <v>0</v>
      </c>
      <c r="Q712" s="24">
        <v>0</v>
      </c>
      <c r="R712" s="24">
        <v>0</v>
      </c>
      <c r="S712" s="24">
        <v>0</v>
      </c>
      <c r="T712" s="24">
        <v>0</v>
      </c>
      <c r="U712" s="24">
        <v>0</v>
      </c>
      <c r="V712" s="24">
        <v>0</v>
      </c>
      <c r="W712" s="24">
        <v>0</v>
      </c>
      <c r="X712" s="24">
        <v>0</v>
      </c>
      <c r="Y712" s="24">
        <v>0</v>
      </c>
      <c r="Z712" s="24">
        <v>0</v>
      </c>
      <c r="AA712" s="24">
        <v>0</v>
      </c>
      <c r="AB712" s="24">
        <v>0</v>
      </c>
      <c r="AC712" s="24">
        <v>0</v>
      </c>
      <c r="AD712" s="24">
        <v>0</v>
      </c>
      <c r="AE712" s="24">
        <v>0</v>
      </c>
      <c r="AF712" s="24">
        <v>0</v>
      </c>
      <c r="AG712" s="24">
        <v>0</v>
      </c>
      <c r="AH712" s="24">
        <v>0</v>
      </c>
      <c r="AI712" s="24">
        <v>0</v>
      </c>
      <c r="AJ712" s="24">
        <v>0</v>
      </c>
      <c r="AK712" s="24">
        <v>0</v>
      </c>
      <c r="AL712" s="24">
        <v>0</v>
      </c>
      <c r="AM712" s="24">
        <v>0</v>
      </c>
      <c r="AN712" s="24">
        <v>0</v>
      </c>
      <c r="AO712" s="24">
        <v>0</v>
      </c>
      <c r="AP712" s="24">
        <v>0</v>
      </c>
      <c r="AQ712" s="24">
        <v>0</v>
      </c>
      <c r="AR712" s="24">
        <v>0</v>
      </c>
      <c r="AS712" s="24">
        <v>0</v>
      </c>
      <c r="AT712" s="24">
        <v>0</v>
      </c>
      <c r="AU712" s="24">
        <v>0</v>
      </c>
      <c r="AV712" s="24">
        <v>0</v>
      </c>
      <c r="AW712" s="24">
        <v>0</v>
      </c>
      <c r="AX712" s="24">
        <v>0</v>
      </c>
      <c r="AY712" s="24">
        <v>0</v>
      </c>
      <c r="AZ712" s="24">
        <v>0</v>
      </c>
      <c r="BA712" s="24">
        <v>0</v>
      </c>
      <c r="BB712" s="24">
        <v>0</v>
      </c>
      <c r="BC712" s="24">
        <v>0</v>
      </c>
      <c r="BD712" s="24">
        <v>0</v>
      </c>
      <c r="BE712" s="24">
        <v>0</v>
      </c>
      <c r="BF712" s="24">
        <v>0</v>
      </c>
      <c r="BG712" s="24">
        <v>0</v>
      </c>
      <c r="BH712" s="24">
        <v>0</v>
      </c>
      <c r="BI712" s="24">
        <v>0</v>
      </c>
      <c r="BJ712" s="24">
        <v>0</v>
      </c>
      <c r="BK712" s="24">
        <v>0</v>
      </c>
      <c r="BL712" s="24">
        <v>0</v>
      </c>
    </row>
    <row r="713" spans="1:64" x14ac:dyDescent="0.25">
      <c r="A713" t="s">
        <v>5122</v>
      </c>
      <c r="B713">
        <v>230</v>
      </c>
      <c r="C713">
        <v>1</v>
      </c>
      <c r="D713">
        <v>20</v>
      </c>
      <c r="E713" s="24">
        <v>0</v>
      </c>
      <c r="F713" s="24">
        <v>0</v>
      </c>
      <c r="G713" s="24">
        <v>0</v>
      </c>
      <c r="H713" s="24">
        <v>0</v>
      </c>
      <c r="I713" s="24">
        <v>0</v>
      </c>
      <c r="J713" s="24">
        <v>0</v>
      </c>
      <c r="K713" s="24">
        <v>1.862645149230957E-9</v>
      </c>
      <c r="L713" s="24">
        <v>-1.862645149230957E-9</v>
      </c>
      <c r="M713" s="24">
        <v>0</v>
      </c>
      <c r="N713" s="24">
        <v>0</v>
      </c>
      <c r="O713" s="24">
        <v>-1.862645149230957E-9</v>
      </c>
      <c r="P713" s="24">
        <v>0</v>
      </c>
      <c r="Q713" s="24">
        <v>0</v>
      </c>
      <c r="R713" s="24">
        <v>0</v>
      </c>
      <c r="S713" s="24">
        <v>0</v>
      </c>
      <c r="T713" s="24">
        <v>0</v>
      </c>
      <c r="U713" s="24">
        <v>0</v>
      </c>
      <c r="V713" s="24">
        <v>0</v>
      </c>
      <c r="W713" s="24">
        <v>0</v>
      </c>
      <c r="X713" s="24">
        <v>0</v>
      </c>
      <c r="Y713" s="24">
        <v>0</v>
      </c>
      <c r="Z713" s="24">
        <v>0</v>
      </c>
      <c r="AA713" s="24">
        <v>1.862645149230957E-9</v>
      </c>
      <c r="AB713" s="24">
        <v>-1.862645149230957E-9</v>
      </c>
      <c r="AC713" s="24">
        <v>0</v>
      </c>
      <c r="AD713" s="24">
        <v>0</v>
      </c>
      <c r="AE713" s="24">
        <v>-1.862645149230957E-9</v>
      </c>
      <c r="AF713" s="24">
        <v>0</v>
      </c>
      <c r="AG713" s="24">
        <v>0</v>
      </c>
      <c r="AH713" s="24">
        <v>0</v>
      </c>
      <c r="AI713" s="24">
        <v>0</v>
      </c>
      <c r="AJ713" s="24">
        <v>0</v>
      </c>
      <c r="AK713" s="24">
        <v>0</v>
      </c>
      <c r="AL713" s="24">
        <v>0</v>
      </c>
      <c r="AM713" s="24">
        <v>0</v>
      </c>
      <c r="AN713" s="24">
        <v>0</v>
      </c>
      <c r="AO713" s="24">
        <v>0</v>
      </c>
      <c r="AP713" s="24">
        <v>0</v>
      </c>
      <c r="AQ713" s="24">
        <v>0</v>
      </c>
      <c r="AR713" s="24">
        <v>0</v>
      </c>
      <c r="AS713" s="24">
        <v>0</v>
      </c>
      <c r="AT713" s="24">
        <v>0</v>
      </c>
      <c r="AU713" s="24">
        <v>0</v>
      </c>
      <c r="AV713" s="24">
        <v>0</v>
      </c>
      <c r="AW713" s="24">
        <v>0</v>
      </c>
      <c r="AX713" s="24">
        <v>0</v>
      </c>
      <c r="AY713" s="24">
        <v>0</v>
      </c>
      <c r="AZ713" s="24">
        <v>0</v>
      </c>
      <c r="BA713" s="24">
        <v>0</v>
      </c>
      <c r="BB713" s="24">
        <v>0</v>
      </c>
      <c r="BC713" s="24">
        <v>0</v>
      </c>
      <c r="BD713" s="24">
        <v>0</v>
      </c>
      <c r="BE713" s="24">
        <v>0</v>
      </c>
      <c r="BF713" s="24">
        <v>0</v>
      </c>
      <c r="BG713" s="24">
        <v>0</v>
      </c>
      <c r="BH713" s="24">
        <v>0</v>
      </c>
      <c r="BI713" s="24">
        <v>0</v>
      </c>
      <c r="BJ713" s="24">
        <v>0</v>
      </c>
      <c r="BK713" s="24">
        <v>0</v>
      </c>
      <c r="BL713" s="24">
        <v>0</v>
      </c>
    </row>
    <row r="714" spans="1:64" x14ac:dyDescent="0.25">
      <c r="A714" t="s">
        <v>5122</v>
      </c>
      <c r="B714">
        <v>231</v>
      </c>
      <c r="C714">
        <v>1</v>
      </c>
      <c r="D714">
        <v>20</v>
      </c>
      <c r="E714" s="24">
        <v>0</v>
      </c>
      <c r="F714" s="24">
        <v>0</v>
      </c>
      <c r="G714" s="24">
        <v>0</v>
      </c>
      <c r="H714" s="24">
        <v>0</v>
      </c>
      <c r="I714" s="24">
        <v>0</v>
      </c>
      <c r="J714" s="24">
        <v>0</v>
      </c>
      <c r="K714" s="24">
        <v>0</v>
      </c>
      <c r="L714" s="24">
        <v>0</v>
      </c>
      <c r="M714" s="24">
        <v>0</v>
      </c>
      <c r="N714" s="24">
        <v>0</v>
      </c>
      <c r="O714" s="24">
        <v>0</v>
      </c>
      <c r="P714" s="24">
        <v>0</v>
      </c>
      <c r="Q714" s="24">
        <v>0</v>
      </c>
      <c r="R714" s="24">
        <v>0</v>
      </c>
      <c r="S714" s="24">
        <v>0</v>
      </c>
      <c r="T714" s="24">
        <v>0</v>
      </c>
      <c r="U714" s="24">
        <v>0</v>
      </c>
      <c r="V714" s="24">
        <v>0</v>
      </c>
      <c r="W714" s="24">
        <v>0</v>
      </c>
      <c r="X714" s="24">
        <v>0</v>
      </c>
      <c r="Y714" s="24">
        <v>0</v>
      </c>
      <c r="Z714" s="24">
        <v>0</v>
      </c>
      <c r="AA714" s="24">
        <v>0</v>
      </c>
      <c r="AB714" s="24">
        <v>0</v>
      </c>
      <c r="AC714" s="24">
        <v>0</v>
      </c>
      <c r="AD714" s="24">
        <v>0</v>
      </c>
      <c r="AE714" s="24">
        <v>0</v>
      </c>
      <c r="AF714" s="24">
        <v>0</v>
      </c>
      <c r="AG714" s="24">
        <v>0</v>
      </c>
      <c r="AH714" s="24">
        <v>0</v>
      </c>
      <c r="AI714" s="24">
        <v>0</v>
      </c>
      <c r="AJ714" s="24">
        <v>0</v>
      </c>
      <c r="AK714" s="24">
        <v>0</v>
      </c>
      <c r="AL714" s="24">
        <v>0</v>
      </c>
      <c r="AM714" s="24">
        <v>0</v>
      </c>
      <c r="AN714" s="24">
        <v>0</v>
      </c>
      <c r="AO714" s="24">
        <v>0</v>
      </c>
      <c r="AP714" s="24">
        <v>0</v>
      </c>
      <c r="AQ714" s="24">
        <v>0</v>
      </c>
      <c r="AR714" s="24">
        <v>0</v>
      </c>
      <c r="AS714" s="24">
        <v>0</v>
      </c>
      <c r="AT714" s="24">
        <v>0</v>
      </c>
      <c r="AU714" s="24">
        <v>0</v>
      </c>
      <c r="AV714" s="24">
        <v>0</v>
      </c>
      <c r="AW714" s="24">
        <v>0</v>
      </c>
      <c r="AX714" s="24">
        <v>0</v>
      </c>
      <c r="AY714" s="24">
        <v>0</v>
      </c>
      <c r="AZ714" s="24">
        <v>0</v>
      </c>
      <c r="BA714" s="24">
        <v>0</v>
      </c>
      <c r="BB714" s="24">
        <v>0</v>
      </c>
      <c r="BC714" s="24">
        <v>0</v>
      </c>
      <c r="BD714" s="24">
        <v>0</v>
      </c>
      <c r="BE714" s="24">
        <v>0</v>
      </c>
      <c r="BF714" s="24">
        <v>0</v>
      </c>
      <c r="BG714" s="24">
        <v>0</v>
      </c>
      <c r="BH714" s="24">
        <v>0</v>
      </c>
      <c r="BI714" s="24">
        <v>0</v>
      </c>
      <c r="BJ714" s="24">
        <v>0</v>
      </c>
      <c r="BK714" s="24">
        <v>0</v>
      </c>
      <c r="BL714" s="24">
        <v>0</v>
      </c>
    </row>
    <row r="715" spans="1:64" x14ac:dyDescent="0.25">
      <c r="A715" t="s">
        <v>5122</v>
      </c>
      <c r="B715">
        <v>232</v>
      </c>
      <c r="C715">
        <v>2</v>
      </c>
      <c r="D715">
        <v>20</v>
      </c>
      <c r="E715" s="24">
        <v>0</v>
      </c>
      <c r="F715" s="24">
        <v>0</v>
      </c>
      <c r="G715" s="24">
        <v>0</v>
      </c>
      <c r="H715" s="24">
        <v>0</v>
      </c>
      <c r="I715" s="24">
        <v>0</v>
      </c>
      <c r="J715" s="24">
        <v>0</v>
      </c>
      <c r="K715" s="24">
        <v>0</v>
      </c>
      <c r="L715" s="24">
        <v>0</v>
      </c>
      <c r="M715" s="24">
        <v>0</v>
      </c>
      <c r="N715" s="24">
        <v>0</v>
      </c>
      <c r="O715" s="24">
        <v>0</v>
      </c>
      <c r="P715" s="24">
        <v>0</v>
      </c>
      <c r="Q715" s="24">
        <v>0</v>
      </c>
      <c r="R715" s="24">
        <v>0</v>
      </c>
      <c r="S715" s="24">
        <v>0</v>
      </c>
      <c r="T715" s="24">
        <v>0</v>
      </c>
      <c r="U715" s="24">
        <v>0</v>
      </c>
      <c r="V715" s="24">
        <v>0</v>
      </c>
      <c r="W715" s="24">
        <v>0</v>
      </c>
      <c r="X715" s="24">
        <v>0</v>
      </c>
      <c r="Y715" s="24">
        <v>0</v>
      </c>
      <c r="Z715" s="24">
        <v>0</v>
      </c>
      <c r="AA715" s="24">
        <v>0</v>
      </c>
      <c r="AB715" s="24">
        <v>0</v>
      </c>
      <c r="AC715" s="24">
        <v>0</v>
      </c>
      <c r="AD715" s="24">
        <v>0</v>
      </c>
      <c r="AE715" s="24">
        <v>0</v>
      </c>
      <c r="AF715" s="24">
        <v>0</v>
      </c>
      <c r="AG715" s="24">
        <v>0</v>
      </c>
      <c r="AH715" s="24">
        <v>0</v>
      </c>
      <c r="AI715" s="24">
        <v>0</v>
      </c>
      <c r="AJ715" s="24">
        <v>0</v>
      </c>
      <c r="AK715" s="24">
        <v>0</v>
      </c>
      <c r="AL715" s="24">
        <v>0</v>
      </c>
      <c r="AM715" s="24">
        <v>0</v>
      </c>
      <c r="AN715" s="24">
        <v>0</v>
      </c>
      <c r="AO715" s="24">
        <v>0</v>
      </c>
      <c r="AP715" s="24">
        <v>0</v>
      </c>
      <c r="AQ715" s="24">
        <v>0</v>
      </c>
      <c r="AR715" s="24">
        <v>0</v>
      </c>
      <c r="AS715" s="24">
        <v>0</v>
      </c>
      <c r="AT715" s="24">
        <v>0</v>
      </c>
      <c r="AU715" s="24">
        <v>0</v>
      </c>
      <c r="AV715" s="24">
        <v>0</v>
      </c>
      <c r="AW715" s="24">
        <v>0</v>
      </c>
      <c r="AX715" s="24">
        <v>0</v>
      </c>
      <c r="AY715" s="24">
        <v>0</v>
      </c>
      <c r="AZ715" s="24">
        <v>0</v>
      </c>
      <c r="BA715" s="24">
        <v>0</v>
      </c>
      <c r="BB715" s="24">
        <v>0</v>
      </c>
      <c r="BC715" s="24">
        <v>0</v>
      </c>
      <c r="BD715" s="24">
        <v>0</v>
      </c>
      <c r="BE715" s="24">
        <v>0</v>
      </c>
      <c r="BF715" s="24">
        <v>0</v>
      </c>
      <c r="BG715" s="24">
        <v>0</v>
      </c>
      <c r="BH715" s="24">
        <v>0</v>
      </c>
      <c r="BI715" s="24">
        <v>0</v>
      </c>
      <c r="BJ715" s="24">
        <v>0</v>
      </c>
      <c r="BK715" s="24">
        <v>0</v>
      </c>
      <c r="BL715" s="24">
        <v>0</v>
      </c>
    </row>
    <row r="716" spans="1:64" x14ac:dyDescent="0.25">
      <c r="A716" t="s">
        <v>5122</v>
      </c>
      <c r="B716">
        <v>233</v>
      </c>
      <c r="C716">
        <v>2</v>
      </c>
      <c r="D716">
        <v>20</v>
      </c>
      <c r="E716" s="24">
        <v>0</v>
      </c>
      <c r="F716" s="24">
        <v>0</v>
      </c>
      <c r="G716" s="24">
        <v>0</v>
      </c>
      <c r="H716" s="24">
        <v>0</v>
      </c>
      <c r="I716" s="24">
        <v>0</v>
      </c>
      <c r="J716" s="24">
        <v>0</v>
      </c>
      <c r="K716" s="24">
        <v>0</v>
      </c>
      <c r="L716" s="24">
        <v>0</v>
      </c>
      <c r="M716" s="24">
        <v>0</v>
      </c>
      <c r="N716" s="24">
        <v>0</v>
      </c>
      <c r="O716" s="24">
        <v>0</v>
      </c>
      <c r="P716" s="24">
        <v>0</v>
      </c>
      <c r="Q716" s="24">
        <v>0</v>
      </c>
      <c r="R716" s="24">
        <v>0</v>
      </c>
      <c r="S716" s="24">
        <v>0</v>
      </c>
      <c r="T716" s="24">
        <v>0</v>
      </c>
      <c r="U716" s="24">
        <v>0</v>
      </c>
      <c r="V716" s="24">
        <v>0</v>
      </c>
      <c r="W716" s="24">
        <v>0</v>
      </c>
      <c r="X716" s="24">
        <v>0</v>
      </c>
      <c r="Y716" s="24">
        <v>0</v>
      </c>
      <c r="Z716" s="24">
        <v>0</v>
      </c>
      <c r="AA716" s="24">
        <v>0</v>
      </c>
      <c r="AB716" s="24">
        <v>0</v>
      </c>
      <c r="AC716" s="24">
        <v>0</v>
      </c>
      <c r="AD716" s="24">
        <v>0</v>
      </c>
      <c r="AE716" s="24">
        <v>0</v>
      </c>
      <c r="AF716" s="24">
        <v>0</v>
      </c>
      <c r="AG716" s="24">
        <v>0</v>
      </c>
      <c r="AH716" s="24">
        <v>0</v>
      </c>
      <c r="AI716" s="24">
        <v>0</v>
      </c>
      <c r="AJ716" s="24">
        <v>0</v>
      </c>
      <c r="AK716" s="24">
        <v>0</v>
      </c>
      <c r="AL716" s="24">
        <v>0</v>
      </c>
      <c r="AM716" s="24">
        <v>0</v>
      </c>
      <c r="AN716" s="24">
        <v>0</v>
      </c>
      <c r="AO716" s="24">
        <v>0</v>
      </c>
      <c r="AP716" s="24">
        <v>0</v>
      </c>
      <c r="AQ716" s="24">
        <v>0</v>
      </c>
      <c r="AR716" s="24">
        <v>0</v>
      </c>
      <c r="AS716" s="24">
        <v>0</v>
      </c>
      <c r="AT716" s="24">
        <v>0</v>
      </c>
      <c r="AU716" s="24">
        <v>0</v>
      </c>
      <c r="AV716" s="24">
        <v>0</v>
      </c>
      <c r="AW716" s="24">
        <v>0</v>
      </c>
      <c r="AX716" s="24">
        <v>0</v>
      </c>
      <c r="AY716" s="24">
        <v>0</v>
      </c>
      <c r="AZ716" s="24">
        <v>0</v>
      </c>
      <c r="BA716" s="24">
        <v>0</v>
      </c>
      <c r="BB716" s="24">
        <v>0</v>
      </c>
      <c r="BC716" s="24">
        <v>0</v>
      </c>
      <c r="BD716" s="24">
        <v>0</v>
      </c>
      <c r="BE716" s="24">
        <v>0</v>
      </c>
      <c r="BF716" s="24">
        <v>0</v>
      </c>
      <c r="BG716" s="24">
        <v>0</v>
      </c>
      <c r="BH716" s="24">
        <v>0</v>
      </c>
      <c r="BI716" s="24">
        <v>0</v>
      </c>
      <c r="BJ716" s="24">
        <v>0</v>
      </c>
      <c r="BK716" s="24">
        <v>0</v>
      </c>
      <c r="BL716" s="24">
        <v>0</v>
      </c>
    </row>
    <row r="717" spans="1:64" x14ac:dyDescent="0.25">
      <c r="A717" t="s">
        <v>5122</v>
      </c>
      <c r="B717">
        <v>234</v>
      </c>
      <c r="C717">
        <v>2</v>
      </c>
      <c r="D717">
        <v>20</v>
      </c>
      <c r="E717" s="24">
        <v>0</v>
      </c>
      <c r="F717" s="24">
        <v>0</v>
      </c>
      <c r="G717" s="24">
        <v>0</v>
      </c>
      <c r="H717" s="24">
        <v>0</v>
      </c>
      <c r="I717" s="24">
        <v>0</v>
      </c>
      <c r="J717" s="24">
        <v>0</v>
      </c>
      <c r="K717" s="24">
        <v>0</v>
      </c>
      <c r="L717" s="24">
        <v>0</v>
      </c>
      <c r="M717" s="24">
        <v>0</v>
      </c>
      <c r="N717" s="24">
        <v>0</v>
      </c>
      <c r="O717" s="24">
        <v>0</v>
      </c>
      <c r="P717" s="24">
        <v>0</v>
      </c>
      <c r="Q717" s="24">
        <v>0</v>
      </c>
      <c r="R717" s="24">
        <v>0</v>
      </c>
      <c r="S717" s="24">
        <v>0</v>
      </c>
      <c r="T717" s="24">
        <v>0</v>
      </c>
      <c r="U717" s="24">
        <v>0</v>
      </c>
      <c r="V717" s="24">
        <v>0</v>
      </c>
      <c r="W717" s="24">
        <v>0</v>
      </c>
      <c r="X717" s="24">
        <v>0</v>
      </c>
      <c r="Y717" s="24">
        <v>0</v>
      </c>
      <c r="Z717" s="24">
        <v>0</v>
      </c>
      <c r="AA717" s="24">
        <v>0</v>
      </c>
      <c r="AB717" s="24">
        <v>0</v>
      </c>
      <c r="AC717" s="24">
        <v>0</v>
      </c>
      <c r="AD717" s="24">
        <v>0</v>
      </c>
      <c r="AE717" s="24">
        <v>0</v>
      </c>
      <c r="AF717" s="24">
        <v>0</v>
      </c>
      <c r="AG717" s="24">
        <v>0</v>
      </c>
      <c r="AH717" s="24">
        <v>0</v>
      </c>
      <c r="AI717" s="24">
        <v>0</v>
      </c>
      <c r="AJ717" s="24">
        <v>0</v>
      </c>
      <c r="AK717" s="24">
        <v>0</v>
      </c>
      <c r="AL717" s="24">
        <v>0</v>
      </c>
      <c r="AM717" s="24">
        <v>0</v>
      </c>
      <c r="AN717" s="24">
        <v>0</v>
      </c>
      <c r="AO717" s="24">
        <v>0</v>
      </c>
      <c r="AP717" s="24">
        <v>0</v>
      </c>
      <c r="AQ717" s="24">
        <v>0</v>
      </c>
      <c r="AR717" s="24">
        <v>0</v>
      </c>
      <c r="AS717" s="24">
        <v>0</v>
      </c>
      <c r="AT717" s="24">
        <v>0</v>
      </c>
      <c r="AU717" s="24">
        <v>0</v>
      </c>
      <c r="AV717" s="24">
        <v>0</v>
      </c>
      <c r="AW717" s="24">
        <v>0</v>
      </c>
      <c r="AX717" s="24">
        <v>0</v>
      </c>
      <c r="AY717" s="24">
        <v>0</v>
      </c>
      <c r="AZ717" s="24">
        <v>0</v>
      </c>
      <c r="BA717" s="24">
        <v>0</v>
      </c>
      <c r="BB717" s="24">
        <v>0</v>
      </c>
      <c r="BC717" s="24">
        <v>0</v>
      </c>
      <c r="BD717" s="24">
        <v>0</v>
      </c>
      <c r="BE717" s="24">
        <v>0</v>
      </c>
      <c r="BF717" s="24">
        <v>0</v>
      </c>
      <c r="BG717" s="24">
        <v>0</v>
      </c>
      <c r="BH717" s="24">
        <v>0</v>
      </c>
      <c r="BI717" s="24">
        <v>0</v>
      </c>
      <c r="BJ717" s="24">
        <v>0</v>
      </c>
      <c r="BK717" s="24">
        <v>0</v>
      </c>
      <c r="BL717" s="24">
        <v>0</v>
      </c>
    </row>
    <row r="718" spans="1:64" x14ac:dyDescent="0.25">
      <c r="A718" t="s">
        <v>5122</v>
      </c>
      <c r="B718">
        <v>235</v>
      </c>
      <c r="C718">
        <v>3</v>
      </c>
      <c r="D718">
        <v>20</v>
      </c>
      <c r="E718" s="24">
        <v>0</v>
      </c>
      <c r="F718" s="24">
        <v>0</v>
      </c>
      <c r="G718" s="24">
        <v>0</v>
      </c>
      <c r="H718" s="24">
        <v>0</v>
      </c>
      <c r="I718" s="24">
        <v>0</v>
      </c>
      <c r="J718" s="24">
        <v>0</v>
      </c>
      <c r="K718" s="24">
        <v>0</v>
      </c>
      <c r="L718" s="24">
        <v>0</v>
      </c>
      <c r="M718" s="24">
        <v>0</v>
      </c>
      <c r="N718" s="24">
        <v>0</v>
      </c>
      <c r="O718" s="24">
        <v>0</v>
      </c>
      <c r="P718" s="24">
        <v>0</v>
      </c>
      <c r="Q718" s="24">
        <v>0</v>
      </c>
      <c r="R718" s="24">
        <v>0</v>
      </c>
      <c r="S718" s="24">
        <v>0</v>
      </c>
      <c r="T718" s="24">
        <v>0</v>
      </c>
      <c r="U718" s="24">
        <v>0</v>
      </c>
      <c r="V718" s="24">
        <v>0</v>
      </c>
      <c r="W718" s="24">
        <v>0</v>
      </c>
      <c r="X718" s="24">
        <v>0</v>
      </c>
      <c r="Y718" s="24">
        <v>0</v>
      </c>
      <c r="Z718" s="24">
        <v>0</v>
      </c>
      <c r="AA718" s="24">
        <v>0</v>
      </c>
      <c r="AB718" s="24">
        <v>0</v>
      </c>
      <c r="AC718" s="24">
        <v>0</v>
      </c>
      <c r="AD718" s="24">
        <v>0</v>
      </c>
      <c r="AE718" s="24">
        <v>0</v>
      </c>
      <c r="AF718" s="24">
        <v>0</v>
      </c>
      <c r="AG718" s="24">
        <v>0</v>
      </c>
      <c r="AH718" s="24">
        <v>0</v>
      </c>
      <c r="AI718" s="24">
        <v>0</v>
      </c>
      <c r="AJ718" s="24">
        <v>0</v>
      </c>
      <c r="AK718" s="24">
        <v>0</v>
      </c>
      <c r="AL718" s="24">
        <v>0</v>
      </c>
      <c r="AM718" s="24">
        <v>0</v>
      </c>
      <c r="AN718" s="24">
        <v>0</v>
      </c>
      <c r="AO718" s="24">
        <v>0</v>
      </c>
      <c r="AP718" s="24">
        <v>0</v>
      </c>
      <c r="AQ718" s="24">
        <v>0</v>
      </c>
      <c r="AR718" s="24">
        <v>0</v>
      </c>
      <c r="AS718" s="24">
        <v>0</v>
      </c>
      <c r="AT718" s="24">
        <v>0</v>
      </c>
      <c r="AU718" s="24">
        <v>0</v>
      </c>
      <c r="AV718" s="24">
        <v>0</v>
      </c>
      <c r="AW718" s="24">
        <v>0</v>
      </c>
      <c r="AX718" s="24">
        <v>0</v>
      </c>
      <c r="AY718" s="24">
        <v>0</v>
      </c>
      <c r="AZ718" s="24">
        <v>0</v>
      </c>
      <c r="BA718" s="24">
        <v>0</v>
      </c>
      <c r="BB718" s="24">
        <v>0</v>
      </c>
      <c r="BC718" s="24">
        <v>0</v>
      </c>
      <c r="BD718" s="24">
        <v>0</v>
      </c>
      <c r="BE718" s="24">
        <v>0</v>
      </c>
      <c r="BF718" s="24">
        <v>0</v>
      </c>
      <c r="BG718" s="24">
        <v>0</v>
      </c>
      <c r="BH718" s="24">
        <v>0</v>
      </c>
      <c r="BI718" s="24">
        <v>0</v>
      </c>
      <c r="BJ718" s="24">
        <v>0</v>
      </c>
      <c r="BK718" s="24">
        <v>0</v>
      </c>
      <c r="BL718" s="24">
        <v>0</v>
      </c>
    </row>
    <row r="719" spans="1:64" x14ac:dyDescent="0.25">
      <c r="A719" t="s">
        <v>5122</v>
      </c>
      <c r="B719">
        <v>236</v>
      </c>
      <c r="C719">
        <v>3</v>
      </c>
      <c r="D719">
        <v>20</v>
      </c>
      <c r="E719" s="24">
        <v>0</v>
      </c>
      <c r="F719" s="24">
        <v>0</v>
      </c>
      <c r="G719" s="24">
        <v>0</v>
      </c>
      <c r="H719" s="24">
        <v>0</v>
      </c>
      <c r="I719" s="24">
        <v>0</v>
      </c>
      <c r="J719" s="24">
        <v>0</v>
      </c>
      <c r="K719" s="24">
        <v>0</v>
      </c>
      <c r="L719" s="24">
        <v>0</v>
      </c>
      <c r="M719" s="24">
        <v>0</v>
      </c>
      <c r="N719" s="24">
        <v>0</v>
      </c>
      <c r="O719" s="24">
        <v>0</v>
      </c>
      <c r="P719" s="24">
        <v>0</v>
      </c>
      <c r="Q719" s="24">
        <v>0</v>
      </c>
      <c r="R719" s="24">
        <v>0</v>
      </c>
      <c r="S719" s="24">
        <v>0</v>
      </c>
      <c r="T719" s="24">
        <v>0</v>
      </c>
      <c r="U719" s="24">
        <v>0</v>
      </c>
      <c r="V719" s="24">
        <v>0</v>
      </c>
      <c r="W719" s="24">
        <v>0</v>
      </c>
      <c r="X719" s="24">
        <v>0</v>
      </c>
      <c r="Y719" s="24">
        <v>0</v>
      </c>
      <c r="Z719" s="24">
        <v>0</v>
      </c>
      <c r="AA719" s="24">
        <v>0</v>
      </c>
      <c r="AB719" s="24">
        <v>0</v>
      </c>
      <c r="AC719" s="24">
        <v>0</v>
      </c>
      <c r="AD719" s="24">
        <v>0</v>
      </c>
      <c r="AE719" s="24">
        <v>0</v>
      </c>
      <c r="AF719" s="24">
        <v>0</v>
      </c>
      <c r="AG719" s="24">
        <v>0</v>
      </c>
      <c r="AH719" s="24">
        <v>0</v>
      </c>
      <c r="AI719" s="24">
        <v>0</v>
      </c>
      <c r="AJ719" s="24">
        <v>0</v>
      </c>
      <c r="AK719" s="24">
        <v>0</v>
      </c>
      <c r="AL719" s="24">
        <v>0</v>
      </c>
      <c r="AM719" s="24">
        <v>0</v>
      </c>
      <c r="AN719" s="24">
        <v>0</v>
      </c>
      <c r="AO719" s="24">
        <v>0</v>
      </c>
      <c r="AP719" s="24">
        <v>0</v>
      </c>
      <c r="AQ719" s="24">
        <v>0</v>
      </c>
      <c r="AR719" s="24">
        <v>0</v>
      </c>
      <c r="AS719" s="24">
        <v>0</v>
      </c>
      <c r="AT719" s="24">
        <v>0</v>
      </c>
      <c r="AU719" s="24">
        <v>0</v>
      </c>
      <c r="AV719" s="24">
        <v>0</v>
      </c>
      <c r="AW719" s="24">
        <v>0</v>
      </c>
      <c r="AX719" s="24">
        <v>0</v>
      </c>
      <c r="AY719" s="24">
        <v>0</v>
      </c>
      <c r="AZ719" s="24">
        <v>0</v>
      </c>
      <c r="BA719" s="24">
        <v>0</v>
      </c>
      <c r="BB719" s="24">
        <v>0</v>
      </c>
      <c r="BC719" s="24">
        <v>0</v>
      </c>
      <c r="BD719" s="24">
        <v>0</v>
      </c>
      <c r="BE719" s="24">
        <v>0</v>
      </c>
      <c r="BF719" s="24">
        <v>0</v>
      </c>
      <c r="BG719" s="24">
        <v>0</v>
      </c>
      <c r="BH719" s="24">
        <v>0</v>
      </c>
      <c r="BI719" s="24">
        <v>0</v>
      </c>
      <c r="BJ719" s="24">
        <v>0</v>
      </c>
      <c r="BK719" s="24">
        <v>0</v>
      </c>
      <c r="BL719" s="24">
        <v>0</v>
      </c>
    </row>
    <row r="720" spans="1:64" x14ac:dyDescent="0.25">
      <c r="A720" t="s">
        <v>5122</v>
      </c>
      <c r="B720">
        <v>237</v>
      </c>
      <c r="C720">
        <v>3</v>
      </c>
      <c r="D720">
        <v>20</v>
      </c>
      <c r="E720" s="24">
        <v>0</v>
      </c>
      <c r="F720" s="24">
        <v>0</v>
      </c>
      <c r="G720" s="24">
        <v>0</v>
      </c>
      <c r="H720" s="24">
        <v>0</v>
      </c>
      <c r="I720" s="24">
        <v>0</v>
      </c>
      <c r="J720" s="24">
        <v>0</v>
      </c>
      <c r="K720" s="24">
        <v>0</v>
      </c>
      <c r="L720" s="24">
        <v>0</v>
      </c>
      <c r="M720" s="24">
        <v>0</v>
      </c>
      <c r="N720" s="24">
        <v>0</v>
      </c>
      <c r="O720" s="24">
        <v>0</v>
      </c>
      <c r="P720" s="24">
        <v>0</v>
      </c>
      <c r="Q720" s="24">
        <v>0</v>
      </c>
      <c r="R720" s="24">
        <v>0</v>
      </c>
      <c r="S720" s="24">
        <v>0</v>
      </c>
      <c r="T720" s="24">
        <v>0</v>
      </c>
      <c r="U720" s="24">
        <v>0</v>
      </c>
      <c r="V720" s="24">
        <v>0</v>
      </c>
      <c r="W720" s="24">
        <v>0</v>
      </c>
      <c r="X720" s="24">
        <v>0</v>
      </c>
      <c r="Y720" s="24">
        <v>0</v>
      </c>
      <c r="Z720" s="24">
        <v>0</v>
      </c>
      <c r="AA720" s="24">
        <v>0</v>
      </c>
      <c r="AB720" s="24">
        <v>0</v>
      </c>
      <c r="AC720" s="24">
        <v>0</v>
      </c>
      <c r="AD720" s="24">
        <v>0</v>
      </c>
      <c r="AE720" s="24">
        <v>0</v>
      </c>
      <c r="AF720" s="24">
        <v>0</v>
      </c>
      <c r="AG720" s="24">
        <v>0</v>
      </c>
      <c r="AH720" s="24">
        <v>0</v>
      </c>
      <c r="AI720" s="24">
        <v>0</v>
      </c>
      <c r="AJ720" s="24">
        <v>0</v>
      </c>
      <c r="AK720" s="24">
        <v>0</v>
      </c>
      <c r="AL720" s="24">
        <v>0</v>
      </c>
      <c r="AM720" s="24">
        <v>0</v>
      </c>
      <c r="AN720" s="24">
        <v>0</v>
      </c>
      <c r="AO720" s="24">
        <v>0</v>
      </c>
      <c r="AP720" s="24">
        <v>0</v>
      </c>
      <c r="AQ720" s="24">
        <v>0</v>
      </c>
      <c r="AR720" s="24">
        <v>0</v>
      </c>
      <c r="AS720" s="24">
        <v>0</v>
      </c>
      <c r="AT720" s="24">
        <v>0</v>
      </c>
      <c r="AU720" s="24">
        <v>0</v>
      </c>
      <c r="AV720" s="24">
        <v>0</v>
      </c>
      <c r="AW720" s="24">
        <v>0</v>
      </c>
      <c r="AX720" s="24">
        <v>0</v>
      </c>
      <c r="AY720" s="24">
        <v>0</v>
      </c>
      <c r="AZ720" s="24">
        <v>0</v>
      </c>
      <c r="BA720" s="24">
        <v>0</v>
      </c>
      <c r="BB720" s="24">
        <v>0</v>
      </c>
      <c r="BC720" s="24">
        <v>0</v>
      </c>
      <c r="BD720" s="24">
        <v>0</v>
      </c>
      <c r="BE720" s="24">
        <v>0</v>
      </c>
      <c r="BF720" s="24">
        <v>0</v>
      </c>
      <c r="BG720" s="24">
        <v>0</v>
      </c>
      <c r="BH720" s="24">
        <v>0</v>
      </c>
      <c r="BI720" s="24">
        <v>0</v>
      </c>
      <c r="BJ720" s="24">
        <v>0</v>
      </c>
      <c r="BK720" s="24">
        <v>0</v>
      </c>
      <c r="BL720" s="24">
        <v>0</v>
      </c>
    </row>
    <row r="721" spans="1:64" x14ac:dyDescent="0.25">
      <c r="A721" t="s">
        <v>5122</v>
      </c>
      <c r="B721">
        <v>238</v>
      </c>
      <c r="C721">
        <v>4</v>
      </c>
      <c r="D721">
        <v>20</v>
      </c>
      <c r="E721" s="24">
        <v>0</v>
      </c>
      <c r="F721" s="24">
        <v>0</v>
      </c>
      <c r="G721" s="24">
        <v>0</v>
      </c>
      <c r="H721" s="24">
        <v>0</v>
      </c>
      <c r="I721" s="24">
        <v>0</v>
      </c>
      <c r="J721" s="24">
        <v>0</v>
      </c>
      <c r="K721" s="24">
        <v>0</v>
      </c>
      <c r="L721" s="24">
        <v>0</v>
      </c>
      <c r="M721" s="24">
        <v>0</v>
      </c>
      <c r="N721" s="24">
        <v>0</v>
      </c>
      <c r="O721" s="24">
        <v>0</v>
      </c>
      <c r="P721" s="24">
        <v>0</v>
      </c>
      <c r="Q721" s="24">
        <v>0</v>
      </c>
      <c r="R721" s="24">
        <v>0</v>
      </c>
      <c r="S721" s="24">
        <v>0</v>
      </c>
      <c r="T721" s="24">
        <v>0</v>
      </c>
      <c r="U721" s="24">
        <v>0</v>
      </c>
      <c r="V721" s="24">
        <v>0</v>
      </c>
      <c r="W721" s="24">
        <v>0</v>
      </c>
      <c r="X721" s="24">
        <v>0</v>
      </c>
      <c r="Y721" s="24">
        <v>0</v>
      </c>
      <c r="Z721" s="24">
        <v>0</v>
      </c>
      <c r="AA721" s="24">
        <v>0</v>
      </c>
      <c r="AB721" s="24">
        <v>0</v>
      </c>
      <c r="AC721" s="24">
        <v>0</v>
      </c>
      <c r="AD721" s="24">
        <v>0</v>
      </c>
      <c r="AE721" s="24">
        <v>0</v>
      </c>
      <c r="AF721" s="24">
        <v>0</v>
      </c>
      <c r="AG721" s="24">
        <v>0</v>
      </c>
      <c r="AH721" s="24">
        <v>0</v>
      </c>
      <c r="AI721" s="24">
        <v>0</v>
      </c>
      <c r="AJ721" s="24">
        <v>0</v>
      </c>
      <c r="AK721" s="24">
        <v>0</v>
      </c>
      <c r="AL721" s="24">
        <v>0</v>
      </c>
      <c r="AM721" s="24">
        <v>0</v>
      </c>
      <c r="AN721" s="24">
        <v>0</v>
      </c>
      <c r="AO721" s="24">
        <v>0</v>
      </c>
      <c r="AP721" s="24">
        <v>0</v>
      </c>
      <c r="AQ721" s="24">
        <v>0</v>
      </c>
      <c r="AR721" s="24">
        <v>0</v>
      </c>
      <c r="AS721" s="24">
        <v>0</v>
      </c>
      <c r="AT721" s="24">
        <v>0</v>
      </c>
      <c r="AU721" s="24">
        <v>0</v>
      </c>
      <c r="AV721" s="24">
        <v>0</v>
      </c>
      <c r="AW721" s="24">
        <v>0</v>
      </c>
      <c r="AX721" s="24">
        <v>0</v>
      </c>
      <c r="AY721" s="24">
        <v>0</v>
      </c>
      <c r="AZ721" s="24">
        <v>0</v>
      </c>
      <c r="BA721" s="24">
        <v>0</v>
      </c>
      <c r="BB721" s="24">
        <v>0</v>
      </c>
      <c r="BC721" s="24">
        <v>0</v>
      </c>
      <c r="BD721" s="24">
        <v>0</v>
      </c>
      <c r="BE721" s="24">
        <v>0</v>
      </c>
      <c r="BF721" s="24">
        <v>0</v>
      </c>
      <c r="BG721" s="24">
        <v>0</v>
      </c>
      <c r="BH721" s="24">
        <v>0</v>
      </c>
      <c r="BI721" s="24">
        <v>0</v>
      </c>
      <c r="BJ721" s="24">
        <v>0</v>
      </c>
      <c r="BK721" s="24">
        <v>0</v>
      </c>
      <c r="BL721" s="24">
        <v>0</v>
      </c>
    </row>
    <row r="722" spans="1:64" x14ac:dyDescent="0.25">
      <c r="A722" t="s">
        <v>5122</v>
      </c>
      <c r="B722">
        <v>239</v>
      </c>
      <c r="C722">
        <v>4</v>
      </c>
      <c r="D722">
        <v>20</v>
      </c>
      <c r="E722" s="24">
        <v>0</v>
      </c>
      <c r="F722" s="24">
        <v>0</v>
      </c>
      <c r="G722" s="24">
        <v>0</v>
      </c>
      <c r="H722" s="24">
        <v>0</v>
      </c>
      <c r="I722" s="24">
        <v>0</v>
      </c>
      <c r="J722" s="24">
        <v>0</v>
      </c>
      <c r="K722" s="24">
        <v>0</v>
      </c>
      <c r="L722" s="24">
        <v>0</v>
      </c>
      <c r="M722" s="24">
        <v>0</v>
      </c>
      <c r="N722" s="24">
        <v>0</v>
      </c>
      <c r="O722" s="24">
        <v>0</v>
      </c>
      <c r="P722" s="24">
        <v>0</v>
      </c>
      <c r="Q722" s="24">
        <v>0</v>
      </c>
      <c r="R722" s="24">
        <v>0</v>
      </c>
      <c r="S722" s="24">
        <v>0</v>
      </c>
      <c r="T722" s="24">
        <v>0</v>
      </c>
      <c r="U722" s="24">
        <v>0</v>
      </c>
      <c r="V722" s="24">
        <v>0</v>
      </c>
      <c r="W722" s="24">
        <v>0</v>
      </c>
      <c r="X722" s="24">
        <v>0</v>
      </c>
      <c r="Y722" s="24">
        <v>0</v>
      </c>
      <c r="Z722" s="24">
        <v>0</v>
      </c>
      <c r="AA722" s="24">
        <v>0</v>
      </c>
      <c r="AB722" s="24">
        <v>0</v>
      </c>
      <c r="AC722" s="24">
        <v>0</v>
      </c>
      <c r="AD722" s="24">
        <v>0</v>
      </c>
      <c r="AE722" s="24">
        <v>0</v>
      </c>
      <c r="AF722" s="24">
        <v>0</v>
      </c>
      <c r="AG722" s="24">
        <v>0</v>
      </c>
      <c r="AH722" s="24">
        <v>0</v>
      </c>
      <c r="AI722" s="24">
        <v>0</v>
      </c>
      <c r="AJ722" s="24">
        <v>0</v>
      </c>
      <c r="AK722" s="24">
        <v>0</v>
      </c>
      <c r="AL722" s="24">
        <v>0</v>
      </c>
      <c r="AM722" s="24">
        <v>0</v>
      </c>
      <c r="AN722" s="24">
        <v>0</v>
      </c>
      <c r="AO722" s="24">
        <v>0</v>
      </c>
      <c r="AP722" s="24">
        <v>0</v>
      </c>
      <c r="AQ722" s="24">
        <v>0</v>
      </c>
      <c r="AR722" s="24">
        <v>0</v>
      </c>
      <c r="AS722" s="24">
        <v>0</v>
      </c>
      <c r="AT722" s="24">
        <v>0</v>
      </c>
      <c r="AU722" s="24">
        <v>0</v>
      </c>
      <c r="AV722" s="24">
        <v>0</v>
      </c>
      <c r="AW722" s="24">
        <v>0</v>
      </c>
      <c r="AX722" s="24">
        <v>0</v>
      </c>
      <c r="AY722" s="24">
        <v>0</v>
      </c>
      <c r="AZ722" s="24">
        <v>0</v>
      </c>
      <c r="BA722" s="24">
        <v>0</v>
      </c>
      <c r="BB722" s="24">
        <v>0</v>
      </c>
      <c r="BC722" s="24">
        <v>0</v>
      </c>
      <c r="BD722" s="24">
        <v>0</v>
      </c>
      <c r="BE722" s="24">
        <v>0</v>
      </c>
      <c r="BF722" s="24">
        <v>0</v>
      </c>
      <c r="BG722" s="24">
        <v>0</v>
      </c>
      <c r="BH722" s="24">
        <v>0</v>
      </c>
      <c r="BI722" s="24">
        <v>0</v>
      </c>
      <c r="BJ722" s="24">
        <v>0</v>
      </c>
      <c r="BK722" s="24">
        <v>0</v>
      </c>
      <c r="BL722" s="24">
        <v>0</v>
      </c>
    </row>
    <row r="723" spans="1:64" x14ac:dyDescent="0.25">
      <c r="A723" t="s">
        <v>5122</v>
      </c>
      <c r="B723">
        <v>240</v>
      </c>
      <c r="C723">
        <v>4</v>
      </c>
      <c r="D723">
        <v>20</v>
      </c>
      <c r="E723" s="24">
        <v>0</v>
      </c>
      <c r="F723" s="24">
        <v>0</v>
      </c>
      <c r="G723" s="24">
        <v>0</v>
      </c>
      <c r="H723" s="24">
        <v>0</v>
      </c>
      <c r="I723" s="24">
        <v>0</v>
      </c>
      <c r="J723" s="24">
        <v>0</v>
      </c>
      <c r="K723" s="24">
        <v>0</v>
      </c>
      <c r="L723" s="24">
        <v>0</v>
      </c>
      <c r="M723" s="24">
        <v>0</v>
      </c>
      <c r="N723" s="24">
        <v>0</v>
      </c>
      <c r="O723" s="24">
        <v>0</v>
      </c>
      <c r="P723" s="24">
        <v>0</v>
      </c>
      <c r="Q723" s="24">
        <v>0</v>
      </c>
      <c r="R723" s="24">
        <v>0</v>
      </c>
      <c r="S723" s="24">
        <v>0</v>
      </c>
      <c r="T723" s="24">
        <v>0</v>
      </c>
      <c r="U723" s="24">
        <v>0</v>
      </c>
      <c r="V723" s="24">
        <v>0</v>
      </c>
      <c r="W723" s="24">
        <v>0</v>
      </c>
      <c r="X723" s="24">
        <v>0</v>
      </c>
      <c r="Y723" s="24">
        <v>0</v>
      </c>
      <c r="Z723" s="24">
        <v>0</v>
      </c>
      <c r="AA723" s="24">
        <v>0</v>
      </c>
      <c r="AB723" s="24">
        <v>0</v>
      </c>
      <c r="AC723" s="24">
        <v>0</v>
      </c>
      <c r="AD723" s="24">
        <v>0</v>
      </c>
      <c r="AE723" s="24">
        <v>0</v>
      </c>
      <c r="AF723" s="24">
        <v>0</v>
      </c>
      <c r="AG723" s="24">
        <v>0</v>
      </c>
      <c r="AH723" s="24">
        <v>0</v>
      </c>
      <c r="AI723" s="24">
        <v>0</v>
      </c>
      <c r="AJ723" s="24">
        <v>0</v>
      </c>
      <c r="AK723" s="24">
        <v>0</v>
      </c>
      <c r="AL723" s="24">
        <v>0</v>
      </c>
      <c r="AM723" s="24">
        <v>0</v>
      </c>
      <c r="AN723" s="24">
        <v>0</v>
      </c>
      <c r="AO723" s="24">
        <v>0</v>
      </c>
      <c r="AP723" s="24">
        <v>0</v>
      </c>
      <c r="AQ723" s="24">
        <v>0</v>
      </c>
      <c r="AR723" s="24">
        <v>0</v>
      </c>
      <c r="AS723" s="24">
        <v>0</v>
      </c>
      <c r="AT723" s="24">
        <v>0</v>
      </c>
      <c r="AU723" s="24">
        <v>0</v>
      </c>
      <c r="AV723" s="24">
        <v>0</v>
      </c>
      <c r="AW723" s="24">
        <v>0</v>
      </c>
      <c r="AX723" s="24">
        <v>0</v>
      </c>
      <c r="AY723" s="24">
        <v>0</v>
      </c>
      <c r="AZ723" s="24">
        <v>0</v>
      </c>
      <c r="BA723" s="24">
        <v>0</v>
      </c>
      <c r="BB723" s="24">
        <v>0</v>
      </c>
      <c r="BC723" s="24">
        <v>0</v>
      </c>
      <c r="BD723" s="24">
        <v>0</v>
      </c>
      <c r="BE723" s="24">
        <v>0</v>
      </c>
      <c r="BF723" s="24">
        <v>0</v>
      </c>
      <c r="BG723" s="24">
        <v>0</v>
      </c>
      <c r="BH723" s="24">
        <v>0</v>
      </c>
      <c r="BI723" s="24">
        <v>0</v>
      </c>
      <c r="BJ723" s="24">
        <v>0</v>
      </c>
      <c r="BK723" s="24">
        <v>0</v>
      </c>
      <c r="BL723" s="24">
        <v>0</v>
      </c>
    </row>
    <row r="724" spans="1:64" x14ac:dyDescent="0.25">
      <c r="A724" t="s">
        <v>5122</v>
      </c>
      <c r="B724">
        <v>241</v>
      </c>
      <c r="C724">
        <v>1</v>
      </c>
      <c r="D724">
        <v>21</v>
      </c>
      <c r="E724" s="24">
        <v>0</v>
      </c>
      <c r="F724" s="24">
        <v>0</v>
      </c>
      <c r="G724" s="24">
        <v>0</v>
      </c>
      <c r="H724" s="24">
        <v>0</v>
      </c>
      <c r="I724" s="24">
        <v>0</v>
      </c>
      <c r="J724" s="24">
        <v>0</v>
      </c>
      <c r="K724" s="24">
        <v>0</v>
      </c>
      <c r="L724" s="24">
        <v>0</v>
      </c>
      <c r="M724" s="24">
        <v>0</v>
      </c>
      <c r="N724" s="24">
        <v>0</v>
      </c>
      <c r="O724" s="24">
        <v>0</v>
      </c>
      <c r="P724" s="24">
        <v>0</v>
      </c>
      <c r="Q724" s="24">
        <v>0</v>
      </c>
      <c r="R724" s="24">
        <v>0</v>
      </c>
      <c r="S724" s="24">
        <v>0</v>
      </c>
      <c r="T724" s="24">
        <v>0</v>
      </c>
      <c r="U724" s="24">
        <v>0</v>
      </c>
      <c r="V724" s="24">
        <v>0</v>
      </c>
      <c r="W724" s="24">
        <v>0</v>
      </c>
      <c r="X724" s="24">
        <v>0</v>
      </c>
      <c r="Y724" s="24">
        <v>0</v>
      </c>
      <c r="Z724" s="24">
        <v>0</v>
      </c>
      <c r="AA724" s="24">
        <v>0</v>
      </c>
      <c r="AB724" s="24">
        <v>0</v>
      </c>
      <c r="AC724" s="24">
        <v>0</v>
      </c>
      <c r="AD724" s="24">
        <v>0</v>
      </c>
      <c r="AE724" s="24">
        <v>0</v>
      </c>
      <c r="AF724" s="24">
        <v>0</v>
      </c>
      <c r="AG724" s="24">
        <v>0</v>
      </c>
      <c r="AH724" s="24">
        <v>0</v>
      </c>
      <c r="AI724" s="24">
        <v>0</v>
      </c>
      <c r="AJ724" s="24">
        <v>0</v>
      </c>
      <c r="AK724" s="24">
        <v>0</v>
      </c>
      <c r="AL724" s="24">
        <v>0</v>
      </c>
      <c r="AM724" s="24">
        <v>0</v>
      </c>
      <c r="AN724" s="24">
        <v>0</v>
      </c>
      <c r="AO724" s="24">
        <v>0</v>
      </c>
      <c r="AP724" s="24">
        <v>0</v>
      </c>
      <c r="AQ724" s="24">
        <v>0</v>
      </c>
      <c r="AR724" s="24">
        <v>0</v>
      </c>
      <c r="AS724" s="24">
        <v>0</v>
      </c>
      <c r="AT724" s="24">
        <v>0</v>
      </c>
      <c r="AU724" s="24">
        <v>0</v>
      </c>
      <c r="AV724" s="24">
        <v>0</v>
      </c>
      <c r="AW724" s="24">
        <v>0</v>
      </c>
      <c r="AX724" s="24">
        <v>0</v>
      </c>
      <c r="AY724" s="24">
        <v>0</v>
      </c>
      <c r="AZ724" s="24">
        <v>0</v>
      </c>
      <c r="BA724" s="24">
        <v>0</v>
      </c>
      <c r="BB724" s="24">
        <v>0</v>
      </c>
      <c r="BC724" s="24">
        <v>0</v>
      </c>
      <c r="BD724" s="24">
        <v>0</v>
      </c>
      <c r="BE724" s="24">
        <v>0</v>
      </c>
      <c r="BF724" s="24">
        <v>0</v>
      </c>
      <c r="BG724" s="24">
        <v>0</v>
      </c>
      <c r="BH724" s="24">
        <v>0</v>
      </c>
      <c r="BI724" s="24">
        <v>0</v>
      </c>
      <c r="BJ724" s="24">
        <v>0</v>
      </c>
      <c r="BK724" s="24">
        <v>0</v>
      </c>
      <c r="BL724" s="24">
        <v>0</v>
      </c>
    </row>
    <row r="725" spans="1:64" x14ac:dyDescent="0.25">
      <c r="A725" t="s">
        <v>5123</v>
      </c>
      <c r="B725">
        <v>1</v>
      </c>
      <c r="C725">
        <v>1</v>
      </c>
      <c r="D725">
        <v>1</v>
      </c>
      <c r="E725" s="24">
        <v>0</v>
      </c>
      <c r="F725" s="24">
        <v>0</v>
      </c>
      <c r="G725" s="24">
        <v>0</v>
      </c>
      <c r="H725" s="24">
        <v>0</v>
      </c>
      <c r="I725" s="24">
        <v>0</v>
      </c>
      <c r="J725" s="24">
        <v>0</v>
      </c>
      <c r="K725" s="24">
        <v>0</v>
      </c>
      <c r="L725" s="24">
        <v>0</v>
      </c>
      <c r="M725" s="24">
        <v>0</v>
      </c>
      <c r="N725" s="24">
        <v>0</v>
      </c>
      <c r="O725" s="24">
        <v>0</v>
      </c>
      <c r="P725" s="24">
        <v>0</v>
      </c>
      <c r="Q725" s="24">
        <v>0</v>
      </c>
      <c r="R725" s="24">
        <v>0</v>
      </c>
      <c r="S725" s="24">
        <v>0</v>
      </c>
      <c r="T725" s="24">
        <v>0</v>
      </c>
      <c r="U725" s="24">
        <v>0</v>
      </c>
      <c r="V725" s="24">
        <v>0</v>
      </c>
      <c r="W725" s="24">
        <v>0</v>
      </c>
      <c r="X725" s="24">
        <v>0</v>
      </c>
      <c r="Y725" s="24">
        <v>0</v>
      </c>
      <c r="Z725" s="24">
        <v>0</v>
      </c>
      <c r="AA725" s="24">
        <v>0</v>
      </c>
      <c r="AB725" s="24">
        <v>0</v>
      </c>
      <c r="AC725" s="24">
        <v>0</v>
      </c>
      <c r="AD725" s="24">
        <v>0</v>
      </c>
      <c r="AE725" s="24">
        <v>0</v>
      </c>
      <c r="AF725" s="24">
        <v>0</v>
      </c>
      <c r="AG725" s="24">
        <v>0</v>
      </c>
      <c r="AH725" s="24">
        <v>0</v>
      </c>
      <c r="AI725" s="24">
        <v>0</v>
      </c>
      <c r="AJ725" s="24">
        <v>0</v>
      </c>
      <c r="AK725" s="24">
        <v>0</v>
      </c>
      <c r="AL725" s="24">
        <v>0</v>
      </c>
      <c r="AM725" s="24">
        <v>0</v>
      </c>
      <c r="AN725" s="24">
        <v>0</v>
      </c>
      <c r="AO725" s="24">
        <v>0</v>
      </c>
      <c r="AP725" s="24">
        <v>0</v>
      </c>
      <c r="AQ725" s="24">
        <v>0</v>
      </c>
      <c r="AR725" s="24">
        <v>0</v>
      </c>
      <c r="AS725" s="24">
        <v>0</v>
      </c>
      <c r="AT725" s="24">
        <v>0</v>
      </c>
      <c r="AU725" s="24">
        <v>0</v>
      </c>
      <c r="AV725" s="24">
        <v>0</v>
      </c>
      <c r="AW725" s="24">
        <v>0</v>
      </c>
      <c r="AX725" s="24">
        <v>0</v>
      </c>
      <c r="AY725" s="24">
        <v>0</v>
      </c>
      <c r="AZ725" s="24">
        <v>0</v>
      </c>
      <c r="BA725" s="24">
        <v>0</v>
      </c>
      <c r="BB725" s="24">
        <v>0</v>
      </c>
      <c r="BC725" s="24">
        <v>0</v>
      </c>
      <c r="BD725" s="24">
        <v>0</v>
      </c>
      <c r="BE725" s="24">
        <v>0</v>
      </c>
      <c r="BF725" s="24">
        <v>0</v>
      </c>
      <c r="BG725" s="24">
        <v>0</v>
      </c>
      <c r="BH725" s="24">
        <v>0</v>
      </c>
      <c r="BI725" s="24">
        <v>0</v>
      </c>
      <c r="BJ725" s="24">
        <v>0</v>
      </c>
      <c r="BK725" s="24">
        <v>0</v>
      </c>
      <c r="BL725" s="24">
        <v>0</v>
      </c>
    </row>
    <row r="726" spans="1:64" x14ac:dyDescent="0.25">
      <c r="A726" t="s">
        <v>5123</v>
      </c>
      <c r="B726">
        <v>2</v>
      </c>
      <c r="C726">
        <v>1</v>
      </c>
      <c r="D726">
        <v>1</v>
      </c>
      <c r="E726" s="24">
        <v>0</v>
      </c>
      <c r="F726" s="24">
        <v>0</v>
      </c>
      <c r="G726" s="24">
        <v>0</v>
      </c>
      <c r="H726" s="24">
        <v>0</v>
      </c>
      <c r="I726" s="24">
        <v>0</v>
      </c>
      <c r="J726" s="24">
        <v>0</v>
      </c>
      <c r="K726" s="24">
        <v>0</v>
      </c>
      <c r="L726" s="24">
        <v>0</v>
      </c>
      <c r="M726" s="24">
        <v>0</v>
      </c>
      <c r="N726" s="24">
        <v>0</v>
      </c>
      <c r="O726" s="24">
        <v>0</v>
      </c>
      <c r="P726" s="24">
        <v>0</v>
      </c>
      <c r="Q726" s="24">
        <v>0</v>
      </c>
      <c r="R726" s="24">
        <v>0</v>
      </c>
      <c r="S726" s="24">
        <v>0</v>
      </c>
      <c r="T726" s="24">
        <v>0</v>
      </c>
      <c r="U726" s="24">
        <v>0</v>
      </c>
      <c r="V726" s="24">
        <v>0</v>
      </c>
      <c r="W726" s="24">
        <v>0</v>
      </c>
      <c r="X726" s="24">
        <v>0</v>
      </c>
      <c r="Y726" s="24">
        <v>0</v>
      </c>
      <c r="Z726" s="24">
        <v>0</v>
      </c>
      <c r="AA726" s="24">
        <v>0</v>
      </c>
      <c r="AB726" s="24">
        <v>0</v>
      </c>
      <c r="AC726" s="24">
        <v>0</v>
      </c>
      <c r="AD726" s="24">
        <v>0</v>
      </c>
      <c r="AE726" s="24">
        <v>0</v>
      </c>
      <c r="AF726" s="24">
        <v>0</v>
      </c>
      <c r="AG726" s="24">
        <v>0</v>
      </c>
      <c r="AH726" s="24">
        <v>0</v>
      </c>
      <c r="AI726" s="24">
        <v>0</v>
      </c>
      <c r="AJ726" s="24">
        <v>0</v>
      </c>
      <c r="AK726" s="24">
        <v>0</v>
      </c>
      <c r="AL726" s="24">
        <v>0</v>
      </c>
      <c r="AM726" s="24">
        <v>0</v>
      </c>
      <c r="AN726" s="24">
        <v>0</v>
      </c>
      <c r="AO726" s="24">
        <v>0</v>
      </c>
      <c r="AP726" s="24">
        <v>0</v>
      </c>
      <c r="AQ726" s="24">
        <v>0</v>
      </c>
      <c r="AR726" s="24">
        <v>0</v>
      </c>
      <c r="AS726" s="24">
        <v>0</v>
      </c>
      <c r="AT726" s="24">
        <v>0</v>
      </c>
      <c r="AU726" s="24">
        <v>0</v>
      </c>
      <c r="AV726" s="24">
        <v>0</v>
      </c>
      <c r="AW726" s="24">
        <v>0</v>
      </c>
      <c r="AX726" s="24">
        <v>0</v>
      </c>
      <c r="AY726" s="24">
        <v>0</v>
      </c>
      <c r="AZ726" s="24">
        <v>0</v>
      </c>
      <c r="BA726" s="24">
        <v>0</v>
      </c>
      <c r="BB726" s="24">
        <v>0</v>
      </c>
      <c r="BC726" s="24">
        <v>0</v>
      </c>
      <c r="BD726" s="24">
        <v>0</v>
      </c>
      <c r="BE726" s="24">
        <v>0</v>
      </c>
      <c r="BF726" s="24">
        <v>0</v>
      </c>
      <c r="BG726" s="24">
        <v>0</v>
      </c>
      <c r="BH726" s="24">
        <v>0</v>
      </c>
      <c r="BI726" s="24">
        <v>0</v>
      </c>
      <c r="BJ726" s="24">
        <v>0</v>
      </c>
      <c r="BK726" s="24">
        <v>0</v>
      </c>
      <c r="BL726" s="24">
        <v>0</v>
      </c>
    </row>
    <row r="727" spans="1:64" x14ac:dyDescent="0.25">
      <c r="A727" t="s">
        <v>5123</v>
      </c>
      <c r="B727">
        <v>3</v>
      </c>
      <c r="C727">
        <v>1</v>
      </c>
      <c r="D727">
        <v>1</v>
      </c>
      <c r="E727" s="24">
        <v>0</v>
      </c>
      <c r="F727" s="24">
        <v>0</v>
      </c>
      <c r="G727" s="24">
        <v>0</v>
      </c>
      <c r="H727" s="24">
        <v>0</v>
      </c>
      <c r="I727" s="24">
        <v>0</v>
      </c>
      <c r="J727" s="24">
        <v>0</v>
      </c>
      <c r="K727" s="24">
        <v>0</v>
      </c>
      <c r="L727" s="24">
        <v>0</v>
      </c>
      <c r="M727" s="24">
        <v>0</v>
      </c>
      <c r="N727" s="24">
        <v>0</v>
      </c>
      <c r="O727" s="24">
        <v>0</v>
      </c>
      <c r="P727" s="24">
        <v>0</v>
      </c>
      <c r="Q727" s="24">
        <v>0</v>
      </c>
      <c r="R727" s="24">
        <v>0</v>
      </c>
      <c r="S727" s="24">
        <v>0</v>
      </c>
      <c r="T727" s="24">
        <v>0</v>
      </c>
      <c r="U727" s="24">
        <v>0</v>
      </c>
      <c r="V727" s="24">
        <v>0</v>
      </c>
      <c r="W727" s="24">
        <v>0</v>
      </c>
      <c r="X727" s="24">
        <v>0</v>
      </c>
      <c r="Y727" s="24">
        <v>0</v>
      </c>
      <c r="Z727" s="24">
        <v>0</v>
      </c>
      <c r="AA727" s="24">
        <v>0</v>
      </c>
      <c r="AB727" s="24">
        <v>0</v>
      </c>
      <c r="AC727" s="24">
        <v>0</v>
      </c>
      <c r="AD727" s="24">
        <v>0</v>
      </c>
      <c r="AE727" s="24">
        <v>0</v>
      </c>
      <c r="AF727" s="24">
        <v>0</v>
      </c>
      <c r="AG727" s="24">
        <v>0</v>
      </c>
      <c r="AH727" s="24">
        <v>0</v>
      </c>
      <c r="AI727" s="24">
        <v>0</v>
      </c>
      <c r="AJ727" s="24">
        <v>0</v>
      </c>
      <c r="AK727" s="24">
        <v>0</v>
      </c>
      <c r="AL727" s="24">
        <v>0</v>
      </c>
      <c r="AM727" s="24">
        <v>0</v>
      </c>
      <c r="AN727" s="24">
        <v>0</v>
      </c>
      <c r="AO727" s="24">
        <v>0</v>
      </c>
      <c r="AP727" s="24">
        <v>0</v>
      </c>
      <c r="AQ727" s="24">
        <v>0</v>
      </c>
      <c r="AR727" s="24">
        <v>0</v>
      </c>
      <c r="AS727" s="24">
        <v>0</v>
      </c>
      <c r="AT727" s="24">
        <v>0</v>
      </c>
      <c r="AU727" s="24">
        <v>0</v>
      </c>
      <c r="AV727" s="24">
        <v>0</v>
      </c>
      <c r="AW727" s="24">
        <v>0</v>
      </c>
      <c r="AX727" s="24">
        <v>0</v>
      </c>
      <c r="AY727" s="24">
        <v>0</v>
      </c>
      <c r="AZ727" s="24">
        <v>0</v>
      </c>
      <c r="BA727" s="24">
        <v>0</v>
      </c>
      <c r="BB727" s="24">
        <v>0</v>
      </c>
      <c r="BC727" s="24">
        <v>0</v>
      </c>
      <c r="BD727" s="24">
        <v>0</v>
      </c>
      <c r="BE727" s="24">
        <v>0</v>
      </c>
      <c r="BF727" s="24">
        <v>0</v>
      </c>
      <c r="BG727" s="24">
        <v>0</v>
      </c>
      <c r="BH727" s="24">
        <v>0</v>
      </c>
      <c r="BI727" s="24">
        <v>0</v>
      </c>
      <c r="BJ727" s="24">
        <v>0</v>
      </c>
      <c r="BK727" s="24">
        <v>0</v>
      </c>
      <c r="BL727" s="24">
        <v>0</v>
      </c>
    </row>
    <row r="728" spans="1:64" x14ac:dyDescent="0.25">
      <c r="A728" t="s">
        <v>5123</v>
      </c>
      <c r="B728">
        <v>4</v>
      </c>
      <c r="C728">
        <v>2</v>
      </c>
      <c r="D728">
        <v>1</v>
      </c>
      <c r="E728" s="24">
        <v>0</v>
      </c>
      <c r="F728" s="24">
        <v>0</v>
      </c>
      <c r="G728" s="24">
        <v>0</v>
      </c>
      <c r="H728" s="24">
        <v>0</v>
      </c>
      <c r="I728" s="24">
        <v>0</v>
      </c>
      <c r="J728" s="24">
        <v>0</v>
      </c>
      <c r="K728" s="24">
        <v>0</v>
      </c>
      <c r="L728" s="24">
        <v>0</v>
      </c>
      <c r="M728" s="24">
        <v>0</v>
      </c>
      <c r="N728" s="24">
        <v>0</v>
      </c>
      <c r="O728" s="24">
        <v>0</v>
      </c>
      <c r="P728" s="24">
        <v>0</v>
      </c>
      <c r="Q728" s="24">
        <v>0</v>
      </c>
      <c r="R728" s="24">
        <v>0</v>
      </c>
      <c r="S728" s="24">
        <v>0</v>
      </c>
      <c r="T728" s="24">
        <v>0</v>
      </c>
      <c r="U728" s="24">
        <v>0</v>
      </c>
      <c r="V728" s="24">
        <v>0</v>
      </c>
      <c r="W728" s="24">
        <v>0</v>
      </c>
      <c r="X728" s="24">
        <v>0</v>
      </c>
      <c r="Y728" s="24">
        <v>0</v>
      </c>
      <c r="Z728" s="24">
        <v>0</v>
      </c>
      <c r="AA728" s="24">
        <v>0</v>
      </c>
      <c r="AB728" s="24">
        <v>0</v>
      </c>
      <c r="AC728" s="24">
        <v>0</v>
      </c>
      <c r="AD728" s="24">
        <v>0</v>
      </c>
      <c r="AE728" s="24">
        <v>0</v>
      </c>
      <c r="AF728" s="24">
        <v>0</v>
      </c>
      <c r="AG728" s="24">
        <v>0</v>
      </c>
      <c r="AH728" s="24">
        <v>0</v>
      </c>
      <c r="AI728" s="24">
        <v>0</v>
      </c>
      <c r="AJ728" s="24">
        <v>0</v>
      </c>
      <c r="AK728" s="24">
        <v>0</v>
      </c>
      <c r="AL728" s="24">
        <v>0</v>
      </c>
      <c r="AM728" s="24">
        <v>0</v>
      </c>
      <c r="AN728" s="24">
        <v>0</v>
      </c>
      <c r="AO728" s="24">
        <v>0</v>
      </c>
      <c r="AP728" s="24">
        <v>0</v>
      </c>
      <c r="AQ728" s="24">
        <v>0</v>
      </c>
      <c r="AR728" s="24">
        <v>0</v>
      </c>
      <c r="AS728" s="24">
        <v>0</v>
      </c>
      <c r="AT728" s="24">
        <v>0</v>
      </c>
      <c r="AU728" s="24">
        <v>0</v>
      </c>
      <c r="AV728" s="24">
        <v>0</v>
      </c>
      <c r="AW728" s="24">
        <v>0</v>
      </c>
      <c r="AX728" s="24">
        <v>0</v>
      </c>
      <c r="AY728" s="24">
        <v>0</v>
      </c>
      <c r="AZ728" s="24">
        <v>0</v>
      </c>
      <c r="BA728" s="24">
        <v>0</v>
      </c>
      <c r="BB728" s="24">
        <v>0</v>
      </c>
      <c r="BC728" s="24">
        <v>0</v>
      </c>
      <c r="BD728" s="24">
        <v>0</v>
      </c>
      <c r="BE728" s="24">
        <v>0</v>
      </c>
      <c r="BF728" s="24">
        <v>0</v>
      </c>
      <c r="BG728" s="24">
        <v>0</v>
      </c>
      <c r="BH728" s="24">
        <v>0</v>
      </c>
      <c r="BI728" s="24">
        <v>0</v>
      </c>
      <c r="BJ728" s="24">
        <v>0</v>
      </c>
      <c r="BK728" s="24">
        <v>0</v>
      </c>
      <c r="BL728" s="24">
        <v>0</v>
      </c>
    </row>
    <row r="729" spans="1:64" x14ac:dyDescent="0.25">
      <c r="A729" t="s">
        <v>5123</v>
      </c>
      <c r="B729">
        <v>5</v>
      </c>
      <c r="C729">
        <v>2</v>
      </c>
      <c r="D729">
        <v>1</v>
      </c>
      <c r="E729" s="24">
        <v>0</v>
      </c>
      <c r="F729" s="24">
        <v>0</v>
      </c>
      <c r="G729" s="24">
        <v>0</v>
      </c>
      <c r="H729" s="24">
        <v>0</v>
      </c>
      <c r="I729" s="24">
        <v>0</v>
      </c>
      <c r="J729" s="24">
        <v>0</v>
      </c>
      <c r="K729" s="24">
        <v>0</v>
      </c>
      <c r="L729" s="24">
        <v>0</v>
      </c>
      <c r="M729" s="24">
        <v>0</v>
      </c>
      <c r="N729" s="24">
        <v>0</v>
      </c>
      <c r="O729" s="24">
        <v>0</v>
      </c>
      <c r="P729" s="24">
        <v>0</v>
      </c>
      <c r="Q729" s="24">
        <v>0</v>
      </c>
      <c r="R729" s="24">
        <v>0</v>
      </c>
      <c r="S729" s="24">
        <v>0</v>
      </c>
      <c r="T729" s="24">
        <v>0</v>
      </c>
      <c r="U729" s="24">
        <v>0</v>
      </c>
      <c r="V729" s="24">
        <v>0</v>
      </c>
      <c r="W729" s="24">
        <v>0</v>
      </c>
      <c r="X729" s="24">
        <v>0</v>
      </c>
      <c r="Y729" s="24">
        <v>0</v>
      </c>
      <c r="Z729" s="24">
        <v>0</v>
      </c>
      <c r="AA729" s="24">
        <v>0</v>
      </c>
      <c r="AB729" s="24">
        <v>0</v>
      </c>
      <c r="AC729" s="24">
        <v>0</v>
      </c>
      <c r="AD729" s="24">
        <v>0</v>
      </c>
      <c r="AE729" s="24">
        <v>0</v>
      </c>
      <c r="AF729" s="24">
        <v>0</v>
      </c>
      <c r="AG729" s="24">
        <v>0</v>
      </c>
      <c r="AH729" s="24">
        <v>0</v>
      </c>
      <c r="AI729" s="24">
        <v>0</v>
      </c>
      <c r="AJ729" s="24">
        <v>0</v>
      </c>
      <c r="AK729" s="24">
        <v>0</v>
      </c>
      <c r="AL729" s="24">
        <v>0</v>
      </c>
      <c r="AM729" s="24">
        <v>0</v>
      </c>
      <c r="AN729" s="24">
        <v>0</v>
      </c>
      <c r="AO729" s="24">
        <v>0</v>
      </c>
      <c r="AP729" s="24">
        <v>0</v>
      </c>
      <c r="AQ729" s="24">
        <v>0</v>
      </c>
      <c r="AR729" s="24">
        <v>0</v>
      </c>
      <c r="AS729" s="24">
        <v>0</v>
      </c>
      <c r="AT729" s="24">
        <v>0</v>
      </c>
      <c r="AU729" s="24">
        <v>0</v>
      </c>
      <c r="AV729" s="24">
        <v>0</v>
      </c>
      <c r="AW729" s="24">
        <v>0</v>
      </c>
      <c r="AX729" s="24">
        <v>0</v>
      </c>
      <c r="AY729" s="24">
        <v>0</v>
      </c>
      <c r="AZ729" s="24">
        <v>0</v>
      </c>
      <c r="BA729" s="24">
        <v>0</v>
      </c>
      <c r="BB729" s="24">
        <v>0</v>
      </c>
      <c r="BC729" s="24">
        <v>0</v>
      </c>
      <c r="BD729" s="24">
        <v>0</v>
      </c>
      <c r="BE729" s="24">
        <v>0</v>
      </c>
      <c r="BF729" s="24">
        <v>0</v>
      </c>
      <c r="BG729" s="24">
        <v>0</v>
      </c>
      <c r="BH729" s="24">
        <v>0</v>
      </c>
      <c r="BI729" s="24">
        <v>0</v>
      </c>
      <c r="BJ729" s="24">
        <v>0</v>
      </c>
      <c r="BK729" s="24">
        <v>0</v>
      </c>
      <c r="BL729" s="24">
        <v>0</v>
      </c>
    </row>
    <row r="730" spans="1:64" x14ac:dyDescent="0.25">
      <c r="A730" t="s">
        <v>5123</v>
      </c>
      <c r="B730">
        <v>6</v>
      </c>
      <c r="C730">
        <v>2</v>
      </c>
      <c r="D730">
        <v>1</v>
      </c>
      <c r="E730" s="24">
        <v>0</v>
      </c>
      <c r="F730" s="24">
        <v>0</v>
      </c>
      <c r="G730" s="24">
        <v>0</v>
      </c>
      <c r="H730" s="24">
        <v>0</v>
      </c>
      <c r="I730" s="24">
        <v>0</v>
      </c>
      <c r="J730" s="24">
        <v>0</v>
      </c>
      <c r="K730" s="24">
        <v>0</v>
      </c>
      <c r="L730" s="24">
        <v>0</v>
      </c>
      <c r="M730" s="24">
        <v>0</v>
      </c>
      <c r="N730" s="24">
        <v>0</v>
      </c>
      <c r="O730" s="24">
        <v>0</v>
      </c>
      <c r="P730" s="24">
        <v>0</v>
      </c>
      <c r="Q730" s="24">
        <v>0</v>
      </c>
      <c r="R730" s="24">
        <v>0</v>
      </c>
      <c r="S730" s="24">
        <v>0</v>
      </c>
      <c r="T730" s="24">
        <v>0</v>
      </c>
      <c r="U730" s="24">
        <v>0</v>
      </c>
      <c r="V730" s="24">
        <v>0</v>
      </c>
      <c r="W730" s="24">
        <v>0</v>
      </c>
      <c r="X730" s="24">
        <v>0</v>
      </c>
      <c r="Y730" s="24">
        <v>0</v>
      </c>
      <c r="Z730" s="24">
        <v>0</v>
      </c>
      <c r="AA730" s="24">
        <v>0</v>
      </c>
      <c r="AB730" s="24">
        <v>0</v>
      </c>
      <c r="AC730" s="24">
        <v>0</v>
      </c>
      <c r="AD730" s="24">
        <v>0</v>
      </c>
      <c r="AE730" s="24">
        <v>0</v>
      </c>
      <c r="AF730" s="24">
        <v>0</v>
      </c>
      <c r="AG730" s="24">
        <v>0</v>
      </c>
      <c r="AH730" s="24">
        <v>0</v>
      </c>
      <c r="AI730" s="24">
        <v>0</v>
      </c>
      <c r="AJ730" s="24">
        <v>0</v>
      </c>
      <c r="AK730" s="24">
        <v>0</v>
      </c>
      <c r="AL730" s="24">
        <v>0</v>
      </c>
      <c r="AM730" s="24">
        <v>0</v>
      </c>
      <c r="AN730" s="24">
        <v>0</v>
      </c>
      <c r="AO730" s="24">
        <v>0</v>
      </c>
      <c r="AP730" s="24">
        <v>0</v>
      </c>
      <c r="AQ730" s="24">
        <v>0</v>
      </c>
      <c r="AR730" s="24">
        <v>0</v>
      </c>
      <c r="AS730" s="24">
        <v>0</v>
      </c>
      <c r="AT730" s="24">
        <v>0</v>
      </c>
      <c r="AU730" s="24">
        <v>0</v>
      </c>
      <c r="AV730" s="24">
        <v>0</v>
      </c>
      <c r="AW730" s="24">
        <v>0</v>
      </c>
      <c r="AX730" s="24">
        <v>0</v>
      </c>
      <c r="AY730" s="24">
        <v>0</v>
      </c>
      <c r="AZ730" s="24">
        <v>0</v>
      </c>
      <c r="BA730" s="24">
        <v>0</v>
      </c>
      <c r="BB730" s="24">
        <v>0</v>
      </c>
      <c r="BC730" s="24">
        <v>0</v>
      </c>
      <c r="BD730" s="24">
        <v>0</v>
      </c>
      <c r="BE730" s="24">
        <v>0</v>
      </c>
      <c r="BF730" s="24">
        <v>0</v>
      </c>
      <c r="BG730" s="24">
        <v>0</v>
      </c>
      <c r="BH730" s="24">
        <v>0</v>
      </c>
      <c r="BI730" s="24">
        <v>0</v>
      </c>
      <c r="BJ730" s="24">
        <v>0</v>
      </c>
      <c r="BK730" s="24">
        <v>0</v>
      </c>
      <c r="BL730" s="24">
        <v>0</v>
      </c>
    </row>
    <row r="731" spans="1:64" x14ac:dyDescent="0.25">
      <c r="A731" t="s">
        <v>5123</v>
      </c>
      <c r="B731">
        <v>7</v>
      </c>
      <c r="C731">
        <v>3</v>
      </c>
      <c r="D731">
        <v>1</v>
      </c>
      <c r="E731" s="24">
        <v>400000</v>
      </c>
      <c r="F731" s="24">
        <v>66666.666666666657</v>
      </c>
      <c r="G731" s="24">
        <v>160000</v>
      </c>
      <c r="H731" s="24">
        <v>26666.666666666664</v>
      </c>
      <c r="I731" s="24">
        <v>20000</v>
      </c>
      <c r="J731" s="24">
        <v>3333.333333333333</v>
      </c>
      <c r="K731" s="24">
        <v>1.2085574819168436E-2</v>
      </c>
      <c r="L731" s="24">
        <v>3.9428795239803516</v>
      </c>
      <c r="M731" s="24">
        <v>3.9549650987995202</v>
      </c>
      <c r="N731" s="24">
        <v>19996.045034901195</v>
      </c>
      <c r="O731" s="24">
        <v>19999.987914425175</v>
      </c>
      <c r="P731" s="24">
        <v>19999.999999999996</v>
      </c>
      <c r="Q731" s="24">
        <v>3.5874531249317448E-5</v>
      </c>
      <c r="R731" s="24">
        <v>2.5089504803799284E-3</v>
      </c>
      <c r="S731" s="24">
        <v>2.5448250116292459E-3</v>
      </c>
      <c r="T731" s="24">
        <v>9.9999999999999982</v>
      </c>
      <c r="U731" s="24">
        <v>400000</v>
      </c>
      <c r="V731" s="24">
        <v>66666.666666666657</v>
      </c>
      <c r="W731" s="24">
        <v>160000</v>
      </c>
      <c r="X731" s="24">
        <v>26666.666666666664</v>
      </c>
      <c r="Y731" s="24">
        <v>0</v>
      </c>
      <c r="Z731" s="24">
        <v>0</v>
      </c>
      <c r="AA731" s="24">
        <v>1.2085574819168436E-2</v>
      </c>
      <c r="AB731" s="24">
        <v>3.9428795239803516</v>
      </c>
      <c r="AC731" s="24">
        <v>3.9549650987995202</v>
      </c>
      <c r="AD731" s="24">
        <v>19996.045034901195</v>
      </c>
      <c r="AE731" s="24">
        <v>19999.987914425175</v>
      </c>
      <c r="AF731" s="24">
        <v>19999.999999999996</v>
      </c>
      <c r="AG731" s="24">
        <v>3.5874531249317448E-5</v>
      </c>
      <c r="AH731" s="24">
        <v>2.5089504803799284E-3</v>
      </c>
      <c r="AI731" s="24">
        <v>2.5448250116292459E-3</v>
      </c>
      <c r="AJ731" s="24">
        <v>9.9999999999999982</v>
      </c>
      <c r="AK731" s="24">
        <v>0</v>
      </c>
      <c r="AL731" s="24">
        <v>0</v>
      </c>
      <c r="AM731" s="24">
        <v>0</v>
      </c>
      <c r="AN731" s="24">
        <v>0</v>
      </c>
      <c r="AO731" s="24">
        <v>20000</v>
      </c>
      <c r="AP731" s="24">
        <v>3333.333333333333</v>
      </c>
      <c r="AQ731" s="24">
        <v>0</v>
      </c>
      <c r="AR731" s="24">
        <v>0</v>
      </c>
      <c r="AS731" s="24">
        <v>0</v>
      </c>
      <c r="AT731" s="24">
        <v>0</v>
      </c>
      <c r="AU731" s="24">
        <v>0</v>
      </c>
      <c r="AV731" s="24">
        <v>0</v>
      </c>
      <c r="AW731" s="24">
        <v>0</v>
      </c>
      <c r="AX731" s="24">
        <v>0</v>
      </c>
      <c r="AY731" s="24">
        <v>0</v>
      </c>
      <c r="AZ731" s="24">
        <v>0</v>
      </c>
      <c r="BA731" s="24">
        <v>9.9974551749883691</v>
      </c>
      <c r="BB731" s="24">
        <v>9.9999641254687486</v>
      </c>
      <c r="BC731" s="24">
        <v>9.9974551749883691</v>
      </c>
      <c r="BD731" s="24">
        <v>9.9999641254687486</v>
      </c>
      <c r="BE731" s="24">
        <v>0</v>
      </c>
      <c r="BF731" s="24">
        <v>0</v>
      </c>
      <c r="BG731" s="24">
        <v>400000</v>
      </c>
      <c r="BH731" s="24">
        <v>66666.666666666657</v>
      </c>
      <c r="BI731" s="24">
        <v>0</v>
      </c>
      <c r="BJ731" s="24">
        <v>0</v>
      </c>
      <c r="BK731" s="24">
        <v>0</v>
      </c>
      <c r="BL731" s="24">
        <v>0</v>
      </c>
    </row>
    <row r="732" spans="1:64" x14ac:dyDescent="0.25">
      <c r="A732" t="s">
        <v>5123</v>
      </c>
      <c r="B732">
        <v>8</v>
      </c>
      <c r="C732">
        <v>3</v>
      </c>
      <c r="D732">
        <v>1</v>
      </c>
      <c r="E732" s="24">
        <v>400000</v>
      </c>
      <c r="F732" s="24">
        <v>199999.99999999997</v>
      </c>
      <c r="G732" s="24">
        <v>160000</v>
      </c>
      <c r="H732" s="24">
        <v>80000</v>
      </c>
      <c r="I732" s="24">
        <v>20000</v>
      </c>
      <c r="J732" s="24">
        <v>10000</v>
      </c>
      <c r="K732" s="24">
        <v>2.832306649446187</v>
      </c>
      <c r="L732" s="24">
        <v>115.07656380709334</v>
      </c>
      <c r="M732" s="24">
        <v>117.90887045653952</v>
      </c>
      <c r="N732" s="24">
        <v>59882.091129543449</v>
      </c>
      <c r="O732" s="24">
        <v>59997.167693350551</v>
      </c>
      <c r="P732" s="24">
        <v>59999.999999999985</v>
      </c>
      <c r="Q732" s="24">
        <v>4.5954405072877891E-3</v>
      </c>
      <c r="R732" s="24">
        <v>6.8651399234273866E-2</v>
      </c>
      <c r="S732" s="24">
        <v>7.3246839741561653E-2</v>
      </c>
      <c r="T732" s="24">
        <v>29.999999999999993</v>
      </c>
      <c r="U732" s="24">
        <v>400000</v>
      </c>
      <c r="V732" s="24">
        <v>199999.99999999997</v>
      </c>
      <c r="W732" s="24">
        <v>160000</v>
      </c>
      <c r="X732" s="24">
        <v>80000</v>
      </c>
      <c r="Y732" s="24">
        <v>0</v>
      </c>
      <c r="Z732" s="24">
        <v>0</v>
      </c>
      <c r="AA732" s="24">
        <v>2.832306649446187</v>
      </c>
      <c r="AB732" s="24">
        <v>115.07656380709334</v>
      </c>
      <c r="AC732" s="24">
        <v>117.90887045653952</v>
      </c>
      <c r="AD732" s="24">
        <v>59882.091129543449</v>
      </c>
      <c r="AE732" s="24">
        <v>59997.167693350551</v>
      </c>
      <c r="AF732" s="24">
        <v>59999.999999999985</v>
      </c>
      <c r="AG732" s="24">
        <v>4.5954405072877891E-3</v>
      </c>
      <c r="AH732" s="24">
        <v>6.8651399234273866E-2</v>
      </c>
      <c r="AI732" s="24">
        <v>7.3246839741561653E-2</v>
      </c>
      <c r="AJ732" s="24">
        <v>29.999999999999993</v>
      </c>
      <c r="AK732" s="24">
        <v>0</v>
      </c>
      <c r="AL732" s="24">
        <v>0</v>
      </c>
      <c r="AM732" s="24">
        <v>0</v>
      </c>
      <c r="AN732" s="24">
        <v>0</v>
      </c>
      <c r="AO732" s="24">
        <v>20000</v>
      </c>
      <c r="AP732" s="24">
        <v>10000</v>
      </c>
      <c r="AQ732" s="24">
        <v>0</v>
      </c>
      <c r="AR732" s="24">
        <v>0</v>
      </c>
      <c r="AS732" s="24">
        <v>0</v>
      </c>
      <c r="AT732" s="24">
        <v>0</v>
      </c>
      <c r="AU732" s="24">
        <v>0</v>
      </c>
      <c r="AV732" s="24">
        <v>0</v>
      </c>
      <c r="AW732" s="24">
        <v>0</v>
      </c>
      <c r="AX732" s="24">
        <v>0</v>
      </c>
      <c r="AY732" s="24">
        <v>0</v>
      </c>
      <c r="AZ732" s="24">
        <v>0</v>
      </c>
      <c r="BA732" s="24">
        <v>29.926753160258436</v>
      </c>
      <c r="BB732" s="24">
        <v>29.995404559492705</v>
      </c>
      <c r="BC732" s="24">
        <v>29.926753160258436</v>
      </c>
      <c r="BD732" s="24">
        <v>29.995404559492705</v>
      </c>
      <c r="BE732" s="24">
        <v>0</v>
      </c>
      <c r="BF732" s="24">
        <v>0</v>
      </c>
      <c r="BG732" s="24">
        <v>400000</v>
      </c>
      <c r="BH732" s="24">
        <v>199999.99999999997</v>
      </c>
      <c r="BI732" s="24">
        <v>0</v>
      </c>
      <c r="BJ732" s="24">
        <v>0</v>
      </c>
      <c r="BK732" s="24">
        <v>0</v>
      </c>
      <c r="BL732" s="24">
        <v>0</v>
      </c>
    </row>
    <row r="733" spans="1:64" x14ac:dyDescent="0.25">
      <c r="A733" t="s">
        <v>5123</v>
      </c>
      <c r="B733">
        <v>9</v>
      </c>
      <c r="C733">
        <v>3</v>
      </c>
      <c r="D733">
        <v>1</v>
      </c>
      <c r="E733" s="24">
        <v>400000</v>
      </c>
      <c r="F733" s="24">
        <v>333333.33333333331</v>
      </c>
      <c r="G733" s="24">
        <v>160000</v>
      </c>
      <c r="H733" s="24">
        <v>133333.33333333334</v>
      </c>
      <c r="I733" s="24">
        <v>20000</v>
      </c>
      <c r="J733" s="24">
        <v>16666.666666666668</v>
      </c>
      <c r="K733" s="24">
        <v>27.487462532906829</v>
      </c>
      <c r="L733" s="24">
        <v>578.30763955889915</v>
      </c>
      <c r="M733" s="24">
        <v>605.79510209180603</v>
      </c>
      <c r="N733" s="24">
        <v>99394.204897908174</v>
      </c>
      <c r="O733" s="24">
        <v>99972.512537467061</v>
      </c>
      <c r="P733" s="24">
        <v>99999.999999999985</v>
      </c>
      <c r="Q733" s="24">
        <v>3.6779015975885211E-2</v>
      </c>
      <c r="R733" s="24">
        <v>0.33360990218710201</v>
      </c>
      <c r="S733" s="24">
        <v>0.37038891816298725</v>
      </c>
      <c r="T733" s="24">
        <v>50.000000000000007</v>
      </c>
      <c r="U733" s="24">
        <v>400000</v>
      </c>
      <c r="V733" s="24">
        <v>333333.33333333331</v>
      </c>
      <c r="W733" s="24">
        <v>160000</v>
      </c>
      <c r="X733" s="24">
        <v>133333.33333333334</v>
      </c>
      <c r="Y733" s="24">
        <v>0</v>
      </c>
      <c r="Z733" s="24">
        <v>0</v>
      </c>
      <c r="AA733" s="24">
        <v>27.487462532906829</v>
      </c>
      <c r="AB733" s="24">
        <v>578.30763955889915</v>
      </c>
      <c r="AC733" s="24">
        <v>605.79510209180603</v>
      </c>
      <c r="AD733" s="24">
        <v>99394.204897908174</v>
      </c>
      <c r="AE733" s="24">
        <v>99972.512537467061</v>
      </c>
      <c r="AF733" s="24">
        <v>99999.999999999985</v>
      </c>
      <c r="AG733" s="24">
        <v>3.6779015975885211E-2</v>
      </c>
      <c r="AH733" s="24">
        <v>0.33360990218710201</v>
      </c>
      <c r="AI733" s="24">
        <v>0.37038891816298725</v>
      </c>
      <c r="AJ733" s="24">
        <v>50.000000000000007</v>
      </c>
      <c r="AK733" s="24">
        <v>0</v>
      </c>
      <c r="AL733" s="24">
        <v>0</v>
      </c>
      <c r="AM733" s="24">
        <v>0</v>
      </c>
      <c r="AN733" s="24">
        <v>0</v>
      </c>
      <c r="AO733" s="24">
        <v>20000</v>
      </c>
      <c r="AP733" s="24">
        <v>16666.666666666668</v>
      </c>
      <c r="AQ733" s="24">
        <v>0</v>
      </c>
      <c r="AR733" s="24">
        <v>0</v>
      </c>
      <c r="AS733" s="24">
        <v>0</v>
      </c>
      <c r="AT733" s="24">
        <v>0</v>
      </c>
      <c r="AU733" s="24">
        <v>0</v>
      </c>
      <c r="AV733" s="24">
        <v>0</v>
      </c>
      <c r="AW733" s="24">
        <v>0</v>
      </c>
      <c r="AX733" s="24">
        <v>0</v>
      </c>
      <c r="AY733" s="24">
        <v>0</v>
      </c>
      <c r="AZ733" s="24">
        <v>0</v>
      </c>
      <c r="BA733" s="24">
        <v>49.629611081837012</v>
      </c>
      <c r="BB733" s="24">
        <v>49.963220984024126</v>
      </c>
      <c r="BC733" s="24">
        <v>49.629611081837012</v>
      </c>
      <c r="BD733" s="24">
        <v>49.963220984024126</v>
      </c>
      <c r="BE733" s="24">
        <v>0</v>
      </c>
      <c r="BF733" s="24">
        <v>0</v>
      </c>
      <c r="BG733" s="24">
        <v>400000</v>
      </c>
      <c r="BH733" s="24">
        <v>333333.33333333331</v>
      </c>
      <c r="BI733" s="24">
        <v>0</v>
      </c>
      <c r="BJ733" s="24">
        <v>0</v>
      </c>
      <c r="BK733" s="24">
        <v>0</v>
      </c>
      <c r="BL733" s="24">
        <v>0</v>
      </c>
    </row>
    <row r="734" spans="1:64" x14ac:dyDescent="0.25">
      <c r="A734" t="s">
        <v>5123</v>
      </c>
      <c r="B734">
        <v>10</v>
      </c>
      <c r="C734">
        <v>4</v>
      </c>
      <c r="D734">
        <v>1</v>
      </c>
      <c r="E734" s="24">
        <v>600000</v>
      </c>
      <c r="F734" s="24">
        <v>433333.33333333331</v>
      </c>
      <c r="G734" s="24">
        <v>240000</v>
      </c>
      <c r="H734" s="24">
        <v>173333.33333333334</v>
      </c>
      <c r="I734" s="24">
        <v>30000</v>
      </c>
      <c r="J734" s="24">
        <v>21666.666666666668</v>
      </c>
      <c r="K734" s="24">
        <v>120.93776288411007</v>
      </c>
      <c r="L734" s="24">
        <v>1627.613950674044</v>
      </c>
      <c r="M734" s="24">
        <v>1748.551713558154</v>
      </c>
      <c r="N734" s="24">
        <v>128251.44828644185</v>
      </c>
      <c r="O734" s="24">
        <v>129879.06223711587</v>
      </c>
      <c r="P734" s="24">
        <v>129999.99999999997</v>
      </c>
      <c r="Q734" s="24">
        <v>0.14296316364564438</v>
      </c>
      <c r="R734" s="24">
        <v>0.91240798698098824</v>
      </c>
      <c r="S734" s="24">
        <v>1.0553711506266326</v>
      </c>
      <c r="T734" s="24">
        <v>65</v>
      </c>
      <c r="U734" s="24">
        <v>600000</v>
      </c>
      <c r="V734" s="24">
        <v>433333.33333333331</v>
      </c>
      <c r="W734" s="24">
        <v>240000</v>
      </c>
      <c r="X734" s="24">
        <v>173333.33333333334</v>
      </c>
      <c r="Y734" s="24">
        <v>0</v>
      </c>
      <c r="Z734" s="24">
        <v>0</v>
      </c>
      <c r="AA734" s="24">
        <v>120.93776288411007</v>
      </c>
      <c r="AB734" s="24">
        <v>1627.613950674044</v>
      </c>
      <c r="AC734" s="24">
        <v>1748.551713558154</v>
      </c>
      <c r="AD734" s="24">
        <v>128251.44828644185</v>
      </c>
      <c r="AE734" s="24">
        <v>129879.06223711587</v>
      </c>
      <c r="AF734" s="24">
        <v>129999.99999999997</v>
      </c>
      <c r="AG734" s="24">
        <v>0.14296316364564438</v>
      </c>
      <c r="AH734" s="24">
        <v>0.91240798698098824</v>
      </c>
      <c r="AI734" s="24">
        <v>1.0553711506266326</v>
      </c>
      <c r="AJ734" s="24">
        <v>65</v>
      </c>
      <c r="AK734" s="24">
        <v>0</v>
      </c>
      <c r="AL734" s="24">
        <v>0</v>
      </c>
      <c r="AM734" s="24">
        <v>0</v>
      </c>
      <c r="AN734" s="24">
        <v>0</v>
      </c>
      <c r="AO734" s="24">
        <v>30000</v>
      </c>
      <c r="AP734" s="24">
        <v>21666.666666666668</v>
      </c>
      <c r="AQ734" s="24">
        <v>0</v>
      </c>
      <c r="AR734" s="24">
        <v>0</v>
      </c>
      <c r="AS734" s="24">
        <v>0</v>
      </c>
      <c r="AT734" s="24">
        <v>0</v>
      </c>
      <c r="AU734" s="24">
        <v>0</v>
      </c>
      <c r="AV734" s="24">
        <v>0</v>
      </c>
      <c r="AW734" s="24">
        <v>0</v>
      </c>
      <c r="AX734" s="24">
        <v>0</v>
      </c>
      <c r="AY734" s="24">
        <v>0</v>
      </c>
      <c r="AZ734" s="24">
        <v>0</v>
      </c>
      <c r="BA734" s="24">
        <v>63.944628849373373</v>
      </c>
      <c r="BB734" s="24">
        <v>64.857036836354354</v>
      </c>
      <c r="BC734" s="24">
        <v>63.944628849373373</v>
      </c>
      <c r="BD734" s="24">
        <v>64.857036836354354</v>
      </c>
      <c r="BE734" s="24">
        <v>0</v>
      </c>
      <c r="BF734" s="24">
        <v>0</v>
      </c>
      <c r="BG734" s="24">
        <v>600000</v>
      </c>
      <c r="BH734" s="24">
        <v>433333.33333333331</v>
      </c>
      <c r="BI734" s="24">
        <v>0</v>
      </c>
      <c r="BJ734" s="24">
        <v>0</v>
      </c>
      <c r="BK734" s="24">
        <v>0</v>
      </c>
      <c r="BL734" s="24">
        <v>0</v>
      </c>
    </row>
    <row r="735" spans="1:64" x14ac:dyDescent="0.25">
      <c r="A735" t="s">
        <v>5123</v>
      </c>
      <c r="B735">
        <v>11</v>
      </c>
      <c r="C735">
        <v>4</v>
      </c>
      <c r="D735">
        <v>1</v>
      </c>
      <c r="E735" s="24">
        <v>600000</v>
      </c>
      <c r="F735" s="24">
        <v>499999.99999999994</v>
      </c>
      <c r="G735" s="24">
        <v>240000</v>
      </c>
      <c r="H735" s="24">
        <v>200000</v>
      </c>
      <c r="I735" s="24">
        <v>30000</v>
      </c>
      <c r="J735" s="24">
        <v>25000</v>
      </c>
      <c r="K735" s="24">
        <v>350.9597767329941</v>
      </c>
      <c r="L735" s="24">
        <v>3340.9159043265336</v>
      </c>
      <c r="M735" s="24">
        <v>3691.8756810595273</v>
      </c>
      <c r="N735" s="24">
        <v>146308.12431894039</v>
      </c>
      <c r="O735" s="24">
        <v>149649.04022326693</v>
      </c>
      <c r="P735" s="24">
        <v>149999.99999999994</v>
      </c>
      <c r="Q735" s="24">
        <v>0.37795525826182141</v>
      </c>
      <c r="R735" s="24">
        <v>1.825616384865695</v>
      </c>
      <c r="S735" s="24">
        <v>2.2035716431275159</v>
      </c>
      <c r="T735" s="24">
        <v>75</v>
      </c>
      <c r="U735" s="24">
        <v>600000</v>
      </c>
      <c r="V735" s="24">
        <v>499999.99999999994</v>
      </c>
      <c r="W735" s="24">
        <v>240000</v>
      </c>
      <c r="X735" s="24">
        <v>200000</v>
      </c>
      <c r="Y735" s="24">
        <v>0</v>
      </c>
      <c r="Z735" s="24">
        <v>0</v>
      </c>
      <c r="AA735" s="24">
        <v>350.9597767329941</v>
      </c>
      <c r="AB735" s="24">
        <v>3340.9159043265336</v>
      </c>
      <c r="AC735" s="24">
        <v>3691.8756810595273</v>
      </c>
      <c r="AD735" s="24">
        <v>146308.12431894039</v>
      </c>
      <c r="AE735" s="24">
        <v>149649.04022326693</v>
      </c>
      <c r="AF735" s="24">
        <v>149999.99999999994</v>
      </c>
      <c r="AG735" s="24">
        <v>0.37795525826182141</v>
      </c>
      <c r="AH735" s="24">
        <v>1.825616384865695</v>
      </c>
      <c r="AI735" s="24">
        <v>2.2035716431275159</v>
      </c>
      <c r="AJ735" s="24">
        <v>75</v>
      </c>
      <c r="AK735" s="24">
        <v>0</v>
      </c>
      <c r="AL735" s="24">
        <v>0</v>
      </c>
      <c r="AM735" s="24">
        <v>0</v>
      </c>
      <c r="AN735" s="24">
        <v>0</v>
      </c>
      <c r="AO735" s="24">
        <v>30000</v>
      </c>
      <c r="AP735" s="24">
        <v>25000</v>
      </c>
      <c r="AQ735" s="24">
        <v>0</v>
      </c>
      <c r="AR735" s="24">
        <v>0</v>
      </c>
      <c r="AS735" s="24">
        <v>0</v>
      </c>
      <c r="AT735" s="24">
        <v>0</v>
      </c>
      <c r="AU735" s="24">
        <v>0</v>
      </c>
      <c r="AV735" s="24">
        <v>0</v>
      </c>
      <c r="AW735" s="24">
        <v>0</v>
      </c>
      <c r="AX735" s="24">
        <v>0</v>
      </c>
      <c r="AY735" s="24">
        <v>0</v>
      </c>
      <c r="AZ735" s="24">
        <v>0</v>
      </c>
      <c r="BA735" s="24">
        <v>72.796428356872497</v>
      </c>
      <c r="BB735" s="24">
        <v>74.622044741738165</v>
      </c>
      <c r="BC735" s="24">
        <v>72.796428356872497</v>
      </c>
      <c r="BD735" s="24">
        <v>74.622044741738165</v>
      </c>
      <c r="BE735" s="24">
        <v>0</v>
      </c>
      <c r="BF735" s="24">
        <v>0</v>
      </c>
      <c r="BG735" s="24">
        <v>600000</v>
      </c>
      <c r="BH735" s="24">
        <v>499999.99999999994</v>
      </c>
      <c r="BI735" s="24">
        <v>0</v>
      </c>
      <c r="BJ735" s="24">
        <v>0</v>
      </c>
      <c r="BK735" s="24">
        <v>0</v>
      </c>
      <c r="BL735" s="24">
        <v>0</v>
      </c>
    </row>
    <row r="736" spans="1:64" x14ac:dyDescent="0.25">
      <c r="A736" t="s">
        <v>5123</v>
      </c>
      <c r="B736">
        <v>12</v>
      </c>
      <c r="C736">
        <v>4</v>
      </c>
      <c r="D736">
        <v>1</v>
      </c>
      <c r="E736" s="24">
        <v>600000</v>
      </c>
      <c r="F736" s="24">
        <v>566666.66666666663</v>
      </c>
      <c r="G736" s="24">
        <v>240000</v>
      </c>
      <c r="H736" s="24">
        <v>226666.66666666666</v>
      </c>
      <c r="I736" s="24">
        <v>30000</v>
      </c>
      <c r="J736" s="24">
        <v>28333.333333333332</v>
      </c>
      <c r="K736" s="24">
        <v>786.83745804075852</v>
      </c>
      <c r="L736" s="24">
        <v>5640.4275552855252</v>
      </c>
      <c r="M736" s="24">
        <v>6427.2650133262841</v>
      </c>
      <c r="N736" s="24">
        <v>163572.73498667369</v>
      </c>
      <c r="O736" s="24">
        <v>169213.16254195932</v>
      </c>
      <c r="P736" s="24">
        <v>170000</v>
      </c>
      <c r="Q736" s="24">
        <v>0.78647295291500896</v>
      </c>
      <c r="R736" s="24">
        <v>3.0121819294702901</v>
      </c>
      <c r="S736" s="24">
        <v>3.7986548823852995</v>
      </c>
      <c r="T736" s="24">
        <v>85</v>
      </c>
      <c r="U736" s="24">
        <v>600000</v>
      </c>
      <c r="V736" s="24">
        <v>566666.66666666663</v>
      </c>
      <c r="W736" s="24">
        <v>240000</v>
      </c>
      <c r="X736" s="24">
        <v>226666.66666666666</v>
      </c>
      <c r="Y736" s="24">
        <v>0</v>
      </c>
      <c r="Z736" s="24">
        <v>0</v>
      </c>
      <c r="AA736" s="24">
        <v>786.83745804075852</v>
      </c>
      <c r="AB736" s="24">
        <v>5640.4275552855252</v>
      </c>
      <c r="AC736" s="24">
        <v>6427.2650133262841</v>
      </c>
      <c r="AD736" s="24">
        <v>163572.73498667369</v>
      </c>
      <c r="AE736" s="24">
        <v>169213.16254195932</v>
      </c>
      <c r="AF736" s="24">
        <v>170000</v>
      </c>
      <c r="AG736" s="24">
        <v>0.78647295291500896</v>
      </c>
      <c r="AH736" s="24">
        <v>3.0121819294702901</v>
      </c>
      <c r="AI736" s="24">
        <v>3.7986548823852995</v>
      </c>
      <c r="AJ736" s="24">
        <v>85</v>
      </c>
      <c r="AK736" s="24">
        <v>0</v>
      </c>
      <c r="AL736" s="24">
        <v>0</v>
      </c>
      <c r="AM736" s="24">
        <v>0</v>
      </c>
      <c r="AN736" s="24">
        <v>0</v>
      </c>
      <c r="AO736" s="24">
        <v>30000</v>
      </c>
      <c r="AP736" s="24">
        <v>28333.333333333332</v>
      </c>
      <c r="AQ736" s="24">
        <v>0</v>
      </c>
      <c r="AR736" s="24">
        <v>0</v>
      </c>
      <c r="AS736" s="24">
        <v>0</v>
      </c>
      <c r="AT736" s="24">
        <v>0</v>
      </c>
      <c r="AU736" s="24">
        <v>0</v>
      </c>
      <c r="AV736" s="24">
        <v>0</v>
      </c>
      <c r="AW736" s="24">
        <v>0</v>
      </c>
      <c r="AX736" s="24">
        <v>0</v>
      </c>
      <c r="AY736" s="24">
        <v>0</v>
      </c>
      <c r="AZ736" s="24">
        <v>0</v>
      </c>
      <c r="BA736" s="24">
        <v>81.201345117614665</v>
      </c>
      <c r="BB736" s="24">
        <v>84.213527047085023</v>
      </c>
      <c r="BC736" s="24">
        <v>81.201345117614665</v>
      </c>
      <c r="BD736" s="24">
        <v>84.213527047085023</v>
      </c>
      <c r="BE736" s="24">
        <v>0</v>
      </c>
      <c r="BF736" s="24">
        <v>0</v>
      </c>
      <c r="BG736" s="24">
        <v>600000</v>
      </c>
      <c r="BH736" s="24">
        <v>566666.66666666663</v>
      </c>
      <c r="BI736" s="24">
        <v>0</v>
      </c>
      <c r="BJ736" s="24">
        <v>0</v>
      </c>
      <c r="BK736" s="24">
        <v>0</v>
      </c>
      <c r="BL736" s="24">
        <v>0</v>
      </c>
    </row>
    <row r="737" spans="1:64" x14ac:dyDescent="0.25">
      <c r="A737" t="s">
        <v>5123</v>
      </c>
      <c r="B737">
        <v>13</v>
      </c>
      <c r="C737">
        <v>1</v>
      </c>
      <c r="D737">
        <v>2</v>
      </c>
      <c r="E737" s="24">
        <v>1000000</v>
      </c>
      <c r="F737" s="24">
        <v>666666.66666666663</v>
      </c>
      <c r="G737" s="24">
        <v>400000</v>
      </c>
      <c r="H737" s="24">
        <v>266666.66666666669</v>
      </c>
      <c r="I737" s="24">
        <v>50000</v>
      </c>
      <c r="J737" s="24">
        <v>33333.333333333336</v>
      </c>
      <c r="K737" s="24">
        <v>1484.1000014376448</v>
      </c>
      <c r="L737" s="24">
        <v>8400.9357092579612</v>
      </c>
      <c r="M737" s="24">
        <v>9885.0357106956053</v>
      </c>
      <c r="N737" s="24">
        <v>190114.96428930445</v>
      </c>
      <c r="O737" s="24">
        <v>198515.89999856229</v>
      </c>
      <c r="P737" s="24">
        <v>200000</v>
      </c>
      <c r="Q737" s="24">
        <v>1.3954166001233472</v>
      </c>
      <c r="R737" s="24">
        <v>4.3970052963520825</v>
      </c>
      <c r="S737" s="24">
        <v>5.792421896475429</v>
      </c>
      <c r="T737" s="24">
        <v>100</v>
      </c>
      <c r="U737" s="24">
        <v>1000000</v>
      </c>
      <c r="V737" s="24">
        <v>666666.66666666663</v>
      </c>
      <c r="W737" s="24">
        <v>400000</v>
      </c>
      <c r="X737" s="24">
        <v>266666.66666666669</v>
      </c>
      <c r="Y737" s="24">
        <v>0</v>
      </c>
      <c r="Z737" s="24">
        <v>0</v>
      </c>
      <c r="AA737" s="24">
        <v>1484.1000014376448</v>
      </c>
      <c r="AB737" s="24">
        <v>8400.9357092579612</v>
      </c>
      <c r="AC737" s="24">
        <v>9885.0357106956053</v>
      </c>
      <c r="AD737" s="24">
        <v>190114.96428930445</v>
      </c>
      <c r="AE737" s="24">
        <v>198515.89999856229</v>
      </c>
      <c r="AF737" s="24">
        <v>200000</v>
      </c>
      <c r="AG737" s="24">
        <v>1.3954166001233472</v>
      </c>
      <c r="AH737" s="24">
        <v>4.3970052963520825</v>
      </c>
      <c r="AI737" s="24">
        <v>5.792421896475429</v>
      </c>
      <c r="AJ737" s="24">
        <v>100</v>
      </c>
      <c r="AK737" s="24">
        <v>0</v>
      </c>
      <c r="AL737" s="24">
        <v>0</v>
      </c>
      <c r="AM737" s="24">
        <v>0</v>
      </c>
      <c r="AN737" s="24">
        <v>0</v>
      </c>
      <c r="AO737" s="24">
        <v>50000</v>
      </c>
      <c r="AP737" s="24">
        <v>33333.333333333336</v>
      </c>
      <c r="AQ737" s="24">
        <v>0</v>
      </c>
      <c r="AR737" s="24">
        <v>0</v>
      </c>
      <c r="AS737" s="24">
        <v>0</v>
      </c>
      <c r="AT737" s="24">
        <v>0</v>
      </c>
      <c r="AU737" s="24">
        <v>0</v>
      </c>
      <c r="AV737" s="24">
        <v>0</v>
      </c>
      <c r="AW737" s="24">
        <v>0</v>
      </c>
      <c r="AX737" s="24">
        <v>0</v>
      </c>
      <c r="AY737" s="24">
        <v>0</v>
      </c>
      <c r="AZ737" s="24">
        <v>0</v>
      </c>
      <c r="BA737" s="24">
        <v>94.207578103524611</v>
      </c>
      <c r="BB737" s="24">
        <v>98.604583399876617</v>
      </c>
      <c r="BC737" s="24">
        <v>94.207578103524611</v>
      </c>
      <c r="BD737" s="24">
        <v>98.604583399876617</v>
      </c>
      <c r="BE737" s="24">
        <v>0</v>
      </c>
      <c r="BF737" s="24">
        <v>0</v>
      </c>
      <c r="BG737" s="24">
        <v>1000000</v>
      </c>
      <c r="BH737" s="24">
        <v>666666.66666666663</v>
      </c>
      <c r="BI737" s="24">
        <v>0</v>
      </c>
      <c r="BJ737" s="24">
        <v>0</v>
      </c>
      <c r="BK737" s="24">
        <v>0</v>
      </c>
      <c r="BL737" s="24">
        <v>0</v>
      </c>
    </row>
    <row r="738" spans="1:64" x14ac:dyDescent="0.25">
      <c r="A738" t="s">
        <v>5123</v>
      </c>
      <c r="B738">
        <v>14</v>
      </c>
      <c r="C738">
        <v>1</v>
      </c>
      <c r="D738">
        <v>2</v>
      </c>
      <c r="E738" s="24">
        <v>1000000</v>
      </c>
      <c r="F738" s="24">
        <v>800000</v>
      </c>
      <c r="G738" s="24">
        <v>400000</v>
      </c>
      <c r="H738" s="24">
        <v>320000</v>
      </c>
      <c r="I738" s="24">
        <v>50000</v>
      </c>
      <c r="J738" s="24">
        <v>40000</v>
      </c>
      <c r="K738" s="24">
        <v>2483.3177928606269</v>
      </c>
      <c r="L738" s="24">
        <v>11568.759055018741</v>
      </c>
      <c r="M738" s="24">
        <v>14052.076847879369</v>
      </c>
      <c r="N738" s="24">
        <v>225947.92315212067</v>
      </c>
      <c r="O738" s="24">
        <v>237516.68220713944</v>
      </c>
      <c r="P738" s="24">
        <v>240000.00000000012</v>
      </c>
      <c r="Q738" s="24">
        <v>2.2205836140215349</v>
      </c>
      <c r="R738" s="24">
        <v>5.9545927661476661</v>
      </c>
      <c r="S738" s="24">
        <v>8.1751763801691997</v>
      </c>
      <c r="T738" s="24">
        <v>120</v>
      </c>
      <c r="U738" s="24">
        <v>1000000</v>
      </c>
      <c r="V738" s="24">
        <v>800000</v>
      </c>
      <c r="W738" s="24">
        <v>400000</v>
      </c>
      <c r="X738" s="24">
        <v>320000</v>
      </c>
      <c r="Y738" s="24">
        <v>0</v>
      </c>
      <c r="Z738" s="24">
        <v>0</v>
      </c>
      <c r="AA738" s="24">
        <v>2483.3177928606269</v>
      </c>
      <c r="AB738" s="24">
        <v>11568.759055018741</v>
      </c>
      <c r="AC738" s="24">
        <v>14052.076847879369</v>
      </c>
      <c r="AD738" s="24">
        <v>225947.92315212067</v>
      </c>
      <c r="AE738" s="24">
        <v>237516.68220713944</v>
      </c>
      <c r="AF738" s="24">
        <v>240000.00000000012</v>
      </c>
      <c r="AG738" s="24">
        <v>2.2205836140215349</v>
      </c>
      <c r="AH738" s="24">
        <v>5.9545927661476661</v>
      </c>
      <c r="AI738" s="24">
        <v>8.1751763801691997</v>
      </c>
      <c r="AJ738" s="24">
        <v>120</v>
      </c>
      <c r="AK738" s="24">
        <v>0</v>
      </c>
      <c r="AL738" s="24">
        <v>0</v>
      </c>
      <c r="AM738" s="24">
        <v>0</v>
      </c>
      <c r="AN738" s="24">
        <v>0</v>
      </c>
      <c r="AO738" s="24">
        <v>50000</v>
      </c>
      <c r="AP738" s="24">
        <v>40000</v>
      </c>
      <c r="AQ738" s="24">
        <v>0</v>
      </c>
      <c r="AR738" s="24">
        <v>0</v>
      </c>
      <c r="AS738" s="24">
        <v>0</v>
      </c>
      <c r="AT738" s="24">
        <v>0</v>
      </c>
      <c r="AU738" s="24">
        <v>0</v>
      </c>
      <c r="AV738" s="24">
        <v>0</v>
      </c>
      <c r="AW738" s="24">
        <v>0</v>
      </c>
      <c r="AX738" s="24">
        <v>0</v>
      </c>
      <c r="AY738" s="24">
        <v>0</v>
      </c>
      <c r="AZ738" s="24">
        <v>0</v>
      </c>
      <c r="BA738" s="24">
        <v>111.82482361983074</v>
      </c>
      <c r="BB738" s="24">
        <v>117.77941638597844</v>
      </c>
      <c r="BC738" s="24">
        <v>111.82482361983074</v>
      </c>
      <c r="BD738" s="24">
        <v>117.77941638597844</v>
      </c>
      <c r="BE738" s="24">
        <v>0</v>
      </c>
      <c r="BF738" s="24">
        <v>0</v>
      </c>
      <c r="BG738" s="24">
        <v>1000000</v>
      </c>
      <c r="BH738" s="24">
        <v>800000</v>
      </c>
      <c r="BI738" s="24">
        <v>0</v>
      </c>
      <c r="BJ738" s="24">
        <v>0</v>
      </c>
      <c r="BK738" s="24">
        <v>0</v>
      </c>
      <c r="BL738" s="24">
        <v>0</v>
      </c>
    </row>
    <row r="739" spans="1:64" x14ac:dyDescent="0.25">
      <c r="A739" t="s">
        <v>5123</v>
      </c>
      <c r="B739">
        <v>15</v>
      </c>
      <c r="C739">
        <v>1</v>
      </c>
      <c r="D739">
        <v>2</v>
      </c>
      <c r="E739" s="24">
        <v>1000000</v>
      </c>
      <c r="F739" s="24">
        <v>933333.33333333326</v>
      </c>
      <c r="G739" s="24">
        <v>400000</v>
      </c>
      <c r="H739" s="24">
        <v>373333.33333333331</v>
      </c>
      <c r="I739" s="24">
        <v>50000</v>
      </c>
      <c r="J739" s="24">
        <v>46666.666666666664</v>
      </c>
      <c r="K739" s="24">
        <v>3820.4409682222704</v>
      </c>
      <c r="L739" s="24">
        <v>15186.800634385185</v>
      </c>
      <c r="M739" s="24">
        <v>19007.241602607457</v>
      </c>
      <c r="N739" s="24">
        <v>260992.7583973927</v>
      </c>
      <c r="O739" s="24">
        <v>276179.55903177778</v>
      </c>
      <c r="P739" s="24">
        <v>280000</v>
      </c>
      <c r="Q739" s="24">
        <v>3.2793860532443126</v>
      </c>
      <c r="R739" s="24">
        <v>7.7137397087533515</v>
      </c>
      <c r="S739" s="24">
        <v>10.993125761997664</v>
      </c>
      <c r="T739" s="24">
        <v>140</v>
      </c>
      <c r="U739" s="24">
        <v>1000000</v>
      </c>
      <c r="V739" s="24">
        <v>933333.33333333326</v>
      </c>
      <c r="W739" s="24">
        <v>400000</v>
      </c>
      <c r="X739" s="24">
        <v>373333.33333333331</v>
      </c>
      <c r="Y739" s="24">
        <v>0</v>
      </c>
      <c r="Z739" s="24">
        <v>0</v>
      </c>
      <c r="AA739" s="24">
        <v>3820.4409682222704</v>
      </c>
      <c r="AB739" s="24">
        <v>15186.800634385185</v>
      </c>
      <c r="AC739" s="24">
        <v>19007.241602607457</v>
      </c>
      <c r="AD739" s="24">
        <v>260992.7583973927</v>
      </c>
      <c r="AE739" s="24">
        <v>276179.55903177778</v>
      </c>
      <c r="AF739" s="24">
        <v>280000</v>
      </c>
      <c r="AG739" s="24">
        <v>3.2793860532443126</v>
      </c>
      <c r="AH739" s="24">
        <v>7.7137397087533515</v>
      </c>
      <c r="AI739" s="24">
        <v>10.993125761997664</v>
      </c>
      <c r="AJ739" s="24">
        <v>140</v>
      </c>
      <c r="AK739" s="24">
        <v>0</v>
      </c>
      <c r="AL739" s="24">
        <v>0</v>
      </c>
      <c r="AM739" s="24">
        <v>0</v>
      </c>
      <c r="AN739" s="24">
        <v>0</v>
      </c>
      <c r="AO739" s="24">
        <v>50000</v>
      </c>
      <c r="AP739" s="24">
        <v>46666.666666666664</v>
      </c>
      <c r="AQ739" s="24">
        <v>0</v>
      </c>
      <c r="AR739" s="24">
        <v>0</v>
      </c>
      <c r="AS739" s="24">
        <v>0</v>
      </c>
      <c r="AT739" s="24">
        <v>0</v>
      </c>
      <c r="AU739" s="24">
        <v>0</v>
      </c>
      <c r="AV739" s="24">
        <v>0</v>
      </c>
      <c r="AW739" s="24">
        <v>0</v>
      </c>
      <c r="AX739" s="24">
        <v>0</v>
      </c>
      <c r="AY739" s="24">
        <v>0</v>
      </c>
      <c r="AZ739" s="24">
        <v>0</v>
      </c>
      <c r="BA739" s="24">
        <v>129.00687423800241</v>
      </c>
      <c r="BB739" s="24">
        <v>136.72061394675575</v>
      </c>
      <c r="BC739" s="24">
        <v>129.00687423800241</v>
      </c>
      <c r="BD739" s="24">
        <v>136.72061394675575</v>
      </c>
      <c r="BE739" s="24">
        <v>0</v>
      </c>
      <c r="BF739" s="24">
        <v>0</v>
      </c>
      <c r="BG739" s="24">
        <v>1000000</v>
      </c>
      <c r="BH739" s="24">
        <v>933333.33333333326</v>
      </c>
      <c r="BI739" s="24">
        <v>0</v>
      </c>
      <c r="BJ739" s="24">
        <v>0</v>
      </c>
      <c r="BK739" s="24">
        <v>0</v>
      </c>
      <c r="BL739" s="24">
        <v>0</v>
      </c>
    </row>
    <row r="740" spans="1:64" x14ac:dyDescent="0.25">
      <c r="A740" t="s">
        <v>5123</v>
      </c>
      <c r="B740">
        <v>16</v>
      </c>
      <c r="C740">
        <v>2</v>
      </c>
      <c r="D740">
        <v>2</v>
      </c>
      <c r="E740" s="24">
        <v>1250000</v>
      </c>
      <c r="F740" s="24">
        <v>1041666.6666666667</v>
      </c>
      <c r="G740" s="24">
        <v>500000</v>
      </c>
      <c r="H740" s="24">
        <v>416666.66666666674</v>
      </c>
      <c r="I740" s="24">
        <v>62500</v>
      </c>
      <c r="J740" s="24">
        <v>52083.333333333343</v>
      </c>
      <c r="K740" s="24">
        <v>5536.3721699196958</v>
      </c>
      <c r="L740" s="24">
        <v>19311.405063901831</v>
      </c>
      <c r="M740" s="24">
        <v>24847.777233821522</v>
      </c>
      <c r="N740" s="24">
        <v>287652.22276617843</v>
      </c>
      <c r="O740" s="24">
        <v>306963.62783008022</v>
      </c>
      <c r="P740" s="24">
        <v>312500</v>
      </c>
      <c r="Q740" s="24">
        <v>4.596542313188916</v>
      </c>
      <c r="R740" s="24">
        <v>9.7042459907277063</v>
      </c>
      <c r="S740" s="24">
        <v>14.300788303916626</v>
      </c>
      <c r="T740" s="24">
        <v>156.25</v>
      </c>
      <c r="U740" s="24">
        <v>1250000</v>
      </c>
      <c r="V740" s="24">
        <v>1041666.6666666667</v>
      </c>
      <c r="W740" s="24">
        <v>500000</v>
      </c>
      <c r="X740" s="24">
        <v>416666.66666666674</v>
      </c>
      <c r="Y740" s="24">
        <v>0</v>
      </c>
      <c r="Z740" s="24">
        <v>0</v>
      </c>
      <c r="AA740" s="24">
        <v>5536.3721699196958</v>
      </c>
      <c r="AB740" s="24">
        <v>19311.405063901831</v>
      </c>
      <c r="AC740" s="24">
        <v>24847.777233821522</v>
      </c>
      <c r="AD740" s="24">
        <v>287652.22276617843</v>
      </c>
      <c r="AE740" s="24">
        <v>306963.62783008022</v>
      </c>
      <c r="AF740" s="24">
        <v>312500</v>
      </c>
      <c r="AG740" s="24">
        <v>4.596542313188916</v>
      </c>
      <c r="AH740" s="24">
        <v>9.7042459907277063</v>
      </c>
      <c r="AI740" s="24">
        <v>14.300788303916626</v>
      </c>
      <c r="AJ740" s="24">
        <v>156.25</v>
      </c>
      <c r="AK740" s="24">
        <v>0</v>
      </c>
      <c r="AL740" s="24">
        <v>0</v>
      </c>
      <c r="AM740" s="24">
        <v>0</v>
      </c>
      <c r="AN740" s="24">
        <v>0</v>
      </c>
      <c r="AO740" s="24">
        <v>62500</v>
      </c>
      <c r="AP740" s="24">
        <v>52083.333333333343</v>
      </c>
      <c r="AQ740" s="24">
        <v>0</v>
      </c>
      <c r="AR740" s="24">
        <v>0</v>
      </c>
      <c r="AS740" s="24">
        <v>0</v>
      </c>
      <c r="AT740" s="24">
        <v>0</v>
      </c>
      <c r="AU740" s="24">
        <v>0</v>
      </c>
      <c r="AV740" s="24">
        <v>0</v>
      </c>
      <c r="AW740" s="24">
        <v>0</v>
      </c>
      <c r="AX740" s="24">
        <v>0</v>
      </c>
      <c r="AY740" s="24">
        <v>0</v>
      </c>
      <c r="AZ740" s="24">
        <v>0</v>
      </c>
      <c r="BA740" s="24">
        <v>141.94921169608335</v>
      </c>
      <c r="BB740" s="24">
        <v>151.65345768681107</v>
      </c>
      <c r="BC740" s="24">
        <v>141.94921169608335</v>
      </c>
      <c r="BD740" s="24">
        <v>151.65345768681107</v>
      </c>
      <c r="BE740" s="24">
        <v>0</v>
      </c>
      <c r="BF740" s="24">
        <v>0</v>
      </c>
      <c r="BG740" s="24">
        <v>1250000</v>
      </c>
      <c r="BH740" s="24">
        <v>1041666.6666666667</v>
      </c>
      <c r="BI740" s="24">
        <v>0</v>
      </c>
      <c r="BJ740" s="24">
        <v>0</v>
      </c>
      <c r="BK740" s="24">
        <v>0</v>
      </c>
      <c r="BL740" s="24">
        <v>0</v>
      </c>
    </row>
    <row r="741" spans="1:64" x14ac:dyDescent="0.25">
      <c r="A741" t="s">
        <v>5123</v>
      </c>
      <c r="B741">
        <v>17</v>
      </c>
      <c r="C741">
        <v>2</v>
      </c>
      <c r="D741">
        <v>2</v>
      </c>
      <c r="E741" s="24">
        <v>1250000</v>
      </c>
      <c r="F741" s="24">
        <v>1125000</v>
      </c>
      <c r="G741" s="24">
        <v>500000</v>
      </c>
      <c r="H741" s="24">
        <v>450000</v>
      </c>
      <c r="I741" s="24">
        <v>62500</v>
      </c>
      <c r="J741" s="24">
        <v>56250</v>
      </c>
      <c r="K741" s="24">
        <v>7675.7681386474178</v>
      </c>
      <c r="L741" s="24">
        <v>23922.177734141471</v>
      </c>
      <c r="M741" s="24">
        <v>31597.945872788885</v>
      </c>
      <c r="N741" s="24">
        <v>305902.05412721098</v>
      </c>
      <c r="O741" s="24">
        <v>329824.23186135269</v>
      </c>
      <c r="P741" s="24">
        <v>337500</v>
      </c>
      <c r="Q741" s="24">
        <v>6.1979332020168254</v>
      </c>
      <c r="R741" s="24">
        <v>11.908714037604831</v>
      </c>
      <c r="S741" s="24">
        <v>18.106647239621658</v>
      </c>
      <c r="T741" s="24">
        <v>168.75</v>
      </c>
      <c r="U741" s="24">
        <v>1250000</v>
      </c>
      <c r="V741" s="24">
        <v>1125000</v>
      </c>
      <c r="W741" s="24">
        <v>500000</v>
      </c>
      <c r="X741" s="24">
        <v>450000</v>
      </c>
      <c r="Y741" s="24">
        <v>0</v>
      </c>
      <c r="Z741" s="24">
        <v>0</v>
      </c>
      <c r="AA741" s="24">
        <v>7675.7681386474178</v>
      </c>
      <c r="AB741" s="24">
        <v>23922.177734141471</v>
      </c>
      <c r="AC741" s="24">
        <v>31597.945872788885</v>
      </c>
      <c r="AD741" s="24">
        <v>305902.05412721098</v>
      </c>
      <c r="AE741" s="24">
        <v>329824.23186135269</v>
      </c>
      <c r="AF741" s="24">
        <v>337500</v>
      </c>
      <c r="AG741" s="24">
        <v>6.1979332020168254</v>
      </c>
      <c r="AH741" s="24">
        <v>11.908714037604831</v>
      </c>
      <c r="AI741" s="24">
        <v>18.106647239621658</v>
      </c>
      <c r="AJ741" s="24">
        <v>168.75</v>
      </c>
      <c r="AK741" s="24">
        <v>0</v>
      </c>
      <c r="AL741" s="24">
        <v>0</v>
      </c>
      <c r="AM741" s="24">
        <v>0</v>
      </c>
      <c r="AN741" s="24">
        <v>0</v>
      </c>
      <c r="AO741" s="24">
        <v>62500</v>
      </c>
      <c r="AP741" s="24">
        <v>56250</v>
      </c>
      <c r="AQ741" s="24">
        <v>0</v>
      </c>
      <c r="AR741" s="24">
        <v>0</v>
      </c>
      <c r="AS741" s="24">
        <v>0</v>
      </c>
      <c r="AT741" s="24">
        <v>0</v>
      </c>
      <c r="AU741" s="24">
        <v>0</v>
      </c>
      <c r="AV741" s="24">
        <v>0</v>
      </c>
      <c r="AW741" s="24">
        <v>0</v>
      </c>
      <c r="AX741" s="24">
        <v>0</v>
      </c>
      <c r="AY741" s="24">
        <v>0</v>
      </c>
      <c r="AZ741" s="24">
        <v>0</v>
      </c>
      <c r="BA741" s="24">
        <v>150.64335276037832</v>
      </c>
      <c r="BB741" s="24">
        <v>162.55206679798323</v>
      </c>
      <c r="BC741" s="24">
        <v>150.64335276037832</v>
      </c>
      <c r="BD741" s="24">
        <v>162.55206679798323</v>
      </c>
      <c r="BE741" s="24">
        <v>0</v>
      </c>
      <c r="BF741" s="24">
        <v>0</v>
      </c>
      <c r="BG741" s="24">
        <v>1250000</v>
      </c>
      <c r="BH741" s="24">
        <v>1125000</v>
      </c>
      <c r="BI741" s="24">
        <v>0</v>
      </c>
      <c r="BJ741" s="24">
        <v>0</v>
      </c>
      <c r="BK741" s="24">
        <v>0</v>
      </c>
      <c r="BL741" s="24">
        <v>0</v>
      </c>
    </row>
    <row r="742" spans="1:64" x14ac:dyDescent="0.25">
      <c r="A742" t="s">
        <v>5123</v>
      </c>
      <c r="B742">
        <v>18</v>
      </c>
      <c r="C742">
        <v>2</v>
      </c>
      <c r="D742">
        <v>2</v>
      </c>
      <c r="E742" s="24">
        <v>1250000</v>
      </c>
      <c r="F742" s="24">
        <v>1208333.3333333333</v>
      </c>
      <c r="G742" s="24">
        <v>500000</v>
      </c>
      <c r="H742" s="24">
        <v>483333.33333333331</v>
      </c>
      <c r="I742" s="24">
        <v>62500</v>
      </c>
      <c r="J742" s="24">
        <v>60416.666666666664</v>
      </c>
      <c r="K742" s="24">
        <v>10277.534055755266</v>
      </c>
      <c r="L742" s="24">
        <v>28912.864889805307</v>
      </c>
      <c r="M742" s="24">
        <v>39190.398945560577</v>
      </c>
      <c r="N742" s="24">
        <v>323309.60105443955</v>
      </c>
      <c r="O742" s="24">
        <v>352222.46594424453</v>
      </c>
      <c r="P742" s="24">
        <v>362500</v>
      </c>
      <c r="Q742" s="24">
        <v>8.1005739443542986</v>
      </c>
      <c r="R742" s="24">
        <v>14.264531935394913</v>
      </c>
      <c r="S742" s="24">
        <v>22.365105879749208</v>
      </c>
      <c r="T742" s="24">
        <v>181.25</v>
      </c>
      <c r="U742" s="24">
        <v>1250000</v>
      </c>
      <c r="V742" s="24">
        <v>1208333.3333333333</v>
      </c>
      <c r="W742" s="24">
        <v>500000</v>
      </c>
      <c r="X742" s="24">
        <v>483333.33333333331</v>
      </c>
      <c r="Y742" s="24">
        <v>0</v>
      </c>
      <c r="Z742" s="24">
        <v>0</v>
      </c>
      <c r="AA742" s="24">
        <v>10277.534055755266</v>
      </c>
      <c r="AB742" s="24">
        <v>28912.864889805307</v>
      </c>
      <c r="AC742" s="24">
        <v>39190.398945560577</v>
      </c>
      <c r="AD742" s="24">
        <v>323309.60105443955</v>
      </c>
      <c r="AE742" s="24">
        <v>352222.46594424453</v>
      </c>
      <c r="AF742" s="24">
        <v>362500</v>
      </c>
      <c r="AG742" s="24">
        <v>8.1005739443542986</v>
      </c>
      <c r="AH742" s="24">
        <v>14.264531935394913</v>
      </c>
      <c r="AI742" s="24">
        <v>22.365105879749208</v>
      </c>
      <c r="AJ742" s="24">
        <v>181.25</v>
      </c>
      <c r="AK742" s="24">
        <v>0</v>
      </c>
      <c r="AL742" s="24">
        <v>0</v>
      </c>
      <c r="AM742" s="24">
        <v>0</v>
      </c>
      <c r="AN742" s="24">
        <v>0</v>
      </c>
      <c r="AO742" s="24">
        <v>62500</v>
      </c>
      <c r="AP742" s="24">
        <v>60416.666666666664</v>
      </c>
      <c r="AQ742" s="24">
        <v>0</v>
      </c>
      <c r="AR742" s="24">
        <v>0</v>
      </c>
      <c r="AS742" s="24">
        <v>0</v>
      </c>
      <c r="AT742" s="24">
        <v>0</v>
      </c>
      <c r="AU742" s="24">
        <v>0</v>
      </c>
      <c r="AV742" s="24">
        <v>0</v>
      </c>
      <c r="AW742" s="24">
        <v>0</v>
      </c>
      <c r="AX742" s="24">
        <v>0</v>
      </c>
      <c r="AY742" s="24">
        <v>0</v>
      </c>
      <c r="AZ742" s="24">
        <v>0</v>
      </c>
      <c r="BA742" s="24">
        <v>158.88489412025081</v>
      </c>
      <c r="BB742" s="24">
        <v>173.14942605564568</v>
      </c>
      <c r="BC742" s="24">
        <v>158.88489412025081</v>
      </c>
      <c r="BD742" s="24">
        <v>173.14942605564568</v>
      </c>
      <c r="BE742" s="24">
        <v>0</v>
      </c>
      <c r="BF742" s="24">
        <v>0</v>
      </c>
      <c r="BG742" s="24">
        <v>1250000</v>
      </c>
      <c r="BH742" s="24">
        <v>1208333.3333333333</v>
      </c>
      <c r="BI742" s="24">
        <v>0</v>
      </c>
      <c r="BJ742" s="24">
        <v>0</v>
      </c>
      <c r="BK742" s="24">
        <v>0</v>
      </c>
      <c r="BL742" s="24">
        <v>0</v>
      </c>
    </row>
    <row r="743" spans="1:64" x14ac:dyDescent="0.25">
      <c r="A743" t="s">
        <v>5123</v>
      </c>
      <c r="B743">
        <v>19</v>
      </c>
      <c r="C743">
        <v>3</v>
      </c>
      <c r="D743">
        <v>2</v>
      </c>
      <c r="E743" s="24">
        <v>1500000</v>
      </c>
      <c r="F743" s="24">
        <v>1291666.6666666665</v>
      </c>
      <c r="G743" s="24">
        <v>600000</v>
      </c>
      <c r="H743" s="24">
        <v>516666.66666666663</v>
      </c>
      <c r="I743" s="24">
        <v>75000</v>
      </c>
      <c r="J743" s="24">
        <v>64583.333333333328</v>
      </c>
      <c r="K743" s="24">
        <v>13366.953336128729</v>
      </c>
      <c r="L743" s="24">
        <v>34160.654558521041</v>
      </c>
      <c r="M743" s="24">
        <v>47527.607894649787</v>
      </c>
      <c r="N743" s="24">
        <v>339972.39210535027</v>
      </c>
      <c r="O743" s="24">
        <v>374133.0466638715</v>
      </c>
      <c r="P743" s="24">
        <v>387500</v>
      </c>
      <c r="Q743" s="24">
        <v>10.308722801407853</v>
      </c>
      <c r="R743" s="24">
        <v>16.707120810260221</v>
      </c>
      <c r="S743" s="24">
        <v>27.015843611668075</v>
      </c>
      <c r="T743" s="24">
        <v>193.75</v>
      </c>
      <c r="U743" s="24">
        <v>1500000</v>
      </c>
      <c r="V743" s="24">
        <v>1291666.6666666665</v>
      </c>
      <c r="W743" s="24">
        <v>600000</v>
      </c>
      <c r="X743" s="24">
        <v>516666.66666666663</v>
      </c>
      <c r="Y743" s="24">
        <v>0</v>
      </c>
      <c r="Z743" s="24">
        <v>0</v>
      </c>
      <c r="AA743" s="24">
        <v>13366.953336128729</v>
      </c>
      <c r="AB743" s="24">
        <v>34160.654558521041</v>
      </c>
      <c r="AC743" s="24">
        <v>47527.607894649787</v>
      </c>
      <c r="AD743" s="24">
        <v>339972.39210535027</v>
      </c>
      <c r="AE743" s="24">
        <v>374133.0466638715</v>
      </c>
      <c r="AF743" s="24">
        <v>387500</v>
      </c>
      <c r="AG743" s="24">
        <v>10.308722801407853</v>
      </c>
      <c r="AH743" s="24">
        <v>16.707120810260221</v>
      </c>
      <c r="AI743" s="24">
        <v>27.015843611668075</v>
      </c>
      <c r="AJ743" s="24">
        <v>193.75</v>
      </c>
      <c r="AK743" s="24">
        <v>0</v>
      </c>
      <c r="AL743" s="24">
        <v>0</v>
      </c>
      <c r="AM743" s="24">
        <v>0</v>
      </c>
      <c r="AN743" s="24">
        <v>0</v>
      </c>
      <c r="AO743" s="24">
        <v>75000</v>
      </c>
      <c r="AP743" s="24">
        <v>64583.333333333328</v>
      </c>
      <c r="AQ743" s="24">
        <v>0</v>
      </c>
      <c r="AR743" s="24">
        <v>0</v>
      </c>
      <c r="AS743" s="24">
        <v>0</v>
      </c>
      <c r="AT743" s="24">
        <v>0</v>
      </c>
      <c r="AU743" s="24">
        <v>0</v>
      </c>
      <c r="AV743" s="24">
        <v>0</v>
      </c>
      <c r="AW743" s="24">
        <v>0</v>
      </c>
      <c r="AX743" s="24">
        <v>0</v>
      </c>
      <c r="AY743" s="24">
        <v>0</v>
      </c>
      <c r="AZ743" s="24">
        <v>0</v>
      </c>
      <c r="BA743" s="24">
        <v>166.73415638833194</v>
      </c>
      <c r="BB743" s="24">
        <v>183.44127719859216</v>
      </c>
      <c r="BC743" s="24">
        <v>166.73415638833194</v>
      </c>
      <c r="BD743" s="24">
        <v>183.44127719859216</v>
      </c>
      <c r="BE743" s="24">
        <v>0</v>
      </c>
      <c r="BF743" s="24">
        <v>0</v>
      </c>
      <c r="BG743" s="24">
        <v>1500000</v>
      </c>
      <c r="BH743" s="24">
        <v>1291666.6666666665</v>
      </c>
      <c r="BI743" s="24">
        <v>0</v>
      </c>
      <c r="BJ743" s="24">
        <v>0</v>
      </c>
      <c r="BK743" s="24">
        <v>0</v>
      </c>
      <c r="BL743" s="24">
        <v>0</v>
      </c>
    </row>
    <row r="744" spans="1:64" x14ac:dyDescent="0.25">
      <c r="A744" t="s">
        <v>5123</v>
      </c>
      <c r="B744">
        <v>20</v>
      </c>
      <c r="C744">
        <v>3</v>
      </c>
      <c r="D744">
        <v>2</v>
      </c>
      <c r="E744" s="24">
        <v>1500000</v>
      </c>
      <c r="F744" s="24">
        <v>1375000</v>
      </c>
      <c r="G744" s="24">
        <v>600000</v>
      </c>
      <c r="H744" s="24">
        <v>550000</v>
      </c>
      <c r="I744" s="24">
        <v>75000</v>
      </c>
      <c r="J744" s="24">
        <v>68750</v>
      </c>
      <c r="K744" s="24">
        <v>16955.945319836181</v>
      </c>
      <c r="L744" s="24">
        <v>39572.202338776144</v>
      </c>
      <c r="M744" s="24">
        <v>56528.147658612317</v>
      </c>
      <c r="N744" s="24">
        <v>355971.85234138742</v>
      </c>
      <c r="O744" s="24">
        <v>395544.05468016397</v>
      </c>
      <c r="P744" s="24">
        <v>412500</v>
      </c>
      <c r="Q744" s="24">
        <v>12.818048052182036</v>
      </c>
      <c r="R744" s="24">
        <v>19.192554746301468</v>
      </c>
      <c r="S744" s="24">
        <v>32.010602798483504</v>
      </c>
      <c r="T744" s="24">
        <v>206.25</v>
      </c>
      <c r="U744" s="24">
        <v>1500000</v>
      </c>
      <c r="V744" s="24">
        <v>1375000</v>
      </c>
      <c r="W744" s="24">
        <v>600000</v>
      </c>
      <c r="X744" s="24">
        <v>550000</v>
      </c>
      <c r="Y744" s="24">
        <v>0</v>
      </c>
      <c r="Z744" s="24">
        <v>0</v>
      </c>
      <c r="AA744" s="24">
        <v>16955.945319836181</v>
      </c>
      <c r="AB744" s="24">
        <v>39572.202338776144</v>
      </c>
      <c r="AC744" s="24">
        <v>56528.147658612317</v>
      </c>
      <c r="AD744" s="24">
        <v>355971.85234138742</v>
      </c>
      <c r="AE744" s="24">
        <v>395544.05468016397</v>
      </c>
      <c r="AF744" s="24">
        <v>412500</v>
      </c>
      <c r="AG744" s="24">
        <v>12.818048052182036</v>
      </c>
      <c r="AH744" s="24">
        <v>19.192554746301468</v>
      </c>
      <c r="AI744" s="24">
        <v>32.010602798483504</v>
      </c>
      <c r="AJ744" s="24">
        <v>206.25</v>
      </c>
      <c r="AK744" s="24">
        <v>0</v>
      </c>
      <c r="AL744" s="24">
        <v>0</v>
      </c>
      <c r="AM744" s="24">
        <v>0</v>
      </c>
      <c r="AN744" s="24">
        <v>0</v>
      </c>
      <c r="AO744" s="24">
        <v>75000</v>
      </c>
      <c r="AP744" s="24">
        <v>68750</v>
      </c>
      <c r="AQ744" s="24">
        <v>0</v>
      </c>
      <c r="AR744" s="24">
        <v>0</v>
      </c>
      <c r="AS744" s="24">
        <v>0</v>
      </c>
      <c r="AT744" s="24">
        <v>0</v>
      </c>
      <c r="AU744" s="24">
        <v>0</v>
      </c>
      <c r="AV744" s="24">
        <v>0</v>
      </c>
      <c r="AW744" s="24">
        <v>0</v>
      </c>
      <c r="AX744" s="24">
        <v>0</v>
      </c>
      <c r="AY744" s="24">
        <v>0</v>
      </c>
      <c r="AZ744" s="24">
        <v>0</v>
      </c>
      <c r="BA744" s="24">
        <v>174.23939720151657</v>
      </c>
      <c r="BB744" s="24">
        <v>193.43195194781788</v>
      </c>
      <c r="BC744" s="24">
        <v>174.23939720151657</v>
      </c>
      <c r="BD744" s="24">
        <v>193.43195194781788</v>
      </c>
      <c r="BE744" s="24">
        <v>0</v>
      </c>
      <c r="BF744" s="24">
        <v>0</v>
      </c>
      <c r="BG744" s="24">
        <v>1500000</v>
      </c>
      <c r="BH744" s="24">
        <v>1375000</v>
      </c>
      <c r="BI744" s="24">
        <v>0</v>
      </c>
      <c r="BJ744" s="24">
        <v>0</v>
      </c>
      <c r="BK744" s="24">
        <v>0</v>
      </c>
      <c r="BL744" s="24">
        <v>0</v>
      </c>
    </row>
    <row r="745" spans="1:64" x14ac:dyDescent="0.25">
      <c r="A745" t="s">
        <v>5123</v>
      </c>
      <c r="B745">
        <v>21</v>
      </c>
      <c r="C745">
        <v>3</v>
      </c>
      <c r="D745">
        <v>2</v>
      </c>
      <c r="E745" s="24">
        <v>1500000</v>
      </c>
      <c r="F745" s="24">
        <v>1458333.3333333333</v>
      </c>
      <c r="G745" s="24">
        <v>600000</v>
      </c>
      <c r="H745" s="24">
        <v>583333.33333333337</v>
      </c>
      <c r="I745" s="24">
        <v>75000</v>
      </c>
      <c r="J745" s="24">
        <v>72916.666666666672</v>
      </c>
      <c r="K745" s="24">
        <v>21047.030185180301</v>
      </c>
      <c r="L745" s="24">
        <v>45081.656828388106</v>
      </c>
      <c r="M745" s="24">
        <v>66128.687013568386</v>
      </c>
      <c r="N745" s="24">
        <v>371371.31298643164</v>
      </c>
      <c r="O745" s="24">
        <v>416452.96981481928</v>
      </c>
      <c r="P745" s="24">
        <v>437500</v>
      </c>
      <c r="Q745" s="24">
        <v>15.620083377979412</v>
      </c>
      <c r="R745" s="24">
        <v>21.692855815866167</v>
      </c>
      <c r="S745" s="24">
        <v>37.31293919384558</v>
      </c>
      <c r="T745" s="24">
        <v>218.75</v>
      </c>
      <c r="U745" s="24">
        <v>1500000</v>
      </c>
      <c r="V745" s="24">
        <v>1458333.3333333333</v>
      </c>
      <c r="W745" s="24">
        <v>600000</v>
      </c>
      <c r="X745" s="24">
        <v>583333.33333333337</v>
      </c>
      <c r="Y745" s="24">
        <v>0</v>
      </c>
      <c r="Z745" s="24">
        <v>0</v>
      </c>
      <c r="AA745" s="24">
        <v>21047.030185180301</v>
      </c>
      <c r="AB745" s="24">
        <v>45081.656828388106</v>
      </c>
      <c r="AC745" s="24">
        <v>66128.687013568386</v>
      </c>
      <c r="AD745" s="24">
        <v>371371.31298643164</v>
      </c>
      <c r="AE745" s="24">
        <v>416452.96981481928</v>
      </c>
      <c r="AF745" s="24">
        <v>437500</v>
      </c>
      <c r="AG745" s="24">
        <v>15.620083377979412</v>
      </c>
      <c r="AH745" s="24">
        <v>21.692855815866167</v>
      </c>
      <c r="AI745" s="24">
        <v>37.31293919384558</v>
      </c>
      <c r="AJ745" s="24">
        <v>218.75</v>
      </c>
      <c r="AK745" s="24">
        <v>0</v>
      </c>
      <c r="AL745" s="24">
        <v>0</v>
      </c>
      <c r="AM745" s="24">
        <v>0</v>
      </c>
      <c r="AN745" s="24">
        <v>0</v>
      </c>
      <c r="AO745" s="24">
        <v>75000</v>
      </c>
      <c r="AP745" s="24">
        <v>72916.666666666672</v>
      </c>
      <c r="AQ745" s="24">
        <v>0</v>
      </c>
      <c r="AR745" s="24">
        <v>0</v>
      </c>
      <c r="AS745" s="24">
        <v>0</v>
      </c>
      <c r="AT745" s="24">
        <v>0</v>
      </c>
      <c r="AU745" s="24">
        <v>0</v>
      </c>
      <c r="AV745" s="24">
        <v>0</v>
      </c>
      <c r="AW745" s="24">
        <v>0</v>
      </c>
      <c r="AX745" s="24">
        <v>0</v>
      </c>
      <c r="AY745" s="24">
        <v>0</v>
      </c>
      <c r="AZ745" s="24">
        <v>0</v>
      </c>
      <c r="BA745" s="24">
        <v>181.43706080615425</v>
      </c>
      <c r="BB745" s="24">
        <v>203.12991662202057</v>
      </c>
      <c r="BC745" s="24">
        <v>181.43706080615425</v>
      </c>
      <c r="BD745" s="24">
        <v>203.12991662202057</v>
      </c>
      <c r="BE745" s="24">
        <v>0</v>
      </c>
      <c r="BF745" s="24">
        <v>0</v>
      </c>
      <c r="BG745" s="24">
        <v>1500000</v>
      </c>
      <c r="BH745" s="24">
        <v>1458333.3333333333</v>
      </c>
      <c r="BI745" s="24">
        <v>0</v>
      </c>
      <c r="BJ745" s="24">
        <v>0</v>
      </c>
      <c r="BK745" s="24">
        <v>0</v>
      </c>
      <c r="BL745" s="24">
        <v>0</v>
      </c>
    </row>
    <row r="746" spans="1:64" x14ac:dyDescent="0.25">
      <c r="A746" t="s">
        <v>5123</v>
      </c>
      <c r="B746">
        <v>22</v>
      </c>
      <c r="C746">
        <v>4</v>
      </c>
      <c r="D746">
        <v>2</v>
      </c>
      <c r="E746" s="24">
        <v>1500000</v>
      </c>
      <c r="F746" s="24">
        <v>1500000</v>
      </c>
      <c r="G746" s="24">
        <v>600000</v>
      </c>
      <c r="H746" s="24">
        <v>600000</v>
      </c>
      <c r="I746" s="24">
        <v>75000</v>
      </c>
      <c r="J746" s="24">
        <v>75000</v>
      </c>
      <c r="K746" s="24">
        <v>25636.779308366356</v>
      </c>
      <c r="L746" s="24">
        <v>50640.290479410149</v>
      </c>
      <c r="M746" s="24">
        <v>76277.069787776505</v>
      </c>
      <c r="N746" s="24">
        <v>373722.93021222344</v>
      </c>
      <c r="O746" s="24">
        <v>424363.22069163388</v>
      </c>
      <c r="P746" s="24">
        <v>450000</v>
      </c>
      <c r="Q746" s="24">
        <v>18.704697581413157</v>
      </c>
      <c r="R746" s="24">
        <v>24.188603752804482</v>
      </c>
      <c r="S746" s="24">
        <v>42.893301334217654</v>
      </c>
      <c r="T746" s="24">
        <v>225</v>
      </c>
      <c r="U746" s="24">
        <v>1500000</v>
      </c>
      <c r="V746" s="24">
        <v>1500000</v>
      </c>
      <c r="W746" s="24">
        <v>600000</v>
      </c>
      <c r="X746" s="24">
        <v>600000</v>
      </c>
      <c r="Y746" s="24">
        <v>0</v>
      </c>
      <c r="Z746" s="24">
        <v>0</v>
      </c>
      <c r="AA746" s="24">
        <v>25636.779308366356</v>
      </c>
      <c r="AB746" s="24">
        <v>50640.290479410149</v>
      </c>
      <c r="AC746" s="24">
        <v>76277.069787776505</v>
      </c>
      <c r="AD746" s="24">
        <v>373722.93021222344</v>
      </c>
      <c r="AE746" s="24">
        <v>424363.22069163388</v>
      </c>
      <c r="AF746" s="24">
        <v>450000</v>
      </c>
      <c r="AG746" s="24">
        <v>18.704697581413157</v>
      </c>
      <c r="AH746" s="24">
        <v>24.188603752804482</v>
      </c>
      <c r="AI746" s="24">
        <v>42.893301334217654</v>
      </c>
      <c r="AJ746" s="24">
        <v>225</v>
      </c>
      <c r="AK746" s="24">
        <v>0</v>
      </c>
      <c r="AL746" s="24">
        <v>0</v>
      </c>
      <c r="AM746" s="24">
        <v>0</v>
      </c>
      <c r="AN746" s="24">
        <v>0</v>
      </c>
      <c r="AO746" s="24">
        <v>75000</v>
      </c>
      <c r="AP746" s="24">
        <v>75000</v>
      </c>
      <c r="AQ746" s="24">
        <v>0</v>
      </c>
      <c r="AR746" s="24">
        <v>0</v>
      </c>
      <c r="AS746" s="24">
        <v>0</v>
      </c>
      <c r="AT746" s="24">
        <v>0</v>
      </c>
      <c r="AU746" s="24">
        <v>0</v>
      </c>
      <c r="AV746" s="24">
        <v>0</v>
      </c>
      <c r="AW746" s="24">
        <v>0</v>
      </c>
      <c r="AX746" s="24">
        <v>0</v>
      </c>
      <c r="AY746" s="24">
        <v>0</v>
      </c>
      <c r="AZ746" s="24">
        <v>0</v>
      </c>
      <c r="BA746" s="24">
        <v>182.10669866578246</v>
      </c>
      <c r="BB746" s="24">
        <v>206.29530241858697</v>
      </c>
      <c r="BC746" s="24">
        <v>182.10669866578246</v>
      </c>
      <c r="BD746" s="24">
        <v>206.29530241858697</v>
      </c>
      <c r="BE746" s="24">
        <v>0</v>
      </c>
      <c r="BF746" s="24">
        <v>0</v>
      </c>
      <c r="BG746" s="24">
        <v>1500000</v>
      </c>
      <c r="BH746" s="24">
        <v>1500000</v>
      </c>
      <c r="BI746" s="24">
        <v>0</v>
      </c>
      <c r="BJ746" s="24">
        <v>0</v>
      </c>
      <c r="BK746" s="24">
        <v>0</v>
      </c>
      <c r="BL746" s="24">
        <v>0</v>
      </c>
    </row>
    <row r="747" spans="1:64" x14ac:dyDescent="0.25">
      <c r="A747" t="s">
        <v>5123</v>
      </c>
      <c r="B747">
        <v>23</v>
      </c>
      <c r="C747">
        <v>4</v>
      </c>
      <c r="D747">
        <v>2</v>
      </c>
      <c r="E747" s="24">
        <v>1500000</v>
      </c>
      <c r="F747" s="24">
        <v>1500000</v>
      </c>
      <c r="G747" s="24">
        <v>600000</v>
      </c>
      <c r="H747" s="24">
        <v>600000</v>
      </c>
      <c r="I747" s="24">
        <v>75000</v>
      </c>
      <c r="J747" s="24">
        <v>75000</v>
      </c>
      <c r="K747" s="24">
        <v>30716.428366566412</v>
      </c>
      <c r="L747" s="24">
        <v>56150.620380420471</v>
      </c>
      <c r="M747" s="24">
        <v>86867.048746986897</v>
      </c>
      <c r="N747" s="24">
        <v>363132.95125301322</v>
      </c>
      <c r="O747" s="24">
        <v>419283.57163343392</v>
      </c>
      <c r="P747" s="24">
        <v>450000</v>
      </c>
      <c r="Q747" s="24">
        <v>22.058568235514073</v>
      </c>
      <c r="R747" s="24">
        <v>26.630005553500439</v>
      </c>
      <c r="S747" s="24">
        <v>48.688573789014498</v>
      </c>
      <c r="T747" s="24">
        <v>225</v>
      </c>
      <c r="U747" s="24">
        <v>1500000</v>
      </c>
      <c r="V747" s="24">
        <v>1500000</v>
      </c>
      <c r="W747" s="24">
        <v>600000</v>
      </c>
      <c r="X747" s="24">
        <v>600000</v>
      </c>
      <c r="Y747" s="24">
        <v>0</v>
      </c>
      <c r="Z747" s="24">
        <v>0</v>
      </c>
      <c r="AA747" s="24">
        <v>30716.428366566412</v>
      </c>
      <c r="AB747" s="24">
        <v>56150.620380420471</v>
      </c>
      <c r="AC747" s="24">
        <v>86867.048746986897</v>
      </c>
      <c r="AD747" s="24">
        <v>363132.95125301322</v>
      </c>
      <c r="AE747" s="24">
        <v>419283.57163343392</v>
      </c>
      <c r="AF747" s="24">
        <v>450000</v>
      </c>
      <c r="AG747" s="24">
        <v>22.058568235514073</v>
      </c>
      <c r="AH747" s="24">
        <v>26.630005553500439</v>
      </c>
      <c r="AI747" s="24">
        <v>48.688573789014498</v>
      </c>
      <c r="AJ747" s="24">
        <v>225</v>
      </c>
      <c r="AK747" s="24">
        <v>0</v>
      </c>
      <c r="AL747" s="24">
        <v>0</v>
      </c>
      <c r="AM747" s="24">
        <v>0</v>
      </c>
      <c r="AN747" s="24">
        <v>0</v>
      </c>
      <c r="AO747" s="24">
        <v>75000</v>
      </c>
      <c r="AP747" s="24">
        <v>75000</v>
      </c>
      <c r="AQ747" s="24">
        <v>0</v>
      </c>
      <c r="AR747" s="24">
        <v>0</v>
      </c>
      <c r="AS747" s="24">
        <v>0</v>
      </c>
      <c r="AT747" s="24">
        <v>0</v>
      </c>
      <c r="AU747" s="24">
        <v>0</v>
      </c>
      <c r="AV747" s="24">
        <v>0</v>
      </c>
      <c r="AW747" s="24">
        <v>0</v>
      </c>
      <c r="AX747" s="24">
        <v>0</v>
      </c>
      <c r="AY747" s="24">
        <v>0</v>
      </c>
      <c r="AZ747" s="24">
        <v>0</v>
      </c>
      <c r="BA747" s="24">
        <v>176.31142621098547</v>
      </c>
      <c r="BB747" s="24">
        <v>202.94143176448597</v>
      </c>
      <c r="BC747" s="24">
        <v>176.31142621098547</v>
      </c>
      <c r="BD747" s="24">
        <v>202.94143176448597</v>
      </c>
      <c r="BE747" s="24">
        <v>0</v>
      </c>
      <c r="BF747" s="24">
        <v>0</v>
      </c>
      <c r="BG747" s="24">
        <v>1500000</v>
      </c>
      <c r="BH747" s="24">
        <v>1500000</v>
      </c>
      <c r="BI747" s="24">
        <v>0</v>
      </c>
      <c r="BJ747" s="24">
        <v>0</v>
      </c>
      <c r="BK747" s="24">
        <v>0</v>
      </c>
      <c r="BL747" s="24">
        <v>0</v>
      </c>
    </row>
    <row r="748" spans="1:64" x14ac:dyDescent="0.25">
      <c r="A748" t="s">
        <v>5123</v>
      </c>
      <c r="B748">
        <v>24</v>
      </c>
      <c r="C748">
        <v>4</v>
      </c>
      <c r="D748">
        <v>2</v>
      </c>
      <c r="E748" s="24">
        <v>1500000</v>
      </c>
      <c r="F748" s="24">
        <v>1500000</v>
      </c>
      <c r="G748" s="24">
        <v>600000</v>
      </c>
      <c r="H748" s="24">
        <v>600000</v>
      </c>
      <c r="I748" s="24">
        <v>75000</v>
      </c>
      <c r="J748" s="24">
        <v>75000</v>
      </c>
      <c r="K748" s="24">
        <v>36264.958210195851</v>
      </c>
      <c r="L748" s="24">
        <v>61435.656521768135</v>
      </c>
      <c r="M748" s="24">
        <v>97700.614731964015</v>
      </c>
      <c r="N748" s="24">
        <v>352299.38526803581</v>
      </c>
      <c r="O748" s="24">
        <v>413735.04178980365</v>
      </c>
      <c r="P748" s="24">
        <v>450000</v>
      </c>
      <c r="Q748" s="24">
        <v>25.656908300151457</v>
      </c>
      <c r="R748" s="24">
        <v>28.924886641785491</v>
      </c>
      <c r="S748" s="24">
        <v>54.581794941936948</v>
      </c>
      <c r="T748" s="24">
        <v>225</v>
      </c>
      <c r="U748" s="24">
        <v>1500000</v>
      </c>
      <c r="V748" s="24">
        <v>1500000</v>
      </c>
      <c r="W748" s="24">
        <v>600000</v>
      </c>
      <c r="X748" s="24">
        <v>600000</v>
      </c>
      <c r="Y748" s="24">
        <v>0</v>
      </c>
      <c r="Z748" s="24">
        <v>0</v>
      </c>
      <c r="AA748" s="24">
        <v>36264.958210195851</v>
      </c>
      <c r="AB748" s="24">
        <v>61435.656521768135</v>
      </c>
      <c r="AC748" s="24">
        <v>97700.614731964015</v>
      </c>
      <c r="AD748" s="24">
        <v>352299.38526803581</v>
      </c>
      <c r="AE748" s="24">
        <v>413735.04178980365</v>
      </c>
      <c r="AF748" s="24">
        <v>450000</v>
      </c>
      <c r="AG748" s="24">
        <v>25.656908300151457</v>
      </c>
      <c r="AH748" s="24">
        <v>28.924886641785491</v>
      </c>
      <c r="AI748" s="24">
        <v>54.581794941936948</v>
      </c>
      <c r="AJ748" s="24">
        <v>225</v>
      </c>
      <c r="AK748" s="24">
        <v>0</v>
      </c>
      <c r="AL748" s="24">
        <v>0</v>
      </c>
      <c r="AM748" s="24">
        <v>0</v>
      </c>
      <c r="AN748" s="24">
        <v>0</v>
      </c>
      <c r="AO748" s="24">
        <v>75000</v>
      </c>
      <c r="AP748" s="24">
        <v>75000</v>
      </c>
      <c r="AQ748" s="24">
        <v>0</v>
      </c>
      <c r="AR748" s="24">
        <v>0</v>
      </c>
      <c r="AS748" s="24">
        <v>0</v>
      </c>
      <c r="AT748" s="24">
        <v>0</v>
      </c>
      <c r="AU748" s="24">
        <v>0</v>
      </c>
      <c r="AV748" s="24">
        <v>0</v>
      </c>
      <c r="AW748" s="24">
        <v>0</v>
      </c>
      <c r="AX748" s="24">
        <v>0</v>
      </c>
      <c r="AY748" s="24">
        <v>0</v>
      </c>
      <c r="AZ748" s="24">
        <v>0</v>
      </c>
      <c r="BA748" s="24">
        <v>170.41820505806322</v>
      </c>
      <c r="BB748" s="24">
        <v>199.34309169984863</v>
      </c>
      <c r="BC748" s="24">
        <v>170.41820505806322</v>
      </c>
      <c r="BD748" s="24">
        <v>199.34309169984863</v>
      </c>
      <c r="BE748" s="24">
        <v>0</v>
      </c>
      <c r="BF748" s="24">
        <v>0</v>
      </c>
      <c r="BG748" s="24">
        <v>1500000</v>
      </c>
      <c r="BH748" s="24">
        <v>1500000</v>
      </c>
      <c r="BI748" s="24">
        <v>0</v>
      </c>
      <c r="BJ748" s="24">
        <v>0</v>
      </c>
      <c r="BK748" s="24">
        <v>0</v>
      </c>
      <c r="BL748" s="24">
        <v>0</v>
      </c>
    </row>
    <row r="749" spans="1:64" x14ac:dyDescent="0.25">
      <c r="A749" t="s">
        <v>5123</v>
      </c>
      <c r="B749">
        <v>25</v>
      </c>
      <c r="C749">
        <v>1</v>
      </c>
      <c r="D749">
        <v>3</v>
      </c>
      <c r="E749" s="24">
        <v>1200000</v>
      </c>
      <c r="F749" s="24">
        <v>1450000</v>
      </c>
      <c r="G749" s="24">
        <v>480000</v>
      </c>
      <c r="H749" s="24">
        <v>580000</v>
      </c>
      <c r="I749" s="24">
        <v>60000</v>
      </c>
      <c r="J749" s="24">
        <v>72500</v>
      </c>
      <c r="K749" s="24">
        <v>42242.687715991458</v>
      </c>
      <c r="L749" s="24">
        <v>66327.255448402837</v>
      </c>
      <c r="M749" s="24">
        <v>108569.94316439424</v>
      </c>
      <c r="N749" s="24">
        <v>326430.05683560576</v>
      </c>
      <c r="O749" s="24">
        <v>392757.3122840086</v>
      </c>
      <c r="P749" s="24">
        <v>435000</v>
      </c>
      <c r="Q749" s="24">
        <v>29.460762150523578</v>
      </c>
      <c r="R749" s="24">
        <v>30.993486847900272</v>
      </c>
      <c r="S749" s="24">
        <v>60.45424899842385</v>
      </c>
      <c r="T749" s="24">
        <v>217.5</v>
      </c>
      <c r="U749" s="24">
        <v>1200000</v>
      </c>
      <c r="V749" s="24">
        <v>1450000</v>
      </c>
      <c r="W749" s="24">
        <v>480000</v>
      </c>
      <c r="X749" s="24">
        <v>580000</v>
      </c>
      <c r="Y749" s="24">
        <v>0</v>
      </c>
      <c r="Z749" s="24">
        <v>0</v>
      </c>
      <c r="AA749" s="24">
        <v>42242.687715991458</v>
      </c>
      <c r="AB749" s="24">
        <v>66327.255448402837</v>
      </c>
      <c r="AC749" s="24">
        <v>108569.94316439424</v>
      </c>
      <c r="AD749" s="24">
        <v>326430.05683560576</v>
      </c>
      <c r="AE749" s="24">
        <v>392757.3122840086</v>
      </c>
      <c r="AF749" s="24">
        <v>435000</v>
      </c>
      <c r="AG749" s="24">
        <v>29.460762150523578</v>
      </c>
      <c r="AH749" s="24">
        <v>30.993486847900272</v>
      </c>
      <c r="AI749" s="24">
        <v>60.45424899842385</v>
      </c>
      <c r="AJ749" s="24">
        <v>217.5</v>
      </c>
      <c r="AK749" s="24">
        <v>0</v>
      </c>
      <c r="AL749" s="24">
        <v>0</v>
      </c>
      <c r="AM749" s="24">
        <v>0</v>
      </c>
      <c r="AN749" s="24">
        <v>0</v>
      </c>
      <c r="AO749" s="24">
        <v>60000</v>
      </c>
      <c r="AP749" s="24">
        <v>72500</v>
      </c>
      <c r="AQ749" s="24">
        <v>0</v>
      </c>
      <c r="AR749" s="24">
        <v>0</v>
      </c>
      <c r="AS749" s="24">
        <v>0</v>
      </c>
      <c r="AT749" s="24">
        <v>0</v>
      </c>
      <c r="AU749" s="24">
        <v>0</v>
      </c>
      <c r="AV749" s="24">
        <v>0</v>
      </c>
      <c r="AW749" s="24">
        <v>0</v>
      </c>
      <c r="AX749" s="24">
        <v>0</v>
      </c>
      <c r="AY749" s="24">
        <v>0</v>
      </c>
      <c r="AZ749" s="24">
        <v>0</v>
      </c>
      <c r="BA749" s="24">
        <v>157.04575100157581</v>
      </c>
      <c r="BB749" s="24">
        <v>188.03923784947619</v>
      </c>
      <c r="BC749" s="24">
        <v>157.04575100157581</v>
      </c>
      <c r="BD749" s="24">
        <v>188.03923784947619</v>
      </c>
      <c r="BE749" s="24">
        <v>0</v>
      </c>
      <c r="BF749" s="24">
        <v>0</v>
      </c>
      <c r="BG749" s="24">
        <v>1200000</v>
      </c>
      <c r="BH749" s="24">
        <v>1450000</v>
      </c>
      <c r="BI749" s="24">
        <v>0</v>
      </c>
      <c r="BJ749" s="24">
        <v>0</v>
      </c>
      <c r="BK749" s="24">
        <v>0</v>
      </c>
      <c r="BL749" s="24">
        <v>0</v>
      </c>
    </row>
    <row r="750" spans="1:64" x14ac:dyDescent="0.25">
      <c r="A750" t="s">
        <v>5123</v>
      </c>
      <c r="B750">
        <v>26</v>
      </c>
      <c r="C750">
        <v>1</v>
      </c>
      <c r="D750">
        <v>3</v>
      </c>
      <c r="E750" s="24">
        <v>1200000</v>
      </c>
      <c r="F750" s="24">
        <v>1350000</v>
      </c>
      <c r="G750" s="24">
        <v>480000</v>
      </c>
      <c r="H750" s="24">
        <v>540000</v>
      </c>
      <c r="I750" s="24">
        <v>60000</v>
      </c>
      <c r="J750" s="24">
        <v>67500</v>
      </c>
      <c r="K750" s="24">
        <v>48593.34285498879</v>
      </c>
      <c r="L750" s="24">
        <v>70653.643126115785</v>
      </c>
      <c r="M750" s="24">
        <v>119246.98598110466</v>
      </c>
      <c r="N750" s="24">
        <v>285753.01401889604</v>
      </c>
      <c r="O750" s="24">
        <v>356406.65714501124</v>
      </c>
      <c r="P750" s="24">
        <v>405000</v>
      </c>
      <c r="Q750" s="24">
        <v>33.421680286207931</v>
      </c>
      <c r="R750" s="24">
        <v>32.754412560633199</v>
      </c>
      <c r="S750" s="24">
        <v>66.176092846841129</v>
      </c>
      <c r="T750" s="24">
        <v>202.5</v>
      </c>
      <c r="U750" s="24">
        <v>1200000</v>
      </c>
      <c r="V750" s="24">
        <v>1350000</v>
      </c>
      <c r="W750" s="24">
        <v>480000</v>
      </c>
      <c r="X750" s="24">
        <v>540000</v>
      </c>
      <c r="Y750" s="24">
        <v>0</v>
      </c>
      <c r="Z750" s="24">
        <v>0</v>
      </c>
      <c r="AA750" s="24">
        <v>48593.34285498879</v>
      </c>
      <c r="AB750" s="24">
        <v>70653.643126115785</v>
      </c>
      <c r="AC750" s="24">
        <v>119246.98598110466</v>
      </c>
      <c r="AD750" s="24">
        <v>285753.01401889604</v>
      </c>
      <c r="AE750" s="24">
        <v>356406.65714501124</v>
      </c>
      <c r="AF750" s="24">
        <v>405000</v>
      </c>
      <c r="AG750" s="24">
        <v>33.421680286207931</v>
      </c>
      <c r="AH750" s="24">
        <v>32.754412560633199</v>
      </c>
      <c r="AI750" s="24">
        <v>66.176092846841129</v>
      </c>
      <c r="AJ750" s="24">
        <v>202.5</v>
      </c>
      <c r="AK750" s="24">
        <v>0</v>
      </c>
      <c r="AL750" s="24">
        <v>0</v>
      </c>
      <c r="AM750" s="24">
        <v>0</v>
      </c>
      <c r="AN750" s="24">
        <v>0</v>
      </c>
      <c r="AO750" s="24">
        <v>60000</v>
      </c>
      <c r="AP750" s="24">
        <v>67500</v>
      </c>
      <c r="AQ750" s="24">
        <v>0</v>
      </c>
      <c r="AR750" s="24">
        <v>0</v>
      </c>
      <c r="AS750" s="24">
        <v>0</v>
      </c>
      <c r="AT750" s="24">
        <v>0</v>
      </c>
      <c r="AU750" s="24">
        <v>0</v>
      </c>
      <c r="AV750" s="24">
        <v>0</v>
      </c>
      <c r="AW750" s="24">
        <v>0</v>
      </c>
      <c r="AX750" s="24">
        <v>0</v>
      </c>
      <c r="AY750" s="24">
        <v>0</v>
      </c>
      <c r="AZ750" s="24">
        <v>0</v>
      </c>
      <c r="BA750" s="24">
        <v>136.32390715315887</v>
      </c>
      <c r="BB750" s="24">
        <v>169.0783197137921</v>
      </c>
      <c r="BC750" s="24">
        <v>136.32390715315887</v>
      </c>
      <c r="BD750" s="24">
        <v>169.0783197137921</v>
      </c>
      <c r="BE750" s="24">
        <v>0</v>
      </c>
      <c r="BF750" s="24">
        <v>0</v>
      </c>
      <c r="BG750" s="24">
        <v>1200000</v>
      </c>
      <c r="BH750" s="24">
        <v>1350000</v>
      </c>
      <c r="BI750" s="24">
        <v>0</v>
      </c>
      <c r="BJ750" s="24">
        <v>0</v>
      </c>
      <c r="BK750" s="24">
        <v>0</v>
      </c>
      <c r="BL750" s="24">
        <v>0</v>
      </c>
    </row>
    <row r="751" spans="1:64" x14ac:dyDescent="0.25">
      <c r="A751" t="s">
        <v>5123</v>
      </c>
      <c r="B751">
        <v>27</v>
      </c>
      <c r="C751">
        <v>1</v>
      </c>
      <c r="D751">
        <v>3</v>
      </c>
      <c r="E751" s="24">
        <v>1200000</v>
      </c>
      <c r="F751" s="24">
        <v>1250000</v>
      </c>
      <c r="G751" s="24">
        <v>480000</v>
      </c>
      <c r="H751" s="24">
        <v>500000</v>
      </c>
      <c r="I751" s="24">
        <v>60000</v>
      </c>
      <c r="J751" s="24">
        <v>62500</v>
      </c>
      <c r="K751" s="24">
        <v>55242.185401866271</v>
      </c>
      <c r="L751" s="24">
        <v>74192.957690859097</v>
      </c>
      <c r="M751" s="24">
        <v>129435.14309272531</v>
      </c>
      <c r="N751" s="24">
        <v>245564.85690727457</v>
      </c>
      <c r="O751" s="24">
        <v>319757.81459813379</v>
      </c>
      <c r="P751" s="24">
        <v>375000</v>
      </c>
      <c r="Q751" s="24">
        <v>37.478260981567985</v>
      </c>
      <c r="R751" s="24">
        <v>34.099673557645247</v>
      </c>
      <c r="S751" s="24">
        <v>71.577934539213231</v>
      </c>
      <c r="T751" s="24">
        <v>187.5</v>
      </c>
      <c r="U751" s="24">
        <v>1200000</v>
      </c>
      <c r="V751" s="24">
        <v>1250000</v>
      </c>
      <c r="W751" s="24">
        <v>480000</v>
      </c>
      <c r="X751" s="24">
        <v>500000</v>
      </c>
      <c r="Y751" s="24">
        <v>0</v>
      </c>
      <c r="Z751" s="24">
        <v>0</v>
      </c>
      <c r="AA751" s="24">
        <v>55242.185401866271</v>
      </c>
      <c r="AB751" s="24">
        <v>74192.957690859097</v>
      </c>
      <c r="AC751" s="24">
        <v>129435.14309272531</v>
      </c>
      <c r="AD751" s="24">
        <v>245564.85690727457</v>
      </c>
      <c r="AE751" s="24">
        <v>319757.81459813379</v>
      </c>
      <c r="AF751" s="24">
        <v>375000</v>
      </c>
      <c r="AG751" s="24">
        <v>37.478260981567985</v>
      </c>
      <c r="AH751" s="24">
        <v>34.099673557645247</v>
      </c>
      <c r="AI751" s="24">
        <v>71.577934539213231</v>
      </c>
      <c r="AJ751" s="24">
        <v>187.5</v>
      </c>
      <c r="AK751" s="24">
        <v>0</v>
      </c>
      <c r="AL751" s="24">
        <v>0</v>
      </c>
      <c r="AM751" s="24">
        <v>0</v>
      </c>
      <c r="AN751" s="24">
        <v>0</v>
      </c>
      <c r="AO751" s="24">
        <v>60000</v>
      </c>
      <c r="AP751" s="24">
        <v>62500</v>
      </c>
      <c r="AQ751" s="24">
        <v>0</v>
      </c>
      <c r="AR751" s="24">
        <v>0</v>
      </c>
      <c r="AS751" s="24">
        <v>0</v>
      </c>
      <c r="AT751" s="24">
        <v>0</v>
      </c>
      <c r="AU751" s="24">
        <v>0</v>
      </c>
      <c r="AV751" s="24">
        <v>0</v>
      </c>
      <c r="AW751" s="24">
        <v>0</v>
      </c>
      <c r="AX751" s="24">
        <v>0</v>
      </c>
      <c r="AY751" s="24">
        <v>0</v>
      </c>
      <c r="AZ751" s="24">
        <v>0</v>
      </c>
      <c r="BA751" s="24">
        <v>115.92206546078705</v>
      </c>
      <c r="BB751" s="24">
        <v>150.02173901843207</v>
      </c>
      <c r="BC751" s="24">
        <v>115.92206546078705</v>
      </c>
      <c r="BD751" s="24">
        <v>150.02173901843207</v>
      </c>
      <c r="BE751" s="24">
        <v>0</v>
      </c>
      <c r="BF751" s="24">
        <v>0</v>
      </c>
      <c r="BG751" s="24">
        <v>1200000</v>
      </c>
      <c r="BH751" s="24">
        <v>1250000</v>
      </c>
      <c r="BI751" s="24">
        <v>0</v>
      </c>
      <c r="BJ751" s="24">
        <v>0</v>
      </c>
      <c r="BK751" s="24">
        <v>0</v>
      </c>
      <c r="BL751" s="24">
        <v>0</v>
      </c>
    </row>
    <row r="752" spans="1:64" x14ac:dyDescent="0.25">
      <c r="A752" t="s">
        <v>5123</v>
      </c>
      <c r="B752">
        <v>28</v>
      </c>
      <c r="C752">
        <v>2</v>
      </c>
      <c r="D752">
        <v>3</v>
      </c>
      <c r="E752" s="24">
        <v>2000000</v>
      </c>
      <c r="F752" s="24">
        <v>1333333.3333333333</v>
      </c>
      <c r="G752" s="24">
        <v>800000</v>
      </c>
      <c r="H752" s="24">
        <v>533333.33333333337</v>
      </c>
      <c r="I752" s="24">
        <v>100000</v>
      </c>
      <c r="J752" s="24">
        <v>66666.666666666672</v>
      </c>
      <c r="K752" s="24">
        <v>62093.361868125561</v>
      </c>
      <c r="L752" s="24">
        <v>76776.845053167664</v>
      </c>
      <c r="M752" s="24">
        <v>138870.20692129328</v>
      </c>
      <c r="N752" s="24">
        <v>261129.7930787066</v>
      </c>
      <c r="O752" s="24">
        <v>337906.63813187461</v>
      </c>
      <c r="P752" s="24">
        <v>400000</v>
      </c>
      <c r="Q752" s="24">
        <v>41.556093185099598</v>
      </c>
      <c r="R752" s="24">
        <v>34.958564507435653</v>
      </c>
      <c r="S752" s="24">
        <v>76.514657692535252</v>
      </c>
      <c r="T752" s="24">
        <v>200</v>
      </c>
      <c r="U752" s="24">
        <v>2000000</v>
      </c>
      <c r="V752" s="24">
        <v>1333333.3333333333</v>
      </c>
      <c r="W752" s="24">
        <v>800000</v>
      </c>
      <c r="X752" s="24">
        <v>533333.33333333337</v>
      </c>
      <c r="Y752" s="24">
        <v>0</v>
      </c>
      <c r="Z752" s="24">
        <v>0</v>
      </c>
      <c r="AA752" s="24">
        <v>62093.361868125561</v>
      </c>
      <c r="AB752" s="24">
        <v>76776.845053167664</v>
      </c>
      <c r="AC752" s="24">
        <v>138870.20692129328</v>
      </c>
      <c r="AD752" s="24">
        <v>261129.7930787066</v>
      </c>
      <c r="AE752" s="24">
        <v>337906.63813187461</v>
      </c>
      <c r="AF752" s="24">
        <v>400000</v>
      </c>
      <c r="AG752" s="24">
        <v>41.556093185099598</v>
      </c>
      <c r="AH752" s="24">
        <v>34.958564507435653</v>
      </c>
      <c r="AI752" s="24">
        <v>76.514657692535252</v>
      </c>
      <c r="AJ752" s="24">
        <v>200</v>
      </c>
      <c r="AK752" s="24">
        <v>0</v>
      </c>
      <c r="AL752" s="24">
        <v>0</v>
      </c>
      <c r="AM752" s="24">
        <v>0</v>
      </c>
      <c r="AN752" s="24">
        <v>0</v>
      </c>
      <c r="AO752" s="24">
        <v>100000</v>
      </c>
      <c r="AP752" s="24">
        <v>66666.666666666672</v>
      </c>
      <c r="AQ752" s="24">
        <v>0</v>
      </c>
      <c r="AR752" s="24">
        <v>0</v>
      </c>
      <c r="AS752" s="24">
        <v>0</v>
      </c>
      <c r="AT752" s="24">
        <v>0</v>
      </c>
      <c r="AU752" s="24">
        <v>0</v>
      </c>
      <c r="AV752" s="24">
        <v>0</v>
      </c>
      <c r="AW752" s="24">
        <v>0</v>
      </c>
      <c r="AX752" s="24">
        <v>0</v>
      </c>
      <c r="AY752" s="24">
        <v>0</v>
      </c>
      <c r="AZ752" s="24">
        <v>0</v>
      </c>
      <c r="BA752" s="24">
        <v>123.48534230746463</v>
      </c>
      <c r="BB752" s="24">
        <v>158.4439068149004</v>
      </c>
      <c r="BC752" s="24">
        <v>123.48534230746463</v>
      </c>
      <c r="BD752" s="24">
        <v>158.4439068149004</v>
      </c>
      <c r="BE752" s="24">
        <v>0</v>
      </c>
      <c r="BF752" s="24">
        <v>0</v>
      </c>
      <c r="BG752" s="24">
        <v>2000000</v>
      </c>
      <c r="BH752" s="24">
        <v>1333333.3333333333</v>
      </c>
      <c r="BI752" s="24">
        <v>0</v>
      </c>
      <c r="BJ752" s="24">
        <v>0</v>
      </c>
      <c r="BK752" s="24">
        <v>0</v>
      </c>
      <c r="BL752" s="24">
        <v>0</v>
      </c>
    </row>
    <row r="753" spans="1:64" x14ac:dyDescent="0.25">
      <c r="A753" t="s">
        <v>5123</v>
      </c>
      <c r="B753">
        <v>29</v>
      </c>
      <c r="C753">
        <v>2</v>
      </c>
      <c r="D753">
        <v>3</v>
      </c>
      <c r="E753" s="24">
        <v>2000000</v>
      </c>
      <c r="F753" s="24">
        <v>1600000</v>
      </c>
      <c r="G753" s="24">
        <v>800000</v>
      </c>
      <c r="H753" s="24">
        <v>640000</v>
      </c>
      <c r="I753" s="24">
        <v>100000</v>
      </c>
      <c r="J753" s="24">
        <v>80000</v>
      </c>
      <c r="K753" s="24">
        <v>69045.365071169566</v>
      </c>
      <c r="L753" s="24">
        <v>78611.121870762203</v>
      </c>
      <c r="M753" s="24">
        <v>147656.48694193177</v>
      </c>
      <c r="N753" s="24">
        <v>332343.51305806823</v>
      </c>
      <c r="O753" s="24">
        <v>410954.63492882997</v>
      </c>
      <c r="P753" s="24">
        <v>480000</v>
      </c>
      <c r="Q753" s="24">
        <v>45.590475688751553</v>
      </c>
      <c r="R753" s="24">
        <v>35.478622020811258</v>
      </c>
      <c r="S753" s="24">
        <v>81.069097709562811</v>
      </c>
      <c r="T753" s="24">
        <v>240</v>
      </c>
      <c r="U753" s="24">
        <v>2000000</v>
      </c>
      <c r="V753" s="24">
        <v>1600000</v>
      </c>
      <c r="W753" s="24">
        <v>800000</v>
      </c>
      <c r="X753" s="24">
        <v>640000</v>
      </c>
      <c r="Y753" s="24">
        <v>0</v>
      </c>
      <c r="Z753" s="24">
        <v>0</v>
      </c>
      <c r="AA753" s="24">
        <v>69045.365071169566</v>
      </c>
      <c r="AB753" s="24">
        <v>78611.121870762203</v>
      </c>
      <c r="AC753" s="24">
        <v>147656.48694193177</v>
      </c>
      <c r="AD753" s="24">
        <v>332343.51305806823</v>
      </c>
      <c r="AE753" s="24">
        <v>410954.63492882997</v>
      </c>
      <c r="AF753" s="24">
        <v>480000</v>
      </c>
      <c r="AG753" s="24">
        <v>45.590475688751553</v>
      </c>
      <c r="AH753" s="24">
        <v>35.478622020811258</v>
      </c>
      <c r="AI753" s="24">
        <v>81.069097709562811</v>
      </c>
      <c r="AJ753" s="24">
        <v>240</v>
      </c>
      <c r="AK753" s="24">
        <v>0</v>
      </c>
      <c r="AL753" s="24">
        <v>0</v>
      </c>
      <c r="AM753" s="24">
        <v>0</v>
      </c>
      <c r="AN753" s="24">
        <v>0</v>
      </c>
      <c r="AO753" s="24">
        <v>100000</v>
      </c>
      <c r="AP753" s="24">
        <v>80000</v>
      </c>
      <c r="AQ753" s="24">
        <v>0</v>
      </c>
      <c r="AR753" s="24">
        <v>0</v>
      </c>
      <c r="AS753" s="24">
        <v>0</v>
      </c>
      <c r="AT753" s="24">
        <v>0</v>
      </c>
      <c r="AU753" s="24">
        <v>0</v>
      </c>
      <c r="AV753" s="24">
        <v>0</v>
      </c>
      <c r="AW753" s="24">
        <v>0</v>
      </c>
      <c r="AX753" s="24">
        <v>0</v>
      </c>
      <c r="AY753" s="24">
        <v>0</v>
      </c>
      <c r="AZ753" s="24">
        <v>0</v>
      </c>
      <c r="BA753" s="24">
        <v>158.93090229043719</v>
      </c>
      <c r="BB753" s="24">
        <v>194.40952431124833</v>
      </c>
      <c r="BC753" s="24">
        <v>158.93090229043719</v>
      </c>
      <c r="BD753" s="24">
        <v>194.40952431124833</v>
      </c>
      <c r="BE753" s="24">
        <v>0</v>
      </c>
      <c r="BF753" s="24">
        <v>0</v>
      </c>
      <c r="BG753" s="24">
        <v>2000000</v>
      </c>
      <c r="BH753" s="24">
        <v>1600000</v>
      </c>
      <c r="BI753" s="24">
        <v>0</v>
      </c>
      <c r="BJ753" s="24">
        <v>0</v>
      </c>
      <c r="BK753" s="24">
        <v>0</v>
      </c>
      <c r="BL753" s="24">
        <v>0</v>
      </c>
    </row>
    <row r="754" spans="1:64" x14ac:dyDescent="0.25">
      <c r="A754" t="s">
        <v>5123</v>
      </c>
      <c r="B754">
        <v>30</v>
      </c>
      <c r="C754">
        <v>2</v>
      </c>
      <c r="D754">
        <v>3</v>
      </c>
      <c r="E754" s="24">
        <v>2000000</v>
      </c>
      <c r="F754" s="24">
        <v>1866666.6666666665</v>
      </c>
      <c r="G754" s="24">
        <v>800000</v>
      </c>
      <c r="H754" s="24">
        <v>746666.66666666663</v>
      </c>
      <c r="I754" s="24">
        <v>100000</v>
      </c>
      <c r="J754" s="24">
        <v>93333.333333333328</v>
      </c>
      <c r="K754" s="24">
        <v>76039.205190879235</v>
      </c>
      <c r="L754" s="24">
        <v>80366.552744122338</v>
      </c>
      <c r="M754" s="24">
        <v>156405.75793500151</v>
      </c>
      <c r="N754" s="24">
        <v>403594.24206499849</v>
      </c>
      <c r="O754" s="24">
        <v>483960.79480912071</v>
      </c>
      <c r="P754" s="24">
        <v>560000</v>
      </c>
      <c r="Q754" s="24">
        <v>49.573951619531556</v>
      </c>
      <c r="R754" s="24">
        <v>36.048011383683786</v>
      </c>
      <c r="S754" s="24">
        <v>85.621963003215342</v>
      </c>
      <c r="T754" s="24">
        <v>280</v>
      </c>
      <c r="U754" s="24">
        <v>2000000</v>
      </c>
      <c r="V754" s="24">
        <v>1866666.6666666665</v>
      </c>
      <c r="W754" s="24">
        <v>800000</v>
      </c>
      <c r="X754" s="24">
        <v>746666.66666666663</v>
      </c>
      <c r="Y754" s="24">
        <v>0</v>
      </c>
      <c r="Z754" s="24">
        <v>0</v>
      </c>
      <c r="AA754" s="24">
        <v>76039.205190879235</v>
      </c>
      <c r="AB754" s="24">
        <v>80366.552744122338</v>
      </c>
      <c r="AC754" s="24">
        <v>156405.75793500151</v>
      </c>
      <c r="AD754" s="24">
        <v>403594.24206499849</v>
      </c>
      <c r="AE754" s="24">
        <v>483960.79480912071</v>
      </c>
      <c r="AF754" s="24">
        <v>560000</v>
      </c>
      <c r="AG754" s="24">
        <v>49.573951619531556</v>
      </c>
      <c r="AH754" s="24">
        <v>36.048011383683786</v>
      </c>
      <c r="AI754" s="24">
        <v>85.621963003215342</v>
      </c>
      <c r="AJ754" s="24">
        <v>280</v>
      </c>
      <c r="AK754" s="24">
        <v>0</v>
      </c>
      <c r="AL754" s="24">
        <v>0</v>
      </c>
      <c r="AM754" s="24">
        <v>0</v>
      </c>
      <c r="AN754" s="24">
        <v>0</v>
      </c>
      <c r="AO754" s="24">
        <v>100000</v>
      </c>
      <c r="AP754" s="24">
        <v>93333.333333333328</v>
      </c>
      <c r="AQ754" s="24">
        <v>0</v>
      </c>
      <c r="AR754" s="24">
        <v>0</v>
      </c>
      <c r="AS754" s="24">
        <v>0</v>
      </c>
      <c r="AT754" s="24">
        <v>0</v>
      </c>
      <c r="AU754" s="24">
        <v>0</v>
      </c>
      <c r="AV754" s="24">
        <v>0</v>
      </c>
      <c r="AW754" s="24">
        <v>0</v>
      </c>
      <c r="AX754" s="24">
        <v>0</v>
      </c>
      <c r="AY754" s="24">
        <v>0</v>
      </c>
      <c r="AZ754" s="24">
        <v>0</v>
      </c>
      <c r="BA754" s="24">
        <v>194.37803699678489</v>
      </c>
      <c r="BB754" s="24">
        <v>230.42604838046827</v>
      </c>
      <c r="BC754" s="24">
        <v>194.37803699678489</v>
      </c>
      <c r="BD754" s="24">
        <v>230.42604838046827</v>
      </c>
      <c r="BE754" s="24">
        <v>0</v>
      </c>
      <c r="BF754" s="24">
        <v>0</v>
      </c>
      <c r="BG754" s="24">
        <v>2000000</v>
      </c>
      <c r="BH754" s="24">
        <v>1866666.6666666665</v>
      </c>
      <c r="BI754" s="24">
        <v>0</v>
      </c>
      <c r="BJ754" s="24">
        <v>0</v>
      </c>
      <c r="BK754" s="24">
        <v>0</v>
      </c>
      <c r="BL754" s="24">
        <v>0</v>
      </c>
    </row>
    <row r="755" spans="1:64" x14ac:dyDescent="0.25">
      <c r="A755" t="s">
        <v>5123</v>
      </c>
      <c r="B755">
        <v>31</v>
      </c>
      <c r="C755">
        <v>3</v>
      </c>
      <c r="D755">
        <v>3</v>
      </c>
      <c r="E755" s="24">
        <v>2500000</v>
      </c>
      <c r="F755" s="24">
        <v>2083333.3333333335</v>
      </c>
      <c r="G755" s="24">
        <v>1000000</v>
      </c>
      <c r="H755" s="24">
        <v>833333.33333333349</v>
      </c>
      <c r="I755" s="24">
        <v>125000</v>
      </c>
      <c r="J755" s="24">
        <v>104166.66666666669</v>
      </c>
      <c r="K755" s="24">
        <v>83098.322952389019</v>
      </c>
      <c r="L755" s="24">
        <v>82732.450321214739</v>
      </c>
      <c r="M755" s="24">
        <v>165830.77327360376</v>
      </c>
      <c r="N755" s="24">
        <v>459169.22672639601</v>
      </c>
      <c r="O755" s="24">
        <v>541901.67704761121</v>
      </c>
      <c r="P755" s="24">
        <v>625000</v>
      </c>
      <c r="Q755" s="24">
        <v>53.57275842823708</v>
      </c>
      <c r="R755" s="24">
        <v>37.020483914714418</v>
      </c>
      <c r="S755" s="24">
        <v>90.593242342951498</v>
      </c>
      <c r="T755" s="24">
        <v>312.5</v>
      </c>
      <c r="U755" s="24">
        <v>2500000</v>
      </c>
      <c r="V755" s="24">
        <v>2083333.3333333335</v>
      </c>
      <c r="W755" s="24">
        <v>1000000</v>
      </c>
      <c r="X755" s="24">
        <v>833333.33333333349</v>
      </c>
      <c r="Y755" s="24">
        <v>0</v>
      </c>
      <c r="Z755" s="24">
        <v>0</v>
      </c>
      <c r="AA755" s="24">
        <v>83098.322952389019</v>
      </c>
      <c r="AB755" s="24">
        <v>82732.450321214739</v>
      </c>
      <c r="AC755" s="24">
        <v>165830.77327360376</v>
      </c>
      <c r="AD755" s="24">
        <v>459169.22672639601</v>
      </c>
      <c r="AE755" s="24">
        <v>541901.67704761121</v>
      </c>
      <c r="AF755" s="24">
        <v>625000</v>
      </c>
      <c r="AG755" s="24">
        <v>53.57275842823708</v>
      </c>
      <c r="AH755" s="24">
        <v>37.020483914714418</v>
      </c>
      <c r="AI755" s="24">
        <v>90.593242342951498</v>
      </c>
      <c r="AJ755" s="24">
        <v>312.5</v>
      </c>
      <c r="AK755" s="24">
        <v>0</v>
      </c>
      <c r="AL755" s="24">
        <v>0</v>
      </c>
      <c r="AM755" s="24">
        <v>0</v>
      </c>
      <c r="AN755" s="24">
        <v>0</v>
      </c>
      <c r="AO755" s="24">
        <v>125000</v>
      </c>
      <c r="AP755" s="24">
        <v>104166.66666666669</v>
      </c>
      <c r="AQ755" s="24">
        <v>0</v>
      </c>
      <c r="AR755" s="24">
        <v>0</v>
      </c>
      <c r="AS755" s="24">
        <v>0</v>
      </c>
      <c r="AT755" s="24">
        <v>0</v>
      </c>
      <c r="AU755" s="24">
        <v>0</v>
      </c>
      <c r="AV755" s="24">
        <v>0</v>
      </c>
      <c r="AW755" s="24">
        <v>0</v>
      </c>
      <c r="AX755" s="24">
        <v>0</v>
      </c>
      <c r="AY755" s="24">
        <v>0</v>
      </c>
      <c r="AZ755" s="24">
        <v>0</v>
      </c>
      <c r="BA755" s="24">
        <v>221.90675765704827</v>
      </c>
      <c r="BB755" s="24">
        <v>258.92724157176326</v>
      </c>
      <c r="BC755" s="24">
        <v>221.90675765704827</v>
      </c>
      <c r="BD755" s="24">
        <v>258.92724157176326</v>
      </c>
      <c r="BE755" s="24">
        <v>0</v>
      </c>
      <c r="BF755" s="24">
        <v>0</v>
      </c>
      <c r="BG755" s="24">
        <v>2500000</v>
      </c>
      <c r="BH755" s="24">
        <v>2083333.3333333335</v>
      </c>
      <c r="BI755" s="24">
        <v>0</v>
      </c>
      <c r="BJ755" s="24">
        <v>0</v>
      </c>
      <c r="BK755" s="24">
        <v>0</v>
      </c>
      <c r="BL755" s="24">
        <v>0</v>
      </c>
    </row>
    <row r="756" spans="1:64" x14ac:dyDescent="0.25">
      <c r="A756" t="s">
        <v>5123</v>
      </c>
      <c r="B756">
        <v>32</v>
      </c>
      <c r="C756">
        <v>3</v>
      </c>
      <c r="D756">
        <v>3</v>
      </c>
      <c r="E756" s="24">
        <v>2500000</v>
      </c>
      <c r="F756" s="24">
        <v>2250000</v>
      </c>
      <c r="G756" s="24">
        <v>1000000</v>
      </c>
      <c r="H756" s="24">
        <v>900000</v>
      </c>
      <c r="I756" s="24">
        <v>125000</v>
      </c>
      <c r="J756" s="24">
        <v>112500</v>
      </c>
      <c r="K756" s="24">
        <v>90314.883233284694</v>
      </c>
      <c r="L756" s="24">
        <v>86056.561861440889</v>
      </c>
      <c r="M756" s="24">
        <v>176371.44509472558</v>
      </c>
      <c r="N756" s="24">
        <v>498628.55490527488</v>
      </c>
      <c r="O756" s="24">
        <v>584685.11676671542</v>
      </c>
      <c r="P756" s="24">
        <v>675000</v>
      </c>
      <c r="Q756" s="24">
        <v>57.689510302210863</v>
      </c>
      <c r="R756" s="24">
        <v>38.535339646484147</v>
      </c>
      <c r="S756" s="24">
        <v>96.22484994869501</v>
      </c>
      <c r="T756" s="24">
        <v>337.5</v>
      </c>
      <c r="U756" s="24">
        <v>2500000</v>
      </c>
      <c r="V756" s="24">
        <v>2250000</v>
      </c>
      <c r="W756" s="24">
        <v>1000000</v>
      </c>
      <c r="X756" s="24">
        <v>900000</v>
      </c>
      <c r="Y756" s="24">
        <v>0</v>
      </c>
      <c r="Z756" s="24">
        <v>0</v>
      </c>
      <c r="AA756" s="24">
        <v>90314.883233284694</v>
      </c>
      <c r="AB756" s="24">
        <v>86056.561861440889</v>
      </c>
      <c r="AC756" s="24">
        <v>176371.44509472558</v>
      </c>
      <c r="AD756" s="24">
        <v>498628.55490527488</v>
      </c>
      <c r="AE756" s="24">
        <v>584685.11676671542</v>
      </c>
      <c r="AF756" s="24">
        <v>675000</v>
      </c>
      <c r="AG756" s="24">
        <v>57.689510302210863</v>
      </c>
      <c r="AH756" s="24">
        <v>38.535339646484147</v>
      </c>
      <c r="AI756" s="24">
        <v>96.22484994869501</v>
      </c>
      <c r="AJ756" s="24">
        <v>337.5</v>
      </c>
      <c r="AK756" s="24">
        <v>0</v>
      </c>
      <c r="AL756" s="24">
        <v>0</v>
      </c>
      <c r="AM756" s="24">
        <v>0</v>
      </c>
      <c r="AN756" s="24">
        <v>0</v>
      </c>
      <c r="AO756" s="24">
        <v>125000</v>
      </c>
      <c r="AP756" s="24">
        <v>112500</v>
      </c>
      <c r="AQ756" s="24">
        <v>0</v>
      </c>
      <c r="AR756" s="24">
        <v>0</v>
      </c>
      <c r="AS756" s="24">
        <v>0</v>
      </c>
      <c r="AT756" s="24">
        <v>0</v>
      </c>
      <c r="AU756" s="24">
        <v>0</v>
      </c>
      <c r="AV756" s="24">
        <v>0</v>
      </c>
      <c r="AW756" s="24">
        <v>0</v>
      </c>
      <c r="AX756" s="24">
        <v>0</v>
      </c>
      <c r="AY756" s="24">
        <v>0</v>
      </c>
      <c r="AZ756" s="24">
        <v>0</v>
      </c>
      <c r="BA756" s="24">
        <v>241.27515005130499</v>
      </c>
      <c r="BB756" s="24">
        <v>279.81048969778885</v>
      </c>
      <c r="BC756" s="24">
        <v>241.27515005130499</v>
      </c>
      <c r="BD756" s="24">
        <v>279.81048969778885</v>
      </c>
      <c r="BE756" s="24">
        <v>0</v>
      </c>
      <c r="BF756" s="24">
        <v>0</v>
      </c>
      <c r="BG756" s="24">
        <v>2500000</v>
      </c>
      <c r="BH756" s="24">
        <v>2250000</v>
      </c>
      <c r="BI756" s="24">
        <v>0</v>
      </c>
      <c r="BJ756" s="24">
        <v>0</v>
      </c>
      <c r="BK756" s="24">
        <v>0</v>
      </c>
      <c r="BL756" s="24">
        <v>0</v>
      </c>
    </row>
    <row r="757" spans="1:64" x14ac:dyDescent="0.25">
      <c r="A757" t="s">
        <v>5123</v>
      </c>
      <c r="B757">
        <v>33</v>
      </c>
      <c r="C757">
        <v>3</v>
      </c>
      <c r="D757">
        <v>3</v>
      </c>
      <c r="E757" s="24">
        <v>2500000</v>
      </c>
      <c r="F757" s="24">
        <v>2416666.6666666665</v>
      </c>
      <c r="G757" s="24">
        <v>1000000</v>
      </c>
      <c r="H757" s="24">
        <v>966666.66666666663</v>
      </c>
      <c r="I757" s="24">
        <v>125000</v>
      </c>
      <c r="J757" s="24">
        <v>120833.33333333333</v>
      </c>
      <c r="K757" s="24">
        <v>97806.796903561917</v>
      </c>
      <c r="L757" s="24">
        <v>90359.296966051683</v>
      </c>
      <c r="M757" s="24">
        <v>188166.09386961348</v>
      </c>
      <c r="N757" s="24">
        <v>536833.90613038652</v>
      </c>
      <c r="O757" s="24">
        <v>627193.2030964382</v>
      </c>
      <c r="P757" s="24">
        <v>725000</v>
      </c>
      <c r="Q757" s="24">
        <v>62.020548475027397</v>
      </c>
      <c r="R757" s="24">
        <v>40.556186755043029</v>
      </c>
      <c r="S757" s="24">
        <v>102.57673523007043</v>
      </c>
      <c r="T757" s="24">
        <v>362.5</v>
      </c>
      <c r="U757" s="24">
        <v>2500000</v>
      </c>
      <c r="V757" s="24">
        <v>2416666.6666666665</v>
      </c>
      <c r="W757" s="24">
        <v>1000000</v>
      </c>
      <c r="X757" s="24">
        <v>966666.66666666663</v>
      </c>
      <c r="Y757" s="24">
        <v>0</v>
      </c>
      <c r="Z757" s="24">
        <v>0</v>
      </c>
      <c r="AA757" s="24">
        <v>97806.796903561917</v>
      </c>
      <c r="AB757" s="24">
        <v>90359.296966051683</v>
      </c>
      <c r="AC757" s="24">
        <v>188166.09386961348</v>
      </c>
      <c r="AD757" s="24">
        <v>536833.90613038652</v>
      </c>
      <c r="AE757" s="24">
        <v>627193.2030964382</v>
      </c>
      <c r="AF757" s="24">
        <v>725000</v>
      </c>
      <c r="AG757" s="24">
        <v>62.020548475027397</v>
      </c>
      <c r="AH757" s="24">
        <v>40.556186755043029</v>
      </c>
      <c r="AI757" s="24">
        <v>102.57673523007043</v>
      </c>
      <c r="AJ757" s="24">
        <v>362.5</v>
      </c>
      <c r="AK757" s="24">
        <v>0</v>
      </c>
      <c r="AL757" s="24">
        <v>0</v>
      </c>
      <c r="AM757" s="24">
        <v>0</v>
      </c>
      <c r="AN757" s="24">
        <v>0</v>
      </c>
      <c r="AO757" s="24">
        <v>125000</v>
      </c>
      <c r="AP757" s="24">
        <v>120833.33333333333</v>
      </c>
      <c r="AQ757" s="24">
        <v>0</v>
      </c>
      <c r="AR757" s="24">
        <v>0</v>
      </c>
      <c r="AS757" s="24">
        <v>0</v>
      </c>
      <c r="AT757" s="24">
        <v>0</v>
      </c>
      <c r="AU757" s="24">
        <v>0</v>
      </c>
      <c r="AV757" s="24">
        <v>0</v>
      </c>
      <c r="AW757" s="24">
        <v>0</v>
      </c>
      <c r="AX757" s="24">
        <v>0</v>
      </c>
      <c r="AY757" s="24">
        <v>0</v>
      </c>
      <c r="AZ757" s="24">
        <v>0</v>
      </c>
      <c r="BA757" s="24">
        <v>259.92326476992957</v>
      </c>
      <c r="BB757" s="24">
        <v>300.47945152497277</v>
      </c>
      <c r="BC757" s="24">
        <v>259.92326476992957</v>
      </c>
      <c r="BD757" s="24">
        <v>300.47945152497277</v>
      </c>
      <c r="BE757" s="24">
        <v>0</v>
      </c>
      <c r="BF757" s="24">
        <v>0</v>
      </c>
      <c r="BG757" s="24">
        <v>2500000</v>
      </c>
      <c r="BH757" s="24">
        <v>2416666.6666666665</v>
      </c>
      <c r="BI757" s="24">
        <v>0</v>
      </c>
      <c r="BJ757" s="24">
        <v>0</v>
      </c>
      <c r="BK757" s="24">
        <v>0</v>
      </c>
      <c r="BL757" s="24">
        <v>0</v>
      </c>
    </row>
    <row r="758" spans="1:64" x14ac:dyDescent="0.25">
      <c r="A758" t="s">
        <v>5123</v>
      </c>
      <c r="B758">
        <v>34</v>
      </c>
      <c r="C758">
        <v>4</v>
      </c>
      <c r="D758">
        <v>3</v>
      </c>
      <c r="E758" s="24">
        <v>3000000</v>
      </c>
      <c r="F758" s="24">
        <v>2583333.333333333</v>
      </c>
      <c r="G758" s="24">
        <v>1200000</v>
      </c>
      <c r="H758" s="24">
        <v>1033333.3333333333</v>
      </c>
      <c r="I758" s="24">
        <v>150000</v>
      </c>
      <c r="J758" s="24">
        <v>129166.66666666666</v>
      </c>
      <c r="K758" s="24">
        <v>105683.33770283894</v>
      </c>
      <c r="L758" s="24">
        <v>95523.78368702298</v>
      </c>
      <c r="M758" s="24">
        <v>201207.12138986215</v>
      </c>
      <c r="N758" s="24">
        <v>573792.87861013785</v>
      </c>
      <c r="O758" s="24">
        <v>669316.6622971613</v>
      </c>
      <c r="P758" s="24">
        <v>775000</v>
      </c>
      <c r="Q758" s="24">
        <v>66.636483419252272</v>
      </c>
      <c r="R758" s="24">
        <v>42.991842717005966</v>
      </c>
      <c r="S758" s="24">
        <v>109.62832613625824</v>
      </c>
      <c r="T758" s="24">
        <v>387.5</v>
      </c>
      <c r="U758" s="24">
        <v>3000000</v>
      </c>
      <c r="V758" s="24">
        <v>2583333.333333333</v>
      </c>
      <c r="W758" s="24">
        <v>1200000</v>
      </c>
      <c r="X758" s="24">
        <v>1033333.3333333333</v>
      </c>
      <c r="Y758" s="24">
        <v>0</v>
      </c>
      <c r="Z758" s="24">
        <v>0</v>
      </c>
      <c r="AA758" s="24">
        <v>105683.33770283894</v>
      </c>
      <c r="AB758" s="24">
        <v>95523.78368702298</v>
      </c>
      <c r="AC758" s="24">
        <v>201207.12138986215</v>
      </c>
      <c r="AD758" s="24">
        <v>573792.87861013785</v>
      </c>
      <c r="AE758" s="24">
        <v>669316.6622971613</v>
      </c>
      <c r="AF758" s="24">
        <v>775000</v>
      </c>
      <c r="AG758" s="24">
        <v>66.636483419252272</v>
      </c>
      <c r="AH758" s="24">
        <v>42.991842717005966</v>
      </c>
      <c r="AI758" s="24">
        <v>109.62832613625824</v>
      </c>
      <c r="AJ758" s="24">
        <v>387.5</v>
      </c>
      <c r="AK758" s="24">
        <v>0</v>
      </c>
      <c r="AL758" s="24">
        <v>0</v>
      </c>
      <c r="AM758" s="24">
        <v>0</v>
      </c>
      <c r="AN758" s="24">
        <v>0</v>
      </c>
      <c r="AO758" s="24">
        <v>150000</v>
      </c>
      <c r="AP758" s="24">
        <v>129166.66666666666</v>
      </c>
      <c r="AQ758" s="24">
        <v>0</v>
      </c>
      <c r="AR758" s="24">
        <v>0</v>
      </c>
      <c r="AS758" s="24">
        <v>0</v>
      </c>
      <c r="AT758" s="24">
        <v>0</v>
      </c>
      <c r="AU758" s="24">
        <v>0</v>
      </c>
      <c r="AV758" s="24">
        <v>0</v>
      </c>
      <c r="AW758" s="24">
        <v>0</v>
      </c>
      <c r="AX758" s="24">
        <v>0</v>
      </c>
      <c r="AY758" s="24">
        <v>0</v>
      </c>
      <c r="AZ758" s="24">
        <v>0</v>
      </c>
      <c r="BA758" s="24">
        <v>277.87167386374176</v>
      </c>
      <c r="BB758" s="24">
        <v>320.86351658074818</v>
      </c>
      <c r="BC758" s="24">
        <v>277.87167386374176</v>
      </c>
      <c r="BD758" s="24">
        <v>320.86351658074818</v>
      </c>
      <c r="BE758" s="24">
        <v>0</v>
      </c>
      <c r="BF758" s="24">
        <v>0</v>
      </c>
      <c r="BG758" s="24">
        <v>3000000</v>
      </c>
      <c r="BH758" s="24">
        <v>2583333.333333333</v>
      </c>
      <c r="BI758" s="24">
        <v>0</v>
      </c>
      <c r="BJ758" s="24">
        <v>0</v>
      </c>
      <c r="BK758" s="24">
        <v>0</v>
      </c>
      <c r="BL758" s="24">
        <v>0</v>
      </c>
    </row>
    <row r="759" spans="1:64" x14ac:dyDescent="0.25">
      <c r="A759" t="s">
        <v>5123</v>
      </c>
      <c r="B759">
        <v>35</v>
      </c>
      <c r="C759">
        <v>4</v>
      </c>
      <c r="D759">
        <v>3</v>
      </c>
      <c r="E759" s="24">
        <v>3000000</v>
      </c>
      <c r="F759" s="24">
        <v>2750000</v>
      </c>
      <c r="G759" s="24">
        <v>1200000</v>
      </c>
      <c r="H759" s="24">
        <v>1100000</v>
      </c>
      <c r="I759" s="24">
        <v>150000</v>
      </c>
      <c r="J759" s="24">
        <v>137500</v>
      </c>
      <c r="K759" s="24">
        <v>114033.94095509138</v>
      </c>
      <c r="L759" s="24">
        <v>101426.08324666973</v>
      </c>
      <c r="M759" s="24">
        <v>215460.024201761</v>
      </c>
      <c r="N759" s="24">
        <v>609539.97579823807</v>
      </c>
      <c r="O759" s="24">
        <v>710966.05904490873</v>
      </c>
      <c r="P759" s="24">
        <v>825000</v>
      </c>
      <c r="Q759" s="24">
        <v>71.58547490755609</v>
      </c>
      <c r="R759" s="24">
        <v>45.763569273677604</v>
      </c>
      <c r="S759" s="24">
        <v>117.34904418123369</v>
      </c>
      <c r="T759" s="24">
        <v>412.5</v>
      </c>
      <c r="U759" s="24">
        <v>3000000</v>
      </c>
      <c r="V759" s="24">
        <v>2750000</v>
      </c>
      <c r="W759" s="24">
        <v>1200000</v>
      </c>
      <c r="X759" s="24">
        <v>1100000</v>
      </c>
      <c r="Y759" s="24">
        <v>0</v>
      </c>
      <c r="Z759" s="24">
        <v>0</v>
      </c>
      <c r="AA759" s="24">
        <v>114033.94095509138</v>
      </c>
      <c r="AB759" s="24">
        <v>101426.08324666973</v>
      </c>
      <c r="AC759" s="24">
        <v>215460.024201761</v>
      </c>
      <c r="AD759" s="24">
        <v>609539.97579823807</v>
      </c>
      <c r="AE759" s="24">
        <v>710966.05904490873</v>
      </c>
      <c r="AF759" s="24">
        <v>825000</v>
      </c>
      <c r="AG759" s="24">
        <v>71.58547490755609</v>
      </c>
      <c r="AH759" s="24">
        <v>45.763569273677604</v>
      </c>
      <c r="AI759" s="24">
        <v>117.34904418123369</v>
      </c>
      <c r="AJ759" s="24">
        <v>412.5</v>
      </c>
      <c r="AK759" s="24">
        <v>0</v>
      </c>
      <c r="AL759" s="24">
        <v>0</v>
      </c>
      <c r="AM759" s="24">
        <v>0</v>
      </c>
      <c r="AN759" s="24">
        <v>0</v>
      </c>
      <c r="AO759" s="24">
        <v>150000</v>
      </c>
      <c r="AP759" s="24">
        <v>137500</v>
      </c>
      <c r="AQ759" s="24">
        <v>0</v>
      </c>
      <c r="AR759" s="24">
        <v>0</v>
      </c>
      <c r="AS759" s="24">
        <v>0</v>
      </c>
      <c r="AT759" s="24">
        <v>0</v>
      </c>
      <c r="AU759" s="24">
        <v>0</v>
      </c>
      <c r="AV759" s="24">
        <v>0</v>
      </c>
      <c r="AW759" s="24">
        <v>0</v>
      </c>
      <c r="AX759" s="24">
        <v>0</v>
      </c>
      <c r="AY759" s="24">
        <v>0</v>
      </c>
      <c r="AZ759" s="24">
        <v>0</v>
      </c>
      <c r="BA759" s="24">
        <v>295.15095581876585</v>
      </c>
      <c r="BB759" s="24">
        <v>340.914525092443</v>
      </c>
      <c r="BC759" s="24">
        <v>295.15095581876585</v>
      </c>
      <c r="BD759" s="24">
        <v>340.914525092443</v>
      </c>
      <c r="BE759" s="24">
        <v>0</v>
      </c>
      <c r="BF759" s="24">
        <v>0</v>
      </c>
      <c r="BG759" s="24">
        <v>3000000</v>
      </c>
      <c r="BH759" s="24">
        <v>2750000</v>
      </c>
      <c r="BI759" s="24">
        <v>0</v>
      </c>
      <c r="BJ759" s="24">
        <v>0</v>
      </c>
      <c r="BK759" s="24">
        <v>0</v>
      </c>
      <c r="BL759" s="24">
        <v>0</v>
      </c>
    </row>
    <row r="760" spans="1:64" x14ac:dyDescent="0.25">
      <c r="A760" t="s">
        <v>5123</v>
      </c>
      <c r="B760">
        <v>36</v>
      </c>
      <c r="C760">
        <v>4</v>
      </c>
      <c r="D760">
        <v>3</v>
      </c>
      <c r="E760" s="24">
        <v>3000000</v>
      </c>
      <c r="F760" s="24">
        <v>2916666.6666666665</v>
      </c>
      <c r="G760" s="24">
        <v>1200000</v>
      </c>
      <c r="H760" s="24">
        <v>1166666.6666666667</v>
      </c>
      <c r="I760" s="24">
        <v>150000</v>
      </c>
      <c r="J760" s="24">
        <v>145833.33333333334</v>
      </c>
      <c r="K760" s="24">
        <v>122929.39296069997</v>
      </c>
      <c r="L760" s="24">
        <v>107956.47116686101</v>
      </c>
      <c r="M760" s="24">
        <v>230885.86412756098</v>
      </c>
      <c r="N760" s="24">
        <v>644114.13587243855</v>
      </c>
      <c r="O760" s="24">
        <v>752070.60703929886</v>
      </c>
      <c r="P760" s="24">
        <v>875000</v>
      </c>
      <c r="Q760" s="24">
        <v>76.900414582874987</v>
      </c>
      <c r="R760" s="24">
        <v>48.808741295460436</v>
      </c>
      <c r="S760" s="24">
        <v>125.70915587833542</v>
      </c>
      <c r="T760" s="24">
        <v>437.5</v>
      </c>
      <c r="U760" s="24">
        <v>3000000</v>
      </c>
      <c r="V760" s="24">
        <v>2916666.6666666665</v>
      </c>
      <c r="W760" s="24">
        <v>1200000</v>
      </c>
      <c r="X760" s="24">
        <v>1166666.6666666667</v>
      </c>
      <c r="Y760" s="24">
        <v>0</v>
      </c>
      <c r="Z760" s="24">
        <v>0</v>
      </c>
      <c r="AA760" s="24">
        <v>122929.39296069997</v>
      </c>
      <c r="AB760" s="24">
        <v>107956.47116686101</v>
      </c>
      <c r="AC760" s="24">
        <v>230885.86412756098</v>
      </c>
      <c r="AD760" s="24">
        <v>644114.13587243855</v>
      </c>
      <c r="AE760" s="24">
        <v>752070.60703929886</v>
      </c>
      <c r="AF760" s="24">
        <v>875000</v>
      </c>
      <c r="AG760" s="24">
        <v>76.900414582874987</v>
      </c>
      <c r="AH760" s="24">
        <v>48.808741295460436</v>
      </c>
      <c r="AI760" s="24">
        <v>125.70915587833542</v>
      </c>
      <c r="AJ760" s="24">
        <v>437.5</v>
      </c>
      <c r="AK760" s="24">
        <v>0</v>
      </c>
      <c r="AL760" s="24">
        <v>0</v>
      </c>
      <c r="AM760" s="24">
        <v>0</v>
      </c>
      <c r="AN760" s="24">
        <v>0</v>
      </c>
      <c r="AO760" s="24">
        <v>150000</v>
      </c>
      <c r="AP760" s="24">
        <v>145833.33333333334</v>
      </c>
      <c r="AQ760" s="24">
        <v>0</v>
      </c>
      <c r="AR760" s="24">
        <v>0</v>
      </c>
      <c r="AS760" s="24">
        <v>0</v>
      </c>
      <c r="AT760" s="24">
        <v>0</v>
      </c>
      <c r="AU760" s="24">
        <v>0</v>
      </c>
      <c r="AV760" s="24">
        <v>0</v>
      </c>
      <c r="AW760" s="24">
        <v>0</v>
      </c>
      <c r="AX760" s="24">
        <v>0</v>
      </c>
      <c r="AY760" s="24">
        <v>0</v>
      </c>
      <c r="AZ760" s="24">
        <v>0</v>
      </c>
      <c r="BA760" s="24">
        <v>311.79084412166503</v>
      </c>
      <c r="BB760" s="24">
        <v>360.59958541712513</v>
      </c>
      <c r="BC760" s="24">
        <v>311.79084412166503</v>
      </c>
      <c r="BD760" s="24">
        <v>360.59958541712513</v>
      </c>
      <c r="BE760" s="24">
        <v>0</v>
      </c>
      <c r="BF760" s="24">
        <v>0</v>
      </c>
      <c r="BG760" s="24">
        <v>3000000</v>
      </c>
      <c r="BH760" s="24">
        <v>2916666.6666666665</v>
      </c>
      <c r="BI760" s="24">
        <v>0</v>
      </c>
      <c r="BJ760" s="24">
        <v>0</v>
      </c>
      <c r="BK760" s="24">
        <v>0</v>
      </c>
      <c r="BL760" s="24">
        <v>0</v>
      </c>
    </row>
    <row r="761" spans="1:64" x14ac:dyDescent="0.25">
      <c r="A761" t="s">
        <v>5123</v>
      </c>
      <c r="B761">
        <v>37</v>
      </c>
      <c r="C761">
        <v>1</v>
      </c>
      <c r="D761">
        <v>4</v>
      </c>
      <c r="E761" s="24">
        <v>3000000</v>
      </c>
      <c r="F761" s="24">
        <v>3000000</v>
      </c>
      <c r="G761" s="24">
        <v>1200000</v>
      </c>
      <c r="H761" s="24">
        <v>1200000</v>
      </c>
      <c r="I761" s="24">
        <v>150000</v>
      </c>
      <c r="J761" s="24">
        <v>150000</v>
      </c>
      <c r="K761" s="24">
        <v>132425.12495204876</v>
      </c>
      <c r="L761" s="24">
        <v>115014.86926564272</v>
      </c>
      <c r="M761" s="24">
        <v>247439.99421769148</v>
      </c>
      <c r="N761" s="24">
        <v>652560.00578230992</v>
      </c>
      <c r="O761" s="24">
        <v>767574.87504795194</v>
      </c>
      <c r="P761" s="24">
        <v>900000</v>
      </c>
      <c r="Q761" s="24">
        <v>82.603700261478934</v>
      </c>
      <c r="R761" s="24">
        <v>52.073706380830799</v>
      </c>
      <c r="S761" s="24">
        <v>134.67740664230973</v>
      </c>
      <c r="T761" s="24">
        <v>450</v>
      </c>
      <c r="U761" s="24">
        <v>2700000</v>
      </c>
      <c r="V761" s="24">
        <v>2700000</v>
      </c>
      <c r="W761" s="24">
        <v>1080000</v>
      </c>
      <c r="X761" s="24">
        <v>1080000</v>
      </c>
      <c r="Y761" s="24">
        <v>0</v>
      </c>
      <c r="Z761" s="24">
        <v>0</v>
      </c>
      <c r="AA761" s="24">
        <v>119182.61245684388</v>
      </c>
      <c r="AB761" s="24">
        <v>103513.38233907847</v>
      </c>
      <c r="AC761" s="24">
        <v>222695.99479592234</v>
      </c>
      <c r="AD761" s="24">
        <v>587304.00520407595</v>
      </c>
      <c r="AE761" s="24">
        <v>690817.38754315674</v>
      </c>
      <c r="AF761" s="24">
        <v>810000</v>
      </c>
      <c r="AG761" s="24">
        <v>82.603700261478934</v>
      </c>
      <c r="AH761" s="24">
        <v>52.073706380830799</v>
      </c>
      <c r="AI761" s="24">
        <v>134.67740664230973</v>
      </c>
      <c r="AJ761" s="24">
        <v>450</v>
      </c>
      <c r="AK761" s="24">
        <v>300000</v>
      </c>
      <c r="AL761" s="24">
        <v>300000</v>
      </c>
      <c r="AM761" s="24">
        <v>120000</v>
      </c>
      <c r="AN761" s="24">
        <v>120000</v>
      </c>
      <c r="AO761" s="24">
        <v>150000</v>
      </c>
      <c r="AP761" s="24">
        <v>150000</v>
      </c>
      <c r="AQ761" s="24">
        <v>13242.512495204879</v>
      </c>
      <c r="AR761" s="24">
        <v>11501.486926564248</v>
      </c>
      <c r="AS761" s="24">
        <v>24743.999421769142</v>
      </c>
      <c r="AT761" s="24">
        <v>65256.000578233972</v>
      </c>
      <c r="AU761" s="24">
        <v>76757.487504795194</v>
      </c>
      <c r="AV761" s="24">
        <v>90000</v>
      </c>
      <c r="AW761" s="24">
        <v>0</v>
      </c>
      <c r="AX761" s="24">
        <v>0</v>
      </c>
      <c r="AY761" s="24">
        <v>0</v>
      </c>
      <c r="AZ761" s="24">
        <v>0</v>
      </c>
      <c r="BA761" s="24">
        <v>315.32259335769049</v>
      </c>
      <c r="BB761" s="24">
        <v>367.39629973852152</v>
      </c>
      <c r="BC761" s="24">
        <v>315.32259335769049</v>
      </c>
      <c r="BD761" s="24">
        <v>367.39629973852152</v>
      </c>
      <c r="BE761" s="24">
        <v>0</v>
      </c>
      <c r="BF761" s="24">
        <v>0</v>
      </c>
      <c r="BG761" s="24">
        <v>2700000</v>
      </c>
      <c r="BH761" s="24">
        <v>2700000</v>
      </c>
      <c r="BI761" s="24">
        <v>0</v>
      </c>
      <c r="BJ761" s="24">
        <v>0</v>
      </c>
      <c r="BK761" s="24">
        <v>0</v>
      </c>
      <c r="BL761" s="24">
        <v>0</v>
      </c>
    </row>
    <row r="762" spans="1:64" x14ac:dyDescent="0.25">
      <c r="A762" t="s">
        <v>5123</v>
      </c>
      <c r="B762">
        <v>38</v>
      </c>
      <c r="C762">
        <v>1</v>
      </c>
      <c r="D762">
        <v>4</v>
      </c>
      <c r="E762" s="24">
        <v>3000000</v>
      </c>
      <c r="F762" s="24">
        <v>3000000</v>
      </c>
      <c r="G762" s="24">
        <v>1200000</v>
      </c>
      <c r="H762" s="24">
        <v>1200000</v>
      </c>
      <c r="I762" s="24">
        <v>150000</v>
      </c>
      <c r="J762" s="24">
        <v>150000</v>
      </c>
      <c r="K762" s="24">
        <v>142560.70765730087</v>
      </c>
      <c r="L762" s="24">
        <v>122389.35044430802</v>
      </c>
      <c r="M762" s="24">
        <v>264950.05810160888</v>
      </c>
      <c r="N762" s="24">
        <v>635049.94189839065</v>
      </c>
      <c r="O762" s="24">
        <v>757439.29234270006</v>
      </c>
      <c r="P762" s="24">
        <v>900000</v>
      </c>
      <c r="Q762" s="24">
        <v>88.704699317272002</v>
      </c>
      <c r="R762" s="24">
        <v>55.440353472362972</v>
      </c>
      <c r="S762" s="24">
        <v>144.14505278963497</v>
      </c>
      <c r="T762" s="24">
        <v>450</v>
      </c>
      <c r="U762" s="24">
        <v>2700000</v>
      </c>
      <c r="V762" s="24">
        <v>2700000</v>
      </c>
      <c r="W762" s="24">
        <v>1080000</v>
      </c>
      <c r="X762" s="24">
        <v>1080000</v>
      </c>
      <c r="Y762" s="24">
        <v>0</v>
      </c>
      <c r="Z762" s="24">
        <v>0</v>
      </c>
      <c r="AA762" s="24">
        <v>128304.63689157079</v>
      </c>
      <c r="AB762" s="24">
        <v>110150.41539987712</v>
      </c>
      <c r="AC762" s="24">
        <v>238455.052291448</v>
      </c>
      <c r="AD762" s="24">
        <v>571544.9477085527</v>
      </c>
      <c r="AE762" s="24">
        <v>681695.3631084282</v>
      </c>
      <c r="AF762" s="24">
        <v>810000</v>
      </c>
      <c r="AG762" s="24">
        <v>88.704699317272002</v>
      </c>
      <c r="AH762" s="24">
        <v>55.440353472362972</v>
      </c>
      <c r="AI762" s="24">
        <v>144.14505278963497</v>
      </c>
      <c r="AJ762" s="24">
        <v>450</v>
      </c>
      <c r="AK762" s="24">
        <v>300000</v>
      </c>
      <c r="AL762" s="24">
        <v>300000</v>
      </c>
      <c r="AM762" s="24">
        <v>120000</v>
      </c>
      <c r="AN762" s="24">
        <v>120000</v>
      </c>
      <c r="AO762" s="24">
        <v>150000</v>
      </c>
      <c r="AP762" s="24">
        <v>150000</v>
      </c>
      <c r="AQ762" s="24">
        <v>14256.070765730081</v>
      </c>
      <c r="AR762" s="24">
        <v>12238.935044430895</v>
      </c>
      <c r="AS762" s="24">
        <v>26495.005810160888</v>
      </c>
      <c r="AT762" s="24">
        <v>63504.994189837947</v>
      </c>
      <c r="AU762" s="24">
        <v>75743.929234271869</v>
      </c>
      <c r="AV762" s="24">
        <v>90000</v>
      </c>
      <c r="AW762" s="24">
        <v>0</v>
      </c>
      <c r="AX762" s="24">
        <v>0</v>
      </c>
      <c r="AY762" s="24">
        <v>0</v>
      </c>
      <c r="AZ762" s="24">
        <v>0</v>
      </c>
      <c r="BA762" s="24">
        <v>305.85494721036503</v>
      </c>
      <c r="BB762" s="24">
        <v>361.29530068272743</v>
      </c>
      <c r="BC762" s="24">
        <v>305.85494721036503</v>
      </c>
      <c r="BD762" s="24">
        <v>361.29530068272743</v>
      </c>
      <c r="BE762" s="24">
        <v>0</v>
      </c>
      <c r="BF762" s="24">
        <v>0</v>
      </c>
      <c r="BG762" s="24">
        <v>2700000</v>
      </c>
      <c r="BH762" s="24">
        <v>2700000</v>
      </c>
      <c r="BI762" s="24">
        <v>0</v>
      </c>
      <c r="BJ762" s="24">
        <v>0</v>
      </c>
      <c r="BK762" s="24">
        <v>0</v>
      </c>
      <c r="BL762" s="24">
        <v>0</v>
      </c>
    </row>
    <row r="763" spans="1:64" x14ac:dyDescent="0.25">
      <c r="A763" t="s">
        <v>5123</v>
      </c>
      <c r="B763">
        <v>39</v>
      </c>
      <c r="C763">
        <v>1</v>
      </c>
      <c r="D763">
        <v>4</v>
      </c>
      <c r="E763" s="24">
        <v>3000000</v>
      </c>
      <c r="F763" s="24">
        <v>3000000</v>
      </c>
      <c r="G763" s="24">
        <v>1200000</v>
      </c>
      <c r="H763" s="24">
        <v>1200000</v>
      </c>
      <c r="I763" s="24">
        <v>150000</v>
      </c>
      <c r="J763" s="24">
        <v>150000</v>
      </c>
      <c r="K763" s="24">
        <v>153345.36873989995</v>
      </c>
      <c r="L763" s="24">
        <v>129701.11996080936</v>
      </c>
      <c r="M763" s="24">
        <v>283046.48870070931</v>
      </c>
      <c r="N763" s="24">
        <v>616953.51129928976</v>
      </c>
      <c r="O763" s="24">
        <v>746654.63126009889</v>
      </c>
      <c r="P763" s="24">
        <v>900000</v>
      </c>
      <c r="Q763" s="24">
        <v>95.183968508726366</v>
      </c>
      <c r="R763" s="24">
        <v>58.704634732242084</v>
      </c>
      <c r="S763" s="24">
        <v>153.88860324096845</v>
      </c>
      <c r="T763" s="24">
        <v>450</v>
      </c>
      <c r="U763" s="24">
        <v>2700000</v>
      </c>
      <c r="V763" s="24">
        <v>2700000</v>
      </c>
      <c r="W763" s="24">
        <v>1080000</v>
      </c>
      <c r="X763" s="24">
        <v>1080000</v>
      </c>
      <c r="Y763" s="24">
        <v>0</v>
      </c>
      <c r="Z763" s="24">
        <v>0</v>
      </c>
      <c r="AA763" s="24">
        <v>138010.83186590995</v>
      </c>
      <c r="AB763" s="24">
        <v>116731.0079647284</v>
      </c>
      <c r="AC763" s="24">
        <v>254741.83983063838</v>
      </c>
      <c r="AD763" s="24">
        <v>555258.16016936116</v>
      </c>
      <c r="AE763" s="24">
        <v>671989.16813409142</v>
      </c>
      <c r="AF763" s="24">
        <v>810000</v>
      </c>
      <c r="AG763" s="24">
        <v>95.183968508726366</v>
      </c>
      <c r="AH763" s="24">
        <v>58.704634732242084</v>
      </c>
      <c r="AI763" s="24">
        <v>153.88860324096845</v>
      </c>
      <c r="AJ763" s="24">
        <v>450</v>
      </c>
      <c r="AK763" s="24">
        <v>300000</v>
      </c>
      <c r="AL763" s="24">
        <v>300000</v>
      </c>
      <c r="AM763" s="24">
        <v>120000</v>
      </c>
      <c r="AN763" s="24">
        <v>120000</v>
      </c>
      <c r="AO763" s="24">
        <v>150000</v>
      </c>
      <c r="AP763" s="24">
        <v>150000</v>
      </c>
      <c r="AQ763" s="24">
        <v>15334.53687399</v>
      </c>
      <c r="AR763" s="24">
        <v>12970.111996080959</v>
      </c>
      <c r="AS763" s="24">
        <v>28304.648870070931</v>
      </c>
      <c r="AT763" s="24">
        <v>61695.351129928604</v>
      </c>
      <c r="AU763" s="24">
        <v>74665.463126007468</v>
      </c>
      <c r="AV763" s="24">
        <v>90000</v>
      </c>
      <c r="AW763" s="24">
        <v>0</v>
      </c>
      <c r="AX763" s="24">
        <v>0</v>
      </c>
      <c r="AY763" s="24">
        <v>0</v>
      </c>
      <c r="AZ763" s="24">
        <v>0</v>
      </c>
      <c r="BA763" s="24">
        <v>296.11139675903178</v>
      </c>
      <c r="BB763" s="24">
        <v>354.81603149127386</v>
      </c>
      <c r="BC763" s="24">
        <v>296.11139675903178</v>
      </c>
      <c r="BD763" s="24">
        <v>354.81603149127386</v>
      </c>
      <c r="BE763" s="24">
        <v>0</v>
      </c>
      <c r="BF763" s="24">
        <v>0</v>
      </c>
      <c r="BG763" s="24">
        <v>2700000</v>
      </c>
      <c r="BH763" s="24">
        <v>2700000</v>
      </c>
      <c r="BI763" s="24">
        <v>0</v>
      </c>
      <c r="BJ763" s="24">
        <v>0</v>
      </c>
      <c r="BK763" s="24">
        <v>0</v>
      </c>
      <c r="BL763" s="24">
        <v>0</v>
      </c>
    </row>
    <row r="764" spans="1:64" x14ac:dyDescent="0.25">
      <c r="A764" t="s">
        <v>5123</v>
      </c>
      <c r="B764">
        <v>40</v>
      </c>
      <c r="C764">
        <v>2</v>
      </c>
      <c r="D764">
        <v>4</v>
      </c>
      <c r="E764" s="24">
        <v>2400000</v>
      </c>
      <c r="F764" s="24">
        <v>2900000</v>
      </c>
      <c r="G764" s="24">
        <v>960000</v>
      </c>
      <c r="H764" s="24">
        <v>1160000</v>
      </c>
      <c r="I764" s="24">
        <v>120000</v>
      </c>
      <c r="J764" s="24">
        <v>145000</v>
      </c>
      <c r="K764" s="24">
        <v>164745.1442226232</v>
      </c>
      <c r="L764" s="24">
        <v>136585.29770501424</v>
      </c>
      <c r="M764" s="24">
        <v>301330.44192763744</v>
      </c>
      <c r="N764" s="24">
        <v>568669.55807236396</v>
      </c>
      <c r="O764" s="24">
        <v>705254.85577737726</v>
      </c>
      <c r="P764" s="24">
        <v>870000</v>
      </c>
      <c r="Q764" s="24">
        <v>101.98865836536447</v>
      </c>
      <c r="R764" s="24">
        <v>61.687580640086026</v>
      </c>
      <c r="S764" s="24">
        <v>163.6762390054505</v>
      </c>
      <c r="T764" s="24">
        <v>435</v>
      </c>
      <c r="U764" s="24">
        <v>2160000</v>
      </c>
      <c r="V764" s="24">
        <v>2610000</v>
      </c>
      <c r="W764" s="24">
        <v>864000.00000000012</v>
      </c>
      <c r="X764" s="24">
        <v>1044000.0000000001</v>
      </c>
      <c r="Y764" s="24">
        <v>0</v>
      </c>
      <c r="Z764" s="24">
        <v>0</v>
      </c>
      <c r="AA764" s="24">
        <v>148270.62980036088</v>
      </c>
      <c r="AB764" s="24">
        <v>122926.76793451281</v>
      </c>
      <c r="AC764" s="24">
        <v>271197.3977348737</v>
      </c>
      <c r="AD764" s="24">
        <v>511802.602265127</v>
      </c>
      <c r="AE764" s="24">
        <v>634729.37019963749</v>
      </c>
      <c r="AF764" s="24">
        <v>783000</v>
      </c>
      <c r="AG764" s="24">
        <v>101.98865836536447</v>
      </c>
      <c r="AH764" s="24">
        <v>61.687580640086026</v>
      </c>
      <c r="AI764" s="24">
        <v>163.6762390054505</v>
      </c>
      <c r="AJ764" s="24">
        <v>435</v>
      </c>
      <c r="AK764" s="24">
        <v>240000</v>
      </c>
      <c r="AL764" s="24">
        <v>290000</v>
      </c>
      <c r="AM764" s="24">
        <v>95999.999999999884</v>
      </c>
      <c r="AN764" s="24">
        <v>115999.99999999988</v>
      </c>
      <c r="AO764" s="24">
        <v>120000</v>
      </c>
      <c r="AP764" s="24">
        <v>145000</v>
      </c>
      <c r="AQ764" s="24">
        <v>16474.51442226232</v>
      </c>
      <c r="AR764" s="24">
        <v>13658.529770501424</v>
      </c>
      <c r="AS764" s="24">
        <v>30133.044192763744</v>
      </c>
      <c r="AT764" s="24">
        <v>56866.955807236955</v>
      </c>
      <c r="AU764" s="24">
        <v>70525.485577739775</v>
      </c>
      <c r="AV764" s="24">
        <v>87000</v>
      </c>
      <c r="AW764" s="24">
        <v>0</v>
      </c>
      <c r="AX764" s="24">
        <v>0</v>
      </c>
      <c r="AY764" s="24">
        <v>0</v>
      </c>
      <c r="AZ764" s="24">
        <v>0</v>
      </c>
      <c r="BA764" s="24">
        <v>271.32376099454905</v>
      </c>
      <c r="BB764" s="24">
        <v>333.01134163463576</v>
      </c>
      <c r="BC764" s="24">
        <v>271.32376099454905</v>
      </c>
      <c r="BD764" s="24">
        <v>333.01134163463576</v>
      </c>
      <c r="BE764" s="24">
        <v>0</v>
      </c>
      <c r="BF764" s="24">
        <v>0</v>
      </c>
      <c r="BG764" s="24">
        <v>2160000</v>
      </c>
      <c r="BH764" s="24">
        <v>2610000</v>
      </c>
      <c r="BI764" s="24">
        <v>0</v>
      </c>
      <c r="BJ764" s="24">
        <v>0</v>
      </c>
      <c r="BK764" s="24">
        <v>0</v>
      </c>
      <c r="BL764" s="24">
        <v>0</v>
      </c>
    </row>
    <row r="765" spans="1:64" x14ac:dyDescent="0.25">
      <c r="A765" t="s">
        <v>5123</v>
      </c>
      <c r="B765">
        <v>41</v>
      </c>
      <c r="C765">
        <v>2</v>
      </c>
      <c r="D765">
        <v>4</v>
      </c>
      <c r="E765" s="24">
        <v>2400000</v>
      </c>
      <c r="F765" s="24">
        <v>2700000</v>
      </c>
      <c r="G765" s="24">
        <v>960000</v>
      </c>
      <c r="H765" s="24">
        <v>1080000</v>
      </c>
      <c r="I765" s="24">
        <v>120000</v>
      </c>
      <c r="J765" s="24">
        <v>135000</v>
      </c>
      <c r="K765" s="24">
        <v>176687.30772045278</v>
      </c>
      <c r="L765" s="24">
        <v>142668.49789994513</v>
      </c>
      <c r="M765" s="24">
        <v>319355.80562039791</v>
      </c>
      <c r="N765" s="24">
        <v>490644.19437960163</v>
      </c>
      <c r="O765" s="24">
        <v>633312.69227954745</v>
      </c>
      <c r="P765" s="24">
        <v>810000</v>
      </c>
      <c r="Q765" s="24">
        <v>109.04262849423435</v>
      </c>
      <c r="R765" s="24">
        <v>64.207966172004262</v>
      </c>
      <c r="S765" s="24">
        <v>173.25059466623861</v>
      </c>
      <c r="T765" s="24">
        <v>405</v>
      </c>
      <c r="U765" s="24">
        <v>2160000</v>
      </c>
      <c r="V765" s="24">
        <v>2430000</v>
      </c>
      <c r="W765" s="24">
        <v>864000.00000000012</v>
      </c>
      <c r="X765" s="24">
        <v>972000.00000000012</v>
      </c>
      <c r="Y765" s="24">
        <v>0</v>
      </c>
      <c r="Z765" s="24">
        <v>0</v>
      </c>
      <c r="AA765" s="24">
        <v>159018.57694840751</v>
      </c>
      <c r="AB765" s="24">
        <v>128401.64810995082</v>
      </c>
      <c r="AC765" s="24">
        <v>287420.2250583581</v>
      </c>
      <c r="AD765" s="24">
        <v>441579.77494164184</v>
      </c>
      <c r="AE765" s="24">
        <v>569981.42305159383</v>
      </c>
      <c r="AF765" s="24">
        <v>729000</v>
      </c>
      <c r="AG765" s="24">
        <v>109.04262849423435</v>
      </c>
      <c r="AH765" s="24">
        <v>64.207966172004262</v>
      </c>
      <c r="AI765" s="24">
        <v>173.25059466623861</v>
      </c>
      <c r="AJ765" s="24">
        <v>405</v>
      </c>
      <c r="AK765" s="24">
        <v>240000</v>
      </c>
      <c r="AL765" s="24">
        <v>270000</v>
      </c>
      <c r="AM765" s="24">
        <v>95999.999999999884</v>
      </c>
      <c r="AN765" s="24">
        <v>107999.99999999988</v>
      </c>
      <c r="AO765" s="24">
        <v>120000</v>
      </c>
      <c r="AP765" s="24">
        <v>135000</v>
      </c>
      <c r="AQ765" s="24">
        <v>17668.730772045266</v>
      </c>
      <c r="AR765" s="24">
        <v>14266.849789994303</v>
      </c>
      <c r="AS765" s="24">
        <v>31935.580562039802</v>
      </c>
      <c r="AT765" s="24">
        <v>49064.41943795979</v>
      </c>
      <c r="AU765" s="24">
        <v>63331.269227953628</v>
      </c>
      <c r="AV765" s="24">
        <v>81000</v>
      </c>
      <c r="AW765" s="24">
        <v>0</v>
      </c>
      <c r="AX765" s="24">
        <v>0</v>
      </c>
      <c r="AY765" s="24">
        <v>0</v>
      </c>
      <c r="AZ765" s="24">
        <v>0</v>
      </c>
      <c r="BA765" s="24">
        <v>231.74940533376139</v>
      </c>
      <c r="BB765" s="24">
        <v>295.95737150576588</v>
      </c>
      <c r="BC765" s="24">
        <v>231.74940533376139</v>
      </c>
      <c r="BD765" s="24">
        <v>295.95737150576588</v>
      </c>
      <c r="BE765" s="24">
        <v>0</v>
      </c>
      <c r="BF765" s="24">
        <v>0</v>
      </c>
      <c r="BG765" s="24">
        <v>2160000</v>
      </c>
      <c r="BH765" s="24">
        <v>2430000</v>
      </c>
      <c r="BI765" s="24">
        <v>0</v>
      </c>
      <c r="BJ765" s="24">
        <v>0</v>
      </c>
      <c r="BK765" s="24">
        <v>0</v>
      </c>
      <c r="BL765" s="24">
        <v>0</v>
      </c>
    </row>
    <row r="766" spans="1:64" x14ac:dyDescent="0.25">
      <c r="A766" t="s">
        <v>5123</v>
      </c>
      <c r="B766">
        <v>42</v>
      </c>
      <c r="C766">
        <v>2</v>
      </c>
      <c r="D766">
        <v>4</v>
      </c>
      <c r="E766" s="24">
        <v>2400000</v>
      </c>
      <c r="F766" s="24">
        <v>2500000</v>
      </c>
      <c r="G766" s="24">
        <v>960000</v>
      </c>
      <c r="H766" s="24">
        <v>1000000</v>
      </c>
      <c r="I766" s="24">
        <v>120000</v>
      </c>
      <c r="J766" s="24">
        <v>125000</v>
      </c>
      <c r="K766" s="24">
        <v>189057.07669197256</v>
      </c>
      <c r="L766" s="24">
        <v>147477.45913574519</v>
      </c>
      <c r="M766" s="24">
        <v>336534.53582771774</v>
      </c>
      <c r="N766" s="24">
        <v>413465.46417228319</v>
      </c>
      <c r="O766" s="24">
        <v>560942.92330802605</v>
      </c>
      <c r="P766" s="24">
        <v>750000</v>
      </c>
      <c r="Q766" s="24">
        <v>116.24021333792598</v>
      </c>
      <c r="R766" s="24">
        <v>66.032756689410235</v>
      </c>
      <c r="S766" s="24">
        <v>182.27297002733621</v>
      </c>
      <c r="T766" s="24">
        <v>375</v>
      </c>
      <c r="U766" s="24">
        <v>2160000</v>
      </c>
      <c r="V766" s="24">
        <v>2250000</v>
      </c>
      <c r="W766" s="24">
        <v>864000.00000000012</v>
      </c>
      <c r="X766" s="24">
        <v>900000.00000000012</v>
      </c>
      <c r="Y766" s="24">
        <v>0</v>
      </c>
      <c r="Z766" s="24">
        <v>0</v>
      </c>
      <c r="AA766" s="24">
        <v>170151.3690227753</v>
      </c>
      <c r="AB766" s="24">
        <v>132729.71322217048</v>
      </c>
      <c r="AC766" s="24">
        <v>302881.08224494598</v>
      </c>
      <c r="AD766" s="24">
        <v>372118.91775505431</v>
      </c>
      <c r="AE766" s="24">
        <v>504848.63097722456</v>
      </c>
      <c r="AF766" s="24">
        <v>675000</v>
      </c>
      <c r="AG766" s="24">
        <v>116.24021333792598</v>
      </c>
      <c r="AH766" s="24">
        <v>66.032756689410235</v>
      </c>
      <c r="AI766" s="24">
        <v>182.27297002733621</v>
      </c>
      <c r="AJ766" s="24">
        <v>375</v>
      </c>
      <c r="AK766" s="24">
        <v>240000</v>
      </c>
      <c r="AL766" s="24">
        <v>250000</v>
      </c>
      <c r="AM766" s="24">
        <v>95999.999999999884</v>
      </c>
      <c r="AN766" s="24">
        <v>99999.999999999884</v>
      </c>
      <c r="AO766" s="24">
        <v>120000</v>
      </c>
      <c r="AP766" s="24">
        <v>125000</v>
      </c>
      <c r="AQ766" s="24">
        <v>18905.707669197262</v>
      </c>
      <c r="AR766" s="24">
        <v>14747.745913574705</v>
      </c>
      <c r="AS766" s="24">
        <v>33653.453582771763</v>
      </c>
      <c r="AT766" s="24">
        <v>41346.546417228878</v>
      </c>
      <c r="AU766" s="24">
        <v>56094.292330801487</v>
      </c>
      <c r="AV766" s="24">
        <v>75000</v>
      </c>
      <c r="AW766" s="24">
        <v>0</v>
      </c>
      <c r="AX766" s="24">
        <v>0</v>
      </c>
      <c r="AY766" s="24">
        <v>0</v>
      </c>
      <c r="AZ766" s="24">
        <v>0</v>
      </c>
      <c r="BA766" s="24">
        <v>192.72702997266333</v>
      </c>
      <c r="BB766" s="24">
        <v>258.75978666207357</v>
      </c>
      <c r="BC766" s="24">
        <v>192.72702997266333</v>
      </c>
      <c r="BD766" s="24">
        <v>258.75978666207357</v>
      </c>
      <c r="BE766" s="24">
        <v>0</v>
      </c>
      <c r="BF766" s="24">
        <v>0</v>
      </c>
      <c r="BG766" s="24">
        <v>2160000</v>
      </c>
      <c r="BH766" s="24">
        <v>2250000</v>
      </c>
      <c r="BI766" s="24">
        <v>0</v>
      </c>
      <c r="BJ766" s="24">
        <v>0</v>
      </c>
      <c r="BK766" s="24">
        <v>0</v>
      </c>
      <c r="BL766" s="24">
        <v>0</v>
      </c>
    </row>
    <row r="767" spans="1:64" x14ac:dyDescent="0.25">
      <c r="A767" t="s">
        <v>5123</v>
      </c>
      <c r="B767">
        <v>43</v>
      </c>
      <c r="C767">
        <v>3</v>
      </c>
      <c r="D767">
        <v>4</v>
      </c>
      <c r="E767" s="24">
        <v>4000000</v>
      </c>
      <c r="F767" s="24">
        <v>2666666.6666666665</v>
      </c>
      <c r="G767" s="24">
        <v>1600000</v>
      </c>
      <c r="H767" s="24">
        <v>1066666.6666666667</v>
      </c>
      <c r="I767" s="24">
        <v>200000</v>
      </c>
      <c r="J767" s="24">
        <v>133333.33333333334</v>
      </c>
      <c r="K767" s="24">
        <v>201692.8197087287</v>
      </c>
      <c r="L767" s="24">
        <v>150647.14398800442</v>
      </c>
      <c r="M767" s="24">
        <v>352339.96369673312</v>
      </c>
      <c r="N767" s="24">
        <v>447660.03630326688</v>
      </c>
      <c r="O767" s="24">
        <v>598307.1802912727</v>
      </c>
      <c r="P767" s="24">
        <v>800000</v>
      </c>
      <c r="Q767" s="24">
        <v>123.44669937100275</v>
      </c>
      <c r="R767" s="24">
        <v>67.005013238276888</v>
      </c>
      <c r="S767" s="24">
        <v>190.45171260927964</v>
      </c>
      <c r="T767" s="24">
        <v>400</v>
      </c>
      <c r="U767" s="24">
        <v>3600000</v>
      </c>
      <c r="V767" s="24">
        <v>2400000</v>
      </c>
      <c r="W767" s="24">
        <v>1440000</v>
      </c>
      <c r="X767" s="24">
        <v>960000</v>
      </c>
      <c r="Y767" s="24">
        <v>0</v>
      </c>
      <c r="Z767" s="24">
        <v>0</v>
      </c>
      <c r="AA767" s="24">
        <v>181523.53773785583</v>
      </c>
      <c r="AB767" s="24">
        <v>135582.42958920426</v>
      </c>
      <c r="AC767" s="24">
        <v>317105.96732705983</v>
      </c>
      <c r="AD767" s="24">
        <v>402894.03267293982</v>
      </c>
      <c r="AE767" s="24">
        <v>538476.46226214431</v>
      </c>
      <c r="AF767" s="24">
        <v>720000</v>
      </c>
      <c r="AG767" s="24">
        <v>123.44669937100275</v>
      </c>
      <c r="AH767" s="24">
        <v>67.005013238276888</v>
      </c>
      <c r="AI767" s="24">
        <v>190.45171260927964</v>
      </c>
      <c r="AJ767" s="24">
        <v>400</v>
      </c>
      <c r="AK767" s="24">
        <v>400000</v>
      </c>
      <c r="AL767" s="24">
        <v>266666.66666666651</v>
      </c>
      <c r="AM767" s="24">
        <v>160000</v>
      </c>
      <c r="AN767" s="24">
        <v>106666.66666666674</v>
      </c>
      <c r="AO767" s="24">
        <v>200000</v>
      </c>
      <c r="AP767" s="24">
        <v>133333.33333333334</v>
      </c>
      <c r="AQ767" s="24">
        <v>20169.281970872864</v>
      </c>
      <c r="AR767" s="24">
        <v>15064.714398800163</v>
      </c>
      <c r="AS767" s="24">
        <v>35233.996369673288</v>
      </c>
      <c r="AT767" s="24">
        <v>44766.003630327061</v>
      </c>
      <c r="AU767" s="24">
        <v>59830.718029128388</v>
      </c>
      <c r="AV767" s="24">
        <v>80000</v>
      </c>
      <c r="AW767" s="24">
        <v>0</v>
      </c>
      <c r="AX767" s="24">
        <v>0</v>
      </c>
      <c r="AY767" s="24">
        <v>0</v>
      </c>
      <c r="AZ767" s="24">
        <v>0</v>
      </c>
      <c r="BA767" s="24">
        <v>209.54828739072036</v>
      </c>
      <c r="BB767" s="24">
        <v>276.55330062899793</v>
      </c>
      <c r="BC767" s="24">
        <v>209.54828739072036</v>
      </c>
      <c r="BD767" s="24">
        <v>276.55330062899793</v>
      </c>
      <c r="BE767" s="24">
        <v>0</v>
      </c>
      <c r="BF767" s="24">
        <v>0</v>
      </c>
      <c r="BG767" s="24">
        <v>3600000</v>
      </c>
      <c r="BH767" s="24">
        <v>2400000</v>
      </c>
      <c r="BI767" s="24">
        <v>0</v>
      </c>
      <c r="BJ767" s="24">
        <v>0</v>
      </c>
      <c r="BK767" s="24">
        <v>0</v>
      </c>
      <c r="BL767" s="24">
        <v>0</v>
      </c>
    </row>
    <row r="768" spans="1:64" x14ac:dyDescent="0.25">
      <c r="A768" t="s">
        <v>5123</v>
      </c>
      <c r="B768">
        <v>44</v>
      </c>
      <c r="C768">
        <v>3</v>
      </c>
      <c r="D768">
        <v>4</v>
      </c>
      <c r="E768" s="24">
        <v>4000000</v>
      </c>
      <c r="F768" s="24">
        <v>3200000</v>
      </c>
      <c r="G768" s="24">
        <v>1600000</v>
      </c>
      <c r="H768" s="24">
        <v>1280000</v>
      </c>
      <c r="I768" s="24">
        <v>200000</v>
      </c>
      <c r="J768" s="24">
        <v>160000</v>
      </c>
      <c r="K768" s="24">
        <v>214417.49469204666</v>
      </c>
      <c r="L768" s="24">
        <v>152562.56564466981</v>
      </c>
      <c r="M768" s="24">
        <v>366980.06033671647</v>
      </c>
      <c r="N768" s="24">
        <v>593019.93966328353</v>
      </c>
      <c r="O768" s="24">
        <v>745582.5053079538</v>
      </c>
      <c r="P768" s="24">
        <v>960000</v>
      </c>
      <c r="Q768" s="24">
        <v>130.54426749340246</v>
      </c>
      <c r="R768" s="24">
        <v>67.405816094308648</v>
      </c>
      <c r="S768" s="24">
        <v>197.95008358771111</v>
      </c>
      <c r="T768" s="24">
        <v>480</v>
      </c>
      <c r="U768" s="24">
        <v>3600000</v>
      </c>
      <c r="V768" s="24">
        <v>2880000</v>
      </c>
      <c r="W768" s="24">
        <v>1440000</v>
      </c>
      <c r="X768" s="24">
        <v>1152000</v>
      </c>
      <c r="Y768" s="24">
        <v>0</v>
      </c>
      <c r="Z768" s="24">
        <v>0</v>
      </c>
      <c r="AA768" s="24">
        <v>192975.745222842</v>
      </c>
      <c r="AB768" s="24">
        <v>137306.3090802026</v>
      </c>
      <c r="AC768" s="24">
        <v>330282.05430304486</v>
      </c>
      <c r="AD768" s="24">
        <v>533717.94569695555</v>
      </c>
      <c r="AE768" s="24">
        <v>671024.25477715768</v>
      </c>
      <c r="AF768" s="24">
        <v>864000</v>
      </c>
      <c r="AG768" s="24">
        <v>130.54426749340246</v>
      </c>
      <c r="AH768" s="24">
        <v>67.405816094308648</v>
      </c>
      <c r="AI768" s="24">
        <v>197.95008358771111</v>
      </c>
      <c r="AJ768" s="24">
        <v>480</v>
      </c>
      <c r="AK768" s="24">
        <v>400000</v>
      </c>
      <c r="AL768" s="24">
        <v>320000</v>
      </c>
      <c r="AM768" s="24">
        <v>160000</v>
      </c>
      <c r="AN768" s="24">
        <v>128000</v>
      </c>
      <c r="AO768" s="24">
        <v>200000</v>
      </c>
      <c r="AP768" s="24">
        <v>160000</v>
      </c>
      <c r="AQ768" s="24">
        <v>21441.74946920466</v>
      </c>
      <c r="AR768" s="24">
        <v>15256.256564467214</v>
      </c>
      <c r="AS768" s="24">
        <v>36698.006033671612</v>
      </c>
      <c r="AT768" s="24">
        <v>59301.99396632798</v>
      </c>
      <c r="AU768" s="24">
        <v>74558.250530796126</v>
      </c>
      <c r="AV768" s="24">
        <v>96000</v>
      </c>
      <c r="AW768" s="24">
        <v>0</v>
      </c>
      <c r="AX768" s="24">
        <v>0</v>
      </c>
      <c r="AY768" s="24">
        <v>0</v>
      </c>
      <c r="AZ768" s="24">
        <v>0</v>
      </c>
      <c r="BA768" s="24">
        <v>282.04991641228935</v>
      </c>
      <c r="BB768" s="24">
        <v>349.45573250659709</v>
      </c>
      <c r="BC768" s="24">
        <v>282.04991641228935</v>
      </c>
      <c r="BD768" s="24">
        <v>349.45573250659709</v>
      </c>
      <c r="BE768" s="24">
        <v>0</v>
      </c>
      <c r="BF768" s="24">
        <v>0</v>
      </c>
      <c r="BG768" s="24">
        <v>3600000</v>
      </c>
      <c r="BH768" s="24">
        <v>2880000</v>
      </c>
      <c r="BI768" s="24">
        <v>0</v>
      </c>
      <c r="BJ768" s="24">
        <v>0</v>
      </c>
      <c r="BK768" s="24">
        <v>0</v>
      </c>
      <c r="BL768" s="24">
        <v>0</v>
      </c>
    </row>
    <row r="769" spans="1:64" x14ac:dyDescent="0.25">
      <c r="A769" t="s">
        <v>5123</v>
      </c>
      <c r="B769">
        <v>45</v>
      </c>
      <c r="C769">
        <v>3</v>
      </c>
      <c r="D769">
        <v>4</v>
      </c>
      <c r="E769" s="24">
        <v>4000000</v>
      </c>
      <c r="F769" s="24">
        <v>3733333.333333333</v>
      </c>
      <c r="G769" s="24">
        <v>1600000</v>
      </c>
      <c r="H769" s="24">
        <v>1493333.3333333333</v>
      </c>
      <c r="I769" s="24">
        <v>200000</v>
      </c>
      <c r="J769" s="24">
        <v>186666.66666666666</v>
      </c>
      <c r="K769" s="24">
        <v>227135.48221898591</v>
      </c>
      <c r="L769" s="24">
        <v>154540.5840657684</v>
      </c>
      <c r="M769" s="24">
        <v>381676.06628475431</v>
      </c>
      <c r="N769" s="24">
        <v>738323.93371524476</v>
      </c>
      <c r="O769" s="24">
        <v>892864.51778101176</v>
      </c>
      <c r="P769" s="24">
        <v>1120000</v>
      </c>
      <c r="Q769" s="24">
        <v>137.52748618692976</v>
      </c>
      <c r="R769" s="24">
        <v>67.998978216389332</v>
      </c>
      <c r="S769" s="24">
        <v>205.5264644033191</v>
      </c>
      <c r="T769" s="24">
        <v>560</v>
      </c>
      <c r="U769" s="24">
        <v>3600000</v>
      </c>
      <c r="V769" s="24">
        <v>3360000</v>
      </c>
      <c r="W769" s="24">
        <v>1440000</v>
      </c>
      <c r="X769" s="24">
        <v>1344000</v>
      </c>
      <c r="Y769" s="24">
        <v>0</v>
      </c>
      <c r="Z769" s="24">
        <v>0</v>
      </c>
      <c r="AA769" s="24">
        <v>204421.93399708733</v>
      </c>
      <c r="AB769" s="24">
        <v>139086.52565919142</v>
      </c>
      <c r="AC769" s="24">
        <v>343508.45965627889</v>
      </c>
      <c r="AD769" s="24">
        <v>664491.54034372047</v>
      </c>
      <c r="AE769" s="24">
        <v>803578.06600291282</v>
      </c>
      <c r="AF769" s="24">
        <v>1008000</v>
      </c>
      <c r="AG769" s="24">
        <v>137.52748618692976</v>
      </c>
      <c r="AH769" s="24">
        <v>67.998978216389332</v>
      </c>
      <c r="AI769" s="24">
        <v>205.5264644033191</v>
      </c>
      <c r="AJ769" s="24">
        <v>560</v>
      </c>
      <c r="AK769" s="24">
        <v>400000</v>
      </c>
      <c r="AL769" s="24">
        <v>373333.33333333302</v>
      </c>
      <c r="AM769" s="24">
        <v>160000</v>
      </c>
      <c r="AN769" s="24">
        <v>149333.33333333326</v>
      </c>
      <c r="AO769" s="24">
        <v>200000</v>
      </c>
      <c r="AP769" s="24">
        <v>186666.66666666666</v>
      </c>
      <c r="AQ769" s="24">
        <v>22713.548221898585</v>
      </c>
      <c r="AR769" s="24">
        <v>15454.05840657698</v>
      </c>
      <c r="AS769" s="24">
        <v>38167.60662847542</v>
      </c>
      <c r="AT769" s="24">
        <v>73832.393371524289</v>
      </c>
      <c r="AU769" s="24">
        <v>89286.451778098941</v>
      </c>
      <c r="AV769" s="24">
        <v>112000</v>
      </c>
      <c r="AW769" s="24">
        <v>0</v>
      </c>
      <c r="AX769" s="24">
        <v>0</v>
      </c>
      <c r="AY769" s="24">
        <v>0</v>
      </c>
      <c r="AZ769" s="24">
        <v>0</v>
      </c>
      <c r="BA769" s="24">
        <v>354.47353559668136</v>
      </c>
      <c r="BB769" s="24">
        <v>422.47251381306978</v>
      </c>
      <c r="BC769" s="24">
        <v>354.47353559668136</v>
      </c>
      <c r="BD769" s="24">
        <v>422.47251381306978</v>
      </c>
      <c r="BE769" s="24">
        <v>0</v>
      </c>
      <c r="BF769" s="24">
        <v>0</v>
      </c>
      <c r="BG769" s="24">
        <v>3600000</v>
      </c>
      <c r="BH769" s="24">
        <v>3360000</v>
      </c>
      <c r="BI769" s="24">
        <v>0</v>
      </c>
      <c r="BJ769" s="24">
        <v>0</v>
      </c>
      <c r="BK769" s="24">
        <v>0</v>
      </c>
      <c r="BL769" s="24">
        <v>0</v>
      </c>
    </row>
    <row r="770" spans="1:64" x14ac:dyDescent="0.25">
      <c r="A770" t="s">
        <v>5123</v>
      </c>
      <c r="B770">
        <v>46</v>
      </c>
      <c r="C770">
        <v>4</v>
      </c>
      <c r="D770">
        <v>4</v>
      </c>
      <c r="E770" s="24">
        <v>5000000</v>
      </c>
      <c r="F770" s="24">
        <v>4166666.666666667</v>
      </c>
      <c r="G770" s="24">
        <v>2000000</v>
      </c>
      <c r="H770" s="24">
        <v>1666666.666666667</v>
      </c>
      <c r="I770" s="24">
        <v>250000</v>
      </c>
      <c r="J770" s="24">
        <v>208333.33333333337</v>
      </c>
      <c r="K770" s="24">
        <v>239912.86456593731</v>
      </c>
      <c r="L770" s="24">
        <v>157937.18421621481</v>
      </c>
      <c r="M770" s="24">
        <v>397850.04878215212</v>
      </c>
      <c r="N770" s="24">
        <v>852149.95121784694</v>
      </c>
      <c r="O770" s="24">
        <v>1010087.135434065</v>
      </c>
      <c r="P770" s="24">
        <v>1250000</v>
      </c>
      <c r="Q770" s="24">
        <v>144.53656591043477</v>
      </c>
      <c r="R770" s="24">
        <v>69.480860033211002</v>
      </c>
      <c r="S770" s="24">
        <v>214.01742594364578</v>
      </c>
      <c r="T770" s="24">
        <v>625</v>
      </c>
      <c r="U770" s="24">
        <v>4500000</v>
      </c>
      <c r="V770" s="24">
        <v>3750000.0000000005</v>
      </c>
      <c r="W770" s="24">
        <v>1800000.0000000002</v>
      </c>
      <c r="X770" s="24">
        <v>1500000.0000000002</v>
      </c>
      <c r="Y770" s="24">
        <v>0</v>
      </c>
      <c r="Z770" s="24">
        <v>0</v>
      </c>
      <c r="AA770" s="24">
        <v>215921.57810934359</v>
      </c>
      <c r="AB770" s="24">
        <v>142143.46579459356</v>
      </c>
      <c r="AC770" s="24">
        <v>358065.04390393692</v>
      </c>
      <c r="AD770" s="24">
        <v>766934.9560960643</v>
      </c>
      <c r="AE770" s="24">
        <v>909078.42189065553</v>
      </c>
      <c r="AF770" s="24">
        <v>1125000</v>
      </c>
      <c r="AG770" s="24">
        <v>144.53656591043477</v>
      </c>
      <c r="AH770" s="24">
        <v>69.480860033211002</v>
      </c>
      <c r="AI770" s="24">
        <v>214.01742594364578</v>
      </c>
      <c r="AJ770" s="24">
        <v>625</v>
      </c>
      <c r="AK770" s="24">
        <v>500000</v>
      </c>
      <c r="AL770" s="24">
        <v>416666.66666666651</v>
      </c>
      <c r="AM770" s="24">
        <v>199999.99999999977</v>
      </c>
      <c r="AN770" s="24">
        <v>166666.66666666674</v>
      </c>
      <c r="AO770" s="24">
        <v>250000</v>
      </c>
      <c r="AP770" s="24">
        <v>208333.33333333337</v>
      </c>
      <c r="AQ770" s="24">
        <v>23991.28645659372</v>
      </c>
      <c r="AR770" s="24">
        <v>15793.718421621248</v>
      </c>
      <c r="AS770" s="24">
        <v>39785.004878215201</v>
      </c>
      <c r="AT770" s="24">
        <v>85214.995121782646</v>
      </c>
      <c r="AU770" s="24">
        <v>101008.71354340948</v>
      </c>
      <c r="AV770" s="24">
        <v>125000</v>
      </c>
      <c r="AW770" s="24">
        <v>0</v>
      </c>
      <c r="AX770" s="24">
        <v>0</v>
      </c>
      <c r="AY770" s="24">
        <v>0</v>
      </c>
      <c r="AZ770" s="24">
        <v>0</v>
      </c>
      <c r="BA770" s="24">
        <v>410.98257405635377</v>
      </c>
      <c r="BB770" s="24">
        <v>480.46343408956636</v>
      </c>
      <c r="BC770" s="24">
        <v>410.98257405635377</v>
      </c>
      <c r="BD770" s="24">
        <v>480.46343408956636</v>
      </c>
      <c r="BE770" s="24">
        <v>0</v>
      </c>
      <c r="BF770" s="24">
        <v>0</v>
      </c>
      <c r="BG770" s="24">
        <v>4500000</v>
      </c>
      <c r="BH770" s="24">
        <v>3750000.0000000005</v>
      </c>
      <c r="BI770" s="24">
        <v>0</v>
      </c>
      <c r="BJ770" s="24">
        <v>0</v>
      </c>
      <c r="BK770" s="24">
        <v>0</v>
      </c>
      <c r="BL770" s="24">
        <v>0</v>
      </c>
    </row>
    <row r="771" spans="1:64" x14ac:dyDescent="0.25">
      <c r="A771" t="s">
        <v>5123</v>
      </c>
      <c r="B771">
        <v>47</v>
      </c>
      <c r="C771">
        <v>4</v>
      </c>
      <c r="D771">
        <v>4</v>
      </c>
      <c r="E771" s="24">
        <v>5000000</v>
      </c>
      <c r="F771" s="24">
        <v>4500000</v>
      </c>
      <c r="G771" s="24">
        <v>2000000</v>
      </c>
      <c r="H771" s="24">
        <v>1800000</v>
      </c>
      <c r="I771" s="24">
        <v>250000</v>
      </c>
      <c r="J771" s="24">
        <v>225000</v>
      </c>
      <c r="K771" s="24">
        <v>252950.42059124727</v>
      </c>
      <c r="L771" s="24">
        <v>163427.22887634393</v>
      </c>
      <c r="M771" s="24">
        <v>416377.6494675912</v>
      </c>
      <c r="N771" s="24">
        <v>933622.3505324088</v>
      </c>
      <c r="O771" s="24">
        <v>1097049.5794087499</v>
      </c>
      <c r="P771" s="24">
        <v>1350000</v>
      </c>
      <c r="Q771" s="24">
        <v>151.78301888711576</v>
      </c>
      <c r="R771" s="24">
        <v>72.12017459906474</v>
      </c>
      <c r="S771" s="24">
        <v>223.9031934861805</v>
      </c>
      <c r="T771" s="24">
        <v>675</v>
      </c>
      <c r="U771" s="24">
        <v>4500000</v>
      </c>
      <c r="V771" s="24">
        <v>4050000</v>
      </c>
      <c r="W771" s="24">
        <v>1800000.0000000002</v>
      </c>
      <c r="X771" s="24">
        <v>1620000.0000000002</v>
      </c>
      <c r="Y771" s="24">
        <v>0</v>
      </c>
      <c r="Z771" s="24">
        <v>0</v>
      </c>
      <c r="AA771" s="24">
        <v>227655.37853212256</v>
      </c>
      <c r="AB771" s="24">
        <v>147084.50598870963</v>
      </c>
      <c r="AC771" s="24">
        <v>374739.8845208321</v>
      </c>
      <c r="AD771" s="24">
        <v>840260.11547916755</v>
      </c>
      <c r="AE771" s="24">
        <v>987344.62146787904</v>
      </c>
      <c r="AF771" s="24">
        <v>1215000</v>
      </c>
      <c r="AG771" s="24">
        <v>151.78301888711576</v>
      </c>
      <c r="AH771" s="24">
        <v>72.12017459906474</v>
      </c>
      <c r="AI771" s="24">
        <v>223.9031934861805</v>
      </c>
      <c r="AJ771" s="24">
        <v>675</v>
      </c>
      <c r="AK771" s="24">
        <v>500000</v>
      </c>
      <c r="AL771" s="24">
        <v>450000</v>
      </c>
      <c r="AM771" s="24">
        <v>199999.99999999977</v>
      </c>
      <c r="AN771" s="24">
        <v>179999.99999999977</v>
      </c>
      <c r="AO771" s="24">
        <v>250000</v>
      </c>
      <c r="AP771" s="24">
        <v>225000</v>
      </c>
      <c r="AQ771" s="24">
        <v>25295.042059124709</v>
      </c>
      <c r="AR771" s="24">
        <v>16342.7228876343</v>
      </c>
      <c r="AS771" s="24">
        <v>41637.764946759096</v>
      </c>
      <c r="AT771" s="24">
        <v>93362.235053241253</v>
      </c>
      <c r="AU771" s="24">
        <v>109704.9579408709</v>
      </c>
      <c r="AV771" s="24">
        <v>135000</v>
      </c>
      <c r="AW771" s="24">
        <v>0</v>
      </c>
      <c r="AX771" s="24">
        <v>0</v>
      </c>
      <c r="AY771" s="24">
        <v>0</v>
      </c>
      <c r="AZ771" s="24">
        <v>0</v>
      </c>
      <c r="BA771" s="24">
        <v>451.0968065138195</v>
      </c>
      <c r="BB771" s="24">
        <v>523.21698111288424</v>
      </c>
      <c r="BC771" s="24">
        <v>451.0968065138195</v>
      </c>
      <c r="BD771" s="24">
        <v>523.21698111288424</v>
      </c>
      <c r="BE771" s="24">
        <v>0</v>
      </c>
      <c r="BF771" s="24">
        <v>0</v>
      </c>
      <c r="BG771" s="24">
        <v>4500000</v>
      </c>
      <c r="BH771" s="24">
        <v>4050000</v>
      </c>
      <c r="BI771" s="24">
        <v>0</v>
      </c>
      <c r="BJ771" s="24">
        <v>0</v>
      </c>
      <c r="BK771" s="24">
        <v>0</v>
      </c>
      <c r="BL771" s="24">
        <v>0</v>
      </c>
    </row>
    <row r="772" spans="1:64" x14ac:dyDescent="0.25">
      <c r="A772" t="s">
        <v>5123</v>
      </c>
      <c r="B772">
        <v>48</v>
      </c>
      <c r="C772">
        <v>4</v>
      </c>
      <c r="D772">
        <v>4</v>
      </c>
      <c r="E772" s="24">
        <v>5000000</v>
      </c>
      <c r="F772" s="24">
        <v>4833333.333333333</v>
      </c>
      <c r="G772" s="24">
        <v>2000000</v>
      </c>
      <c r="H772" s="24">
        <v>1933333.3333333333</v>
      </c>
      <c r="I772" s="24">
        <v>250000</v>
      </c>
      <c r="J772" s="24">
        <v>241666.66666666666</v>
      </c>
      <c r="K772" s="24">
        <v>266498.03138447739</v>
      </c>
      <c r="L772" s="24">
        <v>171032.8377902545</v>
      </c>
      <c r="M772" s="24">
        <v>437530.8691747319</v>
      </c>
      <c r="N772" s="24">
        <v>1012469.13082527</v>
      </c>
      <c r="O772" s="24">
        <v>1183501.9686155245</v>
      </c>
      <c r="P772" s="24">
        <v>1450000</v>
      </c>
      <c r="Q772" s="24">
        <v>159.46460501277602</v>
      </c>
      <c r="R772" s="24">
        <v>75.835384883338293</v>
      </c>
      <c r="S772" s="24">
        <v>235.29998989611431</v>
      </c>
      <c r="T772" s="24">
        <v>725</v>
      </c>
      <c r="U772" s="24">
        <v>4500000</v>
      </c>
      <c r="V772" s="24">
        <v>4350000</v>
      </c>
      <c r="W772" s="24">
        <v>1800000.0000000002</v>
      </c>
      <c r="X772" s="24">
        <v>1740000</v>
      </c>
      <c r="Y772" s="24">
        <v>0</v>
      </c>
      <c r="Z772" s="24">
        <v>0</v>
      </c>
      <c r="AA772" s="24">
        <v>239848.22824602967</v>
      </c>
      <c r="AB772" s="24">
        <v>153929.55401122896</v>
      </c>
      <c r="AC772" s="24">
        <v>393777.78225725872</v>
      </c>
      <c r="AD772" s="24">
        <v>911222.21774274111</v>
      </c>
      <c r="AE772" s="24">
        <v>1065151.7717539705</v>
      </c>
      <c r="AF772" s="24">
        <v>1305000</v>
      </c>
      <c r="AG772" s="24">
        <v>159.46460501277602</v>
      </c>
      <c r="AH772" s="24">
        <v>75.835384883338293</v>
      </c>
      <c r="AI772" s="24">
        <v>235.29998989611431</v>
      </c>
      <c r="AJ772" s="24">
        <v>725</v>
      </c>
      <c r="AK772" s="24">
        <v>500000</v>
      </c>
      <c r="AL772" s="24">
        <v>483333.33333333302</v>
      </c>
      <c r="AM772" s="24">
        <v>199999.99999999977</v>
      </c>
      <c r="AN772" s="24">
        <v>193333.33333333326</v>
      </c>
      <c r="AO772" s="24">
        <v>250000</v>
      </c>
      <c r="AP772" s="24">
        <v>241666.66666666666</v>
      </c>
      <c r="AQ772" s="24">
        <v>26649.803138447722</v>
      </c>
      <c r="AR772" s="24">
        <v>17103.283779025543</v>
      </c>
      <c r="AS772" s="24">
        <v>43753.086917473178</v>
      </c>
      <c r="AT772" s="24">
        <v>101246.91308252886</v>
      </c>
      <c r="AU772" s="24">
        <v>118350.19686155394</v>
      </c>
      <c r="AV772" s="24">
        <v>145000</v>
      </c>
      <c r="AW772" s="24">
        <v>0</v>
      </c>
      <c r="AX772" s="24">
        <v>0</v>
      </c>
      <c r="AY772" s="24">
        <v>0</v>
      </c>
      <c r="AZ772" s="24">
        <v>0</v>
      </c>
      <c r="BA772" s="24">
        <v>489.70001010388569</v>
      </c>
      <c r="BB772" s="24">
        <v>565.53539498722239</v>
      </c>
      <c r="BC772" s="24">
        <v>489.70001010388569</v>
      </c>
      <c r="BD772" s="24">
        <v>565.53539498722239</v>
      </c>
      <c r="BE772" s="24">
        <v>0</v>
      </c>
      <c r="BF772" s="24">
        <v>0</v>
      </c>
      <c r="BG772" s="24">
        <v>4500000</v>
      </c>
      <c r="BH772" s="24">
        <v>4350000</v>
      </c>
      <c r="BI772" s="24">
        <v>0</v>
      </c>
      <c r="BJ772" s="24">
        <v>0</v>
      </c>
      <c r="BK772" s="24">
        <v>0</v>
      </c>
      <c r="BL772" s="24">
        <v>0</v>
      </c>
    </row>
    <row r="773" spans="1:64" x14ac:dyDescent="0.25">
      <c r="A773" t="s">
        <v>5123</v>
      </c>
      <c r="B773">
        <v>49</v>
      </c>
      <c r="C773">
        <v>1</v>
      </c>
      <c r="D773">
        <v>5</v>
      </c>
      <c r="E773" s="24">
        <v>6000000</v>
      </c>
      <c r="F773" s="24">
        <v>5166666.666666666</v>
      </c>
      <c r="G773" s="24">
        <v>2400000</v>
      </c>
      <c r="H773" s="24">
        <v>2066666.6666666665</v>
      </c>
      <c r="I773" s="24">
        <v>300000</v>
      </c>
      <c r="J773" s="24">
        <v>258333.33333333331</v>
      </c>
      <c r="K773" s="24">
        <v>280786.23454299849</v>
      </c>
      <c r="L773" s="24">
        <v>180503.38078021351</v>
      </c>
      <c r="M773" s="24">
        <v>461289.615323212</v>
      </c>
      <c r="N773" s="24">
        <v>1088710.384676788</v>
      </c>
      <c r="O773" s="24">
        <v>1269213.7654570006</v>
      </c>
      <c r="P773" s="24">
        <v>1550000</v>
      </c>
      <c r="Q773" s="24">
        <v>167.72662050775352</v>
      </c>
      <c r="R773" s="24">
        <v>80.436388557168812</v>
      </c>
      <c r="S773" s="24">
        <v>248.16300906492233</v>
      </c>
      <c r="T773" s="24">
        <v>775</v>
      </c>
      <c r="U773" s="24">
        <v>6000000</v>
      </c>
      <c r="V773" s="24">
        <v>5166666.666666666</v>
      </c>
      <c r="W773" s="24">
        <v>2400000</v>
      </c>
      <c r="X773" s="24">
        <v>2066666.6666666665</v>
      </c>
      <c r="Y773" s="24">
        <v>0</v>
      </c>
      <c r="Z773" s="24">
        <v>0</v>
      </c>
      <c r="AA773" s="24">
        <v>280786.23454299849</v>
      </c>
      <c r="AB773" s="24">
        <v>180503.38078021351</v>
      </c>
      <c r="AC773" s="24">
        <v>461289.615323212</v>
      </c>
      <c r="AD773" s="24">
        <v>1088710.384676788</v>
      </c>
      <c r="AE773" s="24">
        <v>1269213.7654570006</v>
      </c>
      <c r="AF773" s="24">
        <v>1550000</v>
      </c>
      <c r="AG773" s="24">
        <v>167.72662050775352</v>
      </c>
      <c r="AH773" s="24">
        <v>80.436388557168812</v>
      </c>
      <c r="AI773" s="24">
        <v>248.16300906492233</v>
      </c>
      <c r="AJ773" s="24">
        <v>775</v>
      </c>
      <c r="AK773" s="24">
        <v>0</v>
      </c>
      <c r="AL773" s="24">
        <v>0</v>
      </c>
      <c r="AM773" s="24">
        <v>0</v>
      </c>
      <c r="AN773" s="24">
        <v>0</v>
      </c>
      <c r="AO773" s="24">
        <v>300000</v>
      </c>
      <c r="AP773" s="24">
        <v>258333.33333333331</v>
      </c>
      <c r="AQ773" s="24">
        <v>0</v>
      </c>
      <c r="AR773" s="24">
        <v>0</v>
      </c>
      <c r="AS773" s="24">
        <v>0</v>
      </c>
      <c r="AT773" s="24">
        <v>0</v>
      </c>
      <c r="AU773" s="24">
        <v>0</v>
      </c>
      <c r="AV773" s="24">
        <v>0</v>
      </c>
      <c r="AW773" s="24">
        <v>0</v>
      </c>
      <c r="AX773" s="24">
        <v>0</v>
      </c>
      <c r="AY773" s="24">
        <v>0</v>
      </c>
      <c r="AZ773" s="24">
        <v>0</v>
      </c>
      <c r="BA773" s="24">
        <v>526.83699093507857</v>
      </c>
      <c r="BB773" s="24">
        <v>607.27337949224784</v>
      </c>
      <c r="BC773" s="24">
        <v>526.83699093507857</v>
      </c>
      <c r="BD773" s="24">
        <v>607.27337949224784</v>
      </c>
      <c r="BE773" s="24">
        <v>0</v>
      </c>
      <c r="BF773" s="24">
        <v>0</v>
      </c>
      <c r="BG773" s="24">
        <v>6000000</v>
      </c>
      <c r="BH773" s="24">
        <v>5166666.666666666</v>
      </c>
      <c r="BI773" s="24">
        <v>0</v>
      </c>
      <c r="BJ773" s="24">
        <v>0</v>
      </c>
      <c r="BK773" s="24">
        <v>0</v>
      </c>
      <c r="BL773" s="24">
        <v>0</v>
      </c>
    </row>
    <row r="774" spans="1:64" x14ac:dyDescent="0.25">
      <c r="A774" t="s">
        <v>5123</v>
      </c>
      <c r="B774">
        <v>50</v>
      </c>
      <c r="C774">
        <v>1</v>
      </c>
      <c r="D774">
        <v>5</v>
      </c>
      <c r="E774" s="24">
        <v>6000000</v>
      </c>
      <c r="F774" s="24">
        <v>5500000</v>
      </c>
      <c r="G774" s="24">
        <v>2400000</v>
      </c>
      <c r="H774" s="24">
        <v>2200000</v>
      </c>
      <c r="I774" s="24">
        <v>300000</v>
      </c>
      <c r="J774" s="24">
        <v>275000</v>
      </c>
      <c r="K774" s="24">
        <v>296004.10291226348</v>
      </c>
      <c r="L774" s="24">
        <v>191575.7675491455</v>
      </c>
      <c r="M774" s="24">
        <v>487579.87046140898</v>
      </c>
      <c r="N774" s="24">
        <v>1162420.129538592</v>
      </c>
      <c r="O774" s="24">
        <v>1353995.8970877379</v>
      </c>
      <c r="P774" s="24">
        <v>1650000</v>
      </c>
      <c r="Q774" s="24">
        <v>176.66862827845398</v>
      </c>
      <c r="R774" s="24">
        <v>85.758877073136318</v>
      </c>
      <c r="S774" s="24">
        <v>262.4275053515903</v>
      </c>
      <c r="T774" s="24">
        <v>825</v>
      </c>
      <c r="U774" s="24">
        <v>6000000</v>
      </c>
      <c r="V774" s="24">
        <v>5500000</v>
      </c>
      <c r="W774" s="24">
        <v>2400000</v>
      </c>
      <c r="X774" s="24">
        <v>2200000</v>
      </c>
      <c r="Y774" s="24">
        <v>0</v>
      </c>
      <c r="Z774" s="24">
        <v>0</v>
      </c>
      <c r="AA774" s="24">
        <v>296004.10291226348</v>
      </c>
      <c r="AB774" s="24">
        <v>191575.7675491455</v>
      </c>
      <c r="AC774" s="24">
        <v>487579.87046140898</v>
      </c>
      <c r="AD774" s="24">
        <v>1162420.129538592</v>
      </c>
      <c r="AE774" s="24">
        <v>1353995.8970877379</v>
      </c>
      <c r="AF774" s="24">
        <v>1650000</v>
      </c>
      <c r="AG774" s="24">
        <v>176.66862827845398</v>
      </c>
      <c r="AH774" s="24">
        <v>85.758877073136318</v>
      </c>
      <c r="AI774" s="24">
        <v>262.4275053515903</v>
      </c>
      <c r="AJ774" s="24">
        <v>825</v>
      </c>
      <c r="AK774" s="24">
        <v>0</v>
      </c>
      <c r="AL774" s="24">
        <v>0</v>
      </c>
      <c r="AM774" s="24">
        <v>0</v>
      </c>
      <c r="AN774" s="24">
        <v>0</v>
      </c>
      <c r="AO774" s="24">
        <v>300000</v>
      </c>
      <c r="AP774" s="24">
        <v>275000</v>
      </c>
      <c r="AQ774" s="24">
        <v>0</v>
      </c>
      <c r="AR774" s="24">
        <v>0</v>
      </c>
      <c r="AS774" s="24">
        <v>0</v>
      </c>
      <c r="AT774" s="24">
        <v>0</v>
      </c>
      <c r="AU774" s="24">
        <v>0</v>
      </c>
      <c r="AV774" s="24">
        <v>0</v>
      </c>
      <c r="AW774" s="24">
        <v>0</v>
      </c>
      <c r="AX774" s="24">
        <v>0</v>
      </c>
      <c r="AY774" s="24">
        <v>0</v>
      </c>
      <c r="AZ774" s="24">
        <v>0</v>
      </c>
      <c r="BA774" s="24">
        <v>562.57249464840788</v>
      </c>
      <c r="BB774" s="24">
        <v>648.33137172154602</v>
      </c>
      <c r="BC774" s="24">
        <v>562.57249464840788</v>
      </c>
      <c r="BD774" s="24">
        <v>648.33137172154602</v>
      </c>
      <c r="BE774" s="24">
        <v>0</v>
      </c>
      <c r="BF774" s="24">
        <v>0</v>
      </c>
      <c r="BG774" s="24">
        <v>6000000</v>
      </c>
      <c r="BH774" s="24">
        <v>5500000</v>
      </c>
      <c r="BI774" s="24">
        <v>0</v>
      </c>
      <c r="BJ774" s="24">
        <v>0</v>
      </c>
      <c r="BK774" s="24">
        <v>0</v>
      </c>
      <c r="BL774" s="24">
        <v>0</v>
      </c>
    </row>
    <row r="775" spans="1:64" x14ac:dyDescent="0.25">
      <c r="A775" t="s">
        <v>5123</v>
      </c>
      <c r="B775">
        <v>51</v>
      </c>
      <c r="C775">
        <v>1</v>
      </c>
      <c r="D775">
        <v>5</v>
      </c>
      <c r="E775" s="24">
        <v>6000000</v>
      </c>
      <c r="F775" s="24">
        <v>5833333.333333333</v>
      </c>
      <c r="G775" s="24">
        <v>2400000</v>
      </c>
      <c r="H775" s="24">
        <v>2333333.3333333335</v>
      </c>
      <c r="I775" s="24">
        <v>300000</v>
      </c>
      <c r="J775" s="24">
        <v>291666.66666666669</v>
      </c>
      <c r="K775" s="24">
        <v>312301.86761764204</v>
      </c>
      <c r="L775" s="24">
        <v>204016.87140165316</v>
      </c>
      <c r="M775" s="24">
        <v>516318.7390192952</v>
      </c>
      <c r="N775" s="24">
        <v>1233681.2609807029</v>
      </c>
      <c r="O775" s="24">
        <v>1437698.1323823594</v>
      </c>
      <c r="P775" s="24">
        <v>1750000</v>
      </c>
      <c r="Q775" s="24">
        <v>186.35896459484866</v>
      </c>
      <c r="R775" s="24">
        <v>91.671568819185268</v>
      </c>
      <c r="S775" s="24">
        <v>278.03053341403393</v>
      </c>
      <c r="T775" s="24">
        <v>875</v>
      </c>
      <c r="U775" s="24">
        <v>6000000</v>
      </c>
      <c r="V775" s="24">
        <v>5833333.333333333</v>
      </c>
      <c r="W775" s="24">
        <v>2400000</v>
      </c>
      <c r="X775" s="24">
        <v>2333333.3333333335</v>
      </c>
      <c r="Y775" s="24">
        <v>0</v>
      </c>
      <c r="Z775" s="24">
        <v>0</v>
      </c>
      <c r="AA775" s="24">
        <v>312301.86761764204</v>
      </c>
      <c r="AB775" s="24">
        <v>204016.87140165316</v>
      </c>
      <c r="AC775" s="24">
        <v>516318.7390192952</v>
      </c>
      <c r="AD775" s="24">
        <v>1233681.2609807029</v>
      </c>
      <c r="AE775" s="24">
        <v>1437698.1323823594</v>
      </c>
      <c r="AF775" s="24">
        <v>1750000</v>
      </c>
      <c r="AG775" s="24">
        <v>186.35896459484866</v>
      </c>
      <c r="AH775" s="24">
        <v>91.671568819185268</v>
      </c>
      <c r="AI775" s="24">
        <v>278.03053341403393</v>
      </c>
      <c r="AJ775" s="24">
        <v>875</v>
      </c>
      <c r="AK775" s="24">
        <v>0</v>
      </c>
      <c r="AL775" s="24">
        <v>0</v>
      </c>
      <c r="AM775" s="24">
        <v>0</v>
      </c>
      <c r="AN775" s="24">
        <v>0</v>
      </c>
      <c r="AO775" s="24">
        <v>300000</v>
      </c>
      <c r="AP775" s="24">
        <v>291666.66666666669</v>
      </c>
      <c r="AQ775" s="24">
        <v>0</v>
      </c>
      <c r="AR775" s="24">
        <v>0</v>
      </c>
      <c r="AS775" s="24">
        <v>0</v>
      </c>
      <c r="AT775" s="24">
        <v>0</v>
      </c>
      <c r="AU775" s="24">
        <v>0</v>
      </c>
      <c r="AV775" s="24">
        <v>0</v>
      </c>
      <c r="AW775" s="24">
        <v>0</v>
      </c>
      <c r="AX775" s="24">
        <v>0</v>
      </c>
      <c r="AY775" s="24">
        <v>0</v>
      </c>
      <c r="AZ775" s="24">
        <v>0</v>
      </c>
      <c r="BA775" s="24">
        <v>596.96946658596789</v>
      </c>
      <c r="BB775" s="24">
        <v>688.64103540515134</v>
      </c>
      <c r="BC775" s="24">
        <v>596.96946658596789</v>
      </c>
      <c r="BD775" s="24">
        <v>688.64103540515134</v>
      </c>
      <c r="BE775" s="24">
        <v>0</v>
      </c>
      <c r="BF775" s="24">
        <v>0</v>
      </c>
      <c r="BG775" s="24">
        <v>6000000</v>
      </c>
      <c r="BH775" s="24">
        <v>5833333.333333333</v>
      </c>
      <c r="BI775" s="24">
        <v>0</v>
      </c>
      <c r="BJ775" s="24">
        <v>0</v>
      </c>
      <c r="BK775" s="24">
        <v>0</v>
      </c>
      <c r="BL775" s="24">
        <v>0</v>
      </c>
    </row>
    <row r="776" spans="1:64" x14ac:dyDescent="0.25">
      <c r="A776" t="s">
        <v>5123</v>
      </c>
      <c r="B776">
        <v>52</v>
      </c>
      <c r="C776">
        <v>2</v>
      </c>
      <c r="D776">
        <v>5</v>
      </c>
      <c r="E776" s="24">
        <v>6000000</v>
      </c>
      <c r="F776" s="24">
        <v>6000000</v>
      </c>
      <c r="G776" s="24">
        <v>2400000</v>
      </c>
      <c r="H776" s="24">
        <v>2400000</v>
      </c>
      <c r="I776" s="24">
        <v>300000</v>
      </c>
      <c r="J776" s="24">
        <v>300000</v>
      </c>
      <c r="K776" s="24">
        <v>329797.71724203974</v>
      </c>
      <c r="L776" s="24">
        <v>217614.25773910806</v>
      </c>
      <c r="M776" s="24">
        <v>547411.9749811478</v>
      </c>
      <c r="N776" s="24">
        <v>1252588.0250188522</v>
      </c>
      <c r="O776" s="24">
        <v>1470202.2827579603</v>
      </c>
      <c r="P776" s="24">
        <v>1800000</v>
      </c>
      <c r="Q776" s="24">
        <v>196.8444051317465</v>
      </c>
      <c r="R776" s="24">
        <v>98.061835321627768</v>
      </c>
      <c r="S776" s="24">
        <v>294.90624045337427</v>
      </c>
      <c r="T776" s="24">
        <v>900</v>
      </c>
      <c r="U776" s="24">
        <v>6000000</v>
      </c>
      <c r="V776" s="24">
        <v>6000000</v>
      </c>
      <c r="W776" s="24">
        <v>2400000</v>
      </c>
      <c r="X776" s="24">
        <v>2400000</v>
      </c>
      <c r="Y776" s="24">
        <v>0</v>
      </c>
      <c r="Z776" s="24">
        <v>0</v>
      </c>
      <c r="AA776" s="24">
        <v>329797.71724203974</v>
      </c>
      <c r="AB776" s="24">
        <v>217614.25773910806</v>
      </c>
      <c r="AC776" s="24">
        <v>547411.9749811478</v>
      </c>
      <c r="AD776" s="24">
        <v>1252588.0250188522</v>
      </c>
      <c r="AE776" s="24">
        <v>1470202.2827579603</v>
      </c>
      <c r="AF776" s="24">
        <v>1800000</v>
      </c>
      <c r="AG776" s="24">
        <v>196.8444051317465</v>
      </c>
      <c r="AH776" s="24">
        <v>98.061835321627768</v>
      </c>
      <c r="AI776" s="24">
        <v>294.90624045337427</v>
      </c>
      <c r="AJ776" s="24">
        <v>900</v>
      </c>
      <c r="AK776" s="24">
        <v>0</v>
      </c>
      <c r="AL776" s="24">
        <v>0</v>
      </c>
      <c r="AM776" s="24">
        <v>0</v>
      </c>
      <c r="AN776" s="24">
        <v>0</v>
      </c>
      <c r="AO776" s="24">
        <v>300000</v>
      </c>
      <c r="AP776" s="24">
        <v>300000</v>
      </c>
      <c r="AQ776" s="24">
        <v>0</v>
      </c>
      <c r="AR776" s="24">
        <v>0</v>
      </c>
      <c r="AS776" s="24">
        <v>0</v>
      </c>
      <c r="AT776" s="24">
        <v>0</v>
      </c>
      <c r="AU776" s="24">
        <v>0</v>
      </c>
      <c r="AV776" s="24">
        <v>0</v>
      </c>
      <c r="AW776" s="24">
        <v>0</v>
      </c>
      <c r="AX776" s="24">
        <v>0</v>
      </c>
      <c r="AY776" s="24">
        <v>0</v>
      </c>
      <c r="AZ776" s="24">
        <v>0</v>
      </c>
      <c r="BA776" s="24">
        <v>605.09375954662391</v>
      </c>
      <c r="BB776" s="24">
        <v>703.15559486825259</v>
      </c>
      <c r="BC776" s="24">
        <v>605.09375954662391</v>
      </c>
      <c r="BD776" s="24">
        <v>703.15559486825259</v>
      </c>
      <c r="BE776" s="24">
        <v>0</v>
      </c>
      <c r="BF776" s="24">
        <v>0</v>
      </c>
      <c r="BG776" s="24">
        <v>6000000</v>
      </c>
      <c r="BH776" s="24">
        <v>6000000</v>
      </c>
      <c r="BI776" s="24">
        <v>0</v>
      </c>
      <c r="BJ776" s="24">
        <v>0</v>
      </c>
      <c r="BK776" s="24">
        <v>0</v>
      </c>
      <c r="BL776" s="24">
        <v>0</v>
      </c>
    </row>
    <row r="777" spans="1:64" x14ac:dyDescent="0.25">
      <c r="A777" t="s">
        <v>5123</v>
      </c>
      <c r="B777">
        <v>53</v>
      </c>
      <c r="C777">
        <v>2</v>
      </c>
      <c r="D777">
        <v>5</v>
      </c>
      <c r="E777" s="24">
        <v>6000000</v>
      </c>
      <c r="F777" s="24">
        <v>6000000</v>
      </c>
      <c r="G777" s="24">
        <v>2400000</v>
      </c>
      <c r="H777" s="24">
        <v>2400000</v>
      </c>
      <c r="I777" s="24">
        <v>300000</v>
      </c>
      <c r="J777" s="24">
        <v>300000</v>
      </c>
      <c r="K777" s="24">
        <v>348576.96942345146</v>
      </c>
      <c r="L777" s="24">
        <v>231933.06297000032</v>
      </c>
      <c r="M777" s="24">
        <v>580510.03239345178</v>
      </c>
      <c r="N777" s="24">
        <v>1219489.9676065482</v>
      </c>
      <c r="O777" s="24">
        <v>1451423.0305765457</v>
      </c>
      <c r="P777" s="24">
        <v>1800000</v>
      </c>
      <c r="Q777" s="24">
        <v>208.1451891688489</v>
      </c>
      <c r="R777" s="24">
        <v>104.68875814452576</v>
      </c>
      <c r="S777" s="24">
        <v>312.83394731337467</v>
      </c>
      <c r="T777" s="24">
        <v>900</v>
      </c>
      <c r="U777" s="24">
        <v>6000000</v>
      </c>
      <c r="V777" s="24">
        <v>6000000</v>
      </c>
      <c r="W777" s="24">
        <v>2400000</v>
      </c>
      <c r="X777" s="24">
        <v>2400000</v>
      </c>
      <c r="Y777" s="24">
        <v>0</v>
      </c>
      <c r="Z777" s="24">
        <v>0</v>
      </c>
      <c r="AA777" s="24">
        <v>348576.96942345146</v>
      </c>
      <c r="AB777" s="24">
        <v>231933.06297000032</v>
      </c>
      <c r="AC777" s="24">
        <v>580510.03239345178</v>
      </c>
      <c r="AD777" s="24">
        <v>1219489.9676065482</v>
      </c>
      <c r="AE777" s="24">
        <v>1451423.0305765457</v>
      </c>
      <c r="AF777" s="24">
        <v>1800000</v>
      </c>
      <c r="AG777" s="24">
        <v>208.1451891688489</v>
      </c>
      <c r="AH777" s="24">
        <v>104.68875814452576</v>
      </c>
      <c r="AI777" s="24">
        <v>312.83394731337467</v>
      </c>
      <c r="AJ777" s="24">
        <v>900</v>
      </c>
      <c r="AK777" s="24">
        <v>0</v>
      </c>
      <c r="AL777" s="24">
        <v>0</v>
      </c>
      <c r="AM777" s="24">
        <v>0</v>
      </c>
      <c r="AN777" s="24">
        <v>0</v>
      </c>
      <c r="AO777" s="24">
        <v>300000</v>
      </c>
      <c r="AP777" s="24">
        <v>300000</v>
      </c>
      <c r="AQ777" s="24">
        <v>0</v>
      </c>
      <c r="AR777" s="24">
        <v>0</v>
      </c>
      <c r="AS777" s="24">
        <v>0</v>
      </c>
      <c r="AT777" s="24">
        <v>0</v>
      </c>
      <c r="AU777" s="24">
        <v>0</v>
      </c>
      <c r="AV777" s="24">
        <v>0</v>
      </c>
      <c r="AW777" s="24">
        <v>0</v>
      </c>
      <c r="AX777" s="24">
        <v>0</v>
      </c>
      <c r="AY777" s="24">
        <v>0</v>
      </c>
      <c r="AZ777" s="24">
        <v>0</v>
      </c>
      <c r="BA777" s="24">
        <v>587.16605268662533</v>
      </c>
      <c r="BB777" s="24">
        <v>691.85481083115155</v>
      </c>
      <c r="BC777" s="24">
        <v>587.16605268662533</v>
      </c>
      <c r="BD777" s="24">
        <v>691.85481083115155</v>
      </c>
      <c r="BE777" s="24">
        <v>0</v>
      </c>
      <c r="BF777" s="24">
        <v>0</v>
      </c>
      <c r="BG777" s="24">
        <v>6000000</v>
      </c>
      <c r="BH777" s="24">
        <v>6000000</v>
      </c>
      <c r="BI777" s="24">
        <v>0</v>
      </c>
      <c r="BJ777" s="24">
        <v>0</v>
      </c>
      <c r="BK777" s="24">
        <v>0</v>
      </c>
      <c r="BL777" s="24">
        <v>0</v>
      </c>
    </row>
    <row r="778" spans="1:64" x14ac:dyDescent="0.25">
      <c r="A778" t="s">
        <v>5123</v>
      </c>
      <c r="B778">
        <v>54</v>
      </c>
      <c r="C778">
        <v>2</v>
      </c>
      <c r="D778">
        <v>5</v>
      </c>
      <c r="E778" s="24">
        <v>6000000</v>
      </c>
      <c r="F778" s="24">
        <v>6000000</v>
      </c>
      <c r="G778" s="24">
        <v>2400000</v>
      </c>
      <c r="H778" s="24">
        <v>2400000</v>
      </c>
      <c r="I778" s="24">
        <v>300000</v>
      </c>
      <c r="J778" s="24">
        <v>300000</v>
      </c>
      <c r="K778" s="24">
        <v>368663.2638435699</v>
      </c>
      <c r="L778" s="24">
        <v>246205.83083238825</v>
      </c>
      <c r="M778" s="24">
        <v>614869.09467595816</v>
      </c>
      <c r="N778" s="24">
        <v>1185130.9053240418</v>
      </c>
      <c r="O778" s="24">
        <v>1431336.7361564301</v>
      </c>
      <c r="P778" s="24">
        <v>1800000</v>
      </c>
      <c r="Q778" s="24">
        <v>220.2235406484956</v>
      </c>
      <c r="R778" s="24">
        <v>111.14009915050838</v>
      </c>
      <c r="S778" s="24">
        <v>331.36363979900398</v>
      </c>
      <c r="T778" s="24">
        <v>900</v>
      </c>
      <c r="U778" s="24">
        <v>6000000</v>
      </c>
      <c r="V778" s="24">
        <v>6000000</v>
      </c>
      <c r="W778" s="24">
        <v>2400000</v>
      </c>
      <c r="X778" s="24">
        <v>2400000</v>
      </c>
      <c r="Y778" s="24">
        <v>0</v>
      </c>
      <c r="Z778" s="24">
        <v>0</v>
      </c>
      <c r="AA778" s="24">
        <v>368663.2638435699</v>
      </c>
      <c r="AB778" s="24">
        <v>246205.83083238825</v>
      </c>
      <c r="AC778" s="24">
        <v>614869.09467595816</v>
      </c>
      <c r="AD778" s="24">
        <v>1185130.9053240418</v>
      </c>
      <c r="AE778" s="24">
        <v>1431336.7361564301</v>
      </c>
      <c r="AF778" s="24">
        <v>1800000</v>
      </c>
      <c r="AG778" s="24">
        <v>220.2235406484956</v>
      </c>
      <c r="AH778" s="24">
        <v>111.14009915050838</v>
      </c>
      <c r="AI778" s="24">
        <v>331.36363979900398</v>
      </c>
      <c r="AJ778" s="24">
        <v>900</v>
      </c>
      <c r="AK778" s="24">
        <v>0</v>
      </c>
      <c r="AL778" s="24">
        <v>0</v>
      </c>
      <c r="AM778" s="24">
        <v>0</v>
      </c>
      <c r="AN778" s="24">
        <v>0</v>
      </c>
      <c r="AO778" s="24">
        <v>300000</v>
      </c>
      <c r="AP778" s="24">
        <v>300000</v>
      </c>
      <c r="AQ778" s="24">
        <v>0</v>
      </c>
      <c r="AR778" s="24">
        <v>0</v>
      </c>
      <c r="AS778" s="24">
        <v>0</v>
      </c>
      <c r="AT778" s="24">
        <v>0</v>
      </c>
      <c r="AU778" s="24">
        <v>0</v>
      </c>
      <c r="AV778" s="24">
        <v>0</v>
      </c>
      <c r="AW778" s="24">
        <v>0</v>
      </c>
      <c r="AX778" s="24">
        <v>0</v>
      </c>
      <c r="AY778" s="24">
        <v>0</v>
      </c>
      <c r="AZ778" s="24">
        <v>0</v>
      </c>
      <c r="BA778" s="24">
        <v>568.63636020099693</v>
      </c>
      <c r="BB778" s="24">
        <v>679.77645935150395</v>
      </c>
      <c r="BC778" s="24">
        <v>568.63636020099693</v>
      </c>
      <c r="BD778" s="24">
        <v>679.77645935150395</v>
      </c>
      <c r="BE778" s="24">
        <v>0</v>
      </c>
      <c r="BF778" s="24">
        <v>0</v>
      </c>
      <c r="BG778" s="24">
        <v>6000000</v>
      </c>
      <c r="BH778" s="24">
        <v>6000000</v>
      </c>
      <c r="BI778" s="24">
        <v>0</v>
      </c>
      <c r="BJ778" s="24">
        <v>0</v>
      </c>
      <c r="BK778" s="24">
        <v>0</v>
      </c>
      <c r="BL778" s="24">
        <v>0</v>
      </c>
    </row>
    <row r="779" spans="1:64" x14ac:dyDescent="0.25">
      <c r="A779" t="s">
        <v>5123</v>
      </c>
      <c r="B779">
        <v>55</v>
      </c>
      <c r="C779">
        <v>3</v>
      </c>
      <c r="D779">
        <v>5</v>
      </c>
      <c r="E779" s="24">
        <v>4800000</v>
      </c>
      <c r="F779" s="24">
        <v>5800000</v>
      </c>
      <c r="G779" s="24">
        <v>1920000</v>
      </c>
      <c r="H779" s="24">
        <v>2320000</v>
      </c>
      <c r="I779" s="24">
        <v>240000</v>
      </c>
      <c r="J779" s="24">
        <v>290000</v>
      </c>
      <c r="K779" s="24">
        <v>389993.00256130937</v>
      </c>
      <c r="L779" s="24">
        <v>259693.9637888642</v>
      </c>
      <c r="M779" s="24">
        <v>649686.96635017358</v>
      </c>
      <c r="N779" s="24">
        <v>1090313.0336498246</v>
      </c>
      <c r="O779" s="24">
        <v>1350006.9974386916</v>
      </c>
      <c r="P779" s="24">
        <v>1740000</v>
      </c>
      <c r="Q779" s="24">
        <v>232.97454490621612</v>
      </c>
      <c r="R779" s="24">
        <v>117.05426483360907</v>
      </c>
      <c r="S779" s="24">
        <v>350.02880973982519</v>
      </c>
      <c r="T779" s="24">
        <v>870</v>
      </c>
      <c r="U779" s="24">
        <v>4800000</v>
      </c>
      <c r="V779" s="24">
        <v>5800000</v>
      </c>
      <c r="W779" s="24">
        <v>1920000</v>
      </c>
      <c r="X779" s="24">
        <v>2320000</v>
      </c>
      <c r="Y779" s="24">
        <v>0</v>
      </c>
      <c r="Z779" s="24">
        <v>0</v>
      </c>
      <c r="AA779" s="24">
        <v>389993.00256130937</v>
      </c>
      <c r="AB779" s="24">
        <v>259693.9637888642</v>
      </c>
      <c r="AC779" s="24">
        <v>649686.96635017358</v>
      </c>
      <c r="AD779" s="24">
        <v>1090313.0336498246</v>
      </c>
      <c r="AE779" s="24">
        <v>1350006.9974386916</v>
      </c>
      <c r="AF779" s="24">
        <v>1740000</v>
      </c>
      <c r="AG779" s="24">
        <v>232.97454490621612</v>
      </c>
      <c r="AH779" s="24">
        <v>117.05426483360907</v>
      </c>
      <c r="AI779" s="24">
        <v>350.02880973982519</v>
      </c>
      <c r="AJ779" s="24">
        <v>870</v>
      </c>
      <c r="AK779" s="24">
        <v>0</v>
      </c>
      <c r="AL779" s="24">
        <v>0</v>
      </c>
      <c r="AM779" s="24">
        <v>0</v>
      </c>
      <c r="AN779" s="24">
        <v>0</v>
      </c>
      <c r="AO779" s="24">
        <v>240000</v>
      </c>
      <c r="AP779" s="24">
        <v>290000</v>
      </c>
      <c r="AQ779" s="24">
        <v>0</v>
      </c>
      <c r="AR779" s="24">
        <v>0</v>
      </c>
      <c r="AS779" s="24">
        <v>0</v>
      </c>
      <c r="AT779" s="24">
        <v>0</v>
      </c>
      <c r="AU779" s="24">
        <v>0</v>
      </c>
      <c r="AV779" s="24">
        <v>0</v>
      </c>
      <c r="AW779" s="24">
        <v>0</v>
      </c>
      <c r="AX779" s="24">
        <v>0</v>
      </c>
      <c r="AY779" s="24">
        <v>0</v>
      </c>
      <c r="AZ779" s="24">
        <v>0</v>
      </c>
      <c r="BA779" s="24">
        <v>519.97119026017572</v>
      </c>
      <c r="BB779" s="24">
        <v>637.02545509378433</v>
      </c>
      <c r="BC779" s="24">
        <v>519.97119026017572</v>
      </c>
      <c r="BD779" s="24">
        <v>637.02545509378433</v>
      </c>
      <c r="BE779" s="24">
        <v>0</v>
      </c>
      <c r="BF779" s="24">
        <v>0</v>
      </c>
      <c r="BG779" s="24">
        <v>4800000</v>
      </c>
      <c r="BH779" s="24">
        <v>5800000</v>
      </c>
      <c r="BI779" s="24">
        <v>0</v>
      </c>
      <c r="BJ779" s="24">
        <v>0</v>
      </c>
      <c r="BK779" s="24">
        <v>0</v>
      </c>
      <c r="BL779" s="24">
        <v>0</v>
      </c>
    </row>
    <row r="780" spans="1:64" x14ac:dyDescent="0.25">
      <c r="A780" t="s">
        <v>5123</v>
      </c>
      <c r="B780">
        <v>56</v>
      </c>
      <c r="C780">
        <v>3</v>
      </c>
      <c r="D780">
        <v>5</v>
      </c>
      <c r="E780" s="24">
        <v>4800000</v>
      </c>
      <c r="F780" s="24">
        <v>5400000</v>
      </c>
      <c r="G780" s="24">
        <v>1920000</v>
      </c>
      <c r="H780" s="24">
        <v>2160000</v>
      </c>
      <c r="I780" s="24">
        <v>240000</v>
      </c>
      <c r="J780" s="24">
        <v>270000</v>
      </c>
      <c r="K780" s="24">
        <v>412424.32774991356</v>
      </c>
      <c r="L780" s="24">
        <v>271642.78044240177</v>
      </c>
      <c r="M780" s="24">
        <v>684067.10819231533</v>
      </c>
      <c r="N780" s="24">
        <v>935932.89180768654</v>
      </c>
      <c r="O780" s="24">
        <v>1207575.6722500846</v>
      </c>
      <c r="P780" s="24">
        <v>1620000</v>
      </c>
      <c r="Q780" s="24">
        <v>246.2464361948164</v>
      </c>
      <c r="R780" s="24">
        <v>122.06558039707443</v>
      </c>
      <c r="S780" s="24">
        <v>368.31201659189082</v>
      </c>
      <c r="T780" s="24">
        <v>810</v>
      </c>
      <c r="U780" s="24">
        <v>4800000</v>
      </c>
      <c r="V780" s="24">
        <v>5400000</v>
      </c>
      <c r="W780" s="24">
        <v>1920000</v>
      </c>
      <c r="X780" s="24">
        <v>2160000</v>
      </c>
      <c r="Y780" s="24">
        <v>0</v>
      </c>
      <c r="Z780" s="24">
        <v>0</v>
      </c>
      <c r="AA780" s="24">
        <v>412424.32774991356</v>
      </c>
      <c r="AB780" s="24">
        <v>271642.78044240177</v>
      </c>
      <c r="AC780" s="24">
        <v>684067.10819231533</v>
      </c>
      <c r="AD780" s="24">
        <v>935932.89180768654</v>
      </c>
      <c r="AE780" s="24">
        <v>1207575.6722500846</v>
      </c>
      <c r="AF780" s="24">
        <v>1620000</v>
      </c>
      <c r="AG780" s="24">
        <v>246.2464361948164</v>
      </c>
      <c r="AH780" s="24">
        <v>122.06558039707443</v>
      </c>
      <c r="AI780" s="24">
        <v>368.31201659189082</v>
      </c>
      <c r="AJ780" s="24">
        <v>810</v>
      </c>
      <c r="AK780" s="24">
        <v>0</v>
      </c>
      <c r="AL780" s="24">
        <v>0</v>
      </c>
      <c r="AM780" s="24">
        <v>0</v>
      </c>
      <c r="AN780" s="24">
        <v>0</v>
      </c>
      <c r="AO780" s="24">
        <v>240000</v>
      </c>
      <c r="AP780" s="24">
        <v>270000</v>
      </c>
      <c r="AQ780" s="24">
        <v>0</v>
      </c>
      <c r="AR780" s="24">
        <v>0</v>
      </c>
      <c r="AS780" s="24">
        <v>0</v>
      </c>
      <c r="AT780" s="24">
        <v>0</v>
      </c>
      <c r="AU780" s="24">
        <v>0</v>
      </c>
      <c r="AV780" s="24">
        <v>0</v>
      </c>
      <c r="AW780" s="24">
        <v>0</v>
      </c>
      <c r="AX780" s="24">
        <v>0</v>
      </c>
      <c r="AY780" s="24">
        <v>0</v>
      </c>
      <c r="AZ780" s="24">
        <v>0</v>
      </c>
      <c r="BA780" s="24">
        <v>441.68798340810827</v>
      </c>
      <c r="BB780" s="24">
        <v>563.75356380518315</v>
      </c>
      <c r="BC780" s="24">
        <v>441.68798340810827</v>
      </c>
      <c r="BD780" s="24">
        <v>563.75356380518315</v>
      </c>
      <c r="BE780" s="24">
        <v>0</v>
      </c>
      <c r="BF780" s="24">
        <v>0</v>
      </c>
      <c r="BG780" s="24">
        <v>4800000</v>
      </c>
      <c r="BH780" s="24">
        <v>5400000</v>
      </c>
      <c r="BI780" s="24">
        <v>0</v>
      </c>
      <c r="BJ780" s="24">
        <v>0</v>
      </c>
      <c r="BK780" s="24">
        <v>0</v>
      </c>
      <c r="BL780" s="24">
        <v>0</v>
      </c>
    </row>
    <row r="781" spans="1:64" x14ac:dyDescent="0.25">
      <c r="A781" t="s">
        <v>5123</v>
      </c>
      <c r="B781">
        <v>57</v>
      </c>
      <c r="C781">
        <v>3</v>
      </c>
      <c r="D781">
        <v>5</v>
      </c>
      <c r="E781" s="24">
        <v>4800000</v>
      </c>
      <c r="F781" s="24">
        <v>5000000</v>
      </c>
      <c r="G781" s="24">
        <v>1920000</v>
      </c>
      <c r="H781" s="24">
        <v>2000000</v>
      </c>
      <c r="I781" s="24">
        <v>240000</v>
      </c>
      <c r="J781" s="24">
        <v>250000</v>
      </c>
      <c r="K781" s="24">
        <v>435730.63689494878</v>
      </c>
      <c r="L781" s="24">
        <v>281098.67954310775</v>
      </c>
      <c r="M781" s="24">
        <v>716829.31643805653</v>
      </c>
      <c r="N781" s="24">
        <v>783170.68356194347</v>
      </c>
      <c r="O781" s="24">
        <v>1064269.3631050512</v>
      </c>
      <c r="P781" s="24">
        <v>1500000</v>
      </c>
      <c r="Q781" s="24">
        <v>259.82817883585358</v>
      </c>
      <c r="R781" s="24">
        <v>125.70512813876758</v>
      </c>
      <c r="S781" s="24">
        <v>385.53330697462115</v>
      </c>
      <c r="T781" s="24">
        <v>750</v>
      </c>
      <c r="U781" s="24">
        <v>4800000</v>
      </c>
      <c r="V781" s="24">
        <v>5000000</v>
      </c>
      <c r="W781" s="24">
        <v>1920000</v>
      </c>
      <c r="X781" s="24">
        <v>2000000</v>
      </c>
      <c r="Y781" s="24">
        <v>0</v>
      </c>
      <c r="Z781" s="24">
        <v>0</v>
      </c>
      <c r="AA781" s="24">
        <v>435730.63689494878</v>
      </c>
      <c r="AB781" s="24">
        <v>281098.67954310775</v>
      </c>
      <c r="AC781" s="24">
        <v>716829.31643805653</v>
      </c>
      <c r="AD781" s="24">
        <v>783170.68356194347</v>
      </c>
      <c r="AE781" s="24">
        <v>1064269.3631050512</v>
      </c>
      <c r="AF781" s="24">
        <v>1500000</v>
      </c>
      <c r="AG781" s="24">
        <v>259.82817883585358</v>
      </c>
      <c r="AH781" s="24">
        <v>125.70512813876758</v>
      </c>
      <c r="AI781" s="24">
        <v>385.53330697462115</v>
      </c>
      <c r="AJ781" s="24">
        <v>750</v>
      </c>
      <c r="AK781" s="24">
        <v>0</v>
      </c>
      <c r="AL781" s="24">
        <v>0</v>
      </c>
      <c r="AM781" s="24">
        <v>0</v>
      </c>
      <c r="AN781" s="24">
        <v>0</v>
      </c>
      <c r="AO781" s="24">
        <v>240000</v>
      </c>
      <c r="AP781" s="24">
        <v>250000</v>
      </c>
      <c r="AQ781" s="24">
        <v>0</v>
      </c>
      <c r="AR781" s="24">
        <v>0</v>
      </c>
      <c r="AS781" s="24">
        <v>0</v>
      </c>
      <c r="AT781" s="24">
        <v>0</v>
      </c>
      <c r="AU781" s="24">
        <v>0</v>
      </c>
      <c r="AV781" s="24">
        <v>0</v>
      </c>
      <c r="AW781" s="24">
        <v>0</v>
      </c>
      <c r="AX781" s="24">
        <v>0</v>
      </c>
      <c r="AY781" s="24">
        <v>0</v>
      </c>
      <c r="AZ781" s="24">
        <v>0</v>
      </c>
      <c r="BA781" s="24">
        <v>364.46669302537885</v>
      </c>
      <c r="BB781" s="24">
        <v>490.17182116414733</v>
      </c>
      <c r="BC781" s="24">
        <v>364.46669302537885</v>
      </c>
      <c r="BD781" s="24">
        <v>490.17182116414733</v>
      </c>
      <c r="BE781" s="24">
        <v>0</v>
      </c>
      <c r="BF781" s="24">
        <v>0</v>
      </c>
      <c r="BG781" s="24">
        <v>4800000</v>
      </c>
      <c r="BH781" s="24">
        <v>5000000</v>
      </c>
      <c r="BI781" s="24">
        <v>0</v>
      </c>
      <c r="BJ781" s="24">
        <v>0</v>
      </c>
      <c r="BK781" s="24">
        <v>0</v>
      </c>
      <c r="BL781" s="24">
        <v>0</v>
      </c>
    </row>
    <row r="782" spans="1:64" x14ac:dyDescent="0.25">
      <c r="A782" t="s">
        <v>5123</v>
      </c>
      <c r="B782">
        <v>58</v>
      </c>
      <c r="C782">
        <v>4</v>
      </c>
      <c r="D782">
        <v>5</v>
      </c>
      <c r="E782" s="24">
        <v>8000000</v>
      </c>
      <c r="F782" s="24">
        <v>5333333.333333333</v>
      </c>
      <c r="G782" s="24">
        <v>3200000</v>
      </c>
      <c r="H782" s="24">
        <v>2133333.3333333335</v>
      </c>
      <c r="I782" s="24">
        <v>400000</v>
      </c>
      <c r="J782" s="24">
        <v>266666.66666666669</v>
      </c>
      <c r="K782" s="24">
        <v>459591.08540991507</v>
      </c>
      <c r="L782" s="24">
        <v>287325.25287525915</v>
      </c>
      <c r="M782" s="24">
        <v>746916.33828517422</v>
      </c>
      <c r="N782" s="24">
        <v>853083.66171482578</v>
      </c>
      <c r="O782" s="24">
        <v>1140408.9145900905</v>
      </c>
      <c r="P782" s="24">
        <v>1600000</v>
      </c>
      <c r="Q782" s="24">
        <v>273.4504615901883</v>
      </c>
      <c r="R782" s="24">
        <v>127.65651271668639</v>
      </c>
      <c r="S782" s="24">
        <v>401.10697430687469</v>
      </c>
      <c r="T782" s="24">
        <v>800</v>
      </c>
      <c r="U782" s="24">
        <v>8000000</v>
      </c>
      <c r="V782" s="24">
        <v>5333333.333333333</v>
      </c>
      <c r="W782" s="24">
        <v>3200000</v>
      </c>
      <c r="X782" s="24">
        <v>2133333.3333333335</v>
      </c>
      <c r="Y782" s="24">
        <v>0</v>
      </c>
      <c r="Z782" s="24">
        <v>0</v>
      </c>
      <c r="AA782" s="24">
        <v>459591.08540991507</v>
      </c>
      <c r="AB782" s="24">
        <v>287325.25287525915</v>
      </c>
      <c r="AC782" s="24">
        <v>746916.33828517422</v>
      </c>
      <c r="AD782" s="24">
        <v>853083.66171482578</v>
      </c>
      <c r="AE782" s="24">
        <v>1140408.9145900905</v>
      </c>
      <c r="AF782" s="24">
        <v>1600000</v>
      </c>
      <c r="AG782" s="24">
        <v>273.4504615901883</v>
      </c>
      <c r="AH782" s="24">
        <v>127.65651271668639</v>
      </c>
      <c r="AI782" s="24">
        <v>401.10697430687469</v>
      </c>
      <c r="AJ782" s="24">
        <v>800</v>
      </c>
      <c r="AK782" s="24">
        <v>0</v>
      </c>
      <c r="AL782" s="24">
        <v>0</v>
      </c>
      <c r="AM782" s="24">
        <v>0</v>
      </c>
      <c r="AN782" s="24">
        <v>0</v>
      </c>
      <c r="AO782" s="24">
        <v>400000</v>
      </c>
      <c r="AP782" s="24">
        <v>266666.66666666669</v>
      </c>
      <c r="AQ782" s="24">
        <v>0</v>
      </c>
      <c r="AR782" s="24">
        <v>0</v>
      </c>
      <c r="AS782" s="24">
        <v>0</v>
      </c>
      <c r="AT782" s="24">
        <v>0</v>
      </c>
      <c r="AU782" s="24">
        <v>0</v>
      </c>
      <c r="AV782" s="24">
        <v>0</v>
      </c>
      <c r="AW782" s="24">
        <v>0</v>
      </c>
      <c r="AX782" s="24">
        <v>0</v>
      </c>
      <c r="AY782" s="24">
        <v>0</v>
      </c>
      <c r="AZ782" s="24">
        <v>0</v>
      </c>
      <c r="BA782" s="24">
        <v>398.89302569312531</v>
      </c>
      <c r="BB782" s="24">
        <v>526.54953840981034</v>
      </c>
      <c r="BC782" s="24">
        <v>398.89302569312531</v>
      </c>
      <c r="BD782" s="24">
        <v>526.54953840981034</v>
      </c>
      <c r="BE782" s="24">
        <v>0</v>
      </c>
      <c r="BF782" s="24">
        <v>0</v>
      </c>
      <c r="BG782" s="24">
        <v>8000000</v>
      </c>
      <c r="BH782" s="24">
        <v>5333333.333333333</v>
      </c>
      <c r="BI782" s="24">
        <v>0</v>
      </c>
      <c r="BJ782" s="24">
        <v>0</v>
      </c>
      <c r="BK782" s="24">
        <v>0</v>
      </c>
      <c r="BL782" s="24">
        <v>0</v>
      </c>
    </row>
    <row r="783" spans="1:64" x14ac:dyDescent="0.25">
      <c r="A783" t="s">
        <v>5123</v>
      </c>
      <c r="B783">
        <v>59</v>
      </c>
      <c r="C783">
        <v>4</v>
      </c>
      <c r="D783">
        <v>5</v>
      </c>
      <c r="E783" s="24">
        <v>8000000</v>
      </c>
      <c r="F783" s="24">
        <v>6400000</v>
      </c>
      <c r="G783" s="24">
        <v>3200000</v>
      </c>
      <c r="H783" s="24">
        <v>2560000</v>
      </c>
      <c r="I783" s="24">
        <v>400000</v>
      </c>
      <c r="J783" s="24">
        <v>320000</v>
      </c>
      <c r="K783" s="24">
        <v>483653.53899562173</v>
      </c>
      <c r="L783" s="24">
        <v>291086.86093254946</v>
      </c>
      <c r="M783" s="24">
        <v>774740.39992817119</v>
      </c>
      <c r="N783" s="24">
        <v>1145259.6000718288</v>
      </c>
      <c r="O783" s="24">
        <v>1436346.4610043764</v>
      </c>
      <c r="P783" s="24">
        <v>1920000</v>
      </c>
      <c r="Q783" s="24">
        <v>286.87761350123492</v>
      </c>
      <c r="R783" s="24">
        <v>128.47967080684612</v>
      </c>
      <c r="S783" s="24">
        <v>415.35728430808103</v>
      </c>
      <c r="T783" s="24">
        <v>960</v>
      </c>
      <c r="U783" s="24">
        <v>8000000</v>
      </c>
      <c r="V783" s="24">
        <v>6400000</v>
      </c>
      <c r="W783" s="24">
        <v>3200000</v>
      </c>
      <c r="X783" s="24">
        <v>2560000</v>
      </c>
      <c r="Y783" s="24">
        <v>0</v>
      </c>
      <c r="Z783" s="24">
        <v>0</v>
      </c>
      <c r="AA783" s="24">
        <v>483653.53899562173</v>
      </c>
      <c r="AB783" s="24">
        <v>291086.86093254946</v>
      </c>
      <c r="AC783" s="24">
        <v>774740.39992817119</v>
      </c>
      <c r="AD783" s="24">
        <v>1145259.6000718288</v>
      </c>
      <c r="AE783" s="24">
        <v>1436346.4610043764</v>
      </c>
      <c r="AF783" s="24">
        <v>1920000</v>
      </c>
      <c r="AG783" s="24">
        <v>286.87761350123492</v>
      </c>
      <c r="AH783" s="24">
        <v>128.47967080684612</v>
      </c>
      <c r="AI783" s="24">
        <v>415.35728430808103</v>
      </c>
      <c r="AJ783" s="24">
        <v>960</v>
      </c>
      <c r="AK783" s="24">
        <v>0</v>
      </c>
      <c r="AL783" s="24">
        <v>0</v>
      </c>
      <c r="AM783" s="24">
        <v>0</v>
      </c>
      <c r="AN783" s="24">
        <v>0</v>
      </c>
      <c r="AO783" s="24">
        <v>400000</v>
      </c>
      <c r="AP783" s="24">
        <v>320000</v>
      </c>
      <c r="AQ783" s="24">
        <v>0</v>
      </c>
      <c r="AR783" s="24">
        <v>0</v>
      </c>
      <c r="AS783" s="24">
        <v>0</v>
      </c>
      <c r="AT783" s="24">
        <v>0</v>
      </c>
      <c r="AU783" s="24">
        <v>0</v>
      </c>
      <c r="AV783" s="24">
        <v>0</v>
      </c>
      <c r="AW783" s="24">
        <v>0</v>
      </c>
      <c r="AX783" s="24">
        <v>0</v>
      </c>
      <c r="AY783" s="24">
        <v>0</v>
      </c>
      <c r="AZ783" s="24">
        <v>0</v>
      </c>
      <c r="BA783" s="24">
        <v>544.64271569191988</v>
      </c>
      <c r="BB783" s="24">
        <v>673.12238649876599</v>
      </c>
      <c r="BC783" s="24">
        <v>544.64271569191988</v>
      </c>
      <c r="BD783" s="24">
        <v>673.12238649876599</v>
      </c>
      <c r="BE783" s="24">
        <v>0</v>
      </c>
      <c r="BF783" s="24">
        <v>0</v>
      </c>
      <c r="BG783" s="24">
        <v>8000000</v>
      </c>
      <c r="BH783" s="24">
        <v>6400000</v>
      </c>
      <c r="BI783" s="24">
        <v>0</v>
      </c>
      <c r="BJ783" s="24">
        <v>0</v>
      </c>
      <c r="BK783" s="24">
        <v>0</v>
      </c>
      <c r="BL783" s="24">
        <v>0</v>
      </c>
    </row>
    <row r="784" spans="1:64" x14ac:dyDescent="0.25">
      <c r="A784" t="s">
        <v>5123</v>
      </c>
      <c r="B784">
        <v>60</v>
      </c>
      <c r="C784">
        <v>4</v>
      </c>
      <c r="D784">
        <v>5</v>
      </c>
      <c r="E784" s="24">
        <v>8000000</v>
      </c>
      <c r="F784" s="24">
        <v>7466666.666666666</v>
      </c>
      <c r="G784" s="24">
        <v>3200000</v>
      </c>
      <c r="H784" s="24">
        <v>2986666.6666666665</v>
      </c>
      <c r="I784" s="24">
        <v>400000</v>
      </c>
      <c r="J784" s="24">
        <v>373333.33333333331</v>
      </c>
      <c r="K784" s="24">
        <v>507728.30621815659</v>
      </c>
      <c r="L784" s="24">
        <v>295012.15514111519</v>
      </c>
      <c r="M784" s="24">
        <v>802740.46135927178</v>
      </c>
      <c r="N784" s="24">
        <v>1437259.5386407264</v>
      </c>
      <c r="O784" s="24">
        <v>1732271.6937818378</v>
      </c>
      <c r="P784" s="24">
        <v>2240000</v>
      </c>
      <c r="Q784" s="24">
        <v>300.09861752923371</v>
      </c>
      <c r="R784" s="24">
        <v>129.70026371276799</v>
      </c>
      <c r="S784" s="24">
        <v>429.7988812420017</v>
      </c>
      <c r="T784" s="24">
        <v>1120</v>
      </c>
      <c r="U784" s="24">
        <v>8000000</v>
      </c>
      <c r="V784" s="24">
        <v>7466666.666666666</v>
      </c>
      <c r="W784" s="24">
        <v>3200000</v>
      </c>
      <c r="X784" s="24">
        <v>2986666.6666666665</v>
      </c>
      <c r="Y784" s="24">
        <v>0</v>
      </c>
      <c r="Z784" s="24">
        <v>0</v>
      </c>
      <c r="AA784" s="24">
        <v>507728.30621815659</v>
      </c>
      <c r="AB784" s="24">
        <v>295012.15514111519</v>
      </c>
      <c r="AC784" s="24">
        <v>802740.46135927178</v>
      </c>
      <c r="AD784" s="24">
        <v>1437259.5386407264</v>
      </c>
      <c r="AE784" s="24">
        <v>1732271.6937818378</v>
      </c>
      <c r="AF784" s="24">
        <v>2240000</v>
      </c>
      <c r="AG784" s="24">
        <v>300.09861752923371</v>
      </c>
      <c r="AH784" s="24">
        <v>129.70026371276799</v>
      </c>
      <c r="AI784" s="24">
        <v>429.7988812420017</v>
      </c>
      <c r="AJ784" s="24">
        <v>1120</v>
      </c>
      <c r="AK784" s="24">
        <v>0</v>
      </c>
      <c r="AL784" s="24">
        <v>0</v>
      </c>
      <c r="AM784" s="24">
        <v>0</v>
      </c>
      <c r="AN784" s="24">
        <v>0</v>
      </c>
      <c r="AO784" s="24">
        <v>400000</v>
      </c>
      <c r="AP784" s="24">
        <v>373333.33333333331</v>
      </c>
      <c r="AQ784" s="24">
        <v>0</v>
      </c>
      <c r="AR784" s="24">
        <v>0</v>
      </c>
      <c r="AS784" s="24">
        <v>0</v>
      </c>
      <c r="AT784" s="24">
        <v>0</v>
      </c>
      <c r="AU784" s="24">
        <v>0</v>
      </c>
      <c r="AV784" s="24">
        <v>0</v>
      </c>
      <c r="AW784" s="24">
        <v>0</v>
      </c>
      <c r="AX784" s="24">
        <v>0</v>
      </c>
      <c r="AY784" s="24">
        <v>0</v>
      </c>
      <c r="AZ784" s="24">
        <v>0</v>
      </c>
      <c r="BA784" s="24">
        <v>690.20111875799739</v>
      </c>
      <c r="BB784" s="24">
        <v>819.90138247076538</v>
      </c>
      <c r="BC784" s="24">
        <v>690.20111875799739</v>
      </c>
      <c r="BD784" s="24">
        <v>819.90138247076538</v>
      </c>
      <c r="BE784" s="24">
        <v>0</v>
      </c>
      <c r="BF784" s="24">
        <v>0</v>
      </c>
      <c r="BG784" s="24">
        <v>8000000</v>
      </c>
      <c r="BH784" s="24">
        <v>7466666.666666666</v>
      </c>
      <c r="BI784" s="24">
        <v>0</v>
      </c>
      <c r="BJ784" s="24">
        <v>0</v>
      </c>
      <c r="BK784" s="24">
        <v>0</v>
      </c>
      <c r="BL784" s="24">
        <v>0</v>
      </c>
    </row>
    <row r="785" spans="1:64" x14ac:dyDescent="0.25">
      <c r="A785" t="s">
        <v>5123</v>
      </c>
      <c r="B785">
        <v>61</v>
      </c>
      <c r="C785">
        <v>1</v>
      </c>
      <c r="D785">
        <v>6</v>
      </c>
      <c r="E785" s="24">
        <v>0</v>
      </c>
      <c r="F785" s="24">
        <v>6666666.666666667</v>
      </c>
      <c r="G785" s="24">
        <v>0</v>
      </c>
      <c r="H785" s="24">
        <v>2666666.666666667</v>
      </c>
      <c r="I785" s="24">
        <v>0</v>
      </c>
      <c r="J785" s="24">
        <v>333333.33333333337</v>
      </c>
      <c r="K785" s="24">
        <v>531947.24289563484</v>
      </c>
      <c r="L785" s="24">
        <v>301315.71156197228</v>
      </c>
      <c r="M785" s="24">
        <v>833262.95445760712</v>
      </c>
      <c r="N785" s="24">
        <v>-833262.95445760339</v>
      </c>
      <c r="O785" s="24">
        <v>-531947.24289563298</v>
      </c>
      <c r="P785" s="24">
        <v>0</v>
      </c>
      <c r="Q785" s="24">
        <v>313.38915850227477</v>
      </c>
      <c r="R785" s="24">
        <v>132.39565737992234</v>
      </c>
      <c r="S785" s="24">
        <v>445.78481588219711</v>
      </c>
      <c r="T785" s="24">
        <v>0</v>
      </c>
      <c r="U785" s="24">
        <v>0</v>
      </c>
      <c r="V785" s="24">
        <v>6666666.666666667</v>
      </c>
      <c r="W785" s="24">
        <v>0</v>
      </c>
      <c r="X785" s="24">
        <v>2666666.666666667</v>
      </c>
      <c r="Y785" s="24">
        <v>0</v>
      </c>
      <c r="Z785" s="24">
        <v>0</v>
      </c>
      <c r="AA785" s="24">
        <v>531947.24289563484</v>
      </c>
      <c r="AB785" s="24">
        <v>301315.71156197228</v>
      </c>
      <c r="AC785" s="24">
        <v>833262.95445760712</v>
      </c>
      <c r="AD785" s="24">
        <v>-833262.95445760339</v>
      </c>
      <c r="AE785" s="24">
        <v>-531947.24289563298</v>
      </c>
      <c r="AF785" s="24">
        <v>0</v>
      </c>
      <c r="AG785" s="24">
        <v>313.38915850227477</v>
      </c>
      <c r="AH785" s="24">
        <v>132.39565737992234</v>
      </c>
      <c r="AI785" s="24">
        <v>445.78481588219711</v>
      </c>
      <c r="AJ785" s="24">
        <v>0</v>
      </c>
      <c r="AK785" s="24">
        <v>0</v>
      </c>
      <c r="AL785" s="24">
        <v>0</v>
      </c>
      <c r="AM785" s="24">
        <v>0</v>
      </c>
      <c r="AN785" s="24">
        <v>0</v>
      </c>
      <c r="AO785" s="24">
        <v>0</v>
      </c>
      <c r="AP785" s="24">
        <v>333333.33333333337</v>
      </c>
      <c r="AQ785" s="24">
        <v>0</v>
      </c>
      <c r="AR785" s="24">
        <v>0</v>
      </c>
      <c r="AS785" s="24">
        <v>0</v>
      </c>
      <c r="AT785" s="24">
        <v>0</v>
      </c>
      <c r="AU785" s="24">
        <v>0</v>
      </c>
      <c r="AV785" s="24">
        <v>0</v>
      </c>
      <c r="AW785" s="24">
        <v>0</v>
      </c>
      <c r="AX785" s="24">
        <v>0</v>
      </c>
      <c r="AY785" s="24">
        <v>0</v>
      </c>
      <c r="AZ785" s="24">
        <v>0</v>
      </c>
      <c r="BA785" s="24">
        <v>-445.7848158821962</v>
      </c>
      <c r="BB785" s="24">
        <v>-313.38915850227568</v>
      </c>
      <c r="BC785" s="24">
        <v>-445.7848158821962</v>
      </c>
      <c r="BD785" s="24">
        <v>-313.38915850227568</v>
      </c>
      <c r="BE785" s="24">
        <v>0</v>
      </c>
      <c r="BF785" s="24">
        <v>0</v>
      </c>
      <c r="BG785" s="24">
        <v>0</v>
      </c>
      <c r="BH785" s="24">
        <v>6666666.666666667</v>
      </c>
      <c r="BI785" s="24">
        <v>0</v>
      </c>
      <c r="BJ785" s="24">
        <v>0</v>
      </c>
      <c r="BK785" s="24">
        <v>0</v>
      </c>
      <c r="BL785" s="24">
        <v>0</v>
      </c>
    </row>
    <row r="786" spans="1:64" x14ac:dyDescent="0.25">
      <c r="A786" t="s">
        <v>5123</v>
      </c>
      <c r="B786">
        <v>62</v>
      </c>
      <c r="C786">
        <v>1</v>
      </c>
      <c r="D786">
        <v>6</v>
      </c>
      <c r="E786" s="24">
        <v>0</v>
      </c>
      <c r="F786" s="24">
        <v>4000000</v>
      </c>
      <c r="G786" s="24">
        <v>0</v>
      </c>
      <c r="H786" s="24">
        <v>1600000</v>
      </c>
      <c r="I786" s="24">
        <v>0</v>
      </c>
      <c r="J786" s="24">
        <v>200000</v>
      </c>
      <c r="K786" s="24">
        <v>556366.20854750089</v>
      </c>
      <c r="L786" s="24">
        <v>299383.4988679979</v>
      </c>
      <c r="M786" s="24">
        <v>855749.70741549879</v>
      </c>
      <c r="N786" s="24">
        <v>-855749.70741549879</v>
      </c>
      <c r="O786" s="24">
        <v>-556366.20854750276</v>
      </c>
      <c r="P786" s="24">
        <v>0</v>
      </c>
      <c r="Q786" s="24">
        <v>326.6195638324607</v>
      </c>
      <c r="R786" s="24">
        <v>130.06332288404974</v>
      </c>
      <c r="S786" s="24">
        <v>456.68288671651044</v>
      </c>
      <c r="T786" s="24">
        <v>0</v>
      </c>
      <c r="U786" s="24">
        <v>0</v>
      </c>
      <c r="V786" s="24">
        <v>4000000</v>
      </c>
      <c r="W786" s="24">
        <v>0</v>
      </c>
      <c r="X786" s="24">
        <v>1600000</v>
      </c>
      <c r="Y786" s="24">
        <v>0</v>
      </c>
      <c r="Z786" s="24">
        <v>0</v>
      </c>
      <c r="AA786" s="24">
        <v>556366.20854750089</v>
      </c>
      <c r="AB786" s="24">
        <v>299383.4988679979</v>
      </c>
      <c r="AC786" s="24">
        <v>855749.70741549879</v>
      </c>
      <c r="AD786" s="24">
        <v>-855749.70741549879</v>
      </c>
      <c r="AE786" s="24">
        <v>-556366.20854750276</v>
      </c>
      <c r="AF786" s="24">
        <v>0</v>
      </c>
      <c r="AG786" s="24">
        <v>326.6195638324607</v>
      </c>
      <c r="AH786" s="24">
        <v>130.06332288404974</v>
      </c>
      <c r="AI786" s="24">
        <v>456.68288671651044</v>
      </c>
      <c r="AJ786" s="24">
        <v>0</v>
      </c>
      <c r="AK786" s="24">
        <v>0</v>
      </c>
      <c r="AL786" s="24">
        <v>0</v>
      </c>
      <c r="AM786" s="24">
        <v>0</v>
      </c>
      <c r="AN786" s="24">
        <v>0</v>
      </c>
      <c r="AO786" s="24">
        <v>0</v>
      </c>
      <c r="AP786" s="24">
        <v>200000</v>
      </c>
      <c r="AQ786" s="24">
        <v>0</v>
      </c>
      <c r="AR786" s="24">
        <v>0</v>
      </c>
      <c r="AS786" s="24">
        <v>0</v>
      </c>
      <c r="AT786" s="24">
        <v>0</v>
      </c>
      <c r="AU786" s="24">
        <v>0</v>
      </c>
      <c r="AV786" s="24">
        <v>0</v>
      </c>
      <c r="AW786" s="24">
        <v>0</v>
      </c>
      <c r="AX786" s="24">
        <v>0</v>
      </c>
      <c r="AY786" s="24">
        <v>0</v>
      </c>
      <c r="AZ786" s="24">
        <v>0</v>
      </c>
      <c r="BA786" s="24">
        <v>-456.68288671651135</v>
      </c>
      <c r="BB786" s="24">
        <v>-326.61956383245706</v>
      </c>
      <c r="BC786" s="24">
        <v>-456.68288671651135</v>
      </c>
      <c r="BD786" s="24">
        <v>-326.61956383245706</v>
      </c>
      <c r="BE786" s="24">
        <v>0</v>
      </c>
      <c r="BF786" s="24">
        <v>0</v>
      </c>
      <c r="BG786" s="24">
        <v>0</v>
      </c>
      <c r="BH786" s="24">
        <v>4000000</v>
      </c>
      <c r="BI786" s="24">
        <v>0</v>
      </c>
      <c r="BJ786" s="24">
        <v>0</v>
      </c>
      <c r="BK786" s="24">
        <v>0</v>
      </c>
      <c r="BL786" s="24">
        <v>0</v>
      </c>
    </row>
    <row r="787" spans="1:64" x14ac:dyDescent="0.25">
      <c r="A787" t="s">
        <v>5123</v>
      </c>
      <c r="B787">
        <v>63</v>
      </c>
      <c r="C787">
        <v>1</v>
      </c>
      <c r="D787">
        <v>6</v>
      </c>
      <c r="E787" s="24">
        <v>0</v>
      </c>
      <c r="F787" s="24">
        <v>1333333.3333333333</v>
      </c>
      <c r="G787" s="24">
        <v>0</v>
      </c>
      <c r="H787" s="24">
        <v>533333.33333333337</v>
      </c>
      <c r="I787" s="24">
        <v>0</v>
      </c>
      <c r="J787" s="24">
        <v>66666.666666666672</v>
      </c>
      <c r="K787" s="24">
        <v>579775.42562960088</v>
      </c>
      <c r="L787" s="24">
        <v>282476.01009084843</v>
      </c>
      <c r="M787" s="24">
        <v>862251.43572044931</v>
      </c>
      <c r="N787" s="24">
        <v>-862251.43572045118</v>
      </c>
      <c r="O787" s="24">
        <v>-579775.42562960088</v>
      </c>
      <c r="P787" s="24">
        <v>0</v>
      </c>
      <c r="Q787" s="24">
        <v>338.36588684905291</v>
      </c>
      <c r="R787" s="24">
        <v>119.70875454603811</v>
      </c>
      <c r="S787" s="24">
        <v>458.07464139509102</v>
      </c>
      <c r="T787" s="24">
        <v>0</v>
      </c>
      <c r="U787" s="24">
        <v>0</v>
      </c>
      <c r="V787" s="24">
        <v>1333333.3333333333</v>
      </c>
      <c r="W787" s="24">
        <v>0</v>
      </c>
      <c r="X787" s="24">
        <v>533333.33333333337</v>
      </c>
      <c r="Y787" s="24">
        <v>0</v>
      </c>
      <c r="Z787" s="24">
        <v>0</v>
      </c>
      <c r="AA787" s="24">
        <v>579775.42562960088</v>
      </c>
      <c r="AB787" s="24">
        <v>282476.01009084843</v>
      </c>
      <c r="AC787" s="24">
        <v>862251.43572044931</v>
      </c>
      <c r="AD787" s="24">
        <v>-862251.43572045118</v>
      </c>
      <c r="AE787" s="24">
        <v>-579775.42562960088</v>
      </c>
      <c r="AF787" s="24">
        <v>0</v>
      </c>
      <c r="AG787" s="24">
        <v>338.36588684905291</v>
      </c>
      <c r="AH787" s="24">
        <v>119.70875454603811</v>
      </c>
      <c r="AI787" s="24">
        <v>458.07464139509102</v>
      </c>
      <c r="AJ787" s="24">
        <v>0</v>
      </c>
      <c r="AK787" s="24">
        <v>0</v>
      </c>
      <c r="AL787" s="24">
        <v>0</v>
      </c>
      <c r="AM787" s="24">
        <v>0</v>
      </c>
      <c r="AN787" s="24">
        <v>0</v>
      </c>
      <c r="AO787" s="24">
        <v>0</v>
      </c>
      <c r="AP787" s="24">
        <v>66666.666666666672</v>
      </c>
      <c r="AQ787" s="24">
        <v>0</v>
      </c>
      <c r="AR787" s="24">
        <v>0</v>
      </c>
      <c r="AS787" s="24">
        <v>0</v>
      </c>
      <c r="AT787" s="24">
        <v>0</v>
      </c>
      <c r="AU787" s="24">
        <v>0</v>
      </c>
      <c r="AV787" s="24">
        <v>0</v>
      </c>
      <c r="AW787" s="24">
        <v>0</v>
      </c>
      <c r="AX787" s="24">
        <v>0</v>
      </c>
      <c r="AY787" s="24">
        <v>0</v>
      </c>
      <c r="AZ787" s="24">
        <v>0</v>
      </c>
      <c r="BA787" s="24">
        <v>-458.07464139509102</v>
      </c>
      <c r="BB787" s="24">
        <v>-338.36588684905291</v>
      </c>
      <c r="BC787" s="24">
        <v>-458.07464139509102</v>
      </c>
      <c r="BD787" s="24">
        <v>-338.36588684905291</v>
      </c>
      <c r="BE787" s="24">
        <v>0</v>
      </c>
      <c r="BF787" s="24">
        <v>0</v>
      </c>
      <c r="BG787" s="24">
        <v>0</v>
      </c>
      <c r="BH787" s="24">
        <v>1333333.3333333333</v>
      </c>
      <c r="BI787" s="24">
        <v>0</v>
      </c>
      <c r="BJ787" s="24">
        <v>0</v>
      </c>
      <c r="BK787" s="24">
        <v>0</v>
      </c>
      <c r="BL787" s="24">
        <v>0</v>
      </c>
    </row>
    <row r="788" spans="1:64" x14ac:dyDescent="0.25">
      <c r="A788" t="s">
        <v>5123</v>
      </c>
      <c r="B788">
        <v>64</v>
      </c>
      <c r="C788">
        <v>2</v>
      </c>
      <c r="D788">
        <v>6</v>
      </c>
      <c r="E788" s="24">
        <v>0</v>
      </c>
      <c r="F788" s="24">
        <v>0</v>
      </c>
      <c r="G788" s="24">
        <v>0</v>
      </c>
      <c r="H788" s="24">
        <v>0</v>
      </c>
      <c r="I788" s="24">
        <v>0</v>
      </c>
      <c r="J788" s="24">
        <v>0</v>
      </c>
      <c r="K788" s="24">
        <v>600663.91334472783</v>
      </c>
      <c r="L788" s="24">
        <v>255539.44012782909</v>
      </c>
      <c r="M788" s="24">
        <v>856203.35347255692</v>
      </c>
      <c r="N788" s="24">
        <v>-856203.35347255692</v>
      </c>
      <c r="O788" s="24">
        <v>-600663.91334472597</v>
      </c>
      <c r="P788" s="24">
        <v>0</v>
      </c>
      <c r="Q788" s="24">
        <v>347.59457518408726</v>
      </c>
      <c r="R788" s="24">
        <v>104.7918705585389</v>
      </c>
      <c r="S788" s="24">
        <v>452.38644574262617</v>
      </c>
      <c r="T788" s="24">
        <v>0</v>
      </c>
      <c r="U788" s="24">
        <v>0</v>
      </c>
      <c r="V788" s="24">
        <v>0</v>
      </c>
      <c r="W788" s="24">
        <v>0</v>
      </c>
      <c r="X788" s="24">
        <v>0</v>
      </c>
      <c r="Y788" s="24">
        <v>0</v>
      </c>
      <c r="Z788" s="24">
        <v>0</v>
      </c>
      <c r="AA788" s="24">
        <v>600663.91334472783</v>
      </c>
      <c r="AB788" s="24">
        <v>255539.44012782909</v>
      </c>
      <c r="AC788" s="24">
        <v>856203.35347255692</v>
      </c>
      <c r="AD788" s="24">
        <v>-856203.35347255692</v>
      </c>
      <c r="AE788" s="24">
        <v>-600663.91334472597</v>
      </c>
      <c r="AF788" s="24">
        <v>0</v>
      </c>
      <c r="AG788" s="24">
        <v>347.59457518408726</v>
      </c>
      <c r="AH788" s="24">
        <v>104.7918705585389</v>
      </c>
      <c r="AI788" s="24">
        <v>452.38644574262617</v>
      </c>
      <c r="AJ788" s="24">
        <v>0</v>
      </c>
      <c r="AK788" s="24">
        <v>0</v>
      </c>
      <c r="AL788" s="24">
        <v>0</v>
      </c>
      <c r="AM788" s="24">
        <v>0</v>
      </c>
      <c r="AN788" s="24">
        <v>0</v>
      </c>
      <c r="AO788" s="24">
        <v>0</v>
      </c>
      <c r="AP788" s="24">
        <v>0</v>
      </c>
      <c r="AQ788" s="24">
        <v>0</v>
      </c>
      <c r="AR788" s="24">
        <v>0</v>
      </c>
      <c r="AS788" s="24">
        <v>0</v>
      </c>
      <c r="AT788" s="24">
        <v>0</v>
      </c>
      <c r="AU788" s="24">
        <v>0</v>
      </c>
      <c r="AV788" s="24">
        <v>0</v>
      </c>
      <c r="AW788" s="24">
        <v>0</v>
      </c>
      <c r="AX788" s="24">
        <v>0</v>
      </c>
      <c r="AY788" s="24">
        <v>0</v>
      </c>
      <c r="AZ788" s="24">
        <v>0</v>
      </c>
      <c r="BA788" s="24">
        <v>-452.38644574262617</v>
      </c>
      <c r="BB788" s="24">
        <v>-347.59457518408817</v>
      </c>
      <c r="BC788" s="24">
        <v>-452.38644574262617</v>
      </c>
      <c r="BD788" s="24">
        <v>-347.59457518408817</v>
      </c>
      <c r="BE788" s="24">
        <v>0</v>
      </c>
      <c r="BF788" s="24">
        <v>0</v>
      </c>
      <c r="BG788" s="24">
        <v>0</v>
      </c>
      <c r="BH788" s="24">
        <v>0</v>
      </c>
      <c r="BI788" s="24">
        <v>0</v>
      </c>
      <c r="BJ788" s="24">
        <v>0</v>
      </c>
      <c r="BK788" s="24">
        <v>0</v>
      </c>
      <c r="BL788" s="24">
        <v>0</v>
      </c>
    </row>
    <row r="789" spans="1:64" x14ac:dyDescent="0.25">
      <c r="A789" t="s">
        <v>5123</v>
      </c>
      <c r="B789">
        <v>65</v>
      </c>
      <c r="C789">
        <v>2</v>
      </c>
      <c r="D789">
        <v>6</v>
      </c>
      <c r="E789" s="24">
        <v>0</v>
      </c>
      <c r="F789" s="24">
        <v>0</v>
      </c>
      <c r="G789" s="24">
        <v>0</v>
      </c>
      <c r="H789" s="24">
        <v>0</v>
      </c>
      <c r="I789" s="24">
        <v>0</v>
      </c>
      <c r="J789" s="24">
        <v>0</v>
      </c>
      <c r="K789" s="24">
        <v>618136.87387867272</v>
      </c>
      <c r="L789" s="24">
        <v>223535.10902509093</v>
      </c>
      <c r="M789" s="24">
        <v>841671.98290376365</v>
      </c>
      <c r="N789" s="24">
        <v>-841671.98290376365</v>
      </c>
      <c r="O789" s="24">
        <v>-618136.87387867272</v>
      </c>
      <c r="P789" s="24">
        <v>0</v>
      </c>
      <c r="Q789" s="24">
        <v>354.03193485725751</v>
      </c>
      <c r="R789" s="24">
        <v>88.122020905926547</v>
      </c>
      <c r="S789" s="24">
        <v>442.15395576318406</v>
      </c>
      <c r="T789" s="24">
        <v>0</v>
      </c>
      <c r="U789" s="24">
        <v>0</v>
      </c>
      <c r="V789" s="24">
        <v>0</v>
      </c>
      <c r="W789" s="24">
        <v>0</v>
      </c>
      <c r="X789" s="24">
        <v>0</v>
      </c>
      <c r="Y789" s="24">
        <v>0</v>
      </c>
      <c r="Z789" s="24">
        <v>0</v>
      </c>
      <c r="AA789" s="24">
        <v>618136.87387867272</v>
      </c>
      <c r="AB789" s="24">
        <v>223535.10902509093</v>
      </c>
      <c r="AC789" s="24">
        <v>841671.98290376365</v>
      </c>
      <c r="AD789" s="24">
        <v>-841671.98290376365</v>
      </c>
      <c r="AE789" s="24">
        <v>-618136.87387867272</v>
      </c>
      <c r="AF789" s="24">
        <v>0</v>
      </c>
      <c r="AG789" s="24">
        <v>354.03193485725751</v>
      </c>
      <c r="AH789" s="24">
        <v>88.122020905926547</v>
      </c>
      <c r="AI789" s="24">
        <v>442.15395576318406</v>
      </c>
      <c r="AJ789" s="24">
        <v>0</v>
      </c>
      <c r="AK789" s="24">
        <v>0</v>
      </c>
      <c r="AL789" s="24">
        <v>0</v>
      </c>
      <c r="AM789" s="24">
        <v>0</v>
      </c>
      <c r="AN789" s="24">
        <v>0</v>
      </c>
      <c r="AO789" s="24">
        <v>0</v>
      </c>
      <c r="AP789" s="24">
        <v>0</v>
      </c>
      <c r="AQ789" s="24">
        <v>0</v>
      </c>
      <c r="AR789" s="24">
        <v>0</v>
      </c>
      <c r="AS789" s="24">
        <v>0</v>
      </c>
      <c r="AT789" s="24">
        <v>0</v>
      </c>
      <c r="AU789" s="24">
        <v>0</v>
      </c>
      <c r="AV789" s="24">
        <v>0</v>
      </c>
      <c r="AW789" s="24">
        <v>0</v>
      </c>
      <c r="AX789" s="24">
        <v>0</v>
      </c>
      <c r="AY789" s="24">
        <v>0</v>
      </c>
      <c r="AZ789" s="24">
        <v>0</v>
      </c>
      <c r="BA789" s="24">
        <v>-442.15395576318406</v>
      </c>
      <c r="BB789" s="24">
        <v>-354.03193485725933</v>
      </c>
      <c r="BC789" s="24">
        <v>-442.15395576318406</v>
      </c>
      <c r="BD789" s="24">
        <v>-354.03193485725933</v>
      </c>
      <c r="BE789" s="24">
        <v>0</v>
      </c>
      <c r="BF789" s="24">
        <v>0</v>
      </c>
      <c r="BG789" s="24">
        <v>0</v>
      </c>
      <c r="BH789" s="24">
        <v>0</v>
      </c>
      <c r="BI789" s="24">
        <v>0</v>
      </c>
      <c r="BJ789" s="24">
        <v>0</v>
      </c>
      <c r="BK789" s="24">
        <v>0</v>
      </c>
      <c r="BL789" s="24">
        <v>0</v>
      </c>
    </row>
    <row r="790" spans="1:64" x14ac:dyDescent="0.25">
      <c r="A790" t="s">
        <v>5123</v>
      </c>
      <c r="B790">
        <v>66</v>
      </c>
      <c r="C790">
        <v>2</v>
      </c>
      <c r="D790">
        <v>6</v>
      </c>
      <c r="E790" s="24">
        <v>0</v>
      </c>
      <c r="F790" s="24">
        <v>0</v>
      </c>
      <c r="G790" s="24">
        <v>0</v>
      </c>
      <c r="H790" s="24">
        <v>0</v>
      </c>
      <c r="I790" s="24">
        <v>0</v>
      </c>
      <c r="J790" s="24">
        <v>0</v>
      </c>
      <c r="K790" s="24">
        <v>631873.48631880805</v>
      </c>
      <c r="L790" s="24">
        <v>189817.93075527996</v>
      </c>
      <c r="M790" s="24">
        <v>821691.41707408801</v>
      </c>
      <c r="N790" s="24">
        <v>-821691.41707408801</v>
      </c>
      <c r="O790" s="24">
        <v>-631873.48631880432</v>
      </c>
      <c r="P790" s="24">
        <v>0</v>
      </c>
      <c r="Q790" s="24">
        <v>357.81389374355422</v>
      </c>
      <c r="R790" s="24">
        <v>71.35971384727236</v>
      </c>
      <c r="S790" s="24">
        <v>429.17360759082658</v>
      </c>
      <c r="T790" s="24">
        <v>0</v>
      </c>
      <c r="U790" s="24">
        <v>0</v>
      </c>
      <c r="V790" s="24">
        <v>0</v>
      </c>
      <c r="W790" s="24">
        <v>0</v>
      </c>
      <c r="X790" s="24">
        <v>0</v>
      </c>
      <c r="Y790" s="24">
        <v>0</v>
      </c>
      <c r="Z790" s="24">
        <v>0</v>
      </c>
      <c r="AA790" s="24">
        <v>631873.48631880805</v>
      </c>
      <c r="AB790" s="24">
        <v>189817.93075527996</v>
      </c>
      <c r="AC790" s="24">
        <v>821691.41707408801</v>
      </c>
      <c r="AD790" s="24">
        <v>-821691.41707408801</v>
      </c>
      <c r="AE790" s="24">
        <v>-631873.48631880432</v>
      </c>
      <c r="AF790" s="24">
        <v>0</v>
      </c>
      <c r="AG790" s="24">
        <v>357.81389374355422</v>
      </c>
      <c r="AH790" s="24">
        <v>71.35971384727236</v>
      </c>
      <c r="AI790" s="24">
        <v>429.17360759082658</v>
      </c>
      <c r="AJ790" s="24">
        <v>0</v>
      </c>
      <c r="AK790" s="24">
        <v>0</v>
      </c>
      <c r="AL790" s="24">
        <v>0</v>
      </c>
      <c r="AM790" s="24">
        <v>0</v>
      </c>
      <c r="AN790" s="24">
        <v>0</v>
      </c>
      <c r="AO790" s="24">
        <v>0</v>
      </c>
      <c r="AP790" s="24">
        <v>0</v>
      </c>
      <c r="AQ790" s="24">
        <v>0</v>
      </c>
      <c r="AR790" s="24">
        <v>0</v>
      </c>
      <c r="AS790" s="24">
        <v>0</v>
      </c>
      <c r="AT790" s="24">
        <v>0</v>
      </c>
      <c r="AU790" s="24">
        <v>0</v>
      </c>
      <c r="AV790" s="24">
        <v>0</v>
      </c>
      <c r="AW790" s="24">
        <v>0</v>
      </c>
      <c r="AX790" s="24">
        <v>0</v>
      </c>
      <c r="AY790" s="24">
        <v>0</v>
      </c>
      <c r="AZ790" s="24">
        <v>0</v>
      </c>
      <c r="BA790" s="24">
        <v>-429.17360759082658</v>
      </c>
      <c r="BB790" s="24">
        <v>-357.81389374355422</v>
      </c>
      <c r="BC790" s="24">
        <v>-429.17360759082658</v>
      </c>
      <c r="BD790" s="24">
        <v>-357.81389374355422</v>
      </c>
      <c r="BE790" s="24">
        <v>0</v>
      </c>
      <c r="BF790" s="24">
        <v>0</v>
      </c>
      <c r="BG790" s="24">
        <v>0</v>
      </c>
      <c r="BH790" s="24">
        <v>0</v>
      </c>
      <c r="BI790" s="24">
        <v>0</v>
      </c>
      <c r="BJ790" s="24">
        <v>0</v>
      </c>
      <c r="BK790" s="24">
        <v>0</v>
      </c>
      <c r="BL790" s="24">
        <v>0</v>
      </c>
    </row>
    <row r="791" spans="1:64" x14ac:dyDescent="0.25">
      <c r="A791" t="s">
        <v>5123</v>
      </c>
      <c r="B791">
        <v>67</v>
      </c>
      <c r="C791">
        <v>3</v>
      </c>
      <c r="D791">
        <v>6</v>
      </c>
      <c r="E791" s="24">
        <v>0</v>
      </c>
      <c r="F791" s="24">
        <v>0</v>
      </c>
      <c r="G791" s="24">
        <v>0</v>
      </c>
      <c r="H791" s="24">
        <v>0</v>
      </c>
      <c r="I791" s="24">
        <v>0</v>
      </c>
      <c r="J791" s="24">
        <v>0</v>
      </c>
      <c r="K791" s="24">
        <v>641917.4572142642</v>
      </c>
      <c r="L791" s="24">
        <v>156444.64215753041</v>
      </c>
      <c r="M791" s="24">
        <v>798362.09937179461</v>
      </c>
      <c r="N791" s="24">
        <v>-798362.09937179461</v>
      </c>
      <c r="O791" s="24">
        <v>-641917.45721426606</v>
      </c>
      <c r="P791" s="24">
        <v>0</v>
      </c>
      <c r="Q791" s="24">
        <v>359.24473561334435</v>
      </c>
      <c r="R791" s="24">
        <v>55.39613670676863</v>
      </c>
      <c r="S791" s="24">
        <v>414.64087232011298</v>
      </c>
      <c r="T791" s="24">
        <v>0</v>
      </c>
      <c r="U791" s="24">
        <v>0</v>
      </c>
      <c r="V791" s="24">
        <v>0</v>
      </c>
      <c r="W791" s="24">
        <v>0</v>
      </c>
      <c r="X791" s="24">
        <v>0</v>
      </c>
      <c r="Y791" s="24">
        <v>0</v>
      </c>
      <c r="Z791" s="24">
        <v>0</v>
      </c>
      <c r="AA791" s="24">
        <v>641917.4572142642</v>
      </c>
      <c r="AB791" s="24">
        <v>156444.64215753041</v>
      </c>
      <c r="AC791" s="24">
        <v>798362.09937179461</v>
      </c>
      <c r="AD791" s="24">
        <v>-798362.09937179461</v>
      </c>
      <c r="AE791" s="24">
        <v>-641917.45721426606</v>
      </c>
      <c r="AF791" s="24">
        <v>0</v>
      </c>
      <c r="AG791" s="24">
        <v>359.24473561334435</v>
      </c>
      <c r="AH791" s="24">
        <v>55.39613670676863</v>
      </c>
      <c r="AI791" s="24">
        <v>414.64087232011298</v>
      </c>
      <c r="AJ791" s="24">
        <v>0</v>
      </c>
      <c r="AK791" s="24">
        <v>0</v>
      </c>
      <c r="AL791" s="24">
        <v>0</v>
      </c>
      <c r="AM791" s="24">
        <v>0</v>
      </c>
      <c r="AN791" s="24">
        <v>0</v>
      </c>
      <c r="AO791" s="24">
        <v>0</v>
      </c>
      <c r="AP791" s="24">
        <v>0</v>
      </c>
      <c r="AQ791" s="24">
        <v>0</v>
      </c>
      <c r="AR791" s="24">
        <v>0</v>
      </c>
      <c r="AS791" s="24">
        <v>0</v>
      </c>
      <c r="AT791" s="24">
        <v>0</v>
      </c>
      <c r="AU791" s="24">
        <v>0</v>
      </c>
      <c r="AV791" s="24">
        <v>0</v>
      </c>
      <c r="AW791" s="24">
        <v>0</v>
      </c>
      <c r="AX791" s="24">
        <v>0</v>
      </c>
      <c r="AY791" s="24">
        <v>0</v>
      </c>
      <c r="AZ791" s="24">
        <v>0</v>
      </c>
      <c r="BA791" s="24">
        <v>-414.64087232011298</v>
      </c>
      <c r="BB791" s="24">
        <v>-359.24473561334344</v>
      </c>
      <c r="BC791" s="24">
        <v>-414.64087232011298</v>
      </c>
      <c r="BD791" s="24">
        <v>-359.24473561334344</v>
      </c>
      <c r="BE791" s="24">
        <v>0</v>
      </c>
      <c r="BF791" s="24">
        <v>0</v>
      </c>
      <c r="BG791" s="24">
        <v>0</v>
      </c>
      <c r="BH791" s="24">
        <v>0</v>
      </c>
      <c r="BI791" s="24">
        <v>0</v>
      </c>
      <c r="BJ791" s="24">
        <v>0</v>
      </c>
      <c r="BK791" s="24">
        <v>0</v>
      </c>
      <c r="BL791" s="24">
        <v>0</v>
      </c>
    </row>
    <row r="792" spans="1:64" x14ac:dyDescent="0.25">
      <c r="A792" t="s">
        <v>5123</v>
      </c>
      <c r="B792">
        <v>68</v>
      </c>
      <c r="C792">
        <v>3</v>
      </c>
      <c r="D792">
        <v>6</v>
      </c>
      <c r="E792" s="24">
        <v>0</v>
      </c>
      <c r="F792" s="24">
        <v>0</v>
      </c>
      <c r="G792" s="24">
        <v>0</v>
      </c>
      <c r="H792" s="24">
        <v>0</v>
      </c>
      <c r="I792" s="24">
        <v>0</v>
      </c>
      <c r="J792" s="24">
        <v>0</v>
      </c>
      <c r="K792" s="24">
        <v>648511.7278754022</v>
      </c>
      <c r="L792" s="24">
        <v>124602.93640928529</v>
      </c>
      <c r="M792" s="24">
        <v>773114.66428468749</v>
      </c>
      <c r="N792" s="24">
        <v>-773114.66428468749</v>
      </c>
      <c r="O792" s="24">
        <v>-648511.72787540406</v>
      </c>
      <c r="P792" s="24">
        <v>0</v>
      </c>
      <c r="Q792" s="24">
        <v>358.67502920525112</v>
      </c>
      <c r="R792" s="24">
        <v>40.666103910385573</v>
      </c>
      <c r="S792" s="24">
        <v>399.34113311563669</v>
      </c>
      <c r="T792" s="24">
        <v>0</v>
      </c>
      <c r="U792" s="24">
        <v>0</v>
      </c>
      <c r="V792" s="24">
        <v>0</v>
      </c>
      <c r="W792" s="24">
        <v>0</v>
      </c>
      <c r="X792" s="24">
        <v>0</v>
      </c>
      <c r="Y792" s="24">
        <v>0</v>
      </c>
      <c r="Z792" s="24">
        <v>0</v>
      </c>
      <c r="AA792" s="24">
        <v>648511.7278754022</v>
      </c>
      <c r="AB792" s="24">
        <v>124602.93640928529</v>
      </c>
      <c r="AC792" s="24">
        <v>773114.66428468749</v>
      </c>
      <c r="AD792" s="24">
        <v>-773114.66428468749</v>
      </c>
      <c r="AE792" s="24">
        <v>-648511.72787540406</v>
      </c>
      <c r="AF792" s="24">
        <v>0</v>
      </c>
      <c r="AG792" s="24">
        <v>358.67502920525112</v>
      </c>
      <c r="AH792" s="24">
        <v>40.666103910385573</v>
      </c>
      <c r="AI792" s="24">
        <v>399.34113311563669</v>
      </c>
      <c r="AJ792" s="24">
        <v>0</v>
      </c>
      <c r="AK792" s="24">
        <v>0</v>
      </c>
      <c r="AL792" s="24">
        <v>0</v>
      </c>
      <c r="AM792" s="24">
        <v>0</v>
      </c>
      <c r="AN792" s="24">
        <v>0</v>
      </c>
      <c r="AO792" s="24">
        <v>0</v>
      </c>
      <c r="AP792" s="24">
        <v>0</v>
      </c>
      <c r="AQ792" s="24">
        <v>0</v>
      </c>
      <c r="AR792" s="24">
        <v>0</v>
      </c>
      <c r="AS792" s="24">
        <v>0</v>
      </c>
      <c r="AT792" s="24">
        <v>0</v>
      </c>
      <c r="AU792" s="24">
        <v>0</v>
      </c>
      <c r="AV792" s="24">
        <v>0</v>
      </c>
      <c r="AW792" s="24">
        <v>0</v>
      </c>
      <c r="AX792" s="24">
        <v>0</v>
      </c>
      <c r="AY792" s="24">
        <v>0</v>
      </c>
      <c r="AZ792" s="24">
        <v>0</v>
      </c>
      <c r="BA792" s="24">
        <v>-399.34113311563669</v>
      </c>
      <c r="BB792" s="24">
        <v>-358.67502920525112</v>
      </c>
      <c r="BC792" s="24">
        <v>-399.34113311563669</v>
      </c>
      <c r="BD792" s="24">
        <v>-358.67502920525112</v>
      </c>
      <c r="BE792" s="24">
        <v>0</v>
      </c>
      <c r="BF792" s="24">
        <v>0</v>
      </c>
      <c r="BG792" s="24">
        <v>0</v>
      </c>
      <c r="BH792" s="24">
        <v>0</v>
      </c>
      <c r="BI792" s="24">
        <v>0</v>
      </c>
      <c r="BJ792" s="24">
        <v>0</v>
      </c>
      <c r="BK792" s="24">
        <v>0</v>
      </c>
      <c r="BL792" s="24">
        <v>0</v>
      </c>
    </row>
    <row r="793" spans="1:64" x14ac:dyDescent="0.25">
      <c r="A793" t="s">
        <v>5123</v>
      </c>
      <c r="B793">
        <v>69</v>
      </c>
      <c r="C793">
        <v>3</v>
      </c>
      <c r="D793">
        <v>6</v>
      </c>
      <c r="E793" s="24">
        <v>0</v>
      </c>
      <c r="F793" s="24">
        <v>0</v>
      </c>
      <c r="G793" s="24">
        <v>0</v>
      </c>
      <c r="H793" s="24">
        <v>0</v>
      </c>
      <c r="I793" s="24">
        <v>0</v>
      </c>
      <c r="J793" s="24">
        <v>0</v>
      </c>
      <c r="K793" s="24">
        <v>651992.94111057557</v>
      </c>
      <c r="L793" s="24">
        <v>94928.074276810512</v>
      </c>
      <c r="M793" s="24">
        <v>746921.01538738608</v>
      </c>
      <c r="N793" s="24">
        <v>-746921.01538738608</v>
      </c>
      <c r="O793" s="24">
        <v>-651992.94111057371</v>
      </c>
      <c r="P793" s="24">
        <v>0</v>
      </c>
      <c r="Q793" s="24">
        <v>356.4456149359612</v>
      </c>
      <c r="R793" s="24">
        <v>27.343213960428329</v>
      </c>
      <c r="S793" s="24">
        <v>383.78882889638953</v>
      </c>
      <c r="T793" s="24">
        <v>0</v>
      </c>
      <c r="U793" s="24">
        <v>0</v>
      </c>
      <c r="V793" s="24">
        <v>0</v>
      </c>
      <c r="W793" s="24">
        <v>0</v>
      </c>
      <c r="X793" s="24">
        <v>0</v>
      </c>
      <c r="Y793" s="24">
        <v>0</v>
      </c>
      <c r="Z793" s="24">
        <v>0</v>
      </c>
      <c r="AA793" s="24">
        <v>651992.94111057557</v>
      </c>
      <c r="AB793" s="24">
        <v>94928.074276810512</v>
      </c>
      <c r="AC793" s="24">
        <v>746921.01538738608</v>
      </c>
      <c r="AD793" s="24">
        <v>-746921.01538738608</v>
      </c>
      <c r="AE793" s="24">
        <v>-651992.94111057371</v>
      </c>
      <c r="AF793" s="24">
        <v>0</v>
      </c>
      <c r="AG793" s="24">
        <v>356.4456149359612</v>
      </c>
      <c r="AH793" s="24">
        <v>27.343213960428329</v>
      </c>
      <c r="AI793" s="24">
        <v>383.78882889638953</v>
      </c>
      <c r="AJ793" s="24">
        <v>0</v>
      </c>
      <c r="AK793" s="24">
        <v>0</v>
      </c>
      <c r="AL793" s="24">
        <v>0</v>
      </c>
      <c r="AM793" s="24">
        <v>0</v>
      </c>
      <c r="AN793" s="24">
        <v>0</v>
      </c>
      <c r="AO793" s="24">
        <v>0</v>
      </c>
      <c r="AP793" s="24">
        <v>0</v>
      </c>
      <c r="AQ793" s="24">
        <v>0</v>
      </c>
      <c r="AR793" s="24">
        <v>0</v>
      </c>
      <c r="AS793" s="24">
        <v>0</v>
      </c>
      <c r="AT793" s="24">
        <v>0</v>
      </c>
      <c r="AU793" s="24">
        <v>0</v>
      </c>
      <c r="AV793" s="24">
        <v>0</v>
      </c>
      <c r="AW793" s="24">
        <v>0</v>
      </c>
      <c r="AX793" s="24">
        <v>0</v>
      </c>
      <c r="AY793" s="24">
        <v>0</v>
      </c>
      <c r="AZ793" s="24">
        <v>0</v>
      </c>
      <c r="BA793" s="24">
        <v>-383.78882889638953</v>
      </c>
      <c r="BB793" s="24">
        <v>-356.4456149359612</v>
      </c>
      <c r="BC793" s="24">
        <v>-383.78882889638953</v>
      </c>
      <c r="BD793" s="24">
        <v>-356.4456149359612</v>
      </c>
      <c r="BE793" s="24">
        <v>0</v>
      </c>
      <c r="BF793" s="24">
        <v>0</v>
      </c>
      <c r="BG793" s="24">
        <v>0</v>
      </c>
      <c r="BH793" s="24">
        <v>0</v>
      </c>
      <c r="BI793" s="24">
        <v>0</v>
      </c>
      <c r="BJ793" s="24">
        <v>0</v>
      </c>
      <c r="BK793" s="24">
        <v>0</v>
      </c>
      <c r="BL793" s="24">
        <v>0</v>
      </c>
    </row>
    <row r="794" spans="1:64" x14ac:dyDescent="0.25">
      <c r="A794" t="s">
        <v>5123</v>
      </c>
      <c r="B794">
        <v>70</v>
      </c>
      <c r="C794">
        <v>4</v>
      </c>
      <c r="D794">
        <v>6</v>
      </c>
      <c r="E794" s="24">
        <v>0</v>
      </c>
      <c r="F794" s="24">
        <v>0</v>
      </c>
      <c r="G794" s="24">
        <v>0</v>
      </c>
      <c r="H794" s="24">
        <v>0</v>
      </c>
      <c r="I794" s="24">
        <v>0</v>
      </c>
      <c r="J794" s="24">
        <v>0</v>
      </c>
      <c r="K794" s="24">
        <v>652729.19457430206</v>
      </c>
      <c r="L794" s="24">
        <v>67711.747993750498</v>
      </c>
      <c r="M794" s="24">
        <v>720440.94256805256</v>
      </c>
      <c r="N794" s="24">
        <v>-720440.94256805256</v>
      </c>
      <c r="O794" s="24">
        <v>-652729.19457430393</v>
      </c>
      <c r="P794" s="24">
        <v>0</v>
      </c>
      <c r="Q794" s="24">
        <v>352.86457945392249</v>
      </c>
      <c r="R794" s="24">
        <v>15.454970081818828</v>
      </c>
      <c r="S794" s="24">
        <v>368.31954953574132</v>
      </c>
      <c r="T794" s="24">
        <v>0</v>
      </c>
      <c r="U794" s="24">
        <v>0</v>
      </c>
      <c r="V794" s="24">
        <v>0</v>
      </c>
      <c r="W794" s="24">
        <v>0</v>
      </c>
      <c r="X794" s="24">
        <v>0</v>
      </c>
      <c r="Y794" s="24">
        <v>0</v>
      </c>
      <c r="Z794" s="24">
        <v>0</v>
      </c>
      <c r="AA794" s="24">
        <v>652729.19457430206</v>
      </c>
      <c r="AB794" s="24">
        <v>67711.747993750498</v>
      </c>
      <c r="AC794" s="24">
        <v>720440.94256805256</v>
      </c>
      <c r="AD794" s="24">
        <v>-720440.94256805256</v>
      </c>
      <c r="AE794" s="24">
        <v>-652729.19457430393</v>
      </c>
      <c r="AF794" s="24">
        <v>0</v>
      </c>
      <c r="AG794" s="24">
        <v>352.86457945392249</v>
      </c>
      <c r="AH794" s="24">
        <v>15.454970081818828</v>
      </c>
      <c r="AI794" s="24">
        <v>368.31954953574132</v>
      </c>
      <c r="AJ794" s="24">
        <v>0</v>
      </c>
      <c r="AK794" s="24">
        <v>0</v>
      </c>
      <c r="AL794" s="24">
        <v>0</v>
      </c>
      <c r="AM794" s="24">
        <v>0</v>
      </c>
      <c r="AN794" s="24">
        <v>0</v>
      </c>
      <c r="AO794" s="24">
        <v>0</v>
      </c>
      <c r="AP794" s="24">
        <v>0</v>
      </c>
      <c r="AQ794" s="24">
        <v>0</v>
      </c>
      <c r="AR794" s="24">
        <v>0</v>
      </c>
      <c r="AS794" s="24">
        <v>0</v>
      </c>
      <c r="AT794" s="24">
        <v>0</v>
      </c>
      <c r="AU794" s="24">
        <v>0</v>
      </c>
      <c r="AV794" s="24">
        <v>0</v>
      </c>
      <c r="AW794" s="24">
        <v>0</v>
      </c>
      <c r="AX794" s="24">
        <v>0</v>
      </c>
      <c r="AY794" s="24">
        <v>0</v>
      </c>
      <c r="AZ794" s="24">
        <v>0</v>
      </c>
      <c r="BA794" s="24">
        <v>-368.31954953574132</v>
      </c>
      <c r="BB794" s="24">
        <v>-352.86457945392249</v>
      </c>
      <c r="BC794" s="24">
        <v>-368.31954953574132</v>
      </c>
      <c r="BD794" s="24">
        <v>-352.86457945392249</v>
      </c>
      <c r="BE794" s="24">
        <v>0</v>
      </c>
      <c r="BF794" s="24">
        <v>0</v>
      </c>
      <c r="BG794" s="24">
        <v>0</v>
      </c>
      <c r="BH794" s="24">
        <v>0</v>
      </c>
      <c r="BI794" s="24">
        <v>0</v>
      </c>
      <c r="BJ794" s="24">
        <v>0</v>
      </c>
      <c r="BK794" s="24">
        <v>0</v>
      </c>
      <c r="BL794" s="24">
        <v>0</v>
      </c>
    </row>
    <row r="795" spans="1:64" x14ac:dyDescent="0.25">
      <c r="A795" t="s">
        <v>5123</v>
      </c>
      <c r="B795">
        <v>71</v>
      </c>
      <c r="C795">
        <v>4</v>
      </c>
      <c r="D795">
        <v>6</v>
      </c>
      <c r="E795" s="24">
        <v>0</v>
      </c>
      <c r="F795" s="24">
        <v>0</v>
      </c>
      <c r="G795" s="24">
        <v>0</v>
      </c>
      <c r="H795" s="24">
        <v>0</v>
      </c>
      <c r="I795" s="24">
        <v>0</v>
      </c>
      <c r="J795" s="24">
        <v>0</v>
      </c>
      <c r="K795" s="24">
        <v>651085.23584819213</v>
      </c>
      <c r="L795" s="24">
        <v>43035.600427102298</v>
      </c>
      <c r="M795" s="24">
        <v>694120.83627529442</v>
      </c>
      <c r="N795" s="24">
        <v>-694120.83627529442</v>
      </c>
      <c r="O795" s="24">
        <v>-651085.2358481884</v>
      </c>
      <c r="P795" s="24">
        <v>0</v>
      </c>
      <c r="Q795" s="24">
        <v>348.20010006352823</v>
      </c>
      <c r="R795" s="24">
        <v>4.9498552346649376</v>
      </c>
      <c r="S795" s="24">
        <v>353.14995529819316</v>
      </c>
      <c r="T795" s="24">
        <v>0</v>
      </c>
      <c r="U795" s="24">
        <v>0</v>
      </c>
      <c r="V795" s="24">
        <v>0</v>
      </c>
      <c r="W795" s="24">
        <v>0</v>
      </c>
      <c r="X795" s="24">
        <v>0</v>
      </c>
      <c r="Y795" s="24">
        <v>0</v>
      </c>
      <c r="Z795" s="24">
        <v>0</v>
      </c>
      <c r="AA795" s="24">
        <v>651085.23584819213</v>
      </c>
      <c r="AB795" s="24">
        <v>43035.600427102298</v>
      </c>
      <c r="AC795" s="24">
        <v>694120.83627529442</v>
      </c>
      <c r="AD795" s="24">
        <v>-694120.83627529442</v>
      </c>
      <c r="AE795" s="24">
        <v>-651085.2358481884</v>
      </c>
      <c r="AF795" s="24">
        <v>0</v>
      </c>
      <c r="AG795" s="24">
        <v>348.20010006352823</v>
      </c>
      <c r="AH795" s="24">
        <v>4.9498552346649376</v>
      </c>
      <c r="AI795" s="24">
        <v>353.14995529819316</v>
      </c>
      <c r="AJ795" s="24">
        <v>0</v>
      </c>
      <c r="AK795" s="24">
        <v>0</v>
      </c>
      <c r="AL795" s="24">
        <v>0</v>
      </c>
      <c r="AM795" s="24">
        <v>0</v>
      </c>
      <c r="AN795" s="24">
        <v>0</v>
      </c>
      <c r="AO795" s="24">
        <v>0</v>
      </c>
      <c r="AP795" s="24">
        <v>0</v>
      </c>
      <c r="AQ795" s="24">
        <v>0</v>
      </c>
      <c r="AR795" s="24">
        <v>0</v>
      </c>
      <c r="AS795" s="24">
        <v>0</v>
      </c>
      <c r="AT795" s="24">
        <v>0</v>
      </c>
      <c r="AU795" s="24">
        <v>0</v>
      </c>
      <c r="AV795" s="24">
        <v>0</v>
      </c>
      <c r="AW795" s="24">
        <v>0</v>
      </c>
      <c r="AX795" s="24">
        <v>0</v>
      </c>
      <c r="AY795" s="24">
        <v>0</v>
      </c>
      <c r="AZ795" s="24">
        <v>0</v>
      </c>
      <c r="BA795" s="24">
        <v>-353.14995529819316</v>
      </c>
      <c r="BB795" s="24">
        <v>-348.20010006352823</v>
      </c>
      <c r="BC795" s="24">
        <v>-353.14995529819316</v>
      </c>
      <c r="BD795" s="24">
        <v>-348.20010006352823</v>
      </c>
      <c r="BE795" s="24">
        <v>0</v>
      </c>
      <c r="BF795" s="24">
        <v>0</v>
      </c>
      <c r="BG795" s="24">
        <v>0</v>
      </c>
      <c r="BH795" s="24">
        <v>0</v>
      </c>
      <c r="BI795" s="24">
        <v>0</v>
      </c>
      <c r="BJ795" s="24">
        <v>0</v>
      </c>
      <c r="BK795" s="24">
        <v>0</v>
      </c>
      <c r="BL795" s="24">
        <v>0</v>
      </c>
    </row>
    <row r="796" spans="1:64" x14ac:dyDescent="0.25">
      <c r="A796" t="s">
        <v>5123</v>
      </c>
      <c r="B796">
        <v>72</v>
      </c>
      <c r="C796">
        <v>4</v>
      </c>
      <c r="D796">
        <v>6</v>
      </c>
      <c r="E796" s="24">
        <v>0</v>
      </c>
      <c r="F796" s="24">
        <v>0</v>
      </c>
      <c r="G796" s="24">
        <v>0</v>
      </c>
      <c r="H796" s="24">
        <v>0</v>
      </c>
      <c r="I796" s="24">
        <v>0</v>
      </c>
      <c r="J796" s="24">
        <v>0</v>
      </c>
      <c r="K796" s="24">
        <v>647404.21572352387</v>
      </c>
      <c r="L796" s="24">
        <v>20855.794443709776</v>
      </c>
      <c r="M796" s="24">
        <v>668260.01016723365</v>
      </c>
      <c r="N796" s="24">
        <v>-668260.01016723365</v>
      </c>
      <c r="O796" s="24">
        <v>-647404.21572352573</v>
      </c>
      <c r="P796" s="24">
        <v>0</v>
      </c>
      <c r="Q796" s="24">
        <v>342.68063049658667</v>
      </c>
      <c r="R796" s="24">
        <v>-4.2636943648412853</v>
      </c>
      <c r="S796" s="24">
        <v>338.41693613174539</v>
      </c>
      <c r="T796" s="24">
        <v>0</v>
      </c>
      <c r="U796" s="24">
        <v>0</v>
      </c>
      <c r="V796" s="24">
        <v>0</v>
      </c>
      <c r="W796" s="24">
        <v>0</v>
      </c>
      <c r="X796" s="24">
        <v>0</v>
      </c>
      <c r="Y796" s="24">
        <v>0</v>
      </c>
      <c r="Z796" s="24">
        <v>0</v>
      </c>
      <c r="AA796" s="24">
        <v>647404.21572352387</v>
      </c>
      <c r="AB796" s="24">
        <v>20855.794443709776</v>
      </c>
      <c r="AC796" s="24">
        <v>668260.01016723365</v>
      </c>
      <c r="AD796" s="24">
        <v>-668260.01016723365</v>
      </c>
      <c r="AE796" s="24">
        <v>-647404.21572352573</v>
      </c>
      <c r="AF796" s="24">
        <v>0</v>
      </c>
      <c r="AG796" s="24">
        <v>342.68063049658667</v>
      </c>
      <c r="AH796" s="24">
        <v>-4.2636943648412853</v>
      </c>
      <c r="AI796" s="24">
        <v>338.41693613174539</v>
      </c>
      <c r="AJ796" s="24">
        <v>0</v>
      </c>
      <c r="AK796" s="24">
        <v>0</v>
      </c>
      <c r="AL796" s="24">
        <v>0</v>
      </c>
      <c r="AM796" s="24">
        <v>0</v>
      </c>
      <c r="AN796" s="24">
        <v>0</v>
      </c>
      <c r="AO796" s="24">
        <v>0</v>
      </c>
      <c r="AP796" s="24">
        <v>0</v>
      </c>
      <c r="AQ796" s="24">
        <v>0</v>
      </c>
      <c r="AR796" s="24">
        <v>0</v>
      </c>
      <c r="AS796" s="24">
        <v>0</v>
      </c>
      <c r="AT796" s="24">
        <v>0</v>
      </c>
      <c r="AU796" s="24">
        <v>0</v>
      </c>
      <c r="AV796" s="24">
        <v>0</v>
      </c>
      <c r="AW796" s="24">
        <v>0</v>
      </c>
      <c r="AX796" s="24">
        <v>0</v>
      </c>
      <c r="AY796" s="24">
        <v>0</v>
      </c>
      <c r="AZ796" s="24">
        <v>0</v>
      </c>
      <c r="BA796" s="24">
        <v>-338.41693613174539</v>
      </c>
      <c r="BB796" s="24">
        <v>-342.68063049658667</v>
      </c>
      <c r="BC796" s="24">
        <v>-338.41693613174539</v>
      </c>
      <c r="BD796" s="24">
        <v>-342.68063049658667</v>
      </c>
      <c r="BE796" s="24">
        <v>0</v>
      </c>
      <c r="BF796" s="24">
        <v>0</v>
      </c>
      <c r="BG796" s="24">
        <v>0</v>
      </c>
      <c r="BH796" s="24">
        <v>0</v>
      </c>
      <c r="BI796" s="24">
        <v>0</v>
      </c>
      <c r="BJ796" s="24">
        <v>0</v>
      </c>
      <c r="BK796" s="24">
        <v>0</v>
      </c>
      <c r="BL796" s="24">
        <v>0</v>
      </c>
    </row>
    <row r="797" spans="1:64" x14ac:dyDescent="0.25">
      <c r="A797" t="s">
        <v>5123</v>
      </c>
      <c r="B797">
        <v>73</v>
      </c>
      <c r="C797">
        <v>1</v>
      </c>
      <c r="D797">
        <v>7</v>
      </c>
      <c r="E797" s="24">
        <v>0</v>
      </c>
      <c r="F797" s="24">
        <v>0</v>
      </c>
      <c r="G797" s="24">
        <v>0</v>
      </c>
      <c r="H797" s="24">
        <v>0</v>
      </c>
      <c r="I797" s="24">
        <v>0</v>
      </c>
      <c r="J797" s="24">
        <v>0</v>
      </c>
      <c r="K797" s="24">
        <v>641999.17571836524</v>
      </c>
      <c r="L797" s="24">
        <v>1056.4269460048527</v>
      </c>
      <c r="M797" s="24">
        <v>643055.60266437009</v>
      </c>
      <c r="N797" s="24">
        <v>-643055.60266437009</v>
      </c>
      <c r="O797" s="24">
        <v>-641999.17571836337</v>
      </c>
      <c r="P797" s="24">
        <v>0</v>
      </c>
      <c r="Q797" s="24">
        <v>336.49822148929343</v>
      </c>
      <c r="R797" s="24">
        <v>-12.2947378131812</v>
      </c>
      <c r="S797" s="24">
        <v>324.20348367611223</v>
      </c>
      <c r="T797" s="24">
        <v>0</v>
      </c>
      <c r="U797" s="24">
        <v>0</v>
      </c>
      <c r="V797" s="24">
        <v>0</v>
      </c>
      <c r="W797" s="24">
        <v>0</v>
      </c>
      <c r="X797" s="24">
        <v>0</v>
      </c>
      <c r="Y797" s="24">
        <v>0</v>
      </c>
      <c r="Z797" s="24">
        <v>0</v>
      </c>
      <c r="AA797" s="24">
        <v>641999.17571836524</v>
      </c>
      <c r="AB797" s="24">
        <v>1056.4269460048527</v>
      </c>
      <c r="AC797" s="24">
        <v>643055.60266437009</v>
      </c>
      <c r="AD797" s="24">
        <v>-643055.60266437009</v>
      </c>
      <c r="AE797" s="24">
        <v>-641999.17571836337</v>
      </c>
      <c r="AF797" s="24">
        <v>0</v>
      </c>
      <c r="AG797" s="24">
        <v>336.49822148929343</v>
      </c>
      <c r="AH797" s="24">
        <v>-12.2947378131812</v>
      </c>
      <c r="AI797" s="24">
        <v>324.20348367611223</v>
      </c>
      <c r="AJ797" s="24">
        <v>0</v>
      </c>
      <c r="AK797" s="24">
        <v>0</v>
      </c>
      <c r="AL797" s="24">
        <v>0</v>
      </c>
      <c r="AM797" s="24">
        <v>0</v>
      </c>
      <c r="AN797" s="24">
        <v>0</v>
      </c>
      <c r="AO797" s="24">
        <v>0</v>
      </c>
      <c r="AP797" s="24">
        <v>0</v>
      </c>
      <c r="AQ797" s="24">
        <v>0</v>
      </c>
      <c r="AR797" s="24">
        <v>0</v>
      </c>
      <c r="AS797" s="24">
        <v>0</v>
      </c>
      <c r="AT797" s="24">
        <v>0</v>
      </c>
      <c r="AU797" s="24">
        <v>0</v>
      </c>
      <c r="AV797" s="24">
        <v>0</v>
      </c>
      <c r="AW797" s="24">
        <v>0</v>
      </c>
      <c r="AX797" s="24">
        <v>0</v>
      </c>
      <c r="AY797" s="24">
        <v>0</v>
      </c>
      <c r="AZ797" s="24">
        <v>0</v>
      </c>
      <c r="BA797" s="24">
        <v>-324.20348367611223</v>
      </c>
      <c r="BB797" s="24">
        <v>-336.49822148929343</v>
      </c>
      <c r="BC797" s="24">
        <v>-324.20348367611223</v>
      </c>
      <c r="BD797" s="24">
        <v>-336.49822148929343</v>
      </c>
      <c r="BE797" s="24">
        <v>0</v>
      </c>
      <c r="BF797" s="24">
        <v>0</v>
      </c>
      <c r="BG797" s="24">
        <v>0</v>
      </c>
      <c r="BH797" s="24">
        <v>0</v>
      </c>
      <c r="BI797" s="24">
        <v>0</v>
      </c>
      <c r="BJ797" s="24">
        <v>0</v>
      </c>
      <c r="BK797" s="24">
        <v>0</v>
      </c>
      <c r="BL797" s="24">
        <v>0</v>
      </c>
    </row>
    <row r="798" spans="1:64" x14ac:dyDescent="0.25">
      <c r="A798" t="s">
        <v>5123</v>
      </c>
      <c r="B798">
        <v>74</v>
      </c>
      <c r="C798">
        <v>1</v>
      </c>
      <c r="D798">
        <v>7</v>
      </c>
      <c r="E798" s="24">
        <v>0</v>
      </c>
      <c r="F798" s="24">
        <v>0</v>
      </c>
      <c r="G798" s="24">
        <v>0</v>
      </c>
      <c r="H798" s="24">
        <v>0</v>
      </c>
      <c r="I798" s="24">
        <v>0</v>
      </c>
      <c r="J798" s="24">
        <v>0</v>
      </c>
      <c r="K798" s="24">
        <v>635150.12693895958</v>
      </c>
      <c r="L798" s="24">
        <v>-16516.826599480584</v>
      </c>
      <c r="M798" s="24">
        <v>618633.300339479</v>
      </c>
      <c r="N798" s="24">
        <v>-618633.300339479</v>
      </c>
      <c r="O798" s="24">
        <v>-635150.12693896145</v>
      </c>
      <c r="P798" s="24">
        <v>0</v>
      </c>
      <c r="Q798" s="24">
        <v>329.81292728745575</v>
      </c>
      <c r="R798" s="24">
        <v>-19.256930788023965</v>
      </c>
      <c r="S798" s="24">
        <v>310.55599649943179</v>
      </c>
      <c r="T798" s="24">
        <v>0</v>
      </c>
      <c r="U798" s="24">
        <v>0</v>
      </c>
      <c r="V798" s="24">
        <v>0</v>
      </c>
      <c r="W798" s="24">
        <v>0</v>
      </c>
      <c r="X798" s="24">
        <v>0</v>
      </c>
      <c r="Y798" s="24">
        <v>0</v>
      </c>
      <c r="Z798" s="24">
        <v>0</v>
      </c>
      <c r="AA798" s="24">
        <v>635150.12693895958</v>
      </c>
      <c r="AB798" s="24">
        <v>-16516.826599480584</v>
      </c>
      <c r="AC798" s="24">
        <v>618633.300339479</v>
      </c>
      <c r="AD798" s="24">
        <v>-618633.300339479</v>
      </c>
      <c r="AE798" s="24">
        <v>-635150.12693896145</v>
      </c>
      <c r="AF798" s="24">
        <v>0</v>
      </c>
      <c r="AG798" s="24">
        <v>329.81292728745575</v>
      </c>
      <c r="AH798" s="24">
        <v>-19.256930788023965</v>
      </c>
      <c r="AI798" s="24">
        <v>310.55599649943179</v>
      </c>
      <c r="AJ798" s="24">
        <v>0</v>
      </c>
      <c r="AK798" s="24">
        <v>0</v>
      </c>
      <c r="AL798" s="24">
        <v>0</v>
      </c>
      <c r="AM798" s="24">
        <v>0</v>
      </c>
      <c r="AN798" s="24">
        <v>0</v>
      </c>
      <c r="AO798" s="24">
        <v>0</v>
      </c>
      <c r="AP798" s="24">
        <v>0</v>
      </c>
      <c r="AQ798" s="24">
        <v>0</v>
      </c>
      <c r="AR798" s="24">
        <v>0</v>
      </c>
      <c r="AS798" s="24">
        <v>0</v>
      </c>
      <c r="AT798" s="24">
        <v>0</v>
      </c>
      <c r="AU798" s="24">
        <v>0</v>
      </c>
      <c r="AV798" s="24">
        <v>0</v>
      </c>
      <c r="AW798" s="24">
        <v>0</v>
      </c>
      <c r="AX798" s="24">
        <v>0</v>
      </c>
      <c r="AY798" s="24">
        <v>0</v>
      </c>
      <c r="AZ798" s="24">
        <v>0</v>
      </c>
      <c r="BA798" s="24">
        <v>-310.55599649943179</v>
      </c>
      <c r="BB798" s="24">
        <v>-329.81292728745575</v>
      </c>
      <c r="BC798" s="24">
        <v>-310.55599649943179</v>
      </c>
      <c r="BD798" s="24">
        <v>-329.81292728745575</v>
      </c>
      <c r="BE798" s="24">
        <v>0</v>
      </c>
      <c r="BF798" s="24">
        <v>0</v>
      </c>
      <c r="BG798" s="24">
        <v>0</v>
      </c>
      <c r="BH798" s="24">
        <v>0</v>
      </c>
      <c r="BI798" s="24">
        <v>0</v>
      </c>
      <c r="BJ798" s="24">
        <v>0</v>
      </c>
      <c r="BK798" s="24">
        <v>0</v>
      </c>
      <c r="BL798" s="24">
        <v>0</v>
      </c>
    </row>
    <row r="799" spans="1:64" x14ac:dyDescent="0.25">
      <c r="A799" t="s">
        <v>5123</v>
      </c>
      <c r="B799">
        <v>75</v>
      </c>
      <c r="C799">
        <v>1</v>
      </c>
      <c r="D799">
        <v>7</v>
      </c>
      <c r="E799" s="24">
        <v>0</v>
      </c>
      <c r="F799" s="24">
        <v>0</v>
      </c>
      <c r="G799" s="24">
        <v>0</v>
      </c>
      <c r="H799" s="24">
        <v>0</v>
      </c>
      <c r="I799" s="24">
        <v>0</v>
      </c>
      <c r="J799" s="24">
        <v>0</v>
      </c>
      <c r="K799" s="24">
        <v>627104.24160151556</v>
      </c>
      <c r="L799" s="24">
        <v>-32035.644207064062</v>
      </c>
      <c r="M799" s="24">
        <v>595068.5973944515</v>
      </c>
      <c r="N799" s="24">
        <v>-595068.5973944515</v>
      </c>
      <c r="O799" s="24">
        <v>-627104.24160151556</v>
      </c>
      <c r="P799" s="24">
        <v>0</v>
      </c>
      <c r="Q799" s="24">
        <v>322.75733003774985</v>
      </c>
      <c r="R799" s="24">
        <v>-25.261333836931954</v>
      </c>
      <c r="S799" s="24">
        <v>297.4959962008179</v>
      </c>
      <c r="T799" s="24">
        <v>0</v>
      </c>
      <c r="U799" s="24">
        <v>0</v>
      </c>
      <c r="V799" s="24">
        <v>0</v>
      </c>
      <c r="W799" s="24">
        <v>0</v>
      </c>
      <c r="X799" s="24">
        <v>0</v>
      </c>
      <c r="Y799" s="24">
        <v>0</v>
      </c>
      <c r="Z799" s="24">
        <v>0</v>
      </c>
      <c r="AA799" s="24">
        <v>627104.24160151556</v>
      </c>
      <c r="AB799" s="24">
        <v>-32035.644207064062</v>
      </c>
      <c r="AC799" s="24">
        <v>595068.5973944515</v>
      </c>
      <c r="AD799" s="24">
        <v>-595068.5973944515</v>
      </c>
      <c r="AE799" s="24">
        <v>-627104.24160151556</v>
      </c>
      <c r="AF799" s="24">
        <v>0</v>
      </c>
      <c r="AG799" s="24">
        <v>322.75733003774985</v>
      </c>
      <c r="AH799" s="24">
        <v>-25.261333836931954</v>
      </c>
      <c r="AI799" s="24">
        <v>297.4959962008179</v>
      </c>
      <c r="AJ799" s="24">
        <v>0</v>
      </c>
      <c r="AK799" s="24">
        <v>0</v>
      </c>
      <c r="AL799" s="24">
        <v>0</v>
      </c>
      <c r="AM799" s="24">
        <v>0</v>
      </c>
      <c r="AN799" s="24">
        <v>0</v>
      </c>
      <c r="AO799" s="24">
        <v>0</v>
      </c>
      <c r="AP799" s="24">
        <v>0</v>
      </c>
      <c r="AQ799" s="24">
        <v>0</v>
      </c>
      <c r="AR799" s="24">
        <v>0</v>
      </c>
      <c r="AS799" s="24">
        <v>0</v>
      </c>
      <c r="AT799" s="24">
        <v>0</v>
      </c>
      <c r="AU799" s="24">
        <v>0</v>
      </c>
      <c r="AV799" s="24">
        <v>0</v>
      </c>
      <c r="AW799" s="24">
        <v>0</v>
      </c>
      <c r="AX799" s="24">
        <v>0</v>
      </c>
      <c r="AY799" s="24">
        <v>0</v>
      </c>
      <c r="AZ799" s="24">
        <v>0</v>
      </c>
      <c r="BA799" s="24">
        <v>-297.4959962008179</v>
      </c>
      <c r="BB799" s="24">
        <v>-322.75733003774985</v>
      </c>
      <c r="BC799" s="24">
        <v>-297.4959962008179</v>
      </c>
      <c r="BD799" s="24">
        <v>-322.75733003774985</v>
      </c>
      <c r="BE799" s="24">
        <v>0</v>
      </c>
      <c r="BF799" s="24">
        <v>0</v>
      </c>
      <c r="BG799" s="24">
        <v>0</v>
      </c>
      <c r="BH799" s="24">
        <v>0</v>
      </c>
      <c r="BI799" s="24">
        <v>0</v>
      </c>
      <c r="BJ799" s="24">
        <v>0</v>
      </c>
      <c r="BK799" s="24">
        <v>0</v>
      </c>
      <c r="BL799" s="24">
        <v>0</v>
      </c>
    </row>
    <row r="800" spans="1:64" x14ac:dyDescent="0.25">
      <c r="A800" t="s">
        <v>5123</v>
      </c>
      <c r="B800">
        <v>76</v>
      </c>
      <c r="C800">
        <v>2</v>
      </c>
      <c r="D800">
        <v>7</v>
      </c>
      <c r="E800" s="24">
        <v>0</v>
      </c>
      <c r="F800" s="24">
        <v>0</v>
      </c>
      <c r="G800" s="24">
        <v>0</v>
      </c>
      <c r="H800" s="24">
        <v>0</v>
      </c>
      <c r="I800" s="24">
        <v>0</v>
      </c>
      <c r="J800" s="24">
        <v>0</v>
      </c>
      <c r="K800" s="24">
        <v>618077.68553481251</v>
      </c>
      <c r="L800" s="24">
        <v>-45676.026663571596</v>
      </c>
      <c r="M800" s="24">
        <v>572401.65887124091</v>
      </c>
      <c r="N800" s="24">
        <v>-572401.65887124091</v>
      </c>
      <c r="O800" s="24">
        <v>-618077.68553481251</v>
      </c>
      <c r="P800" s="24">
        <v>0</v>
      </c>
      <c r="Q800" s="24">
        <v>315.44074741809709</v>
      </c>
      <c r="R800" s="24">
        <v>-30.412607803409628</v>
      </c>
      <c r="S800" s="24">
        <v>285.02813961468746</v>
      </c>
      <c r="T800" s="24">
        <v>0</v>
      </c>
      <c r="U800" s="24">
        <v>0</v>
      </c>
      <c r="V800" s="24">
        <v>0</v>
      </c>
      <c r="W800" s="24">
        <v>0</v>
      </c>
      <c r="X800" s="24">
        <v>0</v>
      </c>
      <c r="Y800" s="24">
        <v>0</v>
      </c>
      <c r="Z800" s="24">
        <v>0</v>
      </c>
      <c r="AA800" s="24">
        <v>618077.68553481251</v>
      </c>
      <c r="AB800" s="24">
        <v>-45676.026663571596</v>
      </c>
      <c r="AC800" s="24">
        <v>572401.65887124091</v>
      </c>
      <c r="AD800" s="24">
        <v>-572401.65887124091</v>
      </c>
      <c r="AE800" s="24">
        <v>-618077.68553481251</v>
      </c>
      <c r="AF800" s="24">
        <v>0</v>
      </c>
      <c r="AG800" s="24">
        <v>315.44074741809709</v>
      </c>
      <c r="AH800" s="24">
        <v>-30.412607803409628</v>
      </c>
      <c r="AI800" s="24">
        <v>285.02813961468746</v>
      </c>
      <c r="AJ800" s="24">
        <v>0</v>
      </c>
      <c r="AK800" s="24">
        <v>0</v>
      </c>
      <c r="AL800" s="24">
        <v>0</v>
      </c>
      <c r="AM800" s="24">
        <v>0</v>
      </c>
      <c r="AN800" s="24">
        <v>0</v>
      </c>
      <c r="AO800" s="24">
        <v>0</v>
      </c>
      <c r="AP800" s="24">
        <v>0</v>
      </c>
      <c r="AQ800" s="24">
        <v>0</v>
      </c>
      <c r="AR800" s="24">
        <v>0</v>
      </c>
      <c r="AS800" s="24">
        <v>0</v>
      </c>
      <c r="AT800" s="24">
        <v>0</v>
      </c>
      <c r="AU800" s="24">
        <v>0</v>
      </c>
      <c r="AV800" s="24">
        <v>0</v>
      </c>
      <c r="AW800" s="24">
        <v>0</v>
      </c>
      <c r="AX800" s="24">
        <v>0</v>
      </c>
      <c r="AY800" s="24">
        <v>0</v>
      </c>
      <c r="AZ800" s="24">
        <v>0</v>
      </c>
      <c r="BA800" s="24">
        <v>-285.02813961468746</v>
      </c>
      <c r="BB800" s="24">
        <v>-315.44074741809709</v>
      </c>
      <c r="BC800" s="24">
        <v>-285.02813961468746</v>
      </c>
      <c r="BD800" s="24">
        <v>-315.44074741809709</v>
      </c>
      <c r="BE800" s="24">
        <v>0</v>
      </c>
      <c r="BF800" s="24">
        <v>0</v>
      </c>
      <c r="BG800" s="24">
        <v>0</v>
      </c>
      <c r="BH800" s="24">
        <v>0</v>
      </c>
      <c r="BI800" s="24">
        <v>0</v>
      </c>
      <c r="BJ800" s="24">
        <v>0</v>
      </c>
      <c r="BK800" s="24">
        <v>0</v>
      </c>
      <c r="BL800" s="24">
        <v>0</v>
      </c>
    </row>
    <row r="801" spans="1:64" x14ac:dyDescent="0.25">
      <c r="A801" t="s">
        <v>5123</v>
      </c>
      <c r="B801">
        <v>77</v>
      </c>
      <c r="C801">
        <v>2</v>
      </c>
      <c r="D801">
        <v>7</v>
      </c>
      <c r="E801" s="24">
        <v>0</v>
      </c>
      <c r="F801" s="24">
        <v>0</v>
      </c>
      <c r="G801" s="24">
        <v>0</v>
      </c>
      <c r="H801" s="24">
        <v>0</v>
      </c>
      <c r="I801" s="24">
        <v>0</v>
      </c>
      <c r="J801" s="24">
        <v>0</v>
      </c>
      <c r="K801" s="24">
        <v>608258.22907909006</v>
      </c>
      <c r="L801" s="24">
        <v>-57610.417814742774</v>
      </c>
      <c r="M801" s="24">
        <v>550647.81126434729</v>
      </c>
      <c r="N801" s="24">
        <v>-550647.81126434729</v>
      </c>
      <c r="O801" s="24">
        <v>-608258.22907909006</v>
      </c>
      <c r="P801" s="24">
        <v>0</v>
      </c>
      <c r="Q801" s="24">
        <v>307.95295901803911</v>
      </c>
      <c r="R801" s="24">
        <v>-34.807214793023377</v>
      </c>
      <c r="S801" s="24">
        <v>273.14574422501573</v>
      </c>
      <c r="T801" s="24">
        <v>0</v>
      </c>
      <c r="U801" s="24">
        <v>0</v>
      </c>
      <c r="V801" s="24">
        <v>0</v>
      </c>
      <c r="W801" s="24">
        <v>0</v>
      </c>
      <c r="X801" s="24">
        <v>0</v>
      </c>
      <c r="Y801" s="24">
        <v>0</v>
      </c>
      <c r="Z801" s="24">
        <v>0</v>
      </c>
      <c r="AA801" s="24">
        <v>608258.22907909006</v>
      </c>
      <c r="AB801" s="24">
        <v>-57610.417814742774</v>
      </c>
      <c r="AC801" s="24">
        <v>550647.81126434729</v>
      </c>
      <c r="AD801" s="24">
        <v>-550647.81126434729</v>
      </c>
      <c r="AE801" s="24">
        <v>-608258.22907909006</v>
      </c>
      <c r="AF801" s="24">
        <v>0</v>
      </c>
      <c r="AG801" s="24">
        <v>307.95295901803911</v>
      </c>
      <c r="AH801" s="24">
        <v>-34.807214793023377</v>
      </c>
      <c r="AI801" s="24">
        <v>273.14574422501573</v>
      </c>
      <c r="AJ801" s="24">
        <v>0</v>
      </c>
      <c r="AK801" s="24">
        <v>0</v>
      </c>
      <c r="AL801" s="24">
        <v>0</v>
      </c>
      <c r="AM801" s="24">
        <v>0</v>
      </c>
      <c r="AN801" s="24">
        <v>0</v>
      </c>
      <c r="AO801" s="24">
        <v>0</v>
      </c>
      <c r="AP801" s="24">
        <v>0</v>
      </c>
      <c r="AQ801" s="24">
        <v>0</v>
      </c>
      <c r="AR801" s="24">
        <v>0</v>
      </c>
      <c r="AS801" s="24">
        <v>0</v>
      </c>
      <c r="AT801" s="24">
        <v>0</v>
      </c>
      <c r="AU801" s="24">
        <v>0</v>
      </c>
      <c r="AV801" s="24">
        <v>0</v>
      </c>
      <c r="AW801" s="24">
        <v>0</v>
      </c>
      <c r="AX801" s="24">
        <v>0</v>
      </c>
      <c r="AY801" s="24">
        <v>0</v>
      </c>
      <c r="AZ801" s="24">
        <v>0</v>
      </c>
      <c r="BA801" s="24">
        <v>-273.14574422501573</v>
      </c>
      <c r="BB801" s="24">
        <v>-307.95295901803911</v>
      </c>
      <c r="BC801" s="24">
        <v>-273.14574422501573</v>
      </c>
      <c r="BD801" s="24">
        <v>-307.95295901803911</v>
      </c>
      <c r="BE801" s="24">
        <v>0</v>
      </c>
      <c r="BF801" s="24">
        <v>0</v>
      </c>
      <c r="BG801" s="24">
        <v>0</v>
      </c>
      <c r="BH801" s="24">
        <v>0</v>
      </c>
      <c r="BI801" s="24">
        <v>0</v>
      </c>
      <c r="BJ801" s="24">
        <v>0</v>
      </c>
      <c r="BK801" s="24">
        <v>0</v>
      </c>
      <c r="BL801" s="24">
        <v>0</v>
      </c>
    </row>
    <row r="802" spans="1:64" x14ac:dyDescent="0.25">
      <c r="A802" t="s">
        <v>5123</v>
      </c>
      <c r="B802">
        <v>78</v>
      </c>
      <c r="C802">
        <v>2</v>
      </c>
      <c r="D802">
        <v>7</v>
      </c>
      <c r="E802" s="24">
        <v>0</v>
      </c>
      <c r="F802" s="24">
        <v>0</v>
      </c>
      <c r="G802" s="24">
        <v>0</v>
      </c>
      <c r="H802" s="24">
        <v>0</v>
      </c>
      <c r="I802" s="24">
        <v>0</v>
      </c>
      <c r="J802" s="24">
        <v>0</v>
      </c>
      <c r="K802" s="24">
        <v>597808.13736654073</v>
      </c>
      <c r="L802" s="24">
        <v>-68003.128270894289</v>
      </c>
      <c r="M802" s="24">
        <v>529805.00909564644</v>
      </c>
      <c r="N802" s="24">
        <v>-529805.00909564644</v>
      </c>
      <c r="O802" s="24">
        <v>-597808.13736654073</v>
      </c>
      <c r="P802" s="24">
        <v>0</v>
      </c>
      <c r="Q802" s="24">
        <v>300.36741685080051</v>
      </c>
      <c r="R802" s="24">
        <v>-38.532783267350169</v>
      </c>
      <c r="S802" s="24">
        <v>261.83463358345034</v>
      </c>
      <c r="T802" s="24">
        <v>0</v>
      </c>
      <c r="U802" s="24">
        <v>0</v>
      </c>
      <c r="V802" s="24">
        <v>0</v>
      </c>
      <c r="W802" s="24">
        <v>0</v>
      </c>
      <c r="X802" s="24">
        <v>0</v>
      </c>
      <c r="Y802" s="24">
        <v>0</v>
      </c>
      <c r="Z802" s="24">
        <v>0</v>
      </c>
      <c r="AA802" s="24">
        <v>597808.13736654073</v>
      </c>
      <c r="AB802" s="24">
        <v>-68003.128270894289</v>
      </c>
      <c r="AC802" s="24">
        <v>529805.00909564644</v>
      </c>
      <c r="AD802" s="24">
        <v>-529805.00909564644</v>
      </c>
      <c r="AE802" s="24">
        <v>-597808.13736654073</v>
      </c>
      <c r="AF802" s="24">
        <v>0</v>
      </c>
      <c r="AG802" s="24">
        <v>300.36741685080051</v>
      </c>
      <c r="AH802" s="24">
        <v>-38.532783267350169</v>
      </c>
      <c r="AI802" s="24">
        <v>261.83463358345034</v>
      </c>
      <c r="AJ802" s="24">
        <v>0</v>
      </c>
      <c r="AK802" s="24">
        <v>0</v>
      </c>
      <c r="AL802" s="24">
        <v>0</v>
      </c>
      <c r="AM802" s="24">
        <v>0</v>
      </c>
      <c r="AN802" s="24">
        <v>0</v>
      </c>
      <c r="AO802" s="24">
        <v>0</v>
      </c>
      <c r="AP802" s="24">
        <v>0</v>
      </c>
      <c r="AQ802" s="24">
        <v>0</v>
      </c>
      <c r="AR802" s="24">
        <v>0</v>
      </c>
      <c r="AS802" s="24">
        <v>0</v>
      </c>
      <c r="AT802" s="24">
        <v>0</v>
      </c>
      <c r="AU802" s="24">
        <v>0</v>
      </c>
      <c r="AV802" s="24">
        <v>0</v>
      </c>
      <c r="AW802" s="24">
        <v>0</v>
      </c>
      <c r="AX802" s="24">
        <v>0</v>
      </c>
      <c r="AY802" s="24">
        <v>0</v>
      </c>
      <c r="AZ802" s="24">
        <v>0</v>
      </c>
      <c r="BA802" s="24">
        <v>-261.83463358345034</v>
      </c>
      <c r="BB802" s="24">
        <v>-300.36741685080051</v>
      </c>
      <c r="BC802" s="24">
        <v>-261.83463358345034</v>
      </c>
      <c r="BD802" s="24">
        <v>-300.36741685080051</v>
      </c>
      <c r="BE802" s="24">
        <v>0</v>
      </c>
      <c r="BF802" s="24">
        <v>0</v>
      </c>
      <c r="BG802" s="24">
        <v>0</v>
      </c>
      <c r="BH802" s="24">
        <v>0</v>
      </c>
      <c r="BI802" s="24">
        <v>0</v>
      </c>
      <c r="BJ802" s="24">
        <v>0</v>
      </c>
      <c r="BK802" s="24">
        <v>0</v>
      </c>
      <c r="BL802" s="24">
        <v>0</v>
      </c>
    </row>
    <row r="803" spans="1:64" x14ac:dyDescent="0.25">
      <c r="A803" t="s">
        <v>5123</v>
      </c>
      <c r="B803">
        <v>79</v>
      </c>
      <c r="C803">
        <v>3</v>
      </c>
      <c r="D803">
        <v>7</v>
      </c>
      <c r="E803" s="24">
        <v>0</v>
      </c>
      <c r="F803" s="24">
        <v>0</v>
      </c>
      <c r="G803" s="24">
        <v>0</v>
      </c>
      <c r="H803" s="24">
        <v>0</v>
      </c>
      <c r="I803" s="24">
        <v>0</v>
      </c>
      <c r="J803" s="24">
        <v>0</v>
      </c>
      <c r="K803" s="24">
        <v>586867.0567098856</v>
      </c>
      <c r="L803" s="24">
        <v>-77007.880908671767</v>
      </c>
      <c r="M803" s="24">
        <v>509859.17580121383</v>
      </c>
      <c r="N803" s="24">
        <v>-509859.17580121383</v>
      </c>
      <c r="O803" s="24">
        <v>-586867.0567098856</v>
      </c>
      <c r="P803" s="24">
        <v>0</v>
      </c>
      <c r="Q803" s="24">
        <v>292.74397441224392</v>
      </c>
      <c r="R803" s="24">
        <v>-41.668152777176147</v>
      </c>
      <c r="S803" s="24">
        <v>251.07582163506777</v>
      </c>
      <c r="T803" s="24">
        <v>0</v>
      </c>
      <c r="U803" s="24">
        <v>0</v>
      </c>
      <c r="V803" s="24">
        <v>0</v>
      </c>
      <c r="W803" s="24">
        <v>0</v>
      </c>
      <c r="X803" s="24">
        <v>0</v>
      </c>
      <c r="Y803" s="24">
        <v>0</v>
      </c>
      <c r="Z803" s="24">
        <v>0</v>
      </c>
      <c r="AA803" s="24">
        <v>586867.0567098856</v>
      </c>
      <c r="AB803" s="24">
        <v>-77007.880908671767</v>
      </c>
      <c r="AC803" s="24">
        <v>509859.17580121383</v>
      </c>
      <c r="AD803" s="24">
        <v>-509859.17580121383</v>
      </c>
      <c r="AE803" s="24">
        <v>-586867.0567098856</v>
      </c>
      <c r="AF803" s="24">
        <v>0</v>
      </c>
      <c r="AG803" s="24">
        <v>292.74397441224392</v>
      </c>
      <c r="AH803" s="24">
        <v>-41.668152777176147</v>
      </c>
      <c r="AI803" s="24">
        <v>251.07582163506777</v>
      </c>
      <c r="AJ803" s="24">
        <v>0</v>
      </c>
      <c r="AK803" s="24">
        <v>0</v>
      </c>
      <c r="AL803" s="24">
        <v>0</v>
      </c>
      <c r="AM803" s="24">
        <v>0</v>
      </c>
      <c r="AN803" s="24">
        <v>0</v>
      </c>
      <c r="AO803" s="24">
        <v>0</v>
      </c>
      <c r="AP803" s="24">
        <v>0</v>
      </c>
      <c r="AQ803" s="24">
        <v>0</v>
      </c>
      <c r="AR803" s="24">
        <v>0</v>
      </c>
      <c r="AS803" s="24">
        <v>0</v>
      </c>
      <c r="AT803" s="24">
        <v>0</v>
      </c>
      <c r="AU803" s="24">
        <v>0</v>
      </c>
      <c r="AV803" s="24">
        <v>0</v>
      </c>
      <c r="AW803" s="24">
        <v>0</v>
      </c>
      <c r="AX803" s="24">
        <v>0</v>
      </c>
      <c r="AY803" s="24">
        <v>0</v>
      </c>
      <c r="AZ803" s="24">
        <v>0</v>
      </c>
      <c r="BA803" s="24">
        <v>-251.07582163506777</v>
      </c>
      <c r="BB803" s="24">
        <v>-292.74397441224392</v>
      </c>
      <c r="BC803" s="24">
        <v>-251.07582163506777</v>
      </c>
      <c r="BD803" s="24">
        <v>-292.74397441224392</v>
      </c>
      <c r="BE803" s="24">
        <v>0</v>
      </c>
      <c r="BF803" s="24">
        <v>0</v>
      </c>
      <c r="BG803" s="24">
        <v>0</v>
      </c>
      <c r="BH803" s="24">
        <v>0</v>
      </c>
      <c r="BI803" s="24">
        <v>0</v>
      </c>
      <c r="BJ803" s="24">
        <v>0</v>
      </c>
      <c r="BK803" s="24">
        <v>0</v>
      </c>
      <c r="BL803" s="24">
        <v>0</v>
      </c>
    </row>
    <row r="804" spans="1:64" x14ac:dyDescent="0.25">
      <c r="A804" t="s">
        <v>5123</v>
      </c>
      <c r="B804">
        <v>80</v>
      </c>
      <c r="C804">
        <v>3</v>
      </c>
      <c r="D804">
        <v>7</v>
      </c>
      <c r="E804" s="24">
        <v>0</v>
      </c>
      <c r="F804" s="24">
        <v>0</v>
      </c>
      <c r="G804" s="24">
        <v>0</v>
      </c>
      <c r="H804" s="24">
        <v>0</v>
      </c>
      <c r="I804" s="24">
        <v>0</v>
      </c>
      <c r="J804" s="24">
        <v>0</v>
      </c>
      <c r="K804" s="24">
        <v>575554.74996134266</v>
      </c>
      <c r="L804" s="24">
        <v>-84766.703682720661</v>
      </c>
      <c r="M804" s="24">
        <v>490788.046278622</v>
      </c>
      <c r="N804" s="24">
        <v>-490788.046278622</v>
      </c>
      <c r="O804" s="24">
        <v>-575554.74996134266</v>
      </c>
      <c r="P804" s="24">
        <v>0</v>
      </c>
      <c r="Q804" s="24">
        <v>285.13118655319886</v>
      </c>
      <c r="R804" s="24">
        <v>-44.283799862647356</v>
      </c>
      <c r="S804" s="24">
        <v>240.8473866905515</v>
      </c>
      <c r="T804" s="24">
        <v>0</v>
      </c>
      <c r="U804" s="24">
        <v>0</v>
      </c>
      <c r="V804" s="24">
        <v>0</v>
      </c>
      <c r="W804" s="24">
        <v>0</v>
      </c>
      <c r="X804" s="24">
        <v>0</v>
      </c>
      <c r="Y804" s="24">
        <v>0</v>
      </c>
      <c r="Z804" s="24">
        <v>0</v>
      </c>
      <c r="AA804" s="24">
        <v>575554.74996134266</v>
      </c>
      <c r="AB804" s="24">
        <v>-84766.703682720661</v>
      </c>
      <c r="AC804" s="24">
        <v>490788.046278622</v>
      </c>
      <c r="AD804" s="24">
        <v>-490788.046278622</v>
      </c>
      <c r="AE804" s="24">
        <v>-575554.74996134266</v>
      </c>
      <c r="AF804" s="24">
        <v>0</v>
      </c>
      <c r="AG804" s="24">
        <v>285.13118655319886</v>
      </c>
      <c r="AH804" s="24">
        <v>-44.283799862647356</v>
      </c>
      <c r="AI804" s="24">
        <v>240.8473866905515</v>
      </c>
      <c r="AJ804" s="24">
        <v>0</v>
      </c>
      <c r="AK804" s="24">
        <v>0</v>
      </c>
      <c r="AL804" s="24">
        <v>0</v>
      </c>
      <c r="AM804" s="24">
        <v>0</v>
      </c>
      <c r="AN804" s="24">
        <v>0</v>
      </c>
      <c r="AO804" s="24">
        <v>0</v>
      </c>
      <c r="AP804" s="24">
        <v>0</v>
      </c>
      <c r="AQ804" s="24">
        <v>0</v>
      </c>
      <c r="AR804" s="24">
        <v>0</v>
      </c>
      <c r="AS804" s="24">
        <v>0</v>
      </c>
      <c r="AT804" s="24">
        <v>0</v>
      </c>
      <c r="AU804" s="24">
        <v>0</v>
      </c>
      <c r="AV804" s="24">
        <v>0</v>
      </c>
      <c r="AW804" s="24">
        <v>0</v>
      </c>
      <c r="AX804" s="24">
        <v>0</v>
      </c>
      <c r="AY804" s="24">
        <v>0</v>
      </c>
      <c r="AZ804" s="24">
        <v>0</v>
      </c>
      <c r="BA804" s="24">
        <v>-240.8473866905515</v>
      </c>
      <c r="BB804" s="24">
        <v>-285.13118655319886</v>
      </c>
      <c r="BC804" s="24">
        <v>-240.8473866905515</v>
      </c>
      <c r="BD804" s="24">
        <v>-285.13118655319886</v>
      </c>
      <c r="BE804" s="24">
        <v>0</v>
      </c>
      <c r="BF804" s="24">
        <v>0</v>
      </c>
      <c r="BG804" s="24">
        <v>0</v>
      </c>
      <c r="BH804" s="24">
        <v>0</v>
      </c>
      <c r="BI804" s="24">
        <v>0</v>
      </c>
      <c r="BJ804" s="24">
        <v>0</v>
      </c>
      <c r="BK804" s="24">
        <v>0</v>
      </c>
      <c r="BL804" s="24">
        <v>0</v>
      </c>
    </row>
    <row r="805" spans="1:64" x14ac:dyDescent="0.25">
      <c r="A805" t="s">
        <v>5123</v>
      </c>
      <c r="B805">
        <v>81</v>
      </c>
      <c r="C805">
        <v>3</v>
      </c>
      <c r="D805">
        <v>7</v>
      </c>
      <c r="E805" s="24">
        <v>0</v>
      </c>
      <c r="F805" s="24">
        <v>0</v>
      </c>
      <c r="G805" s="24">
        <v>0</v>
      </c>
      <c r="H805" s="24">
        <v>0</v>
      </c>
      <c r="I805" s="24">
        <v>0</v>
      </c>
      <c r="J805" s="24">
        <v>0</v>
      </c>
      <c r="K805" s="24">
        <v>563973.61018093303</v>
      </c>
      <c r="L805" s="24">
        <v>-91409.65938660875</v>
      </c>
      <c r="M805" s="24">
        <v>472563.95079432428</v>
      </c>
      <c r="N805" s="24">
        <v>-472563.95079432428</v>
      </c>
      <c r="O805" s="24">
        <v>-563973.61018093303</v>
      </c>
      <c r="P805" s="24">
        <v>0</v>
      </c>
      <c r="Q805" s="24">
        <v>277.56823028900726</v>
      </c>
      <c r="R805" s="24">
        <v>-46.442459671079632</v>
      </c>
      <c r="S805" s="24">
        <v>231.12577061792763</v>
      </c>
      <c r="T805" s="24">
        <v>0</v>
      </c>
      <c r="U805" s="24">
        <v>0</v>
      </c>
      <c r="V805" s="24">
        <v>0</v>
      </c>
      <c r="W805" s="24">
        <v>0</v>
      </c>
      <c r="X805" s="24">
        <v>0</v>
      </c>
      <c r="Y805" s="24">
        <v>0</v>
      </c>
      <c r="Z805" s="24">
        <v>0</v>
      </c>
      <c r="AA805" s="24">
        <v>563973.61018093303</v>
      </c>
      <c r="AB805" s="24">
        <v>-91409.65938660875</v>
      </c>
      <c r="AC805" s="24">
        <v>472563.95079432428</v>
      </c>
      <c r="AD805" s="24">
        <v>-472563.95079432428</v>
      </c>
      <c r="AE805" s="24">
        <v>-563973.61018093303</v>
      </c>
      <c r="AF805" s="24">
        <v>0</v>
      </c>
      <c r="AG805" s="24">
        <v>277.56823028900726</v>
      </c>
      <c r="AH805" s="24">
        <v>-46.442459671079632</v>
      </c>
      <c r="AI805" s="24">
        <v>231.12577061792763</v>
      </c>
      <c r="AJ805" s="24">
        <v>0</v>
      </c>
      <c r="AK805" s="24">
        <v>0</v>
      </c>
      <c r="AL805" s="24">
        <v>0</v>
      </c>
      <c r="AM805" s="24">
        <v>0</v>
      </c>
      <c r="AN805" s="24">
        <v>0</v>
      </c>
      <c r="AO805" s="24">
        <v>0</v>
      </c>
      <c r="AP805" s="24">
        <v>0</v>
      </c>
      <c r="AQ805" s="24">
        <v>0</v>
      </c>
      <c r="AR805" s="24">
        <v>0</v>
      </c>
      <c r="AS805" s="24">
        <v>0</v>
      </c>
      <c r="AT805" s="24">
        <v>0</v>
      </c>
      <c r="AU805" s="24">
        <v>0</v>
      </c>
      <c r="AV805" s="24">
        <v>0</v>
      </c>
      <c r="AW805" s="24">
        <v>0</v>
      </c>
      <c r="AX805" s="24">
        <v>0</v>
      </c>
      <c r="AY805" s="24">
        <v>0</v>
      </c>
      <c r="AZ805" s="24">
        <v>0</v>
      </c>
      <c r="BA805" s="24">
        <v>-231.12577061792763</v>
      </c>
      <c r="BB805" s="24">
        <v>-277.56823028900726</v>
      </c>
      <c r="BC805" s="24">
        <v>-231.12577061792763</v>
      </c>
      <c r="BD805" s="24">
        <v>-277.56823028900726</v>
      </c>
      <c r="BE805" s="24">
        <v>0</v>
      </c>
      <c r="BF805" s="24">
        <v>0</v>
      </c>
      <c r="BG805" s="24">
        <v>0</v>
      </c>
      <c r="BH805" s="24">
        <v>0</v>
      </c>
      <c r="BI805" s="24">
        <v>0</v>
      </c>
      <c r="BJ805" s="24">
        <v>0</v>
      </c>
      <c r="BK805" s="24">
        <v>0</v>
      </c>
      <c r="BL805" s="24">
        <v>0</v>
      </c>
    </row>
    <row r="806" spans="1:64" x14ac:dyDescent="0.25">
      <c r="A806" t="s">
        <v>5123</v>
      </c>
      <c r="B806">
        <v>82</v>
      </c>
      <c r="C806">
        <v>4</v>
      </c>
      <c r="D806">
        <v>7</v>
      </c>
      <c r="E806" s="24">
        <v>0</v>
      </c>
      <c r="F806" s="24">
        <v>0</v>
      </c>
      <c r="G806" s="24">
        <v>0</v>
      </c>
      <c r="H806" s="24">
        <v>0</v>
      </c>
      <c r="I806" s="24">
        <v>0</v>
      </c>
      <c r="J806" s="24">
        <v>0</v>
      </c>
      <c r="K806" s="24">
        <v>552210.92016489059</v>
      </c>
      <c r="L806" s="24">
        <v>-97055.098126471043</v>
      </c>
      <c r="M806" s="24">
        <v>455155.82203841954</v>
      </c>
      <c r="N806" s="24">
        <v>-455155.82203841954</v>
      </c>
      <c r="O806" s="24">
        <v>-552210.92016489059</v>
      </c>
      <c r="P806" s="24">
        <v>0</v>
      </c>
      <c r="Q806" s="24">
        <v>270.08650347285402</v>
      </c>
      <c r="R806" s="24">
        <v>-48.199810350093685</v>
      </c>
      <c r="S806" s="24">
        <v>221.88669312276033</v>
      </c>
      <c r="T806" s="24">
        <v>0</v>
      </c>
      <c r="U806" s="24">
        <v>0</v>
      </c>
      <c r="V806" s="24">
        <v>0</v>
      </c>
      <c r="W806" s="24">
        <v>0</v>
      </c>
      <c r="X806" s="24">
        <v>0</v>
      </c>
      <c r="Y806" s="24">
        <v>0</v>
      </c>
      <c r="Z806" s="24">
        <v>0</v>
      </c>
      <c r="AA806" s="24">
        <v>552210.92016489059</v>
      </c>
      <c r="AB806" s="24">
        <v>-97055.098126471043</v>
      </c>
      <c r="AC806" s="24">
        <v>455155.82203841954</v>
      </c>
      <c r="AD806" s="24">
        <v>-455155.82203841954</v>
      </c>
      <c r="AE806" s="24">
        <v>-552210.92016489059</v>
      </c>
      <c r="AF806" s="24">
        <v>0</v>
      </c>
      <c r="AG806" s="24">
        <v>270.08650347285402</v>
      </c>
      <c r="AH806" s="24">
        <v>-48.199810350093685</v>
      </c>
      <c r="AI806" s="24">
        <v>221.88669312276033</v>
      </c>
      <c r="AJ806" s="24">
        <v>0</v>
      </c>
      <c r="AK806" s="24">
        <v>0</v>
      </c>
      <c r="AL806" s="24">
        <v>0</v>
      </c>
      <c r="AM806" s="24">
        <v>0</v>
      </c>
      <c r="AN806" s="24">
        <v>0</v>
      </c>
      <c r="AO806" s="24">
        <v>0</v>
      </c>
      <c r="AP806" s="24">
        <v>0</v>
      </c>
      <c r="AQ806" s="24">
        <v>0</v>
      </c>
      <c r="AR806" s="24">
        <v>0</v>
      </c>
      <c r="AS806" s="24">
        <v>0</v>
      </c>
      <c r="AT806" s="24">
        <v>0</v>
      </c>
      <c r="AU806" s="24">
        <v>0</v>
      </c>
      <c r="AV806" s="24">
        <v>0</v>
      </c>
      <c r="AW806" s="24">
        <v>0</v>
      </c>
      <c r="AX806" s="24">
        <v>0</v>
      </c>
      <c r="AY806" s="24">
        <v>0</v>
      </c>
      <c r="AZ806" s="24">
        <v>0</v>
      </c>
      <c r="BA806" s="24">
        <v>-221.88669312276033</v>
      </c>
      <c r="BB806" s="24">
        <v>-270.08650347285402</v>
      </c>
      <c r="BC806" s="24">
        <v>-221.88669312276033</v>
      </c>
      <c r="BD806" s="24">
        <v>-270.08650347285402</v>
      </c>
      <c r="BE806" s="24">
        <v>0</v>
      </c>
      <c r="BF806" s="24">
        <v>0</v>
      </c>
      <c r="BG806" s="24">
        <v>0</v>
      </c>
      <c r="BH806" s="24">
        <v>0</v>
      </c>
      <c r="BI806" s="24">
        <v>0</v>
      </c>
      <c r="BJ806" s="24">
        <v>0</v>
      </c>
      <c r="BK806" s="24">
        <v>0</v>
      </c>
      <c r="BL806" s="24">
        <v>0</v>
      </c>
    </row>
    <row r="807" spans="1:64" x14ac:dyDescent="0.25">
      <c r="A807" t="s">
        <v>5123</v>
      </c>
      <c r="B807">
        <v>83</v>
      </c>
      <c r="C807">
        <v>4</v>
      </c>
      <c r="D807">
        <v>7</v>
      </c>
      <c r="E807" s="24">
        <v>0</v>
      </c>
      <c r="F807" s="24">
        <v>0</v>
      </c>
      <c r="G807" s="24">
        <v>0</v>
      </c>
      <c r="H807" s="24">
        <v>0</v>
      </c>
      <c r="I807" s="24">
        <v>0</v>
      </c>
      <c r="J807" s="24">
        <v>0</v>
      </c>
      <c r="K807" s="24">
        <v>540340.85463839024</v>
      </c>
      <c r="L807" s="24">
        <v>-101810.22163826227</v>
      </c>
      <c r="M807" s="24">
        <v>438530.63300012797</v>
      </c>
      <c r="N807" s="24">
        <v>-438530.63300012797</v>
      </c>
      <c r="O807" s="24">
        <v>-540340.85463839024</v>
      </c>
      <c r="P807" s="24">
        <v>0</v>
      </c>
      <c r="Q807" s="24">
        <v>262.71095313819751</v>
      </c>
      <c r="R807" s="24">
        <v>-49.605141026815545</v>
      </c>
      <c r="S807" s="24">
        <v>213.10581211138197</v>
      </c>
      <c r="T807" s="24">
        <v>0</v>
      </c>
      <c r="U807" s="24">
        <v>0</v>
      </c>
      <c r="V807" s="24">
        <v>0</v>
      </c>
      <c r="W807" s="24">
        <v>0</v>
      </c>
      <c r="X807" s="24">
        <v>0</v>
      </c>
      <c r="Y807" s="24">
        <v>0</v>
      </c>
      <c r="Z807" s="24">
        <v>0</v>
      </c>
      <c r="AA807" s="24">
        <v>540340.85463839024</v>
      </c>
      <c r="AB807" s="24">
        <v>-101810.22163826227</v>
      </c>
      <c r="AC807" s="24">
        <v>438530.63300012797</v>
      </c>
      <c r="AD807" s="24">
        <v>-438530.63300012797</v>
      </c>
      <c r="AE807" s="24">
        <v>-540340.85463839024</v>
      </c>
      <c r="AF807" s="24">
        <v>0</v>
      </c>
      <c r="AG807" s="24">
        <v>262.71095313819751</v>
      </c>
      <c r="AH807" s="24">
        <v>-49.605141026815545</v>
      </c>
      <c r="AI807" s="24">
        <v>213.10581211138197</v>
      </c>
      <c r="AJ807" s="24">
        <v>0</v>
      </c>
      <c r="AK807" s="24">
        <v>0</v>
      </c>
      <c r="AL807" s="24">
        <v>0</v>
      </c>
      <c r="AM807" s="24">
        <v>0</v>
      </c>
      <c r="AN807" s="24">
        <v>0</v>
      </c>
      <c r="AO807" s="24">
        <v>0</v>
      </c>
      <c r="AP807" s="24">
        <v>0</v>
      </c>
      <c r="AQ807" s="24">
        <v>0</v>
      </c>
      <c r="AR807" s="24">
        <v>0</v>
      </c>
      <c r="AS807" s="24">
        <v>0</v>
      </c>
      <c r="AT807" s="24">
        <v>0</v>
      </c>
      <c r="AU807" s="24">
        <v>0</v>
      </c>
      <c r="AV807" s="24">
        <v>0</v>
      </c>
      <c r="AW807" s="24">
        <v>0</v>
      </c>
      <c r="AX807" s="24">
        <v>0</v>
      </c>
      <c r="AY807" s="24">
        <v>0</v>
      </c>
      <c r="AZ807" s="24">
        <v>0</v>
      </c>
      <c r="BA807" s="24">
        <v>-213.10581211138197</v>
      </c>
      <c r="BB807" s="24">
        <v>-262.71095313819751</v>
      </c>
      <c r="BC807" s="24">
        <v>-213.10581211138197</v>
      </c>
      <c r="BD807" s="24">
        <v>-262.71095313819751</v>
      </c>
      <c r="BE807" s="24">
        <v>0</v>
      </c>
      <c r="BF807" s="24">
        <v>0</v>
      </c>
      <c r="BG807" s="24">
        <v>0</v>
      </c>
      <c r="BH807" s="24">
        <v>0</v>
      </c>
      <c r="BI807" s="24">
        <v>0</v>
      </c>
      <c r="BJ807" s="24">
        <v>0</v>
      </c>
      <c r="BK807" s="24">
        <v>0</v>
      </c>
      <c r="BL807" s="24">
        <v>0</v>
      </c>
    </row>
    <row r="808" spans="1:64" x14ac:dyDescent="0.25">
      <c r="A808" t="s">
        <v>5123</v>
      </c>
      <c r="B808">
        <v>84</v>
      </c>
      <c r="C808">
        <v>4</v>
      </c>
      <c r="D808">
        <v>7</v>
      </c>
      <c r="E808" s="24">
        <v>0</v>
      </c>
      <c r="F808" s="24">
        <v>0</v>
      </c>
      <c r="G808" s="24">
        <v>0</v>
      </c>
      <c r="H808" s="24">
        <v>0</v>
      </c>
      <c r="I808" s="24">
        <v>0</v>
      </c>
      <c r="J808" s="24">
        <v>0</v>
      </c>
      <c r="K808" s="24">
        <v>528426.24061970413</v>
      </c>
      <c r="L808" s="24">
        <v>-105771.82000547275</v>
      </c>
      <c r="M808" s="24">
        <v>422654.42061423138</v>
      </c>
      <c r="N808" s="24">
        <v>-422654.42061423138</v>
      </c>
      <c r="O808" s="24">
        <v>-528426.24061970413</v>
      </c>
      <c r="P808" s="24">
        <v>0</v>
      </c>
      <c r="Q808" s="24">
        <v>255.46118030925754</v>
      </c>
      <c r="R808" s="24">
        <v>-50.701857488498717</v>
      </c>
      <c r="S808" s="24">
        <v>204.75932282075883</v>
      </c>
      <c r="T808" s="24">
        <v>0</v>
      </c>
      <c r="U808" s="24">
        <v>0</v>
      </c>
      <c r="V808" s="24">
        <v>0</v>
      </c>
      <c r="W808" s="24">
        <v>0</v>
      </c>
      <c r="X808" s="24">
        <v>0</v>
      </c>
      <c r="Y808" s="24">
        <v>0</v>
      </c>
      <c r="Z808" s="24">
        <v>0</v>
      </c>
      <c r="AA808" s="24">
        <v>528426.24061970413</v>
      </c>
      <c r="AB808" s="24">
        <v>-105771.82000547275</v>
      </c>
      <c r="AC808" s="24">
        <v>422654.42061423138</v>
      </c>
      <c r="AD808" s="24">
        <v>-422654.42061423138</v>
      </c>
      <c r="AE808" s="24">
        <v>-528426.24061970413</v>
      </c>
      <c r="AF808" s="24">
        <v>0</v>
      </c>
      <c r="AG808" s="24">
        <v>255.46118030925754</v>
      </c>
      <c r="AH808" s="24">
        <v>-50.701857488498717</v>
      </c>
      <c r="AI808" s="24">
        <v>204.75932282075883</v>
      </c>
      <c r="AJ808" s="24">
        <v>0</v>
      </c>
      <c r="AK808" s="24">
        <v>0</v>
      </c>
      <c r="AL808" s="24">
        <v>0</v>
      </c>
      <c r="AM808" s="24">
        <v>0</v>
      </c>
      <c r="AN808" s="24">
        <v>0</v>
      </c>
      <c r="AO808" s="24">
        <v>0</v>
      </c>
      <c r="AP808" s="24">
        <v>0</v>
      </c>
      <c r="AQ808" s="24">
        <v>0</v>
      </c>
      <c r="AR808" s="24">
        <v>0</v>
      </c>
      <c r="AS808" s="24">
        <v>0</v>
      </c>
      <c r="AT808" s="24">
        <v>0</v>
      </c>
      <c r="AU808" s="24">
        <v>0</v>
      </c>
      <c r="AV808" s="24">
        <v>0</v>
      </c>
      <c r="AW808" s="24">
        <v>0</v>
      </c>
      <c r="AX808" s="24">
        <v>0</v>
      </c>
      <c r="AY808" s="24">
        <v>0</v>
      </c>
      <c r="AZ808" s="24">
        <v>0</v>
      </c>
      <c r="BA808" s="24">
        <v>-204.75932282075883</v>
      </c>
      <c r="BB808" s="24">
        <v>-255.46118030925754</v>
      </c>
      <c r="BC808" s="24">
        <v>-204.75932282075883</v>
      </c>
      <c r="BD808" s="24">
        <v>-255.46118030925754</v>
      </c>
      <c r="BE808" s="24">
        <v>0</v>
      </c>
      <c r="BF808" s="24">
        <v>0</v>
      </c>
      <c r="BG808" s="24">
        <v>0</v>
      </c>
      <c r="BH808" s="24">
        <v>0</v>
      </c>
      <c r="BI808" s="24">
        <v>0</v>
      </c>
      <c r="BJ808" s="24">
        <v>0</v>
      </c>
      <c r="BK808" s="24">
        <v>0</v>
      </c>
      <c r="BL808" s="24">
        <v>0</v>
      </c>
    </row>
    <row r="809" spans="1:64" x14ac:dyDescent="0.25">
      <c r="A809" t="s">
        <v>5123</v>
      </c>
      <c r="B809">
        <v>85</v>
      </c>
      <c r="C809">
        <v>1</v>
      </c>
      <c r="D809">
        <v>8</v>
      </c>
      <c r="E809" s="24">
        <v>0</v>
      </c>
      <c r="F809" s="24">
        <v>0</v>
      </c>
      <c r="G809" s="24">
        <v>0</v>
      </c>
      <c r="H809" s="24">
        <v>0</v>
      </c>
      <c r="I809" s="24">
        <v>0</v>
      </c>
      <c r="J809" s="24">
        <v>0</v>
      </c>
      <c r="K809" s="24">
        <v>516520.10607391968</v>
      </c>
      <c r="L809" s="24">
        <v>-109027.0624435395</v>
      </c>
      <c r="M809" s="24">
        <v>407493.04363038018</v>
      </c>
      <c r="N809" s="24">
        <v>-407493.04363038018</v>
      </c>
      <c r="O809" s="24">
        <v>-516520.10607391968</v>
      </c>
      <c r="P809" s="24">
        <v>0</v>
      </c>
      <c r="Q809" s="24">
        <v>248.35235829498015</v>
      </c>
      <c r="R809" s="24">
        <v>-51.528382510090523</v>
      </c>
      <c r="S809" s="24">
        <v>196.82397578488963</v>
      </c>
      <c r="T809" s="24">
        <v>0</v>
      </c>
      <c r="U809" s="24">
        <v>0</v>
      </c>
      <c r="V809" s="24">
        <v>0</v>
      </c>
      <c r="W809" s="24">
        <v>0</v>
      </c>
      <c r="X809" s="24">
        <v>0</v>
      </c>
      <c r="Y809" s="24">
        <v>0</v>
      </c>
      <c r="Z809" s="24">
        <v>0</v>
      </c>
      <c r="AA809" s="24">
        <v>516520.10607391968</v>
      </c>
      <c r="AB809" s="24">
        <v>-109027.0624435395</v>
      </c>
      <c r="AC809" s="24">
        <v>407493.04363038018</v>
      </c>
      <c r="AD809" s="24">
        <v>-407493.04363038018</v>
      </c>
      <c r="AE809" s="24">
        <v>-516520.10607391968</v>
      </c>
      <c r="AF809" s="24">
        <v>0</v>
      </c>
      <c r="AG809" s="24">
        <v>248.35235829498015</v>
      </c>
      <c r="AH809" s="24">
        <v>-51.528382510090523</v>
      </c>
      <c r="AI809" s="24">
        <v>196.82397578488963</v>
      </c>
      <c r="AJ809" s="24">
        <v>0</v>
      </c>
      <c r="AK809" s="24">
        <v>0</v>
      </c>
      <c r="AL809" s="24">
        <v>0</v>
      </c>
      <c r="AM809" s="24">
        <v>0</v>
      </c>
      <c r="AN809" s="24">
        <v>0</v>
      </c>
      <c r="AO809" s="24">
        <v>0</v>
      </c>
      <c r="AP809" s="24">
        <v>0</v>
      </c>
      <c r="AQ809" s="24">
        <v>0</v>
      </c>
      <c r="AR809" s="24">
        <v>0</v>
      </c>
      <c r="AS809" s="24">
        <v>0</v>
      </c>
      <c r="AT809" s="24">
        <v>0</v>
      </c>
      <c r="AU809" s="24">
        <v>0</v>
      </c>
      <c r="AV809" s="24">
        <v>0</v>
      </c>
      <c r="AW809" s="24">
        <v>0</v>
      </c>
      <c r="AX809" s="24">
        <v>0</v>
      </c>
      <c r="AY809" s="24">
        <v>0</v>
      </c>
      <c r="AZ809" s="24">
        <v>0</v>
      </c>
      <c r="BA809" s="24">
        <v>-196.82397578488963</v>
      </c>
      <c r="BB809" s="24">
        <v>-248.35235829498015</v>
      </c>
      <c r="BC809" s="24">
        <v>-196.82397578488963</v>
      </c>
      <c r="BD809" s="24">
        <v>-248.35235829498015</v>
      </c>
      <c r="BE809" s="24">
        <v>0</v>
      </c>
      <c r="BF809" s="24">
        <v>0</v>
      </c>
      <c r="BG809" s="24">
        <v>0</v>
      </c>
      <c r="BH809" s="24">
        <v>0</v>
      </c>
      <c r="BI809" s="24">
        <v>0</v>
      </c>
      <c r="BJ809" s="24">
        <v>0</v>
      </c>
      <c r="BK809" s="24">
        <v>0</v>
      </c>
      <c r="BL809" s="24">
        <v>0</v>
      </c>
    </row>
    <row r="810" spans="1:64" x14ac:dyDescent="0.25">
      <c r="A810" t="s">
        <v>5123</v>
      </c>
      <c r="B810">
        <v>86</v>
      </c>
      <c r="C810">
        <v>1</v>
      </c>
      <c r="D810">
        <v>8</v>
      </c>
      <c r="E810" s="24">
        <v>0</v>
      </c>
      <c r="F810" s="24">
        <v>0</v>
      </c>
      <c r="G810" s="24">
        <v>0</v>
      </c>
      <c r="H810" s="24">
        <v>0</v>
      </c>
      <c r="I810" s="24">
        <v>0</v>
      </c>
      <c r="J810" s="24">
        <v>0</v>
      </c>
      <c r="K810" s="24">
        <v>504667.0321322456</v>
      </c>
      <c r="L810" s="24">
        <v>-111654.19356512278</v>
      </c>
      <c r="M810" s="24">
        <v>393012.83856712282</v>
      </c>
      <c r="N810" s="24">
        <v>-393012.83856712282</v>
      </c>
      <c r="O810" s="24">
        <v>-504667.0321322456</v>
      </c>
      <c r="P810" s="24">
        <v>0</v>
      </c>
      <c r="Q810" s="24">
        <v>241.39599611188169</v>
      </c>
      <c r="R810" s="24">
        <v>-52.118662377542933</v>
      </c>
      <c r="S810" s="24">
        <v>189.27733373433875</v>
      </c>
      <c r="T810" s="24">
        <v>0</v>
      </c>
      <c r="U810" s="24">
        <v>0</v>
      </c>
      <c r="V810" s="24">
        <v>0</v>
      </c>
      <c r="W810" s="24">
        <v>0</v>
      </c>
      <c r="X810" s="24">
        <v>0</v>
      </c>
      <c r="Y810" s="24">
        <v>0</v>
      </c>
      <c r="Z810" s="24">
        <v>0</v>
      </c>
      <c r="AA810" s="24">
        <v>504667.0321322456</v>
      </c>
      <c r="AB810" s="24">
        <v>-111654.19356512278</v>
      </c>
      <c r="AC810" s="24">
        <v>393012.83856712282</v>
      </c>
      <c r="AD810" s="24">
        <v>-393012.83856712282</v>
      </c>
      <c r="AE810" s="24">
        <v>-504667.0321322456</v>
      </c>
      <c r="AF810" s="24">
        <v>0</v>
      </c>
      <c r="AG810" s="24">
        <v>241.39599611188169</v>
      </c>
      <c r="AH810" s="24">
        <v>-52.118662377542933</v>
      </c>
      <c r="AI810" s="24">
        <v>189.27733373433875</v>
      </c>
      <c r="AJ810" s="24">
        <v>0</v>
      </c>
      <c r="AK810" s="24">
        <v>0</v>
      </c>
      <c r="AL810" s="24">
        <v>0</v>
      </c>
      <c r="AM810" s="24">
        <v>0</v>
      </c>
      <c r="AN810" s="24">
        <v>0</v>
      </c>
      <c r="AO810" s="24">
        <v>0</v>
      </c>
      <c r="AP810" s="24">
        <v>0</v>
      </c>
      <c r="AQ810" s="24">
        <v>0</v>
      </c>
      <c r="AR810" s="24">
        <v>0</v>
      </c>
      <c r="AS810" s="24">
        <v>0</v>
      </c>
      <c r="AT810" s="24">
        <v>0</v>
      </c>
      <c r="AU810" s="24">
        <v>0</v>
      </c>
      <c r="AV810" s="24">
        <v>0</v>
      </c>
      <c r="AW810" s="24">
        <v>0</v>
      </c>
      <c r="AX810" s="24">
        <v>0</v>
      </c>
      <c r="AY810" s="24">
        <v>0</v>
      </c>
      <c r="AZ810" s="24">
        <v>0</v>
      </c>
      <c r="BA810" s="24">
        <v>-189.27733373433875</v>
      </c>
      <c r="BB810" s="24">
        <v>-241.39599611188169</v>
      </c>
      <c r="BC810" s="24">
        <v>-189.27733373433875</v>
      </c>
      <c r="BD810" s="24">
        <v>-241.39599611188169</v>
      </c>
      <c r="BE810" s="24">
        <v>0</v>
      </c>
      <c r="BF810" s="24">
        <v>0</v>
      </c>
      <c r="BG810" s="24">
        <v>0</v>
      </c>
      <c r="BH810" s="24">
        <v>0</v>
      </c>
      <c r="BI810" s="24">
        <v>0</v>
      </c>
      <c r="BJ810" s="24">
        <v>0</v>
      </c>
      <c r="BK810" s="24">
        <v>0</v>
      </c>
      <c r="BL810" s="24">
        <v>0</v>
      </c>
    </row>
    <row r="811" spans="1:64" x14ac:dyDescent="0.25">
      <c r="A811" t="s">
        <v>5123</v>
      </c>
      <c r="B811">
        <v>87</v>
      </c>
      <c r="C811">
        <v>1</v>
      </c>
      <c r="D811">
        <v>8</v>
      </c>
      <c r="E811" s="24">
        <v>0</v>
      </c>
      <c r="F811" s="24">
        <v>0</v>
      </c>
      <c r="G811" s="24">
        <v>0</v>
      </c>
      <c r="H811" s="24">
        <v>0</v>
      </c>
      <c r="I811" s="24">
        <v>0</v>
      </c>
      <c r="J811" s="24">
        <v>0</v>
      </c>
      <c r="K811" s="24">
        <v>492904.32184864208</v>
      </c>
      <c r="L811" s="24">
        <v>-113723.24539980292</v>
      </c>
      <c r="M811" s="24">
        <v>379181.07644883916</v>
      </c>
      <c r="N811" s="24">
        <v>-379181.07644883916</v>
      </c>
      <c r="O811" s="24">
        <v>-492904.32184864208</v>
      </c>
      <c r="P811" s="24">
        <v>0</v>
      </c>
      <c r="Q811" s="24">
        <v>234.60057534277257</v>
      </c>
      <c r="R811" s="24">
        <v>-52.50263905781685</v>
      </c>
      <c r="S811" s="24">
        <v>182.09793628495572</v>
      </c>
      <c r="T811" s="24">
        <v>0</v>
      </c>
      <c r="U811" s="24">
        <v>0</v>
      </c>
      <c r="V811" s="24">
        <v>0</v>
      </c>
      <c r="W811" s="24">
        <v>0</v>
      </c>
      <c r="X811" s="24">
        <v>0</v>
      </c>
      <c r="Y811" s="24">
        <v>0</v>
      </c>
      <c r="Z811" s="24">
        <v>0</v>
      </c>
      <c r="AA811" s="24">
        <v>492904.32184864208</v>
      </c>
      <c r="AB811" s="24">
        <v>-113723.24539980292</v>
      </c>
      <c r="AC811" s="24">
        <v>379181.07644883916</v>
      </c>
      <c r="AD811" s="24">
        <v>-379181.07644883916</v>
      </c>
      <c r="AE811" s="24">
        <v>-492904.32184864208</v>
      </c>
      <c r="AF811" s="24">
        <v>0</v>
      </c>
      <c r="AG811" s="24">
        <v>234.60057534277257</v>
      </c>
      <c r="AH811" s="24">
        <v>-52.50263905781685</v>
      </c>
      <c r="AI811" s="24">
        <v>182.09793628495572</v>
      </c>
      <c r="AJ811" s="24">
        <v>0</v>
      </c>
      <c r="AK811" s="24">
        <v>0</v>
      </c>
      <c r="AL811" s="24">
        <v>0</v>
      </c>
      <c r="AM811" s="24">
        <v>0</v>
      </c>
      <c r="AN811" s="24">
        <v>0</v>
      </c>
      <c r="AO811" s="24">
        <v>0</v>
      </c>
      <c r="AP811" s="24">
        <v>0</v>
      </c>
      <c r="AQ811" s="24">
        <v>0</v>
      </c>
      <c r="AR811" s="24">
        <v>0</v>
      </c>
      <c r="AS811" s="24">
        <v>0</v>
      </c>
      <c r="AT811" s="24">
        <v>0</v>
      </c>
      <c r="AU811" s="24">
        <v>0</v>
      </c>
      <c r="AV811" s="24">
        <v>0</v>
      </c>
      <c r="AW811" s="24">
        <v>0</v>
      </c>
      <c r="AX811" s="24">
        <v>0</v>
      </c>
      <c r="AY811" s="24">
        <v>0</v>
      </c>
      <c r="AZ811" s="24">
        <v>0</v>
      </c>
      <c r="BA811" s="24">
        <v>-182.09793628495572</v>
      </c>
      <c r="BB811" s="24">
        <v>-234.60057534277257</v>
      </c>
      <c r="BC811" s="24">
        <v>-182.09793628495572</v>
      </c>
      <c r="BD811" s="24">
        <v>-234.60057534277257</v>
      </c>
      <c r="BE811" s="24">
        <v>0</v>
      </c>
      <c r="BF811" s="24">
        <v>0</v>
      </c>
      <c r="BG811" s="24">
        <v>0</v>
      </c>
      <c r="BH811" s="24">
        <v>0</v>
      </c>
      <c r="BI811" s="24">
        <v>0</v>
      </c>
      <c r="BJ811" s="24">
        <v>0</v>
      </c>
      <c r="BK811" s="24">
        <v>0</v>
      </c>
      <c r="BL811" s="24">
        <v>0</v>
      </c>
    </row>
    <row r="812" spans="1:64" x14ac:dyDescent="0.25">
      <c r="A812" t="s">
        <v>5123</v>
      </c>
      <c r="B812">
        <v>88</v>
      </c>
      <c r="C812">
        <v>2</v>
      </c>
      <c r="D812">
        <v>8</v>
      </c>
      <c r="E812" s="24">
        <v>0</v>
      </c>
      <c r="F812" s="24">
        <v>0</v>
      </c>
      <c r="G812" s="24">
        <v>0</v>
      </c>
      <c r="H812" s="24">
        <v>0</v>
      </c>
      <c r="I812" s="24">
        <v>0</v>
      </c>
      <c r="J812" s="24">
        <v>0</v>
      </c>
      <c r="K812" s="24">
        <v>481263.0102731958</v>
      </c>
      <c r="L812" s="24">
        <v>-115297.21425881982</v>
      </c>
      <c r="M812" s="24">
        <v>365965.79601437598</v>
      </c>
      <c r="N812" s="24">
        <v>-365965.79601437598</v>
      </c>
      <c r="O812" s="24">
        <v>-481263.0102731958</v>
      </c>
      <c r="P812" s="24">
        <v>0</v>
      </c>
      <c r="Q812" s="24">
        <v>227.97207867615543</v>
      </c>
      <c r="R812" s="24">
        <v>-52.706720948353905</v>
      </c>
      <c r="S812" s="24">
        <v>175.26535772780153</v>
      </c>
      <c r="T812" s="24">
        <v>0</v>
      </c>
      <c r="U812" s="24">
        <v>0</v>
      </c>
      <c r="V812" s="24">
        <v>0</v>
      </c>
      <c r="W812" s="24">
        <v>0</v>
      </c>
      <c r="X812" s="24">
        <v>0</v>
      </c>
      <c r="Y812" s="24">
        <v>0</v>
      </c>
      <c r="Z812" s="24">
        <v>0</v>
      </c>
      <c r="AA812" s="24">
        <v>481263.0102731958</v>
      </c>
      <c r="AB812" s="24">
        <v>-115297.21425881982</v>
      </c>
      <c r="AC812" s="24">
        <v>365965.79601437598</v>
      </c>
      <c r="AD812" s="24">
        <v>-365965.79601437598</v>
      </c>
      <c r="AE812" s="24">
        <v>-481263.0102731958</v>
      </c>
      <c r="AF812" s="24">
        <v>0</v>
      </c>
      <c r="AG812" s="24">
        <v>227.97207867615543</v>
      </c>
      <c r="AH812" s="24">
        <v>-52.706720948353905</v>
      </c>
      <c r="AI812" s="24">
        <v>175.26535772780153</v>
      </c>
      <c r="AJ812" s="24">
        <v>0</v>
      </c>
      <c r="AK812" s="24">
        <v>0</v>
      </c>
      <c r="AL812" s="24">
        <v>0</v>
      </c>
      <c r="AM812" s="24">
        <v>0</v>
      </c>
      <c r="AN812" s="24">
        <v>0</v>
      </c>
      <c r="AO812" s="24">
        <v>0</v>
      </c>
      <c r="AP812" s="24">
        <v>0</v>
      </c>
      <c r="AQ812" s="24">
        <v>0</v>
      </c>
      <c r="AR812" s="24">
        <v>0</v>
      </c>
      <c r="AS812" s="24">
        <v>0</v>
      </c>
      <c r="AT812" s="24">
        <v>0</v>
      </c>
      <c r="AU812" s="24">
        <v>0</v>
      </c>
      <c r="AV812" s="24">
        <v>0</v>
      </c>
      <c r="AW812" s="24">
        <v>0</v>
      </c>
      <c r="AX812" s="24">
        <v>0</v>
      </c>
      <c r="AY812" s="24">
        <v>0</v>
      </c>
      <c r="AZ812" s="24">
        <v>0</v>
      </c>
      <c r="BA812" s="24">
        <v>-175.26535772780153</v>
      </c>
      <c r="BB812" s="24">
        <v>-227.97207867615543</v>
      </c>
      <c r="BC812" s="24">
        <v>-175.26535772780153</v>
      </c>
      <c r="BD812" s="24">
        <v>-227.97207867615543</v>
      </c>
      <c r="BE812" s="24">
        <v>0</v>
      </c>
      <c r="BF812" s="24">
        <v>0</v>
      </c>
      <c r="BG812" s="24">
        <v>0</v>
      </c>
      <c r="BH812" s="24">
        <v>0</v>
      </c>
      <c r="BI812" s="24">
        <v>0</v>
      </c>
      <c r="BJ812" s="24">
        <v>0</v>
      </c>
      <c r="BK812" s="24">
        <v>0</v>
      </c>
      <c r="BL812" s="24">
        <v>0</v>
      </c>
    </row>
    <row r="813" spans="1:64" x14ac:dyDescent="0.25">
      <c r="A813" t="s">
        <v>5123</v>
      </c>
      <c r="B813">
        <v>89</v>
      </c>
      <c r="C813">
        <v>2</v>
      </c>
      <c r="D813">
        <v>8</v>
      </c>
      <c r="E813" s="24">
        <v>0</v>
      </c>
      <c r="F813" s="24">
        <v>0</v>
      </c>
      <c r="G813" s="24">
        <v>0</v>
      </c>
      <c r="H813" s="24">
        <v>0</v>
      </c>
      <c r="I813" s="24">
        <v>0</v>
      </c>
      <c r="J813" s="24">
        <v>0</v>
      </c>
      <c r="K813" s="24">
        <v>469768.73752771318</v>
      </c>
      <c r="L813" s="24">
        <v>-116432.52385075763</v>
      </c>
      <c r="M813" s="24">
        <v>353336.21367695555</v>
      </c>
      <c r="N813" s="24">
        <v>-353336.21367695555</v>
      </c>
      <c r="O813" s="24">
        <v>-469768.73752771318</v>
      </c>
      <c r="P813" s="24">
        <v>0</v>
      </c>
      <c r="Q813" s="24">
        <v>221.51442803043938</v>
      </c>
      <c r="R813" s="24">
        <v>-52.754198804543194</v>
      </c>
      <c r="S813" s="24">
        <v>168.76022922589618</v>
      </c>
      <c r="T813" s="24">
        <v>0</v>
      </c>
      <c r="U813" s="24">
        <v>0</v>
      </c>
      <c r="V813" s="24">
        <v>0</v>
      </c>
      <c r="W813" s="24">
        <v>0</v>
      </c>
      <c r="X813" s="24">
        <v>0</v>
      </c>
      <c r="Y813" s="24">
        <v>0</v>
      </c>
      <c r="Z813" s="24">
        <v>0</v>
      </c>
      <c r="AA813" s="24">
        <v>469768.73752771318</v>
      </c>
      <c r="AB813" s="24">
        <v>-116432.52385075763</v>
      </c>
      <c r="AC813" s="24">
        <v>353336.21367695555</v>
      </c>
      <c r="AD813" s="24">
        <v>-353336.21367695555</v>
      </c>
      <c r="AE813" s="24">
        <v>-469768.73752771318</v>
      </c>
      <c r="AF813" s="24">
        <v>0</v>
      </c>
      <c r="AG813" s="24">
        <v>221.51442803043938</v>
      </c>
      <c r="AH813" s="24">
        <v>-52.754198804543194</v>
      </c>
      <c r="AI813" s="24">
        <v>168.76022922589618</v>
      </c>
      <c r="AJ813" s="24">
        <v>0</v>
      </c>
      <c r="AK813" s="24">
        <v>0</v>
      </c>
      <c r="AL813" s="24">
        <v>0</v>
      </c>
      <c r="AM813" s="24">
        <v>0</v>
      </c>
      <c r="AN813" s="24">
        <v>0</v>
      </c>
      <c r="AO813" s="24">
        <v>0</v>
      </c>
      <c r="AP813" s="24">
        <v>0</v>
      </c>
      <c r="AQ813" s="24">
        <v>0</v>
      </c>
      <c r="AR813" s="24">
        <v>0</v>
      </c>
      <c r="AS813" s="24">
        <v>0</v>
      </c>
      <c r="AT813" s="24">
        <v>0</v>
      </c>
      <c r="AU813" s="24">
        <v>0</v>
      </c>
      <c r="AV813" s="24">
        <v>0</v>
      </c>
      <c r="AW813" s="24">
        <v>0</v>
      </c>
      <c r="AX813" s="24">
        <v>0</v>
      </c>
      <c r="AY813" s="24">
        <v>0</v>
      </c>
      <c r="AZ813" s="24">
        <v>0</v>
      </c>
      <c r="BA813" s="24">
        <v>-168.76022922589618</v>
      </c>
      <c r="BB813" s="24">
        <v>-221.51442803043938</v>
      </c>
      <c r="BC813" s="24">
        <v>-168.76022922589618</v>
      </c>
      <c r="BD813" s="24">
        <v>-221.51442803043938</v>
      </c>
      <c r="BE813" s="24">
        <v>0</v>
      </c>
      <c r="BF813" s="24">
        <v>0</v>
      </c>
      <c r="BG813" s="24">
        <v>0</v>
      </c>
      <c r="BH813" s="24">
        <v>0</v>
      </c>
      <c r="BI813" s="24">
        <v>0</v>
      </c>
      <c r="BJ813" s="24">
        <v>0</v>
      </c>
      <c r="BK813" s="24">
        <v>0</v>
      </c>
      <c r="BL813" s="24">
        <v>0</v>
      </c>
    </row>
    <row r="814" spans="1:64" x14ac:dyDescent="0.25">
      <c r="A814" t="s">
        <v>5123</v>
      </c>
      <c r="B814">
        <v>90</v>
      </c>
      <c r="C814">
        <v>2</v>
      </c>
      <c r="D814">
        <v>8</v>
      </c>
      <c r="E814" s="24">
        <v>0</v>
      </c>
      <c r="F814" s="24">
        <v>0</v>
      </c>
      <c r="G814" s="24">
        <v>0</v>
      </c>
      <c r="H814" s="24">
        <v>0</v>
      </c>
      <c r="I814" s="24">
        <v>0</v>
      </c>
      <c r="J814" s="24">
        <v>0</v>
      </c>
      <c r="K814" s="24">
        <v>458442.50506238639</v>
      </c>
      <c r="L814" s="24">
        <v>-117179.6763837114</v>
      </c>
      <c r="M814" s="24">
        <v>341262.828678675</v>
      </c>
      <c r="N814" s="24">
        <v>-341262.828678675</v>
      </c>
      <c r="O814" s="24">
        <v>-458442.50506238639</v>
      </c>
      <c r="P814" s="24">
        <v>0</v>
      </c>
      <c r="Q814" s="24">
        <v>215.22985353287731</v>
      </c>
      <c r="R814" s="24">
        <v>-52.665617609942274</v>
      </c>
      <c r="S814" s="24">
        <v>162.56423592293504</v>
      </c>
      <c r="T814" s="24">
        <v>0</v>
      </c>
      <c r="U814" s="24">
        <v>0</v>
      </c>
      <c r="V814" s="24">
        <v>0</v>
      </c>
      <c r="W814" s="24">
        <v>0</v>
      </c>
      <c r="X814" s="24">
        <v>0</v>
      </c>
      <c r="Y814" s="24">
        <v>0</v>
      </c>
      <c r="Z814" s="24">
        <v>0</v>
      </c>
      <c r="AA814" s="24">
        <v>458442.50506238639</v>
      </c>
      <c r="AB814" s="24">
        <v>-117179.6763837114</v>
      </c>
      <c r="AC814" s="24">
        <v>341262.828678675</v>
      </c>
      <c r="AD814" s="24">
        <v>-341262.828678675</v>
      </c>
      <c r="AE814" s="24">
        <v>-458442.50506238639</v>
      </c>
      <c r="AF814" s="24">
        <v>0</v>
      </c>
      <c r="AG814" s="24">
        <v>215.22985353287731</v>
      </c>
      <c r="AH814" s="24">
        <v>-52.665617609942274</v>
      </c>
      <c r="AI814" s="24">
        <v>162.56423592293504</v>
      </c>
      <c r="AJ814" s="24">
        <v>0</v>
      </c>
      <c r="AK814" s="24">
        <v>0</v>
      </c>
      <c r="AL814" s="24">
        <v>0</v>
      </c>
      <c r="AM814" s="24">
        <v>0</v>
      </c>
      <c r="AN814" s="24">
        <v>0</v>
      </c>
      <c r="AO814" s="24">
        <v>0</v>
      </c>
      <c r="AP814" s="24">
        <v>0</v>
      </c>
      <c r="AQ814" s="24">
        <v>0</v>
      </c>
      <c r="AR814" s="24">
        <v>0</v>
      </c>
      <c r="AS814" s="24">
        <v>0</v>
      </c>
      <c r="AT814" s="24">
        <v>0</v>
      </c>
      <c r="AU814" s="24">
        <v>0</v>
      </c>
      <c r="AV814" s="24">
        <v>0</v>
      </c>
      <c r="AW814" s="24">
        <v>0</v>
      </c>
      <c r="AX814" s="24">
        <v>0</v>
      </c>
      <c r="AY814" s="24">
        <v>0</v>
      </c>
      <c r="AZ814" s="24">
        <v>0</v>
      </c>
      <c r="BA814" s="24">
        <v>-162.56423592293504</v>
      </c>
      <c r="BB814" s="24">
        <v>-215.22985353287731</v>
      </c>
      <c r="BC814" s="24">
        <v>-162.56423592293504</v>
      </c>
      <c r="BD814" s="24">
        <v>-215.22985353287731</v>
      </c>
      <c r="BE814" s="24">
        <v>0</v>
      </c>
      <c r="BF814" s="24">
        <v>0</v>
      </c>
      <c r="BG814" s="24">
        <v>0</v>
      </c>
      <c r="BH814" s="24">
        <v>0</v>
      </c>
      <c r="BI814" s="24">
        <v>0</v>
      </c>
      <c r="BJ814" s="24">
        <v>0</v>
      </c>
      <c r="BK814" s="24">
        <v>0</v>
      </c>
      <c r="BL814" s="24">
        <v>0</v>
      </c>
    </row>
    <row r="815" spans="1:64" x14ac:dyDescent="0.25">
      <c r="A815" t="s">
        <v>5123</v>
      </c>
      <c r="B815">
        <v>91</v>
      </c>
      <c r="C815">
        <v>3</v>
      </c>
      <c r="D815">
        <v>8</v>
      </c>
      <c r="E815" s="24">
        <v>0</v>
      </c>
      <c r="F815" s="24">
        <v>0</v>
      </c>
      <c r="G815" s="24">
        <v>0</v>
      </c>
      <c r="H815" s="24">
        <v>0</v>
      </c>
      <c r="I815" s="24">
        <v>0</v>
      </c>
      <c r="J815" s="24">
        <v>0</v>
      </c>
      <c r="K815" s="24">
        <v>447301.32892369479</v>
      </c>
      <c r="L815" s="24">
        <v>-117583.85757319257</v>
      </c>
      <c r="M815" s="24">
        <v>329717.47135050222</v>
      </c>
      <c r="N815" s="24">
        <v>-329717.47135050222</v>
      </c>
      <c r="O815" s="24">
        <v>-447301.32892369479</v>
      </c>
      <c r="P815" s="24">
        <v>0</v>
      </c>
      <c r="Q815" s="24">
        <v>209.11919995027165</v>
      </c>
      <c r="R815" s="24">
        <v>-52.459103284794764</v>
      </c>
      <c r="S815" s="24">
        <v>156.66009666547689</v>
      </c>
      <c r="T815" s="24">
        <v>0</v>
      </c>
      <c r="U815" s="24">
        <v>0</v>
      </c>
      <c r="V815" s="24">
        <v>0</v>
      </c>
      <c r="W815" s="24">
        <v>0</v>
      </c>
      <c r="X815" s="24">
        <v>0</v>
      </c>
      <c r="Y815" s="24">
        <v>0</v>
      </c>
      <c r="Z815" s="24">
        <v>0</v>
      </c>
      <c r="AA815" s="24">
        <v>447301.32892369479</v>
      </c>
      <c r="AB815" s="24">
        <v>-117583.85757319257</v>
      </c>
      <c r="AC815" s="24">
        <v>329717.47135050222</v>
      </c>
      <c r="AD815" s="24">
        <v>-329717.47135050222</v>
      </c>
      <c r="AE815" s="24">
        <v>-447301.32892369479</v>
      </c>
      <c r="AF815" s="24">
        <v>0</v>
      </c>
      <c r="AG815" s="24">
        <v>209.11919995027165</v>
      </c>
      <c r="AH815" s="24">
        <v>-52.459103284794764</v>
      </c>
      <c r="AI815" s="24">
        <v>156.66009666547689</v>
      </c>
      <c r="AJ815" s="24">
        <v>0</v>
      </c>
      <c r="AK815" s="24">
        <v>0</v>
      </c>
      <c r="AL815" s="24">
        <v>0</v>
      </c>
      <c r="AM815" s="24">
        <v>0</v>
      </c>
      <c r="AN815" s="24">
        <v>0</v>
      </c>
      <c r="AO815" s="24">
        <v>0</v>
      </c>
      <c r="AP815" s="24">
        <v>0</v>
      </c>
      <c r="AQ815" s="24">
        <v>0</v>
      </c>
      <c r="AR815" s="24">
        <v>0</v>
      </c>
      <c r="AS815" s="24">
        <v>0</v>
      </c>
      <c r="AT815" s="24">
        <v>0</v>
      </c>
      <c r="AU815" s="24">
        <v>0</v>
      </c>
      <c r="AV815" s="24">
        <v>0</v>
      </c>
      <c r="AW815" s="24">
        <v>0</v>
      </c>
      <c r="AX815" s="24">
        <v>0</v>
      </c>
      <c r="AY815" s="24">
        <v>0</v>
      </c>
      <c r="AZ815" s="24">
        <v>0</v>
      </c>
      <c r="BA815" s="24">
        <v>-156.66009666547689</v>
      </c>
      <c r="BB815" s="24">
        <v>-209.11919995027165</v>
      </c>
      <c r="BC815" s="24">
        <v>-156.66009666547689</v>
      </c>
      <c r="BD815" s="24">
        <v>-209.11919995027165</v>
      </c>
      <c r="BE815" s="24">
        <v>0</v>
      </c>
      <c r="BF815" s="24">
        <v>0</v>
      </c>
      <c r="BG815" s="24">
        <v>0</v>
      </c>
      <c r="BH815" s="24">
        <v>0</v>
      </c>
      <c r="BI815" s="24">
        <v>0</v>
      </c>
      <c r="BJ815" s="24">
        <v>0</v>
      </c>
      <c r="BK815" s="24">
        <v>0</v>
      </c>
      <c r="BL815" s="24">
        <v>0</v>
      </c>
    </row>
    <row r="816" spans="1:64" x14ac:dyDescent="0.25">
      <c r="A816" t="s">
        <v>5123</v>
      </c>
      <c r="B816">
        <v>92</v>
      </c>
      <c r="C816">
        <v>3</v>
      </c>
      <c r="D816">
        <v>8</v>
      </c>
      <c r="E816" s="24">
        <v>0</v>
      </c>
      <c r="F816" s="24">
        <v>0</v>
      </c>
      <c r="G816" s="24">
        <v>0</v>
      </c>
      <c r="H816" s="24">
        <v>0</v>
      </c>
      <c r="I816" s="24">
        <v>0</v>
      </c>
      <c r="J816" s="24">
        <v>0</v>
      </c>
      <c r="K816" s="24">
        <v>436358.80554494634</v>
      </c>
      <c r="L816" s="24">
        <v>-117685.48710488155</v>
      </c>
      <c r="M816" s="24">
        <v>318673.31844006479</v>
      </c>
      <c r="N816" s="24">
        <v>-318673.31844006479</v>
      </c>
      <c r="O816" s="24">
        <v>-436358.80554494634</v>
      </c>
      <c r="P816" s="24">
        <v>0</v>
      </c>
      <c r="Q816" s="24">
        <v>203.18217888773142</v>
      </c>
      <c r="R816" s="24">
        <v>-52.150646907706687</v>
      </c>
      <c r="S816" s="24">
        <v>151.03153198002474</v>
      </c>
      <c r="T816" s="24">
        <v>0</v>
      </c>
      <c r="U816" s="24">
        <v>0</v>
      </c>
      <c r="V816" s="24">
        <v>0</v>
      </c>
      <c r="W816" s="24">
        <v>0</v>
      </c>
      <c r="X816" s="24">
        <v>0</v>
      </c>
      <c r="Y816" s="24">
        <v>0</v>
      </c>
      <c r="Z816" s="24">
        <v>0</v>
      </c>
      <c r="AA816" s="24">
        <v>436358.80554494634</v>
      </c>
      <c r="AB816" s="24">
        <v>-117685.48710488155</v>
      </c>
      <c r="AC816" s="24">
        <v>318673.31844006479</v>
      </c>
      <c r="AD816" s="24">
        <v>-318673.31844006479</v>
      </c>
      <c r="AE816" s="24">
        <v>-436358.80554494634</v>
      </c>
      <c r="AF816" s="24">
        <v>0</v>
      </c>
      <c r="AG816" s="24">
        <v>203.18217888773142</v>
      </c>
      <c r="AH816" s="24">
        <v>-52.150646907706687</v>
      </c>
      <c r="AI816" s="24">
        <v>151.03153198002474</v>
      </c>
      <c r="AJ816" s="24">
        <v>0</v>
      </c>
      <c r="AK816" s="24">
        <v>0</v>
      </c>
      <c r="AL816" s="24">
        <v>0</v>
      </c>
      <c r="AM816" s="24">
        <v>0</v>
      </c>
      <c r="AN816" s="24">
        <v>0</v>
      </c>
      <c r="AO816" s="24">
        <v>0</v>
      </c>
      <c r="AP816" s="24">
        <v>0</v>
      </c>
      <c r="AQ816" s="24">
        <v>0</v>
      </c>
      <c r="AR816" s="24">
        <v>0</v>
      </c>
      <c r="AS816" s="24">
        <v>0</v>
      </c>
      <c r="AT816" s="24">
        <v>0</v>
      </c>
      <c r="AU816" s="24">
        <v>0</v>
      </c>
      <c r="AV816" s="24">
        <v>0</v>
      </c>
      <c r="AW816" s="24">
        <v>0</v>
      </c>
      <c r="AX816" s="24">
        <v>0</v>
      </c>
      <c r="AY816" s="24">
        <v>0</v>
      </c>
      <c r="AZ816" s="24">
        <v>0</v>
      </c>
      <c r="BA816" s="24">
        <v>-151.03153198002474</v>
      </c>
      <c r="BB816" s="24">
        <v>-203.18217888773142</v>
      </c>
      <c r="BC816" s="24">
        <v>-151.03153198002474</v>
      </c>
      <c r="BD816" s="24">
        <v>-203.18217888773142</v>
      </c>
      <c r="BE816" s="24">
        <v>0</v>
      </c>
      <c r="BF816" s="24">
        <v>0</v>
      </c>
      <c r="BG816" s="24">
        <v>0</v>
      </c>
      <c r="BH816" s="24">
        <v>0</v>
      </c>
      <c r="BI816" s="24">
        <v>0</v>
      </c>
      <c r="BJ816" s="24">
        <v>0</v>
      </c>
      <c r="BK816" s="24">
        <v>0</v>
      </c>
      <c r="BL816" s="24">
        <v>0</v>
      </c>
    </row>
    <row r="817" spans="1:64" x14ac:dyDescent="0.25">
      <c r="A817" t="s">
        <v>5123</v>
      </c>
      <c r="B817">
        <v>93</v>
      </c>
      <c r="C817">
        <v>3</v>
      </c>
      <c r="D817">
        <v>8</v>
      </c>
      <c r="E817" s="24">
        <v>0</v>
      </c>
      <c r="F817" s="24">
        <v>0</v>
      </c>
      <c r="G817" s="24">
        <v>0</v>
      </c>
      <c r="H817" s="24">
        <v>0</v>
      </c>
      <c r="I817" s="24">
        <v>0</v>
      </c>
      <c r="J817" s="24">
        <v>0</v>
      </c>
      <c r="K817" s="24">
        <v>425625.60182923079</v>
      </c>
      <c r="L817" s="24">
        <v>-117520.71725787595</v>
      </c>
      <c r="M817" s="24">
        <v>308104.88457135484</v>
      </c>
      <c r="N817" s="24">
        <v>-308104.88457135484</v>
      </c>
      <c r="O817" s="24">
        <v>-425625.60182923079</v>
      </c>
      <c r="P817" s="24">
        <v>0</v>
      </c>
      <c r="Q817" s="24">
        <v>197.41757229124778</v>
      </c>
      <c r="R817" s="24">
        <v>-51.754347862384748</v>
      </c>
      <c r="S817" s="24">
        <v>145.66322442886303</v>
      </c>
      <c r="T817" s="24">
        <v>0</v>
      </c>
      <c r="U817" s="24">
        <v>0</v>
      </c>
      <c r="V817" s="24">
        <v>0</v>
      </c>
      <c r="W817" s="24">
        <v>0</v>
      </c>
      <c r="X817" s="24">
        <v>0</v>
      </c>
      <c r="Y817" s="24">
        <v>0</v>
      </c>
      <c r="Z817" s="24">
        <v>0</v>
      </c>
      <c r="AA817" s="24">
        <v>425625.60182923079</v>
      </c>
      <c r="AB817" s="24">
        <v>-117520.71725787595</v>
      </c>
      <c r="AC817" s="24">
        <v>308104.88457135484</v>
      </c>
      <c r="AD817" s="24">
        <v>-308104.88457135484</v>
      </c>
      <c r="AE817" s="24">
        <v>-425625.60182923079</v>
      </c>
      <c r="AF817" s="24">
        <v>0</v>
      </c>
      <c r="AG817" s="24">
        <v>197.41757229124778</v>
      </c>
      <c r="AH817" s="24">
        <v>-51.754347862384748</v>
      </c>
      <c r="AI817" s="24">
        <v>145.66322442886303</v>
      </c>
      <c r="AJ817" s="24">
        <v>0</v>
      </c>
      <c r="AK817" s="24">
        <v>0</v>
      </c>
      <c r="AL817" s="24">
        <v>0</v>
      </c>
      <c r="AM817" s="24">
        <v>0</v>
      </c>
      <c r="AN817" s="24">
        <v>0</v>
      </c>
      <c r="AO817" s="24">
        <v>0</v>
      </c>
      <c r="AP817" s="24">
        <v>0</v>
      </c>
      <c r="AQ817" s="24">
        <v>0</v>
      </c>
      <c r="AR817" s="24">
        <v>0</v>
      </c>
      <c r="AS817" s="24">
        <v>0</v>
      </c>
      <c r="AT817" s="24">
        <v>0</v>
      </c>
      <c r="AU817" s="24">
        <v>0</v>
      </c>
      <c r="AV817" s="24">
        <v>0</v>
      </c>
      <c r="AW817" s="24">
        <v>0</v>
      </c>
      <c r="AX817" s="24">
        <v>0</v>
      </c>
      <c r="AY817" s="24">
        <v>0</v>
      </c>
      <c r="AZ817" s="24">
        <v>0</v>
      </c>
      <c r="BA817" s="24">
        <v>-145.66322442886303</v>
      </c>
      <c r="BB817" s="24">
        <v>-197.41757229124778</v>
      </c>
      <c r="BC817" s="24">
        <v>-145.66322442886303</v>
      </c>
      <c r="BD817" s="24">
        <v>-197.41757229124778</v>
      </c>
      <c r="BE817" s="24">
        <v>0</v>
      </c>
      <c r="BF817" s="24">
        <v>0</v>
      </c>
      <c r="BG817" s="24">
        <v>0</v>
      </c>
      <c r="BH817" s="24">
        <v>0</v>
      </c>
      <c r="BI817" s="24">
        <v>0</v>
      </c>
      <c r="BJ817" s="24">
        <v>0</v>
      </c>
      <c r="BK817" s="24">
        <v>0</v>
      </c>
      <c r="BL817" s="24">
        <v>0</v>
      </c>
    </row>
    <row r="818" spans="1:64" x14ac:dyDescent="0.25">
      <c r="A818" t="s">
        <v>5123</v>
      </c>
      <c r="B818">
        <v>94</v>
      </c>
      <c r="C818">
        <v>4</v>
      </c>
      <c r="D818">
        <v>8</v>
      </c>
      <c r="E818" s="24">
        <v>0</v>
      </c>
      <c r="F818" s="24">
        <v>0</v>
      </c>
      <c r="G818" s="24">
        <v>0</v>
      </c>
      <c r="H818" s="24">
        <v>0</v>
      </c>
      <c r="I818" s="24">
        <v>0</v>
      </c>
      <c r="J818" s="24">
        <v>0</v>
      </c>
      <c r="K818" s="24">
        <v>415109.87420885265</v>
      </c>
      <c r="L818" s="24">
        <v>-117121.8775367476</v>
      </c>
      <c r="M818" s="24">
        <v>297987.99667210504</v>
      </c>
      <c r="N818" s="24">
        <v>-297987.99667210504</v>
      </c>
      <c r="O818" s="24">
        <v>-415109.87420885265</v>
      </c>
      <c r="P818" s="24">
        <v>0</v>
      </c>
      <c r="Q818" s="24">
        <v>191.8234092452949</v>
      </c>
      <c r="R818" s="24">
        <v>-51.282634897113894</v>
      </c>
      <c r="S818" s="24">
        <v>140.540774348181</v>
      </c>
      <c r="T818" s="24">
        <v>0</v>
      </c>
      <c r="U818" s="24">
        <v>0</v>
      </c>
      <c r="V818" s="24">
        <v>0</v>
      </c>
      <c r="W818" s="24">
        <v>0</v>
      </c>
      <c r="X818" s="24">
        <v>0</v>
      </c>
      <c r="Y818" s="24">
        <v>0</v>
      </c>
      <c r="Z818" s="24">
        <v>0</v>
      </c>
      <c r="AA818" s="24">
        <v>415109.87420885265</v>
      </c>
      <c r="AB818" s="24">
        <v>-117121.8775367476</v>
      </c>
      <c r="AC818" s="24">
        <v>297987.99667210504</v>
      </c>
      <c r="AD818" s="24">
        <v>-297987.99667210504</v>
      </c>
      <c r="AE818" s="24">
        <v>-415109.87420885265</v>
      </c>
      <c r="AF818" s="24">
        <v>0</v>
      </c>
      <c r="AG818" s="24">
        <v>191.8234092452949</v>
      </c>
      <c r="AH818" s="24">
        <v>-51.282634897113894</v>
      </c>
      <c r="AI818" s="24">
        <v>140.540774348181</v>
      </c>
      <c r="AJ818" s="24">
        <v>0</v>
      </c>
      <c r="AK818" s="24">
        <v>0</v>
      </c>
      <c r="AL818" s="24">
        <v>0</v>
      </c>
      <c r="AM818" s="24">
        <v>0</v>
      </c>
      <c r="AN818" s="24">
        <v>0</v>
      </c>
      <c r="AO818" s="24">
        <v>0</v>
      </c>
      <c r="AP818" s="24">
        <v>0</v>
      </c>
      <c r="AQ818" s="24">
        <v>0</v>
      </c>
      <c r="AR818" s="24">
        <v>0</v>
      </c>
      <c r="AS818" s="24">
        <v>0</v>
      </c>
      <c r="AT818" s="24">
        <v>0</v>
      </c>
      <c r="AU818" s="24">
        <v>0</v>
      </c>
      <c r="AV818" s="24">
        <v>0</v>
      </c>
      <c r="AW818" s="24">
        <v>0</v>
      </c>
      <c r="AX818" s="24">
        <v>0</v>
      </c>
      <c r="AY818" s="24">
        <v>0</v>
      </c>
      <c r="AZ818" s="24">
        <v>0</v>
      </c>
      <c r="BA818" s="24">
        <v>-140.540774348181</v>
      </c>
      <c r="BB818" s="24">
        <v>-191.8234092452949</v>
      </c>
      <c r="BC818" s="24">
        <v>-140.540774348181</v>
      </c>
      <c r="BD818" s="24">
        <v>-191.8234092452949</v>
      </c>
      <c r="BE818" s="24">
        <v>0</v>
      </c>
      <c r="BF818" s="24">
        <v>0</v>
      </c>
      <c r="BG818" s="24">
        <v>0</v>
      </c>
      <c r="BH818" s="24">
        <v>0</v>
      </c>
      <c r="BI818" s="24">
        <v>0</v>
      </c>
      <c r="BJ818" s="24">
        <v>0</v>
      </c>
      <c r="BK818" s="24">
        <v>0</v>
      </c>
      <c r="BL818" s="24">
        <v>0</v>
      </c>
    </row>
    <row r="819" spans="1:64" x14ac:dyDescent="0.25">
      <c r="A819" t="s">
        <v>5123</v>
      </c>
      <c r="B819">
        <v>95</v>
      </c>
      <c r="C819">
        <v>4</v>
      </c>
      <c r="D819">
        <v>8</v>
      </c>
      <c r="E819" s="24">
        <v>0</v>
      </c>
      <c r="F819" s="24">
        <v>0</v>
      </c>
      <c r="G819" s="24">
        <v>0</v>
      </c>
      <c r="H819" s="24">
        <v>0</v>
      </c>
      <c r="I819" s="24">
        <v>0</v>
      </c>
      <c r="J819" s="24">
        <v>0</v>
      </c>
      <c r="K819" s="24">
        <v>404817.63124857843</v>
      </c>
      <c r="L819" s="24">
        <v>-116517.87472802028</v>
      </c>
      <c r="M819" s="24">
        <v>288299.75652055815</v>
      </c>
      <c r="N819" s="24">
        <v>-288299.75652055815</v>
      </c>
      <c r="O819" s="24">
        <v>-404817.63124857843</v>
      </c>
      <c r="P819" s="24">
        <v>0</v>
      </c>
      <c r="Q819" s="24">
        <v>186.39713263613521</v>
      </c>
      <c r="R819" s="24">
        <v>-50.746479492539947</v>
      </c>
      <c r="S819" s="24">
        <v>135.65065314359526</v>
      </c>
      <c r="T819" s="24">
        <v>0</v>
      </c>
      <c r="U819" s="24">
        <v>0</v>
      </c>
      <c r="V819" s="24">
        <v>0</v>
      </c>
      <c r="W819" s="24">
        <v>0</v>
      </c>
      <c r="X819" s="24">
        <v>0</v>
      </c>
      <c r="Y819" s="24">
        <v>0</v>
      </c>
      <c r="Z819" s="24">
        <v>0</v>
      </c>
      <c r="AA819" s="24">
        <v>404817.63124857843</v>
      </c>
      <c r="AB819" s="24">
        <v>-116517.87472802028</v>
      </c>
      <c r="AC819" s="24">
        <v>288299.75652055815</v>
      </c>
      <c r="AD819" s="24">
        <v>-288299.75652055815</v>
      </c>
      <c r="AE819" s="24">
        <v>-404817.63124857843</v>
      </c>
      <c r="AF819" s="24">
        <v>0</v>
      </c>
      <c r="AG819" s="24">
        <v>186.39713263613521</v>
      </c>
      <c r="AH819" s="24">
        <v>-50.746479492539947</v>
      </c>
      <c r="AI819" s="24">
        <v>135.65065314359526</v>
      </c>
      <c r="AJ819" s="24">
        <v>0</v>
      </c>
      <c r="AK819" s="24">
        <v>0</v>
      </c>
      <c r="AL819" s="24">
        <v>0</v>
      </c>
      <c r="AM819" s="24">
        <v>0</v>
      </c>
      <c r="AN819" s="24">
        <v>0</v>
      </c>
      <c r="AO819" s="24">
        <v>0</v>
      </c>
      <c r="AP819" s="24">
        <v>0</v>
      </c>
      <c r="AQ819" s="24">
        <v>0</v>
      </c>
      <c r="AR819" s="24">
        <v>0</v>
      </c>
      <c r="AS819" s="24">
        <v>0</v>
      </c>
      <c r="AT819" s="24">
        <v>0</v>
      </c>
      <c r="AU819" s="24">
        <v>0</v>
      </c>
      <c r="AV819" s="24">
        <v>0</v>
      </c>
      <c r="AW819" s="24">
        <v>0</v>
      </c>
      <c r="AX819" s="24">
        <v>0</v>
      </c>
      <c r="AY819" s="24">
        <v>0</v>
      </c>
      <c r="AZ819" s="24">
        <v>0</v>
      </c>
      <c r="BA819" s="24">
        <v>-135.65065314359526</v>
      </c>
      <c r="BB819" s="24">
        <v>-186.39713263613521</v>
      </c>
      <c r="BC819" s="24">
        <v>-135.65065314359526</v>
      </c>
      <c r="BD819" s="24">
        <v>-186.39713263613521</v>
      </c>
      <c r="BE819" s="24">
        <v>0</v>
      </c>
      <c r="BF819" s="24">
        <v>0</v>
      </c>
      <c r="BG819" s="24">
        <v>0</v>
      </c>
      <c r="BH819" s="24">
        <v>0</v>
      </c>
      <c r="BI819" s="24">
        <v>0</v>
      </c>
      <c r="BJ819" s="24">
        <v>0</v>
      </c>
      <c r="BK819" s="24">
        <v>0</v>
      </c>
      <c r="BL819" s="24">
        <v>0</v>
      </c>
    </row>
    <row r="820" spans="1:64" x14ac:dyDescent="0.25">
      <c r="A820" t="s">
        <v>5123</v>
      </c>
      <c r="B820">
        <v>96</v>
      </c>
      <c r="C820">
        <v>4</v>
      </c>
      <c r="D820">
        <v>8</v>
      </c>
      <c r="E820" s="24">
        <v>0</v>
      </c>
      <c r="F820" s="24">
        <v>0</v>
      </c>
      <c r="G820" s="24">
        <v>0</v>
      </c>
      <c r="H820" s="24">
        <v>0</v>
      </c>
      <c r="I820" s="24">
        <v>0</v>
      </c>
      <c r="J820" s="24">
        <v>0</v>
      </c>
      <c r="K820" s="24">
        <v>394753.05139508098</v>
      </c>
      <c r="L820" s="24">
        <v>-115734.55610906333</v>
      </c>
      <c r="M820" s="24">
        <v>279018.49528601766</v>
      </c>
      <c r="N820" s="24">
        <v>-279018.49528601766</v>
      </c>
      <c r="O820" s="24">
        <v>-394753.05139508098</v>
      </c>
      <c r="P820" s="24">
        <v>0</v>
      </c>
      <c r="Q820" s="24">
        <v>181.13581685601275</v>
      </c>
      <c r="R820" s="24">
        <v>-50.155661151175082</v>
      </c>
      <c r="S820" s="24">
        <v>130.98015570483767</v>
      </c>
      <c r="T820" s="24">
        <v>0</v>
      </c>
      <c r="U820" s="24">
        <v>0</v>
      </c>
      <c r="V820" s="24">
        <v>0</v>
      </c>
      <c r="W820" s="24">
        <v>0</v>
      </c>
      <c r="X820" s="24">
        <v>0</v>
      </c>
      <c r="Y820" s="24">
        <v>0</v>
      </c>
      <c r="Z820" s="24">
        <v>0</v>
      </c>
      <c r="AA820" s="24">
        <v>394753.05139508098</v>
      </c>
      <c r="AB820" s="24">
        <v>-115734.55610906333</v>
      </c>
      <c r="AC820" s="24">
        <v>279018.49528601766</v>
      </c>
      <c r="AD820" s="24">
        <v>-279018.49528601766</v>
      </c>
      <c r="AE820" s="24">
        <v>-394753.05139508098</v>
      </c>
      <c r="AF820" s="24">
        <v>0</v>
      </c>
      <c r="AG820" s="24">
        <v>181.13581685601275</v>
      </c>
      <c r="AH820" s="24">
        <v>-50.155661151175082</v>
      </c>
      <c r="AI820" s="24">
        <v>130.98015570483767</v>
      </c>
      <c r="AJ820" s="24">
        <v>0</v>
      </c>
      <c r="AK820" s="24">
        <v>0</v>
      </c>
      <c r="AL820" s="24">
        <v>0</v>
      </c>
      <c r="AM820" s="24">
        <v>0</v>
      </c>
      <c r="AN820" s="24">
        <v>0</v>
      </c>
      <c r="AO820" s="24">
        <v>0</v>
      </c>
      <c r="AP820" s="24">
        <v>0</v>
      </c>
      <c r="AQ820" s="24">
        <v>0</v>
      </c>
      <c r="AR820" s="24">
        <v>0</v>
      </c>
      <c r="AS820" s="24">
        <v>0</v>
      </c>
      <c r="AT820" s="24">
        <v>0</v>
      </c>
      <c r="AU820" s="24">
        <v>0</v>
      </c>
      <c r="AV820" s="24">
        <v>0</v>
      </c>
      <c r="AW820" s="24">
        <v>0</v>
      </c>
      <c r="AX820" s="24">
        <v>0</v>
      </c>
      <c r="AY820" s="24">
        <v>0</v>
      </c>
      <c r="AZ820" s="24">
        <v>0</v>
      </c>
      <c r="BA820" s="24">
        <v>-130.98015570483767</v>
      </c>
      <c r="BB820" s="24">
        <v>-181.13581685601275</v>
      </c>
      <c r="BC820" s="24">
        <v>-130.98015570483767</v>
      </c>
      <c r="BD820" s="24">
        <v>-181.13581685601275</v>
      </c>
      <c r="BE820" s="24">
        <v>0</v>
      </c>
      <c r="BF820" s="24">
        <v>0</v>
      </c>
      <c r="BG820" s="24">
        <v>0</v>
      </c>
      <c r="BH820" s="24">
        <v>0</v>
      </c>
      <c r="BI820" s="24">
        <v>0</v>
      </c>
      <c r="BJ820" s="24">
        <v>0</v>
      </c>
      <c r="BK820" s="24">
        <v>0</v>
      </c>
      <c r="BL820" s="24">
        <v>0</v>
      </c>
    </row>
    <row r="821" spans="1:64" x14ac:dyDescent="0.25">
      <c r="A821" t="s">
        <v>5123</v>
      </c>
      <c r="B821">
        <v>97</v>
      </c>
      <c r="C821">
        <v>1</v>
      </c>
      <c r="D821">
        <v>9</v>
      </c>
      <c r="E821" s="24">
        <v>0</v>
      </c>
      <c r="F821" s="24">
        <v>0</v>
      </c>
      <c r="G821" s="24">
        <v>0</v>
      </c>
      <c r="H821" s="24">
        <v>0</v>
      </c>
      <c r="I821" s="24">
        <v>0</v>
      </c>
      <c r="J821" s="24">
        <v>0</v>
      </c>
      <c r="K821" s="24">
        <v>384918.75248029083</v>
      </c>
      <c r="L821" s="24">
        <v>-114795.02951145917</v>
      </c>
      <c r="M821" s="24">
        <v>270123.72296883166</v>
      </c>
      <c r="N821" s="24">
        <v>-270123.72296883166</v>
      </c>
      <c r="O821" s="24">
        <v>-384918.75248029083</v>
      </c>
      <c r="P821" s="24">
        <v>0</v>
      </c>
      <c r="Q821" s="24">
        <v>176.03609949591555</v>
      </c>
      <c r="R821" s="24">
        <v>-49.518746448859019</v>
      </c>
      <c r="S821" s="24">
        <v>126.51735304705653</v>
      </c>
      <c r="T821" s="24">
        <v>0</v>
      </c>
      <c r="U821" s="24">
        <v>0</v>
      </c>
      <c r="V821" s="24">
        <v>0</v>
      </c>
      <c r="W821" s="24">
        <v>0</v>
      </c>
      <c r="X821" s="24">
        <v>0</v>
      </c>
      <c r="Y821" s="24">
        <v>0</v>
      </c>
      <c r="Z821" s="24">
        <v>0</v>
      </c>
      <c r="AA821" s="24">
        <v>384918.75248029083</v>
      </c>
      <c r="AB821" s="24">
        <v>-114795.02951145917</v>
      </c>
      <c r="AC821" s="24">
        <v>270123.72296883166</v>
      </c>
      <c r="AD821" s="24">
        <v>-270123.72296883166</v>
      </c>
      <c r="AE821" s="24">
        <v>-384918.75248029083</v>
      </c>
      <c r="AF821" s="24">
        <v>0</v>
      </c>
      <c r="AG821" s="24">
        <v>176.03609949591555</v>
      </c>
      <c r="AH821" s="24">
        <v>-49.518746448859019</v>
      </c>
      <c r="AI821" s="24">
        <v>126.51735304705653</v>
      </c>
      <c r="AJ821" s="24">
        <v>0</v>
      </c>
      <c r="AK821" s="24">
        <v>0</v>
      </c>
      <c r="AL821" s="24">
        <v>0</v>
      </c>
      <c r="AM821" s="24">
        <v>0</v>
      </c>
      <c r="AN821" s="24">
        <v>0</v>
      </c>
      <c r="AO821" s="24">
        <v>0</v>
      </c>
      <c r="AP821" s="24">
        <v>0</v>
      </c>
      <c r="AQ821" s="24">
        <v>0</v>
      </c>
      <c r="AR821" s="24">
        <v>0</v>
      </c>
      <c r="AS821" s="24">
        <v>0</v>
      </c>
      <c r="AT821" s="24">
        <v>0</v>
      </c>
      <c r="AU821" s="24">
        <v>0</v>
      </c>
      <c r="AV821" s="24">
        <v>0</v>
      </c>
      <c r="AW821" s="24">
        <v>0</v>
      </c>
      <c r="AX821" s="24">
        <v>0</v>
      </c>
      <c r="AY821" s="24">
        <v>0</v>
      </c>
      <c r="AZ821" s="24">
        <v>0</v>
      </c>
      <c r="BA821" s="24">
        <v>-126.51735304705653</v>
      </c>
      <c r="BB821" s="24">
        <v>-176.03609949591555</v>
      </c>
      <c r="BC821" s="24">
        <v>-126.51735304705653</v>
      </c>
      <c r="BD821" s="24">
        <v>-176.03609949591555</v>
      </c>
      <c r="BE821" s="24">
        <v>0</v>
      </c>
      <c r="BF821" s="24">
        <v>0</v>
      </c>
      <c r="BG821" s="24">
        <v>0</v>
      </c>
      <c r="BH821" s="24">
        <v>0</v>
      </c>
      <c r="BI821" s="24">
        <v>0</v>
      </c>
      <c r="BJ821" s="24">
        <v>0</v>
      </c>
      <c r="BK821" s="24">
        <v>0</v>
      </c>
      <c r="BL821" s="24">
        <v>0</v>
      </c>
    </row>
    <row r="822" spans="1:64" x14ac:dyDescent="0.25">
      <c r="A822" t="s">
        <v>5123</v>
      </c>
      <c r="B822">
        <v>98</v>
      </c>
      <c r="C822">
        <v>1</v>
      </c>
      <c r="D822">
        <v>9</v>
      </c>
      <c r="E822" s="24">
        <v>0</v>
      </c>
      <c r="F822" s="24">
        <v>0</v>
      </c>
      <c r="G822" s="24">
        <v>0</v>
      </c>
      <c r="H822" s="24">
        <v>0</v>
      </c>
      <c r="I822" s="24">
        <v>0</v>
      </c>
      <c r="J822" s="24">
        <v>0</v>
      </c>
      <c r="K822" s="24">
        <v>375316.0157619305</v>
      </c>
      <c r="L822" s="24">
        <v>-113719.94085363671</v>
      </c>
      <c r="M822" s="24">
        <v>261596.07490829378</v>
      </c>
      <c r="N822" s="24">
        <v>-261596.07490829378</v>
      </c>
      <c r="O822" s="24">
        <v>-375316.0157619305</v>
      </c>
      <c r="P822" s="24">
        <v>0</v>
      </c>
      <c r="Q822" s="24">
        <v>171.09432163390557</v>
      </c>
      <c r="R822" s="24">
        <v>-48.843275683639149</v>
      </c>
      <c r="S822" s="24">
        <v>122.25104595026642</v>
      </c>
      <c r="T822" s="24">
        <v>0</v>
      </c>
      <c r="U822" s="24">
        <v>0</v>
      </c>
      <c r="V822" s="24">
        <v>0</v>
      </c>
      <c r="W822" s="24">
        <v>0</v>
      </c>
      <c r="X822" s="24">
        <v>0</v>
      </c>
      <c r="Y822" s="24">
        <v>0</v>
      </c>
      <c r="Z822" s="24">
        <v>0</v>
      </c>
      <c r="AA822" s="24">
        <v>375316.0157619305</v>
      </c>
      <c r="AB822" s="24">
        <v>-113719.94085363671</v>
      </c>
      <c r="AC822" s="24">
        <v>261596.07490829378</v>
      </c>
      <c r="AD822" s="24">
        <v>-261596.07490829378</v>
      </c>
      <c r="AE822" s="24">
        <v>-375316.0157619305</v>
      </c>
      <c r="AF822" s="24">
        <v>0</v>
      </c>
      <c r="AG822" s="24">
        <v>171.09432163390557</v>
      </c>
      <c r="AH822" s="24">
        <v>-48.843275683639149</v>
      </c>
      <c r="AI822" s="24">
        <v>122.25104595026642</v>
      </c>
      <c r="AJ822" s="24">
        <v>0</v>
      </c>
      <c r="AK822" s="24">
        <v>0</v>
      </c>
      <c r="AL822" s="24">
        <v>0</v>
      </c>
      <c r="AM822" s="24">
        <v>0</v>
      </c>
      <c r="AN822" s="24">
        <v>0</v>
      </c>
      <c r="AO822" s="24">
        <v>0</v>
      </c>
      <c r="AP822" s="24">
        <v>0</v>
      </c>
      <c r="AQ822" s="24">
        <v>0</v>
      </c>
      <c r="AR822" s="24">
        <v>0</v>
      </c>
      <c r="AS822" s="24">
        <v>0</v>
      </c>
      <c r="AT822" s="24">
        <v>0</v>
      </c>
      <c r="AU822" s="24">
        <v>0</v>
      </c>
      <c r="AV822" s="24">
        <v>0</v>
      </c>
      <c r="AW822" s="24">
        <v>0</v>
      </c>
      <c r="AX822" s="24">
        <v>0</v>
      </c>
      <c r="AY822" s="24">
        <v>0</v>
      </c>
      <c r="AZ822" s="24">
        <v>0</v>
      </c>
      <c r="BA822" s="24">
        <v>-122.25104595026642</v>
      </c>
      <c r="BB822" s="24">
        <v>-171.09432163390557</v>
      </c>
      <c r="BC822" s="24">
        <v>-122.25104595026642</v>
      </c>
      <c r="BD822" s="24">
        <v>-171.09432163390557</v>
      </c>
      <c r="BE822" s="24">
        <v>0</v>
      </c>
      <c r="BF822" s="24">
        <v>0</v>
      </c>
      <c r="BG822" s="24">
        <v>0</v>
      </c>
      <c r="BH822" s="24">
        <v>0</v>
      </c>
      <c r="BI822" s="24">
        <v>0</v>
      </c>
      <c r="BJ822" s="24">
        <v>0</v>
      </c>
      <c r="BK822" s="24">
        <v>0</v>
      </c>
      <c r="BL822" s="24">
        <v>0</v>
      </c>
    </row>
    <row r="823" spans="1:64" x14ac:dyDescent="0.25">
      <c r="A823" t="s">
        <v>5123</v>
      </c>
      <c r="B823">
        <v>99</v>
      </c>
      <c r="C823">
        <v>1</v>
      </c>
      <c r="D823">
        <v>9</v>
      </c>
      <c r="E823" s="24">
        <v>0</v>
      </c>
      <c r="F823" s="24">
        <v>0</v>
      </c>
      <c r="G823" s="24">
        <v>0</v>
      </c>
      <c r="H823" s="24">
        <v>0</v>
      </c>
      <c r="I823" s="24">
        <v>0</v>
      </c>
      <c r="J823" s="24">
        <v>0</v>
      </c>
      <c r="K823" s="24">
        <v>365944.97600015998</v>
      </c>
      <c r="L823" s="24">
        <v>-112527.71903434396</v>
      </c>
      <c r="M823" s="24">
        <v>253417.25696581602</v>
      </c>
      <c r="N823" s="24">
        <v>-253417.25696581602</v>
      </c>
      <c r="O823" s="24">
        <v>-365944.97600015998</v>
      </c>
      <c r="P823" s="24">
        <v>0</v>
      </c>
      <c r="Q823" s="24">
        <v>166.30662290815235</v>
      </c>
      <c r="R823" s="24">
        <v>-48.135902789104875</v>
      </c>
      <c r="S823" s="24">
        <v>118.17072011904747</v>
      </c>
      <c r="T823" s="24">
        <v>0</v>
      </c>
      <c r="U823" s="24">
        <v>0</v>
      </c>
      <c r="V823" s="24">
        <v>0</v>
      </c>
      <c r="W823" s="24">
        <v>0</v>
      </c>
      <c r="X823" s="24">
        <v>0</v>
      </c>
      <c r="Y823" s="24">
        <v>0</v>
      </c>
      <c r="Z823" s="24">
        <v>0</v>
      </c>
      <c r="AA823" s="24">
        <v>365944.97600015998</v>
      </c>
      <c r="AB823" s="24">
        <v>-112527.71903434396</v>
      </c>
      <c r="AC823" s="24">
        <v>253417.25696581602</v>
      </c>
      <c r="AD823" s="24">
        <v>-253417.25696581602</v>
      </c>
      <c r="AE823" s="24">
        <v>-365944.97600015998</v>
      </c>
      <c r="AF823" s="24">
        <v>0</v>
      </c>
      <c r="AG823" s="24">
        <v>166.30662290815235</v>
      </c>
      <c r="AH823" s="24">
        <v>-48.135902789104875</v>
      </c>
      <c r="AI823" s="24">
        <v>118.17072011904747</v>
      </c>
      <c r="AJ823" s="24">
        <v>0</v>
      </c>
      <c r="AK823" s="24">
        <v>0</v>
      </c>
      <c r="AL823" s="24">
        <v>0</v>
      </c>
      <c r="AM823" s="24">
        <v>0</v>
      </c>
      <c r="AN823" s="24">
        <v>0</v>
      </c>
      <c r="AO823" s="24">
        <v>0</v>
      </c>
      <c r="AP823" s="24">
        <v>0</v>
      </c>
      <c r="AQ823" s="24">
        <v>0</v>
      </c>
      <c r="AR823" s="24">
        <v>0</v>
      </c>
      <c r="AS823" s="24">
        <v>0</v>
      </c>
      <c r="AT823" s="24">
        <v>0</v>
      </c>
      <c r="AU823" s="24">
        <v>0</v>
      </c>
      <c r="AV823" s="24">
        <v>0</v>
      </c>
      <c r="AW823" s="24">
        <v>0</v>
      </c>
      <c r="AX823" s="24">
        <v>0</v>
      </c>
      <c r="AY823" s="24">
        <v>0</v>
      </c>
      <c r="AZ823" s="24">
        <v>0</v>
      </c>
      <c r="BA823" s="24">
        <v>-118.17072011904747</v>
      </c>
      <c r="BB823" s="24">
        <v>-166.30662290815235</v>
      </c>
      <c r="BC823" s="24">
        <v>-118.17072011904747</v>
      </c>
      <c r="BD823" s="24">
        <v>-166.30662290815235</v>
      </c>
      <c r="BE823" s="24">
        <v>0</v>
      </c>
      <c r="BF823" s="24">
        <v>0</v>
      </c>
      <c r="BG823" s="24">
        <v>0</v>
      </c>
      <c r="BH823" s="24">
        <v>0</v>
      </c>
      <c r="BI823" s="24">
        <v>0</v>
      </c>
      <c r="BJ823" s="24">
        <v>0</v>
      </c>
      <c r="BK823" s="24">
        <v>0</v>
      </c>
      <c r="BL823" s="24">
        <v>0</v>
      </c>
    </row>
    <row r="824" spans="1:64" x14ac:dyDescent="0.25">
      <c r="A824" t="s">
        <v>5123</v>
      </c>
      <c r="B824">
        <v>100</v>
      </c>
      <c r="C824">
        <v>2</v>
      </c>
      <c r="D824">
        <v>9</v>
      </c>
      <c r="E824" s="24">
        <v>0</v>
      </c>
      <c r="F824" s="24">
        <v>0</v>
      </c>
      <c r="G824" s="24">
        <v>0</v>
      </c>
      <c r="H824" s="24">
        <v>0</v>
      </c>
      <c r="I824" s="24">
        <v>0</v>
      </c>
      <c r="J824" s="24">
        <v>0</v>
      </c>
      <c r="K824" s="24">
        <v>356804.80379305035</v>
      </c>
      <c r="L824" s="24">
        <v>-111234.81322837621</v>
      </c>
      <c r="M824" s="24">
        <v>245569.99056467414</v>
      </c>
      <c r="N824" s="24">
        <v>-245569.99056467414</v>
      </c>
      <c r="O824" s="24">
        <v>-356804.80379305035</v>
      </c>
      <c r="P824" s="24">
        <v>0</v>
      </c>
      <c r="Q824" s="24">
        <v>161.66900003469163</v>
      </c>
      <c r="R824" s="24">
        <v>-47.402496832137331</v>
      </c>
      <c r="S824" s="24">
        <v>114.2665032025543</v>
      </c>
      <c r="T824" s="24">
        <v>0</v>
      </c>
      <c r="U824" s="24">
        <v>0</v>
      </c>
      <c r="V824" s="24">
        <v>0</v>
      </c>
      <c r="W824" s="24">
        <v>0</v>
      </c>
      <c r="X824" s="24">
        <v>0</v>
      </c>
      <c r="Y824" s="24">
        <v>0</v>
      </c>
      <c r="Z824" s="24">
        <v>0</v>
      </c>
      <c r="AA824" s="24">
        <v>356804.80379305035</v>
      </c>
      <c r="AB824" s="24">
        <v>-111234.81322837621</v>
      </c>
      <c r="AC824" s="24">
        <v>245569.99056467414</v>
      </c>
      <c r="AD824" s="24">
        <v>-245569.99056467414</v>
      </c>
      <c r="AE824" s="24">
        <v>-356804.80379305035</v>
      </c>
      <c r="AF824" s="24">
        <v>0</v>
      </c>
      <c r="AG824" s="24">
        <v>161.66900003469163</v>
      </c>
      <c r="AH824" s="24">
        <v>-47.402496832137331</v>
      </c>
      <c r="AI824" s="24">
        <v>114.2665032025543</v>
      </c>
      <c r="AJ824" s="24">
        <v>0</v>
      </c>
      <c r="AK824" s="24">
        <v>0</v>
      </c>
      <c r="AL824" s="24">
        <v>0</v>
      </c>
      <c r="AM824" s="24">
        <v>0</v>
      </c>
      <c r="AN824" s="24">
        <v>0</v>
      </c>
      <c r="AO824" s="24">
        <v>0</v>
      </c>
      <c r="AP824" s="24">
        <v>0</v>
      </c>
      <c r="AQ824" s="24">
        <v>0</v>
      </c>
      <c r="AR824" s="24">
        <v>0</v>
      </c>
      <c r="AS824" s="24">
        <v>0</v>
      </c>
      <c r="AT824" s="24">
        <v>0</v>
      </c>
      <c r="AU824" s="24">
        <v>0</v>
      </c>
      <c r="AV824" s="24">
        <v>0</v>
      </c>
      <c r="AW824" s="24">
        <v>0</v>
      </c>
      <c r="AX824" s="24">
        <v>0</v>
      </c>
      <c r="AY824" s="24">
        <v>0</v>
      </c>
      <c r="AZ824" s="24">
        <v>0</v>
      </c>
      <c r="BA824" s="24">
        <v>-114.2665032025543</v>
      </c>
      <c r="BB824" s="24">
        <v>-161.66900003469163</v>
      </c>
      <c r="BC824" s="24">
        <v>-114.2665032025543</v>
      </c>
      <c r="BD824" s="24">
        <v>-161.66900003469163</v>
      </c>
      <c r="BE824" s="24">
        <v>0</v>
      </c>
      <c r="BF824" s="24">
        <v>0</v>
      </c>
      <c r="BG824" s="24">
        <v>0</v>
      </c>
      <c r="BH824" s="24">
        <v>0</v>
      </c>
      <c r="BI824" s="24">
        <v>0</v>
      </c>
      <c r="BJ824" s="24">
        <v>0</v>
      </c>
      <c r="BK824" s="24">
        <v>0</v>
      </c>
      <c r="BL824" s="24">
        <v>0</v>
      </c>
    </row>
    <row r="825" spans="1:64" x14ac:dyDescent="0.25">
      <c r="A825" t="s">
        <v>5123</v>
      </c>
      <c r="B825">
        <v>101</v>
      </c>
      <c r="C825">
        <v>2</v>
      </c>
      <c r="D825">
        <v>9</v>
      </c>
      <c r="E825" s="24">
        <v>0</v>
      </c>
      <c r="F825" s="24">
        <v>0</v>
      </c>
      <c r="G825" s="24">
        <v>0</v>
      </c>
      <c r="H825" s="24">
        <v>0</v>
      </c>
      <c r="I825" s="24">
        <v>0</v>
      </c>
      <c r="J825" s="24">
        <v>0</v>
      </c>
      <c r="K825" s="24">
        <v>347893.95312957466</v>
      </c>
      <c r="L825" s="24">
        <v>-109855.99468757212</v>
      </c>
      <c r="M825" s="24">
        <v>238037.95844200253</v>
      </c>
      <c r="N825" s="24">
        <v>-238037.95844200253</v>
      </c>
      <c r="O825" s="24">
        <v>-347893.95312957466</v>
      </c>
      <c r="P825" s="24">
        <v>0</v>
      </c>
      <c r="Q825" s="24">
        <v>157.17735549395366</v>
      </c>
      <c r="R825" s="24">
        <v>-46.648231614879478</v>
      </c>
      <c r="S825" s="24">
        <v>110.52912387907418</v>
      </c>
      <c r="T825" s="24">
        <v>0</v>
      </c>
      <c r="U825" s="24">
        <v>0</v>
      </c>
      <c r="V825" s="24">
        <v>0</v>
      </c>
      <c r="W825" s="24">
        <v>0</v>
      </c>
      <c r="X825" s="24">
        <v>0</v>
      </c>
      <c r="Y825" s="24">
        <v>0</v>
      </c>
      <c r="Z825" s="24">
        <v>0</v>
      </c>
      <c r="AA825" s="24">
        <v>347893.95312957466</v>
      </c>
      <c r="AB825" s="24">
        <v>-109855.99468757212</v>
      </c>
      <c r="AC825" s="24">
        <v>238037.95844200253</v>
      </c>
      <c r="AD825" s="24">
        <v>-238037.95844200253</v>
      </c>
      <c r="AE825" s="24">
        <v>-347893.95312957466</v>
      </c>
      <c r="AF825" s="24">
        <v>0</v>
      </c>
      <c r="AG825" s="24">
        <v>157.17735549395366</v>
      </c>
      <c r="AH825" s="24">
        <v>-46.648231614879478</v>
      </c>
      <c r="AI825" s="24">
        <v>110.52912387907418</v>
      </c>
      <c r="AJ825" s="24">
        <v>0</v>
      </c>
      <c r="AK825" s="24">
        <v>0</v>
      </c>
      <c r="AL825" s="24">
        <v>0</v>
      </c>
      <c r="AM825" s="24">
        <v>0</v>
      </c>
      <c r="AN825" s="24">
        <v>0</v>
      </c>
      <c r="AO825" s="24">
        <v>0</v>
      </c>
      <c r="AP825" s="24">
        <v>0</v>
      </c>
      <c r="AQ825" s="24">
        <v>0</v>
      </c>
      <c r="AR825" s="24">
        <v>0</v>
      </c>
      <c r="AS825" s="24">
        <v>0</v>
      </c>
      <c r="AT825" s="24">
        <v>0</v>
      </c>
      <c r="AU825" s="24">
        <v>0</v>
      </c>
      <c r="AV825" s="24">
        <v>0</v>
      </c>
      <c r="AW825" s="24">
        <v>0</v>
      </c>
      <c r="AX825" s="24">
        <v>0</v>
      </c>
      <c r="AY825" s="24">
        <v>0</v>
      </c>
      <c r="AZ825" s="24">
        <v>0</v>
      </c>
      <c r="BA825" s="24">
        <v>-110.52912387907418</v>
      </c>
      <c r="BB825" s="24">
        <v>-157.17735549395366</v>
      </c>
      <c r="BC825" s="24">
        <v>-110.52912387907418</v>
      </c>
      <c r="BD825" s="24">
        <v>-157.17735549395366</v>
      </c>
      <c r="BE825" s="24">
        <v>0</v>
      </c>
      <c r="BF825" s="24">
        <v>0</v>
      </c>
      <c r="BG825" s="24">
        <v>0</v>
      </c>
      <c r="BH825" s="24">
        <v>0</v>
      </c>
      <c r="BI825" s="24">
        <v>0</v>
      </c>
      <c r="BJ825" s="24">
        <v>0</v>
      </c>
      <c r="BK825" s="24">
        <v>0</v>
      </c>
      <c r="BL825" s="24">
        <v>0</v>
      </c>
    </row>
    <row r="826" spans="1:64" x14ac:dyDescent="0.25">
      <c r="A826" t="s">
        <v>5123</v>
      </c>
      <c r="B826">
        <v>102</v>
      </c>
      <c r="C826">
        <v>2</v>
      </c>
      <c r="D826">
        <v>9</v>
      </c>
      <c r="E826" s="24">
        <v>0</v>
      </c>
      <c r="F826" s="24">
        <v>0</v>
      </c>
      <c r="G826" s="24">
        <v>0</v>
      </c>
      <c r="H826" s="24">
        <v>0</v>
      </c>
      <c r="I826" s="24">
        <v>0</v>
      </c>
      <c r="J826" s="24">
        <v>0</v>
      </c>
      <c r="K826" s="24">
        <v>339210.28355263919</v>
      </c>
      <c r="L826" s="24">
        <v>-108404.53183104843</v>
      </c>
      <c r="M826" s="24">
        <v>230805.75172159076</v>
      </c>
      <c r="N826" s="24">
        <v>-230805.75172159076</v>
      </c>
      <c r="O826" s="24">
        <v>-339210.28355263919</v>
      </c>
      <c r="P826" s="24">
        <v>0</v>
      </c>
      <c r="Q826" s="24">
        <v>152.82753791187315</v>
      </c>
      <c r="R826" s="24">
        <v>-45.877664799269041</v>
      </c>
      <c r="S826" s="24">
        <v>106.94987311260411</v>
      </c>
      <c r="T826" s="24">
        <v>0</v>
      </c>
      <c r="U826" s="24">
        <v>0</v>
      </c>
      <c r="V826" s="24">
        <v>0</v>
      </c>
      <c r="W826" s="24">
        <v>0</v>
      </c>
      <c r="X826" s="24">
        <v>0</v>
      </c>
      <c r="Y826" s="24">
        <v>0</v>
      </c>
      <c r="Z826" s="24">
        <v>0</v>
      </c>
      <c r="AA826" s="24">
        <v>339210.28355263919</v>
      </c>
      <c r="AB826" s="24">
        <v>-108404.53183104843</v>
      </c>
      <c r="AC826" s="24">
        <v>230805.75172159076</v>
      </c>
      <c r="AD826" s="24">
        <v>-230805.75172159076</v>
      </c>
      <c r="AE826" s="24">
        <v>-339210.28355263919</v>
      </c>
      <c r="AF826" s="24">
        <v>0</v>
      </c>
      <c r="AG826" s="24">
        <v>152.82753791187315</v>
      </c>
      <c r="AH826" s="24">
        <v>-45.877664799269041</v>
      </c>
      <c r="AI826" s="24">
        <v>106.94987311260411</v>
      </c>
      <c r="AJ826" s="24">
        <v>0</v>
      </c>
      <c r="AK826" s="24">
        <v>0</v>
      </c>
      <c r="AL826" s="24">
        <v>0</v>
      </c>
      <c r="AM826" s="24">
        <v>0</v>
      </c>
      <c r="AN826" s="24">
        <v>0</v>
      </c>
      <c r="AO826" s="24">
        <v>0</v>
      </c>
      <c r="AP826" s="24">
        <v>0</v>
      </c>
      <c r="AQ826" s="24">
        <v>0</v>
      </c>
      <c r="AR826" s="24">
        <v>0</v>
      </c>
      <c r="AS826" s="24">
        <v>0</v>
      </c>
      <c r="AT826" s="24">
        <v>0</v>
      </c>
      <c r="AU826" s="24">
        <v>0</v>
      </c>
      <c r="AV826" s="24">
        <v>0</v>
      </c>
      <c r="AW826" s="24">
        <v>0</v>
      </c>
      <c r="AX826" s="24">
        <v>0</v>
      </c>
      <c r="AY826" s="24">
        <v>0</v>
      </c>
      <c r="AZ826" s="24">
        <v>0</v>
      </c>
      <c r="BA826" s="24">
        <v>-106.94987311260411</v>
      </c>
      <c r="BB826" s="24">
        <v>-152.82753791187315</v>
      </c>
      <c r="BC826" s="24">
        <v>-106.94987311260411</v>
      </c>
      <c r="BD826" s="24">
        <v>-152.82753791187315</v>
      </c>
      <c r="BE826" s="24">
        <v>0</v>
      </c>
      <c r="BF826" s="24">
        <v>0</v>
      </c>
      <c r="BG826" s="24">
        <v>0</v>
      </c>
      <c r="BH826" s="24">
        <v>0</v>
      </c>
      <c r="BI826" s="24">
        <v>0</v>
      </c>
      <c r="BJ826" s="24">
        <v>0</v>
      </c>
      <c r="BK826" s="24">
        <v>0</v>
      </c>
      <c r="BL826" s="24">
        <v>0</v>
      </c>
    </row>
    <row r="827" spans="1:64" x14ac:dyDescent="0.25">
      <c r="A827" t="s">
        <v>5123</v>
      </c>
      <c r="B827">
        <v>103</v>
      </c>
      <c r="C827">
        <v>3</v>
      </c>
      <c r="D827">
        <v>9</v>
      </c>
      <c r="E827" s="24">
        <v>0</v>
      </c>
      <c r="F827" s="24">
        <v>0</v>
      </c>
      <c r="G827" s="24">
        <v>0</v>
      </c>
      <c r="H827" s="24">
        <v>0</v>
      </c>
      <c r="I827" s="24">
        <v>0</v>
      </c>
      <c r="J827" s="24">
        <v>0</v>
      </c>
      <c r="K827" s="24">
        <v>330750.96555775031</v>
      </c>
      <c r="L827" s="24">
        <v>-106892.14682885632</v>
      </c>
      <c r="M827" s="24">
        <v>223858.818728894</v>
      </c>
      <c r="N827" s="24">
        <v>-223858.818728894</v>
      </c>
      <c r="O827" s="24">
        <v>-330750.96555775031</v>
      </c>
      <c r="P827" s="24">
        <v>0</v>
      </c>
      <c r="Q827" s="24">
        <v>148.61537542573933</v>
      </c>
      <c r="R827" s="24">
        <v>-45.094807808720361</v>
      </c>
      <c r="S827" s="24">
        <v>103.52056761701897</v>
      </c>
      <c r="T827" s="24">
        <v>0</v>
      </c>
      <c r="U827" s="24">
        <v>0</v>
      </c>
      <c r="V827" s="24">
        <v>0</v>
      </c>
      <c r="W827" s="24">
        <v>0</v>
      </c>
      <c r="X827" s="24">
        <v>0</v>
      </c>
      <c r="Y827" s="24">
        <v>0</v>
      </c>
      <c r="Z827" s="24">
        <v>0</v>
      </c>
      <c r="AA827" s="24">
        <v>330750.96555775031</v>
      </c>
      <c r="AB827" s="24">
        <v>-106892.14682885632</v>
      </c>
      <c r="AC827" s="24">
        <v>223858.818728894</v>
      </c>
      <c r="AD827" s="24">
        <v>-223858.818728894</v>
      </c>
      <c r="AE827" s="24">
        <v>-330750.96555775031</v>
      </c>
      <c r="AF827" s="24">
        <v>0</v>
      </c>
      <c r="AG827" s="24">
        <v>148.61537542573933</v>
      </c>
      <c r="AH827" s="24">
        <v>-45.094807808720361</v>
      </c>
      <c r="AI827" s="24">
        <v>103.52056761701897</v>
      </c>
      <c r="AJ827" s="24">
        <v>0</v>
      </c>
      <c r="AK827" s="24">
        <v>0</v>
      </c>
      <c r="AL827" s="24">
        <v>0</v>
      </c>
      <c r="AM827" s="24">
        <v>0</v>
      </c>
      <c r="AN827" s="24">
        <v>0</v>
      </c>
      <c r="AO827" s="24">
        <v>0</v>
      </c>
      <c r="AP827" s="24">
        <v>0</v>
      </c>
      <c r="AQ827" s="24">
        <v>0</v>
      </c>
      <c r="AR827" s="24">
        <v>0</v>
      </c>
      <c r="AS827" s="24">
        <v>0</v>
      </c>
      <c r="AT827" s="24">
        <v>0</v>
      </c>
      <c r="AU827" s="24">
        <v>0</v>
      </c>
      <c r="AV827" s="24">
        <v>0</v>
      </c>
      <c r="AW827" s="24">
        <v>0</v>
      </c>
      <c r="AX827" s="24">
        <v>0</v>
      </c>
      <c r="AY827" s="24">
        <v>0</v>
      </c>
      <c r="AZ827" s="24">
        <v>0</v>
      </c>
      <c r="BA827" s="24">
        <v>-103.52056761701897</v>
      </c>
      <c r="BB827" s="24">
        <v>-148.61537542573933</v>
      </c>
      <c r="BC827" s="24">
        <v>-103.52056761701897</v>
      </c>
      <c r="BD827" s="24">
        <v>-148.61537542573933</v>
      </c>
      <c r="BE827" s="24">
        <v>0</v>
      </c>
      <c r="BF827" s="24">
        <v>0</v>
      </c>
      <c r="BG827" s="24">
        <v>0</v>
      </c>
      <c r="BH827" s="24">
        <v>0</v>
      </c>
      <c r="BI827" s="24">
        <v>0</v>
      </c>
      <c r="BJ827" s="24">
        <v>0</v>
      </c>
      <c r="BK827" s="24">
        <v>0</v>
      </c>
      <c r="BL827" s="24">
        <v>0</v>
      </c>
    </row>
    <row r="828" spans="1:64" x14ac:dyDescent="0.25">
      <c r="A828" t="s">
        <v>5123</v>
      </c>
      <c r="B828">
        <v>104</v>
      </c>
      <c r="C828">
        <v>3</v>
      </c>
      <c r="D828">
        <v>9</v>
      </c>
      <c r="E828" s="24">
        <v>0</v>
      </c>
      <c r="F828" s="24">
        <v>0</v>
      </c>
      <c r="G828" s="24">
        <v>0</v>
      </c>
      <c r="H828" s="24">
        <v>0</v>
      </c>
      <c r="I828" s="24">
        <v>0</v>
      </c>
      <c r="J828" s="24">
        <v>0</v>
      </c>
      <c r="K828" s="24">
        <v>322512.71913454682</v>
      </c>
      <c r="L828" s="24">
        <v>-105329.30330765247</v>
      </c>
      <c r="M828" s="24">
        <v>217183.41582689434</v>
      </c>
      <c r="N828" s="24">
        <v>-217183.41582689434</v>
      </c>
      <c r="O828" s="24">
        <v>-322512.71913454682</v>
      </c>
      <c r="P828" s="24">
        <v>0</v>
      </c>
      <c r="Q828" s="24">
        <v>144.53670312655231</v>
      </c>
      <c r="R828" s="24">
        <v>-44.303187612837064</v>
      </c>
      <c r="S828" s="24">
        <v>100.23351551371525</v>
      </c>
      <c r="T828" s="24">
        <v>0</v>
      </c>
      <c r="U828" s="24">
        <v>0</v>
      </c>
      <c r="V828" s="24">
        <v>0</v>
      </c>
      <c r="W828" s="24">
        <v>0</v>
      </c>
      <c r="X828" s="24">
        <v>0</v>
      </c>
      <c r="Y828" s="24">
        <v>0</v>
      </c>
      <c r="Z828" s="24">
        <v>0</v>
      </c>
      <c r="AA828" s="24">
        <v>322512.71913454682</v>
      </c>
      <c r="AB828" s="24">
        <v>-105329.30330765247</v>
      </c>
      <c r="AC828" s="24">
        <v>217183.41582689434</v>
      </c>
      <c r="AD828" s="24">
        <v>-217183.41582689434</v>
      </c>
      <c r="AE828" s="24">
        <v>-322512.71913454682</v>
      </c>
      <c r="AF828" s="24">
        <v>0</v>
      </c>
      <c r="AG828" s="24">
        <v>144.53670312655231</v>
      </c>
      <c r="AH828" s="24">
        <v>-44.303187612837064</v>
      </c>
      <c r="AI828" s="24">
        <v>100.23351551371525</v>
      </c>
      <c r="AJ828" s="24">
        <v>0</v>
      </c>
      <c r="AK828" s="24">
        <v>0</v>
      </c>
      <c r="AL828" s="24">
        <v>0</v>
      </c>
      <c r="AM828" s="24">
        <v>0</v>
      </c>
      <c r="AN828" s="24">
        <v>0</v>
      </c>
      <c r="AO828" s="24">
        <v>0</v>
      </c>
      <c r="AP828" s="24">
        <v>0</v>
      </c>
      <c r="AQ828" s="24">
        <v>0</v>
      </c>
      <c r="AR828" s="24">
        <v>0</v>
      </c>
      <c r="AS828" s="24">
        <v>0</v>
      </c>
      <c r="AT828" s="24">
        <v>0</v>
      </c>
      <c r="AU828" s="24">
        <v>0</v>
      </c>
      <c r="AV828" s="24">
        <v>0</v>
      </c>
      <c r="AW828" s="24">
        <v>0</v>
      </c>
      <c r="AX828" s="24">
        <v>0</v>
      </c>
      <c r="AY828" s="24">
        <v>0</v>
      </c>
      <c r="AZ828" s="24">
        <v>0</v>
      </c>
      <c r="BA828" s="24">
        <v>-100.23351551371525</v>
      </c>
      <c r="BB828" s="24">
        <v>-144.53670312655231</v>
      </c>
      <c r="BC828" s="24">
        <v>-100.23351551371525</v>
      </c>
      <c r="BD828" s="24">
        <v>-144.53670312655231</v>
      </c>
      <c r="BE828" s="24">
        <v>0</v>
      </c>
      <c r="BF828" s="24">
        <v>0</v>
      </c>
      <c r="BG828" s="24">
        <v>0</v>
      </c>
      <c r="BH828" s="24">
        <v>0</v>
      </c>
      <c r="BI828" s="24">
        <v>0</v>
      </c>
      <c r="BJ828" s="24">
        <v>0</v>
      </c>
      <c r="BK828" s="24">
        <v>0</v>
      </c>
      <c r="BL828" s="24">
        <v>0</v>
      </c>
    </row>
    <row r="829" spans="1:64" x14ac:dyDescent="0.25">
      <c r="A829" t="s">
        <v>5123</v>
      </c>
      <c r="B829">
        <v>105</v>
      </c>
      <c r="C829">
        <v>3</v>
      </c>
      <c r="D829">
        <v>9</v>
      </c>
      <c r="E829" s="24">
        <v>0</v>
      </c>
      <c r="F829" s="24">
        <v>0</v>
      </c>
      <c r="G829" s="24">
        <v>0</v>
      </c>
      <c r="H829" s="24">
        <v>0</v>
      </c>
      <c r="I829" s="24">
        <v>0</v>
      </c>
      <c r="J829" s="24">
        <v>0</v>
      </c>
      <c r="K829" s="24">
        <v>314491.89586696774</v>
      </c>
      <c r="L829" s="24">
        <v>-103725.33542145789</v>
      </c>
      <c r="M829" s="24">
        <v>210766.56044550985</v>
      </c>
      <c r="N829" s="24">
        <v>-210766.56044550985</v>
      </c>
      <c r="O829" s="24">
        <v>-314491.89586696774</v>
      </c>
      <c r="P829" s="24">
        <v>0</v>
      </c>
      <c r="Q829" s="24">
        <v>140.58738550090857</v>
      </c>
      <c r="R829" s="24">
        <v>-43.505901367934712</v>
      </c>
      <c r="S829" s="24">
        <v>97.081484132973856</v>
      </c>
      <c r="T829" s="24">
        <v>0</v>
      </c>
      <c r="U829" s="24">
        <v>0</v>
      </c>
      <c r="V829" s="24">
        <v>0</v>
      </c>
      <c r="W829" s="24">
        <v>0</v>
      </c>
      <c r="X829" s="24">
        <v>0</v>
      </c>
      <c r="Y829" s="24">
        <v>0</v>
      </c>
      <c r="Z829" s="24">
        <v>0</v>
      </c>
      <c r="AA829" s="24">
        <v>314491.89586696774</v>
      </c>
      <c r="AB829" s="24">
        <v>-103725.33542145789</v>
      </c>
      <c r="AC829" s="24">
        <v>210766.56044550985</v>
      </c>
      <c r="AD829" s="24">
        <v>-210766.56044550985</v>
      </c>
      <c r="AE829" s="24">
        <v>-314491.89586696774</v>
      </c>
      <c r="AF829" s="24">
        <v>0</v>
      </c>
      <c r="AG829" s="24">
        <v>140.58738550090857</v>
      </c>
      <c r="AH829" s="24">
        <v>-43.505901367934712</v>
      </c>
      <c r="AI829" s="24">
        <v>97.081484132973856</v>
      </c>
      <c r="AJ829" s="24">
        <v>0</v>
      </c>
      <c r="AK829" s="24">
        <v>0</v>
      </c>
      <c r="AL829" s="24">
        <v>0</v>
      </c>
      <c r="AM829" s="24">
        <v>0</v>
      </c>
      <c r="AN829" s="24">
        <v>0</v>
      </c>
      <c r="AO829" s="24">
        <v>0</v>
      </c>
      <c r="AP829" s="24">
        <v>0</v>
      </c>
      <c r="AQ829" s="24">
        <v>0</v>
      </c>
      <c r="AR829" s="24">
        <v>0</v>
      </c>
      <c r="AS829" s="24">
        <v>0</v>
      </c>
      <c r="AT829" s="24">
        <v>0</v>
      </c>
      <c r="AU829" s="24">
        <v>0</v>
      </c>
      <c r="AV829" s="24">
        <v>0</v>
      </c>
      <c r="AW829" s="24">
        <v>0</v>
      </c>
      <c r="AX829" s="24">
        <v>0</v>
      </c>
      <c r="AY829" s="24">
        <v>0</v>
      </c>
      <c r="AZ829" s="24">
        <v>0</v>
      </c>
      <c r="BA829" s="24">
        <v>-97.081484132973856</v>
      </c>
      <c r="BB829" s="24">
        <v>-140.58738550090857</v>
      </c>
      <c r="BC829" s="24">
        <v>-97.081484132973856</v>
      </c>
      <c r="BD829" s="24">
        <v>-140.58738550090857</v>
      </c>
      <c r="BE829" s="24">
        <v>0</v>
      </c>
      <c r="BF829" s="24">
        <v>0</v>
      </c>
      <c r="BG829" s="24">
        <v>0</v>
      </c>
      <c r="BH829" s="24">
        <v>0</v>
      </c>
      <c r="BI829" s="24">
        <v>0</v>
      </c>
      <c r="BJ829" s="24">
        <v>0</v>
      </c>
      <c r="BK829" s="24">
        <v>0</v>
      </c>
      <c r="BL829" s="24">
        <v>0</v>
      </c>
    </row>
    <row r="830" spans="1:64" x14ac:dyDescent="0.25">
      <c r="A830" t="s">
        <v>5123</v>
      </c>
      <c r="B830">
        <v>106</v>
      </c>
      <c r="C830">
        <v>4</v>
      </c>
      <c r="D830">
        <v>9</v>
      </c>
      <c r="E830" s="24">
        <v>0</v>
      </c>
      <c r="F830" s="24">
        <v>0</v>
      </c>
      <c r="G830" s="24">
        <v>0</v>
      </c>
      <c r="H830" s="24">
        <v>0</v>
      </c>
      <c r="I830" s="24">
        <v>0</v>
      </c>
      <c r="J830" s="24">
        <v>0</v>
      </c>
      <c r="K830" s="24">
        <v>306684.5500267148</v>
      </c>
      <c r="L830" s="24">
        <v>-102088.56363135576</v>
      </c>
      <c r="M830" s="24">
        <v>204595.98639535904</v>
      </c>
      <c r="N830" s="24">
        <v>-204595.98639535904</v>
      </c>
      <c r="O830" s="24">
        <v>-306684.5500267148</v>
      </c>
      <c r="P830" s="24">
        <v>0</v>
      </c>
      <c r="Q830" s="24">
        <v>136.76333465397693</v>
      </c>
      <c r="R830" s="24">
        <v>-42.705664768596762</v>
      </c>
      <c r="S830" s="24">
        <v>94.057669885380164</v>
      </c>
      <c r="T830" s="24">
        <v>0</v>
      </c>
      <c r="U830" s="24">
        <v>0</v>
      </c>
      <c r="V830" s="24">
        <v>0</v>
      </c>
      <c r="W830" s="24">
        <v>0</v>
      </c>
      <c r="X830" s="24">
        <v>0</v>
      </c>
      <c r="Y830" s="24">
        <v>0</v>
      </c>
      <c r="Z830" s="24">
        <v>0</v>
      </c>
      <c r="AA830" s="24">
        <v>306684.5500267148</v>
      </c>
      <c r="AB830" s="24">
        <v>-102088.56363135576</v>
      </c>
      <c r="AC830" s="24">
        <v>204595.98639535904</v>
      </c>
      <c r="AD830" s="24">
        <v>-204595.98639535904</v>
      </c>
      <c r="AE830" s="24">
        <v>-306684.5500267148</v>
      </c>
      <c r="AF830" s="24">
        <v>0</v>
      </c>
      <c r="AG830" s="24">
        <v>136.76333465397693</v>
      </c>
      <c r="AH830" s="24">
        <v>-42.705664768596762</v>
      </c>
      <c r="AI830" s="24">
        <v>94.057669885380164</v>
      </c>
      <c r="AJ830" s="24">
        <v>0</v>
      </c>
      <c r="AK830" s="24">
        <v>0</v>
      </c>
      <c r="AL830" s="24">
        <v>0</v>
      </c>
      <c r="AM830" s="24">
        <v>0</v>
      </c>
      <c r="AN830" s="24">
        <v>0</v>
      </c>
      <c r="AO830" s="24">
        <v>0</v>
      </c>
      <c r="AP830" s="24">
        <v>0</v>
      </c>
      <c r="AQ830" s="24">
        <v>0</v>
      </c>
      <c r="AR830" s="24">
        <v>0</v>
      </c>
      <c r="AS830" s="24">
        <v>0</v>
      </c>
      <c r="AT830" s="24">
        <v>0</v>
      </c>
      <c r="AU830" s="24">
        <v>0</v>
      </c>
      <c r="AV830" s="24">
        <v>0</v>
      </c>
      <c r="AW830" s="24">
        <v>0</v>
      </c>
      <c r="AX830" s="24">
        <v>0</v>
      </c>
      <c r="AY830" s="24">
        <v>0</v>
      </c>
      <c r="AZ830" s="24">
        <v>0</v>
      </c>
      <c r="BA830" s="24">
        <v>-94.057669885380164</v>
      </c>
      <c r="BB830" s="24">
        <v>-136.76333465397693</v>
      </c>
      <c r="BC830" s="24">
        <v>-94.057669885380164</v>
      </c>
      <c r="BD830" s="24">
        <v>-136.76333465397693</v>
      </c>
      <c r="BE830" s="24">
        <v>0</v>
      </c>
      <c r="BF830" s="24">
        <v>0</v>
      </c>
      <c r="BG830" s="24">
        <v>0</v>
      </c>
      <c r="BH830" s="24">
        <v>0</v>
      </c>
      <c r="BI830" s="24">
        <v>0</v>
      </c>
      <c r="BJ830" s="24">
        <v>0</v>
      </c>
      <c r="BK830" s="24">
        <v>0</v>
      </c>
      <c r="BL830" s="24">
        <v>0</v>
      </c>
    </row>
    <row r="831" spans="1:64" x14ac:dyDescent="0.25">
      <c r="A831" t="s">
        <v>5123</v>
      </c>
      <c r="B831">
        <v>107</v>
      </c>
      <c r="C831">
        <v>4</v>
      </c>
      <c r="D831">
        <v>9</v>
      </c>
      <c r="E831" s="24">
        <v>0</v>
      </c>
      <c r="F831" s="24">
        <v>0</v>
      </c>
      <c r="G831" s="24">
        <v>0</v>
      </c>
      <c r="H831" s="24">
        <v>0</v>
      </c>
      <c r="I831" s="24">
        <v>0</v>
      </c>
      <c r="J831" s="24">
        <v>0</v>
      </c>
      <c r="K831" s="24">
        <v>299086.49997352809</v>
      </c>
      <c r="L831" s="24">
        <v>-100426.39847414941</v>
      </c>
      <c r="M831" s="24">
        <v>198660.10149937868</v>
      </c>
      <c r="N831" s="24">
        <v>-198660.10149937868</v>
      </c>
      <c r="O831" s="24">
        <v>-299086.49997352809</v>
      </c>
      <c r="P831" s="24">
        <v>0</v>
      </c>
      <c r="Q831" s="24">
        <v>133.06052497484052</v>
      </c>
      <c r="R831" s="24">
        <v>-41.904854860662454</v>
      </c>
      <c r="S831" s="24">
        <v>91.155670114178065</v>
      </c>
      <c r="T831" s="24">
        <v>0</v>
      </c>
      <c r="U831" s="24">
        <v>0</v>
      </c>
      <c r="V831" s="24">
        <v>0</v>
      </c>
      <c r="W831" s="24">
        <v>0</v>
      </c>
      <c r="X831" s="24">
        <v>0</v>
      </c>
      <c r="Y831" s="24">
        <v>0</v>
      </c>
      <c r="Z831" s="24">
        <v>0</v>
      </c>
      <c r="AA831" s="24">
        <v>299086.49997352809</v>
      </c>
      <c r="AB831" s="24">
        <v>-100426.39847414941</v>
      </c>
      <c r="AC831" s="24">
        <v>198660.10149937868</v>
      </c>
      <c r="AD831" s="24">
        <v>-198660.10149937868</v>
      </c>
      <c r="AE831" s="24">
        <v>-299086.49997352809</v>
      </c>
      <c r="AF831" s="24">
        <v>0</v>
      </c>
      <c r="AG831" s="24">
        <v>133.06052497484052</v>
      </c>
      <c r="AH831" s="24">
        <v>-41.904854860662454</v>
      </c>
      <c r="AI831" s="24">
        <v>91.155670114178065</v>
      </c>
      <c r="AJ831" s="24">
        <v>0</v>
      </c>
      <c r="AK831" s="24">
        <v>0</v>
      </c>
      <c r="AL831" s="24">
        <v>0</v>
      </c>
      <c r="AM831" s="24">
        <v>0</v>
      </c>
      <c r="AN831" s="24">
        <v>0</v>
      </c>
      <c r="AO831" s="24">
        <v>0</v>
      </c>
      <c r="AP831" s="24">
        <v>0</v>
      </c>
      <c r="AQ831" s="24">
        <v>0</v>
      </c>
      <c r="AR831" s="24">
        <v>0</v>
      </c>
      <c r="AS831" s="24">
        <v>0</v>
      </c>
      <c r="AT831" s="24">
        <v>0</v>
      </c>
      <c r="AU831" s="24">
        <v>0</v>
      </c>
      <c r="AV831" s="24">
        <v>0</v>
      </c>
      <c r="AW831" s="24">
        <v>0</v>
      </c>
      <c r="AX831" s="24">
        <v>0</v>
      </c>
      <c r="AY831" s="24">
        <v>0</v>
      </c>
      <c r="AZ831" s="24">
        <v>0</v>
      </c>
      <c r="BA831" s="24">
        <v>-91.155670114178065</v>
      </c>
      <c r="BB831" s="24">
        <v>-133.06052497484052</v>
      </c>
      <c r="BC831" s="24">
        <v>-91.155670114178065</v>
      </c>
      <c r="BD831" s="24">
        <v>-133.06052497484052</v>
      </c>
      <c r="BE831" s="24">
        <v>0</v>
      </c>
      <c r="BF831" s="24">
        <v>0</v>
      </c>
      <c r="BG831" s="24">
        <v>0</v>
      </c>
      <c r="BH831" s="24">
        <v>0</v>
      </c>
      <c r="BI831" s="24">
        <v>0</v>
      </c>
      <c r="BJ831" s="24">
        <v>0</v>
      </c>
      <c r="BK831" s="24">
        <v>0</v>
      </c>
      <c r="BL831" s="24">
        <v>0</v>
      </c>
    </row>
    <row r="832" spans="1:64" x14ac:dyDescent="0.25">
      <c r="A832" t="s">
        <v>5123</v>
      </c>
      <c r="B832">
        <v>108</v>
      </c>
      <c r="C832">
        <v>4</v>
      </c>
      <c r="D832">
        <v>9</v>
      </c>
      <c r="E832" s="24">
        <v>0</v>
      </c>
      <c r="F832" s="24">
        <v>0</v>
      </c>
      <c r="G832" s="24">
        <v>0</v>
      </c>
      <c r="H832" s="24">
        <v>0</v>
      </c>
      <c r="I832" s="24">
        <v>0</v>
      </c>
      <c r="J832" s="24">
        <v>0</v>
      </c>
      <c r="K832" s="24">
        <v>291693.3811079599</v>
      </c>
      <c r="L832" s="24">
        <v>-98745.433578763157</v>
      </c>
      <c r="M832" s="24">
        <v>192947.94752919674</v>
      </c>
      <c r="N832" s="24">
        <v>-192947.94752919674</v>
      </c>
      <c r="O832" s="24">
        <v>-291693.3811079599</v>
      </c>
      <c r="P832" s="24">
        <v>0</v>
      </c>
      <c r="Q832" s="24">
        <v>129.47500480450981</v>
      </c>
      <c r="R832" s="24">
        <v>-41.105547974519141</v>
      </c>
      <c r="S832" s="24">
        <v>88.369456829990668</v>
      </c>
      <c r="T832" s="24">
        <v>0</v>
      </c>
      <c r="U832" s="24">
        <v>0</v>
      </c>
      <c r="V832" s="24">
        <v>0</v>
      </c>
      <c r="W832" s="24">
        <v>0</v>
      </c>
      <c r="X832" s="24">
        <v>0</v>
      </c>
      <c r="Y832" s="24">
        <v>0</v>
      </c>
      <c r="Z832" s="24">
        <v>0</v>
      </c>
      <c r="AA832" s="24">
        <v>291693.3811079599</v>
      </c>
      <c r="AB832" s="24">
        <v>-98745.433578763157</v>
      </c>
      <c r="AC832" s="24">
        <v>192947.94752919674</v>
      </c>
      <c r="AD832" s="24">
        <v>-192947.94752919674</v>
      </c>
      <c r="AE832" s="24">
        <v>-291693.3811079599</v>
      </c>
      <c r="AF832" s="24">
        <v>0</v>
      </c>
      <c r="AG832" s="24">
        <v>129.47500480450981</v>
      </c>
      <c r="AH832" s="24">
        <v>-41.105547974519141</v>
      </c>
      <c r="AI832" s="24">
        <v>88.369456829990668</v>
      </c>
      <c r="AJ832" s="24">
        <v>0</v>
      </c>
      <c r="AK832" s="24">
        <v>0</v>
      </c>
      <c r="AL832" s="24">
        <v>0</v>
      </c>
      <c r="AM832" s="24">
        <v>0</v>
      </c>
      <c r="AN832" s="24">
        <v>0</v>
      </c>
      <c r="AO832" s="24">
        <v>0</v>
      </c>
      <c r="AP832" s="24">
        <v>0</v>
      </c>
      <c r="AQ832" s="24">
        <v>0</v>
      </c>
      <c r="AR832" s="24">
        <v>0</v>
      </c>
      <c r="AS832" s="24">
        <v>0</v>
      </c>
      <c r="AT832" s="24">
        <v>0</v>
      </c>
      <c r="AU832" s="24">
        <v>0</v>
      </c>
      <c r="AV832" s="24">
        <v>0</v>
      </c>
      <c r="AW832" s="24">
        <v>0</v>
      </c>
      <c r="AX832" s="24">
        <v>0</v>
      </c>
      <c r="AY832" s="24">
        <v>0</v>
      </c>
      <c r="AZ832" s="24">
        <v>0</v>
      </c>
      <c r="BA832" s="24">
        <v>-88.369456829990668</v>
      </c>
      <c r="BB832" s="24">
        <v>-129.47500480450981</v>
      </c>
      <c r="BC832" s="24">
        <v>-88.369456829990668</v>
      </c>
      <c r="BD832" s="24">
        <v>-129.47500480450981</v>
      </c>
      <c r="BE832" s="24">
        <v>0</v>
      </c>
      <c r="BF832" s="24">
        <v>0</v>
      </c>
      <c r="BG832" s="24">
        <v>0</v>
      </c>
      <c r="BH832" s="24">
        <v>0</v>
      </c>
      <c r="BI832" s="24">
        <v>0</v>
      </c>
      <c r="BJ832" s="24">
        <v>0</v>
      </c>
      <c r="BK832" s="24">
        <v>0</v>
      </c>
      <c r="BL832" s="24">
        <v>0</v>
      </c>
    </row>
    <row r="833" spans="1:64" x14ac:dyDescent="0.25">
      <c r="A833" t="s">
        <v>5123</v>
      </c>
      <c r="B833">
        <v>109</v>
      </c>
      <c r="C833">
        <v>1</v>
      </c>
      <c r="D833">
        <v>10</v>
      </c>
      <c r="E833" s="24">
        <v>0</v>
      </c>
      <c r="F833" s="24">
        <v>0</v>
      </c>
      <c r="G833" s="24">
        <v>0</v>
      </c>
      <c r="H833" s="24">
        <v>0</v>
      </c>
      <c r="I833" s="24">
        <v>0</v>
      </c>
      <c r="J833" s="24">
        <v>0</v>
      </c>
      <c r="K833" s="24">
        <v>284500.6914655678</v>
      </c>
      <c r="L833" s="24">
        <v>-97051.529060829431</v>
      </c>
      <c r="M833" s="24">
        <v>187449.16240473837</v>
      </c>
      <c r="N833" s="24">
        <v>-187449.16240473837</v>
      </c>
      <c r="O833" s="24">
        <v>-284500.6914655678</v>
      </c>
      <c r="P833" s="24">
        <v>0</v>
      </c>
      <c r="Q833" s="24">
        <v>126.00290558092092</v>
      </c>
      <c r="R833" s="24">
        <v>-40.309553356350079</v>
      </c>
      <c r="S833" s="24">
        <v>85.693352224570845</v>
      </c>
      <c r="T833" s="24">
        <v>0</v>
      </c>
      <c r="U833" s="24">
        <v>0</v>
      </c>
      <c r="V833" s="24">
        <v>0</v>
      </c>
      <c r="W833" s="24">
        <v>0</v>
      </c>
      <c r="X833" s="24">
        <v>0</v>
      </c>
      <c r="Y833" s="24">
        <v>0</v>
      </c>
      <c r="Z833" s="24">
        <v>0</v>
      </c>
      <c r="AA833" s="24">
        <v>284500.6914655678</v>
      </c>
      <c r="AB833" s="24">
        <v>-97051.529060829431</v>
      </c>
      <c r="AC833" s="24">
        <v>187449.16240473837</v>
      </c>
      <c r="AD833" s="24">
        <v>-187449.16240473837</v>
      </c>
      <c r="AE833" s="24">
        <v>-284500.6914655678</v>
      </c>
      <c r="AF833" s="24">
        <v>0</v>
      </c>
      <c r="AG833" s="24">
        <v>126.00290558092092</v>
      </c>
      <c r="AH833" s="24">
        <v>-40.309553356350079</v>
      </c>
      <c r="AI833" s="24">
        <v>85.693352224570845</v>
      </c>
      <c r="AJ833" s="24">
        <v>0</v>
      </c>
      <c r="AK833" s="24">
        <v>0</v>
      </c>
      <c r="AL833" s="24">
        <v>0</v>
      </c>
      <c r="AM833" s="24">
        <v>0</v>
      </c>
      <c r="AN833" s="24">
        <v>0</v>
      </c>
      <c r="AO833" s="24">
        <v>0</v>
      </c>
      <c r="AP833" s="24">
        <v>0</v>
      </c>
      <c r="AQ833" s="24">
        <v>0</v>
      </c>
      <c r="AR833" s="24">
        <v>0</v>
      </c>
      <c r="AS833" s="24">
        <v>0</v>
      </c>
      <c r="AT833" s="24">
        <v>0</v>
      </c>
      <c r="AU833" s="24">
        <v>0</v>
      </c>
      <c r="AV833" s="24">
        <v>0</v>
      </c>
      <c r="AW833" s="24">
        <v>0</v>
      </c>
      <c r="AX833" s="24">
        <v>0</v>
      </c>
      <c r="AY833" s="24">
        <v>0</v>
      </c>
      <c r="AZ833" s="24">
        <v>0</v>
      </c>
      <c r="BA833" s="24">
        <v>-85.693352224570845</v>
      </c>
      <c r="BB833" s="24">
        <v>-126.00290558092092</v>
      </c>
      <c r="BC833" s="24">
        <v>-85.693352224570845</v>
      </c>
      <c r="BD833" s="24">
        <v>-126.00290558092092</v>
      </c>
      <c r="BE833" s="24">
        <v>0</v>
      </c>
      <c r="BF833" s="24">
        <v>0</v>
      </c>
      <c r="BG833" s="24">
        <v>0</v>
      </c>
      <c r="BH833" s="24">
        <v>0</v>
      </c>
      <c r="BI833" s="24">
        <v>0</v>
      </c>
      <c r="BJ833" s="24">
        <v>0</v>
      </c>
      <c r="BK833" s="24">
        <v>0</v>
      </c>
      <c r="BL833" s="24">
        <v>0</v>
      </c>
    </row>
    <row r="834" spans="1:64" x14ac:dyDescent="0.25">
      <c r="A834" t="s">
        <v>5123</v>
      </c>
      <c r="B834">
        <v>110</v>
      </c>
      <c r="C834">
        <v>1</v>
      </c>
      <c r="D834">
        <v>10</v>
      </c>
      <c r="E834" s="24">
        <v>0</v>
      </c>
      <c r="F834" s="24">
        <v>0</v>
      </c>
      <c r="G834" s="24">
        <v>0</v>
      </c>
      <c r="H834" s="24">
        <v>0</v>
      </c>
      <c r="I834" s="24">
        <v>0</v>
      </c>
      <c r="J834" s="24">
        <v>0</v>
      </c>
      <c r="K834" s="24">
        <v>277503.83090101928</v>
      </c>
      <c r="L834" s="24">
        <v>-95349.886311270297</v>
      </c>
      <c r="M834" s="24">
        <v>182153.94458974898</v>
      </c>
      <c r="N834" s="24">
        <v>-182153.94458974898</v>
      </c>
      <c r="O834" s="24">
        <v>-277503.83090101928</v>
      </c>
      <c r="P834" s="24">
        <v>0</v>
      </c>
      <c r="Q834" s="24">
        <v>122.64044886342526</v>
      </c>
      <c r="R834" s="24">
        <v>-39.518443004635628</v>
      </c>
      <c r="S834" s="24">
        <v>83.122005858789635</v>
      </c>
      <c r="T834" s="24">
        <v>0</v>
      </c>
      <c r="U834" s="24">
        <v>0</v>
      </c>
      <c r="V834" s="24">
        <v>0</v>
      </c>
      <c r="W834" s="24">
        <v>0</v>
      </c>
      <c r="X834" s="24">
        <v>0</v>
      </c>
      <c r="Y834" s="24">
        <v>0</v>
      </c>
      <c r="Z834" s="24">
        <v>0</v>
      </c>
      <c r="AA834" s="24">
        <v>277503.83090101928</v>
      </c>
      <c r="AB834" s="24">
        <v>-95349.886311270297</v>
      </c>
      <c r="AC834" s="24">
        <v>182153.94458974898</v>
      </c>
      <c r="AD834" s="24">
        <v>-182153.94458974898</v>
      </c>
      <c r="AE834" s="24">
        <v>-277503.83090101928</v>
      </c>
      <c r="AF834" s="24">
        <v>0</v>
      </c>
      <c r="AG834" s="24">
        <v>122.64044886342526</v>
      </c>
      <c r="AH834" s="24">
        <v>-39.518443004635628</v>
      </c>
      <c r="AI834" s="24">
        <v>83.122005858789635</v>
      </c>
      <c r="AJ834" s="24">
        <v>0</v>
      </c>
      <c r="AK834" s="24">
        <v>0</v>
      </c>
      <c r="AL834" s="24">
        <v>0</v>
      </c>
      <c r="AM834" s="24">
        <v>0</v>
      </c>
      <c r="AN834" s="24">
        <v>0</v>
      </c>
      <c r="AO834" s="24">
        <v>0</v>
      </c>
      <c r="AP834" s="24">
        <v>0</v>
      </c>
      <c r="AQ834" s="24">
        <v>0</v>
      </c>
      <c r="AR834" s="24">
        <v>0</v>
      </c>
      <c r="AS834" s="24">
        <v>0</v>
      </c>
      <c r="AT834" s="24">
        <v>0</v>
      </c>
      <c r="AU834" s="24">
        <v>0</v>
      </c>
      <c r="AV834" s="24">
        <v>0</v>
      </c>
      <c r="AW834" s="24">
        <v>0</v>
      </c>
      <c r="AX834" s="24">
        <v>0</v>
      </c>
      <c r="AY834" s="24">
        <v>0</v>
      </c>
      <c r="AZ834" s="24">
        <v>0</v>
      </c>
      <c r="BA834" s="24">
        <v>-83.122005858789635</v>
      </c>
      <c r="BB834" s="24">
        <v>-122.64044886342526</v>
      </c>
      <c r="BC834" s="24">
        <v>-83.122005858789635</v>
      </c>
      <c r="BD834" s="24">
        <v>-122.64044886342526</v>
      </c>
      <c r="BE834" s="24">
        <v>0</v>
      </c>
      <c r="BF834" s="24">
        <v>0</v>
      </c>
      <c r="BG834" s="24">
        <v>0</v>
      </c>
      <c r="BH834" s="24">
        <v>0</v>
      </c>
      <c r="BI834" s="24">
        <v>0</v>
      </c>
      <c r="BJ834" s="24">
        <v>0</v>
      </c>
      <c r="BK834" s="24">
        <v>0</v>
      </c>
      <c r="BL834" s="24">
        <v>0</v>
      </c>
    </row>
    <row r="835" spans="1:64" x14ac:dyDescent="0.25">
      <c r="A835" t="s">
        <v>5123</v>
      </c>
      <c r="B835">
        <v>111</v>
      </c>
      <c r="C835">
        <v>1</v>
      </c>
      <c r="D835">
        <v>10</v>
      </c>
      <c r="E835" s="24">
        <v>0</v>
      </c>
      <c r="F835" s="24">
        <v>0</v>
      </c>
      <c r="G835" s="24">
        <v>0</v>
      </c>
      <c r="H835" s="24">
        <v>0</v>
      </c>
      <c r="I835" s="24">
        <v>0</v>
      </c>
      <c r="J835" s="24">
        <v>0</v>
      </c>
      <c r="K835" s="24">
        <v>270698.13469028845</v>
      </c>
      <c r="L835" s="24">
        <v>-93645.11508660391</v>
      </c>
      <c r="M835" s="24">
        <v>177053.01960368454</v>
      </c>
      <c r="N835" s="24">
        <v>-177053.01960368454</v>
      </c>
      <c r="O835" s="24">
        <v>-270698.13469028845</v>
      </c>
      <c r="P835" s="24">
        <v>0</v>
      </c>
      <c r="Q835" s="24">
        <v>119.38395157752529</v>
      </c>
      <c r="R835" s="24">
        <v>-38.73357815682175</v>
      </c>
      <c r="S835" s="24">
        <v>80.650373420703545</v>
      </c>
      <c r="T835" s="24">
        <v>0</v>
      </c>
      <c r="U835" s="24">
        <v>0</v>
      </c>
      <c r="V835" s="24">
        <v>0</v>
      </c>
      <c r="W835" s="24">
        <v>0</v>
      </c>
      <c r="X835" s="24">
        <v>0</v>
      </c>
      <c r="Y835" s="24">
        <v>0</v>
      </c>
      <c r="Z835" s="24">
        <v>0</v>
      </c>
      <c r="AA835" s="24">
        <v>270698.13469028845</v>
      </c>
      <c r="AB835" s="24">
        <v>-93645.11508660391</v>
      </c>
      <c r="AC835" s="24">
        <v>177053.01960368454</v>
      </c>
      <c r="AD835" s="24">
        <v>-177053.01960368454</v>
      </c>
      <c r="AE835" s="24">
        <v>-270698.13469028845</v>
      </c>
      <c r="AF835" s="24">
        <v>0</v>
      </c>
      <c r="AG835" s="24">
        <v>119.38395157752529</v>
      </c>
      <c r="AH835" s="24">
        <v>-38.73357815682175</v>
      </c>
      <c r="AI835" s="24">
        <v>80.650373420703545</v>
      </c>
      <c r="AJ835" s="24">
        <v>0</v>
      </c>
      <c r="AK835" s="24">
        <v>0</v>
      </c>
      <c r="AL835" s="24">
        <v>0</v>
      </c>
      <c r="AM835" s="24">
        <v>0</v>
      </c>
      <c r="AN835" s="24">
        <v>0</v>
      </c>
      <c r="AO835" s="24">
        <v>0</v>
      </c>
      <c r="AP835" s="24">
        <v>0</v>
      </c>
      <c r="AQ835" s="24">
        <v>0</v>
      </c>
      <c r="AR835" s="24">
        <v>0</v>
      </c>
      <c r="AS835" s="24">
        <v>0</v>
      </c>
      <c r="AT835" s="24">
        <v>0</v>
      </c>
      <c r="AU835" s="24">
        <v>0</v>
      </c>
      <c r="AV835" s="24">
        <v>0</v>
      </c>
      <c r="AW835" s="24">
        <v>0</v>
      </c>
      <c r="AX835" s="24">
        <v>0</v>
      </c>
      <c r="AY835" s="24">
        <v>0</v>
      </c>
      <c r="AZ835" s="24">
        <v>0</v>
      </c>
      <c r="BA835" s="24">
        <v>-80.650373420703545</v>
      </c>
      <c r="BB835" s="24">
        <v>-119.38395157752529</v>
      </c>
      <c r="BC835" s="24">
        <v>-80.650373420703545</v>
      </c>
      <c r="BD835" s="24">
        <v>-119.38395157752529</v>
      </c>
      <c r="BE835" s="24">
        <v>0</v>
      </c>
      <c r="BF835" s="24">
        <v>0</v>
      </c>
      <c r="BG835" s="24">
        <v>0</v>
      </c>
      <c r="BH835" s="24">
        <v>0</v>
      </c>
      <c r="BI835" s="24">
        <v>0</v>
      </c>
      <c r="BJ835" s="24">
        <v>0</v>
      </c>
      <c r="BK835" s="24">
        <v>0</v>
      </c>
      <c r="BL835" s="24">
        <v>0</v>
      </c>
    </row>
    <row r="836" spans="1:64" x14ac:dyDescent="0.25">
      <c r="A836" t="s">
        <v>5123</v>
      </c>
      <c r="B836">
        <v>112</v>
      </c>
      <c r="C836">
        <v>2</v>
      </c>
      <c r="D836">
        <v>10</v>
      </c>
      <c r="E836" s="24">
        <v>0</v>
      </c>
      <c r="F836" s="24">
        <v>0</v>
      </c>
      <c r="G836" s="24">
        <v>0</v>
      </c>
      <c r="H836" s="24">
        <v>0</v>
      </c>
      <c r="I836" s="24">
        <v>0</v>
      </c>
      <c r="J836" s="24">
        <v>0</v>
      </c>
      <c r="K836" s="24">
        <v>264078.90227309614</v>
      </c>
      <c r="L836" s="24">
        <v>-91941.293714739382</v>
      </c>
      <c r="M836" s="24">
        <v>172137.60855835676</v>
      </c>
      <c r="N836" s="24">
        <v>-172137.60855835676</v>
      </c>
      <c r="O836" s="24">
        <v>-264078.90227309614</v>
      </c>
      <c r="P836" s="24">
        <v>0</v>
      </c>
      <c r="Q836" s="24">
        <v>116.2298297692214</v>
      </c>
      <c r="R836" s="24">
        <v>-37.956132816856552</v>
      </c>
      <c r="S836" s="24">
        <v>78.273696952364844</v>
      </c>
      <c r="T836" s="24">
        <v>0</v>
      </c>
      <c r="U836" s="24">
        <v>0</v>
      </c>
      <c r="V836" s="24">
        <v>0</v>
      </c>
      <c r="W836" s="24">
        <v>0</v>
      </c>
      <c r="X836" s="24">
        <v>0</v>
      </c>
      <c r="Y836" s="24">
        <v>0</v>
      </c>
      <c r="Z836" s="24">
        <v>0</v>
      </c>
      <c r="AA836" s="24">
        <v>264078.90227309614</v>
      </c>
      <c r="AB836" s="24">
        <v>-91941.293714739382</v>
      </c>
      <c r="AC836" s="24">
        <v>172137.60855835676</v>
      </c>
      <c r="AD836" s="24">
        <v>-172137.60855835676</v>
      </c>
      <c r="AE836" s="24">
        <v>-264078.90227309614</v>
      </c>
      <c r="AF836" s="24">
        <v>0</v>
      </c>
      <c r="AG836" s="24">
        <v>116.2298297692214</v>
      </c>
      <c r="AH836" s="24">
        <v>-37.956132816856552</v>
      </c>
      <c r="AI836" s="24">
        <v>78.273696952364844</v>
      </c>
      <c r="AJ836" s="24">
        <v>0</v>
      </c>
      <c r="AK836" s="24">
        <v>0</v>
      </c>
      <c r="AL836" s="24">
        <v>0</v>
      </c>
      <c r="AM836" s="24">
        <v>0</v>
      </c>
      <c r="AN836" s="24">
        <v>0</v>
      </c>
      <c r="AO836" s="24">
        <v>0</v>
      </c>
      <c r="AP836" s="24">
        <v>0</v>
      </c>
      <c r="AQ836" s="24">
        <v>0</v>
      </c>
      <c r="AR836" s="24">
        <v>0</v>
      </c>
      <c r="AS836" s="24">
        <v>0</v>
      </c>
      <c r="AT836" s="24">
        <v>0</v>
      </c>
      <c r="AU836" s="24">
        <v>0</v>
      </c>
      <c r="AV836" s="24">
        <v>0</v>
      </c>
      <c r="AW836" s="24">
        <v>0</v>
      </c>
      <c r="AX836" s="24">
        <v>0</v>
      </c>
      <c r="AY836" s="24">
        <v>0</v>
      </c>
      <c r="AZ836" s="24">
        <v>0</v>
      </c>
      <c r="BA836" s="24">
        <v>-78.273696952364844</v>
      </c>
      <c r="BB836" s="24">
        <v>-116.2298297692214</v>
      </c>
      <c r="BC836" s="24">
        <v>-78.273696952364844</v>
      </c>
      <c r="BD836" s="24">
        <v>-116.2298297692214</v>
      </c>
      <c r="BE836" s="24">
        <v>0</v>
      </c>
      <c r="BF836" s="24">
        <v>0</v>
      </c>
      <c r="BG836" s="24">
        <v>0</v>
      </c>
      <c r="BH836" s="24">
        <v>0</v>
      </c>
      <c r="BI836" s="24">
        <v>0</v>
      </c>
      <c r="BJ836" s="24">
        <v>0</v>
      </c>
      <c r="BK836" s="24">
        <v>0</v>
      </c>
      <c r="BL836" s="24">
        <v>0</v>
      </c>
    </row>
    <row r="837" spans="1:64" x14ac:dyDescent="0.25">
      <c r="A837" t="s">
        <v>5123</v>
      </c>
      <c r="B837">
        <v>113</v>
      </c>
      <c r="C837">
        <v>2</v>
      </c>
      <c r="D837">
        <v>10</v>
      </c>
      <c r="E837" s="24">
        <v>0</v>
      </c>
      <c r="F837" s="24">
        <v>0</v>
      </c>
      <c r="G837" s="24">
        <v>0</v>
      </c>
      <c r="H837" s="24">
        <v>0</v>
      </c>
      <c r="I837" s="24">
        <v>0</v>
      </c>
      <c r="J837" s="24">
        <v>0</v>
      </c>
      <c r="K837" s="24">
        <v>257641.42176430672</v>
      </c>
      <c r="L837" s="24">
        <v>-90242.023141287267</v>
      </c>
      <c r="M837" s="24">
        <v>167399.39862301946</v>
      </c>
      <c r="N837" s="24">
        <v>-167399.39862301946</v>
      </c>
      <c r="O837" s="24">
        <v>-257641.42176430672</v>
      </c>
      <c r="P837" s="24">
        <v>0</v>
      </c>
      <c r="Q837" s="24">
        <v>113.17460111421678</v>
      </c>
      <c r="R837" s="24">
        <v>-37.187114666892739</v>
      </c>
      <c r="S837" s="24">
        <v>75.987486447324045</v>
      </c>
      <c r="T837" s="24">
        <v>0</v>
      </c>
      <c r="U837" s="24">
        <v>0</v>
      </c>
      <c r="V837" s="24">
        <v>0</v>
      </c>
      <c r="W837" s="24">
        <v>0</v>
      </c>
      <c r="X837" s="24">
        <v>0</v>
      </c>
      <c r="Y837" s="24">
        <v>0</v>
      </c>
      <c r="Z837" s="24">
        <v>0</v>
      </c>
      <c r="AA837" s="24">
        <v>257641.42176430672</v>
      </c>
      <c r="AB837" s="24">
        <v>-90242.023141287267</v>
      </c>
      <c r="AC837" s="24">
        <v>167399.39862301946</v>
      </c>
      <c r="AD837" s="24">
        <v>-167399.39862301946</v>
      </c>
      <c r="AE837" s="24">
        <v>-257641.42176430672</v>
      </c>
      <c r="AF837" s="24">
        <v>0</v>
      </c>
      <c r="AG837" s="24">
        <v>113.17460111421678</v>
      </c>
      <c r="AH837" s="24">
        <v>-37.187114666892739</v>
      </c>
      <c r="AI837" s="24">
        <v>75.987486447324045</v>
      </c>
      <c r="AJ837" s="24">
        <v>0</v>
      </c>
      <c r="AK837" s="24">
        <v>0</v>
      </c>
      <c r="AL837" s="24">
        <v>0</v>
      </c>
      <c r="AM837" s="24">
        <v>0</v>
      </c>
      <c r="AN837" s="24">
        <v>0</v>
      </c>
      <c r="AO837" s="24">
        <v>0</v>
      </c>
      <c r="AP837" s="24">
        <v>0</v>
      </c>
      <c r="AQ837" s="24">
        <v>0</v>
      </c>
      <c r="AR837" s="24">
        <v>0</v>
      </c>
      <c r="AS837" s="24">
        <v>0</v>
      </c>
      <c r="AT837" s="24">
        <v>0</v>
      </c>
      <c r="AU837" s="24">
        <v>0</v>
      </c>
      <c r="AV837" s="24">
        <v>0</v>
      </c>
      <c r="AW837" s="24">
        <v>0</v>
      </c>
      <c r="AX837" s="24">
        <v>0</v>
      </c>
      <c r="AY837" s="24">
        <v>0</v>
      </c>
      <c r="AZ837" s="24">
        <v>0</v>
      </c>
      <c r="BA837" s="24">
        <v>-75.987486447324045</v>
      </c>
      <c r="BB837" s="24">
        <v>-113.17460111421678</v>
      </c>
      <c r="BC837" s="24">
        <v>-75.987486447324045</v>
      </c>
      <c r="BD837" s="24">
        <v>-113.17460111421678</v>
      </c>
      <c r="BE837" s="24">
        <v>0</v>
      </c>
      <c r="BF837" s="24">
        <v>0</v>
      </c>
      <c r="BG837" s="24">
        <v>0</v>
      </c>
      <c r="BH837" s="24">
        <v>0</v>
      </c>
      <c r="BI837" s="24">
        <v>0</v>
      </c>
      <c r="BJ837" s="24">
        <v>0</v>
      </c>
      <c r="BK837" s="24">
        <v>0</v>
      </c>
      <c r="BL837" s="24">
        <v>0</v>
      </c>
    </row>
    <row r="838" spans="1:64" x14ac:dyDescent="0.25">
      <c r="A838" t="s">
        <v>5123</v>
      </c>
      <c r="B838">
        <v>114</v>
      </c>
      <c r="C838">
        <v>2</v>
      </c>
      <c r="D838">
        <v>10</v>
      </c>
      <c r="E838" s="24">
        <v>0</v>
      </c>
      <c r="F838" s="24">
        <v>0</v>
      </c>
      <c r="G838" s="24">
        <v>0</v>
      </c>
      <c r="H838" s="24">
        <v>0</v>
      </c>
      <c r="I838" s="24">
        <v>0</v>
      </c>
      <c r="J838" s="24">
        <v>0</v>
      </c>
      <c r="K838" s="24">
        <v>251380.99078402296</v>
      </c>
      <c r="L838" s="24">
        <v>-88550.47546562925</v>
      </c>
      <c r="M838" s="24">
        <v>162830.51531839371</v>
      </c>
      <c r="N838" s="24">
        <v>-162830.51531839371</v>
      </c>
      <c r="O838" s="24">
        <v>-251380.99078402296</v>
      </c>
      <c r="P838" s="24">
        <v>0</v>
      </c>
      <c r="Q838" s="24">
        <v>110.21488639014569</v>
      </c>
      <c r="R838" s="24">
        <v>-36.4273836646571</v>
      </c>
      <c r="S838" s="24">
        <v>73.787502725488594</v>
      </c>
      <c r="T838" s="24">
        <v>0</v>
      </c>
      <c r="U838" s="24">
        <v>0</v>
      </c>
      <c r="V838" s="24">
        <v>0</v>
      </c>
      <c r="W838" s="24">
        <v>0</v>
      </c>
      <c r="X838" s="24">
        <v>0</v>
      </c>
      <c r="Y838" s="24">
        <v>0</v>
      </c>
      <c r="Z838" s="24">
        <v>0</v>
      </c>
      <c r="AA838" s="24">
        <v>251380.99078402296</v>
      </c>
      <c r="AB838" s="24">
        <v>-88550.47546562925</v>
      </c>
      <c r="AC838" s="24">
        <v>162830.51531839371</v>
      </c>
      <c r="AD838" s="24">
        <v>-162830.51531839371</v>
      </c>
      <c r="AE838" s="24">
        <v>-251380.99078402296</v>
      </c>
      <c r="AF838" s="24">
        <v>0</v>
      </c>
      <c r="AG838" s="24">
        <v>110.21488639014569</v>
      </c>
      <c r="AH838" s="24">
        <v>-36.4273836646571</v>
      </c>
      <c r="AI838" s="24">
        <v>73.787502725488594</v>
      </c>
      <c r="AJ838" s="24">
        <v>0</v>
      </c>
      <c r="AK838" s="24">
        <v>0</v>
      </c>
      <c r="AL838" s="24">
        <v>0</v>
      </c>
      <c r="AM838" s="24">
        <v>0</v>
      </c>
      <c r="AN838" s="24">
        <v>0</v>
      </c>
      <c r="AO838" s="24">
        <v>0</v>
      </c>
      <c r="AP838" s="24">
        <v>0</v>
      </c>
      <c r="AQ838" s="24">
        <v>0</v>
      </c>
      <c r="AR838" s="24">
        <v>0</v>
      </c>
      <c r="AS838" s="24">
        <v>0</v>
      </c>
      <c r="AT838" s="24">
        <v>0</v>
      </c>
      <c r="AU838" s="24">
        <v>0</v>
      </c>
      <c r="AV838" s="24">
        <v>0</v>
      </c>
      <c r="AW838" s="24">
        <v>0</v>
      </c>
      <c r="AX838" s="24">
        <v>0</v>
      </c>
      <c r="AY838" s="24">
        <v>0</v>
      </c>
      <c r="AZ838" s="24">
        <v>0</v>
      </c>
      <c r="BA838" s="24">
        <v>-73.787502725488594</v>
      </c>
      <c r="BB838" s="24">
        <v>-110.21488639014569</v>
      </c>
      <c r="BC838" s="24">
        <v>-73.787502725488594</v>
      </c>
      <c r="BD838" s="24">
        <v>-110.21488639014569</v>
      </c>
      <c r="BE838" s="24">
        <v>0</v>
      </c>
      <c r="BF838" s="24">
        <v>0</v>
      </c>
      <c r="BG838" s="24">
        <v>0</v>
      </c>
      <c r="BH838" s="24">
        <v>0</v>
      </c>
      <c r="BI838" s="24">
        <v>0</v>
      </c>
      <c r="BJ838" s="24">
        <v>0</v>
      </c>
      <c r="BK838" s="24">
        <v>0</v>
      </c>
      <c r="BL838" s="24">
        <v>0</v>
      </c>
    </row>
    <row r="839" spans="1:64" x14ac:dyDescent="0.25">
      <c r="A839" t="s">
        <v>5123</v>
      </c>
      <c r="B839">
        <v>115</v>
      </c>
      <c r="C839">
        <v>3</v>
      </c>
      <c r="D839">
        <v>10</v>
      </c>
      <c r="E839" s="24">
        <v>0</v>
      </c>
      <c r="F839" s="24">
        <v>0</v>
      </c>
      <c r="G839" s="24">
        <v>0</v>
      </c>
      <c r="H839" s="24">
        <v>0</v>
      </c>
      <c r="I839" s="24">
        <v>0</v>
      </c>
      <c r="J839" s="24">
        <v>0</v>
      </c>
      <c r="K839" s="24">
        <v>245292.93408445269</v>
      </c>
      <c r="L839" s="24">
        <v>-86869.437544777989</v>
      </c>
      <c r="M839" s="24">
        <v>158423.4965396747</v>
      </c>
      <c r="N839" s="24">
        <v>-158423.4965396747</v>
      </c>
      <c r="O839" s="24">
        <v>-245292.93408445269</v>
      </c>
      <c r="P839" s="24">
        <v>0</v>
      </c>
      <c r="Q839" s="24">
        <v>107.34741008837227</v>
      </c>
      <c r="R839" s="24">
        <v>-35.677668592175905</v>
      </c>
      <c r="S839" s="24">
        <v>71.669741496196366</v>
      </c>
      <c r="T839" s="24">
        <v>0</v>
      </c>
      <c r="U839" s="24">
        <v>0</v>
      </c>
      <c r="V839" s="24">
        <v>0</v>
      </c>
      <c r="W839" s="24">
        <v>0</v>
      </c>
      <c r="X839" s="24">
        <v>0</v>
      </c>
      <c r="Y839" s="24">
        <v>0</v>
      </c>
      <c r="Z839" s="24">
        <v>0</v>
      </c>
      <c r="AA839" s="24">
        <v>245292.93408445269</v>
      </c>
      <c r="AB839" s="24">
        <v>-86869.437544777989</v>
      </c>
      <c r="AC839" s="24">
        <v>158423.4965396747</v>
      </c>
      <c r="AD839" s="24">
        <v>-158423.4965396747</v>
      </c>
      <c r="AE839" s="24">
        <v>-245292.93408445269</v>
      </c>
      <c r="AF839" s="24">
        <v>0</v>
      </c>
      <c r="AG839" s="24">
        <v>107.34741008837227</v>
      </c>
      <c r="AH839" s="24">
        <v>-35.677668592175905</v>
      </c>
      <c r="AI839" s="24">
        <v>71.669741496196366</v>
      </c>
      <c r="AJ839" s="24">
        <v>0</v>
      </c>
      <c r="AK839" s="24">
        <v>0</v>
      </c>
      <c r="AL839" s="24">
        <v>0</v>
      </c>
      <c r="AM839" s="24">
        <v>0</v>
      </c>
      <c r="AN839" s="24">
        <v>0</v>
      </c>
      <c r="AO839" s="24">
        <v>0</v>
      </c>
      <c r="AP839" s="24">
        <v>0</v>
      </c>
      <c r="AQ839" s="24">
        <v>0</v>
      </c>
      <c r="AR839" s="24">
        <v>0</v>
      </c>
      <c r="AS839" s="24">
        <v>0</v>
      </c>
      <c r="AT839" s="24">
        <v>0</v>
      </c>
      <c r="AU839" s="24">
        <v>0</v>
      </c>
      <c r="AV839" s="24">
        <v>0</v>
      </c>
      <c r="AW839" s="24">
        <v>0</v>
      </c>
      <c r="AX839" s="24">
        <v>0</v>
      </c>
      <c r="AY839" s="24">
        <v>0</v>
      </c>
      <c r="AZ839" s="24">
        <v>0</v>
      </c>
      <c r="BA839" s="24">
        <v>-71.669741496196366</v>
      </c>
      <c r="BB839" s="24">
        <v>-107.34741008837227</v>
      </c>
      <c r="BC839" s="24">
        <v>-71.669741496196366</v>
      </c>
      <c r="BD839" s="24">
        <v>-107.34741008837227</v>
      </c>
      <c r="BE839" s="24">
        <v>0</v>
      </c>
      <c r="BF839" s="24">
        <v>0</v>
      </c>
      <c r="BG839" s="24">
        <v>0</v>
      </c>
      <c r="BH839" s="24">
        <v>0</v>
      </c>
      <c r="BI839" s="24">
        <v>0</v>
      </c>
      <c r="BJ839" s="24">
        <v>0</v>
      </c>
      <c r="BK839" s="24">
        <v>0</v>
      </c>
      <c r="BL839" s="24">
        <v>0</v>
      </c>
    </row>
    <row r="840" spans="1:64" x14ac:dyDescent="0.25">
      <c r="A840" t="s">
        <v>5123</v>
      </c>
      <c r="B840">
        <v>116</v>
      </c>
      <c r="C840">
        <v>3</v>
      </c>
      <c r="D840">
        <v>10</v>
      </c>
      <c r="E840" s="24">
        <v>0</v>
      </c>
      <c r="F840" s="24">
        <v>0</v>
      </c>
      <c r="G840" s="24">
        <v>0</v>
      </c>
      <c r="H840" s="24">
        <v>0</v>
      </c>
      <c r="I840" s="24">
        <v>0</v>
      </c>
      <c r="J840" s="24">
        <v>0</v>
      </c>
      <c r="K840" s="24">
        <v>239372.61839143932</v>
      </c>
      <c r="L840" s="24">
        <v>-85201.3501817137</v>
      </c>
      <c r="M840" s="24">
        <v>154171.26820972562</v>
      </c>
      <c r="N840" s="24">
        <v>-154171.26820972562</v>
      </c>
      <c r="O840" s="24">
        <v>-239372.61839143932</v>
      </c>
      <c r="P840" s="24">
        <v>0</v>
      </c>
      <c r="Q840" s="24">
        <v>104.56900031515397</v>
      </c>
      <c r="R840" s="24">
        <v>-34.93858178877781</v>
      </c>
      <c r="S840" s="24">
        <v>69.630418526376161</v>
      </c>
      <c r="T840" s="24">
        <v>0</v>
      </c>
      <c r="U840" s="24">
        <v>0</v>
      </c>
      <c r="V840" s="24">
        <v>0</v>
      </c>
      <c r="W840" s="24">
        <v>0</v>
      </c>
      <c r="X840" s="24">
        <v>0</v>
      </c>
      <c r="Y840" s="24">
        <v>0</v>
      </c>
      <c r="Z840" s="24">
        <v>0</v>
      </c>
      <c r="AA840" s="24">
        <v>239372.61839143932</v>
      </c>
      <c r="AB840" s="24">
        <v>-85201.3501817137</v>
      </c>
      <c r="AC840" s="24">
        <v>154171.26820972562</v>
      </c>
      <c r="AD840" s="24">
        <v>-154171.26820972562</v>
      </c>
      <c r="AE840" s="24">
        <v>-239372.61839143932</v>
      </c>
      <c r="AF840" s="24">
        <v>0</v>
      </c>
      <c r="AG840" s="24">
        <v>104.56900031515397</v>
      </c>
      <c r="AH840" s="24">
        <v>-34.93858178877781</v>
      </c>
      <c r="AI840" s="24">
        <v>69.630418526376161</v>
      </c>
      <c r="AJ840" s="24">
        <v>0</v>
      </c>
      <c r="AK840" s="24">
        <v>0</v>
      </c>
      <c r="AL840" s="24">
        <v>0</v>
      </c>
      <c r="AM840" s="24">
        <v>0</v>
      </c>
      <c r="AN840" s="24">
        <v>0</v>
      </c>
      <c r="AO840" s="24">
        <v>0</v>
      </c>
      <c r="AP840" s="24">
        <v>0</v>
      </c>
      <c r="AQ840" s="24">
        <v>0</v>
      </c>
      <c r="AR840" s="24">
        <v>0</v>
      </c>
      <c r="AS840" s="24">
        <v>0</v>
      </c>
      <c r="AT840" s="24">
        <v>0</v>
      </c>
      <c r="AU840" s="24">
        <v>0</v>
      </c>
      <c r="AV840" s="24">
        <v>0</v>
      </c>
      <c r="AW840" s="24">
        <v>0</v>
      </c>
      <c r="AX840" s="24">
        <v>0</v>
      </c>
      <c r="AY840" s="24">
        <v>0</v>
      </c>
      <c r="AZ840" s="24">
        <v>0</v>
      </c>
      <c r="BA840" s="24">
        <v>-69.630418526376161</v>
      </c>
      <c r="BB840" s="24">
        <v>-104.56900031515397</v>
      </c>
      <c r="BC840" s="24">
        <v>-69.630418526376161</v>
      </c>
      <c r="BD840" s="24">
        <v>-104.56900031515397</v>
      </c>
      <c r="BE840" s="24">
        <v>0</v>
      </c>
      <c r="BF840" s="24">
        <v>0</v>
      </c>
      <c r="BG840" s="24">
        <v>0</v>
      </c>
      <c r="BH840" s="24">
        <v>0</v>
      </c>
      <c r="BI840" s="24">
        <v>0</v>
      </c>
      <c r="BJ840" s="24">
        <v>0</v>
      </c>
      <c r="BK840" s="24">
        <v>0</v>
      </c>
      <c r="BL840" s="24">
        <v>0</v>
      </c>
    </row>
    <row r="841" spans="1:64" x14ac:dyDescent="0.25">
      <c r="A841" t="s">
        <v>5123</v>
      </c>
      <c r="B841">
        <v>117</v>
      </c>
      <c r="C841">
        <v>3</v>
      </c>
      <c r="D841">
        <v>10</v>
      </c>
      <c r="E841" s="24">
        <v>0</v>
      </c>
      <c r="F841" s="24">
        <v>0</v>
      </c>
      <c r="G841" s="24">
        <v>0</v>
      </c>
      <c r="H841" s="24">
        <v>0</v>
      </c>
      <c r="I841" s="24">
        <v>0</v>
      </c>
      <c r="J841" s="24">
        <v>0</v>
      </c>
      <c r="K841" s="24">
        <v>233615.46482494473</v>
      </c>
      <c r="L841" s="24">
        <v>-83548.343358777463</v>
      </c>
      <c r="M841" s="24">
        <v>150067.12146616727</v>
      </c>
      <c r="N841" s="24">
        <v>-150067.12146616727</v>
      </c>
      <c r="O841" s="24">
        <v>-233615.46482494473</v>
      </c>
      <c r="P841" s="24">
        <v>0</v>
      </c>
      <c r="Q841" s="24">
        <v>101.87658810906578</v>
      </c>
      <c r="R841" s="24">
        <v>-34.210632274676755</v>
      </c>
      <c r="S841" s="24">
        <v>67.665955834389024</v>
      </c>
      <c r="T841" s="24">
        <v>0</v>
      </c>
      <c r="U841" s="24">
        <v>0</v>
      </c>
      <c r="V841" s="24">
        <v>0</v>
      </c>
      <c r="W841" s="24">
        <v>0</v>
      </c>
      <c r="X841" s="24">
        <v>0</v>
      </c>
      <c r="Y841" s="24">
        <v>0</v>
      </c>
      <c r="Z841" s="24">
        <v>0</v>
      </c>
      <c r="AA841" s="24">
        <v>233615.46482494473</v>
      </c>
      <c r="AB841" s="24">
        <v>-83548.343358777463</v>
      </c>
      <c r="AC841" s="24">
        <v>150067.12146616727</v>
      </c>
      <c r="AD841" s="24">
        <v>-150067.12146616727</v>
      </c>
      <c r="AE841" s="24">
        <v>-233615.46482494473</v>
      </c>
      <c r="AF841" s="24">
        <v>0</v>
      </c>
      <c r="AG841" s="24">
        <v>101.87658810906578</v>
      </c>
      <c r="AH841" s="24">
        <v>-34.210632274676755</v>
      </c>
      <c r="AI841" s="24">
        <v>67.665955834389024</v>
      </c>
      <c r="AJ841" s="24">
        <v>0</v>
      </c>
      <c r="AK841" s="24">
        <v>0</v>
      </c>
      <c r="AL841" s="24">
        <v>0</v>
      </c>
      <c r="AM841" s="24">
        <v>0</v>
      </c>
      <c r="AN841" s="24">
        <v>0</v>
      </c>
      <c r="AO841" s="24">
        <v>0</v>
      </c>
      <c r="AP841" s="24">
        <v>0</v>
      </c>
      <c r="AQ841" s="24">
        <v>0</v>
      </c>
      <c r="AR841" s="24">
        <v>0</v>
      </c>
      <c r="AS841" s="24">
        <v>0</v>
      </c>
      <c r="AT841" s="24">
        <v>0</v>
      </c>
      <c r="AU841" s="24">
        <v>0</v>
      </c>
      <c r="AV841" s="24">
        <v>0</v>
      </c>
      <c r="AW841" s="24">
        <v>0</v>
      </c>
      <c r="AX841" s="24">
        <v>0</v>
      </c>
      <c r="AY841" s="24">
        <v>0</v>
      </c>
      <c r="AZ841" s="24">
        <v>0</v>
      </c>
      <c r="BA841" s="24">
        <v>-67.665955834389024</v>
      </c>
      <c r="BB841" s="24">
        <v>-101.87658810906578</v>
      </c>
      <c r="BC841" s="24">
        <v>-67.665955834389024</v>
      </c>
      <c r="BD841" s="24">
        <v>-101.87658810906578</v>
      </c>
      <c r="BE841" s="24">
        <v>0</v>
      </c>
      <c r="BF841" s="24">
        <v>0</v>
      </c>
      <c r="BG841" s="24">
        <v>0</v>
      </c>
      <c r="BH841" s="24">
        <v>0</v>
      </c>
      <c r="BI841" s="24">
        <v>0</v>
      </c>
      <c r="BJ841" s="24">
        <v>0</v>
      </c>
      <c r="BK841" s="24">
        <v>0</v>
      </c>
      <c r="BL841" s="24">
        <v>0</v>
      </c>
    </row>
    <row r="842" spans="1:64" x14ac:dyDescent="0.25">
      <c r="A842" t="s">
        <v>5123</v>
      </c>
      <c r="B842">
        <v>118</v>
      </c>
      <c r="C842">
        <v>4</v>
      </c>
      <c r="D842">
        <v>10</v>
      </c>
      <c r="E842" s="24">
        <v>0</v>
      </c>
      <c r="F842" s="24">
        <v>0</v>
      </c>
      <c r="G842" s="24">
        <v>0</v>
      </c>
      <c r="H842" s="24">
        <v>0</v>
      </c>
      <c r="I842" s="24">
        <v>0</v>
      </c>
      <c r="J842" s="24">
        <v>0</v>
      </c>
      <c r="K842" s="24">
        <v>228016.95921637118</v>
      </c>
      <c r="L842" s="24">
        <v>-81912.267927341163</v>
      </c>
      <c r="M842" s="24">
        <v>146104.69128903002</v>
      </c>
      <c r="N842" s="24">
        <v>-146104.69128903002</v>
      </c>
      <c r="O842" s="24">
        <v>-228016.95921637118</v>
      </c>
      <c r="P842" s="24">
        <v>0</v>
      </c>
      <c r="Q842" s="24">
        <v>99.26720628255498</v>
      </c>
      <c r="R842" s="24">
        <v>-33.494237445986073</v>
      </c>
      <c r="S842" s="24">
        <v>65.772968836568907</v>
      </c>
      <c r="T842" s="24">
        <v>0</v>
      </c>
      <c r="U842" s="24">
        <v>0</v>
      </c>
      <c r="V842" s="24">
        <v>0</v>
      </c>
      <c r="W842" s="24">
        <v>0</v>
      </c>
      <c r="X842" s="24">
        <v>0</v>
      </c>
      <c r="Y842" s="24">
        <v>0</v>
      </c>
      <c r="Z842" s="24">
        <v>0</v>
      </c>
      <c r="AA842" s="24">
        <v>228016.95921637118</v>
      </c>
      <c r="AB842" s="24">
        <v>-81912.267927341163</v>
      </c>
      <c r="AC842" s="24">
        <v>146104.69128903002</v>
      </c>
      <c r="AD842" s="24">
        <v>-146104.69128903002</v>
      </c>
      <c r="AE842" s="24">
        <v>-228016.95921637118</v>
      </c>
      <c r="AF842" s="24">
        <v>0</v>
      </c>
      <c r="AG842" s="24">
        <v>99.26720628255498</v>
      </c>
      <c r="AH842" s="24">
        <v>-33.494237445986073</v>
      </c>
      <c r="AI842" s="24">
        <v>65.772968836568907</v>
      </c>
      <c r="AJ842" s="24">
        <v>0</v>
      </c>
      <c r="AK842" s="24">
        <v>0</v>
      </c>
      <c r="AL842" s="24">
        <v>0</v>
      </c>
      <c r="AM842" s="24">
        <v>0</v>
      </c>
      <c r="AN842" s="24">
        <v>0</v>
      </c>
      <c r="AO842" s="24">
        <v>0</v>
      </c>
      <c r="AP842" s="24">
        <v>0</v>
      </c>
      <c r="AQ842" s="24">
        <v>0</v>
      </c>
      <c r="AR842" s="24">
        <v>0</v>
      </c>
      <c r="AS842" s="24">
        <v>0</v>
      </c>
      <c r="AT842" s="24">
        <v>0</v>
      </c>
      <c r="AU842" s="24">
        <v>0</v>
      </c>
      <c r="AV842" s="24">
        <v>0</v>
      </c>
      <c r="AW842" s="24">
        <v>0</v>
      </c>
      <c r="AX842" s="24">
        <v>0</v>
      </c>
      <c r="AY842" s="24">
        <v>0</v>
      </c>
      <c r="AZ842" s="24">
        <v>0</v>
      </c>
      <c r="BA842" s="24">
        <v>-65.772968836568907</v>
      </c>
      <c r="BB842" s="24">
        <v>-99.26720628255498</v>
      </c>
      <c r="BC842" s="24">
        <v>-65.772968836568907</v>
      </c>
      <c r="BD842" s="24">
        <v>-99.26720628255498</v>
      </c>
      <c r="BE842" s="24">
        <v>0</v>
      </c>
      <c r="BF842" s="24">
        <v>0</v>
      </c>
      <c r="BG842" s="24">
        <v>0</v>
      </c>
      <c r="BH842" s="24">
        <v>0</v>
      </c>
      <c r="BI842" s="24">
        <v>0</v>
      </c>
      <c r="BJ842" s="24">
        <v>0</v>
      </c>
      <c r="BK842" s="24">
        <v>0</v>
      </c>
      <c r="BL842" s="24">
        <v>0</v>
      </c>
    </row>
    <row r="843" spans="1:64" x14ac:dyDescent="0.25">
      <c r="A843" t="s">
        <v>5123</v>
      </c>
      <c r="B843">
        <v>119</v>
      </c>
      <c r="C843">
        <v>4</v>
      </c>
      <c r="D843">
        <v>10</v>
      </c>
      <c r="E843" s="24">
        <v>0</v>
      </c>
      <c r="F843" s="24">
        <v>0</v>
      </c>
      <c r="G843" s="24">
        <v>0</v>
      </c>
      <c r="H843" s="24">
        <v>0</v>
      </c>
      <c r="I843" s="24">
        <v>0</v>
      </c>
      <c r="J843" s="24">
        <v>0</v>
      </c>
      <c r="K843" s="24">
        <v>222572.6606002301</v>
      </c>
      <c r="L843" s="24">
        <v>-80294.724120780826</v>
      </c>
      <c r="M843" s="24">
        <v>142277.93647944927</v>
      </c>
      <c r="N843" s="24">
        <v>-142277.93647944927</v>
      </c>
      <c r="O843" s="24">
        <v>-222572.6606002301</v>
      </c>
      <c r="P843" s="24">
        <v>0</v>
      </c>
      <c r="Q843" s="24">
        <v>96.737987878619606</v>
      </c>
      <c r="R843" s="24">
        <v>-32.789733501303999</v>
      </c>
      <c r="S843" s="24">
        <v>63.948254377315607</v>
      </c>
      <c r="T843" s="24">
        <v>0</v>
      </c>
      <c r="U843" s="24">
        <v>0</v>
      </c>
      <c r="V843" s="24">
        <v>0</v>
      </c>
      <c r="W843" s="24">
        <v>0</v>
      </c>
      <c r="X843" s="24">
        <v>0</v>
      </c>
      <c r="Y843" s="24">
        <v>0</v>
      </c>
      <c r="Z843" s="24">
        <v>0</v>
      </c>
      <c r="AA843" s="24">
        <v>222572.6606002301</v>
      </c>
      <c r="AB843" s="24">
        <v>-80294.724120780826</v>
      </c>
      <c r="AC843" s="24">
        <v>142277.93647944927</v>
      </c>
      <c r="AD843" s="24">
        <v>-142277.93647944927</v>
      </c>
      <c r="AE843" s="24">
        <v>-222572.6606002301</v>
      </c>
      <c r="AF843" s="24">
        <v>0</v>
      </c>
      <c r="AG843" s="24">
        <v>96.737987878619606</v>
      </c>
      <c r="AH843" s="24">
        <v>-32.789733501303999</v>
      </c>
      <c r="AI843" s="24">
        <v>63.948254377315607</v>
      </c>
      <c r="AJ843" s="24">
        <v>0</v>
      </c>
      <c r="AK843" s="24">
        <v>0</v>
      </c>
      <c r="AL843" s="24">
        <v>0</v>
      </c>
      <c r="AM843" s="24">
        <v>0</v>
      </c>
      <c r="AN843" s="24">
        <v>0</v>
      </c>
      <c r="AO843" s="24">
        <v>0</v>
      </c>
      <c r="AP843" s="24">
        <v>0</v>
      </c>
      <c r="AQ843" s="24">
        <v>0</v>
      </c>
      <c r="AR843" s="24">
        <v>0</v>
      </c>
      <c r="AS843" s="24">
        <v>0</v>
      </c>
      <c r="AT843" s="24">
        <v>0</v>
      </c>
      <c r="AU843" s="24">
        <v>0</v>
      </c>
      <c r="AV843" s="24">
        <v>0</v>
      </c>
      <c r="AW843" s="24">
        <v>0</v>
      </c>
      <c r="AX843" s="24">
        <v>0</v>
      </c>
      <c r="AY843" s="24">
        <v>0</v>
      </c>
      <c r="AZ843" s="24">
        <v>0</v>
      </c>
      <c r="BA843" s="24">
        <v>-63.948254377315607</v>
      </c>
      <c r="BB843" s="24">
        <v>-96.737987878619606</v>
      </c>
      <c r="BC843" s="24">
        <v>-63.948254377315607</v>
      </c>
      <c r="BD843" s="24">
        <v>-96.737987878619606</v>
      </c>
      <c r="BE843" s="24">
        <v>0</v>
      </c>
      <c r="BF843" s="24">
        <v>0</v>
      </c>
      <c r="BG843" s="24">
        <v>0</v>
      </c>
      <c r="BH843" s="24">
        <v>0</v>
      </c>
      <c r="BI843" s="24">
        <v>0</v>
      </c>
      <c r="BJ843" s="24">
        <v>0</v>
      </c>
      <c r="BK843" s="24">
        <v>0</v>
      </c>
      <c r="BL843" s="24">
        <v>0</v>
      </c>
    </row>
    <row r="844" spans="1:64" x14ac:dyDescent="0.25">
      <c r="A844" t="s">
        <v>5123</v>
      </c>
      <c r="B844">
        <v>120</v>
      </c>
      <c r="C844">
        <v>4</v>
      </c>
      <c r="D844">
        <v>10</v>
      </c>
      <c r="E844" s="24">
        <v>0</v>
      </c>
      <c r="F844" s="24">
        <v>0</v>
      </c>
      <c r="G844" s="24">
        <v>0</v>
      </c>
      <c r="H844" s="24">
        <v>0</v>
      </c>
      <c r="I844" s="24">
        <v>0</v>
      </c>
      <c r="J844" s="24">
        <v>0</v>
      </c>
      <c r="K844" s="24">
        <v>217278.20812250674</v>
      </c>
      <c r="L844" s="24">
        <v>-78697.087218143046</v>
      </c>
      <c r="M844" s="24">
        <v>138581.12090436369</v>
      </c>
      <c r="N844" s="24">
        <v>-138581.12090436369</v>
      </c>
      <c r="O844" s="24">
        <v>-217278.20812250674</v>
      </c>
      <c r="P844" s="24">
        <v>0</v>
      </c>
      <c r="Q844" s="24">
        <v>94.286164319841191</v>
      </c>
      <c r="R844" s="24">
        <v>-32.097384741126007</v>
      </c>
      <c r="S844" s="24">
        <v>62.188779578715184</v>
      </c>
      <c r="T844" s="24">
        <v>0</v>
      </c>
      <c r="U844" s="24">
        <v>0</v>
      </c>
      <c r="V844" s="24">
        <v>0</v>
      </c>
      <c r="W844" s="24">
        <v>0</v>
      </c>
      <c r="X844" s="24">
        <v>0</v>
      </c>
      <c r="Y844" s="24">
        <v>0</v>
      </c>
      <c r="Z844" s="24">
        <v>0</v>
      </c>
      <c r="AA844" s="24">
        <v>217278.20812250674</v>
      </c>
      <c r="AB844" s="24">
        <v>-78697.087218143046</v>
      </c>
      <c r="AC844" s="24">
        <v>138581.12090436369</v>
      </c>
      <c r="AD844" s="24">
        <v>-138581.12090436369</v>
      </c>
      <c r="AE844" s="24">
        <v>-217278.20812250674</v>
      </c>
      <c r="AF844" s="24">
        <v>0</v>
      </c>
      <c r="AG844" s="24">
        <v>94.286164319841191</v>
      </c>
      <c r="AH844" s="24">
        <v>-32.097384741126007</v>
      </c>
      <c r="AI844" s="24">
        <v>62.188779578715184</v>
      </c>
      <c r="AJ844" s="24">
        <v>0</v>
      </c>
      <c r="AK844" s="24">
        <v>0</v>
      </c>
      <c r="AL844" s="24">
        <v>0</v>
      </c>
      <c r="AM844" s="24">
        <v>0</v>
      </c>
      <c r="AN844" s="24">
        <v>0</v>
      </c>
      <c r="AO844" s="24">
        <v>0</v>
      </c>
      <c r="AP844" s="24">
        <v>0</v>
      </c>
      <c r="AQ844" s="24">
        <v>0</v>
      </c>
      <c r="AR844" s="24">
        <v>0</v>
      </c>
      <c r="AS844" s="24">
        <v>0</v>
      </c>
      <c r="AT844" s="24">
        <v>0</v>
      </c>
      <c r="AU844" s="24">
        <v>0</v>
      </c>
      <c r="AV844" s="24">
        <v>0</v>
      </c>
      <c r="AW844" s="24">
        <v>0</v>
      </c>
      <c r="AX844" s="24">
        <v>0</v>
      </c>
      <c r="AY844" s="24">
        <v>0</v>
      </c>
      <c r="AZ844" s="24">
        <v>0</v>
      </c>
      <c r="BA844" s="24">
        <v>-62.188779578715184</v>
      </c>
      <c r="BB844" s="24">
        <v>-94.286164319841191</v>
      </c>
      <c r="BC844" s="24">
        <v>-62.188779578715184</v>
      </c>
      <c r="BD844" s="24">
        <v>-94.286164319841191</v>
      </c>
      <c r="BE844" s="24">
        <v>0</v>
      </c>
      <c r="BF844" s="24">
        <v>0</v>
      </c>
      <c r="BG844" s="24">
        <v>0</v>
      </c>
      <c r="BH844" s="24">
        <v>0</v>
      </c>
      <c r="BI844" s="24">
        <v>0</v>
      </c>
      <c r="BJ844" s="24">
        <v>0</v>
      </c>
      <c r="BK844" s="24">
        <v>0</v>
      </c>
      <c r="BL844" s="24">
        <v>0</v>
      </c>
    </row>
    <row r="845" spans="1:64" x14ac:dyDescent="0.25">
      <c r="A845" t="s">
        <v>5123</v>
      </c>
      <c r="B845">
        <v>121</v>
      </c>
      <c r="C845">
        <v>1</v>
      </c>
      <c r="D845">
        <v>11</v>
      </c>
      <c r="E845" s="24">
        <v>0</v>
      </c>
      <c r="F845" s="24">
        <v>0</v>
      </c>
      <c r="G845" s="24">
        <v>0</v>
      </c>
      <c r="H845" s="24">
        <v>0</v>
      </c>
      <c r="I845" s="24">
        <v>0</v>
      </c>
      <c r="J845" s="24">
        <v>0</v>
      </c>
      <c r="K845" s="24">
        <v>212129.32657729089</v>
      </c>
      <c r="L845" s="24">
        <v>-77120.530651532114</v>
      </c>
      <c r="M845" s="24">
        <v>135008.79592575878</v>
      </c>
      <c r="N845" s="24">
        <v>-135008.79592575878</v>
      </c>
      <c r="O845" s="24">
        <v>-212129.32657729089</v>
      </c>
      <c r="P845" s="24">
        <v>0</v>
      </c>
      <c r="Q845" s="24">
        <v>91.909063315204548</v>
      </c>
      <c r="R845" s="24">
        <v>-31.417391864652018</v>
      </c>
      <c r="S845" s="24">
        <v>60.491671450552531</v>
      </c>
      <c r="T845" s="24">
        <v>0</v>
      </c>
      <c r="U845" s="24">
        <v>0</v>
      </c>
      <c r="V845" s="24">
        <v>0</v>
      </c>
      <c r="W845" s="24">
        <v>0</v>
      </c>
      <c r="X845" s="24">
        <v>0</v>
      </c>
      <c r="Y845" s="24">
        <v>0</v>
      </c>
      <c r="Z845" s="24">
        <v>0</v>
      </c>
      <c r="AA845" s="24">
        <v>212129.32657729089</v>
      </c>
      <c r="AB845" s="24">
        <v>-77120.530651532114</v>
      </c>
      <c r="AC845" s="24">
        <v>135008.79592575878</v>
      </c>
      <c r="AD845" s="24">
        <v>-135008.79592575878</v>
      </c>
      <c r="AE845" s="24">
        <v>-212129.32657729089</v>
      </c>
      <c r="AF845" s="24">
        <v>0</v>
      </c>
      <c r="AG845" s="24">
        <v>91.909063315204548</v>
      </c>
      <c r="AH845" s="24">
        <v>-31.417391864652018</v>
      </c>
      <c r="AI845" s="24">
        <v>60.491671450552531</v>
      </c>
      <c r="AJ845" s="24">
        <v>0</v>
      </c>
      <c r="AK845" s="24">
        <v>0</v>
      </c>
      <c r="AL845" s="24">
        <v>0</v>
      </c>
      <c r="AM845" s="24">
        <v>0</v>
      </c>
      <c r="AN845" s="24">
        <v>0</v>
      </c>
      <c r="AO845" s="24">
        <v>0</v>
      </c>
      <c r="AP845" s="24">
        <v>0</v>
      </c>
      <c r="AQ845" s="24">
        <v>0</v>
      </c>
      <c r="AR845" s="24">
        <v>0</v>
      </c>
      <c r="AS845" s="24">
        <v>0</v>
      </c>
      <c r="AT845" s="24">
        <v>0</v>
      </c>
      <c r="AU845" s="24">
        <v>0</v>
      </c>
      <c r="AV845" s="24">
        <v>0</v>
      </c>
      <c r="AW845" s="24">
        <v>0</v>
      </c>
      <c r="AX845" s="24">
        <v>0</v>
      </c>
      <c r="AY845" s="24">
        <v>0</v>
      </c>
      <c r="AZ845" s="24">
        <v>0</v>
      </c>
      <c r="BA845" s="24">
        <v>-60.491671450552531</v>
      </c>
      <c r="BB845" s="24">
        <v>-91.909063315204548</v>
      </c>
      <c r="BC845" s="24">
        <v>-60.491671450552531</v>
      </c>
      <c r="BD845" s="24">
        <v>-91.909063315204548</v>
      </c>
      <c r="BE845" s="24">
        <v>0</v>
      </c>
      <c r="BF845" s="24">
        <v>0</v>
      </c>
      <c r="BG845" s="24">
        <v>0</v>
      </c>
      <c r="BH845" s="24">
        <v>0</v>
      </c>
      <c r="BI845" s="24">
        <v>0</v>
      </c>
      <c r="BJ845" s="24">
        <v>0</v>
      </c>
      <c r="BK845" s="24">
        <v>0</v>
      </c>
      <c r="BL845" s="24">
        <v>0</v>
      </c>
    </row>
    <row r="846" spans="1:64" x14ac:dyDescent="0.25">
      <c r="A846" t="s">
        <v>5123</v>
      </c>
      <c r="B846">
        <v>122</v>
      </c>
      <c r="C846">
        <v>1</v>
      </c>
      <c r="D846">
        <v>11</v>
      </c>
      <c r="E846" s="24">
        <v>0</v>
      </c>
      <c r="F846" s="24">
        <v>0</v>
      </c>
      <c r="G846" s="24">
        <v>0</v>
      </c>
      <c r="H846" s="24">
        <v>0</v>
      </c>
      <c r="I846" s="24">
        <v>0</v>
      </c>
      <c r="J846" s="24">
        <v>0</v>
      </c>
      <c r="K846" s="24">
        <v>207121.83075635135</v>
      </c>
      <c r="L846" s="24">
        <v>-75566.046818129718</v>
      </c>
      <c r="M846" s="24">
        <v>131555.78393822163</v>
      </c>
      <c r="N846" s="24">
        <v>-131555.78393822163</v>
      </c>
      <c r="O846" s="24">
        <v>-207121.83075635135</v>
      </c>
      <c r="P846" s="24">
        <v>0</v>
      </c>
      <c r="Q846" s="24">
        <v>89.60410657938337</v>
      </c>
      <c r="R846" s="24">
        <v>-30.749899374484812</v>
      </c>
      <c r="S846" s="24">
        <v>58.854207204898557</v>
      </c>
      <c r="T846" s="24">
        <v>0</v>
      </c>
      <c r="U846" s="24">
        <v>0</v>
      </c>
      <c r="V846" s="24">
        <v>0</v>
      </c>
      <c r="W846" s="24">
        <v>0</v>
      </c>
      <c r="X846" s="24">
        <v>0</v>
      </c>
      <c r="Y846" s="24">
        <v>0</v>
      </c>
      <c r="Z846" s="24">
        <v>0</v>
      </c>
      <c r="AA846" s="24">
        <v>207121.83075635135</v>
      </c>
      <c r="AB846" s="24">
        <v>-75566.046818129718</v>
      </c>
      <c r="AC846" s="24">
        <v>131555.78393822163</v>
      </c>
      <c r="AD846" s="24">
        <v>-131555.78393822163</v>
      </c>
      <c r="AE846" s="24">
        <v>-207121.83075635135</v>
      </c>
      <c r="AF846" s="24">
        <v>0</v>
      </c>
      <c r="AG846" s="24">
        <v>89.60410657938337</v>
      </c>
      <c r="AH846" s="24">
        <v>-30.749899374484812</v>
      </c>
      <c r="AI846" s="24">
        <v>58.854207204898557</v>
      </c>
      <c r="AJ846" s="24">
        <v>0</v>
      </c>
      <c r="AK846" s="24">
        <v>0</v>
      </c>
      <c r="AL846" s="24">
        <v>0</v>
      </c>
      <c r="AM846" s="24">
        <v>0</v>
      </c>
      <c r="AN846" s="24">
        <v>0</v>
      </c>
      <c r="AO846" s="24">
        <v>0</v>
      </c>
      <c r="AP846" s="24">
        <v>0</v>
      </c>
      <c r="AQ846" s="24">
        <v>0</v>
      </c>
      <c r="AR846" s="24">
        <v>0</v>
      </c>
      <c r="AS846" s="24">
        <v>0</v>
      </c>
      <c r="AT846" s="24">
        <v>0</v>
      </c>
      <c r="AU846" s="24">
        <v>0</v>
      </c>
      <c r="AV846" s="24">
        <v>0</v>
      </c>
      <c r="AW846" s="24">
        <v>0</v>
      </c>
      <c r="AX846" s="24">
        <v>0</v>
      </c>
      <c r="AY846" s="24">
        <v>0</v>
      </c>
      <c r="AZ846" s="24">
        <v>0</v>
      </c>
      <c r="BA846" s="24">
        <v>-58.854207204898557</v>
      </c>
      <c r="BB846" s="24">
        <v>-89.60410657938337</v>
      </c>
      <c r="BC846" s="24">
        <v>-58.854207204898557</v>
      </c>
      <c r="BD846" s="24">
        <v>-89.60410657938337</v>
      </c>
      <c r="BE846" s="24">
        <v>0</v>
      </c>
      <c r="BF846" s="24">
        <v>0</v>
      </c>
      <c r="BG846" s="24">
        <v>0</v>
      </c>
      <c r="BH846" s="24">
        <v>0</v>
      </c>
      <c r="BI846" s="24">
        <v>0</v>
      </c>
      <c r="BJ846" s="24">
        <v>0</v>
      </c>
      <c r="BK846" s="24">
        <v>0</v>
      </c>
      <c r="BL846" s="24">
        <v>0</v>
      </c>
    </row>
    <row r="847" spans="1:64" x14ac:dyDescent="0.25">
      <c r="A847" t="s">
        <v>5123</v>
      </c>
      <c r="B847">
        <v>123</v>
      </c>
      <c r="C847">
        <v>1</v>
      </c>
      <c r="D847">
        <v>11</v>
      </c>
      <c r="E847" s="24">
        <v>0</v>
      </c>
      <c r="F847" s="24">
        <v>0</v>
      </c>
      <c r="G847" s="24">
        <v>0</v>
      </c>
      <c r="H847" s="24">
        <v>0</v>
      </c>
      <c r="I847" s="24">
        <v>0</v>
      </c>
      <c r="J847" s="24">
        <v>0</v>
      </c>
      <c r="K847" s="24">
        <v>202251.62877313793</v>
      </c>
      <c r="L847" s="24">
        <v>-74034.46583083272</v>
      </c>
      <c r="M847" s="24">
        <v>128217.16294230521</v>
      </c>
      <c r="N847" s="24">
        <v>-128217.16294230521</v>
      </c>
      <c r="O847" s="24">
        <v>-202251.62877313793</v>
      </c>
      <c r="P847" s="24">
        <v>0</v>
      </c>
      <c r="Q847" s="24">
        <v>87.368807411461603</v>
      </c>
      <c r="R847" s="24">
        <v>-30.095002186975762</v>
      </c>
      <c r="S847" s="24">
        <v>57.273805224485841</v>
      </c>
      <c r="T847" s="24">
        <v>0</v>
      </c>
      <c r="U847" s="24">
        <v>0</v>
      </c>
      <c r="V847" s="24">
        <v>0</v>
      </c>
      <c r="W847" s="24">
        <v>0</v>
      </c>
      <c r="X847" s="24">
        <v>0</v>
      </c>
      <c r="Y847" s="24">
        <v>0</v>
      </c>
      <c r="Z847" s="24">
        <v>0</v>
      </c>
      <c r="AA847" s="24">
        <v>202251.62877313793</v>
      </c>
      <c r="AB847" s="24">
        <v>-74034.46583083272</v>
      </c>
      <c r="AC847" s="24">
        <v>128217.16294230521</v>
      </c>
      <c r="AD847" s="24">
        <v>-128217.16294230521</v>
      </c>
      <c r="AE847" s="24">
        <v>-202251.62877313793</v>
      </c>
      <c r="AF847" s="24">
        <v>0</v>
      </c>
      <c r="AG847" s="24">
        <v>87.368807411461603</v>
      </c>
      <c r="AH847" s="24">
        <v>-30.095002186975762</v>
      </c>
      <c r="AI847" s="24">
        <v>57.273805224485841</v>
      </c>
      <c r="AJ847" s="24">
        <v>0</v>
      </c>
      <c r="AK847" s="24">
        <v>0</v>
      </c>
      <c r="AL847" s="24">
        <v>0</v>
      </c>
      <c r="AM847" s="24">
        <v>0</v>
      </c>
      <c r="AN847" s="24">
        <v>0</v>
      </c>
      <c r="AO847" s="24">
        <v>0</v>
      </c>
      <c r="AP847" s="24">
        <v>0</v>
      </c>
      <c r="AQ847" s="24">
        <v>0</v>
      </c>
      <c r="AR847" s="24">
        <v>0</v>
      </c>
      <c r="AS847" s="24">
        <v>0</v>
      </c>
      <c r="AT847" s="24">
        <v>0</v>
      </c>
      <c r="AU847" s="24">
        <v>0</v>
      </c>
      <c r="AV847" s="24">
        <v>0</v>
      </c>
      <c r="AW847" s="24">
        <v>0</v>
      </c>
      <c r="AX847" s="24">
        <v>0</v>
      </c>
      <c r="AY847" s="24">
        <v>0</v>
      </c>
      <c r="AZ847" s="24">
        <v>0</v>
      </c>
      <c r="BA847" s="24">
        <v>-57.273805224485841</v>
      </c>
      <c r="BB847" s="24">
        <v>-87.368807411461603</v>
      </c>
      <c r="BC847" s="24">
        <v>-57.273805224485841</v>
      </c>
      <c r="BD847" s="24">
        <v>-87.368807411461603</v>
      </c>
      <c r="BE847" s="24">
        <v>0</v>
      </c>
      <c r="BF847" s="24">
        <v>0</v>
      </c>
      <c r="BG847" s="24">
        <v>0</v>
      </c>
      <c r="BH847" s="24">
        <v>0</v>
      </c>
      <c r="BI847" s="24">
        <v>0</v>
      </c>
      <c r="BJ847" s="24">
        <v>0</v>
      </c>
      <c r="BK847" s="24">
        <v>0</v>
      </c>
      <c r="BL847" s="24">
        <v>0</v>
      </c>
    </row>
    <row r="848" spans="1:64" x14ac:dyDescent="0.25">
      <c r="A848" t="s">
        <v>5123</v>
      </c>
      <c r="B848">
        <v>124</v>
      </c>
      <c r="C848">
        <v>2</v>
      </c>
      <c r="D848">
        <v>11</v>
      </c>
      <c r="E848" s="24">
        <v>0</v>
      </c>
      <c r="F848" s="24">
        <v>0</v>
      </c>
      <c r="G848" s="24">
        <v>0</v>
      </c>
      <c r="H848" s="24">
        <v>0</v>
      </c>
      <c r="I848" s="24">
        <v>0</v>
      </c>
      <c r="J848" s="24">
        <v>0</v>
      </c>
      <c r="K848" s="24">
        <v>197514.72450217605</v>
      </c>
      <c r="L848" s="24">
        <v>-72526.472416356206</v>
      </c>
      <c r="M848" s="24">
        <v>124988.25208581984</v>
      </c>
      <c r="N848" s="24">
        <v>-124988.25208581984</v>
      </c>
      <c r="O848" s="24">
        <v>-197514.72450217605</v>
      </c>
      <c r="P848" s="24">
        <v>0</v>
      </c>
      <c r="Q848" s="24">
        <v>85.200768171656819</v>
      </c>
      <c r="R848" s="24">
        <v>-29.452751534430718</v>
      </c>
      <c r="S848" s="24">
        <v>55.748016637226101</v>
      </c>
      <c r="T848" s="24">
        <v>0</v>
      </c>
      <c r="U848" s="24">
        <v>0</v>
      </c>
      <c r="V848" s="24">
        <v>0</v>
      </c>
      <c r="W848" s="24">
        <v>0</v>
      </c>
      <c r="X848" s="24">
        <v>0</v>
      </c>
      <c r="Y848" s="24">
        <v>0</v>
      </c>
      <c r="Z848" s="24">
        <v>0</v>
      </c>
      <c r="AA848" s="24">
        <v>197514.72450217605</v>
      </c>
      <c r="AB848" s="24">
        <v>-72526.472416356206</v>
      </c>
      <c r="AC848" s="24">
        <v>124988.25208581984</v>
      </c>
      <c r="AD848" s="24">
        <v>-124988.25208581984</v>
      </c>
      <c r="AE848" s="24">
        <v>-197514.72450217605</v>
      </c>
      <c r="AF848" s="24">
        <v>0</v>
      </c>
      <c r="AG848" s="24">
        <v>85.200768171656819</v>
      </c>
      <c r="AH848" s="24">
        <v>-29.452751534430718</v>
      </c>
      <c r="AI848" s="24">
        <v>55.748016637226101</v>
      </c>
      <c r="AJ848" s="24">
        <v>0</v>
      </c>
      <c r="AK848" s="24">
        <v>0</v>
      </c>
      <c r="AL848" s="24">
        <v>0</v>
      </c>
      <c r="AM848" s="24">
        <v>0</v>
      </c>
      <c r="AN848" s="24">
        <v>0</v>
      </c>
      <c r="AO848" s="24">
        <v>0</v>
      </c>
      <c r="AP848" s="24">
        <v>0</v>
      </c>
      <c r="AQ848" s="24">
        <v>0</v>
      </c>
      <c r="AR848" s="24">
        <v>0</v>
      </c>
      <c r="AS848" s="24">
        <v>0</v>
      </c>
      <c r="AT848" s="24">
        <v>0</v>
      </c>
      <c r="AU848" s="24">
        <v>0</v>
      </c>
      <c r="AV848" s="24">
        <v>0</v>
      </c>
      <c r="AW848" s="24">
        <v>0</v>
      </c>
      <c r="AX848" s="24">
        <v>0</v>
      </c>
      <c r="AY848" s="24">
        <v>0</v>
      </c>
      <c r="AZ848" s="24">
        <v>0</v>
      </c>
      <c r="BA848" s="24">
        <v>-55.748016637226101</v>
      </c>
      <c r="BB848" s="24">
        <v>-85.200768171656819</v>
      </c>
      <c r="BC848" s="24">
        <v>-55.748016637226101</v>
      </c>
      <c r="BD848" s="24">
        <v>-85.200768171656819</v>
      </c>
      <c r="BE848" s="24">
        <v>0</v>
      </c>
      <c r="BF848" s="24">
        <v>0</v>
      </c>
      <c r="BG848" s="24">
        <v>0</v>
      </c>
      <c r="BH848" s="24">
        <v>0</v>
      </c>
      <c r="BI848" s="24">
        <v>0</v>
      </c>
      <c r="BJ848" s="24">
        <v>0</v>
      </c>
      <c r="BK848" s="24">
        <v>0</v>
      </c>
      <c r="BL848" s="24">
        <v>0</v>
      </c>
    </row>
    <row r="849" spans="1:64" x14ac:dyDescent="0.25">
      <c r="A849" t="s">
        <v>5123</v>
      </c>
      <c r="B849">
        <v>125</v>
      </c>
      <c r="C849">
        <v>2</v>
      </c>
      <c r="D849">
        <v>11</v>
      </c>
      <c r="E849" s="24">
        <v>0</v>
      </c>
      <c r="F849" s="24">
        <v>0</v>
      </c>
      <c r="G849" s="24">
        <v>0</v>
      </c>
      <c r="H849" s="24">
        <v>0</v>
      </c>
      <c r="I849" s="24">
        <v>0</v>
      </c>
      <c r="J849" s="24">
        <v>0</v>
      </c>
      <c r="K849" s="24">
        <v>192907.21925705671</v>
      </c>
      <c r="L849" s="24">
        <v>-71042.621147632599</v>
      </c>
      <c r="M849" s="24">
        <v>121864.59810942411</v>
      </c>
      <c r="N849" s="24">
        <v>-121864.59810942411</v>
      </c>
      <c r="O849" s="24">
        <v>-192907.21925705671</v>
      </c>
      <c r="P849" s="24">
        <v>0</v>
      </c>
      <c r="Q849" s="24">
        <v>83.097677689114789</v>
      </c>
      <c r="R849" s="24">
        <v>-28.823160236202966</v>
      </c>
      <c r="S849" s="24">
        <v>54.274517452911823</v>
      </c>
      <c r="T849" s="24">
        <v>0</v>
      </c>
      <c r="U849" s="24">
        <v>0</v>
      </c>
      <c r="V849" s="24">
        <v>0</v>
      </c>
      <c r="W849" s="24">
        <v>0</v>
      </c>
      <c r="X849" s="24">
        <v>0</v>
      </c>
      <c r="Y849" s="24">
        <v>0</v>
      </c>
      <c r="Z849" s="24">
        <v>0</v>
      </c>
      <c r="AA849" s="24">
        <v>192907.21925705671</v>
      </c>
      <c r="AB849" s="24">
        <v>-71042.621147632599</v>
      </c>
      <c r="AC849" s="24">
        <v>121864.59810942411</v>
      </c>
      <c r="AD849" s="24">
        <v>-121864.59810942411</v>
      </c>
      <c r="AE849" s="24">
        <v>-192907.21925705671</v>
      </c>
      <c r="AF849" s="24">
        <v>0</v>
      </c>
      <c r="AG849" s="24">
        <v>83.097677689114789</v>
      </c>
      <c r="AH849" s="24">
        <v>-28.823160236202966</v>
      </c>
      <c r="AI849" s="24">
        <v>54.274517452911823</v>
      </c>
      <c r="AJ849" s="24">
        <v>0</v>
      </c>
      <c r="AK849" s="24">
        <v>0</v>
      </c>
      <c r="AL849" s="24">
        <v>0</v>
      </c>
      <c r="AM849" s="24">
        <v>0</v>
      </c>
      <c r="AN849" s="24">
        <v>0</v>
      </c>
      <c r="AO849" s="24">
        <v>0</v>
      </c>
      <c r="AP849" s="24">
        <v>0</v>
      </c>
      <c r="AQ849" s="24">
        <v>0</v>
      </c>
      <c r="AR849" s="24">
        <v>0</v>
      </c>
      <c r="AS849" s="24">
        <v>0</v>
      </c>
      <c r="AT849" s="24">
        <v>0</v>
      </c>
      <c r="AU849" s="24">
        <v>0</v>
      </c>
      <c r="AV849" s="24">
        <v>0</v>
      </c>
      <c r="AW849" s="24">
        <v>0</v>
      </c>
      <c r="AX849" s="24">
        <v>0</v>
      </c>
      <c r="AY849" s="24">
        <v>0</v>
      </c>
      <c r="AZ849" s="24">
        <v>0</v>
      </c>
      <c r="BA849" s="24">
        <v>-54.274517452911823</v>
      </c>
      <c r="BB849" s="24">
        <v>-83.097677689114789</v>
      </c>
      <c r="BC849" s="24">
        <v>-54.274517452911823</v>
      </c>
      <c r="BD849" s="24">
        <v>-83.097677689114789</v>
      </c>
      <c r="BE849" s="24">
        <v>0</v>
      </c>
      <c r="BF849" s="24">
        <v>0</v>
      </c>
      <c r="BG849" s="24">
        <v>0</v>
      </c>
      <c r="BH849" s="24">
        <v>0</v>
      </c>
      <c r="BI849" s="24">
        <v>0</v>
      </c>
      <c r="BJ849" s="24">
        <v>0</v>
      </c>
      <c r="BK849" s="24">
        <v>0</v>
      </c>
      <c r="BL849" s="24">
        <v>0</v>
      </c>
    </row>
    <row r="850" spans="1:64" x14ac:dyDescent="0.25">
      <c r="A850" t="s">
        <v>5123</v>
      </c>
      <c r="B850">
        <v>126</v>
      </c>
      <c r="C850">
        <v>2</v>
      </c>
      <c r="D850">
        <v>11</v>
      </c>
      <c r="E850" s="24">
        <v>0</v>
      </c>
      <c r="F850" s="24">
        <v>0</v>
      </c>
      <c r="G850" s="24">
        <v>0</v>
      </c>
      <c r="H850" s="24">
        <v>0</v>
      </c>
      <c r="I850" s="24">
        <v>0</v>
      </c>
      <c r="J850" s="24">
        <v>0</v>
      </c>
      <c r="K850" s="24">
        <v>188425.31281431019</v>
      </c>
      <c r="L850" s="24">
        <v>-69583.350177980959</v>
      </c>
      <c r="M850" s="24">
        <v>118841.96263632923</v>
      </c>
      <c r="N850" s="24">
        <v>-118841.96263632923</v>
      </c>
      <c r="O850" s="24">
        <v>-188425.31281431019</v>
      </c>
      <c r="P850" s="24">
        <v>0</v>
      </c>
      <c r="Q850" s="24">
        <v>81.057308627958264</v>
      </c>
      <c r="R850" s="24">
        <v>-28.20620740645245</v>
      </c>
      <c r="S850" s="24">
        <v>52.851101221505814</v>
      </c>
      <c r="T850" s="24">
        <v>0</v>
      </c>
      <c r="U850" s="24">
        <v>0</v>
      </c>
      <c r="V850" s="24">
        <v>0</v>
      </c>
      <c r="W850" s="24">
        <v>0</v>
      </c>
      <c r="X850" s="24">
        <v>0</v>
      </c>
      <c r="Y850" s="24">
        <v>0</v>
      </c>
      <c r="Z850" s="24">
        <v>0</v>
      </c>
      <c r="AA850" s="24">
        <v>188425.31281431019</v>
      </c>
      <c r="AB850" s="24">
        <v>-69583.350177980959</v>
      </c>
      <c r="AC850" s="24">
        <v>118841.96263632923</v>
      </c>
      <c r="AD850" s="24">
        <v>-118841.96263632923</v>
      </c>
      <c r="AE850" s="24">
        <v>-188425.31281431019</v>
      </c>
      <c r="AF850" s="24">
        <v>0</v>
      </c>
      <c r="AG850" s="24">
        <v>81.057308627958264</v>
      </c>
      <c r="AH850" s="24">
        <v>-28.20620740645245</v>
      </c>
      <c r="AI850" s="24">
        <v>52.851101221505814</v>
      </c>
      <c r="AJ850" s="24">
        <v>0</v>
      </c>
      <c r="AK850" s="24">
        <v>0</v>
      </c>
      <c r="AL850" s="24">
        <v>0</v>
      </c>
      <c r="AM850" s="24">
        <v>0</v>
      </c>
      <c r="AN850" s="24">
        <v>0</v>
      </c>
      <c r="AO850" s="24">
        <v>0</v>
      </c>
      <c r="AP850" s="24">
        <v>0</v>
      </c>
      <c r="AQ850" s="24">
        <v>0</v>
      </c>
      <c r="AR850" s="24">
        <v>0</v>
      </c>
      <c r="AS850" s="24">
        <v>0</v>
      </c>
      <c r="AT850" s="24">
        <v>0</v>
      </c>
      <c r="AU850" s="24">
        <v>0</v>
      </c>
      <c r="AV850" s="24">
        <v>0</v>
      </c>
      <c r="AW850" s="24">
        <v>0</v>
      </c>
      <c r="AX850" s="24">
        <v>0</v>
      </c>
      <c r="AY850" s="24">
        <v>0</v>
      </c>
      <c r="AZ850" s="24">
        <v>0</v>
      </c>
      <c r="BA850" s="24">
        <v>-52.851101221505814</v>
      </c>
      <c r="BB850" s="24">
        <v>-81.057308627958264</v>
      </c>
      <c r="BC850" s="24">
        <v>-52.851101221505814</v>
      </c>
      <c r="BD850" s="24">
        <v>-81.057308627958264</v>
      </c>
      <c r="BE850" s="24">
        <v>0</v>
      </c>
      <c r="BF850" s="24">
        <v>0</v>
      </c>
      <c r="BG850" s="24">
        <v>0</v>
      </c>
      <c r="BH850" s="24">
        <v>0</v>
      </c>
      <c r="BI850" s="24">
        <v>0</v>
      </c>
      <c r="BJ850" s="24">
        <v>0</v>
      </c>
      <c r="BK850" s="24">
        <v>0</v>
      </c>
      <c r="BL850" s="24">
        <v>0</v>
      </c>
    </row>
    <row r="851" spans="1:64" x14ac:dyDescent="0.25">
      <c r="A851" t="s">
        <v>5123</v>
      </c>
      <c r="B851">
        <v>127</v>
      </c>
      <c r="C851">
        <v>3</v>
      </c>
      <c r="D851">
        <v>11</v>
      </c>
      <c r="E851" s="24">
        <v>0</v>
      </c>
      <c r="F851" s="24">
        <v>0</v>
      </c>
      <c r="G851" s="24">
        <v>0</v>
      </c>
      <c r="H851" s="24">
        <v>0</v>
      </c>
      <c r="I851" s="24">
        <v>0</v>
      </c>
      <c r="J851" s="24">
        <v>0</v>
      </c>
      <c r="K851" s="24">
        <v>184065.30387776345</v>
      </c>
      <c r="L851" s="24">
        <v>-68148.99362680316</v>
      </c>
      <c r="M851" s="24">
        <v>115916.31025096029</v>
      </c>
      <c r="N851" s="24">
        <v>-115916.31025096029</v>
      </c>
      <c r="O851" s="24">
        <v>-184065.30387776345</v>
      </c>
      <c r="P851" s="24">
        <v>0</v>
      </c>
      <c r="Q851" s="24">
        <v>79.077514834538306</v>
      </c>
      <c r="R851" s="24">
        <v>-27.601842659048998</v>
      </c>
      <c r="S851" s="24">
        <v>51.475672175489308</v>
      </c>
      <c r="T851" s="24">
        <v>0</v>
      </c>
      <c r="U851" s="24">
        <v>0</v>
      </c>
      <c r="V851" s="24">
        <v>0</v>
      </c>
      <c r="W851" s="24">
        <v>0</v>
      </c>
      <c r="X851" s="24">
        <v>0</v>
      </c>
      <c r="Y851" s="24">
        <v>0</v>
      </c>
      <c r="Z851" s="24">
        <v>0</v>
      </c>
      <c r="AA851" s="24">
        <v>184065.30387776345</v>
      </c>
      <c r="AB851" s="24">
        <v>-68148.99362680316</v>
      </c>
      <c r="AC851" s="24">
        <v>115916.31025096029</v>
      </c>
      <c r="AD851" s="24">
        <v>-115916.31025096029</v>
      </c>
      <c r="AE851" s="24">
        <v>-184065.30387776345</v>
      </c>
      <c r="AF851" s="24">
        <v>0</v>
      </c>
      <c r="AG851" s="24">
        <v>79.077514834538306</v>
      </c>
      <c r="AH851" s="24">
        <v>-27.601842659048998</v>
      </c>
      <c r="AI851" s="24">
        <v>51.475672175489308</v>
      </c>
      <c r="AJ851" s="24">
        <v>0</v>
      </c>
      <c r="AK851" s="24">
        <v>0</v>
      </c>
      <c r="AL851" s="24">
        <v>0</v>
      </c>
      <c r="AM851" s="24">
        <v>0</v>
      </c>
      <c r="AN851" s="24">
        <v>0</v>
      </c>
      <c r="AO851" s="24">
        <v>0</v>
      </c>
      <c r="AP851" s="24">
        <v>0</v>
      </c>
      <c r="AQ851" s="24">
        <v>0</v>
      </c>
      <c r="AR851" s="24">
        <v>0</v>
      </c>
      <c r="AS851" s="24">
        <v>0</v>
      </c>
      <c r="AT851" s="24">
        <v>0</v>
      </c>
      <c r="AU851" s="24">
        <v>0</v>
      </c>
      <c r="AV851" s="24">
        <v>0</v>
      </c>
      <c r="AW851" s="24">
        <v>0</v>
      </c>
      <c r="AX851" s="24">
        <v>0</v>
      </c>
      <c r="AY851" s="24">
        <v>0</v>
      </c>
      <c r="AZ851" s="24">
        <v>0</v>
      </c>
      <c r="BA851" s="24">
        <v>-51.475672175489308</v>
      </c>
      <c r="BB851" s="24">
        <v>-79.077514834538306</v>
      </c>
      <c r="BC851" s="24">
        <v>-51.475672175489308</v>
      </c>
      <c r="BD851" s="24">
        <v>-79.077514834538306</v>
      </c>
      <c r="BE851" s="24">
        <v>0</v>
      </c>
      <c r="BF851" s="24">
        <v>0</v>
      </c>
      <c r="BG851" s="24">
        <v>0</v>
      </c>
      <c r="BH851" s="24">
        <v>0</v>
      </c>
      <c r="BI851" s="24">
        <v>0</v>
      </c>
      <c r="BJ851" s="24">
        <v>0</v>
      </c>
      <c r="BK851" s="24">
        <v>0</v>
      </c>
      <c r="BL851" s="24">
        <v>0</v>
      </c>
    </row>
    <row r="852" spans="1:64" x14ac:dyDescent="0.25">
      <c r="A852" t="s">
        <v>5123</v>
      </c>
      <c r="B852">
        <v>128</v>
      </c>
      <c r="C852">
        <v>3</v>
      </c>
      <c r="D852">
        <v>11</v>
      </c>
      <c r="E852" s="24">
        <v>0</v>
      </c>
      <c r="F852" s="24">
        <v>0</v>
      </c>
      <c r="G852" s="24">
        <v>0</v>
      </c>
      <c r="H852" s="24">
        <v>0</v>
      </c>
      <c r="I852" s="24">
        <v>0</v>
      </c>
      <c r="J852" s="24">
        <v>0</v>
      </c>
      <c r="K852" s="24">
        <v>179823.59006460011</v>
      </c>
      <c r="L852" s="24">
        <v>-66739.792751200497</v>
      </c>
      <c r="M852" s="24">
        <v>113083.79731339961</v>
      </c>
      <c r="N852" s="24">
        <v>-113083.79731339961</v>
      </c>
      <c r="O852" s="24">
        <v>-179823.59006460011</v>
      </c>
      <c r="P852" s="24">
        <v>0</v>
      </c>
      <c r="Q852" s="24">
        <v>77.156228684842063</v>
      </c>
      <c r="R852" s="24">
        <v>-27.009989863588999</v>
      </c>
      <c r="S852" s="24">
        <v>50.146238821253064</v>
      </c>
      <c r="T852" s="24">
        <v>0</v>
      </c>
      <c r="U852" s="24">
        <v>0</v>
      </c>
      <c r="V852" s="24">
        <v>0</v>
      </c>
      <c r="W852" s="24">
        <v>0</v>
      </c>
      <c r="X852" s="24">
        <v>0</v>
      </c>
      <c r="Y852" s="24">
        <v>0</v>
      </c>
      <c r="Z852" s="24">
        <v>0</v>
      </c>
      <c r="AA852" s="24">
        <v>179823.59006460011</v>
      </c>
      <c r="AB852" s="24">
        <v>-66739.792751200497</v>
      </c>
      <c r="AC852" s="24">
        <v>113083.79731339961</v>
      </c>
      <c r="AD852" s="24">
        <v>-113083.79731339961</v>
      </c>
      <c r="AE852" s="24">
        <v>-179823.59006460011</v>
      </c>
      <c r="AF852" s="24">
        <v>0</v>
      </c>
      <c r="AG852" s="24">
        <v>77.156228684842063</v>
      </c>
      <c r="AH852" s="24">
        <v>-27.009989863588999</v>
      </c>
      <c r="AI852" s="24">
        <v>50.146238821253064</v>
      </c>
      <c r="AJ852" s="24">
        <v>0</v>
      </c>
      <c r="AK852" s="24">
        <v>0</v>
      </c>
      <c r="AL852" s="24">
        <v>0</v>
      </c>
      <c r="AM852" s="24">
        <v>0</v>
      </c>
      <c r="AN852" s="24">
        <v>0</v>
      </c>
      <c r="AO852" s="24">
        <v>0</v>
      </c>
      <c r="AP852" s="24">
        <v>0</v>
      </c>
      <c r="AQ852" s="24">
        <v>0</v>
      </c>
      <c r="AR852" s="24">
        <v>0</v>
      </c>
      <c r="AS852" s="24">
        <v>0</v>
      </c>
      <c r="AT852" s="24">
        <v>0</v>
      </c>
      <c r="AU852" s="24">
        <v>0</v>
      </c>
      <c r="AV852" s="24">
        <v>0</v>
      </c>
      <c r="AW852" s="24">
        <v>0</v>
      </c>
      <c r="AX852" s="24">
        <v>0</v>
      </c>
      <c r="AY852" s="24">
        <v>0</v>
      </c>
      <c r="AZ852" s="24">
        <v>0</v>
      </c>
      <c r="BA852" s="24">
        <v>-50.146238821253064</v>
      </c>
      <c r="BB852" s="24">
        <v>-77.156228684842063</v>
      </c>
      <c r="BC852" s="24">
        <v>-50.146238821253064</v>
      </c>
      <c r="BD852" s="24">
        <v>-77.156228684842063</v>
      </c>
      <c r="BE852" s="24">
        <v>0</v>
      </c>
      <c r="BF852" s="24">
        <v>0</v>
      </c>
      <c r="BG852" s="24">
        <v>0</v>
      </c>
      <c r="BH852" s="24">
        <v>0</v>
      </c>
      <c r="BI852" s="24">
        <v>0</v>
      </c>
      <c r="BJ852" s="24">
        <v>0</v>
      </c>
      <c r="BK852" s="24">
        <v>0</v>
      </c>
      <c r="BL852" s="24">
        <v>0</v>
      </c>
    </row>
    <row r="853" spans="1:64" x14ac:dyDescent="0.25">
      <c r="A853" t="s">
        <v>5123</v>
      </c>
      <c r="B853">
        <v>129</v>
      </c>
      <c r="C853">
        <v>3</v>
      </c>
      <c r="D853">
        <v>11</v>
      </c>
      <c r="E853" s="24">
        <v>0</v>
      </c>
      <c r="F853" s="24">
        <v>0</v>
      </c>
      <c r="G853" s="24">
        <v>0</v>
      </c>
      <c r="H853" s="24">
        <v>0</v>
      </c>
      <c r="I853" s="24">
        <v>0</v>
      </c>
      <c r="J853" s="24">
        <v>0</v>
      </c>
      <c r="K853" s="24">
        <v>175696.66748544574</v>
      </c>
      <c r="L853" s="24">
        <v>-65355.906023524702</v>
      </c>
      <c r="M853" s="24">
        <v>110340.76146192104</v>
      </c>
      <c r="N853" s="24">
        <v>-110340.76146192104</v>
      </c>
      <c r="O853" s="24">
        <v>-175696.66748544574</v>
      </c>
      <c r="P853" s="24">
        <v>0</v>
      </c>
      <c r="Q853" s="24">
        <v>75.291458447438345</v>
      </c>
      <c r="R853" s="24">
        <v>-26.430550499724632</v>
      </c>
      <c r="S853" s="24">
        <v>48.860907947713713</v>
      </c>
      <c r="T853" s="24">
        <v>0</v>
      </c>
      <c r="U853" s="24">
        <v>0</v>
      </c>
      <c r="V853" s="24">
        <v>0</v>
      </c>
      <c r="W853" s="24">
        <v>0</v>
      </c>
      <c r="X853" s="24">
        <v>0</v>
      </c>
      <c r="Y853" s="24">
        <v>0</v>
      </c>
      <c r="Z853" s="24">
        <v>0</v>
      </c>
      <c r="AA853" s="24">
        <v>175696.66748544574</v>
      </c>
      <c r="AB853" s="24">
        <v>-65355.906023524702</v>
      </c>
      <c r="AC853" s="24">
        <v>110340.76146192104</v>
      </c>
      <c r="AD853" s="24">
        <v>-110340.76146192104</v>
      </c>
      <c r="AE853" s="24">
        <v>-175696.66748544574</v>
      </c>
      <c r="AF853" s="24">
        <v>0</v>
      </c>
      <c r="AG853" s="24">
        <v>75.291458447438345</v>
      </c>
      <c r="AH853" s="24">
        <v>-26.430550499724632</v>
      </c>
      <c r="AI853" s="24">
        <v>48.860907947713713</v>
      </c>
      <c r="AJ853" s="24">
        <v>0</v>
      </c>
      <c r="AK853" s="24">
        <v>0</v>
      </c>
      <c r="AL853" s="24">
        <v>0</v>
      </c>
      <c r="AM853" s="24">
        <v>0</v>
      </c>
      <c r="AN853" s="24">
        <v>0</v>
      </c>
      <c r="AO853" s="24">
        <v>0</v>
      </c>
      <c r="AP853" s="24">
        <v>0</v>
      </c>
      <c r="AQ853" s="24">
        <v>0</v>
      </c>
      <c r="AR853" s="24">
        <v>0</v>
      </c>
      <c r="AS853" s="24">
        <v>0</v>
      </c>
      <c r="AT853" s="24">
        <v>0</v>
      </c>
      <c r="AU853" s="24">
        <v>0</v>
      </c>
      <c r="AV853" s="24">
        <v>0</v>
      </c>
      <c r="AW853" s="24">
        <v>0</v>
      </c>
      <c r="AX853" s="24">
        <v>0</v>
      </c>
      <c r="AY853" s="24">
        <v>0</v>
      </c>
      <c r="AZ853" s="24">
        <v>0</v>
      </c>
      <c r="BA853" s="24">
        <v>-48.860907947713713</v>
      </c>
      <c r="BB853" s="24">
        <v>-75.291458447438345</v>
      </c>
      <c r="BC853" s="24">
        <v>-48.860907947713713</v>
      </c>
      <c r="BD853" s="24">
        <v>-75.291458447438345</v>
      </c>
      <c r="BE853" s="24">
        <v>0</v>
      </c>
      <c r="BF853" s="24">
        <v>0</v>
      </c>
      <c r="BG853" s="24">
        <v>0</v>
      </c>
      <c r="BH853" s="24">
        <v>0</v>
      </c>
      <c r="BI853" s="24">
        <v>0</v>
      </c>
      <c r="BJ853" s="24">
        <v>0</v>
      </c>
      <c r="BK853" s="24">
        <v>0</v>
      </c>
      <c r="BL853" s="24">
        <v>0</v>
      </c>
    </row>
    <row r="854" spans="1:64" x14ac:dyDescent="0.25">
      <c r="A854" t="s">
        <v>5123</v>
      </c>
      <c r="B854">
        <v>130</v>
      </c>
      <c r="C854">
        <v>4</v>
      </c>
      <c r="D854">
        <v>11</v>
      </c>
      <c r="E854" s="24">
        <v>0</v>
      </c>
      <c r="F854" s="24">
        <v>0</v>
      </c>
      <c r="G854" s="24">
        <v>0</v>
      </c>
      <c r="H854" s="24">
        <v>0</v>
      </c>
      <c r="I854" s="24">
        <v>0</v>
      </c>
      <c r="J854" s="24">
        <v>0</v>
      </c>
      <c r="K854" s="24">
        <v>171681.12998077273</v>
      </c>
      <c r="L854" s="24">
        <v>-63997.41822386533</v>
      </c>
      <c r="M854" s="24">
        <v>107683.7117569074</v>
      </c>
      <c r="N854" s="24">
        <v>-107683.7117569074</v>
      </c>
      <c r="O854" s="24">
        <v>-171681.12998077273</v>
      </c>
      <c r="P854" s="24">
        <v>0</v>
      </c>
      <c r="Q854" s="24">
        <v>73.48128567499225</v>
      </c>
      <c r="R854" s="24">
        <v>-25.863406652762933</v>
      </c>
      <c r="S854" s="24">
        <v>47.617879022229317</v>
      </c>
      <c r="T854" s="24">
        <v>0</v>
      </c>
      <c r="U854" s="24">
        <v>0</v>
      </c>
      <c r="V854" s="24">
        <v>0</v>
      </c>
      <c r="W854" s="24">
        <v>0</v>
      </c>
      <c r="X854" s="24">
        <v>0</v>
      </c>
      <c r="Y854" s="24">
        <v>0</v>
      </c>
      <c r="Z854" s="24">
        <v>0</v>
      </c>
      <c r="AA854" s="24">
        <v>171681.12998077273</v>
      </c>
      <c r="AB854" s="24">
        <v>-63997.41822386533</v>
      </c>
      <c r="AC854" s="24">
        <v>107683.7117569074</v>
      </c>
      <c r="AD854" s="24">
        <v>-107683.7117569074</v>
      </c>
      <c r="AE854" s="24">
        <v>-171681.12998077273</v>
      </c>
      <c r="AF854" s="24">
        <v>0</v>
      </c>
      <c r="AG854" s="24">
        <v>73.48128567499225</v>
      </c>
      <c r="AH854" s="24">
        <v>-25.863406652762933</v>
      </c>
      <c r="AI854" s="24">
        <v>47.617879022229317</v>
      </c>
      <c r="AJ854" s="24">
        <v>0</v>
      </c>
      <c r="AK854" s="24">
        <v>0</v>
      </c>
      <c r="AL854" s="24">
        <v>0</v>
      </c>
      <c r="AM854" s="24">
        <v>0</v>
      </c>
      <c r="AN854" s="24">
        <v>0</v>
      </c>
      <c r="AO854" s="24">
        <v>0</v>
      </c>
      <c r="AP854" s="24">
        <v>0</v>
      </c>
      <c r="AQ854" s="24">
        <v>0</v>
      </c>
      <c r="AR854" s="24">
        <v>0</v>
      </c>
      <c r="AS854" s="24">
        <v>0</v>
      </c>
      <c r="AT854" s="24">
        <v>0</v>
      </c>
      <c r="AU854" s="24">
        <v>0</v>
      </c>
      <c r="AV854" s="24">
        <v>0</v>
      </c>
      <c r="AW854" s="24">
        <v>0</v>
      </c>
      <c r="AX854" s="24">
        <v>0</v>
      </c>
      <c r="AY854" s="24">
        <v>0</v>
      </c>
      <c r="AZ854" s="24">
        <v>0</v>
      </c>
      <c r="BA854" s="24">
        <v>-47.617879022229317</v>
      </c>
      <c r="BB854" s="24">
        <v>-73.48128567499225</v>
      </c>
      <c r="BC854" s="24">
        <v>-47.617879022229317</v>
      </c>
      <c r="BD854" s="24">
        <v>-73.48128567499225</v>
      </c>
      <c r="BE854" s="24">
        <v>0</v>
      </c>
      <c r="BF854" s="24">
        <v>0</v>
      </c>
      <c r="BG854" s="24">
        <v>0</v>
      </c>
      <c r="BH854" s="24">
        <v>0</v>
      </c>
      <c r="BI854" s="24">
        <v>0</v>
      </c>
      <c r="BJ854" s="24">
        <v>0</v>
      </c>
      <c r="BK854" s="24">
        <v>0</v>
      </c>
      <c r="BL854" s="24">
        <v>0</v>
      </c>
    </row>
    <row r="855" spans="1:64" x14ac:dyDescent="0.25">
      <c r="A855" t="s">
        <v>5123</v>
      </c>
      <c r="B855">
        <v>131</v>
      </c>
      <c r="C855">
        <v>4</v>
      </c>
      <c r="D855">
        <v>11</v>
      </c>
      <c r="E855" s="24">
        <v>0</v>
      </c>
      <c r="F855" s="24">
        <v>0</v>
      </c>
      <c r="G855" s="24">
        <v>0</v>
      </c>
      <c r="H855" s="24">
        <v>0</v>
      </c>
      <c r="I855" s="24">
        <v>0</v>
      </c>
      <c r="J855" s="24">
        <v>0</v>
      </c>
      <c r="K855" s="24">
        <v>167773.66806783527</v>
      </c>
      <c r="L855" s="24">
        <v>-62664.348642773926</v>
      </c>
      <c r="M855" s="24">
        <v>105109.31942506135</v>
      </c>
      <c r="N855" s="24">
        <v>-105109.31942506135</v>
      </c>
      <c r="O855" s="24">
        <v>-167773.66806783527</v>
      </c>
      <c r="P855" s="24">
        <v>0</v>
      </c>
      <c r="Q855" s="24">
        <v>71.72386263462613</v>
      </c>
      <c r="R855" s="24">
        <v>-25.308423688231414</v>
      </c>
      <c r="S855" s="24">
        <v>46.415438946394715</v>
      </c>
      <c r="T855" s="24">
        <v>0</v>
      </c>
      <c r="U855" s="24">
        <v>0</v>
      </c>
      <c r="V855" s="24">
        <v>0</v>
      </c>
      <c r="W855" s="24">
        <v>0</v>
      </c>
      <c r="X855" s="24">
        <v>0</v>
      </c>
      <c r="Y855" s="24">
        <v>0</v>
      </c>
      <c r="Z855" s="24">
        <v>0</v>
      </c>
      <c r="AA855" s="24">
        <v>167773.66806783527</v>
      </c>
      <c r="AB855" s="24">
        <v>-62664.348642773926</v>
      </c>
      <c r="AC855" s="24">
        <v>105109.31942506135</v>
      </c>
      <c r="AD855" s="24">
        <v>-105109.31942506135</v>
      </c>
      <c r="AE855" s="24">
        <v>-167773.66806783527</v>
      </c>
      <c r="AF855" s="24">
        <v>0</v>
      </c>
      <c r="AG855" s="24">
        <v>71.72386263462613</v>
      </c>
      <c r="AH855" s="24">
        <v>-25.308423688231414</v>
      </c>
      <c r="AI855" s="24">
        <v>46.415438946394715</v>
      </c>
      <c r="AJ855" s="24">
        <v>0</v>
      </c>
      <c r="AK855" s="24">
        <v>0</v>
      </c>
      <c r="AL855" s="24">
        <v>0</v>
      </c>
      <c r="AM855" s="24">
        <v>0</v>
      </c>
      <c r="AN855" s="24">
        <v>0</v>
      </c>
      <c r="AO855" s="24">
        <v>0</v>
      </c>
      <c r="AP855" s="24">
        <v>0</v>
      </c>
      <c r="AQ855" s="24">
        <v>0</v>
      </c>
      <c r="AR855" s="24">
        <v>0</v>
      </c>
      <c r="AS855" s="24">
        <v>0</v>
      </c>
      <c r="AT855" s="24">
        <v>0</v>
      </c>
      <c r="AU855" s="24">
        <v>0</v>
      </c>
      <c r="AV855" s="24">
        <v>0</v>
      </c>
      <c r="AW855" s="24">
        <v>0</v>
      </c>
      <c r="AX855" s="24">
        <v>0</v>
      </c>
      <c r="AY855" s="24">
        <v>0</v>
      </c>
      <c r="AZ855" s="24">
        <v>0</v>
      </c>
      <c r="BA855" s="24">
        <v>-46.415438946394715</v>
      </c>
      <c r="BB855" s="24">
        <v>-71.72386263462613</v>
      </c>
      <c r="BC855" s="24">
        <v>-46.415438946394715</v>
      </c>
      <c r="BD855" s="24">
        <v>-71.72386263462613</v>
      </c>
      <c r="BE855" s="24">
        <v>0</v>
      </c>
      <c r="BF855" s="24">
        <v>0</v>
      </c>
      <c r="BG855" s="24">
        <v>0</v>
      </c>
      <c r="BH855" s="24">
        <v>0</v>
      </c>
      <c r="BI855" s="24">
        <v>0</v>
      </c>
      <c r="BJ855" s="24">
        <v>0</v>
      </c>
      <c r="BK855" s="24">
        <v>0</v>
      </c>
      <c r="BL855" s="24">
        <v>0</v>
      </c>
    </row>
    <row r="856" spans="1:64" x14ac:dyDescent="0.25">
      <c r="A856" t="s">
        <v>5123</v>
      </c>
      <c r="B856">
        <v>132</v>
      </c>
      <c r="C856">
        <v>4</v>
      </c>
      <c r="D856">
        <v>11</v>
      </c>
      <c r="E856" s="24">
        <v>0</v>
      </c>
      <c r="F856" s="24">
        <v>0</v>
      </c>
      <c r="G856" s="24">
        <v>0</v>
      </c>
      <c r="H856" s="24">
        <v>0</v>
      </c>
      <c r="I856" s="24">
        <v>0</v>
      </c>
      <c r="J856" s="24">
        <v>0</v>
      </c>
      <c r="K856" s="24">
        <v>163971.06764640659</v>
      </c>
      <c r="L856" s="24">
        <v>-61356.658483415842</v>
      </c>
      <c r="M856" s="24">
        <v>102614.40916299075</v>
      </c>
      <c r="N856" s="24">
        <v>-102614.40916299075</v>
      </c>
      <c r="O856" s="24">
        <v>-163971.06764640659</v>
      </c>
      <c r="P856" s="24">
        <v>0</v>
      </c>
      <c r="Q856" s="24">
        <v>70.017409785341442</v>
      </c>
      <c r="R856" s="24">
        <v>-24.765452638963325</v>
      </c>
      <c r="S856" s="24">
        <v>45.251957146378118</v>
      </c>
      <c r="T856" s="24">
        <v>0</v>
      </c>
      <c r="U856" s="24">
        <v>0</v>
      </c>
      <c r="V856" s="24">
        <v>0</v>
      </c>
      <c r="W856" s="24">
        <v>0</v>
      </c>
      <c r="X856" s="24">
        <v>0</v>
      </c>
      <c r="Y856" s="24">
        <v>0</v>
      </c>
      <c r="Z856" s="24">
        <v>0</v>
      </c>
      <c r="AA856" s="24">
        <v>163971.06764640659</v>
      </c>
      <c r="AB856" s="24">
        <v>-61356.658483415842</v>
      </c>
      <c r="AC856" s="24">
        <v>102614.40916299075</v>
      </c>
      <c r="AD856" s="24">
        <v>-102614.40916299075</v>
      </c>
      <c r="AE856" s="24">
        <v>-163971.06764640659</v>
      </c>
      <c r="AF856" s="24">
        <v>0</v>
      </c>
      <c r="AG856" s="24">
        <v>70.017409785341442</v>
      </c>
      <c r="AH856" s="24">
        <v>-24.765452638963325</v>
      </c>
      <c r="AI856" s="24">
        <v>45.251957146378118</v>
      </c>
      <c r="AJ856" s="24">
        <v>0</v>
      </c>
      <c r="AK856" s="24">
        <v>0</v>
      </c>
      <c r="AL856" s="24">
        <v>0</v>
      </c>
      <c r="AM856" s="24">
        <v>0</v>
      </c>
      <c r="AN856" s="24">
        <v>0</v>
      </c>
      <c r="AO856" s="24">
        <v>0</v>
      </c>
      <c r="AP856" s="24">
        <v>0</v>
      </c>
      <c r="AQ856" s="24">
        <v>0</v>
      </c>
      <c r="AR856" s="24">
        <v>0</v>
      </c>
      <c r="AS856" s="24">
        <v>0</v>
      </c>
      <c r="AT856" s="24">
        <v>0</v>
      </c>
      <c r="AU856" s="24">
        <v>0</v>
      </c>
      <c r="AV856" s="24">
        <v>0</v>
      </c>
      <c r="AW856" s="24">
        <v>0</v>
      </c>
      <c r="AX856" s="24">
        <v>0</v>
      </c>
      <c r="AY856" s="24">
        <v>0</v>
      </c>
      <c r="AZ856" s="24">
        <v>0</v>
      </c>
      <c r="BA856" s="24">
        <v>-45.251957146378118</v>
      </c>
      <c r="BB856" s="24">
        <v>-70.017409785341442</v>
      </c>
      <c r="BC856" s="24">
        <v>-45.251957146378118</v>
      </c>
      <c r="BD856" s="24">
        <v>-70.017409785341442</v>
      </c>
      <c r="BE856" s="24">
        <v>0</v>
      </c>
      <c r="BF856" s="24">
        <v>0</v>
      </c>
      <c r="BG856" s="24">
        <v>0</v>
      </c>
      <c r="BH856" s="24">
        <v>0</v>
      </c>
      <c r="BI856" s="24">
        <v>0</v>
      </c>
      <c r="BJ856" s="24">
        <v>0</v>
      </c>
      <c r="BK856" s="24">
        <v>0</v>
      </c>
      <c r="BL856" s="24">
        <v>0</v>
      </c>
    </row>
    <row r="857" spans="1:64" x14ac:dyDescent="0.25">
      <c r="A857" t="s">
        <v>5123</v>
      </c>
      <c r="B857">
        <v>133</v>
      </c>
      <c r="C857">
        <v>1</v>
      </c>
      <c r="D857">
        <v>12</v>
      </c>
      <c r="E857" s="24">
        <v>0</v>
      </c>
      <c r="F857" s="24">
        <v>0</v>
      </c>
      <c r="G857" s="24">
        <v>0</v>
      </c>
      <c r="H857" s="24">
        <v>0</v>
      </c>
      <c r="I857" s="24">
        <v>0</v>
      </c>
      <c r="J857" s="24">
        <v>0</v>
      </c>
      <c r="K857" s="24">
        <v>160270.20850379765</v>
      </c>
      <c r="L857" s="24">
        <v>-60074.257538996637</v>
      </c>
      <c r="M857" s="24">
        <v>100195.95096480101</v>
      </c>
      <c r="N857" s="24">
        <v>-100195.95096480101</v>
      </c>
      <c r="O857" s="24">
        <v>-160270.20850379765</v>
      </c>
      <c r="P857" s="24">
        <v>0</v>
      </c>
      <c r="Q857" s="24">
        <v>68.360213309308165</v>
      </c>
      <c r="R857" s="24">
        <v>-24.234332335050567</v>
      </c>
      <c r="S857" s="24">
        <v>44.125880974257598</v>
      </c>
      <c r="T857" s="24">
        <v>0</v>
      </c>
      <c r="U857" s="24">
        <v>0</v>
      </c>
      <c r="V857" s="24">
        <v>0</v>
      </c>
      <c r="W857" s="24">
        <v>0</v>
      </c>
      <c r="X857" s="24">
        <v>0</v>
      </c>
      <c r="Y857" s="24">
        <v>0</v>
      </c>
      <c r="Z857" s="24">
        <v>0</v>
      </c>
      <c r="AA857" s="24">
        <v>160270.20850379765</v>
      </c>
      <c r="AB857" s="24">
        <v>-60074.257538996637</v>
      </c>
      <c r="AC857" s="24">
        <v>100195.95096480101</v>
      </c>
      <c r="AD857" s="24">
        <v>-100195.95096480101</v>
      </c>
      <c r="AE857" s="24">
        <v>-160270.20850379765</v>
      </c>
      <c r="AF857" s="24">
        <v>0</v>
      </c>
      <c r="AG857" s="24">
        <v>68.360213309308165</v>
      </c>
      <c r="AH857" s="24">
        <v>-24.234332335050567</v>
      </c>
      <c r="AI857" s="24">
        <v>44.125880974257598</v>
      </c>
      <c r="AJ857" s="24">
        <v>0</v>
      </c>
      <c r="AK857" s="24">
        <v>0</v>
      </c>
      <c r="AL857" s="24">
        <v>0</v>
      </c>
      <c r="AM857" s="24">
        <v>0</v>
      </c>
      <c r="AN857" s="24">
        <v>0</v>
      </c>
      <c r="AO857" s="24">
        <v>0</v>
      </c>
      <c r="AP857" s="24">
        <v>0</v>
      </c>
      <c r="AQ857" s="24">
        <v>0</v>
      </c>
      <c r="AR857" s="24">
        <v>0</v>
      </c>
      <c r="AS857" s="24">
        <v>0</v>
      </c>
      <c r="AT857" s="24">
        <v>0</v>
      </c>
      <c r="AU857" s="24">
        <v>0</v>
      </c>
      <c r="AV857" s="24">
        <v>0</v>
      </c>
      <c r="AW857" s="24">
        <v>0</v>
      </c>
      <c r="AX857" s="24">
        <v>0</v>
      </c>
      <c r="AY857" s="24">
        <v>0</v>
      </c>
      <c r="AZ857" s="24">
        <v>0</v>
      </c>
      <c r="BA857" s="24">
        <v>-44.125880974257598</v>
      </c>
      <c r="BB857" s="24">
        <v>-68.360213309308165</v>
      </c>
      <c r="BC857" s="24">
        <v>-44.125880974257598</v>
      </c>
      <c r="BD857" s="24">
        <v>-68.360213309308165</v>
      </c>
      <c r="BE857" s="24">
        <v>0</v>
      </c>
      <c r="BF857" s="24">
        <v>0</v>
      </c>
      <c r="BG857" s="24">
        <v>0</v>
      </c>
      <c r="BH857" s="24">
        <v>0</v>
      </c>
      <c r="BI857" s="24">
        <v>0</v>
      </c>
      <c r="BJ857" s="24">
        <v>0</v>
      </c>
      <c r="BK857" s="24">
        <v>0</v>
      </c>
      <c r="BL857" s="24">
        <v>0</v>
      </c>
    </row>
    <row r="858" spans="1:64" x14ac:dyDescent="0.25">
      <c r="A858" t="s">
        <v>5123</v>
      </c>
      <c r="B858">
        <v>134</v>
      </c>
      <c r="C858">
        <v>1</v>
      </c>
      <c r="D858">
        <v>12</v>
      </c>
      <c r="E858" s="24">
        <v>0</v>
      </c>
      <c r="F858" s="24">
        <v>0</v>
      </c>
      <c r="G858" s="24">
        <v>0</v>
      </c>
      <c r="H858" s="24">
        <v>0</v>
      </c>
      <c r="I858" s="24">
        <v>0</v>
      </c>
      <c r="J858" s="24">
        <v>0</v>
      </c>
      <c r="K858" s="24">
        <v>156668.06265626103</v>
      </c>
      <c r="L858" s="24">
        <v>-58817.010218411684</v>
      </c>
      <c r="M858" s="24">
        <v>97851.052437849343</v>
      </c>
      <c r="N858" s="24">
        <v>-97851.052437849343</v>
      </c>
      <c r="O858" s="24">
        <v>-156668.06265626103</v>
      </c>
      <c r="P858" s="24">
        <v>0</v>
      </c>
      <c r="Q858" s="24">
        <v>66.750622702045803</v>
      </c>
      <c r="R858" s="24">
        <v>-23.714891303374316</v>
      </c>
      <c r="S858" s="24">
        <v>43.035731398671487</v>
      </c>
      <c r="T858" s="24">
        <v>0</v>
      </c>
      <c r="U858" s="24">
        <v>0</v>
      </c>
      <c r="V858" s="24">
        <v>0</v>
      </c>
      <c r="W858" s="24">
        <v>0</v>
      </c>
      <c r="X858" s="24">
        <v>0</v>
      </c>
      <c r="Y858" s="24">
        <v>0</v>
      </c>
      <c r="Z858" s="24">
        <v>0</v>
      </c>
      <c r="AA858" s="24">
        <v>156668.06265626103</v>
      </c>
      <c r="AB858" s="24">
        <v>-58817.010218411684</v>
      </c>
      <c r="AC858" s="24">
        <v>97851.052437849343</v>
      </c>
      <c r="AD858" s="24">
        <v>-97851.052437849343</v>
      </c>
      <c r="AE858" s="24">
        <v>-156668.06265626103</v>
      </c>
      <c r="AF858" s="24">
        <v>0</v>
      </c>
      <c r="AG858" s="24">
        <v>66.750622702045803</v>
      </c>
      <c r="AH858" s="24">
        <v>-23.714891303374316</v>
      </c>
      <c r="AI858" s="24">
        <v>43.035731398671487</v>
      </c>
      <c r="AJ858" s="24">
        <v>0</v>
      </c>
      <c r="AK858" s="24">
        <v>0</v>
      </c>
      <c r="AL858" s="24">
        <v>0</v>
      </c>
      <c r="AM858" s="24">
        <v>0</v>
      </c>
      <c r="AN858" s="24">
        <v>0</v>
      </c>
      <c r="AO858" s="24">
        <v>0</v>
      </c>
      <c r="AP858" s="24">
        <v>0</v>
      </c>
      <c r="AQ858" s="24">
        <v>0</v>
      </c>
      <c r="AR858" s="24">
        <v>0</v>
      </c>
      <c r="AS858" s="24">
        <v>0</v>
      </c>
      <c r="AT858" s="24">
        <v>0</v>
      </c>
      <c r="AU858" s="24">
        <v>0</v>
      </c>
      <c r="AV858" s="24">
        <v>0</v>
      </c>
      <c r="AW858" s="24">
        <v>0</v>
      </c>
      <c r="AX858" s="24">
        <v>0</v>
      </c>
      <c r="AY858" s="24">
        <v>0</v>
      </c>
      <c r="AZ858" s="24">
        <v>0</v>
      </c>
      <c r="BA858" s="24">
        <v>-43.035731398671487</v>
      </c>
      <c r="BB858" s="24">
        <v>-66.750622702045803</v>
      </c>
      <c r="BC858" s="24">
        <v>-43.035731398671487</v>
      </c>
      <c r="BD858" s="24">
        <v>-66.750622702045803</v>
      </c>
      <c r="BE858" s="24">
        <v>0</v>
      </c>
      <c r="BF858" s="24">
        <v>0</v>
      </c>
      <c r="BG858" s="24">
        <v>0</v>
      </c>
      <c r="BH858" s="24">
        <v>0</v>
      </c>
      <c r="BI858" s="24">
        <v>0</v>
      </c>
      <c r="BJ858" s="24">
        <v>0</v>
      </c>
      <c r="BK858" s="24">
        <v>0</v>
      </c>
      <c r="BL858" s="24">
        <v>0</v>
      </c>
    </row>
    <row r="859" spans="1:64" x14ac:dyDescent="0.25">
      <c r="A859" t="s">
        <v>5123</v>
      </c>
      <c r="B859">
        <v>135</v>
      </c>
      <c r="C859">
        <v>1</v>
      </c>
      <c r="D859">
        <v>12</v>
      </c>
      <c r="E859" s="24">
        <v>0</v>
      </c>
      <c r="F859" s="24">
        <v>0</v>
      </c>
      <c r="G859" s="24">
        <v>0</v>
      </c>
      <c r="H859" s="24">
        <v>0</v>
      </c>
      <c r="I859" s="24">
        <v>0</v>
      </c>
      <c r="J859" s="24">
        <v>0</v>
      </c>
      <c r="K859" s="24">
        <v>153161.69255691767</v>
      </c>
      <c r="L859" s="24">
        <v>-57584.740980692208</v>
      </c>
      <c r="M859" s="24">
        <v>95576.95157622546</v>
      </c>
      <c r="N859" s="24">
        <v>-95576.95157622546</v>
      </c>
      <c r="O859" s="24">
        <v>-153161.69255691767</v>
      </c>
      <c r="P859" s="24">
        <v>0</v>
      </c>
      <c r="Q859" s="24">
        <v>65.187048425283137</v>
      </c>
      <c r="R859" s="24">
        <v>-23.206949460574833</v>
      </c>
      <c r="S859" s="24">
        <v>41.980098964708304</v>
      </c>
      <c r="T859" s="24">
        <v>0</v>
      </c>
      <c r="U859" s="24">
        <v>0</v>
      </c>
      <c r="V859" s="24">
        <v>0</v>
      </c>
      <c r="W859" s="24">
        <v>0</v>
      </c>
      <c r="X859" s="24">
        <v>0</v>
      </c>
      <c r="Y859" s="24">
        <v>0</v>
      </c>
      <c r="Z859" s="24">
        <v>0</v>
      </c>
      <c r="AA859" s="24">
        <v>153161.69255691767</v>
      </c>
      <c r="AB859" s="24">
        <v>-57584.740980692208</v>
      </c>
      <c r="AC859" s="24">
        <v>95576.95157622546</v>
      </c>
      <c r="AD859" s="24">
        <v>-95576.95157622546</v>
      </c>
      <c r="AE859" s="24">
        <v>-153161.69255691767</v>
      </c>
      <c r="AF859" s="24">
        <v>0</v>
      </c>
      <c r="AG859" s="24">
        <v>65.187048425283137</v>
      </c>
      <c r="AH859" s="24">
        <v>-23.206949460574833</v>
      </c>
      <c r="AI859" s="24">
        <v>41.980098964708304</v>
      </c>
      <c r="AJ859" s="24">
        <v>0</v>
      </c>
      <c r="AK859" s="24">
        <v>0</v>
      </c>
      <c r="AL859" s="24">
        <v>0</v>
      </c>
      <c r="AM859" s="24">
        <v>0</v>
      </c>
      <c r="AN859" s="24">
        <v>0</v>
      </c>
      <c r="AO859" s="24">
        <v>0</v>
      </c>
      <c r="AP859" s="24">
        <v>0</v>
      </c>
      <c r="AQ859" s="24">
        <v>0</v>
      </c>
      <c r="AR859" s="24">
        <v>0</v>
      </c>
      <c r="AS859" s="24">
        <v>0</v>
      </c>
      <c r="AT859" s="24">
        <v>0</v>
      </c>
      <c r="AU859" s="24">
        <v>0</v>
      </c>
      <c r="AV859" s="24">
        <v>0</v>
      </c>
      <c r="AW859" s="24">
        <v>0</v>
      </c>
      <c r="AX859" s="24">
        <v>0</v>
      </c>
      <c r="AY859" s="24">
        <v>0</v>
      </c>
      <c r="AZ859" s="24">
        <v>0</v>
      </c>
      <c r="BA859" s="24">
        <v>-41.980098964708304</v>
      </c>
      <c r="BB859" s="24">
        <v>-65.187048425283137</v>
      </c>
      <c r="BC859" s="24">
        <v>-41.980098964708304</v>
      </c>
      <c r="BD859" s="24">
        <v>-65.187048425283137</v>
      </c>
      <c r="BE859" s="24">
        <v>0</v>
      </c>
      <c r="BF859" s="24">
        <v>0</v>
      </c>
      <c r="BG859" s="24">
        <v>0</v>
      </c>
      <c r="BH859" s="24">
        <v>0</v>
      </c>
      <c r="BI859" s="24">
        <v>0</v>
      </c>
      <c r="BJ859" s="24">
        <v>0</v>
      </c>
      <c r="BK859" s="24">
        <v>0</v>
      </c>
      <c r="BL859" s="24">
        <v>0</v>
      </c>
    </row>
    <row r="860" spans="1:64" x14ac:dyDescent="0.25">
      <c r="A860" t="s">
        <v>5123</v>
      </c>
      <c r="B860">
        <v>136</v>
      </c>
      <c r="C860">
        <v>2</v>
      </c>
      <c r="D860">
        <v>12</v>
      </c>
      <c r="E860" s="24">
        <v>0</v>
      </c>
      <c r="F860" s="24">
        <v>0</v>
      </c>
      <c r="G860" s="24">
        <v>0</v>
      </c>
      <c r="H860" s="24">
        <v>0</v>
      </c>
      <c r="I860" s="24">
        <v>0</v>
      </c>
      <c r="J860" s="24">
        <v>0</v>
      </c>
      <c r="K860" s="24">
        <v>149748.24919880182</v>
      </c>
      <c r="L860" s="24">
        <v>-56377.239237837493</v>
      </c>
      <c r="M860" s="24">
        <v>93371.009960964322</v>
      </c>
      <c r="N860" s="24">
        <v>-93371.009960964322</v>
      </c>
      <c r="O860" s="24">
        <v>-149748.24919880182</v>
      </c>
      <c r="P860" s="24">
        <v>0</v>
      </c>
      <c r="Q860" s="24">
        <v>63.667959625527146</v>
      </c>
      <c r="R860" s="24">
        <v>-22.710319621135568</v>
      </c>
      <c r="S860" s="24">
        <v>40.957640004391578</v>
      </c>
      <c r="T860" s="24">
        <v>0</v>
      </c>
      <c r="U860" s="24">
        <v>0</v>
      </c>
      <c r="V860" s="24">
        <v>0</v>
      </c>
      <c r="W860" s="24">
        <v>0</v>
      </c>
      <c r="X860" s="24">
        <v>0</v>
      </c>
      <c r="Y860" s="24">
        <v>0</v>
      </c>
      <c r="Z860" s="24">
        <v>0</v>
      </c>
      <c r="AA860" s="24">
        <v>149748.24919880182</v>
      </c>
      <c r="AB860" s="24">
        <v>-56377.239237837493</v>
      </c>
      <c r="AC860" s="24">
        <v>93371.009960964322</v>
      </c>
      <c r="AD860" s="24">
        <v>-93371.009960964322</v>
      </c>
      <c r="AE860" s="24">
        <v>-149748.24919880182</v>
      </c>
      <c r="AF860" s="24">
        <v>0</v>
      </c>
      <c r="AG860" s="24">
        <v>63.667959625527146</v>
      </c>
      <c r="AH860" s="24">
        <v>-22.710319621135568</v>
      </c>
      <c r="AI860" s="24">
        <v>40.957640004391578</v>
      </c>
      <c r="AJ860" s="24">
        <v>0</v>
      </c>
      <c r="AK860" s="24">
        <v>0</v>
      </c>
      <c r="AL860" s="24">
        <v>0</v>
      </c>
      <c r="AM860" s="24">
        <v>0</v>
      </c>
      <c r="AN860" s="24">
        <v>0</v>
      </c>
      <c r="AO860" s="24">
        <v>0</v>
      </c>
      <c r="AP860" s="24">
        <v>0</v>
      </c>
      <c r="AQ860" s="24">
        <v>0</v>
      </c>
      <c r="AR860" s="24">
        <v>0</v>
      </c>
      <c r="AS860" s="24">
        <v>0</v>
      </c>
      <c r="AT860" s="24">
        <v>0</v>
      </c>
      <c r="AU860" s="24">
        <v>0</v>
      </c>
      <c r="AV860" s="24">
        <v>0</v>
      </c>
      <c r="AW860" s="24">
        <v>0</v>
      </c>
      <c r="AX860" s="24">
        <v>0</v>
      </c>
      <c r="AY860" s="24">
        <v>0</v>
      </c>
      <c r="AZ860" s="24">
        <v>0</v>
      </c>
      <c r="BA860" s="24">
        <v>-40.957640004391578</v>
      </c>
      <c r="BB860" s="24">
        <v>-63.667959625527146</v>
      </c>
      <c r="BC860" s="24">
        <v>-40.957640004391578</v>
      </c>
      <c r="BD860" s="24">
        <v>-63.667959625527146</v>
      </c>
      <c r="BE860" s="24">
        <v>0</v>
      </c>
      <c r="BF860" s="24">
        <v>0</v>
      </c>
      <c r="BG860" s="24">
        <v>0</v>
      </c>
      <c r="BH860" s="24">
        <v>0</v>
      </c>
      <c r="BI860" s="24">
        <v>0</v>
      </c>
      <c r="BJ860" s="24">
        <v>0</v>
      </c>
      <c r="BK860" s="24">
        <v>0</v>
      </c>
      <c r="BL860" s="24">
        <v>0</v>
      </c>
    </row>
    <row r="861" spans="1:64" x14ac:dyDescent="0.25">
      <c r="A861" t="s">
        <v>5123</v>
      </c>
      <c r="B861">
        <v>137</v>
      </c>
      <c r="C861">
        <v>2</v>
      </c>
      <c r="D861">
        <v>12</v>
      </c>
      <c r="E861" s="24">
        <v>0</v>
      </c>
      <c r="F861" s="24">
        <v>0</v>
      </c>
      <c r="G861" s="24">
        <v>0</v>
      </c>
      <c r="H861" s="24">
        <v>0</v>
      </c>
      <c r="I861" s="24">
        <v>0</v>
      </c>
      <c r="J861" s="24">
        <v>0</v>
      </c>
      <c r="K861" s="24">
        <v>146424.97013524175</v>
      </c>
      <c r="L861" s="24">
        <v>-55194.263775080442</v>
      </c>
      <c r="M861" s="24">
        <v>91230.706360161304</v>
      </c>
      <c r="N861" s="24">
        <v>-91230.706360161304</v>
      </c>
      <c r="O861" s="24">
        <v>-146424.97013524175</v>
      </c>
      <c r="P861" s="24">
        <v>0</v>
      </c>
      <c r="Q861" s="24">
        <v>62.191881920178275</v>
      </c>
      <c r="R861" s="24">
        <v>-22.224808839422622</v>
      </c>
      <c r="S861" s="24">
        <v>39.967073080755654</v>
      </c>
      <c r="T861" s="24">
        <v>0</v>
      </c>
      <c r="U861" s="24">
        <v>0</v>
      </c>
      <c r="V861" s="24">
        <v>0</v>
      </c>
      <c r="W861" s="24">
        <v>0</v>
      </c>
      <c r="X861" s="24">
        <v>0</v>
      </c>
      <c r="Y861" s="24">
        <v>0</v>
      </c>
      <c r="Z861" s="24">
        <v>0</v>
      </c>
      <c r="AA861" s="24">
        <v>146424.97013524175</v>
      </c>
      <c r="AB861" s="24">
        <v>-55194.263775080442</v>
      </c>
      <c r="AC861" s="24">
        <v>91230.706360161304</v>
      </c>
      <c r="AD861" s="24">
        <v>-91230.706360161304</v>
      </c>
      <c r="AE861" s="24">
        <v>-146424.97013524175</v>
      </c>
      <c r="AF861" s="24">
        <v>0</v>
      </c>
      <c r="AG861" s="24">
        <v>62.191881920178275</v>
      </c>
      <c r="AH861" s="24">
        <v>-22.224808839422622</v>
      </c>
      <c r="AI861" s="24">
        <v>39.967073080755654</v>
      </c>
      <c r="AJ861" s="24">
        <v>0</v>
      </c>
      <c r="AK861" s="24">
        <v>0</v>
      </c>
      <c r="AL861" s="24">
        <v>0</v>
      </c>
      <c r="AM861" s="24">
        <v>0</v>
      </c>
      <c r="AN861" s="24">
        <v>0</v>
      </c>
      <c r="AO861" s="24">
        <v>0</v>
      </c>
      <c r="AP861" s="24">
        <v>0</v>
      </c>
      <c r="AQ861" s="24">
        <v>0</v>
      </c>
      <c r="AR861" s="24">
        <v>0</v>
      </c>
      <c r="AS861" s="24">
        <v>0</v>
      </c>
      <c r="AT861" s="24">
        <v>0</v>
      </c>
      <c r="AU861" s="24">
        <v>0</v>
      </c>
      <c r="AV861" s="24">
        <v>0</v>
      </c>
      <c r="AW861" s="24">
        <v>0</v>
      </c>
      <c r="AX861" s="24">
        <v>0</v>
      </c>
      <c r="AY861" s="24">
        <v>0</v>
      </c>
      <c r="AZ861" s="24">
        <v>0</v>
      </c>
      <c r="BA861" s="24">
        <v>-39.967073080755654</v>
      </c>
      <c r="BB861" s="24">
        <v>-62.191881920178275</v>
      </c>
      <c r="BC861" s="24">
        <v>-39.967073080755654</v>
      </c>
      <c r="BD861" s="24">
        <v>-62.191881920178275</v>
      </c>
      <c r="BE861" s="24">
        <v>0</v>
      </c>
      <c r="BF861" s="24">
        <v>0</v>
      </c>
      <c r="BG861" s="24">
        <v>0</v>
      </c>
      <c r="BH861" s="24">
        <v>0</v>
      </c>
      <c r="BI861" s="24">
        <v>0</v>
      </c>
      <c r="BJ861" s="24">
        <v>0</v>
      </c>
      <c r="BK861" s="24">
        <v>0</v>
      </c>
      <c r="BL861" s="24">
        <v>0</v>
      </c>
    </row>
    <row r="862" spans="1:64" x14ac:dyDescent="0.25">
      <c r="A862" t="s">
        <v>5123</v>
      </c>
      <c r="B862">
        <v>138</v>
      </c>
      <c r="C862">
        <v>2</v>
      </c>
      <c r="D862">
        <v>12</v>
      </c>
      <c r="E862" s="24">
        <v>0</v>
      </c>
      <c r="F862" s="24">
        <v>0</v>
      </c>
      <c r="G862" s="24">
        <v>0</v>
      </c>
      <c r="H862" s="24">
        <v>0</v>
      </c>
      <c r="I862" s="24">
        <v>0</v>
      </c>
      <c r="J862" s="24">
        <v>0</v>
      </c>
      <c r="K862" s="24">
        <v>143189.1774391979</v>
      </c>
      <c r="L862" s="24">
        <v>-54035.546736441553</v>
      </c>
      <c r="M862" s="24">
        <v>89153.630702756345</v>
      </c>
      <c r="N862" s="24">
        <v>-89153.630702756345</v>
      </c>
      <c r="O862" s="24">
        <v>-143189.1774391979</v>
      </c>
      <c r="P862" s="24">
        <v>0</v>
      </c>
      <c r="Q862" s="24">
        <v>60.757395252396236</v>
      </c>
      <c r="R862" s="24">
        <v>-21.75021960317099</v>
      </c>
      <c r="S862" s="24">
        <v>39.007175649225246</v>
      </c>
      <c r="T862" s="24">
        <v>0</v>
      </c>
      <c r="U862" s="24">
        <v>0</v>
      </c>
      <c r="V862" s="24">
        <v>0</v>
      </c>
      <c r="W862" s="24">
        <v>0</v>
      </c>
      <c r="X862" s="24">
        <v>0</v>
      </c>
      <c r="Y862" s="24">
        <v>0</v>
      </c>
      <c r="Z862" s="24">
        <v>0</v>
      </c>
      <c r="AA862" s="24">
        <v>143189.1774391979</v>
      </c>
      <c r="AB862" s="24">
        <v>-54035.546736441553</v>
      </c>
      <c r="AC862" s="24">
        <v>89153.630702756345</v>
      </c>
      <c r="AD862" s="24">
        <v>-89153.630702756345</v>
      </c>
      <c r="AE862" s="24">
        <v>-143189.1774391979</v>
      </c>
      <c r="AF862" s="24">
        <v>0</v>
      </c>
      <c r="AG862" s="24">
        <v>60.757395252396236</v>
      </c>
      <c r="AH862" s="24">
        <v>-21.75021960317099</v>
      </c>
      <c r="AI862" s="24">
        <v>39.007175649225246</v>
      </c>
      <c r="AJ862" s="24">
        <v>0</v>
      </c>
      <c r="AK862" s="24">
        <v>0</v>
      </c>
      <c r="AL862" s="24">
        <v>0</v>
      </c>
      <c r="AM862" s="24">
        <v>0</v>
      </c>
      <c r="AN862" s="24">
        <v>0</v>
      </c>
      <c r="AO862" s="24">
        <v>0</v>
      </c>
      <c r="AP862" s="24">
        <v>0</v>
      </c>
      <c r="AQ862" s="24">
        <v>0</v>
      </c>
      <c r="AR862" s="24">
        <v>0</v>
      </c>
      <c r="AS862" s="24">
        <v>0</v>
      </c>
      <c r="AT862" s="24">
        <v>0</v>
      </c>
      <c r="AU862" s="24">
        <v>0</v>
      </c>
      <c r="AV862" s="24">
        <v>0</v>
      </c>
      <c r="AW862" s="24">
        <v>0</v>
      </c>
      <c r="AX862" s="24">
        <v>0</v>
      </c>
      <c r="AY862" s="24">
        <v>0</v>
      </c>
      <c r="AZ862" s="24">
        <v>0</v>
      </c>
      <c r="BA862" s="24">
        <v>-39.007175649225246</v>
      </c>
      <c r="BB862" s="24">
        <v>-60.757395252396236</v>
      </c>
      <c r="BC862" s="24">
        <v>-39.007175649225246</v>
      </c>
      <c r="BD862" s="24">
        <v>-60.757395252396236</v>
      </c>
      <c r="BE862" s="24">
        <v>0</v>
      </c>
      <c r="BF862" s="24">
        <v>0</v>
      </c>
      <c r="BG862" s="24">
        <v>0</v>
      </c>
      <c r="BH862" s="24">
        <v>0</v>
      </c>
      <c r="BI862" s="24">
        <v>0</v>
      </c>
      <c r="BJ862" s="24">
        <v>0</v>
      </c>
      <c r="BK862" s="24">
        <v>0</v>
      </c>
      <c r="BL862" s="24">
        <v>0</v>
      </c>
    </row>
    <row r="863" spans="1:64" x14ac:dyDescent="0.25">
      <c r="A863" t="s">
        <v>5123</v>
      </c>
      <c r="B863">
        <v>139</v>
      </c>
      <c r="C863">
        <v>3</v>
      </c>
      <c r="D863">
        <v>12</v>
      </c>
      <c r="E863" s="24">
        <v>0</v>
      </c>
      <c r="F863" s="24">
        <v>0</v>
      </c>
      <c r="G863" s="24">
        <v>0</v>
      </c>
      <c r="H863" s="24">
        <v>0</v>
      </c>
      <c r="I863" s="24">
        <v>0</v>
      </c>
      <c r="J863" s="24">
        <v>0</v>
      </c>
      <c r="K863" s="24">
        <v>140038.27561826259</v>
      </c>
      <c r="L863" s="24">
        <v>-52900.79721621424</v>
      </c>
      <c r="M863" s="24">
        <v>87137.478402048349</v>
      </c>
      <c r="N863" s="24">
        <v>-87137.478402048349</v>
      </c>
      <c r="O863" s="24">
        <v>-140038.27561826259</v>
      </c>
      <c r="P863" s="24">
        <v>0</v>
      </c>
      <c r="Q863" s="24">
        <v>59.36313181533842</v>
      </c>
      <c r="R863" s="24">
        <v>-21.286350893384224</v>
      </c>
      <c r="S863" s="24">
        <v>38.076780921954196</v>
      </c>
      <c r="T863" s="24">
        <v>0</v>
      </c>
      <c r="U863" s="24">
        <v>0</v>
      </c>
      <c r="V863" s="24">
        <v>0</v>
      </c>
      <c r="W863" s="24">
        <v>0</v>
      </c>
      <c r="X863" s="24">
        <v>0</v>
      </c>
      <c r="Y863" s="24">
        <v>0</v>
      </c>
      <c r="Z863" s="24">
        <v>0</v>
      </c>
      <c r="AA863" s="24">
        <v>140038.27561826259</v>
      </c>
      <c r="AB863" s="24">
        <v>-52900.79721621424</v>
      </c>
      <c r="AC863" s="24">
        <v>87137.478402048349</v>
      </c>
      <c r="AD863" s="24">
        <v>-87137.478402048349</v>
      </c>
      <c r="AE863" s="24">
        <v>-140038.27561826259</v>
      </c>
      <c r="AF863" s="24">
        <v>0</v>
      </c>
      <c r="AG863" s="24">
        <v>59.36313181533842</v>
      </c>
      <c r="AH863" s="24">
        <v>-21.286350893384224</v>
      </c>
      <c r="AI863" s="24">
        <v>38.076780921954196</v>
      </c>
      <c r="AJ863" s="24">
        <v>0</v>
      </c>
      <c r="AK863" s="24">
        <v>0</v>
      </c>
      <c r="AL863" s="24">
        <v>0</v>
      </c>
      <c r="AM863" s="24">
        <v>0</v>
      </c>
      <c r="AN863" s="24">
        <v>0</v>
      </c>
      <c r="AO863" s="24">
        <v>0</v>
      </c>
      <c r="AP863" s="24">
        <v>0</v>
      </c>
      <c r="AQ863" s="24">
        <v>0</v>
      </c>
      <c r="AR863" s="24">
        <v>0</v>
      </c>
      <c r="AS863" s="24">
        <v>0</v>
      </c>
      <c r="AT863" s="24">
        <v>0</v>
      </c>
      <c r="AU863" s="24">
        <v>0</v>
      </c>
      <c r="AV863" s="24">
        <v>0</v>
      </c>
      <c r="AW863" s="24">
        <v>0</v>
      </c>
      <c r="AX863" s="24">
        <v>0</v>
      </c>
      <c r="AY863" s="24">
        <v>0</v>
      </c>
      <c r="AZ863" s="24">
        <v>0</v>
      </c>
      <c r="BA863" s="24">
        <v>-38.076780921954196</v>
      </c>
      <c r="BB863" s="24">
        <v>-59.36313181533842</v>
      </c>
      <c r="BC863" s="24">
        <v>-38.076780921954196</v>
      </c>
      <c r="BD863" s="24">
        <v>-59.36313181533842</v>
      </c>
      <c r="BE863" s="24">
        <v>0</v>
      </c>
      <c r="BF863" s="24">
        <v>0</v>
      </c>
      <c r="BG863" s="24">
        <v>0</v>
      </c>
      <c r="BH863" s="24">
        <v>0</v>
      </c>
      <c r="BI863" s="24">
        <v>0</v>
      </c>
      <c r="BJ863" s="24">
        <v>0</v>
      </c>
      <c r="BK863" s="24">
        <v>0</v>
      </c>
      <c r="BL863" s="24">
        <v>0</v>
      </c>
    </row>
    <row r="864" spans="1:64" x14ac:dyDescent="0.25">
      <c r="A864" t="s">
        <v>5123</v>
      </c>
      <c r="B864">
        <v>140</v>
      </c>
      <c r="C864">
        <v>3</v>
      </c>
      <c r="D864">
        <v>12</v>
      </c>
      <c r="E864" s="24">
        <v>0</v>
      </c>
      <c r="F864" s="24">
        <v>0</v>
      </c>
      <c r="G864" s="24">
        <v>0</v>
      </c>
      <c r="H864" s="24">
        <v>0</v>
      </c>
      <c r="I864" s="24">
        <v>0</v>
      </c>
      <c r="J864" s="24">
        <v>0</v>
      </c>
      <c r="K864" s="24">
        <v>136969.74950135499</v>
      </c>
      <c r="L864" s="24">
        <v>-51789.704494610429</v>
      </c>
      <c r="M864" s="24">
        <v>85180.045006744564</v>
      </c>
      <c r="N864" s="24">
        <v>-85180.045006744564</v>
      </c>
      <c r="O864" s="24">
        <v>-136969.74950135499</v>
      </c>
      <c r="P864" s="24">
        <v>0</v>
      </c>
      <c r="Q864" s="24">
        <v>58.007774045927363</v>
      </c>
      <c r="R864" s="24">
        <v>-20.832999124664639</v>
      </c>
      <c r="S864" s="24">
        <v>37.174774921262724</v>
      </c>
      <c r="T864" s="24">
        <v>0</v>
      </c>
      <c r="U864" s="24">
        <v>0</v>
      </c>
      <c r="V864" s="24">
        <v>0</v>
      </c>
      <c r="W864" s="24">
        <v>0</v>
      </c>
      <c r="X864" s="24">
        <v>0</v>
      </c>
      <c r="Y864" s="24">
        <v>0</v>
      </c>
      <c r="Z864" s="24">
        <v>0</v>
      </c>
      <c r="AA864" s="24">
        <v>136969.74950135499</v>
      </c>
      <c r="AB864" s="24">
        <v>-51789.704494610429</v>
      </c>
      <c r="AC864" s="24">
        <v>85180.045006744564</v>
      </c>
      <c r="AD864" s="24">
        <v>-85180.045006744564</v>
      </c>
      <c r="AE864" s="24">
        <v>-136969.74950135499</v>
      </c>
      <c r="AF864" s="24">
        <v>0</v>
      </c>
      <c r="AG864" s="24">
        <v>58.007774045927363</v>
      </c>
      <c r="AH864" s="24">
        <v>-20.832999124664639</v>
      </c>
      <c r="AI864" s="24">
        <v>37.174774921262724</v>
      </c>
      <c r="AJ864" s="24">
        <v>0</v>
      </c>
      <c r="AK864" s="24">
        <v>0</v>
      </c>
      <c r="AL864" s="24">
        <v>0</v>
      </c>
      <c r="AM864" s="24">
        <v>0</v>
      </c>
      <c r="AN864" s="24">
        <v>0</v>
      </c>
      <c r="AO864" s="24">
        <v>0</v>
      </c>
      <c r="AP864" s="24">
        <v>0</v>
      </c>
      <c r="AQ864" s="24">
        <v>0</v>
      </c>
      <c r="AR864" s="24">
        <v>0</v>
      </c>
      <c r="AS864" s="24">
        <v>0</v>
      </c>
      <c r="AT864" s="24">
        <v>0</v>
      </c>
      <c r="AU864" s="24">
        <v>0</v>
      </c>
      <c r="AV864" s="24">
        <v>0</v>
      </c>
      <c r="AW864" s="24">
        <v>0</v>
      </c>
      <c r="AX864" s="24">
        <v>0</v>
      </c>
      <c r="AY864" s="24">
        <v>0</v>
      </c>
      <c r="AZ864" s="24">
        <v>0</v>
      </c>
      <c r="BA864" s="24">
        <v>-37.174774921262724</v>
      </c>
      <c r="BB864" s="24">
        <v>-58.007774045927363</v>
      </c>
      <c r="BC864" s="24">
        <v>-37.174774921262724</v>
      </c>
      <c r="BD864" s="24">
        <v>-58.007774045927363</v>
      </c>
      <c r="BE864" s="24">
        <v>0</v>
      </c>
      <c r="BF864" s="24">
        <v>0</v>
      </c>
      <c r="BG864" s="24">
        <v>0</v>
      </c>
      <c r="BH864" s="24">
        <v>0</v>
      </c>
      <c r="BI864" s="24">
        <v>0</v>
      </c>
      <c r="BJ864" s="24">
        <v>0</v>
      </c>
      <c r="BK864" s="24">
        <v>0</v>
      </c>
      <c r="BL864" s="24">
        <v>0</v>
      </c>
    </row>
    <row r="865" spans="1:64" x14ac:dyDescent="0.25">
      <c r="A865" t="s">
        <v>5123</v>
      </c>
      <c r="B865">
        <v>141</v>
      </c>
      <c r="C865">
        <v>3</v>
      </c>
      <c r="D865">
        <v>12</v>
      </c>
      <c r="E865" s="24">
        <v>0</v>
      </c>
      <c r="F865" s="24">
        <v>0</v>
      </c>
      <c r="G865" s="24">
        <v>0</v>
      </c>
      <c r="H865" s="24">
        <v>0</v>
      </c>
      <c r="I865" s="24">
        <v>0</v>
      </c>
      <c r="J865" s="24">
        <v>0</v>
      </c>
      <c r="K865" s="24">
        <v>133981.16210952401</v>
      </c>
      <c r="L865" s="24">
        <v>-50701.940950959921</v>
      </c>
      <c r="M865" s="24">
        <v>83279.221158564091</v>
      </c>
      <c r="N865" s="24">
        <v>-83279.221158564091</v>
      </c>
      <c r="O865" s="24">
        <v>-133981.16210952401</v>
      </c>
      <c r="P865" s="24">
        <v>0</v>
      </c>
      <c r="Q865" s="24">
        <v>56.690052687543357</v>
      </c>
      <c r="R865" s="24">
        <v>-20.389958978139475</v>
      </c>
      <c r="S865" s="24">
        <v>36.300093709403882</v>
      </c>
      <c r="T865" s="24">
        <v>0</v>
      </c>
      <c r="U865" s="24">
        <v>0</v>
      </c>
      <c r="V865" s="24">
        <v>0</v>
      </c>
      <c r="W865" s="24">
        <v>0</v>
      </c>
      <c r="X865" s="24">
        <v>0</v>
      </c>
      <c r="Y865" s="24">
        <v>0</v>
      </c>
      <c r="Z865" s="24">
        <v>0</v>
      </c>
      <c r="AA865" s="24">
        <v>133981.16210952401</v>
      </c>
      <c r="AB865" s="24">
        <v>-50701.940950959921</v>
      </c>
      <c r="AC865" s="24">
        <v>83279.221158564091</v>
      </c>
      <c r="AD865" s="24">
        <v>-83279.221158564091</v>
      </c>
      <c r="AE865" s="24">
        <v>-133981.16210952401</v>
      </c>
      <c r="AF865" s="24">
        <v>0</v>
      </c>
      <c r="AG865" s="24">
        <v>56.690052687543357</v>
      </c>
      <c r="AH865" s="24">
        <v>-20.389958978139475</v>
      </c>
      <c r="AI865" s="24">
        <v>36.300093709403882</v>
      </c>
      <c r="AJ865" s="24">
        <v>0</v>
      </c>
      <c r="AK865" s="24">
        <v>0</v>
      </c>
      <c r="AL865" s="24">
        <v>0</v>
      </c>
      <c r="AM865" s="24">
        <v>0</v>
      </c>
      <c r="AN865" s="24">
        <v>0</v>
      </c>
      <c r="AO865" s="24">
        <v>0</v>
      </c>
      <c r="AP865" s="24">
        <v>0</v>
      </c>
      <c r="AQ865" s="24">
        <v>0</v>
      </c>
      <c r="AR865" s="24">
        <v>0</v>
      </c>
      <c r="AS865" s="24">
        <v>0</v>
      </c>
      <c r="AT865" s="24">
        <v>0</v>
      </c>
      <c r="AU865" s="24">
        <v>0</v>
      </c>
      <c r="AV865" s="24">
        <v>0</v>
      </c>
      <c r="AW865" s="24">
        <v>0</v>
      </c>
      <c r="AX865" s="24">
        <v>0</v>
      </c>
      <c r="AY865" s="24">
        <v>0</v>
      </c>
      <c r="AZ865" s="24">
        <v>0</v>
      </c>
      <c r="BA865" s="24">
        <v>-36.300093709403882</v>
      </c>
      <c r="BB865" s="24">
        <v>-56.690052687543357</v>
      </c>
      <c r="BC865" s="24">
        <v>-36.300093709403882</v>
      </c>
      <c r="BD865" s="24">
        <v>-56.690052687543357</v>
      </c>
      <c r="BE865" s="24">
        <v>0</v>
      </c>
      <c r="BF865" s="24">
        <v>0</v>
      </c>
      <c r="BG865" s="24">
        <v>0</v>
      </c>
      <c r="BH865" s="24">
        <v>0</v>
      </c>
      <c r="BI865" s="24">
        <v>0</v>
      </c>
      <c r="BJ865" s="24">
        <v>0</v>
      </c>
      <c r="BK865" s="24">
        <v>0</v>
      </c>
      <c r="BL865" s="24">
        <v>0</v>
      </c>
    </row>
    <row r="866" spans="1:64" x14ac:dyDescent="0.25">
      <c r="A866" t="s">
        <v>5123</v>
      </c>
      <c r="B866">
        <v>142</v>
      </c>
      <c r="C866">
        <v>4</v>
      </c>
      <c r="D866">
        <v>12</v>
      </c>
      <c r="E866" s="24">
        <v>0</v>
      </c>
      <c r="F866" s="24">
        <v>0</v>
      </c>
      <c r="G866" s="24">
        <v>0</v>
      </c>
      <c r="H866" s="24">
        <v>0</v>
      </c>
      <c r="I866" s="24">
        <v>0</v>
      </c>
      <c r="J866" s="24">
        <v>0</v>
      </c>
      <c r="K866" s="24">
        <v>131070.15252248198</v>
      </c>
      <c r="L866" s="24">
        <v>-49637.164685621858</v>
      </c>
      <c r="M866" s="24">
        <v>81432.98783686012</v>
      </c>
      <c r="N866" s="24">
        <v>-81432.98783686012</v>
      </c>
      <c r="O866" s="24">
        <v>-131070.15252248198</v>
      </c>
      <c r="P866" s="24">
        <v>0</v>
      </c>
      <c r="Q866" s="24">
        <v>55.408744921307516</v>
      </c>
      <c r="R866" s="24">
        <v>-19.957024138067936</v>
      </c>
      <c r="S866" s="24">
        <v>35.45172078323958</v>
      </c>
      <c r="T866" s="24">
        <v>0</v>
      </c>
      <c r="U866" s="24">
        <v>0</v>
      </c>
      <c r="V866" s="24">
        <v>0</v>
      </c>
      <c r="W866" s="24">
        <v>0</v>
      </c>
      <c r="X866" s="24">
        <v>0</v>
      </c>
      <c r="Y866" s="24">
        <v>0</v>
      </c>
      <c r="Z866" s="24">
        <v>0</v>
      </c>
      <c r="AA866" s="24">
        <v>131070.15252248198</v>
      </c>
      <c r="AB866" s="24">
        <v>-49637.164685621858</v>
      </c>
      <c r="AC866" s="24">
        <v>81432.98783686012</v>
      </c>
      <c r="AD866" s="24">
        <v>-81432.98783686012</v>
      </c>
      <c r="AE866" s="24">
        <v>-131070.15252248198</v>
      </c>
      <c r="AF866" s="24">
        <v>0</v>
      </c>
      <c r="AG866" s="24">
        <v>55.408744921307516</v>
      </c>
      <c r="AH866" s="24">
        <v>-19.957024138067936</v>
      </c>
      <c r="AI866" s="24">
        <v>35.45172078323958</v>
      </c>
      <c r="AJ866" s="24">
        <v>0</v>
      </c>
      <c r="AK866" s="24">
        <v>0</v>
      </c>
      <c r="AL866" s="24">
        <v>0</v>
      </c>
      <c r="AM866" s="24">
        <v>0</v>
      </c>
      <c r="AN866" s="24">
        <v>0</v>
      </c>
      <c r="AO866" s="24">
        <v>0</v>
      </c>
      <c r="AP866" s="24">
        <v>0</v>
      </c>
      <c r="AQ866" s="24">
        <v>0</v>
      </c>
      <c r="AR866" s="24">
        <v>0</v>
      </c>
      <c r="AS866" s="24">
        <v>0</v>
      </c>
      <c r="AT866" s="24">
        <v>0</v>
      </c>
      <c r="AU866" s="24">
        <v>0</v>
      </c>
      <c r="AV866" s="24">
        <v>0</v>
      </c>
      <c r="AW866" s="24">
        <v>0</v>
      </c>
      <c r="AX866" s="24">
        <v>0</v>
      </c>
      <c r="AY866" s="24">
        <v>0</v>
      </c>
      <c r="AZ866" s="24">
        <v>0</v>
      </c>
      <c r="BA866" s="24">
        <v>-35.45172078323958</v>
      </c>
      <c r="BB866" s="24">
        <v>-55.408744921307516</v>
      </c>
      <c r="BC866" s="24">
        <v>-35.45172078323958</v>
      </c>
      <c r="BD866" s="24">
        <v>-55.408744921307516</v>
      </c>
      <c r="BE866" s="24">
        <v>0</v>
      </c>
      <c r="BF866" s="24">
        <v>0</v>
      </c>
      <c r="BG866" s="24">
        <v>0</v>
      </c>
      <c r="BH866" s="24">
        <v>0</v>
      </c>
      <c r="BI866" s="24">
        <v>0</v>
      </c>
      <c r="BJ866" s="24">
        <v>0</v>
      </c>
      <c r="BK866" s="24">
        <v>0</v>
      </c>
      <c r="BL866" s="24">
        <v>0</v>
      </c>
    </row>
    <row r="867" spans="1:64" x14ac:dyDescent="0.25">
      <c r="A867" t="s">
        <v>5123</v>
      </c>
      <c r="B867">
        <v>143</v>
      </c>
      <c r="C867">
        <v>4</v>
      </c>
      <c r="D867">
        <v>12</v>
      </c>
      <c r="E867" s="24">
        <v>0</v>
      </c>
      <c r="F867" s="24">
        <v>0</v>
      </c>
      <c r="G867" s="24">
        <v>0</v>
      </c>
      <c r="H867" s="24">
        <v>0</v>
      </c>
      <c r="I867" s="24">
        <v>0</v>
      </c>
      <c r="J867" s="24">
        <v>0</v>
      </c>
      <c r="K867" s="24">
        <v>128234.43375035375</v>
      </c>
      <c r="L867" s="24">
        <v>-48595.021877728403</v>
      </c>
      <c r="M867" s="24">
        <v>79639.411872625351</v>
      </c>
      <c r="N867" s="24">
        <v>-79639.411872625351</v>
      </c>
      <c r="O867" s="24">
        <v>-128234.43375035375</v>
      </c>
      <c r="P867" s="24">
        <v>0</v>
      </c>
      <c r="Q867" s="24">
        <v>54.162672564591048</v>
      </c>
      <c r="R867" s="24">
        <v>-19.533987942031672</v>
      </c>
      <c r="S867" s="24">
        <v>34.628684622559376</v>
      </c>
      <c r="T867" s="24">
        <v>0</v>
      </c>
      <c r="U867" s="24">
        <v>0</v>
      </c>
      <c r="V867" s="24">
        <v>0</v>
      </c>
      <c r="W867" s="24">
        <v>0</v>
      </c>
      <c r="X867" s="24">
        <v>0</v>
      </c>
      <c r="Y867" s="24">
        <v>0</v>
      </c>
      <c r="Z867" s="24">
        <v>0</v>
      </c>
      <c r="AA867" s="24">
        <v>128234.43375035375</v>
      </c>
      <c r="AB867" s="24">
        <v>-48595.021877728403</v>
      </c>
      <c r="AC867" s="24">
        <v>79639.411872625351</v>
      </c>
      <c r="AD867" s="24">
        <v>-79639.411872625351</v>
      </c>
      <c r="AE867" s="24">
        <v>-128234.43375035375</v>
      </c>
      <c r="AF867" s="24">
        <v>0</v>
      </c>
      <c r="AG867" s="24">
        <v>54.162672564591048</v>
      </c>
      <c r="AH867" s="24">
        <v>-19.533987942031672</v>
      </c>
      <c r="AI867" s="24">
        <v>34.628684622559376</v>
      </c>
      <c r="AJ867" s="24">
        <v>0</v>
      </c>
      <c r="AK867" s="24">
        <v>0</v>
      </c>
      <c r="AL867" s="24">
        <v>0</v>
      </c>
      <c r="AM867" s="24">
        <v>0</v>
      </c>
      <c r="AN867" s="24">
        <v>0</v>
      </c>
      <c r="AO867" s="24">
        <v>0</v>
      </c>
      <c r="AP867" s="24">
        <v>0</v>
      </c>
      <c r="AQ867" s="24">
        <v>0</v>
      </c>
      <c r="AR867" s="24">
        <v>0</v>
      </c>
      <c r="AS867" s="24">
        <v>0</v>
      </c>
      <c r="AT867" s="24">
        <v>0</v>
      </c>
      <c r="AU867" s="24">
        <v>0</v>
      </c>
      <c r="AV867" s="24">
        <v>0</v>
      </c>
      <c r="AW867" s="24">
        <v>0</v>
      </c>
      <c r="AX867" s="24">
        <v>0</v>
      </c>
      <c r="AY867" s="24">
        <v>0</v>
      </c>
      <c r="AZ867" s="24">
        <v>0</v>
      </c>
      <c r="BA867" s="24">
        <v>-34.628684622559376</v>
      </c>
      <c r="BB867" s="24">
        <v>-54.162672564591048</v>
      </c>
      <c r="BC867" s="24">
        <v>-34.628684622559376</v>
      </c>
      <c r="BD867" s="24">
        <v>-54.162672564591048</v>
      </c>
      <c r="BE867" s="24">
        <v>0</v>
      </c>
      <c r="BF867" s="24">
        <v>0</v>
      </c>
      <c r="BG867" s="24">
        <v>0</v>
      </c>
      <c r="BH867" s="24">
        <v>0</v>
      </c>
      <c r="BI867" s="24">
        <v>0</v>
      </c>
      <c r="BJ867" s="24">
        <v>0</v>
      </c>
      <c r="BK867" s="24">
        <v>0</v>
      </c>
      <c r="BL867" s="24">
        <v>0</v>
      </c>
    </row>
    <row r="868" spans="1:64" x14ac:dyDescent="0.25">
      <c r="A868" t="s">
        <v>5123</v>
      </c>
      <c r="B868">
        <v>144</v>
      </c>
      <c r="C868">
        <v>4</v>
      </c>
      <c r="D868">
        <v>12</v>
      </c>
      <c r="E868" s="24">
        <v>0</v>
      </c>
      <c r="F868" s="24">
        <v>0</v>
      </c>
      <c r="G868" s="24">
        <v>0</v>
      </c>
      <c r="H868" s="24">
        <v>0</v>
      </c>
      <c r="I868" s="24">
        <v>0</v>
      </c>
      <c r="J868" s="24">
        <v>0</v>
      </c>
      <c r="K868" s="24">
        <v>125471.79061860591</v>
      </c>
      <c r="L868" s="24">
        <v>-47575.148904047906</v>
      </c>
      <c r="M868" s="24">
        <v>77896.641714558005</v>
      </c>
      <c r="N868" s="24">
        <v>-77896.641714558005</v>
      </c>
      <c r="O868" s="24">
        <v>-125471.79061860591</v>
      </c>
      <c r="P868" s="24">
        <v>0</v>
      </c>
      <c r="Q868" s="24">
        <v>52.950700335895817</v>
      </c>
      <c r="R868" s="24">
        <v>-19.120643953607214</v>
      </c>
      <c r="S868" s="24">
        <v>33.830056382288603</v>
      </c>
      <c r="T868" s="24">
        <v>0</v>
      </c>
      <c r="U868" s="24">
        <v>0</v>
      </c>
      <c r="V868" s="24">
        <v>0</v>
      </c>
      <c r="W868" s="24">
        <v>0</v>
      </c>
      <c r="X868" s="24">
        <v>0</v>
      </c>
      <c r="Y868" s="24">
        <v>0</v>
      </c>
      <c r="Z868" s="24">
        <v>0</v>
      </c>
      <c r="AA868" s="24">
        <v>125471.79061860591</v>
      </c>
      <c r="AB868" s="24">
        <v>-47575.148904047906</v>
      </c>
      <c r="AC868" s="24">
        <v>77896.641714558005</v>
      </c>
      <c r="AD868" s="24">
        <v>-77896.641714558005</v>
      </c>
      <c r="AE868" s="24">
        <v>-125471.79061860591</v>
      </c>
      <c r="AF868" s="24">
        <v>0</v>
      </c>
      <c r="AG868" s="24">
        <v>52.950700335895817</v>
      </c>
      <c r="AH868" s="24">
        <v>-19.120643953607214</v>
      </c>
      <c r="AI868" s="24">
        <v>33.830056382288603</v>
      </c>
      <c r="AJ868" s="24">
        <v>0</v>
      </c>
      <c r="AK868" s="24">
        <v>0</v>
      </c>
      <c r="AL868" s="24">
        <v>0</v>
      </c>
      <c r="AM868" s="24">
        <v>0</v>
      </c>
      <c r="AN868" s="24">
        <v>0</v>
      </c>
      <c r="AO868" s="24">
        <v>0</v>
      </c>
      <c r="AP868" s="24">
        <v>0</v>
      </c>
      <c r="AQ868" s="24">
        <v>0</v>
      </c>
      <c r="AR868" s="24">
        <v>0</v>
      </c>
      <c r="AS868" s="24">
        <v>0</v>
      </c>
      <c r="AT868" s="24">
        <v>0</v>
      </c>
      <c r="AU868" s="24">
        <v>0</v>
      </c>
      <c r="AV868" s="24">
        <v>0</v>
      </c>
      <c r="AW868" s="24">
        <v>0</v>
      </c>
      <c r="AX868" s="24">
        <v>0</v>
      </c>
      <c r="AY868" s="24">
        <v>0</v>
      </c>
      <c r="AZ868" s="24">
        <v>0</v>
      </c>
      <c r="BA868" s="24">
        <v>-33.830056382288603</v>
      </c>
      <c r="BB868" s="24">
        <v>-52.950700335895817</v>
      </c>
      <c r="BC868" s="24">
        <v>-33.830056382288603</v>
      </c>
      <c r="BD868" s="24">
        <v>-52.950700335895817</v>
      </c>
      <c r="BE868" s="24">
        <v>0</v>
      </c>
      <c r="BF868" s="24">
        <v>0</v>
      </c>
      <c r="BG868" s="24">
        <v>0</v>
      </c>
      <c r="BH868" s="24">
        <v>0</v>
      </c>
      <c r="BI868" s="24">
        <v>0</v>
      </c>
      <c r="BJ868" s="24">
        <v>0</v>
      </c>
      <c r="BK868" s="24">
        <v>0</v>
      </c>
      <c r="BL868" s="24">
        <v>0</v>
      </c>
    </row>
    <row r="869" spans="1:64" x14ac:dyDescent="0.25">
      <c r="A869" t="s">
        <v>5123</v>
      </c>
      <c r="B869">
        <v>145</v>
      </c>
      <c r="C869">
        <v>1</v>
      </c>
      <c r="D869">
        <v>13</v>
      </c>
      <c r="E869" s="24">
        <v>0</v>
      </c>
      <c r="F869" s="24">
        <v>0</v>
      </c>
      <c r="G869" s="24">
        <v>0</v>
      </c>
      <c r="H869" s="24">
        <v>0</v>
      </c>
      <c r="I869" s="24">
        <v>0</v>
      </c>
      <c r="J869" s="24">
        <v>0</v>
      </c>
      <c r="K869" s="24">
        <v>122780.07767324895</v>
      </c>
      <c r="L869" s="24">
        <v>-46577.174241662025</v>
      </c>
      <c r="M869" s="24">
        <v>76202.903431586921</v>
      </c>
      <c r="N869" s="24">
        <v>-76202.903431586921</v>
      </c>
      <c r="O869" s="24">
        <v>-122780.07767324895</v>
      </c>
      <c r="P869" s="24">
        <v>0</v>
      </c>
      <c r="Q869" s="24">
        <v>51.771734184334491</v>
      </c>
      <c r="R869" s="24">
        <v>-18.716786465389305</v>
      </c>
      <c r="S869" s="24">
        <v>33.054947718945186</v>
      </c>
      <c r="T869" s="24">
        <v>0</v>
      </c>
      <c r="U869" s="24">
        <v>0</v>
      </c>
      <c r="V869" s="24">
        <v>0</v>
      </c>
      <c r="W869" s="24">
        <v>0</v>
      </c>
      <c r="X869" s="24">
        <v>0</v>
      </c>
      <c r="Y869" s="24">
        <v>0</v>
      </c>
      <c r="Z869" s="24">
        <v>0</v>
      </c>
      <c r="AA869" s="24">
        <v>122780.07767324895</v>
      </c>
      <c r="AB869" s="24">
        <v>-46577.174241662025</v>
      </c>
      <c r="AC869" s="24">
        <v>76202.903431586921</v>
      </c>
      <c r="AD869" s="24">
        <v>-76202.903431586921</v>
      </c>
      <c r="AE869" s="24">
        <v>-122780.07767324895</v>
      </c>
      <c r="AF869" s="24">
        <v>0</v>
      </c>
      <c r="AG869" s="24">
        <v>51.771734184334491</v>
      </c>
      <c r="AH869" s="24">
        <v>-18.716786465389305</v>
      </c>
      <c r="AI869" s="24">
        <v>33.054947718945186</v>
      </c>
      <c r="AJ869" s="24">
        <v>0</v>
      </c>
      <c r="AK869" s="24">
        <v>0</v>
      </c>
      <c r="AL869" s="24">
        <v>0</v>
      </c>
      <c r="AM869" s="24">
        <v>0</v>
      </c>
      <c r="AN869" s="24">
        <v>0</v>
      </c>
      <c r="AO869" s="24">
        <v>0</v>
      </c>
      <c r="AP869" s="24">
        <v>0</v>
      </c>
      <c r="AQ869" s="24">
        <v>0</v>
      </c>
      <c r="AR869" s="24">
        <v>0</v>
      </c>
      <c r="AS869" s="24">
        <v>0</v>
      </c>
      <c r="AT869" s="24">
        <v>0</v>
      </c>
      <c r="AU869" s="24">
        <v>0</v>
      </c>
      <c r="AV869" s="24">
        <v>0</v>
      </c>
      <c r="AW869" s="24">
        <v>0</v>
      </c>
      <c r="AX869" s="24">
        <v>0</v>
      </c>
      <c r="AY869" s="24">
        <v>0</v>
      </c>
      <c r="AZ869" s="24">
        <v>0</v>
      </c>
      <c r="BA869" s="24">
        <v>-33.054947718945186</v>
      </c>
      <c r="BB869" s="24">
        <v>-51.771734184334491</v>
      </c>
      <c r="BC869" s="24">
        <v>-33.054947718945186</v>
      </c>
      <c r="BD869" s="24">
        <v>-51.771734184334491</v>
      </c>
      <c r="BE869" s="24">
        <v>0</v>
      </c>
      <c r="BF869" s="24">
        <v>0</v>
      </c>
      <c r="BG869" s="24">
        <v>0</v>
      </c>
      <c r="BH869" s="24">
        <v>0</v>
      </c>
      <c r="BI869" s="24">
        <v>0</v>
      </c>
      <c r="BJ869" s="24">
        <v>0</v>
      </c>
      <c r="BK869" s="24">
        <v>0</v>
      </c>
      <c r="BL869" s="24">
        <v>0</v>
      </c>
    </row>
    <row r="870" spans="1:64" x14ac:dyDescent="0.25">
      <c r="A870" t="s">
        <v>5123</v>
      </c>
      <c r="B870">
        <v>146</v>
      </c>
      <c r="C870">
        <v>1</v>
      </c>
      <c r="D870">
        <v>13</v>
      </c>
      <c r="E870" s="24">
        <v>0</v>
      </c>
      <c r="F870" s="24">
        <v>0</v>
      </c>
      <c r="G870" s="24">
        <v>0</v>
      </c>
      <c r="H870" s="24">
        <v>0</v>
      </c>
      <c r="I870" s="24">
        <v>0</v>
      </c>
      <c r="J870" s="24">
        <v>0</v>
      </c>
      <c r="K870" s="24">
        <v>120157.21711211652</v>
      </c>
      <c r="L870" s="24">
        <v>-45600.72017454356</v>
      </c>
      <c r="M870" s="24">
        <v>74556.496937572956</v>
      </c>
      <c r="N870" s="24">
        <v>-74556.496937572956</v>
      </c>
      <c r="O870" s="24">
        <v>-120157.21711211652</v>
      </c>
      <c r="P870" s="24">
        <v>0</v>
      </c>
      <c r="Q870" s="24">
        <v>50.624719682524301</v>
      </c>
      <c r="R870" s="24">
        <v>-18.322210939728393</v>
      </c>
      <c r="S870" s="24">
        <v>32.302508742795908</v>
      </c>
      <c r="T870" s="24">
        <v>0</v>
      </c>
      <c r="U870" s="24">
        <v>0</v>
      </c>
      <c r="V870" s="24">
        <v>0</v>
      </c>
      <c r="W870" s="24">
        <v>0</v>
      </c>
      <c r="X870" s="24">
        <v>0</v>
      </c>
      <c r="Y870" s="24">
        <v>0</v>
      </c>
      <c r="Z870" s="24">
        <v>0</v>
      </c>
      <c r="AA870" s="24">
        <v>120157.21711211652</v>
      </c>
      <c r="AB870" s="24">
        <v>-45600.72017454356</v>
      </c>
      <c r="AC870" s="24">
        <v>74556.496937572956</v>
      </c>
      <c r="AD870" s="24">
        <v>-74556.496937572956</v>
      </c>
      <c r="AE870" s="24">
        <v>-120157.21711211652</v>
      </c>
      <c r="AF870" s="24">
        <v>0</v>
      </c>
      <c r="AG870" s="24">
        <v>50.624719682524301</v>
      </c>
      <c r="AH870" s="24">
        <v>-18.322210939728393</v>
      </c>
      <c r="AI870" s="24">
        <v>32.302508742795908</v>
      </c>
      <c r="AJ870" s="24">
        <v>0</v>
      </c>
      <c r="AK870" s="24">
        <v>0</v>
      </c>
      <c r="AL870" s="24">
        <v>0</v>
      </c>
      <c r="AM870" s="24">
        <v>0</v>
      </c>
      <c r="AN870" s="24">
        <v>0</v>
      </c>
      <c r="AO870" s="24">
        <v>0</v>
      </c>
      <c r="AP870" s="24">
        <v>0</v>
      </c>
      <c r="AQ870" s="24">
        <v>0</v>
      </c>
      <c r="AR870" s="24">
        <v>0</v>
      </c>
      <c r="AS870" s="24">
        <v>0</v>
      </c>
      <c r="AT870" s="24">
        <v>0</v>
      </c>
      <c r="AU870" s="24">
        <v>0</v>
      </c>
      <c r="AV870" s="24">
        <v>0</v>
      </c>
      <c r="AW870" s="24">
        <v>0</v>
      </c>
      <c r="AX870" s="24">
        <v>0</v>
      </c>
      <c r="AY870" s="24">
        <v>0</v>
      </c>
      <c r="AZ870" s="24">
        <v>0</v>
      </c>
      <c r="BA870" s="24">
        <v>-32.302508742795908</v>
      </c>
      <c r="BB870" s="24">
        <v>-50.624719682524301</v>
      </c>
      <c r="BC870" s="24">
        <v>-32.302508742795908</v>
      </c>
      <c r="BD870" s="24">
        <v>-50.624719682524301</v>
      </c>
      <c r="BE870" s="24">
        <v>0</v>
      </c>
      <c r="BF870" s="24">
        <v>0</v>
      </c>
      <c r="BG870" s="24">
        <v>0</v>
      </c>
      <c r="BH870" s="24">
        <v>0</v>
      </c>
      <c r="BI870" s="24">
        <v>0</v>
      </c>
      <c r="BJ870" s="24">
        <v>0</v>
      </c>
      <c r="BK870" s="24">
        <v>0</v>
      </c>
      <c r="BL870" s="24">
        <v>0</v>
      </c>
    </row>
    <row r="871" spans="1:64" x14ac:dyDescent="0.25">
      <c r="A871" t="s">
        <v>5123</v>
      </c>
      <c r="B871">
        <v>147</v>
      </c>
      <c r="C871">
        <v>1</v>
      </c>
      <c r="D871">
        <v>13</v>
      </c>
      <c r="E871" s="24">
        <v>0</v>
      </c>
      <c r="F871" s="24">
        <v>0</v>
      </c>
      <c r="G871" s="24">
        <v>0</v>
      </c>
      <c r="H871" s="24">
        <v>0</v>
      </c>
      <c r="I871" s="24">
        <v>0</v>
      </c>
      <c r="J871" s="24">
        <v>0</v>
      </c>
      <c r="K871" s="24">
        <v>117601.19674670696</v>
      </c>
      <c r="L871" s="24">
        <v>-44645.404322847724</v>
      </c>
      <c r="M871" s="24">
        <v>72955.792423859239</v>
      </c>
      <c r="N871" s="24">
        <v>-72955.792423859239</v>
      </c>
      <c r="O871" s="24">
        <v>-117601.19674670696</v>
      </c>
      <c r="P871" s="24">
        <v>0</v>
      </c>
      <c r="Q871" s="24">
        <v>49.508640480911708</v>
      </c>
      <c r="R871" s="24">
        <v>-17.936714393374132</v>
      </c>
      <c r="S871" s="24">
        <v>31.571926087537577</v>
      </c>
      <c r="T871" s="24">
        <v>0</v>
      </c>
      <c r="U871" s="24">
        <v>0</v>
      </c>
      <c r="V871" s="24">
        <v>0</v>
      </c>
      <c r="W871" s="24">
        <v>0</v>
      </c>
      <c r="X871" s="24">
        <v>0</v>
      </c>
      <c r="Y871" s="24">
        <v>0</v>
      </c>
      <c r="Z871" s="24">
        <v>0</v>
      </c>
      <c r="AA871" s="24">
        <v>117601.19674670696</v>
      </c>
      <c r="AB871" s="24">
        <v>-44645.404322847724</v>
      </c>
      <c r="AC871" s="24">
        <v>72955.792423859239</v>
      </c>
      <c r="AD871" s="24">
        <v>-72955.792423859239</v>
      </c>
      <c r="AE871" s="24">
        <v>-117601.19674670696</v>
      </c>
      <c r="AF871" s="24">
        <v>0</v>
      </c>
      <c r="AG871" s="24">
        <v>49.508640480911708</v>
      </c>
      <c r="AH871" s="24">
        <v>-17.936714393374132</v>
      </c>
      <c r="AI871" s="24">
        <v>31.571926087537577</v>
      </c>
      <c r="AJ871" s="24">
        <v>0</v>
      </c>
      <c r="AK871" s="24">
        <v>0</v>
      </c>
      <c r="AL871" s="24">
        <v>0</v>
      </c>
      <c r="AM871" s="24">
        <v>0</v>
      </c>
      <c r="AN871" s="24">
        <v>0</v>
      </c>
      <c r="AO871" s="24">
        <v>0</v>
      </c>
      <c r="AP871" s="24">
        <v>0</v>
      </c>
      <c r="AQ871" s="24">
        <v>0</v>
      </c>
      <c r="AR871" s="24">
        <v>0</v>
      </c>
      <c r="AS871" s="24">
        <v>0</v>
      </c>
      <c r="AT871" s="24">
        <v>0</v>
      </c>
      <c r="AU871" s="24">
        <v>0</v>
      </c>
      <c r="AV871" s="24">
        <v>0</v>
      </c>
      <c r="AW871" s="24">
        <v>0</v>
      </c>
      <c r="AX871" s="24">
        <v>0</v>
      </c>
      <c r="AY871" s="24">
        <v>0</v>
      </c>
      <c r="AZ871" s="24">
        <v>0</v>
      </c>
      <c r="BA871" s="24">
        <v>-31.571926087537577</v>
      </c>
      <c r="BB871" s="24">
        <v>-49.508640480911708</v>
      </c>
      <c r="BC871" s="24">
        <v>-31.571926087537577</v>
      </c>
      <c r="BD871" s="24">
        <v>-49.508640480911708</v>
      </c>
      <c r="BE871" s="24">
        <v>0</v>
      </c>
      <c r="BF871" s="24">
        <v>0</v>
      </c>
      <c r="BG871" s="24">
        <v>0</v>
      </c>
      <c r="BH871" s="24">
        <v>0</v>
      </c>
      <c r="BI871" s="24">
        <v>0</v>
      </c>
      <c r="BJ871" s="24">
        <v>0</v>
      </c>
      <c r="BK871" s="24">
        <v>0</v>
      </c>
      <c r="BL871" s="24">
        <v>0</v>
      </c>
    </row>
    <row r="872" spans="1:64" x14ac:dyDescent="0.25">
      <c r="A872" t="s">
        <v>5123</v>
      </c>
      <c r="B872">
        <v>148</v>
      </c>
      <c r="C872">
        <v>2</v>
      </c>
      <c r="D872">
        <v>13</v>
      </c>
      <c r="E872" s="24">
        <v>0</v>
      </c>
      <c r="F872" s="24">
        <v>0</v>
      </c>
      <c r="G872" s="24">
        <v>0</v>
      </c>
      <c r="H872" s="24">
        <v>0</v>
      </c>
      <c r="I872" s="24">
        <v>0</v>
      </c>
      <c r="J872" s="24">
        <v>0</v>
      </c>
      <c r="K872" s="24">
        <v>115110.06799902767</v>
      </c>
      <c r="L872" s="24">
        <v>-43710.841011345387</v>
      </c>
      <c r="M872" s="24">
        <v>71399.226987682283</v>
      </c>
      <c r="N872" s="24">
        <v>-71399.226987682283</v>
      </c>
      <c r="O872" s="24">
        <v>-115110.06799902767</v>
      </c>
      <c r="P872" s="24">
        <v>0</v>
      </c>
      <c r="Q872" s="24">
        <v>48.422516822152829</v>
      </c>
      <c r="R872" s="24">
        <v>-17.56009573213305</v>
      </c>
      <c r="S872" s="24">
        <v>30.86242109001978</v>
      </c>
      <c r="T872" s="24">
        <v>0</v>
      </c>
      <c r="U872" s="24">
        <v>0</v>
      </c>
      <c r="V872" s="24">
        <v>0</v>
      </c>
      <c r="W872" s="24">
        <v>0</v>
      </c>
      <c r="X872" s="24">
        <v>0</v>
      </c>
      <c r="Y872" s="24">
        <v>0</v>
      </c>
      <c r="Z872" s="24">
        <v>0</v>
      </c>
      <c r="AA872" s="24">
        <v>115110.06799902767</v>
      </c>
      <c r="AB872" s="24">
        <v>-43710.841011345387</v>
      </c>
      <c r="AC872" s="24">
        <v>71399.226987682283</v>
      </c>
      <c r="AD872" s="24">
        <v>-71399.226987682283</v>
      </c>
      <c r="AE872" s="24">
        <v>-115110.06799902767</v>
      </c>
      <c r="AF872" s="24">
        <v>0</v>
      </c>
      <c r="AG872" s="24">
        <v>48.422516822152829</v>
      </c>
      <c r="AH872" s="24">
        <v>-17.56009573213305</v>
      </c>
      <c r="AI872" s="24">
        <v>30.86242109001978</v>
      </c>
      <c r="AJ872" s="24">
        <v>0</v>
      </c>
      <c r="AK872" s="24">
        <v>0</v>
      </c>
      <c r="AL872" s="24">
        <v>0</v>
      </c>
      <c r="AM872" s="24">
        <v>0</v>
      </c>
      <c r="AN872" s="24">
        <v>0</v>
      </c>
      <c r="AO872" s="24">
        <v>0</v>
      </c>
      <c r="AP872" s="24">
        <v>0</v>
      </c>
      <c r="AQ872" s="24">
        <v>0</v>
      </c>
      <c r="AR872" s="24">
        <v>0</v>
      </c>
      <c r="AS872" s="24">
        <v>0</v>
      </c>
      <c r="AT872" s="24">
        <v>0</v>
      </c>
      <c r="AU872" s="24">
        <v>0</v>
      </c>
      <c r="AV872" s="24">
        <v>0</v>
      </c>
      <c r="AW872" s="24">
        <v>0</v>
      </c>
      <c r="AX872" s="24">
        <v>0</v>
      </c>
      <c r="AY872" s="24">
        <v>0</v>
      </c>
      <c r="AZ872" s="24">
        <v>0</v>
      </c>
      <c r="BA872" s="24">
        <v>-30.86242109001978</v>
      </c>
      <c r="BB872" s="24">
        <v>-48.422516822152829</v>
      </c>
      <c r="BC872" s="24">
        <v>-30.86242109001978</v>
      </c>
      <c r="BD872" s="24">
        <v>-48.422516822152829</v>
      </c>
      <c r="BE872" s="24">
        <v>0</v>
      </c>
      <c r="BF872" s="24">
        <v>0</v>
      </c>
      <c r="BG872" s="24">
        <v>0</v>
      </c>
      <c r="BH872" s="24">
        <v>0</v>
      </c>
      <c r="BI872" s="24">
        <v>0</v>
      </c>
      <c r="BJ872" s="24">
        <v>0</v>
      </c>
      <c r="BK872" s="24">
        <v>0</v>
      </c>
      <c r="BL872" s="24">
        <v>0</v>
      </c>
    </row>
    <row r="873" spans="1:64" x14ac:dyDescent="0.25">
      <c r="A873" t="s">
        <v>5123</v>
      </c>
      <c r="B873">
        <v>149</v>
      </c>
      <c r="C873">
        <v>2</v>
      </c>
      <c r="D873">
        <v>13</v>
      </c>
      <c r="E873" s="24">
        <v>0</v>
      </c>
      <c r="F873" s="24">
        <v>0</v>
      </c>
      <c r="G873" s="24">
        <v>0</v>
      </c>
      <c r="H873" s="24">
        <v>0</v>
      </c>
      <c r="I873" s="24">
        <v>0</v>
      </c>
      <c r="J873" s="24">
        <v>0</v>
      </c>
      <c r="K873" s="24">
        <v>112681.94393634051</v>
      </c>
      <c r="L873" s="24">
        <v>-42796.642492674291</v>
      </c>
      <c r="M873" s="24">
        <v>69885.30144366622</v>
      </c>
      <c r="N873" s="24">
        <v>-69885.30144366622</v>
      </c>
      <c r="O873" s="24">
        <v>-112681.94393634051</v>
      </c>
      <c r="P873" s="24">
        <v>0</v>
      </c>
      <c r="Q873" s="24">
        <v>47.365404113250406</v>
      </c>
      <c r="R873" s="24">
        <v>-17.192156040244299</v>
      </c>
      <c r="S873" s="24">
        <v>30.173248073006107</v>
      </c>
      <c r="T873" s="24">
        <v>0</v>
      </c>
      <c r="U873" s="24">
        <v>0</v>
      </c>
      <c r="V873" s="24">
        <v>0</v>
      </c>
      <c r="W873" s="24">
        <v>0</v>
      </c>
      <c r="X873" s="24">
        <v>0</v>
      </c>
      <c r="Y873" s="24">
        <v>0</v>
      </c>
      <c r="Z873" s="24">
        <v>0</v>
      </c>
      <c r="AA873" s="24">
        <v>112681.94393634051</v>
      </c>
      <c r="AB873" s="24">
        <v>-42796.642492674291</v>
      </c>
      <c r="AC873" s="24">
        <v>69885.30144366622</v>
      </c>
      <c r="AD873" s="24">
        <v>-69885.30144366622</v>
      </c>
      <c r="AE873" s="24">
        <v>-112681.94393634051</v>
      </c>
      <c r="AF873" s="24">
        <v>0</v>
      </c>
      <c r="AG873" s="24">
        <v>47.365404113250406</v>
      </c>
      <c r="AH873" s="24">
        <v>-17.192156040244299</v>
      </c>
      <c r="AI873" s="24">
        <v>30.173248073006107</v>
      </c>
      <c r="AJ873" s="24">
        <v>0</v>
      </c>
      <c r="AK873" s="24">
        <v>0</v>
      </c>
      <c r="AL873" s="24">
        <v>0</v>
      </c>
      <c r="AM873" s="24">
        <v>0</v>
      </c>
      <c r="AN873" s="24">
        <v>0</v>
      </c>
      <c r="AO873" s="24">
        <v>0</v>
      </c>
      <c r="AP873" s="24">
        <v>0</v>
      </c>
      <c r="AQ873" s="24">
        <v>0</v>
      </c>
      <c r="AR873" s="24">
        <v>0</v>
      </c>
      <c r="AS873" s="24">
        <v>0</v>
      </c>
      <c r="AT873" s="24">
        <v>0</v>
      </c>
      <c r="AU873" s="24">
        <v>0</v>
      </c>
      <c r="AV873" s="24">
        <v>0</v>
      </c>
      <c r="AW873" s="24">
        <v>0</v>
      </c>
      <c r="AX873" s="24">
        <v>0</v>
      </c>
      <c r="AY873" s="24">
        <v>0</v>
      </c>
      <c r="AZ873" s="24">
        <v>0</v>
      </c>
      <c r="BA873" s="24">
        <v>-30.173248073006107</v>
      </c>
      <c r="BB873" s="24">
        <v>-47.365404113250406</v>
      </c>
      <c r="BC873" s="24">
        <v>-30.173248073006107</v>
      </c>
      <c r="BD873" s="24">
        <v>-47.365404113250406</v>
      </c>
      <c r="BE873" s="24">
        <v>0</v>
      </c>
      <c r="BF873" s="24">
        <v>0</v>
      </c>
      <c r="BG873" s="24">
        <v>0</v>
      </c>
      <c r="BH873" s="24">
        <v>0</v>
      </c>
      <c r="BI873" s="24">
        <v>0</v>
      </c>
      <c r="BJ873" s="24">
        <v>0</v>
      </c>
      <c r="BK873" s="24">
        <v>0</v>
      </c>
      <c r="BL873" s="24">
        <v>0</v>
      </c>
    </row>
    <row r="874" spans="1:64" x14ac:dyDescent="0.25">
      <c r="A874" t="s">
        <v>5123</v>
      </c>
      <c r="B874">
        <v>150</v>
      </c>
      <c r="C874">
        <v>2</v>
      </c>
      <c r="D874">
        <v>13</v>
      </c>
      <c r="E874" s="24">
        <v>0</v>
      </c>
      <c r="F874" s="24">
        <v>0</v>
      </c>
      <c r="G874" s="24">
        <v>0</v>
      </c>
      <c r="H874" s="24">
        <v>0</v>
      </c>
      <c r="I874" s="24">
        <v>0</v>
      </c>
      <c r="J874" s="24">
        <v>0</v>
      </c>
      <c r="K874" s="24">
        <v>110314.99734647572</v>
      </c>
      <c r="L874" s="24">
        <v>-41902.420038215816</v>
      </c>
      <c r="M874" s="24">
        <v>68412.577308259904</v>
      </c>
      <c r="N874" s="24">
        <v>-68412.577308259904</v>
      </c>
      <c r="O874" s="24">
        <v>-110314.99734647572</v>
      </c>
      <c r="P874" s="24">
        <v>0</v>
      </c>
      <c r="Q874" s="24">
        <v>46.336391554290458</v>
      </c>
      <c r="R874" s="24">
        <v>-16.832698829868605</v>
      </c>
      <c r="S874" s="24">
        <v>29.503692724421853</v>
      </c>
      <c r="T874" s="24">
        <v>0</v>
      </c>
      <c r="U874" s="24">
        <v>0</v>
      </c>
      <c r="V874" s="24">
        <v>0</v>
      </c>
      <c r="W874" s="24">
        <v>0</v>
      </c>
      <c r="X874" s="24">
        <v>0</v>
      </c>
      <c r="Y874" s="24">
        <v>0</v>
      </c>
      <c r="Z874" s="24">
        <v>0</v>
      </c>
      <c r="AA874" s="24">
        <v>110314.99734647572</v>
      </c>
      <c r="AB874" s="24">
        <v>-41902.420038215816</v>
      </c>
      <c r="AC874" s="24">
        <v>68412.577308259904</v>
      </c>
      <c r="AD874" s="24">
        <v>-68412.577308259904</v>
      </c>
      <c r="AE874" s="24">
        <v>-110314.99734647572</v>
      </c>
      <c r="AF874" s="24">
        <v>0</v>
      </c>
      <c r="AG874" s="24">
        <v>46.336391554290458</v>
      </c>
      <c r="AH874" s="24">
        <v>-16.832698829868605</v>
      </c>
      <c r="AI874" s="24">
        <v>29.503692724421853</v>
      </c>
      <c r="AJ874" s="24">
        <v>0</v>
      </c>
      <c r="AK874" s="24">
        <v>0</v>
      </c>
      <c r="AL874" s="24">
        <v>0</v>
      </c>
      <c r="AM874" s="24">
        <v>0</v>
      </c>
      <c r="AN874" s="24">
        <v>0</v>
      </c>
      <c r="AO874" s="24">
        <v>0</v>
      </c>
      <c r="AP874" s="24">
        <v>0</v>
      </c>
      <c r="AQ874" s="24">
        <v>0</v>
      </c>
      <c r="AR874" s="24">
        <v>0</v>
      </c>
      <c r="AS874" s="24">
        <v>0</v>
      </c>
      <c r="AT874" s="24">
        <v>0</v>
      </c>
      <c r="AU874" s="24">
        <v>0</v>
      </c>
      <c r="AV874" s="24">
        <v>0</v>
      </c>
      <c r="AW874" s="24">
        <v>0</v>
      </c>
      <c r="AX874" s="24">
        <v>0</v>
      </c>
      <c r="AY874" s="24">
        <v>0</v>
      </c>
      <c r="AZ874" s="24">
        <v>0</v>
      </c>
      <c r="BA874" s="24">
        <v>-29.503692724421853</v>
      </c>
      <c r="BB874" s="24">
        <v>-46.336391554290458</v>
      </c>
      <c r="BC874" s="24">
        <v>-29.503692724421853</v>
      </c>
      <c r="BD874" s="24">
        <v>-46.336391554290458</v>
      </c>
      <c r="BE874" s="24">
        <v>0</v>
      </c>
      <c r="BF874" s="24">
        <v>0</v>
      </c>
      <c r="BG874" s="24">
        <v>0</v>
      </c>
      <c r="BH874" s="24">
        <v>0</v>
      </c>
      <c r="BI874" s="24">
        <v>0</v>
      </c>
      <c r="BJ874" s="24">
        <v>0</v>
      </c>
      <c r="BK874" s="24">
        <v>0</v>
      </c>
      <c r="BL874" s="24">
        <v>0</v>
      </c>
    </row>
    <row r="875" spans="1:64" x14ac:dyDescent="0.25">
      <c r="A875" t="s">
        <v>5123</v>
      </c>
      <c r="B875">
        <v>151</v>
      </c>
      <c r="C875">
        <v>3</v>
      </c>
      <c r="D875">
        <v>13</v>
      </c>
      <c r="E875" s="24">
        <v>0</v>
      </c>
      <c r="F875" s="24">
        <v>0</v>
      </c>
      <c r="G875" s="24">
        <v>0</v>
      </c>
      <c r="H875" s="24">
        <v>0</v>
      </c>
      <c r="I875" s="24">
        <v>0</v>
      </c>
      <c r="J875" s="24">
        <v>0</v>
      </c>
      <c r="K875" s="24">
        <v>108007.45885612816</v>
      </c>
      <c r="L875" s="24">
        <v>-41027.784910239279</v>
      </c>
      <c r="M875" s="24">
        <v>66979.673945888877</v>
      </c>
      <c r="N875" s="24">
        <v>-66979.673945888877</v>
      </c>
      <c r="O875" s="24">
        <v>-108007.45885612816</v>
      </c>
      <c r="P875" s="24">
        <v>0</v>
      </c>
      <c r="Q875" s="24">
        <v>45.33460082126112</v>
      </c>
      <c r="R875" s="24">
        <v>-16.481530254033714</v>
      </c>
      <c r="S875" s="24">
        <v>28.853070567227405</v>
      </c>
      <c r="T875" s="24">
        <v>0</v>
      </c>
      <c r="U875" s="24">
        <v>0</v>
      </c>
      <c r="V875" s="24">
        <v>0</v>
      </c>
      <c r="W875" s="24">
        <v>0</v>
      </c>
      <c r="X875" s="24">
        <v>0</v>
      </c>
      <c r="Y875" s="24">
        <v>0</v>
      </c>
      <c r="Z875" s="24">
        <v>0</v>
      </c>
      <c r="AA875" s="24">
        <v>108007.45885612816</v>
      </c>
      <c r="AB875" s="24">
        <v>-41027.784910239279</v>
      </c>
      <c r="AC875" s="24">
        <v>66979.673945888877</v>
      </c>
      <c r="AD875" s="24">
        <v>-66979.673945888877</v>
      </c>
      <c r="AE875" s="24">
        <v>-108007.45885612816</v>
      </c>
      <c r="AF875" s="24">
        <v>0</v>
      </c>
      <c r="AG875" s="24">
        <v>45.33460082126112</v>
      </c>
      <c r="AH875" s="24">
        <v>-16.481530254033714</v>
      </c>
      <c r="AI875" s="24">
        <v>28.853070567227405</v>
      </c>
      <c r="AJ875" s="24">
        <v>0</v>
      </c>
      <c r="AK875" s="24">
        <v>0</v>
      </c>
      <c r="AL875" s="24">
        <v>0</v>
      </c>
      <c r="AM875" s="24">
        <v>0</v>
      </c>
      <c r="AN875" s="24">
        <v>0</v>
      </c>
      <c r="AO875" s="24">
        <v>0</v>
      </c>
      <c r="AP875" s="24">
        <v>0</v>
      </c>
      <c r="AQ875" s="24">
        <v>0</v>
      </c>
      <c r="AR875" s="24">
        <v>0</v>
      </c>
      <c r="AS875" s="24">
        <v>0</v>
      </c>
      <c r="AT875" s="24">
        <v>0</v>
      </c>
      <c r="AU875" s="24">
        <v>0</v>
      </c>
      <c r="AV875" s="24">
        <v>0</v>
      </c>
      <c r="AW875" s="24">
        <v>0</v>
      </c>
      <c r="AX875" s="24">
        <v>0</v>
      </c>
      <c r="AY875" s="24">
        <v>0</v>
      </c>
      <c r="AZ875" s="24">
        <v>0</v>
      </c>
      <c r="BA875" s="24">
        <v>-28.853070567227405</v>
      </c>
      <c r="BB875" s="24">
        <v>-45.33460082126112</v>
      </c>
      <c r="BC875" s="24">
        <v>-28.853070567227405</v>
      </c>
      <c r="BD875" s="24">
        <v>-45.33460082126112</v>
      </c>
      <c r="BE875" s="24">
        <v>0</v>
      </c>
      <c r="BF875" s="24">
        <v>0</v>
      </c>
      <c r="BG875" s="24">
        <v>0</v>
      </c>
      <c r="BH875" s="24">
        <v>0</v>
      </c>
      <c r="BI875" s="24">
        <v>0</v>
      </c>
      <c r="BJ875" s="24">
        <v>0</v>
      </c>
      <c r="BK875" s="24">
        <v>0</v>
      </c>
      <c r="BL875" s="24">
        <v>0</v>
      </c>
    </row>
    <row r="876" spans="1:64" x14ac:dyDescent="0.25">
      <c r="A876" t="s">
        <v>5123</v>
      </c>
      <c r="B876">
        <v>152</v>
      </c>
      <c r="C876">
        <v>3</v>
      </c>
      <c r="D876">
        <v>13</v>
      </c>
      <c r="E876" s="24">
        <v>0</v>
      </c>
      <c r="F876" s="24">
        <v>0</v>
      </c>
      <c r="G876" s="24">
        <v>0</v>
      </c>
      <c r="H876" s="24">
        <v>0</v>
      </c>
      <c r="I876" s="24">
        <v>0</v>
      </c>
      <c r="J876" s="24">
        <v>0</v>
      </c>
      <c r="K876" s="24">
        <v>105757.61509305984</v>
      </c>
      <c r="L876" s="24">
        <v>-40172.349225394428</v>
      </c>
      <c r="M876" s="24">
        <v>65585.26586766541</v>
      </c>
      <c r="N876" s="24">
        <v>-65585.26586766541</v>
      </c>
      <c r="O876" s="24">
        <v>-105757.61509305984</v>
      </c>
      <c r="P876" s="24">
        <v>0</v>
      </c>
      <c r="Q876" s="24">
        <v>44.359184801589436</v>
      </c>
      <c r="R876" s="24">
        <v>-16.138459287696605</v>
      </c>
      <c r="S876" s="24">
        <v>28.22072551389283</v>
      </c>
      <c r="T876" s="24">
        <v>0</v>
      </c>
      <c r="U876" s="24">
        <v>0</v>
      </c>
      <c r="V876" s="24">
        <v>0</v>
      </c>
      <c r="W876" s="24">
        <v>0</v>
      </c>
      <c r="X876" s="24">
        <v>0</v>
      </c>
      <c r="Y876" s="24">
        <v>0</v>
      </c>
      <c r="Z876" s="24">
        <v>0</v>
      </c>
      <c r="AA876" s="24">
        <v>105757.61509305984</v>
      </c>
      <c r="AB876" s="24">
        <v>-40172.349225394428</v>
      </c>
      <c r="AC876" s="24">
        <v>65585.26586766541</v>
      </c>
      <c r="AD876" s="24">
        <v>-65585.26586766541</v>
      </c>
      <c r="AE876" s="24">
        <v>-105757.61509305984</v>
      </c>
      <c r="AF876" s="24">
        <v>0</v>
      </c>
      <c r="AG876" s="24">
        <v>44.359184801589436</v>
      </c>
      <c r="AH876" s="24">
        <v>-16.138459287696605</v>
      </c>
      <c r="AI876" s="24">
        <v>28.22072551389283</v>
      </c>
      <c r="AJ876" s="24">
        <v>0</v>
      </c>
      <c r="AK876" s="24">
        <v>0</v>
      </c>
      <c r="AL876" s="24">
        <v>0</v>
      </c>
      <c r="AM876" s="24">
        <v>0</v>
      </c>
      <c r="AN876" s="24">
        <v>0</v>
      </c>
      <c r="AO876" s="24">
        <v>0</v>
      </c>
      <c r="AP876" s="24">
        <v>0</v>
      </c>
      <c r="AQ876" s="24">
        <v>0</v>
      </c>
      <c r="AR876" s="24">
        <v>0</v>
      </c>
      <c r="AS876" s="24">
        <v>0</v>
      </c>
      <c r="AT876" s="24">
        <v>0</v>
      </c>
      <c r="AU876" s="24">
        <v>0</v>
      </c>
      <c r="AV876" s="24">
        <v>0</v>
      </c>
      <c r="AW876" s="24">
        <v>0</v>
      </c>
      <c r="AX876" s="24">
        <v>0</v>
      </c>
      <c r="AY876" s="24">
        <v>0</v>
      </c>
      <c r="AZ876" s="24">
        <v>0</v>
      </c>
      <c r="BA876" s="24">
        <v>-28.22072551389283</v>
      </c>
      <c r="BB876" s="24">
        <v>-44.359184801589436</v>
      </c>
      <c r="BC876" s="24">
        <v>-28.22072551389283</v>
      </c>
      <c r="BD876" s="24">
        <v>-44.359184801589436</v>
      </c>
      <c r="BE876" s="24">
        <v>0</v>
      </c>
      <c r="BF876" s="24">
        <v>0</v>
      </c>
      <c r="BG876" s="24">
        <v>0</v>
      </c>
      <c r="BH876" s="24">
        <v>0</v>
      </c>
      <c r="BI876" s="24">
        <v>0</v>
      </c>
      <c r="BJ876" s="24">
        <v>0</v>
      </c>
      <c r="BK876" s="24">
        <v>0</v>
      </c>
      <c r="BL876" s="24">
        <v>0</v>
      </c>
    </row>
    <row r="877" spans="1:64" x14ac:dyDescent="0.25">
      <c r="A877" t="s">
        <v>5123</v>
      </c>
      <c r="B877">
        <v>153</v>
      </c>
      <c r="C877">
        <v>3</v>
      </c>
      <c r="D877">
        <v>13</v>
      </c>
      <c r="E877" s="24">
        <v>0</v>
      </c>
      <c r="F877" s="24">
        <v>0</v>
      </c>
      <c r="G877" s="24">
        <v>0</v>
      </c>
      <c r="H877" s="24">
        <v>0</v>
      </c>
      <c r="I877" s="24">
        <v>0</v>
      </c>
      <c r="J877" s="24">
        <v>0</v>
      </c>
      <c r="K877" s="24">
        <v>103563.80689394474</v>
      </c>
      <c r="L877" s="24">
        <v>-39335.726720556617</v>
      </c>
      <c r="M877" s="24">
        <v>64228.080173388124</v>
      </c>
      <c r="N877" s="24">
        <v>-64228.080173388124</v>
      </c>
      <c r="O877" s="24">
        <v>-103563.80689394474</v>
      </c>
      <c r="P877" s="24">
        <v>0</v>
      </c>
      <c r="Q877" s="24">
        <v>43.409326380300627</v>
      </c>
      <c r="R877" s="24">
        <v>-15.803297879650927</v>
      </c>
      <c r="S877" s="24">
        <v>27.6060285006497</v>
      </c>
      <c r="T877" s="24">
        <v>0</v>
      </c>
      <c r="U877" s="24">
        <v>0</v>
      </c>
      <c r="V877" s="24">
        <v>0</v>
      </c>
      <c r="W877" s="24">
        <v>0</v>
      </c>
      <c r="X877" s="24">
        <v>0</v>
      </c>
      <c r="Y877" s="24">
        <v>0</v>
      </c>
      <c r="Z877" s="24">
        <v>0</v>
      </c>
      <c r="AA877" s="24">
        <v>103563.80689394474</v>
      </c>
      <c r="AB877" s="24">
        <v>-39335.726720556617</v>
      </c>
      <c r="AC877" s="24">
        <v>64228.080173388124</v>
      </c>
      <c r="AD877" s="24">
        <v>-64228.080173388124</v>
      </c>
      <c r="AE877" s="24">
        <v>-103563.80689394474</v>
      </c>
      <c r="AF877" s="24">
        <v>0</v>
      </c>
      <c r="AG877" s="24">
        <v>43.409326380300627</v>
      </c>
      <c r="AH877" s="24">
        <v>-15.803297879650927</v>
      </c>
      <c r="AI877" s="24">
        <v>27.6060285006497</v>
      </c>
      <c r="AJ877" s="24">
        <v>0</v>
      </c>
      <c r="AK877" s="24">
        <v>0</v>
      </c>
      <c r="AL877" s="24">
        <v>0</v>
      </c>
      <c r="AM877" s="24">
        <v>0</v>
      </c>
      <c r="AN877" s="24">
        <v>0</v>
      </c>
      <c r="AO877" s="24">
        <v>0</v>
      </c>
      <c r="AP877" s="24">
        <v>0</v>
      </c>
      <c r="AQ877" s="24">
        <v>0</v>
      </c>
      <c r="AR877" s="24">
        <v>0</v>
      </c>
      <c r="AS877" s="24">
        <v>0</v>
      </c>
      <c r="AT877" s="24">
        <v>0</v>
      </c>
      <c r="AU877" s="24">
        <v>0</v>
      </c>
      <c r="AV877" s="24">
        <v>0</v>
      </c>
      <c r="AW877" s="24">
        <v>0</v>
      </c>
      <c r="AX877" s="24">
        <v>0</v>
      </c>
      <c r="AY877" s="24">
        <v>0</v>
      </c>
      <c r="AZ877" s="24">
        <v>0</v>
      </c>
      <c r="BA877" s="24">
        <v>-27.6060285006497</v>
      </c>
      <c r="BB877" s="24">
        <v>-43.409326380300627</v>
      </c>
      <c r="BC877" s="24">
        <v>-27.6060285006497</v>
      </c>
      <c r="BD877" s="24">
        <v>-43.409326380300627</v>
      </c>
      <c r="BE877" s="24">
        <v>0</v>
      </c>
      <c r="BF877" s="24">
        <v>0</v>
      </c>
      <c r="BG877" s="24">
        <v>0</v>
      </c>
      <c r="BH877" s="24">
        <v>0</v>
      </c>
      <c r="BI877" s="24">
        <v>0</v>
      </c>
      <c r="BJ877" s="24">
        <v>0</v>
      </c>
      <c r="BK877" s="24">
        <v>0</v>
      </c>
      <c r="BL877" s="24">
        <v>0</v>
      </c>
    </row>
    <row r="878" spans="1:64" x14ac:dyDescent="0.25">
      <c r="A878" t="s">
        <v>5123</v>
      </c>
      <c r="B878">
        <v>154</v>
      </c>
      <c r="C878">
        <v>4</v>
      </c>
      <c r="D878">
        <v>13</v>
      </c>
      <c r="E878" s="24">
        <v>0</v>
      </c>
      <c r="F878" s="24">
        <v>0</v>
      </c>
      <c r="G878" s="24">
        <v>0</v>
      </c>
      <c r="H878" s="24">
        <v>0</v>
      </c>
      <c r="I878" s="24">
        <v>0</v>
      </c>
      <c r="J878" s="24">
        <v>0</v>
      </c>
      <c r="K878" s="24">
        <v>101424.42755840719</v>
      </c>
      <c r="L878" s="24">
        <v>-38517.533430278301</v>
      </c>
      <c r="M878" s="24">
        <v>62906.894128128886</v>
      </c>
      <c r="N878" s="24">
        <v>-62906.894128128886</v>
      </c>
      <c r="O878" s="24">
        <v>-101424.42755840719</v>
      </c>
      <c r="P878" s="24">
        <v>0</v>
      </c>
      <c r="Q878" s="24">
        <v>42.484237275006308</v>
      </c>
      <c r="R878" s="24">
        <v>-15.475861078586604</v>
      </c>
      <c r="S878" s="24">
        <v>27.008376196419704</v>
      </c>
      <c r="T878" s="24">
        <v>0</v>
      </c>
      <c r="U878" s="24">
        <v>0</v>
      </c>
      <c r="V878" s="24">
        <v>0</v>
      </c>
      <c r="W878" s="24">
        <v>0</v>
      </c>
      <c r="X878" s="24">
        <v>0</v>
      </c>
      <c r="Y878" s="24">
        <v>0</v>
      </c>
      <c r="Z878" s="24">
        <v>0</v>
      </c>
      <c r="AA878" s="24">
        <v>101424.42755840719</v>
      </c>
      <c r="AB878" s="24">
        <v>-38517.533430278301</v>
      </c>
      <c r="AC878" s="24">
        <v>62906.894128128886</v>
      </c>
      <c r="AD878" s="24">
        <v>-62906.894128128886</v>
      </c>
      <c r="AE878" s="24">
        <v>-101424.42755840719</v>
      </c>
      <c r="AF878" s="24">
        <v>0</v>
      </c>
      <c r="AG878" s="24">
        <v>42.484237275006308</v>
      </c>
      <c r="AH878" s="24">
        <v>-15.475861078586604</v>
      </c>
      <c r="AI878" s="24">
        <v>27.008376196419704</v>
      </c>
      <c r="AJ878" s="24">
        <v>0</v>
      </c>
      <c r="AK878" s="24">
        <v>0</v>
      </c>
      <c r="AL878" s="24">
        <v>0</v>
      </c>
      <c r="AM878" s="24">
        <v>0</v>
      </c>
      <c r="AN878" s="24">
        <v>0</v>
      </c>
      <c r="AO878" s="24">
        <v>0</v>
      </c>
      <c r="AP878" s="24">
        <v>0</v>
      </c>
      <c r="AQ878" s="24">
        <v>0</v>
      </c>
      <c r="AR878" s="24">
        <v>0</v>
      </c>
      <c r="AS878" s="24">
        <v>0</v>
      </c>
      <c r="AT878" s="24">
        <v>0</v>
      </c>
      <c r="AU878" s="24">
        <v>0</v>
      </c>
      <c r="AV878" s="24">
        <v>0</v>
      </c>
      <c r="AW878" s="24">
        <v>0</v>
      </c>
      <c r="AX878" s="24">
        <v>0</v>
      </c>
      <c r="AY878" s="24">
        <v>0</v>
      </c>
      <c r="AZ878" s="24">
        <v>0</v>
      </c>
      <c r="BA878" s="24">
        <v>-27.008376196419704</v>
      </c>
      <c r="BB878" s="24">
        <v>-42.484237275006308</v>
      </c>
      <c r="BC878" s="24">
        <v>-27.008376196419704</v>
      </c>
      <c r="BD878" s="24">
        <v>-42.484237275006308</v>
      </c>
      <c r="BE878" s="24">
        <v>0</v>
      </c>
      <c r="BF878" s="24">
        <v>0</v>
      </c>
      <c r="BG878" s="24">
        <v>0</v>
      </c>
      <c r="BH878" s="24">
        <v>0</v>
      </c>
      <c r="BI878" s="24">
        <v>0</v>
      </c>
      <c r="BJ878" s="24">
        <v>0</v>
      </c>
      <c r="BK878" s="24">
        <v>0</v>
      </c>
      <c r="BL878" s="24">
        <v>0</v>
      </c>
    </row>
    <row r="879" spans="1:64" x14ac:dyDescent="0.25">
      <c r="A879" t="s">
        <v>5123</v>
      </c>
      <c r="B879">
        <v>155</v>
      </c>
      <c r="C879">
        <v>4</v>
      </c>
      <c r="D879">
        <v>13</v>
      </c>
      <c r="E879" s="24">
        <v>0</v>
      </c>
      <c r="F879" s="24">
        <v>0</v>
      </c>
      <c r="G879" s="24">
        <v>0</v>
      </c>
      <c r="H879" s="24">
        <v>0</v>
      </c>
      <c r="I879" s="24">
        <v>0</v>
      </c>
      <c r="J879" s="24">
        <v>0</v>
      </c>
      <c r="K879" s="24">
        <v>99337.921149738133</v>
      </c>
      <c r="L879" s="24">
        <v>-37717.388283535838</v>
      </c>
      <c r="M879" s="24">
        <v>61620.532866202295</v>
      </c>
      <c r="N879" s="24">
        <v>-61620.532866202295</v>
      </c>
      <c r="O879" s="24">
        <v>-99337.921149738133</v>
      </c>
      <c r="P879" s="24">
        <v>0</v>
      </c>
      <c r="Q879" s="24">
        <v>41.583156918131863</v>
      </c>
      <c r="R879" s="24">
        <v>-15.155967136415711</v>
      </c>
      <c r="S879" s="24">
        <v>26.427189781716152</v>
      </c>
      <c r="T879" s="24">
        <v>0</v>
      </c>
      <c r="U879" s="24">
        <v>0</v>
      </c>
      <c r="V879" s="24">
        <v>0</v>
      </c>
      <c r="W879" s="24">
        <v>0</v>
      </c>
      <c r="X879" s="24">
        <v>0</v>
      </c>
      <c r="Y879" s="24">
        <v>0</v>
      </c>
      <c r="Z879" s="24">
        <v>0</v>
      </c>
      <c r="AA879" s="24">
        <v>99337.921149738133</v>
      </c>
      <c r="AB879" s="24">
        <v>-37717.388283535838</v>
      </c>
      <c r="AC879" s="24">
        <v>61620.532866202295</v>
      </c>
      <c r="AD879" s="24">
        <v>-61620.532866202295</v>
      </c>
      <c r="AE879" s="24">
        <v>-99337.921149738133</v>
      </c>
      <c r="AF879" s="24">
        <v>0</v>
      </c>
      <c r="AG879" s="24">
        <v>41.583156918131863</v>
      </c>
      <c r="AH879" s="24">
        <v>-15.155967136415711</v>
      </c>
      <c r="AI879" s="24">
        <v>26.427189781716152</v>
      </c>
      <c r="AJ879" s="24">
        <v>0</v>
      </c>
      <c r="AK879" s="24">
        <v>0</v>
      </c>
      <c r="AL879" s="24">
        <v>0</v>
      </c>
      <c r="AM879" s="24">
        <v>0</v>
      </c>
      <c r="AN879" s="24">
        <v>0</v>
      </c>
      <c r="AO879" s="24">
        <v>0</v>
      </c>
      <c r="AP879" s="24">
        <v>0</v>
      </c>
      <c r="AQ879" s="24">
        <v>0</v>
      </c>
      <c r="AR879" s="24">
        <v>0</v>
      </c>
      <c r="AS879" s="24">
        <v>0</v>
      </c>
      <c r="AT879" s="24">
        <v>0</v>
      </c>
      <c r="AU879" s="24">
        <v>0</v>
      </c>
      <c r="AV879" s="24">
        <v>0</v>
      </c>
      <c r="AW879" s="24">
        <v>0</v>
      </c>
      <c r="AX879" s="24">
        <v>0</v>
      </c>
      <c r="AY879" s="24">
        <v>0</v>
      </c>
      <c r="AZ879" s="24">
        <v>0</v>
      </c>
      <c r="BA879" s="24">
        <v>-26.427189781716152</v>
      </c>
      <c r="BB879" s="24">
        <v>-41.583156918131863</v>
      </c>
      <c r="BC879" s="24">
        <v>-26.427189781716152</v>
      </c>
      <c r="BD879" s="24">
        <v>-41.583156918131863</v>
      </c>
      <c r="BE879" s="24">
        <v>0</v>
      </c>
      <c r="BF879" s="24">
        <v>0</v>
      </c>
      <c r="BG879" s="24">
        <v>0</v>
      </c>
      <c r="BH879" s="24">
        <v>0</v>
      </c>
      <c r="BI879" s="24">
        <v>0</v>
      </c>
      <c r="BJ879" s="24">
        <v>0</v>
      </c>
      <c r="BK879" s="24">
        <v>0</v>
      </c>
      <c r="BL879" s="24">
        <v>0</v>
      </c>
    </row>
    <row r="880" spans="1:64" x14ac:dyDescent="0.25">
      <c r="A880" t="s">
        <v>5123</v>
      </c>
      <c r="B880">
        <v>156</v>
      </c>
      <c r="C880">
        <v>4</v>
      </c>
      <c r="D880">
        <v>13</v>
      </c>
      <c r="E880" s="24">
        <v>0</v>
      </c>
      <c r="F880" s="24">
        <v>0</v>
      </c>
      <c r="G880" s="24">
        <v>0</v>
      </c>
      <c r="H880" s="24">
        <v>0</v>
      </c>
      <c r="I880" s="24">
        <v>0</v>
      </c>
      <c r="J880" s="24">
        <v>0</v>
      </c>
      <c r="K880" s="24">
        <v>97302.780842475593</v>
      </c>
      <c r="L880" s="24">
        <v>-36934.913628168404</v>
      </c>
      <c r="M880" s="24">
        <v>60367.867214307189</v>
      </c>
      <c r="N880" s="24">
        <v>-60367.867214307189</v>
      </c>
      <c r="O880" s="24">
        <v>-97302.780842475593</v>
      </c>
      <c r="P880" s="24">
        <v>0</v>
      </c>
      <c r="Q880" s="24">
        <v>40.705351384141977</v>
      </c>
      <c r="R880" s="24">
        <v>-14.84343759051626</v>
      </c>
      <c r="S880" s="24">
        <v>25.861913793625718</v>
      </c>
      <c r="T880" s="24">
        <v>0</v>
      </c>
      <c r="U880" s="24">
        <v>0</v>
      </c>
      <c r="V880" s="24">
        <v>0</v>
      </c>
      <c r="W880" s="24">
        <v>0</v>
      </c>
      <c r="X880" s="24">
        <v>0</v>
      </c>
      <c r="Y880" s="24">
        <v>0</v>
      </c>
      <c r="Z880" s="24">
        <v>0</v>
      </c>
      <c r="AA880" s="24">
        <v>97302.780842475593</v>
      </c>
      <c r="AB880" s="24">
        <v>-36934.913628168404</v>
      </c>
      <c r="AC880" s="24">
        <v>60367.867214307189</v>
      </c>
      <c r="AD880" s="24">
        <v>-60367.867214307189</v>
      </c>
      <c r="AE880" s="24">
        <v>-97302.780842475593</v>
      </c>
      <c r="AF880" s="24">
        <v>0</v>
      </c>
      <c r="AG880" s="24">
        <v>40.705351384141977</v>
      </c>
      <c r="AH880" s="24">
        <v>-14.84343759051626</v>
      </c>
      <c r="AI880" s="24">
        <v>25.861913793625718</v>
      </c>
      <c r="AJ880" s="24">
        <v>0</v>
      </c>
      <c r="AK880" s="24">
        <v>0</v>
      </c>
      <c r="AL880" s="24">
        <v>0</v>
      </c>
      <c r="AM880" s="24">
        <v>0</v>
      </c>
      <c r="AN880" s="24">
        <v>0</v>
      </c>
      <c r="AO880" s="24">
        <v>0</v>
      </c>
      <c r="AP880" s="24">
        <v>0</v>
      </c>
      <c r="AQ880" s="24">
        <v>0</v>
      </c>
      <c r="AR880" s="24">
        <v>0</v>
      </c>
      <c r="AS880" s="24">
        <v>0</v>
      </c>
      <c r="AT880" s="24">
        <v>0</v>
      </c>
      <c r="AU880" s="24">
        <v>0</v>
      </c>
      <c r="AV880" s="24">
        <v>0</v>
      </c>
      <c r="AW880" s="24">
        <v>0</v>
      </c>
      <c r="AX880" s="24">
        <v>0</v>
      </c>
      <c r="AY880" s="24">
        <v>0</v>
      </c>
      <c r="AZ880" s="24">
        <v>0</v>
      </c>
      <c r="BA880" s="24">
        <v>-25.861913793625718</v>
      </c>
      <c r="BB880" s="24">
        <v>-40.705351384141977</v>
      </c>
      <c r="BC880" s="24">
        <v>-25.861913793625718</v>
      </c>
      <c r="BD880" s="24">
        <v>-40.705351384141977</v>
      </c>
      <c r="BE880" s="24">
        <v>0</v>
      </c>
      <c r="BF880" s="24">
        <v>0</v>
      </c>
      <c r="BG880" s="24">
        <v>0</v>
      </c>
      <c r="BH880" s="24">
        <v>0</v>
      </c>
      <c r="BI880" s="24">
        <v>0</v>
      </c>
      <c r="BJ880" s="24">
        <v>0</v>
      </c>
      <c r="BK880" s="24">
        <v>0</v>
      </c>
      <c r="BL880" s="24">
        <v>0</v>
      </c>
    </row>
    <row r="881" spans="1:64" x14ac:dyDescent="0.25">
      <c r="A881" t="s">
        <v>5123</v>
      </c>
      <c r="B881">
        <v>157</v>
      </c>
      <c r="C881">
        <v>1</v>
      </c>
      <c r="D881">
        <v>14</v>
      </c>
      <c r="E881" s="24">
        <v>0</v>
      </c>
      <c r="F881" s="24">
        <v>0</v>
      </c>
      <c r="G881" s="24">
        <v>0</v>
      </c>
      <c r="H881" s="24">
        <v>0</v>
      </c>
      <c r="I881" s="24">
        <v>0</v>
      </c>
      <c r="J881" s="24">
        <v>0</v>
      </c>
      <c r="K881" s="24">
        <v>95317.547317042947</v>
      </c>
      <c r="L881" s="24">
        <v>-36169.73568995297</v>
      </c>
      <c r="M881" s="24">
        <v>59147.811627089977</v>
      </c>
      <c r="N881" s="24">
        <v>-59147.811627089977</v>
      </c>
      <c r="O881" s="24">
        <v>-95317.547317042947</v>
      </c>
      <c r="P881" s="24">
        <v>0</v>
      </c>
      <c r="Q881" s="24">
        <v>39.850112360680214</v>
      </c>
      <c r="R881" s="24">
        <v>-14.538097328157164</v>
      </c>
      <c r="S881" s="24">
        <v>25.31201503252305</v>
      </c>
      <c r="T881" s="24">
        <v>0</v>
      </c>
      <c r="U881" s="24">
        <v>0</v>
      </c>
      <c r="V881" s="24">
        <v>0</v>
      </c>
      <c r="W881" s="24">
        <v>0</v>
      </c>
      <c r="X881" s="24">
        <v>0</v>
      </c>
      <c r="Y881" s="24">
        <v>0</v>
      </c>
      <c r="Z881" s="24">
        <v>0</v>
      </c>
      <c r="AA881" s="24">
        <v>95317.547317042947</v>
      </c>
      <c r="AB881" s="24">
        <v>-36169.73568995297</v>
      </c>
      <c r="AC881" s="24">
        <v>59147.811627089977</v>
      </c>
      <c r="AD881" s="24">
        <v>-59147.811627089977</v>
      </c>
      <c r="AE881" s="24">
        <v>-95317.547317042947</v>
      </c>
      <c r="AF881" s="24">
        <v>0</v>
      </c>
      <c r="AG881" s="24">
        <v>39.850112360680214</v>
      </c>
      <c r="AH881" s="24">
        <v>-14.538097328157164</v>
      </c>
      <c r="AI881" s="24">
        <v>25.31201503252305</v>
      </c>
      <c r="AJ881" s="24">
        <v>0</v>
      </c>
      <c r="AK881" s="24">
        <v>0</v>
      </c>
      <c r="AL881" s="24">
        <v>0</v>
      </c>
      <c r="AM881" s="24">
        <v>0</v>
      </c>
      <c r="AN881" s="24">
        <v>0</v>
      </c>
      <c r="AO881" s="24">
        <v>0</v>
      </c>
      <c r="AP881" s="24">
        <v>0</v>
      </c>
      <c r="AQ881" s="24">
        <v>0</v>
      </c>
      <c r="AR881" s="24">
        <v>0</v>
      </c>
      <c r="AS881" s="24">
        <v>0</v>
      </c>
      <c r="AT881" s="24">
        <v>0</v>
      </c>
      <c r="AU881" s="24">
        <v>0</v>
      </c>
      <c r="AV881" s="24">
        <v>0</v>
      </c>
      <c r="AW881" s="24">
        <v>0</v>
      </c>
      <c r="AX881" s="24">
        <v>0</v>
      </c>
      <c r="AY881" s="24">
        <v>0</v>
      </c>
      <c r="AZ881" s="24">
        <v>0</v>
      </c>
      <c r="BA881" s="24">
        <v>-25.31201503252305</v>
      </c>
      <c r="BB881" s="24">
        <v>-39.850112360680214</v>
      </c>
      <c r="BC881" s="24">
        <v>-25.31201503252305</v>
      </c>
      <c r="BD881" s="24">
        <v>-39.850112360680214</v>
      </c>
      <c r="BE881" s="24">
        <v>0</v>
      </c>
      <c r="BF881" s="24">
        <v>0</v>
      </c>
      <c r="BG881" s="24">
        <v>0</v>
      </c>
      <c r="BH881" s="24">
        <v>0</v>
      </c>
      <c r="BI881" s="24">
        <v>0</v>
      </c>
      <c r="BJ881" s="24">
        <v>0</v>
      </c>
      <c r="BK881" s="24">
        <v>0</v>
      </c>
      <c r="BL881" s="24">
        <v>0</v>
      </c>
    </row>
    <row r="882" spans="1:64" x14ac:dyDescent="0.25">
      <c r="A882" t="s">
        <v>5123</v>
      </c>
      <c r="B882">
        <v>158</v>
      </c>
      <c r="C882">
        <v>1</v>
      </c>
      <c r="D882">
        <v>14</v>
      </c>
      <c r="E882" s="24">
        <v>0</v>
      </c>
      <c r="F882" s="24">
        <v>0</v>
      </c>
      <c r="G882" s="24">
        <v>0</v>
      </c>
      <c r="H882" s="24">
        <v>0</v>
      </c>
      <c r="I882" s="24">
        <v>0</v>
      </c>
      <c r="J882" s="24">
        <v>0</v>
      </c>
      <c r="K882" s="24">
        <v>93380.807200841606</v>
      </c>
      <c r="L882" s="24">
        <v>-35421.484971560538</v>
      </c>
      <c r="M882" s="24">
        <v>57959.322229281068</v>
      </c>
      <c r="N882" s="24">
        <v>-57959.322229281068</v>
      </c>
      <c r="O882" s="24">
        <v>-93380.807200841606</v>
      </c>
      <c r="P882" s="24">
        <v>0</v>
      </c>
      <c r="Q882" s="24">
        <v>39.016756161294325</v>
      </c>
      <c r="R882" s="24">
        <v>-14.239774634232162</v>
      </c>
      <c r="S882" s="24">
        <v>24.776981527062162</v>
      </c>
      <c r="T882" s="24">
        <v>0</v>
      </c>
      <c r="U882" s="24">
        <v>0</v>
      </c>
      <c r="V882" s="24">
        <v>0</v>
      </c>
      <c r="W882" s="24">
        <v>0</v>
      </c>
      <c r="X882" s="24">
        <v>0</v>
      </c>
      <c r="Y882" s="24">
        <v>0</v>
      </c>
      <c r="Z882" s="24">
        <v>0</v>
      </c>
      <c r="AA882" s="24">
        <v>93380.807200841606</v>
      </c>
      <c r="AB882" s="24">
        <v>-35421.484971560538</v>
      </c>
      <c r="AC882" s="24">
        <v>57959.322229281068</v>
      </c>
      <c r="AD882" s="24">
        <v>-57959.322229281068</v>
      </c>
      <c r="AE882" s="24">
        <v>-93380.807200841606</v>
      </c>
      <c r="AF882" s="24">
        <v>0</v>
      </c>
      <c r="AG882" s="24">
        <v>39.016756161294325</v>
      </c>
      <c r="AH882" s="24">
        <v>-14.239774634232162</v>
      </c>
      <c r="AI882" s="24">
        <v>24.776981527062162</v>
      </c>
      <c r="AJ882" s="24">
        <v>0</v>
      </c>
      <c r="AK882" s="24">
        <v>0</v>
      </c>
      <c r="AL882" s="24">
        <v>0</v>
      </c>
      <c r="AM882" s="24">
        <v>0</v>
      </c>
      <c r="AN882" s="24">
        <v>0</v>
      </c>
      <c r="AO882" s="24">
        <v>0</v>
      </c>
      <c r="AP882" s="24">
        <v>0</v>
      </c>
      <c r="AQ882" s="24">
        <v>0</v>
      </c>
      <c r="AR882" s="24">
        <v>0</v>
      </c>
      <c r="AS882" s="24">
        <v>0</v>
      </c>
      <c r="AT882" s="24">
        <v>0</v>
      </c>
      <c r="AU882" s="24">
        <v>0</v>
      </c>
      <c r="AV882" s="24">
        <v>0</v>
      </c>
      <c r="AW882" s="24">
        <v>0</v>
      </c>
      <c r="AX882" s="24">
        <v>0</v>
      </c>
      <c r="AY882" s="24">
        <v>0</v>
      </c>
      <c r="AZ882" s="24">
        <v>0</v>
      </c>
      <c r="BA882" s="24">
        <v>-24.776981527062162</v>
      </c>
      <c r="BB882" s="24">
        <v>-39.016756161294325</v>
      </c>
      <c r="BC882" s="24">
        <v>-24.776981527062162</v>
      </c>
      <c r="BD882" s="24">
        <v>-39.016756161294325</v>
      </c>
      <c r="BE882" s="24">
        <v>0</v>
      </c>
      <c r="BF882" s="24">
        <v>0</v>
      </c>
      <c r="BG882" s="24">
        <v>0</v>
      </c>
      <c r="BH882" s="24">
        <v>0</v>
      </c>
      <c r="BI882" s="24">
        <v>0</v>
      </c>
      <c r="BJ882" s="24">
        <v>0</v>
      </c>
      <c r="BK882" s="24">
        <v>0</v>
      </c>
      <c r="BL882" s="24">
        <v>0</v>
      </c>
    </row>
    <row r="883" spans="1:64" x14ac:dyDescent="0.25">
      <c r="A883" t="s">
        <v>5123</v>
      </c>
      <c r="B883">
        <v>159</v>
      </c>
      <c r="C883">
        <v>1</v>
      </c>
      <c r="D883">
        <v>14</v>
      </c>
      <c r="E883" s="24">
        <v>0</v>
      </c>
      <c r="F883" s="24">
        <v>0</v>
      </c>
      <c r="G883" s="24">
        <v>0</v>
      </c>
      <c r="H883" s="24">
        <v>0</v>
      </c>
      <c r="I883" s="24">
        <v>0</v>
      </c>
      <c r="J883" s="24">
        <v>0</v>
      </c>
      <c r="K883" s="24">
        <v>91491.191556036472</v>
      </c>
      <c r="L883" s="24">
        <v>-34689.796598799527</v>
      </c>
      <c r="M883" s="24">
        <v>56801.394957236946</v>
      </c>
      <c r="N883" s="24">
        <v>-56801.394957236946</v>
      </c>
      <c r="O883" s="24">
        <v>-91491.191556036472</v>
      </c>
      <c r="P883" s="24">
        <v>0</v>
      </c>
      <c r="Q883" s="24">
        <v>38.204622778543126</v>
      </c>
      <c r="R883" s="24">
        <v>-13.948301224667375</v>
      </c>
      <c r="S883" s="24">
        <v>24.25632155387575</v>
      </c>
      <c r="T883" s="24">
        <v>0</v>
      </c>
      <c r="U883" s="24">
        <v>0</v>
      </c>
      <c r="V883" s="24">
        <v>0</v>
      </c>
      <c r="W883" s="24">
        <v>0</v>
      </c>
      <c r="X883" s="24">
        <v>0</v>
      </c>
      <c r="Y883" s="24">
        <v>0</v>
      </c>
      <c r="Z883" s="24">
        <v>0</v>
      </c>
      <c r="AA883" s="24">
        <v>91491.191556036472</v>
      </c>
      <c r="AB883" s="24">
        <v>-34689.796598799527</v>
      </c>
      <c r="AC883" s="24">
        <v>56801.394957236946</v>
      </c>
      <c r="AD883" s="24">
        <v>-56801.394957236946</v>
      </c>
      <c r="AE883" s="24">
        <v>-91491.191556036472</v>
      </c>
      <c r="AF883" s="24">
        <v>0</v>
      </c>
      <c r="AG883" s="24">
        <v>38.204622778543126</v>
      </c>
      <c r="AH883" s="24">
        <v>-13.948301224667375</v>
      </c>
      <c r="AI883" s="24">
        <v>24.25632155387575</v>
      </c>
      <c r="AJ883" s="24">
        <v>0</v>
      </c>
      <c r="AK883" s="24">
        <v>0</v>
      </c>
      <c r="AL883" s="24">
        <v>0</v>
      </c>
      <c r="AM883" s="24">
        <v>0</v>
      </c>
      <c r="AN883" s="24">
        <v>0</v>
      </c>
      <c r="AO883" s="24">
        <v>0</v>
      </c>
      <c r="AP883" s="24">
        <v>0</v>
      </c>
      <c r="AQ883" s="24">
        <v>0</v>
      </c>
      <c r="AR883" s="24">
        <v>0</v>
      </c>
      <c r="AS883" s="24">
        <v>0</v>
      </c>
      <c r="AT883" s="24">
        <v>0</v>
      </c>
      <c r="AU883" s="24">
        <v>0</v>
      </c>
      <c r="AV883" s="24">
        <v>0</v>
      </c>
      <c r="AW883" s="24">
        <v>0</v>
      </c>
      <c r="AX883" s="24">
        <v>0</v>
      </c>
      <c r="AY883" s="24">
        <v>0</v>
      </c>
      <c r="AZ883" s="24">
        <v>0</v>
      </c>
      <c r="BA883" s="24">
        <v>-24.25632155387575</v>
      </c>
      <c r="BB883" s="24">
        <v>-38.204622778543126</v>
      </c>
      <c r="BC883" s="24">
        <v>-24.25632155387575</v>
      </c>
      <c r="BD883" s="24">
        <v>-38.204622778543126</v>
      </c>
      <c r="BE883" s="24">
        <v>0</v>
      </c>
      <c r="BF883" s="24">
        <v>0</v>
      </c>
      <c r="BG883" s="24">
        <v>0</v>
      </c>
      <c r="BH883" s="24">
        <v>0</v>
      </c>
      <c r="BI883" s="24">
        <v>0</v>
      </c>
      <c r="BJ883" s="24">
        <v>0</v>
      </c>
      <c r="BK883" s="24">
        <v>0</v>
      </c>
      <c r="BL883" s="24">
        <v>0</v>
      </c>
    </row>
    <row r="884" spans="1:64" x14ac:dyDescent="0.25">
      <c r="A884" t="s">
        <v>5123</v>
      </c>
      <c r="B884">
        <v>160</v>
      </c>
      <c r="C884">
        <v>2</v>
      </c>
      <c r="D884">
        <v>14</v>
      </c>
      <c r="E884" s="24">
        <v>0</v>
      </c>
      <c r="F884" s="24">
        <v>0</v>
      </c>
      <c r="G884" s="24">
        <v>0</v>
      </c>
      <c r="H884" s="24">
        <v>0</v>
      </c>
      <c r="I884" s="24">
        <v>0</v>
      </c>
      <c r="J884" s="24">
        <v>0</v>
      </c>
      <c r="K884" s="24">
        <v>89647.374412722886</v>
      </c>
      <c r="L884" s="24">
        <v>-33974.310617640615</v>
      </c>
      <c r="M884" s="24">
        <v>55673.063795082271</v>
      </c>
      <c r="N884" s="24">
        <v>-55673.063795082271</v>
      </c>
      <c r="O884" s="24">
        <v>-89647.374412722886</v>
      </c>
      <c r="P884" s="24">
        <v>0</v>
      </c>
      <c r="Q884" s="24">
        <v>37.413074975705968</v>
      </c>
      <c r="R884" s="24">
        <v>-13.663512266961334</v>
      </c>
      <c r="S884" s="24">
        <v>23.749562708744634</v>
      </c>
      <c r="T884" s="24">
        <v>0</v>
      </c>
      <c r="U884" s="24">
        <v>0</v>
      </c>
      <c r="V884" s="24">
        <v>0</v>
      </c>
      <c r="W884" s="24">
        <v>0</v>
      </c>
      <c r="X884" s="24">
        <v>0</v>
      </c>
      <c r="Y884" s="24">
        <v>0</v>
      </c>
      <c r="Z884" s="24">
        <v>0</v>
      </c>
      <c r="AA884" s="24">
        <v>89647.374412722886</v>
      </c>
      <c r="AB884" s="24">
        <v>-33974.310617640615</v>
      </c>
      <c r="AC884" s="24">
        <v>55673.063795082271</v>
      </c>
      <c r="AD884" s="24">
        <v>-55673.063795082271</v>
      </c>
      <c r="AE884" s="24">
        <v>-89647.374412722886</v>
      </c>
      <c r="AF884" s="24">
        <v>0</v>
      </c>
      <c r="AG884" s="24">
        <v>37.413074975705968</v>
      </c>
      <c r="AH884" s="24">
        <v>-13.663512266961334</v>
      </c>
      <c r="AI884" s="24">
        <v>23.749562708744634</v>
      </c>
      <c r="AJ884" s="24">
        <v>0</v>
      </c>
      <c r="AK884" s="24">
        <v>0</v>
      </c>
      <c r="AL884" s="24">
        <v>0</v>
      </c>
      <c r="AM884" s="24">
        <v>0</v>
      </c>
      <c r="AN884" s="24">
        <v>0</v>
      </c>
      <c r="AO884" s="24">
        <v>0</v>
      </c>
      <c r="AP884" s="24">
        <v>0</v>
      </c>
      <c r="AQ884" s="24">
        <v>0</v>
      </c>
      <c r="AR884" s="24">
        <v>0</v>
      </c>
      <c r="AS884" s="24">
        <v>0</v>
      </c>
      <c r="AT884" s="24">
        <v>0</v>
      </c>
      <c r="AU884" s="24">
        <v>0</v>
      </c>
      <c r="AV884" s="24">
        <v>0</v>
      </c>
      <c r="AW884" s="24">
        <v>0</v>
      </c>
      <c r="AX884" s="24">
        <v>0</v>
      </c>
      <c r="AY884" s="24">
        <v>0</v>
      </c>
      <c r="AZ884" s="24">
        <v>0</v>
      </c>
      <c r="BA884" s="24">
        <v>-23.749562708744634</v>
      </c>
      <c r="BB884" s="24">
        <v>-37.413074975705968</v>
      </c>
      <c r="BC884" s="24">
        <v>-23.749562708744634</v>
      </c>
      <c r="BD884" s="24">
        <v>-37.413074975705968</v>
      </c>
      <c r="BE884" s="24">
        <v>0</v>
      </c>
      <c r="BF884" s="24">
        <v>0</v>
      </c>
      <c r="BG884" s="24">
        <v>0</v>
      </c>
      <c r="BH884" s="24">
        <v>0</v>
      </c>
      <c r="BI884" s="24">
        <v>0</v>
      </c>
      <c r="BJ884" s="24">
        <v>0</v>
      </c>
      <c r="BK884" s="24">
        <v>0</v>
      </c>
      <c r="BL884" s="24">
        <v>0</v>
      </c>
    </row>
    <row r="885" spans="1:64" x14ac:dyDescent="0.25">
      <c r="A885" t="s">
        <v>5123</v>
      </c>
      <c r="B885">
        <v>161</v>
      </c>
      <c r="C885">
        <v>2</v>
      </c>
      <c r="D885">
        <v>14</v>
      </c>
      <c r="E885" s="24">
        <v>0</v>
      </c>
      <c r="F885" s="24">
        <v>0</v>
      </c>
      <c r="G885" s="24">
        <v>0</v>
      </c>
      <c r="H885" s="24">
        <v>0</v>
      </c>
      <c r="I885" s="24">
        <v>0</v>
      </c>
      <c r="J885" s="24">
        <v>0</v>
      </c>
      <c r="K885" s="24">
        <v>87848.0713474527</v>
      </c>
      <c r="L885" s="24">
        <v>-33274.672247603536</v>
      </c>
      <c r="M885" s="24">
        <v>54573.399099849164</v>
      </c>
      <c r="N885" s="24">
        <v>-54573.399099849164</v>
      </c>
      <c r="O885" s="24">
        <v>-87848.0713474527</v>
      </c>
      <c r="P885" s="24">
        <v>0</v>
      </c>
      <c r="Q885" s="24">
        <v>36.641497415519552</v>
      </c>
      <c r="R885" s="24">
        <v>-13.385246389279928</v>
      </c>
      <c r="S885" s="24">
        <v>23.256251026239624</v>
      </c>
      <c r="T885" s="24">
        <v>0</v>
      </c>
      <c r="U885" s="24">
        <v>0</v>
      </c>
      <c r="V885" s="24">
        <v>0</v>
      </c>
      <c r="W885" s="24">
        <v>0</v>
      </c>
      <c r="X885" s="24">
        <v>0</v>
      </c>
      <c r="Y885" s="24">
        <v>0</v>
      </c>
      <c r="Z885" s="24">
        <v>0</v>
      </c>
      <c r="AA885" s="24">
        <v>87848.0713474527</v>
      </c>
      <c r="AB885" s="24">
        <v>-33274.672247603536</v>
      </c>
      <c r="AC885" s="24">
        <v>54573.399099849164</v>
      </c>
      <c r="AD885" s="24">
        <v>-54573.399099849164</v>
      </c>
      <c r="AE885" s="24">
        <v>-87848.0713474527</v>
      </c>
      <c r="AF885" s="24">
        <v>0</v>
      </c>
      <c r="AG885" s="24">
        <v>36.641497415519552</v>
      </c>
      <c r="AH885" s="24">
        <v>-13.385246389279928</v>
      </c>
      <c r="AI885" s="24">
        <v>23.256251026239624</v>
      </c>
      <c r="AJ885" s="24">
        <v>0</v>
      </c>
      <c r="AK885" s="24">
        <v>0</v>
      </c>
      <c r="AL885" s="24">
        <v>0</v>
      </c>
      <c r="AM885" s="24">
        <v>0</v>
      </c>
      <c r="AN885" s="24">
        <v>0</v>
      </c>
      <c r="AO885" s="24">
        <v>0</v>
      </c>
      <c r="AP885" s="24">
        <v>0</v>
      </c>
      <c r="AQ885" s="24">
        <v>0</v>
      </c>
      <c r="AR885" s="24">
        <v>0</v>
      </c>
      <c r="AS885" s="24">
        <v>0</v>
      </c>
      <c r="AT885" s="24">
        <v>0</v>
      </c>
      <c r="AU885" s="24">
        <v>0</v>
      </c>
      <c r="AV885" s="24">
        <v>0</v>
      </c>
      <c r="AW885" s="24">
        <v>0</v>
      </c>
      <c r="AX885" s="24">
        <v>0</v>
      </c>
      <c r="AY885" s="24">
        <v>0</v>
      </c>
      <c r="AZ885" s="24">
        <v>0</v>
      </c>
      <c r="BA885" s="24">
        <v>-23.256251026239624</v>
      </c>
      <c r="BB885" s="24">
        <v>-36.641497415519552</v>
      </c>
      <c r="BC885" s="24">
        <v>-23.256251026239624</v>
      </c>
      <c r="BD885" s="24">
        <v>-36.641497415519552</v>
      </c>
      <c r="BE885" s="24">
        <v>0</v>
      </c>
      <c r="BF885" s="24">
        <v>0</v>
      </c>
      <c r="BG885" s="24">
        <v>0</v>
      </c>
      <c r="BH885" s="24">
        <v>0</v>
      </c>
      <c r="BI885" s="24">
        <v>0</v>
      </c>
      <c r="BJ885" s="24">
        <v>0</v>
      </c>
      <c r="BK885" s="24">
        <v>0</v>
      </c>
      <c r="BL885" s="24">
        <v>0</v>
      </c>
    </row>
    <row r="886" spans="1:64" x14ac:dyDescent="0.25">
      <c r="A886" t="s">
        <v>5123</v>
      </c>
      <c r="B886">
        <v>162</v>
      </c>
      <c r="C886">
        <v>2</v>
      </c>
      <c r="D886">
        <v>14</v>
      </c>
      <c r="E886" s="24">
        <v>0</v>
      </c>
      <c r="F886" s="24">
        <v>0</v>
      </c>
      <c r="G886" s="24">
        <v>0</v>
      </c>
      <c r="H886" s="24">
        <v>0</v>
      </c>
      <c r="I886" s="24">
        <v>0</v>
      </c>
      <c r="J886" s="24">
        <v>0</v>
      </c>
      <c r="K886" s="24">
        <v>86092.03810633719</v>
      </c>
      <c r="L886" s="24">
        <v>-32590.532096162438</v>
      </c>
      <c r="M886" s="24">
        <v>53501.506010174751</v>
      </c>
      <c r="N886" s="24">
        <v>-53501.506010174751</v>
      </c>
      <c r="O886" s="24">
        <v>-86092.03810633719</v>
      </c>
      <c r="P886" s="24">
        <v>0</v>
      </c>
      <c r="Q886" s="24">
        <v>35.889295824508736</v>
      </c>
      <c r="R886" s="24">
        <v>-13.113345679470513</v>
      </c>
      <c r="S886" s="24">
        <v>22.775950145038223</v>
      </c>
      <c r="T886" s="24">
        <v>0</v>
      </c>
      <c r="U886" s="24">
        <v>0</v>
      </c>
      <c r="V886" s="24">
        <v>0</v>
      </c>
      <c r="W886" s="24">
        <v>0</v>
      </c>
      <c r="X886" s="24">
        <v>0</v>
      </c>
      <c r="Y886" s="24">
        <v>0</v>
      </c>
      <c r="Z886" s="24">
        <v>0</v>
      </c>
      <c r="AA886" s="24">
        <v>86092.03810633719</v>
      </c>
      <c r="AB886" s="24">
        <v>-32590.532096162438</v>
      </c>
      <c r="AC886" s="24">
        <v>53501.506010174751</v>
      </c>
      <c r="AD886" s="24">
        <v>-53501.506010174751</v>
      </c>
      <c r="AE886" s="24">
        <v>-86092.03810633719</v>
      </c>
      <c r="AF886" s="24">
        <v>0</v>
      </c>
      <c r="AG886" s="24">
        <v>35.889295824508736</v>
      </c>
      <c r="AH886" s="24">
        <v>-13.113345679470513</v>
      </c>
      <c r="AI886" s="24">
        <v>22.775950145038223</v>
      </c>
      <c r="AJ886" s="24">
        <v>0</v>
      </c>
      <c r="AK886" s="24">
        <v>0</v>
      </c>
      <c r="AL886" s="24">
        <v>0</v>
      </c>
      <c r="AM886" s="24">
        <v>0</v>
      </c>
      <c r="AN886" s="24">
        <v>0</v>
      </c>
      <c r="AO886" s="24">
        <v>0</v>
      </c>
      <c r="AP886" s="24">
        <v>0</v>
      </c>
      <c r="AQ886" s="24">
        <v>0</v>
      </c>
      <c r="AR886" s="24">
        <v>0</v>
      </c>
      <c r="AS886" s="24">
        <v>0</v>
      </c>
      <c r="AT886" s="24">
        <v>0</v>
      </c>
      <c r="AU886" s="24">
        <v>0</v>
      </c>
      <c r="AV886" s="24">
        <v>0</v>
      </c>
      <c r="AW886" s="24">
        <v>0</v>
      </c>
      <c r="AX886" s="24">
        <v>0</v>
      </c>
      <c r="AY886" s="24">
        <v>0</v>
      </c>
      <c r="AZ886" s="24">
        <v>0</v>
      </c>
      <c r="BA886" s="24">
        <v>-22.775950145038223</v>
      </c>
      <c r="BB886" s="24">
        <v>-35.889295824508736</v>
      </c>
      <c r="BC886" s="24">
        <v>-22.775950145038223</v>
      </c>
      <c r="BD886" s="24">
        <v>-35.889295824508736</v>
      </c>
      <c r="BE886" s="24">
        <v>0</v>
      </c>
      <c r="BF886" s="24">
        <v>0</v>
      </c>
      <c r="BG886" s="24">
        <v>0</v>
      </c>
      <c r="BH886" s="24">
        <v>0</v>
      </c>
      <c r="BI886" s="24">
        <v>0</v>
      </c>
      <c r="BJ886" s="24">
        <v>0</v>
      </c>
      <c r="BK886" s="24">
        <v>0</v>
      </c>
      <c r="BL886" s="24">
        <v>0</v>
      </c>
    </row>
    <row r="887" spans="1:64" x14ac:dyDescent="0.25">
      <c r="A887" t="s">
        <v>5123</v>
      </c>
      <c r="B887">
        <v>163</v>
      </c>
      <c r="C887">
        <v>3</v>
      </c>
      <c r="D887">
        <v>14</v>
      </c>
      <c r="E887" s="24">
        <v>0</v>
      </c>
      <c r="F887" s="24">
        <v>0</v>
      </c>
      <c r="G887" s="24">
        <v>0</v>
      </c>
      <c r="H887" s="24">
        <v>0</v>
      </c>
      <c r="I887" s="24">
        <v>0</v>
      </c>
      <c r="J887" s="24">
        <v>0</v>
      </c>
      <c r="K887" s="24">
        <v>84378.06927151978</v>
      </c>
      <c r="L887" s="24">
        <v>-31921.546337001026</v>
      </c>
      <c r="M887" s="24">
        <v>52456.522934518754</v>
      </c>
      <c r="N887" s="24">
        <v>-52456.522934518754</v>
      </c>
      <c r="O887" s="24">
        <v>-84378.06927151978</v>
      </c>
      <c r="P887" s="24">
        <v>0</v>
      </c>
      <c r="Q887" s="24">
        <v>35.155896191488864</v>
      </c>
      <c r="R887" s="24">
        <v>-12.847655675315764</v>
      </c>
      <c r="S887" s="24">
        <v>22.3082405161731</v>
      </c>
      <c r="T887" s="24">
        <v>0</v>
      </c>
      <c r="U887" s="24">
        <v>0</v>
      </c>
      <c r="V887" s="24">
        <v>0</v>
      </c>
      <c r="W887" s="24">
        <v>0</v>
      </c>
      <c r="X887" s="24">
        <v>0</v>
      </c>
      <c r="Y887" s="24">
        <v>0</v>
      </c>
      <c r="Z887" s="24">
        <v>0</v>
      </c>
      <c r="AA887" s="24">
        <v>84378.06927151978</v>
      </c>
      <c r="AB887" s="24">
        <v>-31921.546337001026</v>
      </c>
      <c r="AC887" s="24">
        <v>52456.522934518754</v>
      </c>
      <c r="AD887" s="24">
        <v>-52456.522934518754</v>
      </c>
      <c r="AE887" s="24">
        <v>-84378.06927151978</v>
      </c>
      <c r="AF887" s="24">
        <v>0</v>
      </c>
      <c r="AG887" s="24">
        <v>35.155896191488864</v>
      </c>
      <c r="AH887" s="24">
        <v>-12.847655675315764</v>
      </c>
      <c r="AI887" s="24">
        <v>22.3082405161731</v>
      </c>
      <c r="AJ887" s="24">
        <v>0</v>
      </c>
      <c r="AK887" s="24">
        <v>0</v>
      </c>
      <c r="AL887" s="24">
        <v>0</v>
      </c>
      <c r="AM887" s="24">
        <v>0</v>
      </c>
      <c r="AN887" s="24">
        <v>0</v>
      </c>
      <c r="AO887" s="24">
        <v>0</v>
      </c>
      <c r="AP887" s="24">
        <v>0</v>
      </c>
      <c r="AQ887" s="24">
        <v>0</v>
      </c>
      <c r="AR887" s="24">
        <v>0</v>
      </c>
      <c r="AS887" s="24">
        <v>0</v>
      </c>
      <c r="AT887" s="24">
        <v>0</v>
      </c>
      <c r="AU887" s="24">
        <v>0</v>
      </c>
      <c r="AV887" s="24">
        <v>0</v>
      </c>
      <c r="AW887" s="24">
        <v>0</v>
      </c>
      <c r="AX887" s="24">
        <v>0</v>
      </c>
      <c r="AY887" s="24">
        <v>0</v>
      </c>
      <c r="AZ887" s="24">
        <v>0</v>
      </c>
      <c r="BA887" s="24">
        <v>-22.3082405161731</v>
      </c>
      <c r="BB887" s="24">
        <v>-35.155896191488864</v>
      </c>
      <c r="BC887" s="24">
        <v>-22.3082405161731</v>
      </c>
      <c r="BD887" s="24">
        <v>-35.155896191488864</v>
      </c>
      <c r="BE887" s="24">
        <v>0</v>
      </c>
      <c r="BF887" s="24">
        <v>0</v>
      </c>
      <c r="BG887" s="24">
        <v>0</v>
      </c>
      <c r="BH887" s="24">
        <v>0</v>
      </c>
      <c r="BI887" s="24">
        <v>0</v>
      </c>
      <c r="BJ887" s="24">
        <v>0</v>
      </c>
      <c r="BK887" s="24">
        <v>0</v>
      </c>
      <c r="BL887" s="24">
        <v>0</v>
      </c>
    </row>
    <row r="888" spans="1:64" x14ac:dyDescent="0.25">
      <c r="A888" t="s">
        <v>5123</v>
      </c>
      <c r="B888">
        <v>164</v>
      </c>
      <c r="C888">
        <v>3</v>
      </c>
      <c r="D888">
        <v>14</v>
      </c>
      <c r="E888" s="24">
        <v>0</v>
      </c>
      <c r="F888" s="24">
        <v>0</v>
      </c>
      <c r="G888" s="24">
        <v>0</v>
      </c>
      <c r="H888" s="24">
        <v>0</v>
      </c>
      <c r="I888" s="24">
        <v>0</v>
      </c>
      <c r="J888" s="24">
        <v>0</v>
      </c>
      <c r="K888" s="24">
        <v>82704.99697047472</v>
      </c>
      <c r="L888" s="24">
        <v>-31267.376856327057</v>
      </c>
      <c r="M888" s="24">
        <v>51437.620114147663</v>
      </c>
      <c r="N888" s="24">
        <v>-51437.620114147663</v>
      </c>
      <c r="O888" s="24">
        <v>-82704.99697047472</v>
      </c>
      <c r="P888" s="24">
        <v>0</v>
      </c>
      <c r="Q888" s="24">
        <v>34.440743998708058</v>
      </c>
      <c r="R888" s="24">
        <v>-12.58802534694405</v>
      </c>
      <c r="S888" s="24">
        <v>21.852718651764008</v>
      </c>
      <c r="T888" s="24">
        <v>0</v>
      </c>
      <c r="U888" s="24">
        <v>0</v>
      </c>
      <c r="V888" s="24">
        <v>0</v>
      </c>
      <c r="W888" s="24">
        <v>0</v>
      </c>
      <c r="X888" s="24">
        <v>0</v>
      </c>
      <c r="Y888" s="24">
        <v>0</v>
      </c>
      <c r="Z888" s="24">
        <v>0</v>
      </c>
      <c r="AA888" s="24">
        <v>82704.99697047472</v>
      </c>
      <c r="AB888" s="24">
        <v>-31267.376856327057</v>
      </c>
      <c r="AC888" s="24">
        <v>51437.620114147663</v>
      </c>
      <c r="AD888" s="24">
        <v>-51437.620114147663</v>
      </c>
      <c r="AE888" s="24">
        <v>-82704.99697047472</v>
      </c>
      <c r="AF888" s="24">
        <v>0</v>
      </c>
      <c r="AG888" s="24">
        <v>34.440743998708058</v>
      </c>
      <c r="AH888" s="24">
        <v>-12.58802534694405</v>
      </c>
      <c r="AI888" s="24">
        <v>21.852718651764008</v>
      </c>
      <c r="AJ888" s="24">
        <v>0</v>
      </c>
      <c r="AK888" s="24">
        <v>0</v>
      </c>
      <c r="AL888" s="24">
        <v>0</v>
      </c>
      <c r="AM888" s="24">
        <v>0</v>
      </c>
      <c r="AN888" s="24">
        <v>0</v>
      </c>
      <c r="AO888" s="24">
        <v>0</v>
      </c>
      <c r="AP888" s="24">
        <v>0</v>
      </c>
      <c r="AQ888" s="24">
        <v>0</v>
      </c>
      <c r="AR888" s="24">
        <v>0</v>
      </c>
      <c r="AS888" s="24">
        <v>0</v>
      </c>
      <c r="AT888" s="24">
        <v>0</v>
      </c>
      <c r="AU888" s="24">
        <v>0</v>
      </c>
      <c r="AV888" s="24">
        <v>0</v>
      </c>
      <c r="AW888" s="24">
        <v>0</v>
      </c>
      <c r="AX888" s="24">
        <v>0</v>
      </c>
      <c r="AY888" s="24">
        <v>0</v>
      </c>
      <c r="AZ888" s="24">
        <v>0</v>
      </c>
      <c r="BA888" s="24">
        <v>-21.852718651764008</v>
      </c>
      <c r="BB888" s="24">
        <v>-34.440743998708058</v>
      </c>
      <c r="BC888" s="24">
        <v>-21.852718651764008</v>
      </c>
      <c r="BD888" s="24">
        <v>-34.440743998708058</v>
      </c>
      <c r="BE888" s="24">
        <v>0</v>
      </c>
      <c r="BF888" s="24">
        <v>0</v>
      </c>
      <c r="BG888" s="24">
        <v>0</v>
      </c>
      <c r="BH888" s="24">
        <v>0</v>
      </c>
      <c r="BI888" s="24">
        <v>0</v>
      </c>
      <c r="BJ888" s="24">
        <v>0</v>
      </c>
      <c r="BK888" s="24">
        <v>0</v>
      </c>
      <c r="BL888" s="24">
        <v>0</v>
      </c>
    </row>
    <row r="889" spans="1:64" x14ac:dyDescent="0.25">
      <c r="A889" t="s">
        <v>5123</v>
      </c>
      <c r="B889">
        <v>165</v>
      </c>
      <c r="C889">
        <v>3</v>
      </c>
      <c r="D889">
        <v>14</v>
      </c>
      <c r="E889" s="24">
        <v>0</v>
      </c>
      <c r="F889" s="24">
        <v>0</v>
      </c>
      <c r="G889" s="24">
        <v>0</v>
      </c>
      <c r="H889" s="24">
        <v>0</v>
      </c>
      <c r="I889" s="24">
        <v>0</v>
      </c>
      <c r="J889" s="24">
        <v>0</v>
      </c>
      <c r="K889" s="24">
        <v>81071.689627155662</v>
      </c>
      <c r="L889" s="24">
        <v>-30627.691370509565</v>
      </c>
      <c r="M889" s="24">
        <v>50443.998256646097</v>
      </c>
      <c r="N889" s="24">
        <v>-50443.998256646097</v>
      </c>
      <c r="O889" s="24">
        <v>-81071.689627155662</v>
      </c>
      <c r="P889" s="24">
        <v>0</v>
      </c>
      <c r="Q889" s="24">
        <v>33.743303484337957</v>
      </c>
      <c r="R889" s="24">
        <v>-12.334307072276715</v>
      </c>
      <c r="S889" s="24">
        <v>21.408996412061242</v>
      </c>
      <c r="T889" s="24">
        <v>0</v>
      </c>
      <c r="U889" s="24">
        <v>0</v>
      </c>
      <c r="V889" s="24">
        <v>0</v>
      </c>
      <c r="W889" s="24">
        <v>0</v>
      </c>
      <c r="X889" s="24">
        <v>0</v>
      </c>
      <c r="Y889" s="24">
        <v>0</v>
      </c>
      <c r="Z889" s="24">
        <v>0</v>
      </c>
      <c r="AA889" s="24">
        <v>81071.689627155662</v>
      </c>
      <c r="AB889" s="24">
        <v>-30627.691370509565</v>
      </c>
      <c r="AC889" s="24">
        <v>50443.998256646097</v>
      </c>
      <c r="AD889" s="24">
        <v>-50443.998256646097</v>
      </c>
      <c r="AE889" s="24">
        <v>-81071.689627155662</v>
      </c>
      <c r="AF889" s="24">
        <v>0</v>
      </c>
      <c r="AG889" s="24">
        <v>33.743303484337957</v>
      </c>
      <c r="AH889" s="24">
        <v>-12.334307072276715</v>
      </c>
      <c r="AI889" s="24">
        <v>21.408996412061242</v>
      </c>
      <c r="AJ889" s="24">
        <v>0</v>
      </c>
      <c r="AK889" s="24">
        <v>0</v>
      </c>
      <c r="AL889" s="24">
        <v>0</v>
      </c>
      <c r="AM889" s="24">
        <v>0</v>
      </c>
      <c r="AN889" s="24">
        <v>0</v>
      </c>
      <c r="AO889" s="24">
        <v>0</v>
      </c>
      <c r="AP889" s="24">
        <v>0</v>
      </c>
      <c r="AQ889" s="24">
        <v>0</v>
      </c>
      <c r="AR889" s="24">
        <v>0</v>
      </c>
      <c r="AS889" s="24">
        <v>0</v>
      </c>
      <c r="AT889" s="24">
        <v>0</v>
      </c>
      <c r="AU889" s="24">
        <v>0</v>
      </c>
      <c r="AV889" s="24">
        <v>0</v>
      </c>
      <c r="AW889" s="24">
        <v>0</v>
      </c>
      <c r="AX889" s="24">
        <v>0</v>
      </c>
      <c r="AY889" s="24">
        <v>0</v>
      </c>
      <c r="AZ889" s="24">
        <v>0</v>
      </c>
      <c r="BA889" s="24">
        <v>-21.408996412061242</v>
      </c>
      <c r="BB889" s="24">
        <v>-33.743303484337957</v>
      </c>
      <c r="BC889" s="24">
        <v>-21.408996412061242</v>
      </c>
      <c r="BD889" s="24">
        <v>-33.743303484337957</v>
      </c>
      <c r="BE889" s="24">
        <v>0</v>
      </c>
      <c r="BF889" s="24">
        <v>0</v>
      </c>
      <c r="BG889" s="24">
        <v>0</v>
      </c>
      <c r="BH889" s="24">
        <v>0</v>
      </c>
      <c r="BI889" s="24">
        <v>0</v>
      </c>
      <c r="BJ889" s="24">
        <v>0</v>
      </c>
      <c r="BK889" s="24">
        <v>0</v>
      </c>
      <c r="BL889" s="24">
        <v>0</v>
      </c>
    </row>
    <row r="890" spans="1:64" x14ac:dyDescent="0.25">
      <c r="A890" t="s">
        <v>5123</v>
      </c>
      <c r="B890">
        <v>166</v>
      </c>
      <c r="C890">
        <v>4</v>
      </c>
      <c r="D890">
        <v>14</v>
      </c>
      <c r="E890" s="24">
        <v>0</v>
      </c>
      <c r="F890" s="24">
        <v>0</v>
      </c>
      <c r="G890" s="24">
        <v>0</v>
      </c>
      <c r="H890" s="24">
        <v>0</v>
      </c>
      <c r="I890" s="24">
        <v>0</v>
      </c>
      <c r="J890" s="24">
        <v>0</v>
      </c>
      <c r="K890" s="24">
        <v>79477.050753973424</v>
      </c>
      <c r="L890" s="24">
        <v>-30002.16351763159</v>
      </c>
      <c r="M890" s="24">
        <v>49474.887236341834</v>
      </c>
      <c r="N890" s="24">
        <v>-49474.887236341834</v>
      </c>
      <c r="O890" s="24">
        <v>-79477.050753973424</v>
      </c>
      <c r="P890" s="24">
        <v>0</v>
      </c>
      <c r="Q890" s="24">
        <v>33.063056935137865</v>
      </c>
      <c r="R890" s="24">
        <v>-12.086356606720074</v>
      </c>
      <c r="S890" s="24">
        <v>20.976700328417792</v>
      </c>
      <c r="T890" s="24">
        <v>0</v>
      </c>
      <c r="U890" s="24">
        <v>0</v>
      </c>
      <c r="V890" s="24">
        <v>0</v>
      </c>
      <c r="W890" s="24">
        <v>0</v>
      </c>
      <c r="X890" s="24">
        <v>0</v>
      </c>
      <c r="Y890" s="24">
        <v>0</v>
      </c>
      <c r="Z890" s="24">
        <v>0</v>
      </c>
      <c r="AA890" s="24">
        <v>79477.050753973424</v>
      </c>
      <c r="AB890" s="24">
        <v>-30002.16351763159</v>
      </c>
      <c r="AC890" s="24">
        <v>49474.887236341834</v>
      </c>
      <c r="AD890" s="24">
        <v>-49474.887236341834</v>
      </c>
      <c r="AE890" s="24">
        <v>-79477.050753973424</v>
      </c>
      <c r="AF890" s="24">
        <v>0</v>
      </c>
      <c r="AG890" s="24">
        <v>33.063056935137865</v>
      </c>
      <c r="AH890" s="24">
        <v>-12.086356606720074</v>
      </c>
      <c r="AI890" s="24">
        <v>20.976700328417792</v>
      </c>
      <c r="AJ890" s="24">
        <v>0</v>
      </c>
      <c r="AK890" s="24">
        <v>0</v>
      </c>
      <c r="AL890" s="24">
        <v>0</v>
      </c>
      <c r="AM890" s="24">
        <v>0</v>
      </c>
      <c r="AN890" s="24">
        <v>0</v>
      </c>
      <c r="AO890" s="24">
        <v>0</v>
      </c>
      <c r="AP890" s="24">
        <v>0</v>
      </c>
      <c r="AQ890" s="24">
        <v>0</v>
      </c>
      <c r="AR890" s="24">
        <v>0</v>
      </c>
      <c r="AS890" s="24">
        <v>0</v>
      </c>
      <c r="AT890" s="24">
        <v>0</v>
      </c>
      <c r="AU890" s="24">
        <v>0</v>
      </c>
      <c r="AV890" s="24">
        <v>0</v>
      </c>
      <c r="AW890" s="24">
        <v>0</v>
      </c>
      <c r="AX890" s="24">
        <v>0</v>
      </c>
      <c r="AY890" s="24">
        <v>0</v>
      </c>
      <c r="AZ890" s="24">
        <v>0</v>
      </c>
      <c r="BA890" s="24">
        <v>-20.976700328417792</v>
      </c>
      <c r="BB890" s="24">
        <v>-33.063056935137865</v>
      </c>
      <c r="BC890" s="24">
        <v>-20.976700328417792</v>
      </c>
      <c r="BD890" s="24">
        <v>-33.063056935137865</v>
      </c>
      <c r="BE890" s="24">
        <v>0</v>
      </c>
      <c r="BF890" s="24">
        <v>0</v>
      </c>
      <c r="BG890" s="24">
        <v>0</v>
      </c>
      <c r="BH890" s="24">
        <v>0</v>
      </c>
      <c r="BI890" s="24">
        <v>0</v>
      </c>
      <c r="BJ890" s="24">
        <v>0</v>
      </c>
      <c r="BK890" s="24">
        <v>0</v>
      </c>
      <c r="BL890" s="24">
        <v>0</v>
      </c>
    </row>
    <row r="891" spans="1:64" x14ac:dyDescent="0.25">
      <c r="A891" t="s">
        <v>5123</v>
      </c>
      <c r="B891">
        <v>167</v>
      </c>
      <c r="C891">
        <v>4</v>
      </c>
      <c r="D891">
        <v>14</v>
      </c>
      <c r="E891" s="24">
        <v>0</v>
      </c>
      <c r="F891" s="24">
        <v>0</v>
      </c>
      <c r="G891" s="24">
        <v>0</v>
      </c>
      <c r="H891" s="24">
        <v>0</v>
      </c>
      <c r="I891" s="24">
        <v>0</v>
      </c>
      <c r="J891" s="24">
        <v>0</v>
      </c>
      <c r="K891" s="24">
        <v>77920.017783515155</v>
      </c>
      <c r="L891" s="24">
        <v>-29390.4729257375</v>
      </c>
      <c r="M891" s="24">
        <v>48529.544857777655</v>
      </c>
      <c r="N891" s="24">
        <v>-48529.544857777655</v>
      </c>
      <c r="O891" s="24">
        <v>-77920.017783515155</v>
      </c>
      <c r="P891" s="24">
        <v>0</v>
      </c>
      <c r="Q891" s="24">
        <v>32.399504007807991</v>
      </c>
      <c r="R891" s="24">
        <v>-11.844033047666017</v>
      </c>
      <c r="S891" s="24">
        <v>20.555470960141975</v>
      </c>
      <c r="T891" s="24">
        <v>0</v>
      </c>
      <c r="U891" s="24">
        <v>0</v>
      </c>
      <c r="V891" s="24">
        <v>0</v>
      </c>
      <c r="W891" s="24">
        <v>0</v>
      </c>
      <c r="X891" s="24">
        <v>0</v>
      </c>
      <c r="Y891" s="24">
        <v>0</v>
      </c>
      <c r="Z891" s="24">
        <v>0</v>
      </c>
      <c r="AA891" s="24">
        <v>77920.017783515155</v>
      </c>
      <c r="AB891" s="24">
        <v>-29390.4729257375</v>
      </c>
      <c r="AC891" s="24">
        <v>48529.544857777655</v>
      </c>
      <c r="AD891" s="24">
        <v>-48529.544857777655</v>
      </c>
      <c r="AE891" s="24">
        <v>-77920.017783515155</v>
      </c>
      <c r="AF891" s="24">
        <v>0</v>
      </c>
      <c r="AG891" s="24">
        <v>32.399504007807991</v>
      </c>
      <c r="AH891" s="24">
        <v>-11.844033047666017</v>
      </c>
      <c r="AI891" s="24">
        <v>20.555470960141975</v>
      </c>
      <c r="AJ891" s="24">
        <v>0</v>
      </c>
      <c r="AK891" s="24">
        <v>0</v>
      </c>
      <c r="AL891" s="24">
        <v>0</v>
      </c>
      <c r="AM891" s="24">
        <v>0</v>
      </c>
      <c r="AN891" s="24">
        <v>0</v>
      </c>
      <c r="AO891" s="24">
        <v>0</v>
      </c>
      <c r="AP891" s="24">
        <v>0</v>
      </c>
      <c r="AQ891" s="24">
        <v>0</v>
      </c>
      <c r="AR891" s="24">
        <v>0</v>
      </c>
      <c r="AS891" s="24">
        <v>0</v>
      </c>
      <c r="AT891" s="24">
        <v>0</v>
      </c>
      <c r="AU891" s="24">
        <v>0</v>
      </c>
      <c r="AV891" s="24">
        <v>0</v>
      </c>
      <c r="AW891" s="24">
        <v>0</v>
      </c>
      <c r="AX891" s="24">
        <v>0</v>
      </c>
      <c r="AY891" s="24">
        <v>0</v>
      </c>
      <c r="AZ891" s="24">
        <v>0</v>
      </c>
      <c r="BA891" s="24">
        <v>-20.555470960141975</v>
      </c>
      <c r="BB891" s="24">
        <v>-32.399504007807991</v>
      </c>
      <c r="BC891" s="24">
        <v>-20.555470960141975</v>
      </c>
      <c r="BD891" s="24">
        <v>-32.399504007807991</v>
      </c>
      <c r="BE891" s="24">
        <v>0</v>
      </c>
      <c r="BF891" s="24">
        <v>0</v>
      </c>
      <c r="BG891" s="24">
        <v>0</v>
      </c>
      <c r="BH891" s="24">
        <v>0</v>
      </c>
      <c r="BI891" s="24">
        <v>0</v>
      </c>
      <c r="BJ891" s="24">
        <v>0</v>
      </c>
      <c r="BK891" s="24">
        <v>0</v>
      </c>
      <c r="BL891" s="24">
        <v>0</v>
      </c>
    </row>
    <row r="892" spans="1:64" x14ac:dyDescent="0.25">
      <c r="A892" t="s">
        <v>5123</v>
      </c>
      <c r="B892">
        <v>168</v>
      </c>
      <c r="C892">
        <v>4</v>
      </c>
      <c r="D892">
        <v>14</v>
      </c>
      <c r="E892" s="24">
        <v>0</v>
      </c>
      <c r="F892" s="24">
        <v>0</v>
      </c>
      <c r="G892" s="24">
        <v>0</v>
      </c>
      <c r="H892" s="24">
        <v>0</v>
      </c>
      <c r="I892" s="24">
        <v>0</v>
      </c>
      <c r="J892" s="24">
        <v>0</v>
      </c>
      <c r="K892" s="24">
        <v>76399.560939140618</v>
      </c>
      <c r="L892" s="24">
        <v>-28792.30526021868</v>
      </c>
      <c r="M892" s="24">
        <v>47607.255678921938</v>
      </c>
      <c r="N892" s="24">
        <v>-47607.255678921938</v>
      </c>
      <c r="O892" s="24">
        <v>-76399.560939140618</v>
      </c>
      <c r="P892" s="24">
        <v>0</v>
      </c>
      <c r="Q892" s="24">
        <v>31.752161077951314</v>
      </c>
      <c r="R892" s="24">
        <v>-11.607198794259602</v>
      </c>
      <c r="S892" s="24">
        <v>20.144962283691711</v>
      </c>
      <c r="T892" s="24">
        <v>0</v>
      </c>
      <c r="U892" s="24">
        <v>0</v>
      </c>
      <c r="V892" s="24">
        <v>0</v>
      </c>
      <c r="W892" s="24">
        <v>0</v>
      </c>
      <c r="X892" s="24">
        <v>0</v>
      </c>
      <c r="Y892" s="24">
        <v>0</v>
      </c>
      <c r="Z892" s="24">
        <v>0</v>
      </c>
      <c r="AA892" s="24">
        <v>76399.560939140618</v>
      </c>
      <c r="AB892" s="24">
        <v>-28792.30526021868</v>
      </c>
      <c r="AC892" s="24">
        <v>47607.255678921938</v>
      </c>
      <c r="AD892" s="24">
        <v>-47607.255678921938</v>
      </c>
      <c r="AE892" s="24">
        <v>-76399.560939140618</v>
      </c>
      <c r="AF892" s="24">
        <v>0</v>
      </c>
      <c r="AG892" s="24">
        <v>31.752161077951314</v>
      </c>
      <c r="AH892" s="24">
        <v>-11.607198794259602</v>
      </c>
      <c r="AI892" s="24">
        <v>20.144962283691711</v>
      </c>
      <c r="AJ892" s="24">
        <v>0</v>
      </c>
      <c r="AK892" s="24">
        <v>0</v>
      </c>
      <c r="AL892" s="24">
        <v>0</v>
      </c>
      <c r="AM892" s="24">
        <v>0</v>
      </c>
      <c r="AN892" s="24">
        <v>0</v>
      </c>
      <c r="AO892" s="24">
        <v>0</v>
      </c>
      <c r="AP892" s="24">
        <v>0</v>
      </c>
      <c r="AQ892" s="24">
        <v>0</v>
      </c>
      <c r="AR892" s="24">
        <v>0</v>
      </c>
      <c r="AS892" s="24">
        <v>0</v>
      </c>
      <c r="AT892" s="24">
        <v>0</v>
      </c>
      <c r="AU892" s="24">
        <v>0</v>
      </c>
      <c r="AV892" s="24">
        <v>0</v>
      </c>
      <c r="AW892" s="24">
        <v>0</v>
      </c>
      <c r="AX892" s="24">
        <v>0</v>
      </c>
      <c r="AY892" s="24">
        <v>0</v>
      </c>
      <c r="AZ892" s="24">
        <v>0</v>
      </c>
      <c r="BA892" s="24">
        <v>-20.144962283691711</v>
      </c>
      <c r="BB892" s="24">
        <v>-31.752161077951314</v>
      </c>
      <c r="BC892" s="24">
        <v>-20.144962283691711</v>
      </c>
      <c r="BD892" s="24">
        <v>-31.752161077951314</v>
      </c>
      <c r="BE892" s="24">
        <v>0</v>
      </c>
      <c r="BF892" s="24">
        <v>0</v>
      </c>
      <c r="BG892" s="24">
        <v>0</v>
      </c>
      <c r="BH892" s="24">
        <v>0</v>
      </c>
      <c r="BI892" s="24">
        <v>0</v>
      </c>
      <c r="BJ892" s="24">
        <v>0</v>
      </c>
      <c r="BK892" s="24">
        <v>0</v>
      </c>
      <c r="BL892" s="24">
        <v>0</v>
      </c>
    </row>
    <row r="893" spans="1:64" x14ac:dyDescent="0.25">
      <c r="A893" t="s">
        <v>5123</v>
      </c>
      <c r="B893">
        <v>169</v>
      </c>
      <c r="C893">
        <v>1</v>
      </c>
      <c r="D893">
        <v>15</v>
      </c>
      <c r="E893" s="24">
        <v>0</v>
      </c>
      <c r="F893" s="24">
        <v>0</v>
      </c>
      <c r="G893" s="24">
        <v>0</v>
      </c>
      <c r="H893" s="24">
        <v>0</v>
      </c>
      <c r="I893" s="24">
        <v>0</v>
      </c>
      <c r="J893" s="24">
        <v>0</v>
      </c>
      <c r="K893" s="24">
        <v>74914.682143345475</v>
      </c>
      <c r="L893" s="24">
        <v>-28207.352252557874</v>
      </c>
      <c r="M893" s="24">
        <v>46707.329890787601</v>
      </c>
      <c r="N893" s="24">
        <v>-46707.329890787601</v>
      </c>
      <c r="O893" s="24">
        <v>-74914.682143345475</v>
      </c>
      <c r="P893" s="24">
        <v>0</v>
      </c>
      <c r="Q893" s="24">
        <v>31.120560615523573</v>
      </c>
      <c r="R893" s="24">
        <v>-11.375719503652363</v>
      </c>
      <c r="S893" s="24">
        <v>19.74484111187121</v>
      </c>
      <c r="T893" s="24">
        <v>0</v>
      </c>
      <c r="U893" s="24">
        <v>0</v>
      </c>
      <c r="V893" s="24">
        <v>0</v>
      </c>
      <c r="W893" s="24">
        <v>0</v>
      </c>
      <c r="X893" s="24">
        <v>0</v>
      </c>
      <c r="Y893" s="24">
        <v>0</v>
      </c>
      <c r="Z893" s="24">
        <v>0</v>
      </c>
      <c r="AA893" s="24">
        <v>74914.682143345475</v>
      </c>
      <c r="AB893" s="24">
        <v>-28207.352252557874</v>
      </c>
      <c r="AC893" s="24">
        <v>46707.329890787601</v>
      </c>
      <c r="AD893" s="24">
        <v>-46707.329890787601</v>
      </c>
      <c r="AE893" s="24">
        <v>-74914.682143345475</v>
      </c>
      <c r="AF893" s="24">
        <v>0</v>
      </c>
      <c r="AG893" s="24">
        <v>31.120560615523573</v>
      </c>
      <c r="AH893" s="24">
        <v>-11.375719503652363</v>
      </c>
      <c r="AI893" s="24">
        <v>19.74484111187121</v>
      </c>
      <c r="AJ893" s="24">
        <v>0</v>
      </c>
      <c r="AK893" s="24">
        <v>0</v>
      </c>
      <c r="AL893" s="24">
        <v>0</v>
      </c>
      <c r="AM893" s="24">
        <v>0</v>
      </c>
      <c r="AN893" s="24">
        <v>0</v>
      </c>
      <c r="AO893" s="24">
        <v>0</v>
      </c>
      <c r="AP893" s="24">
        <v>0</v>
      </c>
      <c r="AQ893" s="24">
        <v>0</v>
      </c>
      <c r="AR893" s="24">
        <v>0</v>
      </c>
      <c r="AS893" s="24">
        <v>0</v>
      </c>
      <c r="AT893" s="24">
        <v>0</v>
      </c>
      <c r="AU893" s="24">
        <v>0</v>
      </c>
      <c r="AV893" s="24">
        <v>0</v>
      </c>
      <c r="AW893" s="24">
        <v>0</v>
      </c>
      <c r="AX893" s="24">
        <v>0</v>
      </c>
      <c r="AY893" s="24">
        <v>0</v>
      </c>
      <c r="AZ893" s="24">
        <v>0</v>
      </c>
      <c r="BA893" s="24">
        <v>-19.74484111187121</v>
      </c>
      <c r="BB893" s="24">
        <v>-31.120560615523573</v>
      </c>
      <c r="BC893" s="24">
        <v>-19.74484111187121</v>
      </c>
      <c r="BD893" s="24">
        <v>-31.120560615523573</v>
      </c>
      <c r="BE893" s="24">
        <v>0</v>
      </c>
      <c r="BF893" s="24">
        <v>0</v>
      </c>
      <c r="BG893" s="24">
        <v>0</v>
      </c>
      <c r="BH893" s="24">
        <v>0</v>
      </c>
      <c r="BI893" s="24">
        <v>0</v>
      </c>
      <c r="BJ893" s="24">
        <v>0</v>
      </c>
      <c r="BK893" s="24">
        <v>0</v>
      </c>
      <c r="BL893" s="24">
        <v>0</v>
      </c>
    </row>
    <row r="894" spans="1:64" x14ac:dyDescent="0.25">
      <c r="A894" t="s">
        <v>5123</v>
      </c>
      <c r="B894">
        <v>170</v>
      </c>
      <c r="C894">
        <v>1</v>
      </c>
      <c r="D894">
        <v>15</v>
      </c>
      <c r="E894" s="24">
        <v>0</v>
      </c>
      <c r="F894" s="24">
        <v>0</v>
      </c>
      <c r="G894" s="24">
        <v>0</v>
      </c>
      <c r="H894" s="24">
        <v>0</v>
      </c>
      <c r="I894" s="24">
        <v>0</v>
      </c>
      <c r="J894" s="24">
        <v>0</v>
      </c>
      <c r="K894" s="24">
        <v>73464.41396278888</v>
      </c>
      <c r="L894" s="24">
        <v>-27635.311712272465</v>
      </c>
      <c r="M894" s="24">
        <v>45829.102250516415</v>
      </c>
      <c r="N894" s="24">
        <v>-45829.102250516415</v>
      </c>
      <c r="O894" s="24">
        <v>-73464.41396278888</v>
      </c>
      <c r="P894" s="24">
        <v>0</v>
      </c>
      <c r="Q894" s="24">
        <v>30.5042505856145</v>
      </c>
      <c r="R894" s="24">
        <v>-11.149464043868647</v>
      </c>
      <c r="S894" s="24">
        <v>19.354786541745852</v>
      </c>
      <c r="T894" s="24">
        <v>0</v>
      </c>
      <c r="U894" s="24">
        <v>0</v>
      </c>
      <c r="V894" s="24">
        <v>0</v>
      </c>
      <c r="W894" s="24">
        <v>0</v>
      </c>
      <c r="X894" s="24">
        <v>0</v>
      </c>
      <c r="Y894" s="24">
        <v>0</v>
      </c>
      <c r="Z894" s="24">
        <v>0</v>
      </c>
      <c r="AA894" s="24">
        <v>73464.41396278888</v>
      </c>
      <c r="AB894" s="24">
        <v>-27635.311712272465</v>
      </c>
      <c r="AC894" s="24">
        <v>45829.102250516415</v>
      </c>
      <c r="AD894" s="24">
        <v>-45829.102250516415</v>
      </c>
      <c r="AE894" s="24">
        <v>-73464.41396278888</v>
      </c>
      <c r="AF894" s="24">
        <v>0</v>
      </c>
      <c r="AG894" s="24">
        <v>30.5042505856145</v>
      </c>
      <c r="AH894" s="24">
        <v>-11.149464043868647</v>
      </c>
      <c r="AI894" s="24">
        <v>19.354786541745852</v>
      </c>
      <c r="AJ894" s="24">
        <v>0</v>
      </c>
      <c r="AK894" s="24">
        <v>0</v>
      </c>
      <c r="AL894" s="24">
        <v>0</v>
      </c>
      <c r="AM894" s="24">
        <v>0</v>
      </c>
      <c r="AN894" s="24">
        <v>0</v>
      </c>
      <c r="AO894" s="24">
        <v>0</v>
      </c>
      <c r="AP894" s="24">
        <v>0</v>
      </c>
      <c r="AQ894" s="24">
        <v>0</v>
      </c>
      <c r="AR894" s="24">
        <v>0</v>
      </c>
      <c r="AS894" s="24">
        <v>0</v>
      </c>
      <c r="AT894" s="24">
        <v>0</v>
      </c>
      <c r="AU894" s="24">
        <v>0</v>
      </c>
      <c r="AV894" s="24">
        <v>0</v>
      </c>
      <c r="AW894" s="24">
        <v>0</v>
      </c>
      <c r="AX894" s="24">
        <v>0</v>
      </c>
      <c r="AY894" s="24">
        <v>0</v>
      </c>
      <c r="AZ894" s="24">
        <v>0</v>
      </c>
      <c r="BA894" s="24">
        <v>-19.354786541745852</v>
      </c>
      <c r="BB894" s="24">
        <v>-30.5042505856145</v>
      </c>
      <c r="BC894" s="24">
        <v>-19.354786541745852</v>
      </c>
      <c r="BD894" s="24">
        <v>-30.5042505856145</v>
      </c>
      <c r="BE894" s="24">
        <v>0</v>
      </c>
      <c r="BF894" s="24">
        <v>0</v>
      </c>
      <c r="BG894" s="24">
        <v>0</v>
      </c>
      <c r="BH894" s="24">
        <v>0</v>
      </c>
      <c r="BI894" s="24">
        <v>0</v>
      </c>
      <c r="BJ894" s="24">
        <v>0</v>
      </c>
      <c r="BK894" s="24">
        <v>0</v>
      </c>
      <c r="BL894" s="24">
        <v>0</v>
      </c>
    </row>
    <row r="895" spans="1:64" x14ac:dyDescent="0.25">
      <c r="A895" t="s">
        <v>5123</v>
      </c>
      <c r="B895">
        <v>171</v>
      </c>
      <c r="C895">
        <v>1</v>
      </c>
      <c r="D895">
        <v>15</v>
      </c>
      <c r="E895" s="24">
        <v>0</v>
      </c>
      <c r="F895" s="24">
        <v>0</v>
      </c>
      <c r="G895" s="24">
        <v>0</v>
      </c>
      <c r="H895" s="24">
        <v>0</v>
      </c>
      <c r="I895" s="24">
        <v>0</v>
      </c>
      <c r="J895" s="24">
        <v>0</v>
      </c>
      <c r="K895" s="24">
        <v>72047.818589054048</v>
      </c>
      <c r="L895" s="24">
        <v>-27075.887523971498</v>
      </c>
      <c r="M895" s="24">
        <v>44971.93106508255</v>
      </c>
      <c r="N895" s="24">
        <v>-44971.93106508255</v>
      </c>
      <c r="O895" s="24">
        <v>-72047.818589054048</v>
      </c>
      <c r="P895" s="24">
        <v>0</v>
      </c>
      <c r="Q895" s="24">
        <v>29.902793873330666</v>
      </c>
      <c r="R895" s="24">
        <v>-10.928304443717934</v>
      </c>
      <c r="S895" s="24">
        <v>18.974489429612731</v>
      </c>
      <c r="T895" s="24">
        <v>0</v>
      </c>
      <c r="U895" s="24">
        <v>0</v>
      </c>
      <c r="V895" s="24">
        <v>0</v>
      </c>
      <c r="W895" s="24">
        <v>0</v>
      </c>
      <c r="X895" s="24">
        <v>0</v>
      </c>
      <c r="Y895" s="24">
        <v>0</v>
      </c>
      <c r="Z895" s="24">
        <v>0</v>
      </c>
      <c r="AA895" s="24">
        <v>72047.818589054048</v>
      </c>
      <c r="AB895" s="24">
        <v>-27075.887523971498</v>
      </c>
      <c r="AC895" s="24">
        <v>44971.93106508255</v>
      </c>
      <c r="AD895" s="24">
        <v>-44971.93106508255</v>
      </c>
      <c r="AE895" s="24">
        <v>-72047.818589054048</v>
      </c>
      <c r="AF895" s="24">
        <v>0</v>
      </c>
      <c r="AG895" s="24">
        <v>29.902793873330666</v>
      </c>
      <c r="AH895" s="24">
        <v>-10.928304443717934</v>
      </c>
      <c r="AI895" s="24">
        <v>18.974489429612731</v>
      </c>
      <c r="AJ895" s="24">
        <v>0</v>
      </c>
      <c r="AK895" s="24">
        <v>0</v>
      </c>
      <c r="AL895" s="24">
        <v>0</v>
      </c>
      <c r="AM895" s="24">
        <v>0</v>
      </c>
      <c r="AN895" s="24">
        <v>0</v>
      </c>
      <c r="AO895" s="24">
        <v>0</v>
      </c>
      <c r="AP895" s="24">
        <v>0</v>
      </c>
      <c r="AQ895" s="24">
        <v>0</v>
      </c>
      <c r="AR895" s="24">
        <v>0</v>
      </c>
      <c r="AS895" s="24">
        <v>0</v>
      </c>
      <c r="AT895" s="24">
        <v>0</v>
      </c>
      <c r="AU895" s="24">
        <v>0</v>
      </c>
      <c r="AV895" s="24">
        <v>0</v>
      </c>
      <c r="AW895" s="24">
        <v>0</v>
      </c>
      <c r="AX895" s="24">
        <v>0</v>
      </c>
      <c r="AY895" s="24">
        <v>0</v>
      </c>
      <c r="AZ895" s="24">
        <v>0</v>
      </c>
      <c r="BA895" s="24">
        <v>-18.974489429612731</v>
      </c>
      <c r="BB895" s="24">
        <v>-29.902793873330666</v>
      </c>
      <c r="BC895" s="24">
        <v>-18.974489429612731</v>
      </c>
      <c r="BD895" s="24">
        <v>-29.902793873330666</v>
      </c>
      <c r="BE895" s="24">
        <v>0</v>
      </c>
      <c r="BF895" s="24">
        <v>0</v>
      </c>
      <c r="BG895" s="24">
        <v>0</v>
      </c>
      <c r="BH895" s="24">
        <v>0</v>
      </c>
      <c r="BI895" s="24">
        <v>0</v>
      </c>
      <c r="BJ895" s="24">
        <v>0</v>
      </c>
      <c r="BK895" s="24">
        <v>0</v>
      </c>
      <c r="BL895" s="24">
        <v>0</v>
      </c>
    </row>
    <row r="896" spans="1:64" x14ac:dyDescent="0.25">
      <c r="A896" t="s">
        <v>5123</v>
      </c>
      <c r="B896">
        <v>172</v>
      </c>
      <c r="C896">
        <v>2</v>
      </c>
      <c r="D896">
        <v>15</v>
      </c>
      <c r="E896" s="24">
        <v>0</v>
      </c>
      <c r="F896" s="24">
        <v>0</v>
      </c>
      <c r="G896" s="24">
        <v>0</v>
      </c>
      <c r="H896" s="24">
        <v>0</v>
      </c>
      <c r="I896" s="24">
        <v>0</v>
      </c>
      <c r="J896" s="24">
        <v>0</v>
      </c>
      <c r="K896" s="24">
        <v>70663.986853972077</v>
      </c>
      <c r="L896" s="24">
        <v>-26528.789631150663</v>
      </c>
      <c r="M896" s="24">
        <v>44135.197222821414</v>
      </c>
      <c r="N896" s="24">
        <v>-44135.197222821414</v>
      </c>
      <c r="O896" s="24">
        <v>-70663.986853972077</v>
      </c>
      <c r="P896" s="24">
        <v>0</v>
      </c>
      <c r="Q896" s="24">
        <v>29.315767732146924</v>
      </c>
      <c r="R896" s="24">
        <v>-10.712115840749902</v>
      </c>
      <c r="S896" s="24">
        <v>18.603651891397021</v>
      </c>
      <c r="T896" s="24">
        <v>0</v>
      </c>
      <c r="U896" s="24">
        <v>0</v>
      </c>
      <c r="V896" s="24">
        <v>0</v>
      </c>
      <c r="W896" s="24">
        <v>0</v>
      </c>
      <c r="X896" s="24">
        <v>0</v>
      </c>
      <c r="Y896" s="24">
        <v>0</v>
      </c>
      <c r="Z896" s="24">
        <v>0</v>
      </c>
      <c r="AA896" s="24">
        <v>70663.986853972077</v>
      </c>
      <c r="AB896" s="24">
        <v>-26528.789631150663</v>
      </c>
      <c r="AC896" s="24">
        <v>44135.197222821414</v>
      </c>
      <c r="AD896" s="24">
        <v>-44135.197222821414</v>
      </c>
      <c r="AE896" s="24">
        <v>-70663.986853972077</v>
      </c>
      <c r="AF896" s="24">
        <v>0</v>
      </c>
      <c r="AG896" s="24">
        <v>29.315767732146924</v>
      </c>
      <c r="AH896" s="24">
        <v>-10.712115840749902</v>
      </c>
      <c r="AI896" s="24">
        <v>18.603651891397021</v>
      </c>
      <c r="AJ896" s="24">
        <v>0</v>
      </c>
      <c r="AK896" s="24">
        <v>0</v>
      </c>
      <c r="AL896" s="24">
        <v>0</v>
      </c>
      <c r="AM896" s="24">
        <v>0</v>
      </c>
      <c r="AN896" s="24">
        <v>0</v>
      </c>
      <c r="AO896" s="24">
        <v>0</v>
      </c>
      <c r="AP896" s="24">
        <v>0</v>
      </c>
      <c r="AQ896" s="24">
        <v>0</v>
      </c>
      <c r="AR896" s="24">
        <v>0</v>
      </c>
      <c r="AS896" s="24">
        <v>0</v>
      </c>
      <c r="AT896" s="24">
        <v>0</v>
      </c>
      <c r="AU896" s="24">
        <v>0</v>
      </c>
      <c r="AV896" s="24">
        <v>0</v>
      </c>
      <c r="AW896" s="24">
        <v>0</v>
      </c>
      <c r="AX896" s="24">
        <v>0</v>
      </c>
      <c r="AY896" s="24">
        <v>0</v>
      </c>
      <c r="AZ896" s="24">
        <v>0</v>
      </c>
      <c r="BA896" s="24">
        <v>-18.603651891397021</v>
      </c>
      <c r="BB896" s="24">
        <v>-29.315767732146924</v>
      </c>
      <c r="BC896" s="24">
        <v>-18.603651891397021</v>
      </c>
      <c r="BD896" s="24">
        <v>-29.315767732146924</v>
      </c>
      <c r="BE896" s="24">
        <v>0</v>
      </c>
      <c r="BF896" s="24">
        <v>0</v>
      </c>
      <c r="BG896" s="24">
        <v>0</v>
      </c>
      <c r="BH896" s="24">
        <v>0</v>
      </c>
      <c r="BI896" s="24">
        <v>0</v>
      </c>
      <c r="BJ896" s="24">
        <v>0</v>
      </c>
      <c r="BK896" s="24">
        <v>0</v>
      </c>
      <c r="BL896" s="24">
        <v>0</v>
      </c>
    </row>
    <row r="897" spans="1:64" x14ac:dyDescent="0.25">
      <c r="A897" t="s">
        <v>5123</v>
      </c>
      <c r="B897">
        <v>173</v>
      </c>
      <c r="C897">
        <v>2</v>
      </c>
      <c r="D897">
        <v>15</v>
      </c>
      <c r="E897" s="24">
        <v>0</v>
      </c>
      <c r="F897" s="24">
        <v>0</v>
      </c>
      <c r="G897" s="24">
        <v>0</v>
      </c>
      <c r="H897" s="24">
        <v>0</v>
      </c>
      <c r="I897" s="24">
        <v>0</v>
      </c>
      <c r="J897" s="24">
        <v>0</v>
      </c>
      <c r="K897" s="24">
        <v>69312.037278473377</v>
      </c>
      <c r="L897" s="24">
        <v>-25993.734008140862</v>
      </c>
      <c r="M897" s="24">
        <v>43318.303270332515</v>
      </c>
      <c r="N897" s="24">
        <v>-43318.303270332515</v>
      </c>
      <c r="O897" s="24">
        <v>-69312.037278473377</v>
      </c>
      <c r="P897" s="24">
        <v>0</v>
      </c>
      <c r="Q897" s="24">
        <v>28.742763254289457</v>
      </c>
      <c r="R897" s="24">
        <v>-10.500776426961238</v>
      </c>
      <c r="S897" s="24">
        <v>18.241986827328219</v>
      </c>
      <c r="T897" s="24">
        <v>0</v>
      </c>
      <c r="U897" s="24">
        <v>0</v>
      </c>
      <c r="V897" s="24">
        <v>0</v>
      </c>
      <c r="W897" s="24">
        <v>0</v>
      </c>
      <c r="X897" s="24">
        <v>0</v>
      </c>
      <c r="Y897" s="24">
        <v>0</v>
      </c>
      <c r="Z897" s="24">
        <v>0</v>
      </c>
      <c r="AA897" s="24">
        <v>69312.037278473377</v>
      </c>
      <c r="AB897" s="24">
        <v>-25993.734008140862</v>
      </c>
      <c r="AC897" s="24">
        <v>43318.303270332515</v>
      </c>
      <c r="AD897" s="24">
        <v>-43318.303270332515</v>
      </c>
      <c r="AE897" s="24">
        <v>-69312.037278473377</v>
      </c>
      <c r="AF897" s="24">
        <v>0</v>
      </c>
      <c r="AG897" s="24">
        <v>28.742763254289457</v>
      </c>
      <c r="AH897" s="24">
        <v>-10.500776426961238</v>
      </c>
      <c r="AI897" s="24">
        <v>18.241986827328219</v>
      </c>
      <c r="AJ897" s="24">
        <v>0</v>
      </c>
      <c r="AK897" s="24">
        <v>0</v>
      </c>
      <c r="AL897" s="24">
        <v>0</v>
      </c>
      <c r="AM897" s="24">
        <v>0</v>
      </c>
      <c r="AN897" s="24">
        <v>0</v>
      </c>
      <c r="AO897" s="24">
        <v>0</v>
      </c>
      <c r="AP897" s="24">
        <v>0</v>
      </c>
      <c r="AQ897" s="24">
        <v>0</v>
      </c>
      <c r="AR897" s="24">
        <v>0</v>
      </c>
      <c r="AS897" s="24">
        <v>0</v>
      </c>
      <c r="AT897" s="24">
        <v>0</v>
      </c>
      <c r="AU897" s="24">
        <v>0</v>
      </c>
      <c r="AV897" s="24">
        <v>0</v>
      </c>
      <c r="AW897" s="24">
        <v>0</v>
      </c>
      <c r="AX897" s="24">
        <v>0</v>
      </c>
      <c r="AY897" s="24">
        <v>0</v>
      </c>
      <c r="AZ897" s="24">
        <v>0</v>
      </c>
      <c r="BA897" s="24">
        <v>-18.241986827328219</v>
      </c>
      <c r="BB897" s="24">
        <v>-28.742763254289457</v>
      </c>
      <c r="BC897" s="24">
        <v>-18.241986827328219</v>
      </c>
      <c r="BD897" s="24">
        <v>-28.742763254289457</v>
      </c>
      <c r="BE897" s="24">
        <v>0</v>
      </c>
      <c r="BF897" s="24">
        <v>0</v>
      </c>
      <c r="BG897" s="24">
        <v>0</v>
      </c>
      <c r="BH897" s="24">
        <v>0</v>
      </c>
      <c r="BI897" s="24">
        <v>0</v>
      </c>
      <c r="BJ897" s="24">
        <v>0</v>
      </c>
      <c r="BK897" s="24">
        <v>0</v>
      </c>
      <c r="BL897" s="24">
        <v>0</v>
      </c>
    </row>
    <row r="898" spans="1:64" x14ac:dyDescent="0.25">
      <c r="A898" t="s">
        <v>5123</v>
      </c>
      <c r="B898">
        <v>174</v>
      </c>
      <c r="C898">
        <v>2</v>
      </c>
      <c r="D898">
        <v>15</v>
      </c>
      <c r="E898" s="24">
        <v>0</v>
      </c>
      <c r="F898" s="24">
        <v>0</v>
      </c>
      <c r="G898" s="24">
        <v>0</v>
      </c>
      <c r="H898" s="24">
        <v>0</v>
      </c>
      <c r="I898" s="24">
        <v>0</v>
      </c>
      <c r="J898" s="24">
        <v>0</v>
      </c>
      <c r="K898" s="24">
        <v>67991.115154184401</v>
      </c>
      <c r="L898" s="24">
        <v>-25470.44262176007</v>
      </c>
      <c r="M898" s="24">
        <v>42520.672532424331</v>
      </c>
      <c r="N898" s="24">
        <v>-42520.672532424331</v>
      </c>
      <c r="O898" s="24">
        <v>-67991.115154184401</v>
      </c>
      <c r="P898" s="24">
        <v>0</v>
      </c>
      <c r="Q898" s="24">
        <v>28.183384862521052</v>
      </c>
      <c r="R898" s="24">
        <v>-10.294167393170937</v>
      </c>
      <c r="S898" s="24">
        <v>17.889217469350115</v>
      </c>
      <c r="T898" s="24">
        <v>0</v>
      </c>
      <c r="U898" s="24">
        <v>0</v>
      </c>
      <c r="V898" s="24">
        <v>0</v>
      </c>
      <c r="W898" s="24">
        <v>0</v>
      </c>
      <c r="X898" s="24">
        <v>0</v>
      </c>
      <c r="Y898" s="24">
        <v>0</v>
      </c>
      <c r="Z898" s="24">
        <v>0</v>
      </c>
      <c r="AA898" s="24">
        <v>67991.115154184401</v>
      </c>
      <c r="AB898" s="24">
        <v>-25470.44262176007</v>
      </c>
      <c r="AC898" s="24">
        <v>42520.672532424331</v>
      </c>
      <c r="AD898" s="24">
        <v>-42520.672532424331</v>
      </c>
      <c r="AE898" s="24">
        <v>-67991.115154184401</v>
      </c>
      <c r="AF898" s="24">
        <v>0</v>
      </c>
      <c r="AG898" s="24">
        <v>28.183384862521052</v>
      </c>
      <c r="AH898" s="24">
        <v>-10.294167393170937</v>
      </c>
      <c r="AI898" s="24">
        <v>17.889217469350115</v>
      </c>
      <c r="AJ898" s="24">
        <v>0</v>
      </c>
      <c r="AK898" s="24">
        <v>0</v>
      </c>
      <c r="AL898" s="24">
        <v>0</v>
      </c>
      <c r="AM898" s="24">
        <v>0</v>
      </c>
      <c r="AN898" s="24">
        <v>0</v>
      </c>
      <c r="AO898" s="24">
        <v>0</v>
      </c>
      <c r="AP898" s="24">
        <v>0</v>
      </c>
      <c r="AQ898" s="24">
        <v>0</v>
      </c>
      <c r="AR898" s="24">
        <v>0</v>
      </c>
      <c r="AS898" s="24">
        <v>0</v>
      </c>
      <c r="AT898" s="24">
        <v>0</v>
      </c>
      <c r="AU898" s="24">
        <v>0</v>
      </c>
      <c r="AV898" s="24">
        <v>0</v>
      </c>
      <c r="AW898" s="24">
        <v>0</v>
      </c>
      <c r="AX898" s="24">
        <v>0</v>
      </c>
      <c r="AY898" s="24">
        <v>0</v>
      </c>
      <c r="AZ898" s="24">
        <v>0</v>
      </c>
      <c r="BA898" s="24">
        <v>-17.889217469350115</v>
      </c>
      <c r="BB898" s="24">
        <v>-28.183384862521052</v>
      </c>
      <c r="BC898" s="24">
        <v>-17.889217469350115</v>
      </c>
      <c r="BD898" s="24">
        <v>-28.183384862521052</v>
      </c>
      <c r="BE898" s="24">
        <v>0</v>
      </c>
      <c r="BF898" s="24">
        <v>0</v>
      </c>
      <c r="BG898" s="24">
        <v>0</v>
      </c>
      <c r="BH898" s="24">
        <v>0</v>
      </c>
      <c r="BI898" s="24">
        <v>0</v>
      </c>
      <c r="BJ898" s="24">
        <v>0</v>
      </c>
      <c r="BK898" s="24">
        <v>0</v>
      </c>
      <c r="BL898" s="24">
        <v>0</v>
      </c>
    </row>
    <row r="899" spans="1:64" x14ac:dyDescent="0.25">
      <c r="A899" t="s">
        <v>5123</v>
      </c>
      <c r="B899">
        <v>175</v>
      </c>
      <c r="C899">
        <v>3</v>
      </c>
      <c r="D899">
        <v>15</v>
      </c>
      <c r="E899" s="24">
        <v>0</v>
      </c>
      <c r="F899" s="24">
        <v>0</v>
      </c>
      <c r="G899" s="24">
        <v>0</v>
      </c>
      <c r="H899" s="24">
        <v>0</v>
      </c>
      <c r="I899" s="24">
        <v>0</v>
      </c>
      <c r="J899" s="24">
        <v>0</v>
      </c>
      <c r="K899" s="24">
        <v>66700.391656339169</v>
      </c>
      <c r="L899" s="24">
        <v>-24958.643383719027</v>
      </c>
      <c r="M899" s="24">
        <v>41741.748272620142</v>
      </c>
      <c r="N899" s="24">
        <v>-41741.748272620142</v>
      </c>
      <c r="O899" s="24">
        <v>-66700.391656339169</v>
      </c>
      <c r="P899" s="24">
        <v>0</v>
      </c>
      <c r="Q899" s="24">
        <v>27.637249822328158</v>
      </c>
      <c r="R899" s="24">
        <v>-10.092172872151423</v>
      </c>
      <c r="S899" s="24">
        <v>17.545076950176735</v>
      </c>
      <c r="T899" s="24">
        <v>0</v>
      </c>
      <c r="U899" s="24">
        <v>0</v>
      </c>
      <c r="V899" s="24">
        <v>0</v>
      </c>
      <c r="W899" s="24">
        <v>0</v>
      </c>
      <c r="X899" s="24">
        <v>0</v>
      </c>
      <c r="Y899" s="24">
        <v>0</v>
      </c>
      <c r="Z899" s="24">
        <v>0</v>
      </c>
      <c r="AA899" s="24">
        <v>66700.391656339169</v>
      </c>
      <c r="AB899" s="24">
        <v>-24958.643383719027</v>
      </c>
      <c r="AC899" s="24">
        <v>41741.748272620142</v>
      </c>
      <c r="AD899" s="24">
        <v>-41741.748272620142</v>
      </c>
      <c r="AE899" s="24">
        <v>-66700.391656339169</v>
      </c>
      <c r="AF899" s="24">
        <v>0</v>
      </c>
      <c r="AG899" s="24">
        <v>27.637249822328158</v>
      </c>
      <c r="AH899" s="24">
        <v>-10.092172872151423</v>
      </c>
      <c r="AI899" s="24">
        <v>17.545076950176735</v>
      </c>
      <c r="AJ899" s="24">
        <v>0</v>
      </c>
      <c r="AK899" s="24">
        <v>0</v>
      </c>
      <c r="AL899" s="24">
        <v>0</v>
      </c>
      <c r="AM899" s="24">
        <v>0</v>
      </c>
      <c r="AN899" s="24">
        <v>0</v>
      </c>
      <c r="AO899" s="24">
        <v>0</v>
      </c>
      <c r="AP899" s="24">
        <v>0</v>
      </c>
      <c r="AQ899" s="24">
        <v>0</v>
      </c>
      <c r="AR899" s="24">
        <v>0</v>
      </c>
      <c r="AS899" s="24">
        <v>0</v>
      </c>
      <c r="AT899" s="24">
        <v>0</v>
      </c>
      <c r="AU899" s="24">
        <v>0</v>
      </c>
      <c r="AV899" s="24">
        <v>0</v>
      </c>
      <c r="AW899" s="24">
        <v>0</v>
      </c>
      <c r="AX899" s="24">
        <v>0</v>
      </c>
      <c r="AY899" s="24">
        <v>0</v>
      </c>
      <c r="AZ899" s="24">
        <v>0</v>
      </c>
      <c r="BA899" s="24">
        <v>-17.545076950176735</v>
      </c>
      <c r="BB899" s="24">
        <v>-27.637249822328158</v>
      </c>
      <c r="BC899" s="24">
        <v>-17.545076950176735</v>
      </c>
      <c r="BD899" s="24">
        <v>-27.637249822328158</v>
      </c>
      <c r="BE899" s="24">
        <v>0</v>
      </c>
      <c r="BF899" s="24">
        <v>0</v>
      </c>
      <c r="BG899" s="24">
        <v>0</v>
      </c>
      <c r="BH899" s="24">
        <v>0</v>
      </c>
      <c r="BI899" s="24">
        <v>0</v>
      </c>
      <c r="BJ899" s="24">
        <v>0</v>
      </c>
      <c r="BK899" s="24">
        <v>0</v>
      </c>
      <c r="BL899" s="24">
        <v>0</v>
      </c>
    </row>
    <row r="900" spans="1:64" x14ac:dyDescent="0.25">
      <c r="A900" t="s">
        <v>5123</v>
      </c>
      <c r="B900">
        <v>176</v>
      </c>
      <c r="C900">
        <v>3</v>
      </c>
      <c r="D900">
        <v>15</v>
      </c>
      <c r="E900" s="24">
        <v>0</v>
      </c>
      <c r="F900" s="24">
        <v>0</v>
      </c>
      <c r="G900" s="24">
        <v>0</v>
      </c>
      <c r="H900" s="24">
        <v>0</v>
      </c>
      <c r="I900" s="24">
        <v>0</v>
      </c>
      <c r="J900" s="24">
        <v>0</v>
      </c>
      <c r="K900" s="24">
        <v>65439.06298725307</v>
      </c>
      <c r="L900" s="24">
        <v>-24458.070094577968</v>
      </c>
      <c r="M900" s="24">
        <v>40980.992892675102</v>
      </c>
      <c r="N900" s="24">
        <v>-40980.992892675102</v>
      </c>
      <c r="O900" s="24">
        <v>-65439.06298725307</v>
      </c>
      <c r="P900" s="24">
        <v>0</v>
      </c>
      <c r="Q900" s="24">
        <v>27.103987773552944</v>
      </c>
      <c r="R900" s="24">
        <v>-9.8946798807519372</v>
      </c>
      <c r="S900" s="24">
        <v>17.209307892801007</v>
      </c>
      <c r="T900" s="24">
        <v>0</v>
      </c>
      <c r="U900" s="24">
        <v>0</v>
      </c>
      <c r="V900" s="24">
        <v>0</v>
      </c>
      <c r="W900" s="24">
        <v>0</v>
      </c>
      <c r="X900" s="24">
        <v>0</v>
      </c>
      <c r="Y900" s="24">
        <v>0</v>
      </c>
      <c r="Z900" s="24">
        <v>0</v>
      </c>
      <c r="AA900" s="24">
        <v>65439.06298725307</v>
      </c>
      <c r="AB900" s="24">
        <v>-24458.070094577968</v>
      </c>
      <c r="AC900" s="24">
        <v>40980.992892675102</v>
      </c>
      <c r="AD900" s="24">
        <v>-40980.992892675102</v>
      </c>
      <c r="AE900" s="24">
        <v>-65439.06298725307</v>
      </c>
      <c r="AF900" s="24">
        <v>0</v>
      </c>
      <c r="AG900" s="24">
        <v>27.103987773552944</v>
      </c>
      <c r="AH900" s="24">
        <v>-9.8946798807519372</v>
      </c>
      <c r="AI900" s="24">
        <v>17.209307892801007</v>
      </c>
      <c r="AJ900" s="24">
        <v>0</v>
      </c>
      <c r="AK900" s="24">
        <v>0</v>
      </c>
      <c r="AL900" s="24">
        <v>0</v>
      </c>
      <c r="AM900" s="24">
        <v>0</v>
      </c>
      <c r="AN900" s="24">
        <v>0</v>
      </c>
      <c r="AO900" s="24">
        <v>0</v>
      </c>
      <c r="AP900" s="24">
        <v>0</v>
      </c>
      <c r="AQ900" s="24">
        <v>0</v>
      </c>
      <c r="AR900" s="24">
        <v>0</v>
      </c>
      <c r="AS900" s="24">
        <v>0</v>
      </c>
      <c r="AT900" s="24">
        <v>0</v>
      </c>
      <c r="AU900" s="24">
        <v>0</v>
      </c>
      <c r="AV900" s="24">
        <v>0</v>
      </c>
      <c r="AW900" s="24">
        <v>0</v>
      </c>
      <c r="AX900" s="24">
        <v>0</v>
      </c>
      <c r="AY900" s="24">
        <v>0</v>
      </c>
      <c r="AZ900" s="24">
        <v>0</v>
      </c>
      <c r="BA900" s="24">
        <v>-17.209307892801007</v>
      </c>
      <c r="BB900" s="24">
        <v>-27.103987773552944</v>
      </c>
      <c r="BC900" s="24">
        <v>-17.209307892801007</v>
      </c>
      <c r="BD900" s="24">
        <v>-27.103987773552944</v>
      </c>
      <c r="BE900" s="24">
        <v>0</v>
      </c>
      <c r="BF900" s="24">
        <v>0</v>
      </c>
      <c r="BG900" s="24">
        <v>0</v>
      </c>
      <c r="BH900" s="24">
        <v>0</v>
      </c>
      <c r="BI900" s="24">
        <v>0</v>
      </c>
      <c r="BJ900" s="24">
        <v>0</v>
      </c>
      <c r="BK900" s="24">
        <v>0</v>
      </c>
      <c r="BL900" s="24">
        <v>0</v>
      </c>
    </row>
    <row r="901" spans="1:64" x14ac:dyDescent="0.25">
      <c r="A901" t="s">
        <v>5123</v>
      </c>
      <c r="B901">
        <v>177</v>
      </c>
      <c r="C901">
        <v>3</v>
      </c>
      <c r="D901">
        <v>15</v>
      </c>
      <c r="E901" s="24">
        <v>0</v>
      </c>
      <c r="F901" s="24">
        <v>0</v>
      </c>
      <c r="G901" s="24">
        <v>0</v>
      </c>
      <c r="H901" s="24">
        <v>0</v>
      </c>
      <c r="I901" s="24">
        <v>0</v>
      </c>
      <c r="J901" s="24">
        <v>0</v>
      </c>
      <c r="K901" s="24">
        <v>64206.349549517035</v>
      </c>
      <c r="L901" s="24">
        <v>-23968.462381251156</v>
      </c>
      <c r="M901" s="24">
        <v>40237.887168265879</v>
      </c>
      <c r="N901" s="24">
        <v>-40237.887168265879</v>
      </c>
      <c r="O901" s="24">
        <v>-64206.349549517035</v>
      </c>
      <c r="P901" s="24">
        <v>0</v>
      </c>
      <c r="Q901" s="24">
        <v>26.583240280888276</v>
      </c>
      <c r="R901" s="24">
        <v>-9.7015782614871569</v>
      </c>
      <c r="S901" s="24">
        <v>16.881662019401119</v>
      </c>
      <c r="T901" s="24">
        <v>0</v>
      </c>
      <c r="U901" s="24">
        <v>0</v>
      </c>
      <c r="V901" s="24">
        <v>0</v>
      </c>
      <c r="W901" s="24">
        <v>0</v>
      </c>
      <c r="X901" s="24">
        <v>0</v>
      </c>
      <c r="Y901" s="24">
        <v>0</v>
      </c>
      <c r="Z901" s="24">
        <v>0</v>
      </c>
      <c r="AA901" s="24">
        <v>64206.349549517035</v>
      </c>
      <c r="AB901" s="24">
        <v>-23968.462381251156</v>
      </c>
      <c r="AC901" s="24">
        <v>40237.887168265879</v>
      </c>
      <c r="AD901" s="24">
        <v>-40237.887168265879</v>
      </c>
      <c r="AE901" s="24">
        <v>-64206.349549517035</v>
      </c>
      <c r="AF901" s="24">
        <v>0</v>
      </c>
      <c r="AG901" s="24">
        <v>26.583240280888276</v>
      </c>
      <c r="AH901" s="24">
        <v>-9.7015782614871569</v>
      </c>
      <c r="AI901" s="24">
        <v>16.881662019401119</v>
      </c>
      <c r="AJ901" s="24">
        <v>0</v>
      </c>
      <c r="AK901" s="24">
        <v>0</v>
      </c>
      <c r="AL901" s="24">
        <v>0</v>
      </c>
      <c r="AM901" s="24">
        <v>0</v>
      </c>
      <c r="AN901" s="24">
        <v>0</v>
      </c>
      <c r="AO901" s="24">
        <v>0</v>
      </c>
      <c r="AP901" s="24">
        <v>0</v>
      </c>
      <c r="AQ901" s="24">
        <v>0</v>
      </c>
      <c r="AR901" s="24">
        <v>0</v>
      </c>
      <c r="AS901" s="24">
        <v>0</v>
      </c>
      <c r="AT901" s="24">
        <v>0</v>
      </c>
      <c r="AU901" s="24">
        <v>0</v>
      </c>
      <c r="AV901" s="24">
        <v>0</v>
      </c>
      <c r="AW901" s="24">
        <v>0</v>
      </c>
      <c r="AX901" s="24">
        <v>0</v>
      </c>
      <c r="AY901" s="24">
        <v>0</v>
      </c>
      <c r="AZ901" s="24">
        <v>0</v>
      </c>
      <c r="BA901" s="24">
        <v>-16.881662019401119</v>
      </c>
      <c r="BB901" s="24">
        <v>-26.583240280888276</v>
      </c>
      <c r="BC901" s="24">
        <v>-16.881662019401119</v>
      </c>
      <c r="BD901" s="24">
        <v>-26.583240280888276</v>
      </c>
      <c r="BE901" s="24">
        <v>0</v>
      </c>
      <c r="BF901" s="24">
        <v>0</v>
      </c>
      <c r="BG901" s="24">
        <v>0</v>
      </c>
      <c r="BH901" s="24">
        <v>0</v>
      </c>
      <c r="BI901" s="24">
        <v>0</v>
      </c>
      <c r="BJ901" s="24">
        <v>0</v>
      </c>
      <c r="BK901" s="24">
        <v>0</v>
      </c>
      <c r="BL901" s="24">
        <v>0</v>
      </c>
    </row>
    <row r="902" spans="1:64" x14ac:dyDescent="0.25">
      <c r="A902" t="s">
        <v>5123</v>
      </c>
      <c r="B902">
        <v>178</v>
      </c>
      <c r="C902">
        <v>4</v>
      </c>
      <c r="D902">
        <v>15</v>
      </c>
      <c r="E902" s="24">
        <v>0</v>
      </c>
      <c r="F902" s="24">
        <v>0</v>
      </c>
      <c r="G902" s="24">
        <v>0</v>
      </c>
      <c r="H902" s="24">
        <v>0</v>
      </c>
      <c r="I902" s="24">
        <v>0</v>
      </c>
      <c r="J902" s="24">
        <v>0</v>
      </c>
      <c r="K902" s="24">
        <v>63001.495147481561</v>
      </c>
      <c r="L902" s="24">
        <v>-23489.56562782824</v>
      </c>
      <c r="M902" s="24">
        <v>39511.92951965332</v>
      </c>
      <c r="N902" s="24">
        <v>-39511.92951965332</v>
      </c>
      <c r="O902" s="24">
        <v>-63001.495147481561</v>
      </c>
      <c r="P902" s="24">
        <v>0</v>
      </c>
      <c r="Q902" s="24">
        <v>26.074660402071459</v>
      </c>
      <c r="R902" s="24">
        <v>-9.512760623536451</v>
      </c>
      <c r="S902" s="24">
        <v>16.561899778535007</v>
      </c>
      <c r="T902" s="24">
        <v>0</v>
      </c>
      <c r="U902" s="24">
        <v>0</v>
      </c>
      <c r="V902" s="24">
        <v>0</v>
      </c>
      <c r="W902" s="24">
        <v>0</v>
      </c>
      <c r="X902" s="24">
        <v>0</v>
      </c>
      <c r="Y902" s="24">
        <v>0</v>
      </c>
      <c r="Z902" s="24">
        <v>0</v>
      </c>
      <c r="AA902" s="24">
        <v>63001.495147481561</v>
      </c>
      <c r="AB902" s="24">
        <v>-23489.56562782824</v>
      </c>
      <c r="AC902" s="24">
        <v>39511.92951965332</v>
      </c>
      <c r="AD902" s="24">
        <v>-39511.92951965332</v>
      </c>
      <c r="AE902" s="24">
        <v>-63001.495147481561</v>
      </c>
      <c r="AF902" s="24">
        <v>0</v>
      </c>
      <c r="AG902" s="24">
        <v>26.074660402071459</v>
      </c>
      <c r="AH902" s="24">
        <v>-9.512760623536451</v>
      </c>
      <c r="AI902" s="24">
        <v>16.561899778535007</v>
      </c>
      <c r="AJ902" s="24">
        <v>0</v>
      </c>
      <c r="AK902" s="24">
        <v>0</v>
      </c>
      <c r="AL902" s="24">
        <v>0</v>
      </c>
      <c r="AM902" s="24">
        <v>0</v>
      </c>
      <c r="AN902" s="24">
        <v>0</v>
      </c>
      <c r="AO902" s="24">
        <v>0</v>
      </c>
      <c r="AP902" s="24">
        <v>0</v>
      </c>
      <c r="AQ902" s="24">
        <v>0</v>
      </c>
      <c r="AR902" s="24">
        <v>0</v>
      </c>
      <c r="AS902" s="24">
        <v>0</v>
      </c>
      <c r="AT902" s="24">
        <v>0</v>
      </c>
      <c r="AU902" s="24">
        <v>0</v>
      </c>
      <c r="AV902" s="24">
        <v>0</v>
      </c>
      <c r="AW902" s="24">
        <v>0</v>
      </c>
      <c r="AX902" s="24">
        <v>0</v>
      </c>
      <c r="AY902" s="24">
        <v>0</v>
      </c>
      <c r="AZ902" s="24">
        <v>0</v>
      </c>
      <c r="BA902" s="24">
        <v>-16.561899778535007</v>
      </c>
      <c r="BB902" s="24">
        <v>-26.074660402071459</v>
      </c>
      <c r="BC902" s="24">
        <v>-16.561899778535007</v>
      </c>
      <c r="BD902" s="24">
        <v>-26.074660402071459</v>
      </c>
      <c r="BE902" s="24">
        <v>0</v>
      </c>
      <c r="BF902" s="24">
        <v>0</v>
      </c>
      <c r="BG902" s="24">
        <v>0</v>
      </c>
      <c r="BH902" s="24">
        <v>0</v>
      </c>
      <c r="BI902" s="24">
        <v>0</v>
      </c>
      <c r="BJ902" s="24">
        <v>0</v>
      </c>
      <c r="BK902" s="24">
        <v>0</v>
      </c>
      <c r="BL902" s="24">
        <v>0</v>
      </c>
    </row>
    <row r="903" spans="1:64" x14ac:dyDescent="0.25">
      <c r="A903" t="s">
        <v>5123</v>
      </c>
      <c r="B903">
        <v>179</v>
      </c>
      <c r="C903">
        <v>4</v>
      </c>
      <c r="D903">
        <v>15</v>
      </c>
      <c r="E903" s="24">
        <v>0</v>
      </c>
      <c r="F903" s="24">
        <v>0</v>
      </c>
      <c r="G903" s="24">
        <v>0</v>
      </c>
      <c r="H903" s="24">
        <v>0</v>
      </c>
      <c r="I903" s="24">
        <v>0</v>
      </c>
      <c r="J903" s="24">
        <v>0</v>
      </c>
      <c r="K903" s="24">
        <v>61823.766216620803</v>
      </c>
      <c r="L903" s="24">
        <v>-23021.130901202559</v>
      </c>
      <c r="M903" s="24">
        <v>38802.635315418243</v>
      </c>
      <c r="N903" s="24">
        <v>-38802.635315418243</v>
      </c>
      <c r="O903" s="24">
        <v>-61823.766216620803</v>
      </c>
      <c r="P903" s="24">
        <v>0</v>
      </c>
      <c r="Q903" s="24">
        <v>25.577912273394759</v>
      </c>
      <c r="R903" s="24">
        <v>-9.3281222836958477</v>
      </c>
      <c r="S903" s="24">
        <v>16.249789989698911</v>
      </c>
      <c r="T903" s="24">
        <v>0</v>
      </c>
      <c r="U903" s="24">
        <v>0</v>
      </c>
      <c r="V903" s="24">
        <v>0</v>
      </c>
      <c r="W903" s="24">
        <v>0</v>
      </c>
      <c r="X903" s="24">
        <v>0</v>
      </c>
      <c r="Y903" s="24">
        <v>0</v>
      </c>
      <c r="Z903" s="24">
        <v>0</v>
      </c>
      <c r="AA903" s="24">
        <v>61823.766216620803</v>
      </c>
      <c r="AB903" s="24">
        <v>-23021.130901202559</v>
      </c>
      <c r="AC903" s="24">
        <v>38802.635315418243</v>
      </c>
      <c r="AD903" s="24">
        <v>-38802.635315418243</v>
      </c>
      <c r="AE903" s="24">
        <v>-61823.766216620803</v>
      </c>
      <c r="AF903" s="24">
        <v>0</v>
      </c>
      <c r="AG903" s="24">
        <v>25.577912273394759</v>
      </c>
      <c r="AH903" s="24">
        <v>-9.3281222836958477</v>
      </c>
      <c r="AI903" s="24">
        <v>16.249789989698911</v>
      </c>
      <c r="AJ903" s="24">
        <v>0</v>
      </c>
      <c r="AK903" s="24">
        <v>0</v>
      </c>
      <c r="AL903" s="24">
        <v>0</v>
      </c>
      <c r="AM903" s="24">
        <v>0</v>
      </c>
      <c r="AN903" s="24">
        <v>0</v>
      </c>
      <c r="AO903" s="24">
        <v>0</v>
      </c>
      <c r="AP903" s="24">
        <v>0</v>
      </c>
      <c r="AQ903" s="24">
        <v>0</v>
      </c>
      <c r="AR903" s="24">
        <v>0</v>
      </c>
      <c r="AS903" s="24">
        <v>0</v>
      </c>
      <c r="AT903" s="24">
        <v>0</v>
      </c>
      <c r="AU903" s="24">
        <v>0</v>
      </c>
      <c r="AV903" s="24">
        <v>0</v>
      </c>
      <c r="AW903" s="24">
        <v>0</v>
      </c>
      <c r="AX903" s="24">
        <v>0</v>
      </c>
      <c r="AY903" s="24">
        <v>0</v>
      </c>
      <c r="AZ903" s="24">
        <v>0</v>
      </c>
      <c r="BA903" s="24">
        <v>-16.249789989698911</v>
      </c>
      <c r="BB903" s="24">
        <v>-25.577912273394759</v>
      </c>
      <c r="BC903" s="24">
        <v>-16.249789989698911</v>
      </c>
      <c r="BD903" s="24">
        <v>-25.577912273394759</v>
      </c>
      <c r="BE903" s="24">
        <v>0</v>
      </c>
      <c r="BF903" s="24">
        <v>0</v>
      </c>
      <c r="BG903" s="24">
        <v>0</v>
      </c>
      <c r="BH903" s="24">
        <v>0</v>
      </c>
      <c r="BI903" s="24">
        <v>0</v>
      </c>
      <c r="BJ903" s="24">
        <v>0</v>
      </c>
      <c r="BK903" s="24">
        <v>0</v>
      </c>
      <c r="BL903" s="24">
        <v>0</v>
      </c>
    </row>
    <row r="904" spans="1:64" x14ac:dyDescent="0.25">
      <c r="A904" t="s">
        <v>5123</v>
      </c>
      <c r="B904">
        <v>180</v>
      </c>
      <c r="C904">
        <v>4</v>
      </c>
      <c r="D904">
        <v>15</v>
      </c>
      <c r="E904" s="24">
        <v>0</v>
      </c>
      <c r="F904" s="24">
        <v>0</v>
      </c>
      <c r="G904" s="24">
        <v>0</v>
      </c>
      <c r="H904" s="24">
        <v>0</v>
      </c>
      <c r="I904" s="24">
        <v>0</v>
      </c>
      <c r="J904" s="24">
        <v>0</v>
      </c>
      <c r="K904" s="24">
        <v>60672.451079584658</v>
      </c>
      <c r="L904" s="24">
        <v>-22562.914872176945</v>
      </c>
      <c r="M904" s="24">
        <v>38109.536207407713</v>
      </c>
      <c r="N904" s="24">
        <v>-38109.536207407713</v>
      </c>
      <c r="O904" s="24">
        <v>-60672.451079584658</v>
      </c>
      <c r="P904" s="24">
        <v>0</v>
      </c>
      <c r="Q904" s="24">
        <v>25.092670711652318</v>
      </c>
      <c r="R904" s="24">
        <v>-9.1475612071772048</v>
      </c>
      <c r="S904" s="24">
        <v>15.945109504475113</v>
      </c>
      <c r="T904" s="24">
        <v>0</v>
      </c>
      <c r="U904" s="24">
        <v>0</v>
      </c>
      <c r="V904" s="24">
        <v>0</v>
      </c>
      <c r="W904" s="24">
        <v>0</v>
      </c>
      <c r="X904" s="24">
        <v>0</v>
      </c>
      <c r="Y904" s="24">
        <v>0</v>
      </c>
      <c r="Z904" s="24">
        <v>0</v>
      </c>
      <c r="AA904" s="24">
        <v>60672.451079584658</v>
      </c>
      <c r="AB904" s="24">
        <v>-22562.914872176945</v>
      </c>
      <c r="AC904" s="24">
        <v>38109.536207407713</v>
      </c>
      <c r="AD904" s="24">
        <v>-38109.536207407713</v>
      </c>
      <c r="AE904" s="24">
        <v>-60672.451079584658</v>
      </c>
      <c r="AF904" s="24">
        <v>0</v>
      </c>
      <c r="AG904" s="24">
        <v>25.092670711652318</v>
      </c>
      <c r="AH904" s="24">
        <v>-9.1475612071772048</v>
      </c>
      <c r="AI904" s="24">
        <v>15.945109504475113</v>
      </c>
      <c r="AJ904" s="24">
        <v>0</v>
      </c>
      <c r="AK904" s="24">
        <v>0</v>
      </c>
      <c r="AL904" s="24">
        <v>0</v>
      </c>
      <c r="AM904" s="24">
        <v>0</v>
      </c>
      <c r="AN904" s="24">
        <v>0</v>
      </c>
      <c r="AO904" s="24">
        <v>0</v>
      </c>
      <c r="AP904" s="24">
        <v>0</v>
      </c>
      <c r="AQ904" s="24">
        <v>0</v>
      </c>
      <c r="AR904" s="24">
        <v>0</v>
      </c>
      <c r="AS904" s="24">
        <v>0</v>
      </c>
      <c r="AT904" s="24">
        <v>0</v>
      </c>
      <c r="AU904" s="24">
        <v>0</v>
      </c>
      <c r="AV904" s="24">
        <v>0</v>
      </c>
      <c r="AW904" s="24">
        <v>0</v>
      </c>
      <c r="AX904" s="24">
        <v>0</v>
      </c>
      <c r="AY904" s="24">
        <v>0</v>
      </c>
      <c r="AZ904" s="24">
        <v>0</v>
      </c>
      <c r="BA904" s="24">
        <v>-15.945109504475113</v>
      </c>
      <c r="BB904" s="24">
        <v>-25.092670711652318</v>
      </c>
      <c r="BC904" s="24">
        <v>-15.945109504475113</v>
      </c>
      <c r="BD904" s="24">
        <v>-25.092670711652318</v>
      </c>
      <c r="BE904" s="24">
        <v>0</v>
      </c>
      <c r="BF904" s="24">
        <v>0</v>
      </c>
      <c r="BG904" s="24">
        <v>0</v>
      </c>
      <c r="BH904" s="24">
        <v>0</v>
      </c>
      <c r="BI904" s="24">
        <v>0</v>
      </c>
      <c r="BJ904" s="24">
        <v>0</v>
      </c>
      <c r="BK904" s="24">
        <v>0</v>
      </c>
      <c r="BL904" s="24">
        <v>0</v>
      </c>
    </row>
    <row r="905" spans="1:64" x14ac:dyDescent="0.25">
      <c r="A905" t="s">
        <v>5123</v>
      </c>
      <c r="B905">
        <v>181</v>
      </c>
      <c r="C905">
        <v>1</v>
      </c>
      <c r="D905">
        <v>16</v>
      </c>
      <c r="E905" s="24">
        <v>0</v>
      </c>
      <c r="F905" s="24">
        <v>0</v>
      </c>
      <c r="G905" s="24">
        <v>0</v>
      </c>
      <c r="H905" s="24">
        <v>0</v>
      </c>
      <c r="I905" s="24">
        <v>0</v>
      </c>
      <c r="J905" s="24">
        <v>0</v>
      </c>
      <c r="K905" s="24">
        <v>59546.859227702022</v>
      </c>
      <c r="L905" s="24">
        <v>-22114.679732367396</v>
      </c>
      <c r="M905" s="24">
        <v>37432.179495334625</v>
      </c>
      <c r="N905" s="24">
        <v>-37432.179495334625</v>
      </c>
      <c r="O905" s="24">
        <v>-59546.859227702022</v>
      </c>
      <c r="P905" s="24">
        <v>0</v>
      </c>
      <c r="Q905" s="24">
        <v>24.618620831621229</v>
      </c>
      <c r="R905" s="24">
        <v>-8.9709779484546743</v>
      </c>
      <c r="S905" s="24">
        <v>15.647642883166554</v>
      </c>
      <c r="T905" s="24">
        <v>0</v>
      </c>
      <c r="U905" s="24">
        <v>0</v>
      </c>
      <c r="V905" s="24">
        <v>0</v>
      </c>
      <c r="W905" s="24">
        <v>0</v>
      </c>
      <c r="X905" s="24">
        <v>0</v>
      </c>
      <c r="Y905" s="24">
        <v>0</v>
      </c>
      <c r="Z905" s="24">
        <v>0</v>
      </c>
      <c r="AA905" s="24">
        <v>59546.859227702022</v>
      </c>
      <c r="AB905" s="24">
        <v>-22114.679732367396</v>
      </c>
      <c r="AC905" s="24">
        <v>37432.179495334625</v>
      </c>
      <c r="AD905" s="24">
        <v>-37432.179495334625</v>
      </c>
      <c r="AE905" s="24">
        <v>-59546.859227702022</v>
      </c>
      <c r="AF905" s="24">
        <v>0</v>
      </c>
      <c r="AG905" s="24">
        <v>24.618620831621229</v>
      </c>
      <c r="AH905" s="24">
        <v>-8.9709779484546743</v>
      </c>
      <c r="AI905" s="24">
        <v>15.647642883166554</v>
      </c>
      <c r="AJ905" s="24">
        <v>0</v>
      </c>
      <c r="AK905" s="24">
        <v>0</v>
      </c>
      <c r="AL905" s="24">
        <v>0</v>
      </c>
      <c r="AM905" s="24">
        <v>0</v>
      </c>
      <c r="AN905" s="24">
        <v>0</v>
      </c>
      <c r="AO905" s="24">
        <v>0</v>
      </c>
      <c r="AP905" s="24">
        <v>0</v>
      </c>
      <c r="AQ905" s="24">
        <v>0</v>
      </c>
      <c r="AR905" s="24">
        <v>0</v>
      </c>
      <c r="AS905" s="24">
        <v>0</v>
      </c>
      <c r="AT905" s="24">
        <v>0</v>
      </c>
      <c r="AU905" s="24">
        <v>0</v>
      </c>
      <c r="AV905" s="24">
        <v>0</v>
      </c>
      <c r="AW905" s="24">
        <v>0</v>
      </c>
      <c r="AX905" s="24">
        <v>0</v>
      </c>
      <c r="AY905" s="24">
        <v>0</v>
      </c>
      <c r="AZ905" s="24">
        <v>0</v>
      </c>
      <c r="BA905" s="24">
        <v>-15.647642883166554</v>
      </c>
      <c r="BB905" s="24">
        <v>-24.618620831621229</v>
      </c>
      <c r="BC905" s="24">
        <v>-15.647642883166554</v>
      </c>
      <c r="BD905" s="24">
        <v>-24.618620831621229</v>
      </c>
      <c r="BE905" s="24">
        <v>0</v>
      </c>
      <c r="BF905" s="24">
        <v>0</v>
      </c>
      <c r="BG905" s="24">
        <v>0</v>
      </c>
      <c r="BH905" s="24">
        <v>0</v>
      </c>
      <c r="BI905" s="24">
        <v>0</v>
      </c>
      <c r="BJ905" s="24">
        <v>0</v>
      </c>
      <c r="BK905" s="24">
        <v>0</v>
      </c>
      <c r="BL905" s="24">
        <v>0</v>
      </c>
    </row>
    <row r="906" spans="1:64" x14ac:dyDescent="0.25">
      <c r="A906" t="s">
        <v>5123</v>
      </c>
      <c r="B906">
        <v>182</v>
      </c>
      <c r="C906">
        <v>1</v>
      </c>
      <c r="D906">
        <v>16</v>
      </c>
      <c r="E906" s="24">
        <v>0</v>
      </c>
      <c r="F906" s="24">
        <v>0</v>
      </c>
      <c r="G906" s="24">
        <v>0</v>
      </c>
      <c r="H906" s="24">
        <v>0</v>
      </c>
      <c r="I906" s="24">
        <v>0</v>
      </c>
      <c r="J906" s="24">
        <v>0</v>
      </c>
      <c r="K906" s="24">
        <v>58446.320628106594</v>
      </c>
      <c r="L906" s="24">
        <v>-21676.193108357489</v>
      </c>
      <c r="M906" s="24">
        <v>36770.127519749105</v>
      </c>
      <c r="N906" s="24">
        <v>-36770.127519749105</v>
      </c>
      <c r="O906" s="24">
        <v>-58446.320628106594</v>
      </c>
      <c r="P906" s="24">
        <v>0</v>
      </c>
      <c r="Q906" s="24">
        <v>24.155457678818493</v>
      </c>
      <c r="R906" s="24">
        <v>-8.7982755925768288</v>
      </c>
      <c r="S906" s="24">
        <v>15.357182086241664</v>
      </c>
      <c r="T906" s="24">
        <v>0</v>
      </c>
      <c r="U906" s="24">
        <v>0</v>
      </c>
      <c r="V906" s="24">
        <v>0</v>
      </c>
      <c r="W906" s="24">
        <v>0</v>
      </c>
      <c r="X906" s="24">
        <v>0</v>
      </c>
      <c r="Y906" s="24">
        <v>0</v>
      </c>
      <c r="Z906" s="24">
        <v>0</v>
      </c>
      <c r="AA906" s="24">
        <v>58446.320628106594</v>
      </c>
      <c r="AB906" s="24">
        <v>-21676.193108357489</v>
      </c>
      <c r="AC906" s="24">
        <v>36770.127519749105</v>
      </c>
      <c r="AD906" s="24">
        <v>-36770.127519749105</v>
      </c>
      <c r="AE906" s="24">
        <v>-58446.320628106594</v>
      </c>
      <c r="AF906" s="24">
        <v>0</v>
      </c>
      <c r="AG906" s="24">
        <v>24.155457678818493</v>
      </c>
      <c r="AH906" s="24">
        <v>-8.7982755925768288</v>
      </c>
      <c r="AI906" s="24">
        <v>15.357182086241664</v>
      </c>
      <c r="AJ906" s="24">
        <v>0</v>
      </c>
      <c r="AK906" s="24">
        <v>0</v>
      </c>
      <c r="AL906" s="24">
        <v>0</v>
      </c>
      <c r="AM906" s="24">
        <v>0</v>
      </c>
      <c r="AN906" s="24">
        <v>0</v>
      </c>
      <c r="AO906" s="24">
        <v>0</v>
      </c>
      <c r="AP906" s="24">
        <v>0</v>
      </c>
      <c r="AQ906" s="24">
        <v>0</v>
      </c>
      <c r="AR906" s="24">
        <v>0</v>
      </c>
      <c r="AS906" s="24">
        <v>0</v>
      </c>
      <c r="AT906" s="24">
        <v>0</v>
      </c>
      <c r="AU906" s="24">
        <v>0</v>
      </c>
      <c r="AV906" s="24">
        <v>0</v>
      </c>
      <c r="AW906" s="24">
        <v>0</v>
      </c>
      <c r="AX906" s="24">
        <v>0</v>
      </c>
      <c r="AY906" s="24">
        <v>0</v>
      </c>
      <c r="AZ906" s="24">
        <v>0</v>
      </c>
      <c r="BA906" s="24">
        <v>-15.357182086241664</v>
      </c>
      <c r="BB906" s="24">
        <v>-24.155457678818493</v>
      </c>
      <c r="BC906" s="24">
        <v>-15.357182086241664</v>
      </c>
      <c r="BD906" s="24">
        <v>-24.155457678818493</v>
      </c>
      <c r="BE906" s="24">
        <v>0</v>
      </c>
      <c r="BF906" s="24">
        <v>0</v>
      </c>
      <c r="BG906" s="24">
        <v>0</v>
      </c>
      <c r="BH906" s="24">
        <v>0</v>
      </c>
      <c r="BI906" s="24">
        <v>0</v>
      </c>
      <c r="BJ906" s="24">
        <v>0</v>
      </c>
      <c r="BK906" s="24">
        <v>0</v>
      </c>
      <c r="BL906" s="24">
        <v>0</v>
      </c>
    </row>
    <row r="907" spans="1:64" x14ac:dyDescent="0.25">
      <c r="A907" t="s">
        <v>5123</v>
      </c>
      <c r="B907">
        <v>183</v>
      </c>
      <c r="C907">
        <v>1</v>
      </c>
      <c r="D907">
        <v>16</v>
      </c>
      <c r="E907" s="24">
        <v>0</v>
      </c>
      <c r="F907" s="24">
        <v>0</v>
      </c>
      <c r="G907" s="24">
        <v>0</v>
      </c>
      <c r="H907" s="24">
        <v>0</v>
      </c>
      <c r="I907" s="24">
        <v>0</v>
      </c>
      <c r="J907" s="24">
        <v>0</v>
      </c>
      <c r="K907" s="24">
        <v>57370.185054123402</v>
      </c>
      <c r="L907" s="24">
        <v>-21247.227972380817</v>
      </c>
      <c r="M907" s="24">
        <v>36122.957081742585</v>
      </c>
      <c r="N907" s="24">
        <v>-36122.957081742585</v>
      </c>
      <c r="O907" s="24">
        <v>-57370.185054123402</v>
      </c>
      <c r="P907" s="24">
        <v>0</v>
      </c>
      <c r="Q907" s="24">
        <v>23.702885876591608</v>
      </c>
      <c r="R907" s="24">
        <v>-8.6293596966388577</v>
      </c>
      <c r="S907" s="24">
        <v>15.073526179952751</v>
      </c>
      <c r="T907" s="24">
        <v>0</v>
      </c>
      <c r="U907" s="24">
        <v>0</v>
      </c>
      <c r="V907" s="24">
        <v>0</v>
      </c>
      <c r="W907" s="24">
        <v>0</v>
      </c>
      <c r="X907" s="24">
        <v>0</v>
      </c>
      <c r="Y907" s="24">
        <v>0</v>
      </c>
      <c r="Z907" s="24">
        <v>0</v>
      </c>
      <c r="AA907" s="24">
        <v>57370.185054123402</v>
      </c>
      <c r="AB907" s="24">
        <v>-21247.227972380817</v>
      </c>
      <c r="AC907" s="24">
        <v>36122.957081742585</v>
      </c>
      <c r="AD907" s="24">
        <v>-36122.957081742585</v>
      </c>
      <c r="AE907" s="24">
        <v>-57370.185054123402</v>
      </c>
      <c r="AF907" s="24">
        <v>0</v>
      </c>
      <c r="AG907" s="24">
        <v>23.702885876591608</v>
      </c>
      <c r="AH907" s="24">
        <v>-8.6293596966388577</v>
      </c>
      <c r="AI907" s="24">
        <v>15.073526179952751</v>
      </c>
      <c r="AJ907" s="24">
        <v>0</v>
      </c>
      <c r="AK907" s="24">
        <v>0</v>
      </c>
      <c r="AL907" s="24">
        <v>0</v>
      </c>
      <c r="AM907" s="24">
        <v>0</v>
      </c>
      <c r="AN907" s="24">
        <v>0</v>
      </c>
      <c r="AO907" s="24">
        <v>0</v>
      </c>
      <c r="AP907" s="24">
        <v>0</v>
      </c>
      <c r="AQ907" s="24">
        <v>0</v>
      </c>
      <c r="AR907" s="24">
        <v>0</v>
      </c>
      <c r="AS907" s="24">
        <v>0</v>
      </c>
      <c r="AT907" s="24">
        <v>0</v>
      </c>
      <c r="AU907" s="24">
        <v>0</v>
      </c>
      <c r="AV907" s="24">
        <v>0</v>
      </c>
      <c r="AW907" s="24">
        <v>0</v>
      </c>
      <c r="AX907" s="24">
        <v>0</v>
      </c>
      <c r="AY907" s="24">
        <v>0</v>
      </c>
      <c r="AZ907" s="24">
        <v>0</v>
      </c>
      <c r="BA907" s="24">
        <v>-15.073526179952751</v>
      </c>
      <c r="BB907" s="24">
        <v>-23.702885876591608</v>
      </c>
      <c r="BC907" s="24">
        <v>-15.073526179952751</v>
      </c>
      <c r="BD907" s="24">
        <v>-23.702885876591608</v>
      </c>
      <c r="BE907" s="24">
        <v>0</v>
      </c>
      <c r="BF907" s="24">
        <v>0</v>
      </c>
      <c r="BG907" s="24">
        <v>0</v>
      </c>
      <c r="BH907" s="24">
        <v>0</v>
      </c>
      <c r="BI907" s="24">
        <v>0</v>
      </c>
      <c r="BJ907" s="24">
        <v>0</v>
      </c>
      <c r="BK907" s="24">
        <v>0</v>
      </c>
      <c r="BL907" s="24">
        <v>0</v>
      </c>
    </row>
    <row r="908" spans="1:64" x14ac:dyDescent="0.25">
      <c r="A908" t="s">
        <v>5123</v>
      </c>
      <c r="B908">
        <v>184</v>
      </c>
      <c r="C908">
        <v>2</v>
      </c>
      <c r="D908">
        <v>16</v>
      </c>
      <c r="E908" s="24">
        <v>0</v>
      </c>
      <c r="F908" s="24">
        <v>0</v>
      </c>
      <c r="G908" s="24">
        <v>0</v>
      </c>
      <c r="H908" s="24">
        <v>0</v>
      </c>
      <c r="I908" s="24">
        <v>0</v>
      </c>
      <c r="J908" s="24">
        <v>0</v>
      </c>
      <c r="K908" s="24">
        <v>56317.82143959403</v>
      </c>
      <c r="L908" s="24">
        <v>-20827.562551163137</v>
      </c>
      <c r="M908" s="24">
        <v>35490.258888430893</v>
      </c>
      <c r="N908" s="24">
        <v>-35490.258888430893</v>
      </c>
      <c r="O908" s="24">
        <v>-56317.82143959403</v>
      </c>
      <c r="P908" s="24">
        <v>0</v>
      </c>
      <c r="Q908" s="24">
        <v>23.260619287026202</v>
      </c>
      <c r="R908" s="24">
        <v>-8.4641382318732212</v>
      </c>
      <c r="S908" s="24">
        <v>14.796481055152981</v>
      </c>
      <c r="T908" s="24">
        <v>0</v>
      </c>
      <c r="U908" s="24">
        <v>0</v>
      </c>
      <c r="V908" s="24">
        <v>0</v>
      </c>
      <c r="W908" s="24">
        <v>0</v>
      </c>
      <c r="X908" s="24">
        <v>0</v>
      </c>
      <c r="Y908" s="24">
        <v>0</v>
      </c>
      <c r="Z908" s="24">
        <v>0</v>
      </c>
      <c r="AA908" s="24">
        <v>56317.82143959403</v>
      </c>
      <c r="AB908" s="24">
        <v>-20827.562551163137</v>
      </c>
      <c r="AC908" s="24">
        <v>35490.258888430893</v>
      </c>
      <c r="AD908" s="24">
        <v>-35490.258888430893</v>
      </c>
      <c r="AE908" s="24">
        <v>-56317.82143959403</v>
      </c>
      <c r="AF908" s="24">
        <v>0</v>
      </c>
      <c r="AG908" s="24">
        <v>23.260619287026202</v>
      </c>
      <c r="AH908" s="24">
        <v>-8.4641382318732212</v>
      </c>
      <c r="AI908" s="24">
        <v>14.796481055152981</v>
      </c>
      <c r="AJ908" s="24">
        <v>0</v>
      </c>
      <c r="AK908" s="24">
        <v>0</v>
      </c>
      <c r="AL908" s="24">
        <v>0</v>
      </c>
      <c r="AM908" s="24">
        <v>0</v>
      </c>
      <c r="AN908" s="24">
        <v>0</v>
      </c>
      <c r="AO908" s="24">
        <v>0</v>
      </c>
      <c r="AP908" s="24">
        <v>0</v>
      </c>
      <c r="AQ908" s="24">
        <v>0</v>
      </c>
      <c r="AR908" s="24">
        <v>0</v>
      </c>
      <c r="AS908" s="24">
        <v>0</v>
      </c>
      <c r="AT908" s="24">
        <v>0</v>
      </c>
      <c r="AU908" s="24">
        <v>0</v>
      </c>
      <c r="AV908" s="24">
        <v>0</v>
      </c>
      <c r="AW908" s="24">
        <v>0</v>
      </c>
      <c r="AX908" s="24">
        <v>0</v>
      </c>
      <c r="AY908" s="24">
        <v>0</v>
      </c>
      <c r="AZ908" s="24">
        <v>0</v>
      </c>
      <c r="BA908" s="24">
        <v>-14.796481055152981</v>
      </c>
      <c r="BB908" s="24">
        <v>-23.260619287026202</v>
      </c>
      <c r="BC908" s="24">
        <v>-14.796481055152981</v>
      </c>
      <c r="BD908" s="24">
        <v>-23.260619287026202</v>
      </c>
      <c r="BE908" s="24">
        <v>0</v>
      </c>
      <c r="BF908" s="24">
        <v>0</v>
      </c>
      <c r="BG908" s="24">
        <v>0</v>
      </c>
      <c r="BH908" s="24">
        <v>0</v>
      </c>
      <c r="BI908" s="24">
        <v>0</v>
      </c>
      <c r="BJ908" s="24">
        <v>0</v>
      </c>
      <c r="BK908" s="24">
        <v>0</v>
      </c>
      <c r="BL908" s="24">
        <v>0</v>
      </c>
    </row>
    <row r="909" spans="1:64" x14ac:dyDescent="0.25">
      <c r="A909" t="s">
        <v>5123</v>
      </c>
      <c r="B909">
        <v>185</v>
      </c>
      <c r="C909">
        <v>2</v>
      </c>
      <c r="D909">
        <v>16</v>
      </c>
      <c r="E909" s="24">
        <v>0</v>
      </c>
      <c r="F909" s="24">
        <v>0</v>
      </c>
      <c r="G909" s="24">
        <v>0</v>
      </c>
      <c r="H909" s="24">
        <v>0</v>
      </c>
      <c r="I909" s="24">
        <v>0</v>
      </c>
      <c r="J909" s="24">
        <v>0</v>
      </c>
      <c r="K909" s="24">
        <v>55288.617255240679</v>
      </c>
      <c r="L909" s="24">
        <v>-20416.980233214796</v>
      </c>
      <c r="M909" s="24">
        <v>34871.637022025883</v>
      </c>
      <c r="N909" s="24">
        <v>-34871.637022025883</v>
      </c>
      <c r="O909" s="24">
        <v>-55288.617255240679</v>
      </c>
      <c r="P909" s="24">
        <v>0</v>
      </c>
      <c r="Q909" s="24">
        <v>22.828380685143202</v>
      </c>
      <c r="R909" s="24">
        <v>-8.302521526318742</v>
      </c>
      <c r="S909" s="24">
        <v>14.52585915882446</v>
      </c>
      <c r="T909" s="24">
        <v>0</v>
      </c>
      <c r="U909" s="24">
        <v>0</v>
      </c>
      <c r="V909" s="24">
        <v>0</v>
      </c>
      <c r="W909" s="24">
        <v>0</v>
      </c>
      <c r="X909" s="24">
        <v>0</v>
      </c>
      <c r="Y909" s="24">
        <v>0</v>
      </c>
      <c r="Z909" s="24">
        <v>0</v>
      </c>
      <c r="AA909" s="24">
        <v>55288.617255240679</v>
      </c>
      <c r="AB909" s="24">
        <v>-20416.980233214796</v>
      </c>
      <c r="AC909" s="24">
        <v>34871.637022025883</v>
      </c>
      <c r="AD909" s="24">
        <v>-34871.637022025883</v>
      </c>
      <c r="AE909" s="24">
        <v>-55288.617255240679</v>
      </c>
      <c r="AF909" s="24">
        <v>0</v>
      </c>
      <c r="AG909" s="24">
        <v>22.828380685143202</v>
      </c>
      <c r="AH909" s="24">
        <v>-8.302521526318742</v>
      </c>
      <c r="AI909" s="24">
        <v>14.52585915882446</v>
      </c>
      <c r="AJ909" s="24">
        <v>0</v>
      </c>
      <c r="AK909" s="24">
        <v>0</v>
      </c>
      <c r="AL909" s="24">
        <v>0</v>
      </c>
      <c r="AM909" s="24">
        <v>0</v>
      </c>
      <c r="AN909" s="24">
        <v>0</v>
      </c>
      <c r="AO909" s="24">
        <v>0</v>
      </c>
      <c r="AP909" s="24">
        <v>0</v>
      </c>
      <c r="AQ909" s="24">
        <v>0</v>
      </c>
      <c r="AR909" s="24">
        <v>0</v>
      </c>
      <c r="AS909" s="24">
        <v>0</v>
      </c>
      <c r="AT909" s="24">
        <v>0</v>
      </c>
      <c r="AU909" s="24">
        <v>0</v>
      </c>
      <c r="AV909" s="24">
        <v>0</v>
      </c>
      <c r="AW909" s="24">
        <v>0</v>
      </c>
      <c r="AX909" s="24">
        <v>0</v>
      </c>
      <c r="AY909" s="24">
        <v>0</v>
      </c>
      <c r="AZ909" s="24">
        <v>0</v>
      </c>
      <c r="BA909" s="24">
        <v>-14.52585915882446</v>
      </c>
      <c r="BB909" s="24">
        <v>-22.828380685143202</v>
      </c>
      <c r="BC909" s="24">
        <v>-14.52585915882446</v>
      </c>
      <c r="BD909" s="24">
        <v>-22.828380685143202</v>
      </c>
      <c r="BE909" s="24">
        <v>0</v>
      </c>
      <c r="BF909" s="24">
        <v>0</v>
      </c>
      <c r="BG909" s="24">
        <v>0</v>
      </c>
      <c r="BH909" s="24">
        <v>0</v>
      </c>
      <c r="BI909" s="24">
        <v>0</v>
      </c>
      <c r="BJ909" s="24">
        <v>0</v>
      </c>
      <c r="BK909" s="24">
        <v>0</v>
      </c>
      <c r="BL909" s="24">
        <v>0</v>
      </c>
    </row>
    <row r="910" spans="1:64" x14ac:dyDescent="0.25">
      <c r="A910" t="s">
        <v>5123</v>
      </c>
      <c r="B910">
        <v>186</v>
      </c>
      <c r="C910">
        <v>2</v>
      </c>
      <c r="D910">
        <v>16</v>
      </c>
      <c r="E910" s="24">
        <v>0</v>
      </c>
      <c r="F910" s="24">
        <v>0</v>
      </c>
      <c r="G910" s="24">
        <v>0</v>
      </c>
      <c r="H910" s="24">
        <v>0</v>
      </c>
      <c r="I910" s="24">
        <v>0</v>
      </c>
      <c r="J910" s="24">
        <v>0</v>
      </c>
      <c r="K910" s="24">
        <v>54281.97790671885</v>
      </c>
      <c r="L910" s="24">
        <v>-20015.269473865628</v>
      </c>
      <c r="M910" s="24">
        <v>34266.708432853222</v>
      </c>
      <c r="N910" s="24">
        <v>-34266.708432853222</v>
      </c>
      <c r="O910" s="24">
        <v>-54281.97790671885</v>
      </c>
      <c r="P910" s="24">
        <v>0</v>
      </c>
      <c r="Q910" s="24">
        <v>22.405901445657946</v>
      </c>
      <c r="R910" s="24">
        <v>-8.1444222080535837</v>
      </c>
      <c r="S910" s="24">
        <v>14.261479237604362</v>
      </c>
      <c r="T910" s="24">
        <v>0</v>
      </c>
      <c r="U910" s="24">
        <v>0</v>
      </c>
      <c r="V910" s="24">
        <v>0</v>
      </c>
      <c r="W910" s="24">
        <v>0</v>
      </c>
      <c r="X910" s="24">
        <v>0</v>
      </c>
      <c r="Y910" s="24">
        <v>0</v>
      </c>
      <c r="Z910" s="24">
        <v>0</v>
      </c>
      <c r="AA910" s="24">
        <v>54281.97790671885</v>
      </c>
      <c r="AB910" s="24">
        <v>-20015.269473865628</v>
      </c>
      <c r="AC910" s="24">
        <v>34266.708432853222</v>
      </c>
      <c r="AD910" s="24">
        <v>-34266.708432853222</v>
      </c>
      <c r="AE910" s="24">
        <v>-54281.97790671885</v>
      </c>
      <c r="AF910" s="24">
        <v>0</v>
      </c>
      <c r="AG910" s="24">
        <v>22.405901445657946</v>
      </c>
      <c r="AH910" s="24">
        <v>-8.1444222080535837</v>
      </c>
      <c r="AI910" s="24">
        <v>14.261479237604362</v>
      </c>
      <c r="AJ910" s="24">
        <v>0</v>
      </c>
      <c r="AK910" s="24">
        <v>0</v>
      </c>
      <c r="AL910" s="24">
        <v>0</v>
      </c>
      <c r="AM910" s="24">
        <v>0</v>
      </c>
      <c r="AN910" s="24">
        <v>0</v>
      </c>
      <c r="AO910" s="24">
        <v>0</v>
      </c>
      <c r="AP910" s="24">
        <v>0</v>
      </c>
      <c r="AQ910" s="24">
        <v>0</v>
      </c>
      <c r="AR910" s="24">
        <v>0</v>
      </c>
      <c r="AS910" s="24">
        <v>0</v>
      </c>
      <c r="AT910" s="24">
        <v>0</v>
      </c>
      <c r="AU910" s="24">
        <v>0</v>
      </c>
      <c r="AV910" s="24">
        <v>0</v>
      </c>
      <c r="AW910" s="24">
        <v>0</v>
      </c>
      <c r="AX910" s="24">
        <v>0</v>
      </c>
      <c r="AY910" s="24">
        <v>0</v>
      </c>
      <c r="AZ910" s="24">
        <v>0</v>
      </c>
      <c r="BA910" s="24">
        <v>-14.261479237604362</v>
      </c>
      <c r="BB910" s="24">
        <v>-22.405901445657946</v>
      </c>
      <c r="BC910" s="24">
        <v>-14.261479237604362</v>
      </c>
      <c r="BD910" s="24">
        <v>-22.405901445657946</v>
      </c>
      <c r="BE910" s="24">
        <v>0</v>
      </c>
      <c r="BF910" s="24">
        <v>0</v>
      </c>
      <c r="BG910" s="24">
        <v>0</v>
      </c>
      <c r="BH910" s="24">
        <v>0</v>
      </c>
      <c r="BI910" s="24">
        <v>0</v>
      </c>
      <c r="BJ910" s="24">
        <v>0</v>
      </c>
      <c r="BK910" s="24">
        <v>0</v>
      </c>
      <c r="BL910" s="24">
        <v>0</v>
      </c>
    </row>
    <row r="911" spans="1:64" x14ac:dyDescent="0.25">
      <c r="A911" t="s">
        <v>5123</v>
      </c>
      <c r="B911">
        <v>187</v>
      </c>
      <c r="C911">
        <v>3</v>
      </c>
      <c r="D911">
        <v>16</v>
      </c>
      <c r="E911" s="24">
        <v>0</v>
      </c>
      <c r="F911" s="24">
        <v>0</v>
      </c>
      <c r="G911" s="24">
        <v>0</v>
      </c>
      <c r="H911" s="24">
        <v>0</v>
      </c>
      <c r="I911" s="24">
        <v>0</v>
      </c>
      <c r="J911" s="24">
        <v>0</v>
      </c>
      <c r="K911" s="24">
        <v>53297.326153829694</v>
      </c>
      <c r="L911" s="24">
        <v>-19622.223700203001</v>
      </c>
      <c r="M911" s="24">
        <v>33675.102453626692</v>
      </c>
      <c r="N911" s="24">
        <v>-33675.102453626692</v>
      </c>
      <c r="O911" s="24">
        <v>-53297.326153829694</v>
      </c>
      <c r="P911" s="24">
        <v>0</v>
      </c>
      <c r="Q911" s="24">
        <v>21.992921242097509</v>
      </c>
      <c r="R911" s="24">
        <v>-7.9897551493013452</v>
      </c>
      <c r="S911" s="24">
        <v>14.003166092796164</v>
      </c>
      <c r="T911" s="24">
        <v>0</v>
      </c>
      <c r="U911" s="24">
        <v>0</v>
      </c>
      <c r="V911" s="24">
        <v>0</v>
      </c>
      <c r="W911" s="24">
        <v>0</v>
      </c>
      <c r="X911" s="24">
        <v>0</v>
      </c>
      <c r="Y911" s="24">
        <v>0</v>
      </c>
      <c r="Z911" s="24">
        <v>0</v>
      </c>
      <c r="AA911" s="24">
        <v>53297.326153829694</v>
      </c>
      <c r="AB911" s="24">
        <v>-19622.223700203001</v>
      </c>
      <c r="AC911" s="24">
        <v>33675.102453626692</v>
      </c>
      <c r="AD911" s="24">
        <v>-33675.102453626692</v>
      </c>
      <c r="AE911" s="24">
        <v>-53297.326153829694</v>
      </c>
      <c r="AF911" s="24">
        <v>0</v>
      </c>
      <c r="AG911" s="24">
        <v>21.992921242097509</v>
      </c>
      <c r="AH911" s="24">
        <v>-7.9897551493013452</v>
      </c>
      <c r="AI911" s="24">
        <v>14.003166092796164</v>
      </c>
      <c r="AJ911" s="24">
        <v>0</v>
      </c>
      <c r="AK911" s="24">
        <v>0</v>
      </c>
      <c r="AL911" s="24">
        <v>0</v>
      </c>
      <c r="AM911" s="24">
        <v>0</v>
      </c>
      <c r="AN911" s="24">
        <v>0</v>
      </c>
      <c r="AO911" s="24">
        <v>0</v>
      </c>
      <c r="AP911" s="24">
        <v>0</v>
      </c>
      <c r="AQ911" s="24">
        <v>0</v>
      </c>
      <c r="AR911" s="24">
        <v>0</v>
      </c>
      <c r="AS911" s="24">
        <v>0</v>
      </c>
      <c r="AT911" s="24">
        <v>0</v>
      </c>
      <c r="AU911" s="24">
        <v>0</v>
      </c>
      <c r="AV911" s="24">
        <v>0</v>
      </c>
      <c r="AW911" s="24">
        <v>0</v>
      </c>
      <c r="AX911" s="24">
        <v>0</v>
      </c>
      <c r="AY911" s="24">
        <v>0</v>
      </c>
      <c r="AZ911" s="24">
        <v>0</v>
      </c>
      <c r="BA911" s="24">
        <v>-14.003166092796164</v>
      </c>
      <c r="BB911" s="24">
        <v>-21.992921242097509</v>
      </c>
      <c r="BC911" s="24">
        <v>-14.003166092796164</v>
      </c>
      <c r="BD911" s="24">
        <v>-21.992921242097509</v>
      </c>
      <c r="BE911" s="24">
        <v>0</v>
      </c>
      <c r="BF911" s="24">
        <v>0</v>
      </c>
      <c r="BG911" s="24">
        <v>0</v>
      </c>
      <c r="BH911" s="24">
        <v>0</v>
      </c>
      <c r="BI911" s="24">
        <v>0</v>
      </c>
      <c r="BJ911" s="24">
        <v>0</v>
      </c>
      <c r="BK911" s="24">
        <v>0</v>
      </c>
      <c r="BL911" s="24">
        <v>0</v>
      </c>
    </row>
    <row r="912" spans="1:64" x14ac:dyDescent="0.25">
      <c r="A912" t="s">
        <v>5123</v>
      </c>
      <c r="B912">
        <v>188</v>
      </c>
      <c r="C912">
        <v>3</v>
      </c>
      <c r="D912">
        <v>16</v>
      </c>
      <c r="E912" s="24">
        <v>0</v>
      </c>
      <c r="F912" s="24">
        <v>0</v>
      </c>
      <c r="G912" s="24">
        <v>0</v>
      </c>
      <c r="H912" s="24">
        <v>0</v>
      </c>
      <c r="I912" s="24">
        <v>0</v>
      </c>
      <c r="J912" s="24">
        <v>0</v>
      </c>
      <c r="K912" s="24">
        <v>52334.10154953599</v>
      </c>
      <c r="L912" s="24">
        <v>-19237.641214832664</v>
      </c>
      <c r="M912" s="24">
        <v>33096.460334703326</v>
      </c>
      <c r="N912" s="24">
        <v>-33096.460334703326</v>
      </c>
      <c r="O912" s="24">
        <v>-52334.10154953599</v>
      </c>
      <c r="P912" s="24">
        <v>0</v>
      </c>
      <c r="Q912" s="24">
        <v>21.589187757283071</v>
      </c>
      <c r="R912" s="24">
        <v>-7.8384374112247315</v>
      </c>
      <c r="S912" s="24">
        <v>13.750750346058339</v>
      </c>
      <c r="T912" s="24">
        <v>0</v>
      </c>
      <c r="U912" s="24">
        <v>0</v>
      </c>
      <c r="V912" s="24">
        <v>0</v>
      </c>
      <c r="W912" s="24">
        <v>0</v>
      </c>
      <c r="X912" s="24">
        <v>0</v>
      </c>
      <c r="Y912" s="24">
        <v>0</v>
      </c>
      <c r="Z912" s="24">
        <v>0</v>
      </c>
      <c r="AA912" s="24">
        <v>52334.10154953599</v>
      </c>
      <c r="AB912" s="24">
        <v>-19237.641214832664</v>
      </c>
      <c r="AC912" s="24">
        <v>33096.460334703326</v>
      </c>
      <c r="AD912" s="24">
        <v>-33096.460334703326</v>
      </c>
      <c r="AE912" s="24">
        <v>-52334.10154953599</v>
      </c>
      <c r="AF912" s="24">
        <v>0</v>
      </c>
      <c r="AG912" s="24">
        <v>21.589187757283071</v>
      </c>
      <c r="AH912" s="24">
        <v>-7.8384374112247315</v>
      </c>
      <c r="AI912" s="24">
        <v>13.750750346058339</v>
      </c>
      <c r="AJ912" s="24">
        <v>0</v>
      </c>
      <c r="AK912" s="24">
        <v>0</v>
      </c>
      <c r="AL912" s="24">
        <v>0</v>
      </c>
      <c r="AM912" s="24">
        <v>0</v>
      </c>
      <c r="AN912" s="24">
        <v>0</v>
      </c>
      <c r="AO912" s="24">
        <v>0</v>
      </c>
      <c r="AP912" s="24">
        <v>0</v>
      </c>
      <c r="AQ912" s="24">
        <v>0</v>
      </c>
      <c r="AR912" s="24">
        <v>0</v>
      </c>
      <c r="AS912" s="24">
        <v>0</v>
      </c>
      <c r="AT912" s="24">
        <v>0</v>
      </c>
      <c r="AU912" s="24">
        <v>0</v>
      </c>
      <c r="AV912" s="24">
        <v>0</v>
      </c>
      <c r="AW912" s="24">
        <v>0</v>
      </c>
      <c r="AX912" s="24">
        <v>0</v>
      </c>
      <c r="AY912" s="24">
        <v>0</v>
      </c>
      <c r="AZ912" s="24">
        <v>0</v>
      </c>
      <c r="BA912" s="24">
        <v>-13.750750346058339</v>
      </c>
      <c r="BB912" s="24">
        <v>-21.589187757283071</v>
      </c>
      <c r="BC912" s="24">
        <v>-13.750750346058339</v>
      </c>
      <c r="BD912" s="24">
        <v>-21.589187757283071</v>
      </c>
      <c r="BE912" s="24">
        <v>0</v>
      </c>
      <c r="BF912" s="24">
        <v>0</v>
      </c>
      <c r="BG912" s="24">
        <v>0</v>
      </c>
      <c r="BH912" s="24">
        <v>0</v>
      </c>
      <c r="BI912" s="24">
        <v>0</v>
      </c>
      <c r="BJ912" s="24">
        <v>0</v>
      </c>
      <c r="BK912" s="24">
        <v>0</v>
      </c>
      <c r="BL912" s="24">
        <v>0</v>
      </c>
    </row>
    <row r="913" spans="1:64" x14ac:dyDescent="0.25">
      <c r="A913" t="s">
        <v>5123</v>
      </c>
      <c r="B913">
        <v>189</v>
      </c>
      <c r="C913">
        <v>3</v>
      </c>
      <c r="D913">
        <v>16</v>
      </c>
      <c r="E913" s="24">
        <v>0</v>
      </c>
      <c r="F913" s="24">
        <v>0</v>
      </c>
      <c r="G913" s="24">
        <v>0</v>
      </c>
      <c r="H913" s="24">
        <v>0</v>
      </c>
      <c r="I913" s="24">
        <v>0</v>
      </c>
      <c r="J913" s="24">
        <v>0</v>
      </c>
      <c r="K913" s="24">
        <v>51391.759898610413</v>
      </c>
      <c r="L913" s="24">
        <v>-18861.325098887086</v>
      </c>
      <c r="M913" s="24">
        <v>32530.434799723327</v>
      </c>
      <c r="N913" s="24">
        <v>-32530.434799723327</v>
      </c>
      <c r="O913" s="24">
        <v>-51391.759898610413</v>
      </c>
      <c r="P913" s="24">
        <v>0</v>
      </c>
      <c r="Q913" s="24">
        <v>21.194456405326491</v>
      </c>
      <c r="R913" s="24">
        <v>-7.6903881897451356</v>
      </c>
      <c r="S913" s="24">
        <v>13.504068215581356</v>
      </c>
      <c r="T913" s="24">
        <v>0</v>
      </c>
      <c r="U913" s="24">
        <v>0</v>
      </c>
      <c r="V913" s="24">
        <v>0</v>
      </c>
      <c r="W913" s="24">
        <v>0</v>
      </c>
      <c r="X913" s="24">
        <v>0</v>
      </c>
      <c r="Y913" s="24">
        <v>0</v>
      </c>
      <c r="Z913" s="24">
        <v>0</v>
      </c>
      <c r="AA913" s="24">
        <v>51391.759898610413</v>
      </c>
      <c r="AB913" s="24">
        <v>-18861.325098887086</v>
      </c>
      <c r="AC913" s="24">
        <v>32530.434799723327</v>
      </c>
      <c r="AD913" s="24">
        <v>-32530.434799723327</v>
      </c>
      <c r="AE913" s="24">
        <v>-51391.759898610413</v>
      </c>
      <c r="AF913" s="24">
        <v>0</v>
      </c>
      <c r="AG913" s="24">
        <v>21.194456405326491</v>
      </c>
      <c r="AH913" s="24">
        <v>-7.6903881897451356</v>
      </c>
      <c r="AI913" s="24">
        <v>13.504068215581356</v>
      </c>
      <c r="AJ913" s="24">
        <v>0</v>
      </c>
      <c r="AK913" s="24">
        <v>0</v>
      </c>
      <c r="AL913" s="24">
        <v>0</v>
      </c>
      <c r="AM913" s="24">
        <v>0</v>
      </c>
      <c r="AN913" s="24">
        <v>0</v>
      </c>
      <c r="AO913" s="24">
        <v>0</v>
      </c>
      <c r="AP913" s="24">
        <v>0</v>
      </c>
      <c r="AQ913" s="24">
        <v>0</v>
      </c>
      <c r="AR913" s="24">
        <v>0</v>
      </c>
      <c r="AS913" s="24">
        <v>0</v>
      </c>
      <c r="AT913" s="24">
        <v>0</v>
      </c>
      <c r="AU913" s="24">
        <v>0</v>
      </c>
      <c r="AV913" s="24">
        <v>0</v>
      </c>
      <c r="AW913" s="24">
        <v>0</v>
      </c>
      <c r="AX913" s="24">
        <v>0</v>
      </c>
      <c r="AY913" s="24">
        <v>0</v>
      </c>
      <c r="AZ913" s="24">
        <v>0</v>
      </c>
      <c r="BA913" s="24">
        <v>-13.504068215581356</v>
      </c>
      <c r="BB913" s="24">
        <v>-21.194456405326491</v>
      </c>
      <c r="BC913" s="24">
        <v>-13.504068215581356</v>
      </c>
      <c r="BD913" s="24">
        <v>-21.194456405326491</v>
      </c>
      <c r="BE913" s="24">
        <v>0</v>
      </c>
      <c r="BF913" s="24">
        <v>0</v>
      </c>
      <c r="BG913" s="24">
        <v>0</v>
      </c>
      <c r="BH913" s="24">
        <v>0</v>
      </c>
      <c r="BI913" s="24">
        <v>0</v>
      </c>
      <c r="BJ913" s="24">
        <v>0</v>
      </c>
      <c r="BK913" s="24">
        <v>0</v>
      </c>
      <c r="BL913" s="24">
        <v>0</v>
      </c>
    </row>
    <row r="914" spans="1:64" x14ac:dyDescent="0.25">
      <c r="A914" t="s">
        <v>5123</v>
      </c>
      <c r="B914">
        <v>190</v>
      </c>
      <c r="C914">
        <v>4</v>
      </c>
      <c r="D914">
        <v>16</v>
      </c>
      <c r="E914" s="24">
        <v>0</v>
      </c>
      <c r="F914" s="24">
        <v>0</v>
      </c>
      <c r="G914" s="24">
        <v>0</v>
      </c>
      <c r="H914" s="24">
        <v>0</v>
      </c>
      <c r="I914" s="24">
        <v>0</v>
      </c>
      <c r="J914" s="24">
        <v>0</v>
      </c>
      <c r="K914" s="24">
        <v>50469.77273517102</v>
      </c>
      <c r="L914" s="24">
        <v>-18493.083115980029</v>
      </c>
      <c r="M914" s="24">
        <v>31976.689619190991</v>
      </c>
      <c r="N914" s="24">
        <v>-31976.689619190991</v>
      </c>
      <c r="O914" s="24">
        <v>-50469.77273517102</v>
      </c>
      <c r="P914" s="24">
        <v>0</v>
      </c>
      <c r="Q914" s="24">
        <v>20.808490063853242</v>
      </c>
      <c r="R914" s="24">
        <v>-7.5455287618569855</v>
      </c>
      <c r="S914" s="24">
        <v>13.262961301996256</v>
      </c>
      <c r="T914" s="24">
        <v>0</v>
      </c>
      <c r="U914" s="24">
        <v>0</v>
      </c>
      <c r="V914" s="24">
        <v>0</v>
      </c>
      <c r="W914" s="24">
        <v>0</v>
      </c>
      <c r="X914" s="24">
        <v>0</v>
      </c>
      <c r="Y914" s="24">
        <v>0</v>
      </c>
      <c r="Z914" s="24">
        <v>0</v>
      </c>
      <c r="AA914" s="24">
        <v>50469.77273517102</v>
      </c>
      <c r="AB914" s="24">
        <v>-18493.083115980029</v>
      </c>
      <c r="AC914" s="24">
        <v>31976.689619190991</v>
      </c>
      <c r="AD914" s="24">
        <v>-31976.689619190991</v>
      </c>
      <c r="AE914" s="24">
        <v>-50469.77273517102</v>
      </c>
      <c r="AF914" s="24">
        <v>0</v>
      </c>
      <c r="AG914" s="24">
        <v>20.808490063853242</v>
      </c>
      <c r="AH914" s="24">
        <v>-7.5455287618569855</v>
      </c>
      <c r="AI914" s="24">
        <v>13.262961301996256</v>
      </c>
      <c r="AJ914" s="24">
        <v>0</v>
      </c>
      <c r="AK914" s="24">
        <v>0</v>
      </c>
      <c r="AL914" s="24">
        <v>0</v>
      </c>
      <c r="AM914" s="24">
        <v>0</v>
      </c>
      <c r="AN914" s="24">
        <v>0</v>
      </c>
      <c r="AO914" s="24">
        <v>0</v>
      </c>
      <c r="AP914" s="24">
        <v>0</v>
      </c>
      <c r="AQ914" s="24">
        <v>0</v>
      </c>
      <c r="AR914" s="24">
        <v>0</v>
      </c>
      <c r="AS914" s="24">
        <v>0</v>
      </c>
      <c r="AT914" s="24">
        <v>0</v>
      </c>
      <c r="AU914" s="24">
        <v>0</v>
      </c>
      <c r="AV914" s="24">
        <v>0</v>
      </c>
      <c r="AW914" s="24">
        <v>0</v>
      </c>
      <c r="AX914" s="24">
        <v>0</v>
      </c>
      <c r="AY914" s="24">
        <v>0</v>
      </c>
      <c r="AZ914" s="24">
        <v>0</v>
      </c>
      <c r="BA914" s="24">
        <v>-13.262961301996256</v>
      </c>
      <c r="BB914" s="24">
        <v>-20.808490063853242</v>
      </c>
      <c r="BC914" s="24">
        <v>-13.262961301996256</v>
      </c>
      <c r="BD914" s="24">
        <v>-20.808490063853242</v>
      </c>
      <c r="BE914" s="24">
        <v>0</v>
      </c>
      <c r="BF914" s="24">
        <v>0</v>
      </c>
      <c r="BG914" s="24">
        <v>0</v>
      </c>
      <c r="BH914" s="24">
        <v>0</v>
      </c>
      <c r="BI914" s="24">
        <v>0</v>
      </c>
      <c r="BJ914" s="24">
        <v>0</v>
      </c>
      <c r="BK914" s="24">
        <v>0</v>
      </c>
      <c r="BL914" s="24">
        <v>0</v>
      </c>
    </row>
    <row r="915" spans="1:64" x14ac:dyDescent="0.25">
      <c r="A915" t="s">
        <v>5123</v>
      </c>
      <c r="B915">
        <v>191</v>
      </c>
      <c r="C915">
        <v>4</v>
      </c>
      <c r="D915">
        <v>16</v>
      </c>
      <c r="E915" s="24">
        <v>0</v>
      </c>
      <c r="F915" s="24">
        <v>0</v>
      </c>
      <c r="G915" s="24">
        <v>0</v>
      </c>
      <c r="H915" s="24">
        <v>0</v>
      </c>
      <c r="I915" s="24">
        <v>0</v>
      </c>
      <c r="J915" s="24">
        <v>0</v>
      </c>
      <c r="K915" s="24">
        <v>49567.626817941666</v>
      </c>
      <c r="L915" s="24">
        <v>-18132.727614834905</v>
      </c>
      <c r="M915" s="24">
        <v>31434.899203106761</v>
      </c>
      <c r="N915" s="24">
        <v>-31434.899203106761</v>
      </c>
      <c r="O915" s="24">
        <v>-49567.626817941666</v>
      </c>
      <c r="P915" s="24">
        <v>0</v>
      </c>
      <c r="Q915" s="24">
        <v>20.431058816939185</v>
      </c>
      <c r="R915" s="24">
        <v>-7.4037824334118341</v>
      </c>
      <c r="S915" s="24">
        <v>13.027276383527351</v>
      </c>
      <c r="T915" s="24">
        <v>0</v>
      </c>
      <c r="U915" s="24">
        <v>0</v>
      </c>
      <c r="V915" s="24">
        <v>0</v>
      </c>
      <c r="W915" s="24">
        <v>0</v>
      </c>
      <c r="X915" s="24">
        <v>0</v>
      </c>
      <c r="Y915" s="24">
        <v>0</v>
      </c>
      <c r="Z915" s="24">
        <v>0</v>
      </c>
      <c r="AA915" s="24">
        <v>49567.626817941666</v>
      </c>
      <c r="AB915" s="24">
        <v>-18132.727614834905</v>
      </c>
      <c r="AC915" s="24">
        <v>31434.899203106761</v>
      </c>
      <c r="AD915" s="24">
        <v>-31434.899203106761</v>
      </c>
      <c r="AE915" s="24">
        <v>-49567.626817941666</v>
      </c>
      <c r="AF915" s="24">
        <v>0</v>
      </c>
      <c r="AG915" s="24">
        <v>20.431058816939185</v>
      </c>
      <c r="AH915" s="24">
        <v>-7.4037824334118341</v>
      </c>
      <c r="AI915" s="24">
        <v>13.027276383527351</v>
      </c>
      <c r="AJ915" s="24">
        <v>0</v>
      </c>
      <c r="AK915" s="24">
        <v>0</v>
      </c>
      <c r="AL915" s="24">
        <v>0</v>
      </c>
      <c r="AM915" s="24">
        <v>0</v>
      </c>
      <c r="AN915" s="24">
        <v>0</v>
      </c>
      <c r="AO915" s="24">
        <v>0</v>
      </c>
      <c r="AP915" s="24">
        <v>0</v>
      </c>
      <c r="AQ915" s="24">
        <v>0</v>
      </c>
      <c r="AR915" s="24">
        <v>0</v>
      </c>
      <c r="AS915" s="24">
        <v>0</v>
      </c>
      <c r="AT915" s="24">
        <v>0</v>
      </c>
      <c r="AU915" s="24">
        <v>0</v>
      </c>
      <c r="AV915" s="24">
        <v>0</v>
      </c>
      <c r="AW915" s="24">
        <v>0</v>
      </c>
      <c r="AX915" s="24">
        <v>0</v>
      </c>
      <c r="AY915" s="24">
        <v>0</v>
      </c>
      <c r="AZ915" s="24">
        <v>0</v>
      </c>
      <c r="BA915" s="24">
        <v>-13.027276383527351</v>
      </c>
      <c r="BB915" s="24">
        <v>-20.431058816939185</v>
      </c>
      <c r="BC915" s="24">
        <v>-13.027276383527351</v>
      </c>
      <c r="BD915" s="24">
        <v>-20.431058816939185</v>
      </c>
      <c r="BE915" s="24">
        <v>0</v>
      </c>
      <c r="BF915" s="24">
        <v>0</v>
      </c>
      <c r="BG915" s="24">
        <v>0</v>
      </c>
      <c r="BH915" s="24">
        <v>0</v>
      </c>
      <c r="BI915" s="24">
        <v>0</v>
      </c>
      <c r="BJ915" s="24">
        <v>0</v>
      </c>
      <c r="BK915" s="24">
        <v>0</v>
      </c>
      <c r="BL915" s="24">
        <v>0</v>
      </c>
    </row>
    <row r="916" spans="1:64" x14ac:dyDescent="0.25">
      <c r="A916" t="s">
        <v>5123</v>
      </c>
      <c r="B916">
        <v>192</v>
      </c>
      <c r="C916">
        <v>4</v>
      </c>
      <c r="D916">
        <v>16</v>
      </c>
      <c r="E916" s="24">
        <v>0</v>
      </c>
      <c r="F916" s="24">
        <v>0</v>
      </c>
      <c r="G916" s="24">
        <v>0</v>
      </c>
      <c r="H916" s="24">
        <v>0</v>
      </c>
      <c r="I916" s="24">
        <v>0</v>
      </c>
      <c r="J916" s="24">
        <v>0</v>
      </c>
      <c r="K916" s="24">
        <v>48684.82364333421</v>
      </c>
      <c r="L916" s="24">
        <v>-17780.075433261693</v>
      </c>
      <c r="M916" s="24">
        <v>30904.748210072517</v>
      </c>
      <c r="N916" s="24">
        <v>-30904.748210072517</v>
      </c>
      <c r="O916" s="24">
        <v>-48684.82364333421</v>
      </c>
      <c r="P916" s="24">
        <v>0</v>
      </c>
      <c r="Q916" s="24">
        <v>20.06193970755703</v>
      </c>
      <c r="R916" s="24">
        <v>-7.2650744874372322</v>
      </c>
      <c r="S916" s="24">
        <v>12.796865220119798</v>
      </c>
      <c r="T916" s="24">
        <v>0</v>
      </c>
      <c r="U916" s="24">
        <v>0</v>
      </c>
      <c r="V916" s="24">
        <v>0</v>
      </c>
      <c r="W916" s="24">
        <v>0</v>
      </c>
      <c r="X916" s="24">
        <v>0</v>
      </c>
      <c r="Y916" s="24">
        <v>0</v>
      </c>
      <c r="Z916" s="24">
        <v>0</v>
      </c>
      <c r="AA916" s="24">
        <v>48684.82364333421</v>
      </c>
      <c r="AB916" s="24">
        <v>-17780.075433261693</v>
      </c>
      <c r="AC916" s="24">
        <v>30904.748210072517</v>
      </c>
      <c r="AD916" s="24">
        <v>-30904.748210072517</v>
      </c>
      <c r="AE916" s="24">
        <v>-48684.82364333421</v>
      </c>
      <c r="AF916" s="24">
        <v>0</v>
      </c>
      <c r="AG916" s="24">
        <v>20.06193970755703</v>
      </c>
      <c r="AH916" s="24">
        <v>-7.2650744874372322</v>
      </c>
      <c r="AI916" s="24">
        <v>12.796865220119798</v>
      </c>
      <c r="AJ916" s="24">
        <v>0</v>
      </c>
      <c r="AK916" s="24">
        <v>0</v>
      </c>
      <c r="AL916" s="24">
        <v>0</v>
      </c>
      <c r="AM916" s="24">
        <v>0</v>
      </c>
      <c r="AN916" s="24">
        <v>0</v>
      </c>
      <c r="AO916" s="24">
        <v>0</v>
      </c>
      <c r="AP916" s="24">
        <v>0</v>
      </c>
      <c r="AQ916" s="24">
        <v>0</v>
      </c>
      <c r="AR916" s="24">
        <v>0</v>
      </c>
      <c r="AS916" s="24">
        <v>0</v>
      </c>
      <c r="AT916" s="24">
        <v>0</v>
      </c>
      <c r="AU916" s="24">
        <v>0</v>
      </c>
      <c r="AV916" s="24">
        <v>0</v>
      </c>
      <c r="AW916" s="24">
        <v>0</v>
      </c>
      <c r="AX916" s="24">
        <v>0</v>
      </c>
      <c r="AY916" s="24">
        <v>0</v>
      </c>
      <c r="AZ916" s="24">
        <v>0</v>
      </c>
      <c r="BA916" s="24">
        <v>-12.796865220119798</v>
      </c>
      <c r="BB916" s="24">
        <v>-20.06193970755703</v>
      </c>
      <c r="BC916" s="24">
        <v>-12.796865220119798</v>
      </c>
      <c r="BD916" s="24">
        <v>-20.06193970755703</v>
      </c>
      <c r="BE916" s="24">
        <v>0</v>
      </c>
      <c r="BF916" s="24">
        <v>0</v>
      </c>
      <c r="BG916" s="24">
        <v>0</v>
      </c>
      <c r="BH916" s="24">
        <v>0</v>
      </c>
      <c r="BI916" s="24">
        <v>0</v>
      </c>
      <c r="BJ916" s="24">
        <v>0</v>
      </c>
      <c r="BK916" s="24">
        <v>0</v>
      </c>
      <c r="BL916" s="24">
        <v>0</v>
      </c>
    </row>
    <row r="917" spans="1:64" x14ac:dyDescent="0.25">
      <c r="A917" t="s">
        <v>5123</v>
      </c>
      <c r="B917">
        <v>193</v>
      </c>
      <c r="C917">
        <v>1</v>
      </c>
      <c r="D917">
        <v>17</v>
      </c>
      <c r="E917" s="24">
        <v>0</v>
      </c>
      <c r="F917" s="24">
        <v>0</v>
      </c>
      <c r="G917" s="24">
        <v>0</v>
      </c>
      <c r="H917" s="24">
        <v>0</v>
      </c>
      <c r="I917" s="24">
        <v>0</v>
      </c>
      <c r="J917" s="24">
        <v>0</v>
      </c>
      <c r="K917" s="24">
        <v>47820.878975145519</v>
      </c>
      <c r="L917" s="24">
        <v>-17434.94780229032</v>
      </c>
      <c r="M917" s="24">
        <v>30385.931172855198</v>
      </c>
      <c r="N917" s="24">
        <v>-30385.931172855198</v>
      </c>
      <c r="O917" s="24">
        <v>-47820.878975145519</v>
      </c>
      <c r="P917" s="24">
        <v>0</v>
      </c>
      <c r="Q917" s="24">
        <v>19.700916499557934</v>
      </c>
      <c r="R917" s="24">
        <v>-7.1293321336488589</v>
      </c>
      <c r="S917" s="24">
        <v>12.571584365909075</v>
      </c>
      <c r="T917" s="24">
        <v>0</v>
      </c>
      <c r="U917" s="24">
        <v>0</v>
      </c>
      <c r="V917" s="24">
        <v>0</v>
      </c>
      <c r="W917" s="24">
        <v>0</v>
      </c>
      <c r="X917" s="24">
        <v>0</v>
      </c>
      <c r="Y917" s="24">
        <v>0</v>
      </c>
      <c r="Z917" s="24">
        <v>0</v>
      </c>
      <c r="AA917" s="24">
        <v>47820.878975145519</v>
      </c>
      <c r="AB917" s="24">
        <v>-17434.94780229032</v>
      </c>
      <c r="AC917" s="24">
        <v>30385.931172855198</v>
      </c>
      <c r="AD917" s="24">
        <v>-30385.931172855198</v>
      </c>
      <c r="AE917" s="24">
        <v>-47820.878975145519</v>
      </c>
      <c r="AF917" s="24">
        <v>0</v>
      </c>
      <c r="AG917" s="24">
        <v>19.700916499557934</v>
      </c>
      <c r="AH917" s="24">
        <v>-7.1293321336488589</v>
      </c>
      <c r="AI917" s="24">
        <v>12.571584365909075</v>
      </c>
      <c r="AJ917" s="24">
        <v>0</v>
      </c>
      <c r="AK917" s="24">
        <v>0</v>
      </c>
      <c r="AL917" s="24">
        <v>0</v>
      </c>
      <c r="AM917" s="24">
        <v>0</v>
      </c>
      <c r="AN917" s="24">
        <v>0</v>
      </c>
      <c r="AO917" s="24">
        <v>0</v>
      </c>
      <c r="AP917" s="24">
        <v>0</v>
      </c>
      <c r="AQ917" s="24">
        <v>0</v>
      </c>
      <c r="AR917" s="24">
        <v>0</v>
      </c>
      <c r="AS917" s="24">
        <v>0</v>
      </c>
      <c r="AT917" s="24">
        <v>0</v>
      </c>
      <c r="AU917" s="24">
        <v>0</v>
      </c>
      <c r="AV917" s="24">
        <v>0</v>
      </c>
      <c r="AW917" s="24">
        <v>0</v>
      </c>
      <c r="AX917" s="24">
        <v>0</v>
      </c>
      <c r="AY917" s="24">
        <v>0</v>
      </c>
      <c r="AZ917" s="24">
        <v>0</v>
      </c>
      <c r="BA917" s="24">
        <v>-12.571584365909075</v>
      </c>
      <c r="BB917" s="24">
        <v>-19.700916499557934</v>
      </c>
      <c r="BC917" s="24">
        <v>-12.571584365909075</v>
      </c>
      <c r="BD917" s="24">
        <v>-19.700916499557934</v>
      </c>
      <c r="BE917" s="24">
        <v>0</v>
      </c>
      <c r="BF917" s="24">
        <v>0</v>
      </c>
      <c r="BG917" s="24">
        <v>0</v>
      </c>
      <c r="BH917" s="24">
        <v>0</v>
      </c>
      <c r="BI917" s="24">
        <v>0</v>
      </c>
      <c r="BJ917" s="24">
        <v>0</v>
      </c>
      <c r="BK917" s="24">
        <v>0</v>
      </c>
      <c r="BL917" s="24">
        <v>0</v>
      </c>
    </row>
    <row r="918" spans="1:64" x14ac:dyDescent="0.25">
      <c r="A918" t="s">
        <v>5123</v>
      </c>
      <c r="B918">
        <v>194</v>
      </c>
      <c r="C918">
        <v>1</v>
      </c>
      <c r="D918">
        <v>17</v>
      </c>
      <c r="E918" s="24">
        <v>0</v>
      </c>
      <c r="F918" s="24">
        <v>0</v>
      </c>
      <c r="G918" s="24">
        <v>0</v>
      </c>
      <c r="H918" s="24">
        <v>0</v>
      </c>
      <c r="I918" s="24">
        <v>0</v>
      </c>
      <c r="J918" s="24">
        <v>0</v>
      </c>
      <c r="K918" s="24">
        <v>46975.322390444577</v>
      </c>
      <c r="L918" s="24">
        <v>-17097.17025064677</v>
      </c>
      <c r="M918" s="24">
        <v>29878.152139797807</v>
      </c>
      <c r="N918" s="24">
        <v>-29878.152139797807</v>
      </c>
      <c r="O918" s="24">
        <v>-46975.322390444577</v>
      </c>
      <c r="P918" s="24">
        <v>0</v>
      </c>
      <c r="Q918" s="24">
        <v>19.347779448617075</v>
      </c>
      <c r="R918" s="24">
        <v>-6.9964844588139385</v>
      </c>
      <c r="S918" s="24">
        <v>12.351294989803137</v>
      </c>
      <c r="T918" s="24">
        <v>0</v>
      </c>
      <c r="U918" s="24">
        <v>0</v>
      </c>
      <c r="V918" s="24">
        <v>0</v>
      </c>
      <c r="W918" s="24">
        <v>0</v>
      </c>
      <c r="X918" s="24">
        <v>0</v>
      </c>
      <c r="Y918" s="24">
        <v>0</v>
      </c>
      <c r="Z918" s="24">
        <v>0</v>
      </c>
      <c r="AA918" s="24">
        <v>46975.322390444577</v>
      </c>
      <c r="AB918" s="24">
        <v>-17097.17025064677</v>
      </c>
      <c r="AC918" s="24">
        <v>29878.152139797807</v>
      </c>
      <c r="AD918" s="24">
        <v>-29878.152139797807</v>
      </c>
      <c r="AE918" s="24">
        <v>-46975.322390444577</v>
      </c>
      <c r="AF918" s="24">
        <v>0</v>
      </c>
      <c r="AG918" s="24">
        <v>19.347779448617075</v>
      </c>
      <c r="AH918" s="24">
        <v>-6.9964844588139385</v>
      </c>
      <c r="AI918" s="24">
        <v>12.351294989803137</v>
      </c>
      <c r="AJ918" s="24">
        <v>0</v>
      </c>
      <c r="AK918" s="24">
        <v>0</v>
      </c>
      <c r="AL918" s="24">
        <v>0</v>
      </c>
      <c r="AM918" s="24">
        <v>0</v>
      </c>
      <c r="AN918" s="24">
        <v>0</v>
      </c>
      <c r="AO918" s="24">
        <v>0</v>
      </c>
      <c r="AP918" s="24">
        <v>0</v>
      </c>
      <c r="AQ918" s="24">
        <v>0</v>
      </c>
      <c r="AR918" s="24">
        <v>0</v>
      </c>
      <c r="AS918" s="24">
        <v>0</v>
      </c>
      <c r="AT918" s="24">
        <v>0</v>
      </c>
      <c r="AU918" s="24">
        <v>0</v>
      </c>
      <c r="AV918" s="24">
        <v>0</v>
      </c>
      <c r="AW918" s="24">
        <v>0</v>
      </c>
      <c r="AX918" s="24">
        <v>0</v>
      </c>
      <c r="AY918" s="24">
        <v>0</v>
      </c>
      <c r="AZ918" s="24">
        <v>0</v>
      </c>
      <c r="BA918" s="24">
        <v>-12.351294989803137</v>
      </c>
      <c r="BB918" s="24">
        <v>-19.347779448617075</v>
      </c>
      <c r="BC918" s="24">
        <v>-12.351294989803137</v>
      </c>
      <c r="BD918" s="24">
        <v>-19.347779448617075</v>
      </c>
      <c r="BE918" s="24">
        <v>0</v>
      </c>
      <c r="BF918" s="24">
        <v>0</v>
      </c>
      <c r="BG918" s="24">
        <v>0</v>
      </c>
      <c r="BH918" s="24">
        <v>0</v>
      </c>
      <c r="BI918" s="24">
        <v>0</v>
      </c>
      <c r="BJ918" s="24">
        <v>0</v>
      </c>
      <c r="BK918" s="24">
        <v>0</v>
      </c>
      <c r="BL918" s="24">
        <v>0</v>
      </c>
    </row>
    <row r="919" spans="1:64" x14ac:dyDescent="0.25">
      <c r="A919" t="s">
        <v>5123</v>
      </c>
      <c r="B919">
        <v>195</v>
      </c>
      <c r="C919">
        <v>1</v>
      </c>
      <c r="D919">
        <v>17</v>
      </c>
      <c r="E919" s="24">
        <v>0</v>
      </c>
      <c r="F919" s="24">
        <v>0</v>
      </c>
      <c r="G919" s="24">
        <v>0</v>
      </c>
      <c r="H919" s="24">
        <v>0</v>
      </c>
      <c r="I919" s="24">
        <v>0</v>
      </c>
      <c r="J919" s="24">
        <v>0</v>
      </c>
      <c r="K919" s="24">
        <v>46147.696841262281</v>
      </c>
      <c r="L919" s="24">
        <v>-16766.572510458529</v>
      </c>
      <c r="M919" s="24">
        <v>29381.124330803752</v>
      </c>
      <c r="N919" s="24">
        <v>-29381.124330803752</v>
      </c>
      <c r="O919" s="24">
        <v>-46147.696841262281</v>
      </c>
      <c r="P919" s="24">
        <v>0</v>
      </c>
      <c r="Q919" s="24">
        <v>19.002325081961317</v>
      </c>
      <c r="R919" s="24">
        <v>-6.8664623783442948</v>
      </c>
      <c r="S919" s="24">
        <v>12.135862703617022</v>
      </c>
      <c r="T919" s="24">
        <v>0</v>
      </c>
      <c r="U919" s="24">
        <v>0</v>
      </c>
      <c r="V919" s="24">
        <v>0</v>
      </c>
      <c r="W919" s="24">
        <v>0</v>
      </c>
      <c r="X919" s="24">
        <v>0</v>
      </c>
      <c r="Y919" s="24">
        <v>0</v>
      </c>
      <c r="Z919" s="24">
        <v>0</v>
      </c>
      <c r="AA919" s="24">
        <v>46147.696841262281</v>
      </c>
      <c r="AB919" s="24">
        <v>-16766.572510458529</v>
      </c>
      <c r="AC919" s="24">
        <v>29381.124330803752</v>
      </c>
      <c r="AD919" s="24">
        <v>-29381.124330803752</v>
      </c>
      <c r="AE919" s="24">
        <v>-46147.696841262281</v>
      </c>
      <c r="AF919" s="24">
        <v>0</v>
      </c>
      <c r="AG919" s="24">
        <v>19.002325081961317</v>
      </c>
      <c r="AH919" s="24">
        <v>-6.8664623783442948</v>
      </c>
      <c r="AI919" s="24">
        <v>12.135862703617022</v>
      </c>
      <c r="AJ919" s="24">
        <v>0</v>
      </c>
      <c r="AK919" s="24">
        <v>0</v>
      </c>
      <c r="AL919" s="24">
        <v>0</v>
      </c>
      <c r="AM919" s="24">
        <v>0</v>
      </c>
      <c r="AN919" s="24">
        <v>0</v>
      </c>
      <c r="AO919" s="24">
        <v>0</v>
      </c>
      <c r="AP919" s="24">
        <v>0</v>
      </c>
      <c r="AQ919" s="24">
        <v>0</v>
      </c>
      <c r="AR919" s="24">
        <v>0</v>
      </c>
      <c r="AS919" s="24">
        <v>0</v>
      </c>
      <c r="AT919" s="24">
        <v>0</v>
      </c>
      <c r="AU919" s="24">
        <v>0</v>
      </c>
      <c r="AV919" s="24">
        <v>0</v>
      </c>
      <c r="AW919" s="24">
        <v>0</v>
      </c>
      <c r="AX919" s="24">
        <v>0</v>
      </c>
      <c r="AY919" s="24">
        <v>0</v>
      </c>
      <c r="AZ919" s="24">
        <v>0</v>
      </c>
      <c r="BA919" s="24">
        <v>-12.135862703617022</v>
      </c>
      <c r="BB919" s="24">
        <v>-19.002325081961317</v>
      </c>
      <c r="BC919" s="24">
        <v>-12.135862703617022</v>
      </c>
      <c r="BD919" s="24">
        <v>-19.002325081961317</v>
      </c>
      <c r="BE919" s="24">
        <v>0</v>
      </c>
      <c r="BF919" s="24">
        <v>0</v>
      </c>
      <c r="BG919" s="24">
        <v>0</v>
      </c>
      <c r="BH919" s="24">
        <v>0</v>
      </c>
      <c r="BI919" s="24">
        <v>0</v>
      </c>
      <c r="BJ919" s="24">
        <v>0</v>
      </c>
      <c r="BK919" s="24">
        <v>0</v>
      </c>
      <c r="BL919" s="24">
        <v>0</v>
      </c>
    </row>
    <row r="920" spans="1:64" x14ac:dyDescent="0.25">
      <c r="A920" t="s">
        <v>5123</v>
      </c>
      <c r="B920">
        <v>196</v>
      </c>
      <c r="C920">
        <v>2</v>
      </c>
      <c r="D920">
        <v>17</v>
      </c>
      <c r="E920" s="24">
        <v>0</v>
      </c>
      <c r="F920" s="24">
        <v>0</v>
      </c>
      <c r="G920" s="24">
        <v>0</v>
      </c>
      <c r="H920" s="24">
        <v>0</v>
      </c>
      <c r="I920" s="24">
        <v>0</v>
      </c>
      <c r="J920" s="24">
        <v>0</v>
      </c>
      <c r="K920" s="24">
        <v>45337.558231249452</v>
      </c>
      <c r="L920" s="24">
        <v>-16442.988423667848</v>
      </c>
      <c r="M920" s="24">
        <v>28894.569807581604</v>
      </c>
      <c r="N920" s="24">
        <v>-28894.569807581604</v>
      </c>
      <c r="O920" s="24">
        <v>-45337.558231249452</v>
      </c>
      <c r="P920" s="24">
        <v>0</v>
      </c>
      <c r="Q920" s="24">
        <v>18.664355986227747</v>
      </c>
      <c r="R920" s="24">
        <v>-6.7391985886606562</v>
      </c>
      <c r="S920" s="24">
        <v>11.925157397567091</v>
      </c>
      <c r="T920" s="24">
        <v>0</v>
      </c>
      <c r="U920" s="24">
        <v>0</v>
      </c>
      <c r="V920" s="24">
        <v>0</v>
      </c>
      <c r="W920" s="24">
        <v>0</v>
      </c>
      <c r="X920" s="24">
        <v>0</v>
      </c>
      <c r="Y920" s="24">
        <v>0</v>
      </c>
      <c r="Z920" s="24">
        <v>0</v>
      </c>
      <c r="AA920" s="24">
        <v>45337.558231249452</v>
      </c>
      <c r="AB920" s="24">
        <v>-16442.988423667848</v>
      </c>
      <c r="AC920" s="24">
        <v>28894.569807581604</v>
      </c>
      <c r="AD920" s="24">
        <v>-28894.569807581604</v>
      </c>
      <c r="AE920" s="24">
        <v>-45337.558231249452</v>
      </c>
      <c r="AF920" s="24">
        <v>0</v>
      </c>
      <c r="AG920" s="24">
        <v>18.664355986227747</v>
      </c>
      <c r="AH920" s="24">
        <v>-6.7391985886606562</v>
      </c>
      <c r="AI920" s="24">
        <v>11.925157397567091</v>
      </c>
      <c r="AJ920" s="24">
        <v>0</v>
      </c>
      <c r="AK920" s="24">
        <v>0</v>
      </c>
      <c r="AL920" s="24">
        <v>0</v>
      </c>
      <c r="AM920" s="24">
        <v>0</v>
      </c>
      <c r="AN920" s="24">
        <v>0</v>
      </c>
      <c r="AO920" s="24">
        <v>0</v>
      </c>
      <c r="AP920" s="24">
        <v>0</v>
      </c>
      <c r="AQ920" s="24">
        <v>0</v>
      </c>
      <c r="AR920" s="24">
        <v>0</v>
      </c>
      <c r="AS920" s="24">
        <v>0</v>
      </c>
      <c r="AT920" s="24">
        <v>0</v>
      </c>
      <c r="AU920" s="24">
        <v>0</v>
      </c>
      <c r="AV920" s="24">
        <v>0</v>
      </c>
      <c r="AW920" s="24">
        <v>0</v>
      </c>
      <c r="AX920" s="24">
        <v>0</v>
      </c>
      <c r="AY920" s="24">
        <v>0</v>
      </c>
      <c r="AZ920" s="24">
        <v>0</v>
      </c>
      <c r="BA920" s="24">
        <v>-11.925157397567091</v>
      </c>
      <c r="BB920" s="24">
        <v>-18.664355986227747</v>
      </c>
      <c r="BC920" s="24">
        <v>-11.925157397567091</v>
      </c>
      <c r="BD920" s="24">
        <v>-18.664355986227747</v>
      </c>
      <c r="BE920" s="24">
        <v>0</v>
      </c>
      <c r="BF920" s="24">
        <v>0</v>
      </c>
      <c r="BG920" s="24">
        <v>0</v>
      </c>
      <c r="BH920" s="24">
        <v>0</v>
      </c>
      <c r="BI920" s="24">
        <v>0</v>
      </c>
      <c r="BJ920" s="24">
        <v>0</v>
      </c>
      <c r="BK920" s="24">
        <v>0</v>
      </c>
      <c r="BL920" s="24">
        <v>0</v>
      </c>
    </row>
    <row r="921" spans="1:64" x14ac:dyDescent="0.25">
      <c r="A921" t="s">
        <v>5123</v>
      </c>
      <c r="B921">
        <v>197</v>
      </c>
      <c r="C921">
        <v>2</v>
      </c>
      <c r="D921">
        <v>17</v>
      </c>
      <c r="E921" s="24">
        <v>0</v>
      </c>
      <c r="F921" s="24">
        <v>0</v>
      </c>
      <c r="G921" s="24">
        <v>0</v>
      </c>
      <c r="H921" s="24">
        <v>0</v>
      </c>
      <c r="I921" s="24">
        <v>0</v>
      </c>
      <c r="J921" s="24">
        <v>0</v>
      </c>
      <c r="K921" s="24">
        <v>44544.475006841123</v>
      </c>
      <c r="L921" s="24">
        <v>-16126.255849480629</v>
      </c>
      <c r="M921" s="24">
        <v>28418.219157360494</v>
      </c>
      <c r="N921" s="24">
        <v>-28418.219157360494</v>
      </c>
      <c r="O921" s="24">
        <v>-44544.475006841123</v>
      </c>
      <c r="P921" s="24">
        <v>0</v>
      </c>
      <c r="Q921" s="24">
        <v>18.333680603325774</v>
      </c>
      <c r="R921" s="24">
        <v>-6.6146275207429426</v>
      </c>
      <c r="S921" s="24">
        <v>11.719053082582832</v>
      </c>
      <c r="T921" s="24">
        <v>0</v>
      </c>
      <c r="U921" s="24">
        <v>0</v>
      </c>
      <c r="V921" s="24">
        <v>0</v>
      </c>
      <c r="W921" s="24">
        <v>0</v>
      </c>
      <c r="X921" s="24">
        <v>0</v>
      </c>
      <c r="Y921" s="24">
        <v>0</v>
      </c>
      <c r="Z921" s="24">
        <v>0</v>
      </c>
      <c r="AA921" s="24">
        <v>44544.475006841123</v>
      </c>
      <c r="AB921" s="24">
        <v>-16126.255849480629</v>
      </c>
      <c r="AC921" s="24">
        <v>28418.219157360494</v>
      </c>
      <c r="AD921" s="24">
        <v>-28418.219157360494</v>
      </c>
      <c r="AE921" s="24">
        <v>-44544.475006841123</v>
      </c>
      <c r="AF921" s="24">
        <v>0</v>
      </c>
      <c r="AG921" s="24">
        <v>18.333680603325774</v>
      </c>
      <c r="AH921" s="24">
        <v>-6.6146275207429426</v>
      </c>
      <c r="AI921" s="24">
        <v>11.719053082582832</v>
      </c>
      <c r="AJ921" s="24">
        <v>0</v>
      </c>
      <c r="AK921" s="24">
        <v>0</v>
      </c>
      <c r="AL921" s="24">
        <v>0</v>
      </c>
      <c r="AM921" s="24">
        <v>0</v>
      </c>
      <c r="AN921" s="24">
        <v>0</v>
      </c>
      <c r="AO921" s="24">
        <v>0</v>
      </c>
      <c r="AP921" s="24">
        <v>0</v>
      </c>
      <c r="AQ921" s="24">
        <v>0</v>
      </c>
      <c r="AR921" s="24">
        <v>0</v>
      </c>
      <c r="AS921" s="24">
        <v>0</v>
      </c>
      <c r="AT921" s="24">
        <v>0</v>
      </c>
      <c r="AU921" s="24">
        <v>0</v>
      </c>
      <c r="AV921" s="24">
        <v>0</v>
      </c>
      <c r="AW921" s="24">
        <v>0</v>
      </c>
      <c r="AX921" s="24">
        <v>0</v>
      </c>
      <c r="AY921" s="24">
        <v>0</v>
      </c>
      <c r="AZ921" s="24">
        <v>0</v>
      </c>
      <c r="BA921" s="24">
        <v>-11.719053082582832</v>
      </c>
      <c r="BB921" s="24">
        <v>-18.333680603325774</v>
      </c>
      <c r="BC921" s="24">
        <v>-11.719053082582832</v>
      </c>
      <c r="BD921" s="24">
        <v>-18.333680603325774</v>
      </c>
      <c r="BE921" s="24">
        <v>0</v>
      </c>
      <c r="BF921" s="24">
        <v>0</v>
      </c>
      <c r="BG921" s="24">
        <v>0</v>
      </c>
      <c r="BH921" s="24">
        <v>0</v>
      </c>
      <c r="BI921" s="24">
        <v>0</v>
      </c>
      <c r="BJ921" s="24">
        <v>0</v>
      </c>
      <c r="BK921" s="24">
        <v>0</v>
      </c>
      <c r="BL921" s="24">
        <v>0</v>
      </c>
    </row>
    <row r="922" spans="1:64" x14ac:dyDescent="0.25">
      <c r="A922" t="s">
        <v>5123</v>
      </c>
      <c r="B922">
        <v>198</v>
      </c>
      <c r="C922">
        <v>2</v>
      </c>
      <c r="D922">
        <v>17</v>
      </c>
      <c r="E922" s="24">
        <v>0</v>
      </c>
      <c r="F922" s="24">
        <v>0</v>
      </c>
      <c r="G922" s="24">
        <v>0</v>
      </c>
      <c r="H922" s="24">
        <v>0</v>
      </c>
      <c r="I922" s="24">
        <v>0</v>
      </c>
      <c r="J922" s="24">
        <v>0</v>
      </c>
      <c r="K922" s="24">
        <v>43768.02776248008</v>
      </c>
      <c r="L922" s="24">
        <v>-15816.216572888196</v>
      </c>
      <c r="M922" s="24">
        <v>27951.811189591885</v>
      </c>
      <c r="N922" s="24">
        <v>-27951.811189591885</v>
      </c>
      <c r="O922" s="24">
        <v>-43768.02776248008</v>
      </c>
      <c r="P922" s="24">
        <v>0</v>
      </c>
      <c r="Q922" s="24">
        <v>18.010113034088135</v>
      </c>
      <c r="R922" s="24">
        <v>-6.4926852946991858</v>
      </c>
      <c r="S922" s="24">
        <v>11.51742773938895</v>
      </c>
      <c r="T922" s="24">
        <v>0</v>
      </c>
      <c r="U922" s="24">
        <v>0</v>
      </c>
      <c r="V922" s="24">
        <v>0</v>
      </c>
      <c r="W922" s="24">
        <v>0</v>
      </c>
      <c r="X922" s="24">
        <v>0</v>
      </c>
      <c r="Y922" s="24">
        <v>0</v>
      </c>
      <c r="Z922" s="24">
        <v>0</v>
      </c>
      <c r="AA922" s="24">
        <v>43768.02776248008</v>
      </c>
      <c r="AB922" s="24">
        <v>-15816.216572888196</v>
      </c>
      <c r="AC922" s="24">
        <v>27951.811189591885</v>
      </c>
      <c r="AD922" s="24">
        <v>-27951.811189591885</v>
      </c>
      <c r="AE922" s="24">
        <v>-43768.02776248008</v>
      </c>
      <c r="AF922" s="24">
        <v>0</v>
      </c>
      <c r="AG922" s="24">
        <v>18.010113034088135</v>
      </c>
      <c r="AH922" s="24">
        <v>-6.4926852946991858</v>
      </c>
      <c r="AI922" s="24">
        <v>11.51742773938895</v>
      </c>
      <c r="AJ922" s="24">
        <v>0</v>
      </c>
      <c r="AK922" s="24">
        <v>0</v>
      </c>
      <c r="AL922" s="24">
        <v>0</v>
      </c>
      <c r="AM922" s="24">
        <v>0</v>
      </c>
      <c r="AN922" s="24">
        <v>0</v>
      </c>
      <c r="AO922" s="24">
        <v>0</v>
      </c>
      <c r="AP922" s="24">
        <v>0</v>
      </c>
      <c r="AQ922" s="24">
        <v>0</v>
      </c>
      <c r="AR922" s="24">
        <v>0</v>
      </c>
      <c r="AS922" s="24">
        <v>0</v>
      </c>
      <c r="AT922" s="24">
        <v>0</v>
      </c>
      <c r="AU922" s="24">
        <v>0</v>
      </c>
      <c r="AV922" s="24">
        <v>0</v>
      </c>
      <c r="AW922" s="24">
        <v>0</v>
      </c>
      <c r="AX922" s="24">
        <v>0</v>
      </c>
      <c r="AY922" s="24">
        <v>0</v>
      </c>
      <c r="AZ922" s="24">
        <v>0</v>
      </c>
      <c r="BA922" s="24">
        <v>-11.51742773938895</v>
      </c>
      <c r="BB922" s="24">
        <v>-18.010113034088135</v>
      </c>
      <c r="BC922" s="24">
        <v>-11.51742773938895</v>
      </c>
      <c r="BD922" s="24">
        <v>-18.010113034088135</v>
      </c>
      <c r="BE922" s="24">
        <v>0</v>
      </c>
      <c r="BF922" s="24">
        <v>0</v>
      </c>
      <c r="BG922" s="24">
        <v>0</v>
      </c>
      <c r="BH922" s="24">
        <v>0</v>
      </c>
      <c r="BI922" s="24">
        <v>0</v>
      </c>
      <c r="BJ922" s="24">
        <v>0</v>
      </c>
      <c r="BK922" s="24">
        <v>0</v>
      </c>
      <c r="BL922" s="24">
        <v>0</v>
      </c>
    </row>
    <row r="923" spans="1:64" x14ac:dyDescent="0.25">
      <c r="A923" t="s">
        <v>5123</v>
      </c>
      <c r="B923">
        <v>199</v>
      </c>
      <c r="C923">
        <v>3</v>
      </c>
      <c r="D923">
        <v>17</v>
      </c>
      <c r="E923" s="24">
        <v>0</v>
      </c>
      <c r="F923" s="24">
        <v>0</v>
      </c>
      <c r="G923" s="24">
        <v>0</v>
      </c>
      <c r="H923" s="24">
        <v>0</v>
      </c>
      <c r="I923" s="24">
        <v>0</v>
      </c>
      <c r="J923" s="24">
        <v>0</v>
      </c>
      <c r="K923" s="24">
        <v>43007.808859415352</v>
      </c>
      <c r="L923" s="24">
        <v>-15512.716214574873</v>
      </c>
      <c r="M923" s="24">
        <v>27495.092644840479</v>
      </c>
      <c r="N923" s="24">
        <v>-27495.092644840479</v>
      </c>
      <c r="O923" s="24">
        <v>-43007.808859415352</v>
      </c>
      <c r="P923" s="24">
        <v>0</v>
      </c>
      <c r="Q923" s="24">
        <v>17.69347284898322</v>
      </c>
      <c r="R923" s="24">
        <v>-6.3733096753167047</v>
      </c>
      <c r="S923" s="24">
        <v>11.320163173666515</v>
      </c>
      <c r="T923" s="24">
        <v>0</v>
      </c>
      <c r="U923" s="24">
        <v>0</v>
      </c>
      <c r="V923" s="24">
        <v>0</v>
      </c>
      <c r="W923" s="24">
        <v>0</v>
      </c>
      <c r="X923" s="24">
        <v>0</v>
      </c>
      <c r="Y923" s="24">
        <v>0</v>
      </c>
      <c r="Z923" s="24">
        <v>0</v>
      </c>
      <c r="AA923" s="24">
        <v>43007.808859415352</v>
      </c>
      <c r="AB923" s="24">
        <v>-15512.716214574873</v>
      </c>
      <c r="AC923" s="24">
        <v>27495.092644840479</v>
      </c>
      <c r="AD923" s="24">
        <v>-27495.092644840479</v>
      </c>
      <c r="AE923" s="24">
        <v>-43007.808859415352</v>
      </c>
      <c r="AF923" s="24">
        <v>0</v>
      </c>
      <c r="AG923" s="24">
        <v>17.69347284898322</v>
      </c>
      <c r="AH923" s="24">
        <v>-6.3733096753167047</v>
      </c>
      <c r="AI923" s="24">
        <v>11.320163173666515</v>
      </c>
      <c r="AJ923" s="24">
        <v>0</v>
      </c>
      <c r="AK923" s="24">
        <v>0</v>
      </c>
      <c r="AL923" s="24">
        <v>0</v>
      </c>
      <c r="AM923" s="24">
        <v>0</v>
      </c>
      <c r="AN923" s="24">
        <v>0</v>
      </c>
      <c r="AO923" s="24">
        <v>0</v>
      </c>
      <c r="AP923" s="24">
        <v>0</v>
      </c>
      <c r="AQ923" s="24">
        <v>0</v>
      </c>
      <c r="AR923" s="24">
        <v>0</v>
      </c>
      <c r="AS923" s="24">
        <v>0</v>
      </c>
      <c r="AT923" s="24">
        <v>0</v>
      </c>
      <c r="AU923" s="24">
        <v>0</v>
      </c>
      <c r="AV923" s="24">
        <v>0</v>
      </c>
      <c r="AW923" s="24">
        <v>0</v>
      </c>
      <c r="AX923" s="24">
        <v>0</v>
      </c>
      <c r="AY923" s="24">
        <v>0</v>
      </c>
      <c r="AZ923" s="24">
        <v>0</v>
      </c>
      <c r="BA923" s="24">
        <v>-11.320163173666515</v>
      </c>
      <c r="BB923" s="24">
        <v>-17.69347284898322</v>
      </c>
      <c r="BC923" s="24">
        <v>-11.320163173666515</v>
      </c>
      <c r="BD923" s="24">
        <v>-17.69347284898322</v>
      </c>
      <c r="BE923" s="24">
        <v>0</v>
      </c>
      <c r="BF923" s="24">
        <v>0</v>
      </c>
      <c r="BG923" s="24">
        <v>0</v>
      </c>
      <c r="BH923" s="24">
        <v>0</v>
      </c>
      <c r="BI923" s="24">
        <v>0</v>
      </c>
      <c r="BJ923" s="24">
        <v>0</v>
      </c>
      <c r="BK923" s="24">
        <v>0</v>
      </c>
      <c r="BL923" s="24">
        <v>0</v>
      </c>
    </row>
    <row r="924" spans="1:64" x14ac:dyDescent="0.25">
      <c r="A924" t="s">
        <v>5123</v>
      </c>
      <c r="B924">
        <v>200</v>
      </c>
      <c r="C924">
        <v>3</v>
      </c>
      <c r="D924">
        <v>17</v>
      </c>
      <c r="E924" s="24">
        <v>0</v>
      </c>
      <c r="F924" s="24">
        <v>0</v>
      </c>
      <c r="G924" s="24">
        <v>0</v>
      </c>
      <c r="H924" s="24">
        <v>0</v>
      </c>
      <c r="I924" s="24">
        <v>0</v>
      </c>
      <c r="J924" s="24">
        <v>0</v>
      </c>
      <c r="K924" s="24">
        <v>42263.422057285905</v>
      </c>
      <c r="L924" s="24">
        <v>-15215.604141831398</v>
      </c>
      <c r="M924" s="24">
        <v>27047.817915454507</v>
      </c>
      <c r="N924" s="24">
        <v>-27047.817915454507</v>
      </c>
      <c r="O924" s="24">
        <v>-42263.422057285905</v>
      </c>
      <c r="P924" s="24">
        <v>0</v>
      </c>
      <c r="Q924" s="24">
        <v>17.383584906081524</v>
      </c>
      <c r="R924" s="24">
        <v>-6.2564400286210002</v>
      </c>
      <c r="S924" s="24">
        <v>11.127144877460523</v>
      </c>
      <c r="T924" s="24">
        <v>0</v>
      </c>
      <c r="U924" s="24">
        <v>0</v>
      </c>
      <c r="V924" s="24">
        <v>0</v>
      </c>
      <c r="W924" s="24">
        <v>0</v>
      </c>
      <c r="X924" s="24">
        <v>0</v>
      </c>
      <c r="Y924" s="24">
        <v>0</v>
      </c>
      <c r="Z924" s="24">
        <v>0</v>
      </c>
      <c r="AA924" s="24">
        <v>42263.422057285905</v>
      </c>
      <c r="AB924" s="24">
        <v>-15215.604141831398</v>
      </c>
      <c r="AC924" s="24">
        <v>27047.817915454507</v>
      </c>
      <c r="AD924" s="24">
        <v>-27047.817915454507</v>
      </c>
      <c r="AE924" s="24">
        <v>-42263.422057285905</v>
      </c>
      <c r="AF924" s="24">
        <v>0</v>
      </c>
      <c r="AG924" s="24">
        <v>17.383584906081524</v>
      </c>
      <c r="AH924" s="24">
        <v>-6.2564400286210002</v>
      </c>
      <c r="AI924" s="24">
        <v>11.127144877460523</v>
      </c>
      <c r="AJ924" s="24">
        <v>0</v>
      </c>
      <c r="AK924" s="24">
        <v>0</v>
      </c>
      <c r="AL924" s="24">
        <v>0</v>
      </c>
      <c r="AM924" s="24">
        <v>0</v>
      </c>
      <c r="AN924" s="24">
        <v>0</v>
      </c>
      <c r="AO924" s="24">
        <v>0</v>
      </c>
      <c r="AP924" s="24">
        <v>0</v>
      </c>
      <c r="AQ924" s="24">
        <v>0</v>
      </c>
      <c r="AR924" s="24">
        <v>0</v>
      </c>
      <c r="AS924" s="24">
        <v>0</v>
      </c>
      <c r="AT924" s="24">
        <v>0</v>
      </c>
      <c r="AU924" s="24">
        <v>0</v>
      </c>
      <c r="AV924" s="24">
        <v>0</v>
      </c>
      <c r="AW924" s="24">
        <v>0</v>
      </c>
      <c r="AX924" s="24">
        <v>0</v>
      </c>
      <c r="AY924" s="24">
        <v>0</v>
      </c>
      <c r="AZ924" s="24">
        <v>0</v>
      </c>
      <c r="BA924" s="24">
        <v>-11.127144877460523</v>
      </c>
      <c r="BB924" s="24">
        <v>-17.383584906081524</v>
      </c>
      <c r="BC924" s="24">
        <v>-11.127144877460523</v>
      </c>
      <c r="BD924" s="24">
        <v>-17.383584906081524</v>
      </c>
      <c r="BE924" s="24">
        <v>0</v>
      </c>
      <c r="BF924" s="24">
        <v>0</v>
      </c>
      <c r="BG924" s="24">
        <v>0</v>
      </c>
      <c r="BH924" s="24">
        <v>0</v>
      </c>
      <c r="BI924" s="24">
        <v>0</v>
      </c>
      <c r="BJ924" s="24">
        <v>0</v>
      </c>
      <c r="BK924" s="24">
        <v>0</v>
      </c>
      <c r="BL924" s="24">
        <v>0</v>
      </c>
    </row>
    <row r="925" spans="1:64" x14ac:dyDescent="0.25">
      <c r="A925" t="s">
        <v>5123</v>
      </c>
      <c r="B925">
        <v>201</v>
      </c>
      <c r="C925">
        <v>3</v>
      </c>
      <c r="D925">
        <v>17</v>
      </c>
      <c r="E925" s="24">
        <v>0</v>
      </c>
      <c r="F925" s="24">
        <v>0</v>
      </c>
      <c r="G925" s="24">
        <v>0</v>
      </c>
      <c r="H925" s="24">
        <v>0</v>
      </c>
      <c r="I925" s="24">
        <v>0</v>
      </c>
      <c r="J925" s="24">
        <v>0</v>
      </c>
      <c r="K925" s="24">
        <v>41534.482158593833</v>
      </c>
      <c r="L925" s="24">
        <v>-14924.733381249011</v>
      </c>
      <c r="M925" s="24">
        <v>26609.748777344823</v>
      </c>
      <c r="N925" s="24">
        <v>-26609.748777344823</v>
      </c>
      <c r="O925" s="24">
        <v>-41534.482158593833</v>
      </c>
      <c r="P925" s="24">
        <v>0</v>
      </c>
      <c r="Q925" s="24">
        <v>17.080279175585019</v>
      </c>
      <c r="R925" s="24">
        <v>-6.1420172794896644</v>
      </c>
      <c r="S925" s="24">
        <v>10.938261896095355</v>
      </c>
      <c r="T925" s="24">
        <v>0</v>
      </c>
      <c r="U925" s="24">
        <v>0</v>
      </c>
      <c r="V925" s="24">
        <v>0</v>
      </c>
      <c r="W925" s="24">
        <v>0</v>
      </c>
      <c r="X925" s="24">
        <v>0</v>
      </c>
      <c r="Y925" s="24">
        <v>0</v>
      </c>
      <c r="Z925" s="24">
        <v>0</v>
      </c>
      <c r="AA925" s="24">
        <v>41534.482158593833</v>
      </c>
      <c r="AB925" s="24">
        <v>-14924.733381249011</v>
      </c>
      <c r="AC925" s="24">
        <v>26609.748777344823</v>
      </c>
      <c r="AD925" s="24">
        <v>-26609.748777344823</v>
      </c>
      <c r="AE925" s="24">
        <v>-41534.482158593833</v>
      </c>
      <c r="AF925" s="24">
        <v>0</v>
      </c>
      <c r="AG925" s="24">
        <v>17.080279175585019</v>
      </c>
      <c r="AH925" s="24">
        <v>-6.1420172794896644</v>
      </c>
      <c r="AI925" s="24">
        <v>10.938261896095355</v>
      </c>
      <c r="AJ925" s="24">
        <v>0</v>
      </c>
      <c r="AK925" s="24">
        <v>0</v>
      </c>
      <c r="AL925" s="24">
        <v>0</v>
      </c>
      <c r="AM925" s="24">
        <v>0</v>
      </c>
      <c r="AN925" s="24">
        <v>0</v>
      </c>
      <c r="AO925" s="24">
        <v>0</v>
      </c>
      <c r="AP925" s="24">
        <v>0</v>
      </c>
      <c r="AQ925" s="24">
        <v>0</v>
      </c>
      <c r="AR925" s="24">
        <v>0</v>
      </c>
      <c r="AS925" s="24">
        <v>0</v>
      </c>
      <c r="AT925" s="24">
        <v>0</v>
      </c>
      <c r="AU925" s="24">
        <v>0</v>
      </c>
      <c r="AV925" s="24">
        <v>0</v>
      </c>
      <c r="AW925" s="24">
        <v>0</v>
      </c>
      <c r="AX925" s="24">
        <v>0</v>
      </c>
      <c r="AY925" s="24">
        <v>0</v>
      </c>
      <c r="AZ925" s="24">
        <v>0</v>
      </c>
      <c r="BA925" s="24">
        <v>-10.938261896095355</v>
      </c>
      <c r="BB925" s="24">
        <v>-17.080279175585019</v>
      </c>
      <c r="BC925" s="24">
        <v>-10.938261896095355</v>
      </c>
      <c r="BD925" s="24">
        <v>-17.080279175585019</v>
      </c>
      <c r="BE925" s="24">
        <v>0</v>
      </c>
      <c r="BF925" s="24">
        <v>0</v>
      </c>
      <c r="BG925" s="24">
        <v>0</v>
      </c>
      <c r="BH925" s="24">
        <v>0</v>
      </c>
      <c r="BI925" s="24">
        <v>0</v>
      </c>
      <c r="BJ925" s="24">
        <v>0</v>
      </c>
      <c r="BK925" s="24">
        <v>0</v>
      </c>
      <c r="BL925" s="24">
        <v>0</v>
      </c>
    </row>
    <row r="926" spans="1:64" x14ac:dyDescent="0.25">
      <c r="A926" t="s">
        <v>5123</v>
      </c>
      <c r="B926">
        <v>202</v>
      </c>
      <c r="C926">
        <v>4</v>
      </c>
      <c r="D926">
        <v>17</v>
      </c>
      <c r="E926" s="24">
        <v>0</v>
      </c>
      <c r="F926" s="24">
        <v>0</v>
      </c>
      <c r="G926" s="24">
        <v>0</v>
      </c>
      <c r="H926" s="24">
        <v>0</v>
      </c>
      <c r="I926" s="24">
        <v>0</v>
      </c>
      <c r="J926" s="24">
        <v>0</v>
      </c>
      <c r="K926" s="24">
        <v>40820.614664964378</v>
      </c>
      <c r="L926" s="24">
        <v>-14639.960532203317</v>
      </c>
      <c r="M926" s="24">
        <v>26180.654132761061</v>
      </c>
      <c r="N926" s="24">
        <v>-26180.654132761061</v>
      </c>
      <c r="O926" s="24">
        <v>-40820.614664964378</v>
      </c>
      <c r="P926" s="24">
        <v>0</v>
      </c>
      <c r="Q926" s="24">
        <v>16.783390571006748</v>
      </c>
      <c r="R926" s="24">
        <v>-6.0299838703685964</v>
      </c>
      <c r="S926" s="24">
        <v>10.753406700638152</v>
      </c>
      <c r="T926" s="24">
        <v>0</v>
      </c>
      <c r="U926" s="24">
        <v>0</v>
      </c>
      <c r="V926" s="24">
        <v>0</v>
      </c>
      <c r="W926" s="24">
        <v>0</v>
      </c>
      <c r="X926" s="24">
        <v>0</v>
      </c>
      <c r="Y926" s="24">
        <v>0</v>
      </c>
      <c r="Z926" s="24">
        <v>0</v>
      </c>
      <c r="AA926" s="24">
        <v>40820.614664964378</v>
      </c>
      <c r="AB926" s="24">
        <v>-14639.960532203317</v>
      </c>
      <c r="AC926" s="24">
        <v>26180.654132761061</v>
      </c>
      <c r="AD926" s="24">
        <v>-26180.654132761061</v>
      </c>
      <c r="AE926" s="24">
        <v>-40820.614664964378</v>
      </c>
      <c r="AF926" s="24">
        <v>0</v>
      </c>
      <c r="AG926" s="24">
        <v>16.783390571006748</v>
      </c>
      <c r="AH926" s="24">
        <v>-6.0299838703685964</v>
      </c>
      <c r="AI926" s="24">
        <v>10.753406700638152</v>
      </c>
      <c r="AJ926" s="24">
        <v>0</v>
      </c>
      <c r="AK926" s="24">
        <v>0</v>
      </c>
      <c r="AL926" s="24">
        <v>0</v>
      </c>
      <c r="AM926" s="24">
        <v>0</v>
      </c>
      <c r="AN926" s="24">
        <v>0</v>
      </c>
      <c r="AO926" s="24">
        <v>0</v>
      </c>
      <c r="AP926" s="24">
        <v>0</v>
      </c>
      <c r="AQ926" s="24">
        <v>0</v>
      </c>
      <c r="AR926" s="24">
        <v>0</v>
      </c>
      <c r="AS926" s="24">
        <v>0</v>
      </c>
      <c r="AT926" s="24">
        <v>0</v>
      </c>
      <c r="AU926" s="24">
        <v>0</v>
      </c>
      <c r="AV926" s="24">
        <v>0</v>
      </c>
      <c r="AW926" s="24">
        <v>0</v>
      </c>
      <c r="AX926" s="24">
        <v>0</v>
      </c>
      <c r="AY926" s="24">
        <v>0</v>
      </c>
      <c r="AZ926" s="24">
        <v>0</v>
      </c>
      <c r="BA926" s="24">
        <v>-10.753406700638152</v>
      </c>
      <c r="BB926" s="24">
        <v>-16.783390571006748</v>
      </c>
      <c r="BC926" s="24">
        <v>-10.753406700638152</v>
      </c>
      <c r="BD926" s="24">
        <v>-16.783390571006748</v>
      </c>
      <c r="BE926" s="24">
        <v>0</v>
      </c>
      <c r="BF926" s="24">
        <v>0</v>
      </c>
      <c r="BG926" s="24">
        <v>0</v>
      </c>
      <c r="BH926" s="24">
        <v>0</v>
      </c>
      <c r="BI926" s="24">
        <v>0</v>
      </c>
      <c r="BJ926" s="24">
        <v>0</v>
      </c>
      <c r="BK926" s="24">
        <v>0</v>
      </c>
      <c r="BL926" s="24">
        <v>0</v>
      </c>
    </row>
    <row r="927" spans="1:64" x14ac:dyDescent="0.25">
      <c r="A927" t="s">
        <v>5123</v>
      </c>
      <c r="B927">
        <v>203</v>
      </c>
      <c r="C927">
        <v>4</v>
      </c>
      <c r="D927">
        <v>17</v>
      </c>
      <c r="E927" s="24">
        <v>0</v>
      </c>
      <c r="F927" s="24">
        <v>0</v>
      </c>
      <c r="G927" s="24">
        <v>0</v>
      </c>
      <c r="H927" s="24">
        <v>0</v>
      </c>
      <c r="I927" s="24">
        <v>0</v>
      </c>
      <c r="J927" s="24">
        <v>0</v>
      </c>
      <c r="K927" s="24">
        <v>40121.455445304513</v>
      </c>
      <c r="L927" s="24">
        <v>-14361.145682327449</v>
      </c>
      <c r="M927" s="24">
        <v>25760.309762977064</v>
      </c>
      <c r="N927" s="24">
        <v>-25760.309762977064</v>
      </c>
      <c r="O927" s="24">
        <v>-40121.455445304513</v>
      </c>
      <c r="P927" s="24">
        <v>0</v>
      </c>
      <c r="Q927" s="24">
        <v>16.492758786327613</v>
      </c>
      <c r="R927" s="24">
        <v>-5.9202837207631092</v>
      </c>
      <c r="S927" s="24">
        <v>10.572475065564504</v>
      </c>
      <c r="T927" s="24">
        <v>0</v>
      </c>
      <c r="U927" s="24">
        <v>0</v>
      </c>
      <c r="V927" s="24">
        <v>0</v>
      </c>
      <c r="W927" s="24">
        <v>0</v>
      </c>
      <c r="X927" s="24">
        <v>0</v>
      </c>
      <c r="Y927" s="24">
        <v>0</v>
      </c>
      <c r="Z927" s="24">
        <v>0</v>
      </c>
      <c r="AA927" s="24">
        <v>40121.455445304513</v>
      </c>
      <c r="AB927" s="24">
        <v>-14361.145682327449</v>
      </c>
      <c r="AC927" s="24">
        <v>25760.309762977064</v>
      </c>
      <c r="AD927" s="24">
        <v>-25760.309762977064</v>
      </c>
      <c r="AE927" s="24">
        <v>-40121.455445304513</v>
      </c>
      <c r="AF927" s="24">
        <v>0</v>
      </c>
      <c r="AG927" s="24">
        <v>16.492758786327613</v>
      </c>
      <c r="AH927" s="24">
        <v>-5.9202837207631092</v>
      </c>
      <c r="AI927" s="24">
        <v>10.572475065564504</v>
      </c>
      <c r="AJ927" s="24">
        <v>0</v>
      </c>
      <c r="AK927" s="24">
        <v>0</v>
      </c>
      <c r="AL927" s="24">
        <v>0</v>
      </c>
      <c r="AM927" s="24">
        <v>0</v>
      </c>
      <c r="AN927" s="24">
        <v>0</v>
      </c>
      <c r="AO927" s="24">
        <v>0</v>
      </c>
      <c r="AP927" s="24">
        <v>0</v>
      </c>
      <c r="AQ927" s="24">
        <v>0</v>
      </c>
      <c r="AR927" s="24">
        <v>0</v>
      </c>
      <c r="AS927" s="24">
        <v>0</v>
      </c>
      <c r="AT927" s="24">
        <v>0</v>
      </c>
      <c r="AU927" s="24">
        <v>0</v>
      </c>
      <c r="AV927" s="24">
        <v>0</v>
      </c>
      <c r="AW927" s="24">
        <v>0</v>
      </c>
      <c r="AX927" s="24">
        <v>0</v>
      </c>
      <c r="AY927" s="24">
        <v>0</v>
      </c>
      <c r="AZ927" s="24">
        <v>0</v>
      </c>
      <c r="BA927" s="24">
        <v>-10.572475065564504</v>
      </c>
      <c r="BB927" s="24">
        <v>-16.492758786327613</v>
      </c>
      <c r="BC927" s="24">
        <v>-10.572475065564504</v>
      </c>
      <c r="BD927" s="24">
        <v>-16.492758786327613</v>
      </c>
      <c r="BE927" s="24">
        <v>0</v>
      </c>
      <c r="BF927" s="24">
        <v>0</v>
      </c>
      <c r="BG927" s="24">
        <v>0</v>
      </c>
      <c r="BH927" s="24">
        <v>0</v>
      </c>
      <c r="BI927" s="24">
        <v>0</v>
      </c>
      <c r="BJ927" s="24">
        <v>0</v>
      </c>
      <c r="BK927" s="24">
        <v>0</v>
      </c>
      <c r="BL927" s="24">
        <v>0</v>
      </c>
    </row>
    <row r="928" spans="1:64" x14ac:dyDescent="0.25">
      <c r="A928" t="s">
        <v>5123</v>
      </c>
      <c r="B928">
        <v>204</v>
      </c>
      <c r="C928">
        <v>4</v>
      </c>
      <c r="D928">
        <v>17</v>
      </c>
      <c r="E928" s="24">
        <v>0</v>
      </c>
      <c r="F928" s="24">
        <v>0</v>
      </c>
      <c r="G928" s="24">
        <v>0</v>
      </c>
      <c r="H928" s="24">
        <v>0</v>
      </c>
      <c r="I928" s="24">
        <v>0</v>
      </c>
      <c r="J928" s="24">
        <v>0</v>
      </c>
      <c r="K928" s="24">
        <v>39436.650415018201</v>
      </c>
      <c r="L928" s="24">
        <v>-14088.152324356139</v>
      </c>
      <c r="M928" s="24">
        <v>25348.498090662062</v>
      </c>
      <c r="N928" s="24">
        <v>-25348.498090662062</v>
      </c>
      <c r="O928" s="24">
        <v>-39436.650415018201</v>
      </c>
      <c r="P928" s="24">
        <v>0</v>
      </c>
      <c r="Q928" s="24">
        <v>16.208228139366838</v>
      </c>
      <c r="R928" s="24">
        <v>-5.8128621879695856</v>
      </c>
      <c r="S928" s="24">
        <v>10.395365951397253</v>
      </c>
      <c r="T928" s="24">
        <v>0</v>
      </c>
      <c r="U928" s="24">
        <v>0</v>
      </c>
      <c r="V928" s="24">
        <v>0</v>
      </c>
      <c r="W928" s="24">
        <v>0</v>
      </c>
      <c r="X928" s="24">
        <v>0</v>
      </c>
      <c r="Y928" s="24">
        <v>0</v>
      </c>
      <c r="Z928" s="24">
        <v>0</v>
      </c>
      <c r="AA928" s="24">
        <v>39436.650415018201</v>
      </c>
      <c r="AB928" s="24">
        <v>-14088.152324356139</v>
      </c>
      <c r="AC928" s="24">
        <v>25348.498090662062</v>
      </c>
      <c r="AD928" s="24">
        <v>-25348.498090662062</v>
      </c>
      <c r="AE928" s="24">
        <v>-39436.650415018201</v>
      </c>
      <c r="AF928" s="24">
        <v>0</v>
      </c>
      <c r="AG928" s="24">
        <v>16.208228139366838</v>
      </c>
      <c r="AH928" s="24">
        <v>-5.8128621879695856</v>
      </c>
      <c r="AI928" s="24">
        <v>10.395365951397253</v>
      </c>
      <c r="AJ928" s="24">
        <v>0</v>
      </c>
      <c r="AK928" s="24">
        <v>0</v>
      </c>
      <c r="AL928" s="24">
        <v>0</v>
      </c>
      <c r="AM928" s="24">
        <v>0</v>
      </c>
      <c r="AN928" s="24">
        <v>0</v>
      </c>
      <c r="AO928" s="24">
        <v>0</v>
      </c>
      <c r="AP928" s="24">
        <v>0</v>
      </c>
      <c r="AQ928" s="24">
        <v>0</v>
      </c>
      <c r="AR928" s="24">
        <v>0</v>
      </c>
      <c r="AS928" s="24">
        <v>0</v>
      </c>
      <c r="AT928" s="24">
        <v>0</v>
      </c>
      <c r="AU928" s="24">
        <v>0</v>
      </c>
      <c r="AV928" s="24">
        <v>0</v>
      </c>
      <c r="AW928" s="24">
        <v>0</v>
      </c>
      <c r="AX928" s="24">
        <v>0</v>
      </c>
      <c r="AY928" s="24">
        <v>0</v>
      </c>
      <c r="AZ928" s="24">
        <v>0</v>
      </c>
      <c r="BA928" s="24">
        <v>-10.395365951397253</v>
      </c>
      <c r="BB928" s="24">
        <v>-16.208228139366838</v>
      </c>
      <c r="BC928" s="24">
        <v>-10.395365951397253</v>
      </c>
      <c r="BD928" s="24">
        <v>-16.208228139366838</v>
      </c>
      <c r="BE928" s="24">
        <v>0</v>
      </c>
      <c r="BF928" s="24">
        <v>0</v>
      </c>
      <c r="BG928" s="24">
        <v>0</v>
      </c>
      <c r="BH928" s="24">
        <v>0</v>
      </c>
      <c r="BI928" s="24">
        <v>0</v>
      </c>
      <c r="BJ928" s="24">
        <v>0</v>
      </c>
      <c r="BK928" s="24">
        <v>0</v>
      </c>
      <c r="BL928" s="24">
        <v>0</v>
      </c>
    </row>
    <row r="929" spans="1:64" x14ac:dyDescent="0.25">
      <c r="A929" t="s">
        <v>5123</v>
      </c>
      <c r="B929">
        <v>205</v>
      </c>
      <c r="C929">
        <v>1</v>
      </c>
      <c r="D929">
        <v>18</v>
      </c>
      <c r="E929" s="24">
        <v>0</v>
      </c>
      <c r="F929" s="24">
        <v>0</v>
      </c>
      <c r="G929" s="24">
        <v>0</v>
      </c>
      <c r="H929" s="24">
        <v>0</v>
      </c>
      <c r="I929" s="24">
        <v>0</v>
      </c>
      <c r="J929" s="24">
        <v>0</v>
      </c>
      <c r="K929" s="24">
        <v>38765.855226196349</v>
      </c>
      <c r="L929" s="24">
        <v>-13820.847274027765</v>
      </c>
      <c r="M929" s="24">
        <v>24945.007952168584</v>
      </c>
      <c r="N929" s="24">
        <v>-24945.007952168584</v>
      </c>
      <c r="O929" s="24">
        <v>-38765.855226196349</v>
      </c>
      <c r="P929" s="24">
        <v>0</v>
      </c>
      <c r="Q929" s="24">
        <v>15.929647420678521</v>
      </c>
      <c r="R929" s="24">
        <v>-5.7076660285783873</v>
      </c>
      <c r="S929" s="24">
        <v>10.221981392100133</v>
      </c>
      <c r="T929" s="24">
        <v>0</v>
      </c>
      <c r="U929" s="24">
        <v>0</v>
      </c>
      <c r="V929" s="24">
        <v>0</v>
      </c>
      <c r="W929" s="24">
        <v>0</v>
      </c>
      <c r="X929" s="24">
        <v>0</v>
      </c>
      <c r="Y929" s="24">
        <v>0</v>
      </c>
      <c r="Z929" s="24">
        <v>0</v>
      </c>
      <c r="AA929" s="24">
        <v>38765.855226196349</v>
      </c>
      <c r="AB929" s="24">
        <v>-13820.847274027765</v>
      </c>
      <c r="AC929" s="24">
        <v>24945.007952168584</v>
      </c>
      <c r="AD929" s="24">
        <v>-24945.007952168584</v>
      </c>
      <c r="AE929" s="24">
        <v>-38765.855226196349</v>
      </c>
      <c r="AF929" s="24">
        <v>0</v>
      </c>
      <c r="AG929" s="24">
        <v>15.929647420678521</v>
      </c>
      <c r="AH929" s="24">
        <v>-5.7076660285783873</v>
      </c>
      <c r="AI929" s="24">
        <v>10.221981392100133</v>
      </c>
      <c r="AJ929" s="24">
        <v>0</v>
      </c>
      <c r="AK929" s="24">
        <v>0</v>
      </c>
      <c r="AL929" s="24">
        <v>0</v>
      </c>
      <c r="AM929" s="24">
        <v>0</v>
      </c>
      <c r="AN929" s="24">
        <v>0</v>
      </c>
      <c r="AO929" s="24">
        <v>0</v>
      </c>
      <c r="AP929" s="24">
        <v>0</v>
      </c>
      <c r="AQ929" s="24">
        <v>0</v>
      </c>
      <c r="AR929" s="24">
        <v>0</v>
      </c>
      <c r="AS929" s="24">
        <v>0</v>
      </c>
      <c r="AT929" s="24">
        <v>0</v>
      </c>
      <c r="AU929" s="24">
        <v>0</v>
      </c>
      <c r="AV929" s="24">
        <v>0</v>
      </c>
      <c r="AW929" s="24">
        <v>0</v>
      </c>
      <c r="AX929" s="24">
        <v>0</v>
      </c>
      <c r="AY929" s="24">
        <v>0</v>
      </c>
      <c r="AZ929" s="24">
        <v>0</v>
      </c>
      <c r="BA929" s="24">
        <v>-10.221981392100133</v>
      </c>
      <c r="BB929" s="24">
        <v>-15.929647420678521</v>
      </c>
      <c r="BC929" s="24">
        <v>-10.221981392100133</v>
      </c>
      <c r="BD929" s="24">
        <v>-15.929647420678521</v>
      </c>
      <c r="BE929" s="24">
        <v>0</v>
      </c>
      <c r="BF929" s="24">
        <v>0</v>
      </c>
      <c r="BG929" s="24">
        <v>0</v>
      </c>
      <c r="BH929" s="24">
        <v>0</v>
      </c>
      <c r="BI929" s="24">
        <v>0</v>
      </c>
      <c r="BJ929" s="24">
        <v>0</v>
      </c>
      <c r="BK929" s="24">
        <v>0</v>
      </c>
      <c r="BL929" s="24">
        <v>0</v>
      </c>
    </row>
    <row r="930" spans="1:64" x14ac:dyDescent="0.25">
      <c r="A930" t="s">
        <v>5123</v>
      </c>
      <c r="B930">
        <v>206</v>
      </c>
      <c r="C930">
        <v>1</v>
      </c>
      <c r="D930">
        <v>18</v>
      </c>
      <c r="E930" s="24">
        <v>0</v>
      </c>
      <c r="F930" s="24">
        <v>0</v>
      </c>
      <c r="G930" s="24">
        <v>0</v>
      </c>
      <c r="H930" s="24">
        <v>0</v>
      </c>
      <c r="I930" s="24">
        <v>0</v>
      </c>
      <c r="J930" s="24">
        <v>0</v>
      </c>
      <c r="K930" s="24">
        <v>38108.734968185425</v>
      </c>
      <c r="L930" s="24">
        <v>-13559.100590161979</v>
      </c>
      <c r="M930" s="24">
        <v>24549.634378023446</v>
      </c>
      <c r="N930" s="24">
        <v>-24549.634378023446</v>
      </c>
      <c r="O930" s="24">
        <v>-38108.734968185425</v>
      </c>
      <c r="P930" s="24">
        <v>0</v>
      </c>
      <c r="Q930" s="24">
        <v>15.656869747948804</v>
      </c>
      <c r="R930" s="24">
        <v>-5.6046433610645181</v>
      </c>
      <c r="S930" s="24">
        <v>10.052226386884286</v>
      </c>
      <c r="T930" s="24">
        <v>0</v>
      </c>
      <c r="U930" s="24">
        <v>0</v>
      </c>
      <c r="V930" s="24">
        <v>0</v>
      </c>
      <c r="W930" s="24">
        <v>0</v>
      </c>
      <c r="X930" s="24">
        <v>0</v>
      </c>
      <c r="Y930" s="24">
        <v>0</v>
      </c>
      <c r="Z930" s="24">
        <v>0</v>
      </c>
      <c r="AA930" s="24">
        <v>38108.734968185425</v>
      </c>
      <c r="AB930" s="24">
        <v>-13559.100590161979</v>
      </c>
      <c r="AC930" s="24">
        <v>24549.634378023446</v>
      </c>
      <c r="AD930" s="24">
        <v>-24549.634378023446</v>
      </c>
      <c r="AE930" s="24">
        <v>-38108.734968185425</v>
      </c>
      <c r="AF930" s="24">
        <v>0</v>
      </c>
      <c r="AG930" s="24">
        <v>15.656869747948804</v>
      </c>
      <c r="AH930" s="24">
        <v>-5.6046433610645181</v>
      </c>
      <c r="AI930" s="24">
        <v>10.052226386884286</v>
      </c>
      <c r="AJ930" s="24">
        <v>0</v>
      </c>
      <c r="AK930" s="24">
        <v>0</v>
      </c>
      <c r="AL930" s="24">
        <v>0</v>
      </c>
      <c r="AM930" s="24">
        <v>0</v>
      </c>
      <c r="AN930" s="24">
        <v>0</v>
      </c>
      <c r="AO930" s="24">
        <v>0</v>
      </c>
      <c r="AP930" s="24">
        <v>0</v>
      </c>
      <c r="AQ930" s="24">
        <v>0</v>
      </c>
      <c r="AR930" s="24">
        <v>0</v>
      </c>
      <c r="AS930" s="24">
        <v>0</v>
      </c>
      <c r="AT930" s="24">
        <v>0</v>
      </c>
      <c r="AU930" s="24">
        <v>0</v>
      </c>
      <c r="AV930" s="24">
        <v>0</v>
      </c>
      <c r="AW930" s="24">
        <v>0</v>
      </c>
      <c r="AX930" s="24">
        <v>0</v>
      </c>
      <c r="AY930" s="24">
        <v>0</v>
      </c>
      <c r="AZ930" s="24">
        <v>0</v>
      </c>
      <c r="BA930" s="24">
        <v>-10.052226386884286</v>
      </c>
      <c r="BB930" s="24">
        <v>-15.656869747948804</v>
      </c>
      <c r="BC930" s="24">
        <v>-10.052226386884286</v>
      </c>
      <c r="BD930" s="24">
        <v>-15.656869747948804</v>
      </c>
      <c r="BE930" s="24">
        <v>0</v>
      </c>
      <c r="BF930" s="24">
        <v>0</v>
      </c>
      <c r="BG930" s="24">
        <v>0</v>
      </c>
      <c r="BH930" s="24">
        <v>0</v>
      </c>
      <c r="BI930" s="24">
        <v>0</v>
      </c>
      <c r="BJ930" s="24">
        <v>0</v>
      </c>
      <c r="BK930" s="24">
        <v>0</v>
      </c>
      <c r="BL930" s="24">
        <v>0</v>
      </c>
    </row>
    <row r="931" spans="1:64" x14ac:dyDescent="0.25">
      <c r="A931" t="s">
        <v>5123</v>
      </c>
      <c r="B931">
        <v>207</v>
      </c>
      <c r="C931">
        <v>1</v>
      </c>
      <c r="D931">
        <v>18</v>
      </c>
      <c r="E931" s="24">
        <v>0</v>
      </c>
      <c r="F931" s="24">
        <v>0</v>
      </c>
      <c r="G931" s="24">
        <v>0</v>
      </c>
      <c r="H931" s="24">
        <v>0</v>
      </c>
      <c r="I931" s="24">
        <v>0</v>
      </c>
      <c r="J931" s="24">
        <v>0</v>
      </c>
      <c r="K931" s="24">
        <v>37464.963878273964</v>
      </c>
      <c r="L931" s="24">
        <v>-13302.785495840013</v>
      </c>
      <c r="M931" s="24">
        <v>24162.178382433951</v>
      </c>
      <c r="N931" s="24">
        <v>-24162.178382433951</v>
      </c>
      <c r="O931" s="24">
        <v>-37464.963878273964</v>
      </c>
      <c r="P931" s="24">
        <v>0</v>
      </c>
      <c r="Q931" s="24">
        <v>15.389752425857296</v>
      </c>
      <c r="R931" s="24">
        <v>-5.5037436293569044</v>
      </c>
      <c r="S931" s="24">
        <v>9.8860087965003913</v>
      </c>
      <c r="T931" s="24">
        <v>0</v>
      </c>
      <c r="U931" s="24">
        <v>0</v>
      </c>
      <c r="V931" s="24">
        <v>0</v>
      </c>
      <c r="W931" s="24">
        <v>0</v>
      </c>
      <c r="X931" s="24">
        <v>0</v>
      </c>
      <c r="Y931" s="24">
        <v>0</v>
      </c>
      <c r="Z931" s="24">
        <v>0</v>
      </c>
      <c r="AA931" s="24">
        <v>37464.963878273964</v>
      </c>
      <c r="AB931" s="24">
        <v>-13302.785495840013</v>
      </c>
      <c r="AC931" s="24">
        <v>24162.178382433951</v>
      </c>
      <c r="AD931" s="24">
        <v>-24162.178382433951</v>
      </c>
      <c r="AE931" s="24">
        <v>-37464.963878273964</v>
      </c>
      <c r="AF931" s="24">
        <v>0</v>
      </c>
      <c r="AG931" s="24">
        <v>15.389752425857296</v>
      </c>
      <c r="AH931" s="24">
        <v>-5.5037436293569044</v>
      </c>
      <c r="AI931" s="24">
        <v>9.8860087965003913</v>
      </c>
      <c r="AJ931" s="24">
        <v>0</v>
      </c>
      <c r="AK931" s="24">
        <v>0</v>
      </c>
      <c r="AL931" s="24">
        <v>0</v>
      </c>
      <c r="AM931" s="24">
        <v>0</v>
      </c>
      <c r="AN931" s="24">
        <v>0</v>
      </c>
      <c r="AO931" s="24">
        <v>0</v>
      </c>
      <c r="AP931" s="24">
        <v>0</v>
      </c>
      <c r="AQ931" s="24">
        <v>0</v>
      </c>
      <c r="AR931" s="24">
        <v>0</v>
      </c>
      <c r="AS931" s="24">
        <v>0</v>
      </c>
      <c r="AT931" s="24">
        <v>0</v>
      </c>
      <c r="AU931" s="24">
        <v>0</v>
      </c>
      <c r="AV931" s="24">
        <v>0</v>
      </c>
      <c r="AW931" s="24">
        <v>0</v>
      </c>
      <c r="AX931" s="24">
        <v>0</v>
      </c>
      <c r="AY931" s="24">
        <v>0</v>
      </c>
      <c r="AZ931" s="24">
        <v>0</v>
      </c>
      <c r="BA931" s="24">
        <v>-9.8860087965003913</v>
      </c>
      <c r="BB931" s="24">
        <v>-15.389752425857296</v>
      </c>
      <c r="BC931" s="24">
        <v>-9.8860087965003913</v>
      </c>
      <c r="BD931" s="24">
        <v>-15.389752425857296</v>
      </c>
      <c r="BE931" s="24">
        <v>0</v>
      </c>
      <c r="BF931" s="24">
        <v>0</v>
      </c>
      <c r="BG931" s="24">
        <v>0</v>
      </c>
      <c r="BH931" s="24">
        <v>0</v>
      </c>
      <c r="BI931" s="24">
        <v>0</v>
      </c>
      <c r="BJ931" s="24">
        <v>0</v>
      </c>
      <c r="BK931" s="24">
        <v>0</v>
      </c>
      <c r="BL931" s="24">
        <v>0</v>
      </c>
    </row>
    <row r="932" spans="1:64" x14ac:dyDescent="0.25">
      <c r="A932" t="s">
        <v>5123</v>
      </c>
      <c r="B932">
        <v>208</v>
      </c>
      <c r="C932">
        <v>2</v>
      </c>
      <c r="D932">
        <v>18</v>
      </c>
      <c r="E932" s="24">
        <v>0</v>
      </c>
      <c r="F932" s="24">
        <v>0</v>
      </c>
      <c r="G932" s="24">
        <v>0</v>
      </c>
      <c r="H932" s="24">
        <v>0</v>
      </c>
      <c r="I932" s="24">
        <v>0</v>
      </c>
      <c r="J932" s="24">
        <v>0</v>
      </c>
      <c r="K932" s="24">
        <v>36834.225062057376</v>
      </c>
      <c r="L932" s="24">
        <v>-13051.778301365674</v>
      </c>
      <c r="M932" s="24">
        <v>23782.446760691702</v>
      </c>
      <c r="N932" s="24">
        <v>-23782.446760691702</v>
      </c>
      <c r="O932" s="24">
        <v>-36834.225062057376</v>
      </c>
      <c r="P932" s="24">
        <v>0</v>
      </c>
      <c r="Q932" s="24">
        <v>15.128156810773362</v>
      </c>
      <c r="R932" s="24">
        <v>-5.404917567200755</v>
      </c>
      <c r="S932" s="24">
        <v>9.7232392435726069</v>
      </c>
      <c r="T932" s="24">
        <v>0</v>
      </c>
      <c r="U932" s="24">
        <v>0</v>
      </c>
      <c r="V932" s="24">
        <v>0</v>
      </c>
      <c r="W932" s="24">
        <v>0</v>
      </c>
      <c r="X932" s="24">
        <v>0</v>
      </c>
      <c r="Y932" s="24">
        <v>0</v>
      </c>
      <c r="Z932" s="24">
        <v>0</v>
      </c>
      <c r="AA932" s="24">
        <v>36834.225062057376</v>
      </c>
      <c r="AB932" s="24">
        <v>-13051.778301365674</v>
      </c>
      <c r="AC932" s="24">
        <v>23782.446760691702</v>
      </c>
      <c r="AD932" s="24">
        <v>-23782.446760691702</v>
      </c>
      <c r="AE932" s="24">
        <v>-36834.225062057376</v>
      </c>
      <c r="AF932" s="24">
        <v>0</v>
      </c>
      <c r="AG932" s="24">
        <v>15.128156810773362</v>
      </c>
      <c r="AH932" s="24">
        <v>-5.404917567200755</v>
      </c>
      <c r="AI932" s="24">
        <v>9.7232392435726069</v>
      </c>
      <c r="AJ932" s="24">
        <v>0</v>
      </c>
      <c r="AK932" s="24">
        <v>0</v>
      </c>
      <c r="AL932" s="24">
        <v>0</v>
      </c>
      <c r="AM932" s="24">
        <v>0</v>
      </c>
      <c r="AN932" s="24">
        <v>0</v>
      </c>
      <c r="AO932" s="24">
        <v>0</v>
      </c>
      <c r="AP932" s="24">
        <v>0</v>
      </c>
      <c r="AQ932" s="24">
        <v>0</v>
      </c>
      <c r="AR932" s="24">
        <v>0</v>
      </c>
      <c r="AS932" s="24">
        <v>0</v>
      </c>
      <c r="AT932" s="24">
        <v>0</v>
      </c>
      <c r="AU932" s="24">
        <v>0</v>
      </c>
      <c r="AV932" s="24">
        <v>0</v>
      </c>
      <c r="AW932" s="24">
        <v>0</v>
      </c>
      <c r="AX932" s="24">
        <v>0</v>
      </c>
      <c r="AY932" s="24">
        <v>0</v>
      </c>
      <c r="AZ932" s="24">
        <v>0</v>
      </c>
      <c r="BA932" s="24">
        <v>-9.7232392435726069</v>
      </c>
      <c r="BB932" s="24">
        <v>-15.128156810773362</v>
      </c>
      <c r="BC932" s="24">
        <v>-9.7232392435726069</v>
      </c>
      <c r="BD932" s="24">
        <v>-15.128156810773362</v>
      </c>
      <c r="BE932" s="24">
        <v>0</v>
      </c>
      <c r="BF932" s="24">
        <v>0</v>
      </c>
      <c r="BG932" s="24">
        <v>0</v>
      </c>
      <c r="BH932" s="24">
        <v>0</v>
      </c>
      <c r="BI932" s="24">
        <v>0</v>
      </c>
      <c r="BJ932" s="24">
        <v>0</v>
      </c>
      <c r="BK932" s="24">
        <v>0</v>
      </c>
      <c r="BL932" s="24">
        <v>0</v>
      </c>
    </row>
    <row r="933" spans="1:64" x14ac:dyDescent="0.25">
      <c r="A933" t="s">
        <v>5123</v>
      </c>
      <c r="B933">
        <v>209</v>
      </c>
      <c r="C933">
        <v>2</v>
      </c>
      <c r="D933">
        <v>18</v>
      </c>
      <c r="E933" s="24">
        <v>0</v>
      </c>
      <c r="F933" s="24">
        <v>0</v>
      </c>
      <c r="G933" s="24">
        <v>0</v>
      </c>
      <c r="H933" s="24">
        <v>0</v>
      </c>
      <c r="I933" s="24">
        <v>0</v>
      </c>
      <c r="J933" s="24">
        <v>0</v>
      </c>
      <c r="K933" s="24">
        <v>36216.210223212838</v>
      </c>
      <c r="L933" s="24">
        <v>-12805.958328552544</v>
      </c>
      <c r="M933" s="24">
        <v>23410.251894660294</v>
      </c>
      <c r="N933" s="24">
        <v>-23410.251894660294</v>
      </c>
      <c r="O933" s="24">
        <v>-36216.210223212838</v>
      </c>
      <c r="P933" s="24">
        <v>0</v>
      </c>
      <c r="Q933" s="24">
        <v>14.871948180370964</v>
      </c>
      <c r="R933" s="24">
        <v>-5.3081171634876227</v>
      </c>
      <c r="S933" s="24">
        <v>9.5638310168833414</v>
      </c>
      <c r="T933" s="24">
        <v>0</v>
      </c>
      <c r="U933" s="24">
        <v>0</v>
      </c>
      <c r="V933" s="24">
        <v>0</v>
      </c>
      <c r="W933" s="24">
        <v>0</v>
      </c>
      <c r="X933" s="24">
        <v>0</v>
      </c>
      <c r="Y933" s="24">
        <v>0</v>
      </c>
      <c r="Z933" s="24">
        <v>0</v>
      </c>
      <c r="AA933" s="24">
        <v>36216.210223212838</v>
      </c>
      <c r="AB933" s="24">
        <v>-12805.958328552544</v>
      </c>
      <c r="AC933" s="24">
        <v>23410.251894660294</v>
      </c>
      <c r="AD933" s="24">
        <v>-23410.251894660294</v>
      </c>
      <c r="AE933" s="24">
        <v>-36216.210223212838</v>
      </c>
      <c r="AF933" s="24">
        <v>0</v>
      </c>
      <c r="AG933" s="24">
        <v>14.871948180370964</v>
      </c>
      <c r="AH933" s="24">
        <v>-5.3081171634876227</v>
      </c>
      <c r="AI933" s="24">
        <v>9.5638310168833414</v>
      </c>
      <c r="AJ933" s="24">
        <v>0</v>
      </c>
      <c r="AK933" s="24">
        <v>0</v>
      </c>
      <c r="AL933" s="24">
        <v>0</v>
      </c>
      <c r="AM933" s="24">
        <v>0</v>
      </c>
      <c r="AN933" s="24">
        <v>0</v>
      </c>
      <c r="AO933" s="24">
        <v>0</v>
      </c>
      <c r="AP933" s="24">
        <v>0</v>
      </c>
      <c r="AQ933" s="24">
        <v>0</v>
      </c>
      <c r="AR933" s="24">
        <v>0</v>
      </c>
      <c r="AS933" s="24">
        <v>0</v>
      </c>
      <c r="AT933" s="24">
        <v>0</v>
      </c>
      <c r="AU933" s="24">
        <v>0</v>
      </c>
      <c r="AV933" s="24">
        <v>0</v>
      </c>
      <c r="AW933" s="24">
        <v>0</v>
      </c>
      <c r="AX933" s="24">
        <v>0</v>
      </c>
      <c r="AY933" s="24">
        <v>0</v>
      </c>
      <c r="AZ933" s="24">
        <v>0</v>
      </c>
      <c r="BA933" s="24">
        <v>-9.5638310168833414</v>
      </c>
      <c r="BB933" s="24">
        <v>-14.871948180370964</v>
      </c>
      <c r="BC933" s="24">
        <v>-9.5638310168833414</v>
      </c>
      <c r="BD933" s="24">
        <v>-14.871948180370964</v>
      </c>
      <c r="BE933" s="24">
        <v>0</v>
      </c>
      <c r="BF933" s="24">
        <v>0</v>
      </c>
      <c r="BG933" s="24">
        <v>0</v>
      </c>
      <c r="BH933" s="24">
        <v>0</v>
      </c>
      <c r="BI933" s="24">
        <v>0</v>
      </c>
      <c r="BJ933" s="24">
        <v>0</v>
      </c>
      <c r="BK933" s="24">
        <v>0</v>
      </c>
      <c r="BL933" s="24">
        <v>0</v>
      </c>
    </row>
    <row r="934" spans="1:64" x14ac:dyDescent="0.25">
      <c r="A934" t="s">
        <v>5123</v>
      </c>
      <c r="B934">
        <v>210</v>
      </c>
      <c r="C934">
        <v>2</v>
      </c>
      <c r="D934">
        <v>18</v>
      </c>
      <c r="E934" s="24">
        <v>0</v>
      </c>
      <c r="F934" s="24">
        <v>0</v>
      </c>
      <c r="G934" s="24">
        <v>0</v>
      </c>
      <c r="H934" s="24">
        <v>0</v>
      </c>
      <c r="I934" s="24">
        <v>0</v>
      </c>
      <c r="J934" s="24">
        <v>0</v>
      </c>
      <c r="K934" s="24">
        <v>35610.619402192533</v>
      </c>
      <c r="L934" s="24">
        <v>-12565.207836940885</v>
      </c>
      <c r="M934" s="24">
        <v>23045.411565251648</v>
      </c>
      <c r="N934" s="24">
        <v>-23045.411565251648</v>
      </c>
      <c r="O934" s="24">
        <v>-35610.619402192533</v>
      </c>
      <c r="P934" s="24">
        <v>0</v>
      </c>
      <c r="Q934" s="24">
        <v>14.620995608071098</v>
      </c>
      <c r="R934" s="24">
        <v>-5.2132956286659464</v>
      </c>
      <c r="S934" s="24">
        <v>9.4076999794051517</v>
      </c>
      <c r="T934" s="24">
        <v>0</v>
      </c>
      <c r="U934" s="24">
        <v>0</v>
      </c>
      <c r="V934" s="24">
        <v>0</v>
      </c>
      <c r="W934" s="24">
        <v>0</v>
      </c>
      <c r="X934" s="24">
        <v>0</v>
      </c>
      <c r="Y934" s="24">
        <v>0</v>
      </c>
      <c r="Z934" s="24">
        <v>0</v>
      </c>
      <c r="AA934" s="24">
        <v>35610.619402192533</v>
      </c>
      <c r="AB934" s="24">
        <v>-12565.207836940885</v>
      </c>
      <c r="AC934" s="24">
        <v>23045.411565251648</v>
      </c>
      <c r="AD934" s="24">
        <v>-23045.411565251648</v>
      </c>
      <c r="AE934" s="24">
        <v>-35610.619402192533</v>
      </c>
      <c r="AF934" s="24">
        <v>0</v>
      </c>
      <c r="AG934" s="24">
        <v>14.620995608071098</v>
      </c>
      <c r="AH934" s="24">
        <v>-5.2132956286659464</v>
      </c>
      <c r="AI934" s="24">
        <v>9.4076999794051517</v>
      </c>
      <c r="AJ934" s="24">
        <v>0</v>
      </c>
      <c r="AK934" s="24">
        <v>0</v>
      </c>
      <c r="AL934" s="24">
        <v>0</v>
      </c>
      <c r="AM934" s="24">
        <v>0</v>
      </c>
      <c r="AN934" s="24">
        <v>0</v>
      </c>
      <c r="AO934" s="24">
        <v>0</v>
      </c>
      <c r="AP934" s="24">
        <v>0</v>
      </c>
      <c r="AQ934" s="24">
        <v>0</v>
      </c>
      <c r="AR934" s="24">
        <v>0</v>
      </c>
      <c r="AS934" s="24">
        <v>0</v>
      </c>
      <c r="AT934" s="24">
        <v>0</v>
      </c>
      <c r="AU934" s="24">
        <v>0</v>
      </c>
      <c r="AV934" s="24">
        <v>0</v>
      </c>
      <c r="AW934" s="24">
        <v>0</v>
      </c>
      <c r="AX934" s="24">
        <v>0</v>
      </c>
      <c r="AY934" s="24">
        <v>0</v>
      </c>
      <c r="AZ934" s="24">
        <v>0</v>
      </c>
      <c r="BA934" s="24">
        <v>-9.4076999794051517</v>
      </c>
      <c r="BB934" s="24">
        <v>-14.620995608071098</v>
      </c>
      <c r="BC934" s="24">
        <v>-9.4076999794051517</v>
      </c>
      <c r="BD934" s="24">
        <v>-14.620995608071098</v>
      </c>
      <c r="BE934" s="24">
        <v>0</v>
      </c>
      <c r="BF934" s="24">
        <v>0</v>
      </c>
      <c r="BG934" s="24">
        <v>0</v>
      </c>
      <c r="BH934" s="24">
        <v>0</v>
      </c>
      <c r="BI934" s="24">
        <v>0</v>
      </c>
      <c r="BJ934" s="24">
        <v>0</v>
      </c>
      <c r="BK934" s="24">
        <v>0</v>
      </c>
      <c r="BL934" s="24">
        <v>0</v>
      </c>
    </row>
    <row r="935" spans="1:64" x14ac:dyDescent="0.25">
      <c r="A935" t="s">
        <v>5123</v>
      </c>
      <c r="B935">
        <v>211</v>
      </c>
      <c r="C935">
        <v>3</v>
      </c>
      <c r="D935">
        <v>18</v>
      </c>
      <c r="E935" s="24">
        <v>0</v>
      </c>
      <c r="F935" s="24">
        <v>0</v>
      </c>
      <c r="G935" s="24">
        <v>0</v>
      </c>
      <c r="H935" s="24">
        <v>0</v>
      </c>
      <c r="I935" s="24">
        <v>0</v>
      </c>
      <c r="J935" s="24">
        <v>0</v>
      </c>
      <c r="K935" s="24">
        <v>35017.160723775625</v>
      </c>
      <c r="L935" s="24">
        <v>-12329.411951042712</v>
      </c>
      <c r="M935" s="24">
        <v>22687.748772732913</v>
      </c>
      <c r="N935" s="24">
        <v>-22687.748772732913</v>
      </c>
      <c r="O935" s="24">
        <v>-35017.160723775625</v>
      </c>
      <c r="P935" s="24">
        <v>0</v>
      </c>
      <c r="Q935" s="24">
        <v>14.375171841777046</v>
      </c>
      <c r="R935" s="24">
        <v>-5.1204073617554968</v>
      </c>
      <c r="S935" s="24">
        <v>9.2547644800215494</v>
      </c>
      <c r="T935" s="24">
        <v>0</v>
      </c>
      <c r="U935" s="24">
        <v>0</v>
      </c>
      <c r="V935" s="24">
        <v>0</v>
      </c>
      <c r="W935" s="24">
        <v>0</v>
      </c>
      <c r="X935" s="24">
        <v>0</v>
      </c>
      <c r="Y935" s="24">
        <v>0</v>
      </c>
      <c r="Z935" s="24">
        <v>0</v>
      </c>
      <c r="AA935" s="24">
        <v>35017.160723775625</v>
      </c>
      <c r="AB935" s="24">
        <v>-12329.411951042712</v>
      </c>
      <c r="AC935" s="24">
        <v>22687.748772732913</v>
      </c>
      <c r="AD935" s="24">
        <v>-22687.748772732913</v>
      </c>
      <c r="AE935" s="24">
        <v>-35017.160723775625</v>
      </c>
      <c r="AF935" s="24">
        <v>0</v>
      </c>
      <c r="AG935" s="24">
        <v>14.375171841777046</v>
      </c>
      <c r="AH935" s="24">
        <v>-5.1204073617554968</v>
      </c>
      <c r="AI935" s="24">
        <v>9.2547644800215494</v>
      </c>
      <c r="AJ935" s="24">
        <v>0</v>
      </c>
      <c r="AK935" s="24">
        <v>0</v>
      </c>
      <c r="AL935" s="24">
        <v>0</v>
      </c>
      <c r="AM935" s="24">
        <v>0</v>
      </c>
      <c r="AN935" s="24">
        <v>0</v>
      </c>
      <c r="AO935" s="24">
        <v>0</v>
      </c>
      <c r="AP935" s="24">
        <v>0</v>
      </c>
      <c r="AQ935" s="24">
        <v>0</v>
      </c>
      <c r="AR935" s="24">
        <v>0</v>
      </c>
      <c r="AS935" s="24">
        <v>0</v>
      </c>
      <c r="AT935" s="24">
        <v>0</v>
      </c>
      <c r="AU935" s="24">
        <v>0</v>
      </c>
      <c r="AV935" s="24">
        <v>0</v>
      </c>
      <c r="AW935" s="24">
        <v>0</v>
      </c>
      <c r="AX935" s="24">
        <v>0</v>
      </c>
      <c r="AY935" s="24">
        <v>0</v>
      </c>
      <c r="AZ935" s="24">
        <v>0</v>
      </c>
      <c r="BA935" s="24">
        <v>-9.2547644800215494</v>
      </c>
      <c r="BB935" s="24">
        <v>-14.375171841777046</v>
      </c>
      <c r="BC935" s="24">
        <v>-9.2547644800215494</v>
      </c>
      <c r="BD935" s="24">
        <v>-14.375171841777046</v>
      </c>
      <c r="BE935" s="24">
        <v>0</v>
      </c>
      <c r="BF935" s="24">
        <v>0</v>
      </c>
      <c r="BG935" s="24">
        <v>0</v>
      </c>
      <c r="BH935" s="24">
        <v>0</v>
      </c>
      <c r="BI935" s="24">
        <v>0</v>
      </c>
      <c r="BJ935" s="24">
        <v>0</v>
      </c>
      <c r="BK935" s="24">
        <v>0</v>
      </c>
      <c r="BL935" s="24">
        <v>0</v>
      </c>
    </row>
    <row r="936" spans="1:64" x14ac:dyDescent="0.25">
      <c r="A936" t="s">
        <v>5123</v>
      </c>
      <c r="B936">
        <v>212</v>
      </c>
      <c r="C936">
        <v>3</v>
      </c>
      <c r="D936">
        <v>18</v>
      </c>
      <c r="E936" s="24">
        <v>0</v>
      </c>
      <c r="F936" s="24">
        <v>0</v>
      </c>
      <c r="G936" s="24">
        <v>0</v>
      </c>
      <c r="H936" s="24">
        <v>0</v>
      </c>
      <c r="I936" s="24">
        <v>0</v>
      </c>
      <c r="J936" s="24">
        <v>0</v>
      </c>
      <c r="K936" s="24">
        <v>34435.55015296489</v>
      </c>
      <c r="L936" s="24">
        <v>-12098.458589889109</v>
      </c>
      <c r="M936" s="24">
        <v>22337.091563075781</v>
      </c>
      <c r="N936" s="24">
        <v>-22337.091563075781</v>
      </c>
      <c r="O936" s="24">
        <v>-34435.55015296489</v>
      </c>
      <c r="P936" s="24">
        <v>0</v>
      </c>
      <c r="Q936" s="24">
        <v>14.134353186942462</v>
      </c>
      <c r="R936" s="24">
        <v>-5.029407918376819</v>
      </c>
      <c r="S936" s="24">
        <v>9.1049452685656433</v>
      </c>
      <c r="T936" s="24">
        <v>0</v>
      </c>
      <c r="U936" s="24">
        <v>0</v>
      </c>
      <c r="V936" s="24">
        <v>0</v>
      </c>
      <c r="W936" s="24">
        <v>0</v>
      </c>
      <c r="X936" s="24">
        <v>0</v>
      </c>
      <c r="Y936" s="24">
        <v>0</v>
      </c>
      <c r="Z936" s="24">
        <v>0</v>
      </c>
      <c r="AA936" s="24">
        <v>34435.55015296489</v>
      </c>
      <c r="AB936" s="24">
        <v>-12098.458589889109</v>
      </c>
      <c r="AC936" s="24">
        <v>22337.091563075781</v>
      </c>
      <c r="AD936" s="24">
        <v>-22337.091563075781</v>
      </c>
      <c r="AE936" s="24">
        <v>-34435.55015296489</v>
      </c>
      <c r="AF936" s="24">
        <v>0</v>
      </c>
      <c r="AG936" s="24">
        <v>14.134353186942462</v>
      </c>
      <c r="AH936" s="24">
        <v>-5.029407918376819</v>
      </c>
      <c r="AI936" s="24">
        <v>9.1049452685656433</v>
      </c>
      <c r="AJ936" s="24">
        <v>0</v>
      </c>
      <c r="AK936" s="24">
        <v>0</v>
      </c>
      <c r="AL936" s="24">
        <v>0</v>
      </c>
      <c r="AM936" s="24">
        <v>0</v>
      </c>
      <c r="AN936" s="24">
        <v>0</v>
      </c>
      <c r="AO936" s="24">
        <v>0</v>
      </c>
      <c r="AP936" s="24">
        <v>0</v>
      </c>
      <c r="AQ936" s="24">
        <v>0</v>
      </c>
      <c r="AR936" s="24">
        <v>0</v>
      </c>
      <c r="AS936" s="24">
        <v>0</v>
      </c>
      <c r="AT936" s="24">
        <v>0</v>
      </c>
      <c r="AU936" s="24">
        <v>0</v>
      </c>
      <c r="AV936" s="24">
        <v>0</v>
      </c>
      <c r="AW936" s="24">
        <v>0</v>
      </c>
      <c r="AX936" s="24">
        <v>0</v>
      </c>
      <c r="AY936" s="24">
        <v>0</v>
      </c>
      <c r="AZ936" s="24">
        <v>0</v>
      </c>
      <c r="BA936" s="24">
        <v>-9.1049452685656433</v>
      </c>
      <c r="BB936" s="24">
        <v>-14.134353186942462</v>
      </c>
      <c r="BC936" s="24">
        <v>-9.1049452685656433</v>
      </c>
      <c r="BD936" s="24">
        <v>-14.134353186942462</v>
      </c>
      <c r="BE936" s="24">
        <v>0</v>
      </c>
      <c r="BF936" s="24">
        <v>0</v>
      </c>
      <c r="BG936" s="24">
        <v>0</v>
      </c>
      <c r="BH936" s="24">
        <v>0</v>
      </c>
      <c r="BI936" s="24">
        <v>0</v>
      </c>
      <c r="BJ936" s="24">
        <v>0</v>
      </c>
      <c r="BK936" s="24">
        <v>0</v>
      </c>
      <c r="BL936" s="24">
        <v>0</v>
      </c>
    </row>
    <row r="937" spans="1:64" x14ac:dyDescent="0.25">
      <c r="A937" t="s">
        <v>5123</v>
      </c>
      <c r="B937">
        <v>213</v>
      </c>
      <c r="C937">
        <v>3</v>
      </c>
      <c r="D937">
        <v>18</v>
      </c>
      <c r="E937" s="24">
        <v>0</v>
      </c>
      <c r="F937" s="24">
        <v>0</v>
      </c>
      <c r="G937" s="24">
        <v>0</v>
      </c>
      <c r="H937" s="24">
        <v>0</v>
      </c>
      <c r="I937" s="24">
        <v>0</v>
      </c>
      <c r="J937" s="24">
        <v>0</v>
      </c>
      <c r="K937" s="24">
        <v>33865.511258862913</v>
      </c>
      <c r="L937" s="24">
        <v>-11872.238397210836</v>
      </c>
      <c r="M937" s="24">
        <v>21993.272861652076</v>
      </c>
      <c r="N937" s="24">
        <v>-21993.272861652076</v>
      </c>
      <c r="O937" s="24">
        <v>-33865.511258862913</v>
      </c>
      <c r="P937" s="24">
        <v>0</v>
      </c>
      <c r="Q937" s="24">
        <v>13.898419393997756</v>
      </c>
      <c r="R937" s="24">
        <v>-4.9402539797047211</v>
      </c>
      <c r="S937" s="24">
        <v>8.9581654142930347</v>
      </c>
      <c r="T937" s="24">
        <v>0</v>
      </c>
      <c r="U937" s="24">
        <v>0</v>
      </c>
      <c r="V937" s="24">
        <v>0</v>
      </c>
      <c r="W937" s="24">
        <v>0</v>
      </c>
      <c r="X937" s="24">
        <v>0</v>
      </c>
      <c r="Y937" s="24">
        <v>0</v>
      </c>
      <c r="Z937" s="24">
        <v>0</v>
      </c>
      <c r="AA937" s="24">
        <v>33865.511258862913</v>
      </c>
      <c r="AB937" s="24">
        <v>-11872.238397210836</v>
      </c>
      <c r="AC937" s="24">
        <v>21993.272861652076</v>
      </c>
      <c r="AD937" s="24">
        <v>-21993.272861652076</v>
      </c>
      <c r="AE937" s="24">
        <v>-33865.511258862913</v>
      </c>
      <c r="AF937" s="24">
        <v>0</v>
      </c>
      <c r="AG937" s="24">
        <v>13.898419393997756</v>
      </c>
      <c r="AH937" s="24">
        <v>-4.9402539797047211</v>
      </c>
      <c r="AI937" s="24">
        <v>8.9581654142930347</v>
      </c>
      <c r="AJ937" s="24">
        <v>0</v>
      </c>
      <c r="AK937" s="24">
        <v>0</v>
      </c>
      <c r="AL937" s="24">
        <v>0</v>
      </c>
      <c r="AM937" s="24">
        <v>0</v>
      </c>
      <c r="AN937" s="24">
        <v>0</v>
      </c>
      <c r="AO937" s="24">
        <v>0</v>
      </c>
      <c r="AP937" s="24">
        <v>0</v>
      </c>
      <c r="AQ937" s="24">
        <v>0</v>
      </c>
      <c r="AR937" s="24">
        <v>0</v>
      </c>
      <c r="AS937" s="24">
        <v>0</v>
      </c>
      <c r="AT937" s="24">
        <v>0</v>
      </c>
      <c r="AU937" s="24">
        <v>0</v>
      </c>
      <c r="AV937" s="24">
        <v>0</v>
      </c>
      <c r="AW937" s="24">
        <v>0</v>
      </c>
      <c r="AX937" s="24">
        <v>0</v>
      </c>
      <c r="AY937" s="24">
        <v>0</v>
      </c>
      <c r="AZ937" s="24">
        <v>0</v>
      </c>
      <c r="BA937" s="24">
        <v>-8.9581654142930347</v>
      </c>
      <c r="BB937" s="24">
        <v>-13.898419393997756</v>
      </c>
      <c r="BC937" s="24">
        <v>-8.9581654142930347</v>
      </c>
      <c r="BD937" s="24">
        <v>-13.898419393997756</v>
      </c>
      <c r="BE937" s="24">
        <v>0</v>
      </c>
      <c r="BF937" s="24">
        <v>0</v>
      </c>
      <c r="BG937" s="24">
        <v>0</v>
      </c>
      <c r="BH937" s="24">
        <v>0</v>
      </c>
      <c r="BI937" s="24">
        <v>0</v>
      </c>
      <c r="BJ937" s="24">
        <v>0</v>
      </c>
      <c r="BK937" s="24">
        <v>0</v>
      </c>
      <c r="BL937" s="24">
        <v>0</v>
      </c>
    </row>
    <row r="938" spans="1:64" x14ac:dyDescent="0.25">
      <c r="A938" t="s">
        <v>5123</v>
      </c>
      <c r="B938">
        <v>214</v>
      </c>
      <c r="C938">
        <v>4</v>
      </c>
      <c r="D938">
        <v>18</v>
      </c>
      <c r="E938" s="24">
        <v>0</v>
      </c>
      <c r="F938" s="24">
        <v>0</v>
      </c>
      <c r="G938" s="24">
        <v>0</v>
      </c>
      <c r="H938" s="24">
        <v>0</v>
      </c>
      <c r="I938" s="24">
        <v>0</v>
      </c>
      <c r="J938" s="24">
        <v>0</v>
      </c>
      <c r="K938" s="24">
        <v>33306.774986542761</v>
      </c>
      <c r="L938" s="24">
        <v>-11650.644674107432</v>
      </c>
      <c r="M938" s="24">
        <v>21656.130312435329</v>
      </c>
      <c r="N938" s="24">
        <v>-21656.130312435329</v>
      </c>
      <c r="O938" s="24">
        <v>-33306.774986542761</v>
      </c>
      <c r="P938" s="24">
        <v>0</v>
      </c>
      <c r="Q938" s="24">
        <v>13.66725354943992</v>
      </c>
      <c r="R938" s="24">
        <v>-4.8529033220656856</v>
      </c>
      <c r="S938" s="24">
        <v>8.8143502273742342</v>
      </c>
      <c r="T938" s="24">
        <v>0</v>
      </c>
      <c r="U938" s="24">
        <v>0</v>
      </c>
      <c r="V938" s="24">
        <v>0</v>
      </c>
      <c r="W938" s="24">
        <v>0</v>
      </c>
      <c r="X938" s="24">
        <v>0</v>
      </c>
      <c r="Y938" s="24">
        <v>0</v>
      </c>
      <c r="Z938" s="24">
        <v>0</v>
      </c>
      <c r="AA938" s="24">
        <v>33306.774986542761</v>
      </c>
      <c r="AB938" s="24">
        <v>-11650.644674107432</v>
      </c>
      <c r="AC938" s="24">
        <v>21656.130312435329</v>
      </c>
      <c r="AD938" s="24">
        <v>-21656.130312435329</v>
      </c>
      <c r="AE938" s="24">
        <v>-33306.774986542761</v>
      </c>
      <c r="AF938" s="24">
        <v>0</v>
      </c>
      <c r="AG938" s="24">
        <v>13.66725354943992</v>
      </c>
      <c r="AH938" s="24">
        <v>-4.8529033220656856</v>
      </c>
      <c r="AI938" s="24">
        <v>8.8143502273742342</v>
      </c>
      <c r="AJ938" s="24">
        <v>0</v>
      </c>
      <c r="AK938" s="24">
        <v>0</v>
      </c>
      <c r="AL938" s="24">
        <v>0</v>
      </c>
      <c r="AM938" s="24">
        <v>0</v>
      </c>
      <c r="AN938" s="24">
        <v>0</v>
      </c>
      <c r="AO938" s="24">
        <v>0</v>
      </c>
      <c r="AP938" s="24">
        <v>0</v>
      </c>
      <c r="AQ938" s="24">
        <v>0</v>
      </c>
      <c r="AR938" s="24">
        <v>0</v>
      </c>
      <c r="AS938" s="24">
        <v>0</v>
      </c>
      <c r="AT938" s="24">
        <v>0</v>
      </c>
      <c r="AU938" s="24">
        <v>0</v>
      </c>
      <c r="AV938" s="24">
        <v>0</v>
      </c>
      <c r="AW938" s="24">
        <v>0</v>
      </c>
      <c r="AX938" s="24">
        <v>0</v>
      </c>
      <c r="AY938" s="24">
        <v>0</v>
      </c>
      <c r="AZ938" s="24">
        <v>0</v>
      </c>
      <c r="BA938" s="24">
        <v>-8.8143502273742342</v>
      </c>
      <c r="BB938" s="24">
        <v>-13.66725354943992</v>
      </c>
      <c r="BC938" s="24">
        <v>-8.8143502273742342</v>
      </c>
      <c r="BD938" s="24">
        <v>-13.66725354943992</v>
      </c>
      <c r="BE938" s="24">
        <v>0</v>
      </c>
      <c r="BF938" s="24">
        <v>0</v>
      </c>
      <c r="BG938" s="24">
        <v>0</v>
      </c>
      <c r="BH938" s="24">
        <v>0</v>
      </c>
      <c r="BI938" s="24">
        <v>0</v>
      </c>
      <c r="BJ938" s="24">
        <v>0</v>
      </c>
      <c r="BK938" s="24">
        <v>0</v>
      </c>
      <c r="BL938" s="24">
        <v>0</v>
      </c>
    </row>
    <row r="939" spans="1:64" x14ac:dyDescent="0.25">
      <c r="A939" t="s">
        <v>5123</v>
      </c>
      <c r="B939">
        <v>215</v>
      </c>
      <c r="C939">
        <v>4</v>
      </c>
      <c r="D939">
        <v>18</v>
      </c>
      <c r="E939" s="24">
        <v>0</v>
      </c>
      <c r="F939" s="24">
        <v>0</v>
      </c>
      <c r="G939" s="24">
        <v>0</v>
      </c>
      <c r="H939" s="24">
        <v>0</v>
      </c>
      <c r="I939" s="24">
        <v>0</v>
      </c>
      <c r="J939" s="24">
        <v>0</v>
      </c>
      <c r="K939" s="24">
        <v>32759.079436309636</v>
      </c>
      <c r="L939" s="24">
        <v>-11433.57331238687</v>
      </c>
      <c r="M939" s="24">
        <v>21325.506123922765</v>
      </c>
      <c r="N939" s="24">
        <v>-21325.506123922765</v>
      </c>
      <c r="O939" s="24">
        <v>-32759.079436309636</v>
      </c>
      <c r="P939" s="24">
        <v>0</v>
      </c>
      <c r="Q939" s="24">
        <v>13.440741970996896</v>
      </c>
      <c r="R939" s="24">
        <v>-4.7673147874993447</v>
      </c>
      <c r="S939" s="24">
        <v>8.6734271834975516</v>
      </c>
      <c r="T939" s="24">
        <v>0</v>
      </c>
      <c r="U939" s="24">
        <v>0</v>
      </c>
      <c r="V939" s="24">
        <v>0</v>
      </c>
      <c r="W939" s="24">
        <v>0</v>
      </c>
      <c r="X939" s="24">
        <v>0</v>
      </c>
      <c r="Y939" s="24">
        <v>0</v>
      </c>
      <c r="Z939" s="24">
        <v>0</v>
      </c>
      <c r="AA939" s="24">
        <v>32759.079436309636</v>
      </c>
      <c r="AB939" s="24">
        <v>-11433.57331238687</v>
      </c>
      <c r="AC939" s="24">
        <v>21325.506123922765</v>
      </c>
      <c r="AD939" s="24">
        <v>-21325.506123922765</v>
      </c>
      <c r="AE939" s="24">
        <v>-32759.079436309636</v>
      </c>
      <c r="AF939" s="24">
        <v>0</v>
      </c>
      <c r="AG939" s="24">
        <v>13.440741970996896</v>
      </c>
      <c r="AH939" s="24">
        <v>-4.7673147874993447</v>
      </c>
      <c r="AI939" s="24">
        <v>8.6734271834975516</v>
      </c>
      <c r="AJ939" s="24">
        <v>0</v>
      </c>
      <c r="AK939" s="24">
        <v>0</v>
      </c>
      <c r="AL939" s="24">
        <v>0</v>
      </c>
      <c r="AM939" s="24">
        <v>0</v>
      </c>
      <c r="AN939" s="24">
        <v>0</v>
      </c>
      <c r="AO939" s="24">
        <v>0</v>
      </c>
      <c r="AP939" s="24">
        <v>0</v>
      </c>
      <c r="AQ939" s="24">
        <v>0</v>
      </c>
      <c r="AR939" s="24">
        <v>0</v>
      </c>
      <c r="AS939" s="24">
        <v>0</v>
      </c>
      <c r="AT939" s="24">
        <v>0</v>
      </c>
      <c r="AU939" s="24">
        <v>0</v>
      </c>
      <c r="AV939" s="24">
        <v>0</v>
      </c>
      <c r="AW939" s="24">
        <v>0</v>
      </c>
      <c r="AX939" s="24">
        <v>0</v>
      </c>
      <c r="AY939" s="24">
        <v>0</v>
      </c>
      <c r="AZ939" s="24">
        <v>0</v>
      </c>
      <c r="BA939" s="24">
        <v>-8.6734271834975516</v>
      </c>
      <c r="BB939" s="24">
        <v>-13.440741970996896</v>
      </c>
      <c r="BC939" s="24">
        <v>-8.6734271834975516</v>
      </c>
      <c r="BD939" s="24">
        <v>-13.440741970996896</v>
      </c>
      <c r="BE939" s="24">
        <v>0</v>
      </c>
      <c r="BF939" s="24">
        <v>0</v>
      </c>
      <c r="BG939" s="24">
        <v>0</v>
      </c>
      <c r="BH939" s="24">
        <v>0</v>
      </c>
      <c r="BI939" s="24">
        <v>0</v>
      </c>
      <c r="BJ939" s="24">
        <v>0</v>
      </c>
      <c r="BK939" s="24">
        <v>0</v>
      </c>
      <c r="BL939" s="24">
        <v>0</v>
      </c>
    </row>
    <row r="940" spans="1:64" x14ac:dyDescent="0.25">
      <c r="A940" t="s">
        <v>5123</v>
      </c>
      <c r="B940">
        <v>216</v>
      </c>
      <c r="C940">
        <v>4</v>
      </c>
      <c r="D940">
        <v>18</v>
      </c>
      <c r="E940" s="24">
        <v>0</v>
      </c>
      <c r="F940" s="24">
        <v>0</v>
      </c>
      <c r="G940" s="24">
        <v>0</v>
      </c>
      <c r="H940" s="24">
        <v>0</v>
      </c>
      <c r="I940" s="24">
        <v>0</v>
      </c>
      <c r="J940" s="24">
        <v>0</v>
      </c>
      <c r="K940" s="24">
        <v>32222.169650293887</v>
      </c>
      <c r="L940" s="24">
        <v>-11220.922730095685</v>
      </c>
      <c r="M940" s="24">
        <v>21001.246920198202</v>
      </c>
      <c r="N940" s="24">
        <v>-21001.246920198202</v>
      </c>
      <c r="O940" s="24">
        <v>-32222.169650293887</v>
      </c>
      <c r="P940" s="24">
        <v>0</v>
      </c>
      <c r="Q940" s="24">
        <v>13.218774106331693</v>
      </c>
      <c r="R940" s="24">
        <v>-4.6834482549893437</v>
      </c>
      <c r="S940" s="24">
        <v>8.5353258513423498</v>
      </c>
      <c r="T940" s="24">
        <v>0</v>
      </c>
      <c r="U940" s="24">
        <v>0</v>
      </c>
      <c r="V940" s="24">
        <v>0</v>
      </c>
      <c r="W940" s="24">
        <v>0</v>
      </c>
      <c r="X940" s="24">
        <v>0</v>
      </c>
      <c r="Y940" s="24">
        <v>0</v>
      </c>
      <c r="Z940" s="24">
        <v>0</v>
      </c>
      <c r="AA940" s="24">
        <v>32222.169650293887</v>
      </c>
      <c r="AB940" s="24">
        <v>-11220.922730095685</v>
      </c>
      <c r="AC940" s="24">
        <v>21001.246920198202</v>
      </c>
      <c r="AD940" s="24">
        <v>-21001.246920198202</v>
      </c>
      <c r="AE940" s="24">
        <v>-32222.169650293887</v>
      </c>
      <c r="AF940" s="24">
        <v>0</v>
      </c>
      <c r="AG940" s="24">
        <v>13.218774106331693</v>
      </c>
      <c r="AH940" s="24">
        <v>-4.6834482549893437</v>
      </c>
      <c r="AI940" s="24">
        <v>8.5353258513423498</v>
      </c>
      <c r="AJ940" s="24">
        <v>0</v>
      </c>
      <c r="AK940" s="24">
        <v>0</v>
      </c>
      <c r="AL940" s="24">
        <v>0</v>
      </c>
      <c r="AM940" s="24">
        <v>0</v>
      </c>
      <c r="AN940" s="24">
        <v>0</v>
      </c>
      <c r="AO940" s="24">
        <v>0</v>
      </c>
      <c r="AP940" s="24">
        <v>0</v>
      </c>
      <c r="AQ940" s="24">
        <v>0</v>
      </c>
      <c r="AR940" s="24">
        <v>0</v>
      </c>
      <c r="AS940" s="24">
        <v>0</v>
      </c>
      <c r="AT940" s="24">
        <v>0</v>
      </c>
      <c r="AU940" s="24">
        <v>0</v>
      </c>
      <c r="AV940" s="24">
        <v>0</v>
      </c>
      <c r="AW940" s="24">
        <v>0</v>
      </c>
      <c r="AX940" s="24">
        <v>0</v>
      </c>
      <c r="AY940" s="24">
        <v>0</v>
      </c>
      <c r="AZ940" s="24">
        <v>0</v>
      </c>
      <c r="BA940" s="24">
        <v>-8.5353258513423498</v>
      </c>
      <c r="BB940" s="24">
        <v>-13.218774106331693</v>
      </c>
      <c r="BC940" s="24">
        <v>-8.5353258513423498</v>
      </c>
      <c r="BD940" s="24">
        <v>-13.218774106331693</v>
      </c>
      <c r="BE940" s="24">
        <v>0</v>
      </c>
      <c r="BF940" s="24">
        <v>0</v>
      </c>
      <c r="BG940" s="24">
        <v>0</v>
      </c>
      <c r="BH940" s="24">
        <v>0</v>
      </c>
      <c r="BI940" s="24">
        <v>0</v>
      </c>
      <c r="BJ940" s="24">
        <v>0</v>
      </c>
      <c r="BK940" s="24">
        <v>0</v>
      </c>
      <c r="BL940" s="24">
        <v>0</v>
      </c>
    </row>
    <row r="941" spans="1:64" x14ac:dyDescent="0.25">
      <c r="A941" t="s">
        <v>5123</v>
      </c>
      <c r="B941">
        <v>217</v>
      </c>
      <c r="C941">
        <v>1</v>
      </c>
      <c r="D941">
        <v>19</v>
      </c>
      <c r="E941" s="24">
        <v>0</v>
      </c>
      <c r="F941" s="24">
        <v>0</v>
      </c>
      <c r="G941" s="24">
        <v>0</v>
      </c>
      <c r="H941" s="24">
        <v>0</v>
      </c>
      <c r="I941" s="24">
        <v>0</v>
      </c>
      <c r="J941" s="24">
        <v>0</v>
      </c>
      <c r="K941" s="24">
        <v>31695.79740601033</v>
      </c>
      <c r="L941" s="24">
        <v>-11012.593808025122</v>
      </c>
      <c r="M941" s="24">
        <v>20683.203597985208</v>
      </c>
      <c r="N941" s="24">
        <v>-20683.203597985208</v>
      </c>
      <c r="O941" s="24">
        <v>-31695.79740601033</v>
      </c>
      <c r="P941" s="24">
        <v>0</v>
      </c>
      <c r="Q941" s="24">
        <v>13.001242435449967</v>
      </c>
      <c r="R941" s="24">
        <v>-4.601264612745581</v>
      </c>
      <c r="S941" s="24">
        <v>8.3999778227043862</v>
      </c>
      <c r="T941" s="24">
        <v>0</v>
      </c>
      <c r="U941" s="24">
        <v>0</v>
      </c>
      <c r="V941" s="24">
        <v>0</v>
      </c>
      <c r="W941" s="24">
        <v>0</v>
      </c>
      <c r="X941" s="24">
        <v>0</v>
      </c>
      <c r="Y941" s="24">
        <v>0</v>
      </c>
      <c r="Z941" s="24">
        <v>0</v>
      </c>
      <c r="AA941" s="24">
        <v>31695.79740601033</v>
      </c>
      <c r="AB941" s="24">
        <v>-11012.593808025122</v>
      </c>
      <c r="AC941" s="24">
        <v>20683.203597985208</v>
      </c>
      <c r="AD941" s="24">
        <v>-20683.203597985208</v>
      </c>
      <c r="AE941" s="24">
        <v>-31695.79740601033</v>
      </c>
      <c r="AF941" s="24">
        <v>0</v>
      </c>
      <c r="AG941" s="24">
        <v>13.001242435449967</v>
      </c>
      <c r="AH941" s="24">
        <v>-4.601264612745581</v>
      </c>
      <c r="AI941" s="24">
        <v>8.3999778227043862</v>
      </c>
      <c r="AJ941" s="24">
        <v>0</v>
      </c>
      <c r="AK941" s="24">
        <v>0</v>
      </c>
      <c r="AL941" s="24">
        <v>0</v>
      </c>
      <c r="AM941" s="24">
        <v>0</v>
      </c>
      <c r="AN941" s="24">
        <v>0</v>
      </c>
      <c r="AO941" s="24">
        <v>0</v>
      </c>
      <c r="AP941" s="24">
        <v>0</v>
      </c>
      <c r="AQ941" s="24">
        <v>0</v>
      </c>
      <c r="AR941" s="24">
        <v>0</v>
      </c>
      <c r="AS941" s="24">
        <v>0</v>
      </c>
      <c r="AT941" s="24">
        <v>0</v>
      </c>
      <c r="AU941" s="24">
        <v>0</v>
      </c>
      <c r="AV941" s="24">
        <v>0</v>
      </c>
      <c r="AW941" s="24">
        <v>0</v>
      </c>
      <c r="AX941" s="24">
        <v>0</v>
      </c>
      <c r="AY941" s="24">
        <v>0</v>
      </c>
      <c r="AZ941" s="24">
        <v>0</v>
      </c>
      <c r="BA941" s="24">
        <v>-8.3999778227043862</v>
      </c>
      <c r="BB941" s="24">
        <v>-13.001242435449967</v>
      </c>
      <c r="BC941" s="24">
        <v>-8.3999778227043862</v>
      </c>
      <c r="BD941" s="24">
        <v>-13.001242435449967</v>
      </c>
      <c r="BE941" s="24">
        <v>0</v>
      </c>
      <c r="BF941" s="24">
        <v>0</v>
      </c>
      <c r="BG941" s="24">
        <v>0</v>
      </c>
      <c r="BH941" s="24">
        <v>0</v>
      </c>
      <c r="BI941" s="24">
        <v>0</v>
      </c>
      <c r="BJ941" s="24">
        <v>0</v>
      </c>
      <c r="BK941" s="24">
        <v>0</v>
      </c>
      <c r="BL941" s="24">
        <v>0</v>
      </c>
    </row>
    <row r="942" spans="1:64" x14ac:dyDescent="0.25">
      <c r="A942" t="s">
        <v>5123</v>
      </c>
      <c r="B942">
        <v>218</v>
      </c>
      <c r="C942">
        <v>1</v>
      </c>
      <c r="D942">
        <v>19</v>
      </c>
      <c r="E942" s="24">
        <v>0</v>
      </c>
      <c r="F942" s="24">
        <v>0</v>
      </c>
      <c r="G942" s="24">
        <v>0</v>
      </c>
      <c r="H942" s="24">
        <v>0</v>
      </c>
      <c r="I942" s="24">
        <v>0</v>
      </c>
      <c r="J942" s="24">
        <v>0</v>
      </c>
      <c r="K942" s="24">
        <v>31179.721016712487</v>
      </c>
      <c r="L942" s="24">
        <v>-10808.489828102291</v>
      </c>
      <c r="M942" s="24">
        <v>20371.231188610196</v>
      </c>
      <c r="N942" s="24">
        <v>-20371.231188610196</v>
      </c>
      <c r="O942" s="24">
        <v>-31179.721016712487</v>
      </c>
      <c r="P942" s="24">
        <v>0</v>
      </c>
      <c r="Q942" s="24">
        <v>12.788042376188969</v>
      </c>
      <c r="R942" s="24">
        <v>-4.5207257306938118</v>
      </c>
      <c r="S942" s="24">
        <v>8.267316645495157</v>
      </c>
      <c r="T942" s="24">
        <v>0</v>
      </c>
      <c r="U942" s="24">
        <v>0</v>
      </c>
      <c r="V942" s="24">
        <v>0</v>
      </c>
      <c r="W942" s="24">
        <v>0</v>
      </c>
      <c r="X942" s="24">
        <v>0</v>
      </c>
      <c r="Y942" s="24">
        <v>0</v>
      </c>
      <c r="Z942" s="24">
        <v>0</v>
      </c>
      <c r="AA942" s="24">
        <v>31179.721016712487</v>
      </c>
      <c r="AB942" s="24">
        <v>-10808.489828102291</v>
      </c>
      <c r="AC942" s="24">
        <v>20371.231188610196</v>
      </c>
      <c r="AD942" s="24">
        <v>-20371.231188610196</v>
      </c>
      <c r="AE942" s="24">
        <v>-31179.721016712487</v>
      </c>
      <c r="AF942" s="24">
        <v>0</v>
      </c>
      <c r="AG942" s="24">
        <v>12.788042376188969</v>
      </c>
      <c r="AH942" s="24">
        <v>-4.5207257306938118</v>
      </c>
      <c r="AI942" s="24">
        <v>8.267316645495157</v>
      </c>
      <c r="AJ942" s="24">
        <v>0</v>
      </c>
      <c r="AK942" s="24">
        <v>0</v>
      </c>
      <c r="AL942" s="24">
        <v>0</v>
      </c>
      <c r="AM942" s="24">
        <v>0</v>
      </c>
      <c r="AN942" s="24">
        <v>0</v>
      </c>
      <c r="AO942" s="24">
        <v>0</v>
      </c>
      <c r="AP942" s="24">
        <v>0</v>
      </c>
      <c r="AQ942" s="24">
        <v>0</v>
      </c>
      <c r="AR942" s="24">
        <v>0</v>
      </c>
      <c r="AS942" s="24">
        <v>0</v>
      </c>
      <c r="AT942" s="24">
        <v>0</v>
      </c>
      <c r="AU942" s="24">
        <v>0</v>
      </c>
      <c r="AV942" s="24">
        <v>0</v>
      </c>
      <c r="AW942" s="24">
        <v>0</v>
      </c>
      <c r="AX942" s="24">
        <v>0</v>
      </c>
      <c r="AY942" s="24">
        <v>0</v>
      </c>
      <c r="AZ942" s="24">
        <v>0</v>
      </c>
      <c r="BA942" s="24">
        <v>-8.267316645495157</v>
      </c>
      <c r="BB942" s="24">
        <v>-12.788042376188969</v>
      </c>
      <c r="BC942" s="24">
        <v>-8.267316645495157</v>
      </c>
      <c r="BD942" s="24">
        <v>-12.788042376188969</v>
      </c>
      <c r="BE942" s="24">
        <v>0</v>
      </c>
      <c r="BF942" s="24">
        <v>0</v>
      </c>
      <c r="BG942" s="24">
        <v>0</v>
      </c>
      <c r="BH942" s="24">
        <v>0</v>
      </c>
      <c r="BI942" s="24">
        <v>0</v>
      </c>
      <c r="BJ942" s="24">
        <v>0</v>
      </c>
      <c r="BK942" s="24">
        <v>0</v>
      </c>
      <c r="BL942" s="24">
        <v>0</v>
      </c>
    </row>
    <row r="943" spans="1:64" x14ac:dyDescent="0.25">
      <c r="A943" t="s">
        <v>5123</v>
      </c>
      <c r="B943">
        <v>219</v>
      </c>
      <c r="C943">
        <v>1</v>
      </c>
      <c r="D943">
        <v>19</v>
      </c>
      <c r="E943" s="24">
        <v>0</v>
      </c>
      <c r="F943" s="24">
        <v>0</v>
      </c>
      <c r="G943" s="24">
        <v>0</v>
      </c>
      <c r="H943" s="24">
        <v>0</v>
      </c>
      <c r="I943" s="24">
        <v>0</v>
      </c>
      <c r="J943" s="24">
        <v>0</v>
      </c>
      <c r="K943" s="24">
        <v>30673.705138243735</v>
      </c>
      <c r="L943" s="24">
        <v>-10608.516412936151</v>
      </c>
      <c r="M943" s="24">
        <v>20065.188725307584</v>
      </c>
      <c r="N943" s="24">
        <v>-20065.188725307584</v>
      </c>
      <c r="O943" s="24">
        <v>-30673.705138243735</v>
      </c>
      <c r="P943" s="24">
        <v>0</v>
      </c>
      <c r="Q943" s="24">
        <v>12.579072193464526</v>
      </c>
      <c r="R943" s="24">
        <v>-4.4417944344604621</v>
      </c>
      <c r="S943" s="24">
        <v>8.1372777590040641</v>
      </c>
      <c r="T943" s="24">
        <v>0</v>
      </c>
      <c r="U943" s="24">
        <v>0</v>
      </c>
      <c r="V943" s="24">
        <v>0</v>
      </c>
      <c r="W943" s="24">
        <v>0</v>
      </c>
      <c r="X943" s="24">
        <v>0</v>
      </c>
      <c r="Y943" s="24">
        <v>0</v>
      </c>
      <c r="Z943" s="24">
        <v>0</v>
      </c>
      <c r="AA943" s="24">
        <v>30673.705138243735</v>
      </c>
      <c r="AB943" s="24">
        <v>-10608.516412936151</v>
      </c>
      <c r="AC943" s="24">
        <v>20065.188725307584</v>
      </c>
      <c r="AD943" s="24">
        <v>-20065.188725307584</v>
      </c>
      <c r="AE943" s="24">
        <v>-30673.705138243735</v>
      </c>
      <c r="AF943" s="24">
        <v>0</v>
      </c>
      <c r="AG943" s="24">
        <v>12.579072193464526</v>
      </c>
      <c r="AH943" s="24">
        <v>-4.4417944344604621</v>
      </c>
      <c r="AI943" s="24">
        <v>8.1372777590040641</v>
      </c>
      <c r="AJ943" s="24">
        <v>0</v>
      </c>
      <c r="AK943" s="24">
        <v>0</v>
      </c>
      <c r="AL943" s="24">
        <v>0</v>
      </c>
      <c r="AM943" s="24">
        <v>0</v>
      </c>
      <c r="AN943" s="24">
        <v>0</v>
      </c>
      <c r="AO943" s="24">
        <v>0</v>
      </c>
      <c r="AP943" s="24">
        <v>0</v>
      </c>
      <c r="AQ943" s="24">
        <v>0</v>
      </c>
      <c r="AR943" s="24">
        <v>0</v>
      </c>
      <c r="AS943" s="24">
        <v>0</v>
      </c>
      <c r="AT943" s="24">
        <v>0</v>
      </c>
      <c r="AU943" s="24">
        <v>0</v>
      </c>
      <c r="AV943" s="24">
        <v>0</v>
      </c>
      <c r="AW943" s="24">
        <v>0</v>
      </c>
      <c r="AX943" s="24">
        <v>0</v>
      </c>
      <c r="AY943" s="24">
        <v>0</v>
      </c>
      <c r="AZ943" s="24">
        <v>0</v>
      </c>
      <c r="BA943" s="24">
        <v>-8.1372777590040641</v>
      </c>
      <c r="BB943" s="24">
        <v>-12.579072193464526</v>
      </c>
      <c r="BC943" s="24">
        <v>-8.1372777590040641</v>
      </c>
      <c r="BD943" s="24">
        <v>-12.579072193464526</v>
      </c>
      <c r="BE943" s="24">
        <v>0</v>
      </c>
      <c r="BF943" s="24">
        <v>0</v>
      </c>
      <c r="BG943" s="24">
        <v>0</v>
      </c>
      <c r="BH943" s="24">
        <v>0</v>
      </c>
      <c r="BI943" s="24">
        <v>0</v>
      </c>
      <c r="BJ943" s="24">
        <v>0</v>
      </c>
      <c r="BK943" s="24">
        <v>0</v>
      </c>
      <c r="BL943" s="24">
        <v>0</v>
      </c>
    </row>
    <row r="944" spans="1:64" x14ac:dyDescent="0.25">
      <c r="A944" t="s">
        <v>5123</v>
      </c>
      <c r="B944">
        <v>220</v>
      </c>
      <c r="C944">
        <v>2</v>
      </c>
      <c r="D944">
        <v>19</v>
      </c>
      <c r="E944" s="24">
        <v>0</v>
      </c>
      <c r="F944" s="24">
        <v>0</v>
      </c>
      <c r="G944" s="24">
        <v>0</v>
      </c>
      <c r="H944" s="24">
        <v>0</v>
      </c>
      <c r="I944" s="24">
        <v>0</v>
      </c>
      <c r="J944" s="24">
        <v>0</v>
      </c>
      <c r="K944" s="24">
        <v>30177.520582161844</v>
      </c>
      <c r="L944" s="24">
        <v>-10412.581467024982</v>
      </c>
      <c r="M944" s="24">
        <v>19764.939115136862</v>
      </c>
      <c r="N944" s="24">
        <v>-19764.939115136862</v>
      </c>
      <c r="O944" s="24">
        <v>-30177.520582161844</v>
      </c>
      <c r="P944" s="24">
        <v>0</v>
      </c>
      <c r="Q944" s="24">
        <v>12.374232911137369</v>
      </c>
      <c r="R944" s="24">
        <v>-4.3644344793974597</v>
      </c>
      <c r="S944" s="24">
        <v>8.0097984317399096</v>
      </c>
      <c r="T944" s="24">
        <v>0</v>
      </c>
      <c r="U944" s="24">
        <v>0</v>
      </c>
      <c r="V944" s="24">
        <v>0</v>
      </c>
      <c r="W944" s="24">
        <v>0</v>
      </c>
      <c r="X944" s="24">
        <v>0</v>
      </c>
      <c r="Y944" s="24">
        <v>0</v>
      </c>
      <c r="Z944" s="24">
        <v>0</v>
      </c>
      <c r="AA944" s="24">
        <v>30177.520582161844</v>
      </c>
      <c r="AB944" s="24">
        <v>-10412.581467024982</v>
      </c>
      <c r="AC944" s="24">
        <v>19764.939115136862</v>
      </c>
      <c r="AD944" s="24">
        <v>-19764.939115136862</v>
      </c>
      <c r="AE944" s="24">
        <v>-30177.520582161844</v>
      </c>
      <c r="AF944" s="24">
        <v>0</v>
      </c>
      <c r="AG944" s="24">
        <v>12.374232911137369</v>
      </c>
      <c r="AH944" s="24">
        <v>-4.3644344793974597</v>
      </c>
      <c r="AI944" s="24">
        <v>8.0097984317399096</v>
      </c>
      <c r="AJ944" s="24">
        <v>0</v>
      </c>
      <c r="AK944" s="24">
        <v>0</v>
      </c>
      <c r="AL944" s="24">
        <v>0</v>
      </c>
      <c r="AM944" s="24">
        <v>0</v>
      </c>
      <c r="AN944" s="24">
        <v>0</v>
      </c>
      <c r="AO944" s="24">
        <v>0</v>
      </c>
      <c r="AP944" s="24">
        <v>0</v>
      </c>
      <c r="AQ944" s="24">
        <v>0</v>
      </c>
      <c r="AR944" s="24">
        <v>0</v>
      </c>
      <c r="AS944" s="24">
        <v>0</v>
      </c>
      <c r="AT944" s="24">
        <v>0</v>
      </c>
      <c r="AU944" s="24">
        <v>0</v>
      </c>
      <c r="AV944" s="24">
        <v>0</v>
      </c>
      <c r="AW944" s="24">
        <v>0</v>
      </c>
      <c r="AX944" s="24">
        <v>0</v>
      </c>
      <c r="AY944" s="24">
        <v>0</v>
      </c>
      <c r="AZ944" s="24">
        <v>0</v>
      </c>
      <c r="BA944" s="24">
        <v>-8.0097984317399096</v>
      </c>
      <c r="BB944" s="24">
        <v>-12.374232911137369</v>
      </c>
      <c r="BC944" s="24">
        <v>-8.0097984317399096</v>
      </c>
      <c r="BD944" s="24">
        <v>-12.374232911137369</v>
      </c>
      <c r="BE944" s="24">
        <v>0</v>
      </c>
      <c r="BF944" s="24">
        <v>0</v>
      </c>
      <c r="BG944" s="24">
        <v>0</v>
      </c>
      <c r="BH944" s="24">
        <v>0</v>
      </c>
      <c r="BI944" s="24">
        <v>0</v>
      </c>
      <c r="BJ944" s="24">
        <v>0</v>
      </c>
      <c r="BK944" s="24">
        <v>0</v>
      </c>
      <c r="BL944" s="24">
        <v>0</v>
      </c>
    </row>
    <row r="945" spans="1:64" x14ac:dyDescent="0.25">
      <c r="A945" t="s">
        <v>5123</v>
      </c>
      <c r="B945">
        <v>221</v>
      </c>
      <c r="C945">
        <v>2</v>
      </c>
      <c r="D945">
        <v>19</v>
      </c>
      <c r="E945" s="24">
        <v>0</v>
      </c>
      <c r="F945" s="24">
        <v>0</v>
      </c>
      <c r="G945" s="24">
        <v>0</v>
      </c>
      <c r="H945" s="24">
        <v>0</v>
      </c>
      <c r="I945" s="24">
        <v>0</v>
      </c>
      <c r="J945" s="24">
        <v>0</v>
      </c>
      <c r="K945" s="24">
        <v>29690.944135010242</v>
      </c>
      <c r="L945" s="24">
        <v>-10220.595119036734</v>
      </c>
      <c r="M945" s="24">
        <v>19470.349015973508</v>
      </c>
      <c r="N945" s="24">
        <v>-19470.349015973508</v>
      </c>
      <c r="O945" s="24">
        <v>-29690.944135010242</v>
      </c>
      <c r="P945" s="24">
        <v>0</v>
      </c>
      <c r="Q945" s="24">
        <v>12.173428227299155</v>
      </c>
      <c r="R945" s="24">
        <v>-4.2886105256220617</v>
      </c>
      <c r="S945" s="24">
        <v>7.8848177016770933</v>
      </c>
      <c r="T945" s="24">
        <v>0</v>
      </c>
      <c r="U945" s="24">
        <v>0</v>
      </c>
      <c r="V945" s="24">
        <v>0</v>
      </c>
      <c r="W945" s="24">
        <v>0</v>
      </c>
      <c r="X945" s="24">
        <v>0</v>
      </c>
      <c r="Y945" s="24">
        <v>0</v>
      </c>
      <c r="Z945" s="24">
        <v>0</v>
      </c>
      <c r="AA945" s="24">
        <v>29690.944135010242</v>
      </c>
      <c r="AB945" s="24">
        <v>-10220.595119036734</v>
      </c>
      <c r="AC945" s="24">
        <v>19470.349015973508</v>
      </c>
      <c r="AD945" s="24">
        <v>-19470.349015973508</v>
      </c>
      <c r="AE945" s="24">
        <v>-29690.944135010242</v>
      </c>
      <c r="AF945" s="24">
        <v>0</v>
      </c>
      <c r="AG945" s="24">
        <v>12.173428227299155</v>
      </c>
      <c r="AH945" s="24">
        <v>-4.2886105256220617</v>
      </c>
      <c r="AI945" s="24">
        <v>7.8848177016770933</v>
      </c>
      <c r="AJ945" s="24">
        <v>0</v>
      </c>
      <c r="AK945" s="24">
        <v>0</v>
      </c>
      <c r="AL945" s="24">
        <v>0</v>
      </c>
      <c r="AM945" s="24">
        <v>0</v>
      </c>
      <c r="AN945" s="24">
        <v>0</v>
      </c>
      <c r="AO945" s="24">
        <v>0</v>
      </c>
      <c r="AP945" s="24">
        <v>0</v>
      </c>
      <c r="AQ945" s="24">
        <v>0</v>
      </c>
      <c r="AR945" s="24">
        <v>0</v>
      </c>
      <c r="AS945" s="24">
        <v>0</v>
      </c>
      <c r="AT945" s="24">
        <v>0</v>
      </c>
      <c r="AU945" s="24">
        <v>0</v>
      </c>
      <c r="AV945" s="24">
        <v>0</v>
      </c>
      <c r="AW945" s="24">
        <v>0</v>
      </c>
      <c r="AX945" s="24">
        <v>0</v>
      </c>
      <c r="AY945" s="24">
        <v>0</v>
      </c>
      <c r="AZ945" s="24">
        <v>0</v>
      </c>
      <c r="BA945" s="24">
        <v>-7.8848177016770933</v>
      </c>
      <c r="BB945" s="24">
        <v>-12.173428227299155</v>
      </c>
      <c r="BC945" s="24">
        <v>-7.8848177016770933</v>
      </c>
      <c r="BD945" s="24">
        <v>-12.173428227299155</v>
      </c>
      <c r="BE945" s="24">
        <v>0</v>
      </c>
      <c r="BF945" s="24">
        <v>0</v>
      </c>
      <c r="BG945" s="24">
        <v>0</v>
      </c>
      <c r="BH945" s="24">
        <v>0</v>
      </c>
      <c r="BI945" s="24">
        <v>0</v>
      </c>
      <c r="BJ945" s="24">
        <v>0</v>
      </c>
      <c r="BK945" s="24">
        <v>0</v>
      </c>
      <c r="BL945" s="24">
        <v>0</v>
      </c>
    </row>
    <row r="946" spans="1:64" x14ac:dyDescent="0.25">
      <c r="A946" t="s">
        <v>5123</v>
      </c>
      <c r="B946">
        <v>222</v>
      </c>
      <c r="C946">
        <v>2</v>
      </c>
      <c r="D946">
        <v>19</v>
      </c>
      <c r="E946" s="24">
        <v>0</v>
      </c>
      <c r="F946" s="24">
        <v>0</v>
      </c>
      <c r="G946" s="24">
        <v>0</v>
      </c>
      <c r="H946" s="24">
        <v>0</v>
      </c>
      <c r="I946" s="24">
        <v>0</v>
      </c>
      <c r="J946" s="24">
        <v>0</v>
      </c>
      <c r="K946" s="24">
        <v>29213.758383266628</v>
      </c>
      <c r="L946" s="24">
        <v>-10032.469666019082</v>
      </c>
      <c r="M946" s="24">
        <v>19181.288717247546</v>
      </c>
      <c r="N946" s="24">
        <v>-19181.288717247546</v>
      </c>
      <c r="O946" s="24">
        <v>-29213.758383266628</v>
      </c>
      <c r="P946" s="24">
        <v>0</v>
      </c>
      <c r="Q946" s="24">
        <v>11.976564432290616</v>
      </c>
      <c r="R946" s="24">
        <v>-4.2142881138679513</v>
      </c>
      <c r="S946" s="24">
        <v>7.7622763184226642</v>
      </c>
      <c r="T946" s="24">
        <v>0</v>
      </c>
      <c r="U946" s="24">
        <v>0</v>
      </c>
      <c r="V946" s="24">
        <v>0</v>
      </c>
      <c r="W946" s="24">
        <v>0</v>
      </c>
      <c r="X946" s="24">
        <v>0</v>
      </c>
      <c r="Y946" s="24">
        <v>0</v>
      </c>
      <c r="Z946" s="24">
        <v>0</v>
      </c>
      <c r="AA946" s="24">
        <v>29213.758383266628</v>
      </c>
      <c r="AB946" s="24">
        <v>-10032.469666019082</v>
      </c>
      <c r="AC946" s="24">
        <v>19181.288717247546</v>
      </c>
      <c r="AD946" s="24">
        <v>-19181.288717247546</v>
      </c>
      <c r="AE946" s="24">
        <v>-29213.758383266628</v>
      </c>
      <c r="AF946" s="24">
        <v>0</v>
      </c>
      <c r="AG946" s="24">
        <v>11.976564432290616</v>
      </c>
      <c r="AH946" s="24">
        <v>-4.2142881138679513</v>
      </c>
      <c r="AI946" s="24">
        <v>7.7622763184226642</v>
      </c>
      <c r="AJ946" s="24">
        <v>0</v>
      </c>
      <c r="AK946" s="24">
        <v>0</v>
      </c>
      <c r="AL946" s="24">
        <v>0</v>
      </c>
      <c r="AM946" s="24">
        <v>0</v>
      </c>
      <c r="AN946" s="24">
        <v>0</v>
      </c>
      <c r="AO946" s="24">
        <v>0</v>
      </c>
      <c r="AP946" s="24">
        <v>0</v>
      </c>
      <c r="AQ946" s="24">
        <v>0</v>
      </c>
      <c r="AR946" s="24">
        <v>0</v>
      </c>
      <c r="AS946" s="24">
        <v>0</v>
      </c>
      <c r="AT946" s="24">
        <v>0</v>
      </c>
      <c r="AU946" s="24">
        <v>0</v>
      </c>
      <c r="AV946" s="24">
        <v>0</v>
      </c>
      <c r="AW946" s="24">
        <v>0</v>
      </c>
      <c r="AX946" s="24">
        <v>0</v>
      </c>
      <c r="AY946" s="24">
        <v>0</v>
      </c>
      <c r="AZ946" s="24">
        <v>0</v>
      </c>
      <c r="BA946" s="24">
        <v>-7.7622763184226642</v>
      </c>
      <c r="BB946" s="24">
        <v>-11.976564432290616</v>
      </c>
      <c r="BC946" s="24">
        <v>-7.7622763184226642</v>
      </c>
      <c r="BD946" s="24">
        <v>-11.976564432290616</v>
      </c>
      <c r="BE946" s="24">
        <v>0</v>
      </c>
      <c r="BF946" s="24">
        <v>0</v>
      </c>
      <c r="BG946" s="24">
        <v>0</v>
      </c>
      <c r="BH946" s="24">
        <v>0</v>
      </c>
      <c r="BI946" s="24">
        <v>0</v>
      </c>
      <c r="BJ946" s="24">
        <v>0</v>
      </c>
      <c r="BK946" s="24">
        <v>0</v>
      </c>
      <c r="BL946" s="24">
        <v>0</v>
      </c>
    </row>
    <row r="947" spans="1:64" x14ac:dyDescent="0.25">
      <c r="A947" t="s">
        <v>5123</v>
      </c>
      <c r="B947">
        <v>223</v>
      </c>
      <c r="C947">
        <v>3</v>
      </c>
      <c r="D947">
        <v>19</v>
      </c>
      <c r="E947" s="24">
        <v>0</v>
      </c>
      <c r="F947" s="24">
        <v>0</v>
      </c>
      <c r="G947" s="24">
        <v>0</v>
      </c>
      <c r="H947" s="24">
        <v>0</v>
      </c>
      <c r="I947" s="24">
        <v>0</v>
      </c>
      <c r="J947" s="24">
        <v>0</v>
      </c>
      <c r="K947" s="24">
        <v>28745.751544229686</v>
      </c>
      <c r="L947" s="24">
        <v>-9848.1195184513927</v>
      </c>
      <c r="M947" s="24">
        <v>18897.632025778294</v>
      </c>
      <c r="N947" s="24">
        <v>-18897.632025778294</v>
      </c>
      <c r="O947" s="24">
        <v>-28745.751544229686</v>
      </c>
      <c r="P947" s="24">
        <v>0</v>
      </c>
      <c r="Q947" s="24">
        <v>11.783550329593709</v>
      </c>
      <c r="R947" s="24">
        <v>-4.1414336416710285</v>
      </c>
      <c r="S947" s="24">
        <v>7.6421166879226803</v>
      </c>
      <c r="T947" s="24">
        <v>0</v>
      </c>
      <c r="U947" s="24">
        <v>0</v>
      </c>
      <c r="V947" s="24">
        <v>0</v>
      </c>
      <c r="W947" s="24">
        <v>0</v>
      </c>
      <c r="X947" s="24">
        <v>0</v>
      </c>
      <c r="Y947" s="24">
        <v>0</v>
      </c>
      <c r="Z947" s="24">
        <v>0</v>
      </c>
      <c r="AA947" s="24">
        <v>28745.751544229686</v>
      </c>
      <c r="AB947" s="24">
        <v>-9848.1195184513927</v>
      </c>
      <c r="AC947" s="24">
        <v>18897.632025778294</v>
      </c>
      <c r="AD947" s="24">
        <v>-18897.632025778294</v>
      </c>
      <c r="AE947" s="24">
        <v>-28745.751544229686</v>
      </c>
      <c r="AF947" s="24">
        <v>0</v>
      </c>
      <c r="AG947" s="24">
        <v>11.783550329593709</v>
      </c>
      <c r="AH947" s="24">
        <v>-4.1414336416710285</v>
      </c>
      <c r="AI947" s="24">
        <v>7.6421166879226803</v>
      </c>
      <c r="AJ947" s="24">
        <v>0</v>
      </c>
      <c r="AK947" s="24">
        <v>0</v>
      </c>
      <c r="AL947" s="24">
        <v>0</v>
      </c>
      <c r="AM947" s="24">
        <v>0</v>
      </c>
      <c r="AN947" s="24">
        <v>0</v>
      </c>
      <c r="AO947" s="24">
        <v>0</v>
      </c>
      <c r="AP947" s="24">
        <v>0</v>
      </c>
      <c r="AQ947" s="24">
        <v>0</v>
      </c>
      <c r="AR947" s="24">
        <v>0</v>
      </c>
      <c r="AS947" s="24">
        <v>0</v>
      </c>
      <c r="AT947" s="24">
        <v>0</v>
      </c>
      <c r="AU947" s="24">
        <v>0</v>
      </c>
      <c r="AV947" s="24">
        <v>0</v>
      </c>
      <c r="AW947" s="24">
        <v>0</v>
      </c>
      <c r="AX947" s="24">
        <v>0</v>
      </c>
      <c r="AY947" s="24">
        <v>0</v>
      </c>
      <c r="AZ947" s="24">
        <v>0</v>
      </c>
      <c r="BA947" s="24">
        <v>-7.6421166879226803</v>
      </c>
      <c r="BB947" s="24">
        <v>-11.783550329593709</v>
      </c>
      <c r="BC947" s="24">
        <v>-7.6421166879226803</v>
      </c>
      <c r="BD947" s="24">
        <v>-11.783550329593709</v>
      </c>
      <c r="BE947" s="24">
        <v>0</v>
      </c>
      <c r="BF947" s="24">
        <v>0</v>
      </c>
      <c r="BG947" s="24">
        <v>0</v>
      </c>
      <c r="BH947" s="24">
        <v>0</v>
      </c>
      <c r="BI947" s="24">
        <v>0</v>
      </c>
      <c r="BJ947" s="24">
        <v>0</v>
      </c>
      <c r="BK947" s="24">
        <v>0</v>
      </c>
      <c r="BL947" s="24">
        <v>0</v>
      </c>
    </row>
    <row r="948" spans="1:64" x14ac:dyDescent="0.25">
      <c r="A948" t="s">
        <v>5123</v>
      </c>
      <c r="B948">
        <v>224</v>
      </c>
      <c r="C948">
        <v>3</v>
      </c>
      <c r="D948">
        <v>19</v>
      </c>
      <c r="E948" s="24">
        <v>0</v>
      </c>
      <c r="F948" s="24">
        <v>0</v>
      </c>
      <c r="G948" s="24">
        <v>0</v>
      </c>
      <c r="H948" s="24">
        <v>0</v>
      </c>
      <c r="I948" s="24">
        <v>0</v>
      </c>
      <c r="J948" s="24">
        <v>0</v>
      </c>
      <c r="K948" s="24">
        <v>28286.71730197221</v>
      </c>
      <c r="L948" s="24">
        <v>-9667.4611467719078</v>
      </c>
      <c r="M948" s="24">
        <v>18619.256155200303</v>
      </c>
      <c r="N948" s="24">
        <v>-18619.256155200303</v>
      </c>
      <c r="O948" s="24">
        <v>-28286.71730197221</v>
      </c>
      <c r="P948" s="24">
        <v>0</v>
      </c>
      <c r="Q948" s="24">
        <v>11.594297159321286</v>
      </c>
      <c r="R948" s="24">
        <v>-4.0700143405520066</v>
      </c>
      <c r="S948" s="24">
        <v>7.5242828187692794</v>
      </c>
      <c r="T948" s="24">
        <v>0</v>
      </c>
      <c r="U948" s="24">
        <v>0</v>
      </c>
      <c r="V948" s="24">
        <v>0</v>
      </c>
      <c r="W948" s="24">
        <v>0</v>
      </c>
      <c r="X948" s="24">
        <v>0</v>
      </c>
      <c r="Y948" s="24">
        <v>0</v>
      </c>
      <c r="Z948" s="24">
        <v>0</v>
      </c>
      <c r="AA948" s="24">
        <v>28286.71730197221</v>
      </c>
      <c r="AB948" s="24">
        <v>-9667.4611467719078</v>
      </c>
      <c r="AC948" s="24">
        <v>18619.256155200303</v>
      </c>
      <c r="AD948" s="24">
        <v>-18619.256155200303</v>
      </c>
      <c r="AE948" s="24">
        <v>-28286.71730197221</v>
      </c>
      <c r="AF948" s="24">
        <v>0</v>
      </c>
      <c r="AG948" s="24">
        <v>11.594297159321286</v>
      </c>
      <c r="AH948" s="24">
        <v>-4.0700143405520066</v>
      </c>
      <c r="AI948" s="24">
        <v>7.5242828187692794</v>
      </c>
      <c r="AJ948" s="24">
        <v>0</v>
      </c>
      <c r="AK948" s="24">
        <v>0</v>
      </c>
      <c r="AL948" s="24">
        <v>0</v>
      </c>
      <c r="AM948" s="24">
        <v>0</v>
      </c>
      <c r="AN948" s="24">
        <v>0</v>
      </c>
      <c r="AO948" s="24">
        <v>0</v>
      </c>
      <c r="AP948" s="24">
        <v>0</v>
      </c>
      <c r="AQ948" s="24">
        <v>0</v>
      </c>
      <c r="AR948" s="24">
        <v>0</v>
      </c>
      <c r="AS948" s="24">
        <v>0</v>
      </c>
      <c r="AT948" s="24">
        <v>0</v>
      </c>
      <c r="AU948" s="24">
        <v>0</v>
      </c>
      <c r="AV948" s="24">
        <v>0</v>
      </c>
      <c r="AW948" s="24">
        <v>0</v>
      </c>
      <c r="AX948" s="24">
        <v>0</v>
      </c>
      <c r="AY948" s="24">
        <v>0</v>
      </c>
      <c r="AZ948" s="24">
        <v>0</v>
      </c>
      <c r="BA948" s="24">
        <v>-7.5242828187692794</v>
      </c>
      <c r="BB948" s="24">
        <v>-11.594297159321286</v>
      </c>
      <c r="BC948" s="24">
        <v>-7.5242828187692794</v>
      </c>
      <c r="BD948" s="24">
        <v>-11.594297159321286</v>
      </c>
      <c r="BE948" s="24">
        <v>0</v>
      </c>
      <c r="BF948" s="24">
        <v>0</v>
      </c>
      <c r="BG948" s="24">
        <v>0</v>
      </c>
      <c r="BH948" s="24">
        <v>0</v>
      </c>
      <c r="BI948" s="24">
        <v>0</v>
      </c>
      <c r="BJ948" s="24">
        <v>0</v>
      </c>
      <c r="BK948" s="24">
        <v>0</v>
      </c>
      <c r="BL948" s="24">
        <v>0</v>
      </c>
    </row>
    <row r="949" spans="1:64" x14ac:dyDescent="0.25">
      <c r="A949" t="s">
        <v>5123</v>
      </c>
      <c r="B949">
        <v>225</v>
      </c>
      <c r="C949">
        <v>3</v>
      </c>
      <c r="D949">
        <v>19</v>
      </c>
      <c r="E949" s="24">
        <v>0</v>
      </c>
      <c r="F949" s="24">
        <v>0</v>
      </c>
      <c r="G949" s="24">
        <v>0</v>
      </c>
      <c r="H949" s="24">
        <v>0</v>
      </c>
      <c r="I949" s="24">
        <v>0</v>
      </c>
      <c r="J949" s="24">
        <v>0</v>
      </c>
      <c r="K949" s="24">
        <v>27836.454649046063</v>
      </c>
      <c r="L949" s="24">
        <v>-9490.4130296334624</v>
      </c>
      <c r="M949" s="24">
        <v>18346.041619412601</v>
      </c>
      <c r="N949" s="24">
        <v>-18346.041619412601</v>
      </c>
      <c r="O949" s="24">
        <v>-27836.454649046063</v>
      </c>
      <c r="P949" s="24">
        <v>0</v>
      </c>
      <c r="Q949" s="24">
        <v>11.408718524457072</v>
      </c>
      <c r="R949" s="24">
        <v>-3.9999982534754963</v>
      </c>
      <c r="S949" s="24">
        <v>7.4087202709815756</v>
      </c>
      <c r="T949" s="24">
        <v>0</v>
      </c>
      <c r="U949" s="24">
        <v>0</v>
      </c>
      <c r="V949" s="24">
        <v>0</v>
      </c>
      <c r="W949" s="24">
        <v>0</v>
      </c>
      <c r="X949" s="24">
        <v>0</v>
      </c>
      <c r="Y949" s="24">
        <v>0</v>
      </c>
      <c r="Z949" s="24">
        <v>0</v>
      </c>
      <c r="AA949" s="24">
        <v>27836.454649046063</v>
      </c>
      <c r="AB949" s="24">
        <v>-9490.4130296334624</v>
      </c>
      <c r="AC949" s="24">
        <v>18346.041619412601</v>
      </c>
      <c r="AD949" s="24">
        <v>-18346.041619412601</v>
      </c>
      <c r="AE949" s="24">
        <v>-27836.454649046063</v>
      </c>
      <c r="AF949" s="24">
        <v>0</v>
      </c>
      <c r="AG949" s="24">
        <v>11.408718524457072</v>
      </c>
      <c r="AH949" s="24">
        <v>-3.9999982534754963</v>
      </c>
      <c r="AI949" s="24">
        <v>7.4087202709815756</v>
      </c>
      <c r="AJ949" s="24">
        <v>0</v>
      </c>
      <c r="AK949" s="24">
        <v>0</v>
      </c>
      <c r="AL949" s="24">
        <v>0</v>
      </c>
      <c r="AM949" s="24">
        <v>0</v>
      </c>
      <c r="AN949" s="24">
        <v>0</v>
      </c>
      <c r="AO949" s="24">
        <v>0</v>
      </c>
      <c r="AP949" s="24">
        <v>0</v>
      </c>
      <c r="AQ949" s="24">
        <v>0</v>
      </c>
      <c r="AR949" s="24">
        <v>0</v>
      </c>
      <c r="AS949" s="24">
        <v>0</v>
      </c>
      <c r="AT949" s="24">
        <v>0</v>
      </c>
      <c r="AU949" s="24">
        <v>0</v>
      </c>
      <c r="AV949" s="24">
        <v>0</v>
      </c>
      <c r="AW949" s="24">
        <v>0</v>
      </c>
      <c r="AX949" s="24">
        <v>0</v>
      </c>
      <c r="AY949" s="24">
        <v>0</v>
      </c>
      <c r="AZ949" s="24">
        <v>0</v>
      </c>
      <c r="BA949" s="24">
        <v>-7.4087202709815756</v>
      </c>
      <c r="BB949" s="24">
        <v>-11.408718524457072</v>
      </c>
      <c r="BC949" s="24">
        <v>-7.4087202709815756</v>
      </c>
      <c r="BD949" s="24">
        <v>-11.408718524457072</v>
      </c>
      <c r="BE949" s="24">
        <v>0</v>
      </c>
      <c r="BF949" s="24">
        <v>0</v>
      </c>
      <c r="BG949" s="24">
        <v>0</v>
      </c>
      <c r="BH949" s="24">
        <v>0</v>
      </c>
      <c r="BI949" s="24">
        <v>0</v>
      </c>
      <c r="BJ949" s="24">
        <v>0</v>
      </c>
      <c r="BK949" s="24">
        <v>0</v>
      </c>
      <c r="BL949" s="24">
        <v>0</v>
      </c>
    </row>
    <row r="950" spans="1:64" x14ac:dyDescent="0.25">
      <c r="A950" t="s">
        <v>5123</v>
      </c>
      <c r="B950">
        <v>226</v>
      </c>
      <c r="C950">
        <v>4</v>
      </c>
      <c r="D950">
        <v>19</v>
      </c>
      <c r="E950" s="24">
        <v>0</v>
      </c>
      <c r="F950" s="24">
        <v>0</v>
      </c>
      <c r="G950" s="24">
        <v>0</v>
      </c>
      <c r="H950" s="24">
        <v>0</v>
      </c>
      <c r="I950" s="24">
        <v>0</v>
      </c>
      <c r="J950" s="24">
        <v>0</v>
      </c>
      <c r="K950" s="24">
        <v>27394.76773262769</v>
      </c>
      <c r="L950" s="24">
        <v>-9316.8956027030945</v>
      </c>
      <c r="M950" s="24">
        <v>18077.872129924595</v>
      </c>
      <c r="N950" s="24">
        <v>-18077.872129924595</v>
      </c>
      <c r="O950" s="24">
        <v>-27394.76773262769</v>
      </c>
      <c r="P950" s="24">
        <v>0</v>
      </c>
      <c r="Q950" s="24">
        <v>11.22673031946033</v>
      </c>
      <c r="R950" s="24">
        <v>-3.931354213389568</v>
      </c>
      <c r="S950" s="24">
        <v>7.295376106070762</v>
      </c>
      <c r="T950" s="24">
        <v>0</v>
      </c>
      <c r="U950" s="24">
        <v>0</v>
      </c>
      <c r="V950" s="24">
        <v>0</v>
      </c>
      <c r="W950" s="24">
        <v>0</v>
      </c>
      <c r="X950" s="24">
        <v>0</v>
      </c>
      <c r="Y950" s="24">
        <v>0</v>
      </c>
      <c r="Z950" s="24">
        <v>0</v>
      </c>
      <c r="AA950" s="24">
        <v>27394.76773262769</v>
      </c>
      <c r="AB950" s="24">
        <v>-9316.8956027030945</v>
      </c>
      <c r="AC950" s="24">
        <v>18077.872129924595</v>
      </c>
      <c r="AD950" s="24">
        <v>-18077.872129924595</v>
      </c>
      <c r="AE950" s="24">
        <v>-27394.76773262769</v>
      </c>
      <c r="AF950" s="24">
        <v>0</v>
      </c>
      <c r="AG950" s="24">
        <v>11.22673031946033</v>
      </c>
      <c r="AH950" s="24">
        <v>-3.931354213389568</v>
      </c>
      <c r="AI950" s="24">
        <v>7.295376106070762</v>
      </c>
      <c r="AJ950" s="24">
        <v>0</v>
      </c>
      <c r="AK950" s="24">
        <v>0</v>
      </c>
      <c r="AL950" s="24">
        <v>0</v>
      </c>
      <c r="AM950" s="24">
        <v>0</v>
      </c>
      <c r="AN950" s="24">
        <v>0</v>
      </c>
      <c r="AO950" s="24">
        <v>0</v>
      </c>
      <c r="AP950" s="24">
        <v>0</v>
      </c>
      <c r="AQ950" s="24">
        <v>0</v>
      </c>
      <c r="AR950" s="24">
        <v>0</v>
      </c>
      <c r="AS950" s="24">
        <v>0</v>
      </c>
      <c r="AT950" s="24">
        <v>0</v>
      </c>
      <c r="AU950" s="24">
        <v>0</v>
      </c>
      <c r="AV950" s="24">
        <v>0</v>
      </c>
      <c r="AW950" s="24">
        <v>0</v>
      </c>
      <c r="AX950" s="24">
        <v>0</v>
      </c>
      <c r="AY950" s="24">
        <v>0</v>
      </c>
      <c r="AZ950" s="24">
        <v>0</v>
      </c>
      <c r="BA950" s="24">
        <v>-7.295376106070762</v>
      </c>
      <c r="BB950" s="24">
        <v>-11.22673031946033</v>
      </c>
      <c r="BC950" s="24">
        <v>-7.295376106070762</v>
      </c>
      <c r="BD950" s="24">
        <v>-11.22673031946033</v>
      </c>
      <c r="BE950" s="24">
        <v>0</v>
      </c>
      <c r="BF950" s="24">
        <v>0</v>
      </c>
      <c r="BG950" s="24">
        <v>0</v>
      </c>
      <c r="BH950" s="24">
        <v>0</v>
      </c>
      <c r="BI950" s="24">
        <v>0</v>
      </c>
      <c r="BJ950" s="24">
        <v>0</v>
      </c>
      <c r="BK950" s="24">
        <v>0</v>
      </c>
      <c r="BL950" s="24">
        <v>0</v>
      </c>
    </row>
    <row r="951" spans="1:64" x14ac:dyDescent="0.25">
      <c r="A951" t="s">
        <v>5123</v>
      </c>
      <c r="B951">
        <v>227</v>
      </c>
      <c r="C951">
        <v>4</v>
      </c>
      <c r="D951">
        <v>19</v>
      </c>
      <c r="E951" s="24">
        <v>0</v>
      </c>
      <c r="F951" s="24">
        <v>0</v>
      </c>
      <c r="G951" s="24">
        <v>0</v>
      </c>
      <c r="H951" s="24">
        <v>0</v>
      </c>
      <c r="I951" s="24">
        <v>0</v>
      </c>
      <c r="J951" s="24">
        <v>0</v>
      </c>
      <c r="K951" s="24">
        <v>26961.465706370771</v>
      </c>
      <c r="L951" s="24">
        <v>-9146.8312094733119</v>
      </c>
      <c r="M951" s="24">
        <v>17814.634496897459</v>
      </c>
      <c r="N951" s="24">
        <v>-17814.634496897459</v>
      </c>
      <c r="O951" s="24">
        <v>-26961.465706370771</v>
      </c>
      <c r="P951" s="24">
        <v>0</v>
      </c>
      <c r="Q951" s="24">
        <v>11.048250661333441</v>
      </c>
      <c r="R951" s="24">
        <v>-3.8640518218344369</v>
      </c>
      <c r="S951" s="24">
        <v>7.184198839499004</v>
      </c>
      <c r="T951" s="24">
        <v>0</v>
      </c>
      <c r="U951" s="24">
        <v>0</v>
      </c>
      <c r="V951" s="24">
        <v>0</v>
      </c>
      <c r="W951" s="24">
        <v>0</v>
      </c>
      <c r="X951" s="24">
        <v>0</v>
      </c>
      <c r="Y951" s="24">
        <v>0</v>
      </c>
      <c r="Z951" s="24">
        <v>0</v>
      </c>
      <c r="AA951" s="24">
        <v>26961.465706370771</v>
      </c>
      <c r="AB951" s="24">
        <v>-9146.8312094733119</v>
      </c>
      <c r="AC951" s="24">
        <v>17814.634496897459</v>
      </c>
      <c r="AD951" s="24">
        <v>-17814.634496897459</v>
      </c>
      <c r="AE951" s="24">
        <v>-26961.465706370771</v>
      </c>
      <c r="AF951" s="24">
        <v>0</v>
      </c>
      <c r="AG951" s="24">
        <v>11.048250661333441</v>
      </c>
      <c r="AH951" s="24">
        <v>-3.8640518218344369</v>
      </c>
      <c r="AI951" s="24">
        <v>7.184198839499004</v>
      </c>
      <c r="AJ951" s="24">
        <v>0</v>
      </c>
      <c r="AK951" s="24">
        <v>0</v>
      </c>
      <c r="AL951" s="24">
        <v>0</v>
      </c>
      <c r="AM951" s="24">
        <v>0</v>
      </c>
      <c r="AN951" s="24">
        <v>0</v>
      </c>
      <c r="AO951" s="24">
        <v>0</v>
      </c>
      <c r="AP951" s="24">
        <v>0</v>
      </c>
      <c r="AQ951" s="24">
        <v>0</v>
      </c>
      <c r="AR951" s="24">
        <v>0</v>
      </c>
      <c r="AS951" s="24">
        <v>0</v>
      </c>
      <c r="AT951" s="24">
        <v>0</v>
      </c>
      <c r="AU951" s="24">
        <v>0</v>
      </c>
      <c r="AV951" s="24">
        <v>0</v>
      </c>
      <c r="AW951" s="24">
        <v>0</v>
      </c>
      <c r="AX951" s="24">
        <v>0</v>
      </c>
      <c r="AY951" s="24">
        <v>0</v>
      </c>
      <c r="AZ951" s="24">
        <v>0</v>
      </c>
      <c r="BA951" s="24">
        <v>-7.184198839499004</v>
      </c>
      <c r="BB951" s="24">
        <v>-11.048250661333441</v>
      </c>
      <c r="BC951" s="24">
        <v>-7.184198839499004</v>
      </c>
      <c r="BD951" s="24">
        <v>-11.048250661333441</v>
      </c>
      <c r="BE951" s="24">
        <v>0</v>
      </c>
      <c r="BF951" s="24">
        <v>0</v>
      </c>
      <c r="BG951" s="24">
        <v>0</v>
      </c>
      <c r="BH951" s="24">
        <v>0</v>
      </c>
      <c r="BI951" s="24">
        <v>0</v>
      </c>
      <c r="BJ951" s="24">
        <v>0</v>
      </c>
      <c r="BK951" s="24">
        <v>0</v>
      </c>
      <c r="BL951" s="24">
        <v>0</v>
      </c>
    </row>
    <row r="952" spans="1:64" x14ac:dyDescent="0.25">
      <c r="A952" t="s">
        <v>5123</v>
      </c>
      <c r="B952">
        <v>228</v>
      </c>
      <c r="C952">
        <v>4</v>
      </c>
      <c r="D952">
        <v>19</v>
      </c>
      <c r="E952" s="24">
        <v>0</v>
      </c>
      <c r="F952" s="24">
        <v>0</v>
      </c>
      <c r="G952" s="24">
        <v>0</v>
      </c>
      <c r="H952" s="24">
        <v>0</v>
      </c>
      <c r="I952" s="24">
        <v>0</v>
      </c>
      <c r="J952" s="24">
        <v>0</v>
      </c>
      <c r="K952" s="24">
        <v>26536.362586125731</v>
      </c>
      <c r="L952" s="24">
        <v>-8980.1440527513623</v>
      </c>
      <c r="M952" s="24">
        <v>17556.218533374369</v>
      </c>
      <c r="N952" s="24">
        <v>-17556.218533374369</v>
      </c>
      <c r="O952" s="24">
        <v>-26536.362586125731</v>
      </c>
      <c r="P952" s="24">
        <v>0</v>
      </c>
      <c r="Q952" s="24">
        <v>10.873199823017785</v>
      </c>
      <c r="R952" s="24">
        <v>-3.7980614286025229</v>
      </c>
      <c r="S952" s="24">
        <v>7.0751383944152622</v>
      </c>
      <c r="T952" s="24">
        <v>0</v>
      </c>
      <c r="U952" s="24">
        <v>0</v>
      </c>
      <c r="V952" s="24">
        <v>0</v>
      </c>
      <c r="W952" s="24">
        <v>0</v>
      </c>
      <c r="X952" s="24">
        <v>0</v>
      </c>
      <c r="Y952" s="24">
        <v>0</v>
      </c>
      <c r="Z952" s="24">
        <v>0</v>
      </c>
      <c r="AA952" s="24">
        <v>26536.362586125731</v>
      </c>
      <c r="AB952" s="24">
        <v>-8980.1440527513623</v>
      </c>
      <c r="AC952" s="24">
        <v>17556.218533374369</v>
      </c>
      <c r="AD952" s="24">
        <v>-17556.218533374369</v>
      </c>
      <c r="AE952" s="24">
        <v>-26536.362586125731</v>
      </c>
      <c r="AF952" s="24">
        <v>0</v>
      </c>
      <c r="AG952" s="24">
        <v>10.873199823017785</v>
      </c>
      <c r="AH952" s="24">
        <v>-3.7980614286025229</v>
      </c>
      <c r="AI952" s="24">
        <v>7.0751383944152622</v>
      </c>
      <c r="AJ952" s="24">
        <v>0</v>
      </c>
      <c r="AK952" s="24">
        <v>0</v>
      </c>
      <c r="AL952" s="24">
        <v>0</v>
      </c>
      <c r="AM952" s="24">
        <v>0</v>
      </c>
      <c r="AN952" s="24">
        <v>0</v>
      </c>
      <c r="AO952" s="24">
        <v>0</v>
      </c>
      <c r="AP952" s="24">
        <v>0</v>
      </c>
      <c r="AQ952" s="24">
        <v>0</v>
      </c>
      <c r="AR952" s="24">
        <v>0</v>
      </c>
      <c r="AS952" s="24">
        <v>0</v>
      </c>
      <c r="AT952" s="24">
        <v>0</v>
      </c>
      <c r="AU952" s="24">
        <v>0</v>
      </c>
      <c r="AV952" s="24">
        <v>0</v>
      </c>
      <c r="AW952" s="24">
        <v>0</v>
      </c>
      <c r="AX952" s="24">
        <v>0</v>
      </c>
      <c r="AY952" s="24">
        <v>0</v>
      </c>
      <c r="AZ952" s="24">
        <v>0</v>
      </c>
      <c r="BA952" s="24">
        <v>-7.0751383944152622</v>
      </c>
      <c r="BB952" s="24">
        <v>-10.873199823017785</v>
      </c>
      <c r="BC952" s="24">
        <v>-7.0751383944152622</v>
      </c>
      <c r="BD952" s="24">
        <v>-10.873199823017785</v>
      </c>
      <c r="BE952" s="24">
        <v>0</v>
      </c>
      <c r="BF952" s="24">
        <v>0</v>
      </c>
      <c r="BG952" s="24">
        <v>0</v>
      </c>
      <c r="BH952" s="24">
        <v>0</v>
      </c>
      <c r="BI952" s="24">
        <v>0</v>
      </c>
      <c r="BJ952" s="24">
        <v>0</v>
      </c>
      <c r="BK952" s="24">
        <v>0</v>
      </c>
      <c r="BL952" s="24">
        <v>0</v>
      </c>
    </row>
    <row r="953" spans="1:64" x14ac:dyDescent="0.25">
      <c r="A953" t="s">
        <v>5123</v>
      </c>
      <c r="B953">
        <v>229</v>
      </c>
      <c r="C953">
        <v>1</v>
      </c>
      <c r="D953">
        <v>20</v>
      </c>
      <c r="E953" s="24">
        <v>0</v>
      </c>
      <c r="F953" s="24">
        <v>0</v>
      </c>
      <c r="G953" s="24">
        <v>0</v>
      </c>
      <c r="H953" s="24">
        <v>0</v>
      </c>
      <c r="I953" s="24">
        <v>0</v>
      </c>
      <c r="J953" s="24">
        <v>0</v>
      </c>
      <c r="K953" s="24">
        <v>26119.277110986412</v>
      </c>
      <c r="L953" s="24">
        <v>-8816.7601476982236</v>
      </c>
      <c r="M953" s="24">
        <v>17302.516963288188</v>
      </c>
      <c r="N953" s="24">
        <v>-17302.516963288188</v>
      </c>
      <c r="O953" s="24">
        <v>-26119.277110986412</v>
      </c>
      <c r="P953" s="24">
        <v>0</v>
      </c>
      <c r="Q953" s="24">
        <v>10.701500168961502</v>
      </c>
      <c r="R953" s="24">
        <v>-3.7333541117004643</v>
      </c>
      <c r="S953" s="24">
        <v>6.9681460572610376</v>
      </c>
      <c r="T953" s="24">
        <v>0</v>
      </c>
      <c r="U953" s="24">
        <v>0</v>
      </c>
      <c r="V953" s="24">
        <v>0</v>
      </c>
      <c r="W953" s="24">
        <v>0</v>
      </c>
      <c r="X953" s="24">
        <v>0</v>
      </c>
      <c r="Y953" s="24">
        <v>0</v>
      </c>
      <c r="Z953" s="24">
        <v>0</v>
      </c>
      <c r="AA953" s="24">
        <v>26119.277110986412</v>
      </c>
      <c r="AB953" s="24">
        <v>-8816.7601476982236</v>
      </c>
      <c r="AC953" s="24">
        <v>17302.516963288188</v>
      </c>
      <c r="AD953" s="24">
        <v>-17302.516963288188</v>
      </c>
      <c r="AE953" s="24">
        <v>-26119.277110986412</v>
      </c>
      <c r="AF953" s="24">
        <v>0</v>
      </c>
      <c r="AG953" s="24">
        <v>10.701500168961502</v>
      </c>
      <c r="AH953" s="24">
        <v>-3.7333541117004643</v>
      </c>
      <c r="AI953" s="24">
        <v>6.9681460572610376</v>
      </c>
      <c r="AJ953" s="24">
        <v>0</v>
      </c>
      <c r="AK953" s="24">
        <v>0</v>
      </c>
      <c r="AL953" s="24">
        <v>0</v>
      </c>
      <c r="AM953" s="24">
        <v>0</v>
      </c>
      <c r="AN953" s="24">
        <v>0</v>
      </c>
      <c r="AO953" s="24">
        <v>0</v>
      </c>
      <c r="AP953" s="24">
        <v>0</v>
      </c>
      <c r="AQ953" s="24">
        <v>0</v>
      </c>
      <c r="AR953" s="24">
        <v>0</v>
      </c>
      <c r="AS953" s="24">
        <v>0</v>
      </c>
      <c r="AT953" s="24">
        <v>0</v>
      </c>
      <c r="AU953" s="24">
        <v>0</v>
      </c>
      <c r="AV953" s="24">
        <v>0</v>
      </c>
      <c r="AW953" s="24">
        <v>0</v>
      </c>
      <c r="AX953" s="24">
        <v>0</v>
      </c>
      <c r="AY953" s="24">
        <v>0</v>
      </c>
      <c r="AZ953" s="24">
        <v>0</v>
      </c>
      <c r="BA953" s="24">
        <v>-6.9681460572610376</v>
      </c>
      <c r="BB953" s="24">
        <v>-10.701500168961502</v>
      </c>
      <c r="BC953" s="24">
        <v>-6.9681460572610376</v>
      </c>
      <c r="BD953" s="24">
        <v>-10.701500168961502</v>
      </c>
      <c r="BE953" s="24">
        <v>0</v>
      </c>
      <c r="BF953" s="24">
        <v>0</v>
      </c>
      <c r="BG953" s="24">
        <v>0</v>
      </c>
      <c r="BH953" s="24">
        <v>0</v>
      </c>
      <c r="BI953" s="24">
        <v>0</v>
      </c>
      <c r="BJ953" s="24">
        <v>0</v>
      </c>
      <c r="BK953" s="24">
        <v>0</v>
      </c>
      <c r="BL953" s="24">
        <v>0</v>
      </c>
    </row>
    <row r="954" spans="1:64" x14ac:dyDescent="0.25">
      <c r="A954" t="s">
        <v>5123</v>
      </c>
      <c r="B954">
        <v>230</v>
      </c>
      <c r="C954">
        <v>1</v>
      </c>
      <c r="D954">
        <v>20</v>
      </c>
      <c r="E954" s="24">
        <v>0</v>
      </c>
      <c r="F954" s="24">
        <v>0</v>
      </c>
      <c r="G954" s="24">
        <v>0</v>
      </c>
      <c r="H954" s="24">
        <v>0</v>
      </c>
      <c r="I954" s="24">
        <v>0</v>
      </c>
      <c r="J954" s="24">
        <v>0</v>
      </c>
      <c r="K954" s="24">
        <v>25710.032608114183</v>
      </c>
      <c r="L954" s="24">
        <v>-8656.6072758957744</v>
      </c>
      <c r="M954" s="24">
        <v>17053.425332218409</v>
      </c>
      <c r="N954" s="24">
        <v>-17053.425332218409</v>
      </c>
      <c r="O954" s="24">
        <v>-25710.032608114183</v>
      </c>
      <c r="P954" s="24">
        <v>0</v>
      </c>
      <c r="Q954" s="24">
        <v>10.533076092924603</v>
      </c>
      <c r="R954" s="24">
        <v>-3.6699016579659656</v>
      </c>
      <c r="S954" s="24">
        <v>6.863174434958637</v>
      </c>
      <c r="T954" s="24">
        <v>0</v>
      </c>
      <c r="U954" s="24">
        <v>0</v>
      </c>
      <c r="V954" s="24">
        <v>0</v>
      </c>
      <c r="W954" s="24">
        <v>0</v>
      </c>
      <c r="X954" s="24">
        <v>0</v>
      </c>
      <c r="Y954" s="24">
        <v>0</v>
      </c>
      <c r="Z954" s="24">
        <v>0</v>
      </c>
      <c r="AA954" s="24">
        <v>25710.032608114183</v>
      </c>
      <c r="AB954" s="24">
        <v>-8656.6072758957744</v>
      </c>
      <c r="AC954" s="24">
        <v>17053.425332218409</v>
      </c>
      <c r="AD954" s="24">
        <v>-17053.425332218409</v>
      </c>
      <c r="AE954" s="24">
        <v>-25710.032608114183</v>
      </c>
      <c r="AF954" s="24">
        <v>0</v>
      </c>
      <c r="AG954" s="24">
        <v>10.533076092924603</v>
      </c>
      <c r="AH954" s="24">
        <v>-3.6699016579659656</v>
      </c>
      <c r="AI954" s="24">
        <v>6.863174434958637</v>
      </c>
      <c r="AJ954" s="24">
        <v>0</v>
      </c>
      <c r="AK954" s="24">
        <v>0</v>
      </c>
      <c r="AL954" s="24">
        <v>0</v>
      </c>
      <c r="AM954" s="24">
        <v>0</v>
      </c>
      <c r="AN954" s="24">
        <v>0</v>
      </c>
      <c r="AO954" s="24">
        <v>0</v>
      </c>
      <c r="AP954" s="24">
        <v>0</v>
      </c>
      <c r="AQ954" s="24">
        <v>0</v>
      </c>
      <c r="AR954" s="24">
        <v>0</v>
      </c>
      <c r="AS954" s="24">
        <v>0</v>
      </c>
      <c r="AT954" s="24">
        <v>0</v>
      </c>
      <c r="AU954" s="24">
        <v>0</v>
      </c>
      <c r="AV954" s="24">
        <v>0</v>
      </c>
      <c r="AW954" s="24">
        <v>0</v>
      </c>
      <c r="AX954" s="24">
        <v>0</v>
      </c>
      <c r="AY954" s="24">
        <v>0</v>
      </c>
      <c r="AZ954" s="24">
        <v>0</v>
      </c>
      <c r="BA954" s="24">
        <v>-6.863174434958637</v>
      </c>
      <c r="BB954" s="24">
        <v>-10.533076092924603</v>
      </c>
      <c r="BC954" s="24">
        <v>-6.863174434958637</v>
      </c>
      <c r="BD954" s="24">
        <v>-10.533076092924603</v>
      </c>
      <c r="BE954" s="24">
        <v>0</v>
      </c>
      <c r="BF954" s="24">
        <v>0</v>
      </c>
      <c r="BG954" s="24">
        <v>0</v>
      </c>
      <c r="BH954" s="24">
        <v>0</v>
      </c>
      <c r="BI954" s="24">
        <v>0</v>
      </c>
      <c r="BJ954" s="24">
        <v>0</v>
      </c>
      <c r="BK954" s="24">
        <v>0</v>
      </c>
      <c r="BL954" s="24">
        <v>0</v>
      </c>
    </row>
    <row r="955" spans="1:64" x14ac:dyDescent="0.25">
      <c r="A955" t="s">
        <v>5123</v>
      </c>
      <c r="B955">
        <v>231</v>
      </c>
      <c r="C955">
        <v>1</v>
      </c>
      <c r="D955">
        <v>20</v>
      </c>
      <c r="E955" s="24">
        <v>0</v>
      </c>
      <c r="F955" s="24">
        <v>0</v>
      </c>
      <c r="G955" s="24">
        <v>0</v>
      </c>
      <c r="H955" s="24">
        <v>0</v>
      </c>
      <c r="I955" s="24">
        <v>0</v>
      </c>
      <c r="J955" s="24">
        <v>0</v>
      </c>
      <c r="K955" s="24">
        <v>25308.456862457097</v>
      </c>
      <c r="L955" s="24">
        <v>-8499.6149407178164</v>
      </c>
      <c r="M955" s="24">
        <v>16808.84192173928</v>
      </c>
      <c r="N955" s="24">
        <v>-16808.84192173928</v>
      </c>
      <c r="O955" s="24">
        <v>-25308.456862457097</v>
      </c>
      <c r="P955" s="24">
        <v>0</v>
      </c>
      <c r="Q955" s="24">
        <v>10.367853957766783</v>
      </c>
      <c r="R955" s="24">
        <v>-3.6076765441175667</v>
      </c>
      <c r="S955" s="24">
        <v>6.7601774136492168</v>
      </c>
      <c r="T955" s="24">
        <v>0</v>
      </c>
      <c r="U955" s="24">
        <v>0</v>
      </c>
      <c r="V955" s="24">
        <v>0</v>
      </c>
      <c r="W955" s="24">
        <v>0</v>
      </c>
      <c r="X955" s="24">
        <v>0</v>
      </c>
      <c r="Y955" s="24">
        <v>0</v>
      </c>
      <c r="Z955" s="24">
        <v>0</v>
      </c>
      <c r="AA955" s="24">
        <v>25308.456862457097</v>
      </c>
      <c r="AB955" s="24">
        <v>-8499.6149407178164</v>
      </c>
      <c r="AC955" s="24">
        <v>16808.84192173928</v>
      </c>
      <c r="AD955" s="24">
        <v>-16808.84192173928</v>
      </c>
      <c r="AE955" s="24">
        <v>-25308.456862457097</v>
      </c>
      <c r="AF955" s="24">
        <v>0</v>
      </c>
      <c r="AG955" s="24">
        <v>10.367853957766783</v>
      </c>
      <c r="AH955" s="24">
        <v>-3.6076765441175667</v>
      </c>
      <c r="AI955" s="24">
        <v>6.7601774136492168</v>
      </c>
      <c r="AJ955" s="24">
        <v>0</v>
      </c>
      <c r="AK955" s="24">
        <v>0</v>
      </c>
      <c r="AL955" s="24">
        <v>0</v>
      </c>
      <c r="AM955" s="24">
        <v>0</v>
      </c>
      <c r="AN955" s="24">
        <v>0</v>
      </c>
      <c r="AO955" s="24">
        <v>0</v>
      </c>
      <c r="AP955" s="24">
        <v>0</v>
      </c>
      <c r="AQ955" s="24">
        <v>0</v>
      </c>
      <c r="AR955" s="24">
        <v>0</v>
      </c>
      <c r="AS955" s="24">
        <v>0</v>
      </c>
      <c r="AT955" s="24">
        <v>0</v>
      </c>
      <c r="AU955" s="24">
        <v>0</v>
      </c>
      <c r="AV955" s="24">
        <v>0</v>
      </c>
      <c r="AW955" s="24">
        <v>0</v>
      </c>
      <c r="AX955" s="24">
        <v>0</v>
      </c>
      <c r="AY955" s="24">
        <v>0</v>
      </c>
      <c r="AZ955" s="24">
        <v>0</v>
      </c>
      <c r="BA955" s="24">
        <v>-6.7601774136492168</v>
      </c>
      <c r="BB955" s="24">
        <v>-10.367853957766783</v>
      </c>
      <c r="BC955" s="24">
        <v>-6.7601774136492168</v>
      </c>
      <c r="BD955" s="24">
        <v>-10.367853957766783</v>
      </c>
      <c r="BE955" s="24">
        <v>0</v>
      </c>
      <c r="BF955" s="24">
        <v>0</v>
      </c>
      <c r="BG955" s="24">
        <v>0</v>
      </c>
      <c r="BH955" s="24">
        <v>0</v>
      </c>
      <c r="BI955" s="24">
        <v>0</v>
      </c>
      <c r="BJ955" s="24">
        <v>0</v>
      </c>
      <c r="BK955" s="24">
        <v>0</v>
      </c>
      <c r="BL955" s="24">
        <v>0</v>
      </c>
    </row>
    <row r="956" spans="1:64" x14ac:dyDescent="0.25">
      <c r="A956" t="s">
        <v>5123</v>
      </c>
      <c r="B956">
        <v>232</v>
      </c>
      <c r="C956">
        <v>2</v>
      </c>
      <c r="D956">
        <v>20</v>
      </c>
      <c r="E956" s="24">
        <v>0</v>
      </c>
      <c r="F956" s="24">
        <v>0</v>
      </c>
      <c r="G956" s="24">
        <v>0</v>
      </c>
      <c r="H956" s="24">
        <v>0</v>
      </c>
      <c r="I956" s="24">
        <v>0</v>
      </c>
      <c r="J956" s="24">
        <v>0</v>
      </c>
      <c r="K956" s="24">
        <v>24914.381989941001</v>
      </c>
      <c r="L956" s="24">
        <v>-8345.7143236473203</v>
      </c>
      <c r="M956" s="24">
        <v>16568.667666293681</v>
      </c>
      <c r="N956" s="24">
        <v>-16568.667666293681</v>
      </c>
      <c r="O956" s="24">
        <v>-24914.381989941001</v>
      </c>
      <c r="P956" s="24">
        <v>0</v>
      </c>
      <c r="Q956" s="24">
        <v>10.205762037345266</v>
      </c>
      <c r="R956" s="24">
        <v>-3.5466519186666119</v>
      </c>
      <c r="S956" s="24">
        <v>6.6591101186786545</v>
      </c>
      <c r="T956" s="24">
        <v>0</v>
      </c>
      <c r="U956" s="24">
        <v>0</v>
      </c>
      <c r="V956" s="24">
        <v>0</v>
      </c>
      <c r="W956" s="24">
        <v>0</v>
      </c>
      <c r="X956" s="24">
        <v>0</v>
      </c>
      <c r="Y956" s="24">
        <v>0</v>
      </c>
      <c r="Z956" s="24">
        <v>0</v>
      </c>
      <c r="AA956" s="24">
        <v>24914.381989941001</v>
      </c>
      <c r="AB956" s="24">
        <v>-8345.7143236473203</v>
      </c>
      <c r="AC956" s="24">
        <v>16568.667666293681</v>
      </c>
      <c r="AD956" s="24">
        <v>-16568.667666293681</v>
      </c>
      <c r="AE956" s="24">
        <v>-24914.381989941001</v>
      </c>
      <c r="AF956" s="24">
        <v>0</v>
      </c>
      <c r="AG956" s="24">
        <v>10.205762037345266</v>
      </c>
      <c r="AH956" s="24">
        <v>-3.5466519186666119</v>
      </c>
      <c r="AI956" s="24">
        <v>6.6591101186786545</v>
      </c>
      <c r="AJ956" s="24">
        <v>0</v>
      </c>
      <c r="AK956" s="24">
        <v>0</v>
      </c>
      <c r="AL956" s="24">
        <v>0</v>
      </c>
      <c r="AM956" s="24">
        <v>0</v>
      </c>
      <c r="AN956" s="24">
        <v>0</v>
      </c>
      <c r="AO956" s="24">
        <v>0</v>
      </c>
      <c r="AP956" s="24">
        <v>0</v>
      </c>
      <c r="AQ956" s="24">
        <v>0</v>
      </c>
      <c r="AR956" s="24">
        <v>0</v>
      </c>
      <c r="AS956" s="24">
        <v>0</v>
      </c>
      <c r="AT956" s="24">
        <v>0</v>
      </c>
      <c r="AU956" s="24">
        <v>0</v>
      </c>
      <c r="AV956" s="24">
        <v>0</v>
      </c>
      <c r="AW956" s="24">
        <v>0</v>
      </c>
      <c r="AX956" s="24">
        <v>0</v>
      </c>
      <c r="AY956" s="24">
        <v>0</v>
      </c>
      <c r="AZ956" s="24">
        <v>0</v>
      </c>
      <c r="BA956" s="24">
        <v>-6.6591101186786545</v>
      </c>
      <c r="BB956" s="24">
        <v>-10.205762037345266</v>
      </c>
      <c r="BC956" s="24">
        <v>-6.6591101186786545</v>
      </c>
      <c r="BD956" s="24">
        <v>-10.205762037345266</v>
      </c>
      <c r="BE956" s="24">
        <v>0</v>
      </c>
      <c r="BF956" s="24">
        <v>0</v>
      </c>
      <c r="BG956" s="24">
        <v>0</v>
      </c>
      <c r="BH956" s="24">
        <v>0</v>
      </c>
      <c r="BI956" s="24">
        <v>0</v>
      </c>
      <c r="BJ956" s="24">
        <v>0</v>
      </c>
      <c r="BK956" s="24">
        <v>0</v>
      </c>
      <c r="BL956" s="24">
        <v>0</v>
      </c>
    </row>
    <row r="957" spans="1:64" x14ac:dyDescent="0.25">
      <c r="A957" t="s">
        <v>5123</v>
      </c>
      <c r="B957">
        <v>233</v>
      </c>
      <c r="C957">
        <v>2</v>
      </c>
      <c r="D957">
        <v>20</v>
      </c>
      <c r="E957" s="24">
        <v>0</v>
      </c>
      <c r="F957" s="24">
        <v>0</v>
      </c>
      <c r="G957" s="24">
        <v>0</v>
      </c>
      <c r="H957" s="24">
        <v>0</v>
      </c>
      <c r="I957" s="24">
        <v>0</v>
      </c>
      <c r="J957" s="24">
        <v>0</v>
      </c>
      <c r="K957" s="24">
        <v>24527.644315071404</v>
      </c>
      <c r="L957" s="24">
        <v>-8194.8382418602705</v>
      </c>
      <c r="M957" s="24">
        <v>16332.806073211133</v>
      </c>
      <c r="N957" s="24">
        <v>-16332.806073211133</v>
      </c>
      <c r="O957" s="24">
        <v>-24527.644315071404</v>
      </c>
      <c r="P957" s="24">
        <v>0</v>
      </c>
      <c r="Q957" s="24">
        <v>10.046730460100662</v>
      </c>
      <c r="R957" s="24">
        <v>-3.486801583730994</v>
      </c>
      <c r="S957" s="24">
        <v>6.5599288763696677</v>
      </c>
      <c r="T957" s="24">
        <v>0</v>
      </c>
      <c r="U957" s="24">
        <v>0</v>
      </c>
      <c r="V957" s="24">
        <v>0</v>
      </c>
      <c r="W957" s="24">
        <v>0</v>
      </c>
      <c r="X957" s="24">
        <v>0</v>
      </c>
      <c r="Y957" s="24">
        <v>0</v>
      </c>
      <c r="Z957" s="24">
        <v>0</v>
      </c>
      <c r="AA957" s="24">
        <v>24527.644315071404</v>
      </c>
      <c r="AB957" s="24">
        <v>-8194.8382418602705</v>
      </c>
      <c r="AC957" s="24">
        <v>16332.806073211133</v>
      </c>
      <c r="AD957" s="24">
        <v>-16332.806073211133</v>
      </c>
      <c r="AE957" s="24">
        <v>-24527.644315071404</v>
      </c>
      <c r="AF957" s="24">
        <v>0</v>
      </c>
      <c r="AG957" s="24">
        <v>10.046730460100662</v>
      </c>
      <c r="AH957" s="24">
        <v>-3.486801583730994</v>
      </c>
      <c r="AI957" s="24">
        <v>6.5599288763696677</v>
      </c>
      <c r="AJ957" s="24">
        <v>0</v>
      </c>
      <c r="AK957" s="24">
        <v>0</v>
      </c>
      <c r="AL957" s="24">
        <v>0</v>
      </c>
      <c r="AM957" s="24">
        <v>0</v>
      </c>
      <c r="AN957" s="24">
        <v>0</v>
      </c>
      <c r="AO957" s="24">
        <v>0</v>
      </c>
      <c r="AP957" s="24">
        <v>0</v>
      </c>
      <c r="AQ957" s="24">
        <v>0</v>
      </c>
      <c r="AR957" s="24">
        <v>0</v>
      </c>
      <c r="AS957" s="24">
        <v>0</v>
      </c>
      <c r="AT957" s="24">
        <v>0</v>
      </c>
      <c r="AU957" s="24">
        <v>0</v>
      </c>
      <c r="AV957" s="24">
        <v>0</v>
      </c>
      <c r="AW957" s="24">
        <v>0</v>
      </c>
      <c r="AX957" s="24">
        <v>0</v>
      </c>
      <c r="AY957" s="24">
        <v>0</v>
      </c>
      <c r="AZ957" s="24">
        <v>0</v>
      </c>
      <c r="BA957" s="24">
        <v>-6.5599288763696677</v>
      </c>
      <c r="BB957" s="24">
        <v>-10.046730460100662</v>
      </c>
      <c r="BC957" s="24">
        <v>-6.5599288763696677</v>
      </c>
      <c r="BD957" s="24">
        <v>-10.046730460100662</v>
      </c>
      <c r="BE957" s="24">
        <v>0</v>
      </c>
      <c r="BF957" s="24">
        <v>0</v>
      </c>
      <c r="BG957" s="24">
        <v>0</v>
      </c>
      <c r="BH957" s="24">
        <v>0</v>
      </c>
      <c r="BI957" s="24">
        <v>0</v>
      </c>
      <c r="BJ957" s="24">
        <v>0</v>
      </c>
      <c r="BK957" s="24">
        <v>0</v>
      </c>
      <c r="BL957" s="24">
        <v>0</v>
      </c>
    </row>
    <row r="958" spans="1:64" x14ac:dyDescent="0.25">
      <c r="A958" t="s">
        <v>5123</v>
      </c>
      <c r="B958">
        <v>234</v>
      </c>
      <c r="C958">
        <v>2</v>
      </c>
      <c r="D958">
        <v>20</v>
      </c>
      <c r="E958" s="24">
        <v>0</v>
      </c>
      <c r="F958" s="24">
        <v>0</v>
      </c>
      <c r="G958" s="24">
        <v>0</v>
      </c>
      <c r="H958" s="24">
        <v>0</v>
      </c>
      <c r="I958" s="24">
        <v>0</v>
      </c>
      <c r="J958" s="24">
        <v>0</v>
      </c>
      <c r="K958" s="24">
        <v>24148.084252297878</v>
      </c>
      <c r="L958" s="24">
        <v>-8046.9211067855358</v>
      </c>
      <c r="M958" s="24">
        <v>16101.163145512342</v>
      </c>
      <c r="N958" s="24">
        <v>-16101.163145512342</v>
      </c>
      <c r="O958" s="24">
        <v>-24148.084252297878</v>
      </c>
      <c r="P958" s="24">
        <v>0</v>
      </c>
      <c r="Q958" s="24">
        <v>9.8906911548292555</v>
      </c>
      <c r="R958" s="24">
        <v>-3.4280999780567072</v>
      </c>
      <c r="S958" s="24">
        <v>6.4625911767725484</v>
      </c>
      <c r="T958" s="24">
        <v>0</v>
      </c>
      <c r="U958" s="24">
        <v>0</v>
      </c>
      <c r="V958" s="24">
        <v>0</v>
      </c>
      <c r="W958" s="24">
        <v>0</v>
      </c>
      <c r="X958" s="24">
        <v>0</v>
      </c>
      <c r="Y958" s="24">
        <v>0</v>
      </c>
      <c r="Z958" s="24">
        <v>0</v>
      </c>
      <c r="AA958" s="24">
        <v>24148.084252297878</v>
      </c>
      <c r="AB958" s="24">
        <v>-8046.9211067855358</v>
      </c>
      <c r="AC958" s="24">
        <v>16101.163145512342</v>
      </c>
      <c r="AD958" s="24">
        <v>-16101.163145512342</v>
      </c>
      <c r="AE958" s="24">
        <v>-24148.084252297878</v>
      </c>
      <c r="AF958" s="24">
        <v>0</v>
      </c>
      <c r="AG958" s="24">
        <v>9.8906911548292555</v>
      </c>
      <c r="AH958" s="24">
        <v>-3.4280999780567072</v>
      </c>
      <c r="AI958" s="24">
        <v>6.4625911767725484</v>
      </c>
      <c r="AJ958" s="24">
        <v>0</v>
      </c>
      <c r="AK958" s="24">
        <v>0</v>
      </c>
      <c r="AL958" s="24">
        <v>0</v>
      </c>
      <c r="AM958" s="24">
        <v>0</v>
      </c>
      <c r="AN958" s="24">
        <v>0</v>
      </c>
      <c r="AO958" s="24">
        <v>0</v>
      </c>
      <c r="AP958" s="24">
        <v>0</v>
      </c>
      <c r="AQ958" s="24">
        <v>0</v>
      </c>
      <c r="AR958" s="24">
        <v>0</v>
      </c>
      <c r="AS958" s="24">
        <v>0</v>
      </c>
      <c r="AT958" s="24">
        <v>0</v>
      </c>
      <c r="AU958" s="24">
        <v>0</v>
      </c>
      <c r="AV958" s="24">
        <v>0</v>
      </c>
      <c r="AW958" s="24">
        <v>0</v>
      </c>
      <c r="AX958" s="24">
        <v>0</v>
      </c>
      <c r="AY958" s="24">
        <v>0</v>
      </c>
      <c r="AZ958" s="24">
        <v>0</v>
      </c>
      <c r="BA958" s="24">
        <v>-6.4625911767725484</v>
      </c>
      <c r="BB958" s="24">
        <v>-9.8906911548292555</v>
      </c>
      <c r="BC958" s="24">
        <v>-6.4625911767725484</v>
      </c>
      <c r="BD958" s="24">
        <v>-9.8906911548292555</v>
      </c>
      <c r="BE958" s="24">
        <v>0</v>
      </c>
      <c r="BF958" s="24">
        <v>0</v>
      </c>
      <c r="BG958" s="24">
        <v>0</v>
      </c>
      <c r="BH958" s="24">
        <v>0</v>
      </c>
      <c r="BI958" s="24">
        <v>0</v>
      </c>
      <c r="BJ958" s="24">
        <v>0</v>
      </c>
      <c r="BK958" s="24">
        <v>0</v>
      </c>
      <c r="BL958" s="24">
        <v>0</v>
      </c>
    </row>
    <row r="959" spans="1:64" x14ac:dyDescent="0.25">
      <c r="A959" t="s">
        <v>5123</v>
      </c>
      <c r="B959">
        <v>235</v>
      </c>
      <c r="C959">
        <v>3</v>
      </c>
      <c r="D959">
        <v>20</v>
      </c>
      <c r="E959" s="24">
        <v>0</v>
      </c>
      <c r="F959" s="24">
        <v>0</v>
      </c>
      <c r="G959" s="24">
        <v>0</v>
      </c>
      <c r="H959" s="24">
        <v>0</v>
      </c>
      <c r="I959" s="24">
        <v>0</v>
      </c>
      <c r="J959" s="24">
        <v>0</v>
      </c>
      <c r="K959" s="24">
        <v>23775.546190865338</v>
      </c>
      <c r="L959" s="24">
        <v>-7901.8988839536905</v>
      </c>
      <c r="M959" s="24">
        <v>15873.647306911647</v>
      </c>
      <c r="N959" s="24">
        <v>-15873.647306911647</v>
      </c>
      <c r="O959" s="24">
        <v>-23775.546190865338</v>
      </c>
      <c r="P959" s="24">
        <v>0</v>
      </c>
      <c r="Q959" s="24">
        <v>9.7375777979032136</v>
      </c>
      <c r="R959" s="24">
        <v>-3.3705221598938806</v>
      </c>
      <c r="S959" s="24">
        <v>6.3670556380093331</v>
      </c>
      <c r="T959" s="24">
        <v>0</v>
      </c>
      <c r="U959" s="24">
        <v>0</v>
      </c>
      <c r="V959" s="24">
        <v>0</v>
      </c>
      <c r="W959" s="24">
        <v>0</v>
      </c>
      <c r="X959" s="24">
        <v>0</v>
      </c>
      <c r="Y959" s="24">
        <v>0</v>
      </c>
      <c r="Z959" s="24">
        <v>0</v>
      </c>
      <c r="AA959" s="24">
        <v>23775.546190865338</v>
      </c>
      <c r="AB959" s="24">
        <v>-7901.8988839536905</v>
      </c>
      <c r="AC959" s="24">
        <v>15873.647306911647</v>
      </c>
      <c r="AD959" s="24">
        <v>-15873.647306911647</v>
      </c>
      <c r="AE959" s="24">
        <v>-23775.546190865338</v>
      </c>
      <c r="AF959" s="24">
        <v>0</v>
      </c>
      <c r="AG959" s="24">
        <v>9.7375777979032136</v>
      </c>
      <c r="AH959" s="24">
        <v>-3.3705221598938806</v>
      </c>
      <c r="AI959" s="24">
        <v>6.3670556380093331</v>
      </c>
      <c r="AJ959" s="24">
        <v>0</v>
      </c>
      <c r="AK959" s="24">
        <v>0</v>
      </c>
      <c r="AL959" s="24">
        <v>0</v>
      </c>
      <c r="AM959" s="24">
        <v>0</v>
      </c>
      <c r="AN959" s="24">
        <v>0</v>
      </c>
      <c r="AO959" s="24">
        <v>0</v>
      </c>
      <c r="AP959" s="24">
        <v>0</v>
      </c>
      <c r="AQ959" s="24">
        <v>0</v>
      </c>
      <c r="AR959" s="24">
        <v>0</v>
      </c>
      <c r="AS959" s="24">
        <v>0</v>
      </c>
      <c r="AT959" s="24">
        <v>0</v>
      </c>
      <c r="AU959" s="24">
        <v>0</v>
      </c>
      <c r="AV959" s="24">
        <v>0</v>
      </c>
      <c r="AW959" s="24">
        <v>0</v>
      </c>
      <c r="AX959" s="24">
        <v>0</v>
      </c>
      <c r="AY959" s="24">
        <v>0</v>
      </c>
      <c r="AZ959" s="24">
        <v>0</v>
      </c>
      <c r="BA959" s="24">
        <v>-6.3670556380093331</v>
      </c>
      <c r="BB959" s="24">
        <v>-9.7375777979032136</v>
      </c>
      <c r="BC959" s="24">
        <v>-6.3670556380093331</v>
      </c>
      <c r="BD959" s="24">
        <v>-9.7375777979032136</v>
      </c>
      <c r="BE959" s="24">
        <v>0</v>
      </c>
      <c r="BF959" s="24">
        <v>0</v>
      </c>
      <c r="BG959" s="24">
        <v>0</v>
      </c>
      <c r="BH959" s="24">
        <v>0</v>
      </c>
      <c r="BI959" s="24">
        <v>0</v>
      </c>
      <c r="BJ959" s="24">
        <v>0</v>
      </c>
      <c r="BK959" s="24">
        <v>0</v>
      </c>
      <c r="BL959" s="24">
        <v>0</v>
      </c>
    </row>
    <row r="960" spans="1:64" x14ac:dyDescent="0.25">
      <c r="A960" t="s">
        <v>5123</v>
      </c>
      <c r="B960">
        <v>236</v>
      </c>
      <c r="C960">
        <v>3</v>
      </c>
      <c r="D960">
        <v>20</v>
      </c>
      <c r="E960" s="24">
        <v>0</v>
      </c>
      <c r="F960" s="24">
        <v>0</v>
      </c>
      <c r="G960" s="24">
        <v>0</v>
      </c>
      <c r="H960" s="24">
        <v>0</v>
      </c>
      <c r="I960" s="24">
        <v>0</v>
      </c>
      <c r="J960" s="24">
        <v>0</v>
      </c>
      <c r="K960" s="24">
        <v>23409.87838357687</v>
      </c>
      <c r="L960" s="24">
        <v>-7759.7090535089374</v>
      </c>
      <c r="M960" s="24">
        <v>15650.169330067933</v>
      </c>
      <c r="N960" s="24">
        <v>-15650.169330067933</v>
      </c>
      <c r="O960" s="24">
        <v>-23409.87838357687</v>
      </c>
      <c r="P960" s="24">
        <v>0</v>
      </c>
      <c r="Q960" s="24">
        <v>9.5873257624880353</v>
      </c>
      <c r="R960" s="24">
        <v>-3.3140437908332387</v>
      </c>
      <c r="S960" s="24">
        <v>6.2732819716547965</v>
      </c>
      <c r="T960" s="24">
        <v>0</v>
      </c>
      <c r="U960" s="24">
        <v>0</v>
      </c>
      <c r="V960" s="24">
        <v>0</v>
      </c>
      <c r="W960" s="24">
        <v>0</v>
      </c>
      <c r="X960" s="24">
        <v>0</v>
      </c>
      <c r="Y960" s="24">
        <v>0</v>
      </c>
      <c r="Z960" s="24">
        <v>0</v>
      </c>
      <c r="AA960" s="24">
        <v>23409.87838357687</v>
      </c>
      <c r="AB960" s="24">
        <v>-7759.7090535089374</v>
      </c>
      <c r="AC960" s="24">
        <v>15650.169330067933</v>
      </c>
      <c r="AD960" s="24">
        <v>-15650.169330067933</v>
      </c>
      <c r="AE960" s="24">
        <v>-23409.87838357687</v>
      </c>
      <c r="AF960" s="24">
        <v>0</v>
      </c>
      <c r="AG960" s="24">
        <v>9.5873257624880353</v>
      </c>
      <c r="AH960" s="24">
        <v>-3.3140437908332387</v>
      </c>
      <c r="AI960" s="24">
        <v>6.2732819716547965</v>
      </c>
      <c r="AJ960" s="24">
        <v>0</v>
      </c>
      <c r="AK960" s="24">
        <v>0</v>
      </c>
      <c r="AL960" s="24">
        <v>0</v>
      </c>
      <c r="AM960" s="24">
        <v>0</v>
      </c>
      <c r="AN960" s="24">
        <v>0</v>
      </c>
      <c r="AO960" s="24">
        <v>0</v>
      </c>
      <c r="AP960" s="24">
        <v>0</v>
      </c>
      <c r="AQ960" s="24">
        <v>0</v>
      </c>
      <c r="AR960" s="24">
        <v>0</v>
      </c>
      <c r="AS960" s="24">
        <v>0</v>
      </c>
      <c r="AT960" s="24">
        <v>0</v>
      </c>
      <c r="AU960" s="24">
        <v>0</v>
      </c>
      <c r="AV960" s="24">
        <v>0</v>
      </c>
      <c r="AW960" s="24">
        <v>0</v>
      </c>
      <c r="AX960" s="24">
        <v>0</v>
      </c>
      <c r="AY960" s="24">
        <v>0</v>
      </c>
      <c r="AZ960" s="24">
        <v>0</v>
      </c>
      <c r="BA960" s="24">
        <v>-6.2732819716547965</v>
      </c>
      <c r="BB960" s="24">
        <v>-9.5873257624880353</v>
      </c>
      <c r="BC960" s="24">
        <v>-6.2732819716547965</v>
      </c>
      <c r="BD960" s="24">
        <v>-9.5873257624880353</v>
      </c>
      <c r="BE960" s="24">
        <v>0</v>
      </c>
      <c r="BF960" s="24">
        <v>0</v>
      </c>
      <c r="BG960" s="24">
        <v>0</v>
      </c>
      <c r="BH960" s="24">
        <v>0</v>
      </c>
      <c r="BI960" s="24">
        <v>0</v>
      </c>
      <c r="BJ960" s="24">
        <v>0</v>
      </c>
      <c r="BK960" s="24">
        <v>0</v>
      </c>
      <c r="BL960" s="24">
        <v>0</v>
      </c>
    </row>
    <row r="961" spans="1:64" x14ac:dyDescent="0.25">
      <c r="A961" t="s">
        <v>5123</v>
      </c>
      <c r="B961">
        <v>237</v>
      </c>
      <c r="C961">
        <v>3</v>
      </c>
      <c r="D961">
        <v>20</v>
      </c>
      <c r="E961" s="24">
        <v>0</v>
      </c>
      <c r="F961" s="24">
        <v>0</v>
      </c>
      <c r="G961" s="24">
        <v>0</v>
      </c>
      <c r="H961" s="24">
        <v>0</v>
      </c>
      <c r="I961" s="24">
        <v>0</v>
      </c>
      <c r="J961" s="24">
        <v>0</v>
      </c>
      <c r="K961" s="24">
        <v>23050.93283867836</v>
      </c>
      <c r="L961" s="24">
        <v>-7620.2905720993876</v>
      </c>
      <c r="M961" s="24">
        <v>15430.642266578972</v>
      </c>
      <c r="N961" s="24">
        <v>-15430.642266578972</v>
      </c>
      <c r="O961" s="24">
        <v>-23050.93283867836</v>
      </c>
      <c r="P961" s="24">
        <v>0</v>
      </c>
      <c r="Q961" s="24">
        <v>9.4398720692734059</v>
      </c>
      <c r="R961" s="24">
        <v>-3.2586411198317364</v>
      </c>
      <c r="S961" s="24">
        <v>6.1812309494416695</v>
      </c>
      <c r="T961" s="24">
        <v>0</v>
      </c>
      <c r="U961" s="24">
        <v>0</v>
      </c>
      <c r="V961" s="24">
        <v>0</v>
      </c>
      <c r="W961" s="24">
        <v>0</v>
      </c>
      <c r="X961" s="24">
        <v>0</v>
      </c>
      <c r="Y961" s="24">
        <v>0</v>
      </c>
      <c r="Z961" s="24">
        <v>0</v>
      </c>
      <c r="AA961" s="24">
        <v>23050.93283867836</v>
      </c>
      <c r="AB961" s="24">
        <v>-7620.2905720993876</v>
      </c>
      <c r="AC961" s="24">
        <v>15430.642266578972</v>
      </c>
      <c r="AD961" s="24">
        <v>-15430.642266578972</v>
      </c>
      <c r="AE961" s="24">
        <v>-23050.93283867836</v>
      </c>
      <c r="AF961" s="24">
        <v>0</v>
      </c>
      <c r="AG961" s="24">
        <v>9.4398720692734059</v>
      </c>
      <c r="AH961" s="24">
        <v>-3.2586411198317364</v>
      </c>
      <c r="AI961" s="24">
        <v>6.1812309494416695</v>
      </c>
      <c r="AJ961" s="24">
        <v>0</v>
      </c>
      <c r="AK961" s="24">
        <v>0</v>
      </c>
      <c r="AL961" s="24">
        <v>0</v>
      </c>
      <c r="AM961" s="24">
        <v>0</v>
      </c>
      <c r="AN961" s="24">
        <v>0</v>
      </c>
      <c r="AO961" s="24">
        <v>0</v>
      </c>
      <c r="AP961" s="24">
        <v>0</v>
      </c>
      <c r="AQ961" s="24">
        <v>0</v>
      </c>
      <c r="AR961" s="24">
        <v>0</v>
      </c>
      <c r="AS961" s="24">
        <v>0</v>
      </c>
      <c r="AT961" s="24">
        <v>0</v>
      </c>
      <c r="AU961" s="24">
        <v>0</v>
      </c>
      <c r="AV961" s="24">
        <v>0</v>
      </c>
      <c r="AW961" s="24">
        <v>0</v>
      </c>
      <c r="AX961" s="24">
        <v>0</v>
      </c>
      <c r="AY961" s="24">
        <v>0</v>
      </c>
      <c r="AZ961" s="24">
        <v>0</v>
      </c>
      <c r="BA961" s="24">
        <v>-6.1812309494416695</v>
      </c>
      <c r="BB961" s="24">
        <v>-9.4398720692734059</v>
      </c>
      <c r="BC961" s="24">
        <v>-6.1812309494416695</v>
      </c>
      <c r="BD961" s="24">
        <v>-9.4398720692734059</v>
      </c>
      <c r="BE961" s="24">
        <v>0</v>
      </c>
      <c r="BF961" s="24">
        <v>0</v>
      </c>
      <c r="BG961" s="24">
        <v>0</v>
      </c>
      <c r="BH961" s="24">
        <v>0</v>
      </c>
      <c r="BI961" s="24">
        <v>0</v>
      </c>
      <c r="BJ961" s="24">
        <v>0</v>
      </c>
      <c r="BK961" s="24">
        <v>0</v>
      </c>
      <c r="BL961" s="24">
        <v>0</v>
      </c>
    </row>
    <row r="962" spans="1:64" x14ac:dyDescent="0.25">
      <c r="A962" t="s">
        <v>5123</v>
      </c>
      <c r="B962">
        <v>238</v>
      </c>
      <c r="C962">
        <v>4</v>
      </c>
      <c r="D962">
        <v>20</v>
      </c>
      <c r="E962" s="24">
        <v>0</v>
      </c>
      <c r="F962" s="24">
        <v>0</v>
      </c>
      <c r="G962" s="24">
        <v>0</v>
      </c>
      <c r="H962" s="24">
        <v>0</v>
      </c>
      <c r="I962" s="24">
        <v>0</v>
      </c>
      <c r="J962" s="24">
        <v>0</v>
      </c>
      <c r="K962" s="24">
        <v>22698.565215408802</v>
      </c>
      <c r="L962" s="24">
        <v>-7483.5838355645537</v>
      </c>
      <c r="M962" s="24">
        <v>15214.981379844248</v>
      </c>
      <c r="N962" s="24">
        <v>-15214.981379844248</v>
      </c>
      <c r="O962" s="24">
        <v>-22698.565215408802</v>
      </c>
      <c r="P962" s="24">
        <v>0</v>
      </c>
      <c r="Q962" s="24">
        <v>9.2951553386847081</v>
      </c>
      <c r="R962" s="24">
        <v>-3.2042909676129057</v>
      </c>
      <c r="S962" s="24">
        <v>6.0908643710718025</v>
      </c>
      <c r="T962" s="24">
        <v>0</v>
      </c>
      <c r="U962" s="24">
        <v>0</v>
      </c>
      <c r="V962" s="24">
        <v>0</v>
      </c>
      <c r="W962" s="24">
        <v>0</v>
      </c>
      <c r="X962" s="24">
        <v>0</v>
      </c>
      <c r="Y962" s="24">
        <v>0</v>
      </c>
      <c r="Z962" s="24">
        <v>0</v>
      </c>
      <c r="AA962" s="24">
        <v>22698.565215408802</v>
      </c>
      <c r="AB962" s="24">
        <v>-7483.5838355645537</v>
      </c>
      <c r="AC962" s="24">
        <v>15214.981379844248</v>
      </c>
      <c r="AD962" s="24">
        <v>-15214.981379844248</v>
      </c>
      <c r="AE962" s="24">
        <v>-22698.565215408802</v>
      </c>
      <c r="AF962" s="24">
        <v>0</v>
      </c>
      <c r="AG962" s="24">
        <v>9.2951553386847081</v>
      </c>
      <c r="AH962" s="24">
        <v>-3.2042909676129057</v>
      </c>
      <c r="AI962" s="24">
        <v>6.0908643710718025</v>
      </c>
      <c r="AJ962" s="24">
        <v>0</v>
      </c>
      <c r="AK962" s="24">
        <v>0</v>
      </c>
      <c r="AL962" s="24">
        <v>0</v>
      </c>
      <c r="AM962" s="24">
        <v>0</v>
      </c>
      <c r="AN962" s="24">
        <v>0</v>
      </c>
      <c r="AO962" s="24">
        <v>0</v>
      </c>
      <c r="AP962" s="24">
        <v>0</v>
      </c>
      <c r="AQ962" s="24">
        <v>0</v>
      </c>
      <c r="AR962" s="24">
        <v>0</v>
      </c>
      <c r="AS962" s="24">
        <v>0</v>
      </c>
      <c r="AT962" s="24">
        <v>0</v>
      </c>
      <c r="AU962" s="24">
        <v>0</v>
      </c>
      <c r="AV962" s="24">
        <v>0</v>
      </c>
      <c r="AW962" s="24">
        <v>0</v>
      </c>
      <c r="AX962" s="24">
        <v>0</v>
      </c>
      <c r="AY962" s="24">
        <v>0</v>
      </c>
      <c r="AZ962" s="24">
        <v>0</v>
      </c>
      <c r="BA962" s="24">
        <v>-6.0908643710718025</v>
      </c>
      <c r="BB962" s="24">
        <v>-9.2951553386847081</v>
      </c>
      <c r="BC962" s="24">
        <v>-6.0908643710718025</v>
      </c>
      <c r="BD962" s="24">
        <v>-9.2951553386847081</v>
      </c>
      <c r="BE962" s="24">
        <v>0</v>
      </c>
      <c r="BF962" s="24">
        <v>0</v>
      </c>
      <c r="BG962" s="24">
        <v>0</v>
      </c>
      <c r="BH962" s="24">
        <v>0</v>
      </c>
      <c r="BI962" s="24">
        <v>0</v>
      </c>
      <c r="BJ962" s="24">
        <v>0</v>
      </c>
      <c r="BK962" s="24">
        <v>0</v>
      </c>
      <c r="BL962" s="24">
        <v>0</v>
      </c>
    </row>
    <row r="963" spans="1:64" x14ac:dyDescent="0.25">
      <c r="A963" t="s">
        <v>5123</v>
      </c>
      <c r="B963">
        <v>239</v>
      </c>
      <c r="C963">
        <v>4</v>
      </c>
      <c r="D963">
        <v>20</v>
      </c>
      <c r="E963" s="24">
        <v>0</v>
      </c>
      <c r="F963" s="24">
        <v>0</v>
      </c>
      <c r="G963" s="24">
        <v>0</v>
      </c>
      <c r="H963" s="24">
        <v>0</v>
      </c>
      <c r="I963" s="24">
        <v>0</v>
      </c>
      <c r="J963" s="24">
        <v>0</v>
      </c>
      <c r="K963" s="24">
        <v>22352.634722448885</v>
      </c>
      <c r="L963" s="24">
        <v>-7349.5306425020099</v>
      </c>
      <c r="M963" s="24">
        <v>15003.104079946876</v>
      </c>
      <c r="N963" s="24">
        <v>-15003.104079946876</v>
      </c>
      <c r="O963" s="24">
        <v>-22352.634722448885</v>
      </c>
      <c r="P963" s="24">
        <v>0</v>
      </c>
      <c r="Q963" s="24">
        <v>9.1531157450008322</v>
      </c>
      <c r="R963" s="24">
        <v>-3.150970711842092</v>
      </c>
      <c r="S963" s="24">
        <v>6.0021450331587403</v>
      </c>
      <c r="T963" s="24">
        <v>0</v>
      </c>
      <c r="U963" s="24">
        <v>0</v>
      </c>
      <c r="V963" s="24">
        <v>0</v>
      </c>
      <c r="W963" s="24">
        <v>0</v>
      </c>
      <c r="X963" s="24">
        <v>0</v>
      </c>
      <c r="Y963" s="24">
        <v>0</v>
      </c>
      <c r="Z963" s="24">
        <v>0</v>
      </c>
      <c r="AA963" s="24">
        <v>22352.634722448885</v>
      </c>
      <c r="AB963" s="24">
        <v>-7349.5306425020099</v>
      </c>
      <c r="AC963" s="24">
        <v>15003.104079946876</v>
      </c>
      <c r="AD963" s="24">
        <v>-15003.104079946876</v>
      </c>
      <c r="AE963" s="24">
        <v>-22352.634722448885</v>
      </c>
      <c r="AF963" s="24">
        <v>0</v>
      </c>
      <c r="AG963" s="24">
        <v>9.1531157450008322</v>
      </c>
      <c r="AH963" s="24">
        <v>-3.150970711842092</v>
      </c>
      <c r="AI963" s="24">
        <v>6.0021450331587403</v>
      </c>
      <c r="AJ963" s="24">
        <v>0</v>
      </c>
      <c r="AK963" s="24">
        <v>0</v>
      </c>
      <c r="AL963" s="24">
        <v>0</v>
      </c>
      <c r="AM963" s="24">
        <v>0</v>
      </c>
      <c r="AN963" s="24">
        <v>0</v>
      </c>
      <c r="AO963" s="24">
        <v>0</v>
      </c>
      <c r="AP963" s="24">
        <v>0</v>
      </c>
      <c r="AQ963" s="24">
        <v>0</v>
      </c>
      <c r="AR963" s="24">
        <v>0</v>
      </c>
      <c r="AS963" s="24">
        <v>0</v>
      </c>
      <c r="AT963" s="24">
        <v>0</v>
      </c>
      <c r="AU963" s="24">
        <v>0</v>
      </c>
      <c r="AV963" s="24">
        <v>0</v>
      </c>
      <c r="AW963" s="24">
        <v>0</v>
      </c>
      <c r="AX963" s="24">
        <v>0</v>
      </c>
      <c r="AY963" s="24">
        <v>0</v>
      </c>
      <c r="AZ963" s="24">
        <v>0</v>
      </c>
      <c r="BA963" s="24">
        <v>-6.0021450331587403</v>
      </c>
      <c r="BB963" s="24">
        <v>-9.1531157450008322</v>
      </c>
      <c r="BC963" s="24">
        <v>-6.0021450331587403</v>
      </c>
      <c r="BD963" s="24">
        <v>-9.1531157450008322</v>
      </c>
      <c r="BE963" s="24">
        <v>0</v>
      </c>
      <c r="BF963" s="24">
        <v>0</v>
      </c>
      <c r="BG963" s="24">
        <v>0</v>
      </c>
      <c r="BH963" s="24">
        <v>0</v>
      </c>
      <c r="BI963" s="24">
        <v>0</v>
      </c>
      <c r="BJ963" s="24">
        <v>0</v>
      </c>
      <c r="BK963" s="24">
        <v>0</v>
      </c>
      <c r="BL963" s="24">
        <v>0</v>
      </c>
    </row>
    <row r="964" spans="1:64" x14ac:dyDescent="0.25">
      <c r="A964" t="s">
        <v>5123</v>
      </c>
      <c r="B964">
        <v>240</v>
      </c>
      <c r="C964">
        <v>4</v>
      </c>
      <c r="D964">
        <v>20</v>
      </c>
      <c r="E964" s="24">
        <v>0</v>
      </c>
      <c r="F964" s="24">
        <v>0</v>
      </c>
      <c r="G964" s="24">
        <v>0</v>
      </c>
      <c r="H964" s="24">
        <v>0</v>
      </c>
      <c r="I964" s="24">
        <v>0</v>
      </c>
      <c r="J964" s="24">
        <v>0</v>
      </c>
      <c r="K964" s="24">
        <v>22013.004019811749</v>
      </c>
      <c r="L964" s="24">
        <v>-7218.0741591379046</v>
      </c>
      <c r="M964" s="24">
        <v>14794.929860673845</v>
      </c>
      <c r="N964" s="24">
        <v>-14794.929860673845</v>
      </c>
      <c r="O964" s="24">
        <v>-22013.004019811749</v>
      </c>
      <c r="P964" s="24">
        <v>0</v>
      </c>
      <c r="Q964" s="24">
        <v>9.0136949715597439</v>
      </c>
      <c r="R964" s="24">
        <v>-3.0986582723708125</v>
      </c>
      <c r="S964" s="24">
        <v>5.9150366991889314</v>
      </c>
      <c r="T964" s="24">
        <v>0</v>
      </c>
      <c r="U964" s="24">
        <v>0</v>
      </c>
      <c r="V964" s="24">
        <v>0</v>
      </c>
      <c r="W964" s="24">
        <v>0</v>
      </c>
      <c r="X964" s="24">
        <v>0</v>
      </c>
      <c r="Y964" s="24">
        <v>0</v>
      </c>
      <c r="Z964" s="24">
        <v>0</v>
      </c>
      <c r="AA964" s="24">
        <v>22013.004019811749</v>
      </c>
      <c r="AB964" s="24">
        <v>-7218.0741591379046</v>
      </c>
      <c r="AC964" s="24">
        <v>14794.929860673845</v>
      </c>
      <c r="AD964" s="24">
        <v>-14794.929860673845</v>
      </c>
      <c r="AE964" s="24">
        <v>-22013.004019811749</v>
      </c>
      <c r="AF964" s="24">
        <v>0</v>
      </c>
      <c r="AG964" s="24">
        <v>9.0136949715597439</v>
      </c>
      <c r="AH964" s="24">
        <v>-3.0986582723708125</v>
      </c>
      <c r="AI964" s="24">
        <v>5.9150366991889314</v>
      </c>
      <c r="AJ964" s="24">
        <v>0</v>
      </c>
      <c r="AK964" s="24">
        <v>0</v>
      </c>
      <c r="AL964" s="24">
        <v>0</v>
      </c>
      <c r="AM964" s="24">
        <v>0</v>
      </c>
      <c r="AN964" s="24">
        <v>0</v>
      </c>
      <c r="AO964" s="24">
        <v>0</v>
      </c>
      <c r="AP964" s="24">
        <v>0</v>
      </c>
      <c r="AQ964" s="24">
        <v>0</v>
      </c>
      <c r="AR964" s="24">
        <v>0</v>
      </c>
      <c r="AS964" s="24">
        <v>0</v>
      </c>
      <c r="AT964" s="24">
        <v>0</v>
      </c>
      <c r="AU964" s="24">
        <v>0</v>
      </c>
      <c r="AV964" s="24">
        <v>0</v>
      </c>
      <c r="AW964" s="24">
        <v>0</v>
      </c>
      <c r="AX964" s="24">
        <v>0</v>
      </c>
      <c r="AY964" s="24">
        <v>0</v>
      </c>
      <c r="AZ964" s="24">
        <v>0</v>
      </c>
      <c r="BA964" s="24">
        <v>-5.9150366991889314</v>
      </c>
      <c r="BB964" s="24">
        <v>-9.0136949715597439</v>
      </c>
      <c r="BC964" s="24">
        <v>-5.9150366991889314</v>
      </c>
      <c r="BD964" s="24">
        <v>-9.0136949715597439</v>
      </c>
      <c r="BE964" s="24">
        <v>0</v>
      </c>
      <c r="BF964" s="24">
        <v>0</v>
      </c>
      <c r="BG964" s="24">
        <v>0</v>
      </c>
      <c r="BH964" s="24">
        <v>0</v>
      </c>
      <c r="BI964" s="24">
        <v>0</v>
      </c>
      <c r="BJ964" s="24">
        <v>0</v>
      </c>
      <c r="BK964" s="24">
        <v>0</v>
      </c>
      <c r="BL964" s="24">
        <v>0</v>
      </c>
    </row>
    <row r="965" spans="1:64" x14ac:dyDescent="0.25">
      <c r="A965" t="s">
        <v>5123</v>
      </c>
      <c r="B965">
        <v>241</v>
      </c>
      <c r="C965">
        <v>1</v>
      </c>
      <c r="D965">
        <v>21</v>
      </c>
      <c r="E965" s="24">
        <v>0</v>
      </c>
      <c r="F965" s="24">
        <v>0</v>
      </c>
      <c r="G965" s="24">
        <v>0</v>
      </c>
      <c r="H965" s="24">
        <v>0</v>
      </c>
      <c r="I965" s="24">
        <v>0</v>
      </c>
      <c r="J965" s="24">
        <v>0</v>
      </c>
      <c r="K965" s="24">
        <v>713276.27857388556</v>
      </c>
      <c r="L965" s="24">
        <v>-220987.03305418789</v>
      </c>
      <c r="M965" s="24">
        <v>492289.24551969767</v>
      </c>
      <c r="N965" s="24">
        <v>-492289.24551969767</v>
      </c>
      <c r="O965" s="24">
        <v>-713276.27857388556</v>
      </c>
      <c r="P965" s="24">
        <v>0</v>
      </c>
      <c r="Q965" s="24">
        <v>97.527046147293731</v>
      </c>
      <c r="R965" s="24">
        <v>-97.527046147293731</v>
      </c>
      <c r="S965" s="24">
        <v>194.51158753584241</v>
      </c>
      <c r="T965" s="24">
        <v>0</v>
      </c>
      <c r="U965" s="24">
        <v>0</v>
      </c>
      <c r="V965" s="24">
        <v>0</v>
      </c>
      <c r="W965" s="24">
        <v>0</v>
      </c>
      <c r="X965" s="24">
        <v>0</v>
      </c>
      <c r="Y965" s="24">
        <v>0</v>
      </c>
      <c r="Z965" s="24">
        <v>0</v>
      </c>
      <c r="AA965" s="24">
        <v>713276.27857388556</v>
      </c>
      <c r="AB965" s="24">
        <v>-220987.03305418789</v>
      </c>
      <c r="AC965" s="24">
        <v>492289.24551969767</v>
      </c>
      <c r="AD965" s="24">
        <v>-492289.24551969767</v>
      </c>
      <c r="AE965" s="24">
        <v>-713276.27857388556</v>
      </c>
      <c r="AF965" s="24">
        <v>0</v>
      </c>
      <c r="AG965" s="24">
        <v>97.527046147293731</v>
      </c>
      <c r="AH965" s="24">
        <v>-97.527046147293731</v>
      </c>
      <c r="AI965" s="24">
        <v>194.51158753584241</v>
      </c>
      <c r="AJ965" s="24">
        <v>0</v>
      </c>
      <c r="AK965" s="24">
        <v>0</v>
      </c>
      <c r="AL965" s="24">
        <v>0</v>
      </c>
      <c r="AM965" s="24">
        <v>0</v>
      </c>
      <c r="AN965" s="24">
        <v>0</v>
      </c>
      <c r="AO965" s="24">
        <v>0</v>
      </c>
      <c r="AP965" s="24">
        <v>0</v>
      </c>
      <c r="AQ965" s="24">
        <v>0</v>
      </c>
      <c r="AR965" s="24">
        <v>0</v>
      </c>
      <c r="AS965" s="24">
        <v>0</v>
      </c>
      <c r="AT965" s="24">
        <v>0</v>
      </c>
      <c r="AU965" s="24">
        <v>0</v>
      </c>
      <c r="AV965" s="24">
        <v>0</v>
      </c>
      <c r="AW965" s="24">
        <v>0</v>
      </c>
      <c r="AX965" s="24">
        <v>0</v>
      </c>
      <c r="AY965" s="24">
        <v>0</v>
      </c>
      <c r="AZ965" s="24">
        <v>0</v>
      </c>
      <c r="BA965" s="24">
        <v>-194.51158753584241</v>
      </c>
      <c r="BB965" s="24">
        <v>-292.03863368313614</v>
      </c>
      <c r="BC965" s="24">
        <v>-194.51158753584241</v>
      </c>
      <c r="BD965" s="24">
        <v>-292.03863368313614</v>
      </c>
      <c r="BE965" s="24">
        <v>0</v>
      </c>
      <c r="BF965" s="24">
        <v>0</v>
      </c>
      <c r="BG965" s="24">
        <v>0</v>
      </c>
      <c r="BH965" s="24">
        <v>0</v>
      </c>
      <c r="BI965" s="24">
        <v>0</v>
      </c>
      <c r="BJ965" s="24">
        <v>0</v>
      </c>
      <c r="BK965" s="24">
        <v>0</v>
      </c>
      <c r="BL965" s="24">
        <v>0</v>
      </c>
    </row>
    <row r="966" spans="1:64" x14ac:dyDescent="0.25">
      <c r="A966" t="s">
        <v>5124</v>
      </c>
      <c r="B966">
        <v>1</v>
      </c>
      <c r="C966">
        <v>1</v>
      </c>
      <c r="D966">
        <v>1</v>
      </c>
      <c r="E966" s="24">
        <v>0</v>
      </c>
      <c r="F966" s="24">
        <v>0</v>
      </c>
      <c r="G966" s="24">
        <v>0</v>
      </c>
      <c r="H966" s="24">
        <v>0</v>
      </c>
      <c r="I966" s="24">
        <v>0</v>
      </c>
      <c r="J966" s="24">
        <v>0</v>
      </c>
      <c r="K966" s="24">
        <v>0</v>
      </c>
      <c r="L966" s="24">
        <v>0</v>
      </c>
      <c r="M966" s="24">
        <v>0</v>
      </c>
      <c r="N966" s="24">
        <v>0</v>
      </c>
      <c r="O966" s="24">
        <v>0</v>
      </c>
      <c r="P966" s="24">
        <v>0</v>
      </c>
      <c r="Q966" s="24">
        <v>0</v>
      </c>
      <c r="R966" s="24">
        <v>0</v>
      </c>
      <c r="S966" s="24">
        <v>0</v>
      </c>
      <c r="T966" s="24">
        <v>0</v>
      </c>
      <c r="U966" s="24">
        <v>0</v>
      </c>
      <c r="V966" s="24">
        <v>0</v>
      </c>
      <c r="W966" s="24">
        <v>0</v>
      </c>
      <c r="X966" s="24">
        <v>0</v>
      </c>
      <c r="Y966" s="24">
        <v>0</v>
      </c>
      <c r="Z966" s="24">
        <v>0</v>
      </c>
      <c r="AA966" s="24">
        <v>0</v>
      </c>
      <c r="AB966" s="24">
        <v>0</v>
      </c>
      <c r="AC966" s="24">
        <v>0</v>
      </c>
      <c r="AD966" s="24">
        <v>0</v>
      </c>
      <c r="AE966" s="24">
        <v>0</v>
      </c>
      <c r="AF966" s="24">
        <v>0</v>
      </c>
      <c r="AG966" s="24">
        <v>0</v>
      </c>
      <c r="AH966" s="24">
        <v>0</v>
      </c>
      <c r="AI966" s="24">
        <v>0</v>
      </c>
      <c r="AJ966" s="24">
        <v>0</v>
      </c>
      <c r="AK966" s="24">
        <v>0</v>
      </c>
      <c r="AL966" s="24">
        <v>0</v>
      </c>
      <c r="AM966" s="24">
        <v>0</v>
      </c>
      <c r="AN966" s="24">
        <v>0</v>
      </c>
      <c r="AO966" s="24">
        <v>0</v>
      </c>
      <c r="AP966" s="24">
        <v>0</v>
      </c>
      <c r="AQ966" s="24">
        <v>0</v>
      </c>
      <c r="AR966" s="24">
        <v>0</v>
      </c>
      <c r="AS966" s="24">
        <v>0</v>
      </c>
      <c r="AT966" s="24">
        <v>0</v>
      </c>
      <c r="AU966" s="24">
        <v>0</v>
      </c>
      <c r="AV966" s="24">
        <v>0</v>
      </c>
      <c r="AW966" s="24">
        <v>0</v>
      </c>
      <c r="AX966" s="24">
        <v>0</v>
      </c>
      <c r="AY966" s="24">
        <v>0</v>
      </c>
      <c r="AZ966" s="24">
        <v>0</v>
      </c>
      <c r="BA966" s="24">
        <v>0</v>
      </c>
      <c r="BB966" s="24">
        <v>0</v>
      </c>
      <c r="BC966" s="24">
        <v>0</v>
      </c>
      <c r="BD966" s="24">
        <v>0</v>
      </c>
      <c r="BE966" s="24">
        <v>0</v>
      </c>
      <c r="BF966" s="24">
        <v>0</v>
      </c>
      <c r="BG966" s="24">
        <v>0</v>
      </c>
      <c r="BH966" s="24">
        <v>0</v>
      </c>
      <c r="BI966" s="24">
        <v>0</v>
      </c>
      <c r="BJ966" s="24">
        <v>0</v>
      </c>
      <c r="BK966" s="24">
        <v>0</v>
      </c>
      <c r="BL966" s="24">
        <v>0</v>
      </c>
    </row>
    <row r="967" spans="1:64" x14ac:dyDescent="0.25">
      <c r="A967" t="s">
        <v>5124</v>
      </c>
      <c r="B967">
        <v>2</v>
      </c>
      <c r="C967">
        <v>1</v>
      </c>
      <c r="D967">
        <v>1</v>
      </c>
      <c r="E967" s="24">
        <v>0</v>
      </c>
      <c r="F967" s="24">
        <v>0</v>
      </c>
      <c r="G967" s="24">
        <v>0</v>
      </c>
      <c r="H967" s="24">
        <v>0</v>
      </c>
      <c r="I967" s="24">
        <v>0</v>
      </c>
      <c r="J967" s="24">
        <v>0</v>
      </c>
      <c r="K967" s="24">
        <v>0</v>
      </c>
      <c r="L967" s="24">
        <v>0</v>
      </c>
      <c r="M967" s="24">
        <v>0</v>
      </c>
      <c r="N967" s="24">
        <v>0</v>
      </c>
      <c r="O967" s="24">
        <v>0</v>
      </c>
      <c r="P967" s="24">
        <v>0</v>
      </c>
      <c r="Q967" s="24">
        <v>0</v>
      </c>
      <c r="R967" s="24">
        <v>0</v>
      </c>
      <c r="S967" s="24">
        <v>0</v>
      </c>
      <c r="T967" s="24">
        <v>0</v>
      </c>
      <c r="U967" s="24">
        <v>0</v>
      </c>
      <c r="V967" s="24">
        <v>0</v>
      </c>
      <c r="W967" s="24">
        <v>0</v>
      </c>
      <c r="X967" s="24">
        <v>0</v>
      </c>
      <c r="Y967" s="24">
        <v>0</v>
      </c>
      <c r="Z967" s="24">
        <v>0</v>
      </c>
      <c r="AA967" s="24">
        <v>0</v>
      </c>
      <c r="AB967" s="24">
        <v>0</v>
      </c>
      <c r="AC967" s="24">
        <v>0</v>
      </c>
      <c r="AD967" s="24">
        <v>0</v>
      </c>
      <c r="AE967" s="24">
        <v>0</v>
      </c>
      <c r="AF967" s="24">
        <v>0</v>
      </c>
      <c r="AG967" s="24">
        <v>0</v>
      </c>
      <c r="AH967" s="24">
        <v>0</v>
      </c>
      <c r="AI967" s="24">
        <v>0</v>
      </c>
      <c r="AJ967" s="24">
        <v>0</v>
      </c>
      <c r="AK967" s="24">
        <v>0</v>
      </c>
      <c r="AL967" s="24">
        <v>0</v>
      </c>
      <c r="AM967" s="24">
        <v>0</v>
      </c>
      <c r="AN967" s="24">
        <v>0</v>
      </c>
      <c r="AO967" s="24">
        <v>0</v>
      </c>
      <c r="AP967" s="24">
        <v>0</v>
      </c>
      <c r="AQ967" s="24">
        <v>0</v>
      </c>
      <c r="AR967" s="24">
        <v>0</v>
      </c>
      <c r="AS967" s="24">
        <v>0</v>
      </c>
      <c r="AT967" s="24">
        <v>0</v>
      </c>
      <c r="AU967" s="24">
        <v>0</v>
      </c>
      <c r="AV967" s="24">
        <v>0</v>
      </c>
      <c r="AW967" s="24">
        <v>0</v>
      </c>
      <c r="AX967" s="24">
        <v>0</v>
      </c>
      <c r="AY967" s="24">
        <v>0</v>
      </c>
      <c r="AZ967" s="24">
        <v>0</v>
      </c>
      <c r="BA967" s="24">
        <v>0</v>
      </c>
      <c r="BB967" s="24">
        <v>0</v>
      </c>
      <c r="BC967" s="24">
        <v>0</v>
      </c>
      <c r="BD967" s="24">
        <v>0</v>
      </c>
      <c r="BE967" s="24">
        <v>0</v>
      </c>
      <c r="BF967" s="24">
        <v>0</v>
      </c>
      <c r="BG967" s="24">
        <v>0</v>
      </c>
      <c r="BH967" s="24">
        <v>0</v>
      </c>
      <c r="BI967" s="24">
        <v>0</v>
      </c>
      <c r="BJ967" s="24">
        <v>0</v>
      </c>
      <c r="BK967" s="24">
        <v>0</v>
      </c>
      <c r="BL967" s="24">
        <v>0</v>
      </c>
    </row>
    <row r="968" spans="1:64" x14ac:dyDescent="0.25">
      <c r="A968" t="s">
        <v>5124</v>
      </c>
      <c r="B968">
        <v>3</v>
      </c>
      <c r="C968">
        <v>1</v>
      </c>
      <c r="D968">
        <v>1</v>
      </c>
      <c r="E968" s="24">
        <v>0</v>
      </c>
      <c r="F968" s="24">
        <v>0</v>
      </c>
      <c r="G968" s="24">
        <v>0</v>
      </c>
      <c r="H968" s="24">
        <v>0</v>
      </c>
      <c r="I968" s="24">
        <v>0</v>
      </c>
      <c r="J968" s="24">
        <v>0</v>
      </c>
      <c r="K968" s="24">
        <v>0</v>
      </c>
      <c r="L968" s="24">
        <v>0</v>
      </c>
      <c r="M968" s="24">
        <v>0</v>
      </c>
      <c r="N968" s="24">
        <v>0</v>
      </c>
      <c r="O968" s="24">
        <v>0</v>
      </c>
      <c r="P968" s="24">
        <v>0</v>
      </c>
      <c r="Q968" s="24">
        <v>0</v>
      </c>
      <c r="R968" s="24">
        <v>0</v>
      </c>
      <c r="S968" s="24">
        <v>0</v>
      </c>
      <c r="T968" s="24">
        <v>0</v>
      </c>
      <c r="U968" s="24">
        <v>0</v>
      </c>
      <c r="V968" s="24">
        <v>0</v>
      </c>
      <c r="W968" s="24">
        <v>0</v>
      </c>
      <c r="X968" s="24">
        <v>0</v>
      </c>
      <c r="Y968" s="24">
        <v>0</v>
      </c>
      <c r="Z968" s="24">
        <v>0</v>
      </c>
      <c r="AA968" s="24">
        <v>0</v>
      </c>
      <c r="AB968" s="24">
        <v>0</v>
      </c>
      <c r="AC968" s="24">
        <v>0</v>
      </c>
      <c r="AD968" s="24">
        <v>0</v>
      </c>
      <c r="AE968" s="24">
        <v>0</v>
      </c>
      <c r="AF968" s="24">
        <v>0</v>
      </c>
      <c r="AG968" s="24">
        <v>0</v>
      </c>
      <c r="AH968" s="24">
        <v>0</v>
      </c>
      <c r="AI968" s="24">
        <v>0</v>
      </c>
      <c r="AJ968" s="24">
        <v>0</v>
      </c>
      <c r="AK968" s="24">
        <v>0</v>
      </c>
      <c r="AL968" s="24">
        <v>0</v>
      </c>
      <c r="AM968" s="24">
        <v>0</v>
      </c>
      <c r="AN968" s="24">
        <v>0</v>
      </c>
      <c r="AO968" s="24">
        <v>0</v>
      </c>
      <c r="AP968" s="24">
        <v>0</v>
      </c>
      <c r="AQ968" s="24">
        <v>0</v>
      </c>
      <c r="AR968" s="24">
        <v>0</v>
      </c>
      <c r="AS968" s="24">
        <v>0</v>
      </c>
      <c r="AT968" s="24">
        <v>0</v>
      </c>
      <c r="AU968" s="24">
        <v>0</v>
      </c>
      <c r="AV968" s="24">
        <v>0</v>
      </c>
      <c r="AW968" s="24">
        <v>0</v>
      </c>
      <c r="AX968" s="24">
        <v>0</v>
      </c>
      <c r="AY968" s="24">
        <v>0</v>
      </c>
      <c r="AZ968" s="24">
        <v>0</v>
      </c>
      <c r="BA968" s="24">
        <v>0</v>
      </c>
      <c r="BB968" s="24">
        <v>0</v>
      </c>
      <c r="BC968" s="24">
        <v>0</v>
      </c>
      <c r="BD968" s="24">
        <v>0</v>
      </c>
      <c r="BE968" s="24">
        <v>0</v>
      </c>
      <c r="BF968" s="24">
        <v>0</v>
      </c>
      <c r="BG968" s="24">
        <v>0</v>
      </c>
      <c r="BH968" s="24">
        <v>0</v>
      </c>
      <c r="BI968" s="24">
        <v>0</v>
      </c>
      <c r="BJ968" s="24">
        <v>0</v>
      </c>
      <c r="BK968" s="24">
        <v>0</v>
      </c>
      <c r="BL968" s="24">
        <v>0</v>
      </c>
    </row>
    <row r="969" spans="1:64" x14ac:dyDescent="0.25">
      <c r="A969" t="s">
        <v>5124</v>
      </c>
      <c r="B969">
        <v>4</v>
      </c>
      <c r="C969">
        <v>2</v>
      </c>
      <c r="D969">
        <v>1</v>
      </c>
      <c r="E969" s="24">
        <v>0</v>
      </c>
      <c r="F969" s="24">
        <v>0</v>
      </c>
      <c r="G969" s="24">
        <v>0</v>
      </c>
      <c r="H969" s="24">
        <v>0</v>
      </c>
      <c r="I969" s="24">
        <v>0</v>
      </c>
      <c r="J969" s="24">
        <v>0</v>
      </c>
      <c r="K969" s="24">
        <v>0</v>
      </c>
      <c r="L969" s="24">
        <v>0</v>
      </c>
      <c r="M969" s="24">
        <v>0</v>
      </c>
      <c r="N969" s="24">
        <v>0</v>
      </c>
      <c r="O969" s="24">
        <v>0</v>
      </c>
      <c r="P969" s="24">
        <v>0</v>
      </c>
      <c r="Q969" s="24">
        <v>0</v>
      </c>
      <c r="R969" s="24">
        <v>0</v>
      </c>
      <c r="S969" s="24">
        <v>0</v>
      </c>
      <c r="T969" s="24">
        <v>0</v>
      </c>
      <c r="U969" s="24">
        <v>0</v>
      </c>
      <c r="V969" s="24">
        <v>0</v>
      </c>
      <c r="W969" s="24">
        <v>0</v>
      </c>
      <c r="X969" s="24">
        <v>0</v>
      </c>
      <c r="Y969" s="24">
        <v>0</v>
      </c>
      <c r="Z969" s="24">
        <v>0</v>
      </c>
      <c r="AA969" s="24">
        <v>0</v>
      </c>
      <c r="AB969" s="24">
        <v>0</v>
      </c>
      <c r="AC969" s="24">
        <v>0</v>
      </c>
      <c r="AD969" s="24">
        <v>0</v>
      </c>
      <c r="AE969" s="24">
        <v>0</v>
      </c>
      <c r="AF969" s="24">
        <v>0</v>
      </c>
      <c r="AG969" s="24">
        <v>0</v>
      </c>
      <c r="AH969" s="24">
        <v>0</v>
      </c>
      <c r="AI969" s="24">
        <v>0</v>
      </c>
      <c r="AJ969" s="24">
        <v>0</v>
      </c>
      <c r="AK969" s="24">
        <v>0</v>
      </c>
      <c r="AL969" s="24">
        <v>0</v>
      </c>
      <c r="AM969" s="24">
        <v>0</v>
      </c>
      <c r="AN969" s="24">
        <v>0</v>
      </c>
      <c r="AO969" s="24">
        <v>0</v>
      </c>
      <c r="AP969" s="24">
        <v>0</v>
      </c>
      <c r="AQ969" s="24">
        <v>0</v>
      </c>
      <c r="AR969" s="24">
        <v>0</v>
      </c>
      <c r="AS969" s="24">
        <v>0</v>
      </c>
      <c r="AT969" s="24">
        <v>0</v>
      </c>
      <c r="AU969" s="24">
        <v>0</v>
      </c>
      <c r="AV969" s="24">
        <v>0</v>
      </c>
      <c r="AW969" s="24">
        <v>0</v>
      </c>
      <c r="AX969" s="24">
        <v>0</v>
      </c>
      <c r="AY969" s="24">
        <v>0</v>
      </c>
      <c r="AZ969" s="24">
        <v>0</v>
      </c>
      <c r="BA969" s="24">
        <v>0</v>
      </c>
      <c r="BB969" s="24">
        <v>0</v>
      </c>
      <c r="BC969" s="24">
        <v>0</v>
      </c>
      <c r="BD969" s="24">
        <v>0</v>
      </c>
      <c r="BE969" s="24">
        <v>0</v>
      </c>
      <c r="BF969" s="24">
        <v>0</v>
      </c>
      <c r="BG969" s="24">
        <v>0</v>
      </c>
      <c r="BH969" s="24">
        <v>0</v>
      </c>
      <c r="BI969" s="24">
        <v>0</v>
      </c>
      <c r="BJ969" s="24">
        <v>0</v>
      </c>
      <c r="BK969" s="24">
        <v>0</v>
      </c>
      <c r="BL969" s="24">
        <v>0</v>
      </c>
    </row>
    <row r="970" spans="1:64" x14ac:dyDescent="0.25">
      <c r="A970" t="s">
        <v>5124</v>
      </c>
      <c r="B970">
        <v>5</v>
      </c>
      <c r="C970">
        <v>2</v>
      </c>
      <c r="D970">
        <v>1</v>
      </c>
      <c r="E970" s="24">
        <v>0</v>
      </c>
      <c r="F970" s="24">
        <v>0</v>
      </c>
      <c r="G970" s="24">
        <v>0</v>
      </c>
      <c r="H970" s="24">
        <v>0</v>
      </c>
      <c r="I970" s="24">
        <v>0</v>
      </c>
      <c r="J970" s="24">
        <v>0</v>
      </c>
      <c r="K970" s="24">
        <v>0</v>
      </c>
      <c r="L970" s="24">
        <v>0</v>
      </c>
      <c r="M970" s="24">
        <v>0</v>
      </c>
      <c r="N970" s="24">
        <v>0</v>
      </c>
      <c r="O970" s="24">
        <v>0</v>
      </c>
      <c r="P970" s="24">
        <v>0</v>
      </c>
      <c r="Q970" s="24">
        <v>0</v>
      </c>
      <c r="R970" s="24">
        <v>0</v>
      </c>
      <c r="S970" s="24">
        <v>0</v>
      </c>
      <c r="T970" s="24">
        <v>0</v>
      </c>
      <c r="U970" s="24">
        <v>0</v>
      </c>
      <c r="V970" s="24">
        <v>0</v>
      </c>
      <c r="W970" s="24">
        <v>0</v>
      </c>
      <c r="X970" s="24">
        <v>0</v>
      </c>
      <c r="Y970" s="24">
        <v>0</v>
      </c>
      <c r="Z970" s="24">
        <v>0</v>
      </c>
      <c r="AA970" s="24">
        <v>0</v>
      </c>
      <c r="AB970" s="24">
        <v>0</v>
      </c>
      <c r="AC970" s="24">
        <v>0</v>
      </c>
      <c r="AD970" s="24">
        <v>0</v>
      </c>
      <c r="AE970" s="24">
        <v>0</v>
      </c>
      <c r="AF970" s="24">
        <v>0</v>
      </c>
      <c r="AG970" s="24">
        <v>0</v>
      </c>
      <c r="AH970" s="24">
        <v>0</v>
      </c>
      <c r="AI970" s="24">
        <v>0</v>
      </c>
      <c r="AJ970" s="24">
        <v>0</v>
      </c>
      <c r="AK970" s="24">
        <v>0</v>
      </c>
      <c r="AL970" s="24">
        <v>0</v>
      </c>
      <c r="AM970" s="24">
        <v>0</v>
      </c>
      <c r="AN970" s="24">
        <v>0</v>
      </c>
      <c r="AO970" s="24">
        <v>0</v>
      </c>
      <c r="AP970" s="24">
        <v>0</v>
      </c>
      <c r="AQ970" s="24">
        <v>0</v>
      </c>
      <c r="AR970" s="24">
        <v>0</v>
      </c>
      <c r="AS970" s="24">
        <v>0</v>
      </c>
      <c r="AT970" s="24">
        <v>0</v>
      </c>
      <c r="AU970" s="24">
        <v>0</v>
      </c>
      <c r="AV970" s="24">
        <v>0</v>
      </c>
      <c r="AW970" s="24">
        <v>0</v>
      </c>
      <c r="AX970" s="24">
        <v>0</v>
      </c>
      <c r="AY970" s="24">
        <v>0</v>
      </c>
      <c r="AZ970" s="24">
        <v>0</v>
      </c>
      <c r="BA970" s="24">
        <v>0</v>
      </c>
      <c r="BB970" s="24">
        <v>0</v>
      </c>
      <c r="BC970" s="24">
        <v>0</v>
      </c>
      <c r="BD970" s="24">
        <v>0</v>
      </c>
      <c r="BE970" s="24">
        <v>0</v>
      </c>
      <c r="BF970" s="24">
        <v>0</v>
      </c>
      <c r="BG970" s="24">
        <v>0</v>
      </c>
      <c r="BH970" s="24">
        <v>0</v>
      </c>
      <c r="BI970" s="24">
        <v>0</v>
      </c>
      <c r="BJ970" s="24">
        <v>0</v>
      </c>
      <c r="BK970" s="24">
        <v>0</v>
      </c>
      <c r="BL970" s="24">
        <v>0</v>
      </c>
    </row>
    <row r="971" spans="1:64" x14ac:dyDescent="0.25">
      <c r="A971" t="s">
        <v>5124</v>
      </c>
      <c r="B971">
        <v>6</v>
      </c>
      <c r="C971">
        <v>2</v>
      </c>
      <c r="D971">
        <v>1</v>
      </c>
      <c r="E971" s="24">
        <v>0</v>
      </c>
      <c r="F971" s="24">
        <v>0</v>
      </c>
      <c r="G971" s="24">
        <v>0</v>
      </c>
      <c r="H971" s="24">
        <v>0</v>
      </c>
      <c r="I971" s="24">
        <v>0</v>
      </c>
      <c r="J971" s="24">
        <v>0</v>
      </c>
      <c r="K971" s="24">
        <v>0</v>
      </c>
      <c r="L971" s="24">
        <v>0</v>
      </c>
      <c r="M971" s="24">
        <v>0</v>
      </c>
      <c r="N971" s="24">
        <v>0</v>
      </c>
      <c r="O971" s="24">
        <v>0</v>
      </c>
      <c r="P971" s="24">
        <v>0</v>
      </c>
      <c r="Q971" s="24">
        <v>0</v>
      </c>
      <c r="R971" s="24">
        <v>0</v>
      </c>
      <c r="S971" s="24">
        <v>0</v>
      </c>
      <c r="T971" s="24">
        <v>0</v>
      </c>
      <c r="U971" s="24">
        <v>0</v>
      </c>
      <c r="V971" s="24">
        <v>0</v>
      </c>
      <c r="W971" s="24">
        <v>0</v>
      </c>
      <c r="X971" s="24">
        <v>0</v>
      </c>
      <c r="Y971" s="24">
        <v>0</v>
      </c>
      <c r="Z971" s="24">
        <v>0</v>
      </c>
      <c r="AA971" s="24">
        <v>0</v>
      </c>
      <c r="AB971" s="24">
        <v>0</v>
      </c>
      <c r="AC971" s="24">
        <v>0</v>
      </c>
      <c r="AD971" s="24">
        <v>0</v>
      </c>
      <c r="AE971" s="24">
        <v>0</v>
      </c>
      <c r="AF971" s="24">
        <v>0</v>
      </c>
      <c r="AG971" s="24">
        <v>0</v>
      </c>
      <c r="AH971" s="24">
        <v>0</v>
      </c>
      <c r="AI971" s="24">
        <v>0</v>
      </c>
      <c r="AJ971" s="24">
        <v>0</v>
      </c>
      <c r="AK971" s="24">
        <v>0</v>
      </c>
      <c r="AL971" s="24">
        <v>0</v>
      </c>
      <c r="AM971" s="24">
        <v>0</v>
      </c>
      <c r="AN971" s="24">
        <v>0</v>
      </c>
      <c r="AO971" s="24">
        <v>0</v>
      </c>
      <c r="AP971" s="24">
        <v>0</v>
      </c>
      <c r="AQ971" s="24">
        <v>0</v>
      </c>
      <c r="AR971" s="24">
        <v>0</v>
      </c>
      <c r="AS971" s="24">
        <v>0</v>
      </c>
      <c r="AT971" s="24">
        <v>0</v>
      </c>
      <c r="AU971" s="24">
        <v>0</v>
      </c>
      <c r="AV971" s="24">
        <v>0</v>
      </c>
      <c r="AW971" s="24">
        <v>0</v>
      </c>
      <c r="AX971" s="24">
        <v>0</v>
      </c>
      <c r="AY971" s="24">
        <v>0</v>
      </c>
      <c r="AZ971" s="24">
        <v>0</v>
      </c>
      <c r="BA971" s="24">
        <v>0</v>
      </c>
      <c r="BB971" s="24">
        <v>0</v>
      </c>
      <c r="BC971" s="24">
        <v>0</v>
      </c>
      <c r="BD971" s="24">
        <v>0</v>
      </c>
      <c r="BE971" s="24">
        <v>0</v>
      </c>
      <c r="BF971" s="24">
        <v>0</v>
      </c>
      <c r="BG971" s="24">
        <v>0</v>
      </c>
      <c r="BH971" s="24">
        <v>0</v>
      </c>
      <c r="BI971" s="24">
        <v>0</v>
      </c>
      <c r="BJ971" s="24">
        <v>0</v>
      </c>
      <c r="BK971" s="24">
        <v>0</v>
      </c>
      <c r="BL971" s="24">
        <v>0</v>
      </c>
    </row>
    <row r="972" spans="1:64" x14ac:dyDescent="0.25">
      <c r="A972" t="s">
        <v>5124</v>
      </c>
      <c r="B972">
        <v>7</v>
      </c>
      <c r="C972">
        <v>3</v>
      </c>
      <c r="D972">
        <v>1</v>
      </c>
      <c r="E972" s="24">
        <v>250000</v>
      </c>
      <c r="F972" s="24">
        <v>41666.666666666664</v>
      </c>
      <c r="G972" s="24">
        <v>150000</v>
      </c>
      <c r="H972" s="24">
        <v>24999.999999999996</v>
      </c>
      <c r="I972" s="24">
        <v>12500</v>
      </c>
      <c r="J972" s="24">
        <v>2083.3333333333335</v>
      </c>
      <c r="K972" s="24">
        <v>2925.9040104641513</v>
      </c>
      <c r="L972" s="24">
        <v>6193.5715374243882</v>
      </c>
      <c r="M972" s="24">
        <v>9119.4755478885399</v>
      </c>
      <c r="N972" s="24">
        <v>1297.1911187781261</v>
      </c>
      <c r="O972" s="24">
        <v>7490.7626562025143</v>
      </c>
      <c r="P972" s="24">
        <v>10416.666666666666</v>
      </c>
      <c r="Q972" s="24">
        <v>1.8039496381432543</v>
      </c>
      <c r="R972" s="24">
        <v>2.9781437270465716</v>
      </c>
      <c r="S972" s="24">
        <v>4.7820933651898256</v>
      </c>
      <c r="T972" s="24">
        <v>5.208333333333333</v>
      </c>
      <c r="U972" s="24">
        <v>250000</v>
      </c>
      <c r="V972" s="24">
        <v>41666.666666666664</v>
      </c>
      <c r="W972" s="24">
        <v>150000</v>
      </c>
      <c r="X972" s="24">
        <v>24999.999999999996</v>
      </c>
      <c r="Y972" s="24">
        <v>0</v>
      </c>
      <c r="Z972" s="24">
        <v>0</v>
      </c>
      <c r="AA972" s="24">
        <v>2925.9040104641513</v>
      </c>
      <c r="AB972" s="24">
        <v>6193.5715374243882</v>
      </c>
      <c r="AC972" s="24">
        <v>9119.4755478885399</v>
      </c>
      <c r="AD972" s="24">
        <v>1297.1911187781261</v>
      </c>
      <c r="AE972" s="24">
        <v>7490.7626562025143</v>
      </c>
      <c r="AF972" s="24">
        <v>10416.666666666666</v>
      </c>
      <c r="AG972" s="24">
        <v>1.8039496381432543</v>
      </c>
      <c r="AH972" s="24">
        <v>2.9781437270465716</v>
      </c>
      <c r="AI972" s="24">
        <v>4.7820933651898256</v>
      </c>
      <c r="AJ972" s="24">
        <v>5.208333333333333</v>
      </c>
      <c r="AK972" s="24">
        <v>0</v>
      </c>
      <c r="AL972" s="24">
        <v>0</v>
      </c>
      <c r="AM972" s="24">
        <v>0</v>
      </c>
      <c r="AN972" s="24">
        <v>0</v>
      </c>
      <c r="AO972" s="24">
        <v>12500</v>
      </c>
      <c r="AP972" s="24">
        <v>2083.3333333333335</v>
      </c>
      <c r="AQ972" s="24">
        <v>0</v>
      </c>
      <c r="AR972" s="24">
        <v>0</v>
      </c>
      <c r="AS972" s="24">
        <v>0</v>
      </c>
      <c r="AT972" s="24">
        <v>0</v>
      </c>
      <c r="AU972" s="24">
        <v>0</v>
      </c>
      <c r="AV972" s="24">
        <v>0</v>
      </c>
      <c r="AW972" s="24">
        <v>0</v>
      </c>
      <c r="AX972" s="24">
        <v>0</v>
      </c>
      <c r="AY972" s="24">
        <v>0</v>
      </c>
      <c r="AZ972" s="24">
        <v>0</v>
      </c>
      <c r="BA972" s="24">
        <v>0.4262399681435074</v>
      </c>
      <c r="BB972" s="24">
        <v>3.404383695190079</v>
      </c>
      <c r="BC972" s="24">
        <v>0.4262399681435074</v>
      </c>
      <c r="BD972" s="24">
        <v>3.404383695190079</v>
      </c>
      <c r="BE972" s="24">
        <v>0</v>
      </c>
      <c r="BF972" s="24">
        <v>0</v>
      </c>
      <c r="BG972" s="24">
        <v>250000</v>
      </c>
      <c r="BH972" s="24">
        <v>41666.666666666664</v>
      </c>
      <c r="BI972" s="24">
        <v>0</v>
      </c>
      <c r="BJ972" s="24">
        <v>0</v>
      </c>
      <c r="BK972" s="24">
        <v>0</v>
      </c>
      <c r="BL972" s="24">
        <v>0</v>
      </c>
    </row>
    <row r="973" spans="1:64" x14ac:dyDescent="0.25">
      <c r="A973" t="s">
        <v>5124</v>
      </c>
      <c r="B973">
        <v>8</v>
      </c>
      <c r="C973">
        <v>3</v>
      </c>
      <c r="D973">
        <v>1</v>
      </c>
      <c r="E973" s="24">
        <v>250000</v>
      </c>
      <c r="F973" s="24">
        <v>125000</v>
      </c>
      <c r="G973" s="24">
        <v>150000</v>
      </c>
      <c r="H973" s="24">
        <v>75000</v>
      </c>
      <c r="I973" s="24">
        <v>12500</v>
      </c>
      <c r="J973" s="24">
        <v>6250</v>
      </c>
      <c r="K973" s="24">
        <v>11560.171544671643</v>
      </c>
      <c r="L973" s="24">
        <v>17026.430474523273</v>
      </c>
      <c r="M973" s="24">
        <v>28586.602019194914</v>
      </c>
      <c r="N973" s="24">
        <v>2663.3979808050826</v>
      </c>
      <c r="O973" s="24">
        <v>19689.828455328356</v>
      </c>
      <c r="P973" s="24">
        <v>31250</v>
      </c>
      <c r="Q973" s="24">
        <v>6.9455704897844077</v>
      </c>
      <c r="R973" s="24">
        <v>7.8143935790429584</v>
      </c>
      <c r="S973" s="24">
        <v>14.759964068827365</v>
      </c>
      <c r="T973" s="24">
        <v>15.625</v>
      </c>
      <c r="U973" s="24">
        <v>250000</v>
      </c>
      <c r="V973" s="24">
        <v>125000</v>
      </c>
      <c r="W973" s="24">
        <v>150000</v>
      </c>
      <c r="X973" s="24">
        <v>75000</v>
      </c>
      <c r="Y973" s="24">
        <v>0</v>
      </c>
      <c r="Z973" s="24">
        <v>0</v>
      </c>
      <c r="AA973" s="24">
        <v>11560.171544671643</v>
      </c>
      <c r="AB973" s="24">
        <v>17026.430474523273</v>
      </c>
      <c r="AC973" s="24">
        <v>28586.602019194914</v>
      </c>
      <c r="AD973" s="24">
        <v>2663.3979808050826</v>
      </c>
      <c r="AE973" s="24">
        <v>19689.828455328356</v>
      </c>
      <c r="AF973" s="24">
        <v>31250</v>
      </c>
      <c r="AG973" s="24">
        <v>6.9455704897844077</v>
      </c>
      <c r="AH973" s="24">
        <v>7.8143935790429584</v>
      </c>
      <c r="AI973" s="24">
        <v>14.759964068827365</v>
      </c>
      <c r="AJ973" s="24">
        <v>15.625</v>
      </c>
      <c r="AK973" s="24">
        <v>0</v>
      </c>
      <c r="AL973" s="24">
        <v>0</v>
      </c>
      <c r="AM973" s="24">
        <v>0</v>
      </c>
      <c r="AN973" s="24">
        <v>0</v>
      </c>
      <c r="AO973" s="24">
        <v>12500</v>
      </c>
      <c r="AP973" s="24">
        <v>6250</v>
      </c>
      <c r="AQ973" s="24">
        <v>0</v>
      </c>
      <c r="AR973" s="24">
        <v>0</v>
      </c>
      <c r="AS973" s="24">
        <v>0</v>
      </c>
      <c r="AT973" s="24">
        <v>0</v>
      </c>
      <c r="AU973" s="24">
        <v>0</v>
      </c>
      <c r="AV973" s="24">
        <v>0</v>
      </c>
      <c r="AW973" s="24">
        <v>0</v>
      </c>
      <c r="AX973" s="24">
        <v>0</v>
      </c>
      <c r="AY973" s="24">
        <v>0</v>
      </c>
      <c r="AZ973" s="24">
        <v>0</v>
      </c>
      <c r="BA973" s="24">
        <v>0.865035931172633</v>
      </c>
      <c r="BB973" s="24">
        <v>8.6794295102155914</v>
      </c>
      <c r="BC973" s="24">
        <v>0.865035931172633</v>
      </c>
      <c r="BD973" s="24">
        <v>8.6794295102155914</v>
      </c>
      <c r="BE973" s="24">
        <v>0</v>
      </c>
      <c r="BF973" s="24">
        <v>0</v>
      </c>
      <c r="BG973" s="24">
        <v>250000</v>
      </c>
      <c r="BH973" s="24">
        <v>125000</v>
      </c>
      <c r="BI973" s="24">
        <v>0</v>
      </c>
      <c r="BJ973" s="24">
        <v>0</v>
      </c>
      <c r="BK973" s="24">
        <v>0</v>
      </c>
      <c r="BL973" s="24">
        <v>0</v>
      </c>
    </row>
    <row r="974" spans="1:64" x14ac:dyDescent="0.25">
      <c r="A974" t="s">
        <v>5124</v>
      </c>
      <c r="B974">
        <v>9</v>
      </c>
      <c r="C974">
        <v>3</v>
      </c>
      <c r="D974">
        <v>1</v>
      </c>
      <c r="E974" s="24">
        <v>250000</v>
      </c>
      <c r="F974" s="24">
        <v>208333.33333333331</v>
      </c>
      <c r="G974" s="24">
        <v>150000</v>
      </c>
      <c r="H974" s="24">
        <v>124999.99999999999</v>
      </c>
      <c r="I974" s="24">
        <v>12500</v>
      </c>
      <c r="J974" s="24">
        <v>10416.666666666666</v>
      </c>
      <c r="K974" s="24">
        <v>24531.819376337029</v>
      </c>
      <c r="L974" s="24">
        <v>24813.616224882826</v>
      </c>
      <c r="M974" s="24">
        <v>49345.435601219855</v>
      </c>
      <c r="N974" s="24">
        <v>2737.8977321134807</v>
      </c>
      <c r="O974" s="24">
        <v>27551.513956996307</v>
      </c>
      <c r="P974" s="24">
        <v>52083.333333333336</v>
      </c>
      <c r="Q974" s="24">
        <v>14.37597445656886</v>
      </c>
      <c r="R974" s="24">
        <v>10.787501376650615</v>
      </c>
      <c r="S974" s="24">
        <v>25.163475833219476</v>
      </c>
      <c r="T974" s="24">
        <v>26.041666666666668</v>
      </c>
      <c r="U974" s="24">
        <v>250000</v>
      </c>
      <c r="V974" s="24">
        <v>208333.33333333331</v>
      </c>
      <c r="W974" s="24">
        <v>150000</v>
      </c>
      <c r="X974" s="24">
        <v>124999.99999999999</v>
      </c>
      <c r="Y974" s="24">
        <v>0</v>
      </c>
      <c r="Z974" s="24">
        <v>0</v>
      </c>
      <c r="AA974" s="24">
        <v>24531.819376337029</v>
      </c>
      <c r="AB974" s="24">
        <v>24813.616224882826</v>
      </c>
      <c r="AC974" s="24">
        <v>49345.435601219855</v>
      </c>
      <c r="AD974" s="24">
        <v>2737.8977321134807</v>
      </c>
      <c r="AE974" s="24">
        <v>27551.513956996307</v>
      </c>
      <c r="AF974" s="24">
        <v>52083.333333333336</v>
      </c>
      <c r="AG974" s="24">
        <v>14.37597445656886</v>
      </c>
      <c r="AH974" s="24">
        <v>10.787501376650615</v>
      </c>
      <c r="AI974" s="24">
        <v>25.163475833219476</v>
      </c>
      <c r="AJ974" s="24">
        <v>26.041666666666668</v>
      </c>
      <c r="AK974" s="24">
        <v>0</v>
      </c>
      <c r="AL974" s="24">
        <v>0</v>
      </c>
      <c r="AM974" s="24">
        <v>0</v>
      </c>
      <c r="AN974" s="24">
        <v>0</v>
      </c>
      <c r="AO974" s="24">
        <v>12500</v>
      </c>
      <c r="AP974" s="24">
        <v>10416.666666666666</v>
      </c>
      <c r="AQ974" s="24">
        <v>0</v>
      </c>
      <c r="AR974" s="24">
        <v>0</v>
      </c>
      <c r="AS974" s="24">
        <v>0</v>
      </c>
      <c r="AT974" s="24">
        <v>0</v>
      </c>
      <c r="AU974" s="24">
        <v>0</v>
      </c>
      <c r="AV974" s="24">
        <v>0</v>
      </c>
      <c r="AW974" s="24">
        <v>0</v>
      </c>
      <c r="AX974" s="24">
        <v>0</v>
      </c>
      <c r="AY974" s="24">
        <v>0</v>
      </c>
      <c r="AZ974" s="24">
        <v>0</v>
      </c>
      <c r="BA974" s="24">
        <v>0.87819083344719218</v>
      </c>
      <c r="BB974" s="24">
        <v>11.665692210097808</v>
      </c>
      <c r="BC974" s="24">
        <v>0.87819083344719218</v>
      </c>
      <c r="BD974" s="24">
        <v>11.665692210097808</v>
      </c>
      <c r="BE974" s="24">
        <v>0</v>
      </c>
      <c r="BF974" s="24">
        <v>0</v>
      </c>
      <c r="BG974" s="24">
        <v>250000</v>
      </c>
      <c r="BH974" s="24">
        <v>208333.33333333331</v>
      </c>
      <c r="BI974" s="24">
        <v>0</v>
      </c>
      <c r="BJ974" s="24">
        <v>0</v>
      </c>
      <c r="BK974" s="24">
        <v>0</v>
      </c>
      <c r="BL974" s="24">
        <v>0</v>
      </c>
    </row>
    <row r="975" spans="1:64" x14ac:dyDescent="0.25">
      <c r="A975" t="s">
        <v>5124</v>
      </c>
      <c r="B975">
        <v>10</v>
      </c>
      <c r="C975">
        <v>4</v>
      </c>
      <c r="D975">
        <v>1</v>
      </c>
      <c r="E975" s="24">
        <v>375000</v>
      </c>
      <c r="F975" s="24">
        <v>270833.33333333331</v>
      </c>
      <c r="G975" s="24">
        <v>225000</v>
      </c>
      <c r="H975" s="24">
        <v>162499.99999999997</v>
      </c>
      <c r="I975" s="24">
        <v>18750</v>
      </c>
      <c r="J975" s="24">
        <v>13541.666666666666</v>
      </c>
      <c r="K975" s="24">
        <v>38568.707190496207</v>
      </c>
      <c r="L975" s="24">
        <v>27044.307401520186</v>
      </c>
      <c r="M975" s="24">
        <v>65613.014592016392</v>
      </c>
      <c r="N975" s="24">
        <v>2095.3187413169217</v>
      </c>
      <c r="O975" s="24">
        <v>29139.626142837107</v>
      </c>
      <c r="P975" s="24">
        <v>67708.333333333314</v>
      </c>
      <c r="Q975" s="24">
        <v>22.081952676466194</v>
      </c>
      <c r="R975" s="24">
        <v>11.10650787997389</v>
      </c>
      <c r="S975" s="24">
        <v>33.188460556440084</v>
      </c>
      <c r="T975" s="24">
        <v>33.854166666666657</v>
      </c>
      <c r="U975" s="24">
        <v>375000</v>
      </c>
      <c r="V975" s="24">
        <v>270833.33333333331</v>
      </c>
      <c r="W975" s="24">
        <v>225000</v>
      </c>
      <c r="X975" s="24">
        <v>162499.99999999997</v>
      </c>
      <c r="Y975" s="24">
        <v>0</v>
      </c>
      <c r="Z975" s="24">
        <v>0</v>
      </c>
      <c r="AA975" s="24">
        <v>38568.707190496207</v>
      </c>
      <c r="AB975" s="24">
        <v>27044.307401520186</v>
      </c>
      <c r="AC975" s="24">
        <v>65613.014592016392</v>
      </c>
      <c r="AD975" s="24">
        <v>2095.3187413169217</v>
      </c>
      <c r="AE975" s="24">
        <v>29139.626142837107</v>
      </c>
      <c r="AF975" s="24">
        <v>67708.333333333314</v>
      </c>
      <c r="AG975" s="24">
        <v>22.081952676466194</v>
      </c>
      <c r="AH975" s="24">
        <v>11.10650787997389</v>
      </c>
      <c r="AI975" s="24">
        <v>33.188460556440084</v>
      </c>
      <c r="AJ975" s="24">
        <v>33.854166666666657</v>
      </c>
      <c r="AK975" s="24">
        <v>0</v>
      </c>
      <c r="AL975" s="24">
        <v>0</v>
      </c>
      <c r="AM975" s="24">
        <v>0</v>
      </c>
      <c r="AN975" s="24">
        <v>0</v>
      </c>
      <c r="AO975" s="24">
        <v>18750</v>
      </c>
      <c r="AP975" s="24">
        <v>13541.666666666666</v>
      </c>
      <c r="AQ975" s="24">
        <v>0</v>
      </c>
      <c r="AR975" s="24">
        <v>0</v>
      </c>
      <c r="AS975" s="24">
        <v>0</v>
      </c>
      <c r="AT975" s="24">
        <v>0</v>
      </c>
      <c r="AU975" s="24">
        <v>0</v>
      </c>
      <c r="AV975" s="24">
        <v>0</v>
      </c>
      <c r="AW975" s="24">
        <v>0</v>
      </c>
      <c r="AX975" s="24">
        <v>0</v>
      </c>
      <c r="AY975" s="24">
        <v>0</v>
      </c>
      <c r="AZ975" s="24">
        <v>0</v>
      </c>
      <c r="BA975" s="24">
        <v>0.66570611022657289</v>
      </c>
      <c r="BB975" s="24">
        <v>11.772213990200463</v>
      </c>
      <c r="BC975" s="24">
        <v>0.66570611022657289</v>
      </c>
      <c r="BD975" s="24">
        <v>11.772213990200463</v>
      </c>
      <c r="BE975" s="24">
        <v>0</v>
      </c>
      <c r="BF975" s="24">
        <v>0</v>
      </c>
      <c r="BG975" s="24">
        <v>375000</v>
      </c>
      <c r="BH975" s="24">
        <v>270833.33333333331</v>
      </c>
      <c r="BI975" s="24">
        <v>0</v>
      </c>
      <c r="BJ975" s="24">
        <v>0</v>
      </c>
      <c r="BK975" s="24">
        <v>0</v>
      </c>
      <c r="BL975" s="24">
        <v>0</v>
      </c>
    </row>
    <row r="976" spans="1:64" x14ac:dyDescent="0.25">
      <c r="A976" t="s">
        <v>5124</v>
      </c>
      <c r="B976">
        <v>11</v>
      </c>
      <c r="C976">
        <v>4</v>
      </c>
      <c r="D976">
        <v>1</v>
      </c>
      <c r="E976" s="24">
        <v>375000</v>
      </c>
      <c r="F976" s="24">
        <v>312500</v>
      </c>
      <c r="G976" s="24">
        <v>225000</v>
      </c>
      <c r="H976" s="24">
        <v>187500</v>
      </c>
      <c r="I976" s="24">
        <v>18750</v>
      </c>
      <c r="J976" s="24">
        <v>15625</v>
      </c>
      <c r="K976" s="24">
        <v>51365.868930843935</v>
      </c>
      <c r="L976" s="24">
        <v>25346.324214139386</v>
      </c>
      <c r="M976" s="24">
        <v>76712.193144983321</v>
      </c>
      <c r="N976" s="24">
        <v>1412.806855016679</v>
      </c>
      <c r="O976" s="24">
        <v>26759.131069156065</v>
      </c>
      <c r="P976" s="24">
        <v>78125</v>
      </c>
      <c r="Q976" s="24">
        <v>28.792359123008403</v>
      </c>
      <c r="R976" s="24">
        <v>9.8237938105736973</v>
      </c>
      <c r="S976" s="24">
        <v>38.6161529335821</v>
      </c>
      <c r="T976" s="24">
        <v>39.0625</v>
      </c>
      <c r="U976" s="24">
        <v>375000</v>
      </c>
      <c r="V976" s="24">
        <v>312500</v>
      </c>
      <c r="W976" s="24">
        <v>225000</v>
      </c>
      <c r="X976" s="24">
        <v>187500</v>
      </c>
      <c r="Y976" s="24">
        <v>0</v>
      </c>
      <c r="Z976" s="24">
        <v>0</v>
      </c>
      <c r="AA976" s="24">
        <v>51365.868930843935</v>
      </c>
      <c r="AB976" s="24">
        <v>25346.324214139386</v>
      </c>
      <c r="AC976" s="24">
        <v>76712.193144983321</v>
      </c>
      <c r="AD976" s="24">
        <v>1412.806855016679</v>
      </c>
      <c r="AE976" s="24">
        <v>26759.131069156065</v>
      </c>
      <c r="AF976" s="24">
        <v>78125</v>
      </c>
      <c r="AG976" s="24">
        <v>28.792359123008403</v>
      </c>
      <c r="AH976" s="24">
        <v>9.8237938105736973</v>
      </c>
      <c r="AI976" s="24">
        <v>38.6161529335821</v>
      </c>
      <c r="AJ976" s="24">
        <v>39.0625</v>
      </c>
      <c r="AK976" s="24">
        <v>0</v>
      </c>
      <c r="AL976" s="24">
        <v>0</v>
      </c>
      <c r="AM976" s="24">
        <v>0</v>
      </c>
      <c r="AN976" s="24">
        <v>0</v>
      </c>
      <c r="AO976" s="24">
        <v>18750</v>
      </c>
      <c r="AP976" s="24">
        <v>15625</v>
      </c>
      <c r="AQ976" s="24">
        <v>0</v>
      </c>
      <c r="AR976" s="24">
        <v>0</v>
      </c>
      <c r="AS976" s="24">
        <v>0</v>
      </c>
      <c r="AT976" s="24">
        <v>0</v>
      </c>
      <c r="AU976" s="24">
        <v>0</v>
      </c>
      <c r="AV976" s="24">
        <v>0</v>
      </c>
      <c r="AW976" s="24">
        <v>0</v>
      </c>
      <c r="AX976" s="24">
        <v>0</v>
      </c>
      <c r="AY976" s="24">
        <v>0</v>
      </c>
      <c r="AZ976" s="24">
        <v>0</v>
      </c>
      <c r="BA976" s="24">
        <v>0.4463470664178999</v>
      </c>
      <c r="BB976" s="24">
        <v>10.270140876991597</v>
      </c>
      <c r="BC976" s="24">
        <v>0.4463470664178999</v>
      </c>
      <c r="BD976" s="24">
        <v>10.270140876991597</v>
      </c>
      <c r="BE976" s="24">
        <v>0</v>
      </c>
      <c r="BF976" s="24">
        <v>0</v>
      </c>
      <c r="BG976" s="24">
        <v>375000</v>
      </c>
      <c r="BH976" s="24">
        <v>312500</v>
      </c>
      <c r="BI976" s="24">
        <v>0</v>
      </c>
      <c r="BJ976" s="24">
        <v>0</v>
      </c>
      <c r="BK976" s="24">
        <v>0</v>
      </c>
      <c r="BL976" s="24">
        <v>0</v>
      </c>
    </row>
    <row r="977" spans="1:64" x14ac:dyDescent="0.25">
      <c r="A977" t="s">
        <v>5124</v>
      </c>
      <c r="B977">
        <v>12</v>
      </c>
      <c r="C977">
        <v>4</v>
      </c>
      <c r="D977">
        <v>1</v>
      </c>
      <c r="E977" s="24">
        <v>375000</v>
      </c>
      <c r="F977" s="24">
        <v>354166.66666666663</v>
      </c>
      <c r="G977" s="24">
        <v>225000</v>
      </c>
      <c r="H977" s="24">
        <v>212499.99999999997</v>
      </c>
      <c r="I977" s="24">
        <v>18750</v>
      </c>
      <c r="J977" s="24">
        <v>17708.333333333332</v>
      </c>
      <c r="K977" s="24">
        <v>63071.409315869591</v>
      </c>
      <c r="L977" s="24">
        <v>24094.634192424855</v>
      </c>
      <c r="M977" s="24">
        <v>87166.043508294446</v>
      </c>
      <c r="N977" s="24">
        <v>1375.6231583722401</v>
      </c>
      <c r="O977" s="24">
        <v>25470.257350797096</v>
      </c>
      <c r="P977" s="24">
        <v>88541.666666666686</v>
      </c>
      <c r="Q977" s="24">
        <v>34.763576375012804</v>
      </c>
      <c r="R977" s="24">
        <v>9.0674845525021084</v>
      </c>
      <c r="S977" s="24">
        <v>43.831060927514912</v>
      </c>
      <c r="T977" s="24">
        <v>44.270833333333343</v>
      </c>
      <c r="U977" s="24">
        <v>375000</v>
      </c>
      <c r="V977" s="24">
        <v>354166.66666666663</v>
      </c>
      <c r="W977" s="24">
        <v>225000</v>
      </c>
      <c r="X977" s="24">
        <v>212499.99999999997</v>
      </c>
      <c r="Y977" s="24">
        <v>0</v>
      </c>
      <c r="Z977" s="24">
        <v>0</v>
      </c>
      <c r="AA977" s="24">
        <v>63071.409315869591</v>
      </c>
      <c r="AB977" s="24">
        <v>24094.634192424855</v>
      </c>
      <c r="AC977" s="24">
        <v>87166.043508294446</v>
      </c>
      <c r="AD977" s="24">
        <v>1375.6231583722401</v>
      </c>
      <c r="AE977" s="24">
        <v>25470.257350797096</v>
      </c>
      <c r="AF977" s="24">
        <v>88541.666666666686</v>
      </c>
      <c r="AG977" s="24">
        <v>34.763576375012804</v>
      </c>
      <c r="AH977" s="24">
        <v>9.0674845525021084</v>
      </c>
      <c r="AI977" s="24">
        <v>43.831060927514912</v>
      </c>
      <c r="AJ977" s="24">
        <v>44.270833333333343</v>
      </c>
      <c r="AK977" s="24">
        <v>0</v>
      </c>
      <c r="AL977" s="24">
        <v>0</v>
      </c>
      <c r="AM977" s="24">
        <v>0</v>
      </c>
      <c r="AN977" s="24">
        <v>0</v>
      </c>
      <c r="AO977" s="24">
        <v>18750</v>
      </c>
      <c r="AP977" s="24">
        <v>17708.333333333332</v>
      </c>
      <c r="AQ977" s="24">
        <v>0</v>
      </c>
      <c r="AR977" s="24">
        <v>0</v>
      </c>
      <c r="AS977" s="24">
        <v>0</v>
      </c>
      <c r="AT977" s="24">
        <v>0</v>
      </c>
      <c r="AU977" s="24">
        <v>0</v>
      </c>
      <c r="AV977" s="24">
        <v>0</v>
      </c>
      <c r="AW977" s="24">
        <v>0</v>
      </c>
      <c r="AX977" s="24">
        <v>0</v>
      </c>
      <c r="AY977" s="24">
        <v>0</v>
      </c>
      <c r="AZ977" s="24">
        <v>0</v>
      </c>
      <c r="BA977" s="24">
        <v>0.43977240581843091</v>
      </c>
      <c r="BB977" s="24">
        <v>9.5072569583205393</v>
      </c>
      <c r="BC977" s="24">
        <v>0.43977240581843091</v>
      </c>
      <c r="BD977" s="24">
        <v>9.5072569583205393</v>
      </c>
      <c r="BE977" s="24">
        <v>0</v>
      </c>
      <c r="BF977" s="24">
        <v>0</v>
      </c>
      <c r="BG977" s="24">
        <v>375000</v>
      </c>
      <c r="BH977" s="24">
        <v>354166.66666666663</v>
      </c>
      <c r="BI977" s="24">
        <v>0</v>
      </c>
      <c r="BJ977" s="24">
        <v>0</v>
      </c>
      <c r="BK977" s="24">
        <v>0</v>
      </c>
      <c r="BL977" s="24">
        <v>0</v>
      </c>
    </row>
    <row r="978" spans="1:64" x14ac:dyDescent="0.25">
      <c r="A978" t="s">
        <v>5124</v>
      </c>
      <c r="B978">
        <v>13</v>
      </c>
      <c r="C978">
        <v>1</v>
      </c>
      <c r="D978">
        <v>2</v>
      </c>
      <c r="E978" s="24">
        <v>333333.33333333331</v>
      </c>
      <c r="F978" s="24">
        <v>368055.55555555556</v>
      </c>
      <c r="G978" s="24">
        <v>199999.99999999997</v>
      </c>
      <c r="H978" s="24">
        <v>220833.33333333334</v>
      </c>
      <c r="I978" s="24">
        <v>16666.666666666668</v>
      </c>
      <c r="J978" s="24">
        <v>18402.777777777777</v>
      </c>
      <c r="K978" s="24">
        <v>72301.044521941862</v>
      </c>
      <c r="L978" s="24">
        <v>19205.015430703119</v>
      </c>
      <c r="M978" s="24">
        <v>91506.059952644981</v>
      </c>
      <c r="N978" s="24">
        <v>507.82893624389544</v>
      </c>
      <c r="O978" s="24">
        <v>19712.844366947014</v>
      </c>
      <c r="P978" s="24">
        <v>92013.888888888876</v>
      </c>
      <c r="Q978" s="24">
        <v>39.19541232305285</v>
      </c>
      <c r="R978" s="24">
        <v>6.6562371004333585</v>
      </c>
      <c r="S978" s="24">
        <v>45.851649423486208</v>
      </c>
      <c r="T978" s="24">
        <v>46.006944444444457</v>
      </c>
      <c r="U978" s="24">
        <v>333333.33333333331</v>
      </c>
      <c r="V978" s="24">
        <v>368055.55555555556</v>
      </c>
      <c r="W978" s="24">
        <v>199999.99999999997</v>
      </c>
      <c r="X978" s="24">
        <v>220833.33333333334</v>
      </c>
      <c r="Y978" s="24">
        <v>0</v>
      </c>
      <c r="Z978" s="24">
        <v>0</v>
      </c>
      <c r="AA978" s="24">
        <v>72301.044521941862</v>
      </c>
      <c r="AB978" s="24">
        <v>19205.015430703119</v>
      </c>
      <c r="AC978" s="24">
        <v>91506.059952644981</v>
      </c>
      <c r="AD978" s="24">
        <v>507.82893624389544</v>
      </c>
      <c r="AE978" s="24">
        <v>19712.844366947014</v>
      </c>
      <c r="AF978" s="24">
        <v>92013.888888888876</v>
      </c>
      <c r="AG978" s="24">
        <v>39.19541232305285</v>
      </c>
      <c r="AH978" s="24">
        <v>6.6562371004333585</v>
      </c>
      <c r="AI978" s="24">
        <v>45.851649423486208</v>
      </c>
      <c r="AJ978" s="24">
        <v>46.006944444444457</v>
      </c>
      <c r="AK978" s="24">
        <v>0</v>
      </c>
      <c r="AL978" s="24">
        <v>0</v>
      </c>
      <c r="AM978" s="24">
        <v>0</v>
      </c>
      <c r="AN978" s="24">
        <v>0</v>
      </c>
      <c r="AO978" s="24">
        <v>16666.666666666668</v>
      </c>
      <c r="AP978" s="24">
        <v>18402.777777777777</v>
      </c>
      <c r="AQ978" s="24">
        <v>0</v>
      </c>
      <c r="AR978" s="24">
        <v>0</v>
      </c>
      <c r="AS978" s="24">
        <v>0</v>
      </c>
      <c r="AT978" s="24">
        <v>0</v>
      </c>
      <c r="AU978" s="24">
        <v>0</v>
      </c>
      <c r="AV978" s="24">
        <v>0</v>
      </c>
      <c r="AW978" s="24">
        <v>0</v>
      </c>
      <c r="AX978" s="24">
        <v>0</v>
      </c>
      <c r="AY978" s="24">
        <v>0</v>
      </c>
      <c r="AZ978" s="24">
        <v>0</v>
      </c>
      <c r="BA978" s="24">
        <v>0.1552950209582491</v>
      </c>
      <c r="BB978" s="24">
        <v>6.8115321213916076</v>
      </c>
      <c r="BC978" s="24">
        <v>0.1552950209582491</v>
      </c>
      <c r="BD978" s="24">
        <v>6.8115321213916076</v>
      </c>
      <c r="BE978" s="24">
        <v>0</v>
      </c>
      <c r="BF978" s="24">
        <v>0</v>
      </c>
      <c r="BG978" s="24">
        <v>333333.33333333331</v>
      </c>
      <c r="BH978" s="24">
        <v>368055.55555555556</v>
      </c>
      <c r="BI978" s="24">
        <v>0</v>
      </c>
      <c r="BJ978" s="24">
        <v>0</v>
      </c>
      <c r="BK978" s="24">
        <v>0</v>
      </c>
      <c r="BL978" s="24">
        <v>0</v>
      </c>
    </row>
    <row r="979" spans="1:64" x14ac:dyDescent="0.25">
      <c r="A979" t="s">
        <v>5124</v>
      </c>
      <c r="B979">
        <v>14</v>
      </c>
      <c r="C979">
        <v>1</v>
      </c>
      <c r="D979">
        <v>2</v>
      </c>
      <c r="E979" s="24">
        <v>333333.33333333331</v>
      </c>
      <c r="F979" s="24">
        <v>354166.66666666669</v>
      </c>
      <c r="G979" s="24">
        <v>199999.99999999997</v>
      </c>
      <c r="H979" s="24">
        <v>212500</v>
      </c>
      <c r="I979" s="24">
        <v>16666.666666666668</v>
      </c>
      <c r="J979" s="24">
        <v>17708.333333333336</v>
      </c>
      <c r="K979" s="24">
        <v>77434.813559503469</v>
      </c>
      <c r="L979" s="24">
        <v>11510.123438987473</v>
      </c>
      <c r="M979" s="24">
        <v>88944.936998490943</v>
      </c>
      <c r="N979" s="24">
        <v>-403.27033182425657</v>
      </c>
      <c r="O979" s="24">
        <v>11106.853107163217</v>
      </c>
      <c r="P979" s="24">
        <v>88541.666666666686</v>
      </c>
      <c r="Q979" s="24">
        <v>41.226021881631567</v>
      </c>
      <c r="R979" s="24">
        <v>3.1820665218845647</v>
      </c>
      <c r="S979" s="24">
        <v>44.408088403516132</v>
      </c>
      <c r="T979" s="24">
        <v>44.270833333333343</v>
      </c>
      <c r="U979" s="24">
        <v>333333.33333333331</v>
      </c>
      <c r="V979" s="24">
        <v>354166.66666666669</v>
      </c>
      <c r="W979" s="24">
        <v>199999.99999999997</v>
      </c>
      <c r="X979" s="24">
        <v>212500</v>
      </c>
      <c r="Y979" s="24">
        <v>0</v>
      </c>
      <c r="Z979" s="24">
        <v>0</v>
      </c>
      <c r="AA979" s="24">
        <v>77434.813559503469</v>
      </c>
      <c r="AB979" s="24">
        <v>11510.123438987473</v>
      </c>
      <c r="AC979" s="24">
        <v>88944.936998490943</v>
      </c>
      <c r="AD979" s="24">
        <v>-403.27033182425657</v>
      </c>
      <c r="AE979" s="24">
        <v>11106.853107163217</v>
      </c>
      <c r="AF979" s="24">
        <v>88541.666666666686</v>
      </c>
      <c r="AG979" s="24">
        <v>41.226021881631567</v>
      </c>
      <c r="AH979" s="24">
        <v>3.1820665218845647</v>
      </c>
      <c r="AI979" s="24">
        <v>44.408088403516132</v>
      </c>
      <c r="AJ979" s="24">
        <v>44.270833333333343</v>
      </c>
      <c r="AK979" s="24">
        <v>0</v>
      </c>
      <c r="AL979" s="24">
        <v>0</v>
      </c>
      <c r="AM979" s="24">
        <v>0</v>
      </c>
      <c r="AN979" s="24">
        <v>0</v>
      </c>
      <c r="AO979" s="24">
        <v>16666.666666666668</v>
      </c>
      <c r="AP979" s="24">
        <v>17708.333333333336</v>
      </c>
      <c r="AQ979" s="24">
        <v>0</v>
      </c>
      <c r="AR979" s="24">
        <v>0</v>
      </c>
      <c r="AS979" s="24">
        <v>0</v>
      </c>
      <c r="AT979" s="24">
        <v>0</v>
      </c>
      <c r="AU979" s="24">
        <v>0</v>
      </c>
      <c r="AV979" s="24">
        <v>0</v>
      </c>
      <c r="AW979" s="24">
        <v>0</v>
      </c>
      <c r="AX979" s="24">
        <v>0</v>
      </c>
      <c r="AY979" s="24">
        <v>0</v>
      </c>
      <c r="AZ979" s="24">
        <v>0</v>
      </c>
      <c r="BA979" s="24">
        <v>-0.13725507018278904</v>
      </c>
      <c r="BB979" s="24">
        <v>3.0448114517017757</v>
      </c>
      <c r="BC979" s="24">
        <v>-0.13725507018278904</v>
      </c>
      <c r="BD979" s="24">
        <v>3.0448114517017757</v>
      </c>
      <c r="BE979" s="24">
        <v>0</v>
      </c>
      <c r="BF979" s="24">
        <v>0</v>
      </c>
      <c r="BG979" s="24">
        <v>333333.33333333331</v>
      </c>
      <c r="BH979" s="24">
        <v>354166.66666666669</v>
      </c>
      <c r="BI979" s="24">
        <v>0</v>
      </c>
      <c r="BJ979" s="24">
        <v>0</v>
      </c>
      <c r="BK979" s="24">
        <v>0</v>
      </c>
      <c r="BL979" s="24">
        <v>0</v>
      </c>
    </row>
    <row r="980" spans="1:64" x14ac:dyDescent="0.25">
      <c r="A980" t="s">
        <v>5124</v>
      </c>
      <c r="B980">
        <v>15</v>
      </c>
      <c r="C980">
        <v>1</v>
      </c>
      <c r="D980">
        <v>2</v>
      </c>
      <c r="E980" s="24">
        <v>333333.33333333331</v>
      </c>
      <c r="F980" s="24">
        <v>340277.77777777775</v>
      </c>
      <c r="G980" s="24">
        <v>199999.99999999997</v>
      </c>
      <c r="H980" s="24">
        <v>204166.66666666666</v>
      </c>
      <c r="I980" s="24">
        <v>16666.666666666668</v>
      </c>
      <c r="J980" s="24">
        <v>17013.888888888887</v>
      </c>
      <c r="K980" s="24">
        <v>79505.724559344177</v>
      </c>
      <c r="L980" s="24">
        <v>6016.689655330847</v>
      </c>
      <c r="M980" s="24">
        <v>85522.414214675024</v>
      </c>
      <c r="N980" s="24">
        <v>-452.96977023058571</v>
      </c>
      <c r="O980" s="24">
        <v>5563.7198851002613</v>
      </c>
      <c r="P980" s="24">
        <v>85069.444444444438</v>
      </c>
      <c r="Q980" s="24">
        <v>41.632303167822982</v>
      </c>
      <c r="R980" s="24">
        <v>1.0484454528326808</v>
      </c>
      <c r="S980" s="24">
        <v>42.680748620655663</v>
      </c>
      <c r="T980" s="24">
        <v>42.5347222222222</v>
      </c>
      <c r="U980" s="24">
        <v>333333.33333333331</v>
      </c>
      <c r="V980" s="24">
        <v>340277.77777777775</v>
      </c>
      <c r="W980" s="24">
        <v>199999.99999999997</v>
      </c>
      <c r="X980" s="24">
        <v>204166.66666666666</v>
      </c>
      <c r="Y980" s="24">
        <v>0</v>
      </c>
      <c r="Z980" s="24">
        <v>0</v>
      </c>
      <c r="AA980" s="24">
        <v>79505.724559344177</v>
      </c>
      <c r="AB980" s="24">
        <v>6016.689655330847</v>
      </c>
      <c r="AC980" s="24">
        <v>85522.414214675024</v>
      </c>
      <c r="AD980" s="24">
        <v>-452.96977023058571</v>
      </c>
      <c r="AE980" s="24">
        <v>5563.7198851002613</v>
      </c>
      <c r="AF980" s="24">
        <v>85069.444444444438</v>
      </c>
      <c r="AG980" s="24">
        <v>41.632303167822982</v>
      </c>
      <c r="AH980" s="24">
        <v>1.0484454528326808</v>
      </c>
      <c r="AI980" s="24">
        <v>42.680748620655663</v>
      </c>
      <c r="AJ980" s="24">
        <v>42.5347222222222</v>
      </c>
      <c r="AK980" s="24">
        <v>0</v>
      </c>
      <c r="AL980" s="24">
        <v>0</v>
      </c>
      <c r="AM980" s="24">
        <v>0</v>
      </c>
      <c r="AN980" s="24">
        <v>0</v>
      </c>
      <c r="AO980" s="24">
        <v>16666.666666666668</v>
      </c>
      <c r="AP980" s="24">
        <v>17013.888888888887</v>
      </c>
      <c r="AQ980" s="24">
        <v>0</v>
      </c>
      <c r="AR980" s="24">
        <v>0</v>
      </c>
      <c r="AS980" s="24">
        <v>0</v>
      </c>
      <c r="AT980" s="24">
        <v>0</v>
      </c>
      <c r="AU980" s="24">
        <v>0</v>
      </c>
      <c r="AV980" s="24">
        <v>0</v>
      </c>
      <c r="AW980" s="24">
        <v>0</v>
      </c>
      <c r="AX980" s="24">
        <v>0</v>
      </c>
      <c r="AY980" s="24">
        <v>0</v>
      </c>
      <c r="AZ980" s="24">
        <v>0</v>
      </c>
      <c r="BA980" s="24">
        <v>-0.1460263984334631</v>
      </c>
      <c r="BB980" s="24">
        <v>0.90241905439921766</v>
      </c>
      <c r="BC980" s="24">
        <v>-0.1460263984334631</v>
      </c>
      <c r="BD980" s="24">
        <v>0.90241905439921766</v>
      </c>
      <c r="BE980" s="24">
        <v>0</v>
      </c>
      <c r="BF980" s="24">
        <v>0</v>
      </c>
      <c r="BG980" s="24">
        <v>333333.33333333331</v>
      </c>
      <c r="BH980" s="24">
        <v>340277.77777777775</v>
      </c>
      <c r="BI980" s="24">
        <v>0</v>
      </c>
      <c r="BJ980" s="24">
        <v>0</v>
      </c>
      <c r="BK980" s="24">
        <v>0</v>
      </c>
      <c r="BL980" s="24">
        <v>0</v>
      </c>
    </row>
    <row r="981" spans="1:64" x14ac:dyDescent="0.25">
      <c r="A981" t="s">
        <v>5124</v>
      </c>
      <c r="B981">
        <v>16</v>
      </c>
      <c r="C981">
        <v>2</v>
      </c>
      <c r="D981">
        <v>2</v>
      </c>
      <c r="E981" s="24">
        <v>416666.66666666669</v>
      </c>
      <c r="F981" s="24">
        <v>347222.22222222219</v>
      </c>
      <c r="G981" s="24">
        <v>250000</v>
      </c>
      <c r="H981" s="24">
        <v>208333.33333333331</v>
      </c>
      <c r="I981" s="24">
        <v>20833.333333333336</v>
      </c>
      <c r="J981" s="24">
        <v>17361.111111111109</v>
      </c>
      <c r="K981" s="24">
        <v>81248.870043417148</v>
      </c>
      <c r="L981" s="24">
        <v>5365.0748168547289</v>
      </c>
      <c r="M981" s="24">
        <v>86613.944860271877</v>
      </c>
      <c r="N981" s="24">
        <v>191.61069528362714</v>
      </c>
      <c r="O981" s="24">
        <v>5556.685512138356</v>
      </c>
      <c r="P981" s="24">
        <v>86805.555555555504</v>
      </c>
      <c r="Q981" s="24">
        <v>42.098067187465176</v>
      </c>
      <c r="R981" s="24">
        <v>1.2380406238841601</v>
      </c>
      <c r="S981" s="24">
        <v>43.336107811349336</v>
      </c>
      <c r="T981" s="24">
        <v>43.402777777777771</v>
      </c>
      <c r="U981" s="24">
        <v>416666.66666666669</v>
      </c>
      <c r="V981" s="24">
        <v>347222.22222222219</v>
      </c>
      <c r="W981" s="24">
        <v>250000</v>
      </c>
      <c r="X981" s="24">
        <v>208333.33333333331</v>
      </c>
      <c r="Y981" s="24">
        <v>0</v>
      </c>
      <c r="Z981" s="24">
        <v>0</v>
      </c>
      <c r="AA981" s="24">
        <v>81248.870043417148</v>
      </c>
      <c r="AB981" s="24">
        <v>5365.0748168547289</v>
      </c>
      <c r="AC981" s="24">
        <v>86613.944860271877</v>
      </c>
      <c r="AD981" s="24">
        <v>191.61069528362714</v>
      </c>
      <c r="AE981" s="24">
        <v>5556.685512138356</v>
      </c>
      <c r="AF981" s="24">
        <v>86805.555555555504</v>
      </c>
      <c r="AG981" s="24">
        <v>42.098067187465176</v>
      </c>
      <c r="AH981" s="24">
        <v>1.2380406238841601</v>
      </c>
      <c r="AI981" s="24">
        <v>43.336107811349336</v>
      </c>
      <c r="AJ981" s="24">
        <v>43.402777777777771</v>
      </c>
      <c r="AK981" s="24">
        <v>0</v>
      </c>
      <c r="AL981" s="24">
        <v>0</v>
      </c>
      <c r="AM981" s="24">
        <v>0</v>
      </c>
      <c r="AN981" s="24">
        <v>0</v>
      </c>
      <c r="AO981" s="24">
        <v>20833.333333333336</v>
      </c>
      <c r="AP981" s="24">
        <v>17361.111111111109</v>
      </c>
      <c r="AQ981" s="24">
        <v>0</v>
      </c>
      <c r="AR981" s="24">
        <v>0</v>
      </c>
      <c r="AS981" s="24">
        <v>0</v>
      </c>
      <c r="AT981" s="24">
        <v>0</v>
      </c>
      <c r="AU981" s="24">
        <v>0</v>
      </c>
      <c r="AV981" s="24">
        <v>0</v>
      </c>
      <c r="AW981" s="24">
        <v>0</v>
      </c>
      <c r="AX981" s="24">
        <v>0</v>
      </c>
      <c r="AY981" s="24">
        <v>0</v>
      </c>
      <c r="AZ981" s="24">
        <v>0</v>
      </c>
      <c r="BA981" s="24">
        <v>6.6669966428435146E-2</v>
      </c>
      <c r="BB981" s="24">
        <v>1.3047105903125953</v>
      </c>
      <c r="BC981" s="24">
        <v>6.6669966428435146E-2</v>
      </c>
      <c r="BD981" s="24">
        <v>1.3047105903125953</v>
      </c>
      <c r="BE981" s="24">
        <v>0</v>
      </c>
      <c r="BF981" s="24">
        <v>0</v>
      </c>
      <c r="BG981" s="24">
        <v>416666.66666666669</v>
      </c>
      <c r="BH981" s="24">
        <v>347222.22222222219</v>
      </c>
      <c r="BI981" s="24">
        <v>0</v>
      </c>
      <c r="BJ981" s="24">
        <v>0</v>
      </c>
      <c r="BK981" s="24">
        <v>0</v>
      </c>
      <c r="BL981" s="24">
        <v>0</v>
      </c>
    </row>
    <row r="982" spans="1:64" x14ac:dyDescent="0.25">
      <c r="A982" t="s">
        <v>5124</v>
      </c>
      <c r="B982">
        <v>17</v>
      </c>
      <c r="C982">
        <v>2</v>
      </c>
      <c r="D982">
        <v>2</v>
      </c>
      <c r="E982" s="24">
        <v>416666.66666666669</v>
      </c>
      <c r="F982" s="24">
        <v>375000</v>
      </c>
      <c r="G982" s="24">
        <v>250000</v>
      </c>
      <c r="H982" s="24">
        <v>225000</v>
      </c>
      <c r="I982" s="24">
        <v>20833.333333333336</v>
      </c>
      <c r="J982" s="24">
        <v>18750</v>
      </c>
      <c r="K982" s="24">
        <v>84703.336506297695</v>
      </c>
      <c r="L982" s="24">
        <v>8172.3442665431648</v>
      </c>
      <c r="M982" s="24">
        <v>92875.68077284086</v>
      </c>
      <c r="N982" s="24">
        <v>874.3192271591397</v>
      </c>
      <c r="O982" s="24">
        <v>9046.6634937023045</v>
      </c>
      <c r="P982" s="24">
        <v>93750</v>
      </c>
      <c r="Q982" s="24">
        <v>43.749256548708559</v>
      </c>
      <c r="R982" s="24">
        <v>2.8397014716646822</v>
      </c>
      <c r="S982" s="24">
        <v>46.588958020373241</v>
      </c>
      <c r="T982" s="24">
        <v>46.875</v>
      </c>
      <c r="U982" s="24">
        <v>416666.66666666669</v>
      </c>
      <c r="V982" s="24">
        <v>375000</v>
      </c>
      <c r="W982" s="24">
        <v>250000</v>
      </c>
      <c r="X982" s="24">
        <v>225000</v>
      </c>
      <c r="Y982" s="24">
        <v>0</v>
      </c>
      <c r="Z982" s="24">
        <v>0</v>
      </c>
      <c r="AA982" s="24">
        <v>84703.336506297695</v>
      </c>
      <c r="AB982" s="24">
        <v>8172.3442665431648</v>
      </c>
      <c r="AC982" s="24">
        <v>92875.68077284086</v>
      </c>
      <c r="AD982" s="24">
        <v>874.3192271591397</v>
      </c>
      <c r="AE982" s="24">
        <v>9046.6634937023045</v>
      </c>
      <c r="AF982" s="24">
        <v>93750</v>
      </c>
      <c r="AG982" s="24">
        <v>43.749256548708559</v>
      </c>
      <c r="AH982" s="24">
        <v>2.8397014716646822</v>
      </c>
      <c r="AI982" s="24">
        <v>46.588958020373241</v>
      </c>
      <c r="AJ982" s="24">
        <v>46.875</v>
      </c>
      <c r="AK982" s="24">
        <v>0</v>
      </c>
      <c r="AL982" s="24">
        <v>0</v>
      </c>
      <c r="AM982" s="24">
        <v>0</v>
      </c>
      <c r="AN982" s="24">
        <v>0</v>
      </c>
      <c r="AO982" s="24">
        <v>20833.333333333336</v>
      </c>
      <c r="AP982" s="24">
        <v>18750</v>
      </c>
      <c r="AQ982" s="24">
        <v>0</v>
      </c>
      <c r="AR982" s="24">
        <v>0</v>
      </c>
      <c r="AS982" s="24">
        <v>0</v>
      </c>
      <c r="AT982" s="24">
        <v>0</v>
      </c>
      <c r="AU982" s="24">
        <v>0</v>
      </c>
      <c r="AV982" s="24">
        <v>0</v>
      </c>
      <c r="AW982" s="24">
        <v>0</v>
      </c>
      <c r="AX982" s="24">
        <v>0</v>
      </c>
      <c r="AY982" s="24">
        <v>0</v>
      </c>
      <c r="AZ982" s="24">
        <v>0</v>
      </c>
      <c r="BA982" s="24">
        <v>0.28604197962675926</v>
      </c>
      <c r="BB982" s="24">
        <v>3.1257434512914415</v>
      </c>
      <c r="BC982" s="24">
        <v>0.28604197962675926</v>
      </c>
      <c r="BD982" s="24">
        <v>3.1257434512914415</v>
      </c>
      <c r="BE982" s="24">
        <v>0</v>
      </c>
      <c r="BF982" s="24">
        <v>0</v>
      </c>
      <c r="BG982" s="24">
        <v>416666.66666666669</v>
      </c>
      <c r="BH982" s="24">
        <v>375000</v>
      </c>
      <c r="BI982" s="24">
        <v>0</v>
      </c>
      <c r="BJ982" s="24">
        <v>0</v>
      </c>
      <c r="BK982" s="24">
        <v>0</v>
      </c>
      <c r="BL982" s="24">
        <v>0</v>
      </c>
    </row>
    <row r="983" spans="1:64" x14ac:dyDescent="0.25">
      <c r="A983" t="s">
        <v>5124</v>
      </c>
      <c r="B983">
        <v>18</v>
      </c>
      <c r="C983">
        <v>2</v>
      </c>
      <c r="D983">
        <v>2</v>
      </c>
      <c r="E983" s="24">
        <v>416666.66666666669</v>
      </c>
      <c r="F983" s="24">
        <v>402777.77777777775</v>
      </c>
      <c r="G983" s="24">
        <v>250000</v>
      </c>
      <c r="H983" s="24">
        <v>241666.66666666663</v>
      </c>
      <c r="I983" s="24">
        <v>20833.333333333336</v>
      </c>
      <c r="J983" s="24">
        <v>20138.888888888891</v>
      </c>
      <c r="K983" s="24">
        <v>89565.456457386957</v>
      </c>
      <c r="L983" s="24">
        <v>10217.463079007226</v>
      </c>
      <c r="M983" s="24">
        <v>99782.919536394184</v>
      </c>
      <c r="N983" s="24">
        <v>911.52490805031266</v>
      </c>
      <c r="O983" s="24">
        <v>11128.987987057539</v>
      </c>
      <c r="P983" s="24">
        <v>100694.4444444445</v>
      </c>
      <c r="Q983" s="24">
        <v>46.253414164991852</v>
      </c>
      <c r="R983" s="24">
        <v>3.801190487756628</v>
      </c>
      <c r="S983" s="24">
        <v>50.05460465274848</v>
      </c>
      <c r="T983" s="24">
        <v>50.347222222222229</v>
      </c>
      <c r="U983" s="24">
        <v>416666.66666666669</v>
      </c>
      <c r="V983" s="24">
        <v>402777.77777777775</v>
      </c>
      <c r="W983" s="24">
        <v>250000</v>
      </c>
      <c r="X983" s="24">
        <v>241666.66666666663</v>
      </c>
      <c r="Y983" s="24">
        <v>0</v>
      </c>
      <c r="Z983" s="24">
        <v>0</v>
      </c>
      <c r="AA983" s="24">
        <v>89565.456457386957</v>
      </c>
      <c r="AB983" s="24">
        <v>10217.463079007226</v>
      </c>
      <c r="AC983" s="24">
        <v>99782.919536394184</v>
      </c>
      <c r="AD983" s="24">
        <v>911.52490805031266</v>
      </c>
      <c r="AE983" s="24">
        <v>11128.987987057539</v>
      </c>
      <c r="AF983" s="24">
        <v>100694.4444444445</v>
      </c>
      <c r="AG983" s="24">
        <v>46.253414164991852</v>
      </c>
      <c r="AH983" s="24">
        <v>3.801190487756628</v>
      </c>
      <c r="AI983" s="24">
        <v>50.05460465274848</v>
      </c>
      <c r="AJ983" s="24">
        <v>50.347222222222229</v>
      </c>
      <c r="AK983" s="24">
        <v>0</v>
      </c>
      <c r="AL983" s="24">
        <v>0</v>
      </c>
      <c r="AM983" s="24">
        <v>0</v>
      </c>
      <c r="AN983" s="24">
        <v>0</v>
      </c>
      <c r="AO983" s="24">
        <v>20833.333333333336</v>
      </c>
      <c r="AP983" s="24">
        <v>20138.888888888891</v>
      </c>
      <c r="AQ983" s="24">
        <v>0</v>
      </c>
      <c r="AR983" s="24">
        <v>0</v>
      </c>
      <c r="AS983" s="24">
        <v>0</v>
      </c>
      <c r="AT983" s="24">
        <v>0</v>
      </c>
      <c r="AU983" s="24">
        <v>0</v>
      </c>
      <c r="AV983" s="24">
        <v>0</v>
      </c>
      <c r="AW983" s="24">
        <v>0</v>
      </c>
      <c r="AX983" s="24">
        <v>0</v>
      </c>
      <c r="AY983" s="24">
        <v>0</v>
      </c>
      <c r="AZ983" s="24">
        <v>0</v>
      </c>
      <c r="BA983" s="24">
        <v>0.29261756947374806</v>
      </c>
      <c r="BB983" s="24">
        <v>4.0938080572303761</v>
      </c>
      <c r="BC983" s="24">
        <v>0.29261756947374806</v>
      </c>
      <c r="BD983" s="24">
        <v>4.0938080572303761</v>
      </c>
      <c r="BE983" s="24">
        <v>0</v>
      </c>
      <c r="BF983" s="24">
        <v>0</v>
      </c>
      <c r="BG983" s="24">
        <v>416666.66666666669</v>
      </c>
      <c r="BH983" s="24">
        <v>402777.77777777775</v>
      </c>
      <c r="BI983" s="24">
        <v>0</v>
      </c>
      <c r="BJ983" s="24">
        <v>0</v>
      </c>
      <c r="BK983" s="24">
        <v>0</v>
      </c>
      <c r="BL983" s="24">
        <v>0</v>
      </c>
    </row>
    <row r="984" spans="1:64" x14ac:dyDescent="0.25">
      <c r="A984" t="s">
        <v>5124</v>
      </c>
      <c r="B984">
        <v>19</v>
      </c>
      <c r="C984">
        <v>3</v>
      </c>
      <c r="D984">
        <v>2</v>
      </c>
      <c r="E984" s="24">
        <v>500000</v>
      </c>
      <c r="F984" s="24">
        <v>430555.5555555555</v>
      </c>
      <c r="G984" s="24">
        <v>300000</v>
      </c>
      <c r="H984" s="24">
        <v>258333.33333333328</v>
      </c>
      <c r="I984" s="24">
        <v>25000</v>
      </c>
      <c r="J984" s="24">
        <v>21527.777777777777</v>
      </c>
      <c r="K984" s="24">
        <v>95170.911974498187</v>
      </c>
      <c r="L984" s="24">
        <v>11553.449160784483</v>
      </c>
      <c r="M984" s="24">
        <v>106724.36113528267</v>
      </c>
      <c r="N984" s="24">
        <v>914.52775360620581</v>
      </c>
      <c r="O984" s="24">
        <v>12467.976914390689</v>
      </c>
      <c r="P984" s="24">
        <v>107638.88888888888</v>
      </c>
      <c r="Q984" s="24">
        <v>49.164970440397553</v>
      </c>
      <c r="R984" s="24">
        <v>4.3615389537931719</v>
      </c>
      <c r="S984" s="24">
        <v>53.526509394190725</v>
      </c>
      <c r="T984" s="24">
        <v>53.819444444444457</v>
      </c>
      <c r="U984" s="24">
        <v>500000</v>
      </c>
      <c r="V984" s="24">
        <v>430555.5555555555</v>
      </c>
      <c r="W984" s="24">
        <v>300000</v>
      </c>
      <c r="X984" s="24">
        <v>258333.33333333328</v>
      </c>
      <c r="Y984" s="24">
        <v>0</v>
      </c>
      <c r="Z984" s="24">
        <v>0</v>
      </c>
      <c r="AA984" s="24">
        <v>95170.911974498187</v>
      </c>
      <c r="AB984" s="24">
        <v>11553.449160784483</v>
      </c>
      <c r="AC984" s="24">
        <v>106724.36113528267</v>
      </c>
      <c r="AD984" s="24">
        <v>914.52775360620581</v>
      </c>
      <c r="AE984" s="24">
        <v>12467.976914390689</v>
      </c>
      <c r="AF984" s="24">
        <v>107638.88888888888</v>
      </c>
      <c r="AG984" s="24">
        <v>49.164970440397553</v>
      </c>
      <c r="AH984" s="24">
        <v>4.3615389537931719</v>
      </c>
      <c r="AI984" s="24">
        <v>53.526509394190725</v>
      </c>
      <c r="AJ984" s="24">
        <v>53.819444444444457</v>
      </c>
      <c r="AK984" s="24">
        <v>0</v>
      </c>
      <c r="AL984" s="24">
        <v>0</v>
      </c>
      <c r="AM984" s="24">
        <v>0</v>
      </c>
      <c r="AN984" s="24">
        <v>0</v>
      </c>
      <c r="AO984" s="24">
        <v>25000</v>
      </c>
      <c r="AP984" s="24">
        <v>21527.777777777777</v>
      </c>
      <c r="AQ984" s="24">
        <v>0</v>
      </c>
      <c r="AR984" s="24">
        <v>0</v>
      </c>
      <c r="AS984" s="24">
        <v>0</v>
      </c>
      <c r="AT984" s="24">
        <v>0</v>
      </c>
      <c r="AU984" s="24">
        <v>0</v>
      </c>
      <c r="AV984" s="24">
        <v>0</v>
      </c>
      <c r="AW984" s="24">
        <v>0</v>
      </c>
      <c r="AX984" s="24">
        <v>0</v>
      </c>
      <c r="AY984" s="24">
        <v>0</v>
      </c>
      <c r="AZ984" s="24">
        <v>0</v>
      </c>
      <c r="BA984" s="24">
        <v>0.29293505025373179</v>
      </c>
      <c r="BB984" s="24">
        <v>4.6544740040469037</v>
      </c>
      <c r="BC984" s="24">
        <v>0.29293505025373179</v>
      </c>
      <c r="BD984" s="24">
        <v>4.6544740040469037</v>
      </c>
      <c r="BE984" s="24">
        <v>0</v>
      </c>
      <c r="BF984" s="24">
        <v>0</v>
      </c>
      <c r="BG984" s="24">
        <v>500000</v>
      </c>
      <c r="BH984" s="24">
        <v>430555.5555555555</v>
      </c>
      <c r="BI984" s="24">
        <v>0</v>
      </c>
      <c r="BJ984" s="24">
        <v>0</v>
      </c>
      <c r="BK984" s="24">
        <v>0</v>
      </c>
      <c r="BL984" s="24">
        <v>0</v>
      </c>
    </row>
    <row r="985" spans="1:64" x14ac:dyDescent="0.25">
      <c r="A985" t="s">
        <v>5124</v>
      </c>
      <c r="B985">
        <v>20</v>
      </c>
      <c r="C985">
        <v>3</v>
      </c>
      <c r="D985">
        <v>2</v>
      </c>
      <c r="E985" s="24">
        <v>500000</v>
      </c>
      <c r="F985" s="24">
        <v>458333.33333333331</v>
      </c>
      <c r="G985" s="24">
        <v>300000</v>
      </c>
      <c r="H985" s="24">
        <v>275000</v>
      </c>
      <c r="I985" s="24">
        <v>25000</v>
      </c>
      <c r="J985" s="24">
        <v>22916.666666666668</v>
      </c>
      <c r="K985" s="24">
        <v>101220.18516187544</v>
      </c>
      <c r="L985" s="24">
        <v>12448.325366539881</v>
      </c>
      <c r="M985" s="24">
        <v>113668.51052841533</v>
      </c>
      <c r="N985" s="24">
        <v>914.82280491804704</v>
      </c>
      <c r="O985" s="24">
        <v>13363.148171457928</v>
      </c>
      <c r="P985" s="24">
        <v>114583.33333333337</v>
      </c>
      <c r="Q985" s="24">
        <v>52.29763248795507</v>
      </c>
      <c r="R985" s="24">
        <v>4.7010796727691968</v>
      </c>
      <c r="S985" s="24">
        <v>56.998712160724267</v>
      </c>
      <c r="T985" s="24">
        <v>57.291666666666629</v>
      </c>
      <c r="U985" s="24">
        <v>500000</v>
      </c>
      <c r="V985" s="24">
        <v>458333.33333333331</v>
      </c>
      <c r="W985" s="24">
        <v>300000</v>
      </c>
      <c r="X985" s="24">
        <v>275000</v>
      </c>
      <c r="Y985" s="24">
        <v>0</v>
      </c>
      <c r="Z985" s="24">
        <v>0</v>
      </c>
      <c r="AA985" s="24">
        <v>101220.18516187544</v>
      </c>
      <c r="AB985" s="24">
        <v>12448.325366539881</v>
      </c>
      <c r="AC985" s="24">
        <v>113668.51052841533</v>
      </c>
      <c r="AD985" s="24">
        <v>914.82280491804704</v>
      </c>
      <c r="AE985" s="24">
        <v>13363.148171457928</v>
      </c>
      <c r="AF985" s="24">
        <v>114583.33333333337</v>
      </c>
      <c r="AG985" s="24">
        <v>52.29763248795507</v>
      </c>
      <c r="AH985" s="24">
        <v>4.7010796727691968</v>
      </c>
      <c r="AI985" s="24">
        <v>56.998712160724267</v>
      </c>
      <c r="AJ985" s="24">
        <v>57.291666666666629</v>
      </c>
      <c r="AK985" s="24">
        <v>0</v>
      </c>
      <c r="AL985" s="24">
        <v>0</v>
      </c>
      <c r="AM985" s="24">
        <v>0</v>
      </c>
      <c r="AN985" s="24">
        <v>0</v>
      </c>
      <c r="AO985" s="24">
        <v>25000</v>
      </c>
      <c r="AP985" s="24">
        <v>22916.666666666668</v>
      </c>
      <c r="AQ985" s="24">
        <v>0</v>
      </c>
      <c r="AR985" s="24">
        <v>0</v>
      </c>
      <c r="AS985" s="24">
        <v>0</v>
      </c>
      <c r="AT985" s="24">
        <v>0</v>
      </c>
      <c r="AU985" s="24">
        <v>0</v>
      </c>
      <c r="AV985" s="24">
        <v>0</v>
      </c>
      <c r="AW985" s="24">
        <v>0</v>
      </c>
      <c r="AX985" s="24">
        <v>0</v>
      </c>
      <c r="AY985" s="24">
        <v>0</v>
      </c>
      <c r="AZ985" s="24">
        <v>0</v>
      </c>
      <c r="BA985" s="24">
        <v>0.29295450594236172</v>
      </c>
      <c r="BB985" s="24">
        <v>4.9940341787115585</v>
      </c>
      <c r="BC985" s="24">
        <v>0.29295450594236172</v>
      </c>
      <c r="BD985" s="24">
        <v>4.9940341787115585</v>
      </c>
      <c r="BE985" s="24">
        <v>0</v>
      </c>
      <c r="BF985" s="24">
        <v>0</v>
      </c>
      <c r="BG985" s="24">
        <v>500000</v>
      </c>
      <c r="BH985" s="24">
        <v>458333.33333333331</v>
      </c>
      <c r="BI985" s="24">
        <v>0</v>
      </c>
      <c r="BJ985" s="24">
        <v>0</v>
      </c>
      <c r="BK985" s="24">
        <v>0</v>
      </c>
      <c r="BL985" s="24">
        <v>0</v>
      </c>
    </row>
    <row r="986" spans="1:64" x14ac:dyDescent="0.25">
      <c r="A986" t="s">
        <v>5124</v>
      </c>
      <c r="B986">
        <v>21</v>
      </c>
      <c r="C986">
        <v>3</v>
      </c>
      <c r="D986">
        <v>2</v>
      </c>
      <c r="E986" s="24">
        <v>500000</v>
      </c>
      <c r="F986" s="24">
        <v>486111.11111111107</v>
      </c>
      <c r="G986" s="24">
        <v>300000</v>
      </c>
      <c r="H986" s="24">
        <v>291666.66666666663</v>
      </c>
      <c r="I986" s="24">
        <v>25000</v>
      </c>
      <c r="J986" s="24">
        <v>24305.555555555555</v>
      </c>
      <c r="K986" s="24">
        <v>107550.51622729166</v>
      </c>
      <c r="L986" s="24">
        <v>13062.405757654924</v>
      </c>
      <c r="M986" s="24">
        <v>120612.92198494659</v>
      </c>
      <c r="N986" s="24">
        <v>914.85579283116385</v>
      </c>
      <c r="O986" s="24">
        <v>13977.261550486088</v>
      </c>
      <c r="P986" s="24">
        <v>121527.77777777775</v>
      </c>
      <c r="Q986" s="24">
        <v>55.557980118567741</v>
      </c>
      <c r="R986" s="24">
        <v>4.9129528703561505</v>
      </c>
      <c r="S986" s="24">
        <v>60.470932988923892</v>
      </c>
      <c r="T986" s="24">
        <v>60.763888888888914</v>
      </c>
      <c r="U986" s="24">
        <v>500000</v>
      </c>
      <c r="V986" s="24">
        <v>486111.11111111107</v>
      </c>
      <c r="W986" s="24">
        <v>300000</v>
      </c>
      <c r="X986" s="24">
        <v>291666.66666666663</v>
      </c>
      <c r="Y986" s="24">
        <v>0</v>
      </c>
      <c r="Z986" s="24">
        <v>0</v>
      </c>
      <c r="AA986" s="24">
        <v>107550.51622729166</v>
      </c>
      <c r="AB986" s="24">
        <v>13062.405757654924</v>
      </c>
      <c r="AC986" s="24">
        <v>120612.92198494659</v>
      </c>
      <c r="AD986" s="24">
        <v>914.85579283116385</v>
      </c>
      <c r="AE986" s="24">
        <v>13977.261550486088</v>
      </c>
      <c r="AF986" s="24">
        <v>121527.77777777775</v>
      </c>
      <c r="AG986" s="24">
        <v>55.557980118567741</v>
      </c>
      <c r="AH986" s="24">
        <v>4.9129528703561505</v>
      </c>
      <c r="AI986" s="24">
        <v>60.470932988923892</v>
      </c>
      <c r="AJ986" s="24">
        <v>60.763888888888914</v>
      </c>
      <c r="AK986" s="24">
        <v>0</v>
      </c>
      <c r="AL986" s="24">
        <v>0</v>
      </c>
      <c r="AM986" s="24">
        <v>0</v>
      </c>
      <c r="AN986" s="24">
        <v>0</v>
      </c>
      <c r="AO986" s="24">
        <v>25000</v>
      </c>
      <c r="AP986" s="24">
        <v>24305.555555555555</v>
      </c>
      <c r="AQ986" s="24">
        <v>0</v>
      </c>
      <c r="AR986" s="24">
        <v>0</v>
      </c>
      <c r="AS986" s="24">
        <v>0</v>
      </c>
      <c r="AT986" s="24">
        <v>0</v>
      </c>
      <c r="AU986" s="24">
        <v>0</v>
      </c>
      <c r="AV986" s="24">
        <v>0</v>
      </c>
      <c r="AW986" s="24">
        <v>0</v>
      </c>
      <c r="AX986" s="24">
        <v>0</v>
      </c>
      <c r="AY986" s="24">
        <v>0</v>
      </c>
      <c r="AZ986" s="24">
        <v>0</v>
      </c>
      <c r="BA986" s="24">
        <v>0.29295589996502258</v>
      </c>
      <c r="BB986" s="24">
        <v>5.2059087703211731</v>
      </c>
      <c r="BC986" s="24">
        <v>0.29295589996502258</v>
      </c>
      <c r="BD986" s="24">
        <v>5.2059087703211731</v>
      </c>
      <c r="BE986" s="24">
        <v>0</v>
      </c>
      <c r="BF986" s="24">
        <v>0</v>
      </c>
      <c r="BG986" s="24">
        <v>500000</v>
      </c>
      <c r="BH986" s="24">
        <v>486111.11111111107</v>
      </c>
      <c r="BI986" s="24">
        <v>0</v>
      </c>
      <c r="BJ986" s="24">
        <v>0</v>
      </c>
      <c r="BK986" s="24">
        <v>0</v>
      </c>
      <c r="BL986" s="24">
        <v>0</v>
      </c>
    </row>
    <row r="987" spans="1:64" x14ac:dyDescent="0.25">
      <c r="A987" t="s">
        <v>5124</v>
      </c>
      <c r="B987">
        <v>22</v>
      </c>
      <c r="C987">
        <v>4</v>
      </c>
      <c r="D987">
        <v>2</v>
      </c>
      <c r="E987" s="24">
        <v>500000</v>
      </c>
      <c r="F987" s="24">
        <v>500000</v>
      </c>
      <c r="G987" s="24">
        <v>300000</v>
      </c>
      <c r="H987" s="24">
        <v>300000</v>
      </c>
      <c r="I987" s="24">
        <v>25000</v>
      </c>
      <c r="J987" s="24">
        <v>25000</v>
      </c>
      <c r="K987" s="24">
        <v>113090.27650502825</v>
      </c>
      <c r="L987" s="24">
        <v>11427.260686123627</v>
      </c>
      <c r="M987" s="24">
        <v>124517.53719115187</v>
      </c>
      <c r="N987" s="24">
        <v>482.46280884812586</v>
      </c>
      <c r="O987" s="24">
        <v>11909.723494971753</v>
      </c>
      <c r="P987" s="24">
        <v>125000</v>
      </c>
      <c r="Q987" s="24">
        <v>58.293732430211094</v>
      </c>
      <c r="R987" s="24">
        <v>4.0553915471667779</v>
      </c>
      <c r="S987" s="24">
        <v>62.349123977377872</v>
      </c>
      <c r="T987" s="24">
        <v>62.5</v>
      </c>
      <c r="U987" s="24">
        <v>500000</v>
      </c>
      <c r="V987" s="24">
        <v>500000</v>
      </c>
      <c r="W987" s="24">
        <v>300000</v>
      </c>
      <c r="X987" s="24">
        <v>300000</v>
      </c>
      <c r="Y987" s="24">
        <v>0</v>
      </c>
      <c r="Z987" s="24">
        <v>0</v>
      </c>
      <c r="AA987" s="24">
        <v>113090.27650502825</v>
      </c>
      <c r="AB987" s="24">
        <v>11427.260686123627</v>
      </c>
      <c r="AC987" s="24">
        <v>124517.53719115187</v>
      </c>
      <c r="AD987" s="24">
        <v>482.46280884812586</v>
      </c>
      <c r="AE987" s="24">
        <v>11909.723494971753</v>
      </c>
      <c r="AF987" s="24">
        <v>125000</v>
      </c>
      <c r="AG987" s="24">
        <v>58.293732430211094</v>
      </c>
      <c r="AH987" s="24">
        <v>4.0553915471667779</v>
      </c>
      <c r="AI987" s="24">
        <v>62.349123977377872</v>
      </c>
      <c r="AJ987" s="24">
        <v>62.5</v>
      </c>
      <c r="AK987" s="24">
        <v>0</v>
      </c>
      <c r="AL987" s="24">
        <v>0</v>
      </c>
      <c r="AM987" s="24">
        <v>0</v>
      </c>
      <c r="AN987" s="24">
        <v>0</v>
      </c>
      <c r="AO987" s="24">
        <v>25000</v>
      </c>
      <c r="AP987" s="24">
        <v>25000</v>
      </c>
      <c r="AQ987" s="24">
        <v>0</v>
      </c>
      <c r="AR987" s="24">
        <v>0</v>
      </c>
      <c r="AS987" s="24">
        <v>0</v>
      </c>
      <c r="AT987" s="24">
        <v>0</v>
      </c>
      <c r="AU987" s="24">
        <v>0</v>
      </c>
      <c r="AV987" s="24">
        <v>0</v>
      </c>
      <c r="AW987" s="24">
        <v>0</v>
      </c>
      <c r="AX987" s="24">
        <v>0</v>
      </c>
      <c r="AY987" s="24">
        <v>0</v>
      </c>
      <c r="AZ987" s="24">
        <v>0</v>
      </c>
      <c r="BA987" s="24">
        <v>0.1508760226221284</v>
      </c>
      <c r="BB987" s="24">
        <v>4.2062675697889063</v>
      </c>
      <c r="BC987" s="24">
        <v>0.1508760226221284</v>
      </c>
      <c r="BD987" s="24">
        <v>4.2062675697889063</v>
      </c>
      <c r="BE987" s="24">
        <v>0</v>
      </c>
      <c r="BF987" s="24">
        <v>0</v>
      </c>
      <c r="BG987" s="24">
        <v>500000</v>
      </c>
      <c r="BH987" s="24">
        <v>500000</v>
      </c>
      <c r="BI987" s="24">
        <v>0</v>
      </c>
      <c r="BJ987" s="24">
        <v>0</v>
      </c>
      <c r="BK987" s="24">
        <v>0</v>
      </c>
      <c r="BL987" s="24">
        <v>0</v>
      </c>
    </row>
    <row r="988" spans="1:64" x14ac:dyDescent="0.25">
      <c r="A988" t="s">
        <v>5124</v>
      </c>
      <c r="B988">
        <v>23</v>
      </c>
      <c r="C988">
        <v>4</v>
      </c>
      <c r="D988">
        <v>2</v>
      </c>
      <c r="E988" s="24">
        <v>500000</v>
      </c>
      <c r="F988" s="24">
        <v>500000</v>
      </c>
      <c r="G988" s="24">
        <v>300000</v>
      </c>
      <c r="H988" s="24">
        <v>300000</v>
      </c>
      <c r="I988" s="24">
        <v>25000</v>
      </c>
      <c r="J988" s="24">
        <v>25000</v>
      </c>
      <c r="K988" s="24">
        <v>116851.91772812838</v>
      </c>
      <c r="L988" s="24">
        <v>8121.0212132143788</v>
      </c>
      <c r="M988" s="24">
        <v>124972.93894134276</v>
      </c>
      <c r="N988" s="24">
        <v>27.061058657243848</v>
      </c>
      <c r="O988" s="24">
        <v>8148.0822718716227</v>
      </c>
      <c r="P988" s="24">
        <v>125000</v>
      </c>
      <c r="Q988" s="24">
        <v>59.964358936637382</v>
      </c>
      <c r="R988" s="24">
        <v>2.5310303518979254</v>
      </c>
      <c r="S988" s="24">
        <v>62.495389288535307</v>
      </c>
      <c r="T988" s="24">
        <v>62.5</v>
      </c>
      <c r="U988" s="24">
        <v>500000</v>
      </c>
      <c r="V988" s="24">
        <v>500000</v>
      </c>
      <c r="W988" s="24">
        <v>300000</v>
      </c>
      <c r="X988" s="24">
        <v>300000</v>
      </c>
      <c r="Y988" s="24">
        <v>0</v>
      </c>
      <c r="Z988" s="24">
        <v>0</v>
      </c>
      <c r="AA988" s="24">
        <v>116851.91772812838</v>
      </c>
      <c r="AB988" s="24">
        <v>8121.0212132143788</v>
      </c>
      <c r="AC988" s="24">
        <v>124972.93894134276</v>
      </c>
      <c r="AD988" s="24">
        <v>27.061058657243848</v>
      </c>
      <c r="AE988" s="24">
        <v>8148.0822718716227</v>
      </c>
      <c r="AF988" s="24">
        <v>125000</v>
      </c>
      <c r="AG988" s="24">
        <v>59.964358936637382</v>
      </c>
      <c r="AH988" s="24">
        <v>2.5310303518979254</v>
      </c>
      <c r="AI988" s="24">
        <v>62.495389288535307</v>
      </c>
      <c r="AJ988" s="24">
        <v>62.5</v>
      </c>
      <c r="AK988" s="24">
        <v>0</v>
      </c>
      <c r="AL988" s="24">
        <v>0</v>
      </c>
      <c r="AM988" s="24">
        <v>0</v>
      </c>
      <c r="AN988" s="24">
        <v>0</v>
      </c>
      <c r="AO988" s="24">
        <v>25000</v>
      </c>
      <c r="AP988" s="24">
        <v>25000</v>
      </c>
      <c r="AQ988" s="24">
        <v>0</v>
      </c>
      <c r="AR988" s="24">
        <v>0</v>
      </c>
      <c r="AS988" s="24">
        <v>0</v>
      </c>
      <c r="AT988" s="24">
        <v>0</v>
      </c>
      <c r="AU988" s="24">
        <v>0</v>
      </c>
      <c r="AV988" s="24">
        <v>0</v>
      </c>
      <c r="AW988" s="24">
        <v>0</v>
      </c>
      <c r="AX988" s="24">
        <v>0</v>
      </c>
      <c r="AY988" s="24">
        <v>0</v>
      </c>
      <c r="AZ988" s="24">
        <v>0</v>
      </c>
      <c r="BA988" s="24">
        <v>4.6107114646929404E-3</v>
      </c>
      <c r="BB988" s="24">
        <v>2.5356410633626183</v>
      </c>
      <c r="BC988" s="24">
        <v>4.6107114646929404E-3</v>
      </c>
      <c r="BD988" s="24">
        <v>2.5356410633626183</v>
      </c>
      <c r="BE988" s="24">
        <v>0</v>
      </c>
      <c r="BF988" s="24">
        <v>0</v>
      </c>
      <c r="BG988" s="24">
        <v>500000</v>
      </c>
      <c r="BH988" s="24">
        <v>500000</v>
      </c>
      <c r="BI988" s="24">
        <v>0</v>
      </c>
      <c r="BJ988" s="24">
        <v>0</v>
      </c>
      <c r="BK988" s="24">
        <v>0</v>
      </c>
      <c r="BL988" s="24">
        <v>0</v>
      </c>
    </row>
    <row r="989" spans="1:64" x14ac:dyDescent="0.25">
      <c r="A989" t="s">
        <v>5124</v>
      </c>
      <c r="B989">
        <v>24</v>
      </c>
      <c r="C989">
        <v>4</v>
      </c>
      <c r="D989">
        <v>2</v>
      </c>
      <c r="E989" s="24">
        <v>500000</v>
      </c>
      <c r="F989" s="24">
        <v>500000</v>
      </c>
      <c r="G989" s="24">
        <v>300000</v>
      </c>
      <c r="H989" s="24">
        <v>300000</v>
      </c>
      <c r="I989" s="24">
        <v>25000</v>
      </c>
      <c r="J989" s="24">
        <v>25000</v>
      </c>
      <c r="K989" s="24">
        <v>119253.60859217215</v>
      </c>
      <c r="L989" s="24">
        <v>5744.1635239969473</v>
      </c>
      <c r="M989" s="24">
        <v>124997.7721161691</v>
      </c>
      <c r="N989" s="24">
        <v>2.2278838308993727</v>
      </c>
      <c r="O989" s="24">
        <v>5746.3914078278467</v>
      </c>
      <c r="P989" s="24">
        <v>125000</v>
      </c>
      <c r="Q989" s="24">
        <v>60.902029937973793</v>
      </c>
      <c r="R989" s="24">
        <v>1.59774431705398</v>
      </c>
      <c r="S989" s="24">
        <v>62.499774255027774</v>
      </c>
      <c r="T989" s="24">
        <v>62.5</v>
      </c>
      <c r="U989" s="24">
        <v>500000</v>
      </c>
      <c r="V989" s="24">
        <v>500000</v>
      </c>
      <c r="W989" s="24">
        <v>300000</v>
      </c>
      <c r="X989" s="24">
        <v>300000</v>
      </c>
      <c r="Y989" s="24">
        <v>0</v>
      </c>
      <c r="Z989" s="24">
        <v>0</v>
      </c>
      <c r="AA989" s="24">
        <v>119253.60859217215</v>
      </c>
      <c r="AB989" s="24">
        <v>5744.1635239969473</v>
      </c>
      <c r="AC989" s="24">
        <v>124997.7721161691</v>
      </c>
      <c r="AD989" s="24">
        <v>2.2278838308993727</v>
      </c>
      <c r="AE989" s="24">
        <v>5746.3914078278467</v>
      </c>
      <c r="AF989" s="24">
        <v>125000</v>
      </c>
      <c r="AG989" s="24">
        <v>60.902029937973793</v>
      </c>
      <c r="AH989" s="24">
        <v>1.59774431705398</v>
      </c>
      <c r="AI989" s="24">
        <v>62.499774255027774</v>
      </c>
      <c r="AJ989" s="24">
        <v>62.5</v>
      </c>
      <c r="AK989" s="24">
        <v>0</v>
      </c>
      <c r="AL989" s="24">
        <v>0</v>
      </c>
      <c r="AM989" s="24">
        <v>0</v>
      </c>
      <c r="AN989" s="24">
        <v>0</v>
      </c>
      <c r="AO989" s="24">
        <v>25000</v>
      </c>
      <c r="AP989" s="24">
        <v>25000</v>
      </c>
      <c r="AQ989" s="24">
        <v>0</v>
      </c>
      <c r="AR989" s="24">
        <v>0</v>
      </c>
      <c r="AS989" s="24">
        <v>0</v>
      </c>
      <c r="AT989" s="24">
        <v>0</v>
      </c>
      <c r="AU989" s="24">
        <v>0</v>
      </c>
      <c r="AV989" s="24">
        <v>0</v>
      </c>
      <c r="AW989" s="24">
        <v>0</v>
      </c>
      <c r="AX989" s="24">
        <v>0</v>
      </c>
      <c r="AY989" s="24">
        <v>0</v>
      </c>
      <c r="AZ989" s="24">
        <v>0</v>
      </c>
      <c r="BA989" s="24">
        <v>2.257449722264937E-4</v>
      </c>
      <c r="BB989" s="24">
        <v>1.5979700620262065</v>
      </c>
      <c r="BC989" s="24">
        <v>2.257449722264937E-4</v>
      </c>
      <c r="BD989" s="24">
        <v>1.5979700620262065</v>
      </c>
      <c r="BE989" s="24">
        <v>0</v>
      </c>
      <c r="BF989" s="24">
        <v>0</v>
      </c>
      <c r="BG989" s="24">
        <v>500000</v>
      </c>
      <c r="BH989" s="24">
        <v>500000</v>
      </c>
      <c r="BI989" s="24">
        <v>0</v>
      </c>
      <c r="BJ989" s="24">
        <v>0</v>
      </c>
      <c r="BK989" s="24">
        <v>0</v>
      </c>
      <c r="BL989" s="24">
        <v>0</v>
      </c>
    </row>
    <row r="990" spans="1:64" x14ac:dyDescent="0.25">
      <c r="A990" t="s">
        <v>5124</v>
      </c>
      <c r="B990">
        <v>25</v>
      </c>
      <c r="C990">
        <v>1</v>
      </c>
      <c r="D990">
        <v>3</v>
      </c>
      <c r="E990" s="24">
        <v>750000</v>
      </c>
      <c r="F990" s="24">
        <v>541666.66666666663</v>
      </c>
      <c r="G990" s="24">
        <v>450000</v>
      </c>
      <c r="H990" s="24">
        <v>324999.99999999994</v>
      </c>
      <c r="I990" s="24">
        <v>37500</v>
      </c>
      <c r="J990" s="24">
        <v>27083.333333333332</v>
      </c>
      <c r="K990" s="24">
        <v>123798.53445619531</v>
      </c>
      <c r="L990" s="24">
        <v>10320.718719524099</v>
      </c>
      <c r="M990" s="24">
        <v>134119.25317571941</v>
      </c>
      <c r="N990" s="24">
        <v>1297.413490947336</v>
      </c>
      <c r="O990" s="24">
        <v>11618.132210471435</v>
      </c>
      <c r="P990" s="24">
        <v>135416.66666666674</v>
      </c>
      <c r="Q990" s="24">
        <v>63.27040955055827</v>
      </c>
      <c r="R990" s="24">
        <v>4.0116698231822738</v>
      </c>
      <c r="S990" s="24">
        <v>67.282079373740544</v>
      </c>
      <c r="T990" s="24">
        <v>67.708333333333371</v>
      </c>
      <c r="U990" s="24">
        <v>675000</v>
      </c>
      <c r="V990" s="24">
        <v>487500</v>
      </c>
      <c r="W990" s="24">
        <v>405000</v>
      </c>
      <c r="X990" s="24">
        <v>292500</v>
      </c>
      <c r="Y990" s="24">
        <v>0</v>
      </c>
      <c r="Z990" s="24">
        <v>0</v>
      </c>
      <c r="AA990" s="24">
        <v>111418.68101057578</v>
      </c>
      <c r="AB990" s="24">
        <v>9288.6468475716829</v>
      </c>
      <c r="AC990" s="24">
        <v>120707.32785814747</v>
      </c>
      <c r="AD990" s="24">
        <v>1167.6721418526031</v>
      </c>
      <c r="AE990" s="24">
        <v>10456.318989424297</v>
      </c>
      <c r="AF990" s="24">
        <v>121875.00000000007</v>
      </c>
      <c r="AG990" s="24">
        <v>63.27040955055827</v>
      </c>
      <c r="AH990" s="24">
        <v>4.0116698231822738</v>
      </c>
      <c r="AI990" s="24">
        <v>67.282079373740544</v>
      </c>
      <c r="AJ990" s="24">
        <v>67.708333333333371</v>
      </c>
      <c r="AK990" s="24">
        <v>75000</v>
      </c>
      <c r="AL990" s="24">
        <v>54166.666666666628</v>
      </c>
      <c r="AM990" s="24">
        <v>45000</v>
      </c>
      <c r="AN990" s="24">
        <v>32499.999999999942</v>
      </c>
      <c r="AO990" s="24">
        <v>37500</v>
      </c>
      <c r="AP990" s="24">
        <v>27083.333333333332</v>
      </c>
      <c r="AQ990" s="24">
        <v>12379.853445619534</v>
      </c>
      <c r="AR990" s="24">
        <v>1032.0718719524157</v>
      </c>
      <c r="AS990" s="24">
        <v>13411.925317571935</v>
      </c>
      <c r="AT990" s="24">
        <v>129.74134909473287</v>
      </c>
      <c r="AU990" s="24">
        <v>1161.8132210471376</v>
      </c>
      <c r="AV990" s="24">
        <v>13541.666666666672</v>
      </c>
      <c r="AW990" s="24">
        <v>0</v>
      </c>
      <c r="AX990" s="24">
        <v>0</v>
      </c>
      <c r="AY990" s="24">
        <v>0</v>
      </c>
      <c r="AZ990" s="24">
        <v>0</v>
      </c>
      <c r="BA990" s="24">
        <v>0.42625395959282741</v>
      </c>
      <c r="BB990" s="24">
        <v>4.4379237827751012</v>
      </c>
      <c r="BC990" s="24">
        <v>0.42625395959282741</v>
      </c>
      <c r="BD990" s="24">
        <v>4.4379237827751012</v>
      </c>
      <c r="BE990" s="24">
        <v>0</v>
      </c>
      <c r="BF990" s="24">
        <v>0</v>
      </c>
      <c r="BG990" s="24">
        <v>675000</v>
      </c>
      <c r="BH990" s="24">
        <v>487500</v>
      </c>
      <c r="BI990" s="24">
        <v>0</v>
      </c>
      <c r="BJ990" s="24">
        <v>0</v>
      </c>
      <c r="BK990" s="24">
        <v>0</v>
      </c>
      <c r="BL990" s="24">
        <v>0</v>
      </c>
    </row>
    <row r="991" spans="1:64" x14ac:dyDescent="0.25">
      <c r="A991" t="s">
        <v>5124</v>
      </c>
      <c r="B991">
        <v>26</v>
      </c>
      <c r="C991">
        <v>1</v>
      </c>
      <c r="D991">
        <v>3</v>
      </c>
      <c r="E991" s="24">
        <v>750000</v>
      </c>
      <c r="F991" s="24">
        <v>625000</v>
      </c>
      <c r="G991" s="24">
        <v>450000</v>
      </c>
      <c r="H991" s="24">
        <v>375000</v>
      </c>
      <c r="I991" s="24">
        <v>37500</v>
      </c>
      <c r="J991" s="24">
        <v>31250</v>
      </c>
      <c r="K991" s="24">
        <v>133556.2509103592</v>
      </c>
      <c r="L991" s="24">
        <v>20030.32591650309</v>
      </c>
      <c r="M991" s="24">
        <v>153586.57682686229</v>
      </c>
      <c r="N991" s="24">
        <v>2663.4231731377076</v>
      </c>
      <c r="O991" s="24">
        <v>22693.749089640798</v>
      </c>
      <c r="P991" s="24">
        <v>156250</v>
      </c>
      <c r="Q991" s="24">
        <v>68.76461688736606</v>
      </c>
      <c r="R991" s="24">
        <v>8.4953461692373367</v>
      </c>
      <c r="S991" s="24">
        <v>77.259963056603397</v>
      </c>
      <c r="T991" s="24">
        <v>78.125</v>
      </c>
      <c r="U991" s="24">
        <v>675000</v>
      </c>
      <c r="V991" s="24">
        <v>562500</v>
      </c>
      <c r="W991" s="24">
        <v>405000</v>
      </c>
      <c r="X991" s="24">
        <v>337500</v>
      </c>
      <c r="Y991" s="24">
        <v>0</v>
      </c>
      <c r="Z991" s="24">
        <v>0</v>
      </c>
      <c r="AA991" s="24">
        <v>120200.62581932328</v>
      </c>
      <c r="AB991" s="24">
        <v>18027.293324852799</v>
      </c>
      <c r="AC991" s="24">
        <v>138227.91914417606</v>
      </c>
      <c r="AD991" s="24">
        <v>2397.0808558239351</v>
      </c>
      <c r="AE991" s="24">
        <v>20424.374180676736</v>
      </c>
      <c r="AF991" s="24">
        <v>140625</v>
      </c>
      <c r="AG991" s="24">
        <v>68.76461688736606</v>
      </c>
      <c r="AH991" s="24">
        <v>8.4953461692373367</v>
      </c>
      <c r="AI991" s="24">
        <v>77.259963056603397</v>
      </c>
      <c r="AJ991" s="24">
        <v>78.125</v>
      </c>
      <c r="AK991" s="24">
        <v>75000</v>
      </c>
      <c r="AL991" s="24">
        <v>62500</v>
      </c>
      <c r="AM991" s="24">
        <v>45000</v>
      </c>
      <c r="AN991" s="24">
        <v>37500</v>
      </c>
      <c r="AO991" s="24">
        <v>37500</v>
      </c>
      <c r="AP991" s="24">
        <v>31250</v>
      </c>
      <c r="AQ991" s="24">
        <v>13355.625091035923</v>
      </c>
      <c r="AR991" s="24">
        <v>2003.0325916502916</v>
      </c>
      <c r="AS991" s="24">
        <v>15358.657682686229</v>
      </c>
      <c r="AT991" s="24">
        <v>266.34231731377258</v>
      </c>
      <c r="AU991" s="24">
        <v>2269.3749089640623</v>
      </c>
      <c r="AV991" s="24">
        <v>15625</v>
      </c>
      <c r="AW991" s="24">
        <v>0</v>
      </c>
      <c r="AX991" s="24">
        <v>0</v>
      </c>
      <c r="AY991" s="24">
        <v>0</v>
      </c>
      <c r="AZ991" s="24">
        <v>0</v>
      </c>
      <c r="BA991" s="24">
        <v>0.86503694339660342</v>
      </c>
      <c r="BB991" s="24">
        <v>9.3603831126339401</v>
      </c>
      <c r="BC991" s="24">
        <v>0.86503694339660342</v>
      </c>
      <c r="BD991" s="24">
        <v>9.3603831126339401</v>
      </c>
      <c r="BE991" s="24">
        <v>0</v>
      </c>
      <c r="BF991" s="24">
        <v>0</v>
      </c>
      <c r="BG991" s="24">
        <v>675000</v>
      </c>
      <c r="BH991" s="24">
        <v>562500</v>
      </c>
      <c r="BI991" s="24">
        <v>0</v>
      </c>
      <c r="BJ991" s="24">
        <v>0</v>
      </c>
      <c r="BK991" s="24">
        <v>0</v>
      </c>
      <c r="BL991" s="24">
        <v>0</v>
      </c>
    </row>
    <row r="992" spans="1:64" x14ac:dyDescent="0.25">
      <c r="A992" t="s">
        <v>5124</v>
      </c>
      <c r="B992">
        <v>27</v>
      </c>
      <c r="C992">
        <v>1</v>
      </c>
      <c r="D992">
        <v>3</v>
      </c>
      <c r="E992" s="24">
        <v>750000</v>
      </c>
      <c r="F992" s="24">
        <v>708333.33333333326</v>
      </c>
      <c r="G992" s="24">
        <v>450000</v>
      </c>
      <c r="H992" s="24">
        <v>424999.99999999994</v>
      </c>
      <c r="I992" s="24">
        <v>37500</v>
      </c>
      <c r="J992" s="24">
        <v>35416.666666666664</v>
      </c>
      <c r="K992" s="24">
        <v>147322.84552758886</v>
      </c>
      <c r="L992" s="24">
        <v>27022.586940689711</v>
      </c>
      <c r="M992" s="24">
        <v>174345.43246827857</v>
      </c>
      <c r="N992" s="24">
        <v>2737.9008650546893</v>
      </c>
      <c r="O992" s="24">
        <v>29760.4878057444</v>
      </c>
      <c r="P992" s="24">
        <v>177083.33333333326</v>
      </c>
      <c r="Q992" s="24">
        <v>76.420849205738364</v>
      </c>
      <c r="R992" s="24">
        <v>11.242626545435314</v>
      </c>
      <c r="S992" s="24">
        <v>87.663475751173678</v>
      </c>
      <c r="T992" s="24">
        <v>88.541666666666629</v>
      </c>
      <c r="U992" s="24">
        <v>675000</v>
      </c>
      <c r="V992" s="24">
        <v>637500</v>
      </c>
      <c r="W992" s="24">
        <v>405000</v>
      </c>
      <c r="X992" s="24">
        <v>382499.99999999994</v>
      </c>
      <c r="Y992" s="24">
        <v>0</v>
      </c>
      <c r="Z992" s="24">
        <v>0</v>
      </c>
      <c r="AA992" s="24">
        <v>132590.56097482998</v>
      </c>
      <c r="AB992" s="24">
        <v>24320.328246620746</v>
      </c>
      <c r="AC992" s="24">
        <v>156910.88922145072</v>
      </c>
      <c r="AD992" s="24">
        <v>2464.1107785492204</v>
      </c>
      <c r="AE992" s="24">
        <v>26784.439025169937</v>
      </c>
      <c r="AF992" s="24">
        <v>159374.99999999994</v>
      </c>
      <c r="AG992" s="24">
        <v>76.420849205738364</v>
      </c>
      <c r="AH992" s="24">
        <v>11.242626545435314</v>
      </c>
      <c r="AI992" s="24">
        <v>87.663475751173678</v>
      </c>
      <c r="AJ992" s="24">
        <v>88.541666666666629</v>
      </c>
      <c r="AK992" s="24">
        <v>75000</v>
      </c>
      <c r="AL992" s="24">
        <v>70833.333333333256</v>
      </c>
      <c r="AM992" s="24">
        <v>45000</v>
      </c>
      <c r="AN992" s="24">
        <v>42500</v>
      </c>
      <c r="AO992" s="24">
        <v>37500</v>
      </c>
      <c r="AP992" s="24">
        <v>35416.666666666664</v>
      </c>
      <c r="AQ992" s="24">
        <v>14732.28455275888</v>
      </c>
      <c r="AR992" s="24">
        <v>2702.2586940689653</v>
      </c>
      <c r="AS992" s="24">
        <v>17434.543246827845</v>
      </c>
      <c r="AT992" s="24">
        <v>273.79008650546893</v>
      </c>
      <c r="AU992" s="24">
        <v>2976.0487805744633</v>
      </c>
      <c r="AV992" s="24">
        <v>17708.333333333314</v>
      </c>
      <c r="AW992" s="24">
        <v>0</v>
      </c>
      <c r="AX992" s="24">
        <v>0</v>
      </c>
      <c r="AY992" s="24">
        <v>0</v>
      </c>
      <c r="AZ992" s="24">
        <v>0</v>
      </c>
      <c r="BA992" s="24">
        <v>0.87819091549295081</v>
      </c>
      <c r="BB992" s="24">
        <v>12.120817460928265</v>
      </c>
      <c r="BC992" s="24">
        <v>0.87819091549295081</v>
      </c>
      <c r="BD992" s="24">
        <v>12.120817460928265</v>
      </c>
      <c r="BE992" s="24">
        <v>0</v>
      </c>
      <c r="BF992" s="24">
        <v>0</v>
      </c>
      <c r="BG992" s="24">
        <v>675000</v>
      </c>
      <c r="BH992" s="24">
        <v>637500</v>
      </c>
      <c r="BI992" s="24">
        <v>0</v>
      </c>
      <c r="BJ992" s="24">
        <v>0</v>
      </c>
      <c r="BK992" s="24">
        <v>0</v>
      </c>
      <c r="BL992" s="24">
        <v>0</v>
      </c>
    </row>
    <row r="993" spans="1:64" x14ac:dyDescent="0.25">
      <c r="A993" t="s">
        <v>5124</v>
      </c>
      <c r="B993">
        <v>28</v>
      </c>
      <c r="C993">
        <v>2</v>
      </c>
      <c r="D993">
        <v>3</v>
      </c>
      <c r="E993" s="24">
        <v>666666.66666666663</v>
      </c>
      <c r="F993" s="24">
        <v>736111.11111111112</v>
      </c>
      <c r="G993" s="24">
        <v>399999.99999999994</v>
      </c>
      <c r="H993" s="24">
        <v>441666.66666666669</v>
      </c>
      <c r="I993" s="24">
        <v>33333.333333333336</v>
      </c>
      <c r="J993" s="24">
        <v>36805.555555555555</v>
      </c>
      <c r="K993" s="24">
        <v>159492.24828475504</v>
      </c>
      <c r="L993" s="24">
        <v>23521.202931483975</v>
      </c>
      <c r="M993" s="24">
        <v>183013.45121623902</v>
      </c>
      <c r="N993" s="24">
        <v>1014.3265615389682</v>
      </c>
      <c r="O993" s="24">
        <v>24535.529493022943</v>
      </c>
      <c r="P993" s="24">
        <v>184027.77777777798</v>
      </c>
      <c r="Q993" s="24">
        <v>82.770903875465933</v>
      </c>
      <c r="R993" s="24">
        <v>8.932478869379338</v>
      </c>
      <c r="S993" s="24">
        <v>91.703382744845271</v>
      </c>
      <c r="T993" s="24">
        <v>92.013888888888914</v>
      </c>
      <c r="U993" s="24">
        <v>600000</v>
      </c>
      <c r="V993" s="24">
        <v>662500</v>
      </c>
      <c r="W993" s="24">
        <v>360000</v>
      </c>
      <c r="X993" s="24">
        <v>397500</v>
      </c>
      <c r="Y993" s="24">
        <v>0</v>
      </c>
      <c r="Z993" s="24">
        <v>0</v>
      </c>
      <c r="AA993" s="24">
        <v>143543.02345627954</v>
      </c>
      <c r="AB993" s="24">
        <v>21169.082638335589</v>
      </c>
      <c r="AC993" s="24">
        <v>164712.10609461513</v>
      </c>
      <c r="AD993" s="24">
        <v>912.89390538507359</v>
      </c>
      <c r="AE993" s="24">
        <v>22081.976543720637</v>
      </c>
      <c r="AF993" s="24">
        <v>165625.0000000002</v>
      </c>
      <c r="AG993" s="24">
        <v>82.770903875465933</v>
      </c>
      <c r="AH993" s="24">
        <v>8.932478869379338</v>
      </c>
      <c r="AI993" s="24">
        <v>91.703382744845271</v>
      </c>
      <c r="AJ993" s="24">
        <v>92.013888888888914</v>
      </c>
      <c r="AK993" s="24">
        <v>66666.666666666628</v>
      </c>
      <c r="AL993" s="24">
        <v>73611.111111111124</v>
      </c>
      <c r="AM993" s="24">
        <v>39999.999999999942</v>
      </c>
      <c r="AN993" s="24">
        <v>44166.666666666686</v>
      </c>
      <c r="AO993" s="24">
        <v>33333.333333333336</v>
      </c>
      <c r="AP993" s="24">
        <v>36805.555555555555</v>
      </c>
      <c r="AQ993" s="24">
        <v>15949.224828475504</v>
      </c>
      <c r="AR993" s="24">
        <v>2352.1202931483858</v>
      </c>
      <c r="AS993" s="24">
        <v>18301.34512162389</v>
      </c>
      <c r="AT993" s="24">
        <v>101.43265615389464</v>
      </c>
      <c r="AU993" s="24">
        <v>2453.5529493023059</v>
      </c>
      <c r="AV993" s="24">
        <v>18402.777777777781</v>
      </c>
      <c r="AW993" s="24">
        <v>0</v>
      </c>
      <c r="AX993" s="24">
        <v>0</v>
      </c>
      <c r="AY993" s="24">
        <v>0</v>
      </c>
      <c r="AZ993" s="24">
        <v>0</v>
      </c>
      <c r="BA993" s="24">
        <v>0.31050614404364296</v>
      </c>
      <c r="BB993" s="24">
        <v>9.242985013422981</v>
      </c>
      <c r="BC993" s="24">
        <v>0.31050614404364296</v>
      </c>
      <c r="BD993" s="24">
        <v>9.242985013422981</v>
      </c>
      <c r="BE993" s="24">
        <v>0</v>
      </c>
      <c r="BF993" s="24">
        <v>0</v>
      </c>
      <c r="BG993" s="24">
        <v>600000</v>
      </c>
      <c r="BH993" s="24">
        <v>662500</v>
      </c>
      <c r="BI993" s="24">
        <v>0</v>
      </c>
      <c r="BJ993" s="24">
        <v>0</v>
      </c>
      <c r="BK993" s="24">
        <v>0</v>
      </c>
      <c r="BL993" s="24">
        <v>0</v>
      </c>
    </row>
    <row r="994" spans="1:64" x14ac:dyDescent="0.25">
      <c r="A994" t="s">
        <v>5124</v>
      </c>
      <c r="B994">
        <v>29</v>
      </c>
      <c r="C994">
        <v>2</v>
      </c>
      <c r="D994">
        <v>3</v>
      </c>
      <c r="E994" s="24">
        <v>666666.66666666663</v>
      </c>
      <c r="F994" s="24">
        <v>708333.33333333337</v>
      </c>
      <c r="G994" s="24">
        <v>399999.99999999994</v>
      </c>
      <c r="H994" s="24">
        <v>425000</v>
      </c>
      <c r="I994" s="24">
        <v>33333.333333333336</v>
      </c>
      <c r="J994" s="24">
        <v>35416.666666666672</v>
      </c>
      <c r="K994" s="24">
        <v>165508.75778945535</v>
      </c>
      <c r="L994" s="24">
        <v>12381.266946644522</v>
      </c>
      <c r="M994" s="24">
        <v>177890.02473609988</v>
      </c>
      <c r="N994" s="24">
        <v>-806.69140276638791</v>
      </c>
      <c r="O994" s="24">
        <v>11574.575543878134</v>
      </c>
      <c r="P994" s="24">
        <v>177083.33333333349</v>
      </c>
      <c r="Q994" s="24">
        <v>85.294226931334151</v>
      </c>
      <c r="R994" s="24">
        <v>3.5219559441989077</v>
      </c>
      <c r="S994" s="24">
        <v>88.816182875533059</v>
      </c>
      <c r="T994" s="24">
        <v>88.541666666666742</v>
      </c>
      <c r="U994" s="24">
        <v>600000</v>
      </c>
      <c r="V994" s="24">
        <v>637500</v>
      </c>
      <c r="W994" s="24">
        <v>360000</v>
      </c>
      <c r="X994" s="24">
        <v>382500</v>
      </c>
      <c r="Y994" s="24">
        <v>0</v>
      </c>
      <c r="Z994" s="24">
        <v>0</v>
      </c>
      <c r="AA994" s="24">
        <v>148957.88201050981</v>
      </c>
      <c r="AB994" s="24">
        <v>11143.140251980047</v>
      </c>
      <c r="AC994" s="24">
        <v>160101.02226248989</v>
      </c>
      <c r="AD994" s="24">
        <v>-726.02226248975057</v>
      </c>
      <c r="AE994" s="24">
        <v>10417.117989490333</v>
      </c>
      <c r="AF994" s="24">
        <v>159375.00000000015</v>
      </c>
      <c r="AG994" s="24">
        <v>85.294226931334151</v>
      </c>
      <c r="AH994" s="24">
        <v>3.5219559441989077</v>
      </c>
      <c r="AI994" s="24">
        <v>88.816182875533059</v>
      </c>
      <c r="AJ994" s="24">
        <v>88.541666666666742</v>
      </c>
      <c r="AK994" s="24">
        <v>66666.666666666628</v>
      </c>
      <c r="AL994" s="24">
        <v>70833.333333333372</v>
      </c>
      <c r="AM994" s="24">
        <v>39999.999999999942</v>
      </c>
      <c r="AN994" s="24">
        <v>42500</v>
      </c>
      <c r="AO994" s="24">
        <v>33333.333333333336</v>
      </c>
      <c r="AP994" s="24">
        <v>35416.666666666672</v>
      </c>
      <c r="AQ994" s="24">
        <v>16550.875778945541</v>
      </c>
      <c r="AR994" s="24">
        <v>1238.1266946644755</v>
      </c>
      <c r="AS994" s="24">
        <v>17789.002473609988</v>
      </c>
      <c r="AT994" s="24">
        <v>-80.669140276637336</v>
      </c>
      <c r="AU994" s="24">
        <v>1157.4575543878018</v>
      </c>
      <c r="AV994" s="24">
        <v>17708.333333333343</v>
      </c>
      <c r="AW994" s="24">
        <v>0</v>
      </c>
      <c r="AX994" s="24">
        <v>0</v>
      </c>
      <c r="AY994" s="24">
        <v>0</v>
      </c>
      <c r="AZ994" s="24">
        <v>0</v>
      </c>
      <c r="BA994" s="24">
        <v>-0.27451620886631645</v>
      </c>
      <c r="BB994" s="24">
        <v>3.2474397353325912</v>
      </c>
      <c r="BC994" s="24">
        <v>-0.27451620886631645</v>
      </c>
      <c r="BD994" s="24">
        <v>3.2474397353325912</v>
      </c>
      <c r="BE994" s="24">
        <v>0</v>
      </c>
      <c r="BF994" s="24">
        <v>0</v>
      </c>
      <c r="BG994" s="24">
        <v>600000</v>
      </c>
      <c r="BH994" s="24">
        <v>637500</v>
      </c>
      <c r="BI994" s="24">
        <v>0</v>
      </c>
      <c r="BJ994" s="24">
        <v>0</v>
      </c>
      <c r="BK994" s="24">
        <v>0</v>
      </c>
      <c r="BL994" s="24">
        <v>0</v>
      </c>
    </row>
    <row r="995" spans="1:64" x14ac:dyDescent="0.25">
      <c r="A995" t="s">
        <v>5124</v>
      </c>
      <c r="B995">
        <v>30</v>
      </c>
      <c r="C995">
        <v>2</v>
      </c>
      <c r="D995">
        <v>3</v>
      </c>
      <c r="E995" s="24">
        <v>666666.66666666663</v>
      </c>
      <c r="F995" s="24">
        <v>680555.5555555555</v>
      </c>
      <c r="G995" s="24">
        <v>399999.99999999994</v>
      </c>
      <c r="H995" s="24">
        <v>408333.33333333331</v>
      </c>
      <c r="I995" s="24">
        <v>33333.333333333336</v>
      </c>
      <c r="J995" s="24">
        <v>34027.777777777774</v>
      </c>
      <c r="K995" s="24">
        <v>166708.58539169561</v>
      </c>
      <c r="L995" s="24">
        <v>4336.2617733506486</v>
      </c>
      <c r="M995" s="24">
        <v>171044.84716504626</v>
      </c>
      <c r="N995" s="24">
        <v>-905.95827615726739</v>
      </c>
      <c r="O995" s="24">
        <v>3430.3034971933812</v>
      </c>
      <c r="P995" s="24">
        <v>170138.88888888899</v>
      </c>
      <c r="Q995" s="24">
        <v>85.138873331036848</v>
      </c>
      <c r="R995" s="24">
        <v>0.22262440205827261</v>
      </c>
      <c r="S995" s="24">
        <v>85.361497733095121</v>
      </c>
      <c r="T995" s="24">
        <v>85.069444444444343</v>
      </c>
      <c r="U995" s="24">
        <v>600000</v>
      </c>
      <c r="V995" s="24">
        <v>612500</v>
      </c>
      <c r="W995" s="24">
        <v>360000</v>
      </c>
      <c r="X995" s="24">
        <v>367499.99999999994</v>
      </c>
      <c r="Y995" s="24">
        <v>0</v>
      </c>
      <c r="Z995" s="24">
        <v>0</v>
      </c>
      <c r="AA995" s="24">
        <v>150037.72685252604</v>
      </c>
      <c r="AB995" s="24">
        <v>3902.635596015607</v>
      </c>
      <c r="AC995" s="24">
        <v>153940.36244854165</v>
      </c>
      <c r="AD995" s="24">
        <v>-815.36244854153847</v>
      </c>
      <c r="AE995" s="24">
        <v>3087.2731474740431</v>
      </c>
      <c r="AF995" s="24">
        <v>153125.00000000009</v>
      </c>
      <c r="AG995" s="24">
        <v>85.138873331036848</v>
      </c>
      <c r="AH995" s="24">
        <v>0.22262440205827261</v>
      </c>
      <c r="AI995" s="24">
        <v>85.361497733095121</v>
      </c>
      <c r="AJ995" s="24">
        <v>85.069444444444343</v>
      </c>
      <c r="AK995" s="24">
        <v>66666.666666666628</v>
      </c>
      <c r="AL995" s="24">
        <v>68055.555555555504</v>
      </c>
      <c r="AM995" s="24">
        <v>39999.999999999942</v>
      </c>
      <c r="AN995" s="24">
        <v>40833.333333333372</v>
      </c>
      <c r="AO995" s="24">
        <v>33333.333333333336</v>
      </c>
      <c r="AP995" s="24">
        <v>34027.777777777774</v>
      </c>
      <c r="AQ995" s="24">
        <v>16670.858539169567</v>
      </c>
      <c r="AR995" s="24">
        <v>433.62617733504158</v>
      </c>
      <c r="AS995" s="24">
        <v>17104.484716504609</v>
      </c>
      <c r="AT995" s="24">
        <v>-90.595827615728922</v>
      </c>
      <c r="AU995" s="24">
        <v>343.03034971933812</v>
      </c>
      <c r="AV995" s="24">
        <v>17013.888888888905</v>
      </c>
      <c r="AW995" s="24">
        <v>0</v>
      </c>
      <c r="AX995" s="24">
        <v>0</v>
      </c>
      <c r="AY995" s="24">
        <v>0</v>
      </c>
      <c r="AZ995" s="24">
        <v>0</v>
      </c>
      <c r="BA995" s="24">
        <v>-0.29205328865077718</v>
      </c>
      <c r="BB995" s="24">
        <v>-6.9428886592504568E-2</v>
      </c>
      <c r="BC995" s="24">
        <v>-0.29205328865077718</v>
      </c>
      <c r="BD995" s="24">
        <v>-6.9428886592504568E-2</v>
      </c>
      <c r="BE995" s="24">
        <v>0</v>
      </c>
      <c r="BF995" s="24">
        <v>0</v>
      </c>
      <c r="BG995" s="24">
        <v>600000</v>
      </c>
      <c r="BH995" s="24">
        <v>612500</v>
      </c>
      <c r="BI995" s="24">
        <v>0</v>
      </c>
      <c r="BJ995" s="24">
        <v>0</v>
      </c>
      <c r="BK995" s="24">
        <v>0</v>
      </c>
      <c r="BL995" s="24">
        <v>0</v>
      </c>
    </row>
    <row r="996" spans="1:64" x14ac:dyDescent="0.25">
      <c r="A996" t="s">
        <v>5124</v>
      </c>
      <c r="B996">
        <v>31</v>
      </c>
      <c r="C996">
        <v>3</v>
      </c>
      <c r="D996">
        <v>3</v>
      </c>
      <c r="E996" s="24">
        <v>833333.33333333337</v>
      </c>
      <c r="F996" s="24">
        <v>694444.44444444438</v>
      </c>
      <c r="G996" s="24">
        <v>500000</v>
      </c>
      <c r="H996" s="24">
        <v>416666.66666666663</v>
      </c>
      <c r="I996" s="24">
        <v>41666.666666666672</v>
      </c>
      <c r="J996" s="24">
        <v>34722.222222222219</v>
      </c>
      <c r="K996" s="24">
        <v>168122.90290695801</v>
      </c>
      <c r="L996" s="24">
        <v>5104.9893191456795</v>
      </c>
      <c r="M996" s="24">
        <v>173227.89222610369</v>
      </c>
      <c r="N996" s="24">
        <v>383.21888500731438</v>
      </c>
      <c r="O996" s="24">
        <v>5488.2082041529939</v>
      </c>
      <c r="P996" s="24">
        <v>173611.11111111101</v>
      </c>
      <c r="Q996" s="24">
        <v>85.448318861350117</v>
      </c>
      <c r="R996" s="24">
        <v>1.2238968049159666</v>
      </c>
      <c r="S996" s="24">
        <v>86.672215666266084</v>
      </c>
      <c r="T996" s="24">
        <v>86.805555555555657</v>
      </c>
      <c r="U996" s="24">
        <v>750000</v>
      </c>
      <c r="V996" s="24">
        <v>625000</v>
      </c>
      <c r="W996" s="24">
        <v>450000</v>
      </c>
      <c r="X996" s="24">
        <v>374999.99999999994</v>
      </c>
      <c r="Y996" s="24">
        <v>0</v>
      </c>
      <c r="Z996" s="24">
        <v>0</v>
      </c>
      <c r="AA996" s="24">
        <v>151310.61261626222</v>
      </c>
      <c r="AB996" s="24">
        <v>4594.4903872311115</v>
      </c>
      <c r="AC996" s="24">
        <v>155905.10300349334</v>
      </c>
      <c r="AD996" s="24">
        <v>344.89699650658076</v>
      </c>
      <c r="AE996" s="24">
        <v>4939.3873837377178</v>
      </c>
      <c r="AF996" s="24">
        <v>156249.99999999991</v>
      </c>
      <c r="AG996" s="24">
        <v>85.448318861350117</v>
      </c>
      <c r="AH996" s="24">
        <v>1.2238968049159666</v>
      </c>
      <c r="AI996" s="24">
        <v>86.672215666266084</v>
      </c>
      <c r="AJ996" s="24">
        <v>86.805555555555657</v>
      </c>
      <c r="AK996" s="24">
        <v>83333.333333333372</v>
      </c>
      <c r="AL996" s="24">
        <v>69444.44444444438</v>
      </c>
      <c r="AM996" s="24">
        <v>50000</v>
      </c>
      <c r="AN996" s="24">
        <v>41666.666666666686</v>
      </c>
      <c r="AO996" s="24">
        <v>41666.666666666672</v>
      </c>
      <c r="AP996" s="24">
        <v>34722.222222222219</v>
      </c>
      <c r="AQ996" s="24">
        <v>16812.29029069579</v>
      </c>
      <c r="AR996" s="24">
        <v>510.49893191456795</v>
      </c>
      <c r="AS996" s="24">
        <v>17322.789222610358</v>
      </c>
      <c r="AT996" s="24">
        <v>38.321888500733621</v>
      </c>
      <c r="AU996" s="24">
        <v>548.8208204152761</v>
      </c>
      <c r="AV996" s="24">
        <v>17361.111111111095</v>
      </c>
      <c r="AW996" s="24">
        <v>0</v>
      </c>
      <c r="AX996" s="24">
        <v>0</v>
      </c>
      <c r="AY996" s="24">
        <v>0</v>
      </c>
      <c r="AZ996" s="24">
        <v>0</v>
      </c>
      <c r="BA996" s="24">
        <v>0.13333988928957297</v>
      </c>
      <c r="BB996" s="24">
        <v>1.3572366942055396</v>
      </c>
      <c r="BC996" s="24">
        <v>0.13333988928957297</v>
      </c>
      <c r="BD996" s="24">
        <v>1.3572366942055396</v>
      </c>
      <c r="BE996" s="24">
        <v>0</v>
      </c>
      <c r="BF996" s="24">
        <v>0</v>
      </c>
      <c r="BG996" s="24">
        <v>750000</v>
      </c>
      <c r="BH996" s="24">
        <v>625000</v>
      </c>
      <c r="BI996" s="24">
        <v>0</v>
      </c>
      <c r="BJ996" s="24">
        <v>0</v>
      </c>
      <c r="BK996" s="24">
        <v>0</v>
      </c>
      <c r="BL996" s="24">
        <v>0</v>
      </c>
    </row>
    <row r="997" spans="1:64" x14ac:dyDescent="0.25">
      <c r="A997" t="s">
        <v>5124</v>
      </c>
      <c r="B997">
        <v>32</v>
      </c>
      <c r="C997">
        <v>3</v>
      </c>
      <c r="D997">
        <v>3</v>
      </c>
      <c r="E997" s="24">
        <v>833333.33333333337</v>
      </c>
      <c r="F997" s="24">
        <v>750000</v>
      </c>
      <c r="G997" s="24">
        <v>500000</v>
      </c>
      <c r="H997" s="24">
        <v>450000</v>
      </c>
      <c r="I997" s="24">
        <v>41666.666666666672</v>
      </c>
      <c r="J997" s="24">
        <v>37500</v>
      </c>
      <c r="K997" s="24">
        <v>173552.4629302281</v>
      </c>
      <c r="L997" s="24">
        <v>12198.898971211631</v>
      </c>
      <c r="M997" s="24">
        <v>185751.36190143973</v>
      </c>
      <c r="N997" s="24">
        <v>1748.6380985602736</v>
      </c>
      <c r="O997" s="24">
        <v>13947.537069771904</v>
      </c>
      <c r="P997" s="24">
        <v>187500</v>
      </c>
      <c r="Q997" s="24">
        <v>88.344238670873892</v>
      </c>
      <c r="R997" s="24">
        <v>4.8336773740238641</v>
      </c>
      <c r="S997" s="24">
        <v>93.177916044897756</v>
      </c>
      <c r="T997" s="24">
        <v>93.75</v>
      </c>
      <c r="U997" s="24">
        <v>750000</v>
      </c>
      <c r="V997" s="24">
        <v>675000</v>
      </c>
      <c r="W997" s="24">
        <v>450000</v>
      </c>
      <c r="X997" s="24">
        <v>405000</v>
      </c>
      <c r="Y997" s="24">
        <v>0</v>
      </c>
      <c r="Z997" s="24">
        <v>0</v>
      </c>
      <c r="AA997" s="24">
        <v>156197.2166372053</v>
      </c>
      <c r="AB997" s="24">
        <v>10979.009074090456</v>
      </c>
      <c r="AC997" s="24">
        <v>167176.22571129576</v>
      </c>
      <c r="AD997" s="24">
        <v>1573.7742887042477</v>
      </c>
      <c r="AE997" s="24">
        <v>12552.783362794667</v>
      </c>
      <c r="AF997" s="24">
        <v>168750</v>
      </c>
      <c r="AG997" s="24">
        <v>88.344238670873892</v>
      </c>
      <c r="AH997" s="24">
        <v>4.8336773740238641</v>
      </c>
      <c r="AI997" s="24">
        <v>93.177916044897756</v>
      </c>
      <c r="AJ997" s="24">
        <v>93.75</v>
      </c>
      <c r="AK997" s="24">
        <v>83333.333333333372</v>
      </c>
      <c r="AL997" s="24">
        <v>75000</v>
      </c>
      <c r="AM997" s="24">
        <v>50000</v>
      </c>
      <c r="AN997" s="24">
        <v>45000</v>
      </c>
      <c r="AO997" s="24">
        <v>41666.666666666672</v>
      </c>
      <c r="AP997" s="24">
        <v>37500</v>
      </c>
      <c r="AQ997" s="24">
        <v>17355.246293022792</v>
      </c>
      <c r="AR997" s="24">
        <v>1219.8898971211747</v>
      </c>
      <c r="AS997" s="24">
        <v>18575.136190143967</v>
      </c>
      <c r="AT997" s="24">
        <v>174.86380985602591</v>
      </c>
      <c r="AU997" s="24">
        <v>1394.753706977237</v>
      </c>
      <c r="AV997" s="24">
        <v>18750</v>
      </c>
      <c r="AW997" s="24">
        <v>0</v>
      </c>
      <c r="AX997" s="24">
        <v>0</v>
      </c>
      <c r="AY997" s="24">
        <v>0</v>
      </c>
      <c r="AZ997" s="24">
        <v>0</v>
      </c>
      <c r="BA997" s="24">
        <v>0.57208395510224364</v>
      </c>
      <c r="BB997" s="24">
        <v>5.4057613291261077</v>
      </c>
      <c r="BC997" s="24">
        <v>0.57208395510224364</v>
      </c>
      <c r="BD997" s="24">
        <v>5.4057613291261077</v>
      </c>
      <c r="BE997" s="24">
        <v>0</v>
      </c>
      <c r="BF997" s="24">
        <v>0</v>
      </c>
      <c r="BG997" s="24">
        <v>750000</v>
      </c>
      <c r="BH997" s="24">
        <v>675000</v>
      </c>
      <c r="BI997" s="24">
        <v>0</v>
      </c>
      <c r="BJ997" s="24">
        <v>0</v>
      </c>
      <c r="BK997" s="24">
        <v>0</v>
      </c>
      <c r="BL997" s="24">
        <v>0</v>
      </c>
    </row>
    <row r="998" spans="1:64" x14ac:dyDescent="0.25">
      <c r="A998" t="s">
        <v>5124</v>
      </c>
      <c r="B998">
        <v>33</v>
      </c>
      <c r="C998">
        <v>3</v>
      </c>
      <c r="D998">
        <v>3</v>
      </c>
      <c r="E998" s="24">
        <v>833333.33333333337</v>
      </c>
      <c r="F998" s="24">
        <v>805555.5555555555</v>
      </c>
      <c r="G998" s="24">
        <v>500000</v>
      </c>
      <c r="H998" s="24">
        <v>483333.33333333326</v>
      </c>
      <c r="I998" s="24">
        <v>41666.666666666672</v>
      </c>
      <c r="J998" s="24">
        <v>40277.777777777781</v>
      </c>
      <c r="K998" s="24">
        <v>182208.5716137141</v>
      </c>
      <c r="L998" s="24">
        <v>17357.267512203194</v>
      </c>
      <c r="M998" s="24">
        <v>199565.83912591729</v>
      </c>
      <c r="N998" s="24">
        <v>1823.0497629716992</v>
      </c>
      <c r="O998" s="24">
        <v>19180.317275174893</v>
      </c>
      <c r="P998" s="24">
        <v>201388.88888888899</v>
      </c>
      <c r="Q998" s="24">
        <v>93.083373142947721</v>
      </c>
      <c r="R998" s="24">
        <v>7.0258361629698811</v>
      </c>
      <c r="S998" s="24">
        <v>100.1092093059176</v>
      </c>
      <c r="T998" s="24">
        <v>100.69444444444434</v>
      </c>
      <c r="U998" s="24">
        <v>750000</v>
      </c>
      <c r="V998" s="24">
        <v>725000</v>
      </c>
      <c r="W998" s="24">
        <v>450000</v>
      </c>
      <c r="X998" s="24">
        <v>434999.99999999994</v>
      </c>
      <c r="Y998" s="24">
        <v>0</v>
      </c>
      <c r="Z998" s="24">
        <v>0</v>
      </c>
      <c r="AA998" s="24">
        <v>163987.71445234268</v>
      </c>
      <c r="AB998" s="24">
        <v>15621.54076098284</v>
      </c>
      <c r="AC998" s="24">
        <v>179609.25521332558</v>
      </c>
      <c r="AD998" s="24">
        <v>1640.7447866745279</v>
      </c>
      <c r="AE998" s="24">
        <v>17262.285547657404</v>
      </c>
      <c r="AF998" s="24">
        <v>181250.00000000009</v>
      </c>
      <c r="AG998" s="24">
        <v>93.083373142947721</v>
      </c>
      <c r="AH998" s="24">
        <v>7.0258361629698811</v>
      </c>
      <c r="AI998" s="24">
        <v>100.1092093059176</v>
      </c>
      <c r="AJ998" s="24">
        <v>100.69444444444434</v>
      </c>
      <c r="AK998" s="24">
        <v>83333.333333333372</v>
      </c>
      <c r="AL998" s="24">
        <v>80555.555555555504</v>
      </c>
      <c r="AM998" s="24">
        <v>50000</v>
      </c>
      <c r="AN998" s="24">
        <v>48333.333333333314</v>
      </c>
      <c r="AO998" s="24">
        <v>41666.666666666672</v>
      </c>
      <c r="AP998" s="24">
        <v>40277.777777777781</v>
      </c>
      <c r="AQ998" s="24">
        <v>18220.857161371416</v>
      </c>
      <c r="AR998" s="24">
        <v>1735.7267512203543</v>
      </c>
      <c r="AS998" s="24">
        <v>19956.583912591712</v>
      </c>
      <c r="AT998" s="24">
        <v>182.30497629717138</v>
      </c>
      <c r="AU998" s="24">
        <v>1918.0317275174893</v>
      </c>
      <c r="AV998" s="24">
        <v>20138.888888888905</v>
      </c>
      <c r="AW998" s="24">
        <v>0</v>
      </c>
      <c r="AX998" s="24">
        <v>0</v>
      </c>
      <c r="AY998" s="24">
        <v>0</v>
      </c>
      <c r="AZ998" s="24">
        <v>0</v>
      </c>
      <c r="BA998" s="24">
        <v>0.58523513852674114</v>
      </c>
      <c r="BB998" s="24">
        <v>7.6110713014966223</v>
      </c>
      <c r="BC998" s="24">
        <v>0.58523513852674114</v>
      </c>
      <c r="BD998" s="24">
        <v>7.6110713014966223</v>
      </c>
      <c r="BE998" s="24">
        <v>0</v>
      </c>
      <c r="BF998" s="24">
        <v>0</v>
      </c>
      <c r="BG998" s="24">
        <v>750000</v>
      </c>
      <c r="BH998" s="24">
        <v>725000</v>
      </c>
      <c r="BI998" s="24">
        <v>0</v>
      </c>
      <c r="BJ998" s="24">
        <v>0</v>
      </c>
      <c r="BK998" s="24">
        <v>0</v>
      </c>
      <c r="BL998" s="24">
        <v>0</v>
      </c>
    </row>
    <row r="999" spans="1:64" x14ac:dyDescent="0.25">
      <c r="A999" t="s">
        <v>5124</v>
      </c>
      <c r="B999">
        <v>34</v>
      </c>
      <c r="C999">
        <v>4</v>
      </c>
      <c r="D999">
        <v>3</v>
      </c>
      <c r="E999" s="24">
        <v>1000000</v>
      </c>
      <c r="F999" s="24">
        <v>861111.11111111101</v>
      </c>
      <c r="G999" s="24">
        <v>600000</v>
      </c>
      <c r="H999" s="24">
        <v>516666.66666666657</v>
      </c>
      <c r="I999" s="24">
        <v>50000</v>
      </c>
      <c r="J999" s="24">
        <v>43055.555555555555</v>
      </c>
      <c r="K999" s="24">
        <v>192641.00791426003</v>
      </c>
      <c r="L999" s="24">
        <v>20807.71436459152</v>
      </c>
      <c r="M999" s="24">
        <v>213448.72227885155</v>
      </c>
      <c r="N999" s="24">
        <v>1829.055498925969</v>
      </c>
      <c r="O999" s="24">
        <v>22636.769863517489</v>
      </c>
      <c r="P999" s="24">
        <v>215277.77777777752</v>
      </c>
      <c r="Q999" s="24">
        <v>98.726182482211698</v>
      </c>
      <c r="R999" s="24">
        <v>8.326836306214318</v>
      </c>
      <c r="S999" s="24">
        <v>107.05301878842602</v>
      </c>
      <c r="T999" s="24">
        <v>107.63888888888891</v>
      </c>
      <c r="U999" s="24">
        <v>900000</v>
      </c>
      <c r="V999" s="24">
        <v>774999.99999999988</v>
      </c>
      <c r="W999" s="24">
        <v>540000</v>
      </c>
      <c r="X999" s="24">
        <v>464999.99999999994</v>
      </c>
      <c r="Y999" s="24">
        <v>0</v>
      </c>
      <c r="Z999" s="24">
        <v>0</v>
      </c>
      <c r="AA999" s="24">
        <v>173376.90712283403</v>
      </c>
      <c r="AB999" s="24">
        <v>18726.942928132368</v>
      </c>
      <c r="AC999" s="24">
        <v>192103.8500509664</v>
      </c>
      <c r="AD999" s="24">
        <v>1646.1499490333736</v>
      </c>
      <c r="AE999" s="24">
        <v>20373.092877165764</v>
      </c>
      <c r="AF999" s="24">
        <v>193749.99999999977</v>
      </c>
      <c r="AG999" s="24">
        <v>98.726182482211698</v>
      </c>
      <c r="AH999" s="24">
        <v>8.326836306214318</v>
      </c>
      <c r="AI999" s="24">
        <v>107.05301878842602</v>
      </c>
      <c r="AJ999" s="24">
        <v>107.63888888888891</v>
      </c>
      <c r="AK999" s="24">
        <v>100000</v>
      </c>
      <c r="AL999" s="24">
        <v>86111.111111111124</v>
      </c>
      <c r="AM999" s="24">
        <v>60000</v>
      </c>
      <c r="AN999" s="24">
        <v>51666.666666666628</v>
      </c>
      <c r="AO999" s="24">
        <v>50000</v>
      </c>
      <c r="AP999" s="24">
        <v>43055.555555555555</v>
      </c>
      <c r="AQ999" s="24">
        <v>19264.100791425997</v>
      </c>
      <c r="AR999" s="24">
        <v>2080.771436459152</v>
      </c>
      <c r="AS999" s="24">
        <v>21344.872227885149</v>
      </c>
      <c r="AT999" s="24">
        <v>182.90554989259545</v>
      </c>
      <c r="AU999" s="24">
        <v>2263.6769863517256</v>
      </c>
      <c r="AV999" s="24">
        <v>21527.777777777752</v>
      </c>
      <c r="AW999" s="24">
        <v>0</v>
      </c>
      <c r="AX999" s="24">
        <v>0</v>
      </c>
      <c r="AY999" s="24">
        <v>0</v>
      </c>
      <c r="AZ999" s="24">
        <v>0</v>
      </c>
      <c r="BA999" s="24">
        <v>0.58587010046289834</v>
      </c>
      <c r="BB999" s="24">
        <v>8.9127064066772164</v>
      </c>
      <c r="BC999" s="24">
        <v>0.58587010046289834</v>
      </c>
      <c r="BD999" s="24">
        <v>8.9127064066772164</v>
      </c>
      <c r="BE999" s="24">
        <v>0</v>
      </c>
      <c r="BF999" s="24">
        <v>0</v>
      </c>
      <c r="BG999" s="24">
        <v>900000</v>
      </c>
      <c r="BH999" s="24">
        <v>774999.99999999988</v>
      </c>
      <c r="BI999" s="24">
        <v>0</v>
      </c>
      <c r="BJ999" s="24">
        <v>0</v>
      </c>
      <c r="BK999" s="24">
        <v>0</v>
      </c>
      <c r="BL999" s="24">
        <v>0</v>
      </c>
    </row>
    <row r="1000" spans="1:64" x14ac:dyDescent="0.25">
      <c r="A1000" t="s">
        <v>5124</v>
      </c>
      <c r="B1000">
        <v>35</v>
      </c>
      <c r="C1000">
        <v>4</v>
      </c>
      <c r="D1000">
        <v>3</v>
      </c>
      <c r="E1000" s="24">
        <v>1000000</v>
      </c>
      <c r="F1000" s="24">
        <v>916666.66666666663</v>
      </c>
      <c r="G1000" s="24">
        <v>600000</v>
      </c>
      <c r="H1000" s="24">
        <v>550000</v>
      </c>
      <c r="I1000" s="24">
        <v>50000</v>
      </c>
      <c r="J1000" s="24">
        <v>45833.333333333336</v>
      </c>
      <c r="K1000" s="24">
        <v>204167.60613243748</v>
      </c>
      <c r="L1000" s="24">
        <v>23169.414925735909</v>
      </c>
      <c r="M1000" s="24">
        <v>227337.02105817338</v>
      </c>
      <c r="N1000" s="24">
        <v>1829.6456084931269</v>
      </c>
      <c r="O1000" s="24">
        <v>24999.060534229036</v>
      </c>
      <c r="P1000" s="24">
        <v>229166.66666666651</v>
      </c>
      <c r="Q1000" s="24">
        <v>104.86955041403871</v>
      </c>
      <c r="R1000" s="24">
        <v>9.1278739074148234</v>
      </c>
      <c r="S1000" s="24">
        <v>113.99742432145354</v>
      </c>
      <c r="T1000" s="24">
        <v>114.58333333333326</v>
      </c>
      <c r="U1000" s="24">
        <v>900000</v>
      </c>
      <c r="V1000" s="24">
        <v>825000</v>
      </c>
      <c r="W1000" s="24">
        <v>540000</v>
      </c>
      <c r="X1000" s="24">
        <v>495000</v>
      </c>
      <c r="Y1000" s="24">
        <v>0</v>
      </c>
      <c r="Z1000" s="24">
        <v>0</v>
      </c>
      <c r="AA1000" s="24">
        <v>183750.84551919374</v>
      </c>
      <c r="AB1000" s="24">
        <v>20852.473433162319</v>
      </c>
      <c r="AC1000" s="24">
        <v>204603.31895235606</v>
      </c>
      <c r="AD1000" s="24">
        <v>1646.681047643815</v>
      </c>
      <c r="AE1000" s="24">
        <v>22499.154480806144</v>
      </c>
      <c r="AF1000" s="24">
        <v>206249.99999999985</v>
      </c>
      <c r="AG1000" s="24">
        <v>104.86955041403871</v>
      </c>
      <c r="AH1000" s="24">
        <v>9.1278739074148234</v>
      </c>
      <c r="AI1000" s="24">
        <v>113.99742432145354</v>
      </c>
      <c r="AJ1000" s="24">
        <v>114.58333333333326</v>
      </c>
      <c r="AK1000" s="24">
        <v>100000</v>
      </c>
      <c r="AL1000" s="24">
        <v>91666.666666666628</v>
      </c>
      <c r="AM1000" s="24">
        <v>60000</v>
      </c>
      <c r="AN1000" s="24">
        <v>55000</v>
      </c>
      <c r="AO1000" s="24">
        <v>50000</v>
      </c>
      <c r="AP1000" s="24">
        <v>45833.333333333336</v>
      </c>
      <c r="AQ1000" s="24">
        <v>20416.760613243736</v>
      </c>
      <c r="AR1000" s="24">
        <v>2316.9414925735909</v>
      </c>
      <c r="AS1000" s="24">
        <v>22733.702105817327</v>
      </c>
      <c r="AT1000" s="24">
        <v>182.96456084931197</v>
      </c>
      <c r="AU1000" s="24">
        <v>2499.906053422892</v>
      </c>
      <c r="AV1000" s="24">
        <v>22916.666666666657</v>
      </c>
      <c r="AW1000" s="24">
        <v>0</v>
      </c>
      <c r="AX1000" s="24">
        <v>0</v>
      </c>
      <c r="AY1000" s="24">
        <v>0</v>
      </c>
      <c r="AZ1000" s="24">
        <v>0</v>
      </c>
      <c r="BA1000" s="24">
        <v>0.58590901187972122</v>
      </c>
      <c r="BB1000" s="24">
        <v>9.7137829192945446</v>
      </c>
      <c r="BC1000" s="24">
        <v>0.58590901187972122</v>
      </c>
      <c r="BD1000" s="24">
        <v>9.7137829192945446</v>
      </c>
      <c r="BE1000" s="24">
        <v>0</v>
      </c>
      <c r="BF1000" s="24">
        <v>0</v>
      </c>
      <c r="BG1000" s="24">
        <v>900000</v>
      </c>
      <c r="BH1000" s="24">
        <v>825000</v>
      </c>
      <c r="BI1000" s="24">
        <v>0</v>
      </c>
      <c r="BJ1000" s="24">
        <v>0</v>
      </c>
      <c r="BK1000" s="24">
        <v>0</v>
      </c>
      <c r="BL1000" s="24">
        <v>0</v>
      </c>
    </row>
    <row r="1001" spans="1:64" x14ac:dyDescent="0.25">
      <c r="A1001" t="s">
        <v>5124</v>
      </c>
      <c r="B1001">
        <v>36</v>
      </c>
      <c r="C1001">
        <v>4</v>
      </c>
      <c r="D1001">
        <v>3</v>
      </c>
      <c r="E1001" s="24">
        <v>1000000</v>
      </c>
      <c r="F1001" s="24">
        <v>972222.22222222213</v>
      </c>
      <c r="G1001" s="24">
        <v>600000</v>
      </c>
      <c r="H1001" s="24">
        <v>583333.33333333326</v>
      </c>
      <c r="I1001" s="24">
        <v>50000</v>
      </c>
      <c r="J1001" s="24">
        <v>48611.111111111109</v>
      </c>
      <c r="K1001" s="24">
        <v>216405.09931148496</v>
      </c>
      <c r="L1001" s="24">
        <v>24820.744658633135</v>
      </c>
      <c r="M1001" s="24">
        <v>241225.84397011809</v>
      </c>
      <c r="N1001" s="24">
        <v>1829.7115854374133</v>
      </c>
      <c r="O1001" s="24">
        <v>26650.456244070549</v>
      </c>
      <c r="P1001" s="24">
        <v>243055.5555555555</v>
      </c>
      <c r="Q1001" s="24">
        <v>111.307047996547</v>
      </c>
      <c r="R1001" s="24">
        <v>9.6348179813016941</v>
      </c>
      <c r="S1001" s="24">
        <v>120.94186597784869</v>
      </c>
      <c r="T1001" s="24">
        <v>121.52777777777783</v>
      </c>
      <c r="U1001" s="24">
        <v>900000</v>
      </c>
      <c r="V1001" s="24">
        <v>874999.99999999988</v>
      </c>
      <c r="W1001" s="24">
        <v>540000</v>
      </c>
      <c r="X1001" s="24">
        <v>525000</v>
      </c>
      <c r="Y1001" s="24">
        <v>0</v>
      </c>
      <c r="Z1001" s="24">
        <v>0</v>
      </c>
      <c r="AA1001" s="24">
        <v>194764.58938033646</v>
      </c>
      <c r="AB1001" s="24">
        <v>22338.670192769845</v>
      </c>
      <c r="AC1001" s="24">
        <v>217103.25957310628</v>
      </c>
      <c r="AD1001" s="24">
        <v>1646.7404268936698</v>
      </c>
      <c r="AE1001" s="24">
        <v>23985.410619663482</v>
      </c>
      <c r="AF1001" s="24">
        <v>218749.99999999997</v>
      </c>
      <c r="AG1001" s="24">
        <v>111.307047996547</v>
      </c>
      <c r="AH1001" s="24">
        <v>9.6348179813016941</v>
      </c>
      <c r="AI1001" s="24">
        <v>120.94186597784869</v>
      </c>
      <c r="AJ1001" s="24">
        <v>121.52777777777783</v>
      </c>
      <c r="AK1001" s="24">
        <v>100000</v>
      </c>
      <c r="AL1001" s="24">
        <v>97222.222222222248</v>
      </c>
      <c r="AM1001" s="24">
        <v>60000</v>
      </c>
      <c r="AN1001" s="24">
        <v>58333.333333333256</v>
      </c>
      <c r="AO1001" s="24">
        <v>50000</v>
      </c>
      <c r="AP1001" s="24">
        <v>48611.111111111109</v>
      </c>
      <c r="AQ1001" s="24">
        <v>21640.509931148496</v>
      </c>
      <c r="AR1001" s="24">
        <v>2482.0744658632902</v>
      </c>
      <c r="AS1001" s="24">
        <v>24122.584397011815</v>
      </c>
      <c r="AT1001" s="24">
        <v>182.97115854374351</v>
      </c>
      <c r="AU1001" s="24">
        <v>2665.0456244070665</v>
      </c>
      <c r="AV1001" s="24">
        <v>24305.555555555533</v>
      </c>
      <c r="AW1001" s="24">
        <v>0</v>
      </c>
      <c r="AX1001" s="24">
        <v>0</v>
      </c>
      <c r="AY1001" s="24">
        <v>0</v>
      </c>
      <c r="AZ1001" s="24">
        <v>0</v>
      </c>
      <c r="BA1001" s="24">
        <v>0.58591179992913567</v>
      </c>
      <c r="BB1001" s="24">
        <v>10.22072978123083</v>
      </c>
      <c r="BC1001" s="24">
        <v>0.58591179992913567</v>
      </c>
      <c r="BD1001" s="24">
        <v>10.22072978123083</v>
      </c>
      <c r="BE1001" s="24">
        <v>0</v>
      </c>
      <c r="BF1001" s="24">
        <v>0</v>
      </c>
      <c r="BG1001" s="24">
        <v>900000</v>
      </c>
      <c r="BH1001" s="24">
        <v>874999.99999999988</v>
      </c>
      <c r="BI1001" s="24">
        <v>0</v>
      </c>
      <c r="BJ1001" s="24">
        <v>0</v>
      </c>
      <c r="BK1001" s="24">
        <v>0</v>
      </c>
      <c r="BL1001" s="24">
        <v>0</v>
      </c>
    </row>
    <row r="1002" spans="1:64" x14ac:dyDescent="0.25">
      <c r="A1002" t="s">
        <v>5124</v>
      </c>
      <c r="B1002">
        <v>37</v>
      </c>
      <c r="C1002">
        <v>1</v>
      </c>
      <c r="D1002">
        <v>4</v>
      </c>
      <c r="E1002" s="24">
        <v>1000000</v>
      </c>
      <c r="F1002" s="24">
        <v>1000000</v>
      </c>
      <c r="G1002" s="24">
        <v>600000</v>
      </c>
      <c r="H1002" s="24">
        <v>600000</v>
      </c>
      <c r="I1002" s="24">
        <v>50000</v>
      </c>
      <c r="J1002" s="24">
        <v>50000</v>
      </c>
      <c r="K1002" s="24">
        <v>227169.58255205862</v>
      </c>
      <c r="L1002" s="24">
        <v>21865.491830283776</v>
      </c>
      <c r="M1002" s="24">
        <v>249035.0743823424</v>
      </c>
      <c r="N1002" s="24">
        <v>964.92561765760183</v>
      </c>
      <c r="O1002" s="24">
        <v>22830.417447941378</v>
      </c>
      <c r="P1002" s="24">
        <v>250000</v>
      </c>
      <c r="Q1002" s="24">
        <v>116.72136493610651</v>
      </c>
      <c r="R1002" s="24">
        <v>7.9768830186496871</v>
      </c>
      <c r="S1002" s="24">
        <v>124.6982479547562</v>
      </c>
      <c r="T1002" s="24">
        <v>125</v>
      </c>
      <c r="U1002" s="24">
        <v>800000</v>
      </c>
      <c r="V1002" s="24">
        <v>800000</v>
      </c>
      <c r="W1002" s="24">
        <v>480000</v>
      </c>
      <c r="X1002" s="24">
        <v>480000</v>
      </c>
      <c r="Y1002" s="24">
        <v>0</v>
      </c>
      <c r="Z1002" s="24">
        <v>0</v>
      </c>
      <c r="AA1002" s="24">
        <v>181735.66604164691</v>
      </c>
      <c r="AB1002" s="24">
        <v>17492.393464227032</v>
      </c>
      <c r="AC1002" s="24">
        <v>199228.05950587394</v>
      </c>
      <c r="AD1002" s="24">
        <v>771.94049412608365</v>
      </c>
      <c r="AE1002" s="24">
        <v>18264.333958353091</v>
      </c>
      <c r="AF1002" s="24">
        <v>200000</v>
      </c>
      <c r="AG1002" s="24">
        <v>116.72136493610651</v>
      </c>
      <c r="AH1002" s="24">
        <v>7.9768830186496871</v>
      </c>
      <c r="AI1002" s="24">
        <v>124.6982479547562</v>
      </c>
      <c r="AJ1002" s="24">
        <v>125</v>
      </c>
      <c r="AK1002" s="24">
        <v>200000</v>
      </c>
      <c r="AL1002" s="24">
        <v>200000</v>
      </c>
      <c r="AM1002" s="24">
        <v>120000</v>
      </c>
      <c r="AN1002" s="24">
        <v>120000</v>
      </c>
      <c r="AO1002" s="24">
        <v>50000</v>
      </c>
      <c r="AP1002" s="24">
        <v>50000</v>
      </c>
      <c r="AQ1002" s="24">
        <v>45433.916510411713</v>
      </c>
      <c r="AR1002" s="24">
        <v>4373.0983660567435</v>
      </c>
      <c r="AS1002" s="24">
        <v>49807.014876468456</v>
      </c>
      <c r="AT1002" s="24">
        <v>192.98512353151818</v>
      </c>
      <c r="AU1002" s="24">
        <v>4566.0834895882872</v>
      </c>
      <c r="AV1002" s="24">
        <v>50000</v>
      </c>
      <c r="AW1002" s="24">
        <v>0</v>
      </c>
      <c r="AX1002" s="24">
        <v>0</v>
      </c>
      <c r="AY1002" s="24">
        <v>0</v>
      </c>
      <c r="AZ1002" s="24">
        <v>0</v>
      </c>
      <c r="BA1002" s="24">
        <v>0.30175204524380206</v>
      </c>
      <c r="BB1002" s="24">
        <v>8.2786350638934891</v>
      </c>
      <c r="BC1002" s="24">
        <v>0.30175204524380206</v>
      </c>
      <c r="BD1002" s="24">
        <v>8.2786350638934891</v>
      </c>
      <c r="BE1002" s="24">
        <v>0</v>
      </c>
      <c r="BF1002" s="24">
        <v>0</v>
      </c>
      <c r="BG1002" s="24">
        <v>800000</v>
      </c>
      <c r="BH1002" s="24">
        <v>800000</v>
      </c>
      <c r="BI1002" s="24">
        <v>0</v>
      </c>
      <c r="BJ1002" s="24">
        <v>0</v>
      </c>
      <c r="BK1002" s="24">
        <v>0</v>
      </c>
      <c r="BL1002" s="24">
        <v>0</v>
      </c>
    </row>
    <row r="1003" spans="1:64" x14ac:dyDescent="0.25">
      <c r="A1003" t="s">
        <v>5124</v>
      </c>
      <c r="B1003">
        <v>38</v>
      </c>
      <c r="C1003">
        <v>1</v>
      </c>
      <c r="D1003">
        <v>4</v>
      </c>
      <c r="E1003" s="24">
        <v>1000000</v>
      </c>
      <c r="F1003" s="24">
        <v>1000000</v>
      </c>
      <c r="G1003" s="24">
        <v>600000</v>
      </c>
      <c r="H1003" s="24">
        <v>600000</v>
      </c>
      <c r="I1003" s="24">
        <v>50000</v>
      </c>
      <c r="J1003" s="24">
        <v>50000</v>
      </c>
      <c r="K1003" s="24">
        <v>234457.02635048563</v>
      </c>
      <c r="L1003" s="24">
        <v>15488.851532206405</v>
      </c>
      <c r="M1003" s="24">
        <v>249945.87788269203</v>
      </c>
      <c r="N1003" s="24">
        <v>54.122117307968438</v>
      </c>
      <c r="O1003" s="24">
        <v>15542.973649514373</v>
      </c>
      <c r="P1003" s="24">
        <v>250000</v>
      </c>
      <c r="Q1003" s="24">
        <v>120.02304171756123</v>
      </c>
      <c r="R1003" s="24">
        <v>4.9677368595084772</v>
      </c>
      <c r="S1003" s="24">
        <v>124.9907785770697</v>
      </c>
      <c r="T1003" s="24">
        <v>125</v>
      </c>
      <c r="U1003" s="24">
        <v>800000</v>
      </c>
      <c r="V1003" s="24">
        <v>800000</v>
      </c>
      <c r="W1003" s="24">
        <v>480000</v>
      </c>
      <c r="X1003" s="24">
        <v>480000</v>
      </c>
      <c r="Y1003" s="24">
        <v>0</v>
      </c>
      <c r="Z1003" s="24">
        <v>0</v>
      </c>
      <c r="AA1003" s="24">
        <v>187565.62108038852</v>
      </c>
      <c r="AB1003" s="24">
        <v>12391.081225765112</v>
      </c>
      <c r="AC1003" s="24">
        <v>199956.70230615363</v>
      </c>
      <c r="AD1003" s="24">
        <v>43.297693846372567</v>
      </c>
      <c r="AE1003" s="24">
        <v>12434.37891961151</v>
      </c>
      <c r="AF1003" s="24">
        <v>200000</v>
      </c>
      <c r="AG1003" s="24">
        <v>120.02304171756123</v>
      </c>
      <c r="AH1003" s="24">
        <v>4.9677368595084772</v>
      </c>
      <c r="AI1003" s="24">
        <v>124.9907785770697</v>
      </c>
      <c r="AJ1003" s="24">
        <v>125</v>
      </c>
      <c r="AK1003" s="24">
        <v>200000</v>
      </c>
      <c r="AL1003" s="24">
        <v>200000</v>
      </c>
      <c r="AM1003" s="24">
        <v>120000</v>
      </c>
      <c r="AN1003" s="24">
        <v>120000</v>
      </c>
      <c r="AO1003" s="24">
        <v>50000</v>
      </c>
      <c r="AP1003" s="24">
        <v>50000</v>
      </c>
      <c r="AQ1003" s="24">
        <v>46891.405270097108</v>
      </c>
      <c r="AR1003" s="24">
        <v>3097.7703064412926</v>
      </c>
      <c r="AS1003" s="24">
        <v>49989.1755765384</v>
      </c>
      <c r="AT1003" s="24">
        <v>10.82442346159587</v>
      </c>
      <c r="AU1003" s="24">
        <v>3108.594729902863</v>
      </c>
      <c r="AV1003" s="24">
        <v>50000</v>
      </c>
      <c r="AW1003" s="24">
        <v>0</v>
      </c>
      <c r="AX1003" s="24">
        <v>0</v>
      </c>
      <c r="AY1003" s="24">
        <v>0</v>
      </c>
      <c r="AZ1003" s="24">
        <v>0</v>
      </c>
      <c r="BA1003" s="24">
        <v>9.2214229302953754E-3</v>
      </c>
      <c r="BB1003" s="24">
        <v>4.9769582824387726</v>
      </c>
      <c r="BC1003" s="24">
        <v>9.2214229302953754E-3</v>
      </c>
      <c r="BD1003" s="24">
        <v>4.9769582824387726</v>
      </c>
      <c r="BE1003" s="24">
        <v>0</v>
      </c>
      <c r="BF1003" s="24">
        <v>0</v>
      </c>
      <c r="BG1003" s="24">
        <v>800000</v>
      </c>
      <c r="BH1003" s="24">
        <v>800000</v>
      </c>
      <c r="BI1003" s="24">
        <v>0</v>
      </c>
      <c r="BJ1003" s="24">
        <v>0</v>
      </c>
      <c r="BK1003" s="24">
        <v>0</v>
      </c>
      <c r="BL1003" s="24">
        <v>0</v>
      </c>
    </row>
    <row r="1004" spans="1:64" x14ac:dyDescent="0.25">
      <c r="A1004" t="s">
        <v>5124</v>
      </c>
      <c r="B1004">
        <v>39</v>
      </c>
      <c r="C1004">
        <v>1</v>
      </c>
      <c r="D1004">
        <v>4</v>
      </c>
      <c r="E1004" s="24">
        <v>1000000</v>
      </c>
      <c r="F1004" s="24">
        <v>1000000</v>
      </c>
      <c r="G1004" s="24">
        <v>600000</v>
      </c>
      <c r="H1004" s="24">
        <v>600000</v>
      </c>
      <c r="I1004" s="24">
        <v>50000</v>
      </c>
      <c r="J1004" s="24">
        <v>50000</v>
      </c>
      <c r="K1004" s="24">
        <v>239082.97405838221</v>
      </c>
      <c r="L1004" s="24">
        <v>10912.570173957385</v>
      </c>
      <c r="M1004" s="24">
        <v>249995.5442323396</v>
      </c>
      <c r="N1004" s="24">
        <v>4.4557676604017615</v>
      </c>
      <c r="O1004" s="24">
        <v>10917.025941617787</v>
      </c>
      <c r="P1004" s="24">
        <v>250000</v>
      </c>
      <c r="Q1004" s="24">
        <v>121.87082724436641</v>
      </c>
      <c r="R1004" s="24">
        <v>3.1287212656889096</v>
      </c>
      <c r="S1004" s="24">
        <v>124.99954851005532</v>
      </c>
      <c r="T1004" s="24">
        <v>125</v>
      </c>
      <c r="U1004" s="24">
        <v>800000</v>
      </c>
      <c r="V1004" s="24">
        <v>800000</v>
      </c>
      <c r="W1004" s="24">
        <v>480000</v>
      </c>
      <c r="X1004" s="24">
        <v>480000</v>
      </c>
      <c r="Y1004" s="24">
        <v>0</v>
      </c>
      <c r="Z1004" s="24">
        <v>0</v>
      </c>
      <c r="AA1004" s="24">
        <v>191266.37924670579</v>
      </c>
      <c r="AB1004" s="24">
        <v>8730.0561391658848</v>
      </c>
      <c r="AC1004" s="24">
        <v>199996.43538587168</v>
      </c>
      <c r="AD1004" s="24">
        <v>3.5646141283214092</v>
      </c>
      <c r="AE1004" s="24">
        <v>8733.6207532942062</v>
      </c>
      <c r="AF1004" s="24">
        <v>200000</v>
      </c>
      <c r="AG1004" s="24">
        <v>121.87082724436641</v>
      </c>
      <c r="AH1004" s="24">
        <v>3.1287212656889096</v>
      </c>
      <c r="AI1004" s="24">
        <v>124.99954851005532</v>
      </c>
      <c r="AJ1004" s="24">
        <v>125</v>
      </c>
      <c r="AK1004" s="24">
        <v>200000</v>
      </c>
      <c r="AL1004" s="24">
        <v>200000</v>
      </c>
      <c r="AM1004" s="24">
        <v>120000</v>
      </c>
      <c r="AN1004" s="24">
        <v>120000</v>
      </c>
      <c r="AO1004" s="24">
        <v>50000</v>
      </c>
      <c r="AP1004" s="24">
        <v>50000</v>
      </c>
      <c r="AQ1004" s="24">
        <v>47816.594811676419</v>
      </c>
      <c r="AR1004" s="24">
        <v>2182.5140347915003</v>
      </c>
      <c r="AS1004" s="24">
        <v>49999.10884646792</v>
      </c>
      <c r="AT1004" s="24">
        <v>0.89115353208035231</v>
      </c>
      <c r="AU1004" s="24">
        <v>2183.4051883235807</v>
      </c>
      <c r="AV1004" s="24">
        <v>50000</v>
      </c>
      <c r="AW1004" s="24">
        <v>0</v>
      </c>
      <c r="AX1004" s="24">
        <v>0</v>
      </c>
      <c r="AY1004" s="24">
        <v>0</v>
      </c>
      <c r="AZ1004" s="24">
        <v>0</v>
      </c>
      <c r="BA1004" s="24">
        <v>4.5148994468036108E-4</v>
      </c>
      <c r="BB1004" s="24">
        <v>3.12917275563359</v>
      </c>
      <c r="BC1004" s="24">
        <v>4.5148994468036108E-4</v>
      </c>
      <c r="BD1004" s="24">
        <v>3.12917275563359</v>
      </c>
      <c r="BE1004" s="24">
        <v>0</v>
      </c>
      <c r="BF1004" s="24">
        <v>0</v>
      </c>
      <c r="BG1004" s="24">
        <v>800000</v>
      </c>
      <c r="BH1004" s="24">
        <v>800000</v>
      </c>
      <c r="BI1004" s="24">
        <v>0</v>
      </c>
      <c r="BJ1004" s="24">
        <v>0</v>
      </c>
      <c r="BK1004" s="24">
        <v>0</v>
      </c>
      <c r="BL1004" s="24">
        <v>0</v>
      </c>
    </row>
    <row r="1005" spans="1:64" x14ac:dyDescent="0.25">
      <c r="A1005" t="s">
        <v>5124</v>
      </c>
      <c r="B1005">
        <v>40</v>
      </c>
      <c r="C1005">
        <v>2</v>
      </c>
      <c r="D1005">
        <v>4</v>
      </c>
      <c r="E1005" s="24">
        <v>1500000</v>
      </c>
      <c r="F1005" s="24">
        <v>1083333.3333333333</v>
      </c>
      <c r="G1005" s="24">
        <v>900000</v>
      </c>
      <c r="H1005" s="24">
        <v>649999.99999999988</v>
      </c>
      <c r="I1005" s="24">
        <v>75000</v>
      </c>
      <c r="J1005" s="24">
        <v>54166.666666666664</v>
      </c>
      <c r="K1005" s="24">
        <v>248038.72526240209</v>
      </c>
      <c r="L1005" s="24">
        <v>20199.781089037191</v>
      </c>
      <c r="M1005" s="24">
        <v>268238.50635143928</v>
      </c>
      <c r="N1005" s="24">
        <v>2594.8269818937406</v>
      </c>
      <c r="O1005" s="24">
        <v>22794.608070930932</v>
      </c>
      <c r="P1005" s="24">
        <v>270833.33333333302</v>
      </c>
      <c r="Q1005" s="24">
        <v>126.58829200359833</v>
      </c>
      <c r="R1005" s="24">
        <v>7.9758667438832163</v>
      </c>
      <c r="S1005" s="24">
        <v>134.56415874748154</v>
      </c>
      <c r="T1005" s="24">
        <v>135.41666666666652</v>
      </c>
      <c r="U1005" s="24">
        <v>1200000</v>
      </c>
      <c r="V1005" s="24">
        <v>866666.66666666663</v>
      </c>
      <c r="W1005" s="24">
        <v>720000</v>
      </c>
      <c r="X1005" s="24">
        <v>520000</v>
      </c>
      <c r="Y1005" s="24">
        <v>0</v>
      </c>
      <c r="Z1005" s="24">
        <v>0</v>
      </c>
      <c r="AA1005" s="24">
        <v>198430.98020992169</v>
      </c>
      <c r="AB1005" s="24">
        <v>16159.824871229765</v>
      </c>
      <c r="AC1005" s="24">
        <v>214590.80508115143</v>
      </c>
      <c r="AD1005" s="24">
        <v>2075.8615855149947</v>
      </c>
      <c r="AE1005" s="24">
        <v>18235.686456744792</v>
      </c>
      <c r="AF1005" s="24">
        <v>216666.66666666642</v>
      </c>
      <c r="AG1005" s="24">
        <v>126.58829200359833</v>
      </c>
      <c r="AH1005" s="24">
        <v>7.9758667438832163</v>
      </c>
      <c r="AI1005" s="24">
        <v>134.56415874748154</v>
      </c>
      <c r="AJ1005" s="24">
        <v>135.41666666666652</v>
      </c>
      <c r="AK1005" s="24">
        <v>300000</v>
      </c>
      <c r="AL1005" s="24">
        <v>216666.66666666663</v>
      </c>
      <c r="AM1005" s="24">
        <v>180000</v>
      </c>
      <c r="AN1005" s="24">
        <v>129999.99999999988</v>
      </c>
      <c r="AO1005" s="24">
        <v>75000</v>
      </c>
      <c r="AP1005" s="24">
        <v>54166.666666666664</v>
      </c>
      <c r="AQ1005" s="24">
        <v>49607.745052480401</v>
      </c>
      <c r="AR1005" s="24">
        <v>4039.9562178074266</v>
      </c>
      <c r="AS1005" s="24">
        <v>53647.701270287856</v>
      </c>
      <c r="AT1005" s="24">
        <v>518.96539637874594</v>
      </c>
      <c r="AU1005" s="24">
        <v>4558.9216141861398</v>
      </c>
      <c r="AV1005" s="24">
        <v>54166.666666666599</v>
      </c>
      <c r="AW1005" s="24">
        <v>0</v>
      </c>
      <c r="AX1005" s="24">
        <v>0</v>
      </c>
      <c r="AY1005" s="24">
        <v>0</v>
      </c>
      <c r="AZ1005" s="24">
        <v>0</v>
      </c>
      <c r="BA1005" s="24">
        <v>0.85250791918497271</v>
      </c>
      <c r="BB1005" s="24">
        <v>8.828374663068189</v>
      </c>
      <c r="BC1005" s="24">
        <v>0.85250791918497271</v>
      </c>
      <c r="BD1005" s="24">
        <v>8.828374663068189</v>
      </c>
      <c r="BE1005" s="24">
        <v>0</v>
      </c>
      <c r="BF1005" s="24">
        <v>0</v>
      </c>
      <c r="BG1005" s="24">
        <v>1200000</v>
      </c>
      <c r="BH1005" s="24">
        <v>866666.66666666663</v>
      </c>
      <c r="BI1005" s="24">
        <v>0</v>
      </c>
      <c r="BJ1005" s="24">
        <v>0</v>
      </c>
      <c r="BK1005" s="24">
        <v>0</v>
      </c>
      <c r="BL1005" s="24">
        <v>0</v>
      </c>
    </row>
    <row r="1006" spans="1:64" x14ac:dyDescent="0.25">
      <c r="A1006" t="s">
        <v>5124</v>
      </c>
      <c r="B1006">
        <v>41</v>
      </c>
      <c r="C1006">
        <v>2</v>
      </c>
      <c r="D1006">
        <v>4</v>
      </c>
      <c r="E1006" s="24">
        <v>1500000</v>
      </c>
      <c r="F1006" s="24">
        <v>1250000</v>
      </c>
      <c r="G1006" s="24">
        <v>900000</v>
      </c>
      <c r="H1006" s="24">
        <v>750000</v>
      </c>
      <c r="I1006" s="24">
        <v>75000</v>
      </c>
      <c r="J1006" s="24">
        <v>62500</v>
      </c>
      <c r="K1006" s="24">
        <v>267452.38611587696</v>
      </c>
      <c r="L1006" s="24">
        <v>39720.767537848093</v>
      </c>
      <c r="M1006" s="24">
        <v>307173.15365372505</v>
      </c>
      <c r="N1006" s="24">
        <v>5326.8463462749496</v>
      </c>
      <c r="O1006" s="24">
        <v>45047.613884123042</v>
      </c>
      <c r="P1006" s="24">
        <v>312500</v>
      </c>
      <c r="Q1006" s="24">
        <v>137.56312791824803</v>
      </c>
      <c r="R1006" s="24">
        <v>16.956798194959447</v>
      </c>
      <c r="S1006" s="24">
        <v>154.51992611320748</v>
      </c>
      <c r="T1006" s="24">
        <v>156.25</v>
      </c>
      <c r="U1006" s="24">
        <v>1200000</v>
      </c>
      <c r="V1006" s="24">
        <v>1000000</v>
      </c>
      <c r="W1006" s="24">
        <v>720000</v>
      </c>
      <c r="X1006" s="24">
        <v>600000</v>
      </c>
      <c r="Y1006" s="24">
        <v>0</v>
      </c>
      <c r="Z1006" s="24">
        <v>0</v>
      </c>
      <c r="AA1006" s="24">
        <v>213961.90889270158</v>
      </c>
      <c r="AB1006" s="24">
        <v>31776.614030278462</v>
      </c>
      <c r="AC1006" s="24">
        <v>245738.52292298005</v>
      </c>
      <c r="AD1006" s="24">
        <v>4261.4770770199575</v>
      </c>
      <c r="AE1006" s="24">
        <v>36038.091107298387</v>
      </c>
      <c r="AF1006" s="24">
        <v>250000</v>
      </c>
      <c r="AG1006" s="24">
        <v>137.56312791824803</v>
      </c>
      <c r="AH1006" s="24">
        <v>16.956798194959447</v>
      </c>
      <c r="AI1006" s="24">
        <v>154.51992611320748</v>
      </c>
      <c r="AJ1006" s="24">
        <v>156.25</v>
      </c>
      <c r="AK1006" s="24">
        <v>300000</v>
      </c>
      <c r="AL1006" s="24">
        <v>250000</v>
      </c>
      <c r="AM1006" s="24">
        <v>180000</v>
      </c>
      <c r="AN1006" s="24">
        <v>150000</v>
      </c>
      <c r="AO1006" s="24">
        <v>75000</v>
      </c>
      <c r="AP1006" s="24">
        <v>62500</v>
      </c>
      <c r="AQ1006" s="24">
        <v>53490.477223175374</v>
      </c>
      <c r="AR1006" s="24">
        <v>7944.1535075696302</v>
      </c>
      <c r="AS1006" s="24">
        <v>61434.630730745004</v>
      </c>
      <c r="AT1006" s="24">
        <v>1065.3692692549921</v>
      </c>
      <c r="AU1006" s="24">
        <v>9009.522776824655</v>
      </c>
      <c r="AV1006" s="24">
        <v>62500</v>
      </c>
      <c r="AW1006" s="24">
        <v>0</v>
      </c>
      <c r="AX1006" s="24">
        <v>0</v>
      </c>
      <c r="AY1006" s="24">
        <v>0</v>
      </c>
      <c r="AZ1006" s="24">
        <v>0</v>
      </c>
      <c r="BA1006" s="24">
        <v>1.7300738867925247</v>
      </c>
      <c r="BB1006" s="24">
        <v>18.686872081751972</v>
      </c>
      <c r="BC1006" s="24">
        <v>1.7300738867925247</v>
      </c>
      <c r="BD1006" s="24">
        <v>18.686872081751972</v>
      </c>
      <c r="BE1006" s="24">
        <v>0</v>
      </c>
      <c r="BF1006" s="24">
        <v>0</v>
      </c>
      <c r="BG1006" s="24">
        <v>1200000</v>
      </c>
      <c r="BH1006" s="24">
        <v>1000000</v>
      </c>
      <c r="BI1006" s="24">
        <v>0</v>
      </c>
      <c r="BJ1006" s="24">
        <v>0</v>
      </c>
      <c r="BK1006" s="24">
        <v>0</v>
      </c>
      <c r="BL1006" s="24">
        <v>0</v>
      </c>
    </row>
    <row r="1007" spans="1:64" x14ac:dyDescent="0.25">
      <c r="A1007" t="s">
        <v>5124</v>
      </c>
      <c r="B1007">
        <v>42</v>
      </c>
      <c r="C1007">
        <v>2</v>
      </c>
      <c r="D1007">
        <v>4</v>
      </c>
      <c r="E1007" s="24">
        <v>1500000</v>
      </c>
      <c r="F1007" s="24">
        <v>1416666.6666666665</v>
      </c>
      <c r="G1007" s="24">
        <v>900000</v>
      </c>
      <c r="H1007" s="24">
        <v>849999.99999999988</v>
      </c>
      <c r="I1007" s="24">
        <v>75000</v>
      </c>
      <c r="J1007" s="24">
        <v>70833.333333333328</v>
      </c>
      <c r="K1007" s="24">
        <v>294908.0421316158</v>
      </c>
      <c r="L1007" s="24">
        <v>53782.822804939933</v>
      </c>
      <c r="M1007" s="24">
        <v>348690.86493655574</v>
      </c>
      <c r="N1007" s="24">
        <v>5475.8017301112413</v>
      </c>
      <c r="O1007" s="24">
        <v>59258.624535051174</v>
      </c>
      <c r="P1007" s="24">
        <v>354166.66666666698</v>
      </c>
      <c r="Q1007" s="24">
        <v>152.86599120002893</v>
      </c>
      <c r="R1007" s="24">
        <v>22.460960302317744</v>
      </c>
      <c r="S1007" s="24">
        <v>175.32695150234667</v>
      </c>
      <c r="T1007" s="24">
        <v>177.08333333333348</v>
      </c>
      <c r="U1007" s="24">
        <v>1200000</v>
      </c>
      <c r="V1007" s="24">
        <v>1133333.3333333333</v>
      </c>
      <c r="W1007" s="24">
        <v>720000</v>
      </c>
      <c r="X1007" s="24">
        <v>679999.99999999988</v>
      </c>
      <c r="Y1007" s="24">
        <v>0</v>
      </c>
      <c r="Z1007" s="24">
        <v>0</v>
      </c>
      <c r="AA1007" s="24">
        <v>235926.43370529264</v>
      </c>
      <c r="AB1007" s="24">
        <v>43026.258243951946</v>
      </c>
      <c r="AC1007" s="24">
        <v>278952.69194924459</v>
      </c>
      <c r="AD1007" s="24">
        <v>4380.6413840889945</v>
      </c>
      <c r="AE1007" s="24">
        <v>47406.899628040963</v>
      </c>
      <c r="AF1007" s="24">
        <v>283333.3333333336</v>
      </c>
      <c r="AG1007" s="24">
        <v>152.86599120002893</v>
      </c>
      <c r="AH1007" s="24">
        <v>22.460960302317744</v>
      </c>
      <c r="AI1007" s="24">
        <v>175.32695150234667</v>
      </c>
      <c r="AJ1007" s="24">
        <v>177.08333333333348</v>
      </c>
      <c r="AK1007" s="24">
        <v>300000</v>
      </c>
      <c r="AL1007" s="24">
        <v>283333.33333333326</v>
      </c>
      <c r="AM1007" s="24">
        <v>180000</v>
      </c>
      <c r="AN1007" s="24">
        <v>170000</v>
      </c>
      <c r="AO1007" s="24">
        <v>75000</v>
      </c>
      <c r="AP1007" s="24">
        <v>70833.333333333328</v>
      </c>
      <c r="AQ1007" s="24">
        <v>58981.608426323161</v>
      </c>
      <c r="AR1007" s="24">
        <v>10756.564560987987</v>
      </c>
      <c r="AS1007" s="24">
        <v>69738.172987311147</v>
      </c>
      <c r="AT1007" s="24">
        <v>1095.1603460222468</v>
      </c>
      <c r="AU1007" s="24">
        <v>11851.724907010212</v>
      </c>
      <c r="AV1007" s="24">
        <v>70833.333333333372</v>
      </c>
      <c r="AW1007" s="24">
        <v>0</v>
      </c>
      <c r="AX1007" s="24">
        <v>0</v>
      </c>
      <c r="AY1007" s="24">
        <v>0</v>
      </c>
      <c r="AZ1007" s="24">
        <v>0</v>
      </c>
      <c r="BA1007" s="24">
        <v>1.7563818309868111</v>
      </c>
      <c r="BB1007" s="24">
        <v>24.217342133304555</v>
      </c>
      <c r="BC1007" s="24">
        <v>1.7563818309868111</v>
      </c>
      <c r="BD1007" s="24">
        <v>24.217342133304555</v>
      </c>
      <c r="BE1007" s="24">
        <v>0</v>
      </c>
      <c r="BF1007" s="24">
        <v>0</v>
      </c>
      <c r="BG1007" s="24">
        <v>1200000</v>
      </c>
      <c r="BH1007" s="24">
        <v>1133333.3333333333</v>
      </c>
      <c r="BI1007" s="24">
        <v>0</v>
      </c>
      <c r="BJ1007" s="24">
        <v>0</v>
      </c>
      <c r="BK1007" s="24">
        <v>0</v>
      </c>
      <c r="BL1007" s="24">
        <v>0</v>
      </c>
    </row>
    <row r="1008" spans="1:64" x14ac:dyDescent="0.25">
      <c r="A1008" t="s">
        <v>5124</v>
      </c>
      <c r="B1008">
        <v>43</v>
      </c>
      <c r="C1008">
        <v>3</v>
      </c>
      <c r="D1008">
        <v>4</v>
      </c>
      <c r="E1008" s="24">
        <v>1333333.3333333333</v>
      </c>
      <c r="F1008" s="24">
        <v>1472222.2222222222</v>
      </c>
      <c r="G1008" s="24">
        <v>799999.99999999988</v>
      </c>
      <c r="H1008" s="24">
        <v>883333.33333333337</v>
      </c>
      <c r="I1008" s="24">
        <v>66666.666666666672</v>
      </c>
      <c r="J1008" s="24">
        <v>73611.111111111109</v>
      </c>
      <c r="K1008" s="24">
        <v>319187.57091179769</v>
      </c>
      <c r="L1008" s="24">
        <v>46839.331520679407</v>
      </c>
      <c r="M1008" s="24">
        <v>366026.9024324771</v>
      </c>
      <c r="N1008" s="24">
        <v>2028.6531230788678</v>
      </c>
      <c r="O1008" s="24">
        <v>48867.984643758275</v>
      </c>
      <c r="P1008" s="24">
        <v>368055.55555555597</v>
      </c>
      <c r="Q1008" s="24">
        <v>165.55928186391384</v>
      </c>
      <c r="R1008" s="24">
        <v>17.847483625776931</v>
      </c>
      <c r="S1008" s="24">
        <v>183.40676548969077</v>
      </c>
      <c r="T1008" s="24">
        <v>184.02777777777783</v>
      </c>
      <c r="U1008" s="24">
        <v>1066666.6666666667</v>
      </c>
      <c r="V1008" s="24">
        <v>1177777.7777777778</v>
      </c>
      <c r="W1008" s="24">
        <v>640000</v>
      </c>
      <c r="X1008" s="24">
        <v>706666.66666666674</v>
      </c>
      <c r="Y1008" s="24">
        <v>0</v>
      </c>
      <c r="Z1008" s="24">
        <v>0</v>
      </c>
      <c r="AA1008" s="24">
        <v>255350.05672943816</v>
      </c>
      <c r="AB1008" s="24">
        <v>37471.465216543525</v>
      </c>
      <c r="AC1008" s="24">
        <v>292821.52194598172</v>
      </c>
      <c r="AD1008" s="24">
        <v>1622.9224984630928</v>
      </c>
      <c r="AE1008" s="24">
        <v>39094.387715006596</v>
      </c>
      <c r="AF1008" s="24">
        <v>294444.44444444479</v>
      </c>
      <c r="AG1008" s="24">
        <v>165.55928186391384</v>
      </c>
      <c r="AH1008" s="24">
        <v>17.847483625776931</v>
      </c>
      <c r="AI1008" s="24">
        <v>183.40676548969077</v>
      </c>
      <c r="AJ1008" s="24">
        <v>184.02777777777783</v>
      </c>
      <c r="AK1008" s="24">
        <v>266666.66666666651</v>
      </c>
      <c r="AL1008" s="24">
        <v>294444.4444444445</v>
      </c>
      <c r="AM1008" s="24">
        <v>159999.99999999988</v>
      </c>
      <c r="AN1008" s="24">
        <v>176666.66666666663</v>
      </c>
      <c r="AO1008" s="24">
        <v>66666.666666666672</v>
      </c>
      <c r="AP1008" s="24">
        <v>73611.111111111109</v>
      </c>
      <c r="AQ1008" s="24">
        <v>63837.514182359533</v>
      </c>
      <c r="AR1008" s="24">
        <v>9367.8663041358814</v>
      </c>
      <c r="AS1008" s="24">
        <v>73205.380486495385</v>
      </c>
      <c r="AT1008" s="24">
        <v>405.73062461577501</v>
      </c>
      <c r="AU1008" s="24">
        <v>9773.5969287516782</v>
      </c>
      <c r="AV1008" s="24">
        <v>73611.111111111182</v>
      </c>
      <c r="AW1008" s="24">
        <v>0</v>
      </c>
      <c r="AX1008" s="24">
        <v>0</v>
      </c>
      <c r="AY1008" s="24">
        <v>0</v>
      </c>
      <c r="AZ1008" s="24">
        <v>0</v>
      </c>
      <c r="BA1008" s="24">
        <v>0.62101228808705855</v>
      </c>
      <c r="BB1008" s="24">
        <v>18.46849591386399</v>
      </c>
      <c r="BC1008" s="24">
        <v>0.62101228808705855</v>
      </c>
      <c r="BD1008" s="24">
        <v>18.46849591386399</v>
      </c>
      <c r="BE1008" s="24">
        <v>0</v>
      </c>
      <c r="BF1008" s="24">
        <v>0</v>
      </c>
      <c r="BG1008" s="24">
        <v>1066666.6666666667</v>
      </c>
      <c r="BH1008" s="24">
        <v>1177777.7777777778</v>
      </c>
      <c r="BI1008" s="24">
        <v>0</v>
      </c>
      <c r="BJ1008" s="24">
        <v>0</v>
      </c>
      <c r="BK1008" s="24">
        <v>0</v>
      </c>
      <c r="BL1008" s="24">
        <v>0</v>
      </c>
    </row>
    <row r="1009" spans="1:64" x14ac:dyDescent="0.25">
      <c r="A1009" t="s">
        <v>5124</v>
      </c>
      <c r="B1009">
        <v>44</v>
      </c>
      <c r="C1009">
        <v>3</v>
      </c>
      <c r="D1009">
        <v>4</v>
      </c>
      <c r="E1009" s="24">
        <v>1333333.3333333333</v>
      </c>
      <c r="F1009" s="24">
        <v>1416666.6666666667</v>
      </c>
      <c r="G1009" s="24">
        <v>799999.99999999988</v>
      </c>
      <c r="H1009" s="24">
        <v>850000</v>
      </c>
      <c r="I1009" s="24">
        <v>66666.666666666672</v>
      </c>
      <c r="J1009" s="24">
        <v>70833.333333333343</v>
      </c>
      <c r="K1009" s="24">
        <v>331175.12152547389</v>
      </c>
      <c r="L1009" s="24">
        <v>24604.927946728654</v>
      </c>
      <c r="M1009" s="24">
        <v>355780.04947220255</v>
      </c>
      <c r="N1009" s="24">
        <v>-1613.3828055355698</v>
      </c>
      <c r="O1009" s="24">
        <v>22991.545141193084</v>
      </c>
      <c r="P1009" s="24">
        <v>354166.66666666698</v>
      </c>
      <c r="Q1009" s="24">
        <v>170.60106579203466</v>
      </c>
      <c r="R1009" s="24">
        <v>7.0312999590319123</v>
      </c>
      <c r="S1009" s="24">
        <v>177.63236575106657</v>
      </c>
      <c r="T1009" s="24">
        <v>177.08333333333348</v>
      </c>
      <c r="U1009" s="24">
        <v>1066666.6666666667</v>
      </c>
      <c r="V1009" s="24">
        <v>1133333.3333333335</v>
      </c>
      <c r="W1009" s="24">
        <v>640000</v>
      </c>
      <c r="X1009" s="24">
        <v>680000</v>
      </c>
      <c r="Y1009" s="24">
        <v>0</v>
      </c>
      <c r="Z1009" s="24">
        <v>0</v>
      </c>
      <c r="AA1009" s="24">
        <v>264940.0972203791</v>
      </c>
      <c r="AB1009" s="24">
        <v>19683.94235738297</v>
      </c>
      <c r="AC1009" s="24">
        <v>284624.03957776207</v>
      </c>
      <c r="AD1009" s="24">
        <v>-1290.7062444284529</v>
      </c>
      <c r="AE1009" s="24">
        <v>18393.236112954444</v>
      </c>
      <c r="AF1009" s="24">
        <v>283333.3333333336</v>
      </c>
      <c r="AG1009" s="24">
        <v>170.60106579203466</v>
      </c>
      <c r="AH1009" s="24">
        <v>7.0312999590319123</v>
      </c>
      <c r="AI1009" s="24">
        <v>177.63236575106657</v>
      </c>
      <c r="AJ1009" s="24">
        <v>177.08333333333348</v>
      </c>
      <c r="AK1009" s="24">
        <v>266666.66666666651</v>
      </c>
      <c r="AL1009" s="24">
        <v>283333.33333333326</v>
      </c>
      <c r="AM1009" s="24">
        <v>159999.99999999988</v>
      </c>
      <c r="AN1009" s="24">
        <v>170000</v>
      </c>
      <c r="AO1009" s="24">
        <v>66666.666666666672</v>
      </c>
      <c r="AP1009" s="24">
        <v>70833.333333333343</v>
      </c>
      <c r="AQ1009" s="24">
        <v>66235.02430509479</v>
      </c>
      <c r="AR1009" s="24">
        <v>4920.9855893456843</v>
      </c>
      <c r="AS1009" s="24">
        <v>71156.009894440474</v>
      </c>
      <c r="AT1009" s="24">
        <v>-322.67656110711687</v>
      </c>
      <c r="AU1009" s="24">
        <v>4598.3090282386402</v>
      </c>
      <c r="AV1009" s="24">
        <v>70833.333333333372</v>
      </c>
      <c r="AW1009" s="24">
        <v>0</v>
      </c>
      <c r="AX1009" s="24">
        <v>0</v>
      </c>
      <c r="AY1009" s="24">
        <v>0</v>
      </c>
      <c r="AZ1009" s="24">
        <v>0</v>
      </c>
      <c r="BA1009" s="24">
        <v>-0.54903241773308764</v>
      </c>
      <c r="BB1009" s="24">
        <v>6.4822675412988247</v>
      </c>
      <c r="BC1009" s="24">
        <v>-0.54903241773308764</v>
      </c>
      <c r="BD1009" s="24">
        <v>6.4822675412988247</v>
      </c>
      <c r="BE1009" s="24">
        <v>0</v>
      </c>
      <c r="BF1009" s="24">
        <v>0</v>
      </c>
      <c r="BG1009" s="24">
        <v>1066666.6666666667</v>
      </c>
      <c r="BH1009" s="24">
        <v>1133333.3333333335</v>
      </c>
      <c r="BI1009" s="24">
        <v>0</v>
      </c>
      <c r="BJ1009" s="24">
        <v>0</v>
      </c>
      <c r="BK1009" s="24">
        <v>0</v>
      </c>
      <c r="BL1009" s="24">
        <v>0</v>
      </c>
    </row>
    <row r="1010" spans="1:64" x14ac:dyDescent="0.25">
      <c r="A1010" t="s">
        <v>5124</v>
      </c>
      <c r="B1010">
        <v>45</v>
      </c>
      <c r="C1010">
        <v>3</v>
      </c>
      <c r="D1010">
        <v>4</v>
      </c>
      <c r="E1010" s="24">
        <v>1333333.3333333333</v>
      </c>
      <c r="F1010" s="24">
        <v>1361111.111111111</v>
      </c>
      <c r="G1010" s="24">
        <v>799999.99999999988</v>
      </c>
      <c r="H1010" s="24">
        <v>816666.66666666663</v>
      </c>
      <c r="I1010" s="24">
        <v>66666.666666666672</v>
      </c>
      <c r="J1010" s="24">
        <v>68055.555555555547</v>
      </c>
      <c r="K1010" s="24">
        <v>333539.79279621039</v>
      </c>
      <c r="L1010" s="24">
        <v>8549.901533880271</v>
      </c>
      <c r="M1010" s="24">
        <v>342089.69433009066</v>
      </c>
      <c r="N1010" s="24">
        <v>-1811.9165523126721</v>
      </c>
      <c r="O1010" s="24">
        <v>6737.9849815675989</v>
      </c>
      <c r="P1010" s="24">
        <v>340277.77777777798</v>
      </c>
      <c r="Q1010" s="24">
        <v>170.28687833789036</v>
      </c>
      <c r="R1010" s="24">
        <v>0.43611712829988392</v>
      </c>
      <c r="S1010" s="24">
        <v>170.72299546619024</v>
      </c>
      <c r="T1010" s="24">
        <v>170.13888888888869</v>
      </c>
      <c r="U1010" s="24">
        <v>1066666.6666666667</v>
      </c>
      <c r="V1010" s="24">
        <v>1088888.8888888888</v>
      </c>
      <c r="W1010" s="24">
        <v>640000</v>
      </c>
      <c r="X1010" s="24">
        <v>653333.33333333326</v>
      </c>
      <c r="Y1010" s="24">
        <v>0</v>
      </c>
      <c r="Z1010" s="24">
        <v>0</v>
      </c>
      <c r="AA1010" s="24">
        <v>266831.83423696831</v>
      </c>
      <c r="AB1010" s="24">
        <v>6839.921227104147</v>
      </c>
      <c r="AC1010" s="24">
        <v>273671.75546407251</v>
      </c>
      <c r="AD1010" s="24">
        <v>-1449.5332418501421</v>
      </c>
      <c r="AE1010" s="24">
        <v>5390.3879852541722</v>
      </c>
      <c r="AF1010" s="24">
        <v>272222.22222222242</v>
      </c>
      <c r="AG1010" s="24">
        <v>170.28687833789036</v>
      </c>
      <c r="AH1010" s="24">
        <v>0.43611712829988392</v>
      </c>
      <c r="AI1010" s="24">
        <v>170.72299546619024</v>
      </c>
      <c r="AJ1010" s="24">
        <v>170.13888888888869</v>
      </c>
      <c r="AK1010" s="24">
        <v>266666.66666666651</v>
      </c>
      <c r="AL1010" s="24">
        <v>272222.22222222225</v>
      </c>
      <c r="AM1010" s="24">
        <v>159999.99999999988</v>
      </c>
      <c r="AN1010" s="24">
        <v>163333.33333333337</v>
      </c>
      <c r="AO1010" s="24">
        <v>66666.666666666672</v>
      </c>
      <c r="AP1010" s="24">
        <v>68055.555555555547</v>
      </c>
      <c r="AQ1010" s="24">
        <v>66707.958559242077</v>
      </c>
      <c r="AR1010" s="24">
        <v>1709.9803067761241</v>
      </c>
      <c r="AS1010" s="24">
        <v>68417.938866018143</v>
      </c>
      <c r="AT1010" s="24">
        <v>-362.38331046253006</v>
      </c>
      <c r="AU1010" s="24">
        <v>1347.5969963134266</v>
      </c>
      <c r="AV1010" s="24">
        <v>68055.555555555562</v>
      </c>
      <c r="AW1010" s="24">
        <v>0</v>
      </c>
      <c r="AX1010" s="24">
        <v>0</v>
      </c>
      <c r="AY1010" s="24">
        <v>0</v>
      </c>
      <c r="AZ1010" s="24">
        <v>0</v>
      </c>
      <c r="BA1010" s="24">
        <v>-0.58410657730155435</v>
      </c>
      <c r="BB1010" s="24">
        <v>-0.14798944900167044</v>
      </c>
      <c r="BC1010" s="24">
        <v>-0.58410657730155435</v>
      </c>
      <c r="BD1010" s="24">
        <v>-0.14798944900167044</v>
      </c>
      <c r="BE1010" s="24">
        <v>0</v>
      </c>
      <c r="BF1010" s="24">
        <v>0</v>
      </c>
      <c r="BG1010" s="24">
        <v>1066666.6666666667</v>
      </c>
      <c r="BH1010" s="24">
        <v>1088888.8888888888</v>
      </c>
      <c r="BI1010" s="24">
        <v>0</v>
      </c>
      <c r="BJ1010" s="24">
        <v>0</v>
      </c>
      <c r="BK1010" s="24">
        <v>0</v>
      </c>
      <c r="BL1010" s="24">
        <v>0</v>
      </c>
    </row>
    <row r="1011" spans="1:64" x14ac:dyDescent="0.25">
      <c r="A1011" t="s">
        <v>5124</v>
      </c>
      <c r="B1011">
        <v>46</v>
      </c>
      <c r="C1011">
        <v>4</v>
      </c>
      <c r="D1011">
        <v>4</v>
      </c>
      <c r="E1011" s="24">
        <v>1666666.6666666667</v>
      </c>
      <c r="F1011" s="24">
        <v>1388888.8888888888</v>
      </c>
      <c r="G1011" s="24">
        <v>1000000</v>
      </c>
      <c r="H1011" s="24">
        <v>833333.33333333326</v>
      </c>
      <c r="I1011" s="24">
        <v>83333.333333333343</v>
      </c>
      <c r="J1011" s="24">
        <v>69444.444444444438</v>
      </c>
      <c r="K1011" s="24">
        <v>336341.43322572671</v>
      </c>
      <c r="L1011" s="24">
        <v>10114.351226481609</v>
      </c>
      <c r="M1011" s="24">
        <v>346455.78445220832</v>
      </c>
      <c r="N1011" s="24">
        <v>766.43777001369745</v>
      </c>
      <c r="O1011" s="24">
        <v>10880.788996495306</v>
      </c>
      <c r="P1011" s="24">
        <v>347222.22222222202</v>
      </c>
      <c r="Q1011" s="24">
        <v>170.90326942132378</v>
      </c>
      <c r="R1011" s="24">
        <v>2.4411619112079279</v>
      </c>
      <c r="S1011" s="24">
        <v>173.34443133253171</v>
      </c>
      <c r="T1011" s="24">
        <v>173.61111111111131</v>
      </c>
      <c r="U1011" s="24">
        <v>1333333.3333333335</v>
      </c>
      <c r="V1011" s="24">
        <v>1111111.111111111</v>
      </c>
      <c r="W1011" s="24">
        <v>800000</v>
      </c>
      <c r="X1011" s="24">
        <v>666666.66666666663</v>
      </c>
      <c r="Y1011" s="24">
        <v>0</v>
      </c>
      <c r="Z1011" s="24">
        <v>0</v>
      </c>
      <c r="AA1011" s="24">
        <v>269073.14658058138</v>
      </c>
      <c r="AB1011" s="24">
        <v>8091.4809811853338</v>
      </c>
      <c r="AC1011" s="24">
        <v>277164.62756176665</v>
      </c>
      <c r="AD1011" s="24">
        <v>613.15021601095941</v>
      </c>
      <c r="AE1011" s="24">
        <v>8704.6311971961986</v>
      </c>
      <c r="AF1011" s="24">
        <v>277777.77777777764</v>
      </c>
      <c r="AG1011" s="24">
        <v>170.90326942132378</v>
      </c>
      <c r="AH1011" s="24">
        <v>2.4411619112079279</v>
      </c>
      <c r="AI1011" s="24">
        <v>173.34443133253171</v>
      </c>
      <c r="AJ1011" s="24">
        <v>173.61111111111131</v>
      </c>
      <c r="AK1011" s="24">
        <v>333333.33333333326</v>
      </c>
      <c r="AL1011" s="24">
        <v>277777.77777777775</v>
      </c>
      <c r="AM1011" s="24">
        <v>200000</v>
      </c>
      <c r="AN1011" s="24">
        <v>166666.66666666663</v>
      </c>
      <c r="AO1011" s="24">
        <v>83333.333333333343</v>
      </c>
      <c r="AP1011" s="24">
        <v>69444.444444444438</v>
      </c>
      <c r="AQ1011" s="24">
        <v>67268.28664514533</v>
      </c>
      <c r="AR1011" s="24">
        <v>2022.8702452962752</v>
      </c>
      <c r="AS1011" s="24">
        <v>69291.156890441664</v>
      </c>
      <c r="AT1011" s="24">
        <v>153.28755400273803</v>
      </c>
      <c r="AU1011" s="24">
        <v>2176.1577992991079</v>
      </c>
      <c r="AV1011" s="24">
        <v>69444.44444444438</v>
      </c>
      <c r="AW1011" s="24">
        <v>0</v>
      </c>
      <c r="AX1011" s="24">
        <v>0</v>
      </c>
      <c r="AY1011" s="24">
        <v>0</v>
      </c>
      <c r="AZ1011" s="24">
        <v>0</v>
      </c>
      <c r="BA1011" s="24">
        <v>0.26667977857960068</v>
      </c>
      <c r="BB1011" s="24">
        <v>2.7078416897875286</v>
      </c>
      <c r="BC1011" s="24">
        <v>0.26667977857960068</v>
      </c>
      <c r="BD1011" s="24">
        <v>2.7078416897875286</v>
      </c>
      <c r="BE1011" s="24">
        <v>0</v>
      </c>
      <c r="BF1011" s="24">
        <v>0</v>
      </c>
      <c r="BG1011" s="24">
        <v>1333333.3333333335</v>
      </c>
      <c r="BH1011" s="24">
        <v>1111111.111111111</v>
      </c>
      <c r="BI1011" s="24">
        <v>0</v>
      </c>
      <c r="BJ1011" s="24">
        <v>0</v>
      </c>
      <c r="BK1011" s="24">
        <v>0</v>
      </c>
      <c r="BL1011" s="24">
        <v>0</v>
      </c>
    </row>
    <row r="1012" spans="1:64" x14ac:dyDescent="0.25">
      <c r="A1012" t="s">
        <v>5124</v>
      </c>
      <c r="B1012">
        <v>47</v>
      </c>
      <c r="C1012">
        <v>4</v>
      </c>
      <c r="D1012">
        <v>4</v>
      </c>
      <c r="E1012" s="24">
        <v>1666666.6666666667</v>
      </c>
      <c r="F1012" s="24">
        <v>1500000</v>
      </c>
      <c r="G1012" s="24">
        <v>1000000</v>
      </c>
      <c r="H1012" s="24">
        <v>900000</v>
      </c>
      <c r="I1012" s="24">
        <v>83333.333333333343</v>
      </c>
      <c r="J1012" s="24">
        <v>75000</v>
      </c>
      <c r="K1012" s="24">
        <v>347179.66708214302</v>
      </c>
      <c r="L1012" s="24">
        <v>24323.056720737368</v>
      </c>
      <c r="M1012" s="24">
        <v>371502.72380288038</v>
      </c>
      <c r="N1012" s="24">
        <v>3497.276197119616</v>
      </c>
      <c r="O1012" s="24">
        <v>27820.332917856984</v>
      </c>
      <c r="P1012" s="24">
        <v>375000</v>
      </c>
      <c r="Q1012" s="24">
        <v>176.69330720421294</v>
      </c>
      <c r="R1012" s="24">
        <v>9.6625248855825703</v>
      </c>
      <c r="S1012" s="24">
        <v>186.35583208979551</v>
      </c>
      <c r="T1012" s="24">
        <v>187.5</v>
      </c>
      <c r="U1012" s="24">
        <v>1333333.3333333335</v>
      </c>
      <c r="V1012" s="24">
        <v>1200000</v>
      </c>
      <c r="W1012" s="24">
        <v>800000</v>
      </c>
      <c r="X1012" s="24">
        <v>720000</v>
      </c>
      <c r="Y1012" s="24">
        <v>0</v>
      </c>
      <c r="Z1012" s="24">
        <v>0</v>
      </c>
      <c r="AA1012" s="24">
        <v>277743.73366571445</v>
      </c>
      <c r="AB1012" s="24">
        <v>19458.445376589894</v>
      </c>
      <c r="AC1012" s="24">
        <v>297202.17904230434</v>
      </c>
      <c r="AD1012" s="24">
        <v>2797.8209576956942</v>
      </c>
      <c r="AE1012" s="24">
        <v>22256.26633428561</v>
      </c>
      <c r="AF1012" s="24">
        <v>300000</v>
      </c>
      <c r="AG1012" s="24">
        <v>176.69330720421294</v>
      </c>
      <c r="AH1012" s="24">
        <v>9.6625248855825703</v>
      </c>
      <c r="AI1012" s="24">
        <v>186.35583208979551</v>
      </c>
      <c r="AJ1012" s="24">
        <v>187.5</v>
      </c>
      <c r="AK1012" s="24">
        <v>333333.33333333326</v>
      </c>
      <c r="AL1012" s="24">
        <v>300000</v>
      </c>
      <c r="AM1012" s="24">
        <v>200000</v>
      </c>
      <c r="AN1012" s="24">
        <v>180000</v>
      </c>
      <c r="AO1012" s="24">
        <v>83333.333333333343</v>
      </c>
      <c r="AP1012" s="24">
        <v>75000</v>
      </c>
      <c r="AQ1012" s="24">
        <v>69435.933416428568</v>
      </c>
      <c r="AR1012" s="24">
        <v>4864.6113441474736</v>
      </c>
      <c r="AS1012" s="24">
        <v>74300.544760576042</v>
      </c>
      <c r="AT1012" s="24">
        <v>699.45523942392174</v>
      </c>
      <c r="AU1012" s="24">
        <v>5564.0665835713735</v>
      </c>
      <c r="AV1012" s="24">
        <v>75000</v>
      </c>
      <c r="AW1012" s="24">
        <v>0</v>
      </c>
      <c r="AX1012" s="24">
        <v>0</v>
      </c>
      <c r="AY1012" s="24">
        <v>0</v>
      </c>
      <c r="AZ1012" s="24">
        <v>0</v>
      </c>
      <c r="BA1012" s="24">
        <v>1.1441679102044873</v>
      </c>
      <c r="BB1012" s="24">
        <v>10.806692795787058</v>
      </c>
      <c r="BC1012" s="24">
        <v>1.1441679102044873</v>
      </c>
      <c r="BD1012" s="24">
        <v>10.806692795787058</v>
      </c>
      <c r="BE1012" s="24">
        <v>0</v>
      </c>
      <c r="BF1012" s="24">
        <v>0</v>
      </c>
      <c r="BG1012" s="24">
        <v>1333333.3333333335</v>
      </c>
      <c r="BH1012" s="24">
        <v>1200000</v>
      </c>
      <c r="BI1012" s="24">
        <v>0</v>
      </c>
      <c r="BJ1012" s="24">
        <v>0</v>
      </c>
      <c r="BK1012" s="24">
        <v>0</v>
      </c>
      <c r="BL1012" s="24">
        <v>0</v>
      </c>
    </row>
    <row r="1013" spans="1:64" x14ac:dyDescent="0.25">
      <c r="A1013" t="s">
        <v>5124</v>
      </c>
      <c r="B1013">
        <v>48</v>
      </c>
      <c r="C1013">
        <v>4</v>
      </c>
      <c r="D1013">
        <v>4</v>
      </c>
      <c r="E1013" s="24">
        <v>1666666.6666666667</v>
      </c>
      <c r="F1013" s="24">
        <v>1611111.111111111</v>
      </c>
      <c r="G1013" s="24">
        <v>1000000</v>
      </c>
      <c r="H1013" s="24">
        <v>966666.66666666651</v>
      </c>
      <c r="I1013" s="24">
        <v>83333.333333333343</v>
      </c>
      <c r="J1013" s="24">
        <v>80555.555555555562</v>
      </c>
      <c r="K1013" s="24">
        <v>364475.68321247119</v>
      </c>
      <c r="L1013" s="24">
        <v>34655.99503936246</v>
      </c>
      <c r="M1013" s="24">
        <v>399131.67825183365</v>
      </c>
      <c r="N1013" s="24">
        <v>3646.0995259443298</v>
      </c>
      <c r="O1013" s="24">
        <v>38302.09456530679</v>
      </c>
      <c r="P1013" s="24">
        <v>402777.77777777798</v>
      </c>
      <c r="Q1013" s="24">
        <v>186.17027338215894</v>
      </c>
      <c r="R1013" s="24">
        <v>14.048145229676265</v>
      </c>
      <c r="S1013" s="24">
        <v>200.2184186118352</v>
      </c>
      <c r="T1013" s="24">
        <v>201.38888888888869</v>
      </c>
      <c r="U1013" s="24">
        <v>1333333.3333333335</v>
      </c>
      <c r="V1013" s="24">
        <v>1288888.888888889</v>
      </c>
      <c r="W1013" s="24">
        <v>800000</v>
      </c>
      <c r="X1013" s="24">
        <v>773333.33333333326</v>
      </c>
      <c r="Y1013" s="24">
        <v>0</v>
      </c>
      <c r="Z1013" s="24">
        <v>0</v>
      </c>
      <c r="AA1013" s="24">
        <v>291580.54656997696</v>
      </c>
      <c r="AB1013" s="24">
        <v>27724.796031489968</v>
      </c>
      <c r="AC1013" s="24">
        <v>319305.34260146692</v>
      </c>
      <c r="AD1013" s="24">
        <v>2916.8796207554624</v>
      </c>
      <c r="AE1013" s="24">
        <v>30641.675652245409</v>
      </c>
      <c r="AF1013" s="24">
        <v>322222.22222222242</v>
      </c>
      <c r="AG1013" s="24">
        <v>186.17027338215894</v>
      </c>
      <c r="AH1013" s="24">
        <v>14.048145229676265</v>
      </c>
      <c r="AI1013" s="24">
        <v>200.2184186118352</v>
      </c>
      <c r="AJ1013" s="24">
        <v>201.38888888888869</v>
      </c>
      <c r="AK1013" s="24">
        <v>333333.33333333326</v>
      </c>
      <c r="AL1013" s="24">
        <v>322222.22222222202</v>
      </c>
      <c r="AM1013" s="24">
        <v>200000</v>
      </c>
      <c r="AN1013" s="24">
        <v>193333.33333333326</v>
      </c>
      <c r="AO1013" s="24">
        <v>83333.333333333343</v>
      </c>
      <c r="AP1013" s="24">
        <v>80555.555555555562</v>
      </c>
      <c r="AQ1013" s="24">
        <v>72895.136642494239</v>
      </c>
      <c r="AR1013" s="24">
        <v>6931.1990078724921</v>
      </c>
      <c r="AS1013" s="24">
        <v>79826.335650366731</v>
      </c>
      <c r="AT1013" s="24">
        <v>729.21990518886741</v>
      </c>
      <c r="AU1013" s="24">
        <v>7660.4189130613813</v>
      </c>
      <c r="AV1013" s="24">
        <v>80555.555555555562</v>
      </c>
      <c r="AW1013" s="24">
        <v>0</v>
      </c>
      <c r="AX1013" s="24">
        <v>0</v>
      </c>
      <c r="AY1013" s="24">
        <v>0</v>
      </c>
      <c r="AZ1013" s="24">
        <v>0</v>
      </c>
      <c r="BA1013" s="24">
        <v>1.1704702770534823</v>
      </c>
      <c r="BB1013" s="24">
        <v>15.218615506729748</v>
      </c>
      <c r="BC1013" s="24">
        <v>1.1704702770534823</v>
      </c>
      <c r="BD1013" s="24">
        <v>15.218615506729748</v>
      </c>
      <c r="BE1013" s="24">
        <v>0</v>
      </c>
      <c r="BF1013" s="24">
        <v>0</v>
      </c>
      <c r="BG1013" s="24">
        <v>1333333.3333333335</v>
      </c>
      <c r="BH1013" s="24">
        <v>1288888.888888889</v>
      </c>
      <c r="BI1013" s="24">
        <v>0</v>
      </c>
      <c r="BJ1013" s="24">
        <v>0</v>
      </c>
      <c r="BK1013" s="24">
        <v>0</v>
      </c>
      <c r="BL1013" s="24">
        <v>0</v>
      </c>
    </row>
    <row r="1014" spans="1:64" x14ac:dyDescent="0.25">
      <c r="A1014" t="s">
        <v>5124</v>
      </c>
      <c r="B1014">
        <v>49</v>
      </c>
      <c r="C1014">
        <v>1</v>
      </c>
      <c r="D1014">
        <v>5</v>
      </c>
      <c r="E1014" s="24">
        <v>2000000</v>
      </c>
      <c r="F1014" s="24">
        <v>1722222.222222222</v>
      </c>
      <c r="G1014" s="24">
        <v>1200000</v>
      </c>
      <c r="H1014" s="24">
        <v>1033333.3333333331</v>
      </c>
      <c r="I1014" s="24">
        <v>100000</v>
      </c>
      <c r="J1014" s="24">
        <v>86111.111111111109</v>
      </c>
      <c r="K1014" s="24">
        <v>385327.95835337229</v>
      </c>
      <c r="L1014" s="24">
        <v>41569.486204329878</v>
      </c>
      <c r="M1014" s="24">
        <v>426897.44455770217</v>
      </c>
      <c r="N1014" s="24">
        <v>3658.1109978528693</v>
      </c>
      <c r="O1014" s="24">
        <v>45227.597202182747</v>
      </c>
      <c r="P1014" s="24">
        <v>430555.55555555504</v>
      </c>
      <c r="Q1014" s="24">
        <v>197.45494731372128</v>
      </c>
      <c r="R1014" s="24">
        <v>16.651090263130754</v>
      </c>
      <c r="S1014" s="24">
        <v>214.10603757685203</v>
      </c>
      <c r="T1014" s="24">
        <v>215.27777777777783</v>
      </c>
      <c r="U1014" s="24">
        <v>1400000</v>
      </c>
      <c r="V1014" s="24">
        <v>1205555.5555555553</v>
      </c>
      <c r="W1014" s="24">
        <v>839999.99999999988</v>
      </c>
      <c r="X1014" s="24">
        <v>723333.33333333314</v>
      </c>
      <c r="Y1014" s="24">
        <v>0</v>
      </c>
      <c r="Z1014" s="24">
        <v>0</v>
      </c>
      <c r="AA1014" s="24">
        <v>269729.57084736059</v>
      </c>
      <c r="AB1014" s="24">
        <v>29098.640343030915</v>
      </c>
      <c r="AC1014" s="24">
        <v>298828.21119039151</v>
      </c>
      <c r="AD1014" s="24">
        <v>2560.6776984970056</v>
      </c>
      <c r="AE1014" s="24">
        <v>31659.318041527877</v>
      </c>
      <c r="AF1014" s="24">
        <v>301388.88888888853</v>
      </c>
      <c r="AG1014" s="24">
        <v>197.45494731372128</v>
      </c>
      <c r="AH1014" s="24">
        <v>16.651090263130754</v>
      </c>
      <c r="AI1014" s="24">
        <v>214.10603757685203</v>
      </c>
      <c r="AJ1014" s="24">
        <v>215.27777777777783</v>
      </c>
      <c r="AK1014" s="24">
        <v>600000</v>
      </c>
      <c r="AL1014" s="24">
        <v>516666.66666666674</v>
      </c>
      <c r="AM1014" s="24">
        <v>360000.00000000012</v>
      </c>
      <c r="AN1014" s="24">
        <v>310000</v>
      </c>
      <c r="AO1014" s="24">
        <v>100000</v>
      </c>
      <c r="AP1014" s="24">
        <v>86111.111111111109</v>
      </c>
      <c r="AQ1014" s="24">
        <v>115598.3875060117</v>
      </c>
      <c r="AR1014" s="24">
        <v>12470.845861298963</v>
      </c>
      <c r="AS1014" s="24">
        <v>128069.23336731066</v>
      </c>
      <c r="AT1014" s="24">
        <v>1097.4332993558637</v>
      </c>
      <c r="AU1014" s="24">
        <v>13568.279160654871</v>
      </c>
      <c r="AV1014" s="24">
        <v>129166.66666666651</v>
      </c>
      <c r="AW1014" s="24">
        <v>0</v>
      </c>
      <c r="AX1014" s="24">
        <v>0</v>
      </c>
      <c r="AY1014" s="24">
        <v>0</v>
      </c>
      <c r="AZ1014" s="24">
        <v>0</v>
      </c>
      <c r="BA1014" s="24">
        <v>1.1717402009257967</v>
      </c>
      <c r="BB1014" s="24">
        <v>17.822830464056551</v>
      </c>
      <c r="BC1014" s="24">
        <v>1.1717402009257967</v>
      </c>
      <c r="BD1014" s="24">
        <v>17.822830464056551</v>
      </c>
      <c r="BE1014" s="24">
        <v>0</v>
      </c>
      <c r="BF1014" s="24">
        <v>0</v>
      </c>
      <c r="BG1014" s="24">
        <v>1400000</v>
      </c>
      <c r="BH1014" s="24">
        <v>1205555.5555555553</v>
      </c>
      <c r="BI1014" s="24">
        <v>0</v>
      </c>
      <c r="BJ1014" s="24">
        <v>0</v>
      </c>
      <c r="BK1014" s="24">
        <v>0</v>
      </c>
      <c r="BL1014" s="24">
        <v>0</v>
      </c>
    </row>
    <row r="1015" spans="1:64" x14ac:dyDescent="0.25">
      <c r="A1015" t="s">
        <v>5124</v>
      </c>
      <c r="B1015">
        <v>50</v>
      </c>
      <c r="C1015">
        <v>1</v>
      </c>
      <c r="D1015">
        <v>5</v>
      </c>
      <c r="E1015" s="24">
        <v>2000000</v>
      </c>
      <c r="F1015" s="24">
        <v>1833333.3333333333</v>
      </c>
      <c r="G1015" s="24">
        <v>1200000</v>
      </c>
      <c r="H1015" s="24">
        <v>1100000</v>
      </c>
      <c r="I1015" s="24">
        <v>100000</v>
      </c>
      <c r="J1015" s="24">
        <v>91666.666666666672</v>
      </c>
      <c r="K1015" s="24">
        <v>408371.33711257763</v>
      </c>
      <c r="L1015" s="24">
        <v>46302.705003770068</v>
      </c>
      <c r="M1015" s="24">
        <v>454674.0421163477</v>
      </c>
      <c r="N1015" s="24">
        <v>3659.2912169862539</v>
      </c>
      <c r="O1015" s="24">
        <v>49961.996220756322</v>
      </c>
      <c r="P1015" s="24">
        <v>458333.33333333395</v>
      </c>
      <c r="Q1015" s="24">
        <v>209.74099611647716</v>
      </c>
      <c r="R1015" s="24">
        <v>18.25385252642991</v>
      </c>
      <c r="S1015" s="24">
        <v>227.99484864290707</v>
      </c>
      <c r="T1015" s="24">
        <v>229.16666666666652</v>
      </c>
      <c r="U1015" s="24">
        <v>1400000</v>
      </c>
      <c r="V1015" s="24">
        <v>1283333.3333333333</v>
      </c>
      <c r="W1015" s="24">
        <v>839999.99999999988</v>
      </c>
      <c r="X1015" s="24">
        <v>769999.99999999988</v>
      </c>
      <c r="Y1015" s="24">
        <v>0</v>
      </c>
      <c r="Z1015" s="24">
        <v>0</v>
      </c>
      <c r="AA1015" s="24">
        <v>285859.93597880431</v>
      </c>
      <c r="AB1015" s="24">
        <v>32411.893502639025</v>
      </c>
      <c r="AC1015" s="24">
        <v>318271.82948144339</v>
      </c>
      <c r="AD1015" s="24">
        <v>2561.5038518903748</v>
      </c>
      <c r="AE1015" s="24">
        <v>34973.397354529472</v>
      </c>
      <c r="AF1015" s="24">
        <v>320833.33333333372</v>
      </c>
      <c r="AG1015" s="24">
        <v>209.74099611647716</v>
      </c>
      <c r="AH1015" s="24">
        <v>18.25385252642991</v>
      </c>
      <c r="AI1015" s="24">
        <v>227.99484864290707</v>
      </c>
      <c r="AJ1015" s="24">
        <v>229.16666666666652</v>
      </c>
      <c r="AK1015" s="24">
        <v>600000</v>
      </c>
      <c r="AL1015" s="24">
        <v>550000</v>
      </c>
      <c r="AM1015" s="24">
        <v>360000.00000000012</v>
      </c>
      <c r="AN1015" s="24">
        <v>330000.00000000012</v>
      </c>
      <c r="AO1015" s="24">
        <v>100000</v>
      </c>
      <c r="AP1015" s="24">
        <v>91666.666666666672</v>
      </c>
      <c r="AQ1015" s="24">
        <v>122511.40113377332</v>
      </c>
      <c r="AR1015" s="24">
        <v>13890.811501131044</v>
      </c>
      <c r="AS1015" s="24">
        <v>136402.21263490431</v>
      </c>
      <c r="AT1015" s="24">
        <v>1097.7873650958791</v>
      </c>
      <c r="AU1015" s="24">
        <v>14988.59886622685</v>
      </c>
      <c r="AV1015" s="24">
        <v>137500.00000000023</v>
      </c>
      <c r="AW1015" s="24">
        <v>0</v>
      </c>
      <c r="AX1015" s="24">
        <v>0</v>
      </c>
      <c r="AY1015" s="24">
        <v>0</v>
      </c>
      <c r="AZ1015" s="24">
        <v>0</v>
      </c>
      <c r="BA1015" s="24">
        <v>1.1718180237594424</v>
      </c>
      <c r="BB1015" s="24">
        <v>19.425670550189352</v>
      </c>
      <c r="BC1015" s="24">
        <v>1.1718180237594424</v>
      </c>
      <c r="BD1015" s="24">
        <v>19.425670550189352</v>
      </c>
      <c r="BE1015" s="24">
        <v>0</v>
      </c>
      <c r="BF1015" s="24">
        <v>0</v>
      </c>
      <c r="BG1015" s="24">
        <v>1400000</v>
      </c>
      <c r="BH1015" s="24">
        <v>1283333.3333333333</v>
      </c>
      <c r="BI1015" s="24">
        <v>0</v>
      </c>
      <c r="BJ1015" s="24">
        <v>0</v>
      </c>
      <c r="BK1015" s="24">
        <v>0</v>
      </c>
      <c r="BL1015" s="24">
        <v>0</v>
      </c>
    </row>
    <row r="1016" spans="1:64" x14ac:dyDescent="0.25">
      <c r="A1016" t="s">
        <v>5124</v>
      </c>
      <c r="B1016">
        <v>51</v>
      </c>
      <c r="C1016">
        <v>1</v>
      </c>
      <c r="D1016">
        <v>5</v>
      </c>
      <c r="E1016" s="24">
        <v>2000000</v>
      </c>
      <c r="F1016" s="24">
        <v>1944444.4444444443</v>
      </c>
      <c r="G1016" s="24">
        <v>1200000</v>
      </c>
      <c r="H1016" s="24">
        <v>1166666.6666666665</v>
      </c>
      <c r="I1016" s="24">
        <v>100000</v>
      </c>
      <c r="J1016" s="24">
        <v>97222.222222222219</v>
      </c>
      <c r="K1016" s="24">
        <v>432838.65558789577</v>
      </c>
      <c r="L1016" s="24">
        <v>49613.032352338545</v>
      </c>
      <c r="M1016" s="24">
        <v>482451.68794023432</v>
      </c>
      <c r="N1016" s="24">
        <v>3659.4231708776206</v>
      </c>
      <c r="O1016" s="24">
        <v>53272.455523216166</v>
      </c>
      <c r="P1016" s="24">
        <v>486111.11111111194</v>
      </c>
      <c r="Q1016" s="24">
        <v>222.61549027358888</v>
      </c>
      <c r="R1016" s="24">
        <v>19.268241682108965</v>
      </c>
      <c r="S1016" s="24">
        <v>241.88373195569784</v>
      </c>
      <c r="T1016" s="24">
        <v>243.05555555555566</v>
      </c>
      <c r="U1016" s="24">
        <v>1400000</v>
      </c>
      <c r="V1016" s="24">
        <v>1361111.111111111</v>
      </c>
      <c r="W1016" s="24">
        <v>839999.99999999988</v>
      </c>
      <c r="X1016" s="24">
        <v>816666.66666666651</v>
      </c>
      <c r="Y1016" s="24">
        <v>0</v>
      </c>
      <c r="Z1016" s="24">
        <v>0</v>
      </c>
      <c r="AA1016" s="24">
        <v>302987.05891152704</v>
      </c>
      <c r="AB1016" s="24">
        <v>34729.122646637028</v>
      </c>
      <c r="AC1016" s="24">
        <v>337716.18155816401</v>
      </c>
      <c r="AD1016" s="24">
        <v>2561.5962196143373</v>
      </c>
      <c r="AE1016" s="24">
        <v>37290.718866251293</v>
      </c>
      <c r="AF1016" s="24">
        <v>340277.77777777833</v>
      </c>
      <c r="AG1016" s="24">
        <v>222.61549027358888</v>
      </c>
      <c r="AH1016" s="24">
        <v>19.268241682108965</v>
      </c>
      <c r="AI1016" s="24">
        <v>241.88373195569784</v>
      </c>
      <c r="AJ1016" s="24">
        <v>243.05555555555566</v>
      </c>
      <c r="AK1016" s="24">
        <v>600000</v>
      </c>
      <c r="AL1016" s="24">
        <v>583333.33333333326</v>
      </c>
      <c r="AM1016" s="24">
        <v>360000.00000000012</v>
      </c>
      <c r="AN1016" s="24">
        <v>350000</v>
      </c>
      <c r="AO1016" s="24">
        <v>100000</v>
      </c>
      <c r="AP1016" s="24">
        <v>97222.222222222219</v>
      </c>
      <c r="AQ1016" s="24">
        <v>129851.59667636873</v>
      </c>
      <c r="AR1016" s="24">
        <v>14883.909705701517</v>
      </c>
      <c r="AS1016" s="24">
        <v>144735.50638207031</v>
      </c>
      <c r="AT1016" s="24">
        <v>1097.8269512632833</v>
      </c>
      <c r="AU1016" s="24">
        <v>15981.736656964873</v>
      </c>
      <c r="AV1016" s="24">
        <v>145833.3333333336</v>
      </c>
      <c r="AW1016" s="24">
        <v>0</v>
      </c>
      <c r="AX1016" s="24">
        <v>0</v>
      </c>
      <c r="AY1016" s="24">
        <v>0</v>
      </c>
      <c r="AZ1016" s="24">
        <v>0</v>
      </c>
      <c r="BA1016" s="24">
        <v>1.1718235998578166</v>
      </c>
      <c r="BB1016" s="24">
        <v>20.440065281966781</v>
      </c>
      <c r="BC1016" s="24">
        <v>1.1718235998578166</v>
      </c>
      <c r="BD1016" s="24">
        <v>20.440065281966781</v>
      </c>
      <c r="BE1016" s="24">
        <v>0</v>
      </c>
      <c r="BF1016" s="24">
        <v>0</v>
      </c>
      <c r="BG1016" s="24">
        <v>1400000</v>
      </c>
      <c r="BH1016" s="24">
        <v>1361111.111111111</v>
      </c>
      <c r="BI1016" s="24">
        <v>0</v>
      </c>
      <c r="BJ1016" s="24">
        <v>0</v>
      </c>
      <c r="BK1016" s="24">
        <v>0</v>
      </c>
      <c r="BL1016" s="24">
        <v>0</v>
      </c>
    </row>
    <row r="1017" spans="1:64" x14ac:dyDescent="0.25">
      <c r="A1017" t="s">
        <v>5124</v>
      </c>
      <c r="B1017">
        <v>52</v>
      </c>
      <c r="C1017">
        <v>2</v>
      </c>
      <c r="D1017">
        <v>5</v>
      </c>
      <c r="E1017" s="24">
        <v>2000000</v>
      </c>
      <c r="F1017" s="24">
        <v>2000000</v>
      </c>
      <c r="G1017" s="24">
        <v>1200000</v>
      </c>
      <c r="H1017" s="24">
        <v>1200000</v>
      </c>
      <c r="I1017" s="24">
        <v>100000</v>
      </c>
      <c r="J1017" s="24">
        <v>100000</v>
      </c>
      <c r="K1017" s="24">
        <v>454361.62087638676</v>
      </c>
      <c r="L1017" s="24">
        <v>43708.527888299897</v>
      </c>
      <c r="M1017" s="24">
        <v>498070.14876468666</v>
      </c>
      <c r="N1017" s="24">
        <v>1929.851235313341</v>
      </c>
      <c r="O1017" s="24">
        <v>45638.379123613238</v>
      </c>
      <c r="P1017" s="24">
        <v>500000</v>
      </c>
      <c r="Q1017" s="24">
        <v>233.44375787730132</v>
      </c>
      <c r="R1017" s="24">
        <v>15.952738032210618</v>
      </c>
      <c r="S1017" s="24">
        <v>249.39649590951194</v>
      </c>
      <c r="T1017" s="24">
        <v>250</v>
      </c>
      <c r="U1017" s="24">
        <v>1400000</v>
      </c>
      <c r="V1017" s="24">
        <v>1400000</v>
      </c>
      <c r="W1017" s="24">
        <v>839999.99999999988</v>
      </c>
      <c r="X1017" s="24">
        <v>839999.99999999988</v>
      </c>
      <c r="Y1017" s="24">
        <v>0</v>
      </c>
      <c r="Z1017" s="24">
        <v>0</v>
      </c>
      <c r="AA1017" s="24">
        <v>318053.1346134707</v>
      </c>
      <c r="AB1017" s="24">
        <v>30595.969521809835</v>
      </c>
      <c r="AC1017" s="24">
        <v>348649.10413528065</v>
      </c>
      <c r="AD1017" s="24">
        <v>1350.8958647193358</v>
      </c>
      <c r="AE1017" s="24">
        <v>31946.865386529244</v>
      </c>
      <c r="AF1017" s="24">
        <v>350000</v>
      </c>
      <c r="AG1017" s="24">
        <v>233.44375787730132</v>
      </c>
      <c r="AH1017" s="24">
        <v>15.952738032210618</v>
      </c>
      <c r="AI1017" s="24">
        <v>249.39649590951194</v>
      </c>
      <c r="AJ1017" s="24">
        <v>250</v>
      </c>
      <c r="AK1017" s="24">
        <v>600000</v>
      </c>
      <c r="AL1017" s="24">
        <v>600000</v>
      </c>
      <c r="AM1017" s="24">
        <v>360000.00000000012</v>
      </c>
      <c r="AN1017" s="24">
        <v>360000.00000000012</v>
      </c>
      <c r="AO1017" s="24">
        <v>100000</v>
      </c>
      <c r="AP1017" s="24">
        <v>100000</v>
      </c>
      <c r="AQ1017" s="24">
        <v>136308.48626291606</v>
      </c>
      <c r="AR1017" s="24">
        <v>13112.558366490062</v>
      </c>
      <c r="AS1017" s="24">
        <v>149421.04462940601</v>
      </c>
      <c r="AT1017" s="24">
        <v>578.95537059400522</v>
      </c>
      <c r="AU1017" s="24">
        <v>13691.513737083995</v>
      </c>
      <c r="AV1017" s="24">
        <v>150000</v>
      </c>
      <c r="AW1017" s="24">
        <v>0</v>
      </c>
      <c r="AX1017" s="24">
        <v>0</v>
      </c>
      <c r="AY1017" s="24">
        <v>0</v>
      </c>
      <c r="AZ1017" s="24">
        <v>0</v>
      </c>
      <c r="BA1017" s="24">
        <v>0.60350409048805886</v>
      </c>
      <c r="BB1017" s="24">
        <v>16.556242122698677</v>
      </c>
      <c r="BC1017" s="24">
        <v>0.60350409048805886</v>
      </c>
      <c r="BD1017" s="24">
        <v>16.556242122698677</v>
      </c>
      <c r="BE1017" s="24">
        <v>0</v>
      </c>
      <c r="BF1017" s="24">
        <v>0</v>
      </c>
      <c r="BG1017" s="24">
        <v>1400000</v>
      </c>
      <c r="BH1017" s="24">
        <v>1400000</v>
      </c>
      <c r="BI1017" s="24">
        <v>0</v>
      </c>
      <c r="BJ1017" s="24">
        <v>0</v>
      </c>
      <c r="BK1017" s="24">
        <v>0</v>
      </c>
      <c r="BL1017" s="24">
        <v>0</v>
      </c>
    </row>
    <row r="1018" spans="1:64" x14ac:dyDescent="0.25">
      <c r="A1018" t="s">
        <v>5124</v>
      </c>
      <c r="B1018">
        <v>53</v>
      </c>
      <c r="C1018">
        <v>2</v>
      </c>
      <c r="D1018">
        <v>5</v>
      </c>
      <c r="E1018" s="24">
        <v>2000000</v>
      </c>
      <c r="F1018" s="24">
        <v>2000000</v>
      </c>
      <c r="G1018" s="24">
        <v>1200000</v>
      </c>
      <c r="H1018" s="24">
        <v>1200000</v>
      </c>
      <c r="I1018" s="24">
        <v>100000</v>
      </c>
      <c r="J1018" s="24">
        <v>100000</v>
      </c>
      <c r="K1018" s="24">
        <v>468931.80245807767</v>
      </c>
      <c r="L1018" s="24">
        <v>30959.953307306394</v>
      </c>
      <c r="M1018" s="24">
        <v>499891.75576538406</v>
      </c>
      <c r="N1018" s="24">
        <v>108.24423461593688</v>
      </c>
      <c r="O1018" s="24">
        <v>31068.197541922331</v>
      </c>
      <c r="P1018" s="24">
        <v>500000</v>
      </c>
      <c r="Q1018" s="24">
        <v>240.04684300861027</v>
      </c>
      <c r="R1018" s="24">
        <v>9.9347141455291421</v>
      </c>
      <c r="S1018" s="24">
        <v>249.98155715413941</v>
      </c>
      <c r="T1018" s="24">
        <v>250</v>
      </c>
      <c r="U1018" s="24">
        <v>1400000</v>
      </c>
      <c r="V1018" s="24">
        <v>1400000</v>
      </c>
      <c r="W1018" s="24">
        <v>839999.99999999988</v>
      </c>
      <c r="X1018" s="24">
        <v>839999.99999999988</v>
      </c>
      <c r="Y1018" s="24">
        <v>0</v>
      </c>
      <c r="Z1018" s="24">
        <v>0</v>
      </c>
      <c r="AA1018" s="24">
        <v>328252.26172065432</v>
      </c>
      <c r="AB1018" s="24">
        <v>21671.967315114569</v>
      </c>
      <c r="AC1018" s="24">
        <v>349924.22903576883</v>
      </c>
      <c r="AD1018" s="24">
        <v>75.770964231160178</v>
      </c>
      <c r="AE1018" s="24">
        <v>21747.738279345678</v>
      </c>
      <c r="AF1018" s="24">
        <v>350000</v>
      </c>
      <c r="AG1018" s="24">
        <v>240.04684300861027</v>
      </c>
      <c r="AH1018" s="24">
        <v>9.9347141455291421</v>
      </c>
      <c r="AI1018" s="24">
        <v>249.98155715413941</v>
      </c>
      <c r="AJ1018" s="24">
        <v>250</v>
      </c>
      <c r="AK1018" s="24">
        <v>600000</v>
      </c>
      <c r="AL1018" s="24">
        <v>600000</v>
      </c>
      <c r="AM1018" s="24">
        <v>360000.00000000012</v>
      </c>
      <c r="AN1018" s="24">
        <v>360000.00000000012</v>
      </c>
      <c r="AO1018" s="24">
        <v>100000</v>
      </c>
      <c r="AP1018" s="24">
        <v>100000</v>
      </c>
      <c r="AQ1018" s="24">
        <v>140679.54073742335</v>
      </c>
      <c r="AR1018" s="24">
        <v>9287.9859921918251</v>
      </c>
      <c r="AS1018" s="24">
        <v>149967.52672961523</v>
      </c>
      <c r="AT1018" s="24">
        <v>32.473270384776697</v>
      </c>
      <c r="AU1018" s="24">
        <v>9320.4592625766527</v>
      </c>
      <c r="AV1018" s="24">
        <v>150000</v>
      </c>
      <c r="AW1018" s="24">
        <v>0</v>
      </c>
      <c r="AX1018" s="24">
        <v>0</v>
      </c>
      <c r="AY1018" s="24">
        <v>0</v>
      </c>
      <c r="AZ1018" s="24">
        <v>0</v>
      </c>
      <c r="BA1018" s="24">
        <v>1.8442845860590751E-2</v>
      </c>
      <c r="BB1018" s="24">
        <v>9.9531569913897329</v>
      </c>
      <c r="BC1018" s="24">
        <v>1.8442845860590751E-2</v>
      </c>
      <c r="BD1018" s="24">
        <v>9.9531569913897329</v>
      </c>
      <c r="BE1018" s="24">
        <v>0</v>
      </c>
      <c r="BF1018" s="24">
        <v>0</v>
      </c>
      <c r="BG1018" s="24">
        <v>1400000</v>
      </c>
      <c r="BH1018" s="24">
        <v>1400000</v>
      </c>
      <c r="BI1018" s="24">
        <v>0</v>
      </c>
      <c r="BJ1018" s="24">
        <v>0</v>
      </c>
      <c r="BK1018" s="24">
        <v>0</v>
      </c>
      <c r="BL1018" s="24">
        <v>0</v>
      </c>
    </row>
    <row r="1019" spans="1:64" x14ac:dyDescent="0.25">
      <c r="A1019" t="s">
        <v>5124</v>
      </c>
      <c r="B1019">
        <v>54</v>
      </c>
      <c r="C1019">
        <v>2</v>
      </c>
      <c r="D1019">
        <v>5</v>
      </c>
      <c r="E1019" s="24">
        <v>2000000</v>
      </c>
      <c r="F1019" s="24">
        <v>2000000</v>
      </c>
      <c r="G1019" s="24">
        <v>1200000</v>
      </c>
      <c r="H1019" s="24">
        <v>1200000</v>
      </c>
      <c r="I1019" s="24">
        <v>100000</v>
      </c>
      <c r="J1019" s="24">
        <v>100000</v>
      </c>
      <c r="K1019" s="24">
        <v>478180.00057651848</v>
      </c>
      <c r="L1019" s="24">
        <v>21811.087888158858</v>
      </c>
      <c r="M1019" s="24">
        <v>499991.08846467733</v>
      </c>
      <c r="N1019" s="24">
        <v>8.9115353226661682</v>
      </c>
      <c r="O1019" s="24">
        <v>21819.999423481524</v>
      </c>
      <c r="P1019" s="24">
        <v>500000</v>
      </c>
      <c r="Q1019" s="24">
        <v>243.74221687661793</v>
      </c>
      <c r="R1019" s="24">
        <v>6.2568801434917987</v>
      </c>
      <c r="S1019" s="24">
        <v>249.99909702010973</v>
      </c>
      <c r="T1019" s="24">
        <v>250</v>
      </c>
      <c r="U1019" s="24">
        <v>1400000</v>
      </c>
      <c r="V1019" s="24">
        <v>1400000</v>
      </c>
      <c r="W1019" s="24">
        <v>839999.99999999988</v>
      </c>
      <c r="X1019" s="24">
        <v>839999.99999999988</v>
      </c>
      <c r="Y1019" s="24">
        <v>0</v>
      </c>
      <c r="Z1019" s="24">
        <v>0</v>
      </c>
      <c r="AA1019" s="24">
        <v>334726.00040356291</v>
      </c>
      <c r="AB1019" s="24">
        <v>15267.761521711131</v>
      </c>
      <c r="AC1019" s="24">
        <v>349993.7619252741</v>
      </c>
      <c r="AD1019" s="24">
        <v>6.2380747258648626</v>
      </c>
      <c r="AE1019" s="24">
        <v>15273.99959643709</v>
      </c>
      <c r="AF1019" s="24">
        <v>350000</v>
      </c>
      <c r="AG1019" s="24">
        <v>243.74221687661793</v>
      </c>
      <c r="AH1019" s="24">
        <v>6.2568801434917987</v>
      </c>
      <c r="AI1019" s="24">
        <v>249.99909702010973</v>
      </c>
      <c r="AJ1019" s="24">
        <v>250</v>
      </c>
      <c r="AK1019" s="24">
        <v>600000</v>
      </c>
      <c r="AL1019" s="24">
        <v>600000</v>
      </c>
      <c r="AM1019" s="24">
        <v>360000.00000000012</v>
      </c>
      <c r="AN1019" s="24">
        <v>360000.00000000012</v>
      </c>
      <c r="AO1019" s="24">
        <v>100000</v>
      </c>
      <c r="AP1019" s="24">
        <v>100000</v>
      </c>
      <c r="AQ1019" s="24">
        <v>143454.00017295557</v>
      </c>
      <c r="AR1019" s="24">
        <v>6543.3263664477272</v>
      </c>
      <c r="AS1019" s="24">
        <v>149997.32653940324</v>
      </c>
      <c r="AT1019" s="24">
        <v>2.6734605968013057</v>
      </c>
      <c r="AU1019" s="24">
        <v>6545.9998270444339</v>
      </c>
      <c r="AV1019" s="24">
        <v>150000</v>
      </c>
      <c r="AW1019" s="24">
        <v>0</v>
      </c>
      <c r="AX1019" s="24">
        <v>0</v>
      </c>
      <c r="AY1019" s="24">
        <v>0</v>
      </c>
      <c r="AZ1019" s="24">
        <v>0</v>
      </c>
      <c r="BA1019" s="24">
        <v>9.0297989027021686E-4</v>
      </c>
      <c r="BB1019" s="24">
        <v>6.2577831233820689</v>
      </c>
      <c r="BC1019" s="24">
        <v>9.0297989027021686E-4</v>
      </c>
      <c r="BD1019" s="24">
        <v>6.2577831233820689</v>
      </c>
      <c r="BE1019" s="24">
        <v>0</v>
      </c>
      <c r="BF1019" s="24">
        <v>0</v>
      </c>
      <c r="BG1019" s="24">
        <v>1400000</v>
      </c>
      <c r="BH1019" s="24">
        <v>1400000</v>
      </c>
      <c r="BI1019" s="24">
        <v>0</v>
      </c>
      <c r="BJ1019" s="24">
        <v>0</v>
      </c>
      <c r="BK1019" s="24">
        <v>0</v>
      </c>
      <c r="BL1019" s="24">
        <v>0</v>
      </c>
    </row>
    <row r="1020" spans="1:64" x14ac:dyDescent="0.25">
      <c r="A1020" t="s">
        <v>5124</v>
      </c>
      <c r="B1020">
        <v>55</v>
      </c>
      <c r="C1020">
        <v>3</v>
      </c>
      <c r="D1020">
        <v>5</v>
      </c>
      <c r="E1020" s="24">
        <v>3000000</v>
      </c>
      <c r="F1020" s="24">
        <v>2166666.6666666665</v>
      </c>
      <c r="G1020" s="24">
        <v>1800000</v>
      </c>
      <c r="H1020" s="24">
        <v>1299999.9999999998</v>
      </c>
      <c r="I1020" s="24">
        <v>150000</v>
      </c>
      <c r="J1020" s="24">
        <v>108333.33333333333</v>
      </c>
      <c r="K1020" s="24">
        <v>496088.59296836518</v>
      </c>
      <c r="L1020" s="24">
        <v>40388.41973451525</v>
      </c>
      <c r="M1020" s="24">
        <v>536477.01270288043</v>
      </c>
      <c r="N1020" s="24">
        <v>5189.6539637856185</v>
      </c>
      <c r="O1020" s="24">
        <v>45578.073698300868</v>
      </c>
      <c r="P1020" s="24">
        <v>541666.66666666605</v>
      </c>
      <c r="Q1020" s="24">
        <v>253.1770012210045</v>
      </c>
      <c r="R1020" s="24">
        <v>15.951316273957673</v>
      </c>
      <c r="S1020" s="24">
        <v>269.12831749496218</v>
      </c>
      <c r="T1020" s="24">
        <v>270.83333333333303</v>
      </c>
      <c r="U1020" s="24">
        <v>2100000</v>
      </c>
      <c r="V1020" s="24">
        <v>1516666.6666666665</v>
      </c>
      <c r="W1020" s="24">
        <v>1259999.9999999998</v>
      </c>
      <c r="X1020" s="24">
        <v>909999.99999999988</v>
      </c>
      <c r="Y1020" s="24">
        <v>0</v>
      </c>
      <c r="Z1020" s="24">
        <v>0</v>
      </c>
      <c r="AA1020" s="24">
        <v>347262.01507785561</v>
      </c>
      <c r="AB1020" s="24">
        <v>28271.893814160721</v>
      </c>
      <c r="AC1020" s="24">
        <v>375533.90889201628</v>
      </c>
      <c r="AD1020" s="24">
        <v>3632.7577746499301</v>
      </c>
      <c r="AE1020" s="24">
        <v>31904.651588810608</v>
      </c>
      <c r="AF1020" s="24">
        <v>379166.66666666622</v>
      </c>
      <c r="AG1020" s="24">
        <v>253.1770012210045</v>
      </c>
      <c r="AH1020" s="24">
        <v>15.951316273957673</v>
      </c>
      <c r="AI1020" s="24">
        <v>269.12831749496218</v>
      </c>
      <c r="AJ1020" s="24">
        <v>270.83333333333303</v>
      </c>
      <c r="AK1020" s="24">
        <v>900000</v>
      </c>
      <c r="AL1020" s="24">
        <v>650000</v>
      </c>
      <c r="AM1020" s="24">
        <v>540000.00000000023</v>
      </c>
      <c r="AN1020" s="24">
        <v>389999.99999999988</v>
      </c>
      <c r="AO1020" s="24">
        <v>150000</v>
      </c>
      <c r="AP1020" s="24">
        <v>108333.33333333333</v>
      </c>
      <c r="AQ1020" s="24">
        <v>148826.57789050956</v>
      </c>
      <c r="AR1020" s="24">
        <v>12116.525920354528</v>
      </c>
      <c r="AS1020" s="24">
        <v>160943.10381086415</v>
      </c>
      <c r="AT1020" s="24">
        <v>1556.8961891356885</v>
      </c>
      <c r="AU1020" s="24">
        <v>13673.42210949026</v>
      </c>
      <c r="AV1020" s="24">
        <v>162499.99999999983</v>
      </c>
      <c r="AW1020" s="24">
        <v>0</v>
      </c>
      <c r="AX1020" s="24">
        <v>0</v>
      </c>
      <c r="AY1020" s="24">
        <v>0</v>
      </c>
      <c r="AZ1020" s="24">
        <v>0</v>
      </c>
      <c r="BA1020" s="24">
        <v>1.7050158383708549</v>
      </c>
      <c r="BB1020" s="24">
        <v>17.656332112328528</v>
      </c>
      <c r="BC1020" s="24">
        <v>1.7050158383708549</v>
      </c>
      <c r="BD1020" s="24">
        <v>17.656332112328528</v>
      </c>
      <c r="BE1020" s="24">
        <v>0</v>
      </c>
      <c r="BF1020" s="24">
        <v>0</v>
      </c>
      <c r="BG1020" s="24">
        <v>2100000</v>
      </c>
      <c r="BH1020" s="24">
        <v>1516666.6666666665</v>
      </c>
      <c r="BI1020" s="24">
        <v>0</v>
      </c>
      <c r="BJ1020" s="24">
        <v>0</v>
      </c>
      <c r="BK1020" s="24">
        <v>0</v>
      </c>
      <c r="BL1020" s="24">
        <v>0</v>
      </c>
    </row>
    <row r="1021" spans="1:64" x14ac:dyDescent="0.25">
      <c r="A1021" t="s">
        <v>5124</v>
      </c>
      <c r="B1021">
        <v>56</v>
      </c>
      <c r="C1021">
        <v>3</v>
      </c>
      <c r="D1021">
        <v>5</v>
      </c>
      <c r="E1021" s="24">
        <v>3000000</v>
      </c>
      <c r="F1021" s="24">
        <v>2500000</v>
      </c>
      <c r="G1021" s="24">
        <v>1800000</v>
      </c>
      <c r="H1021" s="24">
        <v>1500000</v>
      </c>
      <c r="I1021" s="24">
        <v>150000</v>
      </c>
      <c r="J1021" s="24">
        <v>125000</v>
      </c>
      <c r="K1021" s="24">
        <v>534913.62035662495</v>
      </c>
      <c r="L1021" s="24">
        <v>79432.686950823292</v>
      </c>
      <c r="M1021" s="24">
        <v>614346.30730744824</v>
      </c>
      <c r="N1021" s="24">
        <v>10653.692692551762</v>
      </c>
      <c r="O1021" s="24">
        <v>90086.379643375054</v>
      </c>
      <c r="P1021" s="24">
        <v>625000</v>
      </c>
      <c r="Q1021" s="24">
        <v>275.12656593904194</v>
      </c>
      <c r="R1021" s="24">
        <v>33.913286287373921</v>
      </c>
      <c r="S1021" s="24">
        <v>309.03985222641586</v>
      </c>
      <c r="T1021" s="24">
        <v>312.5</v>
      </c>
      <c r="U1021" s="24">
        <v>2100000</v>
      </c>
      <c r="V1021" s="24">
        <v>1750000</v>
      </c>
      <c r="W1021" s="24">
        <v>1259999.9999999998</v>
      </c>
      <c r="X1021" s="24">
        <v>1050000</v>
      </c>
      <c r="Y1021" s="24">
        <v>0</v>
      </c>
      <c r="Z1021" s="24">
        <v>0</v>
      </c>
      <c r="AA1021" s="24">
        <v>374439.53424963745</v>
      </c>
      <c r="AB1021" s="24">
        <v>55602.880865576328</v>
      </c>
      <c r="AC1021" s="24">
        <v>430042.41511521372</v>
      </c>
      <c r="AD1021" s="24">
        <v>7457.5848847862362</v>
      </c>
      <c r="AE1021" s="24">
        <v>63060.465750362491</v>
      </c>
      <c r="AF1021" s="24">
        <v>437500</v>
      </c>
      <c r="AG1021" s="24">
        <v>275.12656593904194</v>
      </c>
      <c r="AH1021" s="24">
        <v>33.913286287373921</v>
      </c>
      <c r="AI1021" s="24">
        <v>309.03985222641586</v>
      </c>
      <c r="AJ1021" s="24">
        <v>312.5</v>
      </c>
      <c r="AK1021" s="24">
        <v>900000</v>
      </c>
      <c r="AL1021" s="24">
        <v>750000</v>
      </c>
      <c r="AM1021" s="24">
        <v>540000.00000000023</v>
      </c>
      <c r="AN1021" s="24">
        <v>450000</v>
      </c>
      <c r="AO1021" s="24">
        <v>150000</v>
      </c>
      <c r="AP1021" s="24">
        <v>125000</v>
      </c>
      <c r="AQ1021" s="24">
        <v>160474.0861069875</v>
      </c>
      <c r="AR1021" s="24">
        <v>23829.806085246964</v>
      </c>
      <c r="AS1021" s="24">
        <v>184303.89219223452</v>
      </c>
      <c r="AT1021" s="24">
        <v>3196.1078077655256</v>
      </c>
      <c r="AU1021" s="24">
        <v>27025.913893012563</v>
      </c>
      <c r="AV1021" s="24">
        <v>187500</v>
      </c>
      <c r="AW1021" s="24">
        <v>0</v>
      </c>
      <c r="AX1021" s="24">
        <v>0</v>
      </c>
      <c r="AY1021" s="24">
        <v>0</v>
      </c>
      <c r="AZ1021" s="24">
        <v>0</v>
      </c>
      <c r="BA1021" s="24">
        <v>3.4601477735841399</v>
      </c>
      <c r="BB1021" s="24">
        <v>37.373434060958061</v>
      </c>
      <c r="BC1021" s="24">
        <v>3.4601477735841399</v>
      </c>
      <c r="BD1021" s="24">
        <v>37.373434060958061</v>
      </c>
      <c r="BE1021" s="24">
        <v>0</v>
      </c>
      <c r="BF1021" s="24">
        <v>0</v>
      </c>
      <c r="BG1021" s="24">
        <v>2100000</v>
      </c>
      <c r="BH1021" s="24">
        <v>1750000</v>
      </c>
      <c r="BI1021" s="24">
        <v>0</v>
      </c>
      <c r="BJ1021" s="24">
        <v>0</v>
      </c>
      <c r="BK1021" s="24">
        <v>0</v>
      </c>
      <c r="BL1021" s="24">
        <v>0</v>
      </c>
    </row>
    <row r="1022" spans="1:64" x14ac:dyDescent="0.25">
      <c r="A1022" t="s">
        <v>5124</v>
      </c>
      <c r="B1022">
        <v>57</v>
      </c>
      <c r="C1022">
        <v>3</v>
      </c>
      <c r="D1022">
        <v>5</v>
      </c>
      <c r="E1022" s="24">
        <v>3000000</v>
      </c>
      <c r="F1022" s="24">
        <v>2833333.333333333</v>
      </c>
      <c r="G1022" s="24">
        <v>1800000</v>
      </c>
      <c r="H1022" s="24">
        <v>1699999.9999999998</v>
      </c>
      <c r="I1022" s="24">
        <v>150000</v>
      </c>
      <c r="J1022" s="24">
        <v>141666.66666666666</v>
      </c>
      <c r="K1022" s="24">
        <v>589823.1205093544</v>
      </c>
      <c r="L1022" s="24">
        <v>107558.60936375894</v>
      </c>
      <c r="M1022" s="24">
        <v>697381.72987311333</v>
      </c>
      <c r="N1022" s="24">
        <v>10951.60346022062</v>
      </c>
      <c r="O1022" s="24">
        <v>118510.21282397956</v>
      </c>
      <c r="P1022" s="24">
        <v>708333.33333333395</v>
      </c>
      <c r="Q1022" s="24">
        <v>305.732213311534</v>
      </c>
      <c r="R1022" s="24">
        <v>44.921689693160261</v>
      </c>
      <c r="S1022" s="24">
        <v>350.65390300469426</v>
      </c>
      <c r="T1022" s="24">
        <v>354.16666666666697</v>
      </c>
      <c r="U1022" s="24">
        <v>2100000</v>
      </c>
      <c r="V1022" s="24">
        <v>1983333.333333333</v>
      </c>
      <c r="W1022" s="24">
        <v>1259999.9999999998</v>
      </c>
      <c r="X1022" s="24">
        <v>1189999.9999999998</v>
      </c>
      <c r="Y1022" s="24">
        <v>0</v>
      </c>
      <c r="Z1022" s="24">
        <v>0</v>
      </c>
      <c r="AA1022" s="24">
        <v>412876.18435654807</v>
      </c>
      <c r="AB1022" s="24">
        <v>75291.026554631186</v>
      </c>
      <c r="AC1022" s="24">
        <v>488167.21091117931</v>
      </c>
      <c r="AD1022" s="24">
        <v>7666.1224221544326</v>
      </c>
      <c r="AE1022" s="24">
        <v>82957.148976785713</v>
      </c>
      <c r="AF1022" s="24">
        <v>495833.33333333372</v>
      </c>
      <c r="AG1022" s="24">
        <v>305.732213311534</v>
      </c>
      <c r="AH1022" s="24">
        <v>44.921689693160261</v>
      </c>
      <c r="AI1022" s="24">
        <v>350.65390300469426</v>
      </c>
      <c r="AJ1022" s="24">
        <v>354.16666666666697</v>
      </c>
      <c r="AK1022" s="24">
        <v>900000</v>
      </c>
      <c r="AL1022" s="24">
        <v>850000</v>
      </c>
      <c r="AM1022" s="24">
        <v>540000.00000000023</v>
      </c>
      <c r="AN1022" s="24">
        <v>510000</v>
      </c>
      <c r="AO1022" s="24">
        <v>150000</v>
      </c>
      <c r="AP1022" s="24">
        <v>141666.66666666666</v>
      </c>
      <c r="AQ1022" s="24">
        <v>176946.93615280633</v>
      </c>
      <c r="AR1022" s="24">
        <v>32267.582809127751</v>
      </c>
      <c r="AS1022" s="24">
        <v>209214.51896193402</v>
      </c>
      <c r="AT1022" s="24">
        <v>3285.4810380661875</v>
      </c>
      <c r="AU1022" s="24">
        <v>35553.063847193844</v>
      </c>
      <c r="AV1022" s="24">
        <v>212500.00000000023</v>
      </c>
      <c r="AW1022" s="24">
        <v>0</v>
      </c>
      <c r="AX1022" s="24">
        <v>0</v>
      </c>
      <c r="AY1022" s="24">
        <v>0</v>
      </c>
      <c r="AZ1022" s="24">
        <v>0</v>
      </c>
      <c r="BA1022" s="24">
        <v>3.5127636619727127</v>
      </c>
      <c r="BB1022" s="24">
        <v>48.434453355132973</v>
      </c>
      <c r="BC1022" s="24">
        <v>3.5127636619727127</v>
      </c>
      <c r="BD1022" s="24">
        <v>48.434453355132973</v>
      </c>
      <c r="BE1022" s="24">
        <v>0</v>
      </c>
      <c r="BF1022" s="24">
        <v>0</v>
      </c>
      <c r="BG1022" s="24">
        <v>2100000</v>
      </c>
      <c r="BH1022" s="24">
        <v>1983333.333333333</v>
      </c>
      <c r="BI1022" s="24">
        <v>0</v>
      </c>
      <c r="BJ1022" s="24">
        <v>0</v>
      </c>
      <c r="BK1022" s="24">
        <v>0</v>
      </c>
      <c r="BL1022" s="24">
        <v>0</v>
      </c>
    </row>
    <row r="1023" spans="1:64" x14ac:dyDescent="0.25">
      <c r="A1023" t="s">
        <v>5124</v>
      </c>
      <c r="B1023">
        <v>58</v>
      </c>
      <c r="C1023">
        <v>4</v>
      </c>
      <c r="D1023">
        <v>5</v>
      </c>
      <c r="E1023" s="24">
        <v>2666666.6666666665</v>
      </c>
      <c r="F1023" s="24">
        <v>2944444.4444444445</v>
      </c>
      <c r="G1023" s="24">
        <v>1599999.9999999998</v>
      </c>
      <c r="H1023" s="24">
        <v>1766666.6666666667</v>
      </c>
      <c r="I1023" s="24">
        <v>133333.33333333334</v>
      </c>
      <c r="J1023" s="24">
        <v>147222.22222222222</v>
      </c>
      <c r="K1023" s="24">
        <v>638380.74491374753</v>
      </c>
      <c r="L1023" s="24">
        <v>93673.059951206669</v>
      </c>
      <c r="M1023" s="24">
        <v>732053.8048649542</v>
      </c>
      <c r="N1023" s="24">
        <v>4057.3062461577356</v>
      </c>
      <c r="O1023" s="24">
        <v>97730.366197364405</v>
      </c>
      <c r="P1023" s="24">
        <v>736111.11111111194</v>
      </c>
      <c r="Q1023" s="24">
        <v>331.11873597449176</v>
      </c>
      <c r="R1023" s="24">
        <v>35.694795004889784</v>
      </c>
      <c r="S1023" s="24">
        <v>366.81353097938154</v>
      </c>
      <c r="T1023" s="24">
        <v>368.05555555555566</v>
      </c>
      <c r="U1023" s="24">
        <v>1866666.6666666665</v>
      </c>
      <c r="V1023" s="24">
        <v>2061111.111111111</v>
      </c>
      <c r="W1023" s="24">
        <v>1119999.9999999998</v>
      </c>
      <c r="X1023" s="24">
        <v>1236666.6666666665</v>
      </c>
      <c r="Y1023" s="24">
        <v>0</v>
      </c>
      <c r="Z1023" s="24">
        <v>0</v>
      </c>
      <c r="AA1023" s="24">
        <v>446866.52143962326</v>
      </c>
      <c r="AB1023" s="24">
        <v>65571.141965844668</v>
      </c>
      <c r="AC1023" s="24">
        <v>512437.66340546793</v>
      </c>
      <c r="AD1023" s="24">
        <v>2840.1143723104105</v>
      </c>
      <c r="AE1023" s="24">
        <v>68411.256338155014</v>
      </c>
      <c r="AF1023" s="24">
        <v>515277.77777777833</v>
      </c>
      <c r="AG1023" s="24">
        <v>331.11873597449176</v>
      </c>
      <c r="AH1023" s="24">
        <v>35.694795004889784</v>
      </c>
      <c r="AI1023" s="24">
        <v>366.81353097938154</v>
      </c>
      <c r="AJ1023" s="24">
        <v>368.05555555555566</v>
      </c>
      <c r="AK1023" s="24">
        <v>800000</v>
      </c>
      <c r="AL1023" s="24">
        <v>883333.33333333349</v>
      </c>
      <c r="AM1023" s="24">
        <v>480000</v>
      </c>
      <c r="AN1023" s="24">
        <v>530000.00000000023</v>
      </c>
      <c r="AO1023" s="24">
        <v>133333.33333333334</v>
      </c>
      <c r="AP1023" s="24">
        <v>147222.22222222222</v>
      </c>
      <c r="AQ1023" s="24">
        <v>191514.22347412427</v>
      </c>
      <c r="AR1023" s="24">
        <v>28101.917985362001</v>
      </c>
      <c r="AS1023" s="24">
        <v>219616.14145948627</v>
      </c>
      <c r="AT1023" s="24">
        <v>1217.191873847325</v>
      </c>
      <c r="AU1023" s="24">
        <v>29319.109859209391</v>
      </c>
      <c r="AV1023" s="24">
        <v>220833.3333333336</v>
      </c>
      <c r="AW1023" s="24">
        <v>0</v>
      </c>
      <c r="AX1023" s="24">
        <v>0</v>
      </c>
      <c r="AY1023" s="24">
        <v>0</v>
      </c>
      <c r="AZ1023" s="24">
        <v>0</v>
      </c>
      <c r="BA1023" s="24">
        <v>1.2420245761741171</v>
      </c>
      <c r="BB1023" s="24">
        <v>36.936819581063901</v>
      </c>
      <c r="BC1023" s="24">
        <v>1.2420245761741171</v>
      </c>
      <c r="BD1023" s="24">
        <v>36.936819581063901</v>
      </c>
      <c r="BE1023" s="24">
        <v>0</v>
      </c>
      <c r="BF1023" s="24">
        <v>0</v>
      </c>
      <c r="BG1023" s="24">
        <v>1866666.6666666665</v>
      </c>
      <c r="BH1023" s="24">
        <v>2061111.111111111</v>
      </c>
      <c r="BI1023" s="24">
        <v>0</v>
      </c>
      <c r="BJ1023" s="24">
        <v>0</v>
      </c>
      <c r="BK1023" s="24">
        <v>0</v>
      </c>
      <c r="BL1023" s="24">
        <v>0</v>
      </c>
    </row>
    <row r="1024" spans="1:64" x14ac:dyDescent="0.25">
      <c r="A1024" t="s">
        <v>5124</v>
      </c>
      <c r="B1024">
        <v>59</v>
      </c>
      <c r="C1024">
        <v>4</v>
      </c>
      <c r="D1024">
        <v>5</v>
      </c>
      <c r="E1024" s="24">
        <v>2666666.6666666665</v>
      </c>
      <c r="F1024" s="24">
        <v>2833333.3333333335</v>
      </c>
      <c r="G1024" s="24">
        <v>1599999.9999999998</v>
      </c>
      <c r="H1024" s="24">
        <v>1700000</v>
      </c>
      <c r="I1024" s="24">
        <v>133333.33333333334</v>
      </c>
      <c r="J1024" s="24">
        <v>141666.66666666669</v>
      </c>
      <c r="K1024" s="24">
        <v>662354.71081520803</v>
      </c>
      <c r="L1024" s="24">
        <v>49205.388129195198</v>
      </c>
      <c r="M1024" s="24">
        <v>711560.09894440323</v>
      </c>
      <c r="N1024" s="24">
        <v>-3226.7656110692769</v>
      </c>
      <c r="O1024" s="24">
        <v>45978.622518125921</v>
      </c>
      <c r="P1024" s="24">
        <v>708333.33333333395</v>
      </c>
      <c r="Q1024" s="24">
        <v>341.20226028884099</v>
      </c>
      <c r="R1024" s="24">
        <v>14.062471213291246</v>
      </c>
      <c r="S1024" s="24">
        <v>355.26473150213224</v>
      </c>
      <c r="T1024" s="24">
        <v>354.16666666666697</v>
      </c>
      <c r="U1024" s="24">
        <v>1866666.6666666665</v>
      </c>
      <c r="V1024" s="24">
        <v>1983333.3333333333</v>
      </c>
      <c r="W1024" s="24">
        <v>1119999.9999999998</v>
      </c>
      <c r="X1024" s="24">
        <v>1190000</v>
      </c>
      <c r="Y1024" s="24">
        <v>0</v>
      </c>
      <c r="Z1024" s="24">
        <v>0</v>
      </c>
      <c r="AA1024" s="24">
        <v>463648.29757064558</v>
      </c>
      <c r="AB1024" s="24">
        <v>34443.771690436639</v>
      </c>
      <c r="AC1024" s="24">
        <v>498092.06926108222</v>
      </c>
      <c r="AD1024" s="24">
        <v>-2258.7359277484866</v>
      </c>
      <c r="AE1024" s="24">
        <v>32185.035762688145</v>
      </c>
      <c r="AF1024" s="24">
        <v>495833.33333333372</v>
      </c>
      <c r="AG1024" s="24">
        <v>341.20226028884099</v>
      </c>
      <c r="AH1024" s="24">
        <v>14.062471213291246</v>
      </c>
      <c r="AI1024" s="24">
        <v>355.26473150213224</v>
      </c>
      <c r="AJ1024" s="24">
        <v>354.16666666666697</v>
      </c>
      <c r="AK1024" s="24">
        <v>800000</v>
      </c>
      <c r="AL1024" s="24">
        <v>850000.00000000023</v>
      </c>
      <c r="AM1024" s="24">
        <v>480000</v>
      </c>
      <c r="AN1024" s="24">
        <v>510000</v>
      </c>
      <c r="AO1024" s="24">
        <v>133333.33333333334</v>
      </c>
      <c r="AP1024" s="24">
        <v>141666.66666666669</v>
      </c>
      <c r="AQ1024" s="24">
        <v>198706.41324456246</v>
      </c>
      <c r="AR1024" s="24">
        <v>14761.61643875856</v>
      </c>
      <c r="AS1024" s="24">
        <v>213468.02968332102</v>
      </c>
      <c r="AT1024" s="24">
        <v>-968.02968332079035</v>
      </c>
      <c r="AU1024" s="24">
        <v>13793.586755437776</v>
      </c>
      <c r="AV1024" s="24">
        <v>212500.00000000023</v>
      </c>
      <c r="AW1024" s="24">
        <v>0</v>
      </c>
      <c r="AX1024" s="24">
        <v>0</v>
      </c>
      <c r="AY1024" s="24">
        <v>0</v>
      </c>
      <c r="AZ1024" s="24">
        <v>0</v>
      </c>
      <c r="BA1024" s="24">
        <v>-1.0980648354652658</v>
      </c>
      <c r="BB1024" s="24">
        <v>12.964406377825981</v>
      </c>
      <c r="BC1024" s="24">
        <v>-1.0980648354652658</v>
      </c>
      <c r="BD1024" s="24">
        <v>12.964406377825981</v>
      </c>
      <c r="BE1024" s="24">
        <v>0</v>
      </c>
      <c r="BF1024" s="24">
        <v>0</v>
      </c>
      <c r="BG1024" s="24">
        <v>1866666.6666666665</v>
      </c>
      <c r="BH1024" s="24">
        <v>1983333.3333333333</v>
      </c>
      <c r="BI1024" s="24">
        <v>0</v>
      </c>
      <c r="BJ1024" s="24">
        <v>0</v>
      </c>
      <c r="BK1024" s="24">
        <v>0</v>
      </c>
      <c r="BL1024" s="24">
        <v>0</v>
      </c>
    </row>
    <row r="1025" spans="1:64" x14ac:dyDescent="0.25">
      <c r="A1025" t="s">
        <v>5124</v>
      </c>
      <c r="B1025">
        <v>60</v>
      </c>
      <c r="C1025">
        <v>4</v>
      </c>
      <c r="D1025">
        <v>5</v>
      </c>
      <c r="E1025" s="24">
        <v>2666666.6666666665</v>
      </c>
      <c r="F1025" s="24">
        <v>2722222.222222222</v>
      </c>
      <c r="G1025" s="24">
        <v>1599999.9999999998</v>
      </c>
      <c r="H1025" s="24">
        <v>1633333.3333333333</v>
      </c>
      <c r="I1025" s="24">
        <v>133333.33333333334</v>
      </c>
      <c r="J1025" s="24">
        <v>136111.11111111109</v>
      </c>
      <c r="K1025" s="24">
        <v>667083.15264464542</v>
      </c>
      <c r="L1025" s="24">
        <v>17096.236015537754</v>
      </c>
      <c r="M1025" s="24">
        <v>684179.38866018318</v>
      </c>
      <c r="N1025" s="24">
        <v>-3623.8331046272069</v>
      </c>
      <c r="O1025" s="24">
        <v>13472.402910910547</v>
      </c>
      <c r="P1025" s="24">
        <v>680555.55555555597</v>
      </c>
      <c r="Q1025" s="24">
        <v>340.57385300366695</v>
      </c>
      <c r="R1025" s="24">
        <v>0.87213792871443729</v>
      </c>
      <c r="S1025" s="24">
        <v>341.44599093238139</v>
      </c>
      <c r="T1025" s="24">
        <v>340.27777777777737</v>
      </c>
      <c r="U1025" s="24">
        <v>1866666.6666666665</v>
      </c>
      <c r="V1025" s="24">
        <v>1905555.5555555553</v>
      </c>
      <c r="W1025" s="24">
        <v>1119999.9999999998</v>
      </c>
      <c r="X1025" s="24">
        <v>1143333.333333333</v>
      </c>
      <c r="Y1025" s="24">
        <v>0</v>
      </c>
      <c r="Z1025" s="24">
        <v>0</v>
      </c>
      <c r="AA1025" s="24">
        <v>466958.20685125177</v>
      </c>
      <c r="AB1025" s="24">
        <v>11967.365210876451</v>
      </c>
      <c r="AC1025" s="24">
        <v>478925.57206212817</v>
      </c>
      <c r="AD1025" s="24">
        <v>-2536.6831732390492</v>
      </c>
      <c r="AE1025" s="24">
        <v>9430.6820376374526</v>
      </c>
      <c r="AF1025" s="24">
        <v>476388.88888888917</v>
      </c>
      <c r="AG1025" s="24">
        <v>340.57385300366695</v>
      </c>
      <c r="AH1025" s="24">
        <v>0.87213792871443729</v>
      </c>
      <c r="AI1025" s="24">
        <v>341.44599093238139</v>
      </c>
      <c r="AJ1025" s="24">
        <v>340.27777777777737</v>
      </c>
      <c r="AK1025" s="24">
        <v>800000</v>
      </c>
      <c r="AL1025" s="24">
        <v>816666.66666666674</v>
      </c>
      <c r="AM1025" s="24">
        <v>480000</v>
      </c>
      <c r="AN1025" s="24">
        <v>490000.00000000023</v>
      </c>
      <c r="AO1025" s="24">
        <v>133333.33333333334</v>
      </c>
      <c r="AP1025" s="24">
        <v>136111.11111111109</v>
      </c>
      <c r="AQ1025" s="24">
        <v>200124.94579339365</v>
      </c>
      <c r="AR1025" s="24">
        <v>5128.8708046613028</v>
      </c>
      <c r="AS1025" s="24">
        <v>205253.81659805501</v>
      </c>
      <c r="AT1025" s="24">
        <v>-1087.1499313881577</v>
      </c>
      <c r="AU1025" s="24">
        <v>4041.7208732730942</v>
      </c>
      <c r="AV1025" s="24">
        <v>204166.6666666668</v>
      </c>
      <c r="AW1025" s="24">
        <v>0</v>
      </c>
      <c r="AX1025" s="24">
        <v>0</v>
      </c>
      <c r="AY1025" s="24">
        <v>0</v>
      </c>
      <c r="AZ1025" s="24">
        <v>0</v>
      </c>
      <c r="BA1025" s="24">
        <v>-1.1682131546040182</v>
      </c>
      <c r="BB1025" s="24">
        <v>-0.29607522588958091</v>
      </c>
      <c r="BC1025" s="24">
        <v>-1.1682131546040182</v>
      </c>
      <c r="BD1025" s="24">
        <v>-0.29607522588958091</v>
      </c>
      <c r="BE1025" s="24">
        <v>0</v>
      </c>
      <c r="BF1025" s="24">
        <v>0</v>
      </c>
      <c r="BG1025" s="24">
        <v>1866666.6666666665</v>
      </c>
      <c r="BH1025" s="24">
        <v>1905555.5555555553</v>
      </c>
      <c r="BI1025" s="24">
        <v>0</v>
      </c>
      <c r="BJ1025" s="24">
        <v>0</v>
      </c>
      <c r="BK1025" s="24">
        <v>0</v>
      </c>
      <c r="BL1025" s="24">
        <v>0</v>
      </c>
    </row>
    <row r="1026" spans="1:64" x14ac:dyDescent="0.25">
      <c r="A1026" t="s">
        <v>5124</v>
      </c>
      <c r="B1026">
        <v>61</v>
      </c>
      <c r="C1026">
        <v>1</v>
      </c>
      <c r="D1026">
        <v>6</v>
      </c>
      <c r="E1026" s="24">
        <v>0</v>
      </c>
      <c r="F1026" s="24">
        <v>2222222.222222222</v>
      </c>
      <c r="G1026" s="24">
        <v>0</v>
      </c>
      <c r="H1026" s="24">
        <v>1333333.3333333333</v>
      </c>
      <c r="I1026" s="24">
        <v>0</v>
      </c>
      <c r="J1026" s="24">
        <v>111111.11111111111</v>
      </c>
      <c r="K1026" s="24">
        <v>477625.45054508746</v>
      </c>
      <c r="L1026" s="24">
        <v>-392678.91816657595</v>
      </c>
      <c r="M1026" s="24">
        <v>84946.532378511503</v>
      </c>
      <c r="N1026" s="24">
        <v>-84946.532378511503</v>
      </c>
      <c r="O1026" s="24">
        <v>-477625.45054508746</v>
      </c>
      <c r="P1026" s="24">
        <v>0</v>
      </c>
      <c r="Q1026" s="24">
        <v>221.54330184346236</v>
      </c>
      <c r="R1026" s="24">
        <v>-193.66066352438611</v>
      </c>
      <c r="S1026" s="24">
        <v>27.88263831907625</v>
      </c>
      <c r="T1026" s="24">
        <v>0</v>
      </c>
      <c r="U1026" s="24">
        <v>0</v>
      </c>
      <c r="V1026" s="24">
        <v>1555555.5555555553</v>
      </c>
      <c r="W1026" s="24">
        <v>0</v>
      </c>
      <c r="X1026" s="24">
        <v>933333.33333333314</v>
      </c>
      <c r="Y1026" s="24">
        <v>0</v>
      </c>
      <c r="Z1026" s="24">
        <v>0</v>
      </c>
      <c r="AA1026" s="24">
        <v>334337.81538156117</v>
      </c>
      <c r="AB1026" s="24">
        <v>-274875.24271660321</v>
      </c>
      <c r="AC1026" s="24">
        <v>59462.572664958047</v>
      </c>
      <c r="AD1026" s="24">
        <v>-59462.572664958047</v>
      </c>
      <c r="AE1026" s="24">
        <v>-334337.81538156129</v>
      </c>
      <c r="AF1026" s="24">
        <v>0</v>
      </c>
      <c r="AG1026" s="24">
        <v>221.54330184346236</v>
      </c>
      <c r="AH1026" s="24">
        <v>-193.66066352438611</v>
      </c>
      <c r="AI1026" s="24">
        <v>27.88263831907625</v>
      </c>
      <c r="AJ1026" s="24">
        <v>0</v>
      </c>
      <c r="AK1026" s="24">
        <v>0</v>
      </c>
      <c r="AL1026" s="24">
        <v>666666.66666666674</v>
      </c>
      <c r="AM1026" s="24">
        <v>0</v>
      </c>
      <c r="AN1026" s="24">
        <v>400000.00000000012</v>
      </c>
      <c r="AO1026" s="24">
        <v>0</v>
      </c>
      <c r="AP1026" s="24">
        <v>111111.11111111111</v>
      </c>
      <c r="AQ1026" s="24">
        <v>143287.63516352628</v>
      </c>
      <c r="AR1026" s="24">
        <v>-117803.67544997274</v>
      </c>
      <c r="AS1026" s="24">
        <v>25483.959713553457</v>
      </c>
      <c r="AT1026" s="24">
        <v>-25483.959713553457</v>
      </c>
      <c r="AU1026" s="24">
        <v>-143287.63516352617</v>
      </c>
      <c r="AV1026" s="24">
        <v>0</v>
      </c>
      <c r="AW1026" s="24">
        <v>0</v>
      </c>
      <c r="AX1026" s="24">
        <v>0</v>
      </c>
      <c r="AY1026" s="24">
        <v>0</v>
      </c>
      <c r="AZ1026" s="24">
        <v>0</v>
      </c>
      <c r="BA1026" s="24">
        <v>-27.88263831907625</v>
      </c>
      <c r="BB1026" s="24">
        <v>-221.54330184346236</v>
      </c>
      <c r="BC1026" s="24">
        <v>-27.88263831907625</v>
      </c>
      <c r="BD1026" s="24">
        <v>-221.54330184346236</v>
      </c>
      <c r="BE1026" s="24">
        <v>0</v>
      </c>
      <c r="BF1026" s="24">
        <v>0</v>
      </c>
      <c r="BG1026" s="24">
        <v>0</v>
      </c>
      <c r="BH1026" s="24">
        <v>1555555.5555555553</v>
      </c>
      <c r="BI1026" s="24">
        <v>0</v>
      </c>
      <c r="BJ1026" s="24">
        <v>0</v>
      </c>
      <c r="BK1026" s="24">
        <v>0</v>
      </c>
      <c r="BL1026" s="24">
        <v>0</v>
      </c>
    </row>
    <row r="1027" spans="1:64" x14ac:dyDescent="0.25">
      <c r="A1027" t="s">
        <v>5124</v>
      </c>
      <c r="B1027">
        <v>62</v>
      </c>
      <c r="C1027">
        <v>1</v>
      </c>
      <c r="D1027">
        <v>6</v>
      </c>
      <c r="E1027" s="24">
        <v>0</v>
      </c>
      <c r="F1027" s="24">
        <v>1333333.3333333333</v>
      </c>
      <c r="G1027" s="24">
        <v>0</v>
      </c>
      <c r="H1027" s="24">
        <v>799999.99999999988</v>
      </c>
      <c r="I1027" s="24">
        <v>0</v>
      </c>
      <c r="J1027" s="24">
        <v>66666.666666666672</v>
      </c>
      <c r="K1027" s="24">
        <v>298199.22668259032</v>
      </c>
      <c r="L1027" s="24">
        <v>-293674.37689342164</v>
      </c>
      <c r="M1027" s="24">
        <v>4524.8497891686857</v>
      </c>
      <c r="N1027" s="24">
        <v>-4524.8497891686857</v>
      </c>
      <c r="O1027" s="24">
        <v>-298199.22668259032</v>
      </c>
      <c r="P1027" s="24">
        <v>0</v>
      </c>
      <c r="Q1027" s="24">
        <v>121.25418965292374</v>
      </c>
      <c r="R1027" s="24">
        <v>-120.4321793175277</v>
      </c>
      <c r="S1027" s="24">
        <v>0.82201033539604396</v>
      </c>
      <c r="T1027" s="24">
        <v>0</v>
      </c>
      <c r="U1027" s="24">
        <v>0</v>
      </c>
      <c r="V1027" s="24">
        <v>933333.33333333326</v>
      </c>
      <c r="W1027" s="24">
        <v>0</v>
      </c>
      <c r="X1027" s="24">
        <v>559999.99999999988</v>
      </c>
      <c r="Y1027" s="24">
        <v>0</v>
      </c>
      <c r="Z1027" s="24">
        <v>0</v>
      </c>
      <c r="AA1027" s="24">
        <v>208739.45867781321</v>
      </c>
      <c r="AB1027" s="24">
        <v>-205572.06382539507</v>
      </c>
      <c r="AC1027" s="24">
        <v>3167.3948524180796</v>
      </c>
      <c r="AD1027" s="24">
        <v>-3167.3948524180801</v>
      </c>
      <c r="AE1027" s="24">
        <v>-208739.45867781318</v>
      </c>
      <c r="AF1027" s="24">
        <v>0</v>
      </c>
      <c r="AG1027" s="24">
        <v>121.25418965292374</v>
      </c>
      <c r="AH1027" s="24">
        <v>-120.4321793175277</v>
      </c>
      <c r="AI1027" s="24">
        <v>0.82201033539604396</v>
      </c>
      <c r="AJ1027" s="24">
        <v>0</v>
      </c>
      <c r="AK1027" s="24">
        <v>0</v>
      </c>
      <c r="AL1027" s="24">
        <v>400000</v>
      </c>
      <c r="AM1027" s="24">
        <v>0</v>
      </c>
      <c r="AN1027" s="24">
        <v>240000</v>
      </c>
      <c r="AO1027" s="24">
        <v>0</v>
      </c>
      <c r="AP1027" s="24">
        <v>66666.666666666672</v>
      </c>
      <c r="AQ1027" s="24">
        <v>89459.768004777114</v>
      </c>
      <c r="AR1027" s="24">
        <v>-88102.31306802656</v>
      </c>
      <c r="AS1027" s="24">
        <v>1357.4549367506061</v>
      </c>
      <c r="AT1027" s="24">
        <v>-1357.4549367506056</v>
      </c>
      <c r="AU1027" s="24">
        <v>-89459.768004777143</v>
      </c>
      <c r="AV1027" s="24">
        <v>0</v>
      </c>
      <c r="AW1027" s="24">
        <v>0</v>
      </c>
      <c r="AX1027" s="24">
        <v>0</v>
      </c>
      <c r="AY1027" s="24">
        <v>0</v>
      </c>
      <c r="AZ1027" s="24">
        <v>0</v>
      </c>
      <c r="BA1027" s="24">
        <v>-0.82201033539604396</v>
      </c>
      <c r="BB1027" s="24">
        <v>-121.25418965292374</v>
      </c>
      <c r="BC1027" s="24">
        <v>-0.82201033539604396</v>
      </c>
      <c r="BD1027" s="24">
        <v>-121.25418965292374</v>
      </c>
      <c r="BE1027" s="24">
        <v>0</v>
      </c>
      <c r="BF1027" s="24">
        <v>0</v>
      </c>
      <c r="BG1027" s="24">
        <v>0</v>
      </c>
      <c r="BH1027" s="24">
        <v>933333.33333333326</v>
      </c>
      <c r="BI1027" s="24">
        <v>0</v>
      </c>
      <c r="BJ1027" s="24">
        <v>0</v>
      </c>
      <c r="BK1027" s="24">
        <v>0</v>
      </c>
      <c r="BL1027" s="24">
        <v>0</v>
      </c>
    </row>
    <row r="1028" spans="1:64" x14ac:dyDescent="0.25">
      <c r="A1028" t="s">
        <v>5124</v>
      </c>
      <c r="B1028">
        <v>63</v>
      </c>
      <c r="C1028">
        <v>1</v>
      </c>
      <c r="D1028">
        <v>6</v>
      </c>
      <c r="E1028" s="24">
        <v>0</v>
      </c>
      <c r="F1028" s="24">
        <v>444444.44444444438</v>
      </c>
      <c r="G1028" s="24">
        <v>0</v>
      </c>
      <c r="H1028" s="24">
        <v>266666.66666666663</v>
      </c>
      <c r="I1028" s="24">
        <v>0</v>
      </c>
      <c r="J1028" s="24">
        <v>22222.222222222219</v>
      </c>
      <c r="K1028" s="24">
        <v>198684.81435717642</v>
      </c>
      <c r="L1028" s="24">
        <v>-198324.97627428547</v>
      </c>
      <c r="M1028" s="24">
        <v>359.83808289095759</v>
      </c>
      <c r="N1028" s="24">
        <v>-359.83808289095759</v>
      </c>
      <c r="O1028" s="24">
        <v>-198684.81435717642</v>
      </c>
      <c r="P1028" s="24">
        <v>0</v>
      </c>
      <c r="Q1028" s="24">
        <v>72.069759433897161</v>
      </c>
      <c r="R1028" s="24">
        <v>-72.030527692586475</v>
      </c>
      <c r="S1028" s="24">
        <v>3.923174131068663E-2</v>
      </c>
      <c r="T1028" s="24">
        <v>0</v>
      </c>
      <c r="U1028" s="24">
        <v>0</v>
      </c>
      <c r="V1028" s="24">
        <v>311111.11111111107</v>
      </c>
      <c r="W1028" s="24">
        <v>0</v>
      </c>
      <c r="X1028" s="24">
        <v>186666.66666666663</v>
      </c>
      <c r="Y1028" s="24">
        <v>0</v>
      </c>
      <c r="Z1028" s="24">
        <v>0</v>
      </c>
      <c r="AA1028" s="24">
        <v>139079.37005002348</v>
      </c>
      <c r="AB1028" s="24">
        <v>-138827.48339199985</v>
      </c>
      <c r="AC1028" s="24">
        <v>251.88665802367029</v>
      </c>
      <c r="AD1028" s="24">
        <v>-251.88665802367029</v>
      </c>
      <c r="AE1028" s="24">
        <v>-139079.37005002348</v>
      </c>
      <c r="AF1028" s="24">
        <v>0</v>
      </c>
      <c r="AG1028" s="24">
        <v>72.069759433897161</v>
      </c>
      <c r="AH1028" s="24">
        <v>-72.030527692586475</v>
      </c>
      <c r="AI1028" s="24">
        <v>3.923174131068663E-2</v>
      </c>
      <c r="AJ1028" s="24">
        <v>0</v>
      </c>
      <c r="AK1028" s="24">
        <v>0</v>
      </c>
      <c r="AL1028" s="24">
        <v>133333.33333333331</v>
      </c>
      <c r="AM1028" s="24">
        <v>0</v>
      </c>
      <c r="AN1028" s="24">
        <v>80000</v>
      </c>
      <c r="AO1028" s="24">
        <v>0</v>
      </c>
      <c r="AP1028" s="24">
        <v>22222.222222222219</v>
      </c>
      <c r="AQ1028" s="24">
        <v>59605.444307152939</v>
      </c>
      <c r="AR1028" s="24">
        <v>-59497.492882285616</v>
      </c>
      <c r="AS1028" s="24">
        <v>107.9514248672873</v>
      </c>
      <c r="AT1028" s="24">
        <v>-107.9514248672873</v>
      </c>
      <c r="AU1028" s="24">
        <v>-59605.444307152939</v>
      </c>
      <c r="AV1028" s="24">
        <v>0</v>
      </c>
      <c r="AW1028" s="24">
        <v>0</v>
      </c>
      <c r="AX1028" s="24">
        <v>0</v>
      </c>
      <c r="AY1028" s="24">
        <v>0</v>
      </c>
      <c r="AZ1028" s="24">
        <v>0</v>
      </c>
      <c r="BA1028" s="24">
        <v>-3.923174131068663E-2</v>
      </c>
      <c r="BB1028" s="24">
        <v>-72.069759433897161</v>
      </c>
      <c r="BC1028" s="24">
        <v>-3.923174131068663E-2</v>
      </c>
      <c r="BD1028" s="24">
        <v>-72.069759433897161</v>
      </c>
      <c r="BE1028" s="24">
        <v>0</v>
      </c>
      <c r="BF1028" s="24">
        <v>0</v>
      </c>
      <c r="BG1028" s="24">
        <v>0</v>
      </c>
      <c r="BH1028" s="24">
        <v>311111.11111111107</v>
      </c>
      <c r="BI1028" s="24">
        <v>0</v>
      </c>
      <c r="BJ1028" s="24">
        <v>0</v>
      </c>
      <c r="BK1028" s="24">
        <v>0</v>
      </c>
      <c r="BL1028" s="24">
        <v>0</v>
      </c>
    </row>
    <row r="1029" spans="1:64" x14ac:dyDescent="0.25">
      <c r="A1029" t="s">
        <v>5124</v>
      </c>
      <c r="B1029">
        <v>64</v>
      </c>
      <c r="C1029">
        <v>2</v>
      </c>
      <c r="D1029">
        <v>6</v>
      </c>
      <c r="E1029" s="24">
        <v>0</v>
      </c>
      <c r="F1029" s="24">
        <v>0</v>
      </c>
      <c r="G1029" s="24">
        <v>0</v>
      </c>
      <c r="H1029" s="24">
        <v>0</v>
      </c>
      <c r="I1029" s="24">
        <v>0</v>
      </c>
      <c r="J1029" s="24">
        <v>0</v>
      </c>
      <c r="K1029" s="24">
        <v>136766.73968820088</v>
      </c>
      <c r="L1029" s="24">
        <v>-136731.77300791442</v>
      </c>
      <c r="M1029" s="24">
        <v>34.966680286452174</v>
      </c>
      <c r="N1029" s="24">
        <v>-34.966680286452174</v>
      </c>
      <c r="O1029" s="24">
        <v>-136766.73968820088</v>
      </c>
      <c r="P1029" s="24">
        <v>0</v>
      </c>
      <c r="Q1029" s="24">
        <v>44.645353717378384</v>
      </c>
      <c r="R1029" s="24">
        <v>-44.64297124618497</v>
      </c>
      <c r="S1029" s="24">
        <v>2.3824711934139486E-3</v>
      </c>
      <c r="T1029" s="24">
        <v>0</v>
      </c>
      <c r="U1029" s="24">
        <v>0</v>
      </c>
      <c r="V1029" s="24">
        <v>0</v>
      </c>
      <c r="W1029" s="24">
        <v>0</v>
      </c>
      <c r="X1029" s="24">
        <v>0</v>
      </c>
      <c r="Y1029" s="24">
        <v>0</v>
      </c>
      <c r="Z1029" s="24">
        <v>0</v>
      </c>
      <c r="AA1029" s="24">
        <v>95736.717781740605</v>
      </c>
      <c r="AB1029" s="24">
        <v>-95712.241105540073</v>
      </c>
      <c r="AC1029" s="24">
        <v>24.476676200516522</v>
      </c>
      <c r="AD1029" s="24">
        <v>-24.476676200516522</v>
      </c>
      <c r="AE1029" s="24">
        <v>-95736.71778174059</v>
      </c>
      <c r="AF1029" s="24">
        <v>0</v>
      </c>
      <c r="AG1029" s="24">
        <v>44.645353717378384</v>
      </c>
      <c r="AH1029" s="24">
        <v>-44.64297124618497</v>
      </c>
      <c r="AI1029" s="24">
        <v>2.3824711934139486E-3</v>
      </c>
      <c r="AJ1029" s="24">
        <v>0</v>
      </c>
      <c r="AK1029" s="24">
        <v>0</v>
      </c>
      <c r="AL1029" s="24">
        <v>0</v>
      </c>
      <c r="AM1029" s="24">
        <v>0</v>
      </c>
      <c r="AN1029" s="24">
        <v>0</v>
      </c>
      <c r="AO1029" s="24">
        <v>0</v>
      </c>
      <c r="AP1029" s="24">
        <v>0</v>
      </c>
      <c r="AQ1029" s="24">
        <v>41030.021906460272</v>
      </c>
      <c r="AR1029" s="24">
        <v>-41019.53190237435</v>
      </c>
      <c r="AS1029" s="24">
        <v>10.490004085935652</v>
      </c>
      <c r="AT1029" s="24">
        <v>-10.490004085935652</v>
      </c>
      <c r="AU1029" s="24">
        <v>-41030.021906460286</v>
      </c>
      <c r="AV1029" s="24">
        <v>0</v>
      </c>
      <c r="AW1029" s="24">
        <v>0</v>
      </c>
      <c r="AX1029" s="24">
        <v>0</v>
      </c>
      <c r="AY1029" s="24">
        <v>0</v>
      </c>
      <c r="AZ1029" s="24">
        <v>0</v>
      </c>
      <c r="BA1029" s="24">
        <v>-2.3824711934139486E-3</v>
      </c>
      <c r="BB1029" s="24">
        <v>-44.645353717378384</v>
      </c>
      <c r="BC1029" s="24">
        <v>-2.3824711934139486E-3</v>
      </c>
      <c r="BD1029" s="24">
        <v>-44.645353717378384</v>
      </c>
      <c r="BE1029" s="24">
        <v>0</v>
      </c>
      <c r="BF1029" s="24">
        <v>0</v>
      </c>
      <c r="BG1029" s="24">
        <v>0</v>
      </c>
      <c r="BH1029" s="24">
        <v>0</v>
      </c>
      <c r="BI1029" s="24">
        <v>0</v>
      </c>
      <c r="BJ1029" s="24">
        <v>0</v>
      </c>
      <c r="BK1029" s="24">
        <v>0</v>
      </c>
      <c r="BL1029" s="24">
        <v>0</v>
      </c>
    </row>
    <row r="1030" spans="1:64" x14ac:dyDescent="0.25">
      <c r="A1030" t="s">
        <v>5124</v>
      </c>
      <c r="B1030">
        <v>65</v>
      </c>
      <c r="C1030">
        <v>2</v>
      </c>
      <c r="D1030">
        <v>6</v>
      </c>
      <c r="E1030" s="24">
        <v>0</v>
      </c>
      <c r="F1030" s="24">
        <v>0</v>
      </c>
      <c r="G1030" s="24">
        <v>0</v>
      </c>
      <c r="H1030" s="24">
        <v>0</v>
      </c>
      <c r="I1030" s="24">
        <v>0</v>
      </c>
      <c r="J1030" s="24">
        <v>0</v>
      </c>
      <c r="K1030" s="24">
        <v>96179.279951972887</v>
      </c>
      <c r="L1030" s="24">
        <v>-96175.40514395386</v>
      </c>
      <c r="M1030" s="24">
        <v>3.8748080190271139</v>
      </c>
      <c r="N1030" s="24">
        <v>-3.8748080190271139</v>
      </c>
      <c r="O1030" s="24">
        <v>-96179.279951972887</v>
      </c>
      <c r="P1030" s="24">
        <v>0</v>
      </c>
      <c r="Q1030" s="24">
        <v>28.417848849899201</v>
      </c>
      <c r="R1030" s="24">
        <v>-28.417679420479544</v>
      </c>
      <c r="S1030" s="24">
        <v>1.6942941965680802E-4</v>
      </c>
      <c r="T1030" s="24">
        <v>0</v>
      </c>
      <c r="U1030" s="24">
        <v>0</v>
      </c>
      <c r="V1030" s="24">
        <v>0</v>
      </c>
      <c r="W1030" s="24">
        <v>0</v>
      </c>
      <c r="X1030" s="24">
        <v>0</v>
      </c>
      <c r="Y1030" s="24">
        <v>0</v>
      </c>
      <c r="Z1030" s="24">
        <v>0</v>
      </c>
      <c r="AA1030" s="24">
        <v>67325.495966381015</v>
      </c>
      <c r="AB1030" s="24">
        <v>-67322.783600767696</v>
      </c>
      <c r="AC1030" s="24">
        <v>2.7123656133189797</v>
      </c>
      <c r="AD1030" s="24">
        <v>-2.7123656133189797</v>
      </c>
      <c r="AE1030" s="24">
        <v>-67325.495966381015</v>
      </c>
      <c r="AF1030" s="24">
        <v>0</v>
      </c>
      <c r="AG1030" s="24">
        <v>28.417848849899201</v>
      </c>
      <c r="AH1030" s="24">
        <v>-28.417679420479544</v>
      </c>
      <c r="AI1030" s="24">
        <v>1.6942941965680802E-4</v>
      </c>
      <c r="AJ1030" s="24">
        <v>0</v>
      </c>
      <c r="AK1030" s="24">
        <v>0</v>
      </c>
      <c r="AL1030" s="24">
        <v>0</v>
      </c>
      <c r="AM1030" s="24">
        <v>0</v>
      </c>
      <c r="AN1030" s="24">
        <v>0</v>
      </c>
      <c r="AO1030" s="24">
        <v>0</v>
      </c>
      <c r="AP1030" s="24">
        <v>0</v>
      </c>
      <c r="AQ1030" s="24">
        <v>28853.783985591872</v>
      </c>
      <c r="AR1030" s="24">
        <v>-28852.621543186164</v>
      </c>
      <c r="AS1030" s="24">
        <v>1.1624424057081342</v>
      </c>
      <c r="AT1030" s="24">
        <v>-1.1624424057081342</v>
      </c>
      <c r="AU1030" s="24">
        <v>-28853.783985591872</v>
      </c>
      <c r="AV1030" s="24">
        <v>0</v>
      </c>
      <c r="AW1030" s="24">
        <v>0</v>
      </c>
      <c r="AX1030" s="24">
        <v>0</v>
      </c>
      <c r="AY1030" s="24">
        <v>0</v>
      </c>
      <c r="AZ1030" s="24">
        <v>0</v>
      </c>
      <c r="BA1030" s="24">
        <v>-1.6942941965680802E-4</v>
      </c>
      <c r="BB1030" s="24">
        <v>-28.417848849899201</v>
      </c>
      <c r="BC1030" s="24">
        <v>-1.6942941965680802E-4</v>
      </c>
      <c r="BD1030" s="24">
        <v>-28.417848849899201</v>
      </c>
      <c r="BE1030" s="24">
        <v>0</v>
      </c>
      <c r="BF1030" s="24">
        <v>0</v>
      </c>
      <c r="BG1030" s="24">
        <v>0</v>
      </c>
      <c r="BH1030" s="24">
        <v>0</v>
      </c>
      <c r="BI1030" s="24">
        <v>0</v>
      </c>
      <c r="BJ1030" s="24">
        <v>0</v>
      </c>
      <c r="BK1030" s="24">
        <v>0</v>
      </c>
      <c r="BL1030" s="24">
        <v>0</v>
      </c>
    </row>
    <row r="1031" spans="1:64" x14ac:dyDescent="0.25">
      <c r="A1031" t="s">
        <v>5124</v>
      </c>
      <c r="B1031">
        <v>66</v>
      </c>
      <c r="C1031">
        <v>2</v>
      </c>
      <c r="D1031">
        <v>6</v>
      </c>
      <c r="E1031" s="24">
        <v>0</v>
      </c>
      <c r="F1031" s="24">
        <v>0</v>
      </c>
      <c r="G1031" s="24">
        <v>0</v>
      </c>
      <c r="H1031" s="24">
        <v>0</v>
      </c>
      <c r="I1031" s="24">
        <v>0</v>
      </c>
      <c r="J1031" s="24">
        <v>0</v>
      </c>
      <c r="K1031" s="24">
        <v>68706.785338340327</v>
      </c>
      <c r="L1031" s="24">
        <v>-68706.312479196116</v>
      </c>
      <c r="M1031" s="24">
        <v>0.47285914421081543</v>
      </c>
      <c r="N1031" s="24">
        <v>-0.47285914421081543</v>
      </c>
      <c r="O1031" s="24">
        <v>-68706.785338340327</v>
      </c>
      <c r="P1031" s="24">
        <v>0</v>
      </c>
      <c r="Q1031" s="24">
        <v>18.453112230534316</v>
      </c>
      <c r="R1031" s="24">
        <v>-18.453098700646478</v>
      </c>
      <c r="S1031" s="24">
        <v>1.3529887837648857E-5</v>
      </c>
      <c r="T1031" s="24">
        <v>0</v>
      </c>
      <c r="U1031" s="24">
        <v>0</v>
      </c>
      <c r="V1031" s="24">
        <v>0</v>
      </c>
      <c r="W1031" s="24">
        <v>0</v>
      </c>
      <c r="X1031" s="24">
        <v>0</v>
      </c>
      <c r="Y1031" s="24">
        <v>0</v>
      </c>
      <c r="Z1031" s="24">
        <v>0</v>
      </c>
      <c r="AA1031" s="24">
        <v>48094.749736838225</v>
      </c>
      <c r="AB1031" s="24">
        <v>-48094.41873543727</v>
      </c>
      <c r="AC1031" s="24">
        <v>0.3310014009475708</v>
      </c>
      <c r="AD1031" s="24">
        <v>-0.33100140094757075</v>
      </c>
      <c r="AE1031" s="24">
        <v>-48094.749736838217</v>
      </c>
      <c r="AF1031" s="24">
        <v>0</v>
      </c>
      <c r="AG1031" s="24">
        <v>18.453112230534316</v>
      </c>
      <c r="AH1031" s="24">
        <v>-18.453098700646478</v>
      </c>
      <c r="AI1031" s="24">
        <v>1.3529887837648857E-5</v>
      </c>
      <c r="AJ1031" s="24">
        <v>0</v>
      </c>
      <c r="AK1031" s="24">
        <v>0</v>
      </c>
      <c r="AL1031" s="24">
        <v>0</v>
      </c>
      <c r="AM1031" s="24">
        <v>0</v>
      </c>
      <c r="AN1031" s="24">
        <v>0</v>
      </c>
      <c r="AO1031" s="24">
        <v>0</v>
      </c>
      <c r="AP1031" s="24">
        <v>0</v>
      </c>
      <c r="AQ1031" s="24">
        <v>20612.035601502103</v>
      </c>
      <c r="AR1031" s="24">
        <v>-20611.893743758847</v>
      </c>
      <c r="AS1031" s="24">
        <v>0.14185774326324463</v>
      </c>
      <c r="AT1031" s="24">
        <v>-0.14185774326324468</v>
      </c>
      <c r="AU1031" s="24">
        <v>-20612.03560150211</v>
      </c>
      <c r="AV1031" s="24">
        <v>0</v>
      </c>
      <c r="AW1031" s="24">
        <v>0</v>
      </c>
      <c r="AX1031" s="24">
        <v>0</v>
      </c>
      <c r="AY1031" s="24">
        <v>0</v>
      </c>
      <c r="AZ1031" s="24">
        <v>0</v>
      </c>
      <c r="BA1031" s="24">
        <v>-1.3529887837648857E-5</v>
      </c>
      <c r="BB1031" s="24">
        <v>-18.453112230534316</v>
      </c>
      <c r="BC1031" s="24">
        <v>-1.3529887837648857E-5</v>
      </c>
      <c r="BD1031" s="24">
        <v>-18.453112230534316</v>
      </c>
      <c r="BE1031" s="24">
        <v>0</v>
      </c>
      <c r="BF1031" s="24">
        <v>0</v>
      </c>
      <c r="BG1031" s="24">
        <v>0</v>
      </c>
      <c r="BH1031" s="24">
        <v>0</v>
      </c>
      <c r="BI1031" s="24">
        <v>0</v>
      </c>
      <c r="BJ1031" s="24">
        <v>0</v>
      </c>
      <c r="BK1031" s="24">
        <v>0</v>
      </c>
      <c r="BL1031" s="24">
        <v>0</v>
      </c>
    </row>
    <row r="1032" spans="1:64" x14ac:dyDescent="0.25">
      <c r="A1032" t="s">
        <v>5124</v>
      </c>
      <c r="B1032">
        <v>67</v>
      </c>
      <c r="C1032">
        <v>3</v>
      </c>
      <c r="D1032">
        <v>6</v>
      </c>
      <c r="E1032" s="24">
        <v>0</v>
      </c>
      <c r="F1032" s="24">
        <v>0</v>
      </c>
      <c r="G1032" s="24">
        <v>0</v>
      </c>
      <c r="H1032" s="24">
        <v>0</v>
      </c>
      <c r="I1032" s="24">
        <v>0</v>
      </c>
      <c r="J1032" s="24">
        <v>0</v>
      </c>
      <c r="K1032" s="24">
        <v>49688.333428023383</v>
      </c>
      <c r="L1032" s="24">
        <v>-49688.271195778623</v>
      </c>
      <c r="M1032" s="24">
        <v>6.223224475979805E-2</v>
      </c>
      <c r="N1032" s="24">
        <v>-6.223224475979805E-2</v>
      </c>
      <c r="O1032" s="24">
        <v>-49688.333428023383</v>
      </c>
      <c r="P1032" s="24">
        <v>0</v>
      </c>
      <c r="Q1032" s="24">
        <v>12.171237271046266</v>
      </c>
      <c r="R1032" s="24">
        <v>-12.171236087938269</v>
      </c>
      <c r="S1032" s="24">
        <v>1.1831079973489977E-6</v>
      </c>
      <c r="T1032" s="24">
        <v>0</v>
      </c>
      <c r="U1032" s="24">
        <v>0</v>
      </c>
      <c r="V1032" s="24">
        <v>0</v>
      </c>
      <c r="W1032" s="24">
        <v>0</v>
      </c>
      <c r="X1032" s="24">
        <v>0</v>
      </c>
      <c r="Y1032" s="24">
        <v>0</v>
      </c>
      <c r="Z1032" s="24">
        <v>0</v>
      </c>
      <c r="AA1032" s="24">
        <v>34781.833399616364</v>
      </c>
      <c r="AB1032" s="24">
        <v>-34781.789837045042</v>
      </c>
      <c r="AC1032" s="24">
        <v>4.3562571331858632E-2</v>
      </c>
      <c r="AD1032" s="24">
        <v>-4.3562571331858632E-2</v>
      </c>
      <c r="AE1032" s="24">
        <v>-34781.833399616386</v>
      </c>
      <c r="AF1032" s="24">
        <v>0</v>
      </c>
      <c r="AG1032" s="24">
        <v>12.171237271046266</v>
      </c>
      <c r="AH1032" s="24">
        <v>-12.171236087938269</v>
      </c>
      <c r="AI1032" s="24">
        <v>1.1831079973489977E-6</v>
      </c>
      <c r="AJ1032" s="24">
        <v>0</v>
      </c>
      <c r="AK1032" s="24">
        <v>0</v>
      </c>
      <c r="AL1032" s="24">
        <v>0</v>
      </c>
      <c r="AM1032" s="24">
        <v>0</v>
      </c>
      <c r="AN1032" s="24">
        <v>0</v>
      </c>
      <c r="AO1032" s="24">
        <v>0</v>
      </c>
      <c r="AP1032" s="24">
        <v>0</v>
      </c>
      <c r="AQ1032" s="24">
        <v>14906.500028407019</v>
      </c>
      <c r="AR1032" s="24">
        <v>-14906.481358733581</v>
      </c>
      <c r="AS1032" s="24">
        <v>1.8669673427939418E-2</v>
      </c>
      <c r="AT1032" s="24">
        <v>-1.8669673427939418E-2</v>
      </c>
      <c r="AU1032" s="24">
        <v>-14906.500028406997</v>
      </c>
      <c r="AV1032" s="24">
        <v>0</v>
      </c>
      <c r="AW1032" s="24">
        <v>0</v>
      </c>
      <c r="AX1032" s="24">
        <v>0</v>
      </c>
      <c r="AY1032" s="24">
        <v>0</v>
      </c>
      <c r="AZ1032" s="24">
        <v>0</v>
      </c>
      <c r="BA1032" s="24">
        <v>-1.1831079973489977E-6</v>
      </c>
      <c r="BB1032" s="24">
        <v>-12.171237271046266</v>
      </c>
      <c r="BC1032" s="24">
        <v>-1.1831079973489977E-6</v>
      </c>
      <c r="BD1032" s="24">
        <v>-12.171237271046266</v>
      </c>
      <c r="BE1032" s="24">
        <v>0</v>
      </c>
      <c r="BF1032" s="24">
        <v>0</v>
      </c>
      <c r="BG1032" s="24">
        <v>0</v>
      </c>
      <c r="BH1032" s="24">
        <v>0</v>
      </c>
      <c r="BI1032" s="24">
        <v>0</v>
      </c>
      <c r="BJ1032" s="24">
        <v>0</v>
      </c>
      <c r="BK1032" s="24">
        <v>0</v>
      </c>
      <c r="BL1032" s="24">
        <v>0</v>
      </c>
    </row>
    <row r="1033" spans="1:64" x14ac:dyDescent="0.25">
      <c r="A1033" t="s">
        <v>5124</v>
      </c>
      <c r="B1033">
        <v>68</v>
      </c>
      <c r="C1033">
        <v>3</v>
      </c>
      <c r="D1033">
        <v>6</v>
      </c>
      <c r="E1033" s="24">
        <v>0</v>
      </c>
      <c r="F1033" s="24">
        <v>0</v>
      </c>
      <c r="G1033" s="24">
        <v>0</v>
      </c>
      <c r="H1033" s="24">
        <v>0</v>
      </c>
      <c r="I1033" s="24">
        <v>0</v>
      </c>
      <c r="J1033" s="24">
        <v>0</v>
      </c>
      <c r="K1033" s="24">
        <v>36296.538017159328</v>
      </c>
      <c r="L1033" s="24">
        <v>-36296.529305772856</v>
      </c>
      <c r="M1033" s="24">
        <v>8.7113864719867706E-3</v>
      </c>
      <c r="N1033" s="24">
        <v>-8.7113864719867706E-3</v>
      </c>
      <c r="O1033" s="24">
        <v>-36296.538017159328</v>
      </c>
      <c r="P1033" s="24">
        <v>0</v>
      </c>
      <c r="Q1033" s="24">
        <v>8.1309772442873509</v>
      </c>
      <c r="R1033" s="24">
        <v>-8.130977132872431</v>
      </c>
      <c r="S1033" s="24">
        <v>1.1141491995658726E-7</v>
      </c>
      <c r="T1033" s="24">
        <v>0</v>
      </c>
      <c r="U1033" s="24">
        <v>0</v>
      </c>
      <c r="V1033" s="24">
        <v>0</v>
      </c>
      <c r="W1033" s="24">
        <v>0</v>
      </c>
      <c r="X1033" s="24">
        <v>0</v>
      </c>
      <c r="Y1033" s="24">
        <v>0</v>
      </c>
      <c r="Z1033" s="24">
        <v>0</v>
      </c>
      <c r="AA1033" s="24">
        <v>25407.57661201153</v>
      </c>
      <c r="AB1033" s="24">
        <v>-25407.570514040999</v>
      </c>
      <c r="AC1033" s="24">
        <v>6.0979705303907394E-3</v>
      </c>
      <c r="AD1033" s="24">
        <v>-6.0979705303907386E-3</v>
      </c>
      <c r="AE1033" s="24">
        <v>-25407.57661201153</v>
      </c>
      <c r="AF1033" s="24">
        <v>0</v>
      </c>
      <c r="AG1033" s="24">
        <v>8.1309772442873509</v>
      </c>
      <c r="AH1033" s="24">
        <v>-8.130977132872431</v>
      </c>
      <c r="AI1033" s="24">
        <v>1.1141491995658726E-7</v>
      </c>
      <c r="AJ1033" s="24">
        <v>0</v>
      </c>
      <c r="AK1033" s="24">
        <v>0</v>
      </c>
      <c r="AL1033" s="24">
        <v>0</v>
      </c>
      <c r="AM1033" s="24">
        <v>0</v>
      </c>
      <c r="AN1033" s="24">
        <v>0</v>
      </c>
      <c r="AO1033" s="24">
        <v>0</v>
      </c>
      <c r="AP1033" s="24">
        <v>0</v>
      </c>
      <c r="AQ1033" s="24">
        <v>10888.961405147798</v>
      </c>
      <c r="AR1033" s="24">
        <v>-10888.958791731857</v>
      </c>
      <c r="AS1033" s="24">
        <v>2.6134159415960312E-3</v>
      </c>
      <c r="AT1033" s="24">
        <v>-2.6134159415960321E-3</v>
      </c>
      <c r="AU1033" s="24">
        <v>-10888.961405147798</v>
      </c>
      <c r="AV1033" s="24">
        <v>0</v>
      </c>
      <c r="AW1033" s="24">
        <v>0</v>
      </c>
      <c r="AX1033" s="24">
        <v>0</v>
      </c>
      <c r="AY1033" s="24">
        <v>0</v>
      </c>
      <c r="AZ1033" s="24">
        <v>0</v>
      </c>
      <c r="BA1033" s="24">
        <v>-1.1141491995658726E-7</v>
      </c>
      <c r="BB1033" s="24">
        <v>-8.1309772442873509</v>
      </c>
      <c r="BC1033" s="24">
        <v>-1.1141491995658726E-7</v>
      </c>
      <c r="BD1033" s="24">
        <v>-8.1309772442873509</v>
      </c>
      <c r="BE1033" s="24">
        <v>0</v>
      </c>
      <c r="BF1033" s="24">
        <v>0</v>
      </c>
      <c r="BG1033" s="24">
        <v>0</v>
      </c>
      <c r="BH1033" s="24">
        <v>0</v>
      </c>
      <c r="BI1033" s="24">
        <v>0</v>
      </c>
      <c r="BJ1033" s="24">
        <v>0</v>
      </c>
      <c r="BK1033" s="24">
        <v>0</v>
      </c>
      <c r="BL1033" s="24">
        <v>0</v>
      </c>
    </row>
    <row r="1034" spans="1:64" x14ac:dyDescent="0.25">
      <c r="A1034" t="s">
        <v>5124</v>
      </c>
      <c r="B1034">
        <v>69</v>
      </c>
      <c r="C1034">
        <v>3</v>
      </c>
      <c r="D1034">
        <v>6</v>
      </c>
      <c r="E1034" s="24">
        <v>0</v>
      </c>
      <c r="F1034" s="24">
        <v>0</v>
      </c>
      <c r="G1034" s="24">
        <v>0</v>
      </c>
      <c r="H1034" s="24">
        <v>0</v>
      </c>
      <c r="I1034" s="24">
        <v>0</v>
      </c>
      <c r="J1034" s="24">
        <v>0</v>
      </c>
      <c r="K1034" s="24">
        <v>26738.544337728992</v>
      </c>
      <c r="L1034" s="24">
        <v>-26738.543053356931</v>
      </c>
      <c r="M1034" s="24">
        <v>1.2843720614910126E-3</v>
      </c>
      <c r="N1034" s="24">
        <v>-1.2843720614910126E-3</v>
      </c>
      <c r="O1034" s="24">
        <v>-26738.544337728992</v>
      </c>
      <c r="P1034" s="24">
        <v>0</v>
      </c>
      <c r="Q1034" s="24">
        <v>5.4905133170268527</v>
      </c>
      <c r="R1034" s="24">
        <v>-5.4905133058582578</v>
      </c>
      <c r="S1034" s="24">
        <v>1.1168594937771559E-8</v>
      </c>
      <c r="T1034" s="24">
        <v>0</v>
      </c>
      <c r="U1034" s="24">
        <v>0</v>
      </c>
      <c r="V1034" s="24">
        <v>0</v>
      </c>
      <c r="W1034" s="24">
        <v>0</v>
      </c>
      <c r="X1034" s="24">
        <v>0</v>
      </c>
      <c r="Y1034" s="24">
        <v>0</v>
      </c>
      <c r="Z1034" s="24">
        <v>0</v>
      </c>
      <c r="AA1034" s="24">
        <v>18716.981036410292</v>
      </c>
      <c r="AB1034" s="24">
        <v>-18716.980137349841</v>
      </c>
      <c r="AC1034" s="24">
        <v>8.9906044304370874E-4</v>
      </c>
      <c r="AD1034" s="24">
        <v>-8.9906044304370884E-4</v>
      </c>
      <c r="AE1034" s="24">
        <v>-18716.981036410289</v>
      </c>
      <c r="AF1034" s="24">
        <v>0</v>
      </c>
      <c r="AG1034" s="24">
        <v>5.4905133170268527</v>
      </c>
      <c r="AH1034" s="24">
        <v>-5.4905133058582578</v>
      </c>
      <c r="AI1034" s="24">
        <v>1.1168594937771559E-8</v>
      </c>
      <c r="AJ1034" s="24">
        <v>0</v>
      </c>
      <c r="AK1034" s="24">
        <v>0</v>
      </c>
      <c r="AL1034" s="24">
        <v>0</v>
      </c>
      <c r="AM1034" s="24">
        <v>0</v>
      </c>
      <c r="AN1034" s="24">
        <v>0</v>
      </c>
      <c r="AO1034" s="24">
        <v>0</v>
      </c>
      <c r="AP1034" s="24">
        <v>0</v>
      </c>
      <c r="AQ1034" s="24">
        <v>8021.5633013186998</v>
      </c>
      <c r="AR1034" s="24">
        <v>-8021.5629160070894</v>
      </c>
      <c r="AS1034" s="24">
        <v>3.8531161844730384E-4</v>
      </c>
      <c r="AT1034" s="24">
        <v>-3.8531161844730373E-4</v>
      </c>
      <c r="AU1034" s="24">
        <v>-8021.5633013187035</v>
      </c>
      <c r="AV1034" s="24">
        <v>0</v>
      </c>
      <c r="AW1034" s="24">
        <v>0</v>
      </c>
      <c r="AX1034" s="24">
        <v>0</v>
      </c>
      <c r="AY1034" s="24">
        <v>0</v>
      </c>
      <c r="AZ1034" s="24">
        <v>0</v>
      </c>
      <c r="BA1034" s="24">
        <v>-1.1168594937771559E-8</v>
      </c>
      <c r="BB1034" s="24">
        <v>-5.4905133170268527</v>
      </c>
      <c r="BC1034" s="24">
        <v>-1.1168594937771559E-8</v>
      </c>
      <c r="BD1034" s="24">
        <v>-5.4905133170268527</v>
      </c>
      <c r="BE1034" s="24">
        <v>0</v>
      </c>
      <c r="BF1034" s="24">
        <v>0</v>
      </c>
      <c r="BG1034" s="24">
        <v>0</v>
      </c>
      <c r="BH1034" s="24">
        <v>0</v>
      </c>
      <c r="BI1034" s="24">
        <v>0</v>
      </c>
      <c r="BJ1034" s="24">
        <v>0</v>
      </c>
      <c r="BK1034" s="24">
        <v>0</v>
      </c>
      <c r="BL1034" s="24">
        <v>0</v>
      </c>
    </row>
    <row r="1035" spans="1:64" x14ac:dyDescent="0.25">
      <c r="A1035" t="s">
        <v>5124</v>
      </c>
      <c r="B1035">
        <v>70</v>
      </c>
      <c r="C1035">
        <v>4</v>
      </c>
      <c r="D1035">
        <v>6</v>
      </c>
      <c r="E1035" s="24">
        <v>0</v>
      </c>
      <c r="F1035" s="24">
        <v>0</v>
      </c>
      <c r="G1035" s="24">
        <v>0</v>
      </c>
      <c r="H1035" s="24">
        <v>0</v>
      </c>
      <c r="I1035" s="24">
        <v>0</v>
      </c>
      <c r="J1035" s="24">
        <v>0</v>
      </c>
      <c r="K1035" s="24">
        <v>19840.69176793471</v>
      </c>
      <c r="L1035" s="24">
        <v>-19840.691569929942</v>
      </c>
      <c r="M1035" s="24">
        <v>1.9800476729869843E-4</v>
      </c>
      <c r="N1035" s="24">
        <v>-1.9800476729869843E-4</v>
      </c>
      <c r="O1035" s="24">
        <v>-19840.69176793471</v>
      </c>
      <c r="P1035" s="24">
        <v>0</v>
      </c>
      <c r="Q1035" s="24">
        <v>3.741892653535615</v>
      </c>
      <c r="R1035" s="24">
        <v>-3.7418926523560003</v>
      </c>
      <c r="S1035" s="24">
        <v>1.1796146281994879E-9</v>
      </c>
      <c r="T1035" s="24">
        <v>0</v>
      </c>
      <c r="U1035" s="24">
        <v>0</v>
      </c>
      <c r="V1035" s="24">
        <v>0</v>
      </c>
      <c r="W1035" s="24">
        <v>0</v>
      </c>
      <c r="X1035" s="24">
        <v>0</v>
      </c>
      <c r="Y1035" s="24">
        <v>0</v>
      </c>
      <c r="Z1035" s="24">
        <v>0</v>
      </c>
      <c r="AA1035" s="24">
        <v>13888.484237554296</v>
      </c>
      <c r="AB1035" s="24">
        <v>-13888.484098950961</v>
      </c>
      <c r="AC1035" s="24">
        <v>1.3860333710908888E-4</v>
      </c>
      <c r="AD1035" s="24">
        <v>-1.3860333710908888E-4</v>
      </c>
      <c r="AE1035" s="24">
        <v>-13888.484237554294</v>
      </c>
      <c r="AF1035" s="24">
        <v>0</v>
      </c>
      <c r="AG1035" s="24">
        <v>3.741892653535615</v>
      </c>
      <c r="AH1035" s="24">
        <v>-3.7418926523560003</v>
      </c>
      <c r="AI1035" s="24">
        <v>1.1796146281994879E-9</v>
      </c>
      <c r="AJ1035" s="24">
        <v>0</v>
      </c>
      <c r="AK1035" s="24">
        <v>0</v>
      </c>
      <c r="AL1035" s="24">
        <v>0</v>
      </c>
      <c r="AM1035" s="24">
        <v>0</v>
      </c>
      <c r="AN1035" s="24">
        <v>0</v>
      </c>
      <c r="AO1035" s="24">
        <v>0</v>
      </c>
      <c r="AP1035" s="24">
        <v>0</v>
      </c>
      <c r="AQ1035" s="24">
        <v>5952.207530380414</v>
      </c>
      <c r="AR1035" s="24">
        <v>-5952.2074709789813</v>
      </c>
      <c r="AS1035" s="24">
        <v>5.9401430189609544E-5</v>
      </c>
      <c r="AT1035" s="24">
        <v>-5.9401430189609544E-5</v>
      </c>
      <c r="AU1035" s="24">
        <v>-5952.2075303804158</v>
      </c>
      <c r="AV1035" s="24">
        <v>0</v>
      </c>
      <c r="AW1035" s="24">
        <v>0</v>
      </c>
      <c r="AX1035" s="24">
        <v>0</v>
      </c>
      <c r="AY1035" s="24">
        <v>0</v>
      </c>
      <c r="AZ1035" s="24">
        <v>0</v>
      </c>
      <c r="BA1035" s="24">
        <v>-1.1796146281994879E-9</v>
      </c>
      <c r="BB1035" s="24">
        <v>-3.741892653535615</v>
      </c>
      <c r="BC1035" s="24">
        <v>-1.1796146281994879E-9</v>
      </c>
      <c r="BD1035" s="24">
        <v>-3.741892653535615</v>
      </c>
      <c r="BE1035" s="24">
        <v>0</v>
      </c>
      <c r="BF1035" s="24">
        <v>0</v>
      </c>
      <c r="BG1035" s="24">
        <v>0</v>
      </c>
      <c r="BH1035" s="24">
        <v>0</v>
      </c>
      <c r="BI1035" s="24">
        <v>0</v>
      </c>
      <c r="BJ1035" s="24">
        <v>0</v>
      </c>
      <c r="BK1035" s="24">
        <v>0</v>
      </c>
      <c r="BL1035" s="24">
        <v>0</v>
      </c>
    </row>
    <row r="1036" spans="1:64" x14ac:dyDescent="0.25">
      <c r="A1036" t="s">
        <v>5124</v>
      </c>
      <c r="B1036">
        <v>71</v>
      </c>
      <c r="C1036">
        <v>4</v>
      </c>
      <c r="D1036">
        <v>6</v>
      </c>
      <c r="E1036" s="24">
        <v>0</v>
      </c>
      <c r="F1036" s="24">
        <v>0</v>
      </c>
      <c r="G1036" s="24">
        <v>0</v>
      </c>
      <c r="H1036" s="24">
        <v>0</v>
      </c>
      <c r="I1036" s="24">
        <v>0</v>
      </c>
      <c r="J1036" s="24">
        <v>0</v>
      </c>
      <c r="K1036" s="24">
        <v>14815.826716981828</v>
      </c>
      <c r="L1036" s="24">
        <v>-14815.82668524608</v>
      </c>
      <c r="M1036" s="24">
        <v>3.1735748052597046E-5</v>
      </c>
      <c r="N1036" s="24">
        <v>-3.1735748052597046E-5</v>
      </c>
      <c r="O1036" s="24">
        <v>-14815.826716981828</v>
      </c>
      <c r="P1036" s="24">
        <v>0</v>
      </c>
      <c r="Q1036" s="24">
        <v>2.5708365832269919</v>
      </c>
      <c r="R1036" s="24">
        <v>-2.5708365830942057</v>
      </c>
      <c r="S1036" s="24">
        <v>1.3278622645884752E-10</v>
      </c>
      <c r="T1036" s="24">
        <v>0</v>
      </c>
      <c r="U1036" s="24">
        <v>0</v>
      </c>
      <c r="V1036" s="24">
        <v>0</v>
      </c>
      <c r="W1036" s="24">
        <v>0</v>
      </c>
      <c r="X1036" s="24">
        <v>0</v>
      </c>
      <c r="Y1036" s="24">
        <v>0</v>
      </c>
      <c r="Z1036" s="24">
        <v>0</v>
      </c>
      <c r="AA1036" s="24">
        <v>10371.07870188728</v>
      </c>
      <c r="AB1036" s="24">
        <v>-10371.078679672253</v>
      </c>
      <c r="AC1036" s="24">
        <v>2.2215023636817929E-5</v>
      </c>
      <c r="AD1036" s="24">
        <v>-2.2215023636817933E-5</v>
      </c>
      <c r="AE1036" s="24">
        <v>-10371.07870188728</v>
      </c>
      <c r="AF1036" s="24">
        <v>0</v>
      </c>
      <c r="AG1036" s="24">
        <v>2.5708365832269919</v>
      </c>
      <c r="AH1036" s="24">
        <v>-2.5708365830942057</v>
      </c>
      <c r="AI1036" s="24">
        <v>1.3278622645884752E-10</v>
      </c>
      <c r="AJ1036" s="24">
        <v>0</v>
      </c>
      <c r="AK1036" s="24">
        <v>0</v>
      </c>
      <c r="AL1036" s="24">
        <v>0</v>
      </c>
      <c r="AM1036" s="24">
        <v>0</v>
      </c>
      <c r="AN1036" s="24">
        <v>0</v>
      </c>
      <c r="AO1036" s="24">
        <v>0</v>
      </c>
      <c r="AP1036" s="24">
        <v>0</v>
      </c>
      <c r="AQ1036" s="24">
        <v>4444.7480150945485</v>
      </c>
      <c r="AR1036" s="24">
        <v>-4444.748005573827</v>
      </c>
      <c r="AS1036" s="24">
        <v>9.5207244157791165E-6</v>
      </c>
      <c r="AT1036" s="24">
        <v>-9.5207244157791131E-6</v>
      </c>
      <c r="AU1036" s="24">
        <v>-4444.7480150945485</v>
      </c>
      <c r="AV1036" s="24">
        <v>0</v>
      </c>
      <c r="AW1036" s="24">
        <v>0</v>
      </c>
      <c r="AX1036" s="24">
        <v>0</v>
      </c>
      <c r="AY1036" s="24">
        <v>0</v>
      </c>
      <c r="AZ1036" s="24">
        <v>0</v>
      </c>
      <c r="BA1036" s="24">
        <v>-1.3278622645884752E-10</v>
      </c>
      <c r="BB1036" s="24">
        <v>-2.5708365832269919</v>
      </c>
      <c r="BC1036" s="24">
        <v>-1.3278622645884752E-10</v>
      </c>
      <c r="BD1036" s="24">
        <v>-2.5708365832269919</v>
      </c>
      <c r="BE1036" s="24">
        <v>0</v>
      </c>
      <c r="BF1036" s="24">
        <v>0</v>
      </c>
      <c r="BG1036" s="24">
        <v>0</v>
      </c>
      <c r="BH1036" s="24">
        <v>0</v>
      </c>
      <c r="BI1036" s="24">
        <v>0</v>
      </c>
      <c r="BJ1036" s="24">
        <v>0</v>
      </c>
      <c r="BK1036" s="24">
        <v>0</v>
      </c>
      <c r="BL1036" s="24">
        <v>0</v>
      </c>
    </row>
    <row r="1037" spans="1:64" x14ac:dyDescent="0.25">
      <c r="A1037" t="s">
        <v>5124</v>
      </c>
      <c r="B1037">
        <v>72</v>
      </c>
      <c r="C1037">
        <v>4</v>
      </c>
      <c r="D1037">
        <v>6</v>
      </c>
      <c r="E1037" s="24">
        <v>0</v>
      </c>
      <c r="F1037" s="24">
        <v>0</v>
      </c>
      <c r="G1037" s="24">
        <v>0</v>
      </c>
      <c r="H1037" s="24">
        <v>0</v>
      </c>
      <c r="I1037" s="24">
        <v>0</v>
      </c>
      <c r="J1037" s="24">
        <v>0</v>
      </c>
      <c r="K1037" s="24">
        <v>11125.800702124834</v>
      </c>
      <c r="L1037" s="24">
        <v>-11125.800696855411</v>
      </c>
      <c r="M1037" s="24">
        <v>5.2694231271743774E-6</v>
      </c>
      <c r="N1037" s="24">
        <v>-5.2694231271743774E-6</v>
      </c>
      <c r="O1037" s="24">
        <v>-11125.800702124834</v>
      </c>
      <c r="P1037" s="24">
        <v>0</v>
      </c>
      <c r="Q1037" s="24">
        <v>1.7789506152003014</v>
      </c>
      <c r="R1037" s="24">
        <v>-1.778950615186659</v>
      </c>
      <c r="S1037" s="24">
        <v>1.3642420526593924E-11</v>
      </c>
      <c r="T1037" s="24">
        <v>0</v>
      </c>
      <c r="U1037" s="24">
        <v>0</v>
      </c>
      <c r="V1037" s="24">
        <v>0</v>
      </c>
      <c r="W1037" s="24">
        <v>0</v>
      </c>
      <c r="X1037" s="24">
        <v>0</v>
      </c>
      <c r="Y1037" s="24">
        <v>0</v>
      </c>
      <c r="Z1037" s="24">
        <v>0</v>
      </c>
      <c r="AA1037" s="24">
        <v>7788.0604914873829</v>
      </c>
      <c r="AB1037" s="24">
        <v>-7788.0604877987898</v>
      </c>
      <c r="AC1037" s="24">
        <v>3.6885961890220641E-6</v>
      </c>
      <c r="AD1037" s="24">
        <v>-3.6885961890220637E-6</v>
      </c>
      <c r="AE1037" s="24">
        <v>-7788.0604914873838</v>
      </c>
      <c r="AF1037" s="24">
        <v>0</v>
      </c>
      <c r="AG1037" s="24">
        <v>1.7789506152003014</v>
      </c>
      <c r="AH1037" s="24">
        <v>-1.778950615186659</v>
      </c>
      <c r="AI1037" s="24">
        <v>1.3642420526593924E-11</v>
      </c>
      <c r="AJ1037" s="24">
        <v>0</v>
      </c>
      <c r="AK1037" s="24">
        <v>0</v>
      </c>
      <c r="AL1037" s="24">
        <v>0</v>
      </c>
      <c r="AM1037" s="24">
        <v>0</v>
      </c>
      <c r="AN1037" s="24">
        <v>0</v>
      </c>
      <c r="AO1037" s="24">
        <v>0</v>
      </c>
      <c r="AP1037" s="24">
        <v>0</v>
      </c>
      <c r="AQ1037" s="24">
        <v>3337.7402106374511</v>
      </c>
      <c r="AR1037" s="24">
        <v>-3337.7402090566211</v>
      </c>
      <c r="AS1037" s="24">
        <v>1.5808269381523133E-6</v>
      </c>
      <c r="AT1037" s="24">
        <v>-1.5808269381523137E-6</v>
      </c>
      <c r="AU1037" s="24">
        <v>-3337.7402106374502</v>
      </c>
      <c r="AV1037" s="24">
        <v>0</v>
      </c>
      <c r="AW1037" s="24">
        <v>0</v>
      </c>
      <c r="AX1037" s="24">
        <v>0</v>
      </c>
      <c r="AY1037" s="24">
        <v>0</v>
      </c>
      <c r="AZ1037" s="24">
        <v>0</v>
      </c>
      <c r="BA1037" s="24">
        <v>-1.3642420526593924E-11</v>
      </c>
      <c r="BB1037" s="24">
        <v>-1.7789506152003014</v>
      </c>
      <c r="BC1037" s="24">
        <v>-1.3642420526593924E-11</v>
      </c>
      <c r="BD1037" s="24">
        <v>-1.7789506152003014</v>
      </c>
      <c r="BE1037" s="24">
        <v>0</v>
      </c>
      <c r="BF1037" s="24">
        <v>0</v>
      </c>
      <c r="BG1037" s="24">
        <v>0</v>
      </c>
      <c r="BH1037" s="24">
        <v>0</v>
      </c>
      <c r="BI1037" s="24">
        <v>0</v>
      </c>
      <c r="BJ1037" s="24">
        <v>0</v>
      </c>
      <c r="BK1037" s="24">
        <v>0</v>
      </c>
      <c r="BL1037" s="24">
        <v>0</v>
      </c>
    </row>
    <row r="1038" spans="1:64" x14ac:dyDescent="0.25">
      <c r="A1038" t="s">
        <v>5124</v>
      </c>
      <c r="B1038">
        <v>73</v>
      </c>
      <c r="C1038">
        <v>1</v>
      </c>
      <c r="D1038">
        <v>7</v>
      </c>
      <c r="E1038" s="24">
        <v>0</v>
      </c>
      <c r="F1038" s="24">
        <v>0</v>
      </c>
      <c r="G1038" s="24">
        <v>0</v>
      </c>
      <c r="H1038" s="24">
        <v>0</v>
      </c>
      <c r="I1038" s="24">
        <v>0</v>
      </c>
      <c r="J1038" s="24">
        <v>0</v>
      </c>
      <c r="K1038" s="24">
        <v>8396.9012569133192</v>
      </c>
      <c r="L1038" s="24">
        <v>-8396.9012560155243</v>
      </c>
      <c r="M1038" s="24">
        <v>8.9779496192932129E-7</v>
      </c>
      <c r="N1038" s="24">
        <v>-8.9779496192932129E-7</v>
      </c>
      <c r="O1038" s="24">
        <v>-8396.9012569133192</v>
      </c>
      <c r="P1038" s="24">
        <v>0</v>
      </c>
      <c r="Q1038" s="24">
        <v>1.2389019217316672</v>
      </c>
      <c r="R1038" s="24">
        <v>-1.2389019217289388</v>
      </c>
      <c r="S1038" s="24">
        <v>2.7284841053187847E-12</v>
      </c>
      <c r="T1038" s="24">
        <v>0</v>
      </c>
      <c r="U1038" s="24">
        <v>0</v>
      </c>
      <c r="V1038" s="24">
        <v>0</v>
      </c>
      <c r="W1038" s="24">
        <v>0</v>
      </c>
      <c r="X1038" s="24">
        <v>0</v>
      </c>
      <c r="Y1038" s="24">
        <v>0</v>
      </c>
      <c r="Z1038" s="24">
        <v>0</v>
      </c>
      <c r="AA1038" s="24">
        <v>5877.8308798393227</v>
      </c>
      <c r="AB1038" s="24">
        <v>-5877.8308792108655</v>
      </c>
      <c r="AC1038" s="24">
        <v>6.2845647335052486E-7</v>
      </c>
      <c r="AD1038" s="24">
        <v>-6.2845647335052486E-7</v>
      </c>
      <c r="AE1038" s="24">
        <v>-5877.8308798393227</v>
      </c>
      <c r="AF1038" s="24">
        <v>0</v>
      </c>
      <c r="AG1038" s="24">
        <v>1.2389019217316672</v>
      </c>
      <c r="AH1038" s="24">
        <v>-1.2389019217289388</v>
      </c>
      <c r="AI1038" s="24">
        <v>2.7284841053187847E-12</v>
      </c>
      <c r="AJ1038" s="24">
        <v>0</v>
      </c>
      <c r="AK1038" s="24">
        <v>0</v>
      </c>
      <c r="AL1038" s="24">
        <v>0</v>
      </c>
      <c r="AM1038" s="24">
        <v>0</v>
      </c>
      <c r="AN1038" s="24">
        <v>0</v>
      </c>
      <c r="AO1038" s="24">
        <v>0</v>
      </c>
      <c r="AP1038" s="24">
        <v>0</v>
      </c>
      <c r="AQ1038" s="24">
        <v>2519.0703770739965</v>
      </c>
      <c r="AR1038" s="24">
        <v>-2519.0703768046587</v>
      </c>
      <c r="AS1038" s="24">
        <v>2.6933848857879643E-7</v>
      </c>
      <c r="AT1038" s="24">
        <v>-2.6933848857879643E-7</v>
      </c>
      <c r="AU1038" s="24">
        <v>-2519.0703770739965</v>
      </c>
      <c r="AV1038" s="24">
        <v>0</v>
      </c>
      <c r="AW1038" s="24">
        <v>0</v>
      </c>
      <c r="AX1038" s="24">
        <v>0</v>
      </c>
      <c r="AY1038" s="24">
        <v>0</v>
      </c>
      <c r="AZ1038" s="24">
        <v>0</v>
      </c>
      <c r="BA1038" s="24">
        <v>-2.7284841053187847E-12</v>
      </c>
      <c r="BB1038" s="24">
        <v>-1.2389019217316672</v>
      </c>
      <c r="BC1038" s="24">
        <v>-2.7284841053187847E-12</v>
      </c>
      <c r="BD1038" s="24">
        <v>-1.2389019217316672</v>
      </c>
      <c r="BE1038" s="24">
        <v>0</v>
      </c>
      <c r="BF1038" s="24">
        <v>0</v>
      </c>
      <c r="BG1038" s="24">
        <v>0</v>
      </c>
      <c r="BH1038" s="24">
        <v>0</v>
      </c>
      <c r="BI1038" s="24">
        <v>0</v>
      </c>
      <c r="BJ1038" s="24">
        <v>0</v>
      </c>
      <c r="BK1038" s="24">
        <v>0</v>
      </c>
      <c r="BL1038" s="24">
        <v>0</v>
      </c>
    </row>
    <row r="1039" spans="1:64" x14ac:dyDescent="0.25">
      <c r="A1039" t="s">
        <v>5124</v>
      </c>
      <c r="B1039">
        <v>74</v>
      </c>
      <c r="C1039">
        <v>1</v>
      </c>
      <c r="D1039">
        <v>7</v>
      </c>
      <c r="E1039" s="24">
        <v>0</v>
      </c>
      <c r="F1039" s="24">
        <v>0</v>
      </c>
      <c r="G1039" s="24">
        <v>0</v>
      </c>
      <c r="H1039" s="24">
        <v>0</v>
      </c>
      <c r="I1039" s="24">
        <v>0</v>
      </c>
      <c r="J1039" s="24">
        <v>0</v>
      </c>
      <c r="K1039" s="24">
        <v>6366.193344399333</v>
      </c>
      <c r="L1039" s="24">
        <v>-6366.1933442410082</v>
      </c>
      <c r="M1039" s="24">
        <v>1.5832483768463135E-7</v>
      </c>
      <c r="N1039" s="24">
        <v>-1.5832483768463135E-7</v>
      </c>
      <c r="O1039" s="24">
        <v>-6366.193344399333</v>
      </c>
      <c r="P1039" s="24">
        <v>0</v>
      </c>
      <c r="Q1039" s="24">
        <v>0.86781554382832837</v>
      </c>
      <c r="R1039" s="24">
        <v>-0.86781554382832837</v>
      </c>
      <c r="S1039" s="24">
        <v>0</v>
      </c>
      <c r="T1039" s="24">
        <v>0</v>
      </c>
      <c r="U1039" s="24">
        <v>0</v>
      </c>
      <c r="V1039" s="24">
        <v>0</v>
      </c>
      <c r="W1039" s="24">
        <v>0</v>
      </c>
      <c r="X1039" s="24">
        <v>0</v>
      </c>
      <c r="Y1039" s="24">
        <v>0</v>
      </c>
      <c r="Z1039" s="24">
        <v>0</v>
      </c>
      <c r="AA1039" s="24">
        <v>4456.3353410795326</v>
      </c>
      <c r="AB1039" s="24">
        <v>-4456.3353409687061</v>
      </c>
      <c r="AC1039" s="24">
        <v>1.1082738637924193E-7</v>
      </c>
      <c r="AD1039" s="24">
        <v>-1.1082738637924192E-7</v>
      </c>
      <c r="AE1039" s="24">
        <v>-4456.3353410795316</v>
      </c>
      <c r="AF1039" s="24">
        <v>0</v>
      </c>
      <c r="AG1039" s="24">
        <v>0.86781554382832837</v>
      </c>
      <c r="AH1039" s="24">
        <v>-0.86781554382832837</v>
      </c>
      <c r="AI1039" s="24">
        <v>0</v>
      </c>
      <c r="AJ1039" s="24">
        <v>0</v>
      </c>
      <c r="AK1039" s="24">
        <v>0</v>
      </c>
      <c r="AL1039" s="24">
        <v>0</v>
      </c>
      <c r="AM1039" s="24">
        <v>0</v>
      </c>
      <c r="AN1039" s="24">
        <v>0</v>
      </c>
      <c r="AO1039" s="24">
        <v>0</v>
      </c>
      <c r="AP1039" s="24">
        <v>0</v>
      </c>
      <c r="AQ1039" s="24">
        <v>1909.8580033198004</v>
      </c>
      <c r="AR1039" s="24">
        <v>-1909.8580032723021</v>
      </c>
      <c r="AS1039" s="24">
        <v>4.7497451305389418E-8</v>
      </c>
      <c r="AT1039" s="24">
        <v>-4.7497451305389431E-8</v>
      </c>
      <c r="AU1039" s="24">
        <v>-1909.8580033198014</v>
      </c>
      <c r="AV1039" s="24">
        <v>0</v>
      </c>
      <c r="AW1039" s="24">
        <v>0</v>
      </c>
      <c r="AX1039" s="24">
        <v>0</v>
      </c>
      <c r="AY1039" s="24">
        <v>0</v>
      </c>
      <c r="AZ1039" s="24">
        <v>0</v>
      </c>
      <c r="BA1039" s="24">
        <v>0</v>
      </c>
      <c r="BB1039" s="24">
        <v>-0.86781554382832837</v>
      </c>
      <c r="BC1039" s="24">
        <v>0</v>
      </c>
      <c r="BD1039" s="24">
        <v>-0.86781554382832837</v>
      </c>
      <c r="BE1039" s="24">
        <v>0</v>
      </c>
      <c r="BF1039" s="24">
        <v>0</v>
      </c>
      <c r="BG1039" s="24">
        <v>0</v>
      </c>
      <c r="BH1039" s="24">
        <v>0</v>
      </c>
      <c r="BI1039" s="24">
        <v>0</v>
      </c>
      <c r="BJ1039" s="24">
        <v>0</v>
      </c>
      <c r="BK1039" s="24">
        <v>0</v>
      </c>
      <c r="BL1039" s="24">
        <v>0</v>
      </c>
    </row>
    <row r="1040" spans="1:64" x14ac:dyDescent="0.25">
      <c r="A1040" t="s">
        <v>5124</v>
      </c>
      <c r="B1040">
        <v>75</v>
      </c>
      <c r="C1040">
        <v>1</v>
      </c>
      <c r="D1040">
        <v>7</v>
      </c>
      <c r="E1040" s="24">
        <v>0</v>
      </c>
      <c r="F1040" s="24">
        <v>0</v>
      </c>
      <c r="G1040" s="24">
        <v>0</v>
      </c>
      <c r="H1040" s="24">
        <v>0</v>
      </c>
      <c r="I1040" s="24">
        <v>0</v>
      </c>
      <c r="J1040" s="24">
        <v>0</v>
      </c>
      <c r="K1040" s="24">
        <v>4846.6120574064553</v>
      </c>
      <c r="L1040" s="24">
        <v>-4846.612057376653</v>
      </c>
      <c r="M1040" s="24">
        <v>2.9802322387695313E-8</v>
      </c>
      <c r="N1040" s="24">
        <v>-2.9802322387695313E-8</v>
      </c>
      <c r="O1040" s="24">
        <v>-4846.6120574064553</v>
      </c>
      <c r="P1040" s="24">
        <v>0</v>
      </c>
      <c r="Q1040" s="24">
        <v>0.61110017544524453</v>
      </c>
      <c r="R1040" s="24">
        <v>-0.61110017544524453</v>
      </c>
      <c r="S1040" s="24">
        <v>0</v>
      </c>
      <c r="T1040" s="24">
        <v>0</v>
      </c>
      <c r="U1040" s="24">
        <v>0</v>
      </c>
      <c r="V1040" s="24">
        <v>0</v>
      </c>
      <c r="W1040" s="24">
        <v>0</v>
      </c>
      <c r="X1040" s="24">
        <v>0</v>
      </c>
      <c r="Y1040" s="24">
        <v>0</v>
      </c>
      <c r="Z1040" s="24">
        <v>0</v>
      </c>
      <c r="AA1040" s="24">
        <v>3392.6284401845187</v>
      </c>
      <c r="AB1040" s="24">
        <v>-3392.6284401636567</v>
      </c>
      <c r="AC1040" s="24">
        <v>2.0861625671386717E-8</v>
      </c>
      <c r="AD1040" s="24">
        <v>-2.0861625671386717E-8</v>
      </c>
      <c r="AE1040" s="24">
        <v>-3392.6284401845187</v>
      </c>
      <c r="AF1040" s="24">
        <v>0</v>
      </c>
      <c r="AG1040" s="24">
        <v>0.61110017544524453</v>
      </c>
      <c r="AH1040" s="24">
        <v>-0.61110017544524453</v>
      </c>
      <c r="AI1040" s="24">
        <v>0</v>
      </c>
      <c r="AJ1040" s="24">
        <v>0</v>
      </c>
      <c r="AK1040" s="24">
        <v>0</v>
      </c>
      <c r="AL1040" s="24">
        <v>0</v>
      </c>
      <c r="AM1040" s="24">
        <v>0</v>
      </c>
      <c r="AN1040" s="24">
        <v>0</v>
      </c>
      <c r="AO1040" s="24">
        <v>0</v>
      </c>
      <c r="AP1040" s="24">
        <v>0</v>
      </c>
      <c r="AQ1040" s="24">
        <v>1453.9836172219366</v>
      </c>
      <c r="AR1040" s="24">
        <v>-1453.9836172129963</v>
      </c>
      <c r="AS1040" s="24">
        <v>8.9406967163085951E-9</v>
      </c>
      <c r="AT1040" s="24">
        <v>-8.9406967163085951E-9</v>
      </c>
      <c r="AU1040" s="24">
        <v>-1453.9836172219366</v>
      </c>
      <c r="AV1040" s="24">
        <v>0</v>
      </c>
      <c r="AW1040" s="24">
        <v>0</v>
      </c>
      <c r="AX1040" s="24">
        <v>0</v>
      </c>
      <c r="AY1040" s="24">
        <v>0</v>
      </c>
      <c r="AZ1040" s="24">
        <v>0</v>
      </c>
      <c r="BA1040" s="24">
        <v>0</v>
      </c>
      <c r="BB1040" s="24">
        <v>-0.61110017544524453</v>
      </c>
      <c r="BC1040" s="24">
        <v>0</v>
      </c>
      <c r="BD1040" s="24">
        <v>-0.61110017544524453</v>
      </c>
      <c r="BE1040" s="24">
        <v>0</v>
      </c>
      <c r="BF1040" s="24">
        <v>0</v>
      </c>
      <c r="BG1040" s="24">
        <v>0</v>
      </c>
      <c r="BH1040" s="24">
        <v>0</v>
      </c>
      <c r="BI1040" s="24">
        <v>0</v>
      </c>
      <c r="BJ1040" s="24">
        <v>0</v>
      </c>
      <c r="BK1040" s="24">
        <v>0</v>
      </c>
      <c r="BL1040" s="24">
        <v>0</v>
      </c>
    </row>
    <row r="1041" spans="1:64" x14ac:dyDescent="0.25">
      <c r="A1041" t="s">
        <v>5124</v>
      </c>
      <c r="B1041">
        <v>76</v>
      </c>
      <c r="C1041">
        <v>2</v>
      </c>
      <c r="D1041">
        <v>7</v>
      </c>
      <c r="E1041" s="24">
        <v>0</v>
      </c>
      <c r="F1041" s="24">
        <v>0</v>
      </c>
      <c r="G1041" s="24">
        <v>0</v>
      </c>
      <c r="H1041" s="24">
        <v>0</v>
      </c>
      <c r="I1041" s="24">
        <v>0</v>
      </c>
      <c r="J1041" s="24">
        <v>0</v>
      </c>
      <c r="K1041" s="24">
        <v>3703.7830211017281</v>
      </c>
      <c r="L1041" s="24">
        <v>-3703.7830210942775</v>
      </c>
      <c r="M1041" s="24">
        <v>7.4505805969238281E-9</v>
      </c>
      <c r="N1041" s="24">
        <v>-7.4505805969238281E-9</v>
      </c>
      <c r="O1041" s="24">
        <v>-3703.7830211017281</v>
      </c>
      <c r="P1041" s="24">
        <v>0</v>
      </c>
      <c r="Q1041" s="24">
        <v>0.43241682658117497</v>
      </c>
      <c r="R1041" s="24">
        <v>-0.43241682658117497</v>
      </c>
      <c r="S1041" s="24">
        <v>0</v>
      </c>
      <c r="T1041" s="24">
        <v>0</v>
      </c>
      <c r="U1041" s="24">
        <v>0</v>
      </c>
      <c r="V1041" s="24">
        <v>0</v>
      </c>
      <c r="W1041" s="24">
        <v>0</v>
      </c>
      <c r="X1041" s="24">
        <v>0</v>
      </c>
      <c r="Y1041" s="24">
        <v>0</v>
      </c>
      <c r="Z1041" s="24">
        <v>0</v>
      </c>
      <c r="AA1041" s="24">
        <v>2592.6481147712093</v>
      </c>
      <c r="AB1041" s="24">
        <v>-2592.6481147659943</v>
      </c>
      <c r="AC1041" s="24">
        <v>5.2154064178466794E-9</v>
      </c>
      <c r="AD1041" s="24">
        <v>-5.2154064178466794E-9</v>
      </c>
      <c r="AE1041" s="24">
        <v>-2592.6481147712093</v>
      </c>
      <c r="AF1041" s="24">
        <v>0</v>
      </c>
      <c r="AG1041" s="24">
        <v>0.43241682658117497</v>
      </c>
      <c r="AH1041" s="24">
        <v>-0.43241682658117497</v>
      </c>
      <c r="AI1041" s="24">
        <v>0</v>
      </c>
      <c r="AJ1041" s="24">
        <v>0</v>
      </c>
      <c r="AK1041" s="24">
        <v>0</v>
      </c>
      <c r="AL1041" s="24">
        <v>0</v>
      </c>
      <c r="AM1041" s="24">
        <v>0</v>
      </c>
      <c r="AN1041" s="24">
        <v>0</v>
      </c>
      <c r="AO1041" s="24">
        <v>0</v>
      </c>
      <c r="AP1041" s="24">
        <v>0</v>
      </c>
      <c r="AQ1041" s="24">
        <v>1111.1349063305188</v>
      </c>
      <c r="AR1041" s="24">
        <v>-1111.1349063282833</v>
      </c>
      <c r="AS1041" s="24">
        <v>2.2351741790771488E-9</v>
      </c>
      <c r="AT1041" s="24">
        <v>-2.2351741790771488E-9</v>
      </c>
      <c r="AU1041" s="24">
        <v>-1111.1349063305188</v>
      </c>
      <c r="AV1041" s="24">
        <v>0</v>
      </c>
      <c r="AW1041" s="24">
        <v>0</v>
      </c>
      <c r="AX1041" s="24">
        <v>0</v>
      </c>
      <c r="AY1041" s="24">
        <v>0</v>
      </c>
      <c r="AZ1041" s="24">
        <v>0</v>
      </c>
      <c r="BA1041" s="24">
        <v>0</v>
      </c>
      <c r="BB1041" s="24">
        <v>-0.43241682658117497</v>
      </c>
      <c r="BC1041" s="24">
        <v>0</v>
      </c>
      <c r="BD1041" s="24">
        <v>-0.43241682658117497</v>
      </c>
      <c r="BE1041" s="24">
        <v>0</v>
      </c>
      <c r="BF1041" s="24">
        <v>0</v>
      </c>
      <c r="BG1041" s="24">
        <v>0</v>
      </c>
      <c r="BH1041" s="24">
        <v>0</v>
      </c>
      <c r="BI1041" s="24">
        <v>0</v>
      </c>
      <c r="BJ1041" s="24">
        <v>0</v>
      </c>
      <c r="BK1041" s="24">
        <v>0</v>
      </c>
      <c r="BL1041" s="24">
        <v>0</v>
      </c>
    </row>
    <row r="1042" spans="1:64" x14ac:dyDescent="0.25">
      <c r="A1042" t="s">
        <v>5124</v>
      </c>
      <c r="B1042">
        <v>77</v>
      </c>
      <c r="C1042">
        <v>2</v>
      </c>
      <c r="D1042">
        <v>7</v>
      </c>
      <c r="E1042" s="24">
        <v>0</v>
      </c>
      <c r="F1042" s="24">
        <v>0</v>
      </c>
      <c r="G1042" s="24">
        <v>0</v>
      </c>
      <c r="H1042" s="24">
        <v>0</v>
      </c>
      <c r="I1042" s="24">
        <v>0</v>
      </c>
      <c r="J1042" s="24">
        <v>0</v>
      </c>
      <c r="K1042" s="24">
        <v>2840.3635008540004</v>
      </c>
      <c r="L1042" s="24">
        <v>-2840.3635008521378</v>
      </c>
      <c r="M1042" s="24">
        <v>1.862645149230957E-9</v>
      </c>
      <c r="N1042" s="24">
        <v>-1.862645149230957E-9</v>
      </c>
      <c r="O1042" s="24">
        <v>-2840.3635008540004</v>
      </c>
      <c r="P1042" s="24">
        <v>0</v>
      </c>
      <c r="Q1042" s="24">
        <v>0.30735156039008871</v>
      </c>
      <c r="R1042" s="24">
        <v>-0.30735156039008871</v>
      </c>
      <c r="S1042" s="24">
        <v>0</v>
      </c>
      <c r="T1042" s="24">
        <v>0</v>
      </c>
      <c r="U1042" s="24">
        <v>0</v>
      </c>
      <c r="V1042" s="24">
        <v>0</v>
      </c>
      <c r="W1042" s="24">
        <v>0</v>
      </c>
      <c r="X1042" s="24">
        <v>0</v>
      </c>
      <c r="Y1042" s="24">
        <v>0</v>
      </c>
      <c r="Z1042" s="24">
        <v>0</v>
      </c>
      <c r="AA1042" s="24">
        <v>1988.2544505978001</v>
      </c>
      <c r="AB1042" s="24">
        <v>-1988.2544505964961</v>
      </c>
      <c r="AC1042" s="24">
        <v>1.3038516044616698E-9</v>
      </c>
      <c r="AD1042" s="24">
        <v>-1.3038516044616698E-9</v>
      </c>
      <c r="AE1042" s="24">
        <v>-1988.2544505978003</v>
      </c>
      <c r="AF1042" s="24">
        <v>0</v>
      </c>
      <c r="AG1042" s="24">
        <v>0.30735156039008871</v>
      </c>
      <c r="AH1042" s="24">
        <v>-0.30735156039008871</v>
      </c>
      <c r="AI1042" s="24">
        <v>0</v>
      </c>
      <c r="AJ1042" s="24">
        <v>0</v>
      </c>
      <c r="AK1042" s="24">
        <v>0</v>
      </c>
      <c r="AL1042" s="24">
        <v>0</v>
      </c>
      <c r="AM1042" s="24">
        <v>0</v>
      </c>
      <c r="AN1042" s="24">
        <v>0</v>
      </c>
      <c r="AO1042" s="24">
        <v>0</v>
      </c>
      <c r="AP1042" s="24">
        <v>0</v>
      </c>
      <c r="AQ1042" s="24">
        <v>852.10905025620036</v>
      </c>
      <c r="AR1042" s="24">
        <v>-852.10905025564171</v>
      </c>
      <c r="AS1042" s="24">
        <v>5.5879354476928719E-10</v>
      </c>
      <c r="AT1042" s="24">
        <v>-5.5879354476928719E-10</v>
      </c>
      <c r="AU1042" s="24">
        <v>-852.10905025620013</v>
      </c>
      <c r="AV1042" s="24">
        <v>0</v>
      </c>
      <c r="AW1042" s="24">
        <v>0</v>
      </c>
      <c r="AX1042" s="24">
        <v>0</v>
      </c>
      <c r="AY1042" s="24">
        <v>0</v>
      </c>
      <c r="AZ1042" s="24">
        <v>0</v>
      </c>
      <c r="BA1042" s="24">
        <v>0</v>
      </c>
      <c r="BB1042" s="24">
        <v>-0.30735156039008871</v>
      </c>
      <c r="BC1042" s="24">
        <v>0</v>
      </c>
      <c r="BD1042" s="24">
        <v>-0.30735156039008871</v>
      </c>
      <c r="BE1042" s="24">
        <v>0</v>
      </c>
      <c r="BF1042" s="24">
        <v>0</v>
      </c>
      <c r="BG1042" s="24">
        <v>0</v>
      </c>
      <c r="BH1042" s="24">
        <v>0</v>
      </c>
      <c r="BI1042" s="24">
        <v>0</v>
      </c>
      <c r="BJ1042" s="24">
        <v>0</v>
      </c>
      <c r="BK1042" s="24">
        <v>0</v>
      </c>
      <c r="BL1042" s="24">
        <v>0</v>
      </c>
    </row>
    <row r="1043" spans="1:64" x14ac:dyDescent="0.25">
      <c r="A1043" t="s">
        <v>5124</v>
      </c>
      <c r="B1043">
        <v>78</v>
      </c>
      <c r="C1043">
        <v>2</v>
      </c>
      <c r="D1043">
        <v>7</v>
      </c>
      <c r="E1043" s="24">
        <v>0</v>
      </c>
      <c r="F1043" s="24">
        <v>0</v>
      </c>
      <c r="G1043" s="24">
        <v>0</v>
      </c>
      <c r="H1043" s="24">
        <v>0</v>
      </c>
      <c r="I1043" s="24">
        <v>0</v>
      </c>
      <c r="J1043" s="24">
        <v>0</v>
      </c>
      <c r="K1043" s="24">
        <v>2185.3081460278481</v>
      </c>
      <c r="L1043" s="24">
        <v>-2185.3081460278481</v>
      </c>
      <c r="M1043" s="24">
        <v>0</v>
      </c>
      <c r="N1043" s="24">
        <v>0</v>
      </c>
      <c r="O1043" s="24">
        <v>-2185.3081460278481</v>
      </c>
      <c r="P1043" s="24">
        <v>0</v>
      </c>
      <c r="Q1043" s="24">
        <v>0.21936633372388314</v>
      </c>
      <c r="R1043" s="24">
        <v>-0.21936633372388314</v>
      </c>
      <c r="S1043" s="24">
        <v>0</v>
      </c>
      <c r="T1043" s="24">
        <v>0</v>
      </c>
      <c r="U1043" s="24">
        <v>0</v>
      </c>
      <c r="V1043" s="24">
        <v>0</v>
      </c>
      <c r="W1043" s="24">
        <v>0</v>
      </c>
      <c r="X1043" s="24">
        <v>0</v>
      </c>
      <c r="Y1043" s="24">
        <v>0</v>
      </c>
      <c r="Z1043" s="24">
        <v>0</v>
      </c>
      <c r="AA1043" s="24">
        <v>1529.7157022194936</v>
      </c>
      <c r="AB1043" s="24">
        <v>-1529.7157022194933</v>
      </c>
      <c r="AC1043" s="24">
        <v>0</v>
      </c>
      <c r="AD1043" s="24">
        <v>0</v>
      </c>
      <c r="AE1043" s="24">
        <v>-1529.7157022194933</v>
      </c>
      <c r="AF1043" s="24">
        <v>0</v>
      </c>
      <c r="AG1043" s="24">
        <v>0.21936633372388314</v>
      </c>
      <c r="AH1043" s="24">
        <v>-0.21936633372388314</v>
      </c>
      <c r="AI1043" s="24">
        <v>0</v>
      </c>
      <c r="AJ1043" s="24">
        <v>0</v>
      </c>
      <c r="AK1043" s="24">
        <v>0</v>
      </c>
      <c r="AL1043" s="24">
        <v>0</v>
      </c>
      <c r="AM1043" s="24">
        <v>0</v>
      </c>
      <c r="AN1043" s="24">
        <v>0</v>
      </c>
      <c r="AO1043" s="24">
        <v>0</v>
      </c>
      <c r="AP1043" s="24">
        <v>0</v>
      </c>
      <c r="AQ1043" s="24">
        <v>655.59244380835457</v>
      </c>
      <c r="AR1043" s="24">
        <v>-655.5924438083548</v>
      </c>
      <c r="AS1043" s="24">
        <v>0</v>
      </c>
      <c r="AT1043" s="24">
        <v>0</v>
      </c>
      <c r="AU1043" s="24">
        <v>-655.5924438083548</v>
      </c>
      <c r="AV1043" s="24">
        <v>0</v>
      </c>
      <c r="AW1043" s="24">
        <v>0</v>
      </c>
      <c r="AX1043" s="24">
        <v>0</v>
      </c>
      <c r="AY1043" s="24">
        <v>0</v>
      </c>
      <c r="AZ1043" s="24">
        <v>0</v>
      </c>
      <c r="BA1043" s="24">
        <v>0</v>
      </c>
      <c r="BB1043" s="24">
        <v>-0.21936633372388314</v>
      </c>
      <c r="BC1043" s="24">
        <v>0</v>
      </c>
      <c r="BD1043" s="24">
        <v>-0.21936633372388314</v>
      </c>
      <c r="BE1043" s="24">
        <v>0</v>
      </c>
      <c r="BF1043" s="24">
        <v>0</v>
      </c>
      <c r="BG1043" s="24">
        <v>0</v>
      </c>
      <c r="BH1043" s="24">
        <v>0</v>
      </c>
      <c r="BI1043" s="24">
        <v>0</v>
      </c>
      <c r="BJ1043" s="24">
        <v>0</v>
      </c>
      <c r="BK1043" s="24">
        <v>0</v>
      </c>
      <c r="BL1043" s="24">
        <v>0</v>
      </c>
    </row>
    <row r="1044" spans="1:64" x14ac:dyDescent="0.25">
      <c r="A1044" t="s">
        <v>5124</v>
      </c>
      <c r="B1044">
        <v>79</v>
      </c>
      <c r="C1044">
        <v>3</v>
      </c>
      <c r="D1044">
        <v>7</v>
      </c>
      <c r="E1044" s="24">
        <v>0</v>
      </c>
      <c r="F1044" s="24">
        <v>0</v>
      </c>
      <c r="G1044" s="24">
        <v>0</v>
      </c>
      <c r="H1044" s="24">
        <v>0</v>
      </c>
      <c r="I1044" s="24">
        <v>0</v>
      </c>
      <c r="J1044" s="24">
        <v>0</v>
      </c>
      <c r="K1044" s="24">
        <v>1686.4170590080321</v>
      </c>
      <c r="L1044" s="24">
        <v>-1686.4170590080321</v>
      </c>
      <c r="M1044" s="24">
        <v>0</v>
      </c>
      <c r="N1044" s="24">
        <v>0</v>
      </c>
      <c r="O1044" s="24">
        <v>-1686.4170590080321</v>
      </c>
      <c r="P1044" s="24">
        <v>0</v>
      </c>
      <c r="Q1044" s="24">
        <v>0.15717481705814862</v>
      </c>
      <c r="R1044" s="24">
        <v>-0.15717481705814862</v>
      </c>
      <c r="S1044" s="24">
        <v>0</v>
      </c>
      <c r="T1044" s="24">
        <v>0</v>
      </c>
      <c r="U1044" s="24">
        <v>0</v>
      </c>
      <c r="V1044" s="24">
        <v>0</v>
      </c>
      <c r="W1044" s="24">
        <v>0</v>
      </c>
      <c r="X1044" s="24">
        <v>0</v>
      </c>
      <c r="Y1044" s="24">
        <v>0</v>
      </c>
      <c r="Z1044" s="24">
        <v>0</v>
      </c>
      <c r="AA1044" s="24">
        <v>1180.4919413056223</v>
      </c>
      <c r="AB1044" s="24">
        <v>-1180.4919413056223</v>
      </c>
      <c r="AC1044" s="24">
        <v>0</v>
      </c>
      <c r="AD1044" s="24">
        <v>0</v>
      </c>
      <c r="AE1044" s="24">
        <v>-1180.4919413056223</v>
      </c>
      <c r="AF1044" s="24">
        <v>0</v>
      </c>
      <c r="AG1044" s="24">
        <v>0.15717481705814862</v>
      </c>
      <c r="AH1044" s="24">
        <v>-0.15717481705814862</v>
      </c>
      <c r="AI1044" s="24">
        <v>0</v>
      </c>
      <c r="AJ1044" s="24">
        <v>0</v>
      </c>
      <c r="AK1044" s="24">
        <v>0</v>
      </c>
      <c r="AL1044" s="24">
        <v>0</v>
      </c>
      <c r="AM1044" s="24">
        <v>0</v>
      </c>
      <c r="AN1044" s="24">
        <v>0</v>
      </c>
      <c r="AO1044" s="24">
        <v>0</v>
      </c>
      <c r="AP1044" s="24">
        <v>0</v>
      </c>
      <c r="AQ1044" s="24">
        <v>505.92511770240981</v>
      </c>
      <c r="AR1044" s="24">
        <v>-505.92511770240981</v>
      </c>
      <c r="AS1044" s="24">
        <v>0</v>
      </c>
      <c r="AT1044" s="24">
        <v>0</v>
      </c>
      <c r="AU1044" s="24">
        <v>-505.92511770240981</v>
      </c>
      <c r="AV1044" s="24">
        <v>0</v>
      </c>
      <c r="AW1044" s="24">
        <v>0</v>
      </c>
      <c r="AX1044" s="24">
        <v>0</v>
      </c>
      <c r="AY1044" s="24">
        <v>0</v>
      </c>
      <c r="AZ1044" s="24">
        <v>0</v>
      </c>
      <c r="BA1044" s="24">
        <v>0</v>
      </c>
      <c r="BB1044" s="24">
        <v>-0.15717481705814862</v>
      </c>
      <c r="BC1044" s="24">
        <v>0</v>
      </c>
      <c r="BD1044" s="24">
        <v>-0.15717481705814862</v>
      </c>
      <c r="BE1044" s="24">
        <v>0</v>
      </c>
      <c r="BF1044" s="24">
        <v>0</v>
      </c>
      <c r="BG1044" s="24">
        <v>0</v>
      </c>
      <c r="BH1044" s="24">
        <v>0</v>
      </c>
      <c r="BI1044" s="24">
        <v>0</v>
      </c>
      <c r="BJ1044" s="24">
        <v>0</v>
      </c>
      <c r="BK1044" s="24">
        <v>0</v>
      </c>
      <c r="BL1044" s="24">
        <v>0</v>
      </c>
    </row>
    <row r="1045" spans="1:64" x14ac:dyDescent="0.25">
      <c r="A1045" t="s">
        <v>5124</v>
      </c>
      <c r="B1045">
        <v>80</v>
      </c>
      <c r="C1045">
        <v>3</v>
      </c>
      <c r="D1045">
        <v>7</v>
      </c>
      <c r="E1045" s="24">
        <v>0</v>
      </c>
      <c r="F1045" s="24">
        <v>0</v>
      </c>
      <c r="G1045" s="24">
        <v>0</v>
      </c>
      <c r="H1045" s="24">
        <v>0</v>
      </c>
      <c r="I1045" s="24">
        <v>0</v>
      </c>
      <c r="J1045" s="24">
        <v>0</v>
      </c>
      <c r="K1045" s="24">
        <v>1305.1051305569708</v>
      </c>
      <c r="L1045" s="24">
        <v>-1305.1051305569708</v>
      </c>
      <c r="M1045" s="24">
        <v>0</v>
      </c>
      <c r="N1045" s="24">
        <v>0</v>
      </c>
      <c r="O1045" s="24">
        <v>-1305.1051305569708</v>
      </c>
      <c r="P1045" s="24">
        <v>0</v>
      </c>
      <c r="Q1045" s="24">
        <v>0.11302270846681495</v>
      </c>
      <c r="R1045" s="24">
        <v>-0.11302270846681495</v>
      </c>
      <c r="S1045" s="24">
        <v>0</v>
      </c>
      <c r="T1045" s="24">
        <v>0</v>
      </c>
      <c r="U1045" s="24">
        <v>0</v>
      </c>
      <c r="V1045" s="24">
        <v>0</v>
      </c>
      <c r="W1045" s="24">
        <v>0</v>
      </c>
      <c r="X1045" s="24">
        <v>0</v>
      </c>
      <c r="Y1045" s="24">
        <v>0</v>
      </c>
      <c r="Z1045" s="24">
        <v>0</v>
      </c>
      <c r="AA1045" s="24">
        <v>913.57359138987954</v>
      </c>
      <c r="AB1045" s="24">
        <v>-913.57359138987977</v>
      </c>
      <c r="AC1045" s="24">
        <v>0</v>
      </c>
      <c r="AD1045" s="24">
        <v>0</v>
      </c>
      <c r="AE1045" s="24">
        <v>-913.57359138987977</v>
      </c>
      <c r="AF1045" s="24">
        <v>0</v>
      </c>
      <c r="AG1045" s="24">
        <v>0.11302270846681495</v>
      </c>
      <c r="AH1045" s="24">
        <v>-0.11302270846681495</v>
      </c>
      <c r="AI1045" s="24">
        <v>0</v>
      </c>
      <c r="AJ1045" s="24">
        <v>0</v>
      </c>
      <c r="AK1045" s="24">
        <v>0</v>
      </c>
      <c r="AL1045" s="24">
        <v>0</v>
      </c>
      <c r="AM1045" s="24">
        <v>0</v>
      </c>
      <c r="AN1045" s="24">
        <v>0</v>
      </c>
      <c r="AO1045" s="24">
        <v>0</v>
      </c>
      <c r="AP1045" s="24">
        <v>0</v>
      </c>
      <c r="AQ1045" s="24">
        <v>391.5315391670913</v>
      </c>
      <c r="AR1045" s="24">
        <v>-391.53153916709107</v>
      </c>
      <c r="AS1045" s="24">
        <v>0</v>
      </c>
      <c r="AT1045" s="24">
        <v>0</v>
      </c>
      <c r="AU1045" s="24">
        <v>-391.53153916709107</v>
      </c>
      <c r="AV1045" s="24">
        <v>0</v>
      </c>
      <c r="AW1045" s="24">
        <v>0</v>
      </c>
      <c r="AX1045" s="24">
        <v>0</v>
      </c>
      <c r="AY1045" s="24">
        <v>0</v>
      </c>
      <c r="AZ1045" s="24">
        <v>0</v>
      </c>
      <c r="BA1045" s="24">
        <v>0</v>
      </c>
      <c r="BB1045" s="24">
        <v>-0.11302270846681495</v>
      </c>
      <c r="BC1045" s="24">
        <v>0</v>
      </c>
      <c r="BD1045" s="24">
        <v>-0.11302270846681495</v>
      </c>
      <c r="BE1045" s="24">
        <v>0</v>
      </c>
      <c r="BF1045" s="24">
        <v>0</v>
      </c>
      <c r="BG1045" s="24">
        <v>0</v>
      </c>
      <c r="BH1045" s="24">
        <v>0</v>
      </c>
      <c r="BI1045" s="24">
        <v>0</v>
      </c>
      <c r="BJ1045" s="24">
        <v>0</v>
      </c>
      <c r="BK1045" s="24">
        <v>0</v>
      </c>
      <c r="BL1045" s="24">
        <v>0</v>
      </c>
    </row>
    <row r="1046" spans="1:64" x14ac:dyDescent="0.25">
      <c r="A1046" t="s">
        <v>5124</v>
      </c>
      <c r="B1046">
        <v>81</v>
      </c>
      <c r="C1046">
        <v>3</v>
      </c>
      <c r="D1046">
        <v>7</v>
      </c>
      <c r="E1046" s="24">
        <v>0</v>
      </c>
      <c r="F1046" s="24">
        <v>0</v>
      </c>
      <c r="G1046" s="24">
        <v>0</v>
      </c>
      <c r="H1046" s="24">
        <v>0</v>
      </c>
      <c r="I1046" s="24">
        <v>0</v>
      </c>
      <c r="J1046" s="24">
        <v>0</v>
      </c>
      <c r="K1046" s="24">
        <v>1012.6946162525564</v>
      </c>
      <c r="L1046" s="24">
        <v>-1012.6946162525564</v>
      </c>
      <c r="M1046" s="24">
        <v>0</v>
      </c>
      <c r="N1046" s="24">
        <v>0</v>
      </c>
      <c r="O1046" s="24">
        <v>-1012.6946162525564</v>
      </c>
      <c r="P1046" s="24">
        <v>0</v>
      </c>
      <c r="Q1046" s="24">
        <v>8.1549587770496146E-2</v>
      </c>
      <c r="R1046" s="24">
        <v>-8.1549587770496146E-2</v>
      </c>
      <c r="S1046" s="24">
        <v>0</v>
      </c>
      <c r="T1046" s="24">
        <v>0</v>
      </c>
      <c r="U1046" s="24">
        <v>0</v>
      </c>
      <c r="V1046" s="24">
        <v>0</v>
      </c>
      <c r="W1046" s="24">
        <v>0</v>
      </c>
      <c r="X1046" s="24">
        <v>0</v>
      </c>
      <c r="Y1046" s="24">
        <v>0</v>
      </c>
      <c r="Z1046" s="24">
        <v>0</v>
      </c>
      <c r="AA1046" s="24">
        <v>708.88623137678951</v>
      </c>
      <c r="AB1046" s="24">
        <v>-708.88623137678951</v>
      </c>
      <c r="AC1046" s="24">
        <v>0</v>
      </c>
      <c r="AD1046" s="24">
        <v>0</v>
      </c>
      <c r="AE1046" s="24">
        <v>-708.88623137678951</v>
      </c>
      <c r="AF1046" s="24">
        <v>0</v>
      </c>
      <c r="AG1046" s="24">
        <v>8.1549587770496146E-2</v>
      </c>
      <c r="AH1046" s="24">
        <v>-8.1549587770496146E-2</v>
      </c>
      <c r="AI1046" s="24">
        <v>0</v>
      </c>
      <c r="AJ1046" s="24">
        <v>0</v>
      </c>
      <c r="AK1046" s="24">
        <v>0</v>
      </c>
      <c r="AL1046" s="24">
        <v>0</v>
      </c>
      <c r="AM1046" s="24">
        <v>0</v>
      </c>
      <c r="AN1046" s="24">
        <v>0</v>
      </c>
      <c r="AO1046" s="24">
        <v>0</v>
      </c>
      <c r="AP1046" s="24">
        <v>0</v>
      </c>
      <c r="AQ1046" s="24">
        <v>303.80838487576693</v>
      </c>
      <c r="AR1046" s="24">
        <v>-303.80838487576693</v>
      </c>
      <c r="AS1046" s="24">
        <v>0</v>
      </c>
      <c r="AT1046" s="24">
        <v>0</v>
      </c>
      <c r="AU1046" s="24">
        <v>-303.80838487576693</v>
      </c>
      <c r="AV1046" s="24">
        <v>0</v>
      </c>
      <c r="AW1046" s="24">
        <v>0</v>
      </c>
      <c r="AX1046" s="24">
        <v>0</v>
      </c>
      <c r="AY1046" s="24">
        <v>0</v>
      </c>
      <c r="AZ1046" s="24">
        <v>0</v>
      </c>
      <c r="BA1046" s="24">
        <v>0</v>
      </c>
      <c r="BB1046" s="24">
        <v>-8.1549587770496146E-2</v>
      </c>
      <c r="BC1046" s="24">
        <v>0</v>
      </c>
      <c r="BD1046" s="24">
        <v>-8.1549587770496146E-2</v>
      </c>
      <c r="BE1046" s="24">
        <v>0</v>
      </c>
      <c r="BF1046" s="24">
        <v>0</v>
      </c>
      <c r="BG1046" s="24">
        <v>0</v>
      </c>
      <c r="BH1046" s="24">
        <v>0</v>
      </c>
      <c r="BI1046" s="24">
        <v>0</v>
      </c>
      <c r="BJ1046" s="24">
        <v>0</v>
      </c>
      <c r="BK1046" s="24">
        <v>0</v>
      </c>
      <c r="BL1046" s="24">
        <v>0</v>
      </c>
    </row>
    <row r="1047" spans="1:64" x14ac:dyDescent="0.25">
      <c r="A1047" t="s">
        <v>5124</v>
      </c>
      <c r="B1047">
        <v>82</v>
      </c>
      <c r="C1047">
        <v>4</v>
      </c>
      <c r="D1047">
        <v>7</v>
      </c>
      <c r="E1047" s="24">
        <v>0</v>
      </c>
      <c r="F1047" s="24">
        <v>0</v>
      </c>
      <c r="G1047" s="24">
        <v>0</v>
      </c>
      <c r="H1047" s="24">
        <v>0</v>
      </c>
      <c r="I1047" s="24">
        <v>0</v>
      </c>
      <c r="J1047" s="24">
        <v>0</v>
      </c>
      <c r="K1047" s="24">
        <v>787.76449801772833</v>
      </c>
      <c r="L1047" s="24">
        <v>-787.76449801772833</v>
      </c>
      <c r="M1047" s="24">
        <v>0</v>
      </c>
      <c r="N1047" s="24">
        <v>0</v>
      </c>
      <c r="O1047" s="24">
        <v>-787.76449801772833</v>
      </c>
      <c r="P1047" s="24">
        <v>0</v>
      </c>
      <c r="Q1047" s="24">
        <v>5.9028944338024303E-2</v>
      </c>
      <c r="R1047" s="24">
        <v>-5.9028944338024303E-2</v>
      </c>
      <c r="S1047" s="24">
        <v>0</v>
      </c>
      <c r="T1047" s="24">
        <v>0</v>
      </c>
      <c r="U1047" s="24">
        <v>0</v>
      </c>
      <c r="V1047" s="24">
        <v>0</v>
      </c>
      <c r="W1047" s="24">
        <v>0</v>
      </c>
      <c r="X1047" s="24">
        <v>0</v>
      </c>
      <c r="Y1047" s="24">
        <v>0</v>
      </c>
      <c r="Z1047" s="24">
        <v>0</v>
      </c>
      <c r="AA1047" s="24">
        <v>551.43514861240976</v>
      </c>
      <c r="AB1047" s="24">
        <v>-551.43514861240988</v>
      </c>
      <c r="AC1047" s="24">
        <v>0</v>
      </c>
      <c r="AD1047" s="24">
        <v>0</v>
      </c>
      <c r="AE1047" s="24">
        <v>-551.43514861240988</v>
      </c>
      <c r="AF1047" s="24">
        <v>0</v>
      </c>
      <c r="AG1047" s="24">
        <v>5.9028944338024303E-2</v>
      </c>
      <c r="AH1047" s="24">
        <v>-5.9028944338024303E-2</v>
      </c>
      <c r="AI1047" s="24">
        <v>0</v>
      </c>
      <c r="AJ1047" s="24">
        <v>0</v>
      </c>
      <c r="AK1047" s="24">
        <v>0</v>
      </c>
      <c r="AL1047" s="24">
        <v>0</v>
      </c>
      <c r="AM1047" s="24">
        <v>0</v>
      </c>
      <c r="AN1047" s="24">
        <v>0</v>
      </c>
      <c r="AO1047" s="24">
        <v>0</v>
      </c>
      <c r="AP1047" s="24">
        <v>0</v>
      </c>
      <c r="AQ1047" s="24">
        <v>236.32934940531857</v>
      </c>
      <c r="AR1047" s="24">
        <v>-236.32934940531845</v>
      </c>
      <c r="AS1047" s="24">
        <v>0</v>
      </c>
      <c r="AT1047" s="24">
        <v>0</v>
      </c>
      <c r="AU1047" s="24">
        <v>-236.32934940531845</v>
      </c>
      <c r="AV1047" s="24">
        <v>0</v>
      </c>
      <c r="AW1047" s="24">
        <v>0</v>
      </c>
      <c r="AX1047" s="24">
        <v>0</v>
      </c>
      <c r="AY1047" s="24">
        <v>0</v>
      </c>
      <c r="AZ1047" s="24">
        <v>0</v>
      </c>
      <c r="BA1047" s="24">
        <v>0</v>
      </c>
      <c r="BB1047" s="24">
        <v>-5.9028944338024303E-2</v>
      </c>
      <c r="BC1047" s="24">
        <v>0</v>
      </c>
      <c r="BD1047" s="24">
        <v>-5.9028944338024303E-2</v>
      </c>
      <c r="BE1047" s="24">
        <v>0</v>
      </c>
      <c r="BF1047" s="24">
        <v>0</v>
      </c>
      <c r="BG1047" s="24">
        <v>0</v>
      </c>
      <c r="BH1047" s="24">
        <v>0</v>
      </c>
      <c r="BI1047" s="24">
        <v>0</v>
      </c>
      <c r="BJ1047" s="24">
        <v>0</v>
      </c>
      <c r="BK1047" s="24">
        <v>0</v>
      </c>
      <c r="BL1047" s="24">
        <v>0</v>
      </c>
    </row>
    <row r="1048" spans="1:64" x14ac:dyDescent="0.25">
      <c r="A1048" t="s">
        <v>5124</v>
      </c>
      <c r="B1048">
        <v>83</v>
      </c>
      <c r="C1048">
        <v>4</v>
      </c>
      <c r="D1048">
        <v>7</v>
      </c>
      <c r="E1048" s="24">
        <v>0</v>
      </c>
      <c r="F1048" s="24">
        <v>0</v>
      </c>
      <c r="G1048" s="24">
        <v>0</v>
      </c>
      <c r="H1048" s="24">
        <v>0</v>
      </c>
      <c r="I1048" s="24">
        <v>0</v>
      </c>
      <c r="J1048" s="24">
        <v>0</v>
      </c>
      <c r="K1048" s="24">
        <v>614.24060999602079</v>
      </c>
      <c r="L1048" s="24">
        <v>-614.24060999602079</v>
      </c>
      <c r="M1048" s="24">
        <v>0</v>
      </c>
      <c r="N1048" s="24">
        <v>0</v>
      </c>
      <c r="O1048" s="24">
        <v>-614.24060999602079</v>
      </c>
      <c r="P1048" s="24">
        <v>0</v>
      </c>
      <c r="Q1048" s="24">
        <v>4.285663953578478E-2</v>
      </c>
      <c r="R1048" s="24">
        <v>-4.285663953578478E-2</v>
      </c>
      <c r="S1048" s="24">
        <v>0</v>
      </c>
      <c r="T1048" s="24">
        <v>0</v>
      </c>
      <c r="U1048" s="24">
        <v>0</v>
      </c>
      <c r="V1048" s="24">
        <v>0</v>
      </c>
      <c r="W1048" s="24">
        <v>0</v>
      </c>
      <c r="X1048" s="24">
        <v>0</v>
      </c>
      <c r="Y1048" s="24">
        <v>0</v>
      </c>
      <c r="Z1048" s="24">
        <v>0</v>
      </c>
      <c r="AA1048" s="24">
        <v>429.96842699721452</v>
      </c>
      <c r="AB1048" s="24">
        <v>-429.96842699721469</v>
      </c>
      <c r="AC1048" s="24">
        <v>0</v>
      </c>
      <c r="AD1048" s="24">
        <v>0</v>
      </c>
      <c r="AE1048" s="24">
        <v>-429.96842699721469</v>
      </c>
      <c r="AF1048" s="24">
        <v>0</v>
      </c>
      <c r="AG1048" s="24">
        <v>4.285663953578478E-2</v>
      </c>
      <c r="AH1048" s="24">
        <v>-4.285663953578478E-2</v>
      </c>
      <c r="AI1048" s="24">
        <v>0</v>
      </c>
      <c r="AJ1048" s="24">
        <v>0</v>
      </c>
      <c r="AK1048" s="24">
        <v>0</v>
      </c>
      <c r="AL1048" s="24">
        <v>0</v>
      </c>
      <c r="AM1048" s="24">
        <v>0</v>
      </c>
      <c r="AN1048" s="24">
        <v>0</v>
      </c>
      <c r="AO1048" s="24">
        <v>0</v>
      </c>
      <c r="AP1048" s="24">
        <v>0</v>
      </c>
      <c r="AQ1048" s="24">
        <v>184.27218299880627</v>
      </c>
      <c r="AR1048" s="24">
        <v>-184.2721829988061</v>
      </c>
      <c r="AS1048" s="24">
        <v>0</v>
      </c>
      <c r="AT1048" s="24">
        <v>0</v>
      </c>
      <c r="AU1048" s="24">
        <v>-184.2721829988061</v>
      </c>
      <c r="AV1048" s="24">
        <v>0</v>
      </c>
      <c r="AW1048" s="24">
        <v>0</v>
      </c>
      <c r="AX1048" s="24">
        <v>0</v>
      </c>
      <c r="AY1048" s="24">
        <v>0</v>
      </c>
      <c r="AZ1048" s="24">
        <v>0</v>
      </c>
      <c r="BA1048" s="24">
        <v>0</v>
      </c>
      <c r="BB1048" s="24">
        <v>-4.285663953578478E-2</v>
      </c>
      <c r="BC1048" s="24">
        <v>0</v>
      </c>
      <c r="BD1048" s="24">
        <v>-4.285663953578478E-2</v>
      </c>
      <c r="BE1048" s="24">
        <v>0</v>
      </c>
      <c r="BF1048" s="24">
        <v>0</v>
      </c>
      <c r="BG1048" s="24">
        <v>0</v>
      </c>
      <c r="BH1048" s="24">
        <v>0</v>
      </c>
      <c r="BI1048" s="24">
        <v>0</v>
      </c>
      <c r="BJ1048" s="24">
        <v>0</v>
      </c>
      <c r="BK1048" s="24">
        <v>0</v>
      </c>
      <c r="BL1048" s="24">
        <v>0</v>
      </c>
    </row>
    <row r="1049" spans="1:64" x14ac:dyDescent="0.25">
      <c r="A1049" t="s">
        <v>5124</v>
      </c>
      <c r="B1049">
        <v>84</v>
      </c>
      <c r="C1049">
        <v>4</v>
      </c>
      <c r="D1049">
        <v>7</v>
      </c>
      <c r="E1049" s="24">
        <v>0</v>
      </c>
      <c r="F1049" s="24">
        <v>0</v>
      </c>
      <c r="G1049" s="24">
        <v>0</v>
      </c>
      <c r="H1049" s="24">
        <v>0</v>
      </c>
      <c r="I1049" s="24">
        <v>0</v>
      </c>
      <c r="J1049" s="24">
        <v>0</v>
      </c>
      <c r="K1049" s="24">
        <v>480.0098125115037</v>
      </c>
      <c r="L1049" s="24">
        <v>-480.0098125115037</v>
      </c>
      <c r="M1049" s="24">
        <v>0</v>
      </c>
      <c r="N1049" s="24">
        <v>0</v>
      </c>
      <c r="O1049" s="24">
        <v>-480.0098125115037</v>
      </c>
      <c r="P1049" s="24">
        <v>0</v>
      </c>
      <c r="Q1049" s="24">
        <v>3.1204072040054598E-2</v>
      </c>
      <c r="R1049" s="24">
        <v>-3.1204072040054598E-2</v>
      </c>
      <c r="S1049" s="24">
        <v>0</v>
      </c>
      <c r="T1049" s="24">
        <v>0</v>
      </c>
      <c r="U1049" s="24">
        <v>0</v>
      </c>
      <c r="V1049" s="24">
        <v>0</v>
      </c>
      <c r="W1049" s="24">
        <v>0</v>
      </c>
      <c r="X1049" s="24">
        <v>0</v>
      </c>
      <c r="Y1049" s="24">
        <v>0</v>
      </c>
      <c r="Z1049" s="24">
        <v>0</v>
      </c>
      <c r="AA1049" s="24">
        <v>336.00686875805258</v>
      </c>
      <c r="AB1049" s="24">
        <v>-336.00686875805241</v>
      </c>
      <c r="AC1049" s="24">
        <v>0</v>
      </c>
      <c r="AD1049" s="24">
        <v>0</v>
      </c>
      <c r="AE1049" s="24">
        <v>-336.00686875805241</v>
      </c>
      <c r="AF1049" s="24">
        <v>0</v>
      </c>
      <c r="AG1049" s="24">
        <v>3.1204072040054598E-2</v>
      </c>
      <c r="AH1049" s="24">
        <v>-3.1204072040054598E-2</v>
      </c>
      <c r="AI1049" s="24">
        <v>0</v>
      </c>
      <c r="AJ1049" s="24">
        <v>0</v>
      </c>
      <c r="AK1049" s="24">
        <v>0</v>
      </c>
      <c r="AL1049" s="24">
        <v>0</v>
      </c>
      <c r="AM1049" s="24">
        <v>0</v>
      </c>
      <c r="AN1049" s="24">
        <v>0</v>
      </c>
      <c r="AO1049" s="24">
        <v>0</v>
      </c>
      <c r="AP1049" s="24">
        <v>0</v>
      </c>
      <c r="AQ1049" s="24">
        <v>144.00294375345112</v>
      </c>
      <c r="AR1049" s="24">
        <v>-144.00294375345129</v>
      </c>
      <c r="AS1049" s="24">
        <v>0</v>
      </c>
      <c r="AT1049" s="24">
        <v>0</v>
      </c>
      <c r="AU1049" s="24">
        <v>-144.00294375345129</v>
      </c>
      <c r="AV1049" s="24">
        <v>0</v>
      </c>
      <c r="AW1049" s="24">
        <v>0</v>
      </c>
      <c r="AX1049" s="24">
        <v>0</v>
      </c>
      <c r="AY1049" s="24">
        <v>0</v>
      </c>
      <c r="AZ1049" s="24">
        <v>0</v>
      </c>
      <c r="BA1049" s="24">
        <v>0</v>
      </c>
      <c r="BB1049" s="24">
        <v>-3.1204072040054598E-2</v>
      </c>
      <c r="BC1049" s="24">
        <v>0</v>
      </c>
      <c r="BD1049" s="24">
        <v>-3.1204072040054598E-2</v>
      </c>
      <c r="BE1049" s="24">
        <v>0</v>
      </c>
      <c r="BF1049" s="24">
        <v>0</v>
      </c>
      <c r="BG1049" s="24">
        <v>0</v>
      </c>
      <c r="BH1049" s="24">
        <v>0</v>
      </c>
      <c r="BI1049" s="24">
        <v>0</v>
      </c>
      <c r="BJ1049" s="24">
        <v>0</v>
      </c>
      <c r="BK1049" s="24">
        <v>0</v>
      </c>
      <c r="BL1049" s="24">
        <v>0</v>
      </c>
    </row>
    <row r="1050" spans="1:64" x14ac:dyDescent="0.25">
      <c r="A1050" t="s">
        <v>5124</v>
      </c>
      <c r="B1050">
        <v>85</v>
      </c>
      <c r="C1050">
        <v>1</v>
      </c>
      <c r="D1050">
        <v>8</v>
      </c>
      <c r="E1050" s="24">
        <v>0</v>
      </c>
      <c r="F1050" s="24">
        <v>0</v>
      </c>
      <c r="G1050" s="24">
        <v>0</v>
      </c>
      <c r="H1050" s="24">
        <v>0</v>
      </c>
      <c r="I1050" s="24">
        <v>0</v>
      </c>
      <c r="J1050" s="24">
        <v>0</v>
      </c>
      <c r="K1050" s="24">
        <v>375.90798225998878</v>
      </c>
      <c r="L1050" s="24">
        <v>-375.90798225998878</v>
      </c>
      <c r="M1050" s="24">
        <v>0</v>
      </c>
      <c r="N1050" s="24">
        <v>0</v>
      </c>
      <c r="O1050" s="24">
        <v>-375.90798225998878</v>
      </c>
      <c r="P1050" s="24">
        <v>0</v>
      </c>
      <c r="Q1050" s="24">
        <v>2.2781442361520021E-2</v>
      </c>
      <c r="R1050" s="24">
        <v>-2.2781442361520021E-2</v>
      </c>
      <c r="S1050" s="24">
        <v>0</v>
      </c>
      <c r="T1050" s="24">
        <v>0</v>
      </c>
      <c r="U1050" s="24">
        <v>0</v>
      </c>
      <c r="V1050" s="24">
        <v>0</v>
      </c>
      <c r="W1050" s="24">
        <v>0</v>
      </c>
      <c r="X1050" s="24">
        <v>0</v>
      </c>
      <c r="Y1050" s="24">
        <v>0</v>
      </c>
      <c r="Z1050" s="24">
        <v>0</v>
      </c>
      <c r="AA1050" s="24">
        <v>263.13558758199213</v>
      </c>
      <c r="AB1050" s="24">
        <v>-263.13558758199224</v>
      </c>
      <c r="AC1050" s="24">
        <v>0</v>
      </c>
      <c r="AD1050" s="24">
        <v>0</v>
      </c>
      <c r="AE1050" s="24">
        <v>-263.13558758199224</v>
      </c>
      <c r="AF1050" s="24">
        <v>0</v>
      </c>
      <c r="AG1050" s="24">
        <v>2.2781442361520021E-2</v>
      </c>
      <c r="AH1050" s="24">
        <v>-2.2781442361520021E-2</v>
      </c>
      <c r="AI1050" s="24">
        <v>0</v>
      </c>
      <c r="AJ1050" s="24">
        <v>0</v>
      </c>
      <c r="AK1050" s="24">
        <v>0</v>
      </c>
      <c r="AL1050" s="24">
        <v>0</v>
      </c>
      <c r="AM1050" s="24">
        <v>0</v>
      </c>
      <c r="AN1050" s="24">
        <v>0</v>
      </c>
      <c r="AO1050" s="24">
        <v>0</v>
      </c>
      <c r="AP1050" s="24">
        <v>0</v>
      </c>
      <c r="AQ1050" s="24">
        <v>112.77239467799666</v>
      </c>
      <c r="AR1050" s="24">
        <v>-112.77239467799654</v>
      </c>
      <c r="AS1050" s="24">
        <v>0</v>
      </c>
      <c r="AT1050" s="24">
        <v>0</v>
      </c>
      <c r="AU1050" s="24">
        <v>-112.77239467799654</v>
      </c>
      <c r="AV1050" s="24">
        <v>0</v>
      </c>
      <c r="AW1050" s="24">
        <v>0</v>
      </c>
      <c r="AX1050" s="24">
        <v>0</v>
      </c>
      <c r="AY1050" s="24">
        <v>0</v>
      </c>
      <c r="AZ1050" s="24">
        <v>0</v>
      </c>
      <c r="BA1050" s="24">
        <v>0</v>
      </c>
      <c r="BB1050" s="24">
        <v>-2.2781442361520021E-2</v>
      </c>
      <c r="BC1050" s="24">
        <v>0</v>
      </c>
      <c r="BD1050" s="24">
        <v>-2.2781442361520021E-2</v>
      </c>
      <c r="BE1050" s="24">
        <v>0</v>
      </c>
      <c r="BF1050" s="24">
        <v>0</v>
      </c>
      <c r="BG1050" s="24">
        <v>0</v>
      </c>
      <c r="BH1050" s="24">
        <v>0</v>
      </c>
      <c r="BI1050" s="24">
        <v>0</v>
      </c>
      <c r="BJ1050" s="24">
        <v>0</v>
      </c>
      <c r="BK1050" s="24">
        <v>0</v>
      </c>
      <c r="BL1050" s="24">
        <v>0</v>
      </c>
    </row>
    <row r="1051" spans="1:64" x14ac:dyDescent="0.25">
      <c r="A1051" t="s">
        <v>5124</v>
      </c>
      <c r="B1051">
        <v>86</v>
      </c>
      <c r="C1051">
        <v>1</v>
      </c>
      <c r="D1051">
        <v>8</v>
      </c>
      <c r="E1051" s="24">
        <v>0</v>
      </c>
      <c r="F1051" s="24">
        <v>0</v>
      </c>
      <c r="G1051" s="24">
        <v>0</v>
      </c>
      <c r="H1051" s="24">
        <v>0</v>
      </c>
      <c r="I1051" s="24">
        <v>0</v>
      </c>
      <c r="J1051" s="24">
        <v>0</v>
      </c>
      <c r="K1051" s="24">
        <v>294.97666063532233</v>
      </c>
      <c r="L1051" s="24">
        <v>-294.97666063532233</v>
      </c>
      <c r="M1051" s="24">
        <v>0</v>
      </c>
      <c r="N1051" s="24">
        <v>0</v>
      </c>
      <c r="O1051" s="24">
        <v>-294.97666063532233</v>
      </c>
      <c r="P1051" s="24">
        <v>0</v>
      </c>
      <c r="Q1051" s="24">
        <v>1.6675172983923403E-2</v>
      </c>
      <c r="R1051" s="24">
        <v>-1.6675172983923403E-2</v>
      </c>
      <c r="S1051" s="24">
        <v>0</v>
      </c>
      <c r="T1051" s="24">
        <v>0</v>
      </c>
      <c r="U1051" s="24">
        <v>0</v>
      </c>
      <c r="V1051" s="24">
        <v>0</v>
      </c>
      <c r="W1051" s="24">
        <v>0</v>
      </c>
      <c r="X1051" s="24">
        <v>0</v>
      </c>
      <c r="Y1051" s="24">
        <v>0</v>
      </c>
      <c r="Z1051" s="24">
        <v>0</v>
      </c>
      <c r="AA1051" s="24">
        <v>206.48366244472561</v>
      </c>
      <c r="AB1051" s="24">
        <v>-206.48366244472561</v>
      </c>
      <c r="AC1051" s="24">
        <v>0</v>
      </c>
      <c r="AD1051" s="24">
        <v>0</v>
      </c>
      <c r="AE1051" s="24">
        <v>-206.48366244472561</v>
      </c>
      <c r="AF1051" s="24">
        <v>0</v>
      </c>
      <c r="AG1051" s="24">
        <v>1.6675172983923403E-2</v>
      </c>
      <c r="AH1051" s="24">
        <v>-1.6675172983923403E-2</v>
      </c>
      <c r="AI1051" s="24">
        <v>0</v>
      </c>
      <c r="AJ1051" s="24">
        <v>0</v>
      </c>
      <c r="AK1051" s="24">
        <v>0</v>
      </c>
      <c r="AL1051" s="24">
        <v>0</v>
      </c>
      <c r="AM1051" s="24">
        <v>0</v>
      </c>
      <c r="AN1051" s="24">
        <v>0</v>
      </c>
      <c r="AO1051" s="24">
        <v>0</v>
      </c>
      <c r="AP1051" s="24">
        <v>0</v>
      </c>
      <c r="AQ1051" s="24">
        <v>88.492998190596722</v>
      </c>
      <c r="AR1051" s="24">
        <v>-88.492998190596722</v>
      </c>
      <c r="AS1051" s="24">
        <v>0</v>
      </c>
      <c r="AT1051" s="24">
        <v>0</v>
      </c>
      <c r="AU1051" s="24">
        <v>-88.492998190596722</v>
      </c>
      <c r="AV1051" s="24">
        <v>0</v>
      </c>
      <c r="AW1051" s="24">
        <v>0</v>
      </c>
      <c r="AX1051" s="24">
        <v>0</v>
      </c>
      <c r="AY1051" s="24">
        <v>0</v>
      </c>
      <c r="AZ1051" s="24">
        <v>0</v>
      </c>
      <c r="BA1051" s="24">
        <v>0</v>
      </c>
      <c r="BB1051" s="24">
        <v>-1.6675172983923403E-2</v>
      </c>
      <c r="BC1051" s="24">
        <v>0</v>
      </c>
      <c r="BD1051" s="24">
        <v>-1.6675172983923403E-2</v>
      </c>
      <c r="BE1051" s="24">
        <v>0</v>
      </c>
      <c r="BF1051" s="24">
        <v>0</v>
      </c>
      <c r="BG1051" s="24">
        <v>0</v>
      </c>
      <c r="BH1051" s="24">
        <v>0</v>
      </c>
      <c r="BI1051" s="24">
        <v>0</v>
      </c>
      <c r="BJ1051" s="24">
        <v>0</v>
      </c>
      <c r="BK1051" s="24">
        <v>0</v>
      </c>
      <c r="BL1051" s="24">
        <v>0</v>
      </c>
    </row>
    <row r="1052" spans="1:64" x14ac:dyDescent="0.25">
      <c r="A1052" t="s">
        <v>5124</v>
      </c>
      <c r="B1052">
        <v>87</v>
      </c>
      <c r="C1052">
        <v>1</v>
      </c>
      <c r="D1052">
        <v>8</v>
      </c>
      <c r="E1052" s="24">
        <v>0</v>
      </c>
      <c r="F1052" s="24">
        <v>0</v>
      </c>
      <c r="G1052" s="24">
        <v>0</v>
      </c>
      <c r="H1052" s="24">
        <v>0</v>
      </c>
      <c r="I1052" s="24">
        <v>0</v>
      </c>
      <c r="J1052" s="24">
        <v>0</v>
      </c>
      <c r="K1052" s="24">
        <v>231.91410607472062</v>
      </c>
      <c r="L1052" s="24">
        <v>-231.91410607472062</v>
      </c>
      <c r="M1052" s="24">
        <v>0</v>
      </c>
      <c r="N1052" s="24">
        <v>0</v>
      </c>
      <c r="O1052" s="24">
        <v>-231.91410607472062</v>
      </c>
      <c r="P1052" s="24">
        <v>0</v>
      </c>
      <c r="Q1052" s="24">
        <v>1.2235621173203981E-2</v>
      </c>
      <c r="R1052" s="24">
        <v>-1.2235621173203981E-2</v>
      </c>
      <c r="S1052" s="24">
        <v>0</v>
      </c>
      <c r="T1052" s="24">
        <v>0</v>
      </c>
      <c r="U1052" s="24">
        <v>0</v>
      </c>
      <c r="V1052" s="24">
        <v>0</v>
      </c>
      <c r="W1052" s="24">
        <v>0</v>
      </c>
      <c r="X1052" s="24">
        <v>0</v>
      </c>
      <c r="Y1052" s="24">
        <v>0</v>
      </c>
      <c r="Z1052" s="24">
        <v>0</v>
      </c>
      <c r="AA1052" s="24">
        <v>162.33987425230441</v>
      </c>
      <c r="AB1052" s="24">
        <v>-162.33987425230441</v>
      </c>
      <c r="AC1052" s="24">
        <v>0</v>
      </c>
      <c r="AD1052" s="24">
        <v>0</v>
      </c>
      <c r="AE1052" s="24">
        <v>-162.33987425230441</v>
      </c>
      <c r="AF1052" s="24">
        <v>0</v>
      </c>
      <c r="AG1052" s="24">
        <v>1.2235621173203981E-2</v>
      </c>
      <c r="AH1052" s="24">
        <v>-1.2235621173203981E-2</v>
      </c>
      <c r="AI1052" s="24">
        <v>0</v>
      </c>
      <c r="AJ1052" s="24">
        <v>0</v>
      </c>
      <c r="AK1052" s="24">
        <v>0</v>
      </c>
      <c r="AL1052" s="24">
        <v>0</v>
      </c>
      <c r="AM1052" s="24">
        <v>0</v>
      </c>
      <c r="AN1052" s="24">
        <v>0</v>
      </c>
      <c r="AO1052" s="24">
        <v>0</v>
      </c>
      <c r="AP1052" s="24">
        <v>0</v>
      </c>
      <c r="AQ1052" s="24">
        <v>69.574231822416209</v>
      </c>
      <c r="AR1052" s="24">
        <v>-69.574231822416209</v>
      </c>
      <c r="AS1052" s="24">
        <v>0</v>
      </c>
      <c r="AT1052" s="24">
        <v>0</v>
      </c>
      <c r="AU1052" s="24">
        <v>-69.574231822416209</v>
      </c>
      <c r="AV1052" s="24">
        <v>0</v>
      </c>
      <c r="AW1052" s="24">
        <v>0</v>
      </c>
      <c r="AX1052" s="24">
        <v>0</v>
      </c>
      <c r="AY1052" s="24">
        <v>0</v>
      </c>
      <c r="AZ1052" s="24">
        <v>0</v>
      </c>
      <c r="BA1052" s="24">
        <v>0</v>
      </c>
      <c r="BB1052" s="24">
        <v>-1.2235621173203981E-2</v>
      </c>
      <c r="BC1052" s="24">
        <v>0</v>
      </c>
      <c r="BD1052" s="24">
        <v>-1.2235621173203981E-2</v>
      </c>
      <c r="BE1052" s="24">
        <v>0</v>
      </c>
      <c r="BF1052" s="24">
        <v>0</v>
      </c>
      <c r="BG1052" s="24">
        <v>0</v>
      </c>
      <c r="BH1052" s="24">
        <v>0</v>
      </c>
      <c r="BI1052" s="24">
        <v>0</v>
      </c>
      <c r="BJ1052" s="24">
        <v>0</v>
      </c>
      <c r="BK1052" s="24">
        <v>0</v>
      </c>
      <c r="BL1052" s="24">
        <v>0</v>
      </c>
    </row>
    <row r="1053" spans="1:64" x14ac:dyDescent="0.25">
      <c r="A1053" t="s">
        <v>5124</v>
      </c>
      <c r="B1053">
        <v>88</v>
      </c>
      <c r="C1053">
        <v>2</v>
      </c>
      <c r="D1053">
        <v>8</v>
      </c>
      <c r="E1053" s="24">
        <v>0</v>
      </c>
      <c r="F1053" s="24">
        <v>0</v>
      </c>
      <c r="G1053" s="24">
        <v>0</v>
      </c>
      <c r="H1053" s="24">
        <v>0</v>
      </c>
      <c r="I1053" s="24">
        <v>0</v>
      </c>
      <c r="J1053" s="24">
        <v>0</v>
      </c>
      <c r="K1053" s="24">
        <v>182.66789989545941</v>
      </c>
      <c r="L1053" s="24">
        <v>-182.66789989545941</v>
      </c>
      <c r="M1053" s="24">
        <v>0</v>
      </c>
      <c r="N1053" s="24">
        <v>0</v>
      </c>
      <c r="O1053" s="24">
        <v>-182.66789989545941</v>
      </c>
      <c r="P1053" s="24">
        <v>0</v>
      </c>
      <c r="Q1053" s="24">
        <v>8.9991183176607592E-3</v>
      </c>
      <c r="R1053" s="24">
        <v>-8.9991183176607592E-3</v>
      </c>
      <c r="S1053" s="24">
        <v>0</v>
      </c>
      <c r="T1053" s="24">
        <v>0</v>
      </c>
      <c r="U1053" s="24">
        <v>0</v>
      </c>
      <c r="V1053" s="24">
        <v>0</v>
      </c>
      <c r="W1053" s="24">
        <v>0</v>
      </c>
      <c r="X1053" s="24">
        <v>0</v>
      </c>
      <c r="Y1053" s="24">
        <v>0</v>
      </c>
      <c r="Z1053" s="24">
        <v>0</v>
      </c>
      <c r="AA1053" s="24">
        <v>127.86752992682158</v>
      </c>
      <c r="AB1053" s="24">
        <v>-127.86752992682159</v>
      </c>
      <c r="AC1053" s="24">
        <v>0</v>
      </c>
      <c r="AD1053" s="24">
        <v>0</v>
      </c>
      <c r="AE1053" s="24">
        <v>-127.86752992682159</v>
      </c>
      <c r="AF1053" s="24">
        <v>0</v>
      </c>
      <c r="AG1053" s="24">
        <v>8.9991183176607592E-3</v>
      </c>
      <c r="AH1053" s="24">
        <v>-8.9991183176607592E-3</v>
      </c>
      <c r="AI1053" s="24">
        <v>0</v>
      </c>
      <c r="AJ1053" s="24">
        <v>0</v>
      </c>
      <c r="AK1053" s="24">
        <v>0</v>
      </c>
      <c r="AL1053" s="24">
        <v>0</v>
      </c>
      <c r="AM1053" s="24">
        <v>0</v>
      </c>
      <c r="AN1053" s="24">
        <v>0</v>
      </c>
      <c r="AO1053" s="24">
        <v>0</v>
      </c>
      <c r="AP1053" s="24">
        <v>0</v>
      </c>
      <c r="AQ1053" s="24">
        <v>54.800369968637838</v>
      </c>
      <c r="AR1053" s="24">
        <v>-54.800369968637824</v>
      </c>
      <c r="AS1053" s="24">
        <v>0</v>
      </c>
      <c r="AT1053" s="24">
        <v>0</v>
      </c>
      <c r="AU1053" s="24">
        <v>-54.800369968637824</v>
      </c>
      <c r="AV1053" s="24">
        <v>0</v>
      </c>
      <c r="AW1053" s="24">
        <v>0</v>
      </c>
      <c r="AX1053" s="24">
        <v>0</v>
      </c>
      <c r="AY1053" s="24">
        <v>0</v>
      </c>
      <c r="AZ1053" s="24">
        <v>0</v>
      </c>
      <c r="BA1053" s="24">
        <v>0</v>
      </c>
      <c r="BB1053" s="24">
        <v>-8.9991183176607592E-3</v>
      </c>
      <c r="BC1053" s="24">
        <v>0</v>
      </c>
      <c r="BD1053" s="24">
        <v>-8.9991183176607592E-3</v>
      </c>
      <c r="BE1053" s="24">
        <v>0</v>
      </c>
      <c r="BF1053" s="24">
        <v>0</v>
      </c>
      <c r="BG1053" s="24">
        <v>0</v>
      </c>
      <c r="BH1053" s="24">
        <v>0</v>
      </c>
      <c r="BI1053" s="24">
        <v>0</v>
      </c>
      <c r="BJ1053" s="24">
        <v>0</v>
      </c>
      <c r="BK1053" s="24">
        <v>0</v>
      </c>
      <c r="BL1053" s="24">
        <v>0</v>
      </c>
    </row>
    <row r="1054" spans="1:64" x14ac:dyDescent="0.25">
      <c r="A1054" t="s">
        <v>5124</v>
      </c>
      <c r="B1054">
        <v>89</v>
      </c>
      <c r="C1054">
        <v>2</v>
      </c>
      <c r="D1054">
        <v>8</v>
      </c>
      <c r="E1054" s="24">
        <v>0</v>
      </c>
      <c r="F1054" s="24">
        <v>0</v>
      </c>
      <c r="G1054" s="24">
        <v>0</v>
      </c>
      <c r="H1054" s="24">
        <v>0</v>
      </c>
      <c r="I1054" s="24">
        <v>0</v>
      </c>
      <c r="J1054" s="24">
        <v>0</v>
      </c>
      <c r="K1054" s="24">
        <v>144.13121643848717</v>
      </c>
      <c r="L1054" s="24">
        <v>-144.13121643848717</v>
      </c>
      <c r="M1054" s="24">
        <v>0</v>
      </c>
      <c r="N1054" s="24">
        <v>0</v>
      </c>
      <c r="O1054" s="24">
        <v>-144.13121643848717</v>
      </c>
      <c r="P1054" s="24">
        <v>0</v>
      </c>
      <c r="Q1054" s="24">
        <v>6.6335765122857993E-3</v>
      </c>
      <c r="R1054" s="24">
        <v>-6.6335765122857993E-3</v>
      </c>
      <c r="S1054" s="24">
        <v>0</v>
      </c>
      <c r="T1054" s="24">
        <v>0</v>
      </c>
      <c r="U1054" s="24">
        <v>0</v>
      </c>
      <c r="V1054" s="24">
        <v>0</v>
      </c>
      <c r="W1054" s="24">
        <v>0</v>
      </c>
      <c r="X1054" s="24">
        <v>0</v>
      </c>
      <c r="Y1054" s="24">
        <v>0</v>
      </c>
      <c r="Z1054" s="24">
        <v>0</v>
      </c>
      <c r="AA1054" s="24">
        <v>100.89185150694101</v>
      </c>
      <c r="AB1054" s="24">
        <v>-100.89185150694101</v>
      </c>
      <c r="AC1054" s="24">
        <v>0</v>
      </c>
      <c r="AD1054" s="24">
        <v>0</v>
      </c>
      <c r="AE1054" s="24">
        <v>-100.89185150694101</v>
      </c>
      <c r="AF1054" s="24">
        <v>0</v>
      </c>
      <c r="AG1054" s="24">
        <v>6.6335765122857993E-3</v>
      </c>
      <c r="AH1054" s="24">
        <v>-6.6335765122857993E-3</v>
      </c>
      <c r="AI1054" s="24">
        <v>0</v>
      </c>
      <c r="AJ1054" s="24">
        <v>0</v>
      </c>
      <c r="AK1054" s="24">
        <v>0</v>
      </c>
      <c r="AL1054" s="24">
        <v>0</v>
      </c>
      <c r="AM1054" s="24">
        <v>0</v>
      </c>
      <c r="AN1054" s="24">
        <v>0</v>
      </c>
      <c r="AO1054" s="24">
        <v>0</v>
      </c>
      <c r="AP1054" s="24">
        <v>0</v>
      </c>
      <c r="AQ1054" s="24">
        <v>43.239364931546163</v>
      </c>
      <c r="AR1054" s="24">
        <v>-43.239364931546163</v>
      </c>
      <c r="AS1054" s="24">
        <v>0</v>
      </c>
      <c r="AT1054" s="24">
        <v>0</v>
      </c>
      <c r="AU1054" s="24">
        <v>-43.239364931546163</v>
      </c>
      <c r="AV1054" s="24">
        <v>0</v>
      </c>
      <c r="AW1054" s="24">
        <v>0</v>
      </c>
      <c r="AX1054" s="24">
        <v>0</v>
      </c>
      <c r="AY1054" s="24">
        <v>0</v>
      </c>
      <c r="AZ1054" s="24">
        <v>0</v>
      </c>
      <c r="BA1054" s="24">
        <v>0</v>
      </c>
      <c r="BB1054" s="24">
        <v>-6.6335765122857993E-3</v>
      </c>
      <c r="BC1054" s="24">
        <v>0</v>
      </c>
      <c r="BD1054" s="24">
        <v>-6.6335765122857993E-3</v>
      </c>
      <c r="BE1054" s="24">
        <v>0</v>
      </c>
      <c r="BF1054" s="24">
        <v>0</v>
      </c>
      <c r="BG1054" s="24">
        <v>0</v>
      </c>
      <c r="BH1054" s="24">
        <v>0</v>
      </c>
      <c r="BI1054" s="24">
        <v>0</v>
      </c>
      <c r="BJ1054" s="24">
        <v>0</v>
      </c>
      <c r="BK1054" s="24">
        <v>0</v>
      </c>
      <c r="BL1054" s="24">
        <v>0</v>
      </c>
    </row>
    <row r="1055" spans="1:64" x14ac:dyDescent="0.25">
      <c r="A1055" t="s">
        <v>5124</v>
      </c>
      <c r="B1055">
        <v>90</v>
      </c>
      <c r="C1055">
        <v>2</v>
      </c>
      <c r="D1055">
        <v>8</v>
      </c>
      <c r="E1055" s="24">
        <v>0</v>
      </c>
      <c r="F1055" s="24">
        <v>0</v>
      </c>
      <c r="G1055" s="24">
        <v>0</v>
      </c>
      <c r="H1055" s="24">
        <v>0</v>
      </c>
      <c r="I1055" s="24">
        <v>0</v>
      </c>
      <c r="J1055" s="24">
        <v>0</v>
      </c>
      <c r="K1055" s="24">
        <v>113.91541284322739</v>
      </c>
      <c r="L1055" s="24">
        <v>-113.91541284322739</v>
      </c>
      <c r="M1055" s="24">
        <v>0</v>
      </c>
      <c r="N1055" s="24">
        <v>0</v>
      </c>
      <c r="O1055" s="24">
        <v>-113.91541284322739</v>
      </c>
      <c r="P1055" s="24">
        <v>0</v>
      </c>
      <c r="Q1055" s="24">
        <v>4.900364300738147E-3</v>
      </c>
      <c r="R1055" s="24">
        <v>-4.900364300738147E-3</v>
      </c>
      <c r="S1055" s="24">
        <v>0</v>
      </c>
      <c r="T1055" s="24">
        <v>0</v>
      </c>
      <c r="U1055" s="24">
        <v>0</v>
      </c>
      <c r="V1055" s="24">
        <v>0</v>
      </c>
      <c r="W1055" s="24">
        <v>0</v>
      </c>
      <c r="X1055" s="24">
        <v>0</v>
      </c>
      <c r="Y1055" s="24">
        <v>0</v>
      </c>
      <c r="Z1055" s="24">
        <v>0</v>
      </c>
      <c r="AA1055" s="24">
        <v>79.740788990259162</v>
      </c>
      <c r="AB1055" s="24">
        <v>-79.740788990259148</v>
      </c>
      <c r="AC1055" s="24">
        <v>0</v>
      </c>
      <c r="AD1055" s="24">
        <v>0</v>
      </c>
      <c r="AE1055" s="24">
        <v>-79.740788990259148</v>
      </c>
      <c r="AF1055" s="24">
        <v>0</v>
      </c>
      <c r="AG1055" s="24">
        <v>4.900364300738147E-3</v>
      </c>
      <c r="AH1055" s="24">
        <v>-4.900364300738147E-3</v>
      </c>
      <c r="AI1055" s="24">
        <v>0</v>
      </c>
      <c r="AJ1055" s="24">
        <v>0</v>
      </c>
      <c r="AK1055" s="24">
        <v>0</v>
      </c>
      <c r="AL1055" s="24">
        <v>0</v>
      </c>
      <c r="AM1055" s="24">
        <v>0</v>
      </c>
      <c r="AN1055" s="24">
        <v>0</v>
      </c>
      <c r="AO1055" s="24">
        <v>0</v>
      </c>
      <c r="AP1055" s="24">
        <v>0</v>
      </c>
      <c r="AQ1055" s="24">
        <v>34.174623852968224</v>
      </c>
      <c r="AR1055" s="24">
        <v>-34.174623852968239</v>
      </c>
      <c r="AS1055" s="24">
        <v>0</v>
      </c>
      <c r="AT1055" s="24">
        <v>0</v>
      </c>
      <c r="AU1055" s="24">
        <v>-34.174623852968239</v>
      </c>
      <c r="AV1055" s="24">
        <v>0</v>
      </c>
      <c r="AW1055" s="24">
        <v>0</v>
      </c>
      <c r="AX1055" s="24">
        <v>0</v>
      </c>
      <c r="AY1055" s="24">
        <v>0</v>
      </c>
      <c r="AZ1055" s="24">
        <v>0</v>
      </c>
      <c r="BA1055" s="24">
        <v>0</v>
      </c>
      <c r="BB1055" s="24">
        <v>-4.900364300738147E-3</v>
      </c>
      <c r="BC1055" s="24">
        <v>0</v>
      </c>
      <c r="BD1055" s="24">
        <v>-4.900364300738147E-3</v>
      </c>
      <c r="BE1055" s="24">
        <v>0</v>
      </c>
      <c r="BF1055" s="24">
        <v>0</v>
      </c>
      <c r="BG1055" s="24">
        <v>0</v>
      </c>
      <c r="BH1055" s="24">
        <v>0</v>
      </c>
      <c r="BI1055" s="24">
        <v>0</v>
      </c>
      <c r="BJ1055" s="24">
        <v>0</v>
      </c>
      <c r="BK1055" s="24">
        <v>0</v>
      </c>
      <c r="BL1055" s="24">
        <v>0</v>
      </c>
    </row>
    <row r="1056" spans="1:64" x14ac:dyDescent="0.25">
      <c r="A1056" t="s">
        <v>5124</v>
      </c>
      <c r="B1056">
        <v>91</v>
      </c>
      <c r="C1056">
        <v>3</v>
      </c>
      <c r="D1056">
        <v>8</v>
      </c>
      <c r="E1056" s="24">
        <v>0</v>
      </c>
      <c r="F1056" s="24">
        <v>0</v>
      </c>
      <c r="G1056" s="24">
        <v>0</v>
      </c>
      <c r="H1056" s="24">
        <v>0</v>
      </c>
      <c r="I1056" s="24">
        <v>0</v>
      </c>
      <c r="J1056" s="24">
        <v>0</v>
      </c>
      <c r="K1056" s="24">
        <v>90.179083485156298</v>
      </c>
      <c r="L1056" s="24">
        <v>-90.179083485156298</v>
      </c>
      <c r="M1056" s="24">
        <v>0</v>
      </c>
      <c r="N1056" s="24">
        <v>0</v>
      </c>
      <c r="O1056" s="24">
        <v>-90.179083485156298</v>
      </c>
      <c r="P1056" s="24">
        <v>0</v>
      </c>
      <c r="Q1056" s="24">
        <v>3.6274705016694497E-3</v>
      </c>
      <c r="R1056" s="24">
        <v>-3.6274705016694497E-3</v>
      </c>
      <c r="S1056" s="24">
        <v>0</v>
      </c>
      <c r="T1056" s="24">
        <v>0</v>
      </c>
      <c r="U1056" s="24">
        <v>0</v>
      </c>
      <c r="V1056" s="24">
        <v>0</v>
      </c>
      <c r="W1056" s="24">
        <v>0</v>
      </c>
      <c r="X1056" s="24">
        <v>0</v>
      </c>
      <c r="Y1056" s="24">
        <v>0</v>
      </c>
      <c r="Z1056" s="24">
        <v>0</v>
      </c>
      <c r="AA1056" s="24">
        <v>63.125358439609407</v>
      </c>
      <c r="AB1056" s="24">
        <v>-63.125358439609414</v>
      </c>
      <c r="AC1056" s="24">
        <v>0</v>
      </c>
      <c r="AD1056" s="24">
        <v>0</v>
      </c>
      <c r="AE1056" s="24">
        <v>-63.125358439609414</v>
      </c>
      <c r="AF1056" s="24">
        <v>0</v>
      </c>
      <c r="AG1056" s="24">
        <v>3.6274705016694497E-3</v>
      </c>
      <c r="AH1056" s="24">
        <v>-3.6274705016694497E-3</v>
      </c>
      <c r="AI1056" s="24">
        <v>0</v>
      </c>
      <c r="AJ1056" s="24">
        <v>0</v>
      </c>
      <c r="AK1056" s="24">
        <v>0</v>
      </c>
      <c r="AL1056" s="24">
        <v>0</v>
      </c>
      <c r="AM1056" s="24">
        <v>0</v>
      </c>
      <c r="AN1056" s="24">
        <v>0</v>
      </c>
      <c r="AO1056" s="24">
        <v>0</v>
      </c>
      <c r="AP1056" s="24">
        <v>0</v>
      </c>
      <c r="AQ1056" s="24">
        <v>27.053725045546891</v>
      </c>
      <c r="AR1056" s="24">
        <v>-27.053725045546884</v>
      </c>
      <c r="AS1056" s="24">
        <v>0</v>
      </c>
      <c r="AT1056" s="24">
        <v>0</v>
      </c>
      <c r="AU1056" s="24">
        <v>-27.053725045546884</v>
      </c>
      <c r="AV1056" s="24">
        <v>0</v>
      </c>
      <c r="AW1056" s="24">
        <v>0</v>
      </c>
      <c r="AX1056" s="24">
        <v>0</v>
      </c>
      <c r="AY1056" s="24">
        <v>0</v>
      </c>
      <c r="AZ1056" s="24">
        <v>0</v>
      </c>
      <c r="BA1056" s="24">
        <v>0</v>
      </c>
      <c r="BB1056" s="24">
        <v>-3.6274705016694497E-3</v>
      </c>
      <c r="BC1056" s="24">
        <v>0</v>
      </c>
      <c r="BD1056" s="24">
        <v>-3.6274705016694497E-3</v>
      </c>
      <c r="BE1056" s="24">
        <v>0</v>
      </c>
      <c r="BF1056" s="24">
        <v>0</v>
      </c>
      <c r="BG1056" s="24">
        <v>0</v>
      </c>
      <c r="BH1056" s="24">
        <v>0</v>
      </c>
      <c r="BI1056" s="24">
        <v>0</v>
      </c>
      <c r="BJ1056" s="24">
        <v>0</v>
      </c>
      <c r="BK1056" s="24">
        <v>0</v>
      </c>
      <c r="BL1056" s="24">
        <v>0</v>
      </c>
    </row>
    <row r="1057" spans="1:64" x14ac:dyDescent="0.25">
      <c r="A1057" t="s">
        <v>5124</v>
      </c>
      <c r="B1057">
        <v>92</v>
      </c>
      <c r="C1057">
        <v>3</v>
      </c>
      <c r="D1057">
        <v>8</v>
      </c>
      <c r="E1057" s="24">
        <v>0</v>
      </c>
      <c r="F1057" s="24">
        <v>0</v>
      </c>
      <c r="G1057" s="24">
        <v>0</v>
      </c>
      <c r="H1057" s="24">
        <v>0</v>
      </c>
      <c r="I1057" s="24">
        <v>0</v>
      </c>
      <c r="J1057" s="24">
        <v>0</v>
      </c>
      <c r="K1057" s="24">
        <v>71.49908042140305</v>
      </c>
      <c r="L1057" s="24">
        <v>-71.49908042140305</v>
      </c>
      <c r="M1057" s="24">
        <v>0</v>
      </c>
      <c r="N1057" s="24">
        <v>0</v>
      </c>
      <c r="O1057" s="24">
        <v>-71.49908042140305</v>
      </c>
      <c r="P1057" s="24">
        <v>0</v>
      </c>
      <c r="Q1057" s="24">
        <v>2.6905378026640392E-3</v>
      </c>
      <c r="R1057" s="24">
        <v>-2.6905378026640392E-3</v>
      </c>
      <c r="S1057" s="24">
        <v>0</v>
      </c>
      <c r="T1057" s="24">
        <v>0</v>
      </c>
      <c r="U1057" s="24">
        <v>0</v>
      </c>
      <c r="V1057" s="24">
        <v>0</v>
      </c>
      <c r="W1057" s="24">
        <v>0</v>
      </c>
      <c r="X1057" s="24">
        <v>0</v>
      </c>
      <c r="Y1057" s="24">
        <v>0</v>
      </c>
      <c r="Z1057" s="24">
        <v>0</v>
      </c>
      <c r="AA1057" s="24">
        <v>50.049356294982132</v>
      </c>
      <c r="AB1057" s="24">
        <v>-50.049356294982118</v>
      </c>
      <c r="AC1057" s="24">
        <v>0</v>
      </c>
      <c r="AD1057" s="24">
        <v>0</v>
      </c>
      <c r="AE1057" s="24">
        <v>-50.049356294982118</v>
      </c>
      <c r="AF1057" s="24">
        <v>0</v>
      </c>
      <c r="AG1057" s="24">
        <v>2.6905378026640392E-3</v>
      </c>
      <c r="AH1057" s="24">
        <v>-2.6905378026640392E-3</v>
      </c>
      <c r="AI1057" s="24">
        <v>0</v>
      </c>
      <c r="AJ1057" s="24">
        <v>0</v>
      </c>
      <c r="AK1057" s="24">
        <v>0</v>
      </c>
      <c r="AL1057" s="24">
        <v>0</v>
      </c>
      <c r="AM1057" s="24">
        <v>0</v>
      </c>
      <c r="AN1057" s="24">
        <v>0</v>
      </c>
      <c r="AO1057" s="24">
        <v>0</v>
      </c>
      <c r="AP1057" s="24">
        <v>0</v>
      </c>
      <c r="AQ1057" s="24">
        <v>21.449724126420918</v>
      </c>
      <c r="AR1057" s="24">
        <v>-21.449724126420932</v>
      </c>
      <c r="AS1057" s="24">
        <v>0</v>
      </c>
      <c r="AT1057" s="24">
        <v>0</v>
      </c>
      <c r="AU1057" s="24">
        <v>-21.449724126420932</v>
      </c>
      <c r="AV1057" s="24">
        <v>0</v>
      </c>
      <c r="AW1057" s="24">
        <v>0</v>
      </c>
      <c r="AX1057" s="24">
        <v>0</v>
      </c>
      <c r="AY1057" s="24">
        <v>0</v>
      </c>
      <c r="AZ1057" s="24">
        <v>0</v>
      </c>
      <c r="BA1057" s="24">
        <v>0</v>
      </c>
      <c r="BB1057" s="24">
        <v>-2.6905378026640392E-3</v>
      </c>
      <c r="BC1057" s="24">
        <v>0</v>
      </c>
      <c r="BD1057" s="24">
        <v>-2.6905378026640392E-3</v>
      </c>
      <c r="BE1057" s="24">
        <v>0</v>
      </c>
      <c r="BF1057" s="24">
        <v>0</v>
      </c>
      <c r="BG1057" s="24">
        <v>0</v>
      </c>
      <c r="BH1057" s="24">
        <v>0</v>
      </c>
      <c r="BI1057" s="24">
        <v>0</v>
      </c>
      <c r="BJ1057" s="24">
        <v>0</v>
      </c>
      <c r="BK1057" s="24">
        <v>0</v>
      </c>
      <c r="BL1057" s="24">
        <v>0</v>
      </c>
    </row>
    <row r="1058" spans="1:64" x14ac:dyDescent="0.25">
      <c r="A1058" t="s">
        <v>5124</v>
      </c>
      <c r="B1058">
        <v>93</v>
      </c>
      <c r="C1058">
        <v>3</v>
      </c>
      <c r="D1058">
        <v>8</v>
      </c>
      <c r="E1058" s="24">
        <v>0</v>
      </c>
      <c r="F1058" s="24">
        <v>0</v>
      </c>
      <c r="G1058" s="24">
        <v>0</v>
      </c>
      <c r="H1058" s="24">
        <v>0</v>
      </c>
      <c r="I1058" s="24">
        <v>0</v>
      </c>
      <c r="J1058" s="24">
        <v>0</v>
      </c>
      <c r="K1058" s="24">
        <v>56.772857269272208</v>
      </c>
      <c r="L1058" s="24">
        <v>-56.772857269272208</v>
      </c>
      <c r="M1058" s="24">
        <v>0</v>
      </c>
      <c r="N1058" s="24">
        <v>0</v>
      </c>
      <c r="O1058" s="24">
        <v>-56.772857269272208</v>
      </c>
      <c r="P1058" s="24">
        <v>0</v>
      </c>
      <c r="Q1058" s="24">
        <v>1.9994071362816612E-3</v>
      </c>
      <c r="R1058" s="24">
        <v>-1.9994071362816612E-3</v>
      </c>
      <c r="S1058" s="24">
        <v>0</v>
      </c>
      <c r="T1058" s="24">
        <v>0</v>
      </c>
      <c r="U1058" s="24">
        <v>0</v>
      </c>
      <c r="V1058" s="24">
        <v>0</v>
      </c>
      <c r="W1058" s="24">
        <v>0</v>
      </c>
      <c r="X1058" s="24">
        <v>0</v>
      </c>
      <c r="Y1058" s="24">
        <v>0</v>
      </c>
      <c r="Z1058" s="24">
        <v>0</v>
      </c>
      <c r="AA1058" s="24">
        <v>39.741000088490544</v>
      </c>
      <c r="AB1058" s="24">
        <v>-39.741000088490551</v>
      </c>
      <c r="AC1058" s="24">
        <v>0</v>
      </c>
      <c r="AD1058" s="24">
        <v>0</v>
      </c>
      <c r="AE1058" s="24">
        <v>-39.741000088490551</v>
      </c>
      <c r="AF1058" s="24">
        <v>0</v>
      </c>
      <c r="AG1058" s="24">
        <v>1.9994071362816612E-3</v>
      </c>
      <c r="AH1058" s="24">
        <v>-1.9994071362816612E-3</v>
      </c>
      <c r="AI1058" s="24">
        <v>0</v>
      </c>
      <c r="AJ1058" s="24">
        <v>0</v>
      </c>
      <c r="AK1058" s="24">
        <v>0</v>
      </c>
      <c r="AL1058" s="24">
        <v>0</v>
      </c>
      <c r="AM1058" s="24">
        <v>0</v>
      </c>
      <c r="AN1058" s="24">
        <v>0</v>
      </c>
      <c r="AO1058" s="24">
        <v>0</v>
      </c>
      <c r="AP1058" s="24">
        <v>0</v>
      </c>
      <c r="AQ1058" s="24">
        <v>17.031857180781664</v>
      </c>
      <c r="AR1058" s="24">
        <v>-17.031857180781657</v>
      </c>
      <c r="AS1058" s="24">
        <v>0</v>
      </c>
      <c r="AT1058" s="24">
        <v>0</v>
      </c>
      <c r="AU1058" s="24">
        <v>-17.031857180781657</v>
      </c>
      <c r="AV1058" s="24">
        <v>0</v>
      </c>
      <c r="AW1058" s="24">
        <v>0</v>
      </c>
      <c r="AX1058" s="24">
        <v>0</v>
      </c>
      <c r="AY1058" s="24">
        <v>0</v>
      </c>
      <c r="AZ1058" s="24">
        <v>0</v>
      </c>
      <c r="BA1058" s="24">
        <v>0</v>
      </c>
      <c r="BB1058" s="24">
        <v>-1.9994071362816612E-3</v>
      </c>
      <c r="BC1058" s="24">
        <v>0</v>
      </c>
      <c r="BD1058" s="24">
        <v>-1.9994071362816612E-3</v>
      </c>
      <c r="BE1058" s="24">
        <v>0</v>
      </c>
      <c r="BF1058" s="24">
        <v>0</v>
      </c>
      <c r="BG1058" s="24">
        <v>0</v>
      </c>
      <c r="BH1058" s="24">
        <v>0</v>
      </c>
      <c r="BI1058" s="24">
        <v>0</v>
      </c>
      <c r="BJ1058" s="24">
        <v>0</v>
      </c>
      <c r="BK1058" s="24">
        <v>0</v>
      </c>
      <c r="BL1058" s="24">
        <v>0</v>
      </c>
    </row>
    <row r="1059" spans="1:64" x14ac:dyDescent="0.25">
      <c r="A1059" t="s">
        <v>5124</v>
      </c>
      <c r="B1059">
        <v>94</v>
      </c>
      <c r="C1059">
        <v>4</v>
      </c>
      <c r="D1059">
        <v>8</v>
      </c>
      <c r="E1059" s="24">
        <v>0</v>
      </c>
      <c r="F1059" s="24">
        <v>0</v>
      </c>
      <c r="G1059" s="24">
        <v>0</v>
      </c>
      <c r="H1059" s="24">
        <v>0</v>
      </c>
      <c r="I1059" s="24">
        <v>0</v>
      </c>
      <c r="J1059" s="24">
        <v>0</v>
      </c>
      <c r="K1059" s="24">
        <v>45.144286025315523</v>
      </c>
      <c r="L1059" s="24">
        <v>-45.144286025315523</v>
      </c>
      <c r="M1059" s="24">
        <v>0</v>
      </c>
      <c r="N1059" s="24">
        <v>0</v>
      </c>
      <c r="O1059" s="24">
        <v>-45.144286025315523</v>
      </c>
      <c r="P1059" s="24">
        <v>0</v>
      </c>
      <c r="Q1059" s="24">
        <v>1.4885374603181845E-3</v>
      </c>
      <c r="R1059" s="24">
        <v>-1.4885374603181845E-3</v>
      </c>
      <c r="S1059" s="24">
        <v>0</v>
      </c>
      <c r="T1059" s="24">
        <v>0</v>
      </c>
      <c r="U1059" s="24">
        <v>0</v>
      </c>
      <c r="V1059" s="24">
        <v>0</v>
      </c>
      <c r="W1059" s="24">
        <v>0</v>
      </c>
      <c r="X1059" s="24">
        <v>0</v>
      </c>
      <c r="Y1059" s="24">
        <v>0</v>
      </c>
      <c r="Z1059" s="24">
        <v>0</v>
      </c>
      <c r="AA1059" s="24">
        <v>31.601000217720863</v>
      </c>
      <c r="AB1059" s="24">
        <v>-31.601000217720866</v>
      </c>
      <c r="AC1059" s="24">
        <v>0</v>
      </c>
      <c r="AD1059" s="24">
        <v>0</v>
      </c>
      <c r="AE1059" s="24">
        <v>-31.601000217720866</v>
      </c>
      <c r="AF1059" s="24">
        <v>0</v>
      </c>
      <c r="AG1059" s="24">
        <v>1.4885374603181845E-3</v>
      </c>
      <c r="AH1059" s="24">
        <v>-1.4885374603181845E-3</v>
      </c>
      <c r="AI1059" s="24">
        <v>0</v>
      </c>
      <c r="AJ1059" s="24">
        <v>0</v>
      </c>
      <c r="AK1059" s="24">
        <v>0</v>
      </c>
      <c r="AL1059" s="24">
        <v>0</v>
      </c>
      <c r="AM1059" s="24">
        <v>0</v>
      </c>
      <c r="AN1059" s="24">
        <v>0</v>
      </c>
      <c r="AO1059" s="24">
        <v>0</v>
      </c>
      <c r="AP1059" s="24">
        <v>0</v>
      </c>
      <c r="AQ1059" s="24">
        <v>13.54328580759466</v>
      </c>
      <c r="AR1059" s="24">
        <v>-13.543285807594657</v>
      </c>
      <c r="AS1059" s="24">
        <v>0</v>
      </c>
      <c r="AT1059" s="24">
        <v>0</v>
      </c>
      <c r="AU1059" s="24">
        <v>-13.543285807594657</v>
      </c>
      <c r="AV1059" s="24">
        <v>0</v>
      </c>
      <c r="AW1059" s="24">
        <v>0</v>
      </c>
      <c r="AX1059" s="24">
        <v>0</v>
      </c>
      <c r="AY1059" s="24">
        <v>0</v>
      </c>
      <c r="AZ1059" s="24">
        <v>0</v>
      </c>
      <c r="BA1059" s="24">
        <v>0</v>
      </c>
      <c r="BB1059" s="24">
        <v>-1.4885374603181845E-3</v>
      </c>
      <c r="BC1059" s="24">
        <v>0</v>
      </c>
      <c r="BD1059" s="24">
        <v>-1.4885374603181845E-3</v>
      </c>
      <c r="BE1059" s="24">
        <v>0</v>
      </c>
      <c r="BF1059" s="24">
        <v>0</v>
      </c>
      <c r="BG1059" s="24">
        <v>0</v>
      </c>
      <c r="BH1059" s="24">
        <v>0</v>
      </c>
      <c r="BI1059" s="24">
        <v>0</v>
      </c>
      <c r="BJ1059" s="24">
        <v>0</v>
      </c>
      <c r="BK1059" s="24">
        <v>0</v>
      </c>
      <c r="BL1059" s="24">
        <v>0</v>
      </c>
    </row>
    <row r="1060" spans="1:64" x14ac:dyDescent="0.25">
      <c r="A1060" t="s">
        <v>5124</v>
      </c>
      <c r="B1060">
        <v>95</v>
      </c>
      <c r="C1060">
        <v>4</v>
      </c>
      <c r="D1060">
        <v>8</v>
      </c>
      <c r="E1060" s="24">
        <v>0</v>
      </c>
      <c r="F1060" s="24">
        <v>0</v>
      </c>
      <c r="G1060" s="24">
        <v>0</v>
      </c>
      <c r="H1060" s="24">
        <v>0</v>
      </c>
      <c r="I1060" s="24">
        <v>0</v>
      </c>
      <c r="J1060" s="24">
        <v>0</v>
      </c>
      <c r="K1060" s="24">
        <v>35.947130130603909</v>
      </c>
      <c r="L1060" s="24">
        <v>-35.947130130603909</v>
      </c>
      <c r="M1060" s="24">
        <v>0</v>
      </c>
      <c r="N1060" s="24">
        <v>0</v>
      </c>
      <c r="O1060" s="24">
        <v>-35.947130130603909</v>
      </c>
      <c r="P1060" s="24">
        <v>0</v>
      </c>
      <c r="Q1060" s="24">
        <v>1.1101614791186876E-3</v>
      </c>
      <c r="R1060" s="24">
        <v>-1.1101614791186876E-3</v>
      </c>
      <c r="S1060" s="24">
        <v>0</v>
      </c>
      <c r="T1060" s="24">
        <v>0</v>
      </c>
      <c r="U1060" s="24">
        <v>0</v>
      </c>
      <c r="V1060" s="24">
        <v>0</v>
      </c>
      <c r="W1060" s="24">
        <v>0</v>
      </c>
      <c r="X1060" s="24">
        <v>0</v>
      </c>
      <c r="Y1060" s="24">
        <v>0</v>
      </c>
      <c r="Z1060" s="24">
        <v>0</v>
      </c>
      <c r="AA1060" s="24">
        <v>25.162991091422736</v>
      </c>
      <c r="AB1060" s="24">
        <v>-25.162991091422739</v>
      </c>
      <c r="AC1060" s="24">
        <v>0</v>
      </c>
      <c r="AD1060" s="24">
        <v>0</v>
      </c>
      <c r="AE1060" s="24">
        <v>-25.162991091422739</v>
      </c>
      <c r="AF1060" s="24">
        <v>0</v>
      </c>
      <c r="AG1060" s="24">
        <v>1.1101614791186876E-3</v>
      </c>
      <c r="AH1060" s="24">
        <v>-1.1101614791186876E-3</v>
      </c>
      <c r="AI1060" s="24">
        <v>0</v>
      </c>
      <c r="AJ1060" s="24">
        <v>0</v>
      </c>
      <c r="AK1060" s="24">
        <v>0</v>
      </c>
      <c r="AL1060" s="24">
        <v>0</v>
      </c>
      <c r="AM1060" s="24">
        <v>0</v>
      </c>
      <c r="AN1060" s="24">
        <v>0</v>
      </c>
      <c r="AO1060" s="24">
        <v>0</v>
      </c>
      <c r="AP1060" s="24">
        <v>0</v>
      </c>
      <c r="AQ1060" s="24">
        <v>10.784139039181174</v>
      </c>
      <c r="AR1060" s="24">
        <v>-10.78413903918117</v>
      </c>
      <c r="AS1060" s="24">
        <v>0</v>
      </c>
      <c r="AT1060" s="24">
        <v>0</v>
      </c>
      <c r="AU1060" s="24">
        <v>-10.78413903918117</v>
      </c>
      <c r="AV1060" s="24">
        <v>0</v>
      </c>
      <c r="AW1060" s="24">
        <v>0</v>
      </c>
      <c r="AX1060" s="24">
        <v>0</v>
      </c>
      <c r="AY1060" s="24">
        <v>0</v>
      </c>
      <c r="AZ1060" s="24">
        <v>0</v>
      </c>
      <c r="BA1060" s="24">
        <v>0</v>
      </c>
      <c r="BB1060" s="24">
        <v>-1.1101614791186876E-3</v>
      </c>
      <c r="BC1060" s="24">
        <v>0</v>
      </c>
      <c r="BD1060" s="24">
        <v>-1.1101614791186876E-3</v>
      </c>
      <c r="BE1060" s="24">
        <v>0</v>
      </c>
      <c r="BF1060" s="24">
        <v>0</v>
      </c>
      <c r="BG1060" s="24">
        <v>0</v>
      </c>
      <c r="BH1060" s="24">
        <v>0</v>
      </c>
      <c r="BI1060" s="24">
        <v>0</v>
      </c>
      <c r="BJ1060" s="24">
        <v>0</v>
      </c>
      <c r="BK1060" s="24">
        <v>0</v>
      </c>
      <c r="BL1060" s="24">
        <v>0</v>
      </c>
    </row>
    <row r="1061" spans="1:64" x14ac:dyDescent="0.25">
      <c r="A1061" t="s">
        <v>5124</v>
      </c>
      <c r="B1061">
        <v>96</v>
      </c>
      <c r="C1061">
        <v>4</v>
      </c>
      <c r="D1061">
        <v>8</v>
      </c>
      <c r="E1061" s="24">
        <v>0</v>
      </c>
      <c r="F1061" s="24">
        <v>0</v>
      </c>
      <c r="G1061" s="24">
        <v>0</v>
      </c>
      <c r="H1061" s="24">
        <v>0</v>
      </c>
      <c r="I1061" s="24">
        <v>0</v>
      </c>
      <c r="J1061" s="24">
        <v>0</v>
      </c>
      <c r="K1061" s="24">
        <v>28.661844799295068</v>
      </c>
      <c r="L1061" s="24">
        <v>-28.661844799295068</v>
      </c>
      <c r="M1061" s="24">
        <v>0</v>
      </c>
      <c r="N1061" s="24">
        <v>0</v>
      </c>
      <c r="O1061" s="24">
        <v>-28.661844799295068</v>
      </c>
      <c r="P1061" s="24">
        <v>0</v>
      </c>
      <c r="Q1061" s="24">
        <v>8.2938022205780726E-4</v>
      </c>
      <c r="R1061" s="24">
        <v>-8.2938022205780726E-4</v>
      </c>
      <c r="S1061" s="24">
        <v>0</v>
      </c>
      <c r="T1061" s="24">
        <v>0</v>
      </c>
      <c r="U1061" s="24">
        <v>0</v>
      </c>
      <c r="V1061" s="24">
        <v>0</v>
      </c>
      <c r="W1061" s="24">
        <v>0</v>
      </c>
      <c r="X1061" s="24">
        <v>0</v>
      </c>
      <c r="Y1061" s="24">
        <v>0</v>
      </c>
      <c r="Z1061" s="24">
        <v>0</v>
      </c>
      <c r="AA1061" s="24">
        <v>20.063291359506547</v>
      </c>
      <c r="AB1061" s="24">
        <v>-20.06329135950655</v>
      </c>
      <c r="AC1061" s="24">
        <v>0</v>
      </c>
      <c r="AD1061" s="24">
        <v>0</v>
      </c>
      <c r="AE1061" s="24">
        <v>-20.06329135950655</v>
      </c>
      <c r="AF1061" s="24">
        <v>0</v>
      </c>
      <c r="AG1061" s="24">
        <v>8.2938022205780726E-4</v>
      </c>
      <c r="AH1061" s="24">
        <v>-8.2938022205780726E-4</v>
      </c>
      <c r="AI1061" s="24">
        <v>0</v>
      </c>
      <c r="AJ1061" s="24">
        <v>0</v>
      </c>
      <c r="AK1061" s="24">
        <v>0</v>
      </c>
      <c r="AL1061" s="24">
        <v>0</v>
      </c>
      <c r="AM1061" s="24">
        <v>0</v>
      </c>
      <c r="AN1061" s="24">
        <v>0</v>
      </c>
      <c r="AO1061" s="24">
        <v>0</v>
      </c>
      <c r="AP1061" s="24">
        <v>0</v>
      </c>
      <c r="AQ1061" s="24">
        <v>8.598553439788521</v>
      </c>
      <c r="AR1061" s="24">
        <v>-8.5985534397885175</v>
      </c>
      <c r="AS1061" s="24">
        <v>0</v>
      </c>
      <c r="AT1061" s="24">
        <v>0</v>
      </c>
      <c r="AU1061" s="24">
        <v>-8.5985534397885175</v>
      </c>
      <c r="AV1061" s="24">
        <v>0</v>
      </c>
      <c r="AW1061" s="24">
        <v>0</v>
      </c>
      <c r="AX1061" s="24">
        <v>0</v>
      </c>
      <c r="AY1061" s="24">
        <v>0</v>
      </c>
      <c r="AZ1061" s="24">
        <v>0</v>
      </c>
      <c r="BA1061" s="24">
        <v>0</v>
      </c>
      <c r="BB1061" s="24">
        <v>-8.2938022205780726E-4</v>
      </c>
      <c r="BC1061" s="24">
        <v>0</v>
      </c>
      <c r="BD1061" s="24">
        <v>-8.2938022205780726E-4</v>
      </c>
      <c r="BE1061" s="24">
        <v>0</v>
      </c>
      <c r="BF1061" s="24">
        <v>0</v>
      </c>
      <c r="BG1061" s="24">
        <v>0</v>
      </c>
      <c r="BH1061" s="24">
        <v>0</v>
      </c>
      <c r="BI1061" s="24">
        <v>0</v>
      </c>
      <c r="BJ1061" s="24">
        <v>0</v>
      </c>
      <c r="BK1061" s="24">
        <v>0</v>
      </c>
      <c r="BL1061" s="24">
        <v>0</v>
      </c>
    </row>
    <row r="1062" spans="1:64" x14ac:dyDescent="0.25">
      <c r="A1062" t="s">
        <v>5124</v>
      </c>
      <c r="B1062">
        <v>97</v>
      </c>
      <c r="C1062">
        <v>1</v>
      </c>
      <c r="D1062">
        <v>9</v>
      </c>
      <c r="E1062" s="24">
        <v>0</v>
      </c>
      <c r="F1062" s="24">
        <v>0</v>
      </c>
      <c r="G1062" s="24">
        <v>0</v>
      </c>
      <c r="H1062" s="24">
        <v>0</v>
      </c>
      <c r="I1062" s="24">
        <v>0</v>
      </c>
      <c r="J1062" s="24">
        <v>0</v>
      </c>
      <c r="K1062" s="24">
        <v>22.882470889016986</v>
      </c>
      <c r="L1062" s="24">
        <v>-22.882470889016986</v>
      </c>
      <c r="M1062" s="24">
        <v>0</v>
      </c>
      <c r="N1062" s="24">
        <v>0</v>
      </c>
      <c r="O1062" s="24">
        <v>-22.882470889016986</v>
      </c>
      <c r="P1062" s="24">
        <v>0</v>
      </c>
      <c r="Q1062" s="24">
        <v>6.2063643690635217E-4</v>
      </c>
      <c r="R1062" s="24">
        <v>-6.2063643690635217E-4</v>
      </c>
      <c r="S1062" s="24">
        <v>0</v>
      </c>
      <c r="T1062" s="24">
        <v>0</v>
      </c>
      <c r="U1062" s="24">
        <v>0</v>
      </c>
      <c r="V1062" s="24">
        <v>0</v>
      </c>
      <c r="W1062" s="24">
        <v>0</v>
      </c>
      <c r="X1062" s="24">
        <v>0</v>
      </c>
      <c r="Y1062" s="24">
        <v>0</v>
      </c>
      <c r="Z1062" s="24">
        <v>0</v>
      </c>
      <c r="AA1062" s="24">
        <v>16.01772962231189</v>
      </c>
      <c r="AB1062" s="24">
        <v>-16.017729622311876</v>
      </c>
      <c r="AC1062" s="24">
        <v>0</v>
      </c>
      <c r="AD1062" s="24">
        <v>0</v>
      </c>
      <c r="AE1062" s="24">
        <v>-16.017729622311876</v>
      </c>
      <c r="AF1062" s="24">
        <v>0</v>
      </c>
      <c r="AG1062" s="24">
        <v>6.2063643690635217E-4</v>
      </c>
      <c r="AH1062" s="24">
        <v>-6.2063643690635217E-4</v>
      </c>
      <c r="AI1062" s="24">
        <v>0</v>
      </c>
      <c r="AJ1062" s="24">
        <v>0</v>
      </c>
      <c r="AK1062" s="24">
        <v>0</v>
      </c>
      <c r="AL1062" s="24">
        <v>0</v>
      </c>
      <c r="AM1062" s="24">
        <v>0</v>
      </c>
      <c r="AN1062" s="24">
        <v>0</v>
      </c>
      <c r="AO1062" s="24">
        <v>0</v>
      </c>
      <c r="AP1062" s="24">
        <v>0</v>
      </c>
      <c r="AQ1062" s="24">
        <v>6.8647412667050958</v>
      </c>
      <c r="AR1062" s="24">
        <v>-6.86474126670511</v>
      </c>
      <c r="AS1062" s="24">
        <v>0</v>
      </c>
      <c r="AT1062" s="24">
        <v>0</v>
      </c>
      <c r="AU1062" s="24">
        <v>-6.86474126670511</v>
      </c>
      <c r="AV1062" s="24">
        <v>0</v>
      </c>
      <c r="AW1062" s="24">
        <v>0</v>
      </c>
      <c r="AX1062" s="24">
        <v>0</v>
      </c>
      <c r="AY1062" s="24">
        <v>0</v>
      </c>
      <c r="AZ1062" s="24">
        <v>0</v>
      </c>
      <c r="BA1062" s="24">
        <v>0</v>
      </c>
      <c r="BB1062" s="24">
        <v>-6.2063643690635217E-4</v>
      </c>
      <c r="BC1062" s="24">
        <v>0</v>
      </c>
      <c r="BD1062" s="24">
        <v>-6.2063643690635217E-4</v>
      </c>
      <c r="BE1062" s="24">
        <v>0</v>
      </c>
      <c r="BF1062" s="24">
        <v>0</v>
      </c>
      <c r="BG1062" s="24">
        <v>0</v>
      </c>
      <c r="BH1062" s="24">
        <v>0</v>
      </c>
      <c r="BI1062" s="24">
        <v>0</v>
      </c>
      <c r="BJ1062" s="24">
        <v>0</v>
      </c>
      <c r="BK1062" s="24">
        <v>0</v>
      </c>
      <c r="BL1062" s="24">
        <v>0</v>
      </c>
    </row>
    <row r="1063" spans="1:64" x14ac:dyDescent="0.25">
      <c r="A1063" t="s">
        <v>5124</v>
      </c>
      <c r="B1063">
        <v>98</v>
      </c>
      <c r="C1063">
        <v>1</v>
      </c>
      <c r="D1063">
        <v>9</v>
      </c>
      <c r="E1063" s="24">
        <v>0</v>
      </c>
      <c r="F1063" s="24">
        <v>0</v>
      </c>
      <c r="G1063" s="24">
        <v>0</v>
      </c>
      <c r="H1063" s="24">
        <v>0</v>
      </c>
      <c r="I1063" s="24">
        <v>0</v>
      </c>
      <c r="J1063" s="24">
        <v>0</v>
      </c>
      <c r="K1063" s="24">
        <v>18.291196890175343</v>
      </c>
      <c r="L1063" s="24">
        <v>-18.291196890175343</v>
      </c>
      <c r="M1063" s="24">
        <v>0</v>
      </c>
      <c r="N1063" s="24">
        <v>0</v>
      </c>
      <c r="O1063" s="24">
        <v>-18.291196890175343</v>
      </c>
      <c r="P1063" s="24">
        <v>0</v>
      </c>
      <c r="Q1063" s="24">
        <v>4.6517180180671858E-4</v>
      </c>
      <c r="R1063" s="24">
        <v>-4.6517180180671858E-4</v>
      </c>
      <c r="S1063" s="24">
        <v>0</v>
      </c>
      <c r="T1063" s="24">
        <v>0</v>
      </c>
      <c r="U1063" s="24">
        <v>0</v>
      </c>
      <c r="V1063" s="24">
        <v>0</v>
      </c>
      <c r="W1063" s="24">
        <v>0</v>
      </c>
      <c r="X1063" s="24">
        <v>0</v>
      </c>
      <c r="Y1063" s="24">
        <v>0</v>
      </c>
      <c r="Z1063" s="24">
        <v>0</v>
      </c>
      <c r="AA1063" s="24">
        <v>12.803837823122739</v>
      </c>
      <c r="AB1063" s="24">
        <v>-12.803837823122748</v>
      </c>
      <c r="AC1063" s="24">
        <v>0</v>
      </c>
      <c r="AD1063" s="24">
        <v>0</v>
      </c>
      <c r="AE1063" s="24">
        <v>-12.803837823122748</v>
      </c>
      <c r="AF1063" s="24">
        <v>0</v>
      </c>
      <c r="AG1063" s="24">
        <v>4.6517180180671858E-4</v>
      </c>
      <c r="AH1063" s="24">
        <v>-4.6517180180671858E-4</v>
      </c>
      <c r="AI1063" s="24">
        <v>0</v>
      </c>
      <c r="AJ1063" s="24">
        <v>0</v>
      </c>
      <c r="AK1063" s="24">
        <v>0</v>
      </c>
      <c r="AL1063" s="24">
        <v>0</v>
      </c>
      <c r="AM1063" s="24">
        <v>0</v>
      </c>
      <c r="AN1063" s="24">
        <v>0</v>
      </c>
      <c r="AO1063" s="24">
        <v>0</v>
      </c>
      <c r="AP1063" s="24">
        <v>0</v>
      </c>
      <c r="AQ1063" s="24">
        <v>5.4873590670526031</v>
      </c>
      <c r="AR1063" s="24">
        <v>-5.4873590670525942</v>
      </c>
      <c r="AS1063" s="24">
        <v>0</v>
      </c>
      <c r="AT1063" s="24">
        <v>0</v>
      </c>
      <c r="AU1063" s="24">
        <v>-5.4873590670525942</v>
      </c>
      <c r="AV1063" s="24">
        <v>0</v>
      </c>
      <c r="AW1063" s="24">
        <v>0</v>
      </c>
      <c r="AX1063" s="24">
        <v>0</v>
      </c>
      <c r="AY1063" s="24">
        <v>0</v>
      </c>
      <c r="AZ1063" s="24">
        <v>0</v>
      </c>
      <c r="BA1063" s="24">
        <v>0</v>
      </c>
      <c r="BB1063" s="24">
        <v>-4.6517180180671858E-4</v>
      </c>
      <c r="BC1063" s="24">
        <v>0</v>
      </c>
      <c r="BD1063" s="24">
        <v>-4.6517180180671858E-4</v>
      </c>
      <c r="BE1063" s="24">
        <v>0</v>
      </c>
      <c r="BF1063" s="24">
        <v>0</v>
      </c>
      <c r="BG1063" s="24">
        <v>0</v>
      </c>
      <c r="BH1063" s="24">
        <v>0</v>
      </c>
      <c r="BI1063" s="24">
        <v>0</v>
      </c>
      <c r="BJ1063" s="24">
        <v>0</v>
      </c>
      <c r="BK1063" s="24">
        <v>0</v>
      </c>
      <c r="BL1063" s="24">
        <v>0</v>
      </c>
    </row>
    <row r="1064" spans="1:64" x14ac:dyDescent="0.25">
      <c r="A1064" t="s">
        <v>5124</v>
      </c>
      <c r="B1064">
        <v>99</v>
      </c>
      <c r="C1064">
        <v>1</v>
      </c>
      <c r="D1064">
        <v>9</v>
      </c>
      <c r="E1064" s="24">
        <v>0</v>
      </c>
      <c r="F1064" s="24">
        <v>0</v>
      </c>
      <c r="G1064" s="24">
        <v>0</v>
      </c>
      <c r="H1064" s="24">
        <v>0</v>
      </c>
      <c r="I1064" s="24">
        <v>0</v>
      </c>
      <c r="J1064" s="24">
        <v>0</v>
      </c>
      <c r="K1064" s="24">
        <v>14.638763897120953</v>
      </c>
      <c r="L1064" s="24">
        <v>-14.638763897120953</v>
      </c>
      <c r="M1064" s="24">
        <v>0</v>
      </c>
      <c r="N1064" s="24">
        <v>0</v>
      </c>
      <c r="O1064" s="24">
        <v>-14.638763897120953</v>
      </c>
      <c r="P1064" s="24">
        <v>0</v>
      </c>
      <c r="Q1064" s="24">
        <v>3.4918841993203387E-4</v>
      </c>
      <c r="R1064" s="24">
        <v>-3.4918841993203387E-4</v>
      </c>
      <c r="S1064" s="24">
        <v>0</v>
      </c>
      <c r="T1064" s="24">
        <v>0</v>
      </c>
      <c r="U1064" s="24">
        <v>0</v>
      </c>
      <c r="V1064" s="24">
        <v>0</v>
      </c>
      <c r="W1064" s="24">
        <v>0</v>
      </c>
      <c r="X1064" s="24">
        <v>0</v>
      </c>
      <c r="Y1064" s="24">
        <v>0</v>
      </c>
      <c r="Z1064" s="24">
        <v>0</v>
      </c>
      <c r="AA1064" s="24">
        <v>10.247134727984665</v>
      </c>
      <c r="AB1064" s="24">
        <v>-10.247134727984665</v>
      </c>
      <c r="AC1064" s="24">
        <v>0</v>
      </c>
      <c r="AD1064" s="24">
        <v>0</v>
      </c>
      <c r="AE1064" s="24">
        <v>-10.247134727984665</v>
      </c>
      <c r="AF1064" s="24">
        <v>0</v>
      </c>
      <c r="AG1064" s="24">
        <v>3.4918841993203387E-4</v>
      </c>
      <c r="AH1064" s="24">
        <v>-3.4918841993203387E-4</v>
      </c>
      <c r="AI1064" s="24">
        <v>0</v>
      </c>
      <c r="AJ1064" s="24">
        <v>0</v>
      </c>
      <c r="AK1064" s="24">
        <v>0</v>
      </c>
      <c r="AL1064" s="24">
        <v>0</v>
      </c>
      <c r="AM1064" s="24">
        <v>0</v>
      </c>
      <c r="AN1064" s="24">
        <v>0</v>
      </c>
      <c r="AO1064" s="24">
        <v>0</v>
      </c>
      <c r="AP1064" s="24">
        <v>0</v>
      </c>
      <c r="AQ1064" s="24">
        <v>4.3916291691362872</v>
      </c>
      <c r="AR1064" s="24">
        <v>-4.3916291691362872</v>
      </c>
      <c r="AS1064" s="24">
        <v>0</v>
      </c>
      <c r="AT1064" s="24">
        <v>0</v>
      </c>
      <c r="AU1064" s="24">
        <v>-4.3916291691362872</v>
      </c>
      <c r="AV1064" s="24">
        <v>0</v>
      </c>
      <c r="AW1064" s="24">
        <v>0</v>
      </c>
      <c r="AX1064" s="24">
        <v>0</v>
      </c>
      <c r="AY1064" s="24">
        <v>0</v>
      </c>
      <c r="AZ1064" s="24">
        <v>0</v>
      </c>
      <c r="BA1064" s="24">
        <v>0</v>
      </c>
      <c r="BB1064" s="24">
        <v>-3.4918841993203387E-4</v>
      </c>
      <c r="BC1064" s="24">
        <v>0</v>
      </c>
      <c r="BD1064" s="24">
        <v>-3.4918841993203387E-4</v>
      </c>
      <c r="BE1064" s="24">
        <v>0</v>
      </c>
      <c r="BF1064" s="24">
        <v>0</v>
      </c>
      <c r="BG1064" s="24">
        <v>0</v>
      </c>
      <c r="BH1064" s="24">
        <v>0</v>
      </c>
      <c r="BI1064" s="24">
        <v>0</v>
      </c>
      <c r="BJ1064" s="24">
        <v>0</v>
      </c>
      <c r="BK1064" s="24">
        <v>0</v>
      </c>
      <c r="BL1064" s="24">
        <v>0</v>
      </c>
    </row>
    <row r="1065" spans="1:64" x14ac:dyDescent="0.25">
      <c r="A1065" t="s">
        <v>5124</v>
      </c>
      <c r="B1065">
        <v>100</v>
      </c>
      <c r="C1065">
        <v>2</v>
      </c>
      <c r="D1065">
        <v>9</v>
      </c>
      <c r="E1065" s="24">
        <v>0</v>
      </c>
      <c r="F1065" s="24">
        <v>0</v>
      </c>
      <c r="G1065" s="24">
        <v>0</v>
      </c>
      <c r="H1065" s="24">
        <v>0</v>
      </c>
      <c r="I1065" s="24">
        <v>0</v>
      </c>
      <c r="J1065" s="24">
        <v>0</v>
      </c>
      <c r="K1065" s="24">
        <v>11.729335378855467</v>
      </c>
      <c r="L1065" s="24">
        <v>-11.729335378855467</v>
      </c>
      <c r="M1065" s="24">
        <v>0</v>
      </c>
      <c r="N1065" s="24">
        <v>0</v>
      </c>
      <c r="O1065" s="24">
        <v>-11.729335378855467</v>
      </c>
      <c r="P1065" s="24">
        <v>0</v>
      </c>
      <c r="Q1065" s="24">
        <v>2.6251597319060238E-4</v>
      </c>
      <c r="R1065" s="24">
        <v>-2.6251597319060238E-4</v>
      </c>
      <c r="S1065" s="24">
        <v>0</v>
      </c>
      <c r="T1065" s="24">
        <v>0</v>
      </c>
      <c r="U1065" s="24">
        <v>0</v>
      </c>
      <c r="V1065" s="24">
        <v>0</v>
      </c>
      <c r="W1065" s="24">
        <v>0</v>
      </c>
      <c r="X1065" s="24">
        <v>0</v>
      </c>
      <c r="Y1065" s="24">
        <v>0</v>
      </c>
      <c r="Z1065" s="24">
        <v>0</v>
      </c>
      <c r="AA1065" s="24">
        <v>8.2105347651988261</v>
      </c>
      <c r="AB1065" s="24">
        <v>-8.2105347651988225</v>
      </c>
      <c r="AC1065" s="24">
        <v>0</v>
      </c>
      <c r="AD1065" s="24">
        <v>0</v>
      </c>
      <c r="AE1065" s="24">
        <v>-8.2105347651988225</v>
      </c>
      <c r="AF1065" s="24">
        <v>0</v>
      </c>
      <c r="AG1065" s="24">
        <v>2.6251597319060238E-4</v>
      </c>
      <c r="AH1065" s="24">
        <v>-2.6251597319060238E-4</v>
      </c>
      <c r="AI1065" s="24">
        <v>0</v>
      </c>
      <c r="AJ1065" s="24">
        <v>0</v>
      </c>
      <c r="AK1065" s="24">
        <v>0</v>
      </c>
      <c r="AL1065" s="24">
        <v>0</v>
      </c>
      <c r="AM1065" s="24">
        <v>0</v>
      </c>
      <c r="AN1065" s="24">
        <v>0</v>
      </c>
      <c r="AO1065" s="24">
        <v>0</v>
      </c>
      <c r="AP1065" s="24">
        <v>0</v>
      </c>
      <c r="AQ1065" s="24">
        <v>3.5188006136566408</v>
      </c>
      <c r="AR1065" s="24">
        <v>-3.5188006136566443</v>
      </c>
      <c r="AS1065" s="24">
        <v>0</v>
      </c>
      <c r="AT1065" s="24">
        <v>0</v>
      </c>
      <c r="AU1065" s="24">
        <v>-3.5188006136566443</v>
      </c>
      <c r="AV1065" s="24">
        <v>0</v>
      </c>
      <c r="AW1065" s="24">
        <v>0</v>
      </c>
      <c r="AX1065" s="24">
        <v>0</v>
      </c>
      <c r="AY1065" s="24">
        <v>0</v>
      </c>
      <c r="AZ1065" s="24">
        <v>0</v>
      </c>
      <c r="BA1065" s="24">
        <v>0</v>
      </c>
      <c r="BB1065" s="24">
        <v>-2.6251597319060238E-4</v>
      </c>
      <c r="BC1065" s="24">
        <v>0</v>
      </c>
      <c r="BD1065" s="24">
        <v>-2.6251597319060238E-4</v>
      </c>
      <c r="BE1065" s="24">
        <v>0</v>
      </c>
      <c r="BF1065" s="24">
        <v>0</v>
      </c>
      <c r="BG1065" s="24">
        <v>0</v>
      </c>
      <c r="BH1065" s="24">
        <v>0</v>
      </c>
      <c r="BI1065" s="24">
        <v>0</v>
      </c>
      <c r="BJ1065" s="24">
        <v>0</v>
      </c>
      <c r="BK1065" s="24">
        <v>0</v>
      </c>
      <c r="BL1065" s="24">
        <v>0</v>
      </c>
    </row>
    <row r="1066" spans="1:64" x14ac:dyDescent="0.25">
      <c r="A1066" t="s">
        <v>5124</v>
      </c>
      <c r="B1066">
        <v>101</v>
      </c>
      <c r="C1066">
        <v>2</v>
      </c>
      <c r="D1066">
        <v>9</v>
      </c>
      <c r="E1066" s="24">
        <v>0</v>
      </c>
      <c r="F1066" s="24">
        <v>0</v>
      </c>
      <c r="G1066" s="24">
        <v>0</v>
      </c>
      <c r="H1066" s="24">
        <v>0</v>
      </c>
      <c r="I1066" s="24">
        <v>0</v>
      </c>
      <c r="J1066" s="24">
        <v>0</v>
      </c>
      <c r="K1066" s="24">
        <v>9.4087877850979567</v>
      </c>
      <c r="L1066" s="24">
        <v>-9.4087877850979567</v>
      </c>
      <c r="M1066" s="24">
        <v>0</v>
      </c>
      <c r="N1066" s="24">
        <v>0</v>
      </c>
      <c r="O1066" s="24">
        <v>-9.4087877850979567</v>
      </c>
      <c r="P1066" s="24">
        <v>0</v>
      </c>
      <c r="Q1066" s="24">
        <v>1.9764294938795501E-4</v>
      </c>
      <c r="R1066" s="24">
        <v>-1.9764294938795501E-4</v>
      </c>
      <c r="S1066" s="24">
        <v>0</v>
      </c>
      <c r="T1066" s="24">
        <v>0</v>
      </c>
      <c r="U1066" s="24">
        <v>0</v>
      </c>
      <c r="V1066" s="24">
        <v>0</v>
      </c>
      <c r="W1066" s="24">
        <v>0</v>
      </c>
      <c r="X1066" s="24">
        <v>0</v>
      </c>
      <c r="Y1066" s="24">
        <v>0</v>
      </c>
      <c r="Z1066" s="24">
        <v>0</v>
      </c>
      <c r="AA1066" s="24">
        <v>6.5861514495685691</v>
      </c>
      <c r="AB1066" s="24">
        <v>-6.5861514495685718</v>
      </c>
      <c r="AC1066" s="24">
        <v>0</v>
      </c>
      <c r="AD1066" s="24">
        <v>0</v>
      </c>
      <c r="AE1066" s="24">
        <v>-6.5861514495685718</v>
      </c>
      <c r="AF1066" s="24">
        <v>0</v>
      </c>
      <c r="AG1066" s="24">
        <v>1.9764294938795501E-4</v>
      </c>
      <c r="AH1066" s="24">
        <v>-1.9764294938795501E-4</v>
      </c>
      <c r="AI1066" s="24">
        <v>0</v>
      </c>
      <c r="AJ1066" s="24">
        <v>0</v>
      </c>
      <c r="AK1066" s="24">
        <v>0</v>
      </c>
      <c r="AL1066" s="24">
        <v>0</v>
      </c>
      <c r="AM1066" s="24">
        <v>0</v>
      </c>
      <c r="AN1066" s="24">
        <v>0</v>
      </c>
      <c r="AO1066" s="24">
        <v>0</v>
      </c>
      <c r="AP1066" s="24">
        <v>0</v>
      </c>
      <c r="AQ1066" s="24">
        <v>2.8226363355293875</v>
      </c>
      <c r="AR1066" s="24">
        <v>-2.8226363355293849</v>
      </c>
      <c r="AS1066" s="24">
        <v>0</v>
      </c>
      <c r="AT1066" s="24">
        <v>0</v>
      </c>
      <c r="AU1066" s="24">
        <v>-2.8226363355293849</v>
      </c>
      <c r="AV1066" s="24">
        <v>0</v>
      </c>
      <c r="AW1066" s="24">
        <v>0</v>
      </c>
      <c r="AX1066" s="24">
        <v>0</v>
      </c>
      <c r="AY1066" s="24">
        <v>0</v>
      </c>
      <c r="AZ1066" s="24">
        <v>0</v>
      </c>
      <c r="BA1066" s="24">
        <v>0</v>
      </c>
      <c r="BB1066" s="24">
        <v>-1.9764294938795501E-4</v>
      </c>
      <c r="BC1066" s="24">
        <v>0</v>
      </c>
      <c r="BD1066" s="24">
        <v>-1.9764294938795501E-4</v>
      </c>
      <c r="BE1066" s="24">
        <v>0</v>
      </c>
      <c r="BF1066" s="24">
        <v>0</v>
      </c>
      <c r="BG1066" s="24">
        <v>0</v>
      </c>
      <c r="BH1066" s="24">
        <v>0</v>
      </c>
      <c r="BI1066" s="24">
        <v>0</v>
      </c>
      <c r="BJ1066" s="24">
        <v>0</v>
      </c>
      <c r="BK1066" s="24">
        <v>0</v>
      </c>
      <c r="BL1066" s="24">
        <v>0</v>
      </c>
    </row>
    <row r="1067" spans="1:64" x14ac:dyDescent="0.25">
      <c r="A1067" t="s">
        <v>5124</v>
      </c>
      <c r="B1067">
        <v>102</v>
      </c>
      <c r="C1067">
        <v>2</v>
      </c>
      <c r="D1067">
        <v>9</v>
      </c>
      <c r="E1067" s="24">
        <v>0</v>
      </c>
      <c r="F1067" s="24">
        <v>0</v>
      </c>
      <c r="G1067" s="24">
        <v>0</v>
      </c>
      <c r="H1067" s="24">
        <v>0</v>
      </c>
      <c r="I1067" s="24">
        <v>0</v>
      </c>
      <c r="J1067" s="24">
        <v>0</v>
      </c>
      <c r="K1067" s="24">
        <v>7.5556286629289389</v>
      </c>
      <c r="L1067" s="24">
        <v>-7.5556286629289389</v>
      </c>
      <c r="M1067" s="24">
        <v>0</v>
      </c>
      <c r="N1067" s="24">
        <v>0</v>
      </c>
      <c r="O1067" s="24">
        <v>-7.5556286629289389</v>
      </c>
      <c r="P1067" s="24">
        <v>0</v>
      </c>
      <c r="Q1067" s="24">
        <v>1.4901086615282111E-4</v>
      </c>
      <c r="R1067" s="24">
        <v>-1.4901086615282111E-4</v>
      </c>
      <c r="S1067" s="24">
        <v>0</v>
      </c>
      <c r="T1067" s="24">
        <v>0</v>
      </c>
      <c r="U1067" s="24">
        <v>0</v>
      </c>
      <c r="V1067" s="24">
        <v>0</v>
      </c>
      <c r="W1067" s="24">
        <v>0</v>
      </c>
      <c r="X1067" s="24">
        <v>0</v>
      </c>
      <c r="Y1067" s="24">
        <v>0</v>
      </c>
      <c r="Z1067" s="24">
        <v>0</v>
      </c>
      <c r="AA1067" s="24">
        <v>5.2889400640502569</v>
      </c>
      <c r="AB1067" s="24">
        <v>-5.2889400640502551</v>
      </c>
      <c r="AC1067" s="24">
        <v>0</v>
      </c>
      <c r="AD1067" s="24">
        <v>0</v>
      </c>
      <c r="AE1067" s="24">
        <v>-5.2889400640502551</v>
      </c>
      <c r="AF1067" s="24">
        <v>0</v>
      </c>
      <c r="AG1067" s="24">
        <v>1.4901086615282111E-4</v>
      </c>
      <c r="AH1067" s="24">
        <v>-1.4901086615282111E-4</v>
      </c>
      <c r="AI1067" s="24">
        <v>0</v>
      </c>
      <c r="AJ1067" s="24">
        <v>0</v>
      </c>
      <c r="AK1067" s="24">
        <v>0</v>
      </c>
      <c r="AL1067" s="24">
        <v>0</v>
      </c>
      <c r="AM1067" s="24">
        <v>0</v>
      </c>
      <c r="AN1067" s="24">
        <v>0</v>
      </c>
      <c r="AO1067" s="24">
        <v>0</v>
      </c>
      <c r="AP1067" s="24">
        <v>0</v>
      </c>
      <c r="AQ1067" s="24">
        <v>2.266688598878682</v>
      </c>
      <c r="AR1067" s="24">
        <v>-2.2666885988786838</v>
      </c>
      <c r="AS1067" s="24">
        <v>0</v>
      </c>
      <c r="AT1067" s="24">
        <v>0</v>
      </c>
      <c r="AU1067" s="24">
        <v>-2.2666885988786838</v>
      </c>
      <c r="AV1067" s="24">
        <v>0</v>
      </c>
      <c r="AW1067" s="24">
        <v>0</v>
      </c>
      <c r="AX1067" s="24">
        <v>0</v>
      </c>
      <c r="AY1067" s="24">
        <v>0</v>
      </c>
      <c r="AZ1067" s="24">
        <v>0</v>
      </c>
      <c r="BA1067" s="24">
        <v>0</v>
      </c>
      <c r="BB1067" s="24">
        <v>-1.4901086615282111E-4</v>
      </c>
      <c r="BC1067" s="24">
        <v>0</v>
      </c>
      <c r="BD1067" s="24">
        <v>-1.4901086615282111E-4</v>
      </c>
      <c r="BE1067" s="24">
        <v>0</v>
      </c>
      <c r="BF1067" s="24">
        <v>0</v>
      </c>
      <c r="BG1067" s="24">
        <v>0</v>
      </c>
      <c r="BH1067" s="24">
        <v>0</v>
      </c>
      <c r="BI1067" s="24">
        <v>0</v>
      </c>
      <c r="BJ1067" s="24">
        <v>0</v>
      </c>
      <c r="BK1067" s="24">
        <v>0</v>
      </c>
      <c r="BL1067" s="24">
        <v>0</v>
      </c>
    </row>
    <row r="1068" spans="1:64" x14ac:dyDescent="0.25">
      <c r="A1068" t="s">
        <v>5124</v>
      </c>
      <c r="B1068">
        <v>103</v>
      </c>
      <c r="C1068">
        <v>3</v>
      </c>
      <c r="D1068">
        <v>9</v>
      </c>
      <c r="E1068" s="24">
        <v>0</v>
      </c>
      <c r="F1068" s="24">
        <v>0</v>
      </c>
      <c r="G1068" s="24">
        <v>0</v>
      </c>
      <c r="H1068" s="24">
        <v>0</v>
      </c>
      <c r="I1068" s="24">
        <v>0</v>
      </c>
      <c r="J1068" s="24">
        <v>0</v>
      </c>
      <c r="K1068" s="24">
        <v>6.0739382393658161</v>
      </c>
      <c r="L1068" s="24">
        <v>-6.0739382393658161</v>
      </c>
      <c r="M1068" s="24">
        <v>0</v>
      </c>
      <c r="N1068" s="24">
        <v>0</v>
      </c>
      <c r="O1068" s="24">
        <v>-6.0739382393658161</v>
      </c>
      <c r="P1068" s="24">
        <v>0</v>
      </c>
      <c r="Q1068" s="24">
        <v>1.1249880117247812E-4</v>
      </c>
      <c r="R1068" s="24">
        <v>-1.1249880117247812E-4</v>
      </c>
      <c r="S1068" s="24">
        <v>0</v>
      </c>
      <c r="T1068" s="24">
        <v>0</v>
      </c>
      <c r="U1068" s="24">
        <v>0</v>
      </c>
      <c r="V1068" s="24">
        <v>0</v>
      </c>
      <c r="W1068" s="24">
        <v>0</v>
      </c>
      <c r="X1068" s="24">
        <v>0</v>
      </c>
      <c r="Y1068" s="24">
        <v>0</v>
      </c>
      <c r="Z1068" s="24">
        <v>0</v>
      </c>
      <c r="AA1068" s="24">
        <v>4.2517567675560706</v>
      </c>
      <c r="AB1068" s="24">
        <v>-4.2517567675560741</v>
      </c>
      <c r="AC1068" s="24">
        <v>0</v>
      </c>
      <c r="AD1068" s="24">
        <v>0</v>
      </c>
      <c r="AE1068" s="24">
        <v>-4.2517567675560741</v>
      </c>
      <c r="AF1068" s="24">
        <v>0</v>
      </c>
      <c r="AG1068" s="24">
        <v>1.1249880117247812E-4</v>
      </c>
      <c r="AH1068" s="24">
        <v>-1.1249880117247812E-4</v>
      </c>
      <c r="AI1068" s="24">
        <v>0</v>
      </c>
      <c r="AJ1068" s="24">
        <v>0</v>
      </c>
      <c r="AK1068" s="24">
        <v>0</v>
      </c>
      <c r="AL1068" s="24">
        <v>0</v>
      </c>
      <c r="AM1068" s="24">
        <v>0</v>
      </c>
      <c r="AN1068" s="24">
        <v>0</v>
      </c>
      <c r="AO1068" s="24">
        <v>0</v>
      </c>
      <c r="AP1068" s="24">
        <v>0</v>
      </c>
      <c r="AQ1068" s="24">
        <v>1.8221814718097455</v>
      </c>
      <c r="AR1068" s="24">
        <v>-1.822181471809742</v>
      </c>
      <c r="AS1068" s="24">
        <v>0</v>
      </c>
      <c r="AT1068" s="24">
        <v>0</v>
      </c>
      <c r="AU1068" s="24">
        <v>-1.822181471809742</v>
      </c>
      <c r="AV1068" s="24">
        <v>0</v>
      </c>
      <c r="AW1068" s="24">
        <v>0</v>
      </c>
      <c r="AX1068" s="24">
        <v>0</v>
      </c>
      <c r="AY1068" s="24">
        <v>0</v>
      </c>
      <c r="AZ1068" s="24">
        <v>0</v>
      </c>
      <c r="BA1068" s="24">
        <v>0</v>
      </c>
      <c r="BB1068" s="24">
        <v>-1.1249880117247812E-4</v>
      </c>
      <c r="BC1068" s="24">
        <v>0</v>
      </c>
      <c r="BD1068" s="24">
        <v>-1.1249880117247812E-4</v>
      </c>
      <c r="BE1068" s="24">
        <v>0</v>
      </c>
      <c r="BF1068" s="24">
        <v>0</v>
      </c>
      <c r="BG1068" s="24">
        <v>0</v>
      </c>
      <c r="BH1068" s="24">
        <v>0</v>
      </c>
      <c r="BI1068" s="24">
        <v>0</v>
      </c>
      <c r="BJ1068" s="24">
        <v>0</v>
      </c>
      <c r="BK1068" s="24">
        <v>0</v>
      </c>
      <c r="BL1068" s="24">
        <v>0</v>
      </c>
    </row>
    <row r="1069" spans="1:64" x14ac:dyDescent="0.25">
      <c r="A1069" t="s">
        <v>5124</v>
      </c>
      <c r="B1069">
        <v>104</v>
      </c>
      <c r="C1069">
        <v>3</v>
      </c>
      <c r="D1069">
        <v>9</v>
      </c>
      <c r="E1069" s="24">
        <v>0</v>
      </c>
      <c r="F1069" s="24">
        <v>0</v>
      </c>
      <c r="G1069" s="24">
        <v>0</v>
      </c>
      <c r="H1069" s="24">
        <v>0</v>
      </c>
      <c r="I1069" s="24">
        <v>0</v>
      </c>
      <c r="J1069" s="24">
        <v>0</v>
      </c>
      <c r="K1069" s="24">
        <v>4.8878723755478859</v>
      </c>
      <c r="L1069" s="24">
        <v>-4.8878723755478859</v>
      </c>
      <c r="M1069" s="24">
        <v>0</v>
      </c>
      <c r="N1069" s="24">
        <v>0</v>
      </c>
      <c r="O1069" s="24">
        <v>-4.8878723755478859</v>
      </c>
      <c r="P1069" s="24">
        <v>0</v>
      </c>
      <c r="Q1069" s="24">
        <v>8.5046104686625767E-5</v>
      </c>
      <c r="R1069" s="24">
        <v>-8.5046104686625767E-5</v>
      </c>
      <c r="S1069" s="24">
        <v>0</v>
      </c>
      <c r="T1069" s="24">
        <v>0</v>
      </c>
      <c r="U1069" s="24">
        <v>0</v>
      </c>
      <c r="V1069" s="24">
        <v>0</v>
      </c>
      <c r="W1069" s="24">
        <v>0</v>
      </c>
      <c r="X1069" s="24">
        <v>0</v>
      </c>
      <c r="Y1069" s="24">
        <v>0</v>
      </c>
      <c r="Z1069" s="24">
        <v>0</v>
      </c>
      <c r="AA1069" s="24">
        <v>3.4215106628835201</v>
      </c>
      <c r="AB1069" s="24">
        <v>-3.4215106628835183</v>
      </c>
      <c r="AC1069" s="24">
        <v>0</v>
      </c>
      <c r="AD1069" s="24">
        <v>0</v>
      </c>
      <c r="AE1069" s="24">
        <v>-3.4215106628835183</v>
      </c>
      <c r="AF1069" s="24">
        <v>0</v>
      </c>
      <c r="AG1069" s="24">
        <v>8.5046104686625767E-5</v>
      </c>
      <c r="AH1069" s="24">
        <v>-8.5046104686625767E-5</v>
      </c>
      <c r="AI1069" s="24">
        <v>0</v>
      </c>
      <c r="AJ1069" s="24">
        <v>0</v>
      </c>
      <c r="AK1069" s="24">
        <v>0</v>
      </c>
      <c r="AL1069" s="24">
        <v>0</v>
      </c>
      <c r="AM1069" s="24">
        <v>0</v>
      </c>
      <c r="AN1069" s="24">
        <v>0</v>
      </c>
      <c r="AO1069" s="24">
        <v>0</v>
      </c>
      <c r="AP1069" s="24">
        <v>0</v>
      </c>
      <c r="AQ1069" s="24">
        <v>1.4663617126643658</v>
      </c>
      <c r="AR1069" s="24">
        <v>-1.4663617126643675</v>
      </c>
      <c r="AS1069" s="24">
        <v>0</v>
      </c>
      <c r="AT1069" s="24">
        <v>0</v>
      </c>
      <c r="AU1069" s="24">
        <v>-1.4663617126643675</v>
      </c>
      <c r="AV1069" s="24">
        <v>0</v>
      </c>
      <c r="AW1069" s="24">
        <v>0</v>
      </c>
      <c r="AX1069" s="24">
        <v>0</v>
      </c>
      <c r="AY1069" s="24">
        <v>0</v>
      </c>
      <c r="AZ1069" s="24">
        <v>0</v>
      </c>
      <c r="BA1069" s="24">
        <v>0</v>
      </c>
      <c r="BB1069" s="24">
        <v>-8.5046104686625767E-5</v>
      </c>
      <c r="BC1069" s="24">
        <v>0</v>
      </c>
      <c r="BD1069" s="24">
        <v>-8.5046104686625767E-5</v>
      </c>
      <c r="BE1069" s="24">
        <v>0</v>
      </c>
      <c r="BF1069" s="24">
        <v>0</v>
      </c>
      <c r="BG1069" s="24">
        <v>0</v>
      </c>
      <c r="BH1069" s="24">
        <v>0</v>
      </c>
      <c r="BI1069" s="24">
        <v>0</v>
      </c>
      <c r="BJ1069" s="24">
        <v>0</v>
      </c>
      <c r="BK1069" s="24">
        <v>0</v>
      </c>
      <c r="BL1069" s="24">
        <v>0</v>
      </c>
    </row>
    <row r="1070" spans="1:64" x14ac:dyDescent="0.25">
      <c r="A1070" t="s">
        <v>5124</v>
      </c>
      <c r="B1070">
        <v>105</v>
      </c>
      <c r="C1070">
        <v>3</v>
      </c>
      <c r="D1070">
        <v>9</v>
      </c>
      <c r="E1070" s="24">
        <v>0</v>
      </c>
      <c r="F1070" s="24">
        <v>0</v>
      </c>
      <c r="G1070" s="24">
        <v>0</v>
      </c>
      <c r="H1070" s="24">
        <v>0</v>
      </c>
      <c r="I1070" s="24">
        <v>0</v>
      </c>
      <c r="J1070" s="24">
        <v>0</v>
      </c>
      <c r="K1070" s="24">
        <v>3.9373734947293997</v>
      </c>
      <c r="L1070" s="24">
        <v>-3.9373734947293997</v>
      </c>
      <c r="M1070" s="24">
        <v>0</v>
      </c>
      <c r="N1070" s="24">
        <v>0</v>
      </c>
      <c r="O1070" s="24">
        <v>-3.9373734947293997</v>
      </c>
      <c r="P1070" s="24">
        <v>0</v>
      </c>
      <c r="Q1070" s="24">
        <v>6.4375649344583508E-5</v>
      </c>
      <c r="R1070" s="24">
        <v>-6.4375649344583508E-5</v>
      </c>
      <c r="S1070" s="24">
        <v>0</v>
      </c>
      <c r="T1070" s="24">
        <v>0</v>
      </c>
      <c r="U1070" s="24">
        <v>0</v>
      </c>
      <c r="V1070" s="24">
        <v>0</v>
      </c>
      <c r="W1070" s="24">
        <v>0</v>
      </c>
      <c r="X1070" s="24">
        <v>0</v>
      </c>
      <c r="Y1070" s="24">
        <v>0</v>
      </c>
      <c r="Z1070" s="24">
        <v>0</v>
      </c>
      <c r="AA1070" s="24">
        <v>2.7561614463105797</v>
      </c>
      <c r="AB1070" s="24">
        <v>-2.7561614463105801</v>
      </c>
      <c r="AC1070" s="24">
        <v>0</v>
      </c>
      <c r="AD1070" s="24">
        <v>0</v>
      </c>
      <c r="AE1070" s="24">
        <v>-2.7561614463105801</v>
      </c>
      <c r="AF1070" s="24">
        <v>0</v>
      </c>
      <c r="AG1070" s="24">
        <v>6.4375649344583508E-5</v>
      </c>
      <c r="AH1070" s="24">
        <v>-6.4375649344583508E-5</v>
      </c>
      <c r="AI1070" s="24">
        <v>0</v>
      </c>
      <c r="AJ1070" s="24">
        <v>0</v>
      </c>
      <c r="AK1070" s="24">
        <v>0</v>
      </c>
      <c r="AL1070" s="24">
        <v>0</v>
      </c>
      <c r="AM1070" s="24">
        <v>0</v>
      </c>
      <c r="AN1070" s="24">
        <v>0</v>
      </c>
      <c r="AO1070" s="24">
        <v>0</v>
      </c>
      <c r="AP1070" s="24">
        <v>0</v>
      </c>
      <c r="AQ1070" s="24">
        <v>1.18121204841882</v>
      </c>
      <c r="AR1070" s="24">
        <v>-1.1812120484188195</v>
      </c>
      <c r="AS1070" s="24">
        <v>0</v>
      </c>
      <c r="AT1070" s="24">
        <v>0</v>
      </c>
      <c r="AU1070" s="24">
        <v>-1.1812120484188195</v>
      </c>
      <c r="AV1070" s="24">
        <v>0</v>
      </c>
      <c r="AW1070" s="24">
        <v>0</v>
      </c>
      <c r="AX1070" s="24">
        <v>0</v>
      </c>
      <c r="AY1070" s="24">
        <v>0</v>
      </c>
      <c r="AZ1070" s="24">
        <v>0</v>
      </c>
      <c r="BA1070" s="24">
        <v>0</v>
      </c>
      <c r="BB1070" s="24">
        <v>-6.4375649344583508E-5</v>
      </c>
      <c r="BC1070" s="24">
        <v>0</v>
      </c>
      <c r="BD1070" s="24">
        <v>-6.4375649344583508E-5</v>
      </c>
      <c r="BE1070" s="24">
        <v>0</v>
      </c>
      <c r="BF1070" s="24">
        <v>0</v>
      </c>
      <c r="BG1070" s="24">
        <v>0</v>
      </c>
      <c r="BH1070" s="24">
        <v>0</v>
      </c>
      <c r="BI1070" s="24">
        <v>0</v>
      </c>
      <c r="BJ1070" s="24">
        <v>0</v>
      </c>
      <c r="BK1070" s="24">
        <v>0</v>
      </c>
      <c r="BL1070" s="24">
        <v>0</v>
      </c>
    </row>
    <row r="1071" spans="1:64" x14ac:dyDescent="0.25">
      <c r="A1071" t="s">
        <v>5124</v>
      </c>
      <c r="B1071">
        <v>106</v>
      </c>
      <c r="C1071">
        <v>4</v>
      </c>
      <c r="D1071">
        <v>9</v>
      </c>
      <c r="E1071" s="24">
        <v>0</v>
      </c>
      <c r="F1071" s="24">
        <v>0</v>
      </c>
      <c r="G1071" s="24">
        <v>0</v>
      </c>
      <c r="H1071" s="24">
        <v>0</v>
      </c>
      <c r="I1071" s="24">
        <v>0</v>
      </c>
      <c r="J1071" s="24">
        <v>0</v>
      </c>
      <c r="K1071" s="24">
        <v>3.1748178172856569</v>
      </c>
      <c r="L1071" s="24">
        <v>-3.1748178172856569</v>
      </c>
      <c r="M1071" s="24">
        <v>0</v>
      </c>
      <c r="N1071" s="24">
        <v>0</v>
      </c>
      <c r="O1071" s="24">
        <v>-3.1748178172856569</v>
      </c>
      <c r="P1071" s="24">
        <v>0</v>
      </c>
      <c r="Q1071" s="24">
        <v>4.879039443039801E-5</v>
      </c>
      <c r="R1071" s="24">
        <v>-4.879039443039801E-5</v>
      </c>
      <c r="S1071" s="24">
        <v>0</v>
      </c>
      <c r="T1071" s="24">
        <v>0</v>
      </c>
      <c r="U1071" s="24">
        <v>0</v>
      </c>
      <c r="V1071" s="24">
        <v>0</v>
      </c>
      <c r="W1071" s="24">
        <v>0</v>
      </c>
      <c r="X1071" s="24">
        <v>0</v>
      </c>
      <c r="Y1071" s="24">
        <v>0</v>
      </c>
      <c r="Z1071" s="24">
        <v>0</v>
      </c>
      <c r="AA1071" s="24">
        <v>2.2223724720999596</v>
      </c>
      <c r="AB1071" s="24">
        <v>-2.2223724720999591</v>
      </c>
      <c r="AC1071" s="24">
        <v>0</v>
      </c>
      <c r="AD1071" s="24">
        <v>0</v>
      </c>
      <c r="AE1071" s="24">
        <v>-2.2223724720999591</v>
      </c>
      <c r="AF1071" s="24">
        <v>0</v>
      </c>
      <c r="AG1071" s="24">
        <v>4.879039443039801E-5</v>
      </c>
      <c r="AH1071" s="24">
        <v>-4.879039443039801E-5</v>
      </c>
      <c r="AI1071" s="24">
        <v>0</v>
      </c>
      <c r="AJ1071" s="24">
        <v>0</v>
      </c>
      <c r="AK1071" s="24">
        <v>0</v>
      </c>
      <c r="AL1071" s="24">
        <v>0</v>
      </c>
      <c r="AM1071" s="24">
        <v>0</v>
      </c>
      <c r="AN1071" s="24">
        <v>0</v>
      </c>
      <c r="AO1071" s="24">
        <v>0</v>
      </c>
      <c r="AP1071" s="24">
        <v>0</v>
      </c>
      <c r="AQ1071" s="24">
        <v>0.95244534518569735</v>
      </c>
      <c r="AR1071" s="24">
        <v>-0.95244534518569779</v>
      </c>
      <c r="AS1071" s="24">
        <v>0</v>
      </c>
      <c r="AT1071" s="24">
        <v>0</v>
      </c>
      <c r="AU1071" s="24">
        <v>-0.95244534518569779</v>
      </c>
      <c r="AV1071" s="24">
        <v>0</v>
      </c>
      <c r="AW1071" s="24">
        <v>0</v>
      </c>
      <c r="AX1071" s="24">
        <v>0</v>
      </c>
      <c r="AY1071" s="24">
        <v>0</v>
      </c>
      <c r="AZ1071" s="24">
        <v>0</v>
      </c>
      <c r="BA1071" s="24">
        <v>0</v>
      </c>
      <c r="BB1071" s="24">
        <v>-4.879039443039801E-5</v>
      </c>
      <c r="BC1071" s="24">
        <v>0</v>
      </c>
      <c r="BD1071" s="24">
        <v>-4.879039443039801E-5</v>
      </c>
      <c r="BE1071" s="24">
        <v>0</v>
      </c>
      <c r="BF1071" s="24">
        <v>0</v>
      </c>
      <c r="BG1071" s="24">
        <v>0</v>
      </c>
      <c r="BH1071" s="24">
        <v>0</v>
      </c>
      <c r="BI1071" s="24">
        <v>0</v>
      </c>
      <c r="BJ1071" s="24">
        <v>0</v>
      </c>
      <c r="BK1071" s="24">
        <v>0</v>
      </c>
      <c r="BL1071" s="24">
        <v>0</v>
      </c>
    </row>
    <row r="1072" spans="1:64" x14ac:dyDescent="0.25">
      <c r="A1072" t="s">
        <v>5124</v>
      </c>
      <c r="B1072">
        <v>107</v>
      </c>
      <c r="C1072">
        <v>4</v>
      </c>
      <c r="D1072">
        <v>9</v>
      </c>
      <c r="E1072" s="24">
        <v>0</v>
      </c>
      <c r="F1072" s="24">
        <v>0</v>
      </c>
      <c r="G1072" s="24">
        <v>0</v>
      </c>
      <c r="H1072" s="24">
        <v>0</v>
      </c>
      <c r="I1072" s="24">
        <v>0</v>
      </c>
      <c r="J1072" s="24">
        <v>0</v>
      </c>
      <c r="K1072" s="24">
        <v>2.562389712780714</v>
      </c>
      <c r="L1072" s="24">
        <v>-2.562389712780714</v>
      </c>
      <c r="M1072" s="24">
        <v>0</v>
      </c>
      <c r="N1072" s="24">
        <v>0</v>
      </c>
      <c r="O1072" s="24">
        <v>-2.562389712780714</v>
      </c>
      <c r="P1072" s="24">
        <v>0</v>
      </c>
      <c r="Q1072" s="24">
        <v>3.7023558434157167E-5</v>
      </c>
      <c r="R1072" s="24">
        <v>-3.7023558434157167E-5</v>
      </c>
      <c r="S1072" s="24">
        <v>0</v>
      </c>
      <c r="T1072" s="24">
        <v>0</v>
      </c>
      <c r="U1072" s="24">
        <v>0</v>
      </c>
      <c r="V1072" s="24">
        <v>0</v>
      </c>
      <c r="W1072" s="24">
        <v>0</v>
      </c>
      <c r="X1072" s="24">
        <v>0</v>
      </c>
      <c r="Y1072" s="24">
        <v>0</v>
      </c>
      <c r="Z1072" s="24">
        <v>0</v>
      </c>
      <c r="AA1072" s="24">
        <v>1.7936727989464998</v>
      </c>
      <c r="AB1072" s="24">
        <v>-1.7936727989465</v>
      </c>
      <c r="AC1072" s="24">
        <v>0</v>
      </c>
      <c r="AD1072" s="24">
        <v>0</v>
      </c>
      <c r="AE1072" s="24">
        <v>-1.7936727989465</v>
      </c>
      <c r="AF1072" s="24">
        <v>0</v>
      </c>
      <c r="AG1072" s="24">
        <v>3.7023558434157167E-5</v>
      </c>
      <c r="AH1072" s="24">
        <v>-3.7023558434157167E-5</v>
      </c>
      <c r="AI1072" s="24">
        <v>0</v>
      </c>
      <c r="AJ1072" s="24">
        <v>0</v>
      </c>
      <c r="AK1072" s="24">
        <v>0</v>
      </c>
      <c r="AL1072" s="24">
        <v>0</v>
      </c>
      <c r="AM1072" s="24">
        <v>0</v>
      </c>
      <c r="AN1072" s="24">
        <v>0</v>
      </c>
      <c r="AO1072" s="24">
        <v>0</v>
      </c>
      <c r="AP1072" s="24">
        <v>0</v>
      </c>
      <c r="AQ1072" s="24">
        <v>0.76871691383421425</v>
      </c>
      <c r="AR1072" s="24">
        <v>-0.76871691383421403</v>
      </c>
      <c r="AS1072" s="24">
        <v>0</v>
      </c>
      <c r="AT1072" s="24">
        <v>0</v>
      </c>
      <c r="AU1072" s="24">
        <v>-0.76871691383421403</v>
      </c>
      <c r="AV1072" s="24">
        <v>0</v>
      </c>
      <c r="AW1072" s="24">
        <v>0</v>
      </c>
      <c r="AX1072" s="24">
        <v>0</v>
      </c>
      <c r="AY1072" s="24">
        <v>0</v>
      </c>
      <c r="AZ1072" s="24">
        <v>0</v>
      </c>
      <c r="BA1072" s="24">
        <v>0</v>
      </c>
      <c r="BB1072" s="24">
        <v>-3.7023558434157167E-5</v>
      </c>
      <c r="BC1072" s="24">
        <v>0</v>
      </c>
      <c r="BD1072" s="24">
        <v>-3.7023558434157167E-5</v>
      </c>
      <c r="BE1072" s="24">
        <v>0</v>
      </c>
      <c r="BF1072" s="24">
        <v>0</v>
      </c>
      <c r="BG1072" s="24">
        <v>0</v>
      </c>
      <c r="BH1072" s="24">
        <v>0</v>
      </c>
      <c r="BI1072" s="24">
        <v>0</v>
      </c>
      <c r="BJ1072" s="24">
        <v>0</v>
      </c>
      <c r="BK1072" s="24">
        <v>0</v>
      </c>
      <c r="BL1072" s="24">
        <v>0</v>
      </c>
    </row>
    <row r="1073" spans="1:64" x14ac:dyDescent="0.25">
      <c r="A1073" t="s">
        <v>5124</v>
      </c>
      <c r="B1073">
        <v>108</v>
      </c>
      <c r="C1073">
        <v>4</v>
      </c>
      <c r="D1073">
        <v>9</v>
      </c>
      <c r="E1073" s="24">
        <v>0</v>
      </c>
      <c r="F1073" s="24">
        <v>0</v>
      </c>
      <c r="G1073" s="24">
        <v>0</v>
      </c>
      <c r="H1073" s="24">
        <v>0</v>
      </c>
      <c r="I1073" s="24">
        <v>0</v>
      </c>
      <c r="J1073" s="24">
        <v>0</v>
      </c>
      <c r="K1073" s="24">
        <v>2.0700222160667181</v>
      </c>
      <c r="L1073" s="24">
        <v>-2.0700222160667181</v>
      </c>
      <c r="M1073" s="24">
        <v>0</v>
      </c>
      <c r="N1073" s="24">
        <v>0</v>
      </c>
      <c r="O1073" s="24">
        <v>-2.0700222160667181</v>
      </c>
      <c r="P1073" s="24">
        <v>0</v>
      </c>
      <c r="Q1073" s="24">
        <v>2.8128037229180336E-5</v>
      </c>
      <c r="R1073" s="24">
        <v>-2.8128037229180336E-5</v>
      </c>
      <c r="S1073" s="24">
        <v>0</v>
      </c>
      <c r="T1073" s="24">
        <v>0</v>
      </c>
      <c r="U1073" s="24">
        <v>0</v>
      </c>
      <c r="V1073" s="24">
        <v>0</v>
      </c>
      <c r="W1073" s="24">
        <v>0</v>
      </c>
      <c r="X1073" s="24">
        <v>0</v>
      </c>
      <c r="Y1073" s="24">
        <v>0</v>
      </c>
      <c r="Z1073" s="24">
        <v>0</v>
      </c>
      <c r="AA1073" s="24">
        <v>1.4490155512467027</v>
      </c>
      <c r="AB1073" s="24">
        <v>-1.4490155512467018</v>
      </c>
      <c r="AC1073" s="24">
        <v>0</v>
      </c>
      <c r="AD1073" s="24">
        <v>0</v>
      </c>
      <c r="AE1073" s="24">
        <v>-1.4490155512467018</v>
      </c>
      <c r="AF1073" s="24">
        <v>0</v>
      </c>
      <c r="AG1073" s="24">
        <v>2.8128037229180336E-5</v>
      </c>
      <c r="AH1073" s="24">
        <v>-2.8128037229180336E-5</v>
      </c>
      <c r="AI1073" s="24">
        <v>0</v>
      </c>
      <c r="AJ1073" s="24">
        <v>0</v>
      </c>
      <c r="AK1073" s="24">
        <v>0</v>
      </c>
      <c r="AL1073" s="24">
        <v>0</v>
      </c>
      <c r="AM1073" s="24">
        <v>0</v>
      </c>
      <c r="AN1073" s="24">
        <v>0</v>
      </c>
      <c r="AO1073" s="24">
        <v>0</v>
      </c>
      <c r="AP1073" s="24">
        <v>0</v>
      </c>
      <c r="AQ1073" s="24">
        <v>0.62100666482001543</v>
      </c>
      <c r="AR1073" s="24">
        <v>-0.62100666482001632</v>
      </c>
      <c r="AS1073" s="24">
        <v>0</v>
      </c>
      <c r="AT1073" s="24">
        <v>0</v>
      </c>
      <c r="AU1073" s="24">
        <v>-0.62100666482001632</v>
      </c>
      <c r="AV1073" s="24">
        <v>0</v>
      </c>
      <c r="AW1073" s="24">
        <v>0</v>
      </c>
      <c r="AX1073" s="24">
        <v>0</v>
      </c>
      <c r="AY1073" s="24">
        <v>0</v>
      </c>
      <c r="AZ1073" s="24">
        <v>0</v>
      </c>
      <c r="BA1073" s="24">
        <v>0</v>
      </c>
      <c r="BB1073" s="24">
        <v>-2.8128037229180336E-5</v>
      </c>
      <c r="BC1073" s="24">
        <v>0</v>
      </c>
      <c r="BD1073" s="24">
        <v>-2.8128037229180336E-5</v>
      </c>
      <c r="BE1073" s="24">
        <v>0</v>
      </c>
      <c r="BF1073" s="24">
        <v>0</v>
      </c>
      <c r="BG1073" s="24">
        <v>0</v>
      </c>
      <c r="BH1073" s="24">
        <v>0</v>
      </c>
      <c r="BI1073" s="24">
        <v>0</v>
      </c>
      <c r="BJ1073" s="24">
        <v>0</v>
      </c>
      <c r="BK1073" s="24">
        <v>0</v>
      </c>
      <c r="BL1073" s="24">
        <v>0</v>
      </c>
    </row>
    <row r="1074" spans="1:64" x14ac:dyDescent="0.25">
      <c r="A1074" t="s">
        <v>5124</v>
      </c>
      <c r="B1074">
        <v>109</v>
      </c>
      <c r="C1074">
        <v>1</v>
      </c>
      <c r="D1074">
        <v>10</v>
      </c>
      <c r="E1074" s="24">
        <v>0</v>
      </c>
      <c r="F1074" s="24">
        <v>0</v>
      </c>
      <c r="G1074" s="24">
        <v>0</v>
      </c>
      <c r="H1074" s="24">
        <v>0</v>
      </c>
      <c r="I1074" s="24">
        <v>0</v>
      </c>
      <c r="J1074" s="24">
        <v>0</v>
      </c>
      <c r="K1074" s="24">
        <v>1.6737787760794163</v>
      </c>
      <c r="L1074" s="24">
        <v>-1.6737787760794163</v>
      </c>
      <c r="M1074" s="24">
        <v>0</v>
      </c>
      <c r="N1074" s="24">
        <v>0</v>
      </c>
      <c r="O1074" s="24">
        <v>-1.6737787760794163</v>
      </c>
      <c r="P1074" s="24">
        <v>0</v>
      </c>
      <c r="Q1074" s="24">
        <v>2.1394640498328954E-5</v>
      </c>
      <c r="R1074" s="24">
        <v>-2.1394640498328954E-5</v>
      </c>
      <c r="S1074" s="24">
        <v>0</v>
      </c>
      <c r="T1074" s="24">
        <v>0</v>
      </c>
      <c r="U1074" s="24">
        <v>0</v>
      </c>
      <c r="V1074" s="24">
        <v>0</v>
      </c>
      <c r="W1074" s="24">
        <v>0</v>
      </c>
      <c r="X1074" s="24">
        <v>0</v>
      </c>
      <c r="Y1074" s="24">
        <v>0</v>
      </c>
      <c r="Z1074" s="24">
        <v>0</v>
      </c>
      <c r="AA1074" s="24">
        <v>1.1716451432555912</v>
      </c>
      <c r="AB1074" s="24">
        <v>-1.1716451432555921</v>
      </c>
      <c r="AC1074" s="24">
        <v>0</v>
      </c>
      <c r="AD1074" s="24">
        <v>0</v>
      </c>
      <c r="AE1074" s="24">
        <v>-1.1716451432555921</v>
      </c>
      <c r="AF1074" s="24">
        <v>0</v>
      </c>
      <c r="AG1074" s="24">
        <v>2.1394640498328954E-5</v>
      </c>
      <c r="AH1074" s="24">
        <v>-2.1394640498328954E-5</v>
      </c>
      <c r="AI1074" s="24">
        <v>0</v>
      </c>
      <c r="AJ1074" s="24">
        <v>0</v>
      </c>
      <c r="AK1074" s="24">
        <v>0</v>
      </c>
      <c r="AL1074" s="24">
        <v>0</v>
      </c>
      <c r="AM1074" s="24">
        <v>0</v>
      </c>
      <c r="AN1074" s="24">
        <v>0</v>
      </c>
      <c r="AO1074" s="24">
        <v>0</v>
      </c>
      <c r="AP1074" s="24">
        <v>0</v>
      </c>
      <c r="AQ1074" s="24">
        <v>0.50213363282382506</v>
      </c>
      <c r="AR1074" s="24">
        <v>-0.50213363282382417</v>
      </c>
      <c r="AS1074" s="24">
        <v>0</v>
      </c>
      <c r="AT1074" s="24">
        <v>0</v>
      </c>
      <c r="AU1074" s="24">
        <v>-0.50213363282382417</v>
      </c>
      <c r="AV1074" s="24">
        <v>0</v>
      </c>
      <c r="AW1074" s="24">
        <v>0</v>
      </c>
      <c r="AX1074" s="24">
        <v>0</v>
      </c>
      <c r="AY1074" s="24">
        <v>0</v>
      </c>
      <c r="AZ1074" s="24">
        <v>0</v>
      </c>
      <c r="BA1074" s="24">
        <v>0</v>
      </c>
      <c r="BB1074" s="24">
        <v>-2.1394640498328954E-5</v>
      </c>
      <c r="BC1074" s="24">
        <v>0</v>
      </c>
      <c r="BD1074" s="24">
        <v>-2.1394640498328954E-5</v>
      </c>
      <c r="BE1074" s="24">
        <v>0</v>
      </c>
      <c r="BF1074" s="24">
        <v>0</v>
      </c>
      <c r="BG1074" s="24">
        <v>0</v>
      </c>
      <c r="BH1074" s="24">
        <v>0</v>
      </c>
      <c r="BI1074" s="24">
        <v>0</v>
      </c>
      <c r="BJ1074" s="24">
        <v>0</v>
      </c>
      <c r="BK1074" s="24">
        <v>0</v>
      </c>
      <c r="BL1074" s="24">
        <v>0</v>
      </c>
    </row>
    <row r="1075" spans="1:64" x14ac:dyDescent="0.25">
      <c r="A1075" t="s">
        <v>5124</v>
      </c>
      <c r="B1075">
        <v>110</v>
      </c>
      <c r="C1075">
        <v>1</v>
      </c>
      <c r="D1075">
        <v>10</v>
      </c>
      <c r="E1075" s="24">
        <v>0</v>
      </c>
      <c r="F1075" s="24">
        <v>0</v>
      </c>
      <c r="G1075" s="24">
        <v>0</v>
      </c>
      <c r="H1075" s="24">
        <v>0</v>
      </c>
      <c r="I1075" s="24">
        <v>0</v>
      </c>
      <c r="J1075" s="24">
        <v>0</v>
      </c>
      <c r="K1075" s="24">
        <v>1.3545797076076269</v>
      </c>
      <c r="L1075" s="24">
        <v>-1.3545797076076269</v>
      </c>
      <c r="M1075" s="24">
        <v>0</v>
      </c>
      <c r="N1075" s="24">
        <v>0</v>
      </c>
      <c r="O1075" s="24">
        <v>-1.3545797076076269</v>
      </c>
      <c r="P1075" s="24">
        <v>0</v>
      </c>
      <c r="Q1075" s="24">
        <v>1.629155121918302E-5</v>
      </c>
      <c r="R1075" s="24">
        <v>-1.629155121918302E-5</v>
      </c>
      <c r="S1075" s="24">
        <v>0</v>
      </c>
      <c r="T1075" s="24">
        <v>0</v>
      </c>
      <c r="U1075" s="24">
        <v>0</v>
      </c>
      <c r="V1075" s="24">
        <v>0</v>
      </c>
      <c r="W1075" s="24">
        <v>0</v>
      </c>
      <c r="X1075" s="24">
        <v>0</v>
      </c>
      <c r="Y1075" s="24">
        <v>0</v>
      </c>
      <c r="Z1075" s="24">
        <v>0</v>
      </c>
      <c r="AA1075" s="24">
        <v>0.94820579532533877</v>
      </c>
      <c r="AB1075" s="24">
        <v>-0.94820579532533866</v>
      </c>
      <c r="AC1075" s="24">
        <v>0</v>
      </c>
      <c r="AD1075" s="24">
        <v>0</v>
      </c>
      <c r="AE1075" s="24">
        <v>-0.94820579532533866</v>
      </c>
      <c r="AF1075" s="24">
        <v>0</v>
      </c>
      <c r="AG1075" s="24">
        <v>1.629155121918302E-5</v>
      </c>
      <c r="AH1075" s="24">
        <v>-1.629155121918302E-5</v>
      </c>
      <c r="AI1075" s="24">
        <v>0</v>
      </c>
      <c r="AJ1075" s="24">
        <v>0</v>
      </c>
      <c r="AK1075" s="24">
        <v>0</v>
      </c>
      <c r="AL1075" s="24">
        <v>0</v>
      </c>
      <c r="AM1075" s="24">
        <v>0</v>
      </c>
      <c r="AN1075" s="24">
        <v>0</v>
      </c>
      <c r="AO1075" s="24">
        <v>0</v>
      </c>
      <c r="AP1075" s="24">
        <v>0</v>
      </c>
      <c r="AQ1075" s="24">
        <v>0.40637391228228814</v>
      </c>
      <c r="AR1075" s="24">
        <v>-0.40637391228228825</v>
      </c>
      <c r="AS1075" s="24">
        <v>0</v>
      </c>
      <c r="AT1075" s="24">
        <v>0</v>
      </c>
      <c r="AU1075" s="24">
        <v>-0.40637391228228825</v>
      </c>
      <c r="AV1075" s="24">
        <v>0</v>
      </c>
      <c r="AW1075" s="24">
        <v>0</v>
      </c>
      <c r="AX1075" s="24">
        <v>0</v>
      </c>
      <c r="AY1075" s="24">
        <v>0</v>
      </c>
      <c r="AZ1075" s="24">
        <v>0</v>
      </c>
      <c r="BA1075" s="24">
        <v>0</v>
      </c>
      <c r="BB1075" s="24">
        <v>-1.629155121918302E-5</v>
      </c>
      <c r="BC1075" s="24">
        <v>0</v>
      </c>
      <c r="BD1075" s="24">
        <v>-1.629155121918302E-5</v>
      </c>
      <c r="BE1075" s="24">
        <v>0</v>
      </c>
      <c r="BF1075" s="24">
        <v>0</v>
      </c>
      <c r="BG1075" s="24">
        <v>0</v>
      </c>
      <c r="BH1075" s="24">
        <v>0</v>
      </c>
      <c r="BI1075" s="24">
        <v>0</v>
      </c>
      <c r="BJ1075" s="24">
        <v>0</v>
      </c>
      <c r="BK1075" s="24">
        <v>0</v>
      </c>
      <c r="BL1075" s="24">
        <v>0</v>
      </c>
    </row>
    <row r="1076" spans="1:64" x14ac:dyDescent="0.25">
      <c r="A1076" t="s">
        <v>5124</v>
      </c>
      <c r="B1076">
        <v>111</v>
      </c>
      <c r="C1076">
        <v>1</v>
      </c>
      <c r="D1076">
        <v>10</v>
      </c>
      <c r="E1076" s="24">
        <v>0</v>
      </c>
      <c r="F1076" s="24">
        <v>0</v>
      </c>
      <c r="G1076" s="24">
        <v>0</v>
      </c>
      <c r="H1076" s="24">
        <v>0</v>
      </c>
      <c r="I1076" s="24">
        <v>0</v>
      </c>
      <c r="J1076" s="24">
        <v>0</v>
      </c>
      <c r="K1076" s="24">
        <v>1.0971985124051571</v>
      </c>
      <c r="L1076" s="24">
        <v>-1.0971985124051571</v>
      </c>
      <c r="M1076" s="24">
        <v>0</v>
      </c>
      <c r="N1076" s="24">
        <v>0</v>
      </c>
      <c r="O1076" s="24">
        <v>-1.0971985124051571</v>
      </c>
      <c r="P1076" s="24">
        <v>0</v>
      </c>
      <c r="Q1076" s="24">
        <v>1.2419370250427164E-5</v>
      </c>
      <c r="R1076" s="24">
        <v>-1.2419370250427164E-5</v>
      </c>
      <c r="S1076" s="24">
        <v>0</v>
      </c>
      <c r="T1076" s="24">
        <v>0</v>
      </c>
      <c r="U1076" s="24">
        <v>0</v>
      </c>
      <c r="V1076" s="24">
        <v>0</v>
      </c>
      <c r="W1076" s="24">
        <v>0</v>
      </c>
      <c r="X1076" s="24">
        <v>0</v>
      </c>
      <c r="Y1076" s="24">
        <v>0</v>
      </c>
      <c r="Z1076" s="24">
        <v>0</v>
      </c>
      <c r="AA1076" s="24">
        <v>0.76803895868360994</v>
      </c>
      <c r="AB1076" s="24">
        <v>-0.76803895868360961</v>
      </c>
      <c r="AC1076" s="24">
        <v>0</v>
      </c>
      <c r="AD1076" s="24">
        <v>0</v>
      </c>
      <c r="AE1076" s="24">
        <v>-0.76803895868360961</v>
      </c>
      <c r="AF1076" s="24">
        <v>0</v>
      </c>
      <c r="AG1076" s="24">
        <v>1.2419370250427164E-5</v>
      </c>
      <c r="AH1076" s="24">
        <v>-1.2419370250427164E-5</v>
      </c>
      <c r="AI1076" s="24">
        <v>0</v>
      </c>
      <c r="AJ1076" s="24">
        <v>0</v>
      </c>
      <c r="AK1076" s="24">
        <v>0</v>
      </c>
      <c r="AL1076" s="24">
        <v>0</v>
      </c>
      <c r="AM1076" s="24">
        <v>0</v>
      </c>
      <c r="AN1076" s="24">
        <v>0</v>
      </c>
      <c r="AO1076" s="24">
        <v>0</v>
      </c>
      <c r="AP1076" s="24">
        <v>0</v>
      </c>
      <c r="AQ1076" s="24">
        <v>0.32915955372154715</v>
      </c>
      <c r="AR1076" s="24">
        <v>-0.32915955372154748</v>
      </c>
      <c r="AS1076" s="24">
        <v>0</v>
      </c>
      <c r="AT1076" s="24">
        <v>0</v>
      </c>
      <c r="AU1076" s="24">
        <v>-0.32915955372154748</v>
      </c>
      <c r="AV1076" s="24">
        <v>0</v>
      </c>
      <c r="AW1076" s="24">
        <v>0</v>
      </c>
      <c r="AX1076" s="24">
        <v>0</v>
      </c>
      <c r="AY1076" s="24">
        <v>0</v>
      </c>
      <c r="AZ1076" s="24">
        <v>0</v>
      </c>
      <c r="BA1076" s="24">
        <v>0</v>
      </c>
      <c r="BB1076" s="24">
        <v>-1.2419370250427164E-5</v>
      </c>
      <c r="BC1076" s="24">
        <v>0</v>
      </c>
      <c r="BD1076" s="24">
        <v>-1.2419370250427164E-5</v>
      </c>
      <c r="BE1076" s="24">
        <v>0</v>
      </c>
      <c r="BF1076" s="24">
        <v>0</v>
      </c>
      <c r="BG1076" s="24">
        <v>0</v>
      </c>
      <c r="BH1076" s="24">
        <v>0</v>
      </c>
      <c r="BI1076" s="24">
        <v>0</v>
      </c>
      <c r="BJ1076" s="24">
        <v>0</v>
      </c>
      <c r="BK1076" s="24">
        <v>0</v>
      </c>
      <c r="BL1076" s="24">
        <v>0</v>
      </c>
    </row>
    <row r="1077" spans="1:64" x14ac:dyDescent="0.25">
      <c r="A1077" t="s">
        <v>5124</v>
      </c>
      <c r="B1077">
        <v>112</v>
      </c>
      <c r="C1077">
        <v>2</v>
      </c>
      <c r="D1077">
        <v>10</v>
      </c>
      <c r="E1077" s="24">
        <v>0</v>
      </c>
      <c r="F1077" s="24">
        <v>0</v>
      </c>
      <c r="G1077" s="24">
        <v>0</v>
      </c>
      <c r="H1077" s="24">
        <v>0</v>
      </c>
      <c r="I1077" s="24">
        <v>0</v>
      </c>
      <c r="J1077" s="24">
        <v>0</v>
      </c>
      <c r="K1077" s="24">
        <v>0.88946949504315853</v>
      </c>
      <c r="L1077" s="24">
        <v>-0.88946949504315853</v>
      </c>
      <c r="M1077" s="24">
        <v>0</v>
      </c>
      <c r="N1077" s="24">
        <v>0</v>
      </c>
      <c r="O1077" s="24">
        <v>-0.88946949504315853</v>
      </c>
      <c r="P1077" s="24">
        <v>0</v>
      </c>
      <c r="Q1077" s="24">
        <v>9.4777560661896132E-6</v>
      </c>
      <c r="R1077" s="24">
        <v>-9.4777560661896132E-6</v>
      </c>
      <c r="S1077" s="24">
        <v>0</v>
      </c>
      <c r="T1077" s="24">
        <v>0</v>
      </c>
      <c r="U1077" s="24">
        <v>0</v>
      </c>
      <c r="V1077" s="24">
        <v>0</v>
      </c>
      <c r="W1077" s="24">
        <v>0</v>
      </c>
      <c r="X1077" s="24">
        <v>0</v>
      </c>
      <c r="Y1077" s="24">
        <v>0</v>
      </c>
      <c r="Z1077" s="24">
        <v>0</v>
      </c>
      <c r="AA1077" s="24">
        <v>0.62262864653021088</v>
      </c>
      <c r="AB1077" s="24">
        <v>-0.62262864653021088</v>
      </c>
      <c r="AC1077" s="24">
        <v>0</v>
      </c>
      <c r="AD1077" s="24">
        <v>0</v>
      </c>
      <c r="AE1077" s="24">
        <v>-0.62262864653021088</v>
      </c>
      <c r="AF1077" s="24">
        <v>0</v>
      </c>
      <c r="AG1077" s="24">
        <v>9.4777560661896132E-6</v>
      </c>
      <c r="AH1077" s="24">
        <v>-9.4777560661896132E-6</v>
      </c>
      <c r="AI1077" s="24">
        <v>0</v>
      </c>
      <c r="AJ1077" s="24">
        <v>0</v>
      </c>
      <c r="AK1077" s="24">
        <v>0</v>
      </c>
      <c r="AL1077" s="24">
        <v>0</v>
      </c>
      <c r="AM1077" s="24">
        <v>0</v>
      </c>
      <c r="AN1077" s="24">
        <v>0</v>
      </c>
      <c r="AO1077" s="24">
        <v>0</v>
      </c>
      <c r="AP1077" s="24">
        <v>0</v>
      </c>
      <c r="AQ1077" s="24">
        <v>0.26684084851294765</v>
      </c>
      <c r="AR1077" s="24">
        <v>-0.26684084851294765</v>
      </c>
      <c r="AS1077" s="24">
        <v>0</v>
      </c>
      <c r="AT1077" s="24">
        <v>0</v>
      </c>
      <c r="AU1077" s="24">
        <v>-0.26684084851294765</v>
      </c>
      <c r="AV1077" s="24">
        <v>0</v>
      </c>
      <c r="AW1077" s="24">
        <v>0</v>
      </c>
      <c r="AX1077" s="24">
        <v>0</v>
      </c>
      <c r="AY1077" s="24">
        <v>0</v>
      </c>
      <c r="AZ1077" s="24">
        <v>0</v>
      </c>
      <c r="BA1077" s="24">
        <v>0</v>
      </c>
      <c r="BB1077" s="24">
        <v>-9.4777560661896132E-6</v>
      </c>
      <c r="BC1077" s="24">
        <v>0</v>
      </c>
      <c r="BD1077" s="24">
        <v>-9.4777560661896132E-6</v>
      </c>
      <c r="BE1077" s="24">
        <v>0</v>
      </c>
      <c r="BF1077" s="24">
        <v>0</v>
      </c>
      <c r="BG1077" s="24">
        <v>0</v>
      </c>
      <c r="BH1077" s="24">
        <v>0</v>
      </c>
      <c r="BI1077" s="24">
        <v>0</v>
      </c>
      <c r="BJ1077" s="24">
        <v>0</v>
      </c>
      <c r="BK1077" s="24">
        <v>0</v>
      </c>
      <c r="BL1077" s="24">
        <v>0</v>
      </c>
    </row>
    <row r="1078" spans="1:64" x14ac:dyDescent="0.25">
      <c r="A1078" t="s">
        <v>5124</v>
      </c>
      <c r="B1078">
        <v>113</v>
      </c>
      <c r="C1078">
        <v>2</v>
      </c>
      <c r="D1078">
        <v>10</v>
      </c>
      <c r="E1078" s="24">
        <v>0</v>
      </c>
      <c r="F1078" s="24">
        <v>0</v>
      </c>
      <c r="G1078" s="24">
        <v>0</v>
      </c>
      <c r="H1078" s="24">
        <v>0</v>
      </c>
      <c r="I1078" s="24">
        <v>0</v>
      </c>
      <c r="J1078" s="24">
        <v>0</v>
      </c>
      <c r="K1078" s="24">
        <v>0.72166158072650433</v>
      </c>
      <c r="L1078" s="24">
        <v>-0.72166158072650433</v>
      </c>
      <c r="M1078" s="24">
        <v>0</v>
      </c>
      <c r="N1078" s="24">
        <v>0</v>
      </c>
      <c r="O1078" s="24">
        <v>-0.72166158072650433</v>
      </c>
      <c r="P1078" s="24">
        <v>0</v>
      </c>
      <c r="Q1078" s="24">
        <v>7.2405018727295101E-6</v>
      </c>
      <c r="R1078" s="24">
        <v>-7.2405018727295101E-6</v>
      </c>
      <c r="S1078" s="24">
        <v>0</v>
      </c>
      <c r="T1078" s="24">
        <v>0</v>
      </c>
      <c r="U1078" s="24">
        <v>0</v>
      </c>
      <c r="V1078" s="24">
        <v>0</v>
      </c>
      <c r="W1078" s="24">
        <v>0</v>
      </c>
      <c r="X1078" s="24">
        <v>0</v>
      </c>
      <c r="Y1078" s="24">
        <v>0</v>
      </c>
      <c r="Z1078" s="24">
        <v>0</v>
      </c>
      <c r="AA1078" s="24">
        <v>0.50516310650855301</v>
      </c>
      <c r="AB1078" s="24">
        <v>-0.50516310650855312</v>
      </c>
      <c r="AC1078" s="24">
        <v>0</v>
      </c>
      <c r="AD1078" s="24">
        <v>0</v>
      </c>
      <c r="AE1078" s="24">
        <v>-0.50516310650855312</v>
      </c>
      <c r="AF1078" s="24">
        <v>0</v>
      </c>
      <c r="AG1078" s="24">
        <v>7.2405018727295101E-6</v>
      </c>
      <c r="AH1078" s="24">
        <v>-7.2405018727295101E-6</v>
      </c>
      <c r="AI1078" s="24">
        <v>0</v>
      </c>
      <c r="AJ1078" s="24">
        <v>0</v>
      </c>
      <c r="AK1078" s="24">
        <v>0</v>
      </c>
      <c r="AL1078" s="24">
        <v>0</v>
      </c>
      <c r="AM1078" s="24">
        <v>0</v>
      </c>
      <c r="AN1078" s="24">
        <v>0</v>
      </c>
      <c r="AO1078" s="24">
        <v>0</v>
      </c>
      <c r="AP1078" s="24">
        <v>0</v>
      </c>
      <c r="AQ1078" s="24">
        <v>0.21649847421795132</v>
      </c>
      <c r="AR1078" s="24">
        <v>-0.21649847421795121</v>
      </c>
      <c r="AS1078" s="24">
        <v>0</v>
      </c>
      <c r="AT1078" s="24">
        <v>0</v>
      </c>
      <c r="AU1078" s="24">
        <v>-0.21649847421795121</v>
      </c>
      <c r="AV1078" s="24">
        <v>0</v>
      </c>
      <c r="AW1078" s="24">
        <v>0</v>
      </c>
      <c r="AX1078" s="24">
        <v>0</v>
      </c>
      <c r="AY1078" s="24">
        <v>0</v>
      </c>
      <c r="AZ1078" s="24">
        <v>0</v>
      </c>
      <c r="BA1078" s="24">
        <v>0</v>
      </c>
      <c r="BB1078" s="24">
        <v>-7.2405018727295101E-6</v>
      </c>
      <c r="BC1078" s="24">
        <v>0</v>
      </c>
      <c r="BD1078" s="24">
        <v>-7.2405018727295101E-6</v>
      </c>
      <c r="BE1078" s="24">
        <v>0</v>
      </c>
      <c r="BF1078" s="24">
        <v>0</v>
      </c>
      <c r="BG1078" s="24">
        <v>0</v>
      </c>
      <c r="BH1078" s="24">
        <v>0</v>
      </c>
      <c r="BI1078" s="24">
        <v>0</v>
      </c>
      <c r="BJ1078" s="24">
        <v>0</v>
      </c>
      <c r="BK1078" s="24">
        <v>0</v>
      </c>
      <c r="BL1078" s="24">
        <v>0</v>
      </c>
    </row>
    <row r="1079" spans="1:64" x14ac:dyDescent="0.25">
      <c r="A1079" t="s">
        <v>5124</v>
      </c>
      <c r="B1079">
        <v>114</v>
      </c>
      <c r="C1079">
        <v>2</v>
      </c>
      <c r="D1079">
        <v>10</v>
      </c>
      <c r="E1079" s="24">
        <v>0</v>
      </c>
      <c r="F1079" s="24">
        <v>0</v>
      </c>
      <c r="G1079" s="24">
        <v>0</v>
      </c>
      <c r="H1079" s="24">
        <v>0</v>
      </c>
      <c r="I1079" s="24">
        <v>0</v>
      </c>
      <c r="J1079" s="24">
        <v>0</v>
      </c>
      <c r="K1079" s="24">
        <v>0.5859824325889349</v>
      </c>
      <c r="L1079" s="24">
        <v>-0.5859824325889349</v>
      </c>
      <c r="M1079" s="24">
        <v>0</v>
      </c>
      <c r="N1079" s="24">
        <v>0</v>
      </c>
      <c r="O1079" s="24">
        <v>-0.5859824325889349</v>
      </c>
      <c r="P1079" s="24">
        <v>0</v>
      </c>
      <c r="Q1079" s="24">
        <v>5.5370583140756935E-6</v>
      </c>
      <c r="R1079" s="24">
        <v>-5.5370583140756935E-6</v>
      </c>
      <c r="S1079" s="24">
        <v>0</v>
      </c>
      <c r="T1079" s="24">
        <v>0</v>
      </c>
      <c r="U1079" s="24">
        <v>0</v>
      </c>
      <c r="V1079" s="24">
        <v>0</v>
      </c>
      <c r="W1079" s="24">
        <v>0</v>
      </c>
      <c r="X1079" s="24">
        <v>0</v>
      </c>
      <c r="Y1079" s="24">
        <v>0</v>
      </c>
      <c r="Z1079" s="24">
        <v>0</v>
      </c>
      <c r="AA1079" s="24">
        <v>0.41018770281225442</v>
      </c>
      <c r="AB1079" s="24">
        <v>-0.41018770281225447</v>
      </c>
      <c r="AC1079" s="24">
        <v>0</v>
      </c>
      <c r="AD1079" s="24">
        <v>0</v>
      </c>
      <c r="AE1079" s="24">
        <v>-0.41018770281225447</v>
      </c>
      <c r="AF1079" s="24">
        <v>0</v>
      </c>
      <c r="AG1079" s="24">
        <v>5.5370583140756935E-6</v>
      </c>
      <c r="AH1079" s="24">
        <v>-5.5370583140756935E-6</v>
      </c>
      <c r="AI1079" s="24">
        <v>0</v>
      </c>
      <c r="AJ1079" s="24">
        <v>0</v>
      </c>
      <c r="AK1079" s="24">
        <v>0</v>
      </c>
      <c r="AL1079" s="24">
        <v>0</v>
      </c>
      <c r="AM1079" s="24">
        <v>0</v>
      </c>
      <c r="AN1079" s="24">
        <v>0</v>
      </c>
      <c r="AO1079" s="24">
        <v>0</v>
      </c>
      <c r="AP1079" s="24">
        <v>0</v>
      </c>
      <c r="AQ1079" s="24">
        <v>0.17579472977668048</v>
      </c>
      <c r="AR1079" s="24">
        <v>-0.17579472977668043</v>
      </c>
      <c r="AS1079" s="24">
        <v>0</v>
      </c>
      <c r="AT1079" s="24">
        <v>0</v>
      </c>
      <c r="AU1079" s="24">
        <v>-0.17579472977668043</v>
      </c>
      <c r="AV1079" s="24">
        <v>0</v>
      </c>
      <c r="AW1079" s="24">
        <v>0</v>
      </c>
      <c r="AX1079" s="24">
        <v>0</v>
      </c>
      <c r="AY1079" s="24">
        <v>0</v>
      </c>
      <c r="AZ1079" s="24">
        <v>0</v>
      </c>
      <c r="BA1079" s="24">
        <v>0</v>
      </c>
      <c r="BB1079" s="24">
        <v>-5.5370583140756935E-6</v>
      </c>
      <c r="BC1079" s="24">
        <v>0</v>
      </c>
      <c r="BD1079" s="24">
        <v>-5.5370583140756935E-6</v>
      </c>
      <c r="BE1079" s="24">
        <v>0</v>
      </c>
      <c r="BF1079" s="24">
        <v>0</v>
      </c>
      <c r="BG1079" s="24">
        <v>0</v>
      </c>
      <c r="BH1079" s="24">
        <v>0</v>
      </c>
      <c r="BI1079" s="24">
        <v>0</v>
      </c>
      <c r="BJ1079" s="24">
        <v>0</v>
      </c>
      <c r="BK1079" s="24">
        <v>0</v>
      </c>
      <c r="BL1079" s="24">
        <v>0</v>
      </c>
    </row>
    <row r="1080" spans="1:64" x14ac:dyDescent="0.25">
      <c r="A1080" t="s">
        <v>5124</v>
      </c>
      <c r="B1080">
        <v>115</v>
      </c>
      <c r="C1080">
        <v>3</v>
      </c>
      <c r="D1080">
        <v>10</v>
      </c>
      <c r="E1080" s="24">
        <v>0</v>
      </c>
      <c r="F1080" s="24">
        <v>0</v>
      </c>
      <c r="G1080" s="24">
        <v>0</v>
      </c>
      <c r="H1080" s="24">
        <v>0</v>
      </c>
      <c r="I1080" s="24">
        <v>0</v>
      </c>
      <c r="J1080" s="24">
        <v>0</v>
      </c>
      <c r="K1080" s="24">
        <v>0.47618558816611767</v>
      </c>
      <c r="L1080" s="24">
        <v>-0.47618558816611767</v>
      </c>
      <c r="M1080" s="24">
        <v>0</v>
      </c>
      <c r="N1080" s="24">
        <v>0</v>
      </c>
      <c r="O1080" s="24">
        <v>-0.47618558816611767</v>
      </c>
      <c r="P1080" s="24">
        <v>0</v>
      </c>
      <c r="Q1080" s="24">
        <v>4.2386409404571168E-6</v>
      </c>
      <c r="R1080" s="24">
        <v>-4.2386409404571168E-6</v>
      </c>
      <c r="S1080" s="24">
        <v>0</v>
      </c>
      <c r="T1080" s="24">
        <v>0</v>
      </c>
      <c r="U1080" s="24">
        <v>0</v>
      </c>
      <c r="V1080" s="24">
        <v>0</v>
      </c>
      <c r="W1080" s="24">
        <v>0</v>
      </c>
      <c r="X1080" s="24">
        <v>0</v>
      </c>
      <c r="Y1080" s="24">
        <v>0</v>
      </c>
      <c r="Z1080" s="24">
        <v>0</v>
      </c>
      <c r="AA1080" s="24">
        <v>0.33332991171628235</v>
      </c>
      <c r="AB1080" s="24">
        <v>-0.33332991171628223</v>
      </c>
      <c r="AC1080" s="24">
        <v>0</v>
      </c>
      <c r="AD1080" s="24">
        <v>0</v>
      </c>
      <c r="AE1080" s="24">
        <v>-0.33332991171628223</v>
      </c>
      <c r="AF1080" s="24">
        <v>0</v>
      </c>
      <c r="AG1080" s="24">
        <v>4.2386409404571168E-6</v>
      </c>
      <c r="AH1080" s="24">
        <v>-4.2386409404571168E-6</v>
      </c>
      <c r="AI1080" s="24">
        <v>0</v>
      </c>
      <c r="AJ1080" s="24">
        <v>0</v>
      </c>
      <c r="AK1080" s="24">
        <v>0</v>
      </c>
      <c r="AL1080" s="24">
        <v>0</v>
      </c>
      <c r="AM1080" s="24">
        <v>0</v>
      </c>
      <c r="AN1080" s="24">
        <v>0</v>
      </c>
      <c r="AO1080" s="24">
        <v>0</v>
      </c>
      <c r="AP1080" s="24">
        <v>0</v>
      </c>
      <c r="AQ1080" s="24">
        <v>0.14285567644983532</v>
      </c>
      <c r="AR1080" s="24">
        <v>-0.14285567644983543</v>
      </c>
      <c r="AS1080" s="24">
        <v>0</v>
      </c>
      <c r="AT1080" s="24">
        <v>0</v>
      </c>
      <c r="AU1080" s="24">
        <v>-0.14285567644983543</v>
      </c>
      <c r="AV1080" s="24">
        <v>0</v>
      </c>
      <c r="AW1080" s="24">
        <v>0</v>
      </c>
      <c r="AX1080" s="24">
        <v>0</v>
      </c>
      <c r="AY1080" s="24">
        <v>0</v>
      </c>
      <c r="AZ1080" s="24">
        <v>0</v>
      </c>
      <c r="BA1080" s="24">
        <v>0</v>
      </c>
      <c r="BB1080" s="24">
        <v>-4.2386409404571168E-6</v>
      </c>
      <c r="BC1080" s="24">
        <v>0</v>
      </c>
      <c r="BD1080" s="24">
        <v>-4.2386409404571168E-6</v>
      </c>
      <c r="BE1080" s="24">
        <v>0</v>
      </c>
      <c r="BF1080" s="24">
        <v>0</v>
      </c>
      <c r="BG1080" s="24">
        <v>0</v>
      </c>
      <c r="BH1080" s="24">
        <v>0</v>
      </c>
      <c r="BI1080" s="24">
        <v>0</v>
      </c>
      <c r="BJ1080" s="24">
        <v>0</v>
      </c>
      <c r="BK1080" s="24">
        <v>0</v>
      </c>
      <c r="BL1080" s="24">
        <v>0</v>
      </c>
    </row>
    <row r="1081" spans="1:64" x14ac:dyDescent="0.25">
      <c r="A1081" t="s">
        <v>5124</v>
      </c>
      <c r="B1081">
        <v>116</v>
      </c>
      <c r="C1081">
        <v>3</v>
      </c>
      <c r="D1081">
        <v>10</v>
      </c>
      <c r="E1081" s="24">
        <v>0</v>
      </c>
      <c r="F1081" s="24">
        <v>0</v>
      </c>
      <c r="G1081" s="24">
        <v>0</v>
      </c>
      <c r="H1081" s="24">
        <v>0</v>
      </c>
      <c r="I1081" s="24">
        <v>0</v>
      </c>
      <c r="J1081" s="24">
        <v>0</v>
      </c>
      <c r="K1081" s="24">
        <v>0.38725856319069862</v>
      </c>
      <c r="L1081" s="24">
        <v>-0.38725856319069862</v>
      </c>
      <c r="M1081" s="24">
        <v>0</v>
      </c>
      <c r="N1081" s="24">
        <v>0</v>
      </c>
      <c r="O1081" s="24">
        <v>-0.38725856319069862</v>
      </c>
      <c r="P1081" s="24">
        <v>0</v>
      </c>
      <c r="Q1081" s="24">
        <v>3.2478919820277952E-6</v>
      </c>
      <c r="R1081" s="24">
        <v>-3.2478919820277952E-6</v>
      </c>
      <c r="S1081" s="24">
        <v>0</v>
      </c>
      <c r="T1081" s="24">
        <v>0</v>
      </c>
      <c r="U1081" s="24">
        <v>0</v>
      </c>
      <c r="V1081" s="24">
        <v>0</v>
      </c>
      <c r="W1081" s="24">
        <v>0</v>
      </c>
      <c r="X1081" s="24">
        <v>0</v>
      </c>
      <c r="Y1081" s="24">
        <v>0</v>
      </c>
      <c r="Z1081" s="24">
        <v>0</v>
      </c>
      <c r="AA1081" s="24">
        <v>0.27108099423348903</v>
      </c>
      <c r="AB1081" s="24">
        <v>-0.27108099423348908</v>
      </c>
      <c r="AC1081" s="24">
        <v>0</v>
      </c>
      <c r="AD1081" s="24">
        <v>0</v>
      </c>
      <c r="AE1081" s="24">
        <v>-0.27108099423348908</v>
      </c>
      <c r="AF1081" s="24">
        <v>0</v>
      </c>
      <c r="AG1081" s="24">
        <v>3.2478919820277952E-6</v>
      </c>
      <c r="AH1081" s="24">
        <v>-3.2478919820277952E-6</v>
      </c>
      <c r="AI1081" s="24">
        <v>0</v>
      </c>
      <c r="AJ1081" s="24">
        <v>0</v>
      </c>
      <c r="AK1081" s="24">
        <v>0</v>
      </c>
      <c r="AL1081" s="24">
        <v>0</v>
      </c>
      <c r="AM1081" s="24">
        <v>0</v>
      </c>
      <c r="AN1081" s="24">
        <v>0</v>
      </c>
      <c r="AO1081" s="24">
        <v>0</v>
      </c>
      <c r="AP1081" s="24">
        <v>0</v>
      </c>
      <c r="AQ1081" s="24">
        <v>0.1161775689572096</v>
      </c>
      <c r="AR1081" s="24">
        <v>-0.11617756895720954</v>
      </c>
      <c r="AS1081" s="24">
        <v>0</v>
      </c>
      <c r="AT1081" s="24">
        <v>0</v>
      </c>
      <c r="AU1081" s="24">
        <v>-0.11617756895720954</v>
      </c>
      <c r="AV1081" s="24">
        <v>0</v>
      </c>
      <c r="AW1081" s="24">
        <v>0</v>
      </c>
      <c r="AX1081" s="24">
        <v>0</v>
      </c>
      <c r="AY1081" s="24">
        <v>0</v>
      </c>
      <c r="AZ1081" s="24">
        <v>0</v>
      </c>
      <c r="BA1081" s="24">
        <v>0</v>
      </c>
      <c r="BB1081" s="24">
        <v>-3.2478919820277952E-6</v>
      </c>
      <c r="BC1081" s="24">
        <v>0</v>
      </c>
      <c r="BD1081" s="24">
        <v>-3.2478919820277952E-6</v>
      </c>
      <c r="BE1081" s="24">
        <v>0</v>
      </c>
      <c r="BF1081" s="24">
        <v>0</v>
      </c>
      <c r="BG1081" s="24">
        <v>0</v>
      </c>
      <c r="BH1081" s="24">
        <v>0</v>
      </c>
      <c r="BI1081" s="24">
        <v>0</v>
      </c>
      <c r="BJ1081" s="24">
        <v>0</v>
      </c>
      <c r="BK1081" s="24">
        <v>0</v>
      </c>
      <c r="BL1081" s="24">
        <v>0</v>
      </c>
    </row>
    <row r="1082" spans="1:64" x14ac:dyDescent="0.25">
      <c r="A1082" t="s">
        <v>5124</v>
      </c>
      <c r="B1082">
        <v>117</v>
      </c>
      <c r="C1082">
        <v>3</v>
      </c>
      <c r="D1082">
        <v>10</v>
      </c>
      <c r="E1082" s="24">
        <v>0</v>
      </c>
      <c r="F1082" s="24">
        <v>0</v>
      </c>
      <c r="G1082" s="24">
        <v>0</v>
      </c>
      <c r="H1082" s="24">
        <v>0</v>
      </c>
      <c r="I1082" s="24">
        <v>0</v>
      </c>
      <c r="J1082" s="24">
        <v>0</v>
      </c>
      <c r="K1082" s="24">
        <v>0.31517495028674603</v>
      </c>
      <c r="L1082" s="24">
        <v>-0.31517495028674603</v>
      </c>
      <c r="M1082" s="24">
        <v>0</v>
      </c>
      <c r="N1082" s="24">
        <v>0</v>
      </c>
      <c r="O1082" s="24">
        <v>-0.31517495028674603</v>
      </c>
      <c r="P1082" s="24">
        <v>0</v>
      </c>
      <c r="Q1082" s="24">
        <v>2.4911205400712788E-6</v>
      </c>
      <c r="R1082" s="24">
        <v>-2.4911205400712788E-6</v>
      </c>
      <c r="S1082" s="24">
        <v>0</v>
      </c>
      <c r="T1082" s="24">
        <v>0</v>
      </c>
      <c r="U1082" s="24">
        <v>0</v>
      </c>
      <c r="V1082" s="24">
        <v>0</v>
      </c>
      <c r="W1082" s="24">
        <v>0</v>
      </c>
      <c r="X1082" s="24">
        <v>0</v>
      </c>
      <c r="Y1082" s="24">
        <v>0</v>
      </c>
      <c r="Z1082" s="24">
        <v>0</v>
      </c>
      <c r="AA1082" s="24">
        <v>0.22062246520072221</v>
      </c>
      <c r="AB1082" s="24">
        <v>-0.22062246520072215</v>
      </c>
      <c r="AC1082" s="24">
        <v>0</v>
      </c>
      <c r="AD1082" s="24">
        <v>0</v>
      </c>
      <c r="AE1082" s="24">
        <v>-0.22062246520072215</v>
      </c>
      <c r="AF1082" s="24">
        <v>0</v>
      </c>
      <c r="AG1082" s="24">
        <v>2.4911205400712788E-6</v>
      </c>
      <c r="AH1082" s="24">
        <v>-2.4911205400712788E-6</v>
      </c>
      <c r="AI1082" s="24">
        <v>0</v>
      </c>
      <c r="AJ1082" s="24">
        <v>0</v>
      </c>
      <c r="AK1082" s="24">
        <v>0</v>
      </c>
      <c r="AL1082" s="24">
        <v>0</v>
      </c>
      <c r="AM1082" s="24">
        <v>0</v>
      </c>
      <c r="AN1082" s="24">
        <v>0</v>
      </c>
      <c r="AO1082" s="24">
        <v>0</v>
      </c>
      <c r="AP1082" s="24">
        <v>0</v>
      </c>
      <c r="AQ1082" s="24">
        <v>9.4552485086023819E-2</v>
      </c>
      <c r="AR1082" s="24">
        <v>-9.4552485086023874E-2</v>
      </c>
      <c r="AS1082" s="24">
        <v>0</v>
      </c>
      <c r="AT1082" s="24">
        <v>0</v>
      </c>
      <c r="AU1082" s="24">
        <v>-9.4552485086023874E-2</v>
      </c>
      <c r="AV1082" s="24">
        <v>0</v>
      </c>
      <c r="AW1082" s="24">
        <v>0</v>
      </c>
      <c r="AX1082" s="24">
        <v>0</v>
      </c>
      <c r="AY1082" s="24">
        <v>0</v>
      </c>
      <c r="AZ1082" s="24">
        <v>0</v>
      </c>
      <c r="BA1082" s="24">
        <v>0</v>
      </c>
      <c r="BB1082" s="24">
        <v>-2.4911205400712788E-6</v>
      </c>
      <c r="BC1082" s="24">
        <v>0</v>
      </c>
      <c r="BD1082" s="24">
        <v>-2.4911205400712788E-6</v>
      </c>
      <c r="BE1082" s="24">
        <v>0</v>
      </c>
      <c r="BF1082" s="24">
        <v>0</v>
      </c>
      <c r="BG1082" s="24">
        <v>0</v>
      </c>
      <c r="BH1082" s="24">
        <v>0</v>
      </c>
      <c r="BI1082" s="24">
        <v>0</v>
      </c>
      <c r="BJ1082" s="24">
        <v>0</v>
      </c>
      <c r="BK1082" s="24">
        <v>0</v>
      </c>
      <c r="BL1082" s="24">
        <v>0</v>
      </c>
    </row>
    <row r="1083" spans="1:64" x14ac:dyDescent="0.25">
      <c r="A1083" t="s">
        <v>5124</v>
      </c>
      <c r="B1083">
        <v>118</v>
      </c>
      <c r="C1083">
        <v>4</v>
      </c>
      <c r="D1083">
        <v>10</v>
      </c>
      <c r="E1083" s="24">
        <v>0</v>
      </c>
      <c r="F1083" s="24">
        <v>0</v>
      </c>
      <c r="G1083" s="24">
        <v>0</v>
      </c>
      <c r="H1083" s="24">
        <v>0</v>
      </c>
      <c r="I1083" s="24">
        <v>0</v>
      </c>
      <c r="J1083" s="24">
        <v>0</v>
      </c>
      <c r="K1083" s="24">
        <v>0.25669729709625244</v>
      </c>
      <c r="L1083" s="24">
        <v>-0.25669729709625244</v>
      </c>
      <c r="M1083" s="24">
        <v>0</v>
      </c>
      <c r="N1083" s="24">
        <v>0</v>
      </c>
      <c r="O1083" s="24">
        <v>-0.25669729709625244</v>
      </c>
      <c r="P1083" s="24">
        <v>0</v>
      </c>
      <c r="Q1083" s="24">
        <v>1.9124800019199029E-6</v>
      </c>
      <c r="R1083" s="24">
        <v>-1.9124800019199029E-6</v>
      </c>
      <c r="S1083" s="24">
        <v>0</v>
      </c>
      <c r="T1083" s="24">
        <v>0</v>
      </c>
      <c r="U1083" s="24">
        <v>0</v>
      </c>
      <c r="V1083" s="24">
        <v>0</v>
      </c>
      <c r="W1083" s="24">
        <v>0</v>
      </c>
      <c r="X1083" s="24">
        <v>0</v>
      </c>
      <c r="Y1083" s="24">
        <v>0</v>
      </c>
      <c r="Z1083" s="24">
        <v>0</v>
      </c>
      <c r="AA1083" s="24">
        <v>0.17968810796737669</v>
      </c>
      <c r="AB1083" s="24">
        <v>-0.17968810796737666</v>
      </c>
      <c r="AC1083" s="24">
        <v>0</v>
      </c>
      <c r="AD1083" s="24">
        <v>0</v>
      </c>
      <c r="AE1083" s="24">
        <v>-0.17968810796737666</v>
      </c>
      <c r="AF1083" s="24">
        <v>0</v>
      </c>
      <c r="AG1083" s="24">
        <v>1.9124800019199029E-6</v>
      </c>
      <c r="AH1083" s="24">
        <v>-1.9124800019199029E-6</v>
      </c>
      <c r="AI1083" s="24">
        <v>0</v>
      </c>
      <c r="AJ1083" s="24">
        <v>0</v>
      </c>
      <c r="AK1083" s="24">
        <v>0</v>
      </c>
      <c r="AL1083" s="24">
        <v>0</v>
      </c>
      <c r="AM1083" s="24">
        <v>0</v>
      </c>
      <c r="AN1083" s="24">
        <v>0</v>
      </c>
      <c r="AO1083" s="24">
        <v>0</v>
      </c>
      <c r="AP1083" s="24">
        <v>0</v>
      </c>
      <c r="AQ1083" s="24">
        <v>7.7009189128875749E-2</v>
      </c>
      <c r="AR1083" s="24">
        <v>-7.7009189128875777E-2</v>
      </c>
      <c r="AS1083" s="24">
        <v>0</v>
      </c>
      <c r="AT1083" s="24">
        <v>0</v>
      </c>
      <c r="AU1083" s="24">
        <v>-7.7009189128875777E-2</v>
      </c>
      <c r="AV1083" s="24">
        <v>0</v>
      </c>
      <c r="AW1083" s="24">
        <v>0</v>
      </c>
      <c r="AX1083" s="24">
        <v>0</v>
      </c>
      <c r="AY1083" s="24">
        <v>0</v>
      </c>
      <c r="AZ1083" s="24">
        <v>0</v>
      </c>
      <c r="BA1083" s="24">
        <v>0</v>
      </c>
      <c r="BB1083" s="24">
        <v>-1.9124800019199029E-6</v>
      </c>
      <c r="BC1083" s="24">
        <v>0</v>
      </c>
      <c r="BD1083" s="24">
        <v>-1.9124800019199029E-6</v>
      </c>
      <c r="BE1083" s="24">
        <v>0</v>
      </c>
      <c r="BF1083" s="24">
        <v>0</v>
      </c>
      <c r="BG1083" s="24">
        <v>0</v>
      </c>
      <c r="BH1083" s="24">
        <v>0</v>
      </c>
      <c r="BI1083" s="24">
        <v>0</v>
      </c>
      <c r="BJ1083" s="24">
        <v>0</v>
      </c>
      <c r="BK1083" s="24">
        <v>0</v>
      </c>
      <c r="BL1083" s="24">
        <v>0</v>
      </c>
    </row>
    <row r="1084" spans="1:64" x14ac:dyDescent="0.25">
      <c r="A1084" t="s">
        <v>5124</v>
      </c>
      <c r="B1084">
        <v>119</v>
      </c>
      <c r="C1084">
        <v>4</v>
      </c>
      <c r="D1084">
        <v>10</v>
      </c>
      <c r="E1084" s="24">
        <v>0</v>
      </c>
      <c r="F1084" s="24">
        <v>0</v>
      </c>
      <c r="G1084" s="24">
        <v>0</v>
      </c>
      <c r="H1084" s="24">
        <v>0</v>
      </c>
      <c r="I1084" s="24">
        <v>0</v>
      </c>
      <c r="J1084" s="24">
        <v>0</v>
      </c>
      <c r="K1084" s="24">
        <v>0.20921999402344227</v>
      </c>
      <c r="L1084" s="24">
        <v>-0.20921999402344227</v>
      </c>
      <c r="M1084" s="24">
        <v>0</v>
      </c>
      <c r="N1084" s="24">
        <v>0</v>
      </c>
      <c r="O1084" s="24">
        <v>-0.20921999402344227</v>
      </c>
      <c r="P1084" s="24">
        <v>0</v>
      </c>
      <c r="Q1084" s="24">
        <v>1.4696042853756808E-6</v>
      </c>
      <c r="R1084" s="24">
        <v>-1.4696042853756808E-6</v>
      </c>
      <c r="S1084" s="24">
        <v>0</v>
      </c>
      <c r="T1084" s="24">
        <v>0</v>
      </c>
      <c r="U1084" s="24">
        <v>0</v>
      </c>
      <c r="V1084" s="24">
        <v>0</v>
      </c>
      <c r="W1084" s="24">
        <v>0</v>
      </c>
      <c r="X1084" s="24">
        <v>0</v>
      </c>
      <c r="Y1084" s="24">
        <v>0</v>
      </c>
      <c r="Z1084" s="24">
        <v>0</v>
      </c>
      <c r="AA1084" s="24">
        <v>0.14645399581640958</v>
      </c>
      <c r="AB1084" s="24">
        <v>-0.14645399581640961</v>
      </c>
      <c r="AC1084" s="24">
        <v>0</v>
      </c>
      <c r="AD1084" s="24">
        <v>0</v>
      </c>
      <c r="AE1084" s="24">
        <v>-0.14645399581640961</v>
      </c>
      <c r="AF1084" s="24">
        <v>0</v>
      </c>
      <c r="AG1084" s="24">
        <v>1.4696042853756808E-6</v>
      </c>
      <c r="AH1084" s="24">
        <v>-1.4696042853756808E-6</v>
      </c>
      <c r="AI1084" s="24">
        <v>0</v>
      </c>
      <c r="AJ1084" s="24">
        <v>0</v>
      </c>
      <c r="AK1084" s="24">
        <v>0</v>
      </c>
      <c r="AL1084" s="24">
        <v>0</v>
      </c>
      <c r="AM1084" s="24">
        <v>0</v>
      </c>
      <c r="AN1084" s="24">
        <v>0</v>
      </c>
      <c r="AO1084" s="24">
        <v>0</v>
      </c>
      <c r="AP1084" s="24">
        <v>0</v>
      </c>
      <c r="AQ1084" s="24">
        <v>6.2765998207032686E-2</v>
      </c>
      <c r="AR1084" s="24">
        <v>-6.2765998207032658E-2</v>
      </c>
      <c r="AS1084" s="24">
        <v>0</v>
      </c>
      <c r="AT1084" s="24">
        <v>0</v>
      </c>
      <c r="AU1084" s="24">
        <v>-6.2765998207032658E-2</v>
      </c>
      <c r="AV1084" s="24">
        <v>0</v>
      </c>
      <c r="AW1084" s="24">
        <v>0</v>
      </c>
      <c r="AX1084" s="24">
        <v>0</v>
      </c>
      <c r="AY1084" s="24">
        <v>0</v>
      </c>
      <c r="AZ1084" s="24">
        <v>0</v>
      </c>
      <c r="BA1084" s="24">
        <v>0</v>
      </c>
      <c r="BB1084" s="24">
        <v>-1.4696042853756808E-6</v>
      </c>
      <c r="BC1084" s="24">
        <v>0</v>
      </c>
      <c r="BD1084" s="24">
        <v>-1.4696042853756808E-6</v>
      </c>
      <c r="BE1084" s="24">
        <v>0</v>
      </c>
      <c r="BF1084" s="24">
        <v>0</v>
      </c>
      <c r="BG1084" s="24">
        <v>0</v>
      </c>
      <c r="BH1084" s="24">
        <v>0</v>
      </c>
      <c r="BI1084" s="24">
        <v>0</v>
      </c>
      <c r="BJ1084" s="24">
        <v>0</v>
      </c>
      <c r="BK1084" s="24">
        <v>0</v>
      </c>
      <c r="BL1084" s="24">
        <v>0</v>
      </c>
    </row>
    <row r="1085" spans="1:64" x14ac:dyDescent="0.25">
      <c r="A1085" t="s">
        <v>5124</v>
      </c>
      <c r="B1085">
        <v>120</v>
      </c>
      <c r="C1085">
        <v>4</v>
      </c>
      <c r="D1085">
        <v>10</v>
      </c>
      <c r="E1085" s="24">
        <v>0</v>
      </c>
      <c r="F1085" s="24">
        <v>0</v>
      </c>
      <c r="G1085" s="24">
        <v>0</v>
      </c>
      <c r="H1085" s="24">
        <v>0</v>
      </c>
      <c r="I1085" s="24">
        <v>0</v>
      </c>
      <c r="J1085" s="24">
        <v>0</v>
      </c>
      <c r="K1085" s="24">
        <v>0.17064394243061543</v>
      </c>
      <c r="L1085" s="24">
        <v>-0.17064394243061543</v>
      </c>
      <c r="M1085" s="24">
        <v>0</v>
      </c>
      <c r="N1085" s="24">
        <v>0</v>
      </c>
      <c r="O1085" s="24">
        <v>-0.17064394243061543</v>
      </c>
      <c r="P1085" s="24">
        <v>0</v>
      </c>
      <c r="Q1085" s="24">
        <v>1.130300915974658E-6</v>
      </c>
      <c r="R1085" s="24">
        <v>-1.130300915974658E-6</v>
      </c>
      <c r="S1085" s="24">
        <v>0</v>
      </c>
      <c r="T1085" s="24">
        <v>0</v>
      </c>
      <c r="U1085" s="24">
        <v>0</v>
      </c>
      <c r="V1085" s="24">
        <v>0</v>
      </c>
      <c r="W1085" s="24">
        <v>0</v>
      </c>
      <c r="X1085" s="24">
        <v>0</v>
      </c>
      <c r="Y1085" s="24">
        <v>0</v>
      </c>
      <c r="Z1085" s="24">
        <v>0</v>
      </c>
      <c r="AA1085" s="24">
        <v>0.11945075970143079</v>
      </c>
      <c r="AB1085" s="24">
        <v>-0.11945075970143082</v>
      </c>
      <c r="AC1085" s="24">
        <v>0</v>
      </c>
      <c r="AD1085" s="24">
        <v>0</v>
      </c>
      <c r="AE1085" s="24">
        <v>-0.11945075970143082</v>
      </c>
      <c r="AF1085" s="24">
        <v>0</v>
      </c>
      <c r="AG1085" s="24">
        <v>1.130300915974658E-6</v>
      </c>
      <c r="AH1085" s="24">
        <v>-1.130300915974658E-6</v>
      </c>
      <c r="AI1085" s="24">
        <v>0</v>
      </c>
      <c r="AJ1085" s="24">
        <v>0</v>
      </c>
      <c r="AK1085" s="24">
        <v>0</v>
      </c>
      <c r="AL1085" s="24">
        <v>0</v>
      </c>
      <c r="AM1085" s="24">
        <v>0</v>
      </c>
      <c r="AN1085" s="24">
        <v>0</v>
      </c>
      <c r="AO1085" s="24">
        <v>0</v>
      </c>
      <c r="AP1085" s="24">
        <v>0</v>
      </c>
      <c r="AQ1085" s="24">
        <v>5.1193182729184633E-2</v>
      </c>
      <c r="AR1085" s="24">
        <v>-5.1193182729184605E-2</v>
      </c>
      <c r="AS1085" s="24">
        <v>0</v>
      </c>
      <c r="AT1085" s="24">
        <v>0</v>
      </c>
      <c r="AU1085" s="24">
        <v>-5.1193182729184605E-2</v>
      </c>
      <c r="AV1085" s="24">
        <v>0</v>
      </c>
      <c r="AW1085" s="24">
        <v>0</v>
      </c>
      <c r="AX1085" s="24">
        <v>0</v>
      </c>
      <c r="AY1085" s="24">
        <v>0</v>
      </c>
      <c r="AZ1085" s="24">
        <v>0</v>
      </c>
      <c r="BA1085" s="24">
        <v>0</v>
      </c>
      <c r="BB1085" s="24">
        <v>-1.130300915974658E-6</v>
      </c>
      <c r="BC1085" s="24">
        <v>0</v>
      </c>
      <c r="BD1085" s="24">
        <v>-1.130300915974658E-6</v>
      </c>
      <c r="BE1085" s="24">
        <v>0</v>
      </c>
      <c r="BF1085" s="24">
        <v>0</v>
      </c>
      <c r="BG1085" s="24">
        <v>0</v>
      </c>
      <c r="BH1085" s="24">
        <v>0</v>
      </c>
      <c r="BI1085" s="24">
        <v>0</v>
      </c>
      <c r="BJ1085" s="24">
        <v>0</v>
      </c>
      <c r="BK1085" s="24">
        <v>0</v>
      </c>
      <c r="BL1085" s="24">
        <v>0</v>
      </c>
    </row>
    <row r="1086" spans="1:64" x14ac:dyDescent="0.25">
      <c r="A1086" t="s">
        <v>5124</v>
      </c>
      <c r="B1086">
        <v>121</v>
      </c>
      <c r="C1086">
        <v>1</v>
      </c>
      <c r="D1086">
        <v>11</v>
      </c>
      <c r="E1086" s="24">
        <v>0</v>
      </c>
      <c r="F1086" s="24">
        <v>0</v>
      </c>
      <c r="G1086" s="24">
        <v>0</v>
      </c>
      <c r="H1086" s="24">
        <v>0</v>
      </c>
      <c r="I1086" s="24">
        <v>0</v>
      </c>
      <c r="J1086" s="24">
        <v>0</v>
      </c>
      <c r="K1086" s="24">
        <v>0.13927663117647171</v>
      </c>
      <c r="L1086" s="24">
        <v>-0.13927663117647171</v>
      </c>
      <c r="M1086" s="24">
        <v>0</v>
      </c>
      <c r="N1086" s="24">
        <v>0</v>
      </c>
      <c r="O1086" s="24">
        <v>-0.13927663117647171</v>
      </c>
      <c r="P1086" s="24">
        <v>0</v>
      </c>
      <c r="Q1086" s="24">
        <v>8.7011358118616045E-7</v>
      </c>
      <c r="R1086" s="24">
        <v>-8.7011358118616045E-7</v>
      </c>
      <c r="S1086" s="24">
        <v>0</v>
      </c>
      <c r="T1086" s="24">
        <v>0</v>
      </c>
      <c r="U1086" s="24">
        <v>0</v>
      </c>
      <c r="V1086" s="24">
        <v>0</v>
      </c>
      <c r="W1086" s="24">
        <v>0</v>
      </c>
      <c r="X1086" s="24">
        <v>0</v>
      </c>
      <c r="Y1086" s="24">
        <v>0</v>
      </c>
      <c r="Z1086" s="24">
        <v>0</v>
      </c>
      <c r="AA1086" s="24">
        <v>9.7493641823530194E-2</v>
      </c>
      <c r="AB1086" s="24">
        <v>-9.7493641823530153E-2</v>
      </c>
      <c r="AC1086" s="24">
        <v>0</v>
      </c>
      <c r="AD1086" s="24">
        <v>0</v>
      </c>
      <c r="AE1086" s="24">
        <v>-9.7493641823530153E-2</v>
      </c>
      <c r="AF1086" s="24">
        <v>0</v>
      </c>
      <c r="AG1086" s="24">
        <v>8.7011358118616045E-7</v>
      </c>
      <c r="AH1086" s="24">
        <v>-8.7011358118616045E-7</v>
      </c>
      <c r="AI1086" s="24">
        <v>0</v>
      </c>
      <c r="AJ1086" s="24">
        <v>0</v>
      </c>
      <c r="AK1086" s="24">
        <v>0</v>
      </c>
      <c r="AL1086" s="24">
        <v>0</v>
      </c>
      <c r="AM1086" s="24">
        <v>0</v>
      </c>
      <c r="AN1086" s="24">
        <v>0</v>
      </c>
      <c r="AO1086" s="24">
        <v>0</v>
      </c>
      <c r="AP1086" s="24">
        <v>0</v>
      </c>
      <c r="AQ1086" s="24">
        <v>4.1782989352941516E-2</v>
      </c>
      <c r="AR1086" s="24">
        <v>-4.1782989352941557E-2</v>
      </c>
      <c r="AS1086" s="24">
        <v>0</v>
      </c>
      <c r="AT1086" s="24">
        <v>0</v>
      </c>
      <c r="AU1086" s="24">
        <v>-4.1782989352941557E-2</v>
      </c>
      <c r="AV1086" s="24">
        <v>0</v>
      </c>
      <c r="AW1086" s="24">
        <v>0</v>
      </c>
      <c r="AX1086" s="24">
        <v>0</v>
      </c>
      <c r="AY1086" s="24">
        <v>0</v>
      </c>
      <c r="AZ1086" s="24">
        <v>0</v>
      </c>
      <c r="BA1086" s="24">
        <v>0</v>
      </c>
      <c r="BB1086" s="24">
        <v>-8.7011358118616045E-7</v>
      </c>
      <c r="BC1086" s="24">
        <v>0</v>
      </c>
      <c r="BD1086" s="24">
        <v>-8.7011358118616045E-7</v>
      </c>
      <c r="BE1086" s="24">
        <v>0</v>
      </c>
      <c r="BF1086" s="24">
        <v>0</v>
      </c>
      <c r="BG1086" s="24">
        <v>0</v>
      </c>
      <c r="BH1086" s="24">
        <v>0</v>
      </c>
      <c r="BI1086" s="24">
        <v>0</v>
      </c>
      <c r="BJ1086" s="24">
        <v>0</v>
      </c>
      <c r="BK1086" s="24">
        <v>0</v>
      </c>
      <c r="BL1086" s="24">
        <v>0</v>
      </c>
    </row>
    <row r="1087" spans="1:64" x14ac:dyDescent="0.25">
      <c r="A1087" t="s">
        <v>5124</v>
      </c>
      <c r="B1087">
        <v>122</v>
      </c>
      <c r="C1087">
        <v>1</v>
      </c>
      <c r="D1087">
        <v>11</v>
      </c>
      <c r="E1087" s="24">
        <v>0</v>
      </c>
      <c r="F1087" s="24">
        <v>0</v>
      </c>
      <c r="G1087" s="24">
        <v>0</v>
      </c>
      <c r="H1087" s="24">
        <v>0</v>
      </c>
      <c r="I1087" s="24">
        <v>0</v>
      </c>
      <c r="J1087" s="24">
        <v>0</v>
      </c>
      <c r="K1087" s="24">
        <v>0.11375206336379051</v>
      </c>
      <c r="L1087" s="24">
        <v>-0.11375206336379051</v>
      </c>
      <c r="M1087" s="24">
        <v>0</v>
      </c>
      <c r="N1087" s="24">
        <v>0</v>
      </c>
      <c r="O1087" s="24">
        <v>-0.11375206336379051</v>
      </c>
      <c r="P1087" s="24">
        <v>0</v>
      </c>
      <c r="Q1087" s="24">
        <v>6.7039673012914136E-7</v>
      </c>
      <c r="R1087" s="24">
        <v>-6.7039673012914136E-7</v>
      </c>
      <c r="S1087" s="24">
        <v>0</v>
      </c>
      <c r="T1087" s="24">
        <v>0</v>
      </c>
      <c r="U1087" s="24">
        <v>0</v>
      </c>
      <c r="V1087" s="24">
        <v>0</v>
      </c>
      <c r="W1087" s="24">
        <v>0</v>
      </c>
      <c r="X1087" s="24">
        <v>0</v>
      </c>
      <c r="Y1087" s="24">
        <v>0</v>
      </c>
      <c r="Z1087" s="24">
        <v>0</v>
      </c>
      <c r="AA1087" s="24">
        <v>7.9626444354653353E-2</v>
      </c>
      <c r="AB1087" s="24">
        <v>-7.9626444354653381E-2</v>
      </c>
      <c r="AC1087" s="24">
        <v>0</v>
      </c>
      <c r="AD1087" s="24">
        <v>0</v>
      </c>
      <c r="AE1087" s="24">
        <v>-7.9626444354653381E-2</v>
      </c>
      <c r="AF1087" s="24">
        <v>0</v>
      </c>
      <c r="AG1087" s="24">
        <v>6.7039673012914136E-7</v>
      </c>
      <c r="AH1087" s="24">
        <v>-6.7039673012914136E-7</v>
      </c>
      <c r="AI1087" s="24">
        <v>0</v>
      </c>
      <c r="AJ1087" s="24">
        <v>0</v>
      </c>
      <c r="AK1087" s="24">
        <v>0</v>
      </c>
      <c r="AL1087" s="24">
        <v>0</v>
      </c>
      <c r="AM1087" s="24">
        <v>0</v>
      </c>
      <c r="AN1087" s="24">
        <v>0</v>
      </c>
      <c r="AO1087" s="24">
        <v>0</v>
      </c>
      <c r="AP1087" s="24">
        <v>0</v>
      </c>
      <c r="AQ1087" s="24">
        <v>3.4125619009137159E-2</v>
      </c>
      <c r="AR1087" s="24">
        <v>-3.4125619009137131E-2</v>
      </c>
      <c r="AS1087" s="24">
        <v>0</v>
      </c>
      <c r="AT1087" s="24">
        <v>0</v>
      </c>
      <c r="AU1087" s="24">
        <v>-3.4125619009137131E-2</v>
      </c>
      <c r="AV1087" s="24">
        <v>0</v>
      </c>
      <c r="AW1087" s="24">
        <v>0</v>
      </c>
      <c r="AX1087" s="24">
        <v>0</v>
      </c>
      <c r="AY1087" s="24">
        <v>0</v>
      </c>
      <c r="AZ1087" s="24">
        <v>0</v>
      </c>
      <c r="BA1087" s="24">
        <v>0</v>
      </c>
      <c r="BB1087" s="24">
        <v>-6.7039673012914136E-7</v>
      </c>
      <c r="BC1087" s="24">
        <v>0</v>
      </c>
      <c r="BD1087" s="24">
        <v>-6.7039673012914136E-7</v>
      </c>
      <c r="BE1087" s="24">
        <v>0</v>
      </c>
      <c r="BF1087" s="24">
        <v>0</v>
      </c>
      <c r="BG1087" s="24">
        <v>0</v>
      </c>
      <c r="BH1087" s="24">
        <v>0</v>
      </c>
      <c r="BI1087" s="24">
        <v>0</v>
      </c>
      <c r="BJ1087" s="24">
        <v>0</v>
      </c>
      <c r="BK1087" s="24">
        <v>0</v>
      </c>
      <c r="BL1087" s="24">
        <v>0</v>
      </c>
    </row>
    <row r="1088" spans="1:64" x14ac:dyDescent="0.25">
      <c r="A1088" t="s">
        <v>5124</v>
      </c>
      <c r="B1088">
        <v>123</v>
      </c>
      <c r="C1088">
        <v>1</v>
      </c>
      <c r="D1088">
        <v>11</v>
      </c>
      <c r="E1088" s="24">
        <v>0</v>
      </c>
      <c r="F1088" s="24">
        <v>0</v>
      </c>
      <c r="G1088" s="24">
        <v>0</v>
      </c>
      <c r="H1088" s="24">
        <v>0</v>
      </c>
      <c r="I1088" s="24">
        <v>0</v>
      </c>
      <c r="J1088" s="24">
        <v>0</v>
      </c>
      <c r="K1088" s="24">
        <v>9.2966878786683083E-2</v>
      </c>
      <c r="L1088" s="24">
        <v>-9.2966878786683083E-2</v>
      </c>
      <c r="M1088" s="24">
        <v>0</v>
      </c>
      <c r="N1088" s="24">
        <v>0</v>
      </c>
      <c r="O1088" s="24">
        <v>-9.2966878786683083E-2</v>
      </c>
      <c r="P1088" s="24">
        <v>0</v>
      </c>
      <c r="Q1088" s="24">
        <v>5.1696133596124128E-7</v>
      </c>
      <c r="R1088" s="24">
        <v>-5.1696133596124128E-7</v>
      </c>
      <c r="S1088" s="24">
        <v>0</v>
      </c>
      <c r="T1088" s="24">
        <v>0</v>
      </c>
      <c r="U1088" s="24">
        <v>0</v>
      </c>
      <c r="V1088" s="24">
        <v>0</v>
      </c>
      <c r="W1088" s="24">
        <v>0</v>
      </c>
      <c r="X1088" s="24">
        <v>0</v>
      </c>
      <c r="Y1088" s="24">
        <v>0</v>
      </c>
      <c r="Z1088" s="24">
        <v>0</v>
      </c>
      <c r="AA1088" s="24">
        <v>6.5076815150678161E-2</v>
      </c>
      <c r="AB1088" s="24">
        <v>-6.5076815150678147E-2</v>
      </c>
      <c r="AC1088" s="24">
        <v>0</v>
      </c>
      <c r="AD1088" s="24">
        <v>0</v>
      </c>
      <c r="AE1088" s="24">
        <v>-6.5076815150678147E-2</v>
      </c>
      <c r="AF1088" s="24">
        <v>0</v>
      </c>
      <c r="AG1088" s="24">
        <v>5.1696133596124128E-7</v>
      </c>
      <c r="AH1088" s="24">
        <v>-5.1696133596124128E-7</v>
      </c>
      <c r="AI1088" s="24">
        <v>0</v>
      </c>
      <c r="AJ1088" s="24">
        <v>0</v>
      </c>
      <c r="AK1088" s="24">
        <v>0</v>
      </c>
      <c r="AL1088" s="24">
        <v>0</v>
      </c>
      <c r="AM1088" s="24">
        <v>0</v>
      </c>
      <c r="AN1088" s="24">
        <v>0</v>
      </c>
      <c r="AO1088" s="24">
        <v>0</v>
      </c>
      <c r="AP1088" s="24">
        <v>0</v>
      </c>
      <c r="AQ1088" s="24">
        <v>2.7890063636004922E-2</v>
      </c>
      <c r="AR1088" s="24">
        <v>-2.7890063636004936E-2</v>
      </c>
      <c r="AS1088" s="24">
        <v>0</v>
      </c>
      <c r="AT1088" s="24">
        <v>0</v>
      </c>
      <c r="AU1088" s="24">
        <v>-2.7890063636004936E-2</v>
      </c>
      <c r="AV1088" s="24">
        <v>0</v>
      </c>
      <c r="AW1088" s="24">
        <v>0</v>
      </c>
      <c r="AX1088" s="24">
        <v>0</v>
      </c>
      <c r="AY1088" s="24">
        <v>0</v>
      </c>
      <c r="AZ1088" s="24">
        <v>0</v>
      </c>
      <c r="BA1088" s="24">
        <v>0</v>
      </c>
      <c r="BB1088" s="24">
        <v>-5.1696133596124128E-7</v>
      </c>
      <c r="BC1088" s="24">
        <v>0</v>
      </c>
      <c r="BD1088" s="24">
        <v>-5.1696133596124128E-7</v>
      </c>
      <c r="BE1088" s="24">
        <v>0</v>
      </c>
      <c r="BF1088" s="24">
        <v>0</v>
      </c>
      <c r="BG1088" s="24">
        <v>0</v>
      </c>
      <c r="BH1088" s="24">
        <v>0</v>
      </c>
      <c r="BI1088" s="24">
        <v>0</v>
      </c>
      <c r="BJ1088" s="24">
        <v>0</v>
      </c>
      <c r="BK1088" s="24">
        <v>0</v>
      </c>
      <c r="BL1088" s="24">
        <v>0</v>
      </c>
    </row>
    <row r="1089" spans="1:64" x14ac:dyDescent="0.25">
      <c r="A1089" t="s">
        <v>5124</v>
      </c>
      <c r="B1089">
        <v>124</v>
      </c>
      <c r="C1089">
        <v>2</v>
      </c>
      <c r="D1089">
        <v>11</v>
      </c>
      <c r="E1089" s="24">
        <v>0</v>
      </c>
      <c r="F1089" s="24">
        <v>0</v>
      </c>
      <c r="G1089" s="24">
        <v>0</v>
      </c>
      <c r="H1089" s="24">
        <v>0</v>
      </c>
      <c r="I1089" s="24">
        <v>0</v>
      </c>
      <c r="J1089" s="24">
        <v>0</v>
      </c>
      <c r="K1089" s="24">
        <v>7.6029060408473015E-2</v>
      </c>
      <c r="L1089" s="24">
        <v>-7.6029060408473015E-2</v>
      </c>
      <c r="M1089" s="24">
        <v>0</v>
      </c>
      <c r="N1089" s="24">
        <v>0</v>
      </c>
      <c r="O1089" s="24">
        <v>-7.6029060408473015E-2</v>
      </c>
      <c r="P1089" s="24">
        <v>0</v>
      </c>
      <c r="Q1089" s="24">
        <v>3.9897713577374816E-7</v>
      </c>
      <c r="R1089" s="24">
        <v>-3.9897713577374816E-7</v>
      </c>
      <c r="S1089" s="24">
        <v>0</v>
      </c>
      <c r="T1089" s="24">
        <v>0</v>
      </c>
      <c r="U1089" s="24">
        <v>0</v>
      </c>
      <c r="V1089" s="24">
        <v>0</v>
      </c>
      <c r="W1089" s="24">
        <v>0</v>
      </c>
      <c r="X1089" s="24">
        <v>0</v>
      </c>
      <c r="Y1089" s="24">
        <v>0</v>
      </c>
      <c r="Z1089" s="24">
        <v>0</v>
      </c>
      <c r="AA1089" s="24">
        <v>5.3220342285931109E-2</v>
      </c>
      <c r="AB1089" s="24">
        <v>-5.3220342285931088E-2</v>
      </c>
      <c r="AC1089" s="24">
        <v>0</v>
      </c>
      <c r="AD1089" s="24">
        <v>0</v>
      </c>
      <c r="AE1089" s="24">
        <v>-5.3220342285931088E-2</v>
      </c>
      <c r="AF1089" s="24">
        <v>0</v>
      </c>
      <c r="AG1089" s="24">
        <v>3.9897713577374816E-7</v>
      </c>
      <c r="AH1089" s="24">
        <v>-3.9897713577374816E-7</v>
      </c>
      <c r="AI1089" s="24">
        <v>0</v>
      </c>
      <c r="AJ1089" s="24">
        <v>0</v>
      </c>
      <c r="AK1089" s="24">
        <v>0</v>
      </c>
      <c r="AL1089" s="24">
        <v>0</v>
      </c>
      <c r="AM1089" s="24">
        <v>0</v>
      </c>
      <c r="AN1089" s="24">
        <v>0</v>
      </c>
      <c r="AO1089" s="24">
        <v>0</v>
      </c>
      <c r="AP1089" s="24">
        <v>0</v>
      </c>
      <c r="AQ1089" s="24">
        <v>2.2808718122541906E-2</v>
      </c>
      <c r="AR1089" s="24">
        <v>-2.2808718122541927E-2</v>
      </c>
      <c r="AS1089" s="24">
        <v>0</v>
      </c>
      <c r="AT1089" s="24">
        <v>0</v>
      </c>
      <c r="AU1089" s="24">
        <v>-2.2808718122541927E-2</v>
      </c>
      <c r="AV1089" s="24">
        <v>0</v>
      </c>
      <c r="AW1089" s="24">
        <v>0</v>
      </c>
      <c r="AX1089" s="24">
        <v>0</v>
      </c>
      <c r="AY1089" s="24">
        <v>0</v>
      </c>
      <c r="AZ1089" s="24">
        <v>0</v>
      </c>
      <c r="BA1089" s="24">
        <v>0</v>
      </c>
      <c r="BB1089" s="24">
        <v>-3.9897713577374816E-7</v>
      </c>
      <c r="BC1089" s="24">
        <v>0</v>
      </c>
      <c r="BD1089" s="24">
        <v>-3.9897713577374816E-7</v>
      </c>
      <c r="BE1089" s="24">
        <v>0</v>
      </c>
      <c r="BF1089" s="24">
        <v>0</v>
      </c>
      <c r="BG1089" s="24">
        <v>0</v>
      </c>
      <c r="BH1089" s="24">
        <v>0</v>
      </c>
      <c r="BI1089" s="24">
        <v>0</v>
      </c>
      <c r="BJ1089" s="24">
        <v>0</v>
      </c>
      <c r="BK1089" s="24">
        <v>0</v>
      </c>
      <c r="BL1089" s="24">
        <v>0</v>
      </c>
    </row>
    <row r="1090" spans="1:64" x14ac:dyDescent="0.25">
      <c r="A1090" t="s">
        <v>5124</v>
      </c>
      <c r="B1090">
        <v>125</v>
      </c>
      <c r="C1090">
        <v>2</v>
      </c>
      <c r="D1090">
        <v>11</v>
      </c>
      <c r="E1090" s="24">
        <v>0</v>
      </c>
      <c r="F1090" s="24">
        <v>0</v>
      </c>
      <c r="G1090" s="24">
        <v>0</v>
      </c>
      <c r="H1090" s="24">
        <v>0</v>
      </c>
      <c r="I1090" s="24">
        <v>0</v>
      </c>
      <c r="J1090" s="24">
        <v>0</v>
      </c>
      <c r="K1090" s="24">
        <v>6.2216846272349358E-2</v>
      </c>
      <c r="L1090" s="24">
        <v>-6.2216846272349358E-2</v>
      </c>
      <c r="M1090" s="24">
        <v>0</v>
      </c>
      <c r="N1090" s="24">
        <v>0</v>
      </c>
      <c r="O1090" s="24">
        <v>-6.2216846272349358E-2</v>
      </c>
      <c r="P1090" s="24">
        <v>0</v>
      </c>
      <c r="Q1090" s="24">
        <v>3.08173184748739E-7</v>
      </c>
      <c r="R1090" s="24">
        <v>-3.08173184748739E-7</v>
      </c>
      <c r="S1090" s="24">
        <v>0</v>
      </c>
      <c r="T1090" s="24">
        <v>0</v>
      </c>
      <c r="U1090" s="24">
        <v>0</v>
      </c>
      <c r="V1090" s="24">
        <v>0</v>
      </c>
      <c r="W1090" s="24">
        <v>0</v>
      </c>
      <c r="X1090" s="24">
        <v>0</v>
      </c>
      <c r="Y1090" s="24">
        <v>0</v>
      </c>
      <c r="Z1090" s="24">
        <v>0</v>
      </c>
      <c r="AA1090" s="24">
        <v>4.355179239064455E-2</v>
      </c>
      <c r="AB1090" s="24">
        <v>-4.355179239064455E-2</v>
      </c>
      <c r="AC1090" s="24">
        <v>0</v>
      </c>
      <c r="AD1090" s="24">
        <v>0</v>
      </c>
      <c r="AE1090" s="24">
        <v>-4.355179239064455E-2</v>
      </c>
      <c r="AF1090" s="24">
        <v>0</v>
      </c>
      <c r="AG1090" s="24">
        <v>3.08173184748739E-7</v>
      </c>
      <c r="AH1090" s="24">
        <v>-3.08173184748739E-7</v>
      </c>
      <c r="AI1090" s="24">
        <v>0</v>
      </c>
      <c r="AJ1090" s="24">
        <v>0</v>
      </c>
      <c r="AK1090" s="24">
        <v>0</v>
      </c>
      <c r="AL1090" s="24">
        <v>0</v>
      </c>
      <c r="AM1090" s="24">
        <v>0</v>
      </c>
      <c r="AN1090" s="24">
        <v>0</v>
      </c>
      <c r="AO1090" s="24">
        <v>0</v>
      </c>
      <c r="AP1090" s="24">
        <v>0</v>
      </c>
      <c r="AQ1090" s="24">
        <v>1.8665053881704807E-2</v>
      </c>
      <c r="AR1090" s="24">
        <v>-1.8665053881704807E-2</v>
      </c>
      <c r="AS1090" s="24">
        <v>0</v>
      </c>
      <c r="AT1090" s="24">
        <v>0</v>
      </c>
      <c r="AU1090" s="24">
        <v>-1.8665053881704807E-2</v>
      </c>
      <c r="AV1090" s="24">
        <v>0</v>
      </c>
      <c r="AW1090" s="24">
        <v>0</v>
      </c>
      <c r="AX1090" s="24">
        <v>0</v>
      </c>
      <c r="AY1090" s="24">
        <v>0</v>
      </c>
      <c r="AZ1090" s="24">
        <v>0</v>
      </c>
      <c r="BA1090" s="24">
        <v>0</v>
      </c>
      <c r="BB1090" s="24">
        <v>-3.08173184748739E-7</v>
      </c>
      <c r="BC1090" s="24">
        <v>0</v>
      </c>
      <c r="BD1090" s="24">
        <v>-3.08173184748739E-7</v>
      </c>
      <c r="BE1090" s="24">
        <v>0</v>
      </c>
      <c r="BF1090" s="24">
        <v>0</v>
      </c>
      <c r="BG1090" s="24">
        <v>0</v>
      </c>
      <c r="BH1090" s="24">
        <v>0</v>
      </c>
      <c r="BI1090" s="24">
        <v>0</v>
      </c>
      <c r="BJ1090" s="24">
        <v>0</v>
      </c>
      <c r="BK1090" s="24">
        <v>0</v>
      </c>
      <c r="BL1090" s="24">
        <v>0</v>
      </c>
    </row>
    <row r="1091" spans="1:64" x14ac:dyDescent="0.25">
      <c r="A1091" t="s">
        <v>5124</v>
      </c>
      <c r="B1091">
        <v>126</v>
      </c>
      <c r="C1091">
        <v>2</v>
      </c>
      <c r="D1091">
        <v>11</v>
      </c>
      <c r="E1091" s="24">
        <v>0</v>
      </c>
      <c r="F1091" s="24">
        <v>0</v>
      </c>
      <c r="G1091" s="24">
        <v>0</v>
      </c>
      <c r="H1091" s="24">
        <v>0</v>
      </c>
      <c r="I1091" s="24">
        <v>0</v>
      </c>
      <c r="J1091" s="24">
        <v>0</v>
      </c>
      <c r="K1091" s="24">
        <v>5.0945784896612167E-2</v>
      </c>
      <c r="L1091" s="24">
        <v>-5.0945784896612167E-2</v>
      </c>
      <c r="M1091" s="24">
        <v>0</v>
      </c>
      <c r="N1091" s="24">
        <v>0</v>
      </c>
      <c r="O1091" s="24">
        <v>-5.0945784896612167E-2</v>
      </c>
      <c r="P1091" s="24">
        <v>0</v>
      </c>
      <c r="Q1091" s="24">
        <v>2.3822394723538309E-7</v>
      </c>
      <c r="R1091" s="24">
        <v>-2.3822394723538309E-7</v>
      </c>
      <c r="S1091" s="24">
        <v>0</v>
      </c>
      <c r="T1091" s="24">
        <v>0</v>
      </c>
      <c r="U1091" s="24">
        <v>0</v>
      </c>
      <c r="V1091" s="24">
        <v>0</v>
      </c>
      <c r="W1091" s="24">
        <v>0</v>
      </c>
      <c r="X1091" s="24">
        <v>0</v>
      </c>
      <c r="Y1091" s="24">
        <v>0</v>
      </c>
      <c r="Z1091" s="24">
        <v>0</v>
      </c>
      <c r="AA1091" s="24">
        <v>3.5662049427628517E-2</v>
      </c>
      <c r="AB1091" s="24">
        <v>-3.5662049427628517E-2</v>
      </c>
      <c r="AC1091" s="24">
        <v>0</v>
      </c>
      <c r="AD1091" s="24">
        <v>0</v>
      </c>
      <c r="AE1091" s="24">
        <v>-3.5662049427628517E-2</v>
      </c>
      <c r="AF1091" s="24">
        <v>0</v>
      </c>
      <c r="AG1091" s="24">
        <v>2.3822394723538309E-7</v>
      </c>
      <c r="AH1091" s="24">
        <v>-2.3822394723538309E-7</v>
      </c>
      <c r="AI1091" s="24">
        <v>0</v>
      </c>
      <c r="AJ1091" s="24">
        <v>0</v>
      </c>
      <c r="AK1091" s="24">
        <v>0</v>
      </c>
      <c r="AL1091" s="24">
        <v>0</v>
      </c>
      <c r="AM1091" s="24">
        <v>0</v>
      </c>
      <c r="AN1091" s="24">
        <v>0</v>
      </c>
      <c r="AO1091" s="24">
        <v>0</v>
      </c>
      <c r="AP1091" s="24">
        <v>0</v>
      </c>
      <c r="AQ1091" s="24">
        <v>1.528373546898365E-2</v>
      </c>
      <c r="AR1091" s="24">
        <v>-1.528373546898365E-2</v>
      </c>
      <c r="AS1091" s="24">
        <v>0</v>
      </c>
      <c r="AT1091" s="24">
        <v>0</v>
      </c>
      <c r="AU1091" s="24">
        <v>-1.528373546898365E-2</v>
      </c>
      <c r="AV1091" s="24">
        <v>0</v>
      </c>
      <c r="AW1091" s="24">
        <v>0</v>
      </c>
      <c r="AX1091" s="24">
        <v>0</v>
      </c>
      <c r="AY1091" s="24">
        <v>0</v>
      </c>
      <c r="AZ1091" s="24">
        <v>0</v>
      </c>
      <c r="BA1091" s="24">
        <v>0</v>
      </c>
      <c r="BB1091" s="24">
        <v>-2.3822394723538309E-7</v>
      </c>
      <c r="BC1091" s="24">
        <v>0</v>
      </c>
      <c r="BD1091" s="24">
        <v>-2.3822394723538309E-7</v>
      </c>
      <c r="BE1091" s="24">
        <v>0</v>
      </c>
      <c r="BF1091" s="24">
        <v>0</v>
      </c>
      <c r="BG1091" s="24">
        <v>0</v>
      </c>
      <c r="BH1091" s="24">
        <v>0</v>
      </c>
      <c r="BI1091" s="24">
        <v>0</v>
      </c>
      <c r="BJ1091" s="24">
        <v>0</v>
      </c>
      <c r="BK1091" s="24">
        <v>0</v>
      </c>
      <c r="BL1091" s="24">
        <v>0</v>
      </c>
    </row>
    <row r="1092" spans="1:64" x14ac:dyDescent="0.25">
      <c r="A1092" t="s">
        <v>5124</v>
      </c>
      <c r="B1092">
        <v>127</v>
      </c>
      <c r="C1092">
        <v>3</v>
      </c>
      <c r="D1092">
        <v>11</v>
      </c>
      <c r="E1092" s="24">
        <v>0</v>
      </c>
      <c r="F1092" s="24">
        <v>0</v>
      </c>
      <c r="G1092" s="24">
        <v>0</v>
      </c>
      <c r="H1092" s="24">
        <v>0</v>
      </c>
      <c r="I1092" s="24">
        <v>0</v>
      </c>
      <c r="J1092" s="24">
        <v>0</v>
      </c>
      <c r="K1092" s="24">
        <v>4.1742198169231415E-2</v>
      </c>
      <c r="L1092" s="24">
        <v>-4.1742198169231415E-2</v>
      </c>
      <c r="M1092" s="24">
        <v>0</v>
      </c>
      <c r="N1092" s="24">
        <v>0</v>
      </c>
      <c r="O1092" s="24">
        <v>-4.1742198169231415E-2</v>
      </c>
      <c r="P1092" s="24">
        <v>0</v>
      </c>
      <c r="Q1092" s="24">
        <v>1.8429909687256441E-7</v>
      </c>
      <c r="R1092" s="24">
        <v>-1.8429909687256441E-7</v>
      </c>
      <c r="S1092" s="24">
        <v>0</v>
      </c>
      <c r="T1092" s="24">
        <v>0</v>
      </c>
      <c r="U1092" s="24">
        <v>0</v>
      </c>
      <c r="V1092" s="24">
        <v>0</v>
      </c>
      <c r="W1092" s="24">
        <v>0</v>
      </c>
      <c r="X1092" s="24">
        <v>0</v>
      </c>
      <c r="Y1092" s="24">
        <v>0</v>
      </c>
      <c r="Z1092" s="24">
        <v>0</v>
      </c>
      <c r="AA1092" s="24">
        <v>2.9219538718461988E-2</v>
      </c>
      <c r="AB1092" s="24">
        <v>-2.9219538718462001E-2</v>
      </c>
      <c r="AC1092" s="24">
        <v>0</v>
      </c>
      <c r="AD1092" s="24">
        <v>0</v>
      </c>
      <c r="AE1092" s="24">
        <v>-2.9219538718462001E-2</v>
      </c>
      <c r="AF1092" s="24">
        <v>0</v>
      </c>
      <c r="AG1092" s="24">
        <v>1.8429909687256441E-7</v>
      </c>
      <c r="AH1092" s="24">
        <v>-1.8429909687256441E-7</v>
      </c>
      <c r="AI1092" s="24">
        <v>0</v>
      </c>
      <c r="AJ1092" s="24">
        <v>0</v>
      </c>
      <c r="AK1092" s="24">
        <v>0</v>
      </c>
      <c r="AL1092" s="24">
        <v>0</v>
      </c>
      <c r="AM1092" s="24">
        <v>0</v>
      </c>
      <c r="AN1092" s="24">
        <v>0</v>
      </c>
      <c r="AO1092" s="24">
        <v>0</v>
      </c>
      <c r="AP1092" s="24">
        <v>0</v>
      </c>
      <c r="AQ1092" s="24">
        <v>1.2522659450769427E-2</v>
      </c>
      <c r="AR1092" s="24">
        <v>-1.2522659450769413E-2</v>
      </c>
      <c r="AS1092" s="24">
        <v>0</v>
      </c>
      <c r="AT1092" s="24">
        <v>0</v>
      </c>
      <c r="AU1092" s="24">
        <v>-1.2522659450769413E-2</v>
      </c>
      <c r="AV1092" s="24">
        <v>0</v>
      </c>
      <c r="AW1092" s="24">
        <v>0</v>
      </c>
      <c r="AX1092" s="24">
        <v>0</v>
      </c>
      <c r="AY1092" s="24">
        <v>0</v>
      </c>
      <c r="AZ1092" s="24">
        <v>0</v>
      </c>
      <c r="BA1092" s="24">
        <v>0</v>
      </c>
      <c r="BB1092" s="24">
        <v>-1.8429909687256441E-7</v>
      </c>
      <c r="BC1092" s="24">
        <v>0</v>
      </c>
      <c r="BD1092" s="24">
        <v>-1.8429909687256441E-7</v>
      </c>
      <c r="BE1092" s="24">
        <v>0</v>
      </c>
      <c r="BF1092" s="24">
        <v>0</v>
      </c>
      <c r="BG1092" s="24">
        <v>0</v>
      </c>
      <c r="BH1092" s="24">
        <v>0</v>
      </c>
      <c r="BI1092" s="24">
        <v>0</v>
      </c>
      <c r="BJ1092" s="24">
        <v>0</v>
      </c>
      <c r="BK1092" s="24">
        <v>0</v>
      </c>
      <c r="BL1092" s="24">
        <v>0</v>
      </c>
    </row>
    <row r="1093" spans="1:64" x14ac:dyDescent="0.25">
      <c r="A1093" t="s">
        <v>5124</v>
      </c>
      <c r="B1093">
        <v>128</v>
      </c>
      <c r="C1093">
        <v>3</v>
      </c>
      <c r="D1093">
        <v>11</v>
      </c>
      <c r="E1093" s="24">
        <v>0</v>
      </c>
      <c r="F1093" s="24">
        <v>0</v>
      </c>
      <c r="G1093" s="24">
        <v>0</v>
      </c>
      <c r="H1093" s="24">
        <v>0</v>
      </c>
      <c r="I1093" s="24">
        <v>0</v>
      </c>
      <c r="J1093" s="24">
        <v>0</v>
      </c>
      <c r="K1093" s="24">
        <v>3.422192670404911E-2</v>
      </c>
      <c r="L1093" s="24">
        <v>-3.422192670404911E-2</v>
      </c>
      <c r="M1093" s="24">
        <v>0</v>
      </c>
      <c r="N1093" s="24">
        <v>0</v>
      </c>
      <c r="O1093" s="24">
        <v>-3.422192670404911E-2</v>
      </c>
      <c r="P1093" s="24">
        <v>0</v>
      </c>
      <c r="Q1093" s="24">
        <v>1.4268880477175117E-7</v>
      </c>
      <c r="R1093" s="24">
        <v>-1.4268880477175117E-7</v>
      </c>
      <c r="S1093" s="24">
        <v>0</v>
      </c>
      <c r="T1093" s="24">
        <v>0</v>
      </c>
      <c r="U1093" s="24">
        <v>0</v>
      </c>
      <c r="V1093" s="24">
        <v>0</v>
      </c>
      <c r="W1093" s="24">
        <v>0</v>
      </c>
      <c r="X1093" s="24">
        <v>0</v>
      </c>
      <c r="Y1093" s="24">
        <v>0</v>
      </c>
      <c r="Z1093" s="24">
        <v>0</v>
      </c>
      <c r="AA1093" s="24">
        <v>2.3955348692834375E-2</v>
      </c>
      <c r="AB1093" s="24">
        <v>-2.3955348692834361E-2</v>
      </c>
      <c r="AC1093" s="24">
        <v>0</v>
      </c>
      <c r="AD1093" s="24">
        <v>0</v>
      </c>
      <c r="AE1093" s="24">
        <v>-2.3955348692834361E-2</v>
      </c>
      <c r="AF1093" s="24">
        <v>0</v>
      </c>
      <c r="AG1093" s="24">
        <v>1.4268880477175117E-7</v>
      </c>
      <c r="AH1093" s="24">
        <v>-1.4268880477175117E-7</v>
      </c>
      <c r="AI1093" s="24">
        <v>0</v>
      </c>
      <c r="AJ1093" s="24">
        <v>0</v>
      </c>
      <c r="AK1093" s="24">
        <v>0</v>
      </c>
      <c r="AL1093" s="24">
        <v>0</v>
      </c>
      <c r="AM1093" s="24">
        <v>0</v>
      </c>
      <c r="AN1093" s="24">
        <v>0</v>
      </c>
      <c r="AO1093" s="24">
        <v>0</v>
      </c>
      <c r="AP1093" s="24">
        <v>0</v>
      </c>
      <c r="AQ1093" s="24">
        <v>1.0266578011214736E-2</v>
      </c>
      <c r="AR1093" s="24">
        <v>-1.026657801121475E-2</v>
      </c>
      <c r="AS1093" s="24">
        <v>0</v>
      </c>
      <c r="AT1093" s="24">
        <v>0</v>
      </c>
      <c r="AU1093" s="24">
        <v>-1.026657801121475E-2</v>
      </c>
      <c r="AV1093" s="24">
        <v>0</v>
      </c>
      <c r="AW1093" s="24">
        <v>0</v>
      </c>
      <c r="AX1093" s="24">
        <v>0</v>
      </c>
      <c r="AY1093" s="24">
        <v>0</v>
      </c>
      <c r="AZ1093" s="24">
        <v>0</v>
      </c>
      <c r="BA1093" s="24">
        <v>0</v>
      </c>
      <c r="BB1093" s="24">
        <v>-1.4268880477175117E-7</v>
      </c>
      <c r="BC1093" s="24">
        <v>0</v>
      </c>
      <c r="BD1093" s="24">
        <v>-1.4268880477175117E-7</v>
      </c>
      <c r="BE1093" s="24">
        <v>0</v>
      </c>
      <c r="BF1093" s="24">
        <v>0</v>
      </c>
      <c r="BG1093" s="24">
        <v>0</v>
      </c>
      <c r="BH1093" s="24">
        <v>0</v>
      </c>
      <c r="BI1093" s="24">
        <v>0</v>
      </c>
      <c r="BJ1093" s="24">
        <v>0</v>
      </c>
      <c r="BK1093" s="24">
        <v>0</v>
      </c>
      <c r="BL1093" s="24">
        <v>0</v>
      </c>
    </row>
    <row r="1094" spans="1:64" x14ac:dyDescent="0.25">
      <c r="A1094" t="s">
        <v>5124</v>
      </c>
      <c r="B1094">
        <v>129</v>
      </c>
      <c r="C1094">
        <v>3</v>
      </c>
      <c r="D1094">
        <v>11</v>
      </c>
      <c r="E1094" s="24">
        <v>0</v>
      </c>
      <c r="F1094" s="24">
        <v>0</v>
      </c>
      <c r="G1094" s="24">
        <v>0</v>
      </c>
      <c r="H1094" s="24">
        <v>0</v>
      </c>
      <c r="I1094" s="24">
        <v>0</v>
      </c>
      <c r="J1094" s="24">
        <v>0</v>
      </c>
      <c r="K1094" s="24">
        <v>2.807314321398735E-2</v>
      </c>
      <c r="L1094" s="24">
        <v>-2.807314321398735E-2</v>
      </c>
      <c r="M1094" s="24">
        <v>0</v>
      </c>
      <c r="N1094" s="24">
        <v>0</v>
      </c>
      <c r="O1094" s="24">
        <v>-2.807314321398735E-2</v>
      </c>
      <c r="P1094" s="24">
        <v>0</v>
      </c>
      <c r="Q1094" s="24">
        <v>1.1055908544221893E-7</v>
      </c>
      <c r="R1094" s="24">
        <v>-1.1055908544221893E-7</v>
      </c>
      <c r="S1094" s="24">
        <v>0</v>
      </c>
      <c r="T1094" s="24">
        <v>0</v>
      </c>
      <c r="U1094" s="24">
        <v>0</v>
      </c>
      <c r="V1094" s="24">
        <v>0</v>
      </c>
      <c r="W1094" s="24">
        <v>0</v>
      </c>
      <c r="X1094" s="24">
        <v>0</v>
      </c>
      <c r="Y1094" s="24">
        <v>0</v>
      </c>
      <c r="Z1094" s="24">
        <v>0</v>
      </c>
      <c r="AA1094" s="24">
        <v>1.9651200249791143E-2</v>
      </c>
      <c r="AB1094" s="24">
        <v>-1.965120024979114E-2</v>
      </c>
      <c r="AC1094" s="24">
        <v>0</v>
      </c>
      <c r="AD1094" s="24">
        <v>0</v>
      </c>
      <c r="AE1094" s="24">
        <v>-1.965120024979114E-2</v>
      </c>
      <c r="AF1094" s="24">
        <v>0</v>
      </c>
      <c r="AG1094" s="24">
        <v>1.1055908544221893E-7</v>
      </c>
      <c r="AH1094" s="24">
        <v>-1.1055908544221893E-7</v>
      </c>
      <c r="AI1094" s="24">
        <v>0</v>
      </c>
      <c r="AJ1094" s="24">
        <v>0</v>
      </c>
      <c r="AK1094" s="24">
        <v>0</v>
      </c>
      <c r="AL1094" s="24">
        <v>0</v>
      </c>
      <c r="AM1094" s="24">
        <v>0</v>
      </c>
      <c r="AN1094" s="24">
        <v>0</v>
      </c>
      <c r="AO1094" s="24">
        <v>0</v>
      </c>
      <c r="AP1094" s="24">
        <v>0</v>
      </c>
      <c r="AQ1094" s="24">
        <v>8.4219429641962072E-3</v>
      </c>
      <c r="AR1094" s="24">
        <v>-8.4219429641962107E-3</v>
      </c>
      <c r="AS1094" s="24">
        <v>0</v>
      </c>
      <c r="AT1094" s="24">
        <v>0</v>
      </c>
      <c r="AU1094" s="24">
        <v>-8.4219429641962107E-3</v>
      </c>
      <c r="AV1094" s="24">
        <v>0</v>
      </c>
      <c r="AW1094" s="24">
        <v>0</v>
      </c>
      <c r="AX1094" s="24">
        <v>0</v>
      </c>
      <c r="AY1094" s="24">
        <v>0</v>
      </c>
      <c r="AZ1094" s="24">
        <v>0</v>
      </c>
      <c r="BA1094" s="24">
        <v>0</v>
      </c>
      <c r="BB1094" s="24">
        <v>-1.1055908544221893E-7</v>
      </c>
      <c r="BC1094" s="24">
        <v>0</v>
      </c>
      <c r="BD1094" s="24">
        <v>-1.1055908544221893E-7</v>
      </c>
      <c r="BE1094" s="24">
        <v>0</v>
      </c>
      <c r="BF1094" s="24">
        <v>0</v>
      </c>
      <c r="BG1094" s="24">
        <v>0</v>
      </c>
      <c r="BH1094" s="24">
        <v>0</v>
      </c>
      <c r="BI1094" s="24">
        <v>0</v>
      </c>
      <c r="BJ1094" s="24">
        <v>0</v>
      </c>
      <c r="BK1094" s="24">
        <v>0</v>
      </c>
      <c r="BL1094" s="24">
        <v>0</v>
      </c>
    </row>
    <row r="1095" spans="1:64" x14ac:dyDescent="0.25">
      <c r="A1095" t="s">
        <v>5124</v>
      </c>
      <c r="B1095">
        <v>130</v>
      </c>
      <c r="C1095">
        <v>4</v>
      </c>
      <c r="D1095">
        <v>11</v>
      </c>
      <c r="E1095" s="24">
        <v>0</v>
      </c>
      <c r="F1095" s="24">
        <v>0</v>
      </c>
      <c r="G1095" s="24">
        <v>0</v>
      </c>
      <c r="H1095" s="24">
        <v>0</v>
      </c>
      <c r="I1095" s="24">
        <v>0</v>
      </c>
      <c r="J1095" s="24">
        <v>0</v>
      </c>
      <c r="K1095" s="24">
        <v>2.3042533546686172E-2</v>
      </c>
      <c r="L1095" s="24">
        <v>-2.3042533546686172E-2</v>
      </c>
      <c r="M1095" s="24">
        <v>0</v>
      </c>
      <c r="N1095" s="24">
        <v>0</v>
      </c>
      <c r="O1095" s="24">
        <v>-2.3042533546686172E-2</v>
      </c>
      <c r="P1095" s="24">
        <v>0</v>
      </c>
      <c r="Q1095" s="24">
        <v>8.5728970589116216E-8</v>
      </c>
      <c r="R1095" s="24">
        <v>-8.5728970589116216E-8</v>
      </c>
      <c r="S1095" s="24">
        <v>0</v>
      </c>
      <c r="T1095" s="24">
        <v>0</v>
      </c>
      <c r="U1095" s="24">
        <v>0</v>
      </c>
      <c r="V1095" s="24">
        <v>0</v>
      </c>
      <c r="W1095" s="24">
        <v>0</v>
      </c>
      <c r="X1095" s="24">
        <v>0</v>
      </c>
      <c r="Y1095" s="24">
        <v>0</v>
      </c>
      <c r="Z1095" s="24">
        <v>0</v>
      </c>
      <c r="AA1095" s="24">
        <v>1.6129773482680319E-2</v>
      </c>
      <c r="AB1095" s="24">
        <v>-1.6129773482680326E-2</v>
      </c>
      <c r="AC1095" s="24">
        <v>0</v>
      </c>
      <c r="AD1095" s="24">
        <v>0</v>
      </c>
      <c r="AE1095" s="24">
        <v>-1.6129773482680326E-2</v>
      </c>
      <c r="AF1095" s="24">
        <v>0</v>
      </c>
      <c r="AG1095" s="24">
        <v>8.5728970589116216E-8</v>
      </c>
      <c r="AH1095" s="24">
        <v>-8.5728970589116216E-8</v>
      </c>
      <c r="AI1095" s="24">
        <v>0</v>
      </c>
      <c r="AJ1095" s="24">
        <v>0</v>
      </c>
      <c r="AK1095" s="24">
        <v>0</v>
      </c>
      <c r="AL1095" s="24">
        <v>0</v>
      </c>
      <c r="AM1095" s="24">
        <v>0</v>
      </c>
      <c r="AN1095" s="24">
        <v>0</v>
      </c>
      <c r="AO1095" s="24">
        <v>0</v>
      </c>
      <c r="AP1095" s="24">
        <v>0</v>
      </c>
      <c r="AQ1095" s="24">
        <v>6.9127600640058531E-3</v>
      </c>
      <c r="AR1095" s="24">
        <v>-6.9127600640058462E-3</v>
      </c>
      <c r="AS1095" s="24">
        <v>0</v>
      </c>
      <c r="AT1095" s="24">
        <v>0</v>
      </c>
      <c r="AU1095" s="24">
        <v>-6.9127600640058462E-3</v>
      </c>
      <c r="AV1095" s="24">
        <v>0</v>
      </c>
      <c r="AW1095" s="24">
        <v>0</v>
      </c>
      <c r="AX1095" s="24">
        <v>0</v>
      </c>
      <c r="AY1095" s="24">
        <v>0</v>
      </c>
      <c r="AZ1095" s="24">
        <v>0</v>
      </c>
      <c r="BA1095" s="24">
        <v>0</v>
      </c>
      <c r="BB1095" s="24">
        <v>-8.5728970589116216E-8</v>
      </c>
      <c r="BC1095" s="24">
        <v>0</v>
      </c>
      <c r="BD1095" s="24">
        <v>-8.5728970589116216E-8</v>
      </c>
      <c r="BE1095" s="24">
        <v>0</v>
      </c>
      <c r="BF1095" s="24">
        <v>0</v>
      </c>
      <c r="BG1095" s="24">
        <v>0</v>
      </c>
      <c r="BH1095" s="24">
        <v>0</v>
      </c>
      <c r="BI1095" s="24">
        <v>0</v>
      </c>
      <c r="BJ1095" s="24">
        <v>0</v>
      </c>
      <c r="BK1095" s="24">
        <v>0</v>
      </c>
      <c r="BL1095" s="24">
        <v>0</v>
      </c>
    </row>
    <row r="1096" spans="1:64" x14ac:dyDescent="0.25">
      <c r="A1096" t="s">
        <v>5124</v>
      </c>
      <c r="B1096">
        <v>131</v>
      </c>
      <c r="C1096">
        <v>4</v>
      </c>
      <c r="D1096">
        <v>11</v>
      </c>
      <c r="E1096" s="24">
        <v>0</v>
      </c>
      <c r="F1096" s="24">
        <v>0</v>
      </c>
      <c r="G1096" s="24">
        <v>0</v>
      </c>
      <c r="H1096" s="24">
        <v>0</v>
      </c>
      <c r="I1096" s="24">
        <v>0</v>
      </c>
      <c r="J1096" s="24">
        <v>0</v>
      </c>
      <c r="K1096" s="24">
        <v>1.8924223259091377E-2</v>
      </c>
      <c r="L1096" s="24">
        <v>-1.8924223259091377E-2</v>
      </c>
      <c r="M1096" s="24">
        <v>0</v>
      </c>
      <c r="N1096" s="24">
        <v>0</v>
      </c>
      <c r="O1096" s="24">
        <v>-1.8924223259091377E-2</v>
      </c>
      <c r="P1096" s="24">
        <v>0</v>
      </c>
      <c r="Q1096" s="24">
        <v>6.652317097177729E-8</v>
      </c>
      <c r="R1096" s="24">
        <v>-6.652317097177729E-8</v>
      </c>
      <c r="S1096" s="24">
        <v>0</v>
      </c>
      <c r="T1096" s="24">
        <v>0</v>
      </c>
      <c r="U1096" s="24">
        <v>0</v>
      </c>
      <c r="V1096" s="24">
        <v>0</v>
      </c>
      <c r="W1096" s="24">
        <v>0</v>
      </c>
      <c r="X1096" s="24">
        <v>0</v>
      </c>
      <c r="Y1096" s="24">
        <v>0</v>
      </c>
      <c r="Z1096" s="24">
        <v>0</v>
      </c>
      <c r="AA1096" s="24">
        <v>1.3246956281363964E-2</v>
      </c>
      <c r="AB1096" s="24">
        <v>-1.3246956281363964E-2</v>
      </c>
      <c r="AC1096" s="24">
        <v>0</v>
      </c>
      <c r="AD1096" s="24">
        <v>0</v>
      </c>
      <c r="AE1096" s="24">
        <v>-1.3246956281363964E-2</v>
      </c>
      <c r="AF1096" s="24">
        <v>0</v>
      </c>
      <c r="AG1096" s="24">
        <v>6.652317097177729E-8</v>
      </c>
      <c r="AH1096" s="24">
        <v>-6.652317097177729E-8</v>
      </c>
      <c r="AI1096" s="24">
        <v>0</v>
      </c>
      <c r="AJ1096" s="24">
        <v>0</v>
      </c>
      <c r="AK1096" s="24">
        <v>0</v>
      </c>
      <c r="AL1096" s="24">
        <v>0</v>
      </c>
      <c r="AM1096" s="24">
        <v>0</v>
      </c>
      <c r="AN1096" s="24">
        <v>0</v>
      </c>
      <c r="AO1096" s="24">
        <v>0</v>
      </c>
      <c r="AP1096" s="24">
        <v>0</v>
      </c>
      <c r="AQ1096" s="24">
        <v>5.6772669777274132E-3</v>
      </c>
      <c r="AR1096" s="24">
        <v>-5.6772669777274132E-3</v>
      </c>
      <c r="AS1096" s="24">
        <v>0</v>
      </c>
      <c r="AT1096" s="24">
        <v>0</v>
      </c>
      <c r="AU1096" s="24">
        <v>-5.6772669777274132E-3</v>
      </c>
      <c r="AV1096" s="24">
        <v>0</v>
      </c>
      <c r="AW1096" s="24">
        <v>0</v>
      </c>
      <c r="AX1096" s="24">
        <v>0</v>
      </c>
      <c r="AY1096" s="24">
        <v>0</v>
      </c>
      <c r="AZ1096" s="24">
        <v>0</v>
      </c>
      <c r="BA1096" s="24">
        <v>0</v>
      </c>
      <c r="BB1096" s="24">
        <v>-6.652317097177729E-8</v>
      </c>
      <c r="BC1096" s="24">
        <v>0</v>
      </c>
      <c r="BD1096" s="24">
        <v>-6.652317097177729E-8</v>
      </c>
      <c r="BE1096" s="24">
        <v>0</v>
      </c>
      <c r="BF1096" s="24">
        <v>0</v>
      </c>
      <c r="BG1096" s="24">
        <v>0</v>
      </c>
      <c r="BH1096" s="24">
        <v>0</v>
      </c>
      <c r="BI1096" s="24">
        <v>0</v>
      </c>
      <c r="BJ1096" s="24">
        <v>0</v>
      </c>
      <c r="BK1096" s="24">
        <v>0</v>
      </c>
      <c r="BL1096" s="24">
        <v>0</v>
      </c>
    </row>
    <row r="1097" spans="1:64" x14ac:dyDescent="0.25">
      <c r="A1097" t="s">
        <v>5124</v>
      </c>
      <c r="B1097">
        <v>132</v>
      </c>
      <c r="C1097">
        <v>4</v>
      </c>
      <c r="D1097">
        <v>11</v>
      </c>
      <c r="E1097" s="24">
        <v>0</v>
      </c>
      <c r="F1097" s="24">
        <v>0</v>
      </c>
      <c r="G1097" s="24">
        <v>0</v>
      </c>
      <c r="H1097" s="24">
        <v>0</v>
      </c>
      <c r="I1097" s="24">
        <v>0</v>
      </c>
      <c r="J1097" s="24">
        <v>0</v>
      </c>
      <c r="K1097" s="24">
        <v>1.5550700947642326E-2</v>
      </c>
      <c r="L1097" s="24">
        <v>-1.5550700947642326E-2</v>
      </c>
      <c r="M1097" s="24">
        <v>0</v>
      </c>
      <c r="N1097" s="24">
        <v>0</v>
      </c>
      <c r="O1097" s="24">
        <v>-1.5550700947642326E-2</v>
      </c>
      <c r="P1097" s="24">
        <v>0</v>
      </c>
      <c r="Q1097" s="24">
        <v>5.1657480071298778E-8</v>
      </c>
      <c r="R1097" s="24">
        <v>-5.1657480071298778E-8</v>
      </c>
      <c r="S1097" s="24">
        <v>0</v>
      </c>
      <c r="T1097" s="24">
        <v>0</v>
      </c>
      <c r="U1097" s="24">
        <v>0</v>
      </c>
      <c r="V1097" s="24">
        <v>0</v>
      </c>
      <c r="W1097" s="24">
        <v>0</v>
      </c>
      <c r="X1097" s="24">
        <v>0</v>
      </c>
      <c r="Y1097" s="24">
        <v>0</v>
      </c>
      <c r="Z1097" s="24">
        <v>0</v>
      </c>
      <c r="AA1097" s="24">
        <v>1.0885490663349628E-2</v>
      </c>
      <c r="AB1097" s="24">
        <v>-1.0885490663349623E-2</v>
      </c>
      <c r="AC1097" s="24">
        <v>0</v>
      </c>
      <c r="AD1097" s="24">
        <v>0</v>
      </c>
      <c r="AE1097" s="24">
        <v>-1.0885490663349623E-2</v>
      </c>
      <c r="AF1097" s="24">
        <v>0</v>
      </c>
      <c r="AG1097" s="24">
        <v>5.1657480071298778E-8</v>
      </c>
      <c r="AH1097" s="24">
        <v>-5.1657480071298778E-8</v>
      </c>
      <c r="AI1097" s="24">
        <v>0</v>
      </c>
      <c r="AJ1097" s="24">
        <v>0</v>
      </c>
      <c r="AK1097" s="24">
        <v>0</v>
      </c>
      <c r="AL1097" s="24">
        <v>0</v>
      </c>
      <c r="AM1097" s="24">
        <v>0</v>
      </c>
      <c r="AN1097" s="24">
        <v>0</v>
      </c>
      <c r="AO1097" s="24">
        <v>0</v>
      </c>
      <c r="AP1097" s="24">
        <v>0</v>
      </c>
      <c r="AQ1097" s="24">
        <v>4.6652102842926983E-3</v>
      </c>
      <c r="AR1097" s="24">
        <v>-4.6652102842927035E-3</v>
      </c>
      <c r="AS1097" s="24">
        <v>0</v>
      </c>
      <c r="AT1097" s="24">
        <v>0</v>
      </c>
      <c r="AU1097" s="24">
        <v>-4.6652102842927035E-3</v>
      </c>
      <c r="AV1097" s="24">
        <v>0</v>
      </c>
      <c r="AW1097" s="24">
        <v>0</v>
      </c>
      <c r="AX1097" s="24">
        <v>0</v>
      </c>
      <c r="AY1097" s="24">
        <v>0</v>
      </c>
      <c r="AZ1097" s="24">
        <v>0</v>
      </c>
      <c r="BA1097" s="24">
        <v>0</v>
      </c>
      <c r="BB1097" s="24">
        <v>-5.1657480071298778E-8</v>
      </c>
      <c r="BC1097" s="24">
        <v>0</v>
      </c>
      <c r="BD1097" s="24">
        <v>-5.1657480071298778E-8</v>
      </c>
      <c r="BE1097" s="24">
        <v>0</v>
      </c>
      <c r="BF1097" s="24">
        <v>0</v>
      </c>
      <c r="BG1097" s="24">
        <v>0</v>
      </c>
      <c r="BH1097" s="24">
        <v>0</v>
      </c>
      <c r="BI1097" s="24">
        <v>0</v>
      </c>
      <c r="BJ1097" s="24">
        <v>0</v>
      </c>
      <c r="BK1097" s="24">
        <v>0</v>
      </c>
      <c r="BL1097" s="24">
        <v>0</v>
      </c>
    </row>
    <row r="1098" spans="1:64" x14ac:dyDescent="0.25">
      <c r="A1098" t="s">
        <v>5124</v>
      </c>
      <c r="B1098">
        <v>133</v>
      </c>
      <c r="C1098">
        <v>1</v>
      </c>
      <c r="D1098">
        <v>12</v>
      </c>
      <c r="E1098" s="24">
        <v>0</v>
      </c>
      <c r="F1098" s="24">
        <v>0</v>
      </c>
      <c r="G1098" s="24">
        <v>0</v>
      </c>
      <c r="H1098" s="24">
        <v>0</v>
      </c>
      <c r="I1098" s="24">
        <v>0</v>
      </c>
      <c r="J1098" s="24">
        <v>0</v>
      </c>
      <c r="K1098" s="24">
        <v>1.2785624712705612E-2</v>
      </c>
      <c r="L1098" s="24">
        <v>-1.2785624712705612E-2</v>
      </c>
      <c r="M1098" s="24">
        <v>0</v>
      </c>
      <c r="N1098" s="24">
        <v>0</v>
      </c>
      <c r="O1098" s="24">
        <v>-1.2785624712705612E-2</v>
      </c>
      <c r="P1098" s="24">
        <v>0</v>
      </c>
      <c r="Q1098" s="24">
        <v>4.0141458157449961E-8</v>
      </c>
      <c r="R1098" s="24">
        <v>-4.0141458157449961E-8</v>
      </c>
      <c r="S1098" s="24">
        <v>0</v>
      </c>
      <c r="T1098" s="24">
        <v>0</v>
      </c>
      <c r="U1098" s="24">
        <v>0</v>
      </c>
      <c r="V1098" s="24">
        <v>0</v>
      </c>
      <c r="W1098" s="24">
        <v>0</v>
      </c>
      <c r="X1098" s="24">
        <v>0</v>
      </c>
      <c r="Y1098" s="24">
        <v>0</v>
      </c>
      <c r="Z1098" s="24">
        <v>0</v>
      </c>
      <c r="AA1098" s="24">
        <v>8.9499372988939285E-3</v>
      </c>
      <c r="AB1098" s="24">
        <v>-8.9499372988939285E-3</v>
      </c>
      <c r="AC1098" s="24">
        <v>0</v>
      </c>
      <c r="AD1098" s="24">
        <v>0</v>
      </c>
      <c r="AE1098" s="24">
        <v>-8.9499372988939285E-3</v>
      </c>
      <c r="AF1098" s="24">
        <v>0</v>
      </c>
      <c r="AG1098" s="24">
        <v>4.0141458157449961E-8</v>
      </c>
      <c r="AH1098" s="24">
        <v>-4.0141458157449961E-8</v>
      </c>
      <c r="AI1098" s="24">
        <v>0</v>
      </c>
      <c r="AJ1098" s="24">
        <v>0</v>
      </c>
      <c r="AK1098" s="24">
        <v>0</v>
      </c>
      <c r="AL1098" s="24">
        <v>0</v>
      </c>
      <c r="AM1098" s="24">
        <v>0</v>
      </c>
      <c r="AN1098" s="24">
        <v>0</v>
      </c>
      <c r="AO1098" s="24">
        <v>0</v>
      </c>
      <c r="AP1098" s="24">
        <v>0</v>
      </c>
      <c r="AQ1098" s="24">
        <v>3.8356874138116837E-3</v>
      </c>
      <c r="AR1098" s="24">
        <v>-3.8356874138116837E-3</v>
      </c>
      <c r="AS1098" s="24">
        <v>0</v>
      </c>
      <c r="AT1098" s="24">
        <v>0</v>
      </c>
      <c r="AU1098" s="24">
        <v>-3.8356874138116837E-3</v>
      </c>
      <c r="AV1098" s="24">
        <v>0</v>
      </c>
      <c r="AW1098" s="24">
        <v>0</v>
      </c>
      <c r="AX1098" s="24">
        <v>0</v>
      </c>
      <c r="AY1098" s="24">
        <v>0</v>
      </c>
      <c r="AZ1098" s="24">
        <v>0</v>
      </c>
      <c r="BA1098" s="24">
        <v>0</v>
      </c>
      <c r="BB1098" s="24">
        <v>-4.0141458157449961E-8</v>
      </c>
      <c r="BC1098" s="24">
        <v>0</v>
      </c>
      <c r="BD1098" s="24">
        <v>-4.0141458157449961E-8</v>
      </c>
      <c r="BE1098" s="24">
        <v>0</v>
      </c>
      <c r="BF1098" s="24">
        <v>0</v>
      </c>
      <c r="BG1098" s="24">
        <v>0</v>
      </c>
      <c r="BH1098" s="24">
        <v>0</v>
      </c>
      <c r="BI1098" s="24">
        <v>0</v>
      </c>
      <c r="BJ1098" s="24">
        <v>0</v>
      </c>
      <c r="BK1098" s="24">
        <v>0</v>
      </c>
      <c r="BL1098" s="24">
        <v>0</v>
      </c>
    </row>
    <row r="1099" spans="1:64" x14ac:dyDescent="0.25">
      <c r="A1099" t="s">
        <v>5124</v>
      </c>
      <c r="B1099">
        <v>134</v>
      </c>
      <c r="C1099">
        <v>1</v>
      </c>
      <c r="D1099">
        <v>12</v>
      </c>
      <c r="E1099" s="24">
        <v>0</v>
      </c>
      <c r="F1099" s="24">
        <v>0</v>
      </c>
      <c r="G1099" s="24">
        <v>0</v>
      </c>
      <c r="H1099" s="24">
        <v>0</v>
      </c>
      <c r="I1099" s="24">
        <v>0</v>
      </c>
      <c r="J1099" s="24">
        <v>0</v>
      </c>
      <c r="K1099" s="24">
        <v>1.0517934337258339E-2</v>
      </c>
      <c r="L1099" s="24">
        <v>-1.0517934337258339E-2</v>
      </c>
      <c r="M1099" s="24">
        <v>0</v>
      </c>
      <c r="N1099" s="24">
        <v>0</v>
      </c>
      <c r="O1099" s="24">
        <v>-1.0517934337258339E-2</v>
      </c>
      <c r="P1099" s="24">
        <v>0</v>
      </c>
      <c r="Q1099" s="24">
        <v>3.1215677154250443E-8</v>
      </c>
      <c r="R1099" s="24">
        <v>-3.1215677154250443E-8</v>
      </c>
      <c r="S1099" s="24">
        <v>0</v>
      </c>
      <c r="T1099" s="24">
        <v>0</v>
      </c>
      <c r="U1099" s="24">
        <v>0</v>
      </c>
      <c r="V1099" s="24">
        <v>0</v>
      </c>
      <c r="W1099" s="24">
        <v>0</v>
      </c>
      <c r="X1099" s="24">
        <v>0</v>
      </c>
      <c r="Y1099" s="24">
        <v>0</v>
      </c>
      <c r="Z1099" s="24">
        <v>0</v>
      </c>
      <c r="AA1099" s="24">
        <v>7.3625540360808366E-3</v>
      </c>
      <c r="AB1099" s="24">
        <v>-7.36255403608084E-3</v>
      </c>
      <c r="AC1099" s="24">
        <v>0</v>
      </c>
      <c r="AD1099" s="24">
        <v>0</v>
      </c>
      <c r="AE1099" s="24">
        <v>-7.36255403608084E-3</v>
      </c>
      <c r="AF1099" s="24">
        <v>0</v>
      </c>
      <c r="AG1099" s="24">
        <v>3.1215677154250443E-8</v>
      </c>
      <c r="AH1099" s="24">
        <v>-3.1215677154250443E-8</v>
      </c>
      <c r="AI1099" s="24">
        <v>0</v>
      </c>
      <c r="AJ1099" s="24">
        <v>0</v>
      </c>
      <c r="AK1099" s="24">
        <v>0</v>
      </c>
      <c r="AL1099" s="24">
        <v>0</v>
      </c>
      <c r="AM1099" s="24">
        <v>0</v>
      </c>
      <c r="AN1099" s="24">
        <v>0</v>
      </c>
      <c r="AO1099" s="24">
        <v>0</v>
      </c>
      <c r="AP1099" s="24">
        <v>0</v>
      </c>
      <c r="AQ1099" s="24">
        <v>3.1553803011775024E-3</v>
      </c>
      <c r="AR1099" s="24">
        <v>-3.1553803011774989E-3</v>
      </c>
      <c r="AS1099" s="24">
        <v>0</v>
      </c>
      <c r="AT1099" s="24">
        <v>0</v>
      </c>
      <c r="AU1099" s="24">
        <v>-3.1553803011774989E-3</v>
      </c>
      <c r="AV1099" s="24">
        <v>0</v>
      </c>
      <c r="AW1099" s="24">
        <v>0</v>
      </c>
      <c r="AX1099" s="24">
        <v>0</v>
      </c>
      <c r="AY1099" s="24">
        <v>0</v>
      </c>
      <c r="AZ1099" s="24">
        <v>0</v>
      </c>
      <c r="BA1099" s="24">
        <v>0</v>
      </c>
      <c r="BB1099" s="24">
        <v>-3.1215677154250443E-8</v>
      </c>
      <c r="BC1099" s="24">
        <v>0</v>
      </c>
      <c r="BD1099" s="24">
        <v>-3.1215677154250443E-8</v>
      </c>
      <c r="BE1099" s="24">
        <v>0</v>
      </c>
      <c r="BF1099" s="24">
        <v>0</v>
      </c>
      <c r="BG1099" s="24">
        <v>0</v>
      </c>
      <c r="BH1099" s="24">
        <v>0</v>
      </c>
      <c r="BI1099" s="24">
        <v>0</v>
      </c>
      <c r="BJ1099" s="24">
        <v>0</v>
      </c>
      <c r="BK1099" s="24">
        <v>0</v>
      </c>
      <c r="BL1099" s="24">
        <v>0</v>
      </c>
    </row>
    <row r="1100" spans="1:64" x14ac:dyDescent="0.25">
      <c r="A1100" t="s">
        <v>5124</v>
      </c>
      <c r="B1100">
        <v>135</v>
      </c>
      <c r="C1100">
        <v>1</v>
      </c>
      <c r="D1100">
        <v>12</v>
      </c>
      <c r="E1100" s="24">
        <v>0</v>
      </c>
      <c r="F1100" s="24">
        <v>0</v>
      </c>
      <c r="G1100" s="24">
        <v>0</v>
      </c>
      <c r="H1100" s="24">
        <v>0</v>
      </c>
      <c r="I1100" s="24">
        <v>0</v>
      </c>
      <c r="J1100" s="24">
        <v>0</v>
      </c>
      <c r="K1100" s="24">
        <v>8.6570605635643005E-3</v>
      </c>
      <c r="L1100" s="24">
        <v>-8.6570605635643005E-3</v>
      </c>
      <c r="M1100" s="24">
        <v>0</v>
      </c>
      <c r="N1100" s="24">
        <v>0</v>
      </c>
      <c r="O1100" s="24">
        <v>-8.6570605635643005E-3</v>
      </c>
      <c r="P1100" s="24">
        <v>0</v>
      </c>
      <c r="Q1100" s="24">
        <v>2.4290784494951367E-8</v>
      </c>
      <c r="R1100" s="24">
        <v>-2.4290784494951367E-8</v>
      </c>
      <c r="S1100" s="24">
        <v>0</v>
      </c>
      <c r="T1100" s="24">
        <v>0</v>
      </c>
      <c r="U1100" s="24">
        <v>0</v>
      </c>
      <c r="V1100" s="24">
        <v>0</v>
      </c>
      <c r="W1100" s="24">
        <v>0</v>
      </c>
      <c r="X1100" s="24">
        <v>0</v>
      </c>
      <c r="Y1100" s="24">
        <v>0</v>
      </c>
      <c r="Z1100" s="24">
        <v>0</v>
      </c>
      <c r="AA1100" s="24">
        <v>6.05994239449501E-3</v>
      </c>
      <c r="AB1100" s="24">
        <v>-6.0599423944950083E-3</v>
      </c>
      <c r="AC1100" s="24">
        <v>0</v>
      </c>
      <c r="AD1100" s="24">
        <v>0</v>
      </c>
      <c r="AE1100" s="24">
        <v>-6.0599423944950083E-3</v>
      </c>
      <c r="AF1100" s="24">
        <v>0</v>
      </c>
      <c r="AG1100" s="24">
        <v>2.4290784494951367E-8</v>
      </c>
      <c r="AH1100" s="24">
        <v>-2.4290784494951367E-8</v>
      </c>
      <c r="AI1100" s="24">
        <v>0</v>
      </c>
      <c r="AJ1100" s="24">
        <v>0</v>
      </c>
      <c r="AK1100" s="24">
        <v>0</v>
      </c>
      <c r="AL1100" s="24">
        <v>0</v>
      </c>
      <c r="AM1100" s="24">
        <v>0</v>
      </c>
      <c r="AN1100" s="24">
        <v>0</v>
      </c>
      <c r="AO1100" s="24">
        <v>0</v>
      </c>
      <c r="AP1100" s="24">
        <v>0</v>
      </c>
      <c r="AQ1100" s="24">
        <v>2.5971181690692905E-3</v>
      </c>
      <c r="AR1100" s="24">
        <v>-2.5971181690692922E-3</v>
      </c>
      <c r="AS1100" s="24">
        <v>0</v>
      </c>
      <c r="AT1100" s="24">
        <v>0</v>
      </c>
      <c r="AU1100" s="24">
        <v>-2.5971181690692922E-3</v>
      </c>
      <c r="AV1100" s="24">
        <v>0</v>
      </c>
      <c r="AW1100" s="24">
        <v>0</v>
      </c>
      <c r="AX1100" s="24">
        <v>0</v>
      </c>
      <c r="AY1100" s="24">
        <v>0</v>
      </c>
      <c r="AZ1100" s="24">
        <v>0</v>
      </c>
      <c r="BA1100" s="24">
        <v>0</v>
      </c>
      <c r="BB1100" s="24">
        <v>-2.4290784494951367E-8</v>
      </c>
      <c r="BC1100" s="24">
        <v>0</v>
      </c>
      <c r="BD1100" s="24">
        <v>-2.4290784494951367E-8</v>
      </c>
      <c r="BE1100" s="24">
        <v>0</v>
      </c>
      <c r="BF1100" s="24">
        <v>0</v>
      </c>
      <c r="BG1100" s="24">
        <v>0</v>
      </c>
      <c r="BH1100" s="24">
        <v>0</v>
      </c>
      <c r="BI1100" s="24">
        <v>0</v>
      </c>
      <c r="BJ1100" s="24">
        <v>0</v>
      </c>
      <c r="BK1100" s="24">
        <v>0</v>
      </c>
      <c r="BL1100" s="24">
        <v>0</v>
      </c>
    </row>
    <row r="1101" spans="1:64" x14ac:dyDescent="0.25">
      <c r="A1101" t="s">
        <v>5124</v>
      </c>
      <c r="B1101">
        <v>136</v>
      </c>
      <c r="C1101">
        <v>2</v>
      </c>
      <c r="D1101">
        <v>12</v>
      </c>
      <c r="E1101" s="24">
        <v>0</v>
      </c>
      <c r="F1101" s="24">
        <v>0</v>
      </c>
      <c r="G1101" s="24">
        <v>0</v>
      </c>
      <c r="H1101" s="24">
        <v>0</v>
      </c>
      <c r="I1101" s="24">
        <v>0</v>
      </c>
      <c r="J1101" s="24">
        <v>0</v>
      </c>
      <c r="K1101" s="24">
        <v>7.1291811764240265E-3</v>
      </c>
      <c r="L1101" s="24">
        <v>-7.1291811764240265E-3</v>
      </c>
      <c r="M1101" s="24">
        <v>0</v>
      </c>
      <c r="N1101" s="24">
        <v>0</v>
      </c>
      <c r="O1101" s="24">
        <v>-7.1291811764240265E-3</v>
      </c>
      <c r="P1101" s="24">
        <v>0</v>
      </c>
      <c r="Q1101" s="24">
        <v>1.8916580302175134E-8</v>
      </c>
      <c r="R1101" s="24">
        <v>-1.8916580302175134E-8</v>
      </c>
      <c r="S1101" s="24">
        <v>0</v>
      </c>
      <c r="T1101" s="24">
        <v>0</v>
      </c>
      <c r="U1101" s="24">
        <v>0</v>
      </c>
      <c r="V1101" s="24">
        <v>0</v>
      </c>
      <c r="W1101" s="24">
        <v>0</v>
      </c>
      <c r="X1101" s="24">
        <v>0</v>
      </c>
      <c r="Y1101" s="24">
        <v>0</v>
      </c>
      <c r="Z1101" s="24">
        <v>0</v>
      </c>
      <c r="AA1101" s="24">
        <v>4.9904268234968185E-3</v>
      </c>
      <c r="AB1101" s="24">
        <v>-4.9904268234968185E-3</v>
      </c>
      <c r="AC1101" s="24">
        <v>0</v>
      </c>
      <c r="AD1101" s="24">
        <v>0</v>
      </c>
      <c r="AE1101" s="24">
        <v>-4.9904268234968185E-3</v>
      </c>
      <c r="AF1101" s="24">
        <v>0</v>
      </c>
      <c r="AG1101" s="24">
        <v>1.8916580302175134E-8</v>
      </c>
      <c r="AH1101" s="24">
        <v>-1.8916580302175134E-8</v>
      </c>
      <c r="AI1101" s="24">
        <v>0</v>
      </c>
      <c r="AJ1101" s="24">
        <v>0</v>
      </c>
      <c r="AK1101" s="24">
        <v>0</v>
      </c>
      <c r="AL1101" s="24">
        <v>0</v>
      </c>
      <c r="AM1101" s="24">
        <v>0</v>
      </c>
      <c r="AN1101" s="24">
        <v>0</v>
      </c>
      <c r="AO1101" s="24">
        <v>0</v>
      </c>
      <c r="AP1101" s="24">
        <v>0</v>
      </c>
      <c r="AQ1101" s="24">
        <v>2.1387543529272079E-3</v>
      </c>
      <c r="AR1101" s="24">
        <v>-2.1387543529272079E-3</v>
      </c>
      <c r="AS1101" s="24">
        <v>0</v>
      </c>
      <c r="AT1101" s="24">
        <v>0</v>
      </c>
      <c r="AU1101" s="24">
        <v>-2.1387543529272079E-3</v>
      </c>
      <c r="AV1101" s="24">
        <v>0</v>
      </c>
      <c r="AW1101" s="24">
        <v>0</v>
      </c>
      <c r="AX1101" s="24">
        <v>0</v>
      </c>
      <c r="AY1101" s="24">
        <v>0</v>
      </c>
      <c r="AZ1101" s="24">
        <v>0</v>
      </c>
      <c r="BA1101" s="24">
        <v>0</v>
      </c>
      <c r="BB1101" s="24">
        <v>-1.8916580302175134E-8</v>
      </c>
      <c r="BC1101" s="24">
        <v>0</v>
      </c>
      <c r="BD1101" s="24">
        <v>-1.8916580302175134E-8</v>
      </c>
      <c r="BE1101" s="24">
        <v>0</v>
      </c>
      <c r="BF1101" s="24">
        <v>0</v>
      </c>
      <c r="BG1101" s="24">
        <v>0</v>
      </c>
      <c r="BH1101" s="24">
        <v>0</v>
      </c>
      <c r="BI1101" s="24">
        <v>0</v>
      </c>
      <c r="BJ1101" s="24">
        <v>0</v>
      </c>
      <c r="BK1101" s="24">
        <v>0</v>
      </c>
      <c r="BL1101" s="24">
        <v>0</v>
      </c>
    </row>
    <row r="1102" spans="1:64" x14ac:dyDescent="0.25">
      <c r="A1102" t="s">
        <v>5124</v>
      </c>
      <c r="B1102">
        <v>137</v>
      </c>
      <c r="C1102">
        <v>2</v>
      </c>
      <c r="D1102">
        <v>12</v>
      </c>
      <c r="E1102" s="24">
        <v>0</v>
      </c>
      <c r="F1102" s="24">
        <v>0</v>
      </c>
      <c r="G1102" s="24">
        <v>0</v>
      </c>
      <c r="H1102" s="24">
        <v>0</v>
      </c>
      <c r="I1102" s="24">
        <v>0</v>
      </c>
      <c r="J1102" s="24">
        <v>0</v>
      </c>
      <c r="K1102" s="24">
        <v>5.8739893138408661E-3</v>
      </c>
      <c r="L1102" s="24">
        <v>-5.8739893138408661E-3</v>
      </c>
      <c r="M1102" s="24">
        <v>0</v>
      </c>
      <c r="N1102" s="24">
        <v>0</v>
      </c>
      <c r="O1102" s="24">
        <v>-5.8739893138408661E-3</v>
      </c>
      <c r="P1102" s="24">
        <v>0</v>
      </c>
      <c r="Q1102" s="24">
        <v>1.4737452147528529E-8</v>
      </c>
      <c r="R1102" s="24">
        <v>-1.4737452147528529E-8</v>
      </c>
      <c r="S1102" s="24">
        <v>0</v>
      </c>
      <c r="T1102" s="24">
        <v>0</v>
      </c>
      <c r="U1102" s="24">
        <v>0</v>
      </c>
      <c r="V1102" s="24">
        <v>0</v>
      </c>
      <c r="W1102" s="24">
        <v>0</v>
      </c>
      <c r="X1102" s="24">
        <v>0</v>
      </c>
      <c r="Y1102" s="24">
        <v>0</v>
      </c>
      <c r="Z1102" s="24">
        <v>0</v>
      </c>
      <c r="AA1102" s="24">
        <v>4.1117925196886059E-3</v>
      </c>
      <c r="AB1102" s="24">
        <v>-4.1117925196886076E-3</v>
      </c>
      <c r="AC1102" s="24">
        <v>0</v>
      </c>
      <c r="AD1102" s="24">
        <v>0</v>
      </c>
      <c r="AE1102" s="24">
        <v>-4.1117925196886076E-3</v>
      </c>
      <c r="AF1102" s="24">
        <v>0</v>
      </c>
      <c r="AG1102" s="24">
        <v>1.4737452147528529E-8</v>
      </c>
      <c r="AH1102" s="24">
        <v>-1.4737452147528529E-8</v>
      </c>
      <c r="AI1102" s="24">
        <v>0</v>
      </c>
      <c r="AJ1102" s="24">
        <v>0</v>
      </c>
      <c r="AK1102" s="24">
        <v>0</v>
      </c>
      <c r="AL1102" s="24">
        <v>0</v>
      </c>
      <c r="AM1102" s="24">
        <v>0</v>
      </c>
      <c r="AN1102" s="24">
        <v>0</v>
      </c>
      <c r="AO1102" s="24">
        <v>0</v>
      </c>
      <c r="AP1102" s="24">
        <v>0</v>
      </c>
      <c r="AQ1102" s="24">
        <v>1.7621967941522602E-3</v>
      </c>
      <c r="AR1102" s="24">
        <v>-1.7621967941522584E-3</v>
      </c>
      <c r="AS1102" s="24">
        <v>0</v>
      </c>
      <c r="AT1102" s="24">
        <v>0</v>
      </c>
      <c r="AU1102" s="24">
        <v>-1.7621967941522584E-3</v>
      </c>
      <c r="AV1102" s="24">
        <v>0</v>
      </c>
      <c r="AW1102" s="24">
        <v>0</v>
      </c>
      <c r="AX1102" s="24">
        <v>0</v>
      </c>
      <c r="AY1102" s="24">
        <v>0</v>
      </c>
      <c r="AZ1102" s="24">
        <v>0</v>
      </c>
      <c r="BA1102" s="24">
        <v>0</v>
      </c>
      <c r="BB1102" s="24">
        <v>-1.4737452147528529E-8</v>
      </c>
      <c r="BC1102" s="24">
        <v>0</v>
      </c>
      <c r="BD1102" s="24">
        <v>-1.4737452147528529E-8</v>
      </c>
      <c r="BE1102" s="24">
        <v>0</v>
      </c>
      <c r="BF1102" s="24">
        <v>0</v>
      </c>
      <c r="BG1102" s="24">
        <v>0</v>
      </c>
      <c r="BH1102" s="24">
        <v>0</v>
      </c>
      <c r="BI1102" s="24">
        <v>0</v>
      </c>
      <c r="BJ1102" s="24">
        <v>0</v>
      </c>
      <c r="BK1102" s="24">
        <v>0</v>
      </c>
      <c r="BL1102" s="24">
        <v>0</v>
      </c>
    </row>
    <row r="1103" spans="1:64" x14ac:dyDescent="0.25">
      <c r="A1103" t="s">
        <v>5124</v>
      </c>
      <c r="B1103">
        <v>138</v>
      </c>
      <c r="C1103">
        <v>2</v>
      </c>
      <c r="D1103">
        <v>12</v>
      </c>
      <c r="E1103" s="24">
        <v>0</v>
      </c>
      <c r="F1103" s="24">
        <v>0</v>
      </c>
      <c r="G1103" s="24">
        <v>0</v>
      </c>
      <c r="H1103" s="24">
        <v>0</v>
      </c>
      <c r="I1103" s="24">
        <v>0</v>
      </c>
      <c r="J1103" s="24">
        <v>0</v>
      </c>
      <c r="K1103" s="24">
        <v>4.8422645777463913E-3</v>
      </c>
      <c r="L1103" s="24">
        <v>-4.8422645777463913E-3</v>
      </c>
      <c r="M1103" s="24">
        <v>0</v>
      </c>
      <c r="N1103" s="24">
        <v>0</v>
      </c>
      <c r="O1103" s="24">
        <v>-4.8422645777463913E-3</v>
      </c>
      <c r="P1103" s="24">
        <v>0</v>
      </c>
      <c r="Q1103" s="24">
        <v>1.1490556062199175E-8</v>
      </c>
      <c r="R1103" s="24">
        <v>-1.1490556062199175E-8</v>
      </c>
      <c r="S1103" s="24">
        <v>0</v>
      </c>
      <c r="T1103" s="24">
        <v>0</v>
      </c>
      <c r="U1103" s="24">
        <v>0</v>
      </c>
      <c r="V1103" s="24">
        <v>0</v>
      </c>
      <c r="W1103" s="24">
        <v>0</v>
      </c>
      <c r="X1103" s="24">
        <v>0</v>
      </c>
      <c r="Y1103" s="24">
        <v>0</v>
      </c>
      <c r="Z1103" s="24">
        <v>0</v>
      </c>
      <c r="AA1103" s="24">
        <v>3.3895852044224738E-3</v>
      </c>
      <c r="AB1103" s="24">
        <v>-3.3895852044224725E-3</v>
      </c>
      <c r="AC1103" s="24">
        <v>0</v>
      </c>
      <c r="AD1103" s="24">
        <v>0</v>
      </c>
      <c r="AE1103" s="24">
        <v>-3.3895852044224725E-3</v>
      </c>
      <c r="AF1103" s="24">
        <v>0</v>
      </c>
      <c r="AG1103" s="24">
        <v>1.1490556062199175E-8</v>
      </c>
      <c r="AH1103" s="24">
        <v>-1.1490556062199175E-8</v>
      </c>
      <c r="AI1103" s="24">
        <v>0</v>
      </c>
      <c r="AJ1103" s="24">
        <v>0</v>
      </c>
      <c r="AK1103" s="24">
        <v>0</v>
      </c>
      <c r="AL1103" s="24">
        <v>0</v>
      </c>
      <c r="AM1103" s="24">
        <v>0</v>
      </c>
      <c r="AN1103" s="24">
        <v>0</v>
      </c>
      <c r="AO1103" s="24">
        <v>0</v>
      </c>
      <c r="AP1103" s="24">
        <v>0</v>
      </c>
      <c r="AQ1103" s="24">
        <v>1.4526793733239175E-3</v>
      </c>
      <c r="AR1103" s="24">
        <v>-1.4526793733239188E-3</v>
      </c>
      <c r="AS1103" s="24">
        <v>0</v>
      </c>
      <c r="AT1103" s="24">
        <v>0</v>
      </c>
      <c r="AU1103" s="24">
        <v>-1.4526793733239188E-3</v>
      </c>
      <c r="AV1103" s="24">
        <v>0</v>
      </c>
      <c r="AW1103" s="24">
        <v>0</v>
      </c>
      <c r="AX1103" s="24">
        <v>0</v>
      </c>
      <c r="AY1103" s="24">
        <v>0</v>
      </c>
      <c r="AZ1103" s="24">
        <v>0</v>
      </c>
      <c r="BA1103" s="24">
        <v>0</v>
      </c>
      <c r="BB1103" s="24">
        <v>-1.1490556062199175E-8</v>
      </c>
      <c r="BC1103" s="24">
        <v>0</v>
      </c>
      <c r="BD1103" s="24">
        <v>-1.1490556062199175E-8</v>
      </c>
      <c r="BE1103" s="24">
        <v>0</v>
      </c>
      <c r="BF1103" s="24">
        <v>0</v>
      </c>
      <c r="BG1103" s="24">
        <v>0</v>
      </c>
      <c r="BH1103" s="24">
        <v>0</v>
      </c>
      <c r="BI1103" s="24">
        <v>0</v>
      </c>
      <c r="BJ1103" s="24">
        <v>0</v>
      </c>
      <c r="BK1103" s="24">
        <v>0</v>
      </c>
      <c r="BL1103" s="24">
        <v>0</v>
      </c>
    </row>
    <row r="1104" spans="1:64" x14ac:dyDescent="0.25">
      <c r="A1104" t="s">
        <v>5124</v>
      </c>
      <c r="B1104">
        <v>139</v>
      </c>
      <c r="C1104">
        <v>3</v>
      </c>
      <c r="D1104">
        <v>12</v>
      </c>
      <c r="E1104" s="24">
        <v>0</v>
      </c>
      <c r="F1104" s="24">
        <v>0</v>
      </c>
      <c r="G1104" s="24">
        <v>0</v>
      </c>
      <c r="H1104" s="24">
        <v>0</v>
      </c>
      <c r="I1104" s="24">
        <v>0</v>
      </c>
      <c r="J1104" s="24">
        <v>0</v>
      </c>
      <c r="K1104" s="24">
        <v>3.9937552064657211E-3</v>
      </c>
      <c r="L1104" s="24">
        <v>-3.9937552064657211E-3</v>
      </c>
      <c r="M1104" s="24">
        <v>0</v>
      </c>
      <c r="N1104" s="24">
        <v>0</v>
      </c>
      <c r="O1104" s="24">
        <v>-3.9937552064657211E-3</v>
      </c>
      <c r="P1104" s="24">
        <v>0</v>
      </c>
      <c r="Q1104" s="24">
        <v>8.9657987700775266E-9</v>
      </c>
      <c r="R1104" s="24">
        <v>-8.9657987700775266E-9</v>
      </c>
      <c r="S1104" s="24">
        <v>0</v>
      </c>
      <c r="T1104" s="24">
        <v>0</v>
      </c>
      <c r="U1104" s="24">
        <v>0</v>
      </c>
      <c r="V1104" s="24">
        <v>0</v>
      </c>
      <c r="W1104" s="24">
        <v>0</v>
      </c>
      <c r="X1104" s="24">
        <v>0</v>
      </c>
      <c r="Y1104" s="24">
        <v>0</v>
      </c>
      <c r="Z1104" s="24">
        <v>0</v>
      </c>
      <c r="AA1104" s="24">
        <v>2.7956286445260047E-3</v>
      </c>
      <c r="AB1104" s="24">
        <v>-2.7956286445260051E-3</v>
      </c>
      <c r="AC1104" s="24">
        <v>0</v>
      </c>
      <c r="AD1104" s="24">
        <v>0</v>
      </c>
      <c r="AE1104" s="24">
        <v>-2.7956286445260051E-3</v>
      </c>
      <c r="AF1104" s="24">
        <v>0</v>
      </c>
      <c r="AG1104" s="24">
        <v>8.9657987700775266E-9</v>
      </c>
      <c r="AH1104" s="24">
        <v>-8.9657987700775266E-9</v>
      </c>
      <c r="AI1104" s="24">
        <v>0</v>
      </c>
      <c r="AJ1104" s="24">
        <v>0</v>
      </c>
      <c r="AK1104" s="24">
        <v>0</v>
      </c>
      <c r="AL1104" s="24">
        <v>0</v>
      </c>
      <c r="AM1104" s="24">
        <v>0</v>
      </c>
      <c r="AN1104" s="24">
        <v>0</v>
      </c>
      <c r="AO1104" s="24">
        <v>0</v>
      </c>
      <c r="AP1104" s="24">
        <v>0</v>
      </c>
      <c r="AQ1104" s="24">
        <v>1.1981265619397164E-3</v>
      </c>
      <c r="AR1104" s="24">
        <v>-1.198126561939716E-3</v>
      </c>
      <c r="AS1104" s="24">
        <v>0</v>
      </c>
      <c r="AT1104" s="24">
        <v>0</v>
      </c>
      <c r="AU1104" s="24">
        <v>-1.198126561939716E-3</v>
      </c>
      <c r="AV1104" s="24">
        <v>0</v>
      </c>
      <c r="AW1104" s="24">
        <v>0</v>
      </c>
      <c r="AX1104" s="24">
        <v>0</v>
      </c>
      <c r="AY1104" s="24">
        <v>0</v>
      </c>
      <c r="AZ1104" s="24">
        <v>0</v>
      </c>
      <c r="BA1104" s="24">
        <v>0</v>
      </c>
      <c r="BB1104" s="24">
        <v>-8.9657987700775266E-9</v>
      </c>
      <c r="BC1104" s="24">
        <v>0</v>
      </c>
      <c r="BD1104" s="24">
        <v>-8.9657987700775266E-9</v>
      </c>
      <c r="BE1104" s="24">
        <v>0</v>
      </c>
      <c r="BF1104" s="24">
        <v>0</v>
      </c>
      <c r="BG1104" s="24">
        <v>0</v>
      </c>
      <c r="BH1104" s="24">
        <v>0</v>
      </c>
      <c r="BI1104" s="24">
        <v>0</v>
      </c>
      <c r="BJ1104" s="24">
        <v>0</v>
      </c>
      <c r="BK1104" s="24">
        <v>0</v>
      </c>
      <c r="BL1104" s="24">
        <v>0</v>
      </c>
    </row>
    <row r="1105" spans="1:64" x14ac:dyDescent="0.25">
      <c r="A1105" t="s">
        <v>5124</v>
      </c>
      <c r="B1105">
        <v>140</v>
      </c>
      <c r="C1105">
        <v>3</v>
      </c>
      <c r="D1105">
        <v>12</v>
      </c>
      <c r="E1105" s="24">
        <v>0</v>
      </c>
      <c r="F1105" s="24">
        <v>0</v>
      </c>
      <c r="G1105" s="24">
        <v>0</v>
      </c>
      <c r="H1105" s="24">
        <v>0</v>
      </c>
      <c r="I1105" s="24">
        <v>0</v>
      </c>
      <c r="J1105" s="24">
        <v>0</v>
      </c>
      <c r="K1105" s="24">
        <v>3.2955501228570938E-3</v>
      </c>
      <c r="L1105" s="24">
        <v>-3.2955501228570938E-3</v>
      </c>
      <c r="M1105" s="24">
        <v>0</v>
      </c>
      <c r="N1105" s="24">
        <v>0</v>
      </c>
      <c r="O1105" s="24">
        <v>-3.2955501228570938E-3</v>
      </c>
      <c r="P1105" s="24">
        <v>0</v>
      </c>
      <c r="Q1105" s="24">
        <v>7.0003807195462286E-9</v>
      </c>
      <c r="R1105" s="24">
        <v>-7.0003807195462286E-9</v>
      </c>
      <c r="S1105" s="24">
        <v>0</v>
      </c>
      <c r="T1105" s="24">
        <v>0</v>
      </c>
      <c r="U1105" s="24">
        <v>0</v>
      </c>
      <c r="V1105" s="24">
        <v>0</v>
      </c>
      <c r="W1105" s="24">
        <v>0</v>
      </c>
      <c r="X1105" s="24">
        <v>0</v>
      </c>
      <c r="Y1105" s="24">
        <v>0</v>
      </c>
      <c r="Z1105" s="24">
        <v>0</v>
      </c>
      <c r="AA1105" s="24">
        <v>2.3068850859999657E-3</v>
      </c>
      <c r="AB1105" s="24">
        <v>-2.3068850859999657E-3</v>
      </c>
      <c r="AC1105" s="24">
        <v>0</v>
      </c>
      <c r="AD1105" s="24">
        <v>0</v>
      </c>
      <c r="AE1105" s="24">
        <v>-2.3068850859999657E-3</v>
      </c>
      <c r="AF1105" s="24">
        <v>0</v>
      </c>
      <c r="AG1105" s="24">
        <v>7.0003807195462286E-9</v>
      </c>
      <c r="AH1105" s="24">
        <v>-7.0003807195462286E-9</v>
      </c>
      <c r="AI1105" s="24">
        <v>0</v>
      </c>
      <c r="AJ1105" s="24">
        <v>0</v>
      </c>
      <c r="AK1105" s="24">
        <v>0</v>
      </c>
      <c r="AL1105" s="24">
        <v>0</v>
      </c>
      <c r="AM1105" s="24">
        <v>0</v>
      </c>
      <c r="AN1105" s="24">
        <v>0</v>
      </c>
      <c r="AO1105" s="24">
        <v>0</v>
      </c>
      <c r="AP1105" s="24">
        <v>0</v>
      </c>
      <c r="AQ1105" s="24">
        <v>9.8866503685712814E-4</v>
      </c>
      <c r="AR1105" s="24">
        <v>-9.8866503685712814E-4</v>
      </c>
      <c r="AS1105" s="24">
        <v>0</v>
      </c>
      <c r="AT1105" s="24">
        <v>0</v>
      </c>
      <c r="AU1105" s="24">
        <v>-9.8866503685712814E-4</v>
      </c>
      <c r="AV1105" s="24">
        <v>0</v>
      </c>
      <c r="AW1105" s="24">
        <v>0</v>
      </c>
      <c r="AX1105" s="24">
        <v>0</v>
      </c>
      <c r="AY1105" s="24">
        <v>0</v>
      </c>
      <c r="AZ1105" s="24">
        <v>0</v>
      </c>
      <c r="BA1105" s="24">
        <v>0</v>
      </c>
      <c r="BB1105" s="24">
        <v>-7.0003807195462286E-9</v>
      </c>
      <c r="BC1105" s="24">
        <v>0</v>
      </c>
      <c r="BD1105" s="24">
        <v>-7.0003807195462286E-9</v>
      </c>
      <c r="BE1105" s="24">
        <v>0</v>
      </c>
      <c r="BF1105" s="24">
        <v>0</v>
      </c>
      <c r="BG1105" s="24">
        <v>0</v>
      </c>
      <c r="BH1105" s="24">
        <v>0</v>
      </c>
      <c r="BI1105" s="24">
        <v>0</v>
      </c>
      <c r="BJ1105" s="24">
        <v>0</v>
      </c>
      <c r="BK1105" s="24">
        <v>0</v>
      </c>
      <c r="BL1105" s="24">
        <v>0</v>
      </c>
    </row>
    <row r="1106" spans="1:64" x14ac:dyDescent="0.25">
      <c r="A1106" t="s">
        <v>5124</v>
      </c>
      <c r="B1106">
        <v>141</v>
      </c>
      <c r="C1106">
        <v>3</v>
      </c>
      <c r="D1106">
        <v>12</v>
      </c>
      <c r="E1106" s="24">
        <v>0</v>
      </c>
      <c r="F1106" s="24">
        <v>0</v>
      </c>
      <c r="G1106" s="24">
        <v>0</v>
      </c>
      <c r="H1106" s="24">
        <v>0</v>
      </c>
      <c r="I1106" s="24">
        <v>0</v>
      </c>
      <c r="J1106" s="24">
        <v>0</v>
      </c>
      <c r="K1106" s="24">
        <v>2.7207396924495697E-3</v>
      </c>
      <c r="L1106" s="24">
        <v>-2.7207396924495697E-3</v>
      </c>
      <c r="M1106" s="24">
        <v>0</v>
      </c>
      <c r="N1106" s="24">
        <v>0</v>
      </c>
      <c r="O1106" s="24">
        <v>-2.7207396924495697E-3</v>
      </c>
      <c r="P1106" s="24">
        <v>0</v>
      </c>
      <c r="Q1106" s="24">
        <v>5.4697011364623904E-9</v>
      </c>
      <c r="R1106" s="24">
        <v>-5.4697011364623904E-9</v>
      </c>
      <c r="S1106" s="24">
        <v>0</v>
      </c>
      <c r="T1106" s="24">
        <v>0</v>
      </c>
      <c r="U1106" s="24">
        <v>0</v>
      </c>
      <c r="V1106" s="24">
        <v>0</v>
      </c>
      <c r="W1106" s="24">
        <v>0</v>
      </c>
      <c r="X1106" s="24">
        <v>0</v>
      </c>
      <c r="Y1106" s="24">
        <v>0</v>
      </c>
      <c r="Z1106" s="24">
        <v>0</v>
      </c>
      <c r="AA1106" s="24">
        <v>1.9045177847146987E-3</v>
      </c>
      <c r="AB1106" s="24">
        <v>-1.9045177847146991E-3</v>
      </c>
      <c r="AC1106" s="24">
        <v>0</v>
      </c>
      <c r="AD1106" s="24">
        <v>0</v>
      </c>
      <c r="AE1106" s="24">
        <v>-1.9045177847146991E-3</v>
      </c>
      <c r="AF1106" s="24">
        <v>0</v>
      </c>
      <c r="AG1106" s="24">
        <v>5.4697011364623904E-9</v>
      </c>
      <c r="AH1106" s="24">
        <v>-5.4697011364623904E-9</v>
      </c>
      <c r="AI1106" s="24">
        <v>0</v>
      </c>
      <c r="AJ1106" s="24">
        <v>0</v>
      </c>
      <c r="AK1106" s="24">
        <v>0</v>
      </c>
      <c r="AL1106" s="24">
        <v>0</v>
      </c>
      <c r="AM1106" s="24">
        <v>0</v>
      </c>
      <c r="AN1106" s="24">
        <v>0</v>
      </c>
      <c r="AO1106" s="24">
        <v>0</v>
      </c>
      <c r="AP1106" s="24">
        <v>0</v>
      </c>
      <c r="AQ1106" s="24">
        <v>8.16221907734871E-4</v>
      </c>
      <c r="AR1106" s="24">
        <v>-8.1622190773487056E-4</v>
      </c>
      <c r="AS1106" s="24">
        <v>0</v>
      </c>
      <c r="AT1106" s="24">
        <v>0</v>
      </c>
      <c r="AU1106" s="24">
        <v>-8.1622190773487056E-4</v>
      </c>
      <c r="AV1106" s="24">
        <v>0</v>
      </c>
      <c r="AW1106" s="24">
        <v>0</v>
      </c>
      <c r="AX1106" s="24">
        <v>0</v>
      </c>
      <c r="AY1106" s="24">
        <v>0</v>
      </c>
      <c r="AZ1106" s="24">
        <v>0</v>
      </c>
      <c r="BA1106" s="24">
        <v>0</v>
      </c>
      <c r="BB1106" s="24">
        <v>-5.4697011364623904E-9</v>
      </c>
      <c r="BC1106" s="24">
        <v>0</v>
      </c>
      <c r="BD1106" s="24">
        <v>-5.4697011364623904E-9</v>
      </c>
      <c r="BE1106" s="24">
        <v>0</v>
      </c>
      <c r="BF1106" s="24">
        <v>0</v>
      </c>
      <c r="BG1106" s="24">
        <v>0</v>
      </c>
      <c r="BH1106" s="24">
        <v>0</v>
      </c>
      <c r="BI1106" s="24">
        <v>0</v>
      </c>
      <c r="BJ1106" s="24">
        <v>0</v>
      </c>
      <c r="BK1106" s="24">
        <v>0</v>
      </c>
      <c r="BL1106" s="24">
        <v>0</v>
      </c>
    </row>
    <row r="1107" spans="1:64" x14ac:dyDescent="0.25">
      <c r="A1107" t="s">
        <v>5124</v>
      </c>
      <c r="B1107">
        <v>142</v>
      </c>
      <c r="C1107">
        <v>4</v>
      </c>
      <c r="D1107">
        <v>12</v>
      </c>
      <c r="E1107" s="24">
        <v>0</v>
      </c>
      <c r="F1107" s="24">
        <v>0</v>
      </c>
      <c r="G1107" s="24">
        <v>0</v>
      </c>
      <c r="H1107" s="24">
        <v>0</v>
      </c>
      <c r="I1107" s="24">
        <v>0</v>
      </c>
      <c r="J1107" s="24">
        <v>0</v>
      </c>
      <c r="K1107" s="24">
        <v>2.2472646087408066E-3</v>
      </c>
      <c r="L1107" s="24">
        <v>-2.2472646087408066E-3</v>
      </c>
      <c r="M1107" s="24">
        <v>0</v>
      </c>
      <c r="N1107" s="24">
        <v>0</v>
      </c>
      <c r="O1107" s="24">
        <v>-2.2472646087408066E-3</v>
      </c>
      <c r="P1107" s="24">
        <v>0</v>
      </c>
      <c r="Q1107" s="24">
        <v>4.2755345930345356E-9</v>
      </c>
      <c r="R1107" s="24">
        <v>-4.2755345930345356E-9</v>
      </c>
      <c r="S1107" s="24">
        <v>0</v>
      </c>
      <c r="T1107" s="24">
        <v>0</v>
      </c>
      <c r="U1107" s="24">
        <v>0</v>
      </c>
      <c r="V1107" s="24">
        <v>0</v>
      </c>
      <c r="W1107" s="24">
        <v>0</v>
      </c>
      <c r="X1107" s="24">
        <v>0</v>
      </c>
      <c r="Y1107" s="24">
        <v>0</v>
      </c>
      <c r="Z1107" s="24">
        <v>0</v>
      </c>
      <c r="AA1107" s="24">
        <v>1.5730852261185645E-3</v>
      </c>
      <c r="AB1107" s="24">
        <v>-1.5730852261185641E-3</v>
      </c>
      <c r="AC1107" s="24">
        <v>0</v>
      </c>
      <c r="AD1107" s="24">
        <v>0</v>
      </c>
      <c r="AE1107" s="24">
        <v>-1.5730852261185641E-3</v>
      </c>
      <c r="AF1107" s="24">
        <v>0</v>
      </c>
      <c r="AG1107" s="24">
        <v>4.2755345930345356E-9</v>
      </c>
      <c r="AH1107" s="24">
        <v>-4.2755345930345356E-9</v>
      </c>
      <c r="AI1107" s="24">
        <v>0</v>
      </c>
      <c r="AJ1107" s="24">
        <v>0</v>
      </c>
      <c r="AK1107" s="24">
        <v>0</v>
      </c>
      <c r="AL1107" s="24">
        <v>0</v>
      </c>
      <c r="AM1107" s="24">
        <v>0</v>
      </c>
      <c r="AN1107" s="24">
        <v>0</v>
      </c>
      <c r="AO1107" s="24">
        <v>0</v>
      </c>
      <c r="AP1107" s="24">
        <v>0</v>
      </c>
      <c r="AQ1107" s="24">
        <v>6.7417938262224206E-4</v>
      </c>
      <c r="AR1107" s="24">
        <v>-6.7417938262224249E-4</v>
      </c>
      <c r="AS1107" s="24">
        <v>0</v>
      </c>
      <c r="AT1107" s="24">
        <v>0</v>
      </c>
      <c r="AU1107" s="24">
        <v>-6.7417938262224249E-4</v>
      </c>
      <c r="AV1107" s="24">
        <v>0</v>
      </c>
      <c r="AW1107" s="24">
        <v>0</v>
      </c>
      <c r="AX1107" s="24">
        <v>0</v>
      </c>
      <c r="AY1107" s="24">
        <v>0</v>
      </c>
      <c r="AZ1107" s="24">
        <v>0</v>
      </c>
      <c r="BA1107" s="24">
        <v>0</v>
      </c>
      <c r="BB1107" s="24">
        <v>-4.2755345930345356E-9</v>
      </c>
      <c r="BC1107" s="24">
        <v>0</v>
      </c>
      <c r="BD1107" s="24">
        <v>-4.2755345930345356E-9</v>
      </c>
      <c r="BE1107" s="24">
        <v>0</v>
      </c>
      <c r="BF1107" s="24">
        <v>0</v>
      </c>
      <c r="BG1107" s="24">
        <v>0</v>
      </c>
      <c r="BH1107" s="24">
        <v>0</v>
      </c>
      <c r="BI1107" s="24">
        <v>0</v>
      </c>
      <c r="BJ1107" s="24">
        <v>0</v>
      </c>
      <c r="BK1107" s="24">
        <v>0</v>
      </c>
      <c r="BL1107" s="24">
        <v>0</v>
      </c>
    </row>
    <row r="1108" spans="1:64" x14ac:dyDescent="0.25">
      <c r="A1108" t="s">
        <v>5124</v>
      </c>
      <c r="B1108">
        <v>143</v>
      </c>
      <c r="C1108">
        <v>4</v>
      </c>
      <c r="D1108">
        <v>12</v>
      </c>
      <c r="E1108" s="24">
        <v>0</v>
      </c>
      <c r="F1108" s="24">
        <v>0</v>
      </c>
      <c r="G1108" s="24">
        <v>0</v>
      </c>
      <c r="H1108" s="24">
        <v>0</v>
      </c>
      <c r="I1108" s="24">
        <v>0</v>
      </c>
      <c r="J1108" s="24">
        <v>0</v>
      </c>
      <c r="K1108" s="24">
        <v>1.8570609390735626E-3</v>
      </c>
      <c r="L1108" s="24">
        <v>-1.8570609390735626E-3</v>
      </c>
      <c r="M1108" s="24">
        <v>0</v>
      </c>
      <c r="N1108" s="24">
        <v>0</v>
      </c>
      <c r="O1108" s="24">
        <v>-1.8570609390735626E-3</v>
      </c>
      <c r="P1108" s="24">
        <v>0</v>
      </c>
      <c r="Q1108" s="24">
        <v>3.3414835343137383E-9</v>
      </c>
      <c r="R1108" s="24">
        <v>-3.3414835343137383E-9</v>
      </c>
      <c r="S1108" s="24">
        <v>0</v>
      </c>
      <c r="T1108" s="24">
        <v>0</v>
      </c>
      <c r="U1108" s="24">
        <v>0</v>
      </c>
      <c r="V1108" s="24">
        <v>0</v>
      </c>
      <c r="W1108" s="24">
        <v>0</v>
      </c>
      <c r="X1108" s="24">
        <v>0</v>
      </c>
      <c r="Y1108" s="24">
        <v>0</v>
      </c>
      <c r="Z1108" s="24">
        <v>0</v>
      </c>
      <c r="AA1108" s="24">
        <v>1.2999426573514937E-3</v>
      </c>
      <c r="AB1108" s="24">
        <v>-1.2999426573514937E-3</v>
      </c>
      <c r="AC1108" s="24">
        <v>0</v>
      </c>
      <c r="AD1108" s="24">
        <v>0</v>
      </c>
      <c r="AE1108" s="24">
        <v>-1.2999426573514937E-3</v>
      </c>
      <c r="AF1108" s="24">
        <v>0</v>
      </c>
      <c r="AG1108" s="24">
        <v>3.3414835343137383E-9</v>
      </c>
      <c r="AH1108" s="24">
        <v>-3.3414835343137383E-9</v>
      </c>
      <c r="AI1108" s="24">
        <v>0</v>
      </c>
      <c r="AJ1108" s="24">
        <v>0</v>
      </c>
      <c r="AK1108" s="24">
        <v>0</v>
      </c>
      <c r="AL1108" s="24">
        <v>0</v>
      </c>
      <c r="AM1108" s="24">
        <v>0</v>
      </c>
      <c r="AN1108" s="24">
        <v>0</v>
      </c>
      <c r="AO1108" s="24">
        <v>0</v>
      </c>
      <c r="AP1108" s="24">
        <v>0</v>
      </c>
      <c r="AQ1108" s="24">
        <v>5.5711828172206896E-4</v>
      </c>
      <c r="AR1108" s="24">
        <v>-5.5711828172206896E-4</v>
      </c>
      <c r="AS1108" s="24">
        <v>0</v>
      </c>
      <c r="AT1108" s="24">
        <v>0</v>
      </c>
      <c r="AU1108" s="24">
        <v>-5.5711828172206896E-4</v>
      </c>
      <c r="AV1108" s="24">
        <v>0</v>
      </c>
      <c r="AW1108" s="24">
        <v>0</v>
      </c>
      <c r="AX1108" s="24">
        <v>0</v>
      </c>
      <c r="AY1108" s="24">
        <v>0</v>
      </c>
      <c r="AZ1108" s="24">
        <v>0</v>
      </c>
      <c r="BA1108" s="24">
        <v>0</v>
      </c>
      <c r="BB1108" s="24">
        <v>-3.3414835343137383E-9</v>
      </c>
      <c r="BC1108" s="24">
        <v>0</v>
      </c>
      <c r="BD1108" s="24">
        <v>-3.3414835343137383E-9</v>
      </c>
      <c r="BE1108" s="24">
        <v>0</v>
      </c>
      <c r="BF1108" s="24">
        <v>0</v>
      </c>
      <c r="BG1108" s="24">
        <v>0</v>
      </c>
      <c r="BH1108" s="24">
        <v>0</v>
      </c>
      <c r="BI1108" s="24">
        <v>0</v>
      </c>
      <c r="BJ1108" s="24">
        <v>0</v>
      </c>
      <c r="BK1108" s="24">
        <v>0</v>
      </c>
      <c r="BL1108" s="24">
        <v>0</v>
      </c>
    </row>
    <row r="1109" spans="1:64" x14ac:dyDescent="0.25">
      <c r="A1109" t="s">
        <v>5124</v>
      </c>
      <c r="B1109">
        <v>144</v>
      </c>
      <c r="C1109">
        <v>4</v>
      </c>
      <c r="D1109">
        <v>12</v>
      </c>
      <c r="E1109" s="24">
        <v>0</v>
      </c>
      <c r="F1109" s="24">
        <v>0</v>
      </c>
      <c r="G1109" s="24">
        <v>0</v>
      </c>
      <c r="H1109" s="24">
        <v>0</v>
      </c>
      <c r="I1109" s="24">
        <v>0</v>
      </c>
      <c r="J1109" s="24">
        <v>0</v>
      </c>
      <c r="K1109" s="24">
        <v>1.5353187918663025E-3</v>
      </c>
      <c r="L1109" s="24">
        <v>-1.5353187918663025E-3</v>
      </c>
      <c r="M1109" s="24">
        <v>0</v>
      </c>
      <c r="N1109" s="24">
        <v>0</v>
      </c>
      <c r="O1109" s="24">
        <v>-1.5353187918663025E-3</v>
      </c>
      <c r="P1109" s="24">
        <v>0</v>
      </c>
      <c r="Q1109" s="24">
        <v>2.6184352464042604E-9</v>
      </c>
      <c r="R1109" s="24">
        <v>-2.6184352464042604E-9</v>
      </c>
      <c r="S1109" s="24">
        <v>0</v>
      </c>
      <c r="T1109" s="24">
        <v>0</v>
      </c>
      <c r="U1109" s="24">
        <v>0</v>
      </c>
      <c r="V1109" s="24">
        <v>0</v>
      </c>
      <c r="W1109" s="24">
        <v>0</v>
      </c>
      <c r="X1109" s="24">
        <v>0</v>
      </c>
      <c r="Y1109" s="24">
        <v>0</v>
      </c>
      <c r="Z1109" s="24">
        <v>0</v>
      </c>
      <c r="AA1109" s="24">
        <v>1.0747231543064117E-3</v>
      </c>
      <c r="AB1109" s="24">
        <v>-1.074723154306411E-3</v>
      </c>
      <c r="AC1109" s="24">
        <v>0</v>
      </c>
      <c r="AD1109" s="24">
        <v>0</v>
      </c>
      <c r="AE1109" s="24">
        <v>-1.074723154306411E-3</v>
      </c>
      <c r="AF1109" s="24">
        <v>0</v>
      </c>
      <c r="AG1109" s="24">
        <v>2.6184352464042604E-9</v>
      </c>
      <c r="AH1109" s="24">
        <v>-2.6184352464042604E-9</v>
      </c>
      <c r="AI1109" s="24">
        <v>0</v>
      </c>
      <c r="AJ1109" s="24">
        <v>0</v>
      </c>
      <c r="AK1109" s="24">
        <v>0</v>
      </c>
      <c r="AL1109" s="24">
        <v>0</v>
      </c>
      <c r="AM1109" s="24">
        <v>0</v>
      </c>
      <c r="AN1109" s="24">
        <v>0</v>
      </c>
      <c r="AO1109" s="24">
        <v>0</v>
      </c>
      <c r="AP1109" s="24">
        <v>0</v>
      </c>
      <c r="AQ1109" s="24">
        <v>4.6059563755989079E-4</v>
      </c>
      <c r="AR1109" s="24">
        <v>-4.6059563755989144E-4</v>
      </c>
      <c r="AS1109" s="24">
        <v>0</v>
      </c>
      <c r="AT1109" s="24">
        <v>0</v>
      </c>
      <c r="AU1109" s="24">
        <v>-4.6059563755989144E-4</v>
      </c>
      <c r="AV1109" s="24">
        <v>0</v>
      </c>
      <c r="AW1109" s="24">
        <v>0</v>
      </c>
      <c r="AX1109" s="24">
        <v>0</v>
      </c>
      <c r="AY1109" s="24">
        <v>0</v>
      </c>
      <c r="AZ1109" s="24">
        <v>0</v>
      </c>
      <c r="BA1109" s="24">
        <v>0</v>
      </c>
      <c r="BB1109" s="24">
        <v>-2.6184352464042604E-9</v>
      </c>
      <c r="BC1109" s="24">
        <v>0</v>
      </c>
      <c r="BD1109" s="24">
        <v>-2.6184352464042604E-9</v>
      </c>
      <c r="BE1109" s="24">
        <v>0</v>
      </c>
      <c r="BF1109" s="24">
        <v>0</v>
      </c>
      <c r="BG1109" s="24">
        <v>0</v>
      </c>
      <c r="BH1109" s="24">
        <v>0</v>
      </c>
      <c r="BI1109" s="24">
        <v>0</v>
      </c>
      <c r="BJ1109" s="24">
        <v>0</v>
      </c>
      <c r="BK1109" s="24">
        <v>0</v>
      </c>
      <c r="BL1109" s="24">
        <v>0</v>
      </c>
    </row>
    <row r="1110" spans="1:64" x14ac:dyDescent="0.25">
      <c r="A1110" t="s">
        <v>5124</v>
      </c>
      <c r="B1110">
        <v>145</v>
      </c>
      <c r="C1110">
        <v>1</v>
      </c>
      <c r="D1110">
        <v>13</v>
      </c>
      <c r="E1110" s="24">
        <v>0</v>
      </c>
      <c r="F1110" s="24">
        <v>0</v>
      </c>
      <c r="G1110" s="24">
        <v>0</v>
      </c>
      <c r="H1110" s="24">
        <v>0</v>
      </c>
      <c r="I1110" s="24">
        <v>0</v>
      </c>
      <c r="J1110" s="24">
        <v>0</v>
      </c>
      <c r="K1110" s="24">
        <v>1.2699086219072342E-3</v>
      </c>
      <c r="L1110" s="24">
        <v>-1.2699086219072342E-3</v>
      </c>
      <c r="M1110" s="24">
        <v>0</v>
      </c>
      <c r="N1110" s="24">
        <v>0</v>
      </c>
      <c r="O1110" s="24">
        <v>-1.2699086219072342E-3</v>
      </c>
      <c r="P1110" s="24">
        <v>0</v>
      </c>
      <c r="Q1110" s="24">
        <v>2.0481820683926344E-9</v>
      </c>
      <c r="R1110" s="24">
        <v>-2.0481820683926344E-9</v>
      </c>
      <c r="S1110" s="24">
        <v>0</v>
      </c>
      <c r="T1110" s="24">
        <v>0</v>
      </c>
      <c r="U1110" s="24">
        <v>0</v>
      </c>
      <c r="V1110" s="24">
        <v>0</v>
      </c>
      <c r="W1110" s="24">
        <v>0</v>
      </c>
      <c r="X1110" s="24">
        <v>0</v>
      </c>
      <c r="Y1110" s="24">
        <v>0</v>
      </c>
      <c r="Z1110" s="24">
        <v>0</v>
      </c>
      <c r="AA1110" s="24">
        <v>8.8893603533506387E-4</v>
      </c>
      <c r="AB1110" s="24">
        <v>-8.8893603533506463E-4</v>
      </c>
      <c r="AC1110" s="24">
        <v>0</v>
      </c>
      <c r="AD1110" s="24">
        <v>0</v>
      </c>
      <c r="AE1110" s="24">
        <v>-8.8893603533506463E-4</v>
      </c>
      <c r="AF1110" s="24">
        <v>0</v>
      </c>
      <c r="AG1110" s="24">
        <v>2.0481820683926344E-9</v>
      </c>
      <c r="AH1110" s="24">
        <v>-2.0481820683926344E-9</v>
      </c>
      <c r="AI1110" s="24">
        <v>0</v>
      </c>
      <c r="AJ1110" s="24">
        <v>0</v>
      </c>
      <c r="AK1110" s="24">
        <v>0</v>
      </c>
      <c r="AL1110" s="24">
        <v>0</v>
      </c>
      <c r="AM1110" s="24">
        <v>0</v>
      </c>
      <c r="AN1110" s="24">
        <v>0</v>
      </c>
      <c r="AO1110" s="24">
        <v>0</v>
      </c>
      <c r="AP1110" s="24">
        <v>0</v>
      </c>
      <c r="AQ1110" s="24">
        <v>3.8097258657217032E-4</v>
      </c>
      <c r="AR1110" s="24">
        <v>-3.8097258657216956E-4</v>
      </c>
      <c r="AS1110" s="24">
        <v>0</v>
      </c>
      <c r="AT1110" s="24">
        <v>0</v>
      </c>
      <c r="AU1110" s="24">
        <v>-3.8097258657216956E-4</v>
      </c>
      <c r="AV1110" s="24">
        <v>0</v>
      </c>
      <c r="AW1110" s="24">
        <v>0</v>
      </c>
      <c r="AX1110" s="24">
        <v>0</v>
      </c>
      <c r="AY1110" s="24">
        <v>0</v>
      </c>
      <c r="AZ1110" s="24">
        <v>0</v>
      </c>
      <c r="BA1110" s="24">
        <v>0</v>
      </c>
      <c r="BB1110" s="24">
        <v>-2.0481820683926344E-9</v>
      </c>
      <c r="BC1110" s="24">
        <v>0</v>
      </c>
      <c r="BD1110" s="24">
        <v>-2.0481820683926344E-9</v>
      </c>
      <c r="BE1110" s="24">
        <v>0</v>
      </c>
      <c r="BF1110" s="24">
        <v>0</v>
      </c>
      <c r="BG1110" s="24">
        <v>0</v>
      </c>
      <c r="BH1110" s="24">
        <v>0</v>
      </c>
      <c r="BI1110" s="24">
        <v>0</v>
      </c>
      <c r="BJ1110" s="24">
        <v>0</v>
      </c>
      <c r="BK1110" s="24">
        <v>0</v>
      </c>
      <c r="BL1110" s="24">
        <v>0</v>
      </c>
    </row>
    <row r="1111" spans="1:64" x14ac:dyDescent="0.25">
      <c r="A1111" t="s">
        <v>5124</v>
      </c>
      <c r="B1111">
        <v>146</v>
      </c>
      <c r="C1111">
        <v>1</v>
      </c>
      <c r="D1111">
        <v>13</v>
      </c>
      <c r="E1111" s="24">
        <v>0</v>
      </c>
      <c r="F1111" s="24">
        <v>0</v>
      </c>
      <c r="G1111" s="24">
        <v>0</v>
      </c>
      <c r="H1111" s="24">
        <v>0</v>
      </c>
      <c r="I1111" s="24">
        <v>0</v>
      </c>
      <c r="J1111" s="24">
        <v>0</v>
      </c>
      <c r="K1111" s="24">
        <v>1.050855964422226E-3</v>
      </c>
      <c r="L1111" s="24">
        <v>-1.050855964422226E-3</v>
      </c>
      <c r="M1111" s="24">
        <v>0</v>
      </c>
      <c r="N1111" s="24">
        <v>0</v>
      </c>
      <c r="O1111" s="24">
        <v>-1.050855964422226E-3</v>
      </c>
      <c r="P1111" s="24">
        <v>0</v>
      </c>
      <c r="Q1111" s="24">
        <v>1.6061676433309913E-9</v>
      </c>
      <c r="R1111" s="24">
        <v>-1.6061676433309913E-9</v>
      </c>
      <c r="S1111" s="24">
        <v>0</v>
      </c>
      <c r="T1111" s="24">
        <v>0</v>
      </c>
      <c r="U1111" s="24">
        <v>0</v>
      </c>
      <c r="V1111" s="24">
        <v>0</v>
      </c>
      <c r="W1111" s="24">
        <v>0</v>
      </c>
      <c r="X1111" s="24">
        <v>0</v>
      </c>
      <c r="Y1111" s="24">
        <v>0</v>
      </c>
      <c r="Z1111" s="24">
        <v>0</v>
      </c>
      <c r="AA1111" s="24">
        <v>7.3559917509555814E-4</v>
      </c>
      <c r="AB1111" s="24">
        <v>-7.3559917509555782E-4</v>
      </c>
      <c r="AC1111" s="24">
        <v>0</v>
      </c>
      <c r="AD1111" s="24">
        <v>0</v>
      </c>
      <c r="AE1111" s="24">
        <v>-7.3559917509555782E-4</v>
      </c>
      <c r="AF1111" s="24">
        <v>0</v>
      </c>
      <c r="AG1111" s="24">
        <v>1.6061676433309913E-9</v>
      </c>
      <c r="AH1111" s="24">
        <v>-1.6061676433309913E-9</v>
      </c>
      <c r="AI1111" s="24">
        <v>0</v>
      </c>
      <c r="AJ1111" s="24">
        <v>0</v>
      </c>
      <c r="AK1111" s="24">
        <v>0</v>
      </c>
      <c r="AL1111" s="24">
        <v>0</v>
      </c>
      <c r="AM1111" s="24">
        <v>0</v>
      </c>
      <c r="AN1111" s="24">
        <v>0</v>
      </c>
      <c r="AO1111" s="24">
        <v>0</v>
      </c>
      <c r="AP1111" s="24">
        <v>0</v>
      </c>
      <c r="AQ1111" s="24">
        <v>3.1525678932666781E-4</v>
      </c>
      <c r="AR1111" s="24">
        <v>-3.1525678932666813E-4</v>
      </c>
      <c r="AS1111" s="24">
        <v>0</v>
      </c>
      <c r="AT1111" s="24">
        <v>0</v>
      </c>
      <c r="AU1111" s="24">
        <v>-3.1525678932666813E-4</v>
      </c>
      <c r="AV1111" s="24">
        <v>0</v>
      </c>
      <c r="AW1111" s="24">
        <v>0</v>
      </c>
      <c r="AX1111" s="24">
        <v>0</v>
      </c>
      <c r="AY1111" s="24">
        <v>0</v>
      </c>
      <c r="AZ1111" s="24">
        <v>0</v>
      </c>
      <c r="BA1111" s="24">
        <v>0</v>
      </c>
      <c r="BB1111" s="24">
        <v>-1.6061676433309913E-9</v>
      </c>
      <c r="BC1111" s="24">
        <v>0</v>
      </c>
      <c r="BD1111" s="24">
        <v>-1.6061676433309913E-9</v>
      </c>
      <c r="BE1111" s="24">
        <v>0</v>
      </c>
      <c r="BF1111" s="24">
        <v>0</v>
      </c>
      <c r="BG1111" s="24">
        <v>0</v>
      </c>
      <c r="BH1111" s="24">
        <v>0</v>
      </c>
      <c r="BI1111" s="24">
        <v>0</v>
      </c>
      <c r="BJ1111" s="24">
        <v>0</v>
      </c>
      <c r="BK1111" s="24">
        <v>0</v>
      </c>
      <c r="BL1111" s="24">
        <v>0</v>
      </c>
    </row>
    <row r="1112" spans="1:64" x14ac:dyDescent="0.25">
      <c r="A1112" t="s">
        <v>5124</v>
      </c>
      <c r="B1112">
        <v>147</v>
      </c>
      <c r="C1112">
        <v>1</v>
      </c>
      <c r="D1112">
        <v>13</v>
      </c>
      <c r="E1112" s="24">
        <v>0</v>
      </c>
      <c r="F1112" s="24">
        <v>0</v>
      </c>
      <c r="G1112" s="24">
        <v>0</v>
      </c>
      <c r="H1112" s="24">
        <v>0</v>
      </c>
      <c r="I1112" s="24">
        <v>0</v>
      </c>
      <c r="J1112" s="24">
        <v>0</v>
      </c>
      <c r="K1112" s="24">
        <v>8.6996704339981079E-4</v>
      </c>
      <c r="L1112" s="24">
        <v>-8.6996704339981079E-4</v>
      </c>
      <c r="M1112" s="24">
        <v>0</v>
      </c>
      <c r="N1112" s="24">
        <v>0</v>
      </c>
      <c r="O1112" s="24">
        <v>-8.6996704339981079E-4</v>
      </c>
      <c r="P1112" s="24">
        <v>0</v>
      </c>
      <c r="Q1112" s="24">
        <v>1.2578311725519598E-9</v>
      </c>
      <c r="R1112" s="24">
        <v>-1.2578311725519598E-9</v>
      </c>
      <c r="S1112" s="24">
        <v>0</v>
      </c>
      <c r="T1112" s="24">
        <v>0</v>
      </c>
      <c r="U1112" s="24">
        <v>0</v>
      </c>
      <c r="V1112" s="24">
        <v>0</v>
      </c>
      <c r="W1112" s="24">
        <v>0</v>
      </c>
      <c r="X1112" s="24">
        <v>0</v>
      </c>
      <c r="Y1112" s="24">
        <v>0</v>
      </c>
      <c r="Z1112" s="24">
        <v>0</v>
      </c>
      <c r="AA1112" s="24">
        <v>6.0897693037986755E-4</v>
      </c>
      <c r="AB1112" s="24">
        <v>-6.0897693037986755E-4</v>
      </c>
      <c r="AC1112" s="24">
        <v>0</v>
      </c>
      <c r="AD1112" s="24">
        <v>0</v>
      </c>
      <c r="AE1112" s="24">
        <v>-6.0897693037986755E-4</v>
      </c>
      <c r="AF1112" s="24">
        <v>0</v>
      </c>
      <c r="AG1112" s="24">
        <v>1.2578311725519598E-9</v>
      </c>
      <c r="AH1112" s="24">
        <v>-1.2578311725519598E-9</v>
      </c>
      <c r="AI1112" s="24">
        <v>0</v>
      </c>
      <c r="AJ1112" s="24">
        <v>0</v>
      </c>
      <c r="AK1112" s="24">
        <v>0</v>
      </c>
      <c r="AL1112" s="24">
        <v>0</v>
      </c>
      <c r="AM1112" s="24">
        <v>0</v>
      </c>
      <c r="AN1112" s="24">
        <v>0</v>
      </c>
      <c r="AO1112" s="24">
        <v>0</v>
      </c>
      <c r="AP1112" s="24">
        <v>0</v>
      </c>
      <c r="AQ1112" s="24">
        <v>2.6099011301994324E-4</v>
      </c>
      <c r="AR1112" s="24">
        <v>-2.6099011301994324E-4</v>
      </c>
      <c r="AS1112" s="24">
        <v>0</v>
      </c>
      <c r="AT1112" s="24">
        <v>0</v>
      </c>
      <c r="AU1112" s="24">
        <v>-2.6099011301994324E-4</v>
      </c>
      <c r="AV1112" s="24">
        <v>0</v>
      </c>
      <c r="AW1112" s="24">
        <v>0</v>
      </c>
      <c r="AX1112" s="24">
        <v>0</v>
      </c>
      <c r="AY1112" s="24">
        <v>0</v>
      </c>
      <c r="AZ1112" s="24">
        <v>0</v>
      </c>
      <c r="BA1112" s="24">
        <v>0</v>
      </c>
      <c r="BB1112" s="24">
        <v>-1.2578311725519598E-9</v>
      </c>
      <c r="BC1112" s="24">
        <v>0</v>
      </c>
      <c r="BD1112" s="24">
        <v>-1.2578311725519598E-9</v>
      </c>
      <c r="BE1112" s="24">
        <v>0</v>
      </c>
      <c r="BF1112" s="24">
        <v>0</v>
      </c>
      <c r="BG1112" s="24">
        <v>0</v>
      </c>
      <c r="BH1112" s="24">
        <v>0</v>
      </c>
      <c r="BI1112" s="24">
        <v>0</v>
      </c>
      <c r="BJ1112" s="24">
        <v>0</v>
      </c>
      <c r="BK1112" s="24">
        <v>0</v>
      </c>
      <c r="BL1112" s="24">
        <v>0</v>
      </c>
    </row>
    <row r="1113" spans="1:64" x14ac:dyDescent="0.25">
      <c r="A1113" t="s">
        <v>5124</v>
      </c>
      <c r="B1113">
        <v>148</v>
      </c>
      <c r="C1113">
        <v>2</v>
      </c>
      <c r="D1113">
        <v>13</v>
      </c>
      <c r="E1113" s="24">
        <v>0</v>
      </c>
      <c r="F1113" s="24">
        <v>0</v>
      </c>
      <c r="G1113" s="24">
        <v>0</v>
      </c>
      <c r="H1113" s="24">
        <v>0</v>
      </c>
      <c r="I1113" s="24">
        <v>0</v>
      </c>
      <c r="J1113" s="24">
        <v>0</v>
      </c>
      <c r="K1113" s="24">
        <v>7.2054378688335419E-4</v>
      </c>
      <c r="L1113" s="24">
        <v>-7.2054378688335419E-4</v>
      </c>
      <c r="M1113" s="24">
        <v>0</v>
      </c>
      <c r="N1113" s="24">
        <v>0</v>
      </c>
      <c r="O1113" s="24">
        <v>-7.2054378688335419E-4</v>
      </c>
      <c r="P1113" s="24">
        <v>0</v>
      </c>
      <c r="Q1113" s="24">
        <v>9.8589225672185421E-10</v>
      </c>
      <c r="R1113" s="24">
        <v>-9.8589225672185421E-10</v>
      </c>
      <c r="S1113" s="24">
        <v>0</v>
      </c>
      <c r="T1113" s="24">
        <v>0</v>
      </c>
      <c r="U1113" s="24">
        <v>0</v>
      </c>
      <c r="V1113" s="24">
        <v>0</v>
      </c>
      <c r="W1113" s="24">
        <v>0</v>
      </c>
      <c r="X1113" s="24">
        <v>0</v>
      </c>
      <c r="Y1113" s="24">
        <v>0</v>
      </c>
      <c r="Z1113" s="24">
        <v>0</v>
      </c>
      <c r="AA1113" s="24">
        <v>5.0438065081834791E-4</v>
      </c>
      <c r="AB1113" s="24">
        <v>-5.0438065081834758E-4</v>
      </c>
      <c r="AC1113" s="24">
        <v>0</v>
      </c>
      <c r="AD1113" s="24">
        <v>0</v>
      </c>
      <c r="AE1113" s="24">
        <v>-5.0438065081834758E-4</v>
      </c>
      <c r="AF1113" s="24">
        <v>0</v>
      </c>
      <c r="AG1113" s="24">
        <v>9.8589225672185421E-10</v>
      </c>
      <c r="AH1113" s="24">
        <v>-9.8589225672185421E-10</v>
      </c>
      <c r="AI1113" s="24">
        <v>0</v>
      </c>
      <c r="AJ1113" s="24">
        <v>0</v>
      </c>
      <c r="AK1113" s="24">
        <v>0</v>
      </c>
      <c r="AL1113" s="24">
        <v>0</v>
      </c>
      <c r="AM1113" s="24">
        <v>0</v>
      </c>
      <c r="AN1113" s="24">
        <v>0</v>
      </c>
      <c r="AO1113" s="24">
        <v>0</v>
      </c>
      <c r="AP1113" s="24">
        <v>0</v>
      </c>
      <c r="AQ1113" s="24">
        <v>2.1616313606500628E-4</v>
      </c>
      <c r="AR1113" s="24">
        <v>-2.161631360650066E-4</v>
      </c>
      <c r="AS1113" s="24">
        <v>0</v>
      </c>
      <c r="AT1113" s="24">
        <v>0</v>
      </c>
      <c r="AU1113" s="24">
        <v>-2.161631360650066E-4</v>
      </c>
      <c r="AV1113" s="24">
        <v>0</v>
      </c>
      <c r="AW1113" s="24">
        <v>0</v>
      </c>
      <c r="AX1113" s="24">
        <v>0</v>
      </c>
      <c r="AY1113" s="24">
        <v>0</v>
      </c>
      <c r="AZ1113" s="24">
        <v>0</v>
      </c>
      <c r="BA1113" s="24">
        <v>0</v>
      </c>
      <c r="BB1113" s="24">
        <v>-9.8589225672185421E-10</v>
      </c>
      <c r="BC1113" s="24">
        <v>0</v>
      </c>
      <c r="BD1113" s="24">
        <v>-9.8589225672185421E-10</v>
      </c>
      <c r="BE1113" s="24">
        <v>0</v>
      </c>
      <c r="BF1113" s="24">
        <v>0</v>
      </c>
      <c r="BG1113" s="24">
        <v>0</v>
      </c>
      <c r="BH1113" s="24">
        <v>0</v>
      </c>
      <c r="BI1113" s="24">
        <v>0</v>
      </c>
      <c r="BJ1113" s="24">
        <v>0</v>
      </c>
      <c r="BK1113" s="24">
        <v>0</v>
      </c>
      <c r="BL1113" s="24">
        <v>0</v>
      </c>
    </row>
    <row r="1114" spans="1:64" x14ac:dyDescent="0.25">
      <c r="A1114" t="s">
        <v>5124</v>
      </c>
      <c r="B1114">
        <v>149</v>
      </c>
      <c r="C1114">
        <v>2</v>
      </c>
      <c r="D1114">
        <v>13</v>
      </c>
      <c r="E1114" s="24">
        <v>0</v>
      </c>
      <c r="F1114" s="24">
        <v>0</v>
      </c>
      <c r="G1114" s="24">
        <v>0</v>
      </c>
      <c r="H1114" s="24">
        <v>0</v>
      </c>
      <c r="I1114" s="24">
        <v>0</v>
      </c>
      <c r="J1114" s="24">
        <v>0</v>
      </c>
      <c r="K1114" s="24">
        <v>5.9703737497329712E-4</v>
      </c>
      <c r="L1114" s="24">
        <v>-5.9703737497329712E-4</v>
      </c>
      <c r="M1114" s="24">
        <v>0</v>
      </c>
      <c r="N1114" s="24">
        <v>0</v>
      </c>
      <c r="O1114" s="24">
        <v>-5.9703737497329712E-4</v>
      </c>
      <c r="P1114" s="24">
        <v>0</v>
      </c>
      <c r="Q1114" s="24">
        <v>7.7670847531408072E-10</v>
      </c>
      <c r="R1114" s="24">
        <v>-7.7670847531408072E-10</v>
      </c>
      <c r="S1114" s="24">
        <v>0</v>
      </c>
      <c r="T1114" s="24">
        <v>0</v>
      </c>
      <c r="U1114" s="24">
        <v>0</v>
      </c>
      <c r="V1114" s="24">
        <v>0</v>
      </c>
      <c r="W1114" s="24">
        <v>0</v>
      </c>
      <c r="X1114" s="24">
        <v>0</v>
      </c>
      <c r="Y1114" s="24">
        <v>0</v>
      </c>
      <c r="Z1114" s="24">
        <v>0</v>
      </c>
      <c r="AA1114" s="24">
        <v>4.1792616248130797E-4</v>
      </c>
      <c r="AB1114" s="24">
        <v>-4.1792616248130824E-4</v>
      </c>
      <c r="AC1114" s="24">
        <v>0</v>
      </c>
      <c r="AD1114" s="24">
        <v>0</v>
      </c>
      <c r="AE1114" s="24">
        <v>-4.1792616248130824E-4</v>
      </c>
      <c r="AF1114" s="24">
        <v>0</v>
      </c>
      <c r="AG1114" s="24">
        <v>7.7670847531408072E-10</v>
      </c>
      <c r="AH1114" s="24">
        <v>-7.7670847531408072E-10</v>
      </c>
      <c r="AI1114" s="24">
        <v>0</v>
      </c>
      <c r="AJ1114" s="24">
        <v>0</v>
      </c>
      <c r="AK1114" s="24">
        <v>0</v>
      </c>
      <c r="AL1114" s="24">
        <v>0</v>
      </c>
      <c r="AM1114" s="24">
        <v>0</v>
      </c>
      <c r="AN1114" s="24">
        <v>0</v>
      </c>
      <c r="AO1114" s="24">
        <v>0</v>
      </c>
      <c r="AP1114" s="24">
        <v>0</v>
      </c>
      <c r="AQ1114" s="24">
        <v>1.7911121249198915E-4</v>
      </c>
      <c r="AR1114" s="24">
        <v>-1.7911121249198888E-4</v>
      </c>
      <c r="AS1114" s="24">
        <v>0</v>
      </c>
      <c r="AT1114" s="24">
        <v>0</v>
      </c>
      <c r="AU1114" s="24">
        <v>-1.7911121249198888E-4</v>
      </c>
      <c r="AV1114" s="24">
        <v>0</v>
      </c>
      <c r="AW1114" s="24">
        <v>0</v>
      </c>
      <c r="AX1114" s="24">
        <v>0</v>
      </c>
      <c r="AY1114" s="24">
        <v>0</v>
      </c>
      <c r="AZ1114" s="24">
        <v>0</v>
      </c>
      <c r="BA1114" s="24">
        <v>0</v>
      </c>
      <c r="BB1114" s="24">
        <v>-7.7670847531408072E-10</v>
      </c>
      <c r="BC1114" s="24">
        <v>0</v>
      </c>
      <c r="BD1114" s="24">
        <v>-7.7670847531408072E-10</v>
      </c>
      <c r="BE1114" s="24">
        <v>0</v>
      </c>
      <c r="BF1114" s="24">
        <v>0</v>
      </c>
      <c r="BG1114" s="24">
        <v>0</v>
      </c>
      <c r="BH1114" s="24">
        <v>0</v>
      </c>
      <c r="BI1114" s="24">
        <v>0</v>
      </c>
      <c r="BJ1114" s="24">
        <v>0</v>
      </c>
      <c r="BK1114" s="24">
        <v>0</v>
      </c>
      <c r="BL1114" s="24">
        <v>0</v>
      </c>
    </row>
    <row r="1115" spans="1:64" x14ac:dyDescent="0.25">
      <c r="A1115" t="s">
        <v>5124</v>
      </c>
      <c r="B1115">
        <v>150</v>
      </c>
      <c r="C1115">
        <v>2</v>
      </c>
      <c r="D1115">
        <v>13</v>
      </c>
      <c r="E1115" s="24">
        <v>0</v>
      </c>
      <c r="F1115" s="24">
        <v>0</v>
      </c>
      <c r="G1115" s="24">
        <v>0</v>
      </c>
      <c r="H1115" s="24">
        <v>0</v>
      </c>
      <c r="I1115" s="24">
        <v>0</v>
      </c>
      <c r="J1115" s="24">
        <v>0</v>
      </c>
      <c r="K1115" s="24">
        <v>4.9491040408611298E-4</v>
      </c>
      <c r="L1115" s="24">
        <v>-4.9491040408611298E-4</v>
      </c>
      <c r="M1115" s="24">
        <v>0</v>
      </c>
      <c r="N1115" s="24">
        <v>0</v>
      </c>
      <c r="O1115" s="24">
        <v>-4.9491040408611298E-4</v>
      </c>
      <c r="P1115" s="24">
        <v>0</v>
      </c>
      <c r="Q1115" s="24">
        <v>6.0754246078431606E-10</v>
      </c>
      <c r="R1115" s="24">
        <v>-6.0754246078431606E-10</v>
      </c>
      <c r="S1115" s="24">
        <v>0</v>
      </c>
      <c r="T1115" s="24">
        <v>0</v>
      </c>
      <c r="U1115" s="24">
        <v>0</v>
      </c>
      <c r="V1115" s="24">
        <v>0</v>
      </c>
      <c r="W1115" s="24">
        <v>0</v>
      </c>
      <c r="X1115" s="24">
        <v>0</v>
      </c>
      <c r="Y1115" s="24">
        <v>0</v>
      </c>
      <c r="Z1115" s="24">
        <v>0</v>
      </c>
      <c r="AA1115" s="24">
        <v>3.4643728286027904E-4</v>
      </c>
      <c r="AB1115" s="24">
        <v>-3.4643728286027882E-4</v>
      </c>
      <c r="AC1115" s="24">
        <v>0</v>
      </c>
      <c r="AD1115" s="24">
        <v>0</v>
      </c>
      <c r="AE1115" s="24">
        <v>-3.4643728286027882E-4</v>
      </c>
      <c r="AF1115" s="24">
        <v>0</v>
      </c>
      <c r="AG1115" s="24">
        <v>6.0754246078431606E-10</v>
      </c>
      <c r="AH1115" s="24">
        <v>-6.0754246078431606E-10</v>
      </c>
      <c r="AI1115" s="24">
        <v>0</v>
      </c>
      <c r="AJ1115" s="24">
        <v>0</v>
      </c>
      <c r="AK1115" s="24">
        <v>0</v>
      </c>
      <c r="AL1115" s="24">
        <v>0</v>
      </c>
      <c r="AM1115" s="24">
        <v>0</v>
      </c>
      <c r="AN1115" s="24">
        <v>0</v>
      </c>
      <c r="AO1115" s="24">
        <v>0</v>
      </c>
      <c r="AP1115" s="24">
        <v>0</v>
      </c>
      <c r="AQ1115" s="24">
        <v>1.4847312122583394E-4</v>
      </c>
      <c r="AR1115" s="24">
        <v>-1.4847312122583415E-4</v>
      </c>
      <c r="AS1115" s="24">
        <v>0</v>
      </c>
      <c r="AT1115" s="24">
        <v>0</v>
      </c>
      <c r="AU1115" s="24">
        <v>-1.4847312122583415E-4</v>
      </c>
      <c r="AV1115" s="24">
        <v>0</v>
      </c>
      <c r="AW1115" s="24">
        <v>0</v>
      </c>
      <c r="AX1115" s="24">
        <v>0</v>
      </c>
      <c r="AY1115" s="24">
        <v>0</v>
      </c>
      <c r="AZ1115" s="24">
        <v>0</v>
      </c>
      <c r="BA1115" s="24">
        <v>0</v>
      </c>
      <c r="BB1115" s="24">
        <v>-6.0754246078431606E-10</v>
      </c>
      <c r="BC1115" s="24">
        <v>0</v>
      </c>
      <c r="BD1115" s="24">
        <v>-6.0754246078431606E-10</v>
      </c>
      <c r="BE1115" s="24">
        <v>0</v>
      </c>
      <c r="BF1115" s="24">
        <v>0</v>
      </c>
      <c r="BG1115" s="24">
        <v>0</v>
      </c>
      <c r="BH1115" s="24">
        <v>0</v>
      </c>
      <c r="BI1115" s="24">
        <v>0</v>
      </c>
      <c r="BJ1115" s="24">
        <v>0</v>
      </c>
      <c r="BK1115" s="24">
        <v>0</v>
      </c>
      <c r="BL1115" s="24">
        <v>0</v>
      </c>
    </row>
    <row r="1116" spans="1:64" x14ac:dyDescent="0.25">
      <c r="A1116" t="s">
        <v>5124</v>
      </c>
      <c r="B1116">
        <v>151</v>
      </c>
      <c r="C1116">
        <v>3</v>
      </c>
      <c r="D1116">
        <v>13</v>
      </c>
      <c r="E1116" s="24">
        <v>0</v>
      </c>
      <c r="F1116" s="24">
        <v>0</v>
      </c>
      <c r="G1116" s="24">
        <v>0</v>
      </c>
      <c r="H1116" s="24">
        <v>0</v>
      </c>
      <c r="I1116" s="24">
        <v>0</v>
      </c>
      <c r="J1116" s="24">
        <v>0</v>
      </c>
      <c r="K1116" s="24">
        <v>4.1042640805244446E-4</v>
      </c>
      <c r="L1116" s="24">
        <v>-4.1042640805244446E-4</v>
      </c>
      <c r="M1116" s="24">
        <v>0</v>
      </c>
      <c r="N1116" s="24">
        <v>0</v>
      </c>
      <c r="O1116" s="24">
        <v>-4.1042640805244446E-4</v>
      </c>
      <c r="P1116" s="24">
        <v>0</v>
      </c>
      <c r="Q1116" s="24">
        <v>4.7930370783433318E-10</v>
      </c>
      <c r="R1116" s="24">
        <v>-4.7930370783433318E-10</v>
      </c>
      <c r="S1116" s="24">
        <v>0</v>
      </c>
      <c r="T1116" s="24">
        <v>0</v>
      </c>
      <c r="U1116" s="24">
        <v>0</v>
      </c>
      <c r="V1116" s="24">
        <v>0</v>
      </c>
      <c r="W1116" s="24">
        <v>0</v>
      </c>
      <c r="X1116" s="24">
        <v>0</v>
      </c>
      <c r="Y1116" s="24">
        <v>0</v>
      </c>
      <c r="Z1116" s="24">
        <v>0</v>
      </c>
      <c r="AA1116" s="24">
        <v>2.8729848563671109E-4</v>
      </c>
      <c r="AB1116" s="24">
        <v>-2.8729848563671125E-4</v>
      </c>
      <c r="AC1116" s="24">
        <v>0</v>
      </c>
      <c r="AD1116" s="24">
        <v>0</v>
      </c>
      <c r="AE1116" s="24">
        <v>-2.8729848563671125E-4</v>
      </c>
      <c r="AF1116" s="24">
        <v>0</v>
      </c>
      <c r="AG1116" s="24">
        <v>4.7930370783433318E-10</v>
      </c>
      <c r="AH1116" s="24">
        <v>-4.7930370783433318E-10</v>
      </c>
      <c r="AI1116" s="24">
        <v>0</v>
      </c>
      <c r="AJ1116" s="24">
        <v>0</v>
      </c>
      <c r="AK1116" s="24">
        <v>0</v>
      </c>
      <c r="AL1116" s="24">
        <v>0</v>
      </c>
      <c r="AM1116" s="24">
        <v>0</v>
      </c>
      <c r="AN1116" s="24">
        <v>0</v>
      </c>
      <c r="AO1116" s="24">
        <v>0</v>
      </c>
      <c r="AP1116" s="24">
        <v>0</v>
      </c>
      <c r="AQ1116" s="24">
        <v>1.2312792241573337E-4</v>
      </c>
      <c r="AR1116" s="24">
        <v>-1.2312792241573321E-4</v>
      </c>
      <c r="AS1116" s="24">
        <v>0</v>
      </c>
      <c r="AT1116" s="24">
        <v>0</v>
      </c>
      <c r="AU1116" s="24">
        <v>-1.2312792241573321E-4</v>
      </c>
      <c r="AV1116" s="24">
        <v>0</v>
      </c>
      <c r="AW1116" s="24">
        <v>0</v>
      </c>
      <c r="AX1116" s="24">
        <v>0</v>
      </c>
      <c r="AY1116" s="24">
        <v>0</v>
      </c>
      <c r="AZ1116" s="24">
        <v>0</v>
      </c>
      <c r="BA1116" s="24">
        <v>0</v>
      </c>
      <c r="BB1116" s="24">
        <v>-4.7930370783433318E-10</v>
      </c>
      <c r="BC1116" s="24">
        <v>0</v>
      </c>
      <c r="BD1116" s="24">
        <v>-4.7930370783433318E-10</v>
      </c>
      <c r="BE1116" s="24">
        <v>0</v>
      </c>
      <c r="BF1116" s="24">
        <v>0</v>
      </c>
      <c r="BG1116" s="24">
        <v>0</v>
      </c>
      <c r="BH1116" s="24">
        <v>0</v>
      </c>
      <c r="BI1116" s="24">
        <v>0</v>
      </c>
      <c r="BJ1116" s="24">
        <v>0</v>
      </c>
      <c r="BK1116" s="24">
        <v>0</v>
      </c>
      <c r="BL1116" s="24">
        <v>0</v>
      </c>
    </row>
    <row r="1117" spans="1:64" x14ac:dyDescent="0.25">
      <c r="A1117" t="s">
        <v>5124</v>
      </c>
      <c r="B1117">
        <v>152</v>
      </c>
      <c r="C1117">
        <v>3</v>
      </c>
      <c r="D1117">
        <v>13</v>
      </c>
      <c r="E1117" s="24">
        <v>0</v>
      </c>
      <c r="F1117" s="24">
        <v>0</v>
      </c>
      <c r="G1117" s="24">
        <v>0</v>
      </c>
      <c r="H1117" s="24">
        <v>0</v>
      </c>
      <c r="I1117" s="24">
        <v>0</v>
      </c>
      <c r="J1117" s="24">
        <v>0</v>
      </c>
      <c r="K1117" s="24">
        <v>3.4051202237606049E-4</v>
      </c>
      <c r="L1117" s="24">
        <v>-3.4051202237606049E-4</v>
      </c>
      <c r="M1117" s="24">
        <v>0</v>
      </c>
      <c r="N1117" s="24">
        <v>0</v>
      </c>
      <c r="O1117" s="24">
        <v>-3.4051202237606049E-4</v>
      </c>
      <c r="P1117" s="24">
        <v>0</v>
      </c>
      <c r="Q1117" s="24">
        <v>3.7471181713044643E-10</v>
      </c>
      <c r="R1117" s="24">
        <v>-3.7471181713044643E-10</v>
      </c>
      <c r="S1117" s="24">
        <v>0</v>
      </c>
      <c r="T1117" s="24">
        <v>0</v>
      </c>
      <c r="U1117" s="24">
        <v>0</v>
      </c>
      <c r="V1117" s="24">
        <v>0</v>
      </c>
      <c r="W1117" s="24">
        <v>0</v>
      </c>
      <c r="X1117" s="24">
        <v>0</v>
      </c>
      <c r="Y1117" s="24">
        <v>0</v>
      </c>
      <c r="Z1117" s="24">
        <v>0</v>
      </c>
      <c r="AA1117" s="24">
        <v>2.3835841566324233E-4</v>
      </c>
      <c r="AB1117" s="24">
        <v>-2.3835841566324225E-4</v>
      </c>
      <c r="AC1117" s="24">
        <v>0</v>
      </c>
      <c r="AD1117" s="24">
        <v>0</v>
      </c>
      <c r="AE1117" s="24">
        <v>-2.3835841566324225E-4</v>
      </c>
      <c r="AF1117" s="24">
        <v>0</v>
      </c>
      <c r="AG1117" s="24">
        <v>3.7471181713044643E-10</v>
      </c>
      <c r="AH1117" s="24">
        <v>-3.7471181713044643E-10</v>
      </c>
      <c r="AI1117" s="24">
        <v>0</v>
      </c>
      <c r="AJ1117" s="24">
        <v>0</v>
      </c>
      <c r="AK1117" s="24">
        <v>0</v>
      </c>
      <c r="AL1117" s="24">
        <v>0</v>
      </c>
      <c r="AM1117" s="24">
        <v>0</v>
      </c>
      <c r="AN1117" s="24">
        <v>0</v>
      </c>
      <c r="AO1117" s="24">
        <v>0</v>
      </c>
      <c r="AP1117" s="24">
        <v>0</v>
      </c>
      <c r="AQ1117" s="24">
        <v>1.0215360671281815E-4</v>
      </c>
      <c r="AR1117" s="24">
        <v>-1.0215360671281823E-4</v>
      </c>
      <c r="AS1117" s="24">
        <v>0</v>
      </c>
      <c r="AT1117" s="24">
        <v>0</v>
      </c>
      <c r="AU1117" s="24">
        <v>-1.0215360671281823E-4</v>
      </c>
      <c r="AV1117" s="24">
        <v>0</v>
      </c>
      <c r="AW1117" s="24">
        <v>0</v>
      </c>
      <c r="AX1117" s="24">
        <v>0</v>
      </c>
      <c r="AY1117" s="24">
        <v>0</v>
      </c>
      <c r="AZ1117" s="24">
        <v>0</v>
      </c>
      <c r="BA1117" s="24">
        <v>0</v>
      </c>
      <c r="BB1117" s="24">
        <v>-3.7471181713044643E-10</v>
      </c>
      <c r="BC1117" s="24">
        <v>0</v>
      </c>
      <c r="BD1117" s="24">
        <v>-3.7471181713044643E-10</v>
      </c>
      <c r="BE1117" s="24">
        <v>0</v>
      </c>
      <c r="BF1117" s="24">
        <v>0</v>
      </c>
      <c r="BG1117" s="24">
        <v>0</v>
      </c>
      <c r="BH1117" s="24">
        <v>0</v>
      </c>
      <c r="BI1117" s="24">
        <v>0</v>
      </c>
      <c r="BJ1117" s="24">
        <v>0</v>
      </c>
      <c r="BK1117" s="24">
        <v>0</v>
      </c>
      <c r="BL1117" s="24">
        <v>0</v>
      </c>
    </row>
    <row r="1118" spans="1:64" x14ac:dyDescent="0.25">
      <c r="A1118" t="s">
        <v>5124</v>
      </c>
      <c r="B1118">
        <v>153</v>
      </c>
      <c r="C1118">
        <v>3</v>
      </c>
      <c r="D1118">
        <v>13</v>
      </c>
      <c r="E1118" s="24">
        <v>0</v>
      </c>
      <c r="F1118" s="24">
        <v>0</v>
      </c>
      <c r="G1118" s="24">
        <v>0</v>
      </c>
      <c r="H1118" s="24">
        <v>0</v>
      </c>
      <c r="I1118" s="24">
        <v>0</v>
      </c>
      <c r="J1118" s="24">
        <v>0</v>
      </c>
      <c r="K1118" s="24">
        <v>2.8262101113796234E-4</v>
      </c>
      <c r="L1118" s="24">
        <v>-2.8262101113796234E-4</v>
      </c>
      <c r="M1118" s="24">
        <v>0</v>
      </c>
      <c r="N1118" s="24">
        <v>0</v>
      </c>
      <c r="O1118" s="24">
        <v>-2.8262101113796234E-4</v>
      </c>
      <c r="P1118" s="24">
        <v>0</v>
      </c>
      <c r="Q1118" s="24">
        <v>2.9649527277797461E-10</v>
      </c>
      <c r="R1118" s="24">
        <v>-2.9649527277797461E-10</v>
      </c>
      <c r="S1118" s="24">
        <v>0</v>
      </c>
      <c r="T1118" s="24">
        <v>0</v>
      </c>
      <c r="U1118" s="24">
        <v>0</v>
      </c>
      <c r="V1118" s="24">
        <v>0</v>
      </c>
      <c r="W1118" s="24">
        <v>0</v>
      </c>
      <c r="X1118" s="24">
        <v>0</v>
      </c>
      <c r="Y1118" s="24">
        <v>0</v>
      </c>
      <c r="Z1118" s="24">
        <v>0</v>
      </c>
      <c r="AA1118" s="24">
        <v>1.9783470779657363E-4</v>
      </c>
      <c r="AB1118" s="24">
        <v>-1.9783470779657355E-4</v>
      </c>
      <c r="AC1118" s="24">
        <v>0</v>
      </c>
      <c r="AD1118" s="24">
        <v>0</v>
      </c>
      <c r="AE1118" s="24">
        <v>-1.9783470779657355E-4</v>
      </c>
      <c r="AF1118" s="24">
        <v>0</v>
      </c>
      <c r="AG1118" s="24">
        <v>2.9649527277797461E-10</v>
      </c>
      <c r="AH1118" s="24">
        <v>-2.9649527277797461E-10</v>
      </c>
      <c r="AI1118" s="24">
        <v>0</v>
      </c>
      <c r="AJ1118" s="24">
        <v>0</v>
      </c>
      <c r="AK1118" s="24">
        <v>0</v>
      </c>
      <c r="AL1118" s="24">
        <v>0</v>
      </c>
      <c r="AM1118" s="24">
        <v>0</v>
      </c>
      <c r="AN1118" s="24">
        <v>0</v>
      </c>
      <c r="AO1118" s="24">
        <v>0</v>
      </c>
      <c r="AP1118" s="24">
        <v>0</v>
      </c>
      <c r="AQ1118" s="24">
        <v>8.4786303341388708E-5</v>
      </c>
      <c r="AR1118" s="24">
        <v>-8.4786303341388789E-5</v>
      </c>
      <c r="AS1118" s="24">
        <v>0</v>
      </c>
      <c r="AT1118" s="24">
        <v>0</v>
      </c>
      <c r="AU1118" s="24">
        <v>-8.4786303341388789E-5</v>
      </c>
      <c r="AV1118" s="24">
        <v>0</v>
      </c>
      <c r="AW1118" s="24">
        <v>0</v>
      </c>
      <c r="AX1118" s="24">
        <v>0</v>
      </c>
      <c r="AY1118" s="24">
        <v>0</v>
      </c>
      <c r="AZ1118" s="24">
        <v>0</v>
      </c>
      <c r="BA1118" s="24">
        <v>0</v>
      </c>
      <c r="BB1118" s="24">
        <v>-2.9649527277797461E-10</v>
      </c>
      <c r="BC1118" s="24">
        <v>0</v>
      </c>
      <c r="BD1118" s="24">
        <v>-2.9649527277797461E-10</v>
      </c>
      <c r="BE1118" s="24">
        <v>0</v>
      </c>
      <c r="BF1118" s="24">
        <v>0</v>
      </c>
      <c r="BG1118" s="24">
        <v>0</v>
      </c>
      <c r="BH1118" s="24">
        <v>0</v>
      </c>
      <c r="BI1118" s="24">
        <v>0</v>
      </c>
      <c r="BJ1118" s="24">
        <v>0</v>
      </c>
      <c r="BK1118" s="24">
        <v>0</v>
      </c>
      <c r="BL1118" s="24">
        <v>0</v>
      </c>
    </row>
    <row r="1119" spans="1:64" x14ac:dyDescent="0.25">
      <c r="A1119" t="s">
        <v>5124</v>
      </c>
      <c r="B1119">
        <v>154</v>
      </c>
      <c r="C1119">
        <v>4</v>
      </c>
      <c r="D1119">
        <v>13</v>
      </c>
      <c r="E1119" s="24">
        <v>0</v>
      </c>
      <c r="F1119" s="24">
        <v>0</v>
      </c>
      <c r="G1119" s="24">
        <v>0</v>
      </c>
      <c r="H1119" s="24">
        <v>0</v>
      </c>
      <c r="I1119" s="24">
        <v>0</v>
      </c>
      <c r="J1119" s="24">
        <v>0</v>
      </c>
      <c r="K1119" s="24">
        <v>2.3466348648071289E-4</v>
      </c>
      <c r="L1119" s="24">
        <v>-2.3466348648071289E-4</v>
      </c>
      <c r="M1119" s="24">
        <v>0</v>
      </c>
      <c r="N1119" s="24">
        <v>0</v>
      </c>
      <c r="O1119" s="24">
        <v>-2.3466348648071289E-4</v>
      </c>
      <c r="P1119" s="24">
        <v>0</v>
      </c>
      <c r="Q1119" s="24">
        <v>2.319211489520967E-10</v>
      </c>
      <c r="R1119" s="24">
        <v>-2.319211489520967E-10</v>
      </c>
      <c r="S1119" s="24">
        <v>0</v>
      </c>
      <c r="T1119" s="24">
        <v>0</v>
      </c>
      <c r="U1119" s="24">
        <v>0</v>
      </c>
      <c r="V1119" s="24">
        <v>0</v>
      </c>
      <c r="W1119" s="24">
        <v>0</v>
      </c>
      <c r="X1119" s="24">
        <v>0</v>
      </c>
      <c r="Y1119" s="24">
        <v>0</v>
      </c>
      <c r="Z1119" s="24">
        <v>0</v>
      </c>
      <c r="AA1119" s="24">
        <v>1.64264440536499E-4</v>
      </c>
      <c r="AB1119" s="24">
        <v>-1.6426444053649911E-4</v>
      </c>
      <c r="AC1119" s="24">
        <v>0</v>
      </c>
      <c r="AD1119" s="24">
        <v>0</v>
      </c>
      <c r="AE1119" s="24">
        <v>-1.6426444053649911E-4</v>
      </c>
      <c r="AF1119" s="24">
        <v>0</v>
      </c>
      <c r="AG1119" s="24">
        <v>2.319211489520967E-10</v>
      </c>
      <c r="AH1119" s="24">
        <v>-2.319211489520967E-10</v>
      </c>
      <c r="AI1119" s="24">
        <v>0</v>
      </c>
      <c r="AJ1119" s="24">
        <v>0</v>
      </c>
      <c r="AK1119" s="24">
        <v>0</v>
      </c>
      <c r="AL1119" s="24">
        <v>0</v>
      </c>
      <c r="AM1119" s="24">
        <v>0</v>
      </c>
      <c r="AN1119" s="24">
        <v>0</v>
      </c>
      <c r="AO1119" s="24">
        <v>0</v>
      </c>
      <c r="AP1119" s="24">
        <v>0</v>
      </c>
      <c r="AQ1119" s="24">
        <v>7.0399045944213889E-5</v>
      </c>
      <c r="AR1119" s="24">
        <v>-7.039904594421378E-5</v>
      </c>
      <c r="AS1119" s="24">
        <v>0</v>
      </c>
      <c r="AT1119" s="24">
        <v>0</v>
      </c>
      <c r="AU1119" s="24">
        <v>-7.039904594421378E-5</v>
      </c>
      <c r="AV1119" s="24">
        <v>0</v>
      </c>
      <c r="AW1119" s="24">
        <v>0</v>
      </c>
      <c r="AX1119" s="24">
        <v>0</v>
      </c>
      <c r="AY1119" s="24">
        <v>0</v>
      </c>
      <c r="AZ1119" s="24">
        <v>0</v>
      </c>
      <c r="BA1119" s="24">
        <v>0</v>
      </c>
      <c r="BB1119" s="24">
        <v>-2.319211489520967E-10</v>
      </c>
      <c r="BC1119" s="24">
        <v>0</v>
      </c>
      <c r="BD1119" s="24">
        <v>-2.319211489520967E-10</v>
      </c>
      <c r="BE1119" s="24">
        <v>0</v>
      </c>
      <c r="BF1119" s="24">
        <v>0</v>
      </c>
      <c r="BG1119" s="24">
        <v>0</v>
      </c>
      <c r="BH1119" s="24">
        <v>0</v>
      </c>
      <c r="BI1119" s="24">
        <v>0</v>
      </c>
      <c r="BJ1119" s="24">
        <v>0</v>
      </c>
      <c r="BK1119" s="24">
        <v>0</v>
      </c>
      <c r="BL1119" s="24">
        <v>0</v>
      </c>
    </row>
    <row r="1120" spans="1:64" x14ac:dyDescent="0.25">
      <c r="A1120" t="s">
        <v>5124</v>
      </c>
      <c r="B1120">
        <v>155</v>
      </c>
      <c r="C1120">
        <v>4</v>
      </c>
      <c r="D1120">
        <v>13</v>
      </c>
      <c r="E1120" s="24">
        <v>0</v>
      </c>
      <c r="F1120" s="24">
        <v>0</v>
      </c>
      <c r="G1120" s="24">
        <v>0</v>
      </c>
      <c r="H1120" s="24">
        <v>0</v>
      </c>
      <c r="I1120" s="24">
        <v>0</v>
      </c>
      <c r="J1120" s="24">
        <v>0</v>
      </c>
      <c r="K1120" s="24">
        <v>1.9492022693157196E-4</v>
      </c>
      <c r="L1120" s="24">
        <v>-1.9492022693157196E-4</v>
      </c>
      <c r="M1120" s="24">
        <v>0</v>
      </c>
      <c r="N1120" s="24">
        <v>0</v>
      </c>
      <c r="O1120" s="24">
        <v>-1.9492022693157196E-4</v>
      </c>
      <c r="P1120" s="24">
        <v>0</v>
      </c>
      <c r="Q1120" s="24">
        <v>1.837179297581315E-10</v>
      </c>
      <c r="R1120" s="24">
        <v>-1.837179297581315E-10</v>
      </c>
      <c r="S1120" s="24">
        <v>0</v>
      </c>
      <c r="T1120" s="24">
        <v>0</v>
      </c>
      <c r="U1120" s="24">
        <v>0</v>
      </c>
      <c r="V1120" s="24">
        <v>0</v>
      </c>
      <c r="W1120" s="24">
        <v>0</v>
      </c>
      <c r="X1120" s="24">
        <v>0</v>
      </c>
      <c r="Y1120" s="24">
        <v>0</v>
      </c>
      <c r="Z1120" s="24">
        <v>0</v>
      </c>
      <c r="AA1120" s="24">
        <v>1.3644415885210036E-4</v>
      </c>
      <c r="AB1120" s="24">
        <v>-1.3644415885210042E-4</v>
      </c>
      <c r="AC1120" s="24">
        <v>0</v>
      </c>
      <c r="AD1120" s="24">
        <v>0</v>
      </c>
      <c r="AE1120" s="24">
        <v>-1.3644415885210042E-4</v>
      </c>
      <c r="AF1120" s="24">
        <v>0</v>
      </c>
      <c r="AG1120" s="24">
        <v>1.837179297581315E-10</v>
      </c>
      <c r="AH1120" s="24">
        <v>-1.837179297581315E-10</v>
      </c>
      <c r="AI1120" s="24">
        <v>0</v>
      </c>
      <c r="AJ1120" s="24">
        <v>0</v>
      </c>
      <c r="AK1120" s="24">
        <v>0</v>
      </c>
      <c r="AL1120" s="24">
        <v>0</v>
      </c>
      <c r="AM1120" s="24">
        <v>0</v>
      </c>
      <c r="AN1120" s="24">
        <v>0</v>
      </c>
      <c r="AO1120" s="24">
        <v>0</v>
      </c>
      <c r="AP1120" s="24">
        <v>0</v>
      </c>
      <c r="AQ1120" s="24">
        <v>5.8476068079471599E-5</v>
      </c>
      <c r="AR1120" s="24">
        <v>-5.8476068079471545E-5</v>
      </c>
      <c r="AS1120" s="24">
        <v>0</v>
      </c>
      <c r="AT1120" s="24">
        <v>0</v>
      </c>
      <c r="AU1120" s="24">
        <v>-5.8476068079471545E-5</v>
      </c>
      <c r="AV1120" s="24">
        <v>0</v>
      </c>
      <c r="AW1120" s="24">
        <v>0</v>
      </c>
      <c r="AX1120" s="24">
        <v>0</v>
      </c>
      <c r="AY1120" s="24">
        <v>0</v>
      </c>
      <c r="AZ1120" s="24">
        <v>0</v>
      </c>
      <c r="BA1120" s="24">
        <v>0</v>
      </c>
      <c r="BB1120" s="24">
        <v>-1.837179297581315E-10</v>
      </c>
      <c r="BC1120" s="24">
        <v>0</v>
      </c>
      <c r="BD1120" s="24">
        <v>-1.837179297581315E-10</v>
      </c>
      <c r="BE1120" s="24">
        <v>0</v>
      </c>
      <c r="BF1120" s="24">
        <v>0</v>
      </c>
      <c r="BG1120" s="24">
        <v>0</v>
      </c>
      <c r="BH1120" s="24">
        <v>0</v>
      </c>
      <c r="BI1120" s="24">
        <v>0</v>
      </c>
      <c r="BJ1120" s="24">
        <v>0</v>
      </c>
      <c r="BK1120" s="24">
        <v>0</v>
      </c>
      <c r="BL1120" s="24">
        <v>0</v>
      </c>
    </row>
    <row r="1121" spans="1:64" x14ac:dyDescent="0.25">
      <c r="A1121" t="s">
        <v>5124</v>
      </c>
      <c r="B1121">
        <v>156</v>
      </c>
      <c r="C1121">
        <v>4</v>
      </c>
      <c r="D1121">
        <v>13</v>
      </c>
      <c r="E1121" s="24">
        <v>0</v>
      </c>
      <c r="F1121" s="24">
        <v>0</v>
      </c>
      <c r="G1121" s="24">
        <v>0</v>
      </c>
      <c r="H1121" s="24">
        <v>0</v>
      </c>
      <c r="I1121" s="24">
        <v>0</v>
      </c>
      <c r="J1121" s="24">
        <v>0</v>
      </c>
      <c r="K1121" s="24">
        <v>1.6197934746742249E-4</v>
      </c>
      <c r="L1121" s="24">
        <v>-1.6197934746742249E-4</v>
      </c>
      <c r="M1121" s="24">
        <v>0</v>
      </c>
      <c r="N1121" s="24">
        <v>0</v>
      </c>
      <c r="O1121" s="24">
        <v>-1.6197934746742249E-4</v>
      </c>
      <c r="P1121" s="24">
        <v>0</v>
      </c>
      <c r="Q1121" s="24">
        <v>1.4460965758189559E-10</v>
      </c>
      <c r="R1121" s="24">
        <v>-1.4460965758189559E-10</v>
      </c>
      <c r="S1121" s="24">
        <v>0</v>
      </c>
      <c r="T1121" s="24">
        <v>0</v>
      </c>
      <c r="U1121" s="24">
        <v>0</v>
      </c>
      <c r="V1121" s="24">
        <v>0</v>
      </c>
      <c r="W1121" s="24">
        <v>0</v>
      </c>
      <c r="X1121" s="24">
        <v>0</v>
      </c>
      <c r="Y1121" s="24">
        <v>0</v>
      </c>
      <c r="Z1121" s="24">
        <v>0</v>
      </c>
      <c r="AA1121" s="24">
        <v>1.1338554322719573E-4</v>
      </c>
      <c r="AB1121" s="24">
        <v>-1.1338554322719567E-4</v>
      </c>
      <c r="AC1121" s="24">
        <v>0</v>
      </c>
      <c r="AD1121" s="24">
        <v>0</v>
      </c>
      <c r="AE1121" s="24">
        <v>-1.1338554322719567E-4</v>
      </c>
      <c r="AF1121" s="24">
        <v>0</v>
      </c>
      <c r="AG1121" s="24">
        <v>1.4460965758189559E-10</v>
      </c>
      <c r="AH1121" s="24">
        <v>-1.4460965758189559E-10</v>
      </c>
      <c r="AI1121" s="24">
        <v>0</v>
      </c>
      <c r="AJ1121" s="24">
        <v>0</v>
      </c>
      <c r="AK1121" s="24">
        <v>0</v>
      </c>
      <c r="AL1121" s="24">
        <v>0</v>
      </c>
      <c r="AM1121" s="24">
        <v>0</v>
      </c>
      <c r="AN1121" s="24">
        <v>0</v>
      </c>
      <c r="AO1121" s="24">
        <v>0</v>
      </c>
      <c r="AP1121" s="24">
        <v>0</v>
      </c>
      <c r="AQ1121" s="24">
        <v>4.8593804240226756E-5</v>
      </c>
      <c r="AR1121" s="24">
        <v>-4.8593804240226811E-5</v>
      </c>
      <c r="AS1121" s="24">
        <v>0</v>
      </c>
      <c r="AT1121" s="24">
        <v>0</v>
      </c>
      <c r="AU1121" s="24">
        <v>-4.8593804240226811E-5</v>
      </c>
      <c r="AV1121" s="24">
        <v>0</v>
      </c>
      <c r="AW1121" s="24">
        <v>0</v>
      </c>
      <c r="AX1121" s="24">
        <v>0</v>
      </c>
      <c r="AY1121" s="24">
        <v>0</v>
      </c>
      <c r="AZ1121" s="24">
        <v>0</v>
      </c>
      <c r="BA1121" s="24">
        <v>0</v>
      </c>
      <c r="BB1121" s="24">
        <v>-1.4460965758189559E-10</v>
      </c>
      <c r="BC1121" s="24">
        <v>0</v>
      </c>
      <c r="BD1121" s="24">
        <v>-1.4460965758189559E-10</v>
      </c>
      <c r="BE1121" s="24">
        <v>0</v>
      </c>
      <c r="BF1121" s="24">
        <v>0</v>
      </c>
      <c r="BG1121" s="24">
        <v>0</v>
      </c>
      <c r="BH1121" s="24">
        <v>0</v>
      </c>
      <c r="BI1121" s="24">
        <v>0</v>
      </c>
      <c r="BJ1121" s="24">
        <v>0</v>
      </c>
      <c r="BK1121" s="24">
        <v>0</v>
      </c>
      <c r="BL1121" s="24">
        <v>0</v>
      </c>
    </row>
    <row r="1122" spans="1:64" x14ac:dyDescent="0.25">
      <c r="A1122" t="s">
        <v>5124</v>
      </c>
      <c r="B1122">
        <v>157</v>
      </c>
      <c r="C1122">
        <v>1</v>
      </c>
      <c r="D1122">
        <v>14</v>
      </c>
      <c r="E1122" s="24">
        <v>0</v>
      </c>
      <c r="F1122" s="24">
        <v>0</v>
      </c>
      <c r="G1122" s="24">
        <v>0</v>
      </c>
      <c r="H1122" s="24">
        <v>0</v>
      </c>
      <c r="I1122" s="24">
        <v>0</v>
      </c>
      <c r="J1122" s="24">
        <v>0</v>
      </c>
      <c r="K1122" s="24">
        <v>1.3465434312820435E-4</v>
      </c>
      <c r="L1122" s="24">
        <v>-1.3465434312820435E-4</v>
      </c>
      <c r="M1122" s="24">
        <v>0</v>
      </c>
      <c r="N1122" s="24">
        <v>0</v>
      </c>
      <c r="O1122" s="24">
        <v>-1.3465434312820435E-4</v>
      </c>
      <c r="P1122" s="24">
        <v>0</v>
      </c>
      <c r="Q1122" s="24">
        <v>1.1550582712516189E-10</v>
      </c>
      <c r="R1122" s="24">
        <v>-1.1550582712516189E-10</v>
      </c>
      <c r="S1122" s="24">
        <v>0</v>
      </c>
      <c r="T1122" s="24">
        <v>0</v>
      </c>
      <c r="U1122" s="24">
        <v>0</v>
      </c>
      <c r="V1122" s="24">
        <v>0</v>
      </c>
      <c r="W1122" s="24">
        <v>0</v>
      </c>
      <c r="X1122" s="24">
        <v>0</v>
      </c>
      <c r="Y1122" s="24">
        <v>0</v>
      </c>
      <c r="Z1122" s="24">
        <v>0</v>
      </c>
      <c r="AA1122" s="24">
        <v>9.4258040189743031E-5</v>
      </c>
      <c r="AB1122" s="24">
        <v>-9.4258040189743031E-5</v>
      </c>
      <c r="AC1122" s="24">
        <v>0</v>
      </c>
      <c r="AD1122" s="24">
        <v>0</v>
      </c>
      <c r="AE1122" s="24">
        <v>-9.4258040189743031E-5</v>
      </c>
      <c r="AF1122" s="24">
        <v>0</v>
      </c>
      <c r="AG1122" s="24">
        <v>1.1550582712516189E-10</v>
      </c>
      <c r="AH1122" s="24">
        <v>-1.1550582712516189E-10</v>
      </c>
      <c r="AI1122" s="24">
        <v>0</v>
      </c>
      <c r="AJ1122" s="24">
        <v>0</v>
      </c>
      <c r="AK1122" s="24">
        <v>0</v>
      </c>
      <c r="AL1122" s="24">
        <v>0</v>
      </c>
      <c r="AM1122" s="24">
        <v>0</v>
      </c>
      <c r="AN1122" s="24">
        <v>0</v>
      </c>
      <c r="AO1122" s="24">
        <v>0</v>
      </c>
      <c r="AP1122" s="24">
        <v>0</v>
      </c>
      <c r="AQ1122" s="24">
        <v>4.0396302938461315E-5</v>
      </c>
      <c r="AR1122" s="24">
        <v>-4.0396302938461315E-5</v>
      </c>
      <c r="AS1122" s="24">
        <v>0</v>
      </c>
      <c r="AT1122" s="24">
        <v>0</v>
      </c>
      <c r="AU1122" s="24">
        <v>-4.0396302938461315E-5</v>
      </c>
      <c r="AV1122" s="24">
        <v>0</v>
      </c>
      <c r="AW1122" s="24">
        <v>0</v>
      </c>
      <c r="AX1122" s="24">
        <v>0</v>
      </c>
      <c r="AY1122" s="24">
        <v>0</v>
      </c>
      <c r="AZ1122" s="24">
        <v>0</v>
      </c>
      <c r="BA1122" s="24">
        <v>0</v>
      </c>
      <c r="BB1122" s="24">
        <v>-1.1550582712516189E-10</v>
      </c>
      <c r="BC1122" s="24">
        <v>0</v>
      </c>
      <c r="BD1122" s="24">
        <v>-1.1550582712516189E-10</v>
      </c>
      <c r="BE1122" s="24">
        <v>0</v>
      </c>
      <c r="BF1122" s="24">
        <v>0</v>
      </c>
      <c r="BG1122" s="24">
        <v>0</v>
      </c>
      <c r="BH1122" s="24">
        <v>0</v>
      </c>
      <c r="BI1122" s="24">
        <v>0</v>
      </c>
      <c r="BJ1122" s="24">
        <v>0</v>
      </c>
      <c r="BK1122" s="24">
        <v>0</v>
      </c>
      <c r="BL1122" s="24">
        <v>0</v>
      </c>
    </row>
    <row r="1123" spans="1:64" x14ac:dyDescent="0.25">
      <c r="A1123" t="s">
        <v>5124</v>
      </c>
      <c r="B1123">
        <v>158</v>
      </c>
      <c r="C1123">
        <v>1</v>
      </c>
      <c r="D1123">
        <v>14</v>
      </c>
      <c r="E1123" s="24">
        <v>0</v>
      </c>
      <c r="F1123" s="24">
        <v>0</v>
      </c>
      <c r="G1123" s="24">
        <v>0</v>
      </c>
      <c r="H1123" s="24">
        <v>0</v>
      </c>
      <c r="I1123" s="24">
        <v>0</v>
      </c>
      <c r="J1123" s="24">
        <v>0</v>
      </c>
      <c r="K1123" s="24">
        <v>1.1198222637176514E-4</v>
      </c>
      <c r="L1123" s="24">
        <v>-1.1198222637176514E-4</v>
      </c>
      <c r="M1123" s="24">
        <v>0</v>
      </c>
      <c r="N1123" s="24">
        <v>0</v>
      </c>
      <c r="O1123" s="24">
        <v>-1.1198222637176514E-4</v>
      </c>
      <c r="P1123" s="24">
        <v>0</v>
      </c>
      <c r="Q1123" s="24">
        <v>8.9130480773746967E-11</v>
      </c>
      <c r="R1123" s="24">
        <v>-8.9130480773746967E-11</v>
      </c>
      <c r="S1123" s="24">
        <v>0</v>
      </c>
      <c r="T1123" s="24">
        <v>0</v>
      </c>
      <c r="U1123" s="24">
        <v>0</v>
      </c>
      <c r="V1123" s="24">
        <v>0</v>
      </c>
      <c r="W1123" s="24">
        <v>0</v>
      </c>
      <c r="X1123" s="24">
        <v>0</v>
      </c>
      <c r="Y1123" s="24">
        <v>0</v>
      </c>
      <c r="Z1123" s="24">
        <v>0</v>
      </c>
      <c r="AA1123" s="24">
        <v>7.8387558460235596E-5</v>
      </c>
      <c r="AB1123" s="24">
        <v>-7.8387558460235596E-5</v>
      </c>
      <c r="AC1123" s="24">
        <v>0</v>
      </c>
      <c r="AD1123" s="24">
        <v>0</v>
      </c>
      <c r="AE1123" s="24">
        <v>-7.8387558460235596E-5</v>
      </c>
      <c r="AF1123" s="24">
        <v>0</v>
      </c>
      <c r="AG1123" s="24">
        <v>8.9130480773746967E-11</v>
      </c>
      <c r="AH1123" s="24">
        <v>-8.9130480773746967E-11</v>
      </c>
      <c r="AI1123" s="24">
        <v>0</v>
      </c>
      <c r="AJ1123" s="24">
        <v>0</v>
      </c>
      <c r="AK1123" s="24">
        <v>0</v>
      </c>
      <c r="AL1123" s="24">
        <v>0</v>
      </c>
      <c r="AM1123" s="24">
        <v>0</v>
      </c>
      <c r="AN1123" s="24">
        <v>0</v>
      </c>
      <c r="AO1123" s="24">
        <v>0</v>
      </c>
      <c r="AP1123" s="24">
        <v>0</v>
      </c>
      <c r="AQ1123" s="24">
        <v>3.3594667911529541E-5</v>
      </c>
      <c r="AR1123" s="24">
        <v>-3.3594667911529541E-5</v>
      </c>
      <c r="AS1123" s="24">
        <v>0</v>
      </c>
      <c r="AT1123" s="24">
        <v>0</v>
      </c>
      <c r="AU1123" s="24">
        <v>-3.3594667911529541E-5</v>
      </c>
      <c r="AV1123" s="24">
        <v>0</v>
      </c>
      <c r="AW1123" s="24">
        <v>0</v>
      </c>
      <c r="AX1123" s="24">
        <v>0</v>
      </c>
      <c r="AY1123" s="24">
        <v>0</v>
      </c>
      <c r="AZ1123" s="24">
        <v>0</v>
      </c>
      <c r="BA1123" s="24">
        <v>0</v>
      </c>
      <c r="BB1123" s="24">
        <v>-8.9130480773746967E-11</v>
      </c>
      <c r="BC1123" s="24">
        <v>0</v>
      </c>
      <c r="BD1123" s="24">
        <v>-8.9130480773746967E-11</v>
      </c>
      <c r="BE1123" s="24">
        <v>0</v>
      </c>
      <c r="BF1123" s="24">
        <v>0</v>
      </c>
      <c r="BG1123" s="24">
        <v>0</v>
      </c>
      <c r="BH1123" s="24">
        <v>0</v>
      </c>
      <c r="BI1123" s="24">
        <v>0</v>
      </c>
      <c r="BJ1123" s="24">
        <v>0</v>
      </c>
      <c r="BK1123" s="24">
        <v>0</v>
      </c>
      <c r="BL1123" s="24">
        <v>0</v>
      </c>
    </row>
    <row r="1124" spans="1:64" x14ac:dyDescent="0.25">
      <c r="A1124" t="s">
        <v>5124</v>
      </c>
      <c r="B1124">
        <v>159</v>
      </c>
      <c r="C1124">
        <v>1</v>
      </c>
      <c r="D1124">
        <v>14</v>
      </c>
      <c r="E1124" s="24">
        <v>0</v>
      </c>
      <c r="F1124" s="24">
        <v>0</v>
      </c>
      <c r="G1124" s="24">
        <v>0</v>
      </c>
      <c r="H1124" s="24">
        <v>0</v>
      </c>
      <c r="I1124" s="24">
        <v>0</v>
      </c>
      <c r="J1124" s="24">
        <v>0</v>
      </c>
      <c r="K1124" s="24">
        <v>9.3162059783935547E-5</v>
      </c>
      <c r="L1124" s="24">
        <v>-9.3162059783935547E-5</v>
      </c>
      <c r="M1124" s="24">
        <v>0</v>
      </c>
      <c r="N1124" s="24">
        <v>0</v>
      </c>
      <c r="O1124" s="24">
        <v>-9.3162059783935547E-5</v>
      </c>
      <c r="P1124" s="24">
        <v>0</v>
      </c>
      <c r="Q1124" s="24">
        <v>6.9121597334742546E-11</v>
      </c>
      <c r="R1124" s="24">
        <v>-6.9121597334742546E-11</v>
      </c>
      <c r="S1124" s="24">
        <v>0</v>
      </c>
      <c r="T1124" s="24">
        <v>0</v>
      </c>
      <c r="U1124" s="24">
        <v>0</v>
      </c>
      <c r="V1124" s="24">
        <v>0</v>
      </c>
      <c r="W1124" s="24">
        <v>0</v>
      </c>
      <c r="X1124" s="24">
        <v>0</v>
      </c>
      <c r="Y1124" s="24">
        <v>0</v>
      </c>
      <c r="Z1124" s="24">
        <v>0</v>
      </c>
      <c r="AA1124" s="24">
        <v>6.5213441848754877E-5</v>
      </c>
      <c r="AB1124" s="24">
        <v>-6.5213441848754904E-5</v>
      </c>
      <c r="AC1124" s="24">
        <v>0</v>
      </c>
      <c r="AD1124" s="24">
        <v>0</v>
      </c>
      <c r="AE1124" s="24">
        <v>-6.5213441848754904E-5</v>
      </c>
      <c r="AF1124" s="24">
        <v>0</v>
      </c>
      <c r="AG1124" s="24">
        <v>6.9121597334742546E-11</v>
      </c>
      <c r="AH1124" s="24">
        <v>-6.9121597334742546E-11</v>
      </c>
      <c r="AI1124" s="24">
        <v>0</v>
      </c>
      <c r="AJ1124" s="24">
        <v>0</v>
      </c>
      <c r="AK1124" s="24">
        <v>0</v>
      </c>
      <c r="AL1124" s="24">
        <v>0</v>
      </c>
      <c r="AM1124" s="24">
        <v>0</v>
      </c>
      <c r="AN1124" s="24">
        <v>0</v>
      </c>
      <c r="AO1124" s="24">
        <v>0</v>
      </c>
      <c r="AP1124" s="24">
        <v>0</v>
      </c>
      <c r="AQ1124" s="24">
        <v>2.7948617935180669E-5</v>
      </c>
      <c r="AR1124" s="24">
        <v>-2.7948617935180642E-5</v>
      </c>
      <c r="AS1124" s="24">
        <v>0</v>
      </c>
      <c r="AT1124" s="24">
        <v>0</v>
      </c>
      <c r="AU1124" s="24">
        <v>-2.7948617935180642E-5</v>
      </c>
      <c r="AV1124" s="24">
        <v>0</v>
      </c>
      <c r="AW1124" s="24">
        <v>0</v>
      </c>
      <c r="AX1124" s="24">
        <v>0</v>
      </c>
      <c r="AY1124" s="24">
        <v>0</v>
      </c>
      <c r="AZ1124" s="24">
        <v>0</v>
      </c>
      <c r="BA1124" s="24">
        <v>0</v>
      </c>
      <c r="BB1124" s="24">
        <v>-6.9121597334742546E-11</v>
      </c>
      <c r="BC1124" s="24">
        <v>0</v>
      </c>
      <c r="BD1124" s="24">
        <v>-6.9121597334742546E-11</v>
      </c>
      <c r="BE1124" s="24">
        <v>0</v>
      </c>
      <c r="BF1124" s="24">
        <v>0</v>
      </c>
      <c r="BG1124" s="24">
        <v>0</v>
      </c>
      <c r="BH1124" s="24">
        <v>0</v>
      </c>
      <c r="BI1124" s="24">
        <v>0</v>
      </c>
      <c r="BJ1124" s="24">
        <v>0</v>
      </c>
      <c r="BK1124" s="24">
        <v>0</v>
      </c>
      <c r="BL1124" s="24">
        <v>0</v>
      </c>
    </row>
    <row r="1125" spans="1:64" x14ac:dyDescent="0.25">
      <c r="A1125" t="s">
        <v>5124</v>
      </c>
      <c r="B1125">
        <v>160</v>
      </c>
      <c r="C1125">
        <v>2</v>
      </c>
      <c r="D1125">
        <v>14</v>
      </c>
      <c r="E1125" s="24">
        <v>0</v>
      </c>
      <c r="F1125" s="24">
        <v>0</v>
      </c>
      <c r="G1125" s="24">
        <v>0</v>
      </c>
      <c r="H1125" s="24">
        <v>0</v>
      </c>
      <c r="I1125" s="24">
        <v>0</v>
      </c>
      <c r="J1125" s="24">
        <v>0</v>
      </c>
      <c r="K1125" s="24">
        <v>7.7530741691589355E-5</v>
      </c>
      <c r="L1125" s="24">
        <v>-7.7530741691589355E-5</v>
      </c>
      <c r="M1125" s="24">
        <v>0</v>
      </c>
      <c r="N1125" s="24">
        <v>0</v>
      </c>
      <c r="O1125" s="24">
        <v>-7.7530741691589355E-5</v>
      </c>
      <c r="P1125" s="24">
        <v>0</v>
      </c>
      <c r="Q1125" s="24">
        <v>5.4569682106375694E-11</v>
      </c>
      <c r="R1125" s="24">
        <v>-5.4569682106375694E-11</v>
      </c>
      <c r="S1125" s="24">
        <v>0</v>
      </c>
      <c r="T1125" s="24">
        <v>0</v>
      </c>
      <c r="U1125" s="24">
        <v>0</v>
      </c>
      <c r="V1125" s="24">
        <v>0</v>
      </c>
      <c r="W1125" s="24">
        <v>0</v>
      </c>
      <c r="X1125" s="24">
        <v>0</v>
      </c>
      <c r="Y1125" s="24">
        <v>0</v>
      </c>
      <c r="Z1125" s="24">
        <v>0</v>
      </c>
      <c r="AA1125" s="24">
        <v>5.4271519184112547E-5</v>
      </c>
      <c r="AB1125" s="24">
        <v>-5.4271519184112527E-5</v>
      </c>
      <c r="AC1125" s="24">
        <v>0</v>
      </c>
      <c r="AD1125" s="24">
        <v>0</v>
      </c>
      <c r="AE1125" s="24">
        <v>-5.4271519184112527E-5</v>
      </c>
      <c r="AF1125" s="24">
        <v>0</v>
      </c>
      <c r="AG1125" s="24">
        <v>5.4569682106375694E-11</v>
      </c>
      <c r="AH1125" s="24">
        <v>-5.4569682106375694E-11</v>
      </c>
      <c r="AI1125" s="24">
        <v>0</v>
      </c>
      <c r="AJ1125" s="24">
        <v>0</v>
      </c>
      <c r="AK1125" s="24">
        <v>0</v>
      </c>
      <c r="AL1125" s="24">
        <v>0</v>
      </c>
      <c r="AM1125" s="24">
        <v>0</v>
      </c>
      <c r="AN1125" s="24">
        <v>0</v>
      </c>
      <c r="AO1125" s="24">
        <v>0</v>
      </c>
      <c r="AP1125" s="24">
        <v>0</v>
      </c>
      <c r="AQ1125" s="24">
        <v>2.3259222507476808E-5</v>
      </c>
      <c r="AR1125" s="24">
        <v>-2.3259222507476828E-5</v>
      </c>
      <c r="AS1125" s="24">
        <v>0</v>
      </c>
      <c r="AT1125" s="24">
        <v>0</v>
      </c>
      <c r="AU1125" s="24">
        <v>-2.3259222507476828E-5</v>
      </c>
      <c r="AV1125" s="24">
        <v>0</v>
      </c>
      <c r="AW1125" s="24">
        <v>0</v>
      </c>
      <c r="AX1125" s="24">
        <v>0</v>
      </c>
      <c r="AY1125" s="24">
        <v>0</v>
      </c>
      <c r="AZ1125" s="24">
        <v>0</v>
      </c>
      <c r="BA1125" s="24">
        <v>0</v>
      </c>
      <c r="BB1125" s="24">
        <v>-5.4569682106375694E-11</v>
      </c>
      <c r="BC1125" s="24">
        <v>0</v>
      </c>
      <c r="BD1125" s="24">
        <v>-5.4569682106375694E-11</v>
      </c>
      <c r="BE1125" s="24">
        <v>0</v>
      </c>
      <c r="BF1125" s="24">
        <v>0</v>
      </c>
      <c r="BG1125" s="24">
        <v>0</v>
      </c>
      <c r="BH1125" s="24">
        <v>0</v>
      </c>
      <c r="BI1125" s="24">
        <v>0</v>
      </c>
      <c r="BJ1125" s="24">
        <v>0</v>
      </c>
      <c r="BK1125" s="24">
        <v>0</v>
      </c>
      <c r="BL1125" s="24">
        <v>0</v>
      </c>
    </row>
    <row r="1126" spans="1:64" x14ac:dyDescent="0.25">
      <c r="A1126" t="s">
        <v>5124</v>
      </c>
      <c r="B1126">
        <v>161</v>
      </c>
      <c r="C1126">
        <v>2</v>
      </c>
      <c r="D1126">
        <v>14</v>
      </c>
      <c r="E1126" s="24">
        <v>0</v>
      </c>
      <c r="F1126" s="24">
        <v>0</v>
      </c>
      <c r="G1126" s="24">
        <v>0</v>
      </c>
      <c r="H1126" s="24">
        <v>0</v>
      </c>
      <c r="I1126" s="24">
        <v>0</v>
      </c>
      <c r="J1126" s="24">
        <v>0</v>
      </c>
      <c r="K1126" s="24">
        <v>6.455741822719574E-5</v>
      </c>
      <c r="L1126" s="24">
        <v>-6.455741822719574E-5</v>
      </c>
      <c r="M1126" s="24">
        <v>0</v>
      </c>
      <c r="N1126" s="24">
        <v>0</v>
      </c>
      <c r="O1126" s="24">
        <v>-6.455741822719574E-5</v>
      </c>
      <c r="P1126" s="24">
        <v>0</v>
      </c>
      <c r="Q1126" s="24">
        <v>4.5474735088646412E-11</v>
      </c>
      <c r="R1126" s="24">
        <v>-4.5474735088646412E-11</v>
      </c>
      <c r="S1126" s="24">
        <v>0</v>
      </c>
      <c r="T1126" s="24">
        <v>0</v>
      </c>
      <c r="U1126" s="24">
        <v>0</v>
      </c>
      <c r="V1126" s="24">
        <v>0</v>
      </c>
      <c r="W1126" s="24">
        <v>0</v>
      </c>
      <c r="X1126" s="24">
        <v>0</v>
      </c>
      <c r="Y1126" s="24">
        <v>0</v>
      </c>
      <c r="Z1126" s="24">
        <v>0</v>
      </c>
      <c r="AA1126" s="24">
        <v>4.5190192759037016E-5</v>
      </c>
      <c r="AB1126" s="24">
        <v>-4.5190192759037023E-5</v>
      </c>
      <c r="AC1126" s="24">
        <v>0</v>
      </c>
      <c r="AD1126" s="24">
        <v>0</v>
      </c>
      <c r="AE1126" s="24">
        <v>-4.5190192759037023E-5</v>
      </c>
      <c r="AF1126" s="24">
        <v>0</v>
      </c>
      <c r="AG1126" s="24">
        <v>4.5474735088646412E-11</v>
      </c>
      <c r="AH1126" s="24">
        <v>-4.5474735088646412E-11</v>
      </c>
      <c r="AI1126" s="24">
        <v>0</v>
      </c>
      <c r="AJ1126" s="24">
        <v>0</v>
      </c>
      <c r="AK1126" s="24">
        <v>0</v>
      </c>
      <c r="AL1126" s="24">
        <v>0</v>
      </c>
      <c r="AM1126" s="24">
        <v>0</v>
      </c>
      <c r="AN1126" s="24">
        <v>0</v>
      </c>
      <c r="AO1126" s="24">
        <v>0</v>
      </c>
      <c r="AP1126" s="24">
        <v>0</v>
      </c>
      <c r="AQ1126" s="24">
        <v>1.9367225468158723E-5</v>
      </c>
      <c r="AR1126" s="24">
        <v>-1.9367225468158717E-5</v>
      </c>
      <c r="AS1126" s="24">
        <v>0</v>
      </c>
      <c r="AT1126" s="24">
        <v>0</v>
      </c>
      <c r="AU1126" s="24">
        <v>-1.9367225468158717E-5</v>
      </c>
      <c r="AV1126" s="24">
        <v>0</v>
      </c>
      <c r="AW1126" s="24">
        <v>0</v>
      </c>
      <c r="AX1126" s="24">
        <v>0</v>
      </c>
      <c r="AY1126" s="24">
        <v>0</v>
      </c>
      <c r="AZ1126" s="24">
        <v>0</v>
      </c>
      <c r="BA1126" s="24">
        <v>0</v>
      </c>
      <c r="BB1126" s="24">
        <v>-4.5474735088646412E-11</v>
      </c>
      <c r="BC1126" s="24">
        <v>0</v>
      </c>
      <c r="BD1126" s="24">
        <v>-4.5474735088646412E-11</v>
      </c>
      <c r="BE1126" s="24">
        <v>0</v>
      </c>
      <c r="BF1126" s="24">
        <v>0</v>
      </c>
      <c r="BG1126" s="24">
        <v>0</v>
      </c>
      <c r="BH1126" s="24">
        <v>0</v>
      </c>
      <c r="BI1126" s="24">
        <v>0</v>
      </c>
      <c r="BJ1126" s="24">
        <v>0</v>
      </c>
      <c r="BK1126" s="24">
        <v>0</v>
      </c>
      <c r="BL1126" s="24">
        <v>0</v>
      </c>
    </row>
    <row r="1127" spans="1:64" x14ac:dyDescent="0.25">
      <c r="A1127" t="s">
        <v>5124</v>
      </c>
      <c r="B1127">
        <v>162</v>
      </c>
      <c r="C1127">
        <v>2</v>
      </c>
      <c r="D1127">
        <v>14</v>
      </c>
      <c r="E1127" s="24">
        <v>0</v>
      </c>
      <c r="F1127" s="24">
        <v>0</v>
      </c>
      <c r="G1127" s="24">
        <v>0</v>
      </c>
      <c r="H1127" s="24">
        <v>0</v>
      </c>
      <c r="I1127" s="24">
        <v>0</v>
      </c>
      <c r="J1127" s="24">
        <v>0</v>
      </c>
      <c r="K1127" s="24">
        <v>5.3757801651954651E-5</v>
      </c>
      <c r="L1127" s="24">
        <v>-5.3757801651954651E-5</v>
      </c>
      <c r="M1127" s="24">
        <v>0</v>
      </c>
      <c r="N1127" s="24">
        <v>0</v>
      </c>
      <c r="O1127" s="24">
        <v>-5.3757801651954651E-5</v>
      </c>
      <c r="P1127" s="24">
        <v>0</v>
      </c>
      <c r="Q1127" s="24">
        <v>3.5470293369144201E-11</v>
      </c>
      <c r="R1127" s="24">
        <v>-3.5470293369144201E-11</v>
      </c>
      <c r="S1127" s="24">
        <v>0</v>
      </c>
      <c r="T1127" s="24">
        <v>0</v>
      </c>
      <c r="U1127" s="24">
        <v>0</v>
      </c>
      <c r="V1127" s="24">
        <v>0</v>
      </c>
      <c r="W1127" s="24">
        <v>0</v>
      </c>
      <c r="X1127" s="24">
        <v>0</v>
      </c>
      <c r="Y1127" s="24">
        <v>0</v>
      </c>
      <c r="Z1127" s="24">
        <v>0</v>
      </c>
      <c r="AA1127" s="24">
        <v>3.763046115636825E-5</v>
      </c>
      <c r="AB1127" s="24">
        <v>-3.763046115636825E-5</v>
      </c>
      <c r="AC1127" s="24">
        <v>0</v>
      </c>
      <c r="AD1127" s="24">
        <v>0</v>
      </c>
      <c r="AE1127" s="24">
        <v>-3.763046115636825E-5</v>
      </c>
      <c r="AF1127" s="24">
        <v>0</v>
      </c>
      <c r="AG1127" s="24">
        <v>3.5470293369144201E-11</v>
      </c>
      <c r="AH1127" s="24">
        <v>-3.5470293369144201E-11</v>
      </c>
      <c r="AI1127" s="24">
        <v>0</v>
      </c>
      <c r="AJ1127" s="24">
        <v>0</v>
      </c>
      <c r="AK1127" s="24">
        <v>0</v>
      </c>
      <c r="AL1127" s="24">
        <v>0</v>
      </c>
      <c r="AM1127" s="24">
        <v>0</v>
      </c>
      <c r="AN1127" s="24">
        <v>0</v>
      </c>
      <c r="AO1127" s="24">
        <v>0</v>
      </c>
      <c r="AP1127" s="24">
        <v>0</v>
      </c>
      <c r="AQ1127" s="24">
        <v>1.6127340495586401E-5</v>
      </c>
      <c r="AR1127" s="24">
        <v>-1.6127340495586401E-5</v>
      </c>
      <c r="AS1127" s="24">
        <v>0</v>
      </c>
      <c r="AT1127" s="24">
        <v>0</v>
      </c>
      <c r="AU1127" s="24">
        <v>-1.6127340495586401E-5</v>
      </c>
      <c r="AV1127" s="24">
        <v>0</v>
      </c>
      <c r="AW1127" s="24">
        <v>0</v>
      </c>
      <c r="AX1127" s="24">
        <v>0</v>
      </c>
      <c r="AY1127" s="24">
        <v>0</v>
      </c>
      <c r="AZ1127" s="24">
        <v>0</v>
      </c>
      <c r="BA1127" s="24">
        <v>0</v>
      </c>
      <c r="BB1127" s="24">
        <v>-3.5470293369144201E-11</v>
      </c>
      <c r="BC1127" s="24">
        <v>0</v>
      </c>
      <c r="BD1127" s="24">
        <v>-3.5470293369144201E-11</v>
      </c>
      <c r="BE1127" s="24">
        <v>0</v>
      </c>
      <c r="BF1127" s="24">
        <v>0</v>
      </c>
      <c r="BG1127" s="24">
        <v>0</v>
      </c>
      <c r="BH1127" s="24">
        <v>0</v>
      </c>
      <c r="BI1127" s="24">
        <v>0</v>
      </c>
      <c r="BJ1127" s="24">
        <v>0</v>
      </c>
      <c r="BK1127" s="24">
        <v>0</v>
      </c>
      <c r="BL1127" s="24">
        <v>0</v>
      </c>
    </row>
    <row r="1128" spans="1:64" x14ac:dyDescent="0.25">
      <c r="A1128" t="s">
        <v>5124</v>
      </c>
      <c r="B1128">
        <v>163</v>
      </c>
      <c r="C1128">
        <v>3</v>
      </c>
      <c r="D1128">
        <v>14</v>
      </c>
      <c r="E1128" s="24">
        <v>0</v>
      </c>
      <c r="F1128" s="24">
        <v>0</v>
      </c>
      <c r="G1128" s="24">
        <v>0</v>
      </c>
      <c r="H1128" s="24">
        <v>0</v>
      </c>
      <c r="I1128" s="24">
        <v>0</v>
      </c>
      <c r="J1128" s="24">
        <v>0</v>
      </c>
      <c r="K1128" s="24">
        <v>4.4796615839004517E-5</v>
      </c>
      <c r="L1128" s="24">
        <v>-4.4796615839004517E-5</v>
      </c>
      <c r="M1128" s="24">
        <v>0</v>
      </c>
      <c r="N1128" s="24">
        <v>0</v>
      </c>
      <c r="O1128" s="24">
        <v>-4.4796615839004517E-5</v>
      </c>
      <c r="P1128" s="24">
        <v>0</v>
      </c>
      <c r="Q1128" s="24">
        <v>2.7284841053187847E-11</v>
      </c>
      <c r="R1128" s="24">
        <v>-2.7284841053187847E-11</v>
      </c>
      <c r="S1128" s="24">
        <v>0</v>
      </c>
      <c r="T1128" s="24">
        <v>0</v>
      </c>
      <c r="U1128" s="24">
        <v>0</v>
      </c>
      <c r="V1128" s="24">
        <v>0</v>
      </c>
      <c r="W1128" s="24">
        <v>0</v>
      </c>
      <c r="X1128" s="24">
        <v>0</v>
      </c>
      <c r="Y1128" s="24">
        <v>0</v>
      </c>
      <c r="Z1128" s="24">
        <v>0</v>
      </c>
      <c r="AA1128" s="24">
        <v>3.1357631087303162E-5</v>
      </c>
      <c r="AB1128" s="24">
        <v>-3.1357631087303162E-5</v>
      </c>
      <c r="AC1128" s="24">
        <v>0</v>
      </c>
      <c r="AD1128" s="24">
        <v>0</v>
      </c>
      <c r="AE1128" s="24">
        <v>-3.1357631087303162E-5</v>
      </c>
      <c r="AF1128" s="24">
        <v>0</v>
      </c>
      <c r="AG1128" s="24">
        <v>2.7284841053187847E-11</v>
      </c>
      <c r="AH1128" s="24">
        <v>-2.7284841053187847E-11</v>
      </c>
      <c r="AI1128" s="24">
        <v>0</v>
      </c>
      <c r="AJ1128" s="24">
        <v>0</v>
      </c>
      <c r="AK1128" s="24">
        <v>0</v>
      </c>
      <c r="AL1128" s="24">
        <v>0</v>
      </c>
      <c r="AM1128" s="24">
        <v>0</v>
      </c>
      <c r="AN1128" s="24">
        <v>0</v>
      </c>
      <c r="AO1128" s="24">
        <v>0</v>
      </c>
      <c r="AP1128" s="24">
        <v>0</v>
      </c>
      <c r="AQ1128" s="24">
        <v>1.3438984751701355E-5</v>
      </c>
      <c r="AR1128" s="24">
        <v>-1.3438984751701355E-5</v>
      </c>
      <c r="AS1128" s="24">
        <v>0</v>
      </c>
      <c r="AT1128" s="24">
        <v>0</v>
      </c>
      <c r="AU1128" s="24">
        <v>-1.3438984751701355E-5</v>
      </c>
      <c r="AV1128" s="24">
        <v>0</v>
      </c>
      <c r="AW1128" s="24">
        <v>0</v>
      </c>
      <c r="AX1128" s="24">
        <v>0</v>
      </c>
      <c r="AY1128" s="24">
        <v>0</v>
      </c>
      <c r="AZ1128" s="24">
        <v>0</v>
      </c>
      <c r="BA1128" s="24">
        <v>0</v>
      </c>
      <c r="BB1128" s="24">
        <v>-2.7284841053187847E-11</v>
      </c>
      <c r="BC1128" s="24">
        <v>0</v>
      </c>
      <c r="BD1128" s="24">
        <v>-2.7284841053187847E-11</v>
      </c>
      <c r="BE1128" s="24">
        <v>0</v>
      </c>
      <c r="BF1128" s="24">
        <v>0</v>
      </c>
      <c r="BG1128" s="24">
        <v>0</v>
      </c>
      <c r="BH1128" s="24">
        <v>0</v>
      </c>
      <c r="BI1128" s="24">
        <v>0</v>
      </c>
      <c r="BJ1128" s="24">
        <v>0</v>
      </c>
      <c r="BK1128" s="24">
        <v>0</v>
      </c>
      <c r="BL1128" s="24">
        <v>0</v>
      </c>
    </row>
    <row r="1129" spans="1:64" x14ac:dyDescent="0.25">
      <c r="A1129" t="s">
        <v>5124</v>
      </c>
      <c r="B1129">
        <v>164</v>
      </c>
      <c r="C1129">
        <v>3</v>
      </c>
      <c r="D1129">
        <v>14</v>
      </c>
      <c r="E1129" s="24">
        <v>0</v>
      </c>
      <c r="F1129" s="24">
        <v>0</v>
      </c>
      <c r="G1129" s="24">
        <v>0</v>
      </c>
      <c r="H1129" s="24">
        <v>0</v>
      </c>
      <c r="I1129" s="24">
        <v>0</v>
      </c>
      <c r="J1129" s="24">
        <v>0</v>
      </c>
      <c r="K1129" s="24">
        <v>3.7336722016334534E-5</v>
      </c>
      <c r="L1129" s="24">
        <v>-3.7336722016334534E-5</v>
      </c>
      <c r="M1129" s="24">
        <v>0</v>
      </c>
      <c r="N1129" s="24">
        <v>0</v>
      </c>
      <c r="O1129" s="24">
        <v>-3.7336722016334534E-5</v>
      </c>
      <c r="P1129" s="24">
        <v>0</v>
      </c>
      <c r="Q1129" s="24">
        <v>2.2737367544323206E-11</v>
      </c>
      <c r="R1129" s="24">
        <v>-2.2737367544323206E-11</v>
      </c>
      <c r="S1129" s="24">
        <v>0</v>
      </c>
      <c r="T1129" s="24">
        <v>0</v>
      </c>
      <c r="U1129" s="24">
        <v>0</v>
      </c>
      <c r="V1129" s="24">
        <v>0</v>
      </c>
      <c r="W1129" s="24">
        <v>0</v>
      </c>
      <c r="X1129" s="24">
        <v>0</v>
      </c>
      <c r="Y1129" s="24">
        <v>0</v>
      </c>
      <c r="Z1129" s="24">
        <v>0</v>
      </c>
      <c r="AA1129" s="24">
        <v>2.6135705411434174E-5</v>
      </c>
      <c r="AB1129" s="24">
        <v>-2.6135705411434174E-5</v>
      </c>
      <c r="AC1129" s="24">
        <v>0</v>
      </c>
      <c r="AD1129" s="24">
        <v>0</v>
      </c>
      <c r="AE1129" s="24">
        <v>-2.6135705411434174E-5</v>
      </c>
      <c r="AF1129" s="24">
        <v>0</v>
      </c>
      <c r="AG1129" s="24">
        <v>2.2737367544323206E-11</v>
      </c>
      <c r="AH1129" s="24">
        <v>-2.2737367544323206E-11</v>
      </c>
      <c r="AI1129" s="24">
        <v>0</v>
      </c>
      <c r="AJ1129" s="24">
        <v>0</v>
      </c>
      <c r="AK1129" s="24">
        <v>0</v>
      </c>
      <c r="AL1129" s="24">
        <v>0</v>
      </c>
      <c r="AM1129" s="24">
        <v>0</v>
      </c>
      <c r="AN1129" s="24">
        <v>0</v>
      </c>
      <c r="AO1129" s="24">
        <v>0</v>
      </c>
      <c r="AP1129" s="24">
        <v>0</v>
      </c>
      <c r="AQ1129" s="24">
        <v>1.120101660490036E-5</v>
      </c>
      <c r="AR1129" s="24">
        <v>-1.120101660490036E-5</v>
      </c>
      <c r="AS1129" s="24">
        <v>0</v>
      </c>
      <c r="AT1129" s="24">
        <v>0</v>
      </c>
      <c r="AU1129" s="24">
        <v>-1.120101660490036E-5</v>
      </c>
      <c r="AV1129" s="24">
        <v>0</v>
      </c>
      <c r="AW1129" s="24">
        <v>0</v>
      </c>
      <c r="AX1129" s="24">
        <v>0</v>
      </c>
      <c r="AY1129" s="24">
        <v>0</v>
      </c>
      <c r="AZ1129" s="24">
        <v>0</v>
      </c>
      <c r="BA1129" s="24">
        <v>0</v>
      </c>
      <c r="BB1129" s="24">
        <v>-2.2737367544323206E-11</v>
      </c>
      <c r="BC1129" s="24">
        <v>0</v>
      </c>
      <c r="BD1129" s="24">
        <v>-2.2737367544323206E-11</v>
      </c>
      <c r="BE1129" s="24">
        <v>0</v>
      </c>
      <c r="BF1129" s="24">
        <v>0</v>
      </c>
      <c r="BG1129" s="24">
        <v>0</v>
      </c>
      <c r="BH1129" s="24">
        <v>0</v>
      </c>
      <c r="BI1129" s="24">
        <v>0</v>
      </c>
      <c r="BJ1129" s="24">
        <v>0</v>
      </c>
      <c r="BK1129" s="24">
        <v>0</v>
      </c>
      <c r="BL1129" s="24">
        <v>0</v>
      </c>
    </row>
    <row r="1130" spans="1:64" x14ac:dyDescent="0.25">
      <c r="A1130" t="s">
        <v>5124</v>
      </c>
      <c r="B1130">
        <v>165</v>
      </c>
      <c r="C1130">
        <v>3</v>
      </c>
      <c r="D1130">
        <v>14</v>
      </c>
      <c r="E1130" s="24">
        <v>0</v>
      </c>
      <c r="F1130" s="24">
        <v>0</v>
      </c>
      <c r="G1130" s="24">
        <v>0</v>
      </c>
      <c r="H1130" s="24">
        <v>0</v>
      </c>
      <c r="I1130" s="24">
        <v>0</v>
      </c>
      <c r="J1130" s="24">
        <v>0</v>
      </c>
      <c r="K1130" s="24">
        <v>3.1126663088798523E-5</v>
      </c>
      <c r="L1130" s="24">
        <v>-3.1126663088798523E-5</v>
      </c>
      <c r="M1130" s="24">
        <v>0</v>
      </c>
      <c r="N1130" s="24">
        <v>0</v>
      </c>
      <c r="O1130" s="24">
        <v>-3.1126663088798523E-5</v>
      </c>
      <c r="P1130" s="24">
        <v>0</v>
      </c>
      <c r="Q1130" s="24">
        <v>1.546140993013978E-11</v>
      </c>
      <c r="R1130" s="24">
        <v>-1.546140993013978E-11</v>
      </c>
      <c r="S1130" s="24">
        <v>0</v>
      </c>
      <c r="T1130" s="24">
        <v>0</v>
      </c>
      <c r="U1130" s="24">
        <v>0</v>
      </c>
      <c r="V1130" s="24">
        <v>0</v>
      </c>
      <c r="W1130" s="24">
        <v>0</v>
      </c>
      <c r="X1130" s="24">
        <v>0</v>
      </c>
      <c r="Y1130" s="24">
        <v>0</v>
      </c>
      <c r="Z1130" s="24">
        <v>0</v>
      </c>
      <c r="AA1130" s="24">
        <v>2.1788664162158964E-5</v>
      </c>
      <c r="AB1130" s="24">
        <v>-2.1788664162158961E-5</v>
      </c>
      <c r="AC1130" s="24">
        <v>0</v>
      </c>
      <c r="AD1130" s="24">
        <v>0</v>
      </c>
      <c r="AE1130" s="24">
        <v>-2.1788664162158961E-5</v>
      </c>
      <c r="AF1130" s="24">
        <v>0</v>
      </c>
      <c r="AG1130" s="24">
        <v>1.546140993013978E-11</v>
      </c>
      <c r="AH1130" s="24">
        <v>-1.546140993013978E-11</v>
      </c>
      <c r="AI1130" s="24">
        <v>0</v>
      </c>
      <c r="AJ1130" s="24">
        <v>0</v>
      </c>
      <c r="AK1130" s="24">
        <v>0</v>
      </c>
      <c r="AL1130" s="24">
        <v>0</v>
      </c>
      <c r="AM1130" s="24">
        <v>0</v>
      </c>
      <c r="AN1130" s="24">
        <v>0</v>
      </c>
      <c r="AO1130" s="24">
        <v>0</v>
      </c>
      <c r="AP1130" s="24">
        <v>0</v>
      </c>
      <c r="AQ1130" s="24">
        <v>9.3379989266395589E-6</v>
      </c>
      <c r="AR1130" s="24">
        <v>-9.3379989266395623E-6</v>
      </c>
      <c r="AS1130" s="24">
        <v>0</v>
      </c>
      <c r="AT1130" s="24">
        <v>0</v>
      </c>
      <c r="AU1130" s="24">
        <v>-9.3379989266395623E-6</v>
      </c>
      <c r="AV1130" s="24">
        <v>0</v>
      </c>
      <c r="AW1130" s="24">
        <v>0</v>
      </c>
      <c r="AX1130" s="24">
        <v>0</v>
      </c>
      <c r="AY1130" s="24">
        <v>0</v>
      </c>
      <c r="AZ1130" s="24">
        <v>0</v>
      </c>
      <c r="BA1130" s="24">
        <v>0</v>
      </c>
      <c r="BB1130" s="24">
        <v>-1.546140993013978E-11</v>
      </c>
      <c r="BC1130" s="24">
        <v>0</v>
      </c>
      <c r="BD1130" s="24">
        <v>-1.546140993013978E-11</v>
      </c>
      <c r="BE1130" s="24">
        <v>0</v>
      </c>
      <c r="BF1130" s="24">
        <v>0</v>
      </c>
      <c r="BG1130" s="24">
        <v>0</v>
      </c>
      <c r="BH1130" s="24">
        <v>0</v>
      </c>
      <c r="BI1130" s="24">
        <v>0</v>
      </c>
      <c r="BJ1130" s="24">
        <v>0</v>
      </c>
      <c r="BK1130" s="24">
        <v>0</v>
      </c>
      <c r="BL1130" s="24">
        <v>0</v>
      </c>
    </row>
    <row r="1131" spans="1:64" x14ac:dyDescent="0.25">
      <c r="A1131" t="s">
        <v>5124</v>
      </c>
      <c r="B1131">
        <v>166</v>
      </c>
      <c r="C1131">
        <v>4</v>
      </c>
      <c r="D1131">
        <v>14</v>
      </c>
      <c r="E1131" s="24">
        <v>0</v>
      </c>
      <c r="F1131" s="24">
        <v>0</v>
      </c>
      <c r="G1131" s="24">
        <v>0</v>
      </c>
      <c r="H1131" s="24">
        <v>0</v>
      </c>
      <c r="I1131" s="24">
        <v>0</v>
      </c>
      <c r="J1131" s="24">
        <v>0</v>
      </c>
      <c r="K1131" s="24">
        <v>2.5961548089981079E-5</v>
      </c>
      <c r="L1131" s="24">
        <v>-2.5961548089981079E-5</v>
      </c>
      <c r="M1131" s="24">
        <v>0</v>
      </c>
      <c r="N1131" s="24">
        <v>0</v>
      </c>
      <c r="O1131" s="24">
        <v>-2.5961548089981079E-5</v>
      </c>
      <c r="P1131" s="24">
        <v>0</v>
      </c>
      <c r="Q1131" s="24">
        <v>1.4551915228366852E-11</v>
      </c>
      <c r="R1131" s="24">
        <v>-1.4551915228366852E-11</v>
      </c>
      <c r="S1131" s="24">
        <v>0</v>
      </c>
      <c r="T1131" s="24">
        <v>0</v>
      </c>
      <c r="U1131" s="24">
        <v>0</v>
      </c>
      <c r="V1131" s="24">
        <v>0</v>
      </c>
      <c r="W1131" s="24">
        <v>0</v>
      </c>
      <c r="X1131" s="24">
        <v>0</v>
      </c>
      <c r="Y1131" s="24">
        <v>0</v>
      </c>
      <c r="Z1131" s="24">
        <v>0</v>
      </c>
      <c r="AA1131" s="24">
        <v>1.8173083662986753E-5</v>
      </c>
      <c r="AB1131" s="24">
        <v>-1.8173083662986753E-5</v>
      </c>
      <c r="AC1131" s="24">
        <v>0</v>
      </c>
      <c r="AD1131" s="24">
        <v>0</v>
      </c>
      <c r="AE1131" s="24">
        <v>-1.8173083662986753E-5</v>
      </c>
      <c r="AF1131" s="24">
        <v>0</v>
      </c>
      <c r="AG1131" s="24">
        <v>1.4551915228366852E-11</v>
      </c>
      <c r="AH1131" s="24">
        <v>-1.4551915228366852E-11</v>
      </c>
      <c r="AI1131" s="24">
        <v>0</v>
      </c>
      <c r="AJ1131" s="24">
        <v>0</v>
      </c>
      <c r="AK1131" s="24">
        <v>0</v>
      </c>
      <c r="AL1131" s="24">
        <v>0</v>
      </c>
      <c r="AM1131" s="24">
        <v>0</v>
      </c>
      <c r="AN1131" s="24">
        <v>0</v>
      </c>
      <c r="AO1131" s="24">
        <v>0</v>
      </c>
      <c r="AP1131" s="24">
        <v>0</v>
      </c>
      <c r="AQ1131" s="24">
        <v>7.7884644269943264E-6</v>
      </c>
      <c r="AR1131" s="24">
        <v>-7.7884644269943264E-6</v>
      </c>
      <c r="AS1131" s="24">
        <v>0</v>
      </c>
      <c r="AT1131" s="24">
        <v>0</v>
      </c>
      <c r="AU1131" s="24">
        <v>-7.7884644269943264E-6</v>
      </c>
      <c r="AV1131" s="24">
        <v>0</v>
      </c>
      <c r="AW1131" s="24">
        <v>0</v>
      </c>
      <c r="AX1131" s="24">
        <v>0</v>
      </c>
      <c r="AY1131" s="24">
        <v>0</v>
      </c>
      <c r="AZ1131" s="24">
        <v>0</v>
      </c>
      <c r="BA1131" s="24">
        <v>0</v>
      </c>
      <c r="BB1131" s="24">
        <v>-1.4551915228366852E-11</v>
      </c>
      <c r="BC1131" s="24">
        <v>0</v>
      </c>
      <c r="BD1131" s="24">
        <v>-1.4551915228366852E-11</v>
      </c>
      <c r="BE1131" s="24">
        <v>0</v>
      </c>
      <c r="BF1131" s="24">
        <v>0</v>
      </c>
      <c r="BG1131" s="24">
        <v>0</v>
      </c>
      <c r="BH1131" s="24">
        <v>0</v>
      </c>
      <c r="BI1131" s="24">
        <v>0</v>
      </c>
      <c r="BJ1131" s="24">
        <v>0</v>
      </c>
      <c r="BK1131" s="24">
        <v>0</v>
      </c>
      <c r="BL1131" s="24">
        <v>0</v>
      </c>
    </row>
    <row r="1132" spans="1:64" x14ac:dyDescent="0.25">
      <c r="A1132" t="s">
        <v>5124</v>
      </c>
      <c r="B1132">
        <v>167</v>
      </c>
      <c r="C1132">
        <v>4</v>
      </c>
      <c r="D1132">
        <v>14</v>
      </c>
      <c r="E1132" s="24">
        <v>0</v>
      </c>
      <c r="F1132" s="24">
        <v>0</v>
      </c>
      <c r="G1132" s="24">
        <v>0</v>
      </c>
      <c r="H1132" s="24">
        <v>0</v>
      </c>
      <c r="I1132" s="24">
        <v>0</v>
      </c>
      <c r="J1132" s="24">
        <v>0</v>
      </c>
      <c r="K1132" s="24">
        <v>2.1660700440406799E-5</v>
      </c>
      <c r="L1132" s="24">
        <v>-2.1660700440406799E-5</v>
      </c>
      <c r="M1132" s="24">
        <v>0</v>
      </c>
      <c r="N1132" s="24">
        <v>0</v>
      </c>
      <c r="O1132" s="24">
        <v>-2.1660700440406799E-5</v>
      </c>
      <c r="P1132" s="24">
        <v>0</v>
      </c>
      <c r="Q1132" s="24">
        <v>1.0913936421275139E-11</v>
      </c>
      <c r="R1132" s="24">
        <v>-1.0913936421275139E-11</v>
      </c>
      <c r="S1132" s="24">
        <v>0</v>
      </c>
      <c r="T1132" s="24">
        <v>0</v>
      </c>
      <c r="U1132" s="24">
        <v>0</v>
      </c>
      <c r="V1132" s="24">
        <v>0</v>
      </c>
      <c r="W1132" s="24">
        <v>0</v>
      </c>
      <c r="X1132" s="24">
        <v>0</v>
      </c>
      <c r="Y1132" s="24">
        <v>0</v>
      </c>
      <c r="Z1132" s="24">
        <v>0</v>
      </c>
      <c r="AA1132" s="24">
        <v>1.5162490308284758E-5</v>
      </c>
      <c r="AB1132" s="24">
        <v>-1.5162490308284765E-5</v>
      </c>
      <c r="AC1132" s="24">
        <v>0</v>
      </c>
      <c r="AD1132" s="24">
        <v>0</v>
      </c>
      <c r="AE1132" s="24">
        <v>-1.5162490308284765E-5</v>
      </c>
      <c r="AF1132" s="24">
        <v>0</v>
      </c>
      <c r="AG1132" s="24">
        <v>1.0913936421275139E-11</v>
      </c>
      <c r="AH1132" s="24">
        <v>-1.0913936421275139E-11</v>
      </c>
      <c r="AI1132" s="24">
        <v>0</v>
      </c>
      <c r="AJ1132" s="24">
        <v>0</v>
      </c>
      <c r="AK1132" s="24">
        <v>0</v>
      </c>
      <c r="AL1132" s="24">
        <v>0</v>
      </c>
      <c r="AM1132" s="24">
        <v>0</v>
      </c>
      <c r="AN1132" s="24">
        <v>0</v>
      </c>
      <c r="AO1132" s="24">
        <v>0</v>
      </c>
      <c r="AP1132" s="24">
        <v>0</v>
      </c>
      <c r="AQ1132" s="24">
        <v>6.4982101321220412E-6</v>
      </c>
      <c r="AR1132" s="24">
        <v>-6.4982101321220344E-6</v>
      </c>
      <c r="AS1132" s="24">
        <v>0</v>
      </c>
      <c r="AT1132" s="24">
        <v>0</v>
      </c>
      <c r="AU1132" s="24">
        <v>-6.4982101321220344E-6</v>
      </c>
      <c r="AV1132" s="24">
        <v>0</v>
      </c>
      <c r="AW1132" s="24">
        <v>0</v>
      </c>
      <c r="AX1132" s="24">
        <v>0</v>
      </c>
      <c r="AY1132" s="24">
        <v>0</v>
      </c>
      <c r="AZ1132" s="24">
        <v>0</v>
      </c>
      <c r="BA1132" s="24">
        <v>0</v>
      </c>
      <c r="BB1132" s="24">
        <v>-1.0913936421275139E-11</v>
      </c>
      <c r="BC1132" s="24">
        <v>0</v>
      </c>
      <c r="BD1132" s="24">
        <v>-1.0913936421275139E-11</v>
      </c>
      <c r="BE1132" s="24">
        <v>0</v>
      </c>
      <c r="BF1132" s="24">
        <v>0</v>
      </c>
      <c r="BG1132" s="24">
        <v>0</v>
      </c>
      <c r="BH1132" s="24">
        <v>0</v>
      </c>
      <c r="BI1132" s="24">
        <v>0</v>
      </c>
      <c r="BJ1132" s="24">
        <v>0</v>
      </c>
      <c r="BK1132" s="24">
        <v>0</v>
      </c>
      <c r="BL1132" s="24">
        <v>0</v>
      </c>
    </row>
    <row r="1133" spans="1:64" x14ac:dyDescent="0.25">
      <c r="A1133" t="s">
        <v>5124</v>
      </c>
      <c r="B1133">
        <v>168</v>
      </c>
      <c r="C1133">
        <v>4</v>
      </c>
      <c r="D1133">
        <v>14</v>
      </c>
      <c r="E1133" s="24">
        <v>0</v>
      </c>
      <c r="F1133" s="24">
        <v>0</v>
      </c>
      <c r="G1133" s="24">
        <v>0</v>
      </c>
      <c r="H1133" s="24">
        <v>0</v>
      </c>
      <c r="I1133" s="24">
        <v>0</v>
      </c>
      <c r="J1133" s="24">
        <v>0</v>
      </c>
      <c r="K1133" s="24">
        <v>1.8078833818435669E-5</v>
      </c>
      <c r="L1133" s="24">
        <v>-1.8078833818435669E-5</v>
      </c>
      <c r="M1133" s="24">
        <v>0</v>
      </c>
      <c r="N1133" s="24">
        <v>0</v>
      </c>
      <c r="O1133" s="24">
        <v>-1.8078833818435669E-5</v>
      </c>
      <c r="P1133" s="24">
        <v>0</v>
      </c>
      <c r="Q1133" s="24">
        <v>8.1854523159563541E-12</v>
      </c>
      <c r="R1133" s="24">
        <v>-8.1854523159563541E-12</v>
      </c>
      <c r="S1133" s="24">
        <v>0</v>
      </c>
      <c r="T1133" s="24">
        <v>0</v>
      </c>
      <c r="U1133" s="24">
        <v>0</v>
      </c>
      <c r="V1133" s="24">
        <v>0</v>
      </c>
      <c r="W1133" s="24">
        <v>0</v>
      </c>
      <c r="X1133" s="24">
        <v>0</v>
      </c>
      <c r="Y1133" s="24">
        <v>0</v>
      </c>
      <c r="Z1133" s="24">
        <v>0</v>
      </c>
      <c r="AA1133" s="24">
        <v>1.2655183672904968E-5</v>
      </c>
      <c r="AB1133" s="24">
        <v>-1.2655183672904963E-5</v>
      </c>
      <c r="AC1133" s="24">
        <v>0</v>
      </c>
      <c r="AD1133" s="24">
        <v>0</v>
      </c>
      <c r="AE1133" s="24">
        <v>-1.2655183672904963E-5</v>
      </c>
      <c r="AF1133" s="24">
        <v>0</v>
      </c>
      <c r="AG1133" s="24">
        <v>8.1854523159563541E-12</v>
      </c>
      <c r="AH1133" s="24">
        <v>-8.1854523159563541E-12</v>
      </c>
      <c r="AI1133" s="24">
        <v>0</v>
      </c>
      <c r="AJ1133" s="24">
        <v>0</v>
      </c>
      <c r="AK1133" s="24">
        <v>0</v>
      </c>
      <c r="AL1133" s="24">
        <v>0</v>
      </c>
      <c r="AM1133" s="24">
        <v>0</v>
      </c>
      <c r="AN1133" s="24">
        <v>0</v>
      </c>
      <c r="AO1133" s="24">
        <v>0</v>
      </c>
      <c r="AP1133" s="24">
        <v>0</v>
      </c>
      <c r="AQ1133" s="24">
        <v>5.423650145530701E-6</v>
      </c>
      <c r="AR1133" s="24">
        <v>-5.4236501455307061E-6</v>
      </c>
      <c r="AS1133" s="24">
        <v>0</v>
      </c>
      <c r="AT1133" s="24">
        <v>0</v>
      </c>
      <c r="AU1133" s="24">
        <v>-5.4236501455307061E-6</v>
      </c>
      <c r="AV1133" s="24">
        <v>0</v>
      </c>
      <c r="AW1133" s="24">
        <v>0</v>
      </c>
      <c r="AX1133" s="24">
        <v>0</v>
      </c>
      <c r="AY1133" s="24">
        <v>0</v>
      </c>
      <c r="AZ1133" s="24">
        <v>0</v>
      </c>
      <c r="BA1133" s="24">
        <v>0</v>
      </c>
      <c r="BB1133" s="24">
        <v>-8.1854523159563541E-12</v>
      </c>
      <c r="BC1133" s="24">
        <v>0</v>
      </c>
      <c r="BD1133" s="24">
        <v>-8.1854523159563541E-12</v>
      </c>
      <c r="BE1133" s="24">
        <v>0</v>
      </c>
      <c r="BF1133" s="24">
        <v>0</v>
      </c>
      <c r="BG1133" s="24">
        <v>0</v>
      </c>
      <c r="BH1133" s="24">
        <v>0</v>
      </c>
      <c r="BI1133" s="24">
        <v>0</v>
      </c>
      <c r="BJ1133" s="24">
        <v>0</v>
      </c>
      <c r="BK1133" s="24">
        <v>0</v>
      </c>
      <c r="BL1133" s="24">
        <v>0</v>
      </c>
    </row>
    <row r="1134" spans="1:64" x14ac:dyDescent="0.25">
      <c r="A1134" t="s">
        <v>5124</v>
      </c>
      <c r="B1134">
        <v>169</v>
      </c>
      <c r="C1134">
        <v>1</v>
      </c>
      <c r="D1134">
        <v>15</v>
      </c>
      <c r="E1134" s="24">
        <v>0</v>
      </c>
      <c r="F1134" s="24">
        <v>0</v>
      </c>
      <c r="G1134" s="24">
        <v>0</v>
      </c>
      <c r="H1134" s="24">
        <v>0</v>
      </c>
      <c r="I1134" s="24">
        <v>0</v>
      </c>
      <c r="J1134" s="24">
        <v>0</v>
      </c>
      <c r="K1134" s="24">
        <v>1.5094876289367676E-5</v>
      </c>
      <c r="L1134" s="24">
        <v>-1.5094876289367676E-5</v>
      </c>
      <c r="M1134" s="24">
        <v>0</v>
      </c>
      <c r="N1134" s="24">
        <v>0</v>
      </c>
      <c r="O1134" s="24">
        <v>-1.5094876289367676E-5</v>
      </c>
      <c r="P1134" s="24">
        <v>0</v>
      </c>
      <c r="Q1134" s="24">
        <v>6.3664629124104977E-12</v>
      </c>
      <c r="R1134" s="24">
        <v>-6.3664629124104977E-12</v>
      </c>
      <c r="S1134" s="24">
        <v>0</v>
      </c>
      <c r="T1134" s="24">
        <v>0</v>
      </c>
      <c r="U1134" s="24">
        <v>0</v>
      </c>
      <c r="V1134" s="24">
        <v>0</v>
      </c>
      <c r="W1134" s="24">
        <v>0</v>
      </c>
      <c r="X1134" s="24">
        <v>0</v>
      </c>
      <c r="Y1134" s="24">
        <v>0</v>
      </c>
      <c r="Z1134" s="24">
        <v>0</v>
      </c>
      <c r="AA1134" s="24">
        <v>1.0566413402557372E-5</v>
      </c>
      <c r="AB1134" s="24">
        <v>-1.0566413402557372E-5</v>
      </c>
      <c r="AC1134" s="24">
        <v>0</v>
      </c>
      <c r="AD1134" s="24">
        <v>0</v>
      </c>
      <c r="AE1134" s="24">
        <v>-1.0566413402557372E-5</v>
      </c>
      <c r="AF1134" s="24">
        <v>0</v>
      </c>
      <c r="AG1134" s="24">
        <v>6.3664629124104977E-12</v>
      </c>
      <c r="AH1134" s="24">
        <v>-6.3664629124104977E-12</v>
      </c>
      <c r="AI1134" s="24">
        <v>0</v>
      </c>
      <c r="AJ1134" s="24">
        <v>0</v>
      </c>
      <c r="AK1134" s="24">
        <v>0</v>
      </c>
      <c r="AL1134" s="24">
        <v>0</v>
      </c>
      <c r="AM1134" s="24">
        <v>0</v>
      </c>
      <c r="AN1134" s="24">
        <v>0</v>
      </c>
      <c r="AO1134" s="24">
        <v>0</v>
      </c>
      <c r="AP1134" s="24">
        <v>0</v>
      </c>
      <c r="AQ1134" s="24">
        <v>4.5284628868103041E-6</v>
      </c>
      <c r="AR1134" s="24">
        <v>-4.5284628868103041E-6</v>
      </c>
      <c r="AS1134" s="24">
        <v>0</v>
      </c>
      <c r="AT1134" s="24">
        <v>0</v>
      </c>
      <c r="AU1134" s="24">
        <v>-4.5284628868103041E-6</v>
      </c>
      <c r="AV1134" s="24">
        <v>0</v>
      </c>
      <c r="AW1134" s="24">
        <v>0</v>
      </c>
      <c r="AX1134" s="24">
        <v>0</v>
      </c>
      <c r="AY1134" s="24">
        <v>0</v>
      </c>
      <c r="AZ1134" s="24">
        <v>0</v>
      </c>
      <c r="BA1134" s="24">
        <v>0</v>
      </c>
      <c r="BB1134" s="24">
        <v>-6.3664629124104977E-12</v>
      </c>
      <c r="BC1134" s="24">
        <v>0</v>
      </c>
      <c r="BD1134" s="24">
        <v>-6.3664629124104977E-12</v>
      </c>
      <c r="BE1134" s="24">
        <v>0</v>
      </c>
      <c r="BF1134" s="24">
        <v>0</v>
      </c>
      <c r="BG1134" s="24">
        <v>0</v>
      </c>
      <c r="BH1134" s="24">
        <v>0</v>
      </c>
      <c r="BI1134" s="24">
        <v>0</v>
      </c>
      <c r="BJ1134" s="24">
        <v>0</v>
      </c>
      <c r="BK1134" s="24">
        <v>0</v>
      </c>
      <c r="BL1134" s="24">
        <v>0</v>
      </c>
    </row>
    <row r="1135" spans="1:64" x14ac:dyDescent="0.25">
      <c r="A1135" t="s">
        <v>5124</v>
      </c>
      <c r="B1135">
        <v>170</v>
      </c>
      <c r="C1135">
        <v>1</v>
      </c>
      <c r="D1135">
        <v>15</v>
      </c>
      <c r="E1135" s="24">
        <v>0</v>
      </c>
      <c r="F1135" s="24">
        <v>0</v>
      </c>
      <c r="G1135" s="24">
        <v>0</v>
      </c>
      <c r="H1135" s="24">
        <v>0</v>
      </c>
      <c r="I1135" s="24">
        <v>0</v>
      </c>
      <c r="J1135" s="24">
        <v>0</v>
      </c>
      <c r="K1135" s="24">
        <v>1.2606382369995117E-5</v>
      </c>
      <c r="L1135" s="24">
        <v>-1.2606382369995117E-5</v>
      </c>
      <c r="M1135" s="24">
        <v>0</v>
      </c>
      <c r="N1135" s="24">
        <v>0</v>
      </c>
      <c r="O1135" s="24">
        <v>-1.2606382369995117E-5</v>
      </c>
      <c r="P1135" s="24">
        <v>0</v>
      </c>
      <c r="Q1135" s="24">
        <v>4.5474735088646412E-12</v>
      </c>
      <c r="R1135" s="24">
        <v>-4.5474735088646412E-12</v>
      </c>
      <c r="S1135" s="24">
        <v>0</v>
      </c>
      <c r="T1135" s="24">
        <v>0</v>
      </c>
      <c r="U1135" s="24">
        <v>0</v>
      </c>
      <c r="V1135" s="24">
        <v>0</v>
      </c>
      <c r="W1135" s="24">
        <v>0</v>
      </c>
      <c r="X1135" s="24">
        <v>0</v>
      </c>
      <c r="Y1135" s="24">
        <v>0</v>
      </c>
      <c r="Z1135" s="24">
        <v>0</v>
      </c>
      <c r="AA1135" s="24">
        <v>8.824467658996581E-6</v>
      </c>
      <c r="AB1135" s="24">
        <v>-8.8244676589965861E-6</v>
      </c>
      <c r="AC1135" s="24">
        <v>0</v>
      </c>
      <c r="AD1135" s="24">
        <v>0</v>
      </c>
      <c r="AE1135" s="24">
        <v>-8.8244676589965861E-6</v>
      </c>
      <c r="AF1135" s="24">
        <v>0</v>
      </c>
      <c r="AG1135" s="24">
        <v>4.5474735088646412E-12</v>
      </c>
      <c r="AH1135" s="24">
        <v>-4.5474735088646412E-12</v>
      </c>
      <c r="AI1135" s="24">
        <v>0</v>
      </c>
      <c r="AJ1135" s="24">
        <v>0</v>
      </c>
      <c r="AK1135" s="24">
        <v>0</v>
      </c>
      <c r="AL1135" s="24">
        <v>0</v>
      </c>
      <c r="AM1135" s="24">
        <v>0</v>
      </c>
      <c r="AN1135" s="24">
        <v>0</v>
      </c>
      <c r="AO1135" s="24">
        <v>0</v>
      </c>
      <c r="AP1135" s="24">
        <v>0</v>
      </c>
      <c r="AQ1135" s="24">
        <v>3.7819147109985362E-6</v>
      </c>
      <c r="AR1135" s="24">
        <v>-3.7819147109985311E-6</v>
      </c>
      <c r="AS1135" s="24">
        <v>0</v>
      </c>
      <c r="AT1135" s="24">
        <v>0</v>
      </c>
      <c r="AU1135" s="24">
        <v>-3.7819147109985311E-6</v>
      </c>
      <c r="AV1135" s="24">
        <v>0</v>
      </c>
      <c r="AW1135" s="24">
        <v>0</v>
      </c>
      <c r="AX1135" s="24">
        <v>0</v>
      </c>
      <c r="AY1135" s="24">
        <v>0</v>
      </c>
      <c r="AZ1135" s="24">
        <v>0</v>
      </c>
      <c r="BA1135" s="24">
        <v>0</v>
      </c>
      <c r="BB1135" s="24">
        <v>-4.5474735088646412E-12</v>
      </c>
      <c r="BC1135" s="24">
        <v>0</v>
      </c>
      <c r="BD1135" s="24">
        <v>-4.5474735088646412E-12</v>
      </c>
      <c r="BE1135" s="24">
        <v>0</v>
      </c>
      <c r="BF1135" s="24">
        <v>0</v>
      </c>
      <c r="BG1135" s="24">
        <v>0</v>
      </c>
      <c r="BH1135" s="24">
        <v>0</v>
      </c>
      <c r="BI1135" s="24">
        <v>0</v>
      </c>
      <c r="BJ1135" s="24">
        <v>0</v>
      </c>
      <c r="BK1135" s="24">
        <v>0</v>
      </c>
      <c r="BL1135" s="24">
        <v>0</v>
      </c>
    </row>
    <row r="1136" spans="1:64" x14ac:dyDescent="0.25">
      <c r="A1136" t="s">
        <v>5124</v>
      </c>
      <c r="B1136">
        <v>171</v>
      </c>
      <c r="C1136">
        <v>1</v>
      </c>
      <c r="D1136">
        <v>15</v>
      </c>
      <c r="E1136" s="24">
        <v>0</v>
      </c>
      <c r="F1136" s="24">
        <v>0</v>
      </c>
      <c r="G1136" s="24">
        <v>0</v>
      </c>
      <c r="H1136" s="24">
        <v>0</v>
      </c>
      <c r="I1136" s="24">
        <v>0</v>
      </c>
      <c r="J1136" s="24">
        <v>0</v>
      </c>
      <c r="K1136" s="24">
        <v>1.0536983609199524E-5</v>
      </c>
      <c r="L1136" s="24">
        <v>-1.0536983609199524E-5</v>
      </c>
      <c r="M1136" s="24">
        <v>0</v>
      </c>
      <c r="N1136" s="24">
        <v>0</v>
      </c>
      <c r="O1136" s="24">
        <v>-1.0536983609199524E-5</v>
      </c>
      <c r="P1136" s="24">
        <v>0</v>
      </c>
      <c r="Q1136" s="24">
        <v>6.3664629124104977E-12</v>
      </c>
      <c r="R1136" s="24">
        <v>-6.3664629124104977E-12</v>
      </c>
      <c r="S1136" s="24">
        <v>0</v>
      </c>
      <c r="T1136" s="24">
        <v>0</v>
      </c>
      <c r="U1136" s="24">
        <v>0</v>
      </c>
      <c r="V1136" s="24">
        <v>0</v>
      </c>
      <c r="W1136" s="24">
        <v>0</v>
      </c>
      <c r="X1136" s="24">
        <v>0</v>
      </c>
      <c r="Y1136" s="24">
        <v>0</v>
      </c>
      <c r="Z1136" s="24">
        <v>0</v>
      </c>
      <c r="AA1136" s="24">
        <v>7.3758885264396661E-6</v>
      </c>
      <c r="AB1136" s="24">
        <v>-7.3758885264396627E-6</v>
      </c>
      <c r="AC1136" s="24">
        <v>0</v>
      </c>
      <c r="AD1136" s="24">
        <v>0</v>
      </c>
      <c r="AE1136" s="24">
        <v>-7.3758885264396627E-6</v>
      </c>
      <c r="AF1136" s="24">
        <v>0</v>
      </c>
      <c r="AG1136" s="24">
        <v>6.3664629124104977E-12</v>
      </c>
      <c r="AH1136" s="24">
        <v>-6.3664629124104977E-12</v>
      </c>
      <c r="AI1136" s="24">
        <v>0</v>
      </c>
      <c r="AJ1136" s="24">
        <v>0</v>
      </c>
      <c r="AK1136" s="24">
        <v>0</v>
      </c>
      <c r="AL1136" s="24">
        <v>0</v>
      </c>
      <c r="AM1136" s="24">
        <v>0</v>
      </c>
      <c r="AN1136" s="24">
        <v>0</v>
      </c>
      <c r="AO1136" s="24">
        <v>0</v>
      </c>
      <c r="AP1136" s="24">
        <v>0</v>
      </c>
      <c r="AQ1136" s="24">
        <v>3.1610950827598579E-6</v>
      </c>
      <c r="AR1136" s="24">
        <v>-3.1610950827598612E-6</v>
      </c>
      <c r="AS1136" s="24">
        <v>0</v>
      </c>
      <c r="AT1136" s="24">
        <v>0</v>
      </c>
      <c r="AU1136" s="24">
        <v>-3.1610950827598612E-6</v>
      </c>
      <c r="AV1136" s="24">
        <v>0</v>
      </c>
      <c r="AW1136" s="24">
        <v>0</v>
      </c>
      <c r="AX1136" s="24">
        <v>0</v>
      </c>
      <c r="AY1136" s="24">
        <v>0</v>
      </c>
      <c r="AZ1136" s="24">
        <v>0</v>
      </c>
      <c r="BA1136" s="24">
        <v>0</v>
      </c>
      <c r="BB1136" s="24">
        <v>-6.3664629124104977E-12</v>
      </c>
      <c r="BC1136" s="24">
        <v>0</v>
      </c>
      <c r="BD1136" s="24">
        <v>-6.3664629124104977E-12</v>
      </c>
      <c r="BE1136" s="24">
        <v>0</v>
      </c>
      <c r="BF1136" s="24">
        <v>0</v>
      </c>
      <c r="BG1136" s="24">
        <v>0</v>
      </c>
      <c r="BH1136" s="24">
        <v>0</v>
      </c>
      <c r="BI1136" s="24">
        <v>0</v>
      </c>
      <c r="BJ1136" s="24">
        <v>0</v>
      </c>
      <c r="BK1136" s="24">
        <v>0</v>
      </c>
      <c r="BL1136" s="24">
        <v>0</v>
      </c>
    </row>
    <row r="1137" spans="1:64" x14ac:dyDescent="0.25">
      <c r="A1137" t="s">
        <v>5124</v>
      </c>
      <c r="B1137">
        <v>172</v>
      </c>
      <c r="C1137">
        <v>2</v>
      </c>
      <c r="D1137">
        <v>15</v>
      </c>
      <c r="E1137" s="24">
        <v>0</v>
      </c>
      <c r="F1137" s="24">
        <v>0</v>
      </c>
      <c r="G1137" s="24">
        <v>0</v>
      </c>
      <c r="H1137" s="24">
        <v>0</v>
      </c>
      <c r="I1137" s="24">
        <v>0</v>
      </c>
      <c r="J1137" s="24">
        <v>0</v>
      </c>
      <c r="K1137" s="24">
        <v>8.8028609752655029E-6</v>
      </c>
      <c r="L1137" s="24">
        <v>-8.8028609752655029E-6</v>
      </c>
      <c r="M1137" s="24">
        <v>0</v>
      </c>
      <c r="N1137" s="24">
        <v>0</v>
      </c>
      <c r="O1137" s="24">
        <v>-8.8028609752655029E-6</v>
      </c>
      <c r="P1137" s="24">
        <v>0</v>
      </c>
      <c r="Q1137" s="24">
        <v>3.637978807091713E-12</v>
      </c>
      <c r="R1137" s="24">
        <v>-3.637978807091713E-12</v>
      </c>
      <c r="S1137" s="24">
        <v>0</v>
      </c>
      <c r="T1137" s="24">
        <v>0</v>
      </c>
      <c r="U1137" s="24">
        <v>0</v>
      </c>
      <c r="V1137" s="24">
        <v>0</v>
      </c>
      <c r="W1137" s="24">
        <v>0</v>
      </c>
      <c r="X1137" s="24">
        <v>0</v>
      </c>
      <c r="Y1137" s="24">
        <v>0</v>
      </c>
      <c r="Z1137" s="24">
        <v>0</v>
      </c>
      <c r="AA1137" s="24">
        <v>6.1620026826858517E-6</v>
      </c>
      <c r="AB1137" s="24">
        <v>-6.1620026826858534E-6</v>
      </c>
      <c r="AC1137" s="24">
        <v>0</v>
      </c>
      <c r="AD1137" s="24">
        <v>0</v>
      </c>
      <c r="AE1137" s="24">
        <v>-6.1620026826858534E-6</v>
      </c>
      <c r="AF1137" s="24">
        <v>0</v>
      </c>
      <c r="AG1137" s="24">
        <v>3.637978807091713E-12</v>
      </c>
      <c r="AH1137" s="24">
        <v>-3.637978807091713E-12</v>
      </c>
      <c r="AI1137" s="24">
        <v>0</v>
      </c>
      <c r="AJ1137" s="24">
        <v>0</v>
      </c>
      <c r="AK1137" s="24">
        <v>0</v>
      </c>
      <c r="AL1137" s="24">
        <v>0</v>
      </c>
      <c r="AM1137" s="24">
        <v>0</v>
      </c>
      <c r="AN1137" s="24">
        <v>0</v>
      </c>
      <c r="AO1137" s="24">
        <v>0</v>
      </c>
      <c r="AP1137" s="24">
        <v>0</v>
      </c>
      <c r="AQ1137" s="24">
        <v>2.6408582925796512E-6</v>
      </c>
      <c r="AR1137" s="24">
        <v>-2.6408582925796495E-6</v>
      </c>
      <c r="AS1137" s="24">
        <v>0</v>
      </c>
      <c r="AT1137" s="24">
        <v>0</v>
      </c>
      <c r="AU1137" s="24">
        <v>-2.6408582925796495E-6</v>
      </c>
      <c r="AV1137" s="24">
        <v>0</v>
      </c>
      <c r="AW1137" s="24">
        <v>0</v>
      </c>
      <c r="AX1137" s="24">
        <v>0</v>
      </c>
      <c r="AY1137" s="24">
        <v>0</v>
      </c>
      <c r="AZ1137" s="24">
        <v>0</v>
      </c>
      <c r="BA1137" s="24">
        <v>0</v>
      </c>
      <c r="BB1137" s="24">
        <v>-3.637978807091713E-12</v>
      </c>
      <c r="BC1137" s="24">
        <v>0</v>
      </c>
      <c r="BD1137" s="24">
        <v>-3.637978807091713E-12</v>
      </c>
      <c r="BE1137" s="24">
        <v>0</v>
      </c>
      <c r="BF1137" s="24">
        <v>0</v>
      </c>
      <c r="BG1137" s="24">
        <v>0</v>
      </c>
      <c r="BH1137" s="24">
        <v>0</v>
      </c>
      <c r="BI1137" s="24">
        <v>0</v>
      </c>
      <c r="BJ1137" s="24">
        <v>0</v>
      </c>
      <c r="BK1137" s="24">
        <v>0</v>
      </c>
      <c r="BL1137" s="24">
        <v>0</v>
      </c>
    </row>
    <row r="1138" spans="1:64" x14ac:dyDescent="0.25">
      <c r="A1138" t="s">
        <v>5124</v>
      </c>
      <c r="B1138">
        <v>173</v>
      </c>
      <c r="C1138">
        <v>2</v>
      </c>
      <c r="D1138">
        <v>15</v>
      </c>
      <c r="E1138" s="24">
        <v>0</v>
      </c>
      <c r="F1138" s="24">
        <v>0</v>
      </c>
      <c r="G1138" s="24">
        <v>0</v>
      </c>
      <c r="H1138" s="24">
        <v>0</v>
      </c>
      <c r="I1138" s="24">
        <v>0</v>
      </c>
      <c r="J1138" s="24">
        <v>0</v>
      </c>
      <c r="K1138" s="24">
        <v>7.3574483394622803E-6</v>
      </c>
      <c r="L1138" s="24">
        <v>-7.3574483394622803E-6</v>
      </c>
      <c r="M1138" s="24">
        <v>0</v>
      </c>
      <c r="N1138" s="24">
        <v>0</v>
      </c>
      <c r="O1138" s="24">
        <v>-7.3574483394622803E-6</v>
      </c>
      <c r="P1138" s="24">
        <v>0</v>
      </c>
      <c r="Q1138" s="24">
        <v>3.637978807091713E-12</v>
      </c>
      <c r="R1138" s="24">
        <v>-3.637978807091713E-12</v>
      </c>
      <c r="S1138" s="24">
        <v>0</v>
      </c>
      <c r="T1138" s="24">
        <v>0</v>
      </c>
      <c r="U1138" s="24">
        <v>0</v>
      </c>
      <c r="V1138" s="24">
        <v>0</v>
      </c>
      <c r="W1138" s="24">
        <v>0</v>
      </c>
      <c r="X1138" s="24">
        <v>0</v>
      </c>
      <c r="Y1138" s="24">
        <v>0</v>
      </c>
      <c r="Z1138" s="24">
        <v>0</v>
      </c>
      <c r="AA1138" s="24">
        <v>5.1502138376235962E-6</v>
      </c>
      <c r="AB1138" s="24">
        <v>-5.1502138376235962E-6</v>
      </c>
      <c r="AC1138" s="24">
        <v>0</v>
      </c>
      <c r="AD1138" s="24">
        <v>0</v>
      </c>
      <c r="AE1138" s="24">
        <v>-5.1502138376235962E-6</v>
      </c>
      <c r="AF1138" s="24">
        <v>0</v>
      </c>
      <c r="AG1138" s="24">
        <v>3.637978807091713E-12</v>
      </c>
      <c r="AH1138" s="24">
        <v>-3.637978807091713E-12</v>
      </c>
      <c r="AI1138" s="24">
        <v>0</v>
      </c>
      <c r="AJ1138" s="24">
        <v>0</v>
      </c>
      <c r="AK1138" s="24">
        <v>0</v>
      </c>
      <c r="AL1138" s="24">
        <v>0</v>
      </c>
      <c r="AM1138" s="24">
        <v>0</v>
      </c>
      <c r="AN1138" s="24">
        <v>0</v>
      </c>
      <c r="AO1138" s="24">
        <v>0</v>
      </c>
      <c r="AP1138" s="24">
        <v>0</v>
      </c>
      <c r="AQ1138" s="24">
        <v>2.2072345018386841E-6</v>
      </c>
      <c r="AR1138" s="24">
        <v>-2.2072345018386841E-6</v>
      </c>
      <c r="AS1138" s="24">
        <v>0</v>
      </c>
      <c r="AT1138" s="24">
        <v>0</v>
      </c>
      <c r="AU1138" s="24">
        <v>-2.2072345018386841E-6</v>
      </c>
      <c r="AV1138" s="24">
        <v>0</v>
      </c>
      <c r="AW1138" s="24">
        <v>0</v>
      </c>
      <c r="AX1138" s="24">
        <v>0</v>
      </c>
      <c r="AY1138" s="24">
        <v>0</v>
      </c>
      <c r="AZ1138" s="24">
        <v>0</v>
      </c>
      <c r="BA1138" s="24">
        <v>0</v>
      </c>
      <c r="BB1138" s="24">
        <v>-3.637978807091713E-12</v>
      </c>
      <c r="BC1138" s="24">
        <v>0</v>
      </c>
      <c r="BD1138" s="24">
        <v>-3.637978807091713E-12</v>
      </c>
      <c r="BE1138" s="24">
        <v>0</v>
      </c>
      <c r="BF1138" s="24">
        <v>0</v>
      </c>
      <c r="BG1138" s="24">
        <v>0</v>
      </c>
      <c r="BH1138" s="24">
        <v>0</v>
      </c>
      <c r="BI1138" s="24">
        <v>0</v>
      </c>
      <c r="BJ1138" s="24">
        <v>0</v>
      </c>
      <c r="BK1138" s="24">
        <v>0</v>
      </c>
      <c r="BL1138" s="24">
        <v>0</v>
      </c>
    </row>
    <row r="1139" spans="1:64" x14ac:dyDescent="0.25">
      <c r="A1139" t="s">
        <v>5124</v>
      </c>
      <c r="B1139">
        <v>174</v>
      </c>
      <c r="C1139">
        <v>2</v>
      </c>
      <c r="D1139">
        <v>15</v>
      </c>
      <c r="E1139" s="24">
        <v>0</v>
      </c>
      <c r="F1139" s="24">
        <v>0</v>
      </c>
      <c r="G1139" s="24">
        <v>0</v>
      </c>
      <c r="H1139" s="24">
        <v>0</v>
      </c>
      <c r="I1139" s="24">
        <v>0</v>
      </c>
      <c r="J1139" s="24">
        <v>0</v>
      </c>
      <c r="K1139" s="24">
        <v>6.156042218208313E-6</v>
      </c>
      <c r="L1139" s="24">
        <v>-6.156042218208313E-6</v>
      </c>
      <c r="M1139" s="24">
        <v>0</v>
      </c>
      <c r="N1139" s="24">
        <v>0</v>
      </c>
      <c r="O1139" s="24">
        <v>-6.156042218208313E-6</v>
      </c>
      <c r="P1139" s="24">
        <v>0</v>
      </c>
      <c r="Q1139" s="24">
        <v>1.8189894035458565E-12</v>
      </c>
      <c r="R1139" s="24">
        <v>-1.8189894035458565E-12</v>
      </c>
      <c r="S1139" s="24">
        <v>0</v>
      </c>
      <c r="T1139" s="24">
        <v>0</v>
      </c>
      <c r="U1139" s="24">
        <v>0</v>
      </c>
      <c r="V1139" s="24">
        <v>0</v>
      </c>
      <c r="W1139" s="24">
        <v>0</v>
      </c>
      <c r="X1139" s="24">
        <v>0</v>
      </c>
      <c r="Y1139" s="24">
        <v>0</v>
      </c>
      <c r="Z1139" s="24">
        <v>0</v>
      </c>
      <c r="AA1139" s="24">
        <v>4.3092295527458191E-6</v>
      </c>
      <c r="AB1139" s="24">
        <v>-4.3092295527458191E-6</v>
      </c>
      <c r="AC1139" s="24">
        <v>0</v>
      </c>
      <c r="AD1139" s="24">
        <v>0</v>
      </c>
      <c r="AE1139" s="24">
        <v>-4.3092295527458191E-6</v>
      </c>
      <c r="AF1139" s="24">
        <v>0</v>
      </c>
      <c r="AG1139" s="24">
        <v>1.8189894035458565E-12</v>
      </c>
      <c r="AH1139" s="24">
        <v>-1.8189894035458565E-12</v>
      </c>
      <c r="AI1139" s="24">
        <v>0</v>
      </c>
      <c r="AJ1139" s="24">
        <v>0</v>
      </c>
      <c r="AK1139" s="24">
        <v>0</v>
      </c>
      <c r="AL1139" s="24">
        <v>0</v>
      </c>
      <c r="AM1139" s="24">
        <v>0</v>
      </c>
      <c r="AN1139" s="24">
        <v>0</v>
      </c>
      <c r="AO1139" s="24">
        <v>0</v>
      </c>
      <c r="AP1139" s="24">
        <v>0</v>
      </c>
      <c r="AQ1139" s="24">
        <v>1.8468126654624939E-6</v>
      </c>
      <c r="AR1139" s="24">
        <v>-1.8468126654624939E-6</v>
      </c>
      <c r="AS1139" s="24">
        <v>0</v>
      </c>
      <c r="AT1139" s="24">
        <v>0</v>
      </c>
      <c r="AU1139" s="24">
        <v>-1.8468126654624939E-6</v>
      </c>
      <c r="AV1139" s="24">
        <v>0</v>
      </c>
      <c r="AW1139" s="24">
        <v>0</v>
      </c>
      <c r="AX1139" s="24">
        <v>0</v>
      </c>
      <c r="AY1139" s="24">
        <v>0</v>
      </c>
      <c r="AZ1139" s="24">
        <v>0</v>
      </c>
      <c r="BA1139" s="24">
        <v>0</v>
      </c>
      <c r="BB1139" s="24">
        <v>-1.8189894035458565E-12</v>
      </c>
      <c r="BC1139" s="24">
        <v>0</v>
      </c>
      <c r="BD1139" s="24">
        <v>-1.8189894035458565E-12</v>
      </c>
      <c r="BE1139" s="24">
        <v>0</v>
      </c>
      <c r="BF1139" s="24">
        <v>0</v>
      </c>
      <c r="BG1139" s="24">
        <v>0</v>
      </c>
      <c r="BH1139" s="24">
        <v>0</v>
      </c>
      <c r="BI1139" s="24">
        <v>0</v>
      </c>
      <c r="BJ1139" s="24">
        <v>0</v>
      </c>
      <c r="BK1139" s="24">
        <v>0</v>
      </c>
      <c r="BL1139" s="24">
        <v>0</v>
      </c>
    </row>
    <row r="1140" spans="1:64" x14ac:dyDescent="0.25">
      <c r="A1140" t="s">
        <v>5124</v>
      </c>
      <c r="B1140">
        <v>175</v>
      </c>
      <c r="C1140">
        <v>3</v>
      </c>
      <c r="D1140">
        <v>15</v>
      </c>
      <c r="E1140" s="24">
        <v>0</v>
      </c>
      <c r="F1140" s="24">
        <v>0</v>
      </c>
      <c r="G1140" s="24">
        <v>0</v>
      </c>
      <c r="H1140" s="24">
        <v>0</v>
      </c>
      <c r="I1140" s="24">
        <v>0</v>
      </c>
      <c r="J1140" s="24">
        <v>0</v>
      </c>
      <c r="K1140" s="24">
        <v>5.1464885473251343E-6</v>
      </c>
      <c r="L1140" s="24">
        <v>-5.1464885473251343E-6</v>
      </c>
      <c r="M1140" s="24">
        <v>0</v>
      </c>
      <c r="N1140" s="24">
        <v>0</v>
      </c>
      <c r="O1140" s="24">
        <v>-5.1464885473251343E-6</v>
      </c>
      <c r="P1140" s="24">
        <v>0</v>
      </c>
      <c r="Q1140" s="24">
        <v>1.8189894035458565E-12</v>
      </c>
      <c r="R1140" s="24">
        <v>-1.8189894035458565E-12</v>
      </c>
      <c r="S1140" s="24">
        <v>0</v>
      </c>
      <c r="T1140" s="24">
        <v>0</v>
      </c>
      <c r="U1140" s="24">
        <v>0</v>
      </c>
      <c r="V1140" s="24">
        <v>0</v>
      </c>
      <c r="W1140" s="24">
        <v>0</v>
      </c>
      <c r="X1140" s="24">
        <v>0</v>
      </c>
      <c r="Y1140" s="24">
        <v>0</v>
      </c>
      <c r="Z1140" s="24">
        <v>0</v>
      </c>
      <c r="AA1140" s="24">
        <v>3.6025419831275938E-6</v>
      </c>
      <c r="AB1140" s="24">
        <v>-3.6025419831275913E-6</v>
      </c>
      <c r="AC1140" s="24">
        <v>0</v>
      </c>
      <c r="AD1140" s="24">
        <v>0</v>
      </c>
      <c r="AE1140" s="24">
        <v>-3.6025419831275913E-6</v>
      </c>
      <c r="AF1140" s="24">
        <v>0</v>
      </c>
      <c r="AG1140" s="24">
        <v>1.8189894035458565E-12</v>
      </c>
      <c r="AH1140" s="24">
        <v>-1.8189894035458565E-12</v>
      </c>
      <c r="AI1140" s="24">
        <v>0</v>
      </c>
      <c r="AJ1140" s="24">
        <v>0</v>
      </c>
      <c r="AK1140" s="24">
        <v>0</v>
      </c>
      <c r="AL1140" s="24">
        <v>0</v>
      </c>
      <c r="AM1140" s="24">
        <v>0</v>
      </c>
      <c r="AN1140" s="24">
        <v>0</v>
      </c>
      <c r="AO1140" s="24">
        <v>0</v>
      </c>
      <c r="AP1140" s="24">
        <v>0</v>
      </c>
      <c r="AQ1140" s="24">
        <v>1.5439465641975405E-6</v>
      </c>
      <c r="AR1140" s="24">
        <v>-1.543946564197543E-6</v>
      </c>
      <c r="AS1140" s="24">
        <v>0</v>
      </c>
      <c r="AT1140" s="24">
        <v>0</v>
      </c>
      <c r="AU1140" s="24">
        <v>-1.543946564197543E-6</v>
      </c>
      <c r="AV1140" s="24">
        <v>0</v>
      </c>
      <c r="AW1140" s="24">
        <v>0</v>
      </c>
      <c r="AX1140" s="24">
        <v>0</v>
      </c>
      <c r="AY1140" s="24">
        <v>0</v>
      </c>
      <c r="AZ1140" s="24">
        <v>0</v>
      </c>
      <c r="BA1140" s="24">
        <v>0</v>
      </c>
      <c r="BB1140" s="24">
        <v>-1.8189894035458565E-12</v>
      </c>
      <c r="BC1140" s="24">
        <v>0</v>
      </c>
      <c r="BD1140" s="24">
        <v>-1.8189894035458565E-12</v>
      </c>
      <c r="BE1140" s="24">
        <v>0</v>
      </c>
      <c r="BF1140" s="24">
        <v>0</v>
      </c>
      <c r="BG1140" s="24">
        <v>0</v>
      </c>
      <c r="BH1140" s="24">
        <v>0</v>
      </c>
      <c r="BI1140" s="24">
        <v>0</v>
      </c>
      <c r="BJ1140" s="24">
        <v>0</v>
      </c>
      <c r="BK1140" s="24">
        <v>0</v>
      </c>
      <c r="BL1140" s="24">
        <v>0</v>
      </c>
    </row>
    <row r="1141" spans="1:64" x14ac:dyDescent="0.25">
      <c r="A1141" t="s">
        <v>5124</v>
      </c>
      <c r="B1141">
        <v>176</v>
      </c>
      <c r="C1141">
        <v>3</v>
      </c>
      <c r="D1141">
        <v>15</v>
      </c>
      <c r="E1141" s="24">
        <v>0</v>
      </c>
      <c r="F1141" s="24">
        <v>0</v>
      </c>
      <c r="G1141" s="24">
        <v>0</v>
      </c>
      <c r="H1141" s="24">
        <v>0</v>
      </c>
      <c r="I1141" s="24">
        <v>0</v>
      </c>
      <c r="J1141" s="24">
        <v>0</v>
      </c>
      <c r="K1141" s="24">
        <v>4.3101608753204346E-6</v>
      </c>
      <c r="L1141" s="24">
        <v>-4.3101608753204346E-6</v>
      </c>
      <c r="M1141" s="24">
        <v>0</v>
      </c>
      <c r="N1141" s="24">
        <v>0</v>
      </c>
      <c r="O1141" s="24">
        <v>-4.3101608753204346E-6</v>
      </c>
      <c r="P1141" s="24">
        <v>0</v>
      </c>
      <c r="Q1141" s="24">
        <v>1.8189894035458565E-12</v>
      </c>
      <c r="R1141" s="24">
        <v>-1.8189894035458565E-12</v>
      </c>
      <c r="S1141" s="24">
        <v>0</v>
      </c>
      <c r="T1141" s="24">
        <v>0</v>
      </c>
      <c r="U1141" s="24">
        <v>0</v>
      </c>
      <c r="V1141" s="24">
        <v>0</v>
      </c>
      <c r="W1141" s="24">
        <v>0</v>
      </c>
      <c r="X1141" s="24">
        <v>0</v>
      </c>
      <c r="Y1141" s="24">
        <v>0</v>
      </c>
      <c r="Z1141" s="24">
        <v>0</v>
      </c>
      <c r="AA1141" s="24">
        <v>3.0171126127243041E-6</v>
      </c>
      <c r="AB1141" s="24">
        <v>-3.0171126127243062E-6</v>
      </c>
      <c r="AC1141" s="24">
        <v>0</v>
      </c>
      <c r="AD1141" s="24">
        <v>0</v>
      </c>
      <c r="AE1141" s="24">
        <v>-3.0171126127243062E-6</v>
      </c>
      <c r="AF1141" s="24">
        <v>0</v>
      </c>
      <c r="AG1141" s="24">
        <v>1.8189894035458565E-12</v>
      </c>
      <c r="AH1141" s="24">
        <v>-1.8189894035458565E-12</v>
      </c>
      <c r="AI1141" s="24">
        <v>0</v>
      </c>
      <c r="AJ1141" s="24">
        <v>0</v>
      </c>
      <c r="AK1141" s="24">
        <v>0</v>
      </c>
      <c r="AL1141" s="24">
        <v>0</v>
      </c>
      <c r="AM1141" s="24">
        <v>0</v>
      </c>
      <c r="AN1141" s="24">
        <v>0</v>
      </c>
      <c r="AO1141" s="24">
        <v>0</v>
      </c>
      <c r="AP1141" s="24">
        <v>0</v>
      </c>
      <c r="AQ1141" s="24">
        <v>1.2930482625961305E-6</v>
      </c>
      <c r="AR1141" s="24">
        <v>-1.2930482625961283E-6</v>
      </c>
      <c r="AS1141" s="24">
        <v>0</v>
      </c>
      <c r="AT1141" s="24">
        <v>0</v>
      </c>
      <c r="AU1141" s="24">
        <v>-1.2930482625961283E-6</v>
      </c>
      <c r="AV1141" s="24">
        <v>0</v>
      </c>
      <c r="AW1141" s="24">
        <v>0</v>
      </c>
      <c r="AX1141" s="24">
        <v>0</v>
      </c>
      <c r="AY1141" s="24">
        <v>0</v>
      </c>
      <c r="AZ1141" s="24">
        <v>0</v>
      </c>
      <c r="BA1141" s="24">
        <v>0</v>
      </c>
      <c r="BB1141" s="24">
        <v>-1.8189894035458565E-12</v>
      </c>
      <c r="BC1141" s="24">
        <v>0</v>
      </c>
      <c r="BD1141" s="24">
        <v>-1.8189894035458565E-12</v>
      </c>
      <c r="BE1141" s="24">
        <v>0</v>
      </c>
      <c r="BF1141" s="24">
        <v>0</v>
      </c>
      <c r="BG1141" s="24">
        <v>0</v>
      </c>
      <c r="BH1141" s="24">
        <v>0</v>
      </c>
      <c r="BI1141" s="24">
        <v>0</v>
      </c>
      <c r="BJ1141" s="24">
        <v>0</v>
      </c>
      <c r="BK1141" s="24">
        <v>0</v>
      </c>
      <c r="BL1141" s="24">
        <v>0</v>
      </c>
    </row>
    <row r="1142" spans="1:64" x14ac:dyDescent="0.25">
      <c r="A1142" t="s">
        <v>5124</v>
      </c>
      <c r="B1142">
        <v>177</v>
      </c>
      <c r="C1142">
        <v>3</v>
      </c>
      <c r="D1142">
        <v>15</v>
      </c>
      <c r="E1142" s="24">
        <v>0</v>
      </c>
      <c r="F1142" s="24">
        <v>0</v>
      </c>
      <c r="G1142" s="24">
        <v>0</v>
      </c>
      <c r="H1142" s="24">
        <v>0</v>
      </c>
      <c r="I1142" s="24">
        <v>0</v>
      </c>
      <c r="J1142" s="24">
        <v>0</v>
      </c>
      <c r="K1142" s="24">
        <v>3.6042183637619019E-6</v>
      </c>
      <c r="L1142" s="24">
        <v>-3.6042183637619019E-6</v>
      </c>
      <c r="M1142" s="24">
        <v>0</v>
      </c>
      <c r="N1142" s="24">
        <v>0</v>
      </c>
      <c r="O1142" s="24">
        <v>-3.6042183637619019E-6</v>
      </c>
      <c r="P1142" s="24">
        <v>0</v>
      </c>
      <c r="Q1142" s="24">
        <v>0</v>
      </c>
      <c r="R1142" s="24">
        <v>0</v>
      </c>
      <c r="S1142" s="24">
        <v>0</v>
      </c>
      <c r="T1142" s="24">
        <v>0</v>
      </c>
      <c r="U1142" s="24">
        <v>0</v>
      </c>
      <c r="V1142" s="24">
        <v>0</v>
      </c>
      <c r="W1142" s="24">
        <v>0</v>
      </c>
      <c r="X1142" s="24">
        <v>0</v>
      </c>
      <c r="Y1142" s="24">
        <v>0</v>
      </c>
      <c r="Z1142" s="24">
        <v>0</v>
      </c>
      <c r="AA1142" s="24">
        <v>2.5229528546333313E-6</v>
      </c>
      <c r="AB1142" s="24">
        <v>-2.5229528546333296E-6</v>
      </c>
      <c r="AC1142" s="24">
        <v>0</v>
      </c>
      <c r="AD1142" s="24">
        <v>0</v>
      </c>
      <c r="AE1142" s="24">
        <v>-2.5229528546333296E-6</v>
      </c>
      <c r="AF1142" s="24">
        <v>0</v>
      </c>
      <c r="AG1142" s="24">
        <v>0</v>
      </c>
      <c r="AH1142" s="24">
        <v>0</v>
      </c>
      <c r="AI1142" s="24">
        <v>0</v>
      </c>
      <c r="AJ1142" s="24">
        <v>0</v>
      </c>
      <c r="AK1142" s="24">
        <v>0</v>
      </c>
      <c r="AL1142" s="24">
        <v>0</v>
      </c>
      <c r="AM1142" s="24">
        <v>0</v>
      </c>
      <c r="AN1142" s="24">
        <v>0</v>
      </c>
      <c r="AO1142" s="24">
        <v>0</v>
      </c>
      <c r="AP1142" s="24">
        <v>0</v>
      </c>
      <c r="AQ1142" s="24">
        <v>1.0812655091285706E-6</v>
      </c>
      <c r="AR1142" s="24">
        <v>-1.0812655091285723E-6</v>
      </c>
      <c r="AS1142" s="24">
        <v>0</v>
      </c>
      <c r="AT1142" s="24">
        <v>0</v>
      </c>
      <c r="AU1142" s="24">
        <v>-1.0812655091285723E-6</v>
      </c>
      <c r="AV1142" s="24">
        <v>0</v>
      </c>
      <c r="AW1142" s="24">
        <v>0</v>
      </c>
      <c r="AX1142" s="24">
        <v>0</v>
      </c>
      <c r="AY1142" s="24">
        <v>0</v>
      </c>
      <c r="AZ1142" s="24">
        <v>0</v>
      </c>
      <c r="BA1142" s="24">
        <v>0</v>
      </c>
      <c r="BB1142" s="24">
        <v>0</v>
      </c>
      <c r="BC1142" s="24">
        <v>0</v>
      </c>
      <c r="BD1142" s="24">
        <v>0</v>
      </c>
      <c r="BE1142" s="24">
        <v>0</v>
      </c>
      <c r="BF1142" s="24">
        <v>0</v>
      </c>
      <c r="BG1142" s="24">
        <v>0</v>
      </c>
      <c r="BH1142" s="24">
        <v>0</v>
      </c>
      <c r="BI1142" s="24">
        <v>0</v>
      </c>
      <c r="BJ1142" s="24">
        <v>0</v>
      </c>
      <c r="BK1142" s="24">
        <v>0</v>
      </c>
      <c r="BL1142" s="24">
        <v>0</v>
      </c>
    </row>
    <row r="1143" spans="1:64" x14ac:dyDescent="0.25">
      <c r="A1143" t="s">
        <v>5124</v>
      </c>
      <c r="B1143">
        <v>178</v>
      </c>
      <c r="C1143">
        <v>4</v>
      </c>
      <c r="D1143">
        <v>15</v>
      </c>
      <c r="E1143" s="24">
        <v>0</v>
      </c>
      <c r="F1143" s="24">
        <v>0</v>
      </c>
      <c r="G1143" s="24">
        <v>0</v>
      </c>
      <c r="H1143" s="24">
        <v>0</v>
      </c>
      <c r="I1143" s="24">
        <v>0</v>
      </c>
      <c r="J1143" s="24">
        <v>0</v>
      </c>
      <c r="K1143" s="24">
        <v>3.0174851417541504E-6</v>
      </c>
      <c r="L1143" s="24">
        <v>-3.0174851417541504E-6</v>
      </c>
      <c r="M1143" s="24">
        <v>0</v>
      </c>
      <c r="N1143" s="24">
        <v>0</v>
      </c>
      <c r="O1143" s="24">
        <v>-3.0174851417541504E-6</v>
      </c>
      <c r="P1143" s="24">
        <v>0</v>
      </c>
      <c r="Q1143" s="24">
        <v>9.0949470177292824E-13</v>
      </c>
      <c r="R1143" s="24">
        <v>-9.0949470177292824E-13</v>
      </c>
      <c r="S1143" s="24">
        <v>0</v>
      </c>
      <c r="T1143" s="24">
        <v>0</v>
      </c>
      <c r="U1143" s="24">
        <v>0</v>
      </c>
      <c r="V1143" s="24">
        <v>0</v>
      </c>
      <c r="W1143" s="24">
        <v>0</v>
      </c>
      <c r="X1143" s="24">
        <v>0</v>
      </c>
      <c r="Y1143" s="24">
        <v>0</v>
      </c>
      <c r="Z1143" s="24">
        <v>0</v>
      </c>
      <c r="AA1143" s="24">
        <v>2.1122395992279053E-6</v>
      </c>
      <c r="AB1143" s="24">
        <v>-2.1122395992279053E-6</v>
      </c>
      <c r="AC1143" s="24">
        <v>0</v>
      </c>
      <c r="AD1143" s="24">
        <v>0</v>
      </c>
      <c r="AE1143" s="24">
        <v>-2.1122395992279053E-6</v>
      </c>
      <c r="AF1143" s="24">
        <v>0</v>
      </c>
      <c r="AG1143" s="24">
        <v>9.0949470177292824E-13</v>
      </c>
      <c r="AH1143" s="24">
        <v>-9.0949470177292824E-13</v>
      </c>
      <c r="AI1143" s="24">
        <v>0</v>
      </c>
      <c r="AJ1143" s="24">
        <v>0</v>
      </c>
      <c r="AK1143" s="24">
        <v>0</v>
      </c>
      <c r="AL1143" s="24">
        <v>0</v>
      </c>
      <c r="AM1143" s="24">
        <v>0</v>
      </c>
      <c r="AN1143" s="24">
        <v>0</v>
      </c>
      <c r="AO1143" s="24">
        <v>0</v>
      </c>
      <c r="AP1143" s="24">
        <v>0</v>
      </c>
      <c r="AQ1143" s="24">
        <v>9.0524554252624512E-7</v>
      </c>
      <c r="AR1143" s="24">
        <v>-9.0524554252624512E-7</v>
      </c>
      <c r="AS1143" s="24">
        <v>0</v>
      </c>
      <c r="AT1143" s="24">
        <v>0</v>
      </c>
      <c r="AU1143" s="24">
        <v>-9.0524554252624512E-7</v>
      </c>
      <c r="AV1143" s="24">
        <v>0</v>
      </c>
      <c r="AW1143" s="24">
        <v>0</v>
      </c>
      <c r="AX1143" s="24">
        <v>0</v>
      </c>
      <c r="AY1143" s="24">
        <v>0</v>
      </c>
      <c r="AZ1143" s="24">
        <v>0</v>
      </c>
      <c r="BA1143" s="24">
        <v>0</v>
      </c>
      <c r="BB1143" s="24">
        <v>-9.0949470177292824E-13</v>
      </c>
      <c r="BC1143" s="24">
        <v>0</v>
      </c>
      <c r="BD1143" s="24">
        <v>-9.0949470177292824E-13</v>
      </c>
      <c r="BE1143" s="24">
        <v>0</v>
      </c>
      <c r="BF1143" s="24">
        <v>0</v>
      </c>
      <c r="BG1143" s="24">
        <v>0</v>
      </c>
      <c r="BH1143" s="24">
        <v>0</v>
      </c>
      <c r="BI1143" s="24">
        <v>0</v>
      </c>
      <c r="BJ1143" s="24">
        <v>0</v>
      </c>
      <c r="BK1143" s="24">
        <v>0</v>
      </c>
      <c r="BL1143" s="24">
        <v>0</v>
      </c>
    </row>
    <row r="1144" spans="1:64" x14ac:dyDescent="0.25">
      <c r="A1144" t="s">
        <v>5124</v>
      </c>
      <c r="B1144">
        <v>179</v>
      </c>
      <c r="C1144">
        <v>4</v>
      </c>
      <c r="D1144">
        <v>15</v>
      </c>
      <c r="E1144" s="24">
        <v>0</v>
      </c>
      <c r="F1144" s="24">
        <v>0</v>
      </c>
      <c r="G1144" s="24">
        <v>0</v>
      </c>
      <c r="H1144" s="24">
        <v>0</v>
      </c>
      <c r="I1144" s="24">
        <v>0</v>
      </c>
      <c r="J1144" s="24">
        <v>0</v>
      </c>
      <c r="K1144" s="24">
        <v>2.5331974029541016E-6</v>
      </c>
      <c r="L1144" s="24">
        <v>-2.5331974029541016E-6</v>
      </c>
      <c r="M1144" s="24">
        <v>0</v>
      </c>
      <c r="N1144" s="24">
        <v>0</v>
      </c>
      <c r="O1144" s="24">
        <v>-2.5331974029541016E-6</v>
      </c>
      <c r="P1144" s="24">
        <v>0</v>
      </c>
      <c r="Q1144" s="24">
        <v>0</v>
      </c>
      <c r="R1144" s="24">
        <v>0</v>
      </c>
      <c r="S1144" s="24">
        <v>0</v>
      </c>
      <c r="T1144" s="24">
        <v>0</v>
      </c>
      <c r="U1144" s="24">
        <v>0</v>
      </c>
      <c r="V1144" s="24">
        <v>0</v>
      </c>
      <c r="W1144" s="24">
        <v>0</v>
      </c>
      <c r="X1144" s="24">
        <v>0</v>
      </c>
      <c r="Y1144" s="24">
        <v>0</v>
      </c>
      <c r="Z1144" s="24">
        <v>0</v>
      </c>
      <c r="AA1144" s="24">
        <v>1.7732381820678709E-6</v>
      </c>
      <c r="AB1144" s="24">
        <v>-1.7732381820678711E-6</v>
      </c>
      <c r="AC1144" s="24">
        <v>0</v>
      </c>
      <c r="AD1144" s="24">
        <v>0</v>
      </c>
      <c r="AE1144" s="24">
        <v>-1.7732381820678711E-6</v>
      </c>
      <c r="AF1144" s="24">
        <v>0</v>
      </c>
      <c r="AG1144" s="24">
        <v>0</v>
      </c>
      <c r="AH1144" s="24">
        <v>0</v>
      </c>
      <c r="AI1144" s="24">
        <v>0</v>
      </c>
      <c r="AJ1144" s="24">
        <v>0</v>
      </c>
      <c r="AK1144" s="24">
        <v>0</v>
      </c>
      <c r="AL1144" s="24">
        <v>0</v>
      </c>
      <c r="AM1144" s="24">
        <v>0</v>
      </c>
      <c r="AN1144" s="24">
        <v>0</v>
      </c>
      <c r="AO1144" s="24">
        <v>0</v>
      </c>
      <c r="AP1144" s="24">
        <v>0</v>
      </c>
      <c r="AQ1144" s="24">
        <v>7.5995922088623068E-7</v>
      </c>
      <c r="AR1144" s="24">
        <v>-7.5995922088623047E-7</v>
      </c>
      <c r="AS1144" s="24">
        <v>0</v>
      </c>
      <c r="AT1144" s="24">
        <v>0</v>
      </c>
      <c r="AU1144" s="24">
        <v>-7.5995922088623047E-7</v>
      </c>
      <c r="AV1144" s="24">
        <v>0</v>
      </c>
      <c r="AW1144" s="24">
        <v>0</v>
      </c>
      <c r="AX1144" s="24">
        <v>0</v>
      </c>
      <c r="AY1144" s="24">
        <v>0</v>
      </c>
      <c r="AZ1144" s="24">
        <v>0</v>
      </c>
      <c r="BA1144" s="24">
        <v>0</v>
      </c>
      <c r="BB1144" s="24">
        <v>0</v>
      </c>
      <c r="BC1144" s="24">
        <v>0</v>
      </c>
      <c r="BD1144" s="24">
        <v>0</v>
      </c>
      <c r="BE1144" s="24">
        <v>0</v>
      </c>
      <c r="BF1144" s="24">
        <v>0</v>
      </c>
      <c r="BG1144" s="24">
        <v>0</v>
      </c>
      <c r="BH1144" s="24">
        <v>0</v>
      </c>
      <c r="BI1144" s="24">
        <v>0</v>
      </c>
      <c r="BJ1144" s="24">
        <v>0</v>
      </c>
      <c r="BK1144" s="24">
        <v>0</v>
      </c>
      <c r="BL1144" s="24">
        <v>0</v>
      </c>
    </row>
    <row r="1145" spans="1:64" x14ac:dyDescent="0.25">
      <c r="A1145" t="s">
        <v>5124</v>
      </c>
      <c r="B1145">
        <v>180</v>
      </c>
      <c r="C1145">
        <v>4</v>
      </c>
      <c r="D1145">
        <v>15</v>
      </c>
      <c r="E1145" s="24">
        <v>0</v>
      </c>
      <c r="F1145" s="24">
        <v>0</v>
      </c>
      <c r="G1145" s="24">
        <v>0</v>
      </c>
      <c r="H1145" s="24">
        <v>0</v>
      </c>
      <c r="I1145" s="24">
        <v>0</v>
      </c>
      <c r="J1145" s="24">
        <v>0</v>
      </c>
      <c r="K1145" s="24">
        <v>2.1178275346755981E-6</v>
      </c>
      <c r="L1145" s="24">
        <v>-2.1178275346755981E-6</v>
      </c>
      <c r="M1145" s="24">
        <v>0</v>
      </c>
      <c r="N1145" s="24">
        <v>0</v>
      </c>
      <c r="O1145" s="24">
        <v>-2.1178275346755981E-6</v>
      </c>
      <c r="P1145" s="24">
        <v>0</v>
      </c>
      <c r="Q1145" s="24">
        <v>9.0949470177292824E-13</v>
      </c>
      <c r="R1145" s="24">
        <v>-9.0949470177292824E-13</v>
      </c>
      <c r="S1145" s="24">
        <v>0</v>
      </c>
      <c r="T1145" s="24">
        <v>0</v>
      </c>
      <c r="U1145" s="24">
        <v>0</v>
      </c>
      <c r="V1145" s="24">
        <v>0</v>
      </c>
      <c r="W1145" s="24">
        <v>0</v>
      </c>
      <c r="X1145" s="24">
        <v>0</v>
      </c>
      <c r="Y1145" s="24">
        <v>0</v>
      </c>
      <c r="Z1145" s="24">
        <v>0</v>
      </c>
      <c r="AA1145" s="24">
        <v>1.4824792742729187E-6</v>
      </c>
      <c r="AB1145" s="24">
        <v>-1.482479274272918E-6</v>
      </c>
      <c r="AC1145" s="24">
        <v>0</v>
      </c>
      <c r="AD1145" s="24">
        <v>0</v>
      </c>
      <c r="AE1145" s="24">
        <v>-1.482479274272918E-6</v>
      </c>
      <c r="AF1145" s="24">
        <v>0</v>
      </c>
      <c r="AG1145" s="24">
        <v>9.0949470177292824E-13</v>
      </c>
      <c r="AH1145" s="24">
        <v>-9.0949470177292824E-13</v>
      </c>
      <c r="AI1145" s="24">
        <v>0</v>
      </c>
      <c r="AJ1145" s="24">
        <v>0</v>
      </c>
      <c r="AK1145" s="24">
        <v>0</v>
      </c>
      <c r="AL1145" s="24">
        <v>0</v>
      </c>
      <c r="AM1145" s="24">
        <v>0</v>
      </c>
      <c r="AN1145" s="24">
        <v>0</v>
      </c>
      <c r="AO1145" s="24">
        <v>0</v>
      </c>
      <c r="AP1145" s="24">
        <v>0</v>
      </c>
      <c r="AQ1145" s="24">
        <v>6.3534826040267949E-7</v>
      </c>
      <c r="AR1145" s="24">
        <v>-6.3534826040268012E-7</v>
      </c>
      <c r="AS1145" s="24">
        <v>0</v>
      </c>
      <c r="AT1145" s="24">
        <v>0</v>
      </c>
      <c r="AU1145" s="24">
        <v>-6.3534826040268012E-7</v>
      </c>
      <c r="AV1145" s="24">
        <v>0</v>
      </c>
      <c r="AW1145" s="24">
        <v>0</v>
      </c>
      <c r="AX1145" s="24">
        <v>0</v>
      </c>
      <c r="AY1145" s="24">
        <v>0</v>
      </c>
      <c r="AZ1145" s="24">
        <v>0</v>
      </c>
      <c r="BA1145" s="24">
        <v>0</v>
      </c>
      <c r="BB1145" s="24">
        <v>-9.0949470177292824E-13</v>
      </c>
      <c r="BC1145" s="24">
        <v>0</v>
      </c>
      <c r="BD1145" s="24">
        <v>-9.0949470177292824E-13</v>
      </c>
      <c r="BE1145" s="24">
        <v>0</v>
      </c>
      <c r="BF1145" s="24">
        <v>0</v>
      </c>
      <c r="BG1145" s="24">
        <v>0</v>
      </c>
      <c r="BH1145" s="24">
        <v>0</v>
      </c>
      <c r="BI1145" s="24">
        <v>0</v>
      </c>
      <c r="BJ1145" s="24">
        <v>0</v>
      </c>
      <c r="BK1145" s="24">
        <v>0</v>
      </c>
      <c r="BL1145" s="24">
        <v>0</v>
      </c>
    </row>
    <row r="1146" spans="1:64" x14ac:dyDescent="0.25">
      <c r="A1146" t="s">
        <v>5124</v>
      </c>
      <c r="B1146">
        <v>181</v>
      </c>
      <c r="C1146">
        <v>1</v>
      </c>
      <c r="D1146">
        <v>16</v>
      </c>
      <c r="E1146" s="24">
        <v>0</v>
      </c>
      <c r="F1146" s="24">
        <v>0</v>
      </c>
      <c r="G1146" s="24">
        <v>0</v>
      </c>
      <c r="H1146" s="24">
        <v>0</v>
      </c>
      <c r="I1146" s="24">
        <v>0</v>
      </c>
      <c r="J1146" s="24">
        <v>0</v>
      </c>
      <c r="K1146" s="24">
        <v>1.7751008272171021E-6</v>
      </c>
      <c r="L1146" s="24">
        <v>-1.7751008272171021E-6</v>
      </c>
      <c r="M1146" s="24">
        <v>0</v>
      </c>
      <c r="N1146" s="24">
        <v>0</v>
      </c>
      <c r="O1146" s="24">
        <v>-1.7751008272171021E-6</v>
      </c>
      <c r="P1146" s="24">
        <v>0</v>
      </c>
      <c r="Q1146" s="24">
        <v>0</v>
      </c>
      <c r="R1146" s="24">
        <v>0</v>
      </c>
      <c r="S1146" s="24">
        <v>0</v>
      </c>
      <c r="T1146" s="24">
        <v>0</v>
      </c>
      <c r="U1146" s="24">
        <v>0</v>
      </c>
      <c r="V1146" s="24">
        <v>0</v>
      </c>
      <c r="W1146" s="24">
        <v>0</v>
      </c>
      <c r="X1146" s="24">
        <v>0</v>
      </c>
      <c r="Y1146" s="24">
        <v>0</v>
      </c>
      <c r="Z1146" s="24">
        <v>0</v>
      </c>
      <c r="AA1146" s="24">
        <v>1.2425705790519713E-6</v>
      </c>
      <c r="AB1146" s="24">
        <v>-1.2425705790519721E-6</v>
      </c>
      <c r="AC1146" s="24">
        <v>0</v>
      </c>
      <c r="AD1146" s="24">
        <v>0</v>
      </c>
      <c r="AE1146" s="24">
        <v>-1.2425705790519721E-6</v>
      </c>
      <c r="AF1146" s="24">
        <v>0</v>
      </c>
      <c r="AG1146" s="24">
        <v>0</v>
      </c>
      <c r="AH1146" s="24">
        <v>0</v>
      </c>
      <c r="AI1146" s="24">
        <v>0</v>
      </c>
      <c r="AJ1146" s="24">
        <v>0</v>
      </c>
      <c r="AK1146" s="24">
        <v>0</v>
      </c>
      <c r="AL1146" s="24">
        <v>0</v>
      </c>
      <c r="AM1146" s="24">
        <v>0</v>
      </c>
      <c r="AN1146" s="24">
        <v>0</v>
      </c>
      <c r="AO1146" s="24">
        <v>0</v>
      </c>
      <c r="AP1146" s="24">
        <v>0</v>
      </c>
      <c r="AQ1146" s="24">
        <v>5.3253024816513078E-7</v>
      </c>
      <c r="AR1146" s="24">
        <v>-5.3253024816512994E-7</v>
      </c>
      <c r="AS1146" s="24">
        <v>0</v>
      </c>
      <c r="AT1146" s="24">
        <v>0</v>
      </c>
      <c r="AU1146" s="24">
        <v>-5.3253024816512994E-7</v>
      </c>
      <c r="AV1146" s="24">
        <v>0</v>
      </c>
      <c r="AW1146" s="24">
        <v>0</v>
      </c>
      <c r="AX1146" s="24">
        <v>0</v>
      </c>
      <c r="AY1146" s="24">
        <v>0</v>
      </c>
      <c r="AZ1146" s="24">
        <v>0</v>
      </c>
      <c r="BA1146" s="24">
        <v>0</v>
      </c>
      <c r="BB1146" s="24">
        <v>0</v>
      </c>
      <c r="BC1146" s="24">
        <v>0</v>
      </c>
      <c r="BD1146" s="24">
        <v>0</v>
      </c>
      <c r="BE1146" s="24">
        <v>0</v>
      </c>
      <c r="BF1146" s="24">
        <v>0</v>
      </c>
      <c r="BG1146" s="24">
        <v>0</v>
      </c>
      <c r="BH1146" s="24">
        <v>0</v>
      </c>
      <c r="BI1146" s="24">
        <v>0</v>
      </c>
      <c r="BJ1146" s="24">
        <v>0</v>
      </c>
      <c r="BK1146" s="24">
        <v>0</v>
      </c>
      <c r="BL1146" s="24">
        <v>0</v>
      </c>
    </row>
    <row r="1147" spans="1:64" x14ac:dyDescent="0.25">
      <c r="A1147" t="s">
        <v>5124</v>
      </c>
      <c r="B1147">
        <v>182</v>
      </c>
      <c r="C1147">
        <v>1</v>
      </c>
      <c r="D1147">
        <v>16</v>
      </c>
      <c r="E1147" s="24">
        <v>0</v>
      </c>
      <c r="F1147" s="24">
        <v>0</v>
      </c>
      <c r="G1147" s="24">
        <v>0</v>
      </c>
      <c r="H1147" s="24">
        <v>0</v>
      </c>
      <c r="I1147" s="24">
        <v>0</v>
      </c>
      <c r="J1147" s="24">
        <v>0</v>
      </c>
      <c r="K1147" s="24">
        <v>1.4863908290863037E-6</v>
      </c>
      <c r="L1147" s="24">
        <v>-1.4863908290863037E-6</v>
      </c>
      <c r="M1147" s="24">
        <v>0</v>
      </c>
      <c r="N1147" s="24">
        <v>0</v>
      </c>
      <c r="O1147" s="24">
        <v>-1.4863908290863037E-6</v>
      </c>
      <c r="P1147" s="24">
        <v>0</v>
      </c>
      <c r="Q1147" s="24">
        <v>0</v>
      </c>
      <c r="R1147" s="24">
        <v>0</v>
      </c>
      <c r="S1147" s="24">
        <v>0</v>
      </c>
      <c r="T1147" s="24">
        <v>0</v>
      </c>
      <c r="U1147" s="24">
        <v>0</v>
      </c>
      <c r="V1147" s="24">
        <v>0</v>
      </c>
      <c r="W1147" s="24">
        <v>0</v>
      </c>
      <c r="X1147" s="24">
        <v>0</v>
      </c>
      <c r="Y1147" s="24">
        <v>0</v>
      </c>
      <c r="Z1147" s="24">
        <v>0</v>
      </c>
      <c r="AA1147" s="24">
        <v>1.0404735803604124E-6</v>
      </c>
      <c r="AB1147" s="24">
        <v>-1.0404735803604124E-6</v>
      </c>
      <c r="AC1147" s="24">
        <v>0</v>
      </c>
      <c r="AD1147" s="24">
        <v>0</v>
      </c>
      <c r="AE1147" s="24">
        <v>-1.0404735803604124E-6</v>
      </c>
      <c r="AF1147" s="24">
        <v>0</v>
      </c>
      <c r="AG1147" s="24">
        <v>0</v>
      </c>
      <c r="AH1147" s="24">
        <v>0</v>
      </c>
      <c r="AI1147" s="24">
        <v>0</v>
      </c>
      <c r="AJ1147" s="24">
        <v>0</v>
      </c>
      <c r="AK1147" s="24">
        <v>0</v>
      </c>
      <c r="AL1147" s="24">
        <v>0</v>
      </c>
      <c r="AM1147" s="24">
        <v>0</v>
      </c>
      <c r="AN1147" s="24">
        <v>0</v>
      </c>
      <c r="AO1147" s="24">
        <v>0</v>
      </c>
      <c r="AP1147" s="24">
        <v>0</v>
      </c>
      <c r="AQ1147" s="24">
        <v>4.4591724872589128E-7</v>
      </c>
      <c r="AR1147" s="24">
        <v>-4.4591724872589128E-7</v>
      </c>
      <c r="AS1147" s="24">
        <v>0</v>
      </c>
      <c r="AT1147" s="24">
        <v>0</v>
      </c>
      <c r="AU1147" s="24">
        <v>-4.4591724872589128E-7</v>
      </c>
      <c r="AV1147" s="24">
        <v>0</v>
      </c>
      <c r="AW1147" s="24">
        <v>0</v>
      </c>
      <c r="AX1147" s="24">
        <v>0</v>
      </c>
      <c r="AY1147" s="24">
        <v>0</v>
      </c>
      <c r="AZ1147" s="24">
        <v>0</v>
      </c>
      <c r="BA1147" s="24">
        <v>0</v>
      </c>
      <c r="BB1147" s="24">
        <v>0</v>
      </c>
      <c r="BC1147" s="24">
        <v>0</v>
      </c>
      <c r="BD1147" s="24">
        <v>0</v>
      </c>
      <c r="BE1147" s="24">
        <v>0</v>
      </c>
      <c r="BF1147" s="24">
        <v>0</v>
      </c>
      <c r="BG1147" s="24">
        <v>0</v>
      </c>
      <c r="BH1147" s="24">
        <v>0</v>
      </c>
      <c r="BI1147" s="24">
        <v>0</v>
      </c>
      <c r="BJ1147" s="24">
        <v>0</v>
      </c>
      <c r="BK1147" s="24">
        <v>0</v>
      </c>
      <c r="BL1147" s="24">
        <v>0</v>
      </c>
    </row>
    <row r="1148" spans="1:64" x14ac:dyDescent="0.25">
      <c r="A1148" t="s">
        <v>5124</v>
      </c>
      <c r="B1148">
        <v>183</v>
      </c>
      <c r="C1148">
        <v>1</v>
      </c>
      <c r="D1148">
        <v>16</v>
      </c>
      <c r="E1148" s="24">
        <v>0</v>
      </c>
      <c r="F1148" s="24">
        <v>0</v>
      </c>
      <c r="G1148" s="24">
        <v>0</v>
      </c>
      <c r="H1148" s="24">
        <v>0</v>
      </c>
      <c r="I1148" s="24">
        <v>0</v>
      </c>
      <c r="J1148" s="24">
        <v>0</v>
      </c>
      <c r="K1148" s="24">
        <v>1.2535601854324341E-6</v>
      </c>
      <c r="L1148" s="24">
        <v>-1.2535601854324341E-6</v>
      </c>
      <c r="M1148" s="24">
        <v>0</v>
      </c>
      <c r="N1148" s="24">
        <v>0</v>
      </c>
      <c r="O1148" s="24">
        <v>-1.2535601854324341E-6</v>
      </c>
      <c r="P1148" s="24">
        <v>0</v>
      </c>
      <c r="Q1148" s="24">
        <v>0</v>
      </c>
      <c r="R1148" s="24">
        <v>0</v>
      </c>
      <c r="S1148" s="24">
        <v>0</v>
      </c>
      <c r="T1148" s="24">
        <v>0</v>
      </c>
      <c r="U1148" s="24">
        <v>0</v>
      </c>
      <c r="V1148" s="24">
        <v>0</v>
      </c>
      <c r="W1148" s="24">
        <v>0</v>
      </c>
      <c r="X1148" s="24">
        <v>0</v>
      </c>
      <c r="Y1148" s="24">
        <v>0</v>
      </c>
      <c r="Z1148" s="24">
        <v>0</v>
      </c>
      <c r="AA1148" s="24">
        <v>8.7749212980270379E-7</v>
      </c>
      <c r="AB1148" s="24">
        <v>-8.7749212980270369E-7</v>
      </c>
      <c r="AC1148" s="24">
        <v>0</v>
      </c>
      <c r="AD1148" s="24">
        <v>0</v>
      </c>
      <c r="AE1148" s="24">
        <v>-8.7749212980270369E-7</v>
      </c>
      <c r="AF1148" s="24">
        <v>0</v>
      </c>
      <c r="AG1148" s="24">
        <v>0</v>
      </c>
      <c r="AH1148" s="24">
        <v>0</v>
      </c>
      <c r="AI1148" s="24">
        <v>0</v>
      </c>
      <c r="AJ1148" s="24">
        <v>0</v>
      </c>
      <c r="AK1148" s="24">
        <v>0</v>
      </c>
      <c r="AL1148" s="24">
        <v>0</v>
      </c>
      <c r="AM1148" s="24">
        <v>0</v>
      </c>
      <c r="AN1148" s="24">
        <v>0</v>
      </c>
      <c r="AO1148" s="24">
        <v>0</v>
      </c>
      <c r="AP1148" s="24">
        <v>0</v>
      </c>
      <c r="AQ1148" s="24">
        <v>3.7606805562973029E-7</v>
      </c>
      <c r="AR1148" s="24">
        <v>-3.7606805562973039E-7</v>
      </c>
      <c r="AS1148" s="24">
        <v>0</v>
      </c>
      <c r="AT1148" s="24">
        <v>0</v>
      </c>
      <c r="AU1148" s="24">
        <v>-3.7606805562973039E-7</v>
      </c>
      <c r="AV1148" s="24">
        <v>0</v>
      </c>
      <c r="AW1148" s="24">
        <v>0</v>
      </c>
      <c r="AX1148" s="24">
        <v>0</v>
      </c>
      <c r="AY1148" s="24">
        <v>0</v>
      </c>
      <c r="AZ1148" s="24">
        <v>0</v>
      </c>
      <c r="BA1148" s="24">
        <v>0</v>
      </c>
      <c r="BB1148" s="24">
        <v>0</v>
      </c>
      <c r="BC1148" s="24">
        <v>0</v>
      </c>
      <c r="BD1148" s="24">
        <v>0</v>
      </c>
      <c r="BE1148" s="24">
        <v>0</v>
      </c>
      <c r="BF1148" s="24">
        <v>0</v>
      </c>
      <c r="BG1148" s="24">
        <v>0</v>
      </c>
      <c r="BH1148" s="24">
        <v>0</v>
      </c>
      <c r="BI1148" s="24">
        <v>0</v>
      </c>
      <c r="BJ1148" s="24">
        <v>0</v>
      </c>
      <c r="BK1148" s="24">
        <v>0</v>
      </c>
      <c r="BL1148" s="24">
        <v>0</v>
      </c>
    </row>
    <row r="1149" spans="1:64" x14ac:dyDescent="0.25">
      <c r="A1149" t="s">
        <v>5124</v>
      </c>
      <c r="B1149">
        <v>184</v>
      </c>
      <c r="C1149">
        <v>2</v>
      </c>
      <c r="D1149">
        <v>16</v>
      </c>
      <c r="E1149" s="24">
        <v>0</v>
      </c>
      <c r="F1149" s="24">
        <v>0</v>
      </c>
      <c r="G1149" s="24">
        <v>0</v>
      </c>
      <c r="H1149" s="24">
        <v>0</v>
      </c>
      <c r="I1149" s="24">
        <v>0</v>
      </c>
      <c r="J1149" s="24">
        <v>0</v>
      </c>
      <c r="K1149" s="24">
        <v>1.0468065738677979E-6</v>
      </c>
      <c r="L1149" s="24">
        <v>-1.0468065738677979E-6</v>
      </c>
      <c r="M1149" s="24">
        <v>0</v>
      </c>
      <c r="N1149" s="24">
        <v>0</v>
      </c>
      <c r="O1149" s="24">
        <v>-1.0468065738677979E-6</v>
      </c>
      <c r="P1149" s="24">
        <v>0</v>
      </c>
      <c r="Q1149" s="24">
        <v>9.0949470177292824E-13</v>
      </c>
      <c r="R1149" s="24">
        <v>-9.0949470177292824E-13</v>
      </c>
      <c r="S1149" s="24">
        <v>0</v>
      </c>
      <c r="T1149" s="24">
        <v>0</v>
      </c>
      <c r="U1149" s="24">
        <v>0</v>
      </c>
      <c r="V1149" s="24">
        <v>0</v>
      </c>
      <c r="W1149" s="24">
        <v>0</v>
      </c>
      <c r="X1149" s="24">
        <v>0</v>
      </c>
      <c r="Y1149" s="24">
        <v>0</v>
      </c>
      <c r="Z1149" s="24">
        <v>0</v>
      </c>
      <c r="AA1149" s="24">
        <v>7.3276460170745845E-7</v>
      </c>
      <c r="AB1149" s="24">
        <v>-7.3276460170745867E-7</v>
      </c>
      <c r="AC1149" s="24">
        <v>0</v>
      </c>
      <c r="AD1149" s="24">
        <v>0</v>
      </c>
      <c r="AE1149" s="24">
        <v>-7.3276460170745867E-7</v>
      </c>
      <c r="AF1149" s="24">
        <v>0</v>
      </c>
      <c r="AG1149" s="24">
        <v>9.0949470177292824E-13</v>
      </c>
      <c r="AH1149" s="24">
        <v>-9.0949470177292824E-13</v>
      </c>
      <c r="AI1149" s="24">
        <v>0</v>
      </c>
      <c r="AJ1149" s="24">
        <v>0</v>
      </c>
      <c r="AK1149" s="24">
        <v>0</v>
      </c>
      <c r="AL1149" s="24">
        <v>0</v>
      </c>
      <c r="AM1149" s="24">
        <v>0</v>
      </c>
      <c r="AN1149" s="24">
        <v>0</v>
      </c>
      <c r="AO1149" s="24">
        <v>0</v>
      </c>
      <c r="AP1149" s="24">
        <v>0</v>
      </c>
      <c r="AQ1149" s="24">
        <v>3.140419721603394E-7</v>
      </c>
      <c r="AR1149" s="24">
        <v>-3.1404197216033919E-7</v>
      </c>
      <c r="AS1149" s="24">
        <v>0</v>
      </c>
      <c r="AT1149" s="24">
        <v>0</v>
      </c>
      <c r="AU1149" s="24">
        <v>-3.1404197216033919E-7</v>
      </c>
      <c r="AV1149" s="24">
        <v>0</v>
      </c>
      <c r="AW1149" s="24">
        <v>0</v>
      </c>
      <c r="AX1149" s="24">
        <v>0</v>
      </c>
      <c r="AY1149" s="24">
        <v>0</v>
      </c>
      <c r="AZ1149" s="24">
        <v>0</v>
      </c>
      <c r="BA1149" s="24">
        <v>0</v>
      </c>
      <c r="BB1149" s="24">
        <v>-9.0949470177292824E-13</v>
      </c>
      <c r="BC1149" s="24">
        <v>0</v>
      </c>
      <c r="BD1149" s="24">
        <v>-9.0949470177292824E-13</v>
      </c>
      <c r="BE1149" s="24">
        <v>0</v>
      </c>
      <c r="BF1149" s="24">
        <v>0</v>
      </c>
      <c r="BG1149" s="24">
        <v>0</v>
      </c>
      <c r="BH1149" s="24">
        <v>0</v>
      </c>
      <c r="BI1149" s="24">
        <v>0</v>
      </c>
      <c r="BJ1149" s="24">
        <v>0</v>
      </c>
      <c r="BK1149" s="24">
        <v>0</v>
      </c>
      <c r="BL1149" s="24">
        <v>0</v>
      </c>
    </row>
    <row r="1150" spans="1:64" x14ac:dyDescent="0.25">
      <c r="A1150" t="s">
        <v>5124</v>
      </c>
      <c r="B1150">
        <v>185</v>
      </c>
      <c r="C1150">
        <v>2</v>
      </c>
      <c r="D1150">
        <v>16</v>
      </c>
      <c r="E1150" s="24">
        <v>0</v>
      </c>
      <c r="F1150" s="24">
        <v>0</v>
      </c>
      <c r="G1150" s="24">
        <v>0</v>
      </c>
      <c r="H1150" s="24">
        <v>0</v>
      </c>
      <c r="I1150" s="24">
        <v>0</v>
      </c>
      <c r="J1150" s="24">
        <v>0</v>
      </c>
      <c r="K1150" s="24">
        <v>8.754432201385498E-7</v>
      </c>
      <c r="L1150" s="24">
        <v>-8.754432201385498E-7</v>
      </c>
      <c r="M1150" s="24">
        <v>0</v>
      </c>
      <c r="N1150" s="24">
        <v>0</v>
      </c>
      <c r="O1150" s="24">
        <v>-8.754432201385498E-7</v>
      </c>
      <c r="P1150" s="24">
        <v>0</v>
      </c>
      <c r="Q1150" s="24">
        <v>9.0949470177292824E-13</v>
      </c>
      <c r="R1150" s="24">
        <v>-9.0949470177292824E-13</v>
      </c>
      <c r="S1150" s="24">
        <v>0</v>
      </c>
      <c r="T1150" s="24">
        <v>0</v>
      </c>
      <c r="U1150" s="24">
        <v>0</v>
      </c>
      <c r="V1150" s="24">
        <v>0</v>
      </c>
      <c r="W1150" s="24">
        <v>0</v>
      </c>
      <c r="X1150" s="24">
        <v>0</v>
      </c>
      <c r="Y1150" s="24">
        <v>0</v>
      </c>
      <c r="Z1150" s="24">
        <v>0</v>
      </c>
      <c r="AA1150" s="24">
        <v>6.1281025409698486E-7</v>
      </c>
      <c r="AB1150" s="24">
        <v>-6.1281025409698486E-7</v>
      </c>
      <c r="AC1150" s="24">
        <v>0</v>
      </c>
      <c r="AD1150" s="24">
        <v>0</v>
      </c>
      <c r="AE1150" s="24">
        <v>-6.1281025409698486E-7</v>
      </c>
      <c r="AF1150" s="24">
        <v>0</v>
      </c>
      <c r="AG1150" s="24">
        <v>9.0949470177292824E-13</v>
      </c>
      <c r="AH1150" s="24">
        <v>-9.0949470177292824E-13</v>
      </c>
      <c r="AI1150" s="24">
        <v>0</v>
      </c>
      <c r="AJ1150" s="24">
        <v>0</v>
      </c>
      <c r="AK1150" s="24">
        <v>0</v>
      </c>
      <c r="AL1150" s="24">
        <v>0</v>
      </c>
      <c r="AM1150" s="24">
        <v>0</v>
      </c>
      <c r="AN1150" s="24">
        <v>0</v>
      </c>
      <c r="AO1150" s="24">
        <v>0</v>
      </c>
      <c r="AP1150" s="24">
        <v>0</v>
      </c>
      <c r="AQ1150" s="24">
        <v>2.6263296604156494E-7</v>
      </c>
      <c r="AR1150" s="24">
        <v>-2.6263296604156494E-7</v>
      </c>
      <c r="AS1150" s="24">
        <v>0</v>
      </c>
      <c r="AT1150" s="24">
        <v>0</v>
      </c>
      <c r="AU1150" s="24">
        <v>-2.6263296604156494E-7</v>
      </c>
      <c r="AV1150" s="24">
        <v>0</v>
      </c>
      <c r="AW1150" s="24">
        <v>0</v>
      </c>
      <c r="AX1150" s="24">
        <v>0</v>
      </c>
      <c r="AY1150" s="24">
        <v>0</v>
      </c>
      <c r="AZ1150" s="24">
        <v>0</v>
      </c>
      <c r="BA1150" s="24">
        <v>0</v>
      </c>
      <c r="BB1150" s="24">
        <v>-9.0949470177292824E-13</v>
      </c>
      <c r="BC1150" s="24">
        <v>0</v>
      </c>
      <c r="BD1150" s="24">
        <v>-9.0949470177292824E-13</v>
      </c>
      <c r="BE1150" s="24">
        <v>0</v>
      </c>
      <c r="BF1150" s="24">
        <v>0</v>
      </c>
      <c r="BG1150" s="24">
        <v>0</v>
      </c>
      <c r="BH1150" s="24">
        <v>0</v>
      </c>
      <c r="BI1150" s="24">
        <v>0</v>
      </c>
      <c r="BJ1150" s="24">
        <v>0</v>
      </c>
      <c r="BK1150" s="24">
        <v>0</v>
      </c>
      <c r="BL1150" s="24">
        <v>0</v>
      </c>
    </row>
    <row r="1151" spans="1:64" x14ac:dyDescent="0.25">
      <c r="A1151" t="s">
        <v>5124</v>
      </c>
      <c r="B1151">
        <v>186</v>
      </c>
      <c r="C1151">
        <v>2</v>
      </c>
      <c r="D1151">
        <v>16</v>
      </c>
      <c r="E1151" s="24">
        <v>0</v>
      </c>
      <c r="F1151" s="24">
        <v>0</v>
      </c>
      <c r="G1151" s="24">
        <v>0</v>
      </c>
      <c r="H1151" s="24">
        <v>0</v>
      </c>
      <c r="I1151" s="24">
        <v>0</v>
      </c>
      <c r="J1151" s="24">
        <v>0</v>
      </c>
      <c r="K1151" s="24">
        <v>7.3947012424468994E-7</v>
      </c>
      <c r="L1151" s="24">
        <v>-7.3947012424468994E-7</v>
      </c>
      <c r="M1151" s="24">
        <v>0</v>
      </c>
      <c r="N1151" s="24">
        <v>0</v>
      </c>
      <c r="O1151" s="24">
        <v>-7.3947012424468994E-7</v>
      </c>
      <c r="P1151" s="24">
        <v>0</v>
      </c>
      <c r="Q1151" s="24">
        <v>0</v>
      </c>
      <c r="R1151" s="24">
        <v>0</v>
      </c>
      <c r="S1151" s="24">
        <v>0</v>
      </c>
      <c r="T1151" s="24">
        <v>0</v>
      </c>
      <c r="U1151" s="24">
        <v>0</v>
      </c>
      <c r="V1151" s="24">
        <v>0</v>
      </c>
      <c r="W1151" s="24">
        <v>0</v>
      </c>
      <c r="X1151" s="24">
        <v>0</v>
      </c>
      <c r="Y1151" s="24">
        <v>0</v>
      </c>
      <c r="Z1151" s="24">
        <v>0</v>
      </c>
      <c r="AA1151" s="24">
        <v>5.1762908697128292E-7</v>
      </c>
      <c r="AB1151" s="24">
        <v>-5.1762908697128313E-7</v>
      </c>
      <c r="AC1151" s="24">
        <v>0</v>
      </c>
      <c r="AD1151" s="24">
        <v>0</v>
      </c>
      <c r="AE1151" s="24">
        <v>-5.1762908697128313E-7</v>
      </c>
      <c r="AF1151" s="24">
        <v>0</v>
      </c>
      <c r="AG1151" s="24">
        <v>0</v>
      </c>
      <c r="AH1151" s="24">
        <v>0</v>
      </c>
      <c r="AI1151" s="24">
        <v>0</v>
      </c>
      <c r="AJ1151" s="24">
        <v>0</v>
      </c>
      <c r="AK1151" s="24">
        <v>0</v>
      </c>
      <c r="AL1151" s="24">
        <v>0</v>
      </c>
      <c r="AM1151" s="24">
        <v>0</v>
      </c>
      <c r="AN1151" s="24">
        <v>0</v>
      </c>
      <c r="AO1151" s="24">
        <v>0</v>
      </c>
      <c r="AP1151" s="24">
        <v>0</v>
      </c>
      <c r="AQ1151" s="24">
        <v>2.2184103727340702E-7</v>
      </c>
      <c r="AR1151" s="24">
        <v>-2.2184103727340681E-7</v>
      </c>
      <c r="AS1151" s="24">
        <v>0</v>
      </c>
      <c r="AT1151" s="24">
        <v>0</v>
      </c>
      <c r="AU1151" s="24">
        <v>-2.2184103727340681E-7</v>
      </c>
      <c r="AV1151" s="24">
        <v>0</v>
      </c>
      <c r="AW1151" s="24">
        <v>0</v>
      </c>
      <c r="AX1151" s="24">
        <v>0</v>
      </c>
      <c r="AY1151" s="24">
        <v>0</v>
      </c>
      <c r="AZ1151" s="24">
        <v>0</v>
      </c>
      <c r="BA1151" s="24">
        <v>0</v>
      </c>
      <c r="BB1151" s="24">
        <v>0</v>
      </c>
      <c r="BC1151" s="24">
        <v>0</v>
      </c>
      <c r="BD1151" s="24">
        <v>0</v>
      </c>
      <c r="BE1151" s="24">
        <v>0</v>
      </c>
      <c r="BF1151" s="24">
        <v>0</v>
      </c>
      <c r="BG1151" s="24">
        <v>0</v>
      </c>
      <c r="BH1151" s="24">
        <v>0</v>
      </c>
      <c r="BI1151" s="24">
        <v>0</v>
      </c>
      <c r="BJ1151" s="24">
        <v>0</v>
      </c>
      <c r="BK1151" s="24">
        <v>0</v>
      </c>
      <c r="BL1151" s="24">
        <v>0</v>
      </c>
    </row>
    <row r="1152" spans="1:64" x14ac:dyDescent="0.25">
      <c r="A1152" t="s">
        <v>5124</v>
      </c>
      <c r="B1152">
        <v>187</v>
      </c>
      <c r="C1152">
        <v>3</v>
      </c>
      <c r="D1152">
        <v>16</v>
      </c>
      <c r="E1152" s="24">
        <v>0</v>
      </c>
      <c r="F1152" s="24">
        <v>0</v>
      </c>
      <c r="G1152" s="24">
        <v>0</v>
      </c>
      <c r="H1152" s="24">
        <v>0</v>
      </c>
      <c r="I1152" s="24">
        <v>0</v>
      </c>
      <c r="J1152" s="24">
        <v>0</v>
      </c>
      <c r="K1152" s="24">
        <v>6.2026083469390869E-7</v>
      </c>
      <c r="L1152" s="24">
        <v>-6.2026083469390869E-7</v>
      </c>
      <c r="M1152" s="24">
        <v>0</v>
      </c>
      <c r="N1152" s="24">
        <v>0</v>
      </c>
      <c r="O1152" s="24">
        <v>-6.2026083469390869E-7</v>
      </c>
      <c r="P1152" s="24">
        <v>0</v>
      </c>
      <c r="Q1152" s="24">
        <v>0</v>
      </c>
      <c r="R1152" s="24">
        <v>0</v>
      </c>
      <c r="S1152" s="24">
        <v>0</v>
      </c>
      <c r="T1152" s="24">
        <v>0</v>
      </c>
      <c r="U1152" s="24">
        <v>0</v>
      </c>
      <c r="V1152" s="24">
        <v>0</v>
      </c>
      <c r="W1152" s="24">
        <v>0</v>
      </c>
      <c r="X1152" s="24">
        <v>0</v>
      </c>
      <c r="Y1152" s="24">
        <v>0</v>
      </c>
      <c r="Z1152" s="24">
        <v>0</v>
      </c>
      <c r="AA1152" s="24">
        <v>4.3418258428573607E-7</v>
      </c>
      <c r="AB1152" s="24">
        <v>-4.3418258428573591E-7</v>
      </c>
      <c r="AC1152" s="24">
        <v>0</v>
      </c>
      <c r="AD1152" s="24">
        <v>0</v>
      </c>
      <c r="AE1152" s="24">
        <v>-4.3418258428573591E-7</v>
      </c>
      <c r="AF1152" s="24">
        <v>0</v>
      </c>
      <c r="AG1152" s="24">
        <v>0</v>
      </c>
      <c r="AH1152" s="24">
        <v>0</v>
      </c>
      <c r="AI1152" s="24">
        <v>0</v>
      </c>
      <c r="AJ1152" s="24">
        <v>0</v>
      </c>
      <c r="AK1152" s="24">
        <v>0</v>
      </c>
      <c r="AL1152" s="24">
        <v>0</v>
      </c>
      <c r="AM1152" s="24">
        <v>0</v>
      </c>
      <c r="AN1152" s="24">
        <v>0</v>
      </c>
      <c r="AO1152" s="24">
        <v>0</v>
      </c>
      <c r="AP1152" s="24">
        <v>0</v>
      </c>
      <c r="AQ1152" s="24">
        <v>1.8607825040817262E-7</v>
      </c>
      <c r="AR1152" s="24">
        <v>-1.8607825040817278E-7</v>
      </c>
      <c r="AS1152" s="24">
        <v>0</v>
      </c>
      <c r="AT1152" s="24">
        <v>0</v>
      </c>
      <c r="AU1152" s="24">
        <v>-1.8607825040817278E-7</v>
      </c>
      <c r="AV1152" s="24">
        <v>0</v>
      </c>
      <c r="AW1152" s="24">
        <v>0</v>
      </c>
      <c r="AX1152" s="24">
        <v>0</v>
      </c>
      <c r="AY1152" s="24">
        <v>0</v>
      </c>
      <c r="AZ1152" s="24">
        <v>0</v>
      </c>
      <c r="BA1152" s="24">
        <v>0</v>
      </c>
      <c r="BB1152" s="24">
        <v>0</v>
      </c>
      <c r="BC1152" s="24">
        <v>0</v>
      </c>
      <c r="BD1152" s="24">
        <v>0</v>
      </c>
      <c r="BE1152" s="24">
        <v>0</v>
      </c>
      <c r="BF1152" s="24">
        <v>0</v>
      </c>
      <c r="BG1152" s="24">
        <v>0</v>
      </c>
      <c r="BH1152" s="24">
        <v>0</v>
      </c>
      <c r="BI1152" s="24">
        <v>0</v>
      </c>
      <c r="BJ1152" s="24">
        <v>0</v>
      </c>
      <c r="BK1152" s="24">
        <v>0</v>
      </c>
      <c r="BL1152" s="24">
        <v>0</v>
      </c>
    </row>
    <row r="1153" spans="1:64" x14ac:dyDescent="0.25">
      <c r="A1153" t="s">
        <v>5124</v>
      </c>
      <c r="B1153">
        <v>188</v>
      </c>
      <c r="C1153">
        <v>3</v>
      </c>
      <c r="D1153">
        <v>16</v>
      </c>
      <c r="E1153" s="24">
        <v>0</v>
      </c>
      <c r="F1153" s="24">
        <v>0</v>
      </c>
      <c r="G1153" s="24">
        <v>0</v>
      </c>
      <c r="H1153" s="24">
        <v>0</v>
      </c>
      <c r="I1153" s="24">
        <v>0</v>
      </c>
      <c r="J1153" s="24">
        <v>0</v>
      </c>
      <c r="K1153" s="24">
        <v>5.1781535148620605E-7</v>
      </c>
      <c r="L1153" s="24">
        <v>-5.1781535148620605E-7</v>
      </c>
      <c r="M1153" s="24">
        <v>0</v>
      </c>
      <c r="N1153" s="24">
        <v>0</v>
      </c>
      <c r="O1153" s="24">
        <v>-5.1781535148620605E-7</v>
      </c>
      <c r="P1153" s="24">
        <v>0</v>
      </c>
      <c r="Q1153" s="24">
        <v>0</v>
      </c>
      <c r="R1153" s="24">
        <v>0</v>
      </c>
      <c r="S1153" s="24">
        <v>0</v>
      </c>
      <c r="T1153" s="24">
        <v>0</v>
      </c>
      <c r="U1153" s="24">
        <v>0</v>
      </c>
      <c r="V1153" s="24">
        <v>0</v>
      </c>
      <c r="W1153" s="24">
        <v>0</v>
      </c>
      <c r="X1153" s="24">
        <v>0</v>
      </c>
      <c r="Y1153" s="24">
        <v>0</v>
      </c>
      <c r="Z1153" s="24">
        <v>0</v>
      </c>
      <c r="AA1153" s="24">
        <v>3.6247074604034423E-7</v>
      </c>
      <c r="AB1153" s="24">
        <v>-3.6247074604034407E-7</v>
      </c>
      <c r="AC1153" s="24">
        <v>0</v>
      </c>
      <c r="AD1153" s="24">
        <v>0</v>
      </c>
      <c r="AE1153" s="24">
        <v>-3.6247074604034407E-7</v>
      </c>
      <c r="AF1153" s="24">
        <v>0</v>
      </c>
      <c r="AG1153" s="24">
        <v>0</v>
      </c>
      <c r="AH1153" s="24">
        <v>0</v>
      </c>
      <c r="AI1153" s="24">
        <v>0</v>
      </c>
      <c r="AJ1153" s="24">
        <v>0</v>
      </c>
      <c r="AK1153" s="24">
        <v>0</v>
      </c>
      <c r="AL1153" s="24">
        <v>0</v>
      </c>
      <c r="AM1153" s="24">
        <v>0</v>
      </c>
      <c r="AN1153" s="24">
        <v>0</v>
      </c>
      <c r="AO1153" s="24">
        <v>0</v>
      </c>
      <c r="AP1153" s="24">
        <v>0</v>
      </c>
      <c r="AQ1153" s="24">
        <v>1.5534460544586183E-7</v>
      </c>
      <c r="AR1153" s="24">
        <v>-1.5534460544586199E-7</v>
      </c>
      <c r="AS1153" s="24">
        <v>0</v>
      </c>
      <c r="AT1153" s="24">
        <v>0</v>
      </c>
      <c r="AU1153" s="24">
        <v>-1.5534460544586199E-7</v>
      </c>
      <c r="AV1153" s="24">
        <v>0</v>
      </c>
      <c r="AW1153" s="24">
        <v>0</v>
      </c>
      <c r="AX1153" s="24">
        <v>0</v>
      </c>
      <c r="AY1153" s="24">
        <v>0</v>
      </c>
      <c r="AZ1153" s="24">
        <v>0</v>
      </c>
      <c r="BA1153" s="24">
        <v>0</v>
      </c>
      <c r="BB1153" s="24">
        <v>0</v>
      </c>
      <c r="BC1153" s="24">
        <v>0</v>
      </c>
      <c r="BD1153" s="24">
        <v>0</v>
      </c>
      <c r="BE1153" s="24">
        <v>0</v>
      </c>
      <c r="BF1153" s="24">
        <v>0</v>
      </c>
      <c r="BG1153" s="24">
        <v>0</v>
      </c>
      <c r="BH1153" s="24">
        <v>0</v>
      </c>
      <c r="BI1153" s="24">
        <v>0</v>
      </c>
      <c r="BJ1153" s="24">
        <v>0</v>
      </c>
      <c r="BK1153" s="24">
        <v>0</v>
      </c>
      <c r="BL1153" s="24">
        <v>0</v>
      </c>
    </row>
    <row r="1154" spans="1:64" x14ac:dyDescent="0.25">
      <c r="A1154" t="s">
        <v>5124</v>
      </c>
      <c r="B1154">
        <v>189</v>
      </c>
      <c r="C1154">
        <v>3</v>
      </c>
      <c r="D1154">
        <v>16</v>
      </c>
      <c r="E1154" s="24">
        <v>0</v>
      </c>
      <c r="F1154" s="24">
        <v>0</v>
      </c>
      <c r="G1154" s="24">
        <v>0</v>
      </c>
      <c r="H1154" s="24">
        <v>0</v>
      </c>
      <c r="I1154" s="24">
        <v>0</v>
      </c>
      <c r="J1154" s="24">
        <v>0</v>
      </c>
      <c r="K1154" s="24">
        <v>4.3399631977081299E-7</v>
      </c>
      <c r="L1154" s="24">
        <v>-4.3399631977081299E-7</v>
      </c>
      <c r="M1154" s="24">
        <v>0</v>
      </c>
      <c r="N1154" s="24">
        <v>0</v>
      </c>
      <c r="O1154" s="24">
        <v>-4.3399631977081299E-7</v>
      </c>
      <c r="P1154" s="24">
        <v>0</v>
      </c>
      <c r="Q1154" s="24">
        <v>0</v>
      </c>
      <c r="R1154" s="24">
        <v>0</v>
      </c>
      <c r="S1154" s="24">
        <v>0</v>
      </c>
      <c r="T1154" s="24">
        <v>0</v>
      </c>
      <c r="U1154" s="24">
        <v>0</v>
      </c>
      <c r="V1154" s="24">
        <v>0</v>
      </c>
      <c r="W1154" s="24">
        <v>0</v>
      </c>
      <c r="X1154" s="24">
        <v>0</v>
      </c>
      <c r="Y1154" s="24">
        <v>0</v>
      </c>
      <c r="Z1154" s="24">
        <v>0</v>
      </c>
      <c r="AA1154" s="24">
        <v>3.0379742383956908E-7</v>
      </c>
      <c r="AB1154" s="24">
        <v>-3.0379742383956913E-7</v>
      </c>
      <c r="AC1154" s="24">
        <v>0</v>
      </c>
      <c r="AD1154" s="24">
        <v>0</v>
      </c>
      <c r="AE1154" s="24">
        <v>-3.0379742383956913E-7</v>
      </c>
      <c r="AF1154" s="24">
        <v>0</v>
      </c>
      <c r="AG1154" s="24">
        <v>0</v>
      </c>
      <c r="AH1154" s="24">
        <v>0</v>
      </c>
      <c r="AI1154" s="24">
        <v>0</v>
      </c>
      <c r="AJ1154" s="24">
        <v>0</v>
      </c>
      <c r="AK1154" s="24">
        <v>0</v>
      </c>
      <c r="AL1154" s="24">
        <v>0</v>
      </c>
      <c r="AM1154" s="24">
        <v>0</v>
      </c>
      <c r="AN1154" s="24">
        <v>0</v>
      </c>
      <c r="AO1154" s="24">
        <v>0</v>
      </c>
      <c r="AP1154" s="24">
        <v>0</v>
      </c>
      <c r="AQ1154" s="24">
        <v>1.3019889593124391E-7</v>
      </c>
      <c r="AR1154" s="24">
        <v>-1.3019889593124385E-7</v>
      </c>
      <c r="AS1154" s="24">
        <v>0</v>
      </c>
      <c r="AT1154" s="24">
        <v>0</v>
      </c>
      <c r="AU1154" s="24">
        <v>-1.3019889593124385E-7</v>
      </c>
      <c r="AV1154" s="24">
        <v>0</v>
      </c>
      <c r="AW1154" s="24">
        <v>0</v>
      </c>
      <c r="AX1154" s="24">
        <v>0</v>
      </c>
      <c r="AY1154" s="24">
        <v>0</v>
      </c>
      <c r="AZ1154" s="24">
        <v>0</v>
      </c>
      <c r="BA1154" s="24">
        <v>0</v>
      </c>
      <c r="BB1154" s="24">
        <v>0</v>
      </c>
      <c r="BC1154" s="24">
        <v>0</v>
      </c>
      <c r="BD1154" s="24">
        <v>0</v>
      </c>
      <c r="BE1154" s="24">
        <v>0</v>
      </c>
      <c r="BF1154" s="24">
        <v>0</v>
      </c>
      <c r="BG1154" s="24">
        <v>0</v>
      </c>
      <c r="BH1154" s="24">
        <v>0</v>
      </c>
      <c r="BI1154" s="24">
        <v>0</v>
      </c>
      <c r="BJ1154" s="24">
        <v>0</v>
      </c>
      <c r="BK1154" s="24">
        <v>0</v>
      </c>
      <c r="BL1154" s="24">
        <v>0</v>
      </c>
    </row>
    <row r="1155" spans="1:64" x14ac:dyDescent="0.25">
      <c r="A1155" t="s">
        <v>5124</v>
      </c>
      <c r="B1155">
        <v>190</v>
      </c>
      <c r="C1155">
        <v>4</v>
      </c>
      <c r="D1155">
        <v>16</v>
      </c>
      <c r="E1155" s="24">
        <v>0</v>
      </c>
      <c r="F1155" s="24">
        <v>0</v>
      </c>
      <c r="G1155" s="24">
        <v>0</v>
      </c>
      <c r="H1155" s="24">
        <v>0</v>
      </c>
      <c r="I1155" s="24">
        <v>0</v>
      </c>
      <c r="J1155" s="24">
        <v>0</v>
      </c>
      <c r="K1155" s="24">
        <v>3.6880373954772949E-7</v>
      </c>
      <c r="L1155" s="24">
        <v>-3.6880373954772949E-7</v>
      </c>
      <c r="M1155" s="24">
        <v>0</v>
      </c>
      <c r="N1155" s="24">
        <v>0</v>
      </c>
      <c r="O1155" s="24">
        <v>-3.6880373954772949E-7</v>
      </c>
      <c r="P1155" s="24">
        <v>0</v>
      </c>
      <c r="Q1155" s="24">
        <v>0</v>
      </c>
      <c r="R1155" s="24">
        <v>0</v>
      </c>
      <c r="S1155" s="24">
        <v>0</v>
      </c>
      <c r="T1155" s="24">
        <v>0</v>
      </c>
      <c r="U1155" s="24">
        <v>0</v>
      </c>
      <c r="V1155" s="24">
        <v>0</v>
      </c>
      <c r="W1155" s="24">
        <v>0</v>
      </c>
      <c r="X1155" s="24">
        <v>0</v>
      </c>
      <c r="Y1155" s="24">
        <v>0</v>
      </c>
      <c r="Z1155" s="24">
        <v>0</v>
      </c>
      <c r="AA1155" s="24">
        <v>2.5816261768341063E-7</v>
      </c>
      <c r="AB1155" s="24">
        <v>-2.5816261768341069E-7</v>
      </c>
      <c r="AC1155" s="24">
        <v>0</v>
      </c>
      <c r="AD1155" s="24">
        <v>0</v>
      </c>
      <c r="AE1155" s="24">
        <v>-2.5816261768341069E-7</v>
      </c>
      <c r="AF1155" s="24">
        <v>0</v>
      </c>
      <c r="AG1155" s="24">
        <v>0</v>
      </c>
      <c r="AH1155" s="24">
        <v>0</v>
      </c>
      <c r="AI1155" s="24">
        <v>0</v>
      </c>
      <c r="AJ1155" s="24">
        <v>0</v>
      </c>
      <c r="AK1155" s="24">
        <v>0</v>
      </c>
      <c r="AL1155" s="24">
        <v>0</v>
      </c>
      <c r="AM1155" s="24">
        <v>0</v>
      </c>
      <c r="AN1155" s="24">
        <v>0</v>
      </c>
      <c r="AO1155" s="24">
        <v>0</v>
      </c>
      <c r="AP1155" s="24">
        <v>0</v>
      </c>
      <c r="AQ1155" s="24">
        <v>1.1064112186431886E-7</v>
      </c>
      <c r="AR1155" s="24">
        <v>-1.1064112186431881E-7</v>
      </c>
      <c r="AS1155" s="24">
        <v>0</v>
      </c>
      <c r="AT1155" s="24">
        <v>0</v>
      </c>
      <c r="AU1155" s="24">
        <v>-1.1064112186431881E-7</v>
      </c>
      <c r="AV1155" s="24">
        <v>0</v>
      </c>
      <c r="AW1155" s="24">
        <v>0</v>
      </c>
      <c r="AX1155" s="24">
        <v>0</v>
      </c>
      <c r="AY1155" s="24">
        <v>0</v>
      </c>
      <c r="AZ1155" s="24">
        <v>0</v>
      </c>
      <c r="BA1155" s="24">
        <v>0</v>
      </c>
      <c r="BB1155" s="24">
        <v>0</v>
      </c>
      <c r="BC1155" s="24">
        <v>0</v>
      </c>
      <c r="BD1155" s="24">
        <v>0</v>
      </c>
      <c r="BE1155" s="24">
        <v>0</v>
      </c>
      <c r="BF1155" s="24">
        <v>0</v>
      </c>
      <c r="BG1155" s="24">
        <v>0</v>
      </c>
      <c r="BH1155" s="24">
        <v>0</v>
      </c>
      <c r="BI1155" s="24">
        <v>0</v>
      </c>
      <c r="BJ1155" s="24">
        <v>0</v>
      </c>
      <c r="BK1155" s="24">
        <v>0</v>
      </c>
      <c r="BL1155" s="24">
        <v>0</v>
      </c>
    </row>
    <row r="1156" spans="1:64" x14ac:dyDescent="0.25">
      <c r="A1156" t="s">
        <v>5124</v>
      </c>
      <c r="B1156">
        <v>191</v>
      </c>
      <c r="C1156">
        <v>4</v>
      </c>
      <c r="D1156">
        <v>16</v>
      </c>
      <c r="E1156" s="24">
        <v>0</v>
      </c>
      <c r="F1156" s="24">
        <v>0</v>
      </c>
      <c r="G1156" s="24">
        <v>0</v>
      </c>
      <c r="H1156" s="24">
        <v>0</v>
      </c>
      <c r="I1156" s="24">
        <v>0</v>
      </c>
      <c r="J1156" s="24">
        <v>0</v>
      </c>
      <c r="K1156" s="24">
        <v>3.0733644962310791E-7</v>
      </c>
      <c r="L1156" s="24">
        <v>-3.0733644962310791E-7</v>
      </c>
      <c r="M1156" s="24">
        <v>0</v>
      </c>
      <c r="N1156" s="24">
        <v>0</v>
      </c>
      <c r="O1156" s="24">
        <v>-3.0733644962310791E-7</v>
      </c>
      <c r="P1156" s="24">
        <v>0</v>
      </c>
      <c r="Q1156" s="24">
        <v>0</v>
      </c>
      <c r="R1156" s="24">
        <v>0</v>
      </c>
      <c r="S1156" s="24">
        <v>0</v>
      </c>
      <c r="T1156" s="24">
        <v>0</v>
      </c>
      <c r="U1156" s="24">
        <v>0</v>
      </c>
      <c r="V1156" s="24">
        <v>0</v>
      </c>
      <c r="W1156" s="24">
        <v>0</v>
      </c>
      <c r="X1156" s="24">
        <v>0</v>
      </c>
      <c r="Y1156" s="24">
        <v>0</v>
      </c>
      <c r="Z1156" s="24">
        <v>0</v>
      </c>
      <c r="AA1156" s="24">
        <v>2.1513551473617551E-7</v>
      </c>
      <c r="AB1156" s="24">
        <v>-2.1513551473617554E-7</v>
      </c>
      <c r="AC1156" s="24">
        <v>0</v>
      </c>
      <c r="AD1156" s="24">
        <v>0</v>
      </c>
      <c r="AE1156" s="24">
        <v>-2.1513551473617554E-7</v>
      </c>
      <c r="AF1156" s="24">
        <v>0</v>
      </c>
      <c r="AG1156" s="24">
        <v>0</v>
      </c>
      <c r="AH1156" s="24">
        <v>0</v>
      </c>
      <c r="AI1156" s="24">
        <v>0</v>
      </c>
      <c r="AJ1156" s="24">
        <v>0</v>
      </c>
      <c r="AK1156" s="24">
        <v>0</v>
      </c>
      <c r="AL1156" s="24">
        <v>0</v>
      </c>
      <c r="AM1156" s="24">
        <v>0</v>
      </c>
      <c r="AN1156" s="24">
        <v>0</v>
      </c>
      <c r="AO1156" s="24">
        <v>0</v>
      </c>
      <c r="AP1156" s="24">
        <v>0</v>
      </c>
      <c r="AQ1156" s="24">
        <v>9.22009348869324E-8</v>
      </c>
      <c r="AR1156" s="24">
        <v>-9.2200934886932373E-8</v>
      </c>
      <c r="AS1156" s="24">
        <v>0</v>
      </c>
      <c r="AT1156" s="24">
        <v>0</v>
      </c>
      <c r="AU1156" s="24">
        <v>-9.2200934886932373E-8</v>
      </c>
      <c r="AV1156" s="24">
        <v>0</v>
      </c>
      <c r="AW1156" s="24">
        <v>0</v>
      </c>
      <c r="AX1156" s="24">
        <v>0</v>
      </c>
      <c r="AY1156" s="24">
        <v>0</v>
      </c>
      <c r="AZ1156" s="24">
        <v>0</v>
      </c>
      <c r="BA1156" s="24">
        <v>0</v>
      </c>
      <c r="BB1156" s="24">
        <v>0</v>
      </c>
      <c r="BC1156" s="24">
        <v>0</v>
      </c>
      <c r="BD1156" s="24">
        <v>0</v>
      </c>
      <c r="BE1156" s="24">
        <v>0</v>
      </c>
      <c r="BF1156" s="24">
        <v>0</v>
      </c>
      <c r="BG1156" s="24">
        <v>0</v>
      </c>
      <c r="BH1156" s="24">
        <v>0</v>
      </c>
      <c r="BI1156" s="24">
        <v>0</v>
      </c>
      <c r="BJ1156" s="24">
        <v>0</v>
      </c>
      <c r="BK1156" s="24">
        <v>0</v>
      </c>
      <c r="BL1156" s="24">
        <v>0</v>
      </c>
    </row>
    <row r="1157" spans="1:64" x14ac:dyDescent="0.25">
      <c r="A1157" t="s">
        <v>5124</v>
      </c>
      <c r="B1157">
        <v>192</v>
      </c>
      <c r="C1157">
        <v>4</v>
      </c>
      <c r="D1157">
        <v>16</v>
      </c>
      <c r="E1157" s="24">
        <v>0</v>
      </c>
      <c r="F1157" s="24">
        <v>0</v>
      </c>
      <c r="G1157" s="24">
        <v>0</v>
      </c>
      <c r="H1157" s="24">
        <v>0</v>
      </c>
      <c r="I1157" s="24">
        <v>0</v>
      </c>
      <c r="J1157" s="24">
        <v>0</v>
      </c>
      <c r="K1157" s="24">
        <v>2.6263296604156494E-7</v>
      </c>
      <c r="L1157" s="24">
        <v>-2.6263296604156494E-7</v>
      </c>
      <c r="M1157" s="24">
        <v>0</v>
      </c>
      <c r="N1157" s="24">
        <v>0</v>
      </c>
      <c r="O1157" s="24">
        <v>-2.6263296604156494E-7</v>
      </c>
      <c r="P1157" s="24">
        <v>0</v>
      </c>
      <c r="Q1157" s="24">
        <v>0</v>
      </c>
      <c r="R1157" s="24">
        <v>0</v>
      </c>
      <c r="S1157" s="24">
        <v>0</v>
      </c>
      <c r="T1157" s="24">
        <v>0</v>
      </c>
      <c r="U1157" s="24">
        <v>0</v>
      </c>
      <c r="V1157" s="24">
        <v>0</v>
      </c>
      <c r="W1157" s="24">
        <v>0</v>
      </c>
      <c r="X1157" s="24">
        <v>0</v>
      </c>
      <c r="Y1157" s="24">
        <v>0</v>
      </c>
      <c r="Z1157" s="24">
        <v>0</v>
      </c>
      <c r="AA1157" s="24">
        <v>1.8384307622909544E-7</v>
      </c>
      <c r="AB1157" s="24">
        <v>-1.8384307622909533E-7</v>
      </c>
      <c r="AC1157" s="24">
        <v>0</v>
      </c>
      <c r="AD1157" s="24">
        <v>0</v>
      </c>
      <c r="AE1157" s="24">
        <v>-1.8384307622909533E-7</v>
      </c>
      <c r="AF1157" s="24">
        <v>0</v>
      </c>
      <c r="AG1157" s="24">
        <v>0</v>
      </c>
      <c r="AH1157" s="24">
        <v>0</v>
      </c>
      <c r="AI1157" s="24">
        <v>0</v>
      </c>
      <c r="AJ1157" s="24">
        <v>0</v>
      </c>
      <c r="AK1157" s="24">
        <v>0</v>
      </c>
      <c r="AL1157" s="24">
        <v>0</v>
      </c>
      <c r="AM1157" s="24">
        <v>0</v>
      </c>
      <c r="AN1157" s="24">
        <v>0</v>
      </c>
      <c r="AO1157" s="24">
        <v>0</v>
      </c>
      <c r="AP1157" s="24">
        <v>0</v>
      </c>
      <c r="AQ1157" s="24">
        <v>7.8789889812469504E-8</v>
      </c>
      <c r="AR1157" s="24">
        <v>-7.8789889812469609E-8</v>
      </c>
      <c r="AS1157" s="24">
        <v>0</v>
      </c>
      <c r="AT1157" s="24">
        <v>0</v>
      </c>
      <c r="AU1157" s="24">
        <v>-7.8789889812469609E-8</v>
      </c>
      <c r="AV1157" s="24">
        <v>0</v>
      </c>
      <c r="AW1157" s="24">
        <v>0</v>
      </c>
      <c r="AX1157" s="24">
        <v>0</v>
      </c>
      <c r="AY1157" s="24">
        <v>0</v>
      </c>
      <c r="AZ1157" s="24">
        <v>0</v>
      </c>
      <c r="BA1157" s="24">
        <v>0</v>
      </c>
      <c r="BB1157" s="24">
        <v>0</v>
      </c>
      <c r="BC1157" s="24">
        <v>0</v>
      </c>
      <c r="BD1157" s="24">
        <v>0</v>
      </c>
      <c r="BE1157" s="24">
        <v>0</v>
      </c>
      <c r="BF1157" s="24">
        <v>0</v>
      </c>
      <c r="BG1157" s="24">
        <v>0</v>
      </c>
      <c r="BH1157" s="24">
        <v>0</v>
      </c>
      <c r="BI1157" s="24">
        <v>0</v>
      </c>
      <c r="BJ1157" s="24">
        <v>0</v>
      </c>
      <c r="BK1157" s="24">
        <v>0</v>
      </c>
      <c r="BL1157" s="24">
        <v>0</v>
      </c>
    </row>
    <row r="1158" spans="1:64" x14ac:dyDescent="0.25">
      <c r="A1158" t="s">
        <v>5124</v>
      </c>
      <c r="B1158">
        <v>193</v>
      </c>
      <c r="C1158">
        <v>1</v>
      </c>
      <c r="D1158">
        <v>17</v>
      </c>
      <c r="E1158" s="24">
        <v>0</v>
      </c>
      <c r="F1158" s="24">
        <v>0</v>
      </c>
      <c r="G1158" s="24">
        <v>0</v>
      </c>
      <c r="H1158" s="24">
        <v>0</v>
      </c>
      <c r="I1158" s="24">
        <v>0</v>
      </c>
      <c r="J1158" s="24">
        <v>0</v>
      </c>
      <c r="K1158" s="24">
        <v>2.1420419216156006E-7</v>
      </c>
      <c r="L1158" s="24">
        <v>-2.1420419216156006E-7</v>
      </c>
      <c r="M1158" s="24">
        <v>0</v>
      </c>
      <c r="N1158" s="24">
        <v>0</v>
      </c>
      <c r="O1158" s="24">
        <v>-2.1420419216156006E-7</v>
      </c>
      <c r="P1158" s="24">
        <v>0</v>
      </c>
      <c r="Q1158" s="24">
        <v>0</v>
      </c>
      <c r="R1158" s="24">
        <v>0</v>
      </c>
      <c r="S1158" s="24">
        <v>0</v>
      </c>
      <c r="T1158" s="24">
        <v>0</v>
      </c>
      <c r="U1158" s="24">
        <v>0</v>
      </c>
      <c r="V1158" s="24">
        <v>0</v>
      </c>
      <c r="W1158" s="24">
        <v>0</v>
      </c>
      <c r="X1158" s="24">
        <v>0</v>
      </c>
      <c r="Y1158" s="24">
        <v>0</v>
      </c>
      <c r="Z1158" s="24">
        <v>0</v>
      </c>
      <c r="AA1158" s="24">
        <v>1.4994293451309204E-7</v>
      </c>
      <c r="AB1158" s="24">
        <v>-1.4994293451309215E-7</v>
      </c>
      <c r="AC1158" s="24">
        <v>0</v>
      </c>
      <c r="AD1158" s="24">
        <v>0</v>
      </c>
      <c r="AE1158" s="24">
        <v>-1.4994293451309215E-7</v>
      </c>
      <c r="AF1158" s="24">
        <v>0</v>
      </c>
      <c r="AG1158" s="24">
        <v>0</v>
      </c>
      <c r="AH1158" s="24">
        <v>0</v>
      </c>
      <c r="AI1158" s="24">
        <v>0</v>
      </c>
      <c r="AJ1158" s="24">
        <v>0</v>
      </c>
      <c r="AK1158" s="24">
        <v>0</v>
      </c>
      <c r="AL1158" s="24">
        <v>0</v>
      </c>
      <c r="AM1158" s="24">
        <v>0</v>
      </c>
      <c r="AN1158" s="24">
        <v>0</v>
      </c>
      <c r="AO1158" s="24">
        <v>0</v>
      </c>
      <c r="AP1158" s="24">
        <v>0</v>
      </c>
      <c r="AQ1158" s="24">
        <v>6.4261257648468018E-8</v>
      </c>
      <c r="AR1158" s="24">
        <v>-6.4261257648467912E-8</v>
      </c>
      <c r="AS1158" s="24">
        <v>0</v>
      </c>
      <c r="AT1158" s="24">
        <v>0</v>
      </c>
      <c r="AU1158" s="24">
        <v>-6.4261257648467912E-8</v>
      </c>
      <c r="AV1158" s="24">
        <v>0</v>
      </c>
      <c r="AW1158" s="24">
        <v>0</v>
      </c>
      <c r="AX1158" s="24">
        <v>0</v>
      </c>
      <c r="AY1158" s="24">
        <v>0</v>
      </c>
      <c r="AZ1158" s="24">
        <v>0</v>
      </c>
      <c r="BA1158" s="24">
        <v>0</v>
      </c>
      <c r="BB1158" s="24">
        <v>0</v>
      </c>
      <c r="BC1158" s="24">
        <v>0</v>
      </c>
      <c r="BD1158" s="24">
        <v>0</v>
      </c>
      <c r="BE1158" s="24">
        <v>0</v>
      </c>
      <c r="BF1158" s="24">
        <v>0</v>
      </c>
      <c r="BG1158" s="24">
        <v>0</v>
      </c>
      <c r="BH1158" s="24">
        <v>0</v>
      </c>
      <c r="BI1158" s="24">
        <v>0</v>
      </c>
      <c r="BJ1158" s="24">
        <v>0</v>
      </c>
      <c r="BK1158" s="24">
        <v>0</v>
      </c>
      <c r="BL1158" s="24">
        <v>0</v>
      </c>
    </row>
    <row r="1159" spans="1:64" x14ac:dyDescent="0.25">
      <c r="A1159" t="s">
        <v>5124</v>
      </c>
      <c r="B1159">
        <v>194</v>
      </c>
      <c r="C1159">
        <v>1</v>
      </c>
      <c r="D1159">
        <v>17</v>
      </c>
      <c r="E1159" s="24">
        <v>0</v>
      </c>
      <c r="F1159" s="24">
        <v>0</v>
      </c>
      <c r="G1159" s="24">
        <v>0</v>
      </c>
      <c r="H1159" s="24">
        <v>0</v>
      </c>
      <c r="I1159" s="24">
        <v>0</v>
      </c>
      <c r="J1159" s="24">
        <v>0</v>
      </c>
      <c r="K1159" s="24">
        <v>1.8440186977386475E-7</v>
      </c>
      <c r="L1159" s="24">
        <v>-1.8440186977386475E-7</v>
      </c>
      <c r="M1159" s="24">
        <v>0</v>
      </c>
      <c r="N1159" s="24">
        <v>0</v>
      </c>
      <c r="O1159" s="24">
        <v>-1.8440186977386475E-7</v>
      </c>
      <c r="P1159" s="24">
        <v>0</v>
      </c>
      <c r="Q1159" s="24">
        <v>0</v>
      </c>
      <c r="R1159" s="24">
        <v>0</v>
      </c>
      <c r="S1159" s="24">
        <v>0</v>
      </c>
      <c r="T1159" s="24">
        <v>0</v>
      </c>
      <c r="U1159" s="24">
        <v>0</v>
      </c>
      <c r="V1159" s="24">
        <v>0</v>
      </c>
      <c r="W1159" s="24">
        <v>0</v>
      </c>
      <c r="X1159" s="24">
        <v>0</v>
      </c>
      <c r="Y1159" s="24">
        <v>0</v>
      </c>
      <c r="Z1159" s="24">
        <v>0</v>
      </c>
      <c r="AA1159" s="24">
        <v>1.2908130884170532E-7</v>
      </c>
      <c r="AB1159" s="24">
        <v>-1.2908130884170534E-7</v>
      </c>
      <c r="AC1159" s="24">
        <v>0</v>
      </c>
      <c r="AD1159" s="24">
        <v>0</v>
      </c>
      <c r="AE1159" s="24">
        <v>-1.2908130884170534E-7</v>
      </c>
      <c r="AF1159" s="24">
        <v>0</v>
      </c>
      <c r="AG1159" s="24">
        <v>0</v>
      </c>
      <c r="AH1159" s="24">
        <v>0</v>
      </c>
      <c r="AI1159" s="24">
        <v>0</v>
      </c>
      <c r="AJ1159" s="24">
        <v>0</v>
      </c>
      <c r="AK1159" s="24">
        <v>0</v>
      </c>
      <c r="AL1159" s="24">
        <v>0</v>
      </c>
      <c r="AM1159" s="24">
        <v>0</v>
      </c>
      <c r="AN1159" s="24">
        <v>0</v>
      </c>
      <c r="AO1159" s="24">
        <v>0</v>
      </c>
      <c r="AP1159" s="24">
        <v>0</v>
      </c>
      <c r="AQ1159" s="24">
        <v>5.5320560932159429E-8</v>
      </c>
      <c r="AR1159" s="24">
        <v>-5.5320560932159403E-8</v>
      </c>
      <c r="AS1159" s="24">
        <v>0</v>
      </c>
      <c r="AT1159" s="24">
        <v>0</v>
      </c>
      <c r="AU1159" s="24">
        <v>-5.5320560932159403E-8</v>
      </c>
      <c r="AV1159" s="24">
        <v>0</v>
      </c>
      <c r="AW1159" s="24">
        <v>0</v>
      </c>
      <c r="AX1159" s="24">
        <v>0</v>
      </c>
      <c r="AY1159" s="24">
        <v>0</v>
      </c>
      <c r="AZ1159" s="24">
        <v>0</v>
      </c>
      <c r="BA1159" s="24">
        <v>0</v>
      </c>
      <c r="BB1159" s="24">
        <v>0</v>
      </c>
      <c r="BC1159" s="24">
        <v>0</v>
      </c>
      <c r="BD1159" s="24">
        <v>0</v>
      </c>
      <c r="BE1159" s="24">
        <v>0</v>
      </c>
      <c r="BF1159" s="24">
        <v>0</v>
      </c>
      <c r="BG1159" s="24">
        <v>0</v>
      </c>
      <c r="BH1159" s="24">
        <v>0</v>
      </c>
      <c r="BI1159" s="24">
        <v>0</v>
      </c>
      <c r="BJ1159" s="24">
        <v>0</v>
      </c>
      <c r="BK1159" s="24">
        <v>0</v>
      </c>
      <c r="BL1159" s="24">
        <v>0</v>
      </c>
    </row>
    <row r="1160" spans="1:64" x14ac:dyDescent="0.25">
      <c r="A1160" t="s">
        <v>5124</v>
      </c>
      <c r="B1160">
        <v>195</v>
      </c>
      <c r="C1160">
        <v>1</v>
      </c>
      <c r="D1160">
        <v>17</v>
      </c>
      <c r="E1160" s="24">
        <v>0</v>
      </c>
      <c r="F1160" s="24">
        <v>0</v>
      </c>
      <c r="G1160" s="24">
        <v>0</v>
      </c>
      <c r="H1160" s="24">
        <v>0</v>
      </c>
      <c r="I1160" s="24">
        <v>0</v>
      </c>
      <c r="J1160" s="24">
        <v>0</v>
      </c>
      <c r="K1160" s="24">
        <v>1.5646219253540039E-7</v>
      </c>
      <c r="L1160" s="24">
        <v>-1.5646219253540039E-7</v>
      </c>
      <c r="M1160" s="24">
        <v>0</v>
      </c>
      <c r="N1160" s="24">
        <v>0</v>
      </c>
      <c r="O1160" s="24">
        <v>-1.5646219253540039E-7</v>
      </c>
      <c r="P1160" s="24">
        <v>0</v>
      </c>
      <c r="Q1160" s="24">
        <v>0</v>
      </c>
      <c r="R1160" s="24">
        <v>0</v>
      </c>
      <c r="S1160" s="24">
        <v>0</v>
      </c>
      <c r="T1160" s="24">
        <v>0</v>
      </c>
      <c r="U1160" s="24">
        <v>0</v>
      </c>
      <c r="V1160" s="24">
        <v>0</v>
      </c>
      <c r="W1160" s="24">
        <v>0</v>
      </c>
      <c r="X1160" s="24">
        <v>0</v>
      </c>
      <c r="Y1160" s="24">
        <v>0</v>
      </c>
      <c r="Z1160" s="24">
        <v>0</v>
      </c>
      <c r="AA1160" s="24">
        <v>1.0952353477478027E-7</v>
      </c>
      <c r="AB1160" s="24">
        <v>-1.0952353477478019E-7</v>
      </c>
      <c r="AC1160" s="24">
        <v>0</v>
      </c>
      <c r="AD1160" s="24">
        <v>0</v>
      </c>
      <c r="AE1160" s="24">
        <v>-1.0952353477478019E-7</v>
      </c>
      <c r="AF1160" s="24">
        <v>0</v>
      </c>
      <c r="AG1160" s="24">
        <v>0</v>
      </c>
      <c r="AH1160" s="24">
        <v>0</v>
      </c>
      <c r="AI1160" s="24">
        <v>0</v>
      </c>
      <c r="AJ1160" s="24">
        <v>0</v>
      </c>
      <c r="AK1160" s="24">
        <v>0</v>
      </c>
      <c r="AL1160" s="24">
        <v>0</v>
      </c>
      <c r="AM1160" s="24">
        <v>0</v>
      </c>
      <c r="AN1160" s="24">
        <v>0</v>
      </c>
      <c r="AO1160" s="24">
        <v>0</v>
      </c>
      <c r="AP1160" s="24">
        <v>0</v>
      </c>
      <c r="AQ1160" s="24">
        <v>4.6938657760620122E-8</v>
      </c>
      <c r="AR1160" s="24">
        <v>-4.6938657760620202E-8</v>
      </c>
      <c r="AS1160" s="24">
        <v>0</v>
      </c>
      <c r="AT1160" s="24">
        <v>0</v>
      </c>
      <c r="AU1160" s="24">
        <v>-4.6938657760620202E-8</v>
      </c>
      <c r="AV1160" s="24">
        <v>0</v>
      </c>
      <c r="AW1160" s="24">
        <v>0</v>
      </c>
      <c r="AX1160" s="24">
        <v>0</v>
      </c>
      <c r="AY1160" s="24">
        <v>0</v>
      </c>
      <c r="AZ1160" s="24">
        <v>0</v>
      </c>
      <c r="BA1160" s="24">
        <v>0</v>
      </c>
      <c r="BB1160" s="24">
        <v>0</v>
      </c>
      <c r="BC1160" s="24">
        <v>0</v>
      </c>
      <c r="BD1160" s="24">
        <v>0</v>
      </c>
      <c r="BE1160" s="24">
        <v>0</v>
      </c>
      <c r="BF1160" s="24">
        <v>0</v>
      </c>
      <c r="BG1160" s="24">
        <v>0</v>
      </c>
      <c r="BH1160" s="24">
        <v>0</v>
      </c>
      <c r="BI1160" s="24">
        <v>0</v>
      </c>
      <c r="BJ1160" s="24">
        <v>0</v>
      </c>
      <c r="BK1160" s="24">
        <v>0</v>
      </c>
      <c r="BL1160" s="24">
        <v>0</v>
      </c>
    </row>
    <row r="1161" spans="1:64" x14ac:dyDescent="0.25">
      <c r="A1161" t="s">
        <v>5124</v>
      </c>
      <c r="B1161">
        <v>196</v>
      </c>
      <c r="C1161">
        <v>2</v>
      </c>
      <c r="D1161">
        <v>17</v>
      </c>
      <c r="E1161" s="24">
        <v>0</v>
      </c>
      <c r="F1161" s="24">
        <v>0</v>
      </c>
      <c r="G1161" s="24">
        <v>0</v>
      </c>
      <c r="H1161" s="24">
        <v>0</v>
      </c>
      <c r="I1161" s="24">
        <v>0</v>
      </c>
      <c r="J1161" s="24">
        <v>0</v>
      </c>
      <c r="K1161" s="24">
        <v>1.2665987014770508E-7</v>
      </c>
      <c r="L1161" s="24">
        <v>-1.2665987014770508E-7</v>
      </c>
      <c r="M1161" s="24">
        <v>0</v>
      </c>
      <c r="N1161" s="24">
        <v>0</v>
      </c>
      <c r="O1161" s="24">
        <v>-1.2665987014770508E-7</v>
      </c>
      <c r="P1161" s="24">
        <v>0</v>
      </c>
      <c r="Q1161" s="24">
        <v>0</v>
      </c>
      <c r="R1161" s="24">
        <v>0</v>
      </c>
      <c r="S1161" s="24">
        <v>0</v>
      </c>
      <c r="T1161" s="24">
        <v>0</v>
      </c>
      <c r="U1161" s="24">
        <v>0</v>
      </c>
      <c r="V1161" s="24">
        <v>0</v>
      </c>
      <c r="W1161" s="24">
        <v>0</v>
      </c>
      <c r="X1161" s="24">
        <v>0</v>
      </c>
      <c r="Y1161" s="24">
        <v>0</v>
      </c>
      <c r="Z1161" s="24">
        <v>0</v>
      </c>
      <c r="AA1161" s="24">
        <v>8.8661909103393544E-8</v>
      </c>
      <c r="AB1161" s="24">
        <v>-8.8661909103393597E-8</v>
      </c>
      <c r="AC1161" s="24">
        <v>0</v>
      </c>
      <c r="AD1161" s="24">
        <v>0</v>
      </c>
      <c r="AE1161" s="24">
        <v>-8.8661909103393597E-8</v>
      </c>
      <c r="AF1161" s="24">
        <v>0</v>
      </c>
      <c r="AG1161" s="24">
        <v>0</v>
      </c>
      <c r="AH1161" s="24">
        <v>0</v>
      </c>
      <c r="AI1161" s="24">
        <v>0</v>
      </c>
      <c r="AJ1161" s="24">
        <v>0</v>
      </c>
      <c r="AK1161" s="24">
        <v>0</v>
      </c>
      <c r="AL1161" s="24">
        <v>0</v>
      </c>
      <c r="AM1161" s="24">
        <v>0</v>
      </c>
      <c r="AN1161" s="24">
        <v>0</v>
      </c>
      <c r="AO1161" s="24">
        <v>0</v>
      </c>
      <c r="AP1161" s="24">
        <v>0</v>
      </c>
      <c r="AQ1161" s="24">
        <v>3.7997961044311534E-8</v>
      </c>
      <c r="AR1161" s="24">
        <v>-3.7997961044311481E-8</v>
      </c>
      <c r="AS1161" s="24">
        <v>0</v>
      </c>
      <c r="AT1161" s="24">
        <v>0</v>
      </c>
      <c r="AU1161" s="24">
        <v>-3.7997961044311481E-8</v>
      </c>
      <c r="AV1161" s="24">
        <v>0</v>
      </c>
      <c r="AW1161" s="24">
        <v>0</v>
      </c>
      <c r="AX1161" s="24">
        <v>0</v>
      </c>
      <c r="AY1161" s="24">
        <v>0</v>
      </c>
      <c r="AZ1161" s="24">
        <v>0</v>
      </c>
      <c r="BA1161" s="24">
        <v>0</v>
      </c>
      <c r="BB1161" s="24">
        <v>0</v>
      </c>
      <c r="BC1161" s="24">
        <v>0</v>
      </c>
      <c r="BD1161" s="24">
        <v>0</v>
      </c>
      <c r="BE1161" s="24">
        <v>0</v>
      </c>
      <c r="BF1161" s="24">
        <v>0</v>
      </c>
      <c r="BG1161" s="24">
        <v>0</v>
      </c>
      <c r="BH1161" s="24">
        <v>0</v>
      </c>
      <c r="BI1161" s="24">
        <v>0</v>
      </c>
      <c r="BJ1161" s="24">
        <v>0</v>
      </c>
      <c r="BK1161" s="24">
        <v>0</v>
      </c>
      <c r="BL1161" s="24">
        <v>0</v>
      </c>
    </row>
    <row r="1162" spans="1:64" x14ac:dyDescent="0.25">
      <c r="A1162" t="s">
        <v>5124</v>
      </c>
      <c r="B1162">
        <v>197</v>
      </c>
      <c r="C1162">
        <v>2</v>
      </c>
      <c r="D1162">
        <v>17</v>
      </c>
      <c r="E1162" s="24">
        <v>0</v>
      </c>
      <c r="F1162" s="24">
        <v>0</v>
      </c>
      <c r="G1162" s="24">
        <v>0</v>
      </c>
      <c r="H1162" s="24">
        <v>0</v>
      </c>
      <c r="I1162" s="24">
        <v>0</v>
      </c>
      <c r="J1162" s="24">
        <v>0</v>
      </c>
      <c r="K1162" s="24">
        <v>1.1362135410308838E-7</v>
      </c>
      <c r="L1162" s="24">
        <v>-1.1362135410308838E-7</v>
      </c>
      <c r="M1162" s="24">
        <v>0</v>
      </c>
      <c r="N1162" s="24">
        <v>0</v>
      </c>
      <c r="O1162" s="24">
        <v>-1.1362135410308838E-7</v>
      </c>
      <c r="P1162" s="24">
        <v>0</v>
      </c>
      <c r="Q1162" s="24">
        <v>0</v>
      </c>
      <c r="R1162" s="24">
        <v>0</v>
      </c>
      <c r="S1162" s="24">
        <v>0</v>
      </c>
      <c r="T1162" s="24">
        <v>0</v>
      </c>
      <c r="U1162" s="24">
        <v>0</v>
      </c>
      <c r="V1162" s="24">
        <v>0</v>
      </c>
      <c r="W1162" s="24">
        <v>0</v>
      </c>
      <c r="X1162" s="24">
        <v>0</v>
      </c>
      <c r="Y1162" s="24">
        <v>0</v>
      </c>
      <c r="Z1162" s="24">
        <v>0</v>
      </c>
      <c r="AA1162" s="24">
        <v>7.9534947872161857E-8</v>
      </c>
      <c r="AB1162" s="24">
        <v>-7.9534947872161844E-8</v>
      </c>
      <c r="AC1162" s="24">
        <v>0</v>
      </c>
      <c r="AD1162" s="24">
        <v>0</v>
      </c>
      <c r="AE1162" s="24">
        <v>-7.9534947872161844E-8</v>
      </c>
      <c r="AF1162" s="24">
        <v>0</v>
      </c>
      <c r="AG1162" s="24">
        <v>0</v>
      </c>
      <c r="AH1162" s="24">
        <v>0</v>
      </c>
      <c r="AI1162" s="24">
        <v>0</v>
      </c>
      <c r="AJ1162" s="24">
        <v>0</v>
      </c>
      <c r="AK1162" s="24">
        <v>0</v>
      </c>
      <c r="AL1162" s="24">
        <v>0</v>
      </c>
      <c r="AM1162" s="24">
        <v>0</v>
      </c>
      <c r="AN1162" s="24">
        <v>0</v>
      </c>
      <c r="AO1162" s="24">
        <v>0</v>
      </c>
      <c r="AP1162" s="24">
        <v>0</v>
      </c>
      <c r="AQ1162" s="24">
        <v>3.4086406230926522E-8</v>
      </c>
      <c r="AR1162" s="24">
        <v>-3.4086406230926535E-8</v>
      </c>
      <c r="AS1162" s="24">
        <v>0</v>
      </c>
      <c r="AT1162" s="24">
        <v>0</v>
      </c>
      <c r="AU1162" s="24">
        <v>-3.4086406230926535E-8</v>
      </c>
      <c r="AV1162" s="24">
        <v>0</v>
      </c>
      <c r="AW1162" s="24">
        <v>0</v>
      </c>
      <c r="AX1162" s="24">
        <v>0</v>
      </c>
      <c r="AY1162" s="24">
        <v>0</v>
      </c>
      <c r="AZ1162" s="24">
        <v>0</v>
      </c>
      <c r="BA1162" s="24">
        <v>0</v>
      </c>
      <c r="BB1162" s="24">
        <v>0</v>
      </c>
      <c r="BC1162" s="24">
        <v>0</v>
      </c>
      <c r="BD1162" s="24">
        <v>0</v>
      </c>
      <c r="BE1162" s="24">
        <v>0</v>
      </c>
      <c r="BF1162" s="24">
        <v>0</v>
      </c>
      <c r="BG1162" s="24">
        <v>0</v>
      </c>
      <c r="BH1162" s="24">
        <v>0</v>
      </c>
      <c r="BI1162" s="24">
        <v>0</v>
      </c>
      <c r="BJ1162" s="24">
        <v>0</v>
      </c>
      <c r="BK1162" s="24">
        <v>0</v>
      </c>
      <c r="BL1162" s="24">
        <v>0</v>
      </c>
    </row>
    <row r="1163" spans="1:64" x14ac:dyDescent="0.25">
      <c r="A1163" t="s">
        <v>5124</v>
      </c>
      <c r="B1163">
        <v>198</v>
      </c>
      <c r="C1163">
        <v>2</v>
      </c>
      <c r="D1163">
        <v>17</v>
      </c>
      <c r="E1163" s="24">
        <v>0</v>
      </c>
      <c r="F1163" s="24">
        <v>0</v>
      </c>
      <c r="G1163" s="24">
        <v>0</v>
      </c>
      <c r="H1163" s="24">
        <v>0</v>
      </c>
      <c r="I1163" s="24">
        <v>0</v>
      </c>
      <c r="J1163" s="24">
        <v>0</v>
      </c>
      <c r="K1163" s="24">
        <v>9.1269612312316895E-8</v>
      </c>
      <c r="L1163" s="24">
        <v>-9.1269612312316895E-8</v>
      </c>
      <c r="M1163" s="24">
        <v>0</v>
      </c>
      <c r="N1163" s="24">
        <v>0</v>
      </c>
      <c r="O1163" s="24">
        <v>-9.1269612312316895E-8</v>
      </c>
      <c r="P1163" s="24">
        <v>0</v>
      </c>
      <c r="Q1163" s="24">
        <v>0</v>
      </c>
      <c r="R1163" s="24">
        <v>0</v>
      </c>
      <c r="S1163" s="24">
        <v>0</v>
      </c>
      <c r="T1163" s="24">
        <v>0</v>
      </c>
      <c r="U1163" s="24">
        <v>0</v>
      </c>
      <c r="V1163" s="24">
        <v>0</v>
      </c>
      <c r="W1163" s="24">
        <v>0</v>
      </c>
      <c r="X1163" s="24">
        <v>0</v>
      </c>
      <c r="Y1163" s="24">
        <v>0</v>
      </c>
      <c r="Z1163" s="24">
        <v>0</v>
      </c>
      <c r="AA1163" s="24">
        <v>6.3888728618621821E-8</v>
      </c>
      <c r="AB1163" s="24">
        <v>-6.3888728618621847E-8</v>
      </c>
      <c r="AC1163" s="24">
        <v>0</v>
      </c>
      <c r="AD1163" s="24">
        <v>0</v>
      </c>
      <c r="AE1163" s="24">
        <v>-6.3888728618621847E-8</v>
      </c>
      <c r="AF1163" s="24">
        <v>0</v>
      </c>
      <c r="AG1163" s="24">
        <v>0</v>
      </c>
      <c r="AH1163" s="24">
        <v>0</v>
      </c>
      <c r="AI1163" s="24">
        <v>0</v>
      </c>
      <c r="AJ1163" s="24">
        <v>0</v>
      </c>
      <c r="AK1163" s="24">
        <v>0</v>
      </c>
      <c r="AL1163" s="24">
        <v>0</v>
      </c>
      <c r="AM1163" s="24">
        <v>0</v>
      </c>
      <c r="AN1163" s="24">
        <v>0</v>
      </c>
      <c r="AO1163" s="24">
        <v>0</v>
      </c>
      <c r="AP1163" s="24">
        <v>0</v>
      </c>
      <c r="AQ1163" s="24">
        <v>2.7380883693695074E-8</v>
      </c>
      <c r="AR1163" s="24">
        <v>-2.7380883693695047E-8</v>
      </c>
      <c r="AS1163" s="24">
        <v>0</v>
      </c>
      <c r="AT1163" s="24">
        <v>0</v>
      </c>
      <c r="AU1163" s="24">
        <v>-2.7380883693695047E-8</v>
      </c>
      <c r="AV1163" s="24">
        <v>0</v>
      </c>
      <c r="AW1163" s="24">
        <v>0</v>
      </c>
      <c r="AX1163" s="24">
        <v>0</v>
      </c>
      <c r="AY1163" s="24">
        <v>0</v>
      </c>
      <c r="AZ1163" s="24">
        <v>0</v>
      </c>
      <c r="BA1163" s="24">
        <v>0</v>
      </c>
      <c r="BB1163" s="24">
        <v>0</v>
      </c>
      <c r="BC1163" s="24">
        <v>0</v>
      </c>
      <c r="BD1163" s="24">
        <v>0</v>
      </c>
      <c r="BE1163" s="24">
        <v>0</v>
      </c>
      <c r="BF1163" s="24">
        <v>0</v>
      </c>
      <c r="BG1163" s="24">
        <v>0</v>
      </c>
      <c r="BH1163" s="24">
        <v>0</v>
      </c>
      <c r="BI1163" s="24">
        <v>0</v>
      </c>
      <c r="BJ1163" s="24">
        <v>0</v>
      </c>
      <c r="BK1163" s="24">
        <v>0</v>
      </c>
      <c r="BL1163" s="24">
        <v>0</v>
      </c>
    </row>
    <row r="1164" spans="1:64" x14ac:dyDescent="0.25">
      <c r="A1164" t="s">
        <v>5124</v>
      </c>
      <c r="B1164">
        <v>199</v>
      </c>
      <c r="C1164">
        <v>3</v>
      </c>
      <c r="D1164">
        <v>17</v>
      </c>
      <c r="E1164" s="24">
        <v>0</v>
      </c>
      <c r="F1164" s="24">
        <v>0</v>
      </c>
      <c r="G1164" s="24">
        <v>0</v>
      </c>
      <c r="H1164" s="24">
        <v>0</v>
      </c>
      <c r="I1164" s="24">
        <v>0</v>
      </c>
      <c r="J1164" s="24">
        <v>0</v>
      </c>
      <c r="K1164" s="24">
        <v>7.2643160820007324E-8</v>
      </c>
      <c r="L1164" s="24">
        <v>-7.2643160820007324E-8</v>
      </c>
      <c r="M1164" s="24">
        <v>0</v>
      </c>
      <c r="N1164" s="24">
        <v>0</v>
      </c>
      <c r="O1164" s="24">
        <v>-7.2643160820007324E-8</v>
      </c>
      <c r="P1164" s="24">
        <v>0</v>
      </c>
      <c r="Q1164" s="24">
        <v>0</v>
      </c>
      <c r="R1164" s="24">
        <v>0</v>
      </c>
      <c r="S1164" s="24">
        <v>0</v>
      </c>
      <c r="T1164" s="24">
        <v>0</v>
      </c>
      <c r="U1164" s="24">
        <v>0</v>
      </c>
      <c r="V1164" s="24">
        <v>0</v>
      </c>
      <c r="W1164" s="24">
        <v>0</v>
      </c>
      <c r="X1164" s="24">
        <v>0</v>
      </c>
      <c r="Y1164" s="24">
        <v>0</v>
      </c>
      <c r="Z1164" s="24">
        <v>0</v>
      </c>
      <c r="AA1164" s="24">
        <v>5.0850212574005122E-8</v>
      </c>
      <c r="AB1164" s="24">
        <v>-5.0850212574005095E-8</v>
      </c>
      <c r="AC1164" s="24">
        <v>0</v>
      </c>
      <c r="AD1164" s="24">
        <v>0</v>
      </c>
      <c r="AE1164" s="24">
        <v>-5.0850212574005095E-8</v>
      </c>
      <c r="AF1164" s="24">
        <v>0</v>
      </c>
      <c r="AG1164" s="24">
        <v>0</v>
      </c>
      <c r="AH1164" s="24">
        <v>0</v>
      </c>
      <c r="AI1164" s="24">
        <v>0</v>
      </c>
      <c r="AJ1164" s="24">
        <v>0</v>
      </c>
      <c r="AK1164" s="24">
        <v>0</v>
      </c>
      <c r="AL1164" s="24">
        <v>0</v>
      </c>
      <c r="AM1164" s="24">
        <v>0</v>
      </c>
      <c r="AN1164" s="24">
        <v>0</v>
      </c>
      <c r="AO1164" s="24">
        <v>0</v>
      </c>
      <c r="AP1164" s="24">
        <v>0</v>
      </c>
      <c r="AQ1164" s="24">
        <v>2.1792948246002203E-8</v>
      </c>
      <c r="AR1164" s="24">
        <v>-2.1792948246002229E-8</v>
      </c>
      <c r="AS1164" s="24">
        <v>0</v>
      </c>
      <c r="AT1164" s="24">
        <v>0</v>
      </c>
      <c r="AU1164" s="24">
        <v>-2.1792948246002229E-8</v>
      </c>
      <c r="AV1164" s="24">
        <v>0</v>
      </c>
      <c r="AW1164" s="24">
        <v>0</v>
      </c>
      <c r="AX1164" s="24">
        <v>0</v>
      </c>
      <c r="AY1164" s="24">
        <v>0</v>
      </c>
      <c r="AZ1164" s="24">
        <v>0</v>
      </c>
      <c r="BA1164" s="24">
        <v>0</v>
      </c>
      <c r="BB1164" s="24">
        <v>0</v>
      </c>
      <c r="BC1164" s="24">
        <v>0</v>
      </c>
      <c r="BD1164" s="24">
        <v>0</v>
      </c>
      <c r="BE1164" s="24">
        <v>0</v>
      </c>
      <c r="BF1164" s="24">
        <v>0</v>
      </c>
      <c r="BG1164" s="24">
        <v>0</v>
      </c>
      <c r="BH1164" s="24">
        <v>0</v>
      </c>
      <c r="BI1164" s="24">
        <v>0</v>
      </c>
      <c r="BJ1164" s="24">
        <v>0</v>
      </c>
      <c r="BK1164" s="24">
        <v>0</v>
      </c>
      <c r="BL1164" s="24">
        <v>0</v>
      </c>
    </row>
    <row r="1165" spans="1:64" x14ac:dyDescent="0.25">
      <c r="A1165" t="s">
        <v>5124</v>
      </c>
      <c r="B1165">
        <v>200</v>
      </c>
      <c r="C1165">
        <v>3</v>
      </c>
      <c r="D1165">
        <v>17</v>
      </c>
      <c r="E1165" s="24">
        <v>0</v>
      </c>
      <c r="F1165" s="24">
        <v>0</v>
      </c>
      <c r="G1165" s="24">
        <v>0</v>
      </c>
      <c r="H1165" s="24">
        <v>0</v>
      </c>
      <c r="I1165" s="24">
        <v>0</v>
      </c>
      <c r="J1165" s="24">
        <v>0</v>
      </c>
      <c r="K1165" s="24">
        <v>6.7055225372314453E-8</v>
      </c>
      <c r="L1165" s="24">
        <v>-6.7055225372314453E-8</v>
      </c>
      <c r="M1165" s="24">
        <v>0</v>
      </c>
      <c r="N1165" s="24">
        <v>0</v>
      </c>
      <c r="O1165" s="24">
        <v>-6.7055225372314453E-8</v>
      </c>
      <c r="P1165" s="24">
        <v>0</v>
      </c>
      <c r="Q1165" s="24">
        <v>0</v>
      </c>
      <c r="R1165" s="24">
        <v>0</v>
      </c>
      <c r="S1165" s="24">
        <v>0</v>
      </c>
      <c r="T1165" s="24">
        <v>0</v>
      </c>
      <c r="U1165" s="24">
        <v>0</v>
      </c>
      <c r="V1165" s="24">
        <v>0</v>
      </c>
      <c r="W1165" s="24">
        <v>0</v>
      </c>
      <c r="X1165" s="24">
        <v>0</v>
      </c>
      <c r="Y1165" s="24">
        <v>0</v>
      </c>
      <c r="Z1165" s="24">
        <v>0</v>
      </c>
      <c r="AA1165" s="24">
        <v>4.6938657760620116E-8</v>
      </c>
      <c r="AB1165" s="24">
        <v>-4.6938657760620149E-8</v>
      </c>
      <c r="AC1165" s="24">
        <v>0</v>
      </c>
      <c r="AD1165" s="24">
        <v>0</v>
      </c>
      <c r="AE1165" s="24">
        <v>-4.6938657760620149E-8</v>
      </c>
      <c r="AF1165" s="24">
        <v>0</v>
      </c>
      <c r="AG1165" s="24">
        <v>0</v>
      </c>
      <c r="AH1165" s="24">
        <v>0</v>
      </c>
      <c r="AI1165" s="24">
        <v>0</v>
      </c>
      <c r="AJ1165" s="24">
        <v>0</v>
      </c>
      <c r="AK1165" s="24">
        <v>0</v>
      </c>
      <c r="AL1165" s="24">
        <v>0</v>
      </c>
      <c r="AM1165" s="24">
        <v>0</v>
      </c>
      <c r="AN1165" s="24">
        <v>0</v>
      </c>
      <c r="AO1165" s="24">
        <v>0</v>
      </c>
      <c r="AP1165" s="24">
        <v>0</v>
      </c>
      <c r="AQ1165" s="24">
        <v>2.0116567611694337E-8</v>
      </c>
      <c r="AR1165" s="24">
        <v>-2.0116567611694304E-8</v>
      </c>
      <c r="AS1165" s="24">
        <v>0</v>
      </c>
      <c r="AT1165" s="24">
        <v>0</v>
      </c>
      <c r="AU1165" s="24">
        <v>-2.0116567611694304E-8</v>
      </c>
      <c r="AV1165" s="24">
        <v>0</v>
      </c>
      <c r="AW1165" s="24">
        <v>0</v>
      </c>
      <c r="AX1165" s="24">
        <v>0</v>
      </c>
      <c r="AY1165" s="24">
        <v>0</v>
      </c>
      <c r="AZ1165" s="24">
        <v>0</v>
      </c>
      <c r="BA1165" s="24">
        <v>0</v>
      </c>
      <c r="BB1165" s="24">
        <v>0</v>
      </c>
      <c r="BC1165" s="24">
        <v>0</v>
      </c>
      <c r="BD1165" s="24">
        <v>0</v>
      </c>
      <c r="BE1165" s="24">
        <v>0</v>
      </c>
      <c r="BF1165" s="24">
        <v>0</v>
      </c>
      <c r="BG1165" s="24">
        <v>0</v>
      </c>
      <c r="BH1165" s="24">
        <v>0</v>
      </c>
      <c r="BI1165" s="24">
        <v>0</v>
      </c>
      <c r="BJ1165" s="24">
        <v>0</v>
      </c>
      <c r="BK1165" s="24">
        <v>0</v>
      </c>
      <c r="BL1165" s="24">
        <v>0</v>
      </c>
    </row>
    <row r="1166" spans="1:64" x14ac:dyDescent="0.25">
      <c r="A1166" t="s">
        <v>5124</v>
      </c>
      <c r="B1166">
        <v>201</v>
      </c>
      <c r="C1166">
        <v>3</v>
      </c>
      <c r="D1166">
        <v>17</v>
      </c>
      <c r="E1166" s="24">
        <v>0</v>
      </c>
      <c r="F1166" s="24">
        <v>0</v>
      </c>
      <c r="G1166" s="24">
        <v>0</v>
      </c>
      <c r="H1166" s="24">
        <v>0</v>
      </c>
      <c r="I1166" s="24">
        <v>0</v>
      </c>
      <c r="J1166" s="24">
        <v>0</v>
      </c>
      <c r="K1166" s="24">
        <v>5.5879354476928711E-8</v>
      </c>
      <c r="L1166" s="24">
        <v>-5.5879354476928711E-8</v>
      </c>
      <c r="M1166" s="24">
        <v>0</v>
      </c>
      <c r="N1166" s="24">
        <v>0</v>
      </c>
      <c r="O1166" s="24">
        <v>-5.5879354476928711E-8</v>
      </c>
      <c r="P1166" s="24">
        <v>0</v>
      </c>
      <c r="Q1166" s="24">
        <v>0</v>
      </c>
      <c r="R1166" s="24">
        <v>0</v>
      </c>
      <c r="S1166" s="24">
        <v>0</v>
      </c>
      <c r="T1166" s="24">
        <v>0</v>
      </c>
      <c r="U1166" s="24">
        <v>0</v>
      </c>
      <c r="V1166" s="24">
        <v>0</v>
      </c>
      <c r="W1166" s="24">
        <v>0</v>
      </c>
      <c r="X1166" s="24">
        <v>0</v>
      </c>
      <c r="Y1166" s="24">
        <v>0</v>
      </c>
      <c r="Z1166" s="24">
        <v>0</v>
      </c>
      <c r="AA1166" s="24">
        <v>3.9115548133850098E-8</v>
      </c>
      <c r="AB1166" s="24">
        <v>-3.9115548133850071E-8</v>
      </c>
      <c r="AC1166" s="24">
        <v>0</v>
      </c>
      <c r="AD1166" s="24">
        <v>0</v>
      </c>
      <c r="AE1166" s="24">
        <v>-3.9115548133850071E-8</v>
      </c>
      <c r="AF1166" s="24">
        <v>0</v>
      </c>
      <c r="AG1166" s="24">
        <v>0</v>
      </c>
      <c r="AH1166" s="24">
        <v>0</v>
      </c>
      <c r="AI1166" s="24">
        <v>0</v>
      </c>
      <c r="AJ1166" s="24">
        <v>0</v>
      </c>
      <c r="AK1166" s="24">
        <v>0</v>
      </c>
      <c r="AL1166" s="24">
        <v>0</v>
      </c>
      <c r="AM1166" s="24">
        <v>0</v>
      </c>
      <c r="AN1166" s="24">
        <v>0</v>
      </c>
      <c r="AO1166" s="24">
        <v>0</v>
      </c>
      <c r="AP1166" s="24">
        <v>0</v>
      </c>
      <c r="AQ1166" s="24">
        <v>1.6763806343078613E-8</v>
      </c>
      <c r="AR1166" s="24">
        <v>-1.676380634307864E-8</v>
      </c>
      <c r="AS1166" s="24">
        <v>0</v>
      </c>
      <c r="AT1166" s="24">
        <v>0</v>
      </c>
      <c r="AU1166" s="24">
        <v>-1.676380634307864E-8</v>
      </c>
      <c r="AV1166" s="24">
        <v>0</v>
      </c>
      <c r="AW1166" s="24">
        <v>0</v>
      </c>
      <c r="AX1166" s="24">
        <v>0</v>
      </c>
      <c r="AY1166" s="24">
        <v>0</v>
      </c>
      <c r="AZ1166" s="24">
        <v>0</v>
      </c>
      <c r="BA1166" s="24">
        <v>0</v>
      </c>
      <c r="BB1166" s="24">
        <v>0</v>
      </c>
      <c r="BC1166" s="24">
        <v>0</v>
      </c>
      <c r="BD1166" s="24">
        <v>0</v>
      </c>
      <c r="BE1166" s="24">
        <v>0</v>
      </c>
      <c r="BF1166" s="24">
        <v>0</v>
      </c>
      <c r="BG1166" s="24">
        <v>0</v>
      </c>
      <c r="BH1166" s="24">
        <v>0</v>
      </c>
      <c r="BI1166" s="24">
        <v>0</v>
      </c>
      <c r="BJ1166" s="24">
        <v>0</v>
      </c>
      <c r="BK1166" s="24">
        <v>0</v>
      </c>
      <c r="BL1166" s="24">
        <v>0</v>
      </c>
    </row>
    <row r="1167" spans="1:64" x14ac:dyDescent="0.25">
      <c r="A1167" t="s">
        <v>5124</v>
      </c>
      <c r="B1167">
        <v>202</v>
      </c>
      <c r="C1167">
        <v>4</v>
      </c>
      <c r="D1167">
        <v>17</v>
      </c>
      <c r="E1167" s="24">
        <v>0</v>
      </c>
      <c r="F1167" s="24">
        <v>0</v>
      </c>
      <c r="G1167" s="24">
        <v>0</v>
      </c>
      <c r="H1167" s="24">
        <v>0</v>
      </c>
      <c r="I1167" s="24">
        <v>0</v>
      </c>
      <c r="J1167" s="24">
        <v>0</v>
      </c>
      <c r="K1167" s="24">
        <v>4.6566128730773926E-8</v>
      </c>
      <c r="L1167" s="24">
        <v>-4.6566128730773926E-8</v>
      </c>
      <c r="M1167" s="24">
        <v>0</v>
      </c>
      <c r="N1167" s="24">
        <v>0</v>
      </c>
      <c r="O1167" s="24">
        <v>-4.6566128730773926E-8</v>
      </c>
      <c r="P1167" s="24">
        <v>0</v>
      </c>
      <c r="Q1167" s="24">
        <v>0</v>
      </c>
      <c r="R1167" s="24">
        <v>0</v>
      </c>
      <c r="S1167" s="24">
        <v>0</v>
      </c>
      <c r="T1167" s="24">
        <v>0</v>
      </c>
      <c r="U1167" s="24">
        <v>0</v>
      </c>
      <c r="V1167" s="24">
        <v>0</v>
      </c>
      <c r="W1167" s="24">
        <v>0</v>
      </c>
      <c r="X1167" s="24">
        <v>0</v>
      </c>
      <c r="Y1167" s="24">
        <v>0</v>
      </c>
      <c r="Z1167" s="24">
        <v>0</v>
      </c>
      <c r="AA1167" s="24">
        <v>3.2596290111541748E-8</v>
      </c>
      <c r="AB1167" s="24">
        <v>-3.2596290111541748E-8</v>
      </c>
      <c r="AC1167" s="24">
        <v>0</v>
      </c>
      <c r="AD1167" s="24">
        <v>0</v>
      </c>
      <c r="AE1167" s="24">
        <v>-3.2596290111541748E-8</v>
      </c>
      <c r="AF1167" s="24">
        <v>0</v>
      </c>
      <c r="AG1167" s="24">
        <v>0</v>
      </c>
      <c r="AH1167" s="24">
        <v>0</v>
      </c>
      <c r="AI1167" s="24">
        <v>0</v>
      </c>
      <c r="AJ1167" s="24">
        <v>0</v>
      </c>
      <c r="AK1167" s="24">
        <v>0</v>
      </c>
      <c r="AL1167" s="24">
        <v>0</v>
      </c>
      <c r="AM1167" s="24">
        <v>0</v>
      </c>
      <c r="AN1167" s="24">
        <v>0</v>
      </c>
      <c r="AO1167" s="24">
        <v>0</v>
      </c>
      <c r="AP1167" s="24">
        <v>0</v>
      </c>
      <c r="AQ1167" s="24">
        <v>1.3969838619232178E-8</v>
      </c>
      <c r="AR1167" s="24">
        <v>-1.3969838619232178E-8</v>
      </c>
      <c r="AS1167" s="24">
        <v>0</v>
      </c>
      <c r="AT1167" s="24">
        <v>0</v>
      </c>
      <c r="AU1167" s="24">
        <v>-1.3969838619232178E-8</v>
      </c>
      <c r="AV1167" s="24">
        <v>0</v>
      </c>
      <c r="AW1167" s="24">
        <v>0</v>
      </c>
      <c r="AX1167" s="24">
        <v>0</v>
      </c>
      <c r="AY1167" s="24">
        <v>0</v>
      </c>
      <c r="AZ1167" s="24">
        <v>0</v>
      </c>
      <c r="BA1167" s="24">
        <v>0</v>
      </c>
      <c r="BB1167" s="24">
        <v>0</v>
      </c>
      <c r="BC1167" s="24">
        <v>0</v>
      </c>
      <c r="BD1167" s="24">
        <v>0</v>
      </c>
      <c r="BE1167" s="24">
        <v>0</v>
      </c>
      <c r="BF1167" s="24">
        <v>0</v>
      </c>
      <c r="BG1167" s="24">
        <v>0</v>
      </c>
      <c r="BH1167" s="24">
        <v>0</v>
      </c>
      <c r="BI1167" s="24">
        <v>0</v>
      </c>
      <c r="BJ1167" s="24">
        <v>0</v>
      </c>
      <c r="BK1167" s="24">
        <v>0</v>
      </c>
      <c r="BL1167" s="24">
        <v>0</v>
      </c>
    </row>
    <row r="1168" spans="1:64" x14ac:dyDescent="0.25">
      <c r="A1168" t="s">
        <v>5124</v>
      </c>
      <c r="B1168">
        <v>203</v>
      </c>
      <c r="C1168">
        <v>4</v>
      </c>
      <c r="D1168">
        <v>17</v>
      </c>
      <c r="E1168" s="24">
        <v>0</v>
      </c>
      <c r="F1168" s="24">
        <v>0</v>
      </c>
      <c r="G1168" s="24">
        <v>0</v>
      </c>
      <c r="H1168" s="24">
        <v>0</v>
      </c>
      <c r="I1168" s="24">
        <v>0</v>
      </c>
      <c r="J1168" s="24">
        <v>0</v>
      </c>
      <c r="K1168" s="24">
        <v>3.7252902984619141E-8</v>
      </c>
      <c r="L1168" s="24">
        <v>-3.7252902984619141E-8</v>
      </c>
      <c r="M1168" s="24">
        <v>0</v>
      </c>
      <c r="N1168" s="24">
        <v>0</v>
      </c>
      <c r="O1168" s="24">
        <v>-3.7252902984619141E-8</v>
      </c>
      <c r="P1168" s="24">
        <v>0</v>
      </c>
      <c r="Q1168" s="24">
        <v>0</v>
      </c>
      <c r="R1168" s="24">
        <v>0</v>
      </c>
      <c r="S1168" s="24">
        <v>0</v>
      </c>
      <c r="T1168" s="24">
        <v>0</v>
      </c>
      <c r="U1168" s="24">
        <v>0</v>
      </c>
      <c r="V1168" s="24">
        <v>0</v>
      </c>
      <c r="W1168" s="24">
        <v>0</v>
      </c>
      <c r="X1168" s="24">
        <v>0</v>
      </c>
      <c r="Y1168" s="24">
        <v>0</v>
      </c>
      <c r="Z1168" s="24">
        <v>0</v>
      </c>
      <c r="AA1168" s="24">
        <v>2.6077032089233398E-8</v>
      </c>
      <c r="AB1168" s="24">
        <v>-2.6077032089233398E-8</v>
      </c>
      <c r="AC1168" s="24">
        <v>0</v>
      </c>
      <c r="AD1168" s="24">
        <v>0</v>
      </c>
      <c r="AE1168" s="24">
        <v>-2.6077032089233398E-8</v>
      </c>
      <c r="AF1168" s="24">
        <v>0</v>
      </c>
      <c r="AG1168" s="24">
        <v>0</v>
      </c>
      <c r="AH1168" s="24">
        <v>0</v>
      </c>
      <c r="AI1168" s="24">
        <v>0</v>
      </c>
      <c r="AJ1168" s="24">
        <v>0</v>
      </c>
      <c r="AK1168" s="24">
        <v>0</v>
      </c>
      <c r="AL1168" s="24">
        <v>0</v>
      </c>
      <c r="AM1168" s="24">
        <v>0</v>
      </c>
      <c r="AN1168" s="24">
        <v>0</v>
      </c>
      <c r="AO1168" s="24">
        <v>0</v>
      </c>
      <c r="AP1168" s="24">
        <v>0</v>
      </c>
      <c r="AQ1168" s="24">
        <v>1.1175870895385742E-8</v>
      </c>
      <c r="AR1168" s="24">
        <v>-1.1175870895385742E-8</v>
      </c>
      <c r="AS1168" s="24">
        <v>0</v>
      </c>
      <c r="AT1168" s="24">
        <v>0</v>
      </c>
      <c r="AU1168" s="24">
        <v>-1.1175870895385742E-8</v>
      </c>
      <c r="AV1168" s="24">
        <v>0</v>
      </c>
      <c r="AW1168" s="24">
        <v>0</v>
      </c>
      <c r="AX1168" s="24">
        <v>0</v>
      </c>
      <c r="AY1168" s="24">
        <v>0</v>
      </c>
      <c r="AZ1168" s="24">
        <v>0</v>
      </c>
      <c r="BA1168" s="24">
        <v>0</v>
      </c>
      <c r="BB1168" s="24">
        <v>0</v>
      </c>
      <c r="BC1168" s="24">
        <v>0</v>
      </c>
      <c r="BD1168" s="24">
        <v>0</v>
      </c>
      <c r="BE1168" s="24">
        <v>0</v>
      </c>
      <c r="BF1168" s="24">
        <v>0</v>
      </c>
      <c r="BG1168" s="24">
        <v>0</v>
      </c>
      <c r="BH1168" s="24">
        <v>0</v>
      </c>
      <c r="BI1168" s="24">
        <v>0</v>
      </c>
      <c r="BJ1168" s="24">
        <v>0</v>
      </c>
      <c r="BK1168" s="24">
        <v>0</v>
      </c>
      <c r="BL1168" s="24">
        <v>0</v>
      </c>
    </row>
    <row r="1169" spans="1:64" x14ac:dyDescent="0.25">
      <c r="A1169" t="s">
        <v>5124</v>
      </c>
      <c r="B1169">
        <v>204</v>
      </c>
      <c r="C1169">
        <v>4</v>
      </c>
      <c r="D1169">
        <v>17</v>
      </c>
      <c r="E1169" s="24">
        <v>0</v>
      </c>
      <c r="F1169" s="24">
        <v>0</v>
      </c>
      <c r="G1169" s="24">
        <v>0</v>
      </c>
      <c r="H1169" s="24">
        <v>0</v>
      </c>
      <c r="I1169" s="24">
        <v>0</v>
      </c>
      <c r="J1169" s="24">
        <v>0</v>
      </c>
      <c r="K1169" s="24">
        <v>3.166496753692627E-8</v>
      </c>
      <c r="L1169" s="24">
        <v>-3.166496753692627E-8</v>
      </c>
      <c r="M1169" s="24">
        <v>0</v>
      </c>
      <c r="N1169" s="24">
        <v>0</v>
      </c>
      <c r="O1169" s="24">
        <v>-3.166496753692627E-8</v>
      </c>
      <c r="P1169" s="24">
        <v>0</v>
      </c>
      <c r="Q1169" s="24">
        <v>0</v>
      </c>
      <c r="R1169" s="24">
        <v>0</v>
      </c>
      <c r="S1169" s="24">
        <v>0</v>
      </c>
      <c r="T1169" s="24">
        <v>0</v>
      </c>
      <c r="U1169" s="24">
        <v>0</v>
      </c>
      <c r="V1169" s="24">
        <v>0</v>
      </c>
      <c r="W1169" s="24">
        <v>0</v>
      </c>
      <c r="X1169" s="24">
        <v>0</v>
      </c>
      <c r="Y1169" s="24">
        <v>0</v>
      </c>
      <c r="Z1169" s="24">
        <v>0</v>
      </c>
      <c r="AA1169" s="24">
        <v>2.2165477275848386E-8</v>
      </c>
      <c r="AB1169" s="24">
        <v>-2.2165477275848373E-8</v>
      </c>
      <c r="AC1169" s="24">
        <v>0</v>
      </c>
      <c r="AD1169" s="24">
        <v>0</v>
      </c>
      <c r="AE1169" s="24">
        <v>-2.2165477275848373E-8</v>
      </c>
      <c r="AF1169" s="24">
        <v>0</v>
      </c>
      <c r="AG1169" s="24">
        <v>0</v>
      </c>
      <c r="AH1169" s="24">
        <v>0</v>
      </c>
      <c r="AI1169" s="24">
        <v>0</v>
      </c>
      <c r="AJ1169" s="24">
        <v>0</v>
      </c>
      <c r="AK1169" s="24">
        <v>0</v>
      </c>
      <c r="AL1169" s="24">
        <v>0</v>
      </c>
      <c r="AM1169" s="24">
        <v>0</v>
      </c>
      <c r="AN1169" s="24">
        <v>0</v>
      </c>
      <c r="AO1169" s="24">
        <v>0</v>
      </c>
      <c r="AP1169" s="24">
        <v>0</v>
      </c>
      <c r="AQ1169" s="24">
        <v>9.4994902610778835E-9</v>
      </c>
      <c r="AR1169" s="24">
        <v>-9.4994902610778967E-9</v>
      </c>
      <c r="AS1169" s="24">
        <v>0</v>
      </c>
      <c r="AT1169" s="24">
        <v>0</v>
      </c>
      <c r="AU1169" s="24">
        <v>-9.4994902610778967E-9</v>
      </c>
      <c r="AV1169" s="24">
        <v>0</v>
      </c>
      <c r="AW1169" s="24">
        <v>0</v>
      </c>
      <c r="AX1169" s="24">
        <v>0</v>
      </c>
      <c r="AY1169" s="24">
        <v>0</v>
      </c>
      <c r="AZ1169" s="24">
        <v>0</v>
      </c>
      <c r="BA1169" s="24">
        <v>0</v>
      </c>
      <c r="BB1169" s="24">
        <v>0</v>
      </c>
      <c r="BC1169" s="24">
        <v>0</v>
      </c>
      <c r="BD1169" s="24">
        <v>0</v>
      </c>
      <c r="BE1169" s="24">
        <v>0</v>
      </c>
      <c r="BF1169" s="24">
        <v>0</v>
      </c>
      <c r="BG1169" s="24">
        <v>0</v>
      </c>
      <c r="BH1169" s="24">
        <v>0</v>
      </c>
      <c r="BI1169" s="24">
        <v>0</v>
      </c>
      <c r="BJ1169" s="24">
        <v>0</v>
      </c>
      <c r="BK1169" s="24">
        <v>0</v>
      </c>
      <c r="BL1169" s="24">
        <v>0</v>
      </c>
    </row>
    <row r="1170" spans="1:64" x14ac:dyDescent="0.25">
      <c r="A1170" t="s">
        <v>5124</v>
      </c>
      <c r="B1170">
        <v>205</v>
      </c>
      <c r="C1170">
        <v>1</v>
      </c>
      <c r="D1170">
        <v>18</v>
      </c>
      <c r="E1170" s="24">
        <v>0</v>
      </c>
      <c r="F1170" s="24">
        <v>0</v>
      </c>
      <c r="G1170" s="24">
        <v>0</v>
      </c>
      <c r="H1170" s="24">
        <v>0</v>
      </c>
      <c r="I1170" s="24">
        <v>0</v>
      </c>
      <c r="J1170" s="24">
        <v>0</v>
      </c>
      <c r="K1170" s="24">
        <v>3.166496753692627E-8</v>
      </c>
      <c r="L1170" s="24">
        <v>-3.166496753692627E-8</v>
      </c>
      <c r="M1170" s="24">
        <v>0</v>
      </c>
      <c r="N1170" s="24">
        <v>0</v>
      </c>
      <c r="O1170" s="24">
        <v>-3.166496753692627E-8</v>
      </c>
      <c r="P1170" s="24">
        <v>0</v>
      </c>
      <c r="Q1170" s="24">
        <v>0</v>
      </c>
      <c r="R1170" s="24">
        <v>0</v>
      </c>
      <c r="S1170" s="24">
        <v>0</v>
      </c>
      <c r="T1170" s="24">
        <v>0</v>
      </c>
      <c r="U1170" s="24">
        <v>0</v>
      </c>
      <c r="V1170" s="24">
        <v>0</v>
      </c>
      <c r="W1170" s="24">
        <v>0</v>
      </c>
      <c r="X1170" s="24">
        <v>0</v>
      </c>
      <c r="Y1170" s="24">
        <v>0</v>
      </c>
      <c r="Z1170" s="24">
        <v>0</v>
      </c>
      <c r="AA1170" s="24">
        <v>2.2165477275848386E-8</v>
      </c>
      <c r="AB1170" s="24">
        <v>-2.2165477275848399E-8</v>
      </c>
      <c r="AC1170" s="24">
        <v>0</v>
      </c>
      <c r="AD1170" s="24">
        <v>0</v>
      </c>
      <c r="AE1170" s="24">
        <v>-2.2165477275848399E-8</v>
      </c>
      <c r="AF1170" s="24">
        <v>0</v>
      </c>
      <c r="AG1170" s="24">
        <v>0</v>
      </c>
      <c r="AH1170" s="24">
        <v>0</v>
      </c>
      <c r="AI1170" s="24">
        <v>0</v>
      </c>
      <c r="AJ1170" s="24">
        <v>0</v>
      </c>
      <c r="AK1170" s="24">
        <v>0</v>
      </c>
      <c r="AL1170" s="24">
        <v>0</v>
      </c>
      <c r="AM1170" s="24">
        <v>0</v>
      </c>
      <c r="AN1170" s="24">
        <v>0</v>
      </c>
      <c r="AO1170" s="24">
        <v>0</v>
      </c>
      <c r="AP1170" s="24">
        <v>0</v>
      </c>
      <c r="AQ1170" s="24">
        <v>9.4994902610778835E-9</v>
      </c>
      <c r="AR1170" s="24">
        <v>-9.4994902610778703E-9</v>
      </c>
      <c r="AS1170" s="24">
        <v>0</v>
      </c>
      <c r="AT1170" s="24">
        <v>0</v>
      </c>
      <c r="AU1170" s="24">
        <v>-9.4994902610778703E-9</v>
      </c>
      <c r="AV1170" s="24">
        <v>0</v>
      </c>
      <c r="AW1170" s="24">
        <v>0</v>
      </c>
      <c r="AX1170" s="24">
        <v>0</v>
      </c>
      <c r="AY1170" s="24">
        <v>0</v>
      </c>
      <c r="AZ1170" s="24">
        <v>0</v>
      </c>
      <c r="BA1170" s="24">
        <v>0</v>
      </c>
      <c r="BB1170" s="24">
        <v>0</v>
      </c>
      <c r="BC1170" s="24">
        <v>0</v>
      </c>
      <c r="BD1170" s="24">
        <v>0</v>
      </c>
      <c r="BE1170" s="24">
        <v>0</v>
      </c>
      <c r="BF1170" s="24">
        <v>0</v>
      </c>
      <c r="BG1170" s="24">
        <v>0</v>
      </c>
      <c r="BH1170" s="24">
        <v>0</v>
      </c>
      <c r="BI1170" s="24">
        <v>0</v>
      </c>
      <c r="BJ1170" s="24">
        <v>0</v>
      </c>
      <c r="BK1170" s="24">
        <v>0</v>
      </c>
      <c r="BL1170" s="24">
        <v>0</v>
      </c>
    </row>
    <row r="1171" spans="1:64" x14ac:dyDescent="0.25">
      <c r="A1171" t="s">
        <v>5124</v>
      </c>
      <c r="B1171">
        <v>206</v>
      </c>
      <c r="C1171">
        <v>1</v>
      </c>
      <c r="D1171">
        <v>18</v>
      </c>
      <c r="E1171" s="24">
        <v>0</v>
      </c>
      <c r="F1171" s="24">
        <v>0</v>
      </c>
      <c r="G1171" s="24">
        <v>0</v>
      </c>
      <c r="H1171" s="24">
        <v>0</v>
      </c>
      <c r="I1171" s="24">
        <v>0</v>
      </c>
      <c r="J1171" s="24">
        <v>0</v>
      </c>
      <c r="K1171" s="24">
        <v>2.6077032089233398E-8</v>
      </c>
      <c r="L1171" s="24">
        <v>-2.6077032089233398E-8</v>
      </c>
      <c r="M1171" s="24">
        <v>0</v>
      </c>
      <c r="N1171" s="24">
        <v>0</v>
      </c>
      <c r="O1171" s="24">
        <v>-2.6077032089233398E-8</v>
      </c>
      <c r="P1171" s="24">
        <v>0</v>
      </c>
      <c r="Q1171" s="24">
        <v>0</v>
      </c>
      <c r="R1171" s="24">
        <v>0</v>
      </c>
      <c r="S1171" s="24">
        <v>0</v>
      </c>
      <c r="T1171" s="24">
        <v>0</v>
      </c>
      <c r="U1171" s="24">
        <v>0</v>
      </c>
      <c r="V1171" s="24">
        <v>0</v>
      </c>
      <c r="W1171" s="24">
        <v>0</v>
      </c>
      <c r="X1171" s="24">
        <v>0</v>
      </c>
      <c r="Y1171" s="24">
        <v>0</v>
      </c>
      <c r="Z1171" s="24">
        <v>0</v>
      </c>
      <c r="AA1171" s="24">
        <v>1.8253922462463377E-8</v>
      </c>
      <c r="AB1171" s="24">
        <v>-1.8253922462463374E-8</v>
      </c>
      <c r="AC1171" s="24">
        <v>0</v>
      </c>
      <c r="AD1171" s="24">
        <v>0</v>
      </c>
      <c r="AE1171" s="24">
        <v>-1.8253922462463374E-8</v>
      </c>
      <c r="AF1171" s="24">
        <v>0</v>
      </c>
      <c r="AG1171" s="24">
        <v>0</v>
      </c>
      <c r="AH1171" s="24">
        <v>0</v>
      </c>
      <c r="AI1171" s="24">
        <v>0</v>
      </c>
      <c r="AJ1171" s="24">
        <v>0</v>
      </c>
      <c r="AK1171" s="24">
        <v>0</v>
      </c>
      <c r="AL1171" s="24">
        <v>0</v>
      </c>
      <c r="AM1171" s="24">
        <v>0</v>
      </c>
      <c r="AN1171" s="24">
        <v>0</v>
      </c>
      <c r="AO1171" s="24">
        <v>0</v>
      </c>
      <c r="AP1171" s="24">
        <v>0</v>
      </c>
      <c r="AQ1171" s="24">
        <v>7.8231096267700215E-9</v>
      </c>
      <c r="AR1171" s="24">
        <v>-7.8231096267700248E-9</v>
      </c>
      <c r="AS1171" s="24">
        <v>0</v>
      </c>
      <c r="AT1171" s="24">
        <v>0</v>
      </c>
      <c r="AU1171" s="24">
        <v>-7.8231096267700248E-9</v>
      </c>
      <c r="AV1171" s="24">
        <v>0</v>
      </c>
      <c r="AW1171" s="24">
        <v>0</v>
      </c>
      <c r="AX1171" s="24">
        <v>0</v>
      </c>
      <c r="AY1171" s="24">
        <v>0</v>
      </c>
      <c r="AZ1171" s="24">
        <v>0</v>
      </c>
      <c r="BA1171" s="24">
        <v>0</v>
      </c>
      <c r="BB1171" s="24">
        <v>0</v>
      </c>
      <c r="BC1171" s="24">
        <v>0</v>
      </c>
      <c r="BD1171" s="24">
        <v>0</v>
      </c>
      <c r="BE1171" s="24">
        <v>0</v>
      </c>
      <c r="BF1171" s="24">
        <v>0</v>
      </c>
      <c r="BG1171" s="24">
        <v>0</v>
      </c>
      <c r="BH1171" s="24">
        <v>0</v>
      </c>
      <c r="BI1171" s="24">
        <v>0</v>
      </c>
      <c r="BJ1171" s="24">
        <v>0</v>
      </c>
      <c r="BK1171" s="24">
        <v>0</v>
      </c>
      <c r="BL1171" s="24">
        <v>0</v>
      </c>
    </row>
    <row r="1172" spans="1:64" x14ac:dyDescent="0.25">
      <c r="A1172" t="s">
        <v>5124</v>
      </c>
      <c r="B1172">
        <v>207</v>
      </c>
      <c r="C1172">
        <v>1</v>
      </c>
      <c r="D1172">
        <v>18</v>
      </c>
      <c r="E1172" s="24">
        <v>0</v>
      </c>
      <c r="F1172" s="24">
        <v>0</v>
      </c>
      <c r="G1172" s="24">
        <v>0</v>
      </c>
      <c r="H1172" s="24">
        <v>0</v>
      </c>
      <c r="I1172" s="24">
        <v>0</v>
      </c>
      <c r="J1172" s="24">
        <v>0</v>
      </c>
      <c r="K1172" s="24">
        <v>1.862645149230957E-8</v>
      </c>
      <c r="L1172" s="24">
        <v>-1.862645149230957E-8</v>
      </c>
      <c r="M1172" s="24">
        <v>0</v>
      </c>
      <c r="N1172" s="24">
        <v>0</v>
      </c>
      <c r="O1172" s="24">
        <v>-1.862645149230957E-8</v>
      </c>
      <c r="P1172" s="24">
        <v>0</v>
      </c>
      <c r="Q1172" s="24">
        <v>0</v>
      </c>
      <c r="R1172" s="24">
        <v>0</v>
      </c>
      <c r="S1172" s="24">
        <v>0</v>
      </c>
      <c r="T1172" s="24">
        <v>0</v>
      </c>
      <c r="U1172" s="24">
        <v>0</v>
      </c>
      <c r="V1172" s="24">
        <v>0</v>
      </c>
      <c r="W1172" s="24">
        <v>0</v>
      </c>
      <c r="X1172" s="24">
        <v>0</v>
      </c>
      <c r="Y1172" s="24">
        <v>0</v>
      </c>
      <c r="Z1172" s="24">
        <v>0</v>
      </c>
      <c r="AA1172" s="24">
        <v>1.3038516044616699E-8</v>
      </c>
      <c r="AB1172" s="24">
        <v>-1.3038516044616699E-8</v>
      </c>
      <c r="AC1172" s="24">
        <v>0</v>
      </c>
      <c r="AD1172" s="24">
        <v>0</v>
      </c>
      <c r="AE1172" s="24">
        <v>-1.3038516044616699E-8</v>
      </c>
      <c r="AF1172" s="24">
        <v>0</v>
      </c>
      <c r="AG1172" s="24">
        <v>0</v>
      </c>
      <c r="AH1172" s="24">
        <v>0</v>
      </c>
      <c r="AI1172" s="24">
        <v>0</v>
      </c>
      <c r="AJ1172" s="24">
        <v>0</v>
      </c>
      <c r="AK1172" s="24">
        <v>0</v>
      </c>
      <c r="AL1172" s="24">
        <v>0</v>
      </c>
      <c r="AM1172" s="24">
        <v>0</v>
      </c>
      <c r="AN1172" s="24">
        <v>0</v>
      </c>
      <c r="AO1172" s="24">
        <v>0</v>
      </c>
      <c r="AP1172" s="24">
        <v>0</v>
      </c>
      <c r="AQ1172" s="24">
        <v>5.5879354476928711E-9</v>
      </c>
      <c r="AR1172" s="24">
        <v>-5.5879354476928711E-9</v>
      </c>
      <c r="AS1172" s="24">
        <v>0</v>
      </c>
      <c r="AT1172" s="24">
        <v>0</v>
      </c>
      <c r="AU1172" s="24">
        <v>-5.5879354476928711E-9</v>
      </c>
      <c r="AV1172" s="24">
        <v>0</v>
      </c>
      <c r="AW1172" s="24">
        <v>0</v>
      </c>
      <c r="AX1172" s="24">
        <v>0</v>
      </c>
      <c r="AY1172" s="24">
        <v>0</v>
      </c>
      <c r="AZ1172" s="24">
        <v>0</v>
      </c>
      <c r="BA1172" s="24">
        <v>0</v>
      </c>
      <c r="BB1172" s="24">
        <v>0</v>
      </c>
      <c r="BC1172" s="24">
        <v>0</v>
      </c>
      <c r="BD1172" s="24">
        <v>0</v>
      </c>
      <c r="BE1172" s="24">
        <v>0</v>
      </c>
      <c r="BF1172" s="24">
        <v>0</v>
      </c>
      <c r="BG1172" s="24">
        <v>0</v>
      </c>
      <c r="BH1172" s="24">
        <v>0</v>
      </c>
      <c r="BI1172" s="24">
        <v>0</v>
      </c>
      <c r="BJ1172" s="24">
        <v>0</v>
      </c>
      <c r="BK1172" s="24">
        <v>0</v>
      </c>
      <c r="BL1172" s="24">
        <v>0</v>
      </c>
    </row>
    <row r="1173" spans="1:64" x14ac:dyDescent="0.25">
      <c r="A1173" t="s">
        <v>5124</v>
      </c>
      <c r="B1173">
        <v>208</v>
      </c>
      <c r="C1173">
        <v>2</v>
      </c>
      <c r="D1173">
        <v>18</v>
      </c>
      <c r="E1173" s="24">
        <v>0</v>
      </c>
      <c r="F1173" s="24">
        <v>0</v>
      </c>
      <c r="G1173" s="24">
        <v>0</v>
      </c>
      <c r="H1173" s="24">
        <v>0</v>
      </c>
      <c r="I1173" s="24">
        <v>0</v>
      </c>
      <c r="J1173" s="24">
        <v>0</v>
      </c>
      <c r="K1173" s="24">
        <v>1.4901161193847656E-8</v>
      </c>
      <c r="L1173" s="24">
        <v>-1.4901161193847656E-8</v>
      </c>
      <c r="M1173" s="24">
        <v>0</v>
      </c>
      <c r="N1173" s="24">
        <v>0</v>
      </c>
      <c r="O1173" s="24">
        <v>-1.4901161193847656E-8</v>
      </c>
      <c r="P1173" s="24">
        <v>0</v>
      </c>
      <c r="Q1173" s="24">
        <v>0</v>
      </c>
      <c r="R1173" s="24">
        <v>0</v>
      </c>
      <c r="S1173" s="24">
        <v>0</v>
      </c>
      <c r="T1173" s="24">
        <v>0</v>
      </c>
      <c r="U1173" s="24">
        <v>0</v>
      </c>
      <c r="V1173" s="24">
        <v>0</v>
      </c>
      <c r="W1173" s="24">
        <v>0</v>
      </c>
      <c r="X1173" s="24">
        <v>0</v>
      </c>
      <c r="Y1173" s="24">
        <v>0</v>
      </c>
      <c r="Z1173" s="24">
        <v>0</v>
      </c>
      <c r="AA1173" s="24">
        <v>1.0430812835693359E-8</v>
      </c>
      <c r="AB1173" s="24">
        <v>-1.0430812835693362E-8</v>
      </c>
      <c r="AC1173" s="24">
        <v>0</v>
      </c>
      <c r="AD1173" s="24">
        <v>0</v>
      </c>
      <c r="AE1173" s="24">
        <v>-1.0430812835693362E-8</v>
      </c>
      <c r="AF1173" s="24">
        <v>0</v>
      </c>
      <c r="AG1173" s="24">
        <v>0</v>
      </c>
      <c r="AH1173" s="24">
        <v>0</v>
      </c>
      <c r="AI1173" s="24">
        <v>0</v>
      </c>
      <c r="AJ1173" s="24">
        <v>0</v>
      </c>
      <c r="AK1173" s="24">
        <v>0</v>
      </c>
      <c r="AL1173" s="24">
        <v>0</v>
      </c>
      <c r="AM1173" s="24">
        <v>0</v>
      </c>
      <c r="AN1173" s="24">
        <v>0</v>
      </c>
      <c r="AO1173" s="24">
        <v>0</v>
      </c>
      <c r="AP1173" s="24">
        <v>0</v>
      </c>
      <c r="AQ1173" s="24">
        <v>4.4703483581542975E-9</v>
      </c>
      <c r="AR1173" s="24">
        <v>-4.4703483581542942E-9</v>
      </c>
      <c r="AS1173" s="24">
        <v>0</v>
      </c>
      <c r="AT1173" s="24">
        <v>0</v>
      </c>
      <c r="AU1173" s="24">
        <v>-4.4703483581542942E-9</v>
      </c>
      <c r="AV1173" s="24">
        <v>0</v>
      </c>
      <c r="AW1173" s="24">
        <v>0</v>
      </c>
      <c r="AX1173" s="24">
        <v>0</v>
      </c>
      <c r="AY1173" s="24">
        <v>0</v>
      </c>
      <c r="AZ1173" s="24">
        <v>0</v>
      </c>
      <c r="BA1173" s="24">
        <v>0</v>
      </c>
      <c r="BB1173" s="24">
        <v>0</v>
      </c>
      <c r="BC1173" s="24">
        <v>0</v>
      </c>
      <c r="BD1173" s="24">
        <v>0</v>
      </c>
      <c r="BE1173" s="24">
        <v>0</v>
      </c>
      <c r="BF1173" s="24">
        <v>0</v>
      </c>
      <c r="BG1173" s="24">
        <v>0</v>
      </c>
      <c r="BH1173" s="24">
        <v>0</v>
      </c>
      <c r="BI1173" s="24">
        <v>0</v>
      </c>
      <c r="BJ1173" s="24">
        <v>0</v>
      </c>
      <c r="BK1173" s="24">
        <v>0</v>
      </c>
      <c r="BL1173" s="24">
        <v>0</v>
      </c>
    </row>
    <row r="1174" spans="1:64" x14ac:dyDescent="0.25">
      <c r="A1174" t="s">
        <v>5124</v>
      </c>
      <c r="B1174">
        <v>209</v>
      </c>
      <c r="C1174">
        <v>2</v>
      </c>
      <c r="D1174">
        <v>18</v>
      </c>
      <c r="E1174" s="24">
        <v>0</v>
      </c>
      <c r="F1174" s="24">
        <v>0</v>
      </c>
      <c r="G1174" s="24">
        <v>0</v>
      </c>
      <c r="H1174" s="24">
        <v>0</v>
      </c>
      <c r="I1174" s="24">
        <v>0</v>
      </c>
      <c r="J1174" s="24">
        <v>0</v>
      </c>
      <c r="K1174" s="24">
        <v>1.4901161193847656E-8</v>
      </c>
      <c r="L1174" s="24">
        <v>-1.4901161193847656E-8</v>
      </c>
      <c r="M1174" s="24">
        <v>0</v>
      </c>
      <c r="N1174" s="24">
        <v>0</v>
      </c>
      <c r="O1174" s="24">
        <v>-1.4901161193847656E-8</v>
      </c>
      <c r="P1174" s="24">
        <v>0</v>
      </c>
      <c r="Q1174" s="24">
        <v>0</v>
      </c>
      <c r="R1174" s="24">
        <v>0</v>
      </c>
      <c r="S1174" s="24">
        <v>0</v>
      </c>
      <c r="T1174" s="24">
        <v>0</v>
      </c>
      <c r="U1174" s="24">
        <v>0</v>
      </c>
      <c r="V1174" s="24">
        <v>0</v>
      </c>
      <c r="W1174" s="24">
        <v>0</v>
      </c>
      <c r="X1174" s="24">
        <v>0</v>
      </c>
      <c r="Y1174" s="24">
        <v>0</v>
      </c>
      <c r="Z1174" s="24">
        <v>0</v>
      </c>
      <c r="AA1174" s="24">
        <v>1.0430812835693359E-8</v>
      </c>
      <c r="AB1174" s="24">
        <v>-1.0430812835693355E-8</v>
      </c>
      <c r="AC1174" s="24">
        <v>0</v>
      </c>
      <c r="AD1174" s="24">
        <v>0</v>
      </c>
      <c r="AE1174" s="24">
        <v>-1.0430812835693355E-8</v>
      </c>
      <c r="AF1174" s="24">
        <v>0</v>
      </c>
      <c r="AG1174" s="24">
        <v>0</v>
      </c>
      <c r="AH1174" s="24">
        <v>0</v>
      </c>
      <c r="AI1174" s="24">
        <v>0</v>
      </c>
      <c r="AJ1174" s="24">
        <v>0</v>
      </c>
      <c r="AK1174" s="24">
        <v>0</v>
      </c>
      <c r="AL1174" s="24">
        <v>0</v>
      </c>
      <c r="AM1174" s="24">
        <v>0</v>
      </c>
      <c r="AN1174" s="24">
        <v>0</v>
      </c>
      <c r="AO1174" s="24">
        <v>0</v>
      </c>
      <c r="AP1174" s="24">
        <v>0</v>
      </c>
      <c r="AQ1174" s="24">
        <v>4.4703483581542975E-9</v>
      </c>
      <c r="AR1174" s="24">
        <v>-4.4703483581543008E-9</v>
      </c>
      <c r="AS1174" s="24">
        <v>0</v>
      </c>
      <c r="AT1174" s="24">
        <v>0</v>
      </c>
      <c r="AU1174" s="24">
        <v>-4.4703483581543008E-9</v>
      </c>
      <c r="AV1174" s="24">
        <v>0</v>
      </c>
      <c r="AW1174" s="24">
        <v>0</v>
      </c>
      <c r="AX1174" s="24">
        <v>0</v>
      </c>
      <c r="AY1174" s="24">
        <v>0</v>
      </c>
      <c r="AZ1174" s="24">
        <v>0</v>
      </c>
      <c r="BA1174" s="24">
        <v>0</v>
      </c>
      <c r="BB1174" s="24">
        <v>0</v>
      </c>
      <c r="BC1174" s="24">
        <v>0</v>
      </c>
      <c r="BD1174" s="24">
        <v>0</v>
      </c>
      <c r="BE1174" s="24">
        <v>0</v>
      </c>
      <c r="BF1174" s="24">
        <v>0</v>
      </c>
      <c r="BG1174" s="24">
        <v>0</v>
      </c>
      <c r="BH1174" s="24">
        <v>0</v>
      </c>
      <c r="BI1174" s="24">
        <v>0</v>
      </c>
      <c r="BJ1174" s="24">
        <v>0</v>
      </c>
      <c r="BK1174" s="24">
        <v>0</v>
      </c>
      <c r="BL1174" s="24">
        <v>0</v>
      </c>
    </row>
    <row r="1175" spans="1:64" x14ac:dyDescent="0.25">
      <c r="A1175" t="s">
        <v>5124</v>
      </c>
      <c r="B1175">
        <v>210</v>
      </c>
      <c r="C1175">
        <v>2</v>
      </c>
      <c r="D1175">
        <v>18</v>
      </c>
      <c r="E1175" s="24">
        <v>0</v>
      </c>
      <c r="F1175" s="24">
        <v>0</v>
      </c>
      <c r="G1175" s="24">
        <v>0</v>
      </c>
      <c r="H1175" s="24">
        <v>0</v>
      </c>
      <c r="I1175" s="24">
        <v>0</v>
      </c>
      <c r="J1175" s="24">
        <v>0</v>
      </c>
      <c r="K1175" s="24">
        <v>1.3038516044616699E-8</v>
      </c>
      <c r="L1175" s="24">
        <v>-1.3038516044616699E-8</v>
      </c>
      <c r="M1175" s="24">
        <v>0</v>
      </c>
      <c r="N1175" s="24">
        <v>0</v>
      </c>
      <c r="O1175" s="24">
        <v>-1.3038516044616699E-8</v>
      </c>
      <c r="P1175" s="24">
        <v>0</v>
      </c>
      <c r="Q1175" s="24">
        <v>0</v>
      </c>
      <c r="R1175" s="24">
        <v>0</v>
      </c>
      <c r="S1175" s="24">
        <v>0</v>
      </c>
      <c r="T1175" s="24">
        <v>0</v>
      </c>
      <c r="U1175" s="24">
        <v>0</v>
      </c>
      <c r="V1175" s="24">
        <v>0</v>
      </c>
      <c r="W1175" s="24">
        <v>0</v>
      </c>
      <c r="X1175" s="24">
        <v>0</v>
      </c>
      <c r="Y1175" s="24">
        <v>0</v>
      </c>
      <c r="Z1175" s="24">
        <v>0</v>
      </c>
      <c r="AA1175" s="24">
        <v>9.1269612312316885E-9</v>
      </c>
      <c r="AB1175" s="24">
        <v>-9.1269612312316868E-9</v>
      </c>
      <c r="AC1175" s="24">
        <v>0</v>
      </c>
      <c r="AD1175" s="24">
        <v>0</v>
      </c>
      <c r="AE1175" s="24">
        <v>-9.1269612312316868E-9</v>
      </c>
      <c r="AF1175" s="24">
        <v>0</v>
      </c>
      <c r="AG1175" s="24">
        <v>0</v>
      </c>
      <c r="AH1175" s="24">
        <v>0</v>
      </c>
      <c r="AI1175" s="24">
        <v>0</v>
      </c>
      <c r="AJ1175" s="24">
        <v>0</v>
      </c>
      <c r="AK1175" s="24">
        <v>0</v>
      </c>
      <c r="AL1175" s="24">
        <v>0</v>
      </c>
      <c r="AM1175" s="24">
        <v>0</v>
      </c>
      <c r="AN1175" s="24">
        <v>0</v>
      </c>
      <c r="AO1175" s="24">
        <v>0</v>
      </c>
      <c r="AP1175" s="24">
        <v>0</v>
      </c>
      <c r="AQ1175" s="24">
        <v>3.9115548133850108E-9</v>
      </c>
      <c r="AR1175" s="24">
        <v>-3.9115548133850124E-9</v>
      </c>
      <c r="AS1175" s="24">
        <v>0</v>
      </c>
      <c r="AT1175" s="24">
        <v>0</v>
      </c>
      <c r="AU1175" s="24">
        <v>-3.9115548133850124E-9</v>
      </c>
      <c r="AV1175" s="24">
        <v>0</v>
      </c>
      <c r="AW1175" s="24">
        <v>0</v>
      </c>
      <c r="AX1175" s="24">
        <v>0</v>
      </c>
      <c r="AY1175" s="24">
        <v>0</v>
      </c>
      <c r="AZ1175" s="24">
        <v>0</v>
      </c>
      <c r="BA1175" s="24">
        <v>0</v>
      </c>
      <c r="BB1175" s="24">
        <v>0</v>
      </c>
      <c r="BC1175" s="24">
        <v>0</v>
      </c>
      <c r="BD1175" s="24">
        <v>0</v>
      </c>
      <c r="BE1175" s="24">
        <v>0</v>
      </c>
      <c r="BF1175" s="24">
        <v>0</v>
      </c>
      <c r="BG1175" s="24">
        <v>0</v>
      </c>
      <c r="BH1175" s="24">
        <v>0</v>
      </c>
      <c r="BI1175" s="24">
        <v>0</v>
      </c>
      <c r="BJ1175" s="24">
        <v>0</v>
      </c>
      <c r="BK1175" s="24">
        <v>0</v>
      </c>
      <c r="BL1175" s="24">
        <v>0</v>
      </c>
    </row>
    <row r="1176" spans="1:64" x14ac:dyDescent="0.25">
      <c r="A1176" t="s">
        <v>5124</v>
      </c>
      <c r="B1176">
        <v>211</v>
      </c>
      <c r="C1176">
        <v>3</v>
      </c>
      <c r="D1176">
        <v>18</v>
      </c>
      <c r="E1176" s="24">
        <v>0</v>
      </c>
      <c r="F1176" s="24">
        <v>0</v>
      </c>
      <c r="G1176" s="24">
        <v>0</v>
      </c>
      <c r="H1176" s="24">
        <v>0</v>
      </c>
      <c r="I1176" s="24">
        <v>0</v>
      </c>
      <c r="J1176" s="24">
        <v>0</v>
      </c>
      <c r="K1176" s="24">
        <v>7.4505805969238281E-9</v>
      </c>
      <c r="L1176" s="24">
        <v>-7.4505805969238281E-9</v>
      </c>
      <c r="M1176" s="24">
        <v>0</v>
      </c>
      <c r="N1176" s="24">
        <v>0</v>
      </c>
      <c r="O1176" s="24">
        <v>-7.4505805969238281E-9</v>
      </c>
      <c r="P1176" s="24">
        <v>0</v>
      </c>
      <c r="Q1176" s="24">
        <v>0</v>
      </c>
      <c r="R1176" s="24">
        <v>0</v>
      </c>
      <c r="S1176" s="24">
        <v>0</v>
      </c>
      <c r="T1176" s="24">
        <v>0</v>
      </c>
      <c r="U1176" s="24">
        <v>0</v>
      </c>
      <c r="V1176" s="24">
        <v>0</v>
      </c>
      <c r="W1176" s="24">
        <v>0</v>
      </c>
      <c r="X1176" s="24">
        <v>0</v>
      </c>
      <c r="Y1176" s="24">
        <v>0</v>
      </c>
      <c r="Z1176" s="24">
        <v>0</v>
      </c>
      <c r="AA1176" s="24">
        <v>5.2154064178466794E-9</v>
      </c>
      <c r="AB1176" s="24">
        <v>-5.215406417846681E-9</v>
      </c>
      <c r="AC1176" s="24">
        <v>0</v>
      </c>
      <c r="AD1176" s="24">
        <v>0</v>
      </c>
      <c r="AE1176" s="24">
        <v>-5.215406417846681E-9</v>
      </c>
      <c r="AF1176" s="24">
        <v>0</v>
      </c>
      <c r="AG1176" s="24">
        <v>0</v>
      </c>
      <c r="AH1176" s="24">
        <v>0</v>
      </c>
      <c r="AI1176" s="24">
        <v>0</v>
      </c>
      <c r="AJ1176" s="24">
        <v>0</v>
      </c>
      <c r="AK1176" s="24">
        <v>0</v>
      </c>
      <c r="AL1176" s="24">
        <v>0</v>
      </c>
      <c r="AM1176" s="24">
        <v>0</v>
      </c>
      <c r="AN1176" s="24">
        <v>0</v>
      </c>
      <c r="AO1176" s="24">
        <v>0</v>
      </c>
      <c r="AP1176" s="24">
        <v>0</v>
      </c>
      <c r="AQ1176" s="24">
        <v>2.2351741790771488E-9</v>
      </c>
      <c r="AR1176" s="24">
        <v>-2.2351741790771471E-9</v>
      </c>
      <c r="AS1176" s="24">
        <v>0</v>
      </c>
      <c r="AT1176" s="24">
        <v>0</v>
      </c>
      <c r="AU1176" s="24">
        <v>-2.2351741790771471E-9</v>
      </c>
      <c r="AV1176" s="24">
        <v>0</v>
      </c>
      <c r="AW1176" s="24">
        <v>0</v>
      </c>
      <c r="AX1176" s="24">
        <v>0</v>
      </c>
      <c r="AY1176" s="24">
        <v>0</v>
      </c>
      <c r="AZ1176" s="24">
        <v>0</v>
      </c>
      <c r="BA1176" s="24">
        <v>0</v>
      </c>
      <c r="BB1176" s="24">
        <v>0</v>
      </c>
      <c r="BC1176" s="24">
        <v>0</v>
      </c>
      <c r="BD1176" s="24">
        <v>0</v>
      </c>
      <c r="BE1176" s="24">
        <v>0</v>
      </c>
      <c r="BF1176" s="24">
        <v>0</v>
      </c>
      <c r="BG1176" s="24">
        <v>0</v>
      </c>
      <c r="BH1176" s="24">
        <v>0</v>
      </c>
      <c r="BI1176" s="24">
        <v>0</v>
      </c>
      <c r="BJ1176" s="24">
        <v>0</v>
      </c>
      <c r="BK1176" s="24">
        <v>0</v>
      </c>
      <c r="BL1176" s="24">
        <v>0</v>
      </c>
    </row>
    <row r="1177" spans="1:64" x14ac:dyDescent="0.25">
      <c r="A1177" t="s">
        <v>5124</v>
      </c>
      <c r="B1177">
        <v>212</v>
      </c>
      <c r="C1177">
        <v>3</v>
      </c>
      <c r="D1177">
        <v>18</v>
      </c>
      <c r="E1177" s="24">
        <v>0</v>
      </c>
      <c r="F1177" s="24">
        <v>0</v>
      </c>
      <c r="G1177" s="24">
        <v>0</v>
      </c>
      <c r="H1177" s="24">
        <v>0</v>
      </c>
      <c r="I1177" s="24">
        <v>0</v>
      </c>
      <c r="J1177" s="24">
        <v>0</v>
      </c>
      <c r="K1177" s="24">
        <v>9.3132257461547852E-9</v>
      </c>
      <c r="L1177" s="24">
        <v>-9.3132257461547852E-9</v>
      </c>
      <c r="M1177" s="24">
        <v>0</v>
      </c>
      <c r="N1177" s="24">
        <v>0</v>
      </c>
      <c r="O1177" s="24">
        <v>-9.3132257461547852E-9</v>
      </c>
      <c r="P1177" s="24">
        <v>0</v>
      </c>
      <c r="Q1177" s="24">
        <v>0</v>
      </c>
      <c r="R1177" s="24">
        <v>0</v>
      </c>
      <c r="S1177" s="24">
        <v>0</v>
      </c>
      <c r="T1177" s="24">
        <v>0</v>
      </c>
      <c r="U1177" s="24">
        <v>0</v>
      </c>
      <c r="V1177" s="24">
        <v>0</v>
      </c>
      <c r="W1177" s="24">
        <v>0</v>
      </c>
      <c r="X1177" s="24">
        <v>0</v>
      </c>
      <c r="Y1177" s="24">
        <v>0</v>
      </c>
      <c r="Z1177" s="24">
        <v>0</v>
      </c>
      <c r="AA1177" s="24">
        <v>6.5192580223083496E-9</v>
      </c>
      <c r="AB1177" s="24">
        <v>-6.5192580223083496E-9</v>
      </c>
      <c r="AC1177" s="24">
        <v>0</v>
      </c>
      <c r="AD1177" s="24">
        <v>0</v>
      </c>
      <c r="AE1177" s="24">
        <v>-6.5192580223083496E-9</v>
      </c>
      <c r="AF1177" s="24">
        <v>0</v>
      </c>
      <c r="AG1177" s="24">
        <v>0</v>
      </c>
      <c r="AH1177" s="24">
        <v>0</v>
      </c>
      <c r="AI1177" s="24">
        <v>0</v>
      </c>
      <c r="AJ1177" s="24">
        <v>0</v>
      </c>
      <c r="AK1177" s="24">
        <v>0</v>
      </c>
      <c r="AL1177" s="24">
        <v>0</v>
      </c>
      <c r="AM1177" s="24">
        <v>0</v>
      </c>
      <c r="AN1177" s="24">
        <v>0</v>
      </c>
      <c r="AO1177" s="24">
        <v>0</v>
      </c>
      <c r="AP1177" s="24">
        <v>0</v>
      </c>
      <c r="AQ1177" s="24">
        <v>2.7939677238464355E-9</v>
      </c>
      <c r="AR1177" s="24">
        <v>-2.7939677238464355E-9</v>
      </c>
      <c r="AS1177" s="24">
        <v>0</v>
      </c>
      <c r="AT1177" s="24">
        <v>0</v>
      </c>
      <c r="AU1177" s="24">
        <v>-2.7939677238464355E-9</v>
      </c>
      <c r="AV1177" s="24">
        <v>0</v>
      </c>
      <c r="AW1177" s="24">
        <v>0</v>
      </c>
      <c r="AX1177" s="24">
        <v>0</v>
      </c>
      <c r="AY1177" s="24">
        <v>0</v>
      </c>
      <c r="AZ1177" s="24">
        <v>0</v>
      </c>
      <c r="BA1177" s="24">
        <v>0</v>
      </c>
      <c r="BB1177" s="24">
        <v>0</v>
      </c>
      <c r="BC1177" s="24">
        <v>0</v>
      </c>
      <c r="BD1177" s="24">
        <v>0</v>
      </c>
      <c r="BE1177" s="24">
        <v>0</v>
      </c>
      <c r="BF1177" s="24">
        <v>0</v>
      </c>
      <c r="BG1177" s="24">
        <v>0</v>
      </c>
      <c r="BH1177" s="24">
        <v>0</v>
      </c>
      <c r="BI1177" s="24">
        <v>0</v>
      </c>
      <c r="BJ1177" s="24">
        <v>0</v>
      </c>
      <c r="BK1177" s="24">
        <v>0</v>
      </c>
      <c r="BL1177" s="24">
        <v>0</v>
      </c>
    </row>
    <row r="1178" spans="1:64" x14ac:dyDescent="0.25">
      <c r="A1178" t="s">
        <v>5124</v>
      </c>
      <c r="B1178">
        <v>213</v>
      </c>
      <c r="C1178">
        <v>3</v>
      </c>
      <c r="D1178">
        <v>18</v>
      </c>
      <c r="E1178" s="24">
        <v>0</v>
      </c>
      <c r="F1178" s="24">
        <v>0</v>
      </c>
      <c r="G1178" s="24">
        <v>0</v>
      </c>
      <c r="H1178" s="24">
        <v>0</v>
      </c>
      <c r="I1178" s="24">
        <v>0</v>
      </c>
      <c r="J1178" s="24">
        <v>0</v>
      </c>
      <c r="K1178" s="24">
        <v>5.5879354476928711E-9</v>
      </c>
      <c r="L1178" s="24">
        <v>-5.5879354476928711E-9</v>
      </c>
      <c r="M1178" s="24">
        <v>0</v>
      </c>
      <c r="N1178" s="24">
        <v>0</v>
      </c>
      <c r="O1178" s="24">
        <v>-5.5879354476928711E-9</v>
      </c>
      <c r="P1178" s="24">
        <v>0</v>
      </c>
      <c r="Q1178" s="24">
        <v>0</v>
      </c>
      <c r="R1178" s="24">
        <v>0</v>
      </c>
      <c r="S1178" s="24">
        <v>0</v>
      </c>
      <c r="T1178" s="24">
        <v>0</v>
      </c>
      <c r="U1178" s="24">
        <v>0</v>
      </c>
      <c r="V1178" s="24">
        <v>0</v>
      </c>
      <c r="W1178" s="24">
        <v>0</v>
      </c>
      <c r="X1178" s="24">
        <v>0</v>
      </c>
      <c r="Y1178" s="24">
        <v>0</v>
      </c>
      <c r="Z1178" s="24">
        <v>0</v>
      </c>
      <c r="AA1178" s="24">
        <v>3.9115548133850091E-9</v>
      </c>
      <c r="AB1178" s="24">
        <v>-3.9115548133850124E-9</v>
      </c>
      <c r="AC1178" s="24">
        <v>0</v>
      </c>
      <c r="AD1178" s="24">
        <v>0</v>
      </c>
      <c r="AE1178" s="24">
        <v>-3.9115548133850124E-9</v>
      </c>
      <c r="AF1178" s="24">
        <v>0</v>
      </c>
      <c r="AG1178" s="24">
        <v>0</v>
      </c>
      <c r="AH1178" s="24">
        <v>0</v>
      </c>
      <c r="AI1178" s="24">
        <v>0</v>
      </c>
      <c r="AJ1178" s="24">
        <v>0</v>
      </c>
      <c r="AK1178" s="24">
        <v>0</v>
      </c>
      <c r="AL1178" s="24">
        <v>0</v>
      </c>
      <c r="AM1178" s="24">
        <v>0</v>
      </c>
      <c r="AN1178" s="24">
        <v>0</v>
      </c>
      <c r="AO1178" s="24">
        <v>0</v>
      </c>
      <c r="AP1178" s="24">
        <v>0</v>
      </c>
      <c r="AQ1178" s="24">
        <v>1.676380634307862E-9</v>
      </c>
      <c r="AR1178" s="24">
        <v>-1.6763806343078587E-9</v>
      </c>
      <c r="AS1178" s="24">
        <v>0</v>
      </c>
      <c r="AT1178" s="24">
        <v>0</v>
      </c>
      <c r="AU1178" s="24">
        <v>-1.6763806343078587E-9</v>
      </c>
      <c r="AV1178" s="24">
        <v>0</v>
      </c>
      <c r="AW1178" s="24">
        <v>0</v>
      </c>
      <c r="AX1178" s="24">
        <v>0</v>
      </c>
      <c r="AY1178" s="24">
        <v>0</v>
      </c>
      <c r="AZ1178" s="24">
        <v>0</v>
      </c>
      <c r="BA1178" s="24">
        <v>0</v>
      </c>
      <c r="BB1178" s="24">
        <v>0</v>
      </c>
      <c r="BC1178" s="24">
        <v>0</v>
      </c>
      <c r="BD1178" s="24">
        <v>0</v>
      </c>
      <c r="BE1178" s="24">
        <v>0</v>
      </c>
      <c r="BF1178" s="24">
        <v>0</v>
      </c>
      <c r="BG1178" s="24">
        <v>0</v>
      </c>
      <c r="BH1178" s="24">
        <v>0</v>
      </c>
      <c r="BI1178" s="24">
        <v>0</v>
      </c>
      <c r="BJ1178" s="24">
        <v>0</v>
      </c>
      <c r="BK1178" s="24">
        <v>0</v>
      </c>
      <c r="BL1178" s="24">
        <v>0</v>
      </c>
    </row>
    <row r="1179" spans="1:64" x14ac:dyDescent="0.25">
      <c r="A1179" t="s">
        <v>5124</v>
      </c>
      <c r="B1179">
        <v>214</v>
      </c>
      <c r="C1179">
        <v>4</v>
      </c>
      <c r="D1179">
        <v>18</v>
      </c>
      <c r="E1179" s="24">
        <v>0</v>
      </c>
      <c r="F1179" s="24">
        <v>0</v>
      </c>
      <c r="G1179" s="24">
        <v>0</v>
      </c>
      <c r="H1179" s="24">
        <v>0</v>
      </c>
      <c r="I1179" s="24">
        <v>0</v>
      </c>
      <c r="J1179" s="24">
        <v>0</v>
      </c>
      <c r="K1179" s="24">
        <v>7.4505805969238281E-9</v>
      </c>
      <c r="L1179" s="24">
        <v>-7.4505805969238281E-9</v>
      </c>
      <c r="M1179" s="24">
        <v>0</v>
      </c>
      <c r="N1179" s="24">
        <v>0</v>
      </c>
      <c r="O1179" s="24">
        <v>-7.4505805969238281E-9</v>
      </c>
      <c r="P1179" s="24">
        <v>0</v>
      </c>
      <c r="Q1179" s="24">
        <v>0</v>
      </c>
      <c r="R1179" s="24">
        <v>0</v>
      </c>
      <c r="S1179" s="24">
        <v>0</v>
      </c>
      <c r="T1179" s="24">
        <v>0</v>
      </c>
      <c r="U1179" s="24">
        <v>0</v>
      </c>
      <c r="V1179" s="24">
        <v>0</v>
      </c>
      <c r="W1179" s="24">
        <v>0</v>
      </c>
      <c r="X1179" s="24">
        <v>0</v>
      </c>
      <c r="Y1179" s="24">
        <v>0</v>
      </c>
      <c r="Z1179" s="24">
        <v>0</v>
      </c>
      <c r="AA1179" s="24">
        <v>5.2154064178466794E-9</v>
      </c>
      <c r="AB1179" s="24">
        <v>-5.2154064178466744E-9</v>
      </c>
      <c r="AC1179" s="24">
        <v>0</v>
      </c>
      <c r="AD1179" s="24">
        <v>0</v>
      </c>
      <c r="AE1179" s="24">
        <v>-5.2154064178466744E-9</v>
      </c>
      <c r="AF1179" s="24">
        <v>0</v>
      </c>
      <c r="AG1179" s="24">
        <v>0</v>
      </c>
      <c r="AH1179" s="24">
        <v>0</v>
      </c>
      <c r="AI1179" s="24">
        <v>0</v>
      </c>
      <c r="AJ1179" s="24">
        <v>0</v>
      </c>
      <c r="AK1179" s="24">
        <v>0</v>
      </c>
      <c r="AL1179" s="24">
        <v>0</v>
      </c>
      <c r="AM1179" s="24">
        <v>0</v>
      </c>
      <c r="AN1179" s="24">
        <v>0</v>
      </c>
      <c r="AO1179" s="24">
        <v>0</v>
      </c>
      <c r="AP1179" s="24">
        <v>0</v>
      </c>
      <c r="AQ1179" s="24">
        <v>2.2351741790771488E-9</v>
      </c>
      <c r="AR1179" s="24">
        <v>-2.2351741790771537E-9</v>
      </c>
      <c r="AS1179" s="24">
        <v>0</v>
      </c>
      <c r="AT1179" s="24">
        <v>0</v>
      </c>
      <c r="AU1179" s="24">
        <v>-2.2351741790771537E-9</v>
      </c>
      <c r="AV1179" s="24">
        <v>0</v>
      </c>
      <c r="AW1179" s="24">
        <v>0</v>
      </c>
      <c r="AX1179" s="24">
        <v>0</v>
      </c>
      <c r="AY1179" s="24">
        <v>0</v>
      </c>
      <c r="AZ1179" s="24">
        <v>0</v>
      </c>
      <c r="BA1179" s="24">
        <v>0</v>
      </c>
      <c r="BB1179" s="24">
        <v>0</v>
      </c>
      <c r="BC1179" s="24">
        <v>0</v>
      </c>
      <c r="BD1179" s="24">
        <v>0</v>
      </c>
      <c r="BE1179" s="24">
        <v>0</v>
      </c>
      <c r="BF1179" s="24">
        <v>0</v>
      </c>
      <c r="BG1179" s="24">
        <v>0</v>
      </c>
      <c r="BH1179" s="24">
        <v>0</v>
      </c>
      <c r="BI1179" s="24">
        <v>0</v>
      </c>
      <c r="BJ1179" s="24">
        <v>0</v>
      </c>
      <c r="BK1179" s="24">
        <v>0</v>
      </c>
      <c r="BL1179" s="24">
        <v>0</v>
      </c>
    </row>
    <row r="1180" spans="1:64" x14ac:dyDescent="0.25">
      <c r="A1180" t="s">
        <v>5124</v>
      </c>
      <c r="B1180">
        <v>215</v>
      </c>
      <c r="C1180">
        <v>4</v>
      </c>
      <c r="D1180">
        <v>18</v>
      </c>
      <c r="E1180" s="24">
        <v>0</v>
      </c>
      <c r="F1180" s="24">
        <v>0</v>
      </c>
      <c r="G1180" s="24">
        <v>0</v>
      </c>
      <c r="H1180" s="24">
        <v>0</v>
      </c>
      <c r="I1180" s="24">
        <v>0</v>
      </c>
      <c r="J1180" s="24">
        <v>0</v>
      </c>
      <c r="K1180" s="24">
        <v>0</v>
      </c>
      <c r="L1180" s="24">
        <v>0</v>
      </c>
      <c r="M1180" s="24">
        <v>0</v>
      </c>
      <c r="N1180" s="24">
        <v>0</v>
      </c>
      <c r="O1180" s="24">
        <v>0</v>
      </c>
      <c r="P1180" s="24">
        <v>0</v>
      </c>
      <c r="Q1180" s="24">
        <v>0</v>
      </c>
      <c r="R1180" s="24">
        <v>0</v>
      </c>
      <c r="S1180" s="24">
        <v>0</v>
      </c>
      <c r="T1180" s="24">
        <v>0</v>
      </c>
      <c r="U1180" s="24">
        <v>0</v>
      </c>
      <c r="V1180" s="24">
        <v>0</v>
      </c>
      <c r="W1180" s="24">
        <v>0</v>
      </c>
      <c r="X1180" s="24">
        <v>0</v>
      </c>
      <c r="Y1180" s="24">
        <v>0</v>
      </c>
      <c r="Z1180" s="24">
        <v>0</v>
      </c>
      <c r="AA1180" s="24">
        <v>0</v>
      </c>
      <c r="AB1180" s="24">
        <v>0</v>
      </c>
      <c r="AC1180" s="24">
        <v>0</v>
      </c>
      <c r="AD1180" s="24">
        <v>0</v>
      </c>
      <c r="AE1180" s="24">
        <v>0</v>
      </c>
      <c r="AF1180" s="24">
        <v>0</v>
      </c>
      <c r="AG1180" s="24">
        <v>0</v>
      </c>
      <c r="AH1180" s="24">
        <v>0</v>
      </c>
      <c r="AI1180" s="24">
        <v>0</v>
      </c>
      <c r="AJ1180" s="24">
        <v>0</v>
      </c>
      <c r="AK1180" s="24">
        <v>0</v>
      </c>
      <c r="AL1180" s="24">
        <v>0</v>
      </c>
      <c r="AM1180" s="24">
        <v>0</v>
      </c>
      <c r="AN1180" s="24">
        <v>0</v>
      </c>
      <c r="AO1180" s="24">
        <v>0</v>
      </c>
      <c r="AP1180" s="24">
        <v>0</v>
      </c>
      <c r="AQ1180" s="24">
        <v>0</v>
      </c>
      <c r="AR1180" s="24">
        <v>0</v>
      </c>
      <c r="AS1180" s="24">
        <v>0</v>
      </c>
      <c r="AT1180" s="24">
        <v>0</v>
      </c>
      <c r="AU1180" s="24">
        <v>0</v>
      </c>
      <c r="AV1180" s="24">
        <v>0</v>
      </c>
      <c r="AW1180" s="24">
        <v>0</v>
      </c>
      <c r="AX1180" s="24">
        <v>0</v>
      </c>
      <c r="AY1180" s="24">
        <v>0</v>
      </c>
      <c r="AZ1180" s="24">
        <v>0</v>
      </c>
      <c r="BA1180" s="24">
        <v>0</v>
      </c>
      <c r="BB1180" s="24">
        <v>0</v>
      </c>
      <c r="BC1180" s="24">
        <v>0</v>
      </c>
      <c r="BD1180" s="24">
        <v>0</v>
      </c>
      <c r="BE1180" s="24">
        <v>0</v>
      </c>
      <c r="BF1180" s="24">
        <v>0</v>
      </c>
      <c r="BG1180" s="24">
        <v>0</v>
      </c>
      <c r="BH1180" s="24">
        <v>0</v>
      </c>
      <c r="BI1180" s="24">
        <v>0</v>
      </c>
      <c r="BJ1180" s="24">
        <v>0</v>
      </c>
      <c r="BK1180" s="24">
        <v>0</v>
      </c>
      <c r="BL1180" s="24">
        <v>0</v>
      </c>
    </row>
    <row r="1181" spans="1:64" x14ac:dyDescent="0.25">
      <c r="A1181" t="s">
        <v>5124</v>
      </c>
      <c r="B1181">
        <v>216</v>
      </c>
      <c r="C1181">
        <v>4</v>
      </c>
      <c r="D1181">
        <v>18</v>
      </c>
      <c r="E1181" s="24">
        <v>0</v>
      </c>
      <c r="F1181" s="24">
        <v>0</v>
      </c>
      <c r="G1181" s="24">
        <v>0</v>
      </c>
      <c r="H1181" s="24">
        <v>0</v>
      </c>
      <c r="I1181" s="24">
        <v>0</v>
      </c>
      <c r="J1181" s="24">
        <v>0</v>
      </c>
      <c r="K1181" s="24">
        <v>9.3132257461547852E-9</v>
      </c>
      <c r="L1181" s="24">
        <v>-9.3132257461547852E-9</v>
      </c>
      <c r="M1181" s="24">
        <v>0</v>
      </c>
      <c r="N1181" s="24">
        <v>0</v>
      </c>
      <c r="O1181" s="24">
        <v>-9.3132257461547852E-9</v>
      </c>
      <c r="P1181" s="24">
        <v>0</v>
      </c>
      <c r="Q1181" s="24">
        <v>0</v>
      </c>
      <c r="R1181" s="24">
        <v>0</v>
      </c>
      <c r="S1181" s="24">
        <v>0</v>
      </c>
      <c r="T1181" s="24">
        <v>0</v>
      </c>
      <c r="U1181" s="24">
        <v>0</v>
      </c>
      <c r="V1181" s="24">
        <v>0</v>
      </c>
      <c r="W1181" s="24">
        <v>0</v>
      </c>
      <c r="X1181" s="24">
        <v>0</v>
      </c>
      <c r="Y1181" s="24">
        <v>0</v>
      </c>
      <c r="Z1181" s="24">
        <v>0</v>
      </c>
      <c r="AA1181" s="24">
        <v>6.5192580223083496E-9</v>
      </c>
      <c r="AB1181" s="24">
        <v>-6.5192580223083496E-9</v>
      </c>
      <c r="AC1181" s="24">
        <v>0</v>
      </c>
      <c r="AD1181" s="24">
        <v>0</v>
      </c>
      <c r="AE1181" s="24">
        <v>-6.5192580223083496E-9</v>
      </c>
      <c r="AF1181" s="24">
        <v>0</v>
      </c>
      <c r="AG1181" s="24">
        <v>0</v>
      </c>
      <c r="AH1181" s="24">
        <v>0</v>
      </c>
      <c r="AI1181" s="24">
        <v>0</v>
      </c>
      <c r="AJ1181" s="24">
        <v>0</v>
      </c>
      <c r="AK1181" s="24">
        <v>0</v>
      </c>
      <c r="AL1181" s="24">
        <v>0</v>
      </c>
      <c r="AM1181" s="24">
        <v>0</v>
      </c>
      <c r="AN1181" s="24">
        <v>0</v>
      </c>
      <c r="AO1181" s="24">
        <v>0</v>
      </c>
      <c r="AP1181" s="24">
        <v>0</v>
      </c>
      <c r="AQ1181" s="24">
        <v>2.7939677238464355E-9</v>
      </c>
      <c r="AR1181" s="24">
        <v>-2.7939677238464355E-9</v>
      </c>
      <c r="AS1181" s="24">
        <v>0</v>
      </c>
      <c r="AT1181" s="24">
        <v>0</v>
      </c>
      <c r="AU1181" s="24">
        <v>-2.7939677238464355E-9</v>
      </c>
      <c r="AV1181" s="24">
        <v>0</v>
      </c>
      <c r="AW1181" s="24">
        <v>0</v>
      </c>
      <c r="AX1181" s="24">
        <v>0</v>
      </c>
      <c r="AY1181" s="24">
        <v>0</v>
      </c>
      <c r="AZ1181" s="24">
        <v>0</v>
      </c>
      <c r="BA1181" s="24">
        <v>0</v>
      </c>
      <c r="BB1181" s="24">
        <v>0</v>
      </c>
      <c r="BC1181" s="24">
        <v>0</v>
      </c>
      <c r="BD1181" s="24">
        <v>0</v>
      </c>
      <c r="BE1181" s="24">
        <v>0</v>
      </c>
      <c r="BF1181" s="24">
        <v>0</v>
      </c>
      <c r="BG1181" s="24">
        <v>0</v>
      </c>
      <c r="BH1181" s="24">
        <v>0</v>
      </c>
      <c r="BI1181" s="24">
        <v>0</v>
      </c>
      <c r="BJ1181" s="24">
        <v>0</v>
      </c>
      <c r="BK1181" s="24">
        <v>0</v>
      </c>
      <c r="BL1181" s="24">
        <v>0</v>
      </c>
    </row>
    <row r="1182" spans="1:64" x14ac:dyDescent="0.25">
      <c r="A1182" t="s">
        <v>5124</v>
      </c>
      <c r="B1182">
        <v>217</v>
      </c>
      <c r="C1182">
        <v>1</v>
      </c>
      <c r="D1182">
        <v>19</v>
      </c>
      <c r="E1182" s="24">
        <v>0</v>
      </c>
      <c r="F1182" s="24">
        <v>0</v>
      </c>
      <c r="G1182" s="24">
        <v>0</v>
      </c>
      <c r="H1182" s="24">
        <v>0</v>
      </c>
      <c r="I1182" s="24">
        <v>0</v>
      </c>
      <c r="J1182" s="24">
        <v>0</v>
      </c>
      <c r="K1182" s="24">
        <v>3.7252902984619141E-9</v>
      </c>
      <c r="L1182" s="24">
        <v>-3.7252902984619141E-9</v>
      </c>
      <c r="M1182" s="24">
        <v>0</v>
      </c>
      <c r="N1182" s="24">
        <v>0</v>
      </c>
      <c r="O1182" s="24">
        <v>-3.7252902984619141E-9</v>
      </c>
      <c r="P1182" s="24">
        <v>0</v>
      </c>
      <c r="Q1182" s="24">
        <v>0</v>
      </c>
      <c r="R1182" s="24">
        <v>0</v>
      </c>
      <c r="S1182" s="24">
        <v>0</v>
      </c>
      <c r="T1182" s="24">
        <v>0</v>
      </c>
      <c r="U1182" s="24">
        <v>0</v>
      </c>
      <c r="V1182" s="24">
        <v>0</v>
      </c>
      <c r="W1182" s="24">
        <v>0</v>
      </c>
      <c r="X1182" s="24">
        <v>0</v>
      </c>
      <c r="Y1182" s="24">
        <v>0</v>
      </c>
      <c r="Z1182" s="24">
        <v>0</v>
      </c>
      <c r="AA1182" s="24">
        <v>2.6077032089233397E-9</v>
      </c>
      <c r="AB1182" s="24">
        <v>-2.6077032089233405E-9</v>
      </c>
      <c r="AC1182" s="24">
        <v>0</v>
      </c>
      <c r="AD1182" s="24">
        <v>0</v>
      </c>
      <c r="AE1182" s="24">
        <v>-2.6077032089233405E-9</v>
      </c>
      <c r="AF1182" s="24">
        <v>0</v>
      </c>
      <c r="AG1182" s="24">
        <v>0</v>
      </c>
      <c r="AH1182" s="24">
        <v>0</v>
      </c>
      <c r="AI1182" s="24">
        <v>0</v>
      </c>
      <c r="AJ1182" s="24">
        <v>0</v>
      </c>
      <c r="AK1182" s="24">
        <v>0</v>
      </c>
      <c r="AL1182" s="24">
        <v>0</v>
      </c>
      <c r="AM1182" s="24">
        <v>0</v>
      </c>
      <c r="AN1182" s="24">
        <v>0</v>
      </c>
      <c r="AO1182" s="24">
        <v>0</v>
      </c>
      <c r="AP1182" s="24">
        <v>0</v>
      </c>
      <c r="AQ1182" s="24">
        <v>1.1175870895385744E-9</v>
      </c>
      <c r="AR1182" s="24">
        <v>-1.1175870895385736E-9</v>
      </c>
      <c r="AS1182" s="24">
        <v>0</v>
      </c>
      <c r="AT1182" s="24">
        <v>0</v>
      </c>
      <c r="AU1182" s="24">
        <v>-1.1175870895385736E-9</v>
      </c>
      <c r="AV1182" s="24">
        <v>0</v>
      </c>
      <c r="AW1182" s="24">
        <v>0</v>
      </c>
      <c r="AX1182" s="24">
        <v>0</v>
      </c>
      <c r="AY1182" s="24">
        <v>0</v>
      </c>
      <c r="AZ1182" s="24">
        <v>0</v>
      </c>
      <c r="BA1182" s="24">
        <v>0</v>
      </c>
      <c r="BB1182" s="24">
        <v>0</v>
      </c>
      <c r="BC1182" s="24">
        <v>0</v>
      </c>
      <c r="BD1182" s="24">
        <v>0</v>
      </c>
      <c r="BE1182" s="24">
        <v>0</v>
      </c>
      <c r="BF1182" s="24">
        <v>0</v>
      </c>
      <c r="BG1182" s="24">
        <v>0</v>
      </c>
      <c r="BH1182" s="24">
        <v>0</v>
      </c>
      <c r="BI1182" s="24">
        <v>0</v>
      </c>
      <c r="BJ1182" s="24">
        <v>0</v>
      </c>
      <c r="BK1182" s="24">
        <v>0</v>
      </c>
      <c r="BL1182" s="24">
        <v>0</v>
      </c>
    </row>
    <row r="1183" spans="1:64" x14ac:dyDescent="0.25">
      <c r="A1183" t="s">
        <v>5124</v>
      </c>
      <c r="B1183">
        <v>218</v>
      </c>
      <c r="C1183">
        <v>1</v>
      </c>
      <c r="D1183">
        <v>19</v>
      </c>
      <c r="E1183" s="24">
        <v>0</v>
      </c>
      <c r="F1183" s="24">
        <v>0</v>
      </c>
      <c r="G1183" s="24">
        <v>0</v>
      </c>
      <c r="H1183" s="24">
        <v>0</v>
      </c>
      <c r="I1183" s="24">
        <v>0</v>
      </c>
      <c r="J1183" s="24">
        <v>0</v>
      </c>
      <c r="K1183" s="24">
        <v>3.7252902984619141E-9</v>
      </c>
      <c r="L1183" s="24">
        <v>-3.7252902984619141E-9</v>
      </c>
      <c r="M1183" s="24">
        <v>0</v>
      </c>
      <c r="N1183" s="24">
        <v>0</v>
      </c>
      <c r="O1183" s="24">
        <v>-3.7252902984619141E-9</v>
      </c>
      <c r="P1183" s="24">
        <v>0</v>
      </c>
      <c r="Q1183" s="24">
        <v>0</v>
      </c>
      <c r="R1183" s="24">
        <v>0</v>
      </c>
      <c r="S1183" s="24">
        <v>0</v>
      </c>
      <c r="T1183" s="24">
        <v>0</v>
      </c>
      <c r="U1183" s="24">
        <v>0</v>
      </c>
      <c r="V1183" s="24">
        <v>0</v>
      </c>
      <c r="W1183" s="24">
        <v>0</v>
      </c>
      <c r="X1183" s="24">
        <v>0</v>
      </c>
      <c r="Y1183" s="24">
        <v>0</v>
      </c>
      <c r="Z1183" s="24">
        <v>0</v>
      </c>
      <c r="AA1183" s="24">
        <v>2.6077032089233397E-9</v>
      </c>
      <c r="AB1183" s="24">
        <v>-2.6077032089233405E-9</v>
      </c>
      <c r="AC1183" s="24">
        <v>0</v>
      </c>
      <c r="AD1183" s="24">
        <v>0</v>
      </c>
      <c r="AE1183" s="24">
        <v>-2.6077032089233405E-9</v>
      </c>
      <c r="AF1183" s="24">
        <v>0</v>
      </c>
      <c r="AG1183" s="24">
        <v>0</v>
      </c>
      <c r="AH1183" s="24">
        <v>0</v>
      </c>
      <c r="AI1183" s="24">
        <v>0</v>
      </c>
      <c r="AJ1183" s="24">
        <v>0</v>
      </c>
      <c r="AK1183" s="24">
        <v>0</v>
      </c>
      <c r="AL1183" s="24">
        <v>0</v>
      </c>
      <c r="AM1183" s="24">
        <v>0</v>
      </c>
      <c r="AN1183" s="24">
        <v>0</v>
      </c>
      <c r="AO1183" s="24">
        <v>0</v>
      </c>
      <c r="AP1183" s="24">
        <v>0</v>
      </c>
      <c r="AQ1183" s="24">
        <v>1.1175870895385744E-9</v>
      </c>
      <c r="AR1183" s="24">
        <v>-1.1175870895385736E-9</v>
      </c>
      <c r="AS1183" s="24">
        <v>0</v>
      </c>
      <c r="AT1183" s="24">
        <v>0</v>
      </c>
      <c r="AU1183" s="24">
        <v>-1.1175870895385736E-9</v>
      </c>
      <c r="AV1183" s="24">
        <v>0</v>
      </c>
      <c r="AW1183" s="24">
        <v>0</v>
      </c>
      <c r="AX1183" s="24">
        <v>0</v>
      </c>
      <c r="AY1183" s="24">
        <v>0</v>
      </c>
      <c r="AZ1183" s="24">
        <v>0</v>
      </c>
      <c r="BA1183" s="24">
        <v>0</v>
      </c>
      <c r="BB1183" s="24">
        <v>0</v>
      </c>
      <c r="BC1183" s="24">
        <v>0</v>
      </c>
      <c r="BD1183" s="24">
        <v>0</v>
      </c>
      <c r="BE1183" s="24">
        <v>0</v>
      </c>
      <c r="BF1183" s="24">
        <v>0</v>
      </c>
      <c r="BG1183" s="24">
        <v>0</v>
      </c>
      <c r="BH1183" s="24">
        <v>0</v>
      </c>
      <c r="BI1183" s="24">
        <v>0</v>
      </c>
      <c r="BJ1183" s="24">
        <v>0</v>
      </c>
      <c r="BK1183" s="24">
        <v>0</v>
      </c>
      <c r="BL1183" s="24">
        <v>0</v>
      </c>
    </row>
    <row r="1184" spans="1:64" x14ac:dyDescent="0.25">
      <c r="A1184" t="s">
        <v>5124</v>
      </c>
      <c r="B1184">
        <v>219</v>
      </c>
      <c r="C1184">
        <v>1</v>
      </c>
      <c r="D1184">
        <v>19</v>
      </c>
      <c r="E1184" s="24">
        <v>0</v>
      </c>
      <c r="F1184" s="24">
        <v>0</v>
      </c>
      <c r="G1184" s="24">
        <v>0</v>
      </c>
      <c r="H1184" s="24">
        <v>0</v>
      </c>
      <c r="I1184" s="24">
        <v>0</v>
      </c>
      <c r="J1184" s="24">
        <v>0</v>
      </c>
      <c r="K1184" s="24">
        <v>1.862645149230957E-9</v>
      </c>
      <c r="L1184" s="24">
        <v>-1.862645149230957E-9</v>
      </c>
      <c r="M1184" s="24">
        <v>0</v>
      </c>
      <c r="N1184" s="24">
        <v>0</v>
      </c>
      <c r="O1184" s="24">
        <v>-1.862645149230957E-9</v>
      </c>
      <c r="P1184" s="24">
        <v>0</v>
      </c>
      <c r="Q1184" s="24">
        <v>0</v>
      </c>
      <c r="R1184" s="24">
        <v>0</v>
      </c>
      <c r="S1184" s="24">
        <v>0</v>
      </c>
      <c r="T1184" s="24">
        <v>0</v>
      </c>
      <c r="U1184" s="24">
        <v>0</v>
      </c>
      <c r="V1184" s="24">
        <v>0</v>
      </c>
      <c r="W1184" s="24">
        <v>0</v>
      </c>
      <c r="X1184" s="24">
        <v>0</v>
      </c>
      <c r="Y1184" s="24">
        <v>0</v>
      </c>
      <c r="Z1184" s="24">
        <v>0</v>
      </c>
      <c r="AA1184" s="24">
        <v>1.3038516044616698E-9</v>
      </c>
      <c r="AB1184" s="24">
        <v>-1.3038516044616686E-9</v>
      </c>
      <c r="AC1184" s="24">
        <v>0</v>
      </c>
      <c r="AD1184" s="24">
        <v>0</v>
      </c>
      <c r="AE1184" s="24">
        <v>-1.3038516044616686E-9</v>
      </c>
      <c r="AF1184" s="24">
        <v>0</v>
      </c>
      <c r="AG1184" s="24">
        <v>0</v>
      </c>
      <c r="AH1184" s="24">
        <v>0</v>
      </c>
      <c r="AI1184" s="24">
        <v>0</v>
      </c>
      <c r="AJ1184" s="24">
        <v>0</v>
      </c>
      <c r="AK1184" s="24">
        <v>0</v>
      </c>
      <c r="AL1184" s="24">
        <v>0</v>
      </c>
      <c r="AM1184" s="24">
        <v>0</v>
      </c>
      <c r="AN1184" s="24">
        <v>0</v>
      </c>
      <c r="AO1184" s="24">
        <v>0</v>
      </c>
      <c r="AP1184" s="24">
        <v>0</v>
      </c>
      <c r="AQ1184" s="24">
        <v>5.5879354476928719E-10</v>
      </c>
      <c r="AR1184" s="24">
        <v>-5.5879354476928843E-10</v>
      </c>
      <c r="AS1184" s="24">
        <v>0</v>
      </c>
      <c r="AT1184" s="24">
        <v>0</v>
      </c>
      <c r="AU1184" s="24">
        <v>-5.5879354476928843E-10</v>
      </c>
      <c r="AV1184" s="24">
        <v>0</v>
      </c>
      <c r="AW1184" s="24">
        <v>0</v>
      </c>
      <c r="AX1184" s="24">
        <v>0</v>
      </c>
      <c r="AY1184" s="24">
        <v>0</v>
      </c>
      <c r="AZ1184" s="24">
        <v>0</v>
      </c>
      <c r="BA1184" s="24">
        <v>0</v>
      </c>
      <c r="BB1184" s="24">
        <v>0</v>
      </c>
      <c r="BC1184" s="24">
        <v>0</v>
      </c>
      <c r="BD1184" s="24">
        <v>0</v>
      </c>
      <c r="BE1184" s="24">
        <v>0</v>
      </c>
      <c r="BF1184" s="24">
        <v>0</v>
      </c>
      <c r="BG1184" s="24">
        <v>0</v>
      </c>
      <c r="BH1184" s="24">
        <v>0</v>
      </c>
      <c r="BI1184" s="24">
        <v>0</v>
      </c>
      <c r="BJ1184" s="24">
        <v>0</v>
      </c>
      <c r="BK1184" s="24">
        <v>0</v>
      </c>
      <c r="BL1184" s="24">
        <v>0</v>
      </c>
    </row>
    <row r="1185" spans="1:64" x14ac:dyDescent="0.25">
      <c r="A1185" t="s">
        <v>5124</v>
      </c>
      <c r="B1185">
        <v>220</v>
      </c>
      <c r="C1185">
        <v>2</v>
      </c>
      <c r="D1185">
        <v>19</v>
      </c>
      <c r="E1185" s="24">
        <v>0</v>
      </c>
      <c r="F1185" s="24">
        <v>0</v>
      </c>
      <c r="G1185" s="24">
        <v>0</v>
      </c>
      <c r="H1185" s="24">
        <v>0</v>
      </c>
      <c r="I1185" s="24">
        <v>0</v>
      </c>
      <c r="J1185" s="24">
        <v>0</v>
      </c>
      <c r="K1185" s="24">
        <v>5.5879354476928711E-9</v>
      </c>
      <c r="L1185" s="24">
        <v>-5.5879354476928711E-9</v>
      </c>
      <c r="M1185" s="24">
        <v>0</v>
      </c>
      <c r="N1185" s="24">
        <v>0</v>
      </c>
      <c r="O1185" s="24">
        <v>-5.5879354476928711E-9</v>
      </c>
      <c r="P1185" s="24">
        <v>0</v>
      </c>
      <c r="Q1185" s="24">
        <v>0</v>
      </c>
      <c r="R1185" s="24">
        <v>0</v>
      </c>
      <c r="S1185" s="24">
        <v>0</v>
      </c>
      <c r="T1185" s="24">
        <v>0</v>
      </c>
      <c r="U1185" s="24">
        <v>0</v>
      </c>
      <c r="V1185" s="24">
        <v>0</v>
      </c>
      <c r="W1185" s="24">
        <v>0</v>
      </c>
      <c r="X1185" s="24">
        <v>0</v>
      </c>
      <c r="Y1185" s="24">
        <v>0</v>
      </c>
      <c r="Z1185" s="24">
        <v>0</v>
      </c>
      <c r="AA1185" s="24">
        <v>3.9115548133850091E-9</v>
      </c>
      <c r="AB1185" s="24">
        <v>-3.9115548133850108E-9</v>
      </c>
      <c r="AC1185" s="24">
        <v>0</v>
      </c>
      <c r="AD1185" s="24">
        <v>0</v>
      </c>
      <c r="AE1185" s="24">
        <v>-3.9115548133850108E-9</v>
      </c>
      <c r="AF1185" s="24">
        <v>0</v>
      </c>
      <c r="AG1185" s="24">
        <v>0</v>
      </c>
      <c r="AH1185" s="24">
        <v>0</v>
      </c>
      <c r="AI1185" s="24">
        <v>0</v>
      </c>
      <c r="AJ1185" s="24">
        <v>0</v>
      </c>
      <c r="AK1185" s="24">
        <v>0</v>
      </c>
      <c r="AL1185" s="24">
        <v>0</v>
      </c>
      <c r="AM1185" s="24">
        <v>0</v>
      </c>
      <c r="AN1185" s="24">
        <v>0</v>
      </c>
      <c r="AO1185" s="24">
        <v>0</v>
      </c>
      <c r="AP1185" s="24">
        <v>0</v>
      </c>
      <c r="AQ1185" s="24">
        <v>1.676380634307862E-9</v>
      </c>
      <c r="AR1185" s="24">
        <v>-1.6763806343078603E-9</v>
      </c>
      <c r="AS1185" s="24">
        <v>0</v>
      </c>
      <c r="AT1185" s="24">
        <v>0</v>
      </c>
      <c r="AU1185" s="24">
        <v>-1.6763806343078603E-9</v>
      </c>
      <c r="AV1185" s="24">
        <v>0</v>
      </c>
      <c r="AW1185" s="24">
        <v>0</v>
      </c>
      <c r="AX1185" s="24">
        <v>0</v>
      </c>
      <c r="AY1185" s="24">
        <v>0</v>
      </c>
      <c r="AZ1185" s="24">
        <v>0</v>
      </c>
      <c r="BA1185" s="24">
        <v>0</v>
      </c>
      <c r="BB1185" s="24">
        <v>0</v>
      </c>
      <c r="BC1185" s="24">
        <v>0</v>
      </c>
      <c r="BD1185" s="24">
        <v>0</v>
      </c>
      <c r="BE1185" s="24">
        <v>0</v>
      </c>
      <c r="BF1185" s="24">
        <v>0</v>
      </c>
      <c r="BG1185" s="24">
        <v>0</v>
      </c>
      <c r="BH1185" s="24">
        <v>0</v>
      </c>
      <c r="BI1185" s="24">
        <v>0</v>
      </c>
      <c r="BJ1185" s="24">
        <v>0</v>
      </c>
      <c r="BK1185" s="24">
        <v>0</v>
      </c>
      <c r="BL1185" s="24">
        <v>0</v>
      </c>
    </row>
    <row r="1186" spans="1:64" x14ac:dyDescent="0.25">
      <c r="A1186" t="s">
        <v>5124</v>
      </c>
      <c r="B1186">
        <v>221</v>
      </c>
      <c r="C1186">
        <v>2</v>
      </c>
      <c r="D1186">
        <v>19</v>
      </c>
      <c r="E1186" s="24">
        <v>0</v>
      </c>
      <c r="F1186" s="24">
        <v>0</v>
      </c>
      <c r="G1186" s="24">
        <v>0</v>
      </c>
      <c r="H1186" s="24">
        <v>0</v>
      </c>
      <c r="I1186" s="24">
        <v>0</v>
      </c>
      <c r="J1186" s="24">
        <v>0</v>
      </c>
      <c r="K1186" s="24">
        <v>3.7252902984619141E-9</v>
      </c>
      <c r="L1186" s="24">
        <v>-3.7252902984619141E-9</v>
      </c>
      <c r="M1186" s="24">
        <v>0</v>
      </c>
      <c r="N1186" s="24">
        <v>0</v>
      </c>
      <c r="O1186" s="24">
        <v>-3.7252902984619141E-9</v>
      </c>
      <c r="P1186" s="24">
        <v>0</v>
      </c>
      <c r="Q1186" s="24">
        <v>0</v>
      </c>
      <c r="R1186" s="24">
        <v>0</v>
      </c>
      <c r="S1186" s="24">
        <v>0</v>
      </c>
      <c r="T1186" s="24">
        <v>0</v>
      </c>
      <c r="U1186" s="24">
        <v>0</v>
      </c>
      <c r="V1186" s="24">
        <v>0</v>
      </c>
      <c r="W1186" s="24">
        <v>0</v>
      </c>
      <c r="X1186" s="24">
        <v>0</v>
      </c>
      <c r="Y1186" s="24">
        <v>0</v>
      </c>
      <c r="Z1186" s="24">
        <v>0</v>
      </c>
      <c r="AA1186" s="24">
        <v>2.6077032089233397E-9</v>
      </c>
      <c r="AB1186" s="24">
        <v>-2.6077032089233389E-9</v>
      </c>
      <c r="AC1186" s="24">
        <v>0</v>
      </c>
      <c r="AD1186" s="24">
        <v>0</v>
      </c>
      <c r="AE1186" s="24">
        <v>-2.6077032089233389E-9</v>
      </c>
      <c r="AF1186" s="24">
        <v>0</v>
      </c>
      <c r="AG1186" s="24">
        <v>0</v>
      </c>
      <c r="AH1186" s="24">
        <v>0</v>
      </c>
      <c r="AI1186" s="24">
        <v>0</v>
      </c>
      <c r="AJ1186" s="24">
        <v>0</v>
      </c>
      <c r="AK1186" s="24">
        <v>0</v>
      </c>
      <c r="AL1186" s="24">
        <v>0</v>
      </c>
      <c r="AM1186" s="24">
        <v>0</v>
      </c>
      <c r="AN1186" s="24">
        <v>0</v>
      </c>
      <c r="AO1186" s="24">
        <v>0</v>
      </c>
      <c r="AP1186" s="24">
        <v>0</v>
      </c>
      <c r="AQ1186" s="24">
        <v>1.1175870895385744E-9</v>
      </c>
      <c r="AR1186" s="24">
        <v>-1.1175870895385752E-9</v>
      </c>
      <c r="AS1186" s="24">
        <v>0</v>
      </c>
      <c r="AT1186" s="24">
        <v>0</v>
      </c>
      <c r="AU1186" s="24">
        <v>-1.1175870895385752E-9</v>
      </c>
      <c r="AV1186" s="24">
        <v>0</v>
      </c>
      <c r="AW1186" s="24">
        <v>0</v>
      </c>
      <c r="AX1186" s="24">
        <v>0</v>
      </c>
      <c r="AY1186" s="24">
        <v>0</v>
      </c>
      <c r="AZ1186" s="24">
        <v>0</v>
      </c>
      <c r="BA1186" s="24">
        <v>0</v>
      </c>
      <c r="BB1186" s="24">
        <v>0</v>
      </c>
      <c r="BC1186" s="24">
        <v>0</v>
      </c>
      <c r="BD1186" s="24">
        <v>0</v>
      </c>
      <c r="BE1186" s="24">
        <v>0</v>
      </c>
      <c r="BF1186" s="24">
        <v>0</v>
      </c>
      <c r="BG1186" s="24">
        <v>0</v>
      </c>
      <c r="BH1186" s="24">
        <v>0</v>
      </c>
      <c r="BI1186" s="24">
        <v>0</v>
      </c>
      <c r="BJ1186" s="24">
        <v>0</v>
      </c>
      <c r="BK1186" s="24">
        <v>0</v>
      </c>
      <c r="BL1186" s="24">
        <v>0</v>
      </c>
    </row>
    <row r="1187" spans="1:64" x14ac:dyDescent="0.25">
      <c r="A1187" t="s">
        <v>5124</v>
      </c>
      <c r="B1187">
        <v>222</v>
      </c>
      <c r="C1187">
        <v>2</v>
      </c>
      <c r="D1187">
        <v>19</v>
      </c>
      <c r="E1187" s="24">
        <v>0</v>
      </c>
      <c r="F1187" s="24">
        <v>0</v>
      </c>
      <c r="G1187" s="24">
        <v>0</v>
      </c>
      <c r="H1187" s="24">
        <v>0</v>
      </c>
      <c r="I1187" s="24">
        <v>0</v>
      </c>
      <c r="J1187" s="24">
        <v>0</v>
      </c>
      <c r="K1187" s="24">
        <v>0</v>
      </c>
      <c r="L1187" s="24">
        <v>0</v>
      </c>
      <c r="M1187" s="24">
        <v>0</v>
      </c>
      <c r="N1187" s="24">
        <v>0</v>
      </c>
      <c r="O1187" s="24">
        <v>0</v>
      </c>
      <c r="P1187" s="24">
        <v>0</v>
      </c>
      <c r="Q1187" s="24">
        <v>0</v>
      </c>
      <c r="R1187" s="24">
        <v>0</v>
      </c>
      <c r="S1187" s="24">
        <v>0</v>
      </c>
      <c r="T1187" s="24">
        <v>0</v>
      </c>
      <c r="U1187" s="24">
        <v>0</v>
      </c>
      <c r="V1187" s="24">
        <v>0</v>
      </c>
      <c r="W1187" s="24">
        <v>0</v>
      </c>
      <c r="X1187" s="24">
        <v>0</v>
      </c>
      <c r="Y1187" s="24">
        <v>0</v>
      </c>
      <c r="Z1187" s="24">
        <v>0</v>
      </c>
      <c r="AA1187" s="24">
        <v>0</v>
      </c>
      <c r="AB1187" s="24">
        <v>0</v>
      </c>
      <c r="AC1187" s="24">
        <v>0</v>
      </c>
      <c r="AD1187" s="24">
        <v>0</v>
      </c>
      <c r="AE1187" s="24">
        <v>0</v>
      </c>
      <c r="AF1187" s="24">
        <v>0</v>
      </c>
      <c r="AG1187" s="24">
        <v>0</v>
      </c>
      <c r="AH1187" s="24">
        <v>0</v>
      </c>
      <c r="AI1187" s="24">
        <v>0</v>
      </c>
      <c r="AJ1187" s="24">
        <v>0</v>
      </c>
      <c r="AK1187" s="24">
        <v>0</v>
      </c>
      <c r="AL1187" s="24">
        <v>0</v>
      </c>
      <c r="AM1187" s="24">
        <v>0</v>
      </c>
      <c r="AN1187" s="24">
        <v>0</v>
      </c>
      <c r="AO1187" s="24">
        <v>0</v>
      </c>
      <c r="AP1187" s="24">
        <v>0</v>
      </c>
      <c r="AQ1187" s="24">
        <v>0</v>
      </c>
      <c r="AR1187" s="24">
        <v>0</v>
      </c>
      <c r="AS1187" s="24">
        <v>0</v>
      </c>
      <c r="AT1187" s="24">
        <v>0</v>
      </c>
      <c r="AU1187" s="24">
        <v>0</v>
      </c>
      <c r="AV1187" s="24">
        <v>0</v>
      </c>
      <c r="AW1187" s="24">
        <v>0</v>
      </c>
      <c r="AX1187" s="24">
        <v>0</v>
      </c>
      <c r="AY1187" s="24">
        <v>0</v>
      </c>
      <c r="AZ1187" s="24">
        <v>0</v>
      </c>
      <c r="BA1187" s="24">
        <v>0</v>
      </c>
      <c r="BB1187" s="24">
        <v>0</v>
      </c>
      <c r="BC1187" s="24">
        <v>0</v>
      </c>
      <c r="BD1187" s="24">
        <v>0</v>
      </c>
      <c r="BE1187" s="24">
        <v>0</v>
      </c>
      <c r="BF1187" s="24">
        <v>0</v>
      </c>
      <c r="BG1187" s="24">
        <v>0</v>
      </c>
      <c r="BH1187" s="24">
        <v>0</v>
      </c>
      <c r="BI1187" s="24">
        <v>0</v>
      </c>
      <c r="BJ1187" s="24">
        <v>0</v>
      </c>
      <c r="BK1187" s="24">
        <v>0</v>
      </c>
      <c r="BL1187" s="24">
        <v>0</v>
      </c>
    </row>
    <row r="1188" spans="1:64" x14ac:dyDescent="0.25">
      <c r="A1188" t="s">
        <v>5124</v>
      </c>
      <c r="B1188">
        <v>223</v>
      </c>
      <c r="C1188">
        <v>3</v>
      </c>
      <c r="D1188">
        <v>19</v>
      </c>
      <c r="E1188" s="24">
        <v>0</v>
      </c>
      <c r="F1188" s="24">
        <v>0</v>
      </c>
      <c r="G1188" s="24">
        <v>0</v>
      </c>
      <c r="H1188" s="24">
        <v>0</v>
      </c>
      <c r="I1188" s="24">
        <v>0</v>
      </c>
      <c r="J1188" s="24">
        <v>0</v>
      </c>
      <c r="K1188" s="24">
        <v>0</v>
      </c>
      <c r="L1188" s="24">
        <v>0</v>
      </c>
      <c r="M1188" s="24">
        <v>0</v>
      </c>
      <c r="N1188" s="24">
        <v>0</v>
      </c>
      <c r="O1188" s="24">
        <v>0</v>
      </c>
      <c r="P1188" s="24">
        <v>0</v>
      </c>
      <c r="Q1188" s="24">
        <v>0</v>
      </c>
      <c r="R1188" s="24">
        <v>0</v>
      </c>
      <c r="S1188" s="24">
        <v>0</v>
      </c>
      <c r="T1188" s="24">
        <v>0</v>
      </c>
      <c r="U1188" s="24">
        <v>0</v>
      </c>
      <c r="V1188" s="24">
        <v>0</v>
      </c>
      <c r="W1188" s="24">
        <v>0</v>
      </c>
      <c r="X1188" s="24">
        <v>0</v>
      </c>
      <c r="Y1188" s="24">
        <v>0</v>
      </c>
      <c r="Z1188" s="24">
        <v>0</v>
      </c>
      <c r="AA1188" s="24">
        <v>0</v>
      </c>
      <c r="AB1188" s="24">
        <v>0</v>
      </c>
      <c r="AC1188" s="24">
        <v>0</v>
      </c>
      <c r="AD1188" s="24">
        <v>0</v>
      </c>
      <c r="AE1188" s="24">
        <v>0</v>
      </c>
      <c r="AF1188" s="24">
        <v>0</v>
      </c>
      <c r="AG1188" s="24">
        <v>0</v>
      </c>
      <c r="AH1188" s="24">
        <v>0</v>
      </c>
      <c r="AI1188" s="24">
        <v>0</v>
      </c>
      <c r="AJ1188" s="24">
        <v>0</v>
      </c>
      <c r="AK1188" s="24">
        <v>0</v>
      </c>
      <c r="AL1188" s="24">
        <v>0</v>
      </c>
      <c r="AM1188" s="24">
        <v>0</v>
      </c>
      <c r="AN1188" s="24">
        <v>0</v>
      </c>
      <c r="AO1188" s="24">
        <v>0</v>
      </c>
      <c r="AP1188" s="24">
        <v>0</v>
      </c>
      <c r="AQ1188" s="24">
        <v>0</v>
      </c>
      <c r="AR1188" s="24">
        <v>0</v>
      </c>
      <c r="AS1188" s="24">
        <v>0</v>
      </c>
      <c r="AT1188" s="24">
        <v>0</v>
      </c>
      <c r="AU1188" s="24">
        <v>0</v>
      </c>
      <c r="AV1188" s="24">
        <v>0</v>
      </c>
      <c r="AW1188" s="24">
        <v>0</v>
      </c>
      <c r="AX1188" s="24">
        <v>0</v>
      </c>
      <c r="AY1188" s="24">
        <v>0</v>
      </c>
      <c r="AZ1188" s="24">
        <v>0</v>
      </c>
      <c r="BA1188" s="24">
        <v>0</v>
      </c>
      <c r="BB1188" s="24">
        <v>0</v>
      </c>
      <c r="BC1188" s="24">
        <v>0</v>
      </c>
      <c r="BD1188" s="24">
        <v>0</v>
      </c>
      <c r="BE1188" s="24">
        <v>0</v>
      </c>
      <c r="BF1188" s="24">
        <v>0</v>
      </c>
      <c r="BG1188" s="24">
        <v>0</v>
      </c>
      <c r="BH1188" s="24">
        <v>0</v>
      </c>
      <c r="BI1188" s="24">
        <v>0</v>
      </c>
      <c r="BJ1188" s="24">
        <v>0</v>
      </c>
      <c r="BK1188" s="24">
        <v>0</v>
      </c>
      <c r="BL1188" s="24">
        <v>0</v>
      </c>
    </row>
    <row r="1189" spans="1:64" x14ac:dyDescent="0.25">
      <c r="A1189" t="s">
        <v>5124</v>
      </c>
      <c r="B1189">
        <v>224</v>
      </c>
      <c r="C1189">
        <v>3</v>
      </c>
      <c r="D1189">
        <v>19</v>
      </c>
      <c r="E1189" s="24">
        <v>0</v>
      </c>
      <c r="F1189" s="24">
        <v>0</v>
      </c>
      <c r="G1189" s="24">
        <v>0</v>
      </c>
      <c r="H1189" s="24">
        <v>0</v>
      </c>
      <c r="I1189" s="24">
        <v>0</v>
      </c>
      <c r="J1189" s="24">
        <v>0</v>
      </c>
      <c r="K1189" s="24">
        <v>0</v>
      </c>
      <c r="L1189" s="24">
        <v>0</v>
      </c>
      <c r="M1189" s="24">
        <v>0</v>
      </c>
      <c r="N1189" s="24">
        <v>0</v>
      </c>
      <c r="O1189" s="24">
        <v>0</v>
      </c>
      <c r="P1189" s="24">
        <v>0</v>
      </c>
      <c r="Q1189" s="24">
        <v>0</v>
      </c>
      <c r="R1189" s="24">
        <v>0</v>
      </c>
      <c r="S1189" s="24">
        <v>0</v>
      </c>
      <c r="T1189" s="24">
        <v>0</v>
      </c>
      <c r="U1189" s="24">
        <v>0</v>
      </c>
      <c r="V1189" s="24">
        <v>0</v>
      </c>
      <c r="W1189" s="24">
        <v>0</v>
      </c>
      <c r="X1189" s="24">
        <v>0</v>
      </c>
      <c r="Y1189" s="24">
        <v>0</v>
      </c>
      <c r="Z1189" s="24">
        <v>0</v>
      </c>
      <c r="AA1189" s="24">
        <v>0</v>
      </c>
      <c r="AB1189" s="24">
        <v>0</v>
      </c>
      <c r="AC1189" s="24">
        <v>0</v>
      </c>
      <c r="AD1189" s="24">
        <v>0</v>
      </c>
      <c r="AE1189" s="24">
        <v>0</v>
      </c>
      <c r="AF1189" s="24">
        <v>0</v>
      </c>
      <c r="AG1189" s="24">
        <v>0</v>
      </c>
      <c r="AH1189" s="24">
        <v>0</v>
      </c>
      <c r="AI1189" s="24">
        <v>0</v>
      </c>
      <c r="AJ1189" s="24">
        <v>0</v>
      </c>
      <c r="AK1189" s="24">
        <v>0</v>
      </c>
      <c r="AL1189" s="24">
        <v>0</v>
      </c>
      <c r="AM1189" s="24">
        <v>0</v>
      </c>
      <c r="AN1189" s="24">
        <v>0</v>
      </c>
      <c r="AO1189" s="24">
        <v>0</v>
      </c>
      <c r="AP1189" s="24">
        <v>0</v>
      </c>
      <c r="AQ1189" s="24">
        <v>0</v>
      </c>
      <c r="AR1189" s="24">
        <v>0</v>
      </c>
      <c r="AS1189" s="24">
        <v>0</v>
      </c>
      <c r="AT1189" s="24">
        <v>0</v>
      </c>
      <c r="AU1189" s="24">
        <v>0</v>
      </c>
      <c r="AV1189" s="24">
        <v>0</v>
      </c>
      <c r="AW1189" s="24">
        <v>0</v>
      </c>
      <c r="AX1189" s="24">
        <v>0</v>
      </c>
      <c r="AY1189" s="24">
        <v>0</v>
      </c>
      <c r="AZ1189" s="24">
        <v>0</v>
      </c>
      <c r="BA1189" s="24">
        <v>0</v>
      </c>
      <c r="BB1189" s="24">
        <v>0</v>
      </c>
      <c r="BC1189" s="24">
        <v>0</v>
      </c>
      <c r="BD1189" s="24">
        <v>0</v>
      </c>
      <c r="BE1189" s="24">
        <v>0</v>
      </c>
      <c r="BF1189" s="24">
        <v>0</v>
      </c>
      <c r="BG1189" s="24">
        <v>0</v>
      </c>
      <c r="BH1189" s="24">
        <v>0</v>
      </c>
      <c r="BI1189" s="24">
        <v>0</v>
      </c>
      <c r="BJ1189" s="24">
        <v>0</v>
      </c>
      <c r="BK1189" s="24">
        <v>0</v>
      </c>
      <c r="BL1189" s="24">
        <v>0</v>
      </c>
    </row>
    <row r="1190" spans="1:64" x14ac:dyDescent="0.25">
      <c r="A1190" t="s">
        <v>5124</v>
      </c>
      <c r="B1190">
        <v>225</v>
      </c>
      <c r="C1190">
        <v>3</v>
      </c>
      <c r="D1190">
        <v>19</v>
      </c>
      <c r="E1190" s="24">
        <v>0</v>
      </c>
      <c r="F1190" s="24">
        <v>0</v>
      </c>
      <c r="G1190" s="24">
        <v>0</v>
      </c>
      <c r="H1190" s="24">
        <v>0</v>
      </c>
      <c r="I1190" s="24">
        <v>0</v>
      </c>
      <c r="J1190" s="24">
        <v>0</v>
      </c>
      <c r="K1190" s="24">
        <v>0</v>
      </c>
      <c r="L1190" s="24">
        <v>0</v>
      </c>
      <c r="M1190" s="24">
        <v>0</v>
      </c>
      <c r="N1190" s="24">
        <v>0</v>
      </c>
      <c r="O1190" s="24">
        <v>0</v>
      </c>
      <c r="P1190" s="24">
        <v>0</v>
      </c>
      <c r="Q1190" s="24">
        <v>0</v>
      </c>
      <c r="R1190" s="24">
        <v>0</v>
      </c>
      <c r="S1190" s="24">
        <v>0</v>
      </c>
      <c r="T1190" s="24">
        <v>0</v>
      </c>
      <c r="U1190" s="24">
        <v>0</v>
      </c>
      <c r="V1190" s="24">
        <v>0</v>
      </c>
      <c r="W1190" s="24">
        <v>0</v>
      </c>
      <c r="X1190" s="24">
        <v>0</v>
      </c>
      <c r="Y1190" s="24">
        <v>0</v>
      </c>
      <c r="Z1190" s="24">
        <v>0</v>
      </c>
      <c r="AA1190" s="24">
        <v>0</v>
      </c>
      <c r="AB1190" s="24">
        <v>0</v>
      </c>
      <c r="AC1190" s="24">
        <v>0</v>
      </c>
      <c r="AD1190" s="24">
        <v>0</v>
      </c>
      <c r="AE1190" s="24">
        <v>0</v>
      </c>
      <c r="AF1190" s="24">
        <v>0</v>
      </c>
      <c r="AG1190" s="24">
        <v>0</v>
      </c>
      <c r="AH1190" s="24">
        <v>0</v>
      </c>
      <c r="AI1190" s="24">
        <v>0</v>
      </c>
      <c r="AJ1190" s="24">
        <v>0</v>
      </c>
      <c r="AK1190" s="24">
        <v>0</v>
      </c>
      <c r="AL1190" s="24">
        <v>0</v>
      </c>
      <c r="AM1190" s="24">
        <v>0</v>
      </c>
      <c r="AN1190" s="24">
        <v>0</v>
      </c>
      <c r="AO1190" s="24">
        <v>0</v>
      </c>
      <c r="AP1190" s="24">
        <v>0</v>
      </c>
      <c r="AQ1190" s="24">
        <v>0</v>
      </c>
      <c r="AR1190" s="24">
        <v>0</v>
      </c>
      <c r="AS1190" s="24">
        <v>0</v>
      </c>
      <c r="AT1190" s="24">
        <v>0</v>
      </c>
      <c r="AU1190" s="24">
        <v>0</v>
      </c>
      <c r="AV1190" s="24">
        <v>0</v>
      </c>
      <c r="AW1190" s="24">
        <v>0</v>
      </c>
      <c r="AX1190" s="24">
        <v>0</v>
      </c>
      <c r="AY1190" s="24">
        <v>0</v>
      </c>
      <c r="AZ1190" s="24">
        <v>0</v>
      </c>
      <c r="BA1190" s="24">
        <v>0</v>
      </c>
      <c r="BB1190" s="24">
        <v>0</v>
      </c>
      <c r="BC1190" s="24">
        <v>0</v>
      </c>
      <c r="BD1190" s="24">
        <v>0</v>
      </c>
      <c r="BE1190" s="24">
        <v>0</v>
      </c>
      <c r="BF1190" s="24">
        <v>0</v>
      </c>
      <c r="BG1190" s="24">
        <v>0</v>
      </c>
      <c r="BH1190" s="24">
        <v>0</v>
      </c>
      <c r="BI1190" s="24">
        <v>0</v>
      </c>
      <c r="BJ1190" s="24">
        <v>0</v>
      </c>
      <c r="BK1190" s="24">
        <v>0</v>
      </c>
      <c r="BL1190" s="24">
        <v>0</v>
      </c>
    </row>
    <row r="1191" spans="1:64" x14ac:dyDescent="0.25">
      <c r="A1191" t="s">
        <v>5124</v>
      </c>
      <c r="B1191">
        <v>226</v>
      </c>
      <c r="C1191">
        <v>4</v>
      </c>
      <c r="D1191">
        <v>19</v>
      </c>
      <c r="E1191" s="24">
        <v>0</v>
      </c>
      <c r="F1191" s="24">
        <v>0</v>
      </c>
      <c r="G1191" s="24">
        <v>0</v>
      </c>
      <c r="H1191" s="24">
        <v>0</v>
      </c>
      <c r="I1191" s="24">
        <v>0</v>
      </c>
      <c r="J1191" s="24">
        <v>0</v>
      </c>
      <c r="K1191" s="24">
        <v>0</v>
      </c>
      <c r="L1191" s="24">
        <v>0</v>
      </c>
      <c r="M1191" s="24">
        <v>0</v>
      </c>
      <c r="N1191" s="24">
        <v>0</v>
      </c>
      <c r="O1191" s="24">
        <v>0</v>
      </c>
      <c r="P1191" s="24">
        <v>0</v>
      </c>
      <c r="Q1191" s="24">
        <v>0</v>
      </c>
      <c r="R1191" s="24">
        <v>0</v>
      </c>
      <c r="S1191" s="24">
        <v>0</v>
      </c>
      <c r="T1191" s="24">
        <v>0</v>
      </c>
      <c r="U1191" s="24">
        <v>0</v>
      </c>
      <c r="V1191" s="24">
        <v>0</v>
      </c>
      <c r="W1191" s="24">
        <v>0</v>
      </c>
      <c r="X1191" s="24">
        <v>0</v>
      </c>
      <c r="Y1191" s="24">
        <v>0</v>
      </c>
      <c r="Z1191" s="24">
        <v>0</v>
      </c>
      <c r="AA1191" s="24">
        <v>0</v>
      </c>
      <c r="AB1191" s="24">
        <v>0</v>
      </c>
      <c r="AC1191" s="24">
        <v>0</v>
      </c>
      <c r="AD1191" s="24">
        <v>0</v>
      </c>
      <c r="AE1191" s="24">
        <v>0</v>
      </c>
      <c r="AF1191" s="24">
        <v>0</v>
      </c>
      <c r="AG1191" s="24">
        <v>0</v>
      </c>
      <c r="AH1191" s="24">
        <v>0</v>
      </c>
      <c r="AI1191" s="24">
        <v>0</v>
      </c>
      <c r="AJ1191" s="24">
        <v>0</v>
      </c>
      <c r="AK1191" s="24">
        <v>0</v>
      </c>
      <c r="AL1191" s="24">
        <v>0</v>
      </c>
      <c r="AM1191" s="24">
        <v>0</v>
      </c>
      <c r="AN1191" s="24">
        <v>0</v>
      </c>
      <c r="AO1191" s="24">
        <v>0</v>
      </c>
      <c r="AP1191" s="24">
        <v>0</v>
      </c>
      <c r="AQ1191" s="24">
        <v>0</v>
      </c>
      <c r="AR1191" s="24">
        <v>0</v>
      </c>
      <c r="AS1191" s="24">
        <v>0</v>
      </c>
      <c r="AT1191" s="24">
        <v>0</v>
      </c>
      <c r="AU1191" s="24">
        <v>0</v>
      </c>
      <c r="AV1191" s="24">
        <v>0</v>
      </c>
      <c r="AW1191" s="24">
        <v>0</v>
      </c>
      <c r="AX1191" s="24">
        <v>0</v>
      </c>
      <c r="AY1191" s="24">
        <v>0</v>
      </c>
      <c r="AZ1191" s="24">
        <v>0</v>
      </c>
      <c r="BA1191" s="24">
        <v>0</v>
      </c>
      <c r="BB1191" s="24">
        <v>0</v>
      </c>
      <c r="BC1191" s="24">
        <v>0</v>
      </c>
      <c r="BD1191" s="24">
        <v>0</v>
      </c>
      <c r="BE1191" s="24">
        <v>0</v>
      </c>
      <c r="BF1191" s="24">
        <v>0</v>
      </c>
      <c r="BG1191" s="24">
        <v>0</v>
      </c>
      <c r="BH1191" s="24">
        <v>0</v>
      </c>
      <c r="BI1191" s="24">
        <v>0</v>
      </c>
      <c r="BJ1191" s="24">
        <v>0</v>
      </c>
      <c r="BK1191" s="24">
        <v>0</v>
      </c>
      <c r="BL1191" s="24">
        <v>0</v>
      </c>
    </row>
    <row r="1192" spans="1:64" x14ac:dyDescent="0.25">
      <c r="A1192" t="s">
        <v>5124</v>
      </c>
      <c r="B1192">
        <v>227</v>
      </c>
      <c r="C1192">
        <v>4</v>
      </c>
      <c r="D1192">
        <v>19</v>
      </c>
      <c r="E1192" s="24">
        <v>0</v>
      </c>
      <c r="F1192" s="24">
        <v>0</v>
      </c>
      <c r="G1192" s="24">
        <v>0</v>
      </c>
      <c r="H1192" s="24">
        <v>0</v>
      </c>
      <c r="I1192" s="24">
        <v>0</v>
      </c>
      <c r="J1192" s="24">
        <v>0</v>
      </c>
      <c r="K1192" s="24">
        <v>0</v>
      </c>
      <c r="L1192" s="24">
        <v>0</v>
      </c>
      <c r="M1192" s="24">
        <v>0</v>
      </c>
      <c r="N1192" s="24">
        <v>0</v>
      </c>
      <c r="O1192" s="24">
        <v>0</v>
      </c>
      <c r="P1192" s="24">
        <v>0</v>
      </c>
      <c r="Q1192" s="24">
        <v>0</v>
      </c>
      <c r="R1192" s="24">
        <v>0</v>
      </c>
      <c r="S1192" s="24">
        <v>0</v>
      </c>
      <c r="T1192" s="24">
        <v>0</v>
      </c>
      <c r="U1192" s="24">
        <v>0</v>
      </c>
      <c r="V1192" s="24">
        <v>0</v>
      </c>
      <c r="W1192" s="24">
        <v>0</v>
      </c>
      <c r="X1192" s="24">
        <v>0</v>
      </c>
      <c r="Y1192" s="24">
        <v>0</v>
      </c>
      <c r="Z1192" s="24">
        <v>0</v>
      </c>
      <c r="AA1192" s="24">
        <v>0</v>
      </c>
      <c r="AB1192" s="24">
        <v>0</v>
      </c>
      <c r="AC1192" s="24">
        <v>0</v>
      </c>
      <c r="AD1192" s="24">
        <v>0</v>
      </c>
      <c r="AE1192" s="24">
        <v>0</v>
      </c>
      <c r="AF1192" s="24">
        <v>0</v>
      </c>
      <c r="AG1192" s="24">
        <v>0</v>
      </c>
      <c r="AH1192" s="24">
        <v>0</v>
      </c>
      <c r="AI1192" s="24">
        <v>0</v>
      </c>
      <c r="AJ1192" s="24">
        <v>0</v>
      </c>
      <c r="AK1192" s="24">
        <v>0</v>
      </c>
      <c r="AL1192" s="24">
        <v>0</v>
      </c>
      <c r="AM1192" s="24">
        <v>0</v>
      </c>
      <c r="AN1192" s="24">
        <v>0</v>
      </c>
      <c r="AO1192" s="24">
        <v>0</v>
      </c>
      <c r="AP1192" s="24">
        <v>0</v>
      </c>
      <c r="AQ1192" s="24">
        <v>0</v>
      </c>
      <c r="AR1192" s="24">
        <v>0</v>
      </c>
      <c r="AS1192" s="24">
        <v>0</v>
      </c>
      <c r="AT1192" s="24">
        <v>0</v>
      </c>
      <c r="AU1192" s="24">
        <v>0</v>
      </c>
      <c r="AV1192" s="24">
        <v>0</v>
      </c>
      <c r="AW1192" s="24">
        <v>0</v>
      </c>
      <c r="AX1192" s="24">
        <v>0</v>
      </c>
      <c r="AY1192" s="24">
        <v>0</v>
      </c>
      <c r="AZ1192" s="24">
        <v>0</v>
      </c>
      <c r="BA1192" s="24">
        <v>0</v>
      </c>
      <c r="BB1192" s="24">
        <v>0</v>
      </c>
      <c r="BC1192" s="24">
        <v>0</v>
      </c>
      <c r="BD1192" s="24">
        <v>0</v>
      </c>
      <c r="BE1192" s="24">
        <v>0</v>
      </c>
      <c r="BF1192" s="24">
        <v>0</v>
      </c>
      <c r="BG1192" s="24">
        <v>0</v>
      </c>
      <c r="BH1192" s="24">
        <v>0</v>
      </c>
      <c r="BI1192" s="24">
        <v>0</v>
      </c>
      <c r="BJ1192" s="24">
        <v>0</v>
      </c>
      <c r="BK1192" s="24">
        <v>0</v>
      </c>
      <c r="BL1192" s="24">
        <v>0</v>
      </c>
    </row>
    <row r="1193" spans="1:64" x14ac:dyDescent="0.25">
      <c r="A1193" t="s">
        <v>5124</v>
      </c>
      <c r="B1193">
        <v>228</v>
      </c>
      <c r="C1193">
        <v>4</v>
      </c>
      <c r="D1193">
        <v>19</v>
      </c>
      <c r="E1193" s="24">
        <v>0</v>
      </c>
      <c r="F1193" s="24">
        <v>0</v>
      </c>
      <c r="G1193" s="24">
        <v>0</v>
      </c>
      <c r="H1193" s="24">
        <v>0</v>
      </c>
      <c r="I1193" s="24">
        <v>0</v>
      </c>
      <c r="J1193" s="24">
        <v>0</v>
      </c>
      <c r="K1193" s="24">
        <v>0</v>
      </c>
      <c r="L1193" s="24">
        <v>0</v>
      </c>
      <c r="M1193" s="24">
        <v>0</v>
      </c>
      <c r="N1193" s="24">
        <v>0</v>
      </c>
      <c r="O1193" s="24">
        <v>0</v>
      </c>
      <c r="P1193" s="24">
        <v>0</v>
      </c>
      <c r="Q1193" s="24">
        <v>0</v>
      </c>
      <c r="R1193" s="24">
        <v>0</v>
      </c>
      <c r="S1193" s="24">
        <v>0</v>
      </c>
      <c r="T1193" s="24">
        <v>0</v>
      </c>
      <c r="U1193" s="24">
        <v>0</v>
      </c>
      <c r="V1193" s="24">
        <v>0</v>
      </c>
      <c r="W1193" s="24">
        <v>0</v>
      </c>
      <c r="X1193" s="24">
        <v>0</v>
      </c>
      <c r="Y1193" s="24">
        <v>0</v>
      </c>
      <c r="Z1193" s="24">
        <v>0</v>
      </c>
      <c r="AA1193" s="24">
        <v>0</v>
      </c>
      <c r="AB1193" s="24">
        <v>0</v>
      </c>
      <c r="AC1193" s="24">
        <v>0</v>
      </c>
      <c r="AD1193" s="24">
        <v>0</v>
      </c>
      <c r="AE1193" s="24">
        <v>0</v>
      </c>
      <c r="AF1193" s="24">
        <v>0</v>
      </c>
      <c r="AG1193" s="24">
        <v>0</v>
      </c>
      <c r="AH1193" s="24">
        <v>0</v>
      </c>
      <c r="AI1193" s="24">
        <v>0</v>
      </c>
      <c r="AJ1193" s="24">
        <v>0</v>
      </c>
      <c r="AK1193" s="24">
        <v>0</v>
      </c>
      <c r="AL1193" s="24">
        <v>0</v>
      </c>
      <c r="AM1193" s="24">
        <v>0</v>
      </c>
      <c r="AN1193" s="24">
        <v>0</v>
      </c>
      <c r="AO1193" s="24">
        <v>0</v>
      </c>
      <c r="AP1193" s="24">
        <v>0</v>
      </c>
      <c r="AQ1193" s="24">
        <v>0</v>
      </c>
      <c r="AR1193" s="24">
        <v>0</v>
      </c>
      <c r="AS1193" s="24">
        <v>0</v>
      </c>
      <c r="AT1193" s="24">
        <v>0</v>
      </c>
      <c r="AU1193" s="24">
        <v>0</v>
      </c>
      <c r="AV1193" s="24">
        <v>0</v>
      </c>
      <c r="AW1193" s="24">
        <v>0</v>
      </c>
      <c r="AX1193" s="24">
        <v>0</v>
      </c>
      <c r="AY1193" s="24">
        <v>0</v>
      </c>
      <c r="AZ1193" s="24">
        <v>0</v>
      </c>
      <c r="BA1193" s="24">
        <v>0</v>
      </c>
      <c r="BB1193" s="24">
        <v>0</v>
      </c>
      <c r="BC1193" s="24">
        <v>0</v>
      </c>
      <c r="BD1193" s="24">
        <v>0</v>
      </c>
      <c r="BE1193" s="24">
        <v>0</v>
      </c>
      <c r="BF1193" s="24">
        <v>0</v>
      </c>
      <c r="BG1193" s="24">
        <v>0</v>
      </c>
      <c r="BH1193" s="24">
        <v>0</v>
      </c>
      <c r="BI1193" s="24">
        <v>0</v>
      </c>
      <c r="BJ1193" s="24">
        <v>0</v>
      </c>
      <c r="BK1193" s="24">
        <v>0</v>
      </c>
      <c r="BL1193" s="24">
        <v>0</v>
      </c>
    </row>
    <row r="1194" spans="1:64" x14ac:dyDescent="0.25">
      <c r="A1194" t="s">
        <v>5124</v>
      </c>
      <c r="B1194">
        <v>229</v>
      </c>
      <c r="C1194">
        <v>1</v>
      </c>
      <c r="D1194">
        <v>20</v>
      </c>
      <c r="E1194" s="24">
        <v>0</v>
      </c>
      <c r="F1194" s="24">
        <v>0</v>
      </c>
      <c r="G1194" s="24">
        <v>0</v>
      </c>
      <c r="H1194" s="24">
        <v>0</v>
      </c>
      <c r="I1194" s="24">
        <v>0</v>
      </c>
      <c r="J1194" s="24">
        <v>0</v>
      </c>
      <c r="K1194" s="24">
        <v>1.862645149230957E-9</v>
      </c>
      <c r="L1194" s="24">
        <v>-1.862645149230957E-9</v>
      </c>
      <c r="M1194" s="24">
        <v>0</v>
      </c>
      <c r="N1194" s="24">
        <v>0</v>
      </c>
      <c r="O1194" s="24">
        <v>-1.862645149230957E-9</v>
      </c>
      <c r="P1194" s="24">
        <v>0</v>
      </c>
      <c r="Q1194" s="24">
        <v>0</v>
      </c>
      <c r="R1194" s="24">
        <v>0</v>
      </c>
      <c r="S1194" s="24">
        <v>0</v>
      </c>
      <c r="T1194" s="24">
        <v>0</v>
      </c>
      <c r="U1194" s="24">
        <v>0</v>
      </c>
      <c r="V1194" s="24">
        <v>0</v>
      </c>
      <c r="W1194" s="24">
        <v>0</v>
      </c>
      <c r="X1194" s="24">
        <v>0</v>
      </c>
      <c r="Y1194" s="24">
        <v>0</v>
      </c>
      <c r="Z1194" s="24">
        <v>0</v>
      </c>
      <c r="AA1194" s="24">
        <v>1.3038516044616698E-9</v>
      </c>
      <c r="AB1194" s="24">
        <v>-1.3038516044616703E-9</v>
      </c>
      <c r="AC1194" s="24">
        <v>0</v>
      </c>
      <c r="AD1194" s="24">
        <v>0</v>
      </c>
      <c r="AE1194" s="24">
        <v>-1.3038516044616703E-9</v>
      </c>
      <c r="AF1194" s="24">
        <v>0</v>
      </c>
      <c r="AG1194" s="24">
        <v>0</v>
      </c>
      <c r="AH1194" s="24">
        <v>0</v>
      </c>
      <c r="AI1194" s="24">
        <v>0</v>
      </c>
      <c r="AJ1194" s="24">
        <v>0</v>
      </c>
      <c r="AK1194" s="24">
        <v>0</v>
      </c>
      <c r="AL1194" s="24">
        <v>0</v>
      </c>
      <c r="AM1194" s="24">
        <v>0</v>
      </c>
      <c r="AN1194" s="24">
        <v>0</v>
      </c>
      <c r="AO1194" s="24">
        <v>0</v>
      </c>
      <c r="AP1194" s="24">
        <v>0</v>
      </c>
      <c r="AQ1194" s="24">
        <v>5.5879354476928719E-10</v>
      </c>
      <c r="AR1194" s="24">
        <v>-5.5879354476928678E-10</v>
      </c>
      <c r="AS1194" s="24">
        <v>0</v>
      </c>
      <c r="AT1194" s="24">
        <v>0</v>
      </c>
      <c r="AU1194" s="24">
        <v>-5.5879354476928678E-10</v>
      </c>
      <c r="AV1194" s="24">
        <v>0</v>
      </c>
      <c r="AW1194" s="24">
        <v>0</v>
      </c>
      <c r="AX1194" s="24">
        <v>0</v>
      </c>
      <c r="AY1194" s="24">
        <v>0</v>
      </c>
      <c r="AZ1194" s="24">
        <v>0</v>
      </c>
      <c r="BA1194" s="24">
        <v>0</v>
      </c>
      <c r="BB1194" s="24">
        <v>0</v>
      </c>
      <c r="BC1194" s="24">
        <v>0</v>
      </c>
      <c r="BD1194" s="24">
        <v>0</v>
      </c>
      <c r="BE1194" s="24">
        <v>0</v>
      </c>
      <c r="BF1194" s="24">
        <v>0</v>
      </c>
      <c r="BG1194" s="24">
        <v>0</v>
      </c>
      <c r="BH1194" s="24">
        <v>0</v>
      </c>
      <c r="BI1194" s="24">
        <v>0</v>
      </c>
      <c r="BJ1194" s="24">
        <v>0</v>
      </c>
      <c r="BK1194" s="24">
        <v>0</v>
      </c>
      <c r="BL1194" s="24">
        <v>0</v>
      </c>
    </row>
    <row r="1195" spans="1:64" x14ac:dyDescent="0.25">
      <c r="A1195" t="s">
        <v>5124</v>
      </c>
      <c r="B1195">
        <v>230</v>
      </c>
      <c r="C1195">
        <v>1</v>
      </c>
      <c r="D1195">
        <v>20</v>
      </c>
      <c r="E1195" s="24">
        <v>0</v>
      </c>
      <c r="F1195" s="24">
        <v>0</v>
      </c>
      <c r="G1195" s="24">
        <v>0</v>
      </c>
      <c r="H1195" s="24">
        <v>0</v>
      </c>
      <c r="I1195" s="24">
        <v>0</v>
      </c>
      <c r="J1195" s="24">
        <v>0</v>
      </c>
      <c r="K1195" s="24">
        <v>1.862645149230957E-9</v>
      </c>
      <c r="L1195" s="24">
        <v>-1.862645149230957E-9</v>
      </c>
      <c r="M1195" s="24">
        <v>0</v>
      </c>
      <c r="N1195" s="24">
        <v>0</v>
      </c>
      <c r="O1195" s="24">
        <v>-1.862645149230957E-9</v>
      </c>
      <c r="P1195" s="24">
        <v>0</v>
      </c>
      <c r="Q1195" s="24">
        <v>0</v>
      </c>
      <c r="R1195" s="24">
        <v>0</v>
      </c>
      <c r="S1195" s="24">
        <v>0</v>
      </c>
      <c r="T1195" s="24">
        <v>0</v>
      </c>
      <c r="U1195" s="24">
        <v>0</v>
      </c>
      <c r="V1195" s="24">
        <v>0</v>
      </c>
      <c r="W1195" s="24">
        <v>0</v>
      </c>
      <c r="X1195" s="24">
        <v>0</v>
      </c>
      <c r="Y1195" s="24">
        <v>0</v>
      </c>
      <c r="Z1195" s="24">
        <v>0</v>
      </c>
      <c r="AA1195" s="24">
        <v>1.3038516044616698E-9</v>
      </c>
      <c r="AB1195" s="24">
        <v>-1.3038516044616703E-9</v>
      </c>
      <c r="AC1195" s="24">
        <v>0</v>
      </c>
      <c r="AD1195" s="24">
        <v>0</v>
      </c>
      <c r="AE1195" s="24">
        <v>-1.3038516044616703E-9</v>
      </c>
      <c r="AF1195" s="24">
        <v>0</v>
      </c>
      <c r="AG1195" s="24">
        <v>0</v>
      </c>
      <c r="AH1195" s="24">
        <v>0</v>
      </c>
      <c r="AI1195" s="24">
        <v>0</v>
      </c>
      <c r="AJ1195" s="24">
        <v>0</v>
      </c>
      <c r="AK1195" s="24">
        <v>0</v>
      </c>
      <c r="AL1195" s="24">
        <v>0</v>
      </c>
      <c r="AM1195" s="24">
        <v>0</v>
      </c>
      <c r="AN1195" s="24">
        <v>0</v>
      </c>
      <c r="AO1195" s="24">
        <v>0</v>
      </c>
      <c r="AP1195" s="24">
        <v>0</v>
      </c>
      <c r="AQ1195" s="24">
        <v>5.5879354476928719E-10</v>
      </c>
      <c r="AR1195" s="24">
        <v>-5.5879354476928678E-10</v>
      </c>
      <c r="AS1195" s="24">
        <v>0</v>
      </c>
      <c r="AT1195" s="24">
        <v>0</v>
      </c>
      <c r="AU1195" s="24">
        <v>-5.5879354476928678E-10</v>
      </c>
      <c r="AV1195" s="24">
        <v>0</v>
      </c>
      <c r="AW1195" s="24">
        <v>0</v>
      </c>
      <c r="AX1195" s="24">
        <v>0</v>
      </c>
      <c r="AY1195" s="24">
        <v>0</v>
      </c>
      <c r="AZ1195" s="24">
        <v>0</v>
      </c>
      <c r="BA1195" s="24">
        <v>0</v>
      </c>
      <c r="BB1195" s="24">
        <v>0</v>
      </c>
      <c r="BC1195" s="24">
        <v>0</v>
      </c>
      <c r="BD1195" s="24">
        <v>0</v>
      </c>
      <c r="BE1195" s="24">
        <v>0</v>
      </c>
      <c r="BF1195" s="24">
        <v>0</v>
      </c>
      <c r="BG1195" s="24">
        <v>0</v>
      </c>
      <c r="BH1195" s="24">
        <v>0</v>
      </c>
      <c r="BI1195" s="24">
        <v>0</v>
      </c>
      <c r="BJ1195" s="24">
        <v>0</v>
      </c>
      <c r="BK1195" s="24">
        <v>0</v>
      </c>
      <c r="BL1195" s="24">
        <v>0</v>
      </c>
    </row>
    <row r="1196" spans="1:64" x14ac:dyDescent="0.25">
      <c r="A1196" t="s">
        <v>5124</v>
      </c>
      <c r="B1196">
        <v>231</v>
      </c>
      <c r="C1196">
        <v>1</v>
      </c>
      <c r="D1196">
        <v>20</v>
      </c>
      <c r="E1196" s="24">
        <v>0</v>
      </c>
      <c r="F1196" s="24">
        <v>0</v>
      </c>
      <c r="G1196" s="24">
        <v>0</v>
      </c>
      <c r="H1196" s="24">
        <v>0</v>
      </c>
      <c r="I1196" s="24">
        <v>0</v>
      </c>
      <c r="J1196" s="24">
        <v>0</v>
      </c>
      <c r="K1196" s="24">
        <v>1.862645149230957E-9</v>
      </c>
      <c r="L1196" s="24">
        <v>-1.862645149230957E-9</v>
      </c>
      <c r="M1196" s="24">
        <v>0</v>
      </c>
      <c r="N1196" s="24">
        <v>0</v>
      </c>
      <c r="O1196" s="24">
        <v>-1.862645149230957E-9</v>
      </c>
      <c r="P1196" s="24">
        <v>0</v>
      </c>
      <c r="Q1196" s="24">
        <v>0</v>
      </c>
      <c r="R1196" s="24">
        <v>0</v>
      </c>
      <c r="S1196" s="24">
        <v>0</v>
      </c>
      <c r="T1196" s="24">
        <v>0</v>
      </c>
      <c r="U1196" s="24">
        <v>0</v>
      </c>
      <c r="V1196" s="24">
        <v>0</v>
      </c>
      <c r="W1196" s="24">
        <v>0</v>
      </c>
      <c r="X1196" s="24">
        <v>0</v>
      </c>
      <c r="Y1196" s="24">
        <v>0</v>
      </c>
      <c r="Z1196" s="24">
        <v>0</v>
      </c>
      <c r="AA1196" s="24">
        <v>1.3038516044616698E-9</v>
      </c>
      <c r="AB1196" s="24">
        <v>-1.3038516044616694E-9</v>
      </c>
      <c r="AC1196" s="24">
        <v>0</v>
      </c>
      <c r="AD1196" s="24">
        <v>0</v>
      </c>
      <c r="AE1196" s="24">
        <v>-1.3038516044616694E-9</v>
      </c>
      <c r="AF1196" s="24">
        <v>0</v>
      </c>
      <c r="AG1196" s="24">
        <v>0</v>
      </c>
      <c r="AH1196" s="24">
        <v>0</v>
      </c>
      <c r="AI1196" s="24">
        <v>0</v>
      </c>
      <c r="AJ1196" s="24">
        <v>0</v>
      </c>
      <c r="AK1196" s="24">
        <v>0</v>
      </c>
      <c r="AL1196" s="24">
        <v>0</v>
      </c>
      <c r="AM1196" s="24">
        <v>0</v>
      </c>
      <c r="AN1196" s="24">
        <v>0</v>
      </c>
      <c r="AO1196" s="24">
        <v>0</v>
      </c>
      <c r="AP1196" s="24">
        <v>0</v>
      </c>
      <c r="AQ1196" s="24">
        <v>5.5879354476928719E-10</v>
      </c>
      <c r="AR1196" s="24">
        <v>-5.5879354476928761E-10</v>
      </c>
      <c r="AS1196" s="24">
        <v>0</v>
      </c>
      <c r="AT1196" s="24">
        <v>0</v>
      </c>
      <c r="AU1196" s="24">
        <v>-5.5879354476928761E-10</v>
      </c>
      <c r="AV1196" s="24">
        <v>0</v>
      </c>
      <c r="AW1196" s="24">
        <v>0</v>
      </c>
      <c r="AX1196" s="24">
        <v>0</v>
      </c>
      <c r="AY1196" s="24">
        <v>0</v>
      </c>
      <c r="AZ1196" s="24">
        <v>0</v>
      </c>
      <c r="BA1196" s="24">
        <v>0</v>
      </c>
      <c r="BB1196" s="24">
        <v>0</v>
      </c>
      <c r="BC1196" s="24">
        <v>0</v>
      </c>
      <c r="BD1196" s="24">
        <v>0</v>
      </c>
      <c r="BE1196" s="24">
        <v>0</v>
      </c>
      <c r="BF1196" s="24">
        <v>0</v>
      </c>
      <c r="BG1196" s="24">
        <v>0</v>
      </c>
      <c r="BH1196" s="24">
        <v>0</v>
      </c>
      <c r="BI1196" s="24">
        <v>0</v>
      </c>
      <c r="BJ1196" s="24">
        <v>0</v>
      </c>
      <c r="BK1196" s="24">
        <v>0</v>
      </c>
      <c r="BL1196" s="24">
        <v>0</v>
      </c>
    </row>
    <row r="1197" spans="1:64" x14ac:dyDescent="0.25">
      <c r="A1197" t="s">
        <v>5124</v>
      </c>
      <c r="B1197">
        <v>232</v>
      </c>
      <c r="C1197">
        <v>2</v>
      </c>
      <c r="D1197">
        <v>20</v>
      </c>
      <c r="E1197" s="24">
        <v>0</v>
      </c>
      <c r="F1197" s="24">
        <v>0</v>
      </c>
      <c r="G1197" s="24">
        <v>0</v>
      </c>
      <c r="H1197" s="24">
        <v>0</v>
      </c>
      <c r="I1197" s="24">
        <v>0</v>
      </c>
      <c r="J1197" s="24">
        <v>0</v>
      </c>
      <c r="K1197" s="24">
        <v>1.862645149230957E-9</v>
      </c>
      <c r="L1197" s="24">
        <v>-1.862645149230957E-9</v>
      </c>
      <c r="M1197" s="24">
        <v>0</v>
      </c>
      <c r="N1197" s="24">
        <v>0</v>
      </c>
      <c r="O1197" s="24">
        <v>-1.862645149230957E-9</v>
      </c>
      <c r="P1197" s="24">
        <v>0</v>
      </c>
      <c r="Q1197" s="24">
        <v>0</v>
      </c>
      <c r="R1197" s="24">
        <v>0</v>
      </c>
      <c r="S1197" s="24">
        <v>0</v>
      </c>
      <c r="T1197" s="24">
        <v>0</v>
      </c>
      <c r="U1197" s="24">
        <v>0</v>
      </c>
      <c r="V1197" s="24">
        <v>0</v>
      </c>
      <c r="W1197" s="24">
        <v>0</v>
      </c>
      <c r="X1197" s="24">
        <v>0</v>
      </c>
      <c r="Y1197" s="24">
        <v>0</v>
      </c>
      <c r="Z1197" s="24">
        <v>0</v>
      </c>
      <c r="AA1197" s="24">
        <v>1.3038516044616698E-9</v>
      </c>
      <c r="AB1197" s="24">
        <v>-1.3038516044616698E-9</v>
      </c>
      <c r="AC1197" s="24">
        <v>0</v>
      </c>
      <c r="AD1197" s="24">
        <v>0</v>
      </c>
      <c r="AE1197" s="24">
        <v>-1.3038516044616698E-9</v>
      </c>
      <c r="AF1197" s="24">
        <v>0</v>
      </c>
      <c r="AG1197" s="24">
        <v>0</v>
      </c>
      <c r="AH1197" s="24">
        <v>0</v>
      </c>
      <c r="AI1197" s="24">
        <v>0</v>
      </c>
      <c r="AJ1197" s="24">
        <v>0</v>
      </c>
      <c r="AK1197" s="24">
        <v>0</v>
      </c>
      <c r="AL1197" s="24">
        <v>0</v>
      </c>
      <c r="AM1197" s="24">
        <v>0</v>
      </c>
      <c r="AN1197" s="24">
        <v>0</v>
      </c>
      <c r="AO1197" s="24">
        <v>0</v>
      </c>
      <c r="AP1197" s="24">
        <v>0</v>
      </c>
      <c r="AQ1197" s="24">
        <v>5.5879354476928719E-10</v>
      </c>
      <c r="AR1197" s="24">
        <v>-5.5879354476928719E-10</v>
      </c>
      <c r="AS1197" s="24">
        <v>0</v>
      </c>
      <c r="AT1197" s="24">
        <v>0</v>
      </c>
      <c r="AU1197" s="24">
        <v>-5.5879354476928719E-10</v>
      </c>
      <c r="AV1197" s="24">
        <v>0</v>
      </c>
      <c r="AW1197" s="24">
        <v>0</v>
      </c>
      <c r="AX1197" s="24">
        <v>0</v>
      </c>
      <c r="AY1197" s="24">
        <v>0</v>
      </c>
      <c r="AZ1197" s="24">
        <v>0</v>
      </c>
      <c r="BA1197" s="24">
        <v>0</v>
      </c>
      <c r="BB1197" s="24">
        <v>0</v>
      </c>
      <c r="BC1197" s="24">
        <v>0</v>
      </c>
      <c r="BD1197" s="24">
        <v>0</v>
      </c>
      <c r="BE1197" s="24">
        <v>0</v>
      </c>
      <c r="BF1197" s="24">
        <v>0</v>
      </c>
      <c r="BG1197" s="24">
        <v>0</v>
      </c>
      <c r="BH1197" s="24">
        <v>0</v>
      </c>
      <c r="BI1197" s="24">
        <v>0</v>
      </c>
      <c r="BJ1197" s="24">
        <v>0</v>
      </c>
      <c r="BK1197" s="24">
        <v>0</v>
      </c>
      <c r="BL1197" s="24">
        <v>0</v>
      </c>
    </row>
    <row r="1198" spans="1:64" x14ac:dyDescent="0.25">
      <c r="A1198" t="s">
        <v>5124</v>
      </c>
      <c r="B1198">
        <v>233</v>
      </c>
      <c r="C1198">
        <v>2</v>
      </c>
      <c r="D1198">
        <v>20</v>
      </c>
      <c r="E1198" s="24">
        <v>0</v>
      </c>
      <c r="F1198" s="24">
        <v>0</v>
      </c>
      <c r="G1198" s="24">
        <v>0</v>
      </c>
      <c r="H1198" s="24">
        <v>0</v>
      </c>
      <c r="I1198" s="24">
        <v>0</v>
      </c>
      <c r="J1198" s="24">
        <v>0</v>
      </c>
      <c r="K1198" s="24">
        <v>0</v>
      </c>
      <c r="L1198" s="24">
        <v>0</v>
      </c>
      <c r="M1198" s="24">
        <v>0</v>
      </c>
      <c r="N1198" s="24">
        <v>0</v>
      </c>
      <c r="O1198" s="24">
        <v>0</v>
      </c>
      <c r="P1198" s="24">
        <v>0</v>
      </c>
      <c r="Q1198" s="24">
        <v>0</v>
      </c>
      <c r="R1198" s="24">
        <v>0</v>
      </c>
      <c r="S1198" s="24">
        <v>0</v>
      </c>
      <c r="T1198" s="24">
        <v>0</v>
      </c>
      <c r="U1198" s="24">
        <v>0</v>
      </c>
      <c r="V1198" s="24">
        <v>0</v>
      </c>
      <c r="W1198" s="24">
        <v>0</v>
      </c>
      <c r="X1198" s="24">
        <v>0</v>
      </c>
      <c r="Y1198" s="24">
        <v>0</v>
      </c>
      <c r="Z1198" s="24">
        <v>0</v>
      </c>
      <c r="AA1198" s="24">
        <v>0</v>
      </c>
      <c r="AB1198" s="24">
        <v>0</v>
      </c>
      <c r="AC1198" s="24">
        <v>0</v>
      </c>
      <c r="AD1198" s="24">
        <v>0</v>
      </c>
      <c r="AE1198" s="24">
        <v>0</v>
      </c>
      <c r="AF1198" s="24">
        <v>0</v>
      </c>
      <c r="AG1198" s="24">
        <v>0</v>
      </c>
      <c r="AH1198" s="24">
        <v>0</v>
      </c>
      <c r="AI1198" s="24">
        <v>0</v>
      </c>
      <c r="AJ1198" s="24">
        <v>0</v>
      </c>
      <c r="AK1198" s="24">
        <v>0</v>
      </c>
      <c r="AL1198" s="24">
        <v>0</v>
      </c>
      <c r="AM1198" s="24">
        <v>0</v>
      </c>
      <c r="AN1198" s="24">
        <v>0</v>
      </c>
      <c r="AO1198" s="24">
        <v>0</v>
      </c>
      <c r="AP1198" s="24">
        <v>0</v>
      </c>
      <c r="AQ1198" s="24">
        <v>0</v>
      </c>
      <c r="AR1198" s="24">
        <v>0</v>
      </c>
      <c r="AS1198" s="24">
        <v>0</v>
      </c>
      <c r="AT1198" s="24">
        <v>0</v>
      </c>
      <c r="AU1198" s="24">
        <v>0</v>
      </c>
      <c r="AV1198" s="24">
        <v>0</v>
      </c>
      <c r="AW1198" s="24">
        <v>0</v>
      </c>
      <c r="AX1198" s="24">
        <v>0</v>
      </c>
      <c r="AY1198" s="24">
        <v>0</v>
      </c>
      <c r="AZ1198" s="24">
        <v>0</v>
      </c>
      <c r="BA1198" s="24">
        <v>0</v>
      </c>
      <c r="BB1198" s="24">
        <v>0</v>
      </c>
      <c r="BC1198" s="24">
        <v>0</v>
      </c>
      <c r="BD1198" s="24">
        <v>0</v>
      </c>
      <c r="BE1198" s="24">
        <v>0</v>
      </c>
      <c r="BF1198" s="24">
        <v>0</v>
      </c>
      <c r="BG1198" s="24">
        <v>0</v>
      </c>
      <c r="BH1198" s="24">
        <v>0</v>
      </c>
      <c r="BI1198" s="24">
        <v>0</v>
      </c>
      <c r="BJ1198" s="24">
        <v>0</v>
      </c>
      <c r="BK1198" s="24">
        <v>0</v>
      </c>
      <c r="BL1198" s="24">
        <v>0</v>
      </c>
    </row>
    <row r="1199" spans="1:64" x14ac:dyDescent="0.25">
      <c r="A1199" t="s">
        <v>5124</v>
      </c>
      <c r="B1199">
        <v>234</v>
      </c>
      <c r="C1199">
        <v>2</v>
      </c>
      <c r="D1199">
        <v>20</v>
      </c>
      <c r="E1199" s="24">
        <v>0</v>
      </c>
      <c r="F1199" s="24">
        <v>0</v>
      </c>
      <c r="G1199" s="24">
        <v>0</v>
      </c>
      <c r="H1199" s="24">
        <v>0</v>
      </c>
      <c r="I1199" s="24">
        <v>0</v>
      </c>
      <c r="J1199" s="24">
        <v>0</v>
      </c>
      <c r="K1199" s="24">
        <v>0</v>
      </c>
      <c r="L1199" s="24">
        <v>0</v>
      </c>
      <c r="M1199" s="24">
        <v>0</v>
      </c>
      <c r="N1199" s="24">
        <v>0</v>
      </c>
      <c r="O1199" s="24">
        <v>0</v>
      </c>
      <c r="P1199" s="24">
        <v>0</v>
      </c>
      <c r="Q1199" s="24">
        <v>0</v>
      </c>
      <c r="R1199" s="24">
        <v>0</v>
      </c>
      <c r="S1199" s="24">
        <v>0</v>
      </c>
      <c r="T1199" s="24">
        <v>0</v>
      </c>
      <c r="U1199" s="24">
        <v>0</v>
      </c>
      <c r="V1199" s="24">
        <v>0</v>
      </c>
      <c r="W1199" s="24">
        <v>0</v>
      </c>
      <c r="X1199" s="24">
        <v>0</v>
      </c>
      <c r="Y1199" s="24">
        <v>0</v>
      </c>
      <c r="Z1199" s="24">
        <v>0</v>
      </c>
      <c r="AA1199" s="24">
        <v>0</v>
      </c>
      <c r="AB1199" s="24">
        <v>0</v>
      </c>
      <c r="AC1199" s="24">
        <v>0</v>
      </c>
      <c r="AD1199" s="24">
        <v>0</v>
      </c>
      <c r="AE1199" s="24">
        <v>0</v>
      </c>
      <c r="AF1199" s="24">
        <v>0</v>
      </c>
      <c r="AG1199" s="24">
        <v>0</v>
      </c>
      <c r="AH1199" s="24">
        <v>0</v>
      </c>
      <c r="AI1199" s="24">
        <v>0</v>
      </c>
      <c r="AJ1199" s="24">
        <v>0</v>
      </c>
      <c r="AK1199" s="24">
        <v>0</v>
      </c>
      <c r="AL1199" s="24">
        <v>0</v>
      </c>
      <c r="AM1199" s="24">
        <v>0</v>
      </c>
      <c r="AN1199" s="24">
        <v>0</v>
      </c>
      <c r="AO1199" s="24">
        <v>0</v>
      </c>
      <c r="AP1199" s="24">
        <v>0</v>
      </c>
      <c r="AQ1199" s="24">
        <v>0</v>
      </c>
      <c r="AR1199" s="24">
        <v>0</v>
      </c>
      <c r="AS1199" s="24">
        <v>0</v>
      </c>
      <c r="AT1199" s="24">
        <v>0</v>
      </c>
      <c r="AU1199" s="24">
        <v>0</v>
      </c>
      <c r="AV1199" s="24">
        <v>0</v>
      </c>
      <c r="AW1199" s="24">
        <v>0</v>
      </c>
      <c r="AX1199" s="24">
        <v>0</v>
      </c>
      <c r="AY1199" s="24">
        <v>0</v>
      </c>
      <c r="AZ1199" s="24">
        <v>0</v>
      </c>
      <c r="BA1199" s="24">
        <v>0</v>
      </c>
      <c r="BB1199" s="24">
        <v>0</v>
      </c>
      <c r="BC1199" s="24">
        <v>0</v>
      </c>
      <c r="BD1199" s="24">
        <v>0</v>
      </c>
      <c r="BE1199" s="24">
        <v>0</v>
      </c>
      <c r="BF1199" s="24">
        <v>0</v>
      </c>
      <c r="BG1199" s="24">
        <v>0</v>
      </c>
      <c r="BH1199" s="24">
        <v>0</v>
      </c>
      <c r="BI1199" s="24">
        <v>0</v>
      </c>
      <c r="BJ1199" s="24">
        <v>0</v>
      </c>
      <c r="BK1199" s="24">
        <v>0</v>
      </c>
      <c r="BL1199" s="24">
        <v>0</v>
      </c>
    </row>
    <row r="1200" spans="1:64" x14ac:dyDescent="0.25">
      <c r="A1200" t="s">
        <v>5124</v>
      </c>
      <c r="B1200">
        <v>235</v>
      </c>
      <c r="C1200">
        <v>3</v>
      </c>
      <c r="D1200">
        <v>20</v>
      </c>
      <c r="E1200" s="24">
        <v>0</v>
      </c>
      <c r="F1200" s="24">
        <v>0</v>
      </c>
      <c r="G1200" s="24">
        <v>0</v>
      </c>
      <c r="H1200" s="24">
        <v>0</v>
      </c>
      <c r="I1200" s="24">
        <v>0</v>
      </c>
      <c r="J1200" s="24">
        <v>0</v>
      </c>
      <c r="K1200" s="24">
        <v>0</v>
      </c>
      <c r="L1200" s="24">
        <v>0</v>
      </c>
      <c r="M1200" s="24">
        <v>0</v>
      </c>
      <c r="N1200" s="24">
        <v>0</v>
      </c>
      <c r="O1200" s="24">
        <v>0</v>
      </c>
      <c r="P1200" s="24">
        <v>0</v>
      </c>
      <c r="Q1200" s="24">
        <v>0</v>
      </c>
      <c r="R1200" s="24">
        <v>0</v>
      </c>
      <c r="S1200" s="24">
        <v>0</v>
      </c>
      <c r="T1200" s="24">
        <v>0</v>
      </c>
      <c r="U1200" s="24">
        <v>0</v>
      </c>
      <c r="V1200" s="24">
        <v>0</v>
      </c>
      <c r="W1200" s="24">
        <v>0</v>
      </c>
      <c r="X1200" s="24">
        <v>0</v>
      </c>
      <c r="Y1200" s="24">
        <v>0</v>
      </c>
      <c r="Z1200" s="24">
        <v>0</v>
      </c>
      <c r="AA1200" s="24">
        <v>0</v>
      </c>
      <c r="AB1200" s="24">
        <v>0</v>
      </c>
      <c r="AC1200" s="24">
        <v>0</v>
      </c>
      <c r="AD1200" s="24">
        <v>0</v>
      </c>
      <c r="AE1200" s="24">
        <v>0</v>
      </c>
      <c r="AF1200" s="24">
        <v>0</v>
      </c>
      <c r="AG1200" s="24">
        <v>0</v>
      </c>
      <c r="AH1200" s="24">
        <v>0</v>
      </c>
      <c r="AI1200" s="24">
        <v>0</v>
      </c>
      <c r="AJ1200" s="24">
        <v>0</v>
      </c>
      <c r="AK1200" s="24">
        <v>0</v>
      </c>
      <c r="AL1200" s="24">
        <v>0</v>
      </c>
      <c r="AM1200" s="24">
        <v>0</v>
      </c>
      <c r="AN1200" s="24">
        <v>0</v>
      </c>
      <c r="AO1200" s="24">
        <v>0</v>
      </c>
      <c r="AP1200" s="24">
        <v>0</v>
      </c>
      <c r="AQ1200" s="24">
        <v>0</v>
      </c>
      <c r="AR1200" s="24">
        <v>0</v>
      </c>
      <c r="AS1200" s="24">
        <v>0</v>
      </c>
      <c r="AT1200" s="24">
        <v>0</v>
      </c>
      <c r="AU1200" s="24">
        <v>0</v>
      </c>
      <c r="AV1200" s="24">
        <v>0</v>
      </c>
      <c r="AW1200" s="24">
        <v>0</v>
      </c>
      <c r="AX1200" s="24">
        <v>0</v>
      </c>
      <c r="AY1200" s="24">
        <v>0</v>
      </c>
      <c r="AZ1200" s="24">
        <v>0</v>
      </c>
      <c r="BA1200" s="24">
        <v>0</v>
      </c>
      <c r="BB1200" s="24">
        <v>0</v>
      </c>
      <c r="BC1200" s="24">
        <v>0</v>
      </c>
      <c r="BD1200" s="24">
        <v>0</v>
      </c>
      <c r="BE1200" s="24">
        <v>0</v>
      </c>
      <c r="BF1200" s="24">
        <v>0</v>
      </c>
      <c r="BG1200" s="24">
        <v>0</v>
      </c>
      <c r="BH1200" s="24">
        <v>0</v>
      </c>
      <c r="BI1200" s="24">
        <v>0</v>
      </c>
      <c r="BJ1200" s="24">
        <v>0</v>
      </c>
      <c r="BK1200" s="24">
        <v>0</v>
      </c>
      <c r="BL1200" s="24">
        <v>0</v>
      </c>
    </row>
    <row r="1201" spans="1:64" x14ac:dyDescent="0.25">
      <c r="A1201" t="s">
        <v>5124</v>
      </c>
      <c r="B1201">
        <v>236</v>
      </c>
      <c r="C1201">
        <v>3</v>
      </c>
      <c r="D1201">
        <v>20</v>
      </c>
      <c r="E1201" s="24">
        <v>0</v>
      </c>
      <c r="F1201" s="24">
        <v>0</v>
      </c>
      <c r="G1201" s="24">
        <v>0</v>
      </c>
      <c r="H1201" s="24">
        <v>0</v>
      </c>
      <c r="I1201" s="24">
        <v>0</v>
      </c>
      <c r="J1201" s="24">
        <v>0</v>
      </c>
      <c r="K1201" s="24">
        <v>1.862645149230957E-9</v>
      </c>
      <c r="L1201" s="24">
        <v>-1.862645149230957E-9</v>
      </c>
      <c r="M1201" s="24">
        <v>0</v>
      </c>
      <c r="N1201" s="24">
        <v>0</v>
      </c>
      <c r="O1201" s="24">
        <v>-1.862645149230957E-9</v>
      </c>
      <c r="P1201" s="24">
        <v>0</v>
      </c>
      <c r="Q1201" s="24">
        <v>0</v>
      </c>
      <c r="R1201" s="24">
        <v>0</v>
      </c>
      <c r="S1201" s="24">
        <v>0</v>
      </c>
      <c r="T1201" s="24">
        <v>0</v>
      </c>
      <c r="U1201" s="24">
        <v>0</v>
      </c>
      <c r="V1201" s="24">
        <v>0</v>
      </c>
      <c r="W1201" s="24">
        <v>0</v>
      </c>
      <c r="X1201" s="24">
        <v>0</v>
      </c>
      <c r="Y1201" s="24">
        <v>0</v>
      </c>
      <c r="Z1201" s="24">
        <v>0</v>
      </c>
      <c r="AA1201" s="24">
        <v>1.3038516044616698E-9</v>
      </c>
      <c r="AB1201" s="24">
        <v>-1.3038516044616698E-9</v>
      </c>
      <c r="AC1201" s="24">
        <v>0</v>
      </c>
      <c r="AD1201" s="24">
        <v>0</v>
      </c>
      <c r="AE1201" s="24">
        <v>-1.3038516044616698E-9</v>
      </c>
      <c r="AF1201" s="24">
        <v>0</v>
      </c>
      <c r="AG1201" s="24">
        <v>0</v>
      </c>
      <c r="AH1201" s="24">
        <v>0</v>
      </c>
      <c r="AI1201" s="24">
        <v>0</v>
      </c>
      <c r="AJ1201" s="24">
        <v>0</v>
      </c>
      <c r="AK1201" s="24">
        <v>0</v>
      </c>
      <c r="AL1201" s="24">
        <v>0</v>
      </c>
      <c r="AM1201" s="24">
        <v>0</v>
      </c>
      <c r="AN1201" s="24">
        <v>0</v>
      </c>
      <c r="AO1201" s="24">
        <v>0</v>
      </c>
      <c r="AP1201" s="24">
        <v>0</v>
      </c>
      <c r="AQ1201" s="24">
        <v>5.5879354476928719E-10</v>
      </c>
      <c r="AR1201" s="24">
        <v>-5.5879354476928719E-10</v>
      </c>
      <c r="AS1201" s="24">
        <v>0</v>
      </c>
      <c r="AT1201" s="24">
        <v>0</v>
      </c>
      <c r="AU1201" s="24">
        <v>-5.5879354476928719E-10</v>
      </c>
      <c r="AV1201" s="24">
        <v>0</v>
      </c>
      <c r="AW1201" s="24">
        <v>0</v>
      </c>
      <c r="AX1201" s="24">
        <v>0</v>
      </c>
      <c r="AY1201" s="24">
        <v>0</v>
      </c>
      <c r="AZ1201" s="24">
        <v>0</v>
      </c>
      <c r="BA1201" s="24">
        <v>0</v>
      </c>
      <c r="BB1201" s="24">
        <v>0</v>
      </c>
      <c r="BC1201" s="24">
        <v>0</v>
      </c>
      <c r="BD1201" s="24">
        <v>0</v>
      </c>
      <c r="BE1201" s="24">
        <v>0</v>
      </c>
      <c r="BF1201" s="24">
        <v>0</v>
      </c>
      <c r="BG1201" s="24">
        <v>0</v>
      </c>
      <c r="BH1201" s="24">
        <v>0</v>
      </c>
      <c r="BI1201" s="24">
        <v>0</v>
      </c>
      <c r="BJ1201" s="24">
        <v>0</v>
      </c>
      <c r="BK1201" s="24">
        <v>0</v>
      </c>
      <c r="BL1201" s="24">
        <v>0</v>
      </c>
    </row>
    <row r="1202" spans="1:64" x14ac:dyDescent="0.25">
      <c r="A1202" t="s">
        <v>5124</v>
      </c>
      <c r="B1202">
        <v>237</v>
      </c>
      <c r="C1202">
        <v>3</v>
      </c>
      <c r="D1202">
        <v>20</v>
      </c>
      <c r="E1202" s="24">
        <v>0</v>
      </c>
      <c r="F1202" s="24">
        <v>0</v>
      </c>
      <c r="G1202" s="24">
        <v>0</v>
      </c>
      <c r="H1202" s="24">
        <v>0</v>
      </c>
      <c r="I1202" s="24">
        <v>0</v>
      </c>
      <c r="J1202" s="24">
        <v>0</v>
      </c>
      <c r="K1202" s="24">
        <v>0</v>
      </c>
      <c r="L1202" s="24">
        <v>0</v>
      </c>
      <c r="M1202" s="24">
        <v>0</v>
      </c>
      <c r="N1202" s="24">
        <v>0</v>
      </c>
      <c r="O1202" s="24">
        <v>0</v>
      </c>
      <c r="P1202" s="24">
        <v>0</v>
      </c>
      <c r="Q1202" s="24">
        <v>0</v>
      </c>
      <c r="R1202" s="24">
        <v>0</v>
      </c>
      <c r="S1202" s="24">
        <v>0</v>
      </c>
      <c r="T1202" s="24">
        <v>0</v>
      </c>
      <c r="U1202" s="24">
        <v>0</v>
      </c>
      <c r="V1202" s="24">
        <v>0</v>
      </c>
      <c r="W1202" s="24">
        <v>0</v>
      </c>
      <c r="X1202" s="24">
        <v>0</v>
      </c>
      <c r="Y1202" s="24">
        <v>0</v>
      </c>
      <c r="Z1202" s="24">
        <v>0</v>
      </c>
      <c r="AA1202" s="24">
        <v>0</v>
      </c>
      <c r="AB1202" s="24">
        <v>0</v>
      </c>
      <c r="AC1202" s="24">
        <v>0</v>
      </c>
      <c r="AD1202" s="24">
        <v>0</v>
      </c>
      <c r="AE1202" s="24">
        <v>0</v>
      </c>
      <c r="AF1202" s="24">
        <v>0</v>
      </c>
      <c r="AG1202" s="24">
        <v>0</v>
      </c>
      <c r="AH1202" s="24">
        <v>0</v>
      </c>
      <c r="AI1202" s="24">
        <v>0</v>
      </c>
      <c r="AJ1202" s="24">
        <v>0</v>
      </c>
      <c r="AK1202" s="24">
        <v>0</v>
      </c>
      <c r="AL1202" s="24">
        <v>0</v>
      </c>
      <c r="AM1202" s="24">
        <v>0</v>
      </c>
      <c r="AN1202" s="24">
        <v>0</v>
      </c>
      <c r="AO1202" s="24">
        <v>0</v>
      </c>
      <c r="AP1202" s="24">
        <v>0</v>
      </c>
      <c r="AQ1202" s="24">
        <v>0</v>
      </c>
      <c r="AR1202" s="24">
        <v>0</v>
      </c>
      <c r="AS1202" s="24">
        <v>0</v>
      </c>
      <c r="AT1202" s="24">
        <v>0</v>
      </c>
      <c r="AU1202" s="24">
        <v>0</v>
      </c>
      <c r="AV1202" s="24">
        <v>0</v>
      </c>
      <c r="AW1202" s="24">
        <v>0</v>
      </c>
      <c r="AX1202" s="24">
        <v>0</v>
      </c>
      <c r="AY1202" s="24">
        <v>0</v>
      </c>
      <c r="AZ1202" s="24">
        <v>0</v>
      </c>
      <c r="BA1202" s="24">
        <v>0</v>
      </c>
      <c r="BB1202" s="24">
        <v>0</v>
      </c>
      <c r="BC1202" s="24">
        <v>0</v>
      </c>
      <c r="BD1202" s="24">
        <v>0</v>
      </c>
      <c r="BE1202" s="24">
        <v>0</v>
      </c>
      <c r="BF1202" s="24">
        <v>0</v>
      </c>
      <c r="BG1202" s="24">
        <v>0</v>
      </c>
      <c r="BH1202" s="24">
        <v>0</v>
      </c>
      <c r="BI1202" s="24">
        <v>0</v>
      </c>
      <c r="BJ1202" s="24">
        <v>0</v>
      </c>
      <c r="BK1202" s="24">
        <v>0</v>
      </c>
      <c r="BL1202" s="24">
        <v>0</v>
      </c>
    </row>
    <row r="1203" spans="1:64" x14ac:dyDescent="0.25">
      <c r="A1203" t="s">
        <v>5124</v>
      </c>
      <c r="B1203">
        <v>238</v>
      </c>
      <c r="C1203">
        <v>4</v>
      </c>
      <c r="D1203">
        <v>20</v>
      </c>
      <c r="E1203" s="24">
        <v>0</v>
      </c>
      <c r="F1203" s="24">
        <v>0</v>
      </c>
      <c r="G1203" s="24">
        <v>0</v>
      </c>
      <c r="H1203" s="24">
        <v>0</v>
      </c>
      <c r="I1203" s="24">
        <v>0</v>
      </c>
      <c r="J1203" s="24">
        <v>0</v>
      </c>
      <c r="K1203" s="24">
        <v>0</v>
      </c>
      <c r="L1203" s="24">
        <v>0</v>
      </c>
      <c r="M1203" s="24">
        <v>0</v>
      </c>
      <c r="N1203" s="24">
        <v>0</v>
      </c>
      <c r="O1203" s="24">
        <v>0</v>
      </c>
      <c r="P1203" s="24">
        <v>0</v>
      </c>
      <c r="Q1203" s="24">
        <v>0</v>
      </c>
      <c r="R1203" s="24">
        <v>0</v>
      </c>
      <c r="S1203" s="24">
        <v>0</v>
      </c>
      <c r="T1203" s="24">
        <v>0</v>
      </c>
      <c r="U1203" s="24">
        <v>0</v>
      </c>
      <c r="V1203" s="24">
        <v>0</v>
      </c>
      <c r="W1203" s="24">
        <v>0</v>
      </c>
      <c r="X1203" s="24">
        <v>0</v>
      </c>
      <c r="Y1203" s="24">
        <v>0</v>
      </c>
      <c r="Z1203" s="24">
        <v>0</v>
      </c>
      <c r="AA1203" s="24">
        <v>0</v>
      </c>
      <c r="AB1203" s="24">
        <v>0</v>
      </c>
      <c r="AC1203" s="24">
        <v>0</v>
      </c>
      <c r="AD1203" s="24">
        <v>0</v>
      </c>
      <c r="AE1203" s="24">
        <v>0</v>
      </c>
      <c r="AF1203" s="24">
        <v>0</v>
      </c>
      <c r="AG1203" s="24">
        <v>0</v>
      </c>
      <c r="AH1203" s="24">
        <v>0</v>
      </c>
      <c r="AI1203" s="24">
        <v>0</v>
      </c>
      <c r="AJ1203" s="24">
        <v>0</v>
      </c>
      <c r="AK1203" s="24">
        <v>0</v>
      </c>
      <c r="AL1203" s="24">
        <v>0</v>
      </c>
      <c r="AM1203" s="24">
        <v>0</v>
      </c>
      <c r="AN1203" s="24">
        <v>0</v>
      </c>
      <c r="AO1203" s="24">
        <v>0</v>
      </c>
      <c r="AP1203" s="24">
        <v>0</v>
      </c>
      <c r="AQ1203" s="24">
        <v>0</v>
      </c>
      <c r="AR1203" s="24">
        <v>0</v>
      </c>
      <c r="AS1203" s="24">
        <v>0</v>
      </c>
      <c r="AT1203" s="24">
        <v>0</v>
      </c>
      <c r="AU1203" s="24">
        <v>0</v>
      </c>
      <c r="AV1203" s="24">
        <v>0</v>
      </c>
      <c r="AW1203" s="24">
        <v>0</v>
      </c>
      <c r="AX1203" s="24">
        <v>0</v>
      </c>
      <c r="AY1203" s="24">
        <v>0</v>
      </c>
      <c r="AZ1203" s="24">
        <v>0</v>
      </c>
      <c r="BA1203" s="24">
        <v>0</v>
      </c>
      <c r="BB1203" s="24">
        <v>0</v>
      </c>
      <c r="BC1203" s="24">
        <v>0</v>
      </c>
      <c r="BD1203" s="24">
        <v>0</v>
      </c>
      <c r="BE1203" s="24">
        <v>0</v>
      </c>
      <c r="BF1203" s="24">
        <v>0</v>
      </c>
      <c r="BG1203" s="24">
        <v>0</v>
      </c>
      <c r="BH1203" s="24">
        <v>0</v>
      </c>
      <c r="BI1203" s="24">
        <v>0</v>
      </c>
      <c r="BJ1203" s="24">
        <v>0</v>
      </c>
      <c r="BK1203" s="24">
        <v>0</v>
      </c>
      <c r="BL1203" s="24">
        <v>0</v>
      </c>
    </row>
    <row r="1204" spans="1:64" x14ac:dyDescent="0.25">
      <c r="A1204" t="s">
        <v>5124</v>
      </c>
      <c r="B1204">
        <v>239</v>
      </c>
      <c r="C1204">
        <v>4</v>
      </c>
      <c r="D1204">
        <v>20</v>
      </c>
      <c r="E1204" s="24">
        <v>0</v>
      </c>
      <c r="F1204" s="24">
        <v>0</v>
      </c>
      <c r="G1204" s="24">
        <v>0</v>
      </c>
      <c r="H1204" s="24">
        <v>0</v>
      </c>
      <c r="I1204" s="24">
        <v>0</v>
      </c>
      <c r="J1204" s="24">
        <v>0</v>
      </c>
      <c r="K1204" s="24">
        <v>0</v>
      </c>
      <c r="L1204" s="24">
        <v>0</v>
      </c>
      <c r="M1204" s="24">
        <v>0</v>
      </c>
      <c r="N1204" s="24">
        <v>0</v>
      </c>
      <c r="O1204" s="24">
        <v>0</v>
      </c>
      <c r="P1204" s="24">
        <v>0</v>
      </c>
      <c r="Q1204" s="24">
        <v>0</v>
      </c>
      <c r="R1204" s="24">
        <v>0</v>
      </c>
      <c r="S1204" s="24">
        <v>0</v>
      </c>
      <c r="T1204" s="24">
        <v>0</v>
      </c>
      <c r="U1204" s="24">
        <v>0</v>
      </c>
      <c r="V1204" s="24">
        <v>0</v>
      </c>
      <c r="W1204" s="24">
        <v>0</v>
      </c>
      <c r="X1204" s="24">
        <v>0</v>
      </c>
      <c r="Y1204" s="24">
        <v>0</v>
      </c>
      <c r="Z1204" s="24">
        <v>0</v>
      </c>
      <c r="AA1204" s="24">
        <v>0</v>
      </c>
      <c r="AB1204" s="24">
        <v>0</v>
      </c>
      <c r="AC1204" s="24">
        <v>0</v>
      </c>
      <c r="AD1204" s="24">
        <v>0</v>
      </c>
      <c r="AE1204" s="24">
        <v>0</v>
      </c>
      <c r="AF1204" s="24">
        <v>0</v>
      </c>
      <c r="AG1204" s="24">
        <v>0</v>
      </c>
      <c r="AH1204" s="24">
        <v>0</v>
      </c>
      <c r="AI1204" s="24">
        <v>0</v>
      </c>
      <c r="AJ1204" s="24">
        <v>0</v>
      </c>
      <c r="AK1204" s="24">
        <v>0</v>
      </c>
      <c r="AL1204" s="24">
        <v>0</v>
      </c>
      <c r="AM1204" s="24">
        <v>0</v>
      </c>
      <c r="AN1204" s="24">
        <v>0</v>
      </c>
      <c r="AO1204" s="24">
        <v>0</v>
      </c>
      <c r="AP1204" s="24">
        <v>0</v>
      </c>
      <c r="AQ1204" s="24">
        <v>0</v>
      </c>
      <c r="AR1204" s="24">
        <v>0</v>
      </c>
      <c r="AS1204" s="24">
        <v>0</v>
      </c>
      <c r="AT1204" s="24">
        <v>0</v>
      </c>
      <c r="AU1204" s="24">
        <v>0</v>
      </c>
      <c r="AV1204" s="24">
        <v>0</v>
      </c>
      <c r="AW1204" s="24">
        <v>0</v>
      </c>
      <c r="AX1204" s="24">
        <v>0</v>
      </c>
      <c r="AY1204" s="24">
        <v>0</v>
      </c>
      <c r="AZ1204" s="24">
        <v>0</v>
      </c>
      <c r="BA1204" s="24">
        <v>0</v>
      </c>
      <c r="BB1204" s="24">
        <v>0</v>
      </c>
      <c r="BC1204" s="24">
        <v>0</v>
      </c>
      <c r="BD1204" s="24">
        <v>0</v>
      </c>
      <c r="BE1204" s="24">
        <v>0</v>
      </c>
      <c r="BF1204" s="24">
        <v>0</v>
      </c>
      <c r="BG1204" s="24">
        <v>0</v>
      </c>
      <c r="BH1204" s="24">
        <v>0</v>
      </c>
      <c r="BI1204" s="24">
        <v>0</v>
      </c>
      <c r="BJ1204" s="24">
        <v>0</v>
      </c>
      <c r="BK1204" s="24">
        <v>0</v>
      </c>
      <c r="BL1204" s="24">
        <v>0</v>
      </c>
    </row>
    <row r="1205" spans="1:64" x14ac:dyDescent="0.25">
      <c r="A1205" t="s">
        <v>5124</v>
      </c>
      <c r="B1205">
        <v>240</v>
      </c>
      <c r="C1205">
        <v>4</v>
      </c>
      <c r="D1205">
        <v>20</v>
      </c>
      <c r="E1205" s="24">
        <v>0</v>
      </c>
      <c r="F1205" s="24">
        <v>0</v>
      </c>
      <c r="G1205" s="24">
        <v>0</v>
      </c>
      <c r="H1205" s="24">
        <v>0</v>
      </c>
      <c r="I1205" s="24">
        <v>0</v>
      </c>
      <c r="J1205" s="24">
        <v>0</v>
      </c>
      <c r="K1205" s="24">
        <v>0</v>
      </c>
      <c r="L1205" s="24">
        <v>0</v>
      </c>
      <c r="M1205" s="24">
        <v>0</v>
      </c>
      <c r="N1205" s="24">
        <v>0</v>
      </c>
      <c r="O1205" s="24">
        <v>0</v>
      </c>
      <c r="P1205" s="24">
        <v>0</v>
      </c>
      <c r="Q1205" s="24">
        <v>0</v>
      </c>
      <c r="R1205" s="24">
        <v>0</v>
      </c>
      <c r="S1205" s="24">
        <v>0</v>
      </c>
      <c r="T1205" s="24">
        <v>0</v>
      </c>
      <c r="U1205" s="24">
        <v>0</v>
      </c>
      <c r="V1205" s="24">
        <v>0</v>
      </c>
      <c r="W1205" s="24">
        <v>0</v>
      </c>
      <c r="X1205" s="24">
        <v>0</v>
      </c>
      <c r="Y1205" s="24">
        <v>0</v>
      </c>
      <c r="Z1205" s="24">
        <v>0</v>
      </c>
      <c r="AA1205" s="24">
        <v>0</v>
      </c>
      <c r="AB1205" s="24">
        <v>0</v>
      </c>
      <c r="AC1205" s="24">
        <v>0</v>
      </c>
      <c r="AD1205" s="24">
        <v>0</v>
      </c>
      <c r="AE1205" s="24">
        <v>0</v>
      </c>
      <c r="AF1205" s="24">
        <v>0</v>
      </c>
      <c r="AG1205" s="24">
        <v>0</v>
      </c>
      <c r="AH1205" s="24">
        <v>0</v>
      </c>
      <c r="AI1205" s="24">
        <v>0</v>
      </c>
      <c r="AJ1205" s="24">
        <v>0</v>
      </c>
      <c r="AK1205" s="24">
        <v>0</v>
      </c>
      <c r="AL1205" s="24">
        <v>0</v>
      </c>
      <c r="AM1205" s="24">
        <v>0</v>
      </c>
      <c r="AN1205" s="24">
        <v>0</v>
      </c>
      <c r="AO1205" s="24">
        <v>0</v>
      </c>
      <c r="AP1205" s="24">
        <v>0</v>
      </c>
      <c r="AQ1205" s="24">
        <v>0</v>
      </c>
      <c r="AR1205" s="24">
        <v>0</v>
      </c>
      <c r="AS1205" s="24">
        <v>0</v>
      </c>
      <c r="AT1205" s="24">
        <v>0</v>
      </c>
      <c r="AU1205" s="24">
        <v>0</v>
      </c>
      <c r="AV1205" s="24">
        <v>0</v>
      </c>
      <c r="AW1205" s="24">
        <v>0</v>
      </c>
      <c r="AX1205" s="24">
        <v>0</v>
      </c>
      <c r="AY1205" s="24">
        <v>0</v>
      </c>
      <c r="AZ1205" s="24">
        <v>0</v>
      </c>
      <c r="BA1205" s="24">
        <v>0</v>
      </c>
      <c r="BB1205" s="24">
        <v>0</v>
      </c>
      <c r="BC1205" s="24">
        <v>0</v>
      </c>
      <c r="BD1205" s="24">
        <v>0</v>
      </c>
      <c r="BE1205" s="24">
        <v>0</v>
      </c>
      <c r="BF1205" s="24">
        <v>0</v>
      </c>
      <c r="BG1205" s="24">
        <v>0</v>
      </c>
      <c r="BH1205" s="24">
        <v>0</v>
      </c>
      <c r="BI1205" s="24">
        <v>0</v>
      </c>
      <c r="BJ1205" s="24">
        <v>0</v>
      </c>
      <c r="BK1205" s="24">
        <v>0</v>
      </c>
      <c r="BL1205" s="24">
        <v>0</v>
      </c>
    </row>
    <row r="1206" spans="1:64" x14ac:dyDescent="0.25">
      <c r="A1206" t="s">
        <v>5124</v>
      </c>
      <c r="B1206">
        <v>241</v>
      </c>
      <c r="C1206">
        <v>1</v>
      </c>
      <c r="D1206">
        <v>21</v>
      </c>
      <c r="E1206" s="24">
        <v>0</v>
      </c>
      <c r="F1206" s="24">
        <v>0</v>
      </c>
      <c r="G1206" s="24">
        <v>0</v>
      </c>
      <c r="H1206" s="24">
        <v>0</v>
      </c>
      <c r="I1206" s="24">
        <v>0</v>
      </c>
      <c r="J1206" s="24">
        <v>0</v>
      </c>
      <c r="K1206" s="24">
        <v>0</v>
      </c>
      <c r="L1206" s="24">
        <v>0</v>
      </c>
      <c r="M1206" s="24">
        <v>0</v>
      </c>
      <c r="N1206" s="24">
        <v>0</v>
      </c>
      <c r="O1206" s="24">
        <v>0</v>
      </c>
      <c r="P1206" s="24">
        <v>0</v>
      </c>
      <c r="Q1206" s="24">
        <v>0</v>
      </c>
      <c r="R1206" s="24">
        <v>0</v>
      </c>
      <c r="S1206" s="24">
        <v>0</v>
      </c>
      <c r="T1206" s="24">
        <v>0</v>
      </c>
      <c r="U1206" s="24">
        <v>0</v>
      </c>
      <c r="V1206" s="24">
        <v>0</v>
      </c>
      <c r="W1206" s="24">
        <v>0</v>
      </c>
      <c r="X1206" s="24">
        <v>0</v>
      </c>
      <c r="Y1206" s="24">
        <v>0</v>
      </c>
      <c r="Z1206" s="24">
        <v>0</v>
      </c>
      <c r="AA1206" s="24">
        <v>0</v>
      </c>
      <c r="AB1206" s="24">
        <v>0</v>
      </c>
      <c r="AC1206" s="24">
        <v>0</v>
      </c>
      <c r="AD1206" s="24">
        <v>0</v>
      </c>
      <c r="AE1206" s="24">
        <v>0</v>
      </c>
      <c r="AF1206" s="24">
        <v>0</v>
      </c>
      <c r="AG1206" s="24">
        <v>0</v>
      </c>
      <c r="AH1206" s="24">
        <v>0</v>
      </c>
      <c r="AI1206" s="24">
        <v>0</v>
      </c>
      <c r="AJ1206" s="24">
        <v>0</v>
      </c>
      <c r="AK1206" s="24">
        <v>0</v>
      </c>
      <c r="AL1206" s="24">
        <v>0</v>
      </c>
      <c r="AM1206" s="24">
        <v>0</v>
      </c>
      <c r="AN1206" s="24">
        <v>0</v>
      </c>
      <c r="AO1206" s="24">
        <v>0</v>
      </c>
      <c r="AP1206" s="24">
        <v>0</v>
      </c>
      <c r="AQ1206" s="24">
        <v>0</v>
      </c>
      <c r="AR1206" s="24">
        <v>0</v>
      </c>
      <c r="AS1206" s="24">
        <v>0</v>
      </c>
      <c r="AT1206" s="24">
        <v>0</v>
      </c>
      <c r="AU1206" s="24">
        <v>0</v>
      </c>
      <c r="AV1206" s="24">
        <v>0</v>
      </c>
      <c r="AW1206" s="24">
        <v>0</v>
      </c>
      <c r="AX1206" s="24">
        <v>0</v>
      </c>
      <c r="AY1206" s="24">
        <v>0</v>
      </c>
      <c r="AZ1206" s="24">
        <v>0</v>
      </c>
      <c r="BA1206" s="24">
        <v>0</v>
      </c>
      <c r="BB1206" s="24">
        <v>0</v>
      </c>
      <c r="BC1206" s="24">
        <v>0</v>
      </c>
      <c r="BD1206" s="24">
        <v>0</v>
      </c>
      <c r="BE1206" s="24">
        <v>0</v>
      </c>
      <c r="BF1206" s="24">
        <v>0</v>
      </c>
      <c r="BG1206" s="24">
        <v>0</v>
      </c>
      <c r="BH1206" s="24">
        <v>0</v>
      </c>
      <c r="BI1206" s="24">
        <v>0</v>
      </c>
      <c r="BJ1206" s="24">
        <v>0</v>
      </c>
      <c r="BK1206" s="24">
        <v>0</v>
      </c>
      <c r="BL1206" s="24">
        <v>0</v>
      </c>
    </row>
    <row r="1207" spans="1:64" x14ac:dyDescent="0.25">
      <c r="A1207" t="s">
        <v>5125</v>
      </c>
      <c r="B1207">
        <v>1</v>
      </c>
      <c r="C1207">
        <v>1</v>
      </c>
      <c r="D1207">
        <v>1</v>
      </c>
      <c r="E1207" s="24">
        <v>0</v>
      </c>
      <c r="F1207" s="24">
        <v>0</v>
      </c>
      <c r="G1207" s="24">
        <v>0</v>
      </c>
      <c r="H1207" s="24">
        <v>0</v>
      </c>
      <c r="I1207" s="24">
        <v>0</v>
      </c>
      <c r="J1207" s="24">
        <v>0</v>
      </c>
      <c r="K1207" s="24">
        <v>0</v>
      </c>
      <c r="L1207" s="24">
        <v>0</v>
      </c>
      <c r="M1207" s="24">
        <v>0</v>
      </c>
      <c r="N1207" s="24">
        <v>0</v>
      </c>
      <c r="O1207" s="24">
        <v>0</v>
      </c>
      <c r="P1207" s="24">
        <v>0</v>
      </c>
      <c r="Q1207" s="24">
        <v>0</v>
      </c>
      <c r="R1207" s="24">
        <v>0</v>
      </c>
      <c r="S1207" s="24">
        <v>0</v>
      </c>
      <c r="T1207" s="24">
        <v>0</v>
      </c>
      <c r="U1207" s="24">
        <v>0</v>
      </c>
      <c r="V1207" s="24">
        <v>0</v>
      </c>
      <c r="W1207" s="24">
        <v>0</v>
      </c>
      <c r="X1207" s="24">
        <v>0</v>
      </c>
      <c r="Y1207" s="24">
        <v>0</v>
      </c>
      <c r="Z1207" s="24">
        <v>0</v>
      </c>
      <c r="AA1207" s="24">
        <v>0</v>
      </c>
      <c r="AB1207" s="24">
        <v>0</v>
      </c>
      <c r="AC1207" s="24">
        <v>0</v>
      </c>
      <c r="AD1207" s="24">
        <v>0</v>
      </c>
      <c r="AE1207" s="24">
        <v>0</v>
      </c>
      <c r="AF1207" s="24">
        <v>0</v>
      </c>
      <c r="AG1207" s="24">
        <v>0</v>
      </c>
      <c r="AH1207" s="24">
        <v>0</v>
      </c>
      <c r="AI1207" s="24">
        <v>0</v>
      </c>
      <c r="AJ1207" s="24">
        <v>0</v>
      </c>
      <c r="AK1207" s="24">
        <v>0</v>
      </c>
      <c r="AL1207" s="24">
        <v>0</v>
      </c>
      <c r="AM1207" s="24">
        <v>0</v>
      </c>
      <c r="AN1207" s="24">
        <v>0</v>
      </c>
      <c r="AO1207" s="24">
        <v>0</v>
      </c>
      <c r="AP1207" s="24">
        <v>0</v>
      </c>
      <c r="AQ1207" s="24">
        <v>0</v>
      </c>
      <c r="AR1207" s="24">
        <v>0</v>
      </c>
      <c r="AS1207" s="24">
        <v>0</v>
      </c>
      <c r="AT1207" s="24">
        <v>0</v>
      </c>
      <c r="AU1207" s="24">
        <v>0</v>
      </c>
      <c r="AV1207" s="24">
        <v>0</v>
      </c>
      <c r="AW1207" s="24">
        <v>0</v>
      </c>
      <c r="AX1207" s="24">
        <v>0</v>
      </c>
      <c r="AY1207" s="24">
        <v>0</v>
      </c>
      <c r="AZ1207" s="24">
        <v>0</v>
      </c>
      <c r="BA1207" s="24">
        <v>0</v>
      </c>
      <c r="BB1207" s="24">
        <v>0</v>
      </c>
      <c r="BC1207" s="24">
        <v>0</v>
      </c>
      <c r="BD1207" s="24">
        <v>0</v>
      </c>
      <c r="BE1207" s="24">
        <v>0</v>
      </c>
      <c r="BF1207" s="24">
        <v>0</v>
      </c>
      <c r="BG1207" s="24">
        <v>0</v>
      </c>
      <c r="BH1207" s="24">
        <v>0</v>
      </c>
      <c r="BI1207" s="24">
        <v>0</v>
      </c>
      <c r="BJ1207" s="24">
        <v>0</v>
      </c>
      <c r="BK1207" s="24">
        <v>0</v>
      </c>
      <c r="BL1207" s="24">
        <v>0</v>
      </c>
    </row>
    <row r="1208" spans="1:64" x14ac:dyDescent="0.25">
      <c r="A1208" t="s">
        <v>5125</v>
      </c>
      <c r="B1208">
        <v>2</v>
      </c>
      <c r="C1208">
        <v>1</v>
      </c>
      <c r="D1208">
        <v>1</v>
      </c>
      <c r="E1208" s="24">
        <v>0</v>
      </c>
      <c r="F1208" s="24">
        <v>0</v>
      </c>
      <c r="G1208" s="24">
        <v>0</v>
      </c>
      <c r="H1208" s="24">
        <v>0</v>
      </c>
      <c r="I1208" s="24">
        <v>0</v>
      </c>
      <c r="J1208" s="24">
        <v>0</v>
      </c>
      <c r="K1208" s="24">
        <v>0</v>
      </c>
      <c r="L1208" s="24">
        <v>0</v>
      </c>
      <c r="M1208" s="24">
        <v>0</v>
      </c>
      <c r="N1208" s="24">
        <v>0</v>
      </c>
      <c r="O1208" s="24">
        <v>0</v>
      </c>
      <c r="P1208" s="24">
        <v>0</v>
      </c>
      <c r="Q1208" s="24">
        <v>0</v>
      </c>
      <c r="R1208" s="24">
        <v>0</v>
      </c>
      <c r="S1208" s="24">
        <v>0</v>
      </c>
      <c r="T1208" s="24">
        <v>0</v>
      </c>
      <c r="U1208" s="24">
        <v>0</v>
      </c>
      <c r="V1208" s="24">
        <v>0</v>
      </c>
      <c r="W1208" s="24">
        <v>0</v>
      </c>
      <c r="X1208" s="24">
        <v>0</v>
      </c>
      <c r="Y1208" s="24">
        <v>0</v>
      </c>
      <c r="Z1208" s="24">
        <v>0</v>
      </c>
      <c r="AA1208" s="24">
        <v>0</v>
      </c>
      <c r="AB1208" s="24">
        <v>0</v>
      </c>
      <c r="AC1208" s="24">
        <v>0</v>
      </c>
      <c r="AD1208" s="24">
        <v>0</v>
      </c>
      <c r="AE1208" s="24">
        <v>0</v>
      </c>
      <c r="AF1208" s="24">
        <v>0</v>
      </c>
      <c r="AG1208" s="24">
        <v>0</v>
      </c>
      <c r="AH1208" s="24">
        <v>0</v>
      </c>
      <c r="AI1208" s="24">
        <v>0</v>
      </c>
      <c r="AJ1208" s="24">
        <v>0</v>
      </c>
      <c r="AK1208" s="24">
        <v>0</v>
      </c>
      <c r="AL1208" s="24">
        <v>0</v>
      </c>
      <c r="AM1208" s="24">
        <v>0</v>
      </c>
      <c r="AN1208" s="24">
        <v>0</v>
      </c>
      <c r="AO1208" s="24">
        <v>0</v>
      </c>
      <c r="AP1208" s="24">
        <v>0</v>
      </c>
      <c r="AQ1208" s="24">
        <v>0</v>
      </c>
      <c r="AR1208" s="24">
        <v>0</v>
      </c>
      <c r="AS1208" s="24">
        <v>0</v>
      </c>
      <c r="AT1208" s="24">
        <v>0</v>
      </c>
      <c r="AU1208" s="24">
        <v>0</v>
      </c>
      <c r="AV1208" s="24">
        <v>0</v>
      </c>
      <c r="AW1208" s="24">
        <v>0</v>
      </c>
      <c r="AX1208" s="24">
        <v>0</v>
      </c>
      <c r="AY1208" s="24">
        <v>0</v>
      </c>
      <c r="AZ1208" s="24">
        <v>0</v>
      </c>
      <c r="BA1208" s="24">
        <v>0</v>
      </c>
      <c r="BB1208" s="24">
        <v>0</v>
      </c>
      <c r="BC1208" s="24">
        <v>0</v>
      </c>
      <c r="BD1208" s="24">
        <v>0</v>
      </c>
      <c r="BE1208" s="24">
        <v>0</v>
      </c>
      <c r="BF1208" s="24">
        <v>0</v>
      </c>
      <c r="BG1208" s="24">
        <v>0</v>
      </c>
      <c r="BH1208" s="24">
        <v>0</v>
      </c>
      <c r="BI1208" s="24">
        <v>0</v>
      </c>
      <c r="BJ1208" s="24">
        <v>0</v>
      </c>
      <c r="BK1208" s="24">
        <v>0</v>
      </c>
      <c r="BL1208" s="24">
        <v>0</v>
      </c>
    </row>
    <row r="1209" spans="1:64" x14ac:dyDescent="0.25">
      <c r="A1209" t="s">
        <v>5125</v>
      </c>
      <c r="B1209">
        <v>3</v>
      </c>
      <c r="C1209">
        <v>1</v>
      </c>
      <c r="D1209">
        <v>1</v>
      </c>
      <c r="E1209" s="24">
        <v>0</v>
      </c>
      <c r="F1209" s="24">
        <v>0</v>
      </c>
      <c r="G1209" s="24">
        <v>0</v>
      </c>
      <c r="H1209" s="24">
        <v>0</v>
      </c>
      <c r="I1209" s="24">
        <v>0</v>
      </c>
      <c r="J1209" s="24">
        <v>0</v>
      </c>
      <c r="K1209" s="24">
        <v>0</v>
      </c>
      <c r="L1209" s="24">
        <v>0</v>
      </c>
      <c r="M1209" s="24">
        <v>0</v>
      </c>
      <c r="N1209" s="24">
        <v>0</v>
      </c>
      <c r="O1209" s="24">
        <v>0</v>
      </c>
      <c r="P1209" s="24">
        <v>0</v>
      </c>
      <c r="Q1209" s="24">
        <v>0</v>
      </c>
      <c r="R1209" s="24">
        <v>0</v>
      </c>
      <c r="S1209" s="24">
        <v>0</v>
      </c>
      <c r="T1209" s="24">
        <v>0</v>
      </c>
      <c r="U1209" s="24">
        <v>0</v>
      </c>
      <c r="V1209" s="24">
        <v>0</v>
      </c>
      <c r="W1209" s="24">
        <v>0</v>
      </c>
      <c r="X1209" s="24">
        <v>0</v>
      </c>
      <c r="Y1209" s="24">
        <v>0</v>
      </c>
      <c r="Z1209" s="24">
        <v>0</v>
      </c>
      <c r="AA1209" s="24">
        <v>0</v>
      </c>
      <c r="AB1209" s="24">
        <v>0</v>
      </c>
      <c r="AC1209" s="24">
        <v>0</v>
      </c>
      <c r="AD1209" s="24">
        <v>0</v>
      </c>
      <c r="AE1209" s="24">
        <v>0</v>
      </c>
      <c r="AF1209" s="24">
        <v>0</v>
      </c>
      <c r="AG1209" s="24">
        <v>0</v>
      </c>
      <c r="AH1209" s="24">
        <v>0</v>
      </c>
      <c r="AI1209" s="24">
        <v>0</v>
      </c>
      <c r="AJ1209" s="24">
        <v>0</v>
      </c>
      <c r="AK1209" s="24">
        <v>0</v>
      </c>
      <c r="AL1209" s="24">
        <v>0</v>
      </c>
      <c r="AM1209" s="24">
        <v>0</v>
      </c>
      <c r="AN1209" s="24">
        <v>0</v>
      </c>
      <c r="AO1209" s="24">
        <v>0</v>
      </c>
      <c r="AP1209" s="24">
        <v>0</v>
      </c>
      <c r="AQ1209" s="24">
        <v>0</v>
      </c>
      <c r="AR1209" s="24">
        <v>0</v>
      </c>
      <c r="AS1209" s="24">
        <v>0</v>
      </c>
      <c r="AT1209" s="24">
        <v>0</v>
      </c>
      <c r="AU1209" s="24">
        <v>0</v>
      </c>
      <c r="AV1209" s="24">
        <v>0</v>
      </c>
      <c r="AW1209" s="24">
        <v>0</v>
      </c>
      <c r="AX1209" s="24">
        <v>0</v>
      </c>
      <c r="AY1209" s="24">
        <v>0</v>
      </c>
      <c r="AZ1209" s="24">
        <v>0</v>
      </c>
      <c r="BA1209" s="24">
        <v>0</v>
      </c>
      <c r="BB1209" s="24">
        <v>0</v>
      </c>
      <c r="BC1209" s="24">
        <v>0</v>
      </c>
      <c r="BD1209" s="24">
        <v>0</v>
      </c>
      <c r="BE1209" s="24">
        <v>0</v>
      </c>
      <c r="BF1209" s="24">
        <v>0</v>
      </c>
      <c r="BG1209" s="24">
        <v>0</v>
      </c>
      <c r="BH1209" s="24">
        <v>0</v>
      </c>
      <c r="BI1209" s="24">
        <v>0</v>
      </c>
      <c r="BJ1209" s="24">
        <v>0</v>
      </c>
      <c r="BK1209" s="24">
        <v>0</v>
      </c>
      <c r="BL1209" s="24">
        <v>0</v>
      </c>
    </row>
    <row r="1210" spans="1:64" x14ac:dyDescent="0.25">
      <c r="A1210" t="s">
        <v>5125</v>
      </c>
      <c r="B1210">
        <v>4</v>
      </c>
      <c r="C1210">
        <v>2</v>
      </c>
      <c r="D1210">
        <v>1</v>
      </c>
      <c r="E1210" s="24">
        <v>0</v>
      </c>
      <c r="F1210" s="24">
        <v>0</v>
      </c>
      <c r="G1210" s="24">
        <v>0</v>
      </c>
      <c r="H1210" s="24">
        <v>0</v>
      </c>
      <c r="I1210" s="24">
        <v>0</v>
      </c>
      <c r="J1210" s="24">
        <v>0</v>
      </c>
      <c r="K1210" s="24">
        <v>0</v>
      </c>
      <c r="L1210" s="24">
        <v>0</v>
      </c>
      <c r="M1210" s="24">
        <v>0</v>
      </c>
      <c r="N1210" s="24">
        <v>0</v>
      </c>
      <c r="O1210" s="24">
        <v>0</v>
      </c>
      <c r="P1210" s="24">
        <v>0</v>
      </c>
      <c r="Q1210" s="24">
        <v>0</v>
      </c>
      <c r="R1210" s="24">
        <v>0</v>
      </c>
      <c r="S1210" s="24">
        <v>0</v>
      </c>
      <c r="T1210" s="24">
        <v>0</v>
      </c>
      <c r="U1210" s="24">
        <v>0</v>
      </c>
      <c r="V1210" s="24">
        <v>0</v>
      </c>
      <c r="W1210" s="24">
        <v>0</v>
      </c>
      <c r="X1210" s="24">
        <v>0</v>
      </c>
      <c r="Y1210" s="24">
        <v>0</v>
      </c>
      <c r="Z1210" s="24">
        <v>0</v>
      </c>
      <c r="AA1210" s="24">
        <v>0</v>
      </c>
      <c r="AB1210" s="24">
        <v>0</v>
      </c>
      <c r="AC1210" s="24">
        <v>0</v>
      </c>
      <c r="AD1210" s="24">
        <v>0</v>
      </c>
      <c r="AE1210" s="24">
        <v>0</v>
      </c>
      <c r="AF1210" s="24">
        <v>0</v>
      </c>
      <c r="AG1210" s="24">
        <v>0</v>
      </c>
      <c r="AH1210" s="24">
        <v>0</v>
      </c>
      <c r="AI1210" s="24">
        <v>0</v>
      </c>
      <c r="AJ1210" s="24">
        <v>0</v>
      </c>
      <c r="AK1210" s="24">
        <v>0</v>
      </c>
      <c r="AL1210" s="24">
        <v>0</v>
      </c>
      <c r="AM1210" s="24">
        <v>0</v>
      </c>
      <c r="AN1210" s="24">
        <v>0</v>
      </c>
      <c r="AO1210" s="24">
        <v>0</v>
      </c>
      <c r="AP1210" s="24">
        <v>0</v>
      </c>
      <c r="AQ1210" s="24">
        <v>0</v>
      </c>
      <c r="AR1210" s="24">
        <v>0</v>
      </c>
      <c r="AS1210" s="24">
        <v>0</v>
      </c>
      <c r="AT1210" s="24">
        <v>0</v>
      </c>
      <c r="AU1210" s="24">
        <v>0</v>
      </c>
      <c r="AV1210" s="24">
        <v>0</v>
      </c>
      <c r="AW1210" s="24">
        <v>0</v>
      </c>
      <c r="AX1210" s="24">
        <v>0</v>
      </c>
      <c r="AY1210" s="24">
        <v>0</v>
      </c>
      <c r="AZ1210" s="24">
        <v>0</v>
      </c>
      <c r="BA1210" s="24">
        <v>0</v>
      </c>
      <c r="BB1210" s="24">
        <v>0</v>
      </c>
      <c r="BC1210" s="24">
        <v>0</v>
      </c>
      <c r="BD1210" s="24">
        <v>0</v>
      </c>
      <c r="BE1210" s="24">
        <v>0</v>
      </c>
      <c r="BF1210" s="24">
        <v>0</v>
      </c>
      <c r="BG1210" s="24">
        <v>0</v>
      </c>
      <c r="BH1210" s="24">
        <v>0</v>
      </c>
      <c r="BI1210" s="24">
        <v>0</v>
      </c>
      <c r="BJ1210" s="24">
        <v>0</v>
      </c>
      <c r="BK1210" s="24">
        <v>0</v>
      </c>
      <c r="BL1210" s="24">
        <v>0</v>
      </c>
    </row>
    <row r="1211" spans="1:64" x14ac:dyDescent="0.25">
      <c r="A1211" t="s">
        <v>5125</v>
      </c>
      <c r="B1211">
        <v>5</v>
      </c>
      <c r="C1211">
        <v>2</v>
      </c>
      <c r="D1211">
        <v>1</v>
      </c>
      <c r="E1211" s="24">
        <v>0</v>
      </c>
      <c r="F1211" s="24">
        <v>0</v>
      </c>
      <c r="G1211" s="24">
        <v>0</v>
      </c>
      <c r="H1211" s="24">
        <v>0</v>
      </c>
      <c r="I1211" s="24">
        <v>0</v>
      </c>
      <c r="J1211" s="24">
        <v>0</v>
      </c>
      <c r="K1211" s="24">
        <v>0</v>
      </c>
      <c r="L1211" s="24">
        <v>0</v>
      </c>
      <c r="M1211" s="24">
        <v>0</v>
      </c>
      <c r="N1211" s="24">
        <v>0</v>
      </c>
      <c r="O1211" s="24">
        <v>0</v>
      </c>
      <c r="P1211" s="24">
        <v>0</v>
      </c>
      <c r="Q1211" s="24">
        <v>0</v>
      </c>
      <c r="R1211" s="24">
        <v>0</v>
      </c>
      <c r="S1211" s="24">
        <v>0</v>
      </c>
      <c r="T1211" s="24">
        <v>0</v>
      </c>
      <c r="U1211" s="24">
        <v>0</v>
      </c>
      <c r="V1211" s="24">
        <v>0</v>
      </c>
      <c r="W1211" s="24">
        <v>0</v>
      </c>
      <c r="X1211" s="24">
        <v>0</v>
      </c>
      <c r="Y1211" s="24">
        <v>0</v>
      </c>
      <c r="Z1211" s="24">
        <v>0</v>
      </c>
      <c r="AA1211" s="24">
        <v>0</v>
      </c>
      <c r="AB1211" s="24">
        <v>0</v>
      </c>
      <c r="AC1211" s="24">
        <v>0</v>
      </c>
      <c r="AD1211" s="24">
        <v>0</v>
      </c>
      <c r="AE1211" s="24">
        <v>0</v>
      </c>
      <c r="AF1211" s="24">
        <v>0</v>
      </c>
      <c r="AG1211" s="24">
        <v>0</v>
      </c>
      <c r="AH1211" s="24">
        <v>0</v>
      </c>
      <c r="AI1211" s="24">
        <v>0</v>
      </c>
      <c r="AJ1211" s="24">
        <v>0</v>
      </c>
      <c r="AK1211" s="24">
        <v>0</v>
      </c>
      <c r="AL1211" s="24">
        <v>0</v>
      </c>
      <c r="AM1211" s="24">
        <v>0</v>
      </c>
      <c r="AN1211" s="24">
        <v>0</v>
      </c>
      <c r="AO1211" s="24">
        <v>0</v>
      </c>
      <c r="AP1211" s="24">
        <v>0</v>
      </c>
      <c r="AQ1211" s="24">
        <v>0</v>
      </c>
      <c r="AR1211" s="24">
        <v>0</v>
      </c>
      <c r="AS1211" s="24">
        <v>0</v>
      </c>
      <c r="AT1211" s="24">
        <v>0</v>
      </c>
      <c r="AU1211" s="24">
        <v>0</v>
      </c>
      <c r="AV1211" s="24">
        <v>0</v>
      </c>
      <c r="AW1211" s="24">
        <v>0</v>
      </c>
      <c r="AX1211" s="24">
        <v>0</v>
      </c>
      <c r="AY1211" s="24">
        <v>0</v>
      </c>
      <c r="AZ1211" s="24">
        <v>0</v>
      </c>
      <c r="BA1211" s="24">
        <v>0</v>
      </c>
      <c r="BB1211" s="24">
        <v>0</v>
      </c>
      <c r="BC1211" s="24">
        <v>0</v>
      </c>
      <c r="BD1211" s="24">
        <v>0</v>
      </c>
      <c r="BE1211" s="24">
        <v>0</v>
      </c>
      <c r="BF1211" s="24">
        <v>0</v>
      </c>
      <c r="BG1211" s="24">
        <v>0</v>
      </c>
      <c r="BH1211" s="24">
        <v>0</v>
      </c>
      <c r="BI1211" s="24">
        <v>0</v>
      </c>
      <c r="BJ1211" s="24">
        <v>0</v>
      </c>
      <c r="BK1211" s="24">
        <v>0</v>
      </c>
      <c r="BL1211" s="24">
        <v>0</v>
      </c>
    </row>
    <row r="1212" spans="1:64" x14ac:dyDescent="0.25">
      <c r="A1212" t="s">
        <v>5125</v>
      </c>
      <c r="B1212">
        <v>6</v>
      </c>
      <c r="C1212">
        <v>2</v>
      </c>
      <c r="D1212">
        <v>1</v>
      </c>
      <c r="E1212" s="24">
        <v>0</v>
      </c>
      <c r="F1212" s="24">
        <v>0</v>
      </c>
      <c r="G1212" s="24">
        <v>0</v>
      </c>
      <c r="H1212" s="24">
        <v>0</v>
      </c>
      <c r="I1212" s="24">
        <v>0</v>
      </c>
      <c r="J1212" s="24">
        <v>0</v>
      </c>
      <c r="K1212" s="24">
        <v>0</v>
      </c>
      <c r="L1212" s="24">
        <v>0</v>
      </c>
      <c r="M1212" s="24">
        <v>0</v>
      </c>
      <c r="N1212" s="24">
        <v>0</v>
      </c>
      <c r="O1212" s="24">
        <v>0</v>
      </c>
      <c r="P1212" s="24">
        <v>0</v>
      </c>
      <c r="Q1212" s="24">
        <v>0</v>
      </c>
      <c r="R1212" s="24">
        <v>0</v>
      </c>
      <c r="S1212" s="24">
        <v>0</v>
      </c>
      <c r="T1212" s="24">
        <v>0</v>
      </c>
      <c r="U1212" s="24">
        <v>0</v>
      </c>
      <c r="V1212" s="24">
        <v>0</v>
      </c>
      <c r="W1212" s="24">
        <v>0</v>
      </c>
      <c r="X1212" s="24">
        <v>0</v>
      </c>
      <c r="Y1212" s="24">
        <v>0</v>
      </c>
      <c r="Z1212" s="24">
        <v>0</v>
      </c>
      <c r="AA1212" s="24">
        <v>0</v>
      </c>
      <c r="AB1212" s="24">
        <v>0</v>
      </c>
      <c r="AC1212" s="24">
        <v>0</v>
      </c>
      <c r="AD1212" s="24">
        <v>0</v>
      </c>
      <c r="AE1212" s="24">
        <v>0</v>
      </c>
      <c r="AF1212" s="24">
        <v>0</v>
      </c>
      <c r="AG1212" s="24">
        <v>0</v>
      </c>
      <c r="AH1212" s="24">
        <v>0</v>
      </c>
      <c r="AI1212" s="24">
        <v>0</v>
      </c>
      <c r="AJ1212" s="24">
        <v>0</v>
      </c>
      <c r="AK1212" s="24">
        <v>0</v>
      </c>
      <c r="AL1212" s="24">
        <v>0</v>
      </c>
      <c r="AM1212" s="24">
        <v>0</v>
      </c>
      <c r="AN1212" s="24">
        <v>0</v>
      </c>
      <c r="AO1212" s="24">
        <v>0</v>
      </c>
      <c r="AP1212" s="24">
        <v>0</v>
      </c>
      <c r="AQ1212" s="24">
        <v>0</v>
      </c>
      <c r="AR1212" s="24">
        <v>0</v>
      </c>
      <c r="AS1212" s="24">
        <v>0</v>
      </c>
      <c r="AT1212" s="24">
        <v>0</v>
      </c>
      <c r="AU1212" s="24">
        <v>0</v>
      </c>
      <c r="AV1212" s="24">
        <v>0</v>
      </c>
      <c r="AW1212" s="24">
        <v>0</v>
      </c>
      <c r="AX1212" s="24">
        <v>0</v>
      </c>
      <c r="AY1212" s="24">
        <v>0</v>
      </c>
      <c r="AZ1212" s="24">
        <v>0</v>
      </c>
      <c r="BA1212" s="24">
        <v>0</v>
      </c>
      <c r="BB1212" s="24">
        <v>0</v>
      </c>
      <c r="BC1212" s="24">
        <v>0</v>
      </c>
      <c r="BD1212" s="24">
        <v>0</v>
      </c>
      <c r="BE1212" s="24">
        <v>0</v>
      </c>
      <c r="BF1212" s="24">
        <v>0</v>
      </c>
      <c r="BG1212" s="24">
        <v>0</v>
      </c>
      <c r="BH1212" s="24">
        <v>0</v>
      </c>
      <c r="BI1212" s="24">
        <v>0</v>
      </c>
      <c r="BJ1212" s="24">
        <v>0</v>
      </c>
      <c r="BK1212" s="24">
        <v>0</v>
      </c>
      <c r="BL1212" s="24">
        <v>0</v>
      </c>
    </row>
    <row r="1213" spans="1:64" x14ac:dyDescent="0.25">
      <c r="A1213" t="s">
        <v>5125</v>
      </c>
      <c r="B1213">
        <v>7</v>
      </c>
      <c r="C1213">
        <v>3</v>
      </c>
      <c r="D1213">
        <v>1</v>
      </c>
      <c r="E1213" s="24">
        <v>83333.333333333328</v>
      </c>
      <c r="F1213" s="24">
        <v>3472.2222222222217</v>
      </c>
      <c r="G1213" s="24">
        <v>41666.666666666664</v>
      </c>
      <c r="H1213" s="24">
        <v>1736.1111111111109</v>
      </c>
      <c r="I1213" s="24">
        <v>4166.666666666667</v>
      </c>
      <c r="J1213" s="24">
        <v>173.61111111111109</v>
      </c>
      <c r="K1213" s="24">
        <v>390.12053472855348</v>
      </c>
      <c r="L1213" s="24">
        <v>825.80953832325156</v>
      </c>
      <c r="M1213" s="24">
        <v>1215.930073051805</v>
      </c>
      <c r="N1213" s="24">
        <v>172.95881583708365</v>
      </c>
      <c r="O1213" s="24">
        <v>998.76835416033521</v>
      </c>
      <c r="P1213" s="24">
        <v>1388.8888888888887</v>
      </c>
      <c r="Q1213" s="24">
        <v>1.6035107894606705E-2</v>
      </c>
      <c r="R1213" s="24">
        <v>2.6472388684858416E-2</v>
      </c>
      <c r="S1213" s="24">
        <v>4.2507496579465121E-2</v>
      </c>
      <c r="T1213" s="24">
        <v>4.6296296296296294E-2</v>
      </c>
      <c r="U1213" s="24">
        <v>83333.333333333328</v>
      </c>
      <c r="V1213" s="24">
        <v>3472.2222222222217</v>
      </c>
      <c r="W1213" s="24">
        <v>41666.666666666664</v>
      </c>
      <c r="X1213" s="24">
        <v>1736.1111111111109</v>
      </c>
      <c r="Y1213" s="24">
        <v>0</v>
      </c>
      <c r="Z1213" s="24">
        <v>0</v>
      </c>
      <c r="AA1213" s="24">
        <v>390.12053472855348</v>
      </c>
      <c r="AB1213" s="24">
        <v>825.80953832325156</v>
      </c>
      <c r="AC1213" s="24">
        <v>1215.930073051805</v>
      </c>
      <c r="AD1213" s="24">
        <v>172.95881583708365</v>
      </c>
      <c r="AE1213" s="24">
        <v>998.76835416033521</v>
      </c>
      <c r="AF1213" s="24">
        <v>1388.8888888888887</v>
      </c>
      <c r="AG1213" s="24">
        <v>1.6035107894606705E-2</v>
      </c>
      <c r="AH1213" s="24">
        <v>2.6472388684858416E-2</v>
      </c>
      <c r="AI1213" s="24">
        <v>4.2507496579465121E-2</v>
      </c>
      <c r="AJ1213" s="24">
        <v>4.6296296296296294E-2</v>
      </c>
      <c r="AK1213" s="24">
        <v>0</v>
      </c>
      <c r="AL1213" s="24">
        <v>0</v>
      </c>
      <c r="AM1213" s="24">
        <v>0</v>
      </c>
      <c r="AN1213" s="24">
        <v>0</v>
      </c>
      <c r="AO1213" s="24">
        <v>4166.666666666667</v>
      </c>
      <c r="AP1213" s="24">
        <v>173.61111111111109</v>
      </c>
      <c r="AQ1213" s="24">
        <v>0</v>
      </c>
      <c r="AR1213" s="24">
        <v>0</v>
      </c>
      <c r="AS1213" s="24">
        <v>0</v>
      </c>
      <c r="AT1213" s="24">
        <v>0</v>
      </c>
      <c r="AU1213" s="24">
        <v>0</v>
      </c>
      <c r="AV1213" s="24">
        <v>0</v>
      </c>
      <c r="AW1213" s="24">
        <v>0</v>
      </c>
      <c r="AX1213" s="24">
        <v>0</v>
      </c>
      <c r="AY1213" s="24">
        <v>0</v>
      </c>
      <c r="AZ1213" s="24">
        <v>0</v>
      </c>
      <c r="BA1213" s="24">
        <v>3.7887997168311732E-3</v>
      </c>
      <c r="BB1213" s="24">
        <v>3.0261188401689589E-2</v>
      </c>
      <c r="BC1213" s="24">
        <v>3.7887997168311732E-3</v>
      </c>
      <c r="BD1213" s="24">
        <v>3.0261188401689589E-2</v>
      </c>
      <c r="BE1213" s="24">
        <v>0</v>
      </c>
      <c r="BF1213" s="24">
        <v>0</v>
      </c>
      <c r="BG1213" s="24">
        <v>83333.333333333328</v>
      </c>
      <c r="BH1213" s="24">
        <v>3472.2222222222217</v>
      </c>
      <c r="BI1213" s="24">
        <v>0</v>
      </c>
      <c r="BJ1213" s="24">
        <v>0</v>
      </c>
      <c r="BK1213" s="24">
        <v>0</v>
      </c>
      <c r="BL1213" s="24">
        <v>0</v>
      </c>
    </row>
    <row r="1214" spans="1:64" x14ac:dyDescent="0.25">
      <c r="A1214" t="s">
        <v>5125</v>
      </c>
      <c r="B1214">
        <v>8</v>
      </c>
      <c r="C1214">
        <v>3</v>
      </c>
      <c r="D1214">
        <v>1</v>
      </c>
      <c r="E1214" s="24">
        <v>83333.333333333328</v>
      </c>
      <c r="F1214" s="24">
        <v>10416.666666666666</v>
      </c>
      <c r="G1214" s="24">
        <v>41666.666666666664</v>
      </c>
      <c r="H1214" s="24">
        <v>5208.333333333333</v>
      </c>
      <c r="I1214" s="24">
        <v>4166.666666666667</v>
      </c>
      <c r="J1214" s="24">
        <v>520.83333333333337</v>
      </c>
      <c r="K1214" s="24">
        <v>1541.3562059562191</v>
      </c>
      <c r="L1214" s="24">
        <v>2270.1907299364361</v>
      </c>
      <c r="M1214" s="24">
        <v>3811.5469358926548</v>
      </c>
      <c r="N1214" s="24">
        <v>355.11973077401194</v>
      </c>
      <c r="O1214" s="24">
        <v>2625.3104607104483</v>
      </c>
      <c r="P1214" s="24">
        <v>4166.666666666667</v>
      </c>
      <c r="Q1214" s="24">
        <v>6.173840435363917E-2</v>
      </c>
      <c r="R1214" s="24">
        <v>6.9461276258159649E-2</v>
      </c>
      <c r="S1214" s="24">
        <v>0.13119968061179882</v>
      </c>
      <c r="T1214" s="24">
        <v>0.1388888888888889</v>
      </c>
      <c r="U1214" s="24">
        <v>83333.333333333328</v>
      </c>
      <c r="V1214" s="24">
        <v>10416.666666666666</v>
      </c>
      <c r="W1214" s="24">
        <v>41666.666666666664</v>
      </c>
      <c r="X1214" s="24">
        <v>5208.333333333333</v>
      </c>
      <c r="Y1214" s="24">
        <v>0</v>
      </c>
      <c r="Z1214" s="24">
        <v>0</v>
      </c>
      <c r="AA1214" s="24">
        <v>1541.3562059562191</v>
      </c>
      <c r="AB1214" s="24">
        <v>2270.1907299364361</v>
      </c>
      <c r="AC1214" s="24">
        <v>3811.5469358926548</v>
      </c>
      <c r="AD1214" s="24">
        <v>355.11973077401194</v>
      </c>
      <c r="AE1214" s="24">
        <v>2625.3104607104483</v>
      </c>
      <c r="AF1214" s="24">
        <v>4166.666666666667</v>
      </c>
      <c r="AG1214" s="24">
        <v>6.173840435363917E-2</v>
      </c>
      <c r="AH1214" s="24">
        <v>6.9461276258159649E-2</v>
      </c>
      <c r="AI1214" s="24">
        <v>0.13119968061179882</v>
      </c>
      <c r="AJ1214" s="24">
        <v>0.1388888888888889</v>
      </c>
      <c r="AK1214" s="24">
        <v>0</v>
      </c>
      <c r="AL1214" s="24">
        <v>0</v>
      </c>
      <c r="AM1214" s="24">
        <v>0</v>
      </c>
      <c r="AN1214" s="24">
        <v>0</v>
      </c>
      <c r="AO1214" s="24">
        <v>4166.666666666667</v>
      </c>
      <c r="AP1214" s="24">
        <v>520.83333333333337</v>
      </c>
      <c r="AQ1214" s="24">
        <v>0</v>
      </c>
      <c r="AR1214" s="24">
        <v>0</v>
      </c>
      <c r="AS1214" s="24">
        <v>0</v>
      </c>
      <c r="AT1214" s="24">
        <v>0</v>
      </c>
      <c r="AU1214" s="24">
        <v>0</v>
      </c>
      <c r="AV1214" s="24">
        <v>0</v>
      </c>
      <c r="AW1214" s="24">
        <v>0</v>
      </c>
      <c r="AX1214" s="24">
        <v>0</v>
      </c>
      <c r="AY1214" s="24">
        <v>0</v>
      </c>
      <c r="AZ1214" s="24">
        <v>0</v>
      </c>
      <c r="BA1214" s="24">
        <v>7.6892082770900622E-3</v>
      </c>
      <c r="BB1214" s="24">
        <v>7.7150484535249711E-2</v>
      </c>
      <c r="BC1214" s="24">
        <v>7.6892082770900622E-3</v>
      </c>
      <c r="BD1214" s="24">
        <v>7.7150484535249711E-2</v>
      </c>
      <c r="BE1214" s="24">
        <v>0</v>
      </c>
      <c r="BF1214" s="24">
        <v>0</v>
      </c>
      <c r="BG1214" s="24">
        <v>83333.333333333328</v>
      </c>
      <c r="BH1214" s="24">
        <v>10416.666666666666</v>
      </c>
      <c r="BI1214" s="24">
        <v>0</v>
      </c>
      <c r="BJ1214" s="24">
        <v>0</v>
      </c>
      <c r="BK1214" s="24">
        <v>0</v>
      </c>
      <c r="BL1214" s="24">
        <v>0</v>
      </c>
    </row>
    <row r="1215" spans="1:64" x14ac:dyDescent="0.25">
      <c r="A1215" t="s">
        <v>5125</v>
      </c>
      <c r="B1215">
        <v>9</v>
      </c>
      <c r="C1215">
        <v>3</v>
      </c>
      <c r="D1215">
        <v>1</v>
      </c>
      <c r="E1215" s="24">
        <v>83333.333333333328</v>
      </c>
      <c r="F1215" s="24">
        <v>17361.111111111109</v>
      </c>
      <c r="G1215" s="24">
        <v>41666.666666666664</v>
      </c>
      <c r="H1215" s="24">
        <v>8680.5555555555547</v>
      </c>
      <c r="I1215" s="24">
        <v>4166.666666666667</v>
      </c>
      <c r="J1215" s="24">
        <v>868.05555555555554</v>
      </c>
      <c r="K1215" s="24">
        <v>3270.9092501782716</v>
      </c>
      <c r="L1215" s="24">
        <v>3308.4821633177107</v>
      </c>
      <c r="M1215" s="24">
        <v>6579.3914134959823</v>
      </c>
      <c r="N1215" s="24">
        <v>365.05303094846204</v>
      </c>
      <c r="O1215" s="24">
        <v>3673.5351942661728</v>
      </c>
      <c r="P1215" s="24">
        <v>6944.4444444444443</v>
      </c>
      <c r="Q1215" s="24">
        <v>0.12778643961394542</v>
      </c>
      <c r="R1215" s="24">
        <v>9.5888901125783285E-2</v>
      </c>
      <c r="S1215" s="24">
        <v>0.22367534073972872</v>
      </c>
      <c r="T1215" s="24">
        <v>0.23148148148148145</v>
      </c>
      <c r="U1215" s="24">
        <v>83333.333333333328</v>
      </c>
      <c r="V1215" s="24">
        <v>17361.111111111109</v>
      </c>
      <c r="W1215" s="24">
        <v>41666.666666666664</v>
      </c>
      <c r="X1215" s="24">
        <v>8680.5555555555547</v>
      </c>
      <c r="Y1215" s="24">
        <v>0</v>
      </c>
      <c r="Z1215" s="24">
        <v>0</v>
      </c>
      <c r="AA1215" s="24">
        <v>3270.9092501782716</v>
      </c>
      <c r="AB1215" s="24">
        <v>3308.4821633177107</v>
      </c>
      <c r="AC1215" s="24">
        <v>6579.3914134959823</v>
      </c>
      <c r="AD1215" s="24">
        <v>365.05303094846204</v>
      </c>
      <c r="AE1215" s="24">
        <v>3673.5351942661728</v>
      </c>
      <c r="AF1215" s="24">
        <v>6944.4444444444443</v>
      </c>
      <c r="AG1215" s="24">
        <v>0.12778643961394542</v>
      </c>
      <c r="AH1215" s="24">
        <v>9.5888901125783285E-2</v>
      </c>
      <c r="AI1215" s="24">
        <v>0.22367534073972872</v>
      </c>
      <c r="AJ1215" s="24">
        <v>0.23148148148148145</v>
      </c>
      <c r="AK1215" s="24">
        <v>0</v>
      </c>
      <c r="AL1215" s="24">
        <v>0</v>
      </c>
      <c r="AM1215" s="24">
        <v>0</v>
      </c>
      <c r="AN1215" s="24">
        <v>0</v>
      </c>
      <c r="AO1215" s="24">
        <v>4166.666666666667</v>
      </c>
      <c r="AP1215" s="24">
        <v>868.05555555555554</v>
      </c>
      <c r="AQ1215" s="24">
        <v>0</v>
      </c>
      <c r="AR1215" s="24">
        <v>0</v>
      </c>
      <c r="AS1215" s="24">
        <v>0</v>
      </c>
      <c r="AT1215" s="24">
        <v>0</v>
      </c>
      <c r="AU1215" s="24">
        <v>0</v>
      </c>
      <c r="AV1215" s="24">
        <v>0</v>
      </c>
      <c r="AW1215" s="24">
        <v>0</v>
      </c>
      <c r="AX1215" s="24">
        <v>0</v>
      </c>
      <c r="AY1215" s="24">
        <v>0</v>
      </c>
      <c r="AZ1215" s="24">
        <v>0</v>
      </c>
      <c r="BA1215" s="24">
        <v>7.8061407417527318E-3</v>
      </c>
      <c r="BB1215" s="24">
        <v>0.10369504186753602</v>
      </c>
      <c r="BC1215" s="24">
        <v>7.8061407417527318E-3</v>
      </c>
      <c r="BD1215" s="24">
        <v>0.10369504186753602</v>
      </c>
      <c r="BE1215" s="24">
        <v>0</v>
      </c>
      <c r="BF1215" s="24">
        <v>0</v>
      </c>
      <c r="BG1215" s="24">
        <v>83333.333333333328</v>
      </c>
      <c r="BH1215" s="24">
        <v>17361.111111111109</v>
      </c>
      <c r="BI1215" s="24">
        <v>0</v>
      </c>
      <c r="BJ1215" s="24">
        <v>0</v>
      </c>
      <c r="BK1215" s="24">
        <v>0</v>
      </c>
      <c r="BL1215" s="24">
        <v>0</v>
      </c>
    </row>
    <row r="1216" spans="1:64" x14ac:dyDescent="0.25">
      <c r="A1216" t="s">
        <v>5125</v>
      </c>
      <c r="B1216">
        <v>10</v>
      </c>
      <c r="C1216">
        <v>4</v>
      </c>
      <c r="D1216">
        <v>1</v>
      </c>
      <c r="E1216" s="24">
        <v>0</v>
      </c>
      <c r="F1216" s="24">
        <v>20833.333333333332</v>
      </c>
      <c r="G1216" s="24">
        <v>0</v>
      </c>
      <c r="H1216" s="24">
        <v>10416.666666666666</v>
      </c>
      <c r="I1216" s="24">
        <v>0</v>
      </c>
      <c r="J1216" s="24">
        <v>1041.6666666666667</v>
      </c>
      <c r="K1216" s="24">
        <v>4947.4340247018845</v>
      </c>
      <c r="L1216" s="24">
        <v>3193.0028843744003</v>
      </c>
      <c r="M1216" s="24">
        <v>8140.4369090762848</v>
      </c>
      <c r="N1216" s="24">
        <v>192.89642425705097</v>
      </c>
      <c r="O1216" s="24">
        <v>3385.8993086314513</v>
      </c>
      <c r="P1216" s="24">
        <v>8333.3333333333358</v>
      </c>
      <c r="Q1216" s="24">
        <v>0.18826646984350728</v>
      </c>
      <c r="R1216" s="24">
        <v>8.5488320146227509E-2</v>
      </c>
      <c r="S1216" s="24">
        <v>0.27375478998973479</v>
      </c>
      <c r="T1216" s="24">
        <v>0.27777777777777779</v>
      </c>
      <c r="U1216" s="24">
        <v>0</v>
      </c>
      <c r="V1216" s="24">
        <v>20833.333333333332</v>
      </c>
      <c r="W1216" s="24">
        <v>0</v>
      </c>
      <c r="X1216" s="24">
        <v>10416.666666666666</v>
      </c>
      <c r="Y1216" s="24">
        <v>0</v>
      </c>
      <c r="Z1216" s="24">
        <v>0</v>
      </c>
      <c r="AA1216" s="24">
        <v>4947.4340247018845</v>
      </c>
      <c r="AB1216" s="24">
        <v>3193.0028843744003</v>
      </c>
      <c r="AC1216" s="24">
        <v>8140.4369090762848</v>
      </c>
      <c r="AD1216" s="24">
        <v>192.89642425705097</v>
      </c>
      <c r="AE1216" s="24">
        <v>3385.8993086314513</v>
      </c>
      <c r="AF1216" s="24">
        <v>8333.3333333333358</v>
      </c>
      <c r="AG1216" s="24">
        <v>0.18826646984350728</v>
      </c>
      <c r="AH1216" s="24">
        <v>8.5488320146227509E-2</v>
      </c>
      <c r="AI1216" s="24">
        <v>0.27375478998973479</v>
      </c>
      <c r="AJ1216" s="24">
        <v>0.27777777777777779</v>
      </c>
      <c r="AK1216" s="24">
        <v>0</v>
      </c>
      <c r="AL1216" s="24">
        <v>0</v>
      </c>
      <c r="AM1216" s="24">
        <v>0</v>
      </c>
      <c r="AN1216" s="24">
        <v>0</v>
      </c>
      <c r="AO1216" s="24">
        <v>0</v>
      </c>
      <c r="AP1216" s="24">
        <v>1041.6666666666667</v>
      </c>
      <c r="AQ1216" s="24">
        <v>0</v>
      </c>
      <c r="AR1216" s="24">
        <v>0</v>
      </c>
      <c r="AS1216" s="24">
        <v>0</v>
      </c>
      <c r="AT1216" s="24">
        <v>0</v>
      </c>
      <c r="AU1216" s="24">
        <v>0</v>
      </c>
      <c r="AV1216" s="24">
        <v>0</v>
      </c>
      <c r="AW1216" s="24">
        <v>0</v>
      </c>
      <c r="AX1216" s="24">
        <v>0</v>
      </c>
      <c r="AY1216" s="24">
        <v>0</v>
      </c>
      <c r="AZ1216" s="24">
        <v>0</v>
      </c>
      <c r="BA1216" s="24">
        <v>4.0229877880429976E-3</v>
      </c>
      <c r="BB1216" s="24">
        <v>8.9511307934270506E-2</v>
      </c>
      <c r="BC1216" s="24">
        <v>4.0229877880429976E-3</v>
      </c>
      <c r="BD1216" s="24">
        <v>8.9511307934270506E-2</v>
      </c>
      <c r="BE1216" s="24">
        <v>0</v>
      </c>
      <c r="BF1216" s="24">
        <v>0</v>
      </c>
      <c r="BG1216" s="24">
        <v>0</v>
      </c>
      <c r="BH1216" s="24">
        <v>20833.333333333332</v>
      </c>
      <c r="BI1216" s="24">
        <v>0</v>
      </c>
      <c r="BJ1216" s="24">
        <v>0</v>
      </c>
      <c r="BK1216" s="24">
        <v>0</v>
      </c>
      <c r="BL1216" s="24">
        <v>0</v>
      </c>
    </row>
    <row r="1217" spans="1:64" x14ac:dyDescent="0.25">
      <c r="A1217" t="s">
        <v>5125</v>
      </c>
      <c r="B1217">
        <v>11</v>
      </c>
      <c r="C1217">
        <v>4</v>
      </c>
      <c r="D1217">
        <v>1</v>
      </c>
      <c r="E1217" s="24">
        <v>0</v>
      </c>
      <c r="F1217" s="24">
        <v>20833.333333333332</v>
      </c>
      <c r="G1217" s="24">
        <v>0</v>
      </c>
      <c r="H1217" s="24">
        <v>10416.666666666666</v>
      </c>
      <c r="I1217" s="24">
        <v>0</v>
      </c>
      <c r="J1217" s="24">
        <v>1041.6666666666667</v>
      </c>
      <c r="K1217" s="24">
        <v>6078.1044211344142</v>
      </c>
      <c r="L1217" s="24">
        <v>2244.4145302503694</v>
      </c>
      <c r="M1217" s="24">
        <v>8322.5189513847836</v>
      </c>
      <c r="N1217" s="24">
        <v>10.814381948552182</v>
      </c>
      <c r="O1217" s="24">
        <v>2255.2289121989215</v>
      </c>
      <c r="P1217" s="24">
        <v>8333.3333333333358</v>
      </c>
      <c r="Q1217" s="24">
        <v>0.22506287891658849</v>
      </c>
      <c r="R1217" s="24">
        <v>5.2591973520464186E-2</v>
      </c>
      <c r="S1217" s="24">
        <v>0.27765485243705268</v>
      </c>
      <c r="T1217" s="24">
        <v>0.27777777777777779</v>
      </c>
      <c r="U1217" s="24">
        <v>0</v>
      </c>
      <c r="V1217" s="24">
        <v>20833.333333333332</v>
      </c>
      <c r="W1217" s="24">
        <v>0</v>
      </c>
      <c r="X1217" s="24">
        <v>10416.666666666666</v>
      </c>
      <c r="Y1217" s="24">
        <v>0</v>
      </c>
      <c r="Z1217" s="24">
        <v>0</v>
      </c>
      <c r="AA1217" s="24">
        <v>6078.1044211344142</v>
      </c>
      <c r="AB1217" s="24">
        <v>2244.4145302503694</v>
      </c>
      <c r="AC1217" s="24">
        <v>8322.5189513847836</v>
      </c>
      <c r="AD1217" s="24">
        <v>10.814381948552182</v>
      </c>
      <c r="AE1217" s="24">
        <v>2255.2289121989215</v>
      </c>
      <c r="AF1217" s="24">
        <v>8333.3333333333358</v>
      </c>
      <c r="AG1217" s="24">
        <v>0.22506287891658849</v>
      </c>
      <c r="AH1217" s="24">
        <v>5.2591973520464186E-2</v>
      </c>
      <c r="AI1217" s="24">
        <v>0.27765485243705268</v>
      </c>
      <c r="AJ1217" s="24">
        <v>0.27777777777777779</v>
      </c>
      <c r="AK1217" s="24">
        <v>0</v>
      </c>
      <c r="AL1217" s="24">
        <v>0</v>
      </c>
      <c r="AM1217" s="24">
        <v>0</v>
      </c>
      <c r="AN1217" s="24">
        <v>0</v>
      </c>
      <c r="AO1217" s="24">
        <v>0</v>
      </c>
      <c r="AP1217" s="24">
        <v>1041.6666666666667</v>
      </c>
      <c r="AQ1217" s="24">
        <v>0</v>
      </c>
      <c r="AR1217" s="24">
        <v>0</v>
      </c>
      <c r="AS1217" s="24">
        <v>0</v>
      </c>
      <c r="AT1217" s="24">
        <v>0</v>
      </c>
      <c r="AU1217" s="24">
        <v>0</v>
      </c>
      <c r="AV1217" s="24">
        <v>0</v>
      </c>
      <c r="AW1217" s="24">
        <v>0</v>
      </c>
      <c r="AX1217" s="24">
        <v>0</v>
      </c>
      <c r="AY1217" s="24">
        <v>0</v>
      </c>
      <c r="AZ1217" s="24">
        <v>0</v>
      </c>
      <c r="BA1217" s="24">
        <v>1.2292534072511074E-4</v>
      </c>
      <c r="BB1217" s="24">
        <v>5.2714898861189297E-2</v>
      </c>
      <c r="BC1217" s="24">
        <v>1.2292534072511074E-4</v>
      </c>
      <c r="BD1217" s="24">
        <v>5.2714898861189297E-2</v>
      </c>
      <c r="BE1217" s="24">
        <v>0</v>
      </c>
      <c r="BF1217" s="24">
        <v>0</v>
      </c>
      <c r="BG1217" s="24">
        <v>0</v>
      </c>
      <c r="BH1217" s="24">
        <v>20833.333333333332</v>
      </c>
      <c r="BI1217" s="24">
        <v>0</v>
      </c>
      <c r="BJ1217" s="24">
        <v>0</v>
      </c>
      <c r="BK1217" s="24">
        <v>0</v>
      </c>
      <c r="BL1217" s="24">
        <v>0</v>
      </c>
    </row>
    <row r="1218" spans="1:64" x14ac:dyDescent="0.25">
      <c r="A1218" t="s">
        <v>5125</v>
      </c>
      <c r="B1218">
        <v>12</v>
      </c>
      <c r="C1218">
        <v>4</v>
      </c>
      <c r="D1218">
        <v>1</v>
      </c>
      <c r="E1218" s="24">
        <v>0</v>
      </c>
      <c r="F1218" s="24">
        <v>20833.333333333332</v>
      </c>
      <c r="G1218" s="24">
        <v>0</v>
      </c>
      <c r="H1218" s="24">
        <v>10416.666666666666</v>
      </c>
      <c r="I1218" s="24">
        <v>0</v>
      </c>
      <c r="J1218" s="24">
        <v>1041.6666666666667</v>
      </c>
      <c r="K1218" s="24">
        <v>6774.0666170268105</v>
      </c>
      <c r="L1218" s="24">
        <v>1558.3768106644584</v>
      </c>
      <c r="M1218" s="24">
        <v>8332.4434276912689</v>
      </c>
      <c r="N1218" s="24">
        <v>0.8899056420668785</v>
      </c>
      <c r="O1218" s="24">
        <v>1559.2667163065253</v>
      </c>
      <c r="P1218" s="24">
        <v>8333.3333333333358</v>
      </c>
      <c r="Q1218" s="24">
        <v>0.24511634797091897</v>
      </c>
      <c r="R1218" s="24">
        <v>3.2655412126016081E-2</v>
      </c>
      <c r="S1218" s="24">
        <v>0.27777176009693505</v>
      </c>
      <c r="T1218" s="24">
        <v>0.27777777777777779</v>
      </c>
      <c r="U1218" s="24">
        <v>0</v>
      </c>
      <c r="V1218" s="24">
        <v>20833.333333333332</v>
      </c>
      <c r="W1218" s="24">
        <v>0</v>
      </c>
      <c r="X1218" s="24">
        <v>10416.666666666666</v>
      </c>
      <c r="Y1218" s="24">
        <v>0</v>
      </c>
      <c r="Z1218" s="24">
        <v>0</v>
      </c>
      <c r="AA1218" s="24">
        <v>6774.0666170268105</v>
      </c>
      <c r="AB1218" s="24">
        <v>1558.3768106644584</v>
      </c>
      <c r="AC1218" s="24">
        <v>8332.4434276912689</v>
      </c>
      <c r="AD1218" s="24">
        <v>0.8899056420668785</v>
      </c>
      <c r="AE1218" s="24">
        <v>1559.2667163065253</v>
      </c>
      <c r="AF1218" s="24">
        <v>8333.3333333333358</v>
      </c>
      <c r="AG1218" s="24">
        <v>0.24511634797091897</v>
      </c>
      <c r="AH1218" s="24">
        <v>3.2655412126016081E-2</v>
      </c>
      <c r="AI1218" s="24">
        <v>0.27777176009693505</v>
      </c>
      <c r="AJ1218" s="24">
        <v>0.27777777777777779</v>
      </c>
      <c r="AK1218" s="24">
        <v>0</v>
      </c>
      <c r="AL1218" s="24">
        <v>0</v>
      </c>
      <c r="AM1218" s="24">
        <v>0</v>
      </c>
      <c r="AN1218" s="24">
        <v>0</v>
      </c>
      <c r="AO1218" s="24">
        <v>0</v>
      </c>
      <c r="AP1218" s="24">
        <v>1041.6666666666667</v>
      </c>
      <c r="AQ1218" s="24">
        <v>0</v>
      </c>
      <c r="AR1218" s="24">
        <v>0</v>
      </c>
      <c r="AS1218" s="24">
        <v>0</v>
      </c>
      <c r="AT1218" s="24">
        <v>0</v>
      </c>
      <c r="AU1218" s="24">
        <v>0</v>
      </c>
      <c r="AV1218" s="24">
        <v>0</v>
      </c>
      <c r="AW1218" s="24">
        <v>0</v>
      </c>
      <c r="AX1218" s="24">
        <v>0</v>
      </c>
      <c r="AY1218" s="24">
        <v>0</v>
      </c>
      <c r="AZ1218" s="24">
        <v>0</v>
      </c>
      <c r="BA1218" s="24">
        <v>6.0176808427403472E-6</v>
      </c>
      <c r="BB1218" s="24">
        <v>3.2661429806858822E-2</v>
      </c>
      <c r="BC1218" s="24">
        <v>6.0176808427403472E-6</v>
      </c>
      <c r="BD1218" s="24">
        <v>3.2661429806858822E-2</v>
      </c>
      <c r="BE1218" s="24">
        <v>0</v>
      </c>
      <c r="BF1218" s="24">
        <v>0</v>
      </c>
      <c r="BG1218" s="24">
        <v>0</v>
      </c>
      <c r="BH1218" s="24">
        <v>20833.333333333332</v>
      </c>
      <c r="BI1218" s="24">
        <v>0</v>
      </c>
      <c r="BJ1218" s="24">
        <v>0</v>
      </c>
      <c r="BK1218" s="24">
        <v>0</v>
      </c>
      <c r="BL1218" s="24">
        <v>0</v>
      </c>
    </row>
    <row r="1219" spans="1:64" x14ac:dyDescent="0.25">
      <c r="A1219" t="s">
        <v>5125</v>
      </c>
      <c r="B1219">
        <v>13</v>
      </c>
      <c r="C1219">
        <v>1</v>
      </c>
      <c r="D1219">
        <v>2</v>
      </c>
      <c r="E1219" s="24">
        <v>4666666.666666667</v>
      </c>
      <c r="F1219" s="24">
        <v>215277.77777777778</v>
      </c>
      <c r="G1219" s="24">
        <v>2333333.3333333335</v>
      </c>
      <c r="H1219" s="24">
        <v>107638.88888888889</v>
      </c>
      <c r="I1219" s="24">
        <v>233333.33333333337</v>
      </c>
      <c r="J1219" s="24">
        <v>10763.888888888891</v>
      </c>
      <c r="K1219" s="24">
        <v>29078.192291161737</v>
      </c>
      <c r="L1219" s="24">
        <v>47347.136351062523</v>
      </c>
      <c r="M1219" s="24">
        <v>76425.328642224253</v>
      </c>
      <c r="N1219" s="24">
        <v>9685.7824688868568</v>
      </c>
      <c r="O1219" s="24">
        <v>57032.91881994938</v>
      </c>
      <c r="P1219" s="24">
        <v>86111.111111111124</v>
      </c>
      <c r="Q1219" s="24">
        <v>1.1549089902524594</v>
      </c>
      <c r="R1219" s="24">
        <v>1.5032882230636195</v>
      </c>
      <c r="S1219" s="24">
        <v>2.6581972133160789</v>
      </c>
      <c r="T1219" s="24">
        <v>2.8703703703703702</v>
      </c>
      <c r="U1219" s="24">
        <v>4666666.666666667</v>
      </c>
      <c r="V1219" s="24">
        <v>215277.77777777778</v>
      </c>
      <c r="W1219" s="24">
        <v>2333333.3333333335</v>
      </c>
      <c r="X1219" s="24">
        <v>107638.88888888889</v>
      </c>
      <c r="Y1219" s="24">
        <v>0</v>
      </c>
      <c r="Z1219" s="24">
        <v>0</v>
      </c>
      <c r="AA1219" s="24">
        <v>29078.192291161737</v>
      </c>
      <c r="AB1219" s="24">
        <v>47347.136351062523</v>
      </c>
      <c r="AC1219" s="24">
        <v>76425.328642224253</v>
      </c>
      <c r="AD1219" s="24">
        <v>9685.7824688868568</v>
      </c>
      <c r="AE1219" s="24">
        <v>57032.91881994938</v>
      </c>
      <c r="AF1219" s="24">
        <v>86111.111111111124</v>
      </c>
      <c r="AG1219" s="24">
        <v>1.1549089902524594</v>
      </c>
      <c r="AH1219" s="24">
        <v>1.5032882230636195</v>
      </c>
      <c r="AI1219" s="24">
        <v>2.6581972133160789</v>
      </c>
      <c r="AJ1219" s="24">
        <v>2.8703703703703702</v>
      </c>
      <c r="AK1219" s="24">
        <v>0</v>
      </c>
      <c r="AL1219" s="24">
        <v>0</v>
      </c>
      <c r="AM1219" s="24">
        <v>0</v>
      </c>
      <c r="AN1219" s="24">
        <v>0</v>
      </c>
      <c r="AO1219" s="24">
        <v>233333.33333333337</v>
      </c>
      <c r="AP1219" s="24">
        <v>10763.888888888891</v>
      </c>
      <c r="AQ1219" s="24">
        <v>0</v>
      </c>
      <c r="AR1219" s="24">
        <v>0</v>
      </c>
      <c r="AS1219" s="24">
        <v>0</v>
      </c>
      <c r="AT1219" s="24">
        <v>0</v>
      </c>
      <c r="AU1219" s="24">
        <v>0</v>
      </c>
      <c r="AV1219" s="24">
        <v>0</v>
      </c>
      <c r="AW1219" s="24">
        <v>0</v>
      </c>
      <c r="AX1219" s="24">
        <v>0</v>
      </c>
      <c r="AY1219" s="24">
        <v>0</v>
      </c>
      <c r="AZ1219" s="24">
        <v>0</v>
      </c>
      <c r="BA1219" s="24">
        <v>0.21217315705429129</v>
      </c>
      <c r="BB1219" s="24">
        <v>1.7154613801179108</v>
      </c>
      <c r="BC1219" s="24">
        <v>0.21217315705429129</v>
      </c>
      <c r="BD1219" s="24">
        <v>1.7154613801179108</v>
      </c>
      <c r="BE1219" s="24">
        <v>0</v>
      </c>
      <c r="BF1219" s="24">
        <v>0</v>
      </c>
      <c r="BG1219" s="24">
        <v>4666666.666666667</v>
      </c>
      <c r="BH1219" s="24">
        <v>215277.77777777778</v>
      </c>
      <c r="BI1219" s="24">
        <v>0</v>
      </c>
      <c r="BJ1219" s="24">
        <v>0</v>
      </c>
      <c r="BK1219" s="24">
        <v>0</v>
      </c>
      <c r="BL1219" s="24">
        <v>0</v>
      </c>
    </row>
    <row r="1220" spans="1:64" x14ac:dyDescent="0.25">
      <c r="A1220" t="s">
        <v>5125</v>
      </c>
      <c r="B1220">
        <v>14</v>
      </c>
      <c r="C1220">
        <v>1</v>
      </c>
      <c r="D1220">
        <v>2</v>
      </c>
      <c r="E1220" s="24">
        <v>4666666.666666667</v>
      </c>
      <c r="F1220" s="24">
        <v>604166.66666666674</v>
      </c>
      <c r="G1220" s="24">
        <v>2333333.3333333335</v>
      </c>
      <c r="H1220" s="24">
        <v>302083.33333333337</v>
      </c>
      <c r="I1220" s="24">
        <v>233333.33333333337</v>
      </c>
      <c r="J1220" s="24">
        <v>30208.333333333339</v>
      </c>
      <c r="K1220" s="24">
        <v>93858.429831907561</v>
      </c>
      <c r="L1220" s="24">
        <v>127921.52185816968</v>
      </c>
      <c r="M1220" s="24">
        <v>221779.95169007726</v>
      </c>
      <c r="N1220" s="24">
        <v>19886.714976589501</v>
      </c>
      <c r="O1220" s="24">
        <v>147808.23683475918</v>
      </c>
      <c r="P1220" s="24">
        <v>241666.66666666674</v>
      </c>
      <c r="Q1220" s="24">
        <v>3.7215624662411657</v>
      </c>
      <c r="R1220" s="24">
        <v>3.9033973988231541</v>
      </c>
      <c r="S1220" s="24">
        <v>7.6249598650643193</v>
      </c>
      <c r="T1220" s="24">
        <v>8.0555555555555571</v>
      </c>
      <c r="U1220" s="24">
        <v>4666666.666666667</v>
      </c>
      <c r="V1220" s="24">
        <v>604166.66666666674</v>
      </c>
      <c r="W1220" s="24">
        <v>2333333.3333333335</v>
      </c>
      <c r="X1220" s="24">
        <v>302083.33333333337</v>
      </c>
      <c r="Y1220" s="24">
        <v>0</v>
      </c>
      <c r="Z1220" s="24">
        <v>0</v>
      </c>
      <c r="AA1220" s="24">
        <v>93858.429831907561</v>
      </c>
      <c r="AB1220" s="24">
        <v>127921.52185816968</v>
      </c>
      <c r="AC1220" s="24">
        <v>221779.95169007726</v>
      </c>
      <c r="AD1220" s="24">
        <v>19886.714976589501</v>
      </c>
      <c r="AE1220" s="24">
        <v>147808.23683475918</v>
      </c>
      <c r="AF1220" s="24">
        <v>241666.66666666674</v>
      </c>
      <c r="AG1220" s="24">
        <v>3.7215624662411657</v>
      </c>
      <c r="AH1220" s="24">
        <v>3.9033973988231541</v>
      </c>
      <c r="AI1220" s="24">
        <v>7.6249598650643193</v>
      </c>
      <c r="AJ1220" s="24">
        <v>8.0555555555555571</v>
      </c>
      <c r="AK1220" s="24">
        <v>0</v>
      </c>
      <c r="AL1220" s="24">
        <v>0</v>
      </c>
      <c r="AM1220" s="24">
        <v>0</v>
      </c>
      <c r="AN1220" s="24">
        <v>0</v>
      </c>
      <c r="AO1220" s="24">
        <v>233333.33333333337</v>
      </c>
      <c r="AP1220" s="24">
        <v>30208.333333333339</v>
      </c>
      <c r="AQ1220" s="24">
        <v>0</v>
      </c>
      <c r="AR1220" s="24">
        <v>0</v>
      </c>
      <c r="AS1220" s="24">
        <v>0</v>
      </c>
      <c r="AT1220" s="24">
        <v>0</v>
      </c>
      <c r="AU1220" s="24">
        <v>0</v>
      </c>
      <c r="AV1220" s="24">
        <v>0</v>
      </c>
      <c r="AW1220" s="24">
        <v>0</v>
      </c>
      <c r="AX1220" s="24">
        <v>0</v>
      </c>
      <c r="AY1220" s="24">
        <v>0</v>
      </c>
      <c r="AZ1220" s="24">
        <v>0</v>
      </c>
      <c r="BA1220" s="24">
        <v>0.43059569049123736</v>
      </c>
      <c r="BB1220" s="24">
        <v>4.3339930893143919</v>
      </c>
      <c r="BC1220" s="24">
        <v>0.43059569049123736</v>
      </c>
      <c r="BD1220" s="24">
        <v>4.3339930893143919</v>
      </c>
      <c r="BE1220" s="24">
        <v>0</v>
      </c>
      <c r="BF1220" s="24">
        <v>0</v>
      </c>
      <c r="BG1220" s="24">
        <v>4666666.666666667</v>
      </c>
      <c r="BH1220" s="24">
        <v>604166.66666666674</v>
      </c>
      <c r="BI1220" s="24">
        <v>0</v>
      </c>
      <c r="BJ1220" s="24">
        <v>0</v>
      </c>
      <c r="BK1220" s="24">
        <v>0</v>
      </c>
      <c r="BL1220" s="24">
        <v>0</v>
      </c>
    </row>
    <row r="1221" spans="1:64" x14ac:dyDescent="0.25">
      <c r="A1221" t="s">
        <v>5125</v>
      </c>
      <c r="B1221">
        <v>15</v>
      </c>
      <c r="C1221">
        <v>1</v>
      </c>
      <c r="D1221">
        <v>2</v>
      </c>
      <c r="E1221" s="24">
        <v>4666666.666666667</v>
      </c>
      <c r="F1221" s="24">
        <v>993055.55555555562</v>
      </c>
      <c r="G1221" s="24">
        <v>2333333.3333333335</v>
      </c>
      <c r="H1221" s="24">
        <v>496527.77777777781</v>
      </c>
      <c r="I1221" s="24">
        <v>233333.33333333337</v>
      </c>
      <c r="J1221" s="24">
        <v>49652.777777777781</v>
      </c>
      <c r="K1221" s="24">
        <v>190929.79951774541</v>
      </c>
      <c r="L1221" s="24">
        <v>185849.45172172334</v>
      </c>
      <c r="M1221" s="24">
        <v>376779.25123946875</v>
      </c>
      <c r="N1221" s="24">
        <v>20442.970982753497</v>
      </c>
      <c r="O1221" s="24">
        <v>206292.42270447683</v>
      </c>
      <c r="P1221" s="24">
        <v>397222.22222222225</v>
      </c>
      <c r="Q1221" s="24">
        <v>7.424845101378458</v>
      </c>
      <c r="R1221" s="24">
        <v>5.3787517556381106</v>
      </c>
      <c r="S1221" s="24">
        <v>12.803596857016569</v>
      </c>
      <c r="T1221" s="24">
        <v>13.240740740740744</v>
      </c>
      <c r="U1221" s="24">
        <v>4666666.666666667</v>
      </c>
      <c r="V1221" s="24">
        <v>993055.55555555562</v>
      </c>
      <c r="W1221" s="24">
        <v>2333333.3333333335</v>
      </c>
      <c r="X1221" s="24">
        <v>496527.77777777781</v>
      </c>
      <c r="Y1221" s="24">
        <v>0</v>
      </c>
      <c r="Z1221" s="24">
        <v>0</v>
      </c>
      <c r="AA1221" s="24">
        <v>190929.79951774541</v>
      </c>
      <c r="AB1221" s="24">
        <v>185849.45172172334</v>
      </c>
      <c r="AC1221" s="24">
        <v>376779.25123946875</v>
      </c>
      <c r="AD1221" s="24">
        <v>20442.970982753497</v>
      </c>
      <c r="AE1221" s="24">
        <v>206292.42270447683</v>
      </c>
      <c r="AF1221" s="24">
        <v>397222.22222222225</v>
      </c>
      <c r="AG1221" s="24">
        <v>7.424845101378458</v>
      </c>
      <c r="AH1221" s="24">
        <v>5.3787517556381106</v>
      </c>
      <c r="AI1221" s="24">
        <v>12.803596857016569</v>
      </c>
      <c r="AJ1221" s="24">
        <v>13.240740740740744</v>
      </c>
      <c r="AK1221" s="24">
        <v>0</v>
      </c>
      <c r="AL1221" s="24">
        <v>0</v>
      </c>
      <c r="AM1221" s="24">
        <v>0</v>
      </c>
      <c r="AN1221" s="24">
        <v>0</v>
      </c>
      <c r="AO1221" s="24">
        <v>233333.33333333337</v>
      </c>
      <c r="AP1221" s="24">
        <v>49652.777777777781</v>
      </c>
      <c r="AQ1221" s="24">
        <v>0</v>
      </c>
      <c r="AR1221" s="24">
        <v>0</v>
      </c>
      <c r="AS1221" s="24">
        <v>0</v>
      </c>
      <c r="AT1221" s="24">
        <v>0</v>
      </c>
      <c r="AU1221" s="24">
        <v>0</v>
      </c>
      <c r="AV1221" s="24">
        <v>0</v>
      </c>
      <c r="AW1221" s="24">
        <v>0</v>
      </c>
      <c r="AX1221" s="24">
        <v>0</v>
      </c>
      <c r="AY1221" s="24">
        <v>0</v>
      </c>
      <c r="AZ1221" s="24">
        <v>0</v>
      </c>
      <c r="BA1221" s="24">
        <v>0.43714388372417545</v>
      </c>
      <c r="BB1221" s="24">
        <v>5.815895639362286</v>
      </c>
      <c r="BC1221" s="24">
        <v>0.43714388372417545</v>
      </c>
      <c r="BD1221" s="24">
        <v>5.815895639362286</v>
      </c>
      <c r="BE1221" s="24">
        <v>0</v>
      </c>
      <c r="BF1221" s="24">
        <v>0</v>
      </c>
      <c r="BG1221" s="24">
        <v>4666666.666666667</v>
      </c>
      <c r="BH1221" s="24">
        <v>993055.55555555562</v>
      </c>
      <c r="BI1221" s="24">
        <v>0</v>
      </c>
      <c r="BJ1221" s="24">
        <v>0</v>
      </c>
      <c r="BK1221" s="24">
        <v>0</v>
      </c>
      <c r="BL1221" s="24">
        <v>0</v>
      </c>
    </row>
    <row r="1222" spans="1:64" x14ac:dyDescent="0.25">
      <c r="A1222" t="s">
        <v>5125</v>
      </c>
      <c r="B1222">
        <v>16</v>
      </c>
      <c r="C1222">
        <v>2</v>
      </c>
      <c r="D1222">
        <v>2</v>
      </c>
      <c r="E1222" s="24">
        <v>1666666.6666666667</v>
      </c>
      <c r="F1222" s="24">
        <v>1256944.4444444445</v>
      </c>
      <c r="G1222" s="24">
        <v>833333.33333333337</v>
      </c>
      <c r="H1222" s="24">
        <v>628472.22222222225</v>
      </c>
      <c r="I1222" s="24">
        <v>83333.333333333343</v>
      </c>
      <c r="J1222" s="24">
        <v>62847.222222222226</v>
      </c>
      <c r="K1222" s="24">
        <v>292770.70973635832</v>
      </c>
      <c r="L1222" s="24">
        <v>195745.69179915305</v>
      </c>
      <c r="M1222" s="24">
        <v>488516.40153551137</v>
      </c>
      <c r="N1222" s="24">
        <v>14261.376242266502</v>
      </c>
      <c r="O1222" s="24">
        <v>210007.06804141955</v>
      </c>
      <c r="P1222" s="24">
        <v>502777.77777777787</v>
      </c>
      <c r="Q1222" s="24">
        <v>11.135390745726705</v>
      </c>
      <c r="R1222" s="24">
        <v>5.3228052028718569</v>
      </c>
      <c r="S1222" s="24">
        <v>16.458195948598561</v>
      </c>
      <c r="T1222" s="24">
        <v>16.75925925925926</v>
      </c>
      <c r="U1222" s="24">
        <v>1666666.6666666667</v>
      </c>
      <c r="V1222" s="24">
        <v>1256944.4444444445</v>
      </c>
      <c r="W1222" s="24">
        <v>833333.33333333337</v>
      </c>
      <c r="X1222" s="24">
        <v>628472.22222222225</v>
      </c>
      <c r="Y1222" s="24">
        <v>0</v>
      </c>
      <c r="Z1222" s="24">
        <v>0</v>
      </c>
      <c r="AA1222" s="24">
        <v>292770.70973635832</v>
      </c>
      <c r="AB1222" s="24">
        <v>195745.69179915305</v>
      </c>
      <c r="AC1222" s="24">
        <v>488516.40153551137</v>
      </c>
      <c r="AD1222" s="24">
        <v>14261.376242266502</v>
      </c>
      <c r="AE1222" s="24">
        <v>210007.06804141955</v>
      </c>
      <c r="AF1222" s="24">
        <v>502777.77777777787</v>
      </c>
      <c r="AG1222" s="24">
        <v>11.135390745726705</v>
      </c>
      <c r="AH1222" s="24">
        <v>5.3228052028718569</v>
      </c>
      <c r="AI1222" s="24">
        <v>16.458195948598561</v>
      </c>
      <c r="AJ1222" s="24">
        <v>16.75925925925926</v>
      </c>
      <c r="AK1222" s="24">
        <v>0</v>
      </c>
      <c r="AL1222" s="24">
        <v>0</v>
      </c>
      <c r="AM1222" s="24">
        <v>0</v>
      </c>
      <c r="AN1222" s="24">
        <v>0</v>
      </c>
      <c r="AO1222" s="24">
        <v>83333.333333333343</v>
      </c>
      <c r="AP1222" s="24">
        <v>62847.222222222226</v>
      </c>
      <c r="AQ1222" s="24">
        <v>0</v>
      </c>
      <c r="AR1222" s="24">
        <v>0</v>
      </c>
      <c r="AS1222" s="24">
        <v>0</v>
      </c>
      <c r="AT1222" s="24">
        <v>0</v>
      </c>
      <c r="AU1222" s="24">
        <v>0</v>
      </c>
      <c r="AV1222" s="24">
        <v>0</v>
      </c>
      <c r="AW1222" s="24">
        <v>0</v>
      </c>
      <c r="AX1222" s="24">
        <v>0</v>
      </c>
      <c r="AY1222" s="24">
        <v>0</v>
      </c>
      <c r="AZ1222" s="24">
        <v>0</v>
      </c>
      <c r="BA1222" s="24">
        <v>0.30106331066069814</v>
      </c>
      <c r="BB1222" s="24">
        <v>5.623868513532555</v>
      </c>
      <c r="BC1222" s="24">
        <v>0.30106331066069814</v>
      </c>
      <c r="BD1222" s="24">
        <v>5.623868513532555</v>
      </c>
      <c r="BE1222" s="24">
        <v>0</v>
      </c>
      <c r="BF1222" s="24">
        <v>0</v>
      </c>
      <c r="BG1222" s="24">
        <v>1666666.6666666667</v>
      </c>
      <c r="BH1222" s="24">
        <v>1256944.4444444445</v>
      </c>
      <c r="BI1222" s="24">
        <v>0</v>
      </c>
      <c r="BJ1222" s="24">
        <v>0</v>
      </c>
      <c r="BK1222" s="24">
        <v>0</v>
      </c>
      <c r="BL1222" s="24">
        <v>0</v>
      </c>
    </row>
    <row r="1223" spans="1:64" x14ac:dyDescent="0.25">
      <c r="A1223" t="s">
        <v>5125</v>
      </c>
      <c r="B1223">
        <v>17</v>
      </c>
      <c r="C1223">
        <v>2</v>
      </c>
      <c r="D1223">
        <v>2</v>
      </c>
      <c r="E1223" s="24">
        <v>1666666.6666666667</v>
      </c>
      <c r="F1223" s="24">
        <v>1395833.3333333335</v>
      </c>
      <c r="G1223" s="24">
        <v>833333.33333333337</v>
      </c>
      <c r="H1223" s="24">
        <v>697916.66666666674</v>
      </c>
      <c r="I1223" s="24">
        <v>83333.333333333343</v>
      </c>
      <c r="J1223" s="24">
        <v>69791.666666666672</v>
      </c>
      <c r="K1223" s="24">
        <v>379222.7407558487</v>
      </c>
      <c r="L1223" s="24">
        <v>171402.59254915349</v>
      </c>
      <c r="M1223" s="24">
        <v>550625.33330500219</v>
      </c>
      <c r="N1223" s="24">
        <v>7708.0000283312984</v>
      </c>
      <c r="O1223" s="24">
        <v>179110.59257748479</v>
      </c>
      <c r="P1223" s="24">
        <v>558333.33333333349</v>
      </c>
      <c r="Q1223" s="24">
        <v>14.111996687317571</v>
      </c>
      <c r="R1223" s="24">
        <v>4.3384464391526905</v>
      </c>
      <c r="S1223" s="24">
        <v>18.450443126470262</v>
      </c>
      <c r="T1223" s="24">
        <v>18.611111111111114</v>
      </c>
      <c r="U1223" s="24">
        <v>1666666.6666666667</v>
      </c>
      <c r="V1223" s="24">
        <v>1395833.3333333335</v>
      </c>
      <c r="W1223" s="24">
        <v>833333.33333333337</v>
      </c>
      <c r="X1223" s="24">
        <v>697916.66666666674</v>
      </c>
      <c r="Y1223" s="24">
        <v>0</v>
      </c>
      <c r="Z1223" s="24">
        <v>0</v>
      </c>
      <c r="AA1223" s="24">
        <v>379222.7407558487</v>
      </c>
      <c r="AB1223" s="24">
        <v>171402.59254915349</v>
      </c>
      <c r="AC1223" s="24">
        <v>550625.33330500219</v>
      </c>
      <c r="AD1223" s="24">
        <v>7708.0000283312984</v>
      </c>
      <c r="AE1223" s="24">
        <v>179110.59257748479</v>
      </c>
      <c r="AF1223" s="24">
        <v>558333.33333333349</v>
      </c>
      <c r="AG1223" s="24">
        <v>14.111996687317571</v>
      </c>
      <c r="AH1223" s="24">
        <v>4.3384464391526905</v>
      </c>
      <c r="AI1223" s="24">
        <v>18.450443126470262</v>
      </c>
      <c r="AJ1223" s="24">
        <v>18.611111111111114</v>
      </c>
      <c r="AK1223" s="24">
        <v>0</v>
      </c>
      <c r="AL1223" s="24">
        <v>0</v>
      </c>
      <c r="AM1223" s="24">
        <v>0</v>
      </c>
      <c r="AN1223" s="24">
        <v>0</v>
      </c>
      <c r="AO1223" s="24">
        <v>83333.333333333343</v>
      </c>
      <c r="AP1223" s="24">
        <v>69791.666666666672</v>
      </c>
      <c r="AQ1223" s="24">
        <v>0</v>
      </c>
      <c r="AR1223" s="24">
        <v>0</v>
      </c>
      <c r="AS1223" s="24">
        <v>0</v>
      </c>
      <c r="AT1223" s="24">
        <v>0</v>
      </c>
      <c r="AU1223" s="24">
        <v>0</v>
      </c>
      <c r="AV1223" s="24">
        <v>0</v>
      </c>
      <c r="AW1223" s="24">
        <v>0</v>
      </c>
      <c r="AX1223" s="24">
        <v>0</v>
      </c>
      <c r="AY1223" s="24">
        <v>0</v>
      </c>
      <c r="AZ1223" s="24">
        <v>0</v>
      </c>
      <c r="BA1223" s="24">
        <v>0.16066798464085252</v>
      </c>
      <c r="BB1223" s="24">
        <v>4.499114423793543</v>
      </c>
      <c r="BC1223" s="24">
        <v>0.16066798464085252</v>
      </c>
      <c r="BD1223" s="24">
        <v>4.499114423793543</v>
      </c>
      <c r="BE1223" s="24">
        <v>0</v>
      </c>
      <c r="BF1223" s="24">
        <v>0</v>
      </c>
      <c r="BG1223" s="24">
        <v>1666666.6666666667</v>
      </c>
      <c r="BH1223" s="24">
        <v>1395833.3333333335</v>
      </c>
      <c r="BI1223" s="24">
        <v>0</v>
      </c>
      <c r="BJ1223" s="24">
        <v>0</v>
      </c>
      <c r="BK1223" s="24">
        <v>0</v>
      </c>
      <c r="BL1223" s="24">
        <v>0</v>
      </c>
    </row>
    <row r="1224" spans="1:64" x14ac:dyDescent="0.25">
      <c r="A1224" t="s">
        <v>5125</v>
      </c>
      <c r="B1224">
        <v>18</v>
      </c>
      <c r="C1224">
        <v>2</v>
      </c>
      <c r="D1224">
        <v>2</v>
      </c>
      <c r="E1224" s="24">
        <v>1666666.6666666667</v>
      </c>
      <c r="F1224" s="24">
        <v>1534722.2222222225</v>
      </c>
      <c r="G1224" s="24">
        <v>833333.33333333337</v>
      </c>
      <c r="H1224" s="24">
        <v>767361.11111111124</v>
      </c>
      <c r="I1224" s="24">
        <v>83333.333333333343</v>
      </c>
      <c r="J1224" s="24">
        <v>76736.111111111124</v>
      </c>
      <c r="K1224" s="24">
        <v>452867.24368361582</v>
      </c>
      <c r="L1224" s="24">
        <v>153670.74986680376</v>
      </c>
      <c r="M1224" s="24">
        <v>606537.99355041957</v>
      </c>
      <c r="N1224" s="24">
        <v>7350.8953384694178</v>
      </c>
      <c r="O1224" s="24">
        <v>161021.64520527318</v>
      </c>
      <c r="P1224" s="24">
        <v>613888.88888888899</v>
      </c>
      <c r="Q1224" s="24">
        <v>16.557240741186497</v>
      </c>
      <c r="R1224" s="24">
        <v>3.7492624168123285</v>
      </c>
      <c r="S1224" s="24">
        <v>20.306503157998826</v>
      </c>
      <c r="T1224" s="24">
        <v>20.462962962962969</v>
      </c>
      <c r="U1224" s="24">
        <v>1666666.6666666667</v>
      </c>
      <c r="V1224" s="24">
        <v>1534722.2222222225</v>
      </c>
      <c r="W1224" s="24">
        <v>833333.33333333337</v>
      </c>
      <c r="X1224" s="24">
        <v>767361.11111111124</v>
      </c>
      <c r="Y1224" s="24">
        <v>0</v>
      </c>
      <c r="Z1224" s="24">
        <v>0</v>
      </c>
      <c r="AA1224" s="24">
        <v>452867.24368361582</v>
      </c>
      <c r="AB1224" s="24">
        <v>153670.74986680376</v>
      </c>
      <c r="AC1224" s="24">
        <v>606537.99355041957</v>
      </c>
      <c r="AD1224" s="24">
        <v>7350.8953384694178</v>
      </c>
      <c r="AE1224" s="24">
        <v>161021.64520527318</v>
      </c>
      <c r="AF1224" s="24">
        <v>613888.88888888899</v>
      </c>
      <c r="AG1224" s="24">
        <v>16.557240741186497</v>
      </c>
      <c r="AH1224" s="24">
        <v>3.7492624168123285</v>
      </c>
      <c r="AI1224" s="24">
        <v>20.306503157998826</v>
      </c>
      <c r="AJ1224" s="24">
        <v>20.462962962962969</v>
      </c>
      <c r="AK1224" s="24">
        <v>0</v>
      </c>
      <c r="AL1224" s="24">
        <v>0</v>
      </c>
      <c r="AM1224" s="24">
        <v>0</v>
      </c>
      <c r="AN1224" s="24">
        <v>0</v>
      </c>
      <c r="AO1224" s="24">
        <v>83333.333333333343</v>
      </c>
      <c r="AP1224" s="24">
        <v>76736.111111111124</v>
      </c>
      <c r="AQ1224" s="24">
        <v>0</v>
      </c>
      <c r="AR1224" s="24">
        <v>0</v>
      </c>
      <c r="AS1224" s="24">
        <v>0</v>
      </c>
      <c r="AT1224" s="24">
        <v>0</v>
      </c>
      <c r="AU1224" s="24">
        <v>0</v>
      </c>
      <c r="AV1224" s="24">
        <v>0</v>
      </c>
      <c r="AW1224" s="24">
        <v>0</v>
      </c>
      <c r="AX1224" s="24">
        <v>0</v>
      </c>
      <c r="AY1224" s="24">
        <v>0</v>
      </c>
      <c r="AZ1224" s="24">
        <v>0</v>
      </c>
      <c r="BA1224" s="24">
        <v>0.15645980496414325</v>
      </c>
      <c r="BB1224" s="24">
        <v>3.9057222217764718</v>
      </c>
      <c r="BC1224" s="24">
        <v>0.15645980496414325</v>
      </c>
      <c r="BD1224" s="24">
        <v>3.9057222217764718</v>
      </c>
      <c r="BE1224" s="24">
        <v>0</v>
      </c>
      <c r="BF1224" s="24">
        <v>0</v>
      </c>
      <c r="BG1224" s="24">
        <v>1666666.6666666667</v>
      </c>
      <c r="BH1224" s="24">
        <v>1534722.2222222225</v>
      </c>
      <c r="BI1224" s="24">
        <v>0</v>
      </c>
      <c r="BJ1224" s="24">
        <v>0</v>
      </c>
      <c r="BK1224" s="24">
        <v>0</v>
      </c>
      <c r="BL1224" s="24">
        <v>0</v>
      </c>
    </row>
    <row r="1225" spans="1:64" x14ac:dyDescent="0.25">
      <c r="A1225" t="s">
        <v>5125</v>
      </c>
      <c r="B1225">
        <v>19</v>
      </c>
      <c r="C1225">
        <v>3</v>
      </c>
      <c r="D1225">
        <v>2</v>
      </c>
      <c r="E1225" s="24">
        <v>333333.33333333331</v>
      </c>
      <c r="F1225" s="24">
        <v>1614583.3333333337</v>
      </c>
      <c r="G1225" s="24">
        <v>166666.66666666666</v>
      </c>
      <c r="H1225" s="24">
        <v>807291.66666666686</v>
      </c>
      <c r="I1225" s="24">
        <v>16666.666666666668</v>
      </c>
      <c r="J1225" s="24">
        <v>80729.166666666686</v>
      </c>
      <c r="K1225" s="24">
        <v>513239.32713314565</v>
      </c>
      <c r="L1225" s="24">
        <v>128212.22947441274</v>
      </c>
      <c r="M1225" s="24">
        <v>641451.55660755839</v>
      </c>
      <c r="N1225" s="24">
        <v>4381.7767257750966</v>
      </c>
      <c r="O1225" s="24">
        <v>132594.00620018784</v>
      </c>
      <c r="P1225" s="24">
        <v>645833.33333333349</v>
      </c>
      <c r="Q1225" s="24">
        <v>18.478101937155884</v>
      </c>
      <c r="R1225" s="24">
        <v>2.9578288026525996</v>
      </c>
      <c r="S1225" s="24">
        <v>21.435930739808484</v>
      </c>
      <c r="T1225" s="24">
        <v>21.527777777777786</v>
      </c>
      <c r="U1225" s="24">
        <v>333333.33333333331</v>
      </c>
      <c r="V1225" s="24">
        <v>1614583.3333333337</v>
      </c>
      <c r="W1225" s="24">
        <v>166666.66666666666</v>
      </c>
      <c r="X1225" s="24">
        <v>807291.66666666686</v>
      </c>
      <c r="Y1225" s="24">
        <v>0</v>
      </c>
      <c r="Z1225" s="24">
        <v>0</v>
      </c>
      <c r="AA1225" s="24">
        <v>513239.32713314565</v>
      </c>
      <c r="AB1225" s="24">
        <v>128212.22947441274</v>
      </c>
      <c r="AC1225" s="24">
        <v>641451.55660755839</v>
      </c>
      <c r="AD1225" s="24">
        <v>4381.7767257750966</v>
      </c>
      <c r="AE1225" s="24">
        <v>132594.00620018784</v>
      </c>
      <c r="AF1225" s="24">
        <v>645833.33333333349</v>
      </c>
      <c r="AG1225" s="24">
        <v>18.478101937155884</v>
      </c>
      <c r="AH1225" s="24">
        <v>2.9578288026525996</v>
      </c>
      <c r="AI1225" s="24">
        <v>21.435930739808484</v>
      </c>
      <c r="AJ1225" s="24">
        <v>21.527777777777786</v>
      </c>
      <c r="AK1225" s="24">
        <v>0</v>
      </c>
      <c r="AL1225" s="24">
        <v>0</v>
      </c>
      <c r="AM1225" s="24">
        <v>0</v>
      </c>
      <c r="AN1225" s="24">
        <v>0</v>
      </c>
      <c r="AO1225" s="24">
        <v>16666.666666666668</v>
      </c>
      <c r="AP1225" s="24">
        <v>80729.166666666686</v>
      </c>
      <c r="AQ1225" s="24">
        <v>0</v>
      </c>
      <c r="AR1225" s="24">
        <v>0</v>
      </c>
      <c r="AS1225" s="24">
        <v>0</v>
      </c>
      <c r="AT1225" s="24">
        <v>0</v>
      </c>
      <c r="AU1225" s="24">
        <v>0</v>
      </c>
      <c r="AV1225" s="24">
        <v>0</v>
      </c>
      <c r="AW1225" s="24">
        <v>0</v>
      </c>
      <c r="AX1225" s="24">
        <v>0</v>
      </c>
      <c r="AY1225" s="24">
        <v>0</v>
      </c>
      <c r="AZ1225" s="24">
        <v>0</v>
      </c>
      <c r="BA1225" s="24">
        <v>9.1847037969301937E-2</v>
      </c>
      <c r="BB1225" s="24">
        <v>3.0496758406219016</v>
      </c>
      <c r="BC1225" s="24">
        <v>9.1847037969301937E-2</v>
      </c>
      <c r="BD1225" s="24">
        <v>3.0496758406219016</v>
      </c>
      <c r="BE1225" s="24">
        <v>0</v>
      </c>
      <c r="BF1225" s="24">
        <v>0</v>
      </c>
      <c r="BG1225" s="24">
        <v>333333.33333333331</v>
      </c>
      <c r="BH1225" s="24">
        <v>1614583.3333333337</v>
      </c>
      <c r="BI1225" s="24">
        <v>0</v>
      </c>
      <c r="BJ1225" s="24">
        <v>0</v>
      </c>
      <c r="BK1225" s="24">
        <v>0</v>
      </c>
      <c r="BL1225" s="24">
        <v>0</v>
      </c>
    </row>
    <row r="1226" spans="1:64" x14ac:dyDescent="0.25">
      <c r="A1226" t="s">
        <v>5125</v>
      </c>
      <c r="B1226">
        <v>20</v>
      </c>
      <c r="C1226">
        <v>3</v>
      </c>
      <c r="D1226">
        <v>2</v>
      </c>
      <c r="E1226" s="24">
        <v>333333.33333333331</v>
      </c>
      <c r="F1226" s="24">
        <v>1635416.6666666672</v>
      </c>
      <c r="G1226" s="24">
        <v>166666.66666666666</v>
      </c>
      <c r="H1226" s="24">
        <v>817708.3333333336</v>
      </c>
      <c r="I1226" s="24">
        <v>16666.666666666668</v>
      </c>
      <c r="J1226" s="24">
        <v>81770.833333333372</v>
      </c>
      <c r="K1226" s="24">
        <v>556767.56608435861</v>
      </c>
      <c r="L1226" s="24">
        <v>96116.890769215999</v>
      </c>
      <c r="M1226" s="24">
        <v>652884.45685357461</v>
      </c>
      <c r="N1226" s="24">
        <v>1282.2098130923696</v>
      </c>
      <c r="O1226" s="24">
        <v>97399.100582308369</v>
      </c>
      <c r="P1226" s="24">
        <v>654166.66666666698</v>
      </c>
      <c r="Q1226" s="24">
        <v>19.758783877747732</v>
      </c>
      <c r="R1226" s="24">
        <v>2.0212440356071397</v>
      </c>
      <c r="S1226" s="24">
        <v>21.780027913354871</v>
      </c>
      <c r="T1226" s="24">
        <v>21.805555555555571</v>
      </c>
      <c r="U1226" s="24">
        <v>333333.33333333331</v>
      </c>
      <c r="V1226" s="24">
        <v>1635416.6666666672</v>
      </c>
      <c r="W1226" s="24">
        <v>166666.66666666666</v>
      </c>
      <c r="X1226" s="24">
        <v>817708.3333333336</v>
      </c>
      <c r="Y1226" s="24">
        <v>0</v>
      </c>
      <c r="Z1226" s="24">
        <v>0</v>
      </c>
      <c r="AA1226" s="24">
        <v>556767.56608435861</v>
      </c>
      <c r="AB1226" s="24">
        <v>96116.890769215999</v>
      </c>
      <c r="AC1226" s="24">
        <v>652884.45685357461</v>
      </c>
      <c r="AD1226" s="24">
        <v>1282.2098130923696</v>
      </c>
      <c r="AE1226" s="24">
        <v>97399.100582308369</v>
      </c>
      <c r="AF1226" s="24">
        <v>654166.66666666698</v>
      </c>
      <c r="AG1226" s="24">
        <v>19.758783877747732</v>
      </c>
      <c r="AH1226" s="24">
        <v>2.0212440356071397</v>
      </c>
      <c r="AI1226" s="24">
        <v>21.780027913354871</v>
      </c>
      <c r="AJ1226" s="24">
        <v>21.805555555555571</v>
      </c>
      <c r="AK1226" s="24">
        <v>0</v>
      </c>
      <c r="AL1226" s="24">
        <v>0</v>
      </c>
      <c r="AM1226" s="24">
        <v>0</v>
      </c>
      <c r="AN1226" s="24">
        <v>0</v>
      </c>
      <c r="AO1226" s="24">
        <v>16666.666666666668</v>
      </c>
      <c r="AP1226" s="24">
        <v>81770.833333333372</v>
      </c>
      <c r="AQ1226" s="24">
        <v>0</v>
      </c>
      <c r="AR1226" s="24">
        <v>0</v>
      </c>
      <c r="AS1226" s="24">
        <v>0</v>
      </c>
      <c r="AT1226" s="24">
        <v>0</v>
      </c>
      <c r="AU1226" s="24">
        <v>0</v>
      </c>
      <c r="AV1226" s="24">
        <v>0</v>
      </c>
      <c r="AW1226" s="24">
        <v>0</v>
      </c>
      <c r="AX1226" s="24">
        <v>0</v>
      </c>
      <c r="AY1226" s="24">
        <v>0</v>
      </c>
      <c r="AZ1226" s="24">
        <v>0</v>
      </c>
      <c r="BA1226" s="24">
        <v>2.5527642200700029E-2</v>
      </c>
      <c r="BB1226" s="24">
        <v>2.0467716778078398</v>
      </c>
      <c r="BC1226" s="24">
        <v>2.5527642200700029E-2</v>
      </c>
      <c r="BD1226" s="24">
        <v>2.0467716778078398</v>
      </c>
      <c r="BE1226" s="24">
        <v>0</v>
      </c>
      <c r="BF1226" s="24">
        <v>0</v>
      </c>
      <c r="BG1226" s="24">
        <v>333333.33333333331</v>
      </c>
      <c r="BH1226" s="24">
        <v>1635416.6666666672</v>
      </c>
      <c r="BI1226" s="24">
        <v>0</v>
      </c>
      <c r="BJ1226" s="24">
        <v>0</v>
      </c>
      <c r="BK1226" s="24">
        <v>0</v>
      </c>
      <c r="BL1226" s="24">
        <v>0</v>
      </c>
    </row>
    <row r="1227" spans="1:64" x14ac:dyDescent="0.25">
      <c r="A1227" t="s">
        <v>5125</v>
      </c>
      <c r="B1227">
        <v>21</v>
      </c>
      <c r="C1227">
        <v>3</v>
      </c>
      <c r="D1227">
        <v>2</v>
      </c>
      <c r="E1227" s="24">
        <v>333333.33333333331</v>
      </c>
      <c r="F1227" s="24">
        <v>1656250.0000000005</v>
      </c>
      <c r="G1227" s="24">
        <v>166666.66666666666</v>
      </c>
      <c r="H1227" s="24">
        <v>828125.00000000023</v>
      </c>
      <c r="I1227" s="24">
        <v>16666.666666666668</v>
      </c>
      <c r="J1227" s="24">
        <v>82812.500000000029</v>
      </c>
      <c r="K1227" s="24">
        <v>588025.65092167677</v>
      </c>
      <c r="L1227" s="24">
        <v>73361.321892802138</v>
      </c>
      <c r="M1227" s="24">
        <v>661386.97281447891</v>
      </c>
      <c r="N1227" s="24">
        <v>1113.0271855210885</v>
      </c>
      <c r="O1227" s="24">
        <v>74474.349078323226</v>
      </c>
      <c r="P1227" s="24">
        <v>662500</v>
      </c>
      <c r="Q1227" s="24">
        <v>20.61558762498926</v>
      </c>
      <c r="R1227" s="24">
        <v>1.4442068100849781</v>
      </c>
      <c r="S1227" s="24">
        <v>22.059794435074238</v>
      </c>
      <c r="T1227" s="24">
        <v>22.083333333333343</v>
      </c>
      <c r="U1227" s="24">
        <v>333333.33333333331</v>
      </c>
      <c r="V1227" s="24">
        <v>1656250.0000000005</v>
      </c>
      <c r="W1227" s="24">
        <v>166666.66666666666</v>
      </c>
      <c r="X1227" s="24">
        <v>828125.00000000023</v>
      </c>
      <c r="Y1227" s="24">
        <v>0</v>
      </c>
      <c r="Z1227" s="24">
        <v>0</v>
      </c>
      <c r="AA1227" s="24">
        <v>588025.65092167677</v>
      </c>
      <c r="AB1227" s="24">
        <v>73361.321892802138</v>
      </c>
      <c r="AC1227" s="24">
        <v>661386.97281447891</v>
      </c>
      <c r="AD1227" s="24">
        <v>1113.0271855210885</v>
      </c>
      <c r="AE1227" s="24">
        <v>74474.349078323226</v>
      </c>
      <c r="AF1227" s="24">
        <v>662500</v>
      </c>
      <c r="AG1227" s="24">
        <v>20.61558762498926</v>
      </c>
      <c r="AH1227" s="24">
        <v>1.4442068100849781</v>
      </c>
      <c r="AI1227" s="24">
        <v>22.059794435074238</v>
      </c>
      <c r="AJ1227" s="24">
        <v>22.083333333333343</v>
      </c>
      <c r="AK1227" s="24">
        <v>0</v>
      </c>
      <c r="AL1227" s="24">
        <v>0</v>
      </c>
      <c r="AM1227" s="24">
        <v>0</v>
      </c>
      <c r="AN1227" s="24">
        <v>0</v>
      </c>
      <c r="AO1227" s="24">
        <v>16666.666666666668</v>
      </c>
      <c r="AP1227" s="24">
        <v>82812.500000000029</v>
      </c>
      <c r="AQ1227" s="24">
        <v>0</v>
      </c>
      <c r="AR1227" s="24">
        <v>0</v>
      </c>
      <c r="AS1227" s="24">
        <v>0</v>
      </c>
      <c r="AT1227" s="24">
        <v>0</v>
      </c>
      <c r="AU1227" s="24">
        <v>0</v>
      </c>
      <c r="AV1227" s="24">
        <v>0</v>
      </c>
      <c r="AW1227" s="24">
        <v>0</v>
      </c>
      <c r="AX1227" s="24">
        <v>0</v>
      </c>
      <c r="AY1227" s="24">
        <v>0</v>
      </c>
      <c r="AZ1227" s="24">
        <v>0</v>
      </c>
      <c r="BA1227" s="24">
        <v>2.3538898259104712E-2</v>
      </c>
      <c r="BB1227" s="24">
        <v>1.4677457083440828</v>
      </c>
      <c r="BC1227" s="24">
        <v>2.3538898259104712E-2</v>
      </c>
      <c r="BD1227" s="24">
        <v>1.4677457083440828</v>
      </c>
      <c r="BE1227" s="24">
        <v>0</v>
      </c>
      <c r="BF1227" s="24">
        <v>0</v>
      </c>
      <c r="BG1227" s="24">
        <v>333333.33333333331</v>
      </c>
      <c r="BH1227" s="24">
        <v>1656250.0000000005</v>
      </c>
      <c r="BI1227" s="24">
        <v>0</v>
      </c>
      <c r="BJ1227" s="24">
        <v>0</v>
      </c>
      <c r="BK1227" s="24">
        <v>0</v>
      </c>
      <c r="BL1227" s="24">
        <v>0</v>
      </c>
    </row>
    <row r="1228" spans="1:64" x14ac:dyDescent="0.25">
      <c r="A1228" t="s">
        <v>5125</v>
      </c>
      <c r="B1228">
        <v>22</v>
      </c>
      <c r="C1228">
        <v>4</v>
      </c>
      <c r="D1228">
        <v>2</v>
      </c>
      <c r="E1228" s="24">
        <v>0</v>
      </c>
      <c r="F1228" s="24">
        <v>1666666.666666667</v>
      </c>
      <c r="G1228" s="24">
        <v>0</v>
      </c>
      <c r="H1228" s="24">
        <v>833333.33333333349</v>
      </c>
      <c r="I1228" s="24">
        <v>0</v>
      </c>
      <c r="J1228" s="24">
        <v>83333.333333333358</v>
      </c>
      <c r="K1228" s="24">
        <v>610800.78074376192</v>
      </c>
      <c r="L1228" s="24">
        <v>55285.41165065486</v>
      </c>
      <c r="M1228" s="24">
        <v>666086.19239441678</v>
      </c>
      <c r="N1228" s="24">
        <v>580.47427225019783</v>
      </c>
      <c r="O1228" s="24">
        <v>55865.885922905058</v>
      </c>
      <c r="P1228" s="24">
        <v>666666.66666666698</v>
      </c>
      <c r="Q1228" s="24">
        <v>21.199696552733116</v>
      </c>
      <c r="R1228" s="24">
        <v>1.0104492370447815</v>
      </c>
      <c r="S1228" s="24">
        <v>22.210145789777897</v>
      </c>
      <c r="T1228" s="24">
        <v>22.222222222222229</v>
      </c>
      <c r="U1228" s="24">
        <v>0</v>
      </c>
      <c r="V1228" s="24">
        <v>1666666.666666667</v>
      </c>
      <c r="W1228" s="24">
        <v>0</v>
      </c>
      <c r="X1228" s="24">
        <v>833333.33333333349</v>
      </c>
      <c r="Y1228" s="24">
        <v>0</v>
      </c>
      <c r="Z1228" s="24">
        <v>0</v>
      </c>
      <c r="AA1228" s="24">
        <v>610800.78074376192</v>
      </c>
      <c r="AB1228" s="24">
        <v>55285.41165065486</v>
      </c>
      <c r="AC1228" s="24">
        <v>666086.19239441678</v>
      </c>
      <c r="AD1228" s="24">
        <v>580.47427225019783</v>
      </c>
      <c r="AE1228" s="24">
        <v>55865.885922905058</v>
      </c>
      <c r="AF1228" s="24">
        <v>666666.66666666698</v>
      </c>
      <c r="AG1228" s="24">
        <v>21.199696552733116</v>
      </c>
      <c r="AH1228" s="24">
        <v>1.0104492370447815</v>
      </c>
      <c r="AI1228" s="24">
        <v>22.210145789777897</v>
      </c>
      <c r="AJ1228" s="24">
        <v>22.222222222222229</v>
      </c>
      <c r="AK1228" s="24">
        <v>0</v>
      </c>
      <c r="AL1228" s="24">
        <v>0</v>
      </c>
      <c r="AM1228" s="24">
        <v>0</v>
      </c>
      <c r="AN1228" s="24">
        <v>0</v>
      </c>
      <c r="AO1228" s="24">
        <v>0</v>
      </c>
      <c r="AP1228" s="24">
        <v>83333.333333333358</v>
      </c>
      <c r="AQ1228" s="24">
        <v>0</v>
      </c>
      <c r="AR1228" s="24">
        <v>0</v>
      </c>
      <c r="AS1228" s="24">
        <v>0</v>
      </c>
      <c r="AT1228" s="24">
        <v>0</v>
      </c>
      <c r="AU1228" s="24">
        <v>0</v>
      </c>
      <c r="AV1228" s="24">
        <v>0</v>
      </c>
      <c r="AW1228" s="24">
        <v>0</v>
      </c>
      <c r="AX1228" s="24">
        <v>0</v>
      </c>
      <c r="AY1228" s="24">
        <v>0</v>
      </c>
      <c r="AZ1228" s="24">
        <v>0</v>
      </c>
      <c r="BA1228" s="24">
        <v>1.2076432444331431E-2</v>
      </c>
      <c r="BB1228" s="24">
        <v>1.0225256694891129</v>
      </c>
      <c r="BC1228" s="24">
        <v>1.2076432444331431E-2</v>
      </c>
      <c r="BD1228" s="24">
        <v>1.0225256694891129</v>
      </c>
      <c r="BE1228" s="24">
        <v>0</v>
      </c>
      <c r="BF1228" s="24">
        <v>0</v>
      </c>
      <c r="BG1228" s="24">
        <v>0</v>
      </c>
      <c r="BH1228" s="24">
        <v>1666666.666666667</v>
      </c>
      <c r="BI1228" s="24">
        <v>0</v>
      </c>
      <c r="BJ1228" s="24">
        <v>0</v>
      </c>
      <c r="BK1228" s="24">
        <v>0</v>
      </c>
      <c r="BL1228" s="24">
        <v>0</v>
      </c>
    </row>
    <row r="1229" spans="1:64" x14ac:dyDescent="0.25">
      <c r="A1229" t="s">
        <v>5125</v>
      </c>
      <c r="B1229">
        <v>23</v>
      </c>
      <c r="C1229">
        <v>4</v>
      </c>
      <c r="D1229">
        <v>2</v>
      </c>
      <c r="E1229" s="24">
        <v>0</v>
      </c>
      <c r="F1229" s="24">
        <v>1666666.666666667</v>
      </c>
      <c r="G1229" s="24">
        <v>0</v>
      </c>
      <c r="H1229" s="24">
        <v>833333.33333333349</v>
      </c>
      <c r="I1229" s="24">
        <v>0</v>
      </c>
      <c r="J1229" s="24">
        <v>83333.333333333358</v>
      </c>
      <c r="K1229" s="24">
        <v>626578.84767456818</v>
      </c>
      <c r="L1229" s="24">
        <v>40055.173452351242</v>
      </c>
      <c r="M1229" s="24">
        <v>666634.02112691943</v>
      </c>
      <c r="N1229" s="24">
        <v>32.645539747551084</v>
      </c>
      <c r="O1229" s="24">
        <v>40087.818992098793</v>
      </c>
      <c r="P1229" s="24">
        <v>666666.66666666698</v>
      </c>
      <c r="Q1229" s="24">
        <v>21.564356755435199</v>
      </c>
      <c r="R1229" s="24">
        <v>0.65749615024756736</v>
      </c>
      <c r="S1229" s="24">
        <v>22.221852905682766</v>
      </c>
      <c r="T1229" s="24">
        <v>22.222222222222229</v>
      </c>
      <c r="U1229" s="24">
        <v>0</v>
      </c>
      <c r="V1229" s="24">
        <v>1666666.666666667</v>
      </c>
      <c r="W1229" s="24">
        <v>0</v>
      </c>
      <c r="X1229" s="24">
        <v>833333.33333333349</v>
      </c>
      <c r="Y1229" s="24">
        <v>0</v>
      </c>
      <c r="Z1229" s="24">
        <v>0</v>
      </c>
      <c r="AA1229" s="24">
        <v>626578.84767456818</v>
      </c>
      <c r="AB1229" s="24">
        <v>40055.173452351242</v>
      </c>
      <c r="AC1229" s="24">
        <v>666634.02112691943</v>
      </c>
      <c r="AD1229" s="24">
        <v>32.645539747551084</v>
      </c>
      <c r="AE1229" s="24">
        <v>40087.818992098793</v>
      </c>
      <c r="AF1229" s="24">
        <v>666666.66666666698</v>
      </c>
      <c r="AG1229" s="24">
        <v>21.564356755435199</v>
      </c>
      <c r="AH1229" s="24">
        <v>0.65749615024756736</v>
      </c>
      <c r="AI1229" s="24">
        <v>22.221852905682766</v>
      </c>
      <c r="AJ1229" s="24">
        <v>22.222222222222229</v>
      </c>
      <c r="AK1229" s="24">
        <v>0</v>
      </c>
      <c r="AL1229" s="24">
        <v>0</v>
      </c>
      <c r="AM1229" s="24">
        <v>0</v>
      </c>
      <c r="AN1229" s="24">
        <v>0</v>
      </c>
      <c r="AO1229" s="24">
        <v>0</v>
      </c>
      <c r="AP1229" s="24">
        <v>83333.333333333358</v>
      </c>
      <c r="AQ1229" s="24">
        <v>0</v>
      </c>
      <c r="AR1229" s="24">
        <v>0</v>
      </c>
      <c r="AS1229" s="24">
        <v>0</v>
      </c>
      <c r="AT1229" s="24">
        <v>0</v>
      </c>
      <c r="AU1229" s="24">
        <v>0</v>
      </c>
      <c r="AV1229" s="24">
        <v>0</v>
      </c>
      <c r="AW1229" s="24">
        <v>0</v>
      </c>
      <c r="AX1229" s="24">
        <v>0</v>
      </c>
      <c r="AY1229" s="24">
        <v>0</v>
      </c>
      <c r="AZ1229" s="24">
        <v>0</v>
      </c>
      <c r="BA1229" s="24">
        <v>3.6931653946226106E-4</v>
      </c>
      <c r="BB1229" s="24">
        <v>0.65786546678702962</v>
      </c>
      <c r="BC1229" s="24">
        <v>3.6931653946226106E-4</v>
      </c>
      <c r="BD1229" s="24">
        <v>0.65786546678702962</v>
      </c>
      <c r="BE1229" s="24">
        <v>0</v>
      </c>
      <c r="BF1229" s="24">
        <v>0</v>
      </c>
      <c r="BG1229" s="24">
        <v>0</v>
      </c>
      <c r="BH1229" s="24">
        <v>1666666.666666667</v>
      </c>
      <c r="BI1229" s="24">
        <v>0</v>
      </c>
      <c r="BJ1229" s="24">
        <v>0</v>
      </c>
      <c r="BK1229" s="24">
        <v>0</v>
      </c>
      <c r="BL1229" s="24">
        <v>0</v>
      </c>
    </row>
    <row r="1230" spans="1:64" x14ac:dyDescent="0.25">
      <c r="A1230" t="s">
        <v>5125</v>
      </c>
      <c r="B1230">
        <v>24</v>
      </c>
      <c r="C1230">
        <v>4</v>
      </c>
      <c r="D1230">
        <v>2</v>
      </c>
      <c r="E1230" s="24">
        <v>0</v>
      </c>
      <c r="F1230" s="24">
        <v>1666666.666666667</v>
      </c>
      <c r="G1230" s="24">
        <v>0</v>
      </c>
      <c r="H1230" s="24">
        <v>833333.33333333349</v>
      </c>
      <c r="I1230" s="24">
        <v>0</v>
      </c>
      <c r="J1230" s="24">
        <v>83333.333333333358</v>
      </c>
      <c r="K1230" s="24">
        <v>637463.47835355066</v>
      </c>
      <c r="L1230" s="24">
        <v>29200.4934049109</v>
      </c>
      <c r="M1230" s="24">
        <v>666663.97175846156</v>
      </c>
      <c r="N1230" s="24">
        <v>2.6949082054197788</v>
      </c>
      <c r="O1230" s="24">
        <v>29203.188313116319</v>
      </c>
      <c r="P1230" s="24">
        <v>666666.66666666698</v>
      </c>
      <c r="Q1230" s="24">
        <v>21.788692633777913</v>
      </c>
      <c r="R1230" s="24">
        <v>0.43351149157675195</v>
      </c>
      <c r="S1230" s="24">
        <v>22.222204125354665</v>
      </c>
      <c r="T1230" s="24">
        <v>22.222222222222229</v>
      </c>
      <c r="U1230" s="24">
        <v>0</v>
      </c>
      <c r="V1230" s="24">
        <v>1666666.666666667</v>
      </c>
      <c r="W1230" s="24">
        <v>0</v>
      </c>
      <c r="X1230" s="24">
        <v>833333.33333333349</v>
      </c>
      <c r="Y1230" s="24">
        <v>0</v>
      </c>
      <c r="Z1230" s="24">
        <v>0</v>
      </c>
      <c r="AA1230" s="24">
        <v>637463.47835355066</v>
      </c>
      <c r="AB1230" s="24">
        <v>29200.4934049109</v>
      </c>
      <c r="AC1230" s="24">
        <v>666663.97175846156</v>
      </c>
      <c r="AD1230" s="24">
        <v>2.6949082054197788</v>
      </c>
      <c r="AE1230" s="24">
        <v>29203.188313116319</v>
      </c>
      <c r="AF1230" s="24">
        <v>666666.66666666698</v>
      </c>
      <c r="AG1230" s="24">
        <v>21.788692633777913</v>
      </c>
      <c r="AH1230" s="24">
        <v>0.43351149157675195</v>
      </c>
      <c r="AI1230" s="24">
        <v>22.222204125354665</v>
      </c>
      <c r="AJ1230" s="24">
        <v>22.222222222222229</v>
      </c>
      <c r="AK1230" s="24">
        <v>0</v>
      </c>
      <c r="AL1230" s="24">
        <v>0</v>
      </c>
      <c r="AM1230" s="24">
        <v>0</v>
      </c>
      <c r="AN1230" s="24">
        <v>0</v>
      </c>
      <c r="AO1230" s="24">
        <v>0</v>
      </c>
      <c r="AP1230" s="24">
        <v>83333.333333333358</v>
      </c>
      <c r="AQ1230" s="24">
        <v>0</v>
      </c>
      <c r="AR1230" s="24">
        <v>0</v>
      </c>
      <c r="AS1230" s="24">
        <v>0</v>
      </c>
      <c r="AT1230" s="24">
        <v>0</v>
      </c>
      <c r="AU1230" s="24">
        <v>0</v>
      </c>
      <c r="AV1230" s="24">
        <v>0</v>
      </c>
      <c r="AW1230" s="24">
        <v>0</v>
      </c>
      <c r="AX1230" s="24">
        <v>0</v>
      </c>
      <c r="AY1230" s="24">
        <v>0</v>
      </c>
      <c r="AZ1230" s="24">
        <v>0</v>
      </c>
      <c r="BA1230" s="24">
        <v>1.8096867563599517E-5</v>
      </c>
      <c r="BB1230" s="24">
        <v>0.43352958844431555</v>
      </c>
      <c r="BC1230" s="24">
        <v>1.8096867563599517E-5</v>
      </c>
      <c r="BD1230" s="24">
        <v>0.43352958844431555</v>
      </c>
      <c r="BE1230" s="24">
        <v>0</v>
      </c>
      <c r="BF1230" s="24">
        <v>0</v>
      </c>
      <c r="BG1230" s="24">
        <v>0</v>
      </c>
      <c r="BH1230" s="24">
        <v>1666666.666666667</v>
      </c>
      <c r="BI1230" s="24">
        <v>0</v>
      </c>
      <c r="BJ1230" s="24">
        <v>0</v>
      </c>
      <c r="BK1230" s="24">
        <v>0</v>
      </c>
      <c r="BL1230" s="24">
        <v>0</v>
      </c>
    </row>
    <row r="1231" spans="1:64" x14ac:dyDescent="0.25">
      <c r="A1231" t="s">
        <v>5125</v>
      </c>
      <c r="B1231">
        <v>25</v>
      </c>
      <c r="C1231">
        <v>1</v>
      </c>
      <c r="D1231">
        <v>3</v>
      </c>
      <c r="E1231" s="24">
        <v>7000000</v>
      </c>
      <c r="F1231" s="24">
        <v>1763888.8888888892</v>
      </c>
      <c r="G1231" s="24">
        <v>3500000</v>
      </c>
      <c r="H1231" s="24">
        <v>881944.44444444461</v>
      </c>
      <c r="I1231" s="24">
        <v>350000</v>
      </c>
      <c r="J1231" s="24">
        <v>88194.444444444467</v>
      </c>
      <c r="K1231" s="24">
        <v>656089.80317377672</v>
      </c>
      <c r="L1231" s="24">
        <v>44622.635818750598</v>
      </c>
      <c r="M1231" s="24">
        <v>700712.43899252731</v>
      </c>
      <c r="N1231" s="24">
        <v>4843.1165630286559</v>
      </c>
      <c r="O1231" s="24">
        <v>49465.752381779253</v>
      </c>
      <c r="P1231" s="24">
        <v>705555.55555555597</v>
      </c>
      <c r="Q1231" s="24">
        <v>22.380961913709911</v>
      </c>
      <c r="R1231" s="24">
        <v>1.0314690901176675</v>
      </c>
      <c r="S1231" s="24">
        <v>23.412431003827578</v>
      </c>
      <c r="T1231" s="24">
        <v>23.518518518518533</v>
      </c>
      <c r="U1231" s="24">
        <v>6300000</v>
      </c>
      <c r="V1231" s="24">
        <v>1587500.0000000002</v>
      </c>
      <c r="W1231" s="24">
        <v>3150000</v>
      </c>
      <c r="X1231" s="24">
        <v>793750.00000000012</v>
      </c>
      <c r="Y1231" s="24">
        <v>0</v>
      </c>
      <c r="Z1231" s="24">
        <v>0</v>
      </c>
      <c r="AA1231" s="24">
        <v>590480.82285639911</v>
      </c>
      <c r="AB1231" s="24">
        <v>40160.372236875584</v>
      </c>
      <c r="AC1231" s="24">
        <v>630641.19509327458</v>
      </c>
      <c r="AD1231" s="24">
        <v>4358.8049067257816</v>
      </c>
      <c r="AE1231" s="24">
        <v>44519.177143601235</v>
      </c>
      <c r="AF1231" s="24">
        <v>635000.00000000035</v>
      </c>
      <c r="AG1231" s="24">
        <v>22.380961913709911</v>
      </c>
      <c r="AH1231" s="24">
        <v>1.0314690901176675</v>
      </c>
      <c r="AI1231" s="24">
        <v>23.412431003827578</v>
      </c>
      <c r="AJ1231" s="24">
        <v>23.518518518518533</v>
      </c>
      <c r="AK1231" s="24">
        <v>700000</v>
      </c>
      <c r="AL1231" s="24">
        <v>176388.88888888899</v>
      </c>
      <c r="AM1231" s="24">
        <v>350000</v>
      </c>
      <c r="AN1231" s="24">
        <v>88194.444444444496</v>
      </c>
      <c r="AO1231" s="24">
        <v>350000</v>
      </c>
      <c r="AP1231" s="24">
        <v>88194.444444444467</v>
      </c>
      <c r="AQ1231" s="24">
        <v>65608.980317377602</v>
      </c>
      <c r="AR1231" s="24">
        <v>4462.2635818750132</v>
      </c>
      <c r="AS1231" s="24">
        <v>70071.243899252731</v>
      </c>
      <c r="AT1231" s="24">
        <v>484.31165630287433</v>
      </c>
      <c r="AU1231" s="24">
        <v>4946.5752381780185</v>
      </c>
      <c r="AV1231" s="24">
        <v>70555.55555555562</v>
      </c>
      <c r="AW1231" s="24">
        <v>0</v>
      </c>
      <c r="AX1231" s="24">
        <v>0</v>
      </c>
      <c r="AY1231" s="24">
        <v>0</v>
      </c>
      <c r="AZ1231" s="24">
        <v>0</v>
      </c>
      <c r="BA1231" s="24">
        <v>0.10608751469095523</v>
      </c>
      <c r="BB1231" s="24">
        <v>1.1375566048086228</v>
      </c>
      <c r="BC1231" s="24">
        <v>0.10608751469095523</v>
      </c>
      <c r="BD1231" s="24">
        <v>1.1375566048086228</v>
      </c>
      <c r="BE1231" s="24">
        <v>0</v>
      </c>
      <c r="BF1231" s="24">
        <v>0</v>
      </c>
      <c r="BG1231" s="24">
        <v>6300000</v>
      </c>
      <c r="BH1231" s="24">
        <v>1587500.0000000002</v>
      </c>
      <c r="BI1231" s="24">
        <v>0</v>
      </c>
      <c r="BJ1231" s="24">
        <v>0</v>
      </c>
      <c r="BK1231" s="24">
        <v>0</v>
      </c>
      <c r="BL1231" s="24">
        <v>0</v>
      </c>
    </row>
    <row r="1232" spans="1:64" x14ac:dyDescent="0.25">
      <c r="A1232" t="s">
        <v>5125</v>
      </c>
      <c r="B1232">
        <v>26</v>
      </c>
      <c r="C1232">
        <v>1</v>
      </c>
      <c r="D1232">
        <v>3</v>
      </c>
      <c r="E1232" s="24">
        <v>7000000</v>
      </c>
      <c r="F1232" s="24">
        <v>1958333.3333333333</v>
      </c>
      <c r="G1232" s="24">
        <v>3500000</v>
      </c>
      <c r="H1232" s="24">
        <v>979166.66666666663</v>
      </c>
      <c r="I1232" s="24">
        <v>350000</v>
      </c>
      <c r="J1232" s="24">
        <v>97916.666666666672</v>
      </c>
      <c r="K1232" s="24">
        <v>693862.43664565589</v>
      </c>
      <c r="L1232" s="24">
        <v>79527.513586610556</v>
      </c>
      <c r="M1232" s="24">
        <v>773389.95023226645</v>
      </c>
      <c r="N1232" s="24">
        <v>9943.3831010665745</v>
      </c>
      <c r="O1232" s="24">
        <v>89470.89668767713</v>
      </c>
      <c r="P1232" s="24">
        <v>783333.33333333302</v>
      </c>
      <c r="Q1232" s="24">
        <v>23.754215982330521</v>
      </c>
      <c r="R1232" s="24">
        <v>2.1415972157291208</v>
      </c>
      <c r="S1232" s="24">
        <v>25.895813198059642</v>
      </c>
      <c r="T1232" s="24">
        <v>26.111111111111114</v>
      </c>
      <c r="U1232" s="24">
        <v>6300000</v>
      </c>
      <c r="V1232" s="24">
        <v>1762500</v>
      </c>
      <c r="W1232" s="24">
        <v>3150000</v>
      </c>
      <c r="X1232" s="24">
        <v>881250</v>
      </c>
      <c r="Y1232" s="24">
        <v>0</v>
      </c>
      <c r="Z1232" s="24">
        <v>0</v>
      </c>
      <c r="AA1232" s="24">
        <v>624476.19298109028</v>
      </c>
      <c r="AB1232" s="24">
        <v>71574.762227949454</v>
      </c>
      <c r="AC1232" s="24">
        <v>696050.95520903985</v>
      </c>
      <c r="AD1232" s="24">
        <v>8949.044790959917</v>
      </c>
      <c r="AE1232" s="24">
        <v>80523.807018909371</v>
      </c>
      <c r="AF1232" s="24">
        <v>704999.99999999977</v>
      </c>
      <c r="AG1232" s="24">
        <v>23.754215982330521</v>
      </c>
      <c r="AH1232" s="24">
        <v>2.1415972157291208</v>
      </c>
      <c r="AI1232" s="24">
        <v>25.895813198059642</v>
      </c>
      <c r="AJ1232" s="24">
        <v>26.111111111111114</v>
      </c>
      <c r="AK1232" s="24">
        <v>700000</v>
      </c>
      <c r="AL1232" s="24">
        <v>195833.33333333326</v>
      </c>
      <c r="AM1232" s="24">
        <v>350000</v>
      </c>
      <c r="AN1232" s="24">
        <v>97916.666666666628</v>
      </c>
      <c r="AO1232" s="24">
        <v>350000</v>
      </c>
      <c r="AP1232" s="24">
        <v>97916.666666666672</v>
      </c>
      <c r="AQ1232" s="24">
        <v>69386.243664565613</v>
      </c>
      <c r="AR1232" s="24">
        <v>7952.7513586611021</v>
      </c>
      <c r="AS1232" s="24">
        <v>77338.995023226598</v>
      </c>
      <c r="AT1232" s="24">
        <v>994.33831010665745</v>
      </c>
      <c r="AU1232" s="24">
        <v>8947.0896687677596</v>
      </c>
      <c r="AV1232" s="24">
        <v>78333.333333333256</v>
      </c>
      <c r="AW1232" s="24">
        <v>0</v>
      </c>
      <c r="AX1232" s="24">
        <v>0</v>
      </c>
      <c r="AY1232" s="24">
        <v>0</v>
      </c>
      <c r="AZ1232" s="24">
        <v>0</v>
      </c>
      <c r="BA1232" s="24">
        <v>0.21529791305147228</v>
      </c>
      <c r="BB1232" s="24">
        <v>2.356895128780593</v>
      </c>
      <c r="BC1232" s="24">
        <v>0.21529791305147228</v>
      </c>
      <c r="BD1232" s="24">
        <v>2.356895128780593</v>
      </c>
      <c r="BE1232" s="24">
        <v>0</v>
      </c>
      <c r="BF1232" s="24">
        <v>0</v>
      </c>
      <c r="BG1232" s="24">
        <v>6300000</v>
      </c>
      <c r="BH1232" s="24">
        <v>1762500</v>
      </c>
      <c r="BI1232" s="24">
        <v>0</v>
      </c>
      <c r="BJ1232" s="24">
        <v>0</v>
      </c>
      <c r="BK1232" s="24">
        <v>0</v>
      </c>
      <c r="BL1232" s="24">
        <v>0</v>
      </c>
    </row>
    <row r="1233" spans="1:64" x14ac:dyDescent="0.25">
      <c r="A1233" t="s">
        <v>5125</v>
      </c>
      <c r="B1233">
        <v>27</v>
      </c>
      <c r="C1233">
        <v>1</v>
      </c>
      <c r="D1233">
        <v>3</v>
      </c>
      <c r="E1233" s="24">
        <v>7000000</v>
      </c>
      <c r="F1233" s="24">
        <v>2152777.7777777775</v>
      </c>
      <c r="G1233" s="24">
        <v>3500000</v>
      </c>
      <c r="H1233" s="24">
        <v>1076388.8888888888</v>
      </c>
      <c r="I1233" s="24">
        <v>350000</v>
      </c>
      <c r="J1233" s="24">
        <v>107638.88888888888</v>
      </c>
      <c r="K1233" s="24">
        <v>746318.47894208785</v>
      </c>
      <c r="L1233" s="24">
        <v>104571.14348181803</v>
      </c>
      <c r="M1233" s="24">
        <v>850889.62242390588</v>
      </c>
      <c r="N1233" s="24">
        <v>10221.488687205128</v>
      </c>
      <c r="O1233" s="24">
        <v>114792.63216902316</v>
      </c>
      <c r="P1233" s="24">
        <v>861111.11111111101</v>
      </c>
      <c r="Q1233" s="24">
        <v>25.665638463987136</v>
      </c>
      <c r="R1233" s="24">
        <v>2.8194932923519218</v>
      </c>
      <c r="S1233" s="24">
        <v>28.485131756339058</v>
      </c>
      <c r="T1233" s="24">
        <v>28.703703703703695</v>
      </c>
      <c r="U1233" s="24">
        <v>6300000</v>
      </c>
      <c r="V1233" s="24">
        <v>1937499.9999999998</v>
      </c>
      <c r="W1233" s="24">
        <v>3150000</v>
      </c>
      <c r="X1233" s="24">
        <v>968749.99999999988</v>
      </c>
      <c r="Y1233" s="24">
        <v>0</v>
      </c>
      <c r="Z1233" s="24">
        <v>0</v>
      </c>
      <c r="AA1233" s="24">
        <v>671686.63104787911</v>
      </c>
      <c r="AB1233" s="24">
        <v>94114.029133636272</v>
      </c>
      <c r="AC1233" s="24">
        <v>765800.66018151527</v>
      </c>
      <c r="AD1233" s="24">
        <v>9199.3398184846155</v>
      </c>
      <c r="AE1233" s="24">
        <v>103313.36895212089</v>
      </c>
      <c r="AF1233" s="24">
        <v>774999.99999999988</v>
      </c>
      <c r="AG1233" s="24">
        <v>25.665638463987136</v>
      </c>
      <c r="AH1233" s="24">
        <v>2.8194932923519218</v>
      </c>
      <c r="AI1233" s="24">
        <v>28.485131756339058</v>
      </c>
      <c r="AJ1233" s="24">
        <v>28.703703703703695</v>
      </c>
      <c r="AK1233" s="24">
        <v>700000</v>
      </c>
      <c r="AL1233" s="24">
        <v>215277.77777777775</v>
      </c>
      <c r="AM1233" s="24">
        <v>350000</v>
      </c>
      <c r="AN1233" s="24">
        <v>107638.88888888888</v>
      </c>
      <c r="AO1233" s="24">
        <v>350000</v>
      </c>
      <c r="AP1233" s="24">
        <v>107638.88888888888</v>
      </c>
      <c r="AQ1233" s="24">
        <v>74631.847894208739</v>
      </c>
      <c r="AR1233" s="24">
        <v>10457.114348181756</v>
      </c>
      <c r="AS1233" s="24">
        <v>85088.962242390611</v>
      </c>
      <c r="AT1233" s="24">
        <v>1022.1488687205128</v>
      </c>
      <c r="AU1233" s="24">
        <v>11479.263216902269</v>
      </c>
      <c r="AV1233" s="24">
        <v>86111.111111111124</v>
      </c>
      <c r="AW1233" s="24">
        <v>0</v>
      </c>
      <c r="AX1233" s="24">
        <v>0</v>
      </c>
      <c r="AY1233" s="24">
        <v>0</v>
      </c>
      <c r="AZ1233" s="24">
        <v>0</v>
      </c>
      <c r="BA1233" s="24">
        <v>0.21857194736463725</v>
      </c>
      <c r="BB1233" s="24">
        <v>3.0380652397165591</v>
      </c>
      <c r="BC1233" s="24">
        <v>0.21857194736463725</v>
      </c>
      <c r="BD1233" s="24">
        <v>3.0380652397165591</v>
      </c>
      <c r="BE1233" s="24">
        <v>0</v>
      </c>
      <c r="BF1233" s="24">
        <v>0</v>
      </c>
      <c r="BG1233" s="24">
        <v>6300000</v>
      </c>
      <c r="BH1233" s="24">
        <v>1937499.9999999998</v>
      </c>
      <c r="BI1233" s="24">
        <v>0</v>
      </c>
      <c r="BJ1233" s="24">
        <v>0</v>
      </c>
      <c r="BK1233" s="24">
        <v>0</v>
      </c>
      <c r="BL1233" s="24">
        <v>0</v>
      </c>
    </row>
    <row r="1234" spans="1:64" x14ac:dyDescent="0.25">
      <c r="A1234" t="s">
        <v>5125</v>
      </c>
      <c r="B1234">
        <v>28</v>
      </c>
      <c r="C1234">
        <v>2</v>
      </c>
      <c r="D1234">
        <v>3</v>
      </c>
      <c r="E1234" s="24">
        <v>2500000</v>
      </c>
      <c r="F1234" s="24">
        <v>2284722.222222222</v>
      </c>
      <c r="G1234" s="24">
        <v>1250000</v>
      </c>
      <c r="H1234" s="24">
        <v>1142361.111111111</v>
      </c>
      <c r="I1234" s="24">
        <v>125000</v>
      </c>
      <c r="J1234" s="24">
        <v>114236.11111111111</v>
      </c>
      <c r="K1234" s="24">
        <v>800120.54555079155</v>
      </c>
      <c r="L1234" s="24">
        <v>106637.65478793532</v>
      </c>
      <c r="M1234" s="24">
        <v>906758.20033872686</v>
      </c>
      <c r="N1234" s="24">
        <v>7130.6885501611978</v>
      </c>
      <c r="O1234" s="24">
        <v>113768.34333809651</v>
      </c>
      <c r="P1234" s="24">
        <v>913888.88888888806</v>
      </c>
      <c r="Q1234" s="24">
        <v>27.561140155184376</v>
      </c>
      <c r="R1234" s="24">
        <v>2.7512911519600038</v>
      </c>
      <c r="S1234" s="24">
        <v>30.312431307144379</v>
      </c>
      <c r="T1234" s="24">
        <v>30.462962962962933</v>
      </c>
      <c r="U1234" s="24">
        <v>2250000</v>
      </c>
      <c r="V1234" s="24">
        <v>2056249.9999999998</v>
      </c>
      <c r="W1234" s="24">
        <v>1125000</v>
      </c>
      <c r="X1234" s="24">
        <v>1028124.9999999999</v>
      </c>
      <c r="Y1234" s="24">
        <v>0</v>
      </c>
      <c r="Z1234" s="24">
        <v>0</v>
      </c>
      <c r="AA1234" s="24">
        <v>720108.49099571246</v>
      </c>
      <c r="AB1234" s="24">
        <v>95973.889309141785</v>
      </c>
      <c r="AC1234" s="24">
        <v>816082.38030485425</v>
      </c>
      <c r="AD1234" s="24">
        <v>6417.6196951450838</v>
      </c>
      <c r="AE1234" s="24">
        <v>102391.50900428696</v>
      </c>
      <c r="AF1234" s="24">
        <v>822499.9999999993</v>
      </c>
      <c r="AG1234" s="24">
        <v>27.561140155184376</v>
      </c>
      <c r="AH1234" s="24">
        <v>2.7512911519600038</v>
      </c>
      <c r="AI1234" s="24">
        <v>30.312431307144379</v>
      </c>
      <c r="AJ1234" s="24">
        <v>30.462962962962933</v>
      </c>
      <c r="AK1234" s="24">
        <v>250000</v>
      </c>
      <c r="AL1234" s="24">
        <v>228472.22222222225</v>
      </c>
      <c r="AM1234" s="24">
        <v>125000</v>
      </c>
      <c r="AN1234" s="24">
        <v>114236.11111111112</v>
      </c>
      <c r="AO1234" s="24">
        <v>125000</v>
      </c>
      <c r="AP1234" s="24">
        <v>114236.11111111111</v>
      </c>
      <c r="AQ1234" s="24">
        <v>80012.054555079085</v>
      </c>
      <c r="AR1234" s="24">
        <v>10663.765478793532</v>
      </c>
      <c r="AS1234" s="24">
        <v>90675.820033872616</v>
      </c>
      <c r="AT1234" s="24">
        <v>713.06885501611396</v>
      </c>
      <c r="AU1234" s="24">
        <v>11376.834333809558</v>
      </c>
      <c r="AV1234" s="24">
        <v>91388.88888888876</v>
      </c>
      <c r="AW1234" s="24">
        <v>0</v>
      </c>
      <c r="AX1234" s="24">
        <v>0</v>
      </c>
      <c r="AY1234" s="24">
        <v>0</v>
      </c>
      <c r="AZ1234" s="24">
        <v>0</v>
      </c>
      <c r="BA1234" s="24">
        <v>0.1505316558185541</v>
      </c>
      <c r="BB1234" s="24">
        <v>2.9018228077785579</v>
      </c>
      <c r="BC1234" s="24">
        <v>0.1505316558185541</v>
      </c>
      <c r="BD1234" s="24">
        <v>2.9018228077785579</v>
      </c>
      <c r="BE1234" s="24">
        <v>0</v>
      </c>
      <c r="BF1234" s="24">
        <v>0</v>
      </c>
      <c r="BG1234" s="24">
        <v>2250000</v>
      </c>
      <c r="BH1234" s="24">
        <v>2056249.9999999998</v>
      </c>
      <c r="BI1234" s="24">
        <v>0</v>
      </c>
      <c r="BJ1234" s="24">
        <v>0</v>
      </c>
      <c r="BK1234" s="24">
        <v>0</v>
      </c>
      <c r="BL1234" s="24">
        <v>0</v>
      </c>
    </row>
    <row r="1235" spans="1:64" x14ac:dyDescent="0.25">
      <c r="A1235" t="s">
        <v>5125</v>
      </c>
      <c r="B1235">
        <v>29</v>
      </c>
      <c r="C1235">
        <v>2</v>
      </c>
      <c r="D1235">
        <v>3</v>
      </c>
      <c r="E1235" s="24">
        <v>2500000</v>
      </c>
      <c r="F1235" s="24">
        <v>2354166.6666666665</v>
      </c>
      <c r="G1235" s="24">
        <v>1250000</v>
      </c>
      <c r="H1235" s="24">
        <v>1177083.3333333333</v>
      </c>
      <c r="I1235" s="24">
        <v>125000</v>
      </c>
      <c r="J1235" s="24">
        <v>117708.33333333333</v>
      </c>
      <c r="K1235" s="24">
        <v>845480.95616790093</v>
      </c>
      <c r="L1235" s="24">
        <v>92331.710423450917</v>
      </c>
      <c r="M1235" s="24">
        <v>937812.66659135185</v>
      </c>
      <c r="N1235" s="24">
        <v>3854.000075314194</v>
      </c>
      <c r="O1235" s="24">
        <v>96185.710498765111</v>
      </c>
      <c r="P1235" s="24">
        <v>941666.66666666605</v>
      </c>
      <c r="Q1235" s="24">
        <v>29.07679015452311</v>
      </c>
      <c r="R1235" s="24">
        <v>2.2317647419987452</v>
      </c>
      <c r="S1235" s="24">
        <v>31.308554896521855</v>
      </c>
      <c r="T1235" s="24">
        <v>31.388888888888914</v>
      </c>
      <c r="U1235" s="24">
        <v>2250000</v>
      </c>
      <c r="V1235" s="24">
        <v>2118750</v>
      </c>
      <c r="W1235" s="24">
        <v>1125000</v>
      </c>
      <c r="X1235" s="24">
        <v>1059375</v>
      </c>
      <c r="Y1235" s="24">
        <v>0</v>
      </c>
      <c r="Z1235" s="24">
        <v>0</v>
      </c>
      <c r="AA1235" s="24">
        <v>760932.86055111082</v>
      </c>
      <c r="AB1235" s="24">
        <v>83098.539381105918</v>
      </c>
      <c r="AC1235" s="24">
        <v>844031.39993221674</v>
      </c>
      <c r="AD1235" s="24">
        <v>3468.6000677827687</v>
      </c>
      <c r="AE1235" s="24">
        <v>86567.1394488886</v>
      </c>
      <c r="AF1235" s="24">
        <v>847499.99999999942</v>
      </c>
      <c r="AG1235" s="24">
        <v>29.07679015452311</v>
      </c>
      <c r="AH1235" s="24">
        <v>2.2317647419987452</v>
      </c>
      <c r="AI1235" s="24">
        <v>31.308554896521855</v>
      </c>
      <c r="AJ1235" s="24">
        <v>31.388888888888914</v>
      </c>
      <c r="AK1235" s="24">
        <v>250000</v>
      </c>
      <c r="AL1235" s="24">
        <v>235416.66666666651</v>
      </c>
      <c r="AM1235" s="24">
        <v>125000</v>
      </c>
      <c r="AN1235" s="24">
        <v>117708.33333333326</v>
      </c>
      <c r="AO1235" s="24">
        <v>125000</v>
      </c>
      <c r="AP1235" s="24">
        <v>117708.33333333333</v>
      </c>
      <c r="AQ1235" s="24">
        <v>84548.095616790117</v>
      </c>
      <c r="AR1235" s="24">
        <v>9233.1710423449986</v>
      </c>
      <c r="AS1235" s="24">
        <v>93781.266659135115</v>
      </c>
      <c r="AT1235" s="24">
        <v>385.40000753142522</v>
      </c>
      <c r="AU1235" s="24">
        <v>9618.5710498765111</v>
      </c>
      <c r="AV1235" s="24">
        <v>94166.666666666628</v>
      </c>
      <c r="AW1235" s="24">
        <v>0</v>
      </c>
      <c r="AX1235" s="24">
        <v>0</v>
      </c>
      <c r="AY1235" s="24">
        <v>0</v>
      </c>
      <c r="AZ1235" s="24">
        <v>0</v>
      </c>
      <c r="BA1235" s="24">
        <v>8.0333992367059182E-2</v>
      </c>
      <c r="BB1235" s="24">
        <v>2.3120987343658044</v>
      </c>
      <c r="BC1235" s="24">
        <v>8.0333992367059182E-2</v>
      </c>
      <c r="BD1235" s="24">
        <v>2.3120987343658044</v>
      </c>
      <c r="BE1235" s="24">
        <v>0</v>
      </c>
      <c r="BF1235" s="24">
        <v>0</v>
      </c>
      <c r="BG1235" s="24">
        <v>2250000</v>
      </c>
      <c r="BH1235" s="24">
        <v>2118750</v>
      </c>
      <c r="BI1235" s="24">
        <v>0</v>
      </c>
      <c r="BJ1235" s="24">
        <v>0</v>
      </c>
      <c r="BK1235" s="24">
        <v>0</v>
      </c>
      <c r="BL1235" s="24">
        <v>0</v>
      </c>
    </row>
    <row r="1236" spans="1:64" x14ac:dyDescent="0.25">
      <c r="A1236" t="s">
        <v>5125</v>
      </c>
      <c r="B1236">
        <v>30</v>
      </c>
      <c r="C1236">
        <v>2</v>
      </c>
      <c r="D1236">
        <v>3</v>
      </c>
      <c r="E1236" s="24">
        <v>2500000</v>
      </c>
      <c r="F1236" s="24">
        <v>2423611.111111111</v>
      </c>
      <c r="G1236" s="24">
        <v>1250000</v>
      </c>
      <c r="H1236" s="24">
        <v>1211805.5555555555</v>
      </c>
      <c r="I1236" s="24">
        <v>125000</v>
      </c>
      <c r="J1236" s="24">
        <v>121180.55555555556</v>
      </c>
      <c r="K1236" s="24">
        <v>883894.613863023</v>
      </c>
      <c r="L1236" s="24">
        <v>81874.382903022692</v>
      </c>
      <c r="M1236" s="24">
        <v>965768.99676604569</v>
      </c>
      <c r="N1236" s="24">
        <v>3675.4476783983409</v>
      </c>
      <c r="O1236" s="24">
        <v>85549.830581421033</v>
      </c>
      <c r="P1236" s="24">
        <v>969444.44444444403</v>
      </c>
      <c r="Q1236" s="24">
        <v>30.318163908277427</v>
      </c>
      <c r="R1236" s="24">
        <v>1.9184210040505718</v>
      </c>
      <c r="S1236" s="24">
        <v>32.236584912327999</v>
      </c>
      <c r="T1236" s="24">
        <v>32.314814814814838</v>
      </c>
      <c r="U1236" s="24">
        <v>2250000</v>
      </c>
      <c r="V1236" s="24">
        <v>2181250</v>
      </c>
      <c r="W1236" s="24">
        <v>1125000</v>
      </c>
      <c r="X1236" s="24">
        <v>1090625</v>
      </c>
      <c r="Y1236" s="24">
        <v>0</v>
      </c>
      <c r="Z1236" s="24">
        <v>0</v>
      </c>
      <c r="AA1236" s="24">
        <v>795505.15247672074</v>
      </c>
      <c r="AB1236" s="24">
        <v>73686.944612720283</v>
      </c>
      <c r="AC1236" s="24">
        <v>869192.09708944114</v>
      </c>
      <c r="AD1236" s="24">
        <v>3307.9029105585068</v>
      </c>
      <c r="AE1236" s="24">
        <v>76994.84752327879</v>
      </c>
      <c r="AF1236" s="24">
        <v>872499.99999999965</v>
      </c>
      <c r="AG1236" s="24">
        <v>30.318163908277427</v>
      </c>
      <c r="AH1236" s="24">
        <v>1.9184210040505718</v>
      </c>
      <c r="AI1236" s="24">
        <v>32.236584912327999</v>
      </c>
      <c r="AJ1236" s="24">
        <v>32.314814814814838</v>
      </c>
      <c r="AK1236" s="24">
        <v>250000</v>
      </c>
      <c r="AL1236" s="24">
        <v>242361.11111111101</v>
      </c>
      <c r="AM1236" s="24">
        <v>125000</v>
      </c>
      <c r="AN1236" s="24">
        <v>121180.5555555555</v>
      </c>
      <c r="AO1236" s="24">
        <v>125000</v>
      </c>
      <c r="AP1236" s="24">
        <v>121180.55555555556</v>
      </c>
      <c r="AQ1236" s="24">
        <v>88389.461386302253</v>
      </c>
      <c r="AR1236" s="24">
        <v>8187.4382903024089</v>
      </c>
      <c r="AS1236" s="24">
        <v>96576.899676604546</v>
      </c>
      <c r="AT1236" s="24">
        <v>367.54476783983409</v>
      </c>
      <c r="AU1236" s="24">
        <v>8554.983058142243</v>
      </c>
      <c r="AV1236" s="24">
        <v>96944.44444444438</v>
      </c>
      <c r="AW1236" s="24">
        <v>0</v>
      </c>
      <c r="AX1236" s="24">
        <v>0</v>
      </c>
      <c r="AY1236" s="24">
        <v>0</v>
      </c>
      <c r="AZ1236" s="24">
        <v>0</v>
      </c>
      <c r="BA1236" s="24">
        <v>7.8229902486839364E-2</v>
      </c>
      <c r="BB1236" s="24">
        <v>1.9966509065374112</v>
      </c>
      <c r="BC1236" s="24">
        <v>7.8229902486839364E-2</v>
      </c>
      <c r="BD1236" s="24">
        <v>1.9966509065374112</v>
      </c>
      <c r="BE1236" s="24">
        <v>0</v>
      </c>
      <c r="BF1236" s="24">
        <v>0</v>
      </c>
      <c r="BG1236" s="24">
        <v>2250000</v>
      </c>
      <c r="BH1236" s="24">
        <v>2181250</v>
      </c>
      <c r="BI1236" s="24">
        <v>0</v>
      </c>
      <c r="BJ1236" s="24">
        <v>0</v>
      </c>
      <c r="BK1236" s="24">
        <v>0</v>
      </c>
      <c r="BL1236" s="24">
        <v>0</v>
      </c>
    </row>
    <row r="1237" spans="1:64" x14ac:dyDescent="0.25">
      <c r="A1237" t="s">
        <v>5125</v>
      </c>
      <c r="B1237">
        <v>31</v>
      </c>
      <c r="C1237">
        <v>3</v>
      </c>
      <c r="D1237">
        <v>3</v>
      </c>
      <c r="E1237" s="24">
        <v>500000</v>
      </c>
      <c r="F1237" s="24">
        <v>2465277.777777778</v>
      </c>
      <c r="G1237" s="24">
        <v>250000</v>
      </c>
      <c r="H1237" s="24">
        <v>1232638.888888889</v>
      </c>
      <c r="I1237" s="24">
        <v>25000</v>
      </c>
      <c r="J1237" s="24">
        <v>123263.88888888891</v>
      </c>
      <c r="K1237" s="24">
        <v>915469.16049094498</v>
      </c>
      <c r="L1237" s="24">
        <v>68364.582847924903</v>
      </c>
      <c r="M1237" s="24">
        <v>983833.74333886988</v>
      </c>
      <c r="N1237" s="24">
        <v>2277.3677722420543</v>
      </c>
      <c r="O1237" s="24">
        <v>70641.950620166957</v>
      </c>
      <c r="P1237" s="24">
        <v>986111.11111111194</v>
      </c>
      <c r="Q1237" s="24">
        <v>31.29956748097959</v>
      </c>
      <c r="R1237" s="24">
        <v>1.5229849705472134</v>
      </c>
      <c r="S1237" s="24">
        <v>32.822552451526803</v>
      </c>
      <c r="T1237" s="24">
        <v>32.870370370370381</v>
      </c>
      <c r="U1237" s="24">
        <v>450000</v>
      </c>
      <c r="V1237" s="24">
        <v>2218750.0000000005</v>
      </c>
      <c r="W1237" s="24">
        <v>225000</v>
      </c>
      <c r="X1237" s="24">
        <v>1109375.0000000002</v>
      </c>
      <c r="Y1237" s="24">
        <v>0</v>
      </c>
      <c r="Z1237" s="24">
        <v>0</v>
      </c>
      <c r="AA1237" s="24">
        <v>823922.24444185046</v>
      </c>
      <c r="AB1237" s="24">
        <v>61528.124563132413</v>
      </c>
      <c r="AC1237" s="24">
        <v>885450.36900498287</v>
      </c>
      <c r="AD1237" s="24">
        <v>2049.6309950178547</v>
      </c>
      <c r="AE1237" s="24">
        <v>63577.755558150355</v>
      </c>
      <c r="AF1237" s="24">
        <v>887500.00000000081</v>
      </c>
      <c r="AG1237" s="24">
        <v>31.29956748097959</v>
      </c>
      <c r="AH1237" s="24">
        <v>1.5229849705472134</v>
      </c>
      <c r="AI1237" s="24">
        <v>32.822552451526803</v>
      </c>
      <c r="AJ1237" s="24">
        <v>32.870370370370381</v>
      </c>
      <c r="AK1237" s="24">
        <v>50000</v>
      </c>
      <c r="AL1237" s="24">
        <v>246527.77777777752</v>
      </c>
      <c r="AM1237" s="24">
        <v>25000</v>
      </c>
      <c r="AN1237" s="24">
        <v>123263.88888888876</v>
      </c>
      <c r="AO1237" s="24">
        <v>25000</v>
      </c>
      <c r="AP1237" s="24">
        <v>123263.88888888891</v>
      </c>
      <c r="AQ1237" s="24">
        <v>91546.916049094521</v>
      </c>
      <c r="AR1237" s="24">
        <v>6836.4582847924903</v>
      </c>
      <c r="AS1237" s="24">
        <v>98383.374333887012</v>
      </c>
      <c r="AT1237" s="24">
        <v>227.73677722419961</v>
      </c>
      <c r="AU1237" s="24">
        <v>7064.1950620166026</v>
      </c>
      <c r="AV1237" s="24">
        <v>98611.111111111124</v>
      </c>
      <c r="AW1237" s="24">
        <v>0</v>
      </c>
      <c r="AX1237" s="24">
        <v>0</v>
      </c>
      <c r="AY1237" s="24">
        <v>0</v>
      </c>
      <c r="AZ1237" s="24">
        <v>0</v>
      </c>
      <c r="BA1237" s="24">
        <v>4.7817918843577445E-2</v>
      </c>
      <c r="BB1237" s="24">
        <v>1.5708028893907908</v>
      </c>
      <c r="BC1237" s="24">
        <v>4.7817918843577445E-2</v>
      </c>
      <c r="BD1237" s="24">
        <v>1.5708028893907908</v>
      </c>
      <c r="BE1237" s="24">
        <v>0</v>
      </c>
      <c r="BF1237" s="24">
        <v>0</v>
      </c>
      <c r="BG1237" s="24">
        <v>450000</v>
      </c>
      <c r="BH1237" s="24">
        <v>2218750.0000000005</v>
      </c>
      <c r="BI1237" s="24">
        <v>0</v>
      </c>
      <c r="BJ1237" s="24">
        <v>0</v>
      </c>
      <c r="BK1237" s="24">
        <v>0</v>
      </c>
      <c r="BL1237" s="24">
        <v>0</v>
      </c>
    </row>
    <row r="1238" spans="1:64" x14ac:dyDescent="0.25">
      <c r="A1238" t="s">
        <v>5125</v>
      </c>
      <c r="B1238">
        <v>32</v>
      </c>
      <c r="C1238">
        <v>3</v>
      </c>
      <c r="D1238">
        <v>3</v>
      </c>
      <c r="E1238" s="24">
        <v>500000</v>
      </c>
      <c r="F1238" s="24">
        <v>2479166.6666666665</v>
      </c>
      <c r="G1238" s="24">
        <v>250000</v>
      </c>
      <c r="H1238" s="24">
        <v>1239583.3333333333</v>
      </c>
      <c r="I1238" s="24">
        <v>25000</v>
      </c>
      <c r="J1238" s="24">
        <v>123958.33333333333</v>
      </c>
      <c r="K1238" s="24">
        <v>938708.52241150849</v>
      </c>
      <c r="L1238" s="24">
        <v>52139.479482991621</v>
      </c>
      <c r="M1238" s="24">
        <v>990848.00189450011</v>
      </c>
      <c r="N1238" s="24">
        <v>818.66477216593921</v>
      </c>
      <c r="O1238" s="24">
        <v>52958.14425515756</v>
      </c>
      <c r="P1238" s="24">
        <v>991666.66666666605</v>
      </c>
      <c r="Q1238" s="24">
        <v>31.971770981052828</v>
      </c>
      <c r="R1238" s="24">
        <v>1.0671761492639007</v>
      </c>
      <c r="S1238" s="24">
        <v>33.038947130316728</v>
      </c>
      <c r="T1238" s="24">
        <v>33.055555555555543</v>
      </c>
      <c r="U1238" s="24">
        <v>450000</v>
      </c>
      <c r="V1238" s="24">
        <v>2231250</v>
      </c>
      <c r="W1238" s="24">
        <v>225000</v>
      </c>
      <c r="X1238" s="24">
        <v>1115625</v>
      </c>
      <c r="Y1238" s="24">
        <v>0</v>
      </c>
      <c r="Z1238" s="24">
        <v>0</v>
      </c>
      <c r="AA1238" s="24">
        <v>844837.67017035768</v>
      </c>
      <c r="AB1238" s="24">
        <v>46925.531534692505</v>
      </c>
      <c r="AC1238" s="24">
        <v>891763.20170505007</v>
      </c>
      <c r="AD1238" s="24">
        <v>736.79829494934529</v>
      </c>
      <c r="AE1238" s="24">
        <v>47662.329829641851</v>
      </c>
      <c r="AF1238" s="24">
        <v>892499.99999999942</v>
      </c>
      <c r="AG1238" s="24">
        <v>31.971770981052828</v>
      </c>
      <c r="AH1238" s="24">
        <v>1.0671761492639007</v>
      </c>
      <c r="AI1238" s="24">
        <v>33.038947130316728</v>
      </c>
      <c r="AJ1238" s="24">
        <v>33.055555555555543</v>
      </c>
      <c r="AK1238" s="24">
        <v>50000</v>
      </c>
      <c r="AL1238" s="24">
        <v>247916.66666666651</v>
      </c>
      <c r="AM1238" s="24">
        <v>25000</v>
      </c>
      <c r="AN1238" s="24">
        <v>123958.33333333326</v>
      </c>
      <c r="AO1238" s="24">
        <v>25000</v>
      </c>
      <c r="AP1238" s="24">
        <v>123958.33333333333</v>
      </c>
      <c r="AQ1238" s="24">
        <v>93870.852241150802</v>
      </c>
      <c r="AR1238" s="24">
        <v>5213.9479482991155</v>
      </c>
      <c r="AS1238" s="24">
        <v>99084.800189450034</v>
      </c>
      <c r="AT1238" s="24">
        <v>81.866477216593921</v>
      </c>
      <c r="AU1238" s="24">
        <v>5295.8144255157094</v>
      </c>
      <c r="AV1238" s="24">
        <v>99166.666666666628</v>
      </c>
      <c r="AW1238" s="24">
        <v>0</v>
      </c>
      <c r="AX1238" s="24">
        <v>0</v>
      </c>
      <c r="AY1238" s="24">
        <v>0</v>
      </c>
      <c r="AZ1238" s="24">
        <v>0</v>
      </c>
      <c r="BA1238" s="24">
        <v>1.6608425238814561E-2</v>
      </c>
      <c r="BB1238" s="24">
        <v>1.0837845745027153</v>
      </c>
      <c r="BC1238" s="24">
        <v>1.6608425238814561E-2</v>
      </c>
      <c r="BD1238" s="24">
        <v>1.0837845745027153</v>
      </c>
      <c r="BE1238" s="24">
        <v>0</v>
      </c>
      <c r="BF1238" s="24">
        <v>0</v>
      </c>
      <c r="BG1238" s="24">
        <v>450000</v>
      </c>
      <c r="BH1238" s="24">
        <v>2231250</v>
      </c>
      <c r="BI1238" s="24">
        <v>0</v>
      </c>
      <c r="BJ1238" s="24">
        <v>0</v>
      </c>
      <c r="BK1238" s="24">
        <v>0</v>
      </c>
      <c r="BL1238" s="24">
        <v>0</v>
      </c>
    </row>
    <row r="1239" spans="1:64" x14ac:dyDescent="0.25">
      <c r="A1239" t="s">
        <v>5125</v>
      </c>
      <c r="B1239">
        <v>33</v>
      </c>
      <c r="C1239">
        <v>3</v>
      </c>
      <c r="D1239">
        <v>3</v>
      </c>
      <c r="E1239" s="24">
        <v>500000</v>
      </c>
      <c r="F1239" s="24">
        <v>2493055.5555555555</v>
      </c>
      <c r="G1239" s="24">
        <v>250000</v>
      </c>
      <c r="H1239" s="24">
        <v>1246527.7777777778</v>
      </c>
      <c r="I1239" s="24">
        <v>25000</v>
      </c>
      <c r="J1239" s="24">
        <v>124652.77777777778</v>
      </c>
      <c r="K1239" s="24">
        <v>955883.63448917679</v>
      </c>
      <c r="L1239" s="24">
        <v>40599.547624770552</v>
      </c>
      <c r="M1239" s="24">
        <v>996483.18211394735</v>
      </c>
      <c r="N1239" s="24">
        <v>739.04010827466846</v>
      </c>
      <c r="O1239" s="24">
        <v>41338.58773304522</v>
      </c>
      <c r="P1239" s="24">
        <v>997222.22222222202</v>
      </c>
      <c r="Q1239" s="24">
        <v>32.43950192862178</v>
      </c>
      <c r="R1239" s="24">
        <v>0.78556629261851185</v>
      </c>
      <c r="S1239" s="24">
        <v>33.225068221240292</v>
      </c>
      <c r="T1239" s="24">
        <v>33.240740740740762</v>
      </c>
      <c r="U1239" s="24">
        <v>450000</v>
      </c>
      <c r="V1239" s="24">
        <v>2243750</v>
      </c>
      <c r="W1239" s="24">
        <v>225000</v>
      </c>
      <c r="X1239" s="24">
        <v>1121875</v>
      </c>
      <c r="Y1239" s="24">
        <v>0</v>
      </c>
      <c r="Z1239" s="24">
        <v>0</v>
      </c>
      <c r="AA1239" s="24">
        <v>860295.27104025916</v>
      </c>
      <c r="AB1239" s="24">
        <v>36539.59286229359</v>
      </c>
      <c r="AC1239" s="24">
        <v>896834.86390255264</v>
      </c>
      <c r="AD1239" s="24">
        <v>665.13609744720452</v>
      </c>
      <c r="AE1239" s="24">
        <v>37204.728959740605</v>
      </c>
      <c r="AF1239" s="24">
        <v>897499.99999999988</v>
      </c>
      <c r="AG1239" s="24">
        <v>32.43950192862178</v>
      </c>
      <c r="AH1239" s="24">
        <v>0.78556629261851185</v>
      </c>
      <c r="AI1239" s="24">
        <v>33.225068221240292</v>
      </c>
      <c r="AJ1239" s="24">
        <v>33.240740740740762</v>
      </c>
      <c r="AK1239" s="24">
        <v>50000</v>
      </c>
      <c r="AL1239" s="24">
        <v>249305.5555555555</v>
      </c>
      <c r="AM1239" s="24">
        <v>25000</v>
      </c>
      <c r="AN1239" s="24">
        <v>124652.77777777775</v>
      </c>
      <c r="AO1239" s="24">
        <v>25000</v>
      </c>
      <c r="AP1239" s="24">
        <v>124652.77777777778</v>
      </c>
      <c r="AQ1239" s="24">
        <v>95588.363448917633</v>
      </c>
      <c r="AR1239" s="24">
        <v>4059.9547624769621</v>
      </c>
      <c r="AS1239" s="24">
        <v>99648.318211394711</v>
      </c>
      <c r="AT1239" s="24">
        <v>73.904010827463935</v>
      </c>
      <c r="AU1239" s="24">
        <v>4133.8587733046152</v>
      </c>
      <c r="AV1239" s="24">
        <v>99722.222222222132</v>
      </c>
      <c r="AW1239" s="24">
        <v>0</v>
      </c>
      <c r="AX1239" s="24">
        <v>0</v>
      </c>
      <c r="AY1239" s="24">
        <v>0</v>
      </c>
      <c r="AZ1239" s="24">
        <v>0</v>
      </c>
      <c r="BA1239" s="24">
        <v>1.5672519500469662E-2</v>
      </c>
      <c r="BB1239" s="24">
        <v>0.80123881211898151</v>
      </c>
      <c r="BC1239" s="24">
        <v>1.5672519500469662E-2</v>
      </c>
      <c r="BD1239" s="24">
        <v>0.80123881211898151</v>
      </c>
      <c r="BE1239" s="24">
        <v>0</v>
      </c>
      <c r="BF1239" s="24">
        <v>0</v>
      </c>
      <c r="BG1239" s="24">
        <v>450000</v>
      </c>
      <c r="BH1239" s="24">
        <v>2243750</v>
      </c>
      <c r="BI1239" s="24">
        <v>0</v>
      </c>
      <c r="BJ1239" s="24">
        <v>0</v>
      </c>
      <c r="BK1239" s="24">
        <v>0</v>
      </c>
      <c r="BL1239" s="24">
        <v>0</v>
      </c>
    </row>
    <row r="1240" spans="1:64" x14ac:dyDescent="0.25">
      <c r="A1240" t="s">
        <v>5125</v>
      </c>
      <c r="B1240">
        <v>34</v>
      </c>
      <c r="C1240">
        <v>4</v>
      </c>
      <c r="D1240">
        <v>3</v>
      </c>
      <c r="E1240" s="24">
        <v>0</v>
      </c>
      <c r="F1240" s="24">
        <v>2499999.9999999995</v>
      </c>
      <c r="G1240" s="24">
        <v>0</v>
      </c>
      <c r="H1240" s="24">
        <v>1249999.9999999998</v>
      </c>
      <c r="I1240" s="24">
        <v>0</v>
      </c>
      <c r="J1240" s="24">
        <v>124999.99999999999</v>
      </c>
      <c r="K1240" s="24">
        <v>968627.58753696829</v>
      </c>
      <c r="L1240" s="24">
        <v>30985.727114772424</v>
      </c>
      <c r="M1240" s="24">
        <v>999613.31465174071</v>
      </c>
      <c r="N1240" s="24">
        <v>386.68534825928509</v>
      </c>
      <c r="O1240" s="24">
        <v>31372.412463031709</v>
      </c>
      <c r="P1240" s="24">
        <v>1000000</v>
      </c>
      <c r="Q1240" s="24">
        <v>32.76623219702617</v>
      </c>
      <c r="R1240" s="24">
        <v>0.5590514261909334</v>
      </c>
      <c r="S1240" s="24">
        <v>33.325283623217103</v>
      </c>
      <c r="T1240" s="24">
        <v>33.333333333333371</v>
      </c>
      <c r="U1240" s="24">
        <v>0</v>
      </c>
      <c r="V1240" s="24">
        <v>2249999.9999999995</v>
      </c>
      <c r="W1240" s="24">
        <v>0</v>
      </c>
      <c r="X1240" s="24">
        <v>1124999.9999999998</v>
      </c>
      <c r="Y1240" s="24">
        <v>0</v>
      </c>
      <c r="Z1240" s="24">
        <v>0</v>
      </c>
      <c r="AA1240" s="24">
        <v>871764.82878327149</v>
      </c>
      <c r="AB1240" s="24">
        <v>27887.154403295135</v>
      </c>
      <c r="AC1240" s="24">
        <v>899651.98318656662</v>
      </c>
      <c r="AD1240" s="24">
        <v>348.01681343335076</v>
      </c>
      <c r="AE1240" s="24">
        <v>28235.171216728631</v>
      </c>
      <c r="AF1240" s="24">
        <v>900000</v>
      </c>
      <c r="AG1240" s="24">
        <v>32.76623219702617</v>
      </c>
      <c r="AH1240" s="24">
        <v>0.5590514261909334</v>
      </c>
      <c r="AI1240" s="24">
        <v>33.325283623217103</v>
      </c>
      <c r="AJ1240" s="24">
        <v>33.333333333333371</v>
      </c>
      <c r="AK1240" s="24">
        <v>0</v>
      </c>
      <c r="AL1240" s="24">
        <v>250000</v>
      </c>
      <c r="AM1240" s="24">
        <v>0</v>
      </c>
      <c r="AN1240" s="24">
        <v>125000</v>
      </c>
      <c r="AO1240" s="24">
        <v>0</v>
      </c>
      <c r="AP1240" s="24">
        <v>124999.99999999999</v>
      </c>
      <c r="AQ1240" s="24">
        <v>96862.758753696806</v>
      </c>
      <c r="AR1240" s="24">
        <v>3098.572711477289</v>
      </c>
      <c r="AS1240" s="24">
        <v>99961.331465174095</v>
      </c>
      <c r="AT1240" s="24">
        <v>38.66853482593433</v>
      </c>
      <c r="AU1240" s="24">
        <v>3137.2412463030778</v>
      </c>
      <c r="AV1240" s="24">
        <v>100000</v>
      </c>
      <c r="AW1240" s="24">
        <v>0</v>
      </c>
      <c r="AX1240" s="24">
        <v>0</v>
      </c>
      <c r="AY1240" s="24">
        <v>0</v>
      </c>
      <c r="AZ1240" s="24">
        <v>0</v>
      </c>
      <c r="BA1240" s="24">
        <v>8.0497101162677609E-3</v>
      </c>
      <c r="BB1240" s="24">
        <v>0.56710113630720116</v>
      </c>
      <c r="BC1240" s="24">
        <v>8.0497101162677609E-3</v>
      </c>
      <c r="BD1240" s="24">
        <v>0.56710113630720116</v>
      </c>
      <c r="BE1240" s="24">
        <v>0</v>
      </c>
      <c r="BF1240" s="24">
        <v>0</v>
      </c>
      <c r="BG1240" s="24">
        <v>0</v>
      </c>
      <c r="BH1240" s="24">
        <v>2249999.9999999995</v>
      </c>
      <c r="BI1240" s="24">
        <v>0</v>
      </c>
      <c r="BJ1240" s="24">
        <v>0</v>
      </c>
      <c r="BK1240" s="24">
        <v>0</v>
      </c>
      <c r="BL1240" s="24">
        <v>0</v>
      </c>
    </row>
    <row r="1241" spans="1:64" x14ac:dyDescent="0.25">
      <c r="A1241" t="s">
        <v>5125</v>
      </c>
      <c r="B1241">
        <v>35</v>
      </c>
      <c r="C1241">
        <v>4</v>
      </c>
      <c r="D1241">
        <v>3</v>
      </c>
      <c r="E1241" s="24">
        <v>0</v>
      </c>
      <c r="F1241" s="24">
        <v>2499999.9999999995</v>
      </c>
      <c r="G1241" s="24">
        <v>0</v>
      </c>
      <c r="H1241" s="24">
        <v>1249999.9999999998</v>
      </c>
      <c r="I1241" s="24">
        <v>0</v>
      </c>
      <c r="J1241" s="24">
        <v>124999.99999999999</v>
      </c>
      <c r="K1241" s="24">
        <v>977477.5134010911</v>
      </c>
      <c r="L1241" s="24">
        <v>22500.756638061255</v>
      </c>
      <c r="M1241" s="24">
        <v>999978.27003915235</v>
      </c>
      <c r="N1241" s="24">
        <v>21.729960847645998</v>
      </c>
      <c r="O1241" s="24">
        <v>22522.486598908901</v>
      </c>
      <c r="P1241" s="24">
        <v>1000000</v>
      </c>
      <c r="Q1241" s="24">
        <v>32.970096733463095</v>
      </c>
      <c r="R1241" s="24">
        <v>0.36299047893015768</v>
      </c>
      <c r="S1241" s="24">
        <v>33.333087212393252</v>
      </c>
      <c r="T1241" s="24">
        <v>33.333333333333371</v>
      </c>
      <c r="U1241" s="24">
        <v>0</v>
      </c>
      <c r="V1241" s="24">
        <v>2249999.9999999995</v>
      </c>
      <c r="W1241" s="24">
        <v>0</v>
      </c>
      <c r="X1241" s="24">
        <v>1124999.9999999998</v>
      </c>
      <c r="Y1241" s="24">
        <v>0</v>
      </c>
      <c r="Z1241" s="24">
        <v>0</v>
      </c>
      <c r="AA1241" s="24">
        <v>879729.76206098206</v>
      </c>
      <c r="AB1241" s="24">
        <v>20250.680974255083</v>
      </c>
      <c r="AC1241" s="24">
        <v>899980.44303523714</v>
      </c>
      <c r="AD1241" s="24">
        <v>19.556964762887219</v>
      </c>
      <c r="AE1241" s="24">
        <v>20270.237939018058</v>
      </c>
      <c r="AF1241" s="24">
        <v>900000</v>
      </c>
      <c r="AG1241" s="24">
        <v>32.970096733463095</v>
      </c>
      <c r="AH1241" s="24">
        <v>0.36299047893015768</v>
      </c>
      <c r="AI1241" s="24">
        <v>33.333087212393252</v>
      </c>
      <c r="AJ1241" s="24">
        <v>33.333333333333371</v>
      </c>
      <c r="AK1241" s="24">
        <v>0</v>
      </c>
      <c r="AL1241" s="24">
        <v>250000</v>
      </c>
      <c r="AM1241" s="24">
        <v>0</v>
      </c>
      <c r="AN1241" s="24">
        <v>125000</v>
      </c>
      <c r="AO1241" s="24">
        <v>0</v>
      </c>
      <c r="AP1241" s="24">
        <v>124999.99999999999</v>
      </c>
      <c r="AQ1241" s="24">
        <v>97747.75134010904</v>
      </c>
      <c r="AR1241" s="24">
        <v>2250.0756638061721</v>
      </c>
      <c r="AS1241" s="24">
        <v>99997.827003915212</v>
      </c>
      <c r="AT1241" s="24">
        <v>2.172996084758779</v>
      </c>
      <c r="AU1241" s="24">
        <v>2252.2486598908436</v>
      </c>
      <c r="AV1241" s="24">
        <v>100000</v>
      </c>
      <c r="AW1241" s="24">
        <v>0</v>
      </c>
      <c r="AX1241" s="24">
        <v>0</v>
      </c>
      <c r="AY1241" s="24">
        <v>0</v>
      </c>
      <c r="AZ1241" s="24">
        <v>0</v>
      </c>
      <c r="BA1241" s="24">
        <v>2.4612094011899899E-4</v>
      </c>
      <c r="BB1241" s="24">
        <v>0.36323659987027668</v>
      </c>
      <c r="BC1241" s="24">
        <v>2.4612094011899899E-4</v>
      </c>
      <c r="BD1241" s="24">
        <v>0.36323659987027668</v>
      </c>
      <c r="BE1241" s="24">
        <v>0</v>
      </c>
      <c r="BF1241" s="24">
        <v>0</v>
      </c>
      <c r="BG1241" s="24">
        <v>0</v>
      </c>
      <c r="BH1241" s="24">
        <v>2249999.9999999995</v>
      </c>
      <c r="BI1241" s="24">
        <v>0</v>
      </c>
      <c r="BJ1241" s="24">
        <v>0</v>
      </c>
      <c r="BK1241" s="24">
        <v>0</v>
      </c>
      <c r="BL1241" s="24">
        <v>0</v>
      </c>
    </row>
    <row r="1242" spans="1:64" x14ac:dyDescent="0.25">
      <c r="A1242" t="s">
        <v>5125</v>
      </c>
      <c r="B1242">
        <v>36</v>
      </c>
      <c r="C1242">
        <v>4</v>
      </c>
      <c r="D1242">
        <v>3</v>
      </c>
      <c r="E1242" s="24">
        <v>0</v>
      </c>
      <c r="F1242" s="24">
        <v>2499999.9999999995</v>
      </c>
      <c r="G1242" s="24">
        <v>0</v>
      </c>
      <c r="H1242" s="24">
        <v>1249999.9999999998</v>
      </c>
      <c r="I1242" s="24">
        <v>0</v>
      </c>
      <c r="J1242" s="24">
        <v>124999.99999999999</v>
      </c>
      <c r="K1242" s="24">
        <v>983570.86655909754</v>
      </c>
      <c r="L1242" s="24">
        <v>16427.341033978388</v>
      </c>
      <c r="M1242" s="24">
        <v>999998.20759307593</v>
      </c>
      <c r="N1242" s="24">
        <v>1.7924069240689278</v>
      </c>
      <c r="O1242" s="24">
        <v>16429.133440902457</v>
      </c>
      <c r="P1242" s="24">
        <v>1000000</v>
      </c>
      <c r="Q1242" s="24">
        <v>33.094518951019438</v>
      </c>
      <c r="R1242" s="24">
        <v>0.23880232503967136</v>
      </c>
      <c r="S1242" s="24">
        <v>33.33332127605911</v>
      </c>
      <c r="T1242" s="24">
        <v>33.333333333333371</v>
      </c>
      <c r="U1242" s="24">
        <v>0</v>
      </c>
      <c r="V1242" s="24">
        <v>2249999.9999999995</v>
      </c>
      <c r="W1242" s="24">
        <v>0</v>
      </c>
      <c r="X1242" s="24">
        <v>1124999.9999999998</v>
      </c>
      <c r="Y1242" s="24">
        <v>0</v>
      </c>
      <c r="Z1242" s="24">
        <v>0</v>
      </c>
      <c r="AA1242" s="24">
        <v>885213.77990318777</v>
      </c>
      <c r="AB1242" s="24">
        <v>14784.606930580689</v>
      </c>
      <c r="AC1242" s="24">
        <v>899998.38683376834</v>
      </c>
      <c r="AD1242" s="24">
        <v>1.613166231662035</v>
      </c>
      <c r="AE1242" s="24">
        <v>14786.220096812118</v>
      </c>
      <c r="AF1242" s="24">
        <v>900000</v>
      </c>
      <c r="AG1242" s="24">
        <v>33.094518951019438</v>
      </c>
      <c r="AH1242" s="24">
        <v>0.23880232503967136</v>
      </c>
      <c r="AI1242" s="24">
        <v>33.33332127605911</v>
      </c>
      <c r="AJ1242" s="24">
        <v>33.333333333333371</v>
      </c>
      <c r="AK1242" s="24">
        <v>0</v>
      </c>
      <c r="AL1242" s="24">
        <v>250000</v>
      </c>
      <c r="AM1242" s="24">
        <v>0</v>
      </c>
      <c r="AN1242" s="24">
        <v>125000</v>
      </c>
      <c r="AO1242" s="24">
        <v>0</v>
      </c>
      <c r="AP1242" s="24">
        <v>124999.99999999999</v>
      </c>
      <c r="AQ1242" s="24">
        <v>98357.086655909778</v>
      </c>
      <c r="AR1242" s="24">
        <v>1642.7341033976991</v>
      </c>
      <c r="AS1242" s="24">
        <v>99999.820759307593</v>
      </c>
      <c r="AT1242" s="24">
        <v>0.17924069240689278</v>
      </c>
      <c r="AU1242" s="24">
        <v>1642.9133440903388</v>
      </c>
      <c r="AV1242" s="24">
        <v>100000</v>
      </c>
      <c r="AW1242" s="24">
        <v>0</v>
      </c>
      <c r="AX1242" s="24">
        <v>0</v>
      </c>
      <c r="AY1242" s="24">
        <v>0</v>
      </c>
      <c r="AZ1242" s="24">
        <v>0</v>
      </c>
      <c r="BA1242" s="24">
        <v>1.2057274261678685E-5</v>
      </c>
      <c r="BB1242" s="24">
        <v>0.23881438231393304</v>
      </c>
      <c r="BC1242" s="24">
        <v>1.2057274261678685E-5</v>
      </c>
      <c r="BD1242" s="24">
        <v>0.23881438231393304</v>
      </c>
      <c r="BE1242" s="24">
        <v>0</v>
      </c>
      <c r="BF1242" s="24">
        <v>0</v>
      </c>
      <c r="BG1242" s="24">
        <v>0</v>
      </c>
      <c r="BH1242" s="24">
        <v>2249999.9999999995</v>
      </c>
      <c r="BI1242" s="24">
        <v>0</v>
      </c>
      <c r="BJ1242" s="24">
        <v>0</v>
      </c>
      <c r="BK1242" s="24">
        <v>0</v>
      </c>
      <c r="BL1242" s="24">
        <v>0</v>
      </c>
    </row>
    <row r="1243" spans="1:64" x14ac:dyDescent="0.25">
      <c r="A1243" t="s">
        <v>5125</v>
      </c>
      <c r="B1243">
        <v>37</v>
      </c>
      <c r="C1243">
        <v>1</v>
      </c>
      <c r="D1243">
        <v>4</v>
      </c>
      <c r="E1243" s="24">
        <v>10500000</v>
      </c>
      <c r="F1243" s="24">
        <v>2645833.3333333326</v>
      </c>
      <c r="G1243" s="24">
        <v>5250000</v>
      </c>
      <c r="H1243" s="24">
        <v>1322916.6666666663</v>
      </c>
      <c r="I1243" s="24">
        <v>525000</v>
      </c>
      <c r="J1243" s="24">
        <v>132291.66666666663</v>
      </c>
      <c r="K1243" s="24">
        <v>1004269.0429880712</v>
      </c>
      <c r="L1243" s="24">
        <v>46799.840829303488</v>
      </c>
      <c r="M1243" s="24">
        <v>1051068.8838173747</v>
      </c>
      <c r="N1243" s="24">
        <v>7264.4495159573853</v>
      </c>
      <c r="O1243" s="24">
        <v>54064.290345260873</v>
      </c>
      <c r="P1243" s="24">
        <v>1058333.3333333321</v>
      </c>
      <c r="Q1243" s="24">
        <v>33.847138738811054</v>
      </c>
      <c r="R1243" s="24">
        <v>1.2715087030941277</v>
      </c>
      <c r="S1243" s="24">
        <v>35.118647441905182</v>
      </c>
      <c r="T1243" s="24">
        <v>35.277777777777828</v>
      </c>
      <c r="U1243" s="24">
        <v>8400000</v>
      </c>
      <c r="V1243" s="24">
        <v>2116666.666666666</v>
      </c>
      <c r="W1243" s="24">
        <v>4200000</v>
      </c>
      <c r="X1243" s="24">
        <v>1058333.333333333</v>
      </c>
      <c r="Y1243" s="24">
        <v>0</v>
      </c>
      <c r="Z1243" s="24">
        <v>0</v>
      </c>
      <c r="AA1243" s="24">
        <v>803415.23439045704</v>
      </c>
      <c r="AB1243" s="24">
        <v>37439.872663442744</v>
      </c>
      <c r="AC1243" s="24">
        <v>840855.10705389979</v>
      </c>
      <c r="AD1243" s="24">
        <v>5811.5596127659082</v>
      </c>
      <c r="AE1243" s="24">
        <v>43251.432276208652</v>
      </c>
      <c r="AF1243" s="24">
        <v>846666.6666666657</v>
      </c>
      <c r="AG1243" s="24">
        <v>33.847138738811054</v>
      </c>
      <c r="AH1243" s="24">
        <v>1.2715087030941277</v>
      </c>
      <c r="AI1243" s="24">
        <v>35.118647441905182</v>
      </c>
      <c r="AJ1243" s="24">
        <v>35.277777777777828</v>
      </c>
      <c r="AK1243" s="24">
        <v>2100000</v>
      </c>
      <c r="AL1243" s="24">
        <v>529166.66666666651</v>
      </c>
      <c r="AM1243" s="24">
        <v>1050000</v>
      </c>
      <c r="AN1243" s="24">
        <v>264583.33333333326</v>
      </c>
      <c r="AO1243" s="24">
        <v>525000</v>
      </c>
      <c r="AP1243" s="24">
        <v>132291.66666666663</v>
      </c>
      <c r="AQ1243" s="24">
        <v>200853.80859761417</v>
      </c>
      <c r="AR1243" s="24">
        <v>9359.9681658607442</v>
      </c>
      <c r="AS1243" s="24">
        <v>210213.77676347492</v>
      </c>
      <c r="AT1243" s="24">
        <v>1452.8899031914771</v>
      </c>
      <c r="AU1243" s="24">
        <v>10812.858069052221</v>
      </c>
      <c r="AV1243" s="24">
        <v>211666.6666666664</v>
      </c>
      <c r="AW1243" s="24">
        <v>0</v>
      </c>
      <c r="AX1243" s="24">
        <v>0</v>
      </c>
      <c r="AY1243" s="24">
        <v>0</v>
      </c>
      <c r="AZ1243" s="24">
        <v>0</v>
      </c>
      <c r="BA1243" s="24">
        <v>0.15913033587264636</v>
      </c>
      <c r="BB1243" s="24">
        <v>1.430639038966774</v>
      </c>
      <c r="BC1243" s="24">
        <v>0.15913033587264636</v>
      </c>
      <c r="BD1243" s="24">
        <v>1.430639038966774</v>
      </c>
      <c r="BE1243" s="24">
        <v>0</v>
      </c>
      <c r="BF1243" s="24">
        <v>0</v>
      </c>
      <c r="BG1243" s="24">
        <v>8400000</v>
      </c>
      <c r="BH1243" s="24">
        <v>2116666.666666666</v>
      </c>
      <c r="BI1243" s="24">
        <v>0</v>
      </c>
      <c r="BJ1243" s="24">
        <v>0</v>
      </c>
      <c r="BK1243" s="24">
        <v>0</v>
      </c>
      <c r="BL1243" s="24">
        <v>0</v>
      </c>
    </row>
    <row r="1244" spans="1:64" x14ac:dyDescent="0.25">
      <c r="A1244" t="s">
        <v>5125</v>
      </c>
      <c r="B1244">
        <v>38</v>
      </c>
      <c r="C1244">
        <v>1</v>
      </c>
      <c r="D1244">
        <v>4</v>
      </c>
      <c r="E1244" s="24">
        <v>10500000</v>
      </c>
      <c r="F1244" s="24">
        <v>2937500</v>
      </c>
      <c r="G1244" s="24">
        <v>5250000</v>
      </c>
      <c r="H1244" s="24">
        <v>1468750</v>
      </c>
      <c r="I1244" s="24">
        <v>525000</v>
      </c>
      <c r="J1244" s="24">
        <v>146875</v>
      </c>
      <c r="K1244" s="24">
        <v>1055725.0895029623</v>
      </c>
      <c r="L1244" s="24">
        <v>104359.86145820282</v>
      </c>
      <c r="M1244" s="24">
        <v>1160084.9509611651</v>
      </c>
      <c r="N1244" s="24">
        <v>14915.04903883487</v>
      </c>
      <c r="O1244" s="24">
        <v>119274.91049703769</v>
      </c>
      <c r="P1244" s="24">
        <v>1175000</v>
      </c>
      <c r="Q1244" s="24">
        <v>35.818230215161861</v>
      </c>
      <c r="R1244" s="24">
        <v>3.0254896497333448</v>
      </c>
      <c r="S1244" s="24">
        <v>38.843719864895206</v>
      </c>
      <c r="T1244" s="24">
        <v>39.166666666666629</v>
      </c>
      <c r="U1244" s="24">
        <v>8400000</v>
      </c>
      <c r="V1244" s="24">
        <v>2350000</v>
      </c>
      <c r="W1244" s="24">
        <v>4200000</v>
      </c>
      <c r="X1244" s="24">
        <v>1175000</v>
      </c>
      <c r="Y1244" s="24">
        <v>0</v>
      </c>
      <c r="Z1244" s="24">
        <v>0</v>
      </c>
      <c r="AA1244" s="24">
        <v>844580.07160236989</v>
      </c>
      <c r="AB1244" s="24">
        <v>83487.889166562352</v>
      </c>
      <c r="AC1244" s="24">
        <v>928067.96076893213</v>
      </c>
      <c r="AD1244" s="24">
        <v>11932.039231067902</v>
      </c>
      <c r="AE1244" s="24">
        <v>95419.928397630109</v>
      </c>
      <c r="AF1244" s="24">
        <v>940000</v>
      </c>
      <c r="AG1244" s="24">
        <v>35.818230215161861</v>
      </c>
      <c r="AH1244" s="24">
        <v>3.0254896497333448</v>
      </c>
      <c r="AI1244" s="24">
        <v>38.843719864895206</v>
      </c>
      <c r="AJ1244" s="24">
        <v>39.166666666666629</v>
      </c>
      <c r="AK1244" s="24">
        <v>2100000</v>
      </c>
      <c r="AL1244" s="24">
        <v>587500</v>
      </c>
      <c r="AM1244" s="24">
        <v>1050000</v>
      </c>
      <c r="AN1244" s="24">
        <v>293750</v>
      </c>
      <c r="AO1244" s="24">
        <v>525000</v>
      </c>
      <c r="AP1244" s="24">
        <v>146875</v>
      </c>
      <c r="AQ1244" s="24">
        <v>211145.01790059241</v>
      </c>
      <c r="AR1244" s="24">
        <v>20871.972291640472</v>
      </c>
      <c r="AS1244" s="24">
        <v>232016.990192233</v>
      </c>
      <c r="AT1244" s="24">
        <v>2983.0098077669682</v>
      </c>
      <c r="AU1244" s="24">
        <v>23854.982099407585</v>
      </c>
      <c r="AV1244" s="24">
        <v>235000</v>
      </c>
      <c r="AW1244" s="24">
        <v>0</v>
      </c>
      <c r="AX1244" s="24">
        <v>0</v>
      </c>
      <c r="AY1244" s="24">
        <v>0</v>
      </c>
      <c r="AZ1244" s="24">
        <v>0</v>
      </c>
      <c r="BA1244" s="24">
        <v>0.32294680177142254</v>
      </c>
      <c r="BB1244" s="24">
        <v>3.3484364515047673</v>
      </c>
      <c r="BC1244" s="24">
        <v>0.32294680177142254</v>
      </c>
      <c r="BD1244" s="24">
        <v>3.3484364515047673</v>
      </c>
      <c r="BE1244" s="24">
        <v>0</v>
      </c>
      <c r="BF1244" s="24">
        <v>0</v>
      </c>
      <c r="BG1244" s="24">
        <v>8400000</v>
      </c>
      <c r="BH1244" s="24">
        <v>2350000</v>
      </c>
      <c r="BI1244" s="24">
        <v>0</v>
      </c>
      <c r="BJ1244" s="24">
        <v>0</v>
      </c>
      <c r="BK1244" s="24">
        <v>0</v>
      </c>
      <c r="BL1244" s="24">
        <v>0</v>
      </c>
    </row>
    <row r="1245" spans="1:64" x14ac:dyDescent="0.25">
      <c r="A1245" t="s">
        <v>5125</v>
      </c>
      <c r="B1245">
        <v>39</v>
      </c>
      <c r="C1245">
        <v>1</v>
      </c>
      <c r="D1245">
        <v>4</v>
      </c>
      <c r="E1245" s="24">
        <v>10500000</v>
      </c>
      <c r="F1245" s="24">
        <v>3229166.6666666665</v>
      </c>
      <c r="G1245" s="24">
        <v>5250000</v>
      </c>
      <c r="H1245" s="24">
        <v>1614583.3333333333</v>
      </c>
      <c r="I1245" s="24">
        <v>525000</v>
      </c>
      <c r="J1245" s="24">
        <v>161458.33333333334</v>
      </c>
      <c r="K1245" s="24">
        <v>1130627.6758440919</v>
      </c>
      <c r="L1245" s="24">
        <v>145706.76098759845</v>
      </c>
      <c r="M1245" s="24">
        <v>1276334.4368316904</v>
      </c>
      <c r="N1245" s="24">
        <v>15332.229834977537</v>
      </c>
      <c r="O1245" s="24">
        <v>161038.99082257599</v>
      </c>
      <c r="P1245" s="24">
        <v>1291666.6666666679</v>
      </c>
      <c r="Q1245" s="24">
        <v>38.62640043073452</v>
      </c>
      <c r="R1245" s="24">
        <v>4.1012972092767086</v>
      </c>
      <c r="S1245" s="24">
        <v>42.727697640011229</v>
      </c>
      <c r="T1245" s="24">
        <v>43.055555555555543</v>
      </c>
      <c r="U1245" s="24">
        <v>8400000</v>
      </c>
      <c r="V1245" s="24">
        <v>2583333.3333333335</v>
      </c>
      <c r="W1245" s="24">
        <v>4200000</v>
      </c>
      <c r="X1245" s="24">
        <v>1291666.6666666667</v>
      </c>
      <c r="Y1245" s="24">
        <v>0</v>
      </c>
      <c r="Z1245" s="24">
        <v>0</v>
      </c>
      <c r="AA1245" s="24">
        <v>904502.14067527361</v>
      </c>
      <c r="AB1245" s="24">
        <v>116565.40879007871</v>
      </c>
      <c r="AC1245" s="24">
        <v>1021067.5494653523</v>
      </c>
      <c r="AD1245" s="24">
        <v>12265.783867982027</v>
      </c>
      <c r="AE1245" s="24">
        <v>128831.19265806093</v>
      </c>
      <c r="AF1245" s="24">
        <v>1033333.3333333344</v>
      </c>
      <c r="AG1245" s="24">
        <v>38.62640043073452</v>
      </c>
      <c r="AH1245" s="24">
        <v>4.1012972092767086</v>
      </c>
      <c r="AI1245" s="24">
        <v>42.727697640011229</v>
      </c>
      <c r="AJ1245" s="24">
        <v>43.055555555555543</v>
      </c>
      <c r="AK1245" s="24">
        <v>2100000</v>
      </c>
      <c r="AL1245" s="24">
        <v>645833.33333333302</v>
      </c>
      <c r="AM1245" s="24">
        <v>1050000</v>
      </c>
      <c r="AN1245" s="24">
        <v>322916.66666666651</v>
      </c>
      <c r="AO1245" s="24">
        <v>525000</v>
      </c>
      <c r="AP1245" s="24">
        <v>161458.33333333334</v>
      </c>
      <c r="AQ1245" s="24">
        <v>226125.53516881831</v>
      </c>
      <c r="AR1245" s="24">
        <v>29141.352197519736</v>
      </c>
      <c r="AS1245" s="24">
        <v>255266.88736633805</v>
      </c>
      <c r="AT1245" s="24">
        <v>3066.4459669955104</v>
      </c>
      <c r="AU1245" s="24">
        <v>32207.798164515058</v>
      </c>
      <c r="AV1245" s="24">
        <v>258333.33333333349</v>
      </c>
      <c r="AW1245" s="24">
        <v>0</v>
      </c>
      <c r="AX1245" s="24">
        <v>0</v>
      </c>
      <c r="AY1245" s="24">
        <v>0</v>
      </c>
      <c r="AZ1245" s="24">
        <v>0</v>
      </c>
      <c r="BA1245" s="24">
        <v>0.32785791554431398</v>
      </c>
      <c r="BB1245" s="24">
        <v>4.4291551248210226</v>
      </c>
      <c r="BC1245" s="24">
        <v>0.32785791554431398</v>
      </c>
      <c r="BD1245" s="24">
        <v>4.4291551248210226</v>
      </c>
      <c r="BE1245" s="24">
        <v>0</v>
      </c>
      <c r="BF1245" s="24">
        <v>0</v>
      </c>
      <c r="BG1245" s="24">
        <v>8400000</v>
      </c>
      <c r="BH1245" s="24">
        <v>2583333.3333333335</v>
      </c>
      <c r="BI1245" s="24">
        <v>0</v>
      </c>
      <c r="BJ1245" s="24">
        <v>0</v>
      </c>
      <c r="BK1245" s="24">
        <v>0</v>
      </c>
      <c r="BL1245" s="24">
        <v>0</v>
      </c>
    </row>
    <row r="1246" spans="1:64" x14ac:dyDescent="0.25">
      <c r="A1246" t="s">
        <v>5125</v>
      </c>
      <c r="B1246">
        <v>40</v>
      </c>
      <c r="C1246">
        <v>2</v>
      </c>
      <c r="D1246">
        <v>4</v>
      </c>
      <c r="E1246" s="24">
        <v>3750000</v>
      </c>
      <c r="F1246" s="24">
        <v>3427083.333333333</v>
      </c>
      <c r="G1246" s="24">
        <v>1875000</v>
      </c>
      <c r="H1246" s="24">
        <v>1713541.6666666665</v>
      </c>
      <c r="I1246" s="24">
        <v>187500</v>
      </c>
      <c r="J1246" s="24">
        <v>171354.16666666666</v>
      </c>
      <c r="K1246" s="24">
        <v>1208556.8383723311</v>
      </c>
      <c r="L1246" s="24">
        <v>151580.46256478876</v>
      </c>
      <c r="M1246" s="24">
        <v>1360137.3009371199</v>
      </c>
      <c r="N1246" s="24">
        <v>10696.03239621222</v>
      </c>
      <c r="O1246" s="24">
        <v>162276.49496100098</v>
      </c>
      <c r="P1246" s="24">
        <v>1370833.3333333321</v>
      </c>
      <c r="Q1246" s="24">
        <v>41.43001375942697</v>
      </c>
      <c r="R1246" s="24">
        <v>4.0386332017778841</v>
      </c>
      <c r="S1246" s="24">
        <v>45.468646961204854</v>
      </c>
      <c r="T1246" s="24">
        <v>45.694444444444457</v>
      </c>
      <c r="U1246" s="24">
        <v>3000000</v>
      </c>
      <c r="V1246" s="24">
        <v>2741666.6666666665</v>
      </c>
      <c r="W1246" s="24">
        <v>1500000</v>
      </c>
      <c r="X1246" s="24">
        <v>1370833.3333333333</v>
      </c>
      <c r="Y1246" s="24">
        <v>0</v>
      </c>
      <c r="Z1246" s="24">
        <v>0</v>
      </c>
      <c r="AA1246" s="24">
        <v>966845.47069786489</v>
      </c>
      <c r="AB1246" s="24">
        <v>121264.37005183101</v>
      </c>
      <c r="AC1246" s="24">
        <v>1088109.8407496959</v>
      </c>
      <c r="AD1246" s="24">
        <v>8556.8259169697703</v>
      </c>
      <c r="AE1246" s="24">
        <v>129821.19596880092</v>
      </c>
      <c r="AF1246" s="24">
        <v>1096666.6666666658</v>
      </c>
      <c r="AG1246" s="24">
        <v>41.43001375942697</v>
      </c>
      <c r="AH1246" s="24">
        <v>4.0386332017778841</v>
      </c>
      <c r="AI1246" s="24">
        <v>45.468646961204854</v>
      </c>
      <c r="AJ1246" s="24">
        <v>45.694444444444457</v>
      </c>
      <c r="AK1246" s="24">
        <v>750000</v>
      </c>
      <c r="AL1246" s="24">
        <v>685416.66666666651</v>
      </c>
      <c r="AM1246" s="24">
        <v>375000</v>
      </c>
      <c r="AN1246" s="24">
        <v>342708.33333333326</v>
      </c>
      <c r="AO1246" s="24">
        <v>187500</v>
      </c>
      <c r="AP1246" s="24">
        <v>171354.16666666666</v>
      </c>
      <c r="AQ1246" s="24">
        <v>241711.36767446622</v>
      </c>
      <c r="AR1246" s="24">
        <v>30316.092512957752</v>
      </c>
      <c r="AS1246" s="24">
        <v>272027.46018742397</v>
      </c>
      <c r="AT1246" s="24">
        <v>2139.2064792424499</v>
      </c>
      <c r="AU1246" s="24">
        <v>32455.298992200056</v>
      </c>
      <c r="AV1246" s="24">
        <v>274166.66666666628</v>
      </c>
      <c r="AW1246" s="24">
        <v>0</v>
      </c>
      <c r="AX1246" s="24">
        <v>0</v>
      </c>
      <c r="AY1246" s="24">
        <v>0</v>
      </c>
      <c r="AZ1246" s="24">
        <v>0</v>
      </c>
      <c r="BA1246" s="24">
        <v>0.22579748323960303</v>
      </c>
      <c r="BB1246" s="24">
        <v>4.2644306850174871</v>
      </c>
      <c r="BC1246" s="24">
        <v>0.22579748323960303</v>
      </c>
      <c r="BD1246" s="24">
        <v>4.2644306850174871</v>
      </c>
      <c r="BE1246" s="24">
        <v>0</v>
      </c>
      <c r="BF1246" s="24">
        <v>0</v>
      </c>
      <c r="BG1246" s="24">
        <v>3000000</v>
      </c>
      <c r="BH1246" s="24">
        <v>2741666.6666666665</v>
      </c>
      <c r="BI1246" s="24">
        <v>0</v>
      </c>
      <c r="BJ1246" s="24">
        <v>0</v>
      </c>
      <c r="BK1246" s="24">
        <v>0</v>
      </c>
      <c r="BL1246" s="24">
        <v>0</v>
      </c>
    </row>
    <row r="1247" spans="1:64" x14ac:dyDescent="0.25">
      <c r="A1247" t="s">
        <v>5125</v>
      </c>
      <c r="B1247">
        <v>41</v>
      </c>
      <c r="C1247">
        <v>2</v>
      </c>
      <c r="D1247">
        <v>4</v>
      </c>
      <c r="E1247" s="24">
        <v>3750000</v>
      </c>
      <c r="F1247" s="24">
        <v>3531250</v>
      </c>
      <c r="G1247" s="24">
        <v>1875000</v>
      </c>
      <c r="H1247" s="24">
        <v>1765625</v>
      </c>
      <c r="I1247" s="24">
        <v>187500</v>
      </c>
      <c r="J1247" s="24">
        <v>176562.5</v>
      </c>
      <c r="K1247" s="24">
        <v>1274546.7496106662</v>
      </c>
      <c r="L1247" s="24">
        <v>132172.25033751503</v>
      </c>
      <c r="M1247" s="24">
        <v>1406718.9999481812</v>
      </c>
      <c r="N1247" s="24">
        <v>5781.0000518187881</v>
      </c>
      <c r="O1247" s="24">
        <v>137953.25038933381</v>
      </c>
      <c r="P1247" s="24">
        <v>1412500</v>
      </c>
      <c r="Q1247" s="24">
        <v>43.676568342488395</v>
      </c>
      <c r="R1247" s="24">
        <v>3.2862640023409995</v>
      </c>
      <c r="S1247" s="24">
        <v>46.962832344829394</v>
      </c>
      <c r="T1247" s="24">
        <v>47.083333333333371</v>
      </c>
      <c r="U1247" s="24">
        <v>3000000</v>
      </c>
      <c r="V1247" s="24">
        <v>2825000</v>
      </c>
      <c r="W1247" s="24">
        <v>1500000</v>
      </c>
      <c r="X1247" s="24">
        <v>1412500</v>
      </c>
      <c r="Y1247" s="24">
        <v>0</v>
      </c>
      <c r="Z1247" s="24">
        <v>0</v>
      </c>
      <c r="AA1247" s="24">
        <v>1019637.399688533</v>
      </c>
      <c r="AB1247" s="24">
        <v>105737.80027001188</v>
      </c>
      <c r="AC1247" s="24">
        <v>1125375.1999585449</v>
      </c>
      <c r="AD1247" s="24">
        <v>4624.8000414550479</v>
      </c>
      <c r="AE1247" s="24">
        <v>110362.60031146696</v>
      </c>
      <c r="AF1247" s="24">
        <v>1130000</v>
      </c>
      <c r="AG1247" s="24">
        <v>43.676568342488395</v>
      </c>
      <c r="AH1247" s="24">
        <v>3.2862640023409995</v>
      </c>
      <c r="AI1247" s="24">
        <v>46.962832344829394</v>
      </c>
      <c r="AJ1247" s="24">
        <v>47.083333333333371</v>
      </c>
      <c r="AK1247" s="24">
        <v>750000</v>
      </c>
      <c r="AL1247" s="24">
        <v>706250</v>
      </c>
      <c r="AM1247" s="24">
        <v>375000</v>
      </c>
      <c r="AN1247" s="24">
        <v>353125</v>
      </c>
      <c r="AO1247" s="24">
        <v>187500</v>
      </c>
      <c r="AP1247" s="24">
        <v>176562.5</v>
      </c>
      <c r="AQ1247" s="24">
        <v>254909.34992213314</v>
      </c>
      <c r="AR1247" s="24">
        <v>26434.450067503145</v>
      </c>
      <c r="AS1247" s="24">
        <v>281343.79998963629</v>
      </c>
      <c r="AT1247" s="24">
        <v>1156.2000103637401</v>
      </c>
      <c r="AU1247" s="24">
        <v>27590.650077866856</v>
      </c>
      <c r="AV1247" s="24">
        <v>282500</v>
      </c>
      <c r="AW1247" s="24">
        <v>0</v>
      </c>
      <c r="AX1247" s="24">
        <v>0</v>
      </c>
      <c r="AY1247" s="24">
        <v>0</v>
      </c>
      <c r="AZ1247" s="24">
        <v>0</v>
      </c>
      <c r="BA1247" s="24">
        <v>0.12050098850397717</v>
      </c>
      <c r="BB1247" s="24">
        <v>3.4067649908449766</v>
      </c>
      <c r="BC1247" s="24">
        <v>0.12050098850397717</v>
      </c>
      <c r="BD1247" s="24">
        <v>3.4067649908449766</v>
      </c>
      <c r="BE1247" s="24">
        <v>0</v>
      </c>
      <c r="BF1247" s="24">
        <v>0</v>
      </c>
      <c r="BG1247" s="24">
        <v>3000000</v>
      </c>
      <c r="BH1247" s="24">
        <v>2825000</v>
      </c>
      <c r="BI1247" s="24">
        <v>0</v>
      </c>
      <c r="BJ1247" s="24">
        <v>0</v>
      </c>
      <c r="BK1247" s="24">
        <v>0</v>
      </c>
      <c r="BL1247" s="24">
        <v>0</v>
      </c>
    </row>
    <row r="1248" spans="1:64" x14ac:dyDescent="0.25">
      <c r="A1248" t="s">
        <v>5125</v>
      </c>
      <c r="B1248">
        <v>42</v>
      </c>
      <c r="C1248">
        <v>2</v>
      </c>
      <c r="D1248">
        <v>4</v>
      </c>
      <c r="E1248" s="24">
        <v>3750000</v>
      </c>
      <c r="F1248" s="24">
        <v>3635416.6666666665</v>
      </c>
      <c r="G1248" s="24">
        <v>1875000</v>
      </c>
      <c r="H1248" s="24">
        <v>1817708.3333333333</v>
      </c>
      <c r="I1248" s="24">
        <v>187500</v>
      </c>
      <c r="J1248" s="24">
        <v>181770.83333333334</v>
      </c>
      <c r="K1248" s="24">
        <v>1330641.0336667188</v>
      </c>
      <c r="L1248" s="24">
        <v>118012.46149151027</v>
      </c>
      <c r="M1248" s="24">
        <v>1448653.495158229</v>
      </c>
      <c r="N1248" s="24">
        <v>5513.1715084388852</v>
      </c>
      <c r="O1248" s="24">
        <v>123525.63299994916</v>
      </c>
      <c r="P1248" s="24">
        <v>1454166.6666666679</v>
      </c>
      <c r="Q1248" s="24">
        <v>45.520186835442928</v>
      </c>
      <c r="R1248" s="24">
        <v>2.8346905330536174</v>
      </c>
      <c r="S1248" s="24">
        <v>48.354877368496545</v>
      </c>
      <c r="T1248" s="24">
        <v>48.472222222222172</v>
      </c>
      <c r="U1248" s="24">
        <v>3000000</v>
      </c>
      <c r="V1248" s="24">
        <v>2908333.3333333335</v>
      </c>
      <c r="W1248" s="24">
        <v>1500000</v>
      </c>
      <c r="X1248" s="24">
        <v>1454166.6666666667</v>
      </c>
      <c r="Y1248" s="24">
        <v>0</v>
      </c>
      <c r="Z1248" s="24">
        <v>0</v>
      </c>
      <c r="AA1248" s="24">
        <v>1064512.8269333751</v>
      </c>
      <c r="AB1248" s="24">
        <v>94409.969193208497</v>
      </c>
      <c r="AC1248" s="24">
        <v>1158922.7961265834</v>
      </c>
      <c r="AD1248" s="24">
        <v>4410.5372067510907</v>
      </c>
      <c r="AE1248" s="24">
        <v>98820.506399959326</v>
      </c>
      <c r="AF1248" s="24">
        <v>1163333.3333333344</v>
      </c>
      <c r="AG1248" s="24">
        <v>45.520186835442928</v>
      </c>
      <c r="AH1248" s="24">
        <v>2.8346905330536174</v>
      </c>
      <c r="AI1248" s="24">
        <v>48.354877368496545</v>
      </c>
      <c r="AJ1248" s="24">
        <v>48.472222222222172</v>
      </c>
      <c r="AK1248" s="24">
        <v>750000</v>
      </c>
      <c r="AL1248" s="24">
        <v>727083.33333333302</v>
      </c>
      <c r="AM1248" s="24">
        <v>375000</v>
      </c>
      <c r="AN1248" s="24">
        <v>363541.66666666651</v>
      </c>
      <c r="AO1248" s="24">
        <v>187500</v>
      </c>
      <c r="AP1248" s="24">
        <v>181770.83333333334</v>
      </c>
      <c r="AQ1248" s="24">
        <v>266128.20673334366</v>
      </c>
      <c r="AR1248" s="24">
        <v>23602.492298301775</v>
      </c>
      <c r="AS1248" s="24">
        <v>289730.69903164566</v>
      </c>
      <c r="AT1248" s="24">
        <v>1102.6343016877945</v>
      </c>
      <c r="AU1248" s="24">
        <v>24705.126599989831</v>
      </c>
      <c r="AV1248" s="24">
        <v>290833.33333333349</v>
      </c>
      <c r="AW1248" s="24">
        <v>0</v>
      </c>
      <c r="AX1248" s="24">
        <v>0</v>
      </c>
      <c r="AY1248" s="24">
        <v>0</v>
      </c>
      <c r="AZ1248" s="24">
        <v>0</v>
      </c>
      <c r="BA1248" s="24">
        <v>0.11734485372562631</v>
      </c>
      <c r="BB1248" s="24">
        <v>2.9520353867792437</v>
      </c>
      <c r="BC1248" s="24">
        <v>0.11734485372562631</v>
      </c>
      <c r="BD1248" s="24">
        <v>2.9520353867792437</v>
      </c>
      <c r="BE1248" s="24">
        <v>0</v>
      </c>
      <c r="BF1248" s="24">
        <v>0</v>
      </c>
      <c r="BG1248" s="24">
        <v>3000000</v>
      </c>
      <c r="BH1248" s="24">
        <v>2908333.3333333335</v>
      </c>
      <c r="BI1248" s="24">
        <v>0</v>
      </c>
      <c r="BJ1248" s="24">
        <v>0</v>
      </c>
      <c r="BK1248" s="24">
        <v>0</v>
      </c>
      <c r="BL1248" s="24">
        <v>0</v>
      </c>
    </row>
    <row r="1249" spans="1:64" x14ac:dyDescent="0.25">
      <c r="A1249" t="s">
        <v>5125</v>
      </c>
      <c r="B1249">
        <v>43</v>
      </c>
      <c r="C1249">
        <v>3</v>
      </c>
      <c r="D1249">
        <v>4</v>
      </c>
      <c r="E1249" s="24">
        <v>750000</v>
      </c>
      <c r="F1249" s="24">
        <v>3697916.6666666665</v>
      </c>
      <c r="G1249" s="24">
        <v>375000</v>
      </c>
      <c r="H1249" s="24">
        <v>1848958.3333333333</v>
      </c>
      <c r="I1249" s="24">
        <v>37500</v>
      </c>
      <c r="J1249" s="24">
        <v>184895.83333333334</v>
      </c>
      <c r="K1249" s="24">
        <v>1376860.3240262643</v>
      </c>
      <c r="L1249" s="24">
        <v>98890.29098347947</v>
      </c>
      <c r="M1249" s="24">
        <v>1475750.6150097437</v>
      </c>
      <c r="N1249" s="24">
        <v>3416.0516569241881</v>
      </c>
      <c r="O1249" s="24">
        <v>102306.34264040366</v>
      </c>
      <c r="P1249" s="24">
        <v>1479166.6666666679</v>
      </c>
      <c r="Q1249" s="24">
        <v>46.979562087096042</v>
      </c>
      <c r="R1249" s="24">
        <v>2.2542665901947885</v>
      </c>
      <c r="S1249" s="24">
        <v>49.23382867729083</v>
      </c>
      <c r="T1249" s="24">
        <v>49.305555555555543</v>
      </c>
      <c r="U1249" s="24">
        <v>600000</v>
      </c>
      <c r="V1249" s="24">
        <v>2958333.3333333335</v>
      </c>
      <c r="W1249" s="24">
        <v>300000</v>
      </c>
      <c r="X1249" s="24">
        <v>1479166.6666666667</v>
      </c>
      <c r="Y1249" s="24">
        <v>0</v>
      </c>
      <c r="Z1249" s="24">
        <v>0</v>
      </c>
      <c r="AA1249" s="24">
        <v>1101488.2592210115</v>
      </c>
      <c r="AB1249" s="24">
        <v>79112.232786783483</v>
      </c>
      <c r="AC1249" s="24">
        <v>1180600.492007795</v>
      </c>
      <c r="AD1249" s="24">
        <v>2732.841325539368</v>
      </c>
      <c r="AE1249" s="24">
        <v>81845.074112322647</v>
      </c>
      <c r="AF1249" s="24">
        <v>1183333.3333333344</v>
      </c>
      <c r="AG1249" s="24">
        <v>46.979562087096042</v>
      </c>
      <c r="AH1249" s="24">
        <v>2.2542665901947885</v>
      </c>
      <c r="AI1249" s="24">
        <v>49.23382867729083</v>
      </c>
      <c r="AJ1249" s="24">
        <v>49.305555555555543</v>
      </c>
      <c r="AK1249" s="24">
        <v>150000</v>
      </c>
      <c r="AL1249" s="24">
        <v>739583.33333333302</v>
      </c>
      <c r="AM1249" s="24">
        <v>75000</v>
      </c>
      <c r="AN1249" s="24">
        <v>369791.66666666651</v>
      </c>
      <c r="AO1249" s="24">
        <v>37500</v>
      </c>
      <c r="AP1249" s="24">
        <v>184895.83333333334</v>
      </c>
      <c r="AQ1249" s="24">
        <v>275372.06480525271</v>
      </c>
      <c r="AR1249" s="24">
        <v>19778.058196695987</v>
      </c>
      <c r="AS1249" s="24">
        <v>295150.1230019487</v>
      </c>
      <c r="AT1249" s="24">
        <v>683.21033138482017</v>
      </c>
      <c r="AU1249" s="24">
        <v>20461.268528081011</v>
      </c>
      <c r="AV1249" s="24">
        <v>295833.33333333349</v>
      </c>
      <c r="AW1249" s="24">
        <v>0</v>
      </c>
      <c r="AX1249" s="24">
        <v>0</v>
      </c>
      <c r="AY1249" s="24">
        <v>0</v>
      </c>
      <c r="AZ1249" s="24">
        <v>0</v>
      </c>
      <c r="BA1249" s="24">
        <v>7.1726878264712468E-2</v>
      </c>
      <c r="BB1249" s="24">
        <v>2.3259934684595009</v>
      </c>
      <c r="BC1249" s="24">
        <v>7.1726878264712468E-2</v>
      </c>
      <c r="BD1249" s="24">
        <v>2.3259934684595009</v>
      </c>
      <c r="BE1249" s="24">
        <v>0</v>
      </c>
      <c r="BF1249" s="24">
        <v>0</v>
      </c>
      <c r="BG1249" s="24">
        <v>600000</v>
      </c>
      <c r="BH1249" s="24">
        <v>2958333.3333333335</v>
      </c>
      <c r="BI1249" s="24">
        <v>0</v>
      </c>
      <c r="BJ1249" s="24">
        <v>0</v>
      </c>
      <c r="BK1249" s="24">
        <v>0</v>
      </c>
      <c r="BL1249" s="24">
        <v>0</v>
      </c>
    </row>
    <row r="1250" spans="1:64" x14ac:dyDescent="0.25">
      <c r="A1250" t="s">
        <v>5125</v>
      </c>
      <c r="B1250">
        <v>44</v>
      </c>
      <c r="C1250">
        <v>3</v>
      </c>
      <c r="D1250">
        <v>4</v>
      </c>
      <c r="E1250" s="24">
        <v>750000</v>
      </c>
      <c r="F1250" s="24">
        <v>3718750</v>
      </c>
      <c r="G1250" s="24">
        <v>375000</v>
      </c>
      <c r="H1250" s="24">
        <v>1859375</v>
      </c>
      <c r="I1250" s="24">
        <v>37500</v>
      </c>
      <c r="J1250" s="24">
        <v>185937.5</v>
      </c>
      <c r="K1250" s="24">
        <v>1410859.5847927965</v>
      </c>
      <c r="L1250" s="24">
        <v>75412.418049182743</v>
      </c>
      <c r="M1250" s="24">
        <v>1486272.0028419793</v>
      </c>
      <c r="N1250" s="24">
        <v>1227.9971580207348</v>
      </c>
      <c r="O1250" s="24">
        <v>76640.415207203478</v>
      </c>
      <c r="P1250" s="24">
        <v>1487500</v>
      </c>
      <c r="Q1250" s="24">
        <v>47.979020882510213</v>
      </c>
      <c r="R1250" s="24">
        <v>1.5793998129646525</v>
      </c>
      <c r="S1250" s="24">
        <v>49.558420695474865</v>
      </c>
      <c r="T1250" s="24">
        <v>49.583333333333371</v>
      </c>
      <c r="U1250" s="24">
        <v>600000</v>
      </c>
      <c r="V1250" s="24">
        <v>2975000</v>
      </c>
      <c r="W1250" s="24">
        <v>300000</v>
      </c>
      <c r="X1250" s="24">
        <v>1487500</v>
      </c>
      <c r="Y1250" s="24">
        <v>0</v>
      </c>
      <c r="Z1250" s="24">
        <v>0</v>
      </c>
      <c r="AA1250" s="24">
        <v>1128687.6678342372</v>
      </c>
      <c r="AB1250" s="24">
        <v>60329.934439346194</v>
      </c>
      <c r="AC1250" s="24">
        <v>1189017.6022735834</v>
      </c>
      <c r="AD1250" s="24">
        <v>982.39772641658783</v>
      </c>
      <c r="AE1250" s="24">
        <v>61312.332165762782</v>
      </c>
      <c r="AF1250" s="24">
        <v>1190000</v>
      </c>
      <c r="AG1250" s="24">
        <v>47.979020882510213</v>
      </c>
      <c r="AH1250" s="24">
        <v>1.5793998129646525</v>
      </c>
      <c r="AI1250" s="24">
        <v>49.558420695474865</v>
      </c>
      <c r="AJ1250" s="24">
        <v>49.583333333333371</v>
      </c>
      <c r="AK1250" s="24">
        <v>150000</v>
      </c>
      <c r="AL1250" s="24">
        <v>743750</v>
      </c>
      <c r="AM1250" s="24">
        <v>75000</v>
      </c>
      <c r="AN1250" s="24">
        <v>371875</v>
      </c>
      <c r="AO1250" s="24">
        <v>37500</v>
      </c>
      <c r="AP1250" s="24">
        <v>185937.5</v>
      </c>
      <c r="AQ1250" s="24">
        <v>282171.9169585593</v>
      </c>
      <c r="AR1250" s="24">
        <v>15082.483609836549</v>
      </c>
      <c r="AS1250" s="24">
        <v>297254.40056839585</v>
      </c>
      <c r="AT1250" s="24">
        <v>245.59943160414696</v>
      </c>
      <c r="AU1250" s="24">
        <v>15328.083041440696</v>
      </c>
      <c r="AV1250" s="24">
        <v>297500</v>
      </c>
      <c r="AW1250" s="24">
        <v>0</v>
      </c>
      <c r="AX1250" s="24">
        <v>0</v>
      </c>
      <c r="AY1250" s="24">
        <v>0</v>
      </c>
      <c r="AZ1250" s="24">
        <v>0</v>
      </c>
      <c r="BA1250" s="24">
        <v>2.4912637858506059E-2</v>
      </c>
      <c r="BB1250" s="24">
        <v>1.6043124508231585</v>
      </c>
      <c r="BC1250" s="24">
        <v>2.4912637858506059E-2</v>
      </c>
      <c r="BD1250" s="24">
        <v>1.6043124508231585</v>
      </c>
      <c r="BE1250" s="24">
        <v>0</v>
      </c>
      <c r="BF1250" s="24">
        <v>0</v>
      </c>
      <c r="BG1250" s="24">
        <v>600000</v>
      </c>
      <c r="BH1250" s="24">
        <v>2975000</v>
      </c>
      <c r="BI1250" s="24">
        <v>0</v>
      </c>
      <c r="BJ1250" s="24">
        <v>0</v>
      </c>
      <c r="BK1250" s="24">
        <v>0</v>
      </c>
      <c r="BL1250" s="24">
        <v>0</v>
      </c>
    </row>
    <row r="1251" spans="1:64" x14ac:dyDescent="0.25">
      <c r="A1251" t="s">
        <v>5125</v>
      </c>
      <c r="B1251">
        <v>45</v>
      </c>
      <c r="C1251">
        <v>3</v>
      </c>
      <c r="D1251">
        <v>4</v>
      </c>
      <c r="E1251" s="24">
        <v>750000</v>
      </c>
      <c r="F1251" s="24">
        <v>3739583.333333333</v>
      </c>
      <c r="G1251" s="24">
        <v>375000</v>
      </c>
      <c r="H1251" s="24">
        <v>1869791.6666666665</v>
      </c>
      <c r="I1251" s="24">
        <v>37500</v>
      </c>
      <c r="J1251" s="24">
        <v>186979.16666666666</v>
      </c>
      <c r="K1251" s="24">
        <v>1435972.2009821683</v>
      </c>
      <c r="L1251" s="24">
        <v>58752.572188790888</v>
      </c>
      <c r="M1251" s="24">
        <v>1494724.7731709592</v>
      </c>
      <c r="N1251" s="24">
        <v>1108.5601623728871</v>
      </c>
      <c r="O1251" s="24">
        <v>59861.132351163775</v>
      </c>
      <c r="P1251" s="24">
        <v>1495833.3333333321</v>
      </c>
      <c r="Q1251" s="24">
        <v>48.674432552727012</v>
      </c>
      <c r="R1251" s="24">
        <v>1.1631697791335682</v>
      </c>
      <c r="S1251" s="24">
        <v>49.83760233186058</v>
      </c>
      <c r="T1251" s="24">
        <v>49.861111111111086</v>
      </c>
      <c r="U1251" s="24">
        <v>600000</v>
      </c>
      <c r="V1251" s="24">
        <v>2991666.6666666665</v>
      </c>
      <c r="W1251" s="24">
        <v>300000</v>
      </c>
      <c r="X1251" s="24">
        <v>1495833.3333333333</v>
      </c>
      <c r="Y1251" s="24">
        <v>0</v>
      </c>
      <c r="Z1251" s="24">
        <v>0</v>
      </c>
      <c r="AA1251" s="24">
        <v>1148777.7607857347</v>
      </c>
      <c r="AB1251" s="24">
        <v>47002.057751032524</v>
      </c>
      <c r="AC1251" s="24">
        <v>1195779.8185367675</v>
      </c>
      <c r="AD1251" s="24">
        <v>886.84812989830971</v>
      </c>
      <c r="AE1251" s="24">
        <v>47888.905880931299</v>
      </c>
      <c r="AF1251" s="24">
        <v>1196666.6666666658</v>
      </c>
      <c r="AG1251" s="24">
        <v>48.674432552727012</v>
      </c>
      <c r="AH1251" s="24">
        <v>1.1631697791335682</v>
      </c>
      <c r="AI1251" s="24">
        <v>49.83760233186058</v>
      </c>
      <c r="AJ1251" s="24">
        <v>49.861111111111086</v>
      </c>
      <c r="AK1251" s="24">
        <v>150000</v>
      </c>
      <c r="AL1251" s="24">
        <v>747916.66666666651</v>
      </c>
      <c r="AM1251" s="24">
        <v>75000</v>
      </c>
      <c r="AN1251" s="24">
        <v>373958.33333333326</v>
      </c>
      <c r="AO1251" s="24">
        <v>37500</v>
      </c>
      <c r="AP1251" s="24">
        <v>186979.16666666666</v>
      </c>
      <c r="AQ1251" s="24">
        <v>287194.44019643357</v>
      </c>
      <c r="AR1251" s="24">
        <v>11750.514437758364</v>
      </c>
      <c r="AS1251" s="24">
        <v>298944.9546341917</v>
      </c>
      <c r="AT1251" s="24">
        <v>221.71203247457743</v>
      </c>
      <c r="AU1251" s="24">
        <v>11972.226470232476</v>
      </c>
      <c r="AV1251" s="24">
        <v>299166.66666666628</v>
      </c>
      <c r="AW1251" s="24">
        <v>0</v>
      </c>
      <c r="AX1251" s="24">
        <v>0</v>
      </c>
      <c r="AY1251" s="24">
        <v>0</v>
      </c>
      <c r="AZ1251" s="24">
        <v>0</v>
      </c>
      <c r="BA1251" s="24">
        <v>2.350877925050554E-2</v>
      </c>
      <c r="BB1251" s="24">
        <v>1.1866785583840738</v>
      </c>
      <c r="BC1251" s="24">
        <v>2.350877925050554E-2</v>
      </c>
      <c r="BD1251" s="24">
        <v>1.1866785583840738</v>
      </c>
      <c r="BE1251" s="24">
        <v>0</v>
      </c>
      <c r="BF1251" s="24">
        <v>0</v>
      </c>
      <c r="BG1251" s="24">
        <v>600000</v>
      </c>
      <c r="BH1251" s="24">
        <v>2991666.6666666665</v>
      </c>
      <c r="BI1251" s="24">
        <v>0</v>
      </c>
      <c r="BJ1251" s="24">
        <v>0</v>
      </c>
      <c r="BK1251" s="24">
        <v>0</v>
      </c>
      <c r="BL1251" s="24">
        <v>0</v>
      </c>
    </row>
    <row r="1252" spans="1:64" x14ac:dyDescent="0.25">
      <c r="A1252" t="s">
        <v>5125</v>
      </c>
      <c r="B1252">
        <v>46</v>
      </c>
      <c r="C1252">
        <v>4</v>
      </c>
      <c r="D1252">
        <v>4</v>
      </c>
      <c r="E1252" s="24">
        <v>0</v>
      </c>
      <c r="F1252" s="24">
        <v>3750000</v>
      </c>
      <c r="G1252" s="24">
        <v>0</v>
      </c>
      <c r="H1252" s="24">
        <v>1875000</v>
      </c>
      <c r="I1252" s="24">
        <v>0</v>
      </c>
      <c r="J1252" s="24">
        <v>187500</v>
      </c>
      <c r="K1252" s="24">
        <v>1454594.548980739</v>
      </c>
      <c r="L1252" s="24">
        <v>44825.422996878624</v>
      </c>
      <c r="M1252" s="24">
        <v>1499419.9719776176</v>
      </c>
      <c r="N1252" s="24">
        <v>580.02802238240838</v>
      </c>
      <c r="O1252" s="24">
        <v>45405.451019261032</v>
      </c>
      <c r="P1252" s="24">
        <v>1500000</v>
      </c>
      <c r="Q1252" s="24">
        <v>49.160180406462587</v>
      </c>
      <c r="R1252" s="24">
        <v>0.82774502836332431</v>
      </c>
      <c r="S1252" s="24">
        <v>49.987925434825911</v>
      </c>
      <c r="T1252" s="24">
        <v>50</v>
      </c>
      <c r="U1252" s="24">
        <v>0</v>
      </c>
      <c r="V1252" s="24">
        <v>3000000</v>
      </c>
      <c r="W1252" s="24">
        <v>0</v>
      </c>
      <c r="X1252" s="24">
        <v>1500000</v>
      </c>
      <c r="Y1252" s="24">
        <v>0</v>
      </c>
      <c r="Z1252" s="24">
        <v>0</v>
      </c>
      <c r="AA1252" s="24">
        <v>1163675.6391845911</v>
      </c>
      <c r="AB1252" s="24">
        <v>35860.338397502899</v>
      </c>
      <c r="AC1252" s="24">
        <v>1199535.977582094</v>
      </c>
      <c r="AD1252" s="24">
        <v>464.02241790591506</v>
      </c>
      <c r="AE1252" s="24">
        <v>36324.36081540864</v>
      </c>
      <c r="AF1252" s="24">
        <v>1200000</v>
      </c>
      <c r="AG1252" s="24">
        <v>49.160180406462587</v>
      </c>
      <c r="AH1252" s="24">
        <v>0.82774502836332431</v>
      </c>
      <c r="AI1252" s="24">
        <v>49.987925434825911</v>
      </c>
      <c r="AJ1252" s="24">
        <v>50</v>
      </c>
      <c r="AK1252" s="24">
        <v>0</v>
      </c>
      <c r="AL1252" s="24">
        <v>750000</v>
      </c>
      <c r="AM1252" s="24">
        <v>0</v>
      </c>
      <c r="AN1252" s="24">
        <v>375000</v>
      </c>
      <c r="AO1252" s="24">
        <v>0</v>
      </c>
      <c r="AP1252" s="24">
        <v>187500</v>
      </c>
      <c r="AQ1252" s="24">
        <v>290918.90979614784</v>
      </c>
      <c r="AR1252" s="24">
        <v>8965.0845993757248</v>
      </c>
      <c r="AS1252" s="24">
        <v>299883.99439552356</v>
      </c>
      <c r="AT1252" s="24">
        <v>116.00560447649332</v>
      </c>
      <c r="AU1252" s="24">
        <v>9081.0902038523927</v>
      </c>
      <c r="AV1252" s="24">
        <v>300000</v>
      </c>
      <c r="AW1252" s="24">
        <v>0</v>
      </c>
      <c r="AX1252" s="24">
        <v>0</v>
      </c>
      <c r="AY1252" s="24">
        <v>0</v>
      </c>
      <c r="AZ1252" s="24">
        <v>0</v>
      </c>
      <c r="BA1252" s="24">
        <v>1.2074565174089003E-2</v>
      </c>
      <c r="BB1252" s="24">
        <v>0.83981959353741331</v>
      </c>
      <c r="BC1252" s="24">
        <v>1.2074565174089003E-2</v>
      </c>
      <c r="BD1252" s="24">
        <v>0.83981959353741331</v>
      </c>
      <c r="BE1252" s="24">
        <v>0</v>
      </c>
      <c r="BF1252" s="24">
        <v>0</v>
      </c>
      <c r="BG1252" s="24">
        <v>0</v>
      </c>
      <c r="BH1252" s="24">
        <v>3000000</v>
      </c>
      <c r="BI1252" s="24">
        <v>0</v>
      </c>
      <c r="BJ1252" s="24">
        <v>0</v>
      </c>
      <c r="BK1252" s="24">
        <v>0</v>
      </c>
      <c r="BL1252" s="24">
        <v>0</v>
      </c>
    </row>
    <row r="1253" spans="1:64" x14ac:dyDescent="0.25">
      <c r="A1253" t="s">
        <v>5125</v>
      </c>
      <c r="B1253">
        <v>47</v>
      </c>
      <c r="C1253">
        <v>4</v>
      </c>
      <c r="D1253">
        <v>4</v>
      </c>
      <c r="E1253" s="24">
        <v>0</v>
      </c>
      <c r="F1253" s="24">
        <v>3750000</v>
      </c>
      <c r="G1253" s="24">
        <v>0</v>
      </c>
      <c r="H1253" s="24">
        <v>1875000</v>
      </c>
      <c r="I1253" s="24">
        <v>0</v>
      </c>
      <c r="J1253" s="24">
        <v>187500</v>
      </c>
      <c r="K1253" s="24">
        <v>1467493.1989333965</v>
      </c>
      <c r="L1253" s="24">
        <v>32474.206125337631</v>
      </c>
      <c r="M1253" s="24">
        <v>1499967.4050587341</v>
      </c>
      <c r="N1253" s="24">
        <v>32.594941265881062</v>
      </c>
      <c r="O1253" s="24">
        <v>32506.801066603512</v>
      </c>
      <c r="P1253" s="24">
        <v>1500000</v>
      </c>
      <c r="Q1253" s="24">
        <v>49.46290585525594</v>
      </c>
      <c r="R1253" s="24">
        <v>0.53672496333365416</v>
      </c>
      <c r="S1253" s="24">
        <v>49.999630818589594</v>
      </c>
      <c r="T1253" s="24">
        <v>50</v>
      </c>
      <c r="U1253" s="24">
        <v>0</v>
      </c>
      <c r="V1253" s="24">
        <v>3000000</v>
      </c>
      <c r="W1253" s="24">
        <v>0</v>
      </c>
      <c r="X1253" s="24">
        <v>1500000</v>
      </c>
      <c r="Y1253" s="24">
        <v>0</v>
      </c>
      <c r="Z1253" s="24">
        <v>0</v>
      </c>
      <c r="AA1253" s="24">
        <v>1173994.5591467172</v>
      </c>
      <c r="AB1253" s="24">
        <v>25979.364900270477</v>
      </c>
      <c r="AC1253" s="24">
        <v>1199973.9240469874</v>
      </c>
      <c r="AD1253" s="24">
        <v>26.07595301271067</v>
      </c>
      <c r="AE1253" s="24">
        <v>26005.440853282809</v>
      </c>
      <c r="AF1253" s="24">
        <v>1200000</v>
      </c>
      <c r="AG1253" s="24">
        <v>49.46290585525594</v>
      </c>
      <c r="AH1253" s="24">
        <v>0.53672496333365416</v>
      </c>
      <c r="AI1253" s="24">
        <v>49.999630818589594</v>
      </c>
      <c r="AJ1253" s="24">
        <v>50</v>
      </c>
      <c r="AK1253" s="24">
        <v>0</v>
      </c>
      <c r="AL1253" s="24">
        <v>750000</v>
      </c>
      <c r="AM1253" s="24">
        <v>0</v>
      </c>
      <c r="AN1253" s="24">
        <v>375000</v>
      </c>
      <c r="AO1253" s="24">
        <v>0</v>
      </c>
      <c r="AP1253" s="24">
        <v>187500</v>
      </c>
      <c r="AQ1253" s="24">
        <v>293498.6397866793</v>
      </c>
      <c r="AR1253" s="24">
        <v>6494.8412250671536</v>
      </c>
      <c r="AS1253" s="24">
        <v>299993.48101174668</v>
      </c>
      <c r="AT1253" s="24">
        <v>6.5189882531703915</v>
      </c>
      <c r="AU1253" s="24">
        <v>6501.3602133207023</v>
      </c>
      <c r="AV1253" s="24">
        <v>300000</v>
      </c>
      <c r="AW1253" s="24">
        <v>0</v>
      </c>
      <c r="AX1253" s="24">
        <v>0</v>
      </c>
      <c r="AY1253" s="24">
        <v>0</v>
      </c>
      <c r="AZ1253" s="24">
        <v>0</v>
      </c>
      <c r="BA1253" s="24">
        <v>3.6918141040587216E-4</v>
      </c>
      <c r="BB1253" s="24">
        <v>0.53709414474406003</v>
      </c>
      <c r="BC1253" s="24">
        <v>3.6918141040587216E-4</v>
      </c>
      <c r="BD1253" s="24">
        <v>0.53709414474406003</v>
      </c>
      <c r="BE1253" s="24">
        <v>0</v>
      </c>
      <c r="BF1253" s="24">
        <v>0</v>
      </c>
      <c r="BG1253" s="24">
        <v>0</v>
      </c>
      <c r="BH1253" s="24">
        <v>3000000</v>
      </c>
      <c r="BI1253" s="24">
        <v>0</v>
      </c>
      <c r="BJ1253" s="24">
        <v>0</v>
      </c>
      <c r="BK1253" s="24">
        <v>0</v>
      </c>
      <c r="BL1253" s="24">
        <v>0</v>
      </c>
    </row>
    <row r="1254" spans="1:64" x14ac:dyDescent="0.25">
      <c r="A1254" t="s">
        <v>5125</v>
      </c>
      <c r="B1254">
        <v>48</v>
      </c>
      <c r="C1254">
        <v>4</v>
      </c>
      <c r="D1254">
        <v>4</v>
      </c>
      <c r="E1254" s="24">
        <v>0</v>
      </c>
      <c r="F1254" s="24">
        <v>3750000</v>
      </c>
      <c r="G1254" s="24">
        <v>0</v>
      </c>
      <c r="H1254" s="24">
        <v>1875000</v>
      </c>
      <c r="I1254" s="24">
        <v>0</v>
      </c>
      <c r="J1254" s="24">
        <v>187500</v>
      </c>
      <c r="K1254" s="24">
        <v>1476345.4039835632</v>
      </c>
      <c r="L1254" s="24">
        <v>23651.907406035811</v>
      </c>
      <c r="M1254" s="24">
        <v>1499997.311389599</v>
      </c>
      <c r="N1254" s="24">
        <v>2.6886104010045528</v>
      </c>
      <c r="O1254" s="24">
        <v>23654.596016436815</v>
      </c>
      <c r="P1254" s="24">
        <v>1500000</v>
      </c>
      <c r="Q1254" s="24">
        <v>49.647359441328035</v>
      </c>
      <c r="R1254" s="24">
        <v>0.3526224727609133</v>
      </c>
      <c r="S1254" s="24">
        <v>49.999981914088949</v>
      </c>
      <c r="T1254" s="24">
        <v>50</v>
      </c>
      <c r="U1254" s="24">
        <v>0</v>
      </c>
      <c r="V1254" s="24">
        <v>3000000</v>
      </c>
      <c r="W1254" s="24">
        <v>0</v>
      </c>
      <c r="X1254" s="24">
        <v>1500000</v>
      </c>
      <c r="Y1254" s="24">
        <v>0</v>
      </c>
      <c r="Z1254" s="24">
        <v>0</v>
      </c>
      <c r="AA1254" s="24">
        <v>1181076.3231868506</v>
      </c>
      <c r="AB1254" s="24">
        <v>18921.525924828369</v>
      </c>
      <c r="AC1254" s="24">
        <v>1199997.8491116792</v>
      </c>
      <c r="AD1254" s="24">
        <v>2.1508883208152838</v>
      </c>
      <c r="AE1254" s="24">
        <v>18923.676813149825</v>
      </c>
      <c r="AF1254" s="24">
        <v>1200000</v>
      </c>
      <c r="AG1254" s="24">
        <v>49.647359441328035</v>
      </c>
      <c r="AH1254" s="24">
        <v>0.3526224727609133</v>
      </c>
      <c r="AI1254" s="24">
        <v>49.999981914088949</v>
      </c>
      <c r="AJ1254" s="24">
        <v>50</v>
      </c>
      <c r="AK1254" s="24">
        <v>0</v>
      </c>
      <c r="AL1254" s="24">
        <v>750000</v>
      </c>
      <c r="AM1254" s="24">
        <v>0</v>
      </c>
      <c r="AN1254" s="24">
        <v>375000</v>
      </c>
      <c r="AO1254" s="24">
        <v>0</v>
      </c>
      <c r="AP1254" s="24">
        <v>187500</v>
      </c>
      <c r="AQ1254" s="24">
        <v>295269.08079671254</v>
      </c>
      <c r="AR1254" s="24">
        <v>4730.3814812074415</v>
      </c>
      <c r="AS1254" s="24">
        <v>299999.46227791975</v>
      </c>
      <c r="AT1254" s="24">
        <v>0.53772208018926904</v>
      </c>
      <c r="AU1254" s="24">
        <v>4730.9192032869905</v>
      </c>
      <c r="AV1254" s="24">
        <v>300000</v>
      </c>
      <c r="AW1254" s="24">
        <v>0</v>
      </c>
      <c r="AX1254" s="24">
        <v>0</v>
      </c>
      <c r="AY1254" s="24">
        <v>0</v>
      </c>
      <c r="AZ1254" s="24">
        <v>0</v>
      </c>
      <c r="BA1254" s="24">
        <v>1.8085911051457515E-5</v>
      </c>
      <c r="BB1254" s="24">
        <v>0.35264055867196475</v>
      </c>
      <c r="BC1254" s="24">
        <v>1.8085911051457515E-5</v>
      </c>
      <c r="BD1254" s="24">
        <v>0.35264055867196475</v>
      </c>
      <c r="BE1254" s="24">
        <v>0</v>
      </c>
      <c r="BF1254" s="24">
        <v>0</v>
      </c>
      <c r="BG1254" s="24">
        <v>0</v>
      </c>
      <c r="BH1254" s="24">
        <v>3000000</v>
      </c>
      <c r="BI1254" s="24">
        <v>0</v>
      </c>
      <c r="BJ1254" s="24">
        <v>0</v>
      </c>
      <c r="BK1254" s="24">
        <v>0</v>
      </c>
      <c r="BL1254" s="24">
        <v>0</v>
      </c>
    </row>
    <row r="1255" spans="1:64" x14ac:dyDescent="0.25">
      <c r="A1255" t="s">
        <v>5125</v>
      </c>
      <c r="B1255">
        <v>49</v>
      </c>
      <c r="C1255">
        <v>1</v>
      </c>
      <c r="D1255">
        <v>5</v>
      </c>
      <c r="E1255" s="24">
        <v>15750000</v>
      </c>
      <c r="F1255" s="24">
        <v>3968750</v>
      </c>
      <c r="G1255" s="24">
        <v>7875000</v>
      </c>
      <c r="H1255" s="24">
        <v>1984375</v>
      </c>
      <c r="I1255" s="24">
        <v>787500</v>
      </c>
      <c r="J1255" s="24">
        <v>198437.5</v>
      </c>
      <c r="K1255" s="24">
        <v>1507171.7478207536</v>
      </c>
      <c r="L1255" s="24">
        <v>69431.577905315906</v>
      </c>
      <c r="M1255" s="24">
        <v>1576603.3257260695</v>
      </c>
      <c r="N1255" s="24">
        <v>10896.67427393049</v>
      </c>
      <c r="O1255" s="24">
        <v>80328.252179246396</v>
      </c>
      <c r="P1255" s="24">
        <v>1587500</v>
      </c>
      <c r="Q1255" s="24">
        <v>50.774735596967957</v>
      </c>
      <c r="R1255" s="24">
        <v>1.9032355658898723</v>
      </c>
      <c r="S1255" s="24">
        <v>52.67797116285783</v>
      </c>
      <c r="T1255" s="24">
        <v>52.916666666666742</v>
      </c>
      <c r="U1255" s="24">
        <v>11025000</v>
      </c>
      <c r="V1255" s="24">
        <v>2778125</v>
      </c>
      <c r="W1255" s="24">
        <v>5512500</v>
      </c>
      <c r="X1255" s="24">
        <v>1389062.5</v>
      </c>
      <c r="Y1255" s="24">
        <v>0</v>
      </c>
      <c r="Z1255" s="24">
        <v>0</v>
      </c>
      <c r="AA1255" s="24">
        <v>1055020.2234745275</v>
      </c>
      <c r="AB1255" s="24">
        <v>48602.104533720762</v>
      </c>
      <c r="AC1255" s="24">
        <v>1103622.3280082485</v>
      </c>
      <c r="AD1255" s="24">
        <v>7627.6719917513547</v>
      </c>
      <c r="AE1255" s="24">
        <v>56229.776525472756</v>
      </c>
      <c r="AF1255" s="24">
        <v>1111250</v>
      </c>
      <c r="AG1255" s="24">
        <v>50.774735596967957</v>
      </c>
      <c r="AH1255" s="24">
        <v>1.9032355658898723</v>
      </c>
      <c r="AI1255" s="24">
        <v>52.67797116285783</v>
      </c>
      <c r="AJ1255" s="24">
        <v>52.916666666666742</v>
      </c>
      <c r="AK1255" s="24">
        <v>4725000</v>
      </c>
      <c r="AL1255" s="24">
        <v>1190625</v>
      </c>
      <c r="AM1255" s="24">
        <v>2362500</v>
      </c>
      <c r="AN1255" s="24">
        <v>595312.5</v>
      </c>
      <c r="AO1255" s="24">
        <v>787500</v>
      </c>
      <c r="AP1255" s="24">
        <v>198437.5</v>
      </c>
      <c r="AQ1255" s="24">
        <v>452151.52434622613</v>
      </c>
      <c r="AR1255" s="24">
        <v>20829.473371595144</v>
      </c>
      <c r="AS1255" s="24">
        <v>472980.99771782104</v>
      </c>
      <c r="AT1255" s="24">
        <v>3269.0022821791354</v>
      </c>
      <c r="AU1255" s="24">
        <v>24098.475653773639</v>
      </c>
      <c r="AV1255" s="24">
        <v>476250</v>
      </c>
      <c r="AW1255" s="24">
        <v>0</v>
      </c>
      <c r="AX1255" s="24">
        <v>0</v>
      </c>
      <c r="AY1255" s="24">
        <v>0</v>
      </c>
      <c r="AZ1255" s="24">
        <v>0</v>
      </c>
      <c r="BA1255" s="24">
        <v>0.23869550380891269</v>
      </c>
      <c r="BB1255" s="24">
        <v>2.141931069698785</v>
      </c>
      <c r="BC1255" s="24">
        <v>0.23869550380891269</v>
      </c>
      <c r="BD1255" s="24">
        <v>2.141931069698785</v>
      </c>
      <c r="BE1255" s="24">
        <v>0</v>
      </c>
      <c r="BF1255" s="24">
        <v>0</v>
      </c>
      <c r="BG1255" s="24">
        <v>11025000</v>
      </c>
      <c r="BH1255" s="24">
        <v>2778125</v>
      </c>
      <c r="BI1255" s="24">
        <v>0</v>
      </c>
      <c r="BJ1255" s="24">
        <v>0</v>
      </c>
      <c r="BK1255" s="24">
        <v>0</v>
      </c>
      <c r="BL1255" s="24">
        <v>0</v>
      </c>
    </row>
    <row r="1256" spans="1:64" x14ac:dyDescent="0.25">
      <c r="A1256" t="s">
        <v>5125</v>
      </c>
      <c r="B1256">
        <v>50</v>
      </c>
      <c r="C1256">
        <v>1</v>
      </c>
      <c r="D1256">
        <v>5</v>
      </c>
      <c r="E1256" s="24">
        <v>15750000</v>
      </c>
      <c r="F1256" s="24">
        <v>4406250</v>
      </c>
      <c r="G1256" s="24">
        <v>7875000</v>
      </c>
      <c r="H1256" s="24">
        <v>2203125</v>
      </c>
      <c r="I1256" s="24">
        <v>787500</v>
      </c>
      <c r="J1256" s="24">
        <v>220312.5</v>
      </c>
      <c r="K1256" s="24">
        <v>1584185.7236727476</v>
      </c>
      <c r="L1256" s="24">
        <v>155941.70276901126</v>
      </c>
      <c r="M1256" s="24">
        <v>1740127.4264417589</v>
      </c>
      <c r="N1256" s="24">
        <v>22372.573558241129</v>
      </c>
      <c r="O1256" s="24">
        <v>178314.27632725239</v>
      </c>
      <c r="P1256" s="24">
        <v>1762500</v>
      </c>
      <c r="Q1256" s="24">
        <v>53.730261229231246</v>
      </c>
      <c r="R1256" s="24">
        <v>4.5353185681115065</v>
      </c>
      <c r="S1256" s="24">
        <v>58.265579797342752</v>
      </c>
      <c r="T1256" s="24">
        <v>58.75</v>
      </c>
      <c r="U1256" s="24">
        <v>11025000</v>
      </c>
      <c r="V1256" s="24">
        <v>3084375</v>
      </c>
      <c r="W1256" s="24">
        <v>5512500</v>
      </c>
      <c r="X1256" s="24">
        <v>1542187.5</v>
      </c>
      <c r="Y1256" s="24">
        <v>0</v>
      </c>
      <c r="Z1256" s="24">
        <v>0</v>
      </c>
      <c r="AA1256" s="24">
        <v>1108930.0065709231</v>
      </c>
      <c r="AB1256" s="24">
        <v>109159.19193830807</v>
      </c>
      <c r="AC1256" s="24">
        <v>1218089.1985092312</v>
      </c>
      <c r="AD1256" s="24">
        <v>15660.80149076879</v>
      </c>
      <c r="AE1256" s="24">
        <v>124819.99342907639</v>
      </c>
      <c r="AF1256" s="24">
        <v>1233750</v>
      </c>
      <c r="AG1256" s="24">
        <v>53.730261229231246</v>
      </c>
      <c r="AH1256" s="24">
        <v>4.5353185681115065</v>
      </c>
      <c r="AI1256" s="24">
        <v>58.265579797342752</v>
      </c>
      <c r="AJ1256" s="24">
        <v>58.75</v>
      </c>
      <c r="AK1256" s="24">
        <v>4725000</v>
      </c>
      <c r="AL1256" s="24">
        <v>1321875</v>
      </c>
      <c r="AM1256" s="24">
        <v>2362500</v>
      </c>
      <c r="AN1256" s="24">
        <v>660937.5</v>
      </c>
      <c r="AO1256" s="24">
        <v>787500</v>
      </c>
      <c r="AP1256" s="24">
        <v>220312.5</v>
      </c>
      <c r="AQ1256" s="24">
        <v>475255.71710182447</v>
      </c>
      <c r="AR1256" s="24">
        <v>46782.510830703191</v>
      </c>
      <c r="AS1256" s="24">
        <v>522038.22793252766</v>
      </c>
      <c r="AT1256" s="24">
        <v>6711.7720674723387</v>
      </c>
      <c r="AU1256" s="24">
        <v>53494.282898175996</v>
      </c>
      <c r="AV1256" s="24">
        <v>528750</v>
      </c>
      <c r="AW1256" s="24">
        <v>0</v>
      </c>
      <c r="AX1256" s="24">
        <v>0</v>
      </c>
      <c r="AY1256" s="24">
        <v>0</v>
      </c>
      <c r="AZ1256" s="24">
        <v>0</v>
      </c>
      <c r="BA1256" s="24">
        <v>0.4844202026572475</v>
      </c>
      <c r="BB1256" s="24">
        <v>5.019738770768754</v>
      </c>
      <c r="BC1256" s="24">
        <v>0.4844202026572475</v>
      </c>
      <c r="BD1256" s="24">
        <v>5.019738770768754</v>
      </c>
      <c r="BE1256" s="24">
        <v>0</v>
      </c>
      <c r="BF1256" s="24">
        <v>0</v>
      </c>
      <c r="BG1256" s="24">
        <v>11025000</v>
      </c>
      <c r="BH1256" s="24">
        <v>3084375</v>
      </c>
      <c r="BI1256" s="24">
        <v>0</v>
      </c>
      <c r="BJ1256" s="24">
        <v>0</v>
      </c>
      <c r="BK1256" s="24">
        <v>0</v>
      </c>
      <c r="BL1256" s="24">
        <v>0</v>
      </c>
    </row>
    <row r="1257" spans="1:64" x14ac:dyDescent="0.25">
      <c r="A1257" t="s">
        <v>5125</v>
      </c>
      <c r="B1257">
        <v>51</v>
      </c>
      <c r="C1257">
        <v>1</v>
      </c>
      <c r="D1257">
        <v>5</v>
      </c>
      <c r="E1257" s="24">
        <v>15750000</v>
      </c>
      <c r="F1257" s="24">
        <v>4843750</v>
      </c>
      <c r="G1257" s="24">
        <v>7875000</v>
      </c>
      <c r="H1257" s="24">
        <v>2421875</v>
      </c>
      <c r="I1257" s="24">
        <v>787500</v>
      </c>
      <c r="J1257" s="24">
        <v>242187.5</v>
      </c>
      <c r="K1257" s="24">
        <v>1696408.2634158731</v>
      </c>
      <c r="L1257" s="24">
        <v>218093.39183165878</v>
      </c>
      <c r="M1257" s="24">
        <v>1914501.6552475318</v>
      </c>
      <c r="N1257" s="24">
        <v>22998.344752468169</v>
      </c>
      <c r="O1257" s="24">
        <v>241091.73658412695</v>
      </c>
      <c r="P1257" s="24">
        <v>1937500</v>
      </c>
      <c r="Q1257" s="24">
        <v>57.941718263463144</v>
      </c>
      <c r="R1257" s="24">
        <v>6.1498281965532442</v>
      </c>
      <c r="S1257" s="24">
        <v>64.091546460016389</v>
      </c>
      <c r="T1257" s="24">
        <v>64.583333333333258</v>
      </c>
      <c r="U1257" s="24">
        <v>11025000</v>
      </c>
      <c r="V1257" s="24">
        <v>3390625</v>
      </c>
      <c r="W1257" s="24">
        <v>5512500</v>
      </c>
      <c r="X1257" s="24">
        <v>1695312.5</v>
      </c>
      <c r="Y1257" s="24">
        <v>0</v>
      </c>
      <c r="Z1257" s="24">
        <v>0</v>
      </c>
      <c r="AA1257" s="24">
        <v>1187485.784391111</v>
      </c>
      <c r="AB1257" s="24">
        <v>152665.37428216124</v>
      </c>
      <c r="AC1257" s="24">
        <v>1340151.1586732722</v>
      </c>
      <c r="AD1257" s="24">
        <v>16098.841326727706</v>
      </c>
      <c r="AE1257" s="24">
        <v>168764.21560888924</v>
      </c>
      <c r="AF1257" s="24">
        <v>1356250</v>
      </c>
      <c r="AG1257" s="24">
        <v>57.941718263463144</v>
      </c>
      <c r="AH1257" s="24">
        <v>6.1498281965532442</v>
      </c>
      <c r="AI1257" s="24">
        <v>64.091546460016389</v>
      </c>
      <c r="AJ1257" s="24">
        <v>64.583333333333258</v>
      </c>
      <c r="AK1257" s="24">
        <v>4725000</v>
      </c>
      <c r="AL1257" s="24">
        <v>1453125</v>
      </c>
      <c r="AM1257" s="24">
        <v>2362500</v>
      </c>
      <c r="AN1257" s="24">
        <v>726562.5</v>
      </c>
      <c r="AO1257" s="24">
        <v>787500</v>
      </c>
      <c r="AP1257" s="24">
        <v>242187.5</v>
      </c>
      <c r="AQ1257" s="24">
        <v>508922.47902476205</v>
      </c>
      <c r="AR1257" s="24">
        <v>65428.017549497541</v>
      </c>
      <c r="AS1257" s="24">
        <v>574350.4965742596</v>
      </c>
      <c r="AT1257" s="24">
        <v>6899.5034257404623</v>
      </c>
      <c r="AU1257" s="24">
        <v>72327.520975237712</v>
      </c>
      <c r="AV1257" s="24">
        <v>581250</v>
      </c>
      <c r="AW1257" s="24">
        <v>0</v>
      </c>
      <c r="AX1257" s="24">
        <v>0</v>
      </c>
      <c r="AY1257" s="24">
        <v>0</v>
      </c>
      <c r="AZ1257" s="24">
        <v>0</v>
      </c>
      <c r="BA1257" s="24">
        <v>0.49178687331686888</v>
      </c>
      <c r="BB1257" s="24">
        <v>6.6416150698701131</v>
      </c>
      <c r="BC1257" s="24">
        <v>0.49178687331686888</v>
      </c>
      <c r="BD1257" s="24">
        <v>6.6416150698701131</v>
      </c>
      <c r="BE1257" s="24">
        <v>0</v>
      </c>
      <c r="BF1257" s="24">
        <v>0</v>
      </c>
      <c r="BG1257" s="24">
        <v>11025000</v>
      </c>
      <c r="BH1257" s="24">
        <v>3390625</v>
      </c>
      <c r="BI1257" s="24">
        <v>0</v>
      </c>
      <c r="BJ1257" s="24">
        <v>0</v>
      </c>
      <c r="BK1257" s="24">
        <v>0</v>
      </c>
      <c r="BL1257" s="24">
        <v>0</v>
      </c>
    </row>
    <row r="1258" spans="1:64" x14ac:dyDescent="0.25">
      <c r="A1258" t="s">
        <v>5125</v>
      </c>
      <c r="B1258">
        <v>52</v>
      </c>
      <c r="C1258">
        <v>2</v>
      </c>
      <c r="D1258">
        <v>5</v>
      </c>
      <c r="E1258" s="24">
        <v>5625000</v>
      </c>
      <c r="F1258" s="24">
        <v>5140625</v>
      </c>
      <c r="G1258" s="24">
        <v>2812500</v>
      </c>
      <c r="H1258" s="24">
        <v>2570312.5</v>
      </c>
      <c r="I1258" s="24">
        <v>281250</v>
      </c>
      <c r="J1258" s="24">
        <v>257031.25</v>
      </c>
      <c r="K1258" s="24">
        <v>1813200.3165972009</v>
      </c>
      <c r="L1258" s="24">
        <v>227005.63480848074</v>
      </c>
      <c r="M1258" s="24">
        <v>2040205.9514056817</v>
      </c>
      <c r="N1258" s="24">
        <v>16044.04859431833</v>
      </c>
      <c r="O1258" s="24">
        <v>243049.68340279907</v>
      </c>
      <c r="P1258" s="24">
        <v>2056250</v>
      </c>
      <c r="Q1258" s="24">
        <v>62.146562983520198</v>
      </c>
      <c r="R1258" s="24">
        <v>6.0564074582873673</v>
      </c>
      <c r="S1258" s="24">
        <v>68.202970441807565</v>
      </c>
      <c r="T1258" s="24">
        <v>68.541666666666742</v>
      </c>
      <c r="U1258" s="24">
        <v>3937499.9999999995</v>
      </c>
      <c r="V1258" s="24">
        <v>3598437.5</v>
      </c>
      <c r="W1258" s="24">
        <v>1968749.9999999998</v>
      </c>
      <c r="X1258" s="24">
        <v>1799218.75</v>
      </c>
      <c r="Y1258" s="24">
        <v>0</v>
      </c>
      <c r="Z1258" s="24">
        <v>0</v>
      </c>
      <c r="AA1258" s="24">
        <v>1269240.2216180405</v>
      </c>
      <c r="AB1258" s="24">
        <v>158903.94436593633</v>
      </c>
      <c r="AC1258" s="24">
        <v>1428144.165983977</v>
      </c>
      <c r="AD1258" s="24">
        <v>11230.834016022854</v>
      </c>
      <c r="AE1258" s="24">
        <v>170134.77838195907</v>
      </c>
      <c r="AF1258" s="24">
        <v>1439375</v>
      </c>
      <c r="AG1258" s="24">
        <v>62.146562983520198</v>
      </c>
      <c r="AH1258" s="24">
        <v>6.0564074582873673</v>
      </c>
      <c r="AI1258" s="24">
        <v>68.202970441807565</v>
      </c>
      <c r="AJ1258" s="24">
        <v>68.541666666666742</v>
      </c>
      <c r="AK1258" s="24">
        <v>1687500.0000000005</v>
      </c>
      <c r="AL1258" s="24">
        <v>1542187.5</v>
      </c>
      <c r="AM1258" s="24">
        <v>843750.00000000023</v>
      </c>
      <c r="AN1258" s="24">
        <v>771093.75</v>
      </c>
      <c r="AO1258" s="24">
        <v>281250</v>
      </c>
      <c r="AP1258" s="24">
        <v>257031.25</v>
      </c>
      <c r="AQ1258" s="24">
        <v>543960.09497916047</v>
      </c>
      <c r="AR1258" s="24">
        <v>68101.690442544408</v>
      </c>
      <c r="AS1258" s="24">
        <v>612061.78542170464</v>
      </c>
      <c r="AT1258" s="24">
        <v>4813.2145782954758</v>
      </c>
      <c r="AU1258" s="24">
        <v>72914.90502084</v>
      </c>
      <c r="AV1258" s="24">
        <v>616875</v>
      </c>
      <c r="AW1258" s="24">
        <v>0</v>
      </c>
      <c r="AX1258" s="24">
        <v>0</v>
      </c>
      <c r="AY1258" s="24">
        <v>0</v>
      </c>
      <c r="AZ1258" s="24">
        <v>0</v>
      </c>
      <c r="BA1258" s="24">
        <v>0.33869622485917716</v>
      </c>
      <c r="BB1258" s="24">
        <v>6.3951036831465444</v>
      </c>
      <c r="BC1258" s="24">
        <v>0.33869622485917716</v>
      </c>
      <c r="BD1258" s="24">
        <v>6.3951036831465444</v>
      </c>
      <c r="BE1258" s="24">
        <v>0</v>
      </c>
      <c r="BF1258" s="24">
        <v>0</v>
      </c>
      <c r="BG1258" s="24">
        <v>3937499.9999999995</v>
      </c>
      <c r="BH1258" s="24">
        <v>3598437.5</v>
      </c>
      <c r="BI1258" s="24">
        <v>0</v>
      </c>
      <c r="BJ1258" s="24">
        <v>0</v>
      </c>
      <c r="BK1258" s="24">
        <v>0</v>
      </c>
      <c r="BL1258" s="24">
        <v>0</v>
      </c>
    </row>
    <row r="1259" spans="1:64" x14ac:dyDescent="0.25">
      <c r="A1259" t="s">
        <v>5125</v>
      </c>
      <c r="B1259">
        <v>53</v>
      </c>
      <c r="C1259">
        <v>2</v>
      </c>
      <c r="D1259">
        <v>5</v>
      </c>
      <c r="E1259" s="24">
        <v>5625000</v>
      </c>
      <c r="F1259" s="24">
        <v>5296875</v>
      </c>
      <c r="G1259" s="24">
        <v>2812500</v>
      </c>
      <c r="H1259" s="24">
        <v>2648437.5</v>
      </c>
      <c r="I1259" s="24">
        <v>281250</v>
      </c>
      <c r="J1259" s="24">
        <v>264843.75</v>
      </c>
      <c r="K1259" s="24">
        <v>1912106.2478337064</v>
      </c>
      <c r="L1259" s="24">
        <v>197972.2520885542</v>
      </c>
      <c r="M1259" s="24">
        <v>2110078.4999222606</v>
      </c>
      <c r="N1259" s="24">
        <v>8671.5000777393579</v>
      </c>
      <c r="O1259" s="24">
        <v>206643.75216629356</v>
      </c>
      <c r="P1259" s="24">
        <v>2118750</v>
      </c>
      <c r="Q1259" s="24">
        <v>65.515978953559852</v>
      </c>
      <c r="R1259" s="24">
        <v>4.9282695636843528</v>
      </c>
      <c r="S1259" s="24">
        <v>70.444248517244205</v>
      </c>
      <c r="T1259" s="24">
        <v>70.625</v>
      </c>
      <c r="U1259" s="24">
        <v>3937499.9999999995</v>
      </c>
      <c r="V1259" s="24">
        <v>3707812.4999999995</v>
      </c>
      <c r="W1259" s="24">
        <v>1968749.9999999998</v>
      </c>
      <c r="X1259" s="24">
        <v>1853906.2499999998</v>
      </c>
      <c r="Y1259" s="24">
        <v>0</v>
      </c>
      <c r="Z1259" s="24">
        <v>0</v>
      </c>
      <c r="AA1259" s="24">
        <v>1338474.3734835945</v>
      </c>
      <c r="AB1259" s="24">
        <v>138580.57646198804</v>
      </c>
      <c r="AC1259" s="24">
        <v>1477054.9499455823</v>
      </c>
      <c r="AD1259" s="24">
        <v>6070.0500544175447</v>
      </c>
      <c r="AE1259" s="24">
        <v>144650.62651640549</v>
      </c>
      <c r="AF1259" s="24">
        <v>1483125</v>
      </c>
      <c r="AG1259" s="24">
        <v>65.515978953559852</v>
      </c>
      <c r="AH1259" s="24">
        <v>4.9282695636843528</v>
      </c>
      <c r="AI1259" s="24">
        <v>70.444248517244205</v>
      </c>
      <c r="AJ1259" s="24">
        <v>70.625</v>
      </c>
      <c r="AK1259" s="24">
        <v>1687500.0000000005</v>
      </c>
      <c r="AL1259" s="24">
        <v>1589062.5000000005</v>
      </c>
      <c r="AM1259" s="24">
        <v>843750.00000000023</v>
      </c>
      <c r="AN1259" s="24">
        <v>794531.25000000023</v>
      </c>
      <c r="AO1259" s="24">
        <v>281250</v>
      </c>
      <c r="AP1259" s="24">
        <v>264843.75</v>
      </c>
      <c r="AQ1259" s="24">
        <v>573631.87435011193</v>
      </c>
      <c r="AR1259" s="24">
        <v>59391.675626566168</v>
      </c>
      <c r="AS1259" s="24">
        <v>633023.54997667833</v>
      </c>
      <c r="AT1259" s="24">
        <v>2601.4500233218132</v>
      </c>
      <c r="AU1259" s="24">
        <v>61993.125649888068</v>
      </c>
      <c r="AV1259" s="24">
        <v>635625</v>
      </c>
      <c r="AW1259" s="24">
        <v>0</v>
      </c>
      <c r="AX1259" s="24">
        <v>0</v>
      </c>
      <c r="AY1259" s="24">
        <v>0</v>
      </c>
      <c r="AZ1259" s="24">
        <v>0</v>
      </c>
      <c r="BA1259" s="24">
        <v>0.18075148275579522</v>
      </c>
      <c r="BB1259" s="24">
        <v>5.109021046440148</v>
      </c>
      <c r="BC1259" s="24">
        <v>0.18075148275579522</v>
      </c>
      <c r="BD1259" s="24">
        <v>5.109021046440148</v>
      </c>
      <c r="BE1259" s="24">
        <v>0</v>
      </c>
      <c r="BF1259" s="24">
        <v>0</v>
      </c>
      <c r="BG1259" s="24">
        <v>3937499.9999999995</v>
      </c>
      <c r="BH1259" s="24">
        <v>3707812.4999999995</v>
      </c>
      <c r="BI1259" s="24">
        <v>0</v>
      </c>
      <c r="BJ1259" s="24">
        <v>0</v>
      </c>
      <c r="BK1259" s="24">
        <v>0</v>
      </c>
      <c r="BL1259" s="24">
        <v>0</v>
      </c>
    </row>
    <row r="1260" spans="1:64" x14ac:dyDescent="0.25">
      <c r="A1260" t="s">
        <v>5125</v>
      </c>
      <c r="B1260">
        <v>54</v>
      </c>
      <c r="C1260">
        <v>2</v>
      </c>
      <c r="D1260">
        <v>5</v>
      </c>
      <c r="E1260" s="24">
        <v>5625000</v>
      </c>
      <c r="F1260" s="24">
        <v>5453125</v>
      </c>
      <c r="G1260" s="24">
        <v>2812500</v>
      </c>
      <c r="H1260" s="24">
        <v>2726562.5</v>
      </c>
      <c r="I1260" s="24">
        <v>281250</v>
      </c>
      <c r="J1260" s="24">
        <v>272656.25</v>
      </c>
      <c r="K1260" s="24">
        <v>1996186.2538337708</v>
      </c>
      <c r="L1260" s="24">
        <v>176793.9889035821</v>
      </c>
      <c r="M1260" s="24">
        <v>2172980.2427373528</v>
      </c>
      <c r="N1260" s="24">
        <v>8269.7572626471519</v>
      </c>
      <c r="O1260" s="24">
        <v>185063.74616622925</v>
      </c>
      <c r="P1260" s="24">
        <v>2181250</v>
      </c>
      <c r="Q1260" s="24">
        <v>68.281105087322885</v>
      </c>
      <c r="R1260" s="24">
        <v>4.2512109654221604</v>
      </c>
      <c r="S1260" s="24">
        <v>72.532316052745045</v>
      </c>
      <c r="T1260" s="24">
        <v>72.708333333333258</v>
      </c>
      <c r="U1260" s="24">
        <v>3937499.9999999995</v>
      </c>
      <c r="V1260" s="24">
        <v>3817187.4999999995</v>
      </c>
      <c r="W1260" s="24">
        <v>1968749.9999999998</v>
      </c>
      <c r="X1260" s="24">
        <v>1908593.7499999998</v>
      </c>
      <c r="Y1260" s="24">
        <v>0</v>
      </c>
      <c r="Z1260" s="24">
        <v>0</v>
      </c>
      <c r="AA1260" s="24">
        <v>1397330.3776836395</v>
      </c>
      <c r="AB1260" s="24">
        <v>123755.79223250737</v>
      </c>
      <c r="AC1260" s="24">
        <v>1521086.1699161469</v>
      </c>
      <c r="AD1260" s="24">
        <v>5788.8300838530122</v>
      </c>
      <c r="AE1260" s="24">
        <v>129544.62231636047</v>
      </c>
      <c r="AF1260" s="24">
        <v>1526875</v>
      </c>
      <c r="AG1260" s="24">
        <v>68.281105087322885</v>
      </c>
      <c r="AH1260" s="24">
        <v>4.2512109654221604</v>
      </c>
      <c r="AI1260" s="24">
        <v>72.532316052745045</v>
      </c>
      <c r="AJ1260" s="24">
        <v>72.708333333333258</v>
      </c>
      <c r="AK1260" s="24">
        <v>1687500.0000000005</v>
      </c>
      <c r="AL1260" s="24">
        <v>1635937.5000000005</v>
      </c>
      <c r="AM1260" s="24">
        <v>843750.00000000023</v>
      </c>
      <c r="AN1260" s="24">
        <v>817968.75000000023</v>
      </c>
      <c r="AO1260" s="24">
        <v>281250</v>
      </c>
      <c r="AP1260" s="24">
        <v>272656.25</v>
      </c>
      <c r="AQ1260" s="24">
        <v>598855.87615013123</v>
      </c>
      <c r="AR1260" s="24">
        <v>53038.196671074722</v>
      </c>
      <c r="AS1260" s="24">
        <v>651894.07282120595</v>
      </c>
      <c r="AT1260" s="24">
        <v>2480.9271787941398</v>
      </c>
      <c r="AU1260" s="24">
        <v>55519.123849868774</v>
      </c>
      <c r="AV1260" s="24">
        <v>654375</v>
      </c>
      <c r="AW1260" s="24">
        <v>0</v>
      </c>
      <c r="AX1260" s="24">
        <v>0</v>
      </c>
      <c r="AY1260" s="24">
        <v>0</v>
      </c>
      <c r="AZ1260" s="24">
        <v>0</v>
      </c>
      <c r="BA1260" s="24">
        <v>0.17601728058821209</v>
      </c>
      <c r="BB1260" s="24">
        <v>4.4272282460103725</v>
      </c>
      <c r="BC1260" s="24">
        <v>0.17601728058821209</v>
      </c>
      <c r="BD1260" s="24">
        <v>4.4272282460103725</v>
      </c>
      <c r="BE1260" s="24">
        <v>0</v>
      </c>
      <c r="BF1260" s="24">
        <v>0</v>
      </c>
      <c r="BG1260" s="24">
        <v>3937499.9999999995</v>
      </c>
      <c r="BH1260" s="24">
        <v>3817187.4999999995</v>
      </c>
      <c r="BI1260" s="24">
        <v>0</v>
      </c>
      <c r="BJ1260" s="24">
        <v>0</v>
      </c>
      <c r="BK1260" s="24">
        <v>0</v>
      </c>
      <c r="BL1260" s="24">
        <v>0</v>
      </c>
    </row>
    <row r="1261" spans="1:64" x14ac:dyDescent="0.25">
      <c r="A1261" t="s">
        <v>5125</v>
      </c>
      <c r="B1261">
        <v>55</v>
      </c>
      <c r="C1261">
        <v>3</v>
      </c>
      <c r="D1261">
        <v>5</v>
      </c>
      <c r="E1261" s="24">
        <v>1125000</v>
      </c>
      <c r="F1261" s="24">
        <v>5546875</v>
      </c>
      <c r="G1261" s="24">
        <v>562500</v>
      </c>
      <c r="H1261" s="24">
        <v>2773437.5</v>
      </c>
      <c r="I1261" s="24">
        <v>56250</v>
      </c>
      <c r="J1261" s="24">
        <v>277343.75</v>
      </c>
      <c r="K1261" s="24">
        <v>2065467.2892307267</v>
      </c>
      <c r="L1261" s="24">
        <v>148158.63328387588</v>
      </c>
      <c r="M1261" s="24">
        <v>2213625.9225146025</v>
      </c>
      <c r="N1261" s="24">
        <v>5124.0774853974581</v>
      </c>
      <c r="O1261" s="24">
        <v>153282.71076927334</v>
      </c>
      <c r="P1261" s="24">
        <v>2218750</v>
      </c>
      <c r="Q1261" s="24">
        <v>70.469948613773568</v>
      </c>
      <c r="R1261" s="24">
        <v>3.3807944021627918</v>
      </c>
      <c r="S1261" s="24">
        <v>73.850743015936359</v>
      </c>
      <c r="T1261" s="24">
        <v>73.958333333333258</v>
      </c>
      <c r="U1261" s="24">
        <v>787500</v>
      </c>
      <c r="V1261" s="24">
        <v>3882812.4999999995</v>
      </c>
      <c r="W1261" s="24">
        <v>393750</v>
      </c>
      <c r="X1261" s="24">
        <v>1941406.2499999998</v>
      </c>
      <c r="Y1261" s="24">
        <v>0</v>
      </c>
      <c r="Z1261" s="24">
        <v>0</v>
      </c>
      <c r="AA1261" s="24">
        <v>1445827.1024615085</v>
      </c>
      <c r="AB1261" s="24">
        <v>103711.0432987134</v>
      </c>
      <c r="AC1261" s="24">
        <v>1549538.1457602216</v>
      </c>
      <c r="AD1261" s="24">
        <v>3586.8542397782148</v>
      </c>
      <c r="AE1261" s="24">
        <v>107297.89753849152</v>
      </c>
      <c r="AF1261" s="24">
        <v>1553125</v>
      </c>
      <c r="AG1261" s="24">
        <v>70.469948613773568</v>
      </c>
      <c r="AH1261" s="24">
        <v>3.3807944021627918</v>
      </c>
      <c r="AI1261" s="24">
        <v>73.850743015936359</v>
      </c>
      <c r="AJ1261" s="24">
        <v>73.958333333333258</v>
      </c>
      <c r="AK1261" s="24">
        <v>337500</v>
      </c>
      <c r="AL1261" s="24">
        <v>1664062.5000000005</v>
      </c>
      <c r="AM1261" s="24">
        <v>168750</v>
      </c>
      <c r="AN1261" s="24">
        <v>832031.25000000023</v>
      </c>
      <c r="AO1261" s="24">
        <v>56250</v>
      </c>
      <c r="AP1261" s="24">
        <v>277343.75</v>
      </c>
      <c r="AQ1261" s="24">
        <v>619640.18676921818</v>
      </c>
      <c r="AR1261" s="24">
        <v>44447.589985162485</v>
      </c>
      <c r="AS1261" s="24">
        <v>664087.7767543809</v>
      </c>
      <c r="AT1261" s="24">
        <v>1537.2232456192432</v>
      </c>
      <c r="AU1261" s="24">
        <v>45984.813230781816</v>
      </c>
      <c r="AV1261" s="24">
        <v>665625</v>
      </c>
      <c r="AW1261" s="24">
        <v>0</v>
      </c>
      <c r="AX1261" s="24">
        <v>0</v>
      </c>
      <c r="AY1261" s="24">
        <v>0</v>
      </c>
      <c r="AZ1261" s="24">
        <v>0</v>
      </c>
      <c r="BA1261" s="24">
        <v>0.10759031739689817</v>
      </c>
      <c r="BB1261" s="24">
        <v>3.48838471955969</v>
      </c>
      <c r="BC1261" s="24">
        <v>0.10759031739689817</v>
      </c>
      <c r="BD1261" s="24">
        <v>3.48838471955969</v>
      </c>
      <c r="BE1261" s="24">
        <v>0</v>
      </c>
      <c r="BF1261" s="24">
        <v>0</v>
      </c>
      <c r="BG1261" s="24">
        <v>787500</v>
      </c>
      <c r="BH1261" s="24">
        <v>3882812.4999999995</v>
      </c>
      <c r="BI1261" s="24">
        <v>0</v>
      </c>
      <c r="BJ1261" s="24">
        <v>0</v>
      </c>
      <c r="BK1261" s="24">
        <v>0</v>
      </c>
      <c r="BL1261" s="24">
        <v>0</v>
      </c>
    </row>
    <row r="1262" spans="1:64" x14ac:dyDescent="0.25">
      <c r="A1262" t="s">
        <v>5125</v>
      </c>
      <c r="B1262">
        <v>56</v>
      </c>
      <c r="C1262">
        <v>3</v>
      </c>
      <c r="D1262">
        <v>5</v>
      </c>
      <c r="E1262" s="24">
        <v>1125000</v>
      </c>
      <c r="F1262" s="24">
        <v>5578125</v>
      </c>
      <c r="G1262" s="24">
        <v>562500</v>
      </c>
      <c r="H1262" s="24">
        <v>2789062.5</v>
      </c>
      <c r="I1262" s="24">
        <v>56250</v>
      </c>
      <c r="J1262" s="24">
        <v>278906.25</v>
      </c>
      <c r="K1262" s="24">
        <v>2116428.7433526218</v>
      </c>
      <c r="L1262" s="24">
        <v>112979.26091036201</v>
      </c>
      <c r="M1262" s="24">
        <v>2229408.0042629838</v>
      </c>
      <c r="N1262" s="24">
        <v>1841.995737016201</v>
      </c>
      <c r="O1262" s="24">
        <v>114821.25664737821</v>
      </c>
      <c r="P1262" s="24">
        <v>2231250</v>
      </c>
      <c r="Q1262" s="24">
        <v>71.96897684029932</v>
      </c>
      <c r="R1262" s="24">
        <v>2.3686542029129214</v>
      </c>
      <c r="S1262" s="24">
        <v>74.337631043212241</v>
      </c>
      <c r="T1262" s="24">
        <v>74.375</v>
      </c>
      <c r="U1262" s="24">
        <v>787500</v>
      </c>
      <c r="V1262" s="24">
        <v>3904687.4999999995</v>
      </c>
      <c r="W1262" s="24">
        <v>393750</v>
      </c>
      <c r="X1262" s="24">
        <v>1952343.7499999998</v>
      </c>
      <c r="Y1262" s="24">
        <v>0</v>
      </c>
      <c r="Z1262" s="24">
        <v>0</v>
      </c>
      <c r="AA1262" s="24">
        <v>1481500.1203468351</v>
      </c>
      <c r="AB1262" s="24">
        <v>79085.482637253124</v>
      </c>
      <c r="AC1262" s="24">
        <v>1560585.6029840885</v>
      </c>
      <c r="AD1262" s="24">
        <v>1289.3970159113233</v>
      </c>
      <c r="AE1262" s="24">
        <v>80374.879653164651</v>
      </c>
      <c r="AF1262" s="24">
        <v>1561875</v>
      </c>
      <c r="AG1262" s="24">
        <v>71.96897684029932</v>
      </c>
      <c r="AH1262" s="24">
        <v>2.3686542029129214</v>
      </c>
      <c r="AI1262" s="24">
        <v>74.337631043212241</v>
      </c>
      <c r="AJ1262" s="24">
        <v>74.375</v>
      </c>
      <c r="AK1262" s="24">
        <v>337500</v>
      </c>
      <c r="AL1262" s="24">
        <v>1673437.5000000005</v>
      </c>
      <c r="AM1262" s="24">
        <v>168750</v>
      </c>
      <c r="AN1262" s="24">
        <v>836718.75000000023</v>
      </c>
      <c r="AO1262" s="24">
        <v>56250</v>
      </c>
      <c r="AP1262" s="24">
        <v>278906.25</v>
      </c>
      <c r="AQ1262" s="24">
        <v>634928.62300578668</v>
      </c>
      <c r="AR1262" s="24">
        <v>33893.778273108881</v>
      </c>
      <c r="AS1262" s="24">
        <v>668822.40127889533</v>
      </c>
      <c r="AT1262" s="24">
        <v>552.59872110487777</v>
      </c>
      <c r="AU1262" s="24">
        <v>34446.376994213555</v>
      </c>
      <c r="AV1262" s="24">
        <v>669375</v>
      </c>
      <c r="AW1262" s="24">
        <v>0</v>
      </c>
      <c r="AX1262" s="24">
        <v>0</v>
      </c>
      <c r="AY1262" s="24">
        <v>0</v>
      </c>
      <c r="AZ1262" s="24">
        <v>0</v>
      </c>
      <c r="BA1262" s="24">
        <v>3.7368956787759089E-2</v>
      </c>
      <c r="BB1262" s="24">
        <v>2.4060231597006805</v>
      </c>
      <c r="BC1262" s="24">
        <v>3.7368956787759089E-2</v>
      </c>
      <c r="BD1262" s="24">
        <v>2.4060231597006805</v>
      </c>
      <c r="BE1262" s="24">
        <v>0</v>
      </c>
      <c r="BF1262" s="24">
        <v>0</v>
      </c>
      <c r="BG1262" s="24">
        <v>787500</v>
      </c>
      <c r="BH1262" s="24">
        <v>3904687.4999999995</v>
      </c>
      <c r="BI1262" s="24">
        <v>0</v>
      </c>
      <c r="BJ1262" s="24">
        <v>0</v>
      </c>
      <c r="BK1262" s="24">
        <v>0</v>
      </c>
      <c r="BL1262" s="24">
        <v>0</v>
      </c>
    </row>
    <row r="1263" spans="1:64" x14ac:dyDescent="0.25">
      <c r="A1263" t="s">
        <v>5125</v>
      </c>
      <c r="B1263">
        <v>57</v>
      </c>
      <c r="C1263">
        <v>3</v>
      </c>
      <c r="D1263">
        <v>5</v>
      </c>
      <c r="E1263" s="24">
        <v>1125000</v>
      </c>
      <c r="F1263" s="24">
        <v>5609375</v>
      </c>
      <c r="G1263" s="24">
        <v>562500</v>
      </c>
      <c r="H1263" s="24">
        <v>2804687.5</v>
      </c>
      <c r="I1263" s="24">
        <v>56250</v>
      </c>
      <c r="J1263" s="24">
        <v>280468.75</v>
      </c>
      <c r="K1263" s="24">
        <v>2154068.3480506688</v>
      </c>
      <c r="L1263" s="24">
        <v>88018.811705775559</v>
      </c>
      <c r="M1263" s="24">
        <v>2242087.1597564444</v>
      </c>
      <c r="N1263" s="24">
        <v>1662.8402435556054</v>
      </c>
      <c r="O1263" s="24">
        <v>89681.651949331164</v>
      </c>
      <c r="P1263" s="24">
        <v>2243750</v>
      </c>
      <c r="Q1263" s="24">
        <v>73.011977382370333</v>
      </c>
      <c r="R1263" s="24">
        <v>1.7444261154205378</v>
      </c>
      <c r="S1263" s="24">
        <v>74.75640349779087</v>
      </c>
      <c r="T1263" s="24">
        <v>74.791666666666742</v>
      </c>
      <c r="U1263" s="24">
        <v>787500</v>
      </c>
      <c r="V1263" s="24">
        <v>3926562.4999999995</v>
      </c>
      <c r="W1263" s="24">
        <v>393750</v>
      </c>
      <c r="X1263" s="24">
        <v>1963281.2499999998</v>
      </c>
      <c r="Y1263" s="24">
        <v>0</v>
      </c>
      <c r="Z1263" s="24">
        <v>0</v>
      </c>
      <c r="AA1263" s="24">
        <v>1507847.843635468</v>
      </c>
      <c r="AB1263" s="24">
        <v>61613.168194042984</v>
      </c>
      <c r="AC1263" s="24">
        <v>1569461.011829511</v>
      </c>
      <c r="AD1263" s="24">
        <v>1163.9881704889413</v>
      </c>
      <c r="AE1263" s="24">
        <v>62777.156364531722</v>
      </c>
      <c r="AF1263" s="24">
        <v>1570625</v>
      </c>
      <c r="AG1263" s="24">
        <v>73.011977382370333</v>
      </c>
      <c r="AH1263" s="24">
        <v>1.7444261154205378</v>
      </c>
      <c r="AI1263" s="24">
        <v>74.75640349779087</v>
      </c>
      <c r="AJ1263" s="24">
        <v>74.791666666666742</v>
      </c>
      <c r="AK1263" s="24">
        <v>337500</v>
      </c>
      <c r="AL1263" s="24">
        <v>1682812.5000000005</v>
      </c>
      <c r="AM1263" s="24">
        <v>168750</v>
      </c>
      <c r="AN1263" s="24">
        <v>841406.25000000023</v>
      </c>
      <c r="AO1263" s="24">
        <v>56250</v>
      </c>
      <c r="AP1263" s="24">
        <v>280468.75</v>
      </c>
      <c r="AQ1263" s="24">
        <v>646220.50441520079</v>
      </c>
      <c r="AR1263" s="24">
        <v>26405.643511732575</v>
      </c>
      <c r="AS1263" s="24">
        <v>672626.14792693336</v>
      </c>
      <c r="AT1263" s="24">
        <v>498.85207306666416</v>
      </c>
      <c r="AU1263" s="24">
        <v>26904.495584799442</v>
      </c>
      <c r="AV1263" s="24">
        <v>673125</v>
      </c>
      <c r="AW1263" s="24">
        <v>0</v>
      </c>
      <c r="AX1263" s="24">
        <v>0</v>
      </c>
      <c r="AY1263" s="24">
        <v>0</v>
      </c>
      <c r="AZ1263" s="24">
        <v>0</v>
      </c>
      <c r="BA1263" s="24">
        <v>3.5263168875871997E-2</v>
      </c>
      <c r="BB1263" s="24">
        <v>1.7796892842964098</v>
      </c>
      <c r="BC1263" s="24">
        <v>3.5263168875871997E-2</v>
      </c>
      <c r="BD1263" s="24">
        <v>1.7796892842964098</v>
      </c>
      <c r="BE1263" s="24">
        <v>0</v>
      </c>
      <c r="BF1263" s="24">
        <v>0</v>
      </c>
      <c r="BG1263" s="24">
        <v>787500</v>
      </c>
      <c r="BH1263" s="24">
        <v>3926562.4999999995</v>
      </c>
      <c r="BI1263" s="24">
        <v>0</v>
      </c>
      <c r="BJ1263" s="24">
        <v>0</v>
      </c>
      <c r="BK1263" s="24">
        <v>0</v>
      </c>
      <c r="BL1263" s="24">
        <v>0</v>
      </c>
    </row>
    <row r="1264" spans="1:64" x14ac:dyDescent="0.25">
      <c r="A1264" t="s">
        <v>5125</v>
      </c>
      <c r="B1264">
        <v>58</v>
      </c>
      <c r="C1264">
        <v>4</v>
      </c>
      <c r="D1264">
        <v>5</v>
      </c>
      <c r="E1264" s="24">
        <v>0</v>
      </c>
      <c r="F1264" s="24">
        <v>5625000</v>
      </c>
      <c r="G1264" s="24">
        <v>0</v>
      </c>
      <c r="H1264" s="24">
        <v>2812500</v>
      </c>
      <c r="I1264" s="24">
        <v>0</v>
      </c>
      <c r="J1264" s="24">
        <v>281250</v>
      </c>
      <c r="K1264" s="24">
        <v>2181978.8628366962</v>
      </c>
      <c r="L1264" s="24">
        <v>67151.095129720867</v>
      </c>
      <c r="M1264" s="24">
        <v>2249129.9579664171</v>
      </c>
      <c r="N1264" s="24">
        <v>870.0420335829258</v>
      </c>
      <c r="O1264" s="24">
        <v>68021.137163303792</v>
      </c>
      <c r="P1264" s="24">
        <v>2250000</v>
      </c>
      <c r="Q1264" s="24">
        <v>73.74051343030419</v>
      </c>
      <c r="R1264" s="24">
        <v>1.2413747219347897</v>
      </c>
      <c r="S1264" s="24">
        <v>74.98188815223898</v>
      </c>
      <c r="T1264" s="24">
        <v>75</v>
      </c>
      <c r="U1264" s="24">
        <v>0</v>
      </c>
      <c r="V1264" s="24">
        <v>3937499.9999999995</v>
      </c>
      <c r="W1264" s="24">
        <v>0</v>
      </c>
      <c r="X1264" s="24">
        <v>1968749.9999999998</v>
      </c>
      <c r="Y1264" s="24">
        <v>0</v>
      </c>
      <c r="Z1264" s="24">
        <v>0</v>
      </c>
      <c r="AA1264" s="24">
        <v>1527385.2039856873</v>
      </c>
      <c r="AB1264" s="24">
        <v>47005.766590804793</v>
      </c>
      <c r="AC1264" s="24">
        <v>1574390.9705764919</v>
      </c>
      <c r="AD1264" s="24">
        <v>609.02942350803642</v>
      </c>
      <c r="AE1264" s="24">
        <v>47614.796014312655</v>
      </c>
      <c r="AF1264" s="24">
        <v>1575000</v>
      </c>
      <c r="AG1264" s="24">
        <v>73.74051343030419</v>
      </c>
      <c r="AH1264" s="24">
        <v>1.2413747219347897</v>
      </c>
      <c r="AI1264" s="24">
        <v>74.98188815223898</v>
      </c>
      <c r="AJ1264" s="24">
        <v>75</v>
      </c>
      <c r="AK1264" s="24">
        <v>0</v>
      </c>
      <c r="AL1264" s="24">
        <v>1687500.0000000005</v>
      </c>
      <c r="AM1264" s="24">
        <v>0</v>
      </c>
      <c r="AN1264" s="24">
        <v>843750.00000000023</v>
      </c>
      <c r="AO1264" s="24">
        <v>0</v>
      </c>
      <c r="AP1264" s="24">
        <v>281250</v>
      </c>
      <c r="AQ1264" s="24">
        <v>654593.65885100886</v>
      </c>
      <c r="AR1264" s="24">
        <v>20145.328538916074</v>
      </c>
      <c r="AS1264" s="24">
        <v>674738.98738992517</v>
      </c>
      <c r="AT1264" s="24">
        <v>261.01261007488938</v>
      </c>
      <c r="AU1264" s="24">
        <v>20406.341148991138</v>
      </c>
      <c r="AV1264" s="24">
        <v>675000</v>
      </c>
      <c r="AW1264" s="24">
        <v>0</v>
      </c>
      <c r="AX1264" s="24">
        <v>0</v>
      </c>
      <c r="AY1264" s="24">
        <v>0</v>
      </c>
      <c r="AZ1264" s="24">
        <v>0</v>
      </c>
      <c r="BA1264" s="24">
        <v>1.8111847761019817E-2</v>
      </c>
      <c r="BB1264" s="24">
        <v>1.2594865696958095</v>
      </c>
      <c r="BC1264" s="24">
        <v>1.8111847761019817E-2</v>
      </c>
      <c r="BD1264" s="24">
        <v>1.2594865696958095</v>
      </c>
      <c r="BE1264" s="24">
        <v>0</v>
      </c>
      <c r="BF1264" s="24">
        <v>0</v>
      </c>
      <c r="BG1264" s="24">
        <v>0</v>
      </c>
      <c r="BH1264" s="24">
        <v>3937499.9999999995</v>
      </c>
      <c r="BI1264" s="24">
        <v>0</v>
      </c>
      <c r="BJ1264" s="24">
        <v>0</v>
      </c>
      <c r="BK1264" s="24">
        <v>0</v>
      </c>
      <c r="BL1264" s="24">
        <v>0</v>
      </c>
    </row>
    <row r="1265" spans="1:64" x14ac:dyDescent="0.25">
      <c r="A1265" t="s">
        <v>5125</v>
      </c>
      <c r="B1265">
        <v>59</v>
      </c>
      <c r="C1265">
        <v>4</v>
      </c>
      <c r="D1265">
        <v>5</v>
      </c>
      <c r="E1265" s="24">
        <v>0</v>
      </c>
      <c r="F1265" s="24">
        <v>5625000</v>
      </c>
      <c r="G1265" s="24">
        <v>0</v>
      </c>
      <c r="H1265" s="24">
        <v>2812500</v>
      </c>
      <c r="I1265" s="24">
        <v>0</v>
      </c>
      <c r="J1265" s="24">
        <v>281250</v>
      </c>
      <c r="K1265" s="24">
        <v>2201308.7501575276</v>
      </c>
      <c r="L1265" s="24">
        <v>48642.357430562377</v>
      </c>
      <c r="M1265" s="24">
        <v>2249951.10758809</v>
      </c>
      <c r="N1265" s="24">
        <v>48.892411909997463</v>
      </c>
      <c r="O1265" s="24">
        <v>48691.249842472374</v>
      </c>
      <c r="P1265" s="24">
        <v>2250000</v>
      </c>
      <c r="Q1265" s="24">
        <v>74.194538613611485</v>
      </c>
      <c r="R1265" s="24">
        <v>0.80490761427290636</v>
      </c>
      <c r="S1265" s="24">
        <v>74.999446227884391</v>
      </c>
      <c r="T1265" s="24">
        <v>75</v>
      </c>
      <c r="U1265" s="24">
        <v>0</v>
      </c>
      <c r="V1265" s="24">
        <v>3937499.9999999995</v>
      </c>
      <c r="W1265" s="24">
        <v>0</v>
      </c>
      <c r="X1265" s="24">
        <v>1968749.9999999998</v>
      </c>
      <c r="Y1265" s="24">
        <v>0</v>
      </c>
      <c r="Z1265" s="24">
        <v>0</v>
      </c>
      <c r="AA1265" s="24">
        <v>1540916.1251102693</v>
      </c>
      <c r="AB1265" s="24">
        <v>34049.650201393291</v>
      </c>
      <c r="AC1265" s="24">
        <v>1574965.7753116628</v>
      </c>
      <c r="AD1265" s="24">
        <v>34.224688337009866</v>
      </c>
      <c r="AE1265" s="24">
        <v>34083.874889730942</v>
      </c>
      <c r="AF1265" s="24">
        <v>1575000</v>
      </c>
      <c r="AG1265" s="24">
        <v>74.194538613611485</v>
      </c>
      <c r="AH1265" s="24">
        <v>0.80490761427290636</v>
      </c>
      <c r="AI1265" s="24">
        <v>74.999446227884391</v>
      </c>
      <c r="AJ1265" s="24">
        <v>75</v>
      </c>
      <c r="AK1265" s="24">
        <v>0</v>
      </c>
      <c r="AL1265" s="24">
        <v>1687500.0000000005</v>
      </c>
      <c r="AM1265" s="24">
        <v>0</v>
      </c>
      <c r="AN1265" s="24">
        <v>843750.00000000023</v>
      </c>
      <c r="AO1265" s="24">
        <v>0</v>
      </c>
      <c r="AP1265" s="24">
        <v>281250</v>
      </c>
      <c r="AQ1265" s="24">
        <v>660392.62504725833</v>
      </c>
      <c r="AR1265" s="24">
        <v>14592.707229169086</v>
      </c>
      <c r="AS1265" s="24">
        <v>674985.33227642719</v>
      </c>
      <c r="AT1265" s="24">
        <v>14.667723572987597</v>
      </c>
      <c r="AU1265" s="24">
        <v>14607.374952741433</v>
      </c>
      <c r="AV1265" s="24">
        <v>675000</v>
      </c>
      <c r="AW1265" s="24">
        <v>0</v>
      </c>
      <c r="AX1265" s="24">
        <v>0</v>
      </c>
      <c r="AY1265" s="24">
        <v>0</v>
      </c>
      <c r="AZ1265" s="24">
        <v>0</v>
      </c>
      <c r="BA1265" s="24">
        <v>5.5377211560880824E-4</v>
      </c>
      <c r="BB1265" s="24">
        <v>0.80546138638851517</v>
      </c>
      <c r="BC1265" s="24">
        <v>5.5377211560880824E-4</v>
      </c>
      <c r="BD1265" s="24">
        <v>0.80546138638851517</v>
      </c>
      <c r="BE1265" s="24">
        <v>0</v>
      </c>
      <c r="BF1265" s="24">
        <v>0</v>
      </c>
      <c r="BG1265" s="24">
        <v>0</v>
      </c>
      <c r="BH1265" s="24">
        <v>3937499.9999999995</v>
      </c>
      <c r="BI1265" s="24">
        <v>0</v>
      </c>
      <c r="BJ1265" s="24">
        <v>0</v>
      </c>
      <c r="BK1265" s="24">
        <v>0</v>
      </c>
      <c r="BL1265" s="24">
        <v>0</v>
      </c>
    </row>
    <row r="1266" spans="1:64" x14ac:dyDescent="0.25">
      <c r="A1266" t="s">
        <v>5125</v>
      </c>
      <c r="B1266">
        <v>60</v>
      </c>
      <c r="C1266">
        <v>4</v>
      </c>
      <c r="D1266">
        <v>5</v>
      </c>
      <c r="E1266" s="24">
        <v>0</v>
      </c>
      <c r="F1266" s="24">
        <v>5625000</v>
      </c>
      <c r="G1266" s="24">
        <v>0</v>
      </c>
      <c r="H1266" s="24">
        <v>2812500</v>
      </c>
      <c r="I1266" s="24">
        <v>0</v>
      </c>
      <c r="J1266" s="24">
        <v>281250</v>
      </c>
      <c r="K1266" s="24">
        <v>2214572.8123636544</v>
      </c>
      <c r="L1266" s="24">
        <v>35423.154720768332</v>
      </c>
      <c r="M1266" s="24">
        <v>2249995.9670844227</v>
      </c>
      <c r="N1266" s="24">
        <v>4.0329155772924423</v>
      </c>
      <c r="O1266" s="24">
        <v>35427.187636345625</v>
      </c>
      <c r="P1266" s="24">
        <v>2250000</v>
      </c>
      <c r="Q1266" s="24">
        <v>74.471172607718472</v>
      </c>
      <c r="R1266" s="24">
        <v>0.52880026341449593</v>
      </c>
      <c r="S1266" s="24">
        <v>74.999972871132968</v>
      </c>
      <c r="T1266" s="24">
        <v>75</v>
      </c>
      <c r="U1266" s="24">
        <v>0</v>
      </c>
      <c r="V1266" s="24">
        <v>3937499.9999999995</v>
      </c>
      <c r="W1266" s="24">
        <v>0</v>
      </c>
      <c r="X1266" s="24">
        <v>1968749.9999999998</v>
      </c>
      <c r="Y1266" s="24">
        <v>0</v>
      </c>
      <c r="Z1266" s="24">
        <v>0</v>
      </c>
      <c r="AA1266" s="24">
        <v>1550200.9686545581</v>
      </c>
      <c r="AB1266" s="24">
        <v>24796.208304537926</v>
      </c>
      <c r="AC1266" s="24">
        <v>1574997.1769590958</v>
      </c>
      <c r="AD1266" s="24">
        <v>2.8230409040988889</v>
      </c>
      <c r="AE1266" s="24">
        <v>24799.031345441937</v>
      </c>
      <c r="AF1266" s="24">
        <v>1575000</v>
      </c>
      <c r="AG1266" s="24">
        <v>74.471172607718472</v>
      </c>
      <c r="AH1266" s="24">
        <v>0.52880026341449593</v>
      </c>
      <c r="AI1266" s="24">
        <v>74.999972871132968</v>
      </c>
      <c r="AJ1266" s="24">
        <v>75</v>
      </c>
      <c r="AK1266" s="24">
        <v>0</v>
      </c>
      <c r="AL1266" s="24">
        <v>1687500.0000000005</v>
      </c>
      <c r="AM1266" s="24">
        <v>0</v>
      </c>
      <c r="AN1266" s="24">
        <v>843750.00000000023</v>
      </c>
      <c r="AO1266" s="24">
        <v>0</v>
      </c>
      <c r="AP1266" s="24">
        <v>281250</v>
      </c>
      <c r="AQ1266" s="24">
        <v>664371.84370909631</v>
      </c>
      <c r="AR1266" s="24">
        <v>10626.946416230407</v>
      </c>
      <c r="AS1266" s="24">
        <v>674998.79012532695</v>
      </c>
      <c r="AT1266" s="24">
        <v>1.2098746731935535</v>
      </c>
      <c r="AU1266" s="24">
        <v>10628.156290903687</v>
      </c>
      <c r="AV1266" s="24">
        <v>675000</v>
      </c>
      <c r="AW1266" s="24">
        <v>0</v>
      </c>
      <c r="AX1266" s="24">
        <v>0</v>
      </c>
      <c r="AY1266" s="24">
        <v>0</v>
      </c>
      <c r="AZ1266" s="24">
        <v>0</v>
      </c>
      <c r="BA1266" s="24">
        <v>2.7128867031933623E-5</v>
      </c>
      <c r="BB1266" s="24">
        <v>0.52882739228152786</v>
      </c>
      <c r="BC1266" s="24">
        <v>2.7128867031933623E-5</v>
      </c>
      <c r="BD1266" s="24">
        <v>0.52882739228152786</v>
      </c>
      <c r="BE1266" s="24">
        <v>0</v>
      </c>
      <c r="BF1266" s="24">
        <v>0</v>
      </c>
      <c r="BG1266" s="24">
        <v>0</v>
      </c>
      <c r="BH1266" s="24">
        <v>3937499.9999999995</v>
      </c>
      <c r="BI1266" s="24">
        <v>0</v>
      </c>
      <c r="BJ1266" s="24">
        <v>0</v>
      </c>
      <c r="BK1266" s="24">
        <v>0</v>
      </c>
      <c r="BL1266" s="24">
        <v>0</v>
      </c>
    </row>
    <row r="1267" spans="1:64" x14ac:dyDescent="0.25">
      <c r="A1267" t="s">
        <v>5125</v>
      </c>
      <c r="B1267">
        <v>61</v>
      </c>
      <c r="C1267">
        <v>1</v>
      </c>
      <c r="D1267">
        <v>6</v>
      </c>
      <c r="E1267" s="24">
        <v>0</v>
      </c>
      <c r="F1267" s="24">
        <v>4968750</v>
      </c>
      <c r="G1267" s="24">
        <v>0</v>
      </c>
      <c r="H1267" s="24">
        <v>2484375</v>
      </c>
      <c r="I1267" s="24">
        <v>0</v>
      </c>
      <c r="J1267" s="24">
        <v>248437.5</v>
      </c>
      <c r="K1267" s="24">
        <v>1591939.4328137711</v>
      </c>
      <c r="L1267" s="24">
        <v>-1311746.5544719845</v>
      </c>
      <c r="M1267" s="24">
        <v>280192.87834178656</v>
      </c>
      <c r="N1267" s="24">
        <v>-280192.87834178656</v>
      </c>
      <c r="O1267" s="24">
        <v>-1591939.4328137711</v>
      </c>
      <c r="P1267" s="24">
        <v>0</v>
      </c>
      <c r="Q1267" s="24">
        <v>48.670010124443706</v>
      </c>
      <c r="R1267" s="24">
        <v>-42.532156265649974</v>
      </c>
      <c r="S1267" s="24">
        <v>6.1378538587937328</v>
      </c>
      <c r="T1267" s="24">
        <v>0</v>
      </c>
      <c r="U1267" s="24">
        <v>0</v>
      </c>
      <c r="V1267" s="24">
        <v>3478125</v>
      </c>
      <c r="W1267" s="24">
        <v>0</v>
      </c>
      <c r="X1267" s="24">
        <v>1739062.5</v>
      </c>
      <c r="Y1267" s="24">
        <v>0</v>
      </c>
      <c r="Z1267" s="24">
        <v>0</v>
      </c>
      <c r="AA1267" s="24">
        <v>1114357.6029696397</v>
      </c>
      <c r="AB1267" s="24">
        <v>-918222.58813038887</v>
      </c>
      <c r="AC1267" s="24">
        <v>196135.01483925059</v>
      </c>
      <c r="AD1267" s="24">
        <v>-196135.01483925059</v>
      </c>
      <c r="AE1267" s="24">
        <v>-1114357.6029696399</v>
      </c>
      <c r="AF1267" s="24">
        <v>0</v>
      </c>
      <c r="AG1267" s="24">
        <v>48.670010124443706</v>
      </c>
      <c r="AH1267" s="24">
        <v>-42.532156265649974</v>
      </c>
      <c r="AI1267" s="24">
        <v>6.1378538587937328</v>
      </c>
      <c r="AJ1267" s="24">
        <v>0</v>
      </c>
      <c r="AK1267" s="24">
        <v>0</v>
      </c>
      <c r="AL1267" s="24">
        <v>1490625</v>
      </c>
      <c r="AM1267" s="24">
        <v>0</v>
      </c>
      <c r="AN1267" s="24">
        <v>745312.5</v>
      </c>
      <c r="AO1267" s="24">
        <v>0</v>
      </c>
      <c r="AP1267" s="24">
        <v>248437.5</v>
      </c>
      <c r="AQ1267" s="24">
        <v>477581.82984413137</v>
      </c>
      <c r="AR1267" s="24">
        <v>-393523.96634159563</v>
      </c>
      <c r="AS1267" s="24">
        <v>84057.863502535969</v>
      </c>
      <c r="AT1267" s="24">
        <v>-84057.863502535969</v>
      </c>
      <c r="AU1267" s="24">
        <v>-477581.82984413113</v>
      </c>
      <c r="AV1267" s="24">
        <v>0</v>
      </c>
      <c r="AW1267" s="24">
        <v>0</v>
      </c>
      <c r="AX1267" s="24">
        <v>0</v>
      </c>
      <c r="AY1267" s="24">
        <v>0</v>
      </c>
      <c r="AZ1267" s="24">
        <v>0</v>
      </c>
      <c r="BA1267" s="24">
        <v>-6.1378538587937328</v>
      </c>
      <c r="BB1267" s="24">
        <v>-48.670010124443706</v>
      </c>
      <c r="BC1267" s="24">
        <v>-6.1378538587937328</v>
      </c>
      <c r="BD1267" s="24">
        <v>-48.670010124443706</v>
      </c>
      <c r="BE1267" s="24">
        <v>0</v>
      </c>
      <c r="BF1267" s="24">
        <v>0</v>
      </c>
      <c r="BG1267" s="24">
        <v>0</v>
      </c>
      <c r="BH1267" s="24">
        <v>3478125</v>
      </c>
      <c r="BI1267" s="24">
        <v>0</v>
      </c>
      <c r="BJ1267" s="24">
        <v>0</v>
      </c>
      <c r="BK1267" s="24">
        <v>0</v>
      </c>
      <c r="BL1267" s="24">
        <v>0</v>
      </c>
    </row>
    <row r="1268" spans="1:64" x14ac:dyDescent="0.25">
      <c r="A1268" t="s">
        <v>5125</v>
      </c>
      <c r="B1268">
        <v>62</v>
      </c>
      <c r="C1268">
        <v>1</v>
      </c>
      <c r="D1268">
        <v>6</v>
      </c>
      <c r="E1268" s="24">
        <v>0</v>
      </c>
      <c r="F1268" s="24">
        <v>3656250</v>
      </c>
      <c r="G1268" s="24">
        <v>0</v>
      </c>
      <c r="H1268" s="24">
        <v>1828125</v>
      </c>
      <c r="I1268" s="24">
        <v>0</v>
      </c>
      <c r="J1268" s="24">
        <v>182812.5</v>
      </c>
      <c r="K1268" s="24">
        <v>997648.48990670592</v>
      </c>
      <c r="L1268" s="24">
        <v>-982741.135144189</v>
      </c>
      <c r="M1268" s="24">
        <v>14907.354762516916</v>
      </c>
      <c r="N1268" s="24">
        <v>-14907.354762516916</v>
      </c>
      <c r="O1268" s="24">
        <v>-997648.48990670592</v>
      </c>
      <c r="P1268" s="24">
        <v>0</v>
      </c>
      <c r="Q1268" s="24">
        <v>26.698721057545526</v>
      </c>
      <c r="R1268" s="24">
        <v>-26.517914852993272</v>
      </c>
      <c r="S1268" s="24">
        <v>0.18080620455225471</v>
      </c>
      <c r="T1268" s="24">
        <v>0</v>
      </c>
      <c r="U1268" s="24">
        <v>0</v>
      </c>
      <c r="V1268" s="24">
        <v>2559375</v>
      </c>
      <c r="W1268" s="24">
        <v>0</v>
      </c>
      <c r="X1268" s="24">
        <v>1279687.5</v>
      </c>
      <c r="Y1268" s="24">
        <v>0</v>
      </c>
      <c r="Z1268" s="24">
        <v>0</v>
      </c>
      <c r="AA1268" s="24">
        <v>698353.94293469412</v>
      </c>
      <c r="AB1268" s="24">
        <v>-687918.79460093239</v>
      </c>
      <c r="AC1268" s="24">
        <v>10435.148333761841</v>
      </c>
      <c r="AD1268" s="24">
        <v>-10435.148333761841</v>
      </c>
      <c r="AE1268" s="24">
        <v>-698353.942934694</v>
      </c>
      <c r="AF1268" s="24">
        <v>0</v>
      </c>
      <c r="AG1268" s="24">
        <v>26.698721057545526</v>
      </c>
      <c r="AH1268" s="24">
        <v>-26.517914852993272</v>
      </c>
      <c r="AI1268" s="24">
        <v>0.18080620455225471</v>
      </c>
      <c r="AJ1268" s="24">
        <v>0</v>
      </c>
      <c r="AK1268" s="24">
        <v>0</v>
      </c>
      <c r="AL1268" s="24">
        <v>1096875</v>
      </c>
      <c r="AM1268" s="24">
        <v>0</v>
      </c>
      <c r="AN1268" s="24">
        <v>548437.5</v>
      </c>
      <c r="AO1268" s="24">
        <v>0</v>
      </c>
      <c r="AP1268" s="24">
        <v>182812.5</v>
      </c>
      <c r="AQ1268" s="24">
        <v>299294.5469720118</v>
      </c>
      <c r="AR1268" s="24">
        <v>-294822.34054325661</v>
      </c>
      <c r="AS1268" s="24">
        <v>4472.2064287550747</v>
      </c>
      <c r="AT1268" s="24">
        <v>-4472.2064287550747</v>
      </c>
      <c r="AU1268" s="24">
        <v>-299294.54697201191</v>
      </c>
      <c r="AV1268" s="24">
        <v>0</v>
      </c>
      <c r="AW1268" s="24">
        <v>0</v>
      </c>
      <c r="AX1268" s="24">
        <v>0</v>
      </c>
      <c r="AY1268" s="24">
        <v>0</v>
      </c>
      <c r="AZ1268" s="24">
        <v>0</v>
      </c>
      <c r="BA1268" s="24">
        <v>-0.18080620455225471</v>
      </c>
      <c r="BB1268" s="24">
        <v>-26.698721057545526</v>
      </c>
      <c r="BC1268" s="24">
        <v>-0.18080620455225471</v>
      </c>
      <c r="BD1268" s="24">
        <v>-26.698721057545526</v>
      </c>
      <c r="BE1268" s="24">
        <v>0</v>
      </c>
      <c r="BF1268" s="24">
        <v>0</v>
      </c>
      <c r="BG1268" s="24">
        <v>0</v>
      </c>
      <c r="BH1268" s="24">
        <v>2559375</v>
      </c>
      <c r="BI1268" s="24">
        <v>0</v>
      </c>
      <c r="BJ1268" s="24">
        <v>0</v>
      </c>
      <c r="BK1268" s="24">
        <v>0</v>
      </c>
      <c r="BL1268" s="24">
        <v>0</v>
      </c>
    </row>
    <row r="1269" spans="1:64" x14ac:dyDescent="0.25">
      <c r="A1269" t="s">
        <v>5125</v>
      </c>
      <c r="B1269">
        <v>63</v>
      </c>
      <c r="C1269">
        <v>1</v>
      </c>
      <c r="D1269">
        <v>6</v>
      </c>
      <c r="E1269" s="24">
        <v>0</v>
      </c>
      <c r="F1269" s="24">
        <v>2343750</v>
      </c>
      <c r="G1269" s="24">
        <v>0</v>
      </c>
      <c r="H1269" s="24">
        <v>1171875</v>
      </c>
      <c r="I1269" s="24">
        <v>0</v>
      </c>
      <c r="J1269" s="24">
        <v>117187.5</v>
      </c>
      <c r="K1269" s="24">
        <v>666669.61855310202</v>
      </c>
      <c r="L1269" s="24">
        <v>-665485.07851631939</v>
      </c>
      <c r="M1269" s="24">
        <v>1184.5400367826223</v>
      </c>
      <c r="N1269" s="24">
        <v>-1184.5400367826223</v>
      </c>
      <c r="O1269" s="24">
        <v>-666669.61855310202</v>
      </c>
      <c r="P1269" s="24">
        <v>0</v>
      </c>
      <c r="Q1269" s="24">
        <v>15.901462345657364</v>
      </c>
      <c r="R1269" s="24">
        <v>-15.892838089135921</v>
      </c>
      <c r="S1269" s="24">
        <v>8.6242565214433853E-3</v>
      </c>
      <c r="T1269" s="24">
        <v>0</v>
      </c>
      <c r="U1269" s="24">
        <v>0</v>
      </c>
      <c r="V1269" s="24">
        <v>1640625</v>
      </c>
      <c r="W1269" s="24">
        <v>0</v>
      </c>
      <c r="X1269" s="24">
        <v>820312.5</v>
      </c>
      <c r="Y1269" s="24">
        <v>0</v>
      </c>
      <c r="Z1269" s="24">
        <v>0</v>
      </c>
      <c r="AA1269" s="24">
        <v>466668.73298717139</v>
      </c>
      <c r="AB1269" s="24">
        <v>-465839.55496142362</v>
      </c>
      <c r="AC1269" s="24">
        <v>829.17802574783559</v>
      </c>
      <c r="AD1269" s="24">
        <v>-829.17802574783559</v>
      </c>
      <c r="AE1269" s="24">
        <v>-466668.7329871715</v>
      </c>
      <c r="AF1269" s="24">
        <v>0</v>
      </c>
      <c r="AG1269" s="24">
        <v>15.901462345657364</v>
      </c>
      <c r="AH1269" s="24">
        <v>-15.892838089135921</v>
      </c>
      <c r="AI1269" s="24">
        <v>8.6242565214433853E-3</v>
      </c>
      <c r="AJ1269" s="24">
        <v>0</v>
      </c>
      <c r="AK1269" s="24">
        <v>0</v>
      </c>
      <c r="AL1269" s="24">
        <v>703125</v>
      </c>
      <c r="AM1269" s="24">
        <v>0</v>
      </c>
      <c r="AN1269" s="24">
        <v>351562.5</v>
      </c>
      <c r="AO1269" s="24">
        <v>0</v>
      </c>
      <c r="AP1269" s="24">
        <v>117187.5</v>
      </c>
      <c r="AQ1269" s="24">
        <v>200000.88556593063</v>
      </c>
      <c r="AR1269" s="24">
        <v>-199645.52355489577</v>
      </c>
      <c r="AS1269" s="24">
        <v>355.36201103478675</v>
      </c>
      <c r="AT1269" s="24">
        <v>-355.36201103478675</v>
      </c>
      <c r="AU1269" s="24">
        <v>-200000.88556593051</v>
      </c>
      <c r="AV1269" s="24">
        <v>0</v>
      </c>
      <c r="AW1269" s="24">
        <v>0</v>
      </c>
      <c r="AX1269" s="24">
        <v>0</v>
      </c>
      <c r="AY1269" s="24">
        <v>0</v>
      </c>
      <c r="AZ1269" s="24">
        <v>0</v>
      </c>
      <c r="BA1269" s="24">
        <v>-8.6242565214433853E-3</v>
      </c>
      <c r="BB1269" s="24">
        <v>-15.901462345657364</v>
      </c>
      <c r="BC1269" s="24">
        <v>-8.6242565214433853E-3</v>
      </c>
      <c r="BD1269" s="24">
        <v>-15.901462345657364</v>
      </c>
      <c r="BE1269" s="24">
        <v>0</v>
      </c>
      <c r="BF1269" s="24">
        <v>0</v>
      </c>
      <c r="BG1269" s="24">
        <v>0</v>
      </c>
      <c r="BH1269" s="24">
        <v>1640625</v>
      </c>
      <c r="BI1269" s="24">
        <v>0</v>
      </c>
      <c r="BJ1269" s="24">
        <v>0</v>
      </c>
      <c r="BK1269" s="24">
        <v>0</v>
      </c>
      <c r="BL1269" s="24">
        <v>0</v>
      </c>
    </row>
    <row r="1270" spans="1:64" x14ac:dyDescent="0.25">
      <c r="A1270" t="s">
        <v>5125</v>
      </c>
      <c r="B1270">
        <v>64</v>
      </c>
      <c r="C1270">
        <v>2</v>
      </c>
      <c r="D1270">
        <v>6</v>
      </c>
      <c r="E1270" s="24">
        <v>0</v>
      </c>
      <c r="F1270" s="24">
        <v>1453125</v>
      </c>
      <c r="G1270" s="24">
        <v>0</v>
      </c>
      <c r="H1270" s="24">
        <v>726562.5</v>
      </c>
      <c r="I1270" s="24">
        <v>0</v>
      </c>
      <c r="J1270" s="24">
        <v>72656.25</v>
      </c>
      <c r="K1270" s="24">
        <v>460027.38755456358</v>
      </c>
      <c r="L1270" s="24">
        <v>-459912.35524412245</v>
      </c>
      <c r="M1270" s="24">
        <v>115.03231044113636</v>
      </c>
      <c r="N1270" s="24">
        <v>-115.03231044113636</v>
      </c>
      <c r="O1270" s="24">
        <v>-460027.38755456358</v>
      </c>
      <c r="P1270" s="24">
        <v>0</v>
      </c>
      <c r="Q1270" s="24">
        <v>9.8683472846712448</v>
      </c>
      <c r="R1270" s="24">
        <v>-9.8678237956914927</v>
      </c>
      <c r="S1270" s="24">
        <v>5.2348897975207365E-4</v>
      </c>
      <c r="T1270" s="24">
        <v>0</v>
      </c>
      <c r="U1270" s="24">
        <v>0</v>
      </c>
      <c r="V1270" s="24">
        <v>1017187.4999999999</v>
      </c>
      <c r="W1270" s="24">
        <v>0</v>
      </c>
      <c r="X1270" s="24">
        <v>508593.74999999994</v>
      </c>
      <c r="Y1270" s="24">
        <v>0</v>
      </c>
      <c r="Z1270" s="24">
        <v>0</v>
      </c>
      <c r="AA1270" s="24">
        <v>322019.17128819448</v>
      </c>
      <c r="AB1270" s="24">
        <v>-321938.6486708856</v>
      </c>
      <c r="AC1270" s="24">
        <v>80.522617308795446</v>
      </c>
      <c r="AD1270" s="24">
        <v>-80.522617308795446</v>
      </c>
      <c r="AE1270" s="24">
        <v>-322019.17128819437</v>
      </c>
      <c r="AF1270" s="24">
        <v>0</v>
      </c>
      <c r="AG1270" s="24">
        <v>9.8683472846712448</v>
      </c>
      <c r="AH1270" s="24">
        <v>-9.8678237956914927</v>
      </c>
      <c r="AI1270" s="24">
        <v>5.2348897975207365E-4</v>
      </c>
      <c r="AJ1270" s="24">
        <v>0</v>
      </c>
      <c r="AK1270" s="24">
        <v>0</v>
      </c>
      <c r="AL1270" s="24">
        <v>435937.50000000012</v>
      </c>
      <c r="AM1270" s="24">
        <v>0</v>
      </c>
      <c r="AN1270" s="24">
        <v>217968.75000000006</v>
      </c>
      <c r="AO1270" s="24">
        <v>0</v>
      </c>
      <c r="AP1270" s="24">
        <v>72656.25</v>
      </c>
      <c r="AQ1270" s="24">
        <v>138008.2162663691</v>
      </c>
      <c r="AR1270" s="24">
        <v>-137973.70657323685</v>
      </c>
      <c r="AS1270" s="24">
        <v>34.509693132340914</v>
      </c>
      <c r="AT1270" s="24">
        <v>-34.509693132340914</v>
      </c>
      <c r="AU1270" s="24">
        <v>-138008.21626636921</v>
      </c>
      <c r="AV1270" s="24">
        <v>0</v>
      </c>
      <c r="AW1270" s="24">
        <v>0</v>
      </c>
      <c r="AX1270" s="24">
        <v>0</v>
      </c>
      <c r="AY1270" s="24">
        <v>0</v>
      </c>
      <c r="AZ1270" s="24">
        <v>0</v>
      </c>
      <c r="BA1270" s="24">
        <v>-5.2348897975207365E-4</v>
      </c>
      <c r="BB1270" s="24">
        <v>-9.8683472846712448</v>
      </c>
      <c r="BC1270" s="24">
        <v>-5.2348897975207365E-4</v>
      </c>
      <c r="BD1270" s="24">
        <v>-9.8683472846712448</v>
      </c>
      <c r="BE1270" s="24">
        <v>0</v>
      </c>
      <c r="BF1270" s="24">
        <v>0</v>
      </c>
      <c r="BG1270" s="24">
        <v>0</v>
      </c>
      <c r="BH1270" s="24">
        <v>1017187.4999999999</v>
      </c>
      <c r="BI1270" s="24">
        <v>0</v>
      </c>
      <c r="BJ1270" s="24">
        <v>0</v>
      </c>
      <c r="BK1270" s="24">
        <v>0</v>
      </c>
      <c r="BL1270" s="24">
        <v>0</v>
      </c>
    </row>
    <row r="1271" spans="1:64" x14ac:dyDescent="0.25">
      <c r="A1271" t="s">
        <v>5125</v>
      </c>
      <c r="B1271">
        <v>65</v>
      </c>
      <c r="C1271">
        <v>2</v>
      </c>
      <c r="D1271">
        <v>6</v>
      </c>
      <c r="E1271" s="24">
        <v>0</v>
      </c>
      <c r="F1271" s="24">
        <v>984375</v>
      </c>
      <c r="G1271" s="24">
        <v>0</v>
      </c>
      <c r="H1271" s="24">
        <v>492187.5</v>
      </c>
      <c r="I1271" s="24">
        <v>0</v>
      </c>
      <c r="J1271" s="24">
        <v>49218.75</v>
      </c>
      <c r="K1271" s="24">
        <v>324183.45655938238</v>
      </c>
      <c r="L1271" s="24">
        <v>-324170.7160852775</v>
      </c>
      <c r="M1271" s="24">
        <v>12.740474104881287</v>
      </c>
      <c r="N1271" s="24">
        <v>-12.740474104881287</v>
      </c>
      <c r="O1271" s="24">
        <v>-324183.45655938238</v>
      </c>
      <c r="P1271" s="24">
        <v>0</v>
      </c>
      <c r="Q1271" s="24">
        <v>6.2915352340878599</v>
      </c>
      <c r="R1271" s="24">
        <v>-6.2914980210630347</v>
      </c>
      <c r="S1271" s="24">
        <v>3.7213024825177854E-5</v>
      </c>
      <c r="T1271" s="24">
        <v>0</v>
      </c>
      <c r="U1271" s="24">
        <v>0</v>
      </c>
      <c r="V1271" s="24">
        <v>689062.5</v>
      </c>
      <c r="W1271" s="24">
        <v>0</v>
      </c>
      <c r="X1271" s="24">
        <v>344531.25</v>
      </c>
      <c r="Y1271" s="24">
        <v>0</v>
      </c>
      <c r="Z1271" s="24">
        <v>0</v>
      </c>
      <c r="AA1271" s="24">
        <v>226928.41959156765</v>
      </c>
      <c r="AB1271" s="24">
        <v>-226919.50125969423</v>
      </c>
      <c r="AC1271" s="24">
        <v>8.9183318734168999</v>
      </c>
      <c r="AD1271" s="24">
        <v>-8.9183318734168999</v>
      </c>
      <c r="AE1271" s="24">
        <v>-226928.41959156771</v>
      </c>
      <c r="AF1271" s="24">
        <v>0</v>
      </c>
      <c r="AG1271" s="24">
        <v>6.2915352340878599</v>
      </c>
      <c r="AH1271" s="24">
        <v>-6.2914980210630347</v>
      </c>
      <c r="AI1271" s="24">
        <v>3.7213024825177854E-5</v>
      </c>
      <c r="AJ1271" s="24">
        <v>0</v>
      </c>
      <c r="AK1271" s="24">
        <v>0</v>
      </c>
      <c r="AL1271" s="24">
        <v>295312.5</v>
      </c>
      <c r="AM1271" s="24">
        <v>0</v>
      </c>
      <c r="AN1271" s="24">
        <v>147656.25</v>
      </c>
      <c r="AO1271" s="24">
        <v>0</v>
      </c>
      <c r="AP1271" s="24">
        <v>49218.75</v>
      </c>
      <c r="AQ1271" s="24">
        <v>97255.036967814725</v>
      </c>
      <c r="AR1271" s="24">
        <v>-97251.214825583273</v>
      </c>
      <c r="AS1271" s="24">
        <v>3.8221422314643867</v>
      </c>
      <c r="AT1271" s="24">
        <v>-3.8221422314643867</v>
      </c>
      <c r="AU1271" s="24">
        <v>-97255.036967814667</v>
      </c>
      <c r="AV1271" s="24">
        <v>0</v>
      </c>
      <c r="AW1271" s="24">
        <v>0</v>
      </c>
      <c r="AX1271" s="24">
        <v>0</v>
      </c>
      <c r="AY1271" s="24">
        <v>0</v>
      </c>
      <c r="AZ1271" s="24">
        <v>0</v>
      </c>
      <c r="BA1271" s="24">
        <v>-3.7213024825177854E-5</v>
      </c>
      <c r="BB1271" s="24">
        <v>-6.2915352340878599</v>
      </c>
      <c r="BC1271" s="24">
        <v>-3.7213024825177854E-5</v>
      </c>
      <c r="BD1271" s="24">
        <v>-6.2915352340878599</v>
      </c>
      <c r="BE1271" s="24">
        <v>0</v>
      </c>
      <c r="BF1271" s="24">
        <v>0</v>
      </c>
      <c r="BG1271" s="24">
        <v>0</v>
      </c>
      <c r="BH1271" s="24">
        <v>689062.5</v>
      </c>
      <c r="BI1271" s="24">
        <v>0</v>
      </c>
      <c r="BJ1271" s="24">
        <v>0</v>
      </c>
      <c r="BK1271" s="24">
        <v>0</v>
      </c>
      <c r="BL1271" s="24">
        <v>0</v>
      </c>
    </row>
    <row r="1272" spans="1:64" x14ac:dyDescent="0.25">
      <c r="A1272" t="s">
        <v>5125</v>
      </c>
      <c r="B1272">
        <v>66</v>
      </c>
      <c r="C1272">
        <v>2</v>
      </c>
      <c r="D1272">
        <v>6</v>
      </c>
      <c r="E1272" s="24">
        <v>0</v>
      </c>
      <c r="F1272" s="24">
        <v>515625</v>
      </c>
      <c r="G1272" s="24">
        <v>0</v>
      </c>
      <c r="H1272" s="24">
        <v>257812.5</v>
      </c>
      <c r="I1272" s="24">
        <v>0</v>
      </c>
      <c r="J1272" s="24">
        <v>25781.25</v>
      </c>
      <c r="K1272" s="24">
        <v>232008.09620694071</v>
      </c>
      <c r="L1272" s="24">
        <v>-232006.54214007407</v>
      </c>
      <c r="M1272" s="24">
        <v>1.5540668666362762</v>
      </c>
      <c r="N1272" s="24">
        <v>-1.5540668666362762</v>
      </c>
      <c r="O1272" s="24">
        <v>-232008.09620694071</v>
      </c>
      <c r="P1272" s="24">
        <v>0</v>
      </c>
      <c r="Q1272" s="24">
        <v>4.0913074075351687</v>
      </c>
      <c r="R1272" s="24">
        <v>-4.0913044369074214</v>
      </c>
      <c r="S1272" s="24">
        <v>2.9706277473451337E-6</v>
      </c>
      <c r="T1272" s="24">
        <v>0</v>
      </c>
      <c r="U1272" s="24">
        <v>0</v>
      </c>
      <c r="V1272" s="24">
        <v>360937.5</v>
      </c>
      <c r="W1272" s="24">
        <v>0</v>
      </c>
      <c r="X1272" s="24">
        <v>180468.75</v>
      </c>
      <c r="Y1272" s="24">
        <v>0</v>
      </c>
      <c r="Z1272" s="24">
        <v>0</v>
      </c>
      <c r="AA1272" s="24">
        <v>162405.66734485849</v>
      </c>
      <c r="AB1272" s="24">
        <v>-162404.5794980519</v>
      </c>
      <c r="AC1272" s="24">
        <v>1.0878468066453932</v>
      </c>
      <c r="AD1272" s="24">
        <v>-1.0878468066453935</v>
      </c>
      <c r="AE1272" s="24">
        <v>-162405.66734485846</v>
      </c>
      <c r="AF1272" s="24">
        <v>0</v>
      </c>
      <c r="AG1272" s="24">
        <v>4.0913074075351687</v>
      </c>
      <c r="AH1272" s="24">
        <v>-4.0913044369074214</v>
      </c>
      <c r="AI1272" s="24">
        <v>2.9706277473451337E-6</v>
      </c>
      <c r="AJ1272" s="24">
        <v>0</v>
      </c>
      <c r="AK1272" s="24">
        <v>0</v>
      </c>
      <c r="AL1272" s="24">
        <v>154687.5</v>
      </c>
      <c r="AM1272" s="24">
        <v>0</v>
      </c>
      <c r="AN1272" s="24">
        <v>77343.75</v>
      </c>
      <c r="AO1272" s="24">
        <v>0</v>
      </c>
      <c r="AP1272" s="24">
        <v>25781.25</v>
      </c>
      <c r="AQ1272" s="24">
        <v>69602.428862082219</v>
      </c>
      <c r="AR1272" s="24">
        <v>-69601.962642022176</v>
      </c>
      <c r="AS1272" s="24">
        <v>0.46622005999088301</v>
      </c>
      <c r="AT1272" s="24">
        <v>-0.46622005999088278</v>
      </c>
      <c r="AU1272" s="24">
        <v>-69602.428862082248</v>
      </c>
      <c r="AV1272" s="24">
        <v>0</v>
      </c>
      <c r="AW1272" s="24">
        <v>0</v>
      </c>
      <c r="AX1272" s="24">
        <v>0</v>
      </c>
      <c r="AY1272" s="24">
        <v>0</v>
      </c>
      <c r="AZ1272" s="24">
        <v>0</v>
      </c>
      <c r="BA1272" s="24">
        <v>-2.9706277473451337E-6</v>
      </c>
      <c r="BB1272" s="24">
        <v>-4.0913074075351687</v>
      </c>
      <c r="BC1272" s="24">
        <v>-2.9706277473451337E-6</v>
      </c>
      <c r="BD1272" s="24">
        <v>-4.0913074075351687</v>
      </c>
      <c r="BE1272" s="24">
        <v>0</v>
      </c>
      <c r="BF1272" s="24">
        <v>0</v>
      </c>
      <c r="BG1272" s="24">
        <v>0</v>
      </c>
      <c r="BH1272" s="24">
        <v>360937.5</v>
      </c>
      <c r="BI1272" s="24">
        <v>0</v>
      </c>
      <c r="BJ1272" s="24">
        <v>0</v>
      </c>
      <c r="BK1272" s="24">
        <v>0</v>
      </c>
      <c r="BL1272" s="24">
        <v>0</v>
      </c>
    </row>
    <row r="1273" spans="1:64" x14ac:dyDescent="0.25">
      <c r="A1273" t="s">
        <v>5125</v>
      </c>
      <c r="B1273">
        <v>67</v>
      </c>
      <c r="C1273">
        <v>3</v>
      </c>
      <c r="D1273">
        <v>6</v>
      </c>
      <c r="E1273" s="24">
        <v>0</v>
      </c>
      <c r="F1273" s="24">
        <v>234375</v>
      </c>
      <c r="G1273" s="24">
        <v>0</v>
      </c>
      <c r="H1273" s="24">
        <v>117187.5</v>
      </c>
      <c r="I1273" s="24">
        <v>0</v>
      </c>
      <c r="J1273" s="24">
        <v>11718.75</v>
      </c>
      <c r="K1273" s="24">
        <v>168060.43662229925</v>
      </c>
      <c r="L1273" s="24">
        <v>-168060.23217567801</v>
      </c>
      <c r="M1273" s="24">
        <v>0.20444662123918533</v>
      </c>
      <c r="N1273" s="24">
        <v>-0.20444662123918533</v>
      </c>
      <c r="O1273" s="24">
        <v>-168060.43662229925</v>
      </c>
      <c r="P1273" s="24">
        <v>0</v>
      </c>
      <c r="Q1273" s="24">
        <v>2.7020714449570278</v>
      </c>
      <c r="R1273" s="24">
        <v>-2.7020711852746899</v>
      </c>
      <c r="S1273" s="24">
        <v>2.5968233785533812E-7</v>
      </c>
      <c r="T1273" s="24">
        <v>0</v>
      </c>
      <c r="U1273" s="24">
        <v>0</v>
      </c>
      <c r="V1273" s="24">
        <v>164062.5</v>
      </c>
      <c r="W1273" s="24">
        <v>0</v>
      </c>
      <c r="X1273" s="24">
        <v>82031.25</v>
      </c>
      <c r="Y1273" s="24">
        <v>0</v>
      </c>
      <c r="Z1273" s="24">
        <v>0</v>
      </c>
      <c r="AA1273" s="24">
        <v>117642.30563560947</v>
      </c>
      <c r="AB1273" s="24">
        <v>-117642.1625229746</v>
      </c>
      <c r="AC1273" s="24">
        <v>0.14311263486742973</v>
      </c>
      <c r="AD1273" s="24">
        <v>-0.1431126348674297</v>
      </c>
      <c r="AE1273" s="24">
        <v>-117642.30563560949</v>
      </c>
      <c r="AF1273" s="24">
        <v>0</v>
      </c>
      <c r="AG1273" s="24">
        <v>2.7020714449570278</v>
      </c>
      <c r="AH1273" s="24">
        <v>-2.7020711852746899</v>
      </c>
      <c r="AI1273" s="24">
        <v>2.5968233785533812E-7</v>
      </c>
      <c r="AJ1273" s="24">
        <v>0</v>
      </c>
      <c r="AK1273" s="24">
        <v>0</v>
      </c>
      <c r="AL1273" s="24">
        <v>70312.5</v>
      </c>
      <c r="AM1273" s="24">
        <v>0</v>
      </c>
      <c r="AN1273" s="24">
        <v>35156.25</v>
      </c>
      <c r="AO1273" s="24">
        <v>0</v>
      </c>
      <c r="AP1273" s="24">
        <v>11718.75</v>
      </c>
      <c r="AQ1273" s="24">
        <v>50418.130986689779</v>
      </c>
      <c r="AR1273" s="24">
        <v>-50418.069652703416</v>
      </c>
      <c r="AS1273" s="24">
        <v>6.1333986371755606E-2</v>
      </c>
      <c r="AT1273" s="24">
        <v>-6.1333986371755633E-2</v>
      </c>
      <c r="AU1273" s="24">
        <v>-50418.130986689765</v>
      </c>
      <c r="AV1273" s="24">
        <v>0</v>
      </c>
      <c r="AW1273" s="24">
        <v>0</v>
      </c>
      <c r="AX1273" s="24">
        <v>0</v>
      </c>
      <c r="AY1273" s="24">
        <v>0</v>
      </c>
      <c r="AZ1273" s="24">
        <v>0</v>
      </c>
      <c r="BA1273" s="24">
        <v>-2.5968233785533812E-7</v>
      </c>
      <c r="BB1273" s="24">
        <v>-2.7020714449570278</v>
      </c>
      <c r="BC1273" s="24">
        <v>-2.5968233785533812E-7</v>
      </c>
      <c r="BD1273" s="24">
        <v>-2.7020714449570278</v>
      </c>
      <c r="BE1273" s="24">
        <v>0</v>
      </c>
      <c r="BF1273" s="24">
        <v>0</v>
      </c>
      <c r="BG1273" s="24">
        <v>0</v>
      </c>
      <c r="BH1273" s="24">
        <v>164062.5</v>
      </c>
      <c r="BI1273" s="24">
        <v>0</v>
      </c>
      <c r="BJ1273" s="24">
        <v>0</v>
      </c>
      <c r="BK1273" s="24">
        <v>0</v>
      </c>
      <c r="BL1273" s="24">
        <v>0</v>
      </c>
    </row>
    <row r="1274" spans="1:64" x14ac:dyDescent="0.25">
      <c r="A1274" t="s">
        <v>5125</v>
      </c>
      <c r="B1274">
        <v>68</v>
      </c>
      <c r="C1274">
        <v>3</v>
      </c>
      <c r="D1274">
        <v>6</v>
      </c>
      <c r="E1274" s="24">
        <v>0</v>
      </c>
      <c r="F1274" s="24">
        <v>140625</v>
      </c>
      <c r="G1274" s="24">
        <v>0</v>
      </c>
      <c r="H1274" s="24">
        <v>70312.5</v>
      </c>
      <c r="I1274" s="24">
        <v>0</v>
      </c>
      <c r="J1274" s="24">
        <v>7031.25</v>
      </c>
      <c r="K1274" s="24">
        <v>122946.05841588974</v>
      </c>
      <c r="L1274" s="24">
        <v>-122946.02980726957</v>
      </c>
      <c r="M1274" s="24">
        <v>2.8608620166778564E-2</v>
      </c>
      <c r="N1274" s="24">
        <v>-2.8608620166778564E-2</v>
      </c>
      <c r="O1274" s="24">
        <v>-122946.05841588974</v>
      </c>
      <c r="P1274" s="24">
        <v>0</v>
      </c>
      <c r="Q1274" s="24">
        <v>1.8072853343664974</v>
      </c>
      <c r="R1274" s="24">
        <v>-1.8072853099185977</v>
      </c>
      <c r="S1274" s="24">
        <v>2.4447899704682641E-8</v>
      </c>
      <c r="T1274" s="24">
        <v>0</v>
      </c>
      <c r="U1274" s="24">
        <v>0</v>
      </c>
      <c r="V1274" s="24">
        <v>98437.5</v>
      </c>
      <c r="W1274" s="24">
        <v>0</v>
      </c>
      <c r="X1274" s="24">
        <v>49218.75</v>
      </c>
      <c r="Y1274" s="24">
        <v>0</v>
      </c>
      <c r="Z1274" s="24">
        <v>0</v>
      </c>
      <c r="AA1274" s="24">
        <v>86062.240891122812</v>
      </c>
      <c r="AB1274" s="24">
        <v>-86062.22086508869</v>
      </c>
      <c r="AC1274" s="24">
        <v>2.0026034116744994E-2</v>
      </c>
      <c r="AD1274" s="24">
        <v>-2.0026034116744994E-2</v>
      </c>
      <c r="AE1274" s="24">
        <v>-86062.240891122812</v>
      </c>
      <c r="AF1274" s="24">
        <v>0</v>
      </c>
      <c r="AG1274" s="24">
        <v>1.8072853343664974</v>
      </c>
      <c r="AH1274" s="24">
        <v>-1.8072853099185977</v>
      </c>
      <c r="AI1274" s="24">
        <v>2.4447899704682641E-8</v>
      </c>
      <c r="AJ1274" s="24">
        <v>0</v>
      </c>
      <c r="AK1274" s="24">
        <v>0</v>
      </c>
      <c r="AL1274" s="24">
        <v>42187.5</v>
      </c>
      <c r="AM1274" s="24">
        <v>0</v>
      </c>
      <c r="AN1274" s="24">
        <v>21093.75</v>
      </c>
      <c r="AO1274" s="24">
        <v>0</v>
      </c>
      <c r="AP1274" s="24">
        <v>7031.25</v>
      </c>
      <c r="AQ1274" s="24">
        <v>36883.817524766928</v>
      </c>
      <c r="AR1274" s="24">
        <v>-36883.808942180884</v>
      </c>
      <c r="AS1274" s="24">
        <v>8.5825860500335707E-3</v>
      </c>
      <c r="AT1274" s="24">
        <v>-8.5825860500335707E-3</v>
      </c>
      <c r="AU1274" s="24">
        <v>-36883.817524766928</v>
      </c>
      <c r="AV1274" s="24">
        <v>0</v>
      </c>
      <c r="AW1274" s="24">
        <v>0</v>
      </c>
      <c r="AX1274" s="24">
        <v>0</v>
      </c>
      <c r="AY1274" s="24">
        <v>0</v>
      </c>
      <c r="AZ1274" s="24">
        <v>0</v>
      </c>
      <c r="BA1274" s="24">
        <v>-2.4447899704682641E-8</v>
      </c>
      <c r="BB1274" s="24">
        <v>-1.8072853343664974</v>
      </c>
      <c r="BC1274" s="24">
        <v>-2.4447899704682641E-8</v>
      </c>
      <c r="BD1274" s="24">
        <v>-1.8072853343664974</v>
      </c>
      <c r="BE1274" s="24">
        <v>0</v>
      </c>
      <c r="BF1274" s="24">
        <v>0</v>
      </c>
      <c r="BG1274" s="24">
        <v>0</v>
      </c>
      <c r="BH1274" s="24">
        <v>98437.5</v>
      </c>
      <c r="BI1274" s="24">
        <v>0</v>
      </c>
      <c r="BJ1274" s="24">
        <v>0</v>
      </c>
      <c r="BK1274" s="24">
        <v>0</v>
      </c>
      <c r="BL1274" s="24">
        <v>0</v>
      </c>
    </row>
    <row r="1275" spans="1:64" x14ac:dyDescent="0.25">
      <c r="A1275" t="s">
        <v>5125</v>
      </c>
      <c r="B1275">
        <v>69</v>
      </c>
      <c r="C1275">
        <v>3</v>
      </c>
      <c r="D1275">
        <v>6</v>
      </c>
      <c r="E1275" s="24">
        <v>0</v>
      </c>
      <c r="F1275" s="24">
        <v>46875</v>
      </c>
      <c r="G1275" s="24">
        <v>0</v>
      </c>
      <c r="H1275" s="24">
        <v>23437.5</v>
      </c>
      <c r="I1275" s="24">
        <v>0</v>
      </c>
      <c r="J1275" s="24">
        <v>2343.75</v>
      </c>
      <c r="K1275" s="24">
        <v>90691.982870832086</v>
      </c>
      <c r="L1275" s="24">
        <v>-90691.978654250503</v>
      </c>
      <c r="M1275" s="24">
        <v>4.2165815830230713E-3</v>
      </c>
      <c r="N1275" s="24">
        <v>-4.2165815830230713E-3</v>
      </c>
      <c r="O1275" s="24">
        <v>-90691.982870832086</v>
      </c>
      <c r="P1275" s="24">
        <v>0</v>
      </c>
      <c r="Q1275" s="24">
        <v>1.2217393500750404</v>
      </c>
      <c r="R1275" s="24">
        <v>-1.2217393476250891</v>
      </c>
      <c r="S1275" s="24">
        <v>2.4499513529008254E-9</v>
      </c>
      <c r="T1275" s="24">
        <v>0</v>
      </c>
      <c r="U1275" s="24">
        <v>0</v>
      </c>
      <c r="V1275" s="24">
        <v>32812.5</v>
      </c>
      <c r="W1275" s="24">
        <v>0</v>
      </c>
      <c r="X1275" s="24">
        <v>16406.25</v>
      </c>
      <c r="Y1275" s="24">
        <v>0</v>
      </c>
      <c r="Z1275" s="24">
        <v>0</v>
      </c>
      <c r="AA1275" s="24">
        <v>63484.388009582457</v>
      </c>
      <c r="AB1275" s="24">
        <v>-63484.385057975334</v>
      </c>
      <c r="AC1275" s="24">
        <v>2.9516071081161499E-3</v>
      </c>
      <c r="AD1275" s="24">
        <v>-2.9516071081161499E-3</v>
      </c>
      <c r="AE1275" s="24">
        <v>-63484.388009582442</v>
      </c>
      <c r="AF1275" s="24">
        <v>0</v>
      </c>
      <c r="AG1275" s="24">
        <v>1.2217393500750404</v>
      </c>
      <c r="AH1275" s="24">
        <v>-1.2217393476250891</v>
      </c>
      <c r="AI1275" s="24">
        <v>2.4499513529008254E-9</v>
      </c>
      <c r="AJ1275" s="24">
        <v>0</v>
      </c>
      <c r="AK1275" s="24">
        <v>0</v>
      </c>
      <c r="AL1275" s="24">
        <v>14062.5</v>
      </c>
      <c r="AM1275" s="24">
        <v>0</v>
      </c>
      <c r="AN1275" s="24">
        <v>7031.25</v>
      </c>
      <c r="AO1275" s="24">
        <v>0</v>
      </c>
      <c r="AP1275" s="24">
        <v>2343.75</v>
      </c>
      <c r="AQ1275" s="24">
        <v>27207.594861249629</v>
      </c>
      <c r="AR1275" s="24">
        <v>-27207.593596275168</v>
      </c>
      <c r="AS1275" s="24">
        <v>1.2649744749069214E-3</v>
      </c>
      <c r="AT1275" s="24">
        <v>-1.2649744749069214E-3</v>
      </c>
      <c r="AU1275" s="24">
        <v>-27207.594861249643</v>
      </c>
      <c r="AV1275" s="24">
        <v>0</v>
      </c>
      <c r="AW1275" s="24">
        <v>0</v>
      </c>
      <c r="AX1275" s="24">
        <v>0</v>
      </c>
      <c r="AY1275" s="24">
        <v>0</v>
      </c>
      <c r="AZ1275" s="24">
        <v>0</v>
      </c>
      <c r="BA1275" s="24">
        <v>-2.4499513529008254E-9</v>
      </c>
      <c r="BB1275" s="24">
        <v>-1.2217393500750404</v>
      </c>
      <c r="BC1275" s="24">
        <v>-2.4499513529008254E-9</v>
      </c>
      <c r="BD1275" s="24">
        <v>-1.2217393500750404</v>
      </c>
      <c r="BE1275" s="24">
        <v>0</v>
      </c>
      <c r="BF1275" s="24">
        <v>0</v>
      </c>
      <c r="BG1275" s="24">
        <v>0</v>
      </c>
      <c r="BH1275" s="24">
        <v>32812.5</v>
      </c>
      <c r="BI1275" s="24">
        <v>0</v>
      </c>
      <c r="BJ1275" s="24">
        <v>0</v>
      </c>
      <c r="BK1275" s="24">
        <v>0</v>
      </c>
      <c r="BL1275" s="24">
        <v>0</v>
      </c>
    </row>
    <row r="1276" spans="1:64" x14ac:dyDescent="0.25">
      <c r="A1276" t="s">
        <v>5125</v>
      </c>
      <c r="B1276">
        <v>70</v>
      </c>
      <c r="C1276">
        <v>4</v>
      </c>
      <c r="D1276">
        <v>6</v>
      </c>
      <c r="E1276" s="24">
        <v>0</v>
      </c>
      <c r="F1276" s="24">
        <v>0</v>
      </c>
      <c r="G1276" s="24">
        <v>0</v>
      </c>
      <c r="H1276" s="24">
        <v>0</v>
      </c>
      <c r="I1276" s="24">
        <v>0</v>
      </c>
      <c r="J1276" s="24">
        <v>0</v>
      </c>
      <c r="K1276" s="24">
        <v>67378.672552458942</v>
      </c>
      <c r="L1276" s="24">
        <v>-67378.671902619302</v>
      </c>
      <c r="M1276" s="24">
        <v>6.4983963966369629E-4</v>
      </c>
      <c r="N1276" s="24">
        <v>-6.4983963966369629E-4</v>
      </c>
      <c r="O1276" s="24">
        <v>-67378.672552458942</v>
      </c>
      <c r="P1276" s="24">
        <v>0</v>
      </c>
      <c r="Q1276" s="24">
        <v>0.83349728360121844</v>
      </c>
      <c r="R1276" s="24">
        <v>-0.8334972833424672</v>
      </c>
      <c r="S1276" s="24">
        <v>2.5875124265439808E-10</v>
      </c>
      <c r="T1276" s="24">
        <v>0</v>
      </c>
      <c r="U1276" s="24">
        <v>0</v>
      </c>
      <c r="V1276" s="24">
        <v>0</v>
      </c>
      <c r="W1276" s="24">
        <v>0</v>
      </c>
      <c r="X1276" s="24">
        <v>0</v>
      </c>
      <c r="Y1276" s="24">
        <v>0</v>
      </c>
      <c r="Z1276" s="24">
        <v>0</v>
      </c>
      <c r="AA1276" s="24">
        <v>47165.070786721255</v>
      </c>
      <c r="AB1276" s="24">
        <v>-47165.070331833529</v>
      </c>
      <c r="AC1276" s="24">
        <v>4.5488774776458735E-4</v>
      </c>
      <c r="AD1276" s="24">
        <v>-4.5488774776458729E-4</v>
      </c>
      <c r="AE1276" s="24">
        <v>-47165.070786721277</v>
      </c>
      <c r="AF1276" s="24">
        <v>0</v>
      </c>
      <c r="AG1276" s="24">
        <v>0.83349728360121844</v>
      </c>
      <c r="AH1276" s="24">
        <v>-0.8334972833424672</v>
      </c>
      <c r="AI1276" s="24">
        <v>2.5875124265439808E-10</v>
      </c>
      <c r="AJ1276" s="24">
        <v>0</v>
      </c>
      <c r="AK1276" s="24">
        <v>0</v>
      </c>
      <c r="AL1276" s="24">
        <v>0</v>
      </c>
      <c r="AM1276" s="24">
        <v>0</v>
      </c>
      <c r="AN1276" s="24">
        <v>0</v>
      </c>
      <c r="AO1276" s="24">
        <v>0</v>
      </c>
      <c r="AP1276" s="24">
        <v>0</v>
      </c>
      <c r="AQ1276" s="24">
        <v>20213.601765737687</v>
      </c>
      <c r="AR1276" s="24">
        <v>-20213.601570785773</v>
      </c>
      <c r="AS1276" s="24">
        <v>1.9495189189910894E-4</v>
      </c>
      <c r="AT1276" s="24">
        <v>-1.94951891899109E-4</v>
      </c>
      <c r="AU1276" s="24">
        <v>-20213.601765737665</v>
      </c>
      <c r="AV1276" s="24">
        <v>0</v>
      </c>
      <c r="AW1276" s="24">
        <v>0</v>
      </c>
      <c r="AX1276" s="24">
        <v>0</v>
      </c>
      <c r="AY1276" s="24">
        <v>0</v>
      </c>
      <c r="AZ1276" s="24">
        <v>0</v>
      </c>
      <c r="BA1276" s="24">
        <v>-2.5875124265439808E-10</v>
      </c>
      <c r="BB1276" s="24">
        <v>-0.83349728360121844</v>
      </c>
      <c r="BC1276" s="24">
        <v>-2.5875124265439808E-10</v>
      </c>
      <c r="BD1276" s="24">
        <v>-0.83349728360121844</v>
      </c>
      <c r="BE1276" s="24">
        <v>0</v>
      </c>
      <c r="BF1276" s="24">
        <v>0</v>
      </c>
      <c r="BG1276" s="24">
        <v>0</v>
      </c>
      <c r="BH1276" s="24">
        <v>0</v>
      </c>
      <c r="BI1276" s="24">
        <v>0</v>
      </c>
      <c r="BJ1276" s="24">
        <v>0</v>
      </c>
      <c r="BK1276" s="24">
        <v>0</v>
      </c>
      <c r="BL1276" s="24">
        <v>0</v>
      </c>
    </row>
    <row r="1277" spans="1:64" x14ac:dyDescent="0.25">
      <c r="A1277" t="s">
        <v>5125</v>
      </c>
      <c r="B1277">
        <v>71</v>
      </c>
      <c r="C1277">
        <v>4</v>
      </c>
      <c r="D1277">
        <v>6</v>
      </c>
      <c r="E1277" s="24">
        <v>0</v>
      </c>
      <c r="F1277" s="24">
        <v>0</v>
      </c>
      <c r="G1277" s="24">
        <v>0</v>
      </c>
      <c r="H1277" s="24">
        <v>0</v>
      </c>
      <c r="I1277" s="24">
        <v>0</v>
      </c>
      <c r="J1277" s="24">
        <v>0</v>
      </c>
      <c r="K1277" s="24">
        <v>50371.63113886863</v>
      </c>
      <c r="L1277" s="24">
        <v>-50371.631034724414</v>
      </c>
      <c r="M1277" s="24">
        <v>1.0414421558380127E-4</v>
      </c>
      <c r="N1277" s="24">
        <v>-1.0414421558380127E-4</v>
      </c>
      <c r="O1277" s="24">
        <v>-50371.63113886863</v>
      </c>
      <c r="P1277" s="24">
        <v>0</v>
      </c>
      <c r="Q1277" s="24">
        <v>0.57319827578635341</v>
      </c>
      <c r="R1277" s="24">
        <v>-0.57319827575747695</v>
      </c>
      <c r="S1277" s="24">
        <v>2.8876456781290472E-11</v>
      </c>
      <c r="T1277" s="24">
        <v>0</v>
      </c>
      <c r="U1277" s="24">
        <v>0</v>
      </c>
      <c r="V1277" s="24">
        <v>0</v>
      </c>
      <c r="W1277" s="24">
        <v>0</v>
      </c>
      <c r="X1277" s="24">
        <v>0</v>
      </c>
      <c r="Y1277" s="24">
        <v>0</v>
      </c>
      <c r="Z1277" s="24">
        <v>0</v>
      </c>
      <c r="AA1277" s="24">
        <v>35260.141797208038</v>
      </c>
      <c r="AB1277" s="24">
        <v>-35260.141724307075</v>
      </c>
      <c r="AC1277" s="24">
        <v>7.2900950908660878E-5</v>
      </c>
      <c r="AD1277" s="24">
        <v>-7.2900950908660878E-5</v>
      </c>
      <c r="AE1277" s="24">
        <v>-35260.141797208023</v>
      </c>
      <c r="AF1277" s="24">
        <v>0</v>
      </c>
      <c r="AG1277" s="24">
        <v>0.57319827578635341</v>
      </c>
      <c r="AH1277" s="24">
        <v>-0.57319827575747695</v>
      </c>
      <c r="AI1277" s="24">
        <v>2.8876456781290472E-11</v>
      </c>
      <c r="AJ1277" s="24">
        <v>0</v>
      </c>
      <c r="AK1277" s="24">
        <v>0</v>
      </c>
      <c r="AL1277" s="24">
        <v>0</v>
      </c>
      <c r="AM1277" s="24">
        <v>0</v>
      </c>
      <c r="AN1277" s="24">
        <v>0</v>
      </c>
      <c r="AO1277" s="24">
        <v>0</v>
      </c>
      <c r="AP1277" s="24">
        <v>0</v>
      </c>
      <c r="AQ1277" s="24">
        <v>15111.489341660592</v>
      </c>
      <c r="AR1277" s="24">
        <v>-15111.489310417339</v>
      </c>
      <c r="AS1277" s="24">
        <v>3.1243264675140392E-5</v>
      </c>
      <c r="AT1277" s="24">
        <v>-3.1243264675140392E-5</v>
      </c>
      <c r="AU1277" s="24">
        <v>-15111.489341660606</v>
      </c>
      <c r="AV1277" s="24">
        <v>0</v>
      </c>
      <c r="AW1277" s="24">
        <v>0</v>
      </c>
      <c r="AX1277" s="24">
        <v>0</v>
      </c>
      <c r="AY1277" s="24">
        <v>0</v>
      </c>
      <c r="AZ1277" s="24">
        <v>0</v>
      </c>
      <c r="BA1277" s="24">
        <v>-2.8876456781290472E-11</v>
      </c>
      <c r="BB1277" s="24">
        <v>-0.57319827578635341</v>
      </c>
      <c r="BC1277" s="24">
        <v>-2.8876456781290472E-11</v>
      </c>
      <c r="BD1277" s="24">
        <v>-0.57319827578635341</v>
      </c>
      <c r="BE1277" s="24">
        <v>0</v>
      </c>
      <c r="BF1277" s="24">
        <v>0</v>
      </c>
      <c r="BG1277" s="24">
        <v>0</v>
      </c>
      <c r="BH1277" s="24">
        <v>0</v>
      </c>
      <c r="BI1277" s="24">
        <v>0</v>
      </c>
      <c r="BJ1277" s="24">
        <v>0</v>
      </c>
      <c r="BK1277" s="24">
        <v>0</v>
      </c>
      <c r="BL1277" s="24">
        <v>0</v>
      </c>
    </row>
    <row r="1278" spans="1:64" x14ac:dyDescent="0.25">
      <c r="A1278" t="s">
        <v>5125</v>
      </c>
      <c r="B1278">
        <v>72</v>
      </c>
      <c r="C1278">
        <v>4</v>
      </c>
      <c r="D1278">
        <v>6</v>
      </c>
      <c r="E1278" s="24">
        <v>0</v>
      </c>
      <c r="F1278" s="24">
        <v>0</v>
      </c>
      <c r="G1278" s="24">
        <v>0</v>
      </c>
      <c r="H1278" s="24">
        <v>0</v>
      </c>
      <c r="I1278" s="24">
        <v>0</v>
      </c>
      <c r="J1278" s="24">
        <v>0</v>
      </c>
      <c r="K1278" s="24">
        <v>37866.182614840567</v>
      </c>
      <c r="L1278" s="24">
        <v>-37866.182597562671</v>
      </c>
      <c r="M1278" s="24">
        <v>1.7277896404266357E-5</v>
      </c>
      <c r="N1278" s="24">
        <v>-1.7277896404266357E-5</v>
      </c>
      <c r="O1278" s="24">
        <v>-37866.182614840567</v>
      </c>
      <c r="P1278" s="24">
        <v>0</v>
      </c>
      <c r="Q1278" s="24">
        <v>0.39699578938370905</v>
      </c>
      <c r="R1278" s="24">
        <v>-0.39699578938029845</v>
      </c>
      <c r="S1278" s="24">
        <v>3.4106051316484809E-12</v>
      </c>
      <c r="T1278" s="24">
        <v>0</v>
      </c>
      <c r="U1278" s="24">
        <v>0</v>
      </c>
      <c r="V1278" s="24">
        <v>0</v>
      </c>
      <c r="W1278" s="24">
        <v>0</v>
      </c>
      <c r="X1278" s="24">
        <v>0</v>
      </c>
      <c r="Y1278" s="24">
        <v>0</v>
      </c>
      <c r="Z1278" s="24">
        <v>0</v>
      </c>
      <c r="AA1278" s="24">
        <v>26506.327830388396</v>
      </c>
      <c r="AB1278" s="24">
        <v>-26506.327818293867</v>
      </c>
      <c r="AC1278" s="24">
        <v>1.209452748298645E-5</v>
      </c>
      <c r="AD1278" s="24">
        <v>-1.2094527482986448E-5</v>
      </c>
      <c r="AE1278" s="24">
        <v>-26506.3278303884</v>
      </c>
      <c r="AF1278" s="24">
        <v>0</v>
      </c>
      <c r="AG1278" s="24">
        <v>0.39699578938370905</v>
      </c>
      <c r="AH1278" s="24">
        <v>-0.39699578938029845</v>
      </c>
      <c r="AI1278" s="24">
        <v>3.4106051316484809E-12</v>
      </c>
      <c r="AJ1278" s="24">
        <v>0</v>
      </c>
      <c r="AK1278" s="24">
        <v>0</v>
      </c>
      <c r="AL1278" s="24">
        <v>0</v>
      </c>
      <c r="AM1278" s="24">
        <v>0</v>
      </c>
      <c r="AN1278" s="24">
        <v>0</v>
      </c>
      <c r="AO1278" s="24">
        <v>0</v>
      </c>
      <c r="AP1278" s="24">
        <v>0</v>
      </c>
      <c r="AQ1278" s="24">
        <v>11359.854784452171</v>
      </c>
      <c r="AR1278" s="24">
        <v>-11359.854779268804</v>
      </c>
      <c r="AS1278" s="24">
        <v>5.1833689212799076E-6</v>
      </c>
      <c r="AT1278" s="24">
        <v>-5.1833689212799093E-6</v>
      </c>
      <c r="AU1278" s="24">
        <v>-11359.854784452167</v>
      </c>
      <c r="AV1278" s="24">
        <v>0</v>
      </c>
      <c r="AW1278" s="24">
        <v>0</v>
      </c>
      <c r="AX1278" s="24">
        <v>0</v>
      </c>
      <c r="AY1278" s="24">
        <v>0</v>
      </c>
      <c r="AZ1278" s="24">
        <v>0</v>
      </c>
      <c r="BA1278" s="24">
        <v>-3.4106051316484809E-12</v>
      </c>
      <c r="BB1278" s="24">
        <v>-0.39699578938370905</v>
      </c>
      <c r="BC1278" s="24">
        <v>-3.4106051316484809E-12</v>
      </c>
      <c r="BD1278" s="24">
        <v>-0.39699578938370905</v>
      </c>
      <c r="BE1278" s="24">
        <v>0</v>
      </c>
      <c r="BF1278" s="24">
        <v>0</v>
      </c>
      <c r="BG1278" s="24">
        <v>0</v>
      </c>
      <c r="BH1278" s="24">
        <v>0</v>
      </c>
      <c r="BI1278" s="24">
        <v>0</v>
      </c>
      <c r="BJ1278" s="24">
        <v>0</v>
      </c>
      <c r="BK1278" s="24">
        <v>0</v>
      </c>
      <c r="BL1278" s="24">
        <v>0</v>
      </c>
    </row>
    <row r="1279" spans="1:64" x14ac:dyDescent="0.25">
      <c r="A1279" t="s">
        <v>5125</v>
      </c>
      <c r="B1279">
        <v>73</v>
      </c>
      <c r="C1279">
        <v>1</v>
      </c>
      <c r="D1279">
        <v>7</v>
      </c>
      <c r="E1279" s="24">
        <v>0</v>
      </c>
      <c r="F1279" s="24">
        <v>0</v>
      </c>
      <c r="G1279" s="24">
        <v>0</v>
      </c>
      <c r="H1279" s="24">
        <v>0</v>
      </c>
      <c r="I1279" s="24">
        <v>0</v>
      </c>
      <c r="J1279" s="24">
        <v>0</v>
      </c>
      <c r="K1279" s="24">
        <v>28606.820282571018</v>
      </c>
      <c r="L1279" s="24">
        <v>-28606.820279613137</v>
      </c>
      <c r="M1279" s="24">
        <v>2.9578804969787598E-6</v>
      </c>
      <c r="N1279" s="24">
        <v>-2.9578804969787598E-6</v>
      </c>
      <c r="O1279" s="24">
        <v>-28606.820282571018</v>
      </c>
      <c r="P1279" s="24">
        <v>0</v>
      </c>
      <c r="Q1279" s="24">
        <v>0.27671181402070033</v>
      </c>
      <c r="R1279" s="24">
        <v>-0.27671181402024558</v>
      </c>
      <c r="S1279" s="24">
        <v>4.5474735088646412E-13</v>
      </c>
      <c r="T1279" s="24">
        <v>0</v>
      </c>
      <c r="U1279" s="24">
        <v>0</v>
      </c>
      <c r="V1279" s="24">
        <v>0</v>
      </c>
      <c r="W1279" s="24">
        <v>0</v>
      </c>
      <c r="X1279" s="24">
        <v>0</v>
      </c>
      <c r="Y1279" s="24">
        <v>0</v>
      </c>
      <c r="Z1279" s="24">
        <v>0</v>
      </c>
      <c r="AA1279" s="24">
        <v>20024.77419779971</v>
      </c>
      <c r="AB1279" s="24">
        <v>-20024.774195729187</v>
      </c>
      <c r="AC1279" s="24">
        <v>2.0705163478851317E-6</v>
      </c>
      <c r="AD1279" s="24">
        <v>-2.0705163478851317E-6</v>
      </c>
      <c r="AE1279" s="24">
        <v>-20024.774197799707</v>
      </c>
      <c r="AF1279" s="24">
        <v>0</v>
      </c>
      <c r="AG1279" s="24">
        <v>0.27671181402070033</v>
      </c>
      <c r="AH1279" s="24">
        <v>-0.27671181402024558</v>
      </c>
      <c r="AI1279" s="24">
        <v>4.5474735088646412E-13</v>
      </c>
      <c r="AJ1279" s="24">
        <v>0</v>
      </c>
      <c r="AK1279" s="24">
        <v>0</v>
      </c>
      <c r="AL1279" s="24">
        <v>0</v>
      </c>
      <c r="AM1279" s="24">
        <v>0</v>
      </c>
      <c r="AN1279" s="24">
        <v>0</v>
      </c>
      <c r="AO1279" s="24">
        <v>0</v>
      </c>
      <c r="AP1279" s="24">
        <v>0</v>
      </c>
      <c r="AQ1279" s="24">
        <v>8582.0460847713075</v>
      </c>
      <c r="AR1279" s="24">
        <v>-8582.0460838839499</v>
      </c>
      <c r="AS1279" s="24">
        <v>8.873641490936281E-7</v>
      </c>
      <c r="AT1279" s="24">
        <v>-8.873641490936281E-7</v>
      </c>
      <c r="AU1279" s="24">
        <v>-8582.0460847713111</v>
      </c>
      <c r="AV1279" s="24">
        <v>0</v>
      </c>
      <c r="AW1279" s="24">
        <v>0</v>
      </c>
      <c r="AX1279" s="24">
        <v>0</v>
      </c>
      <c r="AY1279" s="24">
        <v>0</v>
      </c>
      <c r="AZ1279" s="24">
        <v>0</v>
      </c>
      <c r="BA1279" s="24">
        <v>-4.5474735088646412E-13</v>
      </c>
      <c r="BB1279" s="24">
        <v>-0.27671181402070033</v>
      </c>
      <c r="BC1279" s="24">
        <v>-4.5474735088646412E-13</v>
      </c>
      <c r="BD1279" s="24">
        <v>-0.27671181402070033</v>
      </c>
      <c r="BE1279" s="24">
        <v>0</v>
      </c>
      <c r="BF1279" s="24">
        <v>0</v>
      </c>
      <c r="BG1279" s="24">
        <v>0</v>
      </c>
      <c r="BH1279" s="24">
        <v>0</v>
      </c>
      <c r="BI1279" s="24">
        <v>0</v>
      </c>
      <c r="BJ1279" s="24">
        <v>0</v>
      </c>
      <c r="BK1279" s="24">
        <v>0</v>
      </c>
      <c r="BL1279" s="24">
        <v>0</v>
      </c>
    </row>
    <row r="1280" spans="1:64" x14ac:dyDescent="0.25">
      <c r="A1280" t="s">
        <v>5125</v>
      </c>
      <c r="B1280">
        <v>74</v>
      </c>
      <c r="C1280">
        <v>1</v>
      </c>
      <c r="D1280">
        <v>7</v>
      </c>
      <c r="E1280" s="24">
        <v>0</v>
      </c>
      <c r="F1280" s="24">
        <v>0</v>
      </c>
      <c r="G1280" s="24">
        <v>0</v>
      </c>
      <c r="H1280" s="24">
        <v>0</v>
      </c>
      <c r="I1280" s="24">
        <v>0</v>
      </c>
      <c r="J1280" s="24">
        <v>0</v>
      </c>
      <c r="K1280" s="24">
        <v>21708.734526440501</v>
      </c>
      <c r="L1280" s="24">
        <v>-21708.734525918961</v>
      </c>
      <c r="M1280" s="24">
        <v>5.2154064178466797E-7</v>
      </c>
      <c r="N1280" s="24">
        <v>-5.2154064178466797E-7</v>
      </c>
      <c r="O1280" s="24">
        <v>-21708.734526440501</v>
      </c>
      <c r="P1280" s="24">
        <v>0</v>
      </c>
      <c r="Q1280" s="24">
        <v>0.1939843516070141</v>
      </c>
      <c r="R1280" s="24">
        <v>-0.1939843516070141</v>
      </c>
      <c r="S1280" s="24">
        <v>0</v>
      </c>
      <c r="T1280" s="24">
        <v>0</v>
      </c>
      <c r="U1280" s="24">
        <v>0</v>
      </c>
      <c r="V1280" s="24">
        <v>0</v>
      </c>
      <c r="W1280" s="24">
        <v>0</v>
      </c>
      <c r="X1280" s="24">
        <v>0</v>
      </c>
      <c r="Y1280" s="24">
        <v>0</v>
      </c>
      <c r="Z1280" s="24">
        <v>0</v>
      </c>
      <c r="AA1280" s="24">
        <v>15196.114168508349</v>
      </c>
      <c r="AB1280" s="24">
        <v>-15196.114168143278</v>
      </c>
      <c r="AC1280" s="24">
        <v>3.6507844924926758E-7</v>
      </c>
      <c r="AD1280" s="24">
        <v>-3.6507844924926753E-7</v>
      </c>
      <c r="AE1280" s="24">
        <v>-15196.114168508357</v>
      </c>
      <c r="AF1280" s="24">
        <v>0</v>
      </c>
      <c r="AG1280" s="24">
        <v>0.1939843516070141</v>
      </c>
      <c r="AH1280" s="24">
        <v>-0.1939843516070141</v>
      </c>
      <c r="AI1280" s="24">
        <v>0</v>
      </c>
      <c r="AJ1280" s="24">
        <v>0</v>
      </c>
      <c r="AK1280" s="24">
        <v>0</v>
      </c>
      <c r="AL1280" s="24">
        <v>0</v>
      </c>
      <c r="AM1280" s="24">
        <v>0</v>
      </c>
      <c r="AN1280" s="24">
        <v>0</v>
      </c>
      <c r="AO1280" s="24">
        <v>0</v>
      </c>
      <c r="AP1280" s="24">
        <v>0</v>
      </c>
      <c r="AQ1280" s="24">
        <v>6512.6203579321518</v>
      </c>
      <c r="AR1280" s="24">
        <v>-6512.6203577756824</v>
      </c>
      <c r="AS1280" s="24">
        <v>1.5646219253540039E-7</v>
      </c>
      <c r="AT1280" s="24">
        <v>-1.5646219253540044E-7</v>
      </c>
      <c r="AU1280" s="24">
        <v>-6512.6203579321445</v>
      </c>
      <c r="AV1280" s="24">
        <v>0</v>
      </c>
      <c r="AW1280" s="24">
        <v>0</v>
      </c>
      <c r="AX1280" s="24">
        <v>0</v>
      </c>
      <c r="AY1280" s="24">
        <v>0</v>
      </c>
      <c r="AZ1280" s="24">
        <v>0</v>
      </c>
      <c r="BA1280" s="24">
        <v>0</v>
      </c>
      <c r="BB1280" s="24">
        <v>-0.1939843516070141</v>
      </c>
      <c r="BC1280" s="24">
        <v>0</v>
      </c>
      <c r="BD1280" s="24">
        <v>-0.1939843516070141</v>
      </c>
      <c r="BE1280" s="24">
        <v>0</v>
      </c>
      <c r="BF1280" s="24">
        <v>0</v>
      </c>
      <c r="BG1280" s="24">
        <v>0</v>
      </c>
      <c r="BH1280" s="24">
        <v>0</v>
      </c>
      <c r="BI1280" s="24">
        <v>0</v>
      </c>
      <c r="BJ1280" s="24">
        <v>0</v>
      </c>
      <c r="BK1280" s="24">
        <v>0</v>
      </c>
      <c r="BL1280" s="24">
        <v>0</v>
      </c>
    </row>
    <row r="1281" spans="1:64" x14ac:dyDescent="0.25">
      <c r="A1281" t="s">
        <v>5125</v>
      </c>
      <c r="B1281">
        <v>75</v>
      </c>
      <c r="C1281">
        <v>1</v>
      </c>
      <c r="D1281">
        <v>7</v>
      </c>
      <c r="E1281" s="24">
        <v>0</v>
      </c>
      <c r="F1281" s="24">
        <v>0</v>
      </c>
      <c r="G1281" s="24">
        <v>0</v>
      </c>
      <c r="H1281" s="24">
        <v>0</v>
      </c>
      <c r="I1281" s="24">
        <v>0</v>
      </c>
      <c r="J1281" s="24">
        <v>0</v>
      </c>
      <c r="K1281" s="24">
        <v>16541.464918367565</v>
      </c>
      <c r="L1281" s="24">
        <v>-16541.464918270707</v>
      </c>
      <c r="M1281" s="24">
        <v>9.6857547760009766E-8</v>
      </c>
      <c r="N1281" s="24">
        <v>-9.6857547760009766E-8</v>
      </c>
      <c r="O1281" s="24">
        <v>-16541.464918367565</v>
      </c>
      <c r="P1281" s="24">
        <v>0</v>
      </c>
      <c r="Q1281" s="24">
        <v>0.13670426605267494</v>
      </c>
      <c r="R1281" s="24">
        <v>-0.13670426605267494</v>
      </c>
      <c r="S1281" s="24">
        <v>0</v>
      </c>
      <c r="T1281" s="24">
        <v>0</v>
      </c>
      <c r="U1281" s="24">
        <v>0</v>
      </c>
      <c r="V1281" s="24">
        <v>0</v>
      </c>
      <c r="W1281" s="24">
        <v>0</v>
      </c>
      <c r="X1281" s="24">
        <v>0</v>
      </c>
      <c r="Y1281" s="24">
        <v>0</v>
      </c>
      <c r="Z1281" s="24">
        <v>0</v>
      </c>
      <c r="AA1281" s="24">
        <v>11579.025442857295</v>
      </c>
      <c r="AB1281" s="24">
        <v>-11579.025442789498</v>
      </c>
      <c r="AC1281" s="24">
        <v>6.7800283432006833E-8</v>
      </c>
      <c r="AD1281" s="24">
        <v>-6.7800283432006833E-8</v>
      </c>
      <c r="AE1281" s="24">
        <v>-11579.025442857295</v>
      </c>
      <c r="AF1281" s="24">
        <v>0</v>
      </c>
      <c r="AG1281" s="24">
        <v>0.13670426605267494</v>
      </c>
      <c r="AH1281" s="24">
        <v>-0.13670426605267494</v>
      </c>
      <c r="AI1281" s="24">
        <v>0</v>
      </c>
      <c r="AJ1281" s="24">
        <v>0</v>
      </c>
      <c r="AK1281" s="24">
        <v>0</v>
      </c>
      <c r="AL1281" s="24">
        <v>0</v>
      </c>
      <c r="AM1281" s="24">
        <v>0</v>
      </c>
      <c r="AN1281" s="24">
        <v>0</v>
      </c>
      <c r="AO1281" s="24">
        <v>0</v>
      </c>
      <c r="AP1281" s="24">
        <v>0</v>
      </c>
      <c r="AQ1281" s="24">
        <v>4962.4394755102694</v>
      </c>
      <c r="AR1281" s="24">
        <v>-4962.4394754812092</v>
      </c>
      <c r="AS1281" s="24">
        <v>2.9057264328002932E-8</v>
      </c>
      <c r="AT1281" s="24">
        <v>-2.9057264328002932E-8</v>
      </c>
      <c r="AU1281" s="24">
        <v>-4962.4394755102694</v>
      </c>
      <c r="AV1281" s="24">
        <v>0</v>
      </c>
      <c r="AW1281" s="24">
        <v>0</v>
      </c>
      <c r="AX1281" s="24">
        <v>0</v>
      </c>
      <c r="AY1281" s="24">
        <v>0</v>
      </c>
      <c r="AZ1281" s="24">
        <v>0</v>
      </c>
      <c r="BA1281" s="24">
        <v>0</v>
      </c>
      <c r="BB1281" s="24">
        <v>-0.13670426605267494</v>
      </c>
      <c r="BC1281" s="24">
        <v>0</v>
      </c>
      <c r="BD1281" s="24">
        <v>-0.13670426605267494</v>
      </c>
      <c r="BE1281" s="24">
        <v>0</v>
      </c>
      <c r="BF1281" s="24">
        <v>0</v>
      </c>
      <c r="BG1281" s="24">
        <v>0</v>
      </c>
      <c r="BH1281" s="24">
        <v>0</v>
      </c>
      <c r="BI1281" s="24">
        <v>0</v>
      </c>
      <c r="BJ1281" s="24">
        <v>0</v>
      </c>
      <c r="BK1281" s="24">
        <v>0</v>
      </c>
      <c r="BL1281" s="24">
        <v>0</v>
      </c>
    </row>
    <row r="1282" spans="1:64" x14ac:dyDescent="0.25">
      <c r="A1282" t="s">
        <v>5125</v>
      </c>
      <c r="B1282">
        <v>76</v>
      </c>
      <c r="C1282">
        <v>2</v>
      </c>
      <c r="D1282">
        <v>7</v>
      </c>
      <c r="E1282" s="24">
        <v>0</v>
      </c>
      <c r="F1282" s="24">
        <v>0</v>
      </c>
      <c r="G1282" s="24">
        <v>0</v>
      </c>
      <c r="H1282" s="24">
        <v>0</v>
      </c>
      <c r="I1282" s="24">
        <v>0</v>
      </c>
      <c r="J1282" s="24">
        <v>0</v>
      </c>
      <c r="K1282" s="24">
        <v>12651.490354061127</v>
      </c>
      <c r="L1282" s="24">
        <v>-12651.490354046226</v>
      </c>
      <c r="M1282" s="24">
        <v>1.4901161193847656E-8</v>
      </c>
      <c r="N1282" s="24">
        <v>-1.4901161193847656E-8</v>
      </c>
      <c r="O1282" s="24">
        <v>-12651.490354061127</v>
      </c>
      <c r="P1282" s="24">
        <v>0</v>
      </c>
      <c r="Q1282" s="24">
        <v>9.6802449388178502E-2</v>
      </c>
      <c r="R1282" s="24">
        <v>-9.6802449388178502E-2</v>
      </c>
      <c r="S1282" s="24">
        <v>0</v>
      </c>
      <c r="T1282" s="24">
        <v>0</v>
      </c>
      <c r="U1282" s="24">
        <v>0</v>
      </c>
      <c r="V1282" s="24">
        <v>0</v>
      </c>
      <c r="W1282" s="24">
        <v>0</v>
      </c>
      <c r="X1282" s="24">
        <v>0</v>
      </c>
      <c r="Y1282" s="24">
        <v>0</v>
      </c>
      <c r="Z1282" s="24">
        <v>0</v>
      </c>
      <c r="AA1282" s="24">
        <v>8856.0432478427883</v>
      </c>
      <c r="AB1282" s="24">
        <v>-8856.0432478323528</v>
      </c>
      <c r="AC1282" s="24">
        <v>1.0430812835693359E-8</v>
      </c>
      <c r="AD1282" s="24">
        <v>-1.0430812835693359E-8</v>
      </c>
      <c r="AE1282" s="24">
        <v>-8856.0432478427865</v>
      </c>
      <c r="AF1282" s="24">
        <v>0</v>
      </c>
      <c r="AG1282" s="24">
        <v>9.6802449388178502E-2</v>
      </c>
      <c r="AH1282" s="24">
        <v>-9.6802449388178502E-2</v>
      </c>
      <c r="AI1282" s="24">
        <v>0</v>
      </c>
      <c r="AJ1282" s="24">
        <v>0</v>
      </c>
      <c r="AK1282" s="24">
        <v>0</v>
      </c>
      <c r="AL1282" s="24">
        <v>0</v>
      </c>
      <c r="AM1282" s="24">
        <v>0</v>
      </c>
      <c r="AN1282" s="24">
        <v>0</v>
      </c>
      <c r="AO1282" s="24">
        <v>0</v>
      </c>
      <c r="AP1282" s="24">
        <v>0</v>
      </c>
      <c r="AQ1282" s="24">
        <v>3795.4471062183384</v>
      </c>
      <c r="AR1282" s="24">
        <v>-3795.4471062138728</v>
      </c>
      <c r="AS1282" s="24">
        <v>4.4703483581542975E-9</v>
      </c>
      <c r="AT1282" s="24">
        <v>-4.4703483581542975E-9</v>
      </c>
      <c r="AU1282" s="24">
        <v>-3795.4471062183402</v>
      </c>
      <c r="AV1282" s="24">
        <v>0</v>
      </c>
      <c r="AW1282" s="24">
        <v>0</v>
      </c>
      <c r="AX1282" s="24">
        <v>0</v>
      </c>
      <c r="AY1282" s="24">
        <v>0</v>
      </c>
      <c r="AZ1282" s="24">
        <v>0</v>
      </c>
      <c r="BA1282" s="24">
        <v>0</v>
      </c>
      <c r="BB1282" s="24">
        <v>-9.6802449388178502E-2</v>
      </c>
      <c r="BC1282" s="24">
        <v>0</v>
      </c>
      <c r="BD1282" s="24">
        <v>-9.6802449388178502E-2</v>
      </c>
      <c r="BE1282" s="24">
        <v>0</v>
      </c>
      <c r="BF1282" s="24">
        <v>0</v>
      </c>
      <c r="BG1282" s="24">
        <v>0</v>
      </c>
      <c r="BH1282" s="24">
        <v>0</v>
      </c>
      <c r="BI1282" s="24">
        <v>0</v>
      </c>
      <c r="BJ1282" s="24">
        <v>0</v>
      </c>
      <c r="BK1282" s="24">
        <v>0</v>
      </c>
      <c r="BL1282" s="24">
        <v>0</v>
      </c>
    </row>
    <row r="1283" spans="1:64" x14ac:dyDescent="0.25">
      <c r="A1283" t="s">
        <v>5125</v>
      </c>
      <c r="B1283">
        <v>77</v>
      </c>
      <c r="C1283">
        <v>2</v>
      </c>
      <c r="D1283">
        <v>7</v>
      </c>
      <c r="E1283" s="24">
        <v>0</v>
      </c>
      <c r="F1283" s="24">
        <v>0</v>
      </c>
      <c r="G1283" s="24">
        <v>0</v>
      </c>
      <c r="H1283" s="24">
        <v>0</v>
      </c>
      <c r="I1283" s="24">
        <v>0</v>
      </c>
      <c r="J1283" s="24">
        <v>0</v>
      </c>
      <c r="K1283" s="24">
        <v>9709.83990059793</v>
      </c>
      <c r="L1283" s="24">
        <v>-9709.83990059793</v>
      </c>
      <c r="M1283" s="24">
        <v>0</v>
      </c>
      <c r="N1283" s="24">
        <v>0</v>
      </c>
      <c r="O1283" s="24">
        <v>-9709.83990059793</v>
      </c>
      <c r="P1283" s="24">
        <v>0</v>
      </c>
      <c r="Q1283" s="24">
        <v>6.8852317541995944E-2</v>
      </c>
      <c r="R1283" s="24">
        <v>-6.8852317541995944E-2</v>
      </c>
      <c r="S1283" s="24">
        <v>0</v>
      </c>
      <c r="T1283" s="24">
        <v>0</v>
      </c>
      <c r="U1283" s="24">
        <v>0</v>
      </c>
      <c r="V1283" s="24">
        <v>0</v>
      </c>
      <c r="W1283" s="24">
        <v>0</v>
      </c>
      <c r="X1283" s="24">
        <v>0</v>
      </c>
      <c r="Y1283" s="24">
        <v>0</v>
      </c>
      <c r="Z1283" s="24">
        <v>0</v>
      </c>
      <c r="AA1283" s="24">
        <v>6796.8879304185502</v>
      </c>
      <c r="AB1283" s="24">
        <v>-6796.8879304185502</v>
      </c>
      <c r="AC1283" s="24">
        <v>0</v>
      </c>
      <c r="AD1283" s="24">
        <v>0</v>
      </c>
      <c r="AE1283" s="24">
        <v>-6796.8879304185502</v>
      </c>
      <c r="AF1283" s="24">
        <v>0</v>
      </c>
      <c r="AG1283" s="24">
        <v>6.8852317541995944E-2</v>
      </c>
      <c r="AH1283" s="24">
        <v>-6.8852317541995944E-2</v>
      </c>
      <c r="AI1283" s="24">
        <v>0</v>
      </c>
      <c r="AJ1283" s="24">
        <v>0</v>
      </c>
      <c r="AK1283" s="24">
        <v>0</v>
      </c>
      <c r="AL1283" s="24">
        <v>0</v>
      </c>
      <c r="AM1283" s="24">
        <v>0</v>
      </c>
      <c r="AN1283" s="24">
        <v>0</v>
      </c>
      <c r="AO1283" s="24">
        <v>0</v>
      </c>
      <c r="AP1283" s="24">
        <v>0</v>
      </c>
      <c r="AQ1283" s="24">
        <v>2912.9519701793797</v>
      </c>
      <c r="AR1283" s="24">
        <v>-2912.9519701793797</v>
      </c>
      <c r="AS1283" s="24">
        <v>0</v>
      </c>
      <c r="AT1283" s="24">
        <v>0</v>
      </c>
      <c r="AU1283" s="24">
        <v>-2912.9519701793797</v>
      </c>
      <c r="AV1283" s="24">
        <v>0</v>
      </c>
      <c r="AW1283" s="24">
        <v>0</v>
      </c>
      <c r="AX1283" s="24">
        <v>0</v>
      </c>
      <c r="AY1283" s="24">
        <v>0</v>
      </c>
      <c r="AZ1283" s="24">
        <v>0</v>
      </c>
      <c r="BA1283" s="24">
        <v>0</v>
      </c>
      <c r="BB1283" s="24">
        <v>-6.8852317541995944E-2</v>
      </c>
      <c r="BC1283" s="24">
        <v>0</v>
      </c>
      <c r="BD1283" s="24">
        <v>-6.8852317541995944E-2</v>
      </c>
      <c r="BE1283" s="24">
        <v>0</v>
      </c>
      <c r="BF1283" s="24">
        <v>0</v>
      </c>
      <c r="BG1283" s="24">
        <v>0</v>
      </c>
      <c r="BH1283" s="24">
        <v>0</v>
      </c>
      <c r="BI1283" s="24">
        <v>0</v>
      </c>
      <c r="BJ1283" s="24">
        <v>0</v>
      </c>
      <c r="BK1283" s="24">
        <v>0</v>
      </c>
      <c r="BL1283" s="24">
        <v>0</v>
      </c>
    </row>
    <row r="1284" spans="1:64" x14ac:dyDescent="0.25">
      <c r="A1284" t="s">
        <v>5125</v>
      </c>
      <c r="B1284">
        <v>78</v>
      </c>
      <c r="C1284">
        <v>2</v>
      </c>
      <c r="D1284">
        <v>7</v>
      </c>
      <c r="E1284" s="24">
        <v>0</v>
      </c>
      <c r="F1284" s="24">
        <v>0</v>
      </c>
      <c r="G1284" s="24">
        <v>0</v>
      </c>
      <c r="H1284" s="24">
        <v>0</v>
      </c>
      <c r="I1284" s="24">
        <v>0</v>
      </c>
      <c r="J1284" s="24">
        <v>0</v>
      </c>
      <c r="K1284" s="24">
        <v>7476.1187783703208</v>
      </c>
      <c r="L1284" s="24">
        <v>-7476.1187783703208</v>
      </c>
      <c r="M1284" s="24">
        <v>0</v>
      </c>
      <c r="N1284" s="24">
        <v>0</v>
      </c>
      <c r="O1284" s="24">
        <v>-7476.1187783703208</v>
      </c>
      <c r="P1284" s="24">
        <v>0</v>
      </c>
      <c r="Q1284" s="24">
        <v>4.917440577241905E-2</v>
      </c>
      <c r="R1284" s="24">
        <v>-4.917440577241905E-2</v>
      </c>
      <c r="S1284" s="24">
        <v>0</v>
      </c>
      <c r="T1284" s="24">
        <v>0</v>
      </c>
      <c r="U1284" s="24">
        <v>0</v>
      </c>
      <c r="V1284" s="24">
        <v>0</v>
      </c>
      <c r="W1284" s="24">
        <v>0</v>
      </c>
      <c r="X1284" s="24">
        <v>0</v>
      </c>
      <c r="Y1284" s="24">
        <v>0</v>
      </c>
      <c r="Z1284" s="24">
        <v>0</v>
      </c>
      <c r="AA1284" s="24">
        <v>5233.2831448592242</v>
      </c>
      <c r="AB1284" s="24">
        <v>-5233.283144859226</v>
      </c>
      <c r="AC1284" s="24">
        <v>0</v>
      </c>
      <c r="AD1284" s="24">
        <v>0</v>
      </c>
      <c r="AE1284" s="24">
        <v>-5233.283144859226</v>
      </c>
      <c r="AF1284" s="24">
        <v>0</v>
      </c>
      <c r="AG1284" s="24">
        <v>4.917440577241905E-2</v>
      </c>
      <c r="AH1284" s="24">
        <v>-4.917440577241905E-2</v>
      </c>
      <c r="AI1284" s="24">
        <v>0</v>
      </c>
      <c r="AJ1284" s="24">
        <v>0</v>
      </c>
      <c r="AK1284" s="24">
        <v>0</v>
      </c>
      <c r="AL1284" s="24">
        <v>0</v>
      </c>
      <c r="AM1284" s="24">
        <v>0</v>
      </c>
      <c r="AN1284" s="24">
        <v>0</v>
      </c>
      <c r="AO1284" s="24">
        <v>0</v>
      </c>
      <c r="AP1284" s="24">
        <v>0</v>
      </c>
      <c r="AQ1284" s="24">
        <v>2242.8356335110966</v>
      </c>
      <c r="AR1284" s="24">
        <v>-2242.8356335110948</v>
      </c>
      <c r="AS1284" s="24">
        <v>0</v>
      </c>
      <c r="AT1284" s="24">
        <v>0</v>
      </c>
      <c r="AU1284" s="24">
        <v>-2242.8356335110948</v>
      </c>
      <c r="AV1284" s="24">
        <v>0</v>
      </c>
      <c r="AW1284" s="24">
        <v>0</v>
      </c>
      <c r="AX1284" s="24">
        <v>0</v>
      </c>
      <c r="AY1284" s="24">
        <v>0</v>
      </c>
      <c r="AZ1284" s="24">
        <v>0</v>
      </c>
      <c r="BA1284" s="24">
        <v>0</v>
      </c>
      <c r="BB1284" s="24">
        <v>-4.917440577241905E-2</v>
      </c>
      <c r="BC1284" s="24">
        <v>0</v>
      </c>
      <c r="BD1284" s="24">
        <v>-4.917440577241905E-2</v>
      </c>
      <c r="BE1284" s="24">
        <v>0</v>
      </c>
      <c r="BF1284" s="24">
        <v>0</v>
      </c>
      <c r="BG1284" s="24">
        <v>0</v>
      </c>
      <c r="BH1284" s="24">
        <v>0</v>
      </c>
      <c r="BI1284" s="24">
        <v>0</v>
      </c>
      <c r="BJ1284" s="24">
        <v>0</v>
      </c>
      <c r="BK1284" s="24">
        <v>0</v>
      </c>
      <c r="BL1284" s="24">
        <v>0</v>
      </c>
    </row>
    <row r="1285" spans="1:64" x14ac:dyDescent="0.25">
      <c r="A1285" t="s">
        <v>5125</v>
      </c>
      <c r="B1285">
        <v>79</v>
      </c>
      <c r="C1285">
        <v>3</v>
      </c>
      <c r="D1285">
        <v>7</v>
      </c>
      <c r="E1285" s="24">
        <v>0</v>
      </c>
      <c r="F1285" s="24">
        <v>0</v>
      </c>
      <c r="G1285" s="24">
        <v>0</v>
      </c>
      <c r="H1285" s="24">
        <v>0</v>
      </c>
      <c r="I1285" s="24">
        <v>0</v>
      </c>
      <c r="J1285" s="24">
        <v>0</v>
      </c>
      <c r="K1285" s="24">
        <v>5773.4948841109872</v>
      </c>
      <c r="L1285" s="24">
        <v>-5773.4948841109872</v>
      </c>
      <c r="M1285" s="24">
        <v>0</v>
      </c>
      <c r="N1285" s="24">
        <v>0</v>
      </c>
      <c r="O1285" s="24">
        <v>-5773.4948841109872</v>
      </c>
      <c r="P1285" s="24">
        <v>0</v>
      </c>
      <c r="Q1285" s="24">
        <v>3.5255420689964012E-2</v>
      </c>
      <c r="R1285" s="24">
        <v>-3.5255420689964012E-2</v>
      </c>
      <c r="S1285" s="24">
        <v>0</v>
      </c>
      <c r="T1285" s="24">
        <v>0</v>
      </c>
      <c r="U1285" s="24">
        <v>0</v>
      </c>
      <c r="V1285" s="24">
        <v>0</v>
      </c>
      <c r="W1285" s="24">
        <v>0</v>
      </c>
      <c r="X1285" s="24">
        <v>0</v>
      </c>
      <c r="Y1285" s="24">
        <v>0</v>
      </c>
      <c r="Z1285" s="24">
        <v>0</v>
      </c>
      <c r="AA1285" s="24">
        <v>4041.4464188776906</v>
      </c>
      <c r="AB1285" s="24">
        <v>-4041.446418877691</v>
      </c>
      <c r="AC1285" s="24">
        <v>0</v>
      </c>
      <c r="AD1285" s="24">
        <v>0</v>
      </c>
      <c r="AE1285" s="24">
        <v>-4041.446418877691</v>
      </c>
      <c r="AF1285" s="24">
        <v>0</v>
      </c>
      <c r="AG1285" s="24">
        <v>3.5255420689964012E-2</v>
      </c>
      <c r="AH1285" s="24">
        <v>-3.5255420689964012E-2</v>
      </c>
      <c r="AI1285" s="24">
        <v>0</v>
      </c>
      <c r="AJ1285" s="24">
        <v>0</v>
      </c>
      <c r="AK1285" s="24">
        <v>0</v>
      </c>
      <c r="AL1285" s="24">
        <v>0</v>
      </c>
      <c r="AM1285" s="24">
        <v>0</v>
      </c>
      <c r="AN1285" s="24">
        <v>0</v>
      </c>
      <c r="AO1285" s="24">
        <v>0</v>
      </c>
      <c r="AP1285" s="24">
        <v>0</v>
      </c>
      <c r="AQ1285" s="24">
        <v>1732.0484652332966</v>
      </c>
      <c r="AR1285" s="24">
        <v>-1732.0484652332962</v>
      </c>
      <c r="AS1285" s="24">
        <v>0</v>
      </c>
      <c r="AT1285" s="24">
        <v>0</v>
      </c>
      <c r="AU1285" s="24">
        <v>-1732.0484652332962</v>
      </c>
      <c r="AV1285" s="24">
        <v>0</v>
      </c>
      <c r="AW1285" s="24">
        <v>0</v>
      </c>
      <c r="AX1285" s="24">
        <v>0</v>
      </c>
      <c r="AY1285" s="24">
        <v>0</v>
      </c>
      <c r="AZ1285" s="24">
        <v>0</v>
      </c>
      <c r="BA1285" s="24">
        <v>0</v>
      </c>
      <c r="BB1285" s="24">
        <v>-3.5255420689964012E-2</v>
      </c>
      <c r="BC1285" s="24">
        <v>0</v>
      </c>
      <c r="BD1285" s="24">
        <v>-3.5255420689964012E-2</v>
      </c>
      <c r="BE1285" s="24">
        <v>0</v>
      </c>
      <c r="BF1285" s="24">
        <v>0</v>
      </c>
      <c r="BG1285" s="24">
        <v>0</v>
      </c>
      <c r="BH1285" s="24">
        <v>0</v>
      </c>
      <c r="BI1285" s="24">
        <v>0</v>
      </c>
      <c r="BJ1285" s="24">
        <v>0</v>
      </c>
      <c r="BK1285" s="24">
        <v>0</v>
      </c>
      <c r="BL1285" s="24">
        <v>0</v>
      </c>
    </row>
    <row r="1286" spans="1:64" x14ac:dyDescent="0.25">
      <c r="A1286" t="s">
        <v>5125</v>
      </c>
      <c r="B1286">
        <v>80</v>
      </c>
      <c r="C1286">
        <v>3</v>
      </c>
      <c r="D1286">
        <v>7</v>
      </c>
      <c r="E1286" s="24">
        <v>0</v>
      </c>
      <c r="F1286" s="24">
        <v>0</v>
      </c>
      <c r="G1286" s="24">
        <v>0</v>
      </c>
      <c r="H1286" s="24">
        <v>0</v>
      </c>
      <c r="I1286" s="24">
        <v>0</v>
      </c>
      <c r="J1286" s="24">
        <v>0</v>
      </c>
      <c r="K1286" s="24">
        <v>4471.1152406334877</v>
      </c>
      <c r="L1286" s="24">
        <v>-4471.1152406334877</v>
      </c>
      <c r="M1286" s="24">
        <v>0</v>
      </c>
      <c r="N1286" s="24">
        <v>0</v>
      </c>
      <c r="O1286" s="24">
        <v>-4471.1152406334877</v>
      </c>
      <c r="P1286" s="24">
        <v>0</v>
      </c>
      <c r="Q1286" s="24">
        <v>2.5367125278080493E-2</v>
      </c>
      <c r="R1286" s="24">
        <v>-2.5367125278080493E-2</v>
      </c>
      <c r="S1286" s="24">
        <v>0</v>
      </c>
      <c r="T1286" s="24">
        <v>0</v>
      </c>
      <c r="U1286" s="24">
        <v>0</v>
      </c>
      <c r="V1286" s="24">
        <v>0</v>
      </c>
      <c r="W1286" s="24">
        <v>0</v>
      </c>
      <c r="X1286" s="24">
        <v>0</v>
      </c>
      <c r="Y1286" s="24">
        <v>0</v>
      </c>
      <c r="Z1286" s="24">
        <v>0</v>
      </c>
      <c r="AA1286" s="24">
        <v>3129.7806684434413</v>
      </c>
      <c r="AB1286" s="24">
        <v>-3129.7806684434399</v>
      </c>
      <c r="AC1286" s="24">
        <v>0</v>
      </c>
      <c r="AD1286" s="24">
        <v>0</v>
      </c>
      <c r="AE1286" s="24">
        <v>-3129.7806684434399</v>
      </c>
      <c r="AF1286" s="24">
        <v>0</v>
      </c>
      <c r="AG1286" s="24">
        <v>2.5367125278080493E-2</v>
      </c>
      <c r="AH1286" s="24">
        <v>-2.5367125278080493E-2</v>
      </c>
      <c r="AI1286" s="24">
        <v>0</v>
      </c>
      <c r="AJ1286" s="24">
        <v>0</v>
      </c>
      <c r="AK1286" s="24">
        <v>0</v>
      </c>
      <c r="AL1286" s="24">
        <v>0</v>
      </c>
      <c r="AM1286" s="24">
        <v>0</v>
      </c>
      <c r="AN1286" s="24">
        <v>0</v>
      </c>
      <c r="AO1286" s="24">
        <v>0</v>
      </c>
      <c r="AP1286" s="24">
        <v>0</v>
      </c>
      <c r="AQ1286" s="24">
        <v>1341.3345721900464</v>
      </c>
      <c r="AR1286" s="24">
        <v>-1341.3345721900478</v>
      </c>
      <c r="AS1286" s="24">
        <v>0</v>
      </c>
      <c r="AT1286" s="24">
        <v>0</v>
      </c>
      <c r="AU1286" s="24">
        <v>-1341.3345721900478</v>
      </c>
      <c r="AV1286" s="24">
        <v>0</v>
      </c>
      <c r="AW1286" s="24">
        <v>0</v>
      </c>
      <c r="AX1286" s="24">
        <v>0</v>
      </c>
      <c r="AY1286" s="24">
        <v>0</v>
      </c>
      <c r="AZ1286" s="24">
        <v>0</v>
      </c>
      <c r="BA1286" s="24">
        <v>0</v>
      </c>
      <c r="BB1286" s="24">
        <v>-2.5367125278080493E-2</v>
      </c>
      <c r="BC1286" s="24">
        <v>0</v>
      </c>
      <c r="BD1286" s="24">
        <v>-2.5367125278080493E-2</v>
      </c>
      <c r="BE1286" s="24">
        <v>0</v>
      </c>
      <c r="BF1286" s="24">
        <v>0</v>
      </c>
      <c r="BG1286" s="24">
        <v>0</v>
      </c>
      <c r="BH1286" s="24">
        <v>0</v>
      </c>
      <c r="BI1286" s="24">
        <v>0</v>
      </c>
      <c r="BJ1286" s="24">
        <v>0</v>
      </c>
      <c r="BK1286" s="24">
        <v>0</v>
      </c>
      <c r="BL1286" s="24">
        <v>0</v>
      </c>
    </row>
    <row r="1287" spans="1:64" x14ac:dyDescent="0.25">
      <c r="A1287" t="s">
        <v>5125</v>
      </c>
      <c r="B1287">
        <v>81</v>
      </c>
      <c r="C1287">
        <v>3</v>
      </c>
      <c r="D1287">
        <v>7</v>
      </c>
      <c r="E1287" s="24">
        <v>0</v>
      </c>
      <c r="F1287" s="24">
        <v>0</v>
      </c>
      <c r="G1287" s="24">
        <v>0</v>
      </c>
      <c r="H1287" s="24">
        <v>0</v>
      </c>
      <c r="I1287" s="24">
        <v>0</v>
      </c>
      <c r="J1287" s="24">
        <v>0</v>
      </c>
      <c r="K1287" s="24">
        <v>3471.6256497055292</v>
      </c>
      <c r="L1287" s="24">
        <v>-3471.6256497055292</v>
      </c>
      <c r="M1287" s="24">
        <v>0</v>
      </c>
      <c r="N1287" s="24">
        <v>0</v>
      </c>
      <c r="O1287" s="24">
        <v>-3471.6256497055292</v>
      </c>
      <c r="P1287" s="24">
        <v>0</v>
      </c>
      <c r="Q1287" s="24">
        <v>1.8313848883508399E-2</v>
      </c>
      <c r="R1287" s="24">
        <v>-1.8313848883508399E-2</v>
      </c>
      <c r="S1287" s="24">
        <v>0</v>
      </c>
      <c r="T1287" s="24">
        <v>0</v>
      </c>
      <c r="U1287" s="24">
        <v>0</v>
      </c>
      <c r="V1287" s="24">
        <v>0</v>
      </c>
      <c r="W1287" s="24">
        <v>0</v>
      </c>
      <c r="X1287" s="24">
        <v>0</v>
      </c>
      <c r="Y1287" s="24">
        <v>0</v>
      </c>
      <c r="Z1287" s="24">
        <v>0</v>
      </c>
      <c r="AA1287" s="24">
        <v>2430.1379547938704</v>
      </c>
      <c r="AB1287" s="24">
        <v>-2430.1379547938704</v>
      </c>
      <c r="AC1287" s="24">
        <v>0</v>
      </c>
      <c r="AD1287" s="24">
        <v>0</v>
      </c>
      <c r="AE1287" s="24">
        <v>-2430.1379547938704</v>
      </c>
      <c r="AF1287" s="24">
        <v>0</v>
      </c>
      <c r="AG1287" s="24">
        <v>1.8313848883508399E-2</v>
      </c>
      <c r="AH1287" s="24">
        <v>-1.8313848883508399E-2</v>
      </c>
      <c r="AI1287" s="24">
        <v>0</v>
      </c>
      <c r="AJ1287" s="24">
        <v>0</v>
      </c>
      <c r="AK1287" s="24">
        <v>0</v>
      </c>
      <c r="AL1287" s="24">
        <v>0</v>
      </c>
      <c r="AM1287" s="24">
        <v>0</v>
      </c>
      <c r="AN1287" s="24">
        <v>0</v>
      </c>
      <c r="AO1287" s="24">
        <v>0</v>
      </c>
      <c r="AP1287" s="24">
        <v>0</v>
      </c>
      <c r="AQ1287" s="24">
        <v>1041.4876949116588</v>
      </c>
      <c r="AR1287" s="24">
        <v>-1041.4876949116588</v>
      </c>
      <c r="AS1287" s="24">
        <v>0</v>
      </c>
      <c r="AT1287" s="24">
        <v>0</v>
      </c>
      <c r="AU1287" s="24">
        <v>-1041.4876949116588</v>
      </c>
      <c r="AV1287" s="24">
        <v>0</v>
      </c>
      <c r="AW1287" s="24">
        <v>0</v>
      </c>
      <c r="AX1287" s="24">
        <v>0</v>
      </c>
      <c r="AY1287" s="24">
        <v>0</v>
      </c>
      <c r="AZ1287" s="24">
        <v>0</v>
      </c>
      <c r="BA1287" s="24">
        <v>0</v>
      </c>
      <c r="BB1287" s="24">
        <v>-1.8313848883508399E-2</v>
      </c>
      <c r="BC1287" s="24">
        <v>0</v>
      </c>
      <c r="BD1287" s="24">
        <v>-1.8313848883508399E-2</v>
      </c>
      <c r="BE1287" s="24">
        <v>0</v>
      </c>
      <c r="BF1287" s="24">
        <v>0</v>
      </c>
      <c r="BG1287" s="24">
        <v>0</v>
      </c>
      <c r="BH1287" s="24">
        <v>0</v>
      </c>
      <c r="BI1287" s="24">
        <v>0</v>
      </c>
      <c r="BJ1287" s="24">
        <v>0</v>
      </c>
      <c r="BK1287" s="24">
        <v>0</v>
      </c>
      <c r="BL1287" s="24">
        <v>0</v>
      </c>
    </row>
    <row r="1288" spans="1:64" x14ac:dyDescent="0.25">
      <c r="A1288" t="s">
        <v>5125</v>
      </c>
      <c r="B1288">
        <v>82</v>
      </c>
      <c r="C1288">
        <v>4</v>
      </c>
      <c r="D1288">
        <v>7</v>
      </c>
      <c r="E1288" s="24">
        <v>0</v>
      </c>
      <c r="F1288" s="24">
        <v>0</v>
      </c>
      <c r="G1288" s="24">
        <v>0</v>
      </c>
      <c r="H1288" s="24">
        <v>0</v>
      </c>
      <c r="I1288" s="24">
        <v>0</v>
      </c>
      <c r="J1288" s="24">
        <v>0</v>
      </c>
      <c r="K1288" s="24">
        <v>2702.236116707325</v>
      </c>
      <c r="L1288" s="24">
        <v>-2702.236116707325</v>
      </c>
      <c r="M1288" s="24">
        <v>0</v>
      </c>
      <c r="N1288" s="24">
        <v>0</v>
      </c>
      <c r="O1288" s="24">
        <v>-2702.236116707325</v>
      </c>
      <c r="P1288" s="24">
        <v>0</v>
      </c>
      <c r="Q1288" s="24">
        <v>1.326373038091333E-2</v>
      </c>
      <c r="R1288" s="24">
        <v>-1.326373038091333E-2</v>
      </c>
      <c r="S1288" s="24">
        <v>0</v>
      </c>
      <c r="T1288" s="24">
        <v>0</v>
      </c>
      <c r="U1288" s="24">
        <v>0</v>
      </c>
      <c r="V1288" s="24">
        <v>0</v>
      </c>
      <c r="W1288" s="24">
        <v>0</v>
      </c>
      <c r="X1288" s="24">
        <v>0</v>
      </c>
      <c r="Y1288" s="24">
        <v>0</v>
      </c>
      <c r="Z1288" s="24">
        <v>0</v>
      </c>
      <c r="AA1288" s="24">
        <v>1891.5652816951274</v>
      </c>
      <c r="AB1288" s="24">
        <v>-1891.5652816951279</v>
      </c>
      <c r="AC1288" s="24">
        <v>0</v>
      </c>
      <c r="AD1288" s="24">
        <v>0</v>
      </c>
      <c r="AE1288" s="24">
        <v>-1891.5652816951279</v>
      </c>
      <c r="AF1288" s="24">
        <v>0</v>
      </c>
      <c r="AG1288" s="24">
        <v>1.326373038091333E-2</v>
      </c>
      <c r="AH1288" s="24">
        <v>-1.326373038091333E-2</v>
      </c>
      <c r="AI1288" s="24">
        <v>0</v>
      </c>
      <c r="AJ1288" s="24">
        <v>0</v>
      </c>
      <c r="AK1288" s="24">
        <v>0</v>
      </c>
      <c r="AL1288" s="24">
        <v>0</v>
      </c>
      <c r="AM1288" s="24">
        <v>0</v>
      </c>
      <c r="AN1288" s="24">
        <v>0</v>
      </c>
      <c r="AO1288" s="24">
        <v>0</v>
      </c>
      <c r="AP1288" s="24">
        <v>0</v>
      </c>
      <c r="AQ1288" s="24">
        <v>810.67083501219759</v>
      </c>
      <c r="AR1288" s="24">
        <v>-810.67083501219713</v>
      </c>
      <c r="AS1288" s="24">
        <v>0</v>
      </c>
      <c r="AT1288" s="24">
        <v>0</v>
      </c>
      <c r="AU1288" s="24">
        <v>-810.67083501219713</v>
      </c>
      <c r="AV1288" s="24">
        <v>0</v>
      </c>
      <c r="AW1288" s="24">
        <v>0</v>
      </c>
      <c r="AX1288" s="24">
        <v>0</v>
      </c>
      <c r="AY1288" s="24">
        <v>0</v>
      </c>
      <c r="AZ1288" s="24">
        <v>0</v>
      </c>
      <c r="BA1288" s="24">
        <v>0</v>
      </c>
      <c r="BB1288" s="24">
        <v>-1.326373038091333E-2</v>
      </c>
      <c r="BC1288" s="24">
        <v>0</v>
      </c>
      <c r="BD1288" s="24">
        <v>-1.326373038091333E-2</v>
      </c>
      <c r="BE1288" s="24">
        <v>0</v>
      </c>
      <c r="BF1288" s="24">
        <v>0</v>
      </c>
      <c r="BG1288" s="24">
        <v>0</v>
      </c>
      <c r="BH1288" s="24">
        <v>0</v>
      </c>
      <c r="BI1288" s="24">
        <v>0</v>
      </c>
      <c r="BJ1288" s="24">
        <v>0</v>
      </c>
      <c r="BK1288" s="24">
        <v>0</v>
      </c>
      <c r="BL1288" s="24">
        <v>0</v>
      </c>
    </row>
    <row r="1289" spans="1:64" x14ac:dyDescent="0.25">
      <c r="A1289" t="s">
        <v>5125</v>
      </c>
      <c r="B1289">
        <v>83</v>
      </c>
      <c r="C1289">
        <v>4</v>
      </c>
      <c r="D1289">
        <v>7</v>
      </c>
      <c r="E1289" s="24">
        <v>0</v>
      </c>
      <c r="F1289" s="24">
        <v>0</v>
      </c>
      <c r="G1289" s="24">
        <v>0</v>
      </c>
      <c r="H1289" s="24">
        <v>0</v>
      </c>
      <c r="I1289" s="24">
        <v>0</v>
      </c>
      <c r="J1289" s="24">
        <v>0</v>
      </c>
      <c r="K1289" s="24">
        <v>2108.2752326652408</v>
      </c>
      <c r="L1289" s="24">
        <v>-2108.2752326652408</v>
      </c>
      <c r="M1289" s="24">
        <v>0</v>
      </c>
      <c r="N1289" s="24">
        <v>0</v>
      </c>
      <c r="O1289" s="24">
        <v>-2108.2752326652408</v>
      </c>
      <c r="P1289" s="24">
        <v>0</v>
      </c>
      <c r="Q1289" s="24">
        <v>9.6350239384719316E-3</v>
      </c>
      <c r="R1289" s="24">
        <v>-9.6350239384719316E-3</v>
      </c>
      <c r="S1289" s="24">
        <v>0</v>
      </c>
      <c r="T1289" s="24">
        <v>0</v>
      </c>
      <c r="U1289" s="24">
        <v>0</v>
      </c>
      <c r="V1289" s="24">
        <v>0</v>
      </c>
      <c r="W1289" s="24">
        <v>0</v>
      </c>
      <c r="X1289" s="24">
        <v>0</v>
      </c>
      <c r="Y1289" s="24">
        <v>0</v>
      </c>
      <c r="Z1289" s="24">
        <v>0</v>
      </c>
      <c r="AA1289" s="24">
        <v>1475.7926628656685</v>
      </c>
      <c r="AB1289" s="24">
        <v>-1475.7926628656687</v>
      </c>
      <c r="AC1289" s="24">
        <v>0</v>
      </c>
      <c r="AD1289" s="24">
        <v>0</v>
      </c>
      <c r="AE1289" s="24">
        <v>-1475.7926628656687</v>
      </c>
      <c r="AF1289" s="24">
        <v>0</v>
      </c>
      <c r="AG1289" s="24">
        <v>9.6350239384719316E-3</v>
      </c>
      <c r="AH1289" s="24">
        <v>-9.6350239384719316E-3</v>
      </c>
      <c r="AI1289" s="24">
        <v>0</v>
      </c>
      <c r="AJ1289" s="24">
        <v>0</v>
      </c>
      <c r="AK1289" s="24">
        <v>0</v>
      </c>
      <c r="AL1289" s="24">
        <v>0</v>
      </c>
      <c r="AM1289" s="24">
        <v>0</v>
      </c>
      <c r="AN1289" s="24">
        <v>0</v>
      </c>
      <c r="AO1289" s="24">
        <v>0</v>
      </c>
      <c r="AP1289" s="24">
        <v>0</v>
      </c>
      <c r="AQ1289" s="24">
        <v>632.48256979957227</v>
      </c>
      <c r="AR1289" s="24">
        <v>-632.48256979957205</v>
      </c>
      <c r="AS1289" s="24">
        <v>0</v>
      </c>
      <c r="AT1289" s="24">
        <v>0</v>
      </c>
      <c r="AU1289" s="24">
        <v>-632.48256979957205</v>
      </c>
      <c r="AV1289" s="24">
        <v>0</v>
      </c>
      <c r="AW1289" s="24">
        <v>0</v>
      </c>
      <c r="AX1289" s="24">
        <v>0</v>
      </c>
      <c r="AY1289" s="24">
        <v>0</v>
      </c>
      <c r="AZ1289" s="24">
        <v>0</v>
      </c>
      <c r="BA1289" s="24">
        <v>0</v>
      </c>
      <c r="BB1289" s="24">
        <v>-9.6350239384719316E-3</v>
      </c>
      <c r="BC1289" s="24">
        <v>0</v>
      </c>
      <c r="BD1289" s="24">
        <v>-9.6350239384719316E-3</v>
      </c>
      <c r="BE1289" s="24">
        <v>0</v>
      </c>
      <c r="BF1289" s="24">
        <v>0</v>
      </c>
      <c r="BG1289" s="24">
        <v>0</v>
      </c>
      <c r="BH1289" s="24">
        <v>0</v>
      </c>
      <c r="BI1289" s="24">
        <v>0</v>
      </c>
      <c r="BJ1289" s="24">
        <v>0</v>
      </c>
      <c r="BK1289" s="24">
        <v>0</v>
      </c>
      <c r="BL1289" s="24">
        <v>0</v>
      </c>
    </row>
    <row r="1290" spans="1:64" x14ac:dyDescent="0.25">
      <c r="A1290" t="s">
        <v>5125</v>
      </c>
      <c r="B1290">
        <v>84</v>
      </c>
      <c r="C1290">
        <v>4</v>
      </c>
      <c r="D1290">
        <v>7</v>
      </c>
      <c r="E1290" s="24">
        <v>0</v>
      </c>
      <c r="F1290" s="24">
        <v>0</v>
      </c>
      <c r="G1290" s="24">
        <v>0</v>
      </c>
      <c r="H1290" s="24">
        <v>0</v>
      </c>
      <c r="I1290" s="24">
        <v>0</v>
      </c>
      <c r="J1290" s="24">
        <v>0</v>
      </c>
      <c r="K1290" s="24">
        <v>1648.5076994299889</v>
      </c>
      <c r="L1290" s="24">
        <v>-1648.5076994299889</v>
      </c>
      <c r="M1290" s="24">
        <v>0</v>
      </c>
      <c r="N1290" s="24">
        <v>0</v>
      </c>
      <c r="O1290" s="24">
        <v>-1648.5076994299889</v>
      </c>
      <c r="P1290" s="24">
        <v>0</v>
      </c>
      <c r="Q1290" s="24">
        <v>7.0189443708841281E-3</v>
      </c>
      <c r="R1290" s="24">
        <v>-7.0189443708841281E-3</v>
      </c>
      <c r="S1290" s="24">
        <v>0</v>
      </c>
      <c r="T1290" s="24">
        <v>0</v>
      </c>
      <c r="U1290" s="24">
        <v>0</v>
      </c>
      <c r="V1290" s="24">
        <v>0</v>
      </c>
      <c r="W1290" s="24">
        <v>0</v>
      </c>
      <c r="X1290" s="24">
        <v>0</v>
      </c>
      <c r="Y1290" s="24">
        <v>0</v>
      </c>
      <c r="Z1290" s="24">
        <v>0</v>
      </c>
      <c r="AA1290" s="24">
        <v>1153.955389600992</v>
      </c>
      <c r="AB1290" s="24">
        <v>-1153.955389600992</v>
      </c>
      <c r="AC1290" s="24">
        <v>0</v>
      </c>
      <c r="AD1290" s="24">
        <v>0</v>
      </c>
      <c r="AE1290" s="24">
        <v>-1153.955389600992</v>
      </c>
      <c r="AF1290" s="24">
        <v>0</v>
      </c>
      <c r="AG1290" s="24">
        <v>7.0189443708841281E-3</v>
      </c>
      <c r="AH1290" s="24">
        <v>-7.0189443708841281E-3</v>
      </c>
      <c r="AI1290" s="24">
        <v>0</v>
      </c>
      <c r="AJ1290" s="24">
        <v>0</v>
      </c>
      <c r="AK1290" s="24">
        <v>0</v>
      </c>
      <c r="AL1290" s="24">
        <v>0</v>
      </c>
      <c r="AM1290" s="24">
        <v>0</v>
      </c>
      <c r="AN1290" s="24">
        <v>0</v>
      </c>
      <c r="AO1290" s="24">
        <v>0</v>
      </c>
      <c r="AP1290" s="24">
        <v>0</v>
      </c>
      <c r="AQ1290" s="24">
        <v>494.55230982899684</v>
      </c>
      <c r="AR1290" s="24">
        <v>-494.55230982899684</v>
      </c>
      <c r="AS1290" s="24">
        <v>0</v>
      </c>
      <c r="AT1290" s="24">
        <v>0</v>
      </c>
      <c r="AU1290" s="24">
        <v>-494.55230982899684</v>
      </c>
      <c r="AV1290" s="24">
        <v>0</v>
      </c>
      <c r="AW1290" s="24">
        <v>0</v>
      </c>
      <c r="AX1290" s="24">
        <v>0</v>
      </c>
      <c r="AY1290" s="24">
        <v>0</v>
      </c>
      <c r="AZ1290" s="24">
        <v>0</v>
      </c>
      <c r="BA1290" s="24">
        <v>0</v>
      </c>
      <c r="BB1290" s="24">
        <v>-7.0189443708841281E-3</v>
      </c>
      <c r="BC1290" s="24">
        <v>0</v>
      </c>
      <c r="BD1290" s="24">
        <v>-7.0189443708841281E-3</v>
      </c>
      <c r="BE1290" s="24">
        <v>0</v>
      </c>
      <c r="BF1290" s="24">
        <v>0</v>
      </c>
      <c r="BG1290" s="24">
        <v>0</v>
      </c>
      <c r="BH1290" s="24">
        <v>0</v>
      </c>
      <c r="BI1290" s="24">
        <v>0</v>
      </c>
      <c r="BJ1290" s="24">
        <v>0</v>
      </c>
      <c r="BK1290" s="24">
        <v>0</v>
      </c>
      <c r="BL1290" s="24">
        <v>0</v>
      </c>
    </row>
    <row r="1291" spans="1:64" x14ac:dyDescent="0.25">
      <c r="A1291" t="s">
        <v>5125</v>
      </c>
      <c r="B1291">
        <v>85</v>
      </c>
      <c r="C1291">
        <v>1</v>
      </c>
      <c r="D1291">
        <v>8</v>
      </c>
      <c r="E1291" s="24">
        <v>0</v>
      </c>
      <c r="F1291" s="24">
        <v>0</v>
      </c>
      <c r="G1291" s="24">
        <v>0</v>
      </c>
      <c r="H1291" s="24">
        <v>0</v>
      </c>
      <c r="I1291" s="24">
        <v>0</v>
      </c>
      <c r="J1291" s="24">
        <v>0</v>
      </c>
      <c r="K1291" s="24">
        <v>1291.7111356258392</v>
      </c>
      <c r="L1291" s="24">
        <v>-1291.7111356258392</v>
      </c>
      <c r="M1291" s="24">
        <v>0</v>
      </c>
      <c r="N1291" s="24">
        <v>0</v>
      </c>
      <c r="O1291" s="24">
        <v>-1291.7111356258392</v>
      </c>
      <c r="P1291" s="24">
        <v>0</v>
      </c>
      <c r="Q1291" s="24">
        <v>5.1269606244659371E-3</v>
      </c>
      <c r="R1291" s="24">
        <v>-5.1269606244659371E-3</v>
      </c>
      <c r="S1291" s="24">
        <v>0</v>
      </c>
      <c r="T1291" s="24">
        <v>0</v>
      </c>
      <c r="U1291" s="24">
        <v>0</v>
      </c>
      <c r="V1291" s="24">
        <v>0</v>
      </c>
      <c r="W1291" s="24">
        <v>0</v>
      </c>
      <c r="X1291" s="24">
        <v>0</v>
      </c>
      <c r="Y1291" s="24">
        <v>0</v>
      </c>
      <c r="Z1291" s="24">
        <v>0</v>
      </c>
      <c r="AA1291" s="24">
        <v>904.19779493808744</v>
      </c>
      <c r="AB1291" s="24">
        <v>-904.1977949380871</v>
      </c>
      <c r="AC1291" s="24">
        <v>0</v>
      </c>
      <c r="AD1291" s="24">
        <v>0</v>
      </c>
      <c r="AE1291" s="24">
        <v>-904.1977949380871</v>
      </c>
      <c r="AF1291" s="24">
        <v>0</v>
      </c>
      <c r="AG1291" s="24">
        <v>5.1269606244659371E-3</v>
      </c>
      <c r="AH1291" s="24">
        <v>-5.1269606244659371E-3</v>
      </c>
      <c r="AI1291" s="24">
        <v>0</v>
      </c>
      <c r="AJ1291" s="24">
        <v>0</v>
      </c>
      <c r="AK1291" s="24">
        <v>0</v>
      </c>
      <c r="AL1291" s="24">
        <v>0</v>
      </c>
      <c r="AM1291" s="24">
        <v>0</v>
      </c>
      <c r="AN1291" s="24">
        <v>0</v>
      </c>
      <c r="AO1291" s="24">
        <v>0</v>
      </c>
      <c r="AP1291" s="24">
        <v>0</v>
      </c>
      <c r="AQ1291" s="24">
        <v>387.51334068775179</v>
      </c>
      <c r="AR1291" s="24">
        <v>-387.51334068775213</v>
      </c>
      <c r="AS1291" s="24">
        <v>0</v>
      </c>
      <c r="AT1291" s="24">
        <v>0</v>
      </c>
      <c r="AU1291" s="24">
        <v>-387.51334068775213</v>
      </c>
      <c r="AV1291" s="24">
        <v>0</v>
      </c>
      <c r="AW1291" s="24">
        <v>0</v>
      </c>
      <c r="AX1291" s="24">
        <v>0</v>
      </c>
      <c r="AY1291" s="24">
        <v>0</v>
      </c>
      <c r="AZ1291" s="24">
        <v>0</v>
      </c>
      <c r="BA1291" s="24">
        <v>0</v>
      </c>
      <c r="BB1291" s="24">
        <v>-5.1269606244659371E-3</v>
      </c>
      <c r="BC1291" s="24">
        <v>0</v>
      </c>
      <c r="BD1291" s="24">
        <v>-5.1269606244659371E-3</v>
      </c>
      <c r="BE1291" s="24">
        <v>0</v>
      </c>
      <c r="BF1291" s="24">
        <v>0</v>
      </c>
      <c r="BG1291" s="24">
        <v>0</v>
      </c>
      <c r="BH1291" s="24">
        <v>0</v>
      </c>
      <c r="BI1291" s="24">
        <v>0</v>
      </c>
      <c r="BJ1291" s="24">
        <v>0</v>
      </c>
      <c r="BK1291" s="24">
        <v>0</v>
      </c>
      <c r="BL1291" s="24">
        <v>0</v>
      </c>
    </row>
    <row r="1292" spans="1:64" x14ac:dyDescent="0.25">
      <c r="A1292" t="s">
        <v>5125</v>
      </c>
      <c r="B1292">
        <v>86</v>
      </c>
      <c r="C1292">
        <v>1</v>
      </c>
      <c r="D1292">
        <v>8</v>
      </c>
      <c r="E1292" s="24">
        <v>0</v>
      </c>
      <c r="F1292" s="24">
        <v>0</v>
      </c>
      <c r="G1292" s="24">
        <v>0</v>
      </c>
      <c r="H1292" s="24">
        <v>0</v>
      </c>
      <c r="I1292" s="24">
        <v>0</v>
      </c>
      <c r="J1292" s="24">
        <v>0</v>
      </c>
      <c r="K1292" s="24">
        <v>1014.1589990779757</v>
      </c>
      <c r="L1292" s="24">
        <v>-1014.1589990779757</v>
      </c>
      <c r="M1292" s="24">
        <v>0</v>
      </c>
      <c r="N1292" s="24">
        <v>0</v>
      </c>
      <c r="O1292" s="24">
        <v>-1014.1589990779757</v>
      </c>
      <c r="P1292" s="24">
        <v>0</v>
      </c>
      <c r="Q1292" s="24">
        <v>3.7545703519299423E-3</v>
      </c>
      <c r="R1292" s="24">
        <v>-3.7545703519299423E-3</v>
      </c>
      <c r="S1292" s="24">
        <v>0</v>
      </c>
      <c r="T1292" s="24">
        <v>0</v>
      </c>
      <c r="U1292" s="24">
        <v>0</v>
      </c>
      <c r="V1292" s="24">
        <v>0</v>
      </c>
      <c r="W1292" s="24">
        <v>0</v>
      </c>
      <c r="X1292" s="24">
        <v>0</v>
      </c>
      <c r="Y1292" s="24">
        <v>0</v>
      </c>
      <c r="Z1292" s="24">
        <v>0</v>
      </c>
      <c r="AA1292" s="24">
        <v>709.91129935458298</v>
      </c>
      <c r="AB1292" s="24">
        <v>-709.91129935458321</v>
      </c>
      <c r="AC1292" s="24">
        <v>0</v>
      </c>
      <c r="AD1292" s="24">
        <v>0</v>
      </c>
      <c r="AE1292" s="24">
        <v>-709.91129935458321</v>
      </c>
      <c r="AF1292" s="24">
        <v>0</v>
      </c>
      <c r="AG1292" s="24">
        <v>3.7545703519299423E-3</v>
      </c>
      <c r="AH1292" s="24">
        <v>-3.7545703519299423E-3</v>
      </c>
      <c r="AI1292" s="24">
        <v>0</v>
      </c>
      <c r="AJ1292" s="24">
        <v>0</v>
      </c>
      <c r="AK1292" s="24">
        <v>0</v>
      </c>
      <c r="AL1292" s="24">
        <v>0</v>
      </c>
      <c r="AM1292" s="24">
        <v>0</v>
      </c>
      <c r="AN1292" s="24">
        <v>0</v>
      </c>
      <c r="AO1292" s="24">
        <v>0</v>
      </c>
      <c r="AP1292" s="24">
        <v>0</v>
      </c>
      <c r="AQ1292" s="24">
        <v>304.24769972339277</v>
      </c>
      <c r="AR1292" s="24">
        <v>-304.24769972339254</v>
      </c>
      <c r="AS1292" s="24">
        <v>0</v>
      </c>
      <c r="AT1292" s="24">
        <v>0</v>
      </c>
      <c r="AU1292" s="24">
        <v>-304.24769972339254</v>
      </c>
      <c r="AV1292" s="24">
        <v>0</v>
      </c>
      <c r="AW1292" s="24">
        <v>0</v>
      </c>
      <c r="AX1292" s="24">
        <v>0</v>
      </c>
      <c r="AY1292" s="24">
        <v>0</v>
      </c>
      <c r="AZ1292" s="24">
        <v>0</v>
      </c>
      <c r="BA1292" s="24">
        <v>0</v>
      </c>
      <c r="BB1292" s="24">
        <v>-3.7545703519299423E-3</v>
      </c>
      <c r="BC1292" s="24">
        <v>0</v>
      </c>
      <c r="BD1292" s="24">
        <v>-3.7545703519299423E-3</v>
      </c>
      <c r="BE1292" s="24">
        <v>0</v>
      </c>
      <c r="BF1292" s="24">
        <v>0</v>
      </c>
      <c r="BG1292" s="24">
        <v>0</v>
      </c>
      <c r="BH1292" s="24">
        <v>0</v>
      </c>
      <c r="BI1292" s="24">
        <v>0</v>
      </c>
      <c r="BJ1292" s="24">
        <v>0</v>
      </c>
      <c r="BK1292" s="24">
        <v>0</v>
      </c>
      <c r="BL1292" s="24">
        <v>0</v>
      </c>
    </row>
    <row r="1293" spans="1:64" x14ac:dyDescent="0.25">
      <c r="A1293" t="s">
        <v>5125</v>
      </c>
      <c r="B1293">
        <v>87</v>
      </c>
      <c r="C1293">
        <v>1</v>
      </c>
      <c r="D1293">
        <v>8</v>
      </c>
      <c r="E1293" s="24">
        <v>0</v>
      </c>
      <c r="F1293" s="24">
        <v>0</v>
      </c>
      <c r="G1293" s="24">
        <v>0</v>
      </c>
      <c r="H1293" s="24">
        <v>0</v>
      </c>
      <c r="I1293" s="24">
        <v>0</v>
      </c>
      <c r="J1293" s="24">
        <v>0</v>
      </c>
      <c r="K1293" s="24">
        <v>797.75992921739817</v>
      </c>
      <c r="L1293" s="24">
        <v>-797.75992921739817</v>
      </c>
      <c r="M1293" s="24">
        <v>0</v>
      </c>
      <c r="N1293" s="24">
        <v>0</v>
      </c>
      <c r="O1293" s="24">
        <v>-797.75992921739817</v>
      </c>
      <c r="P1293" s="24">
        <v>0</v>
      </c>
      <c r="Q1293" s="24">
        <v>2.7562614288854093E-3</v>
      </c>
      <c r="R1293" s="24">
        <v>-2.7562614288854093E-3</v>
      </c>
      <c r="S1293" s="24">
        <v>0</v>
      </c>
      <c r="T1293" s="24">
        <v>0</v>
      </c>
      <c r="U1293" s="24">
        <v>0</v>
      </c>
      <c r="V1293" s="24">
        <v>0</v>
      </c>
      <c r="W1293" s="24">
        <v>0</v>
      </c>
      <c r="X1293" s="24">
        <v>0</v>
      </c>
      <c r="Y1293" s="24">
        <v>0</v>
      </c>
      <c r="Z1293" s="24">
        <v>0</v>
      </c>
      <c r="AA1293" s="24">
        <v>558.43195045217863</v>
      </c>
      <c r="AB1293" s="24">
        <v>-558.43195045217863</v>
      </c>
      <c r="AC1293" s="24">
        <v>0</v>
      </c>
      <c r="AD1293" s="24">
        <v>0</v>
      </c>
      <c r="AE1293" s="24">
        <v>-558.43195045217863</v>
      </c>
      <c r="AF1293" s="24">
        <v>0</v>
      </c>
      <c r="AG1293" s="24">
        <v>2.7562614288854093E-3</v>
      </c>
      <c r="AH1293" s="24">
        <v>-2.7562614288854093E-3</v>
      </c>
      <c r="AI1293" s="24">
        <v>0</v>
      </c>
      <c r="AJ1293" s="24">
        <v>0</v>
      </c>
      <c r="AK1293" s="24">
        <v>0</v>
      </c>
      <c r="AL1293" s="24">
        <v>0</v>
      </c>
      <c r="AM1293" s="24">
        <v>0</v>
      </c>
      <c r="AN1293" s="24">
        <v>0</v>
      </c>
      <c r="AO1293" s="24">
        <v>0</v>
      </c>
      <c r="AP1293" s="24">
        <v>0</v>
      </c>
      <c r="AQ1293" s="24">
        <v>239.32797876521954</v>
      </c>
      <c r="AR1293" s="24">
        <v>-239.32797876521954</v>
      </c>
      <c r="AS1293" s="24">
        <v>0</v>
      </c>
      <c r="AT1293" s="24">
        <v>0</v>
      </c>
      <c r="AU1293" s="24">
        <v>-239.32797876521954</v>
      </c>
      <c r="AV1293" s="24">
        <v>0</v>
      </c>
      <c r="AW1293" s="24">
        <v>0</v>
      </c>
      <c r="AX1293" s="24">
        <v>0</v>
      </c>
      <c r="AY1293" s="24">
        <v>0</v>
      </c>
      <c r="AZ1293" s="24">
        <v>0</v>
      </c>
      <c r="BA1293" s="24">
        <v>0</v>
      </c>
      <c r="BB1293" s="24">
        <v>-2.7562614288854093E-3</v>
      </c>
      <c r="BC1293" s="24">
        <v>0</v>
      </c>
      <c r="BD1293" s="24">
        <v>-2.7562614288854093E-3</v>
      </c>
      <c r="BE1293" s="24">
        <v>0</v>
      </c>
      <c r="BF1293" s="24">
        <v>0</v>
      </c>
      <c r="BG1293" s="24">
        <v>0</v>
      </c>
      <c r="BH1293" s="24">
        <v>0</v>
      </c>
      <c r="BI1293" s="24">
        <v>0</v>
      </c>
      <c r="BJ1293" s="24">
        <v>0</v>
      </c>
      <c r="BK1293" s="24">
        <v>0</v>
      </c>
      <c r="BL1293" s="24">
        <v>0</v>
      </c>
    </row>
    <row r="1294" spans="1:64" x14ac:dyDescent="0.25">
      <c r="A1294" t="s">
        <v>5125</v>
      </c>
      <c r="B1294">
        <v>88</v>
      </c>
      <c r="C1294">
        <v>2</v>
      </c>
      <c r="D1294">
        <v>8</v>
      </c>
      <c r="E1294" s="24">
        <v>0</v>
      </c>
      <c r="F1294" s="24">
        <v>0</v>
      </c>
      <c r="G1294" s="24">
        <v>0</v>
      </c>
      <c r="H1294" s="24">
        <v>0</v>
      </c>
      <c r="I1294" s="24">
        <v>0</v>
      </c>
      <c r="J1294" s="24">
        <v>0</v>
      </c>
      <c r="K1294" s="24">
        <v>628.6755725890398</v>
      </c>
      <c r="L1294" s="24">
        <v>-628.6755725890398</v>
      </c>
      <c r="M1294" s="24">
        <v>0</v>
      </c>
      <c r="N1294" s="24">
        <v>0</v>
      </c>
      <c r="O1294" s="24">
        <v>-628.6755725890398</v>
      </c>
      <c r="P1294" s="24">
        <v>0</v>
      </c>
      <c r="Q1294" s="24">
        <v>2.0281151087147009E-3</v>
      </c>
      <c r="R1294" s="24">
        <v>-2.0281151087147009E-3</v>
      </c>
      <c r="S1294" s="24">
        <v>0</v>
      </c>
      <c r="T1294" s="24">
        <v>0</v>
      </c>
      <c r="U1294" s="24">
        <v>0</v>
      </c>
      <c r="V1294" s="24">
        <v>0</v>
      </c>
      <c r="W1294" s="24">
        <v>0</v>
      </c>
      <c r="X1294" s="24">
        <v>0</v>
      </c>
      <c r="Y1294" s="24">
        <v>0</v>
      </c>
      <c r="Z1294" s="24">
        <v>0</v>
      </c>
      <c r="AA1294" s="24">
        <v>440.07290081232782</v>
      </c>
      <c r="AB1294" s="24">
        <v>-440.07290081232782</v>
      </c>
      <c r="AC1294" s="24">
        <v>0</v>
      </c>
      <c r="AD1294" s="24">
        <v>0</v>
      </c>
      <c r="AE1294" s="24">
        <v>-440.07290081232782</v>
      </c>
      <c r="AF1294" s="24">
        <v>0</v>
      </c>
      <c r="AG1294" s="24">
        <v>2.0281151087147009E-3</v>
      </c>
      <c r="AH1294" s="24">
        <v>-2.0281151087147009E-3</v>
      </c>
      <c r="AI1294" s="24">
        <v>0</v>
      </c>
      <c r="AJ1294" s="24">
        <v>0</v>
      </c>
      <c r="AK1294" s="24">
        <v>0</v>
      </c>
      <c r="AL1294" s="24">
        <v>0</v>
      </c>
      <c r="AM1294" s="24">
        <v>0</v>
      </c>
      <c r="AN1294" s="24">
        <v>0</v>
      </c>
      <c r="AO1294" s="24">
        <v>0</v>
      </c>
      <c r="AP1294" s="24">
        <v>0</v>
      </c>
      <c r="AQ1294" s="24">
        <v>188.60267177671199</v>
      </c>
      <c r="AR1294" s="24">
        <v>-188.60267177671199</v>
      </c>
      <c r="AS1294" s="24">
        <v>0</v>
      </c>
      <c r="AT1294" s="24">
        <v>0</v>
      </c>
      <c r="AU1294" s="24">
        <v>-188.60267177671199</v>
      </c>
      <c r="AV1294" s="24">
        <v>0</v>
      </c>
      <c r="AW1294" s="24">
        <v>0</v>
      </c>
      <c r="AX1294" s="24">
        <v>0</v>
      </c>
      <c r="AY1294" s="24">
        <v>0</v>
      </c>
      <c r="AZ1294" s="24">
        <v>0</v>
      </c>
      <c r="BA1294" s="24">
        <v>0</v>
      </c>
      <c r="BB1294" s="24">
        <v>-2.0281151087147009E-3</v>
      </c>
      <c r="BC1294" s="24">
        <v>0</v>
      </c>
      <c r="BD1294" s="24">
        <v>-2.0281151087147009E-3</v>
      </c>
      <c r="BE1294" s="24">
        <v>0</v>
      </c>
      <c r="BF1294" s="24">
        <v>0</v>
      </c>
      <c r="BG1294" s="24">
        <v>0</v>
      </c>
      <c r="BH1294" s="24">
        <v>0</v>
      </c>
      <c r="BI1294" s="24">
        <v>0</v>
      </c>
      <c r="BJ1294" s="24">
        <v>0</v>
      </c>
      <c r="BK1294" s="24">
        <v>0</v>
      </c>
      <c r="BL1294" s="24">
        <v>0</v>
      </c>
    </row>
    <row r="1295" spans="1:64" x14ac:dyDescent="0.25">
      <c r="A1295" t="s">
        <v>5125</v>
      </c>
      <c r="B1295">
        <v>89</v>
      </c>
      <c r="C1295">
        <v>2</v>
      </c>
      <c r="D1295">
        <v>8</v>
      </c>
      <c r="E1295" s="24">
        <v>0</v>
      </c>
      <c r="F1295" s="24">
        <v>0</v>
      </c>
      <c r="G1295" s="24">
        <v>0</v>
      </c>
      <c r="H1295" s="24">
        <v>0</v>
      </c>
      <c r="I1295" s="24">
        <v>0</v>
      </c>
      <c r="J1295" s="24">
        <v>0</v>
      </c>
      <c r="K1295" s="24">
        <v>496.28917792439461</v>
      </c>
      <c r="L1295" s="24">
        <v>-496.28917792439461</v>
      </c>
      <c r="M1295" s="24">
        <v>0</v>
      </c>
      <c r="N1295" s="24">
        <v>0</v>
      </c>
      <c r="O1295" s="24">
        <v>-496.28917792439461</v>
      </c>
      <c r="P1295" s="24">
        <v>0</v>
      </c>
      <c r="Q1295" s="24">
        <v>1.4956596496631391E-3</v>
      </c>
      <c r="R1295" s="24">
        <v>-1.4956596496631391E-3</v>
      </c>
      <c r="S1295" s="24">
        <v>0</v>
      </c>
      <c r="T1295" s="24">
        <v>0</v>
      </c>
      <c r="U1295" s="24">
        <v>0</v>
      </c>
      <c r="V1295" s="24">
        <v>0</v>
      </c>
      <c r="W1295" s="24">
        <v>0</v>
      </c>
      <c r="X1295" s="24">
        <v>0</v>
      </c>
      <c r="Y1295" s="24">
        <v>0</v>
      </c>
      <c r="Z1295" s="24">
        <v>0</v>
      </c>
      <c r="AA1295" s="24">
        <v>347.40242454707618</v>
      </c>
      <c r="AB1295" s="24">
        <v>-347.40242454707618</v>
      </c>
      <c r="AC1295" s="24">
        <v>0</v>
      </c>
      <c r="AD1295" s="24">
        <v>0</v>
      </c>
      <c r="AE1295" s="24">
        <v>-347.40242454707618</v>
      </c>
      <c r="AF1295" s="24">
        <v>0</v>
      </c>
      <c r="AG1295" s="24">
        <v>1.4956596496631391E-3</v>
      </c>
      <c r="AH1295" s="24">
        <v>-1.4956596496631391E-3</v>
      </c>
      <c r="AI1295" s="24">
        <v>0</v>
      </c>
      <c r="AJ1295" s="24">
        <v>0</v>
      </c>
      <c r="AK1295" s="24">
        <v>0</v>
      </c>
      <c r="AL1295" s="24">
        <v>0</v>
      </c>
      <c r="AM1295" s="24">
        <v>0</v>
      </c>
      <c r="AN1295" s="24">
        <v>0</v>
      </c>
      <c r="AO1295" s="24">
        <v>0</v>
      </c>
      <c r="AP1295" s="24">
        <v>0</v>
      </c>
      <c r="AQ1295" s="24">
        <v>148.88675337731843</v>
      </c>
      <c r="AR1295" s="24">
        <v>-148.88675337731843</v>
      </c>
      <c r="AS1295" s="24">
        <v>0</v>
      </c>
      <c r="AT1295" s="24">
        <v>0</v>
      </c>
      <c r="AU1295" s="24">
        <v>-148.88675337731843</v>
      </c>
      <c r="AV1295" s="24">
        <v>0</v>
      </c>
      <c r="AW1295" s="24">
        <v>0</v>
      </c>
      <c r="AX1295" s="24">
        <v>0</v>
      </c>
      <c r="AY1295" s="24">
        <v>0</v>
      </c>
      <c r="AZ1295" s="24">
        <v>0</v>
      </c>
      <c r="BA1295" s="24">
        <v>0</v>
      </c>
      <c r="BB1295" s="24">
        <v>-1.4956596496631391E-3</v>
      </c>
      <c r="BC1295" s="24">
        <v>0</v>
      </c>
      <c r="BD1295" s="24">
        <v>-1.4956596496631391E-3</v>
      </c>
      <c r="BE1295" s="24">
        <v>0</v>
      </c>
      <c r="BF1295" s="24">
        <v>0</v>
      </c>
      <c r="BG1295" s="24">
        <v>0</v>
      </c>
      <c r="BH1295" s="24">
        <v>0</v>
      </c>
      <c r="BI1295" s="24">
        <v>0</v>
      </c>
      <c r="BJ1295" s="24">
        <v>0</v>
      </c>
      <c r="BK1295" s="24">
        <v>0</v>
      </c>
      <c r="BL1295" s="24">
        <v>0</v>
      </c>
    </row>
    <row r="1296" spans="1:64" x14ac:dyDescent="0.25">
      <c r="A1296" t="s">
        <v>5125</v>
      </c>
      <c r="B1296">
        <v>90</v>
      </c>
      <c r="C1296">
        <v>2</v>
      </c>
      <c r="D1296">
        <v>8</v>
      </c>
      <c r="E1296" s="24">
        <v>0</v>
      </c>
      <c r="F1296" s="24">
        <v>0</v>
      </c>
      <c r="G1296" s="24">
        <v>0</v>
      </c>
      <c r="H1296" s="24">
        <v>0</v>
      </c>
      <c r="I1296" s="24">
        <v>0</v>
      </c>
      <c r="J1296" s="24">
        <v>0</v>
      </c>
      <c r="K1296" s="24">
        <v>392.43268720060587</v>
      </c>
      <c r="L1296" s="24">
        <v>-392.43268720060587</v>
      </c>
      <c r="M1296" s="24">
        <v>0</v>
      </c>
      <c r="N1296" s="24">
        <v>0</v>
      </c>
      <c r="O1296" s="24">
        <v>-392.43268720060587</v>
      </c>
      <c r="P1296" s="24">
        <v>0</v>
      </c>
      <c r="Q1296" s="24">
        <v>1.1053511864247412E-3</v>
      </c>
      <c r="R1296" s="24">
        <v>-1.1053511864247412E-3</v>
      </c>
      <c r="S1296" s="24">
        <v>0</v>
      </c>
      <c r="T1296" s="24">
        <v>0</v>
      </c>
      <c r="U1296" s="24">
        <v>0</v>
      </c>
      <c r="V1296" s="24">
        <v>0</v>
      </c>
      <c r="W1296" s="24">
        <v>0</v>
      </c>
      <c r="X1296" s="24">
        <v>0</v>
      </c>
      <c r="Y1296" s="24">
        <v>0</v>
      </c>
      <c r="Z1296" s="24">
        <v>0</v>
      </c>
      <c r="AA1296" s="24">
        <v>274.70288104042407</v>
      </c>
      <c r="AB1296" s="24">
        <v>-274.70288104042424</v>
      </c>
      <c r="AC1296" s="24">
        <v>0</v>
      </c>
      <c r="AD1296" s="24">
        <v>0</v>
      </c>
      <c r="AE1296" s="24">
        <v>-274.70288104042424</v>
      </c>
      <c r="AF1296" s="24">
        <v>0</v>
      </c>
      <c r="AG1296" s="24">
        <v>1.1053511864247412E-3</v>
      </c>
      <c r="AH1296" s="24">
        <v>-1.1053511864247412E-3</v>
      </c>
      <c r="AI1296" s="24">
        <v>0</v>
      </c>
      <c r="AJ1296" s="24">
        <v>0</v>
      </c>
      <c r="AK1296" s="24">
        <v>0</v>
      </c>
      <c r="AL1296" s="24">
        <v>0</v>
      </c>
      <c r="AM1296" s="24">
        <v>0</v>
      </c>
      <c r="AN1296" s="24">
        <v>0</v>
      </c>
      <c r="AO1296" s="24">
        <v>0</v>
      </c>
      <c r="AP1296" s="24">
        <v>0</v>
      </c>
      <c r="AQ1296" s="24">
        <v>117.72980616018179</v>
      </c>
      <c r="AR1296" s="24">
        <v>-117.72980616018162</v>
      </c>
      <c r="AS1296" s="24">
        <v>0</v>
      </c>
      <c r="AT1296" s="24">
        <v>0</v>
      </c>
      <c r="AU1296" s="24">
        <v>-117.72980616018162</v>
      </c>
      <c r="AV1296" s="24">
        <v>0</v>
      </c>
      <c r="AW1296" s="24">
        <v>0</v>
      </c>
      <c r="AX1296" s="24">
        <v>0</v>
      </c>
      <c r="AY1296" s="24">
        <v>0</v>
      </c>
      <c r="AZ1296" s="24">
        <v>0</v>
      </c>
      <c r="BA1296" s="24">
        <v>0</v>
      </c>
      <c r="BB1296" s="24">
        <v>-1.1053511864247412E-3</v>
      </c>
      <c r="BC1296" s="24">
        <v>0</v>
      </c>
      <c r="BD1296" s="24">
        <v>-1.1053511864247412E-3</v>
      </c>
      <c r="BE1296" s="24">
        <v>0</v>
      </c>
      <c r="BF1296" s="24">
        <v>0</v>
      </c>
      <c r="BG1296" s="24">
        <v>0</v>
      </c>
      <c r="BH1296" s="24">
        <v>0</v>
      </c>
      <c r="BI1296" s="24">
        <v>0</v>
      </c>
      <c r="BJ1296" s="24">
        <v>0</v>
      </c>
      <c r="BK1296" s="24">
        <v>0</v>
      </c>
      <c r="BL1296" s="24">
        <v>0</v>
      </c>
    </row>
    <row r="1297" spans="1:64" x14ac:dyDescent="0.25">
      <c r="A1297" t="s">
        <v>5125</v>
      </c>
      <c r="B1297">
        <v>91</v>
      </c>
      <c r="C1297">
        <v>3</v>
      </c>
      <c r="D1297">
        <v>8</v>
      </c>
      <c r="E1297" s="24">
        <v>0</v>
      </c>
      <c r="F1297" s="24">
        <v>0</v>
      </c>
      <c r="G1297" s="24">
        <v>0</v>
      </c>
      <c r="H1297" s="24">
        <v>0</v>
      </c>
      <c r="I1297" s="24">
        <v>0</v>
      </c>
      <c r="J1297" s="24">
        <v>0</v>
      </c>
      <c r="K1297" s="24">
        <v>310.80525404959917</v>
      </c>
      <c r="L1297" s="24">
        <v>-310.80525404959917</v>
      </c>
      <c r="M1297" s="24">
        <v>0</v>
      </c>
      <c r="N1297" s="24">
        <v>0</v>
      </c>
      <c r="O1297" s="24">
        <v>-310.80525404959917</v>
      </c>
      <c r="P1297" s="24">
        <v>0</v>
      </c>
      <c r="Q1297" s="24">
        <v>8.1857312420652306E-4</v>
      </c>
      <c r="R1297" s="24">
        <v>-8.1857312420652306E-4</v>
      </c>
      <c r="S1297" s="24">
        <v>0</v>
      </c>
      <c r="T1297" s="24">
        <v>0</v>
      </c>
      <c r="U1297" s="24">
        <v>0</v>
      </c>
      <c r="V1297" s="24">
        <v>0</v>
      </c>
      <c r="W1297" s="24">
        <v>0</v>
      </c>
      <c r="X1297" s="24">
        <v>0</v>
      </c>
      <c r="Y1297" s="24">
        <v>0</v>
      </c>
      <c r="Z1297" s="24">
        <v>0</v>
      </c>
      <c r="AA1297" s="24">
        <v>217.56367783471941</v>
      </c>
      <c r="AB1297" s="24">
        <v>-217.56367783471933</v>
      </c>
      <c r="AC1297" s="24">
        <v>0</v>
      </c>
      <c r="AD1297" s="24">
        <v>0</v>
      </c>
      <c r="AE1297" s="24">
        <v>-217.56367783471933</v>
      </c>
      <c r="AF1297" s="24">
        <v>0</v>
      </c>
      <c r="AG1297" s="24">
        <v>8.1857312420652306E-4</v>
      </c>
      <c r="AH1297" s="24">
        <v>-8.1857312420652306E-4</v>
      </c>
      <c r="AI1297" s="24">
        <v>0</v>
      </c>
      <c r="AJ1297" s="24">
        <v>0</v>
      </c>
      <c r="AK1297" s="24">
        <v>0</v>
      </c>
      <c r="AL1297" s="24">
        <v>0</v>
      </c>
      <c r="AM1297" s="24">
        <v>0</v>
      </c>
      <c r="AN1297" s="24">
        <v>0</v>
      </c>
      <c r="AO1297" s="24">
        <v>0</v>
      </c>
      <c r="AP1297" s="24">
        <v>0</v>
      </c>
      <c r="AQ1297" s="24">
        <v>93.241576214879757</v>
      </c>
      <c r="AR1297" s="24">
        <v>-93.241576214879842</v>
      </c>
      <c r="AS1297" s="24">
        <v>0</v>
      </c>
      <c r="AT1297" s="24">
        <v>0</v>
      </c>
      <c r="AU1297" s="24">
        <v>-93.241576214879842</v>
      </c>
      <c r="AV1297" s="24">
        <v>0</v>
      </c>
      <c r="AW1297" s="24">
        <v>0</v>
      </c>
      <c r="AX1297" s="24">
        <v>0</v>
      </c>
      <c r="AY1297" s="24">
        <v>0</v>
      </c>
      <c r="AZ1297" s="24">
        <v>0</v>
      </c>
      <c r="BA1297" s="24">
        <v>0</v>
      </c>
      <c r="BB1297" s="24">
        <v>-8.1857312420652306E-4</v>
      </c>
      <c r="BC1297" s="24">
        <v>0</v>
      </c>
      <c r="BD1297" s="24">
        <v>-8.1857312420652306E-4</v>
      </c>
      <c r="BE1297" s="24">
        <v>0</v>
      </c>
      <c r="BF1297" s="24">
        <v>0</v>
      </c>
      <c r="BG1297" s="24">
        <v>0</v>
      </c>
      <c r="BH1297" s="24">
        <v>0</v>
      </c>
      <c r="BI1297" s="24">
        <v>0</v>
      </c>
      <c r="BJ1297" s="24">
        <v>0</v>
      </c>
      <c r="BK1297" s="24">
        <v>0</v>
      </c>
      <c r="BL1297" s="24">
        <v>0</v>
      </c>
    </row>
    <row r="1298" spans="1:64" x14ac:dyDescent="0.25">
      <c r="A1298" t="s">
        <v>5125</v>
      </c>
      <c r="B1298">
        <v>92</v>
      </c>
      <c r="C1298">
        <v>3</v>
      </c>
      <c r="D1298">
        <v>8</v>
      </c>
      <c r="E1298" s="24">
        <v>0</v>
      </c>
      <c r="F1298" s="24">
        <v>0</v>
      </c>
      <c r="G1298" s="24">
        <v>0</v>
      </c>
      <c r="H1298" s="24">
        <v>0</v>
      </c>
      <c r="I1298" s="24">
        <v>0</v>
      </c>
      <c r="J1298" s="24">
        <v>0</v>
      </c>
      <c r="K1298" s="24">
        <v>246.53416226804256</v>
      </c>
      <c r="L1298" s="24">
        <v>-246.53416226804256</v>
      </c>
      <c r="M1298" s="24">
        <v>0</v>
      </c>
      <c r="N1298" s="24">
        <v>0</v>
      </c>
      <c r="O1298" s="24">
        <v>-246.53416226804256</v>
      </c>
      <c r="P1298" s="24">
        <v>0</v>
      </c>
      <c r="Q1298" s="24">
        <v>6.0739253854080744E-4</v>
      </c>
      <c r="R1298" s="24">
        <v>-6.0739253854080744E-4</v>
      </c>
      <c r="S1298" s="24">
        <v>0</v>
      </c>
      <c r="T1298" s="24">
        <v>0</v>
      </c>
      <c r="U1298" s="24">
        <v>0</v>
      </c>
      <c r="V1298" s="24">
        <v>0</v>
      </c>
      <c r="W1298" s="24">
        <v>0</v>
      </c>
      <c r="X1298" s="24">
        <v>0</v>
      </c>
      <c r="Y1298" s="24">
        <v>0</v>
      </c>
      <c r="Z1298" s="24">
        <v>0</v>
      </c>
      <c r="AA1298" s="24">
        <v>172.57391358762979</v>
      </c>
      <c r="AB1298" s="24">
        <v>-172.57391358762982</v>
      </c>
      <c r="AC1298" s="24">
        <v>0</v>
      </c>
      <c r="AD1298" s="24">
        <v>0</v>
      </c>
      <c r="AE1298" s="24">
        <v>-172.57391358762982</v>
      </c>
      <c r="AF1298" s="24">
        <v>0</v>
      </c>
      <c r="AG1298" s="24">
        <v>6.0739253854080744E-4</v>
      </c>
      <c r="AH1298" s="24">
        <v>-6.0739253854080744E-4</v>
      </c>
      <c r="AI1298" s="24">
        <v>0</v>
      </c>
      <c r="AJ1298" s="24">
        <v>0</v>
      </c>
      <c r="AK1298" s="24">
        <v>0</v>
      </c>
      <c r="AL1298" s="24">
        <v>0</v>
      </c>
      <c r="AM1298" s="24">
        <v>0</v>
      </c>
      <c r="AN1298" s="24">
        <v>0</v>
      </c>
      <c r="AO1298" s="24">
        <v>0</v>
      </c>
      <c r="AP1298" s="24">
        <v>0</v>
      </c>
      <c r="AQ1298" s="24">
        <v>73.960248680412775</v>
      </c>
      <c r="AR1298" s="24">
        <v>-73.960248680412747</v>
      </c>
      <c r="AS1298" s="24">
        <v>0</v>
      </c>
      <c r="AT1298" s="24">
        <v>0</v>
      </c>
      <c r="AU1298" s="24">
        <v>-73.960248680412747</v>
      </c>
      <c r="AV1298" s="24">
        <v>0</v>
      </c>
      <c r="AW1298" s="24">
        <v>0</v>
      </c>
      <c r="AX1298" s="24">
        <v>0</v>
      </c>
      <c r="AY1298" s="24">
        <v>0</v>
      </c>
      <c r="AZ1298" s="24">
        <v>0</v>
      </c>
      <c r="BA1298" s="24">
        <v>0</v>
      </c>
      <c r="BB1298" s="24">
        <v>-6.0739253854080744E-4</v>
      </c>
      <c r="BC1298" s="24">
        <v>0</v>
      </c>
      <c r="BD1298" s="24">
        <v>-6.0739253854080744E-4</v>
      </c>
      <c r="BE1298" s="24">
        <v>0</v>
      </c>
      <c r="BF1298" s="24">
        <v>0</v>
      </c>
      <c r="BG1298" s="24">
        <v>0</v>
      </c>
      <c r="BH1298" s="24">
        <v>0</v>
      </c>
      <c r="BI1298" s="24">
        <v>0</v>
      </c>
      <c r="BJ1298" s="24">
        <v>0</v>
      </c>
      <c r="BK1298" s="24">
        <v>0</v>
      </c>
      <c r="BL1298" s="24">
        <v>0</v>
      </c>
    </row>
    <row r="1299" spans="1:64" x14ac:dyDescent="0.25">
      <c r="A1299" t="s">
        <v>5125</v>
      </c>
      <c r="B1299">
        <v>93</v>
      </c>
      <c r="C1299">
        <v>3</v>
      </c>
      <c r="D1299">
        <v>8</v>
      </c>
      <c r="E1299" s="24">
        <v>0</v>
      </c>
      <c r="F1299" s="24">
        <v>0</v>
      </c>
      <c r="G1299" s="24">
        <v>0</v>
      </c>
      <c r="H1299" s="24">
        <v>0</v>
      </c>
      <c r="I1299" s="24">
        <v>0</v>
      </c>
      <c r="J1299" s="24">
        <v>0</v>
      </c>
      <c r="K1299" s="24">
        <v>195.84212458878756</v>
      </c>
      <c r="L1299" s="24">
        <v>-195.84212458878756</v>
      </c>
      <c r="M1299" s="24">
        <v>0</v>
      </c>
      <c r="N1299" s="24">
        <v>0</v>
      </c>
      <c r="O1299" s="24">
        <v>-195.84212458878756</v>
      </c>
      <c r="P1299" s="24">
        <v>0</v>
      </c>
      <c r="Q1299" s="24">
        <v>4.5154776967137877E-4</v>
      </c>
      <c r="R1299" s="24">
        <v>-4.5154776967137877E-4</v>
      </c>
      <c r="S1299" s="24">
        <v>0</v>
      </c>
      <c r="T1299" s="24">
        <v>0</v>
      </c>
      <c r="U1299" s="24">
        <v>0</v>
      </c>
      <c r="V1299" s="24">
        <v>0</v>
      </c>
      <c r="W1299" s="24">
        <v>0</v>
      </c>
      <c r="X1299" s="24">
        <v>0</v>
      </c>
      <c r="Y1299" s="24">
        <v>0</v>
      </c>
      <c r="Z1299" s="24">
        <v>0</v>
      </c>
      <c r="AA1299" s="24">
        <v>137.08948721215128</v>
      </c>
      <c r="AB1299" s="24">
        <v>-137.08948721215131</v>
      </c>
      <c r="AC1299" s="24">
        <v>0</v>
      </c>
      <c r="AD1299" s="24">
        <v>0</v>
      </c>
      <c r="AE1299" s="24">
        <v>-137.08948721215131</v>
      </c>
      <c r="AF1299" s="24">
        <v>0</v>
      </c>
      <c r="AG1299" s="24">
        <v>4.5154776967137877E-4</v>
      </c>
      <c r="AH1299" s="24">
        <v>-4.5154776967137877E-4</v>
      </c>
      <c r="AI1299" s="24">
        <v>0</v>
      </c>
      <c r="AJ1299" s="24">
        <v>0</v>
      </c>
      <c r="AK1299" s="24">
        <v>0</v>
      </c>
      <c r="AL1299" s="24">
        <v>0</v>
      </c>
      <c r="AM1299" s="24">
        <v>0</v>
      </c>
      <c r="AN1299" s="24">
        <v>0</v>
      </c>
      <c r="AO1299" s="24">
        <v>0</v>
      </c>
      <c r="AP1299" s="24">
        <v>0</v>
      </c>
      <c r="AQ1299" s="24">
        <v>58.752637376636272</v>
      </c>
      <c r="AR1299" s="24">
        <v>-58.752637376636244</v>
      </c>
      <c r="AS1299" s="24">
        <v>0</v>
      </c>
      <c r="AT1299" s="24">
        <v>0</v>
      </c>
      <c r="AU1299" s="24">
        <v>-58.752637376636244</v>
      </c>
      <c r="AV1299" s="24">
        <v>0</v>
      </c>
      <c r="AW1299" s="24">
        <v>0</v>
      </c>
      <c r="AX1299" s="24">
        <v>0</v>
      </c>
      <c r="AY1299" s="24">
        <v>0</v>
      </c>
      <c r="AZ1299" s="24">
        <v>0</v>
      </c>
      <c r="BA1299" s="24">
        <v>0</v>
      </c>
      <c r="BB1299" s="24">
        <v>-4.5154776967137877E-4</v>
      </c>
      <c r="BC1299" s="24">
        <v>0</v>
      </c>
      <c r="BD1299" s="24">
        <v>-4.5154776967137877E-4</v>
      </c>
      <c r="BE1299" s="24">
        <v>0</v>
      </c>
      <c r="BF1299" s="24">
        <v>0</v>
      </c>
      <c r="BG1299" s="24">
        <v>0</v>
      </c>
      <c r="BH1299" s="24">
        <v>0</v>
      </c>
      <c r="BI1299" s="24">
        <v>0</v>
      </c>
      <c r="BJ1299" s="24">
        <v>0</v>
      </c>
      <c r="BK1299" s="24">
        <v>0</v>
      </c>
      <c r="BL1299" s="24">
        <v>0</v>
      </c>
    </row>
    <row r="1300" spans="1:64" x14ac:dyDescent="0.25">
      <c r="A1300" t="s">
        <v>5125</v>
      </c>
      <c r="B1300">
        <v>94</v>
      </c>
      <c r="C1300">
        <v>4</v>
      </c>
      <c r="D1300">
        <v>8</v>
      </c>
      <c r="E1300" s="24">
        <v>0</v>
      </c>
      <c r="F1300" s="24">
        <v>0</v>
      </c>
      <c r="G1300" s="24">
        <v>0</v>
      </c>
      <c r="H1300" s="24">
        <v>0</v>
      </c>
      <c r="I1300" s="24">
        <v>0</v>
      </c>
      <c r="J1300" s="24">
        <v>0</v>
      </c>
      <c r="K1300" s="24">
        <v>155.79436449706554</v>
      </c>
      <c r="L1300" s="24">
        <v>-155.79436449706554</v>
      </c>
      <c r="M1300" s="24">
        <v>0</v>
      </c>
      <c r="N1300" s="24">
        <v>0</v>
      </c>
      <c r="O1300" s="24">
        <v>-155.79436449706554</v>
      </c>
      <c r="P1300" s="24">
        <v>0</v>
      </c>
      <c r="Q1300" s="24">
        <v>3.3630237498982751E-4</v>
      </c>
      <c r="R1300" s="24">
        <v>-3.3630237498982751E-4</v>
      </c>
      <c r="S1300" s="24">
        <v>0</v>
      </c>
      <c r="T1300" s="24">
        <v>0</v>
      </c>
      <c r="U1300" s="24">
        <v>0</v>
      </c>
      <c r="V1300" s="24">
        <v>0</v>
      </c>
      <c r="W1300" s="24">
        <v>0</v>
      </c>
      <c r="X1300" s="24">
        <v>0</v>
      </c>
      <c r="Y1300" s="24">
        <v>0</v>
      </c>
      <c r="Z1300" s="24">
        <v>0</v>
      </c>
      <c r="AA1300" s="24">
        <v>109.05605514794587</v>
      </c>
      <c r="AB1300" s="24">
        <v>-109.05605514794581</v>
      </c>
      <c r="AC1300" s="24">
        <v>0</v>
      </c>
      <c r="AD1300" s="24">
        <v>0</v>
      </c>
      <c r="AE1300" s="24">
        <v>-109.05605514794581</v>
      </c>
      <c r="AF1300" s="24">
        <v>0</v>
      </c>
      <c r="AG1300" s="24">
        <v>3.3630237498982751E-4</v>
      </c>
      <c r="AH1300" s="24">
        <v>-3.3630237498982751E-4</v>
      </c>
      <c r="AI1300" s="24">
        <v>0</v>
      </c>
      <c r="AJ1300" s="24">
        <v>0</v>
      </c>
      <c r="AK1300" s="24">
        <v>0</v>
      </c>
      <c r="AL1300" s="24">
        <v>0</v>
      </c>
      <c r="AM1300" s="24">
        <v>0</v>
      </c>
      <c r="AN1300" s="24">
        <v>0</v>
      </c>
      <c r="AO1300" s="24">
        <v>0</v>
      </c>
      <c r="AP1300" s="24">
        <v>0</v>
      </c>
      <c r="AQ1300" s="24">
        <v>46.738309349119675</v>
      </c>
      <c r="AR1300" s="24">
        <v>-46.738309349119731</v>
      </c>
      <c r="AS1300" s="24">
        <v>0</v>
      </c>
      <c r="AT1300" s="24">
        <v>0</v>
      </c>
      <c r="AU1300" s="24">
        <v>-46.738309349119731</v>
      </c>
      <c r="AV1300" s="24">
        <v>0</v>
      </c>
      <c r="AW1300" s="24">
        <v>0</v>
      </c>
      <c r="AX1300" s="24">
        <v>0</v>
      </c>
      <c r="AY1300" s="24">
        <v>0</v>
      </c>
      <c r="AZ1300" s="24">
        <v>0</v>
      </c>
      <c r="BA1300" s="24">
        <v>0</v>
      </c>
      <c r="BB1300" s="24">
        <v>-3.3630237498982751E-4</v>
      </c>
      <c r="BC1300" s="24">
        <v>0</v>
      </c>
      <c r="BD1300" s="24">
        <v>-3.3630237498982751E-4</v>
      </c>
      <c r="BE1300" s="24">
        <v>0</v>
      </c>
      <c r="BF1300" s="24">
        <v>0</v>
      </c>
      <c r="BG1300" s="24">
        <v>0</v>
      </c>
      <c r="BH1300" s="24">
        <v>0</v>
      </c>
      <c r="BI1300" s="24">
        <v>0</v>
      </c>
      <c r="BJ1300" s="24">
        <v>0</v>
      </c>
      <c r="BK1300" s="24">
        <v>0</v>
      </c>
      <c r="BL1300" s="24">
        <v>0</v>
      </c>
    </row>
    <row r="1301" spans="1:64" x14ac:dyDescent="0.25">
      <c r="A1301" t="s">
        <v>5125</v>
      </c>
      <c r="B1301">
        <v>95</v>
      </c>
      <c r="C1301">
        <v>4</v>
      </c>
      <c r="D1301">
        <v>8</v>
      </c>
      <c r="E1301" s="24">
        <v>0</v>
      </c>
      <c r="F1301" s="24">
        <v>0</v>
      </c>
      <c r="G1301" s="24">
        <v>0</v>
      </c>
      <c r="H1301" s="24">
        <v>0</v>
      </c>
      <c r="I1301" s="24">
        <v>0</v>
      </c>
      <c r="J1301" s="24">
        <v>0</v>
      </c>
      <c r="K1301" s="24">
        <v>124.10575842112303</v>
      </c>
      <c r="L1301" s="24">
        <v>-124.10575842112303</v>
      </c>
      <c r="M1301" s="24">
        <v>0</v>
      </c>
      <c r="N1301" s="24">
        <v>0</v>
      </c>
      <c r="O1301" s="24">
        <v>-124.10575842112303</v>
      </c>
      <c r="P1301" s="24">
        <v>0</v>
      </c>
      <c r="Q1301" s="24">
        <v>2.5091107613661734E-4</v>
      </c>
      <c r="R1301" s="24">
        <v>-2.5091107613661734E-4</v>
      </c>
      <c r="S1301" s="24">
        <v>0</v>
      </c>
      <c r="T1301" s="24">
        <v>0</v>
      </c>
      <c r="U1301" s="24">
        <v>0</v>
      </c>
      <c r="V1301" s="24">
        <v>0</v>
      </c>
      <c r="W1301" s="24">
        <v>0</v>
      </c>
      <c r="X1301" s="24">
        <v>0</v>
      </c>
      <c r="Y1301" s="24">
        <v>0</v>
      </c>
      <c r="Z1301" s="24">
        <v>0</v>
      </c>
      <c r="AA1301" s="24">
        <v>86.874030894786117</v>
      </c>
      <c r="AB1301" s="24">
        <v>-86.874030894786131</v>
      </c>
      <c r="AC1301" s="24">
        <v>0</v>
      </c>
      <c r="AD1301" s="24">
        <v>0</v>
      </c>
      <c r="AE1301" s="24">
        <v>-86.874030894786131</v>
      </c>
      <c r="AF1301" s="24">
        <v>0</v>
      </c>
      <c r="AG1301" s="24">
        <v>2.5091107613661734E-4</v>
      </c>
      <c r="AH1301" s="24">
        <v>-2.5091107613661734E-4</v>
      </c>
      <c r="AI1301" s="24">
        <v>0</v>
      </c>
      <c r="AJ1301" s="24">
        <v>0</v>
      </c>
      <c r="AK1301" s="24">
        <v>0</v>
      </c>
      <c r="AL1301" s="24">
        <v>0</v>
      </c>
      <c r="AM1301" s="24">
        <v>0</v>
      </c>
      <c r="AN1301" s="24">
        <v>0</v>
      </c>
      <c r="AO1301" s="24">
        <v>0</v>
      </c>
      <c r="AP1301" s="24">
        <v>0</v>
      </c>
      <c r="AQ1301" s="24">
        <v>37.231727526336911</v>
      </c>
      <c r="AR1301" s="24">
        <v>-37.231727526336897</v>
      </c>
      <c r="AS1301" s="24">
        <v>0</v>
      </c>
      <c r="AT1301" s="24">
        <v>0</v>
      </c>
      <c r="AU1301" s="24">
        <v>-37.231727526336897</v>
      </c>
      <c r="AV1301" s="24">
        <v>0</v>
      </c>
      <c r="AW1301" s="24">
        <v>0</v>
      </c>
      <c r="AX1301" s="24">
        <v>0</v>
      </c>
      <c r="AY1301" s="24">
        <v>0</v>
      </c>
      <c r="AZ1301" s="24">
        <v>0</v>
      </c>
      <c r="BA1301" s="24">
        <v>0</v>
      </c>
      <c r="BB1301" s="24">
        <v>-2.5091107613661734E-4</v>
      </c>
      <c r="BC1301" s="24">
        <v>0</v>
      </c>
      <c r="BD1301" s="24">
        <v>-2.5091107613661734E-4</v>
      </c>
      <c r="BE1301" s="24">
        <v>0</v>
      </c>
      <c r="BF1301" s="24">
        <v>0</v>
      </c>
      <c r="BG1301" s="24">
        <v>0</v>
      </c>
      <c r="BH1301" s="24">
        <v>0</v>
      </c>
      <c r="BI1301" s="24">
        <v>0</v>
      </c>
      <c r="BJ1301" s="24">
        <v>0</v>
      </c>
      <c r="BK1301" s="24">
        <v>0</v>
      </c>
      <c r="BL1301" s="24">
        <v>0</v>
      </c>
    </row>
    <row r="1302" spans="1:64" x14ac:dyDescent="0.25">
      <c r="A1302" t="s">
        <v>5125</v>
      </c>
      <c r="B1302">
        <v>96</v>
      </c>
      <c r="C1302">
        <v>4</v>
      </c>
      <c r="D1302">
        <v>8</v>
      </c>
      <c r="E1302" s="24">
        <v>0</v>
      </c>
      <c r="F1302" s="24">
        <v>0</v>
      </c>
      <c r="G1302" s="24">
        <v>0</v>
      </c>
      <c r="H1302" s="24">
        <v>0</v>
      </c>
      <c r="I1302" s="24">
        <v>0</v>
      </c>
      <c r="J1302" s="24">
        <v>0</v>
      </c>
      <c r="K1302" s="24">
        <v>98.993348218500614</v>
      </c>
      <c r="L1302" s="24">
        <v>-98.993348218500614</v>
      </c>
      <c r="M1302" s="24">
        <v>0</v>
      </c>
      <c r="N1302" s="24">
        <v>0</v>
      </c>
      <c r="O1302" s="24">
        <v>-98.993348218500614</v>
      </c>
      <c r="P1302" s="24">
        <v>0</v>
      </c>
      <c r="Q1302" s="24">
        <v>1.8751969719232875E-4</v>
      </c>
      <c r="R1302" s="24">
        <v>-1.8751969719232875E-4</v>
      </c>
      <c r="S1302" s="24">
        <v>0</v>
      </c>
      <c r="T1302" s="24">
        <v>0</v>
      </c>
      <c r="U1302" s="24">
        <v>0</v>
      </c>
      <c r="V1302" s="24">
        <v>0</v>
      </c>
      <c r="W1302" s="24">
        <v>0</v>
      </c>
      <c r="X1302" s="24">
        <v>0</v>
      </c>
      <c r="Y1302" s="24">
        <v>0</v>
      </c>
      <c r="Z1302" s="24">
        <v>0</v>
      </c>
      <c r="AA1302" s="24">
        <v>69.29534375295043</v>
      </c>
      <c r="AB1302" s="24">
        <v>-69.29534375295043</v>
      </c>
      <c r="AC1302" s="24">
        <v>0</v>
      </c>
      <c r="AD1302" s="24">
        <v>0</v>
      </c>
      <c r="AE1302" s="24">
        <v>-69.29534375295043</v>
      </c>
      <c r="AF1302" s="24">
        <v>0</v>
      </c>
      <c r="AG1302" s="24">
        <v>1.8751969719232875E-4</v>
      </c>
      <c r="AH1302" s="24">
        <v>-1.8751969719232875E-4</v>
      </c>
      <c r="AI1302" s="24">
        <v>0</v>
      </c>
      <c r="AJ1302" s="24">
        <v>0</v>
      </c>
      <c r="AK1302" s="24">
        <v>0</v>
      </c>
      <c r="AL1302" s="24">
        <v>0</v>
      </c>
      <c r="AM1302" s="24">
        <v>0</v>
      </c>
      <c r="AN1302" s="24">
        <v>0</v>
      </c>
      <c r="AO1302" s="24">
        <v>0</v>
      </c>
      <c r="AP1302" s="24">
        <v>0</v>
      </c>
      <c r="AQ1302" s="24">
        <v>29.698004465550184</v>
      </c>
      <c r="AR1302" s="24">
        <v>-29.698004465550184</v>
      </c>
      <c r="AS1302" s="24">
        <v>0</v>
      </c>
      <c r="AT1302" s="24">
        <v>0</v>
      </c>
      <c r="AU1302" s="24">
        <v>-29.698004465550184</v>
      </c>
      <c r="AV1302" s="24">
        <v>0</v>
      </c>
      <c r="AW1302" s="24">
        <v>0</v>
      </c>
      <c r="AX1302" s="24">
        <v>0</v>
      </c>
      <c r="AY1302" s="24">
        <v>0</v>
      </c>
      <c r="AZ1302" s="24">
        <v>0</v>
      </c>
      <c r="BA1302" s="24">
        <v>0</v>
      </c>
      <c r="BB1302" s="24">
        <v>-1.8751969719232875E-4</v>
      </c>
      <c r="BC1302" s="24">
        <v>0</v>
      </c>
      <c r="BD1302" s="24">
        <v>-1.8751969719232875E-4</v>
      </c>
      <c r="BE1302" s="24">
        <v>0</v>
      </c>
      <c r="BF1302" s="24">
        <v>0</v>
      </c>
      <c r="BG1302" s="24">
        <v>0</v>
      </c>
      <c r="BH1302" s="24">
        <v>0</v>
      </c>
      <c r="BI1302" s="24">
        <v>0</v>
      </c>
      <c r="BJ1302" s="24">
        <v>0</v>
      </c>
      <c r="BK1302" s="24">
        <v>0</v>
      </c>
      <c r="BL1302" s="24">
        <v>0</v>
      </c>
    </row>
    <row r="1303" spans="1:64" x14ac:dyDescent="0.25">
      <c r="A1303" t="s">
        <v>5125</v>
      </c>
      <c r="B1303">
        <v>97</v>
      </c>
      <c r="C1303">
        <v>1</v>
      </c>
      <c r="D1303">
        <v>9</v>
      </c>
      <c r="E1303" s="24">
        <v>0</v>
      </c>
      <c r="F1303" s="24">
        <v>0</v>
      </c>
      <c r="G1303" s="24">
        <v>0</v>
      </c>
      <c r="H1303" s="24">
        <v>0</v>
      </c>
      <c r="I1303" s="24">
        <v>0</v>
      </c>
      <c r="J1303" s="24">
        <v>0</v>
      </c>
      <c r="K1303" s="24">
        <v>79.063238248229027</v>
      </c>
      <c r="L1303" s="24">
        <v>-79.063238248229027</v>
      </c>
      <c r="M1303" s="24">
        <v>0</v>
      </c>
      <c r="N1303" s="24">
        <v>0</v>
      </c>
      <c r="O1303" s="24">
        <v>-79.063238248229027</v>
      </c>
      <c r="P1303" s="24">
        <v>0</v>
      </c>
      <c r="Q1303" s="24">
        <v>1.4037385903975519E-4</v>
      </c>
      <c r="R1303" s="24">
        <v>-1.4037385903975519E-4</v>
      </c>
      <c r="S1303" s="24">
        <v>0</v>
      </c>
      <c r="T1303" s="24">
        <v>0</v>
      </c>
      <c r="U1303" s="24">
        <v>0</v>
      </c>
      <c r="V1303" s="24">
        <v>0</v>
      </c>
      <c r="W1303" s="24">
        <v>0</v>
      </c>
      <c r="X1303" s="24">
        <v>0</v>
      </c>
      <c r="Y1303" s="24">
        <v>0</v>
      </c>
      <c r="Z1303" s="24">
        <v>0</v>
      </c>
      <c r="AA1303" s="24">
        <v>55.344266773760317</v>
      </c>
      <c r="AB1303" s="24">
        <v>-55.344266773760296</v>
      </c>
      <c r="AC1303" s="24">
        <v>0</v>
      </c>
      <c r="AD1303" s="24">
        <v>0</v>
      </c>
      <c r="AE1303" s="24">
        <v>-55.344266773760296</v>
      </c>
      <c r="AF1303" s="24">
        <v>0</v>
      </c>
      <c r="AG1303" s="24">
        <v>1.4037385903975519E-4</v>
      </c>
      <c r="AH1303" s="24">
        <v>-1.4037385903975519E-4</v>
      </c>
      <c r="AI1303" s="24">
        <v>0</v>
      </c>
      <c r="AJ1303" s="24">
        <v>0</v>
      </c>
      <c r="AK1303" s="24">
        <v>0</v>
      </c>
      <c r="AL1303" s="24">
        <v>0</v>
      </c>
      <c r="AM1303" s="24">
        <v>0</v>
      </c>
      <c r="AN1303" s="24">
        <v>0</v>
      </c>
      <c r="AO1303" s="24">
        <v>0</v>
      </c>
      <c r="AP1303" s="24">
        <v>0</v>
      </c>
      <c r="AQ1303" s="24">
        <v>23.718971474468709</v>
      </c>
      <c r="AR1303" s="24">
        <v>-23.718971474468731</v>
      </c>
      <c r="AS1303" s="24">
        <v>0</v>
      </c>
      <c r="AT1303" s="24">
        <v>0</v>
      </c>
      <c r="AU1303" s="24">
        <v>-23.718971474468731</v>
      </c>
      <c r="AV1303" s="24">
        <v>0</v>
      </c>
      <c r="AW1303" s="24">
        <v>0</v>
      </c>
      <c r="AX1303" s="24">
        <v>0</v>
      </c>
      <c r="AY1303" s="24">
        <v>0</v>
      </c>
      <c r="AZ1303" s="24">
        <v>0</v>
      </c>
      <c r="BA1303" s="24">
        <v>0</v>
      </c>
      <c r="BB1303" s="24">
        <v>-1.4037385903975519E-4</v>
      </c>
      <c r="BC1303" s="24">
        <v>0</v>
      </c>
      <c r="BD1303" s="24">
        <v>-1.4037385903975519E-4</v>
      </c>
      <c r="BE1303" s="24">
        <v>0</v>
      </c>
      <c r="BF1303" s="24">
        <v>0</v>
      </c>
      <c r="BG1303" s="24">
        <v>0</v>
      </c>
      <c r="BH1303" s="24">
        <v>0</v>
      </c>
      <c r="BI1303" s="24">
        <v>0</v>
      </c>
      <c r="BJ1303" s="24">
        <v>0</v>
      </c>
      <c r="BK1303" s="24">
        <v>0</v>
      </c>
      <c r="BL1303" s="24">
        <v>0</v>
      </c>
    </row>
    <row r="1304" spans="1:64" x14ac:dyDescent="0.25">
      <c r="A1304" t="s">
        <v>5125</v>
      </c>
      <c r="B1304">
        <v>98</v>
      </c>
      <c r="C1304">
        <v>1</v>
      </c>
      <c r="D1304">
        <v>9</v>
      </c>
      <c r="E1304" s="24">
        <v>0</v>
      </c>
      <c r="F1304" s="24">
        <v>0</v>
      </c>
      <c r="G1304" s="24">
        <v>0</v>
      </c>
      <c r="H1304" s="24">
        <v>0</v>
      </c>
      <c r="I1304" s="24">
        <v>0</v>
      </c>
      <c r="J1304" s="24">
        <v>0</v>
      </c>
      <c r="K1304" s="24">
        <v>63.223635733127594</v>
      </c>
      <c r="L1304" s="24">
        <v>-63.223635733127594</v>
      </c>
      <c r="M1304" s="24">
        <v>0</v>
      </c>
      <c r="N1304" s="24">
        <v>0</v>
      </c>
      <c r="O1304" s="24">
        <v>-63.223635733127594</v>
      </c>
      <c r="P1304" s="24">
        <v>0</v>
      </c>
      <c r="Q1304" s="24">
        <v>1.0524815638746077E-4</v>
      </c>
      <c r="R1304" s="24">
        <v>-1.0524815638746077E-4</v>
      </c>
      <c r="S1304" s="24">
        <v>0</v>
      </c>
      <c r="T1304" s="24">
        <v>0</v>
      </c>
      <c r="U1304" s="24">
        <v>0</v>
      </c>
      <c r="V1304" s="24">
        <v>0</v>
      </c>
      <c r="W1304" s="24">
        <v>0</v>
      </c>
      <c r="X1304" s="24">
        <v>0</v>
      </c>
      <c r="Y1304" s="24">
        <v>0</v>
      </c>
      <c r="Z1304" s="24">
        <v>0</v>
      </c>
      <c r="AA1304" s="24">
        <v>44.25654501318931</v>
      </c>
      <c r="AB1304" s="24">
        <v>-44.25654501318931</v>
      </c>
      <c r="AC1304" s="24">
        <v>0</v>
      </c>
      <c r="AD1304" s="24">
        <v>0</v>
      </c>
      <c r="AE1304" s="24">
        <v>-44.25654501318931</v>
      </c>
      <c r="AF1304" s="24">
        <v>0</v>
      </c>
      <c r="AG1304" s="24">
        <v>1.0524815638746077E-4</v>
      </c>
      <c r="AH1304" s="24">
        <v>-1.0524815638746077E-4</v>
      </c>
      <c r="AI1304" s="24">
        <v>0</v>
      </c>
      <c r="AJ1304" s="24">
        <v>0</v>
      </c>
      <c r="AK1304" s="24">
        <v>0</v>
      </c>
      <c r="AL1304" s="24">
        <v>0</v>
      </c>
      <c r="AM1304" s="24">
        <v>0</v>
      </c>
      <c r="AN1304" s="24">
        <v>0</v>
      </c>
      <c r="AO1304" s="24">
        <v>0</v>
      </c>
      <c r="AP1304" s="24">
        <v>0</v>
      </c>
      <c r="AQ1304" s="24">
        <v>18.967090719938284</v>
      </c>
      <c r="AR1304" s="24">
        <v>-18.967090719938284</v>
      </c>
      <c r="AS1304" s="24">
        <v>0</v>
      </c>
      <c r="AT1304" s="24">
        <v>0</v>
      </c>
      <c r="AU1304" s="24">
        <v>-18.967090719938284</v>
      </c>
      <c r="AV1304" s="24">
        <v>0</v>
      </c>
      <c r="AW1304" s="24">
        <v>0</v>
      </c>
      <c r="AX1304" s="24">
        <v>0</v>
      </c>
      <c r="AY1304" s="24">
        <v>0</v>
      </c>
      <c r="AZ1304" s="24">
        <v>0</v>
      </c>
      <c r="BA1304" s="24">
        <v>0</v>
      </c>
      <c r="BB1304" s="24">
        <v>-1.0524815638746077E-4</v>
      </c>
      <c r="BC1304" s="24">
        <v>0</v>
      </c>
      <c r="BD1304" s="24">
        <v>-1.0524815638746077E-4</v>
      </c>
      <c r="BE1304" s="24">
        <v>0</v>
      </c>
      <c r="BF1304" s="24">
        <v>0</v>
      </c>
      <c r="BG1304" s="24">
        <v>0</v>
      </c>
      <c r="BH1304" s="24">
        <v>0</v>
      </c>
      <c r="BI1304" s="24">
        <v>0</v>
      </c>
      <c r="BJ1304" s="24">
        <v>0</v>
      </c>
      <c r="BK1304" s="24">
        <v>0</v>
      </c>
      <c r="BL1304" s="24">
        <v>0</v>
      </c>
    </row>
    <row r="1305" spans="1:64" x14ac:dyDescent="0.25">
      <c r="A1305" t="s">
        <v>5125</v>
      </c>
      <c r="B1305">
        <v>99</v>
      </c>
      <c r="C1305">
        <v>1</v>
      </c>
      <c r="D1305">
        <v>9</v>
      </c>
      <c r="E1305" s="24">
        <v>0</v>
      </c>
      <c r="F1305" s="24">
        <v>0</v>
      </c>
      <c r="G1305" s="24">
        <v>0</v>
      </c>
      <c r="H1305" s="24">
        <v>0</v>
      </c>
      <c r="I1305" s="24">
        <v>0</v>
      </c>
      <c r="J1305" s="24">
        <v>0</v>
      </c>
      <c r="K1305" s="24">
        <v>50.617823429405689</v>
      </c>
      <c r="L1305" s="24">
        <v>-50.617823429405689</v>
      </c>
      <c r="M1305" s="24">
        <v>0</v>
      </c>
      <c r="N1305" s="24">
        <v>0</v>
      </c>
      <c r="O1305" s="24">
        <v>-50.617823429405689</v>
      </c>
      <c r="P1305" s="24">
        <v>0</v>
      </c>
      <c r="Q1305" s="24">
        <v>7.9033216479729163E-5</v>
      </c>
      <c r="R1305" s="24">
        <v>-7.9033216479729163E-5</v>
      </c>
      <c r="S1305" s="24">
        <v>0</v>
      </c>
      <c r="T1305" s="24">
        <v>0</v>
      </c>
      <c r="U1305" s="24">
        <v>0</v>
      </c>
      <c r="V1305" s="24">
        <v>0</v>
      </c>
      <c r="W1305" s="24">
        <v>0</v>
      </c>
      <c r="X1305" s="24">
        <v>0</v>
      </c>
      <c r="Y1305" s="24">
        <v>0</v>
      </c>
      <c r="Z1305" s="24">
        <v>0</v>
      </c>
      <c r="AA1305" s="24">
        <v>35.43247640058398</v>
      </c>
      <c r="AB1305" s="24">
        <v>-35.432476400583994</v>
      </c>
      <c r="AC1305" s="24">
        <v>0</v>
      </c>
      <c r="AD1305" s="24">
        <v>0</v>
      </c>
      <c r="AE1305" s="24">
        <v>-35.432476400583994</v>
      </c>
      <c r="AF1305" s="24">
        <v>0</v>
      </c>
      <c r="AG1305" s="24">
        <v>7.9033216479729163E-5</v>
      </c>
      <c r="AH1305" s="24">
        <v>-7.9033216479729163E-5</v>
      </c>
      <c r="AI1305" s="24">
        <v>0</v>
      </c>
      <c r="AJ1305" s="24">
        <v>0</v>
      </c>
      <c r="AK1305" s="24">
        <v>0</v>
      </c>
      <c r="AL1305" s="24">
        <v>0</v>
      </c>
      <c r="AM1305" s="24">
        <v>0</v>
      </c>
      <c r="AN1305" s="24">
        <v>0</v>
      </c>
      <c r="AO1305" s="24">
        <v>0</v>
      </c>
      <c r="AP1305" s="24">
        <v>0</v>
      </c>
      <c r="AQ1305" s="24">
        <v>15.18534702882171</v>
      </c>
      <c r="AR1305" s="24">
        <v>-15.185347028821695</v>
      </c>
      <c r="AS1305" s="24">
        <v>0</v>
      </c>
      <c r="AT1305" s="24">
        <v>0</v>
      </c>
      <c r="AU1305" s="24">
        <v>-15.185347028821695</v>
      </c>
      <c r="AV1305" s="24">
        <v>0</v>
      </c>
      <c r="AW1305" s="24">
        <v>0</v>
      </c>
      <c r="AX1305" s="24">
        <v>0</v>
      </c>
      <c r="AY1305" s="24">
        <v>0</v>
      </c>
      <c r="AZ1305" s="24">
        <v>0</v>
      </c>
      <c r="BA1305" s="24">
        <v>0</v>
      </c>
      <c r="BB1305" s="24">
        <v>-7.9033216479729163E-5</v>
      </c>
      <c r="BC1305" s="24">
        <v>0</v>
      </c>
      <c r="BD1305" s="24">
        <v>-7.9033216479729163E-5</v>
      </c>
      <c r="BE1305" s="24">
        <v>0</v>
      </c>
      <c r="BF1305" s="24">
        <v>0</v>
      </c>
      <c r="BG1305" s="24">
        <v>0</v>
      </c>
      <c r="BH1305" s="24">
        <v>0</v>
      </c>
      <c r="BI1305" s="24">
        <v>0</v>
      </c>
      <c r="BJ1305" s="24">
        <v>0</v>
      </c>
      <c r="BK1305" s="24">
        <v>0</v>
      </c>
      <c r="BL1305" s="24">
        <v>0</v>
      </c>
    </row>
    <row r="1306" spans="1:64" x14ac:dyDescent="0.25">
      <c r="A1306" t="s">
        <v>5125</v>
      </c>
      <c r="B1306">
        <v>100</v>
      </c>
      <c r="C1306">
        <v>2</v>
      </c>
      <c r="D1306">
        <v>9</v>
      </c>
      <c r="E1306" s="24">
        <v>0</v>
      </c>
      <c r="F1306" s="24">
        <v>0</v>
      </c>
      <c r="G1306" s="24">
        <v>0</v>
      </c>
      <c r="H1306" s="24">
        <v>0</v>
      </c>
      <c r="I1306" s="24">
        <v>0</v>
      </c>
      <c r="J1306" s="24">
        <v>0</v>
      </c>
      <c r="K1306" s="24">
        <v>40.572374328970909</v>
      </c>
      <c r="L1306" s="24">
        <v>-40.572374328970909</v>
      </c>
      <c r="M1306" s="24">
        <v>0</v>
      </c>
      <c r="N1306" s="24">
        <v>0</v>
      </c>
      <c r="O1306" s="24">
        <v>-40.572374328970909</v>
      </c>
      <c r="P1306" s="24">
        <v>0</v>
      </c>
      <c r="Q1306" s="24">
        <v>5.9436191122586024E-5</v>
      </c>
      <c r="R1306" s="24">
        <v>-5.9436191122586024E-5</v>
      </c>
      <c r="S1306" s="24">
        <v>0</v>
      </c>
      <c r="T1306" s="24">
        <v>0</v>
      </c>
      <c r="U1306" s="24">
        <v>0</v>
      </c>
      <c r="V1306" s="24">
        <v>0</v>
      </c>
      <c r="W1306" s="24">
        <v>0</v>
      </c>
      <c r="X1306" s="24">
        <v>0</v>
      </c>
      <c r="Y1306" s="24">
        <v>0</v>
      </c>
      <c r="Z1306" s="24">
        <v>0</v>
      </c>
      <c r="AA1306" s="24">
        <v>28.400662030279634</v>
      </c>
      <c r="AB1306" s="24">
        <v>-28.400662030279634</v>
      </c>
      <c r="AC1306" s="24">
        <v>0</v>
      </c>
      <c r="AD1306" s="24">
        <v>0</v>
      </c>
      <c r="AE1306" s="24">
        <v>-28.400662030279634</v>
      </c>
      <c r="AF1306" s="24">
        <v>0</v>
      </c>
      <c r="AG1306" s="24">
        <v>5.9436191122586024E-5</v>
      </c>
      <c r="AH1306" s="24">
        <v>-5.9436191122586024E-5</v>
      </c>
      <c r="AI1306" s="24">
        <v>0</v>
      </c>
      <c r="AJ1306" s="24">
        <v>0</v>
      </c>
      <c r="AK1306" s="24">
        <v>0</v>
      </c>
      <c r="AL1306" s="24">
        <v>0</v>
      </c>
      <c r="AM1306" s="24">
        <v>0</v>
      </c>
      <c r="AN1306" s="24">
        <v>0</v>
      </c>
      <c r="AO1306" s="24">
        <v>0</v>
      </c>
      <c r="AP1306" s="24">
        <v>0</v>
      </c>
      <c r="AQ1306" s="24">
        <v>12.171712298691276</v>
      </c>
      <c r="AR1306" s="24">
        <v>-12.171712298691276</v>
      </c>
      <c r="AS1306" s="24">
        <v>0</v>
      </c>
      <c r="AT1306" s="24">
        <v>0</v>
      </c>
      <c r="AU1306" s="24">
        <v>-12.171712298691276</v>
      </c>
      <c r="AV1306" s="24">
        <v>0</v>
      </c>
      <c r="AW1306" s="24">
        <v>0</v>
      </c>
      <c r="AX1306" s="24">
        <v>0</v>
      </c>
      <c r="AY1306" s="24">
        <v>0</v>
      </c>
      <c r="AZ1306" s="24">
        <v>0</v>
      </c>
      <c r="BA1306" s="24">
        <v>0</v>
      </c>
      <c r="BB1306" s="24">
        <v>-5.9436191122586024E-5</v>
      </c>
      <c r="BC1306" s="24">
        <v>0</v>
      </c>
      <c r="BD1306" s="24">
        <v>-5.9436191122586024E-5</v>
      </c>
      <c r="BE1306" s="24">
        <v>0</v>
      </c>
      <c r="BF1306" s="24">
        <v>0</v>
      </c>
      <c r="BG1306" s="24">
        <v>0</v>
      </c>
      <c r="BH1306" s="24">
        <v>0</v>
      </c>
      <c r="BI1306" s="24">
        <v>0</v>
      </c>
      <c r="BJ1306" s="24">
        <v>0</v>
      </c>
      <c r="BK1306" s="24">
        <v>0</v>
      </c>
      <c r="BL1306" s="24">
        <v>0</v>
      </c>
    </row>
    <row r="1307" spans="1:64" x14ac:dyDescent="0.25">
      <c r="A1307" t="s">
        <v>5125</v>
      </c>
      <c r="B1307">
        <v>101</v>
      </c>
      <c r="C1307">
        <v>2</v>
      </c>
      <c r="D1307">
        <v>9</v>
      </c>
      <c r="E1307" s="24">
        <v>0</v>
      </c>
      <c r="F1307" s="24">
        <v>0</v>
      </c>
      <c r="G1307" s="24">
        <v>0</v>
      </c>
      <c r="H1307" s="24">
        <v>0</v>
      </c>
      <c r="I1307" s="24">
        <v>0</v>
      </c>
      <c r="J1307" s="24">
        <v>0</v>
      </c>
      <c r="K1307" s="24">
        <v>32.557051338255405</v>
      </c>
      <c r="L1307" s="24">
        <v>-32.557051338255405</v>
      </c>
      <c r="M1307" s="24">
        <v>0</v>
      </c>
      <c r="N1307" s="24">
        <v>0</v>
      </c>
      <c r="O1307" s="24">
        <v>-32.557051338255405</v>
      </c>
      <c r="P1307" s="24">
        <v>0</v>
      </c>
      <c r="Q1307" s="24">
        <v>4.4762963625544216E-5</v>
      </c>
      <c r="R1307" s="24">
        <v>-4.4762963625544216E-5</v>
      </c>
      <c r="S1307" s="24">
        <v>0</v>
      </c>
      <c r="T1307" s="24">
        <v>0</v>
      </c>
      <c r="U1307" s="24">
        <v>0</v>
      </c>
      <c r="V1307" s="24">
        <v>0</v>
      </c>
      <c r="W1307" s="24">
        <v>0</v>
      </c>
      <c r="X1307" s="24">
        <v>0</v>
      </c>
      <c r="Y1307" s="24">
        <v>0</v>
      </c>
      <c r="Z1307" s="24">
        <v>0</v>
      </c>
      <c r="AA1307" s="24">
        <v>22.789935936778782</v>
      </c>
      <c r="AB1307" s="24">
        <v>-22.789935936778775</v>
      </c>
      <c r="AC1307" s="24">
        <v>0</v>
      </c>
      <c r="AD1307" s="24">
        <v>0</v>
      </c>
      <c r="AE1307" s="24">
        <v>-22.789935936778775</v>
      </c>
      <c r="AF1307" s="24">
        <v>0</v>
      </c>
      <c r="AG1307" s="24">
        <v>4.4762963625544216E-5</v>
      </c>
      <c r="AH1307" s="24">
        <v>-4.4762963625544216E-5</v>
      </c>
      <c r="AI1307" s="24">
        <v>0</v>
      </c>
      <c r="AJ1307" s="24">
        <v>0</v>
      </c>
      <c r="AK1307" s="24">
        <v>0</v>
      </c>
      <c r="AL1307" s="24">
        <v>0</v>
      </c>
      <c r="AM1307" s="24">
        <v>0</v>
      </c>
      <c r="AN1307" s="24">
        <v>0</v>
      </c>
      <c r="AO1307" s="24">
        <v>0</v>
      </c>
      <c r="AP1307" s="24">
        <v>0</v>
      </c>
      <c r="AQ1307" s="24">
        <v>9.767115401476623</v>
      </c>
      <c r="AR1307" s="24">
        <v>-9.7671154014766302</v>
      </c>
      <c r="AS1307" s="24">
        <v>0</v>
      </c>
      <c r="AT1307" s="24">
        <v>0</v>
      </c>
      <c r="AU1307" s="24">
        <v>-9.7671154014766302</v>
      </c>
      <c r="AV1307" s="24">
        <v>0</v>
      </c>
      <c r="AW1307" s="24">
        <v>0</v>
      </c>
      <c r="AX1307" s="24">
        <v>0</v>
      </c>
      <c r="AY1307" s="24">
        <v>0</v>
      </c>
      <c r="AZ1307" s="24">
        <v>0</v>
      </c>
      <c r="BA1307" s="24">
        <v>0</v>
      </c>
      <c r="BB1307" s="24">
        <v>-4.4762963625544216E-5</v>
      </c>
      <c r="BC1307" s="24">
        <v>0</v>
      </c>
      <c r="BD1307" s="24">
        <v>-4.4762963625544216E-5</v>
      </c>
      <c r="BE1307" s="24">
        <v>0</v>
      </c>
      <c r="BF1307" s="24">
        <v>0</v>
      </c>
      <c r="BG1307" s="24">
        <v>0</v>
      </c>
      <c r="BH1307" s="24">
        <v>0</v>
      </c>
      <c r="BI1307" s="24">
        <v>0</v>
      </c>
      <c r="BJ1307" s="24">
        <v>0</v>
      </c>
      <c r="BK1307" s="24">
        <v>0</v>
      </c>
      <c r="BL1307" s="24">
        <v>0</v>
      </c>
    </row>
    <row r="1308" spans="1:64" x14ac:dyDescent="0.25">
      <c r="A1308" t="s">
        <v>5125</v>
      </c>
      <c r="B1308">
        <v>102</v>
      </c>
      <c r="C1308">
        <v>2</v>
      </c>
      <c r="D1308">
        <v>9</v>
      </c>
      <c r="E1308" s="24">
        <v>0</v>
      </c>
      <c r="F1308" s="24">
        <v>0</v>
      </c>
      <c r="G1308" s="24">
        <v>0</v>
      </c>
      <c r="H1308" s="24">
        <v>0</v>
      </c>
      <c r="I1308" s="24">
        <v>0</v>
      </c>
      <c r="J1308" s="24">
        <v>0</v>
      </c>
      <c r="K1308" s="24">
        <v>26.153688184916973</v>
      </c>
      <c r="L1308" s="24">
        <v>-26.153688184916973</v>
      </c>
      <c r="M1308" s="24">
        <v>0</v>
      </c>
      <c r="N1308" s="24">
        <v>0</v>
      </c>
      <c r="O1308" s="24">
        <v>-26.153688184916973</v>
      </c>
      <c r="P1308" s="24">
        <v>0</v>
      </c>
      <c r="Q1308" s="24">
        <v>3.3759399229893461E-5</v>
      </c>
      <c r="R1308" s="24">
        <v>-3.3759399229893461E-5</v>
      </c>
      <c r="S1308" s="24">
        <v>0</v>
      </c>
      <c r="T1308" s="24">
        <v>0</v>
      </c>
      <c r="U1308" s="24">
        <v>0</v>
      </c>
      <c r="V1308" s="24">
        <v>0</v>
      </c>
      <c r="W1308" s="24">
        <v>0</v>
      </c>
      <c r="X1308" s="24">
        <v>0</v>
      </c>
      <c r="Y1308" s="24">
        <v>0</v>
      </c>
      <c r="Z1308" s="24">
        <v>0</v>
      </c>
      <c r="AA1308" s="24">
        <v>18.307581729441878</v>
      </c>
      <c r="AB1308" s="24">
        <v>-18.307581729441878</v>
      </c>
      <c r="AC1308" s="24">
        <v>0</v>
      </c>
      <c r="AD1308" s="24">
        <v>0</v>
      </c>
      <c r="AE1308" s="24">
        <v>-18.307581729441878</v>
      </c>
      <c r="AF1308" s="24">
        <v>0</v>
      </c>
      <c r="AG1308" s="24">
        <v>3.3759399229893461E-5</v>
      </c>
      <c r="AH1308" s="24">
        <v>-3.3759399229893461E-5</v>
      </c>
      <c r="AI1308" s="24">
        <v>0</v>
      </c>
      <c r="AJ1308" s="24">
        <v>0</v>
      </c>
      <c r="AK1308" s="24">
        <v>0</v>
      </c>
      <c r="AL1308" s="24">
        <v>0</v>
      </c>
      <c r="AM1308" s="24">
        <v>0</v>
      </c>
      <c r="AN1308" s="24">
        <v>0</v>
      </c>
      <c r="AO1308" s="24">
        <v>0</v>
      </c>
      <c r="AP1308" s="24">
        <v>0</v>
      </c>
      <c r="AQ1308" s="24">
        <v>7.8461064554750948</v>
      </c>
      <c r="AR1308" s="24">
        <v>-7.8461064554750948</v>
      </c>
      <c r="AS1308" s="24">
        <v>0</v>
      </c>
      <c r="AT1308" s="24">
        <v>0</v>
      </c>
      <c r="AU1308" s="24">
        <v>-7.8461064554750948</v>
      </c>
      <c r="AV1308" s="24">
        <v>0</v>
      </c>
      <c r="AW1308" s="24">
        <v>0</v>
      </c>
      <c r="AX1308" s="24">
        <v>0</v>
      </c>
      <c r="AY1308" s="24">
        <v>0</v>
      </c>
      <c r="AZ1308" s="24">
        <v>0</v>
      </c>
      <c r="BA1308" s="24">
        <v>0</v>
      </c>
      <c r="BB1308" s="24">
        <v>-3.3759399229893461E-5</v>
      </c>
      <c r="BC1308" s="24">
        <v>0</v>
      </c>
      <c r="BD1308" s="24">
        <v>-3.3759399229893461E-5</v>
      </c>
      <c r="BE1308" s="24">
        <v>0</v>
      </c>
      <c r="BF1308" s="24">
        <v>0</v>
      </c>
      <c r="BG1308" s="24">
        <v>0</v>
      </c>
      <c r="BH1308" s="24">
        <v>0</v>
      </c>
      <c r="BI1308" s="24">
        <v>0</v>
      </c>
      <c r="BJ1308" s="24">
        <v>0</v>
      </c>
      <c r="BK1308" s="24">
        <v>0</v>
      </c>
      <c r="BL1308" s="24">
        <v>0</v>
      </c>
    </row>
    <row r="1309" spans="1:64" x14ac:dyDescent="0.25">
      <c r="A1309" t="s">
        <v>5125</v>
      </c>
      <c r="B1309">
        <v>103</v>
      </c>
      <c r="C1309">
        <v>3</v>
      </c>
      <c r="D1309">
        <v>9</v>
      </c>
      <c r="E1309" s="24">
        <v>0</v>
      </c>
      <c r="F1309" s="24">
        <v>0</v>
      </c>
      <c r="G1309" s="24">
        <v>0</v>
      </c>
      <c r="H1309" s="24">
        <v>0</v>
      </c>
      <c r="I1309" s="24">
        <v>0</v>
      </c>
      <c r="J1309" s="24">
        <v>0</v>
      </c>
      <c r="K1309" s="24">
        <v>21.031990513205528</v>
      </c>
      <c r="L1309" s="24">
        <v>-21.031990513205528</v>
      </c>
      <c r="M1309" s="24">
        <v>0</v>
      </c>
      <c r="N1309" s="24">
        <v>0</v>
      </c>
      <c r="O1309" s="24">
        <v>-21.031990513205528</v>
      </c>
      <c r="P1309" s="24">
        <v>0</v>
      </c>
      <c r="Q1309" s="24">
        <v>2.5495354975646478E-5</v>
      </c>
      <c r="R1309" s="24">
        <v>-2.5495354975646478E-5</v>
      </c>
      <c r="S1309" s="24">
        <v>0</v>
      </c>
      <c r="T1309" s="24">
        <v>0</v>
      </c>
      <c r="U1309" s="24">
        <v>0</v>
      </c>
      <c r="V1309" s="24">
        <v>0</v>
      </c>
      <c r="W1309" s="24">
        <v>0</v>
      </c>
      <c r="X1309" s="24">
        <v>0</v>
      </c>
      <c r="Y1309" s="24">
        <v>0</v>
      </c>
      <c r="Z1309" s="24">
        <v>0</v>
      </c>
      <c r="AA1309" s="24">
        <v>14.722393359243869</v>
      </c>
      <c r="AB1309" s="24">
        <v>-14.722393359243874</v>
      </c>
      <c r="AC1309" s="24">
        <v>0</v>
      </c>
      <c r="AD1309" s="24">
        <v>0</v>
      </c>
      <c r="AE1309" s="24">
        <v>-14.722393359243874</v>
      </c>
      <c r="AF1309" s="24">
        <v>0</v>
      </c>
      <c r="AG1309" s="24">
        <v>2.5495354975646478E-5</v>
      </c>
      <c r="AH1309" s="24">
        <v>-2.5495354975646478E-5</v>
      </c>
      <c r="AI1309" s="24">
        <v>0</v>
      </c>
      <c r="AJ1309" s="24">
        <v>0</v>
      </c>
      <c r="AK1309" s="24">
        <v>0</v>
      </c>
      <c r="AL1309" s="24">
        <v>0</v>
      </c>
      <c r="AM1309" s="24">
        <v>0</v>
      </c>
      <c r="AN1309" s="24">
        <v>0</v>
      </c>
      <c r="AO1309" s="24">
        <v>0</v>
      </c>
      <c r="AP1309" s="24">
        <v>0</v>
      </c>
      <c r="AQ1309" s="24">
        <v>6.3095971539616595</v>
      </c>
      <c r="AR1309" s="24">
        <v>-6.3095971539616542</v>
      </c>
      <c r="AS1309" s="24">
        <v>0</v>
      </c>
      <c r="AT1309" s="24">
        <v>0</v>
      </c>
      <c r="AU1309" s="24">
        <v>-6.3095971539616542</v>
      </c>
      <c r="AV1309" s="24">
        <v>0</v>
      </c>
      <c r="AW1309" s="24">
        <v>0</v>
      </c>
      <c r="AX1309" s="24">
        <v>0</v>
      </c>
      <c r="AY1309" s="24">
        <v>0</v>
      </c>
      <c r="AZ1309" s="24">
        <v>0</v>
      </c>
      <c r="BA1309" s="24">
        <v>0</v>
      </c>
      <c r="BB1309" s="24">
        <v>-2.5495354975646478E-5</v>
      </c>
      <c r="BC1309" s="24">
        <v>0</v>
      </c>
      <c r="BD1309" s="24">
        <v>-2.5495354975646478E-5</v>
      </c>
      <c r="BE1309" s="24">
        <v>0</v>
      </c>
      <c r="BF1309" s="24">
        <v>0</v>
      </c>
      <c r="BG1309" s="24">
        <v>0</v>
      </c>
      <c r="BH1309" s="24">
        <v>0</v>
      </c>
      <c r="BI1309" s="24">
        <v>0</v>
      </c>
      <c r="BJ1309" s="24">
        <v>0</v>
      </c>
      <c r="BK1309" s="24">
        <v>0</v>
      </c>
      <c r="BL1309" s="24">
        <v>0</v>
      </c>
    </row>
    <row r="1310" spans="1:64" x14ac:dyDescent="0.25">
      <c r="A1310" t="s">
        <v>5125</v>
      </c>
      <c r="B1310">
        <v>104</v>
      </c>
      <c r="C1310">
        <v>3</v>
      </c>
      <c r="D1310">
        <v>9</v>
      </c>
      <c r="E1310" s="24">
        <v>0</v>
      </c>
      <c r="F1310" s="24">
        <v>0</v>
      </c>
      <c r="G1310" s="24">
        <v>0</v>
      </c>
      <c r="H1310" s="24">
        <v>0</v>
      </c>
      <c r="I1310" s="24">
        <v>0</v>
      </c>
      <c r="J1310" s="24">
        <v>0</v>
      </c>
      <c r="K1310" s="24">
        <v>16.93067979067564</v>
      </c>
      <c r="L1310" s="24">
        <v>-16.93067979067564</v>
      </c>
      <c r="M1310" s="24">
        <v>0</v>
      </c>
      <c r="N1310" s="24">
        <v>0</v>
      </c>
      <c r="O1310" s="24">
        <v>-16.93067979067564</v>
      </c>
      <c r="P1310" s="24">
        <v>0</v>
      </c>
      <c r="Q1310" s="24">
        <v>1.9279742673461442E-5</v>
      </c>
      <c r="R1310" s="24">
        <v>-1.9279742673461442E-5</v>
      </c>
      <c r="S1310" s="24">
        <v>0</v>
      </c>
      <c r="T1310" s="24">
        <v>0</v>
      </c>
      <c r="U1310" s="24">
        <v>0</v>
      </c>
      <c r="V1310" s="24">
        <v>0</v>
      </c>
      <c r="W1310" s="24">
        <v>0</v>
      </c>
      <c r="X1310" s="24">
        <v>0</v>
      </c>
      <c r="Y1310" s="24">
        <v>0</v>
      </c>
      <c r="Z1310" s="24">
        <v>0</v>
      </c>
      <c r="AA1310" s="24">
        <v>11.851475853472948</v>
      </c>
      <c r="AB1310" s="24">
        <v>-11.851475853472941</v>
      </c>
      <c r="AC1310" s="24">
        <v>0</v>
      </c>
      <c r="AD1310" s="24">
        <v>0</v>
      </c>
      <c r="AE1310" s="24">
        <v>-11.851475853472941</v>
      </c>
      <c r="AF1310" s="24">
        <v>0</v>
      </c>
      <c r="AG1310" s="24">
        <v>1.9279742673461442E-5</v>
      </c>
      <c r="AH1310" s="24">
        <v>-1.9279742673461442E-5</v>
      </c>
      <c r="AI1310" s="24">
        <v>0</v>
      </c>
      <c r="AJ1310" s="24">
        <v>0</v>
      </c>
      <c r="AK1310" s="24">
        <v>0</v>
      </c>
      <c r="AL1310" s="24">
        <v>0</v>
      </c>
      <c r="AM1310" s="24">
        <v>0</v>
      </c>
      <c r="AN1310" s="24">
        <v>0</v>
      </c>
      <c r="AO1310" s="24">
        <v>0</v>
      </c>
      <c r="AP1310" s="24">
        <v>0</v>
      </c>
      <c r="AQ1310" s="24">
        <v>5.079203937202692</v>
      </c>
      <c r="AR1310" s="24">
        <v>-5.0792039372026991</v>
      </c>
      <c r="AS1310" s="24">
        <v>0</v>
      </c>
      <c r="AT1310" s="24">
        <v>0</v>
      </c>
      <c r="AU1310" s="24">
        <v>-5.0792039372026991</v>
      </c>
      <c r="AV1310" s="24">
        <v>0</v>
      </c>
      <c r="AW1310" s="24">
        <v>0</v>
      </c>
      <c r="AX1310" s="24">
        <v>0</v>
      </c>
      <c r="AY1310" s="24">
        <v>0</v>
      </c>
      <c r="AZ1310" s="24">
        <v>0</v>
      </c>
      <c r="BA1310" s="24">
        <v>0</v>
      </c>
      <c r="BB1310" s="24">
        <v>-1.9279742673461442E-5</v>
      </c>
      <c r="BC1310" s="24">
        <v>0</v>
      </c>
      <c r="BD1310" s="24">
        <v>-1.9279742673461442E-5</v>
      </c>
      <c r="BE1310" s="24">
        <v>0</v>
      </c>
      <c r="BF1310" s="24">
        <v>0</v>
      </c>
      <c r="BG1310" s="24">
        <v>0</v>
      </c>
      <c r="BH1310" s="24">
        <v>0</v>
      </c>
      <c r="BI1310" s="24">
        <v>0</v>
      </c>
      <c r="BJ1310" s="24">
        <v>0</v>
      </c>
      <c r="BK1310" s="24">
        <v>0</v>
      </c>
      <c r="BL1310" s="24">
        <v>0</v>
      </c>
    </row>
    <row r="1311" spans="1:64" x14ac:dyDescent="0.25">
      <c r="A1311" t="s">
        <v>5125</v>
      </c>
      <c r="B1311">
        <v>105</v>
      </c>
      <c r="C1311">
        <v>3</v>
      </c>
      <c r="D1311">
        <v>9</v>
      </c>
      <c r="E1311" s="24">
        <v>0</v>
      </c>
      <c r="F1311" s="24">
        <v>0</v>
      </c>
      <c r="G1311" s="24">
        <v>0</v>
      </c>
      <c r="H1311" s="24">
        <v>0</v>
      </c>
      <c r="I1311" s="24">
        <v>0</v>
      </c>
      <c r="J1311" s="24">
        <v>0</v>
      </c>
      <c r="K1311" s="24">
        <v>13.642773874104023</v>
      </c>
      <c r="L1311" s="24">
        <v>-13.642773874104023</v>
      </c>
      <c r="M1311" s="24">
        <v>0</v>
      </c>
      <c r="N1311" s="24">
        <v>0</v>
      </c>
      <c r="O1311" s="24">
        <v>-13.642773874104023</v>
      </c>
      <c r="P1311" s="24">
        <v>0</v>
      </c>
      <c r="Q1311" s="24">
        <v>1.4598202369597857E-5</v>
      </c>
      <c r="R1311" s="24">
        <v>-1.4598202369597857E-5</v>
      </c>
      <c r="S1311" s="24">
        <v>0</v>
      </c>
      <c r="T1311" s="24">
        <v>0</v>
      </c>
      <c r="U1311" s="24">
        <v>0</v>
      </c>
      <c r="V1311" s="24">
        <v>0</v>
      </c>
      <c r="W1311" s="24">
        <v>0</v>
      </c>
      <c r="X1311" s="24">
        <v>0</v>
      </c>
      <c r="Y1311" s="24">
        <v>0</v>
      </c>
      <c r="Z1311" s="24">
        <v>0</v>
      </c>
      <c r="AA1311" s="24">
        <v>9.5499417118728154</v>
      </c>
      <c r="AB1311" s="24">
        <v>-9.5499417118728189</v>
      </c>
      <c r="AC1311" s="24">
        <v>0</v>
      </c>
      <c r="AD1311" s="24">
        <v>0</v>
      </c>
      <c r="AE1311" s="24">
        <v>-9.5499417118728189</v>
      </c>
      <c r="AF1311" s="24">
        <v>0</v>
      </c>
      <c r="AG1311" s="24">
        <v>1.4598202369597857E-5</v>
      </c>
      <c r="AH1311" s="24">
        <v>-1.4598202369597857E-5</v>
      </c>
      <c r="AI1311" s="24">
        <v>0</v>
      </c>
      <c r="AJ1311" s="24">
        <v>0</v>
      </c>
      <c r="AK1311" s="24">
        <v>0</v>
      </c>
      <c r="AL1311" s="24">
        <v>0</v>
      </c>
      <c r="AM1311" s="24">
        <v>0</v>
      </c>
      <c r="AN1311" s="24">
        <v>0</v>
      </c>
      <c r="AO1311" s="24">
        <v>0</v>
      </c>
      <c r="AP1311" s="24">
        <v>0</v>
      </c>
      <c r="AQ1311" s="24">
        <v>4.0928321622312076</v>
      </c>
      <c r="AR1311" s="24">
        <v>-4.0928321622312041</v>
      </c>
      <c r="AS1311" s="24">
        <v>0</v>
      </c>
      <c r="AT1311" s="24">
        <v>0</v>
      </c>
      <c r="AU1311" s="24">
        <v>-4.0928321622312041</v>
      </c>
      <c r="AV1311" s="24">
        <v>0</v>
      </c>
      <c r="AW1311" s="24">
        <v>0</v>
      </c>
      <c r="AX1311" s="24">
        <v>0</v>
      </c>
      <c r="AY1311" s="24">
        <v>0</v>
      </c>
      <c r="AZ1311" s="24">
        <v>0</v>
      </c>
      <c r="BA1311" s="24">
        <v>0</v>
      </c>
      <c r="BB1311" s="24">
        <v>-1.4598202369597857E-5</v>
      </c>
      <c r="BC1311" s="24">
        <v>0</v>
      </c>
      <c r="BD1311" s="24">
        <v>-1.4598202369597857E-5</v>
      </c>
      <c r="BE1311" s="24">
        <v>0</v>
      </c>
      <c r="BF1311" s="24">
        <v>0</v>
      </c>
      <c r="BG1311" s="24">
        <v>0</v>
      </c>
      <c r="BH1311" s="24">
        <v>0</v>
      </c>
      <c r="BI1311" s="24">
        <v>0</v>
      </c>
      <c r="BJ1311" s="24">
        <v>0</v>
      </c>
      <c r="BK1311" s="24">
        <v>0</v>
      </c>
      <c r="BL1311" s="24">
        <v>0</v>
      </c>
    </row>
    <row r="1312" spans="1:64" x14ac:dyDescent="0.25">
      <c r="A1312" t="s">
        <v>5125</v>
      </c>
      <c r="B1312">
        <v>106</v>
      </c>
      <c r="C1312">
        <v>4</v>
      </c>
      <c r="D1312">
        <v>9</v>
      </c>
      <c r="E1312" s="24">
        <v>0</v>
      </c>
      <c r="F1312" s="24">
        <v>0</v>
      </c>
      <c r="G1312" s="24">
        <v>0</v>
      </c>
      <c r="H1312" s="24">
        <v>0</v>
      </c>
      <c r="I1312" s="24">
        <v>0</v>
      </c>
      <c r="J1312" s="24">
        <v>0</v>
      </c>
      <c r="K1312" s="24">
        <v>11.004074536263943</v>
      </c>
      <c r="L1312" s="24">
        <v>-11.004074536263943</v>
      </c>
      <c r="M1312" s="24">
        <v>0</v>
      </c>
      <c r="N1312" s="24">
        <v>0</v>
      </c>
      <c r="O1312" s="24">
        <v>-11.004074536263943</v>
      </c>
      <c r="P1312" s="24">
        <v>0</v>
      </c>
      <c r="Q1312" s="24">
        <v>1.1067270634157467E-5</v>
      </c>
      <c r="R1312" s="24">
        <v>-1.1067270634157467E-5</v>
      </c>
      <c r="S1312" s="24">
        <v>0</v>
      </c>
      <c r="T1312" s="24">
        <v>0</v>
      </c>
      <c r="U1312" s="24">
        <v>0</v>
      </c>
      <c r="V1312" s="24">
        <v>0</v>
      </c>
      <c r="W1312" s="24">
        <v>0</v>
      </c>
      <c r="X1312" s="24">
        <v>0</v>
      </c>
      <c r="Y1312" s="24">
        <v>0</v>
      </c>
      <c r="Z1312" s="24">
        <v>0</v>
      </c>
      <c r="AA1312" s="24">
        <v>7.7028521753847592</v>
      </c>
      <c r="AB1312" s="24">
        <v>-7.7028521753847556</v>
      </c>
      <c r="AC1312" s="24">
        <v>0</v>
      </c>
      <c r="AD1312" s="24">
        <v>0</v>
      </c>
      <c r="AE1312" s="24">
        <v>-7.7028521753847556</v>
      </c>
      <c r="AF1312" s="24">
        <v>0</v>
      </c>
      <c r="AG1312" s="24">
        <v>1.1067270634157467E-5</v>
      </c>
      <c r="AH1312" s="24">
        <v>-1.1067270634157467E-5</v>
      </c>
      <c r="AI1312" s="24">
        <v>0</v>
      </c>
      <c r="AJ1312" s="24">
        <v>0</v>
      </c>
      <c r="AK1312" s="24">
        <v>0</v>
      </c>
      <c r="AL1312" s="24">
        <v>0</v>
      </c>
      <c r="AM1312" s="24">
        <v>0</v>
      </c>
      <c r="AN1312" s="24">
        <v>0</v>
      </c>
      <c r="AO1312" s="24">
        <v>0</v>
      </c>
      <c r="AP1312" s="24">
        <v>0</v>
      </c>
      <c r="AQ1312" s="24">
        <v>3.3012223608791835</v>
      </c>
      <c r="AR1312" s="24">
        <v>-3.3012223608791871</v>
      </c>
      <c r="AS1312" s="24">
        <v>0</v>
      </c>
      <c r="AT1312" s="24">
        <v>0</v>
      </c>
      <c r="AU1312" s="24">
        <v>-3.3012223608791871</v>
      </c>
      <c r="AV1312" s="24">
        <v>0</v>
      </c>
      <c r="AW1312" s="24">
        <v>0</v>
      </c>
      <c r="AX1312" s="24">
        <v>0</v>
      </c>
      <c r="AY1312" s="24">
        <v>0</v>
      </c>
      <c r="AZ1312" s="24">
        <v>0</v>
      </c>
      <c r="BA1312" s="24">
        <v>0</v>
      </c>
      <c r="BB1312" s="24">
        <v>-1.1067270634157467E-5</v>
      </c>
      <c r="BC1312" s="24">
        <v>0</v>
      </c>
      <c r="BD1312" s="24">
        <v>-1.1067270634157467E-5</v>
      </c>
      <c r="BE1312" s="24">
        <v>0</v>
      </c>
      <c r="BF1312" s="24">
        <v>0</v>
      </c>
      <c r="BG1312" s="24">
        <v>0</v>
      </c>
      <c r="BH1312" s="24">
        <v>0</v>
      </c>
      <c r="BI1312" s="24">
        <v>0</v>
      </c>
      <c r="BJ1312" s="24">
        <v>0</v>
      </c>
      <c r="BK1312" s="24">
        <v>0</v>
      </c>
      <c r="BL1312" s="24">
        <v>0</v>
      </c>
    </row>
    <row r="1313" spans="1:64" x14ac:dyDescent="0.25">
      <c r="A1313" t="s">
        <v>5125</v>
      </c>
      <c r="B1313">
        <v>107</v>
      </c>
      <c r="C1313">
        <v>4</v>
      </c>
      <c r="D1313">
        <v>9</v>
      </c>
      <c r="E1313" s="24">
        <v>0</v>
      </c>
      <c r="F1313" s="24">
        <v>0</v>
      </c>
      <c r="G1313" s="24">
        <v>0</v>
      </c>
      <c r="H1313" s="24">
        <v>0</v>
      </c>
      <c r="I1313" s="24">
        <v>0</v>
      </c>
      <c r="J1313" s="24">
        <v>0</v>
      </c>
      <c r="K1313" s="24">
        <v>8.8841478675603867</v>
      </c>
      <c r="L1313" s="24">
        <v>-8.8841478675603867</v>
      </c>
      <c r="M1313" s="24">
        <v>0</v>
      </c>
      <c r="N1313" s="24">
        <v>0</v>
      </c>
      <c r="O1313" s="24">
        <v>-8.8841478675603867</v>
      </c>
      <c r="P1313" s="24">
        <v>0</v>
      </c>
      <c r="Q1313" s="24">
        <v>8.4006012457393808E-6</v>
      </c>
      <c r="R1313" s="24">
        <v>-8.4006012457393808E-6</v>
      </c>
      <c r="S1313" s="24">
        <v>0</v>
      </c>
      <c r="T1313" s="24">
        <v>0</v>
      </c>
      <c r="U1313" s="24">
        <v>0</v>
      </c>
      <c r="V1313" s="24">
        <v>0</v>
      </c>
      <c r="W1313" s="24">
        <v>0</v>
      </c>
      <c r="X1313" s="24">
        <v>0</v>
      </c>
      <c r="Y1313" s="24">
        <v>0</v>
      </c>
      <c r="Z1313" s="24">
        <v>0</v>
      </c>
      <c r="AA1313" s="24">
        <v>6.2189035072922705</v>
      </c>
      <c r="AB1313" s="24">
        <v>-6.2189035072922749</v>
      </c>
      <c r="AC1313" s="24">
        <v>0</v>
      </c>
      <c r="AD1313" s="24">
        <v>0</v>
      </c>
      <c r="AE1313" s="24">
        <v>-6.2189035072922749</v>
      </c>
      <c r="AF1313" s="24">
        <v>0</v>
      </c>
      <c r="AG1313" s="24">
        <v>8.4006012457393808E-6</v>
      </c>
      <c r="AH1313" s="24">
        <v>-8.4006012457393808E-6</v>
      </c>
      <c r="AI1313" s="24">
        <v>0</v>
      </c>
      <c r="AJ1313" s="24">
        <v>0</v>
      </c>
      <c r="AK1313" s="24">
        <v>0</v>
      </c>
      <c r="AL1313" s="24">
        <v>0</v>
      </c>
      <c r="AM1313" s="24">
        <v>0</v>
      </c>
      <c r="AN1313" s="24">
        <v>0</v>
      </c>
      <c r="AO1313" s="24">
        <v>0</v>
      </c>
      <c r="AP1313" s="24">
        <v>0</v>
      </c>
      <c r="AQ1313" s="24">
        <v>2.6652443602681162</v>
      </c>
      <c r="AR1313" s="24">
        <v>-2.6652443602681117</v>
      </c>
      <c r="AS1313" s="24">
        <v>0</v>
      </c>
      <c r="AT1313" s="24">
        <v>0</v>
      </c>
      <c r="AU1313" s="24">
        <v>-2.6652443602681117</v>
      </c>
      <c r="AV1313" s="24">
        <v>0</v>
      </c>
      <c r="AW1313" s="24">
        <v>0</v>
      </c>
      <c r="AX1313" s="24">
        <v>0</v>
      </c>
      <c r="AY1313" s="24">
        <v>0</v>
      </c>
      <c r="AZ1313" s="24">
        <v>0</v>
      </c>
      <c r="BA1313" s="24">
        <v>0</v>
      </c>
      <c r="BB1313" s="24">
        <v>-8.4006012457393808E-6</v>
      </c>
      <c r="BC1313" s="24">
        <v>0</v>
      </c>
      <c r="BD1313" s="24">
        <v>-8.4006012457393808E-6</v>
      </c>
      <c r="BE1313" s="24">
        <v>0</v>
      </c>
      <c r="BF1313" s="24">
        <v>0</v>
      </c>
      <c r="BG1313" s="24">
        <v>0</v>
      </c>
      <c r="BH1313" s="24">
        <v>0</v>
      </c>
      <c r="BI1313" s="24">
        <v>0</v>
      </c>
      <c r="BJ1313" s="24">
        <v>0</v>
      </c>
      <c r="BK1313" s="24">
        <v>0</v>
      </c>
      <c r="BL1313" s="24">
        <v>0</v>
      </c>
    </row>
    <row r="1314" spans="1:64" x14ac:dyDescent="0.25">
      <c r="A1314" t="s">
        <v>5125</v>
      </c>
      <c r="B1314">
        <v>108</v>
      </c>
      <c r="C1314">
        <v>4</v>
      </c>
      <c r="D1314">
        <v>9</v>
      </c>
      <c r="E1314" s="24">
        <v>0</v>
      </c>
      <c r="F1314" s="24">
        <v>0</v>
      </c>
      <c r="G1314" s="24">
        <v>0</v>
      </c>
      <c r="H1314" s="24">
        <v>0</v>
      </c>
      <c r="I1314" s="24">
        <v>0</v>
      </c>
      <c r="J1314" s="24">
        <v>0</v>
      </c>
      <c r="K1314" s="24">
        <v>7.1792459115386009</v>
      </c>
      <c r="L1314" s="24">
        <v>-7.1792459115386009</v>
      </c>
      <c r="M1314" s="24">
        <v>0</v>
      </c>
      <c r="N1314" s="24">
        <v>0</v>
      </c>
      <c r="O1314" s="24">
        <v>-7.1792459115386009</v>
      </c>
      <c r="P1314" s="24">
        <v>0</v>
      </c>
      <c r="Q1314" s="24">
        <v>6.3840343500487506E-6</v>
      </c>
      <c r="R1314" s="24">
        <v>-6.3840343500487506E-6</v>
      </c>
      <c r="S1314" s="24">
        <v>0</v>
      </c>
      <c r="T1314" s="24">
        <v>0</v>
      </c>
      <c r="U1314" s="24">
        <v>0</v>
      </c>
      <c r="V1314" s="24">
        <v>0</v>
      </c>
      <c r="W1314" s="24">
        <v>0</v>
      </c>
      <c r="X1314" s="24">
        <v>0</v>
      </c>
      <c r="Y1314" s="24">
        <v>0</v>
      </c>
      <c r="Z1314" s="24">
        <v>0</v>
      </c>
      <c r="AA1314" s="24">
        <v>5.0254721380770206</v>
      </c>
      <c r="AB1314" s="24">
        <v>-5.0254721380770206</v>
      </c>
      <c r="AC1314" s="24">
        <v>0</v>
      </c>
      <c r="AD1314" s="24">
        <v>0</v>
      </c>
      <c r="AE1314" s="24">
        <v>-5.0254721380770206</v>
      </c>
      <c r="AF1314" s="24">
        <v>0</v>
      </c>
      <c r="AG1314" s="24">
        <v>6.3840343500487506E-6</v>
      </c>
      <c r="AH1314" s="24">
        <v>-6.3840343500487506E-6</v>
      </c>
      <c r="AI1314" s="24">
        <v>0</v>
      </c>
      <c r="AJ1314" s="24">
        <v>0</v>
      </c>
      <c r="AK1314" s="24">
        <v>0</v>
      </c>
      <c r="AL1314" s="24">
        <v>0</v>
      </c>
      <c r="AM1314" s="24">
        <v>0</v>
      </c>
      <c r="AN1314" s="24">
        <v>0</v>
      </c>
      <c r="AO1314" s="24">
        <v>0</v>
      </c>
      <c r="AP1314" s="24">
        <v>0</v>
      </c>
      <c r="AQ1314" s="24">
        <v>2.1537737734615803</v>
      </c>
      <c r="AR1314" s="24">
        <v>-2.1537737734615803</v>
      </c>
      <c r="AS1314" s="24">
        <v>0</v>
      </c>
      <c r="AT1314" s="24">
        <v>0</v>
      </c>
      <c r="AU1314" s="24">
        <v>-2.1537737734615803</v>
      </c>
      <c r="AV1314" s="24">
        <v>0</v>
      </c>
      <c r="AW1314" s="24">
        <v>0</v>
      </c>
      <c r="AX1314" s="24">
        <v>0</v>
      </c>
      <c r="AY1314" s="24">
        <v>0</v>
      </c>
      <c r="AZ1314" s="24">
        <v>0</v>
      </c>
      <c r="BA1314" s="24">
        <v>0</v>
      </c>
      <c r="BB1314" s="24">
        <v>-6.3840343500487506E-6</v>
      </c>
      <c r="BC1314" s="24">
        <v>0</v>
      </c>
      <c r="BD1314" s="24">
        <v>-6.3840343500487506E-6</v>
      </c>
      <c r="BE1314" s="24">
        <v>0</v>
      </c>
      <c r="BF1314" s="24">
        <v>0</v>
      </c>
      <c r="BG1314" s="24">
        <v>0</v>
      </c>
      <c r="BH1314" s="24">
        <v>0</v>
      </c>
      <c r="BI1314" s="24">
        <v>0</v>
      </c>
      <c r="BJ1314" s="24">
        <v>0</v>
      </c>
      <c r="BK1314" s="24">
        <v>0</v>
      </c>
      <c r="BL1314" s="24">
        <v>0</v>
      </c>
    </row>
    <row r="1315" spans="1:64" x14ac:dyDescent="0.25">
      <c r="A1315" t="s">
        <v>5125</v>
      </c>
      <c r="B1315">
        <v>109</v>
      </c>
      <c r="C1315">
        <v>1</v>
      </c>
      <c r="D1315">
        <v>10</v>
      </c>
      <c r="E1315" s="24">
        <v>0</v>
      </c>
      <c r="F1315" s="24">
        <v>0</v>
      </c>
      <c r="G1315" s="24">
        <v>0</v>
      </c>
      <c r="H1315" s="24">
        <v>0</v>
      </c>
      <c r="I1315" s="24">
        <v>0</v>
      </c>
      <c r="J1315" s="24">
        <v>0</v>
      </c>
      <c r="K1315" s="24">
        <v>5.8067422732710838</v>
      </c>
      <c r="L1315" s="24">
        <v>-5.8067422732710838</v>
      </c>
      <c r="M1315" s="24">
        <v>0</v>
      </c>
      <c r="N1315" s="24">
        <v>0</v>
      </c>
      <c r="O1315" s="24">
        <v>-5.8067422732710838</v>
      </c>
      <c r="P1315" s="24">
        <v>0</v>
      </c>
      <c r="Q1315" s="24">
        <v>4.8571571369393496E-6</v>
      </c>
      <c r="R1315" s="24">
        <v>-4.8571571369393496E-6</v>
      </c>
      <c r="S1315" s="24">
        <v>0</v>
      </c>
      <c r="T1315" s="24">
        <v>0</v>
      </c>
      <c r="U1315" s="24">
        <v>0</v>
      </c>
      <c r="V1315" s="24">
        <v>0</v>
      </c>
      <c r="W1315" s="24">
        <v>0</v>
      </c>
      <c r="X1315" s="24">
        <v>0</v>
      </c>
      <c r="Y1315" s="24">
        <v>0</v>
      </c>
      <c r="Z1315" s="24">
        <v>0</v>
      </c>
      <c r="AA1315" s="24">
        <v>4.0647195912897587</v>
      </c>
      <c r="AB1315" s="24">
        <v>-4.0647195912897587</v>
      </c>
      <c r="AC1315" s="24">
        <v>0</v>
      </c>
      <c r="AD1315" s="24">
        <v>0</v>
      </c>
      <c r="AE1315" s="24">
        <v>-4.0647195912897587</v>
      </c>
      <c r="AF1315" s="24">
        <v>0</v>
      </c>
      <c r="AG1315" s="24">
        <v>4.8571571369393496E-6</v>
      </c>
      <c r="AH1315" s="24">
        <v>-4.8571571369393496E-6</v>
      </c>
      <c r="AI1315" s="24">
        <v>0</v>
      </c>
      <c r="AJ1315" s="24">
        <v>0</v>
      </c>
      <c r="AK1315" s="24">
        <v>0</v>
      </c>
      <c r="AL1315" s="24">
        <v>0</v>
      </c>
      <c r="AM1315" s="24">
        <v>0</v>
      </c>
      <c r="AN1315" s="24">
        <v>0</v>
      </c>
      <c r="AO1315" s="24">
        <v>0</v>
      </c>
      <c r="AP1315" s="24">
        <v>0</v>
      </c>
      <c r="AQ1315" s="24">
        <v>1.7420226819813251</v>
      </c>
      <c r="AR1315" s="24">
        <v>-1.7420226819813251</v>
      </c>
      <c r="AS1315" s="24">
        <v>0</v>
      </c>
      <c r="AT1315" s="24">
        <v>0</v>
      </c>
      <c r="AU1315" s="24">
        <v>-1.7420226819813251</v>
      </c>
      <c r="AV1315" s="24">
        <v>0</v>
      </c>
      <c r="AW1315" s="24">
        <v>0</v>
      </c>
      <c r="AX1315" s="24">
        <v>0</v>
      </c>
      <c r="AY1315" s="24">
        <v>0</v>
      </c>
      <c r="AZ1315" s="24">
        <v>0</v>
      </c>
      <c r="BA1315" s="24">
        <v>0</v>
      </c>
      <c r="BB1315" s="24">
        <v>-4.8571571369393496E-6</v>
      </c>
      <c r="BC1315" s="24">
        <v>0</v>
      </c>
      <c r="BD1315" s="24">
        <v>-4.8571571369393496E-6</v>
      </c>
      <c r="BE1315" s="24">
        <v>0</v>
      </c>
      <c r="BF1315" s="24">
        <v>0</v>
      </c>
      <c r="BG1315" s="24">
        <v>0</v>
      </c>
      <c r="BH1315" s="24">
        <v>0</v>
      </c>
      <c r="BI1315" s="24">
        <v>0</v>
      </c>
      <c r="BJ1315" s="24">
        <v>0</v>
      </c>
      <c r="BK1315" s="24">
        <v>0</v>
      </c>
      <c r="BL1315" s="24">
        <v>0</v>
      </c>
    </row>
    <row r="1316" spans="1:64" x14ac:dyDescent="0.25">
      <c r="A1316" t="s">
        <v>5125</v>
      </c>
      <c r="B1316">
        <v>110</v>
      </c>
      <c r="C1316">
        <v>1</v>
      </c>
      <c r="D1316">
        <v>10</v>
      </c>
      <c r="E1316" s="24">
        <v>0</v>
      </c>
      <c r="F1316" s="24">
        <v>0</v>
      </c>
      <c r="G1316" s="24">
        <v>0</v>
      </c>
      <c r="H1316" s="24">
        <v>0</v>
      </c>
      <c r="I1316" s="24">
        <v>0</v>
      </c>
      <c r="J1316" s="24">
        <v>0</v>
      </c>
      <c r="K1316" s="24">
        <v>4.7007513269782066</v>
      </c>
      <c r="L1316" s="24">
        <v>-4.7007513269782066</v>
      </c>
      <c r="M1316" s="24">
        <v>0</v>
      </c>
      <c r="N1316" s="24">
        <v>0</v>
      </c>
      <c r="O1316" s="24">
        <v>-4.7007513269782066</v>
      </c>
      <c r="P1316" s="24">
        <v>0</v>
      </c>
      <c r="Q1316" s="24">
        <v>3.6996341350459261E-6</v>
      </c>
      <c r="R1316" s="24">
        <v>-3.6996341350459261E-6</v>
      </c>
      <c r="S1316" s="24">
        <v>0</v>
      </c>
      <c r="T1316" s="24">
        <v>0</v>
      </c>
      <c r="U1316" s="24">
        <v>0</v>
      </c>
      <c r="V1316" s="24">
        <v>0</v>
      </c>
      <c r="W1316" s="24">
        <v>0</v>
      </c>
      <c r="X1316" s="24">
        <v>0</v>
      </c>
      <c r="Y1316" s="24">
        <v>0</v>
      </c>
      <c r="Z1316" s="24">
        <v>0</v>
      </c>
      <c r="AA1316" s="24">
        <v>3.2905259288847444</v>
      </c>
      <c r="AB1316" s="24">
        <v>-3.2905259288847422</v>
      </c>
      <c r="AC1316" s="24">
        <v>0</v>
      </c>
      <c r="AD1316" s="24">
        <v>0</v>
      </c>
      <c r="AE1316" s="24">
        <v>-3.2905259288847422</v>
      </c>
      <c r="AF1316" s="24">
        <v>0</v>
      </c>
      <c r="AG1316" s="24">
        <v>3.6996341350459261E-6</v>
      </c>
      <c r="AH1316" s="24">
        <v>-3.6996341350459261E-6</v>
      </c>
      <c r="AI1316" s="24">
        <v>0</v>
      </c>
      <c r="AJ1316" s="24">
        <v>0</v>
      </c>
      <c r="AK1316" s="24">
        <v>0</v>
      </c>
      <c r="AL1316" s="24">
        <v>0</v>
      </c>
      <c r="AM1316" s="24">
        <v>0</v>
      </c>
      <c r="AN1316" s="24">
        <v>0</v>
      </c>
      <c r="AO1316" s="24">
        <v>0</v>
      </c>
      <c r="AP1316" s="24">
        <v>0</v>
      </c>
      <c r="AQ1316" s="24">
        <v>1.4102253980934623</v>
      </c>
      <c r="AR1316" s="24">
        <v>-1.4102253980934645</v>
      </c>
      <c r="AS1316" s="24">
        <v>0</v>
      </c>
      <c r="AT1316" s="24">
        <v>0</v>
      </c>
      <c r="AU1316" s="24">
        <v>-1.4102253980934645</v>
      </c>
      <c r="AV1316" s="24">
        <v>0</v>
      </c>
      <c r="AW1316" s="24">
        <v>0</v>
      </c>
      <c r="AX1316" s="24">
        <v>0</v>
      </c>
      <c r="AY1316" s="24">
        <v>0</v>
      </c>
      <c r="AZ1316" s="24">
        <v>0</v>
      </c>
      <c r="BA1316" s="24">
        <v>0</v>
      </c>
      <c r="BB1316" s="24">
        <v>-3.6996341350459261E-6</v>
      </c>
      <c r="BC1316" s="24">
        <v>0</v>
      </c>
      <c r="BD1316" s="24">
        <v>-3.6996341350459261E-6</v>
      </c>
      <c r="BE1316" s="24">
        <v>0</v>
      </c>
      <c r="BF1316" s="24">
        <v>0</v>
      </c>
      <c r="BG1316" s="24">
        <v>0</v>
      </c>
      <c r="BH1316" s="24">
        <v>0</v>
      </c>
      <c r="BI1316" s="24">
        <v>0</v>
      </c>
      <c r="BJ1316" s="24">
        <v>0</v>
      </c>
      <c r="BK1316" s="24">
        <v>0</v>
      </c>
      <c r="BL1316" s="24">
        <v>0</v>
      </c>
    </row>
    <row r="1317" spans="1:64" x14ac:dyDescent="0.25">
      <c r="A1317" t="s">
        <v>5125</v>
      </c>
      <c r="B1317">
        <v>111</v>
      </c>
      <c r="C1317">
        <v>1</v>
      </c>
      <c r="D1317">
        <v>10</v>
      </c>
      <c r="E1317" s="24">
        <v>0</v>
      </c>
      <c r="F1317" s="24">
        <v>0</v>
      </c>
      <c r="G1317" s="24">
        <v>0</v>
      </c>
      <c r="H1317" s="24">
        <v>0</v>
      </c>
      <c r="I1317" s="24">
        <v>0</v>
      </c>
      <c r="J1317" s="24">
        <v>0</v>
      </c>
      <c r="K1317" s="24">
        <v>3.808673694729805</v>
      </c>
      <c r="L1317" s="24">
        <v>-3.808673694729805</v>
      </c>
      <c r="M1317" s="24">
        <v>0</v>
      </c>
      <c r="N1317" s="24">
        <v>0</v>
      </c>
      <c r="O1317" s="24">
        <v>-3.808673694729805</v>
      </c>
      <c r="P1317" s="24">
        <v>0</v>
      </c>
      <c r="Q1317" s="24">
        <v>2.8210647542437073E-6</v>
      </c>
      <c r="R1317" s="24">
        <v>-2.8210647542437073E-6</v>
      </c>
      <c r="S1317" s="24">
        <v>0</v>
      </c>
      <c r="T1317" s="24">
        <v>0</v>
      </c>
      <c r="U1317" s="24">
        <v>0</v>
      </c>
      <c r="V1317" s="24">
        <v>0</v>
      </c>
      <c r="W1317" s="24">
        <v>0</v>
      </c>
      <c r="X1317" s="24">
        <v>0</v>
      </c>
      <c r="Y1317" s="24">
        <v>0</v>
      </c>
      <c r="Z1317" s="24">
        <v>0</v>
      </c>
      <c r="AA1317" s="24">
        <v>2.6660715863108635</v>
      </c>
      <c r="AB1317" s="24">
        <v>-2.6660715863108635</v>
      </c>
      <c r="AC1317" s="24">
        <v>0</v>
      </c>
      <c r="AD1317" s="24">
        <v>0</v>
      </c>
      <c r="AE1317" s="24">
        <v>-2.6660715863108635</v>
      </c>
      <c r="AF1317" s="24">
        <v>0</v>
      </c>
      <c r="AG1317" s="24">
        <v>2.8210647542437073E-6</v>
      </c>
      <c r="AH1317" s="24">
        <v>-2.8210647542437073E-6</v>
      </c>
      <c r="AI1317" s="24">
        <v>0</v>
      </c>
      <c r="AJ1317" s="24">
        <v>0</v>
      </c>
      <c r="AK1317" s="24">
        <v>0</v>
      </c>
      <c r="AL1317" s="24">
        <v>0</v>
      </c>
      <c r="AM1317" s="24">
        <v>0</v>
      </c>
      <c r="AN1317" s="24">
        <v>0</v>
      </c>
      <c r="AO1317" s="24">
        <v>0</v>
      </c>
      <c r="AP1317" s="24">
        <v>0</v>
      </c>
      <c r="AQ1317" s="24">
        <v>1.1426021084189415</v>
      </c>
      <c r="AR1317" s="24">
        <v>-1.1426021084189415</v>
      </c>
      <c r="AS1317" s="24">
        <v>0</v>
      </c>
      <c r="AT1317" s="24">
        <v>0</v>
      </c>
      <c r="AU1317" s="24">
        <v>-1.1426021084189415</v>
      </c>
      <c r="AV1317" s="24">
        <v>0</v>
      </c>
      <c r="AW1317" s="24">
        <v>0</v>
      </c>
      <c r="AX1317" s="24">
        <v>0</v>
      </c>
      <c r="AY1317" s="24">
        <v>0</v>
      </c>
      <c r="AZ1317" s="24">
        <v>0</v>
      </c>
      <c r="BA1317" s="24">
        <v>0</v>
      </c>
      <c r="BB1317" s="24">
        <v>-2.8210647542437073E-6</v>
      </c>
      <c r="BC1317" s="24">
        <v>0</v>
      </c>
      <c r="BD1317" s="24">
        <v>-2.8210647542437073E-6</v>
      </c>
      <c r="BE1317" s="24">
        <v>0</v>
      </c>
      <c r="BF1317" s="24">
        <v>0</v>
      </c>
      <c r="BG1317" s="24">
        <v>0</v>
      </c>
      <c r="BH1317" s="24">
        <v>0</v>
      </c>
      <c r="BI1317" s="24">
        <v>0</v>
      </c>
      <c r="BJ1317" s="24">
        <v>0</v>
      </c>
      <c r="BK1317" s="24">
        <v>0</v>
      </c>
      <c r="BL1317" s="24">
        <v>0</v>
      </c>
    </row>
    <row r="1318" spans="1:64" x14ac:dyDescent="0.25">
      <c r="A1318" t="s">
        <v>5125</v>
      </c>
      <c r="B1318">
        <v>112</v>
      </c>
      <c r="C1318">
        <v>2</v>
      </c>
      <c r="D1318">
        <v>10</v>
      </c>
      <c r="E1318" s="24">
        <v>0</v>
      </c>
      <c r="F1318" s="24">
        <v>0</v>
      </c>
      <c r="G1318" s="24">
        <v>0</v>
      </c>
      <c r="H1318" s="24">
        <v>0</v>
      </c>
      <c r="I1318" s="24">
        <v>0</v>
      </c>
      <c r="J1318" s="24">
        <v>0</v>
      </c>
      <c r="K1318" s="24">
        <v>3.0884686037898064</v>
      </c>
      <c r="L1318" s="24">
        <v>-3.0884686037898064</v>
      </c>
      <c r="M1318" s="24">
        <v>0</v>
      </c>
      <c r="N1318" s="24">
        <v>0</v>
      </c>
      <c r="O1318" s="24">
        <v>-3.0884686037898064</v>
      </c>
      <c r="P1318" s="24">
        <v>0</v>
      </c>
      <c r="Q1318" s="24">
        <v>2.153445393560105E-6</v>
      </c>
      <c r="R1318" s="24">
        <v>-2.153445393560105E-6</v>
      </c>
      <c r="S1318" s="24">
        <v>0</v>
      </c>
      <c r="T1318" s="24">
        <v>0</v>
      </c>
      <c r="U1318" s="24">
        <v>0</v>
      </c>
      <c r="V1318" s="24">
        <v>0</v>
      </c>
      <c r="W1318" s="24">
        <v>0</v>
      </c>
      <c r="X1318" s="24">
        <v>0</v>
      </c>
      <c r="Y1318" s="24">
        <v>0</v>
      </c>
      <c r="Z1318" s="24">
        <v>0</v>
      </c>
      <c r="AA1318" s="24">
        <v>2.1619280226528641</v>
      </c>
      <c r="AB1318" s="24">
        <v>-2.1619280226528641</v>
      </c>
      <c r="AC1318" s="24">
        <v>0</v>
      </c>
      <c r="AD1318" s="24">
        <v>0</v>
      </c>
      <c r="AE1318" s="24">
        <v>-2.1619280226528641</v>
      </c>
      <c r="AF1318" s="24">
        <v>0</v>
      </c>
      <c r="AG1318" s="24">
        <v>2.153445393560105E-6</v>
      </c>
      <c r="AH1318" s="24">
        <v>-2.153445393560105E-6</v>
      </c>
      <c r="AI1318" s="24">
        <v>0</v>
      </c>
      <c r="AJ1318" s="24">
        <v>0</v>
      </c>
      <c r="AK1318" s="24">
        <v>0</v>
      </c>
      <c r="AL1318" s="24">
        <v>0</v>
      </c>
      <c r="AM1318" s="24">
        <v>0</v>
      </c>
      <c r="AN1318" s="24">
        <v>0</v>
      </c>
      <c r="AO1318" s="24">
        <v>0</v>
      </c>
      <c r="AP1318" s="24">
        <v>0</v>
      </c>
      <c r="AQ1318" s="24">
        <v>0.92654058113694227</v>
      </c>
      <c r="AR1318" s="24">
        <v>-0.92654058113694227</v>
      </c>
      <c r="AS1318" s="24">
        <v>0</v>
      </c>
      <c r="AT1318" s="24">
        <v>0</v>
      </c>
      <c r="AU1318" s="24">
        <v>-0.92654058113694227</v>
      </c>
      <c r="AV1318" s="24">
        <v>0</v>
      </c>
      <c r="AW1318" s="24">
        <v>0</v>
      </c>
      <c r="AX1318" s="24">
        <v>0</v>
      </c>
      <c r="AY1318" s="24">
        <v>0</v>
      </c>
      <c r="AZ1318" s="24">
        <v>0</v>
      </c>
      <c r="BA1318" s="24">
        <v>0</v>
      </c>
      <c r="BB1318" s="24">
        <v>-2.153445393560105E-6</v>
      </c>
      <c r="BC1318" s="24">
        <v>0</v>
      </c>
      <c r="BD1318" s="24">
        <v>-2.153445393560105E-6</v>
      </c>
      <c r="BE1318" s="24">
        <v>0</v>
      </c>
      <c r="BF1318" s="24">
        <v>0</v>
      </c>
      <c r="BG1318" s="24">
        <v>0</v>
      </c>
      <c r="BH1318" s="24">
        <v>0</v>
      </c>
      <c r="BI1318" s="24">
        <v>0</v>
      </c>
      <c r="BJ1318" s="24">
        <v>0</v>
      </c>
      <c r="BK1318" s="24">
        <v>0</v>
      </c>
      <c r="BL1318" s="24">
        <v>0</v>
      </c>
    </row>
    <row r="1319" spans="1:64" x14ac:dyDescent="0.25">
      <c r="A1319" t="s">
        <v>5125</v>
      </c>
      <c r="B1319">
        <v>113</v>
      </c>
      <c r="C1319">
        <v>2</v>
      </c>
      <c r="D1319">
        <v>10</v>
      </c>
      <c r="E1319" s="24">
        <v>0</v>
      </c>
      <c r="F1319" s="24">
        <v>0</v>
      </c>
      <c r="G1319" s="24">
        <v>0</v>
      </c>
      <c r="H1319" s="24">
        <v>0</v>
      </c>
      <c r="I1319" s="24">
        <v>0</v>
      </c>
      <c r="J1319" s="24">
        <v>0</v>
      </c>
      <c r="K1319" s="24">
        <v>2.5064964070916176</v>
      </c>
      <c r="L1319" s="24">
        <v>-2.5064964070916176</v>
      </c>
      <c r="M1319" s="24">
        <v>0</v>
      </c>
      <c r="N1319" s="24">
        <v>0</v>
      </c>
      <c r="O1319" s="24">
        <v>-2.5064964070916176</v>
      </c>
      <c r="P1319" s="24">
        <v>0</v>
      </c>
      <c r="Q1319" s="24">
        <v>1.6455476270493818E-6</v>
      </c>
      <c r="R1319" s="24">
        <v>-1.6455476270493818E-6</v>
      </c>
      <c r="S1319" s="24">
        <v>0</v>
      </c>
      <c r="T1319" s="24">
        <v>0</v>
      </c>
      <c r="U1319" s="24">
        <v>0</v>
      </c>
      <c r="V1319" s="24">
        <v>0</v>
      </c>
      <c r="W1319" s="24">
        <v>0</v>
      </c>
      <c r="X1319" s="24">
        <v>0</v>
      </c>
      <c r="Y1319" s="24">
        <v>0</v>
      </c>
      <c r="Z1319" s="24">
        <v>0</v>
      </c>
      <c r="AA1319" s="24">
        <v>1.7545474849641323</v>
      </c>
      <c r="AB1319" s="24">
        <v>-1.7545474849641325</v>
      </c>
      <c r="AC1319" s="24">
        <v>0</v>
      </c>
      <c r="AD1319" s="24">
        <v>0</v>
      </c>
      <c r="AE1319" s="24">
        <v>-1.7545474849641325</v>
      </c>
      <c r="AF1319" s="24">
        <v>0</v>
      </c>
      <c r="AG1319" s="24">
        <v>1.6455476270493818E-6</v>
      </c>
      <c r="AH1319" s="24">
        <v>-1.6455476270493818E-6</v>
      </c>
      <c r="AI1319" s="24">
        <v>0</v>
      </c>
      <c r="AJ1319" s="24">
        <v>0</v>
      </c>
      <c r="AK1319" s="24">
        <v>0</v>
      </c>
      <c r="AL1319" s="24">
        <v>0</v>
      </c>
      <c r="AM1319" s="24">
        <v>0</v>
      </c>
      <c r="AN1319" s="24">
        <v>0</v>
      </c>
      <c r="AO1319" s="24">
        <v>0</v>
      </c>
      <c r="AP1319" s="24">
        <v>0</v>
      </c>
      <c r="AQ1319" s="24">
        <v>0.75194892212748532</v>
      </c>
      <c r="AR1319" s="24">
        <v>-0.7519489221274851</v>
      </c>
      <c r="AS1319" s="24">
        <v>0</v>
      </c>
      <c r="AT1319" s="24">
        <v>0</v>
      </c>
      <c r="AU1319" s="24">
        <v>-0.7519489221274851</v>
      </c>
      <c r="AV1319" s="24">
        <v>0</v>
      </c>
      <c r="AW1319" s="24">
        <v>0</v>
      </c>
      <c r="AX1319" s="24">
        <v>0</v>
      </c>
      <c r="AY1319" s="24">
        <v>0</v>
      </c>
      <c r="AZ1319" s="24">
        <v>0</v>
      </c>
      <c r="BA1319" s="24">
        <v>0</v>
      </c>
      <c r="BB1319" s="24">
        <v>-1.6455476270493818E-6</v>
      </c>
      <c r="BC1319" s="24">
        <v>0</v>
      </c>
      <c r="BD1319" s="24">
        <v>-1.6455476270493818E-6</v>
      </c>
      <c r="BE1319" s="24">
        <v>0</v>
      </c>
      <c r="BF1319" s="24">
        <v>0</v>
      </c>
      <c r="BG1319" s="24">
        <v>0</v>
      </c>
      <c r="BH1319" s="24">
        <v>0</v>
      </c>
      <c r="BI1319" s="24">
        <v>0</v>
      </c>
      <c r="BJ1319" s="24">
        <v>0</v>
      </c>
      <c r="BK1319" s="24">
        <v>0</v>
      </c>
      <c r="BL1319" s="24">
        <v>0</v>
      </c>
    </row>
    <row r="1320" spans="1:64" x14ac:dyDescent="0.25">
      <c r="A1320" t="s">
        <v>5125</v>
      </c>
      <c r="B1320">
        <v>114</v>
      </c>
      <c r="C1320">
        <v>2</v>
      </c>
      <c r="D1320">
        <v>10</v>
      </c>
      <c r="E1320" s="24">
        <v>0</v>
      </c>
      <c r="F1320" s="24">
        <v>0</v>
      </c>
      <c r="G1320" s="24">
        <v>0</v>
      </c>
      <c r="H1320" s="24">
        <v>0</v>
      </c>
      <c r="I1320" s="24">
        <v>0</v>
      </c>
      <c r="J1320" s="24">
        <v>0</v>
      </c>
      <c r="K1320" s="24">
        <v>2.0358105003833771</v>
      </c>
      <c r="L1320" s="24">
        <v>-2.0358105003833771</v>
      </c>
      <c r="M1320" s="24">
        <v>0</v>
      </c>
      <c r="N1320" s="24">
        <v>0</v>
      </c>
      <c r="O1320" s="24">
        <v>-2.0358105003833771</v>
      </c>
      <c r="P1320" s="24">
        <v>0</v>
      </c>
      <c r="Q1320" s="24">
        <v>1.2587279343279079E-6</v>
      </c>
      <c r="R1320" s="24">
        <v>-1.2587279343279079E-6</v>
      </c>
      <c r="S1320" s="24">
        <v>0</v>
      </c>
      <c r="T1320" s="24">
        <v>0</v>
      </c>
      <c r="U1320" s="24">
        <v>0</v>
      </c>
      <c r="V1320" s="24">
        <v>0</v>
      </c>
      <c r="W1320" s="24">
        <v>0</v>
      </c>
      <c r="X1320" s="24">
        <v>0</v>
      </c>
      <c r="Y1320" s="24">
        <v>0</v>
      </c>
      <c r="Z1320" s="24">
        <v>0</v>
      </c>
      <c r="AA1320" s="24">
        <v>1.425067350268364</v>
      </c>
      <c r="AB1320" s="24">
        <v>-1.425067350268364</v>
      </c>
      <c r="AC1320" s="24">
        <v>0</v>
      </c>
      <c r="AD1320" s="24">
        <v>0</v>
      </c>
      <c r="AE1320" s="24">
        <v>-1.425067350268364</v>
      </c>
      <c r="AF1320" s="24">
        <v>0</v>
      </c>
      <c r="AG1320" s="24">
        <v>1.2587279343279079E-6</v>
      </c>
      <c r="AH1320" s="24">
        <v>-1.2587279343279079E-6</v>
      </c>
      <c r="AI1320" s="24">
        <v>0</v>
      </c>
      <c r="AJ1320" s="24">
        <v>0</v>
      </c>
      <c r="AK1320" s="24">
        <v>0</v>
      </c>
      <c r="AL1320" s="24">
        <v>0</v>
      </c>
      <c r="AM1320" s="24">
        <v>0</v>
      </c>
      <c r="AN1320" s="24">
        <v>0</v>
      </c>
      <c r="AO1320" s="24">
        <v>0</v>
      </c>
      <c r="AP1320" s="24">
        <v>0</v>
      </c>
      <c r="AQ1320" s="24">
        <v>0.61074315011501312</v>
      </c>
      <c r="AR1320" s="24">
        <v>-0.61074315011501312</v>
      </c>
      <c r="AS1320" s="24">
        <v>0</v>
      </c>
      <c r="AT1320" s="24">
        <v>0</v>
      </c>
      <c r="AU1320" s="24">
        <v>-0.61074315011501312</v>
      </c>
      <c r="AV1320" s="24">
        <v>0</v>
      </c>
      <c r="AW1320" s="24">
        <v>0</v>
      </c>
      <c r="AX1320" s="24">
        <v>0</v>
      </c>
      <c r="AY1320" s="24">
        <v>0</v>
      </c>
      <c r="AZ1320" s="24">
        <v>0</v>
      </c>
      <c r="BA1320" s="24">
        <v>0</v>
      </c>
      <c r="BB1320" s="24">
        <v>-1.2587279343279079E-6</v>
      </c>
      <c r="BC1320" s="24">
        <v>0</v>
      </c>
      <c r="BD1320" s="24">
        <v>-1.2587279343279079E-6</v>
      </c>
      <c r="BE1320" s="24">
        <v>0</v>
      </c>
      <c r="BF1320" s="24">
        <v>0</v>
      </c>
      <c r="BG1320" s="24">
        <v>0</v>
      </c>
      <c r="BH1320" s="24">
        <v>0</v>
      </c>
      <c r="BI1320" s="24">
        <v>0</v>
      </c>
      <c r="BJ1320" s="24">
        <v>0</v>
      </c>
      <c r="BK1320" s="24">
        <v>0</v>
      </c>
      <c r="BL1320" s="24">
        <v>0</v>
      </c>
    </row>
    <row r="1321" spans="1:64" x14ac:dyDescent="0.25">
      <c r="A1321" t="s">
        <v>5125</v>
      </c>
      <c r="B1321">
        <v>115</v>
      </c>
      <c r="C1321">
        <v>3</v>
      </c>
      <c r="D1321">
        <v>10</v>
      </c>
      <c r="E1321" s="24">
        <v>0</v>
      </c>
      <c r="F1321" s="24">
        <v>0</v>
      </c>
      <c r="G1321" s="24">
        <v>0</v>
      </c>
      <c r="H1321" s="24">
        <v>0</v>
      </c>
      <c r="I1321" s="24">
        <v>0</v>
      </c>
      <c r="J1321" s="24">
        <v>0</v>
      </c>
      <c r="K1321" s="24">
        <v>1.6548027098178864</v>
      </c>
      <c r="L1321" s="24">
        <v>-1.6548027098178864</v>
      </c>
      <c r="M1321" s="24">
        <v>0</v>
      </c>
      <c r="N1321" s="24">
        <v>0</v>
      </c>
      <c r="O1321" s="24">
        <v>-1.6548027098178864</v>
      </c>
      <c r="P1321" s="24">
        <v>0</v>
      </c>
      <c r="Q1321" s="24">
        <v>9.6380381364724599E-7</v>
      </c>
      <c r="R1321" s="24">
        <v>-9.6380381364724599E-7</v>
      </c>
      <c r="S1321" s="24">
        <v>0</v>
      </c>
      <c r="T1321" s="24">
        <v>0</v>
      </c>
      <c r="U1321" s="24">
        <v>0</v>
      </c>
      <c r="V1321" s="24">
        <v>0</v>
      </c>
      <c r="W1321" s="24">
        <v>0</v>
      </c>
      <c r="X1321" s="24">
        <v>0</v>
      </c>
      <c r="Y1321" s="24">
        <v>0</v>
      </c>
      <c r="Z1321" s="24">
        <v>0</v>
      </c>
      <c r="AA1321" s="24">
        <v>1.1583618968725204</v>
      </c>
      <c r="AB1321" s="24">
        <v>-1.1583618968725204</v>
      </c>
      <c r="AC1321" s="24">
        <v>0</v>
      </c>
      <c r="AD1321" s="24">
        <v>0</v>
      </c>
      <c r="AE1321" s="24">
        <v>-1.1583618968725204</v>
      </c>
      <c r="AF1321" s="24">
        <v>0</v>
      </c>
      <c r="AG1321" s="24">
        <v>9.6380381364724599E-7</v>
      </c>
      <c r="AH1321" s="24">
        <v>-9.6380381364724599E-7</v>
      </c>
      <c r="AI1321" s="24">
        <v>0</v>
      </c>
      <c r="AJ1321" s="24">
        <v>0</v>
      </c>
      <c r="AK1321" s="24">
        <v>0</v>
      </c>
      <c r="AL1321" s="24">
        <v>0</v>
      </c>
      <c r="AM1321" s="24">
        <v>0</v>
      </c>
      <c r="AN1321" s="24">
        <v>0</v>
      </c>
      <c r="AO1321" s="24">
        <v>0</v>
      </c>
      <c r="AP1321" s="24">
        <v>0</v>
      </c>
      <c r="AQ1321" s="24">
        <v>0.49644081294536591</v>
      </c>
      <c r="AR1321" s="24">
        <v>-0.49644081294536591</v>
      </c>
      <c r="AS1321" s="24">
        <v>0</v>
      </c>
      <c r="AT1321" s="24">
        <v>0</v>
      </c>
      <c r="AU1321" s="24">
        <v>-0.49644081294536591</v>
      </c>
      <c r="AV1321" s="24">
        <v>0</v>
      </c>
      <c r="AW1321" s="24">
        <v>0</v>
      </c>
      <c r="AX1321" s="24">
        <v>0</v>
      </c>
      <c r="AY1321" s="24">
        <v>0</v>
      </c>
      <c r="AZ1321" s="24">
        <v>0</v>
      </c>
      <c r="BA1321" s="24">
        <v>0</v>
      </c>
      <c r="BB1321" s="24">
        <v>-9.6380381364724599E-7</v>
      </c>
      <c r="BC1321" s="24">
        <v>0</v>
      </c>
      <c r="BD1321" s="24">
        <v>-9.6380381364724599E-7</v>
      </c>
      <c r="BE1321" s="24">
        <v>0</v>
      </c>
      <c r="BF1321" s="24">
        <v>0</v>
      </c>
      <c r="BG1321" s="24">
        <v>0</v>
      </c>
      <c r="BH1321" s="24">
        <v>0</v>
      </c>
      <c r="BI1321" s="24">
        <v>0</v>
      </c>
      <c r="BJ1321" s="24">
        <v>0</v>
      </c>
      <c r="BK1321" s="24">
        <v>0</v>
      </c>
      <c r="BL1321" s="24">
        <v>0</v>
      </c>
    </row>
    <row r="1322" spans="1:64" x14ac:dyDescent="0.25">
      <c r="A1322" t="s">
        <v>5125</v>
      </c>
      <c r="B1322">
        <v>116</v>
      </c>
      <c r="C1322">
        <v>3</v>
      </c>
      <c r="D1322">
        <v>10</v>
      </c>
      <c r="E1322" s="24">
        <v>0</v>
      </c>
      <c r="F1322" s="24">
        <v>0</v>
      </c>
      <c r="G1322" s="24">
        <v>0</v>
      </c>
      <c r="H1322" s="24">
        <v>0</v>
      </c>
      <c r="I1322" s="24">
        <v>0</v>
      </c>
      <c r="J1322" s="24">
        <v>0</v>
      </c>
      <c r="K1322" s="24">
        <v>1.3461275771260262</v>
      </c>
      <c r="L1322" s="24">
        <v>-1.3461275771260262</v>
      </c>
      <c r="M1322" s="24">
        <v>0</v>
      </c>
      <c r="N1322" s="24">
        <v>0</v>
      </c>
      <c r="O1322" s="24">
        <v>-1.3461275771260262</v>
      </c>
      <c r="P1322" s="24">
        <v>0</v>
      </c>
      <c r="Q1322" s="24">
        <v>7.387056939478498E-7</v>
      </c>
      <c r="R1322" s="24">
        <v>-7.387056939478498E-7</v>
      </c>
      <c r="S1322" s="24">
        <v>0</v>
      </c>
      <c r="T1322" s="24">
        <v>0</v>
      </c>
      <c r="U1322" s="24">
        <v>0</v>
      </c>
      <c r="V1322" s="24">
        <v>0</v>
      </c>
      <c r="W1322" s="24">
        <v>0</v>
      </c>
      <c r="X1322" s="24">
        <v>0</v>
      </c>
      <c r="Y1322" s="24">
        <v>0</v>
      </c>
      <c r="Z1322" s="24">
        <v>0</v>
      </c>
      <c r="AA1322" s="24">
        <v>0.9422893039882182</v>
      </c>
      <c r="AB1322" s="24">
        <v>-0.94228930398821831</v>
      </c>
      <c r="AC1322" s="24">
        <v>0</v>
      </c>
      <c r="AD1322" s="24">
        <v>0</v>
      </c>
      <c r="AE1322" s="24">
        <v>-0.94228930398821831</v>
      </c>
      <c r="AF1322" s="24">
        <v>0</v>
      </c>
      <c r="AG1322" s="24">
        <v>7.387056939478498E-7</v>
      </c>
      <c r="AH1322" s="24">
        <v>-7.387056939478498E-7</v>
      </c>
      <c r="AI1322" s="24">
        <v>0</v>
      </c>
      <c r="AJ1322" s="24">
        <v>0</v>
      </c>
      <c r="AK1322" s="24">
        <v>0</v>
      </c>
      <c r="AL1322" s="24">
        <v>0</v>
      </c>
      <c r="AM1322" s="24">
        <v>0</v>
      </c>
      <c r="AN1322" s="24">
        <v>0</v>
      </c>
      <c r="AO1322" s="24">
        <v>0</v>
      </c>
      <c r="AP1322" s="24">
        <v>0</v>
      </c>
      <c r="AQ1322" s="24">
        <v>0.40383827313780796</v>
      </c>
      <c r="AR1322" s="24">
        <v>-0.40383827313780785</v>
      </c>
      <c r="AS1322" s="24">
        <v>0</v>
      </c>
      <c r="AT1322" s="24">
        <v>0</v>
      </c>
      <c r="AU1322" s="24">
        <v>-0.40383827313780785</v>
      </c>
      <c r="AV1322" s="24">
        <v>0</v>
      </c>
      <c r="AW1322" s="24">
        <v>0</v>
      </c>
      <c r="AX1322" s="24">
        <v>0</v>
      </c>
      <c r="AY1322" s="24">
        <v>0</v>
      </c>
      <c r="AZ1322" s="24">
        <v>0</v>
      </c>
      <c r="BA1322" s="24">
        <v>0</v>
      </c>
      <c r="BB1322" s="24">
        <v>-7.387056939478498E-7</v>
      </c>
      <c r="BC1322" s="24">
        <v>0</v>
      </c>
      <c r="BD1322" s="24">
        <v>-7.387056939478498E-7</v>
      </c>
      <c r="BE1322" s="24">
        <v>0</v>
      </c>
      <c r="BF1322" s="24">
        <v>0</v>
      </c>
      <c r="BG1322" s="24">
        <v>0</v>
      </c>
      <c r="BH1322" s="24">
        <v>0</v>
      </c>
      <c r="BI1322" s="24">
        <v>0</v>
      </c>
      <c r="BJ1322" s="24">
        <v>0</v>
      </c>
      <c r="BK1322" s="24">
        <v>0</v>
      </c>
      <c r="BL1322" s="24">
        <v>0</v>
      </c>
    </row>
    <row r="1323" spans="1:64" x14ac:dyDescent="0.25">
      <c r="A1323" t="s">
        <v>5125</v>
      </c>
      <c r="B1323">
        <v>117</v>
      </c>
      <c r="C1323">
        <v>3</v>
      </c>
      <c r="D1323">
        <v>10</v>
      </c>
      <c r="E1323" s="24">
        <v>0</v>
      </c>
      <c r="F1323" s="24">
        <v>0</v>
      </c>
      <c r="G1323" s="24">
        <v>0</v>
      </c>
      <c r="H1323" s="24">
        <v>0</v>
      </c>
      <c r="I1323" s="24">
        <v>0</v>
      </c>
      <c r="J1323" s="24">
        <v>0</v>
      </c>
      <c r="K1323" s="24">
        <v>1.0958477109670639</v>
      </c>
      <c r="L1323" s="24">
        <v>-1.0958477109670639</v>
      </c>
      <c r="M1323" s="24">
        <v>0</v>
      </c>
      <c r="N1323" s="24">
        <v>0</v>
      </c>
      <c r="O1323" s="24">
        <v>-1.0958477109670639</v>
      </c>
      <c r="P1323" s="24">
        <v>0</v>
      </c>
      <c r="Q1323" s="24">
        <v>5.6672161008464172E-7</v>
      </c>
      <c r="R1323" s="24">
        <v>-5.6672161008464172E-7</v>
      </c>
      <c r="S1323" s="24">
        <v>0</v>
      </c>
      <c r="T1323" s="24">
        <v>0</v>
      </c>
      <c r="U1323" s="24">
        <v>0</v>
      </c>
      <c r="V1323" s="24">
        <v>0</v>
      </c>
      <c r="W1323" s="24">
        <v>0</v>
      </c>
      <c r="X1323" s="24">
        <v>0</v>
      </c>
      <c r="Y1323" s="24">
        <v>0</v>
      </c>
      <c r="Z1323" s="24">
        <v>0</v>
      </c>
      <c r="AA1323" s="24">
        <v>0.76709339767694473</v>
      </c>
      <c r="AB1323" s="24">
        <v>-0.76709339767694473</v>
      </c>
      <c r="AC1323" s="24">
        <v>0</v>
      </c>
      <c r="AD1323" s="24">
        <v>0</v>
      </c>
      <c r="AE1323" s="24">
        <v>-0.76709339767694473</v>
      </c>
      <c r="AF1323" s="24">
        <v>0</v>
      </c>
      <c r="AG1323" s="24">
        <v>5.6672161008464172E-7</v>
      </c>
      <c r="AH1323" s="24">
        <v>-5.6672161008464172E-7</v>
      </c>
      <c r="AI1323" s="24">
        <v>0</v>
      </c>
      <c r="AJ1323" s="24">
        <v>0</v>
      </c>
      <c r="AK1323" s="24">
        <v>0</v>
      </c>
      <c r="AL1323" s="24">
        <v>0</v>
      </c>
      <c r="AM1323" s="24">
        <v>0</v>
      </c>
      <c r="AN1323" s="24">
        <v>0</v>
      </c>
      <c r="AO1323" s="24">
        <v>0</v>
      </c>
      <c r="AP1323" s="24">
        <v>0</v>
      </c>
      <c r="AQ1323" s="24">
        <v>0.32875431329011917</v>
      </c>
      <c r="AR1323" s="24">
        <v>-0.32875431329011917</v>
      </c>
      <c r="AS1323" s="24">
        <v>0</v>
      </c>
      <c r="AT1323" s="24">
        <v>0</v>
      </c>
      <c r="AU1323" s="24">
        <v>-0.32875431329011917</v>
      </c>
      <c r="AV1323" s="24">
        <v>0</v>
      </c>
      <c r="AW1323" s="24">
        <v>0</v>
      </c>
      <c r="AX1323" s="24">
        <v>0</v>
      </c>
      <c r="AY1323" s="24">
        <v>0</v>
      </c>
      <c r="AZ1323" s="24">
        <v>0</v>
      </c>
      <c r="BA1323" s="24">
        <v>0</v>
      </c>
      <c r="BB1323" s="24">
        <v>-5.6672161008464172E-7</v>
      </c>
      <c r="BC1323" s="24">
        <v>0</v>
      </c>
      <c r="BD1323" s="24">
        <v>-5.6672161008464172E-7</v>
      </c>
      <c r="BE1323" s="24">
        <v>0</v>
      </c>
      <c r="BF1323" s="24">
        <v>0</v>
      </c>
      <c r="BG1323" s="24">
        <v>0</v>
      </c>
      <c r="BH1323" s="24">
        <v>0</v>
      </c>
      <c r="BI1323" s="24">
        <v>0</v>
      </c>
      <c r="BJ1323" s="24">
        <v>0</v>
      </c>
      <c r="BK1323" s="24">
        <v>0</v>
      </c>
      <c r="BL1323" s="24">
        <v>0</v>
      </c>
    </row>
    <row r="1324" spans="1:64" x14ac:dyDescent="0.25">
      <c r="A1324" t="s">
        <v>5125</v>
      </c>
      <c r="B1324">
        <v>118</v>
      </c>
      <c r="C1324">
        <v>4</v>
      </c>
      <c r="D1324">
        <v>10</v>
      </c>
      <c r="E1324" s="24">
        <v>0</v>
      </c>
      <c r="F1324" s="24">
        <v>0</v>
      </c>
      <c r="G1324" s="24">
        <v>0</v>
      </c>
      <c r="H1324" s="24">
        <v>0</v>
      </c>
      <c r="I1324" s="24">
        <v>0</v>
      </c>
      <c r="J1324" s="24">
        <v>0</v>
      </c>
      <c r="K1324" s="24">
        <v>0.89275293797254562</v>
      </c>
      <c r="L1324" s="24">
        <v>-0.89275293797254562</v>
      </c>
      <c r="M1324" s="24">
        <v>0</v>
      </c>
      <c r="N1324" s="24">
        <v>0</v>
      </c>
      <c r="O1324" s="24">
        <v>-0.89275293797254562</v>
      </c>
      <c r="P1324" s="24">
        <v>0</v>
      </c>
      <c r="Q1324" s="24">
        <v>4.3518753045646008E-7</v>
      </c>
      <c r="R1324" s="24">
        <v>-4.3518753045646008E-7</v>
      </c>
      <c r="S1324" s="24">
        <v>0</v>
      </c>
      <c r="T1324" s="24">
        <v>0</v>
      </c>
      <c r="U1324" s="24">
        <v>0</v>
      </c>
      <c r="V1324" s="24">
        <v>0</v>
      </c>
      <c r="W1324" s="24">
        <v>0</v>
      </c>
      <c r="X1324" s="24">
        <v>0</v>
      </c>
      <c r="Y1324" s="24">
        <v>0</v>
      </c>
      <c r="Z1324" s="24">
        <v>0</v>
      </c>
      <c r="AA1324" s="24">
        <v>0.62492705658078185</v>
      </c>
      <c r="AB1324" s="24">
        <v>-0.62492705658078185</v>
      </c>
      <c r="AC1324" s="24">
        <v>0</v>
      </c>
      <c r="AD1324" s="24">
        <v>0</v>
      </c>
      <c r="AE1324" s="24">
        <v>-0.62492705658078185</v>
      </c>
      <c r="AF1324" s="24">
        <v>0</v>
      </c>
      <c r="AG1324" s="24">
        <v>4.3518753045646008E-7</v>
      </c>
      <c r="AH1324" s="24">
        <v>-4.3518753045646008E-7</v>
      </c>
      <c r="AI1324" s="24">
        <v>0</v>
      </c>
      <c r="AJ1324" s="24">
        <v>0</v>
      </c>
      <c r="AK1324" s="24">
        <v>0</v>
      </c>
      <c r="AL1324" s="24">
        <v>0</v>
      </c>
      <c r="AM1324" s="24">
        <v>0</v>
      </c>
      <c r="AN1324" s="24">
        <v>0</v>
      </c>
      <c r="AO1324" s="24">
        <v>0</v>
      </c>
      <c r="AP1324" s="24">
        <v>0</v>
      </c>
      <c r="AQ1324" s="24">
        <v>0.26782588139176378</v>
      </c>
      <c r="AR1324" s="24">
        <v>-0.26782588139176378</v>
      </c>
      <c r="AS1324" s="24">
        <v>0</v>
      </c>
      <c r="AT1324" s="24">
        <v>0</v>
      </c>
      <c r="AU1324" s="24">
        <v>-0.26782588139176378</v>
      </c>
      <c r="AV1324" s="24">
        <v>0</v>
      </c>
      <c r="AW1324" s="24">
        <v>0</v>
      </c>
      <c r="AX1324" s="24">
        <v>0</v>
      </c>
      <c r="AY1324" s="24">
        <v>0</v>
      </c>
      <c r="AZ1324" s="24">
        <v>0</v>
      </c>
      <c r="BA1324" s="24">
        <v>0</v>
      </c>
      <c r="BB1324" s="24">
        <v>-4.3518753045646008E-7</v>
      </c>
      <c r="BC1324" s="24">
        <v>0</v>
      </c>
      <c r="BD1324" s="24">
        <v>-4.3518753045646008E-7</v>
      </c>
      <c r="BE1324" s="24">
        <v>0</v>
      </c>
      <c r="BF1324" s="24">
        <v>0</v>
      </c>
      <c r="BG1324" s="24">
        <v>0</v>
      </c>
      <c r="BH1324" s="24">
        <v>0</v>
      </c>
      <c r="BI1324" s="24">
        <v>0</v>
      </c>
      <c r="BJ1324" s="24">
        <v>0</v>
      </c>
      <c r="BK1324" s="24">
        <v>0</v>
      </c>
      <c r="BL1324" s="24">
        <v>0</v>
      </c>
    </row>
    <row r="1325" spans="1:64" x14ac:dyDescent="0.25">
      <c r="A1325" t="s">
        <v>5125</v>
      </c>
      <c r="B1325">
        <v>119</v>
      </c>
      <c r="C1325">
        <v>4</v>
      </c>
      <c r="D1325">
        <v>10</v>
      </c>
      <c r="E1325" s="24">
        <v>0</v>
      </c>
      <c r="F1325" s="24">
        <v>0</v>
      </c>
      <c r="G1325" s="24">
        <v>0</v>
      </c>
      <c r="H1325" s="24">
        <v>0</v>
      </c>
      <c r="I1325" s="24">
        <v>0</v>
      </c>
      <c r="J1325" s="24">
        <v>0</v>
      </c>
      <c r="K1325" s="24">
        <v>0.72781806439161301</v>
      </c>
      <c r="L1325" s="24">
        <v>-0.72781806439161301</v>
      </c>
      <c r="M1325" s="24">
        <v>0</v>
      </c>
      <c r="N1325" s="24">
        <v>0</v>
      </c>
      <c r="O1325" s="24">
        <v>-0.72781806439161301</v>
      </c>
      <c r="P1325" s="24">
        <v>0</v>
      </c>
      <c r="Q1325" s="24">
        <v>3.3448964131821413E-7</v>
      </c>
      <c r="R1325" s="24">
        <v>-3.3448964131821413E-7</v>
      </c>
      <c r="S1325" s="24">
        <v>0</v>
      </c>
      <c r="T1325" s="24">
        <v>0</v>
      </c>
      <c r="U1325" s="24">
        <v>0</v>
      </c>
      <c r="V1325" s="24">
        <v>0</v>
      </c>
      <c r="W1325" s="24">
        <v>0</v>
      </c>
      <c r="X1325" s="24">
        <v>0</v>
      </c>
      <c r="Y1325" s="24">
        <v>0</v>
      </c>
      <c r="Z1325" s="24">
        <v>0</v>
      </c>
      <c r="AA1325" s="24">
        <v>0.50947264507412904</v>
      </c>
      <c r="AB1325" s="24">
        <v>-0.50947264507412937</v>
      </c>
      <c r="AC1325" s="24">
        <v>0</v>
      </c>
      <c r="AD1325" s="24">
        <v>0</v>
      </c>
      <c r="AE1325" s="24">
        <v>-0.50947264507412937</v>
      </c>
      <c r="AF1325" s="24">
        <v>0</v>
      </c>
      <c r="AG1325" s="24">
        <v>3.3448964131821413E-7</v>
      </c>
      <c r="AH1325" s="24">
        <v>-3.3448964131821413E-7</v>
      </c>
      <c r="AI1325" s="24">
        <v>0</v>
      </c>
      <c r="AJ1325" s="24">
        <v>0</v>
      </c>
      <c r="AK1325" s="24">
        <v>0</v>
      </c>
      <c r="AL1325" s="24">
        <v>0</v>
      </c>
      <c r="AM1325" s="24">
        <v>0</v>
      </c>
      <c r="AN1325" s="24">
        <v>0</v>
      </c>
      <c r="AO1325" s="24">
        <v>0</v>
      </c>
      <c r="AP1325" s="24">
        <v>0</v>
      </c>
      <c r="AQ1325" s="24">
        <v>0.21834541931748397</v>
      </c>
      <c r="AR1325" s="24">
        <v>-0.21834541931748364</v>
      </c>
      <c r="AS1325" s="24">
        <v>0</v>
      </c>
      <c r="AT1325" s="24">
        <v>0</v>
      </c>
      <c r="AU1325" s="24">
        <v>-0.21834541931748364</v>
      </c>
      <c r="AV1325" s="24">
        <v>0</v>
      </c>
      <c r="AW1325" s="24">
        <v>0</v>
      </c>
      <c r="AX1325" s="24">
        <v>0</v>
      </c>
      <c r="AY1325" s="24">
        <v>0</v>
      </c>
      <c r="AZ1325" s="24">
        <v>0</v>
      </c>
      <c r="BA1325" s="24">
        <v>0</v>
      </c>
      <c r="BB1325" s="24">
        <v>-3.3448964131821413E-7</v>
      </c>
      <c r="BC1325" s="24">
        <v>0</v>
      </c>
      <c r="BD1325" s="24">
        <v>-3.3448964131821413E-7</v>
      </c>
      <c r="BE1325" s="24">
        <v>0</v>
      </c>
      <c r="BF1325" s="24">
        <v>0</v>
      </c>
      <c r="BG1325" s="24">
        <v>0</v>
      </c>
      <c r="BH1325" s="24">
        <v>0</v>
      </c>
      <c r="BI1325" s="24">
        <v>0</v>
      </c>
      <c r="BJ1325" s="24">
        <v>0</v>
      </c>
      <c r="BK1325" s="24">
        <v>0</v>
      </c>
      <c r="BL1325" s="24">
        <v>0</v>
      </c>
    </row>
    <row r="1326" spans="1:64" x14ac:dyDescent="0.25">
      <c r="A1326" t="s">
        <v>5125</v>
      </c>
      <c r="B1326">
        <v>120</v>
      </c>
      <c r="C1326">
        <v>4</v>
      </c>
      <c r="D1326">
        <v>10</v>
      </c>
      <c r="E1326" s="24">
        <v>0</v>
      </c>
      <c r="F1326" s="24">
        <v>0</v>
      </c>
      <c r="G1326" s="24">
        <v>0</v>
      </c>
      <c r="H1326" s="24">
        <v>0</v>
      </c>
      <c r="I1326" s="24">
        <v>0</v>
      </c>
      <c r="J1326" s="24">
        <v>0</v>
      </c>
      <c r="K1326" s="24">
        <v>0.5937703400850296</v>
      </c>
      <c r="L1326" s="24">
        <v>-0.5937703400850296</v>
      </c>
      <c r="M1326" s="24">
        <v>0</v>
      </c>
      <c r="N1326" s="24">
        <v>0</v>
      </c>
      <c r="O1326" s="24">
        <v>-0.5937703400850296</v>
      </c>
      <c r="P1326" s="24">
        <v>0</v>
      </c>
      <c r="Q1326" s="24">
        <v>2.573228812252637E-7</v>
      </c>
      <c r="R1326" s="24">
        <v>-2.573228812252637E-7</v>
      </c>
      <c r="S1326" s="24">
        <v>0</v>
      </c>
      <c r="T1326" s="24">
        <v>0</v>
      </c>
      <c r="U1326" s="24">
        <v>0</v>
      </c>
      <c r="V1326" s="24">
        <v>0</v>
      </c>
      <c r="W1326" s="24">
        <v>0</v>
      </c>
      <c r="X1326" s="24">
        <v>0</v>
      </c>
      <c r="Y1326" s="24">
        <v>0</v>
      </c>
      <c r="Z1326" s="24">
        <v>0</v>
      </c>
      <c r="AA1326" s="24">
        <v>0.41563923805952069</v>
      </c>
      <c r="AB1326" s="24">
        <v>-0.41563923805952041</v>
      </c>
      <c r="AC1326" s="24">
        <v>0</v>
      </c>
      <c r="AD1326" s="24">
        <v>0</v>
      </c>
      <c r="AE1326" s="24">
        <v>-0.41563923805952041</v>
      </c>
      <c r="AF1326" s="24">
        <v>0</v>
      </c>
      <c r="AG1326" s="24">
        <v>2.573228812252637E-7</v>
      </c>
      <c r="AH1326" s="24">
        <v>-2.573228812252637E-7</v>
      </c>
      <c r="AI1326" s="24">
        <v>0</v>
      </c>
      <c r="AJ1326" s="24">
        <v>0</v>
      </c>
      <c r="AK1326" s="24">
        <v>0</v>
      </c>
      <c r="AL1326" s="24">
        <v>0</v>
      </c>
      <c r="AM1326" s="24">
        <v>0</v>
      </c>
      <c r="AN1326" s="24">
        <v>0</v>
      </c>
      <c r="AO1326" s="24">
        <v>0</v>
      </c>
      <c r="AP1326" s="24">
        <v>0</v>
      </c>
      <c r="AQ1326" s="24">
        <v>0.17813110202550891</v>
      </c>
      <c r="AR1326" s="24">
        <v>-0.17813110202550919</v>
      </c>
      <c r="AS1326" s="24">
        <v>0</v>
      </c>
      <c r="AT1326" s="24">
        <v>0</v>
      </c>
      <c r="AU1326" s="24">
        <v>-0.17813110202550919</v>
      </c>
      <c r="AV1326" s="24">
        <v>0</v>
      </c>
      <c r="AW1326" s="24">
        <v>0</v>
      </c>
      <c r="AX1326" s="24">
        <v>0</v>
      </c>
      <c r="AY1326" s="24">
        <v>0</v>
      </c>
      <c r="AZ1326" s="24">
        <v>0</v>
      </c>
      <c r="BA1326" s="24">
        <v>0</v>
      </c>
      <c r="BB1326" s="24">
        <v>-2.573228812252637E-7</v>
      </c>
      <c r="BC1326" s="24">
        <v>0</v>
      </c>
      <c r="BD1326" s="24">
        <v>-2.573228812252637E-7</v>
      </c>
      <c r="BE1326" s="24">
        <v>0</v>
      </c>
      <c r="BF1326" s="24">
        <v>0</v>
      </c>
      <c r="BG1326" s="24">
        <v>0</v>
      </c>
      <c r="BH1326" s="24">
        <v>0</v>
      </c>
      <c r="BI1326" s="24">
        <v>0</v>
      </c>
      <c r="BJ1326" s="24">
        <v>0</v>
      </c>
      <c r="BK1326" s="24">
        <v>0</v>
      </c>
      <c r="BL1326" s="24">
        <v>0</v>
      </c>
    </row>
    <row r="1327" spans="1:64" x14ac:dyDescent="0.25">
      <c r="A1327" t="s">
        <v>5125</v>
      </c>
      <c r="B1327">
        <v>121</v>
      </c>
      <c r="C1327">
        <v>1</v>
      </c>
      <c r="D1327">
        <v>11</v>
      </c>
      <c r="E1327" s="24">
        <v>0</v>
      </c>
      <c r="F1327" s="24">
        <v>0</v>
      </c>
      <c r="G1327" s="24">
        <v>0</v>
      </c>
      <c r="H1327" s="24">
        <v>0</v>
      </c>
      <c r="I1327" s="24">
        <v>0</v>
      </c>
      <c r="J1327" s="24">
        <v>0</v>
      </c>
      <c r="K1327" s="24">
        <v>0.48474365472793579</v>
      </c>
      <c r="L1327" s="24">
        <v>-0.48474365472793579</v>
      </c>
      <c r="M1327" s="24">
        <v>0</v>
      </c>
      <c r="N1327" s="24">
        <v>0</v>
      </c>
      <c r="O1327" s="24">
        <v>-0.48474365472793579</v>
      </c>
      <c r="P1327" s="24">
        <v>0</v>
      </c>
      <c r="Q1327" s="24">
        <v>1.981338755285833E-7</v>
      </c>
      <c r="R1327" s="24">
        <v>-1.981338755285833E-7</v>
      </c>
      <c r="S1327" s="24">
        <v>0</v>
      </c>
      <c r="T1327" s="24">
        <v>0</v>
      </c>
      <c r="U1327" s="24">
        <v>0</v>
      </c>
      <c r="V1327" s="24">
        <v>0</v>
      </c>
      <c r="W1327" s="24">
        <v>0</v>
      </c>
      <c r="X1327" s="24">
        <v>0</v>
      </c>
      <c r="Y1327" s="24">
        <v>0</v>
      </c>
      <c r="Z1327" s="24">
        <v>0</v>
      </c>
      <c r="AA1327" s="24">
        <v>0.33932055830955504</v>
      </c>
      <c r="AB1327" s="24">
        <v>-0.3393205583095551</v>
      </c>
      <c r="AC1327" s="24">
        <v>0</v>
      </c>
      <c r="AD1327" s="24">
        <v>0</v>
      </c>
      <c r="AE1327" s="24">
        <v>-0.3393205583095551</v>
      </c>
      <c r="AF1327" s="24">
        <v>0</v>
      </c>
      <c r="AG1327" s="24">
        <v>1.981338755285833E-7</v>
      </c>
      <c r="AH1327" s="24">
        <v>-1.981338755285833E-7</v>
      </c>
      <c r="AI1327" s="24">
        <v>0</v>
      </c>
      <c r="AJ1327" s="24">
        <v>0</v>
      </c>
      <c r="AK1327" s="24">
        <v>0</v>
      </c>
      <c r="AL1327" s="24">
        <v>0</v>
      </c>
      <c r="AM1327" s="24">
        <v>0</v>
      </c>
      <c r="AN1327" s="24">
        <v>0</v>
      </c>
      <c r="AO1327" s="24">
        <v>0</v>
      </c>
      <c r="AP1327" s="24">
        <v>0</v>
      </c>
      <c r="AQ1327" s="24">
        <v>0.14542309641838075</v>
      </c>
      <c r="AR1327" s="24">
        <v>-0.14542309641838069</v>
      </c>
      <c r="AS1327" s="24">
        <v>0</v>
      </c>
      <c r="AT1327" s="24">
        <v>0</v>
      </c>
      <c r="AU1327" s="24">
        <v>-0.14542309641838069</v>
      </c>
      <c r="AV1327" s="24">
        <v>0</v>
      </c>
      <c r="AW1327" s="24">
        <v>0</v>
      </c>
      <c r="AX1327" s="24">
        <v>0</v>
      </c>
      <c r="AY1327" s="24">
        <v>0</v>
      </c>
      <c r="AZ1327" s="24">
        <v>0</v>
      </c>
      <c r="BA1327" s="24">
        <v>0</v>
      </c>
      <c r="BB1327" s="24">
        <v>-1.981338755285833E-7</v>
      </c>
      <c r="BC1327" s="24">
        <v>0</v>
      </c>
      <c r="BD1327" s="24">
        <v>-1.981338755285833E-7</v>
      </c>
      <c r="BE1327" s="24">
        <v>0</v>
      </c>
      <c r="BF1327" s="24">
        <v>0</v>
      </c>
      <c r="BG1327" s="24">
        <v>0</v>
      </c>
      <c r="BH1327" s="24">
        <v>0</v>
      </c>
      <c r="BI1327" s="24">
        <v>0</v>
      </c>
      <c r="BJ1327" s="24">
        <v>0</v>
      </c>
      <c r="BK1327" s="24">
        <v>0</v>
      </c>
      <c r="BL1327" s="24">
        <v>0</v>
      </c>
    </row>
    <row r="1328" spans="1:64" x14ac:dyDescent="0.25">
      <c r="A1328" t="s">
        <v>5125</v>
      </c>
      <c r="B1328">
        <v>122</v>
      </c>
      <c r="C1328">
        <v>1</v>
      </c>
      <c r="D1328">
        <v>11</v>
      </c>
      <c r="E1328" s="24">
        <v>0</v>
      </c>
      <c r="F1328" s="24">
        <v>0</v>
      </c>
      <c r="G1328" s="24">
        <v>0</v>
      </c>
      <c r="H1328" s="24">
        <v>0</v>
      </c>
      <c r="I1328" s="24">
        <v>0</v>
      </c>
      <c r="J1328" s="24">
        <v>0</v>
      </c>
      <c r="K1328" s="24">
        <v>0.396002396941185</v>
      </c>
      <c r="L1328" s="24">
        <v>-0.396002396941185</v>
      </c>
      <c r="M1328" s="24">
        <v>0</v>
      </c>
      <c r="N1328" s="24">
        <v>0</v>
      </c>
      <c r="O1328" s="24">
        <v>-0.396002396941185</v>
      </c>
      <c r="P1328" s="24">
        <v>0</v>
      </c>
      <c r="Q1328" s="24">
        <v>1.5269097275449894E-7</v>
      </c>
      <c r="R1328" s="24">
        <v>-1.5269097275449894E-7</v>
      </c>
      <c r="S1328" s="24">
        <v>0</v>
      </c>
      <c r="T1328" s="24">
        <v>0</v>
      </c>
      <c r="U1328" s="24">
        <v>0</v>
      </c>
      <c r="V1328" s="24">
        <v>0</v>
      </c>
      <c r="W1328" s="24">
        <v>0</v>
      </c>
      <c r="X1328" s="24">
        <v>0</v>
      </c>
      <c r="Y1328" s="24">
        <v>0</v>
      </c>
      <c r="Z1328" s="24">
        <v>0</v>
      </c>
      <c r="AA1328" s="24">
        <v>0.27720167785882949</v>
      </c>
      <c r="AB1328" s="24">
        <v>-0.27720167785882954</v>
      </c>
      <c r="AC1328" s="24">
        <v>0</v>
      </c>
      <c r="AD1328" s="24">
        <v>0</v>
      </c>
      <c r="AE1328" s="24">
        <v>-0.27720167785882954</v>
      </c>
      <c r="AF1328" s="24">
        <v>0</v>
      </c>
      <c r="AG1328" s="24">
        <v>1.5269097275449894E-7</v>
      </c>
      <c r="AH1328" s="24">
        <v>-1.5269097275449894E-7</v>
      </c>
      <c r="AI1328" s="24">
        <v>0</v>
      </c>
      <c r="AJ1328" s="24">
        <v>0</v>
      </c>
      <c r="AK1328" s="24">
        <v>0</v>
      </c>
      <c r="AL1328" s="24">
        <v>0</v>
      </c>
      <c r="AM1328" s="24">
        <v>0</v>
      </c>
      <c r="AN1328" s="24">
        <v>0</v>
      </c>
      <c r="AO1328" s="24">
        <v>0</v>
      </c>
      <c r="AP1328" s="24">
        <v>0</v>
      </c>
      <c r="AQ1328" s="24">
        <v>0.11880071908235551</v>
      </c>
      <c r="AR1328" s="24">
        <v>-0.11880071908235545</v>
      </c>
      <c r="AS1328" s="24">
        <v>0</v>
      </c>
      <c r="AT1328" s="24">
        <v>0</v>
      </c>
      <c r="AU1328" s="24">
        <v>-0.11880071908235545</v>
      </c>
      <c r="AV1328" s="24">
        <v>0</v>
      </c>
      <c r="AW1328" s="24">
        <v>0</v>
      </c>
      <c r="AX1328" s="24">
        <v>0</v>
      </c>
      <c r="AY1328" s="24">
        <v>0</v>
      </c>
      <c r="AZ1328" s="24">
        <v>0</v>
      </c>
      <c r="BA1328" s="24">
        <v>0</v>
      </c>
      <c r="BB1328" s="24">
        <v>-1.5269097275449894E-7</v>
      </c>
      <c r="BC1328" s="24">
        <v>0</v>
      </c>
      <c r="BD1328" s="24">
        <v>-1.5269097275449894E-7</v>
      </c>
      <c r="BE1328" s="24">
        <v>0</v>
      </c>
      <c r="BF1328" s="24">
        <v>0</v>
      </c>
      <c r="BG1328" s="24">
        <v>0</v>
      </c>
      <c r="BH1328" s="24">
        <v>0</v>
      </c>
      <c r="BI1328" s="24">
        <v>0</v>
      </c>
      <c r="BJ1328" s="24">
        <v>0</v>
      </c>
      <c r="BK1328" s="24">
        <v>0</v>
      </c>
      <c r="BL1328" s="24">
        <v>0</v>
      </c>
    </row>
    <row r="1329" spans="1:64" x14ac:dyDescent="0.25">
      <c r="A1329" t="s">
        <v>5125</v>
      </c>
      <c r="B1329">
        <v>123</v>
      </c>
      <c r="C1329">
        <v>1</v>
      </c>
      <c r="D1329">
        <v>11</v>
      </c>
      <c r="E1329" s="24">
        <v>0</v>
      </c>
      <c r="F1329" s="24">
        <v>0</v>
      </c>
      <c r="G1329" s="24">
        <v>0</v>
      </c>
      <c r="H1329" s="24">
        <v>0</v>
      </c>
      <c r="I1329" s="24">
        <v>0</v>
      </c>
      <c r="J1329" s="24">
        <v>0</v>
      </c>
      <c r="K1329" s="24">
        <v>0.32372025400400162</v>
      </c>
      <c r="L1329" s="24">
        <v>-0.32372025400400162</v>
      </c>
      <c r="M1329" s="24">
        <v>0</v>
      </c>
      <c r="N1329" s="24">
        <v>0</v>
      </c>
      <c r="O1329" s="24">
        <v>-0.32372025400400162</v>
      </c>
      <c r="P1329" s="24">
        <v>0</v>
      </c>
      <c r="Q1329" s="24">
        <v>1.1777046893257648E-7</v>
      </c>
      <c r="R1329" s="24">
        <v>-1.1777046893257648E-7</v>
      </c>
      <c r="S1329" s="24">
        <v>0</v>
      </c>
      <c r="T1329" s="24">
        <v>0</v>
      </c>
      <c r="U1329" s="24">
        <v>0</v>
      </c>
      <c r="V1329" s="24">
        <v>0</v>
      </c>
      <c r="W1329" s="24">
        <v>0</v>
      </c>
      <c r="X1329" s="24">
        <v>0</v>
      </c>
      <c r="Y1329" s="24">
        <v>0</v>
      </c>
      <c r="Z1329" s="24">
        <v>0</v>
      </c>
      <c r="AA1329" s="24">
        <v>0.22660417780280112</v>
      </c>
      <c r="AB1329" s="24">
        <v>-0.22660417780280095</v>
      </c>
      <c r="AC1329" s="24">
        <v>0</v>
      </c>
      <c r="AD1329" s="24">
        <v>0</v>
      </c>
      <c r="AE1329" s="24">
        <v>-0.22660417780280095</v>
      </c>
      <c r="AF1329" s="24">
        <v>0</v>
      </c>
      <c r="AG1329" s="24">
        <v>1.1777046893257648E-7</v>
      </c>
      <c r="AH1329" s="24">
        <v>-1.1777046893257648E-7</v>
      </c>
      <c r="AI1329" s="24">
        <v>0</v>
      </c>
      <c r="AJ1329" s="24">
        <v>0</v>
      </c>
      <c r="AK1329" s="24">
        <v>0</v>
      </c>
      <c r="AL1329" s="24">
        <v>0</v>
      </c>
      <c r="AM1329" s="24">
        <v>0</v>
      </c>
      <c r="AN1329" s="24">
        <v>0</v>
      </c>
      <c r="AO1329" s="24">
        <v>0</v>
      </c>
      <c r="AP1329" s="24">
        <v>0</v>
      </c>
      <c r="AQ1329" s="24">
        <v>9.7116076201200496E-2</v>
      </c>
      <c r="AR1329" s="24">
        <v>-9.7116076201200663E-2</v>
      </c>
      <c r="AS1329" s="24">
        <v>0</v>
      </c>
      <c r="AT1329" s="24">
        <v>0</v>
      </c>
      <c r="AU1329" s="24">
        <v>-9.7116076201200663E-2</v>
      </c>
      <c r="AV1329" s="24">
        <v>0</v>
      </c>
      <c r="AW1329" s="24">
        <v>0</v>
      </c>
      <c r="AX1329" s="24">
        <v>0</v>
      </c>
      <c r="AY1329" s="24">
        <v>0</v>
      </c>
      <c r="AZ1329" s="24">
        <v>0</v>
      </c>
      <c r="BA1329" s="24">
        <v>0</v>
      </c>
      <c r="BB1329" s="24">
        <v>-1.1777046893257648E-7</v>
      </c>
      <c r="BC1329" s="24">
        <v>0</v>
      </c>
      <c r="BD1329" s="24">
        <v>-1.1777046893257648E-7</v>
      </c>
      <c r="BE1329" s="24">
        <v>0</v>
      </c>
      <c r="BF1329" s="24">
        <v>0</v>
      </c>
      <c r="BG1329" s="24">
        <v>0</v>
      </c>
      <c r="BH1329" s="24">
        <v>0</v>
      </c>
      <c r="BI1329" s="24">
        <v>0</v>
      </c>
      <c r="BJ1329" s="24">
        <v>0</v>
      </c>
      <c r="BK1329" s="24">
        <v>0</v>
      </c>
      <c r="BL1329" s="24">
        <v>0</v>
      </c>
    </row>
    <row r="1330" spans="1:64" x14ac:dyDescent="0.25">
      <c r="A1330" t="s">
        <v>5125</v>
      </c>
      <c r="B1330">
        <v>124</v>
      </c>
      <c r="C1330">
        <v>2</v>
      </c>
      <c r="D1330">
        <v>11</v>
      </c>
      <c r="E1330" s="24">
        <v>0</v>
      </c>
      <c r="F1330" s="24">
        <v>0</v>
      </c>
      <c r="G1330" s="24">
        <v>0</v>
      </c>
      <c r="H1330" s="24">
        <v>0</v>
      </c>
      <c r="I1330" s="24">
        <v>0</v>
      </c>
      <c r="J1330" s="24">
        <v>0</v>
      </c>
      <c r="K1330" s="24">
        <v>0.26480291783809662</v>
      </c>
      <c r="L1330" s="24">
        <v>-0.26480291783809662</v>
      </c>
      <c r="M1330" s="24">
        <v>0</v>
      </c>
      <c r="N1330" s="24">
        <v>0</v>
      </c>
      <c r="O1330" s="24">
        <v>-0.26480291783809662</v>
      </c>
      <c r="P1330" s="24">
        <v>0</v>
      </c>
      <c r="Q1330" s="24">
        <v>9.0911953520844691E-8</v>
      </c>
      <c r="R1330" s="24">
        <v>-9.0911953520844691E-8</v>
      </c>
      <c r="S1330" s="24">
        <v>0</v>
      </c>
      <c r="T1330" s="24">
        <v>0</v>
      </c>
      <c r="U1330" s="24">
        <v>0</v>
      </c>
      <c r="V1330" s="24">
        <v>0</v>
      </c>
      <c r="W1330" s="24">
        <v>0</v>
      </c>
      <c r="X1330" s="24">
        <v>0</v>
      </c>
      <c r="Y1330" s="24">
        <v>0</v>
      </c>
      <c r="Z1330" s="24">
        <v>0</v>
      </c>
      <c r="AA1330" s="24">
        <v>0.18536204248666763</v>
      </c>
      <c r="AB1330" s="24">
        <v>-0.18536204248666777</v>
      </c>
      <c r="AC1330" s="24">
        <v>0</v>
      </c>
      <c r="AD1330" s="24">
        <v>0</v>
      </c>
      <c r="AE1330" s="24">
        <v>-0.18536204248666777</v>
      </c>
      <c r="AF1330" s="24">
        <v>0</v>
      </c>
      <c r="AG1330" s="24">
        <v>9.0911953520844691E-8</v>
      </c>
      <c r="AH1330" s="24">
        <v>-9.0911953520844691E-8</v>
      </c>
      <c r="AI1330" s="24">
        <v>0</v>
      </c>
      <c r="AJ1330" s="24">
        <v>0</v>
      </c>
      <c r="AK1330" s="24">
        <v>0</v>
      </c>
      <c r="AL1330" s="24">
        <v>0</v>
      </c>
      <c r="AM1330" s="24">
        <v>0</v>
      </c>
      <c r="AN1330" s="24">
        <v>0</v>
      </c>
      <c r="AO1330" s="24">
        <v>0</v>
      </c>
      <c r="AP1330" s="24">
        <v>0</v>
      </c>
      <c r="AQ1330" s="24">
        <v>7.9440875351428991E-2</v>
      </c>
      <c r="AR1330" s="24">
        <v>-7.9440875351428852E-2</v>
      </c>
      <c r="AS1330" s="24">
        <v>0</v>
      </c>
      <c r="AT1330" s="24">
        <v>0</v>
      </c>
      <c r="AU1330" s="24">
        <v>-7.9440875351428852E-2</v>
      </c>
      <c r="AV1330" s="24">
        <v>0</v>
      </c>
      <c r="AW1330" s="24">
        <v>0</v>
      </c>
      <c r="AX1330" s="24">
        <v>0</v>
      </c>
      <c r="AY1330" s="24">
        <v>0</v>
      </c>
      <c r="AZ1330" s="24">
        <v>0</v>
      </c>
      <c r="BA1330" s="24">
        <v>0</v>
      </c>
      <c r="BB1330" s="24">
        <v>-9.0911953520844691E-8</v>
      </c>
      <c r="BC1330" s="24">
        <v>0</v>
      </c>
      <c r="BD1330" s="24">
        <v>-9.0911953520844691E-8</v>
      </c>
      <c r="BE1330" s="24">
        <v>0</v>
      </c>
      <c r="BF1330" s="24">
        <v>0</v>
      </c>
      <c r="BG1330" s="24">
        <v>0</v>
      </c>
      <c r="BH1330" s="24">
        <v>0</v>
      </c>
      <c r="BI1330" s="24">
        <v>0</v>
      </c>
      <c r="BJ1330" s="24">
        <v>0</v>
      </c>
      <c r="BK1330" s="24">
        <v>0</v>
      </c>
      <c r="BL1330" s="24">
        <v>0</v>
      </c>
    </row>
    <row r="1331" spans="1:64" x14ac:dyDescent="0.25">
      <c r="A1331" t="s">
        <v>5125</v>
      </c>
      <c r="B1331">
        <v>125</v>
      </c>
      <c r="C1331">
        <v>2</v>
      </c>
      <c r="D1331">
        <v>11</v>
      </c>
      <c r="E1331" s="24">
        <v>0</v>
      </c>
      <c r="F1331" s="24">
        <v>0</v>
      </c>
      <c r="G1331" s="24">
        <v>0</v>
      </c>
      <c r="H1331" s="24">
        <v>0</v>
      </c>
      <c r="I1331" s="24">
        <v>0</v>
      </c>
      <c r="J1331" s="24">
        <v>0</v>
      </c>
      <c r="K1331" s="24">
        <v>0.21674606204032898</v>
      </c>
      <c r="L1331" s="24">
        <v>-0.21674606204032898</v>
      </c>
      <c r="M1331" s="24">
        <v>0</v>
      </c>
      <c r="N1331" s="24">
        <v>0</v>
      </c>
      <c r="O1331" s="24">
        <v>-0.21674606204032898</v>
      </c>
      <c r="P1331" s="24">
        <v>0</v>
      </c>
      <c r="Q1331" s="24">
        <v>7.023550097073894E-8</v>
      </c>
      <c r="R1331" s="24">
        <v>-7.023550097073894E-8</v>
      </c>
      <c r="S1331" s="24">
        <v>0</v>
      </c>
      <c r="T1331" s="24">
        <v>0</v>
      </c>
      <c r="U1331" s="24">
        <v>0</v>
      </c>
      <c r="V1331" s="24">
        <v>0</v>
      </c>
      <c r="W1331" s="24">
        <v>0</v>
      </c>
      <c r="X1331" s="24">
        <v>0</v>
      </c>
      <c r="Y1331" s="24">
        <v>0</v>
      </c>
      <c r="Z1331" s="24">
        <v>0</v>
      </c>
      <c r="AA1331" s="24">
        <v>0.15172224342823026</v>
      </c>
      <c r="AB1331" s="24">
        <v>-0.15172224342823026</v>
      </c>
      <c r="AC1331" s="24">
        <v>0</v>
      </c>
      <c r="AD1331" s="24">
        <v>0</v>
      </c>
      <c r="AE1331" s="24">
        <v>-0.15172224342823026</v>
      </c>
      <c r="AF1331" s="24">
        <v>0</v>
      </c>
      <c r="AG1331" s="24">
        <v>7.023550097073894E-8</v>
      </c>
      <c r="AH1331" s="24">
        <v>-7.023550097073894E-8</v>
      </c>
      <c r="AI1331" s="24">
        <v>0</v>
      </c>
      <c r="AJ1331" s="24">
        <v>0</v>
      </c>
      <c r="AK1331" s="24">
        <v>0</v>
      </c>
      <c r="AL1331" s="24">
        <v>0</v>
      </c>
      <c r="AM1331" s="24">
        <v>0</v>
      </c>
      <c r="AN1331" s="24">
        <v>0</v>
      </c>
      <c r="AO1331" s="24">
        <v>0</v>
      </c>
      <c r="AP1331" s="24">
        <v>0</v>
      </c>
      <c r="AQ1331" s="24">
        <v>6.5023818612098716E-2</v>
      </c>
      <c r="AR1331" s="24">
        <v>-6.5023818612098716E-2</v>
      </c>
      <c r="AS1331" s="24">
        <v>0</v>
      </c>
      <c r="AT1331" s="24">
        <v>0</v>
      </c>
      <c r="AU1331" s="24">
        <v>-6.5023818612098716E-2</v>
      </c>
      <c r="AV1331" s="24">
        <v>0</v>
      </c>
      <c r="AW1331" s="24">
        <v>0</v>
      </c>
      <c r="AX1331" s="24">
        <v>0</v>
      </c>
      <c r="AY1331" s="24">
        <v>0</v>
      </c>
      <c r="AZ1331" s="24">
        <v>0</v>
      </c>
      <c r="BA1331" s="24">
        <v>0</v>
      </c>
      <c r="BB1331" s="24">
        <v>-7.023550097073894E-8</v>
      </c>
      <c r="BC1331" s="24">
        <v>0</v>
      </c>
      <c r="BD1331" s="24">
        <v>-7.023550097073894E-8</v>
      </c>
      <c r="BE1331" s="24">
        <v>0</v>
      </c>
      <c r="BF1331" s="24">
        <v>0</v>
      </c>
      <c r="BG1331" s="24">
        <v>0</v>
      </c>
      <c r="BH1331" s="24">
        <v>0</v>
      </c>
      <c r="BI1331" s="24">
        <v>0</v>
      </c>
      <c r="BJ1331" s="24">
        <v>0</v>
      </c>
      <c r="BK1331" s="24">
        <v>0</v>
      </c>
      <c r="BL1331" s="24">
        <v>0</v>
      </c>
    </row>
    <row r="1332" spans="1:64" x14ac:dyDescent="0.25">
      <c r="A1332" t="s">
        <v>5125</v>
      </c>
      <c r="B1332">
        <v>126</v>
      </c>
      <c r="C1332">
        <v>2</v>
      </c>
      <c r="D1332">
        <v>11</v>
      </c>
      <c r="E1332" s="24">
        <v>0</v>
      </c>
      <c r="F1332" s="24">
        <v>0</v>
      </c>
      <c r="G1332" s="24">
        <v>0</v>
      </c>
      <c r="H1332" s="24">
        <v>0</v>
      </c>
      <c r="I1332" s="24">
        <v>0</v>
      </c>
      <c r="J1332" s="24">
        <v>0</v>
      </c>
      <c r="K1332" s="24">
        <v>0.17752114683389664</v>
      </c>
      <c r="L1332" s="24">
        <v>-0.17752114683389664</v>
      </c>
      <c r="M1332" s="24">
        <v>0</v>
      </c>
      <c r="N1332" s="24">
        <v>0</v>
      </c>
      <c r="O1332" s="24">
        <v>-0.17752114683389664</v>
      </c>
      <c r="P1332" s="24">
        <v>0</v>
      </c>
      <c r="Q1332" s="24">
        <v>5.4306383390212432E-8</v>
      </c>
      <c r="R1332" s="24">
        <v>-5.4306383390212432E-8</v>
      </c>
      <c r="S1332" s="24">
        <v>0</v>
      </c>
      <c r="T1332" s="24">
        <v>0</v>
      </c>
      <c r="U1332" s="24">
        <v>0</v>
      </c>
      <c r="V1332" s="24">
        <v>0</v>
      </c>
      <c r="W1332" s="24">
        <v>0</v>
      </c>
      <c r="X1332" s="24">
        <v>0</v>
      </c>
      <c r="Y1332" s="24">
        <v>0</v>
      </c>
      <c r="Z1332" s="24">
        <v>0</v>
      </c>
      <c r="AA1332" s="24">
        <v>0.12426480278372763</v>
      </c>
      <c r="AB1332" s="24">
        <v>-0.12426480278372765</v>
      </c>
      <c r="AC1332" s="24">
        <v>0</v>
      </c>
      <c r="AD1332" s="24">
        <v>0</v>
      </c>
      <c r="AE1332" s="24">
        <v>-0.12426480278372765</v>
      </c>
      <c r="AF1332" s="24">
        <v>0</v>
      </c>
      <c r="AG1332" s="24">
        <v>5.4306383390212432E-8</v>
      </c>
      <c r="AH1332" s="24">
        <v>-5.4306383390212432E-8</v>
      </c>
      <c r="AI1332" s="24">
        <v>0</v>
      </c>
      <c r="AJ1332" s="24">
        <v>0</v>
      </c>
      <c r="AK1332" s="24">
        <v>0</v>
      </c>
      <c r="AL1332" s="24">
        <v>0</v>
      </c>
      <c r="AM1332" s="24">
        <v>0</v>
      </c>
      <c r="AN1332" s="24">
        <v>0</v>
      </c>
      <c r="AO1332" s="24">
        <v>0</v>
      </c>
      <c r="AP1332" s="24">
        <v>0</v>
      </c>
      <c r="AQ1332" s="24">
        <v>5.3256344050169005E-2</v>
      </c>
      <c r="AR1332" s="24">
        <v>-5.3256344050168991E-2</v>
      </c>
      <c r="AS1332" s="24">
        <v>0</v>
      </c>
      <c r="AT1332" s="24">
        <v>0</v>
      </c>
      <c r="AU1332" s="24">
        <v>-5.3256344050168991E-2</v>
      </c>
      <c r="AV1332" s="24">
        <v>0</v>
      </c>
      <c r="AW1332" s="24">
        <v>0</v>
      </c>
      <c r="AX1332" s="24">
        <v>0</v>
      </c>
      <c r="AY1332" s="24">
        <v>0</v>
      </c>
      <c r="AZ1332" s="24">
        <v>0</v>
      </c>
      <c r="BA1332" s="24">
        <v>0</v>
      </c>
      <c r="BB1332" s="24">
        <v>-5.4306383390212432E-8</v>
      </c>
      <c r="BC1332" s="24">
        <v>0</v>
      </c>
      <c r="BD1332" s="24">
        <v>-5.4306383390212432E-8</v>
      </c>
      <c r="BE1332" s="24">
        <v>0</v>
      </c>
      <c r="BF1332" s="24">
        <v>0</v>
      </c>
      <c r="BG1332" s="24">
        <v>0</v>
      </c>
      <c r="BH1332" s="24">
        <v>0</v>
      </c>
      <c r="BI1332" s="24">
        <v>0</v>
      </c>
      <c r="BJ1332" s="24">
        <v>0</v>
      </c>
      <c r="BK1332" s="24">
        <v>0</v>
      </c>
      <c r="BL1332" s="24">
        <v>0</v>
      </c>
    </row>
    <row r="1333" spans="1:64" x14ac:dyDescent="0.25">
      <c r="A1333" t="s">
        <v>5125</v>
      </c>
      <c r="B1333">
        <v>127</v>
      </c>
      <c r="C1333">
        <v>3</v>
      </c>
      <c r="D1333">
        <v>11</v>
      </c>
      <c r="E1333" s="24">
        <v>0</v>
      </c>
      <c r="F1333" s="24">
        <v>0</v>
      </c>
      <c r="G1333" s="24">
        <v>0</v>
      </c>
      <c r="H1333" s="24">
        <v>0</v>
      </c>
      <c r="I1333" s="24">
        <v>0</v>
      </c>
      <c r="J1333" s="24">
        <v>0</v>
      </c>
      <c r="K1333" s="24">
        <v>0.14548370987176895</v>
      </c>
      <c r="L1333" s="24">
        <v>-0.14548370987176895</v>
      </c>
      <c r="M1333" s="24">
        <v>0</v>
      </c>
      <c r="N1333" s="24">
        <v>0</v>
      </c>
      <c r="O1333" s="24">
        <v>-0.14548370987176895</v>
      </c>
      <c r="P1333" s="24">
        <v>0</v>
      </c>
      <c r="Q1333" s="24">
        <v>4.2021611079690047E-8</v>
      </c>
      <c r="R1333" s="24">
        <v>-4.2021611079690047E-8</v>
      </c>
      <c r="S1333" s="24">
        <v>0</v>
      </c>
      <c r="T1333" s="24">
        <v>0</v>
      </c>
      <c r="U1333" s="24">
        <v>0</v>
      </c>
      <c r="V1333" s="24">
        <v>0</v>
      </c>
      <c r="W1333" s="24">
        <v>0</v>
      </c>
      <c r="X1333" s="24">
        <v>0</v>
      </c>
      <c r="Y1333" s="24">
        <v>0</v>
      </c>
      <c r="Z1333" s="24">
        <v>0</v>
      </c>
      <c r="AA1333" s="24">
        <v>0.10183859691023826</v>
      </c>
      <c r="AB1333" s="24">
        <v>-0.10183859691023822</v>
      </c>
      <c r="AC1333" s="24">
        <v>0</v>
      </c>
      <c r="AD1333" s="24">
        <v>0</v>
      </c>
      <c r="AE1333" s="24">
        <v>-0.10183859691023822</v>
      </c>
      <c r="AF1333" s="24">
        <v>0</v>
      </c>
      <c r="AG1333" s="24">
        <v>4.2021611079690047E-8</v>
      </c>
      <c r="AH1333" s="24">
        <v>-4.2021611079690047E-8</v>
      </c>
      <c r="AI1333" s="24">
        <v>0</v>
      </c>
      <c r="AJ1333" s="24">
        <v>0</v>
      </c>
      <c r="AK1333" s="24">
        <v>0</v>
      </c>
      <c r="AL1333" s="24">
        <v>0</v>
      </c>
      <c r="AM1333" s="24">
        <v>0</v>
      </c>
      <c r="AN1333" s="24">
        <v>0</v>
      </c>
      <c r="AO1333" s="24">
        <v>0</v>
      </c>
      <c r="AP1333" s="24">
        <v>0</v>
      </c>
      <c r="AQ1333" s="24">
        <v>4.3645112961530688E-2</v>
      </c>
      <c r="AR1333" s="24">
        <v>-4.364511296153073E-2</v>
      </c>
      <c r="AS1333" s="24">
        <v>0</v>
      </c>
      <c r="AT1333" s="24">
        <v>0</v>
      </c>
      <c r="AU1333" s="24">
        <v>-4.364511296153073E-2</v>
      </c>
      <c r="AV1333" s="24">
        <v>0</v>
      </c>
      <c r="AW1333" s="24">
        <v>0</v>
      </c>
      <c r="AX1333" s="24">
        <v>0</v>
      </c>
      <c r="AY1333" s="24">
        <v>0</v>
      </c>
      <c r="AZ1333" s="24">
        <v>0</v>
      </c>
      <c r="BA1333" s="24">
        <v>0</v>
      </c>
      <c r="BB1333" s="24">
        <v>-4.2021611079690047E-8</v>
      </c>
      <c r="BC1333" s="24">
        <v>0</v>
      </c>
      <c r="BD1333" s="24">
        <v>-4.2021611079690047E-8</v>
      </c>
      <c r="BE1333" s="24">
        <v>0</v>
      </c>
      <c r="BF1333" s="24">
        <v>0</v>
      </c>
      <c r="BG1333" s="24">
        <v>0</v>
      </c>
      <c r="BH1333" s="24">
        <v>0</v>
      </c>
      <c r="BI1333" s="24">
        <v>0</v>
      </c>
      <c r="BJ1333" s="24">
        <v>0</v>
      </c>
      <c r="BK1333" s="24">
        <v>0</v>
      </c>
      <c r="BL1333" s="24">
        <v>0</v>
      </c>
    </row>
    <row r="1334" spans="1:64" x14ac:dyDescent="0.25">
      <c r="A1334" t="s">
        <v>5125</v>
      </c>
      <c r="B1334">
        <v>128</v>
      </c>
      <c r="C1334">
        <v>3</v>
      </c>
      <c r="D1334">
        <v>11</v>
      </c>
      <c r="E1334" s="24">
        <v>0</v>
      </c>
      <c r="F1334" s="24">
        <v>0</v>
      </c>
      <c r="G1334" s="24">
        <v>0</v>
      </c>
      <c r="H1334" s="24">
        <v>0</v>
      </c>
      <c r="I1334" s="24">
        <v>0</v>
      </c>
      <c r="J1334" s="24">
        <v>0</v>
      </c>
      <c r="K1334" s="24">
        <v>0.11929969489574432</v>
      </c>
      <c r="L1334" s="24">
        <v>-0.11929969489574432</v>
      </c>
      <c r="M1334" s="24">
        <v>0</v>
      </c>
      <c r="N1334" s="24">
        <v>0</v>
      </c>
      <c r="O1334" s="24">
        <v>-0.11929969489574432</v>
      </c>
      <c r="P1334" s="24">
        <v>0</v>
      </c>
      <c r="Q1334" s="24">
        <v>3.2541265682084486E-8</v>
      </c>
      <c r="R1334" s="24">
        <v>-3.2541265682084486E-8</v>
      </c>
      <c r="S1334" s="24">
        <v>0</v>
      </c>
      <c r="T1334" s="24">
        <v>0</v>
      </c>
      <c r="U1334" s="24">
        <v>0</v>
      </c>
      <c r="V1334" s="24">
        <v>0</v>
      </c>
      <c r="W1334" s="24">
        <v>0</v>
      </c>
      <c r="X1334" s="24">
        <v>0</v>
      </c>
      <c r="Y1334" s="24">
        <v>0</v>
      </c>
      <c r="Z1334" s="24">
        <v>0</v>
      </c>
      <c r="AA1334" s="24">
        <v>8.3509786427021018E-2</v>
      </c>
      <c r="AB1334" s="24">
        <v>-8.3509786427021004E-2</v>
      </c>
      <c r="AC1334" s="24">
        <v>0</v>
      </c>
      <c r="AD1334" s="24">
        <v>0</v>
      </c>
      <c r="AE1334" s="24">
        <v>-8.3509786427021004E-2</v>
      </c>
      <c r="AF1334" s="24">
        <v>0</v>
      </c>
      <c r="AG1334" s="24">
        <v>3.2541265682084486E-8</v>
      </c>
      <c r="AH1334" s="24">
        <v>-3.2541265682084486E-8</v>
      </c>
      <c r="AI1334" s="24">
        <v>0</v>
      </c>
      <c r="AJ1334" s="24">
        <v>0</v>
      </c>
      <c r="AK1334" s="24">
        <v>0</v>
      </c>
      <c r="AL1334" s="24">
        <v>0</v>
      </c>
      <c r="AM1334" s="24">
        <v>0</v>
      </c>
      <c r="AN1334" s="24">
        <v>0</v>
      </c>
      <c r="AO1334" s="24">
        <v>0</v>
      </c>
      <c r="AP1334" s="24">
        <v>0</v>
      </c>
      <c r="AQ1334" s="24">
        <v>3.5789908468723305E-2</v>
      </c>
      <c r="AR1334" s="24">
        <v>-3.5789908468723319E-2</v>
      </c>
      <c r="AS1334" s="24">
        <v>0</v>
      </c>
      <c r="AT1334" s="24">
        <v>0</v>
      </c>
      <c r="AU1334" s="24">
        <v>-3.5789908468723319E-2</v>
      </c>
      <c r="AV1334" s="24">
        <v>0</v>
      </c>
      <c r="AW1334" s="24">
        <v>0</v>
      </c>
      <c r="AX1334" s="24">
        <v>0</v>
      </c>
      <c r="AY1334" s="24">
        <v>0</v>
      </c>
      <c r="AZ1334" s="24">
        <v>0</v>
      </c>
      <c r="BA1334" s="24">
        <v>0</v>
      </c>
      <c r="BB1334" s="24">
        <v>-3.2541265682084486E-8</v>
      </c>
      <c r="BC1334" s="24">
        <v>0</v>
      </c>
      <c r="BD1334" s="24">
        <v>-3.2541265682084486E-8</v>
      </c>
      <c r="BE1334" s="24">
        <v>0</v>
      </c>
      <c r="BF1334" s="24">
        <v>0</v>
      </c>
      <c r="BG1334" s="24">
        <v>0</v>
      </c>
      <c r="BH1334" s="24">
        <v>0</v>
      </c>
      <c r="BI1334" s="24">
        <v>0</v>
      </c>
      <c r="BJ1334" s="24">
        <v>0</v>
      </c>
      <c r="BK1334" s="24">
        <v>0</v>
      </c>
      <c r="BL1334" s="24">
        <v>0</v>
      </c>
    </row>
    <row r="1335" spans="1:64" x14ac:dyDescent="0.25">
      <c r="A1335" t="s">
        <v>5125</v>
      </c>
      <c r="B1335">
        <v>129</v>
      </c>
      <c r="C1335">
        <v>3</v>
      </c>
      <c r="D1335">
        <v>11</v>
      </c>
      <c r="E1335" s="24">
        <v>0</v>
      </c>
      <c r="F1335" s="24">
        <v>0</v>
      </c>
      <c r="G1335" s="24">
        <v>0</v>
      </c>
      <c r="H1335" s="24">
        <v>0</v>
      </c>
      <c r="I1335" s="24">
        <v>0</v>
      </c>
      <c r="J1335" s="24">
        <v>0</v>
      </c>
      <c r="K1335" s="24">
        <v>9.7885973751544952E-2</v>
      </c>
      <c r="L1335" s="24">
        <v>-9.7885973751544952E-2</v>
      </c>
      <c r="M1335" s="24">
        <v>0</v>
      </c>
      <c r="N1335" s="24">
        <v>0</v>
      </c>
      <c r="O1335" s="24">
        <v>-9.7885973751544952E-2</v>
      </c>
      <c r="P1335" s="24">
        <v>0</v>
      </c>
      <c r="Q1335" s="24">
        <v>2.5218923838110641E-8</v>
      </c>
      <c r="R1335" s="24">
        <v>-2.5218923838110641E-8</v>
      </c>
      <c r="S1335" s="24">
        <v>0</v>
      </c>
      <c r="T1335" s="24">
        <v>0</v>
      </c>
      <c r="U1335" s="24">
        <v>0</v>
      </c>
      <c r="V1335" s="24">
        <v>0</v>
      </c>
      <c r="W1335" s="24">
        <v>0</v>
      </c>
      <c r="X1335" s="24">
        <v>0</v>
      </c>
      <c r="Y1335" s="24">
        <v>0</v>
      </c>
      <c r="Z1335" s="24">
        <v>0</v>
      </c>
      <c r="AA1335" s="24">
        <v>6.8520181626081464E-2</v>
      </c>
      <c r="AB1335" s="24">
        <v>-6.8520181626081478E-2</v>
      </c>
      <c r="AC1335" s="24">
        <v>0</v>
      </c>
      <c r="AD1335" s="24">
        <v>0</v>
      </c>
      <c r="AE1335" s="24">
        <v>-6.8520181626081478E-2</v>
      </c>
      <c r="AF1335" s="24">
        <v>0</v>
      </c>
      <c r="AG1335" s="24">
        <v>2.5218923838110641E-8</v>
      </c>
      <c r="AH1335" s="24">
        <v>-2.5218923838110641E-8</v>
      </c>
      <c r="AI1335" s="24">
        <v>0</v>
      </c>
      <c r="AJ1335" s="24">
        <v>0</v>
      </c>
      <c r="AK1335" s="24">
        <v>0</v>
      </c>
      <c r="AL1335" s="24">
        <v>0</v>
      </c>
      <c r="AM1335" s="24">
        <v>0</v>
      </c>
      <c r="AN1335" s="24">
        <v>0</v>
      </c>
      <c r="AO1335" s="24">
        <v>0</v>
      </c>
      <c r="AP1335" s="24">
        <v>0</v>
      </c>
      <c r="AQ1335" s="24">
        <v>2.9365792125463488E-2</v>
      </c>
      <c r="AR1335" s="24">
        <v>-2.9365792125463475E-2</v>
      </c>
      <c r="AS1335" s="24">
        <v>0</v>
      </c>
      <c r="AT1335" s="24">
        <v>0</v>
      </c>
      <c r="AU1335" s="24">
        <v>-2.9365792125463475E-2</v>
      </c>
      <c r="AV1335" s="24">
        <v>0</v>
      </c>
      <c r="AW1335" s="24">
        <v>0</v>
      </c>
      <c r="AX1335" s="24">
        <v>0</v>
      </c>
      <c r="AY1335" s="24">
        <v>0</v>
      </c>
      <c r="AZ1335" s="24">
        <v>0</v>
      </c>
      <c r="BA1335" s="24">
        <v>0</v>
      </c>
      <c r="BB1335" s="24">
        <v>-2.5218923838110641E-8</v>
      </c>
      <c r="BC1335" s="24">
        <v>0</v>
      </c>
      <c r="BD1335" s="24">
        <v>-2.5218923838110641E-8</v>
      </c>
      <c r="BE1335" s="24">
        <v>0</v>
      </c>
      <c r="BF1335" s="24">
        <v>0</v>
      </c>
      <c r="BG1335" s="24">
        <v>0</v>
      </c>
      <c r="BH1335" s="24">
        <v>0</v>
      </c>
      <c r="BI1335" s="24">
        <v>0</v>
      </c>
      <c r="BJ1335" s="24">
        <v>0</v>
      </c>
      <c r="BK1335" s="24">
        <v>0</v>
      </c>
      <c r="BL1335" s="24">
        <v>0</v>
      </c>
    </row>
    <row r="1336" spans="1:64" x14ac:dyDescent="0.25">
      <c r="A1336" t="s">
        <v>5125</v>
      </c>
      <c r="B1336">
        <v>130</v>
      </c>
      <c r="C1336">
        <v>4</v>
      </c>
      <c r="D1336">
        <v>11</v>
      </c>
      <c r="E1336" s="24">
        <v>0</v>
      </c>
      <c r="F1336" s="24">
        <v>0</v>
      </c>
      <c r="G1336" s="24">
        <v>0</v>
      </c>
      <c r="H1336" s="24">
        <v>0</v>
      </c>
      <c r="I1336" s="24">
        <v>0</v>
      </c>
      <c r="J1336" s="24">
        <v>0</v>
      </c>
      <c r="K1336" s="24">
        <v>8.0362401902675629E-2</v>
      </c>
      <c r="L1336" s="24">
        <v>-8.0362401902675629E-2</v>
      </c>
      <c r="M1336" s="24">
        <v>0</v>
      </c>
      <c r="N1336" s="24">
        <v>0</v>
      </c>
      <c r="O1336" s="24">
        <v>-8.0362401902675629E-2</v>
      </c>
      <c r="P1336" s="24">
        <v>0</v>
      </c>
      <c r="Q1336" s="24">
        <v>1.9559138308977708E-8</v>
      </c>
      <c r="R1336" s="24">
        <v>-1.9559138308977708E-8</v>
      </c>
      <c r="S1336" s="24">
        <v>0</v>
      </c>
      <c r="T1336" s="24">
        <v>0</v>
      </c>
      <c r="U1336" s="24">
        <v>0</v>
      </c>
      <c r="V1336" s="24">
        <v>0</v>
      </c>
      <c r="W1336" s="24">
        <v>0</v>
      </c>
      <c r="X1336" s="24">
        <v>0</v>
      </c>
      <c r="Y1336" s="24">
        <v>0</v>
      </c>
      <c r="Z1336" s="24">
        <v>0</v>
      </c>
      <c r="AA1336" s="24">
        <v>5.6253681331872939E-2</v>
      </c>
      <c r="AB1336" s="24">
        <v>-5.6253681331872973E-2</v>
      </c>
      <c r="AC1336" s="24">
        <v>0</v>
      </c>
      <c r="AD1336" s="24">
        <v>0</v>
      </c>
      <c r="AE1336" s="24">
        <v>-5.6253681331872973E-2</v>
      </c>
      <c r="AF1336" s="24">
        <v>0</v>
      </c>
      <c r="AG1336" s="24">
        <v>1.9559138308977708E-8</v>
      </c>
      <c r="AH1336" s="24">
        <v>-1.9559138308977708E-8</v>
      </c>
      <c r="AI1336" s="24">
        <v>0</v>
      </c>
      <c r="AJ1336" s="24">
        <v>0</v>
      </c>
      <c r="AK1336" s="24">
        <v>0</v>
      </c>
      <c r="AL1336" s="24">
        <v>0</v>
      </c>
      <c r="AM1336" s="24">
        <v>0</v>
      </c>
      <c r="AN1336" s="24">
        <v>0</v>
      </c>
      <c r="AO1336" s="24">
        <v>0</v>
      </c>
      <c r="AP1336" s="24">
        <v>0</v>
      </c>
      <c r="AQ1336" s="24">
        <v>2.410872057080269E-2</v>
      </c>
      <c r="AR1336" s="24">
        <v>-2.4108720570802655E-2</v>
      </c>
      <c r="AS1336" s="24">
        <v>0</v>
      </c>
      <c r="AT1336" s="24">
        <v>0</v>
      </c>
      <c r="AU1336" s="24">
        <v>-2.4108720570802655E-2</v>
      </c>
      <c r="AV1336" s="24">
        <v>0</v>
      </c>
      <c r="AW1336" s="24">
        <v>0</v>
      </c>
      <c r="AX1336" s="24">
        <v>0</v>
      </c>
      <c r="AY1336" s="24">
        <v>0</v>
      </c>
      <c r="AZ1336" s="24">
        <v>0</v>
      </c>
      <c r="BA1336" s="24">
        <v>0</v>
      </c>
      <c r="BB1336" s="24">
        <v>-1.9559138308977708E-8</v>
      </c>
      <c r="BC1336" s="24">
        <v>0</v>
      </c>
      <c r="BD1336" s="24">
        <v>-1.9559138308977708E-8</v>
      </c>
      <c r="BE1336" s="24">
        <v>0</v>
      </c>
      <c r="BF1336" s="24">
        <v>0</v>
      </c>
      <c r="BG1336" s="24">
        <v>0</v>
      </c>
      <c r="BH1336" s="24">
        <v>0</v>
      </c>
      <c r="BI1336" s="24">
        <v>0</v>
      </c>
      <c r="BJ1336" s="24">
        <v>0</v>
      </c>
      <c r="BK1336" s="24">
        <v>0</v>
      </c>
      <c r="BL1336" s="24">
        <v>0</v>
      </c>
    </row>
    <row r="1337" spans="1:64" x14ac:dyDescent="0.25">
      <c r="A1337" t="s">
        <v>5125</v>
      </c>
      <c r="B1337">
        <v>131</v>
      </c>
      <c r="C1337">
        <v>4</v>
      </c>
      <c r="D1337">
        <v>11</v>
      </c>
      <c r="E1337" s="24">
        <v>0</v>
      </c>
      <c r="F1337" s="24">
        <v>0</v>
      </c>
      <c r="G1337" s="24">
        <v>0</v>
      </c>
      <c r="H1337" s="24">
        <v>0</v>
      </c>
      <c r="I1337" s="24">
        <v>0</v>
      </c>
      <c r="J1337" s="24">
        <v>0</v>
      </c>
      <c r="K1337" s="24">
        <v>6.601349264383316E-2</v>
      </c>
      <c r="L1337" s="24">
        <v>-6.601349264383316E-2</v>
      </c>
      <c r="M1337" s="24">
        <v>0</v>
      </c>
      <c r="N1337" s="24">
        <v>0</v>
      </c>
      <c r="O1337" s="24">
        <v>-6.601349264383316E-2</v>
      </c>
      <c r="P1337" s="24">
        <v>0</v>
      </c>
      <c r="Q1337" s="24">
        <v>1.5179466572590172E-8</v>
      </c>
      <c r="R1337" s="24">
        <v>-1.5179466572590172E-8</v>
      </c>
      <c r="S1337" s="24">
        <v>0</v>
      </c>
      <c r="T1337" s="24">
        <v>0</v>
      </c>
      <c r="U1337" s="24">
        <v>0</v>
      </c>
      <c r="V1337" s="24">
        <v>0</v>
      </c>
      <c r="W1337" s="24">
        <v>0</v>
      </c>
      <c r="X1337" s="24">
        <v>0</v>
      </c>
      <c r="Y1337" s="24">
        <v>0</v>
      </c>
      <c r="Z1337" s="24">
        <v>0</v>
      </c>
      <c r="AA1337" s="24">
        <v>4.6209444850683207E-2</v>
      </c>
      <c r="AB1337" s="24">
        <v>-4.6209444850683179E-2</v>
      </c>
      <c r="AC1337" s="24">
        <v>0</v>
      </c>
      <c r="AD1337" s="24">
        <v>0</v>
      </c>
      <c r="AE1337" s="24">
        <v>-4.6209444850683179E-2</v>
      </c>
      <c r="AF1337" s="24">
        <v>0</v>
      </c>
      <c r="AG1337" s="24">
        <v>1.5179466572590172E-8</v>
      </c>
      <c r="AH1337" s="24">
        <v>-1.5179466572590172E-8</v>
      </c>
      <c r="AI1337" s="24">
        <v>0</v>
      </c>
      <c r="AJ1337" s="24">
        <v>0</v>
      </c>
      <c r="AK1337" s="24">
        <v>0</v>
      </c>
      <c r="AL1337" s="24">
        <v>0</v>
      </c>
      <c r="AM1337" s="24">
        <v>0</v>
      </c>
      <c r="AN1337" s="24">
        <v>0</v>
      </c>
      <c r="AO1337" s="24">
        <v>0</v>
      </c>
      <c r="AP1337" s="24">
        <v>0</v>
      </c>
      <c r="AQ1337" s="24">
        <v>1.9804047793149954E-2</v>
      </c>
      <c r="AR1337" s="24">
        <v>-1.9804047793149981E-2</v>
      </c>
      <c r="AS1337" s="24">
        <v>0</v>
      </c>
      <c r="AT1337" s="24">
        <v>0</v>
      </c>
      <c r="AU1337" s="24">
        <v>-1.9804047793149981E-2</v>
      </c>
      <c r="AV1337" s="24">
        <v>0</v>
      </c>
      <c r="AW1337" s="24">
        <v>0</v>
      </c>
      <c r="AX1337" s="24">
        <v>0</v>
      </c>
      <c r="AY1337" s="24">
        <v>0</v>
      </c>
      <c r="AZ1337" s="24">
        <v>0</v>
      </c>
      <c r="BA1337" s="24">
        <v>0</v>
      </c>
      <c r="BB1337" s="24">
        <v>-1.5179466572590172E-8</v>
      </c>
      <c r="BC1337" s="24">
        <v>0</v>
      </c>
      <c r="BD1337" s="24">
        <v>-1.5179466572590172E-8</v>
      </c>
      <c r="BE1337" s="24">
        <v>0</v>
      </c>
      <c r="BF1337" s="24">
        <v>0</v>
      </c>
      <c r="BG1337" s="24">
        <v>0</v>
      </c>
      <c r="BH1337" s="24">
        <v>0</v>
      </c>
      <c r="BI1337" s="24">
        <v>0</v>
      </c>
      <c r="BJ1337" s="24">
        <v>0</v>
      </c>
      <c r="BK1337" s="24">
        <v>0</v>
      </c>
      <c r="BL1337" s="24">
        <v>0</v>
      </c>
    </row>
    <row r="1338" spans="1:64" x14ac:dyDescent="0.25">
      <c r="A1338" t="s">
        <v>5125</v>
      </c>
      <c r="B1338">
        <v>132</v>
      </c>
      <c r="C1338">
        <v>4</v>
      </c>
      <c r="D1338">
        <v>11</v>
      </c>
      <c r="E1338" s="24">
        <v>0</v>
      </c>
      <c r="F1338" s="24">
        <v>0</v>
      </c>
      <c r="G1338" s="24">
        <v>0</v>
      </c>
      <c r="H1338" s="24">
        <v>0</v>
      </c>
      <c r="I1338" s="24">
        <v>0</v>
      </c>
      <c r="J1338" s="24">
        <v>0</v>
      </c>
      <c r="K1338" s="24">
        <v>5.425696074962616E-2</v>
      </c>
      <c r="L1338" s="24">
        <v>-5.425696074962616E-2</v>
      </c>
      <c r="M1338" s="24">
        <v>0</v>
      </c>
      <c r="N1338" s="24">
        <v>0</v>
      </c>
      <c r="O1338" s="24">
        <v>-5.425696074962616E-2</v>
      </c>
      <c r="P1338" s="24">
        <v>0</v>
      </c>
      <c r="Q1338" s="24">
        <v>1.1790689313784242E-8</v>
      </c>
      <c r="R1338" s="24">
        <v>-1.1790689313784242E-8</v>
      </c>
      <c r="S1338" s="24">
        <v>0</v>
      </c>
      <c r="T1338" s="24">
        <v>0</v>
      </c>
      <c r="U1338" s="24">
        <v>0</v>
      </c>
      <c r="V1338" s="24">
        <v>0</v>
      </c>
      <c r="W1338" s="24">
        <v>0</v>
      </c>
      <c r="X1338" s="24">
        <v>0</v>
      </c>
      <c r="Y1338" s="24">
        <v>0</v>
      </c>
      <c r="Z1338" s="24">
        <v>0</v>
      </c>
      <c r="AA1338" s="24">
        <v>3.7979872524738306E-2</v>
      </c>
      <c r="AB1338" s="24">
        <v>-3.7979872524738306E-2</v>
      </c>
      <c r="AC1338" s="24">
        <v>0</v>
      </c>
      <c r="AD1338" s="24">
        <v>0</v>
      </c>
      <c r="AE1338" s="24">
        <v>-3.7979872524738306E-2</v>
      </c>
      <c r="AF1338" s="24">
        <v>0</v>
      </c>
      <c r="AG1338" s="24">
        <v>1.1790689313784242E-8</v>
      </c>
      <c r="AH1338" s="24">
        <v>-1.1790689313784242E-8</v>
      </c>
      <c r="AI1338" s="24">
        <v>0</v>
      </c>
      <c r="AJ1338" s="24">
        <v>0</v>
      </c>
      <c r="AK1338" s="24">
        <v>0</v>
      </c>
      <c r="AL1338" s="24">
        <v>0</v>
      </c>
      <c r="AM1338" s="24">
        <v>0</v>
      </c>
      <c r="AN1338" s="24">
        <v>0</v>
      </c>
      <c r="AO1338" s="24">
        <v>0</v>
      </c>
      <c r="AP1338" s="24">
        <v>0</v>
      </c>
      <c r="AQ1338" s="24">
        <v>1.6277088224887853E-2</v>
      </c>
      <c r="AR1338" s="24">
        <v>-1.6277088224887853E-2</v>
      </c>
      <c r="AS1338" s="24">
        <v>0</v>
      </c>
      <c r="AT1338" s="24">
        <v>0</v>
      </c>
      <c r="AU1338" s="24">
        <v>-1.6277088224887853E-2</v>
      </c>
      <c r="AV1338" s="24">
        <v>0</v>
      </c>
      <c r="AW1338" s="24">
        <v>0</v>
      </c>
      <c r="AX1338" s="24">
        <v>0</v>
      </c>
      <c r="AY1338" s="24">
        <v>0</v>
      </c>
      <c r="AZ1338" s="24">
        <v>0</v>
      </c>
      <c r="BA1338" s="24">
        <v>0</v>
      </c>
      <c r="BB1338" s="24">
        <v>-1.1790689313784242E-8</v>
      </c>
      <c r="BC1338" s="24">
        <v>0</v>
      </c>
      <c r="BD1338" s="24">
        <v>-1.1790689313784242E-8</v>
      </c>
      <c r="BE1338" s="24">
        <v>0</v>
      </c>
      <c r="BF1338" s="24">
        <v>0</v>
      </c>
      <c r="BG1338" s="24">
        <v>0</v>
      </c>
      <c r="BH1338" s="24">
        <v>0</v>
      </c>
      <c r="BI1338" s="24">
        <v>0</v>
      </c>
      <c r="BJ1338" s="24">
        <v>0</v>
      </c>
      <c r="BK1338" s="24">
        <v>0</v>
      </c>
      <c r="BL1338" s="24">
        <v>0</v>
      </c>
    </row>
    <row r="1339" spans="1:64" x14ac:dyDescent="0.25">
      <c r="A1339" t="s">
        <v>5125</v>
      </c>
      <c r="B1339">
        <v>133</v>
      </c>
      <c r="C1339">
        <v>1</v>
      </c>
      <c r="D1339">
        <v>12</v>
      </c>
      <c r="E1339" s="24">
        <v>0</v>
      </c>
      <c r="F1339" s="24">
        <v>0</v>
      </c>
      <c r="G1339" s="24">
        <v>0</v>
      </c>
      <c r="H1339" s="24">
        <v>0</v>
      </c>
      <c r="I1339" s="24">
        <v>0</v>
      </c>
      <c r="J1339" s="24">
        <v>0</v>
      </c>
      <c r="K1339" s="24">
        <v>4.4618710875511169E-2</v>
      </c>
      <c r="L1339" s="24">
        <v>-4.4618710875511169E-2</v>
      </c>
      <c r="M1339" s="24">
        <v>0</v>
      </c>
      <c r="N1339" s="24">
        <v>0</v>
      </c>
      <c r="O1339" s="24">
        <v>-4.4618710875511169E-2</v>
      </c>
      <c r="P1339" s="24">
        <v>0</v>
      </c>
      <c r="Q1339" s="24">
        <v>9.1638412413885817E-9</v>
      </c>
      <c r="R1339" s="24">
        <v>-9.1638412413885817E-9</v>
      </c>
      <c r="S1339" s="24">
        <v>0</v>
      </c>
      <c r="T1339" s="24">
        <v>0</v>
      </c>
      <c r="U1339" s="24">
        <v>0</v>
      </c>
      <c r="V1339" s="24">
        <v>0</v>
      </c>
      <c r="W1339" s="24">
        <v>0</v>
      </c>
      <c r="X1339" s="24">
        <v>0</v>
      </c>
      <c r="Y1339" s="24">
        <v>0</v>
      </c>
      <c r="Z1339" s="24">
        <v>0</v>
      </c>
      <c r="AA1339" s="24">
        <v>3.1233097612857818E-2</v>
      </c>
      <c r="AB1339" s="24">
        <v>-3.1233097612857835E-2</v>
      </c>
      <c r="AC1339" s="24">
        <v>0</v>
      </c>
      <c r="AD1339" s="24">
        <v>0</v>
      </c>
      <c r="AE1339" s="24">
        <v>-3.1233097612857835E-2</v>
      </c>
      <c r="AF1339" s="24">
        <v>0</v>
      </c>
      <c r="AG1339" s="24">
        <v>9.1638412413885817E-9</v>
      </c>
      <c r="AH1339" s="24">
        <v>-9.1638412413885817E-9</v>
      </c>
      <c r="AI1339" s="24">
        <v>0</v>
      </c>
      <c r="AJ1339" s="24">
        <v>0</v>
      </c>
      <c r="AK1339" s="24">
        <v>0</v>
      </c>
      <c r="AL1339" s="24">
        <v>0</v>
      </c>
      <c r="AM1339" s="24">
        <v>0</v>
      </c>
      <c r="AN1339" s="24">
        <v>0</v>
      </c>
      <c r="AO1339" s="24">
        <v>0</v>
      </c>
      <c r="AP1339" s="24">
        <v>0</v>
      </c>
      <c r="AQ1339" s="24">
        <v>1.3385613262653352E-2</v>
      </c>
      <c r="AR1339" s="24">
        <v>-1.3385613262653334E-2</v>
      </c>
      <c r="AS1339" s="24">
        <v>0</v>
      </c>
      <c r="AT1339" s="24">
        <v>0</v>
      </c>
      <c r="AU1339" s="24">
        <v>-1.3385613262653334E-2</v>
      </c>
      <c r="AV1339" s="24">
        <v>0</v>
      </c>
      <c r="AW1339" s="24">
        <v>0</v>
      </c>
      <c r="AX1339" s="24">
        <v>0</v>
      </c>
      <c r="AY1339" s="24">
        <v>0</v>
      </c>
      <c r="AZ1339" s="24">
        <v>0</v>
      </c>
      <c r="BA1339" s="24">
        <v>0</v>
      </c>
      <c r="BB1339" s="24">
        <v>-9.1638412413885817E-9</v>
      </c>
      <c r="BC1339" s="24">
        <v>0</v>
      </c>
      <c r="BD1339" s="24">
        <v>-9.1638412413885817E-9</v>
      </c>
      <c r="BE1339" s="24">
        <v>0</v>
      </c>
      <c r="BF1339" s="24">
        <v>0</v>
      </c>
      <c r="BG1339" s="24">
        <v>0</v>
      </c>
      <c r="BH1339" s="24">
        <v>0</v>
      </c>
      <c r="BI1339" s="24">
        <v>0</v>
      </c>
      <c r="BJ1339" s="24">
        <v>0</v>
      </c>
      <c r="BK1339" s="24">
        <v>0</v>
      </c>
      <c r="BL1339" s="24">
        <v>0</v>
      </c>
    </row>
    <row r="1340" spans="1:64" x14ac:dyDescent="0.25">
      <c r="A1340" t="s">
        <v>5125</v>
      </c>
      <c r="B1340">
        <v>134</v>
      </c>
      <c r="C1340">
        <v>1</v>
      </c>
      <c r="D1340">
        <v>12</v>
      </c>
      <c r="E1340" s="24">
        <v>0</v>
      </c>
      <c r="F1340" s="24">
        <v>0</v>
      </c>
      <c r="G1340" s="24">
        <v>0</v>
      </c>
      <c r="H1340" s="24">
        <v>0</v>
      </c>
      <c r="I1340" s="24">
        <v>0</v>
      </c>
      <c r="J1340" s="24">
        <v>0</v>
      </c>
      <c r="K1340" s="24">
        <v>3.6712482571601868E-2</v>
      </c>
      <c r="L1340" s="24">
        <v>-3.6712482571601868E-2</v>
      </c>
      <c r="M1340" s="24">
        <v>0</v>
      </c>
      <c r="N1340" s="24">
        <v>0</v>
      </c>
      <c r="O1340" s="24">
        <v>-3.6712482571601868E-2</v>
      </c>
      <c r="P1340" s="24">
        <v>0</v>
      </c>
      <c r="Q1340" s="24">
        <v>7.1268004830926657E-9</v>
      </c>
      <c r="R1340" s="24">
        <v>-7.1268004830926657E-9</v>
      </c>
      <c r="S1340" s="24">
        <v>0</v>
      </c>
      <c r="T1340" s="24">
        <v>0</v>
      </c>
      <c r="U1340" s="24">
        <v>0</v>
      </c>
      <c r="V1340" s="24">
        <v>0</v>
      </c>
      <c r="W1340" s="24">
        <v>0</v>
      </c>
      <c r="X1340" s="24">
        <v>0</v>
      </c>
      <c r="Y1340" s="24">
        <v>0</v>
      </c>
      <c r="Z1340" s="24">
        <v>0</v>
      </c>
      <c r="AA1340" s="24">
        <v>2.5698737800121305E-2</v>
      </c>
      <c r="AB1340" s="24">
        <v>-2.5698737800121288E-2</v>
      </c>
      <c r="AC1340" s="24">
        <v>0</v>
      </c>
      <c r="AD1340" s="24">
        <v>0</v>
      </c>
      <c r="AE1340" s="24">
        <v>-2.5698737800121288E-2</v>
      </c>
      <c r="AF1340" s="24">
        <v>0</v>
      </c>
      <c r="AG1340" s="24">
        <v>7.1268004830926657E-9</v>
      </c>
      <c r="AH1340" s="24">
        <v>-7.1268004830926657E-9</v>
      </c>
      <c r="AI1340" s="24">
        <v>0</v>
      </c>
      <c r="AJ1340" s="24">
        <v>0</v>
      </c>
      <c r="AK1340" s="24">
        <v>0</v>
      </c>
      <c r="AL1340" s="24">
        <v>0</v>
      </c>
      <c r="AM1340" s="24">
        <v>0</v>
      </c>
      <c r="AN1340" s="24">
        <v>0</v>
      </c>
      <c r="AO1340" s="24">
        <v>0</v>
      </c>
      <c r="AP1340" s="24">
        <v>0</v>
      </c>
      <c r="AQ1340" s="24">
        <v>1.1013744771480562E-2</v>
      </c>
      <c r="AR1340" s="24">
        <v>-1.101374477148058E-2</v>
      </c>
      <c r="AS1340" s="24">
        <v>0</v>
      </c>
      <c r="AT1340" s="24">
        <v>0</v>
      </c>
      <c r="AU1340" s="24">
        <v>-1.101374477148058E-2</v>
      </c>
      <c r="AV1340" s="24">
        <v>0</v>
      </c>
      <c r="AW1340" s="24">
        <v>0</v>
      </c>
      <c r="AX1340" s="24">
        <v>0</v>
      </c>
      <c r="AY1340" s="24">
        <v>0</v>
      </c>
      <c r="AZ1340" s="24">
        <v>0</v>
      </c>
      <c r="BA1340" s="24">
        <v>0</v>
      </c>
      <c r="BB1340" s="24">
        <v>-7.1268004830926657E-9</v>
      </c>
      <c r="BC1340" s="24">
        <v>0</v>
      </c>
      <c r="BD1340" s="24">
        <v>-7.1268004830926657E-9</v>
      </c>
      <c r="BE1340" s="24">
        <v>0</v>
      </c>
      <c r="BF1340" s="24">
        <v>0</v>
      </c>
      <c r="BG1340" s="24">
        <v>0</v>
      </c>
      <c r="BH1340" s="24">
        <v>0</v>
      </c>
      <c r="BI1340" s="24">
        <v>0</v>
      </c>
      <c r="BJ1340" s="24">
        <v>0</v>
      </c>
      <c r="BK1340" s="24">
        <v>0</v>
      </c>
      <c r="BL1340" s="24">
        <v>0</v>
      </c>
    </row>
    <row r="1341" spans="1:64" x14ac:dyDescent="0.25">
      <c r="A1341" t="s">
        <v>5125</v>
      </c>
      <c r="B1341">
        <v>135</v>
      </c>
      <c r="C1341">
        <v>1</v>
      </c>
      <c r="D1341">
        <v>12</v>
      </c>
      <c r="E1341" s="24">
        <v>0</v>
      </c>
      <c r="F1341" s="24">
        <v>0</v>
      </c>
      <c r="G1341" s="24">
        <v>0</v>
      </c>
      <c r="H1341" s="24">
        <v>0</v>
      </c>
      <c r="I1341" s="24">
        <v>0</v>
      </c>
      <c r="J1341" s="24">
        <v>0</v>
      </c>
      <c r="K1341" s="24">
        <v>3.0223265290260315E-2</v>
      </c>
      <c r="L1341" s="24">
        <v>-3.0223265290260315E-2</v>
      </c>
      <c r="M1341" s="24">
        <v>0</v>
      </c>
      <c r="N1341" s="24">
        <v>0</v>
      </c>
      <c r="O1341" s="24">
        <v>-3.0223265290260315E-2</v>
      </c>
      <c r="P1341" s="24">
        <v>0</v>
      </c>
      <c r="Q1341" s="24">
        <v>5.5474629334639758E-9</v>
      </c>
      <c r="R1341" s="24">
        <v>-5.5474629334639758E-9</v>
      </c>
      <c r="S1341" s="24">
        <v>0</v>
      </c>
      <c r="T1341" s="24">
        <v>0</v>
      </c>
      <c r="U1341" s="24">
        <v>0</v>
      </c>
      <c r="V1341" s="24">
        <v>0</v>
      </c>
      <c r="W1341" s="24">
        <v>0</v>
      </c>
      <c r="X1341" s="24">
        <v>0</v>
      </c>
      <c r="Y1341" s="24">
        <v>0</v>
      </c>
      <c r="Z1341" s="24">
        <v>0</v>
      </c>
      <c r="AA1341" s="24">
        <v>2.1156285703182218E-2</v>
      </c>
      <c r="AB1341" s="24">
        <v>-2.1156285703182218E-2</v>
      </c>
      <c r="AC1341" s="24">
        <v>0</v>
      </c>
      <c r="AD1341" s="24">
        <v>0</v>
      </c>
      <c r="AE1341" s="24">
        <v>-2.1156285703182218E-2</v>
      </c>
      <c r="AF1341" s="24">
        <v>0</v>
      </c>
      <c r="AG1341" s="24">
        <v>5.5474629334639758E-9</v>
      </c>
      <c r="AH1341" s="24">
        <v>-5.5474629334639758E-9</v>
      </c>
      <c r="AI1341" s="24">
        <v>0</v>
      </c>
      <c r="AJ1341" s="24">
        <v>0</v>
      </c>
      <c r="AK1341" s="24">
        <v>0</v>
      </c>
      <c r="AL1341" s="24">
        <v>0</v>
      </c>
      <c r="AM1341" s="24">
        <v>0</v>
      </c>
      <c r="AN1341" s="24">
        <v>0</v>
      </c>
      <c r="AO1341" s="24">
        <v>0</v>
      </c>
      <c r="AP1341" s="24">
        <v>0</v>
      </c>
      <c r="AQ1341" s="24">
        <v>9.0669795870780973E-3</v>
      </c>
      <c r="AR1341" s="24">
        <v>-9.0669795870780973E-3</v>
      </c>
      <c r="AS1341" s="24">
        <v>0</v>
      </c>
      <c r="AT1341" s="24">
        <v>0</v>
      </c>
      <c r="AU1341" s="24">
        <v>-9.0669795870780973E-3</v>
      </c>
      <c r="AV1341" s="24">
        <v>0</v>
      </c>
      <c r="AW1341" s="24">
        <v>0</v>
      </c>
      <c r="AX1341" s="24">
        <v>0</v>
      </c>
      <c r="AY1341" s="24">
        <v>0</v>
      </c>
      <c r="AZ1341" s="24">
        <v>0</v>
      </c>
      <c r="BA1341" s="24">
        <v>0</v>
      </c>
      <c r="BB1341" s="24">
        <v>-5.5474629334639758E-9</v>
      </c>
      <c r="BC1341" s="24">
        <v>0</v>
      </c>
      <c r="BD1341" s="24">
        <v>-5.5474629334639758E-9</v>
      </c>
      <c r="BE1341" s="24">
        <v>0</v>
      </c>
      <c r="BF1341" s="24">
        <v>0</v>
      </c>
      <c r="BG1341" s="24">
        <v>0</v>
      </c>
      <c r="BH1341" s="24">
        <v>0</v>
      </c>
      <c r="BI1341" s="24">
        <v>0</v>
      </c>
      <c r="BJ1341" s="24">
        <v>0</v>
      </c>
      <c r="BK1341" s="24">
        <v>0</v>
      </c>
      <c r="BL1341" s="24">
        <v>0</v>
      </c>
    </row>
    <row r="1342" spans="1:64" x14ac:dyDescent="0.25">
      <c r="A1342" t="s">
        <v>5125</v>
      </c>
      <c r="B1342">
        <v>136</v>
      </c>
      <c r="C1342">
        <v>2</v>
      </c>
      <c r="D1342">
        <v>12</v>
      </c>
      <c r="E1342" s="24">
        <v>0</v>
      </c>
      <c r="F1342" s="24">
        <v>0</v>
      </c>
      <c r="G1342" s="24">
        <v>0</v>
      </c>
      <c r="H1342" s="24">
        <v>0</v>
      </c>
      <c r="I1342" s="24">
        <v>0</v>
      </c>
      <c r="J1342" s="24">
        <v>0</v>
      </c>
      <c r="K1342" s="24">
        <v>2.4894103407859802E-2</v>
      </c>
      <c r="L1342" s="24">
        <v>-2.4894103407859802E-2</v>
      </c>
      <c r="M1342" s="24">
        <v>0</v>
      </c>
      <c r="N1342" s="24">
        <v>0</v>
      </c>
      <c r="O1342" s="24">
        <v>-2.4894103407859802E-2</v>
      </c>
      <c r="P1342" s="24">
        <v>0</v>
      </c>
      <c r="Q1342" s="24">
        <v>4.3203272070968524E-9</v>
      </c>
      <c r="R1342" s="24">
        <v>-4.3203272070968524E-9</v>
      </c>
      <c r="S1342" s="24">
        <v>0</v>
      </c>
      <c r="T1342" s="24">
        <v>0</v>
      </c>
      <c r="U1342" s="24">
        <v>0</v>
      </c>
      <c r="V1342" s="24">
        <v>0</v>
      </c>
      <c r="W1342" s="24">
        <v>0</v>
      </c>
      <c r="X1342" s="24">
        <v>0</v>
      </c>
      <c r="Y1342" s="24">
        <v>0</v>
      </c>
      <c r="Z1342" s="24">
        <v>0</v>
      </c>
      <c r="AA1342" s="24">
        <v>1.7425872385501862E-2</v>
      </c>
      <c r="AB1342" s="24">
        <v>-1.7425872385501862E-2</v>
      </c>
      <c r="AC1342" s="24">
        <v>0</v>
      </c>
      <c r="AD1342" s="24">
        <v>0</v>
      </c>
      <c r="AE1342" s="24">
        <v>-1.7425872385501862E-2</v>
      </c>
      <c r="AF1342" s="24">
        <v>0</v>
      </c>
      <c r="AG1342" s="24">
        <v>4.3203272070968524E-9</v>
      </c>
      <c r="AH1342" s="24">
        <v>-4.3203272070968524E-9</v>
      </c>
      <c r="AI1342" s="24">
        <v>0</v>
      </c>
      <c r="AJ1342" s="24">
        <v>0</v>
      </c>
      <c r="AK1342" s="24">
        <v>0</v>
      </c>
      <c r="AL1342" s="24">
        <v>0</v>
      </c>
      <c r="AM1342" s="24">
        <v>0</v>
      </c>
      <c r="AN1342" s="24">
        <v>0</v>
      </c>
      <c r="AO1342" s="24">
        <v>0</v>
      </c>
      <c r="AP1342" s="24">
        <v>0</v>
      </c>
      <c r="AQ1342" s="24">
        <v>7.4682310223579407E-3</v>
      </c>
      <c r="AR1342" s="24">
        <v>-7.4682310223579407E-3</v>
      </c>
      <c r="AS1342" s="24">
        <v>0</v>
      </c>
      <c r="AT1342" s="24">
        <v>0</v>
      </c>
      <c r="AU1342" s="24">
        <v>-7.4682310223579407E-3</v>
      </c>
      <c r="AV1342" s="24">
        <v>0</v>
      </c>
      <c r="AW1342" s="24">
        <v>0</v>
      </c>
      <c r="AX1342" s="24">
        <v>0</v>
      </c>
      <c r="AY1342" s="24">
        <v>0</v>
      </c>
      <c r="AZ1342" s="24">
        <v>0</v>
      </c>
      <c r="BA1342" s="24">
        <v>0</v>
      </c>
      <c r="BB1342" s="24">
        <v>-4.3203272070968524E-9</v>
      </c>
      <c r="BC1342" s="24">
        <v>0</v>
      </c>
      <c r="BD1342" s="24">
        <v>-4.3203272070968524E-9</v>
      </c>
      <c r="BE1342" s="24">
        <v>0</v>
      </c>
      <c r="BF1342" s="24">
        <v>0</v>
      </c>
      <c r="BG1342" s="24">
        <v>0</v>
      </c>
      <c r="BH1342" s="24">
        <v>0</v>
      </c>
      <c r="BI1342" s="24">
        <v>0</v>
      </c>
      <c r="BJ1342" s="24">
        <v>0</v>
      </c>
      <c r="BK1342" s="24">
        <v>0</v>
      </c>
      <c r="BL1342" s="24">
        <v>0</v>
      </c>
    </row>
    <row r="1343" spans="1:64" x14ac:dyDescent="0.25">
      <c r="A1343" t="s">
        <v>5125</v>
      </c>
      <c r="B1343">
        <v>137</v>
      </c>
      <c r="C1343">
        <v>2</v>
      </c>
      <c r="D1343">
        <v>12</v>
      </c>
      <c r="E1343" s="24">
        <v>0</v>
      </c>
      <c r="F1343" s="24">
        <v>0</v>
      </c>
      <c r="G1343" s="24">
        <v>0</v>
      </c>
      <c r="H1343" s="24">
        <v>0</v>
      </c>
      <c r="I1343" s="24">
        <v>0</v>
      </c>
      <c r="J1343" s="24">
        <v>0</v>
      </c>
      <c r="K1343" s="24">
        <v>2.0515173673629761E-2</v>
      </c>
      <c r="L1343" s="24">
        <v>-2.0515173673629761E-2</v>
      </c>
      <c r="M1343" s="24">
        <v>0</v>
      </c>
      <c r="N1343" s="24">
        <v>0</v>
      </c>
      <c r="O1343" s="24">
        <v>-2.0515173673629761E-2</v>
      </c>
      <c r="P1343" s="24">
        <v>0</v>
      </c>
      <c r="Q1343" s="24">
        <v>3.36763150698971E-9</v>
      </c>
      <c r="R1343" s="24">
        <v>-3.36763150698971E-9</v>
      </c>
      <c r="S1343" s="24">
        <v>0</v>
      </c>
      <c r="T1343" s="24">
        <v>0</v>
      </c>
      <c r="U1343" s="24">
        <v>0</v>
      </c>
      <c r="V1343" s="24">
        <v>0</v>
      </c>
      <c r="W1343" s="24">
        <v>0</v>
      </c>
      <c r="X1343" s="24">
        <v>0</v>
      </c>
      <c r="Y1343" s="24">
        <v>0</v>
      </c>
      <c r="Z1343" s="24">
        <v>0</v>
      </c>
      <c r="AA1343" s="24">
        <v>1.4360621571540831E-2</v>
      </c>
      <c r="AB1343" s="24">
        <v>-1.4360621571540833E-2</v>
      </c>
      <c r="AC1343" s="24">
        <v>0</v>
      </c>
      <c r="AD1343" s="24">
        <v>0</v>
      </c>
      <c r="AE1343" s="24">
        <v>-1.4360621571540833E-2</v>
      </c>
      <c r="AF1343" s="24">
        <v>0</v>
      </c>
      <c r="AG1343" s="24">
        <v>3.36763150698971E-9</v>
      </c>
      <c r="AH1343" s="24">
        <v>-3.36763150698971E-9</v>
      </c>
      <c r="AI1343" s="24">
        <v>0</v>
      </c>
      <c r="AJ1343" s="24">
        <v>0</v>
      </c>
      <c r="AK1343" s="24">
        <v>0</v>
      </c>
      <c r="AL1343" s="24">
        <v>0</v>
      </c>
      <c r="AM1343" s="24">
        <v>0</v>
      </c>
      <c r="AN1343" s="24">
        <v>0</v>
      </c>
      <c r="AO1343" s="24">
        <v>0</v>
      </c>
      <c r="AP1343" s="24">
        <v>0</v>
      </c>
      <c r="AQ1343" s="24">
        <v>6.15455210208893E-3</v>
      </c>
      <c r="AR1343" s="24">
        <v>-6.1545521020889282E-3</v>
      </c>
      <c r="AS1343" s="24">
        <v>0</v>
      </c>
      <c r="AT1343" s="24">
        <v>0</v>
      </c>
      <c r="AU1343" s="24">
        <v>-6.1545521020889282E-3</v>
      </c>
      <c r="AV1343" s="24">
        <v>0</v>
      </c>
      <c r="AW1343" s="24">
        <v>0</v>
      </c>
      <c r="AX1343" s="24">
        <v>0</v>
      </c>
      <c r="AY1343" s="24">
        <v>0</v>
      </c>
      <c r="AZ1343" s="24">
        <v>0</v>
      </c>
      <c r="BA1343" s="24">
        <v>0</v>
      </c>
      <c r="BB1343" s="24">
        <v>-3.36763150698971E-9</v>
      </c>
      <c r="BC1343" s="24">
        <v>0</v>
      </c>
      <c r="BD1343" s="24">
        <v>-3.36763150698971E-9</v>
      </c>
      <c r="BE1343" s="24">
        <v>0</v>
      </c>
      <c r="BF1343" s="24">
        <v>0</v>
      </c>
      <c r="BG1343" s="24">
        <v>0</v>
      </c>
      <c r="BH1343" s="24">
        <v>0</v>
      </c>
      <c r="BI1343" s="24">
        <v>0</v>
      </c>
      <c r="BJ1343" s="24">
        <v>0</v>
      </c>
      <c r="BK1343" s="24">
        <v>0</v>
      </c>
      <c r="BL1343" s="24">
        <v>0</v>
      </c>
    </row>
    <row r="1344" spans="1:64" x14ac:dyDescent="0.25">
      <c r="A1344" t="s">
        <v>5125</v>
      </c>
      <c r="B1344">
        <v>138</v>
      </c>
      <c r="C1344">
        <v>2</v>
      </c>
      <c r="D1344">
        <v>12</v>
      </c>
      <c r="E1344" s="24">
        <v>0</v>
      </c>
      <c r="F1344" s="24">
        <v>0</v>
      </c>
      <c r="G1344" s="24">
        <v>0</v>
      </c>
      <c r="H1344" s="24">
        <v>0</v>
      </c>
      <c r="I1344" s="24">
        <v>0</v>
      </c>
      <c r="J1344" s="24">
        <v>0</v>
      </c>
      <c r="K1344" s="24">
        <v>1.6915097832679749E-2</v>
      </c>
      <c r="L1344" s="24">
        <v>-1.6915097832679749E-2</v>
      </c>
      <c r="M1344" s="24">
        <v>0</v>
      </c>
      <c r="N1344" s="24">
        <v>0</v>
      </c>
      <c r="O1344" s="24">
        <v>-1.6915097832679749E-2</v>
      </c>
      <c r="P1344" s="24">
        <v>0</v>
      </c>
      <c r="Q1344" s="24">
        <v>2.6259385776938871E-9</v>
      </c>
      <c r="R1344" s="24">
        <v>-2.6259385776938871E-9</v>
      </c>
      <c r="S1344" s="24">
        <v>0</v>
      </c>
      <c r="T1344" s="24">
        <v>0</v>
      </c>
      <c r="U1344" s="24">
        <v>0</v>
      </c>
      <c r="V1344" s="24">
        <v>0</v>
      </c>
      <c r="W1344" s="24">
        <v>0</v>
      </c>
      <c r="X1344" s="24">
        <v>0</v>
      </c>
      <c r="Y1344" s="24">
        <v>0</v>
      </c>
      <c r="Z1344" s="24">
        <v>0</v>
      </c>
      <c r="AA1344" s="24">
        <v>1.1840568482875824E-2</v>
      </c>
      <c r="AB1344" s="24">
        <v>-1.1840568482875825E-2</v>
      </c>
      <c r="AC1344" s="24">
        <v>0</v>
      </c>
      <c r="AD1344" s="24">
        <v>0</v>
      </c>
      <c r="AE1344" s="24">
        <v>-1.1840568482875825E-2</v>
      </c>
      <c r="AF1344" s="24">
        <v>0</v>
      </c>
      <c r="AG1344" s="24">
        <v>2.6259385776938871E-9</v>
      </c>
      <c r="AH1344" s="24">
        <v>-2.6259385776938871E-9</v>
      </c>
      <c r="AI1344" s="24">
        <v>0</v>
      </c>
      <c r="AJ1344" s="24">
        <v>0</v>
      </c>
      <c r="AK1344" s="24">
        <v>0</v>
      </c>
      <c r="AL1344" s="24">
        <v>0</v>
      </c>
      <c r="AM1344" s="24">
        <v>0</v>
      </c>
      <c r="AN1344" s="24">
        <v>0</v>
      </c>
      <c r="AO1344" s="24">
        <v>0</v>
      </c>
      <c r="AP1344" s="24">
        <v>0</v>
      </c>
      <c r="AQ1344" s="24">
        <v>5.0745293498039249E-3</v>
      </c>
      <c r="AR1344" s="24">
        <v>-5.0745293498039232E-3</v>
      </c>
      <c r="AS1344" s="24">
        <v>0</v>
      </c>
      <c r="AT1344" s="24">
        <v>0</v>
      </c>
      <c r="AU1344" s="24">
        <v>-5.0745293498039232E-3</v>
      </c>
      <c r="AV1344" s="24">
        <v>0</v>
      </c>
      <c r="AW1344" s="24">
        <v>0</v>
      </c>
      <c r="AX1344" s="24">
        <v>0</v>
      </c>
      <c r="AY1344" s="24">
        <v>0</v>
      </c>
      <c r="AZ1344" s="24">
        <v>0</v>
      </c>
      <c r="BA1344" s="24">
        <v>0</v>
      </c>
      <c r="BB1344" s="24">
        <v>-2.6259385776938871E-9</v>
      </c>
      <c r="BC1344" s="24">
        <v>0</v>
      </c>
      <c r="BD1344" s="24">
        <v>-2.6259385776938871E-9</v>
      </c>
      <c r="BE1344" s="24">
        <v>0</v>
      </c>
      <c r="BF1344" s="24">
        <v>0</v>
      </c>
      <c r="BG1344" s="24">
        <v>0</v>
      </c>
      <c r="BH1344" s="24">
        <v>0</v>
      </c>
      <c r="BI1344" s="24">
        <v>0</v>
      </c>
      <c r="BJ1344" s="24">
        <v>0</v>
      </c>
      <c r="BK1344" s="24">
        <v>0</v>
      </c>
      <c r="BL1344" s="24">
        <v>0</v>
      </c>
    </row>
    <row r="1345" spans="1:64" x14ac:dyDescent="0.25">
      <c r="A1345" t="s">
        <v>5125</v>
      </c>
      <c r="B1345">
        <v>139</v>
      </c>
      <c r="C1345">
        <v>3</v>
      </c>
      <c r="D1345">
        <v>12</v>
      </c>
      <c r="E1345" s="24">
        <v>0</v>
      </c>
      <c r="F1345" s="24">
        <v>0</v>
      </c>
      <c r="G1345" s="24">
        <v>0</v>
      </c>
      <c r="H1345" s="24">
        <v>0</v>
      </c>
      <c r="I1345" s="24">
        <v>0</v>
      </c>
      <c r="J1345" s="24">
        <v>0</v>
      </c>
      <c r="K1345" s="24">
        <v>1.3953752815723419E-2</v>
      </c>
      <c r="L1345" s="24">
        <v>-1.3953752815723419E-2</v>
      </c>
      <c r="M1345" s="24">
        <v>0</v>
      </c>
      <c r="N1345" s="24">
        <v>0</v>
      </c>
      <c r="O1345" s="24">
        <v>-1.3953752815723419E-2</v>
      </c>
      <c r="P1345" s="24">
        <v>0</v>
      </c>
      <c r="Q1345" s="24">
        <v>2.0488641894189641E-9</v>
      </c>
      <c r="R1345" s="24">
        <v>-2.0488641894189641E-9</v>
      </c>
      <c r="S1345" s="24">
        <v>0</v>
      </c>
      <c r="T1345" s="24">
        <v>0</v>
      </c>
      <c r="U1345" s="24">
        <v>0</v>
      </c>
      <c r="V1345" s="24">
        <v>0</v>
      </c>
      <c r="W1345" s="24">
        <v>0</v>
      </c>
      <c r="X1345" s="24">
        <v>0</v>
      </c>
      <c r="Y1345" s="24">
        <v>0</v>
      </c>
      <c r="Z1345" s="24">
        <v>0</v>
      </c>
      <c r="AA1345" s="24">
        <v>9.7676269710063931E-3</v>
      </c>
      <c r="AB1345" s="24">
        <v>-9.7676269710063948E-3</v>
      </c>
      <c r="AC1345" s="24">
        <v>0</v>
      </c>
      <c r="AD1345" s="24">
        <v>0</v>
      </c>
      <c r="AE1345" s="24">
        <v>-9.7676269710063948E-3</v>
      </c>
      <c r="AF1345" s="24">
        <v>0</v>
      </c>
      <c r="AG1345" s="24">
        <v>2.0488641894189641E-9</v>
      </c>
      <c r="AH1345" s="24">
        <v>-2.0488641894189641E-9</v>
      </c>
      <c r="AI1345" s="24">
        <v>0</v>
      </c>
      <c r="AJ1345" s="24">
        <v>0</v>
      </c>
      <c r="AK1345" s="24">
        <v>0</v>
      </c>
      <c r="AL1345" s="24">
        <v>0</v>
      </c>
      <c r="AM1345" s="24">
        <v>0</v>
      </c>
      <c r="AN1345" s="24">
        <v>0</v>
      </c>
      <c r="AO1345" s="24">
        <v>0</v>
      </c>
      <c r="AP1345" s="24">
        <v>0</v>
      </c>
      <c r="AQ1345" s="24">
        <v>4.1861258447170261E-3</v>
      </c>
      <c r="AR1345" s="24">
        <v>-4.1861258447170244E-3</v>
      </c>
      <c r="AS1345" s="24">
        <v>0</v>
      </c>
      <c r="AT1345" s="24">
        <v>0</v>
      </c>
      <c r="AU1345" s="24">
        <v>-4.1861258447170244E-3</v>
      </c>
      <c r="AV1345" s="24">
        <v>0</v>
      </c>
      <c r="AW1345" s="24">
        <v>0</v>
      </c>
      <c r="AX1345" s="24">
        <v>0</v>
      </c>
      <c r="AY1345" s="24">
        <v>0</v>
      </c>
      <c r="AZ1345" s="24">
        <v>0</v>
      </c>
      <c r="BA1345" s="24">
        <v>0</v>
      </c>
      <c r="BB1345" s="24">
        <v>-2.0488641894189641E-9</v>
      </c>
      <c r="BC1345" s="24">
        <v>0</v>
      </c>
      <c r="BD1345" s="24">
        <v>-2.0488641894189641E-9</v>
      </c>
      <c r="BE1345" s="24">
        <v>0</v>
      </c>
      <c r="BF1345" s="24">
        <v>0</v>
      </c>
      <c r="BG1345" s="24">
        <v>0</v>
      </c>
      <c r="BH1345" s="24">
        <v>0</v>
      </c>
      <c r="BI1345" s="24">
        <v>0</v>
      </c>
      <c r="BJ1345" s="24">
        <v>0</v>
      </c>
      <c r="BK1345" s="24">
        <v>0</v>
      </c>
      <c r="BL1345" s="24">
        <v>0</v>
      </c>
    </row>
    <row r="1346" spans="1:64" x14ac:dyDescent="0.25">
      <c r="A1346" t="s">
        <v>5125</v>
      </c>
      <c r="B1346">
        <v>140</v>
      </c>
      <c r="C1346">
        <v>3</v>
      </c>
      <c r="D1346">
        <v>12</v>
      </c>
      <c r="E1346" s="24">
        <v>0</v>
      </c>
      <c r="F1346" s="24">
        <v>0</v>
      </c>
      <c r="G1346" s="24">
        <v>0</v>
      </c>
      <c r="H1346" s="24">
        <v>0</v>
      </c>
      <c r="I1346" s="24">
        <v>0</v>
      </c>
      <c r="J1346" s="24">
        <v>0</v>
      </c>
      <c r="K1346" s="24">
        <v>1.1516474187374115E-2</v>
      </c>
      <c r="L1346" s="24">
        <v>-1.1516474187374115E-2</v>
      </c>
      <c r="M1346" s="24">
        <v>0</v>
      </c>
      <c r="N1346" s="24">
        <v>0</v>
      </c>
      <c r="O1346" s="24">
        <v>-1.1516474187374115E-2</v>
      </c>
      <c r="P1346" s="24">
        <v>0</v>
      </c>
      <c r="Q1346" s="24">
        <v>1.5998011804185808E-9</v>
      </c>
      <c r="R1346" s="24">
        <v>-1.5998011804185808E-9</v>
      </c>
      <c r="S1346" s="24">
        <v>0</v>
      </c>
      <c r="T1346" s="24">
        <v>0</v>
      </c>
      <c r="U1346" s="24">
        <v>0</v>
      </c>
      <c r="V1346" s="24">
        <v>0</v>
      </c>
      <c r="W1346" s="24">
        <v>0</v>
      </c>
      <c r="X1346" s="24">
        <v>0</v>
      </c>
      <c r="Y1346" s="24">
        <v>0</v>
      </c>
      <c r="Z1346" s="24">
        <v>0</v>
      </c>
      <c r="AA1346" s="24">
        <v>8.0615319311618805E-3</v>
      </c>
      <c r="AB1346" s="24">
        <v>-8.0615319311618805E-3</v>
      </c>
      <c r="AC1346" s="24">
        <v>0</v>
      </c>
      <c r="AD1346" s="24">
        <v>0</v>
      </c>
      <c r="AE1346" s="24">
        <v>-8.0615319311618805E-3</v>
      </c>
      <c r="AF1346" s="24">
        <v>0</v>
      </c>
      <c r="AG1346" s="24">
        <v>1.5998011804185808E-9</v>
      </c>
      <c r="AH1346" s="24">
        <v>-1.5998011804185808E-9</v>
      </c>
      <c r="AI1346" s="24">
        <v>0</v>
      </c>
      <c r="AJ1346" s="24">
        <v>0</v>
      </c>
      <c r="AK1346" s="24">
        <v>0</v>
      </c>
      <c r="AL1346" s="24">
        <v>0</v>
      </c>
      <c r="AM1346" s="24">
        <v>0</v>
      </c>
      <c r="AN1346" s="24">
        <v>0</v>
      </c>
      <c r="AO1346" s="24">
        <v>0</v>
      </c>
      <c r="AP1346" s="24">
        <v>0</v>
      </c>
      <c r="AQ1346" s="24">
        <v>3.4549422562122345E-3</v>
      </c>
      <c r="AR1346" s="24">
        <v>-3.4549422562122345E-3</v>
      </c>
      <c r="AS1346" s="24">
        <v>0</v>
      </c>
      <c r="AT1346" s="24">
        <v>0</v>
      </c>
      <c r="AU1346" s="24">
        <v>-3.4549422562122345E-3</v>
      </c>
      <c r="AV1346" s="24">
        <v>0</v>
      </c>
      <c r="AW1346" s="24">
        <v>0</v>
      </c>
      <c r="AX1346" s="24">
        <v>0</v>
      </c>
      <c r="AY1346" s="24">
        <v>0</v>
      </c>
      <c r="AZ1346" s="24">
        <v>0</v>
      </c>
      <c r="BA1346" s="24">
        <v>0</v>
      </c>
      <c r="BB1346" s="24">
        <v>-1.5998011804185808E-9</v>
      </c>
      <c r="BC1346" s="24">
        <v>0</v>
      </c>
      <c r="BD1346" s="24">
        <v>-1.5998011804185808E-9</v>
      </c>
      <c r="BE1346" s="24">
        <v>0</v>
      </c>
      <c r="BF1346" s="24">
        <v>0</v>
      </c>
      <c r="BG1346" s="24">
        <v>0</v>
      </c>
      <c r="BH1346" s="24">
        <v>0</v>
      </c>
      <c r="BI1346" s="24">
        <v>0</v>
      </c>
      <c r="BJ1346" s="24">
        <v>0</v>
      </c>
      <c r="BK1346" s="24">
        <v>0</v>
      </c>
      <c r="BL1346" s="24">
        <v>0</v>
      </c>
    </row>
    <row r="1347" spans="1:64" x14ac:dyDescent="0.25">
      <c r="A1347" t="s">
        <v>5125</v>
      </c>
      <c r="B1347">
        <v>141</v>
      </c>
      <c r="C1347">
        <v>3</v>
      </c>
      <c r="D1347">
        <v>12</v>
      </c>
      <c r="E1347" s="24">
        <v>0</v>
      </c>
      <c r="F1347" s="24">
        <v>0</v>
      </c>
      <c r="G1347" s="24">
        <v>0</v>
      </c>
      <c r="H1347" s="24">
        <v>0</v>
      </c>
      <c r="I1347" s="24">
        <v>0</v>
      </c>
      <c r="J1347" s="24">
        <v>0</v>
      </c>
      <c r="K1347" s="24">
        <v>9.5095410943031311E-3</v>
      </c>
      <c r="L1347" s="24">
        <v>-9.5095410943031311E-3</v>
      </c>
      <c r="M1347" s="24">
        <v>0</v>
      </c>
      <c r="N1347" s="24">
        <v>0</v>
      </c>
      <c r="O1347" s="24">
        <v>-9.5095410943031311E-3</v>
      </c>
      <c r="P1347" s="24">
        <v>0</v>
      </c>
      <c r="Q1347" s="24">
        <v>1.2505552149377763E-9</v>
      </c>
      <c r="R1347" s="24">
        <v>-1.2505552149377763E-9</v>
      </c>
      <c r="S1347" s="24">
        <v>0</v>
      </c>
      <c r="T1347" s="24">
        <v>0</v>
      </c>
      <c r="U1347" s="24">
        <v>0</v>
      </c>
      <c r="V1347" s="24">
        <v>0</v>
      </c>
      <c r="W1347" s="24">
        <v>0</v>
      </c>
      <c r="X1347" s="24">
        <v>0</v>
      </c>
      <c r="Y1347" s="24">
        <v>0</v>
      </c>
      <c r="Z1347" s="24">
        <v>0</v>
      </c>
      <c r="AA1347" s="24">
        <v>6.6566787660121913E-3</v>
      </c>
      <c r="AB1347" s="24">
        <v>-6.6566787660121904E-3</v>
      </c>
      <c r="AC1347" s="24">
        <v>0</v>
      </c>
      <c r="AD1347" s="24">
        <v>0</v>
      </c>
      <c r="AE1347" s="24">
        <v>-6.6566787660121904E-3</v>
      </c>
      <c r="AF1347" s="24">
        <v>0</v>
      </c>
      <c r="AG1347" s="24">
        <v>1.2505552149377763E-9</v>
      </c>
      <c r="AH1347" s="24">
        <v>-1.2505552149377763E-9</v>
      </c>
      <c r="AI1347" s="24">
        <v>0</v>
      </c>
      <c r="AJ1347" s="24">
        <v>0</v>
      </c>
      <c r="AK1347" s="24">
        <v>0</v>
      </c>
      <c r="AL1347" s="24">
        <v>0</v>
      </c>
      <c r="AM1347" s="24">
        <v>0</v>
      </c>
      <c r="AN1347" s="24">
        <v>0</v>
      </c>
      <c r="AO1347" s="24">
        <v>0</v>
      </c>
      <c r="AP1347" s="24">
        <v>0</v>
      </c>
      <c r="AQ1347" s="24">
        <v>2.8528623282909399E-3</v>
      </c>
      <c r="AR1347" s="24">
        <v>-2.8528623282909407E-3</v>
      </c>
      <c r="AS1347" s="24">
        <v>0</v>
      </c>
      <c r="AT1347" s="24">
        <v>0</v>
      </c>
      <c r="AU1347" s="24">
        <v>-2.8528623282909407E-3</v>
      </c>
      <c r="AV1347" s="24">
        <v>0</v>
      </c>
      <c r="AW1347" s="24">
        <v>0</v>
      </c>
      <c r="AX1347" s="24">
        <v>0</v>
      </c>
      <c r="AY1347" s="24">
        <v>0</v>
      </c>
      <c r="AZ1347" s="24">
        <v>0</v>
      </c>
      <c r="BA1347" s="24">
        <v>0</v>
      </c>
      <c r="BB1347" s="24">
        <v>-1.2505552149377763E-9</v>
      </c>
      <c r="BC1347" s="24">
        <v>0</v>
      </c>
      <c r="BD1347" s="24">
        <v>-1.2505552149377763E-9</v>
      </c>
      <c r="BE1347" s="24">
        <v>0</v>
      </c>
      <c r="BF1347" s="24">
        <v>0</v>
      </c>
      <c r="BG1347" s="24">
        <v>0</v>
      </c>
      <c r="BH1347" s="24">
        <v>0</v>
      </c>
      <c r="BI1347" s="24">
        <v>0</v>
      </c>
      <c r="BJ1347" s="24">
        <v>0</v>
      </c>
      <c r="BK1347" s="24">
        <v>0</v>
      </c>
      <c r="BL1347" s="24">
        <v>0</v>
      </c>
    </row>
    <row r="1348" spans="1:64" x14ac:dyDescent="0.25">
      <c r="A1348" t="s">
        <v>5125</v>
      </c>
      <c r="B1348">
        <v>142</v>
      </c>
      <c r="C1348">
        <v>4</v>
      </c>
      <c r="D1348">
        <v>12</v>
      </c>
      <c r="E1348" s="24">
        <v>0</v>
      </c>
      <c r="F1348" s="24">
        <v>0</v>
      </c>
      <c r="G1348" s="24">
        <v>0</v>
      </c>
      <c r="H1348" s="24">
        <v>0</v>
      </c>
      <c r="I1348" s="24">
        <v>0</v>
      </c>
      <c r="J1348" s="24">
        <v>0</v>
      </c>
      <c r="K1348" s="24">
        <v>7.8560933470726013E-3</v>
      </c>
      <c r="L1348" s="24">
        <v>-7.8560933470726013E-3</v>
      </c>
      <c r="M1348" s="24">
        <v>0</v>
      </c>
      <c r="N1348" s="24">
        <v>0</v>
      </c>
      <c r="O1348" s="24">
        <v>-7.8560933470726013E-3</v>
      </c>
      <c r="P1348" s="24">
        <v>0</v>
      </c>
      <c r="Q1348" s="24">
        <v>9.7725205705501139E-10</v>
      </c>
      <c r="R1348" s="24">
        <v>-9.7725205705501139E-10</v>
      </c>
      <c r="S1348" s="24">
        <v>0</v>
      </c>
      <c r="T1348" s="24">
        <v>0</v>
      </c>
      <c r="U1348" s="24">
        <v>0</v>
      </c>
      <c r="V1348" s="24">
        <v>0</v>
      </c>
      <c r="W1348" s="24">
        <v>0</v>
      </c>
      <c r="X1348" s="24">
        <v>0</v>
      </c>
      <c r="Y1348" s="24">
        <v>0</v>
      </c>
      <c r="Z1348" s="24">
        <v>0</v>
      </c>
      <c r="AA1348" s="24">
        <v>5.4992653429508202E-3</v>
      </c>
      <c r="AB1348" s="24">
        <v>-5.4992653429508202E-3</v>
      </c>
      <c r="AC1348" s="24">
        <v>0</v>
      </c>
      <c r="AD1348" s="24">
        <v>0</v>
      </c>
      <c r="AE1348" s="24">
        <v>-5.4992653429508202E-3</v>
      </c>
      <c r="AF1348" s="24">
        <v>0</v>
      </c>
      <c r="AG1348" s="24">
        <v>9.7725205705501139E-10</v>
      </c>
      <c r="AH1348" s="24">
        <v>-9.7725205705501139E-10</v>
      </c>
      <c r="AI1348" s="24">
        <v>0</v>
      </c>
      <c r="AJ1348" s="24">
        <v>0</v>
      </c>
      <c r="AK1348" s="24">
        <v>0</v>
      </c>
      <c r="AL1348" s="24">
        <v>0</v>
      </c>
      <c r="AM1348" s="24">
        <v>0</v>
      </c>
      <c r="AN1348" s="24">
        <v>0</v>
      </c>
      <c r="AO1348" s="24">
        <v>0</v>
      </c>
      <c r="AP1348" s="24">
        <v>0</v>
      </c>
      <c r="AQ1348" s="24">
        <v>2.3568280041217811E-3</v>
      </c>
      <c r="AR1348" s="24">
        <v>-2.3568280041217811E-3</v>
      </c>
      <c r="AS1348" s="24">
        <v>0</v>
      </c>
      <c r="AT1348" s="24">
        <v>0</v>
      </c>
      <c r="AU1348" s="24">
        <v>-2.3568280041217811E-3</v>
      </c>
      <c r="AV1348" s="24">
        <v>0</v>
      </c>
      <c r="AW1348" s="24">
        <v>0</v>
      </c>
      <c r="AX1348" s="24">
        <v>0</v>
      </c>
      <c r="AY1348" s="24">
        <v>0</v>
      </c>
      <c r="AZ1348" s="24">
        <v>0</v>
      </c>
      <c r="BA1348" s="24">
        <v>0</v>
      </c>
      <c r="BB1348" s="24">
        <v>-9.7725205705501139E-10</v>
      </c>
      <c r="BC1348" s="24">
        <v>0</v>
      </c>
      <c r="BD1348" s="24">
        <v>-9.7725205705501139E-10</v>
      </c>
      <c r="BE1348" s="24">
        <v>0</v>
      </c>
      <c r="BF1348" s="24">
        <v>0</v>
      </c>
      <c r="BG1348" s="24">
        <v>0</v>
      </c>
      <c r="BH1348" s="24">
        <v>0</v>
      </c>
      <c r="BI1348" s="24">
        <v>0</v>
      </c>
      <c r="BJ1348" s="24">
        <v>0</v>
      </c>
      <c r="BK1348" s="24">
        <v>0</v>
      </c>
      <c r="BL1348" s="24">
        <v>0</v>
      </c>
    </row>
    <row r="1349" spans="1:64" x14ac:dyDescent="0.25">
      <c r="A1349" t="s">
        <v>5125</v>
      </c>
      <c r="B1349">
        <v>143</v>
      </c>
      <c r="C1349">
        <v>4</v>
      </c>
      <c r="D1349">
        <v>12</v>
      </c>
      <c r="E1349" s="24">
        <v>0</v>
      </c>
      <c r="F1349" s="24">
        <v>0</v>
      </c>
      <c r="G1349" s="24">
        <v>0</v>
      </c>
      <c r="H1349" s="24">
        <v>0</v>
      </c>
      <c r="I1349" s="24">
        <v>0</v>
      </c>
      <c r="J1349" s="24">
        <v>0</v>
      </c>
      <c r="K1349" s="24">
        <v>6.4931735396385193E-3</v>
      </c>
      <c r="L1349" s="24">
        <v>-6.4931735396385193E-3</v>
      </c>
      <c r="M1349" s="24">
        <v>0</v>
      </c>
      <c r="N1349" s="24">
        <v>0</v>
      </c>
      <c r="O1349" s="24">
        <v>-6.4931735396385193E-3</v>
      </c>
      <c r="P1349" s="24">
        <v>0</v>
      </c>
      <c r="Q1349" s="24">
        <v>7.6533979154191911E-10</v>
      </c>
      <c r="R1349" s="24">
        <v>-7.6533979154191911E-10</v>
      </c>
      <c r="S1349" s="24">
        <v>0</v>
      </c>
      <c r="T1349" s="24">
        <v>0</v>
      </c>
      <c r="U1349" s="24">
        <v>0</v>
      </c>
      <c r="V1349" s="24">
        <v>0</v>
      </c>
      <c r="W1349" s="24">
        <v>0</v>
      </c>
      <c r="X1349" s="24">
        <v>0</v>
      </c>
      <c r="Y1349" s="24">
        <v>0</v>
      </c>
      <c r="Z1349" s="24">
        <v>0</v>
      </c>
      <c r="AA1349" s="24">
        <v>4.545221477746963E-3</v>
      </c>
      <c r="AB1349" s="24">
        <v>-4.5452214777469656E-3</v>
      </c>
      <c r="AC1349" s="24">
        <v>0</v>
      </c>
      <c r="AD1349" s="24">
        <v>0</v>
      </c>
      <c r="AE1349" s="24">
        <v>-4.5452214777469656E-3</v>
      </c>
      <c r="AF1349" s="24">
        <v>0</v>
      </c>
      <c r="AG1349" s="24">
        <v>7.6533979154191911E-10</v>
      </c>
      <c r="AH1349" s="24">
        <v>-7.6533979154191911E-10</v>
      </c>
      <c r="AI1349" s="24">
        <v>0</v>
      </c>
      <c r="AJ1349" s="24">
        <v>0</v>
      </c>
      <c r="AK1349" s="24">
        <v>0</v>
      </c>
      <c r="AL1349" s="24">
        <v>0</v>
      </c>
      <c r="AM1349" s="24">
        <v>0</v>
      </c>
      <c r="AN1349" s="24">
        <v>0</v>
      </c>
      <c r="AO1349" s="24">
        <v>0</v>
      </c>
      <c r="AP1349" s="24">
        <v>0</v>
      </c>
      <c r="AQ1349" s="24">
        <v>1.9479520618915563E-3</v>
      </c>
      <c r="AR1349" s="24">
        <v>-1.9479520618915537E-3</v>
      </c>
      <c r="AS1349" s="24">
        <v>0</v>
      </c>
      <c r="AT1349" s="24">
        <v>0</v>
      </c>
      <c r="AU1349" s="24">
        <v>-1.9479520618915537E-3</v>
      </c>
      <c r="AV1349" s="24">
        <v>0</v>
      </c>
      <c r="AW1349" s="24">
        <v>0</v>
      </c>
      <c r="AX1349" s="24">
        <v>0</v>
      </c>
      <c r="AY1349" s="24">
        <v>0</v>
      </c>
      <c r="AZ1349" s="24">
        <v>0</v>
      </c>
      <c r="BA1349" s="24">
        <v>0</v>
      </c>
      <c r="BB1349" s="24">
        <v>-7.6533979154191911E-10</v>
      </c>
      <c r="BC1349" s="24">
        <v>0</v>
      </c>
      <c r="BD1349" s="24">
        <v>-7.6533979154191911E-10</v>
      </c>
      <c r="BE1349" s="24">
        <v>0</v>
      </c>
      <c r="BF1349" s="24">
        <v>0</v>
      </c>
      <c r="BG1349" s="24">
        <v>0</v>
      </c>
      <c r="BH1349" s="24">
        <v>0</v>
      </c>
      <c r="BI1349" s="24">
        <v>0</v>
      </c>
      <c r="BJ1349" s="24">
        <v>0</v>
      </c>
      <c r="BK1349" s="24">
        <v>0</v>
      </c>
      <c r="BL1349" s="24">
        <v>0</v>
      </c>
    </row>
    <row r="1350" spans="1:64" x14ac:dyDescent="0.25">
      <c r="A1350" t="s">
        <v>5125</v>
      </c>
      <c r="B1350">
        <v>144</v>
      </c>
      <c r="C1350">
        <v>4</v>
      </c>
      <c r="D1350">
        <v>12</v>
      </c>
      <c r="E1350" s="24">
        <v>0</v>
      </c>
      <c r="F1350" s="24">
        <v>0</v>
      </c>
      <c r="G1350" s="24">
        <v>0</v>
      </c>
      <c r="H1350" s="24">
        <v>0</v>
      </c>
      <c r="I1350" s="24">
        <v>0</v>
      </c>
      <c r="J1350" s="24">
        <v>0</v>
      </c>
      <c r="K1350" s="24">
        <v>5.3692162036895752E-3</v>
      </c>
      <c r="L1350" s="24">
        <v>-5.3692162036895752E-3</v>
      </c>
      <c r="M1350" s="24">
        <v>0</v>
      </c>
      <c r="N1350" s="24">
        <v>0</v>
      </c>
      <c r="O1350" s="24">
        <v>-5.3692162036895752E-3</v>
      </c>
      <c r="P1350" s="24">
        <v>0</v>
      </c>
      <c r="Q1350" s="24">
        <v>5.9799276641570032E-10</v>
      </c>
      <c r="R1350" s="24">
        <v>-5.9799276641570032E-10</v>
      </c>
      <c r="S1350" s="24">
        <v>0</v>
      </c>
      <c r="T1350" s="24">
        <v>0</v>
      </c>
      <c r="U1350" s="24">
        <v>0</v>
      </c>
      <c r="V1350" s="24">
        <v>0</v>
      </c>
      <c r="W1350" s="24">
        <v>0</v>
      </c>
      <c r="X1350" s="24">
        <v>0</v>
      </c>
      <c r="Y1350" s="24">
        <v>0</v>
      </c>
      <c r="Z1350" s="24">
        <v>0</v>
      </c>
      <c r="AA1350" s="24">
        <v>3.7584513425827025E-3</v>
      </c>
      <c r="AB1350" s="24">
        <v>-3.7584513425827012E-3</v>
      </c>
      <c r="AC1350" s="24">
        <v>0</v>
      </c>
      <c r="AD1350" s="24">
        <v>0</v>
      </c>
      <c r="AE1350" s="24">
        <v>-3.7584513425827012E-3</v>
      </c>
      <c r="AF1350" s="24">
        <v>0</v>
      </c>
      <c r="AG1350" s="24">
        <v>5.9799276641570032E-10</v>
      </c>
      <c r="AH1350" s="24">
        <v>-5.9799276641570032E-10</v>
      </c>
      <c r="AI1350" s="24">
        <v>0</v>
      </c>
      <c r="AJ1350" s="24">
        <v>0</v>
      </c>
      <c r="AK1350" s="24">
        <v>0</v>
      </c>
      <c r="AL1350" s="24">
        <v>0</v>
      </c>
      <c r="AM1350" s="24">
        <v>0</v>
      </c>
      <c r="AN1350" s="24">
        <v>0</v>
      </c>
      <c r="AO1350" s="24">
        <v>0</v>
      </c>
      <c r="AP1350" s="24">
        <v>0</v>
      </c>
      <c r="AQ1350" s="24">
        <v>1.6107648611068726E-3</v>
      </c>
      <c r="AR1350" s="24">
        <v>-1.6107648611068739E-3</v>
      </c>
      <c r="AS1350" s="24">
        <v>0</v>
      </c>
      <c r="AT1350" s="24">
        <v>0</v>
      </c>
      <c r="AU1350" s="24">
        <v>-1.6107648611068739E-3</v>
      </c>
      <c r="AV1350" s="24">
        <v>0</v>
      </c>
      <c r="AW1350" s="24">
        <v>0</v>
      </c>
      <c r="AX1350" s="24">
        <v>0</v>
      </c>
      <c r="AY1350" s="24">
        <v>0</v>
      </c>
      <c r="AZ1350" s="24">
        <v>0</v>
      </c>
      <c r="BA1350" s="24">
        <v>0</v>
      </c>
      <c r="BB1350" s="24">
        <v>-5.9799276641570032E-10</v>
      </c>
      <c r="BC1350" s="24">
        <v>0</v>
      </c>
      <c r="BD1350" s="24">
        <v>-5.9799276641570032E-10</v>
      </c>
      <c r="BE1350" s="24">
        <v>0</v>
      </c>
      <c r="BF1350" s="24">
        <v>0</v>
      </c>
      <c r="BG1350" s="24">
        <v>0</v>
      </c>
      <c r="BH1350" s="24">
        <v>0</v>
      </c>
      <c r="BI1350" s="24">
        <v>0</v>
      </c>
      <c r="BJ1350" s="24">
        <v>0</v>
      </c>
      <c r="BK1350" s="24">
        <v>0</v>
      </c>
      <c r="BL1350" s="24">
        <v>0</v>
      </c>
    </row>
    <row r="1351" spans="1:64" x14ac:dyDescent="0.25">
      <c r="A1351" t="s">
        <v>5125</v>
      </c>
      <c r="B1351">
        <v>145</v>
      </c>
      <c r="C1351">
        <v>1</v>
      </c>
      <c r="D1351">
        <v>13</v>
      </c>
      <c r="E1351" s="24">
        <v>0</v>
      </c>
      <c r="F1351" s="24">
        <v>0</v>
      </c>
      <c r="G1351" s="24">
        <v>0</v>
      </c>
      <c r="H1351" s="24">
        <v>0</v>
      </c>
      <c r="I1351" s="24">
        <v>0</v>
      </c>
      <c r="J1351" s="24">
        <v>0</v>
      </c>
      <c r="K1351" s="24">
        <v>4.4418126344680786E-3</v>
      </c>
      <c r="L1351" s="24">
        <v>-4.4418126344680786E-3</v>
      </c>
      <c r="M1351" s="24">
        <v>0</v>
      </c>
      <c r="N1351" s="24">
        <v>0</v>
      </c>
      <c r="O1351" s="24">
        <v>-4.4418126344680786E-3</v>
      </c>
      <c r="P1351" s="24">
        <v>0</v>
      </c>
      <c r="Q1351" s="24">
        <v>4.6838977141305804E-10</v>
      </c>
      <c r="R1351" s="24">
        <v>-4.6838977141305804E-10</v>
      </c>
      <c r="S1351" s="24">
        <v>0</v>
      </c>
      <c r="T1351" s="24">
        <v>0</v>
      </c>
      <c r="U1351" s="24">
        <v>0</v>
      </c>
      <c r="V1351" s="24">
        <v>0</v>
      </c>
      <c r="W1351" s="24">
        <v>0</v>
      </c>
      <c r="X1351" s="24">
        <v>0</v>
      </c>
      <c r="Y1351" s="24">
        <v>0</v>
      </c>
      <c r="Z1351" s="24">
        <v>0</v>
      </c>
      <c r="AA1351" s="24">
        <v>3.109268844127655E-3</v>
      </c>
      <c r="AB1351" s="24">
        <v>-3.109268844127655E-3</v>
      </c>
      <c r="AC1351" s="24">
        <v>0</v>
      </c>
      <c r="AD1351" s="24">
        <v>0</v>
      </c>
      <c r="AE1351" s="24">
        <v>-3.109268844127655E-3</v>
      </c>
      <c r="AF1351" s="24">
        <v>0</v>
      </c>
      <c r="AG1351" s="24">
        <v>4.6838977141305804E-10</v>
      </c>
      <c r="AH1351" s="24">
        <v>-4.6838977141305804E-10</v>
      </c>
      <c r="AI1351" s="24">
        <v>0</v>
      </c>
      <c r="AJ1351" s="24">
        <v>0</v>
      </c>
      <c r="AK1351" s="24">
        <v>0</v>
      </c>
      <c r="AL1351" s="24">
        <v>0</v>
      </c>
      <c r="AM1351" s="24">
        <v>0</v>
      </c>
      <c r="AN1351" s="24">
        <v>0</v>
      </c>
      <c r="AO1351" s="24">
        <v>0</v>
      </c>
      <c r="AP1351" s="24">
        <v>0</v>
      </c>
      <c r="AQ1351" s="24">
        <v>1.3325437903404236E-3</v>
      </c>
      <c r="AR1351" s="24">
        <v>-1.3325437903404236E-3</v>
      </c>
      <c r="AS1351" s="24">
        <v>0</v>
      </c>
      <c r="AT1351" s="24">
        <v>0</v>
      </c>
      <c r="AU1351" s="24">
        <v>-1.3325437903404236E-3</v>
      </c>
      <c r="AV1351" s="24">
        <v>0</v>
      </c>
      <c r="AW1351" s="24">
        <v>0</v>
      </c>
      <c r="AX1351" s="24">
        <v>0</v>
      </c>
      <c r="AY1351" s="24">
        <v>0</v>
      </c>
      <c r="AZ1351" s="24">
        <v>0</v>
      </c>
      <c r="BA1351" s="24">
        <v>0</v>
      </c>
      <c r="BB1351" s="24">
        <v>-4.6838977141305804E-10</v>
      </c>
      <c r="BC1351" s="24">
        <v>0</v>
      </c>
      <c r="BD1351" s="24">
        <v>-4.6838977141305804E-10</v>
      </c>
      <c r="BE1351" s="24">
        <v>0</v>
      </c>
      <c r="BF1351" s="24">
        <v>0</v>
      </c>
      <c r="BG1351" s="24">
        <v>0</v>
      </c>
      <c r="BH1351" s="24">
        <v>0</v>
      </c>
      <c r="BI1351" s="24">
        <v>0</v>
      </c>
      <c r="BJ1351" s="24">
        <v>0</v>
      </c>
      <c r="BK1351" s="24">
        <v>0</v>
      </c>
      <c r="BL1351" s="24">
        <v>0</v>
      </c>
    </row>
    <row r="1352" spans="1:64" x14ac:dyDescent="0.25">
      <c r="A1352" t="s">
        <v>5125</v>
      </c>
      <c r="B1352">
        <v>146</v>
      </c>
      <c r="C1352">
        <v>1</v>
      </c>
      <c r="D1352">
        <v>13</v>
      </c>
      <c r="E1352" s="24">
        <v>0</v>
      </c>
      <c r="F1352" s="24">
        <v>0</v>
      </c>
      <c r="G1352" s="24">
        <v>0</v>
      </c>
      <c r="H1352" s="24">
        <v>0</v>
      </c>
      <c r="I1352" s="24">
        <v>0</v>
      </c>
      <c r="J1352" s="24">
        <v>0</v>
      </c>
      <c r="K1352" s="24">
        <v>3.6762654781341553E-3</v>
      </c>
      <c r="L1352" s="24">
        <v>-3.6762654781341553E-3</v>
      </c>
      <c r="M1352" s="24">
        <v>0</v>
      </c>
      <c r="N1352" s="24">
        <v>0</v>
      </c>
      <c r="O1352" s="24">
        <v>-3.6762654781341553E-3</v>
      </c>
      <c r="P1352" s="24">
        <v>0</v>
      </c>
      <c r="Q1352" s="24">
        <v>3.6789060686714947E-10</v>
      </c>
      <c r="R1352" s="24">
        <v>-3.6789060686714947E-10</v>
      </c>
      <c r="S1352" s="24">
        <v>0</v>
      </c>
      <c r="T1352" s="24">
        <v>0</v>
      </c>
      <c r="U1352" s="24">
        <v>0</v>
      </c>
      <c r="V1352" s="24">
        <v>0</v>
      </c>
      <c r="W1352" s="24">
        <v>0</v>
      </c>
      <c r="X1352" s="24">
        <v>0</v>
      </c>
      <c r="Y1352" s="24">
        <v>0</v>
      </c>
      <c r="Z1352" s="24">
        <v>0</v>
      </c>
      <c r="AA1352" s="24">
        <v>2.5733858346939087E-3</v>
      </c>
      <c r="AB1352" s="24">
        <v>-2.5733858346939087E-3</v>
      </c>
      <c r="AC1352" s="24">
        <v>0</v>
      </c>
      <c r="AD1352" s="24">
        <v>0</v>
      </c>
      <c r="AE1352" s="24">
        <v>-2.5733858346939087E-3</v>
      </c>
      <c r="AF1352" s="24">
        <v>0</v>
      </c>
      <c r="AG1352" s="24">
        <v>3.6789060686714947E-10</v>
      </c>
      <c r="AH1352" s="24">
        <v>-3.6789060686714947E-10</v>
      </c>
      <c r="AI1352" s="24">
        <v>0</v>
      </c>
      <c r="AJ1352" s="24">
        <v>0</v>
      </c>
      <c r="AK1352" s="24">
        <v>0</v>
      </c>
      <c r="AL1352" s="24">
        <v>0</v>
      </c>
      <c r="AM1352" s="24">
        <v>0</v>
      </c>
      <c r="AN1352" s="24">
        <v>0</v>
      </c>
      <c r="AO1352" s="24">
        <v>0</v>
      </c>
      <c r="AP1352" s="24">
        <v>0</v>
      </c>
      <c r="AQ1352" s="24">
        <v>1.1028796434402466E-3</v>
      </c>
      <c r="AR1352" s="24">
        <v>-1.1028796434402466E-3</v>
      </c>
      <c r="AS1352" s="24">
        <v>0</v>
      </c>
      <c r="AT1352" s="24">
        <v>0</v>
      </c>
      <c r="AU1352" s="24">
        <v>-1.1028796434402466E-3</v>
      </c>
      <c r="AV1352" s="24">
        <v>0</v>
      </c>
      <c r="AW1352" s="24">
        <v>0</v>
      </c>
      <c r="AX1352" s="24">
        <v>0</v>
      </c>
      <c r="AY1352" s="24">
        <v>0</v>
      </c>
      <c r="AZ1352" s="24">
        <v>0</v>
      </c>
      <c r="BA1352" s="24">
        <v>0</v>
      </c>
      <c r="BB1352" s="24">
        <v>-3.6789060686714947E-10</v>
      </c>
      <c r="BC1352" s="24">
        <v>0</v>
      </c>
      <c r="BD1352" s="24">
        <v>-3.6789060686714947E-10</v>
      </c>
      <c r="BE1352" s="24">
        <v>0</v>
      </c>
      <c r="BF1352" s="24">
        <v>0</v>
      </c>
      <c r="BG1352" s="24">
        <v>0</v>
      </c>
      <c r="BH1352" s="24">
        <v>0</v>
      </c>
      <c r="BI1352" s="24">
        <v>0</v>
      </c>
      <c r="BJ1352" s="24">
        <v>0</v>
      </c>
      <c r="BK1352" s="24">
        <v>0</v>
      </c>
      <c r="BL1352" s="24">
        <v>0</v>
      </c>
    </row>
    <row r="1353" spans="1:64" x14ac:dyDescent="0.25">
      <c r="A1353" t="s">
        <v>5125</v>
      </c>
      <c r="B1353">
        <v>147</v>
      </c>
      <c r="C1353">
        <v>1</v>
      </c>
      <c r="D1353">
        <v>13</v>
      </c>
      <c r="E1353" s="24">
        <v>0</v>
      </c>
      <c r="F1353" s="24">
        <v>0</v>
      </c>
      <c r="G1353" s="24">
        <v>0</v>
      </c>
      <c r="H1353" s="24">
        <v>0</v>
      </c>
      <c r="I1353" s="24">
        <v>0</v>
      </c>
      <c r="J1353" s="24">
        <v>0</v>
      </c>
      <c r="K1353" s="24">
        <v>3.0440166592597961E-3</v>
      </c>
      <c r="L1353" s="24">
        <v>-3.0440166592597961E-3</v>
      </c>
      <c r="M1353" s="24">
        <v>0</v>
      </c>
      <c r="N1353" s="24">
        <v>0</v>
      </c>
      <c r="O1353" s="24">
        <v>-3.0440166592597961E-3</v>
      </c>
      <c r="P1353" s="24">
        <v>0</v>
      </c>
      <c r="Q1353" s="24">
        <v>2.8762769943568856E-10</v>
      </c>
      <c r="R1353" s="24">
        <v>-2.8762769943568856E-10</v>
      </c>
      <c r="S1353" s="24">
        <v>0</v>
      </c>
      <c r="T1353" s="24">
        <v>0</v>
      </c>
      <c r="U1353" s="24">
        <v>0</v>
      </c>
      <c r="V1353" s="24">
        <v>0</v>
      </c>
      <c r="W1353" s="24">
        <v>0</v>
      </c>
      <c r="X1353" s="24">
        <v>0</v>
      </c>
      <c r="Y1353" s="24">
        <v>0</v>
      </c>
      <c r="Z1353" s="24">
        <v>0</v>
      </c>
      <c r="AA1353" s="24">
        <v>2.130811661481857E-3</v>
      </c>
      <c r="AB1353" s="24">
        <v>-2.130811661481857E-3</v>
      </c>
      <c r="AC1353" s="24">
        <v>0</v>
      </c>
      <c r="AD1353" s="24">
        <v>0</v>
      </c>
      <c r="AE1353" s="24">
        <v>-2.130811661481857E-3</v>
      </c>
      <c r="AF1353" s="24">
        <v>0</v>
      </c>
      <c r="AG1353" s="24">
        <v>2.8762769943568856E-10</v>
      </c>
      <c r="AH1353" s="24">
        <v>-2.8762769943568856E-10</v>
      </c>
      <c r="AI1353" s="24">
        <v>0</v>
      </c>
      <c r="AJ1353" s="24">
        <v>0</v>
      </c>
      <c r="AK1353" s="24">
        <v>0</v>
      </c>
      <c r="AL1353" s="24">
        <v>0</v>
      </c>
      <c r="AM1353" s="24">
        <v>0</v>
      </c>
      <c r="AN1353" s="24">
        <v>0</v>
      </c>
      <c r="AO1353" s="24">
        <v>0</v>
      </c>
      <c r="AP1353" s="24">
        <v>0</v>
      </c>
      <c r="AQ1353" s="24">
        <v>9.1320499777793919E-4</v>
      </c>
      <c r="AR1353" s="24">
        <v>-9.1320499777793919E-4</v>
      </c>
      <c r="AS1353" s="24">
        <v>0</v>
      </c>
      <c r="AT1353" s="24">
        <v>0</v>
      </c>
      <c r="AU1353" s="24">
        <v>-9.1320499777793919E-4</v>
      </c>
      <c r="AV1353" s="24">
        <v>0</v>
      </c>
      <c r="AW1353" s="24">
        <v>0</v>
      </c>
      <c r="AX1353" s="24">
        <v>0</v>
      </c>
      <c r="AY1353" s="24">
        <v>0</v>
      </c>
      <c r="AZ1353" s="24">
        <v>0</v>
      </c>
      <c r="BA1353" s="24">
        <v>0</v>
      </c>
      <c r="BB1353" s="24">
        <v>-2.8762769943568856E-10</v>
      </c>
      <c r="BC1353" s="24">
        <v>0</v>
      </c>
      <c r="BD1353" s="24">
        <v>-2.8762769943568856E-10</v>
      </c>
      <c r="BE1353" s="24">
        <v>0</v>
      </c>
      <c r="BF1353" s="24">
        <v>0</v>
      </c>
      <c r="BG1353" s="24">
        <v>0</v>
      </c>
      <c r="BH1353" s="24">
        <v>0</v>
      </c>
      <c r="BI1353" s="24">
        <v>0</v>
      </c>
      <c r="BJ1353" s="24">
        <v>0</v>
      </c>
      <c r="BK1353" s="24">
        <v>0</v>
      </c>
      <c r="BL1353" s="24">
        <v>0</v>
      </c>
    </row>
    <row r="1354" spans="1:64" x14ac:dyDescent="0.25">
      <c r="A1354" t="s">
        <v>5125</v>
      </c>
      <c r="B1354">
        <v>148</v>
      </c>
      <c r="C1354">
        <v>2</v>
      </c>
      <c r="D1354">
        <v>13</v>
      </c>
      <c r="E1354" s="24">
        <v>0</v>
      </c>
      <c r="F1354" s="24">
        <v>0</v>
      </c>
      <c r="G1354" s="24">
        <v>0</v>
      </c>
      <c r="H1354" s="24">
        <v>0</v>
      </c>
      <c r="I1354" s="24">
        <v>0</v>
      </c>
      <c r="J1354" s="24">
        <v>0</v>
      </c>
      <c r="K1354" s="24">
        <v>2.5215744972229004E-3</v>
      </c>
      <c r="L1354" s="24">
        <v>-2.5215744972229004E-3</v>
      </c>
      <c r="M1354" s="24">
        <v>0</v>
      </c>
      <c r="N1354" s="24">
        <v>0</v>
      </c>
      <c r="O1354" s="24">
        <v>-2.5215744972229004E-3</v>
      </c>
      <c r="P1354" s="24">
        <v>0</v>
      </c>
      <c r="Q1354" s="24">
        <v>2.2646418074145913E-10</v>
      </c>
      <c r="R1354" s="24">
        <v>-2.2646418074145913E-10</v>
      </c>
      <c r="S1354" s="24">
        <v>0</v>
      </c>
      <c r="T1354" s="24">
        <v>0</v>
      </c>
      <c r="U1354" s="24">
        <v>0</v>
      </c>
      <c r="V1354" s="24">
        <v>0</v>
      </c>
      <c r="W1354" s="24">
        <v>0</v>
      </c>
      <c r="X1354" s="24">
        <v>0</v>
      </c>
      <c r="Y1354" s="24">
        <v>0</v>
      </c>
      <c r="Z1354" s="24">
        <v>0</v>
      </c>
      <c r="AA1354" s="24">
        <v>1.7651021480560301E-3</v>
      </c>
      <c r="AB1354" s="24">
        <v>-1.7651021480560303E-3</v>
      </c>
      <c r="AC1354" s="24">
        <v>0</v>
      </c>
      <c r="AD1354" s="24">
        <v>0</v>
      </c>
      <c r="AE1354" s="24">
        <v>-1.7651021480560303E-3</v>
      </c>
      <c r="AF1354" s="24">
        <v>0</v>
      </c>
      <c r="AG1354" s="24">
        <v>2.2646418074145913E-10</v>
      </c>
      <c r="AH1354" s="24">
        <v>-2.2646418074145913E-10</v>
      </c>
      <c r="AI1354" s="24">
        <v>0</v>
      </c>
      <c r="AJ1354" s="24">
        <v>0</v>
      </c>
      <c r="AK1354" s="24">
        <v>0</v>
      </c>
      <c r="AL1354" s="24">
        <v>0</v>
      </c>
      <c r="AM1354" s="24">
        <v>0</v>
      </c>
      <c r="AN1354" s="24">
        <v>0</v>
      </c>
      <c r="AO1354" s="24">
        <v>0</v>
      </c>
      <c r="AP1354" s="24">
        <v>0</v>
      </c>
      <c r="AQ1354" s="24">
        <v>7.5647234916687033E-4</v>
      </c>
      <c r="AR1354" s="24">
        <v>-7.5647234916687012E-4</v>
      </c>
      <c r="AS1354" s="24">
        <v>0</v>
      </c>
      <c r="AT1354" s="24">
        <v>0</v>
      </c>
      <c r="AU1354" s="24">
        <v>-7.5647234916687012E-4</v>
      </c>
      <c r="AV1354" s="24">
        <v>0</v>
      </c>
      <c r="AW1354" s="24">
        <v>0</v>
      </c>
      <c r="AX1354" s="24">
        <v>0</v>
      </c>
      <c r="AY1354" s="24">
        <v>0</v>
      </c>
      <c r="AZ1354" s="24">
        <v>0</v>
      </c>
      <c r="BA1354" s="24">
        <v>0</v>
      </c>
      <c r="BB1354" s="24">
        <v>-2.2646418074145913E-10</v>
      </c>
      <c r="BC1354" s="24">
        <v>0</v>
      </c>
      <c r="BD1354" s="24">
        <v>-2.2646418074145913E-10</v>
      </c>
      <c r="BE1354" s="24">
        <v>0</v>
      </c>
      <c r="BF1354" s="24">
        <v>0</v>
      </c>
      <c r="BG1354" s="24">
        <v>0</v>
      </c>
      <c r="BH1354" s="24">
        <v>0</v>
      </c>
      <c r="BI1354" s="24">
        <v>0</v>
      </c>
      <c r="BJ1354" s="24">
        <v>0</v>
      </c>
      <c r="BK1354" s="24">
        <v>0</v>
      </c>
      <c r="BL1354" s="24">
        <v>0</v>
      </c>
    </row>
    <row r="1355" spans="1:64" x14ac:dyDescent="0.25">
      <c r="A1355" t="s">
        <v>5125</v>
      </c>
      <c r="B1355">
        <v>149</v>
      </c>
      <c r="C1355">
        <v>2</v>
      </c>
      <c r="D1355">
        <v>13</v>
      </c>
      <c r="E1355" s="24">
        <v>0</v>
      </c>
      <c r="F1355" s="24">
        <v>0</v>
      </c>
      <c r="G1355" s="24">
        <v>0</v>
      </c>
      <c r="H1355" s="24">
        <v>0</v>
      </c>
      <c r="I1355" s="24">
        <v>0</v>
      </c>
      <c r="J1355" s="24">
        <v>0</v>
      </c>
      <c r="K1355" s="24">
        <v>2.0897090435028076E-3</v>
      </c>
      <c r="L1355" s="24">
        <v>-2.0897090435028076E-3</v>
      </c>
      <c r="M1355" s="24">
        <v>0</v>
      </c>
      <c r="N1355" s="24">
        <v>0</v>
      </c>
      <c r="O1355" s="24">
        <v>-2.0897090435028076E-3</v>
      </c>
      <c r="P1355" s="24">
        <v>0</v>
      </c>
      <c r="Q1355" s="24">
        <v>1.7735146684572101E-10</v>
      </c>
      <c r="R1355" s="24">
        <v>-1.7735146684572101E-10</v>
      </c>
      <c r="S1355" s="24">
        <v>0</v>
      </c>
      <c r="T1355" s="24">
        <v>0</v>
      </c>
      <c r="U1355" s="24">
        <v>0</v>
      </c>
      <c r="V1355" s="24">
        <v>0</v>
      </c>
      <c r="W1355" s="24">
        <v>0</v>
      </c>
      <c r="X1355" s="24">
        <v>0</v>
      </c>
      <c r="Y1355" s="24">
        <v>0</v>
      </c>
      <c r="Z1355" s="24">
        <v>0</v>
      </c>
      <c r="AA1355" s="24">
        <v>1.4627963304519652E-3</v>
      </c>
      <c r="AB1355" s="24">
        <v>-1.462796330451965E-3</v>
      </c>
      <c r="AC1355" s="24">
        <v>0</v>
      </c>
      <c r="AD1355" s="24">
        <v>0</v>
      </c>
      <c r="AE1355" s="24">
        <v>-1.462796330451965E-3</v>
      </c>
      <c r="AF1355" s="24">
        <v>0</v>
      </c>
      <c r="AG1355" s="24">
        <v>1.7735146684572101E-10</v>
      </c>
      <c r="AH1355" s="24">
        <v>-1.7735146684572101E-10</v>
      </c>
      <c r="AI1355" s="24">
        <v>0</v>
      </c>
      <c r="AJ1355" s="24">
        <v>0</v>
      </c>
      <c r="AK1355" s="24">
        <v>0</v>
      </c>
      <c r="AL1355" s="24">
        <v>0</v>
      </c>
      <c r="AM1355" s="24">
        <v>0</v>
      </c>
      <c r="AN1355" s="24">
        <v>0</v>
      </c>
      <c r="AO1355" s="24">
        <v>0</v>
      </c>
      <c r="AP1355" s="24">
        <v>0</v>
      </c>
      <c r="AQ1355" s="24">
        <v>6.2691271305084242E-4</v>
      </c>
      <c r="AR1355" s="24">
        <v>-6.2691271305084263E-4</v>
      </c>
      <c r="AS1355" s="24">
        <v>0</v>
      </c>
      <c r="AT1355" s="24">
        <v>0</v>
      </c>
      <c r="AU1355" s="24">
        <v>-6.2691271305084263E-4</v>
      </c>
      <c r="AV1355" s="24">
        <v>0</v>
      </c>
      <c r="AW1355" s="24">
        <v>0</v>
      </c>
      <c r="AX1355" s="24">
        <v>0</v>
      </c>
      <c r="AY1355" s="24">
        <v>0</v>
      </c>
      <c r="AZ1355" s="24">
        <v>0</v>
      </c>
      <c r="BA1355" s="24">
        <v>0</v>
      </c>
      <c r="BB1355" s="24">
        <v>-1.7735146684572101E-10</v>
      </c>
      <c r="BC1355" s="24">
        <v>0</v>
      </c>
      <c r="BD1355" s="24">
        <v>-1.7735146684572101E-10</v>
      </c>
      <c r="BE1355" s="24">
        <v>0</v>
      </c>
      <c r="BF1355" s="24">
        <v>0</v>
      </c>
      <c r="BG1355" s="24">
        <v>0</v>
      </c>
      <c r="BH1355" s="24">
        <v>0</v>
      </c>
      <c r="BI1355" s="24">
        <v>0</v>
      </c>
      <c r="BJ1355" s="24">
        <v>0</v>
      </c>
      <c r="BK1355" s="24">
        <v>0</v>
      </c>
      <c r="BL1355" s="24">
        <v>0</v>
      </c>
    </row>
    <row r="1356" spans="1:64" x14ac:dyDescent="0.25">
      <c r="A1356" t="s">
        <v>5125</v>
      </c>
      <c r="B1356">
        <v>150</v>
      </c>
      <c r="C1356">
        <v>2</v>
      </c>
      <c r="D1356">
        <v>13</v>
      </c>
      <c r="E1356" s="24">
        <v>0</v>
      </c>
      <c r="F1356" s="24">
        <v>0</v>
      </c>
      <c r="G1356" s="24">
        <v>0</v>
      </c>
      <c r="H1356" s="24">
        <v>0</v>
      </c>
      <c r="I1356" s="24">
        <v>0</v>
      </c>
      <c r="J1356" s="24">
        <v>0</v>
      </c>
      <c r="K1356" s="24">
        <v>1.7325878143310547E-3</v>
      </c>
      <c r="L1356" s="24">
        <v>-1.7325878143310547E-3</v>
      </c>
      <c r="M1356" s="24">
        <v>0</v>
      </c>
      <c r="N1356" s="24">
        <v>0</v>
      </c>
      <c r="O1356" s="24">
        <v>-1.7325878143310547E-3</v>
      </c>
      <c r="P1356" s="24">
        <v>0</v>
      </c>
      <c r="Q1356" s="24">
        <v>1.3960743672214448E-10</v>
      </c>
      <c r="R1356" s="24">
        <v>-1.3960743672214448E-10</v>
      </c>
      <c r="S1356" s="24">
        <v>0</v>
      </c>
      <c r="T1356" s="24">
        <v>0</v>
      </c>
      <c r="U1356" s="24">
        <v>0</v>
      </c>
      <c r="V1356" s="24">
        <v>0</v>
      </c>
      <c r="W1356" s="24">
        <v>0</v>
      </c>
      <c r="X1356" s="24">
        <v>0</v>
      </c>
      <c r="Y1356" s="24">
        <v>0</v>
      </c>
      <c r="Z1356" s="24">
        <v>0</v>
      </c>
      <c r="AA1356" s="24">
        <v>1.2128114700317382E-3</v>
      </c>
      <c r="AB1356" s="24">
        <v>-1.2128114700317378E-3</v>
      </c>
      <c r="AC1356" s="24">
        <v>0</v>
      </c>
      <c r="AD1356" s="24">
        <v>0</v>
      </c>
      <c r="AE1356" s="24">
        <v>-1.2128114700317378E-3</v>
      </c>
      <c r="AF1356" s="24">
        <v>0</v>
      </c>
      <c r="AG1356" s="24">
        <v>1.3960743672214448E-10</v>
      </c>
      <c r="AH1356" s="24">
        <v>-1.3960743672214448E-10</v>
      </c>
      <c r="AI1356" s="24">
        <v>0</v>
      </c>
      <c r="AJ1356" s="24">
        <v>0</v>
      </c>
      <c r="AK1356" s="24">
        <v>0</v>
      </c>
      <c r="AL1356" s="24">
        <v>0</v>
      </c>
      <c r="AM1356" s="24">
        <v>0</v>
      </c>
      <c r="AN1356" s="24">
        <v>0</v>
      </c>
      <c r="AO1356" s="24">
        <v>0</v>
      </c>
      <c r="AP1356" s="24">
        <v>0</v>
      </c>
      <c r="AQ1356" s="24">
        <v>5.1977634429931649E-4</v>
      </c>
      <c r="AR1356" s="24">
        <v>-5.1977634429931693E-4</v>
      </c>
      <c r="AS1356" s="24">
        <v>0</v>
      </c>
      <c r="AT1356" s="24">
        <v>0</v>
      </c>
      <c r="AU1356" s="24">
        <v>-5.1977634429931693E-4</v>
      </c>
      <c r="AV1356" s="24">
        <v>0</v>
      </c>
      <c r="AW1356" s="24">
        <v>0</v>
      </c>
      <c r="AX1356" s="24">
        <v>0</v>
      </c>
      <c r="AY1356" s="24">
        <v>0</v>
      </c>
      <c r="AZ1356" s="24">
        <v>0</v>
      </c>
      <c r="BA1356" s="24">
        <v>0</v>
      </c>
      <c r="BB1356" s="24">
        <v>-1.3960743672214448E-10</v>
      </c>
      <c r="BC1356" s="24">
        <v>0</v>
      </c>
      <c r="BD1356" s="24">
        <v>-1.3960743672214448E-10</v>
      </c>
      <c r="BE1356" s="24">
        <v>0</v>
      </c>
      <c r="BF1356" s="24">
        <v>0</v>
      </c>
      <c r="BG1356" s="24">
        <v>0</v>
      </c>
      <c r="BH1356" s="24">
        <v>0</v>
      </c>
      <c r="BI1356" s="24">
        <v>0</v>
      </c>
      <c r="BJ1356" s="24">
        <v>0</v>
      </c>
      <c r="BK1356" s="24">
        <v>0</v>
      </c>
      <c r="BL1356" s="24">
        <v>0</v>
      </c>
    </row>
    <row r="1357" spans="1:64" x14ac:dyDescent="0.25">
      <c r="A1357" t="s">
        <v>5125</v>
      </c>
      <c r="B1357">
        <v>151</v>
      </c>
      <c r="C1357">
        <v>3</v>
      </c>
      <c r="D1357">
        <v>13</v>
      </c>
      <c r="E1357" s="24">
        <v>0</v>
      </c>
      <c r="F1357" s="24">
        <v>0</v>
      </c>
      <c r="G1357" s="24">
        <v>0</v>
      </c>
      <c r="H1357" s="24">
        <v>0</v>
      </c>
      <c r="I1357" s="24">
        <v>0</v>
      </c>
      <c r="J1357" s="24">
        <v>0</v>
      </c>
      <c r="K1357" s="24">
        <v>1.4370456337928772E-3</v>
      </c>
      <c r="L1357" s="24">
        <v>-1.4370456337928772E-3</v>
      </c>
      <c r="M1357" s="24">
        <v>0</v>
      </c>
      <c r="N1357" s="24">
        <v>0</v>
      </c>
      <c r="O1357" s="24">
        <v>-1.4370456337928772E-3</v>
      </c>
      <c r="P1357" s="24">
        <v>0</v>
      </c>
      <c r="Q1357" s="24">
        <v>1.0868461686186492E-10</v>
      </c>
      <c r="R1357" s="24">
        <v>-1.0868461686186492E-10</v>
      </c>
      <c r="S1357" s="24">
        <v>0</v>
      </c>
      <c r="T1357" s="24">
        <v>0</v>
      </c>
      <c r="U1357" s="24">
        <v>0</v>
      </c>
      <c r="V1357" s="24">
        <v>0</v>
      </c>
      <c r="W1357" s="24">
        <v>0</v>
      </c>
      <c r="X1357" s="24">
        <v>0</v>
      </c>
      <c r="Y1357" s="24">
        <v>0</v>
      </c>
      <c r="Z1357" s="24">
        <v>0</v>
      </c>
      <c r="AA1357" s="24">
        <v>1.005931943655014E-3</v>
      </c>
      <c r="AB1357" s="24">
        <v>-1.0059319436550142E-3</v>
      </c>
      <c r="AC1357" s="24">
        <v>0</v>
      </c>
      <c r="AD1357" s="24">
        <v>0</v>
      </c>
      <c r="AE1357" s="24">
        <v>-1.0059319436550142E-3</v>
      </c>
      <c r="AF1357" s="24">
        <v>0</v>
      </c>
      <c r="AG1357" s="24">
        <v>1.0868461686186492E-10</v>
      </c>
      <c r="AH1357" s="24">
        <v>-1.0868461686186492E-10</v>
      </c>
      <c r="AI1357" s="24">
        <v>0</v>
      </c>
      <c r="AJ1357" s="24">
        <v>0</v>
      </c>
      <c r="AK1357" s="24">
        <v>0</v>
      </c>
      <c r="AL1357" s="24">
        <v>0</v>
      </c>
      <c r="AM1357" s="24">
        <v>0</v>
      </c>
      <c r="AN1357" s="24">
        <v>0</v>
      </c>
      <c r="AO1357" s="24">
        <v>0</v>
      </c>
      <c r="AP1357" s="24">
        <v>0</v>
      </c>
      <c r="AQ1357" s="24">
        <v>4.311136901378632E-4</v>
      </c>
      <c r="AR1357" s="24">
        <v>-4.3111369013786299E-4</v>
      </c>
      <c r="AS1357" s="24">
        <v>0</v>
      </c>
      <c r="AT1357" s="24">
        <v>0</v>
      </c>
      <c r="AU1357" s="24">
        <v>-4.3111369013786299E-4</v>
      </c>
      <c r="AV1357" s="24">
        <v>0</v>
      </c>
      <c r="AW1357" s="24">
        <v>0</v>
      </c>
      <c r="AX1357" s="24">
        <v>0</v>
      </c>
      <c r="AY1357" s="24">
        <v>0</v>
      </c>
      <c r="AZ1357" s="24">
        <v>0</v>
      </c>
      <c r="BA1357" s="24">
        <v>0</v>
      </c>
      <c r="BB1357" s="24">
        <v>-1.0868461686186492E-10</v>
      </c>
      <c r="BC1357" s="24">
        <v>0</v>
      </c>
      <c r="BD1357" s="24">
        <v>-1.0868461686186492E-10</v>
      </c>
      <c r="BE1357" s="24">
        <v>0</v>
      </c>
      <c r="BF1357" s="24">
        <v>0</v>
      </c>
      <c r="BG1357" s="24">
        <v>0</v>
      </c>
      <c r="BH1357" s="24">
        <v>0</v>
      </c>
      <c r="BI1357" s="24">
        <v>0</v>
      </c>
      <c r="BJ1357" s="24">
        <v>0</v>
      </c>
      <c r="BK1357" s="24">
        <v>0</v>
      </c>
      <c r="BL1357" s="24">
        <v>0</v>
      </c>
    </row>
    <row r="1358" spans="1:64" x14ac:dyDescent="0.25">
      <c r="A1358" t="s">
        <v>5125</v>
      </c>
      <c r="B1358">
        <v>152</v>
      </c>
      <c r="C1358">
        <v>3</v>
      </c>
      <c r="D1358">
        <v>13</v>
      </c>
      <c r="E1358" s="24">
        <v>0</v>
      </c>
      <c r="F1358" s="24">
        <v>0</v>
      </c>
      <c r="G1358" s="24">
        <v>0</v>
      </c>
      <c r="H1358" s="24">
        <v>0</v>
      </c>
      <c r="I1358" s="24">
        <v>0</v>
      </c>
      <c r="J1358" s="24">
        <v>0</v>
      </c>
      <c r="K1358" s="24">
        <v>1.192435622215271E-3</v>
      </c>
      <c r="L1358" s="24">
        <v>-1.192435622215271E-3</v>
      </c>
      <c r="M1358" s="24">
        <v>0</v>
      </c>
      <c r="N1358" s="24">
        <v>0</v>
      </c>
      <c r="O1358" s="24">
        <v>-1.192435622215271E-3</v>
      </c>
      <c r="P1358" s="24">
        <v>0</v>
      </c>
      <c r="Q1358" s="24">
        <v>8.5947249317541718E-11</v>
      </c>
      <c r="R1358" s="24">
        <v>-8.5947249317541718E-11</v>
      </c>
      <c r="S1358" s="24">
        <v>0</v>
      </c>
      <c r="T1358" s="24">
        <v>0</v>
      </c>
      <c r="U1358" s="24">
        <v>0</v>
      </c>
      <c r="V1358" s="24">
        <v>0</v>
      </c>
      <c r="W1358" s="24">
        <v>0</v>
      </c>
      <c r="X1358" s="24">
        <v>0</v>
      </c>
      <c r="Y1358" s="24">
        <v>0</v>
      </c>
      <c r="Z1358" s="24">
        <v>0</v>
      </c>
      <c r="AA1358" s="24">
        <v>8.3470493555068968E-4</v>
      </c>
      <c r="AB1358" s="24">
        <v>-8.3470493555068935E-4</v>
      </c>
      <c r="AC1358" s="24">
        <v>0</v>
      </c>
      <c r="AD1358" s="24">
        <v>0</v>
      </c>
      <c r="AE1358" s="24">
        <v>-8.3470493555068935E-4</v>
      </c>
      <c r="AF1358" s="24">
        <v>0</v>
      </c>
      <c r="AG1358" s="24">
        <v>8.5947249317541718E-11</v>
      </c>
      <c r="AH1358" s="24">
        <v>-8.5947249317541718E-11</v>
      </c>
      <c r="AI1358" s="24">
        <v>0</v>
      </c>
      <c r="AJ1358" s="24">
        <v>0</v>
      </c>
      <c r="AK1358" s="24">
        <v>0</v>
      </c>
      <c r="AL1358" s="24">
        <v>0</v>
      </c>
      <c r="AM1358" s="24">
        <v>0</v>
      </c>
      <c r="AN1358" s="24">
        <v>0</v>
      </c>
      <c r="AO1358" s="24">
        <v>0</v>
      </c>
      <c r="AP1358" s="24">
        <v>0</v>
      </c>
      <c r="AQ1358" s="24">
        <v>3.5773068666458132E-4</v>
      </c>
      <c r="AR1358" s="24">
        <v>-3.5773068666458165E-4</v>
      </c>
      <c r="AS1358" s="24">
        <v>0</v>
      </c>
      <c r="AT1358" s="24">
        <v>0</v>
      </c>
      <c r="AU1358" s="24">
        <v>-3.5773068666458165E-4</v>
      </c>
      <c r="AV1358" s="24">
        <v>0</v>
      </c>
      <c r="AW1358" s="24">
        <v>0</v>
      </c>
      <c r="AX1358" s="24">
        <v>0</v>
      </c>
      <c r="AY1358" s="24">
        <v>0</v>
      </c>
      <c r="AZ1358" s="24">
        <v>0</v>
      </c>
      <c r="BA1358" s="24">
        <v>0</v>
      </c>
      <c r="BB1358" s="24">
        <v>-8.5947249317541718E-11</v>
      </c>
      <c r="BC1358" s="24">
        <v>0</v>
      </c>
      <c r="BD1358" s="24">
        <v>-8.5947249317541718E-11</v>
      </c>
      <c r="BE1358" s="24">
        <v>0</v>
      </c>
      <c r="BF1358" s="24">
        <v>0</v>
      </c>
      <c r="BG1358" s="24">
        <v>0</v>
      </c>
      <c r="BH1358" s="24">
        <v>0</v>
      </c>
      <c r="BI1358" s="24">
        <v>0</v>
      </c>
      <c r="BJ1358" s="24">
        <v>0</v>
      </c>
      <c r="BK1358" s="24">
        <v>0</v>
      </c>
      <c r="BL1358" s="24">
        <v>0</v>
      </c>
    </row>
    <row r="1359" spans="1:64" x14ac:dyDescent="0.25">
      <c r="A1359" t="s">
        <v>5125</v>
      </c>
      <c r="B1359">
        <v>153</v>
      </c>
      <c r="C1359">
        <v>3</v>
      </c>
      <c r="D1359">
        <v>13</v>
      </c>
      <c r="E1359" s="24">
        <v>0</v>
      </c>
      <c r="F1359" s="24">
        <v>0</v>
      </c>
      <c r="G1359" s="24">
        <v>0</v>
      </c>
      <c r="H1359" s="24">
        <v>0</v>
      </c>
      <c r="I1359" s="24">
        <v>0</v>
      </c>
      <c r="J1359" s="24">
        <v>0</v>
      </c>
      <c r="K1359" s="24">
        <v>9.8987668752670288E-4</v>
      </c>
      <c r="L1359" s="24">
        <v>-9.8987668752670288E-4</v>
      </c>
      <c r="M1359" s="24">
        <v>0</v>
      </c>
      <c r="N1359" s="24">
        <v>0</v>
      </c>
      <c r="O1359" s="24">
        <v>-9.8987668752670288E-4</v>
      </c>
      <c r="P1359" s="24">
        <v>0</v>
      </c>
      <c r="Q1359" s="24">
        <v>6.7529981606639922E-11</v>
      </c>
      <c r="R1359" s="24">
        <v>-6.7529981606639922E-11</v>
      </c>
      <c r="S1359" s="24">
        <v>0</v>
      </c>
      <c r="T1359" s="24">
        <v>0</v>
      </c>
      <c r="U1359" s="24">
        <v>0</v>
      </c>
      <c r="V1359" s="24">
        <v>0</v>
      </c>
      <c r="W1359" s="24">
        <v>0</v>
      </c>
      <c r="X1359" s="24">
        <v>0</v>
      </c>
      <c r="Y1359" s="24">
        <v>0</v>
      </c>
      <c r="Z1359" s="24">
        <v>0</v>
      </c>
      <c r="AA1359" s="24">
        <v>6.9291368126869193E-4</v>
      </c>
      <c r="AB1359" s="24">
        <v>-6.9291368126869236E-4</v>
      </c>
      <c r="AC1359" s="24">
        <v>0</v>
      </c>
      <c r="AD1359" s="24">
        <v>0</v>
      </c>
      <c r="AE1359" s="24">
        <v>-6.9291368126869236E-4</v>
      </c>
      <c r="AF1359" s="24">
        <v>0</v>
      </c>
      <c r="AG1359" s="24">
        <v>6.7529981606639922E-11</v>
      </c>
      <c r="AH1359" s="24">
        <v>-6.7529981606639922E-11</v>
      </c>
      <c r="AI1359" s="24">
        <v>0</v>
      </c>
      <c r="AJ1359" s="24">
        <v>0</v>
      </c>
      <c r="AK1359" s="24">
        <v>0</v>
      </c>
      <c r="AL1359" s="24">
        <v>0</v>
      </c>
      <c r="AM1359" s="24">
        <v>0</v>
      </c>
      <c r="AN1359" s="24">
        <v>0</v>
      </c>
      <c r="AO1359" s="24">
        <v>0</v>
      </c>
      <c r="AP1359" s="24">
        <v>0</v>
      </c>
      <c r="AQ1359" s="24">
        <v>2.9696300625801095E-4</v>
      </c>
      <c r="AR1359" s="24">
        <v>-2.9696300625801052E-4</v>
      </c>
      <c r="AS1359" s="24">
        <v>0</v>
      </c>
      <c r="AT1359" s="24">
        <v>0</v>
      </c>
      <c r="AU1359" s="24">
        <v>-2.9696300625801052E-4</v>
      </c>
      <c r="AV1359" s="24">
        <v>0</v>
      </c>
      <c r="AW1359" s="24">
        <v>0</v>
      </c>
      <c r="AX1359" s="24">
        <v>0</v>
      </c>
      <c r="AY1359" s="24">
        <v>0</v>
      </c>
      <c r="AZ1359" s="24">
        <v>0</v>
      </c>
      <c r="BA1359" s="24">
        <v>0</v>
      </c>
      <c r="BB1359" s="24">
        <v>-6.7529981606639922E-11</v>
      </c>
      <c r="BC1359" s="24">
        <v>0</v>
      </c>
      <c r="BD1359" s="24">
        <v>-6.7529981606639922E-11</v>
      </c>
      <c r="BE1359" s="24">
        <v>0</v>
      </c>
      <c r="BF1359" s="24">
        <v>0</v>
      </c>
      <c r="BG1359" s="24">
        <v>0</v>
      </c>
      <c r="BH1359" s="24">
        <v>0</v>
      </c>
      <c r="BI1359" s="24">
        <v>0</v>
      </c>
      <c r="BJ1359" s="24">
        <v>0</v>
      </c>
      <c r="BK1359" s="24">
        <v>0</v>
      </c>
      <c r="BL1359" s="24">
        <v>0</v>
      </c>
    </row>
    <row r="1360" spans="1:64" x14ac:dyDescent="0.25">
      <c r="A1360" t="s">
        <v>5125</v>
      </c>
      <c r="B1360">
        <v>154</v>
      </c>
      <c r="C1360">
        <v>4</v>
      </c>
      <c r="D1360">
        <v>13</v>
      </c>
      <c r="E1360" s="24">
        <v>0</v>
      </c>
      <c r="F1360" s="24">
        <v>0</v>
      </c>
      <c r="G1360" s="24">
        <v>0</v>
      </c>
      <c r="H1360" s="24">
        <v>0</v>
      </c>
      <c r="I1360" s="24">
        <v>0</v>
      </c>
      <c r="J1360" s="24">
        <v>0</v>
      </c>
      <c r="K1360" s="24">
        <v>8.2203000783920288E-4</v>
      </c>
      <c r="L1360" s="24">
        <v>-8.2203000783920288E-4</v>
      </c>
      <c r="M1360" s="24">
        <v>0</v>
      </c>
      <c r="N1360" s="24">
        <v>0</v>
      </c>
      <c r="O1360" s="24">
        <v>-8.2203000783920288E-4</v>
      </c>
      <c r="P1360" s="24">
        <v>0</v>
      </c>
      <c r="Q1360" s="24">
        <v>5.3660187404602766E-11</v>
      </c>
      <c r="R1360" s="24">
        <v>-5.3660187404602766E-11</v>
      </c>
      <c r="S1360" s="24">
        <v>0</v>
      </c>
      <c r="T1360" s="24">
        <v>0</v>
      </c>
      <c r="U1360" s="24">
        <v>0</v>
      </c>
      <c r="V1360" s="24">
        <v>0</v>
      </c>
      <c r="W1360" s="24">
        <v>0</v>
      </c>
      <c r="X1360" s="24">
        <v>0</v>
      </c>
      <c r="Y1360" s="24">
        <v>0</v>
      </c>
      <c r="Z1360" s="24">
        <v>0</v>
      </c>
      <c r="AA1360" s="24">
        <v>5.7542100548744199E-4</v>
      </c>
      <c r="AB1360" s="24">
        <v>-5.7542100548744167E-4</v>
      </c>
      <c r="AC1360" s="24">
        <v>0</v>
      </c>
      <c r="AD1360" s="24">
        <v>0</v>
      </c>
      <c r="AE1360" s="24">
        <v>-5.7542100548744167E-4</v>
      </c>
      <c r="AF1360" s="24">
        <v>0</v>
      </c>
      <c r="AG1360" s="24">
        <v>5.3660187404602766E-11</v>
      </c>
      <c r="AH1360" s="24">
        <v>-5.3660187404602766E-11</v>
      </c>
      <c r="AI1360" s="24">
        <v>0</v>
      </c>
      <c r="AJ1360" s="24">
        <v>0</v>
      </c>
      <c r="AK1360" s="24">
        <v>0</v>
      </c>
      <c r="AL1360" s="24">
        <v>0</v>
      </c>
      <c r="AM1360" s="24">
        <v>0</v>
      </c>
      <c r="AN1360" s="24">
        <v>0</v>
      </c>
      <c r="AO1360" s="24">
        <v>0</v>
      </c>
      <c r="AP1360" s="24">
        <v>0</v>
      </c>
      <c r="AQ1360" s="24">
        <v>2.4660900235176089E-4</v>
      </c>
      <c r="AR1360" s="24">
        <v>-2.4660900235176121E-4</v>
      </c>
      <c r="AS1360" s="24">
        <v>0</v>
      </c>
      <c r="AT1360" s="24">
        <v>0</v>
      </c>
      <c r="AU1360" s="24">
        <v>-2.4660900235176121E-4</v>
      </c>
      <c r="AV1360" s="24">
        <v>0</v>
      </c>
      <c r="AW1360" s="24">
        <v>0</v>
      </c>
      <c r="AX1360" s="24">
        <v>0</v>
      </c>
      <c r="AY1360" s="24">
        <v>0</v>
      </c>
      <c r="AZ1360" s="24">
        <v>0</v>
      </c>
      <c r="BA1360" s="24">
        <v>0</v>
      </c>
      <c r="BB1360" s="24">
        <v>-5.3660187404602766E-11</v>
      </c>
      <c r="BC1360" s="24">
        <v>0</v>
      </c>
      <c r="BD1360" s="24">
        <v>-5.3660187404602766E-11</v>
      </c>
      <c r="BE1360" s="24">
        <v>0</v>
      </c>
      <c r="BF1360" s="24">
        <v>0</v>
      </c>
      <c r="BG1360" s="24">
        <v>0</v>
      </c>
      <c r="BH1360" s="24">
        <v>0</v>
      </c>
      <c r="BI1360" s="24">
        <v>0</v>
      </c>
      <c r="BJ1360" s="24">
        <v>0</v>
      </c>
      <c r="BK1360" s="24">
        <v>0</v>
      </c>
      <c r="BL1360" s="24">
        <v>0</v>
      </c>
    </row>
    <row r="1361" spans="1:64" x14ac:dyDescent="0.25">
      <c r="A1361" t="s">
        <v>5125</v>
      </c>
      <c r="B1361">
        <v>155</v>
      </c>
      <c r="C1361">
        <v>4</v>
      </c>
      <c r="D1361">
        <v>13</v>
      </c>
      <c r="E1361" s="24">
        <v>0</v>
      </c>
      <c r="F1361" s="24">
        <v>0</v>
      </c>
      <c r="G1361" s="24">
        <v>0</v>
      </c>
      <c r="H1361" s="24">
        <v>0</v>
      </c>
      <c r="I1361" s="24">
        <v>0</v>
      </c>
      <c r="J1361" s="24">
        <v>0</v>
      </c>
      <c r="K1361" s="24">
        <v>6.8294256925582886E-4</v>
      </c>
      <c r="L1361" s="24">
        <v>-6.8294256925582886E-4</v>
      </c>
      <c r="M1361" s="24">
        <v>0</v>
      </c>
      <c r="N1361" s="24">
        <v>0</v>
      </c>
      <c r="O1361" s="24">
        <v>-6.8294256925582886E-4</v>
      </c>
      <c r="P1361" s="24">
        <v>0</v>
      </c>
      <c r="Q1361" s="24">
        <v>4.2746250983327627E-11</v>
      </c>
      <c r="R1361" s="24">
        <v>-4.2746250983327627E-11</v>
      </c>
      <c r="S1361" s="24">
        <v>0</v>
      </c>
      <c r="T1361" s="24">
        <v>0</v>
      </c>
      <c r="U1361" s="24">
        <v>0</v>
      </c>
      <c r="V1361" s="24">
        <v>0</v>
      </c>
      <c r="W1361" s="24">
        <v>0</v>
      </c>
      <c r="X1361" s="24">
        <v>0</v>
      </c>
      <c r="Y1361" s="24">
        <v>0</v>
      </c>
      <c r="Z1361" s="24">
        <v>0</v>
      </c>
      <c r="AA1361" s="24">
        <v>4.7805979847908019E-4</v>
      </c>
      <c r="AB1361" s="24">
        <v>-4.7805979847908046E-4</v>
      </c>
      <c r="AC1361" s="24">
        <v>0</v>
      </c>
      <c r="AD1361" s="24">
        <v>0</v>
      </c>
      <c r="AE1361" s="24">
        <v>-4.7805979847908046E-4</v>
      </c>
      <c r="AF1361" s="24">
        <v>0</v>
      </c>
      <c r="AG1361" s="24">
        <v>4.2746250983327627E-11</v>
      </c>
      <c r="AH1361" s="24">
        <v>-4.2746250983327627E-11</v>
      </c>
      <c r="AI1361" s="24">
        <v>0</v>
      </c>
      <c r="AJ1361" s="24">
        <v>0</v>
      </c>
      <c r="AK1361" s="24">
        <v>0</v>
      </c>
      <c r="AL1361" s="24">
        <v>0</v>
      </c>
      <c r="AM1361" s="24">
        <v>0</v>
      </c>
      <c r="AN1361" s="24">
        <v>0</v>
      </c>
      <c r="AO1361" s="24">
        <v>0</v>
      </c>
      <c r="AP1361" s="24">
        <v>0</v>
      </c>
      <c r="AQ1361" s="24">
        <v>2.0488277077674867E-4</v>
      </c>
      <c r="AR1361" s="24">
        <v>-2.048827707767484E-4</v>
      </c>
      <c r="AS1361" s="24">
        <v>0</v>
      </c>
      <c r="AT1361" s="24">
        <v>0</v>
      </c>
      <c r="AU1361" s="24">
        <v>-2.048827707767484E-4</v>
      </c>
      <c r="AV1361" s="24">
        <v>0</v>
      </c>
      <c r="AW1361" s="24">
        <v>0</v>
      </c>
      <c r="AX1361" s="24">
        <v>0</v>
      </c>
      <c r="AY1361" s="24">
        <v>0</v>
      </c>
      <c r="AZ1361" s="24">
        <v>0</v>
      </c>
      <c r="BA1361" s="24">
        <v>0</v>
      </c>
      <c r="BB1361" s="24">
        <v>-4.2746250983327627E-11</v>
      </c>
      <c r="BC1361" s="24">
        <v>0</v>
      </c>
      <c r="BD1361" s="24">
        <v>-4.2746250983327627E-11</v>
      </c>
      <c r="BE1361" s="24">
        <v>0</v>
      </c>
      <c r="BF1361" s="24">
        <v>0</v>
      </c>
      <c r="BG1361" s="24">
        <v>0</v>
      </c>
      <c r="BH1361" s="24">
        <v>0</v>
      </c>
      <c r="BI1361" s="24">
        <v>0</v>
      </c>
      <c r="BJ1361" s="24">
        <v>0</v>
      </c>
      <c r="BK1361" s="24">
        <v>0</v>
      </c>
      <c r="BL1361" s="24">
        <v>0</v>
      </c>
    </row>
    <row r="1362" spans="1:64" x14ac:dyDescent="0.25">
      <c r="A1362" t="s">
        <v>5125</v>
      </c>
      <c r="B1362">
        <v>156</v>
      </c>
      <c r="C1362">
        <v>4</v>
      </c>
      <c r="D1362">
        <v>13</v>
      </c>
      <c r="E1362" s="24">
        <v>0</v>
      </c>
      <c r="F1362" s="24">
        <v>0</v>
      </c>
      <c r="G1362" s="24">
        <v>0</v>
      </c>
      <c r="H1362" s="24">
        <v>0</v>
      </c>
      <c r="I1362" s="24">
        <v>0</v>
      </c>
      <c r="J1362" s="24">
        <v>0</v>
      </c>
      <c r="K1362" s="24">
        <v>5.6758522987365723E-4</v>
      </c>
      <c r="L1362" s="24">
        <v>-5.6758522987365723E-4</v>
      </c>
      <c r="M1362" s="24">
        <v>0</v>
      </c>
      <c r="N1362" s="24">
        <v>0</v>
      </c>
      <c r="O1362" s="24">
        <v>-5.6758522987365723E-4</v>
      </c>
      <c r="P1362" s="24">
        <v>0</v>
      </c>
      <c r="Q1362" s="24">
        <v>3.205968823749572E-11</v>
      </c>
      <c r="R1362" s="24">
        <v>-3.205968823749572E-11</v>
      </c>
      <c r="S1362" s="24">
        <v>0</v>
      </c>
      <c r="T1362" s="24">
        <v>0</v>
      </c>
      <c r="U1362" s="24">
        <v>0</v>
      </c>
      <c r="V1362" s="24">
        <v>0</v>
      </c>
      <c r="W1362" s="24">
        <v>0</v>
      </c>
      <c r="X1362" s="24">
        <v>0</v>
      </c>
      <c r="Y1362" s="24">
        <v>0</v>
      </c>
      <c r="Z1362" s="24">
        <v>0</v>
      </c>
      <c r="AA1362" s="24">
        <v>3.9730966091156006E-4</v>
      </c>
      <c r="AB1362" s="24">
        <v>-3.9730966091156006E-4</v>
      </c>
      <c r="AC1362" s="24">
        <v>0</v>
      </c>
      <c r="AD1362" s="24">
        <v>0</v>
      </c>
      <c r="AE1362" s="24">
        <v>-3.9730966091156006E-4</v>
      </c>
      <c r="AF1362" s="24">
        <v>0</v>
      </c>
      <c r="AG1362" s="24">
        <v>3.205968823749572E-11</v>
      </c>
      <c r="AH1362" s="24">
        <v>-3.205968823749572E-11</v>
      </c>
      <c r="AI1362" s="24">
        <v>0</v>
      </c>
      <c r="AJ1362" s="24">
        <v>0</v>
      </c>
      <c r="AK1362" s="24">
        <v>0</v>
      </c>
      <c r="AL1362" s="24">
        <v>0</v>
      </c>
      <c r="AM1362" s="24">
        <v>0</v>
      </c>
      <c r="AN1362" s="24">
        <v>0</v>
      </c>
      <c r="AO1362" s="24">
        <v>0</v>
      </c>
      <c r="AP1362" s="24">
        <v>0</v>
      </c>
      <c r="AQ1362" s="24">
        <v>1.7027556896209717E-4</v>
      </c>
      <c r="AR1362" s="24">
        <v>-1.7027556896209717E-4</v>
      </c>
      <c r="AS1362" s="24">
        <v>0</v>
      </c>
      <c r="AT1362" s="24">
        <v>0</v>
      </c>
      <c r="AU1362" s="24">
        <v>-1.7027556896209717E-4</v>
      </c>
      <c r="AV1362" s="24">
        <v>0</v>
      </c>
      <c r="AW1362" s="24">
        <v>0</v>
      </c>
      <c r="AX1362" s="24">
        <v>0</v>
      </c>
      <c r="AY1362" s="24">
        <v>0</v>
      </c>
      <c r="AZ1362" s="24">
        <v>0</v>
      </c>
      <c r="BA1362" s="24">
        <v>0</v>
      </c>
      <c r="BB1362" s="24">
        <v>-3.205968823749572E-11</v>
      </c>
      <c r="BC1362" s="24">
        <v>0</v>
      </c>
      <c r="BD1362" s="24">
        <v>-3.205968823749572E-11</v>
      </c>
      <c r="BE1362" s="24">
        <v>0</v>
      </c>
      <c r="BF1362" s="24">
        <v>0</v>
      </c>
      <c r="BG1362" s="24">
        <v>0</v>
      </c>
      <c r="BH1362" s="24">
        <v>0</v>
      </c>
      <c r="BI1362" s="24">
        <v>0</v>
      </c>
      <c r="BJ1362" s="24">
        <v>0</v>
      </c>
      <c r="BK1362" s="24">
        <v>0</v>
      </c>
      <c r="BL1362" s="24">
        <v>0</v>
      </c>
    </row>
    <row r="1363" spans="1:64" x14ac:dyDescent="0.25">
      <c r="A1363" t="s">
        <v>5125</v>
      </c>
      <c r="B1363">
        <v>157</v>
      </c>
      <c r="C1363">
        <v>1</v>
      </c>
      <c r="D1363">
        <v>14</v>
      </c>
      <c r="E1363" s="24">
        <v>0</v>
      </c>
      <c r="F1363" s="24">
        <v>0</v>
      </c>
      <c r="G1363" s="24">
        <v>0</v>
      </c>
      <c r="H1363" s="24">
        <v>0</v>
      </c>
      <c r="I1363" s="24">
        <v>0</v>
      </c>
      <c r="J1363" s="24">
        <v>0</v>
      </c>
      <c r="K1363" s="24">
        <v>4.7194212675094604E-4</v>
      </c>
      <c r="L1363" s="24">
        <v>-4.7194212675094604E-4</v>
      </c>
      <c r="M1363" s="24">
        <v>0</v>
      </c>
      <c r="N1363" s="24">
        <v>0</v>
      </c>
      <c r="O1363" s="24">
        <v>-4.7194212675094604E-4</v>
      </c>
      <c r="P1363" s="24">
        <v>0</v>
      </c>
      <c r="Q1363" s="24">
        <v>2.6830093702301383E-11</v>
      </c>
      <c r="R1363" s="24">
        <v>-2.6830093702301383E-11</v>
      </c>
      <c r="S1363" s="24">
        <v>0</v>
      </c>
      <c r="T1363" s="24">
        <v>0</v>
      </c>
      <c r="U1363" s="24">
        <v>0</v>
      </c>
      <c r="V1363" s="24">
        <v>0</v>
      </c>
      <c r="W1363" s="24">
        <v>0</v>
      </c>
      <c r="X1363" s="24">
        <v>0</v>
      </c>
      <c r="Y1363" s="24">
        <v>0</v>
      </c>
      <c r="Z1363" s="24">
        <v>0</v>
      </c>
      <c r="AA1363" s="24">
        <v>3.3035948872566222E-4</v>
      </c>
      <c r="AB1363" s="24">
        <v>-3.3035948872566206E-4</v>
      </c>
      <c r="AC1363" s="24">
        <v>0</v>
      </c>
      <c r="AD1363" s="24">
        <v>0</v>
      </c>
      <c r="AE1363" s="24">
        <v>-3.3035948872566206E-4</v>
      </c>
      <c r="AF1363" s="24">
        <v>0</v>
      </c>
      <c r="AG1363" s="24">
        <v>2.6830093702301383E-11</v>
      </c>
      <c r="AH1363" s="24">
        <v>-2.6830093702301383E-11</v>
      </c>
      <c r="AI1363" s="24">
        <v>0</v>
      </c>
      <c r="AJ1363" s="24">
        <v>0</v>
      </c>
      <c r="AK1363" s="24">
        <v>0</v>
      </c>
      <c r="AL1363" s="24">
        <v>0</v>
      </c>
      <c r="AM1363" s="24">
        <v>0</v>
      </c>
      <c r="AN1363" s="24">
        <v>0</v>
      </c>
      <c r="AO1363" s="24">
        <v>0</v>
      </c>
      <c r="AP1363" s="24">
        <v>0</v>
      </c>
      <c r="AQ1363" s="24">
        <v>1.4158263802528382E-4</v>
      </c>
      <c r="AR1363" s="24">
        <v>-1.4158263802528399E-4</v>
      </c>
      <c r="AS1363" s="24">
        <v>0</v>
      </c>
      <c r="AT1363" s="24">
        <v>0</v>
      </c>
      <c r="AU1363" s="24">
        <v>-1.4158263802528399E-4</v>
      </c>
      <c r="AV1363" s="24">
        <v>0</v>
      </c>
      <c r="AW1363" s="24">
        <v>0</v>
      </c>
      <c r="AX1363" s="24">
        <v>0</v>
      </c>
      <c r="AY1363" s="24">
        <v>0</v>
      </c>
      <c r="AZ1363" s="24">
        <v>0</v>
      </c>
      <c r="BA1363" s="24">
        <v>0</v>
      </c>
      <c r="BB1363" s="24">
        <v>-2.6830093702301383E-11</v>
      </c>
      <c r="BC1363" s="24">
        <v>0</v>
      </c>
      <c r="BD1363" s="24">
        <v>-2.6830093702301383E-11</v>
      </c>
      <c r="BE1363" s="24">
        <v>0</v>
      </c>
      <c r="BF1363" s="24">
        <v>0</v>
      </c>
      <c r="BG1363" s="24">
        <v>0</v>
      </c>
      <c r="BH1363" s="24">
        <v>0</v>
      </c>
      <c r="BI1363" s="24">
        <v>0</v>
      </c>
      <c r="BJ1363" s="24">
        <v>0</v>
      </c>
      <c r="BK1363" s="24">
        <v>0</v>
      </c>
      <c r="BL1363" s="24">
        <v>0</v>
      </c>
    </row>
    <row r="1364" spans="1:64" x14ac:dyDescent="0.25">
      <c r="A1364" t="s">
        <v>5125</v>
      </c>
      <c r="B1364">
        <v>158</v>
      </c>
      <c r="C1364">
        <v>1</v>
      </c>
      <c r="D1364">
        <v>14</v>
      </c>
      <c r="E1364" s="24">
        <v>0</v>
      </c>
      <c r="F1364" s="24">
        <v>0</v>
      </c>
      <c r="G1364" s="24">
        <v>0</v>
      </c>
      <c r="H1364" s="24">
        <v>0</v>
      </c>
      <c r="I1364" s="24">
        <v>0</v>
      </c>
      <c r="J1364" s="24">
        <v>0</v>
      </c>
      <c r="K1364" s="24">
        <v>3.9251893758773804E-4</v>
      </c>
      <c r="L1364" s="24">
        <v>-3.9251893758773804E-4</v>
      </c>
      <c r="M1364" s="24">
        <v>0</v>
      </c>
      <c r="N1364" s="24">
        <v>0</v>
      </c>
      <c r="O1364" s="24">
        <v>-3.9251893758773804E-4</v>
      </c>
      <c r="P1364" s="24">
        <v>0</v>
      </c>
      <c r="Q1364" s="24">
        <v>2.0008883439004421E-11</v>
      </c>
      <c r="R1364" s="24">
        <v>-2.0008883439004421E-11</v>
      </c>
      <c r="S1364" s="24">
        <v>0</v>
      </c>
      <c r="T1364" s="24">
        <v>0</v>
      </c>
      <c r="U1364" s="24">
        <v>0</v>
      </c>
      <c r="V1364" s="24">
        <v>0</v>
      </c>
      <c r="W1364" s="24">
        <v>0</v>
      </c>
      <c r="X1364" s="24">
        <v>0</v>
      </c>
      <c r="Y1364" s="24">
        <v>0</v>
      </c>
      <c r="Z1364" s="24">
        <v>0</v>
      </c>
      <c r="AA1364" s="24">
        <v>2.7476325631141662E-4</v>
      </c>
      <c r="AB1364" s="24">
        <v>-2.7476325631141667E-4</v>
      </c>
      <c r="AC1364" s="24">
        <v>0</v>
      </c>
      <c r="AD1364" s="24">
        <v>0</v>
      </c>
      <c r="AE1364" s="24">
        <v>-2.7476325631141667E-4</v>
      </c>
      <c r="AF1364" s="24">
        <v>0</v>
      </c>
      <c r="AG1364" s="24">
        <v>2.0008883439004421E-11</v>
      </c>
      <c r="AH1364" s="24">
        <v>-2.0008883439004421E-11</v>
      </c>
      <c r="AI1364" s="24">
        <v>0</v>
      </c>
      <c r="AJ1364" s="24">
        <v>0</v>
      </c>
      <c r="AK1364" s="24">
        <v>0</v>
      </c>
      <c r="AL1364" s="24">
        <v>0</v>
      </c>
      <c r="AM1364" s="24">
        <v>0</v>
      </c>
      <c r="AN1364" s="24">
        <v>0</v>
      </c>
      <c r="AO1364" s="24">
        <v>0</v>
      </c>
      <c r="AP1364" s="24">
        <v>0</v>
      </c>
      <c r="AQ1364" s="24">
        <v>1.1775568127632142E-4</v>
      </c>
      <c r="AR1364" s="24">
        <v>-1.1775568127632137E-4</v>
      </c>
      <c r="AS1364" s="24">
        <v>0</v>
      </c>
      <c r="AT1364" s="24">
        <v>0</v>
      </c>
      <c r="AU1364" s="24">
        <v>-1.1775568127632137E-4</v>
      </c>
      <c r="AV1364" s="24">
        <v>0</v>
      </c>
      <c r="AW1364" s="24">
        <v>0</v>
      </c>
      <c r="AX1364" s="24">
        <v>0</v>
      </c>
      <c r="AY1364" s="24">
        <v>0</v>
      </c>
      <c r="AZ1364" s="24">
        <v>0</v>
      </c>
      <c r="BA1364" s="24">
        <v>0</v>
      </c>
      <c r="BB1364" s="24">
        <v>-2.0008883439004421E-11</v>
      </c>
      <c r="BC1364" s="24">
        <v>0</v>
      </c>
      <c r="BD1364" s="24">
        <v>-2.0008883439004421E-11</v>
      </c>
      <c r="BE1364" s="24">
        <v>0</v>
      </c>
      <c r="BF1364" s="24">
        <v>0</v>
      </c>
      <c r="BG1364" s="24">
        <v>0</v>
      </c>
      <c r="BH1364" s="24">
        <v>0</v>
      </c>
      <c r="BI1364" s="24">
        <v>0</v>
      </c>
      <c r="BJ1364" s="24">
        <v>0</v>
      </c>
      <c r="BK1364" s="24">
        <v>0</v>
      </c>
      <c r="BL1364" s="24">
        <v>0</v>
      </c>
    </row>
    <row r="1365" spans="1:64" x14ac:dyDescent="0.25">
      <c r="A1365" t="s">
        <v>5125</v>
      </c>
      <c r="B1365">
        <v>159</v>
      </c>
      <c r="C1365">
        <v>1</v>
      </c>
      <c r="D1365">
        <v>14</v>
      </c>
      <c r="E1365" s="24">
        <v>0</v>
      </c>
      <c r="F1365" s="24">
        <v>0</v>
      </c>
      <c r="G1365" s="24">
        <v>0</v>
      </c>
      <c r="H1365" s="24">
        <v>0</v>
      </c>
      <c r="I1365" s="24">
        <v>0</v>
      </c>
      <c r="J1365" s="24">
        <v>0</v>
      </c>
      <c r="K1365" s="24">
        <v>3.2661855220794678E-4</v>
      </c>
      <c r="L1365" s="24">
        <v>-3.2661855220794678E-4</v>
      </c>
      <c r="M1365" s="24">
        <v>0</v>
      </c>
      <c r="N1365" s="24">
        <v>0</v>
      </c>
      <c r="O1365" s="24">
        <v>-3.2661855220794678E-4</v>
      </c>
      <c r="P1365" s="24">
        <v>0</v>
      </c>
      <c r="Q1365" s="24">
        <v>1.6143530956469476E-11</v>
      </c>
      <c r="R1365" s="24">
        <v>-1.6143530956469476E-11</v>
      </c>
      <c r="S1365" s="24">
        <v>0</v>
      </c>
      <c r="T1365" s="24">
        <v>0</v>
      </c>
      <c r="U1365" s="24">
        <v>0</v>
      </c>
      <c r="V1365" s="24">
        <v>0</v>
      </c>
      <c r="W1365" s="24">
        <v>0</v>
      </c>
      <c r="X1365" s="24">
        <v>0</v>
      </c>
      <c r="Y1365" s="24">
        <v>0</v>
      </c>
      <c r="Z1365" s="24">
        <v>0</v>
      </c>
      <c r="AA1365" s="24">
        <v>2.2863298654556273E-4</v>
      </c>
      <c r="AB1365" s="24">
        <v>-2.2863298654556279E-4</v>
      </c>
      <c r="AC1365" s="24">
        <v>0</v>
      </c>
      <c r="AD1365" s="24">
        <v>0</v>
      </c>
      <c r="AE1365" s="24">
        <v>-2.2863298654556279E-4</v>
      </c>
      <c r="AF1365" s="24">
        <v>0</v>
      </c>
      <c r="AG1365" s="24">
        <v>1.6143530956469476E-11</v>
      </c>
      <c r="AH1365" s="24">
        <v>-1.6143530956469476E-11</v>
      </c>
      <c r="AI1365" s="24">
        <v>0</v>
      </c>
      <c r="AJ1365" s="24">
        <v>0</v>
      </c>
      <c r="AK1365" s="24">
        <v>0</v>
      </c>
      <c r="AL1365" s="24">
        <v>0</v>
      </c>
      <c r="AM1365" s="24">
        <v>0</v>
      </c>
      <c r="AN1365" s="24">
        <v>0</v>
      </c>
      <c r="AO1365" s="24">
        <v>0</v>
      </c>
      <c r="AP1365" s="24">
        <v>0</v>
      </c>
      <c r="AQ1365" s="24">
        <v>9.7985565662384044E-5</v>
      </c>
      <c r="AR1365" s="24">
        <v>-9.798556566238399E-5</v>
      </c>
      <c r="AS1365" s="24">
        <v>0</v>
      </c>
      <c r="AT1365" s="24">
        <v>0</v>
      </c>
      <c r="AU1365" s="24">
        <v>-9.798556566238399E-5</v>
      </c>
      <c r="AV1365" s="24">
        <v>0</v>
      </c>
      <c r="AW1365" s="24">
        <v>0</v>
      </c>
      <c r="AX1365" s="24">
        <v>0</v>
      </c>
      <c r="AY1365" s="24">
        <v>0</v>
      </c>
      <c r="AZ1365" s="24">
        <v>0</v>
      </c>
      <c r="BA1365" s="24">
        <v>0</v>
      </c>
      <c r="BB1365" s="24">
        <v>-1.6143530956469476E-11</v>
      </c>
      <c r="BC1365" s="24">
        <v>0</v>
      </c>
      <c r="BD1365" s="24">
        <v>-1.6143530956469476E-11</v>
      </c>
      <c r="BE1365" s="24">
        <v>0</v>
      </c>
      <c r="BF1365" s="24">
        <v>0</v>
      </c>
      <c r="BG1365" s="24">
        <v>0</v>
      </c>
      <c r="BH1365" s="24">
        <v>0</v>
      </c>
      <c r="BI1365" s="24">
        <v>0</v>
      </c>
      <c r="BJ1365" s="24">
        <v>0</v>
      </c>
      <c r="BK1365" s="24">
        <v>0</v>
      </c>
      <c r="BL1365" s="24">
        <v>0</v>
      </c>
    </row>
    <row r="1366" spans="1:64" x14ac:dyDescent="0.25">
      <c r="A1366" t="s">
        <v>5125</v>
      </c>
      <c r="B1366">
        <v>160</v>
      </c>
      <c r="C1366">
        <v>2</v>
      </c>
      <c r="D1366">
        <v>14</v>
      </c>
      <c r="E1366" s="24">
        <v>0</v>
      </c>
      <c r="F1366" s="24">
        <v>0</v>
      </c>
      <c r="G1366" s="24">
        <v>0</v>
      </c>
      <c r="H1366" s="24">
        <v>0</v>
      </c>
      <c r="I1366" s="24">
        <v>0</v>
      </c>
      <c r="J1366" s="24">
        <v>0</v>
      </c>
      <c r="K1366" s="24">
        <v>2.7184933423995972E-4</v>
      </c>
      <c r="L1366" s="24">
        <v>-2.7184933423995972E-4</v>
      </c>
      <c r="M1366" s="24">
        <v>0</v>
      </c>
      <c r="N1366" s="24">
        <v>0</v>
      </c>
      <c r="O1366" s="24">
        <v>-2.7184933423995972E-4</v>
      </c>
      <c r="P1366" s="24">
        <v>0</v>
      </c>
      <c r="Q1366" s="24">
        <v>1.2278178473934531E-11</v>
      </c>
      <c r="R1366" s="24">
        <v>-1.2278178473934531E-11</v>
      </c>
      <c r="S1366" s="24">
        <v>0</v>
      </c>
      <c r="T1366" s="24">
        <v>0</v>
      </c>
      <c r="U1366" s="24">
        <v>0</v>
      </c>
      <c r="V1366" s="24">
        <v>0</v>
      </c>
      <c r="W1366" s="24">
        <v>0</v>
      </c>
      <c r="X1366" s="24">
        <v>0</v>
      </c>
      <c r="Y1366" s="24">
        <v>0</v>
      </c>
      <c r="Z1366" s="24">
        <v>0</v>
      </c>
      <c r="AA1366" s="24">
        <v>1.9029453396797179E-4</v>
      </c>
      <c r="AB1366" s="24">
        <v>-1.9029453396797165E-4</v>
      </c>
      <c r="AC1366" s="24">
        <v>0</v>
      </c>
      <c r="AD1366" s="24">
        <v>0</v>
      </c>
      <c r="AE1366" s="24">
        <v>-1.9029453396797165E-4</v>
      </c>
      <c r="AF1366" s="24">
        <v>0</v>
      </c>
      <c r="AG1366" s="24">
        <v>1.2278178473934531E-11</v>
      </c>
      <c r="AH1366" s="24">
        <v>-1.2278178473934531E-11</v>
      </c>
      <c r="AI1366" s="24">
        <v>0</v>
      </c>
      <c r="AJ1366" s="24">
        <v>0</v>
      </c>
      <c r="AK1366" s="24">
        <v>0</v>
      </c>
      <c r="AL1366" s="24">
        <v>0</v>
      </c>
      <c r="AM1366" s="24">
        <v>0</v>
      </c>
      <c r="AN1366" s="24">
        <v>0</v>
      </c>
      <c r="AO1366" s="24">
        <v>0</v>
      </c>
      <c r="AP1366" s="24">
        <v>0</v>
      </c>
      <c r="AQ1366" s="24">
        <v>8.1554800271987931E-5</v>
      </c>
      <c r="AR1366" s="24">
        <v>-8.1554800271988067E-5</v>
      </c>
      <c r="AS1366" s="24">
        <v>0</v>
      </c>
      <c r="AT1366" s="24">
        <v>0</v>
      </c>
      <c r="AU1366" s="24">
        <v>-8.1554800271988067E-5</v>
      </c>
      <c r="AV1366" s="24">
        <v>0</v>
      </c>
      <c r="AW1366" s="24">
        <v>0</v>
      </c>
      <c r="AX1366" s="24">
        <v>0</v>
      </c>
      <c r="AY1366" s="24">
        <v>0</v>
      </c>
      <c r="AZ1366" s="24">
        <v>0</v>
      </c>
      <c r="BA1366" s="24">
        <v>0</v>
      </c>
      <c r="BB1366" s="24">
        <v>-1.2278178473934531E-11</v>
      </c>
      <c r="BC1366" s="24">
        <v>0</v>
      </c>
      <c r="BD1366" s="24">
        <v>-1.2278178473934531E-11</v>
      </c>
      <c r="BE1366" s="24">
        <v>0</v>
      </c>
      <c r="BF1366" s="24">
        <v>0</v>
      </c>
      <c r="BG1366" s="24">
        <v>0</v>
      </c>
      <c r="BH1366" s="24">
        <v>0</v>
      </c>
      <c r="BI1366" s="24">
        <v>0</v>
      </c>
      <c r="BJ1366" s="24">
        <v>0</v>
      </c>
      <c r="BK1366" s="24">
        <v>0</v>
      </c>
      <c r="BL1366" s="24">
        <v>0</v>
      </c>
    </row>
    <row r="1367" spans="1:64" x14ac:dyDescent="0.25">
      <c r="A1367" t="s">
        <v>5125</v>
      </c>
      <c r="B1367">
        <v>161</v>
      </c>
      <c r="C1367">
        <v>2</v>
      </c>
      <c r="D1367">
        <v>14</v>
      </c>
      <c r="E1367" s="24">
        <v>0</v>
      </c>
      <c r="F1367" s="24">
        <v>0</v>
      </c>
      <c r="G1367" s="24">
        <v>0</v>
      </c>
      <c r="H1367" s="24">
        <v>0</v>
      </c>
      <c r="I1367" s="24">
        <v>0</v>
      </c>
      <c r="J1367" s="24">
        <v>0</v>
      </c>
      <c r="K1367" s="24">
        <v>2.2637099027633667E-4</v>
      </c>
      <c r="L1367" s="24">
        <v>-2.2637099027633667E-4</v>
      </c>
      <c r="M1367" s="24">
        <v>0</v>
      </c>
      <c r="N1367" s="24">
        <v>0</v>
      </c>
      <c r="O1367" s="24">
        <v>-2.2637099027633667E-4</v>
      </c>
      <c r="P1367" s="24">
        <v>0</v>
      </c>
      <c r="Q1367" s="24">
        <v>1.1141310096718371E-11</v>
      </c>
      <c r="R1367" s="24">
        <v>-1.1141310096718371E-11</v>
      </c>
      <c r="S1367" s="24">
        <v>0</v>
      </c>
      <c r="T1367" s="24">
        <v>0</v>
      </c>
      <c r="U1367" s="24">
        <v>0</v>
      </c>
      <c r="V1367" s="24">
        <v>0</v>
      </c>
      <c r="W1367" s="24">
        <v>0</v>
      </c>
      <c r="X1367" s="24">
        <v>0</v>
      </c>
      <c r="Y1367" s="24">
        <v>0</v>
      </c>
      <c r="Z1367" s="24">
        <v>0</v>
      </c>
      <c r="AA1367" s="24">
        <v>1.5845969319343566E-4</v>
      </c>
      <c r="AB1367" s="24">
        <v>-1.5845969319343571E-4</v>
      </c>
      <c r="AC1367" s="24">
        <v>0</v>
      </c>
      <c r="AD1367" s="24">
        <v>0</v>
      </c>
      <c r="AE1367" s="24">
        <v>-1.5845969319343571E-4</v>
      </c>
      <c r="AF1367" s="24">
        <v>0</v>
      </c>
      <c r="AG1367" s="24">
        <v>1.1141310096718371E-11</v>
      </c>
      <c r="AH1367" s="24">
        <v>-1.1141310096718371E-11</v>
      </c>
      <c r="AI1367" s="24">
        <v>0</v>
      </c>
      <c r="AJ1367" s="24">
        <v>0</v>
      </c>
      <c r="AK1367" s="24">
        <v>0</v>
      </c>
      <c r="AL1367" s="24">
        <v>0</v>
      </c>
      <c r="AM1367" s="24">
        <v>0</v>
      </c>
      <c r="AN1367" s="24">
        <v>0</v>
      </c>
      <c r="AO1367" s="24">
        <v>0</v>
      </c>
      <c r="AP1367" s="24">
        <v>0</v>
      </c>
      <c r="AQ1367" s="24">
        <v>6.7911297082901012E-5</v>
      </c>
      <c r="AR1367" s="24">
        <v>-6.7911297082900958E-5</v>
      </c>
      <c r="AS1367" s="24">
        <v>0</v>
      </c>
      <c r="AT1367" s="24">
        <v>0</v>
      </c>
      <c r="AU1367" s="24">
        <v>-6.7911297082900958E-5</v>
      </c>
      <c r="AV1367" s="24">
        <v>0</v>
      </c>
      <c r="AW1367" s="24">
        <v>0</v>
      </c>
      <c r="AX1367" s="24">
        <v>0</v>
      </c>
      <c r="AY1367" s="24">
        <v>0</v>
      </c>
      <c r="AZ1367" s="24">
        <v>0</v>
      </c>
      <c r="BA1367" s="24">
        <v>0</v>
      </c>
      <c r="BB1367" s="24">
        <v>-1.1141310096718371E-11</v>
      </c>
      <c r="BC1367" s="24">
        <v>0</v>
      </c>
      <c r="BD1367" s="24">
        <v>-1.1141310096718371E-11</v>
      </c>
      <c r="BE1367" s="24">
        <v>0</v>
      </c>
      <c r="BF1367" s="24">
        <v>0</v>
      </c>
      <c r="BG1367" s="24">
        <v>0</v>
      </c>
      <c r="BH1367" s="24">
        <v>0</v>
      </c>
      <c r="BI1367" s="24">
        <v>0</v>
      </c>
      <c r="BJ1367" s="24">
        <v>0</v>
      </c>
      <c r="BK1367" s="24">
        <v>0</v>
      </c>
      <c r="BL1367" s="24">
        <v>0</v>
      </c>
    </row>
    <row r="1368" spans="1:64" x14ac:dyDescent="0.25">
      <c r="A1368" t="s">
        <v>5125</v>
      </c>
      <c r="B1368">
        <v>162</v>
      </c>
      <c r="C1368">
        <v>2</v>
      </c>
      <c r="D1368">
        <v>14</v>
      </c>
      <c r="E1368" s="24">
        <v>0</v>
      </c>
      <c r="F1368" s="24">
        <v>0</v>
      </c>
      <c r="G1368" s="24">
        <v>0</v>
      </c>
      <c r="H1368" s="24">
        <v>0</v>
      </c>
      <c r="I1368" s="24">
        <v>0</v>
      </c>
      <c r="J1368" s="24">
        <v>0</v>
      </c>
      <c r="K1368" s="24">
        <v>1.8858909606933594E-4</v>
      </c>
      <c r="L1368" s="24">
        <v>-1.8858909606933594E-4</v>
      </c>
      <c r="M1368" s="24">
        <v>0</v>
      </c>
      <c r="N1368" s="24">
        <v>0</v>
      </c>
      <c r="O1368" s="24">
        <v>-1.8858909606933594E-4</v>
      </c>
      <c r="P1368" s="24">
        <v>0</v>
      </c>
      <c r="Q1368" s="24">
        <v>7.9580786405131221E-12</v>
      </c>
      <c r="R1368" s="24">
        <v>-7.9580786405131221E-12</v>
      </c>
      <c r="S1368" s="24">
        <v>0</v>
      </c>
      <c r="T1368" s="24">
        <v>0</v>
      </c>
      <c r="U1368" s="24">
        <v>0</v>
      </c>
      <c r="V1368" s="24">
        <v>0</v>
      </c>
      <c r="W1368" s="24">
        <v>0</v>
      </c>
      <c r="X1368" s="24">
        <v>0</v>
      </c>
      <c r="Y1368" s="24">
        <v>0</v>
      </c>
      <c r="Z1368" s="24">
        <v>0</v>
      </c>
      <c r="AA1368" s="24">
        <v>1.3201236724853514E-4</v>
      </c>
      <c r="AB1368" s="24">
        <v>-1.3201236724853511E-4</v>
      </c>
      <c r="AC1368" s="24">
        <v>0</v>
      </c>
      <c r="AD1368" s="24">
        <v>0</v>
      </c>
      <c r="AE1368" s="24">
        <v>-1.3201236724853511E-4</v>
      </c>
      <c r="AF1368" s="24">
        <v>0</v>
      </c>
      <c r="AG1368" s="24">
        <v>7.9580786405131221E-12</v>
      </c>
      <c r="AH1368" s="24">
        <v>-7.9580786405131221E-12</v>
      </c>
      <c r="AI1368" s="24">
        <v>0</v>
      </c>
      <c r="AJ1368" s="24">
        <v>0</v>
      </c>
      <c r="AK1368" s="24">
        <v>0</v>
      </c>
      <c r="AL1368" s="24">
        <v>0</v>
      </c>
      <c r="AM1368" s="24">
        <v>0</v>
      </c>
      <c r="AN1368" s="24">
        <v>0</v>
      </c>
      <c r="AO1368" s="24">
        <v>0</v>
      </c>
      <c r="AP1368" s="24">
        <v>0</v>
      </c>
      <c r="AQ1368" s="24">
        <v>5.6576728820800798E-5</v>
      </c>
      <c r="AR1368" s="24">
        <v>-5.6576728820800825E-5</v>
      </c>
      <c r="AS1368" s="24">
        <v>0</v>
      </c>
      <c r="AT1368" s="24">
        <v>0</v>
      </c>
      <c r="AU1368" s="24">
        <v>-5.6576728820800825E-5</v>
      </c>
      <c r="AV1368" s="24">
        <v>0</v>
      </c>
      <c r="AW1368" s="24">
        <v>0</v>
      </c>
      <c r="AX1368" s="24">
        <v>0</v>
      </c>
      <c r="AY1368" s="24">
        <v>0</v>
      </c>
      <c r="AZ1368" s="24">
        <v>0</v>
      </c>
      <c r="BA1368" s="24">
        <v>0</v>
      </c>
      <c r="BB1368" s="24">
        <v>-7.9580786405131221E-12</v>
      </c>
      <c r="BC1368" s="24">
        <v>0</v>
      </c>
      <c r="BD1368" s="24">
        <v>-7.9580786405131221E-12</v>
      </c>
      <c r="BE1368" s="24">
        <v>0</v>
      </c>
      <c r="BF1368" s="24">
        <v>0</v>
      </c>
      <c r="BG1368" s="24">
        <v>0</v>
      </c>
      <c r="BH1368" s="24">
        <v>0</v>
      </c>
      <c r="BI1368" s="24">
        <v>0</v>
      </c>
      <c r="BJ1368" s="24">
        <v>0</v>
      </c>
      <c r="BK1368" s="24">
        <v>0</v>
      </c>
      <c r="BL1368" s="24">
        <v>0</v>
      </c>
    </row>
    <row r="1369" spans="1:64" x14ac:dyDescent="0.25">
      <c r="A1369" t="s">
        <v>5125</v>
      </c>
      <c r="B1369">
        <v>163</v>
      </c>
      <c r="C1369">
        <v>3</v>
      </c>
      <c r="D1369">
        <v>14</v>
      </c>
      <c r="E1369" s="24">
        <v>0</v>
      </c>
      <c r="F1369" s="24">
        <v>0</v>
      </c>
      <c r="G1369" s="24">
        <v>0</v>
      </c>
      <c r="H1369" s="24">
        <v>0</v>
      </c>
      <c r="I1369" s="24">
        <v>0</v>
      </c>
      <c r="J1369" s="24">
        <v>0</v>
      </c>
      <c r="K1369" s="24">
        <v>1.5712529420852661E-4</v>
      </c>
      <c r="L1369" s="24">
        <v>-1.5712529420852661E-4</v>
      </c>
      <c r="M1369" s="24">
        <v>0</v>
      </c>
      <c r="N1369" s="24">
        <v>0</v>
      </c>
      <c r="O1369" s="24">
        <v>-1.5712529420852661E-4</v>
      </c>
      <c r="P1369" s="24">
        <v>0</v>
      </c>
      <c r="Q1369" s="24">
        <v>6.1390892369672656E-12</v>
      </c>
      <c r="R1369" s="24">
        <v>-6.1390892369672656E-12</v>
      </c>
      <c r="S1369" s="24">
        <v>0</v>
      </c>
      <c r="T1369" s="24">
        <v>0</v>
      </c>
      <c r="U1369" s="24">
        <v>0</v>
      </c>
      <c r="V1369" s="24">
        <v>0</v>
      </c>
      <c r="W1369" s="24">
        <v>0</v>
      </c>
      <c r="X1369" s="24">
        <v>0</v>
      </c>
      <c r="Y1369" s="24">
        <v>0</v>
      </c>
      <c r="Z1369" s="24">
        <v>0</v>
      </c>
      <c r="AA1369" s="24">
        <v>1.0998770594596862E-4</v>
      </c>
      <c r="AB1369" s="24">
        <v>-1.0998770594596865E-4</v>
      </c>
      <c r="AC1369" s="24">
        <v>0</v>
      </c>
      <c r="AD1369" s="24">
        <v>0</v>
      </c>
      <c r="AE1369" s="24">
        <v>-1.0998770594596865E-4</v>
      </c>
      <c r="AF1369" s="24">
        <v>0</v>
      </c>
      <c r="AG1369" s="24">
        <v>6.1390892369672656E-12</v>
      </c>
      <c r="AH1369" s="24">
        <v>-6.1390892369672656E-12</v>
      </c>
      <c r="AI1369" s="24">
        <v>0</v>
      </c>
      <c r="AJ1369" s="24">
        <v>0</v>
      </c>
      <c r="AK1369" s="24">
        <v>0</v>
      </c>
      <c r="AL1369" s="24">
        <v>0</v>
      </c>
      <c r="AM1369" s="24">
        <v>0</v>
      </c>
      <c r="AN1369" s="24">
        <v>0</v>
      </c>
      <c r="AO1369" s="24">
        <v>0</v>
      </c>
      <c r="AP1369" s="24">
        <v>0</v>
      </c>
      <c r="AQ1369" s="24">
        <v>4.7137588262557989E-5</v>
      </c>
      <c r="AR1369" s="24">
        <v>-4.7137588262557962E-5</v>
      </c>
      <c r="AS1369" s="24">
        <v>0</v>
      </c>
      <c r="AT1369" s="24">
        <v>0</v>
      </c>
      <c r="AU1369" s="24">
        <v>-4.7137588262557962E-5</v>
      </c>
      <c r="AV1369" s="24">
        <v>0</v>
      </c>
      <c r="AW1369" s="24">
        <v>0</v>
      </c>
      <c r="AX1369" s="24">
        <v>0</v>
      </c>
      <c r="AY1369" s="24">
        <v>0</v>
      </c>
      <c r="AZ1369" s="24">
        <v>0</v>
      </c>
      <c r="BA1369" s="24">
        <v>0</v>
      </c>
      <c r="BB1369" s="24">
        <v>-6.1390892369672656E-12</v>
      </c>
      <c r="BC1369" s="24">
        <v>0</v>
      </c>
      <c r="BD1369" s="24">
        <v>-6.1390892369672656E-12</v>
      </c>
      <c r="BE1369" s="24">
        <v>0</v>
      </c>
      <c r="BF1369" s="24">
        <v>0</v>
      </c>
      <c r="BG1369" s="24">
        <v>0</v>
      </c>
      <c r="BH1369" s="24">
        <v>0</v>
      </c>
      <c r="BI1369" s="24">
        <v>0</v>
      </c>
      <c r="BJ1369" s="24">
        <v>0</v>
      </c>
      <c r="BK1369" s="24">
        <v>0</v>
      </c>
      <c r="BL1369" s="24">
        <v>0</v>
      </c>
    </row>
    <row r="1370" spans="1:64" x14ac:dyDescent="0.25">
      <c r="A1370" t="s">
        <v>5125</v>
      </c>
      <c r="B1370">
        <v>164</v>
      </c>
      <c r="C1370">
        <v>3</v>
      </c>
      <c r="D1370">
        <v>14</v>
      </c>
      <c r="E1370" s="24">
        <v>0</v>
      </c>
      <c r="F1370" s="24">
        <v>0</v>
      </c>
      <c r="G1370" s="24">
        <v>0</v>
      </c>
      <c r="H1370" s="24">
        <v>0</v>
      </c>
      <c r="I1370" s="24">
        <v>0</v>
      </c>
      <c r="J1370" s="24">
        <v>0</v>
      </c>
      <c r="K1370" s="24">
        <v>1.3098865747451782E-4</v>
      </c>
      <c r="L1370" s="24">
        <v>-1.3098865747451782E-4</v>
      </c>
      <c r="M1370" s="24">
        <v>0</v>
      </c>
      <c r="N1370" s="24">
        <v>0</v>
      </c>
      <c r="O1370" s="24">
        <v>-1.3098865747451782E-4</v>
      </c>
      <c r="P1370" s="24">
        <v>0</v>
      </c>
      <c r="Q1370" s="24">
        <v>5.6843418860808015E-12</v>
      </c>
      <c r="R1370" s="24">
        <v>-5.6843418860808015E-12</v>
      </c>
      <c r="S1370" s="24">
        <v>0</v>
      </c>
      <c r="T1370" s="24">
        <v>0</v>
      </c>
      <c r="U1370" s="24">
        <v>0</v>
      </c>
      <c r="V1370" s="24">
        <v>0</v>
      </c>
      <c r="W1370" s="24">
        <v>0</v>
      </c>
      <c r="X1370" s="24">
        <v>0</v>
      </c>
      <c r="Y1370" s="24">
        <v>0</v>
      </c>
      <c r="Z1370" s="24">
        <v>0</v>
      </c>
      <c r="AA1370" s="24">
        <v>9.1692060232162467E-5</v>
      </c>
      <c r="AB1370" s="24">
        <v>-9.1692060232162454E-5</v>
      </c>
      <c r="AC1370" s="24">
        <v>0</v>
      </c>
      <c r="AD1370" s="24">
        <v>0</v>
      </c>
      <c r="AE1370" s="24">
        <v>-9.1692060232162454E-5</v>
      </c>
      <c r="AF1370" s="24">
        <v>0</v>
      </c>
      <c r="AG1370" s="24">
        <v>5.6843418860808015E-12</v>
      </c>
      <c r="AH1370" s="24">
        <v>-5.6843418860808015E-12</v>
      </c>
      <c r="AI1370" s="24">
        <v>0</v>
      </c>
      <c r="AJ1370" s="24">
        <v>0</v>
      </c>
      <c r="AK1370" s="24">
        <v>0</v>
      </c>
      <c r="AL1370" s="24">
        <v>0</v>
      </c>
      <c r="AM1370" s="24">
        <v>0</v>
      </c>
      <c r="AN1370" s="24">
        <v>0</v>
      </c>
      <c r="AO1370" s="24">
        <v>0</v>
      </c>
      <c r="AP1370" s="24">
        <v>0</v>
      </c>
      <c r="AQ1370" s="24">
        <v>3.9296597242355355E-5</v>
      </c>
      <c r="AR1370" s="24">
        <v>-3.9296597242355368E-5</v>
      </c>
      <c r="AS1370" s="24">
        <v>0</v>
      </c>
      <c r="AT1370" s="24">
        <v>0</v>
      </c>
      <c r="AU1370" s="24">
        <v>-3.9296597242355368E-5</v>
      </c>
      <c r="AV1370" s="24">
        <v>0</v>
      </c>
      <c r="AW1370" s="24">
        <v>0</v>
      </c>
      <c r="AX1370" s="24">
        <v>0</v>
      </c>
      <c r="AY1370" s="24">
        <v>0</v>
      </c>
      <c r="AZ1370" s="24">
        <v>0</v>
      </c>
      <c r="BA1370" s="24">
        <v>0</v>
      </c>
      <c r="BB1370" s="24">
        <v>-5.6843418860808015E-12</v>
      </c>
      <c r="BC1370" s="24">
        <v>0</v>
      </c>
      <c r="BD1370" s="24">
        <v>-5.6843418860808015E-12</v>
      </c>
      <c r="BE1370" s="24">
        <v>0</v>
      </c>
      <c r="BF1370" s="24">
        <v>0</v>
      </c>
      <c r="BG1370" s="24">
        <v>0</v>
      </c>
      <c r="BH1370" s="24">
        <v>0</v>
      </c>
      <c r="BI1370" s="24">
        <v>0</v>
      </c>
      <c r="BJ1370" s="24">
        <v>0</v>
      </c>
      <c r="BK1370" s="24">
        <v>0</v>
      </c>
      <c r="BL1370" s="24">
        <v>0</v>
      </c>
    </row>
    <row r="1371" spans="1:64" x14ac:dyDescent="0.25">
      <c r="A1371" t="s">
        <v>5125</v>
      </c>
      <c r="B1371">
        <v>165</v>
      </c>
      <c r="C1371">
        <v>3</v>
      </c>
      <c r="D1371">
        <v>14</v>
      </c>
      <c r="E1371" s="24">
        <v>0</v>
      </c>
      <c r="F1371" s="24">
        <v>0</v>
      </c>
      <c r="G1371" s="24">
        <v>0</v>
      </c>
      <c r="H1371" s="24">
        <v>0</v>
      </c>
      <c r="I1371" s="24">
        <v>0</v>
      </c>
      <c r="J1371" s="24">
        <v>0</v>
      </c>
      <c r="K1371" s="24">
        <v>1.0923296213150024E-4</v>
      </c>
      <c r="L1371" s="24">
        <v>-1.0923296213150024E-4</v>
      </c>
      <c r="M1371" s="24">
        <v>0</v>
      </c>
      <c r="N1371" s="24">
        <v>0</v>
      </c>
      <c r="O1371" s="24">
        <v>-1.0923296213150024E-4</v>
      </c>
      <c r="P1371" s="24">
        <v>0</v>
      </c>
      <c r="Q1371" s="24">
        <v>3.865352482534945E-12</v>
      </c>
      <c r="R1371" s="24">
        <v>-3.865352482534945E-12</v>
      </c>
      <c r="S1371" s="24">
        <v>0</v>
      </c>
      <c r="T1371" s="24">
        <v>0</v>
      </c>
      <c r="U1371" s="24">
        <v>0</v>
      </c>
      <c r="V1371" s="24">
        <v>0</v>
      </c>
      <c r="W1371" s="24">
        <v>0</v>
      </c>
      <c r="X1371" s="24">
        <v>0</v>
      </c>
      <c r="Y1371" s="24">
        <v>0</v>
      </c>
      <c r="Z1371" s="24">
        <v>0</v>
      </c>
      <c r="AA1371" s="24">
        <v>7.6463073492050163E-5</v>
      </c>
      <c r="AB1371" s="24">
        <v>-7.6463073492050149E-5</v>
      </c>
      <c r="AC1371" s="24">
        <v>0</v>
      </c>
      <c r="AD1371" s="24">
        <v>0</v>
      </c>
      <c r="AE1371" s="24">
        <v>-7.6463073492050149E-5</v>
      </c>
      <c r="AF1371" s="24">
        <v>0</v>
      </c>
      <c r="AG1371" s="24">
        <v>3.865352482534945E-12</v>
      </c>
      <c r="AH1371" s="24">
        <v>-3.865352482534945E-12</v>
      </c>
      <c r="AI1371" s="24">
        <v>0</v>
      </c>
      <c r="AJ1371" s="24">
        <v>0</v>
      </c>
      <c r="AK1371" s="24">
        <v>0</v>
      </c>
      <c r="AL1371" s="24">
        <v>0</v>
      </c>
      <c r="AM1371" s="24">
        <v>0</v>
      </c>
      <c r="AN1371" s="24">
        <v>0</v>
      </c>
      <c r="AO1371" s="24">
        <v>0</v>
      </c>
      <c r="AP1371" s="24">
        <v>0</v>
      </c>
      <c r="AQ1371" s="24">
        <v>3.2769888639450081E-5</v>
      </c>
      <c r="AR1371" s="24">
        <v>-3.2769888639450095E-5</v>
      </c>
      <c r="AS1371" s="24">
        <v>0</v>
      </c>
      <c r="AT1371" s="24">
        <v>0</v>
      </c>
      <c r="AU1371" s="24">
        <v>-3.2769888639450095E-5</v>
      </c>
      <c r="AV1371" s="24">
        <v>0</v>
      </c>
      <c r="AW1371" s="24">
        <v>0</v>
      </c>
      <c r="AX1371" s="24">
        <v>0</v>
      </c>
      <c r="AY1371" s="24">
        <v>0</v>
      </c>
      <c r="AZ1371" s="24">
        <v>0</v>
      </c>
      <c r="BA1371" s="24">
        <v>0</v>
      </c>
      <c r="BB1371" s="24">
        <v>-3.865352482534945E-12</v>
      </c>
      <c r="BC1371" s="24">
        <v>0</v>
      </c>
      <c r="BD1371" s="24">
        <v>-3.865352482534945E-12</v>
      </c>
      <c r="BE1371" s="24">
        <v>0</v>
      </c>
      <c r="BF1371" s="24">
        <v>0</v>
      </c>
      <c r="BG1371" s="24">
        <v>0</v>
      </c>
      <c r="BH1371" s="24">
        <v>0</v>
      </c>
      <c r="BI1371" s="24">
        <v>0</v>
      </c>
      <c r="BJ1371" s="24">
        <v>0</v>
      </c>
      <c r="BK1371" s="24">
        <v>0</v>
      </c>
      <c r="BL1371" s="24">
        <v>0</v>
      </c>
    </row>
    <row r="1372" spans="1:64" x14ac:dyDescent="0.25">
      <c r="A1372" t="s">
        <v>5125</v>
      </c>
      <c r="B1372">
        <v>166</v>
      </c>
      <c r="C1372">
        <v>4</v>
      </c>
      <c r="D1372">
        <v>14</v>
      </c>
      <c r="E1372" s="24">
        <v>0</v>
      </c>
      <c r="F1372" s="24">
        <v>0</v>
      </c>
      <c r="G1372" s="24">
        <v>0</v>
      </c>
      <c r="H1372" s="24">
        <v>0</v>
      </c>
      <c r="I1372" s="24">
        <v>0</v>
      </c>
      <c r="J1372" s="24">
        <v>0</v>
      </c>
      <c r="K1372" s="24">
        <v>9.1120600700378418E-5</v>
      </c>
      <c r="L1372" s="24">
        <v>-9.1120600700378418E-5</v>
      </c>
      <c r="M1372" s="24">
        <v>0</v>
      </c>
      <c r="N1372" s="24">
        <v>0</v>
      </c>
      <c r="O1372" s="24">
        <v>-9.1120600700378418E-5</v>
      </c>
      <c r="P1372" s="24">
        <v>0</v>
      </c>
      <c r="Q1372" s="24">
        <v>3.4106051316484809E-12</v>
      </c>
      <c r="R1372" s="24">
        <v>-3.4106051316484809E-12</v>
      </c>
      <c r="S1372" s="24">
        <v>0</v>
      </c>
      <c r="T1372" s="24">
        <v>0</v>
      </c>
      <c r="U1372" s="24">
        <v>0</v>
      </c>
      <c r="V1372" s="24">
        <v>0</v>
      </c>
      <c r="W1372" s="24">
        <v>0</v>
      </c>
      <c r="X1372" s="24">
        <v>0</v>
      </c>
      <c r="Y1372" s="24">
        <v>0</v>
      </c>
      <c r="Z1372" s="24">
        <v>0</v>
      </c>
      <c r="AA1372" s="24">
        <v>6.3784420490264893E-5</v>
      </c>
      <c r="AB1372" s="24">
        <v>-6.3784420490264893E-5</v>
      </c>
      <c r="AC1372" s="24">
        <v>0</v>
      </c>
      <c r="AD1372" s="24">
        <v>0</v>
      </c>
      <c r="AE1372" s="24">
        <v>-6.3784420490264893E-5</v>
      </c>
      <c r="AF1372" s="24">
        <v>0</v>
      </c>
      <c r="AG1372" s="24">
        <v>3.4106051316484809E-12</v>
      </c>
      <c r="AH1372" s="24">
        <v>-3.4106051316484809E-12</v>
      </c>
      <c r="AI1372" s="24">
        <v>0</v>
      </c>
      <c r="AJ1372" s="24">
        <v>0</v>
      </c>
      <c r="AK1372" s="24">
        <v>0</v>
      </c>
      <c r="AL1372" s="24">
        <v>0</v>
      </c>
      <c r="AM1372" s="24">
        <v>0</v>
      </c>
      <c r="AN1372" s="24">
        <v>0</v>
      </c>
      <c r="AO1372" s="24">
        <v>0</v>
      </c>
      <c r="AP1372" s="24">
        <v>0</v>
      </c>
      <c r="AQ1372" s="24">
        <v>2.7336180210113525E-5</v>
      </c>
      <c r="AR1372" s="24">
        <v>-2.7336180210113525E-5</v>
      </c>
      <c r="AS1372" s="24">
        <v>0</v>
      </c>
      <c r="AT1372" s="24">
        <v>0</v>
      </c>
      <c r="AU1372" s="24">
        <v>-2.7336180210113525E-5</v>
      </c>
      <c r="AV1372" s="24">
        <v>0</v>
      </c>
      <c r="AW1372" s="24">
        <v>0</v>
      </c>
      <c r="AX1372" s="24">
        <v>0</v>
      </c>
      <c r="AY1372" s="24">
        <v>0</v>
      </c>
      <c r="AZ1372" s="24">
        <v>0</v>
      </c>
      <c r="BA1372" s="24">
        <v>0</v>
      </c>
      <c r="BB1372" s="24">
        <v>-3.4106051316484809E-12</v>
      </c>
      <c r="BC1372" s="24">
        <v>0</v>
      </c>
      <c r="BD1372" s="24">
        <v>-3.4106051316484809E-12</v>
      </c>
      <c r="BE1372" s="24">
        <v>0</v>
      </c>
      <c r="BF1372" s="24">
        <v>0</v>
      </c>
      <c r="BG1372" s="24">
        <v>0</v>
      </c>
      <c r="BH1372" s="24">
        <v>0</v>
      </c>
      <c r="BI1372" s="24">
        <v>0</v>
      </c>
      <c r="BJ1372" s="24">
        <v>0</v>
      </c>
      <c r="BK1372" s="24">
        <v>0</v>
      </c>
      <c r="BL1372" s="24">
        <v>0</v>
      </c>
    </row>
    <row r="1373" spans="1:64" x14ac:dyDescent="0.25">
      <c r="A1373" t="s">
        <v>5125</v>
      </c>
      <c r="B1373">
        <v>167</v>
      </c>
      <c r="C1373">
        <v>4</v>
      </c>
      <c r="D1373">
        <v>14</v>
      </c>
      <c r="E1373" s="24">
        <v>0</v>
      </c>
      <c r="F1373" s="24">
        <v>0</v>
      </c>
      <c r="G1373" s="24">
        <v>0</v>
      </c>
      <c r="H1373" s="24">
        <v>0</v>
      </c>
      <c r="I1373" s="24">
        <v>0</v>
      </c>
      <c r="J1373" s="24">
        <v>0</v>
      </c>
      <c r="K1373" s="24">
        <v>7.6018273830413818E-5</v>
      </c>
      <c r="L1373" s="24">
        <v>-7.6018273830413818E-5</v>
      </c>
      <c r="M1373" s="24">
        <v>0</v>
      </c>
      <c r="N1373" s="24">
        <v>0</v>
      </c>
      <c r="O1373" s="24">
        <v>-7.6018273830413818E-5</v>
      </c>
      <c r="P1373" s="24">
        <v>0</v>
      </c>
      <c r="Q1373" s="24">
        <v>1.5916157281026244E-12</v>
      </c>
      <c r="R1373" s="24">
        <v>-1.5916157281026244E-12</v>
      </c>
      <c r="S1373" s="24">
        <v>0</v>
      </c>
      <c r="T1373" s="24">
        <v>0</v>
      </c>
      <c r="U1373" s="24">
        <v>0</v>
      </c>
      <c r="V1373" s="24">
        <v>0</v>
      </c>
      <c r="W1373" s="24">
        <v>0</v>
      </c>
      <c r="X1373" s="24">
        <v>0</v>
      </c>
      <c r="Y1373" s="24">
        <v>0</v>
      </c>
      <c r="Z1373" s="24">
        <v>0</v>
      </c>
      <c r="AA1373" s="24">
        <v>5.3212791681289669E-5</v>
      </c>
      <c r="AB1373" s="24">
        <v>-5.3212791681289716E-5</v>
      </c>
      <c r="AC1373" s="24">
        <v>0</v>
      </c>
      <c r="AD1373" s="24">
        <v>0</v>
      </c>
      <c r="AE1373" s="24">
        <v>-5.3212791681289716E-5</v>
      </c>
      <c r="AF1373" s="24">
        <v>0</v>
      </c>
      <c r="AG1373" s="24">
        <v>1.5916157281026244E-12</v>
      </c>
      <c r="AH1373" s="24">
        <v>-1.5916157281026244E-12</v>
      </c>
      <c r="AI1373" s="24">
        <v>0</v>
      </c>
      <c r="AJ1373" s="24">
        <v>0</v>
      </c>
      <c r="AK1373" s="24">
        <v>0</v>
      </c>
      <c r="AL1373" s="24">
        <v>0</v>
      </c>
      <c r="AM1373" s="24">
        <v>0</v>
      </c>
      <c r="AN1373" s="24">
        <v>0</v>
      </c>
      <c r="AO1373" s="24">
        <v>0</v>
      </c>
      <c r="AP1373" s="24">
        <v>0</v>
      </c>
      <c r="AQ1373" s="24">
        <v>2.280548214912415E-5</v>
      </c>
      <c r="AR1373" s="24">
        <v>-2.2805482149124102E-5</v>
      </c>
      <c r="AS1373" s="24">
        <v>0</v>
      </c>
      <c r="AT1373" s="24">
        <v>0</v>
      </c>
      <c r="AU1373" s="24">
        <v>-2.2805482149124102E-5</v>
      </c>
      <c r="AV1373" s="24">
        <v>0</v>
      </c>
      <c r="AW1373" s="24">
        <v>0</v>
      </c>
      <c r="AX1373" s="24">
        <v>0</v>
      </c>
      <c r="AY1373" s="24">
        <v>0</v>
      </c>
      <c r="AZ1373" s="24">
        <v>0</v>
      </c>
      <c r="BA1373" s="24">
        <v>0</v>
      </c>
      <c r="BB1373" s="24">
        <v>-1.5916157281026244E-12</v>
      </c>
      <c r="BC1373" s="24">
        <v>0</v>
      </c>
      <c r="BD1373" s="24">
        <v>-1.5916157281026244E-12</v>
      </c>
      <c r="BE1373" s="24">
        <v>0</v>
      </c>
      <c r="BF1373" s="24">
        <v>0</v>
      </c>
      <c r="BG1373" s="24">
        <v>0</v>
      </c>
      <c r="BH1373" s="24">
        <v>0</v>
      </c>
      <c r="BI1373" s="24">
        <v>0</v>
      </c>
      <c r="BJ1373" s="24">
        <v>0</v>
      </c>
      <c r="BK1373" s="24">
        <v>0</v>
      </c>
      <c r="BL1373" s="24">
        <v>0</v>
      </c>
    </row>
    <row r="1374" spans="1:64" x14ac:dyDescent="0.25">
      <c r="A1374" t="s">
        <v>5125</v>
      </c>
      <c r="B1374">
        <v>168</v>
      </c>
      <c r="C1374">
        <v>4</v>
      </c>
      <c r="D1374">
        <v>14</v>
      </c>
      <c r="E1374" s="24">
        <v>0</v>
      </c>
      <c r="F1374" s="24">
        <v>0</v>
      </c>
      <c r="G1374" s="24">
        <v>0</v>
      </c>
      <c r="H1374" s="24">
        <v>0</v>
      </c>
      <c r="I1374" s="24">
        <v>0</v>
      </c>
      <c r="J1374" s="24">
        <v>0</v>
      </c>
      <c r="K1374" s="24">
        <v>6.3456594944000244E-5</v>
      </c>
      <c r="L1374" s="24">
        <v>-6.3456594944000244E-5</v>
      </c>
      <c r="M1374" s="24">
        <v>0</v>
      </c>
      <c r="N1374" s="24">
        <v>0</v>
      </c>
      <c r="O1374" s="24">
        <v>-6.3456594944000244E-5</v>
      </c>
      <c r="P1374" s="24">
        <v>0</v>
      </c>
      <c r="Q1374" s="24">
        <v>2.2737367544323206E-12</v>
      </c>
      <c r="R1374" s="24">
        <v>-2.2737367544323206E-12</v>
      </c>
      <c r="S1374" s="24">
        <v>0</v>
      </c>
      <c r="T1374" s="24">
        <v>0</v>
      </c>
      <c r="U1374" s="24">
        <v>0</v>
      </c>
      <c r="V1374" s="24">
        <v>0</v>
      </c>
      <c r="W1374" s="24">
        <v>0</v>
      </c>
      <c r="X1374" s="24">
        <v>0</v>
      </c>
      <c r="Y1374" s="24">
        <v>0</v>
      </c>
      <c r="Z1374" s="24">
        <v>0</v>
      </c>
      <c r="AA1374" s="24">
        <v>4.4419616460800168E-5</v>
      </c>
      <c r="AB1374" s="24">
        <v>-4.4419616460800155E-5</v>
      </c>
      <c r="AC1374" s="24">
        <v>0</v>
      </c>
      <c r="AD1374" s="24">
        <v>0</v>
      </c>
      <c r="AE1374" s="24">
        <v>-4.4419616460800155E-5</v>
      </c>
      <c r="AF1374" s="24">
        <v>0</v>
      </c>
      <c r="AG1374" s="24">
        <v>2.2737367544323206E-12</v>
      </c>
      <c r="AH1374" s="24">
        <v>-2.2737367544323206E-12</v>
      </c>
      <c r="AI1374" s="24">
        <v>0</v>
      </c>
      <c r="AJ1374" s="24">
        <v>0</v>
      </c>
      <c r="AK1374" s="24">
        <v>0</v>
      </c>
      <c r="AL1374" s="24">
        <v>0</v>
      </c>
      <c r="AM1374" s="24">
        <v>0</v>
      </c>
      <c r="AN1374" s="24">
        <v>0</v>
      </c>
      <c r="AO1374" s="24">
        <v>0</v>
      </c>
      <c r="AP1374" s="24">
        <v>0</v>
      </c>
      <c r="AQ1374" s="24">
        <v>1.9036978483200076E-5</v>
      </c>
      <c r="AR1374" s="24">
        <v>-1.903697848320009E-5</v>
      </c>
      <c r="AS1374" s="24">
        <v>0</v>
      </c>
      <c r="AT1374" s="24">
        <v>0</v>
      </c>
      <c r="AU1374" s="24">
        <v>-1.903697848320009E-5</v>
      </c>
      <c r="AV1374" s="24">
        <v>0</v>
      </c>
      <c r="AW1374" s="24">
        <v>0</v>
      </c>
      <c r="AX1374" s="24">
        <v>0</v>
      </c>
      <c r="AY1374" s="24">
        <v>0</v>
      </c>
      <c r="AZ1374" s="24">
        <v>0</v>
      </c>
      <c r="BA1374" s="24">
        <v>0</v>
      </c>
      <c r="BB1374" s="24">
        <v>-2.2737367544323206E-12</v>
      </c>
      <c r="BC1374" s="24">
        <v>0</v>
      </c>
      <c r="BD1374" s="24">
        <v>-2.2737367544323206E-12</v>
      </c>
      <c r="BE1374" s="24">
        <v>0</v>
      </c>
      <c r="BF1374" s="24">
        <v>0</v>
      </c>
      <c r="BG1374" s="24">
        <v>0</v>
      </c>
      <c r="BH1374" s="24">
        <v>0</v>
      </c>
      <c r="BI1374" s="24">
        <v>0</v>
      </c>
      <c r="BJ1374" s="24">
        <v>0</v>
      </c>
      <c r="BK1374" s="24">
        <v>0</v>
      </c>
      <c r="BL1374" s="24">
        <v>0</v>
      </c>
    </row>
    <row r="1375" spans="1:64" x14ac:dyDescent="0.25">
      <c r="A1375" t="s">
        <v>5125</v>
      </c>
      <c r="B1375">
        <v>169</v>
      </c>
      <c r="C1375">
        <v>1</v>
      </c>
      <c r="D1375">
        <v>15</v>
      </c>
      <c r="E1375" s="24">
        <v>0</v>
      </c>
      <c r="F1375" s="24">
        <v>0</v>
      </c>
      <c r="G1375" s="24">
        <v>0</v>
      </c>
      <c r="H1375" s="24">
        <v>0</v>
      </c>
      <c r="I1375" s="24">
        <v>0</v>
      </c>
      <c r="J1375" s="24">
        <v>0</v>
      </c>
      <c r="K1375" s="24">
        <v>5.3018331527709961E-5</v>
      </c>
      <c r="L1375" s="24">
        <v>-5.3018331527709961E-5</v>
      </c>
      <c r="M1375" s="24">
        <v>0</v>
      </c>
      <c r="N1375" s="24">
        <v>0</v>
      </c>
      <c r="O1375" s="24">
        <v>-5.3018331527709961E-5</v>
      </c>
      <c r="P1375" s="24">
        <v>0</v>
      </c>
      <c r="Q1375" s="24">
        <v>1.5916157281026244E-12</v>
      </c>
      <c r="R1375" s="24">
        <v>-1.5916157281026244E-12</v>
      </c>
      <c r="S1375" s="24">
        <v>0</v>
      </c>
      <c r="T1375" s="24">
        <v>0</v>
      </c>
      <c r="U1375" s="24">
        <v>0</v>
      </c>
      <c r="V1375" s="24">
        <v>0</v>
      </c>
      <c r="W1375" s="24">
        <v>0</v>
      </c>
      <c r="X1375" s="24">
        <v>0</v>
      </c>
      <c r="Y1375" s="24">
        <v>0</v>
      </c>
      <c r="Z1375" s="24">
        <v>0</v>
      </c>
      <c r="AA1375" s="24">
        <v>3.7112832069396971E-5</v>
      </c>
      <c r="AB1375" s="24">
        <v>-3.7112832069396951E-5</v>
      </c>
      <c r="AC1375" s="24">
        <v>0</v>
      </c>
      <c r="AD1375" s="24">
        <v>0</v>
      </c>
      <c r="AE1375" s="24">
        <v>-3.7112832069396951E-5</v>
      </c>
      <c r="AF1375" s="24">
        <v>0</v>
      </c>
      <c r="AG1375" s="24">
        <v>1.5916157281026244E-12</v>
      </c>
      <c r="AH1375" s="24">
        <v>-1.5916157281026244E-12</v>
      </c>
      <c r="AI1375" s="24">
        <v>0</v>
      </c>
      <c r="AJ1375" s="24">
        <v>0</v>
      </c>
      <c r="AK1375" s="24">
        <v>0</v>
      </c>
      <c r="AL1375" s="24">
        <v>0</v>
      </c>
      <c r="AM1375" s="24">
        <v>0</v>
      </c>
      <c r="AN1375" s="24">
        <v>0</v>
      </c>
      <c r="AO1375" s="24">
        <v>0</v>
      </c>
      <c r="AP1375" s="24">
        <v>0</v>
      </c>
      <c r="AQ1375" s="24">
        <v>1.590549945831299E-5</v>
      </c>
      <c r="AR1375" s="24">
        <v>-1.590549945831301E-5</v>
      </c>
      <c r="AS1375" s="24">
        <v>0</v>
      </c>
      <c r="AT1375" s="24">
        <v>0</v>
      </c>
      <c r="AU1375" s="24">
        <v>-1.590549945831301E-5</v>
      </c>
      <c r="AV1375" s="24">
        <v>0</v>
      </c>
      <c r="AW1375" s="24">
        <v>0</v>
      </c>
      <c r="AX1375" s="24">
        <v>0</v>
      </c>
      <c r="AY1375" s="24">
        <v>0</v>
      </c>
      <c r="AZ1375" s="24">
        <v>0</v>
      </c>
      <c r="BA1375" s="24">
        <v>0</v>
      </c>
      <c r="BB1375" s="24">
        <v>-1.5916157281026244E-12</v>
      </c>
      <c r="BC1375" s="24">
        <v>0</v>
      </c>
      <c r="BD1375" s="24">
        <v>-1.5916157281026244E-12</v>
      </c>
      <c r="BE1375" s="24">
        <v>0</v>
      </c>
      <c r="BF1375" s="24">
        <v>0</v>
      </c>
      <c r="BG1375" s="24">
        <v>0</v>
      </c>
      <c r="BH1375" s="24">
        <v>0</v>
      </c>
      <c r="BI1375" s="24">
        <v>0</v>
      </c>
      <c r="BJ1375" s="24">
        <v>0</v>
      </c>
      <c r="BK1375" s="24">
        <v>0</v>
      </c>
      <c r="BL1375" s="24">
        <v>0</v>
      </c>
    </row>
    <row r="1376" spans="1:64" x14ac:dyDescent="0.25">
      <c r="A1376" t="s">
        <v>5125</v>
      </c>
      <c r="B1376">
        <v>170</v>
      </c>
      <c r="C1376">
        <v>1</v>
      </c>
      <c r="D1376">
        <v>15</v>
      </c>
      <c r="E1376" s="24">
        <v>0</v>
      </c>
      <c r="F1376" s="24">
        <v>0</v>
      </c>
      <c r="G1376" s="24">
        <v>0</v>
      </c>
      <c r="H1376" s="24">
        <v>0</v>
      </c>
      <c r="I1376" s="24">
        <v>0</v>
      </c>
      <c r="J1376" s="24">
        <v>0</v>
      </c>
      <c r="K1376" s="24">
        <v>4.4256448745727539E-5</v>
      </c>
      <c r="L1376" s="24">
        <v>-4.4256448745727539E-5</v>
      </c>
      <c r="M1376" s="24">
        <v>0</v>
      </c>
      <c r="N1376" s="24">
        <v>0</v>
      </c>
      <c r="O1376" s="24">
        <v>-4.4256448745727539E-5</v>
      </c>
      <c r="P1376" s="24">
        <v>0</v>
      </c>
      <c r="Q1376" s="24">
        <v>6.8212102632969618E-13</v>
      </c>
      <c r="R1376" s="24">
        <v>-6.8212102632969618E-13</v>
      </c>
      <c r="S1376" s="24">
        <v>0</v>
      </c>
      <c r="T1376" s="24">
        <v>0</v>
      </c>
      <c r="U1376" s="24">
        <v>0</v>
      </c>
      <c r="V1376" s="24">
        <v>0</v>
      </c>
      <c r="W1376" s="24">
        <v>0</v>
      </c>
      <c r="X1376" s="24">
        <v>0</v>
      </c>
      <c r="Y1376" s="24">
        <v>0</v>
      </c>
      <c r="Z1376" s="24">
        <v>0</v>
      </c>
      <c r="AA1376" s="24">
        <v>3.0979514122009277E-5</v>
      </c>
      <c r="AB1376" s="24">
        <v>-3.0979514122009277E-5</v>
      </c>
      <c r="AC1376" s="24">
        <v>0</v>
      </c>
      <c r="AD1376" s="24">
        <v>0</v>
      </c>
      <c r="AE1376" s="24">
        <v>-3.0979514122009277E-5</v>
      </c>
      <c r="AF1376" s="24">
        <v>0</v>
      </c>
      <c r="AG1376" s="24">
        <v>6.8212102632969618E-13</v>
      </c>
      <c r="AH1376" s="24">
        <v>-6.8212102632969618E-13</v>
      </c>
      <c r="AI1376" s="24">
        <v>0</v>
      </c>
      <c r="AJ1376" s="24">
        <v>0</v>
      </c>
      <c r="AK1376" s="24">
        <v>0</v>
      </c>
      <c r="AL1376" s="24">
        <v>0</v>
      </c>
      <c r="AM1376" s="24">
        <v>0</v>
      </c>
      <c r="AN1376" s="24">
        <v>0</v>
      </c>
      <c r="AO1376" s="24">
        <v>0</v>
      </c>
      <c r="AP1376" s="24">
        <v>0</v>
      </c>
      <c r="AQ1376" s="24">
        <v>1.3276934623718262E-5</v>
      </c>
      <c r="AR1376" s="24">
        <v>-1.3276934623718262E-5</v>
      </c>
      <c r="AS1376" s="24">
        <v>0</v>
      </c>
      <c r="AT1376" s="24">
        <v>0</v>
      </c>
      <c r="AU1376" s="24">
        <v>-1.3276934623718262E-5</v>
      </c>
      <c r="AV1376" s="24">
        <v>0</v>
      </c>
      <c r="AW1376" s="24">
        <v>0</v>
      </c>
      <c r="AX1376" s="24">
        <v>0</v>
      </c>
      <c r="AY1376" s="24">
        <v>0</v>
      </c>
      <c r="AZ1376" s="24">
        <v>0</v>
      </c>
      <c r="BA1376" s="24">
        <v>0</v>
      </c>
      <c r="BB1376" s="24">
        <v>-6.8212102632969618E-13</v>
      </c>
      <c r="BC1376" s="24">
        <v>0</v>
      </c>
      <c r="BD1376" s="24">
        <v>-6.8212102632969618E-13</v>
      </c>
      <c r="BE1376" s="24">
        <v>0</v>
      </c>
      <c r="BF1376" s="24">
        <v>0</v>
      </c>
      <c r="BG1376" s="24">
        <v>0</v>
      </c>
      <c r="BH1376" s="24">
        <v>0</v>
      </c>
      <c r="BI1376" s="24">
        <v>0</v>
      </c>
      <c r="BJ1376" s="24">
        <v>0</v>
      </c>
      <c r="BK1376" s="24">
        <v>0</v>
      </c>
      <c r="BL1376" s="24">
        <v>0</v>
      </c>
    </row>
    <row r="1377" spans="1:64" x14ac:dyDescent="0.25">
      <c r="A1377" t="s">
        <v>5125</v>
      </c>
      <c r="B1377">
        <v>171</v>
      </c>
      <c r="C1377">
        <v>1</v>
      </c>
      <c r="D1377">
        <v>15</v>
      </c>
      <c r="E1377" s="24">
        <v>0</v>
      </c>
      <c r="F1377" s="24">
        <v>0</v>
      </c>
      <c r="G1377" s="24">
        <v>0</v>
      </c>
      <c r="H1377" s="24">
        <v>0</v>
      </c>
      <c r="I1377" s="24">
        <v>0</v>
      </c>
      <c r="J1377" s="24">
        <v>0</v>
      </c>
      <c r="K1377" s="24">
        <v>3.7014484405517578E-5</v>
      </c>
      <c r="L1377" s="24">
        <v>-3.7014484405517578E-5</v>
      </c>
      <c r="M1377" s="24">
        <v>0</v>
      </c>
      <c r="N1377" s="24">
        <v>0</v>
      </c>
      <c r="O1377" s="24">
        <v>-3.7014484405517578E-5</v>
      </c>
      <c r="P1377" s="24">
        <v>0</v>
      </c>
      <c r="Q1377" s="24">
        <v>1.1368683772161603E-12</v>
      </c>
      <c r="R1377" s="24">
        <v>-1.1368683772161603E-12</v>
      </c>
      <c r="S1377" s="24">
        <v>0</v>
      </c>
      <c r="T1377" s="24">
        <v>0</v>
      </c>
      <c r="U1377" s="24">
        <v>0</v>
      </c>
      <c r="V1377" s="24">
        <v>0</v>
      </c>
      <c r="W1377" s="24">
        <v>0</v>
      </c>
      <c r="X1377" s="24">
        <v>0</v>
      </c>
      <c r="Y1377" s="24">
        <v>0</v>
      </c>
      <c r="Z1377" s="24">
        <v>0</v>
      </c>
      <c r="AA1377" s="24">
        <v>2.5910139083862304E-5</v>
      </c>
      <c r="AB1377" s="24">
        <v>-2.5910139083862321E-5</v>
      </c>
      <c r="AC1377" s="24">
        <v>0</v>
      </c>
      <c r="AD1377" s="24">
        <v>0</v>
      </c>
      <c r="AE1377" s="24">
        <v>-2.5910139083862321E-5</v>
      </c>
      <c r="AF1377" s="24">
        <v>0</v>
      </c>
      <c r="AG1377" s="24">
        <v>1.1368683772161603E-12</v>
      </c>
      <c r="AH1377" s="24">
        <v>-1.1368683772161603E-12</v>
      </c>
      <c r="AI1377" s="24">
        <v>0</v>
      </c>
      <c r="AJ1377" s="24">
        <v>0</v>
      </c>
      <c r="AK1377" s="24">
        <v>0</v>
      </c>
      <c r="AL1377" s="24">
        <v>0</v>
      </c>
      <c r="AM1377" s="24">
        <v>0</v>
      </c>
      <c r="AN1377" s="24">
        <v>0</v>
      </c>
      <c r="AO1377" s="24">
        <v>0</v>
      </c>
      <c r="AP1377" s="24">
        <v>0</v>
      </c>
      <c r="AQ1377" s="24">
        <v>1.1104345321655274E-5</v>
      </c>
      <c r="AR1377" s="24">
        <v>-1.1104345321655257E-5</v>
      </c>
      <c r="AS1377" s="24">
        <v>0</v>
      </c>
      <c r="AT1377" s="24">
        <v>0</v>
      </c>
      <c r="AU1377" s="24">
        <v>-1.1104345321655257E-5</v>
      </c>
      <c r="AV1377" s="24">
        <v>0</v>
      </c>
      <c r="AW1377" s="24">
        <v>0</v>
      </c>
      <c r="AX1377" s="24">
        <v>0</v>
      </c>
      <c r="AY1377" s="24">
        <v>0</v>
      </c>
      <c r="AZ1377" s="24">
        <v>0</v>
      </c>
      <c r="BA1377" s="24">
        <v>0</v>
      </c>
      <c r="BB1377" s="24">
        <v>-1.1368683772161603E-12</v>
      </c>
      <c r="BC1377" s="24">
        <v>0</v>
      </c>
      <c r="BD1377" s="24">
        <v>-1.1368683772161603E-12</v>
      </c>
      <c r="BE1377" s="24">
        <v>0</v>
      </c>
      <c r="BF1377" s="24">
        <v>0</v>
      </c>
      <c r="BG1377" s="24">
        <v>0</v>
      </c>
      <c r="BH1377" s="24">
        <v>0</v>
      </c>
      <c r="BI1377" s="24">
        <v>0</v>
      </c>
      <c r="BJ1377" s="24">
        <v>0</v>
      </c>
      <c r="BK1377" s="24">
        <v>0</v>
      </c>
      <c r="BL1377" s="24">
        <v>0</v>
      </c>
    </row>
    <row r="1378" spans="1:64" x14ac:dyDescent="0.25">
      <c r="A1378" t="s">
        <v>5125</v>
      </c>
      <c r="B1378">
        <v>172</v>
      </c>
      <c r="C1378">
        <v>2</v>
      </c>
      <c r="D1378">
        <v>15</v>
      </c>
      <c r="E1378" s="24">
        <v>0</v>
      </c>
      <c r="F1378" s="24">
        <v>0</v>
      </c>
      <c r="G1378" s="24">
        <v>0</v>
      </c>
      <c r="H1378" s="24">
        <v>0</v>
      </c>
      <c r="I1378" s="24">
        <v>0</v>
      </c>
      <c r="J1378" s="24">
        <v>0</v>
      </c>
      <c r="K1378" s="24">
        <v>3.0912458896636963E-5</v>
      </c>
      <c r="L1378" s="24">
        <v>-3.0912458896636963E-5</v>
      </c>
      <c r="M1378" s="24">
        <v>0</v>
      </c>
      <c r="N1378" s="24">
        <v>0</v>
      </c>
      <c r="O1378" s="24">
        <v>-3.0912458896636963E-5</v>
      </c>
      <c r="P1378" s="24">
        <v>0</v>
      </c>
      <c r="Q1378" s="24">
        <v>1.1368683772161603E-12</v>
      </c>
      <c r="R1378" s="24">
        <v>-1.1368683772161603E-12</v>
      </c>
      <c r="S1378" s="24">
        <v>0</v>
      </c>
      <c r="T1378" s="24">
        <v>0</v>
      </c>
      <c r="U1378" s="24">
        <v>0</v>
      </c>
      <c r="V1378" s="24">
        <v>0</v>
      </c>
      <c r="W1378" s="24">
        <v>0</v>
      </c>
      <c r="X1378" s="24">
        <v>0</v>
      </c>
      <c r="Y1378" s="24">
        <v>0</v>
      </c>
      <c r="Z1378" s="24">
        <v>0</v>
      </c>
      <c r="AA1378" s="24">
        <v>2.1638721227645872E-5</v>
      </c>
      <c r="AB1378" s="24">
        <v>-2.1638721227645855E-5</v>
      </c>
      <c r="AC1378" s="24">
        <v>0</v>
      </c>
      <c r="AD1378" s="24">
        <v>0</v>
      </c>
      <c r="AE1378" s="24">
        <v>-2.1638721227645855E-5</v>
      </c>
      <c r="AF1378" s="24">
        <v>0</v>
      </c>
      <c r="AG1378" s="24">
        <v>1.1368683772161603E-12</v>
      </c>
      <c r="AH1378" s="24">
        <v>-1.1368683772161603E-12</v>
      </c>
      <c r="AI1378" s="24">
        <v>0</v>
      </c>
      <c r="AJ1378" s="24">
        <v>0</v>
      </c>
      <c r="AK1378" s="24">
        <v>0</v>
      </c>
      <c r="AL1378" s="24">
        <v>0</v>
      </c>
      <c r="AM1378" s="24">
        <v>0</v>
      </c>
      <c r="AN1378" s="24">
        <v>0</v>
      </c>
      <c r="AO1378" s="24">
        <v>0</v>
      </c>
      <c r="AP1378" s="24">
        <v>0</v>
      </c>
      <c r="AQ1378" s="24">
        <v>9.2737376689910909E-6</v>
      </c>
      <c r="AR1378" s="24">
        <v>-9.2737376689911078E-6</v>
      </c>
      <c r="AS1378" s="24">
        <v>0</v>
      </c>
      <c r="AT1378" s="24">
        <v>0</v>
      </c>
      <c r="AU1378" s="24">
        <v>-9.2737376689911078E-6</v>
      </c>
      <c r="AV1378" s="24">
        <v>0</v>
      </c>
      <c r="AW1378" s="24">
        <v>0</v>
      </c>
      <c r="AX1378" s="24">
        <v>0</v>
      </c>
      <c r="AY1378" s="24">
        <v>0</v>
      </c>
      <c r="AZ1378" s="24">
        <v>0</v>
      </c>
      <c r="BA1378" s="24">
        <v>0</v>
      </c>
      <c r="BB1378" s="24">
        <v>-1.1368683772161603E-12</v>
      </c>
      <c r="BC1378" s="24">
        <v>0</v>
      </c>
      <c r="BD1378" s="24">
        <v>-1.1368683772161603E-12</v>
      </c>
      <c r="BE1378" s="24">
        <v>0</v>
      </c>
      <c r="BF1378" s="24">
        <v>0</v>
      </c>
      <c r="BG1378" s="24">
        <v>0</v>
      </c>
      <c r="BH1378" s="24">
        <v>0</v>
      </c>
      <c r="BI1378" s="24">
        <v>0</v>
      </c>
      <c r="BJ1378" s="24">
        <v>0</v>
      </c>
      <c r="BK1378" s="24">
        <v>0</v>
      </c>
      <c r="BL1378" s="24">
        <v>0</v>
      </c>
    </row>
    <row r="1379" spans="1:64" x14ac:dyDescent="0.25">
      <c r="A1379" t="s">
        <v>5125</v>
      </c>
      <c r="B1379">
        <v>173</v>
      </c>
      <c r="C1379">
        <v>2</v>
      </c>
      <c r="D1379">
        <v>15</v>
      </c>
      <c r="E1379" s="24">
        <v>0</v>
      </c>
      <c r="F1379" s="24">
        <v>0</v>
      </c>
      <c r="G1379" s="24">
        <v>0</v>
      </c>
      <c r="H1379" s="24">
        <v>0</v>
      </c>
      <c r="I1379" s="24">
        <v>0</v>
      </c>
      <c r="J1379" s="24">
        <v>0</v>
      </c>
      <c r="K1379" s="24">
        <v>2.5838613510131836E-5</v>
      </c>
      <c r="L1379" s="24">
        <v>-2.5838613510131836E-5</v>
      </c>
      <c r="M1379" s="24">
        <v>0</v>
      </c>
      <c r="N1379" s="24">
        <v>0</v>
      </c>
      <c r="O1379" s="24">
        <v>-2.5838613510131836E-5</v>
      </c>
      <c r="P1379" s="24">
        <v>0</v>
      </c>
      <c r="Q1379" s="24">
        <v>1.1368683772161603E-12</v>
      </c>
      <c r="R1379" s="24">
        <v>-1.1368683772161603E-12</v>
      </c>
      <c r="S1379" s="24">
        <v>0</v>
      </c>
      <c r="T1379" s="24">
        <v>0</v>
      </c>
      <c r="U1379" s="24">
        <v>0</v>
      </c>
      <c r="V1379" s="24">
        <v>0</v>
      </c>
      <c r="W1379" s="24">
        <v>0</v>
      </c>
      <c r="X1379" s="24">
        <v>0</v>
      </c>
      <c r="Y1379" s="24">
        <v>0</v>
      </c>
      <c r="Z1379" s="24">
        <v>0</v>
      </c>
      <c r="AA1379" s="24">
        <v>1.8087029457092284E-5</v>
      </c>
      <c r="AB1379" s="24">
        <v>-1.8087029457092288E-5</v>
      </c>
      <c r="AC1379" s="24">
        <v>0</v>
      </c>
      <c r="AD1379" s="24">
        <v>0</v>
      </c>
      <c r="AE1379" s="24">
        <v>-1.8087029457092288E-5</v>
      </c>
      <c r="AF1379" s="24">
        <v>0</v>
      </c>
      <c r="AG1379" s="24">
        <v>1.1368683772161603E-12</v>
      </c>
      <c r="AH1379" s="24">
        <v>-1.1368683772161603E-12</v>
      </c>
      <c r="AI1379" s="24">
        <v>0</v>
      </c>
      <c r="AJ1379" s="24">
        <v>0</v>
      </c>
      <c r="AK1379" s="24">
        <v>0</v>
      </c>
      <c r="AL1379" s="24">
        <v>0</v>
      </c>
      <c r="AM1379" s="24">
        <v>0</v>
      </c>
      <c r="AN1379" s="24">
        <v>0</v>
      </c>
      <c r="AO1379" s="24">
        <v>0</v>
      </c>
      <c r="AP1379" s="24">
        <v>0</v>
      </c>
      <c r="AQ1379" s="24">
        <v>7.7515840530395515E-6</v>
      </c>
      <c r="AR1379" s="24">
        <v>-7.7515840530395481E-6</v>
      </c>
      <c r="AS1379" s="24">
        <v>0</v>
      </c>
      <c r="AT1379" s="24">
        <v>0</v>
      </c>
      <c r="AU1379" s="24">
        <v>-7.7515840530395481E-6</v>
      </c>
      <c r="AV1379" s="24">
        <v>0</v>
      </c>
      <c r="AW1379" s="24">
        <v>0</v>
      </c>
      <c r="AX1379" s="24">
        <v>0</v>
      </c>
      <c r="AY1379" s="24">
        <v>0</v>
      </c>
      <c r="AZ1379" s="24">
        <v>0</v>
      </c>
      <c r="BA1379" s="24">
        <v>0</v>
      </c>
      <c r="BB1379" s="24">
        <v>-1.1368683772161603E-12</v>
      </c>
      <c r="BC1379" s="24">
        <v>0</v>
      </c>
      <c r="BD1379" s="24">
        <v>-1.1368683772161603E-12</v>
      </c>
      <c r="BE1379" s="24">
        <v>0</v>
      </c>
      <c r="BF1379" s="24">
        <v>0</v>
      </c>
      <c r="BG1379" s="24">
        <v>0</v>
      </c>
      <c r="BH1379" s="24">
        <v>0</v>
      </c>
      <c r="BI1379" s="24">
        <v>0</v>
      </c>
      <c r="BJ1379" s="24">
        <v>0</v>
      </c>
      <c r="BK1379" s="24">
        <v>0</v>
      </c>
      <c r="BL1379" s="24">
        <v>0</v>
      </c>
    </row>
    <row r="1380" spans="1:64" x14ac:dyDescent="0.25">
      <c r="A1380" t="s">
        <v>5125</v>
      </c>
      <c r="B1380">
        <v>174</v>
      </c>
      <c r="C1380">
        <v>2</v>
      </c>
      <c r="D1380">
        <v>15</v>
      </c>
      <c r="E1380" s="24">
        <v>0</v>
      </c>
      <c r="F1380" s="24">
        <v>0</v>
      </c>
      <c r="G1380" s="24">
        <v>0</v>
      </c>
      <c r="H1380" s="24">
        <v>0</v>
      </c>
      <c r="I1380" s="24">
        <v>0</v>
      </c>
      <c r="J1380" s="24">
        <v>0</v>
      </c>
      <c r="K1380" s="24">
        <v>2.1636486053466797E-5</v>
      </c>
      <c r="L1380" s="24">
        <v>-2.1636486053466797E-5</v>
      </c>
      <c r="M1380" s="24">
        <v>0</v>
      </c>
      <c r="N1380" s="24">
        <v>0</v>
      </c>
      <c r="O1380" s="24">
        <v>-2.1636486053466797E-5</v>
      </c>
      <c r="P1380" s="24">
        <v>0</v>
      </c>
      <c r="Q1380" s="24">
        <v>2.2737367544323206E-13</v>
      </c>
      <c r="R1380" s="24">
        <v>-2.2737367544323206E-13</v>
      </c>
      <c r="S1380" s="24">
        <v>0</v>
      </c>
      <c r="T1380" s="24">
        <v>0</v>
      </c>
      <c r="U1380" s="24">
        <v>0</v>
      </c>
      <c r="V1380" s="24">
        <v>0</v>
      </c>
      <c r="W1380" s="24">
        <v>0</v>
      </c>
      <c r="X1380" s="24">
        <v>0</v>
      </c>
      <c r="Y1380" s="24">
        <v>0</v>
      </c>
      <c r="Z1380" s="24">
        <v>0</v>
      </c>
      <c r="AA1380" s="24">
        <v>1.5145540237426757E-5</v>
      </c>
      <c r="AB1380" s="24">
        <v>-1.5145540237426752E-5</v>
      </c>
      <c r="AC1380" s="24">
        <v>0</v>
      </c>
      <c r="AD1380" s="24">
        <v>0</v>
      </c>
      <c r="AE1380" s="24">
        <v>-1.5145540237426752E-5</v>
      </c>
      <c r="AF1380" s="24">
        <v>0</v>
      </c>
      <c r="AG1380" s="24">
        <v>2.2737367544323206E-13</v>
      </c>
      <c r="AH1380" s="24">
        <v>-2.2737367544323206E-13</v>
      </c>
      <c r="AI1380" s="24">
        <v>0</v>
      </c>
      <c r="AJ1380" s="24">
        <v>0</v>
      </c>
      <c r="AK1380" s="24">
        <v>0</v>
      </c>
      <c r="AL1380" s="24">
        <v>0</v>
      </c>
      <c r="AM1380" s="24">
        <v>0</v>
      </c>
      <c r="AN1380" s="24">
        <v>0</v>
      </c>
      <c r="AO1380" s="24">
        <v>0</v>
      </c>
      <c r="AP1380" s="24">
        <v>0</v>
      </c>
      <c r="AQ1380" s="24">
        <v>6.4909458160400394E-6</v>
      </c>
      <c r="AR1380" s="24">
        <v>-6.4909458160400445E-6</v>
      </c>
      <c r="AS1380" s="24">
        <v>0</v>
      </c>
      <c r="AT1380" s="24">
        <v>0</v>
      </c>
      <c r="AU1380" s="24">
        <v>-6.4909458160400445E-6</v>
      </c>
      <c r="AV1380" s="24">
        <v>0</v>
      </c>
      <c r="AW1380" s="24">
        <v>0</v>
      </c>
      <c r="AX1380" s="24">
        <v>0</v>
      </c>
      <c r="AY1380" s="24">
        <v>0</v>
      </c>
      <c r="AZ1380" s="24">
        <v>0</v>
      </c>
      <c r="BA1380" s="24">
        <v>0</v>
      </c>
      <c r="BB1380" s="24">
        <v>-2.2737367544323206E-13</v>
      </c>
      <c r="BC1380" s="24">
        <v>0</v>
      </c>
      <c r="BD1380" s="24">
        <v>-2.2737367544323206E-13</v>
      </c>
      <c r="BE1380" s="24">
        <v>0</v>
      </c>
      <c r="BF1380" s="24">
        <v>0</v>
      </c>
      <c r="BG1380" s="24">
        <v>0</v>
      </c>
      <c r="BH1380" s="24">
        <v>0</v>
      </c>
      <c r="BI1380" s="24">
        <v>0</v>
      </c>
      <c r="BJ1380" s="24">
        <v>0</v>
      </c>
      <c r="BK1380" s="24">
        <v>0</v>
      </c>
      <c r="BL1380" s="24">
        <v>0</v>
      </c>
    </row>
    <row r="1381" spans="1:64" x14ac:dyDescent="0.25">
      <c r="A1381" t="s">
        <v>5125</v>
      </c>
      <c r="B1381">
        <v>175</v>
      </c>
      <c r="C1381">
        <v>3</v>
      </c>
      <c r="D1381">
        <v>15</v>
      </c>
      <c r="E1381" s="24">
        <v>0</v>
      </c>
      <c r="F1381" s="24">
        <v>0</v>
      </c>
      <c r="G1381" s="24">
        <v>0</v>
      </c>
      <c r="H1381" s="24">
        <v>0</v>
      </c>
      <c r="I1381" s="24">
        <v>0</v>
      </c>
      <c r="J1381" s="24">
        <v>0</v>
      </c>
      <c r="K1381" s="24">
        <v>1.8097460269927979E-5</v>
      </c>
      <c r="L1381" s="24">
        <v>-1.8097460269927979E-5</v>
      </c>
      <c r="M1381" s="24">
        <v>0</v>
      </c>
      <c r="N1381" s="24">
        <v>0</v>
      </c>
      <c r="O1381" s="24">
        <v>-1.8097460269927979E-5</v>
      </c>
      <c r="P1381" s="24">
        <v>0</v>
      </c>
      <c r="Q1381" s="24">
        <v>2.2737367544323206E-13</v>
      </c>
      <c r="R1381" s="24">
        <v>-2.2737367544323206E-13</v>
      </c>
      <c r="S1381" s="24">
        <v>0</v>
      </c>
      <c r="T1381" s="24">
        <v>0</v>
      </c>
      <c r="U1381" s="24">
        <v>0</v>
      </c>
      <c r="V1381" s="24">
        <v>0</v>
      </c>
      <c r="W1381" s="24">
        <v>0</v>
      </c>
      <c r="X1381" s="24">
        <v>0</v>
      </c>
      <c r="Y1381" s="24">
        <v>0</v>
      </c>
      <c r="Z1381" s="24">
        <v>0</v>
      </c>
      <c r="AA1381" s="24">
        <v>1.2668222188949585E-5</v>
      </c>
      <c r="AB1381" s="24">
        <v>-1.2668222188949593E-5</v>
      </c>
      <c r="AC1381" s="24">
        <v>0</v>
      </c>
      <c r="AD1381" s="24">
        <v>0</v>
      </c>
      <c r="AE1381" s="24">
        <v>-1.2668222188949593E-5</v>
      </c>
      <c r="AF1381" s="24">
        <v>0</v>
      </c>
      <c r="AG1381" s="24">
        <v>2.2737367544323206E-13</v>
      </c>
      <c r="AH1381" s="24">
        <v>-2.2737367544323206E-13</v>
      </c>
      <c r="AI1381" s="24">
        <v>0</v>
      </c>
      <c r="AJ1381" s="24">
        <v>0</v>
      </c>
      <c r="AK1381" s="24">
        <v>0</v>
      </c>
      <c r="AL1381" s="24">
        <v>0</v>
      </c>
      <c r="AM1381" s="24">
        <v>0</v>
      </c>
      <c r="AN1381" s="24">
        <v>0</v>
      </c>
      <c r="AO1381" s="24">
        <v>0</v>
      </c>
      <c r="AP1381" s="24">
        <v>0</v>
      </c>
      <c r="AQ1381" s="24">
        <v>5.4292380809783939E-6</v>
      </c>
      <c r="AR1381" s="24">
        <v>-5.4292380809783854E-6</v>
      </c>
      <c r="AS1381" s="24">
        <v>0</v>
      </c>
      <c r="AT1381" s="24">
        <v>0</v>
      </c>
      <c r="AU1381" s="24">
        <v>-5.4292380809783854E-6</v>
      </c>
      <c r="AV1381" s="24">
        <v>0</v>
      </c>
      <c r="AW1381" s="24">
        <v>0</v>
      </c>
      <c r="AX1381" s="24">
        <v>0</v>
      </c>
      <c r="AY1381" s="24">
        <v>0</v>
      </c>
      <c r="AZ1381" s="24">
        <v>0</v>
      </c>
      <c r="BA1381" s="24">
        <v>0</v>
      </c>
      <c r="BB1381" s="24">
        <v>-2.2737367544323206E-13</v>
      </c>
      <c r="BC1381" s="24">
        <v>0</v>
      </c>
      <c r="BD1381" s="24">
        <v>-2.2737367544323206E-13</v>
      </c>
      <c r="BE1381" s="24">
        <v>0</v>
      </c>
      <c r="BF1381" s="24">
        <v>0</v>
      </c>
      <c r="BG1381" s="24">
        <v>0</v>
      </c>
      <c r="BH1381" s="24">
        <v>0</v>
      </c>
      <c r="BI1381" s="24">
        <v>0</v>
      </c>
      <c r="BJ1381" s="24">
        <v>0</v>
      </c>
      <c r="BK1381" s="24">
        <v>0</v>
      </c>
      <c r="BL1381" s="24">
        <v>0</v>
      </c>
    </row>
    <row r="1382" spans="1:64" x14ac:dyDescent="0.25">
      <c r="A1382" t="s">
        <v>5125</v>
      </c>
      <c r="B1382">
        <v>176</v>
      </c>
      <c r="C1382">
        <v>3</v>
      </c>
      <c r="D1382">
        <v>15</v>
      </c>
      <c r="E1382" s="24">
        <v>0</v>
      </c>
      <c r="F1382" s="24">
        <v>0</v>
      </c>
      <c r="G1382" s="24">
        <v>0</v>
      </c>
      <c r="H1382" s="24">
        <v>0</v>
      </c>
      <c r="I1382" s="24">
        <v>0</v>
      </c>
      <c r="J1382" s="24">
        <v>0</v>
      </c>
      <c r="K1382" s="24">
        <v>1.5124678611755371E-5</v>
      </c>
      <c r="L1382" s="24">
        <v>-1.5124678611755371E-5</v>
      </c>
      <c r="M1382" s="24">
        <v>0</v>
      </c>
      <c r="N1382" s="24">
        <v>0</v>
      </c>
      <c r="O1382" s="24">
        <v>-1.5124678611755371E-5</v>
      </c>
      <c r="P1382" s="24">
        <v>0</v>
      </c>
      <c r="Q1382" s="24">
        <v>4.5474735088646412E-13</v>
      </c>
      <c r="R1382" s="24">
        <v>-4.5474735088646412E-13</v>
      </c>
      <c r="S1382" s="24">
        <v>0</v>
      </c>
      <c r="T1382" s="24">
        <v>0</v>
      </c>
      <c r="U1382" s="24">
        <v>0</v>
      </c>
      <c r="V1382" s="24">
        <v>0</v>
      </c>
      <c r="W1382" s="24">
        <v>0</v>
      </c>
      <c r="X1382" s="24">
        <v>0</v>
      </c>
      <c r="Y1382" s="24">
        <v>0</v>
      </c>
      <c r="Z1382" s="24">
        <v>0</v>
      </c>
      <c r="AA1382" s="24">
        <v>1.058727502822876E-5</v>
      </c>
      <c r="AB1382" s="24">
        <v>-1.0587275028228753E-5</v>
      </c>
      <c r="AC1382" s="24">
        <v>0</v>
      </c>
      <c r="AD1382" s="24">
        <v>0</v>
      </c>
      <c r="AE1382" s="24">
        <v>-1.0587275028228753E-5</v>
      </c>
      <c r="AF1382" s="24">
        <v>0</v>
      </c>
      <c r="AG1382" s="24">
        <v>4.5474735088646412E-13</v>
      </c>
      <c r="AH1382" s="24">
        <v>-4.5474735088646412E-13</v>
      </c>
      <c r="AI1382" s="24">
        <v>0</v>
      </c>
      <c r="AJ1382" s="24">
        <v>0</v>
      </c>
      <c r="AK1382" s="24">
        <v>0</v>
      </c>
      <c r="AL1382" s="24">
        <v>0</v>
      </c>
      <c r="AM1382" s="24">
        <v>0</v>
      </c>
      <c r="AN1382" s="24">
        <v>0</v>
      </c>
      <c r="AO1382" s="24">
        <v>0</v>
      </c>
      <c r="AP1382" s="24">
        <v>0</v>
      </c>
      <c r="AQ1382" s="24">
        <v>4.5374035835266113E-6</v>
      </c>
      <c r="AR1382" s="24">
        <v>-4.5374035835266181E-6</v>
      </c>
      <c r="AS1382" s="24">
        <v>0</v>
      </c>
      <c r="AT1382" s="24">
        <v>0</v>
      </c>
      <c r="AU1382" s="24">
        <v>-4.5374035835266181E-6</v>
      </c>
      <c r="AV1382" s="24">
        <v>0</v>
      </c>
      <c r="AW1382" s="24">
        <v>0</v>
      </c>
      <c r="AX1382" s="24">
        <v>0</v>
      </c>
      <c r="AY1382" s="24">
        <v>0</v>
      </c>
      <c r="AZ1382" s="24">
        <v>0</v>
      </c>
      <c r="BA1382" s="24">
        <v>0</v>
      </c>
      <c r="BB1382" s="24">
        <v>-4.5474735088646412E-13</v>
      </c>
      <c r="BC1382" s="24">
        <v>0</v>
      </c>
      <c r="BD1382" s="24">
        <v>-4.5474735088646412E-13</v>
      </c>
      <c r="BE1382" s="24">
        <v>0</v>
      </c>
      <c r="BF1382" s="24">
        <v>0</v>
      </c>
      <c r="BG1382" s="24">
        <v>0</v>
      </c>
      <c r="BH1382" s="24">
        <v>0</v>
      </c>
      <c r="BI1382" s="24">
        <v>0</v>
      </c>
      <c r="BJ1382" s="24">
        <v>0</v>
      </c>
      <c r="BK1382" s="24">
        <v>0</v>
      </c>
      <c r="BL1382" s="24">
        <v>0</v>
      </c>
    </row>
    <row r="1383" spans="1:64" x14ac:dyDescent="0.25">
      <c r="A1383" t="s">
        <v>5125</v>
      </c>
      <c r="B1383">
        <v>177</v>
      </c>
      <c r="C1383">
        <v>3</v>
      </c>
      <c r="D1383">
        <v>15</v>
      </c>
      <c r="E1383" s="24">
        <v>0</v>
      </c>
      <c r="F1383" s="24">
        <v>0</v>
      </c>
      <c r="G1383" s="24">
        <v>0</v>
      </c>
      <c r="H1383" s="24">
        <v>0</v>
      </c>
      <c r="I1383" s="24">
        <v>0</v>
      </c>
      <c r="J1383" s="24">
        <v>0</v>
      </c>
      <c r="K1383" s="24">
        <v>1.2695789337158203E-5</v>
      </c>
      <c r="L1383" s="24">
        <v>-1.2695789337158203E-5</v>
      </c>
      <c r="M1383" s="24">
        <v>0</v>
      </c>
      <c r="N1383" s="24">
        <v>0</v>
      </c>
      <c r="O1383" s="24">
        <v>-1.2695789337158203E-5</v>
      </c>
      <c r="P1383" s="24">
        <v>0</v>
      </c>
      <c r="Q1383" s="24">
        <v>0</v>
      </c>
      <c r="R1383" s="24">
        <v>0</v>
      </c>
      <c r="S1383" s="24">
        <v>0</v>
      </c>
      <c r="T1383" s="24">
        <v>0</v>
      </c>
      <c r="U1383" s="24">
        <v>0</v>
      </c>
      <c r="V1383" s="24">
        <v>0</v>
      </c>
      <c r="W1383" s="24">
        <v>0</v>
      </c>
      <c r="X1383" s="24">
        <v>0</v>
      </c>
      <c r="Y1383" s="24">
        <v>0</v>
      </c>
      <c r="Z1383" s="24">
        <v>0</v>
      </c>
      <c r="AA1383" s="24">
        <v>8.8870525360107418E-6</v>
      </c>
      <c r="AB1383" s="24">
        <v>-8.8870525360107435E-6</v>
      </c>
      <c r="AC1383" s="24">
        <v>0</v>
      </c>
      <c r="AD1383" s="24">
        <v>0</v>
      </c>
      <c r="AE1383" s="24">
        <v>-8.8870525360107435E-6</v>
      </c>
      <c r="AF1383" s="24">
        <v>0</v>
      </c>
      <c r="AG1383" s="24">
        <v>0</v>
      </c>
      <c r="AH1383" s="24">
        <v>0</v>
      </c>
      <c r="AI1383" s="24">
        <v>0</v>
      </c>
      <c r="AJ1383" s="24">
        <v>0</v>
      </c>
      <c r="AK1383" s="24">
        <v>0</v>
      </c>
      <c r="AL1383" s="24">
        <v>0</v>
      </c>
      <c r="AM1383" s="24">
        <v>0</v>
      </c>
      <c r="AN1383" s="24">
        <v>0</v>
      </c>
      <c r="AO1383" s="24">
        <v>0</v>
      </c>
      <c r="AP1383" s="24">
        <v>0</v>
      </c>
      <c r="AQ1383" s="24">
        <v>3.8087368011474613E-6</v>
      </c>
      <c r="AR1383" s="24">
        <v>-3.8087368011474596E-6</v>
      </c>
      <c r="AS1383" s="24">
        <v>0</v>
      </c>
      <c r="AT1383" s="24">
        <v>0</v>
      </c>
      <c r="AU1383" s="24">
        <v>-3.8087368011474596E-6</v>
      </c>
      <c r="AV1383" s="24">
        <v>0</v>
      </c>
      <c r="AW1383" s="24">
        <v>0</v>
      </c>
      <c r="AX1383" s="24">
        <v>0</v>
      </c>
      <c r="AY1383" s="24">
        <v>0</v>
      </c>
      <c r="AZ1383" s="24">
        <v>0</v>
      </c>
      <c r="BA1383" s="24">
        <v>0</v>
      </c>
      <c r="BB1383" s="24">
        <v>0</v>
      </c>
      <c r="BC1383" s="24">
        <v>0</v>
      </c>
      <c r="BD1383" s="24">
        <v>0</v>
      </c>
      <c r="BE1383" s="24">
        <v>0</v>
      </c>
      <c r="BF1383" s="24">
        <v>0</v>
      </c>
      <c r="BG1383" s="24">
        <v>0</v>
      </c>
      <c r="BH1383" s="24">
        <v>0</v>
      </c>
      <c r="BI1383" s="24">
        <v>0</v>
      </c>
      <c r="BJ1383" s="24">
        <v>0</v>
      </c>
      <c r="BK1383" s="24">
        <v>0</v>
      </c>
      <c r="BL1383" s="24">
        <v>0</v>
      </c>
    </row>
    <row r="1384" spans="1:64" x14ac:dyDescent="0.25">
      <c r="A1384" t="s">
        <v>5125</v>
      </c>
      <c r="B1384">
        <v>178</v>
      </c>
      <c r="C1384">
        <v>4</v>
      </c>
      <c r="D1384">
        <v>15</v>
      </c>
      <c r="E1384" s="24">
        <v>0</v>
      </c>
      <c r="F1384" s="24">
        <v>0</v>
      </c>
      <c r="G1384" s="24">
        <v>0</v>
      </c>
      <c r="H1384" s="24">
        <v>0</v>
      </c>
      <c r="I1384" s="24">
        <v>0</v>
      </c>
      <c r="J1384" s="24">
        <v>0</v>
      </c>
      <c r="K1384" s="24">
        <v>1.0594725608825684E-5</v>
      </c>
      <c r="L1384" s="24">
        <v>-1.0594725608825684E-5</v>
      </c>
      <c r="M1384" s="24">
        <v>0</v>
      </c>
      <c r="N1384" s="24">
        <v>0</v>
      </c>
      <c r="O1384" s="24">
        <v>-1.0594725608825684E-5</v>
      </c>
      <c r="P1384" s="24">
        <v>0</v>
      </c>
      <c r="Q1384" s="24">
        <v>2.2737367544323206E-13</v>
      </c>
      <c r="R1384" s="24">
        <v>-2.2737367544323206E-13</v>
      </c>
      <c r="S1384" s="24">
        <v>0</v>
      </c>
      <c r="T1384" s="24">
        <v>0</v>
      </c>
      <c r="U1384" s="24">
        <v>0</v>
      </c>
      <c r="V1384" s="24">
        <v>0</v>
      </c>
      <c r="W1384" s="24">
        <v>0</v>
      </c>
      <c r="X1384" s="24">
        <v>0</v>
      </c>
      <c r="Y1384" s="24">
        <v>0</v>
      </c>
      <c r="Z1384" s="24">
        <v>0</v>
      </c>
      <c r="AA1384" s="24">
        <v>7.4163079261779783E-6</v>
      </c>
      <c r="AB1384" s="24">
        <v>-7.4163079261779758E-6</v>
      </c>
      <c r="AC1384" s="24">
        <v>0</v>
      </c>
      <c r="AD1384" s="24">
        <v>0</v>
      </c>
      <c r="AE1384" s="24">
        <v>-7.4163079261779758E-6</v>
      </c>
      <c r="AF1384" s="24">
        <v>0</v>
      </c>
      <c r="AG1384" s="24">
        <v>2.2737367544323206E-13</v>
      </c>
      <c r="AH1384" s="24">
        <v>-2.2737367544323206E-13</v>
      </c>
      <c r="AI1384" s="24">
        <v>0</v>
      </c>
      <c r="AJ1384" s="24">
        <v>0</v>
      </c>
      <c r="AK1384" s="24">
        <v>0</v>
      </c>
      <c r="AL1384" s="24">
        <v>0</v>
      </c>
      <c r="AM1384" s="24">
        <v>0</v>
      </c>
      <c r="AN1384" s="24">
        <v>0</v>
      </c>
      <c r="AO1384" s="24">
        <v>0</v>
      </c>
      <c r="AP1384" s="24">
        <v>0</v>
      </c>
      <c r="AQ1384" s="24">
        <v>3.1784176826477052E-6</v>
      </c>
      <c r="AR1384" s="24">
        <v>-3.1784176826477078E-6</v>
      </c>
      <c r="AS1384" s="24">
        <v>0</v>
      </c>
      <c r="AT1384" s="24">
        <v>0</v>
      </c>
      <c r="AU1384" s="24">
        <v>-3.1784176826477078E-6</v>
      </c>
      <c r="AV1384" s="24">
        <v>0</v>
      </c>
      <c r="AW1384" s="24">
        <v>0</v>
      </c>
      <c r="AX1384" s="24">
        <v>0</v>
      </c>
      <c r="AY1384" s="24">
        <v>0</v>
      </c>
      <c r="AZ1384" s="24">
        <v>0</v>
      </c>
      <c r="BA1384" s="24">
        <v>0</v>
      </c>
      <c r="BB1384" s="24">
        <v>-2.2737367544323206E-13</v>
      </c>
      <c r="BC1384" s="24">
        <v>0</v>
      </c>
      <c r="BD1384" s="24">
        <v>-2.2737367544323206E-13</v>
      </c>
      <c r="BE1384" s="24">
        <v>0</v>
      </c>
      <c r="BF1384" s="24">
        <v>0</v>
      </c>
      <c r="BG1384" s="24">
        <v>0</v>
      </c>
      <c r="BH1384" s="24">
        <v>0</v>
      </c>
      <c r="BI1384" s="24">
        <v>0</v>
      </c>
      <c r="BJ1384" s="24">
        <v>0</v>
      </c>
      <c r="BK1384" s="24">
        <v>0</v>
      </c>
      <c r="BL1384" s="24">
        <v>0</v>
      </c>
    </row>
    <row r="1385" spans="1:64" x14ac:dyDescent="0.25">
      <c r="A1385" t="s">
        <v>5125</v>
      </c>
      <c r="B1385">
        <v>179</v>
      </c>
      <c r="C1385">
        <v>4</v>
      </c>
      <c r="D1385">
        <v>15</v>
      </c>
      <c r="E1385" s="24">
        <v>0</v>
      </c>
      <c r="F1385" s="24">
        <v>0</v>
      </c>
      <c r="G1385" s="24">
        <v>0</v>
      </c>
      <c r="H1385" s="24">
        <v>0</v>
      </c>
      <c r="I1385" s="24">
        <v>0</v>
      </c>
      <c r="J1385" s="24">
        <v>0</v>
      </c>
      <c r="K1385" s="24">
        <v>8.888542652130127E-6</v>
      </c>
      <c r="L1385" s="24">
        <v>-8.888542652130127E-6</v>
      </c>
      <c r="M1385" s="24">
        <v>0</v>
      </c>
      <c r="N1385" s="24">
        <v>0</v>
      </c>
      <c r="O1385" s="24">
        <v>-8.888542652130127E-6</v>
      </c>
      <c r="P1385" s="24">
        <v>0</v>
      </c>
      <c r="Q1385" s="24">
        <v>2.2737367544323206E-13</v>
      </c>
      <c r="R1385" s="24">
        <v>-2.2737367544323206E-13</v>
      </c>
      <c r="S1385" s="24">
        <v>0</v>
      </c>
      <c r="T1385" s="24">
        <v>0</v>
      </c>
      <c r="U1385" s="24">
        <v>0</v>
      </c>
      <c r="V1385" s="24">
        <v>0</v>
      </c>
      <c r="W1385" s="24">
        <v>0</v>
      </c>
      <c r="X1385" s="24">
        <v>0</v>
      </c>
      <c r="Y1385" s="24">
        <v>0</v>
      </c>
      <c r="Z1385" s="24">
        <v>0</v>
      </c>
      <c r="AA1385" s="24">
        <v>6.2219798564910882E-6</v>
      </c>
      <c r="AB1385" s="24">
        <v>-6.2219798564910916E-6</v>
      </c>
      <c r="AC1385" s="24">
        <v>0</v>
      </c>
      <c r="AD1385" s="24">
        <v>0</v>
      </c>
      <c r="AE1385" s="24">
        <v>-6.2219798564910916E-6</v>
      </c>
      <c r="AF1385" s="24">
        <v>0</v>
      </c>
      <c r="AG1385" s="24">
        <v>2.2737367544323206E-13</v>
      </c>
      <c r="AH1385" s="24">
        <v>-2.2737367544323206E-13</v>
      </c>
      <c r="AI1385" s="24">
        <v>0</v>
      </c>
      <c r="AJ1385" s="24">
        <v>0</v>
      </c>
      <c r="AK1385" s="24">
        <v>0</v>
      </c>
      <c r="AL1385" s="24">
        <v>0</v>
      </c>
      <c r="AM1385" s="24">
        <v>0</v>
      </c>
      <c r="AN1385" s="24">
        <v>0</v>
      </c>
      <c r="AO1385" s="24">
        <v>0</v>
      </c>
      <c r="AP1385" s="24">
        <v>0</v>
      </c>
      <c r="AQ1385" s="24">
        <v>2.6665627956390388E-6</v>
      </c>
      <c r="AR1385" s="24">
        <v>-2.6665627956390354E-6</v>
      </c>
      <c r="AS1385" s="24">
        <v>0</v>
      </c>
      <c r="AT1385" s="24">
        <v>0</v>
      </c>
      <c r="AU1385" s="24">
        <v>-2.6665627956390354E-6</v>
      </c>
      <c r="AV1385" s="24">
        <v>0</v>
      </c>
      <c r="AW1385" s="24">
        <v>0</v>
      </c>
      <c r="AX1385" s="24">
        <v>0</v>
      </c>
      <c r="AY1385" s="24">
        <v>0</v>
      </c>
      <c r="AZ1385" s="24">
        <v>0</v>
      </c>
      <c r="BA1385" s="24">
        <v>0</v>
      </c>
      <c r="BB1385" s="24">
        <v>-2.2737367544323206E-13</v>
      </c>
      <c r="BC1385" s="24">
        <v>0</v>
      </c>
      <c r="BD1385" s="24">
        <v>-2.2737367544323206E-13</v>
      </c>
      <c r="BE1385" s="24">
        <v>0</v>
      </c>
      <c r="BF1385" s="24">
        <v>0</v>
      </c>
      <c r="BG1385" s="24">
        <v>0</v>
      </c>
      <c r="BH1385" s="24">
        <v>0</v>
      </c>
      <c r="BI1385" s="24">
        <v>0</v>
      </c>
      <c r="BJ1385" s="24">
        <v>0</v>
      </c>
      <c r="BK1385" s="24">
        <v>0</v>
      </c>
      <c r="BL1385" s="24">
        <v>0</v>
      </c>
    </row>
    <row r="1386" spans="1:64" x14ac:dyDescent="0.25">
      <c r="A1386" t="s">
        <v>5125</v>
      </c>
      <c r="B1386">
        <v>180</v>
      </c>
      <c r="C1386">
        <v>4</v>
      </c>
      <c r="D1386">
        <v>15</v>
      </c>
      <c r="E1386" s="24">
        <v>0</v>
      </c>
      <c r="F1386" s="24">
        <v>0</v>
      </c>
      <c r="G1386" s="24">
        <v>0</v>
      </c>
      <c r="H1386" s="24">
        <v>0</v>
      </c>
      <c r="I1386" s="24">
        <v>0</v>
      </c>
      <c r="J1386" s="24">
        <v>0</v>
      </c>
      <c r="K1386" s="24">
        <v>7.4356794357299805E-6</v>
      </c>
      <c r="L1386" s="24">
        <v>-7.4356794357299805E-6</v>
      </c>
      <c r="M1386" s="24">
        <v>0</v>
      </c>
      <c r="N1386" s="24">
        <v>0</v>
      </c>
      <c r="O1386" s="24">
        <v>-7.4356794357299805E-6</v>
      </c>
      <c r="P1386" s="24">
        <v>0</v>
      </c>
      <c r="Q1386" s="24">
        <v>2.2737367544323206E-13</v>
      </c>
      <c r="R1386" s="24">
        <v>-2.2737367544323206E-13</v>
      </c>
      <c r="S1386" s="24">
        <v>0</v>
      </c>
      <c r="T1386" s="24">
        <v>0</v>
      </c>
      <c r="U1386" s="24">
        <v>0</v>
      </c>
      <c r="V1386" s="24">
        <v>0</v>
      </c>
      <c r="W1386" s="24">
        <v>0</v>
      </c>
      <c r="X1386" s="24">
        <v>0</v>
      </c>
      <c r="Y1386" s="24">
        <v>0</v>
      </c>
      <c r="Z1386" s="24">
        <v>0</v>
      </c>
      <c r="AA1386" s="24">
        <v>5.2049756050109857E-6</v>
      </c>
      <c r="AB1386" s="24">
        <v>-5.2049756050109857E-6</v>
      </c>
      <c r="AC1386" s="24">
        <v>0</v>
      </c>
      <c r="AD1386" s="24">
        <v>0</v>
      </c>
      <c r="AE1386" s="24">
        <v>-5.2049756050109857E-6</v>
      </c>
      <c r="AF1386" s="24">
        <v>0</v>
      </c>
      <c r="AG1386" s="24">
        <v>2.2737367544323206E-13</v>
      </c>
      <c r="AH1386" s="24">
        <v>-2.2737367544323206E-13</v>
      </c>
      <c r="AI1386" s="24">
        <v>0</v>
      </c>
      <c r="AJ1386" s="24">
        <v>0</v>
      </c>
      <c r="AK1386" s="24">
        <v>0</v>
      </c>
      <c r="AL1386" s="24">
        <v>0</v>
      </c>
      <c r="AM1386" s="24">
        <v>0</v>
      </c>
      <c r="AN1386" s="24">
        <v>0</v>
      </c>
      <c r="AO1386" s="24">
        <v>0</v>
      </c>
      <c r="AP1386" s="24">
        <v>0</v>
      </c>
      <c r="AQ1386" s="24">
        <v>2.2307038307189948E-6</v>
      </c>
      <c r="AR1386" s="24">
        <v>-2.2307038307189948E-6</v>
      </c>
      <c r="AS1386" s="24">
        <v>0</v>
      </c>
      <c r="AT1386" s="24">
        <v>0</v>
      </c>
      <c r="AU1386" s="24">
        <v>-2.2307038307189948E-6</v>
      </c>
      <c r="AV1386" s="24">
        <v>0</v>
      </c>
      <c r="AW1386" s="24">
        <v>0</v>
      </c>
      <c r="AX1386" s="24">
        <v>0</v>
      </c>
      <c r="AY1386" s="24">
        <v>0</v>
      </c>
      <c r="AZ1386" s="24">
        <v>0</v>
      </c>
      <c r="BA1386" s="24">
        <v>0</v>
      </c>
      <c r="BB1386" s="24">
        <v>-2.2737367544323206E-13</v>
      </c>
      <c r="BC1386" s="24">
        <v>0</v>
      </c>
      <c r="BD1386" s="24">
        <v>-2.2737367544323206E-13</v>
      </c>
      <c r="BE1386" s="24">
        <v>0</v>
      </c>
      <c r="BF1386" s="24">
        <v>0</v>
      </c>
      <c r="BG1386" s="24">
        <v>0</v>
      </c>
      <c r="BH1386" s="24">
        <v>0</v>
      </c>
      <c r="BI1386" s="24">
        <v>0</v>
      </c>
      <c r="BJ1386" s="24">
        <v>0</v>
      </c>
      <c r="BK1386" s="24">
        <v>0</v>
      </c>
      <c r="BL1386" s="24">
        <v>0</v>
      </c>
    </row>
    <row r="1387" spans="1:64" x14ac:dyDescent="0.25">
      <c r="A1387" t="s">
        <v>5125</v>
      </c>
      <c r="B1387">
        <v>181</v>
      </c>
      <c r="C1387">
        <v>1</v>
      </c>
      <c r="D1387">
        <v>16</v>
      </c>
      <c r="E1387" s="24">
        <v>0</v>
      </c>
      <c r="F1387" s="24">
        <v>0</v>
      </c>
      <c r="G1387" s="24">
        <v>0</v>
      </c>
      <c r="H1387" s="24">
        <v>0</v>
      </c>
      <c r="I1387" s="24">
        <v>0</v>
      </c>
      <c r="J1387" s="24">
        <v>0</v>
      </c>
      <c r="K1387" s="24">
        <v>6.2361359596252441E-6</v>
      </c>
      <c r="L1387" s="24">
        <v>-6.2361359596252441E-6</v>
      </c>
      <c r="M1387" s="24">
        <v>0</v>
      </c>
      <c r="N1387" s="24">
        <v>0</v>
      </c>
      <c r="O1387" s="24">
        <v>-6.2361359596252441E-6</v>
      </c>
      <c r="P1387" s="24">
        <v>0</v>
      </c>
      <c r="Q1387" s="24">
        <v>2.2737367544323206E-13</v>
      </c>
      <c r="R1387" s="24">
        <v>-2.2737367544323206E-13</v>
      </c>
      <c r="S1387" s="24">
        <v>0</v>
      </c>
      <c r="T1387" s="24">
        <v>0</v>
      </c>
      <c r="U1387" s="24">
        <v>0</v>
      </c>
      <c r="V1387" s="24">
        <v>0</v>
      </c>
      <c r="W1387" s="24">
        <v>0</v>
      </c>
      <c r="X1387" s="24">
        <v>0</v>
      </c>
      <c r="Y1387" s="24">
        <v>0</v>
      </c>
      <c r="Z1387" s="24">
        <v>0</v>
      </c>
      <c r="AA1387" s="24">
        <v>4.3652951717376707E-6</v>
      </c>
      <c r="AB1387" s="24">
        <v>-4.3652951717376716E-6</v>
      </c>
      <c r="AC1387" s="24">
        <v>0</v>
      </c>
      <c r="AD1387" s="24">
        <v>0</v>
      </c>
      <c r="AE1387" s="24">
        <v>-4.3652951717376716E-6</v>
      </c>
      <c r="AF1387" s="24">
        <v>0</v>
      </c>
      <c r="AG1387" s="24">
        <v>2.2737367544323206E-13</v>
      </c>
      <c r="AH1387" s="24">
        <v>-2.2737367544323206E-13</v>
      </c>
      <c r="AI1387" s="24">
        <v>0</v>
      </c>
      <c r="AJ1387" s="24">
        <v>0</v>
      </c>
      <c r="AK1387" s="24">
        <v>0</v>
      </c>
      <c r="AL1387" s="24">
        <v>0</v>
      </c>
      <c r="AM1387" s="24">
        <v>0</v>
      </c>
      <c r="AN1387" s="24">
        <v>0</v>
      </c>
      <c r="AO1387" s="24">
        <v>0</v>
      </c>
      <c r="AP1387" s="24">
        <v>0</v>
      </c>
      <c r="AQ1387" s="24">
        <v>1.8708407878875734E-6</v>
      </c>
      <c r="AR1387" s="24">
        <v>-1.8708407878875726E-6</v>
      </c>
      <c r="AS1387" s="24">
        <v>0</v>
      </c>
      <c r="AT1387" s="24">
        <v>0</v>
      </c>
      <c r="AU1387" s="24">
        <v>-1.8708407878875726E-6</v>
      </c>
      <c r="AV1387" s="24">
        <v>0</v>
      </c>
      <c r="AW1387" s="24">
        <v>0</v>
      </c>
      <c r="AX1387" s="24">
        <v>0</v>
      </c>
      <c r="AY1387" s="24">
        <v>0</v>
      </c>
      <c r="AZ1387" s="24">
        <v>0</v>
      </c>
      <c r="BA1387" s="24">
        <v>0</v>
      </c>
      <c r="BB1387" s="24">
        <v>-2.2737367544323206E-13</v>
      </c>
      <c r="BC1387" s="24">
        <v>0</v>
      </c>
      <c r="BD1387" s="24">
        <v>-2.2737367544323206E-13</v>
      </c>
      <c r="BE1387" s="24">
        <v>0</v>
      </c>
      <c r="BF1387" s="24">
        <v>0</v>
      </c>
      <c r="BG1387" s="24">
        <v>0</v>
      </c>
      <c r="BH1387" s="24">
        <v>0</v>
      </c>
      <c r="BI1387" s="24">
        <v>0</v>
      </c>
      <c r="BJ1387" s="24">
        <v>0</v>
      </c>
      <c r="BK1387" s="24">
        <v>0</v>
      </c>
      <c r="BL1387" s="24">
        <v>0</v>
      </c>
    </row>
    <row r="1388" spans="1:64" x14ac:dyDescent="0.25">
      <c r="A1388" t="s">
        <v>5125</v>
      </c>
      <c r="B1388">
        <v>182</v>
      </c>
      <c r="C1388">
        <v>1</v>
      </c>
      <c r="D1388">
        <v>16</v>
      </c>
      <c r="E1388" s="24">
        <v>0</v>
      </c>
      <c r="F1388" s="24">
        <v>0</v>
      </c>
      <c r="G1388" s="24">
        <v>0</v>
      </c>
      <c r="H1388" s="24">
        <v>0</v>
      </c>
      <c r="I1388" s="24">
        <v>0</v>
      </c>
      <c r="J1388" s="24">
        <v>0</v>
      </c>
      <c r="K1388" s="24">
        <v>5.2526593208312988E-6</v>
      </c>
      <c r="L1388" s="24">
        <v>-5.2526593208312988E-6</v>
      </c>
      <c r="M1388" s="24">
        <v>0</v>
      </c>
      <c r="N1388" s="24">
        <v>0</v>
      </c>
      <c r="O1388" s="24">
        <v>-5.2526593208312988E-6</v>
      </c>
      <c r="P1388" s="24">
        <v>0</v>
      </c>
      <c r="Q1388" s="24">
        <v>0</v>
      </c>
      <c r="R1388" s="24">
        <v>0</v>
      </c>
      <c r="S1388" s="24">
        <v>0</v>
      </c>
      <c r="T1388" s="24">
        <v>0</v>
      </c>
      <c r="U1388" s="24">
        <v>0</v>
      </c>
      <c r="V1388" s="24">
        <v>0</v>
      </c>
      <c r="W1388" s="24">
        <v>0</v>
      </c>
      <c r="X1388" s="24">
        <v>0</v>
      </c>
      <c r="Y1388" s="24">
        <v>0</v>
      </c>
      <c r="Z1388" s="24">
        <v>0</v>
      </c>
      <c r="AA1388" s="24">
        <v>3.6768615245819088E-6</v>
      </c>
      <c r="AB1388" s="24">
        <v>-3.6768615245819092E-6</v>
      </c>
      <c r="AC1388" s="24">
        <v>0</v>
      </c>
      <c r="AD1388" s="24">
        <v>0</v>
      </c>
      <c r="AE1388" s="24">
        <v>-3.6768615245819092E-6</v>
      </c>
      <c r="AF1388" s="24">
        <v>0</v>
      </c>
      <c r="AG1388" s="24">
        <v>0</v>
      </c>
      <c r="AH1388" s="24">
        <v>0</v>
      </c>
      <c r="AI1388" s="24">
        <v>0</v>
      </c>
      <c r="AJ1388" s="24">
        <v>0</v>
      </c>
      <c r="AK1388" s="24">
        <v>0</v>
      </c>
      <c r="AL1388" s="24">
        <v>0</v>
      </c>
      <c r="AM1388" s="24">
        <v>0</v>
      </c>
      <c r="AN1388" s="24">
        <v>0</v>
      </c>
      <c r="AO1388" s="24">
        <v>0</v>
      </c>
      <c r="AP1388" s="24">
        <v>0</v>
      </c>
      <c r="AQ1388" s="24">
        <v>1.5757977962493901E-6</v>
      </c>
      <c r="AR1388" s="24">
        <v>-1.5757977962493896E-6</v>
      </c>
      <c r="AS1388" s="24">
        <v>0</v>
      </c>
      <c r="AT1388" s="24">
        <v>0</v>
      </c>
      <c r="AU1388" s="24">
        <v>-1.5757977962493896E-6</v>
      </c>
      <c r="AV1388" s="24">
        <v>0</v>
      </c>
      <c r="AW1388" s="24">
        <v>0</v>
      </c>
      <c r="AX1388" s="24">
        <v>0</v>
      </c>
      <c r="AY1388" s="24">
        <v>0</v>
      </c>
      <c r="AZ1388" s="24">
        <v>0</v>
      </c>
      <c r="BA1388" s="24">
        <v>0</v>
      </c>
      <c r="BB1388" s="24">
        <v>0</v>
      </c>
      <c r="BC1388" s="24">
        <v>0</v>
      </c>
      <c r="BD1388" s="24">
        <v>0</v>
      </c>
      <c r="BE1388" s="24">
        <v>0</v>
      </c>
      <c r="BF1388" s="24">
        <v>0</v>
      </c>
      <c r="BG1388" s="24">
        <v>0</v>
      </c>
      <c r="BH1388" s="24">
        <v>0</v>
      </c>
      <c r="BI1388" s="24">
        <v>0</v>
      </c>
      <c r="BJ1388" s="24">
        <v>0</v>
      </c>
      <c r="BK1388" s="24">
        <v>0</v>
      </c>
      <c r="BL1388" s="24">
        <v>0</v>
      </c>
    </row>
    <row r="1389" spans="1:64" x14ac:dyDescent="0.25">
      <c r="A1389" t="s">
        <v>5125</v>
      </c>
      <c r="B1389">
        <v>183</v>
      </c>
      <c r="C1389">
        <v>1</v>
      </c>
      <c r="D1389">
        <v>16</v>
      </c>
      <c r="E1389" s="24">
        <v>0</v>
      </c>
      <c r="F1389" s="24">
        <v>0</v>
      </c>
      <c r="G1389" s="24">
        <v>0</v>
      </c>
      <c r="H1389" s="24">
        <v>0</v>
      </c>
      <c r="I1389" s="24">
        <v>0</v>
      </c>
      <c r="J1389" s="24">
        <v>0</v>
      </c>
      <c r="K1389" s="24">
        <v>4.3809413909912109E-6</v>
      </c>
      <c r="L1389" s="24">
        <v>-4.3809413909912109E-6</v>
      </c>
      <c r="M1389" s="24">
        <v>0</v>
      </c>
      <c r="N1389" s="24">
        <v>0</v>
      </c>
      <c r="O1389" s="24">
        <v>-4.3809413909912109E-6</v>
      </c>
      <c r="P1389" s="24">
        <v>0</v>
      </c>
      <c r="Q1389" s="24">
        <v>0</v>
      </c>
      <c r="R1389" s="24">
        <v>0</v>
      </c>
      <c r="S1389" s="24">
        <v>0</v>
      </c>
      <c r="T1389" s="24">
        <v>0</v>
      </c>
      <c r="U1389" s="24">
        <v>0</v>
      </c>
      <c r="V1389" s="24">
        <v>0</v>
      </c>
      <c r="W1389" s="24">
        <v>0</v>
      </c>
      <c r="X1389" s="24">
        <v>0</v>
      </c>
      <c r="Y1389" s="24">
        <v>0</v>
      </c>
      <c r="Z1389" s="24">
        <v>0</v>
      </c>
      <c r="AA1389" s="24">
        <v>3.0666589736938474E-6</v>
      </c>
      <c r="AB1389" s="24">
        <v>-3.066658973693847E-6</v>
      </c>
      <c r="AC1389" s="24">
        <v>0</v>
      </c>
      <c r="AD1389" s="24">
        <v>0</v>
      </c>
      <c r="AE1389" s="24">
        <v>-3.066658973693847E-6</v>
      </c>
      <c r="AF1389" s="24">
        <v>0</v>
      </c>
      <c r="AG1389" s="24">
        <v>0</v>
      </c>
      <c r="AH1389" s="24">
        <v>0</v>
      </c>
      <c r="AI1389" s="24">
        <v>0</v>
      </c>
      <c r="AJ1389" s="24">
        <v>0</v>
      </c>
      <c r="AK1389" s="24">
        <v>0</v>
      </c>
      <c r="AL1389" s="24">
        <v>0</v>
      </c>
      <c r="AM1389" s="24">
        <v>0</v>
      </c>
      <c r="AN1389" s="24">
        <v>0</v>
      </c>
      <c r="AO1389" s="24">
        <v>0</v>
      </c>
      <c r="AP1389" s="24">
        <v>0</v>
      </c>
      <c r="AQ1389" s="24">
        <v>1.3142824172973635E-6</v>
      </c>
      <c r="AR1389" s="24">
        <v>-1.314282417297364E-6</v>
      </c>
      <c r="AS1389" s="24">
        <v>0</v>
      </c>
      <c r="AT1389" s="24">
        <v>0</v>
      </c>
      <c r="AU1389" s="24">
        <v>-1.314282417297364E-6</v>
      </c>
      <c r="AV1389" s="24">
        <v>0</v>
      </c>
      <c r="AW1389" s="24">
        <v>0</v>
      </c>
      <c r="AX1389" s="24">
        <v>0</v>
      </c>
      <c r="AY1389" s="24">
        <v>0</v>
      </c>
      <c r="AZ1389" s="24">
        <v>0</v>
      </c>
      <c r="BA1389" s="24">
        <v>0</v>
      </c>
      <c r="BB1389" s="24">
        <v>0</v>
      </c>
      <c r="BC1389" s="24">
        <v>0</v>
      </c>
      <c r="BD1389" s="24">
        <v>0</v>
      </c>
      <c r="BE1389" s="24">
        <v>0</v>
      </c>
      <c r="BF1389" s="24">
        <v>0</v>
      </c>
      <c r="BG1389" s="24">
        <v>0</v>
      </c>
      <c r="BH1389" s="24">
        <v>0</v>
      </c>
      <c r="BI1389" s="24">
        <v>0</v>
      </c>
      <c r="BJ1389" s="24">
        <v>0</v>
      </c>
      <c r="BK1389" s="24">
        <v>0</v>
      </c>
      <c r="BL1389" s="24">
        <v>0</v>
      </c>
    </row>
    <row r="1390" spans="1:64" x14ac:dyDescent="0.25">
      <c r="A1390" t="s">
        <v>5125</v>
      </c>
      <c r="B1390">
        <v>184</v>
      </c>
      <c r="C1390">
        <v>2</v>
      </c>
      <c r="D1390">
        <v>16</v>
      </c>
      <c r="E1390" s="24">
        <v>0</v>
      </c>
      <c r="F1390" s="24">
        <v>0</v>
      </c>
      <c r="G1390" s="24">
        <v>0</v>
      </c>
      <c r="H1390" s="24">
        <v>0</v>
      </c>
      <c r="I1390" s="24">
        <v>0</v>
      </c>
      <c r="J1390" s="24">
        <v>0</v>
      </c>
      <c r="K1390" s="24">
        <v>3.7029385566711426E-6</v>
      </c>
      <c r="L1390" s="24">
        <v>-3.7029385566711426E-6</v>
      </c>
      <c r="M1390" s="24">
        <v>0</v>
      </c>
      <c r="N1390" s="24">
        <v>0</v>
      </c>
      <c r="O1390" s="24">
        <v>-3.7029385566711426E-6</v>
      </c>
      <c r="P1390" s="24">
        <v>0</v>
      </c>
      <c r="Q1390" s="24">
        <v>0</v>
      </c>
      <c r="R1390" s="24">
        <v>0</v>
      </c>
      <c r="S1390" s="24">
        <v>0</v>
      </c>
      <c r="T1390" s="24">
        <v>0</v>
      </c>
      <c r="U1390" s="24">
        <v>0</v>
      </c>
      <c r="V1390" s="24">
        <v>0</v>
      </c>
      <c r="W1390" s="24">
        <v>0</v>
      </c>
      <c r="X1390" s="24">
        <v>0</v>
      </c>
      <c r="Y1390" s="24">
        <v>0</v>
      </c>
      <c r="Z1390" s="24">
        <v>0</v>
      </c>
      <c r="AA1390" s="24">
        <v>2.5920569896697996E-6</v>
      </c>
      <c r="AB1390" s="24">
        <v>-2.5920569896697988E-6</v>
      </c>
      <c r="AC1390" s="24">
        <v>0</v>
      </c>
      <c r="AD1390" s="24">
        <v>0</v>
      </c>
      <c r="AE1390" s="24">
        <v>-2.5920569896697988E-6</v>
      </c>
      <c r="AF1390" s="24">
        <v>0</v>
      </c>
      <c r="AG1390" s="24">
        <v>0</v>
      </c>
      <c r="AH1390" s="24">
        <v>0</v>
      </c>
      <c r="AI1390" s="24">
        <v>0</v>
      </c>
      <c r="AJ1390" s="24">
        <v>0</v>
      </c>
      <c r="AK1390" s="24">
        <v>0</v>
      </c>
      <c r="AL1390" s="24">
        <v>0</v>
      </c>
      <c r="AM1390" s="24">
        <v>0</v>
      </c>
      <c r="AN1390" s="24">
        <v>0</v>
      </c>
      <c r="AO1390" s="24">
        <v>0</v>
      </c>
      <c r="AP1390" s="24">
        <v>0</v>
      </c>
      <c r="AQ1390" s="24">
        <v>1.1108815670013429E-6</v>
      </c>
      <c r="AR1390" s="24">
        <v>-1.1108815670013438E-6</v>
      </c>
      <c r="AS1390" s="24">
        <v>0</v>
      </c>
      <c r="AT1390" s="24">
        <v>0</v>
      </c>
      <c r="AU1390" s="24">
        <v>-1.1108815670013438E-6</v>
      </c>
      <c r="AV1390" s="24">
        <v>0</v>
      </c>
      <c r="AW1390" s="24">
        <v>0</v>
      </c>
      <c r="AX1390" s="24">
        <v>0</v>
      </c>
      <c r="AY1390" s="24">
        <v>0</v>
      </c>
      <c r="AZ1390" s="24">
        <v>0</v>
      </c>
      <c r="BA1390" s="24">
        <v>0</v>
      </c>
      <c r="BB1390" s="24">
        <v>0</v>
      </c>
      <c r="BC1390" s="24">
        <v>0</v>
      </c>
      <c r="BD1390" s="24">
        <v>0</v>
      </c>
      <c r="BE1390" s="24">
        <v>0</v>
      </c>
      <c r="BF1390" s="24">
        <v>0</v>
      </c>
      <c r="BG1390" s="24">
        <v>0</v>
      </c>
      <c r="BH1390" s="24">
        <v>0</v>
      </c>
      <c r="BI1390" s="24">
        <v>0</v>
      </c>
      <c r="BJ1390" s="24">
        <v>0</v>
      </c>
      <c r="BK1390" s="24">
        <v>0</v>
      </c>
      <c r="BL1390" s="24">
        <v>0</v>
      </c>
    </row>
    <row r="1391" spans="1:64" x14ac:dyDescent="0.25">
      <c r="A1391" t="s">
        <v>5125</v>
      </c>
      <c r="B1391">
        <v>185</v>
      </c>
      <c r="C1391">
        <v>2</v>
      </c>
      <c r="D1391">
        <v>16</v>
      </c>
      <c r="E1391" s="24">
        <v>0</v>
      </c>
      <c r="F1391" s="24">
        <v>0</v>
      </c>
      <c r="G1391" s="24">
        <v>0</v>
      </c>
      <c r="H1391" s="24">
        <v>0</v>
      </c>
      <c r="I1391" s="24">
        <v>0</v>
      </c>
      <c r="J1391" s="24">
        <v>0</v>
      </c>
      <c r="K1391" s="24">
        <v>3.077089786529541E-6</v>
      </c>
      <c r="L1391" s="24">
        <v>-3.077089786529541E-6</v>
      </c>
      <c r="M1391" s="24">
        <v>0</v>
      </c>
      <c r="N1391" s="24">
        <v>0</v>
      </c>
      <c r="O1391" s="24">
        <v>-3.077089786529541E-6</v>
      </c>
      <c r="P1391" s="24">
        <v>0</v>
      </c>
      <c r="Q1391" s="24">
        <v>0</v>
      </c>
      <c r="R1391" s="24">
        <v>0</v>
      </c>
      <c r="S1391" s="24">
        <v>0</v>
      </c>
      <c r="T1391" s="24">
        <v>0</v>
      </c>
      <c r="U1391" s="24">
        <v>0</v>
      </c>
      <c r="V1391" s="24">
        <v>0</v>
      </c>
      <c r="W1391" s="24">
        <v>0</v>
      </c>
      <c r="X1391" s="24">
        <v>0</v>
      </c>
      <c r="Y1391" s="24">
        <v>0</v>
      </c>
      <c r="Z1391" s="24">
        <v>0</v>
      </c>
      <c r="AA1391" s="24">
        <v>2.1539628505706785E-6</v>
      </c>
      <c r="AB1391" s="24">
        <v>-2.153962850570678E-6</v>
      </c>
      <c r="AC1391" s="24">
        <v>0</v>
      </c>
      <c r="AD1391" s="24">
        <v>0</v>
      </c>
      <c r="AE1391" s="24">
        <v>-2.153962850570678E-6</v>
      </c>
      <c r="AF1391" s="24">
        <v>0</v>
      </c>
      <c r="AG1391" s="24">
        <v>0</v>
      </c>
      <c r="AH1391" s="24">
        <v>0</v>
      </c>
      <c r="AI1391" s="24">
        <v>0</v>
      </c>
      <c r="AJ1391" s="24">
        <v>0</v>
      </c>
      <c r="AK1391" s="24">
        <v>0</v>
      </c>
      <c r="AL1391" s="24">
        <v>0</v>
      </c>
      <c r="AM1391" s="24">
        <v>0</v>
      </c>
      <c r="AN1391" s="24">
        <v>0</v>
      </c>
      <c r="AO1391" s="24">
        <v>0</v>
      </c>
      <c r="AP1391" s="24">
        <v>0</v>
      </c>
      <c r="AQ1391" s="24">
        <v>9.2312693595886256E-7</v>
      </c>
      <c r="AR1391" s="24">
        <v>-9.2312693595886298E-7</v>
      </c>
      <c r="AS1391" s="24">
        <v>0</v>
      </c>
      <c r="AT1391" s="24">
        <v>0</v>
      </c>
      <c r="AU1391" s="24">
        <v>-9.2312693595886298E-7</v>
      </c>
      <c r="AV1391" s="24">
        <v>0</v>
      </c>
      <c r="AW1391" s="24">
        <v>0</v>
      </c>
      <c r="AX1391" s="24">
        <v>0</v>
      </c>
      <c r="AY1391" s="24">
        <v>0</v>
      </c>
      <c r="AZ1391" s="24">
        <v>0</v>
      </c>
      <c r="BA1391" s="24">
        <v>0</v>
      </c>
      <c r="BB1391" s="24">
        <v>0</v>
      </c>
      <c r="BC1391" s="24">
        <v>0</v>
      </c>
      <c r="BD1391" s="24">
        <v>0</v>
      </c>
      <c r="BE1391" s="24">
        <v>0</v>
      </c>
      <c r="BF1391" s="24">
        <v>0</v>
      </c>
      <c r="BG1391" s="24">
        <v>0</v>
      </c>
      <c r="BH1391" s="24">
        <v>0</v>
      </c>
      <c r="BI1391" s="24">
        <v>0</v>
      </c>
      <c r="BJ1391" s="24">
        <v>0</v>
      </c>
      <c r="BK1391" s="24">
        <v>0</v>
      </c>
      <c r="BL1391" s="24">
        <v>0</v>
      </c>
    </row>
    <row r="1392" spans="1:64" x14ac:dyDescent="0.25">
      <c r="A1392" t="s">
        <v>5125</v>
      </c>
      <c r="B1392">
        <v>186</v>
      </c>
      <c r="C1392">
        <v>2</v>
      </c>
      <c r="D1392">
        <v>16</v>
      </c>
      <c r="E1392" s="24">
        <v>0</v>
      </c>
      <c r="F1392" s="24">
        <v>0</v>
      </c>
      <c r="G1392" s="24">
        <v>0</v>
      </c>
      <c r="H1392" s="24">
        <v>0</v>
      </c>
      <c r="I1392" s="24">
        <v>0</v>
      </c>
      <c r="J1392" s="24">
        <v>0</v>
      </c>
      <c r="K1392" s="24">
        <v>2.6151537895202637E-6</v>
      </c>
      <c r="L1392" s="24">
        <v>-2.6151537895202637E-6</v>
      </c>
      <c r="M1392" s="24">
        <v>0</v>
      </c>
      <c r="N1392" s="24">
        <v>0</v>
      </c>
      <c r="O1392" s="24">
        <v>-2.6151537895202637E-6</v>
      </c>
      <c r="P1392" s="24">
        <v>0</v>
      </c>
      <c r="Q1392" s="24">
        <v>0</v>
      </c>
      <c r="R1392" s="24">
        <v>0</v>
      </c>
      <c r="S1392" s="24">
        <v>0</v>
      </c>
      <c r="T1392" s="24">
        <v>0</v>
      </c>
      <c r="U1392" s="24">
        <v>0</v>
      </c>
      <c r="V1392" s="24">
        <v>0</v>
      </c>
      <c r="W1392" s="24">
        <v>0</v>
      </c>
      <c r="X1392" s="24">
        <v>0</v>
      </c>
      <c r="Y1392" s="24">
        <v>0</v>
      </c>
      <c r="Z1392" s="24">
        <v>0</v>
      </c>
      <c r="AA1392" s="24">
        <v>1.8306076526641845E-6</v>
      </c>
      <c r="AB1392" s="24">
        <v>-1.8306076526641849E-6</v>
      </c>
      <c r="AC1392" s="24">
        <v>0</v>
      </c>
      <c r="AD1392" s="24">
        <v>0</v>
      </c>
      <c r="AE1392" s="24">
        <v>-1.8306076526641849E-6</v>
      </c>
      <c r="AF1392" s="24">
        <v>0</v>
      </c>
      <c r="AG1392" s="24">
        <v>0</v>
      </c>
      <c r="AH1392" s="24">
        <v>0</v>
      </c>
      <c r="AI1392" s="24">
        <v>0</v>
      </c>
      <c r="AJ1392" s="24">
        <v>0</v>
      </c>
      <c r="AK1392" s="24">
        <v>0</v>
      </c>
      <c r="AL1392" s="24">
        <v>0</v>
      </c>
      <c r="AM1392" s="24">
        <v>0</v>
      </c>
      <c r="AN1392" s="24">
        <v>0</v>
      </c>
      <c r="AO1392" s="24">
        <v>0</v>
      </c>
      <c r="AP1392" s="24">
        <v>0</v>
      </c>
      <c r="AQ1392" s="24">
        <v>7.8454613685607919E-7</v>
      </c>
      <c r="AR1392" s="24">
        <v>-7.8454613685607876E-7</v>
      </c>
      <c r="AS1392" s="24">
        <v>0</v>
      </c>
      <c r="AT1392" s="24">
        <v>0</v>
      </c>
      <c r="AU1392" s="24">
        <v>-7.8454613685607876E-7</v>
      </c>
      <c r="AV1392" s="24">
        <v>0</v>
      </c>
      <c r="AW1392" s="24">
        <v>0</v>
      </c>
      <c r="AX1392" s="24">
        <v>0</v>
      </c>
      <c r="AY1392" s="24">
        <v>0</v>
      </c>
      <c r="AZ1392" s="24">
        <v>0</v>
      </c>
      <c r="BA1392" s="24">
        <v>0</v>
      </c>
      <c r="BB1392" s="24">
        <v>0</v>
      </c>
      <c r="BC1392" s="24">
        <v>0</v>
      </c>
      <c r="BD1392" s="24">
        <v>0</v>
      </c>
      <c r="BE1392" s="24">
        <v>0</v>
      </c>
      <c r="BF1392" s="24">
        <v>0</v>
      </c>
      <c r="BG1392" s="24">
        <v>0</v>
      </c>
      <c r="BH1392" s="24">
        <v>0</v>
      </c>
      <c r="BI1392" s="24">
        <v>0</v>
      </c>
      <c r="BJ1392" s="24">
        <v>0</v>
      </c>
      <c r="BK1392" s="24">
        <v>0</v>
      </c>
      <c r="BL1392" s="24">
        <v>0</v>
      </c>
    </row>
    <row r="1393" spans="1:64" x14ac:dyDescent="0.25">
      <c r="A1393" t="s">
        <v>5125</v>
      </c>
      <c r="B1393">
        <v>187</v>
      </c>
      <c r="C1393">
        <v>3</v>
      </c>
      <c r="D1393">
        <v>16</v>
      </c>
      <c r="E1393" s="24">
        <v>0</v>
      </c>
      <c r="F1393" s="24">
        <v>0</v>
      </c>
      <c r="G1393" s="24">
        <v>0</v>
      </c>
      <c r="H1393" s="24">
        <v>0</v>
      </c>
      <c r="I1393" s="24">
        <v>0</v>
      </c>
      <c r="J1393" s="24">
        <v>0</v>
      </c>
      <c r="K1393" s="24">
        <v>2.168118953704834E-6</v>
      </c>
      <c r="L1393" s="24">
        <v>-2.168118953704834E-6</v>
      </c>
      <c r="M1393" s="24">
        <v>0</v>
      </c>
      <c r="N1393" s="24">
        <v>0</v>
      </c>
      <c r="O1393" s="24">
        <v>-2.168118953704834E-6</v>
      </c>
      <c r="P1393" s="24">
        <v>0</v>
      </c>
      <c r="Q1393" s="24">
        <v>0</v>
      </c>
      <c r="R1393" s="24">
        <v>0</v>
      </c>
      <c r="S1393" s="24">
        <v>0</v>
      </c>
      <c r="T1393" s="24">
        <v>0</v>
      </c>
      <c r="U1393" s="24">
        <v>0</v>
      </c>
      <c r="V1393" s="24">
        <v>0</v>
      </c>
      <c r="W1393" s="24">
        <v>0</v>
      </c>
      <c r="X1393" s="24">
        <v>0</v>
      </c>
      <c r="Y1393" s="24">
        <v>0</v>
      </c>
      <c r="Z1393" s="24">
        <v>0</v>
      </c>
      <c r="AA1393" s="24">
        <v>1.5176832675933837E-6</v>
      </c>
      <c r="AB1393" s="24">
        <v>-1.5176832675933841E-6</v>
      </c>
      <c r="AC1393" s="24">
        <v>0</v>
      </c>
      <c r="AD1393" s="24">
        <v>0</v>
      </c>
      <c r="AE1393" s="24">
        <v>-1.5176832675933841E-6</v>
      </c>
      <c r="AF1393" s="24">
        <v>0</v>
      </c>
      <c r="AG1393" s="24">
        <v>0</v>
      </c>
      <c r="AH1393" s="24">
        <v>0</v>
      </c>
      <c r="AI1393" s="24">
        <v>0</v>
      </c>
      <c r="AJ1393" s="24">
        <v>0</v>
      </c>
      <c r="AK1393" s="24">
        <v>0</v>
      </c>
      <c r="AL1393" s="24">
        <v>0</v>
      </c>
      <c r="AM1393" s="24">
        <v>0</v>
      </c>
      <c r="AN1393" s="24">
        <v>0</v>
      </c>
      <c r="AO1393" s="24">
        <v>0</v>
      </c>
      <c r="AP1393" s="24">
        <v>0</v>
      </c>
      <c r="AQ1393" s="24">
        <v>6.5043568611145028E-7</v>
      </c>
      <c r="AR1393" s="24">
        <v>-6.5043568611144986E-7</v>
      </c>
      <c r="AS1393" s="24">
        <v>0</v>
      </c>
      <c r="AT1393" s="24">
        <v>0</v>
      </c>
      <c r="AU1393" s="24">
        <v>-6.5043568611144986E-7</v>
      </c>
      <c r="AV1393" s="24">
        <v>0</v>
      </c>
      <c r="AW1393" s="24">
        <v>0</v>
      </c>
      <c r="AX1393" s="24">
        <v>0</v>
      </c>
      <c r="AY1393" s="24">
        <v>0</v>
      </c>
      <c r="AZ1393" s="24">
        <v>0</v>
      </c>
      <c r="BA1393" s="24">
        <v>0</v>
      </c>
      <c r="BB1393" s="24">
        <v>0</v>
      </c>
      <c r="BC1393" s="24">
        <v>0</v>
      </c>
      <c r="BD1393" s="24">
        <v>0</v>
      </c>
      <c r="BE1393" s="24">
        <v>0</v>
      </c>
      <c r="BF1393" s="24">
        <v>0</v>
      </c>
      <c r="BG1393" s="24">
        <v>0</v>
      </c>
      <c r="BH1393" s="24">
        <v>0</v>
      </c>
      <c r="BI1393" s="24">
        <v>0</v>
      </c>
      <c r="BJ1393" s="24">
        <v>0</v>
      </c>
      <c r="BK1393" s="24">
        <v>0</v>
      </c>
      <c r="BL1393" s="24">
        <v>0</v>
      </c>
    </row>
    <row r="1394" spans="1:64" x14ac:dyDescent="0.25">
      <c r="A1394" t="s">
        <v>5125</v>
      </c>
      <c r="B1394">
        <v>188</v>
      </c>
      <c r="C1394">
        <v>3</v>
      </c>
      <c r="D1394">
        <v>16</v>
      </c>
      <c r="E1394" s="24">
        <v>0</v>
      </c>
      <c r="F1394" s="24">
        <v>0</v>
      </c>
      <c r="G1394" s="24">
        <v>0</v>
      </c>
      <c r="H1394" s="24">
        <v>0</v>
      </c>
      <c r="I1394" s="24">
        <v>0</v>
      </c>
      <c r="J1394" s="24">
        <v>0</v>
      </c>
      <c r="K1394" s="24">
        <v>1.8179416656494141E-6</v>
      </c>
      <c r="L1394" s="24">
        <v>-1.8179416656494141E-6</v>
      </c>
      <c r="M1394" s="24">
        <v>0</v>
      </c>
      <c r="N1394" s="24">
        <v>0</v>
      </c>
      <c r="O1394" s="24">
        <v>-1.8179416656494141E-6</v>
      </c>
      <c r="P1394" s="24">
        <v>0</v>
      </c>
      <c r="Q1394" s="24">
        <v>0</v>
      </c>
      <c r="R1394" s="24">
        <v>0</v>
      </c>
      <c r="S1394" s="24">
        <v>0</v>
      </c>
      <c r="T1394" s="24">
        <v>0</v>
      </c>
      <c r="U1394" s="24">
        <v>0</v>
      </c>
      <c r="V1394" s="24">
        <v>0</v>
      </c>
      <c r="W1394" s="24">
        <v>0</v>
      </c>
      <c r="X1394" s="24">
        <v>0</v>
      </c>
      <c r="Y1394" s="24">
        <v>0</v>
      </c>
      <c r="Z1394" s="24">
        <v>0</v>
      </c>
      <c r="AA1394" s="24">
        <v>1.2725591659545897E-6</v>
      </c>
      <c r="AB1394" s="24">
        <v>-1.2725591659545895E-6</v>
      </c>
      <c r="AC1394" s="24">
        <v>0</v>
      </c>
      <c r="AD1394" s="24">
        <v>0</v>
      </c>
      <c r="AE1394" s="24">
        <v>-1.2725591659545895E-6</v>
      </c>
      <c r="AF1394" s="24">
        <v>0</v>
      </c>
      <c r="AG1394" s="24">
        <v>0</v>
      </c>
      <c r="AH1394" s="24">
        <v>0</v>
      </c>
      <c r="AI1394" s="24">
        <v>0</v>
      </c>
      <c r="AJ1394" s="24">
        <v>0</v>
      </c>
      <c r="AK1394" s="24">
        <v>0</v>
      </c>
      <c r="AL1394" s="24">
        <v>0</v>
      </c>
      <c r="AM1394" s="24">
        <v>0</v>
      </c>
      <c r="AN1394" s="24">
        <v>0</v>
      </c>
      <c r="AO1394" s="24">
        <v>0</v>
      </c>
      <c r="AP1394" s="24">
        <v>0</v>
      </c>
      <c r="AQ1394" s="24">
        <v>5.4538249969482435E-7</v>
      </c>
      <c r="AR1394" s="24">
        <v>-5.4538249969482456E-7</v>
      </c>
      <c r="AS1394" s="24">
        <v>0</v>
      </c>
      <c r="AT1394" s="24">
        <v>0</v>
      </c>
      <c r="AU1394" s="24">
        <v>-5.4538249969482456E-7</v>
      </c>
      <c r="AV1394" s="24">
        <v>0</v>
      </c>
      <c r="AW1394" s="24">
        <v>0</v>
      </c>
      <c r="AX1394" s="24">
        <v>0</v>
      </c>
      <c r="AY1394" s="24">
        <v>0</v>
      </c>
      <c r="AZ1394" s="24">
        <v>0</v>
      </c>
      <c r="BA1394" s="24">
        <v>0</v>
      </c>
      <c r="BB1394" s="24">
        <v>0</v>
      </c>
      <c r="BC1394" s="24">
        <v>0</v>
      </c>
      <c r="BD1394" s="24">
        <v>0</v>
      </c>
      <c r="BE1394" s="24">
        <v>0</v>
      </c>
      <c r="BF1394" s="24">
        <v>0</v>
      </c>
      <c r="BG1394" s="24">
        <v>0</v>
      </c>
      <c r="BH1394" s="24">
        <v>0</v>
      </c>
      <c r="BI1394" s="24">
        <v>0</v>
      </c>
      <c r="BJ1394" s="24">
        <v>0</v>
      </c>
      <c r="BK1394" s="24">
        <v>0</v>
      </c>
      <c r="BL1394" s="24">
        <v>0</v>
      </c>
    </row>
    <row r="1395" spans="1:64" x14ac:dyDescent="0.25">
      <c r="A1395" t="s">
        <v>5125</v>
      </c>
      <c r="B1395">
        <v>189</v>
      </c>
      <c r="C1395">
        <v>3</v>
      </c>
      <c r="D1395">
        <v>16</v>
      </c>
      <c r="E1395" s="24">
        <v>0</v>
      </c>
      <c r="F1395" s="24">
        <v>0</v>
      </c>
      <c r="G1395" s="24">
        <v>0</v>
      </c>
      <c r="H1395" s="24">
        <v>0</v>
      </c>
      <c r="I1395" s="24">
        <v>0</v>
      </c>
      <c r="J1395" s="24">
        <v>0</v>
      </c>
      <c r="K1395" s="24">
        <v>1.5422701835632324E-6</v>
      </c>
      <c r="L1395" s="24">
        <v>-1.5422701835632324E-6</v>
      </c>
      <c r="M1395" s="24">
        <v>0</v>
      </c>
      <c r="N1395" s="24">
        <v>0</v>
      </c>
      <c r="O1395" s="24">
        <v>-1.5422701835632324E-6</v>
      </c>
      <c r="P1395" s="24">
        <v>0</v>
      </c>
      <c r="Q1395" s="24">
        <v>0</v>
      </c>
      <c r="R1395" s="24">
        <v>0</v>
      </c>
      <c r="S1395" s="24">
        <v>0</v>
      </c>
      <c r="T1395" s="24">
        <v>0</v>
      </c>
      <c r="U1395" s="24">
        <v>0</v>
      </c>
      <c r="V1395" s="24">
        <v>0</v>
      </c>
      <c r="W1395" s="24">
        <v>0</v>
      </c>
      <c r="X1395" s="24">
        <v>0</v>
      </c>
      <c r="Y1395" s="24">
        <v>0</v>
      </c>
      <c r="Z1395" s="24">
        <v>0</v>
      </c>
      <c r="AA1395" s="24">
        <v>1.0795891284942625E-6</v>
      </c>
      <c r="AB1395" s="24">
        <v>-1.0795891284942625E-6</v>
      </c>
      <c r="AC1395" s="24">
        <v>0</v>
      </c>
      <c r="AD1395" s="24">
        <v>0</v>
      </c>
      <c r="AE1395" s="24">
        <v>-1.0795891284942625E-6</v>
      </c>
      <c r="AF1395" s="24">
        <v>0</v>
      </c>
      <c r="AG1395" s="24">
        <v>0</v>
      </c>
      <c r="AH1395" s="24">
        <v>0</v>
      </c>
      <c r="AI1395" s="24">
        <v>0</v>
      </c>
      <c r="AJ1395" s="24">
        <v>0</v>
      </c>
      <c r="AK1395" s="24">
        <v>0</v>
      </c>
      <c r="AL1395" s="24">
        <v>0</v>
      </c>
      <c r="AM1395" s="24">
        <v>0</v>
      </c>
      <c r="AN1395" s="24">
        <v>0</v>
      </c>
      <c r="AO1395" s="24">
        <v>0</v>
      </c>
      <c r="AP1395" s="24">
        <v>0</v>
      </c>
      <c r="AQ1395" s="24">
        <v>4.626810550689699E-7</v>
      </c>
      <c r="AR1395" s="24">
        <v>-4.626810550689699E-7</v>
      </c>
      <c r="AS1395" s="24">
        <v>0</v>
      </c>
      <c r="AT1395" s="24">
        <v>0</v>
      </c>
      <c r="AU1395" s="24">
        <v>-4.626810550689699E-7</v>
      </c>
      <c r="AV1395" s="24">
        <v>0</v>
      </c>
      <c r="AW1395" s="24">
        <v>0</v>
      </c>
      <c r="AX1395" s="24">
        <v>0</v>
      </c>
      <c r="AY1395" s="24">
        <v>0</v>
      </c>
      <c r="AZ1395" s="24">
        <v>0</v>
      </c>
      <c r="BA1395" s="24">
        <v>0</v>
      </c>
      <c r="BB1395" s="24">
        <v>0</v>
      </c>
      <c r="BC1395" s="24">
        <v>0</v>
      </c>
      <c r="BD1395" s="24">
        <v>0</v>
      </c>
      <c r="BE1395" s="24">
        <v>0</v>
      </c>
      <c r="BF1395" s="24">
        <v>0</v>
      </c>
      <c r="BG1395" s="24">
        <v>0</v>
      </c>
      <c r="BH1395" s="24">
        <v>0</v>
      </c>
      <c r="BI1395" s="24">
        <v>0</v>
      </c>
      <c r="BJ1395" s="24">
        <v>0</v>
      </c>
      <c r="BK1395" s="24">
        <v>0</v>
      </c>
      <c r="BL1395" s="24">
        <v>0</v>
      </c>
    </row>
    <row r="1396" spans="1:64" x14ac:dyDescent="0.25">
      <c r="A1396" t="s">
        <v>5125</v>
      </c>
      <c r="B1396">
        <v>190</v>
      </c>
      <c r="C1396">
        <v>4</v>
      </c>
      <c r="D1396">
        <v>16</v>
      </c>
      <c r="E1396" s="24">
        <v>0</v>
      </c>
      <c r="F1396" s="24">
        <v>0</v>
      </c>
      <c r="G1396" s="24">
        <v>0</v>
      </c>
      <c r="H1396" s="24">
        <v>0</v>
      </c>
      <c r="I1396" s="24">
        <v>0</v>
      </c>
      <c r="J1396" s="24">
        <v>0</v>
      </c>
      <c r="K1396" s="24">
        <v>1.2964010238647461E-6</v>
      </c>
      <c r="L1396" s="24">
        <v>-1.2964010238647461E-6</v>
      </c>
      <c r="M1396" s="24">
        <v>0</v>
      </c>
      <c r="N1396" s="24">
        <v>0</v>
      </c>
      <c r="O1396" s="24">
        <v>-1.2964010238647461E-6</v>
      </c>
      <c r="P1396" s="24">
        <v>0</v>
      </c>
      <c r="Q1396" s="24">
        <v>0</v>
      </c>
      <c r="R1396" s="24">
        <v>0</v>
      </c>
      <c r="S1396" s="24">
        <v>0</v>
      </c>
      <c r="T1396" s="24">
        <v>0</v>
      </c>
      <c r="U1396" s="24">
        <v>0</v>
      </c>
      <c r="V1396" s="24">
        <v>0</v>
      </c>
      <c r="W1396" s="24">
        <v>0</v>
      </c>
      <c r="X1396" s="24">
        <v>0</v>
      </c>
      <c r="Y1396" s="24">
        <v>0</v>
      </c>
      <c r="Z1396" s="24">
        <v>0</v>
      </c>
      <c r="AA1396" s="24">
        <v>9.0748071670532224E-7</v>
      </c>
      <c r="AB1396" s="24">
        <v>-9.0748071670532193E-7</v>
      </c>
      <c r="AC1396" s="24">
        <v>0</v>
      </c>
      <c r="AD1396" s="24">
        <v>0</v>
      </c>
      <c r="AE1396" s="24">
        <v>-9.0748071670532193E-7</v>
      </c>
      <c r="AF1396" s="24">
        <v>0</v>
      </c>
      <c r="AG1396" s="24">
        <v>0</v>
      </c>
      <c r="AH1396" s="24">
        <v>0</v>
      </c>
      <c r="AI1396" s="24">
        <v>0</v>
      </c>
      <c r="AJ1396" s="24">
        <v>0</v>
      </c>
      <c r="AK1396" s="24">
        <v>0</v>
      </c>
      <c r="AL1396" s="24">
        <v>0</v>
      </c>
      <c r="AM1396" s="24">
        <v>0</v>
      </c>
      <c r="AN1396" s="24">
        <v>0</v>
      </c>
      <c r="AO1396" s="24">
        <v>0</v>
      </c>
      <c r="AP1396" s="24">
        <v>0</v>
      </c>
      <c r="AQ1396" s="24">
        <v>3.8892030715942385E-7</v>
      </c>
      <c r="AR1396" s="24">
        <v>-3.8892030715942417E-7</v>
      </c>
      <c r="AS1396" s="24">
        <v>0</v>
      </c>
      <c r="AT1396" s="24">
        <v>0</v>
      </c>
      <c r="AU1396" s="24">
        <v>-3.8892030715942417E-7</v>
      </c>
      <c r="AV1396" s="24">
        <v>0</v>
      </c>
      <c r="AW1396" s="24">
        <v>0</v>
      </c>
      <c r="AX1396" s="24">
        <v>0</v>
      </c>
      <c r="AY1396" s="24">
        <v>0</v>
      </c>
      <c r="AZ1396" s="24">
        <v>0</v>
      </c>
      <c r="BA1396" s="24">
        <v>0</v>
      </c>
      <c r="BB1396" s="24">
        <v>0</v>
      </c>
      <c r="BC1396" s="24">
        <v>0</v>
      </c>
      <c r="BD1396" s="24">
        <v>0</v>
      </c>
      <c r="BE1396" s="24">
        <v>0</v>
      </c>
      <c r="BF1396" s="24">
        <v>0</v>
      </c>
      <c r="BG1396" s="24">
        <v>0</v>
      </c>
      <c r="BH1396" s="24">
        <v>0</v>
      </c>
      <c r="BI1396" s="24">
        <v>0</v>
      </c>
      <c r="BJ1396" s="24">
        <v>0</v>
      </c>
      <c r="BK1396" s="24">
        <v>0</v>
      </c>
      <c r="BL1396" s="24">
        <v>0</v>
      </c>
    </row>
    <row r="1397" spans="1:64" x14ac:dyDescent="0.25">
      <c r="A1397" t="s">
        <v>5125</v>
      </c>
      <c r="B1397">
        <v>191</v>
      </c>
      <c r="C1397">
        <v>4</v>
      </c>
      <c r="D1397">
        <v>16</v>
      </c>
      <c r="E1397" s="24">
        <v>0</v>
      </c>
      <c r="F1397" s="24">
        <v>0</v>
      </c>
      <c r="G1397" s="24">
        <v>0</v>
      </c>
      <c r="H1397" s="24">
        <v>0</v>
      </c>
      <c r="I1397" s="24">
        <v>0</v>
      </c>
      <c r="J1397" s="24">
        <v>0</v>
      </c>
      <c r="K1397" s="24">
        <v>1.0877847671508789E-6</v>
      </c>
      <c r="L1397" s="24">
        <v>-1.0877847671508789E-6</v>
      </c>
      <c r="M1397" s="24">
        <v>0</v>
      </c>
      <c r="N1397" s="24">
        <v>0</v>
      </c>
      <c r="O1397" s="24">
        <v>-1.0877847671508789E-6</v>
      </c>
      <c r="P1397" s="24">
        <v>0</v>
      </c>
      <c r="Q1397" s="24">
        <v>0</v>
      </c>
      <c r="R1397" s="24">
        <v>0</v>
      </c>
      <c r="S1397" s="24">
        <v>0</v>
      </c>
      <c r="T1397" s="24">
        <v>0</v>
      </c>
      <c r="U1397" s="24">
        <v>0</v>
      </c>
      <c r="V1397" s="24">
        <v>0</v>
      </c>
      <c r="W1397" s="24">
        <v>0</v>
      </c>
      <c r="X1397" s="24">
        <v>0</v>
      </c>
      <c r="Y1397" s="24">
        <v>0</v>
      </c>
      <c r="Z1397" s="24">
        <v>0</v>
      </c>
      <c r="AA1397" s="24">
        <v>7.6144933700561515E-7</v>
      </c>
      <c r="AB1397" s="24">
        <v>-7.6144933700561557E-7</v>
      </c>
      <c r="AC1397" s="24">
        <v>0</v>
      </c>
      <c r="AD1397" s="24">
        <v>0</v>
      </c>
      <c r="AE1397" s="24">
        <v>-7.6144933700561557E-7</v>
      </c>
      <c r="AF1397" s="24">
        <v>0</v>
      </c>
      <c r="AG1397" s="24">
        <v>0</v>
      </c>
      <c r="AH1397" s="24">
        <v>0</v>
      </c>
      <c r="AI1397" s="24">
        <v>0</v>
      </c>
      <c r="AJ1397" s="24">
        <v>0</v>
      </c>
      <c r="AK1397" s="24">
        <v>0</v>
      </c>
      <c r="AL1397" s="24">
        <v>0</v>
      </c>
      <c r="AM1397" s="24">
        <v>0</v>
      </c>
      <c r="AN1397" s="24">
        <v>0</v>
      </c>
      <c r="AO1397" s="24">
        <v>0</v>
      </c>
      <c r="AP1397" s="24">
        <v>0</v>
      </c>
      <c r="AQ1397" s="24">
        <v>3.2633543014526376E-7</v>
      </c>
      <c r="AR1397" s="24">
        <v>-3.2633543014526333E-7</v>
      </c>
      <c r="AS1397" s="24">
        <v>0</v>
      </c>
      <c r="AT1397" s="24">
        <v>0</v>
      </c>
      <c r="AU1397" s="24">
        <v>-3.2633543014526333E-7</v>
      </c>
      <c r="AV1397" s="24">
        <v>0</v>
      </c>
      <c r="AW1397" s="24">
        <v>0</v>
      </c>
      <c r="AX1397" s="24">
        <v>0</v>
      </c>
      <c r="AY1397" s="24">
        <v>0</v>
      </c>
      <c r="AZ1397" s="24">
        <v>0</v>
      </c>
      <c r="BA1397" s="24">
        <v>0</v>
      </c>
      <c r="BB1397" s="24">
        <v>0</v>
      </c>
      <c r="BC1397" s="24">
        <v>0</v>
      </c>
      <c r="BD1397" s="24">
        <v>0</v>
      </c>
      <c r="BE1397" s="24">
        <v>0</v>
      </c>
      <c r="BF1397" s="24">
        <v>0</v>
      </c>
      <c r="BG1397" s="24">
        <v>0</v>
      </c>
      <c r="BH1397" s="24">
        <v>0</v>
      </c>
      <c r="BI1397" s="24">
        <v>0</v>
      </c>
      <c r="BJ1397" s="24">
        <v>0</v>
      </c>
      <c r="BK1397" s="24">
        <v>0</v>
      </c>
      <c r="BL1397" s="24">
        <v>0</v>
      </c>
    </row>
    <row r="1398" spans="1:64" x14ac:dyDescent="0.25">
      <c r="A1398" t="s">
        <v>5125</v>
      </c>
      <c r="B1398">
        <v>192</v>
      </c>
      <c r="C1398">
        <v>4</v>
      </c>
      <c r="D1398">
        <v>16</v>
      </c>
      <c r="E1398" s="24">
        <v>0</v>
      </c>
      <c r="F1398" s="24">
        <v>0</v>
      </c>
      <c r="G1398" s="24">
        <v>0</v>
      </c>
      <c r="H1398" s="24">
        <v>0</v>
      </c>
      <c r="I1398" s="24">
        <v>0</v>
      </c>
      <c r="J1398" s="24">
        <v>0</v>
      </c>
      <c r="K1398" s="24">
        <v>8.9406967163085938E-7</v>
      </c>
      <c r="L1398" s="24">
        <v>-8.9406967163085938E-7</v>
      </c>
      <c r="M1398" s="24">
        <v>0</v>
      </c>
      <c r="N1398" s="24">
        <v>0</v>
      </c>
      <c r="O1398" s="24">
        <v>-8.9406967163085938E-7</v>
      </c>
      <c r="P1398" s="24">
        <v>0</v>
      </c>
      <c r="Q1398" s="24">
        <v>0</v>
      </c>
      <c r="R1398" s="24">
        <v>0</v>
      </c>
      <c r="S1398" s="24">
        <v>0</v>
      </c>
      <c r="T1398" s="24">
        <v>0</v>
      </c>
      <c r="U1398" s="24">
        <v>0</v>
      </c>
      <c r="V1398" s="24">
        <v>0</v>
      </c>
      <c r="W1398" s="24">
        <v>0</v>
      </c>
      <c r="X1398" s="24">
        <v>0</v>
      </c>
      <c r="Y1398" s="24">
        <v>0</v>
      </c>
      <c r="Z1398" s="24">
        <v>0</v>
      </c>
      <c r="AA1398" s="24">
        <v>6.2584877014160156E-7</v>
      </c>
      <c r="AB1398" s="24">
        <v>-6.2584877014160114E-7</v>
      </c>
      <c r="AC1398" s="24">
        <v>0</v>
      </c>
      <c r="AD1398" s="24">
        <v>0</v>
      </c>
      <c r="AE1398" s="24">
        <v>-6.2584877014160114E-7</v>
      </c>
      <c r="AF1398" s="24">
        <v>0</v>
      </c>
      <c r="AG1398" s="24">
        <v>0</v>
      </c>
      <c r="AH1398" s="24">
        <v>0</v>
      </c>
      <c r="AI1398" s="24">
        <v>0</v>
      </c>
      <c r="AJ1398" s="24">
        <v>0</v>
      </c>
      <c r="AK1398" s="24">
        <v>0</v>
      </c>
      <c r="AL1398" s="24">
        <v>0</v>
      </c>
      <c r="AM1398" s="24">
        <v>0</v>
      </c>
      <c r="AN1398" s="24">
        <v>0</v>
      </c>
      <c r="AO1398" s="24">
        <v>0</v>
      </c>
      <c r="AP1398" s="24">
        <v>0</v>
      </c>
      <c r="AQ1398" s="24">
        <v>2.6822090148925781E-7</v>
      </c>
      <c r="AR1398" s="24">
        <v>-2.6822090148925824E-7</v>
      </c>
      <c r="AS1398" s="24">
        <v>0</v>
      </c>
      <c r="AT1398" s="24">
        <v>0</v>
      </c>
      <c r="AU1398" s="24">
        <v>-2.6822090148925824E-7</v>
      </c>
      <c r="AV1398" s="24">
        <v>0</v>
      </c>
      <c r="AW1398" s="24">
        <v>0</v>
      </c>
      <c r="AX1398" s="24">
        <v>0</v>
      </c>
      <c r="AY1398" s="24">
        <v>0</v>
      </c>
      <c r="AZ1398" s="24">
        <v>0</v>
      </c>
      <c r="BA1398" s="24">
        <v>0</v>
      </c>
      <c r="BB1398" s="24">
        <v>0</v>
      </c>
      <c r="BC1398" s="24">
        <v>0</v>
      </c>
      <c r="BD1398" s="24">
        <v>0</v>
      </c>
      <c r="BE1398" s="24">
        <v>0</v>
      </c>
      <c r="BF1398" s="24">
        <v>0</v>
      </c>
      <c r="BG1398" s="24">
        <v>0</v>
      </c>
      <c r="BH1398" s="24">
        <v>0</v>
      </c>
      <c r="BI1398" s="24">
        <v>0</v>
      </c>
      <c r="BJ1398" s="24">
        <v>0</v>
      </c>
      <c r="BK1398" s="24">
        <v>0</v>
      </c>
      <c r="BL1398" s="24">
        <v>0</v>
      </c>
    </row>
    <row r="1399" spans="1:64" x14ac:dyDescent="0.25">
      <c r="A1399" t="s">
        <v>5125</v>
      </c>
      <c r="B1399">
        <v>193</v>
      </c>
      <c r="C1399">
        <v>1</v>
      </c>
      <c r="D1399">
        <v>17</v>
      </c>
      <c r="E1399" s="24">
        <v>0</v>
      </c>
      <c r="F1399" s="24">
        <v>0</v>
      </c>
      <c r="G1399" s="24">
        <v>0</v>
      </c>
      <c r="H1399" s="24">
        <v>0</v>
      </c>
      <c r="I1399" s="24">
        <v>0</v>
      </c>
      <c r="J1399" s="24">
        <v>0</v>
      </c>
      <c r="K1399" s="24">
        <v>7.8976154327392578E-7</v>
      </c>
      <c r="L1399" s="24">
        <v>-7.8976154327392578E-7</v>
      </c>
      <c r="M1399" s="24">
        <v>0</v>
      </c>
      <c r="N1399" s="24">
        <v>0</v>
      </c>
      <c r="O1399" s="24">
        <v>-7.8976154327392578E-7</v>
      </c>
      <c r="P1399" s="24">
        <v>0</v>
      </c>
      <c r="Q1399" s="24">
        <v>0</v>
      </c>
      <c r="R1399" s="24">
        <v>0</v>
      </c>
      <c r="S1399" s="24">
        <v>0</v>
      </c>
      <c r="T1399" s="24">
        <v>0</v>
      </c>
      <c r="U1399" s="24">
        <v>0</v>
      </c>
      <c r="V1399" s="24">
        <v>0</v>
      </c>
      <c r="W1399" s="24">
        <v>0</v>
      </c>
      <c r="X1399" s="24">
        <v>0</v>
      </c>
      <c r="Y1399" s="24">
        <v>0</v>
      </c>
      <c r="Z1399" s="24">
        <v>0</v>
      </c>
      <c r="AA1399" s="24">
        <v>5.5283308029174796E-7</v>
      </c>
      <c r="AB1399" s="24">
        <v>-5.5283308029174796E-7</v>
      </c>
      <c r="AC1399" s="24">
        <v>0</v>
      </c>
      <c r="AD1399" s="24">
        <v>0</v>
      </c>
      <c r="AE1399" s="24">
        <v>-5.5283308029174796E-7</v>
      </c>
      <c r="AF1399" s="24">
        <v>0</v>
      </c>
      <c r="AG1399" s="24">
        <v>0</v>
      </c>
      <c r="AH1399" s="24">
        <v>0</v>
      </c>
      <c r="AI1399" s="24">
        <v>0</v>
      </c>
      <c r="AJ1399" s="24">
        <v>0</v>
      </c>
      <c r="AK1399" s="24">
        <v>0</v>
      </c>
      <c r="AL1399" s="24">
        <v>0</v>
      </c>
      <c r="AM1399" s="24">
        <v>0</v>
      </c>
      <c r="AN1399" s="24">
        <v>0</v>
      </c>
      <c r="AO1399" s="24">
        <v>0</v>
      </c>
      <c r="AP1399" s="24">
        <v>0</v>
      </c>
      <c r="AQ1399" s="24">
        <v>2.3692846298217782E-7</v>
      </c>
      <c r="AR1399" s="24">
        <v>-2.3692846298217782E-7</v>
      </c>
      <c r="AS1399" s="24">
        <v>0</v>
      </c>
      <c r="AT1399" s="24">
        <v>0</v>
      </c>
      <c r="AU1399" s="24">
        <v>-2.3692846298217782E-7</v>
      </c>
      <c r="AV1399" s="24">
        <v>0</v>
      </c>
      <c r="AW1399" s="24">
        <v>0</v>
      </c>
      <c r="AX1399" s="24">
        <v>0</v>
      </c>
      <c r="AY1399" s="24">
        <v>0</v>
      </c>
      <c r="AZ1399" s="24">
        <v>0</v>
      </c>
      <c r="BA1399" s="24">
        <v>0</v>
      </c>
      <c r="BB1399" s="24">
        <v>0</v>
      </c>
      <c r="BC1399" s="24">
        <v>0</v>
      </c>
      <c r="BD1399" s="24">
        <v>0</v>
      </c>
      <c r="BE1399" s="24">
        <v>0</v>
      </c>
      <c r="BF1399" s="24">
        <v>0</v>
      </c>
      <c r="BG1399" s="24">
        <v>0</v>
      </c>
      <c r="BH1399" s="24">
        <v>0</v>
      </c>
      <c r="BI1399" s="24">
        <v>0</v>
      </c>
      <c r="BJ1399" s="24">
        <v>0</v>
      </c>
      <c r="BK1399" s="24">
        <v>0</v>
      </c>
      <c r="BL1399" s="24">
        <v>0</v>
      </c>
    </row>
    <row r="1400" spans="1:64" x14ac:dyDescent="0.25">
      <c r="A1400" t="s">
        <v>5125</v>
      </c>
      <c r="B1400">
        <v>194</v>
      </c>
      <c r="C1400">
        <v>1</v>
      </c>
      <c r="D1400">
        <v>17</v>
      </c>
      <c r="E1400" s="24">
        <v>0</v>
      </c>
      <c r="F1400" s="24">
        <v>0</v>
      </c>
      <c r="G1400" s="24">
        <v>0</v>
      </c>
      <c r="H1400" s="24">
        <v>0</v>
      </c>
      <c r="I1400" s="24">
        <v>0</v>
      </c>
      <c r="J1400" s="24">
        <v>0</v>
      </c>
      <c r="K1400" s="24">
        <v>6.4820051193237305E-7</v>
      </c>
      <c r="L1400" s="24">
        <v>-6.4820051193237305E-7</v>
      </c>
      <c r="M1400" s="24">
        <v>0</v>
      </c>
      <c r="N1400" s="24">
        <v>0</v>
      </c>
      <c r="O1400" s="24">
        <v>-6.4820051193237305E-7</v>
      </c>
      <c r="P1400" s="24">
        <v>0</v>
      </c>
      <c r="Q1400" s="24">
        <v>0</v>
      </c>
      <c r="R1400" s="24">
        <v>0</v>
      </c>
      <c r="S1400" s="24">
        <v>0</v>
      </c>
      <c r="T1400" s="24">
        <v>0</v>
      </c>
      <c r="U1400" s="24">
        <v>0</v>
      </c>
      <c r="V1400" s="24">
        <v>0</v>
      </c>
      <c r="W1400" s="24">
        <v>0</v>
      </c>
      <c r="X1400" s="24">
        <v>0</v>
      </c>
      <c r="Y1400" s="24">
        <v>0</v>
      </c>
      <c r="Z1400" s="24">
        <v>0</v>
      </c>
      <c r="AA1400" s="24">
        <v>4.5374035835266112E-7</v>
      </c>
      <c r="AB1400" s="24">
        <v>-4.5374035835266139E-7</v>
      </c>
      <c r="AC1400" s="24">
        <v>0</v>
      </c>
      <c r="AD1400" s="24">
        <v>0</v>
      </c>
      <c r="AE1400" s="24">
        <v>-4.5374035835266139E-7</v>
      </c>
      <c r="AF1400" s="24">
        <v>0</v>
      </c>
      <c r="AG1400" s="24">
        <v>0</v>
      </c>
      <c r="AH1400" s="24">
        <v>0</v>
      </c>
      <c r="AI1400" s="24">
        <v>0</v>
      </c>
      <c r="AJ1400" s="24">
        <v>0</v>
      </c>
      <c r="AK1400" s="24">
        <v>0</v>
      </c>
      <c r="AL1400" s="24">
        <v>0</v>
      </c>
      <c r="AM1400" s="24">
        <v>0</v>
      </c>
      <c r="AN1400" s="24">
        <v>0</v>
      </c>
      <c r="AO1400" s="24">
        <v>0</v>
      </c>
      <c r="AP1400" s="24">
        <v>0</v>
      </c>
      <c r="AQ1400" s="24">
        <v>1.9446015357971192E-7</v>
      </c>
      <c r="AR1400" s="24">
        <v>-1.9446015357971166E-7</v>
      </c>
      <c r="AS1400" s="24">
        <v>0</v>
      </c>
      <c r="AT1400" s="24">
        <v>0</v>
      </c>
      <c r="AU1400" s="24">
        <v>-1.9446015357971166E-7</v>
      </c>
      <c r="AV1400" s="24">
        <v>0</v>
      </c>
      <c r="AW1400" s="24">
        <v>0</v>
      </c>
      <c r="AX1400" s="24">
        <v>0</v>
      </c>
      <c r="AY1400" s="24">
        <v>0</v>
      </c>
      <c r="AZ1400" s="24">
        <v>0</v>
      </c>
      <c r="BA1400" s="24">
        <v>0</v>
      </c>
      <c r="BB1400" s="24">
        <v>0</v>
      </c>
      <c r="BC1400" s="24">
        <v>0</v>
      </c>
      <c r="BD1400" s="24">
        <v>0</v>
      </c>
      <c r="BE1400" s="24">
        <v>0</v>
      </c>
      <c r="BF1400" s="24">
        <v>0</v>
      </c>
      <c r="BG1400" s="24">
        <v>0</v>
      </c>
      <c r="BH1400" s="24">
        <v>0</v>
      </c>
      <c r="BI1400" s="24">
        <v>0</v>
      </c>
      <c r="BJ1400" s="24">
        <v>0</v>
      </c>
      <c r="BK1400" s="24">
        <v>0</v>
      </c>
      <c r="BL1400" s="24">
        <v>0</v>
      </c>
    </row>
    <row r="1401" spans="1:64" x14ac:dyDescent="0.25">
      <c r="A1401" t="s">
        <v>5125</v>
      </c>
      <c r="B1401">
        <v>195</v>
      </c>
      <c r="C1401">
        <v>1</v>
      </c>
      <c r="D1401">
        <v>17</v>
      </c>
      <c r="E1401" s="24">
        <v>0</v>
      </c>
      <c r="F1401" s="24">
        <v>0</v>
      </c>
      <c r="G1401" s="24">
        <v>0</v>
      </c>
      <c r="H1401" s="24">
        <v>0</v>
      </c>
      <c r="I1401" s="24">
        <v>0</v>
      </c>
      <c r="J1401" s="24">
        <v>0</v>
      </c>
      <c r="K1401" s="24">
        <v>5.4389238357543945E-7</v>
      </c>
      <c r="L1401" s="24">
        <v>-5.4389238357543945E-7</v>
      </c>
      <c r="M1401" s="24">
        <v>0</v>
      </c>
      <c r="N1401" s="24">
        <v>0</v>
      </c>
      <c r="O1401" s="24">
        <v>-5.4389238357543945E-7</v>
      </c>
      <c r="P1401" s="24">
        <v>0</v>
      </c>
      <c r="Q1401" s="24">
        <v>0</v>
      </c>
      <c r="R1401" s="24">
        <v>0</v>
      </c>
      <c r="S1401" s="24">
        <v>0</v>
      </c>
      <c r="T1401" s="24">
        <v>0</v>
      </c>
      <c r="U1401" s="24">
        <v>0</v>
      </c>
      <c r="V1401" s="24">
        <v>0</v>
      </c>
      <c r="W1401" s="24">
        <v>0</v>
      </c>
      <c r="X1401" s="24">
        <v>0</v>
      </c>
      <c r="Y1401" s="24">
        <v>0</v>
      </c>
      <c r="Z1401" s="24">
        <v>0</v>
      </c>
      <c r="AA1401" s="24">
        <v>3.8072466850280757E-7</v>
      </c>
      <c r="AB1401" s="24">
        <v>-3.8072466850280736E-7</v>
      </c>
      <c r="AC1401" s="24">
        <v>0</v>
      </c>
      <c r="AD1401" s="24">
        <v>0</v>
      </c>
      <c r="AE1401" s="24">
        <v>-3.8072466850280736E-7</v>
      </c>
      <c r="AF1401" s="24">
        <v>0</v>
      </c>
      <c r="AG1401" s="24">
        <v>0</v>
      </c>
      <c r="AH1401" s="24">
        <v>0</v>
      </c>
      <c r="AI1401" s="24">
        <v>0</v>
      </c>
      <c r="AJ1401" s="24">
        <v>0</v>
      </c>
      <c r="AK1401" s="24">
        <v>0</v>
      </c>
      <c r="AL1401" s="24">
        <v>0</v>
      </c>
      <c r="AM1401" s="24">
        <v>0</v>
      </c>
      <c r="AN1401" s="24">
        <v>0</v>
      </c>
      <c r="AO1401" s="24">
        <v>0</v>
      </c>
      <c r="AP1401" s="24">
        <v>0</v>
      </c>
      <c r="AQ1401" s="24">
        <v>1.6316771507263188E-7</v>
      </c>
      <c r="AR1401" s="24">
        <v>-1.6316771507263209E-7</v>
      </c>
      <c r="AS1401" s="24">
        <v>0</v>
      </c>
      <c r="AT1401" s="24">
        <v>0</v>
      </c>
      <c r="AU1401" s="24">
        <v>-1.6316771507263209E-7</v>
      </c>
      <c r="AV1401" s="24">
        <v>0</v>
      </c>
      <c r="AW1401" s="24">
        <v>0</v>
      </c>
      <c r="AX1401" s="24">
        <v>0</v>
      </c>
      <c r="AY1401" s="24">
        <v>0</v>
      </c>
      <c r="AZ1401" s="24">
        <v>0</v>
      </c>
      <c r="BA1401" s="24">
        <v>0</v>
      </c>
      <c r="BB1401" s="24">
        <v>0</v>
      </c>
      <c r="BC1401" s="24">
        <v>0</v>
      </c>
      <c r="BD1401" s="24">
        <v>0</v>
      </c>
      <c r="BE1401" s="24">
        <v>0</v>
      </c>
      <c r="BF1401" s="24">
        <v>0</v>
      </c>
      <c r="BG1401" s="24">
        <v>0</v>
      </c>
      <c r="BH1401" s="24">
        <v>0</v>
      </c>
      <c r="BI1401" s="24">
        <v>0</v>
      </c>
      <c r="BJ1401" s="24">
        <v>0</v>
      </c>
      <c r="BK1401" s="24">
        <v>0</v>
      </c>
      <c r="BL1401" s="24">
        <v>0</v>
      </c>
    </row>
    <row r="1402" spans="1:64" x14ac:dyDescent="0.25">
      <c r="A1402" t="s">
        <v>5125</v>
      </c>
      <c r="B1402">
        <v>196</v>
      </c>
      <c r="C1402">
        <v>2</v>
      </c>
      <c r="D1402">
        <v>17</v>
      </c>
      <c r="E1402" s="24">
        <v>0</v>
      </c>
      <c r="F1402" s="24">
        <v>0</v>
      </c>
      <c r="G1402" s="24">
        <v>0</v>
      </c>
      <c r="H1402" s="24">
        <v>0</v>
      </c>
      <c r="I1402" s="24">
        <v>0</v>
      </c>
      <c r="J1402" s="24">
        <v>0</v>
      </c>
      <c r="K1402" s="24">
        <v>4.6938657760620117E-7</v>
      </c>
      <c r="L1402" s="24">
        <v>-4.6938657760620117E-7</v>
      </c>
      <c r="M1402" s="24">
        <v>0</v>
      </c>
      <c r="N1402" s="24">
        <v>0</v>
      </c>
      <c r="O1402" s="24">
        <v>-4.6938657760620117E-7</v>
      </c>
      <c r="P1402" s="24">
        <v>0</v>
      </c>
      <c r="Q1402" s="24">
        <v>0</v>
      </c>
      <c r="R1402" s="24">
        <v>0</v>
      </c>
      <c r="S1402" s="24">
        <v>0</v>
      </c>
      <c r="T1402" s="24">
        <v>0</v>
      </c>
      <c r="U1402" s="24">
        <v>0</v>
      </c>
      <c r="V1402" s="24">
        <v>0</v>
      </c>
      <c r="W1402" s="24">
        <v>0</v>
      </c>
      <c r="X1402" s="24">
        <v>0</v>
      </c>
      <c r="Y1402" s="24">
        <v>0</v>
      </c>
      <c r="Z1402" s="24">
        <v>0</v>
      </c>
      <c r="AA1402" s="24">
        <v>3.2857060432434078E-7</v>
      </c>
      <c r="AB1402" s="24">
        <v>-3.2857060432434099E-7</v>
      </c>
      <c r="AC1402" s="24">
        <v>0</v>
      </c>
      <c r="AD1402" s="24">
        <v>0</v>
      </c>
      <c r="AE1402" s="24">
        <v>-3.2857060432434099E-7</v>
      </c>
      <c r="AF1402" s="24">
        <v>0</v>
      </c>
      <c r="AG1402" s="24">
        <v>0</v>
      </c>
      <c r="AH1402" s="24">
        <v>0</v>
      </c>
      <c r="AI1402" s="24">
        <v>0</v>
      </c>
      <c r="AJ1402" s="24">
        <v>0</v>
      </c>
      <c r="AK1402" s="24">
        <v>0</v>
      </c>
      <c r="AL1402" s="24">
        <v>0</v>
      </c>
      <c r="AM1402" s="24">
        <v>0</v>
      </c>
      <c r="AN1402" s="24">
        <v>0</v>
      </c>
      <c r="AO1402" s="24">
        <v>0</v>
      </c>
      <c r="AP1402" s="24">
        <v>0</v>
      </c>
      <c r="AQ1402" s="24">
        <v>1.4081597328186039E-7</v>
      </c>
      <c r="AR1402" s="24">
        <v>-1.4081597328186018E-7</v>
      </c>
      <c r="AS1402" s="24">
        <v>0</v>
      </c>
      <c r="AT1402" s="24">
        <v>0</v>
      </c>
      <c r="AU1402" s="24">
        <v>-1.4081597328186018E-7</v>
      </c>
      <c r="AV1402" s="24">
        <v>0</v>
      </c>
      <c r="AW1402" s="24">
        <v>0</v>
      </c>
      <c r="AX1402" s="24">
        <v>0</v>
      </c>
      <c r="AY1402" s="24">
        <v>0</v>
      </c>
      <c r="AZ1402" s="24">
        <v>0</v>
      </c>
      <c r="BA1402" s="24">
        <v>0</v>
      </c>
      <c r="BB1402" s="24">
        <v>0</v>
      </c>
      <c r="BC1402" s="24">
        <v>0</v>
      </c>
      <c r="BD1402" s="24">
        <v>0</v>
      </c>
      <c r="BE1402" s="24">
        <v>0</v>
      </c>
      <c r="BF1402" s="24">
        <v>0</v>
      </c>
      <c r="BG1402" s="24">
        <v>0</v>
      </c>
      <c r="BH1402" s="24">
        <v>0</v>
      </c>
      <c r="BI1402" s="24">
        <v>0</v>
      </c>
      <c r="BJ1402" s="24">
        <v>0</v>
      </c>
      <c r="BK1402" s="24">
        <v>0</v>
      </c>
      <c r="BL1402" s="24">
        <v>0</v>
      </c>
    </row>
    <row r="1403" spans="1:64" x14ac:dyDescent="0.25">
      <c r="A1403" t="s">
        <v>5125</v>
      </c>
      <c r="B1403">
        <v>197</v>
      </c>
      <c r="C1403">
        <v>2</v>
      </c>
      <c r="D1403">
        <v>17</v>
      </c>
      <c r="E1403" s="24">
        <v>0</v>
      </c>
      <c r="F1403" s="24">
        <v>0</v>
      </c>
      <c r="G1403" s="24">
        <v>0</v>
      </c>
      <c r="H1403" s="24">
        <v>0</v>
      </c>
      <c r="I1403" s="24">
        <v>0</v>
      </c>
      <c r="J1403" s="24">
        <v>0</v>
      </c>
      <c r="K1403" s="24">
        <v>3.7252902984619141E-7</v>
      </c>
      <c r="L1403" s="24">
        <v>-3.7252902984619141E-7</v>
      </c>
      <c r="M1403" s="24">
        <v>0</v>
      </c>
      <c r="N1403" s="24">
        <v>0</v>
      </c>
      <c r="O1403" s="24">
        <v>-3.7252902984619141E-7</v>
      </c>
      <c r="P1403" s="24">
        <v>0</v>
      </c>
      <c r="Q1403" s="24">
        <v>0</v>
      </c>
      <c r="R1403" s="24">
        <v>0</v>
      </c>
      <c r="S1403" s="24">
        <v>0</v>
      </c>
      <c r="T1403" s="24">
        <v>0</v>
      </c>
      <c r="U1403" s="24">
        <v>0</v>
      </c>
      <c r="V1403" s="24">
        <v>0</v>
      </c>
      <c r="W1403" s="24">
        <v>0</v>
      </c>
      <c r="X1403" s="24">
        <v>0</v>
      </c>
      <c r="Y1403" s="24">
        <v>0</v>
      </c>
      <c r="Z1403" s="24">
        <v>0</v>
      </c>
      <c r="AA1403" s="24">
        <v>2.6077032089233398E-7</v>
      </c>
      <c r="AB1403" s="24">
        <v>-2.6077032089233398E-7</v>
      </c>
      <c r="AC1403" s="24">
        <v>0</v>
      </c>
      <c r="AD1403" s="24">
        <v>0</v>
      </c>
      <c r="AE1403" s="24">
        <v>-2.6077032089233398E-7</v>
      </c>
      <c r="AF1403" s="24">
        <v>0</v>
      </c>
      <c r="AG1403" s="24">
        <v>0</v>
      </c>
      <c r="AH1403" s="24">
        <v>0</v>
      </c>
      <c r="AI1403" s="24">
        <v>0</v>
      </c>
      <c r="AJ1403" s="24">
        <v>0</v>
      </c>
      <c r="AK1403" s="24">
        <v>0</v>
      </c>
      <c r="AL1403" s="24">
        <v>0</v>
      </c>
      <c r="AM1403" s="24">
        <v>0</v>
      </c>
      <c r="AN1403" s="24">
        <v>0</v>
      </c>
      <c r="AO1403" s="24">
        <v>0</v>
      </c>
      <c r="AP1403" s="24">
        <v>0</v>
      </c>
      <c r="AQ1403" s="24">
        <v>1.1175870895385742E-7</v>
      </c>
      <c r="AR1403" s="24">
        <v>-1.1175870895385742E-7</v>
      </c>
      <c r="AS1403" s="24">
        <v>0</v>
      </c>
      <c r="AT1403" s="24">
        <v>0</v>
      </c>
      <c r="AU1403" s="24">
        <v>-1.1175870895385742E-7</v>
      </c>
      <c r="AV1403" s="24">
        <v>0</v>
      </c>
      <c r="AW1403" s="24">
        <v>0</v>
      </c>
      <c r="AX1403" s="24">
        <v>0</v>
      </c>
      <c r="AY1403" s="24">
        <v>0</v>
      </c>
      <c r="AZ1403" s="24">
        <v>0</v>
      </c>
      <c r="BA1403" s="24">
        <v>0</v>
      </c>
      <c r="BB1403" s="24">
        <v>0</v>
      </c>
      <c r="BC1403" s="24">
        <v>0</v>
      </c>
      <c r="BD1403" s="24">
        <v>0</v>
      </c>
      <c r="BE1403" s="24">
        <v>0</v>
      </c>
      <c r="BF1403" s="24">
        <v>0</v>
      </c>
      <c r="BG1403" s="24">
        <v>0</v>
      </c>
      <c r="BH1403" s="24">
        <v>0</v>
      </c>
      <c r="BI1403" s="24">
        <v>0</v>
      </c>
      <c r="BJ1403" s="24">
        <v>0</v>
      </c>
      <c r="BK1403" s="24">
        <v>0</v>
      </c>
      <c r="BL1403" s="24">
        <v>0</v>
      </c>
    </row>
    <row r="1404" spans="1:64" x14ac:dyDescent="0.25">
      <c r="A1404" t="s">
        <v>5125</v>
      </c>
      <c r="B1404">
        <v>198</v>
      </c>
      <c r="C1404">
        <v>2</v>
      </c>
      <c r="D1404">
        <v>17</v>
      </c>
      <c r="E1404" s="24">
        <v>0</v>
      </c>
      <c r="F1404" s="24">
        <v>0</v>
      </c>
      <c r="G1404" s="24">
        <v>0</v>
      </c>
      <c r="H1404" s="24">
        <v>0</v>
      </c>
      <c r="I1404" s="24">
        <v>0</v>
      </c>
      <c r="J1404" s="24">
        <v>0</v>
      </c>
      <c r="K1404" s="24">
        <v>3.2037496566772461E-7</v>
      </c>
      <c r="L1404" s="24">
        <v>-3.2037496566772461E-7</v>
      </c>
      <c r="M1404" s="24">
        <v>0</v>
      </c>
      <c r="N1404" s="24">
        <v>0</v>
      </c>
      <c r="O1404" s="24">
        <v>-3.2037496566772461E-7</v>
      </c>
      <c r="P1404" s="24">
        <v>0</v>
      </c>
      <c r="Q1404" s="24">
        <v>0</v>
      </c>
      <c r="R1404" s="24">
        <v>0</v>
      </c>
      <c r="S1404" s="24">
        <v>0</v>
      </c>
      <c r="T1404" s="24">
        <v>0</v>
      </c>
      <c r="U1404" s="24">
        <v>0</v>
      </c>
      <c r="V1404" s="24">
        <v>0</v>
      </c>
      <c r="W1404" s="24">
        <v>0</v>
      </c>
      <c r="X1404" s="24">
        <v>0</v>
      </c>
      <c r="Y1404" s="24">
        <v>0</v>
      </c>
      <c r="Z1404" s="24">
        <v>0</v>
      </c>
      <c r="AA1404" s="24">
        <v>2.2426247596740721E-7</v>
      </c>
      <c r="AB1404" s="24">
        <v>-2.2426247596740718E-7</v>
      </c>
      <c r="AC1404" s="24">
        <v>0</v>
      </c>
      <c r="AD1404" s="24">
        <v>0</v>
      </c>
      <c r="AE1404" s="24">
        <v>-2.2426247596740718E-7</v>
      </c>
      <c r="AF1404" s="24">
        <v>0</v>
      </c>
      <c r="AG1404" s="24">
        <v>0</v>
      </c>
      <c r="AH1404" s="24">
        <v>0</v>
      </c>
      <c r="AI1404" s="24">
        <v>0</v>
      </c>
      <c r="AJ1404" s="24">
        <v>0</v>
      </c>
      <c r="AK1404" s="24">
        <v>0</v>
      </c>
      <c r="AL1404" s="24">
        <v>0</v>
      </c>
      <c r="AM1404" s="24">
        <v>0</v>
      </c>
      <c r="AN1404" s="24">
        <v>0</v>
      </c>
      <c r="AO1404" s="24">
        <v>0</v>
      </c>
      <c r="AP1404" s="24">
        <v>0</v>
      </c>
      <c r="AQ1404" s="24">
        <v>9.6112489700317399E-8</v>
      </c>
      <c r="AR1404" s="24">
        <v>-9.6112489700317425E-8</v>
      </c>
      <c r="AS1404" s="24">
        <v>0</v>
      </c>
      <c r="AT1404" s="24">
        <v>0</v>
      </c>
      <c r="AU1404" s="24">
        <v>-9.6112489700317425E-8</v>
      </c>
      <c r="AV1404" s="24">
        <v>0</v>
      </c>
      <c r="AW1404" s="24">
        <v>0</v>
      </c>
      <c r="AX1404" s="24">
        <v>0</v>
      </c>
      <c r="AY1404" s="24">
        <v>0</v>
      </c>
      <c r="AZ1404" s="24">
        <v>0</v>
      </c>
      <c r="BA1404" s="24">
        <v>0</v>
      </c>
      <c r="BB1404" s="24">
        <v>0</v>
      </c>
      <c r="BC1404" s="24">
        <v>0</v>
      </c>
      <c r="BD1404" s="24">
        <v>0</v>
      </c>
      <c r="BE1404" s="24">
        <v>0</v>
      </c>
      <c r="BF1404" s="24">
        <v>0</v>
      </c>
      <c r="BG1404" s="24">
        <v>0</v>
      </c>
      <c r="BH1404" s="24">
        <v>0</v>
      </c>
      <c r="BI1404" s="24">
        <v>0</v>
      </c>
      <c r="BJ1404" s="24">
        <v>0</v>
      </c>
      <c r="BK1404" s="24">
        <v>0</v>
      </c>
      <c r="BL1404" s="24">
        <v>0</v>
      </c>
    </row>
    <row r="1405" spans="1:64" x14ac:dyDescent="0.25">
      <c r="A1405" t="s">
        <v>5125</v>
      </c>
      <c r="B1405">
        <v>199</v>
      </c>
      <c r="C1405">
        <v>3</v>
      </c>
      <c r="D1405">
        <v>17</v>
      </c>
      <c r="E1405" s="24">
        <v>0</v>
      </c>
      <c r="F1405" s="24">
        <v>0</v>
      </c>
      <c r="G1405" s="24">
        <v>0</v>
      </c>
      <c r="H1405" s="24">
        <v>0</v>
      </c>
      <c r="I1405" s="24">
        <v>0</v>
      </c>
      <c r="J1405" s="24">
        <v>0</v>
      </c>
      <c r="K1405" s="24">
        <v>2.6822090148925781E-7</v>
      </c>
      <c r="L1405" s="24">
        <v>-2.6822090148925781E-7</v>
      </c>
      <c r="M1405" s="24">
        <v>0</v>
      </c>
      <c r="N1405" s="24">
        <v>0</v>
      </c>
      <c r="O1405" s="24">
        <v>-2.6822090148925781E-7</v>
      </c>
      <c r="P1405" s="24">
        <v>0</v>
      </c>
      <c r="Q1405" s="24">
        <v>0</v>
      </c>
      <c r="R1405" s="24">
        <v>0</v>
      </c>
      <c r="S1405" s="24">
        <v>0</v>
      </c>
      <c r="T1405" s="24">
        <v>0</v>
      </c>
      <c r="U1405" s="24">
        <v>0</v>
      </c>
      <c r="V1405" s="24">
        <v>0</v>
      </c>
      <c r="W1405" s="24">
        <v>0</v>
      </c>
      <c r="X1405" s="24">
        <v>0</v>
      </c>
      <c r="Y1405" s="24">
        <v>0</v>
      </c>
      <c r="Z1405" s="24">
        <v>0</v>
      </c>
      <c r="AA1405" s="24">
        <v>1.8775463104248046E-7</v>
      </c>
      <c r="AB1405" s="24">
        <v>-1.8775463104248038E-7</v>
      </c>
      <c r="AC1405" s="24">
        <v>0</v>
      </c>
      <c r="AD1405" s="24">
        <v>0</v>
      </c>
      <c r="AE1405" s="24">
        <v>-1.8775463104248038E-7</v>
      </c>
      <c r="AF1405" s="24">
        <v>0</v>
      </c>
      <c r="AG1405" s="24">
        <v>0</v>
      </c>
      <c r="AH1405" s="24">
        <v>0</v>
      </c>
      <c r="AI1405" s="24">
        <v>0</v>
      </c>
      <c r="AJ1405" s="24">
        <v>0</v>
      </c>
      <c r="AK1405" s="24">
        <v>0</v>
      </c>
      <c r="AL1405" s="24">
        <v>0</v>
      </c>
      <c r="AM1405" s="24">
        <v>0</v>
      </c>
      <c r="AN1405" s="24">
        <v>0</v>
      </c>
      <c r="AO1405" s="24">
        <v>0</v>
      </c>
      <c r="AP1405" s="24">
        <v>0</v>
      </c>
      <c r="AQ1405" s="24">
        <v>8.0466270446777349E-8</v>
      </c>
      <c r="AR1405" s="24">
        <v>-8.0466270446777428E-8</v>
      </c>
      <c r="AS1405" s="24">
        <v>0</v>
      </c>
      <c r="AT1405" s="24">
        <v>0</v>
      </c>
      <c r="AU1405" s="24">
        <v>-8.0466270446777428E-8</v>
      </c>
      <c r="AV1405" s="24">
        <v>0</v>
      </c>
      <c r="AW1405" s="24">
        <v>0</v>
      </c>
      <c r="AX1405" s="24">
        <v>0</v>
      </c>
      <c r="AY1405" s="24">
        <v>0</v>
      </c>
      <c r="AZ1405" s="24">
        <v>0</v>
      </c>
      <c r="BA1405" s="24">
        <v>0</v>
      </c>
      <c r="BB1405" s="24">
        <v>0</v>
      </c>
      <c r="BC1405" s="24">
        <v>0</v>
      </c>
      <c r="BD1405" s="24">
        <v>0</v>
      </c>
      <c r="BE1405" s="24">
        <v>0</v>
      </c>
      <c r="BF1405" s="24">
        <v>0</v>
      </c>
      <c r="BG1405" s="24">
        <v>0</v>
      </c>
      <c r="BH1405" s="24">
        <v>0</v>
      </c>
      <c r="BI1405" s="24">
        <v>0</v>
      </c>
      <c r="BJ1405" s="24">
        <v>0</v>
      </c>
      <c r="BK1405" s="24">
        <v>0</v>
      </c>
      <c r="BL1405" s="24">
        <v>0</v>
      </c>
    </row>
    <row r="1406" spans="1:64" x14ac:dyDescent="0.25">
      <c r="A1406" t="s">
        <v>5125</v>
      </c>
      <c r="B1406">
        <v>200</v>
      </c>
      <c r="C1406">
        <v>3</v>
      </c>
      <c r="D1406">
        <v>17</v>
      </c>
      <c r="E1406" s="24">
        <v>0</v>
      </c>
      <c r="F1406" s="24">
        <v>0</v>
      </c>
      <c r="G1406" s="24">
        <v>0</v>
      </c>
      <c r="H1406" s="24">
        <v>0</v>
      </c>
      <c r="I1406" s="24">
        <v>0</v>
      </c>
      <c r="J1406" s="24">
        <v>0</v>
      </c>
      <c r="K1406" s="24">
        <v>2.384185791015625E-7</v>
      </c>
      <c r="L1406" s="24">
        <v>-2.384185791015625E-7</v>
      </c>
      <c r="M1406" s="24">
        <v>0</v>
      </c>
      <c r="N1406" s="24">
        <v>0</v>
      </c>
      <c r="O1406" s="24">
        <v>-2.384185791015625E-7</v>
      </c>
      <c r="P1406" s="24">
        <v>0</v>
      </c>
      <c r="Q1406" s="24">
        <v>0</v>
      </c>
      <c r="R1406" s="24">
        <v>0</v>
      </c>
      <c r="S1406" s="24">
        <v>0</v>
      </c>
      <c r="T1406" s="24">
        <v>0</v>
      </c>
      <c r="U1406" s="24">
        <v>0</v>
      </c>
      <c r="V1406" s="24">
        <v>0</v>
      </c>
      <c r="W1406" s="24">
        <v>0</v>
      </c>
      <c r="X1406" s="24">
        <v>0</v>
      </c>
      <c r="Y1406" s="24">
        <v>0</v>
      </c>
      <c r="Z1406" s="24">
        <v>0</v>
      </c>
      <c r="AA1406" s="24">
        <v>1.6689300537109374E-7</v>
      </c>
      <c r="AB1406" s="24">
        <v>-1.6689300537109379E-7</v>
      </c>
      <c r="AC1406" s="24">
        <v>0</v>
      </c>
      <c r="AD1406" s="24">
        <v>0</v>
      </c>
      <c r="AE1406" s="24">
        <v>-1.6689300537109379E-7</v>
      </c>
      <c r="AF1406" s="24">
        <v>0</v>
      </c>
      <c r="AG1406" s="24">
        <v>0</v>
      </c>
      <c r="AH1406" s="24">
        <v>0</v>
      </c>
      <c r="AI1406" s="24">
        <v>0</v>
      </c>
      <c r="AJ1406" s="24">
        <v>0</v>
      </c>
      <c r="AK1406" s="24">
        <v>0</v>
      </c>
      <c r="AL1406" s="24">
        <v>0</v>
      </c>
      <c r="AM1406" s="24">
        <v>0</v>
      </c>
      <c r="AN1406" s="24">
        <v>0</v>
      </c>
      <c r="AO1406" s="24">
        <v>0</v>
      </c>
      <c r="AP1406" s="24">
        <v>0</v>
      </c>
      <c r="AQ1406" s="24">
        <v>7.1525573730468761E-8</v>
      </c>
      <c r="AR1406" s="24">
        <v>-7.1525573730468708E-8</v>
      </c>
      <c r="AS1406" s="24">
        <v>0</v>
      </c>
      <c r="AT1406" s="24">
        <v>0</v>
      </c>
      <c r="AU1406" s="24">
        <v>-7.1525573730468708E-8</v>
      </c>
      <c r="AV1406" s="24">
        <v>0</v>
      </c>
      <c r="AW1406" s="24">
        <v>0</v>
      </c>
      <c r="AX1406" s="24">
        <v>0</v>
      </c>
      <c r="AY1406" s="24">
        <v>0</v>
      </c>
      <c r="AZ1406" s="24">
        <v>0</v>
      </c>
      <c r="BA1406" s="24">
        <v>0</v>
      </c>
      <c r="BB1406" s="24">
        <v>0</v>
      </c>
      <c r="BC1406" s="24">
        <v>0</v>
      </c>
      <c r="BD1406" s="24">
        <v>0</v>
      </c>
      <c r="BE1406" s="24">
        <v>0</v>
      </c>
      <c r="BF1406" s="24">
        <v>0</v>
      </c>
      <c r="BG1406" s="24">
        <v>0</v>
      </c>
      <c r="BH1406" s="24">
        <v>0</v>
      </c>
      <c r="BI1406" s="24">
        <v>0</v>
      </c>
      <c r="BJ1406" s="24">
        <v>0</v>
      </c>
      <c r="BK1406" s="24">
        <v>0</v>
      </c>
      <c r="BL1406" s="24">
        <v>0</v>
      </c>
    </row>
    <row r="1407" spans="1:64" x14ac:dyDescent="0.25">
      <c r="A1407" t="s">
        <v>5125</v>
      </c>
      <c r="B1407">
        <v>201</v>
      </c>
      <c r="C1407">
        <v>3</v>
      </c>
      <c r="D1407">
        <v>17</v>
      </c>
      <c r="E1407" s="24">
        <v>0</v>
      </c>
      <c r="F1407" s="24">
        <v>0</v>
      </c>
      <c r="G1407" s="24">
        <v>0</v>
      </c>
      <c r="H1407" s="24">
        <v>0</v>
      </c>
      <c r="I1407" s="24">
        <v>0</v>
      </c>
      <c r="J1407" s="24">
        <v>0</v>
      </c>
      <c r="K1407" s="24">
        <v>1.862645149230957E-7</v>
      </c>
      <c r="L1407" s="24">
        <v>-1.862645149230957E-7</v>
      </c>
      <c r="M1407" s="24">
        <v>0</v>
      </c>
      <c r="N1407" s="24">
        <v>0</v>
      </c>
      <c r="O1407" s="24">
        <v>-1.862645149230957E-7</v>
      </c>
      <c r="P1407" s="24">
        <v>0</v>
      </c>
      <c r="Q1407" s="24">
        <v>0</v>
      </c>
      <c r="R1407" s="24">
        <v>0</v>
      </c>
      <c r="S1407" s="24">
        <v>0</v>
      </c>
      <c r="T1407" s="24">
        <v>0</v>
      </c>
      <c r="U1407" s="24">
        <v>0</v>
      </c>
      <c r="V1407" s="24">
        <v>0</v>
      </c>
      <c r="W1407" s="24">
        <v>0</v>
      </c>
      <c r="X1407" s="24">
        <v>0</v>
      </c>
      <c r="Y1407" s="24">
        <v>0</v>
      </c>
      <c r="Z1407" s="24">
        <v>0</v>
      </c>
      <c r="AA1407" s="24">
        <v>1.3038516044616699E-7</v>
      </c>
      <c r="AB1407" s="24">
        <v>-1.3038516044616699E-7</v>
      </c>
      <c r="AC1407" s="24">
        <v>0</v>
      </c>
      <c r="AD1407" s="24">
        <v>0</v>
      </c>
      <c r="AE1407" s="24">
        <v>-1.3038516044616699E-7</v>
      </c>
      <c r="AF1407" s="24">
        <v>0</v>
      </c>
      <c r="AG1407" s="24">
        <v>0</v>
      </c>
      <c r="AH1407" s="24">
        <v>0</v>
      </c>
      <c r="AI1407" s="24">
        <v>0</v>
      </c>
      <c r="AJ1407" s="24">
        <v>0</v>
      </c>
      <c r="AK1407" s="24">
        <v>0</v>
      </c>
      <c r="AL1407" s="24">
        <v>0</v>
      </c>
      <c r="AM1407" s="24">
        <v>0</v>
      </c>
      <c r="AN1407" s="24">
        <v>0</v>
      </c>
      <c r="AO1407" s="24">
        <v>0</v>
      </c>
      <c r="AP1407" s="24">
        <v>0</v>
      </c>
      <c r="AQ1407" s="24">
        <v>5.5879354476928711E-8</v>
      </c>
      <c r="AR1407" s="24">
        <v>-5.5879354476928711E-8</v>
      </c>
      <c r="AS1407" s="24">
        <v>0</v>
      </c>
      <c r="AT1407" s="24">
        <v>0</v>
      </c>
      <c r="AU1407" s="24">
        <v>-5.5879354476928711E-8</v>
      </c>
      <c r="AV1407" s="24">
        <v>0</v>
      </c>
      <c r="AW1407" s="24">
        <v>0</v>
      </c>
      <c r="AX1407" s="24">
        <v>0</v>
      </c>
      <c r="AY1407" s="24">
        <v>0</v>
      </c>
      <c r="AZ1407" s="24">
        <v>0</v>
      </c>
      <c r="BA1407" s="24">
        <v>0</v>
      </c>
      <c r="BB1407" s="24">
        <v>0</v>
      </c>
      <c r="BC1407" s="24">
        <v>0</v>
      </c>
      <c r="BD1407" s="24">
        <v>0</v>
      </c>
      <c r="BE1407" s="24">
        <v>0</v>
      </c>
      <c r="BF1407" s="24">
        <v>0</v>
      </c>
      <c r="BG1407" s="24">
        <v>0</v>
      </c>
      <c r="BH1407" s="24">
        <v>0</v>
      </c>
      <c r="BI1407" s="24">
        <v>0</v>
      </c>
      <c r="BJ1407" s="24">
        <v>0</v>
      </c>
      <c r="BK1407" s="24">
        <v>0</v>
      </c>
      <c r="BL1407" s="24">
        <v>0</v>
      </c>
    </row>
    <row r="1408" spans="1:64" x14ac:dyDescent="0.25">
      <c r="A1408" t="s">
        <v>5125</v>
      </c>
      <c r="B1408">
        <v>202</v>
      </c>
      <c r="C1408">
        <v>4</v>
      </c>
      <c r="D1408">
        <v>17</v>
      </c>
      <c r="E1408" s="24">
        <v>0</v>
      </c>
      <c r="F1408" s="24">
        <v>0</v>
      </c>
      <c r="G1408" s="24">
        <v>0</v>
      </c>
      <c r="H1408" s="24">
        <v>0</v>
      </c>
      <c r="I1408" s="24">
        <v>0</v>
      </c>
      <c r="J1408" s="24">
        <v>0</v>
      </c>
      <c r="K1408" s="24">
        <v>1.5646219253540039E-7</v>
      </c>
      <c r="L1408" s="24">
        <v>-1.5646219253540039E-7</v>
      </c>
      <c r="M1408" s="24">
        <v>0</v>
      </c>
      <c r="N1408" s="24">
        <v>0</v>
      </c>
      <c r="O1408" s="24">
        <v>-1.5646219253540039E-7</v>
      </c>
      <c r="P1408" s="24">
        <v>0</v>
      </c>
      <c r="Q1408" s="24">
        <v>0</v>
      </c>
      <c r="R1408" s="24">
        <v>0</v>
      </c>
      <c r="S1408" s="24">
        <v>0</v>
      </c>
      <c r="T1408" s="24">
        <v>0</v>
      </c>
      <c r="U1408" s="24">
        <v>0</v>
      </c>
      <c r="V1408" s="24">
        <v>0</v>
      </c>
      <c r="W1408" s="24">
        <v>0</v>
      </c>
      <c r="X1408" s="24">
        <v>0</v>
      </c>
      <c r="Y1408" s="24">
        <v>0</v>
      </c>
      <c r="Z1408" s="24">
        <v>0</v>
      </c>
      <c r="AA1408" s="24">
        <v>1.0952353477478027E-7</v>
      </c>
      <c r="AB1408" s="24">
        <v>-1.0952353477478019E-7</v>
      </c>
      <c r="AC1408" s="24">
        <v>0</v>
      </c>
      <c r="AD1408" s="24">
        <v>0</v>
      </c>
      <c r="AE1408" s="24">
        <v>-1.0952353477478019E-7</v>
      </c>
      <c r="AF1408" s="24">
        <v>0</v>
      </c>
      <c r="AG1408" s="24">
        <v>0</v>
      </c>
      <c r="AH1408" s="24">
        <v>0</v>
      </c>
      <c r="AI1408" s="24">
        <v>0</v>
      </c>
      <c r="AJ1408" s="24">
        <v>0</v>
      </c>
      <c r="AK1408" s="24">
        <v>0</v>
      </c>
      <c r="AL1408" s="24">
        <v>0</v>
      </c>
      <c r="AM1408" s="24">
        <v>0</v>
      </c>
      <c r="AN1408" s="24">
        <v>0</v>
      </c>
      <c r="AO1408" s="24">
        <v>0</v>
      </c>
      <c r="AP1408" s="24">
        <v>0</v>
      </c>
      <c r="AQ1408" s="24">
        <v>4.6938657760620122E-8</v>
      </c>
      <c r="AR1408" s="24">
        <v>-4.6938657760620202E-8</v>
      </c>
      <c r="AS1408" s="24">
        <v>0</v>
      </c>
      <c r="AT1408" s="24">
        <v>0</v>
      </c>
      <c r="AU1408" s="24">
        <v>-4.6938657760620202E-8</v>
      </c>
      <c r="AV1408" s="24">
        <v>0</v>
      </c>
      <c r="AW1408" s="24">
        <v>0</v>
      </c>
      <c r="AX1408" s="24">
        <v>0</v>
      </c>
      <c r="AY1408" s="24">
        <v>0</v>
      </c>
      <c r="AZ1408" s="24">
        <v>0</v>
      </c>
      <c r="BA1408" s="24">
        <v>0</v>
      </c>
      <c r="BB1408" s="24">
        <v>0</v>
      </c>
      <c r="BC1408" s="24">
        <v>0</v>
      </c>
      <c r="BD1408" s="24">
        <v>0</v>
      </c>
      <c r="BE1408" s="24">
        <v>0</v>
      </c>
      <c r="BF1408" s="24">
        <v>0</v>
      </c>
      <c r="BG1408" s="24">
        <v>0</v>
      </c>
      <c r="BH1408" s="24">
        <v>0</v>
      </c>
      <c r="BI1408" s="24">
        <v>0</v>
      </c>
      <c r="BJ1408" s="24">
        <v>0</v>
      </c>
      <c r="BK1408" s="24">
        <v>0</v>
      </c>
      <c r="BL1408" s="24">
        <v>0</v>
      </c>
    </row>
    <row r="1409" spans="1:64" x14ac:dyDescent="0.25">
      <c r="A1409" t="s">
        <v>5125</v>
      </c>
      <c r="B1409">
        <v>203</v>
      </c>
      <c r="C1409">
        <v>4</v>
      </c>
      <c r="D1409">
        <v>17</v>
      </c>
      <c r="E1409" s="24">
        <v>0</v>
      </c>
      <c r="F1409" s="24">
        <v>0</v>
      </c>
      <c r="G1409" s="24">
        <v>0</v>
      </c>
      <c r="H1409" s="24">
        <v>0</v>
      </c>
      <c r="I1409" s="24">
        <v>0</v>
      </c>
      <c r="J1409" s="24">
        <v>0</v>
      </c>
      <c r="K1409" s="24">
        <v>1.5646219253540039E-7</v>
      </c>
      <c r="L1409" s="24">
        <v>-1.5646219253540039E-7</v>
      </c>
      <c r="M1409" s="24">
        <v>0</v>
      </c>
      <c r="N1409" s="24">
        <v>0</v>
      </c>
      <c r="O1409" s="24">
        <v>-1.5646219253540039E-7</v>
      </c>
      <c r="P1409" s="24">
        <v>0</v>
      </c>
      <c r="Q1409" s="24">
        <v>0</v>
      </c>
      <c r="R1409" s="24">
        <v>0</v>
      </c>
      <c r="S1409" s="24">
        <v>0</v>
      </c>
      <c r="T1409" s="24">
        <v>0</v>
      </c>
      <c r="U1409" s="24">
        <v>0</v>
      </c>
      <c r="V1409" s="24">
        <v>0</v>
      </c>
      <c r="W1409" s="24">
        <v>0</v>
      </c>
      <c r="X1409" s="24">
        <v>0</v>
      </c>
      <c r="Y1409" s="24">
        <v>0</v>
      </c>
      <c r="Z1409" s="24">
        <v>0</v>
      </c>
      <c r="AA1409" s="24">
        <v>1.0952353477478027E-7</v>
      </c>
      <c r="AB1409" s="24">
        <v>-1.0952353477478029E-7</v>
      </c>
      <c r="AC1409" s="24">
        <v>0</v>
      </c>
      <c r="AD1409" s="24">
        <v>0</v>
      </c>
      <c r="AE1409" s="24">
        <v>-1.0952353477478029E-7</v>
      </c>
      <c r="AF1409" s="24">
        <v>0</v>
      </c>
      <c r="AG1409" s="24">
        <v>0</v>
      </c>
      <c r="AH1409" s="24">
        <v>0</v>
      </c>
      <c r="AI1409" s="24">
        <v>0</v>
      </c>
      <c r="AJ1409" s="24">
        <v>0</v>
      </c>
      <c r="AK1409" s="24">
        <v>0</v>
      </c>
      <c r="AL1409" s="24">
        <v>0</v>
      </c>
      <c r="AM1409" s="24">
        <v>0</v>
      </c>
      <c r="AN1409" s="24">
        <v>0</v>
      </c>
      <c r="AO1409" s="24">
        <v>0</v>
      </c>
      <c r="AP1409" s="24">
        <v>0</v>
      </c>
      <c r="AQ1409" s="24">
        <v>4.6938657760620122E-8</v>
      </c>
      <c r="AR1409" s="24">
        <v>-4.6938657760620096E-8</v>
      </c>
      <c r="AS1409" s="24">
        <v>0</v>
      </c>
      <c r="AT1409" s="24">
        <v>0</v>
      </c>
      <c r="AU1409" s="24">
        <v>-4.6938657760620096E-8</v>
      </c>
      <c r="AV1409" s="24">
        <v>0</v>
      </c>
      <c r="AW1409" s="24">
        <v>0</v>
      </c>
      <c r="AX1409" s="24">
        <v>0</v>
      </c>
      <c r="AY1409" s="24">
        <v>0</v>
      </c>
      <c r="AZ1409" s="24">
        <v>0</v>
      </c>
      <c r="BA1409" s="24">
        <v>0</v>
      </c>
      <c r="BB1409" s="24">
        <v>0</v>
      </c>
      <c r="BC1409" s="24">
        <v>0</v>
      </c>
      <c r="BD1409" s="24">
        <v>0</v>
      </c>
      <c r="BE1409" s="24">
        <v>0</v>
      </c>
      <c r="BF1409" s="24">
        <v>0</v>
      </c>
      <c r="BG1409" s="24">
        <v>0</v>
      </c>
      <c r="BH1409" s="24">
        <v>0</v>
      </c>
      <c r="BI1409" s="24">
        <v>0</v>
      </c>
      <c r="BJ1409" s="24">
        <v>0</v>
      </c>
      <c r="BK1409" s="24">
        <v>0</v>
      </c>
      <c r="BL1409" s="24">
        <v>0</v>
      </c>
    </row>
    <row r="1410" spans="1:64" x14ac:dyDescent="0.25">
      <c r="A1410" t="s">
        <v>5125</v>
      </c>
      <c r="B1410">
        <v>204</v>
      </c>
      <c r="C1410">
        <v>4</v>
      </c>
      <c r="D1410">
        <v>17</v>
      </c>
      <c r="E1410" s="24">
        <v>0</v>
      </c>
      <c r="F1410" s="24">
        <v>0</v>
      </c>
      <c r="G1410" s="24">
        <v>0</v>
      </c>
      <c r="H1410" s="24">
        <v>0</v>
      </c>
      <c r="I1410" s="24">
        <v>0</v>
      </c>
      <c r="J1410" s="24">
        <v>0</v>
      </c>
      <c r="K1410" s="24">
        <v>1.1175870895385742E-7</v>
      </c>
      <c r="L1410" s="24">
        <v>-1.1175870895385742E-7</v>
      </c>
      <c r="M1410" s="24">
        <v>0</v>
      </c>
      <c r="N1410" s="24">
        <v>0</v>
      </c>
      <c r="O1410" s="24">
        <v>-1.1175870895385742E-7</v>
      </c>
      <c r="P1410" s="24">
        <v>0</v>
      </c>
      <c r="Q1410" s="24">
        <v>0</v>
      </c>
      <c r="R1410" s="24">
        <v>0</v>
      </c>
      <c r="S1410" s="24">
        <v>0</v>
      </c>
      <c r="T1410" s="24">
        <v>0</v>
      </c>
      <c r="U1410" s="24">
        <v>0</v>
      </c>
      <c r="V1410" s="24">
        <v>0</v>
      </c>
      <c r="W1410" s="24">
        <v>0</v>
      </c>
      <c r="X1410" s="24">
        <v>0</v>
      </c>
      <c r="Y1410" s="24">
        <v>0</v>
      </c>
      <c r="Z1410" s="24">
        <v>0</v>
      </c>
      <c r="AA1410" s="24">
        <v>7.8231096267700195E-8</v>
      </c>
      <c r="AB1410" s="24">
        <v>-7.8231096267700195E-8</v>
      </c>
      <c r="AC1410" s="24">
        <v>0</v>
      </c>
      <c r="AD1410" s="24">
        <v>0</v>
      </c>
      <c r="AE1410" s="24">
        <v>-7.8231096267700195E-8</v>
      </c>
      <c r="AF1410" s="24">
        <v>0</v>
      </c>
      <c r="AG1410" s="24">
        <v>0</v>
      </c>
      <c r="AH1410" s="24">
        <v>0</v>
      </c>
      <c r="AI1410" s="24">
        <v>0</v>
      </c>
      <c r="AJ1410" s="24">
        <v>0</v>
      </c>
      <c r="AK1410" s="24">
        <v>0</v>
      </c>
      <c r="AL1410" s="24">
        <v>0</v>
      </c>
      <c r="AM1410" s="24">
        <v>0</v>
      </c>
      <c r="AN1410" s="24">
        <v>0</v>
      </c>
      <c r="AO1410" s="24">
        <v>0</v>
      </c>
      <c r="AP1410" s="24">
        <v>0</v>
      </c>
      <c r="AQ1410" s="24">
        <v>3.3527612686157227E-8</v>
      </c>
      <c r="AR1410" s="24">
        <v>-3.3527612686157227E-8</v>
      </c>
      <c r="AS1410" s="24">
        <v>0</v>
      </c>
      <c r="AT1410" s="24">
        <v>0</v>
      </c>
      <c r="AU1410" s="24">
        <v>-3.3527612686157227E-8</v>
      </c>
      <c r="AV1410" s="24">
        <v>0</v>
      </c>
      <c r="AW1410" s="24">
        <v>0</v>
      </c>
      <c r="AX1410" s="24">
        <v>0</v>
      </c>
      <c r="AY1410" s="24">
        <v>0</v>
      </c>
      <c r="AZ1410" s="24">
        <v>0</v>
      </c>
      <c r="BA1410" s="24">
        <v>0</v>
      </c>
      <c r="BB1410" s="24">
        <v>0</v>
      </c>
      <c r="BC1410" s="24">
        <v>0</v>
      </c>
      <c r="BD1410" s="24">
        <v>0</v>
      </c>
      <c r="BE1410" s="24">
        <v>0</v>
      </c>
      <c r="BF1410" s="24">
        <v>0</v>
      </c>
      <c r="BG1410" s="24">
        <v>0</v>
      </c>
      <c r="BH1410" s="24">
        <v>0</v>
      </c>
      <c r="BI1410" s="24">
        <v>0</v>
      </c>
      <c r="BJ1410" s="24">
        <v>0</v>
      </c>
      <c r="BK1410" s="24">
        <v>0</v>
      </c>
      <c r="BL1410" s="24">
        <v>0</v>
      </c>
    </row>
    <row r="1411" spans="1:64" x14ac:dyDescent="0.25">
      <c r="A1411" t="s">
        <v>5125</v>
      </c>
      <c r="B1411">
        <v>205</v>
      </c>
      <c r="C1411">
        <v>1</v>
      </c>
      <c r="D1411">
        <v>18</v>
      </c>
      <c r="E1411" s="24">
        <v>0</v>
      </c>
      <c r="F1411" s="24">
        <v>0</v>
      </c>
      <c r="G1411" s="24">
        <v>0</v>
      </c>
      <c r="H1411" s="24">
        <v>0</v>
      </c>
      <c r="I1411" s="24">
        <v>0</v>
      </c>
      <c r="J1411" s="24">
        <v>0</v>
      </c>
      <c r="K1411" s="24">
        <v>9.6857547760009766E-8</v>
      </c>
      <c r="L1411" s="24">
        <v>-9.6857547760009766E-8</v>
      </c>
      <c r="M1411" s="24">
        <v>0</v>
      </c>
      <c r="N1411" s="24">
        <v>0</v>
      </c>
      <c r="O1411" s="24">
        <v>-9.6857547760009766E-8</v>
      </c>
      <c r="P1411" s="24">
        <v>0</v>
      </c>
      <c r="Q1411" s="24">
        <v>0</v>
      </c>
      <c r="R1411" s="24">
        <v>0</v>
      </c>
      <c r="S1411" s="24">
        <v>0</v>
      </c>
      <c r="T1411" s="24">
        <v>0</v>
      </c>
      <c r="U1411" s="24">
        <v>0</v>
      </c>
      <c r="V1411" s="24">
        <v>0</v>
      </c>
      <c r="W1411" s="24">
        <v>0</v>
      </c>
      <c r="X1411" s="24">
        <v>0</v>
      </c>
      <c r="Y1411" s="24">
        <v>0</v>
      </c>
      <c r="Z1411" s="24">
        <v>0</v>
      </c>
      <c r="AA1411" s="24">
        <v>6.7800283432006833E-8</v>
      </c>
      <c r="AB1411" s="24">
        <v>-6.7800283432006847E-8</v>
      </c>
      <c r="AC1411" s="24">
        <v>0</v>
      </c>
      <c r="AD1411" s="24">
        <v>0</v>
      </c>
      <c r="AE1411" s="24">
        <v>-6.7800283432006847E-8</v>
      </c>
      <c r="AF1411" s="24">
        <v>0</v>
      </c>
      <c r="AG1411" s="24">
        <v>0</v>
      </c>
      <c r="AH1411" s="24">
        <v>0</v>
      </c>
      <c r="AI1411" s="24">
        <v>0</v>
      </c>
      <c r="AJ1411" s="24">
        <v>0</v>
      </c>
      <c r="AK1411" s="24">
        <v>0</v>
      </c>
      <c r="AL1411" s="24">
        <v>0</v>
      </c>
      <c r="AM1411" s="24">
        <v>0</v>
      </c>
      <c r="AN1411" s="24">
        <v>0</v>
      </c>
      <c r="AO1411" s="24">
        <v>0</v>
      </c>
      <c r="AP1411" s="24">
        <v>0</v>
      </c>
      <c r="AQ1411" s="24">
        <v>2.9057264328002932E-8</v>
      </c>
      <c r="AR1411" s="24">
        <v>-2.9057264328002919E-8</v>
      </c>
      <c r="AS1411" s="24">
        <v>0</v>
      </c>
      <c r="AT1411" s="24">
        <v>0</v>
      </c>
      <c r="AU1411" s="24">
        <v>-2.9057264328002919E-8</v>
      </c>
      <c r="AV1411" s="24">
        <v>0</v>
      </c>
      <c r="AW1411" s="24">
        <v>0</v>
      </c>
      <c r="AX1411" s="24">
        <v>0</v>
      </c>
      <c r="AY1411" s="24">
        <v>0</v>
      </c>
      <c r="AZ1411" s="24">
        <v>0</v>
      </c>
      <c r="BA1411" s="24">
        <v>0</v>
      </c>
      <c r="BB1411" s="24">
        <v>0</v>
      </c>
      <c r="BC1411" s="24">
        <v>0</v>
      </c>
      <c r="BD1411" s="24">
        <v>0</v>
      </c>
      <c r="BE1411" s="24">
        <v>0</v>
      </c>
      <c r="BF1411" s="24">
        <v>0</v>
      </c>
      <c r="BG1411" s="24">
        <v>0</v>
      </c>
      <c r="BH1411" s="24">
        <v>0</v>
      </c>
      <c r="BI1411" s="24">
        <v>0</v>
      </c>
      <c r="BJ1411" s="24">
        <v>0</v>
      </c>
      <c r="BK1411" s="24">
        <v>0</v>
      </c>
      <c r="BL1411" s="24">
        <v>0</v>
      </c>
    </row>
    <row r="1412" spans="1:64" x14ac:dyDescent="0.25">
      <c r="A1412" t="s">
        <v>5125</v>
      </c>
      <c r="B1412">
        <v>206</v>
      </c>
      <c r="C1412">
        <v>1</v>
      </c>
      <c r="D1412">
        <v>18</v>
      </c>
      <c r="E1412" s="24">
        <v>0</v>
      </c>
      <c r="F1412" s="24">
        <v>0</v>
      </c>
      <c r="G1412" s="24">
        <v>0</v>
      </c>
      <c r="H1412" s="24">
        <v>0</v>
      </c>
      <c r="I1412" s="24">
        <v>0</v>
      </c>
      <c r="J1412" s="24">
        <v>0</v>
      </c>
      <c r="K1412" s="24">
        <v>8.9406967163085938E-8</v>
      </c>
      <c r="L1412" s="24">
        <v>-8.9406967163085938E-8</v>
      </c>
      <c r="M1412" s="24">
        <v>0</v>
      </c>
      <c r="N1412" s="24">
        <v>0</v>
      </c>
      <c r="O1412" s="24">
        <v>-8.9406967163085938E-8</v>
      </c>
      <c r="P1412" s="24">
        <v>0</v>
      </c>
      <c r="Q1412" s="24">
        <v>0</v>
      </c>
      <c r="R1412" s="24">
        <v>0</v>
      </c>
      <c r="S1412" s="24">
        <v>0</v>
      </c>
      <c r="T1412" s="24">
        <v>0</v>
      </c>
      <c r="U1412" s="24">
        <v>0</v>
      </c>
      <c r="V1412" s="24">
        <v>0</v>
      </c>
      <c r="W1412" s="24">
        <v>0</v>
      </c>
      <c r="X1412" s="24">
        <v>0</v>
      </c>
      <c r="Y1412" s="24">
        <v>0</v>
      </c>
      <c r="Z1412" s="24">
        <v>0</v>
      </c>
      <c r="AA1412" s="24">
        <v>6.2584877014160146E-8</v>
      </c>
      <c r="AB1412" s="24">
        <v>-6.2584877014160146E-8</v>
      </c>
      <c r="AC1412" s="24">
        <v>0</v>
      </c>
      <c r="AD1412" s="24">
        <v>0</v>
      </c>
      <c r="AE1412" s="24">
        <v>-6.2584877014160146E-8</v>
      </c>
      <c r="AF1412" s="24">
        <v>0</v>
      </c>
      <c r="AG1412" s="24">
        <v>0</v>
      </c>
      <c r="AH1412" s="24">
        <v>0</v>
      </c>
      <c r="AI1412" s="24">
        <v>0</v>
      </c>
      <c r="AJ1412" s="24">
        <v>0</v>
      </c>
      <c r="AK1412" s="24">
        <v>0</v>
      </c>
      <c r="AL1412" s="24">
        <v>0</v>
      </c>
      <c r="AM1412" s="24">
        <v>0</v>
      </c>
      <c r="AN1412" s="24">
        <v>0</v>
      </c>
      <c r="AO1412" s="24">
        <v>0</v>
      </c>
      <c r="AP1412" s="24">
        <v>0</v>
      </c>
      <c r="AQ1412" s="24">
        <v>2.6822090148925792E-8</v>
      </c>
      <c r="AR1412" s="24">
        <v>-2.6822090148925792E-8</v>
      </c>
      <c r="AS1412" s="24">
        <v>0</v>
      </c>
      <c r="AT1412" s="24">
        <v>0</v>
      </c>
      <c r="AU1412" s="24">
        <v>-2.6822090148925792E-8</v>
      </c>
      <c r="AV1412" s="24">
        <v>0</v>
      </c>
      <c r="AW1412" s="24">
        <v>0</v>
      </c>
      <c r="AX1412" s="24">
        <v>0</v>
      </c>
      <c r="AY1412" s="24">
        <v>0</v>
      </c>
      <c r="AZ1412" s="24">
        <v>0</v>
      </c>
      <c r="BA1412" s="24">
        <v>0</v>
      </c>
      <c r="BB1412" s="24">
        <v>0</v>
      </c>
      <c r="BC1412" s="24">
        <v>0</v>
      </c>
      <c r="BD1412" s="24">
        <v>0</v>
      </c>
      <c r="BE1412" s="24">
        <v>0</v>
      </c>
      <c r="BF1412" s="24">
        <v>0</v>
      </c>
      <c r="BG1412" s="24">
        <v>0</v>
      </c>
      <c r="BH1412" s="24">
        <v>0</v>
      </c>
      <c r="BI1412" s="24">
        <v>0</v>
      </c>
      <c r="BJ1412" s="24">
        <v>0</v>
      </c>
      <c r="BK1412" s="24">
        <v>0</v>
      </c>
      <c r="BL1412" s="24">
        <v>0</v>
      </c>
    </row>
    <row r="1413" spans="1:64" x14ac:dyDescent="0.25">
      <c r="A1413" t="s">
        <v>5125</v>
      </c>
      <c r="B1413">
        <v>207</v>
      </c>
      <c r="C1413">
        <v>1</v>
      </c>
      <c r="D1413">
        <v>18</v>
      </c>
      <c r="E1413" s="24">
        <v>0</v>
      </c>
      <c r="F1413" s="24">
        <v>0</v>
      </c>
      <c r="G1413" s="24">
        <v>0</v>
      </c>
      <c r="H1413" s="24">
        <v>0</v>
      </c>
      <c r="I1413" s="24">
        <v>0</v>
      </c>
      <c r="J1413" s="24">
        <v>0</v>
      </c>
      <c r="K1413" s="24">
        <v>6.7055225372314453E-8</v>
      </c>
      <c r="L1413" s="24">
        <v>-6.7055225372314453E-8</v>
      </c>
      <c r="M1413" s="24">
        <v>0</v>
      </c>
      <c r="N1413" s="24">
        <v>0</v>
      </c>
      <c r="O1413" s="24">
        <v>-6.7055225372314453E-8</v>
      </c>
      <c r="P1413" s="24">
        <v>0</v>
      </c>
      <c r="Q1413" s="24">
        <v>0</v>
      </c>
      <c r="R1413" s="24">
        <v>0</v>
      </c>
      <c r="S1413" s="24">
        <v>0</v>
      </c>
      <c r="T1413" s="24">
        <v>0</v>
      </c>
      <c r="U1413" s="24">
        <v>0</v>
      </c>
      <c r="V1413" s="24">
        <v>0</v>
      </c>
      <c r="W1413" s="24">
        <v>0</v>
      </c>
      <c r="X1413" s="24">
        <v>0</v>
      </c>
      <c r="Y1413" s="24">
        <v>0</v>
      </c>
      <c r="Z1413" s="24">
        <v>0</v>
      </c>
      <c r="AA1413" s="24">
        <v>4.6938657760620116E-8</v>
      </c>
      <c r="AB1413" s="24">
        <v>-4.6938657760620096E-8</v>
      </c>
      <c r="AC1413" s="24">
        <v>0</v>
      </c>
      <c r="AD1413" s="24">
        <v>0</v>
      </c>
      <c r="AE1413" s="24">
        <v>-4.6938657760620096E-8</v>
      </c>
      <c r="AF1413" s="24">
        <v>0</v>
      </c>
      <c r="AG1413" s="24">
        <v>0</v>
      </c>
      <c r="AH1413" s="24">
        <v>0</v>
      </c>
      <c r="AI1413" s="24">
        <v>0</v>
      </c>
      <c r="AJ1413" s="24">
        <v>0</v>
      </c>
      <c r="AK1413" s="24">
        <v>0</v>
      </c>
      <c r="AL1413" s="24">
        <v>0</v>
      </c>
      <c r="AM1413" s="24">
        <v>0</v>
      </c>
      <c r="AN1413" s="24">
        <v>0</v>
      </c>
      <c r="AO1413" s="24">
        <v>0</v>
      </c>
      <c r="AP1413" s="24">
        <v>0</v>
      </c>
      <c r="AQ1413" s="24">
        <v>2.0116567611694337E-8</v>
      </c>
      <c r="AR1413" s="24">
        <v>-2.0116567611694357E-8</v>
      </c>
      <c r="AS1413" s="24">
        <v>0</v>
      </c>
      <c r="AT1413" s="24">
        <v>0</v>
      </c>
      <c r="AU1413" s="24">
        <v>-2.0116567611694357E-8</v>
      </c>
      <c r="AV1413" s="24">
        <v>0</v>
      </c>
      <c r="AW1413" s="24">
        <v>0</v>
      </c>
      <c r="AX1413" s="24">
        <v>0</v>
      </c>
      <c r="AY1413" s="24">
        <v>0</v>
      </c>
      <c r="AZ1413" s="24">
        <v>0</v>
      </c>
      <c r="BA1413" s="24">
        <v>0</v>
      </c>
      <c r="BB1413" s="24">
        <v>0</v>
      </c>
      <c r="BC1413" s="24">
        <v>0</v>
      </c>
      <c r="BD1413" s="24">
        <v>0</v>
      </c>
      <c r="BE1413" s="24">
        <v>0</v>
      </c>
      <c r="BF1413" s="24">
        <v>0</v>
      </c>
      <c r="BG1413" s="24">
        <v>0</v>
      </c>
      <c r="BH1413" s="24">
        <v>0</v>
      </c>
      <c r="BI1413" s="24">
        <v>0</v>
      </c>
      <c r="BJ1413" s="24">
        <v>0</v>
      </c>
      <c r="BK1413" s="24">
        <v>0</v>
      </c>
      <c r="BL1413" s="24">
        <v>0</v>
      </c>
    </row>
    <row r="1414" spans="1:64" x14ac:dyDescent="0.25">
      <c r="A1414" t="s">
        <v>5125</v>
      </c>
      <c r="B1414">
        <v>208</v>
      </c>
      <c r="C1414">
        <v>2</v>
      </c>
      <c r="D1414">
        <v>18</v>
      </c>
      <c r="E1414" s="24">
        <v>0</v>
      </c>
      <c r="F1414" s="24">
        <v>0</v>
      </c>
      <c r="G1414" s="24">
        <v>0</v>
      </c>
      <c r="H1414" s="24">
        <v>0</v>
      </c>
      <c r="I1414" s="24">
        <v>0</v>
      </c>
      <c r="J1414" s="24">
        <v>0</v>
      </c>
      <c r="K1414" s="24">
        <v>5.2154064178466797E-8</v>
      </c>
      <c r="L1414" s="24">
        <v>-5.2154064178466797E-8</v>
      </c>
      <c r="M1414" s="24">
        <v>0</v>
      </c>
      <c r="N1414" s="24">
        <v>0</v>
      </c>
      <c r="O1414" s="24">
        <v>-5.2154064178466797E-8</v>
      </c>
      <c r="P1414" s="24">
        <v>0</v>
      </c>
      <c r="Q1414" s="24">
        <v>0</v>
      </c>
      <c r="R1414" s="24">
        <v>0</v>
      </c>
      <c r="S1414" s="24">
        <v>0</v>
      </c>
      <c r="T1414" s="24">
        <v>0</v>
      </c>
      <c r="U1414" s="24">
        <v>0</v>
      </c>
      <c r="V1414" s="24">
        <v>0</v>
      </c>
      <c r="W1414" s="24">
        <v>0</v>
      </c>
      <c r="X1414" s="24">
        <v>0</v>
      </c>
      <c r="Y1414" s="24">
        <v>0</v>
      </c>
      <c r="Z1414" s="24">
        <v>0</v>
      </c>
      <c r="AA1414" s="24">
        <v>3.6507844924926754E-8</v>
      </c>
      <c r="AB1414" s="24">
        <v>-3.6507844924926774E-8</v>
      </c>
      <c r="AC1414" s="24">
        <v>0</v>
      </c>
      <c r="AD1414" s="24">
        <v>0</v>
      </c>
      <c r="AE1414" s="24">
        <v>-3.6507844924926774E-8</v>
      </c>
      <c r="AF1414" s="24">
        <v>0</v>
      </c>
      <c r="AG1414" s="24">
        <v>0</v>
      </c>
      <c r="AH1414" s="24">
        <v>0</v>
      </c>
      <c r="AI1414" s="24">
        <v>0</v>
      </c>
      <c r="AJ1414" s="24">
        <v>0</v>
      </c>
      <c r="AK1414" s="24">
        <v>0</v>
      </c>
      <c r="AL1414" s="24">
        <v>0</v>
      </c>
      <c r="AM1414" s="24">
        <v>0</v>
      </c>
      <c r="AN1414" s="24">
        <v>0</v>
      </c>
      <c r="AO1414" s="24">
        <v>0</v>
      </c>
      <c r="AP1414" s="24">
        <v>0</v>
      </c>
      <c r="AQ1414" s="24">
        <v>1.5646219253540043E-8</v>
      </c>
      <c r="AR1414" s="24">
        <v>-1.5646219253540023E-8</v>
      </c>
      <c r="AS1414" s="24">
        <v>0</v>
      </c>
      <c r="AT1414" s="24">
        <v>0</v>
      </c>
      <c r="AU1414" s="24">
        <v>-1.5646219253540023E-8</v>
      </c>
      <c r="AV1414" s="24">
        <v>0</v>
      </c>
      <c r="AW1414" s="24">
        <v>0</v>
      </c>
      <c r="AX1414" s="24">
        <v>0</v>
      </c>
      <c r="AY1414" s="24">
        <v>0</v>
      </c>
      <c r="AZ1414" s="24">
        <v>0</v>
      </c>
      <c r="BA1414" s="24">
        <v>0</v>
      </c>
      <c r="BB1414" s="24">
        <v>0</v>
      </c>
      <c r="BC1414" s="24">
        <v>0</v>
      </c>
      <c r="BD1414" s="24">
        <v>0</v>
      </c>
      <c r="BE1414" s="24">
        <v>0</v>
      </c>
      <c r="BF1414" s="24">
        <v>0</v>
      </c>
      <c r="BG1414" s="24">
        <v>0</v>
      </c>
      <c r="BH1414" s="24">
        <v>0</v>
      </c>
      <c r="BI1414" s="24">
        <v>0</v>
      </c>
      <c r="BJ1414" s="24">
        <v>0</v>
      </c>
      <c r="BK1414" s="24">
        <v>0</v>
      </c>
      <c r="BL1414" s="24">
        <v>0</v>
      </c>
    </row>
    <row r="1415" spans="1:64" x14ac:dyDescent="0.25">
      <c r="A1415" t="s">
        <v>5125</v>
      </c>
      <c r="B1415">
        <v>209</v>
      </c>
      <c r="C1415">
        <v>2</v>
      </c>
      <c r="D1415">
        <v>18</v>
      </c>
      <c r="E1415" s="24">
        <v>0</v>
      </c>
      <c r="F1415" s="24">
        <v>0</v>
      </c>
      <c r="G1415" s="24">
        <v>0</v>
      </c>
      <c r="H1415" s="24">
        <v>0</v>
      </c>
      <c r="I1415" s="24">
        <v>0</v>
      </c>
      <c r="J1415" s="24">
        <v>0</v>
      </c>
      <c r="K1415" s="24">
        <v>4.4703483581542969E-8</v>
      </c>
      <c r="L1415" s="24">
        <v>-4.4703483581542969E-8</v>
      </c>
      <c r="M1415" s="24">
        <v>0</v>
      </c>
      <c r="N1415" s="24">
        <v>0</v>
      </c>
      <c r="O1415" s="24">
        <v>-4.4703483581542969E-8</v>
      </c>
      <c r="P1415" s="24">
        <v>0</v>
      </c>
      <c r="Q1415" s="24">
        <v>0</v>
      </c>
      <c r="R1415" s="24">
        <v>0</v>
      </c>
      <c r="S1415" s="24">
        <v>0</v>
      </c>
      <c r="T1415" s="24">
        <v>0</v>
      </c>
      <c r="U1415" s="24">
        <v>0</v>
      </c>
      <c r="V1415" s="24">
        <v>0</v>
      </c>
      <c r="W1415" s="24">
        <v>0</v>
      </c>
      <c r="X1415" s="24">
        <v>0</v>
      </c>
      <c r="Y1415" s="24">
        <v>0</v>
      </c>
      <c r="Z1415" s="24">
        <v>0</v>
      </c>
      <c r="AA1415" s="24">
        <v>3.1292438507080073E-8</v>
      </c>
      <c r="AB1415" s="24">
        <v>-3.1292438507080073E-8</v>
      </c>
      <c r="AC1415" s="24">
        <v>0</v>
      </c>
      <c r="AD1415" s="24">
        <v>0</v>
      </c>
      <c r="AE1415" s="24">
        <v>-3.1292438507080073E-8</v>
      </c>
      <c r="AF1415" s="24">
        <v>0</v>
      </c>
      <c r="AG1415" s="24">
        <v>0</v>
      </c>
      <c r="AH1415" s="24">
        <v>0</v>
      </c>
      <c r="AI1415" s="24">
        <v>0</v>
      </c>
      <c r="AJ1415" s="24">
        <v>0</v>
      </c>
      <c r="AK1415" s="24">
        <v>0</v>
      </c>
      <c r="AL1415" s="24">
        <v>0</v>
      </c>
      <c r="AM1415" s="24">
        <v>0</v>
      </c>
      <c r="AN1415" s="24">
        <v>0</v>
      </c>
      <c r="AO1415" s="24">
        <v>0</v>
      </c>
      <c r="AP1415" s="24">
        <v>0</v>
      </c>
      <c r="AQ1415" s="24">
        <v>1.3411045074462896E-8</v>
      </c>
      <c r="AR1415" s="24">
        <v>-1.3411045074462896E-8</v>
      </c>
      <c r="AS1415" s="24">
        <v>0</v>
      </c>
      <c r="AT1415" s="24">
        <v>0</v>
      </c>
      <c r="AU1415" s="24">
        <v>-1.3411045074462896E-8</v>
      </c>
      <c r="AV1415" s="24">
        <v>0</v>
      </c>
      <c r="AW1415" s="24">
        <v>0</v>
      </c>
      <c r="AX1415" s="24">
        <v>0</v>
      </c>
      <c r="AY1415" s="24">
        <v>0</v>
      </c>
      <c r="AZ1415" s="24">
        <v>0</v>
      </c>
      <c r="BA1415" s="24">
        <v>0</v>
      </c>
      <c r="BB1415" s="24">
        <v>0</v>
      </c>
      <c r="BC1415" s="24">
        <v>0</v>
      </c>
      <c r="BD1415" s="24">
        <v>0</v>
      </c>
      <c r="BE1415" s="24">
        <v>0</v>
      </c>
      <c r="BF1415" s="24">
        <v>0</v>
      </c>
      <c r="BG1415" s="24">
        <v>0</v>
      </c>
      <c r="BH1415" s="24">
        <v>0</v>
      </c>
      <c r="BI1415" s="24">
        <v>0</v>
      </c>
      <c r="BJ1415" s="24">
        <v>0</v>
      </c>
      <c r="BK1415" s="24">
        <v>0</v>
      </c>
      <c r="BL1415" s="24">
        <v>0</v>
      </c>
    </row>
    <row r="1416" spans="1:64" x14ac:dyDescent="0.25">
      <c r="A1416" t="s">
        <v>5125</v>
      </c>
      <c r="B1416">
        <v>210</v>
      </c>
      <c r="C1416">
        <v>2</v>
      </c>
      <c r="D1416">
        <v>18</v>
      </c>
      <c r="E1416" s="24">
        <v>0</v>
      </c>
      <c r="F1416" s="24">
        <v>0</v>
      </c>
      <c r="G1416" s="24">
        <v>0</v>
      </c>
      <c r="H1416" s="24">
        <v>0</v>
      </c>
      <c r="I1416" s="24">
        <v>0</v>
      </c>
      <c r="J1416" s="24">
        <v>0</v>
      </c>
      <c r="K1416" s="24">
        <v>3.7252902984619141E-8</v>
      </c>
      <c r="L1416" s="24">
        <v>-3.7252902984619141E-8</v>
      </c>
      <c r="M1416" s="24">
        <v>0</v>
      </c>
      <c r="N1416" s="24">
        <v>0</v>
      </c>
      <c r="O1416" s="24">
        <v>-3.7252902984619141E-8</v>
      </c>
      <c r="P1416" s="24">
        <v>0</v>
      </c>
      <c r="Q1416" s="24">
        <v>0</v>
      </c>
      <c r="R1416" s="24">
        <v>0</v>
      </c>
      <c r="S1416" s="24">
        <v>0</v>
      </c>
      <c r="T1416" s="24">
        <v>0</v>
      </c>
      <c r="U1416" s="24">
        <v>0</v>
      </c>
      <c r="V1416" s="24">
        <v>0</v>
      </c>
      <c r="W1416" s="24">
        <v>0</v>
      </c>
      <c r="X1416" s="24">
        <v>0</v>
      </c>
      <c r="Y1416" s="24">
        <v>0</v>
      </c>
      <c r="Z1416" s="24">
        <v>0</v>
      </c>
      <c r="AA1416" s="24">
        <v>2.6077032089233398E-8</v>
      </c>
      <c r="AB1416" s="24">
        <v>-2.6077032089233398E-8</v>
      </c>
      <c r="AC1416" s="24">
        <v>0</v>
      </c>
      <c r="AD1416" s="24">
        <v>0</v>
      </c>
      <c r="AE1416" s="24">
        <v>-2.6077032089233398E-8</v>
      </c>
      <c r="AF1416" s="24">
        <v>0</v>
      </c>
      <c r="AG1416" s="24">
        <v>0</v>
      </c>
      <c r="AH1416" s="24">
        <v>0</v>
      </c>
      <c r="AI1416" s="24">
        <v>0</v>
      </c>
      <c r="AJ1416" s="24">
        <v>0</v>
      </c>
      <c r="AK1416" s="24">
        <v>0</v>
      </c>
      <c r="AL1416" s="24">
        <v>0</v>
      </c>
      <c r="AM1416" s="24">
        <v>0</v>
      </c>
      <c r="AN1416" s="24">
        <v>0</v>
      </c>
      <c r="AO1416" s="24">
        <v>0</v>
      </c>
      <c r="AP1416" s="24">
        <v>0</v>
      </c>
      <c r="AQ1416" s="24">
        <v>1.1175870895385742E-8</v>
      </c>
      <c r="AR1416" s="24">
        <v>-1.1175870895385742E-8</v>
      </c>
      <c r="AS1416" s="24">
        <v>0</v>
      </c>
      <c r="AT1416" s="24">
        <v>0</v>
      </c>
      <c r="AU1416" s="24">
        <v>-1.1175870895385742E-8</v>
      </c>
      <c r="AV1416" s="24">
        <v>0</v>
      </c>
      <c r="AW1416" s="24">
        <v>0</v>
      </c>
      <c r="AX1416" s="24">
        <v>0</v>
      </c>
      <c r="AY1416" s="24">
        <v>0</v>
      </c>
      <c r="AZ1416" s="24">
        <v>0</v>
      </c>
      <c r="BA1416" s="24">
        <v>0</v>
      </c>
      <c r="BB1416" s="24">
        <v>0</v>
      </c>
      <c r="BC1416" s="24">
        <v>0</v>
      </c>
      <c r="BD1416" s="24">
        <v>0</v>
      </c>
      <c r="BE1416" s="24">
        <v>0</v>
      </c>
      <c r="BF1416" s="24">
        <v>0</v>
      </c>
      <c r="BG1416" s="24">
        <v>0</v>
      </c>
      <c r="BH1416" s="24">
        <v>0</v>
      </c>
      <c r="BI1416" s="24">
        <v>0</v>
      </c>
      <c r="BJ1416" s="24">
        <v>0</v>
      </c>
      <c r="BK1416" s="24">
        <v>0</v>
      </c>
      <c r="BL1416" s="24">
        <v>0</v>
      </c>
    </row>
    <row r="1417" spans="1:64" x14ac:dyDescent="0.25">
      <c r="A1417" t="s">
        <v>5125</v>
      </c>
      <c r="B1417">
        <v>211</v>
      </c>
      <c r="C1417">
        <v>3</v>
      </c>
      <c r="D1417">
        <v>18</v>
      </c>
      <c r="E1417" s="24">
        <v>0</v>
      </c>
      <c r="F1417" s="24">
        <v>0</v>
      </c>
      <c r="G1417" s="24">
        <v>0</v>
      </c>
      <c r="H1417" s="24">
        <v>0</v>
      </c>
      <c r="I1417" s="24">
        <v>0</v>
      </c>
      <c r="J1417" s="24">
        <v>0</v>
      </c>
      <c r="K1417" s="24">
        <v>4.4703483581542969E-8</v>
      </c>
      <c r="L1417" s="24">
        <v>-4.4703483581542969E-8</v>
      </c>
      <c r="M1417" s="24">
        <v>0</v>
      </c>
      <c r="N1417" s="24">
        <v>0</v>
      </c>
      <c r="O1417" s="24">
        <v>-4.4703483581542969E-8</v>
      </c>
      <c r="P1417" s="24">
        <v>0</v>
      </c>
      <c r="Q1417" s="24">
        <v>0</v>
      </c>
      <c r="R1417" s="24">
        <v>0</v>
      </c>
      <c r="S1417" s="24">
        <v>0</v>
      </c>
      <c r="T1417" s="24">
        <v>0</v>
      </c>
      <c r="U1417" s="24">
        <v>0</v>
      </c>
      <c r="V1417" s="24">
        <v>0</v>
      </c>
      <c r="W1417" s="24">
        <v>0</v>
      </c>
      <c r="X1417" s="24">
        <v>0</v>
      </c>
      <c r="Y1417" s="24">
        <v>0</v>
      </c>
      <c r="Z1417" s="24">
        <v>0</v>
      </c>
      <c r="AA1417" s="24">
        <v>3.1292438507080073E-8</v>
      </c>
      <c r="AB1417" s="24">
        <v>-3.1292438507080073E-8</v>
      </c>
      <c r="AC1417" s="24">
        <v>0</v>
      </c>
      <c r="AD1417" s="24">
        <v>0</v>
      </c>
      <c r="AE1417" s="24">
        <v>-3.1292438507080073E-8</v>
      </c>
      <c r="AF1417" s="24">
        <v>0</v>
      </c>
      <c r="AG1417" s="24">
        <v>0</v>
      </c>
      <c r="AH1417" s="24">
        <v>0</v>
      </c>
      <c r="AI1417" s="24">
        <v>0</v>
      </c>
      <c r="AJ1417" s="24">
        <v>0</v>
      </c>
      <c r="AK1417" s="24">
        <v>0</v>
      </c>
      <c r="AL1417" s="24">
        <v>0</v>
      </c>
      <c r="AM1417" s="24">
        <v>0</v>
      </c>
      <c r="AN1417" s="24">
        <v>0</v>
      </c>
      <c r="AO1417" s="24">
        <v>0</v>
      </c>
      <c r="AP1417" s="24">
        <v>0</v>
      </c>
      <c r="AQ1417" s="24">
        <v>1.3411045074462896E-8</v>
      </c>
      <c r="AR1417" s="24">
        <v>-1.3411045074462896E-8</v>
      </c>
      <c r="AS1417" s="24">
        <v>0</v>
      </c>
      <c r="AT1417" s="24">
        <v>0</v>
      </c>
      <c r="AU1417" s="24">
        <v>-1.3411045074462896E-8</v>
      </c>
      <c r="AV1417" s="24">
        <v>0</v>
      </c>
      <c r="AW1417" s="24">
        <v>0</v>
      </c>
      <c r="AX1417" s="24">
        <v>0</v>
      </c>
      <c r="AY1417" s="24">
        <v>0</v>
      </c>
      <c r="AZ1417" s="24">
        <v>0</v>
      </c>
      <c r="BA1417" s="24">
        <v>0</v>
      </c>
      <c r="BB1417" s="24">
        <v>0</v>
      </c>
      <c r="BC1417" s="24">
        <v>0</v>
      </c>
      <c r="BD1417" s="24">
        <v>0</v>
      </c>
      <c r="BE1417" s="24">
        <v>0</v>
      </c>
      <c r="BF1417" s="24">
        <v>0</v>
      </c>
      <c r="BG1417" s="24">
        <v>0</v>
      </c>
      <c r="BH1417" s="24">
        <v>0</v>
      </c>
      <c r="BI1417" s="24">
        <v>0</v>
      </c>
      <c r="BJ1417" s="24">
        <v>0</v>
      </c>
      <c r="BK1417" s="24">
        <v>0</v>
      </c>
      <c r="BL1417" s="24">
        <v>0</v>
      </c>
    </row>
    <row r="1418" spans="1:64" x14ac:dyDescent="0.25">
      <c r="A1418" t="s">
        <v>5125</v>
      </c>
      <c r="B1418">
        <v>212</v>
      </c>
      <c r="C1418">
        <v>3</v>
      </c>
      <c r="D1418">
        <v>18</v>
      </c>
      <c r="E1418" s="24">
        <v>0</v>
      </c>
      <c r="F1418" s="24">
        <v>0</v>
      </c>
      <c r="G1418" s="24">
        <v>0</v>
      </c>
      <c r="H1418" s="24">
        <v>0</v>
      </c>
      <c r="I1418" s="24">
        <v>0</v>
      </c>
      <c r="J1418" s="24">
        <v>0</v>
      </c>
      <c r="K1418" s="24">
        <v>2.2351741790771484E-8</v>
      </c>
      <c r="L1418" s="24">
        <v>-2.2351741790771484E-8</v>
      </c>
      <c r="M1418" s="24">
        <v>0</v>
      </c>
      <c r="N1418" s="24">
        <v>0</v>
      </c>
      <c r="O1418" s="24">
        <v>-2.2351741790771484E-8</v>
      </c>
      <c r="P1418" s="24">
        <v>0</v>
      </c>
      <c r="Q1418" s="24">
        <v>0</v>
      </c>
      <c r="R1418" s="24">
        <v>0</v>
      </c>
      <c r="S1418" s="24">
        <v>0</v>
      </c>
      <c r="T1418" s="24">
        <v>0</v>
      </c>
      <c r="U1418" s="24">
        <v>0</v>
      </c>
      <c r="V1418" s="24">
        <v>0</v>
      </c>
      <c r="W1418" s="24">
        <v>0</v>
      </c>
      <c r="X1418" s="24">
        <v>0</v>
      </c>
      <c r="Y1418" s="24">
        <v>0</v>
      </c>
      <c r="Z1418" s="24">
        <v>0</v>
      </c>
      <c r="AA1418" s="24">
        <v>1.5646219253540036E-8</v>
      </c>
      <c r="AB1418" s="24">
        <v>-1.564621925354005E-8</v>
      </c>
      <c r="AC1418" s="24">
        <v>0</v>
      </c>
      <c r="AD1418" s="24">
        <v>0</v>
      </c>
      <c r="AE1418" s="24">
        <v>-1.564621925354005E-8</v>
      </c>
      <c r="AF1418" s="24">
        <v>0</v>
      </c>
      <c r="AG1418" s="24">
        <v>0</v>
      </c>
      <c r="AH1418" s="24">
        <v>0</v>
      </c>
      <c r="AI1418" s="24">
        <v>0</v>
      </c>
      <c r="AJ1418" s="24">
        <v>0</v>
      </c>
      <c r="AK1418" s="24">
        <v>0</v>
      </c>
      <c r="AL1418" s="24">
        <v>0</v>
      </c>
      <c r="AM1418" s="24">
        <v>0</v>
      </c>
      <c r="AN1418" s="24">
        <v>0</v>
      </c>
      <c r="AO1418" s="24">
        <v>0</v>
      </c>
      <c r="AP1418" s="24">
        <v>0</v>
      </c>
      <c r="AQ1418" s="24">
        <v>6.705522537231448E-9</v>
      </c>
      <c r="AR1418" s="24">
        <v>-6.7055225372314347E-9</v>
      </c>
      <c r="AS1418" s="24">
        <v>0</v>
      </c>
      <c r="AT1418" s="24">
        <v>0</v>
      </c>
      <c r="AU1418" s="24">
        <v>-6.7055225372314347E-9</v>
      </c>
      <c r="AV1418" s="24">
        <v>0</v>
      </c>
      <c r="AW1418" s="24">
        <v>0</v>
      </c>
      <c r="AX1418" s="24">
        <v>0</v>
      </c>
      <c r="AY1418" s="24">
        <v>0</v>
      </c>
      <c r="AZ1418" s="24">
        <v>0</v>
      </c>
      <c r="BA1418" s="24">
        <v>0</v>
      </c>
      <c r="BB1418" s="24">
        <v>0</v>
      </c>
      <c r="BC1418" s="24">
        <v>0</v>
      </c>
      <c r="BD1418" s="24">
        <v>0</v>
      </c>
      <c r="BE1418" s="24">
        <v>0</v>
      </c>
      <c r="BF1418" s="24">
        <v>0</v>
      </c>
      <c r="BG1418" s="24">
        <v>0</v>
      </c>
      <c r="BH1418" s="24">
        <v>0</v>
      </c>
      <c r="BI1418" s="24">
        <v>0</v>
      </c>
      <c r="BJ1418" s="24">
        <v>0</v>
      </c>
      <c r="BK1418" s="24">
        <v>0</v>
      </c>
      <c r="BL1418" s="24">
        <v>0</v>
      </c>
    </row>
    <row r="1419" spans="1:64" x14ac:dyDescent="0.25">
      <c r="A1419" t="s">
        <v>5125</v>
      </c>
      <c r="B1419">
        <v>213</v>
      </c>
      <c r="C1419">
        <v>3</v>
      </c>
      <c r="D1419">
        <v>18</v>
      </c>
      <c r="E1419" s="24">
        <v>0</v>
      </c>
      <c r="F1419" s="24">
        <v>0</v>
      </c>
      <c r="G1419" s="24">
        <v>0</v>
      </c>
      <c r="H1419" s="24">
        <v>0</v>
      </c>
      <c r="I1419" s="24">
        <v>0</v>
      </c>
      <c r="J1419" s="24">
        <v>0</v>
      </c>
      <c r="K1419" s="24">
        <v>3.7252902984619141E-8</v>
      </c>
      <c r="L1419" s="24">
        <v>-3.7252902984619141E-8</v>
      </c>
      <c r="M1419" s="24">
        <v>0</v>
      </c>
      <c r="N1419" s="24">
        <v>0</v>
      </c>
      <c r="O1419" s="24">
        <v>-3.7252902984619141E-8</v>
      </c>
      <c r="P1419" s="24">
        <v>0</v>
      </c>
      <c r="Q1419" s="24">
        <v>0</v>
      </c>
      <c r="R1419" s="24">
        <v>0</v>
      </c>
      <c r="S1419" s="24">
        <v>0</v>
      </c>
      <c r="T1419" s="24">
        <v>0</v>
      </c>
      <c r="U1419" s="24">
        <v>0</v>
      </c>
      <c r="V1419" s="24">
        <v>0</v>
      </c>
      <c r="W1419" s="24">
        <v>0</v>
      </c>
      <c r="X1419" s="24">
        <v>0</v>
      </c>
      <c r="Y1419" s="24">
        <v>0</v>
      </c>
      <c r="Z1419" s="24">
        <v>0</v>
      </c>
      <c r="AA1419" s="24">
        <v>2.6077032089233398E-8</v>
      </c>
      <c r="AB1419" s="24">
        <v>-2.6077032089233385E-8</v>
      </c>
      <c r="AC1419" s="24">
        <v>0</v>
      </c>
      <c r="AD1419" s="24">
        <v>0</v>
      </c>
      <c r="AE1419" s="24">
        <v>-2.6077032089233385E-8</v>
      </c>
      <c r="AF1419" s="24">
        <v>0</v>
      </c>
      <c r="AG1419" s="24">
        <v>0</v>
      </c>
      <c r="AH1419" s="24">
        <v>0</v>
      </c>
      <c r="AI1419" s="24">
        <v>0</v>
      </c>
      <c r="AJ1419" s="24">
        <v>0</v>
      </c>
      <c r="AK1419" s="24">
        <v>0</v>
      </c>
      <c r="AL1419" s="24">
        <v>0</v>
      </c>
      <c r="AM1419" s="24">
        <v>0</v>
      </c>
      <c r="AN1419" s="24">
        <v>0</v>
      </c>
      <c r="AO1419" s="24">
        <v>0</v>
      </c>
      <c r="AP1419" s="24">
        <v>0</v>
      </c>
      <c r="AQ1419" s="24">
        <v>1.1175870895385742E-8</v>
      </c>
      <c r="AR1419" s="24">
        <v>-1.1175870895385755E-8</v>
      </c>
      <c r="AS1419" s="24">
        <v>0</v>
      </c>
      <c r="AT1419" s="24">
        <v>0</v>
      </c>
      <c r="AU1419" s="24">
        <v>-1.1175870895385755E-8</v>
      </c>
      <c r="AV1419" s="24">
        <v>0</v>
      </c>
      <c r="AW1419" s="24">
        <v>0</v>
      </c>
      <c r="AX1419" s="24">
        <v>0</v>
      </c>
      <c r="AY1419" s="24">
        <v>0</v>
      </c>
      <c r="AZ1419" s="24">
        <v>0</v>
      </c>
      <c r="BA1419" s="24">
        <v>0</v>
      </c>
      <c r="BB1419" s="24">
        <v>0</v>
      </c>
      <c r="BC1419" s="24">
        <v>0</v>
      </c>
      <c r="BD1419" s="24">
        <v>0</v>
      </c>
      <c r="BE1419" s="24">
        <v>0</v>
      </c>
      <c r="BF1419" s="24">
        <v>0</v>
      </c>
      <c r="BG1419" s="24">
        <v>0</v>
      </c>
      <c r="BH1419" s="24">
        <v>0</v>
      </c>
      <c r="BI1419" s="24">
        <v>0</v>
      </c>
      <c r="BJ1419" s="24">
        <v>0</v>
      </c>
      <c r="BK1419" s="24">
        <v>0</v>
      </c>
      <c r="BL1419" s="24">
        <v>0</v>
      </c>
    </row>
    <row r="1420" spans="1:64" x14ac:dyDescent="0.25">
      <c r="A1420" t="s">
        <v>5125</v>
      </c>
      <c r="B1420">
        <v>214</v>
      </c>
      <c r="C1420">
        <v>4</v>
      </c>
      <c r="D1420">
        <v>18</v>
      </c>
      <c r="E1420" s="24">
        <v>0</v>
      </c>
      <c r="F1420" s="24">
        <v>0</v>
      </c>
      <c r="G1420" s="24">
        <v>0</v>
      </c>
      <c r="H1420" s="24">
        <v>0</v>
      </c>
      <c r="I1420" s="24">
        <v>0</v>
      </c>
      <c r="J1420" s="24">
        <v>0</v>
      </c>
      <c r="K1420" s="24">
        <v>1.4901161193847656E-8</v>
      </c>
      <c r="L1420" s="24">
        <v>-1.4901161193847656E-8</v>
      </c>
      <c r="M1420" s="24">
        <v>0</v>
      </c>
      <c r="N1420" s="24">
        <v>0</v>
      </c>
      <c r="O1420" s="24">
        <v>-1.4901161193847656E-8</v>
      </c>
      <c r="P1420" s="24">
        <v>0</v>
      </c>
      <c r="Q1420" s="24">
        <v>0</v>
      </c>
      <c r="R1420" s="24">
        <v>0</v>
      </c>
      <c r="S1420" s="24">
        <v>0</v>
      </c>
      <c r="T1420" s="24">
        <v>0</v>
      </c>
      <c r="U1420" s="24">
        <v>0</v>
      </c>
      <c r="V1420" s="24">
        <v>0</v>
      </c>
      <c r="W1420" s="24">
        <v>0</v>
      </c>
      <c r="X1420" s="24">
        <v>0</v>
      </c>
      <c r="Y1420" s="24">
        <v>0</v>
      </c>
      <c r="Z1420" s="24">
        <v>0</v>
      </c>
      <c r="AA1420" s="24">
        <v>1.0430812835693359E-8</v>
      </c>
      <c r="AB1420" s="24">
        <v>-1.0430812835693362E-8</v>
      </c>
      <c r="AC1420" s="24">
        <v>0</v>
      </c>
      <c r="AD1420" s="24">
        <v>0</v>
      </c>
      <c r="AE1420" s="24">
        <v>-1.0430812835693362E-8</v>
      </c>
      <c r="AF1420" s="24">
        <v>0</v>
      </c>
      <c r="AG1420" s="24">
        <v>0</v>
      </c>
      <c r="AH1420" s="24">
        <v>0</v>
      </c>
      <c r="AI1420" s="24">
        <v>0</v>
      </c>
      <c r="AJ1420" s="24">
        <v>0</v>
      </c>
      <c r="AK1420" s="24">
        <v>0</v>
      </c>
      <c r="AL1420" s="24">
        <v>0</v>
      </c>
      <c r="AM1420" s="24">
        <v>0</v>
      </c>
      <c r="AN1420" s="24">
        <v>0</v>
      </c>
      <c r="AO1420" s="24">
        <v>0</v>
      </c>
      <c r="AP1420" s="24">
        <v>0</v>
      </c>
      <c r="AQ1420" s="24">
        <v>4.4703483581542975E-9</v>
      </c>
      <c r="AR1420" s="24">
        <v>-4.4703483581542942E-9</v>
      </c>
      <c r="AS1420" s="24">
        <v>0</v>
      </c>
      <c r="AT1420" s="24">
        <v>0</v>
      </c>
      <c r="AU1420" s="24">
        <v>-4.4703483581542942E-9</v>
      </c>
      <c r="AV1420" s="24">
        <v>0</v>
      </c>
      <c r="AW1420" s="24">
        <v>0</v>
      </c>
      <c r="AX1420" s="24">
        <v>0</v>
      </c>
      <c r="AY1420" s="24">
        <v>0</v>
      </c>
      <c r="AZ1420" s="24">
        <v>0</v>
      </c>
      <c r="BA1420" s="24">
        <v>0</v>
      </c>
      <c r="BB1420" s="24">
        <v>0</v>
      </c>
      <c r="BC1420" s="24">
        <v>0</v>
      </c>
      <c r="BD1420" s="24">
        <v>0</v>
      </c>
      <c r="BE1420" s="24">
        <v>0</v>
      </c>
      <c r="BF1420" s="24">
        <v>0</v>
      </c>
      <c r="BG1420" s="24">
        <v>0</v>
      </c>
      <c r="BH1420" s="24">
        <v>0</v>
      </c>
      <c r="BI1420" s="24">
        <v>0</v>
      </c>
      <c r="BJ1420" s="24">
        <v>0</v>
      </c>
      <c r="BK1420" s="24">
        <v>0</v>
      </c>
      <c r="BL1420" s="24">
        <v>0</v>
      </c>
    </row>
    <row r="1421" spans="1:64" x14ac:dyDescent="0.25">
      <c r="A1421" t="s">
        <v>5125</v>
      </c>
      <c r="B1421">
        <v>215</v>
      </c>
      <c r="C1421">
        <v>4</v>
      </c>
      <c r="D1421">
        <v>18</v>
      </c>
      <c r="E1421" s="24">
        <v>0</v>
      </c>
      <c r="F1421" s="24">
        <v>0</v>
      </c>
      <c r="G1421" s="24">
        <v>0</v>
      </c>
      <c r="H1421" s="24">
        <v>0</v>
      </c>
      <c r="I1421" s="24">
        <v>0</v>
      </c>
      <c r="J1421" s="24">
        <v>0</v>
      </c>
      <c r="K1421" s="24">
        <v>2.9802322387695313E-8</v>
      </c>
      <c r="L1421" s="24">
        <v>-2.9802322387695313E-8</v>
      </c>
      <c r="M1421" s="24">
        <v>0</v>
      </c>
      <c r="N1421" s="24">
        <v>0</v>
      </c>
      <c r="O1421" s="24">
        <v>-2.9802322387695313E-8</v>
      </c>
      <c r="P1421" s="24">
        <v>0</v>
      </c>
      <c r="Q1421" s="24">
        <v>0</v>
      </c>
      <c r="R1421" s="24">
        <v>0</v>
      </c>
      <c r="S1421" s="24">
        <v>0</v>
      </c>
      <c r="T1421" s="24">
        <v>0</v>
      </c>
      <c r="U1421" s="24">
        <v>0</v>
      </c>
      <c r="V1421" s="24">
        <v>0</v>
      </c>
      <c r="W1421" s="24">
        <v>0</v>
      </c>
      <c r="X1421" s="24">
        <v>0</v>
      </c>
      <c r="Y1421" s="24">
        <v>0</v>
      </c>
      <c r="Z1421" s="24">
        <v>0</v>
      </c>
      <c r="AA1421" s="24">
        <v>2.0861625671386717E-8</v>
      </c>
      <c r="AB1421" s="24">
        <v>-2.0861625671386724E-8</v>
      </c>
      <c r="AC1421" s="24">
        <v>0</v>
      </c>
      <c r="AD1421" s="24">
        <v>0</v>
      </c>
      <c r="AE1421" s="24">
        <v>-2.0861625671386724E-8</v>
      </c>
      <c r="AF1421" s="24">
        <v>0</v>
      </c>
      <c r="AG1421" s="24">
        <v>0</v>
      </c>
      <c r="AH1421" s="24">
        <v>0</v>
      </c>
      <c r="AI1421" s="24">
        <v>0</v>
      </c>
      <c r="AJ1421" s="24">
        <v>0</v>
      </c>
      <c r="AK1421" s="24">
        <v>0</v>
      </c>
      <c r="AL1421" s="24">
        <v>0</v>
      </c>
      <c r="AM1421" s="24">
        <v>0</v>
      </c>
      <c r="AN1421" s="24">
        <v>0</v>
      </c>
      <c r="AO1421" s="24">
        <v>0</v>
      </c>
      <c r="AP1421" s="24">
        <v>0</v>
      </c>
      <c r="AQ1421" s="24">
        <v>8.9406967163085951E-9</v>
      </c>
      <c r="AR1421" s="24">
        <v>-8.9406967163085885E-9</v>
      </c>
      <c r="AS1421" s="24">
        <v>0</v>
      </c>
      <c r="AT1421" s="24">
        <v>0</v>
      </c>
      <c r="AU1421" s="24">
        <v>-8.9406967163085885E-9</v>
      </c>
      <c r="AV1421" s="24">
        <v>0</v>
      </c>
      <c r="AW1421" s="24">
        <v>0</v>
      </c>
      <c r="AX1421" s="24">
        <v>0</v>
      </c>
      <c r="AY1421" s="24">
        <v>0</v>
      </c>
      <c r="AZ1421" s="24">
        <v>0</v>
      </c>
      <c r="BA1421" s="24">
        <v>0</v>
      </c>
      <c r="BB1421" s="24">
        <v>0</v>
      </c>
      <c r="BC1421" s="24">
        <v>0</v>
      </c>
      <c r="BD1421" s="24">
        <v>0</v>
      </c>
      <c r="BE1421" s="24">
        <v>0</v>
      </c>
      <c r="BF1421" s="24">
        <v>0</v>
      </c>
      <c r="BG1421" s="24">
        <v>0</v>
      </c>
      <c r="BH1421" s="24">
        <v>0</v>
      </c>
      <c r="BI1421" s="24">
        <v>0</v>
      </c>
      <c r="BJ1421" s="24">
        <v>0</v>
      </c>
      <c r="BK1421" s="24">
        <v>0</v>
      </c>
      <c r="BL1421" s="24">
        <v>0</v>
      </c>
    </row>
    <row r="1422" spans="1:64" x14ac:dyDescent="0.25">
      <c r="A1422" t="s">
        <v>5125</v>
      </c>
      <c r="B1422">
        <v>216</v>
      </c>
      <c r="C1422">
        <v>4</v>
      </c>
      <c r="D1422">
        <v>18</v>
      </c>
      <c r="E1422" s="24">
        <v>0</v>
      </c>
      <c r="F1422" s="24">
        <v>0</v>
      </c>
      <c r="G1422" s="24">
        <v>0</v>
      </c>
      <c r="H1422" s="24">
        <v>0</v>
      </c>
      <c r="I1422" s="24">
        <v>0</v>
      </c>
      <c r="J1422" s="24">
        <v>0</v>
      </c>
      <c r="K1422" s="24">
        <v>1.4901161193847656E-8</v>
      </c>
      <c r="L1422" s="24">
        <v>-1.4901161193847656E-8</v>
      </c>
      <c r="M1422" s="24">
        <v>0</v>
      </c>
      <c r="N1422" s="24">
        <v>0</v>
      </c>
      <c r="O1422" s="24">
        <v>-1.4901161193847656E-8</v>
      </c>
      <c r="P1422" s="24">
        <v>0</v>
      </c>
      <c r="Q1422" s="24">
        <v>0</v>
      </c>
      <c r="R1422" s="24">
        <v>0</v>
      </c>
      <c r="S1422" s="24">
        <v>0</v>
      </c>
      <c r="T1422" s="24">
        <v>0</v>
      </c>
      <c r="U1422" s="24">
        <v>0</v>
      </c>
      <c r="V1422" s="24">
        <v>0</v>
      </c>
      <c r="W1422" s="24">
        <v>0</v>
      </c>
      <c r="X1422" s="24">
        <v>0</v>
      </c>
      <c r="Y1422" s="24">
        <v>0</v>
      </c>
      <c r="Z1422" s="24">
        <v>0</v>
      </c>
      <c r="AA1422" s="24">
        <v>1.0430812835693359E-8</v>
      </c>
      <c r="AB1422" s="24">
        <v>-1.0430812835693349E-8</v>
      </c>
      <c r="AC1422" s="24">
        <v>0</v>
      </c>
      <c r="AD1422" s="24">
        <v>0</v>
      </c>
      <c r="AE1422" s="24">
        <v>-1.0430812835693349E-8</v>
      </c>
      <c r="AF1422" s="24">
        <v>0</v>
      </c>
      <c r="AG1422" s="24">
        <v>0</v>
      </c>
      <c r="AH1422" s="24">
        <v>0</v>
      </c>
      <c r="AI1422" s="24">
        <v>0</v>
      </c>
      <c r="AJ1422" s="24">
        <v>0</v>
      </c>
      <c r="AK1422" s="24">
        <v>0</v>
      </c>
      <c r="AL1422" s="24">
        <v>0</v>
      </c>
      <c r="AM1422" s="24">
        <v>0</v>
      </c>
      <c r="AN1422" s="24">
        <v>0</v>
      </c>
      <c r="AO1422" s="24">
        <v>0</v>
      </c>
      <c r="AP1422" s="24">
        <v>0</v>
      </c>
      <c r="AQ1422" s="24">
        <v>4.4703483581542975E-9</v>
      </c>
      <c r="AR1422" s="24">
        <v>-4.4703483581543075E-9</v>
      </c>
      <c r="AS1422" s="24">
        <v>0</v>
      </c>
      <c r="AT1422" s="24">
        <v>0</v>
      </c>
      <c r="AU1422" s="24">
        <v>-4.4703483581543075E-9</v>
      </c>
      <c r="AV1422" s="24">
        <v>0</v>
      </c>
      <c r="AW1422" s="24">
        <v>0</v>
      </c>
      <c r="AX1422" s="24">
        <v>0</v>
      </c>
      <c r="AY1422" s="24">
        <v>0</v>
      </c>
      <c r="AZ1422" s="24">
        <v>0</v>
      </c>
      <c r="BA1422" s="24">
        <v>0</v>
      </c>
      <c r="BB1422" s="24">
        <v>0</v>
      </c>
      <c r="BC1422" s="24">
        <v>0</v>
      </c>
      <c r="BD1422" s="24">
        <v>0</v>
      </c>
      <c r="BE1422" s="24">
        <v>0</v>
      </c>
      <c r="BF1422" s="24">
        <v>0</v>
      </c>
      <c r="BG1422" s="24">
        <v>0</v>
      </c>
      <c r="BH1422" s="24">
        <v>0</v>
      </c>
      <c r="BI1422" s="24">
        <v>0</v>
      </c>
      <c r="BJ1422" s="24">
        <v>0</v>
      </c>
      <c r="BK1422" s="24">
        <v>0</v>
      </c>
      <c r="BL1422" s="24">
        <v>0</v>
      </c>
    </row>
    <row r="1423" spans="1:64" x14ac:dyDescent="0.25">
      <c r="A1423" t="s">
        <v>5125</v>
      </c>
      <c r="B1423">
        <v>217</v>
      </c>
      <c r="C1423">
        <v>1</v>
      </c>
      <c r="D1423">
        <v>19</v>
      </c>
      <c r="E1423" s="24">
        <v>0</v>
      </c>
      <c r="F1423" s="24">
        <v>0</v>
      </c>
      <c r="G1423" s="24">
        <v>0</v>
      </c>
      <c r="H1423" s="24">
        <v>0</v>
      </c>
      <c r="I1423" s="24">
        <v>0</v>
      </c>
      <c r="J1423" s="24">
        <v>0</v>
      </c>
      <c r="K1423" s="24">
        <v>1.4901161193847656E-8</v>
      </c>
      <c r="L1423" s="24">
        <v>-1.4901161193847656E-8</v>
      </c>
      <c r="M1423" s="24">
        <v>0</v>
      </c>
      <c r="N1423" s="24">
        <v>0</v>
      </c>
      <c r="O1423" s="24">
        <v>-1.4901161193847656E-8</v>
      </c>
      <c r="P1423" s="24">
        <v>0</v>
      </c>
      <c r="Q1423" s="24">
        <v>0</v>
      </c>
      <c r="R1423" s="24">
        <v>0</v>
      </c>
      <c r="S1423" s="24">
        <v>0</v>
      </c>
      <c r="T1423" s="24">
        <v>0</v>
      </c>
      <c r="U1423" s="24">
        <v>0</v>
      </c>
      <c r="V1423" s="24">
        <v>0</v>
      </c>
      <c r="W1423" s="24">
        <v>0</v>
      </c>
      <c r="X1423" s="24">
        <v>0</v>
      </c>
      <c r="Y1423" s="24">
        <v>0</v>
      </c>
      <c r="Z1423" s="24">
        <v>0</v>
      </c>
      <c r="AA1423" s="24">
        <v>1.0430812835693359E-8</v>
      </c>
      <c r="AB1423" s="24">
        <v>-1.0430812835693362E-8</v>
      </c>
      <c r="AC1423" s="24">
        <v>0</v>
      </c>
      <c r="AD1423" s="24">
        <v>0</v>
      </c>
      <c r="AE1423" s="24">
        <v>-1.0430812835693362E-8</v>
      </c>
      <c r="AF1423" s="24">
        <v>0</v>
      </c>
      <c r="AG1423" s="24">
        <v>0</v>
      </c>
      <c r="AH1423" s="24">
        <v>0</v>
      </c>
      <c r="AI1423" s="24">
        <v>0</v>
      </c>
      <c r="AJ1423" s="24">
        <v>0</v>
      </c>
      <c r="AK1423" s="24">
        <v>0</v>
      </c>
      <c r="AL1423" s="24">
        <v>0</v>
      </c>
      <c r="AM1423" s="24">
        <v>0</v>
      </c>
      <c r="AN1423" s="24">
        <v>0</v>
      </c>
      <c r="AO1423" s="24">
        <v>0</v>
      </c>
      <c r="AP1423" s="24">
        <v>0</v>
      </c>
      <c r="AQ1423" s="24">
        <v>4.4703483581542975E-9</v>
      </c>
      <c r="AR1423" s="24">
        <v>-4.4703483581542942E-9</v>
      </c>
      <c r="AS1423" s="24">
        <v>0</v>
      </c>
      <c r="AT1423" s="24">
        <v>0</v>
      </c>
      <c r="AU1423" s="24">
        <v>-4.4703483581542942E-9</v>
      </c>
      <c r="AV1423" s="24">
        <v>0</v>
      </c>
      <c r="AW1423" s="24">
        <v>0</v>
      </c>
      <c r="AX1423" s="24">
        <v>0</v>
      </c>
      <c r="AY1423" s="24">
        <v>0</v>
      </c>
      <c r="AZ1423" s="24">
        <v>0</v>
      </c>
      <c r="BA1423" s="24">
        <v>0</v>
      </c>
      <c r="BB1423" s="24">
        <v>0</v>
      </c>
      <c r="BC1423" s="24">
        <v>0</v>
      </c>
      <c r="BD1423" s="24">
        <v>0</v>
      </c>
      <c r="BE1423" s="24">
        <v>0</v>
      </c>
      <c r="BF1423" s="24">
        <v>0</v>
      </c>
      <c r="BG1423" s="24">
        <v>0</v>
      </c>
      <c r="BH1423" s="24">
        <v>0</v>
      </c>
      <c r="BI1423" s="24">
        <v>0</v>
      </c>
      <c r="BJ1423" s="24">
        <v>0</v>
      </c>
      <c r="BK1423" s="24">
        <v>0</v>
      </c>
      <c r="BL1423" s="24">
        <v>0</v>
      </c>
    </row>
    <row r="1424" spans="1:64" x14ac:dyDescent="0.25">
      <c r="A1424" t="s">
        <v>5125</v>
      </c>
      <c r="B1424">
        <v>218</v>
      </c>
      <c r="C1424">
        <v>1</v>
      </c>
      <c r="D1424">
        <v>19</v>
      </c>
      <c r="E1424" s="24">
        <v>0</v>
      </c>
      <c r="F1424" s="24">
        <v>0</v>
      </c>
      <c r="G1424" s="24">
        <v>0</v>
      </c>
      <c r="H1424" s="24">
        <v>0</v>
      </c>
      <c r="I1424" s="24">
        <v>0</v>
      </c>
      <c r="J1424" s="24">
        <v>0</v>
      </c>
      <c r="K1424" s="24">
        <v>1.4901161193847656E-8</v>
      </c>
      <c r="L1424" s="24">
        <v>-1.4901161193847656E-8</v>
      </c>
      <c r="M1424" s="24">
        <v>0</v>
      </c>
      <c r="N1424" s="24">
        <v>0</v>
      </c>
      <c r="O1424" s="24">
        <v>-1.4901161193847656E-8</v>
      </c>
      <c r="P1424" s="24">
        <v>0</v>
      </c>
      <c r="Q1424" s="24">
        <v>0</v>
      </c>
      <c r="R1424" s="24">
        <v>0</v>
      </c>
      <c r="S1424" s="24">
        <v>0</v>
      </c>
      <c r="T1424" s="24">
        <v>0</v>
      </c>
      <c r="U1424" s="24">
        <v>0</v>
      </c>
      <c r="V1424" s="24">
        <v>0</v>
      </c>
      <c r="W1424" s="24">
        <v>0</v>
      </c>
      <c r="X1424" s="24">
        <v>0</v>
      </c>
      <c r="Y1424" s="24">
        <v>0</v>
      </c>
      <c r="Z1424" s="24">
        <v>0</v>
      </c>
      <c r="AA1424" s="24">
        <v>1.0430812835693359E-8</v>
      </c>
      <c r="AB1424" s="24">
        <v>-1.0430812835693362E-8</v>
      </c>
      <c r="AC1424" s="24">
        <v>0</v>
      </c>
      <c r="AD1424" s="24">
        <v>0</v>
      </c>
      <c r="AE1424" s="24">
        <v>-1.0430812835693362E-8</v>
      </c>
      <c r="AF1424" s="24">
        <v>0</v>
      </c>
      <c r="AG1424" s="24">
        <v>0</v>
      </c>
      <c r="AH1424" s="24">
        <v>0</v>
      </c>
      <c r="AI1424" s="24">
        <v>0</v>
      </c>
      <c r="AJ1424" s="24">
        <v>0</v>
      </c>
      <c r="AK1424" s="24">
        <v>0</v>
      </c>
      <c r="AL1424" s="24">
        <v>0</v>
      </c>
      <c r="AM1424" s="24">
        <v>0</v>
      </c>
      <c r="AN1424" s="24">
        <v>0</v>
      </c>
      <c r="AO1424" s="24">
        <v>0</v>
      </c>
      <c r="AP1424" s="24">
        <v>0</v>
      </c>
      <c r="AQ1424" s="24">
        <v>4.4703483581542975E-9</v>
      </c>
      <c r="AR1424" s="24">
        <v>-4.4703483581542942E-9</v>
      </c>
      <c r="AS1424" s="24">
        <v>0</v>
      </c>
      <c r="AT1424" s="24">
        <v>0</v>
      </c>
      <c r="AU1424" s="24">
        <v>-4.4703483581542942E-9</v>
      </c>
      <c r="AV1424" s="24">
        <v>0</v>
      </c>
      <c r="AW1424" s="24">
        <v>0</v>
      </c>
      <c r="AX1424" s="24">
        <v>0</v>
      </c>
      <c r="AY1424" s="24">
        <v>0</v>
      </c>
      <c r="AZ1424" s="24">
        <v>0</v>
      </c>
      <c r="BA1424" s="24">
        <v>0</v>
      </c>
      <c r="BB1424" s="24">
        <v>0</v>
      </c>
      <c r="BC1424" s="24">
        <v>0</v>
      </c>
      <c r="BD1424" s="24">
        <v>0</v>
      </c>
      <c r="BE1424" s="24">
        <v>0</v>
      </c>
      <c r="BF1424" s="24">
        <v>0</v>
      </c>
      <c r="BG1424" s="24">
        <v>0</v>
      </c>
      <c r="BH1424" s="24">
        <v>0</v>
      </c>
      <c r="BI1424" s="24">
        <v>0</v>
      </c>
      <c r="BJ1424" s="24">
        <v>0</v>
      </c>
      <c r="BK1424" s="24">
        <v>0</v>
      </c>
      <c r="BL1424" s="24">
        <v>0</v>
      </c>
    </row>
    <row r="1425" spans="1:64" x14ac:dyDescent="0.25">
      <c r="A1425" t="s">
        <v>5125</v>
      </c>
      <c r="B1425">
        <v>219</v>
      </c>
      <c r="C1425">
        <v>1</v>
      </c>
      <c r="D1425">
        <v>19</v>
      </c>
      <c r="E1425" s="24">
        <v>0</v>
      </c>
      <c r="F1425" s="24">
        <v>0</v>
      </c>
      <c r="G1425" s="24">
        <v>0</v>
      </c>
      <c r="H1425" s="24">
        <v>0</v>
      </c>
      <c r="I1425" s="24">
        <v>0</v>
      </c>
      <c r="J1425" s="24">
        <v>0</v>
      </c>
      <c r="K1425" s="24">
        <v>7.4505805969238281E-9</v>
      </c>
      <c r="L1425" s="24">
        <v>-7.4505805969238281E-9</v>
      </c>
      <c r="M1425" s="24">
        <v>0</v>
      </c>
      <c r="N1425" s="24">
        <v>0</v>
      </c>
      <c r="O1425" s="24">
        <v>-7.4505805969238281E-9</v>
      </c>
      <c r="P1425" s="24">
        <v>0</v>
      </c>
      <c r="Q1425" s="24">
        <v>0</v>
      </c>
      <c r="R1425" s="24">
        <v>0</v>
      </c>
      <c r="S1425" s="24">
        <v>0</v>
      </c>
      <c r="T1425" s="24">
        <v>0</v>
      </c>
      <c r="U1425" s="24">
        <v>0</v>
      </c>
      <c r="V1425" s="24">
        <v>0</v>
      </c>
      <c r="W1425" s="24">
        <v>0</v>
      </c>
      <c r="X1425" s="24">
        <v>0</v>
      </c>
      <c r="Y1425" s="24">
        <v>0</v>
      </c>
      <c r="Z1425" s="24">
        <v>0</v>
      </c>
      <c r="AA1425" s="24">
        <v>5.2154064178466794E-9</v>
      </c>
      <c r="AB1425" s="24">
        <v>-5.2154064178466744E-9</v>
      </c>
      <c r="AC1425" s="24">
        <v>0</v>
      </c>
      <c r="AD1425" s="24">
        <v>0</v>
      </c>
      <c r="AE1425" s="24">
        <v>-5.2154064178466744E-9</v>
      </c>
      <c r="AF1425" s="24">
        <v>0</v>
      </c>
      <c r="AG1425" s="24">
        <v>0</v>
      </c>
      <c r="AH1425" s="24">
        <v>0</v>
      </c>
      <c r="AI1425" s="24">
        <v>0</v>
      </c>
      <c r="AJ1425" s="24">
        <v>0</v>
      </c>
      <c r="AK1425" s="24">
        <v>0</v>
      </c>
      <c r="AL1425" s="24">
        <v>0</v>
      </c>
      <c r="AM1425" s="24">
        <v>0</v>
      </c>
      <c r="AN1425" s="24">
        <v>0</v>
      </c>
      <c r="AO1425" s="24">
        <v>0</v>
      </c>
      <c r="AP1425" s="24">
        <v>0</v>
      </c>
      <c r="AQ1425" s="24">
        <v>2.2351741790771488E-9</v>
      </c>
      <c r="AR1425" s="24">
        <v>-2.2351741790771537E-9</v>
      </c>
      <c r="AS1425" s="24">
        <v>0</v>
      </c>
      <c r="AT1425" s="24">
        <v>0</v>
      </c>
      <c r="AU1425" s="24">
        <v>-2.2351741790771537E-9</v>
      </c>
      <c r="AV1425" s="24">
        <v>0</v>
      </c>
      <c r="AW1425" s="24">
        <v>0</v>
      </c>
      <c r="AX1425" s="24">
        <v>0</v>
      </c>
      <c r="AY1425" s="24">
        <v>0</v>
      </c>
      <c r="AZ1425" s="24">
        <v>0</v>
      </c>
      <c r="BA1425" s="24">
        <v>0</v>
      </c>
      <c r="BB1425" s="24">
        <v>0</v>
      </c>
      <c r="BC1425" s="24">
        <v>0</v>
      </c>
      <c r="BD1425" s="24">
        <v>0</v>
      </c>
      <c r="BE1425" s="24">
        <v>0</v>
      </c>
      <c r="BF1425" s="24">
        <v>0</v>
      </c>
      <c r="BG1425" s="24">
        <v>0</v>
      </c>
      <c r="BH1425" s="24">
        <v>0</v>
      </c>
      <c r="BI1425" s="24">
        <v>0</v>
      </c>
      <c r="BJ1425" s="24">
        <v>0</v>
      </c>
      <c r="BK1425" s="24">
        <v>0</v>
      </c>
      <c r="BL1425" s="24">
        <v>0</v>
      </c>
    </row>
    <row r="1426" spans="1:64" x14ac:dyDescent="0.25">
      <c r="A1426" t="s">
        <v>5125</v>
      </c>
      <c r="B1426">
        <v>220</v>
      </c>
      <c r="C1426">
        <v>2</v>
      </c>
      <c r="D1426">
        <v>19</v>
      </c>
      <c r="E1426" s="24">
        <v>0</v>
      </c>
      <c r="F1426" s="24">
        <v>0</v>
      </c>
      <c r="G1426" s="24">
        <v>0</v>
      </c>
      <c r="H1426" s="24">
        <v>0</v>
      </c>
      <c r="I1426" s="24">
        <v>0</v>
      </c>
      <c r="J1426" s="24">
        <v>0</v>
      </c>
      <c r="K1426" s="24">
        <v>7.4505805969238281E-9</v>
      </c>
      <c r="L1426" s="24">
        <v>-7.4505805969238281E-9</v>
      </c>
      <c r="M1426" s="24">
        <v>0</v>
      </c>
      <c r="N1426" s="24">
        <v>0</v>
      </c>
      <c r="O1426" s="24">
        <v>-7.4505805969238281E-9</v>
      </c>
      <c r="P1426" s="24">
        <v>0</v>
      </c>
      <c r="Q1426" s="24">
        <v>0</v>
      </c>
      <c r="R1426" s="24">
        <v>0</v>
      </c>
      <c r="S1426" s="24">
        <v>0</v>
      </c>
      <c r="T1426" s="24">
        <v>0</v>
      </c>
      <c r="U1426" s="24">
        <v>0</v>
      </c>
      <c r="V1426" s="24">
        <v>0</v>
      </c>
      <c r="W1426" s="24">
        <v>0</v>
      </c>
      <c r="X1426" s="24">
        <v>0</v>
      </c>
      <c r="Y1426" s="24">
        <v>0</v>
      </c>
      <c r="Z1426" s="24">
        <v>0</v>
      </c>
      <c r="AA1426" s="24">
        <v>5.2154064178466794E-9</v>
      </c>
      <c r="AB1426" s="24">
        <v>-5.215406417846681E-9</v>
      </c>
      <c r="AC1426" s="24">
        <v>0</v>
      </c>
      <c r="AD1426" s="24">
        <v>0</v>
      </c>
      <c r="AE1426" s="24">
        <v>-5.215406417846681E-9</v>
      </c>
      <c r="AF1426" s="24">
        <v>0</v>
      </c>
      <c r="AG1426" s="24">
        <v>0</v>
      </c>
      <c r="AH1426" s="24">
        <v>0</v>
      </c>
      <c r="AI1426" s="24">
        <v>0</v>
      </c>
      <c r="AJ1426" s="24">
        <v>0</v>
      </c>
      <c r="AK1426" s="24">
        <v>0</v>
      </c>
      <c r="AL1426" s="24">
        <v>0</v>
      </c>
      <c r="AM1426" s="24">
        <v>0</v>
      </c>
      <c r="AN1426" s="24">
        <v>0</v>
      </c>
      <c r="AO1426" s="24">
        <v>0</v>
      </c>
      <c r="AP1426" s="24">
        <v>0</v>
      </c>
      <c r="AQ1426" s="24">
        <v>2.2351741790771488E-9</v>
      </c>
      <c r="AR1426" s="24">
        <v>-2.2351741790771471E-9</v>
      </c>
      <c r="AS1426" s="24">
        <v>0</v>
      </c>
      <c r="AT1426" s="24">
        <v>0</v>
      </c>
      <c r="AU1426" s="24">
        <v>-2.2351741790771471E-9</v>
      </c>
      <c r="AV1426" s="24">
        <v>0</v>
      </c>
      <c r="AW1426" s="24">
        <v>0</v>
      </c>
      <c r="AX1426" s="24">
        <v>0</v>
      </c>
      <c r="AY1426" s="24">
        <v>0</v>
      </c>
      <c r="AZ1426" s="24">
        <v>0</v>
      </c>
      <c r="BA1426" s="24">
        <v>0</v>
      </c>
      <c r="BB1426" s="24">
        <v>0</v>
      </c>
      <c r="BC1426" s="24">
        <v>0</v>
      </c>
      <c r="BD1426" s="24">
        <v>0</v>
      </c>
      <c r="BE1426" s="24">
        <v>0</v>
      </c>
      <c r="BF1426" s="24">
        <v>0</v>
      </c>
      <c r="BG1426" s="24">
        <v>0</v>
      </c>
      <c r="BH1426" s="24">
        <v>0</v>
      </c>
      <c r="BI1426" s="24">
        <v>0</v>
      </c>
      <c r="BJ1426" s="24">
        <v>0</v>
      </c>
      <c r="BK1426" s="24">
        <v>0</v>
      </c>
      <c r="BL1426" s="24">
        <v>0</v>
      </c>
    </row>
    <row r="1427" spans="1:64" x14ac:dyDescent="0.25">
      <c r="A1427" t="s">
        <v>5125</v>
      </c>
      <c r="B1427">
        <v>221</v>
      </c>
      <c r="C1427">
        <v>2</v>
      </c>
      <c r="D1427">
        <v>19</v>
      </c>
      <c r="E1427" s="24">
        <v>0</v>
      </c>
      <c r="F1427" s="24">
        <v>0</v>
      </c>
      <c r="G1427" s="24">
        <v>0</v>
      </c>
      <c r="H1427" s="24">
        <v>0</v>
      </c>
      <c r="I1427" s="24">
        <v>0</v>
      </c>
      <c r="J1427" s="24">
        <v>0</v>
      </c>
      <c r="K1427" s="24">
        <v>0</v>
      </c>
      <c r="L1427" s="24">
        <v>0</v>
      </c>
      <c r="M1427" s="24">
        <v>0</v>
      </c>
      <c r="N1427" s="24">
        <v>0</v>
      </c>
      <c r="O1427" s="24">
        <v>0</v>
      </c>
      <c r="P1427" s="24">
        <v>0</v>
      </c>
      <c r="Q1427" s="24">
        <v>0</v>
      </c>
      <c r="R1427" s="24">
        <v>0</v>
      </c>
      <c r="S1427" s="24">
        <v>0</v>
      </c>
      <c r="T1427" s="24">
        <v>0</v>
      </c>
      <c r="U1427" s="24">
        <v>0</v>
      </c>
      <c r="V1427" s="24">
        <v>0</v>
      </c>
      <c r="W1427" s="24">
        <v>0</v>
      </c>
      <c r="X1427" s="24">
        <v>0</v>
      </c>
      <c r="Y1427" s="24">
        <v>0</v>
      </c>
      <c r="Z1427" s="24">
        <v>0</v>
      </c>
      <c r="AA1427" s="24">
        <v>0</v>
      </c>
      <c r="AB1427" s="24">
        <v>0</v>
      </c>
      <c r="AC1427" s="24">
        <v>0</v>
      </c>
      <c r="AD1427" s="24">
        <v>0</v>
      </c>
      <c r="AE1427" s="24">
        <v>0</v>
      </c>
      <c r="AF1427" s="24">
        <v>0</v>
      </c>
      <c r="AG1427" s="24">
        <v>0</v>
      </c>
      <c r="AH1427" s="24">
        <v>0</v>
      </c>
      <c r="AI1427" s="24">
        <v>0</v>
      </c>
      <c r="AJ1427" s="24">
        <v>0</v>
      </c>
      <c r="AK1427" s="24">
        <v>0</v>
      </c>
      <c r="AL1427" s="24">
        <v>0</v>
      </c>
      <c r="AM1427" s="24">
        <v>0</v>
      </c>
      <c r="AN1427" s="24">
        <v>0</v>
      </c>
      <c r="AO1427" s="24">
        <v>0</v>
      </c>
      <c r="AP1427" s="24">
        <v>0</v>
      </c>
      <c r="AQ1427" s="24">
        <v>0</v>
      </c>
      <c r="AR1427" s="24">
        <v>0</v>
      </c>
      <c r="AS1427" s="24">
        <v>0</v>
      </c>
      <c r="AT1427" s="24">
        <v>0</v>
      </c>
      <c r="AU1427" s="24">
        <v>0</v>
      </c>
      <c r="AV1427" s="24">
        <v>0</v>
      </c>
      <c r="AW1427" s="24">
        <v>0</v>
      </c>
      <c r="AX1427" s="24">
        <v>0</v>
      </c>
      <c r="AY1427" s="24">
        <v>0</v>
      </c>
      <c r="AZ1427" s="24">
        <v>0</v>
      </c>
      <c r="BA1427" s="24">
        <v>0</v>
      </c>
      <c r="BB1427" s="24">
        <v>0</v>
      </c>
      <c r="BC1427" s="24">
        <v>0</v>
      </c>
      <c r="BD1427" s="24">
        <v>0</v>
      </c>
      <c r="BE1427" s="24">
        <v>0</v>
      </c>
      <c r="BF1427" s="24">
        <v>0</v>
      </c>
      <c r="BG1427" s="24">
        <v>0</v>
      </c>
      <c r="BH1427" s="24">
        <v>0</v>
      </c>
      <c r="BI1427" s="24">
        <v>0</v>
      </c>
      <c r="BJ1427" s="24">
        <v>0</v>
      </c>
      <c r="BK1427" s="24">
        <v>0</v>
      </c>
      <c r="BL1427" s="24">
        <v>0</v>
      </c>
    </row>
    <row r="1428" spans="1:64" x14ac:dyDescent="0.25">
      <c r="A1428" t="s">
        <v>5125</v>
      </c>
      <c r="B1428">
        <v>222</v>
      </c>
      <c r="C1428">
        <v>2</v>
      </c>
      <c r="D1428">
        <v>19</v>
      </c>
      <c r="E1428" s="24">
        <v>0</v>
      </c>
      <c r="F1428" s="24">
        <v>0</v>
      </c>
      <c r="G1428" s="24">
        <v>0</v>
      </c>
      <c r="H1428" s="24">
        <v>0</v>
      </c>
      <c r="I1428" s="24">
        <v>0</v>
      </c>
      <c r="J1428" s="24">
        <v>0</v>
      </c>
      <c r="K1428" s="24">
        <v>7.4505805969238281E-9</v>
      </c>
      <c r="L1428" s="24">
        <v>-7.4505805969238281E-9</v>
      </c>
      <c r="M1428" s="24">
        <v>0</v>
      </c>
      <c r="N1428" s="24">
        <v>0</v>
      </c>
      <c r="O1428" s="24">
        <v>-7.4505805969238281E-9</v>
      </c>
      <c r="P1428" s="24">
        <v>0</v>
      </c>
      <c r="Q1428" s="24">
        <v>0</v>
      </c>
      <c r="R1428" s="24">
        <v>0</v>
      </c>
      <c r="S1428" s="24">
        <v>0</v>
      </c>
      <c r="T1428" s="24">
        <v>0</v>
      </c>
      <c r="U1428" s="24">
        <v>0</v>
      </c>
      <c r="V1428" s="24">
        <v>0</v>
      </c>
      <c r="W1428" s="24">
        <v>0</v>
      </c>
      <c r="X1428" s="24">
        <v>0</v>
      </c>
      <c r="Y1428" s="24">
        <v>0</v>
      </c>
      <c r="Z1428" s="24">
        <v>0</v>
      </c>
      <c r="AA1428" s="24">
        <v>5.2154064178466794E-9</v>
      </c>
      <c r="AB1428" s="24">
        <v>-5.215406417846681E-9</v>
      </c>
      <c r="AC1428" s="24">
        <v>0</v>
      </c>
      <c r="AD1428" s="24">
        <v>0</v>
      </c>
      <c r="AE1428" s="24">
        <v>-5.215406417846681E-9</v>
      </c>
      <c r="AF1428" s="24">
        <v>0</v>
      </c>
      <c r="AG1428" s="24">
        <v>0</v>
      </c>
      <c r="AH1428" s="24">
        <v>0</v>
      </c>
      <c r="AI1428" s="24">
        <v>0</v>
      </c>
      <c r="AJ1428" s="24">
        <v>0</v>
      </c>
      <c r="AK1428" s="24">
        <v>0</v>
      </c>
      <c r="AL1428" s="24">
        <v>0</v>
      </c>
      <c r="AM1428" s="24">
        <v>0</v>
      </c>
      <c r="AN1428" s="24">
        <v>0</v>
      </c>
      <c r="AO1428" s="24">
        <v>0</v>
      </c>
      <c r="AP1428" s="24">
        <v>0</v>
      </c>
      <c r="AQ1428" s="24">
        <v>2.2351741790771488E-9</v>
      </c>
      <c r="AR1428" s="24">
        <v>-2.2351741790771471E-9</v>
      </c>
      <c r="AS1428" s="24">
        <v>0</v>
      </c>
      <c r="AT1428" s="24">
        <v>0</v>
      </c>
      <c r="AU1428" s="24">
        <v>-2.2351741790771471E-9</v>
      </c>
      <c r="AV1428" s="24">
        <v>0</v>
      </c>
      <c r="AW1428" s="24">
        <v>0</v>
      </c>
      <c r="AX1428" s="24">
        <v>0</v>
      </c>
      <c r="AY1428" s="24">
        <v>0</v>
      </c>
      <c r="AZ1428" s="24">
        <v>0</v>
      </c>
      <c r="BA1428" s="24">
        <v>0</v>
      </c>
      <c r="BB1428" s="24">
        <v>0</v>
      </c>
      <c r="BC1428" s="24">
        <v>0</v>
      </c>
      <c r="BD1428" s="24">
        <v>0</v>
      </c>
      <c r="BE1428" s="24">
        <v>0</v>
      </c>
      <c r="BF1428" s="24">
        <v>0</v>
      </c>
      <c r="BG1428" s="24">
        <v>0</v>
      </c>
      <c r="BH1428" s="24">
        <v>0</v>
      </c>
      <c r="BI1428" s="24">
        <v>0</v>
      </c>
      <c r="BJ1428" s="24">
        <v>0</v>
      </c>
      <c r="BK1428" s="24">
        <v>0</v>
      </c>
      <c r="BL1428" s="24">
        <v>0</v>
      </c>
    </row>
    <row r="1429" spans="1:64" x14ac:dyDescent="0.25">
      <c r="A1429" t="s">
        <v>5125</v>
      </c>
      <c r="B1429">
        <v>223</v>
      </c>
      <c r="C1429">
        <v>3</v>
      </c>
      <c r="D1429">
        <v>19</v>
      </c>
      <c r="E1429" s="24">
        <v>0</v>
      </c>
      <c r="F1429" s="24">
        <v>0</v>
      </c>
      <c r="G1429" s="24">
        <v>0</v>
      </c>
      <c r="H1429" s="24">
        <v>0</v>
      </c>
      <c r="I1429" s="24">
        <v>0</v>
      </c>
      <c r="J1429" s="24">
        <v>0</v>
      </c>
      <c r="K1429" s="24">
        <v>7.4505805969238281E-9</v>
      </c>
      <c r="L1429" s="24">
        <v>-7.4505805969238281E-9</v>
      </c>
      <c r="M1429" s="24">
        <v>0</v>
      </c>
      <c r="N1429" s="24">
        <v>0</v>
      </c>
      <c r="O1429" s="24">
        <v>-7.4505805969238281E-9</v>
      </c>
      <c r="P1429" s="24">
        <v>0</v>
      </c>
      <c r="Q1429" s="24">
        <v>0</v>
      </c>
      <c r="R1429" s="24">
        <v>0</v>
      </c>
      <c r="S1429" s="24">
        <v>0</v>
      </c>
      <c r="T1429" s="24">
        <v>0</v>
      </c>
      <c r="U1429" s="24">
        <v>0</v>
      </c>
      <c r="V1429" s="24">
        <v>0</v>
      </c>
      <c r="W1429" s="24">
        <v>0</v>
      </c>
      <c r="X1429" s="24">
        <v>0</v>
      </c>
      <c r="Y1429" s="24">
        <v>0</v>
      </c>
      <c r="Z1429" s="24">
        <v>0</v>
      </c>
      <c r="AA1429" s="24">
        <v>5.2154064178466794E-9</v>
      </c>
      <c r="AB1429" s="24">
        <v>-5.2154064178466777E-9</v>
      </c>
      <c r="AC1429" s="24">
        <v>0</v>
      </c>
      <c r="AD1429" s="24">
        <v>0</v>
      </c>
      <c r="AE1429" s="24">
        <v>-5.2154064178466777E-9</v>
      </c>
      <c r="AF1429" s="24">
        <v>0</v>
      </c>
      <c r="AG1429" s="24">
        <v>0</v>
      </c>
      <c r="AH1429" s="24">
        <v>0</v>
      </c>
      <c r="AI1429" s="24">
        <v>0</v>
      </c>
      <c r="AJ1429" s="24">
        <v>0</v>
      </c>
      <c r="AK1429" s="24">
        <v>0</v>
      </c>
      <c r="AL1429" s="24">
        <v>0</v>
      </c>
      <c r="AM1429" s="24">
        <v>0</v>
      </c>
      <c r="AN1429" s="24">
        <v>0</v>
      </c>
      <c r="AO1429" s="24">
        <v>0</v>
      </c>
      <c r="AP1429" s="24">
        <v>0</v>
      </c>
      <c r="AQ1429" s="24">
        <v>2.2351741790771488E-9</v>
      </c>
      <c r="AR1429" s="24">
        <v>-2.2351741790771504E-9</v>
      </c>
      <c r="AS1429" s="24">
        <v>0</v>
      </c>
      <c r="AT1429" s="24">
        <v>0</v>
      </c>
      <c r="AU1429" s="24">
        <v>-2.2351741790771504E-9</v>
      </c>
      <c r="AV1429" s="24">
        <v>0</v>
      </c>
      <c r="AW1429" s="24">
        <v>0</v>
      </c>
      <c r="AX1429" s="24">
        <v>0</v>
      </c>
      <c r="AY1429" s="24">
        <v>0</v>
      </c>
      <c r="AZ1429" s="24">
        <v>0</v>
      </c>
      <c r="BA1429" s="24">
        <v>0</v>
      </c>
      <c r="BB1429" s="24">
        <v>0</v>
      </c>
      <c r="BC1429" s="24">
        <v>0</v>
      </c>
      <c r="BD1429" s="24">
        <v>0</v>
      </c>
      <c r="BE1429" s="24">
        <v>0</v>
      </c>
      <c r="BF1429" s="24">
        <v>0</v>
      </c>
      <c r="BG1429" s="24">
        <v>0</v>
      </c>
      <c r="BH1429" s="24">
        <v>0</v>
      </c>
      <c r="BI1429" s="24">
        <v>0</v>
      </c>
      <c r="BJ1429" s="24">
        <v>0</v>
      </c>
      <c r="BK1429" s="24">
        <v>0</v>
      </c>
      <c r="BL1429" s="24">
        <v>0</v>
      </c>
    </row>
    <row r="1430" spans="1:64" x14ac:dyDescent="0.25">
      <c r="A1430" t="s">
        <v>5125</v>
      </c>
      <c r="B1430">
        <v>224</v>
      </c>
      <c r="C1430">
        <v>3</v>
      </c>
      <c r="D1430">
        <v>19</v>
      </c>
      <c r="E1430" s="24">
        <v>0</v>
      </c>
      <c r="F1430" s="24">
        <v>0</v>
      </c>
      <c r="G1430" s="24">
        <v>0</v>
      </c>
      <c r="H1430" s="24">
        <v>0</v>
      </c>
      <c r="I1430" s="24">
        <v>0</v>
      </c>
      <c r="J1430" s="24">
        <v>0</v>
      </c>
      <c r="K1430" s="24">
        <v>7.4505805969238281E-9</v>
      </c>
      <c r="L1430" s="24">
        <v>-7.4505805969238281E-9</v>
      </c>
      <c r="M1430" s="24">
        <v>0</v>
      </c>
      <c r="N1430" s="24">
        <v>0</v>
      </c>
      <c r="O1430" s="24">
        <v>-7.4505805969238281E-9</v>
      </c>
      <c r="P1430" s="24">
        <v>0</v>
      </c>
      <c r="Q1430" s="24">
        <v>0</v>
      </c>
      <c r="R1430" s="24">
        <v>0</v>
      </c>
      <c r="S1430" s="24">
        <v>0</v>
      </c>
      <c r="T1430" s="24">
        <v>0</v>
      </c>
      <c r="U1430" s="24">
        <v>0</v>
      </c>
      <c r="V1430" s="24">
        <v>0</v>
      </c>
      <c r="W1430" s="24">
        <v>0</v>
      </c>
      <c r="X1430" s="24">
        <v>0</v>
      </c>
      <c r="Y1430" s="24">
        <v>0</v>
      </c>
      <c r="Z1430" s="24">
        <v>0</v>
      </c>
      <c r="AA1430" s="24">
        <v>5.2154064178466794E-9</v>
      </c>
      <c r="AB1430" s="24">
        <v>-5.2154064178466794E-9</v>
      </c>
      <c r="AC1430" s="24">
        <v>0</v>
      </c>
      <c r="AD1430" s="24">
        <v>0</v>
      </c>
      <c r="AE1430" s="24">
        <v>-5.2154064178466794E-9</v>
      </c>
      <c r="AF1430" s="24">
        <v>0</v>
      </c>
      <c r="AG1430" s="24">
        <v>0</v>
      </c>
      <c r="AH1430" s="24">
        <v>0</v>
      </c>
      <c r="AI1430" s="24">
        <v>0</v>
      </c>
      <c r="AJ1430" s="24">
        <v>0</v>
      </c>
      <c r="AK1430" s="24">
        <v>0</v>
      </c>
      <c r="AL1430" s="24">
        <v>0</v>
      </c>
      <c r="AM1430" s="24">
        <v>0</v>
      </c>
      <c r="AN1430" s="24">
        <v>0</v>
      </c>
      <c r="AO1430" s="24">
        <v>0</v>
      </c>
      <c r="AP1430" s="24">
        <v>0</v>
      </c>
      <c r="AQ1430" s="24">
        <v>2.2351741790771488E-9</v>
      </c>
      <c r="AR1430" s="24">
        <v>-2.2351741790771488E-9</v>
      </c>
      <c r="AS1430" s="24">
        <v>0</v>
      </c>
      <c r="AT1430" s="24">
        <v>0</v>
      </c>
      <c r="AU1430" s="24">
        <v>-2.2351741790771488E-9</v>
      </c>
      <c r="AV1430" s="24">
        <v>0</v>
      </c>
      <c r="AW1430" s="24">
        <v>0</v>
      </c>
      <c r="AX1430" s="24">
        <v>0</v>
      </c>
      <c r="AY1430" s="24">
        <v>0</v>
      </c>
      <c r="AZ1430" s="24">
        <v>0</v>
      </c>
      <c r="BA1430" s="24">
        <v>0</v>
      </c>
      <c r="BB1430" s="24">
        <v>0</v>
      </c>
      <c r="BC1430" s="24">
        <v>0</v>
      </c>
      <c r="BD1430" s="24">
        <v>0</v>
      </c>
      <c r="BE1430" s="24">
        <v>0</v>
      </c>
      <c r="BF1430" s="24">
        <v>0</v>
      </c>
      <c r="BG1430" s="24">
        <v>0</v>
      </c>
      <c r="BH1430" s="24">
        <v>0</v>
      </c>
      <c r="BI1430" s="24">
        <v>0</v>
      </c>
      <c r="BJ1430" s="24">
        <v>0</v>
      </c>
      <c r="BK1430" s="24">
        <v>0</v>
      </c>
      <c r="BL1430" s="24">
        <v>0</v>
      </c>
    </row>
    <row r="1431" spans="1:64" x14ac:dyDescent="0.25">
      <c r="A1431" t="s">
        <v>5125</v>
      </c>
      <c r="B1431">
        <v>225</v>
      </c>
      <c r="C1431">
        <v>3</v>
      </c>
      <c r="D1431">
        <v>19</v>
      </c>
      <c r="E1431" s="24">
        <v>0</v>
      </c>
      <c r="F1431" s="24">
        <v>0</v>
      </c>
      <c r="G1431" s="24">
        <v>0</v>
      </c>
      <c r="H1431" s="24">
        <v>0</v>
      </c>
      <c r="I1431" s="24">
        <v>0</v>
      </c>
      <c r="J1431" s="24">
        <v>0</v>
      </c>
      <c r="K1431" s="24">
        <v>7.4505805969238281E-9</v>
      </c>
      <c r="L1431" s="24">
        <v>-7.4505805969238281E-9</v>
      </c>
      <c r="M1431" s="24">
        <v>0</v>
      </c>
      <c r="N1431" s="24">
        <v>0</v>
      </c>
      <c r="O1431" s="24">
        <v>-7.4505805969238281E-9</v>
      </c>
      <c r="P1431" s="24">
        <v>0</v>
      </c>
      <c r="Q1431" s="24">
        <v>0</v>
      </c>
      <c r="R1431" s="24">
        <v>0</v>
      </c>
      <c r="S1431" s="24">
        <v>0</v>
      </c>
      <c r="T1431" s="24">
        <v>0</v>
      </c>
      <c r="U1431" s="24">
        <v>0</v>
      </c>
      <c r="V1431" s="24">
        <v>0</v>
      </c>
      <c r="W1431" s="24">
        <v>0</v>
      </c>
      <c r="X1431" s="24">
        <v>0</v>
      </c>
      <c r="Y1431" s="24">
        <v>0</v>
      </c>
      <c r="Z1431" s="24">
        <v>0</v>
      </c>
      <c r="AA1431" s="24">
        <v>5.2154064178466794E-9</v>
      </c>
      <c r="AB1431" s="24">
        <v>-5.2154064178466794E-9</v>
      </c>
      <c r="AC1431" s="24">
        <v>0</v>
      </c>
      <c r="AD1431" s="24">
        <v>0</v>
      </c>
      <c r="AE1431" s="24">
        <v>-5.2154064178466794E-9</v>
      </c>
      <c r="AF1431" s="24">
        <v>0</v>
      </c>
      <c r="AG1431" s="24">
        <v>0</v>
      </c>
      <c r="AH1431" s="24">
        <v>0</v>
      </c>
      <c r="AI1431" s="24">
        <v>0</v>
      </c>
      <c r="AJ1431" s="24">
        <v>0</v>
      </c>
      <c r="AK1431" s="24">
        <v>0</v>
      </c>
      <c r="AL1431" s="24">
        <v>0</v>
      </c>
      <c r="AM1431" s="24">
        <v>0</v>
      </c>
      <c r="AN1431" s="24">
        <v>0</v>
      </c>
      <c r="AO1431" s="24">
        <v>0</v>
      </c>
      <c r="AP1431" s="24">
        <v>0</v>
      </c>
      <c r="AQ1431" s="24">
        <v>2.2351741790771488E-9</v>
      </c>
      <c r="AR1431" s="24">
        <v>-2.2351741790771488E-9</v>
      </c>
      <c r="AS1431" s="24">
        <v>0</v>
      </c>
      <c r="AT1431" s="24">
        <v>0</v>
      </c>
      <c r="AU1431" s="24">
        <v>-2.2351741790771488E-9</v>
      </c>
      <c r="AV1431" s="24">
        <v>0</v>
      </c>
      <c r="AW1431" s="24">
        <v>0</v>
      </c>
      <c r="AX1431" s="24">
        <v>0</v>
      </c>
      <c r="AY1431" s="24">
        <v>0</v>
      </c>
      <c r="AZ1431" s="24">
        <v>0</v>
      </c>
      <c r="BA1431" s="24">
        <v>0</v>
      </c>
      <c r="BB1431" s="24">
        <v>0</v>
      </c>
      <c r="BC1431" s="24">
        <v>0</v>
      </c>
      <c r="BD1431" s="24">
        <v>0</v>
      </c>
      <c r="BE1431" s="24">
        <v>0</v>
      </c>
      <c r="BF1431" s="24">
        <v>0</v>
      </c>
      <c r="BG1431" s="24">
        <v>0</v>
      </c>
      <c r="BH1431" s="24">
        <v>0</v>
      </c>
      <c r="BI1431" s="24">
        <v>0</v>
      </c>
      <c r="BJ1431" s="24">
        <v>0</v>
      </c>
      <c r="BK1431" s="24">
        <v>0</v>
      </c>
      <c r="BL1431" s="24">
        <v>0</v>
      </c>
    </row>
    <row r="1432" spans="1:64" x14ac:dyDescent="0.25">
      <c r="A1432" t="s">
        <v>5125</v>
      </c>
      <c r="B1432">
        <v>226</v>
      </c>
      <c r="C1432">
        <v>4</v>
      </c>
      <c r="D1432">
        <v>19</v>
      </c>
      <c r="E1432" s="24">
        <v>0</v>
      </c>
      <c r="F1432" s="24">
        <v>0</v>
      </c>
      <c r="G1432" s="24">
        <v>0</v>
      </c>
      <c r="H1432" s="24">
        <v>0</v>
      </c>
      <c r="I1432" s="24">
        <v>0</v>
      </c>
      <c r="J1432" s="24">
        <v>0</v>
      </c>
      <c r="K1432" s="24">
        <v>0</v>
      </c>
      <c r="L1432" s="24">
        <v>0</v>
      </c>
      <c r="M1432" s="24">
        <v>0</v>
      </c>
      <c r="N1432" s="24">
        <v>0</v>
      </c>
      <c r="O1432" s="24">
        <v>0</v>
      </c>
      <c r="P1432" s="24">
        <v>0</v>
      </c>
      <c r="Q1432" s="24">
        <v>0</v>
      </c>
      <c r="R1432" s="24">
        <v>0</v>
      </c>
      <c r="S1432" s="24">
        <v>0</v>
      </c>
      <c r="T1432" s="24">
        <v>0</v>
      </c>
      <c r="U1432" s="24">
        <v>0</v>
      </c>
      <c r="V1432" s="24">
        <v>0</v>
      </c>
      <c r="W1432" s="24">
        <v>0</v>
      </c>
      <c r="X1432" s="24">
        <v>0</v>
      </c>
      <c r="Y1432" s="24">
        <v>0</v>
      </c>
      <c r="Z1432" s="24">
        <v>0</v>
      </c>
      <c r="AA1432" s="24">
        <v>0</v>
      </c>
      <c r="AB1432" s="24">
        <v>0</v>
      </c>
      <c r="AC1432" s="24">
        <v>0</v>
      </c>
      <c r="AD1432" s="24">
        <v>0</v>
      </c>
      <c r="AE1432" s="24">
        <v>0</v>
      </c>
      <c r="AF1432" s="24">
        <v>0</v>
      </c>
      <c r="AG1432" s="24">
        <v>0</v>
      </c>
      <c r="AH1432" s="24">
        <v>0</v>
      </c>
      <c r="AI1432" s="24">
        <v>0</v>
      </c>
      <c r="AJ1432" s="24">
        <v>0</v>
      </c>
      <c r="AK1432" s="24">
        <v>0</v>
      </c>
      <c r="AL1432" s="24">
        <v>0</v>
      </c>
      <c r="AM1432" s="24">
        <v>0</v>
      </c>
      <c r="AN1432" s="24">
        <v>0</v>
      </c>
      <c r="AO1432" s="24">
        <v>0</v>
      </c>
      <c r="AP1432" s="24">
        <v>0</v>
      </c>
      <c r="AQ1432" s="24">
        <v>0</v>
      </c>
      <c r="AR1432" s="24">
        <v>0</v>
      </c>
      <c r="AS1432" s="24">
        <v>0</v>
      </c>
      <c r="AT1432" s="24">
        <v>0</v>
      </c>
      <c r="AU1432" s="24">
        <v>0</v>
      </c>
      <c r="AV1432" s="24">
        <v>0</v>
      </c>
      <c r="AW1432" s="24">
        <v>0</v>
      </c>
      <c r="AX1432" s="24">
        <v>0</v>
      </c>
      <c r="AY1432" s="24">
        <v>0</v>
      </c>
      <c r="AZ1432" s="24">
        <v>0</v>
      </c>
      <c r="BA1432" s="24">
        <v>0</v>
      </c>
      <c r="BB1432" s="24">
        <v>0</v>
      </c>
      <c r="BC1432" s="24">
        <v>0</v>
      </c>
      <c r="BD1432" s="24">
        <v>0</v>
      </c>
      <c r="BE1432" s="24">
        <v>0</v>
      </c>
      <c r="BF1432" s="24">
        <v>0</v>
      </c>
      <c r="BG1432" s="24">
        <v>0</v>
      </c>
      <c r="BH1432" s="24">
        <v>0</v>
      </c>
      <c r="BI1432" s="24">
        <v>0</v>
      </c>
      <c r="BJ1432" s="24">
        <v>0</v>
      </c>
      <c r="BK1432" s="24">
        <v>0</v>
      </c>
      <c r="BL1432" s="24">
        <v>0</v>
      </c>
    </row>
    <row r="1433" spans="1:64" x14ac:dyDescent="0.25">
      <c r="A1433" t="s">
        <v>5125</v>
      </c>
      <c r="B1433">
        <v>227</v>
      </c>
      <c r="C1433">
        <v>4</v>
      </c>
      <c r="D1433">
        <v>19</v>
      </c>
      <c r="E1433" s="24">
        <v>0</v>
      </c>
      <c r="F1433" s="24">
        <v>0</v>
      </c>
      <c r="G1433" s="24">
        <v>0</v>
      </c>
      <c r="H1433" s="24">
        <v>0</v>
      </c>
      <c r="I1433" s="24">
        <v>0</v>
      </c>
      <c r="J1433" s="24">
        <v>0</v>
      </c>
      <c r="K1433" s="24">
        <v>0</v>
      </c>
      <c r="L1433" s="24">
        <v>0</v>
      </c>
      <c r="M1433" s="24">
        <v>0</v>
      </c>
      <c r="N1433" s="24">
        <v>0</v>
      </c>
      <c r="O1433" s="24">
        <v>0</v>
      </c>
      <c r="P1433" s="24">
        <v>0</v>
      </c>
      <c r="Q1433" s="24">
        <v>0</v>
      </c>
      <c r="R1433" s="24">
        <v>0</v>
      </c>
      <c r="S1433" s="24">
        <v>0</v>
      </c>
      <c r="T1433" s="24">
        <v>0</v>
      </c>
      <c r="U1433" s="24">
        <v>0</v>
      </c>
      <c r="V1433" s="24">
        <v>0</v>
      </c>
      <c r="W1433" s="24">
        <v>0</v>
      </c>
      <c r="X1433" s="24">
        <v>0</v>
      </c>
      <c r="Y1433" s="24">
        <v>0</v>
      </c>
      <c r="Z1433" s="24">
        <v>0</v>
      </c>
      <c r="AA1433" s="24">
        <v>0</v>
      </c>
      <c r="AB1433" s="24">
        <v>0</v>
      </c>
      <c r="AC1433" s="24">
        <v>0</v>
      </c>
      <c r="AD1433" s="24">
        <v>0</v>
      </c>
      <c r="AE1433" s="24">
        <v>0</v>
      </c>
      <c r="AF1433" s="24">
        <v>0</v>
      </c>
      <c r="AG1433" s="24">
        <v>0</v>
      </c>
      <c r="AH1433" s="24">
        <v>0</v>
      </c>
      <c r="AI1433" s="24">
        <v>0</v>
      </c>
      <c r="AJ1433" s="24">
        <v>0</v>
      </c>
      <c r="AK1433" s="24">
        <v>0</v>
      </c>
      <c r="AL1433" s="24">
        <v>0</v>
      </c>
      <c r="AM1433" s="24">
        <v>0</v>
      </c>
      <c r="AN1433" s="24">
        <v>0</v>
      </c>
      <c r="AO1433" s="24">
        <v>0</v>
      </c>
      <c r="AP1433" s="24">
        <v>0</v>
      </c>
      <c r="AQ1433" s="24">
        <v>0</v>
      </c>
      <c r="AR1433" s="24">
        <v>0</v>
      </c>
      <c r="AS1433" s="24">
        <v>0</v>
      </c>
      <c r="AT1433" s="24">
        <v>0</v>
      </c>
      <c r="AU1433" s="24">
        <v>0</v>
      </c>
      <c r="AV1433" s="24">
        <v>0</v>
      </c>
      <c r="AW1433" s="24">
        <v>0</v>
      </c>
      <c r="AX1433" s="24">
        <v>0</v>
      </c>
      <c r="AY1433" s="24">
        <v>0</v>
      </c>
      <c r="AZ1433" s="24">
        <v>0</v>
      </c>
      <c r="BA1433" s="24">
        <v>0</v>
      </c>
      <c r="BB1433" s="24">
        <v>0</v>
      </c>
      <c r="BC1433" s="24">
        <v>0</v>
      </c>
      <c r="BD1433" s="24">
        <v>0</v>
      </c>
      <c r="BE1433" s="24">
        <v>0</v>
      </c>
      <c r="BF1433" s="24">
        <v>0</v>
      </c>
      <c r="BG1433" s="24">
        <v>0</v>
      </c>
      <c r="BH1433" s="24">
        <v>0</v>
      </c>
      <c r="BI1433" s="24">
        <v>0</v>
      </c>
      <c r="BJ1433" s="24">
        <v>0</v>
      </c>
      <c r="BK1433" s="24">
        <v>0</v>
      </c>
      <c r="BL1433" s="24">
        <v>0</v>
      </c>
    </row>
    <row r="1434" spans="1:64" x14ac:dyDescent="0.25">
      <c r="A1434" t="s">
        <v>5125</v>
      </c>
      <c r="B1434">
        <v>228</v>
      </c>
      <c r="C1434">
        <v>4</v>
      </c>
      <c r="D1434">
        <v>19</v>
      </c>
      <c r="E1434" s="24">
        <v>0</v>
      </c>
      <c r="F1434" s="24">
        <v>0</v>
      </c>
      <c r="G1434" s="24">
        <v>0</v>
      </c>
      <c r="H1434" s="24">
        <v>0</v>
      </c>
      <c r="I1434" s="24">
        <v>0</v>
      </c>
      <c r="J1434" s="24">
        <v>0</v>
      </c>
      <c r="K1434" s="24">
        <v>0</v>
      </c>
      <c r="L1434" s="24">
        <v>0</v>
      </c>
      <c r="M1434" s="24">
        <v>0</v>
      </c>
      <c r="N1434" s="24">
        <v>0</v>
      </c>
      <c r="O1434" s="24">
        <v>0</v>
      </c>
      <c r="P1434" s="24">
        <v>0</v>
      </c>
      <c r="Q1434" s="24">
        <v>0</v>
      </c>
      <c r="R1434" s="24">
        <v>0</v>
      </c>
      <c r="S1434" s="24">
        <v>0</v>
      </c>
      <c r="T1434" s="24">
        <v>0</v>
      </c>
      <c r="U1434" s="24">
        <v>0</v>
      </c>
      <c r="V1434" s="24">
        <v>0</v>
      </c>
      <c r="W1434" s="24">
        <v>0</v>
      </c>
      <c r="X1434" s="24">
        <v>0</v>
      </c>
      <c r="Y1434" s="24">
        <v>0</v>
      </c>
      <c r="Z1434" s="24">
        <v>0</v>
      </c>
      <c r="AA1434" s="24">
        <v>0</v>
      </c>
      <c r="AB1434" s="24">
        <v>0</v>
      </c>
      <c r="AC1434" s="24">
        <v>0</v>
      </c>
      <c r="AD1434" s="24">
        <v>0</v>
      </c>
      <c r="AE1434" s="24">
        <v>0</v>
      </c>
      <c r="AF1434" s="24">
        <v>0</v>
      </c>
      <c r="AG1434" s="24">
        <v>0</v>
      </c>
      <c r="AH1434" s="24">
        <v>0</v>
      </c>
      <c r="AI1434" s="24">
        <v>0</v>
      </c>
      <c r="AJ1434" s="24">
        <v>0</v>
      </c>
      <c r="AK1434" s="24">
        <v>0</v>
      </c>
      <c r="AL1434" s="24">
        <v>0</v>
      </c>
      <c r="AM1434" s="24">
        <v>0</v>
      </c>
      <c r="AN1434" s="24">
        <v>0</v>
      </c>
      <c r="AO1434" s="24">
        <v>0</v>
      </c>
      <c r="AP1434" s="24">
        <v>0</v>
      </c>
      <c r="AQ1434" s="24">
        <v>0</v>
      </c>
      <c r="AR1434" s="24">
        <v>0</v>
      </c>
      <c r="AS1434" s="24">
        <v>0</v>
      </c>
      <c r="AT1434" s="24">
        <v>0</v>
      </c>
      <c r="AU1434" s="24">
        <v>0</v>
      </c>
      <c r="AV1434" s="24">
        <v>0</v>
      </c>
      <c r="AW1434" s="24">
        <v>0</v>
      </c>
      <c r="AX1434" s="24">
        <v>0</v>
      </c>
      <c r="AY1434" s="24">
        <v>0</v>
      </c>
      <c r="AZ1434" s="24">
        <v>0</v>
      </c>
      <c r="BA1434" s="24">
        <v>0</v>
      </c>
      <c r="BB1434" s="24">
        <v>0</v>
      </c>
      <c r="BC1434" s="24">
        <v>0</v>
      </c>
      <c r="BD1434" s="24">
        <v>0</v>
      </c>
      <c r="BE1434" s="24">
        <v>0</v>
      </c>
      <c r="BF1434" s="24">
        <v>0</v>
      </c>
      <c r="BG1434" s="24">
        <v>0</v>
      </c>
      <c r="BH1434" s="24">
        <v>0</v>
      </c>
      <c r="BI1434" s="24">
        <v>0</v>
      </c>
      <c r="BJ1434" s="24">
        <v>0</v>
      </c>
      <c r="BK1434" s="24">
        <v>0</v>
      </c>
      <c r="BL1434" s="24">
        <v>0</v>
      </c>
    </row>
    <row r="1435" spans="1:64" x14ac:dyDescent="0.25">
      <c r="A1435" t="s">
        <v>5125</v>
      </c>
      <c r="B1435">
        <v>229</v>
      </c>
      <c r="C1435">
        <v>1</v>
      </c>
      <c r="D1435">
        <v>20</v>
      </c>
      <c r="E1435" s="24">
        <v>0</v>
      </c>
      <c r="F1435" s="24">
        <v>0</v>
      </c>
      <c r="G1435" s="24">
        <v>0</v>
      </c>
      <c r="H1435" s="24">
        <v>0</v>
      </c>
      <c r="I1435" s="24">
        <v>0</v>
      </c>
      <c r="J1435" s="24">
        <v>0</v>
      </c>
      <c r="K1435" s="24">
        <v>0</v>
      </c>
      <c r="L1435" s="24">
        <v>0</v>
      </c>
      <c r="M1435" s="24">
        <v>0</v>
      </c>
      <c r="N1435" s="24">
        <v>0</v>
      </c>
      <c r="O1435" s="24">
        <v>0</v>
      </c>
      <c r="P1435" s="24">
        <v>0</v>
      </c>
      <c r="Q1435" s="24">
        <v>0</v>
      </c>
      <c r="R1435" s="24">
        <v>0</v>
      </c>
      <c r="S1435" s="24">
        <v>0</v>
      </c>
      <c r="T1435" s="24">
        <v>0</v>
      </c>
      <c r="U1435" s="24">
        <v>0</v>
      </c>
      <c r="V1435" s="24">
        <v>0</v>
      </c>
      <c r="W1435" s="24">
        <v>0</v>
      </c>
      <c r="X1435" s="24">
        <v>0</v>
      </c>
      <c r="Y1435" s="24">
        <v>0</v>
      </c>
      <c r="Z1435" s="24">
        <v>0</v>
      </c>
      <c r="AA1435" s="24">
        <v>0</v>
      </c>
      <c r="AB1435" s="24">
        <v>0</v>
      </c>
      <c r="AC1435" s="24">
        <v>0</v>
      </c>
      <c r="AD1435" s="24">
        <v>0</v>
      </c>
      <c r="AE1435" s="24">
        <v>0</v>
      </c>
      <c r="AF1435" s="24">
        <v>0</v>
      </c>
      <c r="AG1435" s="24">
        <v>0</v>
      </c>
      <c r="AH1435" s="24">
        <v>0</v>
      </c>
      <c r="AI1435" s="24">
        <v>0</v>
      </c>
      <c r="AJ1435" s="24">
        <v>0</v>
      </c>
      <c r="AK1435" s="24">
        <v>0</v>
      </c>
      <c r="AL1435" s="24">
        <v>0</v>
      </c>
      <c r="AM1435" s="24">
        <v>0</v>
      </c>
      <c r="AN1435" s="24">
        <v>0</v>
      </c>
      <c r="AO1435" s="24">
        <v>0</v>
      </c>
      <c r="AP1435" s="24">
        <v>0</v>
      </c>
      <c r="AQ1435" s="24">
        <v>0</v>
      </c>
      <c r="AR1435" s="24">
        <v>0</v>
      </c>
      <c r="AS1435" s="24">
        <v>0</v>
      </c>
      <c r="AT1435" s="24">
        <v>0</v>
      </c>
      <c r="AU1435" s="24">
        <v>0</v>
      </c>
      <c r="AV1435" s="24">
        <v>0</v>
      </c>
      <c r="AW1435" s="24">
        <v>0</v>
      </c>
      <c r="AX1435" s="24">
        <v>0</v>
      </c>
      <c r="AY1435" s="24">
        <v>0</v>
      </c>
      <c r="AZ1435" s="24">
        <v>0</v>
      </c>
      <c r="BA1435" s="24">
        <v>0</v>
      </c>
      <c r="BB1435" s="24">
        <v>0</v>
      </c>
      <c r="BC1435" s="24">
        <v>0</v>
      </c>
      <c r="BD1435" s="24">
        <v>0</v>
      </c>
      <c r="BE1435" s="24">
        <v>0</v>
      </c>
      <c r="BF1435" s="24">
        <v>0</v>
      </c>
      <c r="BG1435" s="24">
        <v>0</v>
      </c>
      <c r="BH1435" s="24">
        <v>0</v>
      </c>
      <c r="BI1435" s="24">
        <v>0</v>
      </c>
      <c r="BJ1435" s="24">
        <v>0</v>
      </c>
      <c r="BK1435" s="24">
        <v>0</v>
      </c>
      <c r="BL1435" s="24">
        <v>0</v>
      </c>
    </row>
    <row r="1436" spans="1:64" x14ac:dyDescent="0.25">
      <c r="A1436" t="s">
        <v>5125</v>
      </c>
      <c r="B1436">
        <v>230</v>
      </c>
      <c r="C1436">
        <v>1</v>
      </c>
      <c r="D1436">
        <v>20</v>
      </c>
      <c r="E1436" s="24">
        <v>0</v>
      </c>
      <c r="F1436" s="24">
        <v>0</v>
      </c>
      <c r="G1436" s="24">
        <v>0</v>
      </c>
      <c r="H1436" s="24">
        <v>0</v>
      </c>
      <c r="I1436" s="24">
        <v>0</v>
      </c>
      <c r="J1436" s="24">
        <v>0</v>
      </c>
      <c r="K1436" s="24">
        <v>0</v>
      </c>
      <c r="L1436" s="24">
        <v>0</v>
      </c>
      <c r="M1436" s="24">
        <v>0</v>
      </c>
      <c r="N1436" s="24">
        <v>0</v>
      </c>
      <c r="O1436" s="24">
        <v>0</v>
      </c>
      <c r="P1436" s="24">
        <v>0</v>
      </c>
      <c r="Q1436" s="24">
        <v>0</v>
      </c>
      <c r="R1436" s="24">
        <v>0</v>
      </c>
      <c r="S1436" s="24">
        <v>0</v>
      </c>
      <c r="T1436" s="24">
        <v>0</v>
      </c>
      <c r="U1436" s="24">
        <v>0</v>
      </c>
      <c r="V1436" s="24">
        <v>0</v>
      </c>
      <c r="W1436" s="24">
        <v>0</v>
      </c>
      <c r="X1436" s="24">
        <v>0</v>
      </c>
      <c r="Y1436" s="24">
        <v>0</v>
      </c>
      <c r="Z1436" s="24">
        <v>0</v>
      </c>
      <c r="AA1436" s="24">
        <v>0</v>
      </c>
      <c r="AB1436" s="24">
        <v>0</v>
      </c>
      <c r="AC1436" s="24">
        <v>0</v>
      </c>
      <c r="AD1436" s="24">
        <v>0</v>
      </c>
      <c r="AE1436" s="24">
        <v>0</v>
      </c>
      <c r="AF1436" s="24">
        <v>0</v>
      </c>
      <c r="AG1436" s="24">
        <v>0</v>
      </c>
      <c r="AH1436" s="24">
        <v>0</v>
      </c>
      <c r="AI1436" s="24">
        <v>0</v>
      </c>
      <c r="AJ1436" s="24">
        <v>0</v>
      </c>
      <c r="AK1436" s="24">
        <v>0</v>
      </c>
      <c r="AL1436" s="24">
        <v>0</v>
      </c>
      <c r="AM1436" s="24">
        <v>0</v>
      </c>
      <c r="AN1436" s="24">
        <v>0</v>
      </c>
      <c r="AO1436" s="24">
        <v>0</v>
      </c>
      <c r="AP1436" s="24">
        <v>0</v>
      </c>
      <c r="AQ1436" s="24">
        <v>0</v>
      </c>
      <c r="AR1436" s="24">
        <v>0</v>
      </c>
      <c r="AS1436" s="24">
        <v>0</v>
      </c>
      <c r="AT1436" s="24">
        <v>0</v>
      </c>
      <c r="AU1436" s="24">
        <v>0</v>
      </c>
      <c r="AV1436" s="24">
        <v>0</v>
      </c>
      <c r="AW1436" s="24">
        <v>0</v>
      </c>
      <c r="AX1436" s="24">
        <v>0</v>
      </c>
      <c r="AY1436" s="24">
        <v>0</v>
      </c>
      <c r="AZ1436" s="24">
        <v>0</v>
      </c>
      <c r="BA1436" s="24">
        <v>0</v>
      </c>
      <c r="BB1436" s="24">
        <v>0</v>
      </c>
      <c r="BC1436" s="24">
        <v>0</v>
      </c>
      <c r="BD1436" s="24">
        <v>0</v>
      </c>
      <c r="BE1436" s="24">
        <v>0</v>
      </c>
      <c r="BF1436" s="24">
        <v>0</v>
      </c>
      <c r="BG1436" s="24">
        <v>0</v>
      </c>
      <c r="BH1436" s="24">
        <v>0</v>
      </c>
      <c r="BI1436" s="24">
        <v>0</v>
      </c>
      <c r="BJ1436" s="24">
        <v>0</v>
      </c>
      <c r="BK1436" s="24">
        <v>0</v>
      </c>
      <c r="BL1436" s="24">
        <v>0</v>
      </c>
    </row>
    <row r="1437" spans="1:64" x14ac:dyDescent="0.25">
      <c r="A1437" t="s">
        <v>5125</v>
      </c>
      <c r="B1437">
        <v>231</v>
      </c>
      <c r="C1437">
        <v>1</v>
      </c>
      <c r="D1437">
        <v>20</v>
      </c>
      <c r="E1437" s="24">
        <v>0</v>
      </c>
      <c r="F1437" s="24">
        <v>0</v>
      </c>
      <c r="G1437" s="24">
        <v>0</v>
      </c>
      <c r="H1437" s="24">
        <v>0</v>
      </c>
      <c r="I1437" s="24">
        <v>0</v>
      </c>
      <c r="J1437" s="24">
        <v>0</v>
      </c>
      <c r="K1437" s="24">
        <v>0</v>
      </c>
      <c r="L1437" s="24">
        <v>0</v>
      </c>
      <c r="M1437" s="24">
        <v>0</v>
      </c>
      <c r="N1437" s="24">
        <v>0</v>
      </c>
      <c r="O1437" s="24">
        <v>0</v>
      </c>
      <c r="P1437" s="24">
        <v>0</v>
      </c>
      <c r="Q1437" s="24">
        <v>0</v>
      </c>
      <c r="R1437" s="24">
        <v>0</v>
      </c>
      <c r="S1437" s="24">
        <v>0</v>
      </c>
      <c r="T1437" s="24">
        <v>0</v>
      </c>
      <c r="U1437" s="24">
        <v>0</v>
      </c>
      <c r="V1437" s="24">
        <v>0</v>
      </c>
      <c r="W1437" s="24">
        <v>0</v>
      </c>
      <c r="X1437" s="24">
        <v>0</v>
      </c>
      <c r="Y1437" s="24">
        <v>0</v>
      </c>
      <c r="Z1437" s="24">
        <v>0</v>
      </c>
      <c r="AA1437" s="24">
        <v>0</v>
      </c>
      <c r="AB1437" s="24">
        <v>0</v>
      </c>
      <c r="AC1437" s="24">
        <v>0</v>
      </c>
      <c r="AD1437" s="24">
        <v>0</v>
      </c>
      <c r="AE1437" s="24">
        <v>0</v>
      </c>
      <c r="AF1437" s="24">
        <v>0</v>
      </c>
      <c r="AG1437" s="24">
        <v>0</v>
      </c>
      <c r="AH1437" s="24">
        <v>0</v>
      </c>
      <c r="AI1437" s="24">
        <v>0</v>
      </c>
      <c r="AJ1437" s="24">
        <v>0</v>
      </c>
      <c r="AK1437" s="24">
        <v>0</v>
      </c>
      <c r="AL1437" s="24">
        <v>0</v>
      </c>
      <c r="AM1437" s="24">
        <v>0</v>
      </c>
      <c r="AN1437" s="24">
        <v>0</v>
      </c>
      <c r="AO1437" s="24">
        <v>0</v>
      </c>
      <c r="AP1437" s="24">
        <v>0</v>
      </c>
      <c r="AQ1437" s="24">
        <v>0</v>
      </c>
      <c r="AR1437" s="24">
        <v>0</v>
      </c>
      <c r="AS1437" s="24">
        <v>0</v>
      </c>
      <c r="AT1437" s="24">
        <v>0</v>
      </c>
      <c r="AU1437" s="24">
        <v>0</v>
      </c>
      <c r="AV1437" s="24">
        <v>0</v>
      </c>
      <c r="AW1437" s="24">
        <v>0</v>
      </c>
      <c r="AX1437" s="24">
        <v>0</v>
      </c>
      <c r="AY1437" s="24">
        <v>0</v>
      </c>
      <c r="AZ1437" s="24">
        <v>0</v>
      </c>
      <c r="BA1437" s="24">
        <v>0</v>
      </c>
      <c r="BB1437" s="24">
        <v>0</v>
      </c>
      <c r="BC1437" s="24">
        <v>0</v>
      </c>
      <c r="BD1437" s="24">
        <v>0</v>
      </c>
      <c r="BE1437" s="24">
        <v>0</v>
      </c>
      <c r="BF1437" s="24">
        <v>0</v>
      </c>
      <c r="BG1437" s="24">
        <v>0</v>
      </c>
      <c r="BH1437" s="24">
        <v>0</v>
      </c>
      <c r="BI1437" s="24">
        <v>0</v>
      </c>
      <c r="BJ1437" s="24">
        <v>0</v>
      </c>
      <c r="BK1437" s="24">
        <v>0</v>
      </c>
      <c r="BL1437" s="24">
        <v>0</v>
      </c>
    </row>
    <row r="1438" spans="1:64" x14ac:dyDescent="0.25">
      <c r="A1438" t="s">
        <v>5125</v>
      </c>
      <c r="B1438">
        <v>232</v>
      </c>
      <c r="C1438">
        <v>2</v>
      </c>
      <c r="D1438">
        <v>20</v>
      </c>
      <c r="E1438" s="24">
        <v>0</v>
      </c>
      <c r="F1438" s="24">
        <v>0</v>
      </c>
      <c r="G1438" s="24">
        <v>0</v>
      </c>
      <c r="H1438" s="24">
        <v>0</v>
      </c>
      <c r="I1438" s="24">
        <v>0</v>
      </c>
      <c r="J1438" s="24">
        <v>0</v>
      </c>
      <c r="K1438" s="24">
        <v>0</v>
      </c>
      <c r="L1438" s="24">
        <v>0</v>
      </c>
      <c r="M1438" s="24">
        <v>0</v>
      </c>
      <c r="N1438" s="24">
        <v>0</v>
      </c>
      <c r="O1438" s="24">
        <v>0</v>
      </c>
      <c r="P1438" s="24">
        <v>0</v>
      </c>
      <c r="Q1438" s="24">
        <v>0</v>
      </c>
      <c r="R1438" s="24">
        <v>0</v>
      </c>
      <c r="S1438" s="24">
        <v>0</v>
      </c>
      <c r="T1438" s="24">
        <v>0</v>
      </c>
      <c r="U1438" s="24">
        <v>0</v>
      </c>
      <c r="V1438" s="24">
        <v>0</v>
      </c>
      <c r="W1438" s="24">
        <v>0</v>
      </c>
      <c r="X1438" s="24">
        <v>0</v>
      </c>
      <c r="Y1438" s="24">
        <v>0</v>
      </c>
      <c r="Z1438" s="24">
        <v>0</v>
      </c>
      <c r="AA1438" s="24">
        <v>0</v>
      </c>
      <c r="AB1438" s="24">
        <v>0</v>
      </c>
      <c r="AC1438" s="24">
        <v>0</v>
      </c>
      <c r="AD1438" s="24">
        <v>0</v>
      </c>
      <c r="AE1438" s="24">
        <v>0</v>
      </c>
      <c r="AF1438" s="24">
        <v>0</v>
      </c>
      <c r="AG1438" s="24">
        <v>0</v>
      </c>
      <c r="AH1438" s="24">
        <v>0</v>
      </c>
      <c r="AI1438" s="24">
        <v>0</v>
      </c>
      <c r="AJ1438" s="24">
        <v>0</v>
      </c>
      <c r="AK1438" s="24">
        <v>0</v>
      </c>
      <c r="AL1438" s="24">
        <v>0</v>
      </c>
      <c r="AM1438" s="24">
        <v>0</v>
      </c>
      <c r="AN1438" s="24">
        <v>0</v>
      </c>
      <c r="AO1438" s="24">
        <v>0</v>
      </c>
      <c r="AP1438" s="24">
        <v>0</v>
      </c>
      <c r="AQ1438" s="24">
        <v>0</v>
      </c>
      <c r="AR1438" s="24">
        <v>0</v>
      </c>
      <c r="AS1438" s="24">
        <v>0</v>
      </c>
      <c r="AT1438" s="24">
        <v>0</v>
      </c>
      <c r="AU1438" s="24">
        <v>0</v>
      </c>
      <c r="AV1438" s="24">
        <v>0</v>
      </c>
      <c r="AW1438" s="24">
        <v>0</v>
      </c>
      <c r="AX1438" s="24">
        <v>0</v>
      </c>
      <c r="AY1438" s="24">
        <v>0</v>
      </c>
      <c r="AZ1438" s="24">
        <v>0</v>
      </c>
      <c r="BA1438" s="24">
        <v>0</v>
      </c>
      <c r="BB1438" s="24">
        <v>0</v>
      </c>
      <c r="BC1438" s="24">
        <v>0</v>
      </c>
      <c r="BD1438" s="24">
        <v>0</v>
      </c>
      <c r="BE1438" s="24">
        <v>0</v>
      </c>
      <c r="BF1438" s="24">
        <v>0</v>
      </c>
      <c r="BG1438" s="24">
        <v>0</v>
      </c>
      <c r="BH1438" s="24">
        <v>0</v>
      </c>
      <c r="BI1438" s="24">
        <v>0</v>
      </c>
      <c r="BJ1438" s="24">
        <v>0</v>
      </c>
      <c r="BK1438" s="24">
        <v>0</v>
      </c>
      <c r="BL1438" s="24">
        <v>0</v>
      </c>
    </row>
    <row r="1439" spans="1:64" x14ac:dyDescent="0.25">
      <c r="A1439" t="s">
        <v>5125</v>
      </c>
      <c r="B1439">
        <v>233</v>
      </c>
      <c r="C1439">
        <v>2</v>
      </c>
      <c r="D1439">
        <v>20</v>
      </c>
      <c r="E1439" s="24">
        <v>0</v>
      </c>
      <c r="F1439" s="24">
        <v>0</v>
      </c>
      <c r="G1439" s="24">
        <v>0</v>
      </c>
      <c r="H1439" s="24">
        <v>0</v>
      </c>
      <c r="I1439" s="24">
        <v>0</v>
      </c>
      <c r="J1439" s="24">
        <v>0</v>
      </c>
      <c r="K1439" s="24">
        <v>0</v>
      </c>
      <c r="L1439" s="24">
        <v>0</v>
      </c>
      <c r="M1439" s="24">
        <v>0</v>
      </c>
      <c r="N1439" s="24">
        <v>0</v>
      </c>
      <c r="O1439" s="24">
        <v>0</v>
      </c>
      <c r="P1439" s="24">
        <v>0</v>
      </c>
      <c r="Q1439" s="24">
        <v>0</v>
      </c>
      <c r="R1439" s="24">
        <v>0</v>
      </c>
      <c r="S1439" s="24">
        <v>0</v>
      </c>
      <c r="T1439" s="24">
        <v>0</v>
      </c>
      <c r="U1439" s="24">
        <v>0</v>
      </c>
      <c r="V1439" s="24">
        <v>0</v>
      </c>
      <c r="W1439" s="24">
        <v>0</v>
      </c>
      <c r="X1439" s="24">
        <v>0</v>
      </c>
      <c r="Y1439" s="24">
        <v>0</v>
      </c>
      <c r="Z1439" s="24">
        <v>0</v>
      </c>
      <c r="AA1439" s="24">
        <v>0</v>
      </c>
      <c r="AB1439" s="24">
        <v>0</v>
      </c>
      <c r="AC1439" s="24">
        <v>0</v>
      </c>
      <c r="AD1439" s="24">
        <v>0</v>
      </c>
      <c r="AE1439" s="24">
        <v>0</v>
      </c>
      <c r="AF1439" s="24">
        <v>0</v>
      </c>
      <c r="AG1439" s="24">
        <v>0</v>
      </c>
      <c r="AH1439" s="24">
        <v>0</v>
      </c>
      <c r="AI1439" s="24">
        <v>0</v>
      </c>
      <c r="AJ1439" s="24">
        <v>0</v>
      </c>
      <c r="AK1439" s="24">
        <v>0</v>
      </c>
      <c r="AL1439" s="24">
        <v>0</v>
      </c>
      <c r="AM1439" s="24">
        <v>0</v>
      </c>
      <c r="AN1439" s="24">
        <v>0</v>
      </c>
      <c r="AO1439" s="24">
        <v>0</v>
      </c>
      <c r="AP1439" s="24">
        <v>0</v>
      </c>
      <c r="AQ1439" s="24">
        <v>0</v>
      </c>
      <c r="AR1439" s="24">
        <v>0</v>
      </c>
      <c r="AS1439" s="24">
        <v>0</v>
      </c>
      <c r="AT1439" s="24">
        <v>0</v>
      </c>
      <c r="AU1439" s="24">
        <v>0</v>
      </c>
      <c r="AV1439" s="24">
        <v>0</v>
      </c>
      <c r="AW1439" s="24">
        <v>0</v>
      </c>
      <c r="AX1439" s="24">
        <v>0</v>
      </c>
      <c r="AY1439" s="24">
        <v>0</v>
      </c>
      <c r="AZ1439" s="24">
        <v>0</v>
      </c>
      <c r="BA1439" s="24">
        <v>0</v>
      </c>
      <c r="BB1439" s="24">
        <v>0</v>
      </c>
      <c r="BC1439" s="24">
        <v>0</v>
      </c>
      <c r="BD1439" s="24">
        <v>0</v>
      </c>
      <c r="BE1439" s="24">
        <v>0</v>
      </c>
      <c r="BF1439" s="24">
        <v>0</v>
      </c>
      <c r="BG1439" s="24">
        <v>0</v>
      </c>
      <c r="BH1439" s="24">
        <v>0</v>
      </c>
      <c r="BI1439" s="24">
        <v>0</v>
      </c>
      <c r="BJ1439" s="24">
        <v>0</v>
      </c>
      <c r="BK1439" s="24">
        <v>0</v>
      </c>
      <c r="BL1439" s="24">
        <v>0</v>
      </c>
    </row>
    <row r="1440" spans="1:64" x14ac:dyDescent="0.25">
      <c r="A1440" t="s">
        <v>5125</v>
      </c>
      <c r="B1440">
        <v>234</v>
      </c>
      <c r="C1440">
        <v>2</v>
      </c>
      <c r="D1440">
        <v>20</v>
      </c>
      <c r="E1440" s="24">
        <v>0</v>
      </c>
      <c r="F1440" s="24">
        <v>0</v>
      </c>
      <c r="G1440" s="24">
        <v>0</v>
      </c>
      <c r="H1440" s="24">
        <v>0</v>
      </c>
      <c r="I1440" s="24">
        <v>0</v>
      </c>
      <c r="J1440" s="24">
        <v>0</v>
      </c>
      <c r="K1440" s="24">
        <v>0</v>
      </c>
      <c r="L1440" s="24">
        <v>0</v>
      </c>
      <c r="M1440" s="24">
        <v>0</v>
      </c>
      <c r="N1440" s="24">
        <v>0</v>
      </c>
      <c r="O1440" s="24">
        <v>0</v>
      </c>
      <c r="P1440" s="24">
        <v>0</v>
      </c>
      <c r="Q1440" s="24">
        <v>0</v>
      </c>
      <c r="R1440" s="24">
        <v>0</v>
      </c>
      <c r="S1440" s="24">
        <v>0</v>
      </c>
      <c r="T1440" s="24">
        <v>0</v>
      </c>
      <c r="U1440" s="24">
        <v>0</v>
      </c>
      <c r="V1440" s="24">
        <v>0</v>
      </c>
      <c r="W1440" s="24">
        <v>0</v>
      </c>
      <c r="X1440" s="24">
        <v>0</v>
      </c>
      <c r="Y1440" s="24">
        <v>0</v>
      </c>
      <c r="Z1440" s="24">
        <v>0</v>
      </c>
      <c r="AA1440" s="24">
        <v>0</v>
      </c>
      <c r="AB1440" s="24">
        <v>0</v>
      </c>
      <c r="AC1440" s="24">
        <v>0</v>
      </c>
      <c r="AD1440" s="24">
        <v>0</v>
      </c>
      <c r="AE1440" s="24">
        <v>0</v>
      </c>
      <c r="AF1440" s="24">
        <v>0</v>
      </c>
      <c r="AG1440" s="24">
        <v>0</v>
      </c>
      <c r="AH1440" s="24">
        <v>0</v>
      </c>
      <c r="AI1440" s="24">
        <v>0</v>
      </c>
      <c r="AJ1440" s="24">
        <v>0</v>
      </c>
      <c r="AK1440" s="24">
        <v>0</v>
      </c>
      <c r="AL1440" s="24">
        <v>0</v>
      </c>
      <c r="AM1440" s="24">
        <v>0</v>
      </c>
      <c r="AN1440" s="24">
        <v>0</v>
      </c>
      <c r="AO1440" s="24">
        <v>0</v>
      </c>
      <c r="AP1440" s="24">
        <v>0</v>
      </c>
      <c r="AQ1440" s="24">
        <v>0</v>
      </c>
      <c r="AR1440" s="24">
        <v>0</v>
      </c>
      <c r="AS1440" s="24">
        <v>0</v>
      </c>
      <c r="AT1440" s="24">
        <v>0</v>
      </c>
      <c r="AU1440" s="24">
        <v>0</v>
      </c>
      <c r="AV1440" s="24">
        <v>0</v>
      </c>
      <c r="AW1440" s="24">
        <v>0</v>
      </c>
      <c r="AX1440" s="24">
        <v>0</v>
      </c>
      <c r="AY1440" s="24">
        <v>0</v>
      </c>
      <c r="AZ1440" s="24">
        <v>0</v>
      </c>
      <c r="BA1440" s="24">
        <v>0</v>
      </c>
      <c r="BB1440" s="24">
        <v>0</v>
      </c>
      <c r="BC1440" s="24">
        <v>0</v>
      </c>
      <c r="BD1440" s="24">
        <v>0</v>
      </c>
      <c r="BE1440" s="24">
        <v>0</v>
      </c>
      <c r="BF1440" s="24">
        <v>0</v>
      </c>
      <c r="BG1440" s="24">
        <v>0</v>
      </c>
      <c r="BH1440" s="24">
        <v>0</v>
      </c>
      <c r="BI1440" s="24">
        <v>0</v>
      </c>
      <c r="BJ1440" s="24">
        <v>0</v>
      </c>
      <c r="BK1440" s="24">
        <v>0</v>
      </c>
      <c r="BL1440" s="24">
        <v>0</v>
      </c>
    </row>
    <row r="1441" spans="1:64" x14ac:dyDescent="0.25">
      <c r="A1441" t="s">
        <v>5125</v>
      </c>
      <c r="B1441">
        <v>235</v>
      </c>
      <c r="C1441">
        <v>3</v>
      </c>
      <c r="D1441">
        <v>20</v>
      </c>
      <c r="E1441" s="24">
        <v>0</v>
      </c>
      <c r="F1441" s="24">
        <v>0</v>
      </c>
      <c r="G1441" s="24">
        <v>0</v>
      </c>
      <c r="H1441" s="24">
        <v>0</v>
      </c>
      <c r="I1441" s="24">
        <v>0</v>
      </c>
      <c r="J1441" s="24">
        <v>0</v>
      </c>
      <c r="K1441" s="24">
        <v>0</v>
      </c>
      <c r="L1441" s="24">
        <v>0</v>
      </c>
      <c r="M1441" s="24">
        <v>0</v>
      </c>
      <c r="N1441" s="24">
        <v>0</v>
      </c>
      <c r="O1441" s="24">
        <v>0</v>
      </c>
      <c r="P1441" s="24">
        <v>0</v>
      </c>
      <c r="Q1441" s="24">
        <v>0</v>
      </c>
      <c r="R1441" s="24">
        <v>0</v>
      </c>
      <c r="S1441" s="24">
        <v>0</v>
      </c>
      <c r="T1441" s="24">
        <v>0</v>
      </c>
      <c r="U1441" s="24">
        <v>0</v>
      </c>
      <c r="V1441" s="24">
        <v>0</v>
      </c>
      <c r="W1441" s="24">
        <v>0</v>
      </c>
      <c r="X1441" s="24">
        <v>0</v>
      </c>
      <c r="Y1441" s="24">
        <v>0</v>
      </c>
      <c r="Z1441" s="24">
        <v>0</v>
      </c>
      <c r="AA1441" s="24">
        <v>0</v>
      </c>
      <c r="AB1441" s="24">
        <v>0</v>
      </c>
      <c r="AC1441" s="24">
        <v>0</v>
      </c>
      <c r="AD1441" s="24">
        <v>0</v>
      </c>
      <c r="AE1441" s="24">
        <v>0</v>
      </c>
      <c r="AF1441" s="24">
        <v>0</v>
      </c>
      <c r="AG1441" s="24">
        <v>0</v>
      </c>
      <c r="AH1441" s="24">
        <v>0</v>
      </c>
      <c r="AI1441" s="24">
        <v>0</v>
      </c>
      <c r="AJ1441" s="24">
        <v>0</v>
      </c>
      <c r="AK1441" s="24">
        <v>0</v>
      </c>
      <c r="AL1441" s="24">
        <v>0</v>
      </c>
      <c r="AM1441" s="24">
        <v>0</v>
      </c>
      <c r="AN1441" s="24">
        <v>0</v>
      </c>
      <c r="AO1441" s="24">
        <v>0</v>
      </c>
      <c r="AP1441" s="24">
        <v>0</v>
      </c>
      <c r="AQ1441" s="24">
        <v>0</v>
      </c>
      <c r="AR1441" s="24">
        <v>0</v>
      </c>
      <c r="AS1441" s="24">
        <v>0</v>
      </c>
      <c r="AT1441" s="24">
        <v>0</v>
      </c>
      <c r="AU1441" s="24">
        <v>0</v>
      </c>
      <c r="AV1441" s="24">
        <v>0</v>
      </c>
      <c r="AW1441" s="24">
        <v>0</v>
      </c>
      <c r="AX1441" s="24">
        <v>0</v>
      </c>
      <c r="AY1441" s="24">
        <v>0</v>
      </c>
      <c r="AZ1441" s="24">
        <v>0</v>
      </c>
      <c r="BA1441" s="24">
        <v>0</v>
      </c>
      <c r="BB1441" s="24">
        <v>0</v>
      </c>
      <c r="BC1441" s="24">
        <v>0</v>
      </c>
      <c r="BD1441" s="24">
        <v>0</v>
      </c>
      <c r="BE1441" s="24">
        <v>0</v>
      </c>
      <c r="BF1441" s="24">
        <v>0</v>
      </c>
      <c r="BG1441" s="24">
        <v>0</v>
      </c>
      <c r="BH1441" s="24">
        <v>0</v>
      </c>
      <c r="BI1441" s="24">
        <v>0</v>
      </c>
      <c r="BJ1441" s="24">
        <v>0</v>
      </c>
      <c r="BK1441" s="24">
        <v>0</v>
      </c>
      <c r="BL1441" s="24">
        <v>0</v>
      </c>
    </row>
    <row r="1442" spans="1:64" x14ac:dyDescent="0.25">
      <c r="A1442" t="s">
        <v>5125</v>
      </c>
      <c r="B1442">
        <v>236</v>
      </c>
      <c r="C1442">
        <v>3</v>
      </c>
      <c r="D1442">
        <v>20</v>
      </c>
      <c r="E1442" s="24">
        <v>0</v>
      </c>
      <c r="F1442" s="24">
        <v>0</v>
      </c>
      <c r="G1442" s="24">
        <v>0</v>
      </c>
      <c r="H1442" s="24">
        <v>0</v>
      </c>
      <c r="I1442" s="24">
        <v>0</v>
      </c>
      <c r="J1442" s="24">
        <v>0</v>
      </c>
      <c r="K1442" s="24">
        <v>0</v>
      </c>
      <c r="L1442" s="24">
        <v>0</v>
      </c>
      <c r="M1442" s="24">
        <v>0</v>
      </c>
      <c r="N1442" s="24">
        <v>0</v>
      </c>
      <c r="O1442" s="24">
        <v>0</v>
      </c>
      <c r="P1442" s="24">
        <v>0</v>
      </c>
      <c r="Q1442" s="24">
        <v>0</v>
      </c>
      <c r="R1442" s="24">
        <v>0</v>
      </c>
      <c r="S1442" s="24">
        <v>0</v>
      </c>
      <c r="T1442" s="24">
        <v>0</v>
      </c>
      <c r="U1442" s="24">
        <v>0</v>
      </c>
      <c r="V1442" s="24">
        <v>0</v>
      </c>
      <c r="W1442" s="24">
        <v>0</v>
      </c>
      <c r="X1442" s="24">
        <v>0</v>
      </c>
      <c r="Y1442" s="24">
        <v>0</v>
      </c>
      <c r="Z1442" s="24">
        <v>0</v>
      </c>
      <c r="AA1442" s="24">
        <v>0</v>
      </c>
      <c r="AB1442" s="24">
        <v>0</v>
      </c>
      <c r="AC1442" s="24">
        <v>0</v>
      </c>
      <c r="AD1442" s="24">
        <v>0</v>
      </c>
      <c r="AE1442" s="24">
        <v>0</v>
      </c>
      <c r="AF1442" s="24">
        <v>0</v>
      </c>
      <c r="AG1442" s="24">
        <v>0</v>
      </c>
      <c r="AH1442" s="24">
        <v>0</v>
      </c>
      <c r="AI1442" s="24">
        <v>0</v>
      </c>
      <c r="AJ1442" s="24">
        <v>0</v>
      </c>
      <c r="AK1442" s="24">
        <v>0</v>
      </c>
      <c r="AL1442" s="24">
        <v>0</v>
      </c>
      <c r="AM1442" s="24">
        <v>0</v>
      </c>
      <c r="AN1442" s="24">
        <v>0</v>
      </c>
      <c r="AO1442" s="24">
        <v>0</v>
      </c>
      <c r="AP1442" s="24">
        <v>0</v>
      </c>
      <c r="AQ1442" s="24">
        <v>0</v>
      </c>
      <c r="AR1442" s="24">
        <v>0</v>
      </c>
      <c r="AS1442" s="24">
        <v>0</v>
      </c>
      <c r="AT1442" s="24">
        <v>0</v>
      </c>
      <c r="AU1442" s="24">
        <v>0</v>
      </c>
      <c r="AV1442" s="24">
        <v>0</v>
      </c>
      <c r="AW1442" s="24">
        <v>0</v>
      </c>
      <c r="AX1442" s="24">
        <v>0</v>
      </c>
      <c r="AY1442" s="24">
        <v>0</v>
      </c>
      <c r="AZ1442" s="24">
        <v>0</v>
      </c>
      <c r="BA1442" s="24">
        <v>0</v>
      </c>
      <c r="BB1442" s="24">
        <v>0</v>
      </c>
      <c r="BC1442" s="24">
        <v>0</v>
      </c>
      <c r="BD1442" s="24">
        <v>0</v>
      </c>
      <c r="BE1442" s="24">
        <v>0</v>
      </c>
      <c r="BF1442" s="24">
        <v>0</v>
      </c>
      <c r="BG1442" s="24">
        <v>0</v>
      </c>
      <c r="BH1442" s="24">
        <v>0</v>
      </c>
      <c r="BI1442" s="24">
        <v>0</v>
      </c>
      <c r="BJ1442" s="24">
        <v>0</v>
      </c>
      <c r="BK1442" s="24">
        <v>0</v>
      </c>
      <c r="BL1442" s="24">
        <v>0</v>
      </c>
    </row>
    <row r="1443" spans="1:64" x14ac:dyDescent="0.25">
      <c r="A1443" t="s">
        <v>5125</v>
      </c>
      <c r="B1443">
        <v>237</v>
      </c>
      <c r="C1443">
        <v>3</v>
      </c>
      <c r="D1443">
        <v>20</v>
      </c>
      <c r="E1443" s="24">
        <v>0</v>
      </c>
      <c r="F1443" s="24">
        <v>0</v>
      </c>
      <c r="G1443" s="24">
        <v>0</v>
      </c>
      <c r="H1443" s="24">
        <v>0</v>
      </c>
      <c r="I1443" s="24">
        <v>0</v>
      </c>
      <c r="J1443" s="24">
        <v>0</v>
      </c>
      <c r="K1443" s="24">
        <v>0</v>
      </c>
      <c r="L1443" s="24">
        <v>0</v>
      </c>
      <c r="M1443" s="24">
        <v>0</v>
      </c>
      <c r="N1443" s="24">
        <v>0</v>
      </c>
      <c r="O1443" s="24">
        <v>0</v>
      </c>
      <c r="P1443" s="24">
        <v>0</v>
      </c>
      <c r="Q1443" s="24">
        <v>0</v>
      </c>
      <c r="R1443" s="24">
        <v>0</v>
      </c>
      <c r="S1443" s="24">
        <v>0</v>
      </c>
      <c r="T1443" s="24">
        <v>0</v>
      </c>
      <c r="U1443" s="24">
        <v>0</v>
      </c>
      <c r="V1443" s="24">
        <v>0</v>
      </c>
      <c r="W1443" s="24">
        <v>0</v>
      </c>
      <c r="X1443" s="24">
        <v>0</v>
      </c>
      <c r="Y1443" s="24">
        <v>0</v>
      </c>
      <c r="Z1443" s="24">
        <v>0</v>
      </c>
      <c r="AA1443" s="24">
        <v>0</v>
      </c>
      <c r="AB1443" s="24">
        <v>0</v>
      </c>
      <c r="AC1443" s="24">
        <v>0</v>
      </c>
      <c r="AD1443" s="24">
        <v>0</v>
      </c>
      <c r="AE1443" s="24">
        <v>0</v>
      </c>
      <c r="AF1443" s="24">
        <v>0</v>
      </c>
      <c r="AG1443" s="24">
        <v>0</v>
      </c>
      <c r="AH1443" s="24">
        <v>0</v>
      </c>
      <c r="AI1443" s="24">
        <v>0</v>
      </c>
      <c r="AJ1443" s="24">
        <v>0</v>
      </c>
      <c r="AK1443" s="24">
        <v>0</v>
      </c>
      <c r="AL1443" s="24">
        <v>0</v>
      </c>
      <c r="AM1443" s="24">
        <v>0</v>
      </c>
      <c r="AN1443" s="24">
        <v>0</v>
      </c>
      <c r="AO1443" s="24">
        <v>0</v>
      </c>
      <c r="AP1443" s="24">
        <v>0</v>
      </c>
      <c r="AQ1443" s="24">
        <v>0</v>
      </c>
      <c r="AR1443" s="24">
        <v>0</v>
      </c>
      <c r="AS1443" s="24">
        <v>0</v>
      </c>
      <c r="AT1443" s="24">
        <v>0</v>
      </c>
      <c r="AU1443" s="24">
        <v>0</v>
      </c>
      <c r="AV1443" s="24">
        <v>0</v>
      </c>
      <c r="AW1443" s="24">
        <v>0</v>
      </c>
      <c r="AX1443" s="24">
        <v>0</v>
      </c>
      <c r="AY1443" s="24">
        <v>0</v>
      </c>
      <c r="AZ1443" s="24">
        <v>0</v>
      </c>
      <c r="BA1443" s="24">
        <v>0</v>
      </c>
      <c r="BB1443" s="24">
        <v>0</v>
      </c>
      <c r="BC1443" s="24">
        <v>0</v>
      </c>
      <c r="BD1443" s="24">
        <v>0</v>
      </c>
      <c r="BE1443" s="24">
        <v>0</v>
      </c>
      <c r="BF1443" s="24">
        <v>0</v>
      </c>
      <c r="BG1443" s="24">
        <v>0</v>
      </c>
      <c r="BH1443" s="24">
        <v>0</v>
      </c>
      <c r="BI1443" s="24">
        <v>0</v>
      </c>
      <c r="BJ1443" s="24">
        <v>0</v>
      </c>
      <c r="BK1443" s="24">
        <v>0</v>
      </c>
      <c r="BL1443" s="24">
        <v>0</v>
      </c>
    </row>
    <row r="1444" spans="1:64" x14ac:dyDescent="0.25">
      <c r="A1444" t="s">
        <v>5125</v>
      </c>
      <c r="B1444">
        <v>238</v>
      </c>
      <c r="C1444">
        <v>4</v>
      </c>
      <c r="D1444">
        <v>20</v>
      </c>
      <c r="E1444" s="24">
        <v>0</v>
      </c>
      <c r="F1444" s="24">
        <v>0</v>
      </c>
      <c r="G1444" s="24">
        <v>0</v>
      </c>
      <c r="H1444" s="24">
        <v>0</v>
      </c>
      <c r="I1444" s="24">
        <v>0</v>
      </c>
      <c r="J1444" s="24">
        <v>0</v>
      </c>
      <c r="K1444" s="24">
        <v>0</v>
      </c>
      <c r="L1444" s="24">
        <v>0</v>
      </c>
      <c r="M1444" s="24">
        <v>0</v>
      </c>
      <c r="N1444" s="24">
        <v>0</v>
      </c>
      <c r="O1444" s="24">
        <v>0</v>
      </c>
      <c r="P1444" s="24">
        <v>0</v>
      </c>
      <c r="Q1444" s="24">
        <v>0</v>
      </c>
      <c r="R1444" s="24">
        <v>0</v>
      </c>
      <c r="S1444" s="24">
        <v>0</v>
      </c>
      <c r="T1444" s="24">
        <v>0</v>
      </c>
      <c r="U1444" s="24">
        <v>0</v>
      </c>
      <c r="V1444" s="24">
        <v>0</v>
      </c>
      <c r="W1444" s="24">
        <v>0</v>
      </c>
      <c r="X1444" s="24">
        <v>0</v>
      </c>
      <c r="Y1444" s="24">
        <v>0</v>
      </c>
      <c r="Z1444" s="24">
        <v>0</v>
      </c>
      <c r="AA1444" s="24">
        <v>0</v>
      </c>
      <c r="AB1444" s="24">
        <v>0</v>
      </c>
      <c r="AC1444" s="24">
        <v>0</v>
      </c>
      <c r="AD1444" s="24">
        <v>0</v>
      </c>
      <c r="AE1444" s="24">
        <v>0</v>
      </c>
      <c r="AF1444" s="24">
        <v>0</v>
      </c>
      <c r="AG1444" s="24">
        <v>0</v>
      </c>
      <c r="AH1444" s="24">
        <v>0</v>
      </c>
      <c r="AI1444" s="24">
        <v>0</v>
      </c>
      <c r="AJ1444" s="24">
        <v>0</v>
      </c>
      <c r="AK1444" s="24">
        <v>0</v>
      </c>
      <c r="AL1444" s="24">
        <v>0</v>
      </c>
      <c r="AM1444" s="24">
        <v>0</v>
      </c>
      <c r="AN1444" s="24">
        <v>0</v>
      </c>
      <c r="AO1444" s="24">
        <v>0</v>
      </c>
      <c r="AP1444" s="24">
        <v>0</v>
      </c>
      <c r="AQ1444" s="24">
        <v>0</v>
      </c>
      <c r="AR1444" s="24">
        <v>0</v>
      </c>
      <c r="AS1444" s="24">
        <v>0</v>
      </c>
      <c r="AT1444" s="24">
        <v>0</v>
      </c>
      <c r="AU1444" s="24">
        <v>0</v>
      </c>
      <c r="AV1444" s="24">
        <v>0</v>
      </c>
      <c r="AW1444" s="24">
        <v>0</v>
      </c>
      <c r="AX1444" s="24">
        <v>0</v>
      </c>
      <c r="AY1444" s="24">
        <v>0</v>
      </c>
      <c r="AZ1444" s="24">
        <v>0</v>
      </c>
      <c r="BA1444" s="24">
        <v>0</v>
      </c>
      <c r="BB1444" s="24">
        <v>0</v>
      </c>
      <c r="BC1444" s="24">
        <v>0</v>
      </c>
      <c r="BD1444" s="24">
        <v>0</v>
      </c>
      <c r="BE1444" s="24">
        <v>0</v>
      </c>
      <c r="BF1444" s="24">
        <v>0</v>
      </c>
      <c r="BG1444" s="24">
        <v>0</v>
      </c>
      <c r="BH1444" s="24">
        <v>0</v>
      </c>
      <c r="BI1444" s="24">
        <v>0</v>
      </c>
      <c r="BJ1444" s="24">
        <v>0</v>
      </c>
      <c r="BK1444" s="24">
        <v>0</v>
      </c>
      <c r="BL1444" s="24">
        <v>0</v>
      </c>
    </row>
    <row r="1445" spans="1:64" x14ac:dyDescent="0.25">
      <c r="A1445" t="s">
        <v>5125</v>
      </c>
      <c r="B1445">
        <v>239</v>
      </c>
      <c r="C1445">
        <v>4</v>
      </c>
      <c r="D1445">
        <v>20</v>
      </c>
      <c r="E1445" s="24">
        <v>0</v>
      </c>
      <c r="F1445" s="24">
        <v>0</v>
      </c>
      <c r="G1445" s="24">
        <v>0</v>
      </c>
      <c r="H1445" s="24">
        <v>0</v>
      </c>
      <c r="I1445" s="24">
        <v>0</v>
      </c>
      <c r="J1445" s="24">
        <v>0</v>
      </c>
      <c r="K1445" s="24">
        <v>0</v>
      </c>
      <c r="L1445" s="24">
        <v>0</v>
      </c>
      <c r="M1445" s="24">
        <v>0</v>
      </c>
      <c r="N1445" s="24">
        <v>0</v>
      </c>
      <c r="O1445" s="24">
        <v>0</v>
      </c>
      <c r="P1445" s="24">
        <v>0</v>
      </c>
      <c r="Q1445" s="24">
        <v>0</v>
      </c>
      <c r="R1445" s="24">
        <v>0</v>
      </c>
      <c r="S1445" s="24">
        <v>0</v>
      </c>
      <c r="T1445" s="24">
        <v>0</v>
      </c>
      <c r="U1445" s="24">
        <v>0</v>
      </c>
      <c r="V1445" s="24">
        <v>0</v>
      </c>
      <c r="W1445" s="24">
        <v>0</v>
      </c>
      <c r="X1445" s="24">
        <v>0</v>
      </c>
      <c r="Y1445" s="24">
        <v>0</v>
      </c>
      <c r="Z1445" s="24">
        <v>0</v>
      </c>
      <c r="AA1445" s="24">
        <v>0</v>
      </c>
      <c r="AB1445" s="24">
        <v>0</v>
      </c>
      <c r="AC1445" s="24">
        <v>0</v>
      </c>
      <c r="AD1445" s="24">
        <v>0</v>
      </c>
      <c r="AE1445" s="24">
        <v>0</v>
      </c>
      <c r="AF1445" s="24">
        <v>0</v>
      </c>
      <c r="AG1445" s="24">
        <v>0</v>
      </c>
      <c r="AH1445" s="24">
        <v>0</v>
      </c>
      <c r="AI1445" s="24">
        <v>0</v>
      </c>
      <c r="AJ1445" s="24">
        <v>0</v>
      </c>
      <c r="AK1445" s="24">
        <v>0</v>
      </c>
      <c r="AL1445" s="24">
        <v>0</v>
      </c>
      <c r="AM1445" s="24">
        <v>0</v>
      </c>
      <c r="AN1445" s="24">
        <v>0</v>
      </c>
      <c r="AO1445" s="24">
        <v>0</v>
      </c>
      <c r="AP1445" s="24">
        <v>0</v>
      </c>
      <c r="AQ1445" s="24">
        <v>0</v>
      </c>
      <c r="AR1445" s="24">
        <v>0</v>
      </c>
      <c r="AS1445" s="24">
        <v>0</v>
      </c>
      <c r="AT1445" s="24">
        <v>0</v>
      </c>
      <c r="AU1445" s="24">
        <v>0</v>
      </c>
      <c r="AV1445" s="24">
        <v>0</v>
      </c>
      <c r="AW1445" s="24">
        <v>0</v>
      </c>
      <c r="AX1445" s="24">
        <v>0</v>
      </c>
      <c r="AY1445" s="24">
        <v>0</v>
      </c>
      <c r="AZ1445" s="24">
        <v>0</v>
      </c>
      <c r="BA1445" s="24">
        <v>0</v>
      </c>
      <c r="BB1445" s="24">
        <v>0</v>
      </c>
      <c r="BC1445" s="24">
        <v>0</v>
      </c>
      <c r="BD1445" s="24">
        <v>0</v>
      </c>
      <c r="BE1445" s="24">
        <v>0</v>
      </c>
      <c r="BF1445" s="24">
        <v>0</v>
      </c>
      <c r="BG1445" s="24">
        <v>0</v>
      </c>
      <c r="BH1445" s="24">
        <v>0</v>
      </c>
      <c r="BI1445" s="24">
        <v>0</v>
      </c>
      <c r="BJ1445" s="24">
        <v>0</v>
      </c>
      <c r="BK1445" s="24">
        <v>0</v>
      </c>
      <c r="BL1445" s="24">
        <v>0</v>
      </c>
    </row>
    <row r="1446" spans="1:64" x14ac:dyDescent="0.25">
      <c r="A1446" t="s">
        <v>5125</v>
      </c>
      <c r="B1446">
        <v>240</v>
      </c>
      <c r="C1446">
        <v>4</v>
      </c>
      <c r="D1446">
        <v>20</v>
      </c>
      <c r="E1446" s="24">
        <v>0</v>
      </c>
      <c r="F1446" s="24">
        <v>0</v>
      </c>
      <c r="G1446" s="24">
        <v>0</v>
      </c>
      <c r="H1446" s="24">
        <v>0</v>
      </c>
      <c r="I1446" s="24">
        <v>0</v>
      </c>
      <c r="J1446" s="24">
        <v>0</v>
      </c>
      <c r="K1446" s="24">
        <v>0</v>
      </c>
      <c r="L1446" s="24">
        <v>0</v>
      </c>
      <c r="M1446" s="24">
        <v>0</v>
      </c>
      <c r="N1446" s="24">
        <v>0</v>
      </c>
      <c r="O1446" s="24">
        <v>0</v>
      </c>
      <c r="P1446" s="24">
        <v>0</v>
      </c>
      <c r="Q1446" s="24">
        <v>0</v>
      </c>
      <c r="R1446" s="24">
        <v>0</v>
      </c>
      <c r="S1446" s="24">
        <v>0</v>
      </c>
      <c r="T1446" s="24">
        <v>0</v>
      </c>
      <c r="U1446" s="24">
        <v>0</v>
      </c>
      <c r="V1446" s="24">
        <v>0</v>
      </c>
      <c r="W1446" s="24">
        <v>0</v>
      </c>
      <c r="X1446" s="24">
        <v>0</v>
      </c>
      <c r="Y1446" s="24">
        <v>0</v>
      </c>
      <c r="Z1446" s="24">
        <v>0</v>
      </c>
      <c r="AA1446" s="24">
        <v>0</v>
      </c>
      <c r="AB1446" s="24">
        <v>0</v>
      </c>
      <c r="AC1446" s="24">
        <v>0</v>
      </c>
      <c r="AD1446" s="24">
        <v>0</v>
      </c>
      <c r="AE1446" s="24">
        <v>0</v>
      </c>
      <c r="AF1446" s="24">
        <v>0</v>
      </c>
      <c r="AG1446" s="24">
        <v>0</v>
      </c>
      <c r="AH1446" s="24">
        <v>0</v>
      </c>
      <c r="AI1446" s="24">
        <v>0</v>
      </c>
      <c r="AJ1446" s="24">
        <v>0</v>
      </c>
      <c r="AK1446" s="24">
        <v>0</v>
      </c>
      <c r="AL1446" s="24">
        <v>0</v>
      </c>
      <c r="AM1446" s="24">
        <v>0</v>
      </c>
      <c r="AN1446" s="24">
        <v>0</v>
      </c>
      <c r="AO1446" s="24">
        <v>0</v>
      </c>
      <c r="AP1446" s="24">
        <v>0</v>
      </c>
      <c r="AQ1446" s="24">
        <v>0</v>
      </c>
      <c r="AR1446" s="24">
        <v>0</v>
      </c>
      <c r="AS1446" s="24">
        <v>0</v>
      </c>
      <c r="AT1446" s="24">
        <v>0</v>
      </c>
      <c r="AU1446" s="24">
        <v>0</v>
      </c>
      <c r="AV1446" s="24">
        <v>0</v>
      </c>
      <c r="AW1446" s="24">
        <v>0</v>
      </c>
      <c r="AX1446" s="24">
        <v>0</v>
      </c>
      <c r="AY1446" s="24">
        <v>0</v>
      </c>
      <c r="AZ1446" s="24">
        <v>0</v>
      </c>
      <c r="BA1446" s="24">
        <v>0</v>
      </c>
      <c r="BB1446" s="24">
        <v>0</v>
      </c>
      <c r="BC1446" s="24">
        <v>0</v>
      </c>
      <c r="BD1446" s="24">
        <v>0</v>
      </c>
      <c r="BE1446" s="24">
        <v>0</v>
      </c>
      <c r="BF1446" s="24">
        <v>0</v>
      </c>
      <c r="BG1446" s="24">
        <v>0</v>
      </c>
      <c r="BH1446" s="24">
        <v>0</v>
      </c>
      <c r="BI1446" s="24">
        <v>0</v>
      </c>
      <c r="BJ1446" s="24">
        <v>0</v>
      </c>
      <c r="BK1446" s="24">
        <v>0</v>
      </c>
      <c r="BL1446" s="24">
        <v>0</v>
      </c>
    </row>
    <row r="1447" spans="1:64" x14ac:dyDescent="0.25">
      <c r="A1447" t="s">
        <v>5125</v>
      </c>
      <c r="B1447">
        <v>241</v>
      </c>
      <c r="C1447">
        <v>1</v>
      </c>
      <c r="D1447">
        <v>21</v>
      </c>
      <c r="E1447" s="24">
        <v>0</v>
      </c>
      <c r="F1447" s="24">
        <v>0</v>
      </c>
      <c r="G1447" s="24">
        <v>0</v>
      </c>
      <c r="H1447" s="24">
        <v>0</v>
      </c>
      <c r="I1447" s="24">
        <v>0</v>
      </c>
      <c r="J1447" s="24">
        <v>0</v>
      </c>
      <c r="K1447" s="24">
        <v>0</v>
      </c>
      <c r="L1447" s="24">
        <v>0</v>
      </c>
      <c r="M1447" s="24">
        <v>0</v>
      </c>
      <c r="N1447" s="24">
        <v>0</v>
      </c>
      <c r="O1447" s="24">
        <v>0</v>
      </c>
      <c r="P1447" s="24">
        <v>0</v>
      </c>
      <c r="Q1447" s="24">
        <v>0</v>
      </c>
      <c r="R1447" s="24">
        <v>0</v>
      </c>
      <c r="S1447" s="24">
        <v>0</v>
      </c>
      <c r="T1447" s="24">
        <v>0</v>
      </c>
      <c r="U1447" s="24">
        <v>0</v>
      </c>
      <c r="V1447" s="24">
        <v>0</v>
      </c>
      <c r="W1447" s="24">
        <v>0</v>
      </c>
      <c r="X1447" s="24">
        <v>0</v>
      </c>
      <c r="Y1447" s="24">
        <v>0</v>
      </c>
      <c r="Z1447" s="24">
        <v>0</v>
      </c>
      <c r="AA1447" s="24">
        <v>0</v>
      </c>
      <c r="AB1447" s="24">
        <v>0</v>
      </c>
      <c r="AC1447" s="24">
        <v>0</v>
      </c>
      <c r="AD1447" s="24">
        <v>0</v>
      </c>
      <c r="AE1447" s="24">
        <v>0</v>
      </c>
      <c r="AF1447" s="24">
        <v>0</v>
      </c>
      <c r="AG1447" s="24">
        <v>0</v>
      </c>
      <c r="AH1447" s="24">
        <v>0</v>
      </c>
      <c r="AI1447" s="24">
        <v>0</v>
      </c>
      <c r="AJ1447" s="24">
        <v>0</v>
      </c>
      <c r="AK1447" s="24">
        <v>0</v>
      </c>
      <c r="AL1447" s="24">
        <v>0</v>
      </c>
      <c r="AM1447" s="24">
        <v>0</v>
      </c>
      <c r="AN1447" s="24">
        <v>0</v>
      </c>
      <c r="AO1447" s="24">
        <v>0</v>
      </c>
      <c r="AP1447" s="24">
        <v>0</v>
      </c>
      <c r="AQ1447" s="24">
        <v>0</v>
      </c>
      <c r="AR1447" s="24">
        <v>0</v>
      </c>
      <c r="AS1447" s="24">
        <v>0</v>
      </c>
      <c r="AT1447" s="24">
        <v>0</v>
      </c>
      <c r="AU1447" s="24">
        <v>0</v>
      </c>
      <c r="AV1447" s="24">
        <v>0</v>
      </c>
      <c r="AW1447" s="24">
        <v>0</v>
      </c>
      <c r="AX1447" s="24">
        <v>0</v>
      </c>
      <c r="AY1447" s="24">
        <v>0</v>
      </c>
      <c r="AZ1447" s="24">
        <v>0</v>
      </c>
      <c r="BA1447" s="24">
        <v>0</v>
      </c>
      <c r="BB1447" s="24">
        <v>0</v>
      </c>
      <c r="BC1447" s="24">
        <v>0</v>
      </c>
      <c r="BD1447" s="24">
        <v>0</v>
      </c>
      <c r="BE1447" s="24">
        <v>0</v>
      </c>
      <c r="BF1447" s="24">
        <v>0</v>
      </c>
      <c r="BG1447" s="24">
        <v>0</v>
      </c>
      <c r="BH1447" s="24">
        <v>0</v>
      </c>
      <c r="BI1447" s="24">
        <v>0</v>
      </c>
      <c r="BJ1447" s="24">
        <v>0</v>
      </c>
      <c r="BK1447" s="24">
        <v>0</v>
      </c>
      <c r="BL1447" s="24">
        <v>0</v>
      </c>
    </row>
    <row r="1448" spans="1:64" x14ac:dyDescent="0.25">
      <c r="A1448" t="s">
        <v>5126</v>
      </c>
      <c r="B1448">
        <v>1</v>
      </c>
      <c r="C1448">
        <v>1</v>
      </c>
      <c r="D1448">
        <v>1</v>
      </c>
      <c r="E1448" s="24">
        <v>0</v>
      </c>
      <c r="F1448" s="24">
        <v>0</v>
      </c>
      <c r="G1448" s="24">
        <v>0</v>
      </c>
      <c r="H1448" s="24">
        <v>0</v>
      </c>
      <c r="I1448" s="24">
        <v>0</v>
      </c>
      <c r="J1448" s="24">
        <v>0</v>
      </c>
      <c r="K1448" s="24">
        <v>0</v>
      </c>
      <c r="L1448" s="24">
        <v>0</v>
      </c>
      <c r="M1448" s="24">
        <v>0</v>
      </c>
      <c r="N1448" s="24">
        <v>0</v>
      </c>
      <c r="O1448" s="24">
        <v>0</v>
      </c>
      <c r="P1448" s="24">
        <v>0</v>
      </c>
      <c r="Q1448" s="24">
        <v>0</v>
      </c>
      <c r="R1448" s="24">
        <v>0</v>
      </c>
      <c r="S1448" s="24">
        <v>0</v>
      </c>
      <c r="T1448" s="24">
        <v>0</v>
      </c>
      <c r="U1448" s="24">
        <v>0</v>
      </c>
      <c r="V1448" s="24">
        <v>0</v>
      </c>
      <c r="W1448" s="24">
        <v>0</v>
      </c>
      <c r="X1448" s="24">
        <v>0</v>
      </c>
      <c r="Y1448" s="24">
        <v>0</v>
      </c>
      <c r="Z1448" s="24">
        <v>0</v>
      </c>
      <c r="AA1448" s="24">
        <v>0</v>
      </c>
      <c r="AB1448" s="24">
        <v>0</v>
      </c>
      <c r="AC1448" s="24">
        <v>0</v>
      </c>
      <c r="AD1448" s="24">
        <v>0</v>
      </c>
      <c r="AE1448" s="24">
        <v>0</v>
      </c>
      <c r="AF1448" s="24">
        <v>0</v>
      </c>
      <c r="AG1448" s="24">
        <v>0</v>
      </c>
      <c r="AH1448" s="24">
        <v>0</v>
      </c>
      <c r="AI1448" s="24">
        <v>0</v>
      </c>
      <c r="AJ1448" s="24">
        <v>0</v>
      </c>
      <c r="AK1448" s="24">
        <v>0</v>
      </c>
      <c r="AL1448" s="24">
        <v>0</v>
      </c>
      <c r="AM1448" s="24">
        <v>0</v>
      </c>
      <c r="AN1448" s="24">
        <v>0</v>
      </c>
      <c r="AO1448" s="24">
        <v>0</v>
      </c>
      <c r="AP1448" s="24">
        <v>0</v>
      </c>
      <c r="AQ1448" s="24">
        <v>0</v>
      </c>
      <c r="AR1448" s="24">
        <v>0</v>
      </c>
      <c r="AS1448" s="24">
        <v>0</v>
      </c>
      <c r="AT1448" s="24">
        <v>0</v>
      </c>
      <c r="AU1448" s="24">
        <v>0</v>
      </c>
      <c r="AV1448" s="24">
        <v>0</v>
      </c>
      <c r="AW1448" s="24">
        <v>0</v>
      </c>
      <c r="AX1448" s="24">
        <v>0</v>
      </c>
      <c r="AY1448" s="24">
        <v>0</v>
      </c>
      <c r="AZ1448" s="24">
        <v>0</v>
      </c>
      <c r="BA1448" s="24">
        <v>0</v>
      </c>
      <c r="BB1448" s="24">
        <v>0</v>
      </c>
      <c r="BC1448" s="24">
        <v>0</v>
      </c>
      <c r="BD1448" s="24">
        <v>0</v>
      </c>
      <c r="BE1448" s="24">
        <v>0</v>
      </c>
      <c r="BF1448" s="24">
        <v>0</v>
      </c>
      <c r="BG1448" s="24">
        <v>0</v>
      </c>
      <c r="BH1448" s="24">
        <v>0</v>
      </c>
      <c r="BI1448" s="24">
        <v>0</v>
      </c>
      <c r="BJ1448" s="24">
        <v>0</v>
      </c>
      <c r="BK1448" s="24">
        <v>0</v>
      </c>
      <c r="BL1448" s="24">
        <v>0</v>
      </c>
    </row>
    <row r="1449" spans="1:64" x14ac:dyDescent="0.25">
      <c r="A1449" t="s">
        <v>5126</v>
      </c>
      <c r="B1449">
        <v>2</v>
      </c>
      <c r="C1449">
        <v>1</v>
      </c>
      <c r="D1449">
        <v>1</v>
      </c>
      <c r="E1449" s="24">
        <v>0</v>
      </c>
      <c r="F1449" s="24">
        <v>0</v>
      </c>
      <c r="G1449" s="24">
        <v>0</v>
      </c>
      <c r="H1449" s="24">
        <v>0</v>
      </c>
      <c r="I1449" s="24">
        <v>0</v>
      </c>
      <c r="J1449" s="24">
        <v>0</v>
      </c>
      <c r="K1449" s="24">
        <v>0</v>
      </c>
      <c r="L1449" s="24">
        <v>0</v>
      </c>
      <c r="M1449" s="24">
        <v>0</v>
      </c>
      <c r="N1449" s="24">
        <v>0</v>
      </c>
      <c r="O1449" s="24">
        <v>0</v>
      </c>
      <c r="P1449" s="24">
        <v>0</v>
      </c>
      <c r="Q1449" s="24">
        <v>0</v>
      </c>
      <c r="R1449" s="24">
        <v>0</v>
      </c>
      <c r="S1449" s="24">
        <v>0</v>
      </c>
      <c r="T1449" s="24">
        <v>0</v>
      </c>
      <c r="U1449" s="24">
        <v>0</v>
      </c>
      <c r="V1449" s="24">
        <v>0</v>
      </c>
      <c r="W1449" s="24">
        <v>0</v>
      </c>
      <c r="X1449" s="24">
        <v>0</v>
      </c>
      <c r="Y1449" s="24">
        <v>0</v>
      </c>
      <c r="Z1449" s="24">
        <v>0</v>
      </c>
      <c r="AA1449" s="24">
        <v>0</v>
      </c>
      <c r="AB1449" s="24">
        <v>0</v>
      </c>
      <c r="AC1449" s="24">
        <v>0</v>
      </c>
      <c r="AD1449" s="24">
        <v>0</v>
      </c>
      <c r="AE1449" s="24">
        <v>0</v>
      </c>
      <c r="AF1449" s="24">
        <v>0</v>
      </c>
      <c r="AG1449" s="24">
        <v>0</v>
      </c>
      <c r="AH1449" s="24">
        <v>0</v>
      </c>
      <c r="AI1449" s="24">
        <v>0</v>
      </c>
      <c r="AJ1449" s="24">
        <v>0</v>
      </c>
      <c r="AK1449" s="24">
        <v>0</v>
      </c>
      <c r="AL1449" s="24">
        <v>0</v>
      </c>
      <c r="AM1449" s="24">
        <v>0</v>
      </c>
      <c r="AN1449" s="24">
        <v>0</v>
      </c>
      <c r="AO1449" s="24">
        <v>0</v>
      </c>
      <c r="AP1449" s="24">
        <v>0</v>
      </c>
      <c r="AQ1449" s="24">
        <v>0</v>
      </c>
      <c r="AR1449" s="24">
        <v>0</v>
      </c>
      <c r="AS1449" s="24">
        <v>0</v>
      </c>
      <c r="AT1449" s="24">
        <v>0</v>
      </c>
      <c r="AU1449" s="24">
        <v>0</v>
      </c>
      <c r="AV1449" s="24">
        <v>0</v>
      </c>
      <c r="AW1449" s="24">
        <v>0</v>
      </c>
      <c r="AX1449" s="24">
        <v>0</v>
      </c>
      <c r="AY1449" s="24">
        <v>0</v>
      </c>
      <c r="AZ1449" s="24">
        <v>0</v>
      </c>
      <c r="BA1449" s="24">
        <v>0</v>
      </c>
      <c r="BB1449" s="24">
        <v>0</v>
      </c>
      <c r="BC1449" s="24">
        <v>0</v>
      </c>
      <c r="BD1449" s="24">
        <v>0</v>
      </c>
      <c r="BE1449" s="24">
        <v>0</v>
      </c>
      <c r="BF1449" s="24">
        <v>0</v>
      </c>
      <c r="BG1449" s="24">
        <v>0</v>
      </c>
      <c r="BH1449" s="24">
        <v>0</v>
      </c>
      <c r="BI1449" s="24">
        <v>0</v>
      </c>
      <c r="BJ1449" s="24">
        <v>0</v>
      </c>
      <c r="BK1449" s="24">
        <v>0</v>
      </c>
      <c r="BL1449" s="24">
        <v>0</v>
      </c>
    </row>
    <row r="1450" spans="1:64" x14ac:dyDescent="0.25">
      <c r="A1450" t="s">
        <v>5126</v>
      </c>
      <c r="B1450">
        <v>3</v>
      </c>
      <c r="C1450">
        <v>1</v>
      </c>
      <c r="D1450">
        <v>1</v>
      </c>
      <c r="E1450" s="24">
        <v>0</v>
      </c>
      <c r="F1450" s="24">
        <v>0</v>
      </c>
      <c r="G1450" s="24">
        <v>0</v>
      </c>
      <c r="H1450" s="24">
        <v>0</v>
      </c>
      <c r="I1450" s="24">
        <v>0</v>
      </c>
      <c r="J1450" s="24">
        <v>0</v>
      </c>
      <c r="K1450" s="24">
        <v>0</v>
      </c>
      <c r="L1450" s="24">
        <v>0</v>
      </c>
      <c r="M1450" s="24">
        <v>0</v>
      </c>
      <c r="N1450" s="24">
        <v>0</v>
      </c>
      <c r="O1450" s="24">
        <v>0</v>
      </c>
      <c r="P1450" s="24">
        <v>0</v>
      </c>
      <c r="Q1450" s="24">
        <v>0</v>
      </c>
      <c r="R1450" s="24">
        <v>0</v>
      </c>
      <c r="S1450" s="24">
        <v>0</v>
      </c>
      <c r="T1450" s="24">
        <v>0</v>
      </c>
      <c r="U1450" s="24">
        <v>0</v>
      </c>
      <c r="V1450" s="24">
        <v>0</v>
      </c>
      <c r="W1450" s="24">
        <v>0</v>
      </c>
      <c r="X1450" s="24">
        <v>0</v>
      </c>
      <c r="Y1450" s="24">
        <v>0</v>
      </c>
      <c r="Z1450" s="24">
        <v>0</v>
      </c>
      <c r="AA1450" s="24">
        <v>0</v>
      </c>
      <c r="AB1450" s="24">
        <v>0</v>
      </c>
      <c r="AC1450" s="24">
        <v>0</v>
      </c>
      <c r="AD1450" s="24">
        <v>0</v>
      </c>
      <c r="AE1450" s="24">
        <v>0</v>
      </c>
      <c r="AF1450" s="24">
        <v>0</v>
      </c>
      <c r="AG1450" s="24">
        <v>0</v>
      </c>
      <c r="AH1450" s="24">
        <v>0</v>
      </c>
      <c r="AI1450" s="24">
        <v>0</v>
      </c>
      <c r="AJ1450" s="24">
        <v>0</v>
      </c>
      <c r="AK1450" s="24">
        <v>0</v>
      </c>
      <c r="AL1450" s="24">
        <v>0</v>
      </c>
      <c r="AM1450" s="24">
        <v>0</v>
      </c>
      <c r="AN1450" s="24">
        <v>0</v>
      </c>
      <c r="AO1450" s="24">
        <v>0</v>
      </c>
      <c r="AP1450" s="24">
        <v>0</v>
      </c>
      <c r="AQ1450" s="24">
        <v>0</v>
      </c>
      <c r="AR1450" s="24">
        <v>0</v>
      </c>
      <c r="AS1450" s="24">
        <v>0</v>
      </c>
      <c r="AT1450" s="24">
        <v>0</v>
      </c>
      <c r="AU1450" s="24">
        <v>0</v>
      </c>
      <c r="AV1450" s="24">
        <v>0</v>
      </c>
      <c r="AW1450" s="24">
        <v>0</v>
      </c>
      <c r="AX1450" s="24">
        <v>0</v>
      </c>
      <c r="AY1450" s="24">
        <v>0</v>
      </c>
      <c r="AZ1450" s="24">
        <v>0</v>
      </c>
      <c r="BA1450" s="24">
        <v>0</v>
      </c>
      <c r="BB1450" s="24">
        <v>0</v>
      </c>
      <c r="BC1450" s="24">
        <v>0</v>
      </c>
      <c r="BD1450" s="24">
        <v>0</v>
      </c>
      <c r="BE1450" s="24">
        <v>0</v>
      </c>
      <c r="BF1450" s="24">
        <v>0</v>
      </c>
      <c r="BG1450" s="24">
        <v>0</v>
      </c>
      <c r="BH1450" s="24">
        <v>0</v>
      </c>
      <c r="BI1450" s="24">
        <v>0</v>
      </c>
      <c r="BJ1450" s="24">
        <v>0</v>
      </c>
      <c r="BK1450" s="24">
        <v>0</v>
      </c>
      <c r="BL1450" s="24">
        <v>0</v>
      </c>
    </row>
    <row r="1451" spans="1:64" x14ac:dyDescent="0.25">
      <c r="A1451" t="s">
        <v>5126</v>
      </c>
      <c r="B1451">
        <v>4</v>
      </c>
      <c r="C1451">
        <v>2</v>
      </c>
      <c r="D1451">
        <v>1</v>
      </c>
      <c r="E1451" s="24">
        <v>0</v>
      </c>
      <c r="F1451" s="24">
        <v>0</v>
      </c>
      <c r="G1451" s="24">
        <v>0</v>
      </c>
      <c r="H1451" s="24">
        <v>0</v>
      </c>
      <c r="I1451" s="24">
        <v>0</v>
      </c>
      <c r="J1451" s="24">
        <v>0</v>
      </c>
      <c r="K1451" s="24">
        <v>0</v>
      </c>
      <c r="L1451" s="24">
        <v>0</v>
      </c>
      <c r="M1451" s="24">
        <v>0</v>
      </c>
      <c r="N1451" s="24">
        <v>0</v>
      </c>
      <c r="O1451" s="24">
        <v>0</v>
      </c>
      <c r="P1451" s="24">
        <v>0</v>
      </c>
      <c r="Q1451" s="24">
        <v>0</v>
      </c>
      <c r="R1451" s="24">
        <v>0</v>
      </c>
      <c r="S1451" s="24">
        <v>0</v>
      </c>
      <c r="T1451" s="24">
        <v>0</v>
      </c>
      <c r="U1451" s="24">
        <v>0</v>
      </c>
      <c r="V1451" s="24">
        <v>0</v>
      </c>
      <c r="W1451" s="24">
        <v>0</v>
      </c>
      <c r="X1451" s="24">
        <v>0</v>
      </c>
      <c r="Y1451" s="24">
        <v>0</v>
      </c>
      <c r="Z1451" s="24">
        <v>0</v>
      </c>
      <c r="AA1451" s="24">
        <v>0</v>
      </c>
      <c r="AB1451" s="24">
        <v>0</v>
      </c>
      <c r="AC1451" s="24">
        <v>0</v>
      </c>
      <c r="AD1451" s="24">
        <v>0</v>
      </c>
      <c r="AE1451" s="24">
        <v>0</v>
      </c>
      <c r="AF1451" s="24">
        <v>0</v>
      </c>
      <c r="AG1451" s="24">
        <v>0</v>
      </c>
      <c r="AH1451" s="24">
        <v>0</v>
      </c>
      <c r="AI1451" s="24">
        <v>0</v>
      </c>
      <c r="AJ1451" s="24">
        <v>0</v>
      </c>
      <c r="AK1451" s="24">
        <v>0</v>
      </c>
      <c r="AL1451" s="24">
        <v>0</v>
      </c>
      <c r="AM1451" s="24">
        <v>0</v>
      </c>
      <c r="AN1451" s="24">
        <v>0</v>
      </c>
      <c r="AO1451" s="24">
        <v>0</v>
      </c>
      <c r="AP1451" s="24">
        <v>0</v>
      </c>
      <c r="AQ1451" s="24">
        <v>0</v>
      </c>
      <c r="AR1451" s="24">
        <v>0</v>
      </c>
      <c r="AS1451" s="24">
        <v>0</v>
      </c>
      <c r="AT1451" s="24">
        <v>0</v>
      </c>
      <c r="AU1451" s="24">
        <v>0</v>
      </c>
      <c r="AV1451" s="24">
        <v>0</v>
      </c>
      <c r="AW1451" s="24">
        <v>0</v>
      </c>
      <c r="AX1451" s="24">
        <v>0</v>
      </c>
      <c r="AY1451" s="24">
        <v>0</v>
      </c>
      <c r="AZ1451" s="24">
        <v>0</v>
      </c>
      <c r="BA1451" s="24">
        <v>0</v>
      </c>
      <c r="BB1451" s="24">
        <v>0</v>
      </c>
      <c r="BC1451" s="24">
        <v>0</v>
      </c>
      <c r="BD1451" s="24">
        <v>0</v>
      </c>
      <c r="BE1451" s="24">
        <v>0</v>
      </c>
      <c r="BF1451" s="24">
        <v>0</v>
      </c>
      <c r="BG1451" s="24">
        <v>0</v>
      </c>
      <c r="BH1451" s="24">
        <v>0</v>
      </c>
      <c r="BI1451" s="24">
        <v>0</v>
      </c>
      <c r="BJ1451" s="24">
        <v>0</v>
      </c>
      <c r="BK1451" s="24">
        <v>0</v>
      </c>
      <c r="BL1451" s="24">
        <v>0</v>
      </c>
    </row>
    <row r="1452" spans="1:64" x14ac:dyDescent="0.25">
      <c r="A1452" t="s">
        <v>5126</v>
      </c>
      <c r="B1452">
        <v>5</v>
      </c>
      <c r="C1452">
        <v>2</v>
      </c>
      <c r="D1452">
        <v>1</v>
      </c>
      <c r="E1452" s="24">
        <v>0</v>
      </c>
      <c r="F1452" s="24">
        <v>0</v>
      </c>
      <c r="G1452" s="24">
        <v>0</v>
      </c>
      <c r="H1452" s="24">
        <v>0</v>
      </c>
      <c r="I1452" s="24">
        <v>0</v>
      </c>
      <c r="J1452" s="24">
        <v>0</v>
      </c>
      <c r="K1452" s="24">
        <v>0</v>
      </c>
      <c r="L1452" s="24">
        <v>0</v>
      </c>
      <c r="M1452" s="24">
        <v>0</v>
      </c>
      <c r="N1452" s="24">
        <v>0</v>
      </c>
      <c r="O1452" s="24">
        <v>0</v>
      </c>
      <c r="P1452" s="24">
        <v>0</v>
      </c>
      <c r="Q1452" s="24">
        <v>0</v>
      </c>
      <c r="R1452" s="24">
        <v>0</v>
      </c>
      <c r="S1452" s="24">
        <v>0</v>
      </c>
      <c r="T1452" s="24">
        <v>0</v>
      </c>
      <c r="U1452" s="24">
        <v>0</v>
      </c>
      <c r="V1452" s="24">
        <v>0</v>
      </c>
      <c r="W1452" s="24">
        <v>0</v>
      </c>
      <c r="X1452" s="24">
        <v>0</v>
      </c>
      <c r="Y1452" s="24">
        <v>0</v>
      </c>
      <c r="Z1452" s="24">
        <v>0</v>
      </c>
      <c r="AA1452" s="24">
        <v>0</v>
      </c>
      <c r="AB1452" s="24">
        <v>0</v>
      </c>
      <c r="AC1452" s="24">
        <v>0</v>
      </c>
      <c r="AD1452" s="24">
        <v>0</v>
      </c>
      <c r="AE1452" s="24">
        <v>0</v>
      </c>
      <c r="AF1452" s="24">
        <v>0</v>
      </c>
      <c r="AG1452" s="24">
        <v>0</v>
      </c>
      <c r="AH1452" s="24">
        <v>0</v>
      </c>
      <c r="AI1452" s="24">
        <v>0</v>
      </c>
      <c r="AJ1452" s="24">
        <v>0</v>
      </c>
      <c r="AK1452" s="24">
        <v>0</v>
      </c>
      <c r="AL1452" s="24">
        <v>0</v>
      </c>
      <c r="AM1452" s="24">
        <v>0</v>
      </c>
      <c r="AN1452" s="24">
        <v>0</v>
      </c>
      <c r="AO1452" s="24">
        <v>0</v>
      </c>
      <c r="AP1452" s="24">
        <v>0</v>
      </c>
      <c r="AQ1452" s="24">
        <v>0</v>
      </c>
      <c r="AR1452" s="24">
        <v>0</v>
      </c>
      <c r="AS1452" s="24">
        <v>0</v>
      </c>
      <c r="AT1452" s="24">
        <v>0</v>
      </c>
      <c r="AU1452" s="24">
        <v>0</v>
      </c>
      <c r="AV1452" s="24">
        <v>0</v>
      </c>
      <c r="AW1452" s="24">
        <v>0</v>
      </c>
      <c r="AX1452" s="24">
        <v>0</v>
      </c>
      <c r="AY1452" s="24">
        <v>0</v>
      </c>
      <c r="AZ1452" s="24">
        <v>0</v>
      </c>
      <c r="BA1452" s="24">
        <v>0</v>
      </c>
      <c r="BB1452" s="24">
        <v>0</v>
      </c>
      <c r="BC1452" s="24">
        <v>0</v>
      </c>
      <c r="BD1452" s="24">
        <v>0</v>
      </c>
      <c r="BE1452" s="24">
        <v>0</v>
      </c>
      <c r="BF1452" s="24">
        <v>0</v>
      </c>
      <c r="BG1452" s="24">
        <v>0</v>
      </c>
      <c r="BH1452" s="24">
        <v>0</v>
      </c>
      <c r="BI1452" s="24">
        <v>0</v>
      </c>
      <c r="BJ1452" s="24">
        <v>0</v>
      </c>
      <c r="BK1452" s="24">
        <v>0</v>
      </c>
      <c r="BL1452" s="24">
        <v>0</v>
      </c>
    </row>
    <row r="1453" spans="1:64" x14ac:dyDescent="0.25">
      <c r="A1453" t="s">
        <v>5126</v>
      </c>
      <c r="B1453">
        <v>6</v>
      </c>
      <c r="C1453">
        <v>2</v>
      </c>
      <c r="D1453">
        <v>1</v>
      </c>
      <c r="E1453" s="24">
        <v>0</v>
      </c>
      <c r="F1453" s="24">
        <v>0</v>
      </c>
      <c r="G1453" s="24">
        <v>0</v>
      </c>
      <c r="H1453" s="24">
        <v>0</v>
      </c>
      <c r="I1453" s="24">
        <v>0</v>
      </c>
      <c r="J1453" s="24">
        <v>0</v>
      </c>
      <c r="K1453" s="24">
        <v>0</v>
      </c>
      <c r="L1453" s="24">
        <v>0</v>
      </c>
      <c r="M1453" s="24">
        <v>0</v>
      </c>
      <c r="N1453" s="24">
        <v>0</v>
      </c>
      <c r="O1453" s="24">
        <v>0</v>
      </c>
      <c r="P1453" s="24">
        <v>0</v>
      </c>
      <c r="Q1453" s="24">
        <v>0</v>
      </c>
      <c r="R1453" s="24">
        <v>0</v>
      </c>
      <c r="S1453" s="24">
        <v>0</v>
      </c>
      <c r="T1453" s="24">
        <v>0</v>
      </c>
      <c r="U1453" s="24">
        <v>0</v>
      </c>
      <c r="V1453" s="24">
        <v>0</v>
      </c>
      <c r="W1453" s="24">
        <v>0</v>
      </c>
      <c r="X1453" s="24">
        <v>0</v>
      </c>
      <c r="Y1453" s="24">
        <v>0</v>
      </c>
      <c r="Z1453" s="24">
        <v>0</v>
      </c>
      <c r="AA1453" s="24">
        <v>0</v>
      </c>
      <c r="AB1453" s="24">
        <v>0</v>
      </c>
      <c r="AC1453" s="24">
        <v>0</v>
      </c>
      <c r="AD1453" s="24">
        <v>0</v>
      </c>
      <c r="AE1453" s="24">
        <v>0</v>
      </c>
      <c r="AF1453" s="24">
        <v>0</v>
      </c>
      <c r="AG1453" s="24">
        <v>0</v>
      </c>
      <c r="AH1453" s="24">
        <v>0</v>
      </c>
      <c r="AI1453" s="24">
        <v>0</v>
      </c>
      <c r="AJ1453" s="24">
        <v>0</v>
      </c>
      <c r="AK1453" s="24">
        <v>0</v>
      </c>
      <c r="AL1453" s="24">
        <v>0</v>
      </c>
      <c r="AM1453" s="24">
        <v>0</v>
      </c>
      <c r="AN1453" s="24">
        <v>0</v>
      </c>
      <c r="AO1453" s="24">
        <v>0</v>
      </c>
      <c r="AP1453" s="24">
        <v>0</v>
      </c>
      <c r="AQ1453" s="24">
        <v>0</v>
      </c>
      <c r="AR1453" s="24">
        <v>0</v>
      </c>
      <c r="AS1453" s="24">
        <v>0</v>
      </c>
      <c r="AT1453" s="24">
        <v>0</v>
      </c>
      <c r="AU1453" s="24">
        <v>0</v>
      </c>
      <c r="AV1453" s="24">
        <v>0</v>
      </c>
      <c r="AW1453" s="24">
        <v>0</v>
      </c>
      <c r="AX1453" s="24">
        <v>0</v>
      </c>
      <c r="AY1453" s="24">
        <v>0</v>
      </c>
      <c r="AZ1453" s="24">
        <v>0</v>
      </c>
      <c r="BA1453" s="24">
        <v>0</v>
      </c>
      <c r="BB1453" s="24">
        <v>0</v>
      </c>
      <c r="BC1453" s="24">
        <v>0</v>
      </c>
      <c r="BD1453" s="24">
        <v>0</v>
      </c>
      <c r="BE1453" s="24">
        <v>0</v>
      </c>
      <c r="BF1453" s="24">
        <v>0</v>
      </c>
      <c r="BG1453" s="24">
        <v>0</v>
      </c>
      <c r="BH1453" s="24">
        <v>0</v>
      </c>
      <c r="BI1453" s="24">
        <v>0</v>
      </c>
      <c r="BJ1453" s="24">
        <v>0</v>
      </c>
      <c r="BK1453" s="24">
        <v>0</v>
      </c>
      <c r="BL1453" s="24">
        <v>0</v>
      </c>
    </row>
    <row r="1454" spans="1:64" x14ac:dyDescent="0.25">
      <c r="A1454" t="s">
        <v>5126</v>
      </c>
      <c r="B1454">
        <v>7</v>
      </c>
      <c r="C1454">
        <v>3</v>
      </c>
      <c r="D1454">
        <v>1</v>
      </c>
      <c r="E1454" s="24">
        <v>83333.333333333328</v>
      </c>
      <c r="F1454" s="24">
        <v>3472.2222222222217</v>
      </c>
      <c r="G1454" s="24">
        <v>24999.999999999996</v>
      </c>
      <c r="H1454" s="24">
        <v>1041.6666666666665</v>
      </c>
      <c r="I1454" s="24">
        <v>4166.666666666667</v>
      </c>
      <c r="J1454" s="24">
        <v>173.61111111111109</v>
      </c>
      <c r="K1454" s="24">
        <v>197.74941145747343</v>
      </c>
      <c r="L1454" s="24">
        <v>90.177810484139656</v>
      </c>
      <c r="M1454" s="24">
        <v>287.92722194161308</v>
      </c>
      <c r="N1454" s="24">
        <v>1100.9616669472757</v>
      </c>
      <c r="O1454" s="24">
        <v>1191.1394774314153</v>
      </c>
      <c r="P1454" s="24">
        <v>1388.8888888888887</v>
      </c>
      <c r="Q1454" s="24">
        <v>1.6682277480992273E-2</v>
      </c>
      <c r="R1454" s="24">
        <v>7.5525875369979803E-3</v>
      </c>
      <c r="S1454" s="24">
        <v>2.4234865017990253E-2</v>
      </c>
      <c r="T1454" s="24">
        <v>9.2592592592592587E-2</v>
      </c>
      <c r="U1454" s="24">
        <v>83333.333333333328</v>
      </c>
      <c r="V1454" s="24">
        <v>3472.2222222222217</v>
      </c>
      <c r="W1454" s="24">
        <v>24999.999999999996</v>
      </c>
      <c r="X1454" s="24">
        <v>1041.6666666666665</v>
      </c>
      <c r="Y1454" s="24">
        <v>0</v>
      </c>
      <c r="Z1454" s="24">
        <v>0</v>
      </c>
      <c r="AA1454" s="24">
        <v>197.74941145747343</v>
      </c>
      <c r="AB1454" s="24">
        <v>90.177810484139656</v>
      </c>
      <c r="AC1454" s="24">
        <v>287.92722194161308</v>
      </c>
      <c r="AD1454" s="24">
        <v>1100.9616669472757</v>
      </c>
      <c r="AE1454" s="24">
        <v>1191.1394774314153</v>
      </c>
      <c r="AF1454" s="24">
        <v>1388.8888888888887</v>
      </c>
      <c r="AG1454" s="24">
        <v>1.6682277480992273E-2</v>
      </c>
      <c r="AH1454" s="24">
        <v>7.5525875369979803E-3</v>
      </c>
      <c r="AI1454" s="24">
        <v>2.4234865017990253E-2</v>
      </c>
      <c r="AJ1454" s="24">
        <v>9.2592592592592587E-2</v>
      </c>
      <c r="AK1454" s="24">
        <v>0</v>
      </c>
      <c r="AL1454" s="24">
        <v>0</v>
      </c>
      <c r="AM1454" s="24">
        <v>0</v>
      </c>
      <c r="AN1454" s="24">
        <v>0</v>
      </c>
      <c r="AO1454" s="24">
        <v>4166.666666666667</v>
      </c>
      <c r="AP1454" s="24">
        <v>173.61111111111109</v>
      </c>
      <c r="AQ1454" s="24">
        <v>0</v>
      </c>
      <c r="AR1454" s="24">
        <v>0</v>
      </c>
      <c r="AS1454" s="24">
        <v>0</v>
      </c>
      <c r="AT1454" s="24">
        <v>0</v>
      </c>
      <c r="AU1454" s="24">
        <v>0</v>
      </c>
      <c r="AV1454" s="24">
        <v>0</v>
      </c>
      <c r="AW1454" s="24">
        <v>0</v>
      </c>
      <c r="AX1454" s="24">
        <v>0</v>
      </c>
      <c r="AY1454" s="24">
        <v>0</v>
      </c>
      <c r="AZ1454" s="24">
        <v>0</v>
      </c>
      <c r="BA1454" s="24">
        <v>6.8357727574602331E-2</v>
      </c>
      <c r="BB1454" s="24">
        <v>7.5910315111600318E-2</v>
      </c>
      <c r="BC1454" s="24">
        <v>6.8357727574602331E-2</v>
      </c>
      <c r="BD1454" s="24">
        <v>7.5910315111600318E-2</v>
      </c>
      <c r="BE1454" s="24">
        <v>0</v>
      </c>
      <c r="BF1454" s="24">
        <v>0</v>
      </c>
      <c r="BG1454" s="24">
        <v>83333.333333333328</v>
      </c>
      <c r="BH1454" s="24">
        <v>3472.2222222222217</v>
      </c>
      <c r="BI1454" s="24">
        <v>0</v>
      </c>
      <c r="BJ1454" s="24">
        <v>0</v>
      </c>
      <c r="BK1454" s="24">
        <v>0</v>
      </c>
      <c r="BL1454" s="24">
        <v>0</v>
      </c>
    </row>
    <row r="1455" spans="1:64" x14ac:dyDescent="0.25">
      <c r="A1455" t="s">
        <v>5126</v>
      </c>
      <c r="B1455">
        <v>8</v>
      </c>
      <c r="C1455">
        <v>3</v>
      </c>
      <c r="D1455">
        <v>1</v>
      </c>
      <c r="E1455" s="24">
        <v>83333.333333333328</v>
      </c>
      <c r="F1455" s="24">
        <v>10416.666666666666</v>
      </c>
      <c r="G1455" s="24">
        <v>24999.999999999996</v>
      </c>
      <c r="H1455" s="24">
        <v>3124.9999999999995</v>
      </c>
      <c r="I1455" s="24">
        <v>4166.666666666667</v>
      </c>
      <c r="J1455" s="24">
        <v>520.83333333333337</v>
      </c>
      <c r="K1455" s="24">
        <v>824.92709521353845</v>
      </c>
      <c r="L1455" s="24">
        <v>346.05673373656316</v>
      </c>
      <c r="M1455" s="24">
        <v>1170.9838289501017</v>
      </c>
      <c r="N1455" s="24">
        <v>2995.6828377165652</v>
      </c>
      <c r="O1455" s="24">
        <v>3341.7395714531281</v>
      </c>
      <c r="P1455" s="24">
        <v>4166.666666666667</v>
      </c>
      <c r="Q1455" s="24">
        <v>6.8571197579279347E-2</v>
      </c>
      <c r="R1455" s="24">
        <v>2.790501142654437E-2</v>
      </c>
      <c r="S1455" s="24">
        <v>9.647620900582371E-2</v>
      </c>
      <c r="T1455" s="24">
        <v>0.27777777777777779</v>
      </c>
      <c r="U1455" s="24">
        <v>83333.333333333328</v>
      </c>
      <c r="V1455" s="24">
        <v>10416.666666666666</v>
      </c>
      <c r="W1455" s="24">
        <v>24999.999999999996</v>
      </c>
      <c r="X1455" s="24">
        <v>3124.9999999999995</v>
      </c>
      <c r="Y1455" s="24">
        <v>0</v>
      </c>
      <c r="Z1455" s="24">
        <v>0</v>
      </c>
      <c r="AA1455" s="24">
        <v>824.92709521353845</v>
      </c>
      <c r="AB1455" s="24">
        <v>346.05673373656316</v>
      </c>
      <c r="AC1455" s="24">
        <v>1170.9838289501017</v>
      </c>
      <c r="AD1455" s="24">
        <v>2995.6828377165652</v>
      </c>
      <c r="AE1455" s="24">
        <v>3341.7395714531281</v>
      </c>
      <c r="AF1455" s="24">
        <v>4166.666666666667</v>
      </c>
      <c r="AG1455" s="24">
        <v>6.8571197579279347E-2</v>
      </c>
      <c r="AH1455" s="24">
        <v>2.790501142654437E-2</v>
      </c>
      <c r="AI1455" s="24">
        <v>9.647620900582371E-2</v>
      </c>
      <c r="AJ1455" s="24">
        <v>0.27777777777777779</v>
      </c>
      <c r="AK1455" s="24">
        <v>0</v>
      </c>
      <c r="AL1455" s="24">
        <v>0</v>
      </c>
      <c r="AM1455" s="24">
        <v>0</v>
      </c>
      <c r="AN1455" s="24">
        <v>0</v>
      </c>
      <c r="AO1455" s="24">
        <v>4166.666666666667</v>
      </c>
      <c r="AP1455" s="24">
        <v>520.83333333333337</v>
      </c>
      <c r="AQ1455" s="24">
        <v>0</v>
      </c>
      <c r="AR1455" s="24">
        <v>0</v>
      </c>
      <c r="AS1455" s="24">
        <v>0</v>
      </c>
      <c r="AT1455" s="24">
        <v>0</v>
      </c>
      <c r="AU1455" s="24">
        <v>0</v>
      </c>
      <c r="AV1455" s="24">
        <v>0</v>
      </c>
      <c r="AW1455" s="24">
        <v>0</v>
      </c>
      <c r="AX1455" s="24">
        <v>0</v>
      </c>
      <c r="AY1455" s="24">
        <v>0</v>
      </c>
      <c r="AZ1455" s="24">
        <v>0</v>
      </c>
      <c r="BA1455" s="24">
        <v>0.18130156877195402</v>
      </c>
      <c r="BB1455" s="24">
        <v>0.20920658019849844</v>
      </c>
      <c r="BC1455" s="24">
        <v>0.18130156877195402</v>
      </c>
      <c r="BD1455" s="24">
        <v>0.20920658019849844</v>
      </c>
      <c r="BE1455" s="24">
        <v>0</v>
      </c>
      <c r="BF1455" s="24">
        <v>0</v>
      </c>
      <c r="BG1455" s="24">
        <v>83333.333333333328</v>
      </c>
      <c r="BH1455" s="24">
        <v>10416.666666666666</v>
      </c>
      <c r="BI1455" s="24">
        <v>0</v>
      </c>
      <c r="BJ1455" s="24">
        <v>0</v>
      </c>
      <c r="BK1455" s="24">
        <v>0</v>
      </c>
      <c r="BL1455" s="24">
        <v>0</v>
      </c>
    </row>
    <row r="1456" spans="1:64" x14ac:dyDescent="0.25">
      <c r="A1456" t="s">
        <v>5126</v>
      </c>
      <c r="B1456">
        <v>9</v>
      </c>
      <c r="C1456">
        <v>3</v>
      </c>
      <c r="D1456">
        <v>1</v>
      </c>
      <c r="E1456" s="24">
        <v>83333.333333333328</v>
      </c>
      <c r="F1456" s="24">
        <v>17361.111111111109</v>
      </c>
      <c r="G1456" s="24">
        <v>24999.999999999996</v>
      </c>
      <c r="H1456" s="24">
        <v>5208.333333333333</v>
      </c>
      <c r="I1456" s="24">
        <v>4166.666666666667</v>
      </c>
      <c r="J1456" s="24">
        <v>868.05555555555554</v>
      </c>
      <c r="K1456" s="24">
        <v>1847.2026218624565</v>
      </c>
      <c r="L1456" s="24">
        <v>709.34217178291431</v>
      </c>
      <c r="M1456" s="24">
        <v>2556.5447936453706</v>
      </c>
      <c r="N1456" s="24">
        <v>4387.8996507990732</v>
      </c>
      <c r="O1456" s="24">
        <v>5097.2418225819883</v>
      </c>
      <c r="P1456" s="24">
        <v>6944.4444444444443</v>
      </c>
      <c r="Q1456" s="24">
        <v>0.15129677684495532</v>
      </c>
      <c r="R1456" s="24">
        <v>5.4947500347297604E-2</v>
      </c>
      <c r="S1456" s="24">
        <v>0.20624427719225291</v>
      </c>
      <c r="T1456" s="24">
        <v>0.46296296296296291</v>
      </c>
      <c r="U1456" s="24">
        <v>83333.333333333328</v>
      </c>
      <c r="V1456" s="24">
        <v>17361.111111111109</v>
      </c>
      <c r="W1456" s="24">
        <v>24999.999999999996</v>
      </c>
      <c r="X1456" s="24">
        <v>5208.333333333333</v>
      </c>
      <c r="Y1456" s="24">
        <v>0</v>
      </c>
      <c r="Z1456" s="24">
        <v>0</v>
      </c>
      <c r="AA1456" s="24">
        <v>1847.2026218624565</v>
      </c>
      <c r="AB1456" s="24">
        <v>709.34217178291431</v>
      </c>
      <c r="AC1456" s="24">
        <v>2556.5447936453706</v>
      </c>
      <c r="AD1456" s="24">
        <v>4387.8996507990732</v>
      </c>
      <c r="AE1456" s="24">
        <v>5097.2418225819883</v>
      </c>
      <c r="AF1456" s="24">
        <v>6944.4444444444443</v>
      </c>
      <c r="AG1456" s="24">
        <v>0.15129677684495532</v>
      </c>
      <c r="AH1456" s="24">
        <v>5.4947500347297604E-2</v>
      </c>
      <c r="AI1456" s="24">
        <v>0.20624427719225291</v>
      </c>
      <c r="AJ1456" s="24">
        <v>0.46296296296296291</v>
      </c>
      <c r="AK1456" s="24">
        <v>0</v>
      </c>
      <c r="AL1456" s="24">
        <v>0</v>
      </c>
      <c r="AM1456" s="24">
        <v>0</v>
      </c>
      <c r="AN1456" s="24">
        <v>0</v>
      </c>
      <c r="AO1456" s="24">
        <v>4166.666666666667</v>
      </c>
      <c r="AP1456" s="24">
        <v>868.05555555555554</v>
      </c>
      <c r="AQ1456" s="24">
        <v>0</v>
      </c>
      <c r="AR1456" s="24">
        <v>0</v>
      </c>
      <c r="AS1456" s="24">
        <v>0</v>
      </c>
      <c r="AT1456" s="24">
        <v>0</v>
      </c>
      <c r="AU1456" s="24">
        <v>0</v>
      </c>
      <c r="AV1456" s="24">
        <v>0</v>
      </c>
      <c r="AW1456" s="24">
        <v>0</v>
      </c>
      <c r="AX1456" s="24">
        <v>0</v>
      </c>
      <c r="AY1456" s="24">
        <v>0</v>
      </c>
      <c r="AZ1456" s="24">
        <v>0</v>
      </c>
      <c r="BA1456" s="24">
        <v>0.25671868577071</v>
      </c>
      <c r="BB1456" s="24">
        <v>0.31166618611800756</v>
      </c>
      <c r="BC1456" s="24">
        <v>0.25671868577071</v>
      </c>
      <c r="BD1456" s="24">
        <v>0.31166618611800756</v>
      </c>
      <c r="BE1456" s="24">
        <v>0</v>
      </c>
      <c r="BF1456" s="24">
        <v>0</v>
      </c>
      <c r="BG1456" s="24">
        <v>83333.333333333328</v>
      </c>
      <c r="BH1456" s="24">
        <v>17361.111111111109</v>
      </c>
      <c r="BI1456" s="24">
        <v>0</v>
      </c>
      <c r="BJ1456" s="24">
        <v>0</v>
      </c>
      <c r="BK1456" s="24">
        <v>0</v>
      </c>
      <c r="BL1456" s="24">
        <v>0</v>
      </c>
    </row>
    <row r="1457" spans="1:64" x14ac:dyDescent="0.25">
      <c r="A1457" t="s">
        <v>5126</v>
      </c>
      <c r="B1457">
        <v>10</v>
      </c>
      <c r="C1457">
        <v>4</v>
      </c>
      <c r="D1457">
        <v>1</v>
      </c>
      <c r="E1457" s="24">
        <v>200000</v>
      </c>
      <c r="F1457" s="24">
        <v>29166.666666666664</v>
      </c>
      <c r="G1457" s="24">
        <v>60000</v>
      </c>
      <c r="H1457" s="24">
        <v>8749.9999999999982</v>
      </c>
      <c r="I1457" s="24">
        <v>10000</v>
      </c>
      <c r="J1457" s="24">
        <v>1458.3333333333333</v>
      </c>
      <c r="K1457" s="24">
        <v>3435.4901366336462</v>
      </c>
      <c r="L1457" s="24">
        <v>1242.0566702557985</v>
      </c>
      <c r="M1457" s="24">
        <v>4677.5468068894443</v>
      </c>
      <c r="N1457" s="24">
        <v>6989.11985977722</v>
      </c>
      <c r="O1457" s="24">
        <v>8231.1765300330171</v>
      </c>
      <c r="P1457" s="24">
        <v>11666.666666666664</v>
      </c>
      <c r="Q1457" s="24">
        <v>0.27867673069162158</v>
      </c>
      <c r="R1457" s="24">
        <v>9.38989303316069E-2</v>
      </c>
      <c r="S1457" s="24">
        <v>0.37257566102322848</v>
      </c>
      <c r="T1457" s="24">
        <v>0.7777777777777779</v>
      </c>
      <c r="U1457" s="24">
        <v>200000</v>
      </c>
      <c r="V1457" s="24">
        <v>29166.666666666664</v>
      </c>
      <c r="W1457" s="24">
        <v>60000</v>
      </c>
      <c r="X1457" s="24">
        <v>8749.9999999999982</v>
      </c>
      <c r="Y1457" s="24">
        <v>0</v>
      </c>
      <c r="Z1457" s="24">
        <v>0</v>
      </c>
      <c r="AA1457" s="24">
        <v>3435.4901366336462</v>
      </c>
      <c r="AB1457" s="24">
        <v>1242.0566702557985</v>
      </c>
      <c r="AC1457" s="24">
        <v>4677.5468068894443</v>
      </c>
      <c r="AD1457" s="24">
        <v>6989.11985977722</v>
      </c>
      <c r="AE1457" s="24">
        <v>8231.1765300330171</v>
      </c>
      <c r="AF1457" s="24">
        <v>11666.666666666664</v>
      </c>
      <c r="AG1457" s="24">
        <v>0.27867673069162158</v>
      </c>
      <c r="AH1457" s="24">
        <v>9.38989303316069E-2</v>
      </c>
      <c r="AI1457" s="24">
        <v>0.37257566102322848</v>
      </c>
      <c r="AJ1457" s="24">
        <v>0.7777777777777779</v>
      </c>
      <c r="AK1457" s="24">
        <v>0</v>
      </c>
      <c r="AL1457" s="24">
        <v>0</v>
      </c>
      <c r="AM1457" s="24">
        <v>0</v>
      </c>
      <c r="AN1457" s="24">
        <v>0</v>
      </c>
      <c r="AO1457" s="24">
        <v>10000</v>
      </c>
      <c r="AP1457" s="24">
        <v>1458.3333333333333</v>
      </c>
      <c r="AQ1457" s="24">
        <v>0</v>
      </c>
      <c r="AR1457" s="24">
        <v>0</v>
      </c>
      <c r="AS1457" s="24">
        <v>0</v>
      </c>
      <c r="AT1457" s="24">
        <v>0</v>
      </c>
      <c r="AU1457" s="24">
        <v>0</v>
      </c>
      <c r="AV1457" s="24">
        <v>0</v>
      </c>
      <c r="AW1457" s="24">
        <v>0</v>
      </c>
      <c r="AX1457" s="24">
        <v>0</v>
      </c>
      <c r="AY1457" s="24">
        <v>0</v>
      </c>
      <c r="AZ1457" s="24">
        <v>0</v>
      </c>
      <c r="BA1457" s="24">
        <v>0.40520211675454942</v>
      </c>
      <c r="BB1457" s="24">
        <v>0.49910104708615632</v>
      </c>
      <c r="BC1457" s="24">
        <v>0.40520211675454942</v>
      </c>
      <c r="BD1457" s="24">
        <v>0.49910104708615632</v>
      </c>
      <c r="BE1457" s="24">
        <v>0</v>
      </c>
      <c r="BF1457" s="24">
        <v>0</v>
      </c>
      <c r="BG1457" s="24">
        <v>200000</v>
      </c>
      <c r="BH1457" s="24">
        <v>29166.666666666664</v>
      </c>
      <c r="BI1457" s="24">
        <v>0</v>
      </c>
      <c r="BJ1457" s="24">
        <v>0</v>
      </c>
      <c r="BK1457" s="24">
        <v>0</v>
      </c>
      <c r="BL1457" s="24">
        <v>0</v>
      </c>
    </row>
    <row r="1458" spans="1:64" x14ac:dyDescent="0.25">
      <c r="A1458" t="s">
        <v>5126</v>
      </c>
      <c r="B1458">
        <v>11</v>
      </c>
      <c r="C1458">
        <v>4</v>
      </c>
      <c r="D1458">
        <v>1</v>
      </c>
      <c r="E1458" s="24">
        <v>200000</v>
      </c>
      <c r="F1458" s="24">
        <v>45833.333333333336</v>
      </c>
      <c r="G1458" s="24">
        <v>60000</v>
      </c>
      <c r="H1458" s="24">
        <v>13750</v>
      </c>
      <c r="I1458" s="24">
        <v>10000</v>
      </c>
      <c r="J1458" s="24">
        <v>2291.666666666667</v>
      </c>
      <c r="K1458" s="24">
        <v>5851.1047101868326</v>
      </c>
      <c r="L1458" s="24">
        <v>2018.0714839558559</v>
      </c>
      <c r="M1458" s="24">
        <v>7869.1761941426885</v>
      </c>
      <c r="N1458" s="24">
        <v>10464.157139190647</v>
      </c>
      <c r="O1458" s="24">
        <v>12482.228623146504</v>
      </c>
      <c r="P1458" s="24">
        <v>18333.333333333336</v>
      </c>
      <c r="Q1458" s="24">
        <v>0.47116344863092263</v>
      </c>
      <c r="R1458" s="24">
        <v>0.149851973855054</v>
      </c>
      <c r="S1458" s="24">
        <v>0.62101542248597663</v>
      </c>
      <c r="T1458" s="24">
        <v>1.2222222222222223</v>
      </c>
      <c r="U1458" s="24">
        <v>200000</v>
      </c>
      <c r="V1458" s="24">
        <v>45833.333333333336</v>
      </c>
      <c r="W1458" s="24">
        <v>60000</v>
      </c>
      <c r="X1458" s="24">
        <v>13750</v>
      </c>
      <c r="Y1458" s="24">
        <v>0</v>
      </c>
      <c r="Z1458" s="24">
        <v>0</v>
      </c>
      <c r="AA1458" s="24">
        <v>5851.1047101868326</v>
      </c>
      <c r="AB1458" s="24">
        <v>2018.0714839558559</v>
      </c>
      <c r="AC1458" s="24">
        <v>7869.1761941426885</v>
      </c>
      <c r="AD1458" s="24">
        <v>10464.157139190647</v>
      </c>
      <c r="AE1458" s="24">
        <v>12482.228623146504</v>
      </c>
      <c r="AF1458" s="24">
        <v>18333.333333333336</v>
      </c>
      <c r="AG1458" s="24">
        <v>0.47116344863092263</v>
      </c>
      <c r="AH1458" s="24">
        <v>0.149851973855054</v>
      </c>
      <c r="AI1458" s="24">
        <v>0.62101542248597663</v>
      </c>
      <c r="AJ1458" s="24">
        <v>1.2222222222222223</v>
      </c>
      <c r="AK1458" s="24">
        <v>0</v>
      </c>
      <c r="AL1458" s="24">
        <v>0</v>
      </c>
      <c r="AM1458" s="24">
        <v>0</v>
      </c>
      <c r="AN1458" s="24">
        <v>0</v>
      </c>
      <c r="AO1458" s="24">
        <v>10000</v>
      </c>
      <c r="AP1458" s="24">
        <v>2291.666666666667</v>
      </c>
      <c r="AQ1458" s="24">
        <v>0</v>
      </c>
      <c r="AR1458" s="24">
        <v>0</v>
      </c>
      <c r="AS1458" s="24">
        <v>0</v>
      </c>
      <c r="AT1458" s="24">
        <v>0</v>
      </c>
      <c r="AU1458" s="24">
        <v>0</v>
      </c>
      <c r="AV1458" s="24">
        <v>0</v>
      </c>
      <c r="AW1458" s="24">
        <v>0</v>
      </c>
      <c r="AX1458" s="24">
        <v>0</v>
      </c>
      <c r="AY1458" s="24">
        <v>0</v>
      </c>
      <c r="AZ1458" s="24">
        <v>0</v>
      </c>
      <c r="BA1458" s="24">
        <v>0.60120679973624569</v>
      </c>
      <c r="BB1458" s="24">
        <v>0.75105877359129969</v>
      </c>
      <c r="BC1458" s="24">
        <v>0.60120679973624569</v>
      </c>
      <c r="BD1458" s="24">
        <v>0.75105877359129969</v>
      </c>
      <c r="BE1458" s="24">
        <v>0</v>
      </c>
      <c r="BF1458" s="24">
        <v>0</v>
      </c>
      <c r="BG1458" s="24">
        <v>200000</v>
      </c>
      <c r="BH1458" s="24">
        <v>45833.333333333336</v>
      </c>
      <c r="BI1458" s="24">
        <v>0</v>
      </c>
      <c r="BJ1458" s="24">
        <v>0</v>
      </c>
      <c r="BK1458" s="24">
        <v>0</v>
      </c>
      <c r="BL1458" s="24">
        <v>0</v>
      </c>
    </row>
    <row r="1459" spans="1:64" x14ac:dyDescent="0.25">
      <c r="A1459" t="s">
        <v>5126</v>
      </c>
      <c r="B1459">
        <v>12</v>
      </c>
      <c r="C1459">
        <v>4</v>
      </c>
      <c r="D1459">
        <v>1</v>
      </c>
      <c r="E1459" s="24">
        <v>200000</v>
      </c>
      <c r="F1459" s="24">
        <v>62500</v>
      </c>
      <c r="G1459" s="24">
        <v>60000</v>
      </c>
      <c r="H1459" s="24">
        <v>18750</v>
      </c>
      <c r="I1459" s="24">
        <v>10000</v>
      </c>
      <c r="J1459" s="24">
        <v>3125</v>
      </c>
      <c r="K1459" s="24">
        <v>9002.1294683033593</v>
      </c>
      <c r="L1459" s="24">
        <v>2938.0879258447094</v>
      </c>
      <c r="M1459" s="24">
        <v>11940.217394148069</v>
      </c>
      <c r="N1459" s="24">
        <v>13059.782605851931</v>
      </c>
      <c r="O1459" s="24">
        <v>15997.870531696637</v>
      </c>
      <c r="P1459" s="24">
        <v>25000</v>
      </c>
      <c r="Q1459" s="24">
        <v>0.71897040987366734</v>
      </c>
      <c r="R1459" s="24">
        <v>0.2132474211342974</v>
      </c>
      <c r="S1459" s="24">
        <v>0.93221783100796474</v>
      </c>
      <c r="T1459" s="24">
        <v>1.6666666666666665</v>
      </c>
      <c r="U1459" s="24">
        <v>200000</v>
      </c>
      <c r="V1459" s="24">
        <v>62500</v>
      </c>
      <c r="W1459" s="24">
        <v>60000</v>
      </c>
      <c r="X1459" s="24">
        <v>18750</v>
      </c>
      <c r="Y1459" s="24">
        <v>0</v>
      </c>
      <c r="Z1459" s="24">
        <v>0</v>
      </c>
      <c r="AA1459" s="24">
        <v>9002.1294683033593</v>
      </c>
      <c r="AB1459" s="24">
        <v>2938.0879258447094</v>
      </c>
      <c r="AC1459" s="24">
        <v>11940.217394148069</v>
      </c>
      <c r="AD1459" s="24">
        <v>13059.782605851931</v>
      </c>
      <c r="AE1459" s="24">
        <v>15997.870531696637</v>
      </c>
      <c r="AF1459" s="24">
        <v>25000</v>
      </c>
      <c r="AG1459" s="24">
        <v>0.71897040987366734</v>
      </c>
      <c r="AH1459" s="24">
        <v>0.2132474211342974</v>
      </c>
      <c r="AI1459" s="24">
        <v>0.93221783100796474</v>
      </c>
      <c r="AJ1459" s="24">
        <v>1.6666666666666665</v>
      </c>
      <c r="AK1459" s="24">
        <v>0</v>
      </c>
      <c r="AL1459" s="24">
        <v>0</v>
      </c>
      <c r="AM1459" s="24">
        <v>0</v>
      </c>
      <c r="AN1459" s="24">
        <v>0</v>
      </c>
      <c r="AO1459" s="24">
        <v>10000</v>
      </c>
      <c r="AP1459" s="24">
        <v>3125</v>
      </c>
      <c r="AQ1459" s="24">
        <v>0</v>
      </c>
      <c r="AR1459" s="24">
        <v>0</v>
      </c>
      <c r="AS1459" s="24">
        <v>0</v>
      </c>
      <c r="AT1459" s="24">
        <v>0</v>
      </c>
      <c r="AU1459" s="24">
        <v>0</v>
      </c>
      <c r="AV1459" s="24">
        <v>0</v>
      </c>
      <c r="AW1459" s="24">
        <v>0</v>
      </c>
      <c r="AX1459" s="24">
        <v>0</v>
      </c>
      <c r="AY1459" s="24">
        <v>0</v>
      </c>
      <c r="AZ1459" s="24">
        <v>0</v>
      </c>
      <c r="BA1459" s="24">
        <v>0.73444883565870178</v>
      </c>
      <c r="BB1459" s="24">
        <v>0.94769625679299918</v>
      </c>
      <c r="BC1459" s="24">
        <v>0.73444883565870178</v>
      </c>
      <c r="BD1459" s="24">
        <v>0.94769625679299918</v>
      </c>
      <c r="BE1459" s="24">
        <v>0</v>
      </c>
      <c r="BF1459" s="24">
        <v>0</v>
      </c>
      <c r="BG1459" s="24">
        <v>200000</v>
      </c>
      <c r="BH1459" s="24">
        <v>62500</v>
      </c>
      <c r="BI1459" s="24">
        <v>0</v>
      </c>
      <c r="BJ1459" s="24">
        <v>0</v>
      </c>
      <c r="BK1459" s="24">
        <v>0</v>
      </c>
      <c r="BL1459" s="24">
        <v>0</v>
      </c>
    </row>
    <row r="1460" spans="1:64" x14ac:dyDescent="0.25">
      <c r="A1460" t="s">
        <v>5126</v>
      </c>
      <c r="B1460">
        <v>13</v>
      </c>
      <c r="C1460">
        <v>1</v>
      </c>
      <c r="D1460">
        <v>2</v>
      </c>
      <c r="E1460" s="24">
        <v>666666.66666666663</v>
      </c>
      <c r="F1460" s="24">
        <v>98611.111111111109</v>
      </c>
      <c r="G1460" s="24">
        <v>199999.99999999997</v>
      </c>
      <c r="H1460" s="24">
        <v>29583.333333333332</v>
      </c>
      <c r="I1460" s="24">
        <v>33333.333333333336</v>
      </c>
      <c r="J1460" s="24">
        <v>4930.5555555555557</v>
      </c>
      <c r="K1460" s="24">
        <v>13815.056073951058</v>
      </c>
      <c r="L1460" s="24">
        <v>4407.1743663542402</v>
      </c>
      <c r="M1460" s="24">
        <v>18222.230440305299</v>
      </c>
      <c r="N1460" s="24">
        <v>21222.214004139139</v>
      </c>
      <c r="O1460" s="24">
        <v>25629.388370493383</v>
      </c>
      <c r="P1460" s="24">
        <v>39444.444444444438</v>
      </c>
      <c r="Q1460" s="24">
        <v>1.0995451986330287</v>
      </c>
      <c r="R1460" s="24">
        <v>0.31848364324797807</v>
      </c>
      <c r="S1460" s="24">
        <v>1.4180288418810068</v>
      </c>
      <c r="T1460" s="24">
        <v>2.6296296296296298</v>
      </c>
      <c r="U1460" s="24">
        <v>666666.66666666663</v>
      </c>
      <c r="V1460" s="24">
        <v>98611.111111111109</v>
      </c>
      <c r="W1460" s="24">
        <v>199999.99999999997</v>
      </c>
      <c r="X1460" s="24">
        <v>29583.333333333332</v>
      </c>
      <c r="Y1460" s="24">
        <v>0</v>
      </c>
      <c r="Z1460" s="24">
        <v>0</v>
      </c>
      <c r="AA1460" s="24">
        <v>13815.056073951058</v>
      </c>
      <c r="AB1460" s="24">
        <v>4407.1743663542402</v>
      </c>
      <c r="AC1460" s="24">
        <v>18222.230440305299</v>
      </c>
      <c r="AD1460" s="24">
        <v>21222.214004139139</v>
      </c>
      <c r="AE1460" s="24">
        <v>25629.388370493383</v>
      </c>
      <c r="AF1460" s="24">
        <v>39444.444444444438</v>
      </c>
      <c r="AG1460" s="24">
        <v>1.0995451986330287</v>
      </c>
      <c r="AH1460" s="24">
        <v>0.31848364324797807</v>
      </c>
      <c r="AI1460" s="24">
        <v>1.4180288418810068</v>
      </c>
      <c r="AJ1460" s="24">
        <v>2.6296296296296298</v>
      </c>
      <c r="AK1460" s="24">
        <v>0</v>
      </c>
      <c r="AL1460" s="24">
        <v>0</v>
      </c>
      <c r="AM1460" s="24">
        <v>0</v>
      </c>
      <c r="AN1460" s="24">
        <v>0</v>
      </c>
      <c r="AO1460" s="24">
        <v>33333.333333333336</v>
      </c>
      <c r="AP1460" s="24">
        <v>4930.5555555555557</v>
      </c>
      <c r="AQ1460" s="24">
        <v>0</v>
      </c>
      <c r="AR1460" s="24">
        <v>0</v>
      </c>
      <c r="AS1460" s="24">
        <v>0</v>
      </c>
      <c r="AT1460" s="24">
        <v>0</v>
      </c>
      <c r="AU1460" s="24">
        <v>0</v>
      </c>
      <c r="AV1460" s="24">
        <v>0</v>
      </c>
      <c r="AW1460" s="24">
        <v>0</v>
      </c>
      <c r="AX1460" s="24">
        <v>0</v>
      </c>
      <c r="AY1460" s="24">
        <v>0</v>
      </c>
      <c r="AZ1460" s="24">
        <v>0</v>
      </c>
      <c r="BA1460" s="24">
        <v>1.211600787748623</v>
      </c>
      <c r="BB1460" s="24">
        <v>1.5300844309966011</v>
      </c>
      <c r="BC1460" s="24">
        <v>1.211600787748623</v>
      </c>
      <c r="BD1460" s="24">
        <v>1.5300844309966011</v>
      </c>
      <c r="BE1460" s="24">
        <v>0</v>
      </c>
      <c r="BF1460" s="24">
        <v>0</v>
      </c>
      <c r="BG1460" s="24">
        <v>666666.66666666663</v>
      </c>
      <c r="BH1460" s="24">
        <v>98611.111111111109</v>
      </c>
      <c r="BI1460" s="24">
        <v>0</v>
      </c>
      <c r="BJ1460" s="24">
        <v>0</v>
      </c>
      <c r="BK1460" s="24">
        <v>0</v>
      </c>
      <c r="BL1460" s="24">
        <v>0</v>
      </c>
    </row>
    <row r="1461" spans="1:64" x14ac:dyDescent="0.25">
      <c r="A1461" t="s">
        <v>5126</v>
      </c>
      <c r="B1461">
        <v>14</v>
      </c>
      <c r="C1461">
        <v>1</v>
      </c>
      <c r="D1461">
        <v>2</v>
      </c>
      <c r="E1461" s="24">
        <v>666666.66666666663</v>
      </c>
      <c r="F1461" s="24">
        <v>154166.66666666666</v>
      </c>
      <c r="G1461" s="24">
        <v>199999.99999999997</v>
      </c>
      <c r="H1461" s="24">
        <v>46249.999999999993</v>
      </c>
      <c r="I1461" s="24">
        <v>33333.333333333336</v>
      </c>
      <c r="J1461" s="24">
        <v>7708.333333333333</v>
      </c>
      <c r="K1461" s="24">
        <v>21473.868344884038</v>
      </c>
      <c r="L1461" s="24">
        <v>6798.1672075370807</v>
      </c>
      <c r="M1461" s="24">
        <v>28272.035552421119</v>
      </c>
      <c r="N1461" s="24">
        <v>33394.631114245538</v>
      </c>
      <c r="O1461" s="24">
        <v>40192.798321782626</v>
      </c>
      <c r="P1461" s="24">
        <v>61666.666666666657</v>
      </c>
      <c r="Q1461" s="24">
        <v>1.707005009962077</v>
      </c>
      <c r="R1461" s="24">
        <v>0.49170359932666319</v>
      </c>
      <c r="S1461" s="24">
        <v>2.1987086092887402</v>
      </c>
      <c r="T1461" s="24">
        <v>4.1111111111111107</v>
      </c>
      <c r="U1461" s="24">
        <v>666666.66666666663</v>
      </c>
      <c r="V1461" s="24">
        <v>154166.66666666666</v>
      </c>
      <c r="W1461" s="24">
        <v>199999.99999999997</v>
      </c>
      <c r="X1461" s="24">
        <v>46249.999999999993</v>
      </c>
      <c r="Y1461" s="24">
        <v>0</v>
      </c>
      <c r="Z1461" s="24">
        <v>0</v>
      </c>
      <c r="AA1461" s="24">
        <v>21473.868344884038</v>
      </c>
      <c r="AB1461" s="24">
        <v>6798.1672075370807</v>
      </c>
      <c r="AC1461" s="24">
        <v>28272.035552421119</v>
      </c>
      <c r="AD1461" s="24">
        <v>33394.631114245538</v>
      </c>
      <c r="AE1461" s="24">
        <v>40192.798321782626</v>
      </c>
      <c r="AF1461" s="24">
        <v>61666.666666666657</v>
      </c>
      <c r="AG1461" s="24">
        <v>1.707005009962077</v>
      </c>
      <c r="AH1461" s="24">
        <v>0.49170359932666319</v>
      </c>
      <c r="AI1461" s="24">
        <v>2.1987086092887402</v>
      </c>
      <c r="AJ1461" s="24">
        <v>4.1111111111111107</v>
      </c>
      <c r="AK1461" s="24">
        <v>0</v>
      </c>
      <c r="AL1461" s="24">
        <v>0</v>
      </c>
      <c r="AM1461" s="24">
        <v>0</v>
      </c>
      <c r="AN1461" s="24">
        <v>0</v>
      </c>
      <c r="AO1461" s="24">
        <v>33333.333333333336</v>
      </c>
      <c r="AP1461" s="24">
        <v>7708.333333333333</v>
      </c>
      <c r="AQ1461" s="24">
        <v>0</v>
      </c>
      <c r="AR1461" s="24">
        <v>0</v>
      </c>
      <c r="AS1461" s="24">
        <v>0</v>
      </c>
      <c r="AT1461" s="24">
        <v>0</v>
      </c>
      <c r="AU1461" s="24">
        <v>0</v>
      </c>
      <c r="AV1461" s="24">
        <v>0</v>
      </c>
      <c r="AW1461" s="24">
        <v>0</v>
      </c>
      <c r="AX1461" s="24">
        <v>0</v>
      </c>
      <c r="AY1461" s="24">
        <v>0</v>
      </c>
      <c r="AZ1461" s="24">
        <v>0</v>
      </c>
      <c r="BA1461" s="24">
        <v>1.9124025018223705</v>
      </c>
      <c r="BB1461" s="24">
        <v>2.4041061011490337</v>
      </c>
      <c r="BC1461" s="24">
        <v>1.9124025018223705</v>
      </c>
      <c r="BD1461" s="24">
        <v>2.4041061011490337</v>
      </c>
      <c r="BE1461" s="24">
        <v>0</v>
      </c>
      <c r="BF1461" s="24">
        <v>0</v>
      </c>
      <c r="BG1461" s="24">
        <v>666666.66666666663</v>
      </c>
      <c r="BH1461" s="24">
        <v>154166.66666666666</v>
      </c>
      <c r="BI1461" s="24">
        <v>0</v>
      </c>
      <c r="BJ1461" s="24">
        <v>0</v>
      </c>
      <c r="BK1461" s="24">
        <v>0</v>
      </c>
      <c r="BL1461" s="24">
        <v>0</v>
      </c>
    </row>
    <row r="1462" spans="1:64" x14ac:dyDescent="0.25">
      <c r="A1462" t="s">
        <v>5126</v>
      </c>
      <c r="B1462">
        <v>15</v>
      </c>
      <c r="C1462">
        <v>1</v>
      </c>
      <c r="D1462">
        <v>2</v>
      </c>
      <c r="E1462" s="24">
        <v>666666.66666666663</v>
      </c>
      <c r="F1462" s="24">
        <v>209722.22222222222</v>
      </c>
      <c r="G1462" s="24">
        <v>199999.99999999997</v>
      </c>
      <c r="H1462" s="24">
        <v>62916.666666666664</v>
      </c>
      <c r="I1462" s="24">
        <v>33333.333333333336</v>
      </c>
      <c r="J1462" s="24">
        <v>10486.111111111111</v>
      </c>
      <c r="K1462" s="24">
        <v>31704.991585691205</v>
      </c>
      <c r="L1462" s="24">
        <v>9757.1450086347686</v>
      </c>
      <c r="M1462" s="24">
        <v>41462.136594325973</v>
      </c>
      <c r="N1462" s="24">
        <v>42426.752294562917</v>
      </c>
      <c r="O1462" s="24">
        <v>52183.897303197708</v>
      </c>
      <c r="P1462" s="24">
        <v>83888.888888888905</v>
      </c>
      <c r="Q1462" s="24">
        <v>2.5102614549960292</v>
      </c>
      <c r="R1462" s="24">
        <v>0.69736052709249741</v>
      </c>
      <c r="S1462" s="24">
        <v>3.2076219820885266</v>
      </c>
      <c r="T1462" s="24">
        <v>5.5925925925925917</v>
      </c>
      <c r="U1462" s="24">
        <v>666666.66666666663</v>
      </c>
      <c r="V1462" s="24">
        <v>209722.22222222222</v>
      </c>
      <c r="W1462" s="24">
        <v>199999.99999999997</v>
      </c>
      <c r="X1462" s="24">
        <v>62916.666666666664</v>
      </c>
      <c r="Y1462" s="24">
        <v>0</v>
      </c>
      <c r="Z1462" s="24">
        <v>0</v>
      </c>
      <c r="AA1462" s="24">
        <v>31704.991585691205</v>
      </c>
      <c r="AB1462" s="24">
        <v>9757.1450086347686</v>
      </c>
      <c r="AC1462" s="24">
        <v>41462.136594325973</v>
      </c>
      <c r="AD1462" s="24">
        <v>42426.752294562917</v>
      </c>
      <c r="AE1462" s="24">
        <v>52183.897303197708</v>
      </c>
      <c r="AF1462" s="24">
        <v>83888.888888888905</v>
      </c>
      <c r="AG1462" s="24">
        <v>2.5102614549960292</v>
      </c>
      <c r="AH1462" s="24">
        <v>0.69736052709249741</v>
      </c>
      <c r="AI1462" s="24">
        <v>3.2076219820885266</v>
      </c>
      <c r="AJ1462" s="24">
        <v>5.5925925925925917</v>
      </c>
      <c r="AK1462" s="24">
        <v>0</v>
      </c>
      <c r="AL1462" s="24">
        <v>0</v>
      </c>
      <c r="AM1462" s="24">
        <v>0</v>
      </c>
      <c r="AN1462" s="24">
        <v>0</v>
      </c>
      <c r="AO1462" s="24">
        <v>33333.333333333336</v>
      </c>
      <c r="AP1462" s="24">
        <v>10486.111111111111</v>
      </c>
      <c r="AQ1462" s="24">
        <v>0</v>
      </c>
      <c r="AR1462" s="24">
        <v>0</v>
      </c>
      <c r="AS1462" s="24">
        <v>0</v>
      </c>
      <c r="AT1462" s="24">
        <v>0</v>
      </c>
      <c r="AU1462" s="24">
        <v>0</v>
      </c>
      <c r="AV1462" s="24">
        <v>0</v>
      </c>
      <c r="AW1462" s="24">
        <v>0</v>
      </c>
      <c r="AX1462" s="24">
        <v>0</v>
      </c>
      <c r="AY1462" s="24">
        <v>0</v>
      </c>
      <c r="AZ1462" s="24">
        <v>0</v>
      </c>
      <c r="BA1462" s="24">
        <v>2.3849706105040651</v>
      </c>
      <c r="BB1462" s="24">
        <v>3.0823311375965625</v>
      </c>
      <c r="BC1462" s="24">
        <v>2.3849706105040651</v>
      </c>
      <c r="BD1462" s="24">
        <v>3.0823311375965625</v>
      </c>
      <c r="BE1462" s="24">
        <v>0</v>
      </c>
      <c r="BF1462" s="24">
        <v>0</v>
      </c>
      <c r="BG1462" s="24">
        <v>666666.66666666663</v>
      </c>
      <c r="BH1462" s="24">
        <v>209722.22222222222</v>
      </c>
      <c r="BI1462" s="24">
        <v>0</v>
      </c>
      <c r="BJ1462" s="24">
        <v>0</v>
      </c>
      <c r="BK1462" s="24">
        <v>0</v>
      </c>
      <c r="BL1462" s="24">
        <v>0</v>
      </c>
    </row>
    <row r="1463" spans="1:64" x14ac:dyDescent="0.25">
      <c r="A1463" t="s">
        <v>5126</v>
      </c>
      <c r="B1463">
        <v>16</v>
      </c>
      <c r="C1463">
        <v>2</v>
      </c>
      <c r="D1463">
        <v>2</v>
      </c>
      <c r="E1463" s="24">
        <v>833333.33333333337</v>
      </c>
      <c r="F1463" s="24">
        <v>272222.22222222225</v>
      </c>
      <c r="G1463" s="24">
        <v>250000</v>
      </c>
      <c r="H1463" s="24">
        <v>81666.666666666672</v>
      </c>
      <c r="I1463" s="24">
        <v>41666.666666666672</v>
      </c>
      <c r="J1463" s="24">
        <v>13611.111111111113</v>
      </c>
      <c r="K1463" s="24">
        <v>44248.987582663322</v>
      </c>
      <c r="L1463" s="24">
        <v>13089.808057975693</v>
      </c>
      <c r="M1463" s="24">
        <v>57338.795640639015</v>
      </c>
      <c r="N1463" s="24">
        <v>51550.093248249876</v>
      </c>
      <c r="O1463" s="24">
        <v>64639.90130622554</v>
      </c>
      <c r="P1463" s="24">
        <v>108888.88888888888</v>
      </c>
      <c r="Q1463" s="24">
        <v>3.4844521718628201</v>
      </c>
      <c r="R1463" s="24">
        <v>0.92017037740368401</v>
      </c>
      <c r="S1463" s="24">
        <v>4.4046225492665041</v>
      </c>
      <c r="T1463" s="24">
        <v>7.2592592592592595</v>
      </c>
      <c r="U1463" s="24">
        <v>833333.33333333337</v>
      </c>
      <c r="V1463" s="24">
        <v>272222.22222222225</v>
      </c>
      <c r="W1463" s="24">
        <v>250000</v>
      </c>
      <c r="X1463" s="24">
        <v>81666.666666666672</v>
      </c>
      <c r="Y1463" s="24">
        <v>0</v>
      </c>
      <c r="Z1463" s="24">
        <v>0</v>
      </c>
      <c r="AA1463" s="24">
        <v>44248.987582663322</v>
      </c>
      <c r="AB1463" s="24">
        <v>13089.808057975693</v>
      </c>
      <c r="AC1463" s="24">
        <v>57338.795640639015</v>
      </c>
      <c r="AD1463" s="24">
        <v>51550.093248249876</v>
      </c>
      <c r="AE1463" s="24">
        <v>64639.90130622554</v>
      </c>
      <c r="AF1463" s="24">
        <v>108888.88888888888</v>
      </c>
      <c r="AG1463" s="24">
        <v>3.4844521718628201</v>
      </c>
      <c r="AH1463" s="24">
        <v>0.92017037740368401</v>
      </c>
      <c r="AI1463" s="24">
        <v>4.4046225492665041</v>
      </c>
      <c r="AJ1463" s="24">
        <v>7.2592592592592595</v>
      </c>
      <c r="AK1463" s="24">
        <v>0</v>
      </c>
      <c r="AL1463" s="24">
        <v>0</v>
      </c>
      <c r="AM1463" s="24">
        <v>0</v>
      </c>
      <c r="AN1463" s="24">
        <v>0</v>
      </c>
      <c r="AO1463" s="24">
        <v>41666.666666666672</v>
      </c>
      <c r="AP1463" s="24">
        <v>13611.111111111113</v>
      </c>
      <c r="AQ1463" s="24">
        <v>0</v>
      </c>
      <c r="AR1463" s="24">
        <v>0</v>
      </c>
      <c r="AS1463" s="24">
        <v>0</v>
      </c>
      <c r="AT1463" s="24">
        <v>0</v>
      </c>
      <c r="AU1463" s="24">
        <v>0</v>
      </c>
      <c r="AV1463" s="24">
        <v>0</v>
      </c>
      <c r="AW1463" s="24">
        <v>0</v>
      </c>
      <c r="AX1463" s="24">
        <v>0</v>
      </c>
      <c r="AY1463" s="24">
        <v>0</v>
      </c>
      <c r="AZ1463" s="24">
        <v>0</v>
      </c>
      <c r="BA1463" s="24">
        <v>2.8546367099927554</v>
      </c>
      <c r="BB1463" s="24">
        <v>3.7748070873964394</v>
      </c>
      <c r="BC1463" s="24">
        <v>2.8546367099927554</v>
      </c>
      <c r="BD1463" s="24">
        <v>3.7748070873964394</v>
      </c>
      <c r="BE1463" s="24">
        <v>0</v>
      </c>
      <c r="BF1463" s="24">
        <v>0</v>
      </c>
      <c r="BG1463" s="24">
        <v>833333.33333333337</v>
      </c>
      <c r="BH1463" s="24">
        <v>272222.22222222225</v>
      </c>
      <c r="BI1463" s="24">
        <v>0</v>
      </c>
      <c r="BJ1463" s="24">
        <v>0</v>
      </c>
      <c r="BK1463" s="24">
        <v>0</v>
      </c>
      <c r="BL1463" s="24">
        <v>0</v>
      </c>
    </row>
    <row r="1464" spans="1:64" x14ac:dyDescent="0.25">
      <c r="A1464" t="s">
        <v>5126</v>
      </c>
      <c r="B1464">
        <v>17</v>
      </c>
      <c r="C1464">
        <v>2</v>
      </c>
      <c r="D1464">
        <v>2</v>
      </c>
      <c r="E1464" s="24">
        <v>833333.33333333337</v>
      </c>
      <c r="F1464" s="24">
        <v>341666.66666666669</v>
      </c>
      <c r="G1464" s="24">
        <v>250000</v>
      </c>
      <c r="H1464" s="24">
        <v>102500</v>
      </c>
      <c r="I1464" s="24">
        <v>41666.666666666672</v>
      </c>
      <c r="J1464" s="24">
        <v>17083.333333333336</v>
      </c>
      <c r="K1464" s="24">
        <v>59167.849281726318</v>
      </c>
      <c r="L1464" s="24">
        <v>16761.213079827925</v>
      </c>
      <c r="M1464" s="24">
        <v>75929.062361554243</v>
      </c>
      <c r="N1464" s="24">
        <v>60737.604305112443</v>
      </c>
      <c r="O1464" s="24">
        <v>77498.817384940368</v>
      </c>
      <c r="P1464" s="24">
        <v>136666.66666666669</v>
      </c>
      <c r="Q1464" s="24">
        <v>4.6323025036101875</v>
      </c>
      <c r="R1464" s="24">
        <v>1.1580787141128592</v>
      </c>
      <c r="S1464" s="24">
        <v>5.7903812177230467</v>
      </c>
      <c r="T1464" s="24">
        <v>9.1111111111111107</v>
      </c>
      <c r="U1464" s="24">
        <v>833333.33333333337</v>
      </c>
      <c r="V1464" s="24">
        <v>341666.66666666669</v>
      </c>
      <c r="W1464" s="24">
        <v>250000</v>
      </c>
      <c r="X1464" s="24">
        <v>102500</v>
      </c>
      <c r="Y1464" s="24">
        <v>0</v>
      </c>
      <c r="Z1464" s="24">
        <v>0</v>
      </c>
      <c r="AA1464" s="24">
        <v>59167.849281726318</v>
      </c>
      <c r="AB1464" s="24">
        <v>16761.213079827925</v>
      </c>
      <c r="AC1464" s="24">
        <v>75929.062361554243</v>
      </c>
      <c r="AD1464" s="24">
        <v>60737.604305112443</v>
      </c>
      <c r="AE1464" s="24">
        <v>77498.817384940368</v>
      </c>
      <c r="AF1464" s="24">
        <v>136666.66666666669</v>
      </c>
      <c r="AG1464" s="24">
        <v>4.6323025036101875</v>
      </c>
      <c r="AH1464" s="24">
        <v>1.1580787141128592</v>
      </c>
      <c r="AI1464" s="24">
        <v>5.7903812177230467</v>
      </c>
      <c r="AJ1464" s="24">
        <v>9.1111111111111107</v>
      </c>
      <c r="AK1464" s="24">
        <v>0</v>
      </c>
      <c r="AL1464" s="24">
        <v>0</v>
      </c>
      <c r="AM1464" s="24">
        <v>0</v>
      </c>
      <c r="AN1464" s="24">
        <v>0</v>
      </c>
      <c r="AO1464" s="24">
        <v>41666.666666666672</v>
      </c>
      <c r="AP1464" s="24">
        <v>17083.333333333336</v>
      </c>
      <c r="AQ1464" s="24">
        <v>0</v>
      </c>
      <c r="AR1464" s="24">
        <v>0</v>
      </c>
      <c r="AS1464" s="24">
        <v>0</v>
      </c>
      <c r="AT1464" s="24">
        <v>0</v>
      </c>
      <c r="AU1464" s="24">
        <v>0</v>
      </c>
      <c r="AV1464" s="24">
        <v>0</v>
      </c>
      <c r="AW1464" s="24">
        <v>0</v>
      </c>
      <c r="AX1464" s="24">
        <v>0</v>
      </c>
      <c r="AY1464" s="24">
        <v>0</v>
      </c>
      <c r="AZ1464" s="24">
        <v>0</v>
      </c>
      <c r="BA1464" s="24">
        <v>3.320729893388064</v>
      </c>
      <c r="BB1464" s="24">
        <v>4.4788086075009232</v>
      </c>
      <c r="BC1464" s="24">
        <v>3.320729893388064</v>
      </c>
      <c r="BD1464" s="24">
        <v>4.4788086075009232</v>
      </c>
      <c r="BE1464" s="24">
        <v>0</v>
      </c>
      <c r="BF1464" s="24">
        <v>0</v>
      </c>
      <c r="BG1464" s="24">
        <v>833333.33333333337</v>
      </c>
      <c r="BH1464" s="24">
        <v>341666.66666666669</v>
      </c>
      <c r="BI1464" s="24">
        <v>0</v>
      </c>
      <c r="BJ1464" s="24">
        <v>0</v>
      </c>
      <c r="BK1464" s="24">
        <v>0</v>
      </c>
      <c r="BL1464" s="24">
        <v>0</v>
      </c>
    </row>
    <row r="1465" spans="1:64" x14ac:dyDescent="0.25">
      <c r="A1465" t="s">
        <v>5126</v>
      </c>
      <c r="B1465">
        <v>18</v>
      </c>
      <c r="C1465">
        <v>2</v>
      </c>
      <c r="D1465">
        <v>2</v>
      </c>
      <c r="E1465" s="24">
        <v>833333.33333333337</v>
      </c>
      <c r="F1465" s="24">
        <v>411111.11111111112</v>
      </c>
      <c r="G1465" s="24">
        <v>250000</v>
      </c>
      <c r="H1465" s="24">
        <v>123333.33333333333</v>
      </c>
      <c r="I1465" s="24">
        <v>41666.666666666672</v>
      </c>
      <c r="J1465" s="24">
        <v>20555.555555555558</v>
      </c>
      <c r="K1465" s="24">
        <v>76108.583757306857</v>
      </c>
      <c r="L1465" s="24">
        <v>20552.724181984056</v>
      </c>
      <c r="M1465" s="24">
        <v>96661.307939290913</v>
      </c>
      <c r="N1465" s="24">
        <v>67783.136505153525</v>
      </c>
      <c r="O1465" s="24">
        <v>88335.860687137581</v>
      </c>
      <c r="P1465" s="24">
        <v>164444.44444444444</v>
      </c>
      <c r="Q1465" s="24">
        <v>5.9217376710405816</v>
      </c>
      <c r="R1465" s="24">
        <v>1.3935428009455535</v>
      </c>
      <c r="S1465" s="24">
        <v>7.3152804719861351</v>
      </c>
      <c r="T1465" s="24">
        <v>10.962962962962962</v>
      </c>
      <c r="U1465" s="24">
        <v>833333.33333333337</v>
      </c>
      <c r="V1465" s="24">
        <v>411111.11111111112</v>
      </c>
      <c r="W1465" s="24">
        <v>250000</v>
      </c>
      <c r="X1465" s="24">
        <v>123333.33333333333</v>
      </c>
      <c r="Y1465" s="24">
        <v>0</v>
      </c>
      <c r="Z1465" s="24">
        <v>0</v>
      </c>
      <c r="AA1465" s="24">
        <v>76108.583757306857</v>
      </c>
      <c r="AB1465" s="24">
        <v>20552.724181984056</v>
      </c>
      <c r="AC1465" s="24">
        <v>96661.307939290913</v>
      </c>
      <c r="AD1465" s="24">
        <v>67783.136505153525</v>
      </c>
      <c r="AE1465" s="24">
        <v>88335.860687137581</v>
      </c>
      <c r="AF1465" s="24">
        <v>164444.44444444444</v>
      </c>
      <c r="AG1465" s="24">
        <v>5.9217376710405816</v>
      </c>
      <c r="AH1465" s="24">
        <v>1.3935428009455535</v>
      </c>
      <c r="AI1465" s="24">
        <v>7.3152804719861351</v>
      </c>
      <c r="AJ1465" s="24">
        <v>10.962962962962962</v>
      </c>
      <c r="AK1465" s="24">
        <v>0</v>
      </c>
      <c r="AL1465" s="24">
        <v>0</v>
      </c>
      <c r="AM1465" s="24">
        <v>0</v>
      </c>
      <c r="AN1465" s="24">
        <v>0</v>
      </c>
      <c r="AO1465" s="24">
        <v>41666.666666666672</v>
      </c>
      <c r="AP1465" s="24">
        <v>20555.555555555558</v>
      </c>
      <c r="AQ1465" s="24">
        <v>0</v>
      </c>
      <c r="AR1465" s="24">
        <v>0</v>
      </c>
      <c r="AS1465" s="24">
        <v>0</v>
      </c>
      <c r="AT1465" s="24">
        <v>0</v>
      </c>
      <c r="AU1465" s="24">
        <v>0</v>
      </c>
      <c r="AV1465" s="24">
        <v>0</v>
      </c>
      <c r="AW1465" s="24">
        <v>0</v>
      </c>
      <c r="AX1465" s="24">
        <v>0</v>
      </c>
      <c r="AY1465" s="24">
        <v>0</v>
      </c>
      <c r="AZ1465" s="24">
        <v>0</v>
      </c>
      <c r="BA1465" s="24">
        <v>3.6476824909768268</v>
      </c>
      <c r="BB1465" s="24">
        <v>5.0412252919223803</v>
      </c>
      <c r="BC1465" s="24">
        <v>3.6476824909768268</v>
      </c>
      <c r="BD1465" s="24">
        <v>5.0412252919223803</v>
      </c>
      <c r="BE1465" s="24">
        <v>0</v>
      </c>
      <c r="BF1465" s="24">
        <v>0</v>
      </c>
      <c r="BG1465" s="24">
        <v>833333.33333333337</v>
      </c>
      <c r="BH1465" s="24">
        <v>411111.11111111112</v>
      </c>
      <c r="BI1465" s="24">
        <v>0</v>
      </c>
      <c r="BJ1465" s="24">
        <v>0</v>
      </c>
      <c r="BK1465" s="24">
        <v>0</v>
      </c>
      <c r="BL1465" s="24">
        <v>0</v>
      </c>
    </row>
    <row r="1466" spans="1:64" x14ac:dyDescent="0.25">
      <c r="A1466" t="s">
        <v>5126</v>
      </c>
      <c r="B1466">
        <v>19</v>
      </c>
      <c r="C1466">
        <v>3</v>
      </c>
      <c r="D1466">
        <v>2</v>
      </c>
      <c r="E1466" s="24">
        <v>1000000</v>
      </c>
      <c r="F1466" s="24">
        <v>484027.77777777781</v>
      </c>
      <c r="G1466" s="24">
        <v>300000</v>
      </c>
      <c r="H1466" s="24">
        <v>145208.33333333334</v>
      </c>
      <c r="I1466" s="24">
        <v>50000</v>
      </c>
      <c r="J1466" s="24">
        <v>24201.388888888891</v>
      </c>
      <c r="K1466" s="24">
        <v>94842.998304265435</v>
      </c>
      <c r="L1466" s="24">
        <v>24369.840057044174</v>
      </c>
      <c r="M1466" s="24">
        <v>119212.83836130961</v>
      </c>
      <c r="N1466" s="24">
        <v>74398.272749801516</v>
      </c>
      <c r="O1466" s="24">
        <v>98768.112806845689</v>
      </c>
      <c r="P1466" s="24">
        <v>193611.11111111112</v>
      </c>
      <c r="Q1466" s="24">
        <v>7.3335051370975108</v>
      </c>
      <c r="R1466" s="24">
        <v>1.6215853560095361</v>
      </c>
      <c r="S1466" s="24">
        <v>8.955090493107047</v>
      </c>
      <c r="T1466" s="24">
        <v>12.907407407407412</v>
      </c>
      <c r="U1466" s="24">
        <v>1000000</v>
      </c>
      <c r="V1466" s="24">
        <v>484027.77777777781</v>
      </c>
      <c r="W1466" s="24">
        <v>300000</v>
      </c>
      <c r="X1466" s="24">
        <v>145208.33333333334</v>
      </c>
      <c r="Y1466" s="24">
        <v>0</v>
      </c>
      <c r="Z1466" s="24">
        <v>0</v>
      </c>
      <c r="AA1466" s="24">
        <v>94842.998304265435</v>
      </c>
      <c r="AB1466" s="24">
        <v>24369.840057044174</v>
      </c>
      <c r="AC1466" s="24">
        <v>119212.83836130961</v>
      </c>
      <c r="AD1466" s="24">
        <v>74398.272749801516</v>
      </c>
      <c r="AE1466" s="24">
        <v>98768.112806845689</v>
      </c>
      <c r="AF1466" s="24">
        <v>193611.11111111112</v>
      </c>
      <c r="AG1466" s="24">
        <v>7.3335051370975108</v>
      </c>
      <c r="AH1466" s="24">
        <v>1.6215853560095361</v>
      </c>
      <c r="AI1466" s="24">
        <v>8.955090493107047</v>
      </c>
      <c r="AJ1466" s="24">
        <v>12.907407407407412</v>
      </c>
      <c r="AK1466" s="24">
        <v>0</v>
      </c>
      <c r="AL1466" s="24">
        <v>0</v>
      </c>
      <c r="AM1466" s="24">
        <v>0</v>
      </c>
      <c r="AN1466" s="24">
        <v>0</v>
      </c>
      <c r="AO1466" s="24">
        <v>50000</v>
      </c>
      <c r="AP1466" s="24">
        <v>24201.388888888891</v>
      </c>
      <c r="AQ1466" s="24">
        <v>0</v>
      </c>
      <c r="AR1466" s="24">
        <v>0</v>
      </c>
      <c r="AS1466" s="24">
        <v>0</v>
      </c>
      <c r="AT1466" s="24">
        <v>0</v>
      </c>
      <c r="AU1466" s="24">
        <v>0</v>
      </c>
      <c r="AV1466" s="24">
        <v>0</v>
      </c>
      <c r="AW1466" s="24">
        <v>0</v>
      </c>
      <c r="AX1466" s="24">
        <v>0</v>
      </c>
      <c r="AY1466" s="24">
        <v>0</v>
      </c>
      <c r="AZ1466" s="24">
        <v>0</v>
      </c>
      <c r="BA1466" s="24">
        <v>3.9523169143003649</v>
      </c>
      <c r="BB1466" s="24">
        <v>5.573902270309901</v>
      </c>
      <c r="BC1466" s="24">
        <v>3.9523169143003649</v>
      </c>
      <c r="BD1466" s="24">
        <v>5.573902270309901</v>
      </c>
      <c r="BE1466" s="24">
        <v>0</v>
      </c>
      <c r="BF1466" s="24">
        <v>0</v>
      </c>
      <c r="BG1466" s="24">
        <v>1000000</v>
      </c>
      <c r="BH1466" s="24">
        <v>484027.77777777781</v>
      </c>
      <c r="BI1466" s="24">
        <v>0</v>
      </c>
      <c r="BJ1466" s="24">
        <v>0</v>
      </c>
      <c r="BK1466" s="24">
        <v>0</v>
      </c>
      <c r="BL1466" s="24">
        <v>0</v>
      </c>
    </row>
    <row r="1467" spans="1:64" x14ac:dyDescent="0.25">
      <c r="A1467" t="s">
        <v>5126</v>
      </c>
      <c r="B1467">
        <v>20</v>
      </c>
      <c r="C1467">
        <v>3</v>
      </c>
      <c r="D1467">
        <v>2</v>
      </c>
      <c r="E1467" s="24">
        <v>1000000</v>
      </c>
      <c r="F1467" s="24">
        <v>560416.66666666663</v>
      </c>
      <c r="G1467" s="24">
        <v>300000</v>
      </c>
      <c r="H1467" s="24">
        <v>168124.99999999997</v>
      </c>
      <c r="I1467" s="24">
        <v>50000</v>
      </c>
      <c r="J1467" s="24">
        <v>28020.833333333332</v>
      </c>
      <c r="K1467" s="24">
        <v>115309.78429468587</v>
      </c>
      <c r="L1467" s="24">
        <v>28195.208821449021</v>
      </c>
      <c r="M1467" s="24">
        <v>143504.99311613489</v>
      </c>
      <c r="N1467" s="24">
        <v>80661.673550531734</v>
      </c>
      <c r="O1467" s="24">
        <v>108856.8823719807</v>
      </c>
      <c r="P1467" s="24">
        <v>224166.66666666663</v>
      </c>
      <c r="Q1467" s="24">
        <v>8.8625440738331136</v>
      </c>
      <c r="R1467" s="24">
        <v>1.8429151128592025</v>
      </c>
      <c r="S1467" s="24">
        <v>10.705459186692316</v>
      </c>
      <c r="T1467" s="24">
        <v>14.944444444444443</v>
      </c>
      <c r="U1467" s="24">
        <v>1000000</v>
      </c>
      <c r="V1467" s="24">
        <v>560416.66666666663</v>
      </c>
      <c r="W1467" s="24">
        <v>300000</v>
      </c>
      <c r="X1467" s="24">
        <v>168124.99999999997</v>
      </c>
      <c r="Y1467" s="24">
        <v>0</v>
      </c>
      <c r="Z1467" s="24">
        <v>0</v>
      </c>
      <c r="AA1467" s="24">
        <v>115309.78429468587</v>
      </c>
      <c r="AB1467" s="24">
        <v>28195.208821449021</v>
      </c>
      <c r="AC1467" s="24">
        <v>143504.99311613489</v>
      </c>
      <c r="AD1467" s="24">
        <v>80661.673550531734</v>
      </c>
      <c r="AE1467" s="24">
        <v>108856.8823719807</v>
      </c>
      <c r="AF1467" s="24">
        <v>224166.66666666663</v>
      </c>
      <c r="AG1467" s="24">
        <v>8.8625440738331136</v>
      </c>
      <c r="AH1467" s="24">
        <v>1.8429151128592025</v>
      </c>
      <c r="AI1467" s="24">
        <v>10.705459186692316</v>
      </c>
      <c r="AJ1467" s="24">
        <v>14.944444444444443</v>
      </c>
      <c r="AK1467" s="24">
        <v>0</v>
      </c>
      <c r="AL1467" s="24">
        <v>0</v>
      </c>
      <c r="AM1467" s="24">
        <v>0</v>
      </c>
      <c r="AN1467" s="24">
        <v>0</v>
      </c>
      <c r="AO1467" s="24">
        <v>50000</v>
      </c>
      <c r="AP1467" s="24">
        <v>28020.833333333332</v>
      </c>
      <c r="AQ1467" s="24">
        <v>0</v>
      </c>
      <c r="AR1467" s="24">
        <v>0</v>
      </c>
      <c r="AS1467" s="24">
        <v>0</v>
      </c>
      <c r="AT1467" s="24">
        <v>0</v>
      </c>
      <c r="AU1467" s="24">
        <v>0</v>
      </c>
      <c r="AV1467" s="24">
        <v>0</v>
      </c>
      <c r="AW1467" s="24">
        <v>0</v>
      </c>
      <c r="AX1467" s="24">
        <v>0</v>
      </c>
      <c r="AY1467" s="24">
        <v>0</v>
      </c>
      <c r="AZ1467" s="24">
        <v>0</v>
      </c>
      <c r="BA1467" s="24">
        <v>4.2389852577521268</v>
      </c>
      <c r="BB1467" s="24">
        <v>6.0819003706113293</v>
      </c>
      <c r="BC1467" s="24">
        <v>4.2389852577521268</v>
      </c>
      <c r="BD1467" s="24">
        <v>6.0819003706113293</v>
      </c>
      <c r="BE1467" s="24">
        <v>0</v>
      </c>
      <c r="BF1467" s="24">
        <v>0</v>
      </c>
      <c r="BG1467" s="24">
        <v>1000000</v>
      </c>
      <c r="BH1467" s="24">
        <v>560416.66666666663</v>
      </c>
      <c r="BI1467" s="24">
        <v>0</v>
      </c>
      <c r="BJ1467" s="24">
        <v>0</v>
      </c>
      <c r="BK1467" s="24">
        <v>0</v>
      </c>
      <c r="BL1467" s="24">
        <v>0</v>
      </c>
    </row>
    <row r="1468" spans="1:64" x14ac:dyDescent="0.25">
      <c r="A1468" t="s">
        <v>5126</v>
      </c>
      <c r="B1468">
        <v>21</v>
      </c>
      <c r="C1468">
        <v>3</v>
      </c>
      <c r="D1468">
        <v>2</v>
      </c>
      <c r="E1468" s="24">
        <v>1000000</v>
      </c>
      <c r="F1468" s="24">
        <v>636805.5555555555</v>
      </c>
      <c r="G1468" s="24">
        <v>300000</v>
      </c>
      <c r="H1468" s="24">
        <v>191041.66666666666</v>
      </c>
      <c r="I1468" s="24">
        <v>50000</v>
      </c>
      <c r="J1468" s="24">
        <v>31840.277777777777</v>
      </c>
      <c r="K1468" s="24">
        <v>137253.70455745485</v>
      </c>
      <c r="L1468" s="24">
        <v>31922.61174068012</v>
      </c>
      <c r="M1468" s="24">
        <v>169176.31629813497</v>
      </c>
      <c r="N1468" s="24">
        <v>85545.905924087274</v>
      </c>
      <c r="O1468" s="24">
        <v>117468.51766476745</v>
      </c>
      <c r="P1468" s="24">
        <v>254722.22222222225</v>
      </c>
      <c r="Q1468" s="24">
        <v>10.487471050553594</v>
      </c>
      <c r="R1468" s="24">
        <v>2.0502877553148906</v>
      </c>
      <c r="S1468" s="24">
        <v>12.537758805868485</v>
      </c>
      <c r="T1468" s="24">
        <v>16.981481481481481</v>
      </c>
      <c r="U1468" s="24">
        <v>1000000</v>
      </c>
      <c r="V1468" s="24">
        <v>636805.5555555555</v>
      </c>
      <c r="W1468" s="24">
        <v>300000</v>
      </c>
      <c r="X1468" s="24">
        <v>191041.66666666666</v>
      </c>
      <c r="Y1468" s="24">
        <v>0</v>
      </c>
      <c r="Z1468" s="24">
        <v>0</v>
      </c>
      <c r="AA1468" s="24">
        <v>137253.70455745485</v>
      </c>
      <c r="AB1468" s="24">
        <v>31922.61174068012</v>
      </c>
      <c r="AC1468" s="24">
        <v>169176.31629813497</v>
      </c>
      <c r="AD1468" s="24">
        <v>85545.905924087274</v>
      </c>
      <c r="AE1468" s="24">
        <v>117468.51766476745</v>
      </c>
      <c r="AF1468" s="24">
        <v>254722.22222222225</v>
      </c>
      <c r="AG1468" s="24">
        <v>10.487471050553594</v>
      </c>
      <c r="AH1468" s="24">
        <v>2.0502877553148906</v>
      </c>
      <c r="AI1468" s="24">
        <v>12.537758805868485</v>
      </c>
      <c r="AJ1468" s="24">
        <v>16.981481481481481</v>
      </c>
      <c r="AK1468" s="24">
        <v>0</v>
      </c>
      <c r="AL1468" s="24">
        <v>0</v>
      </c>
      <c r="AM1468" s="24">
        <v>0</v>
      </c>
      <c r="AN1468" s="24">
        <v>0</v>
      </c>
      <c r="AO1468" s="24">
        <v>50000</v>
      </c>
      <c r="AP1468" s="24">
        <v>31840.277777777777</v>
      </c>
      <c r="AQ1468" s="24">
        <v>0</v>
      </c>
      <c r="AR1468" s="24">
        <v>0</v>
      </c>
      <c r="AS1468" s="24">
        <v>0</v>
      </c>
      <c r="AT1468" s="24">
        <v>0</v>
      </c>
      <c r="AU1468" s="24">
        <v>0</v>
      </c>
      <c r="AV1468" s="24">
        <v>0</v>
      </c>
      <c r="AW1468" s="24">
        <v>0</v>
      </c>
      <c r="AX1468" s="24">
        <v>0</v>
      </c>
      <c r="AY1468" s="24">
        <v>0</v>
      </c>
      <c r="AZ1468" s="24">
        <v>0</v>
      </c>
      <c r="BA1468" s="24">
        <v>4.4437226756129959</v>
      </c>
      <c r="BB1468" s="24">
        <v>6.4940104309278865</v>
      </c>
      <c r="BC1468" s="24">
        <v>4.4437226756129959</v>
      </c>
      <c r="BD1468" s="24">
        <v>6.4940104309278865</v>
      </c>
      <c r="BE1468" s="24">
        <v>0</v>
      </c>
      <c r="BF1468" s="24">
        <v>0</v>
      </c>
      <c r="BG1468" s="24">
        <v>1000000</v>
      </c>
      <c r="BH1468" s="24">
        <v>636805.5555555555</v>
      </c>
      <c r="BI1468" s="24">
        <v>0</v>
      </c>
      <c r="BJ1468" s="24">
        <v>0</v>
      </c>
      <c r="BK1468" s="24">
        <v>0</v>
      </c>
      <c r="BL1468" s="24">
        <v>0</v>
      </c>
    </row>
    <row r="1469" spans="1:64" x14ac:dyDescent="0.25">
      <c r="A1469" t="s">
        <v>5126</v>
      </c>
      <c r="B1469">
        <v>22</v>
      </c>
      <c r="C1469">
        <v>4</v>
      </c>
      <c r="D1469">
        <v>2</v>
      </c>
      <c r="E1469" s="24">
        <v>1000000</v>
      </c>
      <c r="F1469" s="24">
        <v>708333.33333333337</v>
      </c>
      <c r="G1469" s="24">
        <v>300000</v>
      </c>
      <c r="H1469" s="24">
        <v>212500</v>
      </c>
      <c r="I1469" s="24">
        <v>50000</v>
      </c>
      <c r="J1469" s="24">
        <v>35416.666666666672</v>
      </c>
      <c r="K1469" s="24">
        <v>160118.70768473006</v>
      </c>
      <c r="L1469" s="24">
        <v>35339.323097817716</v>
      </c>
      <c r="M1469" s="24">
        <v>195458.03078254778</v>
      </c>
      <c r="N1469" s="24">
        <v>87875.302550785709</v>
      </c>
      <c r="O1469" s="24">
        <v>123214.62564860343</v>
      </c>
      <c r="P1469" s="24">
        <v>283333.33333333349</v>
      </c>
      <c r="Q1469" s="24">
        <v>12.162604333605024</v>
      </c>
      <c r="R1469" s="24">
        <v>2.2282828094469807</v>
      </c>
      <c r="S1469" s="24">
        <v>14.390887143052005</v>
      </c>
      <c r="T1469" s="24">
        <v>18.888888888888886</v>
      </c>
      <c r="U1469" s="24">
        <v>1000000</v>
      </c>
      <c r="V1469" s="24">
        <v>708333.33333333337</v>
      </c>
      <c r="W1469" s="24">
        <v>300000</v>
      </c>
      <c r="X1469" s="24">
        <v>212500</v>
      </c>
      <c r="Y1469" s="24">
        <v>0</v>
      </c>
      <c r="Z1469" s="24">
        <v>0</v>
      </c>
      <c r="AA1469" s="24">
        <v>160118.70768473006</v>
      </c>
      <c r="AB1469" s="24">
        <v>35339.323097817716</v>
      </c>
      <c r="AC1469" s="24">
        <v>195458.03078254778</v>
      </c>
      <c r="AD1469" s="24">
        <v>87875.302550785709</v>
      </c>
      <c r="AE1469" s="24">
        <v>123214.62564860343</v>
      </c>
      <c r="AF1469" s="24">
        <v>283333.33333333349</v>
      </c>
      <c r="AG1469" s="24">
        <v>12.162604333605024</v>
      </c>
      <c r="AH1469" s="24">
        <v>2.2282828094469807</v>
      </c>
      <c r="AI1469" s="24">
        <v>14.390887143052005</v>
      </c>
      <c r="AJ1469" s="24">
        <v>18.888888888888886</v>
      </c>
      <c r="AK1469" s="24">
        <v>0</v>
      </c>
      <c r="AL1469" s="24">
        <v>0</v>
      </c>
      <c r="AM1469" s="24">
        <v>0</v>
      </c>
      <c r="AN1469" s="24">
        <v>0</v>
      </c>
      <c r="AO1469" s="24">
        <v>50000</v>
      </c>
      <c r="AP1469" s="24">
        <v>35416.666666666672</v>
      </c>
      <c r="AQ1469" s="24">
        <v>0</v>
      </c>
      <c r="AR1469" s="24">
        <v>0</v>
      </c>
      <c r="AS1469" s="24">
        <v>0</v>
      </c>
      <c r="AT1469" s="24">
        <v>0</v>
      </c>
      <c r="AU1469" s="24">
        <v>0</v>
      </c>
      <c r="AV1469" s="24">
        <v>0</v>
      </c>
      <c r="AW1469" s="24">
        <v>0</v>
      </c>
      <c r="AX1469" s="24">
        <v>0</v>
      </c>
      <c r="AY1469" s="24">
        <v>0</v>
      </c>
      <c r="AZ1469" s="24">
        <v>0</v>
      </c>
      <c r="BA1469" s="24">
        <v>4.4980017458368806</v>
      </c>
      <c r="BB1469" s="24">
        <v>6.7262845552838613</v>
      </c>
      <c r="BC1469" s="24">
        <v>4.4980017458368806</v>
      </c>
      <c r="BD1469" s="24">
        <v>6.7262845552838613</v>
      </c>
      <c r="BE1469" s="24">
        <v>0</v>
      </c>
      <c r="BF1469" s="24">
        <v>0</v>
      </c>
      <c r="BG1469" s="24">
        <v>1000000</v>
      </c>
      <c r="BH1469" s="24">
        <v>708333.33333333337</v>
      </c>
      <c r="BI1469" s="24">
        <v>0</v>
      </c>
      <c r="BJ1469" s="24">
        <v>0</v>
      </c>
      <c r="BK1469" s="24">
        <v>0</v>
      </c>
      <c r="BL1469" s="24">
        <v>0</v>
      </c>
    </row>
    <row r="1470" spans="1:64" x14ac:dyDescent="0.25">
      <c r="A1470" t="s">
        <v>5126</v>
      </c>
      <c r="B1470">
        <v>23</v>
      </c>
      <c r="C1470">
        <v>4</v>
      </c>
      <c r="D1470">
        <v>2</v>
      </c>
      <c r="E1470" s="24">
        <v>1000000</v>
      </c>
      <c r="F1470" s="24">
        <v>775000</v>
      </c>
      <c r="G1470" s="24">
        <v>300000</v>
      </c>
      <c r="H1470" s="24">
        <v>232500</v>
      </c>
      <c r="I1470" s="24">
        <v>50000</v>
      </c>
      <c r="J1470" s="24">
        <v>38750</v>
      </c>
      <c r="K1470" s="24">
        <v>183378.26422743429</v>
      </c>
      <c r="L1470" s="24">
        <v>38300.93522030639</v>
      </c>
      <c r="M1470" s="24">
        <v>221679.19944774068</v>
      </c>
      <c r="N1470" s="24">
        <v>88320.800552259316</v>
      </c>
      <c r="O1470" s="24">
        <v>126621.73577256571</v>
      </c>
      <c r="P1470" s="24">
        <v>310000</v>
      </c>
      <c r="Q1470" s="24">
        <v>13.846672509914328</v>
      </c>
      <c r="R1470" s="24">
        <v>2.3685988844193986</v>
      </c>
      <c r="S1470" s="24">
        <v>16.215271394333726</v>
      </c>
      <c r="T1470" s="24">
        <v>20.666666666666657</v>
      </c>
      <c r="U1470" s="24">
        <v>1000000</v>
      </c>
      <c r="V1470" s="24">
        <v>775000</v>
      </c>
      <c r="W1470" s="24">
        <v>300000</v>
      </c>
      <c r="X1470" s="24">
        <v>232500</v>
      </c>
      <c r="Y1470" s="24">
        <v>0</v>
      </c>
      <c r="Z1470" s="24">
        <v>0</v>
      </c>
      <c r="AA1470" s="24">
        <v>183378.26422743429</v>
      </c>
      <c r="AB1470" s="24">
        <v>38300.93522030639</v>
      </c>
      <c r="AC1470" s="24">
        <v>221679.19944774068</v>
      </c>
      <c r="AD1470" s="24">
        <v>88320.800552259316</v>
      </c>
      <c r="AE1470" s="24">
        <v>126621.73577256571</v>
      </c>
      <c r="AF1470" s="24">
        <v>310000</v>
      </c>
      <c r="AG1470" s="24">
        <v>13.846672509914328</v>
      </c>
      <c r="AH1470" s="24">
        <v>2.3685988844193986</v>
      </c>
      <c r="AI1470" s="24">
        <v>16.215271394333726</v>
      </c>
      <c r="AJ1470" s="24">
        <v>20.666666666666657</v>
      </c>
      <c r="AK1470" s="24">
        <v>0</v>
      </c>
      <c r="AL1470" s="24">
        <v>0</v>
      </c>
      <c r="AM1470" s="24">
        <v>0</v>
      </c>
      <c r="AN1470" s="24">
        <v>0</v>
      </c>
      <c r="AO1470" s="24">
        <v>50000</v>
      </c>
      <c r="AP1470" s="24">
        <v>38750</v>
      </c>
      <c r="AQ1470" s="24">
        <v>0</v>
      </c>
      <c r="AR1470" s="24">
        <v>0</v>
      </c>
      <c r="AS1470" s="24">
        <v>0</v>
      </c>
      <c r="AT1470" s="24">
        <v>0</v>
      </c>
      <c r="AU1470" s="24">
        <v>0</v>
      </c>
      <c r="AV1470" s="24">
        <v>0</v>
      </c>
      <c r="AW1470" s="24">
        <v>0</v>
      </c>
      <c r="AX1470" s="24">
        <v>0</v>
      </c>
      <c r="AY1470" s="24">
        <v>0</v>
      </c>
      <c r="AZ1470" s="24">
        <v>0</v>
      </c>
      <c r="BA1470" s="24">
        <v>4.4513952723329311</v>
      </c>
      <c r="BB1470" s="24">
        <v>6.8199941567523297</v>
      </c>
      <c r="BC1470" s="24">
        <v>4.4513952723329311</v>
      </c>
      <c r="BD1470" s="24">
        <v>6.8199941567523297</v>
      </c>
      <c r="BE1470" s="24">
        <v>0</v>
      </c>
      <c r="BF1470" s="24">
        <v>0</v>
      </c>
      <c r="BG1470" s="24">
        <v>1000000</v>
      </c>
      <c r="BH1470" s="24">
        <v>775000</v>
      </c>
      <c r="BI1470" s="24">
        <v>0</v>
      </c>
      <c r="BJ1470" s="24">
        <v>0</v>
      </c>
      <c r="BK1470" s="24">
        <v>0</v>
      </c>
      <c r="BL1470" s="24">
        <v>0</v>
      </c>
    </row>
    <row r="1471" spans="1:64" x14ac:dyDescent="0.25">
      <c r="A1471" t="s">
        <v>5126</v>
      </c>
      <c r="B1471">
        <v>24</v>
      </c>
      <c r="C1471">
        <v>4</v>
      </c>
      <c r="D1471">
        <v>2</v>
      </c>
      <c r="E1471" s="24">
        <v>1000000</v>
      </c>
      <c r="F1471" s="24">
        <v>841666.66666666674</v>
      </c>
      <c r="G1471" s="24">
        <v>300000</v>
      </c>
      <c r="H1471" s="24">
        <v>252500</v>
      </c>
      <c r="I1471" s="24">
        <v>50000</v>
      </c>
      <c r="J1471" s="24">
        <v>42083.333333333343</v>
      </c>
      <c r="K1471" s="24">
        <v>206923.01807506732</v>
      </c>
      <c r="L1471" s="24">
        <v>40873.980221406557</v>
      </c>
      <c r="M1471" s="24">
        <v>247796.99829647387</v>
      </c>
      <c r="N1471" s="24">
        <v>88869.668370192638</v>
      </c>
      <c r="O1471" s="24">
        <v>129743.64859159919</v>
      </c>
      <c r="P1471" s="24">
        <v>336666.66666666651</v>
      </c>
      <c r="Q1471" s="24">
        <v>15.534398118459833</v>
      </c>
      <c r="R1471" s="24">
        <v>2.4804247197188118</v>
      </c>
      <c r="S1471" s="24">
        <v>18.014822838178645</v>
      </c>
      <c r="T1471" s="24">
        <v>22.444444444444457</v>
      </c>
      <c r="U1471" s="24">
        <v>1000000</v>
      </c>
      <c r="V1471" s="24">
        <v>841666.66666666674</v>
      </c>
      <c r="W1471" s="24">
        <v>300000</v>
      </c>
      <c r="X1471" s="24">
        <v>252500</v>
      </c>
      <c r="Y1471" s="24">
        <v>0</v>
      </c>
      <c r="Z1471" s="24">
        <v>0</v>
      </c>
      <c r="AA1471" s="24">
        <v>206923.01807506732</v>
      </c>
      <c r="AB1471" s="24">
        <v>40873.980221406557</v>
      </c>
      <c r="AC1471" s="24">
        <v>247796.99829647387</v>
      </c>
      <c r="AD1471" s="24">
        <v>88869.668370192638</v>
      </c>
      <c r="AE1471" s="24">
        <v>129743.64859159919</v>
      </c>
      <c r="AF1471" s="24">
        <v>336666.66666666651</v>
      </c>
      <c r="AG1471" s="24">
        <v>15.534398118459833</v>
      </c>
      <c r="AH1471" s="24">
        <v>2.4804247197188118</v>
      </c>
      <c r="AI1471" s="24">
        <v>18.014822838178645</v>
      </c>
      <c r="AJ1471" s="24">
        <v>22.444444444444457</v>
      </c>
      <c r="AK1471" s="24">
        <v>0</v>
      </c>
      <c r="AL1471" s="24">
        <v>0</v>
      </c>
      <c r="AM1471" s="24">
        <v>0</v>
      </c>
      <c r="AN1471" s="24">
        <v>0</v>
      </c>
      <c r="AO1471" s="24">
        <v>50000</v>
      </c>
      <c r="AP1471" s="24">
        <v>42083.333333333343</v>
      </c>
      <c r="AQ1471" s="24">
        <v>0</v>
      </c>
      <c r="AR1471" s="24">
        <v>0</v>
      </c>
      <c r="AS1471" s="24">
        <v>0</v>
      </c>
      <c r="AT1471" s="24">
        <v>0</v>
      </c>
      <c r="AU1471" s="24">
        <v>0</v>
      </c>
      <c r="AV1471" s="24">
        <v>0</v>
      </c>
      <c r="AW1471" s="24">
        <v>0</v>
      </c>
      <c r="AX1471" s="24">
        <v>0</v>
      </c>
      <c r="AY1471" s="24">
        <v>0</v>
      </c>
      <c r="AZ1471" s="24">
        <v>0</v>
      </c>
      <c r="BA1471" s="24">
        <v>4.4296216062658118</v>
      </c>
      <c r="BB1471" s="24">
        <v>6.9100463259846236</v>
      </c>
      <c r="BC1471" s="24">
        <v>4.4296216062658118</v>
      </c>
      <c r="BD1471" s="24">
        <v>6.9100463259846236</v>
      </c>
      <c r="BE1471" s="24">
        <v>0</v>
      </c>
      <c r="BF1471" s="24">
        <v>0</v>
      </c>
      <c r="BG1471" s="24">
        <v>1000000</v>
      </c>
      <c r="BH1471" s="24">
        <v>841666.66666666674</v>
      </c>
      <c r="BI1471" s="24">
        <v>0</v>
      </c>
      <c r="BJ1471" s="24">
        <v>0</v>
      </c>
      <c r="BK1471" s="24">
        <v>0</v>
      </c>
      <c r="BL1471" s="24">
        <v>0</v>
      </c>
    </row>
    <row r="1472" spans="1:64" x14ac:dyDescent="0.25">
      <c r="A1472" t="s">
        <v>5126</v>
      </c>
      <c r="B1472">
        <v>25</v>
      </c>
      <c r="C1472">
        <v>1</v>
      </c>
      <c r="D1472">
        <v>3</v>
      </c>
      <c r="E1472" s="24">
        <v>400000</v>
      </c>
      <c r="F1472" s="24">
        <v>863888.88888888888</v>
      </c>
      <c r="G1472" s="24">
        <v>120000</v>
      </c>
      <c r="H1472" s="24">
        <v>259166.66666666666</v>
      </c>
      <c r="I1472" s="24">
        <v>20000</v>
      </c>
      <c r="J1472" s="24">
        <v>43194.444444444445</v>
      </c>
      <c r="K1472" s="24">
        <v>228243.68014877476</v>
      </c>
      <c r="L1472" s="24">
        <v>41992.384313536109</v>
      </c>
      <c r="M1472" s="24">
        <v>270236.06446231087</v>
      </c>
      <c r="N1472" s="24">
        <v>75319.491093244636</v>
      </c>
      <c r="O1472" s="24">
        <v>117311.87540678075</v>
      </c>
      <c r="P1472" s="24">
        <v>345555.5555555555</v>
      </c>
      <c r="Q1472" s="24">
        <v>17.016843114654307</v>
      </c>
      <c r="R1472" s="24">
        <v>2.4759242984543732</v>
      </c>
      <c r="S1472" s="24">
        <v>19.49276741310868</v>
      </c>
      <c r="T1472" s="24">
        <v>23.037037037037038</v>
      </c>
      <c r="U1472" s="24">
        <v>437500</v>
      </c>
      <c r="V1472" s="24">
        <v>867013.88888888888</v>
      </c>
      <c r="W1472" s="24">
        <v>120000</v>
      </c>
      <c r="X1472" s="24">
        <v>259166.66666666666</v>
      </c>
      <c r="Y1472" s="24">
        <v>0</v>
      </c>
      <c r="Z1472" s="24">
        <v>0</v>
      </c>
      <c r="AA1472" s="24">
        <v>228243.68014877476</v>
      </c>
      <c r="AB1472" s="24">
        <v>41992.384313536109</v>
      </c>
      <c r="AC1472" s="24">
        <v>270236.06446231087</v>
      </c>
      <c r="AD1472" s="24">
        <v>75319.491093244636</v>
      </c>
      <c r="AE1472" s="24">
        <v>117311.87540678075</v>
      </c>
      <c r="AF1472" s="24">
        <v>345555.5555555555</v>
      </c>
      <c r="AG1472" s="24">
        <v>17.016843114654307</v>
      </c>
      <c r="AH1472" s="24">
        <v>2.4759242984543732</v>
      </c>
      <c r="AI1472" s="24">
        <v>19.49276741310868</v>
      </c>
      <c r="AJ1472" s="24">
        <v>23.037037037037038</v>
      </c>
      <c r="AK1472" s="24">
        <v>-37500</v>
      </c>
      <c r="AL1472" s="24">
        <v>-3125</v>
      </c>
      <c r="AM1472" s="24">
        <v>0</v>
      </c>
      <c r="AN1472" s="24">
        <v>0</v>
      </c>
      <c r="AO1472" s="24">
        <v>20000</v>
      </c>
      <c r="AP1472" s="24">
        <v>43194.444444444445</v>
      </c>
      <c r="AQ1472" s="24">
        <v>0</v>
      </c>
      <c r="AR1472" s="24">
        <v>0</v>
      </c>
      <c r="AS1472" s="24">
        <v>0</v>
      </c>
      <c r="AT1472" s="24">
        <v>0</v>
      </c>
      <c r="AU1472" s="24">
        <v>0</v>
      </c>
      <c r="AV1472" s="24">
        <v>0</v>
      </c>
      <c r="AW1472" s="24">
        <v>0</v>
      </c>
      <c r="AX1472" s="24">
        <v>0</v>
      </c>
      <c r="AY1472" s="24">
        <v>0</v>
      </c>
      <c r="AZ1472" s="24">
        <v>0</v>
      </c>
      <c r="BA1472" s="24">
        <v>3.5442696239283578</v>
      </c>
      <c r="BB1472" s="24">
        <v>6.020193922382731</v>
      </c>
      <c r="BC1472" s="24">
        <v>3.5442696239283578</v>
      </c>
      <c r="BD1472" s="24">
        <v>6.020193922382731</v>
      </c>
      <c r="BE1472" s="24">
        <v>0</v>
      </c>
      <c r="BF1472" s="24">
        <v>0</v>
      </c>
      <c r="BG1472" s="24">
        <v>400000</v>
      </c>
      <c r="BH1472" s="24">
        <v>863888.88888888888</v>
      </c>
      <c r="BI1472" s="24">
        <v>37500</v>
      </c>
      <c r="BJ1472" s="24">
        <v>3125</v>
      </c>
      <c r="BK1472" s="24">
        <v>0</v>
      </c>
      <c r="BL1472" s="24">
        <v>0</v>
      </c>
    </row>
    <row r="1473" spans="1:64" x14ac:dyDescent="0.25">
      <c r="A1473" t="s">
        <v>5126</v>
      </c>
      <c r="B1473">
        <v>26</v>
      </c>
      <c r="C1473">
        <v>1</v>
      </c>
      <c r="D1473">
        <v>3</v>
      </c>
      <c r="E1473" s="24">
        <v>400000</v>
      </c>
      <c r="F1473" s="24">
        <v>841666.66666666674</v>
      </c>
      <c r="G1473" s="24">
        <v>120000</v>
      </c>
      <c r="H1473" s="24">
        <v>252500</v>
      </c>
      <c r="I1473" s="24">
        <v>20000</v>
      </c>
      <c r="J1473" s="24">
        <v>42083.333333333343</v>
      </c>
      <c r="K1473" s="24">
        <v>244359.61785020609</v>
      </c>
      <c r="L1473" s="24">
        <v>40740.169570251834</v>
      </c>
      <c r="M1473" s="24">
        <v>285099.78742045793</v>
      </c>
      <c r="N1473" s="24">
        <v>51566.879246208584</v>
      </c>
      <c r="O1473" s="24">
        <v>92307.048816460418</v>
      </c>
      <c r="P1473" s="24">
        <v>336666.66666666651</v>
      </c>
      <c r="Q1473" s="24">
        <v>18.057701705482827</v>
      </c>
      <c r="R1473" s="24">
        <v>2.2927086401035268</v>
      </c>
      <c r="S1473" s="24">
        <v>20.350410345586354</v>
      </c>
      <c r="T1473" s="24">
        <v>22.444444444444457</v>
      </c>
      <c r="U1473" s="24">
        <v>400000</v>
      </c>
      <c r="V1473" s="24">
        <v>844791.66666666674</v>
      </c>
      <c r="W1473" s="24">
        <v>120000</v>
      </c>
      <c r="X1473" s="24">
        <v>252500</v>
      </c>
      <c r="Y1473" s="24">
        <v>0</v>
      </c>
      <c r="Z1473" s="24">
        <v>0</v>
      </c>
      <c r="AA1473" s="24">
        <v>244359.61785020609</v>
      </c>
      <c r="AB1473" s="24">
        <v>40740.169570251834</v>
      </c>
      <c r="AC1473" s="24">
        <v>285099.78742045793</v>
      </c>
      <c r="AD1473" s="24">
        <v>51566.879246208584</v>
      </c>
      <c r="AE1473" s="24">
        <v>92307.048816460418</v>
      </c>
      <c r="AF1473" s="24">
        <v>336666.66666666651</v>
      </c>
      <c r="AG1473" s="24">
        <v>18.057701705482827</v>
      </c>
      <c r="AH1473" s="24">
        <v>2.2927086401035268</v>
      </c>
      <c r="AI1473" s="24">
        <v>20.350410345586354</v>
      </c>
      <c r="AJ1473" s="24">
        <v>22.444444444444457</v>
      </c>
      <c r="AK1473" s="24">
        <v>0</v>
      </c>
      <c r="AL1473" s="24">
        <v>-3125</v>
      </c>
      <c r="AM1473" s="24">
        <v>0</v>
      </c>
      <c r="AN1473" s="24">
        <v>0</v>
      </c>
      <c r="AO1473" s="24">
        <v>20000</v>
      </c>
      <c r="AP1473" s="24">
        <v>42083.333333333343</v>
      </c>
      <c r="AQ1473" s="24">
        <v>0</v>
      </c>
      <c r="AR1473" s="24">
        <v>0</v>
      </c>
      <c r="AS1473" s="24">
        <v>0</v>
      </c>
      <c r="AT1473" s="24">
        <v>0</v>
      </c>
      <c r="AU1473" s="24">
        <v>0</v>
      </c>
      <c r="AV1473" s="24">
        <v>0</v>
      </c>
      <c r="AW1473" s="24">
        <v>0</v>
      </c>
      <c r="AX1473" s="24">
        <v>0</v>
      </c>
      <c r="AY1473" s="24">
        <v>0</v>
      </c>
      <c r="AZ1473" s="24">
        <v>0</v>
      </c>
      <c r="BA1473" s="24">
        <v>2.0940340988581028</v>
      </c>
      <c r="BB1473" s="24">
        <v>4.3867427389616296</v>
      </c>
      <c r="BC1473" s="24">
        <v>2.0940340988581028</v>
      </c>
      <c r="BD1473" s="24">
        <v>4.3867427389616296</v>
      </c>
      <c r="BE1473" s="24">
        <v>0</v>
      </c>
      <c r="BF1473" s="24">
        <v>0</v>
      </c>
      <c r="BG1473" s="24">
        <v>400000</v>
      </c>
      <c r="BH1473" s="24">
        <v>841666.66666666674</v>
      </c>
      <c r="BI1473" s="24">
        <v>0</v>
      </c>
      <c r="BJ1473" s="24">
        <v>3125</v>
      </c>
      <c r="BK1473" s="24">
        <v>0</v>
      </c>
      <c r="BL1473" s="24">
        <v>0</v>
      </c>
    </row>
    <row r="1474" spans="1:64" x14ac:dyDescent="0.25">
      <c r="A1474" t="s">
        <v>5126</v>
      </c>
      <c r="B1474">
        <v>27</v>
      </c>
      <c r="C1474">
        <v>1</v>
      </c>
      <c r="D1474">
        <v>3</v>
      </c>
      <c r="E1474" s="24">
        <v>400000</v>
      </c>
      <c r="F1474" s="24">
        <v>819444.4444444445</v>
      </c>
      <c r="G1474" s="24">
        <v>120000</v>
      </c>
      <c r="H1474" s="24">
        <v>245833.33333333334</v>
      </c>
      <c r="I1474" s="24">
        <v>20000</v>
      </c>
      <c r="J1474" s="24">
        <v>40972.222222222226</v>
      </c>
      <c r="K1474" s="24">
        <v>255686.0000485552</v>
      </c>
      <c r="L1474" s="24">
        <v>37898.919146055588</v>
      </c>
      <c r="M1474" s="24">
        <v>293584.91919461079</v>
      </c>
      <c r="N1474" s="24">
        <v>34192.858583167195</v>
      </c>
      <c r="O1474" s="24">
        <v>72091.777729222784</v>
      </c>
      <c r="P1474" s="24">
        <v>327777.77777777798</v>
      </c>
      <c r="Q1474" s="24">
        <v>18.712582031608122</v>
      </c>
      <c r="R1474" s="24">
        <v>2.0120731482404324</v>
      </c>
      <c r="S1474" s="24">
        <v>20.724655179848554</v>
      </c>
      <c r="T1474" s="24">
        <v>21.851851851851848</v>
      </c>
      <c r="U1474" s="24">
        <v>400000</v>
      </c>
      <c r="V1474" s="24">
        <v>822569.4444444445</v>
      </c>
      <c r="W1474" s="24">
        <v>120000</v>
      </c>
      <c r="X1474" s="24">
        <v>245833.33333333334</v>
      </c>
      <c r="Y1474" s="24">
        <v>0</v>
      </c>
      <c r="Z1474" s="24">
        <v>0</v>
      </c>
      <c r="AA1474" s="24">
        <v>255686.0000485552</v>
      </c>
      <c r="AB1474" s="24">
        <v>37898.919146055588</v>
      </c>
      <c r="AC1474" s="24">
        <v>293584.91919461079</v>
      </c>
      <c r="AD1474" s="24">
        <v>34192.858583167195</v>
      </c>
      <c r="AE1474" s="24">
        <v>72091.777729222784</v>
      </c>
      <c r="AF1474" s="24">
        <v>327777.77777777798</v>
      </c>
      <c r="AG1474" s="24">
        <v>18.712582031608122</v>
      </c>
      <c r="AH1474" s="24">
        <v>2.0120731482404324</v>
      </c>
      <c r="AI1474" s="24">
        <v>20.724655179848554</v>
      </c>
      <c r="AJ1474" s="24">
        <v>21.851851851851848</v>
      </c>
      <c r="AK1474" s="24">
        <v>0</v>
      </c>
      <c r="AL1474" s="24">
        <v>-3125</v>
      </c>
      <c r="AM1474" s="24">
        <v>0</v>
      </c>
      <c r="AN1474" s="24">
        <v>0</v>
      </c>
      <c r="AO1474" s="24">
        <v>20000</v>
      </c>
      <c r="AP1474" s="24">
        <v>40972.222222222226</v>
      </c>
      <c r="AQ1474" s="24">
        <v>0</v>
      </c>
      <c r="AR1474" s="24">
        <v>0</v>
      </c>
      <c r="AS1474" s="24">
        <v>0</v>
      </c>
      <c r="AT1474" s="24">
        <v>0</v>
      </c>
      <c r="AU1474" s="24">
        <v>0</v>
      </c>
      <c r="AV1474" s="24">
        <v>0</v>
      </c>
      <c r="AW1474" s="24">
        <v>0</v>
      </c>
      <c r="AX1474" s="24">
        <v>0</v>
      </c>
      <c r="AY1474" s="24">
        <v>0</v>
      </c>
      <c r="AZ1474" s="24">
        <v>0</v>
      </c>
      <c r="BA1474" s="24">
        <v>1.1271966720032935</v>
      </c>
      <c r="BB1474" s="24">
        <v>3.1392698202437259</v>
      </c>
      <c r="BC1474" s="24">
        <v>1.1271966720032935</v>
      </c>
      <c r="BD1474" s="24">
        <v>3.1392698202437259</v>
      </c>
      <c r="BE1474" s="24">
        <v>0</v>
      </c>
      <c r="BF1474" s="24">
        <v>0</v>
      </c>
      <c r="BG1474" s="24">
        <v>400000</v>
      </c>
      <c r="BH1474" s="24">
        <v>819444.4444444445</v>
      </c>
      <c r="BI1474" s="24">
        <v>0</v>
      </c>
      <c r="BJ1474" s="24">
        <v>3125</v>
      </c>
      <c r="BK1474" s="24">
        <v>0</v>
      </c>
      <c r="BL1474" s="24">
        <v>0</v>
      </c>
    </row>
    <row r="1475" spans="1:64" x14ac:dyDescent="0.25">
      <c r="A1475" t="s">
        <v>5126</v>
      </c>
      <c r="B1475">
        <v>28</v>
      </c>
      <c r="C1475">
        <v>2</v>
      </c>
      <c r="D1475">
        <v>3</v>
      </c>
      <c r="E1475" s="24">
        <v>1333333.3333333333</v>
      </c>
      <c r="F1475" s="24">
        <v>829166.66666666674</v>
      </c>
      <c r="G1475" s="24">
        <v>399999.99999999994</v>
      </c>
      <c r="H1475" s="24">
        <v>248750</v>
      </c>
      <c r="I1475" s="24">
        <v>66666.666666666672</v>
      </c>
      <c r="J1475" s="24">
        <v>41458.333333333343</v>
      </c>
      <c r="K1475" s="24">
        <v>265372.07672916795</v>
      </c>
      <c r="L1475" s="24">
        <v>35147.520514949458</v>
      </c>
      <c r="M1475" s="24">
        <v>300519.59724411741</v>
      </c>
      <c r="N1475" s="24">
        <v>31147.069422549568</v>
      </c>
      <c r="O1475" s="24">
        <v>66294.589937499026</v>
      </c>
      <c r="P1475" s="24">
        <v>331666.66666666698</v>
      </c>
      <c r="Q1475" s="24">
        <v>19.256316810524709</v>
      </c>
      <c r="R1475" s="24">
        <v>1.7742320239103151</v>
      </c>
      <c r="S1475" s="24">
        <v>21.030548834435024</v>
      </c>
      <c r="T1475" s="24">
        <v>22.111111111111114</v>
      </c>
      <c r="U1475" s="24">
        <v>1333333.3333333333</v>
      </c>
      <c r="V1475" s="24">
        <v>832291.66666666674</v>
      </c>
      <c r="W1475" s="24">
        <v>399999.99999999994</v>
      </c>
      <c r="X1475" s="24">
        <v>248750</v>
      </c>
      <c r="Y1475" s="24">
        <v>0</v>
      </c>
      <c r="Z1475" s="24">
        <v>0</v>
      </c>
      <c r="AA1475" s="24">
        <v>265372.07672916795</v>
      </c>
      <c r="AB1475" s="24">
        <v>35147.520514949458</v>
      </c>
      <c r="AC1475" s="24">
        <v>300519.59724411741</v>
      </c>
      <c r="AD1475" s="24">
        <v>31147.069422549568</v>
      </c>
      <c r="AE1475" s="24">
        <v>66294.589937499026</v>
      </c>
      <c r="AF1475" s="24">
        <v>331666.66666666698</v>
      </c>
      <c r="AG1475" s="24">
        <v>19.256316810524709</v>
      </c>
      <c r="AH1475" s="24">
        <v>1.7742320239103151</v>
      </c>
      <c r="AI1475" s="24">
        <v>21.030548834435024</v>
      </c>
      <c r="AJ1475" s="24">
        <v>22.111111111111114</v>
      </c>
      <c r="AK1475" s="24">
        <v>0</v>
      </c>
      <c r="AL1475" s="24">
        <v>-3125</v>
      </c>
      <c r="AM1475" s="24">
        <v>0</v>
      </c>
      <c r="AN1475" s="24">
        <v>0</v>
      </c>
      <c r="AO1475" s="24">
        <v>66666.666666666672</v>
      </c>
      <c r="AP1475" s="24">
        <v>41458.333333333343</v>
      </c>
      <c r="AQ1475" s="24">
        <v>0</v>
      </c>
      <c r="AR1475" s="24">
        <v>0</v>
      </c>
      <c r="AS1475" s="24">
        <v>0</v>
      </c>
      <c r="AT1475" s="24">
        <v>0</v>
      </c>
      <c r="AU1475" s="24">
        <v>0</v>
      </c>
      <c r="AV1475" s="24">
        <v>0</v>
      </c>
      <c r="AW1475" s="24">
        <v>0</v>
      </c>
      <c r="AX1475" s="24">
        <v>0</v>
      </c>
      <c r="AY1475" s="24">
        <v>0</v>
      </c>
      <c r="AZ1475" s="24">
        <v>0</v>
      </c>
      <c r="BA1475" s="24">
        <v>1.0805622766760905</v>
      </c>
      <c r="BB1475" s="24">
        <v>2.8547943005864056</v>
      </c>
      <c r="BC1475" s="24">
        <v>1.0805622766760905</v>
      </c>
      <c r="BD1475" s="24">
        <v>2.8547943005864056</v>
      </c>
      <c r="BE1475" s="24">
        <v>0</v>
      </c>
      <c r="BF1475" s="24">
        <v>0</v>
      </c>
      <c r="BG1475" s="24">
        <v>1333333.3333333333</v>
      </c>
      <c r="BH1475" s="24">
        <v>829166.66666666674</v>
      </c>
      <c r="BI1475" s="24">
        <v>0</v>
      </c>
      <c r="BJ1475" s="24">
        <v>3125</v>
      </c>
      <c r="BK1475" s="24">
        <v>0</v>
      </c>
      <c r="BL1475" s="24">
        <v>0</v>
      </c>
    </row>
    <row r="1476" spans="1:64" x14ac:dyDescent="0.25">
      <c r="A1476" t="s">
        <v>5126</v>
      </c>
      <c r="B1476">
        <v>29</v>
      </c>
      <c r="C1476">
        <v>2</v>
      </c>
      <c r="D1476">
        <v>3</v>
      </c>
      <c r="E1476" s="24">
        <v>1333333.3333333333</v>
      </c>
      <c r="F1476" s="24">
        <v>870833.33333333337</v>
      </c>
      <c r="G1476" s="24">
        <v>399999.99999999994</v>
      </c>
      <c r="H1476" s="24">
        <v>261250</v>
      </c>
      <c r="I1476" s="24">
        <v>66666.666666666672</v>
      </c>
      <c r="J1476" s="24">
        <v>43541.666666666672</v>
      </c>
      <c r="K1476" s="24">
        <v>276330.99503136892</v>
      </c>
      <c r="L1476" s="24">
        <v>33610.619159126189</v>
      </c>
      <c r="M1476" s="24">
        <v>309941.61419049511</v>
      </c>
      <c r="N1476" s="24">
        <v>38391.719142838381</v>
      </c>
      <c r="O1476" s="24">
        <v>72002.33830196457</v>
      </c>
      <c r="P1476" s="24">
        <v>348333.33333333349</v>
      </c>
      <c r="Q1476" s="24">
        <v>19.928656905373657</v>
      </c>
      <c r="R1476" s="24">
        <v>1.657947192539126</v>
      </c>
      <c r="S1476" s="24">
        <v>21.586604097912783</v>
      </c>
      <c r="T1476" s="24">
        <v>23.222222222222229</v>
      </c>
      <c r="U1476" s="24">
        <v>1333333.3333333333</v>
      </c>
      <c r="V1476" s="24">
        <v>873958.33333333337</v>
      </c>
      <c r="W1476" s="24">
        <v>399999.99999999994</v>
      </c>
      <c r="X1476" s="24">
        <v>261250</v>
      </c>
      <c r="Y1476" s="24">
        <v>0</v>
      </c>
      <c r="Z1476" s="24">
        <v>0</v>
      </c>
      <c r="AA1476" s="24">
        <v>276330.99503136892</v>
      </c>
      <c r="AB1476" s="24">
        <v>33610.619159126189</v>
      </c>
      <c r="AC1476" s="24">
        <v>309941.61419049511</v>
      </c>
      <c r="AD1476" s="24">
        <v>38391.719142838381</v>
      </c>
      <c r="AE1476" s="24">
        <v>72002.33830196457</v>
      </c>
      <c r="AF1476" s="24">
        <v>348333.33333333349</v>
      </c>
      <c r="AG1476" s="24">
        <v>19.928656905373657</v>
      </c>
      <c r="AH1476" s="24">
        <v>1.657947192539126</v>
      </c>
      <c r="AI1476" s="24">
        <v>21.586604097912783</v>
      </c>
      <c r="AJ1476" s="24">
        <v>23.222222222222229</v>
      </c>
      <c r="AK1476" s="24">
        <v>0</v>
      </c>
      <c r="AL1476" s="24">
        <v>-3125</v>
      </c>
      <c r="AM1476" s="24">
        <v>0</v>
      </c>
      <c r="AN1476" s="24">
        <v>0</v>
      </c>
      <c r="AO1476" s="24">
        <v>66666.666666666672</v>
      </c>
      <c r="AP1476" s="24">
        <v>43541.666666666672</v>
      </c>
      <c r="AQ1476" s="24">
        <v>0</v>
      </c>
      <c r="AR1476" s="24">
        <v>0</v>
      </c>
      <c r="AS1476" s="24">
        <v>0</v>
      </c>
      <c r="AT1476" s="24">
        <v>0</v>
      </c>
      <c r="AU1476" s="24">
        <v>0</v>
      </c>
      <c r="AV1476" s="24">
        <v>0</v>
      </c>
      <c r="AW1476" s="24">
        <v>0</v>
      </c>
      <c r="AX1476" s="24">
        <v>0</v>
      </c>
      <c r="AY1476" s="24">
        <v>0</v>
      </c>
      <c r="AZ1476" s="24">
        <v>0</v>
      </c>
      <c r="BA1476" s="24">
        <v>1.6356181243094454</v>
      </c>
      <c r="BB1476" s="24">
        <v>3.2935653168485715</v>
      </c>
      <c r="BC1476" s="24">
        <v>1.6356181243094454</v>
      </c>
      <c r="BD1476" s="24">
        <v>3.2935653168485715</v>
      </c>
      <c r="BE1476" s="24">
        <v>0</v>
      </c>
      <c r="BF1476" s="24">
        <v>0</v>
      </c>
      <c r="BG1476" s="24">
        <v>1333333.3333333333</v>
      </c>
      <c r="BH1476" s="24">
        <v>870833.33333333337</v>
      </c>
      <c r="BI1476" s="24">
        <v>0</v>
      </c>
      <c r="BJ1476" s="24">
        <v>3125</v>
      </c>
      <c r="BK1476" s="24">
        <v>0</v>
      </c>
      <c r="BL1476" s="24">
        <v>0</v>
      </c>
    </row>
    <row r="1477" spans="1:64" x14ac:dyDescent="0.25">
      <c r="A1477" t="s">
        <v>5126</v>
      </c>
      <c r="B1477">
        <v>30</v>
      </c>
      <c r="C1477">
        <v>2</v>
      </c>
      <c r="D1477">
        <v>3</v>
      </c>
      <c r="E1477" s="24">
        <v>1333333.3333333333</v>
      </c>
      <c r="F1477" s="24">
        <v>912500</v>
      </c>
      <c r="G1477" s="24">
        <v>399999.99999999994</v>
      </c>
      <c r="H1477" s="24">
        <v>273750</v>
      </c>
      <c r="I1477" s="24">
        <v>66666.666666666672</v>
      </c>
      <c r="J1477" s="24">
        <v>45625</v>
      </c>
      <c r="K1477" s="24">
        <v>288784.93601804227</v>
      </c>
      <c r="L1477" s="24">
        <v>32996.752431223169</v>
      </c>
      <c r="M1477" s="24">
        <v>321781.68844926544</v>
      </c>
      <c r="N1477" s="24">
        <v>43218.311550734099</v>
      </c>
      <c r="O1477" s="24">
        <v>76215.063981957268</v>
      </c>
      <c r="P1477" s="24">
        <v>364999.99999999953</v>
      </c>
      <c r="Q1477" s="24">
        <v>20.735519841397576</v>
      </c>
      <c r="R1477" s="24">
        <v>1.6211607088407334</v>
      </c>
      <c r="S1477" s="24">
        <v>22.356680550238309</v>
      </c>
      <c r="T1477" s="24">
        <v>24.333333333333314</v>
      </c>
      <c r="U1477" s="24">
        <v>1333333.3333333333</v>
      </c>
      <c r="V1477" s="24">
        <v>915625</v>
      </c>
      <c r="W1477" s="24">
        <v>399999.99999999994</v>
      </c>
      <c r="X1477" s="24">
        <v>273750</v>
      </c>
      <c r="Y1477" s="24">
        <v>0</v>
      </c>
      <c r="Z1477" s="24">
        <v>0</v>
      </c>
      <c r="AA1477" s="24">
        <v>288784.93601804227</v>
      </c>
      <c r="AB1477" s="24">
        <v>32996.752431223169</v>
      </c>
      <c r="AC1477" s="24">
        <v>321781.68844926544</v>
      </c>
      <c r="AD1477" s="24">
        <v>43218.311550734099</v>
      </c>
      <c r="AE1477" s="24">
        <v>76215.063981957268</v>
      </c>
      <c r="AF1477" s="24">
        <v>364999.99999999953</v>
      </c>
      <c r="AG1477" s="24">
        <v>20.735519841397576</v>
      </c>
      <c r="AH1477" s="24">
        <v>1.6211607088407334</v>
      </c>
      <c r="AI1477" s="24">
        <v>22.356680550238309</v>
      </c>
      <c r="AJ1477" s="24">
        <v>24.333333333333314</v>
      </c>
      <c r="AK1477" s="24">
        <v>0</v>
      </c>
      <c r="AL1477" s="24">
        <v>-3125</v>
      </c>
      <c r="AM1477" s="24">
        <v>0</v>
      </c>
      <c r="AN1477" s="24">
        <v>0</v>
      </c>
      <c r="AO1477" s="24">
        <v>66666.666666666672</v>
      </c>
      <c r="AP1477" s="24">
        <v>45625</v>
      </c>
      <c r="AQ1477" s="24">
        <v>0</v>
      </c>
      <c r="AR1477" s="24">
        <v>0</v>
      </c>
      <c r="AS1477" s="24">
        <v>0</v>
      </c>
      <c r="AT1477" s="24">
        <v>0</v>
      </c>
      <c r="AU1477" s="24">
        <v>0</v>
      </c>
      <c r="AV1477" s="24">
        <v>0</v>
      </c>
      <c r="AW1477" s="24">
        <v>0</v>
      </c>
      <c r="AX1477" s="24">
        <v>0</v>
      </c>
      <c r="AY1477" s="24">
        <v>0</v>
      </c>
      <c r="AZ1477" s="24">
        <v>0</v>
      </c>
      <c r="BA1477" s="24">
        <v>1.9766527830950054</v>
      </c>
      <c r="BB1477" s="24">
        <v>3.5978134919357387</v>
      </c>
      <c r="BC1477" s="24">
        <v>1.9766527830950054</v>
      </c>
      <c r="BD1477" s="24">
        <v>3.5978134919357387</v>
      </c>
      <c r="BE1477" s="24">
        <v>0</v>
      </c>
      <c r="BF1477" s="24">
        <v>0</v>
      </c>
      <c r="BG1477" s="24">
        <v>1333333.3333333333</v>
      </c>
      <c r="BH1477" s="24">
        <v>912500</v>
      </c>
      <c r="BI1477" s="24">
        <v>0</v>
      </c>
      <c r="BJ1477" s="24">
        <v>3125</v>
      </c>
      <c r="BK1477" s="24">
        <v>0</v>
      </c>
      <c r="BL1477" s="24">
        <v>0</v>
      </c>
    </row>
    <row r="1478" spans="1:64" x14ac:dyDescent="0.25">
      <c r="A1478" t="s">
        <v>5126</v>
      </c>
      <c r="B1478">
        <v>31</v>
      </c>
      <c r="C1478">
        <v>3</v>
      </c>
      <c r="D1478">
        <v>3</v>
      </c>
      <c r="E1478" s="24">
        <v>1666666.6666666667</v>
      </c>
      <c r="F1478" s="24">
        <v>961111.11111111124</v>
      </c>
      <c r="G1478" s="24">
        <v>500000</v>
      </c>
      <c r="H1478" s="24">
        <v>288333.33333333337</v>
      </c>
      <c r="I1478" s="24">
        <v>83333.333333333343</v>
      </c>
      <c r="J1478" s="24">
        <v>48055.555555555562</v>
      </c>
      <c r="K1478" s="24">
        <v>302550.85583859961</v>
      </c>
      <c r="L1478" s="24">
        <v>33039.369963968173</v>
      </c>
      <c r="M1478" s="24">
        <v>335590.22580256779</v>
      </c>
      <c r="N1478" s="24">
        <v>48854.218641876243</v>
      </c>
      <c r="O1478" s="24">
        <v>81893.588605844416</v>
      </c>
      <c r="P1478" s="24">
        <v>384444.44444444403</v>
      </c>
      <c r="Q1478" s="24">
        <v>21.655288530445773</v>
      </c>
      <c r="R1478" s="24">
        <v>1.6358540596962428</v>
      </c>
      <c r="S1478" s="24">
        <v>23.291142590142016</v>
      </c>
      <c r="T1478" s="24">
        <v>25.629629629629619</v>
      </c>
      <c r="U1478" s="24">
        <v>1666666.6666666667</v>
      </c>
      <c r="V1478" s="24">
        <v>964236.11111111124</v>
      </c>
      <c r="W1478" s="24">
        <v>500000</v>
      </c>
      <c r="X1478" s="24">
        <v>288333.33333333337</v>
      </c>
      <c r="Y1478" s="24">
        <v>0</v>
      </c>
      <c r="Z1478" s="24">
        <v>0</v>
      </c>
      <c r="AA1478" s="24">
        <v>302550.85583859961</v>
      </c>
      <c r="AB1478" s="24">
        <v>33039.369963968173</v>
      </c>
      <c r="AC1478" s="24">
        <v>335590.22580256779</v>
      </c>
      <c r="AD1478" s="24">
        <v>48854.218641876243</v>
      </c>
      <c r="AE1478" s="24">
        <v>81893.588605844416</v>
      </c>
      <c r="AF1478" s="24">
        <v>384444.44444444403</v>
      </c>
      <c r="AG1478" s="24">
        <v>21.655288530445773</v>
      </c>
      <c r="AH1478" s="24">
        <v>1.6358540596962428</v>
      </c>
      <c r="AI1478" s="24">
        <v>23.291142590142016</v>
      </c>
      <c r="AJ1478" s="24">
        <v>25.629629629629619</v>
      </c>
      <c r="AK1478" s="24">
        <v>0</v>
      </c>
      <c r="AL1478" s="24">
        <v>-3125</v>
      </c>
      <c r="AM1478" s="24">
        <v>0</v>
      </c>
      <c r="AN1478" s="24">
        <v>0</v>
      </c>
      <c r="AO1478" s="24">
        <v>83333.333333333343</v>
      </c>
      <c r="AP1478" s="24">
        <v>48055.555555555562</v>
      </c>
      <c r="AQ1478" s="24">
        <v>0</v>
      </c>
      <c r="AR1478" s="24">
        <v>0</v>
      </c>
      <c r="AS1478" s="24">
        <v>0</v>
      </c>
      <c r="AT1478" s="24">
        <v>0</v>
      </c>
      <c r="AU1478" s="24">
        <v>0</v>
      </c>
      <c r="AV1478" s="24">
        <v>0</v>
      </c>
      <c r="AW1478" s="24">
        <v>0</v>
      </c>
      <c r="AX1478" s="24">
        <v>0</v>
      </c>
      <c r="AY1478" s="24">
        <v>0</v>
      </c>
      <c r="AZ1478" s="24">
        <v>0</v>
      </c>
      <c r="BA1478" s="24">
        <v>2.3384870394876032</v>
      </c>
      <c r="BB1478" s="24">
        <v>3.9743410991838459</v>
      </c>
      <c r="BC1478" s="24">
        <v>2.3384870394876032</v>
      </c>
      <c r="BD1478" s="24">
        <v>3.9743410991838459</v>
      </c>
      <c r="BE1478" s="24">
        <v>0</v>
      </c>
      <c r="BF1478" s="24">
        <v>0</v>
      </c>
      <c r="BG1478" s="24">
        <v>1666666.6666666667</v>
      </c>
      <c r="BH1478" s="24">
        <v>961111.11111111124</v>
      </c>
      <c r="BI1478" s="24">
        <v>0</v>
      </c>
      <c r="BJ1478" s="24">
        <v>3125</v>
      </c>
      <c r="BK1478" s="24">
        <v>0</v>
      </c>
      <c r="BL1478" s="24">
        <v>0</v>
      </c>
    </row>
    <row r="1479" spans="1:64" x14ac:dyDescent="0.25">
      <c r="A1479" t="s">
        <v>5126</v>
      </c>
      <c r="B1479">
        <v>32</v>
      </c>
      <c r="C1479">
        <v>3</v>
      </c>
      <c r="D1479">
        <v>3</v>
      </c>
      <c r="E1479" s="24">
        <v>1666666.6666666667</v>
      </c>
      <c r="F1479" s="24">
        <v>1016666.6666666666</v>
      </c>
      <c r="G1479" s="24">
        <v>500000</v>
      </c>
      <c r="H1479" s="24">
        <v>305000</v>
      </c>
      <c r="I1479" s="24">
        <v>83333.333333333343</v>
      </c>
      <c r="J1479" s="24">
        <v>50833.333333333336</v>
      </c>
      <c r="K1479" s="24">
        <v>317815.33288878296</v>
      </c>
      <c r="L1479" s="24">
        <v>33680.439610743895</v>
      </c>
      <c r="M1479" s="24">
        <v>351495.77249952685</v>
      </c>
      <c r="N1479" s="24">
        <v>55170.894167140126</v>
      </c>
      <c r="O1479" s="24">
        <v>88851.333777884021</v>
      </c>
      <c r="P1479" s="24">
        <v>406666.66666666698</v>
      </c>
      <c r="Q1479" s="24">
        <v>22.69876538297089</v>
      </c>
      <c r="R1479" s="24">
        <v>1.6937393477834632</v>
      </c>
      <c r="S1479" s="24">
        <v>24.392504730754354</v>
      </c>
      <c r="T1479" s="24">
        <v>27.111111111111086</v>
      </c>
      <c r="U1479" s="24">
        <v>1666666.6666666667</v>
      </c>
      <c r="V1479" s="24">
        <v>1019791.6666666666</v>
      </c>
      <c r="W1479" s="24">
        <v>500000</v>
      </c>
      <c r="X1479" s="24">
        <v>305000</v>
      </c>
      <c r="Y1479" s="24">
        <v>0</v>
      </c>
      <c r="Z1479" s="24">
        <v>0</v>
      </c>
      <c r="AA1479" s="24">
        <v>317815.33288878296</v>
      </c>
      <c r="AB1479" s="24">
        <v>33680.439610743895</v>
      </c>
      <c r="AC1479" s="24">
        <v>351495.77249952685</v>
      </c>
      <c r="AD1479" s="24">
        <v>55170.894167140126</v>
      </c>
      <c r="AE1479" s="24">
        <v>88851.333777884021</v>
      </c>
      <c r="AF1479" s="24">
        <v>406666.66666666698</v>
      </c>
      <c r="AG1479" s="24">
        <v>22.69876538297089</v>
      </c>
      <c r="AH1479" s="24">
        <v>1.6937393477834632</v>
      </c>
      <c r="AI1479" s="24">
        <v>24.392504730754354</v>
      </c>
      <c r="AJ1479" s="24">
        <v>27.111111111111086</v>
      </c>
      <c r="AK1479" s="24">
        <v>0</v>
      </c>
      <c r="AL1479" s="24">
        <v>-3125</v>
      </c>
      <c r="AM1479" s="24">
        <v>0</v>
      </c>
      <c r="AN1479" s="24">
        <v>0</v>
      </c>
      <c r="AO1479" s="24">
        <v>83333.333333333343</v>
      </c>
      <c r="AP1479" s="24">
        <v>50833.333333333336</v>
      </c>
      <c r="AQ1479" s="24">
        <v>0</v>
      </c>
      <c r="AR1479" s="24">
        <v>0</v>
      </c>
      <c r="AS1479" s="24">
        <v>0</v>
      </c>
      <c r="AT1479" s="24">
        <v>0</v>
      </c>
      <c r="AU1479" s="24">
        <v>0</v>
      </c>
      <c r="AV1479" s="24">
        <v>0</v>
      </c>
      <c r="AW1479" s="24">
        <v>0</v>
      </c>
      <c r="AX1479" s="24">
        <v>0</v>
      </c>
      <c r="AY1479" s="24">
        <v>0</v>
      </c>
      <c r="AZ1479" s="24">
        <v>0</v>
      </c>
      <c r="BA1479" s="24">
        <v>2.7186063803567322</v>
      </c>
      <c r="BB1479" s="24">
        <v>4.4123457281401954</v>
      </c>
      <c r="BC1479" s="24">
        <v>2.7186063803567322</v>
      </c>
      <c r="BD1479" s="24">
        <v>4.4123457281401954</v>
      </c>
      <c r="BE1479" s="24">
        <v>0</v>
      </c>
      <c r="BF1479" s="24">
        <v>0</v>
      </c>
      <c r="BG1479" s="24">
        <v>1666666.6666666667</v>
      </c>
      <c r="BH1479" s="24">
        <v>1016666.6666666666</v>
      </c>
      <c r="BI1479" s="24">
        <v>0</v>
      </c>
      <c r="BJ1479" s="24">
        <v>3125</v>
      </c>
      <c r="BK1479" s="24">
        <v>0</v>
      </c>
      <c r="BL1479" s="24">
        <v>0</v>
      </c>
    </row>
    <row r="1480" spans="1:64" x14ac:dyDescent="0.25">
      <c r="A1480" t="s">
        <v>5126</v>
      </c>
      <c r="B1480">
        <v>33</v>
      </c>
      <c r="C1480">
        <v>3</v>
      </c>
      <c r="D1480">
        <v>3</v>
      </c>
      <c r="E1480" s="24">
        <v>1666666.6666666667</v>
      </c>
      <c r="F1480" s="24">
        <v>1072222.2222222222</v>
      </c>
      <c r="G1480" s="24">
        <v>500000</v>
      </c>
      <c r="H1480" s="24">
        <v>321666.66666666669</v>
      </c>
      <c r="I1480" s="24">
        <v>83333.333333333343</v>
      </c>
      <c r="J1480" s="24">
        <v>53611.111111111117</v>
      </c>
      <c r="K1480" s="24">
        <v>334344.36766643682</v>
      </c>
      <c r="L1480" s="24">
        <v>34687.493145231623</v>
      </c>
      <c r="M1480" s="24">
        <v>369031.86081166845</v>
      </c>
      <c r="N1480" s="24">
        <v>59857.028077220544</v>
      </c>
      <c r="O1480" s="24">
        <v>94544.521222452167</v>
      </c>
      <c r="P1480" s="24">
        <v>428888.88888888899</v>
      </c>
      <c r="Q1480" s="24">
        <v>23.841780159723697</v>
      </c>
      <c r="R1480" s="24">
        <v>1.7730724882548259</v>
      </c>
      <c r="S1480" s="24">
        <v>25.614852647978523</v>
      </c>
      <c r="T1480" s="24">
        <v>28.592592592592609</v>
      </c>
      <c r="U1480" s="24">
        <v>1666666.6666666667</v>
      </c>
      <c r="V1480" s="24">
        <v>1075347.2222222222</v>
      </c>
      <c r="W1480" s="24">
        <v>500000</v>
      </c>
      <c r="X1480" s="24">
        <v>321666.66666666669</v>
      </c>
      <c r="Y1480" s="24">
        <v>0</v>
      </c>
      <c r="Z1480" s="24">
        <v>0</v>
      </c>
      <c r="AA1480" s="24">
        <v>334344.36766643682</v>
      </c>
      <c r="AB1480" s="24">
        <v>34687.493145231623</v>
      </c>
      <c r="AC1480" s="24">
        <v>369031.86081166845</v>
      </c>
      <c r="AD1480" s="24">
        <v>59857.028077220544</v>
      </c>
      <c r="AE1480" s="24">
        <v>94544.521222452167</v>
      </c>
      <c r="AF1480" s="24">
        <v>428888.88888888899</v>
      </c>
      <c r="AG1480" s="24">
        <v>23.841780159723697</v>
      </c>
      <c r="AH1480" s="24">
        <v>1.7730724882548259</v>
      </c>
      <c r="AI1480" s="24">
        <v>25.614852647978523</v>
      </c>
      <c r="AJ1480" s="24">
        <v>28.592592592592609</v>
      </c>
      <c r="AK1480" s="24">
        <v>0</v>
      </c>
      <c r="AL1480" s="24">
        <v>-3125</v>
      </c>
      <c r="AM1480" s="24">
        <v>0</v>
      </c>
      <c r="AN1480" s="24">
        <v>0</v>
      </c>
      <c r="AO1480" s="24">
        <v>83333.333333333343</v>
      </c>
      <c r="AP1480" s="24">
        <v>53611.111111111117</v>
      </c>
      <c r="AQ1480" s="24">
        <v>0</v>
      </c>
      <c r="AR1480" s="24">
        <v>0</v>
      </c>
      <c r="AS1480" s="24">
        <v>0</v>
      </c>
      <c r="AT1480" s="24">
        <v>0</v>
      </c>
      <c r="AU1480" s="24">
        <v>0</v>
      </c>
      <c r="AV1480" s="24">
        <v>0</v>
      </c>
      <c r="AW1480" s="24">
        <v>0</v>
      </c>
      <c r="AX1480" s="24">
        <v>0</v>
      </c>
      <c r="AY1480" s="24">
        <v>0</v>
      </c>
      <c r="AZ1480" s="24">
        <v>0</v>
      </c>
      <c r="BA1480" s="24">
        <v>2.9777399446140862</v>
      </c>
      <c r="BB1480" s="24">
        <v>4.7508124328689121</v>
      </c>
      <c r="BC1480" s="24">
        <v>2.9777399446140862</v>
      </c>
      <c r="BD1480" s="24">
        <v>4.7508124328689121</v>
      </c>
      <c r="BE1480" s="24">
        <v>0</v>
      </c>
      <c r="BF1480" s="24">
        <v>0</v>
      </c>
      <c r="BG1480" s="24">
        <v>1666666.6666666667</v>
      </c>
      <c r="BH1480" s="24">
        <v>1072222.2222222222</v>
      </c>
      <c r="BI1480" s="24">
        <v>0</v>
      </c>
      <c r="BJ1480" s="24">
        <v>3125</v>
      </c>
      <c r="BK1480" s="24">
        <v>0</v>
      </c>
      <c r="BL1480" s="24">
        <v>0</v>
      </c>
    </row>
    <row r="1481" spans="1:64" x14ac:dyDescent="0.25">
      <c r="A1481" t="s">
        <v>5126</v>
      </c>
      <c r="B1481">
        <v>34</v>
      </c>
      <c r="C1481">
        <v>4</v>
      </c>
      <c r="D1481">
        <v>3</v>
      </c>
      <c r="E1481" s="24">
        <v>2000000</v>
      </c>
      <c r="F1481" s="24">
        <v>1141666.6666666665</v>
      </c>
      <c r="G1481" s="24">
        <v>600000</v>
      </c>
      <c r="H1481" s="24">
        <v>342499.99999999994</v>
      </c>
      <c r="I1481" s="24">
        <v>100000</v>
      </c>
      <c r="J1481" s="24">
        <v>57083.333333333328</v>
      </c>
      <c r="K1481" s="24">
        <v>352607.7753552082</v>
      </c>
      <c r="L1481" s="24">
        <v>36223.890567580704</v>
      </c>
      <c r="M1481" s="24">
        <v>388831.6659227889</v>
      </c>
      <c r="N1481" s="24">
        <v>67835.000743878074</v>
      </c>
      <c r="O1481" s="24">
        <v>104058.89131145878</v>
      </c>
      <c r="P1481" s="24">
        <v>456666.66666666698</v>
      </c>
      <c r="Q1481" s="24">
        <v>25.12201715708261</v>
      </c>
      <c r="R1481" s="24">
        <v>1.8882566839530455</v>
      </c>
      <c r="S1481" s="24">
        <v>27.010273841035655</v>
      </c>
      <c r="T1481" s="24">
        <v>30.444444444444457</v>
      </c>
      <c r="U1481" s="24">
        <v>2000000</v>
      </c>
      <c r="V1481" s="24">
        <v>1144791.6666666665</v>
      </c>
      <c r="W1481" s="24">
        <v>600000</v>
      </c>
      <c r="X1481" s="24">
        <v>342499.99999999994</v>
      </c>
      <c r="Y1481" s="24">
        <v>0</v>
      </c>
      <c r="Z1481" s="24">
        <v>0</v>
      </c>
      <c r="AA1481" s="24">
        <v>352607.7753552082</v>
      </c>
      <c r="AB1481" s="24">
        <v>36223.890567580704</v>
      </c>
      <c r="AC1481" s="24">
        <v>388831.6659227889</v>
      </c>
      <c r="AD1481" s="24">
        <v>67835.000743878074</v>
      </c>
      <c r="AE1481" s="24">
        <v>104058.89131145878</v>
      </c>
      <c r="AF1481" s="24">
        <v>456666.66666666698</v>
      </c>
      <c r="AG1481" s="24">
        <v>25.12201715708261</v>
      </c>
      <c r="AH1481" s="24">
        <v>1.8882566839530455</v>
      </c>
      <c r="AI1481" s="24">
        <v>27.010273841035655</v>
      </c>
      <c r="AJ1481" s="24">
        <v>30.444444444444457</v>
      </c>
      <c r="AK1481" s="24">
        <v>0</v>
      </c>
      <c r="AL1481" s="24">
        <v>-3125</v>
      </c>
      <c r="AM1481" s="24">
        <v>0</v>
      </c>
      <c r="AN1481" s="24">
        <v>0</v>
      </c>
      <c r="AO1481" s="24">
        <v>100000</v>
      </c>
      <c r="AP1481" s="24">
        <v>57083.333333333328</v>
      </c>
      <c r="AQ1481" s="24">
        <v>0</v>
      </c>
      <c r="AR1481" s="24">
        <v>0</v>
      </c>
      <c r="AS1481" s="24">
        <v>0</v>
      </c>
      <c r="AT1481" s="24">
        <v>0</v>
      </c>
      <c r="AU1481" s="24">
        <v>0</v>
      </c>
      <c r="AV1481" s="24">
        <v>0</v>
      </c>
      <c r="AW1481" s="24">
        <v>0</v>
      </c>
      <c r="AX1481" s="24">
        <v>0</v>
      </c>
      <c r="AY1481" s="24">
        <v>0</v>
      </c>
      <c r="AZ1481" s="24">
        <v>0</v>
      </c>
      <c r="BA1481" s="24">
        <v>3.434170603408802</v>
      </c>
      <c r="BB1481" s="24">
        <v>5.3224272873618474</v>
      </c>
      <c r="BC1481" s="24">
        <v>3.434170603408802</v>
      </c>
      <c r="BD1481" s="24">
        <v>5.3224272873618474</v>
      </c>
      <c r="BE1481" s="24">
        <v>0</v>
      </c>
      <c r="BF1481" s="24">
        <v>0</v>
      </c>
      <c r="BG1481" s="24">
        <v>2000000</v>
      </c>
      <c r="BH1481" s="24">
        <v>1141666.6666666665</v>
      </c>
      <c r="BI1481" s="24">
        <v>0</v>
      </c>
      <c r="BJ1481" s="24">
        <v>3125</v>
      </c>
      <c r="BK1481" s="24">
        <v>0</v>
      </c>
      <c r="BL1481" s="24">
        <v>0</v>
      </c>
    </row>
    <row r="1482" spans="1:64" x14ac:dyDescent="0.25">
      <c r="A1482" t="s">
        <v>5126</v>
      </c>
      <c r="B1482">
        <v>35</v>
      </c>
      <c r="C1482">
        <v>4</v>
      </c>
      <c r="D1482">
        <v>3</v>
      </c>
      <c r="E1482" s="24">
        <v>2000000</v>
      </c>
      <c r="F1482" s="24">
        <v>1225000</v>
      </c>
      <c r="G1482" s="24">
        <v>600000</v>
      </c>
      <c r="H1482" s="24">
        <v>367500</v>
      </c>
      <c r="I1482" s="24">
        <v>100000</v>
      </c>
      <c r="J1482" s="24">
        <v>61250</v>
      </c>
      <c r="K1482" s="24">
        <v>373329.35225231806</v>
      </c>
      <c r="L1482" s="24">
        <v>38485.566398351919</v>
      </c>
      <c r="M1482" s="24">
        <v>411814.91865066998</v>
      </c>
      <c r="N1482" s="24">
        <v>78185.081349330023</v>
      </c>
      <c r="O1482" s="24">
        <v>116670.64774768194</v>
      </c>
      <c r="P1482" s="24">
        <v>490000</v>
      </c>
      <c r="Q1482" s="24">
        <v>26.595790988140777</v>
      </c>
      <c r="R1482" s="24">
        <v>2.0530094193787818</v>
      </c>
      <c r="S1482" s="24">
        <v>28.648800407519559</v>
      </c>
      <c r="T1482" s="24">
        <v>32.666666666666686</v>
      </c>
      <c r="U1482" s="24">
        <v>2000000</v>
      </c>
      <c r="V1482" s="24">
        <v>1228125</v>
      </c>
      <c r="W1482" s="24">
        <v>600000</v>
      </c>
      <c r="X1482" s="24">
        <v>367500</v>
      </c>
      <c r="Y1482" s="24">
        <v>0</v>
      </c>
      <c r="Z1482" s="24">
        <v>0</v>
      </c>
      <c r="AA1482" s="24">
        <v>373329.35225231806</v>
      </c>
      <c r="AB1482" s="24">
        <v>38485.566398351919</v>
      </c>
      <c r="AC1482" s="24">
        <v>411814.91865066998</v>
      </c>
      <c r="AD1482" s="24">
        <v>78185.081349330023</v>
      </c>
      <c r="AE1482" s="24">
        <v>116670.64774768194</v>
      </c>
      <c r="AF1482" s="24">
        <v>490000</v>
      </c>
      <c r="AG1482" s="24">
        <v>26.595790988140777</v>
      </c>
      <c r="AH1482" s="24">
        <v>2.0530094193787818</v>
      </c>
      <c r="AI1482" s="24">
        <v>28.648800407519559</v>
      </c>
      <c r="AJ1482" s="24">
        <v>32.666666666666686</v>
      </c>
      <c r="AK1482" s="24">
        <v>0</v>
      </c>
      <c r="AL1482" s="24">
        <v>-3125</v>
      </c>
      <c r="AM1482" s="24">
        <v>0</v>
      </c>
      <c r="AN1482" s="24">
        <v>0</v>
      </c>
      <c r="AO1482" s="24">
        <v>100000</v>
      </c>
      <c r="AP1482" s="24">
        <v>61250</v>
      </c>
      <c r="AQ1482" s="24">
        <v>0</v>
      </c>
      <c r="AR1482" s="24">
        <v>0</v>
      </c>
      <c r="AS1482" s="24">
        <v>0</v>
      </c>
      <c r="AT1482" s="24">
        <v>0</v>
      </c>
      <c r="AU1482" s="24">
        <v>0</v>
      </c>
      <c r="AV1482" s="24">
        <v>0</v>
      </c>
      <c r="AW1482" s="24">
        <v>0</v>
      </c>
      <c r="AX1482" s="24">
        <v>0</v>
      </c>
      <c r="AY1482" s="24">
        <v>0</v>
      </c>
      <c r="AZ1482" s="24">
        <v>0</v>
      </c>
      <c r="BA1482" s="24">
        <v>4.0178662591471266</v>
      </c>
      <c r="BB1482" s="24">
        <v>6.0708756785259084</v>
      </c>
      <c r="BC1482" s="24">
        <v>4.0178662591471266</v>
      </c>
      <c r="BD1482" s="24">
        <v>6.0708756785259084</v>
      </c>
      <c r="BE1482" s="24">
        <v>0</v>
      </c>
      <c r="BF1482" s="24">
        <v>0</v>
      </c>
      <c r="BG1482" s="24">
        <v>2000000</v>
      </c>
      <c r="BH1482" s="24">
        <v>1225000</v>
      </c>
      <c r="BI1482" s="24">
        <v>0</v>
      </c>
      <c r="BJ1482" s="24">
        <v>3125</v>
      </c>
      <c r="BK1482" s="24">
        <v>0</v>
      </c>
      <c r="BL1482" s="24">
        <v>0</v>
      </c>
    </row>
    <row r="1483" spans="1:64" x14ac:dyDescent="0.25">
      <c r="A1483" t="s">
        <v>5126</v>
      </c>
      <c r="B1483">
        <v>36</v>
      </c>
      <c r="C1483">
        <v>4</v>
      </c>
      <c r="D1483">
        <v>3</v>
      </c>
      <c r="E1483" s="24">
        <v>2000000</v>
      </c>
      <c r="F1483" s="24">
        <v>1308333.3333333333</v>
      </c>
      <c r="G1483" s="24">
        <v>600000</v>
      </c>
      <c r="H1483" s="24">
        <v>392499.99999999994</v>
      </c>
      <c r="I1483" s="24">
        <v>100000</v>
      </c>
      <c r="J1483" s="24">
        <v>65416.666666666664</v>
      </c>
      <c r="K1483" s="24">
        <v>396227.730295402</v>
      </c>
      <c r="L1483" s="24">
        <v>41177.422754197381</v>
      </c>
      <c r="M1483" s="24">
        <v>437405.15304959938</v>
      </c>
      <c r="N1483" s="24">
        <v>85928.180283733644</v>
      </c>
      <c r="O1483" s="24">
        <v>127105.60303793103</v>
      </c>
      <c r="P1483" s="24">
        <v>523333.33333333302</v>
      </c>
      <c r="Q1483" s="24">
        <v>28.233435286498775</v>
      </c>
      <c r="R1483" s="24">
        <v>2.2394111659550617</v>
      </c>
      <c r="S1483" s="24">
        <v>30.472846452453837</v>
      </c>
      <c r="T1483" s="24">
        <v>34.888888888888914</v>
      </c>
      <c r="U1483" s="24">
        <v>2000000</v>
      </c>
      <c r="V1483" s="24">
        <v>1311458.3333333333</v>
      </c>
      <c r="W1483" s="24">
        <v>600000</v>
      </c>
      <c r="X1483" s="24">
        <v>392499.99999999994</v>
      </c>
      <c r="Y1483" s="24">
        <v>0</v>
      </c>
      <c r="Z1483" s="24">
        <v>0</v>
      </c>
      <c r="AA1483" s="24">
        <v>396227.730295402</v>
      </c>
      <c r="AB1483" s="24">
        <v>41177.422754197381</v>
      </c>
      <c r="AC1483" s="24">
        <v>437405.15304959938</v>
      </c>
      <c r="AD1483" s="24">
        <v>85928.180283733644</v>
      </c>
      <c r="AE1483" s="24">
        <v>127105.60303793103</v>
      </c>
      <c r="AF1483" s="24">
        <v>523333.33333333302</v>
      </c>
      <c r="AG1483" s="24">
        <v>28.233435286498775</v>
      </c>
      <c r="AH1483" s="24">
        <v>2.2394111659550617</v>
      </c>
      <c r="AI1483" s="24">
        <v>30.472846452453837</v>
      </c>
      <c r="AJ1483" s="24">
        <v>34.888888888888914</v>
      </c>
      <c r="AK1483" s="24">
        <v>0</v>
      </c>
      <c r="AL1483" s="24">
        <v>-3125</v>
      </c>
      <c r="AM1483" s="24">
        <v>0</v>
      </c>
      <c r="AN1483" s="24">
        <v>0</v>
      </c>
      <c r="AO1483" s="24">
        <v>100000</v>
      </c>
      <c r="AP1483" s="24">
        <v>65416.666666666664</v>
      </c>
      <c r="AQ1483" s="24">
        <v>0</v>
      </c>
      <c r="AR1483" s="24">
        <v>0</v>
      </c>
      <c r="AS1483" s="24">
        <v>0</v>
      </c>
      <c r="AT1483" s="24">
        <v>0</v>
      </c>
      <c r="AU1483" s="24">
        <v>0</v>
      </c>
      <c r="AV1483" s="24">
        <v>0</v>
      </c>
      <c r="AW1483" s="24">
        <v>0</v>
      </c>
      <c r="AX1483" s="24">
        <v>0</v>
      </c>
      <c r="AY1483" s="24">
        <v>0</v>
      </c>
      <c r="AZ1483" s="24">
        <v>0</v>
      </c>
      <c r="BA1483" s="24">
        <v>4.4160424364350774</v>
      </c>
      <c r="BB1483" s="24">
        <v>6.6554536023901392</v>
      </c>
      <c r="BC1483" s="24">
        <v>4.4160424364350774</v>
      </c>
      <c r="BD1483" s="24">
        <v>6.6554536023901392</v>
      </c>
      <c r="BE1483" s="24">
        <v>0</v>
      </c>
      <c r="BF1483" s="24">
        <v>0</v>
      </c>
      <c r="BG1483" s="24">
        <v>2000000</v>
      </c>
      <c r="BH1483" s="24">
        <v>1308333.3333333333</v>
      </c>
      <c r="BI1483" s="24">
        <v>0</v>
      </c>
      <c r="BJ1483" s="24">
        <v>3125</v>
      </c>
      <c r="BK1483" s="24">
        <v>0</v>
      </c>
      <c r="BL1483" s="24">
        <v>0</v>
      </c>
    </row>
    <row r="1484" spans="1:64" x14ac:dyDescent="0.25">
      <c r="A1484" t="s">
        <v>5126</v>
      </c>
      <c r="B1484">
        <v>37</v>
      </c>
      <c r="C1484">
        <v>1</v>
      </c>
      <c r="D1484">
        <v>4</v>
      </c>
      <c r="E1484" s="24">
        <v>2000000</v>
      </c>
      <c r="F1484" s="24">
        <v>1416666.6666666667</v>
      </c>
      <c r="G1484" s="24">
        <v>600000</v>
      </c>
      <c r="H1484" s="24">
        <v>425000</v>
      </c>
      <c r="I1484" s="24">
        <v>100000</v>
      </c>
      <c r="J1484" s="24">
        <v>70833.333333333343</v>
      </c>
      <c r="K1484" s="24">
        <v>422195.18649487849</v>
      </c>
      <c r="L1484" s="24">
        <v>44655.201842338778</v>
      </c>
      <c r="M1484" s="24">
        <v>466850.38833721727</v>
      </c>
      <c r="N1484" s="24">
        <v>99816.278329449706</v>
      </c>
      <c r="O1484" s="24">
        <v>144471.48017178848</v>
      </c>
      <c r="P1484" s="24">
        <v>566666.66666666698</v>
      </c>
      <c r="Q1484" s="24">
        <v>30.108123052756184</v>
      </c>
      <c r="R1484" s="24">
        <v>2.4788924438009303</v>
      </c>
      <c r="S1484" s="24">
        <v>32.587015496557115</v>
      </c>
      <c r="T1484" s="24">
        <v>37.777777777777771</v>
      </c>
      <c r="U1484" s="24">
        <v>2090000</v>
      </c>
      <c r="V1484" s="24">
        <v>1424166.6666666667</v>
      </c>
      <c r="W1484" s="24">
        <v>600000</v>
      </c>
      <c r="X1484" s="24">
        <v>425000</v>
      </c>
      <c r="Y1484" s="24">
        <v>0</v>
      </c>
      <c r="Z1484" s="24">
        <v>0</v>
      </c>
      <c r="AA1484" s="24">
        <v>422195.18649487849</v>
      </c>
      <c r="AB1484" s="24">
        <v>44655.201842338778</v>
      </c>
      <c r="AC1484" s="24">
        <v>466850.38833721727</v>
      </c>
      <c r="AD1484" s="24">
        <v>99816.278329449706</v>
      </c>
      <c r="AE1484" s="24">
        <v>144471.48017178848</v>
      </c>
      <c r="AF1484" s="24">
        <v>566666.66666666698</v>
      </c>
      <c r="AG1484" s="24">
        <v>30.108123052756184</v>
      </c>
      <c r="AH1484" s="24">
        <v>2.4788924438009303</v>
      </c>
      <c r="AI1484" s="24">
        <v>32.587015496557115</v>
      </c>
      <c r="AJ1484" s="24">
        <v>37.777777777777771</v>
      </c>
      <c r="AK1484" s="24">
        <v>-90000</v>
      </c>
      <c r="AL1484" s="24">
        <v>-7500</v>
      </c>
      <c r="AM1484" s="24">
        <v>0</v>
      </c>
      <c r="AN1484" s="24">
        <v>0</v>
      </c>
      <c r="AO1484" s="24">
        <v>100000</v>
      </c>
      <c r="AP1484" s="24">
        <v>70833.333333333343</v>
      </c>
      <c r="AQ1484" s="24">
        <v>0</v>
      </c>
      <c r="AR1484" s="24">
        <v>0</v>
      </c>
      <c r="AS1484" s="24">
        <v>0</v>
      </c>
      <c r="AT1484" s="24">
        <v>0</v>
      </c>
      <c r="AU1484" s="24">
        <v>0</v>
      </c>
      <c r="AV1484" s="24">
        <v>0</v>
      </c>
      <c r="AW1484" s="24">
        <v>0</v>
      </c>
      <c r="AX1484" s="24">
        <v>0</v>
      </c>
      <c r="AY1484" s="24">
        <v>0</v>
      </c>
      <c r="AZ1484" s="24">
        <v>0</v>
      </c>
      <c r="BA1484" s="24">
        <v>5.1907622812206569</v>
      </c>
      <c r="BB1484" s="24">
        <v>7.6696547250215872</v>
      </c>
      <c r="BC1484" s="24">
        <v>5.1907622812206569</v>
      </c>
      <c r="BD1484" s="24">
        <v>7.6696547250215872</v>
      </c>
      <c r="BE1484" s="24">
        <v>0</v>
      </c>
      <c r="BF1484" s="24">
        <v>0</v>
      </c>
      <c r="BG1484" s="24">
        <v>2000000</v>
      </c>
      <c r="BH1484" s="24">
        <v>1416666.6666666667</v>
      </c>
      <c r="BI1484" s="24">
        <v>90000</v>
      </c>
      <c r="BJ1484" s="24">
        <v>7500</v>
      </c>
      <c r="BK1484" s="24">
        <v>0</v>
      </c>
      <c r="BL1484" s="24">
        <v>0</v>
      </c>
    </row>
    <row r="1485" spans="1:64" x14ac:dyDescent="0.25">
      <c r="A1485" t="s">
        <v>5126</v>
      </c>
      <c r="B1485">
        <v>38</v>
      </c>
      <c r="C1485">
        <v>1</v>
      </c>
      <c r="D1485">
        <v>4</v>
      </c>
      <c r="E1485" s="24">
        <v>2000000</v>
      </c>
      <c r="F1485" s="24">
        <v>1550000</v>
      </c>
      <c r="G1485" s="24">
        <v>600000</v>
      </c>
      <c r="H1485" s="24">
        <v>465000</v>
      </c>
      <c r="I1485" s="24">
        <v>100000</v>
      </c>
      <c r="J1485" s="24">
        <v>77500</v>
      </c>
      <c r="K1485" s="24">
        <v>452564.3743647337</v>
      </c>
      <c r="L1485" s="24">
        <v>49314.017791476101</v>
      </c>
      <c r="M1485" s="24">
        <v>501878.3921562098</v>
      </c>
      <c r="N1485" s="24">
        <v>118121.6078437902</v>
      </c>
      <c r="O1485" s="24">
        <v>167435.6256352663</v>
      </c>
      <c r="P1485" s="24">
        <v>620000</v>
      </c>
      <c r="Q1485" s="24">
        <v>32.32475960897807</v>
      </c>
      <c r="R1485" s="24">
        <v>2.7997421934222189</v>
      </c>
      <c r="S1485" s="24">
        <v>35.124501802400289</v>
      </c>
      <c r="T1485" s="24">
        <v>41.333333333333314</v>
      </c>
      <c r="U1485" s="24">
        <v>2000000</v>
      </c>
      <c r="V1485" s="24">
        <v>1557500</v>
      </c>
      <c r="W1485" s="24">
        <v>600000</v>
      </c>
      <c r="X1485" s="24">
        <v>465000</v>
      </c>
      <c r="Y1485" s="24">
        <v>0</v>
      </c>
      <c r="Z1485" s="24">
        <v>0</v>
      </c>
      <c r="AA1485" s="24">
        <v>452564.3743647337</v>
      </c>
      <c r="AB1485" s="24">
        <v>49314.017791476101</v>
      </c>
      <c r="AC1485" s="24">
        <v>501878.3921562098</v>
      </c>
      <c r="AD1485" s="24">
        <v>118121.6078437902</v>
      </c>
      <c r="AE1485" s="24">
        <v>167435.6256352663</v>
      </c>
      <c r="AF1485" s="24">
        <v>620000</v>
      </c>
      <c r="AG1485" s="24">
        <v>32.32475960897807</v>
      </c>
      <c r="AH1485" s="24">
        <v>2.7997421934222189</v>
      </c>
      <c r="AI1485" s="24">
        <v>35.124501802400289</v>
      </c>
      <c r="AJ1485" s="24">
        <v>41.333333333333314</v>
      </c>
      <c r="AK1485" s="24">
        <v>0</v>
      </c>
      <c r="AL1485" s="24">
        <v>-7500</v>
      </c>
      <c r="AM1485" s="24">
        <v>0</v>
      </c>
      <c r="AN1485" s="24">
        <v>0</v>
      </c>
      <c r="AO1485" s="24">
        <v>100000</v>
      </c>
      <c r="AP1485" s="24">
        <v>77500</v>
      </c>
      <c r="AQ1485" s="24">
        <v>0</v>
      </c>
      <c r="AR1485" s="24">
        <v>0</v>
      </c>
      <c r="AS1485" s="24">
        <v>0</v>
      </c>
      <c r="AT1485" s="24">
        <v>0</v>
      </c>
      <c r="AU1485" s="24">
        <v>0</v>
      </c>
      <c r="AV1485" s="24">
        <v>0</v>
      </c>
      <c r="AW1485" s="24">
        <v>0</v>
      </c>
      <c r="AX1485" s="24">
        <v>0</v>
      </c>
      <c r="AY1485" s="24">
        <v>0</v>
      </c>
      <c r="AZ1485" s="24">
        <v>0</v>
      </c>
      <c r="BA1485" s="24">
        <v>6.2088315309330255</v>
      </c>
      <c r="BB1485" s="24">
        <v>9.0085737243552444</v>
      </c>
      <c r="BC1485" s="24">
        <v>6.2088315309330255</v>
      </c>
      <c r="BD1485" s="24">
        <v>9.0085737243552444</v>
      </c>
      <c r="BE1485" s="24">
        <v>0</v>
      </c>
      <c r="BF1485" s="24">
        <v>0</v>
      </c>
      <c r="BG1485" s="24">
        <v>2000000</v>
      </c>
      <c r="BH1485" s="24">
        <v>1550000</v>
      </c>
      <c r="BI1485" s="24">
        <v>0</v>
      </c>
      <c r="BJ1485" s="24">
        <v>7500</v>
      </c>
      <c r="BK1485" s="24">
        <v>0</v>
      </c>
      <c r="BL1485" s="24">
        <v>0</v>
      </c>
    </row>
    <row r="1486" spans="1:64" x14ac:dyDescent="0.25">
      <c r="A1486" t="s">
        <v>5126</v>
      </c>
      <c r="B1486">
        <v>39</v>
      </c>
      <c r="C1486">
        <v>1</v>
      </c>
      <c r="D1486">
        <v>4</v>
      </c>
      <c r="E1486" s="24">
        <v>2000000</v>
      </c>
      <c r="F1486" s="24">
        <v>1683333.3333333335</v>
      </c>
      <c r="G1486" s="24">
        <v>600000</v>
      </c>
      <c r="H1486" s="24">
        <v>505000</v>
      </c>
      <c r="I1486" s="24">
        <v>100000</v>
      </c>
      <c r="J1486" s="24">
        <v>84166.666666666686</v>
      </c>
      <c r="K1486" s="24">
        <v>486846.85922116786</v>
      </c>
      <c r="L1486" s="24">
        <v>54651.916997501627</v>
      </c>
      <c r="M1486" s="24">
        <v>541498.77621866949</v>
      </c>
      <c r="N1486" s="24">
        <v>131834.55711466353</v>
      </c>
      <c r="O1486" s="24">
        <v>186486.47411216516</v>
      </c>
      <c r="P1486" s="24">
        <v>673333.33333333302</v>
      </c>
      <c r="Q1486" s="24">
        <v>34.832226379181861</v>
      </c>
      <c r="R1486" s="24">
        <v>3.1540400986909276</v>
      </c>
      <c r="S1486" s="24">
        <v>37.986266477872789</v>
      </c>
      <c r="T1486" s="24">
        <v>44.888888888888914</v>
      </c>
      <c r="U1486" s="24">
        <v>2000000</v>
      </c>
      <c r="V1486" s="24">
        <v>1690833.3333333335</v>
      </c>
      <c r="W1486" s="24">
        <v>600000</v>
      </c>
      <c r="X1486" s="24">
        <v>505000</v>
      </c>
      <c r="Y1486" s="24">
        <v>0</v>
      </c>
      <c r="Z1486" s="24">
        <v>0</v>
      </c>
      <c r="AA1486" s="24">
        <v>486846.85922116786</v>
      </c>
      <c r="AB1486" s="24">
        <v>54651.916997501627</v>
      </c>
      <c r="AC1486" s="24">
        <v>541498.77621866949</v>
      </c>
      <c r="AD1486" s="24">
        <v>131834.55711466353</v>
      </c>
      <c r="AE1486" s="24">
        <v>186486.47411216516</v>
      </c>
      <c r="AF1486" s="24">
        <v>673333.33333333302</v>
      </c>
      <c r="AG1486" s="24">
        <v>34.832226379181861</v>
      </c>
      <c r="AH1486" s="24">
        <v>3.1540400986909276</v>
      </c>
      <c r="AI1486" s="24">
        <v>37.986266477872789</v>
      </c>
      <c r="AJ1486" s="24">
        <v>44.888888888888914</v>
      </c>
      <c r="AK1486" s="24">
        <v>0</v>
      </c>
      <c r="AL1486" s="24">
        <v>-7500</v>
      </c>
      <c r="AM1486" s="24">
        <v>0</v>
      </c>
      <c r="AN1486" s="24">
        <v>0</v>
      </c>
      <c r="AO1486" s="24">
        <v>100000</v>
      </c>
      <c r="AP1486" s="24">
        <v>84166.666666666686</v>
      </c>
      <c r="AQ1486" s="24">
        <v>0</v>
      </c>
      <c r="AR1486" s="24">
        <v>0</v>
      </c>
      <c r="AS1486" s="24">
        <v>0</v>
      </c>
      <c r="AT1486" s="24">
        <v>0</v>
      </c>
      <c r="AU1486" s="24">
        <v>0</v>
      </c>
      <c r="AV1486" s="24">
        <v>0</v>
      </c>
      <c r="AW1486" s="24">
        <v>0</v>
      </c>
      <c r="AX1486" s="24">
        <v>0</v>
      </c>
      <c r="AY1486" s="24">
        <v>0</v>
      </c>
      <c r="AZ1486" s="24">
        <v>0</v>
      </c>
      <c r="BA1486" s="24">
        <v>6.9026224110161252</v>
      </c>
      <c r="BB1486" s="24">
        <v>10.056662509707053</v>
      </c>
      <c r="BC1486" s="24">
        <v>6.9026224110161252</v>
      </c>
      <c r="BD1486" s="24">
        <v>10.056662509707053</v>
      </c>
      <c r="BE1486" s="24">
        <v>0</v>
      </c>
      <c r="BF1486" s="24">
        <v>0</v>
      </c>
      <c r="BG1486" s="24">
        <v>2000000</v>
      </c>
      <c r="BH1486" s="24">
        <v>1683333.3333333335</v>
      </c>
      <c r="BI1486" s="24">
        <v>0</v>
      </c>
      <c r="BJ1486" s="24">
        <v>7500</v>
      </c>
      <c r="BK1486" s="24">
        <v>0</v>
      </c>
      <c r="BL1486" s="24">
        <v>0</v>
      </c>
    </row>
    <row r="1487" spans="1:64" x14ac:dyDescent="0.25">
      <c r="A1487" t="s">
        <v>5126</v>
      </c>
      <c r="B1487">
        <v>40</v>
      </c>
      <c r="C1487">
        <v>2</v>
      </c>
      <c r="D1487">
        <v>4</v>
      </c>
      <c r="E1487" s="24">
        <v>800000</v>
      </c>
      <c r="F1487" s="24">
        <v>1727777.7777777778</v>
      </c>
      <c r="G1487" s="24">
        <v>240000</v>
      </c>
      <c r="H1487" s="24">
        <v>518333.33333333331</v>
      </c>
      <c r="I1487" s="24">
        <v>40000</v>
      </c>
      <c r="J1487" s="24">
        <v>86388.888888888891</v>
      </c>
      <c r="K1487" s="24">
        <v>519034.21226487495</v>
      </c>
      <c r="L1487" s="24">
        <v>57852.609884379432</v>
      </c>
      <c r="M1487" s="24">
        <v>576886.82214925438</v>
      </c>
      <c r="N1487" s="24">
        <v>114224.28896185756</v>
      </c>
      <c r="O1487" s="24">
        <v>172076.89884623699</v>
      </c>
      <c r="P1487" s="24">
        <v>691111.11111111194</v>
      </c>
      <c r="Q1487" s="24">
        <v>37.12044924048638</v>
      </c>
      <c r="R1487" s="24">
        <v>3.308678618351621</v>
      </c>
      <c r="S1487" s="24">
        <v>40.429127858838001</v>
      </c>
      <c r="T1487" s="24">
        <v>46.074074074074019</v>
      </c>
      <c r="U1487" s="24">
        <v>800000</v>
      </c>
      <c r="V1487" s="24">
        <v>1735277.7777777778</v>
      </c>
      <c r="W1487" s="24">
        <v>240000</v>
      </c>
      <c r="X1487" s="24">
        <v>518333.33333333331</v>
      </c>
      <c r="Y1487" s="24">
        <v>0</v>
      </c>
      <c r="Z1487" s="24">
        <v>0</v>
      </c>
      <c r="AA1487" s="24">
        <v>519034.21226487495</v>
      </c>
      <c r="AB1487" s="24">
        <v>57852.609884379432</v>
      </c>
      <c r="AC1487" s="24">
        <v>576886.82214925438</v>
      </c>
      <c r="AD1487" s="24">
        <v>114224.28896185756</v>
      </c>
      <c r="AE1487" s="24">
        <v>172076.89884623699</v>
      </c>
      <c r="AF1487" s="24">
        <v>691111.11111111194</v>
      </c>
      <c r="AG1487" s="24">
        <v>37.12044924048638</v>
      </c>
      <c r="AH1487" s="24">
        <v>3.308678618351621</v>
      </c>
      <c r="AI1487" s="24">
        <v>40.429127858838001</v>
      </c>
      <c r="AJ1487" s="24">
        <v>46.074074074074019</v>
      </c>
      <c r="AK1487" s="24">
        <v>0</v>
      </c>
      <c r="AL1487" s="24">
        <v>-7500</v>
      </c>
      <c r="AM1487" s="24">
        <v>0</v>
      </c>
      <c r="AN1487" s="24">
        <v>0</v>
      </c>
      <c r="AO1487" s="24">
        <v>40000</v>
      </c>
      <c r="AP1487" s="24">
        <v>86388.888888888891</v>
      </c>
      <c r="AQ1487" s="24">
        <v>0</v>
      </c>
      <c r="AR1487" s="24">
        <v>0</v>
      </c>
      <c r="AS1487" s="24">
        <v>0</v>
      </c>
      <c r="AT1487" s="24">
        <v>0</v>
      </c>
      <c r="AU1487" s="24">
        <v>0</v>
      </c>
      <c r="AV1487" s="24">
        <v>0</v>
      </c>
      <c r="AW1487" s="24">
        <v>0</v>
      </c>
      <c r="AX1487" s="24">
        <v>0</v>
      </c>
      <c r="AY1487" s="24">
        <v>0</v>
      </c>
      <c r="AZ1487" s="24">
        <v>0</v>
      </c>
      <c r="BA1487" s="24">
        <v>5.6449462152360184</v>
      </c>
      <c r="BB1487" s="24">
        <v>8.9536248335876394</v>
      </c>
      <c r="BC1487" s="24">
        <v>5.6449462152360184</v>
      </c>
      <c r="BD1487" s="24">
        <v>8.9536248335876394</v>
      </c>
      <c r="BE1487" s="24">
        <v>0</v>
      </c>
      <c r="BF1487" s="24">
        <v>0</v>
      </c>
      <c r="BG1487" s="24">
        <v>800000</v>
      </c>
      <c r="BH1487" s="24">
        <v>1727777.7777777778</v>
      </c>
      <c r="BI1487" s="24">
        <v>0</v>
      </c>
      <c r="BJ1487" s="24">
        <v>7500</v>
      </c>
      <c r="BK1487" s="24">
        <v>0</v>
      </c>
      <c r="BL1487" s="24">
        <v>0</v>
      </c>
    </row>
    <row r="1488" spans="1:64" x14ac:dyDescent="0.25">
      <c r="A1488" t="s">
        <v>5126</v>
      </c>
      <c r="B1488">
        <v>41</v>
      </c>
      <c r="C1488">
        <v>2</v>
      </c>
      <c r="D1488">
        <v>4</v>
      </c>
      <c r="E1488" s="24">
        <v>800000</v>
      </c>
      <c r="F1488" s="24">
        <v>1683333.3333333335</v>
      </c>
      <c r="G1488" s="24">
        <v>240000</v>
      </c>
      <c r="H1488" s="24">
        <v>505000</v>
      </c>
      <c r="I1488" s="24">
        <v>40000</v>
      </c>
      <c r="J1488" s="24">
        <v>84166.666666666686</v>
      </c>
      <c r="K1488" s="24">
        <v>542597.81208252162</v>
      </c>
      <c r="L1488" s="24">
        <v>56730.072993223555</v>
      </c>
      <c r="M1488" s="24">
        <v>599327.88507574517</v>
      </c>
      <c r="N1488" s="24">
        <v>74005.448257588781</v>
      </c>
      <c r="O1488" s="24">
        <v>130735.52125081234</v>
      </c>
      <c r="P1488" s="24">
        <v>673333.33333333395</v>
      </c>
      <c r="Q1488" s="24">
        <v>38.664932748505919</v>
      </c>
      <c r="R1488" s="24">
        <v>3.1132898024965812</v>
      </c>
      <c r="S1488" s="24">
        <v>41.7782225510025</v>
      </c>
      <c r="T1488" s="24">
        <v>44.888888888888914</v>
      </c>
      <c r="U1488" s="24">
        <v>800000</v>
      </c>
      <c r="V1488" s="24">
        <v>1690833.3333333335</v>
      </c>
      <c r="W1488" s="24">
        <v>240000</v>
      </c>
      <c r="X1488" s="24">
        <v>505000</v>
      </c>
      <c r="Y1488" s="24">
        <v>0</v>
      </c>
      <c r="Z1488" s="24">
        <v>0</v>
      </c>
      <c r="AA1488" s="24">
        <v>542597.81208252162</v>
      </c>
      <c r="AB1488" s="24">
        <v>56730.072993223555</v>
      </c>
      <c r="AC1488" s="24">
        <v>599327.88507574517</v>
      </c>
      <c r="AD1488" s="24">
        <v>74005.448257588781</v>
      </c>
      <c r="AE1488" s="24">
        <v>130735.52125081234</v>
      </c>
      <c r="AF1488" s="24">
        <v>673333.33333333395</v>
      </c>
      <c r="AG1488" s="24">
        <v>38.664932748505919</v>
      </c>
      <c r="AH1488" s="24">
        <v>3.1132898024965812</v>
      </c>
      <c r="AI1488" s="24">
        <v>41.7782225510025</v>
      </c>
      <c r="AJ1488" s="24">
        <v>44.888888888888914</v>
      </c>
      <c r="AK1488" s="24">
        <v>0</v>
      </c>
      <c r="AL1488" s="24">
        <v>-7500</v>
      </c>
      <c r="AM1488" s="24">
        <v>0</v>
      </c>
      <c r="AN1488" s="24">
        <v>0</v>
      </c>
      <c r="AO1488" s="24">
        <v>40000</v>
      </c>
      <c r="AP1488" s="24">
        <v>84166.666666666686</v>
      </c>
      <c r="AQ1488" s="24">
        <v>0</v>
      </c>
      <c r="AR1488" s="24">
        <v>0</v>
      </c>
      <c r="AS1488" s="24">
        <v>0</v>
      </c>
      <c r="AT1488" s="24">
        <v>0</v>
      </c>
      <c r="AU1488" s="24">
        <v>0</v>
      </c>
      <c r="AV1488" s="24">
        <v>0</v>
      </c>
      <c r="AW1488" s="24">
        <v>0</v>
      </c>
      <c r="AX1488" s="24">
        <v>0</v>
      </c>
      <c r="AY1488" s="24">
        <v>0</v>
      </c>
      <c r="AZ1488" s="24">
        <v>0</v>
      </c>
      <c r="BA1488" s="24">
        <v>3.1106663378864141</v>
      </c>
      <c r="BB1488" s="24">
        <v>6.2239561403829953</v>
      </c>
      <c r="BC1488" s="24">
        <v>3.1106663378864141</v>
      </c>
      <c r="BD1488" s="24">
        <v>6.2239561403829953</v>
      </c>
      <c r="BE1488" s="24">
        <v>0</v>
      </c>
      <c r="BF1488" s="24">
        <v>0</v>
      </c>
      <c r="BG1488" s="24">
        <v>800000</v>
      </c>
      <c r="BH1488" s="24">
        <v>1683333.3333333335</v>
      </c>
      <c r="BI1488" s="24">
        <v>0</v>
      </c>
      <c r="BJ1488" s="24">
        <v>7500</v>
      </c>
      <c r="BK1488" s="24">
        <v>0</v>
      </c>
      <c r="BL1488" s="24">
        <v>0</v>
      </c>
    </row>
    <row r="1489" spans="1:64" x14ac:dyDescent="0.25">
      <c r="A1489" t="s">
        <v>5126</v>
      </c>
      <c r="B1489">
        <v>42</v>
      </c>
      <c r="C1489">
        <v>2</v>
      </c>
      <c r="D1489">
        <v>4</v>
      </c>
      <c r="E1489" s="24">
        <v>800000</v>
      </c>
      <c r="F1489" s="24">
        <v>1638888.888888889</v>
      </c>
      <c r="G1489" s="24">
        <v>240000</v>
      </c>
      <c r="H1489" s="24">
        <v>491666.66666666669</v>
      </c>
      <c r="I1489" s="24">
        <v>40000</v>
      </c>
      <c r="J1489" s="24">
        <v>81944.444444444453</v>
      </c>
      <c r="K1489" s="24">
        <v>557985.55484064016</v>
      </c>
      <c r="L1489" s="24">
        <v>52639.730682355352</v>
      </c>
      <c r="M1489" s="24">
        <v>610625.28552299552</v>
      </c>
      <c r="N1489" s="24">
        <v>44930.270032560453</v>
      </c>
      <c r="O1489" s="24">
        <v>97570.000714915805</v>
      </c>
      <c r="P1489" s="24">
        <v>655555.55555555597</v>
      </c>
      <c r="Q1489" s="24">
        <v>39.542815146590215</v>
      </c>
      <c r="R1489" s="24">
        <v>2.7179334896591172</v>
      </c>
      <c r="S1489" s="24">
        <v>42.260748636249332</v>
      </c>
      <c r="T1489" s="24">
        <v>43.703703703703695</v>
      </c>
      <c r="U1489" s="24">
        <v>800000</v>
      </c>
      <c r="V1489" s="24">
        <v>1646388.888888889</v>
      </c>
      <c r="W1489" s="24">
        <v>240000</v>
      </c>
      <c r="X1489" s="24">
        <v>491666.66666666669</v>
      </c>
      <c r="Y1489" s="24">
        <v>0</v>
      </c>
      <c r="Z1489" s="24">
        <v>0</v>
      </c>
      <c r="AA1489" s="24">
        <v>557985.55484064016</v>
      </c>
      <c r="AB1489" s="24">
        <v>52639.730682355352</v>
      </c>
      <c r="AC1489" s="24">
        <v>610625.28552299552</v>
      </c>
      <c r="AD1489" s="24">
        <v>44930.270032560453</v>
      </c>
      <c r="AE1489" s="24">
        <v>97570.000714915805</v>
      </c>
      <c r="AF1489" s="24">
        <v>655555.55555555597</v>
      </c>
      <c r="AG1489" s="24">
        <v>39.542815146590215</v>
      </c>
      <c r="AH1489" s="24">
        <v>2.7179334896591172</v>
      </c>
      <c r="AI1489" s="24">
        <v>42.260748636249332</v>
      </c>
      <c r="AJ1489" s="24">
        <v>43.703703703703695</v>
      </c>
      <c r="AK1489" s="24">
        <v>0</v>
      </c>
      <c r="AL1489" s="24">
        <v>-7500</v>
      </c>
      <c r="AM1489" s="24">
        <v>0</v>
      </c>
      <c r="AN1489" s="24">
        <v>0</v>
      </c>
      <c r="AO1489" s="24">
        <v>40000</v>
      </c>
      <c r="AP1489" s="24">
        <v>81944.444444444453</v>
      </c>
      <c r="AQ1489" s="24">
        <v>0</v>
      </c>
      <c r="AR1489" s="24">
        <v>0</v>
      </c>
      <c r="AS1489" s="24">
        <v>0</v>
      </c>
      <c r="AT1489" s="24">
        <v>0</v>
      </c>
      <c r="AU1489" s="24">
        <v>0</v>
      </c>
      <c r="AV1489" s="24">
        <v>0</v>
      </c>
      <c r="AW1489" s="24">
        <v>0</v>
      </c>
      <c r="AX1489" s="24">
        <v>0</v>
      </c>
      <c r="AY1489" s="24">
        <v>0</v>
      </c>
      <c r="AZ1489" s="24">
        <v>0</v>
      </c>
      <c r="BA1489" s="24">
        <v>1.4429550674543634</v>
      </c>
      <c r="BB1489" s="24">
        <v>4.1608885571134806</v>
      </c>
      <c r="BC1489" s="24">
        <v>1.4429550674543634</v>
      </c>
      <c r="BD1489" s="24">
        <v>4.1608885571134806</v>
      </c>
      <c r="BE1489" s="24">
        <v>0</v>
      </c>
      <c r="BF1489" s="24">
        <v>0</v>
      </c>
      <c r="BG1489" s="24">
        <v>800000</v>
      </c>
      <c r="BH1489" s="24">
        <v>1638888.888888889</v>
      </c>
      <c r="BI1489" s="24">
        <v>0</v>
      </c>
      <c r="BJ1489" s="24">
        <v>7500</v>
      </c>
      <c r="BK1489" s="24">
        <v>0</v>
      </c>
      <c r="BL1489" s="24">
        <v>0</v>
      </c>
    </row>
    <row r="1490" spans="1:64" x14ac:dyDescent="0.25">
      <c r="A1490" t="s">
        <v>5126</v>
      </c>
      <c r="B1490">
        <v>43</v>
      </c>
      <c r="C1490">
        <v>3</v>
      </c>
      <c r="D1490">
        <v>4</v>
      </c>
      <c r="E1490" s="24">
        <v>2666666.6666666665</v>
      </c>
      <c r="F1490" s="24">
        <v>1658333.3333333335</v>
      </c>
      <c r="G1490" s="24">
        <v>799999.99999999988</v>
      </c>
      <c r="H1490" s="24">
        <v>497500</v>
      </c>
      <c r="I1490" s="24">
        <v>133333.33333333334</v>
      </c>
      <c r="J1490" s="24">
        <v>82916.666666666686</v>
      </c>
      <c r="K1490" s="24">
        <v>571219.52122974489</v>
      </c>
      <c r="L1490" s="24">
        <v>48811.92679170426</v>
      </c>
      <c r="M1490" s="24">
        <v>620031.44802144915</v>
      </c>
      <c r="N1490" s="24">
        <v>43301.885311884806</v>
      </c>
      <c r="O1490" s="24">
        <v>92113.812103589065</v>
      </c>
      <c r="P1490" s="24">
        <v>663333.33333333395</v>
      </c>
      <c r="Q1490" s="24">
        <v>40.279829764583155</v>
      </c>
      <c r="R1490" s="24">
        <v>2.3969973828583306</v>
      </c>
      <c r="S1490" s="24">
        <v>42.676827147441486</v>
      </c>
      <c r="T1490" s="24">
        <v>44.222222222222172</v>
      </c>
      <c r="U1490" s="24">
        <v>2666666.6666666665</v>
      </c>
      <c r="V1490" s="24">
        <v>1665833.3333333335</v>
      </c>
      <c r="W1490" s="24">
        <v>799999.99999999988</v>
      </c>
      <c r="X1490" s="24">
        <v>497500</v>
      </c>
      <c r="Y1490" s="24">
        <v>0</v>
      </c>
      <c r="Z1490" s="24">
        <v>0</v>
      </c>
      <c r="AA1490" s="24">
        <v>571219.52122974489</v>
      </c>
      <c r="AB1490" s="24">
        <v>48811.92679170426</v>
      </c>
      <c r="AC1490" s="24">
        <v>620031.44802144915</v>
      </c>
      <c r="AD1490" s="24">
        <v>43301.885311884806</v>
      </c>
      <c r="AE1490" s="24">
        <v>92113.812103589065</v>
      </c>
      <c r="AF1490" s="24">
        <v>663333.33333333395</v>
      </c>
      <c r="AG1490" s="24">
        <v>40.279829764583155</v>
      </c>
      <c r="AH1490" s="24">
        <v>2.3969973828583306</v>
      </c>
      <c r="AI1490" s="24">
        <v>42.676827147441486</v>
      </c>
      <c r="AJ1490" s="24">
        <v>44.222222222222172</v>
      </c>
      <c r="AK1490" s="24">
        <v>0</v>
      </c>
      <c r="AL1490" s="24">
        <v>-7500</v>
      </c>
      <c r="AM1490" s="24">
        <v>0</v>
      </c>
      <c r="AN1490" s="24">
        <v>0</v>
      </c>
      <c r="AO1490" s="24">
        <v>133333.33333333334</v>
      </c>
      <c r="AP1490" s="24">
        <v>82916.666666666686</v>
      </c>
      <c r="AQ1490" s="24">
        <v>0</v>
      </c>
      <c r="AR1490" s="24">
        <v>0</v>
      </c>
      <c r="AS1490" s="24">
        <v>0</v>
      </c>
      <c r="AT1490" s="24">
        <v>0</v>
      </c>
      <c r="AU1490" s="24">
        <v>0</v>
      </c>
      <c r="AV1490" s="24">
        <v>0</v>
      </c>
      <c r="AW1490" s="24">
        <v>0</v>
      </c>
      <c r="AX1490" s="24">
        <v>0</v>
      </c>
      <c r="AY1490" s="24">
        <v>0</v>
      </c>
      <c r="AZ1490" s="24">
        <v>0</v>
      </c>
      <c r="BA1490" s="24">
        <v>1.5453950747806857</v>
      </c>
      <c r="BB1490" s="24">
        <v>3.9423924576390164</v>
      </c>
      <c r="BC1490" s="24">
        <v>1.5453950747806857</v>
      </c>
      <c r="BD1490" s="24">
        <v>3.9423924576390164</v>
      </c>
      <c r="BE1490" s="24">
        <v>0</v>
      </c>
      <c r="BF1490" s="24">
        <v>0</v>
      </c>
      <c r="BG1490" s="24">
        <v>2666666.6666666665</v>
      </c>
      <c r="BH1490" s="24">
        <v>1658333.3333333335</v>
      </c>
      <c r="BI1490" s="24">
        <v>0</v>
      </c>
      <c r="BJ1490" s="24">
        <v>7500</v>
      </c>
      <c r="BK1490" s="24">
        <v>0</v>
      </c>
      <c r="BL1490" s="24">
        <v>0</v>
      </c>
    </row>
    <row r="1491" spans="1:64" x14ac:dyDescent="0.25">
      <c r="A1491" t="s">
        <v>5126</v>
      </c>
      <c r="B1491">
        <v>44</v>
      </c>
      <c r="C1491">
        <v>3</v>
      </c>
      <c r="D1491">
        <v>4</v>
      </c>
      <c r="E1491" s="24">
        <v>2666666.6666666665</v>
      </c>
      <c r="F1491" s="24">
        <v>1741666.6666666667</v>
      </c>
      <c r="G1491" s="24">
        <v>799999.99999999988</v>
      </c>
      <c r="H1491" s="24">
        <v>522500</v>
      </c>
      <c r="I1491" s="24">
        <v>133333.33333333334</v>
      </c>
      <c r="J1491" s="24">
        <v>87083.333333333343</v>
      </c>
      <c r="K1491" s="24">
        <v>587917.89067283738</v>
      </c>
      <c r="L1491" s="24">
        <v>47416.669887891971</v>
      </c>
      <c r="M1491" s="24">
        <v>635334.56056072935</v>
      </c>
      <c r="N1491" s="24">
        <v>61332.106105936691</v>
      </c>
      <c r="O1491" s="24">
        <v>108748.77599382866</v>
      </c>
      <c r="P1491" s="24">
        <v>696666.66666666605</v>
      </c>
      <c r="Q1491" s="24">
        <v>41.337995370803242</v>
      </c>
      <c r="R1491" s="24">
        <v>2.305424679830594</v>
      </c>
      <c r="S1491" s="24">
        <v>43.643420050633836</v>
      </c>
      <c r="T1491" s="24">
        <v>46.444444444444457</v>
      </c>
      <c r="U1491" s="24">
        <v>2666666.6666666665</v>
      </c>
      <c r="V1491" s="24">
        <v>1749166.6666666667</v>
      </c>
      <c r="W1491" s="24">
        <v>799999.99999999988</v>
      </c>
      <c r="X1491" s="24">
        <v>522500</v>
      </c>
      <c r="Y1491" s="24">
        <v>0</v>
      </c>
      <c r="Z1491" s="24">
        <v>0</v>
      </c>
      <c r="AA1491" s="24">
        <v>587917.89067283738</v>
      </c>
      <c r="AB1491" s="24">
        <v>47416.669887891971</v>
      </c>
      <c r="AC1491" s="24">
        <v>635334.56056072935</v>
      </c>
      <c r="AD1491" s="24">
        <v>61332.106105936691</v>
      </c>
      <c r="AE1491" s="24">
        <v>108748.77599382866</v>
      </c>
      <c r="AF1491" s="24">
        <v>696666.66666666605</v>
      </c>
      <c r="AG1491" s="24">
        <v>41.337995370803242</v>
      </c>
      <c r="AH1491" s="24">
        <v>2.305424679830594</v>
      </c>
      <c r="AI1491" s="24">
        <v>43.643420050633836</v>
      </c>
      <c r="AJ1491" s="24">
        <v>46.444444444444457</v>
      </c>
      <c r="AK1491" s="24">
        <v>0</v>
      </c>
      <c r="AL1491" s="24">
        <v>-7500</v>
      </c>
      <c r="AM1491" s="24">
        <v>0</v>
      </c>
      <c r="AN1491" s="24">
        <v>0</v>
      </c>
      <c r="AO1491" s="24">
        <v>133333.33333333334</v>
      </c>
      <c r="AP1491" s="24">
        <v>87083.333333333343</v>
      </c>
      <c r="AQ1491" s="24">
        <v>0</v>
      </c>
      <c r="AR1491" s="24">
        <v>0</v>
      </c>
      <c r="AS1491" s="24">
        <v>0</v>
      </c>
      <c r="AT1491" s="24">
        <v>0</v>
      </c>
      <c r="AU1491" s="24">
        <v>0</v>
      </c>
      <c r="AV1491" s="24">
        <v>0</v>
      </c>
      <c r="AW1491" s="24">
        <v>0</v>
      </c>
      <c r="AX1491" s="24">
        <v>0</v>
      </c>
      <c r="AY1491" s="24">
        <v>0</v>
      </c>
      <c r="AZ1491" s="24">
        <v>0</v>
      </c>
      <c r="BA1491" s="24">
        <v>2.8010243938106214</v>
      </c>
      <c r="BB1491" s="24">
        <v>5.1064490736412154</v>
      </c>
      <c r="BC1491" s="24">
        <v>2.8010243938106214</v>
      </c>
      <c r="BD1491" s="24">
        <v>5.1064490736412154</v>
      </c>
      <c r="BE1491" s="24">
        <v>0</v>
      </c>
      <c r="BF1491" s="24">
        <v>0</v>
      </c>
      <c r="BG1491" s="24">
        <v>2666666.6666666665</v>
      </c>
      <c r="BH1491" s="24">
        <v>1741666.6666666667</v>
      </c>
      <c r="BI1491" s="24">
        <v>0</v>
      </c>
      <c r="BJ1491" s="24">
        <v>7500</v>
      </c>
      <c r="BK1491" s="24">
        <v>0</v>
      </c>
      <c r="BL1491" s="24">
        <v>0</v>
      </c>
    </row>
    <row r="1492" spans="1:64" x14ac:dyDescent="0.25">
      <c r="A1492" t="s">
        <v>5126</v>
      </c>
      <c r="B1492">
        <v>45</v>
      </c>
      <c r="C1492">
        <v>3</v>
      </c>
      <c r="D1492">
        <v>4</v>
      </c>
      <c r="E1492" s="24">
        <v>2666666.6666666665</v>
      </c>
      <c r="F1492" s="24">
        <v>1825000</v>
      </c>
      <c r="G1492" s="24">
        <v>799999.99999999988</v>
      </c>
      <c r="H1492" s="24">
        <v>547500</v>
      </c>
      <c r="I1492" s="24">
        <v>133333.33333333334</v>
      </c>
      <c r="J1492" s="24">
        <v>91250</v>
      </c>
      <c r="K1492" s="24">
        <v>608363.98738371581</v>
      </c>
      <c r="L1492" s="24">
        <v>47822.028246413916</v>
      </c>
      <c r="M1492" s="24">
        <v>656186.01563012972</v>
      </c>
      <c r="N1492" s="24">
        <v>73813.984369870275</v>
      </c>
      <c r="O1492" s="24">
        <v>121636.01261628419</v>
      </c>
      <c r="P1492" s="24">
        <v>730000</v>
      </c>
      <c r="Q1492" s="24">
        <v>42.716030670115515</v>
      </c>
      <c r="R1492" s="24">
        <v>2.3584096014092211</v>
      </c>
      <c r="S1492" s="24">
        <v>45.074440271524736</v>
      </c>
      <c r="T1492" s="24">
        <v>48.666666666666629</v>
      </c>
      <c r="U1492" s="24">
        <v>2666666.6666666665</v>
      </c>
      <c r="V1492" s="24">
        <v>1832500</v>
      </c>
      <c r="W1492" s="24">
        <v>799999.99999999988</v>
      </c>
      <c r="X1492" s="24">
        <v>547500</v>
      </c>
      <c r="Y1492" s="24">
        <v>0</v>
      </c>
      <c r="Z1492" s="24">
        <v>0</v>
      </c>
      <c r="AA1492" s="24">
        <v>608363.98738371581</v>
      </c>
      <c r="AB1492" s="24">
        <v>47822.028246413916</v>
      </c>
      <c r="AC1492" s="24">
        <v>656186.01563012972</v>
      </c>
      <c r="AD1492" s="24">
        <v>73813.984369870275</v>
      </c>
      <c r="AE1492" s="24">
        <v>121636.01261628419</v>
      </c>
      <c r="AF1492" s="24">
        <v>730000</v>
      </c>
      <c r="AG1492" s="24">
        <v>42.716030670115515</v>
      </c>
      <c r="AH1492" s="24">
        <v>2.3584096014092211</v>
      </c>
      <c r="AI1492" s="24">
        <v>45.074440271524736</v>
      </c>
      <c r="AJ1492" s="24">
        <v>48.666666666666629</v>
      </c>
      <c r="AK1492" s="24">
        <v>0</v>
      </c>
      <c r="AL1492" s="24">
        <v>-7500</v>
      </c>
      <c r="AM1492" s="24">
        <v>0</v>
      </c>
      <c r="AN1492" s="24">
        <v>0</v>
      </c>
      <c r="AO1492" s="24">
        <v>133333.33333333334</v>
      </c>
      <c r="AP1492" s="24">
        <v>91250</v>
      </c>
      <c r="AQ1492" s="24">
        <v>0</v>
      </c>
      <c r="AR1492" s="24">
        <v>0</v>
      </c>
      <c r="AS1492" s="24">
        <v>0</v>
      </c>
      <c r="AT1492" s="24">
        <v>0</v>
      </c>
      <c r="AU1492" s="24">
        <v>0</v>
      </c>
      <c r="AV1492" s="24">
        <v>0</v>
      </c>
      <c r="AW1492" s="24">
        <v>0</v>
      </c>
      <c r="AX1492" s="24">
        <v>0</v>
      </c>
      <c r="AY1492" s="24">
        <v>0</v>
      </c>
      <c r="AZ1492" s="24">
        <v>0</v>
      </c>
      <c r="BA1492" s="24">
        <v>3.5922263951418927</v>
      </c>
      <c r="BB1492" s="24">
        <v>5.9506359965511137</v>
      </c>
      <c r="BC1492" s="24">
        <v>3.5922263951418927</v>
      </c>
      <c r="BD1492" s="24">
        <v>5.9506359965511137</v>
      </c>
      <c r="BE1492" s="24">
        <v>0</v>
      </c>
      <c r="BF1492" s="24">
        <v>0</v>
      </c>
      <c r="BG1492" s="24">
        <v>2666666.6666666665</v>
      </c>
      <c r="BH1492" s="24">
        <v>1825000</v>
      </c>
      <c r="BI1492" s="24">
        <v>0</v>
      </c>
      <c r="BJ1492" s="24">
        <v>7500</v>
      </c>
      <c r="BK1492" s="24">
        <v>0</v>
      </c>
      <c r="BL1492" s="24">
        <v>0</v>
      </c>
    </row>
    <row r="1493" spans="1:64" x14ac:dyDescent="0.25">
      <c r="A1493" t="s">
        <v>5126</v>
      </c>
      <c r="B1493">
        <v>46</v>
      </c>
      <c r="C1493">
        <v>4</v>
      </c>
      <c r="D1493">
        <v>4</v>
      </c>
      <c r="E1493" s="24">
        <v>3333333.3333333335</v>
      </c>
      <c r="F1493" s="24">
        <v>1922222.2222222225</v>
      </c>
      <c r="G1493" s="24">
        <v>1000000</v>
      </c>
      <c r="H1493" s="24">
        <v>576666.66666666674</v>
      </c>
      <c r="I1493" s="24">
        <v>166666.66666666669</v>
      </c>
      <c r="J1493" s="24">
        <v>96111.111111111124</v>
      </c>
      <c r="K1493" s="24">
        <v>632064.61059933156</v>
      </c>
      <c r="L1493" s="24">
        <v>49465.467674823478</v>
      </c>
      <c r="M1493" s="24">
        <v>681530.07827415504</v>
      </c>
      <c r="N1493" s="24">
        <v>87358.810614734888</v>
      </c>
      <c r="O1493" s="24">
        <v>136824.27828955837</v>
      </c>
      <c r="P1493" s="24">
        <v>768888.88888888992</v>
      </c>
      <c r="Q1493" s="24">
        <v>44.360667654379768</v>
      </c>
      <c r="R1493" s="24">
        <v>2.5002516888130231</v>
      </c>
      <c r="S1493" s="24">
        <v>46.860919343192791</v>
      </c>
      <c r="T1493" s="24">
        <v>51.259259259259238</v>
      </c>
      <c r="U1493" s="24">
        <v>3333333.3333333335</v>
      </c>
      <c r="V1493" s="24">
        <v>1929722.2222222225</v>
      </c>
      <c r="W1493" s="24">
        <v>1000000</v>
      </c>
      <c r="X1493" s="24">
        <v>576666.66666666674</v>
      </c>
      <c r="Y1493" s="24">
        <v>0</v>
      </c>
      <c r="Z1493" s="24">
        <v>0</v>
      </c>
      <c r="AA1493" s="24">
        <v>632064.61059933156</v>
      </c>
      <c r="AB1493" s="24">
        <v>49465.467674823478</v>
      </c>
      <c r="AC1493" s="24">
        <v>681530.07827415504</v>
      </c>
      <c r="AD1493" s="24">
        <v>87358.810614734888</v>
      </c>
      <c r="AE1493" s="24">
        <v>136824.27828955837</v>
      </c>
      <c r="AF1493" s="24">
        <v>768888.88888888992</v>
      </c>
      <c r="AG1493" s="24">
        <v>44.360667654379768</v>
      </c>
      <c r="AH1493" s="24">
        <v>2.5002516888130231</v>
      </c>
      <c r="AI1493" s="24">
        <v>46.860919343192791</v>
      </c>
      <c r="AJ1493" s="24">
        <v>51.259259259259238</v>
      </c>
      <c r="AK1493" s="24">
        <v>0</v>
      </c>
      <c r="AL1493" s="24">
        <v>-7500</v>
      </c>
      <c r="AM1493" s="24">
        <v>0</v>
      </c>
      <c r="AN1493" s="24">
        <v>0</v>
      </c>
      <c r="AO1493" s="24">
        <v>166666.66666666669</v>
      </c>
      <c r="AP1493" s="24">
        <v>96111.111111111124</v>
      </c>
      <c r="AQ1493" s="24">
        <v>0</v>
      </c>
      <c r="AR1493" s="24">
        <v>0</v>
      </c>
      <c r="AS1493" s="24">
        <v>0</v>
      </c>
      <c r="AT1493" s="24">
        <v>0</v>
      </c>
      <c r="AU1493" s="24">
        <v>0</v>
      </c>
      <c r="AV1493" s="24">
        <v>0</v>
      </c>
      <c r="AW1493" s="24">
        <v>0</v>
      </c>
      <c r="AX1493" s="24">
        <v>0</v>
      </c>
      <c r="AY1493" s="24">
        <v>0</v>
      </c>
      <c r="AZ1493" s="24">
        <v>0</v>
      </c>
      <c r="BA1493" s="24">
        <v>4.3983399160664476</v>
      </c>
      <c r="BB1493" s="24">
        <v>6.8985916048794707</v>
      </c>
      <c r="BC1493" s="24">
        <v>4.3983399160664476</v>
      </c>
      <c r="BD1493" s="24">
        <v>6.8985916048794707</v>
      </c>
      <c r="BE1493" s="24">
        <v>0</v>
      </c>
      <c r="BF1493" s="24">
        <v>0</v>
      </c>
      <c r="BG1493" s="24">
        <v>3333333.3333333335</v>
      </c>
      <c r="BH1493" s="24">
        <v>1922222.2222222225</v>
      </c>
      <c r="BI1493" s="24">
        <v>0</v>
      </c>
      <c r="BJ1493" s="24">
        <v>7500</v>
      </c>
      <c r="BK1493" s="24">
        <v>0</v>
      </c>
      <c r="BL1493" s="24">
        <v>0</v>
      </c>
    </row>
    <row r="1494" spans="1:64" x14ac:dyDescent="0.25">
      <c r="A1494" t="s">
        <v>5126</v>
      </c>
      <c r="B1494">
        <v>47</v>
      </c>
      <c r="C1494">
        <v>4</v>
      </c>
      <c r="D1494">
        <v>4</v>
      </c>
      <c r="E1494" s="24">
        <v>3333333.3333333335</v>
      </c>
      <c r="F1494" s="24">
        <v>2033333.3333333333</v>
      </c>
      <c r="G1494" s="24">
        <v>1000000</v>
      </c>
      <c r="H1494" s="24">
        <v>610000</v>
      </c>
      <c r="I1494" s="24">
        <v>166666.66666666669</v>
      </c>
      <c r="J1494" s="24">
        <v>101666.66666666667</v>
      </c>
      <c r="K1494" s="24">
        <v>659291.04179364815</v>
      </c>
      <c r="L1494" s="24">
        <v>52214.34086079523</v>
      </c>
      <c r="M1494" s="24">
        <v>711505.38265444338</v>
      </c>
      <c r="N1494" s="24">
        <v>101827.95067889057</v>
      </c>
      <c r="O1494" s="24">
        <v>154042.2915396858</v>
      </c>
      <c r="P1494" s="24">
        <v>813333.33333333395</v>
      </c>
      <c r="Q1494" s="24">
        <v>46.285719292487215</v>
      </c>
      <c r="R1494" s="24">
        <v>2.715245627320428</v>
      </c>
      <c r="S1494" s="24">
        <v>49.000964919807643</v>
      </c>
      <c r="T1494" s="24">
        <v>54.222222222222172</v>
      </c>
      <c r="U1494" s="24">
        <v>3333333.3333333335</v>
      </c>
      <c r="V1494" s="24">
        <v>2040833.3333333333</v>
      </c>
      <c r="W1494" s="24">
        <v>1000000</v>
      </c>
      <c r="X1494" s="24">
        <v>610000</v>
      </c>
      <c r="Y1494" s="24">
        <v>0</v>
      </c>
      <c r="Z1494" s="24">
        <v>0</v>
      </c>
      <c r="AA1494" s="24">
        <v>659291.04179364815</v>
      </c>
      <c r="AB1494" s="24">
        <v>52214.34086079523</v>
      </c>
      <c r="AC1494" s="24">
        <v>711505.38265444338</v>
      </c>
      <c r="AD1494" s="24">
        <v>101827.95067889057</v>
      </c>
      <c r="AE1494" s="24">
        <v>154042.2915396858</v>
      </c>
      <c r="AF1494" s="24">
        <v>813333.33333333395</v>
      </c>
      <c r="AG1494" s="24">
        <v>46.285719292487215</v>
      </c>
      <c r="AH1494" s="24">
        <v>2.715245627320428</v>
      </c>
      <c r="AI1494" s="24">
        <v>49.000964919807643</v>
      </c>
      <c r="AJ1494" s="24">
        <v>54.222222222222172</v>
      </c>
      <c r="AK1494" s="24">
        <v>0</v>
      </c>
      <c r="AL1494" s="24">
        <v>-7500</v>
      </c>
      <c r="AM1494" s="24">
        <v>0</v>
      </c>
      <c r="AN1494" s="24">
        <v>0</v>
      </c>
      <c r="AO1494" s="24">
        <v>166666.66666666669</v>
      </c>
      <c r="AP1494" s="24">
        <v>101666.66666666667</v>
      </c>
      <c r="AQ1494" s="24">
        <v>0</v>
      </c>
      <c r="AR1494" s="24">
        <v>0</v>
      </c>
      <c r="AS1494" s="24">
        <v>0</v>
      </c>
      <c r="AT1494" s="24">
        <v>0</v>
      </c>
      <c r="AU1494" s="24">
        <v>0</v>
      </c>
      <c r="AV1494" s="24">
        <v>0</v>
      </c>
      <c r="AW1494" s="24">
        <v>0</v>
      </c>
      <c r="AX1494" s="24">
        <v>0</v>
      </c>
      <c r="AY1494" s="24">
        <v>0</v>
      </c>
      <c r="AZ1494" s="24">
        <v>0</v>
      </c>
      <c r="BA1494" s="24">
        <v>5.2212573024145286</v>
      </c>
      <c r="BB1494" s="24">
        <v>7.9365029297349565</v>
      </c>
      <c r="BC1494" s="24">
        <v>5.2212573024145286</v>
      </c>
      <c r="BD1494" s="24">
        <v>7.9365029297349565</v>
      </c>
      <c r="BE1494" s="24">
        <v>0</v>
      </c>
      <c r="BF1494" s="24">
        <v>0</v>
      </c>
      <c r="BG1494" s="24">
        <v>3333333.3333333335</v>
      </c>
      <c r="BH1494" s="24">
        <v>2033333.3333333333</v>
      </c>
      <c r="BI1494" s="24">
        <v>0</v>
      </c>
      <c r="BJ1494" s="24">
        <v>7500</v>
      </c>
      <c r="BK1494" s="24">
        <v>0</v>
      </c>
      <c r="BL1494" s="24">
        <v>0</v>
      </c>
    </row>
    <row r="1495" spans="1:64" x14ac:dyDescent="0.25">
      <c r="A1495" t="s">
        <v>5126</v>
      </c>
      <c r="B1495">
        <v>48</v>
      </c>
      <c r="C1495">
        <v>4</v>
      </c>
      <c r="D1495">
        <v>4</v>
      </c>
      <c r="E1495" s="24">
        <v>3333333.3333333335</v>
      </c>
      <c r="F1495" s="24">
        <v>2144444.4444444445</v>
      </c>
      <c r="G1495" s="24">
        <v>1000000</v>
      </c>
      <c r="H1495" s="24">
        <v>643333.33333333337</v>
      </c>
      <c r="I1495" s="24">
        <v>166666.66666666669</v>
      </c>
      <c r="J1495" s="24">
        <v>107222.22222222223</v>
      </c>
      <c r="K1495" s="24">
        <v>689492.63750647381</v>
      </c>
      <c r="L1495" s="24">
        <v>55595.617810625583</v>
      </c>
      <c r="M1495" s="24">
        <v>745088.25531709939</v>
      </c>
      <c r="N1495" s="24">
        <v>112689.52246067859</v>
      </c>
      <c r="O1495" s="24">
        <v>168285.14027130418</v>
      </c>
      <c r="P1495" s="24">
        <v>857777.77777777798</v>
      </c>
      <c r="Q1495" s="24">
        <v>48.436721099082547</v>
      </c>
      <c r="R1495" s="24">
        <v>2.9610224238238061</v>
      </c>
      <c r="S1495" s="24">
        <v>51.397743522906353</v>
      </c>
      <c r="T1495" s="24">
        <v>57.185185185185105</v>
      </c>
      <c r="U1495" s="24">
        <v>3333333.3333333335</v>
      </c>
      <c r="V1495" s="24">
        <v>2151944.4444444445</v>
      </c>
      <c r="W1495" s="24">
        <v>1000000</v>
      </c>
      <c r="X1495" s="24">
        <v>643333.33333333337</v>
      </c>
      <c r="Y1495" s="24">
        <v>0</v>
      </c>
      <c r="Z1495" s="24">
        <v>0</v>
      </c>
      <c r="AA1495" s="24">
        <v>689492.63750647381</v>
      </c>
      <c r="AB1495" s="24">
        <v>55595.617810625583</v>
      </c>
      <c r="AC1495" s="24">
        <v>745088.25531709939</v>
      </c>
      <c r="AD1495" s="24">
        <v>112689.52246067859</v>
      </c>
      <c r="AE1495" s="24">
        <v>168285.14027130418</v>
      </c>
      <c r="AF1495" s="24">
        <v>857777.77777777798</v>
      </c>
      <c r="AG1495" s="24">
        <v>48.436721099082547</v>
      </c>
      <c r="AH1495" s="24">
        <v>2.9610224238238061</v>
      </c>
      <c r="AI1495" s="24">
        <v>51.397743522906353</v>
      </c>
      <c r="AJ1495" s="24">
        <v>57.185185185185105</v>
      </c>
      <c r="AK1495" s="24">
        <v>0</v>
      </c>
      <c r="AL1495" s="24">
        <v>-7500</v>
      </c>
      <c r="AM1495" s="24">
        <v>0</v>
      </c>
      <c r="AN1495" s="24">
        <v>0</v>
      </c>
      <c r="AO1495" s="24">
        <v>166666.66666666669</v>
      </c>
      <c r="AP1495" s="24">
        <v>107222.22222222223</v>
      </c>
      <c r="AQ1495" s="24">
        <v>0</v>
      </c>
      <c r="AR1495" s="24">
        <v>0</v>
      </c>
      <c r="AS1495" s="24">
        <v>0</v>
      </c>
      <c r="AT1495" s="24">
        <v>0</v>
      </c>
      <c r="AU1495" s="24">
        <v>0</v>
      </c>
      <c r="AV1495" s="24">
        <v>0</v>
      </c>
      <c r="AW1495" s="24">
        <v>0</v>
      </c>
      <c r="AX1495" s="24">
        <v>0</v>
      </c>
      <c r="AY1495" s="24">
        <v>0</v>
      </c>
      <c r="AZ1495" s="24">
        <v>0</v>
      </c>
      <c r="BA1495" s="24">
        <v>5.7874416622787521</v>
      </c>
      <c r="BB1495" s="24">
        <v>8.7484640861025582</v>
      </c>
      <c r="BC1495" s="24">
        <v>5.7874416622787521</v>
      </c>
      <c r="BD1495" s="24">
        <v>8.7484640861025582</v>
      </c>
      <c r="BE1495" s="24">
        <v>0</v>
      </c>
      <c r="BF1495" s="24">
        <v>0</v>
      </c>
      <c r="BG1495" s="24">
        <v>3333333.3333333335</v>
      </c>
      <c r="BH1495" s="24">
        <v>2144444.4444444445</v>
      </c>
      <c r="BI1495" s="24">
        <v>0</v>
      </c>
      <c r="BJ1495" s="24">
        <v>7500</v>
      </c>
      <c r="BK1495" s="24">
        <v>0</v>
      </c>
      <c r="BL1495" s="24">
        <v>0</v>
      </c>
    </row>
    <row r="1496" spans="1:64" x14ac:dyDescent="0.25">
      <c r="A1496" t="s">
        <v>5126</v>
      </c>
      <c r="B1496">
        <v>49</v>
      </c>
      <c r="C1496">
        <v>1</v>
      </c>
      <c r="D1496">
        <v>5</v>
      </c>
      <c r="E1496" s="24">
        <v>4000000</v>
      </c>
      <c r="F1496" s="24">
        <v>2283333.333333333</v>
      </c>
      <c r="G1496" s="24">
        <v>1200000</v>
      </c>
      <c r="H1496" s="24">
        <v>684999.99999999988</v>
      </c>
      <c r="I1496" s="24">
        <v>200000</v>
      </c>
      <c r="J1496" s="24">
        <v>114166.66666666666</v>
      </c>
      <c r="K1496" s="24">
        <v>723541.31522108801</v>
      </c>
      <c r="L1496" s="24">
        <v>59933.521401027218</v>
      </c>
      <c r="M1496" s="24">
        <v>783474.83662211522</v>
      </c>
      <c r="N1496" s="24">
        <v>129858.49671121873</v>
      </c>
      <c r="O1496" s="24">
        <v>189792.01811224595</v>
      </c>
      <c r="P1496" s="24">
        <v>913333.33333333395</v>
      </c>
      <c r="Q1496" s="24">
        <v>50.884180593110614</v>
      </c>
      <c r="R1496" s="24">
        <v>3.2675910792676177</v>
      </c>
      <c r="S1496" s="24">
        <v>54.151771672378231</v>
      </c>
      <c r="T1496" s="24">
        <v>60.888888888888914</v>
      </c>
      <c r="U1496" s="24">
        <v>3900000</v>
      </c>
      <c r="V1496" s="24">
        <v>2079999.9999999998</v>
      </c>
      <c r="W1496" s="24">
        <v>1080000</v>
      </c>
      <c r="X1496" s="24">
        <v>616499.99999999988</v>
      </c>
      <c r="Y1496" s="24">
        <v>0</v>
      </c>
      <c r="Z1496" s="24">
        <v>0</v>
      </c>
      <c r="AA1496" s="24">
        <v>651187.18369897921</v>
      </c>
      <c r="AB1496" s="24">
        <v>53940.169260924682</v>
      </c>
      <c r="AC1496" s="24">
        <v>705127.35295990377</v>
      </c>
      <c r="AD1496" s="24">
        <v>116872.64704009658</v>
      </c>
      <c r="AE1496" s="24">
        <v>170812.81630102172</v>
      </c>
      <c r="AF1496" s="24">
        <v>822000.00000000058</v>
      </c>
      <c r="AG1496" s="24">
        <v>50.884180593110614</v>
      </c>
      <c r="AH1496" s="24">
        <v>3.2675910792676177</v>
      </c>
      <c r="AI1496" s="24">
        <v>54.151771672378231</v>
      </c>
      <c r="AJ1496" s="24">
        <v>60.888888888888914</v>
      </c>
      <c r="AK1496" s="24">
        <v>100000</v>
      </c>
      <c r="AL1496" s="24">
        <v>203333.33333333326</v>
      </c>
      <c r="AM1496" s="24">
        <v>120000</v>
      </c>
      <c r="AN1496" s="24">
        <v>68500</v>
      </c>
      <c r="AO1496" s="24">
        <v>200000</v>
      </c>
      <c r="AP1496" s="24">
        <v>114166.66666666666</v>
      </c>
      <c r="AQ1496" s="24">
        <v>72354.131522108801</v>
      </c>
      <c r="AR1496" s="24">
        <v>5993.3521401025355</v>
      </c>
      <c r="AS1496" s="24">
        <v>78347.483662211453</v>
      </c>
      <c r="AT1496" s="24">
        <v>12985.849671122152</v>
      </c>
      <c r="AU1496" s="24">
        <v>18979.201811224222</v>
      </c>
      <c r="AV1496" s="24">
        <v>91333.333333333372</v>
      </c>
      <c r="AW1496" s="24">
        <v>0</v>
      </c>
      <c r="AX1496" s="24">
        <v>0</v>
      </c>
      <c r="AY1496" s="24">
        <v>0</v>
      </c>
      <c r="AZ1496" s="24">
        <v>0</v>
      </c>
      <c r="BA1496" s="24">
        <v>6.7371172165106827</v>
      </c>
      <c r="BB1496" s="24">
        <v>10.0047082957783</v>
      </c>
      <c r="BC1496" s="24">
        <v>6.7371172165106827</v>
      </c>
      <c r="BD1496" s="24">
        <v>10.0047082957783</v>
      </c>
      <c r="BE1496" s="24">
        <v>0</v>
      </c>
      <c r="BF1496" s="24">
        <v>0</v>
      </c>
      <c r="BG1496" s="24">
        <v>3600000</v>
      </c>
      <c r="BH1496" s="24">
        <v>2054999.9999999998</v>
      </c>
      <c r="BI1496" s="24">
        <v>300000</v>
      </c>
      <c r="BJ1496" s="24">
        <v>25000</v>
      </c>
      <c r="BK1496" s="24">
        <v>0</v>
      </c>
      <c r="BL1496" s="24">
        <v>0</v>
      </c>
    </row>
    <row r="1497" spans="1:64" x14ac:dyDescent="0.25">
      <c r="A1497" t="s">
        <v>5126</v>
      </c>
      <c r="B1497">
        <v>50</v>
      </c>
      <c r="C1497">
        <v>1</v>
      </c>
      <c r="D1497">
        <v>5</v>
      </c>
      <c r="E1497" s="24">
        <v>4000000</v>
      </c>
      <c r="F1497" s="24">
        <v>2450000</v>
      </c>
      <c r="G1497" s="24">
        <v>1200000</v>
      </c>
      <c r="H1497" s="24">
        <v>735000</v>
      </c>
      <c r="I1497" s="24">
        <v>200000</v>
      </c>
      <c r="J1497" s="24">
        <v>122500</v>
      </c>
      <c r="K1497" s="24">
        <v>762828.72513990477</v>
      </c>
      <c r="L1497" s="24">
        <v>65621.070949042216</v>
      </c>
      <c r="M1497" s="24">
        <v>828449.79608894698</v>
      </c>
      <c r="N1497" s="24">
        <v>151550.20391105115</v>
      </c>
      <c r="O1497" s="24">
        <v>217171.27486009337</v>
      </c>
      <c r="P1497" s="24">
        <v>979999.99999999814</v>
      </c>
      <c r="Q1497" s="24">
        <v>53.73683608302963</v>
      </c>
      <c r="R1497" s="24">
        <v>3.6635783390643155</v>
      </c>
      <c r="S1497" s="24">
        <v>57.400414422093945</v>
      </c>
      <c r="T1497" s="24">
        <v>65.333333333333258</v>
      </c>
      <c r="U1497" s="24">
        <v>3600000</v>
      </c>
      <c r="V1497" s="24">
        <v>2230000</v>
      </c>
      <c r="W1497" s="24">
        <v>1080000</v>
      </c>
      <c r="X1497" s="24">
        <v>661500</v>
      </c>
      <c r="Y1497" s="24">
        <v>0</v>
      </c>
      <c r="Z1497" s="24">
        <v>0</v>
      </c>
      <c r="AA1497" s="24">
        <v>686545.85262591427</v>
      </c>
      <c r="AB1497" s="24">
        <v>59058.963854137808</v>
      </c>
      <c r="AC1497" s="24">
        <v>745604.81648005231</v>
      </c>
      <c r="AD1497" s="24">
        <v>136395.18351994641</v>
      </c>
      <c r="AE1497" s="24">
        <v>195454.14737408375</v>
      </c>
      <c r="AF1497" s="24">
        <v>881999.99999999837</v>
      </c>
      <c r="AG1497" s="24">
        <v>53.73683608302963</v>
      </c>
      <c r="AH1497" s="24">
        <v>3.6635783390643155</v>
      </c>
      <c r="AI1497" s="24">
        <v>57.400414422093945</v>
      </c>
      <c r="AJ1497" s="24">
        <v>65.333333333333258</v>
      </c>
      <c r="AK1497" s="24">
        <v>400000</v>
      </c>
      <c r="AL1497" s="24">
        <v>220000</v>
      </c>
      <c r="AM1497" s="24">
        <v>120000</v>
      </c>
      <c r="AN1497" s="24">
        <v>73500</v>
      </c>
      <c r="AO1497" s="24">
        <v>200000</v>
      </c>
      <c r="AP1497" s="24">
        <v>122500</v>
      </c>
      <c r="AQ1497" s="24">
        <v>76282.8725139905</v>
      </c>
      <c r="AR1497" s="24">
        <v>6562.1070949044079</v>
      </c>
      <c r="AS1497" s="24">
        <v>82844.979608894675</v>
      </c>
      <c r="AT1497" s="24">
        <v>15155.020391104743</v>
      </c>
      <c r="AU1497" s="24">
        <v>21717.127486009616</v>
      </c>
      <c r="AV1497" s="24">
        <v>97999.999999999767</v>
      </c>
      <c r="AW1497" s="24">
        <v>0</v>
      </c>
      <c r="AX1497" s="24">
        <v>0</v>
      </c>
      <c r="AY1497" s="24">
        <v>0</v>
      </c>
      <c r="AZ1497" s="24">
        <v>0</v>
      </c>
      <c r="BA1497" s="24">
        <v>7.9329189112393124</v>
      </c>
      <c r="BB1497" s="24">
        <v>11.596497250303628</v>
      </c>
      <c r="BC1497" s="24">
        <v>7.9329189112393124</v>
      </c>
      <c r="BD1497" s="24">
        <v>11.596497250303628</v>
      </c>
      <c r="BE1497" s="24">
        <v>0</v>
      </c>
      <c r="BF1497" s="24">
        <v>0</v>
      </c>
      <c r="BG1497" s="24">
        <v>3600000</v>
      </c>
      <c r="BH1497" s="24">
        <v>2205000</v>
      </c>
      <c r="BI1497" s="24">
        <v>0</v>
      </c>
      <c r="BJ1497" s="24">
        <v>25000</v>
      </c>
      <c r="BK1497" s="24">
        <v>0</v>
      </c>
      <c r="BL1497" s="24">
        <v>0</v>
      </c>
    </row>
    <row r="1498" spans="1:64" x14ac:dyDescent="0.25">
      <c r="A1498" t="s">
        <v>5126</v>
      </c>
      <c r="B1498">
        <v>51</v>
      </c>
      <c r="C1498">
        <v>1</v>
      </c>
      <c r="D1498">
        <v>5</v>
      </c>
      <c r="E1498" s="24">
        <v>4000000</v>
      </c>
      <c r="F1498" s="24">
        <v>2616666.6666666665</v>
      </c>
      <c r="G1498" s="24">
        <v>1200000</v>
      </c>
      <c r="H1498" s="24">
        <v>784999.99999999988</v>
      </c>
      <c r="I1498" s="24">
        <v>200000</v>
      </c>
      <c r="J1498" s="24">
        <v>130833.33333333333</v>
      </c>
      <c r="K1498" s="24">
        <v>806745.58423596248</v>
      </c>
      <c r="L1498" s="24">
        <v>72071.542223844677</v>
      </c>
      <c r="M1498" s="24">
        <v>878817.12645980716</v>
      </c>
      <c r="N1498" s="24">
        <v>167849.54020686075</v>
      </c>
      <c r="O1498" s="24">
        <v>239921.08243070543</v>
      </c>
      <c r="P1498" s="24">
        <v>1046666.6666666679</v>
      </c>
      <c r="Q1498" s="24">
        <v>56.932218097304258</v>
      </c>
      <c r="R1498" s="24">
        <v>4.0942745186995353</v>
      </c>
      <c r="S1498" s="24">
        <v>61.026492616003793</v>
      </c>
      <c r="T1498" s="24">
        <v>69.777777777777828</v>
      </c>
      <c r="U1498" s="24">
        <v>3600000</v>
      </c>
      <c r="V1498" s="24">
        <v>2380000</v>
      </c>
      <c r="W1498" s="24">
        <v>1080000</v>
      </c>
      <c r="X1498" s="24">
        <v>706500</v>
      </c>
      <c r="Y1498" s="24">
        <v>0</v>
      </c>
      <c r="Z1498" s="24">
        <v>0</v>
      </c>
      <c r="AA1498" s="24">
        <v>726071.02581236628</v>
      </c>
      <c r="AB1498" s="24">
        <v>64864.388001460349</v>
      </c>
      <c r="AC1498" s="24">
        <v>790935.41381382651</v>
      </c>
      <c r="AD1498" s="24">
        <v>151064.5861861743</v>
      </c>
      <c r="AE1498" s="24">
        <v>215928.97418763489</v>
      </c>
      <c r="AF1498" s="24">
        <v>942000.00000000116</v>
      </c>
      <c r="AG1498" s="24">
        <v>56.932218097304258</v>
      </c>
      <c r="AH1498" s="24">
        <v>4.0942745186995353</v>
      </c>
      <c r="AI1498" s="24">
        <v>61.026492616003793</v>
      </c>
      <c r="AJ1498" s="24">
        <v>69.777777777777828</v>
      </c>
      <c r="AK1498" s="24">
        <v>400000</v>
      </c>
      <c r="AL1498" s="24">
        <v>236666.66666666651</v>
      </c>
      <c r="AM1498" s="24">
        <v>120000</v>
      </c>
      <c r="AN1498" s="24">
        <v>78499.999999999884</v>
      </c>
      <c r="AO1498" s="24">
        <v>200000</v>
      </c>
      <c r="AP1498" s="24">
        <v>130833.33333333333</v>
      </c>
      <c r="AQ1498" s="24">
        <v>80674.558423596201</v>
      </c>
      <c r="AR1498" s="24">
        <v>7207.154222384328</v>
      </c>
      <c r="AS1498" s="24">
        <v>87881.712645980646</v>
      </c>
      <c r="AT1498" s="24">
        <v>16784.954020686448</v>
      </c>
      <c r="AU1498" s="24">
        <v>23992.108243070543</v>
      </c>
      <c r="AV1498" s="24">
        <v>104666.66666666674</v>
      </c>
      <c r="AW1498" s="24">
        <v>0</v>
      </c>
      <c r="AX1498" s="24">
        <v>0</v>
      </c>
      <c r="AY1498" s="24">
        <v>0</v>
      </c>
      <c r="AZ1498" s="24">
        <v>0</v>
      </c>
      <c r="BA1498" s="24">
        <v>8.7512851617740353</v>
      </c>
      <c r="BB1498" s="24">
        <v>12.845559680473571</v>
      </c>
      <c r="BC1498" s="24">
        <v>8.7512851617740353</v>
      </c>
      <c r="BD1498" s="24">
        <v>12.845559680473571</v>
      </c>
      <c r="BE1498" s="24">
        <v>0</v>
      </c>
      <c r="BF1498" s="24">
        <v>0</v>
      </c>
      <c r="BG1498" s="24">
        <v>3600000</v>
      </c>
      <c r="BH1498" s="24">
        <v>2355000</v>
      </c>
      <c r="BI1498" s="24">
        <v>0</v>
      </c>
      <c r="BJ1498" s="24">
        <v>25000</v>
      </c>
      <c r="BK1498" s="24">
        <v>0</v>
      </c>
      <c r="BL1498" s="24">
        <v>0</v>
      </c>
    </row>
    <row r="1499" spans="1:64" x14ac:dyDescent="0.25">
      <c r="A1499" t="s">
        <v>5126</v>
      </c>
      <c r="B1499">
        <v>52</v>
      </c>
      <c r="C1499">
        <v>2</v>
      </c>
      <c r="D1499">
        <v>5</v>
      </c>
      <c r="E1499" s="24">
        <v>4000000</v>
      </c>
      <c r="F1499" s="24">
        <v>2833333.3333333335</v>
      </c>
      <c r="G1499" s="24">
        <v>1200000</v>
      </c>
      <c r="H1499" s="24">
        <v>850000</v>
      </c>
      <c r="I1499" s="24">
        <v>200000</v>
      </c>
      <c r="J1499" s="24">
        <v>141666.66666666669</v>
      </c>
      <c r="K1499" s="24">
        <v>857037.47874221206</v>
      </c>
      <c r="L1499" s="24">
        <v>80001.305359624326</v>
      </c>
      <c r="M1499" s="24">
        <v>937038.78410183638</v>
      </c>
      <c r="N1499" s="24">
        <v>196294.54923149571</v>
      </c>
      <c r="O1499" s="24">
        <v>276295.85459112003</v>
      </c>
      <c r="P1499" s="24">
        <v>1133333.3333333321</v>
      </c>
      <c r="Q1499" s="24">
        <v>60.614128111301511</v>
      </c>
      <c r="R1499" s="24">
        <v>4.6235817687098688</v>
      </c>
      <c r="S1499" s="24">
        <v>65.23770988001138</v>
      </c>
      <c r="T1499" s="24">
        <v>75.555555555555657</v>
      </c>
      <c r="U1499" s="24">
        <v>3600000</v>
      </c>
      <c r="V1499" s="24">
        <v>2575000</v>
      </c>
      <c r="W1499" s="24">
        <v>1080000</v>
      </c>
      <c r="X1499" s="24">
        <v>765000</v>
      </c>
      <c r="Y1499" s="24">
        <v>0</v>
      </c>
      <c r="Z1499" s="24">
        <v>0</v>
      </c>
      <c r="AA1499" s="24">
        <v>771333.73086799087</v>
      </c>
      <c r="AB1499" s="24">
        <v>72001.1748236618</v>
      </c>
      <c r="AC1499" s="24">
        <v>843334.90569165279</v>
      </c>
      <c r="AD1499" s="24">
        <v>176665.09430834651</v>
      </c>
      <c r="AE1499" s="24">
        <v>248666.26913200784</v>
      </c>
      <c r="AF1499" s="24">
        <v>1019999.999999999</v>
      </c>
      <c r="AG1499" s="24">
        <v>60.614128111301511</v>
      </c>
      <c r="AH1499" s="24">
        <v>4.6235817687098688</v>
      </c>
      <c r="AI1499" s="24">
        <v>65.23770988001138</v>
      </c>
      <c r="AJ1499" s="24">
        <v>75.555555555555657</v>
      </c>
      <c r="AK1499" s="24">
        <v>400000</v>
      </c>
      <c r="AL1499" s="24">
        <v>258333.33333333349</v>
      </c>
      <c r="AM1499" s="24">
        <v>120000</v>
      </c>
      <c r="AN1499" s="24">
        <v>85000</v>
      </c>
      <c r="AO1499" s="24">
        <v>200000</v>
      </c>
      <c r="AP1499" s="24">
        <v>141666.66666666669</v>
      </c>
      <c r="AQ1499" s="24">
        <v>85703.747874221182</v>
      </c>
      <c r="AR1499" s="24">
        <v>8000.1305359625258</v>
      </c>
      <c r="AS1499" s="24">
        <v>93703.878410183592</v>
      </c>
      <c r="AT1499" s="24">
        <v>19629.454923149198</v>
      </c>
      <c r="AU1499" s="24">
        <v>27629.58545911219</v>
      </c>
      <c r="AV1499" s="24">
        <v>113333.33333333314</v>
      </c>
      <c r="AW1499" s="24">
        <v>0</v>
      </c>
      <c r="AX1499" s="24">
        <v>0</v>
      </c>
      <c r="AY1499" s="24">
        <v>0</v>
      </c>
      <c r="AZ1499" s="24">
        <v>0</v>
      </c>
      <c r="BA1499" s="24">
        <v>10.317845675544277</v>
      </c>
      <c r="BB1499" s="24">
        <v>14.941427444254145</v>
      </c>
      <c r="BC1499" s="24">
        <v>10.317845675544277</v>
      </c>
      <c r="BD1499" s="24">
        <v>14.941427444254145</v>
      </c>
      <c r="BE1499" s="24">
        <v>0</v>
      </c>
      <c r="BF1499" s="24">
        <v>0</v>
      </c>
      <c r="BG1499" s="24">
        <v>3600000</v>
      </c>
      <c r="BH1499" s="24">
        <v>2550000</v>
      </c>
      <c r="BI1499" s="24">
        <v>0</v>
      </c>
      <c r="BJ1499" s="24">
        <v>25000</v>
      </c>
      <c r="BK1499" s="24">
        <v>0</v>
      </c>
      <c r="BL1499" s="24">
        <v>0</v>
      </c>
    </row>
    <row r="1500" spans="1:64" x14ac:dyDescent="0.25">
      <c r="A1500" t="s">
        <v>5126</v>
      </c>
      <c r="B1500">
        <v>53</v>
      </c>
      <c r="C1500">
        <v>2</v>
      </c>
      <c r="D1500">
        <v>5</v>
      </c>
      <c r="E1500" s="24">
        <v>4000000</v>
      </c>
      <c r="F1500" s="24">
        <v>3100000</v>
      </c>
      <c r="G1500" s="24">
        <v>1200000</v>
      </c>
      <c r="H1500" s="24">
        <v>930000</v>
      </c>
      <c r="I1500" s="24">
        <v>200000</v>
      </c>
      <c r="J1500" s="24">
        <v>155000</v>
      </c>
      <c r="K1500" s="24">
        <v>916336.91707389988</v>
      </c>
      <c r="L1500" s="24">
        <v>90206.267597993836</v>
      </c>
      <c r="M1500" s="24">
        <v>1006543.1846718937</v>
      </c>
      <c r="N1500" s="24">
        <v>233456.81532810628</v>
      </c>
      <c r="O1500" s="24">
        <v>323663.08292610012</v>
      </c>
      <c r="P1500" s="24">
        <v>1240000</v>
      </c>
      <c r="Q1500" s="24">
        <v>64.990301308622747</v>
      </c>
      <c r="R1500" s="24">
        <v>5.3090204013906259</v>
      </c>
      <c r="S1500" s="24">
        <v>70.299321710013373</v>
      </c>
      <c r="T1500" s="24">
        <v>82.666666666666742</v>
      </c>
      <c r="U1500" s="24">
        <v>3600000</v>
      </c>
      <c r="V1500" s="24">
        <v>2815000</v>
      </c>
      <c r="W1500" s="24">
        <v>1080000</v>
      </c>
      <c r="X1500" s="24">
        <v>837000</v>
      </c>
      <c r="Y1500" s="24">
        <v>0</v>
      </c>
      <c r="Z1500" s="24">
        <v>0</v>
      </c>
      <c r="AA1500" s="24">
        <v>824703.22536650987</v>
      </c>
      <c r="AB1500" s="24">
        <v>81185.640838194406</v>
      </c>
      <c r="AC1500" s="24">
        <v>905888.86620470439</v>
      </c>
      <c r="AD1500" s="24">
        <v>210111.13379529538</v>
      </c>
      <c r="AE1500" s="24">
        <v>291296.77463349048</v>
      </c>
      <c r="AF1500" s="24">
        <v>1116000</v>
      </c>
      <c r="AG1500" s="24">
        <v>64.990301308622747</v>
      </c>
      <c r="AH1500" s="24">
        <v>5.3090204013906259</v>
      </c>
      <c r="AI1500" s="24">
        <v>70.299321710013373</v>
      </c>
      <c r="AJ1500" s="24">
        <v>82.666666666666742</v>
      </c>
      <c r="AK1500" s="24">
        <v>400000</v>
      </c>
      <c r="AL1500" s="24">
        <v>285000</v>
      </c>
      <c r="AM1500" s="24">
        <v>120000</v>
      </c>
      <c r="AN1500" s="24">
        <v>93000</v>
      </c>
      <c r="AO1500" s="24">
        <v>200000</v>
      </c>
      <c r="AP1500" s="24">
        <v>155000</v>
      </c>
      <c r="AQ1500" s="24">
        <v>91633.691707390011</v>
      </c>
      <c r="AR1500" s="24">
        <v>9020.6267597994301</v>
      </c>
      <c r="AS1500" s="24">
        <v>100654.31846718933</v>
      </c>
      <c r="AT1500" s="24">
        <v>23345.681532810908</v>
      </c>
      <c r="AU1500" s="24">
        <v>32366.308292609639</v>
      </c>
      <c r="AV1500" s="24">
        <v>124000</v>
      </c>
      <c r="AW1500" s="24">
        <v>0</v>
      </c>
      <c r="AX1500" s="24">
        <v>0</v>
      </c>
      <c r="AY1500" s="24">
        <v>0</v>
      </c>
      <c r="AZ1500" s="24">
        <v>0</v>
      </c>
      <c r="BA1500" s="24">
        <v>12.367344956653369</v>
      </c>
      <c r="BB1500" s="24">
        <v>17.676365358043995</v>
      </c>
      <c r="BC1500" s="24">
        <v>12.367344956653369</v>
      </c>
      <c r="BD1500" s="24">
        <v>17.676365358043995</v>
      </c>
      <c r="BE1500" s="24">
        <v>0</v>
      </c>
      <c r="BF1500" s="24">
        <v>0</v>
      </c>
      <c r="BG1500" s="24">
        <v>3600000</v>
      </c>
      <c r="BH1500" s="24">
        <v>2790000</v>
      </c>
      <c r="BI1500" s="24">
        <v>0</v>
      </c>
      <c r="BJ1500" s="24">
        <v>25000</v>
      </c>
      <c r="BK1500" s="24">
        <v>0</v>
      </c>
      <c r="BL1500" s="24">
        <v>0</v>
      </c>
    </row>
    <row r="1501" spans="1:64" x14ac:dyDescent="0.25">
      <c r="A1501" t="s">
        <v>5126</v>
      </c>
      <c r="B1501">
        <v>54</v>
      </c>
      <c r="C1501">
        <v>2</v>
      </c>
      <c r="D1501">
        <v>5</v>
      </c>
      <c r="E1501" s="24">
        <v>4000000</v>
      </c>
      <c r="F1501" s="24">
        <v>3366666.666666667</v>
      </c>
      <c r="G1501" s="24">
        <v>1200000</v>
      </c>
      <c r="H1501" s="24">
        <v>1010000</v>
      </c>
      <c r="I1501" s="24">
        <v>200000</v>
      </c>
      <c r="J1501" s="24">
        <v>168333.33333333337</v>
      </c>
      <c r="K1501" s="24">
        <v>983639.29207470641</v>
      </c>
      <c r="L1501" s="24">
        <v>101688.57064725086</v>
      </c>
      <c r="M1501" s="24">
        <v>1085327.8627219573</v>
      </c>
      <c r="N1501" s="24">
        <v>261338.80394471064</v>
      </c>
      <c r="O1501" s="24">
        <v>363027.3745919615</v>
      </c>
      <c r="P1501" s="24">
        <v>1346666.6666666679</v>
      </c>
      <c r="Q1501" s="24">
        <v>69.956799404687445</v>
      </c>
      <c r="R1501" s="24">
        <v>6.0555922347368778</v>
      </c>
      <c r="S1501" s="24">
        <v>76.012391639424322</v>
      </c>
      <c r="T1501" s="24">
        <v>89.777777777777828</v>
      </c>
      <c r="U1501" s="24">
        <v>3600000</v>
      </c>
      <c r="V1501" s="24">
        <v>3055000.0000000005</v>
      </c>
      <c r="W1501" s="24">
        <v>1080000</v>
      </c>
      <c r="X1501" s="24">
        <v>909000.00000000012</v>
      </c>
      <c r="Y1501" s="24">
        <v>0</v>
      </c>
      <c r="Z1501" s="24">
        <v>0</v>
      </c>
      <c r="AA1501" s="24">
        <v>885275.36286723579</v>
      </c>
      <c r="AB1501" s="24">
        <v>91519.713582525961</v>
      </c>
      <c r="AC1501" s="24">
        <v>976795.07644976152</v>
      </c>
      <c r="AD1501" s="24">
        <v>235204.92355023976</v>
      </c>
      <c r="AE1501" s="24">
        <v>326724.63713276573</v>
      </c>
      <c r="AF1501" s="24">
        <v>1212000.0000000012</v>
      </c>
      <c r="AG1501" s="24">
        <v>69.956799404687445</v>
      </c>
      <c r="AH1501" s="24">
        <v>6.0555922347368778</v>
      </c>
      <c r="AI1501" s="24">
        <v>76.012391639424322</v>
      </c>
      <c r="AJ1501" s="24">
        <v>89.777777777777828</v>
      </c>
      <c r="AK1501" s="24">
        <v>400000</v>
      </c>
      <c r="AL1501" s="24">
        <v>311666.66666666651</v>
      </c>
      <c r="AM1501" s="24">
        <v>120000</v>
      </c>
      <c r="AN1501" s="24">
        <v>100999.99999999988</v>
      </c>
      <c r="AO1501" s="24">
        <v>200000</v>
      </c>
      <c r="AP1501" s="24">
        <v>168333.33333333337</v>
      </c>
      <c r="AQ1501" s="24">
        <v>98363.929207470617</v>
      </c>
      <c r="AR1501" s="24">
        <v>10168.8570647249</v>
      </c>
      <c r="AS1501" s="24">
        <v>108532.78627219575</v>
      </c>
      <c r="AT1501" s="24">
        <v>26133.880394470878</v>
      </c>
      <c r="AU1501" s="24">
        <v>36302.737459195778</v>
      </c>
      <c r="AV1501" s="24">
        <v>134666.66666666674</v>
      </c>
      <c r="AW1501" s="24">
        <v>0</v>
      </c>
      <c r="AX1501" s="24">
        <v>0</v>
      </c>
      <c r="AY1501" s="24">
        <v>0</v>
      </c>
      <c r="AZ1501" s="24">
        <v>0</v>
      </c>
      <c r="BA1501" s="24">
        <v>13.765386138353506</v>
      </c>
      <c r="BB1501" s="24">
        <v>19.820978373090384</v>
      </c>
      <c r="BC1501" s="24">
        <v>13.765386138353506</v>
      </c>
      <c r="BD1501" s="24">
        <v>19.820978373090384</v>
      </c>
      <c r="BE1501" s="24">
        <v>0</v>
      </c>
      <c r="BF1501" s="24">
        <v>0</v>
      </c>
      <c r="BG1501" s="24">
        <v>3600000</v>
      </c>
      <c r="BH1501" s="24">
        <v>3030000.0000000005</v>
      </c>
      <c r="BI1501" s="24">
        <v>0</v>
      </c>
      <c r="BJ1501" s="24">
        <v>25000</v>
      </c>
      <c r="BK1501" s="24">
        <v>0</v>
      </c>
      <c r="BL1501" s="24">
        <v>0</v>
      </c>
    </row>
    <row r="1502" spans="1:64" x14ac:dyDescent="0.25">
      <c r="A1502" t="s">
        <v>5126</v>
      </c>
      <c r="B1502">
        <v>55</v>
      </c>
      <c r="C1502">
        <v>3</v>
      </c>
      <c r="D1502">
        <v>5</v>
      </c>
      <c r="E1502" s="24">
        <v>1600000</v>
      </c>
      <c r="F1502" s="24">
        <v>3455555.5555555555</v>
      </c>
      <c r="G1502" s="24">
        <v>480000</v>
      </c>
      <c r="H1502" s="24">
        <v>1036666.6666666666</v>
      </c>
      <c r="I1502" s="24">
        <v>80000</v>
      </c>
      <c r="J1502" s="24">
        <v>172777.77777777778</v>
      </c>
      <c r="K1502" s="24">
        <v>1046904.1883908063</v>
      </c>
      <c r="L1502" s="24">
        <v>108821.76839488372</v>
      </c>
      <c r="M1502" s="24">
        <v>1155725.95678569</v>
      </c>
      <c r="N1502" s="24">
        <v>226496.26543653384</v>
      </c>
      <c r="O1502" s="24">
        <v>335318.03383141756</v>
      </c>
      <c r="P1502" s="24">
        <v>1382222.2222222239</v>
      </c>
      <c r="Q1502" s="24">
        <v>74.492073726643866</v>
      </c>
      <c r="R1502" s="24">
        <v>6.3978285497717025</v>
      </c>
      <c r="S1502" s="24">
        <v>80.889902276415569</v>
      </c>
      <c r="T1502" s="24">
        <v>92.148148148148266</v>
      </c>
      <c r="U1502" s="24">
        <v>1440000</v>
      </c>
      <c r="V1502" s="24">
        <v>3135000</v>
      </c>
      <c r="W1502" s="24">
        <v>432000</v>
      </c>
      <c r="X1502" s="24">
        <v>933000</v>
      </c>
      <c r="Y1502" s="24">
        <v>0</v>
      </c>
      <c r="Z1502" s="24">
        <v>0</v>
      </c>
      <c r="AA1502" s="24">
        <v>942213.76955172571</v>
      </c>
      <c r="AB1502" s="24">
        <v>97939.591555395164</v>
      </c>
      <c r="AC1502" s="24">
        <v>1040153.3611071211</v>
      </c>
      <c r="AD1502" s="24">
        <v>203846.63889288018</v>
      </c>
      <c r="AE1502" s="24">
        <v>301786.2304482758</v>
      </c>
      <c r="AF1502" s="24">
        <v>1244000.0000000016</v>
      </c>
      <c r="AG1502" s="24">
        <v>74.492073726643866</v>
      </c>
      <c r="AH1502" s="24">
        <v>6.3978285497717025</v>
      </c>
      <c r="AI1502" s="24">
        <v>80.889902276415569</v>
      </c>
      <c r="AJ1502" s="24">
        <v>92.148148148148266</v>
      </c>
      <c r="AK1502" s="24">
        <v>160000</v>
      </c>
      <c r="AL1502" s="24">
        <v>320555.5555555555</v>
      </c>
      <c r="AM1502" s="24">
        <v>48000</v>
      </c>
      <c r="AN1502" s="24">
        <v>103666.66666666663</v>
      </c>
      <c r="AO1502" s="24">
        <v>80000</v>
      </c>
      <c r="AP1502" s="24">
        <v>172777.77777777778</v>
      </c>
      <c r="AQ1502" s="24">
        <v>104690.41883908061</v>
      </c>
      <c r="AR1502" s="24">
        <v>10882.176839488558</v>
      </c>
      <c r="AS1502" s="24">
        <v>115572.59567856893</v>
      </c>
      <c r="AT1502" s="24">
        <v>22649.626543653663</v>
      </c>
      <c r="AU1502" s="24">
        <v>33531.803383141756</v>
      </c>
      <c r="AV1502" s="24">
        <v>138222.22222222225</v>
      </c>
      <c r="AW1502" s="24">
        <v>0</v>
      </c>
      <c r="AX1502" s="24">
        <v>0</v>
      </c>
      <c r="AY1502" s="24">
        <v>0</v>
      </c>
      <c r="AZ1502" s="24">
        <v>0</v>
      </c>
      <c r="BA1502" s="24">
        <v>11.258245871732697</v>
      </c>
      <c r="BB1502" s="24">
        <v>17.6560744215044</v>
      </c>
      <c r="BC1502" s="24">
        <v>11.258245871732697</v>
      </c>
      <c r="BD1502" s="24">
        <v>17.6560744215044</v>
      </c>
      <c r="BE1502" s="24">
        <v>0</v>
      </c>
      <c r="BF1502" s="24">
        <v>0</v>
      </c>
      <c r="BG1502" s="24">
        <v>1440000</v>
      </c>
      <c r="BH1502" s="24">
        <v>3110000</v>
      </c>
      <c r="BI1502" s="24">
        <v>0</v>
      </c>
      <c r="BJ1502" s="24">
        <v>25000</v>
      </c>
      <c r="BK1502" s="24">
        <v>0</v>
      </c>
      <c r="BL1502" s="24">
        <v>0</v>
      </c>
    </row>
    <row r="1503" spans="1:64" x14ac:dyDescent="0.25">
      <c r="A1503" t="s">
        <v>5126</v>
      </c>
      <c r="B1503">
        <v>56</v>
      </c>
      <c r="C1503">
        <v>3</v>
      </c>
      <c r="D1503">
        <v>5</v>
      </c>
      <c r="E1503" s="24">
        <v>1600000</v>
      </c>
      <c r="F1503" s="24">
        <v>3366666.666666667</v>
      </c>
      <c r="G1503" s="24">
        <v>480000</v>
      </c>
      <c r="H1503" s="24">
        <v>1010000</v>
      </c>
      <c r="I1503" s="24">
        <v>80000</v>
      </c>
      <c r="J1503" s="24">
        <v>168333.33333333337</v>
      </c>
      <c r="K1503" s="24">
        <v>1093054.2788738087</v>
      </c>
      <c r="L1503" s="24">
        <v>107239.84148516878</v>
      </c>
      <c r="M1503" s="24">
        <v>1200294.1203589775</v>
      </c>
      <c r="N1503" s="24">
        <v>146372.54630769044</v>
      </c>
      <c r="O1503" s="24">
        <v>253612.38779285923</v>
      </c>
      <c r="P1503" s="24">
        <v>1346666.6666666679</v>
      </c>
      <c r="Q1503" s="24">
        <v>77.545975943551639</v>
      </c>
      <c r="R1503" s="24">
        <v>6.0356503860029989</v>
      </c>
      <c r="S1503" s="24">
        <v>83.581626329554638</v>
      </c>
      <c r="T1503" s="24">
        <v>89.777777777777828</v>
      </c>
      <c r="U1503" s="24">
        <v>1440000</v>
      </c>
      <c r="V1503" s="24">
        <v>3055000.0000000005</v>
      </c>
      <c r="W1503" s="24">
        <v>432000</v>
      </c>
      <c r="X1503" s="24">
        <v>909000.00000000012</v>
      </c>
      <c r="Y1503" s="24">
        <v>0</v>
      </c>
      <c r="Z1503" s="24">
        <v>0</v>
      </c>
      <c r="AA1503" s="24">
        <v>983748.85098642786</v>
      </c>
      <c r="AB1503" s="24">
        <v>96515.857336652</v>
      </c>
      <c r="AC1503" s="24">
        <v>1080264.7083230799</v>
      </c>
      <c r="AD1503" s="24">
        <v>131735.29167692177</v>
      </c>
      <c r="AE1503" s="24">
        <v>228251.1490135733</v>
      </c>
      <c r="AF1503" s="24">
        <v>1212000.0000000012</v>
      </c>
      <c r="AG1503" s="24">
        <v>77.545975943551639</v>
      </c>
      <c r="AH1503" s="24">
        <v>6.0356503860029989</v>
      </c>
      <c r="AI1503" s="24">
        <v>83.581626329554638</v>
      </c>
      <c r="AJ1503" s="24">
        <v>89.777777777777828</v>
      </c>
      <c r="AK1503" s="24">
        <v>160000</v>
      </c>
      <c r="AL1503" s="24">
        <v>311666.66666666651</v>
      </c>
      <c r="AM1503" s="24">
        <v>48000</v>
      </c>
      <c r="AN1503" s="24">
        <v>100999.99999999988</v>
      </c>
      <c r="AO1503" s="24">
        <v>80000</v>
      </c>
      <c r="AP1503" s="24">
        <v>168333.33333333337</v>
      </c>
      <c r="AQ1503" s="24">
        <v>109305.42788738082</v>
      </c>
      <c r="AR1503" s="24">
        <v>10723.984148516785</v>
      </c>
      <c r="AS1503" s="24">
        <v>120029.41203589761</v>
      </c>
      <c r="AT1503" s="24">
        <v>14637.254630768672</v>
      </c>
      <c r="AU1503" s="24">
        <v>25361.238779285923</v>
      </c>
      <c r="AV1503" s="24">
        <v>134666.66666666674</v>
      </c>
      <c r="AW1503" s="24">
        <v>0</v>
      </c>
      <c r="AX1503" s="24">
        <v>0</v>
      </c>
      <c r="AY1503" s="24">
        <v>0</v>
      </c>
      <c r="AZ1503" s="24">
        <v>0</v>
      </c>
      <c r="BA1503" s="24">
        <v>6.1961514482231905</v>
      </c>
      <c r="BB1503" s="24">
        <v>12.231801834226189</v>
      </c>
      <c r="BC1503" s="24">
        <v>6.1961514482231905</v>
      </c>
      <c r="BD1503" s="24">
        <v>12.231801834226189</v>
      </c>
      <c r="BE1503" s="24">
        <v>0</v>
      </c>
      <c r="BF1503" s="24">
        <v>0</v>
      </c>
      <c r="BG1503" s="24">
        <v>1440000</v>
      </c>
      <c r="BH1503" s="24">
        <v>3030000.0000000005</v>
      </c>
      <c r="BI1503" s="24">
        <v>0</v>
      </c>
      <c r="BJ1503" s="24">
        <v>25000</v>
      </c>
      <c r="BK1503" s="24">
        <v>0</v>
      </c>
      <c r="BL1503" s="24">
        <v>0</v>
      </c>
    </row>
    <row r="1504" spans="1:64" x14ac:dyDescent="0.25">
      <c r="A1504" t="s">
        <v>5126</v>
      </c>
      <c r="B1504">
        <v>57</v>
      </c>
      <c r="C1504">
        <v>3</v>
      </c>
      <c r="D1504">
        <v>5</v>
      </c>
      <c r="E1504" s="24">
        <v>1600000</v>
      </c>
      <c r="F1504" s="24">
        <v>3277777.777777778</v>
      </c>
      <c r="G1504" s="24">
        <v>480000</v>
      </c>
      <c r="H1504" s="24">
        <v>983333.33333333337</v>
      </c>
      <c r="I1504" s="24">
        <v>80000</v>
      </c>
      <c r="J1504" s="24">
        <v>163888.88888888891</v>
      </c>
      <c r="K1504" s="24">
        <v>1122968.173381485</v>
      </c>
      <c r="L1504" s="24">
        <v>99659.43858499825</v>
      </c>
      <c r="M1504" s="24">
        <v>1222627.6119664833</v>
      </c>
      <c r="N1504" s="24">
        <v>88483.499144628644</v>
      </c>
      <c r="O1504" s="24">
        <v>188142.93772962689</v>
      </c>
      <c r="P1504" s="24">
        <v>1311111.1111111119</v>
      </c>
      <c r="Q1504" s="24">
        <v>79.271822478206559</v>
      </c>
      <c r="R1504" s="24">
        <v>5.2697528709545622</v>
      </c>
      <c r="S1504" s="24">
        <v>84.541575349161121</v>
      </c>
      <c r="T1504" s="24">
        <v>87.407407407407391</v>
      </c>
      <c r="U1504" s="24">
        <v>1440000</v>
      </c>
      <c r="V1504" s="24">
        <v>2975000.0000000005</v>
      </c>
      <c r="W1504" s="24">
        <v>432000</v>
      </c>
      <c r="X1504" s="24">
        <v>885000</v>
      </c>
      <c r="Y1504" s="24">
        <v>0</v>
      </c>
      <c r="Z1504" s="24">
        <v>0</v>
      </c>
      <c r="AA1504" s="24">
        <v>1010671.3560433366</v>
      </c>
      <c r="AB1504" s="24">
        <v>89693.494726498378</v>
      </c>
      <c r="AC1504" s="24">
        <v>1100364.8507698351</v>
      </c>
      <c r="AD1504" s="24">
        <v>79635.149230165407</v>
      </c>
      <c r="AE1504" s="24">
        <v>169328.64395666402</v>
      </c>
      <c r="AF1504" s="24">
        <v>1180000.0000000007</v>
      </c>
      <c r="AG1504" s="24">
        <v>79.271822478206559</v>
      </c>
      <c r="AH1504" s="24">
        <v>5.2697528709545622</v>
      </c>
      <c r="AI1504" s="24">
        <v>84.541575349161121</v>
      </c>
      <c r="AJ1504" s="24">
        <v>87.407407407407391</v>
      </c>
      <c r="AK1504" s="24">
        <v>160000</v>
      </c>
      <c r="AL1504" s="24">
        <v>302777.77777777752</v>
      </c>
      <c r="AM1504" s="24">
        <v>48000</v>
      </c>
      <c r="AN1504" s="24">
        <v>98333.333333333372</v>
      </c>
      <c r="AO1504" s="24">
        <v>80000</v>
      </c>
      <c r="AP1504" s="24">
        <v>163888.88888888891</v>
      </c>
      <c r="AQ1504" s="24">
        <v>112296.81733814848</v>
      </c>
      <c r="AR1504" s="24">
        <v>9965.9438584998716</v>
      </c>
      <c r="AS1504" s="24">
        <v>122262.76119664824</v>
      </c>
      <c r="AT1504" s="24">
        <v>8848.3499144632369</v>
      </c>
      <c r="AU1504" s="24">
        <v>18814.293772962876</v>
      </c>
      <c r="AV1504" s="24">
        <v>131111.11111111124</v>
      </c>
      <c r="AW1504" s="24">
        <v>0</v>
      </c>
      <c r="AX1504" s="24">
        <v>0</v>
      </c>
      <c r="AY1504" s="24">
        <v>0</v>
      </c>
      <c r="AZ1504" s="24">
        <v>0</v>
      </c>
      <c r="BA1504" s="24">
        <v>2.8658320582462693</v>
      </c>
      <c r="BB1504" s="24">
        <v>8.1355849292008315</v>
      </c>
      <c r="BC1504" s="24">
        <v>2.8658320582462693</v>
      </c>
      <c r="BD1504" s="24">
        <v>8.1355849292008315</v>
      </c>
      <c r="BE1504" s="24">
        <v>0</v>
      </c>
      <c r="BF1504" s="24">
        <v>0</v>
      </c>
      <c r="BG1504" s="24">
        <v>1440000</v>
      </c>
      <c r="BH1504" s="24">
        <v>2950000.0000000005</v>
      </c>
      <c r="BI1504" s="24">
        <v>0</v>
      </c>
      <c r="BJ1504" s="24">
        <v>25000</v>
      </c>
      <c r="BK1504" s="24">
        <v>0</v>
      </c>
      <c r="BL1504" s="24">
        <v>0</v>
      </c>
    </row>
    <row r="1505" spans="1:64" x14ac:dyDescent="0.25">
      <c r="A1505" t="s">
        <v>5126</v>
      </c>
      <c r="B1505">
        <v>58</v>
      </c>
      <c r="C1505">
        <v>4</v>
      </c>
      <c r="D1505">
        <v>5</v>
      </c>
      <c r="E1505" s="24">
        <v>5333333.333333333</v>
      </c>
      <c r="F1505" s="24">
        <v>3316666.666666667</v>
      </c>
      <c r="G1505" s="24">
        <v>1599999.9999999998</v>
      </c>
      <c r="H1505" s="24">
        <v>995000</v>
      </c>
      <c r="I1505" s="24">
        <v>266666.66666666669</v>
      </c>
      <c r="J1505" s="24">
        <v>165833.33333333337</v>
      </c>
      <c r="K1505" s="24">
        <v>1148675.2868787572</v>
      </c>
      <c r="L1505" s="24">
        <v>92546.744866199791</v>
      </c>
      <c r="M1505" s="24">
        <v>1241222.031744957</v>
      </c>
      <c r="N1505" s="24">
        <v>85444.634921710938</v>
      </c>
      <c r="O1505" s="24">
        <v>177991.37978791073</v>
      </c>
      <c r="P1505" s="24">
        <v>1326666.6666666679</v>
      </c>
      <c r="Q1505" s="24">
        <v>80.72028101971091</v>
      </c>
      <c r="R1505" s="24">
        <v>4.6494136733645064</v>
      </c>
      <c r="S1505" s="24">
        <v>85.369694693075417</v>
      </c>
      <c r="T1505" s="24">
        <v>88.444444444444343</v>
      </c>
      <c r="U1505" s="24">
        <v>4800000</v>
      </c>
      <c r="V1505" s="24">
        <v>3010000.0000000005</v>
      </c>
      <c r="W1505" s="24">
        <v>1440000</v>
      </c>
      <c r="X1505" s="24">
        <v>895500.00000000012</v>
      </c>
      <c r="Y1505" s="24">
        <v>0</v>
      </c>
      <c r="Z1505" s="24">
        <v>0</v>
      </c>
      <c r="AA1505" s="24">
        <v>1033807.7581908815</v>
      </c>
      <c r="AB1505" s="24">
        <v>83292.070379579905</v>
      </c>
      <c r="AC1505" s="24">
        <v>1117099.8285704614</v>
      </c>
      <c r="AD1505" s="24">
        <v>76900.171429540031</v>
      </c>
      <c r="AE1505" s="24">
        <v>160192.24180911947</v>
      </c>
      <c r="AF1505" s="24">
        <v>1194000.0000000012</v>
      </c>
      <c r="AG1505" s="24">
        <v>80.72028101971091</v>
      </c>
      <c r="AH1505" s="24">
        <v>4.6494136733645064</v>
      </c>
      <c r="AI1505" s="24">
        <v>85.369694693075417</v>
      </c>
      <c r="AJ1505" s="24">
        <v>88.444444444444343</v>
      </c>
      <c r="AK1505" s="24">
        <v>533333.33333333302</v>
      </c>
      <c r="AL1505" s="24">
        <v>306666.66666666651</v>
      </c>
      <c r="AM1505" s="24">
        <v>159999.99999999977</v>
      </c>
      <c r="AN1505" s="24">
        <v>99499.999999999884</v>
      </c>
      <c r="AO1505" s="24">
        <v>266666.66666666669</v>
      </c>
      <c r="AP1505" s="24">
        <v>165833.33333333337</v>
      </c>
      <c r="AQ1505" s="24">
        <v>114867.52868787572</v>
      </c>
      <c r="AR1505" s="24">
        <v>9254.674486619886</v>
      </c>
      <c r="AS1505" s="24">
        <v>124122.2031744956</v>
      </c>
      <c r="AT1505" s="24">
        <v>8544.4634921709076</v>
      </c>
      <c r="AU1505" s="24">
        <v>17799.137978791259</v>
      </c>
      <c r="AV1505" s="24">
        <v>132666.66666666674</v>
      </c>
      <c r="AW1505" s="24">
        <v>0</v>
      </c>
      <c r="AX1505" s="24">
        <v>0</v>
      </c>
      <c r="AY1505" s="24">
        <v>0</v>
      </c>
      <c r="AZ1505" s="24">
        <v>0</v>
      </c>
      <c r="BA1505" s="24">
        <v>3.0747497513689268</v>
      </c>
      <c r="BB1505" s="24">
        <v>7.7241634247334332</v>
      </c>
      <c r="BC1505" s="24">
        <v>3.0747497513689268</v>
      </c>
      <c r="BD1505" s="24">
        <v>7.7241634247334332</v>
      </c>
      <c r="BE1505" s="24">
        <v>0</v>
      </c>
      <c r="BF1505" s="24">
        <v>0</v>
      </c>
      <c r="BG1505" s="24">
        <v>4800000</v>
      </c>
      <c r="BH1505" s="24">
        <v>2985000.0000000005</v>
      </c>
      <c r="BI1505" s="24">
        <v>0</v>
      </c>
      <c r="BJ1505" s="24">
        <v>25000</v>
      </c>
      <c r="BK1505" s="24">
        <v>0</v>
      </c>
      <c r="BL1505" s="24">
        <v>0</v>
      </c>
    </row>
    <row r="1506" spans="1:64" x14ac:dyDescent="0.25">
      <c r="A1506" t="s">
        <v>5126</v>
      </c>
      <c r="B1506">
        <v>59</v>
      </c>
      <c r="C1506">
        <v>4</v>
      </c>
      <c r="D1506">
        <v>5</v>
      </c>
      <c r="E1506" s="24">
        <v>5333333.333333333</v>
      </c>
      <c r="F1506" s="24">
        <v>3483333.3333333335</v>
      </c>
      <c r="G1506" s="24">
        <v>1599999.9999999998</v>
      </c>
      <c r="H1506" s="24">
        <v>1045000</v>
      </c>
      <c r="I1506" s="24">
        <v>266666.66666666669</v>
      </c>
      <c r="J1506" s="24">
        <v>174166.66666666669</v>
      </c>
      <c r="K1506" s="24">
        <v>1181399.2857813016</v>
      </c>
      <c r="L1506" s="24">
        <v>90246.930672384799</v>
      </c>
      <c r="M1506" s="24">
        <v>1271646.2164536864</v>
      </c>
      <c r="N1506" s="24">
        <v>121687.11687964574</v>
      </c>
      <c r="O1506" s="24">
        <v>211934.04755203053</v>
      </c>
      <c r="P1506" s="24">
        <v>1393333.3333333321</v>
      </c>
      <c r="Q1506" s="24">
        <v>82.814722179723276</v>
      </c>
      <c r="R1506" s="24">
        <v>4.4849563958459839</v>
      </c>
      <c r="S1506" s="24">
        <v>87.29967857556926</v>
      </c>
      <c r="T1506" s="24">
        <v>92.888888888888914</v>
      </c>
      <c r="U1506" s="24">
        <v>4800000</v>
      </c>
      <c r="V1506" s="24">
        <v>3160000</v>
      </c>
      <c r="W1506" s="24">
        <v>1440000</v>
      </c>
      <c r="X1506" s="24">
        <v>940500</v>
      </c>
      <c r="Y1506" s="24">
        <v>0</v>
      </c>
      <c r="Z1506" s="24">
        <v>0</v>
      </c>
      <c r="AA1506" s="24">
        <v>1063259.3572031714</v>
      </c>
      <c r="AB1506" s="24">
        <v>81222.237605146365</v>
      </c>
      <c r="AC1506" s="24">
        <v>1144481.5948083177</v>
      </c>
      <c r="AD1506" s="24">
        <v>109518.40519168135</v>
      </c>
      <c r="AE1506" s="24">
        <v>190740.64279682748</v>
      </c>
      <c r="AF1506" s="24">
        <v>1253999.9999999988</v>
      </c>
      <c r="AG1506" s="24">
        <v>82.814722179723276</v>
      </c>
      <c r="AH1506" s="24">
        <v>4.4849563958459839</v>
      </c>
      <c r="AI1506" s="24">
        <v>87.29967857556926</v>
      </c>
      <c r="AJ1506" s="24">
        <v>92.888888888888914</v>
      </c>
      <c r="AK1506" s="24">
        <v>533333.33333333302</v>
      </c>
      <c r="AL1506" s="24">
        <v>323333.33333333349</v>
      </c>
      <c r="AM1506" s="24">
        <v>159999.99999999977</v>
      </c>
      <c r="AN1506" s="24">
        <v>104500</v>
      </c>
      <c r="AO1506" s="24">
        <v>266666.66666666669</v>
      </c>
      <c r="AP1506" s="24">
        <v>174166.66666666669</v>
      </c>
      <c r="AQ1506" s="24">
        <v>118139.9285781302</v>
      </c>
      <c r="AR1506" s="24">
        <v>9024.6930672384333</v>
      </c>
      <c r="AS1506" s="24">
        <v>127164.62164536864</v>
      </c>
      <c r="AT1506" s="24">
        <v>12168.711687964387</v>
      </c>
      <c r="AU1506" s="24">
        <v>21193.404755203053</v>
      </c>
      <c r="AV1506" s="24">
        <v>139333.33333333326</v>
      </c>
      <c r="AW1506" s="24">
        <v>0</v>
      </c>
      <c r="AX1506" s="24">
        <v>0</v>
      </c>
      <c r="AY1506" s="24">
        <v>0</v>
      </c>
      <c r="AZ1506" s="24">
        <v>0</v>
      </c>
      <c r="BA1506" s="24">
        <v>5.5892103133196542</v>
      </c>
      <c r="BB1506" s="24">
        <v>10.074166709165638</v>
      </c>
      <c r="BC1506" s="24">
        <v>5.5892103133196542</v>
      </c>
      <c r="BD1506" s="24">
        <v>10.074166709165638</v>
      </c>
      <c r="BE1506" s="24">
        <v>0</v>
      </c>
      <c r="BF1506" s="24">
        <v>0</v>
      </c>
      <c r="BG1506" s="24">
        <v>4800000</v>
      </c>
      <c r="BH1506" s="24">
        <v>3135000</v>
      </c>
      <c r="BI1506" s="24">
        <v>0</v>
      </c>
      <c r="BJ1506" s="24">
        <v>25000</v>
      </c>
      <c r="BK1506" s="24">
        <v>0</v>
      </c>
      <c r="BL1506" s="24">
        <v>0</v>
      </c>
    </row>
    <row r="1507" spans="1:64" x14ac:dyDescent="0.25">
      <c r="A1507" t="s">
        <v>5126</v>
      </c>
      <c r="B1507">
        <v>60</v>
      </c>
      <c r="C1507">
        <v>4</v>
      </c>
      <c r="D1507">
        <v>5</v>
      </c>
      <c r="E1507" s="24">
        <v>5333333.333333333</v>
      </c>
      <c r="F1507" s="24">
        <v>3650000</v>
      </c>
      <c r="G1507" s="24">
        <v>1599999.9999999998</v>
      </c>
      <c r="H1507" s="24">
        <v>1095000</v>
      </c>
      <c r="I1507" s="24">
        <v>266666.66666666669</v>
      </c>
      <c r="J1507" s="24">
        <v>182500</v>
      </c>
      <c r="K1507" s="24">
        <v>1221695.8648115285</v>
      </c>
      <c r="L1507" s="24">
        <v>91500.922546755522</v>
      </c>
      <c r="M1507" s="24">
        <v>1313196.787358284</v>
      </c>
      <c r="N1507" s="24">
        <v>146803.212641716</v>
      </c>
      <c r="O1507" s="24">
        <v>238304.13518847153</v>
      </c>
      <c r="P1507" s="24">
        <v>1460000</v>
      </c>
      <c r="Q1507" s="24">
        <v>85.552025104552968</v>
      </c>
      <c r="R1507" s="24">
        <v>4.6071492956532438</v>
      </c>
      <c r="S1507" s="24">
        <v>90.159174400206211</v>
      </c>
      <c r="T1507" s="24">
        <v>97.333333333333258</v>
      </c>
      <c r="U1507" s="24">
        <v>4800000</v>
      </c>
      <c r="V1507" s="24">
        <v>3310000</v>
      </c>
      <c r="W1507" s="24">
        <v>1440000</v>
      </c>
      <c r="X1507" s="24">
        <v>985500</v>
      </c>
      <c r="Y1507" s="24">
        <v>0</v>
      </c>
      <c r="Z1507" s="24">
        <v>0</v>
      </c>
      <c r="AA1507" s="24">
        <v>1099526.2783303757</v>
      </c>
      <c r="AB1507" s="24">
        <v>82350.830292079831</v>
      </c>
      <c r="AC1507" s="24">
        <v>1181877.1086224557</v>
      </c>
      <c r="AD1507" s="24">
        <v>132122.89137754403</v>
      </c>
      <c r="AE1507" s="24">
        <v>214473.72166962456</v>
      </c>
      <c r="AF1507" s="24">
        <v>1314000</v>
      </c>
      <c r="AG1507" s="24">
        <v>85.552025104552968</v>
      </c>
      <c r="AH1507" s="24">
        <v>4.6071492956532438</v>
      </c>
      <c r="AI1507" s="24">
        <v>90.159174400206211</v>
      </c>
      <c r="AJ1507" s="24">
        <v>97.333333333333258</v>
      </c>
      <c r="AK1507" s="24">
        <v>533333.33333333302</v>
      </c>
      <c r="AL1507" s="24">
        <v>340000</v>
      </c>
      <c r="AM1507" s="24">
        <v>159999.99999999977</v>
      </c>
      <c r="AN1507" s="24">
        <v>109500</v>
      </c>
      <c r="AO1507" s="24">
        <v>266666.66666666669</v>
      </c>
      <c r="AP1507" s="24">
        <v>182500</v>
      </c>
      <c r="AQ1507" s="24">
        <v>122169.5864811528</v>
      </c>
      <c r="AR1507" s="24">
        <v>9150.0922546756919</v>
      </c>
      <c r="AS1507" s="24">
        <v>131319.67873582826</v>
      </c>
      <c r="AT1507" s="24">
        <v>14680.321264171973</v>
      </c>
      <c r="AU1507" s="24">
        <v>23830.413518846966</v>
      </c>
      <c r="AV1507" s="24">
        <v>146000</v>
      </c>
      <c r="AW1507" s="24">
        <v>0</v>
      </c>
      <c r="AX1507" s="24">
        <v>0</v>
      </c>
      <c r="AY1507" s="24">
        <v>0</v>
      </c>
      <c r="AZ1507" s="24">
        <v>0</v>
      </c>
      <c r="BA1507" s="24">
        <v>7.1741589331270461</v>
      </c>
      <c r="BB1507" s="24">
        <v>11.78130822878029</v>
      </c>
      <c r="BC1507" s="24">
        <v>7.1741589331270461</v>
      </c>
      <c r="BD1507" s="24">
        <v>11.78130822878029</v>
      </c>
      <c r="BE1507" s="24">
        <v>0</v>
      </c>
      <c r="BF1507" s="24">
        <v>0</v>
      </c>
      <c r="BG1507" s="24">
        <v>4800000</v>
      </c>
      <c r="BH1507" s="24">
        <v>3285000</v>
      </c>
      <c r="BI1507" s="24">
        <v>0</v>
      </c>
      <c r="BJ1507" s="24">
        <v>25000</v>
      </c>
      <c r="BK1507" s="24">
        <v>0</v>
      </c>
      <c r="BL1507" s="24">
        <v>0</v>
      </c>
    </row>
    <row r="1508" spans="1:64" x14ac:dyDescent="0.25">
      <c r="A1508" t="s">
        <v>5126</v>
      </c>
      <c r="B1508">
        <v>61</v>
      </c>
      <c r="C1508">
        <v>1</v>
      </c>
      <c r="D1508">
        <v>6</v>
      </c>
      <c r="E1508" s="24">
        <v>0</v>
      </c>
      <c r="F1508" s="24">
        <v>3566666.666666667</v>
      </c>
      <c r="G1508" s="24">
        <v>0</v>
      </c>
      <c r="H1508" s="24">
        <v>1070000</v>
      </c>
      <c r="I1508" s="24">
        <v>0</v>
      </c>
      <c r="J1508" s="24">
        <v>178333.33333333337</v>
      </c>
      <c r="K1508" s="24">
        <v>1049620.9975735731</v>
      </c>
      <c r="L1508" s="24">
        <v>-4656.7961644120514</v>
      </c>
      <c r="M1508" s="24">
        <v>1044964.2014091611</v>
      </c>
      <c r="N1508" s="24">
        <v>-1044964.2014091611</v>
      </c>
      <c r="O1508" s="24">
        <v>-1049620.9975735731</v>
      </c>
      <c r="P1508" s="24">
        <v>0</v>
      </c>
      <c r="Q1508" s="24">
        <v>70.354567628943187</v>
      </c>
      <c r="R1508" s="24">
        <v>-3.4573039971276103</v>
      </c>
      <c r="S1508" s="24">
        <v>66.897263631815576</v>
      </c>
      <c r="T1508" s="24">
        <v>0</v>
      </c>
      <c r="U1508" s="24">
        <v>0</v>
      </c>
      <c r="V1508" s="24">
        <v>3210000.0000000005</v>
      </c>
      <c r="W1508" s="24">
        <v>0</v>
      </c>
      <c r="X1508" s="24">
        <v>963000.00000000012</v>
      </c>
      <c r="Y1508" s="24">
        <v>0</v>
      </c>
      <c r="Z1508" s="24">
        <v>0</v>
      </c>
      <c r="AA1508" s="24">
        <v>944658.89781621587</v>
      </c>
      <c r="AB1508" s="24">
        <v>-4191.1165479705669</v>
      </c>
      <c r="AC1508" s="24">
        <v>940467.78126824496</v>
      </c>
      <c r="AD1508" s="24">
        <v>-940467.78126824461</v>
      </c>
      <c r="AE1508" s="24">
        <v>-944658.89781621564</v>
      </c>
      <c r="AF1508" s="24">
        <v>0</v>
      </c>
      <c r="AG1508" s="24">
        <v>70.354567628943187</v>
      </c>
      <c r="AH1508" s="24">
        <v>-3.4573039971276103</v>
      </c>
      <c r="AI1508" s="24">
        <v>66.897263631815576</v>
      </c>
      <c r="AJ1508" s="24">
        <v>0</v>
      </c>
      <c r="AK1508" s="24">
        <v>0</v>
      </c>
      <c r="AL1508" s="24">
        <v>356666.66666666651</v>
      </c>
      <c r="AM1508" s="24">
        <v>0</v>
      </c>
      <c r="AN1508" s="24">
        <v>106999.99999999988</v>
      </c>
      <c r="AO1508" s="24">
        <v>0</v>
      </c>
      <c r="AP1508" s="24">
        <v>178333.33333333337</v>
      </c>
      <c r="AQ1508" s="24">
        <v>104962.09975735727</v>
      </c>
      <c r="AR1508" s="24">
        <v>-465.67961644148454</v>
      </c>
      <c r="AS1508" s="24">
        <v>104496.42014091613</v>
      </c>
      <c r="AT1508" s="24">
        <v>-104496.42014091648</v>
      </c>
      <c r="AU1508" s="24">
        <v>-104962.0997573575</v>
      </c>
      <c r="AV1508" s="24">
        <v>0</v>
      </c>
      <c r="AW1508" s="24">
        <v>0</v>
      </c>
      <c r="AX1508" s="24">
        <v>0</v>
      </c>
      <c r="AY1508" s="24">
        <v>0</v>
      </c>
      <c r="AZ1508" s="24">
        <v>0</v>
      </c>
      <c r="BA1508" s="24">
        <v>-66.897263631815576</v>
      </c>
      <c r="BB1508" s="24">
        <v>-70.354567628943187</v>
      </c>
      <c r="BC1508" s="24">
        <v>-66.897263631815576</v>
      </c>
      <c r="BD1508" s="24">
        <v>-70.354567628943187</v>
      </c>
      <c r="BE1508" s="24">
        <v>0</v>
      </c>
      <c r="BF1508" s="24">
        <v>0</v>
      </c>
      <c r="BG1508" s="24">
        <v>0</v>
      </c>
      <c r="BH1508" s="24">
        <v>3210000.0000000005</v>
      </c>
      <c r="BI1508" s="24">
        <v>0</v>
      </c>
      <c r="BJ1508" s="24">
        <v>0</v>
      </c>
      <c r="BK1508" s="24">
        <v>0</v>
      </c>
      <c r="BL1508" s="24">
        <v>0</v>
      </c>
    </row>
    <row r="1509" spans="1:64" x14ac:dyDescent="0.25">
      <c r="A1509" t="s">
        <v>5126</v>
      </c>
      <c r="B1509">
        <v>62</v>
      </c>
      <c r="C1509">
        <v>1</v>
      </c>
      <c r="D1509">
        <v>6</v>
      </c>
      <c r="E1509" s="24">
        <v>0</v>
      </c>
      <c r="F1509" s="24">
        <v>3233333.333333333</v>
      </c>
      <c r="G1509" s="24">
        <v>0</v>
      </c>
      <c r="H1509" s="24">
        <v>969999.99999999988</v>
      </c>
      <c r="I1509" s="24">
        <v>0</v>
      </c>
      <c r="J1509" s="24">
        <v>161666.66666666666</v>
      </c>
      <c r="K1509" s="24">
        <v>834434.52938585728</v>
      </c>
      <c r="L1509" s="24">
        <v>-88188.492474045604</v>
      </c>
      <c r="M1509" s="24">
        <v>746246.03691181168</v>
      </c>
      <c r="N1509" s="24">
        <v>-746246.03691181168</v>
      </c>
      <c r="O1509" s="24">
        <v>-834434.52938585728</v>
      </c>
      <c r="P1509" s="24">
        <v>0</v>
      </c>
      <c r="Q1509" s="24">
        <v>52.612973947058663</v>
      </c>
      <c r="R1509" s="24">
        <v>-9.3081982736146074</v>
      </c>
      <c r="S1509" s="24">
        <v>43.304775673444055</v>
      </c>
      <c r="T1509" s="24">
        <v>0</v>
      </c>
      <c r="U1509" s="24">
        <v>0</v>
      </c>
      <c r="V1509" s="24">
        <v>2910000</v>
      </c>
      <c r="W1509" s="24">
        <v>0</v>
      </c>
      <c r="X1509" s="24">
        <v>872999.99999999988</v>
      </c>
      <c r="Y1509" s="24">
        <v>0</v>
      </c>
      <c r="Z1509" s="24">
        <v>0</v>
      </c>
      <c r="AA1509" s="24">
        <v>750991.07644727163</v>
      </c>
      <c r="AB1509" s="24">
        <v>-79369.64322664123</v>
      </c>
      <c r="AC1509" s="24">
        <v>671621.43322063051</v>
      </c>
      <c r="AD1509" s="24">
        <v>-671621.43322063051</v>
      </c>
      <c r="AE1509" s="24">
        <v>-750991.07644727174</v>
      </c>
      <c r="AF1509" s="24">
        <v>0</v>
      </c>
      <c r="AG1509" s="24">
        <v>52.612973947058663</v>
      </c>
      <c r="AH1509" s="24">
        <v>-9.3081982736146074</v>
      </c>
      <c r="AI1509" s="24">
        <v>43.304775673444055</v>
      </c>
      <c r="AJ1509" s="24">
        <v>0</v>
      </c>
      <c r="AK1509" s="24">
        <v>0</v>
      </c>
      <c r="AL1509" s="24">
        <v>323333.33333333302</v>
      </c>
      <c r="AM1509" s="24">
        <v>0</v>
      </c>
      <c r="AN1509" s="24">
        <v>97000</v>
      </c>
      <c r="AO1509" s="24">
        <v>0</v>
      </c>
      <c r="AP1509" s="24">
        <v>161666.66666666666</v>
      </c>
      <c r="AQ1509" s="24">
        <v>83443.452938585659</v>
      </c>
      <c r="AR1509" s="24">
        <v>-8818.8492474043742</v>
      </c>
      <c r="AS1509" s="24">
        <v>74624.603691181168</v>
      </c>
      <c r="AT1509" s="24">
        <v>-74624.603691181168</v>
      </c>
      <c r="AU1509" s="24">
        <v>-83443.452938585542</v>
      </c>
      <c r="AV1509" s="24">
        <v>0</v>
      </c>
      <c r="AW1509" s="24">
        <v>0</v>
      </c>
      <c r="AX1509" s="24">
        <v>0</v>
      </c>
      <c r="AY1509" s="24">
        <v>0</v>
      </c>
      <c r="AZ1509" s="24">
        <v>0</v>
      </c>
      <c r="BA1509" s="24">
        <v>-43.304775673444055</v>
      </c>
      <c r="BB1509" s="24">
        <v>-52.612973947058663</v>
      </c>
      <c r="BC1509" s="24">
        <v>-43.304775673444055</v>
      </c>
      <c r="BD1509" s="24">
        <v>-52.612973947058663</v>
      </c>
      <c r="BE1509" s="24">
        <v>0</v>
      </c>
      <c r="BF1509" s="24">
        <v>0</v>
      </c>
      <c r="BG1509" s="24">
        <v>0</v>
      </c>
      <c r="BH1509" s="24">
        <v>2910000</v>
      </c>
      <c r="BI1509" s="24">
        <v>0</v>
      </c>
      <c r="BJ1509" s="24">
        <v>0</v>
      </c>
      <c r="BK1509" s="24">
        <v>0</v>
      </c>
      <c r="BL1509" s="24">
        <v>0</v>
      </c>
    </row>
    <row r="1510" spans="1:64" x14ac:dyDescent="0.25">
      <c r="A1510" t="s">
        <v>5126</v>
      </c>
      <c r="B1510">
        <v>63</v>
      </c>
      <c r="C1510">
        <v>1</v>
      </c>
      <c r="D1510">
        <v>6</v>
      </c>
      <c r="E1510" s="24">
        <v>0</v>
      </c>
      <c r="F1510" s="24">
        <v>2900000</v>
      </c>
      <c r="G1510" s="24">
        <v>0</v>
      </c>
      <c r="H1510" s="24">
        <v>870000</v>
      </c>
      <c r="I1510" s="24">
        <v>0</v>
      </c>
      <c r="J1510" s="24">
        <v>145000</v>
      </c>
      <c r="K1510" s="24">
        <v>686000.57208716869</v>
      </c>
      <c r="L1510" s="24">
        <v>-127005.78289945051</v>
      </c>
      <c r="M1510" s="24">
        <v>558994.78918771818</v>
      </c>
      <c r="N1510" s="24">
        <v>-558994.78918771818</v>
      </c>
      <c r="O1510" s="24">
        <v>-686000.57208716869</v>
      </c>
      <c r="P1510" s="24">
        <v>0</v>
      </c>
      <c r="Q1510" s="24">
        <v>41.017653706384181</v>
      </c>
      <c r="R1510" s="24">
        <v>-11.222685910573546</v>
      </c>
      <c r="S1510" s="24">
        <v>29.794967795810635</v>
      </c>
      <c r="T1510" s="24">
        <v>0</v>
      </c>
      <c r="U1510" s="24">
        <v>0</v>
      </c>
      <c r="V1510" s="24">
        <v>2610000</v>
      </c>
      <c r="W1510" s="24">
        <v>0</v>
      </c>
      <c r="X1510" s="24">
        <v>783000</v>
      </c>
      <c r="Y1510" s="24">
        <v>0</v>
      </c>
      <c r="Z1510" s="24">
        <v>0</v>
      </c>
      <c r="AA1510" s="24">
        <v>617400.51487845182</v>
      </c>
      <c r="AB1510" s="24">
        <v>-114305.2046095056</v>
      </c>
      <c r="AC1510" s="24">
        <v>503095.3102689464</v>
      </c>
      <c r="AD1510" s="24">
        <v>-503095.31026894669</v>
      </c>
      <c r="AE1510" s="24">
        <v>-617400.51487845229</v>
      </c>
      <c r="AF1510" s="24">
        <v>0</v>
      </c>
      <c r="AG1510" s="24">
        <v>41.017653706384181</v>
      </c>
      <c r="AH1510" s="24">
        <v>-11.222685910573546</v>
      </c>
      <c r="AI1510" s="24">
        <v>29.794967795810635</v>
      </c>
      <c r="AJ1510" s="24">
        <v>0</v>
      </c>
      <c r="AK1510" s="24">
        <v>0</v>
      </c>
      <c r="AL1510" s="24">
        <v>290000</v>
      </c>
      <c r="AM1510" s="24">
        <v>0</v>
      </c>
      <c r="AN1510" s="24">
        <v>87000</v>
      </c>
      <c r="AO1510" s="24">
        <v>0</v>
      </c>
      <c r="AP1510" s="24">
        <v>145000</v>
      </c>
      <c r="AQ1510" s="24">
        <v>68600.057208716869</v>
      </c>
      <c r="AR1510" s="24">
        <v>-12700.578289944911</v>
      </c>
      <c r="AS1510" s="24">
        <v>55899.478918771783</v>
      </c>
      <c r="AT1510" s="24">
        <v>-55899.478918771492</v>
      </c>
      <c r="AU1510" s="24">
        <v>-68600.057208716404</v>
      </c>
      <c r="AV1510" s="24">
        <v>0</v>
      </c>
      <c r="AW1510" s="24">
        <v>0</v>
      </c>
      <c r="AX1510" s="24">
        <v>0</v>
      </c>
      <c r="AY1510" s="24">
        <v>0</v>
      </c>
      <c r="AZ1510" s="24">
        <v>0</v>
      </c>
      <c r="BA1510" s="24">
        <v>-29.794967795810635</v>
      </c>
      <c r="BB1510" s="24">
        <v>-41.017653706384181</v>
      </c>
      <c r="BC1510" s="24">
        <v>-29.794967795810635</v>
      </c>
      <c r="BD1510" s="24">
        <v>-41.017653706384181</v>
      </c>
      <c r="BE1510" s="24">
        <v>0</v>
      </c>
      <c r="BF1510" s="24">
        <v>0</v>
      </c>
      <c r="BG1510" s="24">
        <v>0</v>
      </c>
      <c r="BH1510" s="24">
        <v>2610000</v>
      </c>
      <c r="BI1510" s="24">
        <v>0</v>
      </c>
      <c r="BJ1510" s="24">
        <v>0</v>
      </c>
      <c r="BK1510" s="24">
        <v>0</v>
      </c>
      <c r="BL1510" s="24">
        <v>0</v>
      </c>
    </row>
    <row r="1511" spans="1:64" x14ac:dyDescent="0.25">
      <c r="A1511" t="s">
        <v>5126</v>
      </c>
      <c r="B1511">
        <v>64</v>
      </c>
      <c r="C1511">
        <v>2</v>
      </c>
      <c r="D1511">
        <v>6</v>
      </c>
      <c r="E1511" s="24">
        <v>0</v>
      </c>
      <c r="F1511" s="24">
        <v>2566666.6666666665</v>
      </c>
      <c r="G1511" s="24">
        <v>0</v>
      </c>
      <c r="H1511" s="24">
        <v>769999.99999999988</v>
      </c>
      <c r="I1511" s="24">
        <v>0</v>
      </c>
      <c r="J1511" s="24">
        <v>128333.33333333333</v>
      </c>
      <c r="K1511" s="24">
        <v>573397.97541304678</v>
      </c>
      <c r="L1511" s="24">
        <v>-144631.8656755425</v>
      </c>
      <c r="M1511" s="24">
        <v>428766.10973750427</v>
      </c>
      <c r="N1511" s="24">
        <v>-428766.10973750427</v>
      </c>
      <c r="O1511" s="24">
        <v>-573397.97541304678</v>
      </c>
      <c r="P1511" s="24">
        <v>0</v>
      </c>
      <c r="Q1511" s="24">
        <v>32.643877141458461</v>
      </c>
      <c r="R1511" s="24">
        <v>-11.513652903517823</v>
      </c>
      <c r="S1511" s="24">
        <v>21.130224237940638</v>
      </c>
      <c r="T1511" s="24">
        <v>0</v>
      </c>
      <c r="U1511" s="24">
        <v>0</v>
      </c>
      <c r="V1511" s="24">
        <v>2310000</v>
      </c>
      <c r="W1511" s="24">
        <v>0</v>
      </c>
      <c r="X1511" s="24">
        <v>693000</v>
      </c>
      <c r="Y1511" s="24">
        <v>0</v>
      </c>
      <c r="Z1511" s="24">
        <v>0</v>
      </c>
      <c r="AA1511" s="24">
        <v>516058.17787174211</v>
      </c>
      <c r="AB1511" s="24">
        <v>-130168.67910798825</v>
      </c>
      <c r="AC1511" s="24">
        <v>385889.49876375386</v>
      </c>
      <c r="AD1511" s="24">
        <v>-385889.4987637538</v>
      </c>
      <c r="AE1511" s="24">
        <v>-516058.17787174182</v>
      </c>
      <c r="AF1511" s="24">
        <v>0</v>
      </c>
      <c r="AG1511" s="24">
        <v>32.643877141458461</v>
      </c>
      <c r="AH1511" s="24">
        <v>-11.513652903517823</v>
      </c>
      <c r="AI1511" s="24">
        <v>21.130224237940638</v>
      </c>
      <c r="AJ1511" s="24">
        <v>0</v>
      </c>
      <c r="AK1511" s="24">
        <v>0</v>
      </c>
      <c r="AL1511" s="24">
        <v>256666.66666666651</v>
      </c>
      <c r="AM1511" s="24">
        <v>0</v>
      </c>
      <c r="AN1511" s="24">
        <v>76999.999999999884</v>
      </c>
      <c r="AO1511" s="24">
        <v>0</v>
      </c>
      <c r="AP1511" s="24">
        <v>128333.33333333333</v>
      </c>
      <c r="AQ1511" s="24">
        <v>57339.797541304666</v>
      </c>
      <c r="AR1511" s="24">
        <v>-14463.18656755425</v>
      </c>
      <c r="AS1511" s="24">
        <v>42876.610973750416</v>
      </c>
      <c r="AT1511" s="24">
        <v>-42876.610973750474</v>
      </c>
      <c r="AU1511" s="24">
        <v>-57339.797541304957</v>
      </c>
      <c r="AV1511" s="24">
        <v>0</v>
      </c>
      <c r="AW1511" s="24">
        <v>0</v>
      </c>
      <c r="AX1511" s="24">
        <v>0</v>
      </c>
      <c r="AY1511" s="24">
        <v>0</v>
      </c>
      <c r="AZ1511" s="24">
        <v>0</v>
      </c>
      <c r="BA1511" s="24">
        <v>-21.130224237940638</v>
      </c>
      <c r="BB1511" s="24">
        <v>-32.643877141458461</v>
      </c>
      <c r="BC1511" s="24">
        <v>-21.130224237940638</v>
      </c>
      <c r="BD1511" s="24">
        <v>-32.643877141458461</v>
      </c>
      <c r="BE1511" s="24">
        <v>0</v>
      </c>
      <c r="BF1511" s="24">
        <v>0</v>
      </c>
      <c r="BG1511" s="24">
        <v>0</v>
      </c>
      <c r="BH1511" s="24">
        <v>2310000</v>
      </c>
      <c r="BI1511" s="24">
        <v>0</v>
      </c>
      <c r="BJ1511" s="24">
        <v>0</v>
      </c>
      <c r="BK1511" s="24">
        <v>0</v>
      </c>
      <c r="BL1511" s="24">
        <v>0</v>
      </c>
    </row>
    <row r="1512" spans="1:64" x14ac:dyDescent="0.25">
      <c r="A1512" t="s">
        <v>5126</v>
      </c>
      <c r="B1512">
        <v>65</v>
      </c>
      <c r="C1512">
        <v>2</v>
      </c>
      <c r="D1512">
        <v>6</v>
      </c>
      <c r="E1512" s="24">
        <v>0</v>
      </c>
      <c r="F1512" s="24">
        <v>2233333.3333333335</v>
      </c>
      <c r="G1512" s="24">
        <v>0</v>
      </c>
      <c r="H1512" s="24">
        <v>670000</v>
      </c>
      <c r="I1512" s="24">
        <v>0</v>
      </c>
      <c r="J1512" s="24">
        <v>111666.66666666669</v>
      </c>
      <c r="K1512" s="24">
        <v>484473.82978529483</v>
      </c>
      <c r="L1512" s="24">
        <v>-150477.8601151742</v>
      </c>
      <c r="M1512" s="24">
        <v>333995.96967012063</v>
      </c>
      <c r="N1512" s="24">
        <v>-333995.96967012063</v>
      </c>
      <c r="O1512" s="24">
        <v>-484473.82978529483</v>
      </c>
      <c r="P1512" s="24">
        <v>0</v>
      </c>
      <c r="Q1512" s="24">
        <v>26.330911136263239</v>
      </c>
      <c r="R1512" s="24">
        <v>-11.046363245063958</v>
      </c>
      <c r="S1512" s="24">
        <v>15.284547891199281</v>
      </c>
      <c r="T1512" s="24">
        <v>0</v>
      </c>
      <c r="U1512" s="24">
        <v>0</v>
      </c>
      <c r="V1512" s="24">
        <v>2010000.0000000002</v>
      </c>
      <c r="W1512" s="24">
        <v>0</v>
      </c>
      <c r="X1512" s="24">
        <v>603000</v>
      </c>
      <c r="Y1512" s="24">
        <v>0</v>
      </c>
      <c r="Z1512" s="24">
        <v>0</v>
      </c>
      <c r="AA1512" s="24">
        <v>436026.44680676534</v>
      </c>
      <c r="AB1512" s="24">
        <v>-135430.07410365669</v>
      </c>
      <c r="AC1512" s="24">
        <v>300596.37270310859</v>
      </c>
      <c r="AD1512" s="24">
        <v>-300596.37270310847</v>
      </c>
      <c r="AE1512" s="24">
        <v>-436026.44680676563</v>
      </c>
      <c r="AF1512" s="24">
        <v>0</v>
      </c>
      <c r="AG1512" s="24">
        <v>26.330911136263239</v>
      </c>
      <c r="AH1512" s="24">
        <v>-11.046363245063958</v>
      </c>
      <c r="AI1512" s="24">
        <v>15.284547891199281</v>
      </c>
      <c r="AJ1512" s="24">
        <v>0</v>
      </c>
      <c r="AK1512" s="24">
        <v>0</v>
      </c>
      <c r="AL1512" s="24">
        <v>223333.33333333326</v>
      </c>
      <c r="AM1512" s="24">
        <v>0</v>
      </c>
      <c r="AN1512" s="24">
        <v>67000</v>
      </c>
      <c r="AO1512" s="24">
        <v>0</v>
      </c>
      <c r="AP1512" s="24">
        <v>111666.66666666669</v>
      </c>
      <c r="AQ1512" s="24">
        <v>48447.382978529495</v>
      </c>
      <c r="AR1512" s="24">
        <v>-15047.786011517514</v>
      </c>
      <c r="AS1512" s="24">
        <v>33399.596967012039</v>
      </c>
      <c r="AT1512" s="24">
        <v>-33399.596967012156</v>
      </c>
      <c r="AU1512" s="24">
        <v>-48447.382978529204</v>
      </c>
      <c r="AV1512" s="24">
        <v>0</v>
      </c>
      <c r="AW1512" s="24">
        <v>0</v>
      </c>
      <c r="AX1512" s="24">
        <v>0</v>
      </c>
      <c r="AY1512" s="24">
        <v>0</v>
      </c>
      <c r="AZ1512" s="24">
        <v>0</v>
      </c>
      <c r="BA1512" s="24">
        <v>-15.284547891199281</v>
      </c>
      <c r="BB1512" s="24">
        <v>-26.330911136263239</v>
      </c>
      <c r="BC1512" s="24">
        <v>-15.284547891199281</v>
      </c>
      <c r="BD1512" s="24">
        <v>-26.330911136263239</v>
      </c>
      <c r="BE1512" s="24">
        <v>0</v>
      </c>
      <c r="BF1512" s="24">
        <v>0</v>
      </c>
      <c r="BG1512" s="24">
        <v>0</v>
      </c>
      <c r="BH1512" s="24">
        <v>2010000.0000000002</v>
      </c>
      <c r="BI1512" s="24">
        <v>0</v>
      </c>
      <c r="BJ1512" s="24">
        <v>0</v>
      </c>
      <c r="BK1512" s="24">
        <v>0</v>
      </c>
      <c r="BL1512" s="24">
        <v>0</v>
      </c>
    </row>
    <row r="1513" spans="1:64" x14ac:dyDescent="0.25">
      <c r="A1513" t="s">
        <v>5126</v>
      </c>
      <c r="B1513">
        <v>66</v>
      </c>
      <c r="C1513">
        <v>2</v>
      </c>
      <c r="D1513">
        <v>6</v>
      </c>
      <c r="E1513" s="24">
        <v>0</v>
      </c>
      <c r="F1513" s="24">
        <v>1900000</v>
      </c>
      <c r="G1513" s="24">
        <v>0</v>
      </c>
      <c r="H1513" s="24">
        <v>570000</v>
      </c>
      <c r="I1513" s="24">
        <v>0</v>
      </c>
      <c r="J1513" s="24">
        <v>95000</v>
      </c>
      <c r="K1513" s="24">
        <v>412575.03110855073</v>
      </c>
      <c r="L1513" s="24">
        <v>-149445.39279519767</v>
      </c>
      <c r="M1513" s="24">
        <v>263129.63831335306</v>
      </c>
      <c r="N1513" s="24">
        <v>-263129.63831335306</v>
      </c>
      <c r="O1513" s="24">
        <v>-412575.03110855073</v>
      </c>
      <c r="P1513" s="24">
        <v>0</v>
      </c>
      <c r="Q1513" s="24">
        <v>21.448396726448436</v>
      </c>
      <c r="R1513" s="24">
        <v>-10.231076580925446</v>
      </c>
      <c r="S1513" s="24">
        <v>11.21732014552299</v>
      </c>
      <c r="T1513" s="24">
        <v>0</v>
      </c>
      <c r="U1513" s="24">
        <v>0</v>
      </c>
      <c r="V1513" s="24">
        <v>1710000</v>
      </c>
      <c r="W1513" s="24">
        <v>0</v>
      </c>
      <c r="X1513" s="24">
        <v>513000</v>
      </c>
      <c r="Y1513" s="24">
        <v>0</v>
      </c>
      <c r="Z1513" s="24">
        <v>0</v>
      </c>
      <c r="AA1513" s="24">
        <v>371317.52799769567</v>
      </c>
      <c r="AB1513" s="24">
        <v>-134500.85351567785</v>
      </c>
      <c r="AC1513" s="24">
        <v>236816.67448201776</v>
      </c>
      <c r="AD1513" s="24">
        <v>-236816.67448201787</v>
      </c>
      <c r="AE1513" s="24">
        <v>-371317.52799769538</v>
      </c>
      <c r="AF1513" s="24">
        <v>0</v>
      </c>
      <c r="AG1513" s="24">
        <v>21.448396726448436</v>
      </c>
      <c r="AH1513" s="24">
        <v>-10.231076580925446</v>
      </c>
      <c r="AI1513" s="24">
        <v>11.21732014552299</v>
      </c>
      <c r="AJ1513" s="24">
        <v>0</v>
      </c>
      <c r="AK1513" s="24">
        <v>0</v>
      </c>
      <c r="AL1513" s="24">
        <v>190000</v>
      </c>
      <c r="AM1513" s="24">
        <v>0</v>
      </c>
      <c r="AN1513" s="24">
        <v>57000</v>
      </c>
      <c r="AO1513" s="24">
        <v>0</v>
      </c>
      <c r="AP1513" s="24">
        <v>95000</v>
      </c>
      <c r="AQ1513" s="24">
        <v>41257.503110855061</v>
      </c>
      <c r="AR1513" s="24">
        <v>-14944.539279519813</v>
      </c>
      <c r="AS1513" s="24">
        <v>26312.963831335306</v>
      </c>
      <c r="AT1513" s="24">
        <v>-26312.96383133519</v>
      </c>
      <c r="AU1513" s="24">
        <v>-41257.503110855352</v>
      </c>
      <c r="AV1513" s="24">
        <v>0</v>
      </c>
      <c r="AW1513" s="24">
        <v>0</v>
      </c>
      <c r="AX1513" s="24">
        <v>0</v>
      </c>
      <c r="AY1513" s="24">
        <v>0</v>
      </c>
      <c r="AZ1513" s="24">
        <v>0</v>
      </c>
      <c r="BA1513" s="24">
        <v>-11.21732014552299</v>
      </c>
      <c r="BB1513" s="24">
        <v>-21.448396726448436</v>
      </c>
      <c r="BC1513" s="24">
        <v>-11.21732014552299</v>
      </c>
      <c r="BD1513" s="24">
        <v>-21.448396726448436</v>
      </c>
      <c r="BE1513" s="24">
        <v>0</v>
      </c>
      <c r="BF1513" s="24">
        <v>0</v>
      </c>
      <c r="BG1513" s="24">
        <v>0</v>
      </c>
      <c r="BH1513" s="24">
        <v>1710000</v>
      </c>
      <c r="BI1513" s="24">
        <v>0</v>
      </c>
      <c r="BJ1513" s="24">
        <v>0</v>
      </c>
      <c r="BK1513" s="24">
        <v>0</v>
      </c>
      <c r="BL1513" s="24">
        <v>0</v>
      </c>
    </row>
    <row r="1514" spans="1:64" x14ac:dyDescent="0.25">
      <c r="A1514" t="s">
        <v>5126</v>
      </c>
      <c r="B1514">
        <v>67</v>
      </c>
      <c r="C1514">
        <v>3</v>
      </c>
      <c r="D1514">
        <v>6</v>
      </c>
      <c r="E1514" s="24">
        <v>0</v>
      </c>
      <c r="F1514" s="24">
        <v>1666666.6666666667</v>
      </c>
      <c r="G1514" s="24">
        <v>0</v>
      </c>
      <c r="H1514" s="24">
        <v>500000</v>
      </c>
      <c r="I1514" s="24">
        <v>0</v>
      </c>
      <c r="J1514" s="24">
        <v>83333.333333333343</v>
      </c>
      <c r="K1514" s="24">
        <v>353508.97736390308</v>
      </c>
      <c r="L1514" s="24">
        <v>-144371.7459134087</v>
      </c>
      <c r="M1514" s="24">
        <v>209137.23145049438</v>
      </c>
      <c r="N1514" s="24">
        <v>-209137.23145049438</v>
      </c>
      <c r="O1514" s="24">
        <v>-353508.97736390308</v>
      </c>
      <c r="P1514" s="24">
        <v>0</v>
      </c>
      <c r="Q1514" s="24">
        <v>17.60567568253532</v>
      </c>
      <c r="R1514" s="24">
        <v>-9.2796032126534556</v>
      </c>
      <c r="S1514" s="24">
        <v>8.3260724698818649</v>
      </c>
      <c r="T1514" s="24">
        <v>0</v>
      </c>
      <c r="U1514" s="24">
        <v>0</v>
      </c>
      <c r="V1514" s="24">
        <v>1500000</v>
      </c>
      <c r="W1514" s="24">
        <v>0</v>
      </c>
      <c r="X1514" s="24">
        <v>450000</v>
      </c>
      <c r="Y1514" s="24">
        <v>0</v>
      </c>
      <c r="Z1514" s="24">
        <v>0</v>
      </c>
      <c r="AA1514" s="24">
        <v>318158.07962751278</v>
      </c>
      <c r="AB1514" s="24">
        <v>-129934.57132206787</v>
      </c>
      <c r="AC1514" s="24">
        <v>188223.50830544494</v>
      </c>
      <c r="AD1514" s="24">
        <v>-188223.50830544485</v>
      </c>
      <c r="AE1514" s="24">
        <v>-318158.07962751295</v>
      </c>
      <c r="AF1514" s="24">
        <v>0</v>
      </c>
      <c r="AG1514" s="24">
        <v>17.60567568253532</v>
      </c>
      <c r="AH1514" s="24">
        <v>-9.2796032126534556</v>
      </c>
      <c r="AI1514" s="24">
        <v>8.3260724698818649</v>
      </c>
      <c r="AJ1514" s="24">
        <v>0</v>
      </c>
      <c r="AK1514" s="24">
        <v>0</v>
      </c>
      <c r="AL1514" s="24">
        <v>166666.66666666674</v>
      </c>
      <c r="AM1514" s="24">
        <v>0</v>
      </c>
      <c r="AN1514" s="24">
        <v>50000</v>
      </c>
      <c r="AO1514" s="24">
        <v>0</v>
      </c>
      <c r="AP1514" s="24">
        <v>83333.333333333343</v>
      </c>
      <c r="AQ1514" s="24">
        <v>35350.897736390296</v>
      </c>
      <c r="AR1514" s="24">
        <v>-14437.174591340823</v>
      </c>
      <c r="AS1514" s="24">
        <v>20913.723145049444</v>
      </c>
      <c r="AT1514" s="24">
        <v>-20913.723145049531</v>
      </c>
      <c r="AU1514" s="24">
        <v>-35350.897736390121</v>
      </c>
      <c r="AV1514" s="24">
        <v>0</v>
      </c>
      <c r="AW1514" s="24">
        <v>0</v>
      </c>
      <c r="AX1514" s="24">
        <v>0</v>
      </c>
      <c r="AY1514" s="24">
        <v>0</v>
      </c>
      <c r="AZ1514" s="24">
        <v>0</v>
      </c>
      <c r="BA1514" s="24">
        <v>-8.3260724698818649</v>
      </c>
      <c r="BB1514" s="24">
        <v>-17.60567568253532</v>
      </c>
      <c r="BC1514" s="24">
        <v>-8.3260724698818649</v>
      </c>
      <c r="BD1514" s="24">
        <v>-17.60567568253532</v>
      </c>
      <c r="BE1514" s="24">
        <v>0</v>
      </c>
      <c r="BF1514" s="24">
        <v>0</v>
      </c>
      <c r="BG1514" s="24">
        <v>0</v>
      </c>
      <c r="BH1514" s="24">
        <v>1500000</v>
      </c>
      <c r="BI1514" s="24">
        <v>0</v>
      </c>
      <c r="BJ1514" s="24">
        <v>0</v>
      </c>
      <c r="BK1514" s="24">
        <v>0</v>
      </c>
      <c r="BL1514" s="24">
        <v>0</v>
      </c>
    </row>
    <row r="1515" spans="1:64" x14ac:dyDescent="0.25">
      <c r="A1515" t="s">
        <v>5126</v>
      </c>
      <c r="B1515">
        <v>68</v>
      </c>
      <c r="C1515">
        <v>3</v>
      </c>
      <c r="D1515">
        <v>6</v>
      </c>
      <c r="E1515" s="24">
        <v>0</v>
      </c>
      <c r="F1515" s="24">
        <v>1533333.3333333333</v>
      </c>
      <c r="G1515" s="24">
        <v>0</v>
      </c>
      <c r="H1515" s="24">
        <v>459999.99999999994</v>
      </c>
      <c r="I1515" s="24">
        <v>0</v>
      </c>
      <c r="J1515" s="24">
        <v>76666.666666666672</v>
      </c>
      <c r="K1515" s="24">
        <v>304414.90068269521</v>
      </c>
      <c r="L1515" s="24">
        <v>-136991.40181662887</v>
      </c>
      <c r="M1515" s="24">
        <v>167423.49886606634</v>
      </c>
      <c r="N1515" s="24">
        <v>-167423.49886606634</v>
      </c>
      <c r="O1515" s="24">
        <v>-304414.90068269521</v>
      </c>
      <c r="P1515" s="24">
        <v>0</v>
      </c>
      <c r="Q1515" s="24">
        <v>14.541922259037392</v>
      </c>
      <c r="R1515" s="24">
        <v>-8.3045950891182656</v>
      </c>
      <c r="S1515" s="24">
        <v>6.2373271699191264</v>
      </c>
      <c r="T1515" s="24">
        <v>0</v>
      </c>
      <c r="U1515" s="24">
        <v>0</v>
      </c>
      <c r="V1515" s="24">
        <v>1380000</v>
      </c>
      <c r="W1515" s="24">
        <v>0</v>
      </c>
      <c r="X1515" s="24">
        <v>414000</v>
      </c>
      <c r="Y1515" s="24">
        <v>0</v>
      </c>
      <c r="Z1515" s="24">
        <v>0</v>
      </c>
      <c r="AA1515" s="24">
        <v>273973.41061442572</v>
      </c>
      <c r="AB1515" s="24">
        <v>-123292.26163496589</v>
      </c>
      <c r="AC1515" s="24">
        <v>150681.14897945971</v>
      </c>
      <c r="AD1515" s="24">
        <v>-150681.14897945977</v>
      </c>
      <c r="AE1515" s="24">
        <v>-273973.41061442555</v>
      </c>
      <c r="AF1515" s="24">
        <v>0</v>
      </c>
      <c r="AG1515" s="24">
        <v>14.541922259037392</v>
      </c>
      <c r="AH1515" s="24">
        <v>-8.3045950891182656</v>
      </c>
      <c r="AI1515" s="24">
        <v>6.2373271699191264</v>
      </c>
      <c r="AJ1515" s="24">
        <v>0</v>
      </c>
      <c r="AK1515" s="24">
        <v>0</v>
      </c>
      <c r="AL1515" s="24">
        <v>153333.33333333326</v>
      </c>
      <c r="AM1515" s="24">
        <v>0</v>
      </c>
      <c r="AN1515" s="24">
        <v>45999.999999999942</v>
      </c>
      <c r="AO1515" s="24">
        <v>0</v>
      </c>
      <c r="AP1515" s="24">
        <v>76666.666666666672</v>
      </c>
      <c r="AQ1515" s="24">
        <v>30441.490068269486</v>
      </c>
      <c r="AR1515" s="24">
        <v>-13699.14018166298</v>
      </c>
      <c r="AS1515" s="24">
        <v>16742.349886606622</v>
      </c>
      <c r="AT1515" s="24">
        <v>-16742.349886606564</v>
      </c>
      <c r="AU1515" s="24">
        <v>-30441.490068269661</v>
      </c>
      <c r="AV1515" s="24">
        <v>0</v>
      </c>
      <c r="AW1515" s="24">
        <v>0</v>
      </c>
      <c r="AX1515" s="24">
        <v>0</v>
      </c>
      <c r="AY1515" s="24">
        <v>0</v>
      </c>
      <c r="AZ1515" s="24">
        <v>0</v>
      </c>
      <c r="BA1515" s="24">
        <v>-6.2373271699191264</v>
      </c>
      <c r="BB1515" s="24">
        <v>-14.541922259037392</v>
      </c>
      <c r="BC1515" s="24">
        <v>-6.2373271699191264</v>
      </c>
      <c r="BD1515" s="24">
        <v>-14.541922259037392</v>
      </c>
      <c r="BE1515" s="24">
        <v>0</v>
      </c>
      <c r="BF1515" s="24">
        <v>0</v>
      </c>
      <c r="BG1515" s="24">
        <v>0</v>
      </c>
      <c r="BH1515" s="24">
        <v>1380000</v>
      </c>
      <c r="BI1515" s="24">
        <v>0</v>
      </c>
      <c r="BJ1515" s="24">
        <v>0</v>
      </c>
      <c r="BK1515" s="24">
        <v>0</v>
      </c>
      <c r="BL1515" s="24">
        <v>0</v>
      </c>
    </row>
    <row r="1516" spans="1:64" x14ac:dyDescent="0.25">
      <c r="A1516" t="s">
        <v>5126</v>
      </c>
      <c r="B1516">
        <v>69</v>
      </c>
      <c r="C1516">
        <v>3</v>
      </c>
      <c r="D1516">
        <v>6</v>
      </c>
      <c r="E1516" s="24">
        <v>0</v>
      </c>
      <c r="F1516" s="24">
        <v>1400000</v>
      </c>
      <c r="G1516" s="24">
        <v>0</v>
      </c>
      <c r="H1516" s="24">
        <v>420000</v>
      </c>
      <c r="I1516" s="24">
        <v>0</v>
      </c>
      <c r="J1516" s="24">
        <v>70000</v>
      </c>
      <c r="K1516" s="24">
        <v>263238.1564424932</v>
      </c>
      <c r="L1516" s="24">
        <v>-128396.5409287028</v>
      </c>
      <c r="M1516" s="24">
        <v>134841.6155137904</v>
      </c>
      <c r="N1516" s="24">
        <v>-134841.6155137904</v>
      </c>
      <c r="O1516" s="24">
        <v>-263238.1564424932</v>
      </c>
      <c r="P1516" s="24">
        <v>0</v>
      </c>
      <c r="Q1516" s="24">
        <v>12.074419111152338</v>
      </c>
      <c r="R1516" s="24">
        <v>-7.3654781778946017</v>
      </c>
      <c r="S1516" s="24">
        <v>4.7089409332577361</v>
      </c>
      <c r="T1516" s="24">
        <v>0</v>
      </c>
      <c r="U1516" s="24">
        <v>0</v>
      </c>
      <c r="V1516" s="24">
        <v>1260000</v>
      </c>
      <c r="W1516" s="24">
        <v>0</v>
      </c>
      <c r="X1516" s="24">
        <v>378000</v>
      </c>
      <c r="Y1516" s="24">
        <v>0</v>
      </c>
      <c r="Z1516" s="24">
        <v>0</v>
      </c>
      <c r="AA1516" s="24">
        <v>236914.34079824388</v>
      </c>
      <c r="AB1516" s="24">
        <v>-115556.88683583261</v>
      </c>
      <c r="AC1516" s="24">
        <v>121357.45396241137</v>
      </c>
      <c r="AD1516" s="24">
        <v>-121357.45396241138</v>
      </c>
      <c r="AE1516" s="24">
        <v>-236914.34079824388</v>
      </c>
      <c r="AF1516" s="24">
        <v>0</v>
      </c>
      <c r="AG1516" s="24">
        <v>12.074419111152338</v>
      </c>
      <c r="AH1516" s="24">
        <v>-7.3654781778946017</v>
      </c>
      <c r="AI1516" s="24">
        <v>4.7089409332577361</v>
      </c>
      <c r="AJ1516" s="24">
        <v>0</v>
      </c>
      <c r="AK1516" s="24">
        <v>0</v>
      </c>
      <c r="AL1516" s="24">
        <v>140000</v>
      </c>
      <c r="AM1516" s="24">
        <v>0</v>
      </c>
      <c r="AN1516" s="24">
        <v>42000</v>
      </c>
      <c r="AO1516" s="24">
        <v>0</v>
      </c>
      <c r="AP1516" s="24">
        <v>70000</v>
      </c>
      <c r="AQ1516" s="24">
        <v>26323.81564424932</v>
      </c>
      <c r="AR1516" s="24">
        <v>-12839.654092870187</v>
      </c>
      <c r="AS1516" s="24">
        <v>13484.161551379031</v>
      </c>
      <c r="AT1516" s="24">
        <v>-13484.161551379017</v>
      </c>
      <c r="AU1516" s="24">
        <v>-26323.81564424932</v>
      </c>
      <c r="AV1516" s="24">
        <v>0</v>
      </c>
      <c r="AW1516" s="24">
        <v>0</v>
      </c>
      <c r="AX1516" s="24">
        <v>0</v>
      </c>
      <c r="AY1516" s="24">
        <v>0</v>
      </c>
      <c r="AZ1516" s="24">
        <v>0</v>
      </c>
      <c r="BA1516" s="24">
        <v>-4.7089409332577361</v>
      </c>
      <c r="BB1516" s="24">
        <v>-12.074419111152338</v>
      </c>
      <c r="BC1516" s="24">
        <v>-4.7089409332577361</v>
      </c>
      <c r="BD1516" s="24">
        <v>-12.074419111152338</v>
      </c>
      <c r="BE1516" s="24">
        <v>0</v>
      </c>
      <c r="BF1516" s="24">
        <v>0</v>
      </c>
      <c r="BG1516" s="24">
        <v>0</v>
      </c>
      <c r="BH1516" s="24">
        <v>1260000</v>
      </c>
      <c r="BI1516" s="24">
        <v>0</v>
      </c>
      <c r="BJ1516" s="24">
        <v>0</v>
      </c>
      <c r="BK1516" s="24">
        <v>0</v>
      </c>
      <c r="BL1516" s="24">
        <v>0</v>
      </c>
    </row>
    <row r="1517" spans="1:64" x14ac:dyDescent="0.25">
      <c r="A1517" t="s">
        <v>5126</v>
      </c>
      <c r="B1517">
        <v>70</v>
      </c>
      <c r="C1517">
        <v>4</v>
      </c>
      <c r="D1517">
        <v>6</v>
      </c>
      <c r="E1517" s="24">
        <v>0</v>
      </c>
      <c r="F1517" s="24">
        <v>1111111.111111111</v>
      </c>
      <c r="G1517" s="24">
        <v>0</v>
      </c>
      <c r="H1517" s="24">
        <v>333333.33333333331</v>
      </c>
      <c r="I1517" s="24">
        <v>0</v>
      </c>
      <c r="J1517" s="24">
        <v>55555.555555555555</v>
      </c>
      <c r="K1517" s="24">
        <v>228449.31333836168</v>
      </c>
      <c r="L1517" s="24">
        <v>-119284.47450992465</v>
      </c>
      <c r="M1517" s="24">
        <v>109164.83882843703</v>
      </c>
      <c r="N1517" s="24">
        <v>-109164.83882843703</v>
      </c>
      <c r="O1517" s="24">
        <v>-228449.31333836168</v>
      </c>
      <c r="P1517" s="24">
        <v>0</v>
      </c>
      <c r="Q1517" s="24">
        <v>10.070779833425149</v>
      </c>
      <c r="R1517" s="24">
        <v>-6.4919641339645295</v>
      </c>
      <c r="S1517" s="24">
        <v>3.5788156994606197</v>
      </c>
      <c r="T1517" s="24">
        <v>0</v>
      </c>
      <c r="U1517" s="24">
        <v>0</v>
      </c>
      <c r="V1517" s="24">
        <v>999999.99999999988</v>
      </c>
      <c r="W1517" s="24">
        <v>0</v>
      </c>
      <c r="X1517" s="24">
        <v>299999.99999999994</v>
      </c>
      <c r="Y1517" s="24">
        <v>0</v>
      </c>
      <c r="Z1517" s="24">
        <v>0</v>
      </c>
      <c r="AA1517" s="24">
        <v>205604.38200452551</v>
      </c>
      <c r="AB1517" s="24">
        <v>-107356.02705893223</v>
      </c>
      <c r="AC1517" s="24">
        <v>98248.354945593324</v>
      </c>
      <c r="AD1517" s="24">
        <v>-98248.354945593281</v>
      </c>
      <c r="AE1517" s="24">
        <v>-205604.38200452551</v>
      </c>
      <c r="AF1517" s="24">
        <v>0</v>
      </c>
      <c r="AG1517" s="24">
        <v>10.070779833425149</v>
      </c>
      <c r="AH1517" s="24">
        <v>-6.4919641339645295</v>
      </c>
      <c r="AI1517" s="24">
        <v>3.5788156994606197</v>
      </c>
      <c r="AJ1517" s="24">
        <v>0</v>
      </c>
      <c r="AK1517" s="24">
        <v>0</v>
      </c>
      <c r="AL1517" s="24">
        <v>111111.11111111112</v>
      </c>
      <c r="AM1517" s="24">
        <v>0</v>
      </c>
      <c r="AN1517" s="24">
        <v>33333.333333333372</v>
      </c>
      <c r="AO1517" s="24">
        <v>0</v>
      </c>
      <c r="AP1517" s="24">
        <v>55555.555555555555</v>
      </c>
      <c r="AQ1517" s="24">
        <v>22844.931333836168</v>
      </c>
      <c r="AR1517" s="24">
        <v>-11928.447450992418</v>
      </c>
      <c r="AS1517" s="24">
        <v>10916.483882843706</v>
      </c>
      <c r="AT1517" s="24">
        <v>-10916.48388284375</v>
      </c>
      <c r="AU1517" s="24">
        <v>-22844.931333836168</v>
      </c>
      <c r="AV1517" s="24">
        <v>0</v>
      </c>
      <c r="AW1517" s="24">
        <v>0</v>
      </c>
      <c r="AX1517" s="24">
        <v>0</v>
      </c>
      <c r="AY1517" s="24">
        <v>0</v>
      </c>
      <c r="AZ1517" s="24">
        <v>0</v>
      </c>
      <c r="BA1517" s="24">
        <v>-3.5788156994606197</v>
      </c>
      <c r="BB1517" s="24">
        <v>-10.070779833425149</v>
      </c>
      <c r="BC1517" s="24">
        <v>-3.5788156994606197</v>
      </c>
      <c r="BD1517" s="24">
        <v>-10.070779833425149</v>
      </c>
      <c r="BE1517" s="24">
        <v>0</v>
      </c>
      <c r="BF1517" s="24">
        <v>0</v>
      </c>
      <c r="BG1517" s="24">
        <v>0</v>
      </c>
      <c r="BH1517" s="24">
        <v>999999.99999999988</v>
      </c>
      <c r="BI1517" s="24">
        <v>0</v>
      </c>
      <c r="BJ1517" s="24">
        <v>0</v>
      </c>
      <c r="BK1517" s="24">
        <v>0</v>
      </c>
      <c r="BL1517" s="24">
        <v>0</v>
      </c>
    </row>
    <row r="1518" spans="1:64" x14ac:dyDescent="0.25">
      <c r="A1518" t="s">
        <v>5126</v>
      </c>
      <c r="B1518">
        <v>71</v>
      </c>
      <c r="C1518">
        <v>4</v>
      </c>
      <c r="D1518">
        <v>6</v>
      </c>
      <c r="E1518" s="24">
        <v>0</v>
      </c>
      <c r="F1518" s="24">
        <v>666666.66666666663</v>
      </c>
      <c r="G1518" s="24">
        <v>0</v>
      </c>
      <c r="H1518" s="24">
        <v>199999.99999999997</v>
      </c>
      <c r="I1518" s="24">
        <v>0</v>
      </c>
      <c r="J1518" s="24">
        <v>33333.333333333336</v>
      </c>
      <c r="K1518" s="24">
        <v>198879.43331955373</v>
      </c>
      <c r="L1518" s="24">
        <v>-110100.94433050975</v>
      </c>
      <c r="M1518" s="24">
        <v>88778.488989043981</v>
      </c>
      <c r="N1518" s="24">
        <v>-88778.488989043981</v>
      </c>
      <c r="O1518" s="24">
        <v>-198879.43331955373</v>
      </c>
      <c r="P1518" s="24">
        <v>0</v>
      </c>
      <c r="Q1518" s="24">
        <v>8.432656456376435</v>
      </c>
      <c r="R1518" s="24">
        <v>-5.6968728793272021</v>
      </c>
      <c r="S1518" s="24">
        <v>2.7357835770492329</v>
      </c>
      <c r="T1518" s="24">
        <v>0</v>
      </c>
      <c r="U1518" s="24">
        <v>0</v>
      </c>
      <c r="V1518" s="24">
        <v>600000</v>
      </c>
      <c r="W1518" s="24">
        <v>0</v>
      </c>
      <c r="X1518" s="24">
        <v>180000</v>
      </c>
      <c r="Y1518" s="24">
        <v>0</v>
      </c>
      <c r="Z1518" s="24">
        <v>0</v>
      </c>
      <c r="AA1518" s="24">
        <v>178991.48998759835</v>
      </c>
      <c r="AB1518" s="24">
        <v>-99090.8498974588</v>
      </c>
      <c r="AC1518" s="24">
        <v>79900.640090139583</v>
      </c>
      <c r="AD1518" s="24">
        <v>-79900.640090139583</v>
      </c>
      <c r="AE1518" s="24">
        <v>-178991.4899875985</v>
      </c>
      <c r="AF1518" s="24">
        <v>0</v>
      </c>
      <c r="AG1518" s="24">
        <v>8.432656456376435</v>
      </c>
      <c r="AH1518" s="24">
        <v>-5.6968728793272021</v>
      </c>
      <c r="AI1518" s="24">
        <v>2.7357835770492329</v>
      </c>
      <c r="AJ1518" s="24">
        <v>0</v>
      </c>
      <c r="AK1518" s="24">
        <v>0</v>
      </c>
      <c r="AL1518" s="24">
        <v>66666.666666666628</v>
      </c>
      <c r="AM1518" s="24">
        <v>0</v>
      </c>
      <c r="AN1518" s="24">
        <v>19999.999999999971</v>
      </c>
      <c r="AO1518" s="24">
        <v>0</v>
      </c>
      <c r="AP1518" s="24">
        <v>33333.333333333336</v>
      </c>
      <c r="AQ1518" s="24">
        <v>19887.943331955379</v>
      </c>
      <c r="AR1518" s="24">
        <v>-11010.094433050952</v>
      </c>
      <c r="AS1518" s="24">
        <v>8877.8488989043981</v>
      </c>
      <c r="AT1518" s="24">
        <v>-8877.8488989043981</v>
      </c>
      <c r="AU1518" s="24">
        <v>-19887.943331955234</v>
      </c>
      <c r="AV1518" s="24">
        <v>0</v>
      </c>
      <c r="AW1518" s="24">
        <v>0</v>
      </c>
      <c r="AX1518" s="24">
        <v>0</v>
      </c>
      <c r="AY1518" s="24">
        <v>0</v>
      </c>
      <c r="AZ1518" s="24">
        <v>0</v>
      </c>
      <c r="BA1518" s="24">
        <v>-2.7357835770492329</v>
      </c>
      <c r="BB1518" s="24">
        <v>-8.432656456376435</v>
      </c>
      <c r="BC1518" s="24">
        <v>-2.7357835770492329</v>
      </c>
      <c r="BD1518" s="24">
        <v>-8.432656456376435</v>
      </c>
      <c r="BE1518" s="24">
        <v>0</v>
      </c>
      <c r="BF1518" s="24">
        <v>0</v>
      </c>
      <c r="BG1518" s="24">
        <v>0</v>
      </c>
      <c r="BH1518" s="24">
        <v>600000</v>
      </c>
      <c r="BI1518" s="24">
        <v>0</v>
      </c>
      <c r="BJ1518" s="24">
        <v>0</v>
      </c>
      <c r="BK1518" s="24">
        <v>0</v>
      </c>
      <c r="BL1518" s="24">
        <v>0</v>
      </c>
    </row>
    <row r="1519" spans="1:64" x14ac:dyDescent="0.25">
      <c r="A1519" t="s">
        <v>5126</v>
      </c>
      <c r="B1519">
        <v>72</v>
      </c>
      <c r="C1519">
        <v>4</v>
      </c>
      <c r="D1519">
        <v>6</v>
      </c>
      <c r="E1519" s="24">
        <v>0</v>
      </c>
      <c r="F1519" s="24">
        <v>222222.22222222219</v>
      </c>
      <c r="G1519" s="24">
        <v>0</v>
      </c>
      <c r="H1519" s="24">
        <v>66666.666666666657</v>
      </c>
      <c r="I1519" s="24">
        <v>0</v>
      </c>
      <c r="J1519" s="24">
        <v>11111.111111111109</v>
      </c>
      <c r="K1519" s="24">
        <v>173616.77792551368</v>
      </c>
      <c r="L1519" s="24">
        <v>-101127.54852931574</v>
      </c>
      <c r="M1519" s="24">
        <v>72489.229396197945</v>
      </c>
      <c r="N1519" s="24">
        <v>-72489.229396197945</v>
      </c>
      <c r="O1519" s="24">
        <v>-173616.77792551368</v>
      </c>
      <c r="P1519" s="24">
        <v>0</v>
      </c>
      <c r="Q1519" s="24">
        <v>7.0855608320875945</v>
      </c>
      <c r="R1519" s="24">
        <v>-4.9834199109361634</v>
      </c>
      <c r="S1519" s="24">
        <v>2.102140921151431</v>
      </c>
      <c r="T1519" s="24">
        <v>0</v>
      </c>
      <c r="U1519" s="24">
        <v>0</v>
      </c>
      <c r="V1519" s="24">
        <v>199999.99999999997</v>
      </c>
      <c r="W1519" s="24">
        <v>0</v>
      </c>
      <c r="X1519" s="24">
        <v>59999.999999999993</v>
      </c>
      <c r="Y1519" s="24">
        <v>0</v>
      </c>
      <c r="Z1519" s="24">
        <v>0</v>
      </c>
      <c r="AA1519" s="24">
        <v>156255.10013296231</v>
      </c>
      <c r="AB1519" s="24">
        <v>-91014.793676384143</v>
      </c>
      <c r="AC1519" s="24">
        <v>65240.306456578153</v>
      </c>
      <c r="AD1519" s="24">
        <v>-65240.306456578139</v>
      </c>
      <c r="AE1519" s="24">
        <v>-156255.10013296222</v>
      </c>
      <c r="AF1519" s="24">
        <v>0</v>
      </c>
      <c r="AG1519" s="24">
        <v>7.0855608320875945</v>
      </c>
      <c r="AH1519" s="24">
        <v>-4.9834199109361634</v>
      </c>
      <c r="AI1519" s="24">
        <v>2.102140921151431</v>
      </c>
      <c r="AJ1519" s="24">
        <v>0</v>
      </c>
      <c r="AK1519" s="24">
        <v>0</v>
      </c>
      <c r="AL1519" s="24">
        <v>22222.222222222219</v>
      </c>
      <c r="AM1519" s="24">
        <v>0</v>
      </c>
      <c r="AN1519" s="24">
        <v>6666.6666666666642</v>
      </c>
      <c r="AO1519" s="24">
        <v>0</v>
      </c>
      <c r="AP1519" s="24">
        <v>11111.111111111109</v>
      </c>
      <c r="AQ1519" s="24">
        <v>17361.677792551374</v>
      </c>
      <c r="AR1519" s="24">
        <v>-10112.754852931597</v>
      </c>
      <c r="AS1519" s="24">
        <v>7248.9229396197916</v>
      </c>
      <c r="AT1519" s="24">
        <v>-7248.9229396198061</v>
      </c>
      <c r="AU1519" s="24">
        <v>-17361.677792551462</v>
      </c>
      <c r="AV1519" s="24">
        <v>0</v>
      </c>
      <c r="AW1519" s="24">
        <v>0</v>
      </c>
      <c r="AX1519" s="24">
        <v>0</v>
      </c>
      <c r="AY1519" s="24">
        <v>0</v>
      </c>
      <c r="AZ1519" s="24">
        <v>0</v>
      </c>
      <c r="BA1519" s="24">
        <v>-2.102140921151431</v>
      </c>
      <c r="BB1519" s="24">
        <v>-7.0855608320875945</v>
      </c>
      <c r="BC1519" s="24">
        <v>-2.102140921151431</v>
      </c>
      <c r="BD1519" s="24">
        <v>-7.0855608320875945</v>
      </c>
      <c r="BE1519" s="24">
        <v>0</v>
      </c>
      <c r="BF1519" s="24">
        <v>0</v>
      </c>
      <c r="BG1519" s="24">
        <v>0</v>
      </c>
      <c r="BH1519" s="24">
        <v>199999.99999999997</v>
      </c>
      <c r="BI1519" s="24">
        <v>0</v>
      </c>
      <c r="BJ1519" s="24">
        <v>0</v>
      </c>
      <c r="BK1519" s="24">
        <v>0</v>
      </c>
      <c r="BL1519" s="24">
        <v>0</v>
      </c>
    </row>
    <row r="1520" spans="1:64" x14ac:dyDescent="0.25">
      <c r="A1520" t="s">
        <v>5126</v>
      </c>
      <c r="B1520">
        <v>73</v>
      </c>
      <c r="C1520">
        <v>1</v>
      </c>
      <c r="D1520">
        <v>7</v>
      </c>
      <c r="E1520" s="24">
        <v>0</v>
      </c>
      <c r="F1520" s="24">
        <v>0</v>
      </c>
      <c r="G1520" s="24">
        <v>0</v>
      </c>
      <c r="H1520" s="24">
        <v>0</v>
      </c>
      <c r="I1520" s="24">
        <v>0</v>
      </c>
      <c r="J1520" s="24">
        <v>0</v>
      </c>
      <c r="K1520" s="24">
        <v>151938.668200057</v>
      </c>
      <c r="L1520" s="24">
        <v>-92537.123434372246</v>
      </c>
      <c r="M1520" s="24">
        <v>59401.544765684754</v>
      </c>
      <c r="N1520" s="24">
        <v>-59401.544765684754</v>
      </c>
      <c r="O1520" s="24">
        <v>-151938.668200057</v>
      </c>
      <c r="P1520" s="24">
        <v>0</v>
      </c>
      <c r="Q1520" s="24">
        <v>5.9721978055983982</v>
      </c>
      <c r="R1520" s="24">
        <v>-4.3494682874331829</v>
      </c>
      <c r="S1520" s="24">
        <v>1.6227295181652153</v>
      </c>
      <c r="T1520" s="24">
        <v>0</v>
      </c>
      <c r="U1520" s="24">
        <v>0</v>
      </c>
      <c r="V1520" s="24">
        <v>0</v>
      </c>
      <c r="W1520" s="24">
        <v>0</v>
      </c>
      <c r="X1520" s="24">
        <v>0</v>
      </c>
      <c r="Y1520" s="24">
        <v>0</v>
      </c>
      <c r="Z1520" s="24">
        <v>0</v>
      </c>
      <c r="AA1520" s="24">
        <v>136744.8013800513</v>
      </c>
      <c r="AB1520" s="24">
        <v>-83283.411090934998</v>
      </c>
      <c r="AC1520" s="24">
        <v>53461.39028911628</v>
      </c>
      <c r="AD1520" s="24">
        <v>-53461.390289116302</v>
      </c>
      <c r="AE1520" s="24">
        <v>-136744.8013800513</v>
      </c>
      <c r="AF1520" s="24">
        <v>0</v>
      </c>
      <c r="AG1520" s="24">
        <v>5.9721978055983982</v>
      </c>
      <c r="AH1520" s="24">
        <v>-4.3494682874331829</v>
      </c>
      <c r="AI1520" s="24">
        <v>1.6227295181652153</v>
      </c>
      <c r="AJ1520" s="24">
        <v>0</v>
      </c>
      <c r="AK1520" s="24">
        <v>0</v>
      </c>
      <c r="AL1520" s="24">
        <v>0</v>
      </c>
      <c r="AM1520" s="24">
        <v>0</v>
      </c>
      <c r="AN1520" s="24">
        <v>0</v>
      </c>
      <c r="AO1520" s="24">
        <v>0</v>
      </c>
      <c r="AP1520" s="24">
        <v>0</v>
      </c>
      <c r="AQ1520" s="24">
        <v>15193.8668200057</v>
      </c>
      <c r="AR1520" s="24">
        <v>-9253.7123434372479</v>
      </c>
      <c r="AS1520" s="24">
        <v>5940.1544765684739</v>
      </c>
      <c r="AT1520" s="24">
        <v>-5940.1544765684521</v>
      </c>
      <c r="AU1520" s="24">
        <v>-15193.8668200057</v>
      </c>
      <c r="AV1520" s="24">
        <v>0</v>
      </c>
      <c r="AW1520" s="24">
        <v>0</v>
      </c>
      <c r="AX1520" s="24">
        <v>0</v>
      </c>
      <c r="AY1520" s="24">
        <v>0</v>
      </c>
      <c r="AZ1520" s="24">
        <v>0</v>
      </c>
      <c r="BA1520" s="24">
        <v>-1.6227295181652153</v>
      </c>
      <c r="BB1520" s="24">
        <v>-5.9721978055983982</v>
      </c>
      <c r="BC1520" s="24">
        <v>-1.6227295181652153</v>
      </c>
      <c r="BD1520" s="24">
        <v>-5.9721978055983982</v>
      </c>
      <c r="BE1520" s="24">
        <v>0</v>
      </c>
      <c r="BF1520" s="24">
        <v>0</v>
      </c>
      <c r="BG1520" s="24">
        <v>0</v>
      </c>
      <c r="BH1520" s="24">
        <v>0</v>
      </c>
      <c r="BI1520" s="24">
        <v>0</v>
      </c>
      <c r="BJ1520" s="24">
        <v>0</v>
      </c>
      <c r="BK1520" s="24">
        <v>0</v>
      </c>
      <c r="BL1520" s="24">
        <v>0</v>
      </c>
    </row>
    <row r="1521" spans="1:64" x14ac:dyDescent="0.25">
      <c r="A1521" t="s">
        <v>5126</v>
      </c>
      <c r="B1521">
        <v>74</v>
      </c>
      <c r="C1521">
        <v>1</v>
      </c>
      <c r="D1521">
        <v>7</v>
      </c>
      <c r="E1521" s="24">
        <v>0</v>
      </c>
      <c r="F1521" s="24">
        <v>0</v>
      </c>
      <c r="G1521" s="24">
        <v>0</v>
      </c>
      <c r="H1521" s="24">
        <v>0</v>
      </c>
      <c r="I1521" s="24">
        <v>0</v>
      </c>
      <c r="J1521" s="24">
        <v>0</v>
      </c>
      <c r="K1521" s="24">
        <v>133264.72311445326</v>
      </c>
      <c r="L1521" s="24">
        <v>-84429.815709657967</v>
      </c>
      <c r="M1521" s="24">
        <v>48834.907404795289</v>
      </c>
      <c r="N1521" s="24">
        <v>-48834.907404795289</v>
      </c>
      <c r="O1521" s="24">
        <v>-133264.72311445326</v>
      </c>
      <c r="P1521" s="24">
        <v>0</v>
      </c>
      <c r="Q1521" s="24">
        <v>5.047935580533931</v>
      </c>
      <c r="R1521" s="24">
        <v>-3.7900467633828612</v>
      </c>
      <c r="S1521" s="24">
        <v>1.2578888171510698</v>
      </c>
      <c r="T1521" s="24">
        <v>0</v>
      </c>
      <c r="U1521" s="24">
        <v>0</v>
      </c>
      <c r="V1521" s="24">
        <v>0</v>
      </c>
      <c r="W1521" s="24">
        <v>0</v>
      </c>
      <c r="X1521" s="24">
        <v>0</v>
      </c>
      <c r="Y1521" s="24">
        <v>0</v>
      </c>
      <c r="Z1521" s="24">
        <v>0</v>
      </c>
      <c r="AA1521" s="24">
        <v>119938.25080300793</v>
      </c>
      <c r="AB1521" s="24">
        <v>-75986.834138692124</v>
      </c>
      <c r="AC1521" s="24">
        <v>43951.416664315759</v>
      </c>
      <c r="AD1521" s="24">
        <v>-43951.416664315766</v>
      </c>
      <c r="AE1521" s="24">
        <v>-119938.25080300798</v>
      </c>
      <c r="AF1521" s="24">
        <v>0</v>
      </c>
      <c r="AG1521" s="24">
        <v>5.047935580533931</v>
      </c>
      <c r="AH1521" s="24">
        <v>-3.7900467633828612</v>
      </c>
      <c r="AI1521" s="24">
        <v>1.2578888171510698</v>
      </c>
      <c r="AJ1521" s="24">
        <v>0</v>
      </c>
      <c r="AK1521" s="24">
        <v>0</v>
      </c>
      <c r="AL1521" s="24">
        <v>0</v>
      </c>
      <c r="AM1521" s="24">
        <v>0</v>
      </c>
      <c r="AN1521" s="24">
        <v>0</v>
      </c>
      <c r="AO1521" s="24">
        <v>0</v>
      </c>
      <c r="AP1521" s="24">
        <v>0</v>
      </c>
      <c r="AQ1521" s="24">
        <v>13326.472311445323</v>
      </c>
      <c r="AR1521" s="24">
        <v>-8442.9815709658433</v>
      </c>
      <c r="AS1521" s="24">
        <v>4883.4907404795304</v>
      </c>
      <c r="AT1521" s="24">
        <v>-4883.4907404795231</v>
      </c>
      <c r="AU1521" s="24">
        <v>-13326.472311445279</v>
      </c>
      <c r="AV1521" s="24">
        <v>0</v>
      </c>
      <c r="AW1521" s="24">
        <v>0</v>
      </c>
      <c r="AX1521" s="24">
        <v>0</v>
      </c>
      <c r="AY1521" s="24">
        <v>0</v>
      </c>
      <c r="AZ1521" s="24">
        <v>0</v>
      </c>
      <c r="BA1521" s="24">
        <v>-1.2578888171510698</v>
      </c>
      <c r="BB1521" s="24">
        <v>-5.047935580533931</v>
      </c>
      <c r="BC1521" s="24">
        <v>-1.2578888171510698</v>
      </c>
      <c r="BD1521" s="24">
        <v>-5.047935580533931</v>
      </c>
      <c r="BE1521" s="24">
        <v>0</v>
      </c>
      <c r="BF1521" s="24">
        <v>0</v>
      </c>
      <c r="BG1521" s="24">
        <v>0</v>
      </c>
      <c r="BH1521" s="24">
        <v>0</v>
      </c>
      <c r="BI1521" s="24">
        <v>0</v>
      </c>
      <c r="BJ1521" s="24">
        <v>0</v>
      </c>
      <c r="BK1521" s="24">
        <v>0</v>
      </c>
      <c r="BL1521" s="24">
        <v>0</v>
      </c>
    </row>
    <row r="1522" spans="1:64" x14ac:dyDescent="0.25">
      <c r="A1522" t="s">
        <v>5126</v>
      </c>
      <c r="B1522">
        <v>75</v>
      </c>
      <c r="C1522">
        <v>1</v>
      </c>
      <c r="D1522">
        <v>7</v>
      </c>
      <c r="E1522" s="24">
        <v>0</v>
      </c>
      <c r="F1522" s="24">
        <v>0</v>
      </c>
      <c r="G1522" s="24">
        <v>0</v>
      </c>
      <c r="H1522" s="24">
        <v>0</v>
      </c>
      <c r="I1522" s="24">
        <v>0</v>
      </c>
      <c r="J1522" s="24">
        <v>0</v>
      </c>
      <c r="K1522" s="24">
        <v>117123.73895836622</v>
      </c>
      <c r="L1522" s="24">
        <v>-76857.069826375693</v>
      </c>
      <c r="M1522" s="24">
        <v>40266.669131990522</v>
      </c>
      <c r="N1522" s="24">
        <v>-40266.669131990522</v>
      </c>
      <c r="O1522" s="24">
        <v>-117123.73895836622</v>
      </c>
      <c r="P1522" s="24">
        <v>0</v>
      </c>
      <c r="Q1522" s="24">
        <v>4.2776370488979865</v>
      </c>
      <c r="R1522" s="24">
        <v>-3.2988479988766812</v>
      </c>
      <c r="S1522" s="24">
        <v>0.97878905002130523</v>
      </c>
      <c r="T1522" s="24">
        <v>0</v>
      </c>
      <c r="U1522" s="24">
        <v>0</v>
      </c>
      <c r="V1522" s="24">
        <v>0</v>
      </c>
      <c r="W1522" s="24">
        <v>0</v>
      </c>
      <c r="X1522" s="24">
        <v>0</v>
      </c>
      <c r="Y1522" s="24">
        <v>0</v>
      </c>
      <c r="Z1522" s="24">
        <v>0</v>
      </c>
      <c r="AA1522" s="24">
        <v>105411.3650625296</v>
      </c>
      <c r="AB1522" s="24">
        <v>-69171.36284373817</v>
      </c>
      <c r="AC1522" s="24">
        <v>36240.002218791473</v>
      </c>
      <c r="AD1522" s="24">
        <v>-36240.002218791458</v>
      </c>
      <c r="AE1522" s="24">
        <v>-105411.36506252957</v>
      </c>
      <c r="AF1522" s="24">
        <v>0</v>
      </c>
      <c r="AG1522" s="24">
        <v>4.2776370488979865</v>
      </c>
      <c r="AH1522" s="24">
        <v>-3.2988479988766812</v>
      </c>
      <c r="AI1522" s="24">
        <v>0.97878905002130523</v>
      </c>
      <c r="AJ1522" s="24">
        <v>0</v>
      </c>
      <c r="AK1522" s="24">
        <v>0</v>
      </c>
      <c r="AL1522" s="24">
        <v>0</v>
      </c>
      <c r="AM1522" s="24">
        <v>0</v>
      </c>
      <c r="AN1522" s="24">
        <v>0</v>
      </c>
      <c r="AO1522" s="24">
        <v>0</v>
      </c>
      <c r="AP1522" s="24">
        <v>0</v>
      </c>
      <c r="AQ1522" s="24">
        <v>11712.373895836616</v>
      </c>
      <c r="AR1522" s="24">
        <v>-7685.7069826375227</v>
      </c>
      <c r="AS1522" s="24">
        <v>4026.6669131990493</v>
      </c>
      <c r="AT1522" s="24">
        <v>-4026.6669131990639</v>
      </c>
      <c r="AU1522" s="24">
        <v>-11712.373895836645</v>
      </c>
      <c r="AV1522" s="24">
        <v>0</v>
      </c>
      <c r="AW1522" s="24">
        <v>0</v>
      </c>
      <c r="AX1522" s="24">
        <v>0</v>
      </c>
      <c r="AY1522" s="24">
        <v>0</v>
      </c>
      <c r="AZ1522" s="24">
        <v>0</v>
      </c>
      <c r="BA1522" s="24">
        <v>-0.97878905002130523</v>
      </c>
      <c r="BB1522" s="24">
        <v>-4.2776370488979865</v>
      </c>
      <c r="BC1522" s="24">
        <v>-0.97878905002130523</v>
      </c>
      <c r="BD1522" s="24">
        <v>-4.2776370488979865</v>
      </c>
      <c r="BE1522" s="24">
        <v>0</v>
      </c>
      <c r="BF1522" s="24">
        <v>0</v>
      </c>
      <c r="BG1522" s="24">
        <v>0</v>
      </c>
      <c r="BH1522" s="24">
        <v>0</v>
      </c>
      <c r="BI1522" s="24">
        <v>0</v>
      </c>
      <c r="BJ1522" s="24">
        <v>0</v>
      </c>
      <c r="BK1522" s="24">
        <v>0</v>
      </c>
      <c r="BL1522" s="24">
        <v>0</v>
      </c>
    </row>
    <row r="1523" spans="1:64" x14ac:dyDescent="0.25">
      <c r="A1523" t="s">
        <v>5126</v>
      </c>
      <c r="B1523">
        <v>76</v>
      </c>
      <c r="C1523">
        <v>2</v>
      </c>
      <c r="D1523">
        <v>7</v>
      </c>
      <c r="E1523" s="24">
        <v>0</v>
      </c>
      <c r="F1523" s="24">
        <v>0</v>
      </c>
      <c r="G1523" s="24">
        <v>0</v>
      </c>
      <c r="H1523" s="24">
        <v>0</v>
      </c>
      <c r="I1523" s="24">
        <v>0</v>
      </c>
      <c r="J1523" s="24">
        <v>0</v>
      </c>
      <c r="K1523" s="24">
        <v>103129.61749432236</v>
      </c>
      <c r="L1523" s="24">
        <v>-69837.825902722776</v>
      </c>
      <c r="M1523" s="24">
        <v>33291.791591599584</v>
      </c>
      <c r="N1523" s="24">
        <v>-33291.791591599584</v>
      </c>
      <c r="O1523" s="24">
        <v>-103129.61749432236</v>
      </c>
      <c r="P1523" s="24">
        <v>0</v>
      </c>
      <c r="Q1523" s="24">
        <v>3.6333899212672804</v>
      </c>
      <c r="R1523" s="24">
        <v>-2.8691142960142315</v>
      </c>
      <c r="S1523" s="24">
        <v>0.76427562525304893</v>
      </c>
      <c r="T1523" s="24">
        <v>0</v>
      </c>
      <c r="U1523" s="24">
        <v>0</v>
      </c>
      <c r="V1523" s="24">
        <v>0</v>
      </c>
      <c r="W1523" s="24">
        <v>0</v>
      </c>
      <c r="X1523" s="24">
        <v>0</v>
      </c>
      <c r="Y1523" s="24">
        <v>0</v>
      </c>
      <c r="Z1523" s="24">
        <v>0</v>
      </c>
      <c r="AA1523" s="24">
        <v>92816.655744890129</v>
      </c>
      <c r="AB1523" s="24">
        <v>-62854.043312450522</v>
      </c>
      <c r="AC1523" s="24">
        <v>29962.612432439626</v>
      </c>
      <c r="AD1523" s="24">
        <v>-29962.612432439637</v>
      </c>
      <c r="AE1523" s="24">
        <v>-92816.655744890217</v>
      </c>
      <c r="AF1523" s="24">
        <v>0</v>
      </c>
      <c r="AG1523" s="24">
        <v>3.6333899212672804</v>
      </c>
      <c r="AH1523" s="24">
        <v>-2.8691142960142315</v>
      </c>
      <c r="AI1523" s="24">
        <v>0.76427562525304893</v>
      </c>
      <c r="AJ1523" s="24">
        <v>0</v>
      </c>
      <c r="AK1523" s="24">
        <v>0</v>
      </c>
      <c r="AL1523" s="24">
        <v>0</v>
      </c>
      <c r="AM1523" s="24">
        <v>0</v>
      </c>
      <c r="AN1523" s="24">
        <v>0</v>
      </c>
      <c r="AO1523" s="24">
        <v>0</v>
      </c>
      <c r="AP1523" s="24">
        <v>0</v>
      </c>
      <c r="AQ1523" s="24">
        <v>10312.96174943223</v>
      </c>
      <c r="AR1523" s="24">
        <v>-6983.7825902722543</v>
      </c>
      <c r="AS1523" s="24">
        <v>3329.1791591599576</v>
      </c>
      <c r="AT1523" s="24">
        <v>-3329.1791591599467</v>
      </c>
      <c r="AU1523" s="24">
        <v>-10312.961749432143</v>
      </c>
      <c r="AV1523" s="24">
        <v>0</v>
      </c>
      <c r="AW1523" s="24">
        <v>0</v>
      </c>
      <c r="AX1523" s="24">
        <v>0</v>
      </c>
      <c r="AY1523" s="24">
        <v>0</v>
      </c>
      <c r="AZ1523" s="24">
        <v>0</v>
      </c>
      <c r="BA1523" s="24">
        <v>-0.76427562525304893</v>
      </c>
      <c r="BB1523" s="24">
        <v>-3.6333899212672804</v>
      </c>
      <c r="BC1523" s="24">
        <v>-0.76427562525304893</v>
      </c>
      <c r="BD1523" s="24">
        <v>-3.6333899212672804</v>
      </c>
      <c r="BE1523" s="24">
        <v>0</v>
      </c>
      <c r="BF1523" s="24">
        <v>0</v>
      </c>
      <c r="BG1523" s="24">
        <v>0</v>
      </c>
      <c r="BH1523" s="24">
        <v>0</v>
      </c>
      <c r="BI1523" s="24">
        <v>0</v>
      </c>
      <c r="BJ1523" s="24">
        <v>0</v>
      </c>
      <c r="BK1523" s="24">
        <v>0</v>
      </c>
      <c r="BL1523" s="24">
        <v>0</v>
      </c>
    </row>
    <row r="1524" spans="1:64" x14ac:dyDescent="0.25">
      <c r="A1524" t="s">
        <v>5126</v>
      </c>
      <c r="B1524">
        <v>77</v>
      </c>
      <c r="C1524">
        <v>2</v>
      </c>
      <c r="D1524">
        <v>7</v>
      </c>
      <c r="E1524" s="24">
        <v>0</v>
      </c>
      <c r="F1524" s="24">
        <v>0</v>
      </c>
      <c r="G1524" s="24">
        <v>0</v>
      </c>
      <c r="H1524" s="24">
        <v>0</v>
      </c>
      <c r="I1524" s="24">
        <v>0</v>
      </c>
      <c r="J1524" s="24">
        <v>0</v>
      </c>
      <c r="K1524" s="24">
        <v>90963.491997681558</v>
      </c>
      <c r="L1524" s="24">
        <v>-63369.577854290605</v>
      </c>
      <c r="M1524" s="24">
        <v>27593.914143390954</v>
      </c>
      <c r="N1524" s="24">
        <v>-27593.914143390954</v>
      </c>
      <c r="O1524" s="24">
        <v>-90963.491997681558</v>
      </c>
      <c r="P1524" s="24">
        <v>0</v>
      </c>
      <c r="Q1524" s="24">
        <v>3.0928484079245209</v>
      </c>
      <c r="R1524" s="24">
        <v>-2.4941505644660538</v>
      </c>
      <c r="S1524" s="24">
        <v>0.5986978434584671</v>
      </c>
      <c r="T1524" s="24">
        <v>0</v>
      </c>
      <c r="U1524" s="24">
        <v>0</v>
      </c>
      <c r="V1524" s="24">
        <v>0</v>
      </c>
      <c r="W1524" s="24">
        <v>0</v>
      </c>
      <c r="X1524" s="24">
        <v>0</v>
      </c>
      <c r="Y1524" s="24">
        <v>0</v>
      </c>
      <c r="Z1524" s="24">
        <v>0</v>
      </c>
      <c r="AA1524" s="24">
        <v>81867.142797913402</v>
      </c>
      <c r="AB1524" s="24">
        <v>-57032.620068861521</v>
      </c>
      <c r="AC1524" s="24">
        <v>24834.52272905186</v>
      </c>
      <c r="AD1524" s="24">
        <v>-24834.522729051867</v>
      </c>
      <c r="AE1524" s="24">
        <v>-81867.142797913402</v>
      </c>
      <c r="AF1524" s="24">
        <v>0</v>
      </c>
      <c r="AG1524" s="24">
        <v>3.0928484079245209</v>
      </c>
      <c r="AH1524" s="24">
        <v>-2.4941505644660538</v>
      </c>
      <c r="AI1524" s="24">
        <v>0.5986978434584671</v>
      </c>
      <c r="AJ1524" s="24">
        <v>0</v>
      </c>
      <c r="AK1524" s="24">
        <v>0</v>
      </c>
      <c r="AL1524" s="24">
        <v>0</v>
      </c>
      <c r="AM1524" s="24">
        <v>0</v>
      </c>
      <c r="AN1524" s="24">
        <v>0</v>
      </c>
      <c r="AO1524" s="24">
        <v>0</v>
      </c>
      <c r="AP1524" s="24">
        <v>0</v>
      </c>
      <c r="AQ1524" s="24">
        <v>9096.3491997681558</v>
      </c>
      <c r="AR1524" s="24">
        <v>-6336.9577854290837</v>
      </c>
      <c r="AS1524" s="24">
        <v>2759.3914143390939</v>
      </c>
      <c r="AT1524" s="24">
        <v>-2759.3914143390866</v>
      </c>
      <c r="AU1524" s="24">
        <v>-9096.3491997681558</v>
      </c>
      <c r="AV1524" s="24">
        <v>0</v>
      </c>
      <c r="AW1524" s="24">
        <v>0</v>
      </c>
      <c r="AX1524" s="24">
        <v>0</v>
      </c>
      <c r="AY1524" s="24">
        <v>0</v>
      </c>
      <c r="AZ1524" s="24">
        <v>0</v>
      </c>
      <c r="BA1524" s="24">
        <v>-0.5986978434584671</v>
      </c>
      <c r="BB1524" s="24">
        <v>-3.0928484079245209</v>
      </c>
      <c r="BC1524" s="24">
        <v>-0.5986978434584671</v>
      </c>
      <c r="BD1524" s="24">
        <v>-3.0928484079245209</v>
      </c>
      <c r="BE1524" s="24">
        <v>0</v>
      </c>
      <c r="BF1524" s="24">
        <v>0</v>
      </c>
      <c r="BG1524" s="24">
        <v>0</v>
      </c>
      <c r="BH1524" s="24">
        <v>0</v>
      </c>
      <c r="BI1524" s="24">
        <v>0</v>
      </c>
      <c r="BJ1524" s="24">
        <v>0</v>
      </c>
      <c r="BK1524" s="24">
        <v>0</v>
      </c>
      <c r="BL1524" s="24">
        <v>0</v>
      </c>
    </row>
    <row r="1525" spans="1:64" x14ac:dyDescent="0.25">
      <c r="A1525" t="s">
        <v>5126</v>
      </c>
      <c r="B1525">
        <v>78</v>
      </c>
      <c r="C1525">
        <v>2</v>
      </c>
      <c r="D1525">
        <v>7</v>
      </c>
      <c r="E1525" s="24">
        <v>0</v>
      </c>
      <c r="F1525" s="24">
        <v>0</v>
      </c>
      <c r="G1525" s="24">
        <v>0</v>
      </c>
      <c r="H1525" s="24">
        <v>0</v>
      </c>
      <c r="I1525" s="24">
        <v>0</v>
      </c>
      <c r="J1525" s="24">
        <v>0</v>
      </c>
      <c r="K1525" s="24">
        <v>80360.213840994984</v>
      </c>
      <c r="L1525" s="24">
        <v>-57435.976721771061</v>
      </c>
      <c r="M1525" s="24">
        <v>22924.237119223922</v>
      </c>
      <c r="N1525" s="24">
        <v>-22924.237119223922</v>
      </c>
      <c r="O1525" s="24">
        <v>-80360.213840994984</v>
      </c>
      <c r="P1525" s="24">
        <v>0</v>
      </c>
      <c r="Q1525" s="24">
        <v>2.6380014648445922</v>
      </c>
      <c r="R1525" s="24">
        <v>-2.1676088444439756</v>
      </c>
      <c r="S1525" s="24">
        <v>0.47039262040061658</v>
      </c>
      <c r="T1525" s="24">
        <v>0</v>
      </c>
      <c r="U1525" s="24">
        <v>0</v>
      </c>
      <c r="V1525" s="24">
        <v>0</v>
      </c>
      <c r="W1525" s="24">
        <v>0</v>
      </c>
      <c r="X1525" s="24">
        <v>0</v>
      </c>
      <c r="Y1525" s="24">
        <v>0</v>
      </c>
      <c r="Z1525" s="24">
        <v>0</v>
      </c>
      <c r="AA1525" s="24">
        <v>72324.192456895486</v>
      </c>
      <c r="AB1525" s="24">
        <v>-51692.37904959399</v>
      </c>
      <c r="AC1525" s="24">
        <v>20631.813407301532</v>
      </c>
      <c r="AD1525" s="24">
        <v>-20631.813407301524</v>
      </c>
      <c r="AE1525" s="24">
        <v>-72324.192456895486</v>
      </c>
      <c r="AF1525" s="24">
        <v>0</v>
      </c>
      <c r="AG1525" s="24">
        <v>2.6380014648445922</v>
      </c>
      <c r="AH1525" s="24">
        <v>-2.1676088444439756</v>
      </c>
      <c r="AI1525" s="24">
        <v>0.47039262040061658</v>
      </c>
      <c r="AJ1525" s="24">
        <v>0</v>
      </c>
      <c r="AK1525" s="24">
        <v>0</v>
      </c>
      <c r="AL1525" s="24">
        <v>0</v>
      </c>
      <c r="AM1525" s="24">
        <v>0</v>
      </c>
      <c r="AN1525" s="24">
        <v>0</v>
      </c>
      <c r="AO1525" s="24">
        <v>0</v>
      </c>
      <c r="AP1525" s="24">
        <v>0</v>
      </c>
      <c r="AQ1525" s="24">
        <v>8036.0213840994984</v>
      </c>
      <c r="AR1525" s="24">
        <v>-5743.5976721770712</v>
      </c>
      <c r="AS1525" s="24">
        <v>2292.4237119223908</v>
      </c>
      <c r="AT1525" s="24">
        <v>-2292.4237119223981</v>
      </c>
      <c r="AU1525" s="24">
        <v>-8036.0213840994984</v>
      </c>
      <c r="AV1525" s="24">
        <v>0</v>
      </c>
      <c r="AW1525" s="24">
        <v>0</v>
      </c>
      <c r="AX1525" s="24">
        <v>0</v>
      </c>
      <c r="AY1525" s="24">
        <v>0</v>
      </c>
      <c r="AZ1525" s="24">
        <v>0</v>
      </c>
      <c r="BA1525" s="24">
        <v>-0.47039262040061658</v>
      </c>
      <c r="BB1525" s="24">
        <v>-2.6380014648445922</v>
      </c>
      <c r="BC1525" s="24">
        <v>-0.47039262040061658</v>
      </c>
      <c r="BD1525" s="24">
        <v>-2.6380014648445922</v>
      </c>
      <c r="BE1525" s="24">
        <v>0</v>
      </c>
      <c r="BF1525" s="24">
        <v>0</v>
      </c>
      <c r="BG1525" s="24">
        <v>0</v>
      </c>
      <c r="BH1525" s="24">
        <v>0</v>
      </c>
      <c r="BI1525" s="24">
        <v>0</v>
      </c>
      <c r="BJ1525" s="24">
        <v>0</v>
      </c>
      <c r="BK1525" s="24">
        <v>0</v>
      </c>
      <c r="BL1525" s="24">
        <v>0</v>
      </c>
    </row>
    <row r="1526" spans="1:64" x14ac:dyDescent="0.25">
      <c r="A1526" t="s">
        <v>5126</v>
      </c>
      <c r="B1526">
        <v>79</v>
      </c>
      <c r="C1526">
        <v>3</v>
      </c>
      <c r="D1526">
        <v>7</v>
      </c>
      <c r="E1526" s="24">
        <v>0</v>
      </c>
      <c r="F1526" s="24">
        <v>0</v>
      </c>
      <c r="G1526" s="24">
        <v>0</v>
      </c>
      <c r="H1526" s="24">
        <v>0</v>
      </c>
      <c r="I1526" s="24">
        <v>0</v>
      </c>
      <c r="J1526" s="24">
        <v>0</v>
      </c>
      <c r="K1526" s="24">
        <v>71097.977484799922</v>
      </c>
      <c r="L1526" s="24">
        <v>-52012.07714875415</v>
      </c>
      <c r="M1526" s="24">
        <v>19085.900336045772</v>
      </c>
      <c r="N1526" s="24">
        <v>-19085.900336045772</v>
      </c>
      <c r="O1526" s="24">
        <v>-71097.977484799922</v>
      </c>
      <c r="P1526" s="24">
        <v>0</v>
      </c>
      <c r="Q1526" s="24">
        <v>2.2542448754134057</v>
      </c>
      <c r="R1526" s="24">
        <v>-1.8836328200718526</v>
      </c>
      <c r="S1526" s="24">
        <v>0.37061205534155306</v>
      </c>
      <c r="T1526" s="24">
        <v>0</v>
      </c>
      <c r="U1526" s="24">
        <v>0</v>
      </c>
      <c r="V1526" s="24">
        <v>0</v>
      </c>
      <c r="W1526" s="24">
        <v>0</v>
      </c>
      <c r="X1526" s="24">
        <v>0</v>
      </c>
      <c r="Y1526" s="24">
        <v>0</v>
      </c>
      <c r="Z1526" s="24">
        <v>0</v>
      </c>
      <c r="AA1526" s="24">
        <v>63988.179736319929</v>
      </c>
      <c r="AB1526" s="24">
        <v>-46810.869433878688</v>
      </c>
      <c r="AC1526" s="24">
        <v>17177.310302441194</v>
      </c>
      <c r="AD1526" s="24">
        <v>-17177.310302441198</v>
      </c>
      <c r="AE1526" s="24">
        <v>-63988.179736319929</v>
      </c>
      <c r="AF1526" s="24">
        <v>0</v>
      </c>
      <c r="AG1526" s="24">
        <v>2.2542448754134057</v>
      </c>
      <c r="AH1526" s="24">
        <v>-1.8836328200718526</v>
      </c>
      <c r="AI1526" s="24">
        <v>0.37061205534155306</v>
      </c>
      <c r="AJ1526" s="24">
        <v>0</v>
      </c>
      <c r="AK1526" s="24">
        <v>0</v>
      </c>
      <c r="AL1526" s="24">
        <v>0</v>
      </c>
      <c r="AM1526" s="24">
        <v>0</v>
      </c>
      <c r="AN1526" s="24">
        <v>0</v>
      </c>
      <c r="AO1526" s="24">
        <v>0</v>
      </c>
      <c r="AP1526" s="24">
        <v>0</v>
      </c>
      <c r="AQ1526" s="24">
        <v>7109.7977484799922</v>
      </c>
      <c r="AR1526" s="24">
        <v>-5201.2077148754615</v>
      </c>
      <c r="AS1526" s="24">
        <v>1908.5900336045779</v>
      </c>
      <c r="AT1526" s="24">
        <v>-1908.5900336045743</v>
      </c>
      <c r="AU1526" s="24">
        <v>-7109.7977484799922</v>
      </c>
      <c r="AV1526" s="24">
        <v>0</v>
      </c>
      <c r="AW1526" s="24">
        <v>0</v>
      </c>
      <c r="AX1526" s="24">
        <v>0</v>
      </c>
      <c r="AY1526" s="24">
        <v>0</v>
      </c>
      <c r="AZ1526" s="24">
        <v>0</v>
      </c>
      <c r="BA1526" s="24">
        <v>-0.37061205534155306</v>
      </c>
      <c r="BB1526" s="24">
        <v>-2.2542448754134057</v>
      </c>
      <c r="BC1526" s="24">
        <v>-0.37061205534155306</v>
      </c>
      <c r="BD1526" s="24">
        <v>-2.2542448754134057</v>
      </c>
      <c r="BE1526" s="24">
        <v>0</v>
      </c>
      <c r="BF1526" s="24">
        <v>0</v>
      </c>
      <c r="BG1526" s="24">
        <v>0</v>
      </c>
      <c r="BH1526" s="24">
        <v>0</v>
      </c>
      <c r="BI1526" s="24">
        <v>0</v>
      </c>
      <c r="BJ1526" s="24">
        <v>0</v>
      </c>
      <c r="BK1526" s="24">
        <v>0</v>
      </c>
      <c r="BL1526" s="24">
        <v>0</v>
      </c>
    </row>
    <row r="1527" spans="1:64" x14ac:dyDescent="0.25">
      <c r="A1527" t="s">
        <v>5126</v>
      </c>
      <c r="B1527">
        <v>80</v>
      </c>
      <c r="C1527">
        <v>3</v>
      </c>
      <c r="D1527">
        <v>7</v>
      </c>
      <c r="E1527" s="24">
        <v>0</v>
      </c>
      <c r="F1527" s="24">
        <v>0</v>
      </c>
      <c r="G1527" s="24">
        <v>0</v>
      </c>
      <c r="H1527" s="24">
        <v>0</v>
      </c>
      <c r="I1527" s="24">
        <v>0</v>
      </c>
      <c r="J1527" s="24">
        <v>0</v>
      </c>
      <c r="K1527" s="24">
        <v>62990.248714536428</v>
      </c>
      <c r="L1527" s="24">
        <v>-47067.95723644644</v>
      </c>
      <c r="M1527" s="24">
        <v>15922.291478089988</v>
      </c>
      <c r="N1527" s="24">
        <v>-15922.291478089988</v>
      </c>
      <c r="O1527" s="24">
        <v>-62990.248714536428</v>
      </c>
      <c r="P1527" s="24">
        <v>0</v>
      </c>
      <c r="Q1527" s="24">
        <v>1.9296736587948544</v>
      </c>
      <c r="R1527" s="24">
        <v>-1.636917190346594</v>
      </c>
      <c r="S1527" s="24">
        <v>0.29275646844826042</v>
      </c>
      <c r="T1527" s="24">
        <v>0</v>
      </c>
      <c r="U1527" s="24">
        <v>0</v>
      </c>
      <c r="V1527" s="24">
        <v>0</v>
      </c>
      <c r="W1527" s="24">
        <v>0</v>
      </c>
      <c r="X1527" s="24">
        <v>0</v>
      </c>
      <c r="Y1527" s="24">
        <v>0</v>
      </c>
      <c r="Z1527" s="24">
        <v>0</v>
      </c>
      <c r="AA1527" s="24">
        <v>56691.223843082786</v>
      </c>
      <c r="AB1527" s="24">
        <v>-42361.161512801831</v>
      </c>
      <c r="AC1527" s="24">
        <v>14330.062330280989</v>
      </c>
      <c r="AD1527" s="24">
        <v>-14330.062330280984</v>
      </c>
      <c r="AE1527" s="24">
        <v>-56691.223843082727</v>
      </c>
      <c r="AF1527" s="24">
        <v>0</v>
      </c>
      <c r="AG1527" s="24">
        <v>1.9296736587948544</v>
      </c>
      <c r="AH1527" s="24">
        <v>-1.636917190346594</v>
      </c>
      <c r="AI1527" s="24">
        <v>0.29275646844826042</v>
      </c>
      <c r="AJ1527" s="24">
        <v>0</v>
      </c>
      <c r="AK1527" s="24">
        <v>0</v>
      </c>
      <c r="AL1527" s="24">
        <v>0</v>
      </c>
      <c r="AM1527" s="24">
        <v>0</v>
      </c>
      <c r="AN1527" s="24">
        <v>0</v>
      </c>
      <c r="AO1527" s="24">
        <v>0</v>
      </c>
      <c r="AP1527" s="24">
        <v>0</v>
      </c>
      <c r="AQ1527" s="24">
        <v>6299.0248714536428</v>
      </c>
      <c r="AR1527" s="24">
        <v>-4706.7957236446091</v>
      </c>
      <c r="AS1527" s="24">
        <v>1592.2291478089992</v>
      </c>
      <c r="AT1527" s="24">
        <v>-1592.2291478090046</v>
      </c>
      <c r="AU1527" s="24">
        <v>-6299.0248714537011</v>
      </c>
      <c r="AV1527" s="24">
        <v>0</v>
      </c>
      <c r="AW1527" s="24">
        <v>0</v>
      </c>
      <c r="AX1527" s="24">
        <v>0</v>
      </c>
      <c r="AY1527" s="24">
        <v>0</v>
      </c>
      <c r="AZ1527" s="24">
        <v>0</v>
      </c>
      <c r="BA1527" s="24">
        <v>-0.29275646844826042</v>
      </c>
      <c r="BB1527" s="24">
        <v>-1.9296736587948544</v>
      </c>
      <c r="BC1527" s="24">
        <v>-0.29275646844826042</v>
      </c>
      <c r="BD1527" s="24">
        <v>-1.9296736587948544</v>
      </c>
      <c r="BE1527" s="24">
        <v>0</v>
      </c>
      <c r="BF1527" s="24">
        <v>0</v>
      </c>
      <c r="BG1527" s="24">
        <v>0</v>
      </c>
      <c r="BH1527" s="24">
        <v>0</v>
      </c>
      <c r="BI1527" s="24">
        <v>0</v>
      </c>
      <c r="BJ1527" s="24">
        <v>0</v>
      </c>
      <c r="BK1527" s="24">
        <v>0</v>
      </c>
      <c r="BL1527" s="24">
        <v>0</v>
      </c>
    </row>
    <row r="1528" spans="1:64" x14ac:dyDescent="0.25">
      <c r="A1528" t="s">
        <v>5126</v>
      </c>
      <c r="B1528">
        <v>81</v>
      </c>
      <c r="C1528">
        <v>3</v>
      </c>
      <c r="D1528">
        <v>7</v>
      </c>
      <c r="E1528" s="24">
        <v>0</v>
      </c>
      <c r="F1528" s="24">
        <v>0</v>
      </c>
      <c r="G1528" s="24">
        <v>0</v>
      </c>
      <c r="H1528" s="24">
        <v>0</v>
      </c>
      <c r="I1528" s="24">
        <v>0</v>
      </c>
      <c r="J1528" s="24">
        <v>0</v>
      </c>
      <c r="K1528" s="24">
        <v>55879.411959812045</v>
      </c>
      <c r="L1528" s="24">
        <v>-42571.205704372376</v>
      </c>
      <c r="M1528" s="24">
        <v>13308.206255439669</v>
      </c>
      <c r="N1528" s="24">
        <v>-13308.206255439669</v>
      </c>
      <c r="O1528" s="24">
        <v>-55879.411959812045</v>
      </c>
      <c r="P1528" s="24">
        <v>0</v>
      </c>
      <c r="Q1528" s="24">
        <v>1.6545367360874934</v>
      </c>
      <c r="R1528" s="24">
        <v>-1.4227162117374519</v>
      </c>
      <c r="S1528" s="24">
        <v>0.23182052435004152</v>
      </c>
      <c r="T1528" s="24">
        <v>0</v>
      </c>
      <c r="U1528" s="24">
        <v>0</v>
      </c>
      <c r="V1528" s="24">
        <v>0</v>
      </c>
      <c r="W1528" s="24">
        <v>0</v>
      </c>
      <c r="X1528" s="24">
        <v>0</v>
      </c>
      <c r="Y1528" s="24">
        <v>0</v>
      </c>
      <c r="Z1528" s="24">
        <v>0</v>
      </c>
      <c r="AA1528" s="24">
        <v>50291.470763830839</v>
      </c>
      <c r="AB1528" s="24">
        <v>-38314.08513393515</v>
      </c>
      <c r="AC1528" s="24">
        <v>11977.385629895702</v>
      </c>
      <c r="AD1528" s="24">
        <v>-11977.385629895703</v>
      </c>
      <c r="AE1528" s="24">
        <v>-50291.470763830876</v>
      </c>
      <c r="AF1528" s="24">
        <v>0</v>
      </c>
      <c r="AG1528" s="24">
        <v>1.6545367360874934</v>
      </c>
      <c r="AH1528" s="24">
        <v>-1.4227162117374519</v>
      </c>
      <c r="AI1528" s="24">
        <v>0.23182052435004152</v>
      </c>
      <c r="AJ1528" s="24">
        <v>0</v>
      </c>
      <c r="AK1528" s="24">
        <v>0</v>
      </c>
      <c r="AL1528" s="24">
        <v>0</v>
      </c>
      <c r="AM1528" s="24">
        <v>0</v>
      </c>
      <c r="AN1528" s="24">
        <v>0</v>
      </c>
      <c r="AO1528" s="24">
        <v>0</v>
      </c>
      <c r="AP1528" s="24">
        <v>0</v>
      </c>
      <c r="AQ1528" s="24">
        <v>5587.941195981206</v>
      </c>
      <c r="AR1528" s="24">
        <v>-4257.120570437226</v>
      </c>
      <c r="AS1528" s="24">
        <v>1330.8206255439673</v>
      </c>
      <c r="AT1528" s="24">
        <v>-1330.8206255439654</v>
      </c>
      <c r="AU1528" s="24">
        <v>-5587.9411959811696</v>
      </c>
      <c r="AV1528" s="24">
        <v>0</v>
      </c>
      <c r="AW1528" s="24">
        <v>0</v>
      </c>
      <c r="AX1528" s="24">
        <v>0</v>
      </c>
      <c r="AY1528" s="24">
        <v>0</v>
      </c>
      <c r="AZ1528" s="24">
        <v>0</v>
      </c>
      <c r="BA1528" s="24">
        <v>-0.23182052435004152</v>
      </c>
      <c r="BB1528" s="24">
        <v>-1.6545367360874934</v>
      </c>
      <c r="BC1528" s="24">
        <v>-0.23182052435004152</v>
      </c>
      <c r="BD1528" s="24">
        <v>-1.6545367360874934</v>
      </c>
      <c r="BE1528" s="24">
        <v>0</v>
      </c>
      <c r="BF1528" s="24">
        <v>0</v>
      </c>
      <c r="BG1528" s="24">
        <v>0</v>
      </c>
      <c r="BH1528" s="24">
        <v>0</v>
      </c>
      <c r="BI1528" s="24">
        <v>0</v>
      </c>
      <c r="BJ1528" s="24">
        <v>0</v>
      </c>
      <c r="BK1528" s="24">
        <v>0</v>
      </c>
      <c r="BL1528" s="24">
        <v>0</v>
      </c>
    </row>
    <row r="1529" spans="1:64" x14ac:dyDescent="0.25">
      <c r="A1529" t="s">
        <v>5126</v>
      </c>
      <c r="B1529">
        <v>82</v>
      </c>
      <c r="C1529">
        <v>4</v>
      </c>
      <c r="D1529">
        <v>7</v>
      </c>
      <c r="E1529" s="24">
        <v>0</v>
      </c>
      <c r="F1529" s="24">
        <v>0</v>
      </c>
      <c r="G1529" s="24">
        <v>0</v>
      </c>
      <c r="H1529" s="24">
        <v>0</v>
      </c>
      <c r="I1529" s="24">
        <v>0</v>
      </c>
      <c r="J1529" s="24">
        <v>0</v>
      </c>
      <c r="K1529" s="24">
        <v>49631.719723243266</v>
      </c>
      <c r="L1529" s="24">
        <v>-38488.615185275674</v>
      </c>
      <c r="M1529" s="24">
        <v>11143.104537967592</v>
      </c>
      <c r="N1529" s="24">
        <v>-11143.104537967592</v>
      </c>
      <c r="O1529" s="24">
        <v>-49631.719723243266</v>
      </c>
      <c r="P1529" s="24">
        <v>0</v>
      </c>
      <c r="Q1529" s="24">
        <v>1.4208127093461371</v>
      </c>
      <c r="R1529" s="24">
        <v>-1.2368229460691964</v>
      </c>
      <c r="S1529" s="24">
        <v>0.18398976327694072</v>
      </c>
      <c r="T1529" s="24">
        <v>0</v>
      </c>
      <c r="U1529" s="24">
        <v>0</v>
      </c>
      <c r="V1529" s="24">
        <v>0</v>
      </c>
      <c r="W1529" s="24">
        <v>0</v>
      </c>
      <c r="X1529" s="24">
        <v>0</v>
      </c>
      <c r="Y1529" s="24">
        <v>0</v>
      </c>
      <c r="Z1529" s="24">
        <v>0</v>
      </c>
      <c r="AA1529" s="24">
        <v>44668.547750918944</v>
      </c>
      <c r="AB1529" s="24">
        <v>-34639.75366674806</v>
      </c>
      <c r="AC1529" s="24">
        <v>10028.794084170833</v>
      </c>
      <c r="AD1529" s="24">
        <v>-10028.794084170833</v>
      </c>
      <c r="AE1529" s="24">
        <v>-44668.547750918951</v>
      </c>
      <c r="AF1529" s="24">
        <v>0</v>
      </c>
      <c r="AG1529" s="24">
        <v>1.4208127093461371</v>
      </c>
      <c r="AH1529" s="24">
        <v>-1.2368229460691964</v>
      </c>
      <c r="AI1529" s="24">
        <v>0.18398976327694072</v>
      </c>
      <c r="AJ1529" s="24">
        <v>0</v>
      </c>
      <c r="AK1529" s="24">
        <v>0</v>
      </c>
      <c r="AL1529" s="24">
        <v>0</v>
      </c>
      <c r="AM1529" s="24">
        <v>0</v>
      </c>
      <c r="AN1529" s="24">
        <v>0</v>
      </c>
      <c r="AO1529" s="24">
        <v>0</v>
      </c>
      <c r="AP1529" s="24">
        <v>0</v>
      </c>
      <c r="AQ1529" s="24">
        <v>4963.1719723243223</v>
      </c>
      <c r="AR1529" s="24">
        <v>-3848.861518527614</v>
      </c>
      <c r="AS1529" s="24">
        <v>1114.3104537967592</v>
      </c>
      <c r="AT1529" s="24">
        <v>-1114.3104537967592</v>
      </c>
      <c r="AU1529" s="24">
        <v>-4963.171972324315</v>
      </c>
      <c r="AV1529" s="24">
        <v>0</v>
      </c>
      <c r="AW1529" s="24">
        <v>0</v>
      </c>
      <c r="AX1529" s="24">
        <v>0</v>
      </c>
      <c r="AY1529" s="24">
        <v>0</v>
      </c>
      <c r="AZ1529" s="24">
        <v>0</v>
      </c>
      <c r="BA1529" s="24">
        <v>-0.18398976327694072</v>
      </c>
      <c r="BB1529" s="24">
        <v>-1.4208127093461371</v>
      </c>
      <c r="BC1529" s="24">
        <v>-0.18398976327694072</v>
      </c>
      <c r="BD1529" s="24">
        <v>-1.4208127093461371</v>
      </c>
      <c r="BE1529" s="24">
        <v>0</v>
      </c>
      <c r="BF1529" s="24">
        <v>0</v>
      </c>
      <c r="BG1529" s="24">
        <v>0</v>
      </c>
      <c r="BH1529" s="24">
        <v>0</v>
      </c>
      <c r="BI1529" s="24">
        <v>0</v>
      </c>
      <c r="BJ1529" s="24">
        <v>0</v>
      </c>
      <c r="BK1529" s="24">
        <v>0</v>
      </c>
      <c r="BL1529" s="24">
        <v>0</v>
      </c>
    </row>
    <row r="1530" spans="1:64" x14ac:dyDescent="0.25">
      <c r="A1530" t="s">
        <v>5126</v>
      </c>
      <c r="B1530">
        <v>83</v>
      </c>
      <c r="C1530">
        <v>4</v>
      </c>
      <c r="D1530">
        <v>7</v>
      </c>
      <c r="E1530" s="24">
        <v>0</v>
      </c>
      <c r="F1530" s="24">
        <v>0</v>
      </c>
      <c r="G1530" s="24">
        <v>0</v>
      </c>
      <c r="H1530" s="24">
        <v>0</v>
      </c>
      <c r="I1530" s="24">
        <v>0</v>
      </c>
      <c r="J1530" s="24">
        <v>0</v>
      </c>
      <c r="K1530" s="24">
        <v>44133.241141557693</v>
      </c>
      <c r="L1530" s="24">
        <v>-34787.316812943667</v>
      </c>
      <c r="M1530" s="24">
        <v>9345.9243286140263</v>
      </c>
      <c r="N1530" s="24">
        <v>-9345.9243286140263</v>
      </c>
      <c r="O1530" s="24">
        <v>-44133.241141557693</v>
      </c>
      <c r="P1530" s="24">
        <v>0</v>
      </c>
      <c r="Q1530" s="24">
        <v>1.221877117179929</v>
      </c>
      <c r="R1530" s="24">
        <v>-1.0755327059223418</v>
      </c>
      <c r="S1530" s="24">
        <v>0.14634441125758713</v>
      </c>
      <c r="T1530" s="24">
        <v>0</v>
      </c>
      <c r="U1530" s="24">
        <v>0</v>
      </c>
      <c r="V1530" s="24">
        <v>0</v>
      </c>
      <c r="W1530" s="24">
        <v>0</v>
      </c>
      <c r="X1530" s="24">
        <v>0</v>
      </c>
      <c r="Y1530" s="24">
        <v>0</v>
      </c>
      <c r="Z1530" s="24">
        <v>0</v>
      </c>
      <c r="AA1530" s="24">
        <v>39719.917027401927</v>
      </c>
      <c r="AB1530" s="24">
        <v>-31308.585131649335</v>
      </c>
      <c r="AC1530" s="24">
        <v>8411.3318957526244</v>
      </c>
      <c r="AD1530" s="24">
        <v>-8411.331895752628</v>
      </c>
      <c r="AE1530" s="24">
        <v>-39719.917027401912</v>
      </c>
      <c r="AF1530" s="24">
        <v>0</v>
      </c>
      <c r="AG1530" s="24">
        <v>1.221877117179929</v>
      </c>
      <c r="AH1530" s="24">
        <v>-1.0755327059223418</v>
      </c>
      <c r="AI1530" s="24">
        <v>0.14634441125758713</v>
      </c>
      <c r="AJ1530" s="24">
        <v>0</v>
      </c>
      <c r="AK1530" s="24">
        <v>0</v>
      </c>
      <c r="AL1530" s="24">
        <v>0</v>
      </c>
      <c r="AM1530" s="24">
        <v>0</v>
      </c>
      <c r="AN1530" s="24">
        <v>0</v>
      </c>
      <c r="AO1530" s="24">
        <v>0</v>
      </c>
      <c r="AP1530" s="24">
        <v>0</v>
      </c>
      <c r="AQ1530" s="24">
        <v>4413.3241141557664</v>
      </c>
      <c r="AR1530" s="24">
        <v>-3478.7316812943318</v>
      </c>
      <c r="AS1530" s="24">
        <v>934.5924328614019</v>
      </c>
      <c r="AT1530" s="24">
        <v>-934.59243286139827</v>
      </c>
      <c r="AU1530" s="24">
        <v>-4413.324114155781</v>
      </c>
      <c r="AV1530" s="24">
        <v>0</v>
      </c>
      <c r="AW1530" s="24">
        <v>0</v>
      </c>
      <c r="AX1530" s="24">
        <v>0</v>
      </c>
      <c r="AY1530" s="24">
        <v>0</v>
      </c>
      <c r="AZ1530" s="24">
        <v>0</v>
      </c>
      <c r="BA1530" s="24">
        <v>-0.14634441125758713</v>
      </c>
      <c r="BB1530" s="24">
        <v>-1.221877117179929</v>
      </c>
      <c r="BC1530" s="24">
        <v>-0.14634441125758713</v>
      </c>
      <c r="BD1530" s="24">
        <v>-1.221877117179929</v>
      </c>
      <c r="BE1530" s="24">
        <v>0</v>
      </c>
      <c r="BF1530" s="24">
        <v>0</v>
      </c>
      <c r="BG1530" s="24">
        <v>0</v>
      </c>
      <c r="BH1530" s="24">
        <v>0</v>
      </c>
      <c r="BI1530" s="24">
        <v>0</v>
      </c>
      <c r="BJ1530" s="24">
        <v>0</v>
      </c>
      <c r="BK1530" s="24">
        <v>0</v>
      </c>
      <c r="BL1530" s="24">
        <v>0</v>
      </c>
    </row>
    <row r="1531" spans="1:64" x14ac:dyDescent="0.25">
      <c r="A1531" t="s">
        <v>5126</v>
      </c>
      <c r="B1531">
        <v>84</v>
      </c>
      <c r="C1531">
        <v>4</v>
      </c>
      <c r="D1531">
        <v>7</v>
      </c>
      <c r="E1531" s="24">
        <v>0</v>
      </c>
      <c r="F1531" s="24">
        <v>0</v>
      </c>
      <c r="G1531" s="24">
        <v>0</v>
      </c>
      <c r="H1531" s="24">
        <v>0</v>
      </c>
      <c r="I1531" s="24">
        <v>0</v>
      </c>
      <c r="J1531" s="24">
        <v>0</v>
      </c>
      <c r="K1531" s="24">
        <v>39286.58604240045</v>
      </c>
      <c r="L1531" s="24">
        <v>-31435.520883943886</v>
      </c>
      <c r="M1531" s="24">
        <v>7851.0651584565639</v>
      </c>
      <c r="N1531" s="24">
        <v>-7851.0651584565639</v>
      </c>
      <c r="O1531" s="24">
        <v>-39286.58604240045</v>
      </c>
      <c r="P1531" s="24">
        <v>0</v>
      </c>
      <c r="Q1531" s="24">
        <v>1.0522395094274088</v>
      </c>
      <c r="R1531" s="24">
        <v>-0.93559908717907092</v>
      </c>
      <c r="S1531" s="24">
        <v>0.11664042224833793</v>
      </c>
      <c r="T1531" s="24">
        <v>0</v>
      </c>
      <c r="U1531" s="24">
        <v>0</v>
      </c>
      <c r="V1531" s="24">
        <v>0</v>
      </c>
      <c r="W1531" s="24">
        <v>0</v>
      </c>
      <c r="X1531" s="24">
        <v>0</v>
      </c>
      <c r="Y1531" s="24">
        <v>0</v>
      </c>
      <c r="Z1531" s="24">
        <v>0</v>
      </c>
      <c r="AA1531" s="24">
        <v>35357.927438160405</v>
      </c>
      <c r="AB1531" s="24">
        <v>-28291.968795549474</v>
      </c>
      <c r="AC1531" s="24">
        <v>7065.9586426109081</v>
      </c>
      <c r="AD1531" s="24">
        <v>-7065.958642610909</v>
      </c>
      <c r="AE1531" s="24">
        <v>-35357.927438160405</v>
      </c>
      <c r="AF1531" s="24">
        <v>0</v>
      </c>
      <c r="AG1531" s="24">
        <v>1.0522395094274088</v>
      </c>
      <c r="AH1531" s="24">
        <v>-0.93559908717907092</v>
      </c>
      <c r="AI1531" s="24">
        <v>0.11664042224833793</v>
      </c>
      <c r="AJ1531" s="24">
        <v>0</v>
      </c>
      <c r="AK1531" s="24">
        <v>0</v>
      </c>
      <c r="AL1531" s="24">
        <v>0</v>
      </c>
      <c r="AM1531" s="24">
        <v>0</v>
      </c>
      <c r="AN1531" s="24">
        <v>0</v>
      </c>
      <c r="AO1531" s="24">
        <v>0</v>
      </c>
      <c r="AP1531" s="24">
        <v>0</v>
      </c>
      <c r="AQ1531" s="24">
        <v>3928.658604240045</v>
      </c>
      <c r="AR1531" s="24">
        <v>-3143.5520883944118</v>
      </c>
      <c r="AS1531" s="24">
        <v>785.10651584565585</v>
      </c>
      <c r="AT1531" s="24">
        <v>-785.10651584565494</v>
      </c>
      <c r="AU1531" s="24">
        <v>-3928.658604240045</v>
      </c>
      <c r="AV1531" s="24">
        <v>0</v>
      </c>
      <c r="AW1531" s="24">
        <v>0</v>
      </c>
      <c r="AX1531" s="24">
        <v>0</v>
      </c>
      <c r="AY1531" s="24">
        <v>0</v>
      </c>
      <c r="AZ1531" s="24">
        <v>0</v>
      </c>
      <c r="BA1531" s="24">
        <v>-0.11664042224833793</v>
      </c>
      <c r="BB1531" s="24">
        <v>-1.0522395094274088</v>
      </c>
      <c r="BC1531" s="24">
        <v>-0.11664042224833793</v>
      </c>
      <c r="BD1531" s="24">
        <v>-1.0522395094274088</v>
      </c>
      <c r="BE1531" s="24">
        <v>0</v>
      </c>
      <c r="BF1531" s="24">
        <v>0</v>
      </c>
      <c r="BG1531" s="24">
        <v>0</v>
      </c>
      <c r="BH1531" s="24">
        <v>0</v>
      </c>
      <c r="BI1531" s="24">
        <v>0</v>
      </c>
      <c r="BJ1531" s="24">
        <v>0</v>
      </c>
      <c r="BK1531" s="24">
        <v>0</v>
      </c>
      <c r="BL1531" s="24">
        <v>0</v>
      </c>
    </row>
    <row r="1532" spans="1:64" x14ac:dyDescent="0.25">
      <c r="A1532" t="s">
        <v>5126</v>
      </c>
      <c r="B1532">
        <v>85</v>
      </c>
      <c r="C1532">
        <v>1</v>
      </c>
      <c r="D1532">
        <v>8</v>
      </c>
      <c r="E1532" s="24">
        <v>0</v>
      </c>
      <c r="F1532" s="24">
        <v>0</v>
      </c>
      <c r="G1532" s="24">
        <v>0</v>
      </c>
      <c r="H1532" s="24">
        <v>0</v>
      </c>
      <c r="I1532" s="24">
        <v>0</v>
      </c>
      <c r="J1532" s="24">
        <v>0</v>
      </c>
      <c r="K1532" s="24">
        <v>35008.237099565566</v>
      </c>
      <c r="L1532" s="24">
        <v>-28402.979956801981</v>
      </c>
      <c r="M1532" s="24">
        <v>6605.2571427635849</v>
      </c>
      <c r="N1532" s="24">
        <v>-6605.2571427635849</v>
      </c>
      <c r="O1532" s="24">
        <v>-35008.237099565566</v>
      </c>
      <c r="P1532" s="24">
        <v>0</v>
      </c>
      <c r="Q1532" s="24">
        <v>0.90733430992872854</v>
      </c>
      <c r="R1532" s="24">
        <v>-0.81418772354186331</v>
      </c>
      <c r="S1532" s="24">
        <v>9.3146586386865238E-2</v>
      </c>
      <c r="T1532" s="24">
        <v>0</v>
      </c>
      <c r="U1532" s="24">
        <v>0</v>
      </c>
      <c r="V1532" s="24">
        <v>0</v>
      </c>
      <c r="W1532" s="24">
        <v>0</v>
      </c>
      <c r="X1532" s="24">
        <v>0</v>
      </c>
      <c r="Y1532" s="24">
        <v>0</v>
      </c>
      <c r="Z1532" s="24">
        <v>0</v>
      </c>
      <c r="AA1532" s="24">
        <v>31507.41338960901</v>
      </c>
      <c r="AB1532" s="24">
        <v>-25562.681961121794</v>
      </c>
      <c r="AC1532" s="24">
        <v>5944.7314284872264</v>
      </c>
      <c r="AD1532" s="24">
        <v>-5944.7314284872264</v>
      </c>
      <c r="AE1532" s="24">
        <v>-31507.413389609021</v>
      </c>
      <c r="AF1532" s="24">
        <v>0</v>
      </c>
      <c r="AG1532" s="24">
        <v>0.90733430992872854</v>
      </c>
      <c r="AH1532" s="24">
        <v>-0.81418772354186331</v>
      </c>
      <c r="AI1532" s="24">
        <v>9.3146586386865238E-2</v>
      </c>
      <c r="AJ1532" s="24">
        <v>0</v>
      </c>
      <c r="AK1532" s="24">
        <v>0</v>
      </c>
      <c r="AL1532" s="24">
        <v>0</v>
      </c>
      <c r="AM1532" s="24">
        <v>0</v>
      </c>
      <c r="AN1532" s="24">
        <v>0</v>
      </c>
      <c r="AO1532" s="24">
        <v>0</v>
      </c>
      <c r="AP1532" s="24">
        <v>0</v>
      </c>
      <c r="AQ1532" s="24">
        <v>3500.8237099565558</v>
      </c>
      <c r="AR1532" s="24">
        <v>-2840.2979956801864</v>
      </c>
      <c r="AS1532" s="24">
        <v>660.52571427635849</v>
      </c>
      <c r="AT1532" s="24">
        <v>-660.52571427635849</v>
      </c>
      <c r="AU1532" s="24">
        <v>-3500.8237099565449</v>
      </c>
      <c r="AV1532" s="24">
        <v>0</v>
      </c>
      <c r="AW1532" s="24">
        <v>0</v>
      </c>
      <c r="AX1532" s="24">
        <v>0</v>
      </c>
      <c r="AY1532" s="24">
        <v>0</v>
      </c>
      <c r="AZ1532" s="24">
        <v>0</v>
      </c>
      <c r="BA1532" s="24">
        <v>-9.3146586386865238E-2</v>
      </c>
      <c r="BB1532" s="24">
        <v>-0.90733430992872854</v>
      </c>
      <c r="BC1532" s="24">
        <v>-9.3146586386865238E-2</v>
      </c>
      <c r="BD1532" s="24">
        <v>-0.90733430992872854</v>
      </c>
      <c r="BE1532" s="24">
        <v>0</v>
      </c>
      <c r="BF1532" s="24">
        <v>0</v>
      </c>
      <c r="BG1532" s="24">
        <v>0</v>
      </c>
      <c r="BH1532" s="24">
        <v>0</v>
      </c>
      <c r="BI1532" s="24">
        <v>0</v>
      </c>
      <c r="BJ1532" s="24">
        <v>0</v>
      </c>
      <c r="BK1532" s="24">
        <v>0</v>
      </c>
      <c r="BL1532" s="24">
        <v>0</v>
      </c>
    </row>
    <row r="1533" spans="1:64" x14ac:dyDescent="0.25">
      <c r="A1533" t="s">
        <v>5126</v>
      </c>
      <c r="B1533">
        <v>86</v>
      </c>
      <c r="C1533">
        <v>1</v>
      </c>
      <c r="D1533">
        <v>8</v>
      </c>
      <c r="E1533" s="24">
        <v>0</v>
      </c>
      <c r="F1533" s="24">
        <v>0</v>
      </c>
      <c r="G1533" s="24">
        <v>0</v>
      </c>
      <c r="H1533" s="24">
        <v>0</v>
      </c>
      <c r="I1533" s="24">
        <v>0</v>
      </c>
      <c r="J1533" s="24">
        <v>0</v>
      </c>
      <c r="K1533" s="24">
        <v>31226.363209877163</v>
      </c>
      <c r="L1533" s="24">
        <v>-25661.257059838623</v>
      </c>
      <c r="M1533" s="24">
        <v>5565.1061500385404</v>
      </c>
      <c r="N1533" s="24">
        <v>-5565.1061500385404</v>
      </c>
      <c r="O1533" s="24">
        <v>-31226.363209877163</v>
      </c>
      <c r="P1533" s="24">
        <v>0</v>
      </c>
      <c r="Q1533" s="24">
        <v>0.78335346497647151</v>
      </c>
      <c r="R1533" s="24">
        <v>-0.70883081814736215</v>
      </c>
      <c r="S1533" s="24">
        <v>7.4522646829109362E-2</v>
      </c>
      <c r="T1533" s="24">
        <v>0</v>
      </c>
      <c r="U1533" s="24">
        <v>0</v>
      </c>
      <c r="V1533" s="24">
        <v>0</v>
      </c>
      <c r="W1533" s="24">
        <v>0</v>
      </c>
      <c r="X1533" s="24">
        <v>0</v>
      </c>
      <c r="Y1533" s="24">
        <v>0</v>
      </c>
      <c r="Z1533" s="24">
        <v>0</v>
      </c>
      <c r="AA1533" s="24">
        <v>28103.726888889447</v>
      </c>
      <c r="AB1533" s="24">
        <v>-23095.131353854755</v>
      </c>
      <c r="AC1533" s="24">
        <v>5008.5955350346867</v>
      </c>
      <c r="AD1533" s="24">
        <v>-5008.5955350346849</v>
      </c>
      <c r="AE1533" s="24">
        <v>-28103.726888889418</v>
      </c>
      <c r="AF1533" s="24">
        <v>0</v>
      </c>
      <c r="AG1533" s="24">
        <v>0.78335346497647151</v>
      </c>
      <c r="AH1533" s="24">
        <v>-0.70883081814736215</v>
      </c>
      <c r="AI1533" s="24">
        <v>7.4522646829109362E-2</v>
      </c>
      <c r="AJ1533" s="24">
        <v>0</v>
      </c>
      <c r="AK1533" s="24">
        <v>0</v>
      </c>
      <c r="AL1533" s="24">
        <v>0</v>
      </c>
      <c r="AM1533" s="24">
        <v>0</v>
      </c>
      <c r="AN1533" s="24">
        <v>0</v>
      </c>
      <c r="AO1533" s="24">
        <v>0</v>
      </c>
      <c r="AP1533" s="24">
        <v>0</v>
      </c>
      <c r="AQ1533" s="24">
        <v>3122.6363209877163</v>
      </c>
      <c r="AR1533" s="24">
        <v>-2566.1257059838681</v>
      </c>
      <c r="AS1533" s="24">
        <v>556.51061500385367</v>
      </c>
      <c r="AT1533" s="24">
        <v>-556.51061500385549</v>
      </c>
      <c r="AU1533" s="24">
        <v>-3122.6363209877454</v>
      </c>
      <c r="AV1533" s="24">
        <v>0</v>
      </c>
      <c r="AW1533" s="24">
        <v>0</v>
      </c>
      <c r="AX1533" s="24">
        <v>0</v>
      </c>
      <c r="AY1533" s="24">
        <v>0</v>
      </c>
      <c r="AZ1533" s="24">
        <v>0</v>
      </c>
      <c r="BA1533" s="24">
        <v>-7.4522646829109362E-2</v>
      </c>
      <c r="BB1533" s="24">
        <v>-0.78335346497647151</v>
      </c>
      <c r="BC1533" s="24">
        <v>-7.4522646829109362E-2</v>
      </c>
      <c r="BD1533" s="24">
        <v>-0.78335346497647151</v>
      </c>
      <c r="BE1533" s="24">
        <v>0</v>
      </c>
      <c r="BF1533" s="24">
        <v>0</v>
      </c>
      <c r="BG1533" s="24">
        <v>0</v>
      </c>
      <c r="BH1533" s="24">
        <v>0</v>
      </c>
      <c r="BI1533" s="24">
        <v>0</v>
      </c>
      <c r="BJ1533" s="24">
        <v>0</v>
      </c>
      <c r="BK1533" s="24">
        <v>0</v>
      </c>
      <c r="BL1533" s="24">
        <v>0</v>
      </c>
    </row>
    <row r="1534" spans="1:64" x14ac:dyDescent="0.25">
      <c r="A1534" t="s">
        <v>5126</v>
      </c>
      <c r="B1534">
        <v>87</v>
      </c>
      <c r="C1534">
        <v>1</v>
      </c>
      <c r="D1534">
        <v>8</v>
      </c>
      <c r="E1534" s="24">
        <v>0</v>
      </c>
      <c r="F1534" s="24">
        <v>0</v>
      </c>
      <c r="G1534" s="24">
        <v>0</v>
      </c>
      <c r="H1534" s="24">
        <v>0</v>
      </c>
      <c r="I1534" s="24">
        <v>0</v>
      </c>
      <c r="J1534" s="24">
        <v>0</v>
      </c>
      <c r="K1534" s="24">
        <v>27879.016840029508</v>
      </c>
      <c r="L1534" s="24">
        <v>-23183.858002301306</v>
      </c>
      <c r="M1534" s="24">
        <v>4695.1588377282023</v>
      </c>
      <c r="N1534" s="24">
        <v>-4695.1588377282023</v>
      </c>
      <c r="O1534" s="24">
        <v>-27879.016840029508</v>
      </c>
      <c r="P1534" s="24">
        <v>0</v>
      </c>
      <c r="Q1534" s="24">
        <v>0.67711179860089032</v>
      </c>
      <c r="R1534" s="24">
        <v>-0.61738418113259286</v>
      </c>
      <c r="S1534" s="24">
        <v>5.9727617468297467E-2</v>
      </c>
      <c r="T1534" s="24">
        <v>0</v>
      </c>
      <c r="U1534" s="24">
        <v>0</v>
      </c>
      <c r="V1534" s="24">
        <v>0</v>
      </c>
      <c r="W1534" s="24">
        <v>0</v>
      </c>
      <c r="X1534" s="24">
        <v>0</v>
      </c>
      <c r="Y1534" s="24">
        <v>0</v>
      </c>
      <c r="Z1534" s="24">
        <v>0</v>
      </c>
      <c r="AA1534" s="24">
        <v>25091.115156026557</v>
      </c>
      <c r="AB1534" s="24">
        <v>-20865.472202071192</v>
      </c>
      <c r="AC1534" s="24">
        <v>4225.6429539553819</v>
      </c>
      <c r="AD1534" s="24">
        <v>-4225.6429539553828</v>
      </c>
      <c r="AE1534" s="24">
        <v>-25091.115156026557</v>
      </c>
      <c r="AF1534" s="24">
        <v>0</v>
      </c>
      <c r="AG1534" s="24">
        <v>0.67711179860089032</v>
      </c>
      <c r="AH1534" s="24">
        <v>-0.61738418113259286</v>
      </c>
      <c r="AI1534" s="24">
        <v>5.9727617468297467E-2</v>
      </c>
      <c r="AJ1534" s="24">
        <v>0</v>
      </c>
      <c r="AK1534" s="24">
        <v>0</v>
      </c>
      <c r="AL1534" s="24">
        <v>0</v>
      </c>
      <c r="AM1534" s="24">
        <v>0</v>
      </c>
      <c r="AN1534" s="24">
        <v>0</v>
      </c>
      <c r="AO1534" s="24">
        <v>0</v>
      </c>
      <c r="AP1534" s="24">
        <v>0</v>
      </c>
      <c r="AQ1534" s="24">
        <v>2787.9016840029508</v>
      </c>
      <c r="AR1534" s="24">
        <v>-2318.3858002301131</v>
      </c>
      <c r="AS1534" s="24">
        <v>469.51588377282042</v>
      </c>
      <c r="AT1534" s="24">
        <v>-469.51588377281951</v>
      </c>
      <c r="AU1534" s="24">
        <v>-2787.9016840029508</v>
      </c>
      <c r="AV1534" s="24">
        <v>0</v>
      </c>
      <c r="AW1534" s="24">
        <v>0</v>
      </c>
      <c r="AX1534" s="24">
        <v>0</v>
      </c>
      <c r="AY1534" s="24">
        <v>0</v>
      </c>
      <c r="AZ1534" s="24">
        <v>0</v>
      </c>
      <c r="BA1534" s="24">
        <v>-5.9727617468297467E-2</v>
      </c>
      <c r="BB1534" s="24">
        <v>-0.67711179860089032</v>
      </c>
      <c r="BC1534" s="24">
        <v>-5.9727617468297467E-2</v>
      </c>
      <c r="BD1534" s="24">
        <v>-0.67711179860089032</v>
      </c>
      <c r="BE1534" s="24">
        <v>0</v>
      </c>
      <c r="BF1534" s="24">
        <v>0</v>
      </c>
      <c r="BG1534" s="24">
        <v>0</v>
      </c>
      <c r="BH1534" s="24">
        <v>0</v>
      </c>
      <c r="BI1534" s="24">
        <v>0</v>
      </c>
      <c r="BJ1534" s="24">
        <v>0</v>
      </c>
      <c r="BK1534" s="24">
        <v>0</v>
      </c>
      <c r="BL1534" s="24">
        <v>0</v>
      </c>
    </row>
    <row r="1535" spans="1:64" x14ac:dyDescent="0.25">
      <c r="A1535" t="s">
        <v>5126</v>
      </c>
      <c r="B1535">
        <v>88</v>
      </c>
      <c r="C1535">
        <v>2</v>
      </c>
      <c r="D1535">
        <v>8</v>
      </c>
      <c r="E1535" s="24">
        <v>0</v>
      </c>
      <c r="F1535" s="24">
        <v>0</v>
      </c>
      <c r="G1535" s="24">
        <v>0</v>
      </c>
      <c r="H1535" s="24">
        <v>0</v>
      </c>
      <c r="I1535" s="24">
        <v>0</v>
      </c>
      <c r="J1535" s="24">
        <v>0</v>
      </c>
      <c r="K1535" s="24">
        <v>24912.640040811151</v>
      </c>
      <c r="L1535" s="24">
        <v>-20946.27000907436</v>
      </c>
      <c r="M1535" s="24">
        <v>3966.3700317367911</v>
      </c>
      <c r="N1535" s="24">
        <v>-3966.3700317367911</v>
      </c>
      <c r="O1535" s="24">
        <v>-24912.640040811151</v>
      </c>
      <c r="P1535" s="24">
        <v>0</v>
      </c>
      <c r="Q1535" s="24">
        <v>0.58593814367964114</v>
      </c>
      <c r="R1535" s="24">
        <v>-0.5379876622255324</v>
      </c>
      <c r="S1535" s="24">
        <v>4.795048145410874E-2</v>
      </c>
      <c r="T1535" s="24">
        <v>0</v>
      </c>
      <c r="U1535" s="24">
        <v>0</v>
      </c>
      <c r="V1535" s="24">
        <v>0</v>
      </c>
      <c r="W1535" s="24">
        <v>0</v>
      </c>
      <c r="X1535" s="24">
        <v>0</v>
      </c>
      <c r="Y1535" s="24">
        <v>0</v>
      </c>
      <c r="Z1535" s="24">
        <v>0</v>
      </c>
      <c r="AA1535" s="24">
        <v>22421.376036730038</v>
      </c>
      <c r="AB1535" s="24">
        <v>-18851.643008166924</v>
      </c>
      <c r="AC1535" s="24">
        <v>3569.7330285631119</v>
      </c>
      <c r="AD1535" s="24">
        <v>-3569.7330285631106</v>
      </c>
      <c r="AE1535" s="24">
        <v>-22421.376036730042</v>
      </c>
      <c r="AF1535" s="24">
        <v>0</v>
      </c>
      <c r="AG1535" s="24">
        <v>0.58593814367964114</v>
      </c>
      <c r="AH1535" s="24">
        <v>-0.5379876622255324</v>
      </c>
      <c r="AI1535" s="24">
        <v>4.795048145410874E-2</v>
      </c>
      <c r="AJ1535" s="24">
        <v>0</v>
      </c>
      <c r="AK1535" s="24">
        <v>0</v>
      </c>
      <c r="AL1535" s="24">
        <v>0</v>
      </c>
      <c r="AM1535" s="24">
        <v>0</v>
      </c>
      <c r="AN1535" s="24">
        <v>0</v>
      </c>
      <c r="AO1535" s="24">
        <v>0</v>
      </c>
      <c r="AP1535" s="24">
        <v>0</v>
      </c>
      <c r="AQ1535" s="24">
        <v>2491.2640040811129</v>
      </c>
      <c r="AR1535" s="24">
        <v>-2094.627000907436</v>
      </c>
      <c r="AS1535" s="24">
        <v>396.6370031736792</v>
      </c>
      <c r="AT1535" s="24">
        <v>-396.63700317368057</v>
      </c>
      <c r="AU1535" s="24">
        <v>-2491.2640040811093</v>
      </c>
      <c r="AV1535" s="24">
        <v>0</v>
      </c>
      <c r="AW1535" s="24">
        <v>0</v>
      </c>
      <c r="AX1535" s="24">
        <v>0</v>
      </c>
      <c r="AY1535" s="24">
        <v>0</v>
      </c>
      <c r="AZ1535" s="24">
        <v>0</v>
      </c>
      <c r="BA1535" s="24">
        <v>-4.795048145410874E-2</v>
      </c>
      <c r="BB1535" s="24">
        <v>-0.58593814367964114</v>
      </c>
      <c r="BC1535" s="24">
        <v>-4.795048145410874E-2</v>
      </c>
      <c r="BD1535" s="24">
        <v>-0.58593814367964114</v>
      </c>
      <c r="BE1535" s="24">
        <v>0</v>
      </c>
      <c r="BF1535" s="24">
        <v>0</v>
      </c>
      <c r="BG1535" s="24">
        <v>0</v>
      </c>
      <c r="BH1535" s="24">
        <v>0</v>
      </c>
      <c r="BI1535" s="24">
        <v>0</v>
      </c>
      <c r="BJ1535" s="24">
        <v>0</v>
      </c>
      <c r="BK1535" s="24">
        <v>0</v>
      </c>
      <c r="BL1535" s="24">
        <v>0</v>
      </c>
    </row>
    <row r="1536" spans="1:64" x14ac:dyDescent="0.25">
      <c r="A1536" t="s">
        <v>5126</v>
      </c>
      <c r="B1536">
        <v>89</v>
      </c>
      <c r="C1536">
        <v>2</v>
      </c>
      <c r="D1536">
        <v>8</v>
      </c>
      <c r="E1536" s="24">
        <v>0</v>
      </c>
      <c r="F1536" s="24">
        <v>0</v>
      </c>
      <c r="G1536" s="24">
        <v>0</v>
      </c>
      <c r="H1536" s="24">
        <v>0</v>
      </c>
      <c r="I1536" s="24">
        <v>0</v>
      </c>
      <c r="J1536" s="24">
        <v>0</v>
      </c>
      <c r="K1536" s="24">
        <v>22280.820281855762</v>
      </c>
      <c r="L1536" s="24">
        <v>-18925.936927843839</v>
      </c>
      <c r="M1536" s="24">
        <v>3354.8833540119231</v>
      </c>
      <c r="N1536" s="24">
        <v>-3354.8833540119231</v>
      </c>
      <c r="O1536" s="24">
        <v>-22280.820281855762</v>
      </c>
      <c r="P1536" s="24">
        <v>0</v>
      </c>
      <c r="Q1536" s="24">
        <v>0.50758691314922544</v>
      </c>
      <c r="R1536" s="24">
        <v>-0.46902934252329942</v>
      </c>
      <c r="S1536" s="24">
        <v>3.8557570625926019E-2</v>
      </c>
      <c r="T1536" s="24">
        <v>0</v>
      </c>
      <c r="U1536" s="24">
        <v>0</v>
      </c>
      <c r="V1536" s="24">
        <v>0</v>
      </c>
      <c r="W1536" s="24">
        <v>0</v>
      </c>
      <c r="X1536" s="24">
        <v>0</v>
      </c>
      <c r="Y1536" s="24">
        <v>0</v>
      </c>
      <c r="Z1536" s="24">
        <v>0</v>
      </c>
      <c r="AA1536" s="24">
        <v>20052.738253670188</v>
      </c>
      <c r="AB1536" s="24">
        <v>-17033.343235059438</v>
      </c>
      <c r="AC1536" s="24">
        <v>3019.3950186107309</v>
      </c>
      <c r="AD1536" s="24">
        <v>-3019.3950186107322</v>
      </c>
      <c r="AE1536" s="24">
        <v>-20052.738253670192</v>
      </c>
      <c r="AF1536" s="24">
        <v>0</v>
      </c>
      <c r="AG1536" s="24">
        <v>0.50758691314922544</v>
      </c>
      <c r="AH1536" s="24">
        <v>-0.46902934252329942</v>
      </c>
      <c r="AI1536" s="24">
        <v>3.8557570625926019E-2</v>
      </c>
      <c r="AJ1536" s="24">
        <v>0</v>
      </c>
      <c r="AK1536" s="24">
        <v>0</v>
      </c>
      <c r="AL1536" s="24">
        <v>0</v>
      </c>
      <c r="AM1536" s="24">
        <v>0</v>
      </c>
      <c r="AN1536" s="24">
        <v>0</v>
      </c>
      <c r="AO1536" s="24">
        <v>0</v>
      </c>
      <c r="AP1536" s="24">
        <v>0</v>
      </c>
      <c r="AQ1536" s="24">
        <v>2228.082028185574</v>
      </c>
      <c r="AR1536" s="24">
        <v>-1892.5936927844014</v>
      </c>
      <c r="AS1536" s="24">
        <v>335.48833540119222</v>
      </c>
      <c r="AT1536" s="24">
        <v>-335.48833540119085</v>
      </c>
      <c r="AU1536" s="24">
        <v>-2228.0820281855704</v>
      </c>
      <c r="AV1536" s="24">
        <v>0</v>
      </c>
      <c r="AW1536" s="24">
        <v>0</v>
      </c>
      <c r="AX1536" s="24">
        <v>0</v>
      </c>
      <c r="AY1536" s="24">
        <v>0</v>
      </c>
      <c r="AZ1536" s="24">
        <v>0</v>
      </c>
      <c r="BA1536" s="24">
        <v>-3.8557570625926019E-2</v>
      </c>
      <c r="BB1536" s="24">
        <v>-0.50758691314922544</v>
      </c>
      <c r="BC1536" s="24">
        <v>-3.8557570625926019E-2</v>
      </c>
      <c r="BD1536" s="24">
        <v>-0.50758691314922544</v>
      </c>
      <c r="BE1536" s="24">
        <v>0</v>
      </c>
      <c r="BF1536" s="24">
        <v>0</v>
      </c>
      <c r="BG1536" s="24">
        <v>0</v>
      </c>
      <c r="BH1536" s="24">
        <v>0</v>
      </c>
      <c r="BI1536" s="24">
        <v>0</v>
      </c>
      <c r="BJ1536" s="24">
        <v>0</v>
      </c>
      <c r="BK1536" s="24">
        <v>0</v>
      </c>
      <c r="BL1536" s="24">
        <v>0</v>
      </c>
    </row>
    <row r="1537" spans="1:64" x14ac:dyDescent="0.25">
      <c r="A1537" t="s">
        <v>5126</v>
      </c>
      <c r="B1537">
        <v>90</v>
      </c>
      <c r="C1537">
        <v>2</v>
      </c>
      <c r="D1537">
        <v>8</v>
      </c>
      <c r="E1537" s="24">
        <v>0</v>
      </c>
      <c r="F1537" s="24">
        <v>0</v>
      </c>
      <c r="G1537" s="24">
        <v>0</v>
      </c>
      <c r="H1537" s="24">
        <v>0</v>
      </c>
      <c r="I1537" s="24">
        <v>0</v>
      </c>
      <c r="J1537" s="24">
        <v>0</v>
      </c>
      <c r="K1537" s="24">
        <v>19943.249733995646</v>
      </c>
      <c r="L1537" s="24">
        <v>-17102.192669678479</v>
      </c>
      <c r="M1537" s="24">
        <v>2841.0570643171668</v>
      </c>
      <c r="N1537" s="24">
        <v>-2841.0570643171668</v>
      </c>
      <c r="O1537" s="24">
        <v>-19943.249733995646</v>
      </c>
      <c r="P1537" s="24">
        <v>0</v>
      </c>
      <c r="Q1537" s="24">
        <v>0.44016597233621724</v>
      </c>
      <c r="R1537" s="24">
        <v>-0.40911352896955577</v>
      </c>
      <c r="S1537" s="24">
        <v>3.1052443366661464E-2</v>
      </c>
      <c r="T1537" s="24">
        <v>0</v>
      </c>
      <c r="U1537" s="24">
        <v>0</v>
      </c>
      <c r="V1537" s="24">
        <v>0</v>
      </c>
      <c r="W1537" s="24">
        <v>0</v>
      </c>
      <c r="X1537" s="24">
        <v>0</v>
      </c>
      <c r="Y1537" s="24">
        <v>0</v>
      </c>
      <c r="Z1537" s="24">
        <v>0</v>
      </c>
      <c r="AA1537" s="24">
        <v>17948.924760596081</v>
      </c>
      <c r="AB1537" s="24">
        <v>-15391.973402710631</v>
      </c>
      <c r="AC1537" s="24">
        <v>2556.9513578854503</v>
      </c>
      <c r="AD1537" s="24">
        <v>-2556.9513578854494</v>
      </c>
      <c r="AE1537" s="24">
        <v>-17948.92476059607</v>
      </c>
      <c r="AF1537" s="24">
        <v>0</v>
      </c>
      <c r="AG1537" s="24">
        <v>0.44016597233621724</v>
      </c>
      <c r="AH1537" s="24">
        <v>-0.40911352896955577</v>
      </c>
      <c r="AI1537" s="24">
        <v>3.1052443366661464E-2</v>
      </c>
      <c r="AJ1537" s="24">
        <v>0</v>
      </c>
      <c r="AK1537" s="24">
        <v>0</v>
      </c>
      <c r="AL1537" s="24">
        <v>0</v>
      </c>
      <c r="AM1537" s="24">
        <v>0</v>
      </c>
      <c r="AN1537" s="24">
        <v>0</v>
      </c>
      <c r="AO1537" s="24">
        <v>0</v>
      </c>
      <c r="AP1537" s="24">
        <v>0</v>
      </c>
      <c r="AQ1537" s="24">
        <v>1994.3249733995654</v>
      </c>
      <c r="AR1537" s="24">
        <v>-1710.2192669678479</v>
      </c>
      <c r="AS1537" s="24">
        <v>284.1057064317165</v>
      </c>
      <c r="AT1537" s="24">
        <v>-284.10570643171741</v>
      </c>
      <c r="AU1537" s="24">
        <v>-1994.3249733995763</v>
      </c>
      <c r="AV1537" s="24">
        <v>0</v>
      </c>
      <c r="AW1537" s="24">
        <v>0</v>
      </c>
      <c r="AX1537" s="24">
        <v>0</v>
      </c>
      <c r="AY1537" s="24">
        <v>0</v>
      </c>
      <c r="AZ1537" s="24">
        <v>0</v>
      </c>
      <c r="BA1537" s="24">
        <v>-3.1052443366661464E-2</v>
      </c>
      <c r="BB1537" s="24">
        <v>-0.44016597233621724</v>
      </c>
      <c r="BC1537" s="24">
        <v>-3.1052443366661464E-2</v>
      </c>
      <c r="BD1537" s="24">
        <v>-0.44016597233621724</v>
      </c>
      <c r="BE1537" s="24">
        <v>0</v>
      </c>
      <c r="BF1537" s="24">
        <v>0</v>
      </c>
      <c r="BG1537" s="24">
        <v>0</v>
      </c>
      <c r="BH1537" s="24">
        <v>0</v>
      </c>
      <c r="BI1537" s="24">
        <v>0</v>
      </c>
      <c r="BJ1537" s="24">
        <v>0</v>
      </c>
      <c r="BK1537" s="24">
        <v>0</v>
      </c>
      <c r="BL1537" s="24">
        <v>0</v>
      </c>
    </row>
    <row r="1538" spans="1:64" x14ac:dyDescent="0.25">
      <c r="A1538" t="s">
        <v>5126</v>
      </c>
      <c r="B1538">
        <v>91</v>
      </c>
      <c r="C1538">
        <v>3</v>
      </c>
      <c r="D1538">
        <v>8</v>
      </c>
      <c r="E1538" s="24">
        <v>0</v>
      </c>
      <c r="F1538" s="24">
        <v>0</v>
      </c>
      <c r="G1538" s="24">
        <v>0</v>
      </c>
      <c r="H1538" s="24">
        <v>0</v>
      </c>
      <c r="I1538" s="24">
        <v>0</v>
      </c>
      <c r="J1538" s="24">
        <v>0</v>
      </c>
      <c r="K1538" s="24">
        <v>17864.851176220924</v>
      </c>
      <c r="L1538" s="24">
        <v>-15456.168351396918</v>
      </c>
      <c r="M1538" s="24">
        <v>2408.6828248240054</v>
      </c>
      <c r="N1538" s="24">
        <v>-2408.6828248240054</v>
      </c>
      <c r="O1538" s="24">
        <v>-17864.851176220924</v>
      </c>
      <c r="P1538" s="24">
        <v>0</v>
      </c>
      <c r="Q1538" s="24">
        <v>0.38207757945315279</v>
      </c>
      <c r="R1538" s="24">
        <v>-0.3570324065647128</v>
      </c>
      <c r="S1538" s="24">
        <v>2.5045172888439993E-2</v>
      </c>
      <c r="T1538" s="24">
        <v>0</v>
      </c>
      <c r="U1538" s="24">
        <v>0</v>
      </c>
      <c r="V1538" s="24">
        <v>0</v>
      </c>
      <c r="W1538" s="24">
        <v>0</v>
      </c>
      <c r="X1538" s="24">
        <v>0</v>
      </c>
      <c r="Y1538" s="24">
        <v>0</v>
      </c>
      <c r="Z1538" s="24">
        <v>0</v>
      </c>
      <c r="AA1538" s="24">
        <v>16078.366058598831</v>
      </c>
      <c r="AB1538" s="24">
        <v>-13910.551516257226</v>
      </c>
      <c r="AC1538" s="24">
        <v>2167.8145423416049</v>
      </c>
      <c r="AD1538" s="24">
        <v>-2167.8145423416045</v>
      </c>
      <c r="AE1538" s="24">
        <v>-16078.366058598855</v>
      </c>
      <c r="AF1538" s="24">
        <v>0</v>
      </c>
      <c r="AG1538" s="24">
        <v>0.38207757945315279</v>
      </c>
      <c r="AH1538" s="24">
        <v>-0.3570324065647128</v>
      </c>
      <c r="AI1538" s="24">
        <v>2.5045172888439993E-2</v>
      </c>
      <c r="AJ1538" s="24">
        <v>0</v>
      </c>
      <c r="AK1538" s="24">
        <v>0</v>
      </c>
      <c r="AL1538" s="24">
        <v>0</v>
      </c>
      <c r="AM1538" s="24">
        <v>0</v>
      </c>
      <c r="AN1538" s="24">
        <v>0</v>
      </c>
      <c r="AO1538" s="24">
        <v>0</v>
      </c>
      <c r="AP1538" s="24">
        <v>0</v>
      </c>
      <c r="AQ1538" s="24">
        <v>1786.4851176220927</v>
      </c>
      <c r="AR1538" s="24">
        <v>-1545.6168351396918</v>
      </c>
      <c r="AS1538" s="24">
        <v>240.86828248240045</v>
      </c>
      <c r="AT1538" s="24">
        <v>-240.8682824824009</v>
      </c>
      <c r="AU1538" s="24">
        <v>-1786.4851176220691</v>
      </c>
      <c r="AV1538" s="24">
        <v>0</v>
      </c>
      <c r="AW1538" s="24">
        <v>0</v>
      </c>
      <c r="AX1538" s="24">
        <v>0</v>
      </c>
      <c r="AY1538" s="24">
        <v>0</v>
      </c>
      <c r="AZ1538" s="24">
        <v>0</v>
      </c>
      <c r="BA1538" s="24">
        <v>-2.5045172888439993E-2</v>
      </c>
      <c r="BB1538" s="24">
        <v>-0.38207757945315279</v>
      </c>
      <c r="BC1538" s="24">
        <v>-2.5045172888439993E-2</v>
      </c>
      <c r="BD1538" s="24">
        <v>-0.38207757945315279</v>
      </c>
      <c r="BE1538" s="24">
        <v>0</v>
      </c>
      <c r="BF1538" s="24">
        <v>0</v>
      </c>
      <c r="BG1538" s="24">
        <v>0</v>
      </c>
      <c r="BH1538" s="24">
        <v>0</v>
      </c>
      <c r="BI1538" s="24">
        <v>0</v>
      </c>
      <c r="BJ1538" s="24">
        <v>0</v>
      </c>
      <c r="BK1538" s="24">
        <v>0</v>
      </c>
      <c r="BL1538" s="24">
        <v>0</v>
      </c>
    </row>
    <row r="1539" spans="1:64" x14ac:dyDescent="0.25">
      <c r="A1539" t="s">
        <v>5126</v>
      </c>
      <c r="B1539">
        <v>92</v>
      </c>
      <c r="C1539">
        <v>3</v>
      </c>
      <c r="D1539">
        <v>8</v>
      </c>
      <c r="E1539" s="24">
        <v>0</v>
      </c>
      <c r="F1539" s="24">
        <v>0</v>
      </c>
      <c r="G1539" s="24">
        <v>0</v>
      </c>
      <c r="H1539" s="24">
        <v>0</v>
      </c>
      <c r="I1539" s="24">
        <v>0</v>
      </c>
      <c r="J1539" s="24">
        <v>0</v>
      </c>
      <c r="K1539" s="24">
        <v>16015.041080497205</v>
      </c>
      <c r="L1539" s="24">
        <v>-13970.684129878879</v>
      </c>
      <c r="M1539" s="24">
        <v>2044.3569506183267</v>
      </c>
      <c r="N1539" s="24">
        <v>-2044.3569506183267</v>
      </c>
      <c r="O1539" s="24">
        <v>-16015.041080497205</v>
      </c>
      <c r="P1539" s="24">
        <v>0</v>
      </c>
      <c r="Q1539" s="24">
        <v>0.331969852812108</v>
      </c>
      <c r="R1539" s="24">
        <v>-0.31174109972903352</v>
      </c>
      <c r="S1539" s="24">
        <v>2.022875308307448E-2</v>
      </c>
      <c r="T1539" s="24">
        <v>0</v>
      </c>
      <c r="U1539" s="24">
        <v>0</v>
      </c>
      <c r="V1539" s="24">
        <v>0</v>
      </c>
      <c r="W1539" s="24">
        <v>0</v>
      </c>
      <c r="X1539" s="24">
        <v>0</v>
      </c>
      <c r="Y1539" s="24">
        <v>0</v>
      </c>
      <c r="Z1539" s="24">
        <v>0</v>
      </c>
      <c r="AA1539" s="24">
        <v>14413.536972447486</v>
      </c>
      <c r="AB1539" s="24">
        <v>-12573.615716890999</v>
      </c>
      <c r="AC1539" s="24">
        <v>1839.9212555564941</v>
      </c>
      <c r="AD1539" s="24">
        <v>-1839.9212555564936</v>
      </c>
      <c r="AE1539" s="24">
        <v>-14413.536972447473</v>
      </c>
      <c r="AF1539" s="24">
        <v>0</v>
      </c>
      <c r="AG1539" s="24">
        <v>0.331969852812108</v>
      </c>
      <c r="AH1539" s="24">
        <v>-0.31174109972903352</v>
      </c>
      <c r="AI1539" s="24">
        <v>2.022875308307448E-2</v>
      </c>
      <c r="AJ1539" s="24">
        <v>0</v>
      </c>
      <c r="AK1539" s="24">
        <v>0</v>
      </c>
      <c r="AL1539" s="24">
        <v>0</v>
      </c>
      <c r="AM1539" s="24">
        <v>0</v>
      </c>
      <c r="AN1539" s="24">
        <v>0</v>
      </c>
      <c r="AO1539" s="24">
        <v>0</v>
      </c>
      <c r="AP1539" s="24">
        <v>0</v>
      </c>
      <c r="AQ1539" s="24">
        <v>1601.5041080497194</v>
      </c>
      <c r="AR1539" s="24">
        <v>-1397.0684129878791</v>
      </c>
      <c r="AS1539" s="24">
        <v>204.43569506183258</v>
      </c>
      <c r="AT1539" s="24">
        <v>-204.43569506183303</v>
      </c>
      <c r="AU1539" s="24">
        <v>-1601.5041080497322</v>
      </c>
      <c r="AV1539" s="24">
        <v>0</v>
      </c>
      <c r="AW1539" s="24">
        <v>0</v>
      </c>
      <c r="AX1539" s="24">
        <v>0</v>
      </c>
      <c r="AY1539" s="24">
        <v>0</v>
      </c>
      <c r="AZ1539" s="24">
        <v>0</v>
      </c>
      <c r="BA1539" s="24">
        <v>-2.022875308307448E-2</v>
      </c>
      <c r="BB1539" s="24">
        <v>-0.331969852812108</v>
      </c>
      <c r="BC1539" s="24">
        <v>-2.022875308307448E-2</v>
      </c>
      <c r="BD1539" s="24">
        <v>-0.331969852812108</v>
      </c>
      <c r="BE1539" s="24">
        <v>0</v>
      </c>
      <c r="BF1539" s="24">
        <v>0</v>
      </c>
      <c r="BG1539" s="24">
        <v>0</v>
      </c>
      <c r="BH1539" s="24">
        <v>0</v>
      </c>
      <c r="BI1539" s="24">
        <v>0</v>
      </c>
      <c r="BJ1539" s="24">
        <v>0</v>
      </c>
      <c r="BK1539" s="24">
        <v>0</v>
      </c>
      <c r="BL1539" s="24">
        <v>0</v>
      </c>
    </row>
    <row r="1540" spans="1:64" x14ac:dyDescent="0.25">
      <c r="A1540" t="s">
        <v>5126</v>
      </c>
      <c r="B1540">
        <v>93</v>
      </c>
      <c r="C1540">
        <v>3</v>
      </c>
      <c r="D1540">
        <v>8</v>
      </c>
      <c r="E1540" s="24">
        <v>0</v>
      </c>
      <c r="F1540" s="24">
        <v>0</v>
      </c>
      <c r="G1540" s="24">
        <v>0</v>
      </c>
      <c r="H1540" s="24">
        <v>0</v>
      </c>
      <c r="I1540" s="24">
        <v>0</v>
      </c>
      <c r="J1540" s="24">
        <v>0</v>
      </c>
      <c r="K1540" s="24">
        <v>14367.106176018715</v>
      </c>
      <c r="L1540" s="24">
        <v>-12630.133471805602</v>
      </c>
      <c r="M1540" s="24">
        <v>1736.9727042131126</v>
      </c>
      <c r="N1540" s="24">
        <v>-1736.9727042131126</v>
      </c>
      <c r="O1540" s="24">
        <v>-14367.106176018715</v>
      </c>
      <c r="P1540" s="24">
        <v>0</v>
      </c>
      <c r="Q1540" s="24">
        <v>0.28869675529836059</v>
      </c>
      <c r="R1540" s="24">
        <v>-0.27233584479085948</v>
      </c>
      <c r="S1540" s="24">
        <v>1.6360910507501103E-2</v>
      </c>
      <c r="T1540" s="24">
        <v>0</v>
      </c>
      <c r="U1540" s="24">
        <v>0</v>
      </c>
      <c r="V1540" s="24">
        <v>0</v>
      </c>
      <c r="W1540" s="24">
        <v>0</v>
      </c>
      <c r="X1540" s="24">
        <v>0</v>
      </c>
      <c r="Y1540" s="24">
        <v>0</v>
      </c>
      <c r="Z1540" s="24">
        <v>0</v>
      </c>
      <c r="AA1540" s="24">
        <v>12930.395558416843</v>
      </c>
      <c r="AB1540" s="24">
        <v>-11367.120124625042</v>
      </c>
      <c r="AC1540" s="24">
        <v>1563.2754337918013</v>
      </c>
      <c r="AD1540" s="24">
        <v>-1563.2754337918013</v>
      </c>
      <c r="AE1540" s="24">
        <v>-12930.395558416843</v>
      </c>
      <c r="AF1540" s="24">
        <v>0</v>
      </c>
      <c r="AG1540" s="24">
        <v>0.28869675529836059</v>
      </c>
      <c r="AH1540" s="24">
        <v>-0.27233584479085948</v>
      </c>
      <c r="AI1540" s="24">
        <v>1.6360910507501103E-2</v>
      </c>
      <c r="AJ1540" s="24">
        <v>0</v>
      </c>
      <c r="AK1540" s="24">
        <v>0</v>
      </c>
      <c r="AL1540" s="24">
        <v>0</v>
      </c>
      <c r="AM1540" s="24">
        <v>0</v>
      </c>
      <c r="AN1540" s="24">
        <v>0</v>
      </c>
      <c r="AO1540" s="24">
        <v>0</v>
      </c>
      <c r="AP1540" s="24">
        <v>0</v>
      </c>
      <c r="AQ1540" s="24">
        <v>1436.7106176018715</v>
      </c>
      <c r="AR1540" s="24">
        <v>-1263.0133471805602</v>
      </c>
      <c r="AS1540" s="24">
        <v>173.69727042131126</v>
      </c>
      <c r="AT1540" s="24">
        <v>-173.69727042131126</v>
      </c>
      <c r="AU1540" s="24">
        <v>-1436.7106176018715</v>
      </c>
      <c r="AV1540" s="24">
        <v>0</v>
      </c>
      <c r="AW1540" s="24">
        <v>0</v>
      </c>
      <c r="AX1540" s="24">
        <v>0</v>
      </c>
      <c r="AY1540" s="24">
        <v>0</v>
      </c>
      <c r="AZ1540" s="24">
        <v>0</v>
      </c>
      <c r="BA1540" s="24">
        <v>-1.6360910507501103E-2</v>
      </c>
      <c r="BB1540" s="24">
        <v>-0.28869675529836059</v>
      </c>
      <c r="BC1540" s="24">
        <v>-1.6360910507501103E-2</v>
      </c>
      <c r="BD1540" s="24">
        <v>-0.28869675529836059</v>
      </c>
      <c r="BE1540" s="24">
        <v>0</v>
      </c>
      <c r="BF1540" s="24">
        <v>0</v>
      </c>
      <c r="BG1540" s="24">
        <v>0</v>
      </c>
      <c r="BH1540" s="24">
        <v>0</v>
      </c>
      <c r="BI1540" s="24">
        <v>0</v>
      </c>
      <c r="BJ1540" s="24">
        <v>0</v>
      </c>
      <c r="BK1540" s="24">
        <v>0</v>
      </c>
      <c r="BL1540" s="24">
        <v>0</v>
      </c>
    </row>
    <row r="1541" spans="1:64" x14ac:dyDescent="0.25">
      <c r="A1541" t="s">
        <v>5126</v>
      </c>
      <c r="B1541">
        <v>94</v>
      </c>
      <c r="C1541">
        <v>4</v>
      </c>
      <c r="D1541">
        <v>8</v>
      </c>
      <c r="E1541" s="24">
        <v>0</v>
      </c>
      <c r="F1541" s="24">
        <v>0</v>
      </c>
      <c r="G1541" s="24">
        <v>0</v>
      </c>
      <c r="H1541" s="24">
        <v>0</v>
      </c>
      <c r="I1541" s="24">
        <v>0</v>
      </c>
      <c r="J1541" s="24">
        <v>0</v>
      </c>
      <c r="K1541" s="24">
        <v>12897.674305837601</v>
      </c>
      <c r="L1541" s="24">
        <v>-11420.365247547626</v>
      </c>
      <c r="M1541" s="24">
        <v>1477.3090582899749</v>
      </c>
      <c r="N1541" s="24">
        <v>-1477.3090582899749</v>
      </c>
      <c r="O1541" s="24">
        <v>-12897.674305837601</v>
      </c>
      <c r="P1541" s="24">
        <v>0</v>
      </c>
      <c r="Q1541" s="24">
        <v>0.25128499852507957</v>
      </c>
      <c r="R1541" s="24">
        <v>-0.23803495976335398</v>
      </c>
      <c r="S1541" s="24">
        <v>1.3250038761725591E-2</v>
      </c>
      <c r="T1541" s="24">
        <v>0</v>
      </c>
      <c r="U1541" s="24">
        <v>0</v>
      </c>
      <c r="V1541" s="24">
        <v>0</v>
      </c>
      <c r="W1541" s="24">
        <v>0</v>
      </c>
      <c r="X1541" s="24">
        <v>0</v>
      </c>
      <c r="Y1541" s="24">
        <v>0</v>
      </c>
      <c r="Z1541" s="24">
        <v>0</v>
      </c>
      <c r="AA1541" s="24">
        <v>11607.906875253842</v>
      </c>
      <c r="AB1541" s="24">
        <v>-10278.328722792867</v>
      </c>
      <c r="AC1541" s="24">
        <v>1329.5781524609774</v>
      </c>
      <c r="AD1541" s="24">
        <v>-1329.5781524609783</v>
      </c>
      <c r="AE1541" s="24">
        <v>-11607.906875253844</v>
      </c>
      <c r="AF1541" s="24">
        <v>0</v>
      </c>
      <c r="AG1541" s="24">
        <v>0.25128499852507957</v>
      </c>
      <c r="AH1541" s="24">
        <v>-0.23803495976335398</v>
      </c>
      <c r="AI1541" s="24">
        <v>1.3250038761725591E-2</v>
      </c>
      <c r="AJ1541" s="24">
        <v>0</v>
      </c>
      <c r="AK1541" s="24">
        <v>0</v>
      </c>
      <c r="AL1541" s="24">
        <v>0</v>
      </c>
      <c r="AM1541" s="24">
        <v>0</v>
      </c>
      <c r="AN1541" s="24">
        <v>0</v>
      </c>
      <c r="AO1541" s="24">
        <v>0</v>
      </c>
      <c r="AP1541" s="24">
        <v>0</v>
      </c>
      <c r="AQ1541" s="24">
        <v>1289.7674305837591</v>
      </c>
      <c r="AR1541" s="24">
        <v>-1142.0365247547597</v>
      </c>
      <c r="AS1541" s="24">
        <v>147.73090582899749</v>
      </c>
      <c r="AT1541" s="24">
        <v>-147.73090582899658</v>
      </c>
      <c r="AU1541" s="24">
        <v>-1289.7674305837572</v>
      </c>
      <c r="AV1541" s="24">
        <v>0</v>
      </c>
      <c r="AW1541" s="24">
        <v>0</v>
      </c>
      <c r="AX1541" s="24">
        <v>0</v>
      </c>
      <c r="AY1541" s="24">
        <v>0</v>
      </c>
      <c r="AZ1541" s="24">
        <v>0</v>
      </c>
      <c r="BA1541" s="24">
        <v>-1.3250038761725591E-2</v>
      </c>
      <c r="BB1541" s="24">
        <v>-0.25128499852507957</v>
      </c>
      <c r="BC1541" s="24">
        <v>-1.3250038761725591E-2</v>
      </c>
      <c r="BD1541" s="24">
        <v>-0.25128499852507957</v>
      </c>
      <c r="BE1541" s="24">
        <v>0</v>
      </c>
      <c r="BF1541" s="24">
        <v>0</v>
      </c>
      <c r="BG1541" s="24">
        <v>0</v>
      </c>
      <c r="BH1541" s="24">
        <v>0</v>
      </c>
      <c r="BI1541" s="24">
        <v>0</v>
      </c>
      <c r="BJ1541" s="24">
        <v>0</v>
      </c>
      <c r="BK1541" s="24">
        <v>0</v>
      </c>
      <c r="BL1541" s="24">
        <v>0</v>
      </c>
    </row>
    <row r="1542" spans="1:64" x14ac:dyDescent="0.25">
      <c r="A1542" t="s">
        <v>5126</v>
      </c>
      <c r="B1542">
        <v>95</v>
      </c>
      <c r="C1542">
        <v>4</v>
      </c>
      <c r="D1542">
        <v>8</v>
      </c>
      <c r="E1542" s="24">
        <v>0</v>
      </c>
      <c r="F1542" s="24">
        <v>0</v>
      </c>
      <c r="G1542" s="24">
        <v>0</v>
      </c>
      <c r="H1542" s="24">
        <v>0</v>
      </c>
      <c r="I1542" s="24">
        <v>0</v>
      </c>
      <c r="J1542" s="24">
        <v>0</v>
      </c>
      <c r="K1542" s="24">
        <v>11586.263956084847</v>
      </c>
      <c r="L1542" s="24">
        <v>-10328.567328289151</v>
      </c>
      <c r="M1542" s="24">
        <v>1257.6966277956963</v>
      </c>
      <c r="N1542" s="24">
        <v>-1257.6966277956963</v>
      </c>
      <c r="O1542" s="24">
        <v>-11586.263956084847</v>
      </c>
      <c r="P1542" s="24">
        <v>0</v>
      </c>
      <c r="Q1542" s="24">
        <v>0.21890659038945159</v>
      </c>
      <c r="R1542" s="24">
        <v>-0.20816230236118827</v>
      </c>
      <c r="S1542" s="24">
        <v>1.0744288028263327E-2</v>
      </c>
      <c r="T1542" s="24">
        <v>0</v>
      </c>
      <c r="U1542" s="24">
        <v>0</v>
      </c>
      <c r="V1542" s="24">
        <v>0</v>
      </c>
      <c r="W1542" s="24">
        <v>0</v>
      </c>
      <c r="X1542" s="24">
        <v>0</v>
      </c>
      <c r="Y1542" s="24">
        <v>0</v>
      </c>
      <c r="Z1542" s="24">
        <v>0</v>
      </c>
      <c r="AA1542" s="24">
        <v>10427.637560476363</v>
      </c>
      <c r="AB1542" s="24">
        <v>-9295.7105954602448</v>
      </c>
      <c r="AC1542" s="24">
        <v>1131.9269650161266</v>
      </c>
      <c r="AD1542" s="24">
        <v>-1131.9269650161259</v>
      </c>
      <c r="AE1542" s="24">
        <v>-10427.63756047636</v>
      </c>
      <c r="AF1542" s="24">
        <v>0</v>
      </c>
      <c r="AG1542" s="24">
        <v>0.21890659038945159</v>
      </c>
      <c r="AH1542" s="24">
        <v>-0.20816230236118827</v>
      </c>
      <c r="AI1542" s="24">
        <v>1.0744288028263327E-2</v>
      </c>
      <c r="AJ1542" s="24">
        <v>0</v>
      </c>
      <c r="AK1542" s="24">
        <v>0</v>
      </c>
      <c r="AL1542" s="24">
        <v>0</v>
      </c>
      <c r="AM1542" s="24">
        <v>0</v>
      </c>
      <c r="AN1542" s="24">
        <v>0</v>
      </c>
      <c r="AO1542" s="24">
        <v>0</v>
      </c>
      <c r="AP1542" s="24">
        <v>0</v>
      </c>
      <c r="AQ1542" s="24">
        <v>1158.626395608484</v>
      </c>
      <c r="AR1542" s="24">
        <v>-1032.8567328289064</v>
      </c>
      <c r="AS1542" s="24">
        <v>125.76966277956967</v>
      </c>
      <c r="AT1542" s="24">
        <v>-125.76966277957035</v>
      </c>
      <c r="AU1542" s="24">
        <v>-1158.6263956084877</v>
      </c>
      <c r="AV1542" s="24">
        <v>0</v>
      </c>
      <c r="AW1542" s="24">
        <v>0</v>
      </c>
      <c r="AX1542" s="24">
        <v>0</v>
      </c>
      <c r="AY1542" s="24">
        <v>0</v>
      </c>
      <c r="AZ1542" s="24">
        <v>0</v>
      </c>
      <c r="BA1542" s="24">
        <v>-1.0744288028263327E-2</v>
      </c>
      <c r="BB1542" s="24">
        <v>-0.21890659038945159</v>
      </c>
      <c r="BC1542" s="24">
        <v>-1.0744288028263327E-2</v>
      </c>
      <c r="BD1542" s="24">
        <v>-0.21890659038945159</v>
      </c>
      <c r="BE1542" s="24">
        <v>0</v>
      </c>
      <c r="BF1542" s="24">
        <v>0</v>
      </c>
      <c r="BG1542" s="24">
        <v>0</v>
      </c>
      <c r="BH1542" s="24">
        <v>0</v>
      </c>
      <c r="BI1542" s="24">
        <v>0</v>
      </c>
      <c r="BJ1542" s="24">
        <v>0</v>
      </c>
      <c r="BK1542" s="24">
        <v>0</v>
      </c>
      <c r="BL1542" s="24">
        <v>0</v>
      </c>
    </row>
    <row r="1543" spans="1:64" x14ac:dyDescent="0.25">
      <c r="A1543" t="s">
        <v>5126</v>
      </c>
      <c r="B1543">
        <v>96</v>
      </c>
      <c r="C1543">
        <v>4</v>
      </c>
      <c r="D1543">
        <v>8</v>
      </c>
      <c r="E1543" s="24">
        <v>0</v>
      </c>
      <c r="F1543" s="24">
        <v>0</v>
      </c>
      <c r="G1543" s="24">
        <v>0</v>
      </c>
      <c r="H1543" s="24">
        <v>0</v>
      </c>
      <c r="I1543" s="24">
        <v>0</v>
      </c>
      <c r="J1543" s="24">
        <v>0</v>
      </c>
      <c r="K1543" s="24">
        <v>10414.8996774517</v>
      </c>
      <c r="L1543" s="24">
        <v>-9343.154129832983</v>
      </c>
      <c r="M1543" s="24">
        <v>1071.745547618717</v>
      </c>
      <c r="N1543" s="24">
        <v>-1071.745547618717</v>
      </c>
      <c r="O1543" s="24">
        <v>-10414.8996774517</v>
      </c>
      <c r="P1543" s="24">
        <v>0</v>
      </c>
      <c r="Q1543" s="24">
        <v>0.19085600145626813</v>
      </c>
      <c r="R1543" s="24">
        <v>-0.18213292361610911</v>
      </c>
      <c r="S1543" s="24">
        <v>8.7230778401590214E-3</v>
      </c>
      <c r="T1543" s="24">
        <v>0</v>
      </c>
      <c r="U1543" s="24">
        <v>0</v>
      </c>
      <c r="V1543" s="24">
        <v>0</v>
      </c>
      <c r="W1543" s="24">
        <v>0</v>
      </c>
      <c r="X1543" s="24">
        <v>0</v>
      </c>
      <c r="Y1543" s="24">
        <v>0</v>
      </c>
      <c r="Z1543" s="24">
        <v>0</v>
      </c>
      <c r="AA1543" s="24">
        <v>9373.4097097065296</v>
      </c>
      <c r="AB1543" s="24">
        <v>-8408.8387168496847</v>
      </c>
      <c r="AC1543" s="24">
        <v>964.57099285684524</v>
      </c>
      <c r="AD1543" s="24">
        <v>-964.57099285684581</v>
      </c>
      <c r="AE1543" s="24">
        <v>-9373.4097097065387</v>
      </c>
      <c r="AF1543" s="24">
        <v>0</v>
      </c>
      <c r="AG1543" s="24">
        <v>0.19085600145626813</v>
      </c>
      <c r="AH1543" s="24">
        <v>-0.18213292361610911</v>
      </c>
      <c r="AI1543" s="24">
        <v>8.7230778401590214E-3</v>
      </c>
      <c r="AJ1543" s="24">
        <v>0</v>
      </c>
      <c r="AK1543" s="24">
        <v>0</v>
      </c>
      <c r="AL1543" s="24">
        <v>0</v>
      </c>
      <c r="AM1543" s="24">
        <v>0</v>
      </c>
      <c r="AN1543" s="24">
        <v>0</v>
      </c>
      <c r="AO1543" s="24">
        <v>0</v>
      </c>
      <c r="AP1543" s="24">
        <v>0</v>
      </c>
      <c r="AQ1543" s="24">
        <v>1041.4899677451704</v>
      </c>
      <c r="AR1543" s="24">
        <v>-934.3154129832983</v>
      </c>
      <c r="AS1543" s="24">
        <v>107.17455476187172</v>
      </c>
      <c r="AT1543" s="24">
        <v>-107.17455476187115</v>
      </c>
      <c r="AU1543" s="24">
        <v>-1041.4899677451613</v>
      </c>
      <c r="AV1543" s="24">
        <v>0</v>
      </c>
      <c r="AW1543" s="24">
        <v>0</v>
      </c>
      <c r="AX1543" s="24">
        <v>0</v>
      </c>
      <c r="AY1543" s="24">
        <v>0</v>
      </c>
      <c r="AZ1543" s="24">
        <v>0</v>
      </c>
      <c r="BA1543" s="24">
        <v>-8.7230778401590214E-3</v>
      </c>
      <c r="BB1543" s="24">
        <v>-0.19085600145626813</v>
      </c>
      <c r="BC1543" s="24">
        <v>-8.7230778401590214E-3</v>
      </c>
      <c r="BD1543" s="24">
        <v>-0.19085600145626813</v>
      </c>
      <c r="BE1543" s="24">
        <v>0</v>
      </c>
      <c r="BF1543" s="24">
        <v>0</v>
      </c>
      <c r="BG1543" s="24">
        <v>0</v>
      </c>
      <c r="BH1543" s="24">
        <v>0</v>
      </c>
      <c r="BI1543" s="24">
        <v>0</v>
      </c>
      <c r="BJ1543" s="24">
        <v>0</v>
      </c>
      <c r="BK1543" s="24">
        <v>0</v>
      </c>
      <c r="BL1543" s="24">
        <v>0</v>
      </c>
    </row>
    <row r="1544" spans="1:64" x14ac:dyDescent="0.25">
      <c r="A1544" t="s">
        <v>5126</v>
      </c>
      <c r="B1544">
        <v>97</v>
      </c>
      <c r="C1544">
        <v>1</v>
      </c>
      <c r="D1544">
        <v>9</v>
      </c>
      <c r="E1544" s="24">
        <v>0</v>
      </c>
      <c r="F1544" s="24">
        <v>0</v>
      </c>
      <c r="G1544" s="24">
        <v>0</v>
      </c>
      <c r="H1544" s="24">
        <v>0</v>
      </c>
      <c r="I1544" s="24">
        <v>0</v>
      </c>
      <c r="J1544" s="24">
        <v>0</v>
      </c>
      <c r="K1544" s="24">
        <v>9367.7828921303153</v>
      </c>
      <c r="L1544" s="24">
        <v>-8453.6596540398896</v>
      </c>
      <c r="M1544" s="24">
        <v>914.12323809042573</v>
      </c>
      <c r="N1544" s="24">
        <v>-914.12323809042573</v>
      </c>
      <c r="O1544" s="24">
        <v>-9367.7828921303153</v>
      </c>
      <c r="P1544" s="24">
        <v>0</v>
      </c>
      <c r="Q1544" s="24">
        <v>0.16653112434300965</v>
      </c>
      <c r="R1544" s="24">
        <v>-0.15944064729910679</v>
      </c>
      <c r="S1544" s="24">
        <v>7.0904770439028653E-3</v>
      </c>
      <c r="T1544" s="24">
        <v>0</v>
      </c>
      <c r="U1544" s="24">
        <v>0</v>
      </c>
      <c r="V1544" s="24">
        <v>0</v>
      </c>
      <c r="W1544" s="24">
        <v>0</v>
      </c>
      <c r="X1544" s="24">
        <v>0</v>
      </c>
      <c r="Y1544" s="24">
        <v>0</v>
      </c>
      <c r="Z1544" s="24">
        <v>0</v>
      </c>
      <c r="AA1544" s="24">
        <v>8431.0046029172845</v>
      </c>
      <c r="AB1544" s="24">
        <v>-7608.2936886358948</v>
      </c>
      <c r="AC1544" s="24">
        <v>822.71091428138322</v>
      </c>
      <c r="AD1544" s="24">
        <v>-822.71091428138334</v>
      </c>
      <c r="AE1544" s="24">
        <v>-8431.0046029172809</v>
      </c>
      <c r="AF1544" s="24">
        <v>0</v>
      </c>
      <c r="AG1544" s="24">
        <v>0.16653112434300965</v>
      </c>
      <c r="AH1544" s="24">
        <v>-0.15944064729910679</v>
      </c>
      <c r="AI1544" s="24">
        <v>7.0904770439028653E-3</v>
      </c>
      <c r="AJ1544" s="24">
        <v>0</v>
      </c>
      <c r="AK1544" s="24">
        <v>0</v>
      </c>
      <c r="AL1544" s="24">
        <v>0</v>
      </c>
      <c r="AM1544" s="24">
        <v>0</v>
      </c>
      <c r="AN1544" s="24">
        <v>0</v>
      </c>
      <c r="AO1544" s="24">
        <v>0</v>
      </c>
      <c r="AP1544" s="24">
        <v>0</v>
      </c>
      <c r="AQ1544" s="24">
        <v>936.7782892130308</v>
      </c>
      <c r="AR1544" s="24">
        <v>-845.36596540399478</v>
      </c>
      <c r="AS1544" s="24">
        <v>91.412323809042505</v>
      </c>
      <c r="AT1544" s="24">
        <v>-91.412323809042391</v>
      </c>
      <c r="AU1544" s="24">
        <v>-936.77828921303444</v>
      </c>
      <c r="AV1544" s="24">
        <v>0</v>
      </c>
      <c r="AW1544" s="24">
        <v>0</v>
      </c>
      <c r="AX1544" s="24">
        <v>0</v>
      </c>
      <c r="AY1544" s="24">
        <v>0</v>
      </c>
      <c r="AZ1544" s="24">
        <v>0</v>
      </c>
      <c r="BA1544" s="24">
        <v>-7.0904770439028653E-3</v>
      </c>
      <c r="BB1544" s="24">
        <v>-0.16653112434300965</v>
      </c>
      <c r="BC1544" s="24">
        <v>-7.0904770439028653E-3</v>
      </c>
      <c r="BD1544" s="24">
        <v>-0.16653112434300965</v>
      </c>
      <c r="BE1544" s="24">
        <v>0</v>
      </c>
      <c r="BF1544" s="24">
        <v>0</v>
      </c>
      <c r="BG1544" s="24">
        <v>0</v>
      </c>
      <c r="BH1544" s="24">
        <v>0</v>
      </c>
      <c r="BI1544" s="24">
        <v>0</v>
      </c>
      <c r="BJ1544" s="24">
        <v>0</v>
      </c>
      <c r="BK1544" s="24">
        <v>0</v>
      </c>
      <c r="BL1544" s="24">
        <v>0</v>
      </c>
    </row>
    <row r="1545" spans="1:64" x14ac:dyDescent="0.25">
      <c r="A1545" t="s">
        <v>5126</v>
      </c>
      <c r="B1545">
        <v>98</v>
      </c>
      <c r="C1545">
        <v>1</v>
      </c>
      <c r="D1545">
        <v>9</v>
      </c>
      <c r="E1545" s="24">
        <v>0</v>
      </c>
      <c r="F1545" s="24">
        <v>0</v>
      </c>
      <c r="G1545" s="24">
        <v>0</v>
      </c>
      <c r="H1545" s="24">
        <v>0</v>
      </c>
      <c r="I1545" s="24">
        <v>0</v>
      </c>
      <c r="J1545" s="24">
        <v>0</v>
      </c>
      <c r="K1545" s="24">
        <v>8431.0094098187983</v>
      </c>
      <c r="L1545" s="24">
        <v>-7650.6369394883513</v>
      </c>
      <c r="M1545" s="24">
        <v>780.37247033044696</v>
      </c>
      <c r="N1545" s="24">
        <v>-780.37247033044696</v>
      </c>
      <c r="O1545" s="24">
        <v>-8431.0094098187983</v>
      </c>
      <c r="P1545" s="24">
        <v>0</v>
      </c>
      <c r="Q1545" s="24">
        <v>0.14541735758507457</v>
      </c>
      <c r="R1545" s="24">
        <v>-0.13964733065904511</v>
      </c>
      <c r="S1545" s="24">
        <v>5.770026926029459E-3</v>
      </c>
      <c r="T1545" s="24">
        <v>0</v>
      </c>
      <c r="U1545" s="24">
        <v>0</v>
      </c>
      <c r="V1545" s="24">
        <v>0</v>
      </c>
      <c r="W1545" s="24">
        <v>0</v>
      </c>
      <c r="X1545" s="24">
        <v>0</v>
      </c>
      <c r="Y1545" s="24">
        <v>0</v>
      </c>
      <c r="Z1545" s="24">
        <v>0</v>
      </c>
      <c r="AA1545" s="24">
        <v>7587.9084688369185</v>
      </c>
      <c r="AB1545" s="24">
        <v>-6885.5732455395191</v>
      </c>
      <c r="AC1545" s="24">
        <v>702.33522329740231</v>
      </c>
      <c r="AD1545" s="24">
        <v>-702.33522329740208</v>
      </c>
      <c r="AE1545" s="24">
        <v>-7587.9084688369185</v>
      </c>
      <c r="AF1545" s="24">
        <v>0</v>
      </c>
      <c r="AG1545" s="24">
        <v>0.14541735758507457</v>
      </c>
      <c r="AH1545" s="24">
        <v>-0.13964733065904511</v>
      </c>
      <c r="AI1545" s="24">
        <v>5.770026926029459E-3</v>
      </c>
      <c r="AJ1545" s="24">
        <v>0</v>
      </c>
      <c r="AK1545" s="24">
        <v>0</v>
      </c>
      <c r="AL1545" s="24">
        <v>0</v>
      </c>
      <c r="AM1545" s="24">
        <v>0</v>
      </c>
      <c r="AN1545" s="24">
        <v>0</v>
      </c>
      <c r="AO1545" s="24">
        <v>0</v>
      </c>
      <c r="AP1545" s="24">
        <v>0</v>
      </c>
      <c r="AQ1545" s="24">
        <v>843.10094098187983</v>
      </c>
      <c r="AR1545" s="24">
        <v>-765.06369394883222</v>
      </c>
      <c r="AS1545" s="24">
        <v>78.03724703304465</v>
      </c>
      <c r="AT1545" s="24">
        <v>-78.037247033044878</v>
      </c>
      <c r="AU1545" s="24">
        <v>-843.10094098187983</v>
      </c>
      <c r="AV1545" s="24">
        <v>0</v>
      </c>
      <c r="AW1545" s="24">
        <v>0</v>
      </c>
      <c r="AX1545" s="24">
        <v>0</v>
      </c>
      <c r="AY1545" s="24">
        <v>0</v>
      </c>
      <c r="AZ1545" s="24">
        <v>0</v>
      </c>
      <c r="BA1545" s="24">
        <v>-5.770026926029459E-3</v>
      </c>
      <c r="BB1545" s="24">
        <v>-0.14541735758507457</v>
      </c>
      <c r="BC1545" s="24">
        <v>-5.770026926029459E-3</v>
      </c>
      <c r="BD1545" s="24">
        <v>-0.14541735758507457</v>
      </c>
      <c r="BE1545" s="24">
        <v>0</v>
      </c>
      <c r="BF1545" s="24">
        <v>0</v>
      </c>
      <c r="BG1545" s="24">
        <v>0</v>
      </c>
      <c r="BH1545" s="24">
        <v>0</v>
      </c>
      <c r="BI1545" s="24">
        <v>0</v>
      </c>
      <c r="BJ1545" s="24">
        <v>0</v>
      </c>
      <c r="BK1545" s="24">
        <v>0</v>
      </c>
      <c r="BL1545" s="24">
        <v>0</v>
      </c>
    </row>
    <row r="1546" spans="1:64" x14ac:dyDescent="0.25">
      <c r="A1546" t="s">
        <v>5126</v>
      </c>
      <c r="B1546">
        <v>99</v>
      </c>
      <c r="C1546">
        <v>1</v>
      </c>
      <c r="D1546">
        <v>9</v>
      </c>
      <c r="E1546" s="24">
        <v>0</v>
      </c>
      <c r="F1546" s="24">
        <v>0</v>
      </c>
      <c r="G1546" s="24">
        <v>0</v>
      </c>
      <c r="H1546" s="24">
        <v>0</v>
      </c>
      <c r="I1546" s="24">
        <v>0</v>
      </c>
      <c r="J1546" s="24">
        <v>0</v>
      </c>
      <c r="K1546" s="24">
        <v>7592.3264596238732</v>
      </c>
      <c r="L1546" s="24">
        <v>-6925.5643790625036</v>
      </c>
      <c r="M1546" s="24">
        <v>666.76208056136966</v>
      </c>
      <c r="N1546" s="24">
        <v>-666.76208056136966</v>
      </c>
      <c r="O1546" s="24">
        <v>-7592.3264596238732</v>
      </c>
      <c r="P1546" s="24">
        <v>0</v>
      </c>
      <c r="Q1546" s="24">
        <v>0.12707427091027057</v>
      </c>
      <c r="R1546" s="24">
        <v>-0.12237358784295793</v>
      </c>
      <c r="S1546" s="24">
        <v>4.7006830673126387E-3</v>
      </c>
      <c r="T1546" s="24">
        <v>0</v>
      </c>
      <c r="U1546" s="24">
        <v>0</v>
      </c>
      <c r="V1546" s="24">
        <v>0</v>
      </c>
      <c r="W1546" s="24">
        <v>0</v>
      </c>
      <c r="X1546" s="24">
        <v>0</v>
      </c>
      <c r="Y1546" s="24">
        <v>0</v>
      </c>
      <c r="Z1546" s="24">
        <v>0</v>
      </c>
      <c r="AA1546" s="24">
        <v>6833.0938136614859</v>
      </c>
      <c r="AB1546" s="24">
        <v>-6233.0079411562547</v>
      </c>
      <c r="AC1546" s="24">
        <v>600.08587250523271</v>
      </c>
      <c r="AD1546" s="24">
        <v>-600.0858725052326</v>
      </c>
      <c r="AE1546" s="24">
        <v>-6833.0938136614859</v>
      </c>
      <c r="AF1546" s="24">
        <v>0</v>
      </c>
      <c r="AG1546" s="24">
        <v>0.12707427091027057</v>
      </c>
      <c r="AH1546" s="24">
        <v>-0.12237358784295793</v>
      </c>
      <c r="AI1546" s="24">
        <v>4.7006830673126387E-3</v>
      </c>
      <c r="AJ1546" s="24">
        <v>0</v>
      </c>
      <c r="AK1546" s="24">
        <v>0</v>
      </c>
      <c r="AL1546" s="24">
        <v>0</v>
      </c>
      <c r="AM1546" s="24">
        <v>0</v>
      </c>
      <c r="AN1546" s="24">
        <v>0</v>
      </c>
      <c r="AO1546" s="24">
        <v>0</v>
      </c>
      <c r="AP1546" s="24">
        <v>0</v>
      </c>
      <c r="AQ1546" s="24">
        <v>759.23264596238732</v>
      </c>
      <c r="AR1546" s="24">
        <v>-692.5564379062489</v>
      </c>
      <c r="AS1546" s="24">
        <v>66.676208056136943</v>
      </c>
      <c r="AT1546" s="24">
        <v>-66.676208056137057</v>
      </c>
      <c r="AU1546" s="24">
        <v>-759.23264596238732</v>
      </c>
      <c r="AV1546" s="24">
        <v>0</v>
      </c>
      <c r="AW1546" s="24">
        <v>0</v>
      </c>
      <c r="AX1546" s="24">
        <v>0</v>
      </c>
      <c r="AY1546" s="24">
        <v>0</v>
      </c>
      <c r="AZ1546" s="24">
        <v>0</v>
      </c>
      <c r="BA1546" s="24">
        <v>-4.7006830673126387E-3</v>
      </c>
      <c r="BB1546" s="24">
        <v>-0.12707427091027057</v>
      </c>
      <c r="BC1546" s="24">
        <v>-4.7006830673126387E-3</v>
      </c>
      <c r="BD1546" s="24">
        <v>-0.12707427091027057</v>
      </c>
      <c r="BE1546" s="24">
        <v>0</v>
      </c>
      <c r="BF1546" s="24">
        <v>0</v>
      </c>
      <c r="BG1546" s="24">
        <v>0</v>
      </c>
      <c r="BH1546" s="24">
        <v>0</v>
      </c>
      <c r="BI1546" s="24">
        <v>0</v>
      </c>
      <c r="BJ1546" s="24">
        <v>0</v>
      </c>
      <c r="BK1546" s="24">
        <v>0</v>
      </c>
      <c r="BL1546" s="24">
        <v>0</v>
      </c>
    </row>
    <row r="1547" spans="1:64" x14ac:dyDescent="0.25">
      <c r="A1547" t="s">
        <v>5126</v>
      </c>
      <c r="B1547">
        <v>100</v>
      </c>
      <c r="C1547">
        <v>2</v>
      </c>
      <c r="D1547">
        <v>9</v>
      </c>
      <c r="E1547" s="24">
        <v>0</v>
      </c>
      <c r="F1547" s="24">
        <v>0</v>
      </c>
      <c r="G1547" s="24">
        <v>0</v>
      </c>
      <c r="H1547" s="24">
        <v>0</v>
      </c>
      <c r="I1547" s="24">
        <v>0</v>
      </c>
      <c r="J1547" s="24">
        <v>0</v>
      </c>
      <c r="K1547" s="24">
        <v>6840.9232494421303</v>
      </c>
      <c r="L1547" s="24">
        <v>-6270.7590428888798</v>
      </c>
      <c r="M1547" s="24">
        <v>570.16420655325055</v>
      </c>
      <c r="N1547" s="24">
        <v>-570.16420655325055</v>
      </c>
      <c r="O1547" s="24">
        <v>-6840.9232494421303</v>
      </c>
      <c r="P1547" s="24">
        <v>0</v>
      </c>
      <c r="Q1547" s="24">
        <v>0.11112440909118959</v>
      </c>
      <c r="R1547" s="24">
        <v>-0.10729078232520806</v>
      </c>
      <c r="S1547" s="24">
        <v>3.8336267659815348E-3</v>
      </c>
      <c r="T1547" s="24">
        <v>0</v>
      </c>
      <c r="U1547" s="24">
        <v>0</v>
      </c>
      <c r="V1547" s="24">
        <v>0</v>
      </c>
      <c r="W1547" s="24">
        <v>0</v>
      </c>
      <c r="X1547" s="24">
        <v>0</v>
      </c>
      <c r="Y1547" s="24">
        <v>0</v>
      </c>
      <c r="Z1547" s="24">
        <v>0</v>
      </c>
      <c r="AA1547" s="24">
        <v>6156.8309244979173</v>
      </c>
      <c r="AB1547" s="24">
        <v>-5643.6831385999903</v>
      </c>
      <c r="AC1547" s="24">
        <v>513.14778589792547</v>
      </c>
      <c r="AD1547" s="24">
        <v>-513.14778589792559</v>
      </c>
      <c r="AE1547" s="24">
        <v>-6156.8309244979173</v>
      </c>
      <c r="AF1547" s="24">
        <v>0</v>
      </c>
      <c r="AG1547" s="24">
        <v>0.11112440909118959</v>
      </c>
      <c r="AH1547" s="24">
        <v>-0.10729078232520806</v>
      </c>
      <c r="AI1547" s="24">
        <v>3.8336267659815348E-3</v>
      </c>
      <c r="AJ1547" s="24">
        <v>0</v>
      </c>
      <c r="AK1547" s="24">
        <v>0</v>
      </c>
      <c r="AL1547" s="24">
        <v>0</v>
      </c>
      <c r="AM1547" s="24">
        <v>0</v>
      </c>
      <c r="AN1547" s="24">
        <v>0</v>
      </c>
      <c r="AO1547" s="24">
        <v>0</v>
      </c>
      <c r="AP1547" s="24">
        <v>0</v>
      </c>
      <c r="AQ1547" s="24">
        <v>684.09232494421303</v>
      </c>
      <c r="AR1547" s="24">
        <v>-627.07590428888943</v>
      </c>
      <c r="AS1547" s="24">
        <v>57.016420655325078</v>
      </c>
      <c r="AT1547" s="24">
        <v>-57.016420655324964</v>
      </c>
      <c r="AU1547" s="24">
        <v>-684.09232494421303</v>
      </c>
      <c r="AV1547" s="24">
        <v>0</v>
      </c>
      <c r="AW1547" s="24">
        <v>0</v>
      </c>
      <c r="AX1547" s="24">
        <v>0</v>
      </c>
      <c r="AY1547" s="24">
        <v>0</v>
      </c>
      <c r="AZ1547" s="24">
        <v>0</v>
      </c>
      <c r="BA1547" s="24">
        <v>-3.8336267659815348E-3</v>
      </c>
      <c r="BB1547" s="24">
        <v>-0.11112440909118959</v>
      </c>
      <c r="BC1547" s="24">
        <v>-3.8336267659815348E-3</v>
      </c>
      <c r="BD1547" s="24">
        <v>-0.11112440909118959</v>
      </c>
      <c r="BE1547" s="24">
        <v>0</v>
      </c>
      <c r="BF1547" s="24">
        <v>0</v>
      </c>
      <c r="BG1547" s="24">
        <v>0</v>
      </c>
      <c r="BH1547" s="24">
        <v>0</v>
      </c>
      <c r="BI1547" s="24">
        <v>0</v>
      </c>
      <c r="BJ1547" s="24">
        <v>0</v>
      </c>
      <c r="BK1547" s="24">
        <v>0</v>
      </c>
      <c r="BL1547" s="24">
        <v>0</v>
      </c>
    </row>
    <row r="1548" spans="1:64" x14ac:dyDescent="0.25">
      <c r="A1548" t="s">
        <v>5126</v>
      </c>
      <c r="B1548">
        <v>101</v>
      </c>
      <c r="C1548">
        <v>2</v>
      </c>
      <c r="D1548">
        <v>9</v>
      </c>
      <c r="E1548" s="24">
        <v>0</v>
      </c>
      <c r="F1548" s="24">
        <v>0</v>
      </c>
      <c r="G1548" s="24">
        <v>0</v>
      </c>
      <c r="H1548" s="24">
        <v>0</v>
      </c>
      <c r="I1548" s="24">
        <v>0</v>
      </c>
      <c r="J1548" s="24">
        <v>0</v>
      </c>
      <c r="K1548" s="24">
        <v>6167.2500516436994</v>
      </c>
      <c r="L1548" s="24">
        <v>-5679.2969266474247</v>
      </c>
      <c r="M1548" s="24">
        <v>487.95312499627471</v>
      </c>
      <c r="N1548" s="24">
        <v>-487.95312499627471</v>
      </c>
      <c r="O1548" s="24">
        <v>-6167.2500516436994</v>
      </c>
      <c r="P1548" s="24">
        <v>0</v>
      </c>
      <c r="Q1548" s="24">
        <v>9.7243872184435531E-2</v>
      </c>
      <c r="R1548" s="24">
        <v>-9.4114117987373902E-2</v>
      </c>
      <c r="S1548" s="24">
        <v>3.1297541970616294E-3</v>
      </c>
      <c r="T1548" s="24">
        <v>0</v>
      </c>
      <c r="U1548" s="24">
        <v>0</v>
      </c>
      <c r="V1548" s="24">
        <v>0</v>
      </c>
      <c r="W1548" s="24">
        <v>0</v>
      </c>
      <c r="X1548" s="24">
        <v>0</v>
      </c>
      <c r="Y1548" s="24">
        <v>0</v>
      </c>
      <c r="Z1548" s="24">
        <v>0</v>
      </c>
      <c r="AA1548" s="24">
        <v>5550.5250464793298</v>
      </c>
      <c r="AB1548" s="24">
        <v>-5111.3672339826808</v>
      </c>
      <c r="AC1548" s="24">
        <v>439.15781249664724</v>
      </c>
      <c r="AD1548" s="24">
        <v>-439.15781249664724</v>
      </c>
      <c r="AE1548" s="24">
        <v>-5550.525046479328</v>
      </c>
      <c r="AF1548" s="24">
        <v>0</v>
      </c>
      <c r="AG1548" s="24">
        <v>9.7243872184435531E-2</v>
      </c>
      <c r="AH1548" s="24">
        <v>-9.4114117987373902E-2</v>
      </c>
      <c r="AI1548" s="24">
        <v>3.1297541970616294E-3</v>
      </c>
      <c r="AJ1548" s="24">
        <v>0</v>
      </c>
      <c r="AK1548" s="24">
        <v>0</v>
      </c>
      <c r="AL1548" s="24">
        <v>0</v>
      </c>
      <c r="AM1548" s="24">
        <v>0</v>
      </c>
      <c r="AN1548" s="24">
        <v>0</v>
      </c>
      <c r="AO1548" s="24">
        <v>0</v>
      </c>
      <c r="AP1548" s="24">
        <v>0</v>
      </c>
      <c r="AQ1548" s="24">
        <v>616.72500516436958</v>
      </c>
      <c r="AR1548" s="24">
        <v>-567.92969266474392</v>
      </c>
      <c r="AS1548" s="24">
        <v>48.795312499627471</v>
      </c>
      <c r="AT1548" s="24">
        <v>-48.795312499627471</v>
      </c>
      <c r="AU1548" s="24">
        <v>-616.7250051643714</v>
      </c>
      <c r="AV1548" s="24">
        <v>0</v>
      </c>
      <c r="AW1548" s="24">
        <v>0</v>
      </c>
      <c r="AX1548" s="24">
        <v>0</v>
      </c>
      <c r="AY1548" s="24">
        <v>0</v>
      </c>
      <c r="AZ1548" s="24">
        <v>0</v>
      </c>
      <c r="BA1548" s="24">
        <v>-3.1297541970616294E-3</v>
      </c>
      <c r="BB1548" s="24">
        <v>-9.7243872184435531E-2</v>
      </c>
      <c r="BC1548" s="24">
        <v>-3.1297541970616294E-3</v>
      </c>
      <c r="BD1548" s="24">
        <v>-9.7243872184435531E-2</v>
      </c>
      <c r="BE1548" s="24">
        <v>0</v>
      </c>
      <c r="BF1548" s="24">
        <v>0</v>
      </c>
      <c r="BG1548" s="24">
        <v>0</v>
      </c>
      <c r="BH1548" s="24">
        <v>0</v>
      </c>
      <c r="BI1548" s="24">
        <v>0</v>
      </c>
      <c r="BJ1548" s="24">
        <v>0</v>
      </c>
      <c r="BK1548" s="24">
        <v>0</v>
      </c>
      <c r="BL1548" s="24">
        <v>0</v>
      </c>
    </row>
    <row r="1549" spans="1:64" x14ac:dyDescent="0.25">
      <c r="A1549" t="s">
        <v>5126</v>
      </c>
      <c r="B1549">
        <v>102</v>
      </c>
      <c r="C1549">
        <v>2</v>
      </c>
      <c r="D1549">
        <v>9</v>
      </c>
      <c r="E1549" s="24">
        <v>0</v>
      </c>
      <c r="F1549" s="24">
        <v>0</v>
      </c>
      <c r="G1549" s="24">
        <v>0</v>
      </c>
      <c r="H1549" s="24">
        <v>0</v>
      </c>
      <c r="I1549" s="24">
        <v>0</v>
      </c>
      <c r="J1549" s="24">
        <v>0</v>
      </c>
      <c r="K1549" s="24">
        <v>5562.8616220615804</v>
      </c>
      <c r="L1549" s="24">
        <v>-5144.9398976303637</v>
      </c>
      <c r="M1549" s="24">
        <v>417.92172443121672</v>
      </c>
      <c r="N1549" s="24">
        <v>-417.92172443121672</v>
      </c>
      <c r="O1549" s="24">
        <v>-5562.8616220615804</v>
      </c>
      <c r="P1549" s="24">
        <v>0</v>
      </c>
      <c r="Q1549" s="24">
        <v>8.5154374881767581E-2</v>
      </c>
      <c r="R1549" s="24">
        <v>-8.2596679818834673E-2</v>
      </c>
      <c r="S1549" s="24">
        <v>2.5576950629329076E-3</v>
      </c>
      <c r="T1549" s="24">
        <v>0</v>
      </c>
      <c r="U1549" s="24">
        <v>0</v>
      </c>
      <c r="V1549" s="24">
        <v>0</v>
      </c>
      <c r="W1549" s="24">
        <v>0</v>
      </c>
      <c r="X1549" s="24">
        <v>0</v>
      </c>
      <c r="Y1549" s="24">
        <v>0</v>
      </c>
      <c r="Z1549" s="24">
        <v>0</v>
      </c>
      <c r="AA1549" s="24">
        <v>5006.5754598554222</v>
      </c>
      <c r="AB1549" s="24">
        <v>-4630.4459078673244</v>
      </c>
      <c r="AC1549" s="24">
        <v>376.12955198809505</v>
      </c>
      <c r="AD1549" s="24">
        <v>-376.12955198809505</v>
      </c>
      <c r="AE1549" s="24">
        <v>-5006.5754598554195</v>
      </c>
      <c r="AF1549" s="24">
        <v>0</v>
      </c>
      <c r="AG1549" s="24">
        <v>8.5154374881767581E-2</v>
      </c>
      <c r="AH1549" s="24">
        <v>-8.2596679818834673E-2</v>
      </c>
      <c r="AI1549" s="24">
        <v>2.5576950629329076E-3</v>
      </c>
      <c r="AJ1549" s="24">
        <v>0</v>
      </c>
      <c r="AK1549" s="24">
        <v>0</v>
      </c>
      <c r="AL1549" s="24">
        <v>0</v>
      </c>
      <c r="AM1549" s="24">
        <v>0</v>
      </c>
      <c r="AN1549" s="24">
        <v>0</v>
      </c>
      <c r="AO1549" s="24">
        <v>0</v>
      </c>
      <c r="AP1549" s="24">
        <v>0</v>
      </c>
      <c r="AQ1549" s="24">
        <v>556.28616220615822</v>
      </c>
      <c r="AR1549" s="24">
        <v>-514.49398976303928</v>
      </c>
      <c r="AS1549" s="24">
        <v>41.792172443121672</v>
      </c>
      <c r="AT1549" s="24">
        <v>-41.792172443121672</v>
      </c>
      <c r="AU1549" s="24">
        <v>-556.28616220616095</v>
      </c>
      <c r="AV1549" s="24">
        <v>0</v>
      </c>
      <c r="AW1549" s="24">
        <v>0</v>
      </c>
      <c r="AX1549" s="24">
        <v>0</v>
      </c>
      <c r="AY1549" s="24">
        <v>0</v>
      </c>
      <c r="AZ1549" s="24">
        <v>0</v>
      </c>
      <c r="BA1549" s="24">
        <v>-2.5576950629329076E-3</v>
      </c>
      <c r="BB1549" s="24">
        <v>-8.5154374881767581E-2</v>
      </c>
      <c r="BC1549" s="24">
        <v>-2.5576950629329076E-3</v>
      </c>
      <c r="BD1549" s="24">
        <v>-8.5154374881767581E-2</v>
      </c>
      <c r="BE1549" s="24">
        <v>0</v>
      </c>
      <c r="BF1549" s="24">
        <v>0</v>
      </c>
      <c r="BG1549" s="24">
        <v>0</v>
      </c>
      <c r="BH1549" s="24">
        <v>0</v>
      </c>
      <c r="BI1549" s="24">
        <v>0</v>
      </c>
      <c r="BJ1549" s="24">
        <v>0</v>
      </c>
      <c r="BK1549" s="24">
        <v>0</v>
      </c>
      <c r="BL1549" s="24">
        <v>0</v>
      </c>
    </row>
    <row r="1550" spans="1:64" x14ac:dyDescent="0.25">
      <c r="A1550" t="s">
        <v>5126</v>
      </c>
      <c r="B1550">
        <v>103</v>
      </c>
      <c r="C1550">
        <v>3</v>
      </c>
      <c r="D1550">
        <v>9</v>
      </c>
      <c r="E1550" s="24">
        <v>0</v>
      </c>
      <c r="F1550" s="24">
        <v>0</v>
      </c>
      <c r="G1550" s="24">
        <v>0</v>
      </c>
      <c r="H1550" s="24">
        <v>0</v>
      </c>
      <c r="I1550" s="24">
        <v>0</v>
      </c>
      <c r="J1550" s="24">
        <v>0</v>
      </c>
      <c r="K1550" s="24">
        <v>5020.2814268432558</v>
      </c>
      <c r="L1550" s="24">
        <v>-4662.0690173767507</v>
      </c>
      <c r="M1550" s="24">
        <v>358.21240946650505</v>
      </c>
      <c r="N1550" s="24">
        <v>-358.21240946650505</v>
      </c>
      <c r="O1550" s="24">
        <v>-5020.2814268432558</v>
      </c>
      <c r="P1550" s="24">
        <v>0</v>
      </c>
      <c r="Q1550" s="24">
        <v>7.4616540376837293E-2</v>
      </c>
      <c r="R1550" s="24">
        <v>-7.2524294442473547E-2</v>
      </c>
      <c r="S1550" s="24">
        <v>2.0922459343637456E-3</v>
      </c>
      <c r="T1550" s="24">
        <v>0</v>
      </c>
      <c r="U1550" s="24">
        <v>0</v>
      </c>
      <c r="V1550" s="24">
        <v>0</v>
      </c>
      <c r="W1550" s="24">
        <v>0</v>
      </c>
      <c r="X1550" s="24">
        <v>0</v>
      </c>
      <c r="Y1550" s="24">
        <v>0</v>
      </c>
      <c r="Z1550" s="24">
        <v>0</v>
      </c>
      <c r="AA1550" s="24">
        <v>4518.25328415893</v>
      </c>
      <c r="AB1550" s="24">
        <v>-4195.86211563908</v>
      </c>
      <c r="AC1550" s="24">
        <v>322.39116851985455</v>
      </c>
      <c r="AD1550" s="24">
        <v>-322.39116851985455</v>
      </c>
      <c r="AE1550" s="24">
        <v>-4518.2532841589345</v>
      </c>
      <c r="AF1550" s="24">
        <v>0</v>
      </c>
      <c r="AG1550" s="24">
        <v>7.4616540376837293E-2</v>
      </c>
      <c r="AH1550" s="24">
        <v>-7.2524294442473547E-2</v>
      </c>
      <c r="AI1550" s="24">
        <v>2.0922459343637456E-3</v>
      </c>
      <c r="AJ1550" s="24">
        <v>0</v>
      </c>
      <c r="AK1550" s="24">
        <v>0</v>
      </c>
      <c r="AL1550" s="24">
        <v>0</v>
      </c>
      <c r="AM1550" s="24">
        <v>0</v>
      </c>
      <c r="AN1550" s="24">
        <v>0</v>
      </c>
      <c r="AO1550" s="24">
        <v>0</v>
      </c>
      <c r="AP1550" s="24">
        <v>0</v>
      </c>
      <c r="AQ1550" s="24">
        <v>502.02814268432576</v>
      </c>
      <c r="AR1550" s="24">
        <v>-466.20690173767071</v>
      </c>
      <c r="AS1550" s="24">
        <v>35.821240946650505</v>
      </c>
      <c r="AT1550" s="24">
        <v>-35.821240946650505</v>
      </c>
      <c r="AU1550" s="24">
        <v>-502.02814268432121</v>
      </c>
      <c r="AV1550" s="24">
        <v>0</v>
      </c>
      <c r="AW1550" s="24">
        <v>0</v>
      </c>
      <c r="AX1550" s="24">
        <v>0</v>
      </c>
      <c r="AY1550" s="24">
        <v>0</v>
      </c>
      <c r="AZ1550" s="24">
        <v>0</v>
      </c>
      <c r="BA1550" s="24">
        <v>-2.0922459343637456E-3</v>
      </c>
      <c r="BB1550" s="24">
        <v>-7.4616540376837293E-2</v>
      </c>
      <c r="BC1550" s="24">
        <v>-2.0922459343637456E-3</v>
      </c>
      <c r="BD1550" s="24">
        <v>-7.4616540376837293E-2</v>
      </c>
      <c r="BE1550" s="24">
        <v>0</v>
      </c>
      <c r="BF1550" s="24">
        <v>0</v>
      </c>
      <c r="BG1550" s="24">
        <v>0</v>
      </c>
      <c r="BH1550" s="24">
        <v>0</v>
      </c>
      <c r="BI1550" s="24">
        <v>0</v>
      </c>
      <c r="BJ1550" s="24">
        <v>0</v>
      </c>
      <c r="BK1550" s="24">
        <v>0</v>
      </c>
      <c r="BL1550" s="24">
        <v>0</v>
      </c>
    </row>
    <row r="1551" spans="1:64" x14ac:dyDescent="0.25">
      <c r="A1551" t="s">
        <v>5126</v>
      </c>
      <c r="B1551">
        <v>104</v>
      </c>
      <c r="C1551">
        <v>3</v>
      </c>
      <c r="D1551">
        <v>9</v>
      </c>
      <c r="E1551" s="24">
        <v>0</v>
      </c>
      <c r="F1551" s="24">
        <v>0</v>
      </c>
      <c r="G1551" s="24">
        <v>0</v>
      </c>
      <c r="H1551" s="24">
        <v>0</v>
      </c>
      <c r="I1551" s="24">
        <v>0</v>
      </c>
      <c r="J1551" s="24">
        <v>0</v>
      </c>
      <c r="K1551" s="24">
        <v>4532.8837040737271</v>
      </c>
      <c r="L1551" s="24">
        <v>-4225.6238635629416</v>
      </c>
      <c r="M1551" s="24">
        <v>307.25984051078558</v>
      </c>
      <c r="N1551" s="24">
        <v>-307.25984051078558</v>
      </c>
      <c r="O1551" s="24">
        <v>-4532.8837040737271</v>
      </c>
      <c r="P1551" s="24">
        <v>0</v>
      </c>
      <c r="Q1551" s="24">
        <v>6.5424226835830268E-2</v>
      </c>
      <c r="R1551" s="24">
        <v>-6.371109773886019E-2</v>
      </c>
      <c r="S1551" s="24">
        <v>1.7131290969700785E-3</v>
      </c>
      <c r="T1551" s="24">
        <v>0</v>
      </c>
      <c r="U1551" s="24">
        <v>0</v>
      </c>
      <c r="V1551" s="24">
        <v>0</v>
      </c>
      <c r="W1551" s="24">
        <v>0</v>
      </c>
      <c r="X1551" s="24">
        <v>0</v>
      </c>
      <c r="Y1551" s="24">
        <v>0</v>
      </c>
      <c r="Z1551" s="24">
        <v>0</v>
      </c>
      <c r="AA1551" s="24">
        <v>4079.5953336663547</v>
      </c>
      <c r="AB1551" s="24">
        <v>-3803.0614772066474</v>
      </c>
      <c r="AC1551" s="24">
        <v>276.53385645970701</v>
      </c>
      <c r="AD1551" s="24">
        <v>-276.53385645970707</v>
      </c>
      <c r="AE1551" s="24">
        <v>-4079.5953336663515</v>
      </c>
      <c r="AF1551" s="24">
        <v>0</v>
      </c>
      <c r="AG1551" s="24">
        <v>6.5424226835830268E-2</v>
      </c>
      <c r="AH1551" s="24">
        <v>-6.371109773886019E-2</v>
      </c>
      <c r="AI1551" s="24">
        <v>1.7131290969700785E-3</v>
      </c>
      <c r="AJ1551" s="24">
        <v>0</v>
      </c>
      <c r="AK1551" s="24">
        <v>0</v>
      </c>
      <c r="AL1551" s="24">
        <v>0</v>
      </c>
      <c r="AM1551" s="24">
        <v>0</v>
      </c>
      <c r="AN1551" s="24">
        <v>0</v>
      </c>
      <c r="AO1551" s="24">
        <v>0</v>
      </c>
      <c r="AP1551" s="24">
        <v>0</v>
      </c>
      <c r="AQ1551" s="24">
        <v>453.28837040737244</v>
      </c>
      <c r="AR1551" s="24">
        <v>-422.56238635629416</v>
      </c>
      <c r="AS1551" s="24">
        <v>30.725984051078569</v>
      </c>
      <c r="AT1551" s="24">
        <v>-30.725984051078512</v>
      </c>
      <c r="AU1551" s="24">
        <v>-453.28837040737562</v>
      </c>
      <c r="AV1551" s="24">
        <v>0</v>
      </c>
      <c r="AW1551" s="24">
        <v>0</v>
      </c>
      <c r="AX1551" s="24">
        <v>0</v>
      </c>
      <c r="AY1551" s="24">
        <v>0</v>
      </c>
      <c r="AZ1551" s="24">
        <v>0</v>
      </c>
      <c r="BA1551" s="24">
        <v>-1.7131290969700785E-3</v>
      </c>
      <c r="BB1551" s="24">
        <v>-6.5424226835830268E-2</v>
      </c>
      <c r="BC1551" s="24">
        <v>-1.7131290969700785E-3</v>
      </c>
      <c r="BD1551" s="24">
        <v>-6.5424226835830268E-2</v>
      </c>
      <c r="BE1551" s="24">
        <v>0</v>
      </c>
      <c r="BF1551" s="24">
        <v>0</v>
      </c>
      <c r="BG1551" s="24">
        <v>0</v>
      </c>
      <c r="BH1551" s="24">
        <v>0</v>
      </c>
      <c r="BI1551" s="24">
        <v>0</v>
      </c>
      <c r="BJ1551" s="24">
        <v>0</v>
      </c>
      <c r="BK1551" s="24">
        <v>0</v>
      </c>
      <c r="BL1551" s="24">
        <v>0</v>
      </c>
    </row>
    <row r="1552" spans="1:64" x14ac:dyDescent="0.25">
      <c r="A1552" t="s">
        <v>5126</v>
      </c>
      <c r="B1552">
        <v>105</v>
      </c>
      <c r="C1552">
        <v>3</v>
      </c>
      <c r="D1552">
        <v>9</v>
      </c>
      <c r="E1552" s="24">
        <v>0</v>
      </c>
      <c r="F1552" s="24">
        <v>0</v>
      </c>
      <c r="G1552" s="24">
        <v>0</v>
      </c>
      <c r="H1552" s="24">
        <v>0</v>
      </c>
      <c r="I1552" s="24">
        <v>0</v>
      </c>
      <c r="J1552" s="24">
        <v>0</v>
      </c>
      <c r="K1552" s="24">
        <v>4094.7908448576927</v>
      </c>
      <c r="L1552" s="24">
        <v>-3831.0474445819855</v>
      </c>
      <c r="M1552" s="24">
        <v>263.74340027570724</v>
      </c>
      <c r="N1552" s="24">
        <v>-263.74340027570724</v>
      </c>
      <c r="O1552" s="24">
        <v>-4094.7908448576927</v>
      </c>
      <c r="P1552" s="24">
        <v>0</v>
      </c>
      <c r="Q1552" s="24">
        <v>5.7399719427166929E-2</v>
      </c>
      <c r="R1552" s="24">
        <v>-5.5995711987861796E-2</v>
      </c>
      <c r="S1552" s="24">
        <v>1.4040074393051327E-3</v>
      </c>
      <c r="T1552" s="24">
        <v>0</v>
      </c>
      <c r="U1552" s="24">
        <v>0</v>
      </c>
      <c r="V1552" s="24">
        <v>0</v>
      </c>
      <c r="W1552" s="24">
        <v>0</v>
      </c>
      <c r="X1552" s="24">
        <v>0</v>
      </c>
      <c r="Y1552" s="24">
        <v>0</v>
      </c>
      <c r="Z1552" s="24">
        <v>0</v>
      </c>
      <c r="AA1552" s="24">
        <v>3685.3117603719234</v>
      </c>
      <c r="AB1552" s="24">
        <v>-3447.9427001237855</v>
      </c>
      <c r="AC1552" s="24">
        <v>237.36906024813652</v>
      </c>
      <c r="AD1552" s="24">
        <v>-237.36906024813652</v>
      </c>
      <c r="AE1552" s="24">
        <v>-3685.311760371922</v>
      </c>
      <c r="AF1552" s="24">
        <v>0</v>
      </c>
      <c r="AG1552" s="24">
        <v>5.7399719427166929E-2</v>
      </c>
      <c r="AH1552" s="24">
        <v>-5.5995711987861796E-2</v>
      </c>
      <c r="AI1552" s="24">
        <v>1.4040074393051327E-3</v>
      </c>
      <c r="AJ1552" s="24">
        <v>0</v>
      </c>
      <c r="AK1552" s="24">
        <v>0</v>
      </c>
      <c r="AL1552" s="24">
        <v>0</v>
      </c>
      <c r="AM1552" s="24">
        <v>0</v>
      </c>
      <c r="AN1552" s="24">
        <v>0</v>
      </c>
      <c r="AO1552" s="24">
        <v>0</v>
      </c>
      <c r="AP1552" s="24">
        <v>0</v>
      </c>
      <c r="AQ1552" s="24">
        <v>409.47908448576936</v>
      </c>
      <c r="AR1552" s="24">
        <v>-383.1047444582</v>
      </c>
      <c r="AS1552" s="24">
        <v>26.374340027570724</v>
      </c>
      <c r="AT1552" s="24">
        <v>-26.374340027570724</v>
      </c>
      <c r="AU1552" s="24">
        <v>-409.47908448577073</v>
      </c>
      <c r="AV1552" s="24">
        <v>0</v>
      </c>
      <c r="AW1552" s="24">
        <v>0</v>
      </c>
      <c r="AX1552" s="24">
        <v>0</v>
      </c>
      <c r="AY1552" s="24">
        <v>0</v>
      </c>
      <c r="AZ1552" s="24">
        <v>0</v>
      </c>
      <c r="BA1552" s="24">
        <v>-1.4040074393051327E-3</v>
      </c>
      <c r="BB1552" s="24">
        <v>-5.7399719427166929E-2</v>
      </c>
      <c r="BC1552" s="24">
        <v>-1.4040074393051327E-3</v>
      </c>
      <c r="BD1552" s="24">
        <v>-5.7399719427166929E-2</v>
      </c>
      <c r="BE1552" s="24">
        <v>0</v>
      </c>
      <c r="BF1552" s="24">
        <v>0</v>
      </c>
      <c r="BG1552" s="24">
        <v>0</v>
      </c>
      <c r="BH1552" s="24">
        <v>0</v>
      </c>
      <c r="BI1552" s="24">
        <v>0</v>
      </c>
      <c r="BJ1552" s="24">
        <v>0</v>
      </c>
      <c r="BK1552" s="24">
        <v>0</v>
      </c>
      <c r="BL1552" s="24">
        <v>0</v>
      </c>
    </row>
    <row r="1553" spans="1:64" x14ac:dyDescent="0.25">
      <c r="A1553" t="s">
        <v>5126</v>
      </c>
      <c r="B1553">
        <v>106</v>
      </c>
      <c r="C1553">
        <v>4</v>
      </c>
      <c r="D1553">
        <v>9</v>
      </c>
      <c r="E1553" s="24">
        <v>0</v>
      </c>
      <c r="F1553" s="24">
        <v>0</v>
      </c>
      <c r="G1553" s="24">
        <v>0</v>
      </c>
      <c r="H1553" s="24">
        <v>0</v>
      </c>
      <c r="I1553" s="24">
        <v>0</v>
      </c>
      <c r="J1553" s="24">
        <v>0</v>
      </c>
      <c r="K1553" s="24">
        <v>3700.7839611805975</v>
      </c>
      <c r="L1553" s="24">
        <v>-3474.236291475594</v>
      </c>
      <c r="M1553" s="24">
        <v>226.5476697050035</v>
      </c>
      <c r="N1553" s="24">
        <v>-226.5476697050035</v>
      </c>
      <c r="O1553" s="24">
        <v>-3700.7839611805975</v>
      </c>
      <c r="P1553" s="24">
        <v>0</v>
      </c>
      <c r="Q1553" s="24">
        <v>5.0389649321004981E-2</v>
      </c>
      <c r="R1553" s="24">
        <v>-4.9237948122026864E-2</v>
      </c>
      <c r="S1553" s="24">
        <v>1.1517011989781167E-3</v>
      </c>
      <c r="T1553" s="24">
        <v>0</v>
      </c>
      <c r="U1553" s="24">
        <v>0</v>
      </c>
      <c r="V1553" s="24">
        <v>0</v>
      </c>
      <c r="W1553" s="24">
        <v>0</v>
      </c>
      <c r="X1553" s="24">
        <v>0</v>
      </c>
      <c r="Y1553" s="24">
        <v>0</v>
      </c>
      <c r="Z1553" s="24">
        <v>0</v>
      </c>
      <c r="AA1553" s="24">
        <v>3330.705565062538</v>
      </c>
      <c r="AB1553" s="24">
        <v>-3126.8126623280368</v>
      </c>
      <c r="AC1553" s="24">
        <v>203.89290273450317</v>
      </c>
      <c r="AD1553" s="24">
        <v>-203.89290273450297</v>
      </c>
      <c r="AE1553" s="24">
        <v>-3330.7055650625407</v>
      </c>
      <c r="AF1553" s="24">
        <v>0</v>
      </c>
      <c r="AG1553" s="24">
        <v>5.0389649321004981E-2</v>
      </c>
      <c r="AH1553" s="24">
        <v>-4.9237948122026864E-2</v>
      </c>
      <c r="AI1553" s="24">
        <v>1.1517011989781167E-3</v>
      </c>
      <c r="AJ1553" s="24">
        <v>0</v>
      </c>
      <c r="AK1553" s="24">
        <v>0</v>
      </c>
      <c r="AL1553" s="24">
        <v>0</v>
      </c>
      <c r="AM1553" s="24">
        <v>0</v>
      </c>
      <c r="AN1553" s="24">
        <v>0</v>
      </c>
      <c r="AO1553" s="24">
        <v>0</v>
      </c>
      <c r="AP1553" s="24">
        <v>0</v>
      </c>
      <c r="AQ1553" s="24">
        <v>370.07839611805957</v>
      </c>
      <c r="AR1553" s="24">
        <v>-347.42362914755722</v>
      </c>
      <c r="AS1553" s="24">
        <v>22.654766970500333</v>
      </c>
      <c r="AT1553" s="24">
        <v>-22.654766970500532</v>
      </c>
      <c r="AU1553" s="24">
        <v>-370.07839611805684</v>
      </c>
      <c r="AV1553" s="24">
        <v>0</v>
      </c>
      <c r="AW1553" s="24">
        <v>0</v>
      </c>
      <c r="AX1553" s="24">
        <v>0</v>
      </c>
      <c r="AY1553" s="24">
        <v>0</v>
      </c>
      <c r="AZ1553" s="24">
        <v>0</v>
      </c>
      <c r="BA1553" s="24">
        <v>-1.1517011989781167E-3</v>
      </c>
      <c r="BB1553" s="24">
        <v>-5.0389649321004981E-2</v>
      </c>
      <c r="BC1553" s="24">
        <v>-1.1517011989781167E-3</v>
      </c>
      <c r="BD1553" s="24">
        <v>-5.0389649321004981E-2</v>
      </c>
      <c r="BE1553" s="24">
        <v>0</v>
      </c>
      <c r="BF1553" s="24">
        <v>0</v>
      </c>
      <c r="BG1553" s="24">
        <v>0</v>
      </c>
      <c r="BH1553" s="24">
        <v>0</v>
      </c>
      <c r="BI1553" s="24">
        <v>0</v>
      </c>
      <c r="BJ1553" s="24">
        <v>0</v>
      </c>
      <c r="BK1553" s="24">
        <v>0</v>
      </c>
      <c r="BL1553" s="24">
        <v>0</v>
      </c>
    </row>
    <row r="1554" spans="1:64" x14ac:dyDescent="0.25">
      <c r="A1554" t="s">
        <v>5126</v>
      </c>
      <c r="B1554">
        <v>107</v>
      </c>
      <c r="C1554">
        <v>4</v>
      </c>
      <c r="D1554">
        <v>9</v>
      </c>
      <c r="E1554" s="24">
        <v>0</v>
      </c>
      <c r="F1554" s="24">
        <v>0</v>
      </c>
      <c r="G1554" s="24">
        <v>0</v>
      </c>
      <c r="H1554" s="24">
        <v>0</v>
      </c>
      <c r="I1554" s="24">
        <v>0</v>
      </c>
      <c r="J1554" s="24">
        <v>0</v>
      </c>
      <c r="K1554" s="24">
        <v>3346.2248272038996</v>
      </c>
      <c r="L1554" s="24">
        <v>-3151.4953145906329</v>
      </c>
      <c r="M1554" s="24">
        <v>194.72951261326671</v>
      </c>
      <c r="N1554" s="24">
        <v>-194.72951261326671</v>
      </c>
      <c r="O1554" s="24">
        <v>-3346.2248272038996</v>
      </c>
      <c r="P1554" s="24">
        <v>0</v>
      </c>
      <c r="Q1554" s="24">
        <v>4.4261524433522936E-2</v>
      </c>
      <c r="R1554" s="24">
        <v>-4.3315960322161118E-2</v>
      </c>
      <c r="S1554" s="24">
        <v>9.455641113618185E-4</v>
      </c>
      <c r="T1554" s="24">
        <v>0</v>
      </c>
      <c r="U1554" s="24">
        <v>0</v>
      </c>
      <c r="V1554" s="24">
        <v>0</v>
      </c>
      <c r="W1554" s="24">
        <v>0</v>
      </c>
      <c r="X1554" s="24">
        <v>0</v>
      </c>
      <c r="Y1554" s="24">
        <v>0</v>
      </c>
      <c r="Z1554" s="24">
        <v>0</v>
      </c>
      <c r="AA1554" s="24">
        <v>3011.6023444835096</v>
      </c>
      <c r="AB1554" s="24">
        <v>-2836.3457831315682</v>
      </c>
      <c r="AC1554" s="24">
        <v>175.25656135194004</v>
      </c>
      <c r="AD1554" s="24">
        <v>-175.25656135194004</v>
      </c>
      <c r="AE1554" s="24">
        <v>-3011.6023444835118</v>
      </c>
      <c r="AF1554" s="24">
        <v>0</v>
      </c>
      <c r="AG1554" s="24">
        <v>4.4261524433522936E-2</v>
      </c>
      <c r="AH1554" s="24">
        <v>-4.3315960322161118E-2</v>
      </c>
      <c r="AI1554" s="24">
        <v>9.455641113618185E-4</v>
      </c>
      <c r="AJ1554" s="24">
        <v>0</v>
      </c>
      <c r="AK1554" s="24">
        <v>0</v>
      </c>
      <c r="AL1554" s="24">
        <v>0</v>
      </c>
      <c r="AM1554" s="24">
        <v>0</v>
      </c>
      <c r="AN1554" s="24">
        <v>0</v>
      </c>
      <c r="AO1554" s="24">
        <v>0</v>
      </c>
      <c r="AP1554" s="24">
        <v>0</v>
      </c>
      <c r="AQ1554" s="24">
        <v>334.62248272039005</v>
      </c>
      <c r="AR1554" s="24">
        <v>-315.14953145906475</v>
      </c>
      <c r="AS1554" s="24">
        <v>19.472951261326671</v>
      </c>
      <c r="AT1554" s="24">
        <v>-19.472951261326671</v>
      </c>
      <c r="AU1554" s="24">
        <v>-334.62248272038778</v>
      </c>
      <c r="AV1554" s="24">
        <v>0</v>
      </c>
      <c r="AW1554" s="24">
        <v>0</v>
      </c>
      <c r="AX1554" s="24">
        <v>0</v>
      </c>
      <c r="AY1554" s="24">
        <v>0</v>
      </c>
      <c r="AZ1554" s="24">
        <v>0</v>
      </c>
      <c r="BA1554" s="24">
        <v>-9.455641113618185E-4</v>
      </c>
      <c r="BB1554" s="24">
        <v>-4.4261524433522936E-2</v>
      </c>
      <c r="BC1554" s="24">
        <v>-9.455641113618185E-4</v>
      </c>
      <c r="BD1554" s="24">
        <v>-4.4261524433522936E-2</v>
      </c>
      <c r="BE1554" s="24">
        <v>0</v>
      </c>
      <c r="BF1554" s="24">
        <v>0</v>
      </c>
      <c r="BG1554" s="24">
        <v>0</v>
      </c>
      <c r="BH1554" s="24">
        <v>0</v>
      </c>
      <c r="BI1554" s="24">
        <v>0</v>
      </c>
      <c r="BJ1554" s="24">
        <v>0</v>
      </c>
      <c r="BK1554" s="24">
        <v>0</v>
      </c>
      <c r="BL1554" s="24">
        <v>0</v>
      </c>
    </row>
    <row r="1555" spans="1:64" x14ac:dyDescent="0.25">
      <c r="A1555" t="s">
        <v>5126</v>
      </c>
      <c r="B1555">
        <v>108</v>
      </c>
      <c r="C1555">
        <v>4</v>
      </c>
      <c r="D1555">
        <v>9</v>
      </c>
      <c r="E1555" s="24">
        <v>0</v>
      </c>
      <c r="F1555" s="24">
        <v>0</v>
      </c>
      <c r="G1555" s="24">
        <v>0</v>
      </c>
      <c r="H1555" s="24">
        <v>0</v>
      </c>
      <c r="I1555" s="24">
        <v>0</v>
      </c>
      <c r="J1555" s="24">
        <v>0</v>
      </c>
      <c r="K1555" s="24">
        <v>3026.9876479245722</v>
      </c>
      <c r="L1555" s="24">
        <v>-2859.4970260933042</v>
      </c>
      <c r="M1555" s="24">
        <v>167.49062183126807</v>
      </c>
      <c r="N1555" s="24">
        <v>-167.49062183126807</v>
      </c>
      <c r="O1555" s="24">
        <v>-3026.9876479245722</v>
      </c>
      <c r="P1555" s="24">
        <v>0</v>
      </c>
      <c r="Q1555" s="24">
        <v>3.8900775888123462E-2</v>
      </c>
      <c r="R1555" s="24">
        <v>-3.8123790157214898E-2</v>
      </c>
      <c r="S1555" s="24">
        <v>7.7698573090856371E-4</v>
      </c>
      <c r="T1555" s="24">
        <v>0</v>
      </c>
      <c r="U1555" s="24">
        <v>0</v>
      </c>
      <c r="V1555" s="24">
        <v>0</v>
      </c>
      <c r="W1555" s="24">
        <v>0</v>
      </c>
      <c r="X1555" s="24">
        <v>0</v>
      </c>
      <c r="Y1555" s="24">
        <v>0</v>
      </c>
      <c r="Z1555" s="24">
        <v>0</v>
      </c>
      <c r="AA1555" s="24">
        <v>2724.2888831321152</v>
      </c>
      <c r="AB1555" s="24">
        <v>-2573.5473234839737</v>
      </c>
      <c r="AC1555" s="24">
        <v>150.74155964814128</v>
      </c>
      <c r="AD1555" s="24">
        <v>-150.74155964814133</v>
      </c>
      <c r="AE1555" s="24">
        <v>-2724.2888831321143</v>
      </c>
      <c r="AF1555" s="24">
        <v>0</v>
      </c>
      <c r="AG1555" s="24">
        <v>3.8900775888123462E-2</v>
      </c>
      <c r="AH1555" s="24">
        <v>-3.8123790157214898E-2</v>
      </c>
      <c r="AI1555" s="24">
        <v>7.7698573090856371E-4</v>
      </c>
      <c r="AJ1555" s="24">
        <v>0</v>
      </c>
      <c r="AK1555" s="24">
        <v>0</v>
      </c>
      <c r="AL1555" s="24">
        <v>0</v>
      </c>
      <c r="AM1555" s="24">
        <v>0</v>
      </c>
      <c r="AN1555" s="24">
        <v>0</v>
      </c>
      <c r="AO1555" s="24">
        <v>0</v>
      </c>
      <c r="AP1555" s="24">
        <v>0</v>
      </c>
      <c r="AQ1555" s="24">
        <v>302.69876479245704</v>
      </c>
      <c r="AR1555" s="24">
        <v>-285.94970260933042</v>
      </c>
      <c r="AS1555" s="24">
        <v>16.749062183126796</v>
      </c>
      <c r="AT1555" s="24">
        <v>-16.749062183126739</v>
      </c>
      <c r="AU1555" s="24">
        <v>-302.69876479245795</v>
      </c>
      <c r="AV1555" s="24">
        <v>0</v>
      </c>
      <c r="AW1555" s="24">
        <v>0</v>
      </c>
      <c r="AX1555" s="24">
        <v>0</v>
      </c>
      <c r="AY1555" s="24">
        <v>0</v>
      </c>
      <c r="AZ1555" s="24">
        <v>0</v>
      </c>
      <c r="BA1555" s="24">
        <v>-7.7698573090856371E-4</v>
      </c>
      <c r="BB1555" s="24">
        <v>-3.8900775888123462E-2</v>
      </c>
      <c r="BC1555" s="24">
        <v>-7.7698573090856371E-4</v>
      </c>
      <c r="BD1555" s="24">
        <v>-3.8900775888123462E-2</v>
      </c>
      <c r="BE1555" s="24">
        <v>0</v>
      </c>
      <c r="BF1555" s="24">
        <v>0</v>
      </c>
      <c r="BG1555" s="24">
        <v>0</v>
      </c>
      <c r="BH1555" s="24">
        <v>0</v>
      </c>
      <c r="BI1555" s="24">
        <v>0</v>
      </c>
      <c r="BJ1555" s="24">
        <v>0</v>
      </c>
      <c r="BK1555" s="24">
        <v>0</v>
      </c>
      <c r="BL1555" s="24">
        <v>0</v>
      </c>
    </row>
    <row r="1556" spans="1:64" x14ac:dyDescent="0.25">
      <c r="A1556" t="s">
        <v>5126</v>
      </c>
      <c r="B1556">
        <v>109</v>
      </c>
      <c r="C1556">
        <v>1</v>
      </c>
      <c r="D1556">
        <v>10</v>
      </c>
      <c r="E1556" s="24">
        <v>0</v>
      </c>
      <c r="F1556" s="24">
        <v>0</v>
      </c>
      <c r="G1556" s="24">
        <v>0</v>
      </c>
      <c r="H1556" s="24">
        <v>0</v>
      </c>
      <c r="I1556" s="24">
        <v>0</v>
      </c>
      <c r="J1556" s="24">
        <v>0</v>
      </c>
      <c r="K1556" s="24">
        <v>2739.3993354290724</v>
      </c>
      <c r="L1556" s="24">
        <v>-2595.2447471059859</v>
      </c>
      <c r="M1556" s="24">
        <v>144.1545883230865</v>
      </c>
      <c r="N1556" s="24">
        <v>-144.1545883230865</v>
      </c>
      <c r="O1556" s="24">
        <v>-2739.3993354290724</v>
      </c>
      <c r="P1556" s="24">
        <v>0</v>
      </c>
      <c r="Q1556" s="24">
        <v>3.420823997748812E-2</v>
      </c>
      <c r="R1556" s="24">
        <v>-3.356924622448787E-2</v>
      </c>
      <c r="S1556" s="24">
        <v>6.3899375300024985E-4</v>
      </c>
      <c r="T1556" s="24">
        <v>0</v>
      </c>
      <c r="U1556" s="24">
        <v>0</v>
      </c>
      <c r="V1556" s="24">
        <v>0</v>
      </c>
      <c r="W1556" s="24">
        <v>0</v>
      </c>
      <c r="X1556" s="24">
        <v>0</v>
      </c>
      <c r="Y1556" s="24">
        <v>0</v>
      </c>
      <c r="Z1556" s="24">
        <v>0</v>
      </c>
      <c r="AA1556" s="24">
        <v>2465.4594018861653</v>
      </c>
      <c r="AB1556" s="24">
        <v>-2335.7202723953887</v>
      </c>
      <c r="AC1556" s="24">
        <v>129.73912949077786</v>
      </c>
      <c r="AD1556" s="24">
        <v>-129.73912949077794</v>
      </c>
      <c r="AE1556" s="24">
        <v>-2465.4594018861644</v>
      </c>
      <c r="AF1556" s="24">
        <v>0</v>
      </c>
      <c r="AG1556" s="24">
        <v>3.420823997748812E-2</v>
      </c>
      <c r="AH1556" s="24">
        <v>-3.356924622448787E-2</v>
      </c>
      <c r="AI1556" s="24">
        <v>6.3899375300024985E-4</v>
      </c>
      <c r="AJ1556" s="24">
        <v>0</v>
      </c>
      <c r="AK1556" s="24">
        <v>0</v>
      </c>
      <c r="AL1556" s="24">
        <v>0</v>
      </c>
      <c r="AM1556" s="24">
        <v>0</v>
      </c>
      <c r="AN1556" s="24">
        <v>0</v>
      </c>
      <c r="AO1556" s="24">
        <v>0</v>
      </c>
      <c r="AP1556" s="24">
        <v>0</v>
      </c>
      <c r="AQ1556" s="24">
        <v>273.93993354290706</v>
      </c>
      <c r="AR1556" s="24">
        <v>-259.52447471059713</v>
      </c>
      <c r="AS1556" s="24">
        <v>14.415458832308644</v>
      </c>
      <c r="AT1556" s="24">
        <v>-14.415458832308559</v>
      </c>
      <c r="AU1556" s="24">
        <v>-273.93993354290797</v>
      </c>
      <c r="AV1556" s="24">
        <v>0</v>
      </c>
      <c r="AW1556" s="24">
        <v>0</v>
      </c>
      <c r="AX1556" s="24">
        <v>0</v>
      </c>
      <c r="AY1556" s="24">
        <v>0</v>
      </c>
      <c r="AZ1556" s="24">
        <v>0</v>
      </c>
      <c r="BA1556" s="24">
        <v>-6.3899375300024985E-4</v>
      </c>
      <c r="BB1556" s="24">
        <v>-3.420823997748812E-2</v>
      </c>
      <c r="BC1556" s="24">
        <v>-6.3899375300024985E-4</v>
      </c>
      <c r="BD1556" s="24">
        <v>-3.420823997748812E-2</v>
      </c>
      <c r="BE1556" s="24">
        <v>0</v>
      </c>
      <c r="BF1556" s="24">
        <v>0</v>
      </c>
      <c r="BG1556" s="24">
        <v>0</v>
      </c>
      <c r="BH1556" s="24">
        <v>0</v>
      </c>
      <c r="BI1556" s="24">
        <v>0</v>
      </c>
      <c r="BJ1556" s="24">
        <v>0</v>
      </c>
      <c r="BK1556" s="24">
        <v>0</v>
      </c>
      <c r="BL1556" s="24">
        <v>0</v>
      </c>
    </row>
    <row r="1557" spans="1:64" x14ac:dyDescent="0.25">
      <c r="A1557" t="s">
        <v>5126</v>
      </c>
      <c r="B1557">
        <v>110</v>
      </c>
      <c r="C1557">
        <v>1</v>
      </c>
      <c r="D1557">
        <v>10</v>
      </c>
      <c r="E1557" s="24">
        <v>0</v>
      </c>
      <c r="F1557" s="24">
        <v>0</v>
      </c>
      <c r="G1557" s="24">
        <v>0</v>
      </c>
      <c r="H1557" s="24">
        <v>0</v>
      </c>
      <c r="I1557" s="24">
        <v>0</v>
      </c>
      <c r="J1557" s="24">
        <v>0</v>
      </c>
      <c r="K1557" s="24">
        <v>2480.1871618591249</v>
      </c>
      <c r="L1557" s="24">
        <v>-2356.0394411385059</v>
      </c>
      <c r="M1557" s="24">
        <v>124.14772072061896</v>
      </c>
      <c r="N1557" s="24">
        <v>-124.14772072061896</v>
      </c>
      <c r="O1557" s="24">
        <v>-2480.1871618591249</v>
      </c>
      <c r="P1557" s="24">
        <v>0</v>
      </c>
      <c r="Q1557" s="24">
        <v>3.0098008534650944E-2</v>
      </c>
      <c r="R1557" s="24">
        <v>-2.9572072749260769E-2</v>
      </c>
      <c r="S1557" s="24">
        <v>5.2593578539017471E-4</v>
      </c>
      <c r="T1557" s="24">
        <v>0</v>
      </c>
      <c r="U1557" s="24">
        <v>0</v>
      </c>
      <c r="V1557" s="24">
        <v>0</v>
      </c>
      <c r="W1557" s="24">
        <v>0</v>
      </c>
      <c r="X1557" s="24">
        <v>0</v>
      </c>
      <c r="Y1557" s="24">
        <v>0</v>
      </c>
      <c r="Z1557" s="24">
        <v>0</v>
      </c>
      <c r="AA1557" s="24">
        <v>2232.1684456732123</v>
      </c>
      <c r="AB1557" s="24">
        <v>-2120.4354970246532</v>
      </c>
      <c r="AC1557" s="24">
        <v>111.73294864855707</v>
      </c>
      <c r="AD1557" s="24">
        <v>-111.732948648557</v>
      </c>
      <c r="AE1557" s="24">
        <v>-2232.168445673211</v>
      </c>
      <c r="AF1557" s="24">
        <v>0</v>
      </c>
      <c r="AG1557" s="24">
        <v>3.0098008534650944E-2</v>
      </c>
      <c r="AH1557" s="24">
        <v>-2.9572072749260769E-2</v>
      </c>
      <c r="AI1557" s="24">
        <v>5.2593578539017471E-4</v>
      </c>
      <c r="AJ1557" s="24">
        <v>0</v>
      </c>
      <c r="AK1557" s="24">
        <v>0</v>
      </c>
      <c r="AL1557" s="24">
        <v>0</v>
      </c>
      <c r="AM1557" s="24">
        <v>0</v>
      </c>
      <c r="AN1557" s="24">
        <v>0</v>
      </c>
      <c r="AO1557" s="24">
        <v>0</v>
      </c>
      <c r="AP1557" s="24">
        <v>0</v>
      </c>
      <c r="AQ1557" s="24">
        <v>248.01871618591258</v>
      </c>
      <c r="AR1557" s="24">
        <v>-235.60394411385278</v>
      </c>
      <c r="AS1557" s="24">
        <v>12.414772072061893</v>
      </c>
      <c r="AT1557" s="24">
        <v>-12.414772072061965</v>
      </c>
      <c r="AU1557" s="24">
        <v>-248.01871618591395</v>
      </c>
      <c r="AV1557" s="24">
        <v>0</v>
      </c>
      <c r="AW1557" s="24">
        <v>0</v>
      </c>
      <c r="AX1557" s="24">
        <v>0</v>
      </c>
      <c r="AY1557" s="24">
        <v>0</v>
      </c>
      <c r="AZ1557" s="24">
        <v>0</v>
      </c>
      <c r="BA1557" s="24">
        <v>-5.2593578539017471E-4</v>
      </c>
      <c r="BB1557" s="24">
        <v>-3.0098008534650944E-2</v>
      </c>
      <c r="BC1557" s="24">
        <v>-5.2593578539017471E-4</v>
      </c>
      <c r="BD1557" s="24">
        <v>-3.0098008534650944E-2</v>
      </c>
      <c r="BE1557" s="24">
        <v>0</v>
      </c>
      <c r="BF1557" s="24">
        <v>0</v>
      </c>
      <c r="BG1557" s="24">
        <v>0</v>
      </c>
      <c r="BH1557" s="24">
        <v>0</v>
      </c>
      <c r="BI1557" s="24">
        <v>0</v>
      </c>
      <c r="BJ1557" s="24">
        <v>0</v>
      </c>
      <c r="BK1557" s="24">
        <v>0</v>
      </c>
      <c r="BL1557" s="24">
        <v>0</v>
      </c>
    </row>
    <row r="1558" spans="1:64" x14ac:dyDescent="0.25">
      <c r="A1558" t="s">
        <v>5126</v>
      </c>
      <c r="B1558">
        <v>111</v>
      </c>
      <c r="C1558">
        <v>1</v>
      </c>
      <c r="D1558">
        <v>10</v>
      </c>
      <c r="E1558" s="24">
        <v>0</v>
      </c>
      <c r="F1558" s="24">
        <v>0</v>
      </c>
      <c r="G1558" s="24">
        <v>0</v>
      </c>
      <c r="H1558" s="24">
        <v>0</v>
      </c>
      <c r="I1558" s="24">
        <v>0</v>
      </c>
      <c r="J1558" s="24">
        <v>0</v>
      </c>
      <c r="K1558" s="24">
        <v>2246.4328196644783</v>
      </c>
      <c r="L1558" s="24">
        <v>-2139.4498388692737</v>
      </c>
      <c r="M1558" s="24">
        <v>106.98298079520464</v>
      </c>
      <c r="N1558" s="24">
        <v>-106.98298079520464</v>
      </c>
      <c r="O1558" s="24">
        <v>-2246.4328196644783</v>
      </c>
      <c r="P1558" s="24">
        <v>0</v>
      </c>
      <c r="Q1558" s="24">
        <v>2.6495591406273888E-2</v>
      </c>
      <c r="R1558" s="24">
        <v>-2.6062367113127038E-2</v>
      </c>
      <c r="S1558" s="24">
        <v>4.3322429314684996E-4</v>
      </c>
      <c r="T1558" s="24">
        <v>0</v>
      </c>
      <c r="U1558" s="24">
        <v>0</v>
      </c>
      <c r="V1558" s="24">
        <v>0</v>
      </c>
      <c r="W1558" s="24">
        <v>0</v>
      </c>
      <c r="X1558" s="24">
        <v>0</v>
      </c>
      <c r="Y1558" s="24">
        <v>0</v>
      </c>
      <c r="Z1558" s="24">
        <v>0</v>
      </c>
      <c r="AA1558" s="24">
        <v>2021.7895376980305</v>
      </c>
      <c r="AB1558" s="24">
        <v>-1925.5048549823478</v>
      </c>
      <c r="AC1558" s="24">
        <v>96.284682715684184</v>
      </c>
      <c r="AD1558" s="24">
        <v>-96.284682715684198</v>
      </c>
      <c r="AE1558" s="24">
        <v>-2021.7895376980305</v>
      </c>
      <c r="AF1558" s="24">
        <v>0</v>
      </c>
      <c r="AG1558" s="24">
        <v>2.6495591406273888E-2</v>
      </c>
      <c r="AH1558" s="24">
        <v>-2.6062367113127038E-2</v>
      </c>
      <c r="AI1558" s="24">
        <v>4.3322429314684996E-4</v>
      </c>
      <c r="AJ1558" s="24">
        <v>0</v>
      </c>
      <c r="AK1558" s="24">
        <v>0</v>
      </c>
      <c r="AL1558" s="24">
        <v>0</v>
      </c>
      <c r="AM1558" s="24">
        <v>0</v>
      </c>
      <c r="AN1558" s="24">
        <v>0</v>
      </c>
      <c r="AO1558" s="24">
        <v>0</v>
      </c>
      <c r="AP1558" s="24">
        <v>0</v>
      </c>
      <c r="AQ1558" s="24">
        <v>224.64328196644783</v>
      </c>
      <c r="AR1558" s="24">
        <v>-213.94498388692591</v>
      </c>
      <c r="AS1558" s="24">
        <v>10.698298079520455</v>
      </c>
      <c r="AT1558" s="24">
        <v>-10.698298079520441</v>
      </c>
      <c r="AU1558" s="24">
        <v>-224.64328196644783</v>
      </c>
      <c r="AV1558" s="24">
        <v>0</v>
      </c>
      <c r="AW1558" s="24">
        <v>0</v>
      </c>
      <c r="AX1558" s="24">
        <v>0</v>
      </c>
      <c r="AY1558" s="24">
        <v>0</v>
      </c>
      <c r="AZ1558" s="24">
        <v>0</v>
      </c>
      <c r="BA1558" s="24">
        <v>-4.3322429314684996E-4</v>
      </c>
      <c r="BB1558" s="24">
        <v>-2.6495591406273888E-2</v>
      </c>
      <c r="BC1558" s="24">
        <v>-4.3322429314684996E-4</v>
      </c>
      <c r="BD1558" s="24">
        <v>-2.6495591406273888E-2</v>
      </c>
      <c r="BE1558" s="24">
        <v>0</v>
      </c>
      <c r="BF1558" s="24">
        <v>0</v>
      </c>
      <c r="BG1558" s="24">
        <v>0</v>
      </c>
      <c r="BH1558" s="24">
        <v>0</v>
      </c>
      <c r="BI1558" s="24">
        <v>0</v>
      </c>
      <c r="BJ1558" s="24">
        <v>0</v>
      </c>
      <c r="BK1558" s="24">
        <v>0</v>
      </c>
      <c r="BL1558" s="24">
        <v>0</v>
      </c>
    </row>
    <row r="1559" spans="1:64" x14ac:dyDescent="0.25">
      <c r="A1559" t="s">
        <v>5126</v>
      </c>
      <c r="B1559">
        <v>112</v>
      </c>
      <c r="C1559">
        <v>2</v>
      </c>
      <c r="D1559">
        <v>10</v>
      </c>
      <c r="E1559" s="24">
        <v>0</v>
      </c>
      <c r="F1559" s="24">
        <v>0</v>
      </c>
      <c r="G1559" s="24">
        <v>0</v>
      </c>
      <c r="H1559" s="24">
        <v>0</v>
      </c>
      <c r="I1559" s="24">
        <v>0</v>
      </c>
      <c r="J1559" s="24">
        <v>0</v>
      </c>
      <c r="K1559" s="24">
        <v>2035.5320553332567</v>
      </c>
      <c r="L1559" s="24">
        <v>-1943.2855442278087</v>
      </c>
      <c r="M1559" s="24">
        <v>92.246511105448008</v>
      </c>
      <c r="N1559" s="24">
        <v>-92.246511105448008</v>
      </c>
      <c r="O1559" s="24">
        <v>-2035.5320553332567</v>
      </c>
      <c r="P1559" s="24">
        <v>0</v>
      </c>
      <c r="Q1559" s="24">
        <v>2.333634376941518E-2</v>
      </c>
      <c r="R1559" s="24">
        <v>-2.2979211858682902E-2</v>
      </c>
      <c r="S1559" s="24">
        <v>3.571319107322779E-4</v>
      </c>
      <c r="T1559" s="24">
        <v>0</v>
      </c>
      <c r="U1559" s="24">
        <v>0</v>
      </c>
      <c r="V1559" s="24">
        <v>0</v>
      </c>
      <c r="W1559" s="24">
        <v>0</v>
      </c>
      <c r="X1559" s="24">
        <v>0</v>
      </c>
      <c r="Y1559" s="24">
        <v>0</v>
      </c>
      <c r="Z1559" s="24">
        <v>0</v>
      </c>
      <c r="AA1559" s="24">
        <v>1831.9788497999311</v>
      </c>
      <c r="AB1559" s="24">
        <v>-1748.9569898050286</v>
      </c>
      <c r="AC1559" s="24">
        <v>83.02185999490321</v>
      </c>
      <c r="AD1559" s="24">
        <v>-83.021859994903252</v>
      </c>
      <c r="AE1559" s="24">
        <v>-1831.9788497999325</v>
      </c>
      <c r="AF1559" s="24">
        <v>0</v>
      </c>
      <c r="AG1559" s="24">
        <v>2.333634376941518E-2</v>
      </c>
      <c r="AH1559" s="24">
        <v>-2.2979211858682902E-2</v>
      </c>
      <c r="AI1559" s="24">
        <v>3.571319107322779E-4</v>
      </c>
      <c r="AJ1559" s="24">
        <v>0</v>
      </c>
      <c r="AK1559" s="24">
        <v>0</v>
      </c>
      <c r="AL1559" s="24">
        <v>0</v>
      </c>
      <c r="AM1559" s="24">
        <v>0</v>
      </c>
      <c r="AN1559" s="24">
        <v>0</v>
      </c>
      <c r="AO1559" s="24">
        <v>0</v>
      </c>
      <c r="AP1559" s="24">
        <v>0</v>
      </c>
      <c r="AQ1559" s="24">
        <v>203.55320553332558</v>
      </c>
      <c r="AR1559" s="24">
        <v>-194.32855442278014</v>
      </c>
      <c r="AS1559" s="24">
        <v>9.2246511105447979</v>
      </c>
      <c r="AT1559" s="24">
        <v>-9.2246511105447553</v>
      </c>
      <c r="AU1559" s="24">
        <v>-203.55320553332422</v>
      </c>
      <c r="AV1559" s="24">
        <v>0</v>
      </c>
      <c r="AW1559" s="24">
        <v>0</v>
      </c>
      <c r="AX1559" s="24">
        <v>0</v>
      </c>
      <c r="AY1559" s="24">
        <v>0</v>
      </c>
      <c r="AZ1559" s="24">
        <v>0</v>
      </c>
      <c r="BA1559" s="24">
        <v>-3.571319107322779E-4</v>
      </c>
      <c r="BB1559" s="24">
        <v>-2.333634376941518E-2</v>
      </c>
      <c r="BC1559" s="24">
        <v>-3.571319107322779E-4</v>
      </c>
      <c r="BD1559" s="24">
        <v>-2.333634376941518E-2</v>
      </c>
      <c r="BE1559" s="24">
        <v>0</v>
      </c>
      <c r="BF1559" s="24">
        <v>0</v>
      </c>
      <c r="BG1559" s="24">
        <v>0</v>
      </c>
      <c r="BH1559" s="24">
        <v>0</v>
      </c>
      <c r="BI1559" s="24">
        <v>0</v>
      </c>
      <c r="BJ1559" s="24">
        <v>0</v>
      </c>
      <c r="BK1559" s="24">
        <v>0</v>
      </c>
      <c r="BL1559" s="24">
        <v>0</v>
      </c>
    </row>
    <row r="1560" spans="1:64" x14ac:dyDescent="0.25">
      <c r="A1560" t="s">
        <v>5126</v>
      </c>
      <c r="B1560">
        <v>113</v>
      </c>
      <c r="C1560">
        <v>2</v>
      </c>
      <c r="D1560">
        <v>10</v>
      </c>
      <c r="E1560" s="24">
        <v>0</v>
      </c>
      <c r="F1560" s="24">
        <v>0</v>
      </c>
      <c r="G1560" s="24">
        <v>0</v>
      </c>
      <c r="H1560" s="24">
        <v>0</v>
      </c>
      <c r="I1560" s="24">
        <v>0</v>
      </c>
      <c r="J1560" s="24">
        <v>0</v>
      </c>
      <c r="K1560" s="24">
        <v>1845.1591589599848</v>
      </c>
      <c r="L1560" s="24">
        <v>-1765.5728364959359</v>
      </c>
      <c r="M1560" s="24">
        <v>79.586322464048862</v>
      </c>
      <c r="N1560" s="24">
        <v>-79.586322464048862</v>
      </c>
      <c r="O1560" s="24">
        <v>-1845.1591589599848</v>
      </c>
      <c r="P1560" s="24">
        <v>0</v>
      </c>
      <c r="Q1560" s="24">
        <v>2.0564118499351025E-2</v>
      </c>
      <c r="R1560" s="24">
        <v>-2.0269491565386488E-2</v>
      </c>
      <c r="S1560" s="24">
        <v>2.9462693396453687E-4</v>
      </c>
      <c r="T1560" s="24">
        <v>0</v>
      </c>
      <c r="U1560" s="24">
        <v>0</v>
      </c>
      <c r="V1560" s="24">
        <v>0</v>
      </c>
      <c r="W1560" s="24">
        <v>0</v>
      </c>
      <c r="X1560" s="24">
        <v>0</v>
      </c>
      <c r="Y1560" s="24">
        <v>0</v>
      </c>
      <c r="Z1560" s="24">
        <v>0</v>
      </c>
      <c r="AA1560" s="24">
        <v>1660.6432430639863</v>
      </c>
      <c r="AB1560" s="24">
        <v>-1589.015552846342</v>
      </c>
      <c r="AC1560" s="24">
        <v>71.627690217643973</v>
      </c>
      <c r="AD1560" s="24">
        <v>-71.627690217643931</v>
      </c>
      <c r="AE1560" s="24">
        <v>-1660.643243063987</v>
      </c>
      <c r="AF1560" s="24">
        <v>0</v>
      </c>
      <c r="AG1560" s="24">
        <v>2.0564118499351025E-2</v>
      </c>
      <c r="AH1560" s="24">
        <v>-2.0269491565386488E-2</v>
      </c>
      <c r="AI1560" s="24">
        <v>2.9462693396453687E-4</v>
      </c>
      <c r="AJ1560" s="24">
        <v>0</v>
      </c>
      <c r="AK1560" s="24">
        <v>0</v>
      </c>
      <c r="AL1560" s="24">
        <v>0</v>
      </c>
      <c r="AM1560" s="24">
        <v>0</v>
      </c>
      <c r="AN1560" s="24">
        <v>0</v>
      </c>
      <c r="AO1560" s="24">
        <v>0</v>
      </c>
      <c r="AP1560" s="24">
        <v>0</v>
      </c>
      <c r="AQ1560" s="24">
        <v>184.51591589599843</v>
      </c>
      <c r="AR1560" s="24">
        <v>-176.55728364959396</v>
      </c>
      <c r="AS1560" s="24">
        <v>7.9586322464048891</v>
      </c>
      <c r="AT1560" s="24">
        <v>-7.9586322464049317</v>
      </c>
      <c r="AU1560" s="24">
        <v>-184.51591589599775</v>
      </c>
      <c r="AV1560" s="24">
        <v>0</v>
      </c>
      <c r="AW1560" s="24">
        <v>0</v>
      </c>
      <c r="AX1560" s="24">
        <v>0</v>
      </c>
      <c r="AY1560" s="24">
        <v>0</v>
      </c>
      <c r="AZ1560" s="24">
        <v>0</v>
      </c>
      <c r="BA1560" s="24">
        <v>-2.9462693396453687E-4</v>
      </c>
      <c r="BB1560" s="24">
        <v>-2.0564118499351025E-2</v>
      </c>
      <c r="BC1560" s="24">
        <v>-2.9462693396453687E-4</v>
      </c>
      <c r="BD1560" s="24">
        <v>-2.0564118499351025E-2</v>
      </c>
      <c r="BE1560" s="24">
        <v>0</v>
      </c>
      <c r="BF1560" s="24">
        <v>0</v>
      </c>
      <c r="BG1560" s="24">
        <v>0</v>
      </c>
      <c r="BH1560" s="24">
        <v>0</v>
      </c>
      <c r="BI1560" s="24">
        <v>0</v>
      </c>
      <c r="BJ1560" s="24">
        <v>0</v>
      </c>
      <c r="BK1560" s="24">
        <v>0</v>
      </c>
      <c r="BL1560" s="24">
        <v>0</v>
      </c>
    </row>
    <row r="1561" spans="1:64" x14ac:dyDescent="0.25">
      <c r="A1561" t="s">
        <v>5126</v>
      </c>
      <c r="B1561">
        <v>114</v>
      </c>
      <c r="C1561">
        <v>2</v>
      </c>
      <c r="D1561">
        <v>10</v>
      </c>
      <c r="E1561" s="24">
        <v>0</v>
      </c>
      <c r="F1561" s="24">
        <v>0</v>
      </c>
      <c r="G1561" s="24">
        <v>0</v>
      </c>
      <c r="H1561" s="24">
        <v>0</v>
      </c>
      <c r="I1561" s="24">
        <v>0</v>
      </c>
      <c r="J1561" s="24">
        <v>0</v>
      </c>
      <c r="K1561" s="24">
        <v>1673.2356899343431</v>
      </c>
      <c r="L1561" s="24">
        <v>-1604.5329063236713</v>
      </c>
      <c r="M1561" s="24">
        <v>68.702783610671759</v>
      </c>
      <c r="N1561" s="24">
        <v>-68.702783610671759</v>
      </c>
      <c r="O1561" s="24">
        <v>-1673.2356899343431</v>
      </c>
      <c r="P1561" s="24">
        <v>0</v>
      </c>
      <c r="Q1561" s="24">
        <v>1.8130110034917379E-2</v>
      </c>
      <c r="R1561" s="24">
        <v>-1.7886869107769598E-2</v>
      </c>
      <c r="S1561" s="24">
        <v>2.4324092714778089E-4</v>
      </c>
      <c r="T1561" s="24">
        <v>0</v>
      </c>
      <c r="U1561" s="24">
        <v>0</v>
      </c>
      <c r="V1561" s="24">
        <v>0</v>
      </c>
      <c r="W1561" s="24">
        <v>0</v>
      </c>
      <c r="X1561" s="24">
        <v>0</v>
      </c>
      <c r="Y1561" s="24">
        <v>0</v>
      </c>
      <c r="Z1561" s="24">
        <v>0</v>
      </c>
      <c r="AA1561" s="24">
        <v>1505.9121209409088</v>
      </c>
      <c r="AB1561" s="24">
        <v>-1444.0796156913038</v>
      </c>
      <c r="AC1561" s="24">
        <v>61.832505249604587</v>
      </c>
      <c r="AD1561" s="24">
        <v>-61.832505249604594</v>
      </c>
      <c r="AE1561" s="24">
        <v>-1505.9121209409077</v>
      </c>
      <c r="AF1561" s="24">
        <v>0</v>
      </c>
      <c r="AG1561" s="24">
        <v>1.8130110034917379E-2</v>
      </c>
      <c r="AH1561" s="24">
        <v>-1.7886869107769598E-2</v>
      </c>
      <c r="AI1561" s="24">
        <v>2.4324092714778089E-4</v>
      </c>
      <c r="AJ1561" s="24">
        <v>0</v>
      </c>
      <c r="AK1561" s="24">
        <v>0</v>
      </c>
      <c r="AL1561" s="24">
        <v>0</v>
      </c>
      <c r="AM1561" s="24">
        <v>0</v>
      </c>
      <c r="AN1561" s="24">
        <v>0</v>
      </c>
      <c r="AO1561" s="24">
        <v>0</v>
      </c>
      <c r="AP1561" s="24">
        <v>0</v>
      </c>
      <c r="AQ1561" s="24">
        <v>167.32356899343426</v>
      </c>
      <c r="AR1561" s="24">
        <v>-160.4532906323675</v>
      </c>
      <c r="AS1561" s="24">
        <v>6.8702783610671716</v>
      </c>
      <c r="AT1561" s="24">
        <v>-6.8702783610671645</v>
      </c>
      <c r="AU1561" s="24">
        <v>-167.3235689934354</v>
      </c>
      <c r="AV1561" s="24">
        <v>0</v>
      </c>
      <c r="AW1561" s="24">
        <v>0</v>
      </c>
      <c r="AX1561" s="24">
        <v>0</v>
      </c>
      <c r="AY1561" s="24">
        <v>0</v>
      </c>
      <c r="AZ1561" s="24">
        <v>0</v>
      </c>
      <c r="BA1561" s="24">
        <v>-2.4324092714778089E-4</v>
      </c>
      <c r="BB1561" s="24">
        <v>-1.8130110034917379E-2</v>
      </c>
      <c r="BC1561" s="24">
        <v>-2.4324092714778089E-4</v>
      </c>
      <c r="BD1561" s="24">
        <v>-1.8130110034917379E-2</v>
      </c>
      <c r="BE1561" s="24">
        <v>0</v>
      </c>
      <c r="BF1561" s="24">
        <v>0</v>
      </c>
      <c r="BG1561" s="24">
        <v>0</v>
      </c>
      <c r="BH1561" s="24">
        <v>0</v>
      </c>
      <c r="BI1561" s="24">
        <v>0</v>
      </c>
      <c r="BJ1561" s="24">
        <v>0</v>
      </c>
      <c r="BK1561" s="24">
        <v>0</v>
      </c>
      <c r="BL1561" s="24">
        <v>0</v>
      </c>
    </row>
    <row r="1562" spans="1:64" x14ac:dyDescent="0.25">
      <c r="A1562" t="s">
        <v>5126</v>
      </c>
      <c r="B1562">
        <v>115</v>
      </c>
      <c r="C1562">
        <v>3</v>
      </c>
      <c r="D1562">
        <v>10</v>
      </c>
      <c r="E1562" s="24">
        <v>0</v>
      </c>
      <c r="F1562" s="24">
        <v>0</v>
      </c>
      <c r="G1562" s="24">
        <v>0</v>
      </c>
      <c r="H1562" s="24">
        <v>0</v>
      </c>
      <c r="I1562" s="24">
        <v>0</v>
      </c>
      <c r="J1562" s="24">
        <v>0</v>
      </c>
      <c r="K1562" s="24">
        <v>1517.9029037132859</v>
      </c>
      <c r="L1562" s="24">
        <v>-1458.5622869990766</v>
      </c>
      <c r="M1562" s="24">
        <v>59.340616714209318</v>
      </c>
      <c r="N1562" s="24">
        <v>-59.340616714209318</v>
      </c>
      <c r="O1562" s="24">
        <v>-1517.9029037132859</v>
      </c>
      <c r="P1562" s="24">
        <v>0</v>
      </c>
      <c r="Q1562" s="24">
        <v>1.5991861439260902E-2</v>
      </c>
      <c r="R1562" s="24">
        <v>-1.5790899382182033E-2</v>
      </c>
      <c r="S1562" s="24">
        <v>2.0096205707886838E-4</v>
      </c>
      <c r="T1562" s="24">
        <v>0</v>
      </c>
      <c r="U1562" s="24">
        <v>0</v>
      </c>
      <c r="V1562" s="24">
        <v>0</v>
      </c>
      <c r="W1562" s="24">
        <v>0</v>
      </c>
      <c r="X1562" s="24">
        <v>0</v>
      </c>
      <c r="Y1562" s="24">
        <v>0</v>
      </c>
      <c r="Z1562" s="24">
        <v>0</v>
      </c>
      <c r="AA1562" s="24">
        <v>1366.1126133419573</v>
      </c>
      <c r="AB1562" s="24">
        <v>-1312.7060582991689</v>
      </c>
      <c r="AC1562" s="24">
        <v>53.406555042788391</v>
      </c>
      <c r="AD1562" s="24">
        <v>-53.406555042788398</v>
      </c>
      <c r="AE1562" s="24">
        <v>-1366.1126133419584</v>
      </c>
      <c r="AF1562" s="24">
        <v>0</v>
      </c>
      <c r="AG1562" s="24">
        <v>1.5991861439260902E-2</v>
      </c>
      <c r="AH1562" s="24">
        <v>-1.5790899382182033E-2</v>
      </c>
      <c r="AI1562" s="24">
        <v>2.0096205707886838E-4</v>
      </c>
      <c r="AJ1562" s="24">
        <v>0</v>
      </c>
      <c r="AK1562" s="24">
        <v>0</v>
      </c>
      <c r="AL1562" s="24">
        <v>0</v>
      </c>
      <c r="AM1562" s="24">
        <v>0</v>
      </c>
      <c r="AN1562" s="24">
        <v>0</v>
      </c>
      <c r="AO1562" s="24">
        <v>0</v>
      </c>
      <c r="AP1562" s="24">
        <v>0</v>
      </c>
      <c r="AQ1562" s="24">
        <v>151.79029037132864</v>
      </c>
      <c r="AR1562" s="24">
        <v>-145.85622869990766</v>
      </c>
      <c r="AS1562" s="24">
        <v>5.9340616714209276</v>
      </c>
      <c r="AT1562" s="24">
        <v>-5.9340616714209204</v>
      </c>
      <c r="AU1562" s="24">
        <v>-151.7902903713275</v>
      </c>
      <c r="AV1562" s="24">
        <v>0</v>
      </c>
      <c r="AW1562" s="24">
        <v>0</v>
      </c>
      <c r="AX1562" s="24">
        <v>0</v>
      </c>
      <c r="AY1562" s="24">
        <v>0</v>
      </c>
      <c r="AZ1562" s="24">
        <v>0</v>
      </c>
      <c r="BA1562" s="24">
        <v>-2.0096205707886838E-4</v>
      </c>
      <c r="BB1562" s="24">
        <v>-1.5991861439260902E-2</v>
      </c>
      <c r="BC1562" s="24">
        <v>-2.0096205707886838E-4</v>
      </c>
      <c r="BD1562" s="24">
        <v>-1.5991861439260902E-2</v>
      </c>
      <c r="BE1562" s="24">
        <v>0</v>
      </c>
      <c r="BF1562" s="24">
        <v>0</v>
      </c>
      <c r="BG1562" s="24">
        <v>0</v>
      </c>
      <c r="BH1562" s="24">
        <v>0</v>
      </c>
      <c r="BI1562" s="24">
        <v>0</v>
      </c>
      <c r="BJ1562" s="24">
        <v>0</v>
      </c>
      <c r="BK1562" s="24">
        <v>0</v>
      </c>
      <c r="BL1562" s="24">
        <v>0</v>
      </c>
    </row>
    <row r="1563" spans="1:64" x14ac:dyDescent="0.25">
      <c r="A1563" t="s">
        <v>5126</v>
      </c>
      <c r="B1563">
        <v>116</v>
      </c>
      <c r="C1563">
        <v>3</v>
      </c>
      <c r="D1563">
        <v>10</v>
      </c>
      <c r="E1563" s="24">
        <v>0</v>
      </c>
      <c r="F1563" s="24">
        <v>0</v>
      </c>
      <c r="G1563" s="24">
        <v>0</v>
      </c>
      <c r="H1563" s="24">
        <v>0</v>
      </c>
      <c r="I1563" s="24">
        <v>0</v>
      </c>
      <c r="J1563" s="24">
        <v>0</v>
      </c>
      <c r="K1563" s="24">
        <v>1377.4974162243307</v>
      </c>
      <c r="L1563" s="24">
        <v>-1326.2152637429535</v>
      </c>
      <c r="M1563" s="24">
        <v>51.282152481377125</v>
      </c>
      <c r="N1563" s="24">
        <v>-51.282152481377125</v>
      </c>
      <c r="O1563" s="24">
        <v>-1377.4974162243307</v>
      </c>
      <c r="P1563" s="24">
        <v>0</v>
      </c>
      <c r="Q1563" s="24">
        <v>1.4112410688767341E-2</v>
      </c>
      <c r="R1563" s="24">
        <v>-1.3946261671435423E-2</v>
      </c>
      <c r="S1563" s="24">
        <v>1.66149017331918E-4</v>
      </c>
      <c r="T1563" s="24">
        <v>0</v>
      </c>
      <c r="U1563" s="24">
        <v>0</v>
      </c>
      <c r="V1563" s="24">
        <v>0</v>
      </c>
      <c r="W1563" s="24">
        <v>0</v>
      </c>
      <c r="X1563" s="24">
        <v>0</v>
      </c>
      <c r="Y1563" s="24">
        <v>0</v>
      </c>
      <c r="Z1563" s="24">
        <v>0</v>
      </c>
      <c r="AA1563" s="24">
        <v>1239.7476746018976</v>
      </c>
      <c r="AB1563" s="24">
        <v>-1193.5937373686575</v>
      </c>
      <c r="AC1563" s="24">
        <v>46.153937233239411</v>
      </c>
      <c r="AD1563" s="24">
        <v>-46.15393723323939</v>
      </c>
      <c r="AE1563" s="24">
        <v>-1239.7476746018965</v>
      </c>
      <c r="AF1563" s="24">
        <v>0</v>
      </c>
      <c r="AG1563" s="24">
        <v>1.4112410688767341E-2</v>
      </c>
      <c r="AH1563" s="24">
        <v>-1.3946261671435423E-2</v>
      </c>
      <c r="AI1563" s="24">
        <v>1.66149017331918E-4</v>
      </c>
      <c r="AJ1563" s="24">
        <v>0</v>
      </c>
      <c r="AK1563" s="24">
        <v>0</v>
      </c>
      <c r="AL1563" s="24">
        <v>0</v>
      </c>
      <c r="AM1563" s="24">
        <v>0</v>
      </c>
      <c r="AN1563" s="24">
        <v>0</v>
      </c>
      <c r="AO1563" s="24">
        <v>0</v>
      </c>
      <c r="AP1563" s="24">
        <v>0</v>
      </c>
      <c r="AQ1563" s="24">
        <v>137.74974162243302</v>
      </c>
      <c r="AR1563" s="24">
        <v>-132.62152637429608</v>
      </c>
      <c r="AS1563" s="24">
        <v>5.1282152481377139</v>
      </c>
      <c r="AT1563" s="24">
        <v>-5.1282152481377352</v>
      </c>
      <c r="AU1563" s="24">
        <v>-137.74974162243416</v>
      </c>
      <c r="AV1563" s="24">
        <v>0</v>
      </c>
      <c r="AW1563" s="24">
        <v>0</v>
      </c>
      <c r="AX1563" s="24">
        <v>0</v>
      </c>
      <c r="AY1563" s="24">
        <v>0</v>
      </c>
      <c r="AZ1563" s="24">
        <v>0</v>
      </c>
      <c r="BA1563" s="24">
        <v>-1.66149017331918E-4</v>
      </c>
      <c r="BB1563" s="24">
        <v>-1.4112410688767341E-2</v>
      </c>
      <c r="BC1563" s="24">
        <v>-1.66149017331918E-4</v>
      </c>
      <c r="BD1563" s="24">
        <v>-1.4112410688767341E-2</v>
      </c>
      <c r="BE1563" s="24">
        <v>0</v>
      </c>
      <c r="BF1563" s="24">
        <v>0</v>
      </c>
      <c r="BG1563" s="24">
        <v>0</v>
      </c>
      <c r="BH1563" s="24">
        <v>0</v>
      </c>
      <c r="BI1563" s="24">
        <v>0</v>
      </c>
      <c r="BJ1563" s="24">
        <v>0</v>
      </c>
      <c r="BK1563" s="24">
        <v>0</v>
      </c>
      <c r="BL1563" s="24">
        <v>0</v>
      </c>
    </row>
    <row r="1564" spans="1:64" x14ac:dyDescent="0.25">
      <c r="A1564" t="s">
        <v>5126</v>
      </c>
      <c r="B1564">
        <v>117</v>
      </c>
      <c r="C1564">
        <v>3</v>
      </c>
      <c r="D1564">
        <v>10</v>
      </c>
      <c r="E1564" s="24">
        <v>0</v>
      </c>
      <c r="F1564" s="24">
        <v>0</v>
      </c>
      <c r="G1564" s="24">
        <v>0</v>
      </c>
      <c r="H1564" s="24">
        <v>0</v>
      </c>
      <c r="I1564" s="24">
        <v>0</v>
      </c>
      <c r="J1564" s="24">
        <v>0</v>
      </c>
      <c r="K1564" s="24">
        <v>1250.529703900218</v>
      </c>
      <c r="L1564" s="24">
        <v>-1206.1880630366504</v>
      </c>
      <c r="M1564" s="24">
        <v>44.341640863567591</v>
      </c>
      <c r="N1564" s="24">
        <v>-44.341640863567591</v>
      </c>
      <c r="O1564" s="24">
        <v>-1250.529703900218</v>
      </c>
      <c r="P1564" s="24">
        <v>0</v>
      </c>
      <c r="Q1564" s="24">
        <v>1.2459555899340558E-2</v>
      </c>
      <c r="R1564" s="24">
        <v>-1.2322094376941095E-2</v>
      </c>
      <c r="S1564" s="24">
        <v>1.3746152239946241E-4</v>
      </c>
      <c r="T1564" s="24">
        <v>0</v>
      </c>
      <c r="U1564" s="24">
        <v>0</v>
      </c>
      <c r="V1564" s="24">
        <v>0</v>
      </c>
      <c r="W1564" s="24">
        <v>0</v>
      </c>
      <c r="X1564" s="24">
        <v>0</v>
      </c>
      <c r="Y1564" s="24">
        <v>0</v>
      </c>
      <c r="Z1564" s="24">
        <v>0</v>
      </c>
      <c r="AA1564" s="24">
        <v>1125.4767335101963</v>
      </c>
      <c r="AB1564" s="24">
        <v>-1085.5692567329861</v>
      </c>
      <c r="AC1564" s="24">
        <v>39.907476777210832</v>
      </c>
      <c r="AD1564" s="24">
        <v>-39.907476777210832</v>
      </c>
      <c r="AE1564" s="24">
        <v>-1125.4767335101969</v>
      </c>
      <c r="AF1564" s="24">
        <v>0</v>
      </c>
      <c r="AG1564" s="24">
        <v>1.2459555899340558E-2</v>
      </c>
      <c r="AH1564" s="24">
        <v>-1.2322094376941095E-2</v>
      </c>
      <c r="AI1564" s="24">
        <v>1.3746152239946241E-4</v>
      </c>
      <c r="AJ1564" s="24">
        <v>0</v>
      </c>
      <c r="AK1564" s="24">
        <v>0</v>
      </c>
      <c r="AL1564" s="24">
        <v>0</v>
      </c>
      <c r="AM1564" s="24">
        <v>0</v>
      </c>
      <c r="AN1564" s="24">
        <v>0</v>
      </c>
      <c r="AO1564" s="24">
        <v>0</v>
      </c>
      <c r="AP1564" s="24">
        <v>0</v>
      </c>
      <c r="AQ1564" s="24">
        <v>125.05297039002176</v>
      </c>
      <c r="AR1564" s="24">
        <v>-120.61880630366431</v>
      </c>
      <c r="AS1564" s="24">
        <v>4.4341640863567591</v>
      </c>
      <c r="AT1564" s="24">
        <v>-4.4341640863567591</v>
      </c>
      <c r="AU1564" s="24">
        <v>-125.05297039002107</v>
      </c>
      <c r="AV1564" s="24">
        <v>0</v>
      </c>
      <c r="AW1564" s="24">
        <v>0</v>
      </c>
      <c r="AX1564" s="24">
        <v>0</v>
      </c>
      <c r="AY1564" s="24">
        <v>0</v>
      </c>
      <c r="AZ1564" s="24">
        <v>0</v>
      </c>
      <c r="BA1564" s="24">
        <v>-1.3746152239946241E-4</v>
      </c>
      <c r="BB1564" s="24">
        <v>-1.2459555899340558E-2</v>
      </c>
      <c r="BC1564" s="24">
        <v>-1.3746152239946241E-4</v>
      </c>
      <c r="BD1564" s="24">
        <v>-1.2459555899340558E-2</v>
      </c>
      <c r="BE1564" s="24">
        <v>0</v>
      </c>
      <c r="BF1564" s="24">
        <v>0</v>
      </c>
      <c r="BG1564" s="24">
        <v>0</v>
      </c>
      <c r="BH1564" s="24">
        <v>0</v>
      </c>
      <c r="BI1564" s="24">
        <v>0</v>
      </c>
      <c r="BJ1564" s="24">
        <v>0</v>
      </c>
      <c r="BK1564" s="24">
        <v>0</v>
      </c>
      <c r="BL1564" s="24">
        <v>0</v>
      </c>
    </row>
    <row r="1565" spans="1:64" x14ac:dyDescent="0.25">
      <c r="A1565" t="s">
        <v>5126</v>
      </c>
      <c r="B1565">
        <v>118</v>
      </c>
      <c r="C1565">
        <v>4</v>
      </c>
      <c r="D1565">
        <v>10</v>
      </c>
      <c r="E1565" s="24">
        <v>0</v>
      </c>
      <c r="F1565" s="24">
        <v>0</v>
      </c>
      <c r="G1565" s="24">
        <v>0</v>
      </c>
      <c r="H1565" s="24">
        <v>0</v>
      </c>
      <c r="I1565" s="24">
        <v>0</v>
      </c>
      <c r="J1565" s="24">
        <v>0</v>
      </c>
      <c r="K1565" s="24">
        <v>1135.6650906689465</v>
      </c>
      <c r="L1565" s="24">
        <v>-1097.3046439625323</v>
      </c>
      <c r="M1565" s="24">
        <v>38.360446706414223</v>
      </c>
      <c r="N1565" s="24">
        <v>-38.360446706414223</v>
      </c>
      <c r="O1565" s="24">
        <v>-1135.6650906689465</v>
      </c>
      <c r="P1565" s="24">
        <v>0</v>
      </c>
      <c r="Q1565" s="24">
        <v>1.1005222298990702E-2</v>
      </c>
      <c r="R1565" s="24">
        <v>-1.0891418230357885E-2</v>
      </c>
      <c r="S1565" s="24">
        <v>1.1380406863281678E-4</v>
      </c>
      <c r="T1565" s="24">
        <v>0</v>
      </c>
      <c r="U1565" s="24">
        <v>0</v>
      </c>
      <c r="V1565" s="24">
        <v>0</v>
      </c>
      <c r="W1565" s="24">
        <v>0</v>
      </c>
      <c r="X1565" s="24">
        <v>0</v>
      </c>
      <c r="Y1565" s="24">
        <v>0</v>
      </c>
      <c r="Z1565" s="24">
        <v>0</v>
      </c>
      <c r="AA1565" s="24">
        <v>1022.0985816020519</v>
      </c>
      <c r="AB1565" s="24">
        <v>-987.57417956627796</v>
      </c>
      <c r="AC1565" s="24">
        <v>34.524402035772802</v>
      </c>
      <c r="AD1565" s="24">
        <v>-34.524402035772823</v>
      </c>
      <c r="AE1565" s="24">
        <v>-1022.0985816020511</v>
      </c>
      <c r="AF1565" s="24">
        <v>0</v>
      </c>
      <c r="AG1565" s="24">
        <v>1.1005222298990702E-2</v>
      </c>
      <c r="AH1565" s="24">
        <v>-1.0891418230357885E-2</v>
      </c>
      <c r="AI1565" s="24">
        <v>1.1380406863281678E-4</v>
      </c>
      <c r="AJ1565" s="24">
        <v>0</v>
      </c>
      <c r="AK1565" s="24">
        <v>0</v>
      </c>
      <c r="AL1565" s="24">
        <v>0</v>
      </c>
      <c r="AM1565" s="24">
        <v>0</v>
      </c>
      <c r="AN1565" s="24">
        <v>0</v>
      </c>
      <c r="AO1565" s="24">
        <v>0</v>
      </c>
      <c r="AP1565" s="24">
        <v>0</v>
      </c>
      <c r="AQ1565" s="24">
        <v>113.56650906689458</v>
      </c>
      <c r="AR1565" s="24">
        <v>-109.73046439625432</v>
      </c>
      <c r="AS1565" s="24">
        <v>3.8360446706414209</v>
      </c>
      <c r="AT1565" s="24">
        <v>-3.8360446706413995</v>
      </c>
      <c r="AU1565" s="24">
        <v>-113.56650906689538</v>
      </c>
      <c r="AV1565" s="24">
        <v>0</v>
      </c>
      <c r="AW1565" s="24">
        <v>0</v>
      </c>
      <c r="AX1565" s="24">
        <v>0</v>
      </c>
      <c r="AY1565" s="24">
        <v>0</v>
      </c>
      <c r="AZ1565" s="24">
        <v>0</v>
      </c>
      <c r="BA1565" s="24">
        <v>-1.1380406863281678E-4</v>
      </c>
      <c r="BB1565" s="24">
        <v>-1.1005222298990702E-2</v>
      </c>
      <c r="BC1565" s="24">
        <v>-1.1380406863281678E-4</v>
      </c>
      <c r="BD1565" s="24">
        <v>-1.1005222298990702E-2</v>
      </c>
      <c r="BE1565" s="24">
        <v>0</v>
      </c>
      <c r="BF1565" s="24">
        <v>0</v>
      </c>
      <c r="BG1565" s="24">
        <v>0</v>
      </c>
      <c r="BH1565" s="24">
        <v>0</v>
      </c>
      <c r="BI1565" s="24">
        <v>0</v>
      </c>
      <c r="BJ1565" s="24">
        <v>0</v>
      </c>
      <c r="BK1565" s="24">
        <v>0</v>
      </c>
      <c r="BL1565" s="24">
        <v>0</v>
      </c>
    </row>
    <row r="1566" spans="1:64" x14ac:dyDescent="0.25">
      <c r="A1566" t="s">
        <v>5126</v>
      </c>
      <c r="B1566">
        <v>119</v>
      </c>
      <c r="C1566">
        <v>4</v>
      </c>
      <c r="D1566">
        <v>10</v>
      </c>
      <c r="E1566" s="24">
        <v>0</v>
      </c>
      <c r="F1566" s="24">
        <v>0</v>
      </c>
      <c r="G1566" s="24">
        <v>0</v>
      </c>
      <c r="H1566" s="24">
        <v>0</v>
      </c>
      <c r="I1566" s="24">
        <v>0</v>
      </c>
      <c r="J1566" s="24">
        <v>0</v>
      </c>
      <c r="K1566" s="24">
        <v>1031.7069183662534</v>
      </c>
      <c r="L1566" s="24">
        <v>-998.50392950326204</v>
      </c>
      <c r="M1566" s="24">
        <v>33.202988862991333</v>
      </c>
      <c r="N1566" s="24">
        <v>-33.202988862991333</v>
      </c>
      <c r="O1566" s="24">
        <v>-1031.7069183662534</v>
      </c>
      <c r="P1566" s="24">
        <v>0</v>
      </c>
      <c r="Q1566" s="24">
        <v>9.724916309096443E-3</v>
      </c>
      <c r="R1566" s="24">
        <v>-9.6306358748279308E-3</v>
      </c>
      <c r="S1566" s="24">
        <v>9.4280434268512181E-5</v>
      </c>
      <c r="T1566" s="24">
        <v>0</v>
      </c>
      <c r="U1566" s="24">
        <v>0</v>
      </c>
      <c r="V1566" s="24">
        <v>0</v>
      </c>
      <c r="W1566" s="24">
        <v>0</v>
      </c>
      <c r="X1566" s="24">
        <v>0</v>
      </c>
      <c r="Y1566" s="24">
        <v>0</v>
      </c>
      <c r="Z1566" s="24">
        <v>0</v>
      </c>
      <c r="AA1566" s="24">
        <v>928.53622652962804</v>
      </c>
      <c r="AB1566" s="24">
        <v>-898.6535365529362</v>
      </c>
      <c r="AC1566" s="24">
        <v>29.882689976692202</v>
      </c>
      <c r="AD1566" s="24">
        <v>-29.882689976692205</v>
      </c>
      <c r="AE1566" s="24">
        <v>-928.53622652962804</v>
      </c>
      <c r="AF1566" s="24">
        <v>0</v>
      </c>
      <c r="AG1566" s="24">
        <v>9.724916309096443E-3</v>
      </c>
      <c r="AH1566" s="24">
        <v>-9.6306358748279308E-3</v>
      </c>
      <c r="AI1566" s="24">
        <v>9.4280434268512181E-5</v>
      </c>
      <c r="AJ1566" s="24">
        <v>0</v>
      </c>
      <c r="AK1566" s="24">
        <v>0</v>
      </c>
      <c r="AL1566" s="24">
        <v>0</v>
      </c>
      <c r="AM1566" s="24">
        <v>0</v>
      </c>
      <c r="AN1566" s="24">
        <v>0</v>
      </c>
      <c r="AO1566" s="24">
        <v>0</v>
      </c>
      <c r="AP1566" s="24">
        <v>0</v>
      </c>
      <c r="AQ1566" s="24">
        <v>103.17069183662534</v>
      </c>
      <c r="AR1566" s="24">
        <v>-99.850392950325841</v>
      </c>
      <c r="AS1566" s="24">
        <v>3.3202988862991312</v>
      </c>
      <c r="AT1566" s="24">
        <v>-3.3202988862991276</v>
      </c>
      <c r="AU1566" s="24">
        <v>-103.17069183662534</v>
      </c>
      <c r="AV1566" s="24">
        <v>0</v>
      </c>
      <c r="AW1566" s="24">
        <v>0</v>
      </c>
      <c r="AX1566" s="24">
        <v>0</v>
      </c>
      <c r="AY1566" s="24">
        <v>0</v>
      </c>
      <c r="AZ1566" s="24">
        <v>0</v>
      </c>
      <c r="BA1566" s="24">
        <v>-9.4280434268512181E-5</v>
      </c>
      <c r="BB1566" s="24">
        <v>-9.724916309096443E-3</v>
      </c>
      <c r="BC1566" s="24">
        <v>-9.4280434268512181E-5</v>
      </c>
      <c r="BD1566" s="24">
        <v>-9.724916309096443E-3</v>
      </c>
      <c r="BE1566" s="24">
        <v>0</v>
      </c>
      <c r="BF1566" s="24">
        <v>0</v>
      </c>
      <c r="BG1566" s="24">
        <v>0</v>
      </c>
      <c r="BH1566" s="24">
        <v>0</v>
      </c>
      <c r="BI1566" s="24">
        <v>0</v>
      </c>
      <c r="BJ1566" s="24">
        <v>0</v>
      </c>
      <c r="BK1566" s="24">
        <v>0</v>
      </c>
      <c r="BL1566" s="24">
        <v>0</v>
      </c>
    </row>
    <row r="1567" spans="1:64" x14ac:dyDescent="0.25">
      <c r="A1567" t="s">
        <v>5126</v>
      </c>
      <c r="B1567">
        <v>120</v>
      </c>
      <c r="C1567">
        <v>4</v>
      </c>
      <c r="D1567">
        <v>10</v>
      </c>
      <c r="E1567" s="24">
        <v>0</v>
      </c>
      <c r="F1567" s="24">
        <v>0</v>
      </c>
      <c r="G1567" s="24">
        <v>0</v>
      </c>
      <c r="H1567" s="24">
        <v>0</v>
      </c>
      <c r="I1567" s="24">
        <v>0</v>
      </c>
      <c r="J1567" s="24">
        <v>0</v>
      </c>
      <c r="K1567" s="24">
        <v>937.58163624629378</v>
      </c>
      <c r="L1567" s="24">
        <v>-908.8283321224153</v>
      </c>
      <c r="M1567" s="24">
        <v>28.753304123878479</v>
      </c>
      <c r="N1567" s="24">
        <v>-28.753304123878479</v>
      </c>
      <c r="O1567" s="24">
        <v>-937.58163624629378</v>
      </c>
      <c r="P1567" s="24">
        <v>0</v>
      </c>
      <c r="Q1567" s="24">
        <v>8.59725431246261E-3</v>
      </c>
      <c r="R1567" s="24">
        <v>-8.5190975451041595E-3</v>
      </c>
      <c r="S1567" s="24">
        <v>7.8156767358450452E-5</v>
      </c>
      <c r="T1567" s="24">
        <v>0</v>
      </c>
      <c r="U1567" s="24">
        <v>0</v>
      </c>
      <c r="V1567" s="24">
        <v>0</v>
      </c>
      <c r="W1567" s="24">
        <v>0</v>
      </c>
      <c r="X1567" s="24">
        <v>0</v>
      </c>
      <c r="Y1567" s="24">
        <v>0</v>
      </c>
      <c r="Z1567" s="24">
        <v>0</v>
      </c>
      <c r="AA1567" s="24">
        <v>843.82347262166445</v>
      </c>
      <c r="AB1567" s="24">
        <v>-817.94549891017414</v>
      </c>
      <c r="AC1567" s="24">
        <v>25.877973711490633</v>
      </c>
      <c r="AD1567" s="24">
        <v>-25.877973711490625</v>
      </c>
      <c r="AE1567" s="24">
        <v>-843.82347262166513</v>
      </c>
      <c r="AF1567" s="24">
        <v>0</v>
      </c>
      <c r="AG1567" s="24">
        <v>8.59725431246261E-3</v>
      </c>
      <c r="AH1567" s="24">
        <v>-8.5190975451041595E-3</v>
      </c>
      <c r="AI1567" s="24">
        <v>7.8156767358450452E-5</v>
      </c>
      <c r="AJ1567" s="24">
        <v>0</v>
      </c>
      <c r="AK1567" s="24">
        <v>0</v>
      </c>
      <c r="AL1567" s="24">
        <v>0</v>
      </c>
      <c r="AM1567" s="24">
        <v>0</v>
      </c>
      <c r="AN1567" s="24">
        <v>0</v>
      </c>
      <c r="AO1567" s="24">
        <v>0</v>
      </c>
      <c r="AP1567" s="24">
        <v>0</v>
      </c>
      <c r="AQ1567" s="24">
        <v>93.758163624629333</v>
      </c>
      <c r="AR1567" s="24">
        <v>-90.882833212241167</v>
      </c>
      <c r="AS1567" s="24">
        <v>2.8753304123878465</v>
      </c>
      <c r="AT1567" s="24">
        <v>-2.8753304123878536</v>
      </c>
      <c r="AU1567" s="24">
        <v>-93.758163624628651</v>
      </c>
      <c r="AV1567" s="24">
        <v>0</v>
      </c>
      <c r="AW1567" s="24">
        <v>0</v>
      </c>
      <c r="AX1567" s="24">
        <v>0</v>
      </c>
      <c r="AY1567" s="24">
        <v>0</v>
      </c>
      <c r="AZ1567" s="24">
        <v>0</v>
      </c>
      <c r="BA1567" s="24">
        <v>-7.8156767358450452E-5</v>
      </c>
      <c r="BB1567" s="24">
        <v>-8.59725431246261E-3</v>
      </c>
      <c r="BC1567" s="24">
        <v>-7.8156767358450452E-5</v>
      </c>
      <c r="BD1567" s="24">
        <v>-8.59725431246261E-3</v>
      </c>
      <c r="BE1567" s="24">
        <v>0</v>
      </c>
      <c r="BF1567" s="24">
        <v>0</v>
      </c>
      <c r="BG1567" s="24">
        <v>0</v>
      </c>
      <c r="BH1567" s="24">
        <v>0</v>
      </c>
      <c r="BI1567" s="24">
        <v>0</v>
      </c>
      <c r="BJ1567" s="24">
        <v>0</v>
      </c>
      <c r="BK1567" s="24">
        <v>0</v>
      </c>
      <c r="BL1567" s="24">
        <v>0</v>
      </c>
    </row>
    <row r="1568" spans="1:64" x14ac:dyDescent="0.25">
      <c r="A1568" t="s">
        <v>5126</v>
      </c>
      <c r="B1568">
        <v>121</v>
      </c>
      <c r="C1568">
        <v>1</v>
      </c>
      <c r="D1568">
        <v>11</v>
      </c>
      <c r="E1568" s="24">
        <v>0</v>
      </c>
      <c r="F1568" s="24">
        <v>0</v>
      </c>
      <c r="G1568" s="24">
        <v>0</v>
      </c>
      <c r="H1568" s="24">
        <v>0</v>
      </c>
      <c r="I1568" s="24">
        <v>0</v>
      </c>
      <c r="J1568" s="24">
        <v>0</v>
      </c>
      <c r="K1568" s="24">
        <v>852.32557931914926</v>
      </c>
      <c r="L1568" s="24">
        <v>-827.41344217583537</v>
      </c>
      <c r="M1568" s="24">
        <v>24.912137143313885</v>
      </c>
      <c r="N1568" s="24">
        <v>-24.912137143313885</v>
      </c>
      <c r="O1568" s="24">
        <v>-852.32557931914926</v>
      </c>
      <c r="P1568" s="24">
        <v>0</v>
      </c>
      <c r="Q1568" s="24">
        <v>7.6035555093767471E-3</v>
      </c>
      <c r="R1568" s="24">
        <v>-7.538723848256268E-3</v>
      </c>
      <c r="S1568" s="24">
        <v>6.4831661120479112E-5</v>
      </c>
      <c r="T1568" s="24">
        <v>0</v>
      </c>
      <c r="U1568" s="24">
        <v>0</v>
      </c>
      <c r="V1568" s="24">
        <v>0</v>
      </c>
      <c r="W1568" s="24">
        <v>0</v>
      </c>
      <c r="X1568" s="24">
        <v>0</v>
      </c>
      <c r="Y1568" s="24">
        <v>0</v>
      </c>
      <c r="Z1568" s="24">
        <v>0</v>
      </c>
      <c r="AA1568" s="24">
        <v>767.09302138723433</v>
      </c>
      <c r="AB1568" s="24">
        <v>-744.67209795825238</v>
      </c>
      <c r="AC1568" s="24">
        <v>22.420923428982498</v>
      </c>
      <c r="AD1568" s="24">
        <v>-22.420923428982491</v>
      </c>
      <c r="AE1568" s="24">
        <v>-767.09302138723433</v>
      </c>
      <c r="AF1568" s="24">
        <v>0</v>
      </c>
      <c r="AG1568" s="24">
        <v>7.6035555093767471E-3</v>
      </c>
      <c r="AH1568" s="24">
        <v>-7.538723848256268E-3</v>
      </c>
      <c r="AI1568" s="24">
        <v>6.4831661120479112E-5</v>
      </c>
      <c r="AJ1568" s="24">
        <v>0</v>
      </c>
      <c r="AK1568" s="24">
        <v>0</v>
      </c>
      <c r="AL1568" s="24">
        <v>0</v>
      </c>
      <c r="AM1568" s="24">
        <v>0</v>
      </c>
      <c r="AN1568" s="24">
        <v>0</v>
      </c>
      <c r="AO1568" s="24">
        <v>0</v>
      </c>
      <c r="AP1568" s="24">
        <v>0</v>
      </c>
      <c r="AQ1568" s="24">
        <v>85.232557931914926</v>
      </c>
      <c r="AR1568" s="24">
        <v>-82.741344217582991</v>
      </c>
      <c r="AS1568" s="24">
        <v>2.4912137143313871</v>
      </c>
      <c r="AT1568" s="24">
        <v>-2.4912137143313942</v>
      </c>
      <c r="AU1568" s="24">
        <v>-85.232557931914926</v>
      </c>
      <c r="AV1568" s="24">
        <v>0</v>
      </c>
      <c r="AW1568" s="24">
        <v>0</v>
      </c>
      <c r="AX1568" s="24">
        <v>0</v>
      </c>
      <c r="AY1568" s="24">
        <v>0</v>
      </c>
      <c r="AZ1568" s="24">
        <v>0</v>
      </c>
      <c r="BA1568" s="24">
        <v>-6.4831661120479112E-5</v>
      </c>
      <c r="BB1568" s="24">
        <v>-7.6035555093767471E-3</v>
      </c>
      <c r="BC1568" s="24">
        <v>-6.4831661120479112E-5</v>
      </c>
      <c r="BD1568" s="24">
        <v>-7.6035555093767471E-3</v>
      </c>
      <c r="BE1568" s="24">
        <v>0</v>
      </c>
      <c r="BF1568" s="24">
        <v>0</v>
      </c>
      <c r="BG1568" s="24">
        <v>0</v>
      </c>
      <c r="BH1568" s="24">
        <v>0</v>
      </c>
      <c r="BI1568" s="24">
        <v>0</v>
      </c>
      <c r="BJ1568" s="24">
        <v>0</v>
      </c>
      <c r="BK1568" s="24">
        <v>0</v>
      </c>
      <c r="BL1568" s="24">
        <v>0</v>
      </c>
    </row>
    <row r="1569" spans="1:64" x14ac:dyDescent="0.25">
      <c r="A1569" t="s">
        <v>5126</v>
      </c>
      <c r="B1569">
        <v>122</v>
      </c>
      <c r="C1569">
        <v>1</v>
      </c>
      <c r="D1569">
        <v>11</v>
      </c>
      <c r="E1569" s="24">
        <v>0</v>
      </c>
      <c r="F1569" s="24">
        <v>0</v>
      </c>
      <c r="G1569" s="24">
        <v>0</v>
      </c>
      <c r="H1569" s="24">
        <v>0</v>
      </c>
      <c r="I1569" s="24">
        <v>0</v>
      </c>
      <c r="J1569" s="24">
        <v>0</v>
      </c>
      <c r="K1569" s="24">
        <v>775.07323414832354</v>
      </c>
      <c r="L1569" s="24">
        <v>-753.47876058146358</v>
      </c>
      <c r="M1569" s="24">
        <v>21.594473566859961</v>
      </c>
      <c r="N1569" s="24">
        <v>-21.594473566859961</v>
      </c>
      <c r="O1569" s="24">
        <v>-775.07323414832354</v>
      </c>
      <c r="P1569" s="24">
        <v>0</v>
      </c>
      <c r="Q1569" s="24">
        <v>6.7274898569849029E-3</v>
      </c>
      <c r="R1569" s="24">
        <v>-6.6736780258906947E-3</v>
      </c>
      <c r="S1569" s="24">
        <v>5.3811831094208173E-5</v>
      </c>
      <c r="T1569" s="24">
        <v>0</v>
      </c>
      <c r="U1569" s="24">
        <v>0</v>
      </c>
      <c r="V1569" s="24">
        <v>0</v>
      </c>
      <c r="W1569" s="24">
        <v>0</v>
      </c>
      <c r="X1569" s="24">
        <v>0</v>
      </c>
      <c r="Y1569" s="24">
        <v>0</v>
      </c>
      <c r="Z1569" s="24">
        <v>0</v>
      </c>
      <c r="AA1569" s="24">
        <v>697.56591073349125</v>
      </c>
      <c r="AB1569" s="24">
        <v>-678.13088452331704</v>
      </c>
      <c r="AC1569" s="24">
        <v>19.435026210173966</v>
      </c>
      <c r="AD1569" s="24">
        <v>-19.435026210173959</v>
      </c>
      <c r="AE1569" s="24">
        <v>-697.56591073349136</v>
      </c>
      <c r="AF1569" s="24">
        <v>0</v>
      </c>
      <c r="AG1569" s="24">
        <v>6.7274898569849029E-3</v>
      </c>
      <c r="AH1569" s="24">
        <v>-6.6736780258906947E-3</v>
      </c>
      <c r="AI1569" s="24">
        <v>5.3811831094208173E-5</v>
      </c>
      <c r="AJ1569" s="24">
        <v>0</v>
      </c>
      <c r="AK1569" s="24">
        <v>0</v>
      </c>
      <c r="AL1569" s="24">
        <v>0</v>
      </c>
      <c r="AM1569" s="24">
        <v>0</v>
      </c>
      <c r="AN1569" s="24">
        <v>0</v>
      </c>
      <c r="AO1569" s="24">
        <v>0</v>
      </c>
      <c r="AP1569" s="24">
        <v>0</v>
      </c>
      <c r="AQ1569" s="24">
        <v>77.507323414832285</v>
      </c>
      <c r="AR1569" s="24">
        <v>-75.347876058146539</v>
      </c>
      <c r="AS1569" s="24">
        <v>2.1594473566859946</v>
      </c>
      <c r="AT1569" s="24">
        <v>-2.1594473566860017</v>
      </c>
      <c r="AU1569" s="24">
        <v>-77.507323414832172</v>
      </c>
      <c r="AV1569" s="24">
        <v>0</v>
      </c>
      <c r="AW1569" s="24">
        <v>0</v>
      </c>
      <c r="AX1569" s="24">
        <v>0</v>
      </c>
      <c r="AY1569" s="24">
        <v>0</v>
      </c>
      <c r="AZ1569" s="24">
        <v>0</v>
      </c>
      <c r="BA1569" s="24">
        <v>-5.3811831094208173E-5</v>
      </c>
      <c r="BB1569" s="24">
        <v>-6.7274898569849029E-3</v>
      </c>
      <c r="BC1569" s="24">
        <v>-5.3811831094208173E-5</v>
      </c>
      <c r="BD1569" s="24">
        <v>-6.7274898569849029E-3</v>
      </c>
      <c r="BE1569" s="24">
        <v>0</v>
      </c>
      <c r="BF1569" s="24">
        <v>0</v>
      </c>
      <c r="BG1569" s="24">
        <v>0</v>
      </c>
      <c r="BH1569" s="24">
        <v>0</v>
      </c>
      <c r="BI1569" s="24">
        <v>0</v>
      </c>
      <c r="BJ1569" s="24">
        <v>0</v>
      </c>
      <c r="BK1569" s="24">
        <v>0</v>
      </c>
      <c r="BL1569" s="24">
        <v>0</v>
      </c>
    </row>
    <row r="1570" spans="1:64" x14ac:dyDescent="0.25">
      <c r="A1570" t="s">
        <v>5126</v>
      </c>
      <c r="B1570">
        <v>123</v>
      </c>
      <c r="C1570">
        <v>1</v>
      </c>
      <c r="D1570">
        <v>11</v>
      </c>
      <c r="E1570" s="24">
        <v>0</v>
      </c>
      <c r="F1570" s="24">
        <v>0</v>
      </c>
      <c r="G1570" s="24">
        <v>0</v>
      </c>
      <c r="H1570" s="24">
        <v>0</v>
      </c>
      <c r="I1570" s="24">
        <v>0</v>
      </c>
      <c r="J1570" s="24">
        <v>0</v>
      </c>
      <c r="K1570" s="24">
        <v>705.0468163266778</v>
      </c>
      <c r="L1570" s="24">
        <v>-686.31936950981617</v>
      </c>
      <c r="M1570" s="24">
        <v>18.727446816861629</v>
      </c>
      <c r="N1570" s="24">
        <v>-18.727446816861629</v>
      </c>
      <c r="O1570" s="24">
        <v>-705.0468163266778</v>
      </c>
      <c r="P1570" s="24">
        <v>0</v>
      </c>
      <c r="Q1570" s="24">
        <v>5.9547733328599861E-3</v>
      </c>
      <c r="R1570" s="24">
        <v>-5.9100809837673296E-3</v>
      </c>
      <c r="S1570" s="24">
        <v>4.4692349092656514E-5</v>
      </c>
      <c r="T1570" s="24">
        <v>0</v>
      </c>
      <c r="U1570" s="24">
        <v>0</v>
      </c>
      <c r="V1570" s="24">
        <v>0</v>
      </c>
      <c r="W1570" s="24">
        <v>0</v>
      </c>
      <c r="X1570" s="24">
        <v>0</v>
      </c>
      <c r="Y1570" s="24">
        <v>0</v>
      </c>
      <c r="Z1570" s="24">
        <v>0</v>
      </c>
      <c r="AA1570" s="24">
        <v>634.54213469401009</v>
      </c>
      <c r="AB1570" s="24">
        <v>-617.68743255883419</v>
      </c>
      <c r="AC1570" s="24">
        <v>16.854702135175469</v>
      </c>
      <c r="AD1570" s="24">
        <v>-16.854702135175472</v>
      </c>
      <c r="AE1570" s="24">
        <v>-634.5421346940102</v>
      </c>
      <c r="AF1570" s="24">
        <v>0</v>
      </c>
      <c r="AG1570" s="24">
        <v>5.9547733328599861E-3</v>
      </c>
      <c r="AH1570" s="24">
        <v>-5.9100809837673296E-3</v>
      </c>
      <c r="AI1570" s="24">
        <v>4.4692349092656514E-5</v>
      </c>
      <c r="AJ1570" s="24">
        <v>0</v>
      </c>
      <c r="AK1570" s="24">
        <v>0</v>
      </c>
      <c r="AL1570" s="24">
        <v>0</v>
      </c>
      <c r="AM1570" s="24">
        <v>0</v>
      </c>
      <c r="AN1570" s="24">
        <v>0</v>
      </c>
      <c r="AO1570" s="24">
        <v>0</v>
      </c>
      <c r="AP1570" s="24">
        <v>0</v>
      </c>
      <c r="AQ1570" s="24">
        <v>70.504681632667712</v>
      </c>
      <c r="AR1570" s="24">
        <v>-68.631936950981981</v>
      </c>
      <c r="AS1570" s="24">
        <v>1.8727446816861608</v>
      </c>
      <c r="AT1570" s="24">
        <v>-1.8727446816861573</v>
      </c>
      <c r="AU1570" s="24">
        <v>-70.504681632667598</v>
      </c>
      <c r="AV1570" s="24">
        <v>0</v>
      </c>
      <c r="AW1570" s="24">
        <v>0</v>
      </c>
      <c r="AX1570" s="24">
        <v>0</v>
      </c>
      <c r="AY1570" s="24">
        <v>0</v>
      </c>
      <c r="AZ1570" s="24">
        <v>0</v>
      </c>
      <c r="BA1570" s="24">
        <v>-4.4692349092656514E-5</v>
      </c>
      <c r="BB1570" s="24">
        <v>-5.9547733328599861E-3</v>
      </c>
      <c r="BC1570" s="24">
        <v>-4.4692349092656514E-5</v>
      </c>
      <c r="BD1570" s="24">
        <v>-5.9547733328599861E-3</v>
      </c>
      <c r="BE1570" s="24">
        <v>0</v>
      </c>
      <c r="BF1570" s="24">
        <v>0</v>
      </c>
      <c r="BG1570" s="24">
        <v>0</v>
      </c>
      <c r="BH1570" s="24">
        <v>0</v>
      </c>
      <c r="BI1570" s="24">
        <v>0</v>
      </c>
      <c r="BJ1570" s="24">
        <v>0</v>
      </c>
      <c r="BK1570" s="24">
        <v>0</v>
      </c>
      <c r="BL1570" s="24">
        <v>0</v>
      </c>
    </row>
    <row r="1571" spans="1:64" x14ac:dyDescent="0.25">
      <c r="A1571" t="s">
        <v>5126</v>
      </c>
      <c r="B1571">
        <v>124</v>
      </c>
      <c r="C1571">
        <v>2</v>
      </c>
      <c r="D1571">
        <v>11</v>
      </c>
      <c r="E1571" s="24">
        <v>0</v>
      </c>
      <c r="F1571" s="24">
        <v>0</v>
      </c>
      <c r="G1571" s="24">
        <v>0</v>
      </c>
      <c r="H1571" s="24">
        <v>0</v>
      </c>
      <c r="I1571" s="24">
        <v>0</v>
      </c>
      <c r="J1571" s="24">
        <v>0</v>
      </c>
      <c r="K1571" s="24">
        <v>641.54700551182032</v>
      </c>
      <c r="L1571" s="24">
        <v>-625.29844497144222</v>
      </c>
      <c r="M1571" s="24">
        <v>16.248560540378094</v>
      </c>
      <c r="N1571" s="24">
        <v>-16.248560540378094</v>
      </c>
      <c r="O1571" s="24">
        <v>-641.54700551182032</v>
      </c>
      <c r="P1571" s="24">
        <v>0</v>
      </c>
      <c r="Q1571" s="24">
        <v>5.2729040005488059E-3</v>
      </c>
      <c r="R1571" s="24">
        <v>-5.2357634554027754E-3</v>
      </c>
      <c r="S1571" s="24">
        <v>3.714054514603049E-5</v>
      </c>
      <c r="T1571" s="24">
        <v>0</v>
      </c>
      <c r="U1571" s="24">
        <v>0</v>
      </c>
      <c r="V1571" s="24">
        <v>0</v>
      </c>
      <c r="W1571" s="24">
        <v>0</v>
      </c>
      <c r="X1571" s="24">
        <v>0</v>
      </c>
      <c r="Y1571" s="24">
        <v>0</v>
      </c>
      <c r="Z1571" s="24">
        <v>0</v>
      </c>
      <c r="AA1571" s="24">
        <v>577.39230496063828</v>
      </c>
      <c r="AB1571" s="24">
        <v>-562.76860047429818</v>
      </c>
      <c r="AC1571" s="24">
        <v>14.623704486340285</v>
      </c>
      <c r="AD1571" s="24">
        <v>-14.623704486340287</v>
      </c>
      <c r="AE1571" s="24">
        <v>-577.39230496063828</v>
      </c>
      <c r="AF1571" s="24">
        <v>0</v>
      </c>
      <c r="AG1571" s="24">
        <v>5.2729040005488059E-3</v>
      </c>
      <c r="AH1571" s="24">
        <v>-5.2357634554027754E-3</v>
      </c>
      <c r="AI1571" s="24">
        <v>3.714054514603049E-5</v>
      </c>
      <c r="AJ1571" s="24">
        <v>0</v>
      </c>
      <c r="AK1571" s="24">
        <v>0</v>
      </c>
      <c r="AL1571" s="24">
        <v>0</v>
      </c>
      <c r="AM1571" s="24">
        <v>0</v>
      </c>
      <c r="AN1571" s="24">
        <v>0</v>
      </c>
      <c r="AO1571" s="24">
        <v>0</v>
      </c>
      <c r="AP1571" s="24">
        <v>0</v>
      </c>
      <c r="AQ1571" s="24">
        <v>64.154700551182032</v>
      </c>
      <c r="AR1571" s="24">
        <v>-62.52984449714404</v>
      </c>
      <c r="AS1571" s="24">
        <v>1.6248560540378083</v>
      </c>
      <c r="AT1571" s="24">
        <v>-1.6248560540378065</v>
      </c>
      <c r="AU1571" s="24">
        <v>-64.154700551182032</v>
      </c>
      <c r="AV1571" s="24">
        <v>0</v>
      </c>
      <c r="AW1571" s="24">
        <v>0</v>
      </c>
      <c r="AX1571" s="24">
        <v>0</v>
      </c>
      <c r="AY1571" s="24">
        <v>0</v>
      </c>
      <c r="AZ1571" s="24">
        <v>0</v>
      </c>
      <c r="BA1571" s="24">
        <v>-3.714054514603049E-5</v>
      </c>
      <c r="BB1571" s="24">
        <v>-5.2729040005488059E-3</v>
      </c>
      <c r="BC1571" s="24">
        <v>-3.714054514603049E-5</v>
      </c>
      <c r="BD1571" s="24">
        <v>-5.2729040005488059E-3</v>
      </c>
      <c r="BE1571" s="24">
        <v>0</v>
      </c>
      <c r="BF1571" s="24">
        <v>0</v>
      </c>
      <c r="BG1571" s="24">
        <v>0</v>
      </c>
      <c r="BH1571" s="24">
        <v>0</v>
      </c>
      <c r="BI1571" s="24">
        <v>0</v>
      </c>
      <c r="BJ1571" s="24">
        <v>0</v>
      </c>
      <c r="BK1571" s="24">
        <v>0</v>
      </c>
      <c r="BL1571" s="24">
        <v>0</v>
      </c>
    </row>
    <row r="1572" spans="1:64" x14ac:dyDescent="0.25">
      <c r="A1572" t="s">
        <v>5126</v>
      </c>
      <c r="B1572">
        <v>125</v>
      </c>
      <c r="C1572">
        <v>2</v>
      </c>
      <c r="D1572">
        <v>11</v>
      </c>
      <c r="E1572" s="24">
        <v>0</v>
      </c>
      <c r="F1572" s="24">
        <v>0</v>
      </c>
      <c r="G1572" s="24">
        <v>0</v>
      </c>
      <c r="H1572" s="24">
        <v>0</v>
      </c>
      <c r="I1572" s="24">
        <v>0</v>
      </c>
      <c r="J1572" s="24">
        <v>0</v>
      </c>
      <c r="K1572" s="24">
        <v>583.94470331445336</v>
      </c>
      <c r="L1572" s="24">
        <v>-569.84052554517984</v>
      </c>
      <c r="M1572" s="24">
        <v>14.10417776927352</v>
      </c>
      <c r="N1572" s="24">
        <v>-14.10417776927352</v>
      </c>
      <c r="O1572" s="24">
        <v>-583.94470331445336</v>
      </c>
      <c r="P1572" s="24">
        <v>0</v>
      </c>
      <c r="Q1572" s="24">
        <v>4.670933168654301E-3</v>
      </c>
      <c r="R1572" s="24">
        <v>-4.6400502651522402E-3</v>
      </c>
      <c r="S1572" s="24">
        <v>3.0882903502060799E-5</v>
      </c>
      <c r="T1572" s="24">
        <v>0</v>
      </c>
      <c r="U1572" s="24">
        <v>0</v>
      </c>
      <c r="V1572" s="24">
        <v>0</v>
      </c>
      <c r="W1572" s="24">
        <v>0</v>
      </c>
      <c r="X1572" s="24">
        <v>0</v>
      </c>
      <c r="Y1572" s="24">
        <v>0</v>
      </c>
      <c r="Z1572" s="24">
        <v>0</v>
      </c>
      <c r="AA1572" s="24">
        <v>525.55023298300807</v>
      </c>
      <c r="AB1572" s="24">
        <v>-512.85647299066204</v>
      </c>
      <c r="AC1572" s="24">
        <v>12.693759992346168</v>
      </c>
      <c r="AD1572" s="24">
        <v>-12.693759992346173</v>
      </c>
      <c r="AE1572" s="24">
        <v>-525.55023298300785</v>
      </c>
      <c r="AF1572" s="24">
        <v>0</v>
      </c>
      <c r="AG1572" s="24">
        <v>4.670933168654301E-3</v>
      </c>
      <c r="AH1572" s="24">
        <v>-4.6400502651522402E-3</v>
      </c>
      <c r="AI1572" s="24">
        <v>3.0882903502060799E-5</v>
      </c>
      <c r="AJ1572" s="24">
        <v>0</v>
      </c>
      <c r="AK1572" s="24">
        <v>0</v>
      </c>
      <c r="AL1572" s="24">
        <v>0</v>
      </c>
      <c r="AM1572" s="24">
        <v>0</v>
      </c>
      <c r="AN1572" s="24">
        <v>0</v>
      </c>
      <c r="AO1572" s="24">
        <v>0</v>
      </c>
      <c r="AP1572" s="24">
        <v>0</v>
      </c>
      <c r="AQ1572" s="24">
        <v>58.394470331445291</v>
      </c>
      <c r="AR1572" s="24">
        <v>-56.984052554517802</v>
      </c>
      <c r="AS1572" s="24">
        <v>1.4104177769273516</v>
      </c>
      <c r="AT1572" s="24">
        <v>-1.4104177769273463</v>
      </c>
      <c r="AU1572" s="24">
        <v>-58.394470331445518</v>
      </c>
      <c r="AV1572" s="24">
        <v>0</v>
      </c>
      <c r="AW1572" s="24">
        <v>0</v>
      </c>
      <c r="AX1572" s="24">
        <v>0</v>
      </c>
      <c r="AY1572" s="24">
        <v>0</v>
      </c>
      <c r="AZ1572" s="24">
        <v>0</v>
      </c>
      <c r="BA1572" s="24">
        <v>-3.0882903502060799E-5</v>
      </c>
      <c r="BB1572" s="24">
        <v>-4.670933168654301E-3</v>
      </c>
      <c r="BC1572" s="24">
        <v>-3.0882903502060799E-5</v>
      </c>
      <c r="BD1572" s="24">
        <v>-4.670933168654301E-3</v>
      </c>
      <c r="BE1572" s="24">
        <v>0</v>
      </c>
      <c r="BF1572" s="24">
        <v>0</v>
      </c>
      <c r="BG1572" s="24">
        <v>0</v>
      </c>
      <c r="BH1572" s="24">
        <v>0</v>
      </c>
      <c r="BI1572" s="24">
        <v>0</v>
      </c>
      <c r="BJ1572" s="24">
        <v>0</v>
      </c>
      <c r="BK1572" s="24">
        <v>0</v>
      </c>
      <c r="BL1572" s="24">
        <v>0</v>
      </c>
    </row>
    <row r="1573" spans="1:64" x14ac:dyDescent="0.25">
      <c r="A1573" t="s">
        <v>5126</v>
      </c>
      <c r="B1573">
        <v>126</v>
      </c>
      <c r="C1573">
        <v>2</v>
      </c>
      <c r="D1573">
        <v>11</v>
      </c>
      <c r="E1573" s="24">
        <v>0</v>
      </c>
      <c r="F1573" s="24">
        <v>0</v>
      </c>
      <c r="G1573" s="24">
        <v>0</v>
      </c>
      <c r="H1573" s="24">
        <v>0</v>
      </c>
      <c r="I1573" s="24">
        <v>0</v>
      </c>
      <c r="J1573" s="24">
        <v>0</v>
      </c>
      <c r="K1573" s="24">
        <v>531.67369542270899</v>
      </c>
      <c r="L1573" s="24">
        <v>-519.42545971274376</v>
      </c>
      <c r="M1573" s="24">
        <v>12.248235709965229</v>
      </c>
      <c r="N1573" s="24">
        <v>-12.248235709965229</v>
      </c>
      <c r="O1573" s="24">
        <v>-531.67369542270899</v>
      </c>
      <c r="P1573" s="24">
        <v>0</v>
      </c>
      <c r="Q1573" s="24">
        <v>4.1392668651951681E-3</v>
      </c>
      <c r="R1573" s="24">
        <v>-4.1135724936793849E-3</v>
      </c>
      <c r="S1573" s="24">
        <v>2.5694371515783132E-5</v>
      </c>
      <c r="T1573" s="24">
        <v>0</v>
      </c>
      <c r="U1573" s="24">
        <v>0</v>
      </c>
      <c r="V1573" s="24">
        <v>0</v>
      </c>
      <c r="W1573" s="24">
        <v>0</v>
      </c>
      <c r="X1573" s="24">
        <v>0</v>
      </c>
      <c r="Y1573" s="24">
        <v>0</v>
      </c>
      <c r="Z1573" s="24">
        <v>0</v>
      </c>
      <c r="AA1573" s="24">
        <v>478.50632588043811</v>
      </c>
      <c r="AB1573" s="24">
        <v>-467.48291374146902</v>
      </c>
      <c r="AC1573" s="24">
        <v>11.023412138968707</v>
      </c>
      <c r="AD1573" s="24">
        <v>-11.023412138968695</v>
      </c>
      <c r="AE1573" s="24">
        <v>-478.50632588043845</v>
      </c>
      <c r="AF1573" s="24">
        <v>0</v>
      </c>
      <c r="AG1573" s="24">
        <v>4.1392668651951681E-3</v>
      </c>
      <c r="AH1573" s="24">
        <v>-4.1135724936793849E-3</v>
      </c>
      <c r="AI1573" s="24">
        <v>2.5694371515783132E-5</v>
      </c>
      <c r="AJ1573" s="24">
        <v>0</v>
      </c>
      <c r="AK1573" s="24">
        <v>0</v>
      </c>
      <c r="AL1573" s="24">
        <v>0</v>
      </c>
      <c r="AM1573" s="24">
        <v>0</v>
      </c>
      <c r="AN1573" s="24">
        <v>0</v>
      </c>
      <c r="AO1573" s="24">
        <v>0</v>
      </c>
      <c r="AP1573" s="24">
        <v>0</v>
      </c>
      <c r="AQ1573" s="24">
        <v>53.167369542270876</v>
      </c>
      <c r="AR1573" s="24">
        <v>-51.94254597127474</v>
      </c>
      <c r="AS1573" s="24">
        <v>1.2248235709965218</v>
      </c>
      <c r="AT1573" s="24">
        <v>-1.2248235709965343</v>
      </c>
      <c r="AU1573" s="24">
        <v>-53.167369542270535</v>
      </c>
      <c r="AV1573" s="24">
        <v>0</v>
      </c>
      <c r="AW1573" s="24">
        <v>0</v>
      </c>
      <c r="AX1573" s="24">
        <v>0</v>
      </c>
      <c r="AY1573" s="24">
        <v>0</v>
      </c>
      <c r="AZ1573" s="24">
        <v>0</v>
      </c>
      <c r="BA1573" s="24">
        <v>-2.5694371515783132E-5</v>
      </c>
      <c r="BB1573" s="24">
        <v>-4.1392668651951681E-3</v>
      </c>
      <c r="BC1573" s="24">
        <v>-2.5694371515783132E-5</v>
      </c>
      <c r="BD1573" s="24">
        <v>-4.1392668651951681E-3</v>
      </c>
      <c r="BE1573" s="24">
        <v>0</v>
      </c>
      <c r="BF1573" s="24">
        <v>0</v>
      </c>
      <c r="BG1573" s="24">
        <v>0</v>
      </c>
      <c r="BH1573" s="24">
        <v>0</v>
      </c>
      <c r="BI1573" s="24">
        <v>0</v>
      </c>
      <c r="BJ1573" s="24">
        <v>0</v>
      </c>
      <c r="BK1573" s="24">
        <v>0</v>
      </c>
      <c r="BL1573" s="24">
        <v>0</v>
      </c>
    </row>
    <row r="1574" spans="1:64" x14ac:dyDescent="0.25">
      <c r="A1574" t="s">
        <v>5126</v>
      </c>
      <c r="B1574">
        <v>127</v>
      </c>
      <c r="C1574">
        <v>3</v>
      </c>
      <c r="D1574">
        <v>11</v>
      </c>
      <c r="E1574" s="24">
        <v>0</v>
      </c>
      <c r="F1574" s="24">
        <v>0</v>
      </c>
      <c r="G1574" s="24">
        <v>0</v>
      </c>
      <c r="H1574" s="24">
        <v>0</v>
      </c>
      <c r="I1574" s="24">
        <v>0</v>
      </c>
      <c r="J1574" s="24">
        <v>0</v>
      </c>
      <c r="K1574" s="24">
        <v>484.22411410138011</v>
      </c>
      <c r="L1574" s="24">
        <v>-473.58296267688274</v>
      </c>
      <c r="M1574" s="24">
        <v>10.641151424497366</v>
      </c>
      <c r="N1574" s="24">
        <v>-10.641151424497366</v>
      </c>
      <c r="O1574" s="24">
        <v>-484.22411410138011</v>
      </c>
      <c r="P1574" s="24">
        <v>0</v>
      </c>
      <c r="Q1574" s="24">
        <v>3.6694934574370563E-3</v>
      </c>
      <c r="R1574" s="24">
        <v>-3.6481038268902921E-3</v>
      </c>
      <c r="S1574" s="24">
        <v>2.1389630546764238E-5</v>
      </c>
      <c r="T1574" s="24">
        <v>0</v>
      </c>
      <c r="U1574" s="24">
        <v>0</v>
      </c>
      <c r="V1574" s="24">
        <v>0</v>
      </c>
      <c r="W1574" s="24">
        <v>0</v>
      </c>
      <c r="X1574" s="24">
        <v>0</v>
      </c>
      <c r="Y1574" s="24">
        <v>0</v>
      </c>
      <c r="Z1574" s="24">
        <v>0</v>
      </c>
      <c r="AA1574" s="24">
        <v>435.8017026912421</v>
      </c>
      <c r="AB1574" s="24">
        <v>-426.22466640919447</v>
      </c>
      <c r="AC1574" s="24">
        <v>9.5770362820476294</v>
      </c>
      <c r="AD1574" s="24">
        <v>-9.5770362820476294</v>
      </c>
      <c r="AE1574" s="24">
        <v>-435.8017026912421</v>
      </c>
      <c r="AF1574" s="24">
        <v>0</v>
      </c>
      <c r="AG1574" s="24">
        <v>3.6694934574370563E-3</v>
      </c>
      <c r="AH1574" s="24">
        <v>-3.6481038268902921E-3</v>
      </c>
      <c r="AI1574" s="24">
        <v>2.1389630546764238E-5</v>
      </c>
      <c r="AJ1574" s="24">
        <v>0</v>
      </c>
      <c r="AK1574" s="24">
        <v>0</v>
      </c>
      <c r="AL1574" s="24">
        <v>0</v>
      </c>
      <c r="AM1574" s="24">
        <v>0</v>
      </c>
      <c r="AN1574" s="24">
        <v>0</v>
      </c>
      <c r="AO1574" s="24">
        <v>0</v>
      </c>
      <c r="AP1574" s="24">
        <v>0</v>
      </c>
      <c r="AQ1574" s="24">
        <v>48.422411410138011</v>
      </c>
      <c r="AR1574" s="24">
        <v>-47.358296267688274</v>
      </c>
      <c r="AS1574" s="24">
        <v>1.0641151424497366</v>
      </c>
      <c r="AT1574" s="24">
        <v>-1.0641151424497366</v>
      </c>
      <c r="AU1574" s="24">
        <v>-48.422411410138011</v>
      </c>
      <c r="AV1574" s="24">
        <v>0</v>
      </c>
      <c r="AW1574" s="24">
        <v>0</v>
      </c>
      <c r="AX1574" s="24">
        <v>0</v>
      </c>
      <c r="AY1574" s="24">
        <v>0</v>
      </c>
      <c r="AZ1574" s="24">
        <v>0</v>
      </c>
      <c r="BA1574" s="24">
        <v>-2.1389630546764238E-5</v>
      </c>
      <c r="BB1574" s="24">
        <v>-3.6694934574370563E-3</v>
      </c>
      <c r="BC1574" s="24">
        <v>-2.1389630546764238E-5</v>
      </c>
      <c r="BD1574" s="24">
        <v>-3.6694934574370563E-3</v>
      </c>
      <c r="BE1574" s="24">
        <v>0</v>
      </c>
      <c r="BF1574" s="24">
        <v>0</v>
      </c>
      <c r="BG1574" s="24">
        <v>0</v>
      </c>
      <c r="BH1574" s="24">
        <v>0</v>
      </c>
      <c r="BI1574" s="24">
        <v>0</v>
      </c>
      <c r="BJ1574" s="24">
        <v>0</v>
      </c>
      <c r="BK1574" s="24">
        <v>0</v>
      </c>
      <c r="BL1574" s="24">
        <v>0</v>
      </c>
    </row>
    <row r="1575" spans="1:64" x14ac:dyDescent="0.25">
      <c r="A1575" t="s">
        <v>5126</v>
      </c>
      <c r="B1575">
        <v>128</v>
      </c>
      <c r="C1575">
        <v>3</v>
      </c>
      <c r="D1575">
        <v>11</v>
      </c>
      <c r="E1575" s="24">
        <v>0</v>
      </c>
      <c r="F1575" s="24">
        <v>0</v>
      </c>
      <c r="G1575" s="24">
        <v>0</v>
      </c>
      <c r="H1575" s="24">
        <v>0</v>
      </c>
      <c r="I1575" s="24">
        <v>0</v>
      </c>
      <c r="J1575" s="24">
        <v>0</v>
      </c>
      <c r="K1575" s="24">
        <v>441.13660972565413</v>
      </c>
      <c r="L1575" s="24">
        <v>-431.88771998509765</v>
      </c>
      <c r="M1575" s="24">
        <v>9.2488897405564785</v>
      </c>
      <c r="N1575" s="24">
        <v>-9.2488897405564785</v>
      </c>
      <c r="O1575" s="24">
        <v>-441.13660972565413</v>
      </c>
      <c r="P1575" s="24">
        <v>0</v>
      </c>
      <c r="Q1575" s="24">
        <v>3.2542338651637692E-3</v>
      </c>
      <c r="R1575" s="24">
        <v>-3.2364178916850506E-3</v>
      </c>
      <c r="S1575" s="24">
        <v>1.7815973478718661E-5</v>
      </c>
      <c r="T1575" s="24">
        <v>0</v>
      </c>
      <c r="U1575" s="24">
        <v>0</v>
      </c>
      <c r="V1575" s="24">
        <v>0</v>
      </c>
      <c r="W1575" s="24">
        <v>0</v>
      </c>
      <c r="X1575" s="24">
        <v>0</v>
      </c>
      <c r="Y1575" s="24">
        <v>0</v>
      </c>
      <c r="Z1575" s="24">
        <v>0</v>
      </c>
      <c r="AA1575" s="24">
        <v>397.02294875308871</v>
      </c>
      <c r="AB1575" s="24">
        <v>-388.69894798658788</v>
      </c>
      <c r="AC1575" s="24">
        <v>8.3240007665008307</v>
      </c>
      <c r="AD1575" s="24">
        <v>-8.3240007665008378</v>
      </c>
      <c r="AE1575" s="24">
        <v>-397.02294875308871</v>
      </c>
      <c r="AF1575" s="24">
        <v>0</v>
      </c>
      <c r="AG1575" s="24">
        <v>3.2542338651637692E-3</v>
      </c>
      <c r="AH1575" s="24">
        <v>-3.2364178916850506E-3</v>
      </c>
      <c r="AI1575" s="24">
        <v>1.7815973478718661E-5</v>
      </c>
      <c r="AJ1575" s="24">
        <v>0</v>
      </c>
      <c r="AK1575" s="24">
        <v>0</v>
      </c>
      <c r="AL1575" s="24">
        <v>0</v>
      </c>
      <c r="AM1575" s="24">
        <v>0</v>
      </c>
      <c r="AN1575" s="24">
        <v>0</v>
      </c>
      <c r="AO1575" s="24">
        <v>0</v>
      </c>
      <c r="AP1575" s="24">
        <v>0</v>
      </c>
      <c r="AQ1575" s="24">
        <v>44.113660972565413</v>
      </c>
      <c r="AR1575" s="24">
        <v>-43.188771998509765</v>
      </c>
      <c r="AS1575" s="24">
        <v>0.92488897405564785</v>
      </c>
      <c r="AT1575" s="24">
        <v>-0.92488897405564074</v>
      </c>
      <c r="AU1575" s="24">
        <v>-44.113660972565413</v>
      </c>
      <c r="AV1575" s="24">
        <v>0</v>
      </c>
      <c r="AW1575" s="24">
        <v>0</v>
      </c>
      <c r="AX1575" s="24">
        <v>0</v>
      </c>
      <c r="AY1575" s="24">
        <v>0</v>
      </c>
      <c r="AZ1575" s="24">
        <v>0</v>
      </c>
      <c r="BA1575" s="24">
        <v>-1.7815973478718661E-5</v>
      </c>
      <c r="BB1575" s="24">
        <v>-3.2542338651637692E-3</v>
      </c>
      <c r="BC1575" s="24">
        <v>-1.7815973478718661E-5</v>
      </c>
      <c r="BD1575" s="24">
        <v>-3.2542338651637692E-3</v>
      </c>
      <c r="BE1575" s="24">
        <v>0</v>
      </c>
      <c r="BF1575" s="24">
        <v>0</v>
      </c>
      <c r="BG1575" s="24">
        <v>0</v>
      </c>
      <c r="BH1575" s="24">
        <v>0</v>
      </c>
      <c r="BI1575" s="24">
        <v>0</v>
      </c>
      <c r="BJ1575" s="24">
        <v>0</v>
      </c>
      <c r="BK1575" s="24">
        <v>0</v>
      </c>
      <c r="BL1575" s="24">
        <v>0</v>
      </c>
    </row>
    <row r="1576" spans="1:64" x14ac:dyDescent="0.25">
      <c r="A1576" t="s">
        <v>5126</v>
      </c>
      <c r="B1576">
        <v>129</v>
      </c>
      <c r="C1576">
        <v>3</v>
      </c>
      <c r="D1576">
        <v>11</v>
      </c>
      <c r="E1576" s="24">
        <v>0</v>
      </c>
      <c r="F1576" s="24">
        <v>0</v>
      </c>
      <c r="G1576" s="24">
        <v>0</v>
      </c>
      <c r="H1576" s="24">
        <v>0</v>
      </c>
      <c r="I1576" s="24">
        <v>0</v>
      </c>
      <c r="J1576" s="24">
        <v>0</v>
      </c>
      <c r="K1576" s="24">
        <v>401.99715078249574</v>
      </c>
      <c r="L1576" s="24">
        <v>-393.95498271286488</v>
      </c>
      <c r="M1576" s="24">
        <v>8.0421680696308613</v>
      </c>
      <c r="N1576" s="24">
        <v>-8.0421680696308613</v>
      </c>
      <c r="O1576" s="24">
        <v>-401.99715078249574</v>
      </c>
      <c r="P1576" s="24">
        <v>0</v>
      </c>
      <c r="Q1576" s="24">
        <v>2.8870113187622337E-3</v>
      </c>
      <c r="R1576" s="24">
        <v>-2.8721638477691158E-3</v>
      </c>
      <c r="S1576" s="24">
        <v>1.4847470993117895E-5</v>
      </c>
      <c r="T1576" s="24">
        <v>0</v>
      </c>
      <c r="U1576" s="24">
        <v>0</v>
      </c>
      <c r="V1576" s="24">
        <v>0</v>
      </c>
      <c r="W1576" s="24">
        <v>0</v>
      </c>
      <c r="X1576" s="24">
        <v>0</v>
      </c>
      <c r="Y1576" s="24">
        <v>0</v>
      </c>
      <c r="Z1576" s="24">
        <v>0</v>
      </c>
      <c r="AA1576" s="24">
        <v>361.7974357042462</v>
      </c>
      <c r="AB1576" s="24">
        <v>-354.55948444157866</v>
      </c>
      <c r="AC1576" s="24">
        <v>7.2379512626677753</v>
      </c>
      <c r="AD1576" s="24">
        <v>-7.237951262667778</v>
      </c>
      <c r="AE1576" s="24">
        <v>-361.7974357042458</v>
      </c>
      <c r="AF1576" s="24">
        <v>0</v>
      </c>
      <c r="AG1576" s="24">
        <v>2.8870113187622337E-3</v>
      </c>
      <c r="AH1576" s="24">
        <v>-2.8721638477691158E-3</v>
      </c>
      <c r="AI1576" s="24">
        <v>1.4847470993117895E-5</v>
      </c>
      <c r="AJ1576" s="24">
        <v>0</v>
      </c>
      <c r="AK1576" s="24">
        <v>0</v>
      </c>
      <c r="AL1576" s="24">
        <v>0</v>
      </c>
      <c r="AM1576" s="24">
        <v>0</v>
      </c>
      <c r="AN1576" s="24">
        <v>0</v>
      </c>
      <c r="AO1576" s="24">
        <v>0</v>
      </c>
      <c r="AP1576" s="24">
        <v>0</v>
      </c>
      <c r="AQ1576" s="24">
        <v>40.19971507824954</v>
      </c>
      <c r="AR1576" s="24">
        <v>-39.395498271286215</v>
      </c>
      <c r="AS1576" s="24">
        <v>0.80421680696308595</v>
      </c>
      <c r="AT1576" s="24">
        <v>-0.80421680696308329</v>
      </c>
      <c r="AU1576" s="24">
        <v>-40.199715078249938</v>
      </c>
      <c r="AV1576" s="24">
        <v>0</v>
      </c>
      <c r="AW1576" s="24">
        <v>0</v>
      </c>
      <c r="AX1576" s="24">
        <v>0</v>
      </c>
      <c r="AY1576" s="24">
        <v>0</v>
      </c>
      <c r="AZ1576" s="24">
        <v>0</v>
      </c>
      <c r="BA1576" s="24">
        <v>-1.4847470993117895E-5</v>
      </c>
      <c r="BB1576" s="24">
        <v>-2.8870113187622337E-3</v>
      </c>
      <c r="BC1576" s="24">
        <v>-1.4847470993117895E-5</v>
      </c>
      <c r="BD1576" s="24">
        <v>-2.8870113187622337E-3</v>
      </c>
      <c r="BE1576" s="24">
        <v>0</v>
      </c>
      <c r="BF1576" s="24">
        <v>0</v>
      </c>
      <c r="BG1576" s="24">
        <v>0</v>
      </c>
      <c r="BH1576" s="24">
        <v>0</v>
      </c>
      <c r="BI1576" s="24">
        <v>0</v>
      </c>
      <c r="BJ1576" s="24">
        <v>0</v>
      </c>
      <c r="BK1576" s="24">
        <v>0</v>
      </c>
      <c r="BL1576" s="24">
        <v>0</v>
      </c>
    </row>
    <row r="1577" spans="1:64" x14ac:dyDescent="0.25">
      <c r="A1577" t="s">
        <v>5126</v>
      </c>
      <c r="B1577">
        <v>130</v>
      </c>
      <c r="C1577">
        <v>4</v>
      </c>
      <c r="D1577">
        <v>11</v>
      </c>
      <c r="E1577" s="24">
        <v>0</v>
      </c>
      <c r="F1577" s="24">
        <v>0</v>
      </c>
      <c r="G1577" s="24">
        <v>0</v>
      </c>
      <c r="H1577" s="24">
        <v>0</v>
      </c>
      <c r="I1577" s="24">
        <v>0</v>
      </c>
      <c r="J1577" s="24">
        <v>0</v>
      </c>
      <c r="K1577" s="24">
        <v>366.43238149210811</v>
      </c>
      <c r="L1577" s="24">
        <v>-359.43660320714116</v>
      </c>
      <c r="M1577" s="24">
        <v>6.9957782849669456</v>
      </c>
      <c r="N1577" s="24">
        <v>-6.9957782849669456</v>
      </c>
      <c r="O1577" s="24">
        <v>-366.43238149210811</v>
      </c>
      <c r="P1577" s="24">
        <v>0</v>
      </c>
      <c r="Q1577" s="24">
        <v>2.5621380195843813E-3</v>
      </c>
      <c r="R1577" s="24">
        <v>-2.5497578105841967E-3</v>
      </c>
      <c r="S1577" s="24">
        <v>1.238020900018455E-5</v>
      </c>
      <c r="T1577" s="24">
        <v>0</v>
      </c>
      <c r="U1577" s="24">
        <v>0</v>
      </c>
      <c r="V1577" s="24">
        <v>0</v>
      </c>
      <c r="W1577" s="24">
        <v>0</v>
      </c>
      <c r="X1577" s="24">
        <v>0</v>
      </c>
      <c r="Y1577" s="24">
        <v>0</v>
      </c>
      <c r="Z1577" s="24">
        <v>0</v>
      </c>
      <c r="AA1577" s="24">
        <v>329.78914334289732</v>
      </c>
      <c r="AB1577" s="24">
        <v>-323.49294288642704</v>
      </c>
      <c r="AC1577" s="24">
        <v>6.2962004564702516</v>
      </c>
      <c r="AD1577" s="24">
        <v>-6.2962004564702454</v>
      </c>
      <c r="AE1577" s="24">
        <v>-329.78914334289721</v>
      </c>
      <c r="AF1577" s="24">
        <v>0</v>
      </c>
      <c r="AG1577" s="24">
        <v>2.5621380195843813E-3</v>
      </c>
      <c r="AH1577" s="24">
        <v>-2.5497578105841967E-3</v>
      </c>
      <c r="AI1577" s="24">
        <v>1.238020900018455E-5</v>
      </c>
      <c r="AJ1577" s="24">
        <v>0</v>
      </c>
      <c r="AK1577" s="24">
        <v>0</v>
      </c>
      <c r="AL1577" s="24">
        <v>0</v>
      </c>
      <c r="AM1577" s="24">
        <v>0</v>
      </c>
      <c r="AN1577" s="24">
        <v>0</v>
      </c>
      <c r="AO1577" s="24">
        <v>0</v>
      </c>
      <c r="AP1577" s="24">
        <v>0</v>
      </c>
      <c r="AQ1577" s="24">
        <v>36.643238149210788</v>
      </c>
      <c r="AR1577" s="24">
        <v>-35.943660320714116</v>
      </c>
      <c r="AS1577" s="24">
        <v>0.69957782849669403</v>
      </c>
      <c r="AT1577" s="24">
        <v>-0.69957782849670025</v>
      </c>
      <c r="AU1577" s="24">
        <v>-36.643238149210902</v>
      </c>
      <c r="AV1577" s="24">
        <v>0</v>
      </c>
      <c r="AW1577" s="24">
        <v>0</v>
      </c>
      <c r="AX1577" s="24">
        <v>0</v>
      </c>
      <c r="AY1577" s="24">
        <v>0</v>
      </c>
      <c r="AZ1577" s="24">
        <v>0</v>
      </c>
      <c r="BA1577" s="24">
        <v>-1.238020900018455E-5</v>
      </c>
      <c r="BB1577" s="24">
        <v>-2.5621380195843813E-3</v>
      </c>
      <c r="BC1577" s="24">
        <v>-1.238020900018455E-5</v>
      </c>
      <c r="BD1577" s="24">
        <v>-2.5621380195843813E-3</v>
      </c>
      <c r="BE1577" s="24">
        <v>0</v>
      </c>
      <c r="BF1577" s="24">
        <v>0</v>
      </c>
      <c r="BG1577" s="24">
        <v>0</v>
      </c>
      <c r="BH1577" s="24">
        <v>0</v>
      </c>
      <c r="BI1577" s="24">
        <v>0</v>
      </c>
      <c r="BJ1577" s="24">
        <v>0</v>
      </c>
      <c r="BK1577" s="24">
        <v>0</v>
      </c>
      <c r="BL1577" s="24">
        <v>0</v>
      </c>
    </row>
    <row r="1578" spans="1:64" x14ac:dyDescent="0.25">
      <c r="A1578" t="s">
        <v>5126</v>
      </c>
      <c r="B1578">
        <v>131</v>
      </c>
      <c r="C1578">
        <v>4</v>
      </c>
      <c r="D1578">
        <v>11</v>
      </c>
      <c r="E1578" s="24">
        <v>0</v>
      </c>
      <c r="F1578" s="24">
        <v>0</v>
      </c>
      <c r="G1578" s="24">
        <v>0</v>
      </c>
      <c r="H1578" s="24">
        <v>0</v>
      </c>
      <c r="I1578" s="24">
        <v>0</v>
      </c>
      <c r="J1578" s="24">
        <v>0</v>
      </c>
      <c r="K1578" s="24">
        <v>334.1054747775197</v>
      </c>
      <c r="L1578" s="24">
        <v>-328.01746752113104</v>
      </c>
      <c r="M1578" s="24">
        <v>6.0880072563886642</v>
      </c>
      <c r="N1578" s="24">
        <v>-6.0880072563886642</v>
      </c>
      <c r="O1578" s="24">
        <v>-334.1054747775197</v>
      </c>
      <c r="P1578" s="24">
        <v>0</v>
      </c>
      <c r="Q1578" s="24">
        <v>2.2746164561340265E-3</v>
      </c>
      <c r="R1578" s="24">
        <v>-2.2642880826424516E-3</v>
      </c>
      <c r="S1578" s="24">
        <v>1.0328373491574894E-5</v>
      </c>
      <c r="T1578" s="24">
        <v>0</v>
      </c>
      <c r="U1578" s="24">
        <v>0</v>
      </c>
      <c r="V1578" s="24">
        <v>0</v>
      </c>
      <c r="W1578" s="24">
        <v>0</v>
      </c>
      <c r="X1578" s="24">
        <v>0</v>
      </c>
      <c r="Y1578" s="24">
        <v>0</v>
      </c>
      <c r="Z1578" s="24">
        <v>0</v>
      </c>
      <c r="AA1578" s="24">
        <v>300.69492729976776</v>
      </c>
      <c r="AB1578" s="24">
        <v>-295.21572076901793</v>
      </c>
      <c r="AC1578" s="24">
        <v>5.4792065307497984</v>
      </c>
      <c r="AD1578" s="24">
        <v>-5.4792065307497992</v>
      </c>
      <c r="AE1578" s="24">
        <v>-300.6949272997681</v>
      </c>
      <c r="AF1578" s="24">
        <v>0</v>
      </c>
      <c r="AG1578" s="24">
        <v>2.2746164561340265E-3</v>
      </c>
      <c r="AH1578" s="24">
        <v>-2.2642880826424516E-3</v>
      </c>
      <c r="AI1578" s="24">
        <v>1.0328373491574894E-5</v>
      </c>
      <c r="AJ1578" s="24">
        <v>0</v>
      </c>
      <c r="AK1578" s="24">
        <v>0</v>
      </c>
      <c r="AL1578" s="24">
        <v>0</v>
      </c>
      <c r="AM1578" s="24">
        <v>0</v>
      </c>
      <c r="AN1578" s="24">
        <v>0</v>
      </c>
      <c r="AO1578" s="24">
        <v>0</v>
      </c>
      <c r="AP1578" s="24">
        <v>0</v>
      </c>
      <c r="AQ1578" s="24">
        <v>33.410547477751948</v>
      </c>
      <c r="AR1578" s="24">
        <v>-32.801746752113104</v>
      </c>
      <c r="AS1578" s="24">
        <v>0.60880072563886589</v>
      </c>
      <c r="AT1578" s="24">
        <v>-0.608800725638865</v>
      </c>
      <c r="AU1578" s="24">
        <v>-33.410547477751606</v>
      </c>
      <c r="AV1578" s="24">
        <v>0</v>
      </c>
      <c r="AW1578" s="24">
        <v>0</v>
      </c>
      <c r="AX1578" s="24">
        <v>0</v>
      </c>
      <c r="AY1578" s="24">
        <v>0</v>
      </c>
      <c r="AZ1578" s="24">
        <v>0</v>
      </c>
      <c r="BA1578" s="24">
        <v>-1.0328373491574894E-5</v>
      </c>
      <c r="BB1578" s="24">
        <v>-2.2746164561340265E-3</v>
      </c>
      <c r="BC1578" s="24">
        <v>-1.0328373491574894E-5</v>
      </c>
      <c r="BD1578" s="24">
        <v>-2.2746164561340265E-3</v>
      </c>
      <c r="BE1578" s="24">
        <v>0</v>
      </c>
      <c r="BF1578" s="24">
        <v>0</v>
      </c>
      <c r="BG1578" s="24">
        <v>0</v>
      </c>
      <c r="BH1578" s="24">
        <v>0</v>
      </c>
      <c r="BI1578" s="24">
        <v>0</v>
      </c>
      <c r="BJ1578" s="24">
        <v>0</v>
      </c>
      <c r="BK1578" s="24">
        <v>0</v>
      </c>
      <c r="BL1578" s="24">
        <v>0</v>
      </c>
    </row>
    <row r="1579" spans="1:64" x14ac:dyDescent="0.25">
      <c r="A1579" t="s">
        <v>5126</v>
      </c>
      <c r="B1579">
        <v>132</v>
      </c>
      <c r="C1579">
        <v>4</v>
      </c>
      <c r="D1579">
        <v>11</v>
      </c>
      <c r="E1579" s="24">
        <v>0</v>
      </c>
      <c r="F1579" s="24">
        <v>0</v>
      </c>
      <c r="G1579" s="24">
        <v>0</v>
      </c>
      <c r="H1579" s="24">
        <v>0</v>
      </c>
      <c r="I1579" s="24">
        <v>0</v>
      </c>
      <c r="J1579" s="24">
        <v>0</v>
      </c>
      <c r="K1579" s="24">
        <v>304.71242506429553</v>
      </c>
      <c r="L1579" s="24">
        <v>-299.41228310391307</v>
      </c>
      <c r="M1579" s="24">
        <v>5.3001419603824615</v>
      </c>
      <c r="N1579" s="24">
        <v>-5.3001419603824615</v>
      </c>
      <c r="O1579" s="24">
        <v>-304.71242506429553</v>
      </c>
      <c r="P1579" s="24">
        <v>0</v>
      </c>
      <c r="Q1579" s="24">
        <v>2.0200534013383731E-3</v>
      </c>
      <c r="R1579" s="24">
        <v>-2.0114323444886395E-3</v>
      </c>
      <c r="S1579" s="24">
        <v>8.6210568497335771E-6</v>
      </c>
      <c r="T1579" s="24">
        <v>0</v>
      </c>
      <c r="U1579" s="24">
        <v>0</v>
      </c>
      <c r="V1579" s="24">
        <v>0</v>
      </c>
      <c r="W1579" s="24">
        <v>0</v>
      </c>
      <c r="X1579" s="24">
        <v>0</v>
      </c>
      <c r="Y1579" s="24">
        <v>0</v>
      </c>
      <c r="Z1579" s="24">
        <v>0</v>
      </c>
      <c r="AA1579" s="24">
        <v>274.24118255786601</v>
      </c>
      <c r="AB1579" s="24">
        <v>-269.47105479352194</v>
      </c>
      <c r="AC1579" s="24">
        <v>4.7701277643442159</v>
      </c>
      <c r="AD1579" s="24">
        <v>-4.7701277643442168</v>
      </c>
      <c r="AE1579" s="24">
        <v>-274.24118255786561</v>
      </c>
      <c r="AF1579" s="24">
        <v>0</v>
      </c>
      <c r="AG1579" s="24">
        <v>2.0200534013383731E-3</v>
      </c>
      <c r="AH1579" s="24">
        <v>-2.0114323444886395E-3</v>
      </c>
      <c r="AI1579" s="24">
        <v>8.6210568497335771E-6</v>
      </c>
      <c r="AJ1579" s="24">
        <v>0</v>
      </c>
      <c r="AK1579" s="24">
        <v>0</v>
      </c>
      <c r="AL1579" s="24">
        <v>0</v>
      </c>
      <c r="AM1579" s="24">
        <v>0</v>
      </c>
      <c r="AN1579" s="24">
        <v>0</v>
      </c>
      <c r="AO1579" s="24">
        <v>0</v>
      </c>
      <c r="AP1579" s="24">
        <v>0</v>
      </c>
      <c r="AQ1579" s="24">
        <v>30.471242506429519</v>
      </c>
      <c r="AR1579" s="24">
        <v>-29.941228310391125</v>
      </c>
      <c r="AS1579" s="24">
        <v>0.53001419603824562</v>
      </c>
      <c r="AT1579" s="24">
        <v>-0.53001419603824473</v>
      </c>
      <c r="AU1579" s="24">
        <v>-30.471242506429917</v>
      </c>
      <c r="AV1579" s="24">
        <v>0</v>
      </c>
      <c r="AW1579" s="24">
        <v>0</v>
      </c>
      <c r="AX1579" s="24">
        <v>0</v>
      </c>
      <c r="AY1579" s="24">
        <v>0</v>
      </c>
      <c r="AZ1579" s="24">
        <v>0</v>
      </c>
      <c r="BA1579" s="24">
        <v>-8.6210568497335771E-6</v>
      </c>
      <c r="BB1579" s="24">
        <v>-2.0200534013383731E-3</v>
      </c>
      <c r="BC1579" s="24">
        <v>-8.6210568497335771E-6</v>
      </c>
      <c r="BD1579" s="24">
        <v>-2.0200534013383731E-3</v>
      </c>
      <c r="BE1579" s="24">
        <v>0</v>
      </c>
      <c r="BF1579" s="24">
        <v>0</v>
      </c>
      <c r="BG1579" s="24">
        <v>0</v>
      </c>
      <c r="BH1579" s="24">
        <v>0</v>
      </c>
      <c r="BI1579" s="24">
        <v>0</v>
      </c>
      <c r="BJ1579" s="24">
        <v>0</v>
      </c>
      <c r="BK1579" s="24">
        <v>0</v>
      </c>
      <c r="BL1579" s="24">
        <v>0</v>
      </c>
    </row>
    <row r="1580" spans="1:64" x14ac:dyDescent="0.25">
      <c r="A1580" t="s">
        <v>5126</v>
      </c>
      <c r="B1580">
        <v>133</v>
      </c>
      <c r="C1580">
        <v>1</v>
      </c>
      <c r="D1580">
        <v>12</v>
      </c>
      <c r="E1580" s="24">
        <v>0</v>
      </c>
      <c r="F1580" s="24">
        <v>0</v>
      </c>
      <c r="G1580" s="24">
        <v>0</v>
      </c>
      <c r="H1580" s="24">
        <v>0</v>
      </c>
      <c r="I1580" s="24">
        <v>0</v>
      </c>
      <c r="J1580" s="24">
        <v>0</v>
      </c>
      <c r="K1580" s="24">
        <v>277.97873230278492</v>
      </c>
      <c r="L1580" s="24">
        <v>-273.36268622428179</v>
      </c>
      <c r="M1580" s="24">
        <v>4.6160460785031319</v>
      </c>
      <c r="N1580" s="24">
        <v>-4.6160460785031319</v>
      </c>
      <c r="O1580" s="24">
        <v>-277.97873230278492</v>
      </c>
      <c r="P1580" s="24">
        <v>0</v>
      </c>
      <c r="Q1580" s="24">
        <v>1.7945849449461093E-3</v>
      </c>
      <c r="R1580" s="24">
        <v>-1.78738531963063E-3</v>
      </c>
      <c r="S1580" s="24">
        <v>7.1996253154793521E-6</v>
      </c>
      <c r="T1580" s="24">
        <v>0</v>
      </c>
      <c r="U1580" s="24">
        <v>0</v>
      </c>
      <c r="V1580" s="24">
        <v>0</v>
      </c>
      <c r="W1580" s="24">
        <v>0</v>
      </c>
      <c r="X1580" s="24">
        <v>0</v>
      </c>
      <c r="Y1580" s="24">
        <v>0</v>
      </c>
      <c r="Z1580" s="24">
        <v>0</v>
      </c>
      <c r="AA1580" s="24">
        <v>250.18085907250642</v>
      </c>
      <c r="AB1580" s="24">
        <v>-246.02641760185361</v>
      </c>
      <c r="AC1580" s="24">
        <v>4.1544414706528192</v>
      </c>
      <c r="AD1580" s="24">
        <v>-4.1544414706528201</v>
      </c>
      <c r="AE1580" s="24">
        <v>-250.18085907250679</v>
      </c>
      <c r="AF1580" s="24">
        <v>0</v>
      </c>
      <c r="AG1580" s="24">
        <v>1.7945849449461093E-3</v>
      </c>
      <c r="AH1580" s="24">
        <v>-1.78738531963063E-3</v>
      </c>
      <c r="AI1580" s="24">
        <v>7.1996253154793521E-6</v>
      </c>
      <c r="AJ1580" s="24">
        <v>0</v>
      </c>
      <c r="AK1580" s="24">
        <v>0</v>
      </c>
      <c r="AL1580" s="24">
        <v>0</v>
      </c>
      <c r="AM1580" s="24">
        <v>0</v>
      </c>
      <c r="AN1580" s="24">
        <v>0</v>
      </c>
      <c r="AO1580" s="24">
        <v>0</v>
      </c>
      <c r="AP1580" s="24">
        <v>0</v>
      </c>
      <c r="AQ1580" s="24">
        <v>27.797873230278498</v>
      </c>
      <c r="AR1580" s="24">
        <v>-27.336268622428179</v>
      </c>
      <c r="AS1580" s="24">
        <v>0.46160460785031265</v>
      </c>
      <c r="AT1580" s="24">
        <v>-0.46160460785031177</v>
      </c>
      <c r="AU1580" s="24">
        <v>-27.797873230278128</v>
      </c>
      <c r="AV1580" s="24">
        <v>0</v>
      </c>
      <c r="AW1580" s="24">
        <v>0</v>
      </c>
      <c r="AX1580" s="24">
        <v>0</v>
      </c>
      <c r="AY1580" s="24">
        <v>0</v>
      </c>
      <c r="AZ1580" s="24">
        <v>0</v>
      </c>
      <c r="BA1580" s="24">
        <v>-7.1996253154793521E-6</v>
      </c>
      <c r="BB1580" s="24">
        <v>-1.7945849449461093E-3</v>
      </c>
      <c r="BC1580" s="24">
        <v>-7.1996253154793521E-6</v>
      </c>
      <c r="BD1580" s="24">
        <v>-1.7945849449461093E-3</v>
      </c>
      <c r="BE1580" s="24">
        <v>0</v>
      </c>
      <c r="BF1580" s="24">
        <v>0</v>
      </c>
      <c r="BG1580" s="24">
        <v>0</v>
      </c>
      <c r="BH1580" s="24">
        <v>0</v>
      </c>
      <c r="BI1580" s="24">
        <v>0</v>
      </c>
      <c r="BJ1580" s="24">
        <v>0</v>
      </c>
      <c r="BK1580" s="24">
        <v>0</v>
      </c>
      <c r="BL1580" s="24">
        <v>0</v>
      </c>
    </row>
    <row r="1581" spans="1:64" x14ac:dyDescent="0.25">
      <c r="A1581" t="s">
        <v>5126</v>
      </c>
      <c r="B1581">
        <v>134</v>
      </c>
      <c r="C1581">
        <v>1</v>
      </c>
      <c r="D1581">
        <v>12</v>
      </c>
      <c r="E1581" s="24">
        <v>0</v>
      </c>
      <c r="F1581" s="24">
        <v>0</v>
      </c>
      <c r="G1581" s="24">
        <v>0</v>
      </c>
      <c r="H1581" s="24">
        <v>0</v>
      </c>
      <c r="I1581" s="24">
        <v>0</v>
      </c>
      <c r="J1581" s="24">
        <v>0</v>
      </c>
      <c r="K1581" s="24">
        <v>253.65643467009068</v>
      </c>
      <c r="L1581" s="24">
        <v>-249.63463696092367</v>
      </c>
      <c r="M1581" s="24">
        <v>4.0217977091670036</v>
      </c>
      <c r="N1581" s="24">
        <v>-4.0217977091670036</v>
      </c>
      <c r="O1581" s="24">
        <v>-253.65643467009068</v>
      </c>
      <c r="P1581" s="24">
        <v>0</v>
      </c>
      <c r="Q1581" s="24">
        <v>1.5948110649333103E-3</v>
      </c>
      <c r="R1581" s="24">
        <v>-1.5887954991740116E-3</v>
      </c>
      <c r="S1581" s="24">
        <v>6.0155657592986245E-6</v>
      </c>
      <c r="T1581" s="24">
        <v>0</v>
      </c>
      <c r="U1581" s="24">
        <v>0</v>
      </c>
      <c r="V1581" s="24">
        <v>0</v>
      </c>
      <c r="W1581" s="24">
        <v>0</v>
      </c>
      <c r="X1581" s="24">
        <v>0</v>
      </c>
      <c r="Y1581" s="24">
        <v>0</v>
      </c>
      <c r="Z1581" s="24">
        <v>0</v>
      </c>
      <c r="AA1581" s="24">
        <v>228.29079120308162</v>
      </c>
      <c r="AB1581" s="24">
        <v>-224.67117326483094</v>
      </c>
      <c r="AC1581" s="24">
        <v>3.6196179382503035</v>
      </c>
      <c r="AD1581" s="24">
        <v>-3.619617938250304</v>
      </c>
      <c r="AE1581" s="24">
        <v>-228.29079120308143</v>
      </c>
      <c r="AF1581" s="24">
        <v>0</v>
      </c>
      <c r="AG1581" s="24">
        <v>1.5948110649333103E-3</v>
      </c>
      <c r="AH1581" s="24">
        <v>-1.5887954991740116E-3</v>
      </c>
      <c r="AI1581" s="24">
        <v>6.0155657592986245E-6</v>
      </c>
      <c r="AJ1581" s="24">
        <v>0</v>
      </c>
      <c r="AK1581" s="24">
        <v>0</v>
      </c>
      <c r="AL1581" s="24">
        <v>0</v>
      </c>
      <c r="AM1581" s="24">
        <v>0</v>
      </c>
      <c r="AN1581" s="24">
        <v>0</v>
      </c>
      <c r="AO1581" s="24">
        <v>0</v>
      </c>
      <c r="AP1581" s="24">
        <v>0</v>
      </c>
      <c r="AQ1581" s="24">
        <v>25.36564346700905</v>
      </c>
      <c r="AR1581" s="24">
        <v>-24.963463696092731</v>
      </c>
      <c r="AS1581" s="24">
        <v>0.4021797709167001</v>
      </c>
      <c r="AT1581" s="24">
        <v>-0.40217977091669965</v>
      </c>
      <c r="AU1581" s="24">
        <v>-25.365643467009249</v>
      </c>
      <c r="AV1581" s="24">
        <v>0</v>
      </c>
      <c r="AW1581" s="24">
        <v>0</v>
      </c>
      <c r="AX1581" s="24">
        <v>0</v>
      </c>
      <c r="AY1581" s="24">
        <v>0</v>
      </c>
      <c r="AZ1581" s="24">
        <v>0</v>
      </c>
      <c r="BA1581" s="24">
        <v>-6.0155657592986245E-6</v>
      </c>
      <c r="BB1581" s="24">
        <v>-1.5948110649333103E-3</v>
      </c>
      <c r="BC1581" s="24">
        <v>-6.0155657592986245E-6</v>
      </c>
      <c r="BD1581" s="24">
        <v>-1.5948110649333103E-3</v>
      </c>
      <c r="BE1581" s="24">
        <v>0</v>
      </c>
      <c r="BF1581" s="24">
        <v>0</v>
      </c>
      <c r="BG1581" s="24">
        <v>0</v>
      </c>
      <c r="BH1581" s="24">
        <v>0</v>
      </c>
      <c r="BI1581" s="24">
        <v>0</v>
      </c>
      <c r="BJ1581" s="24">
        <v>0</v>
      </c>
      <c r="BK1581" s="24">
        <v>0</v>
      </c>
      <c r="BL1581" s="24">
        <v>0</v>
      </c>
    </row>
    <row r="1582" spans="1:64" x14ac:dyDescent="0.25">
      <c r="A1582" t="s">
        <v>5126</v>
      </c>
      <c r="B1582">
        <v>135</v>
      </c>
      <c r="C1582">
        <v>1</v>
      </c>
      <c r="D1582">
        <v>12</v>
      </c>
      <c r="E1582" s="24">
        <v>0</v>
      </c>
      <c r="F1582" s="24">
        <v>0</v>
      </c>
      <c r="G1582" s="24">
        <v>0</v>
      </c>
      <c r="H1582" s="24">
        <v>0</v>
      </c>
      <c r="I1582" s="24">
        <v>0</v>
      </c>
      <c r="J1582" s="24">
        <v>0</v>
      </c>
      <c r="K1582" s="24">
        <v>231.52145070582628</v>
      </c>
      <c r="L1582" s="24">
        <v>-228.01607141271234</v>
      </c>
      <c r="M1582" s="24">
        <v>3.5053792931139469</v>
      </c>
      <c r="N1582" s="24">
        <v>-3.5053792931139469</v>
      </c>
      <c r="O1582" s="24">
        <v>-231.52145070582628</v>
      </c>
      <c r="P1582" s="24">
        <v>0</v>
      </c>
      <c r="Q1582" s="24">
        <v>1.4177385201037396E-3</v>
      </c>
      <c r="R1582" s="24">
        <v>-1.4127098102107993E-3</v>
      </c>
      <c r="S1582" s="24">
        <v>5.0287098929402418E-6</v>
      </c>
      <c r="T1582" s="24">
        <v>0</v>
      </c>
      <c r="U1582" s="24">
        <v>0</v>
      </c>
      <c r="V1582" s="24">
        <v>0</v>
      </c>
      <c r="W1582" s="24">
        <v>0</v>
      </c>
      <c r="X1582" s="24">
        <v>0</v>
      </c>
      <c r="Y1582" s="24">
        <v>0</v>
      </c>
      <c r="Z1582" s="24">
        <v>0</v>
      </c>
      <c r="AA1582" s="24">
        <v>208.36930563524365</v>
      </c>
      <c r="AB1582" s="24">
        <v>-205.2144642714411</v>
      </c>
      <c r="AC1582" s="24">
        <v>3.1548413638025523</v>
      </c>
      <c r="AD1582" s="24">
        <v>-3.1548413638025501</v>
      </c>
      <c r="AE1582" s="24">
        <v>-208.36930563524356</v>
      </c>
      <c r="AF1582" s="24">
        <v>0</v>
      </c>
      <c r="AG1582" s="24">
        <v>1.4177385201037396E-3</v>
      </c>
      <c r="AH1582" s="24">
        <v>-1.4127098102107993E-3</v>
      </c>
      <c r="AI1582" s="24">
        <v>5.0287098929402418E-6</v>
      </c>
      <c r="AJ1582" s="24">
        <v>0</v>
      </c>
      <c r="AK1582" s="24">
        <v>0</v>
      </c>
      <c r="AL1582" s="24">
        <v>0</v>
      </c>
      <c r="AM1582" s="24">
        <v>0</v>
      </c>
      <c r="AN1582" s="24">
        <v>0</v>
      </c>
      <c r="AO1582" s="24">
        <v>0</v>
      </c>
      <c r="AP1582" s="24">
        <v>0</v>
      </c>
      <c r="AQ1582" s="24">
        <v>23.152145070582634</v>
      </c>
      <c r="AR1582" s="24">
        <v>-22.801607141271234</v>
      </c>
      <c r="AS1582" s="24">
        <v>0.3505379293113946</v>
      </c>
      <c r="AT1582" s="24">
        <v>-0.35053792931139682</v>
      </c>
      <c r="AU1582" s="24">
        <v>-23.152145070582719</v>
      </c>
      <c r="AV1582" s="24">
        <v>0</v>
      </c>
      <c r="AW1582" s="24">
        <v>0</v>
      </c>
      <c r="AX1582" s="24">
        <v>0</v>
      </c>
      <c r="AY1582" s="24">
        <v>0</v>
      </c>
      <c r="AZ1582" s="24">
        <v>0</v>
      </c>
      <c r="BA1582" s="24">
        <v>-5.0287098929402418E-6</v>
      </c>
      <c r="BB1582" s="24">
        <v>-1.4177385201037396E-3</v>
      </c>
      <c r="BC1582" s="24">
        <v>-5.0287098929402418E-6</v>
      </c>
      <c r="BD1582" s="24">
        <v>-1.4177385201037396E-3</v>
      </c>
      <c r="BE1582" s="24">
        <v>0</v>
      </c>
      <c r="BF1582" s="24">
        <v>0</v>
      </c>
      <c r="BG1582" s="24">
        <v>0</v>
      </c>
      <c r="BH1582" s="24">
        <v>0</v>
      </c>
      <c r="BI1582" s="24">
        <v>0</v>
      </c>
      <c r="BJ1582" s="24">
        <v>0</v>
      </c>
      <c r="BK1582" s="24">
        <v>0</v>
      </c>
      <c r="BL1582" s="24">
        <v>0</v>
      </c>
    </row>
    <row r="1583" spans="1:64" x14ac:dyDescent="0.25">
      <c r="A1583" t="s">
        <v>5126</v>
      </c>
      <c r="B1583">
        <v>136</v>
      </c>
      <c r="C1583">
        <v>2</v>
      </c>
      <c r="D1583">
        <v>12</v>
      </c>
      <c r="E1583" s="24">
        <v>0</v>
      </c>
      <c r="F1583" s="24">
        <v>0</v>
      </c>
      <c r="G1583" s="24">
        <v>0</v>
      </c>
      <c r="H1583" s="24">
        <v>0</v>
      </c>
      <c r="I1583" s="24">
        <v>0</v>
      </c>
      <c r="J1583" s="24">
        <v>0</v>
      </c>
      <c r="K1583" s="24">
        <v>211.37119844183326</v>
      </c>
      <c r="L1583" s="24">
        <v>-208.31478676572442</v>
      </c>
      <c r="M1583" s="24">
        <v>3.0564116761088371</v>
      </c>
      <c r="N1583" s="24">
        <v>-3.0564116761088371</v>
      </c>
      <c r="O1583" s="24">
        <v>-211.37119844183326</v>
      </c>
      <c r="P1583" s="24">
        <v>0</v>
      </c>
      <c r="Q1583" s="24">
        <v>1.2607309527083999E-3</v>
      </c>
      <c r="R1583" s="24">
        <v>-1.2565251693104074E-3</v>
      </c>
      <c r="S1583" s="24">
        <v>4.2057833979924908E-6</v>
      </c>
      <c r="T1583" s="24">
        <v>0</v>
      </c>
      <c r="U1583" s="24">
        <v>0</v>
      </c>
      <c r="V1583" s="24">
        <v>0</v>
      </c>
      <c r="W1583" s="24">
        <v>0</v>
      </c>
      <c r="X1583" s="24">
        <v>0</v>
      </c>
      <c r="Y1583" s="24">
        <v>0</v>
      </c>
      <c r="Z1583" s="24">
        <v>0</v>
      </c>
      <c r="AA1583" s="24">
        <v>190.23407859764993</v>
      </c>
      <c r="AB1583" s="24">
        <v>-187.48330808915216</v>
      </c>
      <c r="AC1583" s="24">
        <v>2.7507705084979537</v>
      </c>
      <c r="AD1583" s="24">
        <v>-2.7507705084979541</v>
      </c>
      <c r="AE1583" s="24">
        <v>-190.23407859764984</v>
      </c>
      <c r="AF1583" s="24">
        <v>0</v>
      </c>
      <c r="AG1583" s="24">
        <v>1.2607309527083999E-3</v>
      </c>
      <c r="AH1583" s="24">
        <v>-1.2565251693104074E-3</v>
      </c>
      <c r="AI1583" s="24">
        <v>4.2057833979924908E-6</v>
      </c>
      <c r="AJ1583" s="24">
        <v>0</v>
      </c>
      <c r="AK1583" s="24">
        <v>0</v>
      </c>
      <c r="AL1583" s="24">
        <v>0</v>
      </c>
      <c r="AM1583" s="24">
        <v>0</v>
      </c>
      <c r="AN1583" s="24">
        <v>0</v>
      </c>
      <c r="AO1583" s="24">
        <v>0</v>
      </c>
      <c r="AP1583" s="24">
        <v>0</v>
      </c>
      <c r="AQ1583" s="24">
        <v>21.137119844183331</v>
      </c>
      <c r="AR1583" s="24">
        <v>-20.83147867657226</v>
      </c>
      <c r="AS1583" s="24">
        <v>0.30564116761088345</v>
      </c>
      <c r="AT1583" s="24">
        <v>-0.305641167610883</v>
      </c>
      <c r="AU1583" s="24">
        <v>-21.137119844183417</v>
      </c>
      <c r="AV1583" s="24">
        <v>0</v>
      </c>
      <c r="AW1583" s="24">
        <v>0</v>
      </c>
      <c r="AX1583" s="24">
        <v>0</v>
      </c>
      <c r="AY1583" s="24">
        <v>0</v>
      </c>
      <c r="AZ1583" s="24">
        <v>0</v>
      </c>
      <c r="BA1583" s="24">
        <v>-4.2057833979924908E-6</v>
      </c>
      <c r="BB1583" s="24">
        <v>-1.2607309527083999E-3</v>
      </c>
      <c r="BC1583" s="24">
        <v>-4.2057833979924908E-6</v>
      </c>
      <c r="BD1583" s="24">
        <v>-1.2607309527083999E-3</v>
      </c>
      <c r="BE1583" s="24">
        <v>0</v>
      </c>
      <c r="BF1583" s="24">
        <v>0</v>
      </c>
      <c r="BG1583" s="24">
        <v>0</v>
      </c>
      <c r="BH1583" s="24">
        <v>0</v>
      </c>
      <c r="BI1583" s="24">
        <v>0</v>
      </c>
      <c r="BJ1583" s="24">
        <v>0</v>
      </c>
      <c r="BK1583" s="24">
        <v>0</v>
      </c>
      <c r="BL1583" s="24">
        <v>0</v>
      </c>
    </row>
    <row r="1584" spans="1:64" x14ac:dyDescent="0.25">
      <c r="A1584" t="s">
        <v>5126</v>
      </c>
      <c r="B1584">
        <v>137</v>
      </c>
      <c r="C1584">
        <v>2</v>
      </c>
      <c r="D1584">
        <v>12</v>
      </c>
      <c r="E1584" s="24">
        <v>0</v>
      </c>
      <c r="F1584" s="24">
        <v>0</v>
      </c>
      <c r="G1584" s="24">
        <v>0</v>
      </c>
      <c r="H1584" s="24">
        <v>0</v>
      </c>
      <c r="I1584" s="24">
        <v>0</v>
      </c>
      <c r="J1584" s="24">
        <v>0</v>
      </c>
      <c r="K1584" s="24">
        <v>193.02246047183871</v>
      </c>
      <c r="L1584" s="24">
        <v>-190.35653422400355</v>
      </c>
      <c r="M1584" s="24">
        <v>2.6659262478351593</v>
      </c>
      <c r="N1584" s="24">
        <v>-2.6659262478351593</v>
      </c>
      <c r="O1584" s="24">
        <v>-193.02246047183871</v>
      </c>
      <c r="P1584" s="24">
        <v>0</v>
      </c>
      <c r="Q1584" s="24">
        <v>1.121465288406398E-3</v>
      </c>
      <c r="R1584" s="24">
        <v>-1.1179460880157421E-3</v>
      </c>
      <c r="S1584" s="24">
        <v>3.5192003906558966E-6</v>
      </c>
      <c r="T1584" s="24">
        <v>0</v>
      </c>
      <c r="U1584" s="24">
        <v>0</v>
      </c>
      <c r="V1584" s="24">
        <v>0</v>
      </c>
      <c r="W1584" s="24">
        <v>0</v>
      </c>
      <c r="X1584" s="24">
        <v>0</v>
      </c>
      <c r="Y1584" s="24">
        <v>0</v>
      </c>
      <c r="Z1584" s="24">
        <v>0</v>
      </c>
      <c r="AA1584" s="24">
        <v>173.72021442465484</v>
      </c>
      <c r="AB1584" s="24">
        <v>-171.32088080160315</v>
      </c>
      <c r="AC1584" s="24">
        <v>2.3993336230516435</v>
      </c>
      <c r="AD1584" s="24">
        <v>-2.3993336230516427</v>
      </c>
      <c r="AE1584" s="24">
        <v>-173.72021442465507</v>
      </c>
      <c r="AF1584" s="24">
        <v>0</v>
      </c>
      <c r="AG1584" s="24">
        <v>1.121465288406398E-3</v>
      </c>
      <c r="AH1584" s="24">
        <v>-1.1179460880157421E-3</v>
      </c>
      <c r="AI1584" s="24">
        <v>3.5192003906558966E-6</v>
      </c>
      <c r="AJ1584" s="24">
        <v>0</v>
      </c>
      <c r="AK1584" s="24">
        <v>0</v>
      </c>
      <c r="AL1584" s="24">
        <v>0</v>
      </c>
      <c r="AM1584" s="24">
        <v>0</v>
      </c>
      <c r="AN1584" s="24">
        <v>0</v>
      </c>
      <c r="AO1584" s="24">
        <v>0</v>
      </c>
      <c r="AP1584" s="24">
        <v>0</v>
      </c>
      <c r="AQ1584" s="24">
        <v>19.302246047183871</v>
      </c>
      <c r="AR1584" s="24">
        <v>-19.035653422400401</v>
      </c>
      <c r="AS1584" s="24">
        <v>0.26659262478351575</v>
      </c>
      <c r="AT1584" s="24">
        <v>-0.26659262478351664</v>
      </c>
      <c r="AU1584" s="24">
        <v>-19.302246047183644</v>
      </c>
      <c r="AV1584" s="24">
        <v>0</v>
      </c>
      <c r="AW1584" s="24">
        <v>0</v>
      </c>
      <c r="AX1584" s="24">
        <v>0</v>
      </c>
      <c r="AY1584" s="24">
        <v>0</v>
      </c>
      <c r="AZ1584" s="24">
        <v>0</v>
      </c>
      <c r="BA1584" s="24">
        <v>-3.5192003906558966E-6</v>
      </c>
      <c r="BB1584" s="24">
        <v>-1.121465288406398E-3</v>
      </c>
      <c r="BC1584" s="24">
        <v>-3.5192003906558966E-6</v>
      </c>
      <c r="BD1584" s="24">
        <v>-1.121465288406398E-3</v>
      </c>
      <c r="BE1584" s="24">
        <v>0</v>
      </c>
      <c r="BF1584" s="24">
        <v>0</v>
      </c>
      <c r="BG1584" s="24">
        <v>0</v>
      </c>
      <c r="BH1584" s="24">
        <v>0</v>
      </c>
      <c r="BI1584" s="24">
        <v>0</v>
      </c>
      <c r="BJ1584" s="24">
        <v>0</v>
      </c>
      <c r="BK1584" s="24">
        <v>0</v>
      </c>
      <c r="BL1584" s="24">
        <v>0</v>
      </c>
    </row>
    <row r="1585" spans="1:64" x14ac:dyDescent="0.25">
      <c r="A1585" t="s">
        <v>5126</v>
      </c>
      <c r="B1585">
        <v>138</v>
      </c>
      <c r="C1585">
        <v>2</v>
      </c>
      <c r="D1585">
        <v>12</v>
      </c>
      <c r="E1585" s="24">
        <v>0</v>
      </c>
      <c r="F1585" s="24">
        <v>0</v>
      </c>
      <c r="G1585" s="24">
        <v>0</v>
      </c>
      <c r="H1585" s="24">
        <v>0</v>
      </c>
      <c r="I1585" s="24">
        <v>0</v>
      </c>
      <c r="J1585" s="24">
        <v>0</v>
      </c>
      <c r="K1585" s="24">
        <v>176.30946929380298</v>
      </c>
      <c r="L1585" s="24">
        <v>-173.9832998663187</v>
      </c>
      <c r="M1585" s="24">
        <v>2.3261694274842739</v>
      </c>
      <c r="N1585" s="24">
        <v>-2.3261694274842739</v>
      </c>
      <c r="O1585" s="24">
        <v>-176.30946929380298</v>
      </c>
      <c r="P1585" s="24">
        <v>0</v>
      </c>
      <c r="Q1585" s="24">
        <v>9.9789358250745863E-4</v>
      </c>
      <c r="R1585" s="24">
        <v>-9.9494750111261965E-4</v>
      </c>
      <c r="S1585" s="24">
        <v>2.9460813948389841E-6</v>
      </c>
      <c r="T1585" s="24">
        <v>0</v>
      </c>
      <c r="U1585" s="24">
        <v>0</v>
      </c>
      <c r="V1585" s="24">
        <v>0</v>
      </c>
      <c r="W1585" s="24">
        <v>0</v>
      </c>
      <c r="X1585" s="24">
        <v>0</v>
      </c>
      <c r="Y1585" s="24">
        <v>0</v>
      </c>
      <c r="Z1585" s="24">
        <v>0</v>
      </c>
      <c r="AA1585" s="24">
        <v>158.67852236442269</v>
      </c>
      <c r="AB1585" s="24">
        <v>-156.58496987968692</v>
      </c>
      <c r="AC1585" s="24">
        <v>2.0935524847358464</v>
      </c>
      <c r="AD1585" s="24">
        <v>-2.0935524847358469</v>
      </c>
      <c r="AE1585" s="24">
        <v>-158.67852236442263</v>
      </c>
      <c r="AF1585" s="24">
        <v>0</v>
      </c>
      <c r="AG1585" s="24">
        <v>9.9789358250745863E-4</v>
      </c>
      <c r="AH1585" s="24">
        <v>-9.9494750111261965E-4</v>
      </c>
      <c r="AI1585" s="24">
        <v>2.9460813948389841E-6</v>
      </c>
      <c r="AJ1585" s="24">
        <v>0</v>
      </c>
      <c r="AK1585" s="24">
        <v>0</v>
      </c>
      <c r="AL1585" s="24">
        <v>0</v>
      </c>
      <c r="AM1585" s="24">
        <v>0</v>
      </c>
      <c r="AN1585" s="24">
        <v>0</v>
      </c>
      <c r="AO1585" s="24">
        <v>0</v>
      </c>
      <c r="AP1585" s="24">
        <v>0</v>
      </c>
      <c r="AQ1585" s="24">
        <v>17.630946929380286</v>
      </c>
      <c r="AR1585" s="24">
        <v>-17.398329986631779</v>
      </c>
      <c r="AS1585" s="24">
        <v>0.23261694274842748</v>
      </c>
      <c r="AT1585" s="24">
        <v>-0.23261694274842704</v>
      </c>
      <c r="AU1585" s="24">
        <v>-17.630946929380343</v>
      </c>
      <c r="AV1585" s="24">
        <v>0</v>
      </c>
      <c r="AW1585" s="24">
        <v>0</v>
      </c>
      <c r="AX1585" s="24">
        <v>0</v>
      </c>
      <c r="AY1585" s="24">
        <v>0</v>
      </c>
      <c r="AZ1585" s="24">
        <v>0</v>
      </c>
      <c r="BA1585" s="24">
        <v>-2.9460813948389841E-6</v>
      </c>
      <c r="BB1585" s="24">
        <v>-9.9789358250745863E-4</v>
      </c>
      <c r="BC1585" s="24">
        <v>-2.9460813948389841E-6</v>
      </c>
      <c r="BD1585" s="24">
        <v>-9.9789358250745863E-4</v>
      </c>
      <c r="BE1585" s="24">
        <v>0</v>
      </c>
      <c r="BF1585" s="24">
        <v>0</v>
      </c>
      <c r="BG1585" s="24">
        <v>0</v>
      </c>
      <c r="BH1585" s="24">
        <v>0</v>
      </c>
      <c r="BI1585" s="24">
        <v>0</v>
      </c>
      <c r="BJ1585" s="24">
        <v>0</v>
      </c>
      <c r="BK1585" s="24">
        <v>0</v>
      </c>
      <c r="BL1585" s="24">
        <v>0</v>
      </c>
    </row>
    <row r="1586" spans="1:64" x14ac:dyDescent="0.25">
      <c r="A1586" t="s">
        <v>5126</v>
      </c>
      <c r="B1586">
        <v>139</v>
      </c>
      <c r="C1586">
        <v>3</v>
      </c>
      <c r="D1586">
        <v>12</v>
      </c>
      <c r="E1586" s="24">
        <v>0</v>
      </c>
      <c r="F1586" s="24">
        <v>0</v>
      </c>
      <c r="G1586" s="24">
        <v>0</v>
      </c>
      <c r="H1586" s="24">
        <v>0</v>
      </c>
      <c r="I1586" s="24">
        <v>0</v>
      </c>
      <c r="J1586" s="24">
        <v>0</v>
      </c>
      <c r="K1586" s="24">
        <v>161.08218864351511</v>
      </c>
      <c r="L1586" s="24">
        <v>-159.05175388604403</v>
      </c>
      <c r="M1586" s="24">
        <v>2.0304347574710846</v>
      </c>
      <c r="N1586" s="24">
        <v>-2.0304347574710846</v>
      </c>
      <c r="O1586" s="24">
        <v>-161.08218864351511</v>
      </c>
      <c r="P1586" s="24">
        <v>0</v>
      </c>
      <c r="Q1586" s="24">
        <v>8.8820965720515233E-4</v>
      </c>
      <c r="R1586" s="24">
        <v>-8.8574222286297299E-4</v>
      </c>
      <c r="S1586" s="24">
        <v>2.467434342179331E-6</v>
      </c>
      <c r="T1586" s="24">
        <v>0</v>
      </c>
      <c r="U1586" s="24">
        <v>0</v>
      </c>
      <c r="V1586" s="24">
        <v>0</v>
      </c>
      <c r="W1586" s="24">
        <v>0</v>
      </c>
      <c r="X1586" s="24">
        <v>0</v>
      </c>
      <c r="Y1586" s="24">
        <v>0</v>
      </c>
      <c r="Z1586" s="24">
        <v>0</v>
      </c>
      <c r="AA1586" s="24">
        <v>144.97396977916361</v>
      </c>
      <c r="AB1586" s="24">
        <v>-143.14657849743958</v>
      </c>
      <c r="AC1586" s="24">
        <v>1.8273912817239761</v>
      </c>
      <c r="AD1586" s="24">
        <v>-1.8273912817239761</v>
      </c>
      <c r="AE1586" s="24">
        <v>-144.97396977916355</v>
      </c>
      <c r="AF1586" s="24">
        <v>0</v>
      </c>
      <c r="AG1586" s="24">
        <v>8.8820965720515233E-4</v>
      </c>
      <c r="AH1586" s="24">
        <v>-8.8574222286297299E-4</v>
      </c>
      <c r="AI1586" s="24">
        <v>2.467434342179331E-6</v>
      </c>
      <c r="AJ1586" s="24">
        <v>0</v>
      </c>
      <c r="AK1586" s="24">
        <v>0</v>
      </c>
      <c r="AL1586" s="24">
        <v>0</v>
      </c>
      <c r="AM1586" s="24">
        <v>0</v>
      </c>
      <c r="AN1586" s="24">
        <v>0</v>
      </c>
      <c r="AO1586" s="24">
        <v>0</v>
      </c>
      <c r="AP1586" s="24">
        <v>0</v>
      </c>
      <c r="AQ1586" s="24">
        <v>16.1082188643515</v>
      </c>
      <c r="AR1586" s="24">
        <v>-15.905175388604448</v>
      </c>
      <c r="AS1586" s="24">
        <v>0.20304347574710846</v>
      </c>
      <c r="AT1586" s="24">
        <v>-0.20304347574710846</v>
      </c>
      <c r="AU1586" s="24">
        <v>-16.108218864351556</v>
      </c>
      <c r="AV1586" s="24">
        <v>0</v>
      </c>
      <c r="AW1586" s="24">
        <v>0</v>
      </c>
      <c r="AX1586" s="24">
        <v>0</v>
      </c>
      <c r="AY1586" s="24">
        <v>0</v>
      </c>
      <c r="AZ1586" s="24">
        <v>0</v>
      </c>
      <c r="BA1586" s="24">
        <v>-2.467434342179331E-6</v>
      </c>
      <c r="BB1586" s="24">
        <v>-8.8820965720515233E-4</v>
      </c>
      <c r="BC1586" s="24">
        <v>-2.467434342179331E-6</v>
      </c>
      <c r="BD1586" s="24">
        <v>-8.8820965720515233E-4</v>
      </c>
      <c r="BE1586" s="24">
        <v>0</v>
      </c>
      <c r="BF1586" s="24">
        <v>0</v>
      </c>
      <c r="BG1586" s="24">
        <v>0</v>
      </c>
      <c r="BH1586" s="24">
        <v>0</v>
      </c>
      <c r="BI1586" s="24">
        <v>0</v>
      </c>
      <c r="BJ1586" s="24">
        <v>0</v>
      </c>
      <c r="BK1586" s="24">
        <v>0</v>
      </c>
      <c r="BL1586" s="24">
        <v>0</v>
      </c>
    </row>
    <row r="1587" spans="1:64" x14ac:dyDescent="0.25">
      <c r="A1587" t="s">
        <v>5126</v>
      </c>
      <c r="B1587">
        <v>140</v>
      </c>
      <c r="C1587">
        <v>3</v>
      </c>
      <c r="D1587">
        <v>12</v>
      </c>
      <c r="E1587" s="24">
        <v>0</v>
      </c>
      <c r="F1587" s="24">
        <v>0</v>
      </c>
      <c r="G1587" s="24">
        <v>0</v>
      </c>
      <c r="H1587" s="24">
        <v>0</v>
      </c>
      <c r="I1587" s="24">
        <v>0</v>
      </c>
      <c r="J1587" s="24">
        <v>0</v>
      </c>
      <c r="K1587" s="24">
        <v>147.20477053523064</v>
      </c>
      <c r="L1587" s="24">
        <v>-145.43185168877244</v>
      </c>
      <c r="M1587" s="24">
        <v>1.7729188464581966</v>
      </c>
      <c r="N1587" s="24">
        <v>-1.7729188464581966</v>
      </c>
      <c r="O1587" s="24">
        <v>-147.20477053523064</v>
      </c>
      <c r="P1587" s="24">
        <v>0</v>
      </c>
      <c r="Q1587" s="24">
        <v>7.9081986632445478E-4</v>
      </c>
      <c r="R1587" s="24">
        <v>-7.8875237340980675E-4</v>
      </c>
      <c r="S1587" s="24">
        <v>2.0674929146480281E-6</v>
      </c>
      <c r="T1587" s="24">
        <v>0</v>
      </c>
      <c r="U1587" s="24">
        <v>0</v>
      </c>
      <c r="V1587" s="24">
        <v>0</v>
      </c>
      <c r="W1587" s="24">
        <v>0</v>
      </c>
      <c r="X1587" s="24">
        <v>0</v>
      </c>
      <c r="Y1587" s="24">
        <v>0</v>
      </c>
      <c r="Z1587" s="24">
        <v>0</v>
      </c>
      <c r="AA1587" s="24">
        <v>132.48429348170757</v>
      </c>
      <c r="AB1587" s="24">
        <v>-130.8886665198952</v>
      </c>
      <c r="AC1587" s="24">
        <v>1.5956269618123771</v>
      </c>
      <c r="AD1587" s="24">
        <v>-1.5956269618123784</v>
      </c>
      <c r="AE1587" s="24">
        <v>-132.48429348170771</v>
      </c>
      <c r="AF1587" s="24">
        <v>0</v>
      </c>
      <c r="AG1587" s="24">
        <v>7.9081986632445478E-4</v>
      </c>
      <c r="AH1587" s="24">
        <v>-7.8875237340980675E-4</v>
      </c>
      <c r="AI1587" s="24">
        <v>2.0674929146480281E-6</v>
      </c>
      <c r="AJ1587" s="24">
        <v>0</v>
      </c>
      <c r="AK1587" s="24">
        <v>0</v>
      </c>
      <c r="AL1587" s="24">
        <v>0</v>
      </c>
      <c r="AM1587" s="24">
        <v>0</v>
      </c>
      <c r="AN1587" s="24">
        <v>0</v>
      </c>
      <c r="AO1587" s="24">
        <v>0</v>
      </c>
      <c r="AP1587" s="24">
        <v>0</v>
      </c>
      <c r="AQ1587" s="24">
        <v>14.720477053523069</v>
      </c>
      <c r="AR1587" s="24">
        <v>-14.543185168877244</v>
      </c>
      <c r="AS1587" s="24">
        <v>0.17729188464581958</v>
      </c>
      <c r="AT1587" s="24">
        <v>-0.17729188464581824</v>
      </c>
      <c r="AU1587" s="24">
        <v>-14.720477053522927</v>
      </c>
      <c r="AV1587" s="24">
        <v>0</v>
      </c>
      <c r="AW1587" s="24">
        <v>0</v>
      </c>
      <c r="AX1587" s="24">
        <v>0</v>
      </c>
      <c r="AY1587" s="24">
        <v>0</v>
      </c>
      <c r="AZ1587" s="24">
        <v>0</v>
      </c>
      <c r="BA1587" s="24">
        <v>-2.0674929146480281E-6</v>
      </c>
      <c r="BB1587" s="24">
        <v>-7.9081986632445478E-4</v>
      </c>
      <c r="BC1587" s="24">
        <v>-2.0674929146480281E-6</v>
      </c>
      <c r="BD1587" s="24">
        <v>-7.9081986632445478E-4</v>
      </c>
      <c r="BE1587" s="24">
        <v>0</v>
      </c>
      <c r="BF1587" s="24">
        <v>0</v>
      </c>
      <c r="BG1587" s="24">
        <v>0</v>
      </c>
      <c r="BH1587" s="24">
        <v>0</v>
      </c>
      <c r="BI1587" s="24">
        <v>0</v>
      </c>
      <c r="BJ1587" s="24">
        <v>0</v>
      </c>
      <c r="BK1587" s="24">
        <v>0</v>
      </c>
      <c r="BL1587" s="24">
        <v>0</v>
      </c>
    </row>
    <row r="1588" spans="1:64" x14ac:dyDescent="0.25">
      <c r="A1588" t="s">
        <v>5126</v>
      </c>
      <c r="B1588">
        <v>141</v>
      </c>
      <c r="C1588">
        <v>3</v>
      </c>
      <c r="D1588">
        <v>12</v>
      </c>
      <c r="E1588" s="24">
        <v>0</v>
      </c>
      <c r="F1588" s="24">
        <v>0</v>
      </c>
      <c r="G1588" s="24">
        <v>0</v>
      </c>
      <c r="H1588" s="24">
        <v>0</v>
      </c>
      <c r="I1588" s="24">
        <v>0</v>
      </c>
      <c r="J1588" s="24">
        <v>0</v>
      </c>
      <c r="K1588" s="24">
        <v>134.55416892841458</v>
      </c>
      <c r="L1588" s="24">
        <v>-133.0055717267096</v>
      </c>
      <c r="M1588" s="24">
        <v>1.5485972017049789</v>
      </c>
      <c r="N1588" s="24">
        <v>-1.5485972017049789</v>
      </c>
      <c r="O1588" s="24">
        <v>-134.55416892841458</v>
      </c>
      <c r="P1588" s="24">
        <v>0</v>
      </c>
      <c r="Q1588" s="24">
        <v>7.0431749895760731E-4</v>
      </c>
      <c r="R1588" s="24">
        <v>-7.0258434675452008E-4</v>
      </c>
      <c r="S1588" s="24">
        <v>1.7331522030872293E-6</v>
      </c>
      <c r="T1588" s="24">
        <v>0</v>
      </c>
      <c r="U1588" s="24">
        <v>0</v>
      </c>
      <c r="V1588" s="24">
        <v>0</v>
      </c>
      <c r="W1588" s="24">
        <v>0</v>
      </c>
      <c r="X1588" s="24">
        <v>0</v>
      </c>
      <c r="Y1588" s="24">
        <v>0</v>
      </c>
      <c r="Z1588" s="24">
        <v>0</v>
      </c>
      <c r="AA1588" s="24">
        <v>121.09875203557313</v>
      </c>
      <c r="AB1588" s="24">
        <v>-119.7050145540386</v>
      </c>
      <c r="AC1588" s="24">
        <v>1.3937374815344812</v>
      </c>
      <c r="AD1588" s="24">
        <v>-1.3937374815344796</v>
      </c>
      <c r="AE1588" s="24">
        <v>-121.09875203557317</v>
      </c>
      <c r="AF1588" s="24">
        <v>0</v>
      </c>
      <c r="AG1588" s="24">
        <v>7.0431749895760731E-4</v>
      </c>
      <c r="AH1588" s="24">
        <v>-7.0258434675452008E-4</v>
      </c>
      <c r="AI1588" s="24">
        <v>1.7331522030872293E-6</v>
      </c>
      <c r="AJ1588" s="24">
        <v>0</v>
      </c>
      <c r="AK1588" s="24">
        <v>0</v>
      </c>
      <c r="AL1588" s="24">
        <v>0</v>
      </c>
      <c r="AM1588" s="24">
        <v>0</v>
      </c>
      <c r="AN1588" s="24">
        <v>0</v>
      </c>
      <c r="AO1588" s="24">
        <v>0</v>
      </c>
      <c r="AP1588" s="24">
        <v>0</v>
      </c>
      <c r="AQ1588" s="24">
        <v>13.455416892841455</v>
      </c>
      <c r="AR1588" s="24">
        <v>-13.300557172671006</v>
      </c>
      <c r="AS1588" s="24">
        <v>0.15485972017049776</v>
      </c>
      <c r="AT1588" s="24">
        <v>-0.15485972017049932</v>
      </c>
      <c r="AU1588" s="24">
        <v>-13.455416892841413</v>
      </c>
      <c r="AV1588" s="24">
        <v>0</v>
      </c>
      <c r="AW1588" s="24">
        <v>0</v>
      </c>
      <c r="AX1588" s="24">
        <v>0</v>
      </c>
      <c r="AY1588" s="24">
        <v>0</v>
      </c>
      <c r="AZ1588" s="24">
        <v>0</v>
      </c>
      <c r="BA1588" s="24">
        <v>-1.7331522030872293E-6</v>
      </c>
      <c r="BB1588" s="24">
        <v>-7.0431749895760731E-4</v>
      </c>
      <c r="BC1588" s="24">
        <v>-1.7331522030872293E-6</v>
      </c>
      <c r="BD1588" s="24">
        <v>-7.0431749895760731E-4</v>
      </c>
      <c r="BE1588" s="24">
        <v>0</v>
      </c>
      <c r="BF1588" s="24">
        <v>0</v>
      </c>
      <c r="BG1588" s="24">
        <v>0</v>
      </c>
      <c r="BH1588" s="24">
        <v>0</v>
      </c>
      <c r="BI1588" s="24">
        <v>0</v>
      </c>
      <c r="BJ1588" s="24">
        <v>0</v>
      </c>
      <c r="BK1588" s="24">
        <v>0</v>
      </c>
      <c r="BL1588" s="24">
        <v>0</v>
      </c>
    </row>
    <row r="1589" spans="1:64" x14ac:dyDescent="0.25">
      <c r="A1589" t="s">
        <v>5126</v>
      </c>
      <c r="B1589">
        <v>142</v>
      </c>
      <c r="C1589">
        <v>4</v>
      </c>
      <c r="D1589">
        <v>12</v>
      </c>
      <c r="E1589" s="24">
        <v>0</v>
      </c>
      <c r="F1589" s="24">
        <v>0</v>
      </c>
      <c r="G1589" s="24">
        <v>0</v>
      </c>
      <c r="H1589" s="24">
        <v>0</v>
      </c>
      <c r="I1589" s="24">
        <v>0</v>
      </c>
      <c r="J1589" s="24">
        <v>0</v>
      </c>
      <c r="K1589" s="24">
        <v>123.01889373362064</v>
      </c>
      <c r="L1589" s="24">
        <v>-121.66577582061291</v>
      </c>
      <c r="M1589" s="24">
        <v>1.3531179130077362</v>
      </c>
      <c r="N1589" s="24">
        <v>-1.3531179130077362</v>
      </c>
      <c r="O1589" s="24">
        <v>-123.01889373362064</v>
      </c>
      <c r="P1589" s="24">
        <v>0</v>
      </c>
      <c r="Q1589" s="24">
        <v>6.2746033609073493E-4</v>
      </c>
      <c r="R1589" s="24">
        <v>-6.2600681644653378E-4</v>
      </c>
      <c r="S1589" s="24">
        <v>1.4535196442011511E-6</v>
      </c>
      <c r="T1589" s="24">
        <v>0</v>
      </c>
      <c r="U1589" s="24">
        <v>0</v>
      </c>
      <c r="V1589" s="24">
        <v>0</v>
      </c>
      <c r="W1589" s="24">
        <v>0</v>
      </c>
      <c r="X1589" s="24">
        <v>0</v>
      </c>
      <c r="Y1589" s="24">
        <v>0</v>
      </c>
      <c r="Z1589" s="24">
        <v>0</v>
      </c>
      <c r="AA1589" s="24">
        <v>110.71700436025858</v>
      </c>
      <c r="AB1589" s="24">
        <v>-109.4991982385518</v>
      </c>
      <c r="AC1589" s="24">
        <v>1.2178061217069627</v>
      </c>
      <c r="AD1589" s="24">
        <v>-1.217806121706964</v>
      </c>
      <c r="AE1589" s="24">
        <v>-110.71700436025844</v>
      </c>
      <c r="AF1589" s="24">
        <v>0</v>
      </c>
      <c r="AG1589" s="24">
        <v>6.2746033609073493E-4</v>
      </c>
      <c r="AH1589" s="24">
        <v>-6.2600681644653378E-4</v>
      </c>
      <c r="AI1589" s="24">
        <v>1.4535196442011511E-6</v>
      </c>
      <c r="AJ1589" s="24">
        <v>0</v>
      </c>
      <c r="AK1589" s="24">
        <v>0</v>
      </c>
      <c r="AL1589" s="24">
        <v>0</v>
      </c>
      <c r="AM1589" s="24">
        <v>0</v>
      </c>
      <c r="AN1589" s="24">
        <v>0</v>
      </c>
      <c r="AO1589" s="24">
        <v>0</v>
      </c>
      <c r="AP1589" s="24">
        <v>0</v>
      </c>
      <c r="AQ1589" s="24">
        <v>12.301889373362059</v>
      </c>
      <c r="AR1589" s="24">
        <v>-12.166577582061109</v>
      </c>
      <c r="AS1589" s="24">
        <v>0.13531179130077353</v>
      </c>
      <c r="AT1589" s="24">
        <v>-0.1353117913007722</v>
      </c>
      <c r="AU1589" s="24">
        <v>-12.301889373362201</v>
      </c>
      <c r="AV1589" s="24">
        <v>0</v>
      </c>
      <c r="AW1589" s="24">
        <v>0</v>
      </c>
      <c r="AX1589" s="24">
        <v>0</v>
      </c>
      <c r="AY1589" s="24">
        <v>0</v>
      </c>
      <c r="AZ1589" s="24">
        <v>0</v>
      </c>
      <c r="BA1589" s="24">
        <v>-1.4535196442011511E-6</v>
      </c>
      <c r="BB1589" s="24">
        <v>-6.2746033609073493E-4</v>
      </c>
      <c r="BC1589" s="24">
        <v>-1.4535196442011511E-6</v>
      </c>
      <c r="BD1589" s="24">
        <v>-6.2746033609073493E-4</v>
      </c>
      <c r="BE1589" s="24">
        <v>0</v>
      </c>
      <c r="BF1589" s="24">
        <v>0</v>
      </c>
      <c r="BG1589" s="24">
        <v>0</v>
      </c>
      <c r="BH1589" s="24">
        <v>0</v>
      </c>
      <c r="BI1589" s="24">
        <v>0</v>
      </c>
      <c r="BJ1589" s="24">
        <v>0</v>
      </c>
      <c r="BK1589" s="24">
        <v>0</v>
      </c>
      <c r="BL1589" s="24">
        <v>0</v>
      </c>
    </row>
    <row r="1590" spans="1:64" x14ac:dyDescent="0.25">
      <c r="A1590" t="s">
        <v>5126</v>
      </c>
      <c r="B1590">
        <v>143</v>
      </c>
      <c r="C1590">
        <v>4</v>
      </c>
      <c r="D1590">
        <v>12</v>
      </c>
      <c r="E1590" s="24">
        <v>0</v>
      </c>
      <c r="F1590" s="24">
        <v>0</v>
      </c>
      <c r="G1590" s="24">
        <v>0</v>
      </c>
      <c r="H1590" s="24">
        <v>0</v>
      </c>
      <c r="I1590" s="24">
        <v>0</v>
      </c>
      <c r="J1590" s="24">
        <v>0</v>
      </c>
      <c r="K1590" s="24">
        <v>112.49789031967521</v>
      </c>
      <c r="L1590" s="24">
        <v>-111.31518054008484</v>
      </c>
      <c r="M1590" s="24">
        <v>1.1827097795903683</v>
      </c>
      <c r="N1590" s="24">
        <v>-1.1827097795903683</v>
      </c>
      <c r="O1590" s="24">
        <v>-112.49789031967521</v>
      </c>
      <c r="P1590" s="24">
        <v>0</v>
      </c>
      <c r="Q1590" s="24">
        <v>5.5915097323122609E-4</v>
      </c>
      <c r="R1590" s="24">
        <v>-5.5793143997107109E-4</v>
      </c>
      <c r="S1590" s="24">
        <v>1.2195332601550035E-6</v>
      </c>
      <c r="T1590" s="24">
        <v>0</v>
      </c>
      <c r="U1590" s="24">
        <v>0</v>
      </c>
      <c r="V1590" s="24">
        <v>0</v>
      </c>
      <c r="W1590" s="24">
        <v>0</v>
      </c>
      <c r="X1590" s="24">
        <v>0</v>
      </c>
      <c r="Y1590" s="24">
        <v>0</v>
      </c>
      <c r="Z1590" s="24">
        <v>0</v>
      </c>
      <c r="AA1590" s="24">
        <v>101.24810128770768</v>
      </c>
      <c r="AB1590" s="24">
        <v>-100.18366248607617</v>
      </c>
      <c r="AC1590" s="24">
        <v>1.0644388016313315</v>
      </c>
      <c r="AD1590" s="24">
        <v>-1.0644388016313311</v>
      </c>
      <c r="AE1590" s="24">
        <v>-101.24810128770764</v>
      </c>
      <c r="AF1590" s="24">
        <v>0</v>
      </c>
      <c r="AG1590" s="24">
        <v>5.5915097323122609E-4</v>
      </c>
      <c r="AH1590" s="24">
        <v>-5.5793143997107109E-4</v>
      </c>
      <c r="AI1590" s="24">
        <v>1.2195332601550035E-6</v>
      </c>
      <c r="AJ1590" s="24">
        <v>0</v>
      </c>
      <c r="AK1590" s="24">
        <v>0</v>
      </c>
      <c r="AL1590" s="24">
        <v>0</v>
      </c>
      <c r="AM1590" s="24">
        <v>0</v>
      </c>
      <c r="AN1590" s="24">
        <v>0</v>
      </c>
      <c r="AO1590" s="24">
        <v>0</v>
      </c>
      <c r="AP1590" s="24">
        <v>0</v>
      </c>
      <c r="AQ1590" s="24">
        <v>11.249789031967524</v>
      </c>
      <c r="AR1590" s="24">
        <v>-11.131518054008666</v>
      </c>
      <c r="AS1590" s="24">
        <v>0.11827097795903674</v>
      </c>
      <c r="AT1590" s="24">
        <v>-0.11827097795903718</v>
      </c>
      <c r="AU1590" s="24">
        <v>-11.249789031967566</v>
      </c>
      <c r="AV1590" s="24">
        <v>0</v>
      </c>
      <c r="AW1590" s="24">
        <v>0</v>
      </c>
      <c r="AX1590" s="24">
        <v>0</v>
      </c>
      <c r="AY1590" s="24">
        <v>0</v>
      </c>
      <c r="AZ1590" s="24">
        <v>0</v>
      </c>
      <c r="BA1590" s="24">
        <v>-1.2195332601550035E-6</v>
      </c>
      <c r="BB1590" s="24">
        <v>-5.5915097323122609E-4</v>
      </c>
      <c r="BC1590" s="24">
        <v>-1.2195332601550035E-6</v>
      </c>
      <c r="BD1590" s="24">
        <v>-5.5915097323122609E-4</v>
      </c>
      <c r="BE1590" s="24">
        <v>0</v>
      </c>
      <c r="BF1590" s="24">
        <v>0</v>
      </c>
      <c r="BG1590" s="24">
        <v>0</v>
      </c>
      <c r="BH1590" s="24">
        <v>0</v>
      </c>
      <c r="BI1590" s="24">
        <v>0</v>
      </c>
      <c r="BJ1590" s="24">
        <v>0</v>
      </c>
      <c r="BK1590" s="24">
        <v>0</v>
      </c>
      <c r="BL1590" s="24">
        <v>0</v>
      </c>
    </row>
    <row r="1591" spans="1:64" x14ac:dyDescent="0.25">
      <c r="A1591" t="s">
        <v>5126</v>
      </c>
      <c r="B1591">
        <v>144</v>
      </c>
      <c r="C1591">
        <v>4</v>
      </c>
      <c r="D1591">
        <v>12</v>
      </c>
      <c r="E1591" s="24">
        <v>0</v>
      </c>
      <c r="F1591" s="24">
        <v>0</v>
      </c>
      <c r="G1591" s="24">
        <v>0</v>
      </c>
      <c r="H1591" s="24">
        <v>0</v>
      </c>
      <c r="I1591" s="24">
        <v>0</v>
      </c>
      <c r="J1591" s="24">
        <v>0</v>
      </c>
      <c r="K1591" s="24">
        <v>102.89953147247434</v>
      </c>
      <c r="L1591" s="24">
        <v>-101.86542804166675</v>
      </c>
      <c r="M1591" s="24">
        <v>1.0341034308075905</v>
      </c>
      <c r="N1591" s="24">
        <v>-1.0341034308075905</v>
      </c>
      <c r="O1591" s="24">
        <v>-102.89953147247434</v>
      </c>
      <c r="P1591" s="24">
        <v>0</v>
      </c>
      <c r="Q1591" s="24">
        <v>4.9841954842122504E-4</v>
      </c>
      <c r="R1591" s="24">
        <v>-4.9739589690034336E-4</v>
      </c>
      <c r="S1591" s="24">
        <v>1.0236515208816854E-6</v>
      </c>
      <c r="T1591" s="24">
        <v>0</v>
      </c>
      <c r="U1591" s="24">
        <v>0</v>
      </c>
      <c r="V1591" s="24">
        <v>0</v>
      </c>
      <c r="W1591" s="24">
        <v>0</v>
      </c>
      <c r="X1591" s="24">
        <v>0</v>
      </c>
      <c r="Y1591" s="24">
        <v>0</v>
      </c>
      <c r="Z1591" s="24">
        <v>0</v>
      </c>
      <c r="AA1591" s="24">
        <v>92.609578325226906</v>
      </c>
      <c r="AB1591" s="24">
        <v>-91.67888523750014</v>
      </c>
      <c r="AC1591" s="24">
        <v>0.93069308772683146</v>
      </c>
      <c r="AD1591" s="24">
        <v>-0.9306930877268309</v>
      </c>
      <c r="AE1591" s="24">
        <v>-92.609578325227062</v>
      </c>
      <c r="AF1591" s="24">
        <v>0</v>
      </c>
      <c r="AG1591" s="24">
        <v>4.9841954842122504E-4</v>
      </c>
      <c r="AH1591" s="24">
        <v>-4.9739589690034336E-4</v>
      </c>
      <c r="AI1591" s="24">
        <v>1.0236515208816854E-6</v>
      </c>
      <c r="AJ1591" s="24">
        <v>0</v>
      </c>
      <c r="AK1591" s="24">
        <v>0</v>
      </c>
      <c r="AL1591" s="24">
        <v>0</v>
      </c>
      <c r="AM1591" s="24">
        <v>0</v>
      </c>
      <c r="AN1591" s="24">
        <v>0</v>
      </c>
      <c r="AO1591" s="24">
        <v>0</v>
      </c>
      <c r="AP1591" s="24">
        <v>0</v>
      </c>
      <c r="AQ1591" s="24">
        <v>10.289953147247431</v>
      </c>
      <c r="AR1591" s="24">
        <v>-10.186542804166606</v>
      </c>
      <c r="AS1591" s="24">
        <v>0.10341034308075903</v>
      </c>
      <c r="AT1591" s="24">
        <v>-0.10341034308075958</v>
      </c>
      <c r="AU1591" s="24">
        <v>-10.289953147247275</v>
      </c>
      <c r="AV1591" s="24">
        <v>0</v>
      </c>
      <c r="AW1591" s="24">
        <v>0</v>
      </c>
      <c r="AX1591" s="24">
        <v>0</v>
      </c>
      <c r="AY1591" s="24">
        <v>0</v>
      </c>
      <c r="AZ1591" s="24">
        <v>0</v>
      </c>
      <c r="BA1591" s="24">
        <v>-1.0236515208816854E-6</v>
      </c>
      <c r="BB1591" s="24">
        <v>-4.9841954842122504E-4</v>
      </c>
      <c r="BC1591" s="24">
        <v>-1.0236515208816854E-6</v>
      </c>
      <c r="BD1591" s="24">
        <v>-4.9841954842122504E-4</v>
      </c>
      <c r="BE1591" s="24">
        <v>0</v>
      </c>
      <c r="BF1591" s="24">
        <v>0</v>
      </c>
      <c r="BG1591" s="24">
        <v>0</v>
      </c>
      <c r="BH1591" s="24">
        <v>0</v>
      </c>
      <c r="BI1591" s="24">
        <v>0</v>
      </c>
      <c r="BJ1591" s="24">
        <v>0</v>
      </c>
      <c r="BK1591" s="24">
        <v>0</v>
      </c>
      <c r="BL1591" s="24">
        <v>0</v>
      </c>
    </row>
    <row r="1592" spans="1:64" x14ac:dyDescent="0.25">
      <c r="A1592" t="s">
        <v>5126</v>
      </c>
      <c r="B1592">
        <v>145</v>
      </c>
      <c r="C1592">
        <v>1</v>
      </c>
      <c r="D1592">
        <v>13</v>
      </c>
      <c r="E1592" s="24">
        <v>0</v>
      </c>
      <c r="F1592" s="24">
        <v>0</v>
      </c>
      <c r="G1592" s="24">
        <v>0</v>
      </c>
      <c r="H1592" s="24">
        <v>0</v>
      </c>
      <c r="I1592" s="24">
        <v>0</v>
      </c>
      <c r="J1592" s="24">
        <v>0</v>
      </c>
      <c r="K1592" s="24">
        <v>94.140709988772869</v>
      </c>
      <c r="L1592" s="24">
        <v>-93.236246697604656</v>
      </c>
      <c r="M1592" s="24">
        <v>0.90446329116821289</v>
      </c>
      <c r="N1592" s="24">
        <v>-0.90446329116821289</v>
      </c>
      <c r="O1592" s="24">
        <v>-94.140709988772869</v>
      </c>
      <c r="P1592" s="24">
        <v>0</v>
      </c>
      <c r="Q1592" s="24">
        <v>4.4440858368943736E-4</v>
      </c>
      <c r="R1592" s="24">
        <v>-4.4354898886922456E-4</v>
      </c>
      <c r="S1592" s="24">
        <v>8.5959482021280564E-7</v>
      </c>
      <c r="T1592" s="24">
        <v>0</v>
      </c>
      <c r="U1592" s="24">
        <v>0</v>
      </c>
      <c r="V1592" s="24">
        <v>0</v>
      </c>
      <c r="W1592" s="24">
        <v>0</v>
      </c>
      <c r="X1592" s="24">
        <v>0</v>
      </c>
      <c r="Y1592" s="24">
        <v>0</v>
      </c>
      <c r="Z1592" s="24">
        <v>0</v>
      </c>
      <c r="AA1592" s="24">
        <v>84.726638989895591</v>
      </c>
      <c r="AB1592" s="24">
        <v>-83.912622027844236</v>
      </c>
      <c r="AC1592" s="24">
        <v>0.81401696205139162</v>
      </c>
      <c r="AD1592" s="24">
        <v>-0.81401696205139196</v>
      </c>
      <c r="AE1592" s="24">
        <v>-84.726638989895491</v>
      </c>
      <c r="AF1592" s="24">
        <v>0</v>
      </c>
      <c r="AG1592" s="24">
        <v>4.4440858368943736E-4</v>
      </c>
      <c r="AH1592" s="24">
        <v>-4.4354898886922456E-4</v>
      </c>
      <c r="AI1592" s="24">
        <v>8.5959482021280564E-7</v>
      </c>
      <c r="AJ1592" s="24">
        <v>0</v>
      </c>
      <c r="AK1592" s="24">
        <v>0</v>
      </c>
      <c r="AL1592" s="24">
        <v>0</v>
      </c>
      <c r="AM1592" s="24">
        <v>0</v>
      </c>
      <c r="AN1592" s="24">
        <v>0</v>
      </c>
      <c r="AO1592" s="24">
        <v>0</v>
      </c>
      <c r="AP1592" s="24">
        <v>0</v>
      </c>
      <c r="AQ1592" s="24">
        <v>9.4140709988772784</v>
      </c>
      <c r="AR1592" s="24">
        <v>-9.3236246697604201</v>
      </c>
      <c r="AS1592" s="24">
        <v>9.0446329116821267E-2</v>
      </c>
      <c r="AT1592" s="24">
        <v>-9.0446329116820934E-2</v>
      </c>
      <c r="AU1592" s="24">
        <v>-9.4140709988773779</v>
      </c>
      <c r="AV1592" s="24">
        <v>0</v>
      </c>
      <c r="AW1592" s="24">
        <v>0</v>
      </c>
      <c r="AX1592" s="24">
        <v>0</v>
      </c>
      <c r="AY1592" s="24">
        <v>0</v>
      </c>
      <c r="AZ1592" s="24">
        <v>0</v>
      </c>
      <c r="BA1592" s="24">
        <v>-8.5959482021280564E-7</v>
      </c>
      <c r="BB1592" s="24">
        <v>-4.4440858368943736E-4</v>
      </c>
      <c r="BC1592" s="24">
        <v>-8.5959482021280564E-7</v>
      </c>
      <c r="BD1592" s="24">
        <v>-4.4440858368943736E-4</v>
      </c>
      <c r="BE1592" s="24">
        <v>0</v>
      </c>
      <c r="BF1592" s="24">
        <v>0</v>
      </c>
      <c r="BG1592" s="24">
        <v>0</v>
      </c>
      <c r="BH1592" s="24">
        <v>0</v>
      </c>
      <c r="BI1592" s="24">
        <v>0</v>
      </c>
      <c r="BJ1592" s="24">
        <v>0</v>
      </c>
      <c r="BK1592" s="24">
        <v>0</v>
      </c>
      <c r="BL1592" s="24">
        <v>0</v>
      </c>
    </row>
    <row r="1593" spans="1:64" x14ac:dyDescent="0.25">
      <c r="A1593" t="s">
        <v>5126</v>
      </c>
      <c r="B1593">
        <v>146</v>
      </c>
      <c r="C1593">
        <v>1</v>
      </c>
      <c r="D1593">
        <v>13</v>
      </c>
      <c r="E1593" s="24">
        <v>0</v>
      </c>
      <c r="F1593" s="24">
        <v>0</v>
      </c>
      <c r="G1593" s="24">
        <v>0</v>
      </c>
      <c r="H1593" s="24">
        <v>0</v>
      </c>
      <c r="I1593" s="24">
        <v>0</v>
      </c>
      <c r="J1593" s="24">
        <v>0</v>
      </c>
      <c r="K1593" s="24">
        <v>86.146021619439125</v>
      </c>
      <c r="L1593" s="24">
        <v>-85.35469264537096</v>
      </c>
      <c r="M1593" s="24">
        <v>0.79132897406816483</v>
      </c>
      <c r="N1593" s="24">
        <v>-0.79132897406816483</v>
      </c>
      <c r="O1593" s="24">
        <v>-86.146021619439125</v>
      </c>
      <c r="P1593" s="24">
        <v>0</v>
      </c>
      <c r="Q1593" s="24">
        <v>3.9635967505091685E-4</v>
      </c>
      <c r="R1593" s="24">
        <v>-3.9563754398841411E-4</v>
      </c>
      <c r="S1593" s="24">
        <v>7.2213106250273995E-7</v>
      </c>
      <c r="T1593" s="24">
        <v>0</v>
      </c>
      <c r="U1593" s="24">
        <v>0</v>
      </c>
      <c r="V1593" s="24">
        <v>0</v>
      </c>
      <c r="W1593" s="24">
        <v>0</v>
      </c>
      <c r="X1593" s="24">
        <v>0</v>
      </c>
      <c r="Y1593" s="24">
        <v>0</v>
      </c>
      <c r="Z1593" s="24">
        <v>0</v>
      </c>
      <c r="AA1593" s="24">
        <v>77.531419457495218</v>
      </c>
      <c r="AB1593" s="24">
        <v>-76.819223380833819</v>
      </c>
      <c r="AC1593" s="24">
        <v>0.71219607666134832</v>
      </c>
      <c r="AD1593" s="24">
        <v>-0.71219607666134799</v>
      </c>
      <c r="AE1593" s="24">
        <v>-77.531419457495304</v>
      </c>
      <c r="AF1593" s="24">
        <v>0</v>
      </c>
      <c r="AG1593" s="24">
        <v>3.9635967505091685E-4</v>
      </c>
      <c r="AH1593" s="24">
        <v>-3.9563754398841411E-4</v>
      </c>
      <c r="AI1593" s="24">
        <v>7.2213106250273995E-7</v>
      </c>
      <c r="AJ1593" s="24">
        <v>0</v>
      </c>
      <c r="AK1593" s="24">
        <v>0</v>
      </c>
      <c r="AL1593" s="24">
        <v>0</v>
      </c>
      <c r="AM1593" s="24">
        <v>0</v>
      </c>
      <c r="AN1593" s="24">
        <v>0</v>
      </c>
      <c r="AO1593" s="24">
        <v>0</v>
      </c>
      <c r="AP1593" s="24">
        <v>0</v>
      </c>
      <c r="AQ1593" s="24">
        <v>8.6146021619439068</v>
      </c>
      <c r="AR1593" s="24">
        <v>-8.5354692645371415</v>
      </c>
      <c r="AS1593" s="24">
        <v>7.9132897406816505E-2</v>
      </c>
      <c r="AT1593" s="24">
        <v>-7.9132897406816838E-2</v>
      </c>
      <c r="AU1593" s="24">
        <v>-8.6146021619438216</v>
      </c>
      <c r="AV1593" s="24">
        <v>0</v>
      </c>
      <c r="AW1593" s="24">
        <v>0</v>
      </c>
      <c r="AX1593" s="24">
        <v>0</v>
      </c>
      <c r="AY1593" s="24">
        <v>0</v>
      </c>
      <c r="AZ1593" s="24">
        <v>0</v>
      </c>
      <c r="BA1593" s="24">
        <v>-7.2213106250273995E-7</v>
      </c>
      <c r="BB1593" s="24">
        <v>-3.9635967505091685E-4</v>
      </c>
      <c r="BC1593" s="24">
        <v>-7.2213106250273995E-7</v>
      </c>
      <c r="BD1593" s="24">
        <v>-3.9635967505091685E-4</v>
      </c>
      <c r="BE1593" s="24">
        <v>0</v>
      </c>
      <c r="BF1593" s="24">
        <v>0</v>
      </c>
      <c r="BG1593" s="24">
        <v>0</v>
      </c>
      <c r="BH1593" s="24">
        <v>0</v>
      </c>
      <c r="BI1593" s="24">
        <v>0</v>
      </c>
      <c r="BJ1593" s="24">
        <v>0</v>
      </c>
      <c r="BK1593" s="24">
        <v>0</v>
      </c>
      <c r="BL1593" s="24">
        <v>0</v>
      </c>
    </row>
    <row r="1594" spans="1:64" x14ac:dyDescent="0.25">
      <c r="A1594" t="s">
        <v>5126</v>
      </c>
      <c r="B1594">
        <v>147</v>
      </c>
      <c r="C1594">
        <v>1</v>
      </c>
      <c r="D1594">
        <v>13</v>
      </c>
      <c r="E1594" s="24">
        <v>0</v>
      </c>
      <c r="F1594" s="24">
        <v>0</v>
      </c>
      <c r="G1594" s="24">
        <v>0</v>
      </c>
      <c r="H1594" s="24">
        <v>0</v>
      </c>
      <c r="I1594" s="24">
        <v>0</v>
      </c>
      <c r="J1594" s="24">
        <v>0</v>
      </c>
      <c r="K1594" s="24">
        <v>78.847029060125351</v>
      </c>
      <c r="L1594" s="24">
        <v>-78.154464293271303</v>
      </c>
      <c r="M1594" s="24">
        <v>0.69256476685404778</v>
      </c>
      <c r="N1594" s="24">
        <v>-0.69256476685404778</v>
      </c>
      <c r="O1594" s="24">
        <v>-78.847029060125351</v>
      </c>
      <c r="P1594" s="24">
        <v>0</v>
      </c>
      <c r="Q1594" s="24">
        <v>3.5360178162591183E-4</v>
      </c>
      <c r="R1594" s="24">
        <v>-3.5299488240525534E-4</v>
      </c>
      <c r="S1594" s="24">
        <v>6.0689922065648716E-7</v>
      </c>
      <c r="T1594" s="24">
        <v>0</v>
      </c>
      <c r="U1594" s="24">
        <v>0</v>
      </c>
      <c r="V1594" s="24">
        <v>0</v>
      </c>
      <c r="W1594" s="24">
        <v>0</v>
      </c>
      <c r="X1594" s="24">
        <v>0</v>
      </c>
      <c r="Y1594" s="24">
        <v>0</v>
      </c>
      <c r="Z1594" s="24">
        <v>0</v>
      </c>
      <c r="AA1594" s="24">
        <v>70.962326154112816</v>
      </c>
      <c r="AB1594" s="24">
        <v>-70.339017863944264</v>
      </c>
      <c r="AC1594" s="24">
        <v>0.62330829016864298</v>
      </c>
      <c r="AD1594" s="24">
        <v>-0.62330829016864353</v>
      </c>
      <c r="AE1594" s="24">
        <v>-70.962326154112816</v>
      </c>
      <c r="AF1594" s="24">
        <v>0</v>
      </c>
      <c r="AG1594" s="24">
        <v>3.5360178162591183E-4</v>
      </c>
      <c r="AH1594" s="24">
        <v>-3.5299488240525534E-4</v>
      </c>
      <c r="AI1594" s="24">
        <v>6.0689922065648716E-7</v>
      </c>
      <c r="AJ1594" s="24">
        <v>0</v>
      </c>
      <c r="AK1594" s="24">
        <v>0</v>
      </c>
      <c r="AL1594" s="24">
        <v>0</v>
      </c>
      <c r="AM1594" s="24">
        <v>0</v>
      </c>
      <c r="AN1594" s="24">
        <v>0</v>
      </c>
      <c r="AO1594" s="24">
        <v>0</v>
      </c>
      <c r="AP1594" s="24">
        <v>0</v>
      </c>
      <c r="AQ1594" s="24">
        <v>7.8847029060125351</v>
      </c>
      <c r="AR1594" s="24">
        <v>-7.8154464293270394</v>
      </c>
      <c r="AS1594" s="24">
        <v>6.92564766854048E-2</v>
      </c>
      <c r="AT1594" s="24">
        <v>-6.9256476685404245E-2</v>
      </c>
      <c r="AU1594" s="24">
        <v>-7.8847029060125351</v>
      </c>
      <c r="AV1594" s="24">
        <v>0</v>
      </c>
      <c r="AW1594" s="24">
        <v>0</v>
      </c>
      <c r="AX1594" s="24">
        <v>0</v>
      </c>
      <c r="AY1594" s="24">
        <v>0</v>
      </c>
      <c r="AZ1594" s="24">
        <v>0</v>
      </c>
      <c r="BA1594" s="24">
        <v>-6.0689922065648716E-7</v>
      </c>
      <c r="BB1594" s="24">
        <v>-3.5360178162591183E-4</v>
      </c>
      <c r="BC1594" s="24">
        <v>-6.0689922065648716E-7</v>
      </c>
      <c r="BD1594" s="24">
        <v>-3.5360178162591183E-4</v>
      </c>
      <c r="BE1594" s="24">
        <v>0</v>
      </c>
      <c r="BF1594" s="24">
        <v>0</v>
      </c>
      <c r="BG1594" s="24">
        <v>0</v>
      </c>
      <c r="BH1594" s="24">
        <v>0</v>
      </c>
      <c r="BI1594" s="24">
        <v>0</v>
      </c>
      <c r="BJ1594" s="24">
        <v>0</v>
      </c>
      <c r="BK1594" s="24">
        <v>0</v>
      </c>
      <c r="BL1594" s="24">
        <v>0</v>
      </c>
    </row>
    <row r="1595" spans="1:64" x14ac:dyDescent="0.25">
      <c r="A1595" t="s">
        <v>5126</v>
      </c>
      <c r="B1595">
        <v>148</v>
      </c>
      <c r="C1595">
        <v>2</v>
      </c>
      <c r="D1595">
        <v>13</v>
      </c>
      <c r="E1595" s="24">
        <v>0</v>
      </c>
      <c r="F1595" s="24">
        <v>0</v>
      </c>
      <c r="G1595" s="24">
        <v>0</v>
      </c>
      <c r="H1595" s="24">
        <v>0</v>
      </c>
      <c r="I1595" s="24">
        <v>0</v>
      </c>
      <c r="J1595" s="24">
        <v>0</v>
      </c>
      <c r="K1595" s="24">
        <v>72.181598406285048</v>
      </c>
      <c r="L1595" s="24">
        <v>-71.575282447040081</v>
      </c>
      <c r="M1595" s="24">
        <v>0.60631595924496651</v>
      </c>
      <c r="N1595" s="24">
        <v>-0.60631595924496651</v>
      </c>
      <c r="O1595" s="24">
        <v>-72.181598406285048</v>
      </c>
      <c r="P1595" s="24">
        <v>0</v>
      </c>
      <c r="Q1595" s="24">
        <v>3.1554095721730846E-4</v>
      </c>
      <c r="R1595" s="24">
        <v>-3.1503069658356253E-4</v>
      </c>
      <c r="S1595" s="24">
        <v>5.1026063374592923E-7</v>
      </c>
      <c r="T1595" s="24">
        <v>0</v>
      </c>
      <c r="U1595" s="24">
        <v>0</v>
      </c>
      <c r="V1595" s="24">
        <v>0</v>
      </c>
      <c r="W1595" s="24">
        <v>0</v>
      </c>
      <c r="X1595" s="24">
        <v>0</v>
      </c>
      <c r="Y1595" s="24">
        <v>0</v>
      </c>
      <c r="Z1595" s="24">
        <v>0</v>
      </c>
      <c r="AA1595" s="24">
        <v>64.963438565656546</v>
      </c>
      <c r="AB1595" s="24">
        <v>-64.417754202336027</v>
      </c>
      <c r="AC1595" s="24">
        <v>0.54568436332046988</v>
      </c>
      <c r="AD1595" s="24">
        <v>-0.54568436332046977</v>
      </c>
      <c r="AE1595" s="24">
        <v>-64.963438565656475</v>
      </c>
      <c r="AF1595" s="24">
        <v>0</v>
      </c>
      <c r="AG1595" s="24">
        <v>3.1554095721730846E-4</v>
      </c>
      <c r="AH1595" s="24">
        <v>-3.1503069658356253E-4</v>
      </c>
      <c r="AI1595" s="24">
        <v>5.1026063374592923E-7</v>
      </c>
      <c r="AJ1595" s="24">
        <v>0</v>
      </c>
      <c r="AK1595" s="24">
        <v>0</v>
      </c>
      <c r="AL1595" s="24">
        <v>0</v>
      </c>
      <c r="AM1595" s="24">
        <v>0</v>
      </c>
      <c r="AN1595" s="24">
        <v>0</v>
      </c>
      <c r="AO1595" s="24">
        <v>0</v>
      </c>
      <c r="AP1595" s="24">
        <v>0</v>
      </c>
      <c r="AQ1595" s="24">
        <v>7.2181598406285019</v>
      </c>
      <c r="AR1595" s="24">
        <v>-7.1575282447040536</v>
      </c>
      <c r="AS1595" s="24">
        <v>6.0631595924496628E-2</v>
      </c>
      <c r="AT1595" s="24">
        <v>-6.063159592449674E-2</v>
      </c>
      <c r="AU1595" s="24">
        <v>-7.218159840628573</v>
      </c>
      <c r="AV1595" s="24">
        <v>0</v>
      </c>
      <c r="AW1595" s="24">
        <v>0</v>
      </c>
      <c r="AX1595" s="24">
        <v>0</v>
      </c>
      <c r="AY1595" s="24">
        <v>0</v>
      </c>
      <c r="AZ1595" s="24">
        <v>0</v>
      </c>
      <c r="BA1595" s="24">
        <v>-5.1026063374592923E-7</v>
      </c>
      <c r="BB1595" s="24">
        <v>-3.1554095721730846E-4</v>
      </c>
      <c r="BC1595" s="24">
        <v>-5.1026063374592923E-7</v>
      </c>
      <c r="BD1595" s="24">
        <v>-3.1554095721730846E-4</v>
      </c>
      <c r="BE1595" s="24">
        <v>0</v>
      </c>
      <c r="BF1595" s="24">
        <v>0</v>
      </c>
      <c r="BG1595" s="24">
        <v>0</v>
      </c>
      <c r="BH1595" s="24">
        <v>0</v>
      </c>
      <c r="BI1595" s="24">
        <v>0</v>
      </c>
      <c r="BJ1595" s="24">
        <v>0</v>
      </c>
      <c r="BK1595" s="24">
        <v>0</v>
      </c>
      <c r="BL1595" s="24">
        <v>0</v>
      </c>
    </row>
    <row r="1596" spans="1:64" x14ac:dyDescent="0.25">
      <c r="A1596" t="s">
        <v>5126</v>
      </c>
      <c r="B1596">
        <v>149</v>
      </c>
      <c r="C1596">
        <v>2</v>
      </c>
      <c r="D1596">
        <v>13</v>
      </c>
      <c r="E1596" s="24">
        <v>0</v>
      </c>
      <c r="F1596" s="24">
        <v>0</v>
      </c>
      <c r="G1596" s="24">
        <v>0</v>
      </c>
      <c r="H1596" s="24">
        <v>0</v>
      </c>
      <c r="I1596" s="24">
        <v>0</v>
      </c>
      <c r="J1596" s="24">
        <v>0</v>
      </c>
      <c r="K1596" s="24">
        <v>66.093301057815552</v>
      </c>
      <c r="L1596" s="24">
        <v>-65.562329802662134</v>
      </c>
      <c r="M1596" s="24">
        <v>0.53097125515341759</v>
      </c>
      <c r="N1596" s="24">
        <v>-0.53097125515341759</v>
      </c>
      <c r="O1596" s="24">
        <v>-66.093301057815552</v>
      </c>
      <c r="P1596" s="24">
        <v>0</v>
      </c>
      <c r="Q1596" s="24">
        <v>2.8165128082946467E-4</v>
      </c>
      <c r="R1596" s="24">
        <v>-2.8122209937464504E-4</v>
      </c>
      <c r="S1596" s="24">
        <v>4.2918145481962711E-7</v>
      </c>
      <c r="T1596" s="24">
        <v>0</v>
      </c>
      <c r="U1596" s="24">
        <v>0</v>
      </c>
      <c r="V1596" s="24">
        <v>0</v>
      </c>
      <c r="W1596" s="24">
        <v>0</v>
      </c>
      <c r="X1596" s="24">
        <v>0</v>
      </c>
      <c r="Y1596" s="24">
        <v>0</v>
      </c>
      <c r="Z1596" s="24">
        <v>0</v>
      </c>
      <c r="AA1596" s="24">
        <v>59.483970952033999</v>
      </c>
      <c r="AB1596" s="24">
        <v>-59.006096822395875</v>
      </c>
      <c r="AC1596" s="24">
        <v>0.47787412963807585</v>
      </c>
      <c r="AD1596" s="24">
        <v>-0.47787412963807574</v>
      </c>
      <c r="AE1596" s="24">
        <v>-59.483970952034042</v>
      </c>
      <c r="AF1596" s="24">
        <v>0</v>
      </c>
      <c r="AG1596" s="24">
        <v>2.8165128082946467E-4</v>
      </c>
      <c r="AH1596" s="24">
        <v>-2.8122209937464504E-4</v>
      </c>
      <c r="AI1596" s="24">
        <v>4.2918145481962711E-7</v>
      </c>
      <c r="AJ1596" s="24">
        <v>0</v>
      </c>
      <c r="AK1596" s="24">
        <v>0</v>
      </c>
      <c r="AL1596" s="24">
        <v>0</v>
      </c>
      <c r="AM1596" s="24">
        <v>0</v>
      </c>
      <c r="AN1596" s="24">
        <v>0</v>
      </c>
      <c r="AO1596" s="24">
        <v>0</v>
      </c>
      <c r="AP1596" s="24">
        <v>0</v>
      </c>
      <c r="AQ1596" s="24">
        <v>6.6093301057815523</v>
      </c>
      <c r="AR1596" s="24">
        <v>-6.5562329802662589</v>
      </c>
      <c r="AS1596" s="24">
        <v>5.3097125515341737E-2</v>
      </c>
      <c r="AT1596" s="24">
        <v>-5.3097125515341848E-2</v>
      </c>
      <c r="AU1596" s="24">
        <v>-6.6093301057815097</v>
      </c>
      <c r="AV1596" s="24">
        <v>0</v>
      </c>
      <c r="AW1596" s="24">
        <v>0</v>
      </c>
      <c r="AX1596" s="24">
        <v>0</v>
      </c>
      <c r="AY1596" s="24">
        <v>0</v>
      </c>
      <c r="AZ1596" s="24">
        <v>0</v>
      </c>
      <c r="BA1596" s="24">
        <v>-4.2918145481962711E-7</v>
      </c>
      <c r="BB1596" s="24">
        <v>-2.8165128082946467E-4</v>
      </c>
      <c r="BC1596" s="24">
        <v>-4.2918145481962711E-7</v>
      </c>
      <c r="BD1596" s="24">
        <v>-2.8165128082946467E-4</v>
      </c>
      <c r="BE1596" s="24">
        <v>0</v>
      </c>
      <c r="BF1596" s="24">
        <v>0</v>
      </c>
      <c r="BG1596" s="24">
        <v>0</v>
      </c>
      <c r="BH1596" s="24">
        <v>0</v>
      </c>
      <c r="BI1596" s="24">
        <v>0</v>
      </c>
      <c r="BJ1596" s="24">
        <v>0</v>
      </c>
      <c r="BK1596" s="24">
        <v>0</v>
      </c>
      <c r="BL1596" s="24">
        <v>0</v>
      </c>
    </row>
    <row r="1597" spans="1:64" x14ac:dyDescent="0.25">
      <c r="A1597" t="s">
        <v>5126</v>
      </c>
      <c r="B1597">
        <v>150</v>
      </c>
      <c r="C1597">
        <v>2</v>
      </c>
      <c r="D1597">
        <v>13</v>
      </c>
      <c r="E1597" s="24">
        <v>0</v>
      </c>
      <c r="F1597" s="24">
        <v>0</v>
      </c>
      <c r="G1597" s="24">
        <v>0</v>
      </c>
      <c r="H1597" s="24">
        <v>0</v>
      </c>
      <c r="I1597" s="24">
        <v>0</v>
      </c>
      <c r="J1597" s="24">
        <v>0</v>
      </c>
      <c r="K1597" s="24">
        <v>60.530874080955982</v>
      </c>
      <c r="L1597" s="24">
        <v>-60.065743803977966</v>
      </c>
      <c r="M1597" s="24">
        <v>0.4651302769780159</v>
      </c>
      <c r="N1597" s="24">
        <v>-0.4651302769780159</v>
      </c>
      <c r="O1597" s="24">
        <v>-60.530874080955982</v>
      </c>
      <c r="P1597" s="24">
        <v>0</v>
      </c>
      <c r="Q1597" s="24">
        <v>2.5146691768895835E-4</v>
      </c>
      <c r="R1597" s="24">
        <v>-2.5110578940257255E-4</v>
      </c>
      <c r="S1597" s="24">
        <v>3.6112828638579231E-7</v>
      </c>
      <c r="T1597" s="24">
        <v>0</v>
      </c>
      <c r="U1597" s="24">
        <v>0</v>
      </c>
      <c r="V1597" s="24">
        <v>0</v>
      </c>
      <c r="W1597" s="24">
        <v>0</v>
      </c>
      <c r="X1597" s="24">
        <v>0</v>
      </c>
      <c r="Y1597" s="24">
        <v>0</v>
      </c>
      <c r="Z1597" s="24">
        <v>0</v>
      </c>
      <c r="AA1597" s="24">
        <v>54.477786672860383</v>
      </c>
      <c r="AB1597" s="24">
        <v>-54.059169423580215</v>
      </c>
      <c r="AC1597" s="24">
        <v>0.41861724928021432</v>
      </c>
      <c r="AD1597" s="24">
        <v>-0.41861724928021449</v>
      </c>
      <c r="AE1597" s="24">
        <v>-54.477786672860361</v>
      </c>
      <c r="AF1597" s="24">
        <v>0</v>
      </c>
      <c r="AG1597" s="24">
        <v>2.5146691768895835E-4</v>
      </c>
      <c r="AH1597" s="24">
        <v>-2.5110578940257255E-4</v>
      </c>
      <c r="AI1597" s="24">
        <v>3.6112828638579231E-7</v>
      </c>
      <c r="AJ1597" s="24">
        <v>0</v>
      </c>
      <c r="AK1597" s="24">
        <v>0</v>
      </c>
      <c r="AL1597" s="24">
        <v>0</v>
      </c>
      <c r="AM1597" s="24">
        <v>0</v>
      </c>
      <c r="AN1597" s="24">
        <v>0</v>
      </c>
      <c r="AO1597" s="24">
        <v>0</v>
      </c>
      <c r="AP1597" s="24">
        <v>0</v>
      </c>
      <c r="AQ1597" s="24">
        <v>6.0530874080955996</v>
      </c>
      <c r="AR1597" s="24">
        <v>-6.0065743803977512</v>
      </c>
      <c r="AS1597" s="24">
        <v>4.6513027697801579E-2</v>
      </c>
      <c r="AT1597" s="24">
        <v>-4.6513027697801412E-2</v>
      </c>
      <c r="AU1597" s="24">
        <v>-6.053087408095621</v>
      </c>
      <c r="AV1597" s="24">
        <v>0</v>
      </c>
      <c r="AW1597" s="24">
        <v>0</v>
      </c>
      <c r="AX1597" s="24">
        <v>0</v>
      </c>
      <c r="AY1597" s="24">
        <v>0</v>
      </c>
      <c r="AZ1597" s="24">
        <v>0</v>
      </c>
      <c r="BA1597" s="24">
        <v>-3.6112828638579231E-7</v>
      </c>
      <c r="BB1597" s="24">
        <v>-2.5146691768895835E-4</v>
      </c>
      <c r="BC1597" s="24">
        <v>-3.6112828638579231E-7</v>
      </c>
      <c r="BD1597" s="24">
        <v>-2.5146691768895835E-4</v>
      </c>
      <c r="BE1597" s="24">
        <v>0</v>
      </c>
      <c r="BF1597" s="24">
        <v>0</v>
      </c>
      <c r="BG1597" s="24">
        <v>0</v>
      </c>
      <c r="BH1597" s="24">
        <v>0</v>
      </c>
      <c r="BI1597" s="24">
        <v>0</v>
      </c>
      <c r="BJ1597" s="24">
        <v>0</v>
      </c>
      <c r="BK1597" s="24">
        <v>0</v>
      </c>
      <c r="BL1597" s="24">
        <v>0</v>
      </c>
    </row>
    <row r="1598" spans="1:64" x14ac:dyDescent="0.25">
      <c r="A1598" t="s">
        <v>5126</v>
      </c>
      <c r="B1598">
        <v>151</v>
      </c>
      <c r="C1598">
        <v>3</v>
      </c>
      <c r="D1598">
        <v>13</v>
      </c>
      <c r="E1598" s="24">
        <v>0</v>
      </c>
      <c r="F1598" s="24">
        <v>0</v>
      </c>
      <c r="G1598" s="24">
        <v>0</v>
      </c>
      <c r="H1598" s="24">
        <v>0</v>
      </c>
      <c r="I1598" s="24">
        <v>0</v>
      </c>
      <c r="J1598" s="24">
        <v>0</v>
      </c>
      <c r="K1598" s="24">
        <v>55.447733353823423</v>
      </c>
      <c r="L1598" s="24">
        <v>-55.040157869458199</v>
      </c>
      <c r="M1598" s="24">
        <v>0.40757548436522484</v>
      </c>
      <c r="N1598" s="24">
        <v>-0.40757548436522484</v>
      </c>
      <c r="O1598" s="24">
        <v>-55.447733353823423</v>
      </c>
      <c r="P1598" s="24">
        <v>0</v>
      </c>
      <c r="Q1598" s="24">
        <v>2.2457509408013721E-4</v>
      </c>
      <c r="R1598" s="24">
        <v>-2.2427111161960056E-4</v>
      </c>
      <c r="S1598" s="24">
        <v>3.0398246053664479E-7</v>
      </c>
      <c r="T1598" s="24">
        <v>0</v>
      </c>
      <c r="U1598" s="24">
        <v>0</v>
      </c>
      <c r="V1598" s="24">
        <v>0</v>
      </c>
      <c r="W1598" s="24">
        <v>0</v>
      </c>
      <c r="X1598" s="24">
        <v>0</v>
      </c>
      <c r="Y1598" s="24">
        <v>0</v>
      </c>
      <c r="Z1598" s="24">
        <v>0</v>
      </c>
      <c r="AA1598" s="24">
        <v>49.902960018441085</v>
      </c>
      <c r="AB1598" s="24">
        <v>-49.536142082512356</v>
      </c>
      <c r="AC1598" s="24">
        <v>0.36681793592870238</v>
      </c>
      <c r="AD1598" s="24">
        <v>-0.36681793592870227</v>
      </c>
      <c r="AE1598" s="24">
        <v>-49.902960018441036</v>
      </c>
      <c r="AF1598" s="24">
        <v>0</v>
      </c>
      <c r="AG1598" s="24">
        <v>2.2457509408013721E-4</v>
      </c>
      <c r="AH1598" s="24">
        <v>-2.2427111161960056E-4</v>
      </c>
      <c r="AI1598" s="24">
        <v>3.0398246053664479E-7</v>
      </c>
      <c r="AJ1598" s="24">
        <v>0</v>
      </c>
      <c r="AK1598" s="24">
        <v>0</v>
      </c>
      <c r="AL1598" s="24">
        <v>0</v>
      </c>
      <c r="AM1598" s="24">
        <v>0</v>
      </c>
      <c r="AN1598" s="24">
        <v>0</v>
      </c>
      <c r="AO1598" s="24">
        <v>0</v>
      </c>
      <c r="AP1598" s="24">
        <v>0</v>
      </c>
      <c r="AQ1598" s="24">
        <v>5.5447733353823381</v>
      </c>
      <c r="AR1598" s="24">
        <v>-5.5040157869458426</v>
      </c>
      <c r="AS1598" s="24">
        <v>4.0757548436522462E-2</v>
      </c>
      <c r="AT1598" s="24">
        <v>-4.0757548436522573E-2</v>
      </c>
      <c r="AU1598" s="24">
        <v>-5.5447733353823878</v>
      </c>
      <c r="AV1598" s="24">
        <v>0</v>
      </c>
      <c r="AW1598" s="24">
        <v>0</v>
      </c>
      <c r="AX1598" s="24">
        <v>0</v>
      </c>
      <c r="AY1598" s="24">
        <v>0</v>
      </c>
      <c r="AZ1598" s="24">
        <v>0</v>
      </c>
      <c r="BA1598" s="24">
        <v>-3.0398246053664479E-7</v>
      </c>
      <c r="BB1598" s="24">
        <v>-2.2457509408013721E-4</v>
      </c>
      <c r="BC1598" s="24">
        <v>-3.0398246053664479E-7</v>
      </c>
      <c r="BD1598" s="24">
        <v>-2.2457509408013721E-4</v>
      </c>
      <c r="BE1598" s="24">
        <v>0</v>
      </c>
      <c r="BF1598" s="24">
        <v>0</v>
      </c>
      <c r="BG1598" s="24">
        <v>0</v>
      </c>
      <c r="BH1598" s="24">
        <v>0</v>
      </c>
      <c r="BI1598" s="24">
        <v>0</v>
      </c>
      <c r="BJ1598" s="24">
        <v>0</v>
      </c>
      <c r="BK1598" s="24">
        <v>0</v>
      </c>
      <c r="BL1598" s="24">
        <v>0</v>
      </c>
    </row>
    <row r="1599" spans="1:64" x14ac:dyDescent="0.25">
      <c r="A1599" t="s">
        <v>5126</v>
      </c>
      <c r="B1599">
        <v>152</v>
      </c>
      <c r="C1599">
        <v>3</v>
      </c>
      <c r="D1599">
        <v>13</v>
      </c>
      <c r="E1599" s="24">
        <v>0</v>
      </c>
      <c r="F1599" s="24">
        <v>0</v>
      </c>
      <c r="G1599" s="24">
        <v>0</v>
      </c>
      <c r="H1599" s="24">
        <v>0</v>
      </c>
      <c r="I1599" s="24">
        <v>0</v>
      </c>
      <c r="J1599" s="24">
        <v>0</v>
      </c>
      <c r="K1599" s="24">
        <v>50.801533922553062</v>
      </c>
      <c r="L1599" s="24">
        <v>-50.444286100566387</v>
      </c>
      <c r="M1599" s="24">
        <v>0.35724782198667526</v>
      </c>
      <c r="N1599" s="24">
        <v>-0.35724782198667526</v>
      </c>
      <c r="O1599" s="24">
        <v>-50.801533922553062</v>
      </c>
      <c r="P1599" s="24">
        <v>0</v>
      </c>
      <c r="Q1599" s="24">
        <v>2.0060993438164587E-4</v>
      </c>
      <c r="R1599" s="24">
        <v>-2.0035395482409513E-4</v>
      </c>
      <c r="S1599" s="24">
        <v>2.5597955755074508E-7</v>
      </c>
      <c r="T1599" s="24">
        <v>0</v>
      </c>
      <c r="U1599" s="24">
        <v>0</v>
      </c>
      <c r="V1599" s="24">
        <v>0</v>
      </c>
      <c r="W1599" s="24">
        <v>0</v>
      </c>
      <c r="X1599" s="24">
        <v>0</v>
      </c>
      <c r="Y1599" s="24">
        <v>0</v>
      </c>
      <c r="Z1599" s="24">
        <v>0</v>
      </c>
      <c r="AA1599" s="24">
        <v>45.721380530297758</v>
      </c>
      <c r="AB1599" s="24">
        <v>-45.39985749050976</v>
      </c>
      <c r="AC1599" s="24">
        <v>0.32152303978800773</v>
      </c>
      <c r="AD1599" s="24">
        <v>-0.32152303978800756</v>
      </c>
      <c r="AE1599" s="24">
        <v>-45.721380530297779</v>
      </c>
      <c r="AF1599" s="24">
        <v>0</v>
      </c>
      <c r="AG1599" s="24">
        <v>2.0060993438164587E-4</v>
      </c>
      <c r="AH1599" s="24">
        <v>-2.0035395482409513E-4</v>
      </c>
      <c r="AI1599" s="24">
        <v>2.5597955755074508E-7</v>
      </c>
      <c r="AJ1599" s="24">
        <v>0</v>
      </c>
      <c r="AK1599" s="24">
        <v>0</v>
      </c>
      <c r="AL1599" s="24">
        <v>0</v>
      </c>
      <c r="AM1599" s="24">
        <v>0</v>
      </c>
      <c r="AN1599" s="24">
        <v>0</v>
      </c>
      <c r="AO1599" s="24">
        <v>0</v>
      </c>
      <c r="AP1599" s="24">
        <v>0</v>
      </c>
      <c r="AQ1599" s="24">
        <v>5.0801533922553048</v>
      </c>
      <c r="AR1599" s="24">
        <v>-5.0444286100566273</v>
      </c>
      <c r="AS1599" s="24">
        <v>3.5724782198667537E-2</v>
      </c>
      <c r="AT1599" s="24">
        <v>-3.5724782198667704E-2</v>
      </c>
      <c r="AU1599" s="24">
        <v>-5.0801533922552835</v>
      </c>
      <c r="AV1599" s="24">
        <v>0</v>
      </c>
      <c r="AW1599" s="24">
        <v>0</v>
      </c>
      <c r="AX1599" s="24">
        <v>0</v>
      </c>
      <c r="AY1599" s="24">
        <v>0</v>
      </c>
      <c r="AZ1599" s="24">
        <v>0</v>
      </c>
      <c r="BA1599" s="24">
        <v>-2.5597955755074508E-7</v>
      </c>
      <c r="BB1599" s="24">
        <v>-2.0060993438164587E-4</v>
      </c>
      <c r="BC1599" s="24">
        <v>-2.5597955755074508E-7</v>
      </c>
      <c r="BD1599" s="24">
        <v>-2.0060993438164587E-4</v>
      </c>
      <c r="BE1599" s="24">
        <v>0</v>
      </c>
      <c r="BF1599" s="24">
        <v>0</v>
      </c>
      <c r="BG1599" s="24">
        <v>0</v>
      </c>
      <c r="BH1599" s="24">
        <v>0</v>
      </c>
      <c r="BI1599" s="24">
        <v>0</v>
      </c>
      <c r="BJ1599" s="24">
        <v>0</v>
      </c>
      <c r="BK1599" s="24">
        <v>0</v>
      </c>
      <c r="BL1599" s="24">
        <v>0</v>
      </c>
    </row>
    <row r="1600" spans="1:64" x14ac:dyDescent="0.25">
      <c r="A1600" t="s">
        <v>5126</v>
      </c>
      <c r="B1600">
        <v>153</v>
      </c>
      <c r="C1600">
        <v>3</v>
      </c>
      <c r="D1600">
        <v>13</v>
      </c>
      <c r="E1600" s="24">
        <v>0</v>
      </c>
      <c r="F1600" s="24">
        <v>0</v>
      </c>
      <c r="G1600" s="24">
        <v>0</v>
      </c>
      <c r="H1600" s="24">
        <v>0</v>
      </c>
      <c r="I1600" s="24">
        <v>0</v>
      </c>
      <c r="J1600" s="24">
        <v>0</v>
      </c>
      <c r="K1600" s="24">
        <v>46.553773067891598</v>
      </c>
      <c r="L1600" s="24">
        <v>-46.240547280758619</v>
      </c>
      <c r="M1600" s="24">
        <v>0.31322578713297844</v>
      </c>
      <c r="N1600" s="24">
        <v>-0.31322578713297844</v>
      </c>
      <c r="O1600" s="24">
        <v>-46.553773067891598</v>
      </c>
      <c r="P1600" s="24">
        <v>0</v>
      </c>
      <c r="Q1600" s="24">
        <v>1.7924701637639373E-4</v>
      </c>
      <c r="R1600" s="24">
        <v>-1.7903138018482423E-4</v>
      </c>
      <c r="S1600" s="24">
        <v>2.1563619156950153E-7</v>
      </c>
      <c r="T1600" s="24">
        <v>0</v>
      </c>
      <c r="U1600" s="24">
        <v>0</v>
      </c>
      <c r="V1600" s="24">
        <v>0</v>
      </c>
      <c r="W1600" s="24">
        <v>0</v>
      </c>
      <c r="X1600" s="24">
        <v>0</v>
      </c>
      <c r="Y1600" s="24">
        <v>0</v>
      </c>
      <c r="Z1600" s="24">
        <v>0</v>
      </c>
      <c r="AA1600" s="24">
        <v>41.898395761102442</v>
      </c>
      <c r="AB1600" s="24">
        <v>-41.616492552682757</v>
      </c>
      <c r="AC1600" s="24">
        <v>0.28190320841968058</v>
      </c>
      <c r="AD1600" s="24">
        <v>-0.28190320841968086</v>
      </c>
      <c r="AE1600" s="24">
        <v>-41.898395761102449</v>
      </c>
      <c r="AF1600" s="24">
        <v>0</v>
      </c>
      <c r="AG1600" s="24">
        <v>1.7924701637639373E-4</v>
      </c>
      <c r="AH1600" s="24">
        <v>-1.7903138018482423E-4</v>
      </c>
      <c r="AI1600" s="24">
        <v>2.1563619156950153E-7</v>
      </c>
      <c r="AJ1600" s="24">
        <v>0</v>
      </c>
      <c r="AK1600" s="24">
        <v>0</v>
      </c>
      <c r="AL1600" s="24">
        <v>0</v>
      </c>
      <c r="AM1600" s="24">
        <v>0</v>
      </c>
      <c r="AN1600" s="24">
        <v>0</v>
      </c>
      <c r="AO1600" s="24">
        <v>0</v>
      </c>
      <c r="AP1600" s="24">
        <v>0</v>
      </c>
      <c r="AQ1600" s="24">
        <v>4.6553773067891555</v>
      </c>
      <c r="AR1600" s="24">
        <v>-4.6240547280758619</v>
      </c>
      <c r="AS1600" s="24">
        <v>3.1322578713297855E-2</v>
      </c>
      <c r="AT1600" s="24">
        <v>-3.1322578713297577E-2</v>
      </c>
      <c r="AU1600" s="24">
        <v>-4.6553773067891484</v>
      </c>
      <c r="AV1600" s="24">
        <v>0</v>
      </c>
      <c r="AW1600" s="24">
        <v>0</v>
      </c>
      <c r="AX1600" s="24">
        <v>0</v>
      </c>
      <c r="AY1600" s="24">
        <v>0</v>
      </c>
      <c r="AZ1600" s="24">
        <v>0</v>
      </c>
      <c r="BA1600" s="24">
        <v>-2.1563619156950153E-7</v>
      </c>
      <c r="BB1600" s="24">
        <v>-1.7924701637639373E-4</v>
      </c>
      <c r="BC1600" s="24">
        <v>-2.1563619156950153E-7</v>
      </c>
      <c r="BD1600" s="24">
        <v>-1.7924701637639373E-4</v>
      </c>
      <c r="BE1600" s="24">
        <v>0</v>
      </c>
      <c r="BF1600" s="24">
        <v>0</v>
      </c>
      <c r="BG1600" s="24">
        <v>0</v>
      </c>
      <c r="BH1600" s="24">
        <v>0</v>
      </c>
      <c r="BI1600" s="24">
        <v>0</v>
      </c>
      <c r="BJ1600" s="24">
        <v>0</v>
      </c>
      <c r="BK1600" s="24">
        <v>0</v>
      </c>
      <c r="BL1600" s="24">
        <v>0</v>
      </c>
    </row>
    <row r="1601" spans="1:64" x14ac:dyDescent="0.25">
      <c r="A1601" t="s">
        <v>5126</v>
      </c>
      <c r="B1601">
        <v>154</v>
      </c>
      <c r="C1601">
        <v>4</v>
      </c>
      <c r="D1601">
        <v>13</v>
      </c>
      <c r="E1601" s="24">
        <v>0</v>
      </c>
      <c r="F1601" s="24">
        <v>0</v>
      </c>
      <c r="G1601" s="24">
        <v>0</v>
      </c>
      <c r="H1601" s="24">
        <v>0</v>
      </c>
      <c r="I1601" s="24">
        <v>0</v>
      </c>
      <c r="J1601" s="24">
        <v>0</v>
      </c>
      <c r="K1601" s="24">
        <v>42.669431641697884</v>
      </c>
      <c r="L1601" s="24">
        <v>-42.394724354147911</v>
      </c>
      <c r="M1601" s="24">
        <v>0.27470728754997253</v>
      </c>
      <c r="N1601" s="24">
        <v>-0.27470728754997253</v>
      </c>
      <c r="O1601" s="24">
        <v>-42.669431641697884</v>
      </c>
      <c r="P1601" s="24">
        <v>0</v>
      </c>
      <c r="Q1601" s="24">
        <v>1.601985845809395E-4</v>
      </c>
      <c r="R1601" s="24">
        <v>-1.6001686412892013E-4</v>
      </c>
      <c r="S1601" s="24">
        <v>1.8172045201936271E-7</v>
      </c>
      <c r="T1601" s="24">
        <v>0</v>
      </c>
      <c r="U1601" s="24">
        <v>0</v>
      </c>
      <c r="V1601" s="24">
        <v>0</v>
      </c>
      <c r="W1601" s="24">
        <v>0</v>
      </c>
      <c r="X1601" s="24">
        <v>0</v>
      </c>
      <c r="Y1601" s="24">
        <v>0</v>
      </c>
      <c r="Z1601" s="24">
        <v>0</v>
      </c>
      <c r="AA1601" s="24">
        <v>38.402488477528095</v>
      </c>
      <c r="AB1601" s="24">
        <v>-38.155251918733143</v>
      </c>
      <c r="AC1601" s="24">
        <v>0.24723655879497528</v>
      </c>
      <c r="AD1601" s="24">
        <v>-0.24723655879497519</v>
      </c>
      <c r="AE1601" s="24">
        <v>-38.402488477528095</v>
      </c>
      <c r="AF1601" s="24">
        <v>0</v>
      </c>
      <c r="AG1601" s="24">
        <v>1.601985845809395E-4</v>
      </c>
      <c r="AH1601" s="24">
        <v>-1.6001686412892013E-4</v>
      </c>
      <c r="AI1601" s="24">
        <v>1.8172045201936271E-7</v>
      </c>
      <c r="AJ1601" s="24">
        <v>0</v>
      </c>
      <c r="AK1601" s="24">
        <v>0</v>
      </c>
      <c r="AL1601" s="24">
        <v>0</v>
      </c>
      <c r="AM1601" s="24">
        <v>0</v>
      </c>
      <c r="AN1601" s="24">
        <v>0</v>
      </c>
      <c r="AO1601" s="24">
        <v>0</v>
      </c>
      <c r="AP1601" s="24">
        <v>0</v>
      </c>
      <c r="AQ1601" s="24">
        <v>4.2669431641697884</v>
      </c>
      <c r="AR1601" s="24">
        <v>-4.2394724354147684</v>
      </c>
      <c r="AS1601" s="24">
        <v>2.7470728754997259E-2</v>
      </c>
      <c r="AT1601" s="24">
        <v>-2.7470728754997342E-2</v>
      </c>
      <c r="AU1601" s="24">
        <v>-4.2669431641697884</v>
      </c>
      <c r="AV1601" s="24">
        <v>0</v>
      </c>
      <c r="AW1601" s="24">
        <v>0</v>
      </c>
      <c r="AX1601" s="24">
        <v>0</v>
      </c>
      <c r="AY1601" s="24">
        <v>0</v>
      </c>
      <c r="AZ1601" s="24">
        <v>0</v>
      </c>
      <c r="BA1601" s="24">
        <v>-1.8172045201936271E-7</v>
      </c>
      <c r="BB1601" s="24">
        <v>-1.601985845809395E-4</v>
      </c>
      <c r="BC1601" s="24">
        <v>-1.8172045201936271E-7</v>
      </c>
      <c r="BD1601" s="24">
        <v>-1.601985845809395E-4</v>
      </c>
      <c r="BE1601" s="24">
        <v>0</v>
      </c>
      <c r="BF1601" s="24">
        <v>0</v>
      </c>
      <c r="BG1601" s="24">
        <v>0</v>
      </c>
      <c r="BH1601" s="24">
        <v>0</v>
      </c>
      <c r="BI1601" s="24">
        <v>0</v>
      </c>
      <c r="BJ1601" s="24">
        <v>0</v>
      </c>
      <c r="BK1601" s="24">
        <v>0</v>
      </c>
      <c r="BL1601" s="24">
        <v>0</v>
      </c>
    </row>
    <row r="1602" spans="1:64" x14ac:dyDescent="0.25">
      <c r="A1602" t="s">
        <v>5126</v>
      </c>
      <c r="B1602">
        <v>155</v>
      </c>
      <c r="C1602">
        <v>4</v>
      </c>
      <c r="D1602">
        <v>13</v>
      </c>
      <c r="E1602" s="24">
        <v>0</v>
      </c>
      <c r="F1602" s="24">
        <v>0</v>
      </c>
      <c r="G1602" s="24">
        <v>0</v>
      </c>
      <c r="H1602" s="24">
        <v>0</v>
      </c>
      <c r="I1602" s="24">
        <v>0</v>
      </c>
      <c r="J1602" s="24">
        <v>0</v>
      </c>
      <c r="K1602" s="24">
        <v>39.116649881005287</v>
      </c>
      <c r="L1602" s="24">
        <v>-38.875656004995108</v>
      </c>
      <c r="M1602" s="24">
        <v>0.24099387601017952</v>
      </c>
      <c r="N1602" s="24">
        <v>-0.24099387601017952</v>
      </c>
      <c r="O1602" s="24">
        <v>-39.116649881005287</v>
      </c>
      <c r="P1602" s="24">
        <v>0</v>
      </c>
      <c r="Q1602" s="24">
        <v>1.4320931404654402E-4</v>
      </c>
      <c r="R1602" s="24">
        <v>-1.4305611944109842E-4</v>
      </c>
      <c r="S1602" s="24">
        <v>1.531946054456057E-7</v>
      </c>
      <c r="T1602" s="24">
        <v>0</v>
      </c>
      <c r="U1602" s="24">
        <v>0</v>
      </c>
      <c r="V1602" s="24">
        <v>0</v>
      </c>
      <c r="W1602" s="24">
        <v>0</v>
      </c>
      <c r="X1602" s="24">
        <v>0</v>
      </c>
      <c r="Y1602" s="24">
        <v>0</v>
      </c>
      <c r="Z1602" s="24">
        <v>0</v>
      </c>
      <c r="AA1602" s="24">
        <v>35.204984892904761</v>
      </c>
      <c r="AB1602" s="24">
        <v>-34.988090404495608</v>
      </c>
      <c r="AC1602" s="24">
        <v>0.21689448840916156</v>
      </c>
      <c r="AD1602" s="24">
        <v>-0.2168944884091617</v>
      </c>
      <c r="AE1602" s="24">
        <v>-35.204984892904804</v>
      </c>
      <c r="AF1602" s="24">
        <v>0</v>
      </c>
      <c r="AG1602" s="24">
        <v>1.4320931404654402E-4</v>
      </c>
      <c r="AH1602" s="24">
        <v>-1.4305611944109842E-4</v>
      </c>
      <c r="AI1602" s="24">
        <v>1.531946054456057E-7</v>
      </c>
      <c r="AJ1602" s="24">
        <v>0</v>
      </c>
      <c r="AK1602" s="24">
        <v>0</v>
      </c>
      <c r="AL1602" s="24">
        <v>0</v>
      </c>
      <c r="AM1602" s="24">
        <v>0</v>
      </c>
      <c r="AN1602" s="24">
        <v>0</v>
      </c>
      <c r="AO1602" s="24">
        <v>0</v>
      </c>
      <c r="AP1602" s="24">
        <v>0</v>
      </c>
      <c r="AQ1602" s="24">
        <v>3.9116649881005259</v>
      </c>
      <c r="AR1602" s="24">
        <v>-3.8875656004994994</v>
      </c>
      <c r="AS1602" s="24">
        <v>2.4099387601017958E-2</v>
      </c>
      <c r="AT1602" s="24">
        <v>-2.4099387601017819E-2</v>
      </c>
      <c r="AU1602" s="24">
        <v>-3.9116649881004832</v>
      </c>
      <c r="AV1602" s="24">
        <v>0</v>
      </c>
      <c r="AW1602" s="24">
        <v>0</v>
      </c>
      <c r="AX1602" s="24">
        <v>0</v>
      </c>
      <c r="AY1602" s="24">
        <v>0</v>
      </c>
      <c r="AZ1602" s="24">
        <v>0</v>
      </c>
      <c r="BA1602" s="24">
        <v>-1.531946054456057E-7</v>
      </c>
      <c r="BB1602" s="24">
        <v>-1.4320931404654402E-4</v>
      </c>
      <c r="BC1602" s="24">
        <v>-1.531946054456057E-7</v>
      </c>
      <c r="BD1602" s="24">
        <v>-1.4320931404654402E-4</v>
      </c>
      <c r="BE1602" s="24">
        <v>0</v>
      </c>
      <c r="BF1602" s="24">
        <v>0</v>
      </c>
      <c r="BG1602" s="24">
        <v>0</v>
      </c>
      <c r="BH1602" s="24">
        <v>0</v>
      </c>
      <c r="BI1602" s="24">
        <v>0</v>
      </c>
      <c r="BJ1602" s="24">
        <v>0</v>
      </c>
      <c r="BK1602" s="24">
        <v>0</v>
      </c>
      <c r="BL1602" s="24">
        <v>0</v>
      </c>
    </row>
    <row r="1603" spans="1:64" x14ac:dyDescent="0.25">
      <c r="A1603" t="s">
        <v>5126</v>
      </c>
      <c r="B1603">
        <v>156</v>
      </c>
      <c r="C1603">
        <v>4</v>
      </c>
      <c r="D1603">
        <v>13</v>
      </c>
      <c r="E1603" s="24">
        <v>0</v>
      </c>
      <c r="F1603" s="24">
        <v>0</v>
      </c>
      <c r="G1603" s="24">
        <v>0</v>
      </c>
      <c r="H1603" s="24">
        <v>0</v>
      </c>
      <c r="I1603" s="24">
        <v>0</v>
      </c>
      <c r="J1603" s="24">
        <v>0</v>
      </c>
      <c r="K1603" s="24">
        <v>35.866434399038553</v>
      </c>
      <c r="L1603" s="24">
        <v>-35.654957264661789</v>
      </c>
      <c r="M1603" s="24">
        <v>0.2114771343767643</v>
      </c>
      <c r="N1603" s="24">
        <v>-0.2114771343767643</v>
      </c>
      <c r="O1603" s="24">
        <v>-35.866434399038553</v>
      </c>
      <c r="P1603" s="24">
        <v>0</v>
      </c>
      <c r="Q1603" s="24">
        <v>1.2805258279513509E-4</v>
      </c>
      <c r="R1603" s="24">
        <v>-1.2792338884537457E-4</v>
      </c>
      <c r="S1603" s="24">
        <v>1.291939497605199E-7</v>
      </c>
      <c r="T1603" s="24">
        <v>0</v>
      </c>
      <c r="U1603" s="24">
        <v>0</v>
      </c>
      <c r="V1603" s="24">
        <v>0</v>
      </c>
      <c r="W1603" s="24">
        <v>0</v>
      </c>
      <c r="X1603" s="24">
        <v>0</v>
      </c>
      <c r="Y1603" s="24">
        <v>0</v>
      </c>
      <c r="Z1603" s="24">
        <v>0</v>
      </c>
      <c r="AA1603" s="24">
        <v>32.279790959134701</v>
      </c>
      <c r="AB1603" s="24">
        <v>-32.089461538195621</v>
      </c>
      <c r="AC1603" s="24">
        <v>0.19032942093908786</v>
      </c>
      <c r="AD1603" s="24">
        <v>-0.19032942093908778</v>
      </c>
      <c r="AE1603" s="24">
        <v>-32.279790959134687</v>
      </c>
      <c r="AF1603" s="24">
        <v>0</v>
      </c>
      <c r="AG1603" s="24">
        <v>1.2805258279513509E-4</v>
      </c>
      <c r="AH1603" s="24">
        <v>-1.2792338884537457E-4</v>
      </c>
      <c r="AI1603" s="24">
        <v>1.291939497605199E-7</v>
      </c>
      <c r="AJ1603" s="24">
        <v>0</v>
      </c>
      <c r="AK1603" s="24">
        <v>0</v>
      </c>
      <c r="AL1603" s="24">
        <v>0</v>
      </c>
      <c r="AM1603" s="24">
        <v>0</v>
      </c>
      <c r="AN1603" s="24">
        <v>0</v>
      </c>
      <c r="AO1603" s="24">
        <v>0</v>
      </c>
      <c r="AP1603" s="24">
        <v>0</v>
      </c>
      <c r="AQ1603" s="24">
        <v>3.5866434399038525</v>
      </c>
      <c r="AR1603" s="24">
        <v>-3.5654957264661675</v>
      </c>
      <c r="AS1603" s="24">
        <v>2.1147713437676435E-2</v>
      </c>
      <c r="AT1603" s="24">
        <v>-2.1147713437676519E-2</v>
      </c>
      <c r="AU1603" s="24">
        <v>-3.5866434399038667</v>
      </c>
      <c r="AV1603" s="24">
        <v>0</v>
      </c>
      <c r="AW1603" s="24">
        <v>0</v>
      </c>
      <c r="AX1603" s="24">
        <v>0</v>
      </c>
      <c r="AY1603" s="24">
        <v>0</v>
      </c>
      <c r="AZ1603" s="24">
        <v>0</v>
      </c>
      <c r="BA1603" s="24">
        <v>-1.291939497605199E-7</v>
      </c>
      <c r="BB1603" s="24">
        <v>-1.2805258279513509E-4</v>
      </c>
      <c r="BC1603" s="24">
        <v>-1.291939497605199E-7</v>
      </c>
      <c r="BD1603" s="24">
        <v>-1.2805258279513509E-4</v>
      </c>
      <c r="BE1603" s="24">
        <v>0</v>
      </c>
      <c r="BF1603" s="24">
        <v>0</v>
      </c>
      <c r="BG1603" s="24">
        <v>0</v>
      </c>
      <c r="BH1603" s="24">
        <v>0</v>
      </c>
      <c r="BI1603" s="24">
        <v>0</v>
      </c>
      <c r="BJ1603" s="24">
        <v>0</v>
      </c>
      <c r="BK1603" s="24">
        <v>0</v>
      </c>
      <c r="BL1603" s="24">
        <v>0</v>
      </c>
    </row>
    <row r="1604" spans="1:64" x14ac:dyDescent="0.25">
      <c r="A1604" t="s">
        <v>5126</v>
      </c>
      <c r="B1604">
        <v>157</v>
      </c>
      <c r="C1604">
        <v>1</v>
      </c>
      <c r="D1604">
        <v>14</v>
      </c>
      <c r="E1604" s="24">
        <v>0</v>
      </c>
      <c r="F1604" s="24">
        <v>0</v>
      </c>
      <c r="G1604" s="24">
        <v>0</v>
      </c>
      <c r="H1604" s="24">
        <v>0</v>
      </c>
      <c r="I1604" s="24">
        <v>0</v>
      </c>
      <c r="J1604" s="24">
        <v>0</v>
      </c>
      <c r="K1604" s="24">
        <v>32.892393030226231</v>
      </c>
      <c r="L1604" s="24">
        <v>-32.706766169518232</v>
      </c>
      <c r="M1604" s="24">
        <v>0.18562686070799828</v>
      </c>
      <c r="N1604" s="24">
        <v>-0.18562686070799828</v>
      </c>
      <c r="O1604" s="24">
        <v>-32.892393030226231</v>
      </c>
      <c r="P1604" s="24">
        <v>0</v>
      </c>
      <c r="Q1604" s="24">
        <v>1.14527187861313E-4</v>
      </c>
      <c r="R1604" s="24">
        <v>-1.1441819583524193E-4</v>
      </c>
      <c r="S1604" s="24">
        <v>1.0899202607106417E-7</v>
      </c>
      <c r="T1604" s="24">
        <v>0</v>
      </c>
      <c r="U1604" s="24">
        <v>0</v>
      </c>
      <c r="V1604" s="24">
        <v>0</v>
      </c>
      <c r="W1604" s="24">
        <v>0</v>
      </c>
      <c r="X1604" s="24">
        <v>0</v>
      </c>
      <c r="Y1604" s="24">
        <v>0</v>
      </c>
      <c r="Z1604" s="24">
        <v>0</v>
      </c>
      <c r="AA1604" s="24">
        <v>29.603153727203608</v>
      </c>
      <c r="AB1604" s="24">
        <v>-29.436089552566386</v>
      </c>
      <c r="AC1604" s="24">
        <v>0.16706417463719844</v>
      </c>
      <c r="AD1604" s="24">
        <v>-0.16706417463719836</v>
      </c>
      <c r="AE1604" s="24">
        <v>-29.603153727203619</v>
      </c>
      <c r="AF1604" s="24">
        <v>0</v>
      </c>
      <c r="AG1604" s="24">
        <v>1.14527187861313E-4</v>
      </c>
      <c r="AH1604" s="24">
        <v>-1.1441819583524193E-4</v>
      </c>
      <c r="AI1604" s="24">
        <v>1.0899202607106417E-7</v>
      </c>
      <c r="AJ1604" s="24">
        <v>0</v>
      </c>
      <c r="AK1604" s="24">
        <v>0</v>
      </c>
      <c r="AL1604" s="24">
        <v>0</v>
      </c>
      <c r="AM1604" s="24">
        <v>0</v>
      </c>
      <c r="AN1604" s="24">
        <v>0</v>
      </c>
      <c r="AO1604" s="24">
        <v>0</v>
      </c>
      <c r="AP1604" s="24">
        <v>0</v>
      </c>
      <c r="AQ1604" s="24">
        <v>3.2892393030226224</v>
      </c>
      <c r="AR1604" s="24">
        <v>-3.270676616951846</v>
      </c>
      <c r="AS1604" s="24">
        <v>1.8562686070799833E-2</v>
      </c>
      <c r="AT1604" s="24">
        <v>-1.8562686070799916E-2</v>
      </c>
      <c r="AU1604" s="24">
        <v>-3.2892393030226117</v>
      </c>
      <c r="AV1604" s="24">
        <v>0</v>
      </c>
      <c r="AW1604" s="24">
        <v>0</v>
      </c>
      <c r="AX1604" s="24">
        <v>0</v>
      </c>
      <c r="AY1604" s="24">
        <v>0</v>
      </c>
      <c r="AZ1604" s="24">
        <v>0</v>
      </c>
      <c r="BA1604" s="24">
        <v>-1.0899202607106417E-7</v>
      </c>
      <c r="BB1604" s="24">
        <v>-1.14527187861313E-4</v>
      </c>
      <c r="BC1604" s="24">
        <v>-1.0899202607106417E-7</v>
      </c>
      <c r="BD1604" s="24">
        <v>-1.14527187861313E-4</v>
      </c>
      <c r="BE1604" s="24">
        <v>0</v>
      </c>
      <c r="BF1604" s="24">
        <v>0</v>
      </c>
      <c r="BG1604" s="24">
        <v>0</v>
      </c>
      <c r="BH1604" s="24">
        <v>0</v>
      </c>
      <c r="BI1604" s="24">
        <v>0</v>
      </c>
      <c r="BJ1604" s="24">
        <v>0</v>
      </c>
      <c r="BK1604" s="24">
        <v>0</v>
      </c>
      <c r="BL1604" s="24">
        <v>0</v>
      </c>
    </row>
    <row r="1605" spans="1:64" x14ac:dyDescent="0.25">
      <c r="A1605" t="s">
        <v>5126</v>
      </c>
      <c r="B1605">
        <v>158</v>
      </c>
      <c r="C1605">
        <v>1</v>
      </c>
      <c r="D1605">
        <v>14</v>
      </c>
      <c r="E1605" s="24">
        <v>0</v>
      </c>
      <c r="F1605" s="24">
        <v>0</v>
      </c>
      <c r="G1605" s="24">
        <v>0</v>
      </c>
      <c r="H1605" s="24">
        <v>0</v>
      </c>
      <c r="I1605" s="24">
        <v>0</v>
      </c>
      <c r="J1605" s="24">
        <v>0</v>
      </c>
      <c r="K1605" s="24">
        <v>30.170495044440031</v>
      </c>
      <c r="L1605" s="24">
        <v>-30.007514111697674</v>
      </c>
      <c r="M1605" s="24">
        <v>0.16298093274235725</v>
      </c>
      <c r="N1605" s="24">
        <v>-0.16298093274235725</v>
      </c>
      <c r="O1605" s="24">
        <v>-30.170495044440031</v>
      </c>
      <c r="P1605" s="24">
        <v>0</v>
      </c>
      <c r="Q1605" s="24">
        <v>1.0245442740597355E-4</v>
      </c>
      <c r="R1605" s="24">
        <v>-1.0236244543193607E-4</v>
      </c>
      <c r="S1605" s="24">
        <v>9.1981974037480541E-8</v>
      </c>
      <c r="T1605" s="24">
        <v>0</v>
      </c>
      <c r="U1605" s="24">
        <v>0</v>
      </c>
      <c r="V1605" s="24">
        <v>0</v>
      </c>
      <c r="W1605" s="24">
        <v>0</v>
      </c>
      <c r="X1605" s="24">
        <v>0</v>
      </c>
      <c r="Y1605" s="24">
        <v>0</v>
      </c>
      <c r="Z1605" s="24">
        <v>0</v>
      </c>
      <c r="AA1605" s="24">
        <v>27.153445539996028</v>
      </c>
      <c r="AB1605" s="24">
        <v>-27.006762700527929</v>
      </c>
      <c r="AC1605" s="24">
        <v>0.14668283946812152</v>
      </c>
      <c r="AD1605" s="24">
        <v>-0.14668283946812166</v>
      </c>
      <c r="AE1605" s="24">
        <v>-27.153445539996028</v>
      </c>
      <c r="AF1605" s="24">
        <v>0</v>
      </c>
      <c r="AG1605" s="24">
        <v>1.0245442740597355E-4</v>
      </c>
      <c r="AH1605" s="24">
        <v>-1.0236244543193607E-4</v>
      </c>
      <c r="AI1605" s="24">
        <v>9.1981974037480541E-8</v>
      </c>
      <c r="AJ1605" s="24">
        <v>0</v>
      </c>
      <c r="AK1605" s="24">
        <v>0</v>
      </c>
      <c r="AL1605" s="24">
        <v>0</v>
      </c>
      <c r="AM1605" s="24">
        <v>0</v>
      </c>
      <c r="AN1605" s="24">
        <v>0</v>
      </c>
      <c r="AO1605" s="24">
        <v>0</v>
      </c>
      <c r="AP1605" s="24">
        <v>0</v>
      </c>
      <c r="AQ1605" s="24">
        <v>3.0170495044440031</v>
      </c>
      <c r="AR1605" s="24">
        <v>-3.0007514111697446</v>
      </c>
      <c r="AS1605" s="24">
        <v>1.6298093274235731E-2</v>
      </c>
      <c r="AT1605" s="24">
        <v>-1.6298093274235592E-2</v>
      </c>
      <c r="AU1605" s="24">
        <v>-3.0170495044440031</v>
      </c>
      <c r="AV1605" s="24">
        <v>0</v>
      </c>
      <c r="AW1605" s="24">
        <v>0</v>
      </c>
      <c r="AX1605" s="24">
        <v>0</v>
      </c>
      <c r="AY1605" s="24">
        <v>0</v>
      </c>
      <c r="AZ1605" s="24">
        <v>0</v>
      </c>
      <c r="BA1605" s="24">
        <v>-9.1981974037480541E-8</v>
      </c>
      <c r="BB1605" s="24">
        <v>-1.0245442740597355E-4</v>
      </c>
      <c r="BC1605" s="24">
        <v>-9.1981974037480541E-8</v>
      </c>
      <c r="BD1605" s="24">
        <v>-1.0245442740597355E-4</v>
      </c>
      <c r="BE1605" s="24">
        <v>0</v>
      </c>
      <c r="BF1605" s="24">
        <v>0</v>
      </c>
      <c r="BG1605" s="24">
        <v>0</v>
      </c>
      <c r="BH1605" s="24">
        <v>0</v>
      </c>
      <c r="BI1605" s="24">
        <v>0</v>
      </c>
      <c r="BJ1605" s="24">
        <v>0</v>
      </c>
      <c r="BK1605" s="24">
        <v>0</v>
      </c>
      <c r="BL1605" s="24">
        <v>0</v>
      </c>
    </row>
    <row r="1606" spans="1:64" x14ac:dyDescent="0.25">
      <c r="A1606" t="s">
        <v>5126</v>
      </c>
      <c r="B1606">
        <v>159</v>
      </c>
      <c r="C1606">
        <v>1</v>
      </c>
      <c r="D1606">
        <v>14</v>
      </c>
      <c r="E1606" s="24">
        <v>0</v>
      </c>
      <c r="F1606" s="24">
        <v>0</v>
      </c>
      <c r="G1606" s="24">
        <v>0</v>
      </c>
      <c r="H1606" s="24">
        <v>0</v>
      </c>
      <c r="I1606" s="24">
        <v>0</v>
      </c>
      <c r="J1606" s="24">
        <v>0</v>
      </c>
      <c r="K1606" s="24">
        <v>27.678854133933783</v>
      </c>
      <c r="L1606" s="24">
        <v>-27.535717830061913</v>
      </c>
      <c r="M1606" s="24">
        <v>0.14313630387187004</v>
      </c>
      <c r="N1606" s="24">
        <v>-0.14313630387187004</v>
      </c>
      <c r="O1606" s="24">
        <v>-27.678854133933783</v>
      </c>
      <c r="P1606" s="24">
        <v>0</v>
      </c>
      <c r="Q1606" s="24">
        <v>9.1675540033975267E-5</v>
      </c>
      <c r="R1606" s="24">
        <v>-9.1597886239469517E-5</v>
      </c>
      <c r="S1606" s="24">
        <v>7.7653794505749829E-8</v>
      </c>
      <c r="T1606" s="24">
        <v>0</v>
      </c>
      <c r="U1606" s="24">
        <v>0</v>
      </c>
      <c r="V1606" s="24">
        <v>0</v>
      </c>
      <c r="W1606" s="24">
        <v>0</v>
      </c>
      <c r="X1606" s="24">
        <v>0</v>
      </c>
      <c r="Y1606" s="24">
        <v>0</v>
      </c>
      <c r="Z1606" s="24">
        <v>0</v>
      </c>
      <c r="AA1606" s="24">
        <v>24.910968720540406</v>
      </c>
      <c r="AB1606" s="24">
        <v>-24.782146047055676</v>
      </c>
      <c r="AC1606" s="24">
        <v>0.12882267348468304</v>
      </c>
      <c r="AD1606" s="24">
        <v>-0.12882267348468301</v>
      </c>
      <c r="AE1606" s="24">
        <v>-24.910968720540382</v>
      </c>
      <c r="AF1606" s="24">
        <v>0</v>
      </c>
      <c r="AG1606" s="24">
        <v>9.1675540033975267E-5</v>
      </c>
      <c r="AH1606" s="24">
        <v>-9.1597886239469517E-5</v>
      </c>
      <c r="AI1606" s="24">
        <v>7.7653794505749829E-8</v>
      </c>
      <c r="AJ1606" s="24">
        <v>0</v>
      </c>
      <c r="AK1606" s="24">
        <v>0</v>
      </c>
      <c r="AL1606" s="24">
        <v>0</v>
      </c>
      <c r="AM1606" s="24">
        <v>0</v>
      </c>
      <c r="AN1606" s="24">
        <v>0</v>
      </c>
      <c r="AO1606" s="24">
        <v>0</v>
      </c>
      <c r="AP1606" s="24">
        <v>0</v>
      </c>
      <c r="AQ1606" s="24">
        <v>2.7678854133933761</v>
      </c>
      <c r="AR1606" s="24">
        <v>-2.7535717830062367</v>
      </c>
      <c r="AS1606" s="24">
        <v>1.4313630387186999E-2</v>
      </c>
      <c r="AT1606" s="24">
        <v>-1.4313630387187026E-2</v>
      </c>
      <c r="AU1606" s="24">
        <v>-2.767885413393401</v>
      </c>
      <c r="AV1606" s="24">
        <v>0</v>
      </c>
      <c r="AW1606" s="24">
        <v>0</v>
      </c>
      <c r="AX1606" s="24">
        <v>0</v>
      </c>
      <c r="AY1606" s="24">
        <v>0</v>
      </c>
      <c r="AZ1606" s="24">
        <v>0</v>
      </c>
      <c r="BA1606" s="24">
        <v>-7.7653794505749829E-8</v>
      </c>
      <c r="BB1606" s="24">
        <v>-9.1675540033975267E-5</v>
      </c>
      <c r="BC1606" s="24">
        <v>-7.7653794505749829E-8</v>
      </c>
      <c r="BD1606" s="24">
        <v>-9.1675540033975267E-5</v>
      </c>
      <c r="BE1606" s="24">
        <v>0</v>
      </c>
      <c r="BF1606" s="24">
        <v>0</v>
      </c>
      <c r="BG1606" s="24">
        <v>0</v>
      </c>
      <c r="BH1606" s="24">
        <v>0</v>
      </c>
      <c r="BI1606" s="24">
        <v>0</v>
      </c>
      <c r="BJ1606" s="24">
        <v>0</v>
      </c>
      <c r="BK1606" s="24">
        <v>0</v>
      </c>
      <c r="BL1606" s="24">
        <v>0</v>
      </c>
    </row>
    <row r="1607" spans="1:64" x14ac:dyDescent="0.25">
      <c r="A1607" t="s">
        <v>5126</v>
      </c>
      <c r="B1607">
        <v>160</v>
      </c>
      <c r="C1607">
        <v>2</v>
      </c>
      <c r="D1607">
        <v>14</v>
      </c>
      <c r="E1607" s="24">
        <v>0</v>
      </c>
      <c r="F1607" s="24">
        <v>0</v>
      </c>
      <c r="G1607" s="24">
        <v>0</v>
      </c>
      <c r="H1607" s="24">
        <v>0</v>
      </c>
      <c r="I1607" s="24">
        <v>0</v>
      </c>
      <c r="J1607" s="24">
        <v>0</v>
      </c>
      <c r="K1607" s="24">
        <v>25.397531695663929</v>
      </c>
      <c r="L1607" s="24">
        <v>-25.271790243685246</v>
      </c>
      <c r="M1607" s="24">
        <v>0.12574145197868347</v>
      </c>
      <c r="N1607" s="24">
        <v>-0.12574145197868347</v>
      </c>
      <c r="O1607" s="24">
        <v>-25.397531695663929</v>
      </c>
      <c r="P1607" s="24">
        <v>0</v>
      </c>
      <c r="Q1607" s="24">
        <v>8.2049436059605796E-5</v>
      </c>
      <c r="R1607" s="24">
        <v>-8.1983856262013433E-5</v>
      </c>
      <c r="S1607" s="24">
        <v>6.557979759236332E-8</v>
      </c>
      <c r="T1607" s="24">
        <v>0</v>
      </c>
      <c r="U1607" s="24">
        <v>0</v>
      </c>
      <c r="V1607" s="24">
        <v>0</v>
      </c>
      <c r="W1607" s="24">
        <v>0</v>
      </c>
      <c r="X1607" s="24">
        <v>0</v>
      </c>
      <c r="Y1607" s="24">
        <v>0</v>
      </c>
      <c r="Z1607" s="24">
        <v>0</v>
      </c>
      <c r="AA1607" s="24">
        <v>22.857778526097537</v>
      </c>
      <c r="AB1607" s="24">
        <v>-22.744611219316766</v>
      </c>
      <c r="AC1607" s="24">
        <v>0.11316730678081513</v>
      </c>
      <c r="AD1607" s="24">
        <v>-0.1131673067808151</v>
      </c>
      <c r="AE1607" s="24">
        <v>-22.857778526097547</v>
      </c>
      <c r="AF1607" s="24">
        <v>0</v>
      </c>
      <c r="AG1607" s="24">
        <v>8.2049436059605796E-5</v>
      </c>
      <c r="AH1607" s="24">
        <v>-8.1983856262013433E-5</v>
      </c>
      <c r="AI1607" s="24">
        <v>6.557979759236332E-8</v>
      </c>
      <c r="AJ1607" s="24">
        <v>0</v>
      </c>
      <c r="AK1607" s="24">
        <v>0</v>
      </c>
      <c r="AL1607" s="24">
        <v>0</v>
      </c>
      <c r="AM1607" s="24">
        <v>0</v>
      </c>
      <c r="AN1607" s="24">
        <v>0</v>
      </c>
      <c r="AO1607" s="24">
        <v>0</v>
      </c>
      <c r="AP1607" s="24">
        <v>0</v>
      </c>
      <c r="AQ1607" s="24">
        <v>2.5397531695663922</v>
      </c>
      <c r="AR1607" s="24">
        <v>-2.5271790243684791</v>
      </c>
      <c r="AS1607" s="24">
        <v>1.2574145197868342E-2</v>
      </c>
      <c r="AT1607" s="24">
        <v>-1.2574145197868369E-2</v>
      </c>
      <c r="AU1607" s="24">
        <v>-2.5397531695663815</v>
      </c>
      <c r="AV1607" s="24">
        <v>0</v>
      </c>
      <c r="AW1607" s="24">
        <v>0</v>
      </c>
      <c r="AX1607" s="24">
        <v>0</v>
      </c>
      <c r="AY1607" s="24">
        <v>0</v>
      </c>
      <c r="AZ1607" s="24">
        <v>0</v>
      </c>
      <c r="BA1607" s="24">
        <v>-6.557979759236332E-8</v>
      </c>
      <c r="BB1607" s="24">
        <v>-8.2049436059605796E-5</v>
      </c>
      <c r="BC1607" s="24">
        <v>-6.557979759236332E-8</v>
      </c>
      <c r="BD1607" s="24">
        <v>-8.2049436059605796E-5</v>
      </c>
      <c r="BE1607" s="24">
        <v>0</v>
      </c>
      <c r="BF1607" s="24">
        <v>0</v>
      </c>
      <c r="BG1607" s="24">
        <v>0</v>
      </c>
      <c r="BH1607" s="24">
        <v>0</v>
      </c>
      <c r="BI1607" s="24">
        <v>0</v>
      </c>
      <c r="BJ1607" s="24">
        <v>0</v>
      </c>
      <c r="BK1607" s="24">
        <v>0</v>
      </c>
      <c r="BL1607" s="24">
        <v>0</v>
      </c>
    </row>
    <row r="1608" spans="1:64" x14ac:dyDescent="0.25">
      <c r="A1608" t="s">
        <v>5126</v>
      </c>
      <c r="B1608">
        <v>161</v>
      </c>
      <c r="C1608">
        <v>2</v>
      </c>
      <c r="D1608">
        <v>14</v>
      </c>
      <c r="E1608" s="24">
        <v>0</v>
      </c>
      <c r="F1608" s="24">
        <v>0</v>
      </c>
      <c r="G1608" s="24">
        <v>0</v>
      </c>
      <c r="H1608" s="24">
        <v>0</v>
      </c>
      <c r="I1608" s="24">
        <v>0</v>
      </c>
      <c r="J1608" s="24">
        <v>0</v>
      </c>
      <c r="K1608" s="24">
        <v>23.308359030634165</v>
      </c>
      <c r="L1608" s="24">
        <v>-23.197869446128607</v>
      </c>
      <c r="M1608" s="24">
        <v>0.11048958450555801</v>
      </c>
      <c r="N1608" s="24">
        <v>-0.11048958450555801</v>
      </c>
      <c r="O1608" s="24">
        <v>-23.308359030634165</v>
      </c>
      <c r="P1608" s="24">
        <v>0</v>
      </c>
      <c r="Q1608" s="24">
        <v>7.3450692980259191E-5</v>
      </c>
      <c r="R1608" s="24">
        <v>-7.3395289973632316E-5</v>
      </c>
      <c r="S1608" s="24">
        <v>5.540300662687514E-8</v>
      </c>
      <c r="T1608" s="24">
        <v>0</v>
      </c>
      <c r="U1608" s="24">
        <v>0</v>
      </c>
      <c r="V1608" s="24">
        <v>0</v>
      </c>
      <c r="W1608" s="24">
        <v>0</v>
      </c>
      <c r="X1608" s="24">
        <v>0</v>
      </c>
      <c r="Y1608" s="24">
        <v>0</v>
      </c>
      <c r="Z1608" s="24">
        <v>0</v>
      </c>
      <c r="AA1608" s="24">
        <v>20.977523127570748</v>
      </c>
      <c r="AB1608" s="24">
        <v>-20.878082501515735</v>
      </c>
      <c r="AC1608" s="24">
        <v>9.9440626055002215E-2</v>
      </c>
      <c r="AD1608" s="24">
        <v>-9.9440626055002257E-2</v>
      </c>
      <c r="AE1608" s="24">
        <v>-20.977523127570748</v>
      </c>
      <c r="AF1608" s="24">
        <v>0</v>
      </c>
      <c r="AG1608" s="24">
        <v>7.3450692980259191E-5</v>
      </c>
      <c r="AH1608" s="24">
        <v>-7.3395289973632316E-5</v>
      </c>
      <c r="AI1608" s="24">
        <v>5.540300662687514E-8</v>
      </c>
      <c r="AJ1608" s="24">
        <v>0</v>
      </c>
      <c r="AK1608" s="24">
        <v>0</v>
      </c>
      <c r="AL1608" s="24">
        <v>0</v>
      </c>
      <c r="AM1608" s="24">
        <v>0</v>
      </c>
      <c r="AN1608" s="24">
        <v>0</v>
      </c>
      <c r="AO1608" s="24">
        <v>0</v>
      </c>
      <c r="AP1608" s="24">
        <v>0</v>
      </c>
      <c r="AQ1608" s="24">
        <v>2.3308359030634165</v>
      </c>
      <c r="AR1608" s="24">
        <v>-2.319786944612872</v>
      </c>
      <c r="AS1608" s="24">
        <v>1.1048958450555799E-2</v>
      </c>
      <c r="AT1608" s="24">
        <v>-1.1048958450555757E-2</v>
      </c>
      <c r="AU1608" s="24">
        <v>-2.3308359030634165</v>
      </c>
      <c r="AV1608" s="24">
        <v>0</v>
      </c>
      <c r="AW1608" s="24">
        <v>0</v>
      </c>
      <c r="AX1608" s="24">
        <v>0</v>
      </c>
      <c r="AY1608" s="24">
        <v>0</v>
      </c>
      <c r="AZ1608" s="24">
        <v>0</v>
      </c>
      <c r="BA1608" s="24">
        <v>-5.540300662687514E-8</v>
      </c>
      <c r="BB1608" s="24">
        <v>-7.3450692980259191E-5</v>
      </c>
      <c r="BC1608" s="24">
        <v>-5.540300662687514E-8</v>
      </c>
      <c r="BD1608" s="24">
        <v>-7.3450692980259191E-5</v>
      </c>
      <c r="BE1608" s="24">
        <v>0</v>
      </c>
      <c r="BF1608" s="24">
        <v>0</v>
      </c>
      <c r="BG1608" s="24">
        <v>0</v>
      </c>
      <c r="BH1608" s="24">
        <v>0</v>
      </c>
      <c r="BI1608" s="24">
        <v>0</v>
      </c>
      <c r="BJ1608" s="24">
        <v>0</v>
      </c>
      <c r="BK1608" s="24">
        <v>0</v>
      </c>
      <c r="BL1608" s="24">
        <v>0</v>
      </c>
    </row>
    <row r="1609" spans="1:64" x14ac:dyDescent="0.25">
      <c r="A1609" t="s">
        <v>5126</v>
      </c>
      <c r="B1609">
        <v>162</v>
      </c>
      <c r="C1609">
        <v>2</v>
      </c>
      <c r="D1609">
        <v>14</v>
      </c>
      <c r="E1609" s="24">
        <v>0</v>
      </c>
      <c r="F1609" s="24">
        <v>0</v>
      </c>
      <c r="G1609" s="24">
        <v>0</v>
      </c>
      <c r="H1609" s="24">
        <v>0</v>
      </c>
      <c r="I1609" s="24">
        <v>0</v>
      </c>
      <c r="J1609" s="24">
        <v>0</v>
      </c>
      <c r="K1609" s="24">
        <v>21.394775927066803</v>
      </c>
      <c r="L1609" s="24">
        <v>-21.297662977129221</v>
      </c>
      <c r="M1609" s="24">
        <v>9.7112949937582016E-2</v>
      </c>
      <c r="N1609" s="24">
        <v>-9.7112949937582016E-2</v>
      </c>
      <c r="O1609" s="24">
        <v>-21.394775927066803</v>
      </c>
      <c r="P1609" s="24">
        <v>0</v>
      </c>
      <c r="Q1609" s="24">
        <v>6.5767779460657039E-5</v>
      </c>
      <c r="R1609" s="24">
        <v>-6.5720959128157119E-5</v>
      </c>
      <c r="S1609" s="24">
        <v>4.6820332499919459E-8</v>
      </c>
      <c r="T1609" s="24">
        <v>0</v>
      </c>
      <c r="U1609" s="24">
        <v>0</v>
      </c>
      <c r="V1609" s="24">
        <v>0</v>
      </c>
      <c r="W1609" s="24">
        <v>0</v>
      </c>
      <c r="X1609" s="24">
        <v>0</v>
      </c>
      <c r="Y1609" s="24">
        <v>0</v>
      </c>
      <c r="Z1609" s="24">
        <v>0</v>
      </c>
      <c r="AA1609" s="24">
        <v>19.255298334360123</v>
      </c>
      <c r="AB1609" s="24">
        <v>-19.167896679416287</v>
      </c>
      <c r="AC1609" s="24">
        <v>8.740165494382382E-2</v>
      </c>
      <c r="AD1609" s="24">
        <v>-8.7401654943823792E-2</v>
      </c>
      <c r="AE1609" s="24">
        <v>-19.255298334360106</v>
      </c>
      <c r="AF1609" s="24">
        <v>0</v>
      </c>
      <c r="AG1609" s="24">
        <v>6.5767779460657039E-5</v>
      </c>
      <c r="AH1609" s="24">
        <v>-6.5720959128157119E-5</v>
      </c>
      <c r="AI1609" s="24">
        <v>4.6820332499919459E-8</v>
      </c>
      <c r="AJ1609" s="24">
        <v>0</v>
      </c>
      <c r="AK1609" s="24">
        <v>0</v>
      </c>
      <c r="AL1609" s="24">
        <v>0</v>
      </c>
      <c r="AM1609" s="24">
        <v>0</v>
      </c>
      <c r="AN1609" s="24">
        <v>0</v>
      </c>
      <c r="AO1609" s="24">
        <v>0</v>
      </c>
      <c r="AP1609" s="24">
        <v>0</v>
      </c>
      <c r="AQ1609" s="24">
        <v>2.1394775927066796</v>
      </c>
      <c r="AR1609" s="24">
        <v>-2.1297662977129335</v>
      </c>
      <c r="AS1609" s="24">
        <v>9.711294993758196E-3</v>
      </c>
      <c r="AT1609" s="24">
        <v>-9.7112949937582238E-3</v>
      </c>
      <c r="AU1609" s="24">
        <v>-2.1394775927066974</v>
      </c>
      <c r="AV1609" s="24">
        <v>0</v>
      </c>
      <c r="AW1609" s="24">
        <v>0</v>
      </c>
      <c r="AX1609" s="24">
        <v>0</v>
      </c>
      <c r="AY1609" s="24">
        <v>0</v>
      </c>
      <c r="AZ1609" s="24">
        <v>0</v>
      </c>
      <c r="BA1609" s="24">
        <v>-4.6820332499919459E-8</v>
      </c>
      <c r="BB1609" s="24">
        <v>-6.5767779460657039E-5</v>
      </c>
      <c r="BC1609" s="24">
        <v>-4.6820332499919459E-8</v>
      </c>
      <c r="BD1609" s="24">
        <v>-6.5767779460657039E-5</v>
      </c>
      <c r="BE1609" s="24">
        <v>0</v>
      </c>
      <c r="BF1609" s="24">
        <v>0</v>
      </c>
      <c r="BG1609" s="24">
        <v>0</v>
      </c>
      <c r="BH1609" s="24">
        <v>0</v>
      </c>
      <c r="BI1609" s="24">
        <v>0</v>
      </c>
      <c r="BJ1609" s="24">
        <v>0</v>
      </c>
      <c r="BK1609" s="24">
        <v>0</v>
      </c>
      <c r="BL1609" s="24">
        <v>0</v>
      </c>
    </row>
    <row r="1610" spans="1:64" x14ac:dyDescent="0.25">
      <c r="A1610" t="s">
        <v>5126</v>
      </c>
      <c r="B1610">
        <v>163</v>
      </c>
      <c r="C1610">
        <v>3</v>
      </c>
      <c r="D1610">
        <v>14</v>
      </c>
      <c r="E1610" s="24">
        <v>0</v>
      </c>
      <c r="F1610" s="24">
        <v>0</v>
      </c>
      <c r="G1610" s="24">
        <v>0</v>
      </c>
      <c r="H1610" s="24">
        <v>0</v>
      </c>
      <c r="I1610" s="24">
        <v>0</v>
      </c>
      <c r="J1610" s="24">
        <v>0</v>
      </c>
      <c r="K1610" s="24">
        <v>19.641684576869011</v>
      </c>
      <c r="L1610" s="24">
        <v>-19.556306898593903</v>
      </c>
      <c r="M1610" s="24">
        <v>8.5377678275108337E-2</v>
      </c>
      <c r="N1610" s="24">
        <v>-8.5377678275108337E-2</v>
      </c>
      <c r="O1610" s="24">
        <v>-19.641684576869011</v>
      </c>
      <c r="P1610" s="24">
        <v>0</v>
      </c>
      <c r="Q1610" s="24">
        <v>5.8901493048324483E-5</v>
      </c>
      <c r="R1610" s="24">
        <v>-5.8861911611529649E-5</v>
      </c>
      <c r="S1610" s="24">
        <v>3.958143679483328E-8</v>
      </c>
      <c r="T1610" s="24">
        <v>0</v>
      </c>
      <c r="U1610" s="24">
        <v>0</v>
      </c>
      <c r="V1610" s="24">
        <v>0</v>
      </c>
      <c r="W1610" s="24">
        <v>0</v>
      </c>
      <c r="X1610" s="24">
        <v>0</v>
      </c>
      <c r="Y1610" s="24">
        <v>0</v>
      </c>
      <c r="Z1610" s="24">
        <v>0</v>
      </c>
      <c r="AA1610" s="24">
        <v>17.677516119182112</v>
      </c>
      <c r="AB1610" s="24">
        <v>-17.600676208734512</v>
      </c>
      <c r="AC1610" s="24">
        <v>7.6839910447597512E-2</v>
      </c>
      <c r="AD1610" s="24">
        <v>-7.6839910447597526E-2</v>
      </c>
      <c r="AE1610" s="24">
        <v>-17.677516119182116</v>
      </c>
      <c r="AF1610" s="24">
        <v>0</v>
      </c>
      <c r="AG1610" s="24">
        <v>5.8901493048324483E-5</v>
      </c>
      <c r="AH1610" s="24">
        <v>-5.8861911611529649E-5</v>
      </c>
      <c r="AI1610" s="24">
        <v>3.958143679483328E-8</v>
      </c>
      <c r="AJ1610" s="24">
        <v>0</v>
      </c>
      <c r="AK1610" s="24">
        <v>0</v>
      </c>
      <c r="AL1610" s="24">
        <v>0</v>
      </c>
      <c r="AM1610" s="24">
        <v>0</v>
      </c>
      <c r="AN1610" s="24">
        <v>0</v>
      </c>
      <c r="AO1610" s="24">
        <v>0</v>
      </c>
      <c r="AP1610" s="24">
        <v>0</v>
      </c>
      <c r="AQ1610" s="24">
        <v>1.964168457686899</v>
      </c>
      <c r="AR1610" s="24">
        <v>-1.9556306898593903</v>
      </c>
      <c r="AS1610" s="24">
        <v>8.5377678275108254E-3</v>
      </c>
      <c r="AT1610" s="24">
        <v>-8.5377678275108115E-3</v>
      </c>
      <c r="AU1610" s="24">
        <v>-1.9641684576868954</v>
      </c>
      <c r="AV1610" s="24">
        <v>0</v>
      </c>
      <c r="AW1610" s="24">
        <v>0</v>
      </c>
      <c r="AX1610" s="24">
        <v>0</v>
      </c>
      <c r="AY1610" s="24">
        <v>0</v>
      </c>
      <c r="AZ1610" s="24">
        <v>0</v>
      </c>
      <c r="BA1610" s="24">
        <v>-3.958143679483328E-8</v>
      </c>
      <c r="BB1610" s="24">
        <v>-5.8901493048324483E-5</v>
      </c>
      <c r="BC1610" s="24">
        <v>-3.958143679483328E-8</v>
      </c>
      <c r="BD1610" s="24">
        <v>-5.8901493048324483E-5</v>
      </c>
      <c r="BE1610" s="24">
        <v>0</v>
      </c>
      <c r="BF1610" s="24">
        <v>0</v>
      </c>
      <c r="BG1610" s="24">
        <v>0</v>
      </c>
      <c r="BH1610" s="24">
        <v>0</v>
      </c>
      <c r="BI1610" s="24">
        <v>0</v>
      </c>
      <c r="BJ1610" s="24">
        <v>0</v>
      </c>
      <c r="BK1610" s="24">
        <v>0</v>
      </c>
      <c r="BL1610" s="24">
        <v>0</v>
      </c>
    </row>
    <row r="1611" spans="1:64" x14ac:dyDescent="0.25">
      <c r="A1611" t="s">
        <v>5126</v>
      </c>
      <c r="B1611">
        <v>164</v>
      </c>
      <c r="C1611">
        <v>3</v>
      </c>
      <c r="D1611">
        <v>14</v>
      </c>
      <c r="E1611" s="24">
        <v>0</v>
      </c>
      <c r="F1611" s="24">
        <v>0</v>
      </c>
      <c r="G1611" s="24">
        <v>0</v>
      </c>
      <c r="H1611" s="24">
        <v>0</v>
      </c>
      <c r="I1611" s="24">
        <v>0</v>
      </c>
      <c r="J1611" s="24">
        <v>0</v>
      </c>
      <c r="K1611" s="24">
        <v>18.035317029803991</v>
      </c>
      <c r="L1611" s="24">
        <v>-17.960237450897694</v>
      </c>
      <c r="M1611" s="24">
        <v>7.5079578906297684E-2</v>
      </c>
      <c r="N1611" s="24">
        <v>-7.5079578906297684E-2</v>
      </c>
      <c r="O1611" s="24">
        <v>-18.035317029803991</v>
      </c>
      <c r="P1611" s="24">
        <v>0</v>
      </c>
      <c r="Q1611" s="24">
        <v>5.2763565690838732E-5</v>
      </c>
      <c r="R1611" s="24">
        <v>-5.273009469419776E-5</v>
      </c>
      <c r="S1611" s="24">
        <v>3.3470996640971862E-8</v>
      </c>
      <c r="T1611" s="24">
        <v>0</v>
      </c>
      <c r="U1611" s="24">
        <v>0</v>
      </c>
      <c r="V1611" s="24">
        <v>0</v>
      </c>
      <c r="W1611" s="24">
        <v>0</v>
      </c>
      <c r="X1611" s="24">
        <v>0</v>
      </c>
      <c r="Y1611" s="24">
        <v>0</v>
      </c>
      <c r="Z1611" s="24">
        <v>0</v>
      </c>
      <c r="AA1611" s="24">
        <v>16.231785326823594</v>
      </c>
      <c r="AB1611" s="24">
        <v>-16.164213705807924</v>
      </c>
      <c r="AC1611" s="24">
        <v>6.7571621015667924E-2</v>
      </c>
      <c r="AD1611" s="24">
        <v>-6.7571621015667938E-2</v>
      </c>
      <c r="AE1611" s="24">
        <v>-16.231785326823598</v>
      </c>
      <c r="AF1611" s="24">
        <v>0</v>
      </c>
      <c r="AG1611" s="24">
        <v>5.2763565690838732E-5</v>
      </c>
      <c r="AH1611" s="24">
        <v>-5.273009469419776E-5</v>
      </c>
      <c r="AI1611" s="24">
        <v>3.3470996640971862E-8</v>
      </c>
      <c r="AJ1611" s="24">
        <v>0</v>
      </c>
      <c r="AK1611" s="24">
        <v>0</v>
      </c>
      <c r="AL1611" s="24">
        <v>0</v>
      </c>
      <c r="AM1611" s="24">
        <v>0</v>
      </c>
      <c r="AN1611" s="24">
        <v>0</v>
      </c>
      <c r="AO1611" s="24">
        <v>0</v>
      </c>
      <c r="AP1611" s="24">
        <v>0</v>
      </c>
      <c r="AQ1611" s="24">
        <v>1.803531702980397</v>
      </c>
      <c r="AR1611" s="24">
        <v>-1.7960237450897694</v>
      </c>
      <c r="AS1611" s="24">
        <v>7.50795789062976E-3</v>
      </c>
      <c r="AT1611" s="24">
        <v>-7.5079578906297462E-3</v>
      </c>
      <c r="AU1611" s="24">
        <v>-1.8035317029803934</v>
      </c>
      <c r="AV1611" s="24">
        <v>0</v>
      </c>
      <c r="AW1611" s="24">
        <v>0</v>
      </c>
      <c r="AX1611" s="24">
        <v>0</v>
      </c>
      <c r="AY1611" s="24">
        <v>0</v>
      </c>
      <c r="AZ1611" s="24">
        <v>0</v>
      </c>
      <c r="BA1611" s="24">
        <v>-3.3470996640971862E-8</v>
      </c>
      <c r="BB1611" s="24">
        <v>-5.2763565690838732E-5</v>
      </c>
      <c r="BC1611" s="24">
        <v>-3.3470996640971862E-8</v>
      </c>
      <c r="BD1611" s="24">
        <v>-5.2763565690838732E-5</v>
      </c>
      <c r="BE1611" s="24">
        <v>0</v>
      </c>
      <c r="BF1611" s="24">
        <v>0</v>
      </c>
      <c r="BG1611" s="24">
        <v>0</v>
      </c>
      <c r="BH1611" s="24">
        <v>0</v>
      </c>
      <c r="BI1611" s="24">
        <v>0</v>
      </c>
      <c r="BJ1611" s="24">
        <v>0</v>
      </c>
      <c r="BK1611" s="24">
        <v>0</v>
      </c>
      <c r="BL1611" s="24">
        <v>0</v>
      </c>
    </row>
    <row r="1612" spans="1:64" x14ac:dyDescent="0.25">
      <c r="A1612" t="s">
        <v>5126</v>
      </c>
      <c r="B1612">
        <v>165</v>
      </c>
      <c r="C1612">
        <v>3</v>
      </c>
      <c r="D1612">
        <v>14</v>
      </c>
      <c r="E1612" s="24">
        <v>0</v>
      </c>
      <c r="F1612" s="24">
        <v>0</v>
      </c>
      <c r="G1612" s="24">
        <v>0</v>
      </c>
      <c r="H1612" s="24">
        <v>0</v>
      </c>
      <c r="I1612" s="24">
        <v>0</v>
      </c>
      <c r="J1612" s="24">
        <v>0</v>
      </c>
      <c r="K1612" s="24">
        <v>16.563115026801825</v>
      </c>
      <c r="L1612" s="24">
        <v>-16.497074842453003</v>
      </c>
      <c r="M1612" s="24">
        <v>6.604018434882164E-2</v>
      </c>
      <c r="N1612" s="24">
        <v>-6.604018434882164E-2</v>
      </c>
      <c r="O1612" s="24">
        <v>-16.563115026801825</v>
      </c>
      <c r="P1612" s="24">
        <v>0</v>
      </c>
      <c r="Q1612" s="24">
        <v>4.7275436600102694E-5</v>
      </c>
      <c r="R1612" s="24">
        <v>-4.7247121983673424E-5</v>
      </c>
      <c r="S1612" s="24">
        <v>2.8314616429270245E-8</v>
      </c>
      <c r="T1612" s="24">
        <v>0</v>
      </c>
      <c r="U1612" s="24">
        <v>0</v>
      </c>
      <c r="V1612" s="24">
        <v>0</v>
      </c>
      <c r="W1612" s="24">
        <v>0</v>
      </c>
      <c r="X1612" s="24">
        <v>0</v>
      </c>
      <c r="Y1612" s="24">
        <v>0</v>
      </c>
      <c r="Z1612" s="24">
        <v>0</v>
      </c>
      <c r="AA1612" s="24">
        <v>14.906803524121642</v>
      </c>
      <c r="AB1612" s="24">
        <v>-14.84736735820772</v>
      </c>
      <c r="AC1612" s="24">
        <v>5.9436165913939479E-2</v>
      </c>
      <c r="AD1612" s="24">
        <v>-5.9436165913939465E-2</v>
      </c>
      <c r="AE1612" s="24">
        <v>-14.906803524121642</v>
      </c>
      <c r="AF1612" s="24">
        <v>0</v>
      </c>
      <c r="AG1612" s="24">
        <v>4.7275436600102694E-5</v>
      </c>
      <c r="AH1612" s="24">
        <v>-4.7247121983673424E-5</v>
      </c>
      <c r="AI1612" s="24">
        <v>2.8314616429270245E-8</v>
      </c>
      <c r="AJ1612" s="24">
        <v>0</v>
      </c>
      <c r="AK1612" s="24">
        <v>0</v>
      </c>
      <c r="AL1612" s="24">
        <v>0</v>
      </c>
      <c r="AM1612" s="24">
        <v>0</v>
      </c>
      <c r="AN1612" s="24">
        <v>0</v>
      </c>
      <c r="AO1612" s="24">
        <v>0</v>
      </c>
      <c r="AP1612" s="24">
        <v>0</v>
      </c>
      <c r="AQ1612" s="24">
        <v>1.6563115026801825</v>
      </c>
      <c r="AR1612" s="24">
        <v>-1.6497074842452832</v>
      </c>
      <c r="AS1612" s="24">
        <v>6.6040184348821612E-3</v>
      </c>
      <c r="AT1612" s="24">
        <v>-6.6040184348821751E-3</v>
      </c>
      <c r="AU1612" s="24">
        <v>-1.6563115026801825</v>
      </c>
      <c r="AV1612" s="24">
        <v>0</v>
      </c>
      <c r="AW1612" s="24">
        <v>0</v>
      </c>
      <c r="AX1612" s="24">
        <v>0</v>
      </c>
      <c r="AY1612" s="24">
        <v>0</v>
      </c>
      <c r="AZ1612" s="24">
        <v>0</v>
      </c>
      <c r="BA1612" s="24">
        <v>-2.8314616429270245E-8</v>
      </c>
      <c r="BB1612" s="24">
        <v>-4.7275436600102694E-5</v>
      </c>
      <c r="BC1612" s="24">
        <v>-2.8314616429270245E-8</v>
      </c>
      <c r="BD1612" s="24">
        <v>-4.7275436600102694E-5</v>
      </c>
      <c r="BE1612" s="24">
        <v>0</v>
      </c>
      <c r="BF1612" s="24">
        <v>0</v>
      </c>
      <c r="BG1612" s="24">
        <v>0</v>
      </c>
      <c r="BH1612" s="24">
        <v>0</v>
      </c>
      <c r="BI1612" s="24">
        <v>0</v>
      </c>
      <c r="BJ1612" s="24">
        <v>0</v>
      </c>
      <c r="BK1612" s="24">
        <v>0</v>
      </c>
      <c r="BL1612" s="24">
        <v>0</v>
      </c>
    </row>
    <row r="1613" spans="1:64" x14ac:dyDescent="0.25">
      <c r="A1613" t="s">
        <v>5126</v>
      </c>
      <c r="B1613">
        <v>166</v>
      </c>
      <c r="C1613">
        <v>4</v>
      </c>
      <c r="D1613">
        <v>14</v>
      </c>
      <c r="E1613" s="24">
        <v>0</v>
      </c>
      <c r="F1613" s="24">
        <v>0</v>
      </c>
      <c r="G1613" s="24">
        <v>0</v>
      </c>
      <c r="H1613" s="24">
        <v>0</v>
      </c>
      <c r="I1613" s="24">
        <v>0</v>
      </c>
      <c r="J1613" s="24">
        <v>0</v>
      </c>
      <c r="K1613" s="24">
        <v>15.213620964437723</v>
      </c>
      <c r="L1613" s="24">
        <v>-15.155517473816872</v>
      </c>
      <c r="M1613" s="24">
        <v>5.8103490620851517E-2</v>
      </c>
      <c r="N1613" s="24">
        <v>-5.8103490620851517E-2</v>
      </c>
      <c r="O1613" s="24">
        <v>-15.213620964437723</v>
      </c>
      <c r="P1613" s="24">
        <v>0</v>
      </c>
      <c r="Q1613" s="24">
        <v>4.2367173591628671E-5</v>
      </c>
      <c r="R1613" s="24">
        <v>-4.2343213863205165E-5</v>
      </c>
      <c r="S1613" s="24">
        <v>2.3959728423506021E-8</v>
      </c>
      <c r="T1613" s="24">
        <v>0</v>
      </c>
      <c r="U1613" s="24">
        <v>0</v>
      </c>
      <c r="V1613" s="24">
        <v>0</v>
      </c>
      <c r="W1613" s="24">
        <v>0</v>
      </c>
      <c r="X1613" s="24">
        <v>0</v>
      </c>
      <c r="Y1613" s="24">
        <v>0</v>
      </c>
      <c r="Z1613" s="24">
        <v>0</v>
      </c>
      <c r="AA1613" s="24">
        <v>13.692258867993951</v>
      </c>
      <c r="AB1613" s="24">
        <v>-13.639965726435179</v>
      </c>
      <c r="AC1613" s="24">
        <v>5.2293141558766368E-2</v>
      </c>
      <c r="AD1613" s="24">
        <v>-5.2293141558766354E-2</v>
      </c>
      <c r="AE1613" s="24">
        <v>-13.692258867993957</v>
      </c>
      <c r="AF1613" s="24">
        <v>0</v>
      </c>
      <c r="AG1613" s="24">
        <v>4.2367173591628671E-5</v>
      </c>
      <c r="AH1613" s="24">
        <v>-4.2343213863205165E-5</v>
      </c>
      <c r="AI1613" s="24">
        <v>2.3959728423506021E-8</v>
      </c>
      <c r="AJ1613" s="24">
        <v>0</v>
      </c>
      <c r="AK1613" s="24">
        <v>0</v>
      </c>
      <c r="AL1613" s="24">
        <v>0</v>
      </c>
      <c r="AM1613" s="24">
        <v>0</v>
      </c>
      <c r="AN1613" s="24">
        <v>0</v>
      </c>
      <c r="AO1613" s="24">
        <v>0</v>
      </c>
      <c r="AP1613" s="24">
        <v>0</v>
      </c>
      <c r="AQ1613" s="24">
        <v>1.521362096443772</v>
      </c>
      <c r="AR1613" s="24">
        <v>-1.5155517473816928</v>
      </c>
      <c r="AS1613" s="24">
        <v>5.8103490620851489E-3</v>
      </c>
      <c r="AT1613" s="24">
        <v>-5.8103490620851628E-3</v>
      </c>
      <c r="AU1613" s="24">
        <v>-1.5213620964437666</v>
      </c>
      <c r="AV1613" s="24">
        <v>0</v>
      </c>
      <c r="AW1613" s="24">
        <v>0</v>
      </c>
      <c r="AX1613" s="24">
        <v>0</v>
      </c>
      <c r="AY1613" s="24">
        <v>0</v>
      </c>
      <c r="AZ1613" s="24">
        <v>0</v>
      </c>
      <c r="BA1613" s="24">
        <v>-2.3959728423506021E-8</v>
      </c>
      <c r="BB1613" s="24">
        <v>-4.2367173591628671E-5</v>
      </c>
      <c r="BC1613" s="24">
        <v>-2.3959728423506021E-8</v>
      </c>
      <c r="BD1613" s="24">
        <v>-4.2367173591628671E-5</v>
      </c>
      <c r="BE1613" s="24">
        <v>0</v>
      </c>
      <c r="BF1613" s="24">
        <v>0</v>
      </c>
      <c r="BG1613" s="24">
        <v>0</v>
      </c>
      <c r="BH1613" s="24">
        <v>0</v>
      </c>
      <c r="BI1613" s="24">
        <v>0</v>
      </c>
      <c r="BJ1613" s="24">
        <v>0</v>
      </c>
      <c r="BK1613" s="24">
        <v>0</v>
      </c>
      <c r="BL1613" s="24">
        <v>0</v>
      </c>
    </row>
    <row r="1614" spans="1:64" x14ac:dyDescent="0.25">
      <c r="A1614" t="s">
        <v>5126</v>
      </c>
      <c r="B1614">
        <v>167</v>
      </c>
      <c r="C1614">
        <v>4</v>
      </c>
      <c r="D1614">
        <v>14</v>
      </c>
      <c r="E1614" s="24">
        <v>0</v>
      </c>
      <c r="F1614" s="24">
        <v>0</v>
      </c>
      <c r="G1614" s="24">
        <v>0</v>
      </c>
      <c r="H1614" s="24">
        <v>0</v>
      </c>
      <c r="I1614" s="24">
        <v>0</v>
      </c>
      <c r="J1614" s="24">
        <v>0</v>
      </c>
      <c r="K1614" s="24">
        <v>13.976379048079252</v>
      </c>
      <c r="L1614" s="24">
        <v>-13.925245855003595</v>
      </c>
      <c r="M1614" s="24">
        <v>5.1133193075656891E-2</v>
      </c>
      <c r="N1614" s="24">
        <v>-5.1133193075656891E-2</v>
      </c>
      <c r="O1614" s="24">
        <v>-13.976379048079252</v>
      </c>
      <c r="P1614" s="24">
        <v>0</v>
      </c>
      <c r="Q1614" s="24">
        <v>3.7976495832481305E-5</v>
      </c>
      <c r="R1614" s="24">
        <v>-3.7956213645884418E-5</v>
      </c>
      <c r="S1614" s="24">
        <v>2.0282186596887186E-8</v>
      </c>
      <c r="T1614" s="24">
        <v>0</v>
      </c>
      <c r="U1614" s="24">
        <v>0</v>
      </c>
      <c r="V1614" s="24">
        <v>0</v>
      </c>
      <c r="W1614" s="24">
        <v>0</v>
      </c>
      <c r="X1614" s="24">
        <v>0</v>
      </c>
      <c r="Y1614" s="24">
        <v>0</v>
      </c>
      <c r="Z1614" s="24">
        <v>0</v>
      </c>
      <c r="AA1614" s="24">
        <v>12.578741143271328</v>
      </c>
      <c r="AB1614" s="24">
        <v>-12.532721269503242</v>
      </c>
      <c r="AC1614" s="24">
        <v>4.6019873768091205E-2</v>
      </c>
      <c r="AD1614" s="24">
        <v>-4.6019873768091191E-2</v>
      </c>
      <c r="AE1614" s="24">
        <v>-12.578741143271316</v>
      </c>
      <c r="AF1614" s="24">
        <v>0</v>
      </c>
      <c r="AG1614" s="24">
        <v>3.7976495832481305E-5</v>
      </c>
      <c r="AH1614" s="24">
        <v>-3.7956213645884418E-5</v>
      </c>
      <c r="AI1614" s="24">
        <v>2.0282186596887186E-8</v>
      </c>
      <c r="AJ1614" s="24">
        <v>0</v>
      </c>
      <c r="AK1614" s="24">
        <v>0</v>
      </c>
      <c r="AL1614" s="24">
        <v>0</v>
      </c>
      <c r="AM1614" s="24">
        <v>0</v>
      </c>
      <c r="AN1614" s="24">
        <v>0</v>
      </c>
      <c r="AO1614" s="24">
        <v>0</v>
      </c>
      <c r="AP1614" s="24">
        <v>0</v>
      </c>
      <c r="AQ1614" s="24">
        <v>1.3976379048079242</v>
      </c>
      <c r="AR1614" s="24">
        <v>-1.3925245855003539</v>
      </c>
      <c r="AS1614" s="24">
        <v>5.1133193075656863E-3</v>
      </c>
      <c r="AT1614" s="24">
        <v>-5.1133193075657002E-3</v>
      </c>
      <c r="AU1614" s="24">
        <v>-1.3976379048079366</v>
      </c>
      <c r="AV1614" s="24">
        <v>0</v>
      </c>
      <c r="AW1614" s="24">
        <v>0</v>
      </c>
      <c r="AX1614" s="24">
        <v>0</v>
      </c>
      <c r="AY1614" s="24">
        <v>0</v>
      </c>
      <c r="AZ1614" s="24">
        <v>0</v>
      </c>
      <c r="BA1614" s="24">
        <v>-2.0282186596887186E-8</v>
      </c>
      <c r="BB1614" s="24">
        <v>-3.7976495832481305E-5</v>
      </c>
      <c r="BC1614" s="24">
        <v>-2.0282186596887186E-8</v>
      </c>
      <c r="BD1614" s="24">
        <v>-3.7976495832481305E-5</v>
      </c>
      <c r="BE1614" s="24">
        <v>0</v>
      </c>
      <c r="BF1614" s="24">
        <v>0</v>
      </c>
      <c r="BG1614" s="24">
        <v>0</v>
      </c>
      <c r="BH1614" s="24">
        <v>0</v>
      </c>
      <c r="BI1614" s="24">
        <v>0</v>
      </c>
      <c r="BJ1614" s="24">
        <v>0</v>
      </c>
      <c r="BK1614" s="24">
        <v>0</v>
      </c>
      <c r="BL1614" s="24">
        <v>0</v>
      </c>
    </row>
    <row r="1615" spans="1:64" x14ac:dyDescent="0.25">
      <c r="A1615" t="s">
        <v>5126</v>
      </c>
      <c r="B1615">
        <v>168</v>
      </c>
      <c r="C1615">
        <v>4</v>
      </c>
      <c r="D1615">
        <v>14</v>
      </c>
      <c r="E1615" s="24">
        <v>0</v>
      </c>
      <c r="F1615" s="24">
        <v>0</v>
      </c>
      <c r="G1615" s="24">
        <v>0</v>
      </c>
      <c r="H1615" s="24">
        <v>0</v>
      </c>
      <c r="I1615" s="24">
        <v>0</v>
      </c>
      <c r="J1615" s="24">
        <v>0</v>
      </c>
      <c r="K1615" s="24">
        <v>12.841845404356718</v>
      </c>
      <c r="L1615" s="24">
        <v>-12.796835459768772</v>
      </c>
      <c r="M1615" s="24">
        <v>4.5009944587945938E-2</v>
      </c>
      <c r="N1615" s="24">
        <v>-4.5009944587945938E-2</v>
      </c>
      <c r="O1615" s="24">
        <v>-12.841845404356718</v>
      </c>
      <c r="P1615" s="24">
        <v>0</v>
      </c>
      <c r="Q1615" s="24">
        <v>3.4047927783831256E-5</v>
      </c>
      <c r="R1615" s="24">
        <v>-3.4030754932246055E-5</v>
      </c>
      <c r="S1615" s="24">
        <v>1.7172851585200988E-8</v>
      </c>
      <c r="T1615" s="24">
        <v>0</v>
      </c>
      <c r="U1615" s="24">
        <v>0</v>
      </c>
      <c r="V1615" s="24">
        <v>0</v>
      </c>
      <c r="W1615" s="24">
        <v>0</v>
      </c>
      <c r="X1615" s="24">
        <v>0</v>
      </c>
      <c r="Y1615" s="24">
        <v>0</v>
      </c>
      <c r="Z1615" s="24">
        <v>0</v>
      </c>
      <c r="AA1615" s="24">
        <v>11.557660863921047</v>
      </c>
      <c r="AB1615" s="24">
        <v>-11.517151913791878</v>
      </c>
      <c r="AC1615" s="24">
        <v>4.0508950129151344E-2</v>
      </c>
      <c r="AD1615" s="24">
        <v>-4.0508950129151344E-2</v>
      </c>
      <c r="AE1615" s="24">
        <v>-11.557660863921058</v>
      </c>
      <c r="AF1615" s="24">
        <v>0</v>
      </c>
      <c r="AG1615" s="24">
        <v>3.4047927783831256E-5</v>
      </c>
      <c r="AH1615" s="24">
        <v>-3.4030754932246055E-5</v>
      </c>
      <c r="AI1615" s="24">
        <v>1.7172851585200988E-8</v>
      </c>
      <c r="AJ1615" s="24">
        <v>0</v>
      </c>
      <c r="AK1615" s="24">
        <v>0</v>
      </c>
      <c r="AL1615" s="24">
        <v>0</v>
      </c>
      <c r="AM1615" s="24">
        <v>0</v>
      </c>
      <c r="AN1615" s="24">
        <v>0</v>
      </c>
      <c r="AO1615" s="24">
        <v>0</v>
      </c>
      <c r="AP1615" s="24">
        <v>0</v>
      </c>
      <c r="AQ1615" s="24">
        <v>1.2841845404356711</v>
      </c>
      <c r="AR1615" s="24">
        <v>-1.2796835459768943</v>
      </c>
      <c r="AS1615" s="24">
        <v>4.5009944587945938E-3</v>
      </c>
      <c r="AT1615" s="24">
        <v>-4.5009944587945938E-3</v>
      </c>
      <c r="AU1615" s="24">
        <v>-1.2841845404356604</v>
      </c>
      <c r="AV1615" s="24">
        <v>0</v>
      </c>
      <c r="AW1615" s="24">
        <v>0</v>
      </c>
      <c r="AX1615" s="24">
        <v>0</v>
      </c>
      <c r="AY1615" s="24">
        <v>0</v>
      </c>
      <c r="AZ1615" s="24">
        <v>0</v>
      </c>
      <c r="BA1615" s="24">
        <v>-1.7172851585200988E-8</v>
      </c>
      <c r="BB1615" s="24">
        <v>-3.4047927783831256E-5</v>
      </c>
      <c r="BC1615" s="24">
        <v>-1.7172851585200988E-8</v>
      </c>
      <c r="BD1615" s="24">
        <v>-3.4047927783831256E-5</v>
      </c>
      <c r="BE1615" s="24">
        <v>0</v>
      </c>
      <c r="BF1615" s="24">
        <v>0</v>
      </c>
      <c r="BG1615" s="24">
        <v>0</v>
      </c>
      <c r="BH1615" s="24">
        <v>0</v>
      </c>
      <c r="BI1615" s="24">
        <v>0</v>
      </c>
      <c r="BJ1615" s="24">
        <v>0</v>
      </c>
      <c r="BK1615" s="24">
        <v>0</v>
      </c>
      <c r="BL1615" s="24">
        <v>0</v>
      </c>
    </row>
    <row r="1616" spans="1:64" x14ac:dyDescent="0.25">
      <c r="A1616" t="s">
        <v>5126</v>
      </c>
      <c r="B1616">
        <v>169</v>
      </c>
      <c r="C1616">
        <v>1</v>
      </c>
      <c r="D1616">
        <v>15</v>
      </c>
      <c r="E1616" s="24">
        <v>0</v>
      </c>
      <c r="F1616" s="24">
        <v>0</v>
      </c>
      <c r="G1616" s="24">
        <v>0</v>
      </c>
      <c r="H1616" s="24">
        <v>0</v>
      </c>
      <c r="I1616" s="24">
        <v>0</v>
      </c>
      <c r="J1616" s="24">
        <v>0</v>
      </c>
      <c r="K1616" s="24">
        <v>11.801306571811438</v>
      </c>
      <c r="L1616" s="24">
        <v>-11.761677108705044</v>
      </c>
      <c r="M1616" s="24">
        <v>3.9629463106393814E-2</v>
      </c>
      <c r="N1616" s="24">
        <v>-3.9629463106393814E-2</v>
      </c>
      <c r="O1616" s="24">
        <v>-11.801306571811438</v>
      </c>
      <c r="P1616" s="24">
        <v>0</v>
      </c>
      <c r="Q1616" s="24">
        <v>3.0532045002473751E-5</v>
      </c>
      <c r="R1616" s="24">
        <v>-3.0517499226334621E-5</v>
      </c>
      <c r="S1616" s="24">
        <v>1.4545776139129885E-8</v>
      </c>
      <c r="T1616" s="24">
        <v>0</v>
      </c>
      <c r="U1616" s="24">
        <v>0</v>
      </c>
      <c r="V1616" s="24">
        <v>0</v>
      </c>
      <c r="W1616" s="24">
        <v>0</v>
      </c>
      <c r="X1616" s="24">
        <v>0</v>
      </c>
      <c r="Y1616" s="24">
        <v>0</v>
      </c>
      <c r="Z1616" s="24">
        <v>0</v>
      </c>
      <c r="AA1616" s="24">
        <v>10.621175914630294</v>
      </c>
      <c r="AB1616" s="24">
        <v>-10.585509397834542</v>
      </c>
      <c r="AC1616" s="24">
        <v>3.5666516795754437E-2</v>
      </c>
      <c r="AD1616" s="24">
        <v>-3.5666516795754444E-2</v>
      </c>
      <c r="AE1616" s="24">
        <v>-10.621175914630285</v>
      </c>
      <c r="AF1616" s="24">
        <v>0</v>
      </c>
      <c r="AG1616" s="24">
        <v>3.0532045002473751E-5</v>
      </c>
      <c r="AH1616" s="24">
        <v>-3.0517499226334621E-5</v>
      </c>
      <c r="AI1616" s="24">
        <v>1.4545776139129885E-8</v>
      </c>
      <c r="AJ1616" s="24">
        <v>0</v>
      </c>
      <c r="AK1616" s="24">
        <v>0</v>
      </c>
      <c r="AL1616" s="24">
        <v>0</v>
      </c>
      <c r="AM1616" s="24">
        <v>0</v>
      </c>
      <c r="AN1616" s="24">
        <v>0</v>
      </c>
      <c r="AO1616" s="24">
        <v>0</v>
      </c>
      <c r="AP1616" s="24">
        <v>0</v>
      </c>
      <c r="AQ1616" s="24">
        <v>1.1801306571811434</v>
      </c>
      <c r="AR1616" s="24">
        <v>-1.1761677108705015</v>
      </c>
      <c r="AS1616" s="24">
        <v>3.9629463106393772E-3</v>
      </c>
      <c r="AT1616" s="24">
        <v>-3.9629463106393703E-3</v>
      </c>
      <c r="AU1616" s="24">
        <v>-1.1801306571811523</v>
      </c>
      <c r="AV1616" s="24">
        <v>0</v>
      </c>
      <c r="AW1616" s="24">
        <v>0</v>
      </c>
      <c r="AX1616" s="24">
        <v>0</v>
      </c>
      <c r="AY1616" s="24">
        <v>0</v>
      </c>
      <c r="AZ1616" s="24">
        <v>0</v>
      </c>
      <c r="BA1616" s="24">
        <v>-1.4545776139129885E-8</v>
      </c>
      <c r="BB1616" s="24">
        <v>-3.0532045002473751E-5</v>
      </c>
      <c r="BC1616" s="24">
        <v>-1.4545776139129885E-8</v>
      </c>
      <c r="BD1616" s="24">
        <v>-3.0532045002473751E-5</v>
      </c>
      <c r="BE1616" s="24">
        <v>0</v>
      </c>
      <c r="BF1616" s="24">
        <v>0</v>
      </c>
      <c r="BG1616" s="24">
        <v>0</v>
      </c>
      <c r="BH1616" s="24">
        <v>0</v>
      </c>
      <c r="BI1616" s="24">
        <v>0</v>
      </c>
      <c r="BJ1616" s="24">
        <v>0</v>
      </c>
      <c r="BK1616" s="24">
        <v>0</v>
      </c>
      <c r="BL1616" s="24">
        <v>0</v>
      </c>
    </row>
    <row r="1617" spans="1:64" x14ac:dyDescent="0.25">
      <c r="A1617" t="s">
        <v>5126</v>
      </c>
      <c r="B1617">
        <v>170</v>
      </c>
      <c r="C1617">
        <v>1</v>
      </c>
      <c r="D1617">
        <v>15</v>
      </c>
      <c r="E1617" s="24">
        <v>0</v>
      </c>
      <c r="F1617" s="24">
        <v>0</v>
      </c>
      <c r="G1617" s="24">
        <v>0</v>
      </c>
      <c r="H1617" s="24">
        <v>0</v>
      </c>
      <c r="I1617" s="24">
        <v>0</v>
      </c>
      <c r="J1617" s="24">
        <v>0</v>
      </c>
      <c r="K1617" s="24">
        <v>10.846805572509766</v>
      </c>
      <c r="L1617" s="24">
        <v>-10.811905138194561</v>
      </c>
      <c r="M1617" s="24">
        <v>3.490043431520462E-2</v>
      </c>
      <c r="N1617" s="24">
        <v>-3.490043431520462E-2</v>
      </c>
      <c r="O1617" s="24">
        <v>-10.846805572509766</v>
      </c>
      <c r="P1617" s="24">
        <v>0</v>
      </c>
      <c r="Q1617" s="24">
        <v>2.7384796339902095E-5</v>
      </c>
      <c r="R1617" s="24">
        <v>-2.7372472914066748E-5</v>
      </c>
      <c r="S1617" s="24">
        <v>1.2323425835347734E-8</v>
      </c>
      <c r="T1617" s="24">
        <v>0</v>
      </c>
      <c r="U1617" s="24">
        <v>0</v>
      </c>
      <c r="V1617" s="24">
        <v>0</v>
      </c>
      <c r="W1617" s="24">
        <v>0</v>
      </c>
      <c r="X1617" s="24">
        <v>0</v>
      </c>
      <c r="Y1617" s="24">
        <v>0</v>
      </c>
      <c r="Z1617" s="24">
        <v>0</v>
      </c>
      <c r="AA1617" s="24">
        <v>9.7621250152587891</v>
      </c>
      <c r="AB1617" s="24">
        <v>-9.7307146243751106</v>
      </c>
      <c r="AC1617" s="24">
        <v>3.1410390883684157E-2</v>
      </c>
      <c r="AD1617" s="24">
        <v>-3.1410390883684164E-2</v>
      </c>
      <c r="AE1617" s="24">
        <v>-9.7621250152587891</v>
      </c>
      <c r="AF1617" s="24">
        <v>0</v>
      </c>
      <c r="AG1617" s="24">
        <v>2.7384796339902095E-5</v>
      </c>
      <c r="AH1617" s="24">
        <v>-2.7372472914066748E-5</v>
      </c>
      <c r="AI1617" s="24">
        <v>1.2323425835347734E-8</v>
      </c>
      <c r="AJ1617" s="24">
        <v>0</v>
      </c>
      <c r="AK1617" s="24">
        <v>0</v>
      </c>
      <c r="AL1617" s="24">
        <v>0</v>
      </c>
      <c r="AM1617" s="24">
        <v>0</v>
      </c>
      <c r="AN1617" s="24">
        <v>0</v>
      </c>
      <c r="AO1617" s="24">
        <v>0</v>
      </c>
      <c r="AP1617" s="24">
        <v>0</v>
      </c>
      <c r="AQ1617" s="24">
        <v>1.0846805572509766</v>
      </c>
      <c r="AR1617" s="24">
        <v>-1.0811905138194504</v>
      </c>
      <c r="AS1617" s="24">
        <v>3.4900434315204634E-3</v>
      </c>
      <c r="AT1617" s="24">
        <v>-3.4900434315204565E-3</v>
      </c>
      <c r="AU1617" s="24">
        <v>-1.0846805572509766</v>
      </c>
      <c r="AV1617" s="24">
        <v>0</v>
      </c>
      <c r="AW1617" s="24">
        <v>0</v>
      </c>
      <c r="AX1617" s="24">
        <v>0</v>
      </c>
      <c r="AY1617" s="24">
        <v>0</v>
      </c>
      <c r="AZ1617" s="24">
        <v>0</v>
      </c>
      <c r="BA1617" s="24">
        <v>-1.2323425835347734E-8</v>
      </c>
      <c r="BB1617" s="24">
        <v>-2.7384796339902095E-5</v>
      </c>
      <c r="BC1617" s="24">
        <v>-1.2323425835347734E-8</v>
      </c>
      <c r="BD1617" s="24">
        <v>-2.7384796339902095E-5</v>
      </c>
      <c r="BE1617" s="24">
        <v>0</v>
      </c>
      <c r="BF1617" s="24">
        <v>0</v>
      </c>
      <c r="BG1617" s="24">
        <v>0</v>
      </c>
      <c r="BH1617" s="24">
        <v>0</v>
      </c>
      <c r="BI1617" s="24">
        <v>0</v>
      </c>
      <c r="BJ1617" s="24">
        <v>0</v>
      </c>
      <c r="BK1617" s="24">
        <v>0</v>
      </c>
      <c r="BL1617" s="24">
        <v>0</v>
      </c>
    </row>
    <row r="1618" spans="1:64" x14ac:dyDescent="0.25">
      <c r="A1618" t="s">
        <v>5126</v>
      </c>
      <c r="B1618">
        <v>171</v>
      </c>
      <c r="C1618">
        <v>1</v>
      </c>
      <c r="D1618">
        <v>15</v>
      </c>
      <c r="E1618" s="24">
        <v>0</v>
      </c>
      <c r="F1618" s="24">
        <v>0</v>
      </c>
      <c r="G1618" s="24">
        <v>0</v>
      </c>
      <c r="H1618" s="24">
        <v>0</v>
      </c>
      <c r="I1618" s="24">
        <v>0</v>
      </c>
      <c r="J1618" s="24">
        <v>0</v>
      </c>
      <c r="K1618" s="24">
        <v>9.9710744060575962</v>
      </c>
      <c r="L1618" s="24">
        <v>-9.9403314664959908</v>
      </c>
      <c r="M1618" s="24">
        <v>3.0742939561605453E-2</v>
      </c>
      <c r="N1618" s="24">
        <v>-3.0742939561605453E-2</v>
      </c>
      <c r="O1618" s="24">
        <v>-9.9710744060575962</v>
      </c>
      <c r="P1618" s="24">
        <v>0</v>
      </c>
      <c r="Q1618" s="24">
        <v>2.4566909587520058E-5</v>
      </c>
      <c r="R1618" s="24">
        <v>-2.4556464495617547E-5</v>
      </c>
      <c r="S1618" s="24">
        <v>1.0445091902511194E-8</v>
      </c>
      <c r="T1618" s="24">
        <v>0</v>
      </c>
      <c r="U1618" s="24">
        <v>0</v>
      </c>
      <c r="V1618" s="24">
        <v>0</v>
      </c>
      <c r="W1618" s="24">
        <v>0</v>
      </c>
      <c r="X1618" s="24">
        <v>0</v>
      </c>
      <c r="Y1618" s="24">
        <v>0</v>
      </c>
      <c r="Z1618" s="24">
        <v>0</v>
      </c>
      <c r="AA1618" s="24">
        <v>8.9739669654518366</v>
      </c>
      <c r="AB1618" s="24">
        <v>-8.9462983198463917</v>
      </c>
      <c r="AC1618" s="24">
        <v>2.7668645605444908E-2</v>
      </c>
      <c r="AD1618" s="24">
        <v>-2.7668645605444908E-2</v>
      </c>
      <c r="AE1618" s="24">
        <v>-8.9739669654518366</v>
      </c>
      <c r="AF1618" s="24">
        <v>0</v>
      </c>
      <c r="AG1618" s="24">
        <v>2.4566909587520058E-5</v>
      </c>
      <c r="AH1618" s="24">
        <v>-2.4556464495617547E-5</v>
      </c>
      <c r="AI1618" s="24">
        <v>1.0445091902511194E-8</v>
      </c>
      <c r="AJ1618" s="24">
        <v>0</v>
      </c>
      <c r="AK1618" s="24">
        <v>0</v>
      </c>
      <c r="AL1618" s="24">
        <v>0</v>
      </c>
      <c r="AM1618" s="24">
        <v>0</v>
      </c>
      <c r="AN1618" s="24">
        <v>0</v>
      </c>
      <c r="AO1618" s="24">
        <v>0</v>
      </c>
      <c r="AP1618" s="24">
        <v>0</v>
      </c>
      <c r="AQ1618" s="24">
        <v>0.99710744060575962</v>
      </c>
      <c r="AR1618" s="24">
        <v>-0.99403314664959908</v>
      </c>
      <c r="AS1618" s="24">
        <v>3.0742939561605453E-3</v>
      </c>
      <c r="AT1618" s="24">
        <v>-3.0742939561605453E-3</v>
      </c>
      <c r="AU1618" s="24">
        <v>-0.99710744060575962</v>
      </c>
      <c r="AV1618" s="24">
        <v>0</v>
      </c>
      <c r="AW1618" s="24">
        <v>0</v>
      </c>
      <c r="AX1618" s="24">
        <v>0</v>
      </c>
      <c r="AY1618" s="24">
        <v>0</v>
      </c>
      <c r="AZ1618" s="24">
        <v>0</v>
      </c>
      <c r="BA1618" s="24">
        <v>-1.0445091902511194E-8</v>
      </c>
      <c r="BB1618" s="24">
        <v>-2.4566909587520058E-5</v>
      </c>
      <c r="BC1618" s="24">
        <v>-1.0445091902511194E-8</v>
      </c>
      <c r="BD1618" s="24">
        <v>-2.4566909587520058E-5</v>
      </c>
      <c r="BE1618" s="24">
        <v>0</v>
      </c>
      <c r="BF1618" s="24">
        <v>0</v>
      </c>
      <c r="BG1618" s="24">
        <v>0</v>
      </c>
      <c r="BH1618" s="24">
        <v>0</v>
      </c>
      <c r="BI1618" s="24">
        <v>0</v>
      </c>
      <c r="BJ1618" s="24">
        <v>0</v>
      </c>
      <c r="BK1618" s="24">
        <v>0</v>
      </c>
      <c r="BL1618" s="24">
        <v>0</v>
      </c>
    </row>
    <row r="1619" spans="1:64" x14ac:dyDescent="0.25">
      <c r="A1619" t="s">
        <v>5126</v>
      </c>
      <c r="B1619">
        <v>172</v>
      </c>
      <c r="C1619">
        <v>2</v>
      </c>
      <c r="D1619">
        <v>15</v>
      </c>
      <c r="E1619" s="24">
        <v>0</v>
      </c>
      <c r="F1619" s="24">
        <v>0</v>
      </c>
      <c r="G1619" s="24">
        <v>0</v>
      </c>
      <c r="H1619" s="24">
        <v>0</v>
      </c>
      <c r="I1619" s="24">
        <v>0</v>
      </c>
      <c r="J1619" s="24">
        <v>0</v>
      </c>
      <c r="K1619" s="24">
        <v>9.1674731597304344</v>
      </c>
      <c r="L1619" s="24">
        <v>-9.1403861977159977</v>
      </c>
      <c r="M1619" s="24">
        <v>2.7086962014436722E-2</v>
      </c>
      <c r="N1619" s="24">
        <v>-2.7086962014436722E-2</v>
      </c>
      <c r="O1619" s="24">
        <v>-9.1674731597304344</v>
      </c>
      <c r="P1619" s="24">
        <v>0</v>
      </c>
      <c r="Q1619" s="24">
        <v>2.2043373064661864E-5</v>
      </c>
      <c r="R1619" s="24">
        <v>-2.2034518224245403E-5</v>
      </c>
      <c r="S1619" s="24">
        <v>8.8548404164612293E-9</v>
      </c>
      <c r="T1619" s="24">
        <v>0</v>
      </c>
      <c r="U1619" s="24">
        <v>0</v>
      </c>
      <c r="V1619" s="24">
        <v>0</v>
      </c>
      <c r="W1619" s="24">
        <v>0</v>
      </c>
      <c r="X1619" s="24">
        <v>0</v>
      </c>
      <c r="Y1619" s="24">
        <v>0</v>
      </c>
      <c r="Z1619" s="24">
        <v>0</v>
      </c>
      <c r="AA1619" s="24">
        <v>8.250725843757392</v>
      </c>
      <c r="AB1619" s="24">
        <v>-8.2263475779443951</v>
      </c>
      <c r="AC1619" s="24">
        <v>2.4378265812993051E-2</v>
      </c>
      <c r="AD1619" s="24">
        <v>-2.4378265812993044E-2</v>
      </c>
      <c r="AE1619" s="24">
        <v>-8.2507258437573938</v>
      </c>
      <c r="AF1619" s="24">
        <v>0</v>
      </c>
      <c r="AG1619" s="24">
        <v>2.2043373064661864E-5</v>
      </c>
      <c r="AH1619" s="24">
        <v>-2.2034518224245403E-5</v>
      </c>
      <c r="AI1619" s="24">
        <v>8.8548404164612293E-9</v>
      </c>
      <c r="AJ1619" s="24">
        <v>0</v>
      </c>
      <c r="AK1619" s="24">
        <v>0</v>
      </c>
      <c r="AL1619" s="24">
        <v>0</v>
      </c>
      <c r="AM1619" s="24">
        <v>0</v>
      </c>
      <c r="AN1619" s="24">
        <v>0</v>
      </c>
      <c r="AO1619" s="24">
        <v>0</v>
      </c>
      <c r="AP1619" s="24">
        <v>0</v>
      </c>
      <c r="AQ1619" s="24">
        <v>0.91674731597304238</v>
      </c>
      <c r="AR1619" s="24">
        <v>-0.91403861977160261</v>
      </c>
      <c r="AS1619" s="24">
        <v>2.7086962014436708E-3</v>
      </c>
      <c r="AT1619" s="24">
        <v>-2.7086962014436777E-3</v>
      </c>
      <c r="AU1619" s="24">
        <v>-0.9167473159730406</v>
      </c>
      <c r="AV1619" s="24">
        <v>0</v>
      </c>
      <c r="AW1619" s="24">
        <v>0</v>
      </c>
      <c r="AX1619" s="24">
        <v>0</v>
      </c>
      <c r="AY1619" s="24">
        <v>0</v>
      </c>
      <c r="AZ1619" s="24">
        <v>0</v>
      </c>
      <c r="BA1619" s="24">
        <v>-8.8548404164612293E-9</v>
      </c>
      <c r="BB1619" s="24">
        <v>-2.2043373064661864E-5</v>
      </c>
      <c r="BC1619" s="24">
        <v>-8.8548404164612293E-9</v>
      </c>
      <c r="BD1619" s="24">
        <v>-2.2043373064661864E-5</v>
      </c>
      <c r="BE1619" s="24">
        <v>0</v>
      </c>
      <c r="BF1619" s="24">
        <v>0</v>
      </c>
      <c r="BG1619" s="24">
        <v>0</v>
      </c>
      <c r="BH1619" s="24">
        <v>0</v>
      </c>
      <c r="BI1619" s="24">
        <v>0</v>
      </c>
      <c r="BJ1619" s="24">
        <v>0</v>
      </c>
      <c r="BK1619" s="24">
        <v>0</v>
      </c>
      <c r="BL1619" s="24">
        <v>0</v>
      </c>
    </row>
    <row r="1620" spans="1:64" x14ac:dyDescent="0.25">
      <c r="A1620" t="s">
        <v>5126</v>
      </c>
      <c r="B1620">
        <v>173</v>
      </c>
      <c r="C1620">
        <v>2</v>
      </c>
      <c r="D1620">
        <v>15</v>
      </c>
      <c r="E1620" s="24">
        <v>0</v>
      </c>
      <c r="F1620" s="24">
        <v>0</v>
      </c>
      <c r="G1620" s="24">
        <v>0</v>
      </c>
      <c r="H1620" s="24">
        <v>0</v>
      </c>
      <c r="I1620" s="24">
        <v>0</v>
      </c>
      <c r="J1620" s="24">
        <v>0</v>
      </c>
      <c r="K1620" s="24">
        <v>8.4299342818558216</v>
      </c>
      <c r="L1620" s="24">
        <v>-8.4060630463063717</v>
      </c>
      <c r="M1620" s="24">
        <v>2.3871235549449921E-2</v>
      </c>
      <c r="N1620" s="24">
        <v>-2.3871235549449921E-2</v>
      </c>
      <c r="O1620" s="24">
        <v>-8.4299342818558216</v>
      </c>
      <c r="P1620" s="24">
        <v>0</v>
      </c>
      <c r="Q1620" s="24">
        <v>1.978295176741085E-5</v>
      </c>
      <c r="R1620" s="24">
        <v>-1.9775442751779337E-5</v>
      </c>
      <c r="S1620" s="24">
        <v>7.5090156315127388E-9</v>
      </c>
      <c r="T1620" s="24">
        <v>0</v>
      </c>
      <c r="U1620" s="24">
        <v>0</v>
      </c>
      <c r="V1620" s="24">
        <v>0</v>
      </c>
      <c r="W1620" s="24">
        <v>0</v>
      </c>
      <c r="X1620" s="24">
        <v>0</v>
      </c>
      <c r="Y1620" s="24">
        <v>0</v>
      </c>
      <c r="Z1620" s="24">
        <v>0</v>
      </c>
      <c r="AA1620" s="24">
        <v>7.5869408536702396</v>
      </c>
      <c r="AB1620" s="24">
        <v>-7.5654567416757317</v>
      </c>
      <c r="AC1620" s="24">
        <v>2.148411199450493E-2</v>
      </c>
      <c r="AD1620" s="24">
        <v>-2.1484111994504923E-2</v>
      </c>
      <c r="AE1620" s="24">
        <v>-7.5869408536702423</v>
      </c>
      <c r="AF1620" s="24">
        <v>0</v>
      </c>
      <c r="AG1620" s="24">
        <v>1.978295176741085E-5</v>
      </c>
      <c r="AH1620" s="24">
        <v>-1.9775442751779337E-5</v>
      </c>
      <c r="AI1620" s="24">
        <v>7.5090156315127388E-9</v>
      </c>
      <c r="AJ1620" s="24">
        <v>0</v>
      </c>
      <c r="AK1620" s="24">
        <v>0</v>
      </c>
      <c r="AL1620" s="24">
        <v>0</v>
      </c>
      <c r="AM1620" s="24">
        <v>0</v>
      </c>
      <c r="AN1620" s="24">
        <v>0</v>
      </c>
      <c r="AO1620" s="24">
        <v>0</v>
      </c>
      <c r="AP1620" s="24">
        <v>0</v>
      </c>
      <c r="AQ1620" s="24">
        <v>0.84299342818558198</v>
      </c>
      <c r="AR1620" s="24">
        <v>-0.84060630463064001</v>
      </c>
      <c r="AS1620" s="24">
        <v>2.3871235549449907E-3</v>
      </c>
      <c r="AT1620" s="24">
        <v>-2.3871235549449976E-3</v>
      </c>
      <c r="AU1620" s="24">
        <v>-0.84299342818557932</v>
      </c>
      <c r="AV1620" s="24">
        <v>0</v>
      </c>
      <c r="AW1620" s="24">
        <v>0</v>
      </c>
      <c r="AX1620" s="24">
        <v>0</v>
      </c>
      <c r="AY1620" s="24">
        <v>0</v>
      </c>
      <c r="AZ1620" s="24">
        <v>0</v>
      </c>
      <c r="BA1620" s="24">
        <v>-7.5090156315127388E-9</v>
      </c>
      <c r="BB1620" s="24">
        <v>-1.978295176741085E-5</v>
      </c>
      <c r="BC1620" s="24">
        <v>-7.5090156315127388E-9</v>
      </c>
      <c r="BD1620" s="24">
        <v>-1.978295176741085E-5</v>
      </c>
      <c r="BE1620" s="24">
        <v>0</v>
      </c>
      <c r="BF1620" s="24">
        <v>0</v>
      </c>
      <c r="BG1620" s="24">
        <v>0</v>
      </c>
      <c r="BH1620" s="24">
        <v>0</v>
      </c>
      <c r="BI1620" s="24">
        <v>0</v>
      </c>
      <c r="BJ1620" s="24">
        <v>0</v>
      </c>
      <c r="BK1620" s="24">
        <v>0</v>
      </c>
      <c r="BL1620" s="24">
        <v>0</v>
      </c>
    </row>
    <row r="1621" spans="1:64" x14ac:dyDescent="0.25">
      <c r="A1621" t="s">
        <v>5126</v>
      </c>
      <c r="B1621">
        <v>174</v>
      </c>
      <c r="C1621">
        <v>2</v>
      </c>
      <c r="D1621">
        <v>15</v>
      </c>
      <c r="E1621" s="24">
        <v>0</v>
      </c>
      <c r="F1621" s="24">
        <v>0</v>
      </c>
      <c r="G1621" s="24">
        <v>0</v>
      </c>
      <c r="H1621" s="24">
        <v>0</v>
      </c>
      <c r="I1621" s="24">
        <v>0</v>
      </c>
      <c r="J1621" s="24">
        <v>0</v>
      </c>
      <c r="K1621" s="24">
        <v>7.7529121190309525</v>
      </c>
      <c r="L1621" s="24">
        <v>-7.7318700663745403</v>
      </c>
      <c r="M1621" s="24">
        <v>2.1042052656412125E-2</v>
      </c>
      <c r="N1621" s="24">
        <v>-2.1042052656412125E-2</v>
      </c>
      <c r="O1621" s="24">
        <v>-7.7529121190309525</v>
      </c>
      <c r="P1621" s="24">
        <v>0</v>
      </c>
      <c r="Q1621" s="24">
        <v>1.7757783098204527E-5</v>
      </c>
      <c r="R1621" s="24">
        <v>-1.7751413679434336E-5</v>
      </c>
      <c r="S1621" s="24">
        <v>6.3694187701912597E-9</v>
      </c>
      <c r="T1621" s="24">
        <v>0</v>
      </c>
      <c r="U1621" s="24">
        <v>0</v>
      </c>
      <c r="V1621" s="24">
        <v>0</v>
      </c>
      <c r="W1621" s="24">
        <v>0</v>
      </c>
      <c r="X1621" s="24">
        <v>0</v>
      </c>
      <c r="Y1621" s="24">
        <v>0</v>
      </c>
      <c r="Z1621" s="24">
        <v>0</v>
      </c>
      <c r="AA1621" s="24">
        <v>6.9776209071278572</v>
      </c>
      <c r="AB1621" s="24">
        <v>-6.9586830597370977</v>
      </c>
      <c r="AC1621" s="24">
        <v>1.8937847390770913E-2</v>
      </c>
      <c r="AD1621" s="24">
        <v>-1.8937847390770923E-2</v>
      </c>
      <c r="AE1621" s="24">
        <v>-6.9776209071278572</v>
      </c>
      <c r="AF1621" s="24">
        <v>0</v>
      </c>
      <c r="AG1621" s="24">
        <v>1.7757783098204527E-5</v>
      </c>
      <c r="AH1621" s="24">
        <v>-1.7751413679434336E-5</v>
      </c>
      <c r="AI1621" s="24">
        <v>6.3694187701912597E-9</v>
      </c>
      <c r="AJ1621" s="24">
        <v>0</v>
      </c>
      <c r="AK1621" s="24">
        <v>0</v>
      </c>
      <c r="AL1621" s="24">
        <v>0</v>
      </c>
      <c r="AM1621" s="24">
        <v>0</v>
      </c>
      <c r="AN1621" s="24">
        <v>0</v>
      </c>
      <c r="AO1621" s="24">
        <v>0</v>
      </c>
      <c r="AP1621" s="24">
        <v>0</v>
      </c>
      <c r="AQ1621" s="24">
        <v>0.77529121190309525</v>
      </c>
      <c r="AR1621" s="24">
        <v>-0.77318700663744266</v>
      </c>
      <c r="AS1621" s="24">
        <v>2.1042052656412118E-3</v>
      </c>
      <c r="AT1621" s="24">
        <v>-2.1042052656412014E-3</v>
      </c>
      <c r="AU1621" s="24">
        <v>-0.77529121190309525</v>
      </c>
      <c r="AV1621" s="24">
        <v>0</v>
      </c>
      <c r="AW1621" s="24">
        <v>0</v>
      </c>
      <c r="AX1621" s="24">
        <v>0</v>
      </c>
      <c r="AY1621" s="24">
        <v>0</v>
      </c>
      <c r="AZ1621" s="24">
        <v>0</v>
      </c>
      <c r="BA1621" s="24">
        <v>-6.3694187701912597E-9</v>
      </c>
      <c r="BB1621" s="24">
        <v>-1.7757783098204527E-5</v>
      </c>
      <c r="BC1621" s="24">
        <v>-6.3694187701912597E-9</v>
      </c>
      <c r="BD1621" s="24">
        <v>-1.7757783098204527E-5</v>
      </c>
      <c r="BE1621" s="24">
        <v>0</v>
      </c>
      <c r="BF1621" s="24">
        <v>0</v>
      </c>
      <c r="BG1621" s="24">
        <v>0</v>
      </c>
      <c r="BH1621" s="24">
        <v>0</v>
      </c>
      <c r="BI1621" s="24">
        <v>0</v>
      </c>
      <c r="BJ1621" s="24">
        <v>0</v>
      </c>
      <c r="BK1621" s="24">
        <v>0</v>
      </c>
      <c r="BL1621" s="24">
        <v>0</v>
      </c>
    </row>
    <row r="1622" spans="1:64" x14ac:dyDescent="0.25">
      <c r="A1622" t="s">
        <v>5126</v>
      </c>
      <c r="B1622">
        <v>175</v>
      </c>
      <c r="C1622">
        <v>3</v>
      </c>
      <c r="D1622">
        <v>15</v>
      </c>
      <c r="E1622" s="24">
        <v>0</v>
      </c>
      <c r="F1622" s="24">
        <v>0</v>
      </c>
      <c r="G1622" s="24">
        <v>0</v>
      </c>
      <c r="H1622" s="24">
        <v>0</v>
      </c>
      <c r="I1622" s="24">
        <v>0</v>
      </c>
      <c r="J1622" s="24">
        <v>0</v>
      </c>
      <c r="K1622" s="24">
        <v>7.1313369087874889</v>
      </c>
      <c r="L1622" s="24">
        <v>-7.1127845756709576</v>
      </c>
      <c r="M1622" s="24">
        <v>1.8552333116531372E-2</v>
      </c>
      <c r="N1622" s="24">
        <v>-1.8552333116531372E-2</v>
      </c>
      <c r="O1622" s="24">
        <v>-7.1313369087874889</v>
      </c>
      <c r="P1622" s="24">
        <v>0</v>
      </c>
      <c r="Q1622" s="24">
        <v>1.5943002154017449E-5</v>
      </c>
      <c r="R1622" s="24">
        <v>-1.5937597254378488E-5</v>
      </c>
      <c r="S1622" s="24">
        <v>5.4048996389610693E-9</v>
      </c>
      <c r="T1622" s="24">
        <v>0</v>
      </c>
      <c r="U1622" s="24">
        <v>0</v>
      </c>
      <c r="V1622" s="24">
        <v>0</v>
      </c>
      <c r="W1622" s="24">
        <v>0</v>
      </c>
      <c r="X1622" s="24">
        <v>0</v>
      </c>
      <c r="Y1622" s="24">
        <v>0</v>
      </c>
      <c r="Z1622" s="24">
        <v>0</v>
      </c>
      <c r="AA1622" s="24">
        <v>6.41820321790874</v>
      </c>
      <c r="AB1622" s="24">
        <v>-6.4015061181038533</v>
      </c>
      <c r="AC1622" s="24">
        <v>1.6697099804878237E-2</v>
      </c>
      <c r="AD1622" s="24">
        <v>-1.6697099804878213E-2</v>
      </c>
      <c r="AE1622" s="24">
        <v>-6.41820321790874</v>
      </c>
      <c r="AF1622" s="24">
        <v>0</v>
      </c>
      <c r="AG1622" s="24">
        <v>1.5943002154017449E-5</v>
      </c>
      <c r="AH1622" s="24">
        <v>-1.5937597254378488E-5</v>
      </c>
      <c r="AI1622" s="24">
        <v>5.4048996389610693E-9</v>
      </c>
      <c r="AJ1622" s="24">
        <v>0</v>
      </c>
      <c r="AK1622" s="24">
        <v>0</v>
      </c>
      <c r="AL1622" s="24">
        <v>0</v>
      </c>
      <c r="AM1622" s="24">
        <v>0</v>
      </c>
      <c r="AN1622" s="24">
        <v>0</v>
      </c>
      <c r="AO1622" s="24">
        <v>0</v>
      </c>
      <c r="AP1622" s="24">
        <v>0</v>
      </c>
      <c r="AQ1622" s="24">
        <v>0.71313369087874889</v>
      </c>
      <c r="AR1622" s="24">
        <v>-0.71127845756710428</v>
      </c>
      <c r="AS1622" s="24">
        <v>1.8552333116531351E-3</v>
      </c>
      <c r="AT1622" s="24">
        <v>-1.8552333116531594E-3</v>
      </c>
      <c r="AU1622" s="24">
        <v>-0.71313369087874889</v>
      </c>
      <c r="AV1622" s="24">
        <v>0</v>
      </c>
      <c r="AW1622" s="24">
        <v>0</v>
      </c>
      <c r="AX1622" s="24">
        <v>0</v>
      </c>
      <c r="AY1622" s="24">
        <v>0</v>
      </c>
      <c r="AZ1622" s="24">
        <v>0</v>
      </c>
      <c r="BA1622" s="24">
        <v>-5.4048996389610693E-9</v>
      </c>
      <c r="BB1622" s="24">
        <v>-1.5943002154017449E-5</v>
      </c>
      <c r="BC1622" s="24">
        <v>-5.4048996389610693E-9</v>
      </c>
      <c r="BD1622" s="24">
        <v>-1.5943002154017449E-5</v>
      </c>
      <c r="BE1622" s="24">
        <v>0</v>
      </c>
      <c r="BF1622" s="24">
        <v>0</v>
      </c>
      <c r="BG1622" s="24">
        <v>0</v>
      </c>
      <c r="BH1622" s="24">
        <v>0</v>
      </c>
      <c r="BI1622" s="24">
        <v>0</v>
      </c>
      <c r="BJ1622" s="24">
        <v>0</v>
      </c>
      <c r="BK1622" s="24">
        <v>0</v>
      </c>
      <c r="BL1622" s="24">
        <v>0</v>
      </c>
    </row>
    <row r="1623" spans="1:64" x14ac:dyDescent="0.25">
      <c r="A1623" t="s">
        <v>5126</v>
      </c>
      <c r="B1623">
        <v>176</v>
      </c>
      <c r="C1623">
        <v>3</v>
      </c>
      <c r="D1623">
        <v>15</v>
      </c>
      <c r="E1623" s="24">
        <v>0</v>
      </c>
      <c r="F1623" s="24">
        <v>0</v>
      </c>
      <c r="G1623" s="24">
        <v>0</v>
      </c>
      <c r="H1623" s="24">
        <v>0</v>
      </c>
      <c r="I1623" s="24">
        <v>0</v>
      </c>
      <c r="J1623" s="24">
        <v>0</v>
      </c>
      <c r="K1623" s="24">
        <v>6.5605730563402176</v>
      </c>
      <c r="L1623" s="24">
        <v>-6.5442122183740139</v>
      </c>
      <c r="M1623" s="24">
        <v>1.636083796620369E-2</v>
      </c>
      <c r="N1623" s="24">
        <v>-1.636083796620369E-2</v>
      </c>
      <c r="O1623" s="24">
        <v>-6.5605730563402176</v>
      </c>
      <c r="P1623" s="24">
        <v>0</v>
      </c>
      <c r="Q1623" s="24">
        <v>1.4316415899884305E-5</v>
      </c>
      <c r="R1623" s="24">
        <v>-1.4311828181234887E-5</v>
      </c>
      <c r="S1623" s="24">
        <v>4.5877186494180933E-9</v>
      </c>
      <c r="T1623" s="24">
        <v>0</v>
      </c>
      <c r="U1623" s="24">
        <v>0</v>
      </c>
      <c r="V1623" s="24">
        <v>0</v>
      </c>
      <c r="W1623" s="24">
        <v>0</v>
      </c>
      <c r="X1623" s="24">
        <v>0</v>
      </c>
      <c r="Y1623" s="24">
        <v>0</v>
      </c>
      <c r="Z1623" s="24">
        <v>0</v>
      </c>
      <c r="AA1623" s="24">
        <v>5.9045157507061958</v>
      </c>
      <c r="AB1623" s="24">
        <v>-5.8897909965366182</v>
      </c>
      <c r="AC1623" s="24">
        <v>1.4724754169583321E-2</v>
      </c>
      <c r="AD1623" s="24">
        <v>-1.472475416958334E-2</v>
      </c>
      <c r="AE1623" s="24">
        <v>-5.9045157507061958</v>
      </c>
      <c r="AF1623" s="24">
        <v>0</v>
      </c>
      <c r="AG1623" s="24">
        <v>1.4316415899884305E-5</v>
      </c>
      <c r="AH1623" s="24">
        <v>-1.4311828181234887E-5</v>
      </c>
      <c r="AI1623" s="24">
        <v>4.5877186494180933E-9</v>
      </c>
      <c r="AJ1623" s="24">
        <v>0</v>
      </c>
      <c r="AK1623" s="24">
        <v>0</v>
      </c>
      <c r="AL1623" s="24">
        <v>0</v>
      </c>
      <c r="AM1623" s="24">
        <v>0</v>
      </c>
      <c r="AN1623" s="24">
        <v>0</v>
      </c>
      <c r="AO1623" s="24">
        <v>0</v>
      </c>
      <c r="AP1623" s="24">
        <v>0</v>
      </c>
      <c r="AQ1623" s="24">
        <v>0.65605730563402176</v>
      </c>
      <c r="AR1623" s="24">
        <v>-0.65442122183739571</v>
      </c>
      <c r="AS1623" s="24">
        <v>1.6360837966203686E-3</v>
      </c>
      <c r="AT1623" s="24">
        <v>-1.6360837966203495E-3</v>
      </c>
      <c r="AU1623" s="24">
        <v>-0.65605730563402176</v>
      </c>
      <c r="AV1623" s="24">
        <v>0</v>
      </c>
      <c r="AW1623" s="24">
        <v>0</v>
      </c>
      <c r="AX1623" s="24">
        <v>0</v>
      </c>
      <c r="AY1623" s="24">
        <v>0</v>
      </c>
      <c r="AZ1623" s="24">
        <v>0</v>
      </c>
      <c r="BA1623" s="24">
        <v>-4.5877186494180933E-9</v>
      </c>
      <c r="BB1623" s="24">
        <v>-1.4316415899884305E-5</v>
      </c>
      <c r="BC1623" s="24">
        <v>-4.5877186494180933E-9</v>
      </c>
      <c r="BD1623" s="24">
        <v>-1.4316415899884305E-5</v>
      </c>
      <c r="BE1623" s="24">
        <v>0</v>
      </c>
      <c r="BF1623" s="24">
        <v>0</v>
      </c>
      <c r="BG1623" s="24">
        <v>0</v>
      </c>
      <c r="BH1623" s="24">
        <v>0</v>
      </c>
      <c r="BI1623" s="24">
        <v>0</v>
      </c>
      <c r="BJ1623" s="24">
        <v>0</v>
      </c>
      <c r="BK1623" s="24">
        <v>0</v>
      </c>
      <c r="BL1623" s="24">
        <v>0</v>
      </c>
    </row>
    <row r="1624" spans="1:64" x14ac:dyDescent="0.25">
      <c r="A1624" t="s">
        <v>5126</v>
      </c>
      <c r="B1624">
        <v>177</v>
      </c>
      <c r="C1624">
        <v>3</v>
      </c>
      <c r="D1624">
        <v>15</v>
      </c>
      <c r="E1624" s="24">
        <v>0</v>
      </c>
      <c r="F1624" s="24">
        <v>0</v>
      </c>
      <c r="G1624" s="24">
        <v>0</v>
      </c>
      <c r="H1624" s="24">
        <v>0</v>
      </c>
      <c r="I1624" s="24">
        <v>0</v>
      </c>
      <c r="J1624" s="24">
        <v>0</v>
      </c>
      <c r="K1624" s="24">
        <v>6.0363810174167156</v>
      </c>
      <c r="L1624" s="24">
        <v>-6.0219496376812458</v>
      </c>
      <c r="M1624" s="24">
        <v>1.4431379735469818E-2</v>
      </c>
      <c r="N1624" s="24">
        <v>-1.4431379735469818E-2</v>
      </c>
      <c r="O1624" s="24">
        <v>-6.0363810174167156</v>
      </c>
      <c r="P1624" s="24">
        <v>0</v>
      </c>
      <c r="Q1624" s="24">
        <v>1.2858207583121839E-5</v>
      </c>
      <c r="R1624" s="24">
        <v>-1.2854312899435172E-5</v>
      </c>
      <c r="S1624" s="24">
        <v>3.8946836866671219E-9</v>
      </c>
      <c r="T1624" s="24">
        <v>0</v>
      </c>
      <c r="U1624" s="24">
        <v>0</v>
      </c>
      <c r="V1624" s="24">
        <v>0</v>
      </c>
      <c r="W1624" s="24">
        <v>0</v>
      </c>
      <c r="X1624" s="24">
        <v>0</v>
      </c>
      <c r="Y1624" s="24">
        <v>0</v>
      </c>
      <c r="Z1624" s="24">
        <v>0</v>
      </c>
      <c r="AA1624" s="24">
        <v>5.4327429156750444</v>
      </c>
      <c r="AB1624" s="24">
        <v>-5.4197546739131184</v>
      </c>
      <c r="AC1624" s="24">
        <v>1.2988241761922837E-2</v>
      </c>
      <c r="AD1624" s="24">
        <v>-1.2988241761922828E-2</v>
      </c>
      <c r="AE1624" s="24">
        <v>-5.4327429156750426</v>
      </c>
      <c r="AF1624" s="24">
        <v>0</v>
      </c>
      <c r="AG1624" s="24">
        <v>1.2858207583121839E-5</v>
      </c>
      <c r="AH1624" s="24">
        <v>-1.2854312899435172E-5</v>
      </c>
      <c r="AI1624" s="24">
        <v>3.8946836866671219E-9</v>
      </c>
      <c r="AJ1624" s="24">
        <v>0</v>
      </c>
      <c r="AK1624" s="24">
        <v>0</v>
      </c>
      <c r="AL1624" s="24">
        <v>0</v>
      </c>
      <c r="AM1624" s="24">
        <v>0</v>
      </c>
      <c r="AN1624" s="24">
        <v>0</v>
      </c>
      <c r="AO1624" s="24">
        <v>0</v>
      </c>
      <c r="AP1624" s="24">
        <v>0</v>
      </c>
      <c r="AQ1624" s="24">
        <v>0.60363810174167121</v>
      </c>
      <c r="AR1624" s="24">
        <v>-0.60219496376812742</v>
      </c>
      <c r="AS1624" s="24">
        <v>1.4431379735469815E-3</v>
      </c>
      <c r="AT1624" s="24">
        <v>-1.4431379735469901E-3</v>
      </c>
      <c r="AU1624" s="24">
        <v>-0.60363810174167298</v>
      </c>
      <c r="AV1624" s="24">
        <v>0</v>
      </c>
      <c r="AW1624" s="24">
        <v>0</v>
      </c>
      <c r="AX1624" s="24">
        <v>0</v>
      </c>
      <c r="AY1624" s="24">
        <v>0</v>
      </c>
      <c r="AZ1624" s="24">
        <v>0</v>
      </c>
      <c r="BA1624" s="24">
        <v>-3.8946836866671219E-9</v>
      </c>
      <c r="BB1624" s="24">
        <v>-1.2858207583121839E-5</v>
      </c>
      <c r="BC1624" s="24">
        <v>-3.8946836866671219E-9</v>
      </c>
      <c r="BD1624" s="24">
        <v>-1.2858207583121839E-5</v>
      </c>
      <c r="BE1624" s="24">
        <v>0</v>
      </c>
      <c r="BF1624" s="24">
        <v>0</v>
      </c>
      <c r="BG1624" s="24">
        <v>0</v>
      </c>
      <c r="BH1624" s="24">
        <v>0</v>
      </c>
      <c r="BI1624" s="24">
        <v>0</v>
      </c>
      <c r="BJ1624" s="24">
        <v>0</v>
      </c>
      <c r="BK1624" s="24">
        <v>0</v>
      </c>
      <c r="BL1624" s="24">
        <v>0</v>
      </c>
    </row>
    <row r="1625" spans="1:64" x14ac:dyDescent="0.25">
      <c r="A1625" t="s">
        <v>5126</v>
      </c>
      <c r="B1625">
        <v>178</v>
      </c>
      <c r="C1625">
        <v>4</v>
      </c>
      <c r="D1625">
        <v>15</v>
      </c>
      <c r="E1625" s="24">
        <v>0</v>
      </c>
      <c r="F1625" s="24">
        <v>0</v>
      </c>
      <c r="G1625" s="24">
        <v>0</v>
      </c>
      <c r="H1625" s="24">
        <v>0</v>
      </c>
      <c r="I1625" s="24">
        <v>0</v>
      </c>
      <c r="J1625" s="24">
        <v>0</v>
      </c>
      <c r="K1625" s="24">
        <v>5.5548827089369297</v>
      </c>
      <c r="L1625" s="24">
        <v>-5.5421504825353622</v>
      </c>
      <c r="M1625" s="24">
        <v>1.2732226401567459E-2</v>
      </c>
      <c r="N1625" s="24">
        <v>-1.2732226401567459E-2</v>
      </c>
      <c r="O1625" s="24">
        <v>-5.5548827089369297</v>
      </c>
      <c r="P1625" s="24">
        <v>0</v>
      </c>
      <c r="Q1625" s="24">
        <v>1.1550684803296463E-5</v>
      </c>
      <c r="R1625" s="24">
        <v>-1.1547376971066114E-5</v>
      </c>
      <c r="S1625" s="24">
        <v>3.30783223034814E-9</v>
      </c>
      <c r="T1625" s="24">
        <v>0</v>
      </c>
      <c r="U1625" s="24">
        <v>0</v>
      </c>
      <c r="V1625" s="24">
        <v>0</v>
      </c>
      <c r="W1625" s="24">
        <v>0</v>
      </c>
      <c r="X1625" s="24">
        <v>0</v>
      </c>
      <c r="Y1625" s="24">
        <v>0</v>
      </c>
      <c r="Z1625" s="24">
        <v>0</v>
      </c>
      <c r="AA1625" s="24">
        <v>4.9993944380432369</v>
      </c>
      <c r="AB1625" s="24">
        <v>-4.9879354342818303</v>
      </c>
      <c r="AC1625" s="24">
        <v>1.1459003761410713E-2</v>
      </c>
      <c r="AD1625" s="24">
        <v>-1.1459003761410722E-2</v>
      </c>
      <c r="AE1625" s="24">
        <v>-4.9993944380432396</v>
      </c>
      <c r="AF1625" s="24">
        <v>0</v>
      </c>
      <c r="AG1625" s="24">
        <v>1.1550684803296463E-5</v>
      </c>
      <c r="AH1625" s="24">
        <v>-1.1547376971066114E-5</v>
      </c>
      <c r="AI1625" s="24">
        <v>3.30783223034814E-9</v>
      </c>
      <c r="AJ1625" s="24">
        <v>0</v>
      </c>
      <c r="AK1625" s="24">
        <v>0</v>
      </c>
      <c r="AL1625" s="24">
        <v>0</v>
      </c>
      <c r="AM1625" s="24">
        <v>0</v>
      </c>
      <c r="AN1625" s="24">
        <v>0</v>
      </c>
      <c r="AO1625" s="24">
        <v>0</v>
      </c>
      <c r="AP1625" s="24">
        <v>0</v>
      </c>
      <c r="AQ1625" s="24">
        <v>0.55548827089369279</v>
      </c>
      <c r="AR1625" s="24">
        <v>-0.55421504825353196</v>
      </c>
      <c r="AS1625" s="24">
        <v>1.2732226401567463E-3</v>
      </c>
      <c r="AT1625" s="24">
        <v>-1.2732226401567376E-3</v>
      </c>
      <c r="AU1625" s="24">
        <v>-0.55548827089369013</v>
      </c>
      <c r="AV1625" s="24">
        <v>0</v>
      </c>
      <c r="AW1625" s="24">
        <v>0</v>
      </c>
      <c r="AX1625" s="24">
        <v>0</v>
      </c>
      <c r="AY1625" s="24">
        <v>0</v>
      </c>
      <c r="AZ1625" s="24">
        <v>0</v>
      </c>
      <c r="BA1625" s="24">
        <v>-3.30783223034814E-9</v>
      </c>
      <c r="BB1625" s="24">
        <v>-1.1550684803296463E-5</v>
      </c>
      <c r="BC1625" s="24">
        <v>-3.30783223034814E-9</v>
      </c>
      <c r="BD1625" s="24">
        <v>-1.1550684803296463E-5</v>
      </c>
      <c r="BE1625" s="24">
        <v>0</v>
      </c>
      <c r="BF1625" s="24">
        <v>0</v>
      </c>
      <c r="BG1625" s="24">
        <v>0</v>
      </c>
      <c r="BH1625" s="24">
        <v>0</v>
      </c>
      <c r="BI1625" s="24">
        <v>0</v>
      </c>
      <c r="BJ1625" s="24">
        <v>0</v>
      </c>
      <c r="BK1625" s="24">
        <v>0</v>
      </c>
      <c r="BL1625" s="24">
        <v>0</v>
      </c>
    </row>
    <row r="1626" spans="1:64" x14ac:dyDescent="0.25">
      <c r="A1626" t="s">
        <v>5126</v>
      </c>
      <c r="B1626">
        <v>179</v>
      </c>
      <c r="C1626">
        <v>4</v>
      </c>
      <c r="D1626">
        <v>15</v>
      </c>
      <c r="E1626" s="24">
        <v>0</v>
      </c>
      <c r="F1626" s="24">
        <v>0</v>
      </c>
      <c r="G1626" s="24">
        <v>0</v>
      </c>
      <c r="H1626" s="24">
        <v>0</v>
      </c>
      <c r="I1626" s="24">
        <v>0</v>
      </c>
      <c r="J1626" s="24">
        <v>0</v>
      </c>
      <c r="K1626" s="24">
        <v>5.1125299446284771</v>
      </c>
      <c r="L1626" s="24">
        <v>-5.1012943796813488</v>
      </c>
      <c r="M1626" s="24">
        <v>1.1235564947128296E-2</v>
      </c>
      <c r="N1626" s="24">
        <v>-1.1235564947128296E-2</v>
      </c>
      <c r="O1626" s="24">
        <v>-5.1125299446284771</v>
      </c>
      <c r="P1626" s="24">
        <v>0</v>
      </c>
      <c r="Q1626" s="24">
        <v>1.0378038041380933E-5</v>
      </c>
      <c r="R1626" s="24">
        <v>-1.0375228384873481E-5</v>
      </c>
      <c r="S1626" s="24">
        <v>2.8096565074520186E-9</v>
      </c>
      <c r="T1626" s="24">
        <v>0</v>
      </c>
      <c r="U1626" s="24">
        <v>0</v>
      </c>
      <c r="V1626" s="24">
        <v>0</v>
      </c>
      <c r="W1626" s="24">
        <v>0</v>
      </c>
      <c r="X1626" s="24">
        <v>0</v>
      </c>
      <c r="Y1626" s="24">
        <v>0</v>
      </c>
      <c r="Z1626" s="24">
        <v>0</v>
      </c>
      <c r="AA1626" s="24">
        <v>4.6012769501656292</v>
      </c>
      <c r="AB1626" s="24">
        <v>-4.5911649417132097</v>
      </c>
      <c r="AC1626" s="24">
        <v>1.0112008452415467E-2</v>
      </c>
      <c r="AD1626" s="24">
        <v>-1.0112008452415458E-2</v>
      </c>
      <c r="AE1626" s="24">
        <v>-4.6012769501656265</v>
      </c>
      <c r="AF1626" s="24">
        <v>0</v>
      </c>
      <c r="AG1626" s="24">
        <v>1.0378038041380933E-5</v>
      </c>
      <c r="AH1626" s="24">
        <v>-1.0375228384873481E-5</v>
      </c>
      <c r="AI1626" s="24">
        <v>2.8096565074520186E-9</v>
      </c>
      <c r="AJ1626" s="24">
        <v>0</v>
      </c>
      <c r="AK1626" s="24">
        <v>0</v>
      </c>
      <c r="AL1626" s="24">
        <v>0</v>
      </c>
      <c r="AM1626" s="24">
        <v>0</v>
      </c>
      <c r="AN1626" s="24">
        <v>0</v>
      </c>
      <c r="AO1626" s="24">
        <v>0</v>
      </c>
      <c r="AP1626" s="24">
        <v>0</v>
      </c>
      <c r="AQ1626" s="24">
        <v>0.51125299446284789</v>
      </c>
      <c r="AR1626" s="24">
        <v>-0.51012943796813914</v>
      </c>
      <c r="AS1626" s="24">
        <v>1.1235564947128292E-3</v>
      </c>
      <c r="AT1626" s="24">
        <v>-1.1235564947128379E-3</v>
      </c>
      <c r="AU1626" s="24">
        <v>-0.51125299446285055</v>
      </c>
      <c r="AV1626" s="24">
        <v>0</v>
      </c>
      <c r="AW1626" s="24">
        <v>0</v>
      </c>
      <c r="AX1626" s="24">
        <v>0</v>
      </c>
      <c r="AY1626" s="24">
        <v>0</v>
      </c>
      <c r="AZ1626" s="24">
        <v>0</v>
      </c>
      <c r="BA1626" s="24">
        <v>-2.8096565074520186E-9</v>
      </c>
      <c r="BB1626" s="24">
        <v>-1.0378038041380933E-5</v>
      </c>
      <c r="BC1626" s="24">
        <v>-2.8096565074520186E-9</v>
      </c>
      <c r="BD1626" s="24">
        <v>-1.0378038041380933E-5</v>
      </c>
      <c r="BE1626" s="24">
        <v>0</v>
      </c>
      <c r="BF1626" s="24">
        <v>0</v>
      </c>
      <c r="BG1626" s="24">
        <v>0</v>
      </c>
      <c r="BH1626" s="24">
        <v>0</v>
      </c>
      <c r="BI1626" s="24">
        <v>0</v>
      </c>
      <c r="BJ1626" s="24">
        <v>0</v>
      </c>
      <c r="BK1626" s="24">
        <v>0</v>
      </c>
      <c r="BL1626" s="24">
        <v>0</v>
      </c>
    </row>
    <row r="1627" spans="1:64" x14ac:dyDescent="0.25">
      <c r="A1627" t="s">
        <v>5126</v>
      </c>
      <c r="B1627">
        <v>180</v>
      </c>
      <c r="C1627">
        <v>4</v>
      </c>
      <c r="D1627">
        <v>15</v>
      </c>
      <c r="E1627" s="24">
        <v>0</v>
      </c>
      <c r="F1627" s="24">
        <v>0</v>
      </c>
      <c r="G1627" s="24">
        <v>0</v>
      </c>
      <c r="H1627" s="24">
        <v>0</v>
      </c>
      <c r="I1627" s="24">
        <v>0</v>
      </c>
      <c r="J1627" s="24">
        <v>0</v>
      </c>
      <c r="K1627" s="24">
        <v>4.706075806170702</v>
      </c>
      <c r="L1627" s="24">
        <v>-4.6961588673293591</v>
      </c>
      <c r="M1627" s="24">
        <v>9.916938841342926E-3</v>
      </c>
      <c r="N1627" s="24">
        <v>-9.916938841342926E-3</v>
      </c>
      <c r="O1627" s="24">
        <v>-4.706075806170702</v>
      </c>
      <c r="P1627" s="24">
        <v>0</v>
      </c>
      <c r="Q1627" s="24">
        <v>9.3261471647565486E-6</v>
      </c>
      <c r="R1627" s="24">
        <v>-9.3237597411643947E-6</v>
      </c>
      <c r="S1627" s="24">
        <v>2.3874235921539366E-9</v>
      </c>
      <c r="T1627" s="24">
        <v>0</v>
      </c>
      <c r="U1627" s="24">
        <v>0</v>
      </c>
      <c r="V1627" s="24">
        <v>0</v>
      </c>
      <c r="W1627" s="24">
        <v>0</v>
      </c>
      <c r="X1627" s="24">
        <v>0</v>
      </c>
      <c r="Y1627" s="24">
        <v>0</v>
      </c>
      <c r="Z1627" s="24">
        <v>0</v>
      </c>
      <c r="AA1627" s="24">
        <v>4.2354682255536318</v>
      </c>
      <c r="AB1627" s="24">
        <v>-4.2265429805964274</v>
      </c>
      <c r="AC1627" s="24">
        <v>8.9252449572086341E-3</v>
      </c>
      <c r="AD1627" s="24">
        <v>-8.9252449572086306E-3</v>
      </c>
      <c r="AE1627" s="24">
        <v>-4.2354682255536318</v>
      </c>
      <c r="AF1627" s="24">
        <v>0</v>
      </c>
      <c r="AG1627" s="24">
        <v>9.3261471647565486E-6</v>
      </c>
      <c r="AH1627" s="24">
        <v>-9.3237597411643947E-6</v>
      </c>
      <c r="AI1627" s="24">
        <v>2.3874235921539366E-9</v>
      </c>
      <c r="AJ1627" s="24">
        <v>0</v>
      </c>
      <c r="AK1627" s="24">
        <v>0</v>
      </c>
      <c r="AL1627" s="24">
        <v>0</v>
      </c>
      <c r="AM1627" s="24">
        <v>0</v>
      </c>
      <c r="AN1627" s="24">
        <v>0</v>
      </c>
      <c r="AO1627" s="24">
        <v>0</v>
      </c>
      <c r="AP1627" s="24">
        <v>0</v>
      </c>
      <c r="AQ1627" s="24">
        <v>0.4706075806170702</v>
      </c>
      <c r="AR1627" s="24">
        <v>-0.46961588673293164</v>
      </c>
      <c r="AS1627" s="24">
        <v>9.9169388413429191E-4</v>
      </c>
      <c r="AT1627" s="24">
        <v>-9.9169388413429538E-4</v>
      </c>
      <c r="AU1627" s="24">
        <v>-0.4706075806170702</v>
      </c>
      <c r="AV1627" s="24">
        <v>0</v>
      </c>
      <c r="AW1627" s="24">
        <v>0</v>
      </c>
      <c r="AX1627" s="24">
        <v>0</v>
      </c>
      <c r="AY1627" s="24">
        <v>0</v>
      </c>
      <c r="AZ1627" s="24">
        <v>0</v>
      </c>
      <c r="BA1627" s="24">
        <v>-2.3874235921539366E-9</v>
      </c>
      <c r="BB1627" s="24">
        <v>-9.3261471647565486E-6</v>
      </c>
      <c r="BC1627" s="24">
        <v>-2.3874235921539366E-9</v>
      </c>
      <c r="BD1627" s="24">
        <v>-9.3261471647565486E-6</v>
      </c>
      <c r="BE1627" s="24">
        <v>0</v>
      </c>
      <c r="BF1627" s="24">
        <v>0</v>
      </c>
      <c r="BG1627" s="24">
        <v>0</v>
      </c>
      <c r="BH1627" s="24">
        <v>0</v>
      </c>
      <c r="BI1627" s="24">
        <v>0</v>
      </c>
      <c r="BJ1627" s="24">
        <v>0</v>
      </c>
      <c r="BK1627" s="24">
        <v>0</v>
      </c>
      <c r="BL1627" s="24">
        <v>0</v>
      </c>
    </row>
    <row r="1628" spans="1:64" x14ac:dyDescent="0.25">
      <c r="A1628" t="s">
        <v>5126</v>
      </c>
      <c r="B1628">
        <v>181</v>
      </c>
      <c r="C1628">
        <v>1</v>
      </c>
      <c r="D1628">
        <v>16</v>
      </c>
      <c r="E1628" s="24">
        <v>0</v>
      </c>
      <c r="F1628" s="24">
        <v>0</v>
      </c>
      <c r="G1628" s="24">
        <v>0</v>
      </c>
      <c r="H1628" s="24">
        <v>0</v>
      </c>
      <c r="I1628" s="24">
        <v>0</v>
      </c>
      <c r="J1628" s="24">
        <v>0</v>
      </c>
      <c r="K1628" s="24">
        <v>4.3325483873486519</v>
      </c>
      <c r="L1628" s="24">
        <v>-4.3237934745848179</v>
      </c>
      <c r="M1628" s="24">
        <v>8.7549127638339996E-3</v>
      </c>
      <c r="N1628" s="24">
        <v>-8.7549127638339996E-3</v>
      </c>
      <c r="O1628" s="24">
        <v>-4.3325483873486519</v>
      </c>
      <c r="P1628" s="24">
        <v>0</v>
      </c>
      <c r="Q1628" s="24">
        <v>8.3823913428204833E-6</v>
      </c>
      <c r="R1628" s="24">
        <v>-8.3803615780198015E-6</v>
      </c>
      <c r="S1628" s="24">
        <v>2.0297648006817326E-9</v>
      </c>
      <c r="T1628" s="24">
        <v>0</v>
      </c>
      <c r="U1628" s="24">
        <v>0</v>
      </c>
      <c r="V1628" s="24">
        <v>0</v>
      </c>
      <c r="W1628" s="24">
        <v>0</v>
      </c>
      <c r="X1628" s="24">
        <v>0</v>
      </c>
      <c r="Y1628" s="24">
        <v>0</v>
      </c>
      <c r="Z1628" s="24">
        <v>0</v>
      </c>
      <c r="AA1628" s="24">
        <v>3.899293548613787</v>
      </c>
      <c r="AB1628" s="24">
        <v>-3.8914141271263318</v>
      </c>
      <c r="AC1628" s="24">
        <v>7.8794214874506E-3</v>
      </c>
      <c r="AD1628" s="24">
        <v>-7.8794214874506052E-3</v>
      </c>
      <c r="AE1628" s="24">
        <v>-3.899293548613791</v>
      </c>
      <c r="AF1628" s="24">
        <v>0</v>
      </c>
      <c r="AG1628" s="24">
        <v>8.3823913428204833E-6</v>
      </c>
      <c r="AH1628" s="24">
        <v>-8.3803615780198015E-6</v>
      </c>
      <c r="AI1628" s="24">
        <v>2.0297648006817326E-9</v>
      </c>
      <c r="AJ1628" s="24">
        <v>0</v>
      </c>
      <c r="AK1628" s="24">
        <v>0</v>
      </c>
      <c r="AL1628" s="24">
        <v>0</v>
      </c>
      <c r="AM1628" s="24">
        <v>0</v>
      </c>
      <c r="AN1628" s="24">
        <v>0</v>
      </c>
      <c r="AO1628" s="24">
        <v>0</v>
      </c>
      <c r="AP1628" s="24">
        <v>0</v>
      </c>
      <c r="AQ1628" s="24">
        <v>0.43325483873486492</v>
      </c>
      <c r="AR1628" s="24">
        <v>-0.43237934745848605</v>
      </c>
      <c r="AS1628" s="24">
        <v>8.7549127638339962E-4</v>
      </c>
      <c r="AT1628" s="24">
        <v>-8.7549127638339441E-4</v>
      </c>
      <c r="AU1628" s="24">
        <v>-0.43325483873486093</v>
      </c>
      <c r="AV1628" s="24">
        <v>0</v>
      </c>
      <c r="AW1628" s="24">
        <v>0</v>
      </c>
      <c r="AX1628" s="24">
        <v>0</v>
      </c>
      <c r="AY1628" s="24">
        <v>0</v>
      </c>
      <c r="AZ1628" s="24">
        <v>0</v>
      </c>
      <c r="BA1628" s="24">
        <v>-2.0297648006817326E-9</v>
      </c>
      <c r="BB1628" s="24">
        <v>-8.3823913428204833E-6</v>
      </c>
      <c r="BC1628" s="24">
        <v>-2.0297648006817326E-9</v>
      </c>
      <c r="BD1628" s="24">
        <v>-8.3823913428204833E-6</v>
      </c>
      <c r="BE1628" s="24">
        <v>0</v>
      </c>
      <c r="BF1628" s="24">
        <v>0</v>
      </c>
      <c r="BG1628" s="24">
        <v>0</v>
      </c>
      <c r="BH1628" s="24">
        <v>0</v>
      </c>
      <c r="BI1628" s="24">
        <v>0</v>
      </c>
      <c r="BJ1628" s="24">
        <v>0</v>
      </c>
      <c r="BK1628" s="24">
        <v>0</v>
      </c>
      <c r="BL1628" s="24">
        <v>0</v>
      </c>
    </row>
    <row r="1629" spans="1:64" x14ac:dyDescent="0.25">
      <c r="A1629" t="s">
        <v>5126</v>
      </c>
      <c r="B1629">
        <v>182</v>
      </c>
      <c r="C1629">
        <v>1</v>
      </c>
      <c r="D1629">
        <v>16</v>
      </c>
      <c r="E1629" s="24">
        <v>0</v>
      </c>
      <c r="F1629" s="24">
        <v>0</v>
      </c>
      <c r="G1629" s="24">
        <v>0</v>
      </c>
      <c r="H1629" s="24">
        <v>0</v>
      </c>
      <c r="I1629" s="24">
        <v>0</v>
      </c>
      <c r="J1629" s="24">
        <v>0</v>
      </c>
      <c r="K1629" s="24">
        <v>3.9892270639538765</v>
      </c>
      <c r="L1629" s="24">
        <v>-3.9814963974058628</v>
      </c>
      <c r="M1629" s="24">
        <v>7.7306665480136871E-3</v>
      </c>
      <c r="N1629" s="24">
        <v>-7.7306665480136871E-3</v>
      </c>
      <c r="O1629" s="24">
        <v>-3.9892270639538765</v>
      </c>
      <c r="P1629" s="24">
        <v>0</v>
      </c>
      <c r="Q1629" s="24">
        <v>7.5354892032919452E-6</v>
      </c>
      <c r="R1629" s="24">
        <v>-7.5337641192163574E-6</v>
      </c>
      <c r="S1629" s="24">
        <v>1.7250840755878016E-9</v>
      </c>
      <c r="T1629" s="24">
        <v>0</v>
      </c>
      <c r="U1629" s="24">
        <v>0</v>
      </c>
      <c r="V1629" s="24">
        <v>0</v>
      </c>
      <c r="W1629" s="24">
        <v>0</v>
      </c>
      <c r="X1629" s="24">
        <v>0</v>
      </c>
      <c r="Y1629" s="24">
        <v>0</v>
      </c>
      <c r="Z1629" s="24">
        <v>0</v>
      </c>
      <c r="AA1629" s="24">
        <v>3.5903043575584888</v>
      </c>
      <c r="AB1629" s="24">
        <v>-3.5833467576652751</v>
      </c>
      <c r="AC1629" s="24">
        <v>6.9575998932123184E-3</v>
      </c>
      <c r="AD1629" s="24">
        <v>-6.9575998932123184E-3</v>
      </c>
      <c r="AE1629" s="24">
        <v>-3.5903043575584874</v>
      </c>
      <c r="AF1629" s="24">
        <v>0</v>
      </c>
      <c r="AG1629" s="24">
        <v>7.5354892032919452E-6</v>
      </c>
      <c r="AH1629" s="24">
        <v>-7.5337641192163574E-6</v>
      </c>
      <c r="AI1629" s="24">
        <v>1.7250840755878016E-9</v>
      </c>
      <c r="AJ1629" s="24">
        <v>0</v>
      </c>
      <c r="AK1629" s="24">
        <v>0</v>
      </c>
      <c r="AL1629" s="24">
        <v>0</v>
      </c>
      <c r="AM1629" s="24">
        <v>0</v>
      </c>
      <c r="AN1629" s="24">
        <v>0</v>
      </c>
      <c r="AO1629" s="24">
        <v>0</v>
      </c>
      <c r="AP1629" s="24">
        <v>0</v>
      </c>
      <c r="AQ1629" s="24">
        <v>0.39892270639538774</v>
      </c>
      <c r="AR1629" s="24">
        <v>-0.3981496397405877</v>
      </c>
      <c r="AS1629" s="24">
        <v>7.7306665480136871E-4</v>
      </c>
      <c r="AT1629" s="24">
        <v>-7.7306665480136871E-4</v>
      </c>
      <c r="AU1629" s="24">
        <v>-0.39892270639538907</v>
      </c>
      <c r="AV1629" s="24">
        <v>0</v>
      </c>
      <c r="AW1629" s="24">
        <v>0</v>
      </c>
      <c r="AX1629" s="24">
        <v>0</v>
      </c>
      <c r="AY1629" s="24">
        <v>0</v>
      </c>
      <c r="AZ1629" s="24">
        <v>0</v>
      </c>
      <c r="BA1629" s="24">
        <v>-1.7250840755878016E-9</v>
      </c>
      <c r="BB1629" s="24">
        <v>-7.5354892032919452E-6</v>
      </c>
      <c r="BC1629" s="24">
        <v>-1.7250840755878016E-9</v>
      </c>
      <c r="BD1629" s="24">
        <v>-7.5354892032919452E-6</v>
      </c>
      <c r="BE1629" s="24">
        <v>0</v>
      </c>
      <c r="BF1629" s="24">
        <v>0</v>
      </c>
      <c r="BG1629" s="24">
        <v>0</v>
      </c>
      <c r="BH1629" s="24">
        <v>0</v>
      </c>
      <c r="BI1629" s="24">
        <v>0</v>
      </c>
      <c r="BJ1629" s="24">
        <v>0</v>
      </c>
      <c r="BK1629" s="24">
        <v>0</v>
      </c>
      <c r="BL1629" s="24">
        <v>0</v>
      </c>
    </row>
    <row r="1630" spans="1:64" x14ac:dyDescent="0.25">
      <c r="A1630" t="s">
        <v>5126</v>
      </c>
      <c r="B1630">
        <v>183</v>
      </c>
      <c r="C1630">
        <v>1</v>
      </c>
      <c r="D1630">
        <v>16</v>
      </c>
      <c r="E1630" s="24">
        <v>0</v>
      </c>
      <c r="F1630" s="24">
        <v>0</v>
      </c>
      <c r="G1630" s="24">
        <v>0</v>
      </c>
      <c r="H1630" s="24">
        <v>0</v>
      </c>
      <c r="I1630" s="24">
        <v>0</v>
      </c>
      <c r="J1630" s="24">
        <v>0</v>
      </c>
      <c r="K1630" s="24">
        <v>3.6736207045614719</v>
      </c>
      <c r="L1630" s="24">
        <v>-3.6667930521070957</v>
      </c>
      <c r="M1630" s="24">
        <v>6.8276524543762207E-3</v>
      </c>
      <c r="N1630" s="24">
        <v>-6.8276524543762207E-3</v>
      </c>
      <c r="O1630" s="24">
        <v>-3.6736207045614719</v>
      </c>
      <c r="P1630" s="24">
        <v>0</v>
      </c>
      <c r="Q1630" s="24">
        <v>6.7753544499282725E-6</v>
      </c>
      <c r="R1630" s="24">
        <v>-6.7738869802269619E-6</v>
      </c>
      <c r="S1630" s="24">
        <v>1.4674697013106197E-9</v>
      </c>
      <c r="T1630" s="24">
        <v>0</v>
      </c>
      <c r="U1630" s="24">
        <v>0</v>
      </c>
      <c r="V1630" s="24">
        <v>0</v>
      </c>
      <c r="W1630" s="24">
        <v>0</v>
      </c>
      <c r="X1630" s="24">
        <v>0</v>
      </c>
      <c r="Y1630" s="24">
        <v>0</v>
      </c>
      <c r="Z1630" s="24">
        <v>0</v>
      </c>
      <c r="AA1630" s="24">
        <v>3.3062586341053248</v>
      </c>
      <c r="AB1630" s="24">
        <v>-3.3001137468963861</v>
      </c>
      <c r="AC1630" s="24">
        <v>6.144887208938599E-3</v>
      </c>
      <c r="AD1630" s="24">
        <v>-6.1448872089385972E-3</v>
      </c>
      <c r="AE1630" s="24">
        <v>-3.3062586341053262</v>
      </c>
      <c r="AF1630" s="24">
        <v>0</v>
      </c>
      <c r="AG1630" s="24">
        <v>6.7753544499282725E-6</v>
      </c>
      <c r="AH1630" s="24">
        <v>-6.7738869802269619E-6</v>
      </c>
      <c r="AI1630" s="24">
        <v>1.4674697013106197E-9</v>
      </c>
      <c r="AJ1630" s="24">
        <v>0</v>
      </c>
      <c r="AK1630" s="24">
        <v>0</v>
      </c>
      <c r="AL1630" s="24">
        <v>0</v>
      </c>
      <c r="AM1630" s="24">
        <v>0</v>
      </c>
      <c r="AN1630" s="24">
        <v>0</v>
      </c>
      <c r="AO1630" s="24">
        <v>0</v>
      </c>
      <c r="AP1630" s="24">
        <v>0</v>
      </c>
      <c r="AQ1630" s="24">
        <v>0.36736207045614711</v>
      </c>
      <c r="AR1630" s="24">
        <v>-0.36667930521070957</v>
      </c>
      <c r="AS1630" s="24">
        <v>6.8276524543762172E-4</v>
      </c>
      <c r="AT1630" s="24">
        <v>-6.8276524543762346E-4</v>
      </c>
      <c r="AU1630" s="24">
        <v>-0.36736207045614577</v>
      </c>
      <c r="AV1630" s="24">
        <v>0</v>
      </c>
      <c r="AW1630" s="24">
        <v>0</v>
      </c>
      <c r="AX1630" s="24">
        <v>0</v>
      </c>
      <c r="AY1630" s="24">
        <v>0</v>
      </c>
      <c r="AZ1630" s="24">
        <v>0</v>
      </c>
      <c r="BA1630" s="24">
        <v>-1.4674697013106197E-9</v>
      </c>
      <c r="BB1630" s="24">
        <v>-6.7753544499282725E-6</v>
      </c>
      <c r="BC1630" s="24">
        <v>-1.4674697013106197E-9</v>
      </c>
      <c r="BD1630" s="24">
        <v>-6.7753544499282725E-6</v>
      </c>
      <c r="BE1630" s="24">
        <v>0</v>
      </c>
      <c r="BF1630" s="24">
        <v>0</v>
      </c>
      <c r="BG1630" s="24">
        <v>0</v>
      </c>
      <c r="BH1630" s="24">
        <v>0</v>
      </c>
      <c r="BI1630" s="24">
        <v>0</v>
      </c>
      <c r="BJ1630" s="24">
        <v>0</v>
      </c>
      <c r="BK1630" s="24">
        <v>0</v>
      </c>
      <c r="BL1630" s="24">
        <v>0</v>
      </c>
    </row>
    <row r="1631" spans="1:64" x14ac:dyDescent="0.25">
      <c r="A1631" t="s">
        <v>5126</v>
      </c>
      <c r="B1631">
        <v>184</v>
      </c>
      <c r="C1631">
        <v>2</v>
      </c>
      <c r="D1631">
        <v>16</v>
      </c>
      <c r="E1631" s="24">
        <v>0</v>
      </c>
      <c r="F1631" s="24">
        <v>0</v>
      </c>
      <c r="G1631" s="24">
        <v>0</v>
      </c>
      <c r="H1631" s="24">
        <v>0</v>
      </c>
      <c r="I1631" s="24">
        <v>0</v>
      </c>
      <c r="J1631" s="24">
        <v>0</v>
      </c>
      <c r="K1631" s="24">
        <v>3.3834479264914989</v>
      </c>
      <c r="L1631" s="24">
        <v>-3.3774165697395802</v>
      </c>
      <c r="M1631" s="24">
        <v>6.0313567519187927E-3</v>
      </c>
      <c r="N1631" s="24">
        <v>-6.0313567519187927E-3</v>
      </c>
      <c r="O1631" s="24">
        <v>-3.3834479264914989</v>
      </c>
      <c r="P1631" s="24">
        <v>0</v>
      </c>
      <c r="Q1631" s="24">
        <v>6.0929692153877113E-6</v>
      </c>
      <c r="R1631" s="24">
        <v>-6.0917211612832034E-6</v>
      </c>
      <c r="S1631" s="24">
        <v>1.2480541045079008E-9</v>
      </c>
      <c r="T1631" s="24">
        <v>0</v>
      </c>
      <c r="U1631" s="24">
        <v>0</v>
      </c>
      <c r="V1631" s="24">
        <v>0</v>
      </c>
      <c r="W1631" s="24">
        <v>0</v>
      </c>
      <c r="X1631" s="24">
        <v>0</v>
      </c>
      <c r="Y1631" s="24">
        <v>0</v>
      </c>
      <c r="Z1631" s="24">
        <v>0</v>
      </c>
      <c r="AA1631" s="24">
        <v>3.0451031338423493</v>
      </c>
      <c r="AB1631" s="24">
        <v>-3.0396749127656264</v>
      </c>
      <c r="AC1631" s="24">
        <v>5.4282210767269135E-3</v>
      </c>
      <c r="AD1631" s="24">
        <v>-5.4282210767269135E-3</v>
      </c>
      <c r="AE1631" s="24">
        <v>-3.0451031338423462</v>
      </c>
      <c r="AF1631" s="24">
        <v>0</v>
      </c>
      <c r="AG1631" s="24">
        <v>6.0929692153877113E-6</v>
      </c>
      <c r="AH1631" s="24">
        <v>-6.0917211612832034E-6</v>
      </c>
      <c r="AI1631" s="24">
        <v>1.2480541045079008E-9</v>
      </c>
      <c r="AJ1631" s="24">
        <v>0</v>
      </c>
      <c r="AK1631" s="24">
        <v>0</v>
      </c>
      <c r="AL1631" s="24">
        <v>0</v>
      </c>
      <c r="AM1631" s="24">
        <v>0</v>
      </c>
      <c r="AN1631" s="24">
        <v>0</v>
      </c>
      <c r="AO1631" s="24">
        <v>0</v>
      </c>
      <c r="AP1631" s="24">
        <v>0</v>
      </c>
      <c r="AQ1631" s="24">
        <v>0.33834479264914963</v>
      </c>
      <c r="AR1631" s="24">
        <v>-0.33774165697395375</v>
      </c>
      <c r="AS1631" s="24">
        <v>6.0313567519187927E-4</v>
      </c>
      <c r="AT1631" s="24">
        <v>-6.0313567519187927E-4</v>
      </c>
      <c r="AU1631" s="24">
        <v>-0.33834479264915274</v>
      </c>
      <c r="AV1631" s="24">
        <v>0</v>
      </c>
      <c r="AW1631" s="24">
        <v>0</v>
      </c>
      <c r="AX1631" s="24">
        <v>0</v>
      </c>
      <c r="AY1631" s="24">
        <v>0</v>
      </c>
      <c r="AZ1631" s="24">
        <v>0</v>
      </c>
      <c r="BA1631" s="24">
        <v>-1.2480541045079008E-9</v>
      </c>
      <c r="BB1631" s="24">
        <v>-6.0929692153877113E-6</v>
      </c>
      <c r="BC1631" s="24">
        <v>-1.2480541045079008E-9</v>
      </c>
      <c r="BD1631" s="24">
        <v>-6.0929692153877113E-6</v>
      </c>
      <c r="BE1631" s="24">
        <v>0</v>
      </c>
      <c r="BF1631" s="24">
        <v>0</v>
      </c>
      <c r="BG1631" s="24">
        <v>0</v>
      </c>
      <c r="BH1631" s="24">
        <v>0</v>
      </c>
      <c r="BI1631" s="24">
        <v>0</v>
      </c>
      <c r="BJ1631" s="24">
        <v>0</v>
      </c>
      <c r="BK1631" s="24">
        <v>0</v>
      </c>
      <c r="BL1631" s="24">
        <v>0</v>
      </c>
    </row>
    <row r="1632" spans="1:64" x14ac:dyDescent="0.25">
      <c r="A1632" t="s">
        <v>5126</v>
      </c>
      <c r="B1632">
        <v>185</v>
      </c>
      <c r="C1632">
        <v>2</v>
      </c>
      <c r="D1632">
        <v>16</v>
      </c>
      <c r="E1632" s="24">
        <v>0</v>
      </c>
      <c r="F1632" s="24">
        <v>0</v>
      </c>
      <c r="G1632" s="24">
        <v>0</v>
      </c>
      <c r="H1632" s="24">
        <v>0</v>
      </c>
      <c r="I1632" s="24">
        <v>0</v>
      </c>
      <c r="J1632" s="24">
        <v>0</v>
      </c>
      <c r="K1632" s="24">
        <v>3.1166190505027771</v>
      </c>
      <c r="L1632" s="24">
        <v>-3.1112900413572788</v>
      </c>
      <c r="M1632" s="24">
        <v>5.3290091454982758E-3</v>
      </c>
      <c r="N1632" s="24">
        <v>-5.3290091454982758E-3</v>
      </c>
      <c r="O1632" s="24">
        <v>-3.1166190505027771</v>
      </c>
      <c r="P1632" s="24">
        <v>0</v>
      </c>
      <c r="Q1632" s="24">
        <v>5.4802640079287812E-6</v>
      </c>
      <c r="R1632" s="24">
        <v>-5.4792019454907859E-6</v>
      </c>
      <c r="S1632" s="24">
        <v>1.0620624379953369E-9</v>
      </c>
      <c r="T1632" s="24">
        <v>0</v>
      </c>
      <c r="U1632" s="24">
        <v>0</v>
      </c>
      <c r="V1632" s="24">
        <v>0</v>
      </c>
      <c r="W1632" s="24">
        <v>0</v>
      </c>
      <c r="X1632" s="24">
        <v>0</v>
      </c>
      <c r="Y1632" s="24">
        <v>0</v>
      </c>
      <c r="Z1632" s="24">
        <v>0</v>
      </c>
      <c r="AA1632" s="24">
        <v>2.8049571454524993</v>
      </c>
      <c r="AB1632" s="24">
        <v>-2.8001610372215495</v>
      </c>
      <c r="AC1632" s="24">
        <v>4.7961082309484482E-3</v>
      </c>
      <c r="AD1632" s="24">
        <v>-4.7961082309484482E-3</v>
      </c>
      <c r="AE1632" s="24">
        <v>-2.804957145452498</v>
      </c>
      <c r="AF1632" s="24">
        <v>0</v>
      </c>
      <c r="AG1632" s="24">
        <v>5.4802640079287812E-6</v>
      </c>
      <c r="AH1632" s="24">
        <v>-5.4792019454907859E-6</v>
      </c>
      <c r="AI1632" s="24">
        <v>1.0620624379953369E-9</v>
      </c>
      <c r="AJ1632" s="24">
        <v>0</v>
      </c>
      <c r="AK1632" s="24">
        <v>0</v>
      </c>
      <c r="AL1632" s="24">
        <v>0</v>
      </c>
      <c r="AM1632" s="24">
        <v>0</v>
      </c>
      <c r="AN1632" s="24">
        <v>0</v>
      </c>
      <c r="AO1632" s="24">
        <v>0</v>
      </c>
      <c r="AP1632" s="24">
        <v>0</v>
      </c>
      <c r="AQ1632" s="24">
        <v>0.3116619050502778</v>
      </c>
      <c r="AR1632" s="24">
        <v>-0.3111290041357293</v>
      </c>
      <c r="AS1632" s="24">
        <v>5.3290091454982758E-4</v>
      </c>
      <c r="AT1632" s="24">
        <v>-5.3290091454982758E-4</v>
      </c>
      <c r="AU1632" s="24">
        <v>-0.31166190505027913</v>
      </c>
      <c r="AV1632" s="24">
        <v>0</v>
      </c>
      <c r="AW1632" s="24">
        <v>0</v>
      </c>
      <c r="AX1632" s="24">
        <v>0</v>
      </c>
      <c r="AY1632" s="24">
        <v>0</v>
      </c>
      <c r="AZ1632" s="24">
        <v>0</v>
      </c>
      <c r="BA1632" s="24">
        <v>-1.0620624379953369E-9</v>
      </c>
      <c r="BB1632" s="24">
        <v>-5.4802640079287812E-6</v>
      </c>
      <c r="BC1632" s="24">
        <v>-1.0620624379953369E-9</v>
      </c>
      <c r="BD1632" s="24">
        <v>-5.4802640079287812E-6</v>
      </c>
      <c r="BE1632" s="24">
        <v>0</v>
      </c>
      <c r="BF1632" s="24">
        <v>0</v>
      </c>
      <c r="BG1632" s="24">
        <v>0</v>
      </c>
      <c r="BH1632" s="24">
        <v>0</v>
      </c>
      <c r="BI1632" s="24">
        <v>0</v>
      </c>
      <c r="BJ1632" s="24">
        <v>0</v>
      </c>
      <c r="BK1632" s="24">
        <v>0</v>
      </c>
      <c r="BL1632" s="24">
        <v>0</v>
      </c>
    </row>
    <row r="1633" spans="1:64" x14ac:dyDescent="0.25">
      <c r="A1633" t="s">
        <v>5126</v>
      </c>
      <c r="B1633">
        <v>186</v>
      </c>
      <c r="C1633">
        <v>2</v>
      </c>
      <c r="D1633">
        <v>16</v>
      </c>
      <c r="E1633" s="24">
        <v>0</v>
      </c>
      <c r="F1633" s="24">
        <v>0</v>
      </c>
      <c r="G1633" s="24">
        <v>0</v>
      </c>
      <c r="H1633" s="24">
        <v>0</v>
      </c>
      <c r="I1633" s="24">
        <v>0</v>
      </c>
      <c r="J1633" s="24">
        <v>0</v>
      </c>
      <c r="K1633" s="24">
        <v>2.8712195679545403</v>
      </c>
      <c r="L1633" s="24">
        <v>-2.866510171443224</v>
      </c>
      <c r="M1633" s="24">
        <v>4.7093965113162994E-3</v>
      </c>
      <c r="N1633" s="24">
        <v>-4.7093965113162994E-3</v>
      </c>
      <c r="O1633" s="24">
        <v>-2.8712195679545403</v>
      </c>
      <c r="P1633" s="24">
        <v>0</v>
      </c>
      <c r="Q1633" s="24">
        <v>4.9300224418402649E-6</v>
      </c>
      <c r="R1633" s="24">
        <v>-4.9291186314803781E-6</v>
      </c>
      <c r="S1633" s="24">
        <v>9.0381035988684744E-10</v>
      </c>
      <c r="T1633" s="24">
        <v>0</v>
      </c>
      <c r="U1633" s="24">
        <v>0</v>
      </c>
      <c r="V1633" s="24">
        <v>0</v>
      </c>
      <c r="W1633" s="24">
        <v>0</v>
      </c>
      <c r="X1633" s="24">
        <v>0</v>
      </c>
      <c r="Y1633" s="24">
        <v>0</v>
      </c>
      <c r="Z1633" s="24">
        <v>0</v>
      </c>
      <c r="AA1633" s="24">
        <v>2.5840976111590863</v>
      </c>
      <c r="AB1633" s="24">
        <v>-2.5798591542989016</v>
      </c>
      <c r="AC1633" s="24">
        <v>4.2384568601846698E-3</v>
      </c>
      <c r="AD1633" s="24">
        <v>-4.238456860184675E-3</v>
      </c>
      <c r="AE1633" s="24">
        <v>-2.5840976111590912</v>
      </c>
      <c r="AF1633" s="24">
        <v>0</v>
      </c>
      <c r="AG1633" s="24">
        <v>4.9300224418402649E-6</v>
      </c>
      <c r="AH1633" s="24">
        <v>-4.9291186314803781E-6</v>
      </c>
      <c r="AI1633" s="24">
        <v>9.0381035988684744E-10</v>
      </c>
      <c r="AJ1633" s="24">
        <v>0</v>
      </c>
      <c r="AK1633" s="24">
        <v>0</v>
      </c>
      <c r="AL1633" s="24">
        <v>0</v>
      </c>
      <c r="AM1633" s="24">
        <v>0</v>
      </c>
      <c r="AN1633" s="24">
        <v>0</v>
      </c>
      <c r="AO1633" s="24">
        <v>0</v>
      </c>
      <c r="AP1633" s="24">
        <v>0</v>
      </c>
      <c r="AQ1633" s="24">
        <v>0.28712195679545394</v>
      </c>
      <c r="AR1633" s="24">
        <v>-0.2866510171443224</v>
      </c>
      <c r="AS1633" s="24">
        <v>4.709396511316296E-4</v>
      </c>
      <c r="AT1633" s="24">
        <v>-4.7093965113162439E-4</v>
      </c>
      <c r="AU1633" s="24">
        <v>-0.28712195679544905</v>
      </c>
      <c r="AV1633" s="24">
        <v>0</v>
      </c>
      <c r="AW1633" s="24">
        <v>0</v>
      </c>
      <c r="AX1633" s="24">
        <v>0</v>
      </c>
      <c r="AY1633" s="24">
        <v>0</v>
      </c>
      <c r="AZ1633" s="24">
        <v>0</v>
      </c>
      <c r="BA1633" s="24">
        <v>-9.0381035988684744E-10</v>
      </c>
      <c r="BB1633" s="24">
        <v>-4.9300224418402649E-6</v>
      </c>
      <c r="BC1633" s="24">
        <v>-9.0381035988684744E-10</v>
      </c>
      <c r="BD1633" s="24">
        <v>-4.9300224418402649E-6</v>
      </c>
      <c r="BE1633" s="24">
        <v>0</v>
      </c>
      <c r="BF1633" s="24">
        <v>0</v>
      </c>
      <c r="BG1633" s="24">
        <v>0</v>
      </c>
      <c r="BH1633" s="24">
        <v>0</v>
      </c>
      <c r="BI1633" s="24">
        <v>0</v>
      </c>
      <c r="BJ1633" s="24">
        <v>0</v>
      </c>
      <c r="BK1633" s="24">
        <v>0</v>
      </c>
      <c r="BL1633" s="24">
        <v>0</v>
      </c>
    </row>
    <row r="1634" spans="1:64" x14ac:dyDescent="0.25">
      <c r="A1634" t="s">
        <v>5126</v>
      </c>
      <c r="B1634">
        <v>187</v>
      </c>
      <c r="C1634">
        <v>3</v>
      </c>
      <c r="D1634">
        <v>16</v>
      </c>
      <c r="E1634" s="24">
        <v>0</v>
      </c>
      <c r="F1634" s="24">
        <v>0</v>
      </c>
      <c r="G1634" s="24">
        <v>0</v>
      </c>
      <c r="H1634" s="24">
        <v>0</v>
      </c>
      <c r="I1634" s="24">
        <v>0</v>
      </c>
      <c r="J1634" s="24">
        <v>0</v>
      </c>
      <c r="K1634" s="24">
        <v>2.645495280623436</v>
      </c>
      <c r="L1634" s="24">
        <v>-2.6413326300680637</v>
      </c>
      <c r="M1634" s="24">
        <v>4.1626505553722382E-3</v>
      </c>
      <c r="N1634" s="24">
        <v>-4.1626505553722382E-3</v>
      </c>
      <c r="O1634" s="24">
        <v>-2.645495280623436</v>
      </c>
      <c r="P1634" s="24">
        <v>0</v>
      </c>
      <c r="Q1634" s="24">
        <v>4.435784148881794E-6</v>
      </c>
      <c r="R1634" s="24">
        <v>-4.4350149437377695E-6</v>
      </c>
      <c r="S1634" s="24">
        <v>7.6920514402445406E-10</v>
      </c>
      <c r="T1634" s="24">
        <v>0</v>
      </c>
      <c r="U1634" s="24">
        <v>0</v>
      </c>
      <c r="V1634" s="24">
        <v>0</v>
      </c>
      <c r="W1634" s="24">
        <v>0</v>
      </c>
      <c r="X1634" s="24">
        <v>0</v>
      </c>
      <c r="Y1634" s="24">
        <v>0</v>
      </c>
      <c r="Z1634" s="24">
        <v>0</v>
      </c>
      <c r="AA1634" s="24">
        <v>2.3809457525610926</v>
      </c>
      <c r="AB1634" s="24">
        <v>-2.3771993670612588</v>
      </c>
      <c r="AC1634" s="24">
        <v>3.7463854998350146E-3</v>
      </c>
      <c r="AD1634" s="24">
        <v>-3.7463854998350116E-3</v>
      </c>
      <c r="AE1634" s="24">
        <v>-2.3809457525610895</v>
      </c>
      <c r="AF1634" s="24">
        <v>0</v>
      </c>
      <c r="AG1634" s="24">
        <v>4.435784148881794E-6</v>
      </c>
      <c r="AH1634" s="24">
        <v>-4.4350149437377695E-6</v>
      </c>
      <c r="AI1634" s="24">
        <v>7.6920514402445406E-10</v>
      </c>
      <c r="AJ1634" s="24">
        <v>0</v>
      </c>
      <c r="AK1634" s="24">
        <v>0</v>
      </c>
      <c r="AL1634" s="24">
        <v>0</v>
      </c>
      <c r="AM1634" s="24">
        <v>0</v>
      </c>
      <c r="AN1634" s="24">
        <v>0</v>
      </c>
      <c r="AO1634" s="24">
        <v>0</v>
      </c>
      <c r="AP1634" s="24">
        <v>0</v>
      </c>
      <c r="AQ1634" s="24">
        <v>0.26454952806234333</v>
      </c>
      <c r="AR1634" s="24">
        <v>-0.26413326300680495</v>
      </c>
      <c r="AS1634" s="24">
        <v>4.1626505553722356E-4</v>
      </c>
      <c r="AT1634" s="24">
        <v>-4.1626505553722659E-4</v>
      </c>
      <c r="AU1634" s="24">
        <v>-0.26454952806234644</v>
      </c>
      <c r="AV1634" s="24">
        <v>0</v>
      </c>
      <c r="AW1634" s="24">
        <v>0</v>
      </c>
      <c r="AX1634" s="24">
        <v>0</v>
      </c>
      <c r="AY1634" s="24">
        <v>0</v>
      </c>
      <c r="AZ1634" s="24">
        <v>0</v>
      </c>
      <c r="BA1634" s="24">
        <v>-7.6920514402445406E-10</v>
      </c>
      <c r="BB1634" s="24">
        <v>-4.435784148881794E-6</v>
      </c>
      <c r="BC1634" s="24">
        <v>-7.6920514402445406E-10</v>
      </c>
      <c r="BD1634" s="24">
        <v>-4.435784148881794E-6</v>
      </c>
      <c r="BE1634" s="24">
        <v>0</v>
      </c>
      <c r="BF1634" s="24">
        <v>0</v>
      </c>
      <c r="BG1634" s="24">
        <v>0</v>
      </c>
      <c r="BH1634" s="24">
        <v>0</v>
      </c>
      <c r="BI1634" s="24">
        <v>0</v>
      </c>
      <c r="BJ1634" s="24">
        <v>0</v>
      </c>
      <c r="BK1634" s="24">
        <v>0</v>
      </c>
      <c r="BL1634" s="24">
        <v>0</v>
      </c>
    </row>
    <row r="1635" spans="1:64" x14ac:dyDescent="0.25">
      <c r="A1635" t="s">
        <v>5126</v>
      </c>
      <c r="B1635">
        <v>188</v>
      </c>
      <c r="C1635">
        <v>3</v>
      </c>
      <c r="D1635">
        <v>16</v>
      </c>
      <c r="E1635" s="24">
        <v>0</v>
      </c>
      <c r="F1635" s="24">
        <v>0</v>
      </c>
      <c r="G1635" s="24">
        <v>0</v>
      </c>
      <c r="H1635" s="24">
        <v>0</v>
      </c>
      <c r="I1635" s="24">
        <v>0</v>
      </c>
      <c r="J1635" s="24">
        <v>0</v>
      </c>
      <c r="K1635" s="24">
        <v>2.4378384239971638</v>
      </c>
      <c r="L1635" s="24">
        <v>-2.4341583214700222</v>
      </c>
      <c r="M1635" s="24">
        <v>3.680102527141571E-3</v>
      </c>
      <c r="N1635" s="24">
        <v>-3.680102527141571E-3</v>
      </c>
      <c r="O1635" s="24">
        <v>-2.4378384239971638</v>
      </c>
      <c r="P1635" s="24">
        <v>0</v>
      </c>
      <c r="Q1635" s="24">
        <v>3.9917676986078732E-6</v>
      </c>
      <c r="R1635" s="24">
        <v>-3.9911124076752458E-6</v>
      </c>
      <c r="S1635" s="24">
        <v>6.552909326273948E-10</v>
      </c>
      <c r="T1635" s="24">
        <v>0</v>
      </c>
      <c r="U1635" s="24">
        <v>0</v>
      </c>
      <c r="V1635" s="24">
        <v>0</v>
      </c>
      <c r="W1635" s="24">
        <v>0</v>
      </c>
      <c r="X1635" s="24">
        <v>0</v>
      </c>
      <c r="Y1635" s="24">
        <v>0</v>
      </c>
      <c r="Z1635" s="24">
        <v>0</v>
      </c>
      <c r="AA1635" s="24">
        <v>2.1940545815974475</v>
      </c>
      <c r="AB1635" s="24">
        <v>-2.1907424893230178</v>
      </c>
      <c r="AC1635" s="24">
        <v>3.3120922744274139E-3</v>
      </c>
      <c r="AD1635" s="24">
        <v>-3.3120922744274139E-3</v>
      </c>
      <c r="AE1635" s="24">
        <v>-2.1940545815974488</v>
      </c>
      <c r="AF1635" s="24">
        <v>0</v>
      </c>
      <c r="AG1635" s="24">
        <v>3.9917676986078732E-6</v>
      </c>
      <c r="AH1635" s="24">
        <v>-3.9911124076752458E-6</v>
      </c>
      <c r="AI1635" s="24">
        <v>6.552909326273948E-10</v>
      </c>
      <c r="AJ1635" s="24">
        <v>0</v>
      </c>
      <c r="AK1635" s="24">
        <v>0</v>
      </c>
      <c r="AL1635" s="24">
        <v>0</v>
      </c>
      <c r="AM1635" s="24">
        <v>0</v>
      </c>
      <c r="AN1635" s="24">
        <v>0</v>
      </c>
      <c r="AO1635" s="24">
        <v>0</v>
      </c>
      <c r="AP1635" s="24">
        <v>0</v>
      </c>
      <c r="AQ1635" s="24">
        <v>0.24378384239971629</v>
      </c>
      <c r="AR1635" s="24">
        <v>-0.24341583214700435</v>
      </c>
      <c r="AS1635" s="24">
        <v>3.680102527141571E-4</v>
      </c>
      <c r="AT1635" s="24">
        <v>-3.680102527141571E-4</v>
      </c>
      <c r="AU1635" s="24">
        <v>-0.24378384239971496</v>
      </c>
      <c r="AV1635" s="24">
        <v>0</v>
      </c>
      <c r="AW1635" s="24">
        <v>0</v>
      </c>
      <c r="AX1635" s="24">
        <v>0</v>
      </c>
      <c r="AY1635" s="24">
        <v>0</v>
      </c>
      <c r="AZ1635" s="24">
        <v>0</v>
      </c>
      <c r="BA1635" s="24">
        <v>-6.552909326273948E-10</v>
      </c>
      <c r="BB1635" s="24">
        <v>-3.9917676986078732E-6</v>
      </c>
      <c r="BC1635" s="24">
        <v>-6.552909326273948E-10</v>
      </c>
      <c r="BD1635" s="24">
        <v>-3.9917676986078732E-6</v>
      </c>
      <c r="BE1635" s="24">
        <v>0</v>
      </c>
      <c r="BF1635" s="24">
        <v>0</v>
      </c>
      <c r="BG1635" s="24">
        <v>0</v>
      </c>
      <c r="BH1635" s="24">
        <v>0</v>
      </c>
      <c r="BI1635" s="24">
        <v>0</v>
      </c>
      <c r="BJ1635" s="24">
        <v>0</v>
      </c>
      <c r="BK1635" s="24">
        <v>0</v>
      </c>
      <c r="BL1635" s="24">
        <v>0</v>
      </c>
    </row>
    <row r="1636" spans="1:64" x14ac:dyDescent="0.25">
      <c r="A1636" t="s">
        <v>5126</v>
      </c>
      <c r="B1636">
        <v>189</v>
      </c>
      <c r="C1636">
        <v>3</v>
      </c>
      <c r="D1636">
        <v>16</v>
      </c>
      <c r="E1636" s="24">
        <v>0</v>
      </c>
      <c r="F1636" s="24">
        <v>0</v>
      </c>
      <c r="G1636" s="24">
        <v>0</v>
      </c>
      <c r="H1636" s="24">
        <v>0</v>
      </c>
      <c r="I1636" s="24">
        <v>0</v>
      </c>
      <c r="J1636" s="24">
        <v>0</v>
      </c>
      <c r="K1636" s="24">
        <v>2.2467752918601036</v>
      </c>
      <c r="L1636" s="24">
        <v>-2.2435211502015591</v>
      </c>
      <c r="M1636" s="24">
        <v>3.2541416585445404E-3</v>
      </c>
      <c r="N1636" s="24">
        <v>-3.2541416585445404E-3</v>
      </c>
      <c r="O1636" s="24">
        <v>-2.2467752918601036</v>
      </c>
      <c r="P1636" s="24">
        <v>0</v>
      </c>
      <c r="Q1636" s="24">
        <v>3.5927992030337919E-6</v>
      </c>
      <c r="R1636" s="24">
        <v>-3.5922414554079296E-6</v>
      </c>
      <c r="S1636" s="24">
        <v>5.5774762586224824E-10</v>
      </c>
      <c r="T1636" s="24">
        <v>0</v>
      </c>
      <c r="U1636" s="24">
        <v>0</v>
      </c>
      <c r="V1636" s="24">
        <v>0</v>
      </c>
      <c r="W1636" s="24">
        <v>0</v>
      </c>
      <c r="X1636" s="24">
        <v>0</v>
      </c>
      <c r="Y1636" s="24">
        <v>0</v>
      </c>
      <c r="Z1636" s="24">
        <v>0</v>
      </c>
      <c r="AA1636" s="24">
        <v>2.0220977626740932</v>
      </c>
      <c r="AB1636" s="24">
        <v>-2.019169035181406</v>
      </c>
      <c r="AC1636" s="24">
        <v>2.9287274926900865E-3</v>
      </c>
      <c r="AD1636" s="24">
        <v>-2.9287274926900857E-3</v>
      </c>
      <c r="AE1636" s="24">
        <v>-2.0220977626740932</v>
      </c>
      <c r="AF1636" s="24">
        <v>0</v>
      </c>
      <c r="AG1636" s="24">
        <v>3.5927992030337919E-6</v>
      </c>
      <c r="AH1636" s="24">
        <v>-3.5922414554079296E-6</v>
      </c>
      <c r="AI1636" s="24">
        <v>5.5774762586224824E-10</v>
      </c>
      <c r="AJ1636" s="24">
        <v>0</v>
      </c>
      <c r="AK1636" s="24">
        <v>0</v>
      </c>
      <c r="AL1636" s="24">
        <v>0</v>
      </c>
      <c r="AM1636" s="24">
        <v>0</v>
      </c>
      <c r="AN1636" s="24">
        <v>0</v>
      </c>
      <c r="AO1636" s="24">
        <v>0</v>
      </c>
      <c r="AP1636" s="24">
        <v>0</v>
      </c>
      <c r="AQ1636" s="24">
        <v>0.22467752918601036</v>
      </c>
      <c r="AR1636" s="24">
        <v>-0.22435211502015306</v>
      </c>
      <c r="AS1636" s="24">
        <v>3.2541416585445387E-4</v>
      </c>
      <c r="AT1636" s="24">
        <v>-3.2541416585445473E-4</v>
      </c>
      <c r="AU1636" s="24">
        <v>-0.22467752918601036</v>
      </c>
      <c r="AV1636" s="24">
        <v>0</v>
      </c>
      <c r="AW1636" s="24">
        <v>0</v>
      </c>
      <c r="AX1636" s="24">
        <v>0</v>
      </c>
      <c r="AY1636" s="24">
        <v>0</v>
      </c>
      <c r="AZ1636" s="24">
        <v>0</v>
      </c>
      <c r="BA1636" s="24">
        <v>-5.5774762586224824E-10</v>
      </c>
      <c r="BB1636" s="24">
        <v>-3.5927992030337919E-6</v>
      </c>
      <c r="BC1636" s="24">
        <v>-5.5774762586224824E-10</v>
      </c>
      <c r="BD1636" s="24">
        <v>-3.5927992030337919E-6</v>
      </c>
      <c r="BE1636" s="24">
        <v>0</v>
      </c>
      <c r="BF1636" s="24">
        <v>0</v>
      </c>
      <c r="BG1636" s="24">
        <v>0</v>
      </c>
      <c r="BH1636" s="24">
        <v>0</v>
      </c>
      <c r="BI1636" s="24">
        <v>0</v>
      </c>
      <c r="BJ1636" s="24">
        <v>0</v>
      </c>
      <c r="BK1636" s="24">
        <v>0</v>
      </c>
      <c r="BL1636" s="24">
        <v>0</v>
      </c>
    </row>
    <row r="1637" spans="1:64" x14ac:dyDescent="0.25">
      <c r="A1637" t="s">
        <v>5126</v>
      </c>
      <c r="B1637">
        <v>190</v>
      </c>
      <c r="C1637">
        <v>4</v>
      </c>
      <c r="D1637">
        <v>16</v>
      </c>
      <c r="E1637" s="24">
        <v>0</v>
      </c>
      <c r="F1637" s="24">
        <v>0</v>
      </c>
      <c r="G1637" s="24">
        <v>0</v>
      </c>
      <c r="H1637" s="24">
        <v>0</v>
      </c>
      <c r="I1637" s="24">
        <v>0</v>
      </c>
      <c r="J1637" s="24">
        <v>0</v>
      </c>
      <c r="K1637" s="24">
        <v>2.0709548145532608</v>
      </c>
      <c r="L1637" s="24">
        <v>-2.0680767856538296</v>
      </c>
      <c r="M1637" s="24">
        <v>2.8780288994312286E-3</v>
      </c>
      <c r="N1637" s="24">
        <v>-2.8780288994312286E-3</v>
      </c>
      <c r="O1637" s="24">
        <v>-2.0709548145532608</v>
      </c>
      <c r="P1637" s="24">
        <v>0</v>
      </c>
      <c r="Q1637" s="24">
        <v>3.2342427402909379E-6</v>
      </c>
      <c r="R1637" s="24">
        <v>-3.2337668471882353E-6</v>
      </c>
      <c r="S1637" s="24">
        <v>4.758931027026847E-10</v>
      </c>
      <c r="T1637" s="24">
        <v>0</v>
      </c>
      <c r="U1637" s="24">
        <v>0</v>
      </c>
      <c r="V1637" s="24">
        <v>0</v>
      </c>
      <c r="W1637" s="24">
        <v>0</v>
      </c>
      <c r="X1637" s="24">
        <v>0</v>
      </c>
      <c r="Y1637" s="24">
        <v>0</v>
      </c>
      <c r="Z1637" s="24">
        <v>0</v>
      </c>
      <c r="AA1637" s="24">
        <v>1.8638593330979347</v>
      </c>
      <c r="AB1637" s="24">
        <v>-1.8612691070884466</v>
      </c>
      <c r="AC1637" s="24">
        <v>2.5902260094881058E-3</v>
      </c>
      <c r="AD1637" s="24">
        <v>-2.5902260094881058E-3</v>
      </c>
      <c r="AE1637" s="24">
        <v>-1.8638593330979347</v>
      </c>
      <c r="AF1637" s="24">
        <v>0</v>
      </c>
      <c r="AG1637" s="24">
        <v>3.2342427402909379E-6</v>
      </c>
      <c r="AH1637" s="24">
        <v>-3.2337668471882353E-6</v>
      </c>
      <c r="AI1637" s="24">
        <v>4.758931027026847E-10</v>
      </c>
      <c r="AJ1637" s="24">
        <v>0</v>
      </c>
      <c r="AK1637" s="24">
        <v>0</v>
      </c>
      <c r="AL1637" s="24">
        <v>0</v>
      </c>
      <c r="AM1637" s="24">
        <v>0</v>
      </c>
      <c r="AN1637" s="24">
        <v>0</v>
      </c>
      <c r="AO1637" s="24">
        <v>0</v>
      </c>
      <c r="AP1637" s="24">
        <v>0</v>
      </c>
      <c r="AQ1637" s="24">
        <v>0.20709548145532608</v>
      </c>
      <c r="AR1637" s="24">
        <v>-0.20680767856538296</v>
      </c>
      <c r="AS1637" s="24">
        <v>2.8780288994312286E-4</v>
      </c>
      <c r="AT1637" s="24">
        <v>-2.8780288994312286E-4</v>
      </c>
      <c r="AU1637" s="24">
        <v>-0.20709548145532608</v>
      </c>
      <c r="AV1637" s="24">
        <v>0</v>
      </c>
      <c r="AW1637" s="24">
        <v>0</v>
      </c>
      <c r="AX1637" s="24">
        <v>0</v>
      </c>
      <c r="AY1637" s="24">
        <v>0</v>
      </c>
      <c r="AZ1637" s="24">
        <v>0</v>
      </c>
      <c r="BA1637" s="24">
        <v>-4.758931027026847E-10</v>
      </c>
      <c r="BB1637" s="24">
        <v>-3.2342427402909379E-6</v>
      </c>
      <c r="BC1637" s="24">
        <v>-4.758931027026847E-10</v>
      </c>
      <c r="BD1637" s="24">
        <v>-3.2342427402909379E-6</v>
      </c>
      <c r="BE1637" s="24">
        <v>0</v>
      </c>
      <c r="BF1637" s="24">
        <v>0</v>
      </c>
      <c r="BG1637" s="24">
        <v>0</v>
      </c>
      <c r="BH1637" s="24">
        <v>0</v>
      </c>
      <c r="BI1637" s="24">
        <v>0</v>
      </c>
      <c r="BJ1637" s="24">
        <v>0</v>
      </c>
      <c r="BK1637" s="24">
        <v>0</v>
      </c>
      <c r="BL1637" s="24">
        <v>0</v>
      </c>
    </row>
    <row r="1638" spans="1:64" x14ac:dyDescent="0.25">
      <c r="A1638" t="s">
        <v>5126</v>
      </c>
      <c r="B1638">
        <v>191</v>
      </c>
      <c r="C1638">
        <v>4</v>
      </c>
      <c r="D1638">
        <v>16</v>
      </c>
      <c r="E1638" s="24">
        <v>0</v>
      </c>
      <c r="F1638" s="24">
        <v>0</v>
      </c>
      <c r="G1638" s="24">
        <v>0</v>
      </c>
      <c r="H1638" s="24">
        <v>0</v>
      </c>
      <c r="I1638" s="24">
        <v>0</v>
      </c>
      <c r="J1638" s="24">
        <v>0</v>
      </c>
      <c r="K1638" s="24">
        <v>1.9091380573809147</v>
      </c>
      <c r="L1638" s="24">
        <v>-1.906592171639204</v>
      </c>
      <c r="M1638" s="24">
        <v>2.5458857417106628E-3</v>
      </c>
      <c r="N1638" s="24">
        <v>-2.5458857417106628E-3</v>
      </c>
      <c r="O1638" s="24">
        <v>-1.9091380573809147</v>
      </c>
      <c r="P1638" s="24">
        <v>0</v>
      </c>
      <c r="Q1638" s="24">
        <v>2.9119489681761479E-6</v>
      </c>
      <c r="R1638" s="24">
        <v>-2.9115440156601835E-6</v>
      </c>
      <c r="S1638" s="24">
        <v>4.049525159643963E-10</v>
      </c>
      <c r="T1638" s="24">
        <v>0</v>
      </c>
      <c r="U1638" s="24">
        <v>0</v>
      </c>
      <c r="V1638" s="24">
        <v>0</v>
      </c>
      <c r="W1638" s="24">
        <v>0</v>
      </c>
      <c r="X1638" s="24">
        <v>0</v>
      </c>
      <c r="Y1638" s="24">
        <v>0</v>
      </c>
      <c r="Z1638" s="24">
        <v>0</v>
      </c>
      <c r="AA1638" s="24">
        <v>1.7182242516428232</v>
      </c>
      <c r="AB1638" s="24">
        <v>-1.7159329544752815</v>
      </c>
      <c r="AC1638" s="24">
        <v>2.2912971675395966E-3</v>
      </c>
      <c r="AD1638" s="24">
        <v>-2.2912971675395979E-3</v>
      </c>
      <c r="AE1638" s="24">
        <v>-1.7182242516428232</v>
      </c>
      <c r="AF1638" s="24">
        <v>0</v>
      </c>
      <c r="AG1638" s="24">
        <v>2.9119489681761479E-6</v>
      </c>
      <c r="AH1638" s="24">
        <v>-2.9115440156601835E-6</v>
      </c>
      <c r="AI1638" s="24">
        <v>4.049525159643963E-10</v>
      </c>
      <c r="AJ1638" s="24">
        <v>0</v>
      </c>
      <c r="AK1638" s="24">
        <v>0</v>
      </c>
      <c r="AL1638" s="24">
        <v>0</v>
      </c>
      <c r="AM1638" s="24">
        <v>0</v>
      </c>
      <c r="AN1638" s="24">
        <v>0</v>
      </c>
      <c r="AO1638" s="24">
        <v>0</v>
      </c>
      <c r="AP1638" s="24">
        <v>0</v>
      </c>
      <c r="AQ1638" s="24">
        <v>0.19091380573809147</v>
      </c>
      <c r="AR1638" s="24">
        <v>-0.19065921716392253</v>
      </c>
      <c r="AS1638" s="24">
        <v>2.545885741710662E-4</v>
      </c>
      <c r="AT1638" s="24">
        <v>-2.545885741710649E-4</v>
      </c>
      <c r="AU1638" s="24">
        <v>-0.19091380573809147</v>
      </c>
      <c r="AV1638" s="24">
        <v>0</v>
      </c>
      <c r="AW1638" s="24">
        <v>0</v>
      </c>
      <c r="AX1638" s="24">
        <v>0</v>
      </c>
      <c r="AY1638" s="24">
        <v>0</v>
      </c>
      <c r="AZ1638" s="24">
        <v>0</v>
      </c>
      <c r="BA1638" s="24">
        <v>-4.049525159643963E-10</v>
      </c>
      <c r="BB1638" s="24">
        <v>-2.9119489681761479E-6</v>
      </c>
      <c r="BC1638" s="24">
        <v>-4.049525159643963E-10</v>
      </c>
      <c r="BD1638" s="24">
        <v>-2.9119489681761479E-6</v>
      </c>
      <c r="BE1638" s="24">
        <v>0</v>
      </c>
      <c r="BF1638" s="24">
        <v>0</v>
      </c>
      <c r="BG1638" s="24">
        <v>0</v>
      </c>
      <c r="BH1638" s="24">
        <v>0</v>
      </c>
      <c r="BI1638" s="24">
        <v>0</v>
      </c>
      <c r="BJ1638" s="24">
        <v>0</v>
      </c>
      <c r="BK1638" s="24">
        <v>0</v>
      </c>
      <c r="BL1638" s="24">
        <v>0</v>
      </c>
    </row>
    <row r="1639" spans="1:64" x14ac:dyDescent="0.25">
      <c r="A1639" t="s">
        <v>5126</v>
      </c>
      <c r="B1639">
        <v>192</v>
      </c>
      <c r="C1639">
        <v>4</v>
      </c>
      <c r="D1639">
        <v>16</v>
      </c>
      <c r="E1639" s="24">
        <v>0</v>
      </c>
      <c r="F1639" s="24">
        <v>0</v>
      </c>
      <c r="G1639" s="24">
        <v>0</v>
      </c>
      <c r="H1639" s="24">
        <v>0</v>
      </c>
      <c r="I1639" s="24">
        <v>0</v>
      </c>
      <c r="J1639" s="24">
        <v>0</v>
      </c>
      <c r="K1639" s="24">
        <v>1.7601888477802277</v>
      </c>
      <c r="L1639" s="24">
        <v>-1.7579363770782948</v>
      </c>
      <c r="M1639" s="24">
        <v>2.2524707019329071E-3</v>
      </c>
      <c r="N1639" s="24">
        <v>-2.2524707019329071E-3</v>
      </c>
      <c r="O1639" s="24">
        <v>-1.7601888477802277</v>
      </c>
      <c r="P1639" s="24">
        <v>0</v>
      </c>
      <c r="Q1639" s="24">
        <v>2.6221980533591704E-6</v>
      </c>
      <c r="R1639" s="24">
        <v>-2.6218524453724967E-6</v>
      </c>
      <c r="S1639" s="24">
        <v>3.4560798667371273E-10</v>
      </c>
      <c r="T1639" s="24">
        <v>0</v>
      </c>
      <c r="U1639" s="24">
        <v>0</v>
      </c>
      <c r="V1639" s="24">
        <v>0</v>
      </c>
      <c r="W1639" s="24">
        <v>0</v>
      </c>
      <c r="X1639" s="24">
        <v>0</v>
      </c>
      <c r="Y1639" s="24">
        <v>0</v>
      </c>
      <c r="Z1639" s="24">
        <v>0</v>
      </c>
      <c r="AA1639" s="24">
        <v>1.584169963002205</v>
      </c>
      <c r="AB1639" s="24">
        <v>-1.5821427393704646</v>
      </c>
      <c r="AC1639" s="24">
        <v>2.0272236317396167E-3</v>
      </c>
      <c r="AD1639" s="24">
        <v>-2.0272236317396171E-3</v>
      </c>
      <c r="AE1639" s="24">
        <v>-1.5841699630022035</v>
      </c>
      <c r="AF1639" s="24">
        <v>0</v>
      </c>
      <c r="AG1639" s="24">
        <v>2.6221980533591704E-6</v>
      </c>
      <c r="AH1639" s="24">
        <v>-2.6218524453724967E-6</v>
      </c>
      <c r="AI1639" s="24">
        <v>3.4560798667371273E-10</v>
      </c>
      <c r="AJ1639" s="24">
        <v>0</v>
      </c>
      <c r="AK1639" s="24">
        <v>0</v>
      </c>
      <c r="AL1639" s="24">
        <v>0</v>
      </c>
      <c r="AM1639" s="24">
        <v>0</v>
      </c>
      <c r="AN1639" s="24">
        <v>0</v>
      </c>
      <c r="AO1639" s="24">
        <v>0</v>
      </c>
      <c r="AP1639" s="24">
        <v>0</v>
      </c>
      <c r="AQ1639" s="24">
        <v>0.17601888477802263</v>
      </c>
      <c r="AR1639" s="24">
        <v>-0.17579363770783019</v>
      </c>
      <c r="AS1639" s="24">
        <v>2.2524707019329045E-4</v>
      </c>
      <c r="AT1639" s="24">
        <v>-2.2524707019329002E-4</v>
      </c>
      <c r="AU1639" s="24">
        <v>-0.17601888477802419</v>
      </c>
      <c r="AV1639" s="24">
        <v>0</v>
      </c>
      <c r="AW1639" s="24">
        <v>0</v>
      </c>
      <c r="AX1639" s="24">
        <v>0</v>
      </c>
      <c r="AY1639" s="24">
        <v>0</v>
      </c>
      <c r="AZ1639" s="24">
        <v>0</v>
      </c>
      <c r="BA1639" s="24">
        <v>-3.4560798667371273E-10</v>
      </c>
      <c r="BB1639" s="24">
        <v>-2.6221980533591704E-6</v>
      </c>
      <c r="BC1639" s="24">
        <v>-3.4560798667371273E-10</v>
      </c>
      <c r="BD1639" s="24">
        <v>-2.6221980533591704E-6</v>
      </c>
      <c r="BE1639" s="24">
        <v>0</v>
      </c>
      <c r="BF1639" s="24">
        <v>0</v>
      </c>
      <c r="BG1639" s="24">
        <v>0</v>
      </c>
      <c r="BH1639" s="24">
        <v>0</v>
      </c>
      <c r="BI1639" s="24">
        <v>0</v>
      </c>
      <c r="BJ1639" s="24">
        <v>0</v>
      </c>
      <c r="BK1639" s="24">
        <v>0</v>
      </c>
      <c r="BL1639" s="24">
        <v>0</v>
      </c>
    </row>
    <row r="1640" spans="1:64" x14ac:dyDescent="0.25">
      <c r="A1640" t="s">
        <v>5126</v>
      </c>
      <c r="B1640">
        <v>193</v>
      </c>
      <c r="C1640">
        <v>1</v>
      </c>
      <c r="D1640">
        <v>17</v>
      </c>
      <c r="E1640" s="24">
        <v>0</v>
      </c>
      <c r="F1640" s="24">
        <v>0</v>
      </c>
      <c r="G1640" s="24">
        <v>0</v>
      </c>
      <c r="H1640" s="24">
        <v>0</v>
      </c>
      <c r="I1640" s="24">
        <v>0</v>
      </c>
      <c r="J1640" s="24">
        <v>0</v>
      </c>
      <c r="K1640" s="24">
        <v>1.6230649389326572</v>
      </c>
      <c r="L1640" s="24">
        <v>-1.6210716553032398</v>
      </c>
      <c r="M1640" s="24">
        <v>1.9932836294174194E-3</v>
      </c>
      <c r="N1640" s="24">
        <v>-1.9932836294174194E-3</v>
      </c>
      <c r="O1640" s="24">
        <v>-1.6230649389326572</v>
      </c>
      <c r="P1640" s="24">
        <v>0</v>
      </c>
      <c r="Q1640" s="24">
        <v>2.3616591988684377E-6</v>
      </c>
      <c r="R1640" s="24">
        <v>-2.3613647499587387E-6</v>
      </c>
      <c r="S1640" s="24">
        <v>2.9444890969898552E-10</v>
      </c>
      <c r="T1640" s="24">
        <v>0</v>
      </c>
      <c r="U1640" s="24">
        <v>0</v>
      </c>
      <c r="V1640" s="24">
        <v>0</v>
      </c>
      <c r="W1640" s="24">
        <v>0</v>
      </c>
      <c r="X1640" s="24">
        <v>0</v>
      </c>
      <c r="Y1640" s="24">
        <v>0</v>
      </c>
      <c r="Z1640" s="24">
        <v>0</v>
      </c>
      <c r="AA1640" s="24">
        <v>1.4607584450393916</v>
      </c>
      <c r="AB1640" s="24">
        <v>-1.4589644897729173</v>
      </c>
      <c r="AC1640" s="24">
        <v>1.7939552664756775E-3</v>
      </c>
      <c r="AD1640" s="24">
        <v>-1.7939552664756764E-3</v>
      </c>
      <c r="AE1640" s="24">
        <v>-1.4607584450393922</v>
      </c>
      <c r="AF1640" s="24">
        <v>0</v>
      </c>
      <c r="AG1640" s="24">
        <v>2.3616591988684377E-6</v>
      </c>
      <c r="AH1640" s="24">
        <v>-2.3613647499587387E-6</v>
      </c>
      <c r="AI1640" s="24">
        <v>2.9444890969898552E-10</v>
      </c>
      <c r="AJ1640" s="24">
        <v>0</v>
      </c>
      <c r="AK1640" s="24">
        <v>0</v>
      </c>
      <c r="AL1640" s="24">
        <v>0</v>
      </c>
      <c r="AM1640" s="24">
        <v>0</v>
      </c>
      <c r="AN1640" s="24">
        <v>0</v>
      </c>
      <c r="AO1640" s="24">
        <v>0</v>
      </c>
      <c r="AP1640" s="24">
        <v>0</v>
      </c>
      <c r="AQ1640" s="24">
        <v>0.16230649389326568</v>
      </c>
      <c r="AR1640" s="24">
        <v>-0.16210716553032256</v>
      </c>
      <c r="AS1640" s="24">
        <v>1.993283629417419E-4</v>
      </c>
      <c r="AT1640" s="24">
        <v>-1.9932836294174298E-4</v>
      </c>
      <c r="AU1640" s="24">
        <v>-0.16230649389326501</v>
      </c>
      <c r="AV1640" s="24">
        <v>0</v>
      </c>
      <c r="AW1640" s="24">
        <v>0</v>
      </c>
      <c r="AX1640" s="24">
        <v>0</v>
      </c>
      <c r="AY1640" s="24">
        <v>0</v>
      </c>
      <c r="AZ1640" s="24">
        <v>0</v>
      </c>
      <c r="BA1640" s="24">
        <v>-2.9444890969898552E-10</v>
      </c>
      <c r="BB1640" s="24">
        <v>-2.3616591988684377E-6</v>
      </c>
      <c r="BC1640" s="24">
        <v>-2.9444890969898552E-10</v>
      </c>
      <c r="BD1640" s="24">
        <v>-2.3616591988684377E-6</v>
      </c>
      <c r="BE1640" s="24">
        <v>0</v>
      </c>
      <c r="BF1640" s="24">
        <v>0</v>
      </c>
      <c r="BG1640" s="24">
        <v>0</v>
      </c>
      <c r="BH1640" s="24">
        <v>0</v>
      </c>
      <c r="BI1640" s="24">
        <v>0</v>
      </c>
      <c r="BJ1640" s="24">
        <v>0</v>
      </c>
      <c r="BK1640" s="24">
        <v>0</v>
      </c>
      <c r="BL1640" s="24">
        <v>0</v>
      </c>
    </row>
    <row r="1641" spans="1:64" x14ac:dyDescent="0.25">
      <c r="A1641" t="s">
        <v>5126</v>
      </c>
      <c r="B1641">
        <v>194</v>
      </c>
      <c r="C1641">
        <v>1</v>
      </c>
      <c r="D1641">
        <v>17</v>
      </c>
      <c r="E1641" s="24">
        <v>0</v>
      </c>
      <c r="F1641" s="24">
        <v>0</v>
      </c>
      <c r="G1641" s="24">
        <v>0</v>
      </c>
      <c r="H1641" s="24">
        <v>0</v>
      </c>
      <c r="I1641" s="24">
        <v>0</v>
      </c>
      <c r="J1641" s="24">
        <v>0</v>
      </c>
      <c r="K1641" s="24">
        <v>1.4968101941049099</v>
      </c>
      <c r="L1641" s="24">
        <v>-1.4950459711253643</v>
      </c>
      <c r="M1641" s="24">
        <v>1.7642229795455933E-3</v>
      </c>
      <c r="N1641" s="24">
        <v>-1.7642229795455933E-3</v>
      </c>
      <c r="O1641" s="24">
        <v>-1.4968101941049099</v>
      </c>
      <c r="P1641" s="24">
        <v>0</v>
      </c>
      <c r="Q1641" s="24">
        <v>2.1273478978400817E-6</v>
      </c>
      <c r="R1641" s="24">
        <v>-2.1270971046760678E-6</v>
      </c>
      <c r="S1641" s="24">
        <v>2.5079316401388496E-10</v>
      </c>
      <c r="T1641" s="24">
        <v>0</v>
      </c>
      <c r="U1641" s="24">
        <v>0</v>
      </c>
      <c r="V1641" s="24">
        <v>0</v>
      </c>
      <c r="W1641" s="24">
        <v>0</v>
      </c>
      <c r="X1641" s="24">
        <v>0</v>
      </c>
      <c r="Y1641" s="24">
        <v>0</v>
      </c>
      <c r="Z1641" s="24">
        <v>0</v>
      </c>
      <c r="AA1641" s="24">
        <v>1.347129174694419</v>
      </c>
      <c r="AB1641" s="24">
        <v>-1.3455413740128286</v>
      </c>
      <c r="AC1641" s="24">
        <v>1.5878006815910339E-3</v>
      </c>
      <c r="AD1641" s="24">
        <v>-1.5878006815910339E-3</v>
      </c>
      <c r="AE1641" s="24">
        <v>-1.3471291746944196</v>
      </c>
      <c r="AF1641" s="24">
        <v>0</v>
      </c>
      <c r="AG1641" s="24">
        <v>2.1273478978400817E-6</v>
      </c>
      <c r="AH1641" s="24">
        <v>-2.1270971046760678E-6</v>
      </c>
      <c r="AI1641" s="24">
        <v>2.5079316401388496E-10</v>
      </c>
      <c r="AJ1641" s="24">
        <v>0</v>
      </c>
      <c r="AK1641" s="24">
        <v>0</v>
      </c>
      <c r="AL1641" s="24">
        <v>0</v>
      </c>
      <c r="AM1641" s="24">
        <v>0</v>
      </c>
      <c r="AN1641" s="24">
        <v>0</v>
      </c>
      <c r="AO1641" s="24">
        <v>0</v>
      </c>
      <c r="AP1641" s="24">
        <v>0</v>
      </c>
      <c r="AQ1641" s="24">
        <v>0.14968101941049095</v>
      </c>
      <c r="AR1641" s="24">
        <v>-0.14950459711253572</v>
      </c>
      <c r="AS1641" s="24">
        <v>1.7642229795455933E-4</v>
      </c>
      <c r="AT1641" s="24">
        <v>-1.7642229795455933E-4</v>
      </c>
      <c r="AU1641" s="24">
        <v>-0.14968101941049028</v>
      </c>
      <c r="AV1641" s="24">
        <v>0</v>
      </c>
      <c r="AW1641" s="24">
        <v>0</v>
      </c>
      <c r="AX1641" s="24">
        <v>0</v>
      </c>
      <c r="AY1641" s="24">
        <v>0</v>
      </c>
      <c r="AZ1641" s="24">
        <v>0</v>
      </c>
      <c r="BA1641" s="24">
        <v>-2.5079316401388496E-10</v>
      </c>
      <c r="BB1641" s="24">
        <v>-2.1273478978400817E-6</v>
      </c>
      <c r="BC1641" s="24">
        <v>-2.5079316401388496E-10</v>
      </c>
      <c r="BD1641" s="24">
        <v>-2.1273478978400817E-6</v>
      </c>
      <c r="BE1641" s="24">
        <v>0</v>
      </c>
      <c r="BF1641" s="24">
        <v>0</v>
      </c>
      <c r="BG1641" s="24">
        <v>0</v>
      </c>
      <c r="BH1641" s="24">
        <v>0</v>
      </c>
      <c r="BI1641" s="24">
        <v>0</v>
      </c>
      <c r="BJ1641" s="24">
        <v>0</v>
      </c>
      <c r="BK1641" s="24">
        <v>0</v>
      </c>
      <c r="BL1641" s="24">
        <v>0</v>
      </c>
    </row>
    <row r="1642" spans="1:64" x14ac:dyDescent="0.25">
      <c r="A1642" t="s">
        <v>5126</v>
      </c>
      <c r="B1642">
        <v>195</v>
      </c>
      <c r="C1642">
        <v>1</v>
      </c>
      <c r="D1642">
        <v>17</v>
      </c>
      <c r="E1642" s="24">
        <v>0</v>
      </c>
      <c r="F1642" s="24">
        <v>0</v>
      </c>
      <c r="G1642" s="24">
        <v>0</v>
      </c>
      <c r="H1642" s="24">
        <v>0</v>
      </c>
      <c r="I1642" s="24">
        <v>0</v>
      </c>
      <c r="J1642" s="24">
        <v>0</v>
      </c>
      <c r="K1642" s="24">
        <v>1.3805472441017628</v>
      </c>
      <c r="L1642" s="24">
        <v>-1.3789854571223259</v>
      </c>
      <c r="M1642" s="24">
        <v>1.5617869794368744E-3</v>
      </c>
      <c r="N1642" s="24">
        <v>-1.5617869794368744E-3</v>
      </c>
      <c r="O1642" s="24">
        <v>-1.3805472441017628</v>
      </c>
      <c r="P1642" s="24">
        <v>0</v>
      </c>
      <c r="Q1642" s="24">
        <v>1.916587052619434E-6</v>
      </c>
      <c r="R1642" s="24">
        <v>-1.9163728666171664E-6</v>
      </c>
      <c r="S1642" s="24">
        <v>2.141860022675246E-10</v>
      </c>
      <c r="T1642" s="24">
        <v>0</v>
      </c>
      <c r="U1642" s="24">
        <v>0</v>
      </c>
      <c r="V1642" s="24">
        <v>0</v>
      </c>
      <c r="W1642" s="24">
        <v>0</v>
      </c>
      <c r="X1642" s="24">
        <v>0</v>
      </c>
      <c r="Y1642" s="24">
        <v>0</v>
      </c>
      <c r="Z1642" s="24">
        <v>0</v>
      </c>
      <c r="AA1642" s="24">
        <v>1.2424925196915866</v>
      </c>
      <c r="AB1642" s="24">
        <v>-1.2410869114100933</v>
      </c>
      <c r="AC1642" s="24">
        <v>1.4056082814931871E-3</v>
      </c>
      <c r="AD1642" s="24">
        <v>-1.4056082814931873E-3</v>
      </c>
      <c r="AE1642" s="24">
        <v>-1.2424925196915861</v>
      </c>
      <c r="AF1642" s="24">
        <v>0</v>
      </c>
      <c r="AG1642" s="24">
        <v>1.916587052619434E-6</v>
      </c>
      <c r="AH1642" s="24">
        <v>-1.9163728666171664E-6</v>
      </c>
      <c r="AI1642" s="24">
        <v>2.141860022675246E-10</v>
      </c>
      <c r="AJ1642" s="24">
        <v>0</v>
      </c>
      <c r="AK1642" s="24">
        <v>0</v>
      </c>
      <c r="AL1642" s="24">
        <v>0</v>
      </c>
      <c r="AM1642" s="24">
        <v>0</v>
      </c>
      <c r="AN1642" s="24">
        <v>0</v>
      </c>
      <c r="AO1642" s="24">
        <v>0</v>
      </c>
      <c r="AP1642" s="24">
        <v>0</v>
      </c>
      <c r="AQ1642" s="24">
        <v>0.13805472441017619</v>
      </c>
      <c r="AR1642" s="24">
        <v>-0.13789854571223259</v>
      </c>
      <c r="AS1642" s="24">
        <v>1.5617869794368731E-4</v>
      </c>
      <c r="AT1642" s="24">
        <v>-1.5617869794368709E-4</v>
      </c>
      <c r="AU1642" s="24">
        <v>-0.13805472441017663</v>
      </c>
      <c r="AV1642" s="24">
        <v>0</v>
      </c>
      <c r="AW1642" s="24">
        <v>0</v>
      </c>
      <c r="AX1642" s="24">
        <v>0</v>
      </c>
      <c r="AY1642" s="24">
        <v>0</v>
      </c>
      <c r="AZ1642" s="24">
        <v>0</v>
      </c>
      <c r="BA1642" s="24">
        <v>-2.141860022675246E-10</v>
      </c>
      <c r="BB1642" s="24">
        <v>-1.916587052619434E-6</v>
      </c>
      <c r="BC1642" s="24">
        <v>-2.141860022675246E-10</v>
      </c>
      <c r="BD1642" s="24">
        <v>-1.916587052619434E-6</v>
      </c>
      <c r="BE1642" s="24">
        <v>0</v>
      </c>
      <c r="BF1642" s="24">
        <v>0</v>
      </c>
      <c r="BG1642" s="24">
        <v>0</v>
      </c>
      <c r="BH1642" s="24">
        <v>0</v>
      </c>
      <c r="BI1642" s="24">
        <v>0</v>
      </c>
      <c r="BJ1642" s="24">
        <v>0</v>
      </c>
      <c r="BK1642" s="24">
        <v>0</v>
      </c>
      <c r="BL1642" s="24">
        <v>0</v>
      </c>
    </row>
    <row r="1643" spans="1:64" x14ac:dyDescent="0.25">
      <c r="A1643" t="s">
        <v>5126</v>
      </c>
      <c r="B1643">
        <v>196</v>
      </c>
      <c r="C1643">
        <v>2</v>
      </c>
      <c r="D1643">
        <v>17</v>
      </c>
      <c r="E1643" s="24">
        <v>0</v>
      </c>
      <c r="F1643" s="24">
        <v>0</v>
      </c>
      <c r="G1643" s="24">
        <v>0</v>
      </c>
      <c r="H1643" s="24">
        <v>0</v>
      </c>
      <c r="I1643" s="24">
        <v>0</v>
      </c>
      <c r="J1643" s="24">
        <v>0</v>
      </c>
      <c r="K1643" s="24">
        <v>1.2734709531068802</v>
      </c>
      <c r="L1643" s="24">
        <v>-1.2720881253480911</v>
      </c>
      <c r="M1643" s="24">
        <v>1.3828277587890625E-3</v>
      </c>
      <c r="N1643" s="24">
        <v>-1.3828277587890625E-3</v>
      </c>
      <c r="O1643" s="24">
        <v>-1.2734709531068802</v>
      </c>
      <c r="P1643" s="24">
        <v>0</v>
      </c>
      <c r="Q1643" s="24">
        <v>1.7269780983042438E-6</v>
      </c>
      <c r="R1643" s="24">
        <v>-1.7267952898691874E-6</v>
      </c>
      <c r="S1643" s="24">
        <v>1.8280843505635858E-10</v>
      </c>
      <c r="T1643" s="24">
        <v>0</v>
      </c>
      <c r="U1643" s="24">
        <v>0</v>
      </c>
      <c r="V1643" s="24">
        <v>0</v>
      </c>
      <c r="W1643" s="24">
        <v>0</v>
      </c>
      <c r="X1643" s="24">
        <v>0</v>
      </c>
      <c r="Y1643" s="24">
        <v>0</v>
      </c>
      <c r="Z1643" s="24">
        <v>0</v>
      </c>
      <c r="AA1643" s="24">
        <v>1.1461238577961923</v>
      </c>
      <c r="AB1643" s="24">
        <v>-1.1448793128132824</v>
      </c>
      <c r="AC1643" s="24">
        <v>1.2445449829101563E-3</v>
      </c>
      <c r="AD1643" s="24">
        <v>-1.2445449829101563E-3</v>
      </c>
      <c r="AE1643" s="24">
        <v>-1.1461238577961925</v>
      </c>
      <c r="AF1643" s="24">
        <v>0</v>
      </c>
      <c r="AG1643" s="24">
        <v>1.7269780983042438E-6</v>
      </c>
      <c r="AH1643" s="24">
        <v>-1.7267952898691874E-6</v>
      </c>
      <c r="AI1643" s="24">
        <v>1.8280843505635858E-10</v>
      </c>
      <c r="AJ1643" s="24">
        <v>0</v>
      </c>
      <c r="AK1643" s="24">
        <v>0</v>
      </c>
      <c r="AL1643" s="24">
        <v>0</v>
      </c>
      <c r="AM1643" s="24">
        <v>0</v>
      </c>
      <c r="AN1643" s="24">
        <v>0</v>
      </c>
      <c r="AO1643" s="24">
        <v>0</v>
      </c>
      <c r="AP1643" s="24">
        <v>0</v>
      </c>
      <c r="AQ1643" s="24">
        <v>0.12734709531068789</v>
      </c>
      <c r="AR1643" s="24">
        <v>-0.12720881253480876</v>
      </c>
      <c r="AS1643" s="24">
        <v>1.3828277587890625E-4</v>
      </c>
      <c r="AT1643" s="24">
        <v>-1.3828277587890625E-4</v>
      </c>
      <c r="AU1643" s="24">
        <v>-0.12734709531068766</v>
      </c>
      <c r="AV1643" s="24">
        <v>0</v>
      </c>
      <c r="AW1643" s="24">
        <v>0</v>
      </c>
      <c r="AX1643" s="24">
        <v>0</v>
      </c>
      <c r="AY1643" s="24">
        <v>0</v>
      </c>
      <c r="AZ1643" s="24">
        <v>0</v>
      </c>
      <c r="BA1643" s="24">
        <v>-1.8280843505635858E-10</v>
      </c>
      <c r="BB1643" s="24">
        <v>-1.7269780983042438E-6</v>
      </c>
      <c r="BC1643" s="24">
        <v>-1.8280843505635858E-10</v>
      </c>
      <c r="BD1643" s="24">
        <v>-1.7269780983042438E-6</v>
      </c>
      <c r="BE1643" s="24">
        <v>0</v>
      </c>
      <c r="BF1643" s="24">
        <v>0</v>
      </c>
      <c r="BG1643" s="24">
        <v>0</v>
      </c>
      <c r="BH1643" s="24">
        <v>0</v>
      </c>
      <c r="BI1643" s="24">
        <v>0</v>
      </c>
      <c r="BJ1643" s="24">
        <v>0</v>
      </c>
      <c r="BK1643" s="24">
        <v>0</v>
      </c>
      <c r="BL1643" s="24">
        <v>0</v>
      </c>
    </row>
    <row r="1644" spans="1:64" x14ac:dyDescent="0.25">
      <c r="A1644" t="s">
        <v>5126</v>
      </c>
      <c r="B1644">
        <v>197</v>
      </c>
      <c r="C1644">
        <v>2</v>
      </c>
      <c r="D1644">
        <v>17</v>
      </c>
      <c r="E1644" s="24">
        <v>0</v>
      </c>
      <c r="F1644" s="24">
        <v>0</v>
      </c>
      <c r="G1644" s="24">
        <v>0</v>
      </c>
      <c r="H1644" s="24">
        <v>0</v>
      </c>
      <c r="I1644" s="24">
        <v>0</v>
      </c>
      <c r="J1644" s="24">
        <v>0</v>
      </c>
      <c r="K1644" s="24">
        <v>1.1748422645032406</v>
      </c>
      <c r="L1644" s="24">
        <v>-1.1736176647245884</v>
      </c>
      <c r="M1644" s="24">
        <v>1.2245997786521912E-3</v>
      </c>
      <c r="N1644" s="24">
        <v>-1.2245997786521912E-3</v>
      </c>
      <c r="O1644" s="24">
        <v>-1.1748422645032406</v>
      </c>
      <c r="P1644" s="24">
        <v>0</v>
      </c>
      <c r="Q1644" s="24">
        <v>1.5563678061880637E-6</v>
      </c>
      <c r="R1644" s="24">
        <v>-1.5562120552203851E-6</v>
      </c>
      <c r="S1644" s="24">
        <v>1.5575096767861396E-10</v>
      </c>
      <c r="T1644" s="24">
        <v>0</v>
      </c>
      <c r="U1644" s="24">
        <v>0</v>
      </c>
      <c r="V1644" s="24">
        <v>0</v>
      </c>
      <c r="W1644" s="24">
        <v>0</v>
      </c>
      <c r="X1644" s="24">
        <v>0</v>
      </c>
      <c r="Y1644" s="24">
        <v>0</v>
      </c>
      <c r="Z1644" s="24">
        <v>0</v>
      </c>
      <c r="AA1644" s="24">
        <v>1.0573580380529166</v>
      </c>
      <c r="AB1644" s="24">
        <v>-1.0562558982521288</v>
      </c>
      <c r="AC1644" s="24">
        <v>1.1021398007869721E-3</v>
      </c>
      <c r="AD1644" s="24">
        <v>-1.1021398007869717E-3</v>
      </c>
      <c r="AE1644" s="24">
        <v>-1.0573580380529162</v>
      </c>
      <c r="AF1644" s="24">
        <v>0</v>
      </c>
      <c r="AG1644" s="24">
        <v>1.5563678061880637E-6</v>
      </c>
      <c r="AH1644" s="24">
        <v>-1.5562120552203851E-6</v>
      </c>
      <c r="AI1644" s="24">
        <v>1.5575096767861396E-10</v>
      </c>
      <c r="AJ1644" s="24">
        <v>0</v>
      </c>
      <c r="AK1644" s="24">
        <v>0</v>
      </c>
      <c r="AL1644" s="24">
        <v>0</v>
      </c>
      <c r="AM1644" s="24">
        <v>0</v>
      </c>
      <c r="AN1644" s="24">
        <v>0</v>
      </c>
      <c r="AO1644" s="24">
        <v>0</v>
      </c>
      <c r="AP1644" s="24">
        <v>0</v>
      </c>
      <c r="AQ1644" s="24">
        <v>0.11748422645032397</v>
      </c>
      <c r="AR1644" s="24">
        <v>-0.11736176647245955</v>
      </c>
      <c r="AS1644" s="24">
        <v>1.2245997786521903E-4</v>
      </c>
      <c r="AT1644" s="24">
        <v>-1.2245997786521946E-4</v>
      </c>
      <c r="AU1644" s="24">
        <v>-0.11748422645032441</v>
      </c>
      <c r="AV1644" s="24">
        <v>0</v>
      </c>
      <c r="AW1644" s="24">
        <v>0</v>
      </c>
      <c r="AX1644" s="24">
        <v>0</v>
      </c>
      <c r="AY1644" s="24">
        <v>0</v>
      </c>
      <c r="AZ1644" s="24">
        <v>0</v>
      </c>
      <c r="BA1644" s="24">
        <v>-1.5575096767861396E-10</v>
      </c>
      <c r="BB1644" s="24">
        <v>-1.5563678061880637E-6</v>
      </c>
      <c r="BC1644" s="24">
        <v>-1.5575096767861396E-10</v>
      </c>
      <c r="BD1644" s="24">
        <v>-1.5563678061880637E-6</v>
      </c>
      <c r="BE1644" s="24">
        <v>0</v>
      </c>
      <c r="BF1644" s="24">
        <v>0</v>
      </c>
      <c r="BG1644" s="24">
        <v>0</v>
      </c>
      <c r="BH1644" s="24">
        <v>0</v>
      </c>
      <c r="BI1644" s="24">
        <v>0</v>
      </c>
      <c r="BJ1644" s="24">
        <v>0</v>
      </c>
      <c r="BK1644" s="24">
        <v>0</v>
      </c>
      <c r="BL1644" s="24">
        <v>0</v>
      </c>
    </row>
    <row r="1645" spans="1:64" x14ac:dyDescent="0.25">
      <c r="A1645" t="s">
        <v>5126</v>
      </c>
      <c r="B1645">
        <v>198</v>
      </c>
      <c r="C1645">
        <v>2</v>
      </c>
      <c r="D1645">
        <v>17</v>
      </c>
      <c r="E1645" s="24">
        <v>0</v>
      </c>
      <c r="F1645" s="24">
        <v>0</v>
      </c>
      <c r="G1645" s="24">
        <v>0</v>
      </c>
      <c r="H1645" s="24">
        <v>0</v>
      </c>
      <c r="I1645" s="24">
        <v>0</v>
      </c>
      <c r="J1645" s="24">
        <v>0</v>
      </c>
      <c r="K1645" s="24">
        <v>1.0839827246963978</v>
      </c>
      <c r="L1645" s="24">
        <v>-1.0828980654478073</v>
      </c>
      <c r="M1645" s="24">
        <v>1.0846592485904694E-3</v>
      </c>
      <c r="N1645" s="24">
        <v>-1.0846592485904694E-3</v>
      </c>
      <c r="O1645" s="24">
        <v>-1.0839827246963978</v>
      </c>
      <c r="P1645" s="24">
        <v>0</v>
      </c>
      <c r="Q1645" s="24">
        <v>1.4028307759872405E-6</v>
      </c>
      <c r="R1645" s="24">
        <v>-1.4026977623871062E-6</v>
      </c>
      <c r="S1645" s="24">
        <v>1.3301360013429075E-10</v>
      </c>
      <c r="T1645" s="24">
        <v>0</v>
      </c>
      <c r="U1645" s="24">
        <v>0</v>
      </c>
      <c r="V1645" s="24">
        <v>0</v>
      </c>
      <c r="W1645" s="24">
        <v>0</v>
      </c>
      <c r="X1645" s="24">
        <v>0</v>
      </c>
      <c r="Y1645" s="24">
        <v>0</v>
      </c>
      <c r="Z1645" s="24">
        <v>0</v>
      </c>
      <c r="AA1645" s="24">
        <v>0.97558445222675805</v>
      </c>
      <c r="AB1645" s="24">
        <v>-0.97460825890302694</v>
      </c>
      <c r="AC1645" s="24">
        <v>9.761933237314224E-4</v>
      </c>
      <c r="AD1645" s="24">
        <v>-9.7619332373142294E-4</v>
      </c>
      <c r="AE1645" s="24">
        <v>-0.97558445222675871</v>
      </c>
      <c r="AF1645" s="24">
        <v>0</v>
      </c>
      <c r="AG1645" s="24">
        <v>1.4028307759872405E-6</v>
      </c>
      <c r="AH1645" s="24">
        <v>-1.4026977623871062E-6</v>
      </c>
      <c r="AI1645" s="24">
        <v>1.3301360013429075E-10</v>
      </c>
      <c r="AJ1645" s="24">
        <v>0</v>
      </c>
      <c r="AK1645" s="24">
        <v>0</v>
      </c>
      <c r="AL1645" s="24">
        <v>0</v>
      </c>
      <c r="AM1645" s="24">
        <v>0</v>
      </c>
      <c r="AN1645" s="24">
        <v>0</v>
      </c>
      <c r="AO1645" s="24">
        <v>0</v>
      </c>
      <c r="AP1645" s="24">
        <v>0</v>
      </c>
      <c r="AQ1645" s="24">
        <v>0.10839827246963973</v>
      </c>
      <c r="AR1645" s="24">
        <v>-0.10828980654478038</v>
      </c>
      <c r="AS1645" s="24">
        <v>1.0846592485904696E-4</v>
      </c>
      <c r="AT1645" s="24">
        <v>-1.0846592485904642E-4</v>
      </c>
      <c r="AU1645" s="24">
        <v>-0.10839827246963907</v>
      </c>
      <c r="AV1645" s="24">
        <v>0</v>
      </c>
      <c r="AW1645" s="24">
        <v>0</v>
      </c>
      <c r="AX1645" s="24">
        <v>0</v>
      </c>
      <c r="AY1645" s="24">
        <v>0</v>
      </c>
      <c r="AZ1645" s="24">
        <v>0</v>
      </c>
      <c r="BA1645" s="24">
        <v>-1.3301360013429075E-10</v>
      </c>
      <c r="BB1645" s="24">
        <v>-1.4028307759872405E-6</v>
      </c>
      <c r="BC1645" s="24">
        <v>-1.3301360013429075E-10</v>
      </c>
      <c r="BD1645" s="24">
        <v>-1.4028307759872405E-6</v>
      </c>
      <c r="BE1645" s="24">
        <v>0</v>
      </c>
      <c r="BF1645" s="24">
        <v>0</v>
      </c>
      <c r="BG1645" s="24">
        <v>0</v>
      </c>
      <c r="BH1645" s="24">
        <v>0</v>
      </c>
      <c r="BI1645" s="24">
        <v>0</v>
      </c>
      <c r="BJ1645" s="24">
        <v>0</v>
      </c>
      <c r="BK1645" s="24">
        <v>0</v>
      </c>
      <c r="BL1645" s="24">
        <v>0</v>
      </c>
    </row>
    <row r="1646" spans="1:64" x14ac:dyDescent="0.25">
      <c r="A1646" t="s">
        <v>5126</v>
      </c>
      <c r="B1646">
        <v>199</v>
      </c>
      <c r="C1646">
        <v>3</v>
      </c>
      <c r="D1646">
        <v>17</v>
      </c>
      <c r="E1646" s="24">
        <v>0</v>
      </c>
      <c r="F1646" s="24">
        <v>0</v>
      </c>
      <c r="G1646" s="24">
        <v>0</v>
      </c>
      <c r="H1646" s="24">
        <v>0</v>
      </c>
      <c r="I1646" s="24">
        <v>0</v>
      </c>
      <c r="J1646" s="24">
        <v>0</v>
      </c>
      <c r="K1646" s="24">
        <v>1.0002693757414818</v>
      </c>
      <c r="L1646" s="24">
        <v>-0.99930847063660622</v>
      </c>
      <c r="M1646" s="24">
        <v>9.6090510487556458E-4</v>
      </c>
      <c r="N1646" s="24">
        <v>-9.6090510487556458E-4</v>
      </c>
      <c r="O1646" s="24">
        <v>-1.0002693757414818</v>
      </c>
      <c r="P1646" s="24">
        <v>0</v>
      </c>
      <c r="Q1646" s="24">
        <v>1.2646323739318177E-6</v>
      </c>
      <c r="R1646" s="24">
        <v>-1.264519141841447E-6</v>
      </c>
      <c r="S1646" s="24">
        <v>1.1323209037072957E-10</v>
      </c>
      <c r="T1646" s="24">
        <v>0</v>
      </c>
      <c r="U1646" s="24">
        <v>0</v>
      </c>
      <c r="V1646" s="24">
        <v>0</v>
      </c>
      <c r="W1646" s="24">
        <v>0</v>
      </c>
      <c r="X1646" s="24">
        <v>0</v>
      </c>
      <c r="Y1646" s="24">
        <v>0</v>
      </c>
      <c r="Z1646" s="24">
        <v>0</v>
      </c>
      <c r="AA1646" s="24">
        <v>0.90024243816733363</v>
      </c>
      <c r="AB1646" s="24">
        <v>-0.89937762357294559</v>
      </c>
      <c r="AC1646" s="24">
        <v>8.648145943880081E-4</v>
      </c>
      <c r="AD1646" s="24">
        <v>-8.6481459438800864E-4</v>
      </c>
      <c r="AE1646" s="24">
        <v>-0.90024243816733396</v>
      </c>
      <c r="AF1646" s="24">
        <v>0</v>
      </c>
      <c r="AG1646" s="24">
        <v>1.2646323739318177E-6</v>
      </c>
      <c r="AH1646" s="24">
        <v>-1.264519141841447E-6</v>
      </c>
      <c r="AI1646" s="24">
        <v>1.1323209037072957E-10</v>
      </c>
      <c r="AJ1646" s="24">
        <v>0</v>
      </c>
      <c r="AK1646" s="24">
        <v>0</v>
      </c>
      <c r="AL1646" s="24">
        <v>0</v>
      </c>
      <c r="AM1646" s="24">
        <v>0</v>
      </c>
      <c r="AN1646" s="24">
        <v>0</v>
      </c>
      <c r="AO1646" s="24">
        <v>0</v>
      </c>
      <c r="AP1646" s="24">
        <v>0</v>
      </c>
      <c r="AQ1646" s="24">
        <v>0.10002693757414816</v>
      </c>
      <c r="AR1646" s="24">
        <v>-9.9930847063660622E-2</v>
      </c>
      <c r="AS1646" s="24">
        <v>9.6090510487556479E-5</v>
      </c>
      <c r="AT1646" s="24">
        <v>-9.6090510487555937E-5</v>
      </c>
      <c r="AU1646" s="24">
        <v>-0.10002693757414782</v>
      </c>
      <c r="AV1646" s="24">
        <v>0</v>
      </c>
      <c r="AW1646" s="24">
        <v>0</v>
      </c>
      <c r="AX1646" s="24">
        <v>0</v>
      </c>
      <c r="AY1646" s="24">
        <v>0</v>
      </c>
      <c r="AZ1646" s="24">
        <v>0</v>
      </c>
      <c r="BA1646" s="24">
        <v>-1.1323209037072957E-10</v>
      </c>
      <c r="BB1646" s="24">
        <v>-1.2646323739318177E-6</v>
      </c>
      <c r="BC1646" s="24">
        <v>-1.1323209037072957E-10</v>
      </c>
      <c r="BD1646" s="24">
        <v>-1.2646323739318177E-6</v>
      </c>
      <c r="BE1646" s="24">
        <v>0</v>
      </c>
      <c r="BF1646" s="24">
        <v>0</v>
      </c>
      <c r="BG1646" s="24">
        <v>0</v>
      </c>
      <c r="BH1646" s="24">
        <v>0</v>
      </c>
      <c r="BI1646" s="24">
        <v>0</v>
      </c>
      <c r="BJ1646" s="24">
        <v>0</v>
      </c>
      <c r="BK1646" s="24">
        <v>0</v>
      </c>
      <c r="BL1646" s="24">
        <v>0</v>
      </c>
    </row>
    <row r="1647" spans="1:64" x14ac:dyDescent="0.25">
      <c r="A1647" t="s">
        <v>5126</v>
      </c>
      <c r="B1647">
        <v>200</v>
      </c>
      <c r="C1647">
        <v>3</v>
      </c>
      <c r="D1647">
        <v>17</v>
      </c>
      <c r="E1647" s="24">
        <v>0</v>
      </c>
      <c r="F1647" s="24">
        <v>0</v>
      </c>
      <c r="G1647" s="24">
        <v>0</v>
      </c>
      <c r="H1647" s="24">
        <v>0</v>
      </c>
      <c r="I1647" s="24">
        <v>0</v>
      </c>
      <c r="J1647" s="24">
        <v>0</v>
      </c>
      <c r="K1647" s="24">
        <v>0.92313018813729286</v>
      </c>
      <c r="L1647" s="24">
        <v>-0.92227879911661148</v>
      </c>
      <c r="M1647" s="24">
        <v>8.5138902068138123E-4</v>
      </c>
      <c r="N1647" s="24">
        <v>-8.5138902068138123E-4</v>
      </c>
      <c r="O1647" s="24">
        <v>-0.92313018813729286</v>
      </c>
      <c r="P1647" s="24">
        <v>0</v>
      </c>
      <c r="Q1647" s="24">
        <v>1.1402212294342462E-6</v>
      </c>
      <c r="R1647" s="24">
        <v>-1.1401239135011565E-6</v>
      </c>
      <c r="S1647" s="24">
        <v>9.7315933089703321E-11</v>
      </c>
      <c r="T1647" s="24">
        <v>0</v>
      </c>
      <c r="U1647" s="24">
        <v>0</v>
      </c>
      <c r="V1647" s="24">
        <v>0</v>
      </c>
      <c r="W1647" s="24">
        <v>0</v>
      </c>
      <c r="X1647" s="24">
        <v>0</v>
      </c>
      <c r="Y1647" s="24">
        <v>0</v>
      </c>
      <c r="Z1647" s="24">
        <v>0</v>
      </c>
      <c r="AA1647" s="24">
        <v>0.83081716932356364</v>
      </c>
      <c r="AB1647" s="24">
        <v>-0.83005091920495033</v>
      </c>
      <c r="AC1647" s="24">
        <v>7.6625011861324315E-4</v>
      </c>
      <c r="AD1647" s="24">
        <v>-7.6625011861324293E-4</v>
      </c>
      <c r="AE1647" s="24">
        <v>-0.83081716932356287</v>
      </c>
      <c r="AF1647" s="24">
        <v>0</v>
      </c>
      <c r="AG1647" s="24">
        <v>1.1402212294342462E-6</v>
      </c>
      <c r="AH1647" s="24">
        <v>-1.1401239135011565E-6</v>
      </c>
      <c r="AI1647" s="24">
        <v>9.7315933089703321E-11</v>
      </c>
      <c r="AJ1647" s="24">
        <v>0</v>
      </c>
      <c r="AK1647" s="24">
        <v>0</v>
      </c>
      <c r="AL1647" s="24">
        <v>0</v>
      </c>
      <c r="AM1647" s="24">
        <v>0</v>
      </c>
      <c r="AN1647" s="24">
        <v>0</v>
      </c>
      <c r="AO1647" s="24">
        <v>0</v>
      </c>
      <c r="AP1647" s="24">
        <v>0</v>
      </c>
      <c r="AQ1647" s="24">
        <v>9.231301881372922E-2</v>
      </c>
      <c r="AR1647" s="24">
        <v>-9.2227879911661148E-2</v>
      </c>
      <c r="AS1647" s="24">
        <v>8.5138902068138079E-5</v>
      </c>
      <c r="AT1647" s="24">
        <v>-8.5138902068138296E-5</v>
      </c>
      <c r="AU1647" s="24">
        <v>-9.2313018813729997E-2</v>
      </c>
      <c r="AV1647" s="24">
        <v>0</v>
      </c>
      <c r="AW1647" s="24">
        <v>0</v>
      </c>
      <c r="AX1647" s="24">
        <v>0</v>
      </c>
      <c r="AY1647" s="24">
        <v>0</v>
      </c>
      <c r="AZ1647" s="24">
        <v>0</v>
      </c>
      <c r="BA1647" s="24">
        <v>-9.7315933089703321E-11</v>
      </c>
      <c r="BB1647" s="24">
        <v>-1.1402212294342462E-6</v>
      </c>
      <c r="BC1647" s="24">
        <v>-9.7315933089703321E-11</v>
      </c>
      <c r="BD1647" s="24">
        <v>-1.1402212294342462E-6</v>
      </c>
      <c r="BE1647" s="24">
        <v>0</v>
      </c>
      <c r="BF1647" s="24">
        <v>0</v>
      </c>
      <c r="BG1647" s="24">
        <v>0</v>
      </c>
      <c r="BH1647" s="24">
        <v>0</v>
      </c>
      <c r="BI1647" s="24">
        <v>0</v>
      </c>
      <c r="BJ1647" s="24">
        <v>0</v>
      </c>
      <c r="BK1647" s="24">
        <v>0</v>
      </c>
      <c r="BL1647" s="24">
        <v>0</v>
      </c>
    </row>
    <row r="1648" spans="1:64" x14ac:dyDescent="0.25">
      <c r="A1648" t="s">
        <v>5126</v>
      </c>
      <c r="B1648">
        <v>201</v>
      </c>
      <c r="C1648">
        <v>3</v>
      </c>
      <c r="D1648">
        <v>17</v>
      </c>
      <c r="E1648" s="24">
        <v>0</v>
      </c>
      <c r="F1648" s="24">
        <v>0</v>
      </c>
      <c r="G1648" s="24">
        <v>0</v>
      </c>
      <c r="H1648" s="24">
        <v>0</v>
      </c>
      <c r="I1648" s="24">
        <v>0</v>
      </c>
      <c r="J1648" s="24">
        <v>0</v>
      </c>
      <c r="K1648" s="24">
        <v>0.85203972086310387</v>
      </c>
      <c r="L1648" s="24">
        <v>-0.85128520429134369</v>
      </c>
      <c r="M1648" s="24">
        <v>7.5451657176017761E-4</v>
      </c>
      <c r="N1648" s="24">
        <v>-7.5451657176017761E-4</v>
      </c>
      <c r="O1648" s="24">
        <v>-0.85203972086310387</v>
      </c>
      <c r="P1648" s="24">
        <v>0</v>
      </c>
      <c r="Q1648" s="24">
        <v>1.0282044513587607E-6</v>
      </c>
      <c r="R1648" s="24">
        <v>-1.028121005219873E-6</v>
      </c>
      <c r="S1648" s="24">
        <v>8.3446138887666166E-11</v>
      </c>
      <c r="T1648" s="24">
        <v>0</v>
      </c>
      <c r="U1648" s="24">
        <v>0</v>
      </c>
      <c r="V1648" s="24">
        <v>0</v>
      </c>
      <c r="W1648" s="24">
        <v>0</v>
      </c>
      <c r="X1648" s="24">
        <v>0</v>
      </c>
      <c r="Y1648" s="24">
        <v>0</v>
      </c>
      <c r="Z1648" s="24">
        <v>0</v>
      </c>
      <c r="AA1648" s="24">
        <v>0.7668357487767935</v>
      </c>
      <c r="AB1648" s="24">
        <v>-0.76615668386220825</v>
      </c>
      <c r="AC1648" s="24">
        <v>6.7906491458415987E-4</v>
      </c>
      <c r="AD1648" s="24">
        <v>-6.790649145841602E-4</v>
      </c>
      <c r="AE1648" s="24">
        <v>-0.76683574877679384</v>
      </c>
      <c r="AF1648" s="24">
        <v>0</v>
      </c>
      <c r="AG1648" s="24">
        <v>1.0282044513587607E-6</v>
      </c>
      <c r="AH1648" s="24">
        <v>-1.028121005219873E-6</v>
      </c>
      <c r="AI1648" s="24">
        <v>8.3446138887666166E-11</v>
      </c>
      <c r="AJ1648" s="24">
        <v>0</v>
      </c>
      <c r="AK1648" s="24">
        <v>0</v>
      </c>
      <c r="AL1648" s="24">
        <v>0</v>
      </c>
      <c r="AM1648" s="24">
        <v>0</v>
      </c>
      <c r="AN1648" s="24">
        <v>0</v>
      </c>
      <c r="AO1648" s="24">
        <v>0</v>
      </c>
      <c r="AP1648" s="24">
        <v>0</v>
      </c>
      <c r="AQ1648" s="24">
        <v>8.5203972086310364E-2</v>
      </c>
      <c r="AR1648" s="24">
        <v>-8.5128520429135435E-2</v>
      </c>
      <c r="AS1648" s="24">
        <v>7.545165717601774E-5</v>
      </c>
      <c r="AT1648" s="24">
        <v>-7.5451657176017414E-5</v>
      </c>
      <c r="AU1648" s="24">
        <v>-8.5203972086310031E-2</v>
      </c>
      <c r="AV1648" s="24">
        <v>0</v>
      </c>
      <c r="AW1648" s="24">
        <v>0</v>
      </c>
      <c r="AX1648" s="24">
        <v>0</v>
      </c>
      <c r="AY1648" s="24">
        <v>0</v>
      </c>
      <c r="AZ1648" s="24">
        <v>0</v>
      </c>
      <c r="BA1648" s="24">
        <v>-8.3446138887666166E-11</v>
      </c>
      <c r="BB1648" s="24">
        <v>-1.0282044513587607E-6</v>
      </c>
      <c r="BC1648" s="24">
        <v>-8.3446138887666166E-11</v>
      </c>
      <c r="BD1648" s="24">
        <v>-1.0282044513587607E-6</v>
      </c>
      <c r="BE1648" s="24">
        <v>0</v>
      </c>
      <c r="BF1648" s="24">
        <v>0</v>
      </c>
      <c r="BG1648" s="24">
        <v>0</v>
      </c>
      <c r="BH1648" s="24">
        <v>0</v>
      </c>
      <c r="BI1648" s="24">
        <v>0</v>
      </c>
      <c r="BJ1648" s="24">
        <v>0</v>
      </c>
      <c r="BK1648" s="24">
        <v>0</v>
      </c>
      <c r="BL1648" s="24">
        <v>0</v>
      </c>
    </row>
    <row r="1649" spans="1:64" x14ac:dyDescent="0.25">
      <c r="A1649" t="s">
        <v>5126</v>
      </c>
      <c r="B1649">
        <v>202</v>
      </c>
      <c r="C1649">
        <v>4</v>
      </c>
      <c r="D1649">
        <v>17</v>
      </c>
      <c r="E1649" s="24">
        <v>0</v>
      </c>
      <c r="F1649" s="24">
        <v>0</v>
      </c>
      <c r="G1649" s="24">
        <v>0</v>
      </c>
      <c r="H1649" s="24">
        <v>0</v>
      </c>
      <c r="I1649" s="24">
        <v>0</v>
      </c>
      <c r="J1649" s="24">
        <v>0</v>
      </c>
      <c r="K1649" s="24">
        <v>0.78651537373661995</v>
      </c>
      <c r="L1649" s="24">
        <v>-0.78584660962224007</v>
      </c>
      <c r="M1649" s="24">
        <v>6.6876411437988281E-4</v>
      </c>
      <c r="N1649" s="24">
        <v>-6.6876411437988281E-4</v>
      </c>
      <c r="O1649" s="24">
        <v>-0.78651537373661995</v>
      </c>
      <c r="P1649" s="24">
        <v>0</v>
      </c>
      <c r="Q1649" s="24">
        <v>9.2732989287469536E-7</v>
      </c>
      <c r="R1649" s="24">
        <v>-9.2725940703530796E-7</v>
      </c>
      <c r="S1649" s="24">
        <v>7.0485839387401938E-11</v>
      </c>
      <c r="T1649" s="24">
        <v>0</v>
      </c>
      <c r="U1649" s="24">
        <v>0</v>
      </c>
      <c r="V1649" s="24">
        <v>0</v>
      </c>
      <c r="W1649" s="24">
        <v>0</v>
      </c>
      <c r="X1649" s="24">
        <v>0</v>
      </c>
      <c r="Y1649" s="24">
        <v>0</v>
      </c>
      <c r="Z1649" s="24">
        <v>0</v>
      </c>
      <c r="AA1649" s="24">
        <v>0.70786383636295802</v>
      </c>
      <c r="AB1649" s="24">
        <v>-0.70726194866001713</v>
      </c>
      <c r="AC1649" s="24">
        <v>6.0188770294189453E-4</v>
      </c>
      <c r="AD1649" s="24">
        <v>-6.0188770294189453E-4</v>
      </c>
      <c r="AE1649" s="24">
        <v>-0.70786383636295724</v>
      </c>
      <c r="AF1649" s="24">
        <v>0</v>
      </c>
      <c r="AG1649" s="24">
        <v>9.2732989287469536E-7</v>
      </c>
      <c r="AH1649" s="24">
        <v>-9.2725940703530796E-7</v>
      </c>
      <c r="AI1649" s="24">
        <v>7.0485839387401938E-11</v>
      </c>
      <c r="AJ1649" s="24">
        <v>0</v>
      </c>
      <c r="AK1649" s="24">
        <v>0</v>
      </c>
      <c r="AL1649" s="24">
        <v>0</v>
      </c>
      <c r="AM1649" s="24">
        <v>0</v>
      </c>
      <c r="AN1649" s="24">
        <v>0</v>
      </c>
      <c r="AO1649" s="24">
        <v>0</v>
      </c>
      <c r="AP1649" s="24">
        <v>0</v>
      </c>
      <c r="AQ1649" s="24">
        <v>7.8651537373661928E-2</v>
      </c>
      <c r="AR1649" s="24">
        <v>-7.8584660962222941E-2</v>
      </c>
      <c r="AS1649" s="24">
        <v>6.6876411437988281E-5</v>
      </c>
      <c r="AT1649" s="24">
        <v>-6.6876411437988281E-5</v>
      </c>
      <c r="AU1649" s="24">
        <v>-7.8651537373662705E-2</v>
      </c>
      <c r="AV1649" s="24">
        <v>0</v>
      </c>
      <c r="AW1649" s="24">
        <v>0</v>
      </c>
      <c r="AX1649" s="24">
        <v>0</v>
      </c>
      <c r="AY1649" s="24">
        <v>0</v>
      </c>
      <c r="AZ1649" s="24">
        <v>0</v>
      </c>
      <c r="BA1649" s="24">
        <v>-7.0485839387401938E-11</v>
      </c>
      <c r="BB1649" s="24">
        <v>-9.2732989287469536E-7</v>
      </c>
      <c r="BC1649" s="24">
        <v>-7.0485839387401938E-11</v>
      </c>
      <c r="BD1649" s="24">
        <v>-9.2732989287469536E-7</v>
      </c>
      <c r="BE1649" s="24">
        <v>0</v>
      </c>
      <c r="BF1649" s="24">
        <v>0</v>
      </c>
      <c r="BG1649" s="24">
        <v>0</v>
      </c>
      <c r="BH1649" s="24">
        <v>0</v>
      </c>
      <c r="BI1649" s="24">
        <v>0</v>
      </c>
      <c r="BJ1649" s="24">
        <v>0</v>
      </c>
      <c r="BK1649" s="24">
        <v>0</v>
      </c>
      <c r="BL1649" s="24">
        <v>0</v>
      </c>
    </row>
    <row r="1650" spans="1:64" x14ac:dyDescent="0.25">
      <c r="A1650" t="s">
        <v>5126</v>
      </c>
      <c r="B1650">
        <v>203</v>
      </c>
      <c r="C1650">
        <v>4</v>
      </c>
      <c r="D1650">
        <v>17</v>
      </c>
      <c r="E1650" s="24">
        <v>0</v>
      </c>
      <c r="F1650" s="24">
        <v>0</v>
      </c>
      <c r="G1650" s="24">
        <v>0</v>
      </c>
      <c r="H1650" s="24">
        <v>0</v>
      </c>
      <c r="I1650" s="24">
        <v>0</v>
      </c>
      <c r="J1650" s="24">
        <v>0</v>
      </c>
      <c r="K1650" s="24">
        <v>0.7261137031018734</v>
      </c>
      <c r="L1650" s="24">
        <v>-0.72552083432674408</v>
      </c>
      <c r="M1650" s="24">
        <v>5.9286877512931824E-4</v>
      </c>
      <c r="N1650" s="24">
        <v>-5.9286877512931824E-4</v>
      </c>
      <c r="O1650" s="24">
        <v>-0.7261137031018734</v>
      </c>
      <c r="P1650" s="24">
        <v>0</v>
      </c>
      <c r="Q1650" s="24">
        <v>8.3647501014638692E-7</v>
      </c>
      <c r="R1650" s="24">
        <v>-8.3641384662769269E-7</v>
      </c>
      <c r="S1650" s="24">
        <v>6.1163518694229424E-11</v>
      </c>
      <c r="T1650" s="24">
        <v>0</v>
      </c>
      <c r="U1650" s="24">
        <v>0</v>
      </c>
      <c r="V1650" s="24">
        <v>0</v>
      </c>
      <c r="W1650" s="24">
        <v>0</v>
      </c>
      <c r="X1650" s="24">
        <v>0</v>
      </c>
      <c r="Y1650" s="24">
        <v>0</v>
      </c>
      <c r="Z1650" s="24">
        <v>0</v>
      </c>
      <c r="AA1650" s="24">
        <v>0.65350233279168612</v>
      </c>
      <c r="AB1650" s="24">
        <v>-0.65296875089406914</v>
      </c>
      <c r="AC1650" s="24">
        <v>5.3358189761638648E-4</v>
      </c>
      <c r="AD1650" s="24">
        <v>-5.3358189761638572E-4</v>
      </c>
      <c r="AE1650" s="24">
        <v>-0.65350233279168712</v>
      </c>
      <c r="AF1650" s="24">
        <v>0</v>
      </c>
      <c r="AG1650" s="24">
        <v>8.3647501014638692E-7</v>
      </c>
      <c r="AH1650" s="24">
        <v>-8.3641384662769269E-7</v>
      </c>
      <c r="AI1650" s="24">
        <v>6.1163518694229424E-11</v>
      </c>
      <c r="AJ1650" s="24">
        <v>0</v>
      </c>
      <c r="AK1650" s="24">
        <v>0</v>
      </c>
      <c r="AL1650" s="24">
        <v>0</v>
      </c>
      <c r="AM1650" s="24">
        <v>0</v>
      </c>
      <c r="AN1650" s="24">
        <v>0</v>
      </c>
      <c r="AO1650" s="24">
        <v>0</v>
      </c>
      <c r="AP1650" s="24">
        <v>0</v>
      </c>
      <c r="AQ1650" s="24">
        <v>7.2611370310187273E-2</v>
      </c>
      <c r="AR1650" s="24">
        <v>-7.2552083432674941E-2</v>
      </c>
      <c r="AS1650" s="24">
        <v>5.9286877512931759E-5</v>
      </c>
      <c r="AT1650" s="24">
        <v>-5.9286877512932518E-5</v>
      </c>
      <c r="AU1650" s="24">
        <v>-7.2611370310186274E-2</v>
      </c>
      <c r="AV1650" s="24">
        <v>0</v>
      </c>
      <c r="AW1650" s="24">
        <v>0</v>
      </c>
      <c r="AX1650" s="24">
        <v>0</v>
      </c>
      <c r="AY1650" s="24">
        <v>0</v>
      </c>
      <c r="AZ1650" s="24">
        <v>0</v>
      </c>
      <c r="BA1650" s="24">
        <v>-6.1163518694229424E-11</v>
      </c>
      <c r="BB1650" s="24">
        <v>-8.3647501014638692E-7</v>
      </c>
      <c r="BC1650" s="24">
        <v>-6.1163518694229424E-11</v>
      </c>
      <c r="BD1650" s="24">
        <v>-8.3647501014638692E-7</v>
      </c>
      <c r="BE1650" s="24">
        <v>0</v>
      </c>
      <c r="BF1650" s="24">
        <v>0</v>
      </c>
      <c r="BG1650" s="24">
        <v>0</v>
      </c>
      <c r="BH1650" s="24">
        <v>0</v>
      </c>
      <c r="BI1650" s="24">
        <v>0</v>
      </c>
      <c r="BJ1650" s="24">
        <v>0</v>
      </c>
      <c r="BK1650" s="24">
        <v>0</v>
      </c>
      <c r="BL1650" s="24">
        <v>0</v>
      </c>
    </row>
    <row r="1651" spans="1:64" x14ac:dyDescent="0.25">
      <c r="A1651" t="s">
        <v>5126</v>
      </c>
      <c r="B1651">
        <v>204</v>
      </c>
      <c r="C1651">
        <v>4</v>
      </c>
      <c r="D1651">
        <v>17</v>
      </c>
      <c r="E1651" s="24">
        <v>0</v>
      </c>
      <c r="F1651" s="24">
        <v>0</v>
      </c>
      <c r="G1651" s="24">
        <v>0</v>
      </c>
      <c r="H1651" s="24">
        <v>0</v>
      </c>
      <c r="I1651" s="24">
        <v>0</v>
      </c>
      <c r="J1651" s="24">
        <v>0</v>
      </c>
      <c r="K1651" s="24">
        <v>0.67042726650834084</v>
      </c>
      <c r="L1651" s="24">
        <v>-0.66990159451961517</v>
      </c>
      <c r="M1651" s="24">
        <v>5.2567198872566223E-4</v>
      </c>
      <c r="N1651" s="24">
        <v>-5.2567198872566223E-4</v>
      </c>
      <c r="O1651" s="24">
        <v>-0.67042726650834084</v>
      </c>
      <c r="P1651" s="24">
        <v>0</v>
      </c>
      <c r="Q1651" s="24">
        <v>7.5463276516529731E-7</v>
      </c>
      <c r="R1651" s="24">
        <v>-7.5458206083567347E-7</v>
      </c>
      <c r="S1651" s="24">
        <v>5.0704329623840749E-11</v>
      </c>
      <c r="T1651" s="24">
        <v>0</v>
      </c>
      <c r="U1651" s="24">
        <v>0</v>
      </c>
      <c r="V1651" s="24">
        <v>0</v>
      </c>
      <c r="W1651" s="24">
        <v>0</v>
      </c>
      <c r="X1651" s="24">
        <v>0</v>
      </c>
      <c r="Y1651" s="24">
        <v>0</v>
      </c>
      <c r="Z1651" s="24">
        <v>0</v>
      </c>
      <c r="AA1651" s="24">
        <v>0.60338453985750673</v>
      </c>
      <c r="AB1651" s="24">
        <v>-0.60291143506765366</v>
      </c>
      <c r="AC1651" s="24">
        <v>4.7310478985309603E-4</v>
      </c>
      <c r="AD1651" s="24">
        <v>-4.7310478985309636E-4</v>
      </c>
      <c r="AE1651" s="24">
        <v>-0.6033845398575064</v>
      </c>
      <c r="AF1651" s="24">
        <v>0</v>
      </c>
      <c r="AG1651" s="24">
        <v>7.5463276516529731E-7</v>
      </c>
      <c r="AH1651" s="24">
        <v>-7.5458206083567347E-7</v>
      </c>
      <c r="AI1651" s="24">
        <v>5.0704329623840749E-11</v>
      </c>
      <c r="AJ1651" s="24">
        <v>0</v>
      </c>
      <c r="AK1651" s="24">
        <v>0</v>
      </c>
      <c r="AL1651" s="24">
        <v>0</v>
      </c>
      <c r="AM1651" s="24">
        <v>0</v>
      </c>
      <c r="AN1651" s="24">
        <v>0</v>
      </c>
      <c r="AO1651" s="24">
        <v>0</v>
      </c>
      <c r="AP1651" s="24">
        <v>0</v>
      </c>
      <c r="AQ1651" s="24">
        <v>6.7042726650834106E-2</v>
      </c>
      <c r="AR1651" s="24">
        <v>-6.6990159451961517E-2</v>
      </c>
      <c r="AS1651" s="24">
        <v>5.2567198872566201E-5</v>
      </c>
      <c r="AT1651" s="24">
        <v>-5.2567198872565876E-5</v>
      </c>
      <c r="AU1651" s="24">
        <v>-6.7042726650834439E-2</v>
      </c>
      <c r="AV1651" s="24">
        <v>0</v>
      </c>
      <c r="AW1651" s="24">
        <v>0</v>
      </c>
      <c r="AX1651" s="24">
        <v>0</v>
      </c>
      <c r="AY1651" s="24">
        <v>0</v>
      </c>
      <c r="AZ1651" s="24">
        <v>0</v>
      </c>
      <c r="BA1651" s="24">
        <v>-5.0704329623840749E-11</v>
      </c>
      <c r="BB1651" s="24">
        <v>-7.5463276516529731E-7</v>
      </c>
      <c r="BC1651" s="24">
        <v>-5.0704329623840749E-11</v>
      </c>
      <c r="BD1651" s="24">
        <v>-7.5463276516529731E-7</v>
      </c>
      <c r="BE1651" s="24">
        <v>0</v>
      </c>
      <c r="BF1651" s="24">
        <v>0</v>
      </c>
      <c r="BG1651" s="24">
        <v>0</v>
      </c>
      <c r="BH1651" s="24">
        <v>0</v>
      </c>
      <c r="BI1651" s="24">
        <v>0</v>
      </c>
      <c r="BJ1651" s="24">
        <v>0</v>
      </c>
      <c r="BK1651" s="24">
        <v>0</v>
      </c>
      <c r="BL1651" s="24">
        <v>0</v>
      </c>
    </row>
    <row r="1652" spans="1:64" x14ac:dyDescent="0.25">
      <c r="A1652" t="s">
        <v>5126</v>
      </c>
      <c r="B1652">
        <v>205</v>
      </c>
      <c r="C1652">
        <v>1</v>
      </c>
      <c r="D1652">
        <v>18</v>
      </c>
      <c r="E1652" s="24">
        <v>0</v>
      </c>
      <c r="F1652" s="24">
        <v>0</v>
      </c>
      <c r="G1652" s="24">
        <v>0</v>
      </c>
      <c r="H1652" s="24">
        <v>0</v>
      </c>
      <c r="I1652" s="24">
        <v>0</v>
      </c>
      <c r="J1652" s="24">
        <v>0</v>
      </c>
      <c r="K1652" s="24">
        <v>0.61908159404993057</v>
      </c>
      <c r="L1652" s="24">
        <v>-0.61861542612314224</v>
      </c>
      <c r="M1652" s="24">
        <v>4.6616792678833008E-4</v>
      </c>
      <c r="N1652" s="24">
        <v>-4.6616792678833008E-4</v>
      </c>
      <c r="O1652" s="24">
        <v>-0.61908159404993057</v>
      </c>
      <c r="P1652" s="24">
        <v>0</v>
      </c>
      <c r="Q1652" s="24">
        <v>6.808957095927326E-7</v>
      </c>
      <c r="R1652" s="24">
        <v>-6.808504622313194E-7</v>
      </c>
      <c r="S1652" s="24">
        <v>4.524736141320318E-11</v>
      </c>
      <c r="T1652" s="24">
        <v>0</v>
      </c>
      <c r="U1652" s="24">
        <v>0</v>
      </c>
      <c r="V1652" s="24">
        <v>0</v>
      </c>
      <c r="W1652" s="24">
        <v>0</v>
      </c>
      <c r="X1652" s="24">
        <v>0</v>
      </c>
      <c r="Y1652" s="24">
        <v>0</v>
      </c>
      <c r="Z1652" s="24">
        <v>0</v>
      </c>
      <c r="AA1652" s="24">
        <v>0.55717343464493752</v>
      </c>
      <c r="AB1652" s="24">
        <v>-0.55675388351082855</v>
      </c>
      <c r="AC1652" s="24">
        <v>4.195511341094971E-4</v>
      </c>
      <c r="AD1652" s="24">
        <v>-4.1955113410949716E-4</v>
      </c>
      <c r="AE1652" s="24">
        <v>-0.55717343464493752</v>
      </c>
      <c r="AF1652" s="24">
        <v>0</v>
      </c>
      <c r="AG1652" s="24">
        <v>6.808957095927326E-7</v>
      </c>
      <c r="AH1652" s="24">
        <v>-6.808504622313194E-7</v>
      </c>
      <c r="AI1652" s="24">
        <v>4.524736141320318E-11</v>
      </c>
      <c r="AJ1652" s="24">
        <v>0</v>
      </c>
      <c r="AK1652" s="24">
        <v>0</v>
      </c>
      <c r="AL1652" s="24">
        <v>0</v>
      </c>
      <c r="AM1652" s="24">
        <v>0</v>
      </c>
      <c r="AN1652" s="24">
        <v>0</v>
      </c>
      <c r="AO1652" s="24">
        <v>0</v>
      </c>
      <c r="AP1652" s="24">
        <v>0</v>
      </c>
      <c r="AQ1652" s="24">
        <v>6.1908159404993057E-2</v>
      </c>
      <c r="AR1652" s="24">
        <v>-6.1861542612313691E-2</v>
      </c>
      <c r="AS1652" s="24">
        <v>4.6616792678832975E-5</v>
      </c>
      <c r="AT1652" s="24">
        <v>-4.6616792678832921E-5</v>
      </c>
      <c r="AU1652" s="24">
        <v>-6.1908159404993057E-2</v>
      </c>
      <c r="AV1652" s="24">
        <v>0</v>
      </c>
      <c r="AW1652" s="24">
        <v>0</v>
      </c>
      <c r="AX1652" s="24">
        <v>0</v>
      </c>
      <c r="AY1652" s="24">
        <v>0</v>
      </c>
      <c r="AZ1652" s="24">
        <v>0</v>
      </c>
      <c r="BA1652" s="24">
        <v>-4.524736141320318E-11</v>
      </c>
      <c r="BB1652" s="24">
        <v>-6.808957095927326E-7</v>
      </c>
      <c r="BC1652" s="24">
        <v>-4.524736141320318E-11</v>
      </c>
      <c r="BD1652" s="24">
        <v>-6.808957095927326E-7</v>
      </c>
      <c r="BE1652" s="24">
        <v>0</v>
      </c>
      <c r="BF1652" s="24">
        <v>0</v>
      </c>
      <c r="BG1652" s="24">
        <v>0</v>
      </c>
      <c r="BH1652" s="24">
        <v>0</v>
      </c>
      <c r="BI1652" s="24">
        <v>0</v>
      </c>
      <c r="BJ1652" s="24">
        <v>0</v>
      </c>
      <c r="BK1652" s="24">
        <v>0</v>
      </c>
      <c r="BL1652" s="24">
        <v>0</v>
      </c>
    </row>
    <row r="1653" spans="1:64" x14ac:dyDescent="0.25">
      <c r="A1653" t="s">
        <v>5126</v>
      </c>
      <c r="B1653">
        <v>206</v>
      </c>
      <c r="C1653">
        <v>1</v>
      </c>
      <c r="D1653">
        <v>18</v>
      </c>
      <c r="E1653" s="24">
        <v>0</v>
      </c>
      <c r="F1653" s="24">
        <v>0</v>
      </c>
      <c r="G1653" s="24">
        <v>0</v>
      </c>
      <c r="H1653" s="24">
        <v>0</v>
      </c>
      <c r="I1653" s="24">
        <v>0</v>
      </c>
      <c r="J1653" s="24">
        <v>0</v>
      </c>
      <c r="K1653" s="24">
        <v>0.571732547134161</v>
      </c>
      <c r="L1653" s="24">
        <v>-0.57131907343864441</v>
      </c>
      <c r="M1653" s="24">
        <v>4.134736955165863E-4</v>
      </c>
      <c r="N1653" s="24">
        <v>-4.134736955165863E-4</v>
      </c>
      <c r="O1653" s="24">
        <v>-0.571732547134161</v>
      </c>
      <c r="P1653" s="24">
        <v>0</v>
      </c>
      <c r="Q1653" s="24">
        <v>6.1445393839676399E-7</v>
      </c>
      <c r="R1653" s="24">
        <v>-6.1441642174031585E-7</v>
      </c>
      <c r="S1653" s="24">
        <v>3.751665644813329E-11</v>
      </c>
      <c r="T1653" s="24">
        <v>0</v>
      </c>
      <c r="U1653" s="24">
        <v>0</v>
      </c>
      <c r="V1653" s="24">
        <v>0</v>
      </c>
      <c r="W1653" s="24">
        <v>0</v>
      </c>
      <c r="X1653" s="24">
        <v>0</v>
      </c>
      <c r="Y1653" s="24">
        <v>0</v>
      </c>
      <c r="Z1653" s="24">
        <v>0</v>
      </c>
      <c r="AA1653" s="24">
        <v>0.51455929242074494</v>
      </c>
      <c r="AB1653" s="24">
        <v>-0.51418716609477944</v>
      </c>
      <c r="AC1653" s="24">
        <v>3.7212632596492771E-4</v>
      </c>
      <c r="AD1653" s="24">
        <v>-3.7212632596492776E-4</v>
      </c>
      <c r="AE1653" s="24">
        <v>-0.51455929242074472</v>
      </c>
      <c r="AF1653" s="24">
        <v>0</v>
      </c>
      <c r="AG1653" s="24">
        <v>6.1445393839676399E-7</v>
      </c>
      <c r="AH1653" s="24">
        <v>-6.1441642174031585E-7</v>
      </c>
      <c r="AI1653" s="24">
        <v>3.751665644813329E-11</v>
      </c>
      <c r="AJ1653" s="24">
        <v>0</v>
      </c>
      <c r="AK1653" s="24">
        <v>0</v>
      </c>
      <c r="AL1653" s="24">
        <v>0</v>
      </c>
      <c r="AM1653" s="24">
        <v>0</v>
      </c>
      <c r="AN1653" s="24">
        <v>0</v>
      </c>
      <c r="AO1653" s="24">
        <v>0</v>
      </c>
      <c r="AP1653" s="24">
        <v>0</v>
      </c>
      <c r="AQ1653" s="24">
        <v>5.7173254713416055E-2</v>
      </c>
      <c r="AR1653" s="24">
        <v>-5.7131907343864974E-2</v>
      </c>
      <c r="AS1653" s="24">
        <v>4.1347369551658598E-5</v>
      </c>
      <c r="AT1653" s="24">
        <v>-4.1347369551658544E-5</v>
      </c>
      <c r="AU1653" s="24">
        <v>-5.7173254713416277E-2</v>
      </c>
      <c r="AV1653" s="24">
        <v>0</v>
      </c>
      <c r="AW1653" s="24">
        <v>0</v>
      </c>
      <c r="AX1653" s="24">
        <v>0</v>
      </c>
      <c r="AY1653" s="24">
        <v>0</v>
      </c>
      <c r="AZ1653" s="24">
        <v>0</v>
      </c>
      <c r="BA1653" s="24">
        <v>-3.751665644813329E-11</v>
      </c>
      <c r="BB1653" s="24">
        <v>-6.1445393839676399E-7</v>
      </c>
      <c r="BC1653" s="24">
        <v>-3.751665644813329E-11</v>
      </c>
      <c r="BD1653" s="24">
        <v>-6.1445393839676399E-7</v>
      </c>
      <c r="BE1653" s="24">
        <v>0</v>
      </c>
      <c r="BF1653" s="24">
        <v>0</v>
      </c>
      <c r="BG1653" s="24">
        <v>0</v>
      </c>
      <c r="BH1653" s="24">
        <v>0</v>
      </c>
      <c r="BI1653" s="24">
        <v>0</v>
      </c>
      <c r="BJ1653" s="24">
        <v>0</v>
      </c>
      <c r="BK1653" s="24">
        <v>0</v>
      </c>
      <c r="BL1653" s="24">
        <v>0</v>
      </c>
    </row>
    <row r="1654" spans="1:64" x14ac:dyDescent="0.25">
      <c r="A1654" t="s">
        <v>5126</v>
      </c>
      <c r="B1654">
        <v>207</v>
      </c>
      <c r="C1654">
        <v>1</v>
      </c>
      <c r="D1654">
        <v>18</v>
      </c>
      <c r="E1654" s="24">
        <v>0</v>
      </c>
      <c r="F1654" s="24">
        <v>0</v>
      </c>
      <c r="G1654" s="24">
        <v>0</v>
      </c>
      <c r="H1654" s="24">
        <v>0</v>
      </c>
      <c r="I1654" s="24">
        <v>0</v>
      </c>
      <c r="J1654" s="24">
        <v>0</v>
      </c>
      <c r="K1654" s="24">
        <v>0.52806368842720985</v>
      </c>
      <c r="L1654" s="24">
        <v>-0.52769689634442329</v>
      </c>
      <c r="M1654" s="24">
        <v>3.6679208278656006E-4</v>
      </c>
      <c r="N1654" s="24">
        <v>-3.6679208278656006E-4</v>
      </c>
      <c r="O1654" s="24">
        <v>-0.52806368842720985</v>
      </c>
      <c r="P1654" s="24">
        <v>0</v>
      </c>
      <c r="Q1654" s="24">
        <v>5.5457417147408705E-7</v>
      </c>
      <c r="R1654" s="24">
        <v>-5.5454188441217411E-7</v>
      </c>
      <c r="S1654" s="24">
        <v>3.2287061912938952E-11</v>
      </c>
      <c r="T1654" s="24">
        <v>0</v>
      </c>
      <c r="U1654" s="24">
        <v>0</v>
      </c>
      <c r="V1654" s="24">
        <v>0</v>
      </c>
      <c r="W1654" s="24">
        <v>0</v>
      </c>
      <c r="X1654" s="24">
        <v>0</v>
      </c>
      <c r="Y1654" s="24">
        <v>0</v>
      </c>
      <c r="Z1654" s="24">
        <v>0</v>
      </c>
      <c r="AA1654" s="24">
        <v>0.47525731958448886</v>
      </c>
      <c r="AB1654" s="24">
        <v>-0.47492720670998168</v>
      </c>
      <c r="AC1654" s="24">
        <v>3.3011287450790405E-4</v>
      </c>
      <c r="AD1654" s="24">
        <v>-3.3011287450790405E-4</v>
      </c>
      <c r="AE1654" s="24">
        <v>-0.47525731958448958</v>
      </c>
      <c r="AF1654" s="24">
        <v>0</v>
      </c>
      <c r="AG1654" s="24">
        <v>5.5457417147408705E-7</v>
      </c>
      <c r="AH1654" s="24">
        <v>-5.5454188441217411E-7</v>
      </c>
      <c r="AI1654" s="24">
        <v>3.2287061912938952E-11</v>
      </c>
      <c r="AJ1654" s="24">
        <v>0</v>
      </c>
      <c r="AK1654" s="24">
        <v>0</v>
      </c>
      <c r="AL1654" s="24">
        <v>0</v>
      </c>
      <c r="AM1654" s="24">
        <v>0</v>
      </c>
      <c r="AN1654" s="24">
        <v>0</v>
      </c>
      <c r="AO1654" s="24">
        <v>0</v>
      </c>
      <c r="AP1654" s="24">
        <v>0</v>
      </c>
      <c r="AQ1654" s="24">
        <v>5.2806368842720997E-2</v>
      </c>
      <c r="AR1654" s="24">
        <v>-5.2769689634441619E-2</v>
      </c>
      <c r="AS1654" s="24">
        <v>3.6679208278656006E-5</v>
      </c>
      <c r="AT1654" s="24">
        <v>-3.6679208278656006E-5</v>
      </c>
      <c r="AU1654" s="24">
        <v>-5.2806368842720275E-2</v>
      </c>
      <c r="AV1654" s="24">
        <v>0</v>
      </c>
      <c r="AW1654" s="24">
        <v>0</v>
      </c>
      <c r="AX1654" s="24">
        <v>0</v>
      </c>
      <c r="AY1654" s="24">
        <v>0</v>
      </c>
      <c r="AZ1654" s="24">
        <v>0</v>
      </c>
      <c r="BA1654" s="24">
        <v>-3.2287061912938952E-11</v>
      </c>
      <c r="BB1654" s="24">
        <v>-5.5457417147408705E-7</v>
      </c>
      <c r="BC1654" s="24">
        <v>-3.2287061912938952E-11</v>
      </c>
      <c r="BD1654" s="24">
        <v>-5.5457417147408705E-7</v>
      </c>
      <c r="BE1654" s="24">
        <v>0</v>
      </c>
      <c r="BF1654" s="24">
        <v>0</v>
      </c>
      <c r="BG1654" s="24">
        <v>0</v>
      </c>
      <c r="BH1654" s="24">
        <v>0</v>
      </c>
      <c r="BI1654" s="24">
        <v>0</v>
      </c>
      <c r="BJ1654" s="24">
        <v>0</v>
      </c>
      <c r="BK1654" s="24">
        <v>0</v>
      </c>
      <c r="BL1654" s="24">
        <v>0</v>
      </c>
    </row>
    <row r="1655" spans="1:64" x14ac:dyDescent="0.25">
      <c r="A1655" t="s">
        <v>5126</v>
      </c>
      <c r="B1655">
        <v>208</v>
      </c>
      <c r="C1655">
        <v>2</v>
      </c>
      <c r="D1655">
        <v>18</v>
      </c>
      <c r="E1655" s="24">
        <v>0</v>
      </c>
      <c r="F1655" s="24">
        <v>0</v>
      </c>
      <c r="G1655" s="24">
        <v>0</v>
      </c>
      <c r="H1655" s="24">
        <v>0</v>
      </c>
      <c r="I1655" s="24">
        <v>0</v>
      </c>
      <c r="J1655" s="24">
        <v>0</v>
      </c>
      <c r="K1655" s="24">
        <v>0.48778415471315384</v>
      </c>
      <c r="L1655" s="24">
        <v>-0.48745870962738991</v>
      </c>
      <c r="M1655" s="24">
        <v>3.2544508576393127E-4</v>
      </c>
      <c r="N1655" s="24">
        <v>-3.2544508576393127E-4</v>
      </c>
      <c r="O1655" s="24">
        <v>-0.48778415471315384</v>
      </c>
      <c r="P1655" s="24">
        <v>0</v>
      </c>
      <c r="Q1655" s="24">
        <v>5.0059975365002174E-7</v>
      </c>
      <c r="R1655" s="24">
        <v>-5.0057201406161766E-7</v>
      </c>
      <c r="S1655" s="24">
        <v>2.7739588404074311E-11</v>
      </c>
      <c r="T1655" s="24">
        <v>0</v>
      </c>
      <c r="U1655" s="24">
        <v>0</v>
      </c>
      <c r="V1655" s="24">
        <v>0</v>
      </c>
      <c r="W1655" s="24">
        <v>0</v>
      </c>
      <c r="X1655" s="24">
        <v>0</v>
      </c>
      <c r="Y1655" s="24">
        <v>0</v>
      </c>
      <c r="Z1655" s="24">
        <v>0</v>
      </c>
      <c r="AA1655" s="24">
        <v>0.43900573924183844</v>
      </c>
      <c r="AB1655" s="24">
        <v>-0.43871283866465038</v>
      </c>
      <c r="AC1655" s="24">
        <v>2.9290057718753818E-4</v>
      </c>
      <c r="AD1655" s="24">
        <v>-2.9290057718753823E-4</v>
      </c>
      <c r="AE1655" s="24">
        <v>-0.43900573924183828</v>
      </c>
      <c r="AF1655" s="24">
        <v>0</v>
      </c>
      <c r="AG1655" s="24">
        <v>5.0059975365002174E-7</v>
      </c>
      <c r="AH1655" s="24">
        <v>-5.0057201406161766E-7</v>
      </c>
      <c r="AI1655" s="24">
        <v>2.7739588404074311E-11</v>
      </c>
      <c r="AJ1655" s="24">
        <v>0</v>
      </c>
      <c r="AK1655" s="24">
        <v>0</v>
      </c>
      <c r="AL1655" s="24">
        <v>0</v>
      </c>
      <c r="AM1655" s="24">
        <v>0</v>
      </c>
      <c r="AN1655" s="24">
        <v>0</v>
      </c>
      <c r="AO1655" s="24">
        <v>0</v>
      </c>
      <c r="AP1655" s="24">
        <v>0</v>
      </c>
      <c r="AQ1655" s="24">
        <v>4.8778415471315395E-2</v>
      </c>
      <c r="AR1655" s="24">
        <v>-4.8745870962739524E-2</v>
      </c>
      <c r="AS1655" s="24">
        <v>3.2544508576393095E-5</v>
      </c>
      <c r="AT1655" s="24">
        <v>-3.2544508576393041E-5</v>
      </c>
      <c r="AU1655" s="24">
        <v>-4.8778415471315562E-2</v>
      </c>
      <c r="AV1655" s="24">
        <v>0</v>
      </c>
      <c r="AW1655" s="24">
        <v>0</v>
      </c>
      <c r="AX1655" s="24">
        <v>0</v>
      </c>
      <c r="AY1655" s="24">
        <v>0</v>
      </c>
      <c r="AZ1655" s="24">
        <v>0</v>
      </c>
      <c r="BA1655" s="24">
        <v>-2.7739588404074311E-11</v>
      </c>
      <c r="BB1655" s="24">
        <v>-5.0059975365002174E-7</v>
      </c>
      <c r="BC1655" s="24">
        <v>-2.7739588404074311E-11</v>
      </c>
      <c r="BD1655" s="24">
        <v>-5.0059975365002174E-7</v>
      </c>
      <c r="BE1655" s="24">
        <v>0</v>
      </c>
      <c r="BF1655" s="24">
        <v>0</v>
      </c>
      <c r="BG1655" s="24">
        <v>0</v>
      </c>
      <c r="BH1655" s="24">
        <v>0</v>
      </c>
      <c r="BI1655" s="24">
        <v>0</v>
      </c>
      <c r="BJ1655" s="24">
        <v>0</v>
      </c>
      <c r="BK1655" s="24">
        <v>0</v>
      </c>
      <c r="BL1655" s="24">
        <v>0</v>
      </c>
    </row>
    <row r="1656" spans="1:64" x14ac:dyDescent="0.25">
      <c r="A1656" t="s">
        <v>5126</v>
      </c>
      <c r="B1656">
        <v>209</v>
      </c>
      <c r="C1656">
        <v>2</v>
      </c>
      <c r="D1656">
        <v>18</v>
      </c>
      <c r="E1656" s="24">
        <v>0</v>
      </c>
      <c r="F1656" s="24">
        <v>0</v>
      </c>
      <c r="G1656" s="24">
        <v>0</v>
      </c>
      <c r="H1656" s="24">
        <v>0</v>
      </c>
      <c r="I1656" s="24">
        <v>0</v>
      </c>
      <c r="J1656" s="24">
        <v>0</v>
      </c>
      <c r="K1656" s="24">
        <v>0.45062640309333801</v>
      </c>
      <c r="L1656" s="24">
        <v>-0.45033760368824005</v>
      </c>
      <c r="M1656" s="24">
        <v>2.8879940509796143E-4</v>
      </c>
      <c r="N1656" s="24">
        <v>-2.8879940509796143E-4</v>
      </c>
      <c r="O1656" s="24">
        <v>-0.45062640309333801</v>
      </c>
      <c r="P1656" s="24">
        <v>0</v>
      </c>
      <c r="Q1656" s="24">
        <v>4.5194155973149464E-7</v>
      </c>
      <c r="R1656" s="24">
        <v>-4.519176854955731E-7</v>
      </c>
      <c r="S1656" s="24">
        <v>2.3874235921539366E-11</v>
      </c>
      <c r="T1656" s="24">
        <v>0</v>
      </c>
      <c r="U1656" s="24">
        <v>0</v>
      </c>
      <c r="V1656" s="24">
        <v>0</v>
      </c>
      <c r="W1656" s="24">
        <v>0</v>
      </c>
      <c r="X1656" s="24">
        <v>0</v>
      </c>
      <c r="Y1656" s="24">
        <v>0</v>
      </c>
      <c r="Z1656" s="24">
        <v>0</v>
      </c>
      <c r="AA1656" s="24">
        <v>0.40556376278400424</v>
      </c>
      <c r="AB1656" s="24">
        <v>-0.40530384331941605</v>
      </c>
      <c r="AC1656" s="24">
        <v>2.599194645881653E-4</v>
      </c>
      <c r="AD1656" s="24">
        <v>-2.599194645881652E-4</v>
      </c>
      <c r="AE1656" s="24">
        <v>-0.40556376278400386</v>
      </c>
      <c r="AF1656" s="24">
        <v>0</v>
      </c>
      <c r="AG1656" s="24">
        <v>4.5194155973149464E-7</v>
      </c>
      <c r="AH1656" s="24">
        <v>-4.519176854955731E-7</v>
      </c>
      <c r="AI1656" s="24">
        <v>2.3874235921539366E-11</v>
      </c>
      <c r="AJ1656" s="24">
        <v>0</v>
      </c>
      <c r="AK1656" s="24">
        <v>0</v>
      </c>
      <c r="AL1656" s="24">
        <v>0</v>
      </c>
      <c r="AM1656" s="24">
        <v>0</v>
      </c>
      <c r="AN1656" s="24">
        <v>0</v>
      </c>
      <c r="AO1656" s="24">
        <v>0</v>
      </c>
      <c r="AP1656" s="24">
        <v>0</v>
      </c>
      <c r="AQ1656" s="24">
        <v>4.5062640309333768E-2</v>
      </c>
      <c r="AR1656" s="24">
        <v>-4.5033760368824005E-2</v>
      </c>
      <c r="AS1656" s="24">
        <v>2.8879940509796121E-5</v>
      </c>
      <c r="AT1656" s="24">
        <v>-2.8879940509796229E-5</v>
      </c>
      <c r="AU1656" s="24">
        <v>-4.5062640309334157E-2</v>
      </c>
      <c r="AV1656" s="24">
        <v>0</v>
      </c>
      <c r="AW1656" s="24">
        <v>0</v>
      </c>
      <c r="AX1656" s="24">
        <v>0</v>
      </c>
      <c r="AY1656" s="24">
        <v>0</v>
      </c>
      <c r="AZ1656" s="24">
        <v>0</v>
      </c>
      <c r="BA1656" s="24">
        <v>-2.3874235921539366E-11</v>
      </c>
      <c r="BB1656" s="24">
        <v>-4.5194155973149464E-7</v>
      </c>
      <c r="BC1656" s="24">
        <v>-2.3874235921539366E-11</v>
      </c>
      <c r="BD1656" s="24">
        <v>-4.5194155973149464E-7</v>
      </c>
      <c r="BE1656" s="24">
        <v>0</v>
      </c>
      <c r="BF1656" s="24">
        <v>0</v>
      </c>
      <c r="BG1656" s="24">
        <v>0</v>
      </c>
      <c r="BH1656" s="24">
        <v>0</v>
      </c>
      <c r="BI1656" s="24">
        <v>0</v>
      </c>
      <c r="BJ1656" s="24">
        <v>0</v>
      </c>
      <c r="BK1656" s="24">
        <v>0</v>
      </c>
      <c r="BL1656" s="24">
        <v>0</v>
      </c>
    </row>
    <row r="1657" spans="1:64" x14ac:dyDescent="0.25">
      <c r="A1657" t="s">
        <v>5126</v>
      </c>
      <c r="B1657">
        <v>210</v>
      </c>
      <c r="C1657">
        <v>2</v>
      </c>
      <c r="D1657">
        <v>18</v>
      </c>
      <c r="E1657" s="24">
        <v>0</v>
      </c>
      <c r="F1657" s="24">
        <v>0</v>
      </c>
      <c r="G1657" s="24">
        <v>0</v>
      </c>
      <c r="H1657" s="24">
        <v>0</v>
      </c>
      <c r="I1657" s="24">
        <v>0</v>
      </c>
      <c r="J1657" s="24">
        <v>0</v>
      </c>
      <c r="K1657" s="24">
        <v>0.41634444892406464</v>
      </c>
      <c r="L1657" s="24">
        <v>-0.41608814150094986</v>
      </c>
      <c r="M1657" s="24">
        <v>2.5630742311477661E-4</v>
      </c>
      <c r="N1657" s="24">
        <v>-2.5630742311477661E-4</v>
      </c>
      <c r="O1657" s="24">
        <v>-0.41634444892406464</v>
      </c>
      <c r="P1657" s="24">
        <v>0</v>
      </c>
      <c r="Q1657" s="24">
        <v>4.08071855417802E-7</v>
      </c>
      <c r="R1657" s="24">
        <v>-4.0805252865538932E-7</v>
      </c>
      <c r="S1657" s="24">
        <v>1.9326762412674725E-11</v>
      </c>
      <c r="T1657" s="24">
        <v>0</v>
      </c>
      <c r="U1657" s="24">
        <v>0</v>
      </c>
      <c r="V1657" s="24">
        <v>0</v>
      </c>
      <c r="W1657" s="24">
        <v>0</v>
      </c>
      <c r="X1657" s="24">
        <v>0</v>
      </c>
      <c r="Y1657" s="24">
        <v>0</v>
      </c>
      <c r="Z1657" s="24">
        <v>0</v>
      </c>
      <c r="AA1657" s="24">
        <v>0.37471000403165816</v>
      </c>
      <c r="AB1657" s="24">
        <v>-0.37447932735085487</v>
      </c>
      <c r="AC1657" s="24">
        <v>2.3067668080329896E-4</v>
      </c>
      <c r="AD1657" s="24">
        <v>-2.3067668080329891E-4</v>
      </c>
      <c r="AE1657" s="24">
        <v>-0.37471000403165799</v>
      </c>
      <c r="AF1657" s="24">
        <v>0</v>
      </c>
      <c r="AG1657" s="24">
        <v>4.08071855417802E-7</v>
      </c>
      <c r="AH1657" s="24">
        <v>-4.0805252865538932E-7</v>
      </c>
      <c r="AI1657" s="24">
        <v>1.9326762412674725E-11</v>
      </c>
      <c r="AJ1657" s="24">
        <v>0</v>
      </c>
      <c r="AK1657" s="24">
        <v>0</v>
      </c>
      <c r="AL1657" s="24">
        <v>0</v>
      </c>
      <c r="AM1657" s="24">
        <v>0</v>
      </c>
      <c r="AN1657" s="24">
        <v>0</v>
      </c>
      <c r="AO1657" s="24">
        <v>0</v>
      </c>
      <c r="AP1657" s="24">
        <v>0</v>
      </c>
      <c r="AQ1657" s="24">
        <v>4.1634444892406475E-2</v>
      </c>
      <c r="AR1657" s="24">
        <v>-4.1608814150094986E-2</v>
      </c>
      <c r="AS1657" s="24">
        <v>2.563074231147765E-5</v>
      </c>
      <c r="AT1657" s="24">
        <v>-2.5630742311477705E-5</v>
      </c>
      <c r="AU1657" s="24">
        <v>-4.1634444892406641E-2</v>
      </c>
      <c r="AV1657" s="24">
        <v>0</v>
      </c>
      <c r="AW1657" s="24">
        <v>0</v>
      </c>
      <c r="AX1657" s="24">
        <v>0</v>
      </c>
      <c r="AY1657" s="24">
        <v>0</v>
      </c>
      <c r="AZ1657" s="24">
        <v>0</v>
      </c>
      <c r="BA1657" s="24">
        <v>-1.9326762412674725E-11</v>
      </c>
      <c r="BB1657" s="24">
        <v>-4.08071855417802E-7</v>
      </c>
      <c r="BC1657" s="24">
        <v>-1.9326762412674725E-11</v>
      </c>
      <c r="BD1657" s="24">
        <v>-4.08071855417802E-7</v>
      </c>
      <c r="BE1657" s="24">
        <v>0</v>
      </c>
      <c r="BF1657" s="24">
        <v>0</v>
      </c>
      <c r="BG1657" s="24">
        <v>0</v>
      </c>
      <c r="BH1657" s="24">
        <v>0</v>
      </c>
      <c r="BI1657" s="24">
        <v>0</v>
      </c>
      <c r="BJ1657" s="24">
        <v>0</v>
      </c>
      <c r="BK1657" s="24">
        <v>0</v>
      </c>
      <c r="BL1657" s="24">
        <v>0</v>
      </c>
    </row>
    <row r="1658" spans="1:64" x14ac:dyDescent="0.25">
      <c r="A1658" t="s">
        <v>5126</v>
      </c>
      <c r="B1658">
        <v>211</v>
      </c>
      <c r="C1658">
        <v>3</v>
      </c>
      <c r="D1658">
        <v>18</v>
      </c>
      <c r="E1658" s="24">
        <v>0</v>
      </c>
      <c r="F1658" s="24">
        <v>0</v>
      </c>
      <c r="G1658" s="24">
        <v>0</v>
      </c>
      <c r="H1658" s="24">
        <v>0</v>
      </c>
      <c r="I1658" s="24">
        <v>0</v>
      </c>
      <c r="J1658" s="24">
        <v>0</v>
      </c>
      <c r="K1658" s="24">
        <v>0.38471200317144394</v>
      </c>
      <c r="L1658" s="24">
        <v>-0.38448446989059448</v>
      </c>
      <c r="M1658" s="24">
        <v>2.2753328084945679E-4</v>
      </c>
      <c r="N1658" s="24">
        <v>-2.2753328084945679E-4</v>
      </c>
      <c r="O1658" s="24">
        <v>-0.38471200317144394</v>
      </c>
      <c r="P1658" s="24">
        <v>0</v>
      </c>
      <c r="Q1658" s="24">
        <v>3.6850974538538139E-7</v>
      </c>
      <c r="R1658" s="24">
        <v>-3.6849132811767049E-7</v>
      </c>
      <c r="S1658" s="24">
        <v>1.8417267710901797E-11</v>
      </c>
      <c r="T1658" s="24">
        <v>0</v>
      </c>
      <c r="U1658" s="24">
        <v>0</v>
      </c>
      <c r="V1658" s="24">
        <v>0</v>
      </c>
      <c r="W1658" s="24">
        <v>0</v>
      </c>
      <c r="X1658" s="24">
        <v>0</v>
      </c>
      <c r="Y1658" s="24">
        <v>0</v>
      </c>
      <c r="Z1658" s="24">
        <v>0</v>
      </c>
      <c r="AA1658" s="24">
        <v>0.34624080285429953</v>
      </c>
      <c r="AB1658" s="24">
        <v>-0.34603602290153557</v>
      </c>
      <c r="AC1658" s="24">
        <v>2.0477995276451112E-4</v>
      </c>
      <c r="AD1658" s="24">
        <v>-2.0477995276451115E-4</v>
      </c>
      <c r="AE1658" s="24">
        <v>-0.34624080285430026</v>
      </c>
      <c r="AF1658" s="24">
        <v>0</v>
      </c>
      <c r="AG1658" s="24">
        <v>3.6850974538538139E-7</v>
      </c>
      <c r="AH1658" s="24">
        <v>-3.6849132811767049E-7</v>
      </c>
      <c r="AI1658" s="24">
        <v>1.8417267710901797E-11</v>
      </c>
      <c r="AJ1658" s="24">
        <v>0</v>
      </c>
      <c r="AK1658" s="24">
        <v>0</v>
      </c>
      <c r="AL1658" s="24">
        <v>0</v>
      </c>
      <c r="AM1658" s="24">
        <v>0</v>
      </c>
      <c r="AN1658" s="24">
        <v>0</v>
      </c>
      <c r="AO1658" s="24">
        <v>0</v>
      </c>
      <c r="AP1658" s="24">
        <v>0</v>
      </c>
      <c r="AQ1658" s="24">
        <v>3.8471200317144405E-2</v>
      </c>
      <c r="AR1658" s="24">
        <v>-3.8448446989058915E-2</v>
      </c>
      <c r="AS1658" s="24">
        <v>2.2753328084945662E-5</v>
      </c>
      <c r="AT1658" s="24">
        <v>-2.2753328084945635E-5</v>
      </c>
      <c r="AU1658" s="24">
        <v>-3.8471200317143683E-2</v>
      </c>
      <c r="AV1658" s="24">
        <v>0</v>
      </c>
      <c r="AW1658" s="24">
        <v>0</v>
      </c>
      <c r="AX1658" s="24">
        <v>0</v>
      </c>
      <c r="AY1658" s="24">
        <v>0</v>
      </c>
      <c r="AZ1658" s="24">
        <v>0</v>
      </c>
      <c r="BA1658" s="24">
        <v>-1.8417267710901797E-11</v>
      </c>
      <c r="BB1658" s="24">
        <v>-3.6850974538538139E-7</v>
      </c>
      <c r="BC1658" s="24">
        <v>-1.8417267710901797E-11</v>
      </c>
      <c r="BD1658" s="24">
        <v>-3.6850974538538139E-7</v>
      </c>
      <c r="BE1658" s="24">
        <v>0</v>
      </c>
      <c r="BF1658" s="24">
        <v>0</v>
      </c>
      <c r="BG1658" s="24">
        <v>0</v>
      </c>
      <c r="BH1658" s="24">
        <v>0</v>
      </c>
      <c r="BI1658" s="24">
        <v>0</v>
      </c>
      <c r="BJ1658" s="24">
        <v>0</v>
      </c>
      <c r="BK1658" s="24">
        <v>0</v>
      </c>
      <c r="BL1658" s="24">
        <v>0</v>
      </c>
    </row>
    <row r="1659" spans="1:64" x14ac:dyDescent="0.25">
      <c r="A1659" t="s">
        <v>5126</v>
      </c>
      <c r="B1659">
        <v>212</v>
      </c>
      <c r="C1659">
        <v>3</v>
      </c>
      <c r="D1659">
        <v>18</v>
      </c>
      <c r="E1659" s="24">
        <v>0</v>
      </c>
      <c r="F1659" s="24">
        <v>0</v>
      </c>
      <c r="G1659" s="24">
        <v>0</v>
      </c>
      <c r="H1659" s="24">
        <v>0</v>
      </c>
      <c r="I1659" s="24">
        <v>0</v>
      </c>
      <c r="J1659" s="24">
        <v>0</v>
      </c>
      <c r="K1659" s="24">
        <v>0.35552090406417847</v>
      </c>
      <c r="L1659" s="24">
        <v>-0.35531890392303467</v>
      </c>
      <c r="M1659" s="24">
        <v>2.0200014114379883E-4</v>
      </c>
      <c r="N1659" s="24">
        <v>-2.0200014114379883E-4</v>
      </c>
      <c r="O1659" s="24">
        <v>-0.35552090406417847</v>
      </c>
      <c r="P1659" s="24">
        <v>0</v>
      </c>
      <c r="Q1659" s="24">
        <v>3.328291313664522E-7</v>
      </c>
      <c r="R1659" s="24">
        <v>-3.3281480682489928E-7</v>
      </c>
      <c r="S1659" s="24">
        <v>1.432454155292362E-11</v>
      </c>
      <c r="T1659" s="24">
        <v>0</v>
      </c>
      <c r="U1659" s="24">
        <v>0</v>
      </c>
      <c r="V1659" s="24">
        <v>0</v>
      </c>
      <c r="W1659" s="24">
        <v>0</v>
      </c>
      <c r="X1659" s="24">
        <v>0</v>
      </c>
      <c r="Y1659" s="24">
        <v>0</v>
      </c>
      <c r="Z1659" s="24">
        <v>0</v>
      </c>
      <c r="AA1659" s="24">
        <v>0.31996881365776064</v>
      </c>
      <c r="AB1659" s="24">
        <v>-0.31978701353073102</v>
      </c>
      <c r="AC1659" s="24">
        <v>1.8180012702941894E-4</v>
      </c>
      <c r="AD1659" s="24">
        <v>-1.8180012702941886E-4</v>
      </c>
      <c r="AE1659" s="24">
        <v>-0.31996881365776053</v>
      </c>
      <c r="AF1659" s="24">
        <v>0</v>
      </c>
      <c r="AG1659" s="24">
        <v>3.328291313664522E-7</v>
      </c>
      <c r="AH1659" s="24">
        <v>-3.3281480682489928E-7</v>
      </c>
      <c r="AI1659" s="24">
        <v>1.432454155292362E-11</v>
      </c>
      <c r="AJ1659" s="24">
        <v>0</v>
      </c>
      <c r="AK1659" s="24">
        <v>0</v>
      </c>
      <c r="AL1659" s="24">
        <v>0</v>
      </c>
      <c r="AM1659" s="24">
        <v>0</v>
      </c>
      <c r="AN1659" s="24">
        <v>0</v>
      </c>
      <c r="AO1659" s="24">
        <v>0</v>
      </c>
      <c r="AP1659" s="24">
        <v>0</v>
      </c>
      <c r="AQ1659" s="24">
        <v>3.5552090406417824E-2</v>
      </c>
      <c r="AR1659" s="24">
        <v>-3.5531890392303644E-2</v>
      </c>
      <c r="AS1659" s="24">
        <v>2.0200014114379888E-5</v>
      </c>
      <c r="AT1659" s="24">
        <v>-2.020001411437997E-5</v>
      </c>
      <c r="AU1659" s="24">
        <v>-3.5552090406417935E-2</v>
      </c>
      <c r="AV1659" s="24">
        <v>0</v>
      </c>
      <c r="AW1659" s="24">
        <v>0</v>
      </c>
      <c r="AX1659" s="24">
        <v>0</v>
      </c>
      <c r="AY1659" s="24">
        <v>0</v>
      </c>
      <c r="AZ1659" s="24">
        <v>0</v>
      </c>
      <c r="BA1659" s="24">
        <v>-1.432454155292362E-11</v>
      </c>
      <c r="BB1659" s="24">
        <v>-3.328291313664522E-7</v>
      </c>
      <c r="BC1659" s="24">
        <v>-1.432454155292362E-11</v>
      </c>
      <c r="BD1659" s="24">
        <v>-3.328291313664522E-7</v>
      </c>
      <c r="BE1659" s="24">
        <v>0</v>
      </c>
      <c r="BF1659" s="24">
        <v>0</v>
      </c>
      <c r="BG1659" s="24">
        <v>0</v>
      </c>
      <c r="BH1659" s="24">
        <v>0</v>
      </c>
      <c r="BI1659" s="24">
        <v>0</v>
      </c>
      <c r="BJ1659" s="24">
        <v>0</v>
      </c>
      <c r="BK1659" s="24">
        <v>0</v>
      </c>
      <c r="BL1659" s="24">
        <v>0</v>
      </c>
    </row>
    <row r="1660" spans="1:64" x14ac:dyDescent="0.25">
      <c r="A1660" t="s">
        <v>5126</v>
      </c>
      <c r="B1660">
        <v>213</v>
      </c>
      <c r="C1660">
        <v>3</v>
      </c>
      <c r="D1660">
        <v>18</v>
      </c>
      <c r="E1660" s="24">
        <v>0</v>
      </c>
      <c r="F1660" s="24">
        <v>0</v>
      </c>
      <c r="G1660" s="24">
        <v>0</v>
      </c>
      <c r="H1660" s="24">
        <v>0</v>
      </c>
      <c r="I1660" s="24">
        <v>0</v>
      </c>
      <c r="J1660" s="24">
        <v>0</v>
      </c>
      <c r="K1660" s="24">
        <v>0.3285796046257019</v>
      </c>
      <c r="L1660" s="24">
        <v>-0.32840023189783096</v>
      </c>
      <c r="M1660" s="24">
        <v>1.7937272787094116E-4</v>
      </c>
      <c r="N1660" s="24">
        <v>-1.7937272787094116E-4</v>
      </c>
      <c r="O1660" s="24">
        <v>-0.3285796046257019</v>
      </c>
      <c r="P1660" s="24">
        <v>0</v>
      </c>
      <c r="Q1660" s="24">
        <v>3.0064461498113815E-7</v>
      </c>
      <c r="R1660" s="24">
        <v>-3.0063188205531333E-7</v>
      </c>
      <c r="S1660" s="24">
        <v>1.2732925824820995E-11</v>
      </c>
      <c r="T1660" s="24">
        <v>0</v>
      </c>
      <c r="U1660" s="24">
        <v>0</v>
      </c>
      <c r="V1660" s="24">
        <v>0</v>
      </c>
      <c r="W1660" s="24">
        <v>0</v>
      </c>
      <c r="X1660" s="24">
        <v>0</v>
      </c>
      <c r="Y1660" s="24">
        <v>0</v>
      </c>
      <c r="Z1660" s="24">
        <v>0</v>
      </c>
      <c r="AA1660" s="24">
        <v>0.29572164416313174</v>
      </c>
      <c r="AB1660" s="24">
        <v>-0.29556020870804778</v>
      </c>
      <c r="AC1660" s="24">
        <v>1.6143545508384705E-4</v>
      </c>
      <c r="AD1660" s="24">
        <v>-1.6143545508384705E-4</v>
      </c>
      <c r="AE1660" s="24">
        <v>-0.29572164416313163</v>
      </c>
      <c r="AF1660" s="24">
        <v>0</v>
      </c>
      <c r="AG1660" s="24">
        <v>3.0064461498113815E-7</v>
      </c>
      <c r="AH1660" s="24">
        <v>-3.0063188205531333E-7</v>
      </c>
      <c r="AI1660" s="24">
        <v>1.2732925824820995E-11</v>
      </c>
      <c r="AJ1660" s="24">
        <v>0</v>
      </c>
      <c r="AK1660" s="24">
        <v>0</v>
      </c>
      <c r="AL1660" s="24">
        <v>0</v>
      </c>
      <c r="AM1660" s="24">
        <v>0</v>
      </c>
      <c r="AN1660" s="24">
        <v>0</v>
      </c>
      <c r="AO1660" s="24">
        <v>0</v>
      </c>
      <c r="AP1660" s="24">
        <v>0</v>
      </c>
      <c r="AQ1660" s="24">
        <v>3.2857960462570168E-2</v>
      </c>
      <c r="AR1660" s="24">
        <v>-3.2840023189783185E-2</v>
      </c>
      <c r="AS1660" s="24">
        <v>1.7937272787094116E-5</v>
      </c>
      <c r="AT1660" s="24">
        <v>-1.7937272787094116E-5</v>
      </c>
      <c r="AU1660" s="24">
        <v>-3.2857960462570279E-2</v>
      </c>
      <c r="AV1660" s="24">
        <v>0</v>
      </c>
      <c r="AW1660" s="24">
        <v>0</v>
      </c>
      <c r="AX1660" s="24">
        <v>0</v>
      </c>
      <c r="AY1660" s="24">
        <v>0</v>
      </c>
      <c r="AZ1660" s="24">
        <v>0</v>
      </c>
      <c r="BA1660" s="24">
        <v>-1.2732925824820995E-11</v>
      </c>
      <c r="BB1660" s="24">
        <v>-3.0064461498113815E-7</v>
      </c>
      <c r="BC1660" s="24">
        <v>-1.2732925824820995E-11</v>
      </c>
      <c r="BD1660" s="24">
        <v>-3.0064461498113815E-7</v>
      </c>
      <c r="BE1660" s="24">
        <v>0</v>
      </c>
      <c r="BF1660" s="24">
        <v>0</v>
      </c>
      <c r="BG1660" s="24">
        <v>0</v>
      </c>
      <c r="BH1660" s="24">
        <v>0</v>
      </c>
      <c r="BI1660" s="24">
        <v>0</v>
      </c>
      <c r="BJ1660" s="24">
        <v>0</v>
      </c>
      <c r="BK1660" s="24">
        <v>0</v>
      </c>
      <c r="BL1660" s="24">
        <v>0</v>
      </c>
    </row>
    <row r="1661" spans="1:64" x14ac:dyDescent="0.25">
      <c r="A1661" t="s">
        <v>5126</v>
      </c>
      <c r="B1661">
        <v>214</v>
      </c>
      <c r="C1661">
        <v>4</v>
      </c>
      <c r="D1661">
        <v>18</v>
      </c>
      <c r="E1661" s="24">
        <v>0</v>
      </c>
      <c r="F1661" s="24">
        <v>0</v>
      </c>
      <c r="G1661" s="24">
        <v>0</v>
      </c>
      <c r="H1661" s="24">
        <v>0</v>
      </c>
      <c r="I1661" s="24">
        <v>0</v>
      </c>
      <c r="J1661" s="24">
        <v>0</v>
      </c>
      <c r="K1661" s="24">
        <v>0.30371184647083282</v>
      </c>
      <c r="L1661" s="24">
        <v>-0.3035525344312191</v>
      </c>
      <c r="M1661" s="24">
        <v>1.5931203961372375E-4</v>
      </c>
      <c r="N1661" s="24">
        <v>-1.5931203961372375E-4</v>
      </c>
      <c r="O1661" s="24">
        <v>-0.30371184647083282</v>
      </c>
      <c r="P1661" s="24">
        <v>0</v>
      </c>
      <c r="Q1661" s="24">
        <v>2.7160808713233564E-7</v>
      </c>
      <c r="R1661" s="24">
        <v>-2.7159740056958981E-7</v>
      </c>
      <c r="S1661" s="24">
        <v>1.0686562745831907E-11</v>
      </c>
      <c r="T1661" s="24">
        <v>0</v>
      </c>
      <c r="U1661" s="24">
        <v>0</v>
      </c>
      <c r="V1661" s="24">
        <v>0</v>
      </c>
      <c r="W1661" s="24">
        <v>0</v>
      </c>
      <c r="X1661" s="24">
        <v>0</v>
      </c>
      <c r="Y1661" s="24">
        <v>0</v>
      </c>
      <c r="Z1661" s="24">
        <v>0</v>
      </c>
      <c r="AA1661" s="24">
        <v>0.27334066182374955</v>
      </c>
      <c r="AB1661" s="24">
        <v>-0.27319728098809737</v>
      </c>
      <c r="AC1661" s="24">
        <v>1.4338083565235138E-4</v>
      </c>
      <c r="AD1661" s="24">
        <v>-1.4338083565235138E-4</v>
      </c>
      <c r="AE1661" s="24">
        <v>-0.27334066182374928</v>
      </c>
      <c r="AF1661" s="24">
        <v>0</v>
      </c>
      <c r="AG1661" s="24">
        <v>2.7160808713233564E-7</v>
      </c>
      <c r="AH1661" s="24">
        <v>-2.7159740056958981E-7</v>
      </c>
      <c r="AI1661" s="24">
        <v>1.0686562745831907E-11</v>
      </c>
      <c r="AJ1661" s="24">
        <v>0</v>
      </c>
      <c r="AK1661" s="24">
        <v>0</v>
      </c>
      <c r="AL1661" s="24">
        <v>0</v>
      </c>
      <c r="AM1661" s="24">
        <v>0</v>
      </c>
      <c r="AN1661" s="24">
        <v>0</v>
      </c>
      <c r="AO1661" s="24">
        <v>0</v>
      </c>
      <c r="AP1661" s="24">
        <v>0</v>
      </c>
      <c r="AQ1661" s="24">
        <v>3.0371184647083271E-2</v>
      </c>
      <c r="AR1661" s="24">
        <v>-3.0355253443121732E-2</v>
      </c>
      <c r="AS1661" s="24">
        <v>1.5931203961372375E-5</v>
      </c>
      <c r="AT1661" s="24">
        <v>-1.5931203961372375E-5</v>
      </c>
      <c r="AU1661" s="24">
        <v>-3.0371184647083549E-2</v>
      </c>
      <c r="AV1661" s="24">
        <v>0</v>
      </c>
      <c r="AW1661" s="24">
        <v>0</v>
      </c>
      <c r="AX1661" s="24">
        <v>0</v>
      </c>
      <c r="AY1661" s="24">
        <v>0</v>
      </c>
      <c r="AZ1661" s="24">
        <v>0</v>
      </c>
      <c r="BA1661" s="24">
        <v>-1.0686562745831907E-11</v>
      </c>
      <c r="BB1661" s="24">
        <v>-2.7160808713233564E-7</v>
      </c>
      <c r="BC1661" s="24">
        <v>-1.0686562745831907E-11</v>
      </c>
      <c r="BD1661" s="24">
        <v>-2.7160808713233564E-7</v>
      </c>
      <c r="BE1661" s="24">
        <v>0</v>
      </c>
      <c r="BF1661" s="24">
        <v>0</v>
      </c>
      <c r="BG1661" s="24">
        <v>0</v>
      </c>
      <c r="BH1661" s="24">
        <v>0</v>
      </c>
      <c r="BI1661" s="24">
        <v>0</v>
      </c>
      <c r="BJ1661" s="24">
        <v>0</v>
      </c>
      <c r="BK1661" s="24">
        <v>0</v>
      </c>
      <c r="BL1661" s="24">
        <v>0</v>
      </c>
    </row>
    <row r="1662" spans="1:64" x14ac:dyDescent="0.25">
      <c r="A1662" t="s">
        <v>5126</v>
      </c>
      <c r="B1662">
        <v>215</v>
      </c>
      <c r="C1662">
        <v>4</v>
      </c>
      <c r="D1662">
        <v>18</v>
      </c>
      <c r="E1662" s="24">
        <v>0</v>
      </c>
      <c r="F1662" s="24">
        <v>0</v>
      </c>
      <c r="G1662" s="24">
        <v>0</v>
      </c>
      <c r="H1662" s="24">
        <v>0</v>
      </c>
      <c r="I1662" s="24">
        <v>0</v>
      </c>
      <c r="J1662" s="24">
        <v>0</v>
      </c>
      <c r="K1662" s="24">
        <v>0.28075547143816948</v>
      </c>
      <c r="L1662" s="24">
        <v>-0.2806139811873436</v>
      </c>
      <c r="M1662" s="24">
        <v>1.4149025082588196E-4</v>
      </c>
      <c r="N1662" s="24">
        <v>-1.4149025082588196E-4</v>
      </c>
      <c r="O1662" s="24">
        <v>-0.28075547143816948</v>
      </c>
      <c r="P1662" s="24">
        <v>0</v>
      </c>
      <c r="Q1662" s="24">
        <v>2.4540941012674011E-7</v>
      </c>
      <c r="R1662" s="24">
        <v>-2.453998604323715E-7</v>
      </c>
      <c r="S1662" s="24">
        <v>9.5496943686157465E-12</v>
      </c>
      <c r="T1662" s="24">
        <v>0</v>
      </c>
      <c r="U1662" s="24">
        <v>0</v>
      </c>
      <c r="V1662" s="24">
        <v>0</v>
      </c>
      <c r="W1662" s="24">
        <v>0</v>
      </c>
      <c r="X1662" s="24">
        <v>0</v>
      </c>
      <c r="Y1662" s="24">
        <v>0</v>
      </c>
      <c r="Z1662" s="24">
        <v>0</v>
      </c>
      <c r="AA1662" s="24">
        <v>0.25267992429435254</v>
      </c>
      <c r="AB1662" s="24">
        <v>-0.25255258306860906</v>
      </c>
      <c r="AC1662" s="24">
        <v>1.2734122574329377E-4</v>
      </c>
      <c r="AD1662" s="24">
        <v>-1.2734122574329385E-4</v>
      </c>
      <c r="AE1662" s="24">
        <v>-0.25267992429435271</v>
      </c>
      <c r="AF1662" s="24">
        <v>0</v>
      </c>
      <c r="AG1662" s="24">
        <v>2.4540941012674011E-7</v>
      </c>
      <c r="AH1662" s="24">
        <v>-2.453998604323715E-7</v>
      </c>
      <c r="AI1662" s="24">
        <v>9.5496943686157465E-12</v>
      </c>
      <c r="AJ1662" s="24">
        <v>0</v>
      </c>
      <c r="AK1662" s="24">
        <v>0</v>
      </c>
      <c r="AL1662" s="24">
        <v>0</v>
      </c>
      <c r="AM1662" s="24">
        <v>0</v>
      </c>
      <c r="AN1662" s="24">
        <v>0</v>
      </c>
      <c r="AO1662" s="24">
        <v>0</v>
      </c>
      <c r="AP1662" s="24">
        <v>0</v>
      </c>
      <c r="AQ1662" s="24">
        <v>2.8075547143816937E-2</v>
      </c>
      <c r="AR1662" s="24">
        <v>-2.8061398118734537E-2</v>
      </c>
      <c r="AS1662" s="24">
        <v>1.414902508258819E-5</v>
      </c>
      <c r="AT1662" s="24">
        <v>-1.4149025082588109E-5</v>
      </c>
      <c r="AU1662" s="24">
        <v>-2.807554714381677E-2</v>
      </c>
      <c r="AV1662" s="24">
        <v>0</v>
      </c>
      <c r="AW1662" s="24">
        <v>0</v>
      </c>
      <c r="AX1662" s="24">
        <v>0</v>
      </c>
      <c r="AY1662" s="24">
        <v>0</v>
      </c>
      <c r="AZ1662" s="24">
        <v>0</v>
      </c>
      <c r="BA1662" s="24">
        <v>-9.5496943686157465E-12</v>
      </c>
      <c r="BB1662" s="24">
        <v>-2.4540941012674011E-7</v>
      </c>
      <c r="BC1662" s="24">
        <v>-9.5496943686157465E-12</v>
      </c>
      <c r="BD1662" s="24">
        <v>-2.4540941012674011E-7</v>
      </c>
      <c r="BE1662" s="24">
        <v>0</v>
      </c>
      <c r="BF1662" s="24">
        <v>0</v>
      </c>
      <c r="BG1662" s="24">
        <v>0</v>
      </c>
      <c r="BH1662" s="24">
        <v>0</v>
      </c>
      <c r="BI1662" s="24">
        <v>0</v>
      </c>
      <c r="BJ1662" s="24">
        <v>0</v>
      </c>
      <c r="BK1662" s="24">
        <v>0</v>
      </c>
      <c r="BL1662" s="24">
        <v>0</v>
      </c>
    </row>
    <row r="1663" spans="1:64" x14ac:dyDescent="0.25">
      <c r="A1663" t="s">
        <v>5126</v>
      </c>
      <c r="B1663">
        <v>216</v>
      </c>
      <c r="C1663">
        <v>4</v>
      </c>
      <c r="D1663">
        <v>18</v>
      </c>
      <c r="E1663" s="24">
        <v>0</v>
      </c>
      <c r="F1663" s="24">
        <v>0</v>
      </c>
      <c r="G1663" s="24">
        <v>0</v>
      </c>
      <c r="H1663" s="24">
        <v>0</v>
      </c>
      <c r="I1663" s="24">
        <v>0</v>
      </c>
      <c r="J1663" s="24">
        <v>0</v>
      </c>
      <c r="K1663" s="24">
        <v>0.25956115499138832</v>
      </c>
      <c r="L1663" s="24">
        <v>-0.25943544507026672</v>
      </c>
      <c r="M1663" s="24">
        <v>1.2570992112159729E-4</v>
      </c>
      <c r="N1663" s="24">
        <v>-1.2570992112159729E-4</v>
      </c>
      <c r="O1663" s="24">
        <v>-0.25956115499138832</v>
      </c>
      <c r="P1663" s="24">
        <v>0</v>
      </c>
      <c r="Q1663" s="24">
        <v>2.217668679804774E-7</v>
      </c>
      <c r="R1663" s="24">
        <v>-2.2175868252816144E-7</v>
      </c>
      <c r="S1663" s="24">
        <v>8.1854523159563541E-12</v>
      </c>
      <c r="T1663" s="24">
        <v>0</v>
      </c>
      <c r="U1663" s="24">
        <v>0</v>
      </c>
      <c r="V1663" s="24">
        <v>0</v>
      </c>
      <c r="W1663" s="24">
        <v>0</v>
      </c>
      <c r="X1663" s="24">
        <v>0</v>
      </c>
      <c r="Y1663" s="24">
        <v>0</v>
      </c>
      <c r="Z1663" s="24">
        <v>0</v>
      </c>
      <c r="AA1663" s="24">
        <v>0.23360503949224951</v>
      </c>
      <c r="AB1663" s="24">
        <v>-0.23349190056323987</v>
      </c>
      <c r="AC1663" s="24">
        <v>1.1313892900943756E-4</v>
      </c>
      <c r="AD1663" s="24">
        <v>-1.1313892900943756E-4</v>
      </c>
      <c r="AE1663" s="24">
        <v>-0.23360503949224931</v>
      </c>
      <c r="AF1663" s="24">
        <v>0</v>
      </c>
      <c r="AG1663" s="24">
        <v>2.217668679804774E-7</v>
      </c>
      <c r="AH1663" s="24">
        <v>-2.2175868252816144E-7</v>
      </c>
      <c r="AI1663" s="24">
        <v>8.1854523159563541E-12</v>
      </c>
      <c r="AJ1663" s="24">
        <v>0</v>
      </c>
      <c r="AK1663" s="24">
        <v>0</v>
      </c>
      <c r="AL1663" s="24">
        <v>0</v>
      </c>
      <c r="AM1663" s="24">
        <v>0</v>
      </c>
      <c r="AN1663" s="24">
        <v>0</v>
      </c>
      <c r="AO1663" s="24">
        <v>0</v>
      </c>
      <c r="AP1663" s="24">
        <v>0</v>
      </c>
      <c r="AQ1663" s="24">
        <v>2.5956115499138815E-2</v>
      </c>
      <c r="AR1663" s="24">
        <v>-2.594354450702685E-2</v>
      </c>
      <c r="AS1663" s="24">
        <v>1.2570992112159729E-5</v>
      </c>
      <c r="AT1663" s="24">
        <v>-1.2570992112159729E-5</v>
      </c>
      <c r="AU1663" s="24">
        <v>-2.595611549913901E-2</v>
      </c>
      <c r="AV1663" s="24">
        <v>0</v>
      </c>
      <c r="AW1663" s="24">
        <v>0</v>
      </c>
      <c r="AX1663" s="24">
        <v>0</v>
      </c>
      <c r="AY1663" s="24">
        <v>0</v>
      </c>
      <c r="AZ1663" s="24">
        <v>0</v>
      </c>
      <c r="BA1663" s="24">
        <v>-8.1854523159563541E-12</v>
      </c>
      <c r="BB1663" s="24">
        <v>-2.217668679804774E-7</v>
      </c>
      <c r="BC1663" s="24">
        <v>-8.1854523159563541E-12</v>
      </c>
      <c r="BD1663" s="24">
        <v>-2.217668679804774E-7</v>
      </c>
      <c r="BE1663" s="24">
        <v>0</v>
      </c>
      <c r="BF1663" s="24">
        <v>0</v>
      </c>
      <c r="BG1663" s="24">
        <v>0</v>
      </c>
      <c r="BH1663" s="24">
        <v>0</v>
      </c>
      <c r="BI1663" s="24">
        <v>0</v>
      </c>
      <c r="BJ1663" s="24">
        <v>0</v>
      </c>
      <c r="BK1663" s="24">
        <v>0</v>
      </c>
      <c r="BL1663" s="24">
        <v>0</v>
      </c>
    </row>
    <row r="1664" spans="1:64" x14ac:dyDescent="0.25">
      <c r="A1664" t="s">
        <v>5126</v>
      </c>
      <c r="B1664">
        <v>217</v>
      </c>
      <c r="C1664">
        <v>1</v>
      </c>
      <c r="D1664">
        <v>19</v>
      </c>
      <c r="E1664" s="24">
        <v>0</v>
      </c>
      <c r="F1664" s="24">
        <v>0</v>
      </c>
      <c r="G1664" s="24">
        <v>0</v>
      </c>
      <c r="H1664" s="24">
        <v>0</v>
      </c>
      <c r="I1664" s="24">
        <v>0</v>
      </c>
      <c r="J1664" s="24">
        <v>0</v>
      </c>
      <c r="K1664" s="24">
        <v>0.239991445094347</v>
      </c>
      <c r="L1664" s="24">
        <v>-0.23987975344061852</v>
      </c>
      <c r="M1664" s="24">
        <v>1.1169165372848511E-4</v>
      </c>
      <c r="N1664" s="24">
        <v>-1.1169165372848511E-4</v>
      </c>
      <c r="O1664" s="24">
        <v>-0.239991445094347</v>
      </c>
      <c r="P1664" s="24">
        <v>0</v>
      </c>
      <c r="Q1664" s="24">
        <v>2.0042944015585817E-7</v>
      </c>
      <c r="R1664" s="24">
        <v>-2.0042307369294576E-7</v>
      </c>
      <c r="S1664" s="24">
        <v>6.3664629124104977E-12</v>
      </c>
      <c r="T1664" s="24">
        <v>0</v>
      </c>
      <c r="U1664" s="24">
        <v>0</v>
      </c>
      <c r="V1664" s="24">
        <v>0</v>
      </c>
      <c r="W1664" s="24">
        <v>0</v>
      </c>
      <c r="X1664" s="24">
        <v>0</v>
      </c>
      <c r="Y1664" s="24">
        <v>0</v>
      </c>
      <c r="Z1664" s="24">
        <v>0</v>
      </c>
      <c r="AA1664" s="24">
        <v>0.21599230058491231</v>
      </c>
      <c r="AB1664" s="24">
        <v>-0.21589177809655702</v>
      </c>
      <c r="AC1664" s="24">
        <v>1.0052248835563659E-4</v>
      </c>
      <c r="AD1664" s="24">
        <v>-1.0052248835563655E-4</v>
      </c>
      <c r="AE1664" s="24">
        <v>-0.21599230058491248</v>
      </c>
      <c r="AF1664" s="24">
        <v>0</v>
      </c>
      <c r="AG1664" s="24">
        <v>2.0042944015585817E-7</v>
      </c>
      <c r="AH1664" s="24">
        <v>-2.0042307369294576E-7</v>
      </c>
      <c r="AI1664" s="24">
        <v>6.3664629124104977E-12</v>
      </c>
      <c r="AJ1664" s="24">
        <v>0</v>
      </c>
      <c r="AK1664" s="24">
        <v>0</v>
      </c>
      <c r="AL1664" s="24">
        <v>0</v>
      </c>
      <c r="AM1664" s="24">
        <v>0</v>
      </c>
      <c r="AN1664" s="24">
        <v>0</v>
      </c>
      <c r="AO1664" s="24">
        <v>0</v>
      </c>
      <c r="AP1664" s="24">
        <v>0</v>
      </c>
      <c r="AQ1664" s="24">
        <v>2.3999144509434689E-2</v>
      </c>
      <c r="AR1664" s="24">
        <v>-2.3987975344061496E-2</v>
      </c>
      <c r="AS1664" s="24">
        <v>1.1169165372848513E-5</v>
      </c>
      <c r="AT1664" s="24">
        <v>-1.1169165372848554E-5</v>
      </c>
      <c r="AU1664" s="24">
        <v>-2.3999144509434522E-2</v>
      </c>
      <c r="AV1664" s="24">
        <v>0</v>
      </c>
      <c r="AW1664" s="24">
        <v>0</v>
      </c>
      <c r="AX1664" s="24">
        <v>0</v>
      </c>
      <c r="AY1664" s="24">
        <v>0</v>
      </c>
      <c r="AZ1664" s="24">
        <v>0</v>
      </c>
      <c r="BA1664" s="24">
        <v>-6.3664629124104977E-12</v>
      </c>
      <c r="BB1664" s="24">
        <v>-2.0042944015585817E-7</v>
      </c>
      <c r="BC1664" s="24">
        <v>-6.3664629124104977E-12</v>
      </c>
      <c r="BD1664" s="24">
        <v>-2.0042944015585817E-7</v>
      </c>
      <c r="BE1664" s="24">
        <v>0</v>
      </c>
      <c r="BF1664" s="24">
        <v>0</v>
      </c>
      <c r="BG1664" s="24">
        <v>0</v>
      </c>
      <c r="BH1664" s="24">
        <v>0</v>
      </c>
      <c r="BI1664" s="24">
        <v>0</v>
      </c>
      <c r="BJ1664" s="24">
        <v>0</v>
      </c>
      <c r="BK1664" s="24">
        <v>0</v>
      </c>
      <c r="BL1664" s="24">
        <v>0</v>
      </c>
    </row>
    <row r="1665" spans="1:64" x14ac:dyDescent="0.25">
      <c r="A1665" t="s">
        <v>5126</v>
      </c>
      <c r="B1665">
        <v>218</v>
      </c>
      <c r="C1665">
        <v>1</v>
      </c>
      <c r="D1665">
        <v>19</v>
      </c>
      <c r="E1665" s="24">
        <v>0</v>
      </c>
      <c r="F1665" s="24">
        <v>0</v>
      </c>
      <c r="G1665" s="24">
        <v>0</v>
      </c>
      <c r="H1665" s="24">
        <v>0</v>
      </c>
      <c r="I1665" s="24">
        <v>0</v>
      </c>
      <c r="J1665" s="24">
        <v>0</v>
      </c>
      <c r="K1665" s="24">
        <v>0.22191985324025154</v>
      </c>
      <c r="L1665" s="24">
        <v>-0.22182059288024902</v>
      </c>
      <c r="M1665" s="24">
        <v>9.92603600025177E-5</v>
      </c>
      <c r="N1665" s="24">
        <v>-9.92603600025177E-5</v>
      </c>
      <c r="O1665" s="24">
        <v>-0.22191985324025154</v>
      </c>
      <c r="P1665" s="24">
        <v>0</v>
      </c>
      <c r="Q1665" s="24">
        <v>1.8116679711965844E-7</v>
      </c>
      <c r="R1665" s="24">
        <v>-1.8116043065674603E-7</v>
      </c>
      <c r="S1665" s="24">
        <v>6.3664629124104977E-12</v>
      </c>
      <c r="T1665" s="24">
        <v>0</v>
      </c>
      <c r="U1665" s="24">
        <v>0</v>
      </c>
      <c r="V1665" s="24">
        <v>0</v>
      </c>
      <c r="W1665" s="24">
        <v>0</v>
      </c>
      <c r="X1665" s="24">
        <v>0</v>
      </c>
      <c r="Y1665" s="24">
        <v>0</v>
      </c>
      <c r="Z1665" s="24">
        <v>0</v>
      </c>
      <c r="AA1665" s="24">
        <v>0.1997278679162264</v>
      </c>
      <c r="AB1665" s="24">
        <v>-0.19963853359222394</v>
      </c>
      <c r="AC1665" s="24">
        <v>8.933432400226593E-5</v>
      </c>
      <c r="AD1665" s="24">
        <v>-8.933432400226593E-5</v>
      </c>
      <c r="AE1665" s="24">
        <v>-0.19972786791622621</v>
      </c>
      <c r="AF1665" s="24">
        <v>0</v>
      </c>
      <c r="AG1665" s="24">
        <v>1.8116679711965844E-7</v>
      </c>
      <c r="AH1665" s="24">
        <v>-1.8116043065674603E-7</v>
      </c>
      <c r="AI1665" s="24">
        <v>6.3664629124104977E-12</v>
      </c>
      <c r="AJ1665" s="24">
        <v>0</v>
      </c>
      <c r="AK1665" s="24">
        <v>0</v>
      </c>
      <c r="AL1665" s="24">
        <v>0</v>
      </c>
      <c r="AM1665" s="24">
        <v>0</v>
      </c>
      <c r="AN1665" s="24">
        <v>0</v>
      </c>
      <c r="AO1665" s="24">
        <v>0</v>
      </c>
      <c r="AP1665" s="24">
        <v>0</v>
      </c>
      <c r="AQ1665" s="24">
        <v>2.2191985324025137E-2</v>
      </c>
      <c r="AR1665" s="24">
        <v>-2.218205928802508E-2</v>
      </c>
      <c r="AS1665" s="24">
        <v>9.92603600025177E-6</v>
      </c>
      <c r="AT1665" s="24">
        <v>-9.92603600025177E-6</v>
      </c>
      <c r="AU1665" s="24">
        <v>-2.2191985324025332E-2</v>
      </c>
      <c r="AV1665" s="24">
        <v>0</v>
      </c>
      <c r="AW1665" s="24">
        <v>0</v>
      </c>
      <c r="AX1665" s="24">
        <v>0</v>
      </c>
      <c r="AY1665" s="24">
        <v>0</v>
      </c>
      <c r="AZ1665" s="24">
        <v>0</v>
      </c>
      <c r="BA1665" s="24">
        <v>-6.3664629124104977E-12</v>
      </c>
      <c r="BB1665" s="24">
        <v>-1.8116679711965844E-7</v>
      </c>
      <c r="BC1665" s="24">
        <v>-6.3664629124104977E-12</v>
      </c>
      <c r="BD1665" s="24">
        <v>-1.8116679711965844E-7</v>
      </c>
      <c r="BE1665" s="24">
        <v>0</v>
      </c>
      <c r="BF1665" s="24">
        <v>0</v>
      </c>
      <c r="BG1665" s="24">
        <v>0</v>
      </c>
      <c r="BH1665" s="24">
        <v>0</v>
      </c>
      <c r="BI1665" s="24">
        <v>0</v>
      </c>
      <c r="BJ1665" s="24">
        <v>0</v>
      </c>
      <c r="BK1665" s="24">
        <v>0</v>
      </c>
      <c r="BL1665" s="24">
        <v>0</v>
      </c>
    </row>
    <row r="1666" spans="1:64" x14ac:dyDescent="0.25">
      <c r="A1666" t="s">
        <v>5126</v>
      </c>
      <c r="B1666">
        <v>219</v>
      </c>
      <c r="C1666">
        <v>1</v>
      </c>
      <c r="D1666">
        <v>19</v>
      </c>
      <c r="E1666" s="24">
        <v>0</v>
      </c>
      <c r="F1666" s="24">
        <v>0</v>
      </c>
      <c r="G1666" s="24">
        <v>0</v>
      </c>
      <c r="H1666" s="24">
        <v>0</v>
      </c>
      <c r="I1666" s="24">
        <v>0</v>
      </c>
      <c r="J1666" s="24">
        <v>0</v>
      </c>
      <c r="K1666" s="24">
        <v>0.20522982254624367</v>
      </c>
      <c r="L1666" s="24">
        <v>-0.20514160394668579</v>
      </c>
      <c r="M1666" s="24">
        <v>8.8218599557876587E-5</v>
      </c>
      <c r="N1666" s="24">
        <v>-8.8218599557876587E-5</v>
      </c>
      <c r="O1666" s="24">
        <v>-0.20522982254624367</v>
      </c>
      <c r="P1666" s="24">
        <v>0</v>
      </c>
      <c r="Q1666" s="24">
        <v>1.6377794054278638E-7</v>
      </c>
      <c r="R1666" s="24">
        <v>-1.6377339306927752E-7</v>
      </c>
      <c r="S1666" s="24">
        <v>4.5474735088646412E-12</v>
      </c>
      <c r="T1666" s="24">
        <v>0</v>
      </c>
      <c r="U1666" s="24">
        <v>0</v>
      </c>
      <c r="V1666" s="24">
        <v>0</v>
      </c>
      <c r="W1666" s="24">
        <v>0</v>
      </c>
      <c r="X1666" s="24">
        <v>0</v>
      </c>
      <c r="Y1666" s="24">
        <v>0</v>
      </c>
      <c r="Z1666" s="24">
        <v>0</v>
      </c>
      <c r="AA1666" s="24">
        <v>0.1847068402916193</v>
      </c>
      <c r="AB1666" s="24">
        <v>-0.18462744355201721</v>
      </c>
      <c r="AC1666" s="24">
        <v>7.9396739602088934E-5</v>
      </c>
      <c r="AD1666" s="24">
        <v>-7.9396739602088907E-5</v>
      </c>
      <c r="AE1666" s="24">
        <v>-0.18470684029161966</v>
      </c>
      <c r="AF1666" s="24">
        <v>0</v>
      </c>
      <c r="AG1666" s="24">
        <v>1.6377794054278638E-7</v>
      </c>
      <c r="AH1666" s="24">
        <v>-1.6377339306927752E-7</v>
      </c>
      <c r="AI1666" s="24">
        <v>4.5474735088646412E-12</v>
      </c>
      <c r="AJ1666" s="24">
        <v>0</v>
      </c>
      <c r="AK1666" s="24">
        <v>0</v>
      </c>
      <c r="AL1666" s="24">
        <v>0</v>
      </c>
      <c r="AM1666" s="24">
        <v>0</v>
      </c>
      <c r="AN1666" s="24">
        <v>0</v>
      </c>
      <c r="AO1666" s="24">
        <v>0</v>
      </c>
      <c r="AP1666" s="24">
        <v>0</v>
      </c>
      <c r="AQ1666" s="24">
        <v>2.0522982254624372E-2</v>
      </c>
      <c r="AR1666" s="24">
        <v>-2.0514160394668579E-2</v>
      </c>
      <c r="AS1666" s="24">
        <v>8.8218599557876533E-6</v>
      </c>
      <c r="AT1666" s="24">
        <v>-8.8218599557876804E-6</v>
      </c>
      <c r="AU1666" s="24">
        <v>-2.0522982254624011E-2</v>
      </c>
      <c r="AV1666" s="24">
        <v>0</v>
      </c>
      <c r="AW1666" s="24">
        <v>0</v>
      </c>
      <c r="AX1666" s="24">
        <v>0</v>
      </c>
      <c r="AY1666" s="24">
        <v>0</v>
      </c>
      <c r="AZ1666" s="24">
        <v>0</v>
      </c>
      <c r="BA1666" s="24">
        <v>-4.5474735088646412E-12</v>
      </c>
      <c r="BB1666" s="24">
        <v>-1.6377794054278638E-7</v>
      </c>
      <c r="BC1666" s="24">
        <v>-4.5474735088646412E-12</v>
      </c>
      <c r="BD1666" s="24">
        <v>-1.6377794054278638E-7</v>
      </c>
      <c r="BE1666" s="24">
        <v>0</v>
      </c>
      <c r="BF1666" s="24">
        <v>0</v>
      </c>
      <c r="BG1666" s="24">
        <v>0</v>
      </c>
      <c r="BH1666" s="24">
        <v>0</v>
      </c>
      <c r="BI1666" s="24">
        <v>0</v>
      </c>
      <c r="BJ1666" s="24">
        <v>0</v>
      </c>
      <c r="BK1666" s="24">
        <v>0</v>
      </c>
      <c r="BL1666" s="24">
        <v>0</v>
      </c>
    </row>
    <row r="1667" spans="1:64" x14ac:dyDescent="0.25">
      <c r="A1667" t="s">
        <v>5126</v>
      </c>
      <c r="B1667">
        <v>220</v>
      </c>
      <c r="C1667">
        <v>2</v>
      </c>
      <c r="D1667">
        <v>19</v>
      </c>
      <c r="E1667" s="24">
        <v>0</v>
      </c>
      <c r="F1667" s="24">
        <v>0</v>
      </c>
      <c r="G1667" s="24">
        <v>0</v>
      </c>
      <c r="H1667" s="24">
        <v>0</v>
      </c>
      <c r="I1667" s="24">
        <v>0</v>
      </c>
      <c r="J1667" s="24">
        <v>0</v>
      </c>
      <c r="K1667" s="24">
        <v>0.18981406092643738</v>
      </c>
      <c r="L1667" s="24">
        <v>-0.18973565101623535</v>
      </c>
      <c r="M1667" s="24">
        <v>7.8409910202026367E-5</v>
      </c>
      <c r="N1667" s="24">
        <v>-7.8409910202026367E-5</v>
      </c>
      <c r="O1667" s="24">
        <v>-0.18981406092643738</v>
      </c>
      <c r="P1667" s="24">
        <v>0</v>
      </c>
      <c r="Q1667" s="24">
        <v>1.4807710613240488E-7</v>
      </c>
      <c r="R1667" s="24">
        <v>-1.4807187653786968E-7</v>
      </c>
      <c r="S1667" s="24">
        <v>5.2295945351943374E-12</v>
      </c>
      <c r="T1667" s="24">
        <v>0</v>
      </c>
      <c r="U1667" s="24">
        <v>0</v>
      </c>
      <c r="V1667" s="24">
        <v>0</v>
      </c>
      <c r="W1667" s="24">
        <v>0</v>
      </c>
      <c r="X1667" s="24">
        <v>0</v>
      </c>
      <c r="Y1667" s="24">
        <v>0</v>
      </c>
      <c r="Z1667" s="24">
        <v>0</v>
      </c>
      <c r="AA1667" s="24">
        <v>0.17083265483379365</v>
      </c>
      <c r="AB1667" s="24">
        <v>-0.17076208591461173</v>
      </c>
      <c r="AC1667" s="24">
        <v>7.0568919181823733E-5</v>
      </c>
      <c r="AD1667" s="24">
        <v>-7.0568919181823774E-5</v>
      </c>
      <c r="AE1667" s="24">
        <v>-0.17083265483379328</v>
      </c>
      <c r="AF1667" s="24">
        <v>0</v>
      </c>
      <c r="AG1667" s="24">
        <v>1.4807710613240488E-7</v>
      </c>
      <c r="AH1667" s="24">
        <v>-1.4807187653786968E-7</v>
      </c>
      <c r="AI1667" s="24">
        <v>5.2295945351943374E-12</v>
      </c>
      <c r="AJ1667" s="24">
        <v>0</v>
      </c>
      <c r="AK1667" s="24">
        <v>0</v>
      </c>
      <c r="AL1667" s="24">
        <v>0</v>
      </c>
      <c r="AM1667" s="24">
        <v>0</v>
      </c>
      <c r="AN1667" s="24">
        <v>0</v>
      </c>
      <c r="AO1667" s="24">
        <v>0</v>
      </c>
      <c r="AP1667" s="24">
        <v>0</v>
      </c>
      <c r="AQ1667" s="24">
        <v>1.8981406092643732E-2</v>
      </c>
      <c r="AR1667" s="24">
        <v>-1.8973565101623624E-2</v>
      </c>
      <c r="AS1667" s="24">
        <v>7.840991020202634E-6</v>
      </c>
      <c r="AT1667" s="24">
        <v>-7.8409910202025934E-6</v>
      </c>
      <c r="AU1667" s="24">
        <v>-1.8981406092644093E-2</v>
      </c>
      <c r="AV1667" s="24">
        <v>0</v>
      </c>
      <c r="AW1667" s="24">
        <v>0</v>
      </c>
      <c r="AX1667" s="24">
        <v>0</v>
      </c>
      <c r="AY1667" s="24">
        <v>0</v>
      </c>
      <c r="AZ1667" s="24">
        <v>0</v>
      </c>
      <c r="BA1667" s="24">
        <v>-5.2295945351943374E-12</v>
      </c>
      <c r="BB1667" s="24">
        <v>-1.4807710613240488E-7</v>
      </c>
      <c r="BC1667" s="24">
        <v>-5.2295945351943374E-12</v>
      </c>
      <c r="BD1667" s="24">
        <v>-1.4807710613240488E-7</v>
      </c>
      <c r="BE1667" s="24">
        <v>0</v>
      </c>
      <c r="BF1667" s="24">
        <v>0</v>
      </c>
      <c r="BG1667" s="24">
        <v>0</v>
      </c>
      <c r="BH1667" s="24">
        <v>0</v>
      </c>
      <c r="BI1667" s="24">
        <v>0</v>
      </c>
      <c r="BJ1667" s="24">
        <v>0</v>
      </c>
      <c r="BK1667" s="24">
        <v>0</v>
      </c>
      <c r="BL1667" s="24">
        <v>0</v>
      </c>
    </row>
    <row r="1668" spans="1:64" x14ac:dyDescent="0.25">
      <c r="A1668" t="s">
        <v>5126</v>
      </c>
      <c r="B1668">
        <v>221</v>
      </c>
      <c r="C1668">
        <v>2</v>
      </c>
      <c r="D1668">
        <v>19</v>
      </c>
      <c r="E1668" s="24">
        <v>0</v>
      </c>
      <c r="F1668" s="24">
        <v>0</v>
      </c>
      <c r="G1668" s="24">
        <v>0</v>
      </c>
      <c r="H1668" s="24">
        <v>0</v>
      </c>
      <c r="I1668" s="24">
        <v>0</v>
      </c>
      <c r="J1668" s="24">
        <v>0</v>
      </c>
      <c r="K1668" s="24">
        <v>0.17557374015450478</v>
      </c>
      <c r="L1668" s="24">
        <v>-0.17550402879714966</v>
      </c>
      <c r="M1668" s="24">
        <v>6.9711357355117798E-5</v>
      </c>
      <c r="N1668" s="24">
        <v>-6.9711357355117798E-5</v>
      </c>
      <c r="O1668" s="24">
        <v>-0.17557374015450478</v>
      </c>
      <c r="P1668" s="24">
        <v>0</v>
      </c>
      <c r="Q1668" s="24">
        <v>1.3389876585279126E-7</v>
      </c>
      <c r="R1668" s="24">
        <v>-1.3389512787398417E-7</v>
      </c>
      <c r="S1668" s="24">
        <v>3.637978807091713E-12</v>
      </c>
      <c r="T1668" s="24">
        <v>0</v>
      </c>
      <c r="U1668" s="24">
        <v>0</v>
      </c>
      <c r="V1668" s="24">
        <v>0</v>
      </c>
      <c r="W1668" s="24">
        <v>0</v>
      </c>
      <c r="X1668" s="24">
        <v>0</v>
      </c>
      <c r="Y1668" s="24">
        <v>0</v>
      </c>
      <c r="Z1668" s="24">
        <v>0</v>
      </c>
      <c r="AA1668" s="24">
        <v>0.15801636613905432</v>
      </c>
      <c r="AB1668" s="24">
        <v>-0.15795362591743478</v>
      </c>
      <c r="AC1668" s="24">
        <v>6.2740221619606021E-5</v>
      </c>
      <c r="AD1668" s="24">
        <v>-6.2740221619606061E-5</v>
      </c>
      <c r="AE1668" s="24">
        <v>-0.15801636613905456</v>
      </c>
      <c r="AF1668" s="24">
        <v>0</v>
      </c>
      <c r="AG1668" s="24">
        <v>1.3389876585279126E-7</v>
      </c>
      <c r="AH1668" s="24">
        <v>-1.3389512787398417E-7</v>
      </c>
      <c r="AI1668" s="24">
        <v>3.637978807091713E-12</v>
      </c>
      <c r="AJ1668" s="24">
        <v>0</v>
      </c>
      <c r="AK1668" s="24">
        <v>0</v>
      </c>
      <c r="AL1668" s="24">
        <v>0</v>
      </c>
      <c r="AM1668" s="24">
        <v>0</v>
      </c>
      <c r="AN1668" s="24">
        <v>0</v>
      </c>
      <c r="AO1668" s="24">
        <v>0</v>
      </c>
      <c r="AP1668" s="24">
        <v>0</v>
      </c>
      <c r="AQ1668" s="24">
        <v>1.7557374015450461E-2</v>
      </c>
      <c r="AR1668" s="24">
        <v>-1.7550402879714877E-2</v>
      </c>
      <c r="AS1668" s="24">
        <v>6.9711357355117771E-6</v>
      </c>
      <c r="AT1668" s="24">
        <v>-6.9711357355117364E-6</v>
      </c>
      <c r="AU1668" s="24">
        <v>-1.7557374015450211E-2</v>
      </c>
      <c r="AV1668" s="24">
        <v>0</v>
      </c>
      <c r="AW1668" s="24">
        <v>0</v>
      </c>
      <c r="AX1668" s="24">
        <v>0</v>
      </c>
      <c r="AY1668" s="24">
        <v>0</v>
      </c>
      <c r="AZ1668" s="24">
        <v>0</v>
      </c>
      <c r="BA1668" s="24">
        <v>-3.637978807091713E-12</v>
      </c>
      <c r="BB1668" s="24">
        <v>-1.3389876585279126E-7</v>
      </c>
      <c r="BC1668" s="24">
        <v>-3.637978807091713E-12</v>
      </c>
      <c r="BD1668" s="24">
        <v>-1.3389876585279126E-7</v>
      </c>
      <c r="BE1668" s="24">
        <v>0</v>
      </c>
      <c r="BF1668" s="24">
        <v>0</v>
      </c>
      <c r="BG1668" s="24">
        <v>0</v>
      </c>
      <c r="BH1668" s="24">
        <v>0</v>
      </c>
      <c r="BI1668" s="24">
        <v>0</v>
      </c>
      <c r="BJ1668" s="24">
        <v>0</v>
      </c>
      <c r="BK1668" s="24">
        <v>0</v>
      </c>
      <c r="BL1668" s="24">
        <v>0</v>
      </c>
    </row>
    <row r="1669" spans="1:64" x14ac:dyDescent="0.25">
      <c r="A1669" t="s">
        <v>5126</v>
      </c>
      <c r="B1669">
        <v>222</v>
      </c>
      <c r="C1669">
        <v>2</v>
      </c>
      <c r="D1669">
        <v>19</v>
      </c>
      <c r="E1669" s="24">
        <v>0</v>
      </c>
      <c r="F1669" s="24">
        <v>0</v>
      </c>
      <c r="G1669" s="24">
        <v>0</v>
      </c>
      <c r="H1669" s="24">
        <v>0</v>
      </c>
      <c r="I1669" s="24">
        <v>0</v>
      </c>
      <c r="J1669" s="24">
        <v>0</v>
      </c>
      <c r="K1669" s="24">
        <v>0.16241782903671265</v>
      </c>
      <c r="L1669" s="24">
        <v>-0.16235582903027534</v>
      </c>
      <c r="M1669" s="24">
        <v>6.2000006437301636E-5</v>
      </c>
      <c r="N1669" s="24">
        <v>-6.2000006437301636E-5</v>
      </c>
      <c r="O1669" s="24">
        <v>-0.16241782903671265</v>
      </c>
      <c r="P1669" s="24">
        <v>0</v>
      </c>
      <c r="Q1669" s="24">
        <v>1.2109285307815298E-7</v>
      </c>
      <c r="R1669" s="24">
        <v>-1.2109035196772311E-7</v>
      </c>
      <c r="S1669" s="24">
        <v>2.5011104298755527E-12</v>
      </c>
      <c r="T1669" s="24">
        <v>0</v>
      </c>
      <c r="U1669" s="24">
        <v>0</v>
      </c>
      <c r="V1669" s="24">
        <v>0</v>
      </c>
      <c r="W1669" s="24">
        <v>0</v>
      </c>
      <c r="X1669" s="24">
        <v>0</v>
      </c>
      <c r="Y1669" s="24">
        <v>0</v>
      </c>
      <c r="Z1669" s="24">
        <v>0</v>
      </c>
      <c r="AA1669" s="24">
        <v>0.14617604613304139</v>
      </c>
      <c r="AB1669" s="24">
        <v>-0.14612024612724794</v>
      </c>
      <c r="AC1669" s="24">
        <v>5.5800005793571475E-5</v>
      </c>
      <c r="AD1669" s="24">
        <v>-5.5800005793571461E-5</v>
      </c>
      <c r="AE1669" s="24">
        <v>-0.14617604613304125</v>
      </c>
      <c r="AF1669" s="24">
        <v>0</v>
      </c>
      <c r="AG1669" s="24">
        <v>1.2109285307815298E-7</v>
      </c>
      <c r="AH1669" s="24">
        <v>-1.2109035196772311E-7</v>
      </c>
      <c r="AI1669" s="24">
        <v>2.5011104298755527E-12</v>
      </c>
      <c r="AJ1669" s="24">
        <v>0</v>
      </c>
      <c r="AK1669" s="24">
        <v>0</v>
      </c>
      <c r="AL1669" s="24">
        <v>0</v>
      </c>
      <c r="AM1669" s="24">
        <v>0</v>
      </c>
      <c r="AN1669" s="24">
        <v>0</v>
      </c>
      <c r="AO1669" s="24">
        <v>0</v>
      </c>
      <c r="AP1669" s="24">
        <v>0</v>
      </c>
      <c r="AQ1669" s="24">
        <v>1.6241782903671259E-2</v>
      </c>
      <c r="AR1669" s="24">
        <v>-1.6235582903027401E-2</v>
      </c>
      <c r="AS1669" s="24">
        <v>6.2000006437301609E-6</v>
      </c>
      <c r="AT1669" s="24">
        <v>-6.2000006437301744E-6</v>
      </c>
      <c r="AU1669" s="24">
        <v>-1.6241782903671398E-2</v>
      </c>
      <c r="AV1669" s="24">
        <v>0</v>
      </c>
      <c r="AW1669" s="24">
        <v>0</v>
      </c>
      <c r="AX1669" s="24">
        <v>0</v>
      </c>
      <c r="AY1669" s="24">
        <v>0</v>
      </c>
      <c r="AZ1669" s="24">
        <v>0</v>
      </c>
      <c r="BA1669" s="24">
        <v>-2.5011104298755527E-12</v>
      </c>
      <c r="BB1669" s="24">
        <v>-1.2109285307815298E-7</v>
      </c>
      <c r="BC1669" s="24">
        <v>-2.5011104298755527E-12</v>
      </c>
      <c r="BD1669" s="24">
        <v>-1.2109285307815298E-7</v>
      </c>
      <c r="BE1669" s="24">
        <v>0</v>
      </c>
      <c r="BF1669" s="24">
        <v>0</v>
      </c>
      <c r="BG1669" s="24">
        <v>0</v>
      </c>
      <c r="BH1669" s="24">
        <v>0</v>
      </c>
      <c r="BI1669" s="24">
        <v>0</v>
      </c>
      <c r="BJ1669" s="24">
        <v>0</v>
      </c>
      <c r="BK1669" s="24">
        <v>0</v>
      </c>
      <c r="BL1669" s="24">
        <v>0</v>
      </c>
    </row>
    <row r="1670" spans="1:64" x14ac:dyDescent="0.25">
      <c r="A1670" t="s">
        <v>5126</v>
      </c>
      <c r="B1670">
        <v>223</v>
      </c>
      <c r="C1670">
        <v>3</v>
      </c>
      <c r="D1670">
        <v>19</v>
      </c>
      <c r="E1670" s="24">
        <v>0</v>
      </c>
      <c r="F1670" s="24">
        <v>0</v>
      </c>
      <c r="G1670" s="24">
        <v>0</v>
      </c>
      <c r="H1670" s="24">
        <v>0</v>
      </c>
      <c r="I1670" s="24">
        <v>0</v>
      </c>
      <c r="J1670" s="24">
        <v>0</v>
      </c>
      <c r="K1670" s="24">
        <v>0.15026245266199112</v>
      </c>
      <c r="L1670" s="24">
        <v>-0.15020732209086418</v>
      </c>
      <c r="M1670" s="24">
        <v>5.5130571126937866E-5</v>
      </c>
      <c r="N1670" s="24">
        <v>-5.5130571126937866E-5</v>
      </c>
      <c r="O1670" s="24">
        <v>-0.15026245266199112</v>
      </c>
      <c r="P1670" s="24">
        <v>0</v>
      </c>
      <c r="Q1670" s="24">
        <v>1.09525444713654E-7</v>
      </c>
      <c r="R1670" s="24">
        <v>-1.0952248885587323E-7</v>
      </c>
      <c r="S1670" s="24">
        <v>2.9558577807620168E-12</v>
      </c>
      <c r="T1670" s="24">
        <v>0</v>
      </c>
      <c r="U1670" s="24">
        <v>0</v>
      </c>
      <c r="V1670" s="24">
        <v>0</v>
      </c>
      <c r="W1670" s="24">
        <v>0</v>
      </c>
      <c r="X1670" s="24">
        <v>0</v>
      </c>
      <c r="Y1670" s="24">
        <v>0</v>
      </c>
      <c r="Z1670" s="24">
        <v>0</v>
      </c>
      <c r="AA1670" s="24">
        <v>0.13523620739579201</v>
      </c>
      <c r="AB1670" s="24">
        <v>-0.13518658988177767</v>
      </c>
      <c r="AC1670" s="24">
        <v>4.9617514014244081E-5</v>
      </c>
      <c r="AD1670" s="24">
        <v>-4.9617514014244047E-5</v>
      </c>
      <c r="AE1670" s="24">
        <v>-0.13523620739579201</v>
      </c>
      <c r="AF1670" s="24">
        <v>0</v>
      </c>
      <c r="AG1670" s="24">
        <v>1.09525444713654E-7</v>
      </c>
      <c r="AH1670" s="24">
        <v>-1.0952248885587323E-7</v>
      </c>
      <c r="AI1670" s="24">
        <v>2.9558577807620168E-12</v>
      </c>
      <c r="AJ1670" s="24">
        <v>0</v>
      </c>
      <c r="AK1670" s="24">
        <v>0</v>
      </c>
      <c r="AL1670" s="24">
        <v>0</v>
      </c>
      <c r="AM1670" s="24">
        <v>0</v>
      </c>
      <c r="AN1670" s="24">
        <v>0</v>
      </c>
      <c r="AO1670" s="24">
        <v>0</v>
      </c>
      <c r="AP1670" s="24">
        <v>0</v>
      </c>
      <c r="AQ1670" s="24">
        <v>1.5026245266199112E-2</v>
      </c>
      <c r="AR1670" s="24">
        <v>-1.5020732209086507E-2</v>
      </c>
      <c r="AS1670" s="24">
        <v>5.5130571126937853E-6</v>
      </c>
      <c r="AT1670" s="24">
        <v>-5.5130571126938191E-6</v>
      </c>
      <c r="AU1670" s="24">
        <v>-1.5026245266199112E-2</v>
      </c>
      <c r="AV1670" s="24">
        <v>0</v>
      </c>
      <c r="AW1670" s="24">
        <v>0</v>
      </c>
      <c r="AX1670" s="24">
        <v>0</v>
      </c>
      <c r="AY1670" s="24">
        <v>0</v>
      </c>
      <c r="AZ1670" s="24">
        <v>0</v>
      </c>
      <c r="BA1670" s="24">
        <v>-2.9558577807620168E-12</v>
      </c>
      <c r="BB1670" s="24">
        <v>-1.09525444713654E-7</v>
      </c>
      <c r="BC1670" s="24">
        <v>-2.9558577807620168E-12</v>
      </c>
      <c r="BD1670" s="24">
        <v>-1.09525444713654E-7</v>
      </c>
      <c r="BE1670" s="24">
        <v>0</v>
      </c>
      <c r="BF1670" s="24">
        <v>0</v>
      </c>
      <c r="BG1670" s="24">
        <v>0</v>
      </c>
      <c r="BH1670" s="24">
        <v>0</v>
      </c>
      <c r="BI1670" s="24">
        <v>0</v>
      </c>
      <c r="BJ1670" s="24">
        <v>0</v>
      </c>
      <c r="BK1670" s="24">
        <v>0</v>
      </c>
      <c r="BL1670" s="24">
        <v>0</v>
      </c>
    </row>
    <row r="1671" spans="1:64" x14ac:dyDescent="0.25">
      <c r="A1671" t="s">
        <v>5126</v>
      </c>
      <c r="B1671">
        <v>224</v>
      </c>
      <c r="C1671">
        <v>3</v>
      </c>
      <c r="D1671">
        <v>19</v>
      </c>
      <c r="E1671" s="24">
        <v>0</v>
      </c>
      <c r="F1671" s="24">
        <v>0</v>
      </c>
      <c r="G1671" s="24">
        <v>0</v>
      </c>
      <c r="H1671" s="24">
        <v>0</v>
      </c>
      <c r="I1671" s="24">
        <v>0</v>
      </c>
      <c r="J1671" s="24">
        <v>0</v>
      </c>
      <c r="K1671" s="24">
        <v>0.13903031498193741</v>
      </c>
      <c r="L1671" s="24">
        <v>-0.13898128643631935</v>
      </c>
      <c r="M1671" s="24">
        <v>4.9028545618057251E-5</v>
      </c>
      <c r="N1671" s="24">
        <v>-4.9028545618057251E-5</v>
      </c>
      <c r="O1671" s="24">
        <v>-0.13903031498193741</v>
      </c>
      <c r="P1671" s="24">
        <v>0</v>
      </c>
      <c r="Q1671" s="24">
        <v>9.9075350590283051E-8</v>
      </c>
      <c r="R1671" s="24">
        <v>-9.9072849479853176E-8</v>
      </c>
      <c r="S1671" s="24">
        <v>2.5011104298755527E-12</v>
      </c>
      <c r="T1671" s="24">
        <v>0</v>
      </c>
      <c r="U1671" s="24">
        <v>0</v>
      </c>
      <c r="V1671" s="24">
        <v>0</v>
      </c>
      <c r="W1671" s="24">
        <v>0</v>
      </c>
      <c r="X1671" s="24">
        <v>0</v>
      </c>
      <c r="Y1671" s="24">
        <v>0</v>
      </c>
      <c r="Z1671" s="24">
        <v>0</v>
      </c>
      <c r="AA1671" s="24">
        <v>0.12512728348374366</v>
      </c>
      <c r="AB1671" s="24">
        <v>-0.12508315779268742</v>
      </c>
      <c r="AC1671" s="24">
        <v>4.4125691056251525E-5</v>
      </c>
      <c r="AD1671" s="24">
        <v>-4.4125691056251558E-5</v>
      </c>
      <c r="AE1671" s="24">
        <v>-0.1251272834837438</v>
      </c>
      <c r="AF1671" s="24">
        <v>0</v>
      </c>
      <c r="AG1671" s="24">
        <v>9.9075350590283051E-8</v>
      </c>
      <c r="AH1671" s="24">
        <v>-9.9072849479853176E-8</v>
      </c>
      <c r="AI1671" s="24">
        <v>2.5011104298755527E-12</v>
      </c>
      <c r="AJ1671" s="24">
        <v>0</v>
      </c>
      <c r="AK1671" s="24">
        <v>0</v>
      </c>
      <c r="AL1671" s="24">
        <v>0</v>
      </c>
      <c r="AM1671" s="24">
        <v>0</v>
      </c>
      <c r="AN1671" s="24">
        <v>0</v>
      </c>
      <c r="AO1671" s="24">
        <v>0</v>
      </c>
      <c r="AP1671" s="24">
        <v>0</v>
      </c>
      <c r="AQ1671" s="24">
        <v>1.3903031498193746E-2</v>
      </c>
      <c r="AR1671" s="24">
        <v>-1.3898128643631935E-2</v>
      </c>
      <c r="AS1671" s="24">
        <v>4.9028545618057265E-6</v>
      </c>
      <c r="AT1671" s="24">
        <v>-4.9028545618056926E-6</v>
      </c>
      <c r="AU1671" s="24">
        <v>-1.3903031498193608E-2</v>
      </c>
      <c r="AV1671" s="24">
        <v>0</v>
      </c>
      <c r="AW1671" s="24">
        <v>0</v>
      </c>
      <c r="AX1671" s="24">
        <v>0</v>
      </c>
      <c r="AY1671" s="24">
        <v>0</v>
      </c>
      <c r="AZ1671" s="24">
        <v>0</v>
      </c>
      <c r="BA1671" s="24">
        <v>-2.5011104298755527E-12</v>
      </c>
      <c r="BB1671" s="24">
        <v>-9.9075350590283051E-8</v>
      </c>
      <c r="BC1671" s="24">
        <v>-2.5011104298755527E-12</v>
      </c>
      <c r="BD1671" s="24">
        <v>-9.9075350590283051E-8</v>
      </c>
      <c r="BE1671" s="24">
        <v>0</v>
      </c>
      <c r="BF1671" s="24">
        <v>0</v>
      </c>
      <c r="BG1671" s="24">
        <v>0</v>
      </c>
      <c r="BH1671" s="24">
        <v>0</v>
      </c>
      <c r="BI1671" s="24">
        <v>0</v>
      </c>
      <c r="BJ1671" s="24">
        <v>0</v>
      </c>
      <c r="BK1671" s="24">
        <v>0</v>
      </c>
      <c r="BL1671" s="24">
        <v>0</v>
      </c>
    </row>
    <row r="1672" spans="1:64" x14ac:dyDescent="0.25">
      <c r="A1672" t="s">
        <v>5126</v>
      </c>
      <c r="B1672">
        <v>225</v>
      </c>
      <c r="C1672">
        <v>3</v>
      </c>
      <c r="D1672">
        <v>19</v>
      </c>
      <c r="E1672" s="24">
        <v>0</v>
      </c>
      <c r="F1672" s="24">
        <v>0</v>
      </c>
      <c r="G1672" s="24">
        <v>0</v>
      </c>
      <c r="H1672" s="24">
        <v>0</v>
      </c>
      <c r="I1672" s="24">
        <v>0</v>
      </c>
      <c r="J1672" s="24">
        <v>0</v>
      </c>
      <c r="K1672" s="24">
        <v>0.1286502331495285</v>
      </c>
      <c r="L1672" s="24">
        <v>-0.12860661372542381</v>
      </c>
      <c r="M1672" s="24">
        <v>4.3619424104690552E-5</v>
      </c>
      <c r="N1672" s="24">
        <v>-4.3619424104690552E-5</v>
      </c>
      <c r="O1672" s="24">
        <v>-0.1286502331495285</v>
      </c>
      <c r="P1672" s="24">
        <v>0</v>
      </c>
      <c r="Q1672" s="24">
        <v>8.9633431343827397E-8</v>
      </c>
      <c r="R1672" s="24">
        <v>-8.9632067101774737E-8</v>
      </c>
      <c r="S1672" s="24">
        <v>1.3642420526593924E-12</v>
      </c>
      <c r="T1672" s="24">
        <v>0</v>
      </c>
      <c r="U1672" s="24">
        <v>0</v>
      </c>
      <c r="V1672" s="24">
        <v>0</v>
      </c>
      <c r="W1672" s="24">
        <v>0</v>
      </c>
      <c r="X1672" s="24">
        <v>0</v>
      </c>
      <c r="Y1672" s="24">
        <v>0</v>
      </c>
      <c r="Z1672" s="24">
        <v>0</v>
      </c>
      <c r="AA1672" s="24">
        <v>0.11578520983457566</v>
      </c>
      <c r="AB1672" s="24">
        <v>-0.11574595235288143</v>
      </c>
      <c r="AC1672" s="24">
        <v>3.9257481694221498E-5</v>
      </c>
      <c r="AD1672" s="24">
        <v>-3.9257481694221464E-5</v>
      </c>
      <c r="AE1672" s="24">
        <v>-0.11578520983457552</v>
      </c>
      <c r="AF1672" s="24">
        <v>0</v>
      </c>
      <c r="AG1672" s="24">
        <v>8.9633431343827397E-8</v>
      </c>
      <c r="AH1672" s="24">
        <v>-8.9632067101774737E-8</v>
      </c>
      <c r="AI1672" s="24">
        <v>1.3642420526593924E-12</v>
      </c>
      <c r="AJ1672" s="24">
        <v>0</v>
      </c>
      <c r="AK1672" s="24">
        <v>0</v>
      </c>
      <c r="AL1672" s="24">
        <v>0</v>
      </c>
      <c r="AM1672" s="24">
        <v>0</v>
      </c>
      <c r="AN1672" s="24">
        <v>0</v>
      </c>
      <c r="AO1672" s="24">
        <v>0</v>
      </c>
      <c r="AP1672" s="24">
        <v>0</v>
      </c>
      <c r="AQ1672" s="24">
        <v>1.2865023314952845E-2</v>
      </c>
      <c r="AR1672" s="24">
        <v>-1.2860661372542381E-2</v>
      </c>
      <c r="AS1672" s="24">
        <v>4.3619424104690538E-6</v>
      </c>
      <c r="AT1672" s="24">
        <v>-4.3619424104690877E-6</v>
      </c>
      <c r="AU1672" s="24">
        <v>-1.2865023314952984E-2</v>
      </c>
      <c r="AV1672" s="24">
        <v>0</v>
      </c>
      <c r="AW1672" s="24">
        <v>0</v>
      </c>
      <c r="AX1672" s="24">
        <v>0</v>
      </c>
      <c r="AY1672" s="24">
        <v>0</v>
      </c>
      <c r="AZ1672" s="24">
        <v>0</v>
      </c>
      <c r="BA1672" s="24">
        <v>-1.3642420526593924E-12</v>
      </c>
      <c r="BB1672" s="24">
        <v>-8.9633431343827397E-8</v>
      </c>
      <c r="BC1672" s="24">
        <v>-1.3642420526593924E-12</v>
      </c>
      <c r="BD1672" s="24">
        <v>-8.9633431343827397E-8</v>
      </c>
      <c r="BE1672" s="24">
        <v>0</v>
      </c>
      <c r="BF1672" s="24">
        <v>0</v>
      </c>
      <c r="BG1672" s="24">
        <v>0</v>
      </c>
      <c r="BH1672" s="24">
        <v>0</v>
      </c>
      <c r="BI1672" s="24">
        <v>0</v>
      </c>
      <c r="BJ1672" s="24">
        <v>0</v>
      </c>
      <c r="BK1672" s="24">
        <v>0</v>
      </c>
      <c r="BL1672" s="24">
        <v>0</v>
      </c>
    </row>
    <row r="1673" spans="1:64" x14ac:dyDescent="0.25">
      <c r="A1673" t="s">
        <v>5126</v>
      </c>
      <c r="B1673">
        <v>226</v>
      </c>
      <c r="C1673">
        <v>4</v>
      </c>
      <c r="D1673">
        <v>19</v>
      </c>
      <c r="E1673" s="24">
        <v>0</v>
      </c>
      <c r="F1673" s="24">
        <v>0</v>
      </c>
      <c r="G1673" s="24">
        <v>0</v>
      </c>
      <c r="H1673" s="24">
        <v>0</v>
      </c>
      <c r="I1673" s="24">
        <v>0</v>
      </c>
      <c r="J1673" s="24">
        <v>0</v>
      </c>
      <c r="K1673" s="24">
        <v>0.11905656009912491</v>
      </c>
      <c r="L1673" s="24">
        <v>-0.11901775002479553</v>
      </c>
      <c r="M1673" s="24">
        <v>3.8810074329376221E-5</v>
      </c>
      <c r="N1673" s="24">
        <v>-3.8810074329376221E-5</v>
      </c>
      <c r="O1673" s="24">
        <v>-0.11905656009912491</v>
      </c>
      <c r="P1673" s="24">
        <v>0</v>
      </c>
      <c r="Q1673" s="24">
        <v>8.1102598414872773E-8</v>
      </c>
      <c r="R1673" s="24">
        <v>-8.1100552051793784E-8</v>
      </c>
      <c r="S1673" s="24">
        <v>2.0463630789890885E-12</v>
      </c>
      <c r="T1673" s="24">
        <v>0</v>
      </c>
      <c r="U1673" s="24">
        <v>0</v>
      </c>
      <c r="V1673" s="24">
        <v>0</v>
      </c>
      <c r="W1673" s="24">
        <v>0</v>
      </c>
      <c r="X1673" s="24">
        <v>0</v>
      </c>
      <c r="Y1673" s="24">
        <v>0</v>
      </c>
      <c r="Z1673" s="24">
        <v>0</v>
      </c>
      <c r="AA1673" s="24">
        <v>0.10715090408921242</v>
      </c>
      <c r="AB1673" s="24">
        <v>-0.10711597502231607</v>
      </c>
      <c r="AC1673" s="24">
        <v>3.4929066896438601E-5</v>
      </c>
      <c r="AD1673" s="24">
        <v>-3.4929066896438588E-5</v>
      </c>
      <c r="AE1673" s="24">
        <v>-0.10715090408921246</v>
      </c>
      <c r="AF1673" s="24">
        <v>0</v>
      </c>
      <c r="AG1673" s="24">
        <v>8.1102598414872773E-8</v>
      </c>
      <c r="AH1673" s="24">
        <v>-8.1100552051793784E-8</v>
      </c>
      <c r="AI1673" s="24">
        <v>2.0463630789890885E-12</v>
      </c>
      <c r="AJ1673" s="24">
        <v>0</v>
      </c>
      <c r="AK1673" s="24">
        <v>0</v>
      </c>
      <c r="AL1673" s="24">
        <v>0</v>
      </c>
      <c r="AM1673" s="24">
        <v>0</v>
      </c>
      <c r="AN1673" s="24">
        <v>0</v>
      </c>
      <c r="AO1673" s="24">
        <v>0</v>
      </c>
      <c r="AP1673" s="24">
        <v>0</v>
      </c>
      <c r="AQ1673" s="24">
        <v>1.1905656009912488E-2</v>
      </c>
      <c r="AR1673" s="24">
        <v>-1.1901775002479464E-2</v>
      </c>
      <c r="AS1673" s="24">
        <v>3.8810074329376194E-6</v>
      </c>
      <c r="AT1673" s="24">
        <v>-3.8810074329376329E-6</v>
      </c>
      <c r="AU1673" s="24">
        <v>-1.1905656009912446E-2</v>
      </c>
      <c r="AV1673" s="24">
        <v>0</v>
      </c>
      <c r="AW1673" s="24">
        <v>0</v>
      </c>
      <c r="AX1673" s="24">
        <v>0</v>
      </c>
      <c r="AY1673" s="24">
        <v>0</v>
      </c>
      <c r="AZ1673" s="24">
        <v>0</v>
      </c>
      <c r="BA1673" s="24">
        <v>-2.0463630789890885E-12</v>
      </c>
      <c r="BB1673" s="24">
        <v>-8.1102598414872773E-8</v>
      </c>
      <c r="BC1673" s="24">
        <v>-2.0463630789890885E-12</v>
      </c>
      <c r="BD1673" s="24">
        <v>-8.1102598414872773E-8</v>
      </c>
      <c r="BE1673" s="24">
        <v>0</v>
      </c>
      <c r="BF1673" s="24">
        <v>0</v>
      </c>
      <c r="BG1673" s="24">
        <v>0</v>
      </c>
      <c r="BH1673" s="24">
        <v>0</v>
      </c>
      <c r="BI1673" s="24">
        <v>0</v>
      </c>
      <c r="BJ1673" s="24">
        <v>0</v>
      </c>
      <c r="BK1673" s="24">
        <v>0</v>
      </c>
      <c r="BL1673" s="24">
        <v>0</v>
      </c>
    </row>
    <row r="1674" spans="1:64" x14ac:dyDescent="0.25">
      <c r="A1674" t="s">
        <v>5126</v>
      </c>
      <c r="B1674">
        <v>227</v>
      </c>
      <c r="C1674">
        <v>4</v>
      </c>
      <c r="D1674">
        <v>19</v>
      </c>
      <c r="E1674" s="24">
        <v>0</v>
      </c>
      <c r="F1674" s="24">
        <v>0</v>
      </c>
      <c r="G1674" s="24">
        <v>0</v>
      </c>
      <c r="H1674" s="24">
        <v>0</v>
      </c>
      <c r="I1674" s="24">
        <v>0</v>
      </c>
      <c r="J1674" s="24">
        <v>0</v>
      </c>
      <c r="K1674" s="24">
        <v>0.11018878966569901</v>
      </c>
      <c r="L1674" s="24">
        <v>-0.11015425994992256</v>
      </c>
      <c r="M1674" s="24">
        <v>3.4529715776443481E-5</v>
      </c>
      <c r="N1674" s="24">
        <v>-3.4529715776443481E-5</v>
      </c>
      <c r="O1674" s="24">
        <v>-0.11018878966569901</v>
      </c>
      <c r="P1674" s="24">
        <v>0</v>
      </c>
      <c r="Q1674" s="24">
        <v>7.3390992838540114E-8</v>
      </c>
      <c r="R1674" s="24">
        <v>-7.3389855970162898E-8</v>
      </c>
      <c r="S1674" s="24">
        <v>1.1368683772161603E-12</v>
      </c>
      <c r="T1674" s="24">
        <v>0</v>
      </c>
      <c r="U1674" s="24">
        <v>0</v>
      </c>
      <c r="V1674" s="24">
        <v>0</v>
      </c>
      <c r="W1674" s="24">
        <v>0</v>
      </c>
      <c r="X1674" s="24">
        <v>0</v>
      </c>
      <c r="Y1674" s="24">
        <v>0</v>
      </c>
      <c r="Z1674" s="24">
        <v>0</v>
      </c>
      <c r="AA1674" s="24">
        <v>9.9169910699129102E-2</v>
      </c>
      <c r="AB1674" s="24">
        <v>-9.9138833954930172E-2</v>
      </c>
      <c r="AC1674" s="24">
        <v>3.1076744198799135E-5</v>
      </c>
      <c r="AD1674" s="24">
        <v>-3.1076744198799155E-5</v>
      </c>
      <c r="AE1674" s="24">
        <v>-9.916991069912906E-2</v>
      </c>
      <c r="AF1674" s="24">
        <v>0</v>
      </c>
      <c r="AG1674" s="24">
        <v>7.3390992838540114E-8</v>
      </c>
      <c r="AH1674" s="24">
        <v>-7.3389855970162898E-8</v>
      </c>
      <c r="AI1674" s="24">
        <v>1.1368683772161603E-12</v>
      </c>
      <c r="AJ1674" s="24">
        <v>0</v>
      </c>
      <c r="AK1674" s="24">
        <v>0</v>
      </c>
      <c r="AL1674" s="24">
        <v>0</v>
      </c>
      <c r="AM1674" s="24">
        <v>0</v>
      </c>
      <c r="AN1674" s="24">
        <v>0</v>
      </c>
      <c r="AO1674" s="24">
        <v>0</v>
      </c>
      <c r="AP1674" s="24">
        <v>0</v>
      </c>
      <c r="AQ1674" s="24">
        <v>1.1018878966569903E-2</v>
      </c>
      <c r="AR1674" s="24">
        <v>-1.1015425994992389E-2</v>
      </c>
      <c r="AS1674" s="24">
        <v>3.4529715776443468E-6</v>
      </c>
      <c r="AT1674" s="24">
        <v>-3.4529715776443265E-6</v>
      </c>
      <c r="AU1674" s="24">
        <v>-1.1018878966569945E-2</v>
      </c>
      <c r="AV1674" s="24">
        <v>0</v>
      </c>
      <c r="AW1674" s="24">
        <v>0</v>
      </c>
      <c r="AX1674" s="24">
        <v>0</v>
      </c>
      <c r="AY1674" s="24">
        <v>0</v>
      </c>
      <c r="AZ1674" s="24">
        <v>0</v>
      </c>
      <c r="BA1674" s="24">
        <v>-1.1368683772161603E-12</v>
      </c>
      <c r="BB1674" s="24">
        <v>-7.3390992838540114E-8</v>
      </c>
      <c r="BC1674" s="24">
        <v>-1.1368683772161603E-12</v>
      </c>
      <c r="BD1674" s="24">
        <v>-7.3390992838540114E-8</v>
      </c>
      <c r="BE1674" s="24">
        <v>0</v>
      </c>
      <c r="BF1674" s="24">
        <v>0</v>
      </c>
      <c r="BG1674" s="24">
        <v>0</v>
      </c>
      <c r="BH1674" s="24">
        <v>0</v>
      </c>
      <c r="BI1674" s="24">
        <v>0</v>
      </c>
      <c r="BJ1674" s="24">
        <v>0</v>
      </c>
      <c r="BK1674" s="24">
        <v>0</v>
      </c>
      <c r="BL1674" s="24">
        <v>0</v>
      </c>
    </row>
    <row r="1675" spans="1:64" x14ac:dyDescent="0.25">
      <c r="A1675" t="s">
        <v>5126</v>
      </c>
      <c r="B1675">
        <v>228</v>
      </c>
      <c r="C1675">
        <v>4</v>
      </c>
      <c r="D1675">
        <v>19</v>
      </c>
      <c r="E1675" s="24">
        <v>0</v>
      </c>
      <c r="F1675" s="24">
        <v>0</v>
      </c>
      <c r="G1675" s="24">
        <v>0</v>
      </c>
      <c r="H1675" s="24">
        <v>0</v>
      </c>
      <c r="I1675" s="24">
        <v>0</v>
      </c>
      <c r="J1675" s="24">
        <v>0</v>
      </c>
      <c r="K1675" s="24">
        <v>0.10199118405580521</v>
      </c>
      <c r="L1675" s="24">
        <v>-0.1019604504108429</v>
      </c>
      <c r="M1675" s="24">
        <v>3.0733644962310791E-5</v>
      </c>
      <c r="N1675" s="24">
        <v>-3.0733644962310791E-5</v>
      </c>
      <c r="O1675" s="24">
        <v>-0.10199118405580521</v>
      </c>
      <c r="P1675" s="24">
        <v>0</v>
      </c>
      <c r="Q1675" s="24">
        <v>6.6421534938854165E-8</v>
      </c>
      <c r="R1675" s="24">
        <v>-6.6419261202099733E-8</v>
      </c>
      <c r="S1675" s="24">
        <v>2.2737367544323206E-12</v>
      </c>
      <c r="T1675" s="24">
        <v>0</v>
      </c>
      <c r="U1675" s="24">
        <v>0</v>
      </c>
      <c r="V1675" s="24">
        <v>0</v>
      </c>
      <c r="W1675" s="24">
        <v>0</v>
      </c>
      <c r="X1675" s="24">
        <v>0</v>
      </c>
      <c r="Y1675" s="24">
        <v>0</v>
      </c>
      <c r="Z1675" s="24">
        <v>0</v>
      </c>
      <c r="AA1675" s="24">
        <v>9.1792065650224686E-2</v>
      </c>
      <c r="AB1675" s="24">
        <v>-9.1764405369758606E-2</v>
      </c>
      <c r="AC1675" s="24">
        <v>2.7660280466079712E-5</v>
      </c>
      <c r="AD1675" s="24">
        <v>-2.7660280466079712E-5</v>
      </c>
      <c r="AE1675" s="24">
        <v>-9.1792065650224686E-2</v>
      </c>
      <c r="AF1675" s="24">
        <v>0</v>
      </c>
      <c r="AG1675" s="24">
        <v>6.6421534938854165E-8</v>
      </c>
      <c r="AH1675" s="24">
        <v>-6.6419261202099733E-8</v>
      </c>
      <c r="AI1675" s="24">
        <v>2.2737367544323206E-12</v>
      </c>
      <c r="AJ1675" s="24">
        <v>0</v>
      </c>
      <c r="AK1675" s="24">
        <v>0</v>
      </c>
      <c r="AL1675" s="24">
        <v>0</v>
      </c>
      <c r="AM1675" s="24">
        <v>0</v>
      </c>
      <c r="AN1675" s="24">
        <v>0</v>
      </c>
      <c r="AO1675" s="24">
        <v>0</v>
      </c>
      <c r="AP1675" s="24">
        <v>0</v>
      </c>
      <c r="AQ1675" s="24">
        <v>1.0199118405580521E-2</v>
      </c>
      <c r="AR1675" s="24">
        <v>-1.019604504108429E-2</v>
      </c>
      <c r="AS1675" s="24">
        <v>3.0733644962310791E-6</v>
      </c>
      <c r="AT1675" s="24">
        <v>-3.0733644962310791E-6</v>
      </c>
      <c r="AU1675" s="24">
        <v>-1.0199118405580521E-2</v>
      </c>
      <c r="AV1675" s="24">
        <v>0</v>
      </c>
      <c r="AW1675" s="24">
        <v>0</v>
      </c>
      <c r="AX1675" s="24">
        <v>0</v>
      </c>
      <c r="AY1675" s="24">
        <v>0</v>
      </c>
      <c r="AZ1675" s="24">
        <v>0</v>
      </c>
      <c r="BA1675" s="24">
        <v>-2.2737367544323206E-12</v>
      </c>
      <c r="BB1675" s="24">
        <v>-6.6421534938854165E-8</v>
      </c>
      <c r="BC1675" s="24">
        <v>-2.2737367544323206E-12</v>
      </c>
      <c r="BD1675" s="24">
        <v>-6.6421534938854165E-8</v>
      </c>
      <c r="BE1675" s="24">
        <v>0</v>
      </c>
      <c r="BF1675" s="24">
        <v>0</v>
      </c>
      <c r="BG1675" s="24">
        <v>0</v>
      </c>
      <c r="BH1675" s="24">
        <v>0</v>
      </c>
      <c r="BI1675" s="24">
        <v>0</v>
      </c>
      <c r="BJ1675" s="24">
        <v>0</v>
      </c>
      <c r="BK1675" s="24">
        <v>0</v>
      </c>
      <c r="BL1675" s="24">
        <v>0</v>
      </c>
    </row>
    <row r="1676" spans="1:64" x14ac:dyDescent="0.25">
      <c r="A1676" t="s">
        <v>5126</v>
      </c>
      <c r="B1676">
        <v>229</v>
      </c>
      <c r="C1676">
        <v>1</v>
      </c>
      <c r="D1676">
        <v>20</v>
      </c>
      <c r="E1676" s="24">
        <v>0</v>
      </c>
      <c r="F1676" s="24">
        <v>0</v>
      </c>
      <c r="G1676" s="24">
        <v>0</v>
      </c>
      <c r="H1676" s="24">
        <v>0</v>
      </c>
      <c r="I1676" s="24">
        <v>0</v>
      </c>
      <c r="J1676" s="24">
        <v>0</v>
      </c>
      <c r="K1676" s="24">
        <v>9.4412297010421753E-2</v>
      </c>
      <c r="L1676" s="24">
        <v>-9.438493475317955E-2</v>
      </c>
      <c r="M1676" s="24">
        <v>2.7362257242202759E-5</v>
      </c>
      <c r="N1676" s="24">
        <v>-2.7362257242202759E-5</v>
      </c>
      <c r="O1676" s="24">
        <v>-9.4412297010421753E-2</v>
      </c>
      <c r="P1676" s="24">
        <v>0</v>
      </c>
      <c r="Q1676" s="24">
        <v>6.0120328271295875E-8</v>
      </c>
      <c r="R1676" s="24">
        <v>-6.0119873523944989E-8</v>
      </c>
      <c r="S1676" s="24">
        <v>4.5474735088646412E-13</v>
      </c>
      <c r="T1676" s="24">
        <v>0</v>
      </c>
      <c r="U1676" s="24">
        <v>0</v>
      </c>
      <c r="V1676" s="24">
        <v>0</v>
      </c>
      <c r="W1676" s="24">
        <v>0</v>
      </c>
      <c r="X1676" s="24">
        <v>0</v>
      </c>
      <c r="Y1676" s="24">
        <v>0</v>
      </c>
      <c r="Z1676" s="24">
        <v>0</v>
      </c>
      <c r="AA1676" s="24">
        <v>8.4971067309379575E-2</v>
      </c>
      <c r="AB1676" s="24">
        <v>-8.4946441277861551E-2</v>
      </c>
      <c r="AC1676" s="24">
        <v>2.4626031517982483E-5</v>
      </c>
      <c r="AD1676" s="24">
        <v>-2.4626031517982483E-5</v>
      </c>
      <c r="AE1676" s="24">
        <v>-8.4971067309379755E-2</v>
      </c>
      <c r="AF1676" s="24">
        <v>0</v>
      </c>
      <c r="AG1676" s="24">
        <v>6.0120328271295875E-8</v>
      </c>
      <c r="AH1676" s="24">
        <v>-6.0119873523944989E-8</v>
      </c>
      <c r="AI1676" s="24">
        <v>4.5474735088646412E-13</v>
      </c>
      <c r="AJ1676" s="24">
        <v>0</v>
      </c>
      <c r="AK1676" s="24">
        <v>0</v>
      </c>
      <c r="AL1676" s="24">
        <v>0</v>
      </c>
      <c r="AM1676" s="24">
        <v>0</v>
      </c>
      <c r="AN1676" s="24">
        <v>0</v>
      </c>
      <c r="AO1676" s="24">
        <v>0</v>
      </c>
      <c r="AP1676" s="24">
        <v>0</v>
      </c>
      <c r="AQ1676" s="24">
        <v>9.4412297010421781E-3</v>
      </c>
      <c r="AR1676" s="24">
        <v>-9.4384934753179994E-3</v>
      </c>
      <c r="AS1676" s="24">
        <v>2.7362257242202759E-6</v>
      </c>
      <c r="AT1676" s="24">
        <v>-2.7362257242202759E-6</v>
      </c>
      <c r="AU1676" s="24">
        <v>-9.4412297010419977E-3</v>
      </c>
      <c r="AV1676" s="24">
        <v>0</v>
      </c>
      <c r="AW1676" s="24">
        <v>0</v>
      </c>
      <c r="AX1676" s="24">
        <v>0</v>
      </c>
      <c r="AY1676" s="24">
        <v>0</v>
      </c>
      <c r="AZ1676" s="24">
        <v>0</v>
      </c>
      <c r="BA1676" s="24">
        <v>-4.5474735088646412E-13</v>
      </c>
      <c r="BB1676" s="24">
        <v>-6.0120328271295875E-8</v>
      </c>
      <c r="BC1676" s="24">
        <v>-4.5474735088646412E-13</v>
      </c>
      <c r="BD1676" s="24">
        <v>-6.0120328271295875E-8</v>
      </c>
      <c r="BE1676" s="24">
        <v>0</v>
      </c>
      <c r="BF1676" s="24">
        <v>0</v>
      </c>
      <c r="BG1676" s="24">
        <v>0</v>
      </c>
      <c r="BH1676" s="24">
        <v>0</v>
      </c>
      <c r="BI1676" s="24">
        <v>0</v>
      </c>
      <c r="BJ1676" s="24">
        <v>0</v>
      </c>
      <c r="BK1676" s="24">
        <v>0</v>
      </c>
      <c r="BL1676" s="24">
        <v>0</v>
      </c>
    </row>
    <row r="1677" spans="1:64" x14ac:dyDescent="0.25">
      <c r="A1677" t="s">
        <v>5126</v>
      </c>
      <c r="B1677">
        <v>230</v>
      </c>
      <c r="C1677">
        <v>1</v>
      </c>
      <c r="D1677">
        <v>20</v>
      </c>
      <c r="E1677" s="24">
        <v>0</v>
      </c>
      <c r="F1677" s="24">
        <v>0</v>
      </c>
      <c r="G1677" s="24">
        <v>0</v>
      </c>
      <c r="H1677" s="24">
        <v>0</v>
      </c>
      <c r="I1677" s="24">
        <v>0</v>
      </c>
      <c r="J1677" s="24">
        <v>0</v>
      </c>
      <c r="K1677" s="24">
        <v>8.7404746562242508E-2</v>
      </c>
      <c r="L1677" s="24">
        <v>-8.7380390614271164E-2</v>
      </c>
      <c r="M1677" s="24">
        <v>2.4355947971343994E-5</v>
      </c>
      <c r="N1677" s="24">
        <v>-2.4355947971343994E-5</v>
      </c>
      <c r="O1677" s="24">
        <v>-8.7404746562242508E-2</v>
      </c>
      <c r="P1677" s="24">
        <v>0</v>
      </c>
      <c r="Q1677" s="24">
        <v>5.4424162954092026E-8</v>
      </c>
      <c r="R1677" s="24">
        <v>-5.4422571338363923E-8</v>
      </c>
      <c r="S1677" s="24">
        <v>1.5916157281026244E-12</v>
      </c>
      <c r="T1677" s="24">
        <v>0</v>
      </c>
      <c r="U1677" s="24">
        <v>0</v>
      </c>
      <c r="V1677" s="24">
        <v>0</v>
      </c>
      <c r="W1677" s="24">
        <v>0</v>
      </c>
      <c r="X1677" s="24">
        <v>0</v>
      </c>
      <c r="Y1677" s="24">
        <v>0</v>
      </c>
      <c r="Z1677" s="24">
        <v>0</v>
      </c>
      <c r="AA1677" s="24">
        <v>7.8664271906018254E-2</v>
      </c>
      <c r="AB1677" s="24">
        <v>-7.8642351552844159E-2</v>
      </c>
      <c r="AC1677" s="24">
        <v>2.1920353174209594E-5</v>
      </c>
      <c r="AD1677" s="24">
        <v>-2.1920353174209611E-5</v>
      </c>
      <c r="AE1677" s="24">
        <v>-7.8664271906018213E-2</v>
      </c>
      <c r="AF1677" s="24">
        <v>0</v>
      </c>
      <c r="AG1677" s="24">
        <v>5.4424162954092026E-8</v>
      </c>
      <c r="AH1677" s="24">
        <v>-5.4422571338363923E-8</v>
      </c>
      <c r="AI1677" s="24">
        <v>1.5916157281026244E-12</v>
      </c>
      <c r="AJ1677" s="24">
        <v>0</v>
      </c>
      <c r="AK1677" s="24">
        <v>0</v>
      </c>
      <c r="AL1677" s="24">
        <v>0</v>
      </c>
      <c r="AM1677" s="24">
        <v>0</v>
      </c>
      <c r="AN1677" s="24">
        <v>0</v>
      </c>
      <c r="AO1677" s="24">
        <v>0</v>
      </c>
      <c r="AP1677" s="24">
        <v>0</v>
      </c>
      <c r="AQ1677" s="24">
        <v>8.7404746562242536E-3</v>
      </c>
      <c r="AR1677" s="24">
        <v>-8.7380390614270054E-3</v>
      </c>
      <c r="AS1677" s="24">
        <v>2.4355947971344001E-6</v>
      </c>
      <c r="AT1677" s="24">
        <v>-2.4355947971343832E-6</v>
      </c>
      <c r="AU1677" s="24">
        <v>-8.7404746562242952E-3</v>
      </c>
      <c r="AV1677" s="24">
        <v>0</v>
      </c>
      <c r="AW1677" s="24">
        <v>0</v>
      </c>
      <c r="AX1677" s="24">
        <v>0</v>
      </c>
      <c r="AY1677" s="24">
        <v>0</v>
      </c>
      <c r="AZ1677" s="24">
        <v>0</v>
      </c>
      <c r="BA1677" s="24">
        <v>-1.5916157281026244E-12</v>
      </c>
      <c r="BB1677" s="24">
        <v>-5.4424162954092026E-8</v>
      </c>
      <c r="BC1677" s="24">
        <v>-1.5916157281026244E-12</v>
      </c>
      <c r="BD1677" s="24">
        <v>-5.4424162954092026E-8</v>
      </c>
      <c r="BE1677" s="24">
        <v>0</v>
      </c>
      <c r="BF1677" s="24">
        <v>0</v>
      </c>
      <c r="BG1677" s="24">
        <v>0</v>
      </c>
      <c r="BH1677" s="24">
        <v>0</v>
      </c>
      <c r="BI1677" s="24">
        <v>0</v>
      </c>
      <c r="BJ1677" s="24">
        <v>0</v>
      </c>
      <c r="BK1677" s="24">
        <v>0</v>
      </c>
      <c r="BL1677" s="24">
        <v>0</v>
      </c>
    </row>
    <row r="1678" spans="1:64" x14ac:dyDescent="0.25">
      <c r="A1678" t="s">
        <v>5126</v>
      </c>
      <c r="B1678">
        <v>231</v>
      </c>
      <c r="C1678">
        <v>1</v>
      </c>
      <c r="D1678">
        <v>20</v>
      </c>
      <c r="E1678" s="24">
        <v>0</v>
      </c>
      <c r="F1678" s="24">
        <v>0</v>
      </c>
      <c r="G1678" s="24">
        <v>0</v>
      </c>
      <c r="H1678" s="24">
        <v>0</v>
      </c>
      <c r="I1678" s="24">
        <v>0</v>
      </c>
      <c r="J1678" s="24">
        <v>0</v>
      </c>
      <c r="K1678" s="24">
        <v>8.0924801528453827E-2</v>
      </c>
      <c r="L1678" s="24">
        <v>-8.0903124064207077E-2</v>
      </c>
      <c r="M1678" s="24">
        <v>2.1677464246749878E-5</v>
      </c>
      <c r="N1678" s="24">
        <v>-2.1677464246749878E-5</v>
      </c>
      <c r="O1678" s="24">
        <v>-8.0924801528453827E-2</v>
      </c>
      <c r="P1678" s="24">
        <v>0</v>
      </c>
      <c r="Q1678" s="24">
        <v>4.9273012336925603E-8</v>
      </c>
      <c r="R1678" s="24">
        <v>-4.9272330215899274E-8</v>
      </c>
      <c r="S1678" s="24">
        <v>6.8212102632969618E-13</v>
      </c>
      <c r="T1678" s="24">
        <v>0</v>
      </c>
      <c r="U1678" s="24">
        <v>0</v>
      </c>
      <c r="V1678" s="24">
        <v>0</v>
      </c>
      <c r="W1678" s="24">
        <v>0</v>
      </c>
      <c r="X1678" s="24">
        <v>0</v>
      </c>
      <c r="Y1678" s="24">
        <v>0</v>
      </c>
      <c r="Z1678" s="24">
        <v>0</v>
      </c>
      <c r="AA1678" s="24">
        <v>7.2832321375608453E-2</v>
      </c>
      <c r="AB1678" s="24">
        <v>-7.2812811657786414E-2</v>
      </c>
      <c r="AC1678" s="24">
        <v>1.9509717822074891E-5</v>
      </c>
      <c r="AD1678" s="24">
        <v>-1.9509717822074885E-5</v>
      </c>
      <c r="AE1678" s="24">
        <v>-7.2832321375608466E-2</v>
      </c>
      <c r="AF1678" s="24">
        <v>0</v>
      </c>
      <c r="AG1678" s="24">
        <v>4.9273012336925603E-8</v>
      </c>
      <c r="AH1678" s="24">
        <v>-4.9272330215899274E-8</v>
      </c>
      <c r="AI1678" s="24">
        <v>6.8212102632969618E-13</v>
      </c>
      <c r="AJ1678" s="24">
        <v>0</v>
      </c>
      <c r="AK1678" s="24">
        <v>0</v>
      </c>
      <c r="AL1678" s="24">
        <v>0</v>
      </c>
      <c r="AM1678" s="24">
        <v>0</v>
      </c>
      <c r="AN1678" s="24">
        <v>0</v>
      </c>
      <c r="AO1678" s="24">
        <v>0</v>
      </c>
      <c r="AP1678" s="24">
        <v>0</v>
      </c>
      <c r="AQ1678" s="24">
        <v>8.0924801528453744E-3</v>
      </c>
      <c r="AR1678" s="24">
        <v>-8.0903124064206633E-3</v>
      </c>
      <c r="AS1678" s="24">
        <v>2.1677464246749864E-6</v>
      </c>
      <c r="AT1678" s="24">
        <v>-2.1677464246749932E-6</v>
      </c>
      <c r="AU1678" s="24">
        <v>-8.0924801528453605E-3</v>
      </c>
      <c r="AV1678" s="24">
        <v>0</v>
      </c>
      <c r="AW1678" s="24">
        <v>0</v>
      </c>
      <c r="AX1678" s="24">
        <v>0</v>
      </c>
      <c r="AY1678" s="24">
        <v>0</v>
      </c>
      <c r="AZ1678" s="24">
        <v>0</v>
      </c>
      <c r="BA1678" s="24">
        <v>-6.8212102632969618E-13</v>
      </c>
      <c r="BB1678" s="24">
        <v>-4.9273012336925603E-8</v>
      </c>
      <c r="BC1678" s="24">
        <v>-6.8212102632969618E-13</v>
      </c>
      <c r="BD1678" s="24">
        <v>-4.9273012336925603E-8</v>
      </c>
      <c r="BE1678" s="24">
        <v>0</v>
      </c>
      <c r="BF1678" s="24">
        <v>0</v>
      </c>
      <c r="BG1678" s="24">
        <v>0</v>
      </c>
      <c r="BH1678" s="24">
        <v>0</v>
      </c>
      <c r="BI1678" s="24">
        <v>0</v>
      </c>
      <c r="BJ1678" s="24">
        <v>0</v>
      </c>
      <c r="BK1678" s="24">
        <v>0</v>
      </c>
      <c r="BL1678" s="24">
        <v>0</v>
      </c>
    </row>
    <row r="1679" spans="1:64" x14ac:dyDescent="0.25">
      <c r="A1679" t="s">
        <v>5126</v>
      </c>
      <c r="B1679">
        <v>232</v>
      </c>
      <c r="C1679">
        <v>2</v>
      </c>
      <c r="D1679">
        <v>20</v>
      </c>
      <c r="E1679" s="24">
        <v>0</v>
      </c>
      <c r="F1679" s="24">
        <v>0</v>
      </c>
      <c r="G1679" s="24">
        <v>0</v>
      </c>
      <c r="H1679" s="24">
        <v>0</v>
      </c>
      <c r="I1679" s="24">
        <v>0</v>
      </c>
      <c r="J1679" s="24">
        <v>0</v>
      </c>
      <c r="K1679" s="24">
        <v>7.4932154268026352E-2</v>
      </c>
      <c r="L1679" s="24">
        <v>-7.4912849813699722E-2</v>
      </c>
      <c r="M1679" s="24">
        <v>1.9304454326629639E-5</v>
      </c>
      <c r="N1679" s="24">
        <v>-1.9304454326629639E-5</v>
      </c>
      <c r="O1679" s="24">
        <v>-7.4932154268026352E-2</v>
      </c>
      <c r="P1679" s="24">
        <v>0</v>
      </c>
      <c r="Q1679" s="24">
        <v>4.4615717342821881E-8</v>
      </c>
      <c r="R1679" s="24">
        <v>-4.4615489969146438E-8</v>
      </c>
      <c r="S1679" s="24">
        <v>2.2737367544323206E-13</v>
      </c>
      <c r="T1679" s="24">
        <v>0</v>
      </c>
      <c r="U1679" s="24">
        <v>0</v>
      </c>
      <c r="V1679" s="24">
        <v>0</v>
      </c>
      <c r="W1679" s="24">
        <v>0</v>
      </c>
      <c r="X1679" s="24">
        <v>0</v>
      </c>
      <c r="Y1679" s="24">
        <v>0</v>
      </c>
      <c r="Z1679" s="24">
        <v>0</v>
      </c>
      <c r="AA1679" s="24">
        <v>6.743893884122372E-2</v>
      </c>
      <c r="AB1679" s="24">
        <v>-6.742156483232975E-2</v>
      </c>
      <c r="AC1679" s="24">
        <v>1.7374008893966675E-5</v>
      </c>
      <c r="AD1679" s="24">
        <v>-1.7374008893966659E-5</v>
      </c>
      <c r="AE1679" s="24">
        <v>-6.743893884122365E-2</v>
      </c>
      <c r="AF1679" s="24">
        <v>0</v>
      </c>
      <c r="AG1679" s="24">
        <v>4.4615717342821881E-8</v>
      </c>
      <c r="AH1679" s="24">
        <v>-4.4615489969146438E-8</v>
      </c>
      <c r="AI1679" s="24">
        <v>2.2737367544323206E-13</v>
      </c>
      <c r="AJ1679" s="24">
        <v>0</v>
      </c>
      <c r="AK1679" s="24">
        <v>0</v>
      </c>
      <c r="AL1679" s="24">
        <v>0</v>
      </c>
      <c r="AM1679" s="24">
        <v>0</v>
      </c>
      <c r="AN1679" s="24">
        <v>0</v>
      </c>
      <c r="AO1679" s="24">
        <v>0</v>
      </c>
      <c r="AP1679" s="24">
        <v>0</v>
      </c>
      <c r="AQ1679" s="24">
        <v>7.4932154268026324E-3</v>
      </c>
      <c r="AR1679" s="24">
        <v>-7.4912849813699722E-3</v>
      </c>
      <c r="AS1679" s="24">
        <v>1.9304454326629632E-6</v>
      </c>
      <c r="AT1679" s="24">
        <v>-1.9304454326629801E-6</v>
      </c>
      <c r="AU1679" s="24">
        <v>-7.4932154268027018E-3</v>
      </c>
      <c r="AV1679" s="24">
        <v>0</v>
      </c>
      <c r="AW1679" s="24">
        <v>0</v>
      </c>
      <c r="AX1679" s="24">
        <v>0</v>
      </c>
      <c r="AY1679" s="24">
        <v>0</v>
      </c>
      <c r="AZ1679" s="24">
        <v>0</v>
      </c>
      <c r="BA1679" s="24">
        <v>-2.2737367544323206E-13</v>
      </c>
      <c r="BB1679" s="24">
        <v>-4.4615717342821881E-8</v>
      </c>
      <c r="BC1679" s="24">
        <v>-2.2737367544323206E-13</v>
      </c>
      <c r="BD1679" s="24">
        <v>-4.4615717342821881E-8</v>
      </c>
      <c r="BE1679" s="24">
        <v>0</v>
      </c>
      <c r="BF1679" s="24">
        <v>0</v>
      </c>
      <c r="BG1679" s="24">
        <v>0</v>
      </c>
      <c r="BH1679" s="24">
        <v>0</v>
      </c>
      <c r="BI1679" s="24">
        <v>0</v>
      </c>
      <c r="BJ1679" s="24">
        <v>0</v>
      </c>
      <c r="BK1679" s="24">
        <v>0</v>
      </c>
      <c r="BL1679" s="24">
        <v>0</v>
      </c>
    </row>
    <row r="1680" spans="1:64" x14ac:dyDescent="0.25">
      <c r="A1680" t="s">
        <v>5126</v>
      </c>
      <c r="B1680">
        <v>233</v>
      </c>
      <c r="C1680">
        <v>2</v>
      </c>
      <c r="D1680">
        <v>20</v>
      </c>
      <c r="E1680" s="24">
        <v>0</v>
      </c>
      <c r="F1680" s="24">
        <v>0</v>
      </c>
      <c r="G1680" s="24">
        <v>0</v>
      </c>
      <c r="H1680" s="24">
        <v>0</v>
      </c>
      <c r="I1680" s="24">
        <v>0</v>
      </c>
      <c r="J1680" s="24">
        <v>0</v>
      </c>
      <c r="K1680" s="24">
        <v>6.9389596581459045E-2</v>
      </c>
      <c r="L1680" s="24">
        <v>-6.9372400641441345E-2</v>
      </c>
      <c r="M1680" s="24">
        <v>1.7195940017700195E-5</v>
      </c>
      <c r="N1680" s="24">
        <v>-1.7195940017700195E-5</v>
      </c>
      <c r="O1680" s="24">
        <v>-6.9389596581459045E-2</v>
      </c>
      <c r="P1680" s="24">
        <v>0</v>
      </c>
      <c r="Q1680" s="24">
        <v>4.0401801015832461E-8</v>
      </c>
      <c r="R1680" s="24">
        <v>-4.0400664147455245E-8</v>
      </c>
      <c r="S1680" s="24">
        <v>1.1368683772161603E-12</v>
      </c>
      <c r="T1680" s="24">
        <v>0</v>
      </c>
      <c r="U1680" s="24">
        <v>0</v>
      </c>
      <c r="V1680" s="24">
        <v>0</v>
      </c>
      <c r="W1680" s="24">
        <v>0</v>
      </c>
      <c r="X1680" s="24">
        <v>0</v>
      </c>
      <c r="Y1680" s="24">
        <v>0</v>
      </c>
      <c r="Z1680" s="24">
        <v>0</v>
      </c>
      <c r="AA1680" s="24">
        <v>6.2450636923313145E-2</v>
      </c>
      <c r="AB1680" s="24">
        <v>-6.2435160577297144E-2</v>
      </c>
      <c r="AC1680" s="24">
        <v>1.5476346015930178E-5</v>
      </c>
      <c r="AD1680" s="24">
        <v>-1.5476346015930181E-5</v>
      </c>
      <c r="AE1680" s="24">
        <v>-6.2450636923313207E-2</v>
      </c>
      <c r="AF1680" s="24">
        <v>0</v>
      </c>
      <c r="AG1680" s="24">
        <v>4.0401801015832461E-8</v>
      </c>
      <c r="AH1680" s="24">
        <v>-4.0400664147455245E-8</v>
      </c>
      <c r="AI1680" s="24">
        <v>1.1368683772161603E-12</v>
      </c>
      <c r="AJ1680" s="24">
        <v>0</v>
      </c>
      <c r="AK1680" s="24">
        <v>0</v>
      </c>
      <c r="AL1680" s="24">
        <v>0</v>
      </c>
      <c r="AM1680" s="24">
        <v>0</v>
      </c>
      <c r="AN1680" s="24">
        <v>0</v>
      </c>
      <c r="AO1680" s="24">
        <v>0</v>
      </c>
      <c r="AP1680" s="24">
        <v>0</v>
      </c>
      <c r="AQ1680" s="24">
        <v>6.9389596581459004E-3</v>
      </c>
      <c r="AR1680" s="24">
        <v>-6.9372400641442011E-3</v>
      </c>
      <c r="AS1680" s="24">
        <v>1.7195940017700175E-6</v>
      </c>
      <c r="AT1680" s="24">
        <v>-1.7195940017700141E-6</v>
      </c>
      <c r="AU1680" s="24">
        <v>-6.9389596581458379E-3</v>
      </c>
      <c r="AV1680" s="24">
        <v>0</v>
      </c>
      <c r="AW1680" s="24">
        <v>0</v>
      </c>
      <c r="AX1680" s="24">
        <v>0</v>
      </c>
      <c r="AY1680" s="24">
        <v>0</v>
      </c>
      <c r="AZ1680" s="24">
        <v>0</v>
      </c>
      <c r="BA1680" s="24">
        <v>-1.1368683772161603E-12</v>
      </c>
      <c r="BB1680" s="24">
        <v>-4.0401801015832461E-8</v>
      </c>
      <c r="BC1680" s="24">
        <v>-1.1368683772161603E-12</v>
      </c>
      <c r="BD1680" s="24">
        <v>-4.0401801015832461E-8</v>
      </c>
      <c r="BE1680" s="24">
        <v>0</v>
      </c>
      <c r="BF1680" s="24">
        <v>0</v>
      </c>
      <c r="BG1680" s="24">
        <v>0</v>
      </c>
      <c r="BH1680" s="24">
        <v>0</v>
      </c>
      <c r="BI1680" s="24">
        <v>0</v>
      </c>
      <c r="BJ1680" s="24">
        <v>0</v>
      </c>
      <c r="BK1680" s="24">
        <v>0</v>
      </c>
      <c r="BL1680" s="24">
        <v>0</v>
      </c>
    </row>
    <row r="1681" spans="1:64" x14ac:dyDescent="0.25">
      <c r="A1681" t="s">
        <v>5126</v>
      </c>
      <c r="B1681">
        <v>234</v>
      </c>
      <c r="C1681">
        <v>2</v>
      </c>
      <c r="D1681">
        <v>20</v>
      </c>
      <c r="E1681" s="24">
        <v>0</v>
      </c>
      <c r="F1681" s="24">
        <v>0</v>
      </c>
      <c r="G1681" s="24">
        <v>0</v>
      </c>
      <c r="H1681" s="24">
        <v>0</v>
      </c>
      <c r="I1681" s="24">
        <v>0</v>
      </c>
      <c r="J1681" s="24">
        <v>0</v>
      </c>
      <c r="K1681" s="24">
        <v>6.4262844622135162E-2</v>
      </c>
      <c r="L1681" s="24">
        <v>-6.4247537404298782E-2</v>
      </c>
      <c r="M1681" s="24">
        <v>1.5307217836380005E-5</v>
      </c>
      <c r="N1681" s="24">
        <v>-1.5307217836380005E-5</v>
      </c>
      <c r="O1681" s="24">
        <v>-6.4262844622135162E-2</v>
      </c>
      <c r="P1681" s="24">
        <v>0</v>
      </c>
      <c r="Q1681" s="24">
        <v>3.6591472962754779E-8</v>
      </c>
      <c r="R1681" s="24">
        <v>-3.6591245589079335E-8</v>
      </c>
      <c r="S1681" s="24">
        <v>2.2737367544323206E-13</v>
      </c>
      <c r="T1681" s="24">
        <v>0</v>
      </c>
      <c r="U1681" s="24">
        <v>0</v>
      </c>
      <c r="V1681" s="24">
        <v>0</v>
      </c>
      <c r="W1681" s="24">
        <v>0</v>
      </c>
      <c r="X1681" s="24">
        <v>0</v>
      </c>
      <c r="Y1681" s="24">
        <v>0</v>
      </c>
      <c r="Z1681" s="24">
        <v>0</v>
      </c>
      <c r="AA1681" s="24">
        <v>5.7836560159921648E-2</v>
      </c>
      <c r="AB1681" s="24">
        <v>-5.7822783663868949E-2</v>
      </c>
      <c r="AC1681" s="24">
        <v>1.3776496052742004E-5</v>
      </c>
      <c r="AD1681" s="24">
        <v>-1.3776496052742013E-5</v>
      </c>
      <c r="AE1681" s="24">
        <v>-5.7836560159921557E-2</v>
      </c>
      <c r="AF1681" s="24">
        <v>0</v>
      </c>
      <c r="AG1681" s="24">
        <v>3.6591472962754779E-8</v>
      </c>
      <c r="AH1681" s="24">
        <v>-3.6591245589079335E-8</v>
      </c>
      <c r="AI1681" s="24">
        <v>2.2737367544323206E-13</v>
      </c>
      <c r="AJ1681" s="24">
        <v>0</v>
      </c>
      <c r="AK1681" s="24">
        <v>0</v>
      </c>
      <c r="AL1681" s="24">
        <v>0</v>
      </c>
      <c r="AM1681" s="24">
        <v>0</v>
      </c>
      <c r="AN1681" s="24">
        <v>0</v>
      </c>
      <c r="AO1681" s="24">
        <v>0</v>
      </c>
      <c r="AP1681" s="24">
        <v>0</v>
      </c>
      <c r="AQ1681" s="24">
        <v>6.4262844622135148E-3</v>
      </c>
      <c r="AR1681" s="24">
        <v>-6.4247537404298338E-3</v>
      </c>
      <c r="AS1681" s="24">
        <v>1.5307217836380008E-6</v>
      </c>
      <c r="AT1681" s="24">
        <v>-1.5307217836379924E-6</v>
      </c>
      <c r="AU1681" s="24">
        <v>-6.4262844622136051E-3</v>
      </c>
      <c r="AV1681" s="24">
        <v>0</v>
      </c>
      <c r="AW1681" s="24">
        <v>0</v>
      </c>
      <c r="AX1681" s="24">
        <v>0</v>
      </c>
      <c r="AY1681" s="24">
        <v>0</v>
      </c>
      <c r="AZ1681" s="24">
        <v>0</v>
      </c>
      <c r="BA1681" s="24">
        <v>-2.2737367544323206E-13</v>
      </c>
      <c r="BB1681" s="24">
        <v>-3.6591472962754779E-8</v>
      </c>
      <c r="BC1681" s="24">
        <v>-2.2737367544323206E-13</v>
      </c>
      <c r="BD1681" s="24">
        <v>-3.6591472962754779E-8</v>
      </c>
      <c r="BE1681" s="24">
        <v>0</v>
      </c>
      <c r="BF1681" s="24">
        <v>0</v>
      </c>
      <c r="BG1681" s="24">
        <v>0</v>
      </c>
      <c r="BH1681" s="24">
        <v>0</v>
      </c>
      <c r="BI1681" s="24">
        <v>0</v>
      </c>
      <c r="BJ1681" s="24">
        <v>0</v>
      </c>
      <c r="BK1681" s="24">
        <v>0</v>
      </c>
      <c r="BL1681" s="24">
        <v>0</v>
      </c>
    </row>
    <row r="1682" spans="1:64" x14ac:dyDescent="0.25">
      <c r="A1682" t="s">
        <v>5126</v>
      </c>
      <c r="B1682">
        <v>235</v>
      </c>
      <c r="C1682">
        <v>3</v>
      </c>
      <c r="D1682">
        <v>20</v>
      </c>
      <c r="E1682" s="24">
        <v>0</v>
      </c>
      <c r="F1682" s="24">
        <v>0</v>
      </c>
      <c r="G1682" s="24">
        <v>0</v>
      </c>
      <c r="H1682" s="24">
        <v>0</v>
      </c>
      <c r="I1682" s="24">
        <v>0</v>
      </c>
      <c r="J1682" s="24">
        <v>0</v>
      </c>
      <c r="K1682" s="24">
        <v>5.9520211070775986E-2</v>
      </c>
      <c r="L1682" s="24">
        <v>-5.950656533241272E-2</v>
      </c>
      <c r="M1682" s="24">
        <v>1.3645738363265991E-5</v>
      </c>
      <c r="N1682" s="24">
        <v>-1.3645738363265991E-5</v>
      </c>
      <c r="O1682" s="24">
        <v>-5.9520211070775986E-2</v>
      </c>
      <c r="P1682" s="24">
        <v>0</v>
      </c>
      <c r="Q1682" s="24">
        <v>3.3143805922009051E-8</v>
      </c>
      <c r="R1682" s="24">
        <v>-3.3143578548333608E-8</v>
      </c>
      <c r="S1682" s="24">
        <v>2.2737367544323206E-13</v>
      </c>
      <c r="T1682" s="24">
        <v>0</v>
      </c>
      <c r="U1682" s="24">
        <v>0</v>
      </c>
      <c r="V1682" s="24">
        <v>0</v>
      </c>
      <c r="W1682" s="24">
        <v>0</v>
      </c>
      <c r="X1682" s="24">
        <v>0</v>
      </c>
      <c r="Y1682" s="24">
        <v>0</v>
      </c>
      <c r="Z1682" s="24">
        <v>0</v>
      </c>
      <c r="AA1682" s="24">
        <v>5.3568189963698387E-2</v>
      </c>
      <c r="AB1682" s="24">
        <v>-5.3555908799171381E-2</v>
      </c>
      <c r="AC1682" s="24">
        <v>1.2281164526939393E-5</v>
      </c>
      <c r="AD1682" s="24">
        <v>-1.2281164526939395E-5</v>
      </c>
      <c r="AE1682" s="24">
        <v>-5.3568189963698387E-2</v>
      </c>
      <c r="AF1682" s="24">
        <v>0</v>
      </c>
      <c r="AG1682" s="24">
        <v>3.3143805922009051E-8</v>
      </c>
      <c r="AH1682" s="24">
        <v>-3.3143578548333608E-8</v>
      </c>
      <c r="AI1682" s="24">
        <v>2.2737367544323206E-13</v>
      </c>
      <c r="AJ1682" s="24">
        <v>0</v>
      </c>
      <c r="AK1682" s="24">
        <v>0</v>
      </c>
      <c r="AL1682" s="24">
        <v>0</v>
      </c>
      <c r="AM1682" s="24">
        <v>0</v>
      </c>
      <c r="AN1682" s="24">
        <v>0</v>
      </c>
      <c r="AO1682" s="24">
        <v>0</v>
      </c>
      <c r="AP1682" s="24">
        <v>0</v>
      </c>
      <c r="AQ1682" s="24">
        <v>5.9520211070775986E-3</v>
      </c>
      <c r="AR1682" s="24">
        <v>-5.9506565332413386E-3</v>
      </c>
      <c r="AS1682" s="24">
        <v>1.3645738363265981E-6</v>
      </c>
      <c r="AT1682" s="24">
        <v>-1.3645738363265964E-6</v>
      </c>
      <c r="AU1682" s="24">
        <v>-5.9520211070775986E-3</v>
      </c>
      <c r="AV1682" s="24">
        <v>0</v>
      </c>
      <c r="AW1682" s="24">
        <v>0</v>
      </c>
      <c r="AX1682" s="24">
        <v>0</v>
      </c>
      <c r="AY1682" s="24">
        <v>0</v>
      </c>
      <c r="AZ1682" s="24">
        <v>0</v>
      </c>
      <c r="BA1682" s="24">
        <v>-2.2737367544323206E-13</v>
      </c>
      <c r="BB1682" s="24">
        <v>-3.3143805922009051E-8</v>
      </c>
      <c r="BC1682" s="24">
        <v>-2.2737367544323206E-13</v>
      </c>
      <c r="BD1682" s="24">
        <v>-3.3143805922009051E-8</v>
      </c>
      <c r="BE1682" s="24">
        <v>0</v>
      </c>
      <c r="BF1682" s="24">
        <v>0</v>
      </c>
      <c r="BG1682" s="24">
        <v>0</v>
      </c>
      <c r="BH1682" s="24">
        <v>0</v>
      </c>
      <c r="BI1682" s="24">
        <v>0</v>
      </c>
      <c r="BJ1682" s="24">
        <v>0</v>
      </c>
      <c r="BK1682" s="24">
        <v>0</v>
      </c>
      <c r="BL1682" s="24">
        <v>0</v>
      </c>
    </row>
    <row r="1683" spans="1:64" x14ac:dyDescent="0.25">
      <c r="A1683" t="s">
        <v>5126</v>
      </c>
      <c r="B1683">
        <v>236</v>
      </c>
      <c r="C1683">
        <v>3</v>
      </c>
      <c r="D1683">
        <v>20</v>
      </c>
      <c r="E1683" s="24">
        <v>0</v>
      </c>
      <c r="F1683" s="24">
        <v>0</v>
      </c>
      <c r="G1683" s="24">
        <v>0</v>
      </c>
      <c r="H1683" s="24">
        <v>0</v>
      </c>
      <c r="I1683" s="24">
        <v>0</v>
      </c>
      <c r="J1683" s="24">
        <v>0</v>
      </c>
      <c r="K1683" s="24">
        <v>5.5132526904344559E-2</v>
      </c>
      <c r="L1683" s="24">
        <v>-5.5120378732681274E-2</v>
      </c>
      <c r="M1683" s="24">
        <v>1.2148171663284302E-5</v>
      </c>
      <c r="N1683" s="24">
        <v>-1.2148171663284302E-5</v>
      </c>
      <c r="O1683" s="24">
        <v>-5.5132526904344559E-2</v>
      </c>
      <c r="P1683" s="24">
        <v>0</v>
      </c>
      <c r="Q1683" s="24">
        <v>3.002446646860335E-8</v>
      </c>
      <c r="R1683" s="24">
        <v>-3.0024011721252464E-8</v>
      </c>
      <c r="S1683" s="24">
        <v>4.5474735088646412E-13</v>
      </c>
      <c r="T1683" s="24">
        <v>0</v>
      </c>
      <c r="U1683" s="24">
        <v>0</v>
      </c>
      <c r="V1683" s="24">
        <v>0</v>
      </c>
      <c r="W1683" s="24">
        <v>0</v>
      </c>
      <c r="X1683" s="24">
        <v>0</v>
      </c>
      <c r="Y1683" s="24">
        <v>0</v>
      </c>
      <c r="Z1683" s="24">
        <v>0</v>
      </c>
      <c r="AA1683" s="24">
        <v>4.9619274213910103E-2</v>
      </c>
      <c r="AB1683" s="24">
        <v>-4.9608340859413236E-2</v>
      </c>
      <c r="AC1683" s="24">
        <v>1.0933354496955872E-5</v>
      </c>
      <c r="AD1683" s="24">
        <v>-1.0933354496955863E-5</v>
      </c>
      <c r="AE1683" s="24">
        <v>-4.9619274213910103E-2</v>
      </c>
      <c r="AF1683" s="24">
        <v>0</v>
      </c>
      <c r="AG1683" s="24">
        <v>3.002446646860335E-8</v>
      </c>
      <c r="AH1683" s="24">
        <v>-3.0024011721252464E-8</v>
      </c>
      <c r="AI1683" s="24">
        <v>4.5474735088646412E-13</v>
      </c>
      <c r="AJ1683" s="24">
        <v>0</v>
      </c>
      <c r="AK1683" s="24">
        <v>0</v>
      </c>
      <c r="AL1683" s="24">
        <v>0</v>
      </c>
      <c r="AM1683" s="24">
        <v>0</v>
      </c>
      <c r="AN1683" s="24">
        <v>0</v>
      </c>
      <c r="AO1683" s="24">
        <v>0</v>
      </c>
      <c r="AP1683" s="24">
        <v>0</v>
      </c>
      <c r="AQ1683" s="24">
        <v>5.5132526904344559E-3</v>
      </c>
      <c r="AR1683" s="24">
        <v>-5.5120378732680386E-3</v>
      </c>
      <c r="AS1683" s="24">
        <v>1.2148171663284298E-6</v>
      </c>
      <c r="AT1683" s="24">
        <v>-1.2148171663284383E-6</v>
      </c>
      <c r="AU1683" s="24">
        <v>-5.5132526904344559E-3</v>
      </c>
      <c r="AV1683" s="24">
        <v>0</v>
      </c>
      <c r="AW1683" s="24">
        <v>0</v>
      </c>
      <c r="AX1683" s="24">
        <v>0</v>
      </c>
      <c r="AY1683" s="24">
        <v>0</v>
      </c>
      <c r="AZ1683" s="24">
        <v>0</v>
      </c>
      <c r="BA1683" s="24">
        <v>-4.5474735088646412E-13</v>
      </c>
      <c r="BB1683" s="24">
        <v>-3.002446646860335E-8</v>
      </c>
      <c r="BC1683" s="24">
        <v>-4.5474735088646412E-13</v>
      </c>
      <c r="BD1683" s="24">
        <v>-3.002446646860335E-8</v>
      </c>
      <c r="BE1683" s="24">
        <v>0</v>
      </c>
      <c r="BF1683" s="24">
        <v>0</v>
      </c>
      <c r="BG1683" s="24">
        <v>0</v>
      </c>
      <c r="BH1683" s="24">
        <v>0</v>
      </c>
      <c r="BI1683" s="24">
        <v>0</v>
      </c>
      <c r="BJ1683" s="24">
        <v>0</v>
      </c>
      <c r="BK1683" s="24">
        <v>0</v>
      </c>
      <c r="BL1683" s="24">
        <v>0</v>
      </c>
    </row>
    <row r="1684" spans="1:64" x14ac:dyDescent="0.25">
      <c r="A1684" t="s">
        <v>5126</v>
      </c>
      <c r="B1684">
        <v>237</v>
      </c>
      <c r="C1684">
        <v>3</v>
      </c>
      <c r="D1684">
        <v>20</v>
      </c>
      <c r="E1684" s="24">
        <v>0</v>
      </c>
      <c r="F1684" s="24">
        <v>0</v>
      </c>
      <c r="G1684" s="24">
        <v>0</v>
      </c>
      <c r="H1684" s="24">
        <v>0</v>
      </c>
      <c r="I1684" s="24">
        <v>0</v>
      </c>
      <c r="J1684" s="24">
        <v>0</v>
      </c>
      <c r="K1684" s="24">
        <v>5.1072817295789719E-2</v>
      </c>
      <c r="L1684" s="24">
        <v>-5.1061984151601791E-2</v>
      </c>
      <c r="M1684" s="24">
        <v>1.0833144187927246E-5</v>
      </c>
      <c r="N1684" s="24">
        <v>-1.0833144187927246E-5</v>
      </c>
      <c r="O1684" s="24">
        <v>-5.1072817295789719E-2</v>
      </c>
      <c r="P1684" s="24">
        <v>0</v>
      </c>
      <c r="Q1684" s="24">
        <v>2.7201849661651067E-8</v>
      </c>
      <c r="R1684" s="24">
        <v>-2.7201622287975624E-8</v>
      </c>
      <c r="S1684" s="24">
        <v>2.2737367544323206E-13</v>
      </c>
      <c r="T1684" s="24">
        <v>0</v>
      </c>
      <c r="U1684" s="24">
        <v>0</v>
      </c>
      <c r="V1684" s="24">
        <v>0</v>
      </c>
      <c r="W1684" s="24">
        <v>0</v>
      </c>
      <c r="X1684" s="24">
        <v>0</v>
      </c>
      <c r="Y1684" s="24">
        <v>0</v>
      </c>
      <c r="Z1684" s="24">
        <v>0</v>
      </c>
      <c r="AA1684" s="24">
        <v>4.5965535566210747E-2</v>
      </c>
      <c r="AB1684" s="24">
        <v>-4.5955785736441546E-2</v>
      </c>
      <c r="AC1684" s="24">
        <v>9.7498297691345225E-6</v>
      </c>
      <c r="AD1684" s="24">
        <v>-9.7498297691345242E-6</v>
      </c>
      <c r="AE1684" s="24">
        <v>-4.5965535566210747E-2</v>
      </c>
      <c r="AF1684" s="24">
        <v>0</v>
      </c>
      <c r="AG1684" s="24">
        <v>2.7201849661651067E-8</v>
      </c>
      <c r="AH1684" s="24">
        <v>-2.7201622287975624E-8</v>
      </c>
      <c r="AI1684" s="24">
        <v>2.2737367544323206E-13</v>
      </c>
      <c r="AJ1684" s="24">
        <v>0</v>
      </c>
      <c r="AK1684" s="24">
        <v>0</v>
      </c>
      <c r="AL1684" s="24">
        <v>0</v>
      </c>
      <c r="AM1684" s="24">
        <v>0</v>
      </c>
      <c r="AN1684" s="24">
        <v>0</v>
      </c>
      <c r="AO1684" s="24">
        <v>0</v>
      </c>
      <c r="AP1684" s="24">
        <v>0</v>
      </c>
      <c r="AQ1684" s="24">
        <v>5.1072817295789719E-3</v>
      </c>
      <c r="AR1684" s="24">
        <v>-5.1061984151602458E-3</v>
      </c>
      <c r="AS1684" s="24">
        <v>1.0833144187927236E-6</v>
      </c>
      <c r="AT1684" s="24">
        <v>-1.0833144187927219E-6</v>
      </c>
      <c r="AU1684" s="24">
        <v>-5.1072817295789719E-3</v>
      </c>
      <c r="AV1684" s="24">
        <v>0</v>
      </c>
      <c r="AW1684" s="24">
        <v>0</v>
      </c>
      <c r="AX1684" s="24">
        <v>0</v>
      </c>
      <c r="AY1684" s="24">
        <v>0</v>
      </c>
      <c r="AZ1684" s="24">
        <v>0</v>
      </c>
      <c r="BA1684" s="24">
        <v>-2.2737367544323206E-13</v>
      </c>
      <c r="BB1684" s="24">
        <v>-2.7201849661651067E-8</v>
      </c>
      <c r="BC1684" s="24">
        <v>-2.2737367544323206E-13</v>
      </c>
      <c r="BD1684" s="24">
        <v>-2.7201849661651067E-8</v>
      </c>
      <c r="BE1684" s="24">
        <v>0</v>
      </c>
      <c r="BF1684" s="24">
        <v>0</v>
      </c>
      <c r="BG1684" s="24">
        <v>0</v>
      </c>
      <c r="BH1684" s="24">
        <v>0</v>
      </c>
      <c r="BI1684" s="24">
        <v>0</v>
      </c>
      <c r="BJ1684" s="24">
        <v>0</v>
      </c>
      <c r="BK1684" s="24">
        <v>0</v>
      </c>
      <c r="BL1684" s="24">
        <v>0</v>
      </c>
    </row>
    <row r="1685" spans="1:64" x14ac:dyDescent="0.25">
      <c r="A1685" t="s">
        <v>5126</v>
      </c>
      <c r="B1685">
        <v>238</v>
      </c>
      <c r="C1685">
        <v>4</v>
      </c>
      <c r="D1685">
        <v>20</v>
      </c>
      <c r="E1685" s="24">
        <v>0</v>
      </c>
      <c r="F1685" s="24">
        <v>0</v>
      </c>
      <c r="G1685" s="24">
        <v>0</v>
      </c>
      <c r="H1685" s="24">
        <v>0</v>
      </c>
      <c r="I1685" s="24">
        <v>0</v>
      </c>
      <c r="J1685" s="24">
        <v>0</v>
      </c>
      <c r="K1685" s="24">
        <v>4.7316223382949829E-2</v>
      </c>
      <c r="L1685" s="24">
        <v>-4.7306571155786514E-2</v>
      </c>
      <c r="M1685" s="24">
        <v>9.6522271633148193E-6</v>
      </c>
      <c r="N1685" s="24">
        <v>-9.6522271633148193E-6</v>
      </c>
      <c r="O1685" s="24">
        <v>-4.7316223382949829E-2</v>
      </c>
      <c r="P1685" s="24">
        <v>0</v>
      </c>
      <c r="Q1685" s="24">
        <v>2.4646851670695469E-8</v>
      </c>
      <c r="R1685" s="24">
        <v>-2.4646624297020026E-8</v>
      </c>
      <c r="S1685" s="24">
        <v>2.2737367544323206E-13</v>
      </c>
      <c r="T1685" s="24">
        <v>0</v>
      </c>
      <c r="U1685" s="24">
        <v>0</v>
      </c>
      <c r="V1685" s="24">
        <v>0</v>
      </c>
      <c r="W1685" s="24">
        <v>0</v>
      </c>
      <c r="X1685" s="24">
        <v>0</v>
      </c>
      <c r="Y1685" s="24">
        <v>0</v>
      </c>
      <c r="Z1685" s="24">
        <v>0</v>
      </c>
      <c r="AA1685" s="24">
        <v>4.2584601044654849E-2</v>
      </c>
      <c r="AB1685" s="24">
        <v>-4.2575914040207885E-2</v>
      </c>
      <c r="AC1685" s="24">
        <v>8.6870044469833377E-6</v>
      </c>
      <c r="AD1685" s="24">
        <v>-8.6870044469833428E-6</v>
      </c>
      <c r="AE1685" s="24">
        <v>-4.2584601044654891E-2</v>
      </c>
      <c r="AF1685" s="24">
        <v>0</v>
      </c>
      <c r="AG1685" s="24">
        <v>2.4646851670695469E-8</v>
      </c>
      <c r="AH1685" s="24">
        <v>-2.4646624297020026E-8</v>
      </c>
      <c r="AI1685" s="24">
        <v>2.2737367544323206E-13</v>
      </c>
      <c r="AJ1685" s="24">
        <v>0</v>
      </c>
      <c r="AK1685" s="24">
        <v>0</v>
      </c>
      <c r="AL1685" s="24">
        <v>0</v>
      </c>
      <c r="AM1685" s="24">
        <v>0</v>
      </c>
      <c r="AN1685" s="24">
        <v>0</v>
      </c>
      <c r="AO1685" s="24">
        <v>0</v>
      </c>
      <c r="AP1685" s="24">
        <v>0</v>
      </c>
      <c r="AQ1685" s="24">
        <v>4.7316223382949801E-3</v>
      </c>
      <c r="AR1685" s="24">
        <v>-4.7306571155786292E-3</v>
      </c>
      <c r="AS1685" s="24">
        <v>9.6522271633148159E-7</v>
      </c>
      <c r="AT1685" s="24">
        <v>-9.6522271633147651E-7</v>
      </c>
      <c r="AU1685" s="24">
        <v>-4.7316223382949385E-3</v>
      </c>
      <c r="AV1685" s="24">
        <v>0</v>
      </c>
      <c r="AW1685" s="24">
        <v>0</v>
      </c>
      <c r="AX1685" s="24">
        <v>0</v>
      </c>
      <c r="AY1685" s="24">
        <v>0</v>
      </c>
      <c r="AZ1685" s="24">
        <v>0</v>
      </c>
      <c r="BA1685" s="24">
        <v>-2.2737367544323206E-13</v>
      </c>
      <c r="BB1685" s="24">
        <v>-2.4646851670695469E-8</v>
      </c>
      <c r="BC1685" s="24">
        <v>-2.2737367544323206E-13</v>
      </c>
      <c r="BD1685" s="24">
        <v>-2.4646851670695469E-8</v>
      </c>
      <c r="BE1685" s="24">
        <v>0</v>
      </c>
      <c r="BF1685" s="24">
        <v>0</v>
      </c>
      <c r="BG1685" s="24">
        <v>0</v>
      </c>
      <c r="BH1685" s="24">
        <v>0</v>
      </c>
      <c r="BI1685" s="24">
        <v>0</v>
      </c>
      <c r="BJ1685" s="24">
        <v>0</v>
      </c>
      <c r="BK1685" s="24">
        <v>0</v>
      </c>
      <c r="BL1685" s="24">
        <v>0</v>
      </c>
    </row>
    <row r="1686" spans="1:64" x14ac:dyDescent="0.25">
      <c r="A1686" t="s">
        <v>5126</v>
      </c>
      <c r="B1686">
        <v>239</v>
      </c>
      <c r="C1686">
        <v>4</v>
      </c>
      <c r="D1686">
        <v>20</v>
      </c>
      <c r="E1686" s="24">
        <v>0</v>
      </c>
      <c r="F1686" s="24">
        <v>0</v>
      </c>
      <c r="G1686" s="24">
        <v>0</v>
      </c>
      <c r="H1686" s="24">
        <v>0</v>
      </c>
      <c r="I1686" s="24">
        <v>0</v>
      </c>
      <c r="J1686" s="24">
        <v>0</v>
      </c>
      <c r="K1686" s="24">
        <v>4.3839767575263977E-2</v>
      </c>
      <c r="L1686" s="24">
        <v>-4.3831173330545425E-2</v>
      </c>
      <c r="M1686" s="24">
        <v>8.5942447185516357E-6</v>
      </c>
      <c r="N1686" s="24">
        <v>-8.5942447185516357E-6</v>
      </c>
      <c r="O1686" s="24">
        <v>-4.3839767575263977E-2</v>
      </c>
      <c r="P1686" s="24">
        <v>0</v>
      </c>
      <c r="Q1686" s="24">
        <v>2.2335143512464128E-8</v>
      </c>
      <c r="R1686" s="24">
        <v>-2.2335143512464128E-8</v>
      </c>
      <c r="S1686" s="24">
        <v>0</v>
      </c>
      <c r="T1686" s="24">
        <v>0</v>
      </c>
      <c r="U1686" s="24">
        <v>0</v>
      </c>
      <c r="V1686" s="24">
        <v>0</v>
      </c>
      <c r="W1686" s="24">
        <v>0</v>
      </c>
      <c r="X1686" s="24">
        <v>0</v>
      </c>
      <c r="Y1686" s="24">
        <v>0</v>
      </c>
      <c r="Z1686" s="24">
        <v>0</v>
      </c>
      <c r="AA1686" s="24">
        <v>3.9455790817737584E-2</v>
      </c>
      <c r="AB1686" s="24">
        <v>-3.9448055997490905E-2</v>
      </c>
      <c r="AC1686" s="24">
        <v>7.7348202466964728E-6</v>
      </c>
      <c r="AD1686" s="24">
        <v>-7.7348202466964695E-6</v>
      </c>
      <c r="AE1686" s="24">
        <v>-3.945579081773759E-2</v>
      </c>
      <c r="AF1686" s="24">
        <v>0</v>
      </c>
      <c r="AG1686" s="24">
        <v>2.2335143512464128E-8</v>
      </c>
      <c r="AH1686" s="24">
        <v>-2.2335143512464128E-8</v>
      </c>
      <c r="AI1686" s="24">
        <v>0</v>
      </c>
      <c r="AJ1686" s="24">
        <v>0</v>
      </c>
      <c r="AK1686" s="24">
        <v>0</v>
      </c>
      <c r="AL1686" s="24">
        <v>0</v>
      </c>
      <c r="AM1686" s="24">
        <v>0</v>
      </c>
      <c r="AN1686" s="24">
        <v>0</v>
      </c>
      <c r="AO1686" s="24">
        <v>0</v>
      </c>
      <c r="AP1686" s="24">
        <v>0</v>
      </c>
      <c r="AQ1686" s="24">
        <v>4.3839767575263935E-3</v>
      </c>
      <c r="AR1686" s="24">
        <v>-4.3831173330545203E-3</v>
      </c>
      <c r="AS1686" s="24">
        <v>8.594244718551629E-7</v>
      </c>
      <c r="AT1686" s="24">
        <v>-8.5942447185516628E-7</v>
      </c>
      <c r="AU1686" s="24">
        <v>-4.3839767575263866E-3</v>
      </c>
      <c r="AV1686" s="24">
        <v>0</v>
      </c>
      <c r="AW1686" s="24">
        <v>0</v>
      </c>
      <c r="AX1686" s="24">
        <v>0</v>
      </c>
      <c r="AY1686" s="24">
        <v>0</v>
      </c>
      <c r="AZ1686" s="24">
        <v>0</v>
      </c>
      <c r="BA1686" s="24">
        <v>0</v>
      </c>
      <c r="BB1686" s="24">
        <v>-2.2335143512464128E-8</v>
      </c>
      <c r="BC1686" s="24">
        <v>0</v>
      </c>
      <c r="BD1686" s="24">
        <v>-2.2335143512464128E-8</v>
      </c>
      <c r="BE1686" s="24">
        <v>0</v>
      </c>
      <c r="BF1686" s="24">
        <v>0</v>
      </c>
      <c r="BG1686" s="24">
        <v>0</v>
      </c>
      <c r="BH1686" s="24">
        <v>0</v>
      </c>
      <c r="BI1686" s="24">
        <v>0</v>
      </c>
      <c r="BJ1686" s="24">
        <v>0</v>
      </c>
      <c r="BK1686" s="24">
        <v>0</v>
      </c>
      <c r="BL1686" s="24">
        <v>0</v>
      </c>
    </row>
    <row r="1687" spans="1:64" x14ac:dyDescent="0.25">
      <c r="A1687" t="s">
        <v>5126</v>
      </c>
      <c r="B1687">
        <v>240</v>
      </c>
      <c r="C1687">
        <v>4</v>
      </c>
      <c r="D1687">
        <v>20</v>
      </c>
      <c r="E1687" s="24">
        <v>0</v>
      </c>
      <c r="F1687" s="24">
        <v>0</v>
      </c>
      <c r="G1687" s="24">
        <v>0</v>
      </c>
      <c r="H1687" s="24">
        <v>0</v>
      </c>
      <c r="I1687" s="24">
        <v>0</v>
      </c>
      <c r="J1687" s="24">
        <v>0</v>
      </c>
      <c r="K1687" s="24">
        <v>4.0622267872095108E-2</v>
      </c>
      <c r="L1687" s="24">
        <v>-4.0614593774080276E-2</v>
      </c>
      <c r="M1687" s="24">
        <v>7.674098014831543E-6</v>
      </c>
      <c r="N1687" s="24">
        <v>-7.674098014831543E-6</v>
      </c>
      <c r="O1687" s="24">
        <v>-4.0622267872095108E-2</v>
      </c>
      <c r="P1687" s="24">
        <v>0</v>
      </c>
      <c r="Q1687" s="24">
        <v>2.0241714082658291E-8</v>
      </c>
      <c r="R1687" s="24">
        <v>-2.0241486708982848E-8</v>
      </c>
      <c r="S1687" s="24">
        <v>2.2737367544323206E-13</v>
      </c>
      <c r="T1687" s="24">
        <v>0</v>
      </c>
      <c r="U1687" s="24">
        <v>0</v>
      </c>
      <c r="V1687" s="24">
        <v>0</v>
      </c>
      <c r="W1687" s="24">
        <v>0</v>
      </c>
      <c r="X1687" s="24">
        <v>0</v>
      </c>
      <c r="Y1687" s="24">
        <v>0</v>
      </c>
      <c r="Z1687" s="24">
        <v>0</v>
      </c>
      <c r="AA1687" s="24">
        <v>3.65600410848856E-2</v>
      </c>
      <c r="AB1687" s="24">
        <v>-3.6553134396672238E-2</v>
      </c>
      <c r="AC1687" s="24">
        <v>6.9066882133483887E-6</v>
      </c>
      <c r="AD1687" s="24">
        <v>-6.9066882133483887E-6</v>
      </c>
      <c r="AE1687" s="24">
        <v>-3.6560041084885586E-2</v>
      </c>
      <c r="AF1687" s="24">
        <v>0</v>
      </c>
      <c r="AG1687" s="24">
        <v>2.0241714082658291E-8</v>
      </c>
      <c r="AH1687" s="24">
        <v>-2.0241486708982848E-8</v>
      </c>
      <c r="AI1687" s="24">
        <v>2.2737367544323206E-13</v>
      </c>
      <c r="AJ1687" s="24">
        <v>0</v>
      </c>
      <c r="AK1687" s="24">
        <v>0</v>
      </c>
      <c r="AL1687" s="24">
        <v>0</v>
      </c>
      <c r="AM1687" s="24">
        <v>0</v>
      </c>
      <c r="AN1687" s="24">
        <v>0</v>
      </c>
      <c r="AO1687" s="24">
        <v>0</v>
      </c>
      <c r="AP1687" s="24">
        <v>0</v>
      </c>
      <c r="AQ1687" s="24">
        <v>4.062226787209508E-3</v>
      </c>
      <c r="AR1687" s="24">
        <v>-4.0614593774080388E-3</v>
      </c>
      <c r="AS1687" s="24">
        <v>7.674098014831543E-7</v>
      </c>
      <c r="AT1687" s="24">
        <v>-7.674098014831543E-7</v>
      </c>
      <c r="AU1687" s="24">
        <v>-4.0622267872095219E-3</v>
      </c>
      <c r="AV1687" s="24">
        <v>0</v>
      </c>
      <c r="AW1687" s="24">
        <v>0</v>
      </c>
      <c r="AX1687" s="24">
        <v>0</v>
      </c>
      <c r="AY1687" s="24">
        <v>0</v>
      </c>
      <c r="AZ1687" s="24">
        <v>0</v>
      </c>
      <c r="BA1687" s="24">
        <v>-2.2737367544323206E-13</v>
      </c>
      <c r="BB1687" s="24">
        <v>-2.0241714082658291E-8</v>
      </c>
      <c r="BC1687" s="24">
        <v>-2.2737367544323206E-13</v>
      </c>
      <c r="BD1687" s="24">
        <v>-2.0241714082658291E-8</v>
      </c>
      <c r="BE1687" s="24">
        <v>0</v>
      </c>
      <c r="BF1687" s="24">
        <v>0</v>
      </c>
      <c r="BG1687" s="24">
        <v>0</v>
      </c>
      <c r="BH1687" s="24">
        <v>0</v>
      </c>
      <c r="BI1687" s="24">
        <v>0</v>
      </c>
      <c r="BJ1687" s="24">
        <v>0</v>
      </c>
      <c r="BK1687" s="24">
        <v>0</v>
      </c>
      <c r="BL1687" s="24">
        <v>0</v>
      </c>
    </row>
    <row r="1688" spans="1:64" x14ac:dyDescent="0.25">
      <c r="A1688" t="s">
        <v>5126</v>
      </c>
      <c r="B1688">
        <v>241</v>
      </c>
      <c r="C1688">
        <v>1</v>
      </c>
      <c r="D1688">
        <v>21</v>
      </c>
      <c r="E1688" s="24">
        <v>0</v>
      </c>
      <c r="F1688" s="24">
        <v>0</v>
      </c>
      <c r="G1688" s="24">
        <v>0</v>
      </c>
      <c r="H1688" s="24">
        <v>0</v>
      </c>
      <c r="I1688" s="24">
        <v>0</v>
      </c>
      <c r="J1688" s="24">
        <v>0</v>
      </c>
      <c r="K1688" s="24">
        <v>0.50609583407640457</v>
      </c>
      <c r="L1688" s="24">
        <v>-0.50603247433900833</v>
      </c>
      <c r="M1688" s="24">
        <v>6.3359737396240234E-5</v>
      </c>
      <c r="N1688" s="24">
        <v>-6.3359737396240234E-5</v>
      </c>
      <c r="O1688" s="24">
        <v>-0.50609583407640457</v>
      </c>
      <c r="P1688" s="24">
        <v>0</v>
      </c>
      <c r="Q1688" s="24">
        <v>1.9635490389191546E-7</v>
      </c>
      <c r="R1688" s="24">
        <v>-1.9635490389191546E-7</v>
      </c>
      <c r="S1688" s="24">
        <v>1.5916157281026244E-12</v>
      </c>
      <c r="T1688" s="24">
        <v>0</v>
      </c>
      <c r="U1688" s="24">
        <v>0</v>
      </c>
      <c r="V1688" s="24">
        <v>0</v>
      </c>
      <c r="W1688" s="24">
        <v>0</v>
      </c>
      <c r="X1688" s="24">
        <v>0</v>
      </c>
      <c r="Y1688" s="24">
        <v>0</v>
      </c>
      <c r="Z1688" s="24">
        <v>0</v>
      </c>
      <c r="AA1688" s="24">
        <v>0.45548625066876414</v>
      </c>
      <c r="AB1688" s="24">
        <v>-0.45542922690510751</v>
      </c>
      <c r="AC1688" s="24">
        <v>5.7023763656616214E-5</v>
      </c>
      <c r="AD1688" s="24">
        <v>-5.7023763656616214E-5</v>
      </c>
      <c r="AE1688" s="24">
        <v>-0.45548625066876414</v>
      </c>
      <c r="AF1688" s="24">
        <v>0</v>
      </c>
      <c r="AG1688" s="24">
        <v>1.9635490389191546E-7</v>
      </c>
      <c r="AH1688" s="24">
        <v>-1.9635490389191546E-7</v>
      </c>
      <c r="AI1688" s="24">
        <v>1.5916157281026244E-12</v>
      </c>
      <c r="AJ1688" s="24">
        <v>0</v>
      </c>
      <c r="AK1688" s="24">
        <v>0</v>
      </c>
      <c r="AL1688" s="24">
        <v>0</v>
      </c>
      <c r="AM1688" s="24">
        <v>0</v>
      </c>
      <c r="AN1688" s="24">
        <v>0</v>
      </c>
      <c r="AO1688" s="24">
        <v>0</v>
      </c>
      <c r="AP1688" s="24">
        <v>0</v>
      </c>
      <c r="AQ1688" s="24">
        <v>5.0609583407640435E-2</v>
      </c>
      <c r="AR1688" s="24">
        <v>-5.0603247433900822E-2</v>
      </c>
      <c r="AS1688" s="24">
        <v>6.3359737396240207E-6</v>
      </c>
      <c r="AT1688" s="24">
        <v>-6.3359737396240207E-6</v>
      </c>
      <c r="AU1688" s="24">
        <v>-5.0609583407640435E-2</v>
      </c>
      <c r="AV1688" s="24">
        <v>0</v>
      </c>
      <c r="AW1688" s="24">
        <v>0</v>
      </c>
      <c r="AX1688" s="24">
        <v>0</v>
      </c>
      <c r="AY1688" s="24">
        <v>0</v>
      </c>
      <c r="AZ1688" s="24">
        <v>0</v>
      </c>
      <c r="BA1688" s="24">
        <v>-1.5916157281026244E-12</v>
      </c>
      <c r="BB1688" s="24">
        <v>-1.9635649550764356E-7</v>
      </c>
      <c r="BC1688" s="24">
        <v>-1.5916157281026244E-12</v>
      </c>
      <c r="BD1688" s="24">
        <v>-1.9635649550764356E-7</v>
      </c>
      <c r="BE1688" s="24">
        <v>0</v>
      </c>
      <c r="BF1688" s="24">
        <v>0</v>
      </c>
      <c r="BG1688" s="24">
        <v>0</v>
      </c>
      <c r="BH1688" s="24">
        <v>0</v>
      </c>
      <c r="BI1688" s="24">
        <v>0</v>
      </c>
      <c r="BJ1688" s="24">
        <v>0</v>
      </c>
      <c r="BK1688" s="24">
        <v>0</v>
      </c>
      <c r="BL1688" s="24">
        <v>0</v>
      </c>
    </row>
    <row r="1689" spans="1:64" x14ac:dyDescent="0.25">
      <c r="A1689" t="s">
        <v>5127</v>
      </c>
      <c r="B1689">
        <v>1</v>
      </c>
      <c r="C1689">
        <v>1</v>
      </c>
      <c r="D1689">
        <v>1</v>
      </c>
      <c r="E1689" s="24">
        <v>0</v>
      </c>
      <c r="F1689" s="24">
        <v>0</v>
      </c>
      <c r="G1689" s="24">
        <v>0</v>
      </c>
      <c r="H1689" s="24">
        <v>0</v>
      </c>
      <c r="I1689" s="24">
        <v>0</v>
      </c>
      <c r="J1689" s="24">
        <v>0</v>
      </c>
      <c r="K1689" s="24">
        <v>0</v>
      </c>
      <c r="L1689" s="24">
        <v>0</v>
      </c>
      <c r="M1689" s="24">
        <v>0</v>
      </c>
      <c r="N1689" s="24">
        <v>0</v>
      </c>
      <c r="O1689" s="24">
        <v>0</v>
      </c>
      <c r="P1689" s="24">
        <v>0</v>
      </c>
      <c r="Q1689" s="24">
        <v>0</v>
      </c>
      <c r="R1689" s="24">
        <v>0</v>
      </c>
      <c r="S1689" s="24">
        <v>0</v>
      </c>
      <c r="T1689" s="24">
        <v>0</v>
      </c>
      <c r="U1689" s="24">
        <v>0</v>
      </c>
      <c r="V1689" s="24">
        <v>0</v>
      </c>
      <c r="W1689" s="24">
        <v>0</v>
      </c>
      <c r="X1689" s="24">
        <v>0</v>
      </c>
      <c r="Y1689" s="24">
        <v>0</v>
      </c>
      <c r="Z1689" s="24">
        <v>0</v>
      </c>
      <c r="AA1689" s="24">
        <v>0</v>
      </c>
      <c r="AB1689" s="24">
        <v>0</v>
      </c>
      <c r="AC1689" s="24">
        <v>0</v>
      </c>
      <c r="AD1689" s="24">
        <v>0</v>
      </c>
      <c r="AE1689" s="24">
        <v>0</v>
      </c>
      <c r="AF1689" s="24">
        <v>0</v>
      </c>
      <c r="AG1689" s="24">
        <v>0</v>
      </c>
      <c r="AH1689" s="24">
        <v>0</v>
      </c>
      <c r="AI1689" s="24">
        <v>0</v>
      </c>
      <c r="AJ1689" s="24">
        <v>0</v>
      </c>
      <c r="AK1689" s="24">
        <v>0</v>
      </c>
      <c r="AL1689" s="24">
        <v>0</v>
      </c>
      <c r="AM1689" s="24">
        <v>0</v>
      </c>
      <c r="AN1689" s="24">
        <v>0</v>
      </c>
      <c r="AO1689" s="24">
        <v>0</v>
      </c>
      <c r="AP1689" s="24">
        <v>0</v>
      </c>
      <c r="AQ1689" s="24">
        <v>0</v>
      </c>
      <c r="AR1689" s="24">
        <v>0</v>
      </c>
      <c r="AS1689" s="24">
        <v>0</v>
      </c>
      <c r="AT1689" s="24">
        <v>0</v>
      </c>
      <c r="AU1689" s="24">
        <v>0</v>
      </c>
      <c r="AV1689" s="24">
        <v>0</v>
      </c>
      <c r="AW1689" s="24">
        <v>0</v>
      </c>
      <c r="AX1689" s="24">
        <v>0</v>
      </c>
      <c r="AY1689" s="24">
        <v>0</v>
      </c>
      <c r="AZ1689" s="24">
        <v>0</v>
      </c>
      <c r="BA1689" s="24">
        <v>0</v>
      </c>
      <c r="BB1689" s="24">
        <v>0</v>
      </c>
      <c r="BC1689" s="24">
        <v>0</v>
      </c>
      <c r="BD1689" s="24">
        <v>0</v>
      </c>
      <c r="BE1689" s="24">
        <v>0</v>
      </c>
      <c r="BF1689" s="24">
        <v>0</v>
      </c>
      <c r="BG1689" s="24">
        <v>0</v>
      </c>
      <c r="BH1689" s="24">
        <v>0</v>
      </c>
      <c r="BI1689" s="24">
        <v>0</v>
      </c>
      <c r="BJ1689" s="24">
        <v>0</v>
      </c>
      <c r="BK1689" s="24">
        <v>0</v>
      </c>
      <c r="BL1689" s="24">
        <v>0</v>
      </c>
    </row>
    <row r="1690" spans="1:64" x14ac:dyDescent="0.25">
      <c r="A1690" t="s">
        <v>5127</v>
      </c>
      <c r="B1690">
        <v>2</v>
      </c>
      <c r="C1690">
        <v>1</v>
      </c>
      <c r="D1690">
        <v>1</v>
      </c>
      <c r="E1690" s="24">
        <v>0</v>
      </c>
      <c r="F1690" s="24">
        <v>0</v>
      </c>
      <c r="G1690" s="24">
        <v>0</v>
      </c>
      <c r="H1690" s="24">
        <v>0</v>
      </c>
      <c r="I1690" s="24">
        <v>0</v>
      </c>
      <c r="J1690" s="24">
        <v>0</v>
      </c>
      <c r="K1690" s="24">
        <v>0</v>
      </c>
      <c r="L1690" s="24">
        <v>0</v>
      </c>
      <c r="M1690" s="24">
        <v>0</v>
      </c>
      <c r="N1690" s="24">
        <v>0</v>
      </c>
      <c r="O1690" s="24">
        <v>0</v>
      </c>
      <c r="P1690" s="24">
        <v>0</v>
      </c>
      <c r="Q1690" s="24">
        <v>0</v>
      </c>
      <c r="R1690" s="24">
        <v>0</v>
      </c>
      <c r="S1690" s="24">
        <v>0</v>
      </c>
      <c r="T1690" s="24">
        <v>0</v>
      </c>
      <c r="U1690" s="24">
        <v>0</v>
      </c>
      <c r="V1690" s="24">
        <v>0</v>
      </c>
      <c r="W1690" s="24">
        <v>0</v>
      </c>
      <c r="X1690" s="24">
        <v>0</v>
      </c>
      <c r="Y1690" s="24">
        <v>0</v>
      </c>
      <c r="Z1690" s="24">
        <v>0</v>
      </c>
      <c r="AA1690" s="24">
        <v>0</v>
      </c>
      <c r="AB1690" s="24">
        <v>0</v>
      </c>
      <c r="AC1690" s="24">
        <v>0</v>
      </c>
      <c r="AD1690" s="24">
        <v>0</v>
      </c>
      <c r="AE1690" s="24">
        <v>0</v>
      </c>
      <c r="AF1690" s="24">
        <v>0</v>
      </c>
      <c r="AG1690" s="24">
        <v>0</v>
      </c>
      <c r="AH1690" s="24">
        <v>0</v>
      </c>
      <c r="AI1690" s="24">
        <v>0</v>
      </c>
      <c r="AJ1690" s="24">
        <v>0</v>
      </c>
      <c r="AK1690" s="24">
        <v>0</v>
      </c>
      <c r="AL1690" s="24">
        <v>0</v>
      </c>
      <c r="AM1690" s="24">
        <v>0</v>
      </c>
      <c r="AN1690" s="24">
        <v>0</v>
      </c>
      <c r="AO1690" s="24">
        <v>0</v>
      </c>
      <c r="AP1690" s="24">
        <v>0</v>
      </c>
      <c r="AQ1690" s="24">
        <v>0</v>
      </c>
      <c r="AR1690" s="24">
        <v>0</v>
      </c>
      <c r="AS1690" s="24">
        <v>0</v>
      </c>
      <c r="AT1690" s="24">
        <v>0</v>
      </c>
      <c r="AU1690" s="24">
        <v>0</v>
      </c>
      <c r="AV1690" s="24">
        <v>0</v>
      </c>
      <c r="AW1690" s="24">
        <v>0</v>
      </c>
      <c r="AX1690" s="24">
        <v>0</v>
      </c>
      <c r="AY1690" s="24">
        <v>0</v>
      </c>
      <c r="AZ1690" s="24">
        <v>0</v>
      </c>
      <c r="BA1690" s="24">
        <v>0</v>
      </c>
      <c r="BB1690" s="24">
        <v>0</v>
      </c>
      <c r="BC1690" s="24">
        <v>0</v>
      </c>
      <c r="BD1690" s="24">
        <v>0</v>
      </c>
      <c r="BE1690" s="24">
        <v>0</v>
      </c>
      <c r="BF1690" s="24">
        <v>0</v>
      </c>
      <c r="BG1690" s="24">
        <v>0</v>
      </c>
      <c r="BH1690" s="24">
        <v>0</v>
      </c>
      <c r="BI1690" s="24">
        <v>0</v>
      </c>
      <c r="BJ1690" s="24">
        <v>0</v>
      </c>
      <c r="BK1690" s="24">
        <v>0</v>
      </c>
      <c r="BL1690" s="24">
        <v>0</v>
      </c>
    </row>
    <row r="1691" spans="1:64" x14ac:dyDescent="0.25">
      <c r="A1691" t="s">
        <v>5127</v>
      </c>
      <c r="B1691">
        <v>3</v>
      </c>
      <c r="C1691">
        <v>1</v>
      </c>
      <c r="D1691">
        <v>1</v>
      </c>
      <c r="E1691" s="24">
        <v>0</v>
      </c>
      <c r="F1691" s="24">
        <v>0</v>
      </c>
      <c r="G1691" s="24">
        <v>0</v>
      </c>
      <c r="H1691" s="24">
        <v>0</v>
      </c>
      <c r="I1691" s="24">
        <v>0</v>
      </c>
      <c r="J1691" s="24">
        <v>0</v>
      </c>
      <c r="K1691" s="24">
        <v>0</v>
      </c>
      <c r="L1691" s="24">
        <v>0</v>
      </c>
      <c r="M1691" s="24">
        <v>0</v>
      </c>
      <c r="N1691" s="24">
        <v>0</v>
      </c>
      <c r="O1691" s="24">
        <v>0</v>
      </c>
      <c r="P1691" s="24">
        <v>0</v>
      </c>
      <c r="Q1691" s="24">
        <v>0</v>
      </c>
      <c r="R1691" s="24">
        <v>0</v>
      </c>
      <c r="S1691" s="24">
        <v>0</v>
      </c>
      <c r="T1691" s="24">
        <v>0</v>
      </c>
      <c r="U1691" s="24">
        <v>0</v>
      </c>
      <c r="V1691" s="24">
        <v>0</v>
      </c>
      <c r="W1691" s="24">
        <v>0</v>
      </c>
      <c r="X1691" s="24">
        <v>0</v>
      </c>
      <c r="Y1691" s="24">
        <v>0</v>
      </c>
      <c r="Z1691" s="24">
        <v>0</v>
      </c>
      <c r="AA1691" s="24">
        <v>0</v>
      </c>
      <c r="AB1691" s="24">
        <v>0</v>
      </c>
      <c r="AC1691" s="24">
        <v>0</v>
      </c>
      <c r="AD1691" s="24">
        <v>0</v>
      </c>
      <c r="AE1691" s="24">
        <v>0</v>
      </c>
      <c r="AF1691" s="24">
        <v>0</v>
      </c>
      <c r="AG1691" s="24">
        <v>0</v>
      </c>
      <c r="AH1691" s="24">
        <v>0</v>
      </c>
      <c r="AI1691" s="24">
        <v>0</v>
      </c>
      <c r="AJ1691" s="24">
        <v>0</v>
      </c>
      <c r="AK1691" s="24">
        <v>0</v>
      </c>
      <c r="AL1691" s="24">
        <v>0</v>
      </c>
      <c r="AM1691" s="24">
        <v>0</v>
      </c>
      <c r="AN1691" s="24">
        <v>0</v>
      </c>
      <c r="AO1691" s="24">
        <v>0</v>
      </c>
      <c r="AP1691" s="24">
        <v>0</v>
      </c>
      <c r="AQ1691" s="24">
        <v>0</v>
      </c>
      <c r="AR1691" s="24">
        <v>0</v>
      </c>
      <c r="AS1691" s="24">
        <v>0</v>
      </c>
      <c r="AT1691" s="24">
        <v>0</v>
      </c>
      <c r="AU1691" s="24">
        <v>0</v>
      </c>
      <c r="AV1691" s="24">
        <v>0</v>
      </c>
      <c r="AW1691" s="24">
        <v>0</v>
      </c>
      <c r="AX1691" s="24">
        <v>0</v>
      </c>
      <c r="AY1691" s="24">
        <v>0</v>
      </c>
      <c r="AZ1691" s="24">
        <v>0</v>
      </c>
      <c r="BA1691" s="24">
        <v>0</v>
      </c>
      <c r="BB1691" s="24">
        <v>0</v>
      </c>
      <c r="BC1691" s="24">
        <v>0</v>
      </c>
      <c r="BD1691" s="24">
        <v>0</v>
      </c>
      <c r="BE1691" s="24">
        <v>0</v>
      </c>
      <c r="BF1691" s="24">
        <v>0</v>
      </c>
      <c r="BG1691" s="24">
        <v>0</v>
      </c>
      <c r="BH1691" s="24">
        <v>0</v>
      </c>
      <c r="BI1691" s="24">
        <v>0</v>
      </c>
      <c r="BJ1691" s="24">
        <v>0</v>
      </c>
      <c r="BK1691" s="24">
        <v>0</v>
      </c>
      <c r="BL1691" s="24">
        <v>0</v>
      </c>
    </row>
    <row r="1692" spans="1:64" x14ac:dyDescent="0.25">
      <c r="A1692" t="s">
        <v>5127</v>
      </c>
      <c r="B1692">
        <v>4</v>
      </c>
      <c r="C1692">
        <v>2</v>
      </c>
      <c r="D1692">
        <v>1</v>
      </c>
      <c r="E1692" s="24">
        <v>0</v>
      </c>
      <c r="F1692" s="24">
        <v>0</v>
      </c>
      <c r="G1692" s="24">
        <v>0</v>
      </c>
      <c r="H1692" s="24">
        <v>0</v>
      </c>
      <c r="I1692" s="24">
        <v>0</v>
      </c>
      <c r="J1692" s="24">
        <v>0</v>
      </c>
      <c r="K1692" s="24">
        <v>0</v>
      </c>
      <c r="L1692" s="24">
        <v>0</v>
      </c>
      <c r="M1692" s="24">
        <v>0</v>
      </c>
      <c r="N1692" s="24">
        <v>0</v>
      </c>
      <c r="O1692" s="24">
        <v>0</v>
      </c>
      <c r="P1692" s="24">
        <v>0</v>
      </c>
      <c r="Q1692" s="24">
        <v>0</v>
      </c>
      <c r="R1692" s="24">
        <v>0</v>
      </c>
      <c r="S1692" s="24">
        <v>0</v>
      </c>
      <c r="T1692" s="24">
        <v>0</v>
      </c>
      <c r="U1692" s="24">
        <v>0</v>
      </c>
      <c r="V1692" s="24">
        <v>0</v>
      </c>
      <c r="W1692" s="24">
        <v>0</v>
      </c>
      <c r="X1692" s="24">
        <v>0</v>
      </c>
      <c r="Y1692" s="24">
        <v>0</v>
      </c>
      <c r="Z1692" s="24">
        <v>0</v>
      </c>
      <c r="AA1692" s="24">
        <v>0</v>
      </c>
      <c r="AB1692" s="24">
        <v>0</v>
      </c>
      <c r="AC1692" s="24">
        <v>0</v>
      </c>
      <c r="AD1692" s="24">
        <v>0</v>
      </c>
      <c r="AE1692" s="24">
        <v>0</v>
      </c>
      <c r="AF1692" s="24">
        <v>0</v>
      </c>
      <c r="AG1692" s="24">
        <v>0</v>
      </c>
      <c r="AH1692" s="24">
        <v>0</v>
      </c>
      <c r="AI1692" s="24">
        <v>0</v>
      </c>
      <c r="AJ1692" s="24">
        <v>0</v>
      </c>
      <c r="AK1692" s="24">
        <v>0</v>
      </c>
      <c r="AL1692" s="24">
        <v>0</v>
      </c>
      <c r="AM1692" s="24">
        <v>0</v>
      </c>
      <c r="AN1692" s="24">
        <v>0</v>
      </c>
      <c r="AO1692" s="24">
        <v>0</v>
      </c>
      <c r="AP1692" s="24">
        <v>0</v>
      </c>
      <c r="AQ1692" s="24">
        <v>0</v>
      </c>
      <c r="AR1692" s="24">
        <v>0</v>
      </c>
      <c r="AS1692" s="24">
        <v>0</v>
      </c>
      <c r="AT1692" s="24">
        <v>0</v>
      </c>
      <c r="AU1692" s="24">
        <v>0</v>
      </c>
      <c r="AV1692" s="24">
        <v>0</v>
      </c>
      <c r="AW1692" s="24">
        <v>0</v>
      </c>
      <c r="AX1692" s="24">
        <v>0</v>
      </c>
      <c r="AY1692" s="24">
        <v>0</v>
      </c>
      <c r="AZ1692" s="24">
        <v>0</v>
      </c>
      <c r="BA1692" s="24">
        <v>0</v>
      </c>
      <c r="BB1692" s="24">
        <v>0</v>
      </c>
      <c r="BC1692" s="24">
        <v>0</v>
      </c>
      <c r="BD1692" s="24">
        <v>0</v>
      </c>
      <c r="BE1692" s="24">
        <v>0</v>
      </c>
      <c r="BF1692" s="24">
        <v>0</v>
      </c>
      <c r="BG1692" s="24">
        <v>0</v>
      </c>
      <c r="BH1692" s="24">
        <v>0</v>
      </c>
      <c r="BI1692" s="24">
        <v>0</v>
      </c>
      <c r="BJ1692" s="24">
        <v>0</v>
      </c>
      <c r="BK1692" s="24">
        <v>0</v>
      </c>
      <c r="BL1692" s="24">
        <v>0</v>
      </c>
    </row>
    <row r="1693" spans="1:64" x14ac:dyDescent="0.25">
      <c r="A1693" t="s">
        <v>5127</v>
      </c>
      <c r="B1693">
        <v>5</v>
      </c>
      <c r="C1693">
        <v>2</v>
      </c>
      <c r="D1693">
        <v>1</v>
      </c>
      <c r="E1693" s="24">
        <v>0</v>
      </c>
      <c r="F1693" s="24">
        <v>0</v>
      </c>
      <c r="G1693" s="24">
        <v>0</v>
      </c>
      <c r="H1693" s="24">
        <v>0</v>
      </c>
      <c r="I1693" s="24">
        <v>0</v>
      </c>
      <c r="J1693" s="24">
        <v>0</v>
      </c>
      <c r="K1693" s="24">
        <v>0</v>
      </c>
      <c r="L1693" s="24">
        <v>0</v>
      </c>
      <c r="M1693" s="24">
        <v>0</v>
      </c>
      <c r="N1693" s="24">
        <v>0</v>
      </c>
      <c r="O1693" s="24">
        <v>0</v>
      </c>
      <c r="P1693" s="24">
        <v>0</v>
      </c>
      <c r="Q1693" s="24">
        <v>0</v>
      </c>
      <c r="R1693" s="24">
        <v>0</v>
      </c>
      <c r="S1693" s="24">
        <v>0</v>
      </c>
      <c r="T1693" s="24">
        <v>0</v>
      </c>
      <c r="U1693" s="24">
        <v>0</v>
      </c>
      <c r="V1693" s="24">
        <v>0</v>
      </c>
      <c r="W1693" s="24">
        <v>0</v>
      </c>
      <c r="X1693" s="24">
        <v>0</v>
      </c>
      <c r="Y1693" s="24">
        <v>0</v>
      </c>
      <c r="Z1693" s="24">
        <v>0</v>
      </c>
      <c r="AA1693" s="24">
        <v>0</v>
      </c>
      <c r="AB1693" s="24">
        <v>0</v>
      </c>
      <c r="AC1693" s="24">
        <v>0</v>
      </c>
      <c r="AD1693" s="24">
        <v>0</v>
      </c>
      <c r="AE1693" s="24">
        <v>0</v>
      </c>
      <c r="AF1693" s="24">
        <v>0</v>
      </c>
      <c r="AG1693" s="24">
        <v>0</v>
      </c>
      <c r="AH1693" s="24">
        <v>0</v>
      </c>
      <c r="AI1693" s="24">
        <v>0</v>
      </c>
      <c r="AJ1693" s="24">
        <v>0</v>
      </c>
      <c r="AK1693" s="24">
        <v>0</v>
      </c>
      <c r="AL1693" s="24">
        <v>0</v>
      </c>
      <c r="AM1693" s="24">
        <v>0</v>
      </c>
      <c r="AN1693" s="24">
        <v>0</v>
      </c>
      <c r="AO1693" s="24">
        <v>0</v>
      </c>
      <c r="AP1693" s="24">
        <v>0</v>
      </c>
      <c r="AQ1693" s="24">
        <v>0</v>
      </c>
      <c r="AR1693" s="24">
        <v>0</v>
      </c>
      <c r="AS1693" s="24">
        <v>0</v>
      </c>
      <c r="AT1693" s="24">
        <v>0</v>
      </c>
      <c r="AU1693" s="24">
        <v>0</v>
      </c>
      <c r="AV1693" s="24">
        <v>0</v>
      </c>
      <c r="AW1693" s="24">
        <v>0</v>
      </c>
      <c r="AX1693" s="24">
        <v>0</v>
      </c>
      <c r="AY1693" s="24">
        <v>0</v>
      </c>
      <c r="AZ1693" s="24">
        <v>0</v>
      </c>
      <c r="BA1693" s="24">
        <v>0</v>
      </c>
      <c r="BB1693" s="24">
        <v>0</v>
      </c>
      <c r="BC1693" s="24">
        <v>0</v>
      </c>
      <c r="BD1693" s="24">
        <v>0</v>
      </c>
      <c r="BE1693" s="24">
        <v>0</v>
      </c>
      <c r="BF1693" s="24">
        <v>0</v>
      </c>
      <c r="BG1693" s="24">
        <v>0</v>
      </c>
      <c r="BH1693" s="24">
        <v>0</v>
      </c>
      <c r="BI1693" s="24">
        <v>0</v>
      </c>
      <c r="BJ1693" s="24">
        <v>0</v>
      </c>
      <c r="BK1693" s="24">
        <v>0</v>
      </c>
      <c r="BL1693" s="24">
        <v>0</v>
      </c>
    </row>
    <row r="1694" spans="1:64" x14ac:dyDescent="0.25">
      <c r="A1694" t="s">
        <v>5127</v>
      </c>
      <c r="B1694">
        <v>6</v>
      </c>
      <c r="C1694">
        <v>2</v>
      </c>
      <c r="D1694">
        <v>1</v>
      </c>
      <c r="E1694" s="24">
        <v>0</v>
      </c>
      <c r="F1694" s="24">
        <v>0</v>
      </c>
      <c r="G1694" s="24">
        <v>0</v>
      </c>
      <c r="H1694" s="24">
        <v>0</v>
      </c>
      <c r="I1694" s="24">
        <v>0</v>
      </c>
      <c r="J1694" s="24">
        <v>0</v>
      </c>
      <c r="K1694" s="24">
        <v>0</v>
      </c>
      <c r="L1694" s="24">
        <v>0</v>
      </c>
      <c r="M1694" s="24">
        <v>0</v>
      </c>
      <c r="N1694" s="24">
        <v>0</v>
      </c>
      <c r="O1694" s="24">
        <v>0</v>
      </c>
      <c r="P1694" s="24">
        <v>0</v>
      </c>
      <c r="Q1694" s="24">
        <v>0</v>
      </c>
      <c r="R1694" s="24">
        <v>0</v>
      </c>
      <c r="S1694" s="24">
        <v>0</v>
      </c>
      <c r="T1694" s="24">
        <v>0</v>
      </c>
      <c r="U1694" s="24">
        <v>0</v>
      </c>
      <c r="V1694" s="24">
        <v>0</v>
      </c>
      <c r="W1694" s="24">
        <v>0</v>
      </c>
      <c r="X1694" s="24">
        <v>0</v>
      </c>
      <c r="Y1694" s="24">
        <v>0</v>
      </c>
      <c r="Z1694" s="24">
        <v>0</v>
      </c>
      <c r="AA1694" s="24">
        <v>0</v>
      </c>
      <c r="AB1694" s="24">
        <v>0</v>
      </c>
      <c r="AC1694" s="24">
        <v>0</v>
      </c>
      <c r="AD1694" s="24">
        <v>0</v>
      </c>
      <c r="AE1694" s="24">
        <v>0</v>
      </c>
      <c r="AF1694" s="24">
        <v>0</v>
      </c>
      <c r="AG1694" s="24">
        <v>0</v>
      </c>
      <c r="AH1694" s="24">
        <v>0</v>
      </c>
      <c r="AI1694" s="24">
        <v>0</v>
      </c>
      <c r="AJ1694" s="24">
        <v>0</v>
      </c>
      <c r="AK1694" s="24">
        <v>0</v>
      </c>
      <c r="AL1694" s="24">
        <v>0</v>
      </c>
      <c r="AM1694" s="24">
        <v>0</v>
      </c>
      <c r="AN1694" s="24">
        <v>0</v>
      </c>
      <c r="AO1694" s="24">
        <v>0</v>
      </c>
      <c r="AP1694" s="24">
        <v>0</v>
      </c>
      <c r="AQ1694" s="24">
        <v>0</v>
      </c>
      <c r="AR1694" s="24">
        <v>0</v>
      </c>
      <c r="AS1694" s="24">
        <v>0</v>
      </c>
      <c r="AT1694" s="24">
        <v>0</v>
      </c>
      <c r="AU1694" s="24">
        <v>0</v>
      </c>
      <c r="AV1694" s="24">
        <v>0</v>
      </c>
      <c r="AW1694" s="24">
        <v>0</v>
      </c>
      <c r="AX1694" s="24">
        <v>0</v>
      </c>
      <c r="AY1694" s="24">
        <v>0</v>
      </c>
      <c r="AZ1694" s="24">
        <v>0</v>
      </c>
      <c r="BA1694" s="24">
        <v>0</v>
      </c>
      <c r="BB1694" s="24">
        <v>0</v>
      </c>
      <c r="BC1694" s="24">
        <v>0</v>
      </c>
      <c r="BD1694" s="24">
        <v>0</v>
      </c>
      <c r="BE1694" s="24">
        <v>0</v>
      </c>
      <c r="BF1694" s="24">
        <v>0</v>
      </c>
      <c r="BG1694" s="24">
        <v>0</v>
      </c>
      <c r="BH1694" s="24">
        <v>0</v>
      </c>
      <c r="BI1694" s="24">
        <v>0</v>
      </c>
      <c r="BJ1694" s="24">
        <v>0</v>
      </c>
      <c r="BK1694" s="24">
        <v>0</v>
      </c>
      <c r="BL1694" s="24">
        <v>0</v>
      </c>
    </row>
    <row r="1695" spans="1:64" x14ac:dyDescent="0.25">
      <c r="A1695" t="s">
        <v>5127</v>
      </c>
      <c r="B1695">
        <v>7</v>
      </c>
      <c r="C1695">
        <v>3</v>
      </c>
      <c r="D1695">
        <v>1</v>
      </c>
      <c r="E1695" s="24">
        <v>0</v>
      </c>
      <c r="F1695" s="24">
        <v>0</v>
      </c>
      <c r="G1695" s="24">
        <v>0</v>
      </c>
      <c r="H1695" s="24">
        <v>0</v>
      </c>
      <c r="I1695" s="24">
        <v>0</v>
      </c>
      <c r="J1695" s="24">
        <v>0</v>
      </c>
      <c r="K1695" s="24">
        <v>0</v>
      </c>
      <c r="L1695" s="24">
        <v>0</v>
      </c>
      <c r="M1695" s="24">
        <v>0</v>
      </c>
      <c r="N1695" s="24">
        <v>0</v>
      </c>
      <c r="O1695" s="24">
        <v>0</v>
      </c>
      <c r="P1695" s="24">
        <v>0</v>
      </c>
      <c r="Q1695" s="24">
        <v>0</v>
      </c>
      <c r="R1695" s="24">
        <v>0</v>
      </c>
      <c r="S1695" s="24">
        <v>0</v>
      </c>
      <c r="T1695" s="24">
        <v>0</v>
      </c>
      <c r="U1695" s="24">
        <v>0</v>
      </c>
      <c r="V1695" s="24">
        <v>0</v>
      </c>
      <c r="W1695" s="24">
        <v>0</v>
      </c>
      <c r="X1695" s="24">
        <v>0</v>
      </c>
      <c r="Y1695" s="24">
        <v>0</v>
      </c>
      <c r="Z1695" s="24">
        <v>0</v>
      </c>
      <c r="AA1695" s="24">
        <v>0</v>
      </c>
      <c r="AB1695" s="24">
        <v>0</v>
      </c>
      <c r="AC1695" s="24">
        <v>0</v>
      </c>
      <c r="AD1695" s="24">
        <v>0</v>
      </c>
      <c r="AE1695" s="24">
        <v>0</v>
      </c>
      <c r="AF1695" s="24">
        <v>0</v>
      </c>
      <c r="AG1695" s="24">
        <v>0</v>
      </c>
      <c r="AH1695" s="24">
        <v>0</v>
      </c>
      <c r="AI1695" s="24">
        <v>0</v>
      </c>
      <c r="AJ1695" s="24">
        <v>0</v>
      </c>
      <c r="AK1695" s="24">
        <v>0</v>
      </c>
      <c r="AL1695" s="24">
        <v>0</v>
      </c>
      <c r="AM1695" s="24">
        <v>0</v>
      </c>
      <c r="AN1695" s="24">
        <v>0</v>
      </c>
      <c r="AO1695" s="24">
        <v>0</v>
      </c>
      <c r="AP1695" s="24">
        <v>0</v>
      </c>
      <c r="AQ1695" s="24">
        <v>0</v>
      </c>
      <c r="AR1695" s="24">
        <v>0</v>
      </c>
      <c r="AS1695" s="24">
        <v>0</v>
      </c>
      <c r="AT1695" s="24">
        <v>0</v>
      </c>
      <c r="AU1695" s="24">
        <v>0</v>
      </c>
      <c r="AV1695" s="24">
        <v>0</v>
      </c>
      <c r="AW1695" s="24">
        <v>0</v>
      </c>
      <c r="AX1695" s="24">
        <v>0</v>
      </c>
      <c r="AY1695" s="24">
        <v>0</v>
      </c>
      <c r="AZ1695" s="24">
        <v>0</v>
      </c>
      <c r="BA1695" s="24">
        <v>0</v>
      </c>
      <c r="BB1695" s="24">
        <v>0</v>
      </c>
      <c r="BC1695" s="24">
        <v>0</v>
      </c>
      <c r="BD1695" s="24">
        <v>0</v>
      </c>
      <c r="BE1695" s="24">
        <v>0</v>
      </c>
      <c r="BF1695" s="24">
        <v>0</v>
      </c>
      <c r="BG1695" s="24">
        <v>0</v>
      </c>
      <c r="BH1695" s="24">
        <v>0</v>
      </c>
      <c r="BI1695" s="24">
        <v>0</v>
      </c>
      <c r="BJ1695" s="24">
        <v>0</v>
      </c>
      <c r="BK1695" s="24">
        <v>0</v>
      </c>
      <c r="BL1695" s="24">
        <v>0</v>
      </c>
    </row>
    <row r="1696" spans="1:64" x14ac:dyDescent="0.25">
      <c r="A1696" t="s">
        <v>5127</v>
      </c>
      <c r="B1696">
        <v>8</v>
      </c>
      <c r="C1696">
        <v>3</v>
      </c>
      <c r="D1696">
        <v>1</v>
      </c>
      <c r="E1696" s="24">
        <v>0</v>
      </c>
      <c r="F1696" s="24">
        <v>0</v>
      </c>
      <c r="G1696" s="24">
        <v>0</v>
      </c>
      <c r="H1696" s="24">
        <v>0</v>
      </c>
      <c r="I1696" s="24">
        <v>0</v>
      </c>
      <c r="J1696" s="24">
        <v>0</v>
      </c>
      <c r="K1696" s="24">
        <v>0</v>
      </c>
      <c r="L1696" s="24">
        <v>0</v>
      </c>
      <c r="M1696" s="24">
        <v>0</v>
      </c>
      <c r="N1696" s="24">
        <v>0</v>
      </c>
      <c r="O1696" s="24">
        <v>0</v>
      </c>
      <c r="P1696" s="24">
        <v>0</v>
      </c>
      <c r="Q1696" s="24">
        <v>0</v>
      </c>
      <c r="R1696" s="24">
        <v>0</v>
      </c>
      <c r="S1696" s="24">
        <v>0</v>
      </c>
      <c r="T1696" s="24">
        <v>0</v>
      </c>
      <c r="U1696" s="24">
        <v>0</v>
      </c>
      <c r="V1696" s="24">
        <v>0</v>
      </c>
      <c r="W1696" s="24">
        <v>0</v>
      </c>
      <c r="X1696" s="24">
        <v>0</v>
      </c>
      <c r="Y1696" s="24">
        <v>0</v>
      </c>
      <c r="Z1696" s="24">
        <v>0</v>
      </c>
      <c r="AA1696" s="24">
        <v>0</v>
      </c>
      <c r="AB1696" s="24">
        <v>0</v>
      </c>
      <c r="AC1696" s="24">
        <v>0</v>
      </c>
      <c r="AD1696" s="24">
        <v>0</v>
      </c>
      <c r="AE1696" s="24">
        <v>0</v>
      </c>
      <c r="AF1696" s="24">
        <v>0</v>
      </c>
      <c r="AG1696" s="24">
        <v>0</v>
      </c>
      <c r="AH1696" s="24">
        <v>0</v>
      </c>
      <c r="AI1696" s="24">
        <v>0</v>
      </c>
      <c r="AJ1696" s="24">
        <v>0</v>
      </c>
      <c r="AK1696" s="24">
        <v>0</v>
      </c>
      <c r="AL1696" s="24">
        <v>0</v>
      </c>
      <c r="AM1696" s="24">
        <v>0</v>
      </c>
      <c r="AN1696" s="24">
        <v>0</v>
      </c>
      <c r="AO1696" s="24">
        <v>0</v>
      </c>
      <c r="AP1696" s="24">
        <v>0</v>
      </c>
      <c r="AQ1696" s="24">
        <v>0</v>
      </c>
      <c r="AR1696" s="24">
        <v>0</v>
      </c>
      <c r="AS1696" s="24">
        <v>0</v>
      </c>
      <c r="AT1696" s="24">
        <v>0</v>
      </c>
      <c r="AU1696" s="24">
        <v>0</v>
      </c>
      <c r="AV1696" s="24">
        <v>0</v>
      </c>
      <c r="AW1696" s="24">
        <v>0</v>
      </c>
      <c r="AX1696" s="24">
        <v>0</v>
      </c>
      <c r="AY1696" s="24">
        <v>0</v>
      </c>
      <c r="AZ1696" s="24">
        <v>0</v>
      </c>
      <c r="BA1696" s="24">
        <v>0</v>
      </c>
      <c r="BB1696" s="24">
        <v>0</v>
      </c>
      <c r="BC1696" s="24">
        <v>0</v>
      </c>
      <c r="BD1696" s="24">
        <v>0</v>
      </c>
      <c r="BE1696" s="24">
        <v>0</v>
      </c>
      <c r="BF1696" s="24">
        <v>0</v>
      </c>
      <c r="BG1696" s="24">
        <v>0</v>
      </c>
      <c r="BH1696" s="24">
        <v>0</v>
      </c>
      <c r="BI1696" s="24">
        <v>0</v>
      </c>
      <c r="BJ1696" s="24">
        <v>0</v>
      </c>
      <c r="BK1696" s="24">
        <v>0</v>
      </c>
      <c r="BL1696" s="24">
        <v>0</v>
      </c>
    </row>
    <row r="1697" spans="1:64" x14ac:dyDescent="0.25">
      <c r="A1697" t="s">
        <v>5127</v>
      </c>
      <c r="B1697">
        <v>9</v>
      </c>
      <c r="C1697">
        <v>3</v>
      </c>
      <c r="D1697">
        <v>1</v>
      </c>
      <c r="E1697" s="24">
        <v>0</v>
      </c>
      <c r="F1697" s="24">
        <v>0</v>
      </c>
      <c r="G1697" s="24">
        <v>0</v>
      </c>
      <c r="H1697" s="24">
        <v>0</v>
      </c>
      <c r="I1697" s="24">
        <v>0</v>
      </c>
      <c r="J1697" s="24">
        <v>0</v>
      </c>
      <c r="K1697" s="24">
        <v>0</v>
      </c>
      <c r="L1697" s="24">
        <v>0</v>
      </c>
      <c r="M1697" s="24">
        <v>0</v>
      </c>
      <c r="N1697" s="24">
        <v>0</v>
      </c>
      <c r="O1697" s="24">
        <v>0</v>
      </c>
      <c r="P1697" s="24">
        <v>0</v>
      </c>
      <c r="Q1697" s="24">
        <v>0</v>
      </c>
      <c r="R1697" s="24">
        <v>0</v>
      </c>
      <c r="S1697" s="24">
        <v>0</v>
      </c>
      <c r="T1697" s="24">
        <v>0</v>
      </c>
      <c r="U1697" s="24">
        <v>0</v>
      </c>
      <c r="V1697" s="24">
        <v>0</v>
      </c>
      <c r="W1697" s="24">
        <v>0</v>
      </c>
      <c r="X1697" s="24">
        <v>0</v>
      </c>
      <c r="Y1697" s="24">
        <v>0</v>
      </c>
      <c r="Z1697" s="24">
        <v>0</v>
      </c>
      <c r="AA1697" s="24">
        <v>0</v>
      </c>
      <c r="AB1697" s="24">
        <v>0</v>
      </c>
      <c r="AC1697" s="24">
        <v>0</v>
      </c>
      <c r="AD1697" s="24">
        <v>0</v>
      </c>
      <c r="AE1697" s="24">
        <v>0</v>
      </c>
      <c r="AF1697" s="24">
        <v>0</v>
      </c>
      <c r="AG1697" s="24">
        <v>0</v>
      </c>
      <c r="AH1697" s="24">
        <v>0</v>
      </c>
      <c r="AI1697" s="24">
        <v>0</v>
      </c>
      <c r="AJ1697" s="24">
        <v>0</v>
      </c>
      <c r="AK1697" s="24">
        <v>0</v>
      </c>
      <c r="AL1697" s="24">
        <v>0</v>
      </c>
      <c r="AM1697" s="24">
        <v>0</v>
      </c>
      <c r="AN1697" s="24">
        <v>0</v>
      </c>
      <c r="AO1697" s="24">
        <v>0</v>
      </c>
      <c r="AP1697" s="24">
        <v>0</v>
      </c>
      <c r="AQ1697" s="24">
        <v>0</v>
      </c>
      <c r="AR1697" s="24">
        <v>0</v>
      </c>
      <c r="AS1697" s="24">
        <v>0</v>
      </c>
      <c r="AT1697" s="24">
        <v>0</v>
      </c>
      <c r="AU1697" s="24">
        <v>0</v>
      </c>
      <c r="AV1697" s="24">
        <v>0</v>
      </c>
      <c r="AW1697" s="24">
        <v>0</v>
      </c>
      <c r="AX1697" s="24">
        <v>0</v>
      </c>
      <c r="AY1697" s="24">
        <v>0</v>
      </c>
      <c r="AZ1697" s="24">
        <v>0</v>
      </c>
      <c r="BA1697" s="24">
        <v>0</v>
      </c>
      <c r="BB1697" s="24">
        <v>0</v>
      </c>
      <c r="BC1697" s="24">
        <v>0</v>
      </c>
      <c r="BD1697" s="24">
        <v>0</v>
      </c>
      <c r="BE1697" s="24">
        <v>0</v>
      </c>
      <c r="BF1697" s="24">
        <v>0</v>
      </c>
      <c r="BG1697" s="24">
        <v>0</v>
      </c>
      <c r="BH1697" s="24">
        <v>0</v>
      </c>
      <c r="BI1697" s="24">
        <v>0</v>
      </c>
      <c r="BJ1697" s="24">
        <v>0</v>
      </c>
      <c r="BK1697" s="24">
        <v>0</v>
      </c>
      <c r="BL1697" s="24">
        <v>0</v>
      </c>
    </row>
    <row r="1698" spans="1:64" x14ac:dyDescent="0.25">
      <c r="A1698" t="s">
        <v>5127</v>
      </c>
      <c r="B1698">
        <v>10</v>
      </c>
      <c r="C1698">
        <v>4</v>
      </c>
      <c r="D1698">
        <v>1</v>
      </c>
      <c r="E1698" s="24">
        <v>66666.666666666672</v>
      </c>
      <c r="F1698" s="24">
        <v>2777.7777777777778</v>
      </c>
      <c r="G1698" s="24">
        <v>40000</v>
      </c>
      <c r="H1698" s="24">
        <v>1666.6666666666667</v>
      </c>
      <c r="I1698" s="24">
        <v>3333.3333333333339</v>
      </c>
      <c r="J1698" s="24">
        <v>138.88888888888889</v>
      </c>
      <c r="K1698" s="24">
        <v>0.57287702862818501</v>
      </c>
      <c r="L1698" s="24">
        <v>14.018012257955386</v>
      </c>
      <c r="M1698" s="24">
        <v>14.59088928658357</v>
      </c>
      <c r="N1698" s="24">
        <v>540.964666268972</v>
      </c>
      <c r="O1698" s="24">
        <v>554.98267852692732</v>
      </c>
      <c r="P1698" s="24">
        <v>555.55555555555554</v>
      </c>
      <c r="Q1698" s="24">
        <v>2.2047253139613091E-4</v>
      </c>
      <c r="R1698" s="24">
        <v>1.4870193481621161E-3</v>
      </c>
      <c r="S1698" s="24">
        <v>1.707491879558247E-3</v>
      </c>
      <c r="T1698" s="24">
        <v>5.5555555555555559E-2</v>
      </c>
      <c r="U1698" s="24">
        <v>66666.666666666672</v>
      </c>
      <c r="V1698" s="24">
        <v>2777.7777777777778</v>
      </c>
      <c r="W1698" s="24">
        <v>40000</v>
      </c>
      <c r="X1698" s="24">
        <v>1666.6666666666667</v>
      </c>
      <c r="Y1698" s="24">
        <v>0</v>
      </c>
      <c r="Z1698" s="24">
        <v>0</v>
      </c>
      <c r="AA1698" s="24">
        <v>0.57287702862818501</v>
      </c>
      <c r="AB1698" s="24">
        <v>14.018012257955386</v>
      </c>
      <c r="AC1698" s="24">
        <v>14.59088928658357</v>
      </c>
      <c r="AD1698" s="24">
        <v>540.964666268972</v>
      </c>
      <c r="AE1698" s="24">
        <v>554.98267852692732</v>
      </c>
      <c r="AF1698" s="24">
        <v>555.55555555555554</v>
      </c>
      <c r="AG1698" s="24">
        <v>2.2047253139613091E-4</v>
      </c>
      <c r="AH1698" s="24">
        <v>1.4870193481621161E-3</v>
      </c>
      <c r="AI1698" s="24">
        <v>1.707491879558247E-3</v>
      </c>
      <c r="AJ1698" s="24">
        <v>5.5555555555555559E-2</v>
      </c>
      <c r="AK1698" s="24">
        <v>0</v>
      </c>
      <c r="AL1698" s="24">
        <v>0</v>
      </c>
      <c r="AM1698" s="24">
        <v>0</v>
      </c>
      <c r="AN1698" s="24">
        <v>0</v>
      </c>
      <c r="AO1698" s="24">
        <v>3333.3333333333339</v>
      </c>
      <c r="AP1698" s="24">
        <v>138.88888888888889</v>
      </c>
      <c r="AQ1698" s="24">
        <v>0</v>
      </c>
      <c r="AR1698" s="24">
        <v>0</v>
      </c>
      <c r="AS1698" s="24">
        <v>0</v>
      </c>
      <c r="AT1698" s="24">
        <v>0</v>
      </c>
      <c r="AU1698" s="24">
        <v>0</v>
      </c>
      <c r="AV1698" s="24">
        <v>0</v>
      </c>
      <c r="AW1698" s="24">
        <v>0</v>
      </c>
      <c r="AX1698" s="24">
        <v>0</v>
      </c>
      <c r="AY1698" s="24">
        <v>0</v>
      </c>
      <c r="AZ1698" s="24">
        <v>0</v>
      </c>
      <c r="BA1698" s="24">
        <v>5.3848063675997315E-2</v>
      </c>
      <c r="BB1698" s="24">
        <v>5.5335083024159432E-2</v>
      </c>
      <c r="BC1698" s="24">
        <v>5.3848063675997315E-2</v>
      </c>
      <c r="BD1698" s="24">
        <v>5.5335083024159432E-2</v>
      </c>
      <c r="BE1698" s="24">
        <v>0</v>
      </c>
      <c r="BF1698" s="24">
        <v>0</v>
      </c>
      <c r="BG1698" s="24">
        <v>66666.666666666672</v>
      </c>
      <c r="BH1698" s="24">
        <v>2777.7777777777778</v>
      </c>
      <c r="BI1698" s="24">
        <v>0</v>
      </c>
      <c r="BJ1698" s="24">
        <v>0</v>
      </c>
      <c r="BK1698" s="24">
        <v>0</v>
      </c>
      <c r="BL1698" s="24">
        <v>0</v>
      </c>
    </row>
    <row r="1699" spans="1:64" x14ac:dyDescent="0.25">
      <c r="A1699" t="s">
        <v>5127</v>
      </c>
      <c r="B1699">
        <v>11</v>
      </c>
      <c r="C1699">
        <v>4</v>
      </c>
      <c r="D1699">
        <v>1</v>
      </c>
      <c r="E1699" s="24">
        <v>66666.666666666672</v>
      </c>
      <c r="F1699" s="24">
        <v>8333.3333333333339</v>
      </c>
      <c r="G1699" s="24">
        <v>40000</v>
      </c>
      <c r="H1699" s="24">
        <v>5000</v>
      </c>
      <c r="I1699" s="24">
        <v>3333.3333333333339</v>
      </c>
      <c r="J1699" s="24">
        <v>416.66666666666674</v>
      </c>
      <c r="K1699" s="24">
        <v>9.5528179155747655</v>
      </c>
      <c r="L1699" s="24">
        <v>80.806177150720117</v>
      </c>
      <c r="M1699" s="24">
        <v>90.358995066294881</v>
      </c>
      <c r="N1699" s="24">
        <v>1576.307671600372</v>
      </c>
      <c r="O1699" s="24">
        <v>1657.1138487510921</v>
      </c>
      <c r="P1699" s="24">
        <v>1666.666666666667</v>
      </c>
      <c r="Q1699" s="24">
        <v>2.3615852897627149E-3</v>
      </c>
      <c r="R1699" s="24">
        <v>8.13538661698744E-3</v>
      </c>
      <c r="S1699" s="24">
        <v>1.0496971906750155E-2</v>
      </c>
      <c r="T1699" s="24">
        <v>0.16666666666666669</v>
      </c>
      <c r="U1699" s="24">
        <v>66666.666666666672</v>
      </c>
      <c r="V1699" s="24">
        <v>8333.3333333333339</v>
      </c>
      <c r="W1699" s="24">
        <v>40000</v>
      </c>
      <c r="X1699" s="24">
        <v>5000</v>
      </c>
      <c r="Y1699" s="24">
        <v>0</v>
      </c>
      <c r="Z1699" s="24">
        <v>0</v>
      </c>
      <c r="AA1699" s="24">
        <v>9.5528179155747655</v>
      </c>
      <c r="AB1699" s="24">
        <v>80.806177150720117</v>
      </c>
      <c r="AC1699" s="24">
        <v>90.358995066294881</v>
      </c>
      <c r="AD1699" s="24">
        <v>1576.307671600372</v>
      </c>
      <c r="AE1699" s="24">
        <v>1657.1138487510921</v>
      </c>
      <c r="AF1699" s="24">
        <v>1666.666666666667</v>
      </c>
      <c r="AG1699" s="24">
        <v>2.3615852897627149E-3</v>
      </c>
      <c r="AH1699" s="24">
        <v>8.13538661698744E-3</v>
      </c>
      <c r="AI1699" s="24">
        <v>1.0496971906750155E-2</v>
      </c>
      <c r="AJ1699" s="24">
        <v>0.16666666666666669</v>
      </c>
      <c r="AK1699" s="24">
        <v>0</v>
      </c>
      <c r="AL1699" s="24">
        <v>0</v>
      </c>
      <c r="AM1699" s="24">
        <v>0</v>
      </c>
      <c r="AN1699" s="24">
        <v>0</v>
      </c>
      <c r="AO1699" s="24">
        <v>3333.3333333333339</v>
      </c>
      <c r="AP1699" s="24">
        <v>416.66666666666674</v>
      </c>
      <c r="AQ1699" s="24">
        <v>0</v>
      </c>
      <c r="AR1699" s="24">
        <v>0</v>
      </c>
      <c r="AS1699" s="24">
        <v>0</v>
      </c>
      <c r="AT1699" s="24">
        <v>0</v>
      </c>
      <c r="AU1699" s="24">
        <v>0</v>
      </c>
      <c r="AV1699" s="24">
        <v>0</v>
      </c>
      <c r="AW1699" s="24">
        <v>0</v>
      </c>
      <c r="AX1699" s="24">
        <v>0</v>
      </c>
      <c r="AY1699" s="24">
        <v>0</v>
      </c>
      <c r="AZ1699" s="24">
        <v>0</v>
      </c>
      <c r="BA1699" s="24">
        <v>0.15616969475991652</v>
      </c>
      <c r="BB1699" s="24">
        <v>0.16430508137690397</v>
      </c>
      <c r="BC1699" s="24">
        <v>0.15616969475991652</v>
      </c>
      <c r="BD1699" s="24">
        <v>0.16430508137690397</v>
      </c>
      <c r="BE1699" s="24">
        <v>0</v>
      </c>
      <c r="BF1699" s="24">
        <v>0</v>
      </c>
      <c r="BG1699" s="24">
        <v>66666.666666666672</v>
      </c>
      <c r="BH1699" s="24">
        <v>8333.3333333333339</v>
      </c>
      <c r="BI1699" s="24">
        <v>0</v>
      </c>
      <c r="BJ1699" s="24">
        <v>0</v>
      </c>
      <c r="BK1699" s="24">
        <v>0</v>
      </c>
      <c r="BL1699" s="24">
        <v>0</v>
      </c>
    </row>
    <row r="1700" spans="1:64" x14ac:dyDescent="0.25">
      <c r="A1700" t="s">
        <v>5127</v>
      </c>
      <c r="B1700">
        <v>12</v>
      </c>
      <c r="C1700">
        <v>4</v>
      </c>
      <c r="D1700">
        <v>1</v>
      </c>
      <c r="E1700" s="24">
        <v>66666.666666666672</v>
      </c>
      <c r="F1700" s="24">
        <v>13888.888888888889</v>
      </c>
      <c r="G1700" s="24">
        <v>40000</v>
      </c>
      <c r="H1700" s="24">
        <v>8333.3333333333321</v>
      </c>
      <c r="I1700" s="24">
        <v>3333.3333333333339</v>
      </c>
      <c r="J1700" s="24">
        <v>694.44444444444446</v>
      </c>
      <c r="K1700" s="24">
        <v>40.655507813028642</v>
      </c>
      <c r="L1700" s="24">
        <v>214.07730863414673</v>
      </c>
      <c r="M1700" s="24">
        <v>254.7328164471754</v>
      </c>
      <c r="N1700" s="24">
        <v>2523.0449613306023</v>
      </c>
      <c r="O1700" s="24">
        <v>2737.1222699647487</v>
      </c>
      <c r="P1700" s="24">
        <v>2777.7777777777774</v>
      </c>
      <c r="Q1700" s="24">
        <v>8.5435495713575057E-3</v>
      </c>
      <c r="R1700" s="24">
        <v>2.0843473626396845E-2</v>
      </c>
      <c r="S1700" s="24">
        <v>2.9387023197754349E-2</v>
      </c>
      <c r="T1700" s="24">
        <v>0.27777777777777779</v>
      </c>
      <c r="U1700" s="24">
        <v>66666.666666666672</v>
      </c>
      <c r="V1700" s="24">
        <v>13888.888888888889</v>
      </c>
      <c r="W1700" s="24">
        <v>40000</v>
      </c>
      <c r="X1700" s="24">
        <v>8333.3333333333321</v>
      </c>
      <c r="Y1700" s="24">
        <v>0</v>
      </c>
      <c r="Z1700" s="24">
        <v>0</v>
      </c>
      <c r="AA1700" s="24">
        <v>40.655507813028642</v>
      </c>
      <c r="AB1700" s="24">
        <v>214.07730863414673</v>
      </c>
      <c r="AC1700" s="24">
        <v>254.7328164471754</v>
      </c>
      <c r="AD1700" s="24">
        <v>2523.0449613306023</v>
      </c>
      <c r="AE1700" s="24">
        <v>2737.1222699647487</v>
      </c>
      <c r="AF1700" s="24">
        <v>2777.7777777777774</v>
      </c>
      <c r="AG1700" s="24">
        <v>8.5435495713575057E-3</v>
      </c>
      <c r="AH1700" s="24">
        <v>2.0843473626396845E-2</v>
      </c>
      <c r="AI1700" s="24">
        <v>2.9387023197754349E-2</v>
      </c>
      <c r="AJ1700" s="24">
        <v>0.27777777777777779</v>
      </c>
      <c r="AK1700" s="24">
        <v>0</v>
      </c>
      <c r="AL1700" s="24">
        <v>0</v>
      </c>
      <c r="AM1700" s="24">
        <v>0</v>
      </c>
      <c r="AN1700" s="24">
        <v>0</v>
      </c>
      <c r="AO1700" s="24">
        <v>3333.3333333333339</v>
      </c>
      <c r="AP1700" s="24">
        <v>694.44444444444446</v>
      </c>
      <c r="AQ1700" s="24">
        <v>0</v>
      </c>
      <c r="AR1700" s="24">
        <v>0</v>
      </c>
      <c r="AS1700" s="24">
        <v>0</v>
      </c>
      <c r="AT1700" s="24">
        <v>0</v>
      </c>
      <c r="AU1700" s="24">
        <v>0</v>
      </c>
      <c r="AV1700" s="24">
        <v>0</v>
      </c>
      <c r="AW1700" s="24">
        <v>0</v>
      </c>
      <c r="AX1700" s="24">
        <v>0</v>
      </c>
      <c r="AY1700" s="24">
        <v>0</v>
      </c>
      <c r="AZ1700" s="24">
        <v>0</v>
      </c>
      <c r="BA1700" s="24">
        <v>0.24839075458002344</v>
      </c>
      <c r="BB1700" s="24">
        <v>0.26923422820642029</v>
      </c>
      <c r="BC1700" s="24">
        <v>0.24839075458002344</v>
      </c>
      <c r="BD1700" s="24">
        <v>0.26923422820642029</v>
      </c>
      <c r="BE1700" s="24">
        <v>0</v>
      </c>
      <c r="BF1700" s="24">
        <v>0</v>
      </c>
      <c r="BG1700" s="24">
        <v>66666.666666666672</v>
      </c>
      <c r="BH1700" s="24">
        <v>13888.888888888889</v>
      </c>
      <c r="BI1700" s="24">
        <v>0</v>
      </c>
      <c r="BJ1700" s="24">
        <v>0</v>
      </c>
      <c r="BK1700" s="24">
        <v>0</v>
      </c>
      <c r="BL1700" s="24">
        <v>0</v>
      </c>
    </row>
    <row r="1701" spans="1:64" x14ac:dyDescent="0.25">
      <c r="A1701" t="s">
        <v>5127</v>
      </c>
      <c r="B1701">
        <v>13</v>
      </c>
      <c r="C1701">
        <v>1</v>
      </c>
      <c r="D1701">
        <v>2</v>
      </c>
      <c r="E1701" s="24">
        <v>200000</v>
      </c>
      <c r="F1701" s="24">
        <v>25000</v>
      </c>
      <c r="G1701" s="24">
        <v>120000</v>
      </c>
      <c r="H1701" s="24">
        <v>15000</v>
      </c>
      <c r="I1701" s="24">
        <v>10000</v>
      </c>
      <c r="J1701" s="24">
        <v>1250</v>
      </c>
      <c r="K1701" s="24">
        <v>104.5624588636343</v>
      </c>
      <c r="L1701" s="24">
        <v>421.45645099733485</v>
      </c>
      <c r="M1701" s="24">
        <v>526.01890986096919</v>
      </c>
      <c r="N1701" s="24">
        <v>4473.981090139031</v>
      </c>
      <c r="O1701" s="24">
        <v>4895.4375411363662</v>
      </c>
      <c r="P1701" s="24">
        <v>5000</v>
      </c>
      <c r="Q1701" s="24">
        <v>1.9962906932230039E-2</v>
      </c>
      <c r="R1701" s="24">
        <v>4.0390449830483177E-2</v>
      </c>
      <c r="S1701" s="24">
        <v>6.0353356762713216E-2</v>
      </c>
      <c r="T1701" s="24">
        <v>0.5</v>
      </c>
      <c r="U1701" s="24">
        <v>200000</v>
      </c>
      <c r="V1701" s="24">
        <v>25000</v>
      </c>
      <c r="W1701" s="24">
        <v>120000</v>
      </c>
      <c r="X1701" s="24">
        <v>15000</v>
      </c>
      <c r="Y1701" s="24">
        <v>0</v>
      </c>
      <c r="Z1701" s="24">
        <v>0</v>
      </c>
      <c r="AA1701" s="24">
        <v>104.5624588636343</v>
      </c>
      <c r="AB1701" s="24">
        <v>421.45645099733485</v>
      </c>
      <c r="AC1701" s="24">
        <v>526.01890986096919</v>
      </c>
      <c r="AD1701" s="24">
        <v>4473.981090139031</v>
      </c>
      <c r="AE1701" s="24">
        <v>4895.4375411363662</v>
      </c>
      <c r="AF1701" s="24">
        <v>5000</v>
      </c>
      <c r="AG1701" s="24">
        <v>1.9962906932230039E-2</v>
      </c>
      <c r="AH1701" s="24">
        <v>4.0390449830483177E-2</v>
      </c>
      <c r="AI1701" s="24">
        <v>6.0353356762713216E-2</v>
      </c>
      <c r="AJ1701" s="24">
        <v>0.5</v>
      </c>
      <c r="AK1701" s="24">
        <v>0</v>
      </c>
      <c r="AL1701" s="24">
        <v>0</v>
      </c>
      <c r="AM1701" s="24">
        <v>0</v>
      </c>
      <c r="AN1701" s="24">
        <v>0</v>
      </c>
      <c r="AO1701" s="24">
        <v>10000</v>
      </c>
      <c r="AP1701" s="24">
        <v>1250</v>
      </c>
      <c r="AQ1701" s="24">
        <v>0</v>
      </c>
      <c r="AR1701" s="24">
        <v>0</v>
      </c>
      <c r="AS1701" s="24">
        <v>0</v>
      </c>
      <c r="AT1701" s="24">
        <v>0</v>
      </c>
      <c r="AU1701" s="24">
        <v>0</v>
      </c>
      <c r="AV1701" s="24">
        <v>0</v>
      </c>
      <c r="AW1701" s="24">
        <v>0</v>
      </c>
      <c r="AX1701" s="24">
        <v>0</v>
      </c>
      <c r="AY1701" s="24">
        <v>0</v>
      </c>
      <c r="AZ1701" s="24">
        <v>0</v>
      </c>
      <c r="BA1701" s="24">
        <v>0.4396466432372868</v>
      </c>
      <c r="BB1701" s="24">
        <v>0.48003709306776998</v>
      </c>
      <c r="BC1701" s="24">
        <v>0.4396466432372868</v>
      </c>
      <c r="BD1701" s="24">
        <v>0.48003709306776998</v>
      </c>
      <c r="BE1701" s="24">
        <v>0</v>
      </c>
      <c r="BF1701" s="24">
        <v>0</v>
      </c>
      <c r="BG1701" s="24">
        <v>200000</v>
      </c>
      <c r="BH1701" s="24">
        <v>25000</v>
      </c>
      <c r="BI1701" s="24">
        <v>0</v>
      </c>
      <c r="BJ1701" s="24">
        <v>0</v>
      </c>
      <c r="BK1701" s="24">
        <v>0</v>
      </c>
      <c r="BL1701" s="24">
        <v>0</v>
      </c>
    </row>
    <row r="1702" spans="1:64" x14ac:dyDescent="0.25">
      <c r="A1702" t="s">
        <v>5127</v>
      </c>
      <c r="B1702">
        <v>14</v>
      </c>
      <c r="C1702">
        <v>1</v>
      </c>
      <c r="D1702">
        <v>2</v>
      </c>
      <c r="E1702" s="24">
        <v>200000</v>
      </c>
      <c r="F1702" s="24">
        <v>41666.666666666672</v>
      </c>
      <c r="G1702" s="24">
        <v>120000</v>
      </c>
      <c r="H1702" s="24">
        <v>25000.000000000004</v>
      </c>
      <c r="I1702" s="24">
        <v>10000</v>
      </c>
      <c r="J1702" s="24">
        <v>2083.3333333333335</v>
      </c>
      <c r="K1702" s="24">
        <v>221.24592972534171</v>
      </c>
      <c r="L1702" s="24">
        <v>764.61528348200136</v>
      </c>
      <c r="M1702" s="24">
        <v>985.86121320734321</v>
      </c>
      <c r="N1702" s="24">
        <v>7347.4721201259908</v>
      </c>
      <c r="O1702" s="24">
        <v>8112.0874036079931</v>
      </c>
      <c r="P1702" s="24">
        <v>8333.3333333333358</v>
      </c>
      <c r="Q1702" s="24">
        <v>4.0072981061026275E-2</v>
      </c>
      <c r="R1702" s="24">
        <v>7.2649642353509847E-2</v>
      </c>
      <c r="S1702" s="24">
        <v>0.11272262341453611</v>
      </c>
      <c r="T1702" s="24">
        <v>0.83333333333333348</v>
      </c>
      <c r="U1702" s="24">
        <v>200000</v>
      </c>
      <c r="V1702" s="24">
        <v>41666.666666666672</v>
      </c>
      <c r="W1702" s="24">
        <v>120000</v>
      </c>
      <c r="X1702" s="24">
        <v>25000.000000000004</v>
      </c>
      <c r="Y1702" s="24">
        <v>0</v>
      </c>
      <c r="Z1702" s="24">
        <v>0</v>
      </c>
      <c r="AA1702" s="24">
        <v>221.24592972534171</v>
      </c>
      <c r="AB1702" s="24">
        <v>764.61528348200136</v>
      </c>
      <c r="AC1702" s="24">
        <v>985.86121320734321</v>
      </c>
      <c r="AD1702" s="24">
        <v>7347.4721201259908</v>
      </c>
      <c r="AE1702" s="24">
        <v>8112.0874036079931</v>
      </c>
      <c r="AF1702" s="24">
        <v>8333.3333333333358</v>
      </c>
      <c r="AG1702" s="24">
        <v>4.0072981061026275E-2</v>
      </c>
      <c r="AH1702" s="24">
        <v>7.2649642353509847E-2</v>
      </c>
      <c r="AI1702" s="24">
        <v>0.11272262341453611</v>
      </c>
      <c r="AJ1702" s="24">
        <v>0.83333333333333348</v>
      </c>
      <c r="AK1702" s="24">
        <v>0</v>
      </c>
      <c r="AL1702" s="24">
        <v>0</v>
      </c>
      <c r="AM1702" s="24">
        <v>0</v>
      </c>
      <c r="AN1702" s="24">
        <v>0</v>
      </c>
      <c r="AO1702" s="24">
        <v>10000</v>
      </c>
      <c r="AP1702" s="24">
        <v>2083.3333333333335</v>
      </c>
      <c r="AQ1702" s="24">
        <v>0</v>
      </c>
      <c r="AR1702" s="24">
        <v>0</v>
      </c>
      <c r="AS1702" s="24">
        <v>0</v>
      </c>
      <c r="AT1702" s="24">
        <v>0</v>
      </c>
      <c r="AU1702" s="24">
        <v>0</v>
      </c>
      <c r="AV1702" s="24">
        <v>0</v>
      </c>
      <c r="AW1702" s="24">
        <v>0</v>
      </c>
      <c r="AX1702" s="24">
        <v>0</v>
      </c>
      <c r="AY1702" s="24">
        <v>0</v>
      </c>
      <c r="AZ1702" s="24">
        <v>0</v>
      </c>
      <c r="BA1702" s="24">
        <v>0.72061070991879739</v>
      </c>
      <c r="BB1702" s="24">
        <v>0.79326035227230718</v>
      </c>
      <c r="BC1702" s="24">
        <v>0.72061070991879739</v>
      </c>
      <c r="BD1702" s="24">
        <v>0.79326035227230718</v>
      </c>
      <c r="BE1702" s="24">
        <v>0</v>
      </c>
      <c r="BF1702" s="24">
        <v>0</v>
      </c>
      <c r="BG1702" s="24">
        <v>200000</v>
      </c>
      <c r="BH1702" s="24">
        <v>41666.666666666672</v>
      </c>
      <c r="BI1702" s="24">
        <v>0</v>
      </c>
      <c r="BJ1702" s="24">
        <v>0</v>
      </c>
      <c r="BK1702" s="24">
        <v>0</v>
      </c>
      <c r="BL1702" s="24">
        <v>0</v>
      </c>
    </row>
    <row r="1703" spans="1:64" x14ac:dyDescent="0.25">
      <c r="A1703" t="s">
        <v>5127</v>
      </c>
      <c r="B1703">
        <v>15</v>
      </c>
      <c r="C1703">
        <v>1</v>
      </c>
      <c r="D1703">
        <v>2</v>
      </c>
      <c r="E1703" s="24">
        <v>200000</v>
      </c>
      <c r="F1703" s="24">
        <v>58333.333333333336</v>
      </c>
      <c r="G1703" s="24">
        <v>120000</v>
      </c>
      <c r="H1703" s="24">
        <v>35000</v>
      </c>
      <c r="I1703" s="24">
        <v>10000</v>
      </c>
      <c r="J1703" s="24">
        <v>2916.666666666667</v>
      </c>
      <c r="K1703" s="24">
        <v>419.59866422948664</v>
      </c>
      <c r="L1703" s="24">
        <v>1260.1407593107679</v>
      </c>
      <c r="M1703" s="24">
        <v>1679.7394235402544</v>
      </c>
      <c r="N1703" s="24">
        <v>9986.9272431264144</v>
      </c>
      <c r="O1703" s="24">
        <v>11247.068002437183</v>
      </c>
      <c r="P1703" s="24">
        <v>11666.666666666668</v>
      </c>
      <c r="Q1703" s="24">
        <v>7.2927613836278507E-2</v>
      </c>
      <c r="R1703" s="24">
        <v>0.11848162048211647</v>
      </c>
      <c r="S1703" s="24">
        <v>0.19140923431839502</v>
      </c>
      <c r="T1703" s="24">
        <v>1.1666666666666665</v>
      </c>
      <c r="U1703" s="24">
        <v>200000</v>
      </c>
      <c r="V1703" s="24">
        <v>58333.333333333336</v>
      </c>
      <c r="W1703" s="24">
        <v>120000</v>
      </c>
      <c r="X1703" s="24">
        <v>35000</v>
      </c>
      <c r="Y1703" s="24">
        <v>0</v>
      </c>
      <c r="Z1703" s="24">
        <v>0</v>
      </c>
      <c r="AA1703" s="24">
        <v>419.59866422948664</v>
      </c>
      <c r="AB1703" s="24">
        <v>1260.1407593107679</v>
      </c>
      <c r="AC1703" s="24">
        <v>1679.7394235402544</v>
      </c>
      <c r="AD1703" s="24">
        <v>9986.9272431264144</v>
      </c>
      <c r="AE1703" s="24">
        <v>11247.068002437183</v>
      </c>
      <c r="AF1703" s="24">
        <v>11666.666666666668</v>
      </c>
      <c r="AG1703" s="24">
        <v>7.2927613836278507E-2</v>
      </c>
      <c r="AH1703" s="24">
        <v>0.11848162048211647</v>
      </c>
      <c r="AI1703" s="24">
        <v>0.19140923431839502</v>
      </c>
      <c r="AJ1703" s="24">
        <v>1.1666666666666665</v>
      </c>
      <c r="AK1703" s="24">
        <v>0</v>
      </c>
      <c r="AL1703" s="24">
        <v>0</v>
      </c>
      <c r="AM1703" s="24">
        <v>0</v>
      </c>
      <c r="AN1703" s="24">
        <v>0</v>
      </c>
      <c r="AO1703" s="24">
        <v>10000</v>
      </c>
      <c r="AP1703" s="24">
        <v>2916.666666666667</v>
      </c>
      <c r="AQ1703" s="24">
        <v>0</v>
      </c>
      <c r="AR1703" s="24">
        <v>0</v>
      </c>
      <c r="AS1703" s="24">
        <v>0</v>
      </c>
      <c r="AT1703" s="24">
        <v>0</v>
      </c>
      <c r="AU1703" s="24">
        <v>0</v>
      </c>
      <c r="AV1703" s="24">
        <v>0</v>
      </c>
      <c r="AW1703" s="24">
        <v>0</v>
      </c>
      <c r="AX1703" s="24">
        <v>0</v>
      </c>
      <c r="AY1703" s="24">
        <v>0</v>
      </c>
      <c r="AZ1703" s="24">
        <v>0</v>
      </c>
      <c r="BA1703" s="24">
        <v>0.97525743234827167</v>
      </c>
      <c r="BB1703" s="24">
        <v>1.0937390528303881</v>
      </c>
      <c r="BC1703" s="24">
        <v>0.97525743234827167</v>
      </c>
      <c r="BD1703" s="24">
        <v>1.0937390528303881</v>
      </c>
      <c r="BE1703" s="24">
        <v>0</v>
      </c>
      <c r="BF1703" s="24">
        <v>0</v>
      </c>
      <c r="BG1703" s="24">
        <v>200000</v>
      </c>
      <c r="BH1703" s="24">
        <v>58333.333333333336</v>
      </c>
      <c r="BI1703" s="24">
        <v>0</v>
      </c>
      <c r="BJ1703" s="24">
        <v>0</v>
      </c>
      <c r="BK1703" s="24">
        <v>0</v>
      </c>
      <c r="BL1703" s="24">
        <v>0</v>
      </c>
    </row>
    <row r="1704" spans="1:64" x14ac:dyDescent="0.25">
      <c r="A1704" t="s">
        <v>5127</v>
      </c>
      <c r="B1704">
        <v>16</v>
      </c>
      <c r="C1704">
        <v>2</v>
      </c>
      <c r="D1704">
        <v>2</v>
      </c>
      <c r="E1704" s="24">
        <v>366666.66666666669</v>
      </c>
      <c r="F1704" s="24">
        <v>81944.444444444453</v>
      </c>
      <c r="G1704" s="24">
        <v>220000</v>
      </c>
      <c r="H1704" s="24">
        <v>49166.666666666672</v>
      </c>
      <c r="I1704" s="24">
        <v>18333.333333333336</v>
      </c>
      <c r="J1704" s="24">
        <v>4097.2222222222226</v>
      </c>
      <c r="K1704" s="24">
        <v>720.07615636610035</v>
      </c>
      <c r="L1704" s="24">
        <v>1894.8166603590635</v>
      </c>
      <c r="M1704" s="24">
        <v>2614.8928167251638</v>
      </c>
      <c r="N1704" s="24">
        <v>13773.996072163725</v>
      </c>
      <c r="O1704" s="24">
        <v>15668.812732522783</v>
      </c>
      <c r="P1704" s="24">
        <v>16388.888888888887</v>
      </c>
      <c r="Q1704" s="24">
        <v>0.12032140467532179</v>
      </c>
      <c r="R1704" s="24">
        <v>0.17660411290953709</v>
      </c>
      <c r="S1704" s="24">
        <v>0.29692551758485886</v>
      </c>
      <c r="T1704" s="24">
        <v>1.6388888888888893</v>
      </c>
      <c r="U1704" s="24">
        <v>366666.66666666669</v>
      </c>
      <c r="V1704" s="24">
        <v>81944.444444444453</v>
      </c>
      <c r="W1704" s="24">
        <v>220000</v>
      </c>
      <c r="X1704" s="24">
        <v>49166.666666666672</v>
      </c>
      <c r="Y1704" s="24">
        <v>0</v>
      </c>
      <c r="Z1704" s="24">
        <v>0</v>
      </c>
      <c r="AA1704" s="24">
        <v>720.07615636610035</v>
      </c>
      <c r="AB1704" s="24">
        <v>1894.8166603590635</v>
      </c>
      <c r="AC1704" s="24">
        <v>2614.8928167251638</v>
      </c>
      <c r="AD1704" s="24">
        <v>13773.996072163725</v>
      </c>
      <c r="AE1704" s="24">
        <v>15668.812732522783</v>
      </c>
      <c r="AF1704" s="24">
        <v>16388.888888888887</v>
      </c>
      <c r="AG1704" s="24">
        <v>0.12032140467532179</v>
      </c>
      <c r="AH1704" s="24">
        <v>0.17660411290953709</v>
      </c>
      <c r="AI1704" s="24">
        <v>0.29692551758485886</v>
      </c>
      <c r="AJ1704" s="24">
        <v>1.6388888888888893</v>
      </c>
      <c r="AK1704" s="24">
        <v>0</v>
      </c>
      <c r="AL1704" s="24">
        <v>0</v>
      </c>
      <c r="AM1704" s="24">
        <v>0</v>
      </c>
      <c r="AN1704" s="24">
        <v>0</v>
      </c>
      <c r="AO1704" s="24">
        <v>18333.333333333336</v>
      </c>
      <c r="AP1704" s="24">
        <v>4097.2222222222226</v>
      </c>
      <c r="AQ1704" s="24">
        <v>0</v>
      </c>
      <c r="AR1704" s="24">
        <v>0</v>
      </c>
      <c r="AS1704" s="24">
        <v>0</v>
      </c>
      <c r="AT1704" s="24">
        <v>0</v>
      </c>
      <c r="AU1704" s="24">
        <v>0</v>
      </c>
      <c r="AV1704" s="24">
        <v>0</v>
      </c>
      <c r="AW1704" s="24">
        <v>0</v>
      </c>
      <c r="AX1704" s="24">
        <v>0</v>
      </c>
      <c r="AY1704" s="24">
        <v>0</v>
      </c>
      <c r="AZ1704" s="24">
        <v>0</v>
      </c>
      <c r="BA1704" s="24">
        <v>1.34196337130403</v>
      </c>
      <c r="BB1704" s="24">
        <v>1.518567484213567</v>
      </c>
      <c r="BC1704" s="24">
        <v>1.34196337130403</v>
      </c>
      <c r="BD1704" s="24">
        <v>1.518567484213567</v>
      </c>
      <c r="BE1704" s="24">
        <v>0</v>
      </c>
      <c r="BF1704" s="24">
        <v>0</v>
      </c>
      <c r="BG1704" s="24">
        <v>366666.66666666669</v>
      </c>
      <c r="BH1704" s="24">
        <v>81944.444444444453</v>
      </c>
      <c r="BI1704" s="24">
        <v>0</v>
      </c>
      <c r="BJ1704" s="24">
        <v>0</v>
      </c>
      <c r="BK1704" s="24">
        <v>0</v>
      </c>
      <c r="BL1704" s="24">
        <v>0</v>
      </c>
    </row>
    <row r="1705" spans="1:64" x14ac:dyDescent="0.25">
      <c r="A1705" t="s">
        <v>5127</v>
      </c>
      <c r="B1705">
        <v>17</v>
      </c>
      <c r="C1705">
        <v>2</v>
      </c>
      <c r="D1705">
        <v>2</v>
      </c>
      <c r="E1705" s="24">
        <v>366666.66666666669</v>
      </c>
      <c r="F1705" s="24">
        <v>112500.00000000001</v>
      </c>
      <c r="G1705" s="24">
        <v>220000</v>
      </c>
      <c r="H1705" s="24">
        <v>67500</v>
      </c>
      <c r="I1705" s="24">
        <v>18333.333333333336</v>
      </c>
      <c r="J1705" s="24">
        <v>5625.0000000000009</v>
      </c>
      <c r="K1705" s="24">
        <v>1150.0180730903139</v>
      </c>
      <c r="L1705" s="24">
        <v>2728.6749859147167</v>
      </c>
      <c r="M1705" s="24">
        <v>3878.6930590050306</v>
      </c>
      <c r="N1705" s="24">
        <v>18621.306940994968</v>
      </c>
      <c r="O1705" s="24">
        <v>21349.981926909692</v>
      </c>
      <c r="P1705" s="24">
        <v>22500</v>
      </c>
      <c r="Q1705" s="24">
        <v>0.18632327780904806</v>
      </c>
      <c r="R1705" s="24">
        <v>0.25284373580511404</v>
      </c>
      <c r="S1705" s="24">
        <v>0.43916701361416211</v>
      </c>
      <c r="T1705" s="24">
        <v>2.25</v>
      </c>
      <c r="U1705" s="24">
        <v>366666.66666666669</v>
      </c>
      <c r="V1705" s="24">
        <v>112500.00000000001</v>
      </c>
      <c r="W1705" s="24">
        <v>220000</v>
      </c>
      <c r="X1705" s="24">
        <v>67500</v>
      </c>
      <c r="Y1705" s="24">
        <v>0</v>
      </c>
      <c r="Z1705" s="24">
        <v>0</v>
      </c>
      <c r="AA1705" s="24">
        <v>1150.0180730903139</v>
      </c>
      <c r="AB1705" s="24">
        <v>2728.6749859147167</v>
      </c>
      <c r="AC1705" s="24">
        <v>3878.6930590050306</v>
      </c>
      <c r="AD1705" s="24">
        <v>18621.306940994968</v>
      </c>
      <c r="AE1705" s="24">
        <v>21349.981926909692</v>
      </c>
      <c r="AF1705" s="24">
        <v>22500</v>
      </c>
      <c r="AG1705" s="24">
        <v>0.18632327780904806</v>
      </c>
      <c r="AH1705" s="24">
        <v>0.25284373580511404</v>
      </c>
      <c r="AI1705" s="24">
        <v>0.43916701361416211</v>
      </c>
      <c r="AJ1705" s="24">
        <v>2.25</v>
      </c>
      <c r="AK1705" s="24">
        <v>0</v>
      </c>
      <c r="AL1705" s="24">
        <v>0</v>
      </c>
      <c r="AM1705" s="24">
        <v>0</v>
      </c>
      <c r="AN1705" s="24">
        <v>0</v>
      </c>
      <c r="AO1705" s="24">
        <v>18333.333333333336</v>
      </c>
      <c r="AP1705" s="24">
        <v>5625.0000000000009</v>
      </c>
      <c r="AQ1705" s="24">
        <v>0</v>
      </c>
      <c r="AR1705" s="24">
        <v>0</v>
      </c>
      <c r="AS1705" s="24">
        <v>0</v>
      </c>
      <c r="AT1705" s="24">
        <v>0</v>
      </c>
      <c r="AU1705" s="24">
        <v>0</v>
      </c>
      <c r="AV1705" s="24">
        <v>0</v>
      </c>
      <c r="AW1705" s="24">
        <v>0</v>
      </c>
      <c r="AX1705" s="24">
        <v>0</v>
      </c>
      <c r="AY1705" s="24">
        <v>0</v>
      </c>
      <c r="AZ1705" s="24">
        <v>0</v>
      </c>
      <c r="BA1705" s="24">
        <v>1.8108329863858383</v>
      </c>
      <c r="BB1705" s="24">
        <v>2.0636767221909524</v>
      </c>
      <c r="BC1705" s="24">
        <v>1.8108329863858383</v>
      </c>
      <c r="BD1705" s="24">
        <v>2.0636767221909524</v>
      </c>
      <c r="BE1705" s="24">
        <v>0</v>
      </c>
      <c r="BF1705" s="24">
        <v>0</v>
      </c>
      <c r="BG1705" s="24">
        <v>366666.66666666669</v>
      </c>
      <c r="BH1705" s="24">
        <v>112500.00000000001</v>
      </c>
      <c r="BI1705" s="24">
        <v>0</v>
      </c>
      <c r="BJ1705" s="24">
        <v>0</v>
      </c>
      <c r="BK1705" s="24">
        <v>0</v>
      </c>
      <c r="BL1705" s="24">
        <v>0</v>
      </c>
    </row>
    <row r="1706" spans="1:64" x14ac:dyDescent="0.25">
      <c r="A1706" t="s">
        <v>5127</v>
      </c>
      <c r="B1706">
        <v>18</v>
      </c>
      <c r="C1706">
        <v>2</v>
      </c>
      <c r="D1706">
        <v>2</v>
      </c>
      <c r="E1706" s="24">
        <v>366666.66666666669</v>
      </c>
      <c r="F1706" s="24">
        <v>143055.55555555556</v>
      </c>
      <c r="G1706" s="24">
        <v>220000</v>
      </c>
      <c r="H1706" s="24">
        <v>85833.333333333328</v>
      </c>
      <c r="I1706" s="24">
        <v>18333.333333333336</v>
      </c>
      <c r="J1706" s="24">
        <v>7152.7777777777783</v>
      </c>
      <c r="K1706" s="24">
        <v>1745.3614790654983</v>
      </c>
      <c r="L1706" s="24">
        <v>3770.6585610383299</v>
      </c>
      <c r="M1706" s="24">
        <v>5516.0200401038273</v>
      </c>
      <c r="N1706" s="24">
        <v>23095.091071007286</v>
      </c>
      <c r="O1706" s="24">
        <v>26865.749632045612</v>
      </c>
      <c r="P1706" s="24">
        <v>28611.111111111109</v>
      </c>
      <c r="Q1706" s="24">
        <v>0.27557877566210598</v>
      </c>
      <c r="R1706" s="24">
        <v>0.34729469244128264</v>
      </c>
      <c r="S1706" s="24">
        <v>0.62287346810338851</v>
      </c>
      <c r="T1706" s="24">
        <v>2.8611111111111107</v>
      </c>
      <c r="U1706" s="24">
        <v>366666.66666666669</v>
      </c>
      <c r="V1706" s="24">
        <v>143055.55555555556</v>
      </c>
      <c r="W1706" s="24">
        <v>220000</v>
      </c>
      <c r="X1706" s="24">
        <v>85833.333333333328</v>
      </c>
      <c r="Y1706" s="24">
        <v>0</v>
      </c>
      <c r="Z1706" s="24">
        <v>0</v>
      </c>
      <c r="AA1706" s="24">
        <v>1745.3614790654983</v>
      </c>
      <c r="AB1706" s="24">
        <v>3770.6585610383299</v>
      </c>
      <c r="AC1706" s="24">
        <v>5516.0200401038273</v>
      </c>
      <c r="AD1706" s="24">
        <v>23095.091071007286</v>
      </c>
      <c r="AE1706" s="24">
        <v>26865.749632045612</v>
      </c>
      <c r="AF1706" s="24">
        <v>28611.111111111109</v>
      </c>
      <c r="AG1706" s="24">
        <v>0.27557877566210598</v>
      </c>
      <c r="AH1706" s="24">
        <v>0.34729469244128264</v>
      </c>
      <c r="AI1706" s="24">
        <v>0.62287346810338851</v>
      </c>
      <c r="AJ1706" s="24">
        <v>2.8611111111111107</v>
      </c>
      <c r="AK1706" s="24">
        <v>0</v>
      </c>
      <c r="AL1706" s="24">
        <v>0</v>
      </c>
      <c r="AM1706" s="24">
        <v>0</v>
      </c>
      <c r="AN1706" s="24">
        <v>0</v>
      </c>
      <c r="AO1706" s="24">
        <v>18333.333333333336</v>
      </c>
      <c r="AP1706" s="24">
        <v>7152.7777777777783</v>
      </c>
      <c r="AQ1706" s="24">
        <v>0</v>
      </c>
      <c r="AR1706" s="24">
        <v>0</v>
      </c>
      <c r="AS1706" s="24">
        <v>0</v>
      </c>
      <c r="AT1706" s="24">
        <v>0</v>
      </c>
      <c r="AU1706" s="24">
        <v>0</v>
      </c>
      <c r="AV1706" s="24">
        <v>0</v>
      </c>
      <c r="AW1706" s="24">
        <v>0</v>
      </c>
      <c r="AX1706" s="24">
        <v>0</v>
      </c>
      <c r="AY1706" s="24">
        <v>0</v>
      </c>
      <c r="AZ1706" s="24">
        <v>0</v>
      </c>
      <c r="BA1706" s="24">
        <v>2.2382376430077224</v>
      </c>
      <c r="BB1706" s="24">
        <v>2.5855323354490043</v>
      </c>
      <c r="BC1706" s="24">
        <v>2.2382376430077224</v>
      </c>
      <c r="BD1706" s="24">
        <v>2.5855323354490043</v>
      </c>
      <c r="BE1706" s="24">
        <v>0</v>
      </c>
      <c r="BF1706" s="24">
        <v>0</v>
      </c>
      <c r="BG1706" s="24">
        <v>366666.66666666669</v>
      </c>
      <c r="BH1706" s="24">
        <v>143055.55555555556</v>
      </c>
      <c r="BI1706" s="24">
        <v>0</v>
      </c>
      <c r="BJ1706" s="24">
        <v>0</v>
      </c>
      <c r="BK1706" s="24">
        <v>0</v>
      </c>
      <c r="BL1706" s="24">
        <v>0</v>
      </c>
    </row>
    <row r="1707" spans="1:64" x14ac:dyDescent="0.25">
      <c r="A1707" t="s">
        <v>5127</v>
      </c>
      <c r="B1707">
        <v>19</v>
      </c>
      <c r="C1707">
        <v>3</v>
      </c>
      <c r="D1707">
        <v>2</v>
      </c>
      <c r="E1707" s="24">
        <v>433333.33333333331</v>
      </c>
      <c r="F1707" s="24">
        <v>176388.88888888891</v>
      </c>
      <c r="G1707" s="24">
        <v>259999.99999999997</v>
      </c>
      <c r="H1707" s="24">
        <v>105833.33333333334</v>
      </c>
      <c r="I1707" s="24">
        <v>21666.666666666668</v>
      </c>
      <c r="J1707" s="24">
        <v>8819.4444444444453</v>
      </c>
      <c r="K1707" s="24">
        <v>2528.9420972444123</v>
      </c>
      <c r="L1707" s="24">
        <v>4966.265403411664</v>
      </c>
      <c r="M1707" s="24">
        <v>7495.2075006560772</v>
      </c>
      <c r="N1707" s="24">
        <v>27782.570277121704</v>
      </c>
      <c r="O1707" s="24">
        <v>32748.835680533361</v>
      </c>
      <c r="P1707" s="24">
        <v>35277.777777777781</v>
      </c>
      <c r="Q1707" s="24">
        <v>0.38939594574913727</v>
      </c>
      <c r="R1707" s="24">
        <v>0.45454282000125734</v>
      </c>
      <c r="S1707" s="24">
        <v>0.84393876575039473</v>
      </c>
      <c r="T1707" s="24">
        <v>3.5277777777777786</v>
      </c>
      <c r="U1707" s="24">
        <v>433333.33333333331</v>
      </c>
      <c r="V1707" s="24">
        <v>176388.88888888891</v>
      </c>
      <c r="W1707" s="24">
        <v>259999.99999999997</v>
      </c>
      <c r="X1707" s="24">
        <v>105833.33333333334</v>
      </c>
      <c r="Y1707" s="24">
        <v>0</v>
      </c>
      <c r="Z1707" s="24">
        <v>0</v>
      </c>
      <c r="AA1707" s="24">
        <v>2528.9420972444123</v>
      </c>
      <c r="AB1707" s="24">
        <v>4966.265403411664</v>
      </c>
      <c r="AC1707" s="24">
        <v>7495.2075006560772</v>
      </c>
      <c r="AD1707" s="24">
        <v>27782.570277121704</v>
      </c>
      <c r="AE1707" s="24">
        <v>32748.835680533361</v>
      </c>
      <c r="AF1707" s="24">
        <v>35277.777777777781</v>
      </c>
      <c r="AG1707" s="24">
        <v>0.38939594574913727</v>
      </c>
      <c r="AH1707" s="24">
        <v>0.45454282000125734</v>
      </c>
      <c r="AI1707" s="24">
        <v>0.84393876575039473</v>
      </c>
      <c r="AJ1707" s="24">
        <v>3.5277777777777786</v>
      </c>
      <c r="AK1707" s="24">
        <v>0</v>
      </c>
      <c r="AL1707" s="24">
        <v>0</v>
      </c>
      <c r="AM1707" s="24">
        <v>0</v>
      </c>
      <c r="AN1707" s="24">
        <v>0</v>
      </c>
      <c r="AO1707" s="24">
        <v>21666.666666666668</v>
      </c>
      <c r="AP1707" s="24">
        <v>8819.4444444444453</v>
      </c>
      <c r="AQ1707" s="24">
        <v>0</v>
      </c>
      <c r="AR1707" s="24">
        <v>0</v>
      </c>
      <c r="AS1707" s="24">
        <v>0</v>
      </c>
      <c r="AT1707" s="24">
        <v>0</v>
      </c>
      <c r="AU1707" s="24">
        <v>0</v>
      </c>
      <c r="AV1707" s="24">
        <v>0</v>
      </c>
      <c r="AW1707" s="24">
        <v>0</v>
      </c>
      <c r="AX1707" s="24">
        <v>0</v>
      </c>
      <c r="AY1707" s="24">
        <v>0</v>
      </c>
      <c r="AZ1707" s="24">
        <v>0</v>
      </c>
      <c r="BA1707" s="24">
        <v>2.6838390120273825</v>
      </c>
      <c r="BB1707" s="24">
        <v>3.1383818320286423</v>
      </c>
      <c r="BC1707" s="24">
        <v>2.6838390120273825</v>
      </c>
      <c r="BD1707" s="24">
        <v>3.1383818320286423</v>
      </c>
      <c r="BE1707" s="24">
        <v>0</v>
      </c>
      <c r="BF1707" s="24">
        <v>0</v>
      </c>
      <c r="BG1707" s="24">
        <v>433333.33333333331</v>
      </c>
      <c r="BH1707" s="24">
        <v>176388.88888888891</v>
      </c>
      <c r="BI1707" s="24">
        <v>0</v>
      </c>
      <c r="BJ1707" s="24">
        <v>0</v>
      </c>
      <c r="BK1707" s="24">
        <v>0</v>
      </c>
      <c r="BL1707" s="24">
        <v>0</v>
      </c>
    </row>
    <row r="1708" spans="1:64" x14ac:dyDescent="0.25">
      <c r="A1708" t="s">
        <v>5127</v>
      </c>
      <c r="B1708">
        <v>20</v>
      </c>
      <c r="C1708">
        <v>3</v>
      </c>
      <c r="D1708">
        <v>2</v>
      </c>
      <c r="E1708" s="24">
        <v>433333.33333333331</v>
      </c>
      <c r="F1708" s="24">
        <v>212500</v>
      </c>
      <c r="G1708" s="24">
        <v>259999.99999999997</v>
      </c>
      <c r="H1708" s="24">
        <v>127500</v>
      </c>
      <c r="I1708" s="24">
        <v>21666.666666666668</v>
      </c>
      <c r="J1708" s="24">
        <v>10625</v>
      </c>
      <c r="K1708" s="24">
        <v>3516.085591535053</v>
      </c>
      <c r="L1708" s="24">
        <v>6302.4223444616509</v>
      </c>
      <c r="M1708" s="24">
        <v>9818.5079359967021</v>
      </c>
      <c r="N1708" s="24">
        <v>32681.492064003294</v>
      </c>
      <c r="O1708" s="24">
        <v>38983.91440846496</v>
      </c>
      <c r="P1708" s="24">
        <v>42500</v>
      </c>
      <c r="Q1708" s="24">
        <v>0.52878621661295622</v>
      </c>
      <c r="R1708" s="24">
        <v>0.57362138817311759</v>
      </c>
      <c r="S1708" s="24">
        <v>1.102407604786074</v>
      </c>
      <c r="T1708" s="24">
        <v>4.25</v>
      </c>
      <c r="U1708" s="24">
        <v>433333.33333333331</v>
      </c>
      <c r="V1708" s="24">
        <v>212500</v>
      </c>
      <c r="W1708" s="24">
        <v>259999.99999999997</v>
      </c>
      <c r="X1708" s="24">
        <v>127500</v>
      </c>
      <c r="Y1708" s="24">
        <v>0</v>
      </c>
      <c r="Z1708" s="24">
        <v>0</v>
      </c>
      <c r="AA1708" s="24">
        <v>3516.085591535053</v>
      </c>
      <c r="AB1708" s="24">
        <v>6302.4223444616509</v>
      </c>
      <c r="AC1708" s="24">
        <v>9818.5079359967021</v>
      </c>
      <c r="AD1708" s="24">
        <v>32681.492064003294</v>
      </c>
      <c r="AE1708" s="24">
        <v>38983.91440846496</v>
      </c>
      <c r="AF1708" s="24">
        <v>42500</v>
      </c>
      <c r="AG1708" s="24">
        <v>0.52878621661295622</v>
      </c>
      <c r="AH1708" s="24">
        <v>0.57362138817311759</v>
      </c>
      <c r="AI1708" s="24">
        <v>1.102407604786074</v>
      </c>
      <c r="AJ1708" s="24">
        <v>4.25</v>
      </c>
      <c r="AK1708" s="24">
        <v>0</v>
      </c>
      <c r="AL1708" s="24">
        <v>0</v>
      </c>
      <c r="AM1708" s="24">
        <v>0</v>
      </c>
      <c r="AN1708" s="24">
        <v>0</v>
      </c>
      <c r="AO1708" s="24">
        <v>21666.666666666668</v>
      </c>
      <c r="AP1708" s="24">
        <v>10625</v>
      </c>
      <c r="AQ1708" s="24">
        <v>0</v>
      </c>
      <c r="AR1708" s="24">
        <v>0</v>
      </c>
      <c r="AS1708" s="24">
        <v>0</v>
      </c>
      <c r="AT1708" s="24">
        <v>0</v>
      </c>
      <c r="AU1708" s="24">
        <v>0</v>
      </c>
      <c r="AV1708" s="24">
        <v>0</v>
      </c>
      <c r="AW1708" s="24">
        <v>0</v>
      </c>
      <c r="AX1708" s="24">
        <v>0</v>
      </c>
      <c r="AY1708" s="24">
        <v>0</v>
      </c>
      <c r="AZ1708" s="24">
        <v>0</v>
      </c>
      <c r="BA1708" s="24">
        <v>3.1475923952139269</v>
      </c>
      <c r="BB1708" s="24">
        <v>3.7212137833870429</v>
      </c>
      <c r="BC1708" s="24">
        <v>3.1475923952139269</v>
      </c>
      <c r="BD1708" s="24">
        <v>3.7212137833870429</v>
      </c>
      <c r="BE1708" s="24">
        <v>0</v>
      </c>
      <c r="BF1708" s="24">
        <v>0</v>
      </c>
      <c r="BG1708" s="24">
        <v>433333.33333333331</v>
      </c>
      <c r="BH1708" s="24">
        <v>212500</v>
      </c>
      <c r="BI1708" s="24">
        <v>0</v>
      </c>
      <c r="BJ1708" s="24">
        <v>0</v>
      </c>
      <c r="BK1708" s="24">
        <v>0</v>
      </c>
      <c r="BL1708" s="24">
        <v>0</v>
      </c>
    </row>
    <row r="1709" spans="1:64" x14ac:dyDescent="0.25">
      <c r="A1709" t="s">
        <v>5127</v>
      </c>
      <c r="B1709">
        <v>21</v>
      </c>
      <c r="C1709">
        <v>3</v>
      </c>
      <c r="D1709">
        <v>2</v>
      </c>
      <c r="E1709" s="24">
        <v>433333.33333333331</v>
      </c>
      <c r="F1709" s="24">
        <v>248611.11111111109</v>
      </c>
      <c r="G1709" s="24">
        <v>259999.99999999997</v>
      </c>
      <c r="H1709" s="24">
        <v>149166.66666666666</v>
      </c>
      <c r="I1709" s="24">
        <v>21666.666666666668</v>
      </c>
      <c r="J1709" s="24">
        <v>12430.555555555555</v>
      </c>
      <c r="K1709" s="24">
        <v>4720.0413362272302</v>
      </c>
      <c r="L1709" s="24">
        <v>7757.0708423801843</v>
      </c>
      <c r="M1709" s="24">
        <v>12477.112178607415</v>
      </c>
      <c r="N1709" s="24">
        <v>37245.110043614812</v>
      </c>
      <c r="O1709" s="24">
        <v>45002.180885994982</v>
      </c>
      <c r="P1709" s="24">
        <v>49722.222222222219</v>
      </c>
      <c r="Q1709" s="24">
        <v>0.69461362682148908</v>
      </c>
      <c r="R1709" s="24">
        <v>0.70243446198807069</v>
      </c>
      <c r="S1709" s="24">
        <v>1.3970480888095596</v>
      </c>
      <c r="T1709" s="24">
        <v>4.9722222222222214</v>
      </c>
      <c r="U1709" s="24">
        <v>433333.33333333331</v>
      </c>
      <c r="V1709" s="24">
        <v>248611.11111111109</v>
      </c>
      <c r="W1709" s="24">
        <v>259999.99999999997</v>
      </c>
      <c r="X1709" s="24">
        <v>149166.66666666666</v>
      </c>
      <c r="Y1709" s="24">
        <v>0</v>
      </c>
      <c r="Z1709" s="24">
        <v>0</v>
      </c>
      <c r="AA1709" s="24">
        <v>4720.0413362272302</v>
      </c>
      <c r="AB1709" s="24">
        <v>7757.0708423801843</v>
      </c>
      <c r="AC1709" s="24">
        <v>12477.112178607415</v>
      </c>
      <c r="AD1709" s="24">
        <v>37245.110043614812</v>
      </c>
      <c r="AE1709" s="24">
        <v>45002.180885994982</v>
      </c>
      <c r="AF1709" s="24">
        <v>49722.222222222219</v>
      </c>
      <c r="AG1709" s="24">
        <v>0.69461362682148908</v>
      </c>
      <c r="AH1709" s="24">
        <v>0.70243446198807069</v>
      </c>
      <c r="AI1709" s="24">
        <v>1.3970480888095596</v>
      </c>
      <c r="AJ1709" s="24">
        <v>4.9722222222222214</v>
      </c>
      <c r="AK1709" s="24">
        <v>0</v>
      </c>
      <c r="AL1709" s="24">
        <v>0</v>
      </c>
      <c r="AM1709" s="24">
        <v>0</v>
      </c>
      <c r="AN1709" s="24">
        <v>0</v>
      </c>
      <c r="AO1709" s="24">
        <v>21666.666666666668</v>
      </c>
      <c r="AP1709" s="24">
        <v>12430.555555555555</v>
      </c>
      <c r="AQ1709" s="24">
        <v>0</v>
      </c>
      <c r="AR1709" s="24">
        <v>0</v>
      </c>
      <c r="AS1709" s="24">
        <v>0</v>
      </c>
      <c r="AT1709" s="24">
        <v>0</v>
      </c>
      <c r="AU1709" s="24">
        <v>0</v>
      </c>
      <c r="AV1709" s="24">
        <v>0</v>
      </c>
      <c r="AW1709" s="24">
        <v>0</v>
      </c>
      <c r="AX1709" s="24">
        <v>0</v>
      </c>
      <c r="AY1709" s="24">
        <v>0</v>
      </c>
      <c r="AZ1709" s="24">
        <v>0</v>
      </c>
      <c r="BA1709" s="24">
        <v>3.5751741334126628</v>
      </c>
      <c r="BB1709" s="24">
        <v>4.2776085954007321</v>
      </c>
      <c r="BC1709" s="24">
        <v>3.5751741334126628</v>
      </c>
      <c r="BD1709" s="24">
        <v>4.2776085954007321</v>
      </c>
      <c r="BE1709" s="24">
        <v>0</v>
      </c>
      <c r="BF1709" s="24">
        <v>0</v>
      </c>
      <c r="BG1709" s="24">
        <v>433333.33333333331</v>
      </c>
      <c r="BH1709" s="24">
        <v>248611.11111111109</v>
      </c>
      <c r="BI1709" s="24">
        <v>0</v>
      </c>
      <c r="BJ1709" s="24">
        <v>0</v>
      </c>
      <c r="BK1709" s="24">
        <v>0</v>
      </c>
      <c r="BL1709" s="24">
        <v>0</v>
      </c>
    </row>
    <row r="1710" spans="1:64" x14ac:dyDescent="0.25">
      <c r="A1710" t="s">
        <v>5127</v>
      </c>
      <c r="B1710">
        <v>22</v>
      </c>
      <c r="C1710">
        <v>4</v>
      </c>
      <c r="D1710">
        <v>2</v>
      </c>
      <c r="E1710" s="24">
        <v>400000</v>
      </c>
      <c r="F1710" s="24">
        <v>280555.55555555556</v>
      </c>
      <c r="G1710" s="24">
        <v>240000</v>
      </c>
      <c r="H1710" s="24">
        <v>168333.33333333334</v>
      </c>
      <c r="I1710" s="24">
        <v>20000</v>
      </c>
      <c r="J1710" s="24">
        <v>14027.777777777779</v>
      </c>
      <c r="K1710" s="24">
        <v>6144.8678224956402</v>
      </c>
      <c r="L1710" s="24">
        <v>9263.9779310398662</v>
      </c>
      <c r="M1710" s="24">
        <v>15408.845753535505</v>
      </c>
      <c r="N1710" s="24">
        <v>40702.265357575612</v>
      </c>
      <c r="O1710" s="24">
        <v>49966.243288615486</v>
      </c>
      <c r="P1710" s="24">
        <v>56111.111111111124</v>
      </c>
      <c r="Q1710" s="24">
        <v>0.88589523091304789</v>
      </c>
      <c r="R1710" s="24">
        <v>0.83457737018777278</v>
      </c>
      <c r="S1710" s="24">
        <v>1.7204726011008207</v>
      </c>
      <c r="T1710" s="24">
        <v>5.6111111111111107</v>
      </c>
      <c r="U1710" s="24">
        <v>400000</v>
      </c>
      <c r="V1710" s="24">
        <v>280555.55555555556</v>
      </c>
      <c r="W1710" s="24">
        <v>240000</v>
      </c>
      <c r="X1710" s="24">
        <v>168333.33333333334</v>
      </c>
      <c r="Y1710" s="24">
        <v>0</v>
      </c>
      <c r="Z1710" s="24">
        <v>0</v>
      </c>
      <c r="AA1710" s="24">
        <v>6144.8678224956402</v>
      </c>
      <c r="AB1710" s="24">
        <v>9263.9779310398662</v>
      </c>
      <c r="AC1710" s="24">
        <v>15408.845753535505</v>
      </c>
      <c r="AD1710" s="24">
        <v>40702.265357575612</v>
      </c>
      <c r="AE1710" s="24">
        <v>49966.243288615486</v>
      </c>
      <c r="AF1710" s="24">
        <v>56111.111111111124</v>
      </c>
      <c r="AG1710" s="24">
        <v>0.88589523091304789</v>
      </c>
      <c r="AH1710" s="24">
        <v>0.83457737018777278</v>
      </c>
      <c r="AI1710" s="24">
        <v>1.7204726011008207</v>
      </c>
      <c r="AJ1710" s="24">
        <v>5.6111111111111107</v>
      </c>
      <c r="AK1710" s="24">
        <v>0</v>
      </c>
      <c r="AL1710" s="24">
        <v>0</v>
      </c>
      <c r="AM1710" s="24">
        <v>0</v>
      </c>
      <c r="AN1710" s="24">
        <v>0</v>
      </c>
      <c r="AO1710" s="24">
        <v>20000</v>
      </c>
      <c r="AP1710" s="24">
        <v>14027.777777777779</v>
      </c>
      <c r="AQ1710" s="24">
        <v>0</v>
      </c>
      <c r="AR1710" s="24">
        <v>0</v>
      </c>
      <c r="AS1710" s="24">
        <v>0</v>
      </c>
      <c r="AT1710" s="24">
        <v>0</v>
      </c>
      <c r="AU1710" s="24">
        <v>0</v>
      </c>
      <c r="AV1710" s="24">
        <v>0</v>
      </c>
      <c r="AW1710" s="24">
        <v>0</v>
      </c>
      <c r="AX1710" s="24">
        <v>0</v>
      </c>
      <c r="AY1710" s="24">
        <v>0</v>
      </c>
      <c r="AZ1710" s="24">
        <v>0</v>
      </c>
      <c r="BA1710" s="24">
        <v>3.8906385100102874</v>
      </c>
      <c r="BB1710" s="24">
        <v>4.7252158801980642</v>
      </c>
      <c r="BC1710" s="24">
        <v>3.8906385100102874</v>
      </c>
      <c r="BD1710" s="24">
        <v>4.7252158801980642</v>
      </c>
      <c r="BE1710" s="24">
        <v>0</v>
      </c>
      <c r="BF1710" s="24">
        <v>0</v>
      </c>
      <c r="BG1710" s="24">
        <v>400000</v>
      </c>
      <c r="BH1710" s="24">
        <v>280555.55555555556</v>
      </c>
      <c r="BI1710" s="24">
        <v>0</v>
      </c>
      <c r="BJ1710" s="24">
        <v>0</v>
      </c>
      <c r="BK1710" s="24">
        <v>0</v>
      </c>
      <c r="BL1710" s="24">
        <v>0</v>
      </c>
    </row>
    <row r="1711" spans="1:64" x14ac:dyDescent="0.25">
      <c r="A1711" t="s">
        <v>5127</v>
      </c>
      <c r="B1711">
        <v>23</v>
      </c>
      <c r="C1711">
        <v>4</v>
      </c>
      <c r="D1711">
        <v>2</v>
      </c>
      <c r="E1711" s="24">
        <v>400000</v>
      </c>
      <c r="F1711" s="24">
        <v>308333.33333333331</v>
      </c>
      <c r="G1711" s="24">
        <v>240000</v>
      </c>
      <c r="H1711" s="24">
        <v>184999.99999999997</v>
      </c>
      <c r="I1711" s="24">
        <v>20000</v>
      </c>
      <c r="J1711" s="24">
        <v>15416.666666666666</v>
      </c>
      <c r="K1711" s="24">
        <v>7776.3805610898708</v>
      </c>
      <c r="L1711" s="24">
        <v>10731.782010930241</v>
      </c>
      <c r="M1711" s="24">
        <v>18508.162572020112</v>
      </c>
      <c r="N1711" s="24">
        <v>43158.504094646603</v>
      </c>
      <c r="O1711" s="24">
        <v>53890.286105576815</v>
      </c>
      <c r="P1711" s="24">
        <v>61666.666666666686</v>
      </c>
      <c r="Q1711" s="24">
        <v>1.0987339317505072</v>
      </c>
      <c r="R1711" s="24">
        <v>0.96172493899199196</v>
      </c>
      <c r="S1711" s="24">
        <v>2.0604588707424991</v>
      </c>
      <c r="T1711" s="24">
        <v>6.1666666666666679</v>
      </c>
      <c r="U1711" s="24">
        <v>400000</v>
      </c>
      <c r="V1711" s="24">
        <v>308333.33333333331</v>
      </c>
      <c r="W1711" s="24">
        <v>240000</v>
      </c>
      <c r="X1711" s="24">
        <v>184999.99999999997</v>
      </c>
      <c r="Y1711" s="24">
        <v>0</v>
      </c>
      <c r="Z1711" s="24">
        <v>0</v>
      </c>
      <c r="AA1711" s="24">
        <v>7776.3805610898708</v>
      </c>
      <c r="AB1711" s="24">
        <v>10731.782010930241</v>
      </c>
      <c r="AC1711" s="24">
        <v>18508.162572020112</v>
      </c>
      <c r="AD1711" s="24">
        <v>43158.504094646603</v>
      </c>
      <c r="AE1711" s="24">
        <v>53890.286105576815</v>
      </c>
      <c r="AF1711" s="24">
        <v>61666.666666666686</v>
      </c>
      <c r="AG1711" s="24">
        <v>1.0987339317505072</v>
      </c>
      <c r="AH1711" s="24">
        <v>0.96172493899199196</v>
      </c>
      <c r="AI1711" s="24">
        <v>2.0604588707424991</v>
      </c>
      <c r="AJ1711" s="24">
        <v>6.1666666666666679</v>
      </c>
      <c r="AK1711" s="24">
        <v>0</v>
      </c>
      <c r="AL1711" s="24">
        <v>0</v>
      </c>
      <c r="AM1711" s="24">
        <v>0</v>
      </c>
      <c r="AN1711" s="24">
        <v>0</v>
      </c>
      <c r="AO1711" s="24">
        <v>20000</v>
      </c>
      <c r="AP1711" s="24">
        <v>15416.666666666666</v>
      </c>
      <c r="AQ1711" s="24">
        <v>0</v>
      </c>
      <c r="AR1711" s="24">
        <v>0</v>
      </c>
      <c r="AS1711" s="24">
        <v>0</v>
      </c>
      <c r="AT1711" s="24">
        <v>0</v>
      </c>
      <c r="AU1711" s="24">
        <v>0</v>
      </c>
      <c r="AV1711" s="24">
        <v>0</v>
      </c>
      <c r="AW1711" s="24">
        <v>0</v>
      </c>
      <c r="AX1711" s="24">
        <v>0</v>
      </c>
      <c r="AY1711" s="24">
        <v>0</v>
      </c>
      <c r="AZ1711" s="24">
        <v>0</v>
      </c>
      <c r="BA1711" s="24">
        <v>4.1062077959241705</v>
      </c>
      <c r="BB1711" s="24">
        <v>5.0679327349161589</v>
      </c>
      <c r="BC1711" s="24">
        <v>4.1062077959241705</v>
      </c>
      <c r="BD1711" s="24">
        <v>5.0679327349161589</v>
      </c>
      <c r="BE1711" s="24">
        <v>0</v>
      </c>
      <c r="BF1711" s="24">
        <v>0</v>
      </c>
      <c r="BG1711" s="24">
        <v>400000</v>
      </c>
      <c r="BH1711" s="24">
        <v>308333.33333333331</v>
      </c>
      <c r="BI1711" s="24">
        <v>0</v>
      </c>
      <c r="BJ1711" s="24">
        <v>0</v>
      </c>
      <c r="BK1711" s="24">
        <v>0</v>
      </c>
      <c r="BL1711" s="24">
        <v>0</v>
      </c>
    </row>
    <row r="1712" spans="1:64" x14ac:dyDescent="0.25">
      <c r="A1712" t="s">
        <v>5127</v>
      </c>
      <c r="B1712">
        <v>24</v>
      </c>
      <c r="C1712">
        <v>4</v>
      </c>
      <c r="D1712">
        <v>2</v>
      </c>
      <c r="E1712" s="24">
        <v>400000</v>
      </c>
      <c r="F1712" s="24">
        <v>336111.11111111107</v>
      </c>
      <c r="G1712" s="24">
        <v>240000</v>
      </c>
      <c r="H1712" s="24">
        <v>201666.66666666663</v>
      </c>
      <c r="I1712" s="24">
        <v>20000</v>
      </c>
      <c r="J1712" s="24">
        <v>16805.555555555555</v>
      </c>
      <c r="K1712" s="24">
        <v>9587.7278258463084</v>
      </c>
      <c r="L1712" s="24">
        <v>12116.739245330151</v>
      </c>
      <c r="M1712" s="24">
        <v>21704.467071176463</v>
      </c>
      <c r="N1712" s="24">
        <v>45517.755151045683</v>
      </c>
      <c r="O1712" s="24">
        <v>57634.4943963759</v>
      </c>
      <c r="P1712" s="24">
        <v>67222.22222222219</v>
      </c>
      <c r="Q1712" s="24">
        <v>1.3284339855682941</v>
      </c>
      <c r="R1712" s="24">
        <v>1.0806741116010059</v>
      </c>
      <c r="S1712" s="24">
        <v>2.4091080971693</v>
      </c>
      <c r="T1712" s="24">
        <v>6.7222222222222214</v>
      </c>
      <c r="U1712" s="24">
        <v>400000</v>
      </c>
      <c r="V1712" s="24">
        <v>336111.11111111107</v>
      </c>
      <c r="W1712" s="24">
        <v>240000</v>
      </c>
      <c r="X1712" s="24">
        <v>201666.66666666663</v>
      </c>
      <c r="Y1712" s="24">
        <v>0</v>
      </c>
      <c r="Z1712" s="24">
        <v>0</v>
      </c>
      <c r="AA1712" s="24">
        <v>9587.7278258463084</v>
      </c>
      <c r="AB1712" s="24">
        <v>12116.739245330151</v>
      </c>
      <c r="AC1712" s="24">
        <v>21704.467071176463</v>
      </c>
      <c r="AD1712" s="24">
        <v>45517.755151045683</v>
      </c>
      <c r="AE1712" s="24">
        <v>57634.4943963759</v>
      </c>
      <c r="AF1712" s="24">
        <v>67222.22222222219</v>
      </c>
      <c r="AG1712" s="24">
        <v>1.3284339855682941</v>
      </c>
      <c r="AH1712" s="24">
        <v>1.0806741116010059</v>
      </c>
      <c r="AI1712" s="24">
        <v>2.4091080971693</v>
      </c>
      <c r="AJ1712" s="24">
        <v>6.7222222222222214</v>
      </c>
      <c r="AK1712" s="24">
        <v>0</v>
      </c>
      <c r="AL1712" s="24">
        <v>0</v>
      </c>
      <c r="AM1712" s="24">
        <v>0</v>
      </c>
      <c r="AN1712" s="24">
        <v>0</v>
      </c>
      <c r="AO1712" s="24">
        <v>20000</v>
      </c>
      <c r="AP1712" s="24">
        <v>16805.555555555555</v>
      </c>
      <c r="AQ1712" s="24">
        <v>0</v>
      </c>
      <c r="AR1712" s="24">
        <v>0</v>
      </c>
      <c r="AS1712" s="24">
        <v>0</v>
      </c>
      <c r="AT1712" s="24">
        <v>0</v>
      </c>
      <c r="AU1712" s="24">
        <v>0</v>
      </c>
      <c r="AV1712" s="24">
        <v>0</v>
      </c>
      <c r="AW1712" s="24">
        <v>0</v>
      </c>
      <c r="AX1712" s="24">
        <v>0</v>
      </c>
      <c r="AY1712" s="24">
        <v>0</v>
      </c>
      <c r="AZ1712" s="24">
        <v>0</v>
      </c>
      <c r="BA1712" s="24">
        <v>4.3131141250529197</v>
      </c>
      <c r="BB1712" s="24">
        <v>5.3937882366539291</v>
      </c>
      <c r="BC1712" s="24">
        <v>4.3131141250529197</v>
      </c>
      <c r="BD1712" s="24">
        <v>5.3937882366539291</v>
      </c>
      <c r="BE1712" s="24">
        <v>0</v>
      </c>
      <c r="BF1712" s="24">
        <v>0</v>
      </c>
      <c r="BG1712" s="24">
        <v>400000</v>
      </c>
      <c r="BH1712" s="24">
        <v>336111.11111111107</v>
      </c>
      <c r="BI1712" s="24">
        <v>0</v>
      </c>
      <c r="BJ1712" s="24">
        <v>0</v>
      </c>
      <c r="BK1712" s="24">
        <v>0</v>
      </c>
      <c r="BL1712" s="24">
        <v>0</v>
      </c>
    </row>
    <row r="1713" spans="1:64" x14ac:dyDescent="0.25">
      <c r="A1713" t="s">
        <v>5127</v>
      </c>
      <c r="B1713">
        <v>25</v>
      </c>
      <c r="C1713">
        <v>1</v>
      </c>
      <c r="D1713">
        <v>3</v>
      </c>
      <c r="E1713" s="24">
        <v>133333.33333333334</v>
      </c>
      <c r="F1713" s="24">
        <v>347222.22222222213</v>
      </c>
      <c r="G1713" s="24">
        <v>80000</v>
      </c>
      <c r="H1713" s="24">
        <v>208333.33333333328</v>
      </c>
      <c r="I1713" s="24">
        <v>6666.6666666666679</v>
      </c>
      <c r="J1713" s="24">
        <v>17361.111111111106</v>
      </c>
      <c r="K1713" s="24">
        <v>11553.007567338114</v>
      </c>
      <c r="L1713" s="24">
        <v>13349.122773128802</v>
      </c>
      <c r="M1713" s="24">
        <v>24902.130340466916</v>
      </c>
      <c r="N1713" s="24">
        <v>44542.314103977522</v>
      </c>
      <c r="O1713" s="24">
        <v>57891.436877106316</v>
      </c>
      <c r="P1713" s="24">
        <v>69444.444444444438</v>
      </c>
      <c r="Q1713" s="24">
        <v>1.5710361703946427</v>
      </c>
      <c r="R1713" s="24">
        <v>1.1845480334292349</v>
      </c>
      <c r="S1713" s="24">
        <v>2.7555842038238776</v>
      </c>
      <c r="T1713" s="24">
        <v>6.9444444444444429</v>
      </c>
      <c r="U1713" s="24">
        <v>133333.33333333334</v>
      </c>
      <c r="V1713" s="24">
        <v>347222.22222222213</v>
      </c>
      <c r="W1713" s="24">
        <v>80000</v>
      </c>
      <c r="X1713" s="24">
        <v>208333.33333333328</v>
      </c>
      <c r="Y1713" s="24">
        <v>0</v>
      </c>
      <c r="Z1713" s="24">
        <v>0</v>
      </c>
      <c r="AA1713" s="24">
        <v>11553.007567338114</v>
      </c>
      <c r="AB1713" s="24">
        <v>13349.122773128802</v>
      </c>
      <c r="AC1713" s="24">
        <v>24902.130340466916</v>
      </c>
      <c r="AD1713" s="24">
        <v>44542.314103977522</v>
      </c>
      <c r="AE1713" s="24">
        <v>57891.436877106316</v>
      </c>
      <c r="AF1713" s="24">
        <v>69444.444444444438</v>
      </c>
      <c r="AG1713" s="24">
        <v>1.5710361703946427</v>
      </c>
      <c r="AH1713" s="24">
        <v>1.1845480334292349</v>
      </c>
      <c r="AI1713" s="24">
        <v>2.7555842038238776</v>
      </c>
      <c r="AJ1713" s="24">
        <v>6.9444444444444429</v>
      </c>
      <c r="AK1713" s="24">
        <v>0</v>
      </c>
      <c r="AL1713" s="24">
        <v>0</v>
      </c>
      <c r="AM1713" s="24">
        <v>0</v>
      </c>
      <c r="AN1713" s="24">
        <v>0</v>
      </c>
      <c r="AO1713" s="24">
        <v>6666.6666666666679</v>
      </c>
      <c r="AP1713" s="24">
        <v>17361.111111111106</v>
      </c>
      <c r="AQ1713" s="24">
        <v>0</v>
      </c>
      <c r="AR1713" s="24">
        <v>0</v>
      </c>
      <c r="AS1713" s="24">
        <v>0</v>
      </c>
      <c r="AT1713" s="24">
        <v>0</v>
      </c>
      <c r="AU1713" s="24">
        <v>0</v>
      </c>
      <c r="AV1713" s="24">
        <v>0</v>
      </c>
      <c r="AW1713" s="24">
        <v>0</v>
      </c>
      <c r="AX1713" s="24">
        <v>0</v>
      </c>
      <c r="AY1713" s="24">
        <v>0</v>
      </c>
      <c r="AZ1713" s="24">
        <v>0</v>
      </c>
      <c r="BA1713" s="24">
        <v>4.1888602406205635</v>
      </c>
      <c r="BB1713" s="24">
        <v>5.373408274049801</v>
      </c>
      <c r="BC1713" s="24">
        <v>4.1888602406205635</v>
      </c>
      <c r="BD1713" s="24">
        <v>5.373408274049801</v>
      </c>
      <c r="BE1713" s="24">
        <v>0</v>
      </c>
      <c r="BF1713" s="24">
        <v>0</v>
      </c>
      <c r="BG1713" s="24">
        <v>133333.33333333334</v>
      </c>
      <c r="BH1713" s="24">
        <v>347222.22222222213</v>
      </c>
      <c r="BI1713" s="24">
        <v>0</v>
      </c>
      <c r="BJ1713" s="24">
        <v>0</v>
      </c>
      <c r="BK1713" s="24">
        <v>0</v>
      </c>
      <c r="BL1713" s="24">
        <v>0</v>
      </c>
    </row>
    <row r="1714" spans="1:64" x14ac:dyDescent="0.25">
      <c r="A1714" t="s">
        <v>5127</v>
      </c>
      <c r="B1714">
        <v>26</v>
      </c>
      <c r="C1714">
        <v>1</v>
      </c>
      <c r="D1714">
        <v>3</v>
      </c>
      <c r="E1714" s="24">
        <v>133333.33333333334</v>
      </c>
      <c r="F1714" s="24">
        <v>341666.66666666663</v>
      </c>
      <c r="G1714" s="24">
        <v>80000</v>
      </c>
      <c r="H1714" s="24">
        <v>204999.99999999997</v>
      </c>
      <c r="I1714" s="24">
        <v>6666.6666666666679</v>
      </c>
      <c r="J1714" s="24">
        <v>17083.333333333332</v>
      </c>
      <c r="K1714" s="24">
        <v>13609.77786892013</v>
      </c>
      <c r="L1714" s="24">
        <v>14208.70987544721</v>
      </c>
      <c r="M1714" s="24">
        <v>27818.487744367347</v>
      </c>
      <c r="N1714" s="24">
        <v>40514.845588965982</v>
      </c>
      <c r="O1714" s="24">
        <v>54723.555464413192</v>
      </c>
      <c r="P1714" s="24">
        <v>68333.333333333314</v>
      </c>
      <c r="Q1714" s="24">
        <v>1.814835826408002</v>
      </c>
      <c r="R1714" s="24">
        <v>1.2526632589848834</v>
      </c>
      <c r="S1714" s="24">
        <v>3.0674990853928854</v>
      </c>
      <c r="T1714" s="24">
        <v>6.8333333333333286</v>
      </c>
      <c r="U1714" s="24">
        <v>133333.33333333334</v>
      </c>
      <c r="V1714" s="24">
        <v>341666.66666666663</v>
      </c>
      <c r="W1714" s="24">
        <v>80000</v>
      </c>
      <c r="X1714" s="24">
        <v>204999.99999999997</v>
      </c>
      <c r="Y1714" s="24">
        <v>0</v>
      </c>
      <c r="Z1714" s="24">
        <v>0</v>
      </c>
      <c r="AA1714" s="24">
        <v>13609.77786892013</v>
      </c>
      <c r="AB1714" s="24">
        <v>14208.70987544721</v>
      </c>
      <c r="AC1714" s="24">
        <v>27818.487744367347</v>
      </c>
      <c r="AD1714" s="24">
        <v>40514.845588965982</v>
      </c>
      <c r="AE1714" s="24">
        <v>54723.555464413192</v>
      </c>
      <c r="AF1714" s="24">
        <v>68333.333333333314</v>
      </c>
      <c r="AG1714" s="24">
        <v>1.814835826408002</v>
      </c>
      <c r="AH1714" s="24">
        <v>1.2526632589848834</v>
      </c>
      <c r="AI1714" s="24">
        <v>3.0674990853928854</v>
      </c>
      <c r="AJ1714" s="24">
        <v>6.8333333333333286</v>
      </c>
      <c r="AK1714" s="24">
        <v>0</v>
      </c>
      <c r="AL1714" s="24">
        <v>0</v>
      </c>
      <c r="AM1714" s="24">
        <v>0</v>
      </c>
      <c r="AN1714" s="24">
        <v>0</v>
      </c>
      <c r="AO1714" s="24">
        <v>6666.6666666666679</v>
      </c>
      <c r="AP1714" s="24">
        <v>17083.333333333332</v>
      </c>
      <c r="AQ1714" s="24">
        <v>0</v>
      </c>
      <c r="AR1714" s="24">
        <v>0</v>
      </c>
      <c r="AS1714" s="24">
        <v>0</v>
      </c>
      <c r="AT1714" s="24">
        <v>0</v>
      </c>
      <c r="AU1714" s="24">
        <v>0</v>
      </c>
      <c r="AV1714" s="24">
        <v>0</v>
      </c>
      <c r="AW1714" s="24">
        <v>0</v>
      </c>
      <c r="AX1714" s="24">
        <v>0</v>
      </c>
      <c r="AY1714" s="24">
        <v>0</v>
      </c>
      <c r="AZ1714" s="24">
        <v>0</v>
      </c>
      <c r="BA1714" s="24">
        <v>3.7658342479404467</v>
      </c>
      <c r="BB1714" s="24">
        <v>5.0184975069253284</v>
      </c>
      <c r="BC1714" s="24">
        <v>3.7658342479404467</v>
      </c>
      <c r="BD1714" s="24">
        <v>5.0184975069253284</v>
      </c>
      <c r="BE1714" s="24">
        <v>0</v>
      </c>
      <c r="BF1714" s="24">
        <v>0</v>
      </c>
      <c r="BG1714" s="24">
        <v>133333.33333333334</v>
      </c>
      <c r="BH1714" s="24">
        <v>341666.66666666663</v>
      </c>
      <c r="BI1714" s="24">
        <v>0</v>
      </c>
      <c r="BJ1714" s="24">
        <v>0</v>
      </c>
      <c r="BK1714" s="24">
        <v>0</v>
      </c>
      <c r="BL1714" s="24">
        <v>0</v>
      </c>
    </row>
    <row r="1715" spans="1:64" x14ac:dyDescent="0.25">
      <c r="A1715" t="s">
        <v>5127</v>
      </c>
      <c r="B1715">
        <v>27</v>
      </c>
      <c r="C1715">
        <v>1</v>
      </c>
      <c r="D1715">
        <v>3</v>
      </c>
      <c r="E1715" s="24">
        <v>133333.33333333334</v>
      </c>
      <c r="F1715" s="24">
        <v>336111.11111111112</v>
      </c>
      <c r="G1715" s="24">
        <v>80000</v>
      </c>
      <c r="H1715" s="24">
        <v>201666.66666666666</v>
      </c>
      <c r="I1715" s="24">
        <v>6666.6666666666679</v>
      </c>
      <c r="J1715" s="24">
        <v>16805.555555555558</v>
      </c>
      <c r="K1715" s="24">
        <v>15664.339740463438</v>
      </c>
      <c r="L1715" s="24">
        <v>14621.366279631868</v>
      </c>
      <c r="M1715" s="24">
        <v>30285.706020095298</v>
      </c>
      <c r="N1715" s="24">
        <v>36936.516202126979</v>
      </c>
      <c r="O1715" s="24">
        <v>51557.882481758774</v>
      </c>
      <c r="P1715" s="24">
        <v>67222.222222222248</v>
      </c>
      <c r="Q1715" s="24">
        <v>2.0460685509257885</v>
      </c>
      <c r="R1715" s="24">
        <v>1.2804500184681551</v>
      </c>
      <c r="S1715" s="24">
        <v>3.3265185693939436</v>
      </c>
      <c r="T1715" s="24">
        <v>6.7222222222222214</v>
      </c>
      <c r="U1715" s="24">
        <v>133333.33333333334</v>
      </c>
      <c r="V1715" s="24">
        <v>336111.11111111112</v>
      </c>
      <c r="W1715" s="24">
        <v>80000</v>
      </c>
      <c r="X1715" s="24">
        <v>201666.66666666666</v>
      </c>
      <c r="Y1715" s="24">
        <v>0</v>
      </c>
      <c r="Z1715" s="24">
        <v>0</v>
      </c>
      <c r="AA1715" s="24">
        <v>15664.339740463438</v>
      </c>
      <c r="AB1715" s="24">
        <v>14621.366279631868</v>
      </c>
      <c r="AC1715" s="24">
        <v>30285.706020095298</v>
      </c>
      <c r="AD1715" s="24">
        <v>36936.516202126979</v>
      </c>
      <c r="AE1715" s="24">
        <v>51557.882481758774</v>
      </c>
      <c r="AF1715" s="24">
        <v>67222.222222222248</v>
      </c>
      <c r="AG1715" s="24">
        <v>2.0460685509257885</v>
      </c>
      <c r="AH1715" s="24">
        <v>1.2804500184681551</v>
      </c>
      <c r="AI1715" s="24">
        <v>3.3265185693939436</v>
      </c>
      <c r="AJ1715" s="24">
        <v>6.7222222222222214</v>
      </c>
      <c r="AK1715" s="24">
        <v>0</v>
      </c>
      <c r="AL1715" s="24">
        <v>0</v>
      </c>
      <c r="AM1715" s="24">
        <v>0</v>
      </c>
      <c r="AN1715" s="24">
        <v>0</v>
      </c>
      <c r="AO1715" s="24">
        <v>6666.6666666666679</v>
      </c>
      <c r="AP1715" s="24">
        <v>16805.555555555558</v>
      </c>
      <c r="AQ1715" s="24">
        <v>0</v>
      </c>
      <c r="AR1715" s="24">
        <v>0</v>
      </c>
      <c r="AS1715" s="24">
        <v>0</v>
      </c>
      <c r="AT1715" s="24">
        <v>0</v>
      </c>
      <c r="AU1715" s="24">
        <v>0</v>
      </c>
      <c r="AV1715" s="24">
        <v>0</v>
      </c>
      <c r="AW1715" s="24">
        <v>0</v>
      </c>
      <c r="AX1715" s="24">
        <v>0</v>
      </c>
      <c r="AY1715" s="24">
        <v>0</v>
      </c>
      <c r="AZ1715" s="24">
        <v>0</v>
      </c>
      <c r="BA1715" s="24">
        <v>3.3957036528282742</v>
      </c>
      <c r="BB1715" s="24">
        <v>4.6761536712964329</v>
      </c>
      <c r="BC1715" s="24">
        <v>3.3957036528282742</v>
      </c>
      <c r="BD1715" s="24">
        <v>4.6761536712964329</v>
      </c>
      <c r="BE1715" s="24">
        <v>0</v>
      </c>
      <c r="BF1715" s="24">
        <v>0</v>
      </c>
      <c r="BG1715" s="24">
        <v>133333.33333333334</v>
      </c>
      <c r="BH1715" s="24">
        <v>336111.11111111112</v>
      </c>
      <c r="BI1715" s="24">
        <v>0</v>
      </c>
      <c r="BJ1715" s="24">
        <v>0</v>
      </c>
      <c r="BK1715" s="24">
        <v>0</v>
      </c>
      <c r="BL1715" s="24">
        <v>0</v>
      </c>
    </row>
    <row r="1716" spans="1:64" x14ac:dyDescent="0.25">
      <c r="A1716" t="s">
        <v>5127</v>
      </c>
      <c r="B1716">
        <v>28</v>
      </c>
      <c r="C1716">
        <v>2</v>
      </c>
      <c r="D1716">
        <v>3</v>
      </c>
      <c r="E1716" s="24">
        <v>400000</v>
      </c>
      <c r="F1716" s="24">
        <v>334722.22222222225</v>
      </c>
      <c r="G1716" s="24">
        <v>240000</v>
      </c>
      <c r="H1716" s="24">
        <v>200833.33333333334</v>
      </c>
      <c r="I1716" s="24">
        <v>20000</v>
      </c>
      <c r="J1716" s="24">
        <v>16736.111111111113</v>
      </c>
      <c r="K1716" s="24">
        <v>17651.294422503299</v>
      </c>
      <c r="L1716" s="24">
        <v>14736.010722107021</v>
      </c>
      <c r="M1716" s="24">
        <v>32387.30514461032</v>
      </c>
      <c r="N1716" s="24">
        <v>34557.139299834147</v>
      </c>
      <c r="O1716" s="24">
        <v>49293.150021941168</v>
      </c>
      <c r="P1716" s="24">
        <v>66944.444444444496</v>
      </c>
      <c r="Q1716" s="24">
        <v>2.2597152773458458</v>
      </c>
      <c r="R1716" s="24">
        <v>1.2838234030100413</v>
      </c>
      <c r="S1716" s="24">
        <v>3.543538680355887</v>
      </c>
      <c r="T1716" s="24">
        <v>6.69444444444445</v>
      </c>
      <c r="U1716" s="24">
        <v>400000</v>
      </c>
      <c r="V1716" s="24">
        <v>334722.22222222225</v>
      </c>
      <c r="W1716" s="24">
        <v>240000</v>
      </c>
      <c r="X1716" s="24">
        <v>200833.33333333334</v>
      </c>
      <c r="Y1716" s="24">
        <v>0</v>
      </c>
      <c r="Z1716" s="24">
        <v>0</v>
      </c>
      <c r="AA1716" s="24">
        <v>17651.294422503299</v>
      </c>
      <c r="AB1716" s="24">
        <v>14736.010722107021</v>
      </c>
      <c r="AC1716" s="24">
        <v>32387.30514461032</v>
      </c>
      <c r="AD1716" s="24">
        <v>34557.139299834147</v>
      </c>
      <c r="AE1716" s="24">
        <v>49293.150021941168</v>
      </c>
      <c r="AF1716" s="24">
        <v>66944.444444444496</v>
      </c>
      <c r="AG1716" s="24">
        <v>2.2597152773458458</v>
      </c>
      <c r="AH1716" s="24">
        <v>1.2838234030100413</v>
      </c>
      <c r="AI1716" s="24">
        <v>3.543538680355887</v>
      </c>
      <c r="AJ1716" s="24">
        <v>6.69444444444445</v>
      </c>
      <c r="AK1716" s="24">
        <v>0</v>
      </c>
      <c r="AL1716" s="24">
        <v>0</v>
      </c>
      <c r="AM1716" s="24">
        <v>0</v>
      </c>
      <c r="AN1716" s="24">
        <v>0</v>
      </c>
      <c r="AO1716" s="24">
        <v>20000</v>
      </c>
      <c r="AP1716" s="24">
        <v>16736.111111111113</v>
      </c>
      <c r="AQ1716" s="24">
        <v>0</v>
      </c>
      <c r="AR1716" s="24">
        <v>0</v>
      </c>
      <c r="AS1716" s="24">
        <v>0</v>
      </c>
      <c r="AT1716" s="24">
        <v>0</v>
      </c>
      <c r="AU1716" s="24">
        <v>0</v>
      </c>
      <c r="AV1716" s="24">
        <v>0</v>
      </c>
      <c r="AW1716" s="24">
        <v>0</v>
      </c>
      <c r="AX1716" s="24">
        <v>0</v>
      </c>
      <c r="AY1716" s="24">
        <v>0</v>
      </c>
      <c r="AZ1716" s="24">
        <v>0</v>
      </c>
      <c r="BA1716" s="24">
        <v>3.1509057640885629</v>
      </c>
      <c r="BB1716" s="24">
        <v>4.4347291670986024</v>
      </c>
      <c r="BC1716" s="24">
        <v>3.1509057640885629</v>
      </c>
      <c r="BD1716" s="24">
        <v>4.4347291670986024</v>
      </c>
      <c r="BE1716" s="24">
        <v>0</v>
      </c>
      <c r="BF1716" s="24">
        <v>0</v>
      </c>
      <c r="BG1716" s="24">
        <v>400000</v>
      </c>
      <c r="BH1716" s="24">
        <v>334722.22222222225</v>
      </c>
      <c r="BI1716" s="24">
        <v>0</v>
      </c>
      <c r="BJ1716" s="24">
        <v>0</v>
      </c>
      <c r="BK1716" s="24">
        <v>0</v>
      </c>
      <c r="BL1716" s="24">
        <v>0</v>
      </c>
    </row>
    <row r="1717" spans="1:64" x14ac:dyDescent="0.25">
      <c r="A1717" t="s">
        <v>5127</v>
      </c>
      <c r="B1717">
        <v>29</v>
      </c>
      <c r="C1717">
        <v>2</v>
      </c>
      <c r="D1717">
        <v>3</v>
      </c>
      <c r="E1717" s="24">
        <v>400000</v>
      </c>
      <c r="F1717" s="24">
        <v>337500.00000000006</v>
      </c>
      <c r="G1717" s="24">
        <v>240000</v>
      </c>
      <c r="H1717" s="24">
        <v>202500.00000000003</v>
      </c>
      <c r="I1717" s="24">
        <v>20000</v>
      </c>
      <c r="J1717" s="24">
        <v>16875.000000000004</v>
      </c>
      <c r="K1717" s="24">
        <v>19549.013663171354</v>
      </c>
      <c r="L1717" s="24">
        <v>14709.532949050321</v>
      </c>
      <c r="M1717" s="24">
        <v>34258.546612221689</v>
      </c>
      <c r="N1717" s="24">
        <v>33241.453387778311</v>
      </c>
      <c r="O1717" s="24">
        <v>47950.986336828675</v>
      </c>
      <c r="P1717" s="24">
        <v>67500</v>
      </c>
      <c r="Q1717" s="24">
        <v>2.4573229907906242</v>
      </c>
      <c r="R1717" s="24">
        <v>1.2774895411042255</v>
      </c>
      <c r="S1717" s="24">
        <v>3.7348125318948497</v>
      </c>
      <c r="T1717" s="24">
        <v>6.75</v>
      </c>
      <c r="U1717" s="24">
        <v>400000</v>
      </c>
      <c r="V1717" s="24">
        <v>337500.00000000006</v>
      </c>
      <c r="W1717" s="24">
        <v>240000</v>
      </c>
      <c r="X1717" s="24">
        <v>202500.00000000003</v>
      </c>
      <c r="Y1717" s="24">
        <v>0</v>
      </c>
      <c r="Z1717" s="24">
        <v>0</v>
      </c>
      <c r="AA1717" s="24">
        <v>19549.013663171354</v>
      </c>
      <c r="AB1717" s="24">
        <v>14709.532949050321</v>
      </c>
      <c r="AC1717" s="24">
        <v>34258.546612221689</v>
      </c>
      <c r="AD1717" s="24">
        <v>33241.453387778311</v>
      </c>
      <c r="AE1717" s="24">
        <v>47950.986336828675</v>
      </c>
      <c r="AF1717" s="24">
        <v>67500</v>
      </c>
      <c r="AG1717" s="24">
        <v>2.4573229907906242</v>
      </c>
      <c r="AH1717" s="24">
        <v>1.2774895411042255</v>
      </c>
      <c r="AI1717" s="24">
        <v>3.7348125318948497</v>
      </c>
      <c r="AJ1717" s="24">
        <v>6.75</v>
      </c>
      <c r="AK1717" s="24">
        <v>0</v>
      </c>
      <c r="AL1717" s="24">
        <v>0</v>
      </c>
      <c r="AM1717" s="24">
        <v>0</v>
      </c>
      <c r="AN1717" s="24">
        <v>0</v>
      </c>
      <c r="AO1717" s="24">
        <v>20000</v>
      </c>
      <c r="AP1717" s="24">
        <v>16875.000000000004</v>
      </c>
      <c r="AQ1717" s="24">
        <v>0</v>
      </c>
      <c r="AR1717" s="24">
        <v>0</v>
      </c>
      <c r="AS1717" s="24">
        <v>0</v>
      </c>
      <c r="AT1717" s="24">
        <v>0</v>
      </c>
      <c r="AU1717" s="24">
        <v>0</v>
      </c>
      <c r="AV1717" s="24">
        <v>0</v>
      </c>
      <c r="AW1717" s="24">
        <v>0</v>
      </c>
      <c r="AX1717" s="24">
        <v>0</v>
      </c>
      <c r="AY1717" s="24">
        <v>0</v>
      </c>
      <c r="AZ1717" s="24">
        <v>0</v>
      </c>
      <c r="BA1717" s="24">
        <v>3.0151874681051538</v>
      </c>
      <c r="BB1717" s="24">
        <v>4.2926770092093776</v>
      </c>
      <c r="BC1717" s="24">
        <v>3.0151874681051538</v>
      </c>
      <c r="BD1717" s="24">
        <v>4.2926770092093776</v>
      </c>
      <c r="BE1717" s="24">
        <v>0</v>
      </c>
      <c r="BF1717" s="24">
        <v>0</v>
      </c>
      <c r="BG1717" s="24">
        <v>400000</v>
      </c>
      <c r="BH1717" s="24">
        <v>337500.00000000006</v>
      </c>
      <c r="BI1717" s="24">
        <v>0</v>
      </c>
      <c r="BJ1717" s="24">
        <v>0</v>
      </c>
      <c r="BK1717" s="24">
        <v>0</v>
      </c>
      <c r="BL1717" s="24">
        <v>0</v>
      </c>
    </row>
    <row r="1718" spans="1:64" x14ac:dyDescent="0.25">
      <c r="A1718" t="s">
        <v>5127</v>
      </c>
      <c r="B1718">
        <v>30</v>
      </c>
      <c r="C1718">
        <v>2</v>
      </c>
      <c r="D1718">
        <v>3</v>
      </c>
      <c r="E1718" s="24">
        <v>400000</v>
      </c>
      <c r="F1718" s="24">
        <v>340277.77777777781</v>
      </c>
      <c r="G1718" s="24">
        <v>240000</v>
      </c>
      <c r="H1718" s="24">
        <v>204166.66666666669</v>
      </c>
      <c r="I1718" s="24">
        <v>20000</v>
      </c>
      <c r="J1718" s="24">
        <v>17013.888888888891</v>
      </c>
      <c r="K1718" s="24">
        <v>21362.75486658157</v>
      </c>
      <c r="L1718" s="24">
        <v>14630.281784718129</v>
      </c>
      <c r="M1718" s="24">
        <v>35993.036651299684</v>
      </c>
      <c r="N1718" s="24">
        <v>32062.518904255761</v>
      </c>
      <c r="O1718" s="24">
        <v>46692.800688973977</v>
      </c>
      <c r="P1718" s="24">
        <v>68055.555555555504</v>
      </c>
      <c r="Q1718" s="24">
        <v>2.6425919911498603</v>
      </c>
      <c r="R1718" s="24">
        <v>1.2686547396845391</v>
      </c>
      <c r="S1718" s="24">
        <v>3.9112467308343994</v>
      </c>
      <c r="T1718" s="24">
        <v>6.8055555555555571</v>
      </c>
      <c r="U1718" s="24">
        <v>400000</v>
      </c>
      <c r="V1718" s="24">
        <v>340277.77777777781</v>
      </c>
      <c r="W1718" s="24">
        <v>240000</v>
      </c>
      <c r="X1718" s="24">
        <v>204166.66666666669</v>
      </c>
      <c r="Y1718" s="24">
        <v>0</v>
      </c>
      <c r="Z1718" s="24">
        <v>0</v>
      </c>
      <c r="AA1718" s="24">
        <v>21362.75486658157</v>
      </c>
      <c r="AB1718" s="24">
        <v>14630.281784718129</v>
      </c>
      <c r="AC1718" s="24">
        <v>35993.036651299684</v>
      </c>
      <c r="AD1718" s="24">
        <v>32062.518904255761</v>
      </c>
      <c r="AE1718" s="24">
        <v>46692.800688973977</v>
      </c>
      <c r="AF1718" s="24">
        <v>68055.555555555504</v>
      </c>
      <c r="AG1718" s="24">
        <v>2.6425919911498603</v>
      </c>
      <c r="AH1718" s="24">
        <v>1.2686547396845391</v>
      </c>
      <c r="AI1718" s="24">
        <v>3.9112467308343994</v>
      </c>
      <c r="AJ1718" s="24">
        <v>6.8055555555555571</v>
      </c>
      <c r="AK1718" s="24">
        <v>0</v>
      </c>
      <c r="AL1718" s="24">
        <v>0</v>
      </c>
      <c r="AM1718" s="24">
        <v>0</v>
      </c>
      <c r="AN1718" s="24">
        <v>0</v>
      </c>
      <c r="AO1718" s="24">
        <v>20000</v>
      </c>
      <c r="AP1718" s="24">
        <v>17013.888888888891</v>
      </c>
      <c r="AQ1718" s="24">
        <v>0</v>
      </c>
      <c r="AR1718" s="24">
        <v>0</v>
      </c>
      <c r="AS1718" s="24">
        <v>0</v>
      </c>
      <c r="AT1718" s="24">
        <v>0</v>
      </c>
      <c r="AU1718" s="24">
        <v>0</v>
      </c>
      <c r="AV1718" s="24">
        <v>0</v>
      </c>
      <c r="AW1718" s="24">
        <v>0</v>
      </c>
      <c r="AX1718" s="24">
        <v>0</v>
      </c>
      <c r="AY1718" s="24">
        <v>0</v>
      </c>
      <c r="AZ1718" s="24">
        <v>0</v>
      </c>
      <c r="BA1718" s="24">
        <v>2.8943088247211577</v>
      </c>
      <c r="BB1718" s="24">
        <v>4.1629635644056933</v>
      </c>
      <c r="BC1718" s="24">
        <v>2.8943088247211577</v>
      </c>
      <c r="BD1718" s="24">
        <v>4.1629635644056933</v>
      </c>
      <c r="BE1718" s="24">
        <v>0</v>
      </c>
      <c r="BF1718" s="24">
        <v>0</v>
      </c>
      <c r="BG1718" s="24">
        <v>400000</v>
      </c>
      <c r="BH1718" s="24">
        <v>340277.77777777781</v>
      </c>
      <c r="BI1718" s="24">
        <v>0</v>
      </c>
      <c r="BJ1718" s="24">
        <v>0</v>
      </c>
      <c r="BK1718" s="24">
        <v>0</v>
      </c>
      <c r="BL1718" s="24">
        <v>0</v>
      </c>
    </row>
    <row r="1719" spans="1:64" x14ac:dyDescent="0.25">
      <c r="A1719" t="s">
        <v>5127</v>
      </c>
      <c r="B1719">
        <v>31</v>
      </c>
      <c r="C1719">
        <v>3</v>
      </c>
      <c r="D1719">
        <v>3</v>
      </c>
      <c r="E1719" s="24">
        <v>733333.33333333337</v>
      </c>
      <c r="F1719" s="24">
        <v>354166.66666666669</v>
      </c>
      <c r="G1719" s="24">
        <v>440000</v>
      </c>
      <c r="H1719" s="24">
        <v>212500</v>
      </c>
      <c r="I1719" s="24">
        <v>36666.666666666672</v>
      </c>
      <c r="J1719" s="24">
        <v>17708.333333333336</v>
      </c>
      <c r="K1719" s="24">
        <v>23103.585289836716</v>
      </c>
      <c r="L1719" s="24">
        <v>14570.459450502036</v>
      </c>
      <c r="M1719" s="24">
        <v>37674.044740338752</v>
      </c>
      <c r="N1719" s="24">
        <v>33159.288592994679</v>
      </c>
      <c r="O1719" s="24">
        <v>47729.748043496627</v>
      </c>
      <c r="P1719" s="24">
        <v>70833.333333333372</v>
      </c>
      <c r="Q1719" s="24">
        <v>2.8186070420233698</v>
      </c>
      <c r="R1719" s="24">
        <v>1.2638159366589043</v>
      </c>
      <c r="S1719" s="24">
        <v>4.0824229786822741</v>
      </c>
      <c r="T1719" s="24">
        <v>7.0833333333333286</v>
      </c>
      <c r="U1719" s="24">
        <v>733333.33333333337</v>
      </c>
      <c r="V1719" s="24">
        <v>354166.66666666669</v>
      </c>
      <c r="W1719" s="24">
        <v>440000</v>
      </c>
      <c r="X1719" s="24">
        <v>212500</v>
      </c>
      <c r="Y1719" s="24">
        <v>0</v>
      </c>
      <c r="Z1719" s="24">
        <v>0</v>
      </c>
      <c r="AA1719" s="24">
        <v>23103.585289836716</v>
      </c>
      <c r="AB1719" s="24">
        <v>14570.459450502036</v>
      </c>
      <c r="AC1719" s="24">
        <v>37674.044740338752</v>
      </c>
      <c r="AD1719" s="24">
        <v>33159.288592994679</v>
      </c>
      <c r="AE1719" s="24">
        <v>47729.748043496627</v>
      </c>
      <c r="AF1719" s="24">
        <v>70833.333333333372</v>
      </c>
      <c r="AG1719" s="24">
        <v>2.8186070420233698</v>
      </c>
      <c r="AH1719" s="24">
        <v>1.2638159366589043</v>
      </c>
      <c r="AI1719" s="24">
        <v>4.0824229786822741</v>
      </c>
      <c r="AJ1719" s="24">
        <v>7.0833333333333286</v>
      </c>
      <c r="AK1719" s="24">
        <v>0</v>
      </c>
      <c r="AL1719" s="24">
        <v>0</v>
      </c>
      <c r="AM1719" s="24">
        <v>0</v>
      </c>
      <c r="AN1719" s="24">
        <v>0</v>
      </c>
      <c r="AO1719" s="24">
        <v>36666.666666666672</v>
      </c>
      <c r="AP1719" s="24">
        <v>17708.333333333336</v>
      </c>
      <c r="AQ1719" s="24">
        <v>0</v>
      </c>
      <c r="AR1719" s="24">
        <v>0</v>
      </c>
      <c r="AS1719" s="24">
        <v>0</v>
      </c>
      <c r="AT1719" s="24">
        <v>0</v>
      </c>
      <c r="AU1719" s="24">
        <v>0</v>
      </c>
      <c r="AV1719" s="24">
        <v>0</v>
      </c>
      <c r="AW1719" s="24">
        <v>0</v>
      </c>
      <c r="AX1719" s="24">
        <v>0</v>
      </c>
      <c r="AY1719" s="24">
        <v>0</v>
      </c>
      <c r="AZ1719" s="24">
        <v>0</v>
      </c>
      <c r="BA1719" s="24">
        <v>3.0009103546510545</v>
      </c>
      <c r="BB1719" s="24">
        <v>4.2647262913099624</v>
      </c>
      <c r="BC1719" s="24">
        <v>3.0009103546510545</v>
      </c>
      <c r="BD1719" s="24">
        <v>4.2647262913099624</v>
      </c>
      <c r="BE1719" s="24">
        <v>0</v>
      </c>
      <c r="BF1719" s="24">
        <v>0</v>
      </c>
      <c r="BG1719" s="24">
        <v>733333.33333333337</v>
      </c>
      <c r="BH1719" s="24">
        <v>354166.66666666669</v>
      </c>
      <c r="BI1719" s="24">
        <v>0</v>
      </c>
      <c r="BJ1719" s="24">
        <v>0</v>
      </c>
      <c r="BK1719" s="24">
        <v>0</v>
      </c>
      <c r="BL1719" s="24">
        <v>0</v>
      </c>
    </row>
    <row r="1720" spans="1:64" x14ac:dyDescent="0.25">
      <c r="A1720" t="s">
        <v>5127</v>
      </c>
      <c r="B1720">
        <v>32</v>
      </c>
      <c r="C1720">
        <v>3</v>
      </c>
      <c r="D1720">
        <v>3</v>
      </c>
      <c r="E1720" s="24">
        <v>733333.33333333337</v>
      </c>
      <c r="F1720" s="24">
        <v>379166.66666666674</v>
      </c>
      <c r="G1720" s="24">
        <v>440000</v>
      </c>
      <c r="H1720" s="24">
        <v>227500.00000000003</v>
      </c>
      <c r="I1720" s="24">
        <v>36666.666666666672</v>
      </c>
      <c r="J1720" s="24">
        <v>18958.333333333339</v>
      </c>
      <c r="K1720" s="24">
        <v>24809.162359733076</v>
      </c>
      <c r="L1720" s="24">
        <v>14694.128251456015</v>
      </c>
      <c r="M1720" s="24">
        <v>39503.290611189092</v>
      </c>
      <c r="N1720" s="24">
        <v>36330.042722144281</v>
      </c>
      <c r="O1720" s="24">
        <v>51024.170973600238</v>
      </c>
      <c r="P1720" s="24">
        <v>75833.333333333372</v>
      </c>
      <c r="Q1720" s="24">
        <v>2.9934847958385298</v>
      </c>
      <c r="R1720" s="24">
        <v>1.2780512668787516</v>
      </c>
      <c r="S1720" s="24">
        <v>4.2715360627172814</v>
      </c>
      <c r="T1720" s="24">
        <v>7.5833333333333286</v>
      </c>
      <c r="U1720" s="24">
        <v>733333.33333333337</v>
      </c>
      <c r="V1720" s="24">
        <v>379166.66666666674</v>
      </c>
      <c r="W1720" s="24">
        <v>440000</v>
      </c>
      <c r="X1720" s="24">
        <v>227500.00000000003</v>
      </c>
      <c r="Y1720" s="24">
        <v>0</v>
      </c>
      <c r="Z1720" s="24">
        <v>0</v>
      </c>
      <c r="AA1720" s="24">
        <v>24809.162359733076</v>
      </c>
      <c r="AB1720" s="24">
        <v>14694.128251456015</v>
      </c>
      <c r="AC1720" s="24">
        <v>39503.290611189092</v>
      </c>
      <c r="AD1720" s="24">
        <v>36330.042722144281</v>
      </c>
      <c r="AE1720" s="24">
        <v>51024.170973600238</v>
      </c>
      <c r="AF1720" s="24">
        <v>75833.333333333372</v>
      </c>
      <c r="AG1720" s="24">
        <v>2.9934847958385298</v>
      </c>
      <c r="AH1720" s="24">
        <v>1.2780512668787516</v>
      </c>
      <c r="AI1720" s="24">
        <v>4.2715360627172814</v>
      </c>
      <c r="AJ1720" s="24">
        <v>7.5833333333333286</v>
      </c>
      <c r="AK1720" s="24">
        <v>0</v>
      </c>
      <c r="AL1720" s="24">
        <v>0</v>
      </c>
      <c r="AM1720" s="24">
        <v>0</v>
      </c>
      <c r="AN1720" s="24">
        <v>0</v>
      </c>
      <c r="AO1720" s="24">
        <v>36666.666666666672</v>
      </c>
      <c r="AP1720" s="24">
        <v>18958.333333333339</v>
      </c>
      <c r="AQ1720" s="24">
        <v>0</v>
      </c>
      <c r="AR1720" s="24">
        <v>0</v>
      </c>
      <c r="AS1720" s="24">
        <v>0</v>
      </c>
      <c r="AT1720" s="24">
        <v>0</v>
      </c>
      <c r="AU1720" s="24">
        <v>0</v>
      </c>
      <c r="AV1720" s="24">
        <v>0</v>
      </c>
      <c r="AW1720" s="24">
        <v>0</v>
      </c>
      <c r="AX1720" s="24">
        <v>0</v>
      </c>
      <c r="AY1720" s="24">
        <v>0</v>
      </c>
      <c r="AZ1720" s="24">
        <v>0</v>
      </c>
      <c r="BA1720" s="24">
        <v>3.3117972706160472</v>
      </c>
      <c r="BB1720" s="24">
        <v>4.5898485374948024</v>
      </c>
      <c r="BC1720" s="24">
        <v>3.3117972706160472</v>
      </c>
      <c r="BD1720" s="24">
        <v>4.5898485374948024</v>
      </c>
      <c r="BE1720" s="24">
        <v>0</v>
      </c>
      <c r="BF1720" s="24">
        <v>0</v>
      </c>
      <c r="BG1720" s="24">
        <v>733333.33333333337</v>
      </c>
      <c r="BH1720" s="24">
        <v>379166.66666666674</v>
      </c>
      <c r="BI1720" s="24">
        <v>0</v>
      </c>
      <c r="BJ1720" s="24">
        <v>0</v>
      </c>
      <c r="BK1720" s="24">
        <v>0</v>
      </c>
      <c r="BL1720" s="24">
        <v>0</v>
      </c>
    </row>
    <row r="1721" spans="1:64" x14ac:dyDescent="0.25">
      <c r="A1721" t="s">
        <v>5127</v>
      </c>
      <c r="B1721">
        <v>33</v>
      </c>
      <c r="C1721">
        <v>3</v>
      </c>
      <c r="D1721">
        <v>3</v>
      </c>
      <c r="E1721" s="24">
        <v>733333.33333333337</v>
      </c>
      <c r="F1721" s="24">
        <v>404166.66666666674</v>
      </c>
      <c r="G1721" s="24">
        <v>440000</v>
      </c>
      <c r="H1721" s="24">
        <v>242500.00000000003</v>
      </c>
      <c r="I1721" s="24">
        <v>36666.666666666672</v>
      </c>
      <c r="J1721" s="24">
        <v>20208.333333333339</v>
      </c>
      <c r="K1721" s="24">
        <v>26539.384433851432</v>
      </c>
      <c r="L1721" s="24">
        <v>15063.289257451921</v>
      </c>
      <c r="M1721" s="24">
        <v>41602.673691303353</v>
      </c>
      <c r="N1721" s="24">
        <v>39230.659642030019</v>
      </c>
      <c r="O1721" s="24">
        <v>54293.948899482028</v>
      </c>
      <c r="P1721" s="24">
        <v>80833.333333333372</v>
      </c>
      <c r="Q1721" s="24">
        <v>3.176669191091186</v>
      </c>
      <c r="R1721" s="24">
        <v>1.3153441293580102</v>
      </c>
      <c r="S1721" s="24">
        <v>4.4920133204491961</v>
      </c>
      <c r="T1721" s="24">
        <v>8.0833333333333428</v>
      </c>
      <c r="U1721" s="24">
        <v>733333.33333333337</v>
      </c>
      <c r="V1721" s="24">
        <v>404166.66666666674</v>
      </c>
      <c r="W1721" s="24">
        <v>440000</v>
      </c>
      <c r="X1721" s="24">
        <v>242500.00000000003</v>
      </c>
      <c r="Y1721" s="24">
        <v>0</v>
      </c>
      <c r="Z1721" s="24">
        <v>0</v>
      </c>
      <c r="AA1721" s="24">
        <v>26539.384433851432</v>
      </c>
      <c r="AB1721" s="24">
        <v>15063.289257451921</v>
      </c>
      <c r="AC1721" s="24">
        <v>41602.673691303353</v>
      </c>
      <c r="AD1721" s="24">
        <v>39230.659642030019</v>
      </c>
      <c r="AE1721" s="24">
        <v>54293.948899482028</v>
      </c>
      <c r="AF1721" s="24">
        <v>80833.333333333372</v>
      </c>
      <c r="AG1721" s="24">
        <v>3.176669191091186</v>
      </c>
      <c r="AH1721" s="24">
        <v>1.3153441293580102</v>
      </c>
      <c r="AI1721" s="24">
        <v>4.4920133204491961</v>
      </c>
      <c r="AJ1721" s="24">
        <v>8.0833333333333428</v>
      </c>
      <c r="AK1721" s="24">
        <v>0</v>
      </c>
      <c r="AL1721" s="24">
        <v>0</v>
      </c>
      <c r="AM1721" s="24">
        <v>0</v>
      </c>
      <c r="AN1721" s="24">
        <v>0</v>
      </c>
      <c r="AO1721" s="24">
        <v>36666.666666666672</v>
      </c>
      <c r="AP1721" s="24">
        <v>20208.333333333339</v>
      </c>
      <c r="AQ1721" s="24">
        <v>0</v>
      </c>
      <c r="AR1721" s="24">
        <v>0</v>
      </c>
      <c r="AS1721" s="24">
        <v>0</v>
      </c>
      <c r="AT1721" s="24">
        <v>0</v>
      </c>
      <c r="AU1721" s="24">
        <v>0</v>
      </c>
      <c r="AV1721" s="24">
        <v>0</v>
      </c>
      <c r="AW1721" s="24">
        <v>0</v>
      </c>
      <c r="AX1721" s="24">
        <v>0</v>
      </c>
      <c r="AY1721" s="24">
        <v>0</v>
      </c>
      <c r="AZ1721" s="24">
        <v>0</v>
      </c>
      <c r="BA1721" s="24">
        <v>3.5913200128841467</v>
      </c>
      <c r="BB1721" s="24">
        <v>4.9066641422421498</v>
      </c>
      <c r="BC1721" s="24">
        <v>3.5913200128841467</v>
      </c>
      <c r="BD1721" s="24">
        <v>4.9066641422421498</v>
      </c>
      <c r="BE1721" s="24">
        <v>0</v>
      </c>
      <c r="BF1721" s="24">
        <v>0</v>
      </c>
      <c r="BG1721" s="24">
        <v>733333.33333333337</v>
      </c>
      <c r="BH1721" s="24">
        <v>404166.66666666674</v>
      </c>
      <c r="BI1721" s="24">
        <v>0</v>
      </c>
      <c r="BJ1721" s="24">
        <v>0</v>
      </c>
      <c r="BK1721" s="24">
        <v>0</v>
      </c>
      <c r="BL1721" s="24">
        <v>0</v>
      </c>
    </row>
    <row r="1722" spans="1:64" x14ac:dyDescent="0.25">
      <c r="A1722" t="s">
        <v>5127</v>
      </c>
      <c r="B1722">
        <v>34</v>
      </c>
      <c r="C1722">
        <v>4</v>
      </c>
      <c r="D1722">
        <v>3</v>
      </c>
      <c r="E1722" s="24">
        <v>866666.66666666663</v>
      </c>
      <c r="F1722" s="24">
        <v>436111.11111111118</v>
      </c>
      <c r="G1722" s="24">
        <v>519999.99999999994</v>
      </c>
      <c r="H1722" s="24">
        <v>261666.66666666669</v>
      </c>
      <c r="I1722" s="24">
        <v>43333.333333333336</v>
      </c>
      <c r="J1722" s="24">
        <v>21805.555555555562</v>
      </c>
      <c r="K1722" s="24">
        <v>28338.205242020049</v>
      </c>
      <c r="L1722" s="24">
        <v>15637.124752193427</v>
      </c>
      <c r="M1722" s="24">
        <v>43975.329994213476</v>
      </c>
      <c r="N1722" s="24">
        <v>43246.89222800883</v>
      </c>
      <c r="O1722" s="24">
        <v>58884.016980202287</v>
      </c>
      <c r="P1722" s="24">
        <v>87222.222222222365</v>
      </c>
      <c r="Q1722" s="24">
        <v>3.3725138762900855</v>
      </c>
      <c r="R1722" s="24">
        <v>1.3709820287086956</v>
      </c>
      <c r="S1722" s="24">
        <v>4.743495904998781</v>
      </c>
      <c r="T1722" s="24">
        <v>8.7222222222222285</v>
      </c>
      <c r="U1722" s="24">
        <v>866666.66666666663</v>
      </c>
      <c r="V1722" s="24">
        <v>436111.11111111118</v>
      </c>
      <c r="W1722" s="24">
        <v>519999.99999999994</v>
      </c>
      <c r="X1722" s="24">
        <v>261666.66666666669</v>
      </c>
      <c r="Y1722" s="24">
        <v>0</v>
      </c>
      <c r="Z1722" s="24">
        <v>0</v>
      </c>
      <c r="AA1722" s="24">
        <v>28338.205242020049</v>
      </c>
      <c r="AB1722" s="24">
        <v>15637.124752193427</v>
      </c>
      <c r="AC1722" s="24">
        <v>43975.329994213476</v>
      </c>
      <c r="AD1722" s="24">
        <v>43246.89222800883</v>
      </c>
      <c r="AE1722" s="24">
        <v>58884.016980202287</v>
      </c>
      <c r="AF1722" s="24">
        <v>87222.222222222365</v>
      </c>
      <c r="AG1722" s="24">
        <v>3.3725138762900855</v>
      </c>
      <c r="AH1722" s="24">
        <v>1.3709820287086956</v>
      </c>
      <c r="AI1722" s="24">
        <v>4.743495904998781</v>
      </c>
      <c r="AJ1722" s="24">
        <v>8.7222222222222285</v>
      </c>
      <c r="AK1722" s="24">
        <v>0</v>
      </c>
      <c r="AL1722" s="24">
        <v>0</v>
      </c>
      <c r="AM1722" s="24">
        <v>0</v>
      </c>
      <c r="AN1722" s="24">
        <v>0</v>
      </c>
      <c r="AO1722" s="24">
        <v>43333.333333333336</v>
      </c>
      <c r="AP1722" s="24">
        <v>21805.555555555562</v>
      </c>
      <c r="AQ1722" s="24">
        <v>0</v>
      </c>
      <c r="AR1722" s="24">
        <v>0</v>
      </c>
      <c r="AS1722" s="24">
        <v>0</v>
      </c>
      <c r="AT1722" s="24">
        <v>0</v>
      </c>
      <c r="AU1722" s="24">
        <v>0</v>
      </c>
      <c r="AV1722" s="24">
        <v>0</v>
      </c>
      <c r="AW1722" s="24">
        <v>0</v>
      </c>
      <c r="AX1722" s="24">
        <v>0</v>
      </c>
      <c r="AY1722" s="24">
        <v>0</v>
      </c>
      <c r="AZ1722" s="24">
        <v>0</v>
      </c>
      <c r="BA1722" s="24">
        <v>3.9787263172234475</v>
      </c>
      <c r="BB1722" s="24">
        <v>5.3497083459321431</v>
      </c>
      <c r="BC1722" s="24">
        <v>3.9787263172234475</v>
      </c>
      <c r="BD1722" s="24">
        <v>5.3497083459321431</v>
      </c>
      <c r="BE1722" s="24">
        <v>0</v>
      </c>
      <c r="BF1722" s="24">
        <v>0</v>
      </c>
      <c r="BG1722" s="24">
        <v>866666.66666666663</v>
      </c>
      <c r="BH1722" s="24">
        <v>436111.11111111118</v>
      </c>
      <c r="BI1722" s="24">
        <v>0</v>
      </c>
      <c r="BJ1722" s="24">
        <v>0</v>
      </c>
      <c r="BK1722" s="24">
        <v>0</v>
      </c>
      <c r="BL1722" s="24">
        <v>0</v>
      </c>
    </row>
    <row r="1723" spans="1:64" x14ac:dyDescent="0.25">
      <c r="A1723" t="s">
        <v>5127</v>
      </c>
      <c r="B1723">
        <v>35</v>
      </c>
      <c r="C1723">
        <v>4</v>
      </c>
      <c r="D1723">
        <v>3</v>
      </c>
      <c r="E1723" s="24">
        <v>866666.66666666663</v>
      </c>
      <c r="F1723" s="24">
        <v>475000</v>
      </c>
      <c r="G1723" s="24">
        <v>519999.99999999994</v>
      </c>
      <c r="H1723" s="24">
        <v>285000</v>
      </c>
      <c r="I1723" s="24">
        <v>43333.333333333336</v>
      </c>
      <c r="J1723" s="24">
        <v>23750</v>
      </c>
      <c r="K1723" s="24">
        <v>30246.404459248413</v>
      </c>
      <c r="L1723" s="24">
        <v>16453.805311697593</v>
      </c>
      <c r="M1723" s="24">
        <v>46700.209770946007</v>
      </c>
      <c r="N1723" s="24">
        <v>48299.790229054051</v>
      </c>
      <c r="O1723" s="24">
        <v>64753.595540751587</v>
      </c>
      <c r="P1723" s="24">
        <v>95000</v>
      </c>
      <c r="Q1723" s="24">
        <v>3.5861444441892516</v>
      </c>
      <c r="R1723" s="24">
        <v>1.4485406178269926</v>
      </c>
      <c r="S1723" s="24">
        <v>5.0346850620162442</v>
      </c>
      <c r="T1723" s="24">
        <v>9.5</v>
      </c>
      <c r="U1723" s="24">
        <v>866666.66666666663</v>
      </c>
      <c r="V1723" s="24">
        <v>475000</v>
      </c>
      <c r="W1723" s="24">
        <v>519999.99999999994</v>
      </c>
      <c r="X1723" s="24">
        <v>285000</v>
      </c>
      <c r="Y1723" s="24">
        <v>0</v>
      </c>
      <c r="Z1723" s="24">
        <v>0</v>
      </c>
      <c r="AA1723" s="24">
        <v>30246.404459248413</v>
      </c>
      <c r="AB1723" s="24">
        <v>16453.805311697593</v>
      </c>
      <c r="AC1723" s="24">
        <v>46700.209770946007</v>
      </c>
      <c r="AD1723" s="24">
        <v>48299.790229054051</v>
      </c>
      <c r="AE1723" s="24">
        <v>64753.595540751587</v>
      </c>
      <c r="AF1723" s="24">
        <v>95000</v>
      </c>
      <c r="AG1723" s="24">
        <v>3.5861444441892516</v>
      </c>
      <c r="AH1723" s="24">
        <v>1.4485406178269926</v>
      </c>
      <c r="AI1723" s="24">
        <v>5.0346850620162442</v>
      </c>
      <c r="AJ1723" s="24">
        <v>9.5</v>
      </c>
      <c r="AK1723" s="24">
        <v>0</v>
      </c>
      <c r="AL1723" s="24">
        <v>0</v>
      </c>
      <c r="AM1723" s="24">
        <v>0</v>
      </c>
      <c r="AN1723" s="24">
        <v>0</v>
      </c>
      <c r="AO1723" s="24">
        <v>43333.333333333336</v>
      </c>
      <c r="AP1723" s="24">
        <v>23750</v>
      </c>
      <c r="AQ1723" s="24">
        <v>0</v>
      </c>
      <c r="AR1723" s="24">
        <v>0</v>
      </c>
      <c r="AS1723" s="24">
        <v>0</v>
      </c>
      <c r="AT1723" s="24">
        <v>0</v>
      </c>
      <c r="AU1723" s="24">
        <v>0</v>
      </c>
      <c r="AV1723" s="24">
        <v>0</v>
      </c>
      <c r="AW1723" s="24">
        <v>0</v>
      </c>
      <c r="AX1723" s="24">
        <v>0</v>
      </c>
      <c r="AY1723" s="24">
        <v>0</v>
      </c>
      <c r="AZ1723" s="24">
        <v>0</v>
      </c>
      <c r="BA1723" s="24">
        <v>4.4653149379837558</v>
      </c>
      <c r="BB1723" s="24">
        <v>5.9138555558107555</v>
      </c>
      <c r="BC1723" s="24">
        <v>4.4653149379837558</v>
      </c>
      <c r="BD1723" s="24">
        <v>5.9138555558107555</v>
      </c>
      <c r="BE1723" s="24">
        <v>0</v>
      </c>
      <c r="BF1723" s="24">
        <v>0</v>
      </c>
      <c r="BG1723" s="24">
        <v>866666.66666666663</v>
      </c>
      <c r="BH1723" s="24">
        <v>475000</v>
      </c>
      <c r="BI1723" s="24">
        <v>0</v>
      </c>
      <c r="BJ1723" s="24">
        <v>0</v>
      </c>
      <c r="BK1723" s="24">
        <v>0</v>
      </c>
      <c r="BL1723" s="24">
        <v>0</v>
      </c>
    </row>
    <row r="1724" spans="1:64" x14ac:dyDescent="0.25">
      <c r="A1724" t="s">
        <v>5127</v>
      </c>
      <c r="B1724">
        <v>36</v>
      </c>
      <c r="C1724">
        <v>4</v>
      </c>
      <c r="D1724">
        <v>3</v>
      </c>
      <c r="E1724" s="24">
        <v>866666.66666666663</v>
      </c>
      <c r="F1724" s="24">
        <v>513888.88888888888</v>
      </c>
      <c r="G1724" s="24">
        <v>519999.99999999994</v>
      </c>
      <c r="H1724" s="24">
        <v>308333.33333333331</v>
      </c>
      <c r="I1724" s="24">
        <v>43333.333333333336</v>
      </c>
      <c r="J1724" s="24">
        <v>25694.444444444445</v>
      </c>
      <c r="K1724" s="24">
        <v>32307.799078387208</v>
      </c>
      <c r="L1724" s="24">
        <v>17507.910067803808</v>
      </c>
      <c r="M1724" s="24">
        <v>49815.709146191017</v>
      </c>
      <c r="N1724" s="24">
        <v>52962.068631586735</v>
      </c>
      <c r="O1724" s="24">
        <v>70469.978699390544</v>
      </c>
      <c r="P1724" s="24">
        <v>102777.77777777775</v>
      </c>
      <c r="Q1724" s="24">
        <v>3.8226926078950427</v>
      </c>
      <c r="R1724" s="24">
        <v>1.5467546918118416</v>
      </c>
      <c r="S1724" s="24">
        <v>5.3694472997068843</v>
      </c>
      <c r="T1724" s="24">
        <v>10.277777777777771</v>
      </c>
      <c r="U1724" s="24">
        <v>866666.66666666663</v>
      </c>
      <c r="V1724" s="24">
        <v>513888.88888888888</v>
      </c>
      <c r="W1724" s="24">
        <v>519999.99999999994</v>
      </c>
      <c r="X1724" s="24">
        <v>308333.33333333331</v>
      </c>
      <c r="Y1724" s="24">
        <v>0</v>
      </c>
      <c r="Z1724" s="24">
        <v>0</v>
      </c>
      <c r="AA1724" s="24">
        <v>32307.799078387208</v>
      </c>
      <c r="AB1724" s="24">
        <v>17507.910067803808</v>
      </c>
      <c r="AC1724" s="24">
        <v>49815.709146191017</v>
      </c>
      <c r="AD1724" s="24">
        <v>52962.068631586735</v>
      </c>
      <c r="AE1724" s="24">
        <v>70469.978699390544</v>
      </c>
      <c r="AF1724" s="24">
        <v>102777.77777777775</v>
      </c>
      <c r="AG1724" s="24">
        <v>3.8226926078950427</v>
      </c>
      <c r="AH1724" s="24">
        <v>1.5467546918118416</v>
      </c>
      <c r="AI1724" s="24">
        <v>5.3694472997068843</v>
      </c>
      <c r="AJ1724" s="24">
        <v>10.277777777777771</v>
      </c>
      <c r="AK1724" s="24">
        <v>0</v>
      </c>
      <c r="AL1724" s="24">
        <v>0</v>
      </c>
      <c r="AM1724" s="24">
        <v>0</v>
      </c>
      <c r="AN1724" s="24">
        <v>0</v>
      </c>
      <c r="AO1724" s="24">
        <v>43333.333333333336</v>
      </c>
      <c r="AP1724" s="24">
        <v>25694.444444444445</v>
      </c>
      <c r="AQ1724" s="24">
        <v>0</v>
      </c>
      <c r="AR1724" s="24">
        <v>0</v>
      </c>
      <c r="AS1724" s="24">
        <v>0</v>
      </c>
      <c r="AT1724" s="24">
        <v>0</v>
      </c>
      <c r="AU1724" s="24">
        <v>0</v>
      </c>
      <c r="AV1724" s="24">
        <v>0</v>
      </c>
      <c r="AW1724" s="24">
        <v>0</v>
      </c>
      <c r="AX1724" s="24">
        <v>0</v>
      </c>
      <c r="AY1724" s="24">
        <v>0</v>
      </c>
      <c r="AZ1724" s="24">
        <v>0</v>
      </c>
      <c r="BA1724" s="24">
        <v>4.9083304780708943</v>
      </c>
      <c r="BB1724" s="24">
        <v>6.4550851698827216</v>
      </c>
      <c r="BC1724" s="24">
        <v>4.9083304780708943</v>
      </c>
      <c r="BD1724" s="24">
        <v>6.4550851698827216</v>
      </c>
      <c r="BE1724" s="24">
        <v>0</v>
      </c>
      <c r="BF1724" s="24">
        <v>0</v>
      </c>
      <c r="BG1724" s="24">
        <v>866666.66666666663</v>
      </c>
      <c r="BH1724" s="24">
        <v>513888.88888888888</v>
      </c>
      <c r="BI1724" s="24">
        <v>0</v>
      </c>
      <c r="BJ1724" s="24">
        <v>0</v>
      </c>
      <c r="BK1724" s="24">
        <v>0</v>
      </c>
      <c r="BL1724" s="24">
        <v>0</v>
      </c>
    </row>
    <row r="1725" spans="1:64" x14ac:dyDescent="0.25">
      <c r="A1725" t="s">
        <v>5127</v>
      </c>
      <c r="B1725">
        <v>37</v>
      </c>
      <c r="C1725">
        <v>1</v>
      </c>
      <c r="D1725">
        <v>4</v>
      </c>
      <c r="E1725" s="24">
        <v>800000</v>
      </c>
      <c r="F1725" s="24">
        <v>561111.11111111112</v>
      </c>
      <c r="G1725" s="24">
        <v>480000</v>
      </c>
      <c r="H1725" s="24">
        <v>336666.66666666669</v>
      </c>
      <c r="I1725" s="24">
        <v>40000</v>
      </c>
      <c r="J1725" s="24">
        <v>28055.555555555558</v>
      </c>
      <c r="K1725" s="24">
        <v>34551.183353436063</v>
      </c>
      <c r="L1725" s="24">
        <v>18763.570259259781</v>
      </c>
      <c r="M1725" s="24">
        <v>53314.753612695844</v>
      </c>
      <c r="N1725" s="24">
        <v>58907.468609526404</v>
      </c>
      <c r="O1725" s="24">
        <v>77671.038868786185</v>
      </c>
      <c r="P1725" s="24">
        <v>112222.22222222225</v>
      </c>
      <c r="Q1725" s="24">
        <v>4.0841469470546556</v>
      </c>
      <c r="R1725" s="24">
        <v>1.6623411276029998</v>
      </c>
      <c r="S1725" s="24">
        <v>5.7464880746576554</v>
      </c>
      <c r="T1725" s="24">
        <v>11.222222222222229</v>
      </c>
      <c r="U1725" s="24">
        <v>800000</v>
      </c>
      <c r="V1725" s="24">
        <v>561111.11111111112</v>
      </c>
      <c r="W1725" s="24">
        <v>480000</v>
      </c>
      <c r="X1725" s="24">
        <v>336666.66666666669</v>
      </c>
      <c r="Y1725" s="24">
        <v>0</v>
      </c>
      <c r="Z1725" s="24">
        <v>0</v>
      </c>
      <c r="AA1725" s="24">
        <v>34551.183353436063</v>
      </c>
      <c r="AB1725" s="24">
        <v>18763.570259259781</v>
      </c>
      <c r="AC1725" s="24">
        <v>53314.753612695844</v>
      </c>
      <c r="AD1725" s="24">
        <v>58907.468609526404</v>
      </c>
      <c r="AE1725" s="24">
        <v>77671.038868786185</v>
      </c>
      <c r="AF1725" s="24">
        <v>112222.22222222225</v>
      </c>
      <c r="AG1725" s="24">
        <v>4.0841469470546556</v>
      </c>
      <c r="AH1725" s="24">
        <v>1.6623411276029998</v>
      </c>
      <c r="AI1725" s="24">
        <v>5.7464880746576554</v>
      </c>
      <c r="AJ1725" s="24">
        <v>11.222222222222229</v>
      </c>
      <c r="AK1725" s="24">
        <v>0</v>
      </c>
      <c r="AL1725" s="24">
        <v>0</v>
      </c>
      <c r="AM1725" s="24">
        <v>0</v>
      </c>
      <c r="AN1725" s="24">
        <v>0</v>
      </c>
      <c r="AO1725" s="24">
        <v>40000</v>
      </c>
      <c r="AP1725" s="24">
        <v>28055.555555555558</v>
      </c>
      <c r="AQ1725" s="24">
        <v>0</v>
      </c>
      <c r="AR1725" s="24">
        <v>0</v>
      </c>
      <c r="AS1725" s="24">
        <v>0</v>
      </c>
      <c r="AT1725" s="24">
        <v>0</v>
      </c>
      <c r="AU1725" s="24">
        <v>0</v>
      </c>
      <c r="AV1725" s="24">
        <v>0</v>
      </c>
      <c r="AW1725" s="24">
        <v>0</v>
      </c>
      <c r="AX1725" s="24">
        <v>0</v>
      </c>
      <c r="AY1725" s="24">
        <v>0</v>
      </c>
      <c r="AZ1725" s="24">
        <v>0</v>
      </c>
      <c r="BA1725" s="24">
        <v>5.475734147564566</v>
      </c>
      <c r="BB1725" s="24">
        <v>7.13807527516758</v>
      </c>
      <c r="BC1725" s="24">
        <v>5.475734147564566</v>
      </c>
      <c r="BD1725" s="24">
        <v>7.13807527516758</v>
      </c>
      <c r="BE1725" s="24">
        <v>0</v>
      </c>
      <c r="BF1725" s="24">
        <v>0</v>
      </c>
      <c r="BG1725" s="24">
        <v>800000</v>
      </c>
      <c r="BH1725" s="24">
        <v>561111.11111111112</v>
      </c>
      <c r="BI1725" s="24">
        <v>0</v>
      </c>
      <c r="BJ1725" s="24">
        <v>0</v>
      </c>
      <c r="BK1725" s="24">
        <v>0</v>
      </c>
      <c r="BL1725" s="24">
        <v>0</v>
      </c>
    </row>
    <row r="1726" spans="1:64" x14ac:dyDescent="0.25">
      <c r="A1726" t="s">
        <v>5127</v>
      </c>
      <c r="B1726">
        <v>38</v>
      </c>
      <c r="C1726">
        <v>1</v>
      </c>
      <c r="D1726">
        <v>4</v>
      </c>
      <c r="E1726" s="24">
        <v>800000</v>
      </c>
      <c r="F1726" s="24">
        <v>616666.66666666663</v>
      </c>
      <c r="G1726" s="24">
        <v>480000</v>
      </c>
      <c r="H1726" s="24">
        <v>369999.99999999994</v>
      </c>
      <c r="I1726" s="24">
        <v>40000</v>
      </c>
      <c r="J1726" s="24">
        <v>30833.333333333332</v>
      </c>
      <c r="K1726" s="24">
        <v>37010.601776650816</v>
      </c>
      <c r="L1726" s="24">
        <v>20278.954962618358</v>
      </c>
      <c r="M1726" s="24">
        <v>57289.556739269174</v>
      </c>
      <c r="N1726" s="24">
        <v>66043.776594064082</v>
      </c>
      <c r="O1726" s="24">
        <v>86322.731556682382</v>
      </c>
      <c r="P1726" s="24">
        <v>123333.33333333326</v>
      </c>
      <c r="Q1726" s="24">
        <v>4.3750429916157785</v>
      </c>
      <c r="R1726" s="24">
        <v>1.8011422033937023</v>
      </c>
      <c r="S1726" s="24">
        <v>6.1761851950094808</v>
      </c>
      <c r="T1726" s="24">
        <v>12.333333333333343</v>
      </c>
      <c r="U1726" s="24">
        <v>800000</v>
      </c>
      <c r="V1726" s="24">
        <v>616666.66666666663</v>
      </c>
      <c r="W1726" s="24">
        <v>480000</v>
      </c>
      <c r="X1726" s="24">
        <v>369999.99999999994</v>
      </c>
      <c r="Y1726" s="24">
        <v>0</v>
      </c>
      <c r="Z1726" s="24">
        <v>0</v>
      </c>
      <c r="AA1726" s="24">
        <v>37010.601776650816</v>
      </c>
      <c r="AB1726" s="24">
        <v>20278.954962618358</v>
      </c>
      <c r="AC1726" s="24">
        <v>57289.556739269174</v>
      </c>
      <c r="AD1726" s="24">
        <v>66043.776594064082</v>
      </c>
      <c r="AE1726" s="24">
        <v>86322.731556682382</v>
      </c>
      <c r="AF1726" s="24">
        <v>123333.33333333326</v>
      </c>
      <c r="AG1726" s="24">
        <v>4.3750429916157785</v>
      </c>
      <c r="AH1726" s="24">
        <v>1.8011422033937023</v>
      </c>
      <c r="AI1726" s="24">
        <v>6.1761851950094808</v>
      </c>
      <c r="AJ1726" s="24">
        <v>12.333333333333343</v>
      </c>
      <c r="AK1726" s="24">
        <v>0</v>
      </c>
      <c r="AL1726" s="24">
        <v>0</v>
      </c>
      <c r="AM1726" s="24">
        <v>0</v>
      </c>
      <c r="AN1726" s="24">
        <v>0</v>
      </c>
      <c r="AO1726" s="24">
        <v>40000</v>
      </c>
      <c r="AP1726" s="24">
        <v>30833.333333333332</v>
      </c>
      <c r="AQ1726" s="24">
        <v>0</v>
      </c>
      <c r="AR1726" s="24">
        <v>0</v>
      </c>
      <c r="AS1726" s="24">
        <v>0</v>
      </c>
      <c r="AT1726" s="24">
        <v>0</v>
      </c>
      <c r="AU1726" s="24">
        <v>0</v>
      </c>
      <c r="AV1726" s="24">
        <v>0</v>
      </c>
      <c r="AW1726" s="24">
        <v>0</v>
      </c>
      <c r="AX1726" s="24">
        <v>0</v>
      </c>
      <c r="AY1726" s="24">
        <v>0</v>
      </c>
      <c r="AZ1726" s="24">
        <v>0</v>
      </c>
      <c r="BA1726" s="24">
        <v>6.157148138323862</v>
      </c>
      <c r="BB1726" s="24">
        <v>7.9582903417175572</v>
      </c>
      <c r="BC1726" s="24">
        <v>6.157148138323862</v>
      </c>
      <c r="BD1726" s="24">
        <v>7.9582903417175572</v>
      </c>
      <c r="BE1726" s="24">
        <v>0</v>
      </c>
      <c r="BF1726" s="24">
        <v>0</v>
      </c>
      <c r="BG1726" s="24">
        <v>800000</v>
      </c>
      <c r="BH1726" s="24">
        <v>616666.66666666663</v>
      </c>
      <c r="BI1726" s="24">
        <v>0</v>
      </c>
      <c r="BJ1726" s="24">
        <v>0</v>
      </c>
      <c r="BK1726" s="24">
        <v>0</v>
      </c>
      <c r="BL1726" s="24">
        <v>0</v>
      </c>
    </row>
    <row r="1727" spans="1:64" x14ac:dyDescent="0.25">
      <c r="A1727" t="s">
        <v>5127</v>
      </c>
      <c r="B1727">
        <v>39</v>
      </c>
      <c r="C1727">
        <v>1</v>
      </c>
      <c r="D1727">
        <v>4</v>
      </c>
      <c r="E1727" s="24">
        <v>800000</v>
      </c>
      <c r="F1727" s="24">
        <v>672222.22222222213</v>
      </c>
      <c r="G1727" s="24">
        <v>480000</v>
      </c>
      <c r="H1727" s="24">
        <v>403333.33333333326</v>
      </c>
      <c r="I1727" s="24">
        <v>40000</v>
      </c>
      <c r="J1727" s="24">
        <v>33611.111111111109</v>
      </c>
      <c r="K1727" s="24">
        <v>39728.732478922466</v>
      </c>
      <c r="L1727" s="24">
        <v>22055.179294479196</v>
      </c>
      <c r="M1727" s="24">
        <v>61783.911773401662</v>
      </c>
      <c r="N1727" s="24">
        <v>72660.532671042834</v>
      </c>
      <c r="O1727" s="24">
        <v>94715.71196552203</v>
      </c>
      <c r="P1727" s="24">
        <v>134444.4444444445</v>
      </c>
      <c r="Q1727" s="24">
        <v>4.7005515640617048</v>
      </c>
      <c r="R1727" s="24">
        <v>1.9625034752660113</v>
      </c>
      <c r="S1727" s="24">
        <v>6.6630550393277161</v>
      </c>
      <c r="T1727" s="24">
        <v>13.444444444444429</v>
      </c>
      <c r="U1727" s="24">
        <v>800000</v>
      </c>
      <c r="V1727" s="24">
        <v>672222.22222222213</v>
      </c>
      <c r="W1727" s="24">
        <v>480000</v>
      </c>
      <c r="X1727" s="24">
        <v>403333.33333333326</v>
      </c>
      <c r="Y1727" s="24">
        <v>0</v>
      </c>
      <c r="Z1727" s="24">
        <v>0</v>
      </c>
      <c r="AA1727" s="24">
        <v>39728.732478922466</v>
      </c>
      <c r="AB1727" s="24">
        <v>22055.179294479196</v>
      </c>
      <c r="AC1727" s="24">
        <v>61783.911773401662</v>
      </c>
      <c r="AD1727" s="24">
        <v>72660.532671042834</v>
      </c>
      <c r="AE1727" s="24">
        <v>94715.71196552203</v>
      </c>
      <c r="AF1727" s="24">
        <v>134444.4444444445</v>
      </c>
      <c r="AG1727" s="24">
        <v>4.7005515640617048</v>
      </c>
      <c r="AH1727" s="24">
        <v>1.9625034752660113</v>
      </c>
      <c r="AI1727" s="24">
        <v>6.6630550393277161</v>
      </c>
      <c r="AJ1727" s="24">
        <v>13.444444444444429</v>
      </c>
      <c r="AK1727" s="24">
        <v>0</v>
      </c>
      <c r="AL1727" s="24">
        <v>0</v>
      </c>
      <c r="AM1727" s="24">
        <v>0</v>
      </c>
      <c r="AN1727" s="24">
        <v>0</v>
      </c>
      <c r="AO1727" s="24">
        <v>40000</v>
      </c>
      <c r="AP1727" s="24">
        <v>33611.111111111109</v>
      </c>
      <c r="AQ1727" s="24">
        <v>0</v>
      </c>
      <c r="AR1727" s="24">
        <v>0</v>
      </c>
      <c r="AS1727" s="24">
        <v>0</v>
      </c>
      <c r="AT1727" s="24">
        <v>0</v>
      </c>
      <c r="AU1727" s="24">
        <v>0</v>
      </c>
      <c r="AV1727" s="24">
        <v>0</v>
      </c>
      <c r="AW1727" s="24">
        <v>0</v>
      </c>
      <c r="AX1727" s="24">
        <v>0</v>
      </c>
      <c r="AY1727" s="24">
        <v>0</v>
      </c>
      <c r="AZ1727" s="24">
        <v>0</v>
      </c>
      <c r="BA1727" s="24">
        <v>6.7813894051167125</v>
      </c>
      <c r="BB1727" s="24">
        <v>8.7438928803827167</v>
      </c>
      <c r="BC1727" s="24">
        <v>6.7813894051167125</v>
      </c>
      <c r="BD1727" s="24">
        <v>8.7438928803827167</v>
      </c>
      <c r="BE1727" s="24">
        <v>0</v>
      </c>
      <c r="BF1727" s="24">
        <v>0</v>
      </c>
      <c r="BG1727" s="24">
        <v>800000</v>
      </c>
      <c r="BH1727" s="24">
        <v>672222.22222222213</v>
      </c>
      <c r="BI1727" s="24">
        <v>0</v>
      </c>
      <c r="BJ1727" s="24">
        <v>0</v>
      </c>
      <c r="BK1727" s="24">
        <v>0</v>
      </c>
      <c r="BL1727" s="24">
        <v>0</v>
      </c>
    </row>
    <row r="1728" spans="1:64" x14ac:dyDescent="0.25">
      <c r="A1728" t="s">
        <v>5127</v>
      </c>
      <c r="B1728">
        <v>40</v>
      </c>
      <c r="C1728">
        <v>2</v>
      </c>
      <c r="D1728">
        <v>4</v>
      </c>
      <c r="E1728" s="24">
        <v>266666.66666666669</v>
      </c>
      <c r="F1728" s="24">
        <v>694444.44444444426</v>
      </c>
      <c r="G1728" s="24">
        <v>160000</v>
      </c>
      <c r="H1728" s="24">
        <v>416666.66666666657</v>
      </c>
      <c r="I1728" s="24">
        <v>13333.333333333336</v>
      </c>
      <c r="J1728" s="24">
        <v>34722.222222222212</v>
      </c>
      <c r="K1728" s="24">
        <v>42724.036457166192</v>
      </c>
      <c r="L1728" s="24">
        <v>23835.059896079707</v>
      </c>
      <c r="M1728" s="24">
        <v>66559.096353245899</v>
      </c>
      <c r="N1728" s="24">
        <v>72329.792535642744</v>
      </c>
      <c r="O1728" s="24">
        <v>96164.852431722684</v>
      </c>
      <c r="P1728" s="24">
        <v>138888.88888888876</v>
      </c>
      <c r="Q1728" s="24">
        <v>5.0589228310527048</v>
      </c>
      <c r="R1728" s="24">
        <v>2.1197773613987678</v>
      </c>
      <c r="S1728" s="24">
        <v>7.1787001924514726</v>
      </c>
      <c r="T1728" s="24">
        <v>13.888888888888886</v>
      </c>
      <c r="U1728" s="24">
        <v>266666.66666666669</v>
      </c>
      <c r="V1728" s="24">
        <v>694444.44444444426</v>
      </c>
      <c r="W1728" s="24">
        <v>160000</v>
      </c>
      <c r="X1728" s="24">
        <v>416666.66666666657</v>
      </c>
      <c r="Y1728" s="24">
        <v>0</v>
      </c>
      <c r="Z1728" s="24">
        <v>0</v>
      </c>
      <c r="AA1728" s="24">
        <v>42724.036457166192</v>
      </c>
      <c r="AB1728" s="24">
        <v>23835.059896079707</v>
      </c>
      <c r="AC1728" s="24">
        <v>66559.096353245899</v>
      </c>
      <c r="AD1728" s="24">
        <v>72329.792535642744</v>
      </c>
      <c r="AE1728" s="24">
        <v>96164.852431722684</v>
      </c>
      <c r="AF1728" s="24">
        <v>138888.88888888876</v>
      </c>
      <c r="AG1728" s="24">
        <v>5.0589228310527048</v>
      </c>
      <c r="AH1728" s="24">
        <v>2.1197773613987678</v>
      </c>
      <c r="AI1728" s="24">
        <v>7.1787001924514726</v>
      </c>
      <c r="AJ1728" s="24">
        <v>13.888888888888886</v>
      </c>
      <c r="AK1728" s="24">
        <v>0</v>
      </c>
      <c r="AL1728" s="24">
        <v>0</v>
      </c>
      <c r="AM1728" s="24">
        <v>0</v>
      </c>
      <c r="AN1728" s="24">
        <v>0</v>
      </c>
      <c r="AO1728" s="24">
        <v>13333.333333333336</v>
      </c>
      <c r="AP1728" s="24">
        <v>34722.222222222212</v>
      </c>
      <c r="AQ1728" s="24">
        <v>0</v>
      </c>
      <c r="AR1728" s="24">
        <v>0</v>
      </c>
      <c r="AS1728" s="24">
        <v>0</v>
      </c>
      <c r="AT1728" s="24">
        <v>0</v>
      </c>
      <c r="AU1728" s="24">
        <v>0</v>
      </c>
      <c r="AV1728" s="24">
        <v>0</v>
      </c>
      <c r="AW1728" s="24">
        <v>0</v>
      </c>
      <c r="AX1728" s="24">
        <v>0</v>
      </c>
      <c r="AY1728" s="24">
        <v>0</v>
      </c>
      <c r="AZ1728" s="24">
        <v>0</v>
      </c>
      <c r="BA1728" s="24">
        <v>6.7101886964374131</v>
      </c>
      <c r="BB1728" s="24">
        <v>8.829966057836188</v>
      </c>
      <c r="BC1728" s="24">
        <v>6.7101886964374131</v>
      </c>
      <c r="BD1728" s="24">
        <v>8.829966057836188</v>
      </c>
      <c r="BE1728" s="24">
        <v>0</v>
      </c>
      <c r="BF1728" s="24">
        <v>0</v>
      </c>
      <c r="BG1728" s="24">
        <v>266666.66666666669</v>
      </c>
      <c r="BH1728" s="24">
        <v>694444.44444444426</v>
      </c>
      <c r="BI1728" s="24">
        <v>0</v>
      </c>
      <c r="BJ1728" s="24">
        <v>0</v>
      </c>
      <c r="BK1728" s="24">
        <v>0</v>
      </c>
      <c r="BL1728" s="24">
        <v>0</v>
      </c>
    </row>
    <row r="1729" spans="1:64" x14ac:dyDescent="0.25">
      <c r="A1729" t="s">
        <v>5127</v>
      </c>
      <c r="B1729">
        <v>41</v>
      </c>
      <c r="C1729">
        <v>2</v>
      </c>
      <c r="D1729">
        <v>4</v>
      </c>
      <c r="E1729" s="24">
        <v>266666.66666666669</v>
      </c>
      <c r="F1729" s="24">
        <v>683333.33333333326</v>
      </c>
      <c r="G1729" s="24">
        <v>160000</v>
      </c>
      <c r="H1729" s="24">
        <v>409999.99999999994</v>
      </c>
      <c r="I1729" s="24">
        <v>13333.333333333336</v>
      </c>
      <c r="J1729" s="24">
        <v>34166.666666666664</v>
      </c>
      <c r="K1729" s="24">
        <v>45909.609186158865</v>
      </c>
      <c r="L1729" s="24">
        <v>25086.608447359991</v>
      </c>
      <c r="M1729" s="24">
        <v>70996.217633518856</v>
      </c>
      <c r="N1729" s="24">
        <v>65670.449033148121</v>
      </c>
      <c r="O1729" s="24">
        <v>90757.057480507763</v>
      </c>
      <c r="P1729" s="24">
        <v>136666.66666666674</v>
      </c>
      <c r="Q1729" s="24">
        <v>5.4285352786397922</v>
      </c>
      <c r="R1729" s="24">
        <v>2.2229429120103887</v>
      </c>
      <c r="S1729" s="24">
        <v>7.651478190650181</v>
      </c>
      <c r="T1729" s="24">
        <v>13.666666666666657</v>
      </c>
      <c r="U1729" s="24">
        <v>266666.66666666669</v>
      </c>
      <c r="V1729" s="24">
        <v>683333.33333333326</v>
      </c>
      <c r="W1729" s="24">
        <v>160000</v>
      </c>
      <c r="X1729" s="24">
        <v>409999.99999999994</v>
      </c>
      <c r="Y1729" s="24">
        <v>0</v>
      </c>
      <c r="Z1729" s="24">
        <v>0</v>
      </c>
      <c r="AA1729" s="24">
        <v>45909.609186158865</v>
      </c>
      <c r="AB1729" s="24">
        <v>25086.608447359991</v>
      </c>
      <c r="AC1729" s="24">
        <v>70996.217633518856</v>
      </c>
      <c r="AD1729" s="24">
        <v>65670.449033148121</v>
      </c>
      <c r="AE1729" s="24">
        <v>90757.057480507763</v>
      </c>
      <c r="AF1729" s="24">
        <v>136666.66666666674</v>
      </c>
      <c r="AG1729" s="24">
        <v>5.4285352786397922</v>
      </c>
      <c r="AH1729" s="24">
        <v>2.2229429120103887</v>
      </c>
      <c r="AI1729" s="24">
        <v>7.651478190650181</v>
      </c>
      <c r="AJ1729" s="24">
        <v>13.666666666666657</v>
      </c>
      <c r="AK1729" s="24">
        <v>0</v>
      </c>
      <c r="AL1729" s="24">
        <v>0</v>
      </c>
      <c r="AM1729" s="24">
        <v>0</v>
      </c>
      <c r="AN1729" s="24">
        <v>0</v>
      </c>
      <c r="AO1729" s="24">
        <v>13333.333333333336</v>
      </c>
      <c r="AP1729" s="24">
        <v>34166.666666666664</v>
      </c>
      <c r="AQ1729" s="24">
        <v>0</v>
      </c>
      <c r="AR1729" s="24">
        <v>0</v>
      </c>
      <c r="AS1729" s="24">
        <v>0</v>
      </c>
      <c r="AT1729" s="24">
        <v>0</v>
      </c>
      <c r="AU1729" s="24">
        <v>0</v>
      </c>
      <c r="AV1729" s="24">
        <v>0</v>
      </c>
      <c r="AW1729" s="24">
        <v>0</v>
      </c>
      <c r="AX1729" s="24">
        <v>0</v>
      </c>
      <c r="AY1729" s="24">
        <v>0</v>
      </c>
      <c r="AZ1729" s="24">
        <v>0</v>
      </c>
      <c r="BA1729" s="24">
        <v>6.0151884760164762</v>
      </c>
      <c r="BB1729" s="24">
        <v>8.2381313880268721</v>
      </c>
      <c r="BC1729" s="24">
        <v>6.0151884760164762</v>
      </c>
      <c r="BD1729" s="24">
        <v>8.2381313880268721</v>
      </c>
      <c r="BE1729" s="24">
        <v>0</v>
      </c>
      <c r="BF1729" s="24">
        <v>0</v>
      </c>
      <c r="BG1729" s="24">
        <v>266666.66666666669</v>
      </c>
      <c r="BH1729" s="24">
        <v>683333.33333333326</v>
      </c>
      <c r="BI1729" s="24">
        <v>0</v>
      </c>
      <c r="BJ1729" s="24">
        <v>0</v>
      </c>
      <c r="BK1729" s="24">
        <v>0</v>
      </c>
      <c r="BL1729" s="24">
        <v>0</v>
      </c>
    </row>
    <row r="1730" spans="1:64" x14ac:dyDescent="0.25">
      <c r="A1730" t="s">
        <v>5127</v>
      </c>
      <c r="B1730">
        <v>42</v>
      </c>
      <c r="C1730">
        <v>2</v>
      </c>
      <c r="D1730">
        <v>4</v>
      </c>
      <c r="E1730" s="24">
        <v>266666.66666666669</v>
      </c>
      <c r="F1730" s="24">
        <v>672222.22222222225</v>
      </c>
      <c r="G1730" s="24">
        <v>160000</v>
      </c>
      <c r="H1730" s="24">
        <v>403333.33333333331</v>
      </c>
      <c r="I1730" s="24">
        <v>13333.333333333336</v>
      </c>
      <c r="J1730" s="24">
        <v>33611.111111111117</v>
      </c>
      <c r="K1730" s="24">
        <v>49118.166492320073</v>
      </c>
      <c r="L1730" s="24">
        <v>25598.949602959969</v>
      </c>
      <c r="M1730" s="24">
        <v>74717.116095280042</v>
      </c>
      <c r="N1730" s="24">
        <v>59727.328349164221</v>
      </c>
      <c r="O1730" s="24">
        <v>85326.277952124365</v>
      </c>
      <c r="P1730" s="24">
        <v>134444.44444444426</v>
      </c>
      <c r="Q1730" s="24">
        <v>5.7820708787096109</v>
      </c>
      <c r="R1730" s="24">
        <v>2.2573766941057372</v>
      </c>
      <c r="S1730" s="24">
        <v>8.0394475728153481</v>
      </c>
      <c r="T1730" s="24">
        <v>13.444444444444457</v>
      </c>
      <c r="U1730" s="24">
        <v>266666.66666666669</v>
      </c>
      <c r="V1730" s="24">
        <v>672222.22222222225</v>
      </c>
      <c r="W1730" s="24">
        <v>160000</v>
      </c>
      <c r="X1730" s="24">
        <v>403333.33333333331</v>
      </c>
      <c r="Y1730" s="24">
        <v>0</v>
      </c>
      <c r="Z1730" s="24">
        <v>0</v>
      </c>
      <c r="AA1730" s="24">
        <v>49118.166492320073</v>
      </c>
      <c r="AB1730" s="24">
        <v>25598.949602959969</v>
      </c>
      <c r="AC1730" s="24">
        <v>74717.116095280042</v>
      </c>
      <c r="AD1730" s="24">
        <v>59727.328349164221</v>
      </c>
      <c r="AE1730" s="24">
        <v>85326.277952124365</v>
      </c>
      <c r="AF1730" s="24">
        <v>134444.44444444426</v>
      </c>
      <c r="AG1730" s="24">
        <v>5.7820708787096109</v>
      </c>
      <c r="AH1730" s="24">
        <v>2.2573766941057372</v>
      </c>
      <c r="AI1730" s="24">
        <v>8.0394475728153481</v>
      </c>
      <c r="AJ1730" s="24">
        <v>13.444444444444457</v>
      </c>
      <c r="AK1730" s="24">
        <v>0</v>
      </c>
      <c r="AL1730" s="24">
        <v>0</v>
      </c>
      <c r="AM1730" s="24">
        <v>0</v>
      </c>
      <c r="AN1730" s="24">
        <v>0</v>
      </c>
      <c r="AO1730" s="24">
        <v>13333.333333333336</v>
      </c>
      <c r="AP1730" s="24">
        <v>33611.111111111117</v>
      </c>
      <c r="AQ1730" s="24">
        <v>0</v>
      </c>
      <c r="AR1730" s="24">
        <v>0</v>
      </c>
      <c r="AS1730" s="24">
        <v>0</v>
      </c>
      <c r="AT1730" s="24">
        <v>0</v>
      </c>
      <c r="AU1730" s="24">
        <v>0</v>
      </c>
      <c r="AV1730" s="24">
        <v>0</v>
      </c>
      <c r="AW1730" s="24">
        <v>0</v>
      </c>
      <c r="AX1730" s="24">
        <v>0</v>
      </c>
      <c r="AY1730" s="24">
        <v>0</v>
      </c>
      <c r="AZ1730" s="24">
        <v>0</v>
      </c>
      <c r="BA1730" s="24">
        <v>5.404996871629109</v>
      </c>
      <c r="BB1730" s="24">
        <v>7.6623735657348391</v>
      </c>
      <c r="BC1730" s="24">
        <v>5.404996871629109</v>
      </c>
      <c r="BD1730" s="24">
        <v>7.6623735657348391</v>
      </c>
      <c r="BE1730" s="24">
        <v>0</v>
      </c>
      <c r="BF1730" s="24">
        <v>0</v>
      </c>
      <c r="BG1730" s="24">
        <v>266666.66666666669</v>
      </c>
      <c r="BH1730" s="24">
        <v>672222.22222222225</v>
      </c>
      <c r="BI1730" s="24">
        <v>0</v>
      </c>
      <c r="BJ1730" s="24">
        <v>0</v>
      </c>
      <c r="BK1730" s="24">
        <v>0</v>
      </c>
      <c r="BL1730" s="24">
        <v>0</v>
      </c>
    </row>
    <row r="1731" spans="1:64" x14ac:dyDescent="0.25">
      <c r="A1731" t="s">
        <v>5127</v>
      </c>
      <c r="B1731">
        <v>43</v>
      </c>
      <c r="C1731">
        <v>3</v>
      </c>
      <c r="D1731">
        <v>4</v>
      </c>
      <c r="E1731" s="24">
        <v>800000</v>
      </c>
      <c r="F1731" s="24">
        <v>669444.4444444445</v>
      </c>
      <c r="G1731" s="24">
        <v>480000</v>
      </c>
      <c r="H1731" s="24">
        <v>401666.66666666669</v>
      </c>
      <c r="I1731" s="24">
        <v>40000</v>
      </c>
      <c r="J1731" s="24">
        <v>33472.222222222226</v>
      </c>
      <c r="K1731" s="24">
        <v>52229.217691108002</v>
      </c>
      <c r="L1731" s="24">
        <v>25626.896365564666</v>
      </c>
      <c r="M1731" s="24">
        <v>77856.114056672668</v>
      </c>
      <c r="N1731" s="24">
        <v>56032.774832216091</v>
      </c>
      <c r="O1731" s="24">
        <v>81659.671197780874</v>
      </c>
      <c r="P1731" s="24">
        <v>133888.88888888899</v>
      </c>
      <c r="Q1731" s="24">
        <v>6.1090940255275825</v>
      </c>
      <c r="R1731" s="24">
        <v>2.2513293390277767</v>
      </c>
      <c r="S1731" s="24">
        <v>8.3604233645553592</v>
      </c>
      <c r="T1731" s="24">
        <v>13.388888888888886</v>
      </c>
      <c r="U1731" s="24">
        <v>800000</v>
      </c>
      <c r="V1731" s="24">
        <v>669444.4444444445</v>
      </c>
      <c r="W1731" s="24">
        <v>480000</v>
      </c>
      <c r="X1731" s="24">
        <v>401666.66666666669</v>
      </c>
      <c r="Y1731" s="24">
        <v>0</v>
      </c>
      <c r="Z1731" s="24">
        <v>0</v>
      </c>
      <c r="AA1731" s="24">
        <v>52229.217691108002</v>
      </c>
      <c r="AB1731" s="24">
        <v>25626.896365564666</v>
      </c>
      <c r="AC1731" s="24">
        <v>77856.114056672668</v>
      </c>
      <c r="AD1731" s="24">
        <v>56032.774832216091</v>
      </c>
      <c r="AE1731" s="24">
        <v>81659.671197780874</v>
      </c>
      <c r="AF1731" s="24">
        <v>133888.88888888899</v>
      </c>
      <c r="AG1731" s="24">
        <v>6.1090940255275825</v>
      </c>
      <c r="AH1731" s="24">
        <v>2.2513293390277767</v>
      </c>
      <c r="AI1731" s="24">
        <v>8.3604233645553592</v>
      </c>
      <c r="AJ1731" s="24">
        <v>13.388888888888886</v>
      </c>
      <c r="AK1731" s="24">
        <v>0</v>
      </c>
      <c r="AL1731" s="24">
        <v>0</v>
      </c>
      <c r="AM1731" s="24">
        <v>0</v>
      </c>
      <c r="AN1731" s="24">
        <v>0</v>
      </c>
      <c r="AO1731" s="24">
        <v>40000</v>
      </c>
      <c r="AP1731" s="24">
        <v>33472.222222222226</v>
      </c>
      <c r="AQ1731" s="24">
        <v>0</v>
      </c>
      <c r="AR1731" s="24">
        <v>0</v>
      </c>
      <c r="AS1731" s="24">
        <v>0</v>
      </c>
      <c r="AT1731" s="24">
        <v>0</v>
      </c>
      <c r="AU1731" s="24">
        <v>0</v>
      </c>
      <c r="AV1731" s="24">
        <v>0</v>
      </c>
      <c r="AW1731" s="24">
        <v>0</v>
      </c>
      <c r="AX1731" s="24">
        <v>0</v>
      </c>
      <c r="AY1731" s="24">
        <v>0</v>
      </c>
      <c r="AZ1731" s="24">
        <v>0</v>
      </c>
      <c r="BA1731" s="24">
        <v>5.0284655243335266</v>
      </c>
      <c r="BB1731" s="24">
        <v>7.2797948633613032</v>
      </c>
      <c r="BC1731" s="24">
        <v>5.0284655243335266</v>
      </c>
      <c r="BD1731" s="24">
        <v>7.2797948633613032</v>
      </c>
      <c r="BE1731" s="24">
        <v>0</v>
      </c>
      <c r="BF1731" s="24">
        <v>0</v>
      </c>
      <c r="BG1731" s="24">
        <v>800000</v>
      </c>
      <c r="BH1731" s="24">
        <v>669444.4444444445</v>
      </c>
      <c r="BI1731" s="24">
        <v>0</v>
      </c>
      <c r="BJ1731" s="24">
        <v>0</v>
      </c>
      <c r="BK1731" s="24">
        <v>0</v>
      </c>
      <c r="BL1731" s="24">
        <v>0</v>
      </c>
    </row>
    <row r="1732" spans="1:64" x14ac:dyDescent="0.25">
      <c r="A1732" t="s">
        <v>5127</v>
      </c>
      <c r="B1732">
        <v>44</v>
      </c>
      <c r="C1732">
        <v>3</v>
      </c>
      <c r="D1732">
        <v>4</v>
      </c>
      <c r="E1732" s="24">
        <v>800000</v>
      </c>
      <c r="F1732" s="24">
        <v>675000.00000000012</v>
      </c>
      <c r="G1732" s="24">
        <v>480000</v>
      </c>
      <c r="H1732" s="24">
        <v>405000.00000000006</v>
      </c>
      <c r="I1732" s="24">
        <v>40000</v>
      </c>
      <c r="J1732" s="24">
        <v>33750.000000000007</v>
      </c>
      <c r="K1732" s="24">
        <v>55204.283025373239</v>
      </c>
      <c r="L1732" s="24">
        <v>25454.100697218557</v>
      </c>
      <c r="M1732" s="24">
        <v>80658.383722591796</v>
      </c>
      <c r="N1732" s="24">
        <v>54341.61627740832</v>
      </c>
      <c r="O1732" s="24">
        <v>79795.716974626761</v>
      </c>
      <c r="P1732" s="24">
        <v>135000</v>
      </c>
      <c r="Q1732" s="24">
        <v>6.4120765013584844</v>
      </c>
      <c r="R1732" s="24">
        <v>2.2318016409574568</v>
      </c>
      <c r="S1732" s="24">
        <v>8.6438781423159412</v>
      </c>
      <c r="T1732" s="24">
        <v>13.5</v>
      </c>
      <c r="U1732" s="24">
        <v>800000</v>
      </c>
      <c r="V1732" s="24">
        <v>675000.00000000012</v>
      </c>
      <c r="W1732" s="24">
        <v>480000</v>
      </c>
      <c r="X1732" s="24">
        <v>405000.00000000006</v>
      </c>
      <c r="Y1732" s="24">
        <v>0</v>
      </c>
      <c r="Z1732" s="24">
        <v>0</v>
      </c>
      <c r="AA1732" s="24">
        <v>55204.283025373239</v>
      </c>
      <c r="AB1732" s="24">
        <v>25454.100697218557</v>
      </c>
      <c r="AC1732" s="24">
        <v>80658.383722591796</v>
      </c>
      <c r="AD1732" s="24">
        <v>54341.61627740832</v>
      </c>
      <c r="AE1732" s="24">
        <v>79795.716974626761</v>
      </c>
      <c r="AF1732" s="24">
        <v>135000</v>
      </c>
      <c r="AG1732" s="24">
        <v>6.4120765013584844</v>
      </c>
      <c r="AH1732" s="24">
        <v>2.2318016409574568</v>
      </c>
      <c r="AI1732" s="24">
        <v>8.6438781423159412</v>
      </c>
      <c r="AJ1732" s="24">
        <v>13.5</v>
      </c>
      <c r="AK1732" s="24">
        <v>0</v>
      </c>
      <c r="AL1732" s="24">
        <v>0</v>
      </c>
      <c r="AM1732" s="24">
        <v>0</v>
      </c>
      <c r="AN1732" s="24">
        <v>0</v>
      </c>
      <c r="AO1732" s="24">
        <v>40000</v>
      </c>
      <c r="AP1732" s="24">
        <v>33750.000000000007</v>
      </c>
      <c r="AQ1732" s="24">
        <v>0</v>
      </c>
      <c r="AR1732" s="24">
        <v>0</v>
      </c>
      <c r="AS1732" s="24">
        <v>0</v>
      </c>
      <c r="AT1732" s="24">
        <v>0</v>
      </c>
      <c r="AU1732" s="24">
        <v>0</v>
      </c>
      <c r="AV1732" s="24">
        <v>0</v>
      </c>
      <c r="AW1732" s="24">
        <v>0</v>
      </c>
      <c r="AX1732" s="24">
        <v>0</v>
      </c>
      <c r="AY1732" s="24">
        <v>0</v>
      </c>
      <c r="AZ1732" s="24">
        <v>0</v>
      </c>
      <c r="BA1732" s="24">
        <v>4.8561218576840588</v>
      </c>
      <c r="BB1732" s="24">
        <v>7.0879234986415156</v>
      </c>
      <c r="BC1732" s="24">
        <v>4.8561218576840588</v>
      </c>
      <c r="BD1732" s="24">
        <v>7.0879234986415156</v>
      </c>
      <c r="BE1732" s="24">
        <v>0</v>
      </c>
      <c r="BF1732" s="24">
        <v>0</v>
      </c>
      <c r="BG1732" s="24">
        <v>800000</v>
      </c>
      <c r="BH1732" s="24">
        <v>675000.00000000012</v>
      </c>
      <c r="BI1732" s="24">
        <v>0</v>
      </c>
      <c r="BJ1732" s="24">
        <v>0</v>
      </c>
      <c r="BK1732" s="24">
        <v>0</v>
      </c>
      <c r="BL1732" s="24">
        <v>0</v>
      </c>
    </row>
    <row r="1733" spans="1:64" x14ac:dyDescent="0.25">
      <c r="A1733" t="s">
        <v>5127</v>
      </c>
      <c r="B1733">
        <v>45</v>
      </c>
      <c r="C1733">
        <v>3</v>
      </c>
      <c r="D1733">
        <v>4</v>
      </c>
      <c r="E1733" s="24">
        <v>800000</v>
      </c>
      <c r="F1733" s="24">
        <v>680555.55555555562</v>
      </c>
      <c r="G1733" s="24">
        <v>480000</v>
      </c>
      <c r="H1733" s="24">
        <v>408333.33333333337</v>
      </c>
      <c r="I1733" s="24">
        <v>40000</v>
      </c>
      <c r="J1733" s="24">
        <v>34027.777777777781</v>
      </c>
      <c r="K1733" s="24">
        <v>58055.475126901874</v>
      </c>
      <c r="L1733" s="24">
        <v>25235.760669561801</v>
      </c>
      <c r="M1733" s="24">
        <v>83291.235796463676</v>
      </c>
      <c r="N1733" s="24">
        <v>52819.875314647332</v>
      </c>
      <c r="O1733" s="24">
        <v>78055.635984209133</v>
      </c>
      <c r="P1733" s="24">
        <v>136111.11111111101</v>
      </c>
      <c r="Q1733" s="24">
        <v>6.697736121112996</v>
      </c>
      <c r="R1733" s="24">
        <v>2.2115378294286927</v>
      </c>
      <c r="S1733" s="24">
        <v>8.9092739505416887</v>
      </c>
      <c r="T1733" s="24">
        <v>13.611111111111114</v>
      </c>
      <c r="U1733" s="24">
        <v>800000</v>
      </c>
      <c r="V1733" s="24">
        <v>680555.55555555562</v>
      </c>
      <c r="W1733" s="24">
        <v>480000</v>
      </c>
      <c r="X1733" s="24">
        <v>408333.33333333337</v>
      </c>
      <c r="Y1733" s="24">
        <v>0</v>
      </c>
      <c r="Z1733" s="24">
        <v>0</v>
      </c>
      <c r="AA1733" s="24">
        <v>58055.475126901874</v>
      </c>
      <c r="AB1733" s="24">
        <v>25235.760669561801</v>
      </c>
      <c r="AC1733" s="24">
        <v>83291.235796463676</v>
      </c>
      <c r="AD1733" s="24">
        <v>52819.875314647332</v>
      </c>
      <c r="AE1733" s="24">
        <v>78055.635984209133</v>
      </c>
      <c r="AF1733" s="24">
        <v>136111.11111111101</v>
      </c>
      <c r="AG1733" s="24">
        <v>6.697736121112996</v>
      </c>
      <c r="AH1733" s="24">
        <v>2.2115378294286927</v>
      </c>
      <c r="AI1733" s="24">
        <v>8.9092739505416887</v>
      </c>
      <c r="AJ1733" s="24">
        <v>13.611111111111114</v>
      </c>
      <c r="AK1733" s="24">
        <v>0</v>
      </c>
      <c r="AL1733" s="24">
        <v>0</v>
      </c>
      <c r="AM1733" s="24">
        <v>0</v>
      </c>
      <c r="AN1733" s="24">
        <v>0</v>
      </c>
      <c r="AO1733" s="24">
        <v>40000</v>
      </c>
      <c r="AP1733" s="24">
        <v>34027.777777777781</v>
      </c>
      <c r="AQ1733" s="24">
        <v>0</v>
      </c>
      <c r="AR1733" s="24">
        <v>0</v>
      </c>
      <c r="AS1733" s="24">
        <v>0</v>
      </c>
      <c r="AT1733" s="24">
        <v>0</v>
      </c>
      <c r="AU1733" s="24">
        <v>0</v>
      </c>
      <c r="AV1733" s="24">
        <v>0</v>
      </c>
      <c r="AW1733" s="24">
        <v>0</v>
      </c>
      <c r="AX1733" s="24">
        <v>0</v>
      </c>
      <c r="AY1733" s="24">
        <v>0</v>
      </c>
      <c r="AZ1733" s="24">
        <v>0</v>
      </c>
      <c r="BA1733" s="24">
        <v>4.7018371605694256</v>
      </c>
      <c r="BB1733" s="24">
        <v>6.9133749899981183</v>
      </c>
      <c r="BC1733" s="24">
        <v>4.7018371605694256</v>
      </c>
      <c r="BD1733" s="24">
        <v>6.9133749899981183</v>
      </c>
      <c r="BE1733" s="24">
        <v>0</v>
      </c>
      <c r="BF1733" s="24">
        <v>0</v>
      </c>
      <c r="BG1733" s="24">
        <v>800000</v>
      </c>
      <c r="BH1733" s="24">
        <v>680555.55555555562</v>
      </c>
      <c r="BI1733" s="24">
        <v>0</v>
      </c>
      <c r="BJ1733" s="24">
        <v>0</v>
      </c>
      <c r="BK1733" s="24">
        <v>0</v>
      </c>
      <c r="BL1733" s="24">
        <v>0</v>
      </c>
    </row>
    <row r="1734" spans="1:64" x14ac:dyDescent="0.25">
      <c r="A1734" t="s">
        <v>5127</v>
      </c>
      <c r="B1734">
        <v>46</v>
      </c>
      <c r="C1734">
        <v>4</v>
      </c>
      <c r="D1734">
        <v>4</v>
      </c>
      <c r="E1734" s="24">
        <v>1466666.6666666667</v>
      </c>
      <c r="F1734" s="24">
        <v>708333.33333333337</v>
      </c>
      <c r="G1734" s="24">
        <v>880000</v>
      </c>
      <c r="H1734" s="24">
        <v>425000</v>
      </c>
      <c r="I1734" s="24">
        <v>73333.333333333343</v>
      </c>
      <c r="J1734" s="24">
        <v>35416.666666666672</v>
      </c>
      <c r="K1734" s="24">
        <v>60804.688707497786</v>
      </c>
      <c r="L1734" s="24">
        <v>25100.680154614267</v>
      </c>
      <c r="M1734" s="24">
        <v>85905.368862112053</v>
      </c>
      <c r="N1734" s="24">
        <v>55761.297804554459</v>
      </c>
      <c r="O1734" s="24">
        <v>80861.977959168842</v>
      </c>
      <c r="P1734" s="24">
        <v>141666.66666666651</v>
      </c>
      <c r="Q1734" s="24">
        <v>6.9715712152922862</v>
      </c>
      <c r="R1734" s="24">
        <v>2.2023520090840378</v>
      </c>
      <c r="S1734" s="24">
        <v>9.173923224376324</v>
      </c>
      <c r="T1734" s="24">
        <v>14.166666666666686</v>
      </c>
      <c r="U1734" s="24">
        <v>1466666.6666666667</v>
      </c>
      <c r="V1734" s="24">
        <v>708333.33333333337</v>
      </c>
      <c r="W1734" s="24">
        <v>880000</v>
      </c>
      <c r="X1734" s="24">
        <v>425000</v>
      </c>
      <c r="Y1734" s="24">
        <v>0</v>
      </c>
      <c r="Z1734" s="24">
        <v>0</v>
      </c>
      <c r="AA1734" s="24">
        <v>60804.688707497786</v>
      </c>
      <c r="AB1734" s="24">
        <v>25100.680154614267</v>
      </c>
      <c r="AC1734" s="24">
        <v>85905.368862112053</v>
      </c>
      <c r="AD1734" s="24">
        <v>55761.297804554459</v>
      </c>
      <c r="AE1734" s="24">
        <v>80861.977959168842</v>
      </c>
      <c r="AF1734" s="24">
        <v>141666.66666666651</v>
      </c>
      <c r="AG1734" s="24">
        <v>6.9715712152922862</v>
      </c>
      <c r="AH1734" s="24">
        <v>2.2023520090840378</v>
      </c>
      <c r="AI1734" s="24">
        <v>9.173923224376324</v>
      </c>
      <c r="AJ1734" s="24">
        <v>14.166666666666686</v>
      </c>
      <c r="AK1734" s="24">
        <v>0</v>
      </c>
      <c r="AL1734" s="24">
        <v>0</v>
      </c>
      <c r="AM1734" s="24">
        <v>0</v>
      </c>
      <c r="AN1734" s="24">
        <v>0</v>
      </c>
      <c r="AO1734" s="24">
        <v>73333.333333333343</v>
      </c>
      <c r="AP1734" s="24">
        <v>35416.666666666672</v>
      </c>
      <c r="AQ1734" s="24">
        <v>0</v>
      </c>
      <c r="AR1734" s="24">
        <v>0</v>
      </c>
      <c r="AS1734" s="24">
        <v>0</v>
      </c>
      <c r="AT1734" s="24">
        <v>0</v>
      </c>
      <c r="AU1734" s="24">
        <v>0</v>
      </c>
      <c r="AV1734" s="24">
        <v>0</v>
      </c>
      <c r="AW1734" s="24">
        <v>0</v>
      </c>
      <c r="AX1734" s="24">
        <v>0</v>
      </c>
      <c r="AY1734" s="24">
        <v>0</v>
      </c>
      <c r="AZ1734" s="24">
        <v>0</v>
      </c>
      <c r="BA1734" s="24">
        <v>4.9927434422903616</v>
      </c>
      <c r="BB1734" s="24">
        <v>7.1950954513744136</v>
      </c>
      <c r="BC1734" s="24">
        <v>4.9927434422903616</v>
      </c>
      <c r="BD1734" s="24">
        <v>7.1950954513744136</v>
      </c>
      <c r="BE1734" s="24">
        <v>0</v>
      </c>
      <c r="BF1734" s="24">
        <v>0</v>
      </c>
      <c r="BG1734" s="24">
        <v>1466666.6666666667</v>
      </c>
      <c r="BH1734" s="24">
        <v>708333.33333333337</v>
      </c>
      <c r="BI1734" s="24">
        <v>0</v>
      </c>
      <c r="BJ1734" s="24">
        <v>0</v>
      </c>
      <c r="BK1734" s="24">
        <v>0</v>
      </c>
      <c r="BL1734" s="24">
        <v>0</v>
      </c>
    </row>
    <row r="1735" spans="1:64" x14ac:dyDescent="0.25">
      <c r="A1735" t="s">
        <v>5127</v>
      </c>
      <c r="B1735">
        <v>47</v>
      </c>
      <c r="C1735">
        <v>4</v>
      </c>
      <c r="D1735">
        <v>4</v>
      </c>
      <c r="E1735" s="24">
        <v>1466666.6666666667</v>
      </c>
      <c r="F1735" s="24">
        <v>758333.33333333349</v>
      </c>
      <c r="G1735" s="24">
        <v>880000</v>
      </c>
      <c r="H1735" s="24">
        <v>455000.00000000006</v>
      </c>
      <c r="I1735" s="24">
        <v>73333.333333333343</v>
      </c>
      <c r="J1735" s="24">
        <v>37916.666666666679</v>
      </c>
      <c r="K1735" s="24">
        <v>63525.949378837598</v>
      </c>
      <c r="L1735" s="24">
        <v>25365.501826240215</v>
      </c>
      <c r="M1735" s="24">
        <v>88891.451205077814</v>
      </c>
      <c r="N1735" s="24">
        <v>62775.215461588698</v>
      </c>
      <c r="O1735" s="24">
        <v>88140.71728782868</v>
      </c>
      <c r="P1735" s="24">
        <v>151666.66666666651</v>
      </c>
      <c r="Q1735" s="24">
        <v>7.2491862101576885</v>
      </c>
      <c r="R1735" s="24">
        <v>2.2335512048743169</v>
      </c>
      <c r="S1735" s="24">
        <v>9.4827374150320054</v>
      </c>
      <c r="T1735" s="24">
        <v>15.166666666666686</v>
      </c>
      <c r="U1735" s="24">
        <v>1466666.6666666667</v>
      </c>
      <c r="V1735" s="24">
        <v>758333.33333333349</v>
      </c>
      <c r="W1735" s="24">
        <v>880000</v>
      </c>
      <c r="X1735" s="24">
        <v>455000.00000000006</v>
      </c>
      <c r="Y1735" s="24">
        <v>0</v>
      </c>
      <c r="Z1735" s="24">
        <v>0</v>
      </c>
      <c r="AA1735" s="24">
        <v>63525.949378837598</v>
      </c>
      <c r="AB1735" s="24">
        <v>25365.501826240215</v>
      </c>
      <c r="AC1735" s="24">
        <v>88891.451205077814</v>
      </c>
      <c r="AD1735" s="24">
        <v>62775.215461588698</v>
      </c>
      <c r="AE1735" s="24">
        <v>88140.71728782868</v>
      </c>
      <c r="AF1735" s="24">
        <v>151666.66666666651</v>
      </c>
      <c r="AG1735" s="24">
        <v>7.2491862101576885</v>
      </c>
      <c r="AH1735" s="24">
        <v>2.2335512048743169</v>
      </c>
      <c r="AI1735" s="24">
        <v>9.4827374150320054</v>
      </c>
      <c r="AJ1735" s="24">
        <v>15.166666666666686</v>
      </c>
      <c r="AK1735" s="24">
        <v>0</v>
      </c>
      <c r="AL1735" s="24">
        <v>0</v>
      </c>
      <c r="AM1735" s="24">
        <v>0</v>
      </c>
      <c r="AN1735" s="24">
        <v>0</v>
      </c>
      <c r="AO1735" s="24">
        <v>73333.333333333343</v>
      </c>
      <c r="AP1735" s="24">
        <v>37916.666666666679</v>
      </c>
      <c r="AQ1735" s="24">
        <v>0</v>
      </c>
      <c r="AR1735" s="24">
        <v>0</v>
      </c>
      <c r="AS1735" s="24">
        <v>0</v>
      </c>
      <c r="AT1735" s="24">
        <v>0</v>
      </c>
      <c r="AU1735" s="24">
        <v>0</v>
      </c>
      <c r="AV1735" s="24">
        <v>0</v>
      </c>
      <c r="AW1735" s="24">
        <v>0</v>
      </c>
      <c r="AX1735" s="24">
        <v>0</v>
      </c>
      <c r="AY1735" s="24">
        <v>0</v>
      </c>
      <c r="AZ1735" s="24">
        <v>0</v>
      </c>
      <c r="BA1735" s="24">
        <v>5.6839292516346802</v>
      </c>
      <c r="BB1735" s="24">
        <v>7.9174804565089971</v>
      </c>
      <c r="BC1735" s="24">
        <v>5.6839292516346802</v>
      </c>
      <c r="BD1735" s="24">
        <v>7.9174804565089971</v>
      </c>
      <c r="BE1735" s="24">
        <v>0</v>
      </c>
      <c r="BF1735" s="24">
        <v>0</v>
      </c>
      <c r="BG1735" s="24">
        <v>1466666.6666666667</v>
      </c>
      <c r="BH1735" s="24">
        <v>758333.33333333349</v>
      </c>
      <c r="BI1735" s="24">
        <v>0</v>
      </c>
      <c r="BJ1735" s="24">
        <v>0</v>
      </c>
      <c r="BK1735" s="24">
        <v>0</v>
      </c>
      <c r="BL1735" s="24">
        <v>0</v>
      </c>
    </row>
    <row r="1736" spans="1:64" x14ac:dyDescent="0.25">
      <c r="A1736" t="s">
        <v>5127</v>
      </c>
      <c r="B1736">
        <v>48</v>
      </c>
      <c r="C1736">
        <v>4</v>
      </c>
      <c r="D1736">
        <v>4</v>
      </c>
      <c r="E1736" s="24">
        <v>1466666.6666666667</v>
      </c>
      <c r="F1736" s="24">
        <v>808333.33333333349</v>
      </c>
      <c r="G1736" s="24">
        <v>880000</v>
      </c>
      <c r="H1736" s="24">
        <v>485000.00000000006</v>
      </c>
      <c r="I1736" s="24">
        <v>73333.333333333343</v>
      </c>
      <c r="J1736" s="24">
        <v>40416.666666666679</v>
      </c>
      <c r="K1736" s="24">
        <v>66337.187570384936</v>
      </c>
      <c r="L1736" s="24">
        <v>26145.675631757826</v>
      </c>
      <c r="M1736" s="24">
        <v>92482.863202142762</v>
      </c>
      <c r="N1736" s="24">
        <v>69183.803464523749</v>
      </c>
      <c r="O1736" s="24">
        <v>95329.479096281808</v>
      </c>
      <c r="P1736" s="24">
        <v>161666.66666666651</v>
      </c>
      <c r="Q1736" s="24">
        <v>7.5488937235941762</v>
      </c>
      <c r="R1736" s="24">
        <v>2.3124820916611668</v>
      </c>
      <c r="S1736" s="24">
        <v>9.861375815255343</v>
      </c>
      <c r="T1736" s="24">
        <v>16.166666666666686</v>
      </c>
      <c r="U1736" s="24">
        <v>1466666.6666666667</v>
      </c>
      <c r="V1736" s="24">
        <v>808333.33333333349</v>
      </c>
      <c r="W1736" s="24">
        <v>880000</v>
      </c>
      <c r="X1736" s="24">
        <v>485000.00000000006</v>
      </c>
      <c r="Y1736" s="24">
        <v>0</v>
      </c>
      <c r="Z1736" s="24">
        <v>0</v>
      </c>
      <c r="AA1736" s="24">
        <v>66337.187570384936</v>
      </c>
      <c r="AB1736" s="24">
        <v>26145.675631757826</v>
      </c>
      <c r="AC1736" s="24">
        <v>92482.863202142762</v>
      </c>
      <c r="AD1736" s="24">
        <v>69183.803464523749</v>
      </c>
      <c r="AE1736" s="24">
        <v>95329.479096281808</v>
      </c>
      <c r="AF1736" s="24">
        <v>161666.66666666651</v>
      </c>
      <c r="AG1736" s="24">
        <v>7.5488937235941762</v>
      </c>
      <c r="AH1736" s="24">
        <v>2.3124820916611668</v>
      </c>
      <c r="AI1736" s="24">
        <v>9.861375815255343</v>
      </c>
      <c r="AJ1736" s="24">
        <v>16.166666666666686</v>
      </c>
      <c r="AK1736" s="24">
        <v>0</v>
      </c>
      <c r="AL1736" s="24">
        <v>0</v>
      </c>
      <c r="AM1736" s="24">
        <v>0</v>
      </c>
      <c r="AN1736" s="24">
        <v>0</v>
      </c>
      <c r="AO1736" s="24">
        <v>73333.333333333343</v>
      </c>
      <c r="AP1736" s="24">
        <v>40416.666666666679</v>
      </c>
      <c r="AQ1736" s="24">
        <v>0</v>
      </c>
      <c r="AR1736" s="24">
        <v>0</v>
      </c>
      <c r="AS1736" s="24">
        <v>0</v>
      </c>
      <c r="AT1736" s="24">
        <v>0</v>
      </c>
      <c r="AU1736" s="24">
        <v>0</v>
      </c>
      <c r="AV1736" s="24">
        <v>0</v>
      </c>
      <c r="AW1736" s="24">
        <v>0</v>
      </c>
      <c r="AX1736" s="24">
        <v>0</v>
      </c>
      <c r="AY1736" s="24">
        <v>0</v>
      </c>
      <c r="AZ1736" s="24">
        <v>0</v>
      </c>
      <c r="BA1736" s="24">
        <v>6.3052908514113426</v>
      </c>
      <c r="BB1736" s="24">
        <v>8.6177729430725094</v>
      </c>
      <c r="BC1736" s="24">
        <v>6.3052908514113426</v>
      </c>
      <c r="BD1736" s="24">
        <v>8.6177729430725094</v>
      </c>
      <c r="BE1736" s="24">
        <v>0</v>
      </c>
      <c r="BF1736" s="24">
        <v>0</v>
      </c>
      <c r="BG1736" s="24">
        <v>1466666.6666666667</v>
      </c>
      <c r="BH1736" s="24">
        <v>808333.33333333349</v>
      </c>
      <c r="BI1736" s="24">
        <v>0</v>
      </c>
      <c r="BJ1736" s="24">
        <v>0</v>
      </c>
      <c r="BK1736" s="24">
        <v>0</v>
      </c>
      <c r="BL1736" s="24">
        <v>0</v>
      </c>
    </row>
    <row r="1737" spans="1:64" x14ac:dyDescent="0.25">
      <c r="A1737" t="s">
        <v>5127</v>
      </c>
      <c r="B1737">
        <v>49</v>
      </c>
      <c r="C1737">
        <v>1</v>
      </c>
      <c r="D1737">
        <v>5</v>
      </c>
      <c r="E1737" s="24">
        <v>1733333.3333333333</v>
      </c>
      <c r="F1737" s="24">
        <v>872222.22222222236</v>
      </c>
      <c r="G1737" s="24">
        <v>1039999.9999999999</v>
      </c>
      <c r="H1737" s="24">
        <v>523333.33333333337</v>
      </c>
      <c r="I1737" s="24">
        <v>86666.666666666672</v>
      </c>
      <c r="J1737" s="24">
        <v>43611.111111111124</v>
      </c>
      <c r="K1737" s="24">
        <v>69324.154725828907</v>
      </c>
      <c r="L1737" s="24">
        <v>27353.132919160882</v>
      </c>
      <c r="M1737" s="24">
        <v>96677.287644989789</v>
      </c>
      <c r="N1737" s="24">
        <v>77767.156799454708</v>
      </c>
      <c r="O1737" s="24">
        <v>105120.28971861536</v>
      </c>
      <c r="P1737" s="24">
        <v>174444.4444444445</v>
      </c>
      <c r="Q1737" s="24">
        <v>7.8788814958042934</v>
      </c>
      <c r="R1737" s="24">
        <v>2.4292615871060974</v>
      </c>
      <c r="S1737" s="24">
        <v>10.308143082910391</v>
      </c>
      <c r="T1737" s="24">
        <v>17.444444444444457</v>
      </c>
      <c r="U1737" s="24">
        <v>1560000</v>
      </c>
      <c r="V1737" s="24">
        <v>785000.00000000012</v>
      </c>
      <c r="W1737" s="24">
        <v>936000</v>
      </c>
      <c r="X1737" s="24">
        <v>471000.00000000006</v>
      </c>
      <c r="Y1737" s="24">
        <v>0</v>
      </c>
      <c r="Z1737" s="24">
        <v>0</v>
      </c>
      <c r="AA1737" s="24">
        <v>62391.739253246014</v>
      </c>
      <c r="AB1737" s="24">
        <v>24617.819627244782</v>
      </c>
      <c r="AC1737" s="24">
        <v>87009.558880490818</v>
      </c>
      <c r="AD1737" s="24">
        <v>69990.441119509283</v>
      </c>
      <c r="AE1737" s="24">
        <v>94608.260746754007</v>
      </c>
      <c r="AF1737" s="24">
        <v>157000.00000000006</v>
      </c>
      <c r="AG1737" s="24">
        <v>7.8788814958042934</v>
      </c>
      <c r="AH1737" s="24">
        <v>2.4292615871060974</v>
      </c>
      <c r="AI1737" s="24">
        <v>10.308143082910391</v>
      </c>
      <c r="AJ1737" s="24">
        <v>17.444444444444457</v>
      </c>
      <c r="AK1737" s="24">
        <v>173333.33333333326</v>
      </c>
      <c r="AL1737" s="24">
        <v>87222.222222222248</v>
      </c>
      <c r="AM1737" s="24">
        <v>103999.99999999988</v>
      </c>
      <c r="AN1737" s="24">
        <v>52333.333333333314</v>
      </c>
      <c r="AO1737" s="24">
        <v>86666.666666666672</v>
      </c>
      <c r="AP1737" s="24">
        <v>43611.111111111124</v>
      </c>
      <c r="AQ1737" s="24">
        <v>6932.4154725828921</v>
      </c>
      <c r="AR1737" s="24">
        <v>2735.3132919160998</v>
      </c>
      <c r="AS1737" s="24">
        <v>9667.7287644989701</v>
      </c>
      <c r="AT1737" s="24">
        <v>7776.7156799454242</v>
      </c>
      <c r="AU1737" s="24">
        <v>10512.028971861349</v>
      </c>
      <c r="AV1737" s="24">
        <v>17444.444444444438</v>
      </c>
      <c r="AW1737" s="24">
        <v>0</v>
      </c>
      <c r="AX1737" s="24">
        <v>0</v>
      </c>
      <c r="AY1737" s="24">
        <v>0</v>
      </c>
      <c r="AZ1737" s="24">
        <v>0</v>
      </c>
      <c r="BA1737" s="24">
        <v>7.1363013615340662</v>
      </c>
      <c r="BB1737" s="24">
        <v>9.5655629486401494</v>
      </c>
      <c r="BC1737" s="24">
        <v>7.1363013615340662</v>
      </c>
      <c r="BD1737" s="24">
        <v>9.5655629486401494</v>
      </c>
      <c r="BE1737" s="24">
        <v>0</v>
      </c>
      <c r="BF1737" s="24">
        <v>0</v>
      </c>
      <c r="BG1737" s="24">
        <v>1560000</v>
      </c>
      <c r="BH1737" s="24">
        <v>785000.00000000012</v>
      </c>
      <c r="BI1737" s="24">
        <v>0</v>
      </c>
      <c r="BJ1737" s="24">
        <v>0</v>
      </c>
      <c r="BK1737" s="24">
        <v>0</v>
      </c>
      <c r="BL1737" s="24">
        <v>0</v>
      </c>
    </row>
    <row r="1738" spans="1:64" x14ac:dyDescent="0.25">
      <c r="A1738" t="s">
        <v>5127</v>
      </c>
      <c r="B1738">
        <v>50</v>
      </c>
      <c r="C1738">
        <v>1</v>
      </c>
      <c r="D1738">
        <v>5</v>
      </c>
      <c r="E1738" s="24">
        <v>1733333.3333333333</v>
      </c>
      <c r="F1738" s="24">
        <v>950000</v>
      </c>
      <c r="G1738" s="24">
        <v>1039999.9999999999</v>
      </c>
      <c r="H1738" s="24">
        <v>570000</v>
      </c>
      <c r="I1738" s="24">
        <v>86666.666666666672</v>
      </c>
      <c r="J1738" s="24">
        <v>47500</v>
      </c>
      <c r="K1738" s="24">
        <v>72566.140599159873</v>
      </c>
      <c r="L1738" s="24">
        <v>29059.336916168337</v>
      </c>
      <c r="M1738" s="24">
        <v>101625.47751532821</v>
      </c>
      <c r="N1738" s="24">
        <v>88374.52248467179</v>
      </c>
      <c r="O1738" s="24">
        <v>117433.85940084001</v>
      </c>
      <c r="P1738" s="24">
        <v>190000</v>
      </c>
      <c r="Q1738" s="24">
        <v>8.2489346166771611</v>
      </c>
      <c r="R1738" s="24">
        <v>2.5906994286289091</v>
      </c>
      <c r="S1738" s="24">
        <v>10.83963404530607</v>
      </c>
      <c r="T1738" s="24">
        <v>19</v>
      </c>
      <c r="U1738" s="24">
        <v>1560000</v>
      </c>
      <c r="V1738" s="24">
        <v>855000</v>
      </c>
      <c r="W1738" s="24">
        <v>936000</v>
      </c>
      <c r="X1738" s="24">
        <v>513000</v>
      </c>
      <c r="Y1738" s="24">
        <v>0</v>
      </c>
      <c r="Z1738" s="24">
        <v>0</v>
      </c>
      <c r="AA1738" s="24">
        <v>65309.526539243889</v>
      </c>
      <c r="AB1738" s="24">
        <v>26153.403224551526</v>
      </c>
      <c r="AC1738" s="24">
        <v>91462.929763795386</v>
      </c>
      <c r="AD1738" s="24">
        <v>79537.070236204658</v>
      </c>
      <c r="AE1738" s="24">
        <v>105690.47346075601</v>
      </c>
      <c r="AF1738" s="24">
        <v>171000</v>
      </c>
      <c r="AG1738" s="24">
        <v>8.2489346166771611</v>
      </c>
      <c r="AH1738" s="24">
        <v>2.5906994286289091</v>
      </c>
      <c r="AI1738" s="24">
        <v>10.83963404530607</v>
      </c>
      <c r="AJ1738" s="24">
        <v>19</v>
      </c>
      <c r="AK1738" s="24">
        <v>173333.33333333326</v>
      </c>
      <c r="AL1738" s="24">
        <v>95000</v>
      </c>
      <c r="AM1738" s="24">
        <v>103999.99999999988</v>
      </c>
      <c r="AN1738" s="24">
        <v>57000</v>
      </c>
      <c r="AO1738" s="24">
        <v>86666.666666666672</v>
      </c>
      <c r="AP1738" s="24">
        <v>47500</v>
      </c>
      <c r="AQ1738" s="24">
        <v>7256.6140599159844</v>
      </c>
      <c r="AR1738" s="24">
        <v>2905.9336916168104</v>
      </c>
      <c r="AS1738" s="24">
        <v>10162.547751532824</v>
      </c>
      <c r="AT1738" s="24">
        <v>8837.4522484671324</v>
      </c>
      <c r="AU1738" s="24">
        <v>11743.385940084001</v>
      </c>
      <c r="AV1738" s="24">
        <v>19000</v>
      </c>
      <c r="AW1738" s="24">
        <v>0</v>
      </c>
      <c r="AX1738" s="24">
        <v>0</v>
      </c>
      <c r="AY1738" s="24">
        <v>0</v>
      </c>
      <c r="AZ1738" s="24">
        <v>0</v>
      </c>
      <c r="BA1738" s="24">
        <v>8.1603659546939298</v>
      </c>
      <c r="BB1738" s="24">
        <v>10.751065383322839</v>
      </c>
      <c r="BC1738" s="24">
        <v>8.1603659546939298</v>
      </c>
      <c r="BD1738" s="24">
        <v>10.751065383322839</v>
      </c>
      <c r="BE1738" s="24">
        <v>0</v>
      </c>
      <c r="BF1738" s="24">
        <v>0</v>
      </c>
      <c r="BG1738" s="24">
        <v>1560000</v>
      </c>
      <c r="BH1738" s="24">
        <v>855000</v>
      </c>
      <c r="BI1738" s="24">
        <v>0</v>
      </c>
      <c r="BJ1738" s="24">
        <v>0</v>
      </c>
      <c r="BK1738" s="24">
        <v>0</v>
      </c>
      <c r="BL1738" s="24">
        <v>0</v>
      </c>
    </row>
    <row r="1739" spans="1:64" x14ac:dyDescent="0.25">
      <c r="A1739" t="s">
        <v>5127</v>
      </c>
      <c r="B1739">
        <v>51</v>
      </c>
      <c r="C1739">
        <v>1</v>
      </c>
      <c r="D1739">
        <v>5</v>
      </c>
      <c r="E1739" s="24">
        <v>1733333.3333333333</v>
      </c>
      <c r="F1739" s="24">
        <v>1027777.7777777778</v>
      </c>
      <c r="G1739" s="24">
        <v>1039999.9999999999</v>
      </c>
      <c r="H1739" s="24">
        <v>616666.66666666663</v>
      </c>
      <c r="I1739" s="24">
        <v>86666.666666666672</v>
      </c>
      <c r="J1739" s="24">
        <v>51388.888888888891</v>
      </c>
      <c r="K1739" s="24">
        <v>76148.50312074949</v>
      </c>
      <c r="L1739" s="24">
        <v>31249.723612046568</v>
      </c>
      <c r="M1739" s="24">
        <v>107398.22673279606</v>
      </c>
      <c r="N1739" s="24">
        <v>98157.328822759446</v>
      </c>
      <c r="O1739" s="24">
        <v>129407.05243480625</v>
      </c>
      <c r="P1739" s="24">
        <v>205555.5555555555</v>
      </c>
      <c r="Q1739" s="24">
        <v>8.6688997730853146</v>
      </c>
      <c r="R1739" s="24">
        <v>2.7940086772764516</v>
      </c>
      <c r="S1739" s="24">
        <v>11.462908450361766</v>
      </c>
      <c r="T1739" s="24">
        <v>20.555555555555543</v>
      </c>
      <c r="U1739" s="24">
        <v>1560000</v>
      </c>
      <c r="V1739" s="24">
        <v>925000</v>
      </c>
      <c r="W1739" s="24">
        <v>936000</v>
      </c>
      <c r="X1739" s="24">
        <v>555000</v>
      </c>
      <c r="Y1739" s="24">
        <v>0</v>
      </c>
      <c r="Z1739" s="24">
        <v>0</v>
      </c>
      <c r="AA1739" s="24">
        <v>68533.652808674538</v>
      </c>
      <c r="AB1739" s="24">
        <v>28124.751250841888</v>
      </c>
      <c r="AC1739" s="24">
        <v>96658.404059516455</v>
      </c>
      <c r="AD1739" s="24">
        <v>88341.595940483501</v>
      </c>
      <c r="AE1739" s="24">
        <v>116466.34719132539</v>
      </c>
      <c r="AF1739" s="24">
        <v>184999.99999999997</v>
      </c>
      <c r="AG1739" s="24">
        <v>8.6688997730853146</v>
      </c>
      <c r="AH1739" s="24">
        <v>2.7940086772764516</v>
      </c>
      <c r="AI1739" s="24">
        <v>11.462908450361766</v>
      </c>
      <c r="AJ1739" s="24">
        <v>20.555555555555543</v>
      </c>
      <c r="AK1739" s="24">
        <v>173333.33333333326</v>
      </c>
      <c r="AL1739" s="24">
        <v>102777.77777777775</v>
      </c>
      <c r="AM1739" s="24">
        <v>103999.99999999988</v>
      </c>
      <c r="AN1739" s="24">
        <v>61666.666666666628</v>
      </c>
      <c r="AO1739" s="24">
        <v>86666.666666666672</v>
      </c>
      <c r="AP1739" s="24">
        <v>51388.888888888891</v>
      </c>
      <c r="AQ1739" s="24">
        <v>7614.8503120749519</v>
      </c>
      <c r="AR1739" s="24">
        <v>3124.9723612046801</v>
      </c>
      <c r="AS1739" s="24">
        <v>10739.822673279603</v>
      </c>
      <c r="AT1739" s="24">
        <v>9815.7328822759446</v>
      </c>
      <c r="AU1739" s="24">
        <v>12940.705243480857</v>
      </c>
      <c r="AV1739" s="24">
        <v>20555.555555555533</v>
      </c>
      <c r="AW1739" s="24">
        <v>0</v>
      </c>
      <c r="AX1739" s="24">
        <v>0</v>
      </c>
      <c r="AY1739" s="24">
        <v>0</v>
      </c>
      <c r="AZ1739" s="24">
        <v>0</v>
      </c>
      <c r="BA1739" s="24">
        <v>9.0926471051937767</v>
      </c>
      <c r="BB1739" s="24">
        <v>11.886655782470228</v>
      </c>
      <c r="BC1739" s="24">
        <v>9.0926471051937767</v>
      </c>
      <c r="BD1739" s="24">
        <v>11.886655782470228</v>
      </c>
      <c r="BE1739" s="24">
        <v>0</v>
      </c>
      <c r="BF1739" s="24">
        <v>0</v>
      </c>
      <c r="BG1739" s="24">
        <v>1560000</v>
      </c>
      <c r="BH1739" s="24">
        <v>925000</v>
      </c>
      <c r="BI1739" s="24">
        <v>0</v>
      </c>
      <c r="BJ1739" s="24">
        <v>0</v>
      </c>
      <c r="BK1739" s="24">
        <v>0</v>
      </c>
      <c r="BL1739" s="24">
        <v>0</v>
      </c>
    </row>
    <row r="1740" spans="1:64" x14ac:dyDescent="0.25">
      <c r="A1740" t="s">
        <v>5127</v>
      </c>
      <c r="B1740">
        <v>52</v>
      </c>
      <c r="C1740">
        <v>2</v>
      </c>
      <c r="D1740">
        <v>5</v>
      </c>
      <c r="E1740" s="24">
        <v>1600000</v>
      </c>
      <c r="F1740" s="24">
        <v>1122222.2222222222</v>
      </c>
      <c r="G1740" s="24">
        <v>960000</v>
      </c>
      <c r="H1740" s="24">
        <v>673333.33333333337</v>
      </c>
      <c r="I1740" s="24">
        <v>80000</v>
      </c>
      <c r="J1740" s="24">
        <v>56111.111111111117</v>
      </c>
      <c r="K1740" s="24">
        <v>80126.612455812749</v>
      </c>
      <c r="L1740" s="24">
        <v>33849.701140322257</v>
      </c>
      <c r="M1740" s="24">
        <v>113976.31359613501</v>
      </c>
      <c r="N1740" s="24">
        <v>110468.13084830949</v>
      </c>
      <c r="O1740" s="24">
        <v>144317.83198863175</v>
      </c>
      <c r="P1740" s="24">
        <v>224444.4444444445</v>
      </c>
      <c r="Q1740" s="24">
        <v>9.1423820132721971</v>
      </c>
      <c r="R1740" s="24">
        <v>3.0324293994226821</v>
      </c>
      <c r="S1740" s="24">
        <v>12.174811412694879</v>
      </c>
      <c r="T1740" s="24">
        <v>22.444444444444457</v>
      </c>
      <c r="U1740" s="24">
        <v>1440000</v>
      </c>
      <c r="V1740" s="24">
        <v>1010000</v>
      </c>
      <c r="W1740" s="24">
        <v>864000</v>
      </c>
      <c r="X1740" s="24">
        <v>606000</v>
      </c>
      <c r="Y1740" s="24">
        <v>0</v>
      </c>
      <c r="Z1740" s="24">
        <v>0</v>
      </c>
      <c r="AA1740" s="24">
        <v>72113.951210231477</v>
      </c>
      <c r="AB1740" s="24">
        <v>30464.731026289985</v>
      </c>
      <c r="AC1740" s="24">
        <v>102578.6822365215</v>
      </c>
      <c r="AD1740" s="24">
        <v>99421.317763478495</v>
      </c>
      <c r="AE1740" s="24">
        <v>129886.04878976848</v>
      </c>
      <c r="AF1740" s="24">
        <v>202000.00000000006</v>
      </c>
      <c r="AG1740" s="24">
        <v>9.1423820132721971</v>
      </c>
      <c r="AH1740" s="24">
        <v>3.0324293994226821</v>
      </c>
      <c r="AI1740" s="24">
        <v>12.174811412694879</v>
      </c>
      <c r="AJ1740" s="24">
        <v>22.444444444444457</v>
      </c>
      <c r="AK1740" s="24">
        <v>160000</v>
      </c>
      <c r="AL1740" s="24">
        <v>112222.22222222225</v>
      </c>
      <c r="AM1740" s="24">
        <v>96000</v>
      </c>
      <c r="AN1740" s="24">
        <v>67333.333333333372</v>
      </c>
      <c r="AO1740" s="24">
        <v>80000</v>
      </c>
      <c r="AP1740" s="24">
        <v>56111.111111111117</v>
      </c>
      <c r="AQ1740" s="24">
        <v>8012.6612455812719</v>
      </c>
      <c r="AR1740" s="24">
        <v>3384.9701140322722</v>
      </c>
      <c r="AS1740" s="24">
        <v>11397.631359613501</v>
      </c>
      <c r="AT1740" s="24">
        <v>11046.813084830996</v>
      </c>
      <c r="AU1740" s="24">
        <v>14431.783198863268</v>
      </c>
      <c r="AV1740" s="24">
        <v>22444.444444444438</v>
      </c>
      <c r="AW1740" s="24">
        <v>0</v>
      </c>
      <c r="AX1740" s="24">
        <v>0</v>
      </c>
      <c r="AY1740" s="24">
        <v>0</v>
      </c>
      <c r="AZ1740" s="24">
        <v>0</v>
      </c>
      <c r="BA1740" s="24">
        <v>10.269633031749578</v>
      </c>
      <c r="BB1740" s="24">
        <v>13.30206243117226</v>
      </c>
      <c r="BC1740" s="24">
        <v>10.269633031749578</v>
      </c>
      <c r="BD1740" s="24">
        <v>13.30206243117226</v>
      </c>
      <c r="BE1740" s="24">
        <v>0</v>
      </c>
      <c r="BF1740" s="24">
        <v>0</v>
      </c>
      <c r="BG1740" s="24">
        <v>1440000</v>
      </c>
      <c r="BH1740" s="24">
        <v>1010000</v>
      </c>
      <c r="BI1740" s="24">
        <v>0</v>
      </c>
      <c r="BJ1740" s="24">
        <v>0</v>
      </c>
      <c r="BK1740" s="24">
        <v>0</v>
      </c>
      <c r="BL1740" s="24">
        <v>0</v>
      </c>
    </row>
    <row r="1741" spans="1:64" x14ac:dyDescent="0.25">
      <c r="A1741" t="s">
        <v>5127</v>
      </c>
      <c r="B1741">
        <v>53</v>
      </c>
      <c r="C1741">
        <v>2</v>
      </c>
      <c r="D1741">
        <v>5</v>
      </c>
      <c r="E1741" s="24">
        <v>1600000</v>
      </c>
      <c r="F1741" s="24">
        <v>1233333.3333333333</v>
      </c>
      <c r="G1741" s="24">
        <v>960000</v>
      </c>
      <c r="H1741" s="24">
        <v>739999.99999999988</v>
      </c>
      <c r="I1741" s="24">
        <v>80000</v>
      </c>
      <c r="J1741" s="24">
        <v>61666.666666666664</v>
      </c>
      <c r="K1741" s="24">
        <v>84566.434154936112</v>
      </c>
      <c r="L1741" s="24">
        <v>36973.411256152205</v>
      </c>
      <c r="M1741" s="24">
        <v>121539.84541108832</v>
      </c>
      <c r="N1741" s="24">
        <v>125126.82125557819</v>
      </c>
      <c r="O1741" s="24">
        <v>162100.2325117304</v>
      </c>
      <c r="P1741" s="24">
        <v>246666.66666666651</v>
      </c>
      <c r="Q1741" s="24">
        <v>9.6781201723871106</v>
      </c>
      <c r="R1741" s="24">
        <v>3.3174993988230028</v>
      </c>
      <c r="S1741" s="24">
        <v>12.995619571210113</v>
      </c>
      <c r="T1741" s="24">
        <v>24.666666666666686</v>
      </c>
      <c r="U1741" s="24">
        <v>1440000</v>
      </c>
      <c r="V1741" s="24">
        <v>1110000</v>
      </c>
      <c r="W1741" s="24">
        <v>864000</v>
      </c>
      <c r="X1741" s="24">
        <v>666000</v>
      </c>
      <c r="Y1741" s="24">
        <v>0</v>
      </c>
      <c r="Z1741" s="24">
        <v>0</v>
      </c>
      <c r="AA1741" s="24">
        <v>76109.790739442498</v>
      </c>
      <c r="AB1741" s="24">
        <v>33276.070130537031</v>
      </c>
      <c r="AC1741" s="24">
        <v>109385.86086997949</v>
      </c>
      <c r="AD1741" s="24">
        <v>112614.13913002051</v>
      </c>
      <c r="AE1741" s="24">
        <v>145890.20926055778</v>
      </c>
      <c r="AF1741" s="24">
        <v>221999.99999999985</v>
      </c>
      <c r="AG1741" s="24">
        <v>9.6781201723871106</v>
      </c>
      <c r="AH1741" s="24">
        <v>3.3174993988230028</v>
      </c>
      <c r="AI1741" s="24">
        <v>12.995619571210113</v>
      </c>
      <c r="AJ1741" s="24">
        <v>24.666666666666686</v>
      </c>
      <c r="AK1741" s="24">
        <v>160000</v>
      </c>
      <c r="AL1741" s="24">
        <v>123333.33333333326</v>
      </c>
      <c r="AM1741" s="24">
        <v>96000</v>
      </c>
      <c r="AN1741" s="24">
        <v>73999.999999999884</v>
      </c>
      <c r="AO1741" s="24">
        <v>80000</v>
      </c>
      <c r="AP1741" s="24">
        <v>61666.666666666664</v>
      </c>
      <c r="AQ1741" s="24">
        <v>8456.6434154936142</v>
      </c>
      <c r="AR1741" s="24">
        <v>3697.341125615174</v>
      </c>
      <c r="AS1741" s="24">
        <v>12153.984541108832</v>
      </c>
      <c r="AT1741" s="24">
        <v>12512.68212555768</v>
      </c>
      <c r="AU1741" s="24">
        <v>16210.023251172621</v>
      </c>
      <c r="AV1741" s="24">
        <v>24666.666666666657</v>
      </c>
      <c r="AW1741" s="24">
        <v>0</v>
      </c>
      <c r="AX1741" s="24">
        <v>0</v>
      </c>
      <c r="AY1741" s="24">
        <v>0</v>
      </c>
      <c r="AZ1741" s="24">
        <v>0</v>
      </c>
      <c r="BA1741" s="24">
        <v>11.671047095456572</v>
      </c>
      <c r="BB1741" s="24">
        <v>14.988546494279575</v>
      </c>
      <c r="BC1741" s="24">
        <v>11.671047095456572</v>
      </c>
      <c r="BD1741" s="24">
        <v>14.988546494279575</v>
      </c>
      <c r="BE1741" s="24">
        <v>0</v>
      </c>
      <c r="BF1741" s="24">
        <v>0</v>
      </c>
      <c r="BG1741" s="24">
        <v>1440000</v>
      </c>
      <c r="BH1741" s="24">
        <v>1110000</v>
      </c>
      <c r="BI1741" s="24">
        <v>0</v>
      </c>
      <c r="BJ1741" s="24">
        <v>0</v>
      </c>
      <c r="BK1741" s="24">
        <v>0</v>
      </c>
      <c r="BL1741" s="24">
        <v>0</v>
      </c>
    </row>
    <row r="1742" spans="1:64" x14ac:dyDescent="0.25">
      <c r="A1742" t="s">
        <v>5127</v>
      </c>
      <c r="B1742">
        <v>54</v>
      </c>
      <c r="C1742">
        <v>2</v>
      </c>
      <c r="D1742">
        <v>5</v>
      </c>
      <c r="E1742" s="24">
        <v>1600000</v>
      </c>
      <c r="F1742" s="24">
        <v>1344444.4444444443</v>
      </c>
      <c r="G1742" s="24">
        <v>960000</v>
      </c>
      <c r="H1742" s="24">
        <v>806666.66666666651</v>
      </c>
      <c r="I1742" s="24">
        <v>80000</v>
      </c>
      <c r="J1742" s="24">
        <v>67222.222222222219</v>
      </c>
      <c r="K1742" s="24">
        <v>89551.315809315769</v>
      </c>
      <c r="L1742" s="24">
        <v>40621.390768549172</v>
      </c>
      <c r="M1742" s="24">
        <v>130172.70657786494</v>
      </c>
      <c r="N1742" s="24">
        <v>138716.18231102359</v>
      </c>
      <c r="O1742" s="24">
        <v>179337.57307957299</v>
      </c>
      <c r="P1742" s="24">
        <v>268888.88888888853</v>
      </c>
      <c r="Q1742" s="24">
        <v>10.286159053397625</v>
      </c>
      <c r="R1742" s="24">
        <v>3.6477984431533912</v>
      </c>
      <c r="S1742" s="24">
        <v>13.933957496551017</v>
      </c>
      <c r="T1742" s="24">
        <v>26.888888888888914</v>
      </c>
      <c r="U1742" s="24">
        <v>1440000</v>
      </c>
      <c r="V1742" s="24">
        <v>1209999.9999999998</v>
      </c>
      <c r="W1742" s="24">
        <v>864000</v>
      </c>
      <c r="X1742" s="24">
        <v>725999.99999999988</v>
      </c>
      <c r="Y1742" s="24">
        <v>0</v>
      </c>
      <c r="Z1742" s="24">
        <v>0</v>
      </c>
      <c r="AA1742" s="24">
        <v>80596.184228384198</v>
      </c>
      <c r="AB1742" s="24">
        <v>36559.251691694255</v>
      </c>
      <c r="AC1742" s="24">
        <v>117155.43592007845</v>
      </c>
      <c r="AD1742" s="24">
        <v>124844.56407992123</v>
      </c>
      <c r="AE1742" s="24">
        <v>161403.81577161513</v>
      </c>
      <c r="AF1742" s="24">
        <v>241999.99999999968</v>
      </c>
      <c r="AG1742" s="24">
        <v>10.286159053397625</v>
      </c>
      <c r="AH1742" s="24">
        <v>3.6477984431533912</v>
      </c>
      <c r="AI1742" s="24">
        <v>13.933957496551017</v>
      </c>
      <c r="AJ1742" s="24">
        <v>26.888888888888914</v>
      </c>
      <c r="AK1742" s="24">
        <v>160000</v>
      </c>
      <c r="AL1742" s="24">
        <v>134444.4444444445</v>
      </c>
      <c r="AM1742" s="24">
        <v>96000</v>
      </c>
      <c r="AN1742" s="24">
        <v>80666.666666666628</v>
      </c>
      <c r="AO1742" s="24">
        <v>80000</v>
      </c>
      <c r="AP1742" s="24">
        <v>67222.222222222219</v>
      </c>
      <c r="AQ1742" s="24">
        <v>8955.1315809315711</v>
      </c>
      <c r="AR1742" s="24">
        <v>4062.1390768549172</v>
      </c>
      <c r="AS1742" s="24">
        <v>13017.270657786488</v>
      </c>
      <c r="AT1742" s="24">
        <v>13871.618231102359</v>
      </c>
      <c r="AU1742" s="24">
        <v>17933.757307957858</v>
      </c>
      <c r="AV1742" s="24">
        <v>26888.888888888847</v>
      </c>
      <c r="AW1742" s="24">
        <v>0</v>
      </c>
      <c r="AX1742" s="24">
        <v>0</v>
      </c>
      <c r="AY1742" s="24">
        <v>0</v>
      </c>
      <c r="AZ1742" s="24">
        <v>0</v>
      </c>
      <c r="BA1742" s="24">
        <v>12.954931392337897</v>
      </c>
      <c r="BB1742" s="24">
        <v>16.602729835491289</v>
      </c>
      <c r="BC1742" s="24">
        <v>12.954931392337897</v>
      </c>
      <c r="BD1742" s="24">
        <v>16.602729835491289</v>
      </c>
      <c r="BE1742" s="24">
        <v>0</v>
      </c>
      <c r="BF1742" s="24">
        <v>0</v>
      </c>
      <c r="BG1742" s="24">
        <v>1440000</v>
      </c>
      <c r="BH1742" s="24">
        <v>1209999.9999999998</v>
      </c>
      <c r="BI1742" s="24">
        <v>0</v>
      </c>
      <c r="BJ1742" s="24">
        <v>0</v>
      </c>
      <c r="BK1742" s="24">
        <v>0</v>
      </c>
      <c r="BL1742" s="24">
        <v>0</v>
      </c>
    </row>
    <row r="1743" spans="1:64" x14ac:dyDescent="0.25">
      <c r="A1743" t="s">
        <v>5127</v>
      </c>
      <c r="B1743">
        <v>55</v>
      </c>
      <c r="C1743">
        <v>3</v>
      </c>
      <c r="D1743">
        <v>5</v>
      </c>
      <c r="E1743" s="24">
        <v>533333.33333333337</v>
      </c>
      <c r="F1743" s="24">
        <v>1388888.8888888885</v>
      </c>
      <c r="G1743" s="24">
        <v>320000</v>
      </c>
      <c r="H1743" s="24">
        <v>833333.33333333314</v>
      </c>
      <c r="I1743" s="24">
        <v>26666.666666666672</v>
      </c>
      <c r="J1743" s="24">
        <v>69444.444444444423</v>
      </c>
      <c r="K1743" s="24">
        <v>95116.294389762916</v>
      </c>
      <c r="L1743" s="24">
        <v>44277.966839808039</v>
      </c>
      <c r="M1743" s="24">
        <v>139394.26122957096</v>
      </c>
      <c r="N1743" s="24">
        <v>138383.51654820703</v>
      </c>
      <c r="O1743" s="24">
        <v>182661.48338801507</v>
      </c>
      <c r="P1743" s="24">
        <v>277777.77777777798</v>
      </c>
      <c r="Q1743" s="24">
        <v>10.96273339947831</v>
      </c>
      <c r="R1743" s="24">
        <v>3.9699469794825859</v>
      </c>
      <c r="S1743" s="24">
        <v>14.932680378960896</v>
      </c>
      <c r="T1743" s="24">
        <v>27.777777777777771</v>
      </c>
      <c r="U1743" s="24">
        <v>480000.00000000006</v>
      </c>
      <c r="V1743" s="24">
        <v>1249999.9999999998</v>
      </c>
      <c r="W1743" s="24">
        <v>288000</v>
      </c>
      <c r="X1743" s="24">
        <v>749999.99999999977</v>
      </c>
      <c r="Y1743" s="24">
        <v>0</v>
      </c>
      <c r="Z1743" s="24">
        <v>0</v>
      </c>
      <c r="AA1743" s="24">
        <v>85604.664950786624</v>
      </c>
      <c r="AB1743" s="24">
        <v>39850.170155827189</v>
      </c>
      <c r="AC1743" s="24">
        <v>125454.83510661386</v>
      </c>
      <c r="AD1743" s="24">
        <v>124545.16489338619</v>
      </c>
      <c r="AE1743" s="24">
        <v>164395.33504921384</v>
      </c>
      <c r="AF1743" s="24">
        <v>250000.0000000002</v>
      </c>
      <c r="AG1743" s="24">
        <v>10.96273339947831</v>
      </c>
      <c r="AH1743" s="24">
        <v>3.9699469794825859</v>
      </c>
      <c r="AI1743" s="24">
        <v>14.932680378960896</v>
      </c>
      <c r="AJ1743" s="24">
        <v>27.777777777777771</v>
      </c>
      <c r="AK1743" s="24">
        <v>53333.333333333314</v>
      </c>
      <c r="AL1743" s="24">
        <v>138888.88888888876</v>
      </c>
      <c r="AM1743" s="24">
        <v>32000</v>
      </c>
      <c r="AN1743" s="24">
        <v>83333.333333333372</v>
      </c>
      <c r="AO1743" s="24">
        <v>26666.666666666672</v>
      </c>
      <c r="AP1743" s="24">
        <v>69444.444444444423</v>
      </c>
      <c r="AQ1743" s="24">
        <v>9511.6294389762916</v>
      </c>
      <c r="AR1743" s="24">
        <v>4427.7966839808505</v>
      </c>
      <c r="AS1743" s="24">
        <v>13939.426122957098</v>
      </c>
      <c r="AT1743" s="24">
        <v>13838.351654820843</v>
      </c>
      <c r="AU1743" s="24">
        <v>18266.148338801228</v>
      </c>
      <c r="AV1743" s="24">
        <v>27777.777777777781</v>
      </c>
      <c r="AW1743" s="24">
        <v>0</v>
      </c>
      <c r="AX1743" s="24">
        <v>0</v>
      </c>
      <c r="AY1743" s="24">
        <v>0</v>
      </c>
      <c r="AZ1743" s="24">
        <v>0</v>
      </c>
      <c r="BA1743" s="24">
        <v>12.845097398816876</v>
      </c>
      <c r="BB1743" s="24">
        <v>16.81504437829949</v>
      </c>
      <c r="BC1743" s="24">
        <v>12.845097398816876</v>
      </c>
      <c r="BD1743" s="24">
        <v>16.81504437829949</v>
      </c>
      <c r="BE1743" s="24">
        <v>0</v>
      </c>
      <c r="BF1743" s="24">
        <v>0</v>
      </c>
      <c r="BG1743" s="24">
        <v>480000.00000000006</v>
      </c>
      <c r="BH1743" s="24">
        <v>1249999.9999999998</v>
      </c>
      <c r="BI1743" s="24">
        <v>0</v>
      </c>
      <c r="BJ1743" s="24">
        <v>0</v>
      </c>
      <c r="BK1743" s="24">
        <v>0</v>
      </c>
      <c r="BL1743" s="24">
        <v>0</v>
      </c>
    </row>
    <row r="1744" spans="1:64" x14ac:dyDescent="0.25">
      <c r="A1744" t="s">
        <v>5127</v>
      </c>
      <c r="B1744">
        <v>56</v>
      </c>
      <c r="C1744">
        <v>3</v>
      </c>
      <c r="D1744">
        <v>5</v>
      </c>
      <c r="E1744" s="24">
        <v>533333.33333333337</v>
      </c>
      <c r="F1744" s="24">
        <v>1366666.6666666665</v>
      </c>
      <c r="G1744" s="24">
        <v>320000</v>
      </c>
      <c r="H1744" s="24">
        <v>819999.99999999988</v>
      </c>
      <c r="I1744" s="24">
        <v>26666.666666666672</v>
      </c>
      <c r="J1744" s="24">
        <v>68333.333333333328</v>
      </c>
      <c r="K1744" s="24">
        <v>101085.80151226418</v>
      </c>
      <c r="L1744" s="24">
        <v>46878.156757574063</v>
      </c>
      <c r="M1744" s="24">
        <v>147963.95826983824</v>
      </c>
      <c r="N1744" s="24">
        <v>125369.37506349478</v>
      </c>
      <c r="O1744" s="24">
        <v>172247.53182106838</v>
      </c>
      <c r="P1744" s="24">
        <v>273333.33333333302</v>
      </c>
      <c r="Q1744" s="24">
        <v>11.664362215370545</v>
      </c>
      <c r="R1744" s="24">
        <v>4.183839324475457</v>
      </c>
      <c r="S1744" s="24">
        <v>15.848201539846002</v>
      </c>
      <c r="T1744" s="24">
        <v>27.333333333333314</v>
      </c>
      <c r="U1744" s="24">
        <v>480000.00000000006</v>
      </c>
      <c r="V1744" s="24">
        <v>1230000</v>
      </c>
      <c r="W1744" s="24">
        <v>288000</v>
      </c>
      <c r="X1744" s="24">
        <v>737999.99999999988</v>
      </c>
      <c r="Y1744" s="24">
        <v>0</v>
      </c>
      <c r="Z1744" s="24">
        <v>0</v>
      </c>
      <c r="AA1744" s="24">
        <v>90977.221361037766</v>
      </c>
      <c r="AB1744" s="24">
        <v>42190.341081816703</v>
      </c>
      <c r="AC1744" s="24">
        <v>133167.56244285443</v>
      </c>
      <c r="AD1744" s="24">
        <v>112832.43755714549</v>
      </c>
      <c r="AE1744" s="24">
        <v>155022.77863896172</v>
      </c>
      <c r="AF1744" s="24">
        <v>245999.99999999974</v>
      </c>
      <c r="AG1744" s="24">
        <v>11.664362215370545</v>
      </c>
      <c r="AH1744" s="24">
        <v>4.183839324475457</v>
      </c>
      <c r="AI1744" s="24">
        <v>15.848201539846002</v>
      </c>
      <c r="AJ1744" s="24">
        <v>27.333333333333314</v>
      </c>
      <c r="AK1744" s="24">
        <v>53333.333333333314</v>
      </c>
      <c r="AL1744" s="24">
        <v>136666.66666666651</v>
      </c>
      <c r="AM1744" s="24">
        <v>32000</v>
      </c>
      <c r="AN1744" s="24">
        <v>82000</v>
      </c>
      <c r="AO1744" s="24">
        <v>26666.666666666672</v>
      </c>
      <c r="AP1744" s="24">
        <v>68333.333333333328</v>
      </c>
      <c r="AQ1744" s="24">
        <v>10108.580151226415</v>
      </c>
      <c r="AR1744" s="24">
        <v>4687.8156757573597</v>
      </c>
      <c r="AS1744" s="24">
        <v>14796.395826983819</v>
      </c>
      <c r="AT1744" s="24">
        <v>12536.937506349292</v>
      </c>
      <c r="AU1744" s="24">
        <v>17224.753182106651</v>
      </c>
      <c r="AV1744" s="24">
        <v>27333.333333333285</v>
      </c>
      <c r="AW1744" s="24">
        <v>0</v>
      </c>
      <c r="AX1744" s="24">
        <v>0</v>
      </c>
      <c r="AY1744" s="24">
        <v>0</v>
      </c>
      <c r="AZ1744" s="24">
        <v>0</v>
      </c>
      <c r="BA1744" s="24">
        <v>11.485131793487312</v>
      </c>
      <c r="BB1744" s="24">
        <v>15.668971117962769</v>
      </c>
      <c r="BC1744" s="24">
        <v>11.485131793487312</v>
      </c>
      <c r="BD1744" s="24">
        <v>15.668971117962769</v>
      </c>
      <c r="BE1744" s="24">
        <v>0</v>
      </c>
      <c r="BF1744" s="24">
        <v>0</v>
      </c>
      <c r="BG1744" s="24">
        <v>480000.00000000006</v>
      </c>
      <c r="BH1744" s="24">
        <v>1230000</v>
      </c>
      <c r="BI1744" s="24">
        <v>0</v>
      </c>
      <c r="BJ1744" s="24">
        <v>0</v>
      </c>
      <c r="BK1744" s="24">
        <v>0</v>
      </c>
      <c r="BL1744" s="24">
        <v>0</v>
      </c>
    </row>
    <row r="1745" spans="1:64" x14ac:dyDescent="0.25">
      <c r="A1745" t="s">
        <v>5127</v>
      </c>
      <c r="B1745">
        <v>57</v>
      </c>
      <c r="C1745">
        <v>3</v>
      </c>
      <c r="D1745">
        <v>5</v>
      </c>
      <c r="E1745" s="24">
        <v>533333.33333333337</v>
      </c>
      <c r="F1745" s="24">
        <v>1344444.4444444445</v>
      </c>
      <c r="G1745" s="24">
        <v>320000</v>
      </c>
      <c r="H1745" s="24">
        <v>806666.66666666663</v>
      </c>
      <c r="I1745" s="24">
        <v>26666.666666666672</v>
      </c>
      <c r="J1745" s="24">
        <v>67222.222222222234</v>
      </c>
      <c r="K1745" s="24">
        <v>107123.63299959013</v>
      </c>
      <c r="L1745" s="24">
        <v>47999.437387529295</v>
      </c>
      <c r="M1745" s="24">
        <v>155123.07038711943</v>
      </c>
      <c r="N1745" s="24">
        <v>113765.81850176957</v>
      </c>
      <c r="O1745" s="24">
        <v>161765.25588929933</v>
      </c>
      <c r="P1745" s="24">
        <v>268888.88888888899</v>
      </c>
      <c r="Q1745" s="24">
        <v>12.336195897429889</v>
      </c>
      <c r="R1745" s="24">
        <v>4.260180650346399</v>
      </c>
      <c r="S1745" s="24">
        <v>16.596376547776288</v>
      </c>
      <c r="T1745" s="24">
        <v>26.888888888888914</v>
      </c>
      <c r="U1745" s="24">
        <v>480000.00000000006</v>
      </c>
      <c r="V1745" s="24">
        <v>1210000</v>
      </c>
      <c r="W1745" s="24">
        <v>288000</v>
      </c>
      <c r="X1745" s="24">
        <v>726000</v>
      </c>
      <c r="Y1745" s="24">
        <v>0</v>
      </c>
      <c r="Z1745" s="24">
        <v>0</v>
      </c>
      <c r="AA1745" s="24">
        <v>96411.269699631128</v>
      </c>
      <c r="AB1745" s="24">
        <v>43199.493648776319</v>
      </c>
      <c r="AC1745" s="24">
        <v>139610.76334840749</v>
      </c>
      <c r="AD1745" s="24">
        <v>102389.23665159242</v>
      </c>
      <c r="AE1745" s="24">
        <v>145588.73030036921</v>
      </c>
      <c r="AF1745" s="24">
        <v>242000.00000000009</v>
      </c>
      <c r="AG1745" s="24">
        <v>12.336195897429889</v>
      </c>
      <c r="AH1745" s="24">
        <v>4.260180650346399</v>
      </c>
      <c r="AI1745" s="24">
        <v>16.596376547776288</v>
      </c>
      <c r="AJ1745" s="24">
        <v>26.888888888888914</v>
      </c>
      <c r="AK1745" s="24">
        <v>53333.333333333314</v>
      </c>
      <c r="AL1745" s="24">
        <v>134444.4444444445</v>
      </c>
      <c r="AM1745" s="24">
        <v>32000</v>
      </c>
      <c r="AN1745" s="24">
        <v>80666.666666666628</v>
      </c>
      <c r="AO1745" s="24">
        <v>26666.666666666672</v>
      </c>
      <c r="AP1745" s="24">
        <v>67222.222222222234</v>
      </c>
      <c r="AQ1745" s="24">
        <v>10712.363299959005</v>
      </c>
      <c r="AR1745" s="24">
        <v>4799.9437387529761</v>
      </c>
      <c r="AS1745" s="24">
        <v>15512.307038711937</v>
      </c>
      <c r="AT1745" s="24">
        <v>11376.581850177143</v>
      </c>
      <c r="AU1745" s="24">
        <v>16176.525588930119</v>
      </c>
      <c r="AV1745" s="24">
        <v>26888.888888888905</v>
      </c>
      <c r="AW1745" s="24">
        <v>0</v>
      </c>
      <c r="AX1745" s="24">
        <v>0</v>
      </c>
      <c r="AY1745" s="24">
        <v>0</v>
      </c>
      <c r="AZ1745" s="24">
        <v>0</v>
      </c>
      <c r="BA1745" s="24">
        <v>10.292512341112626</v>
      </c>
      <c r="BB1745" s="24">
        <v>14.552692991459026</v>
      </c>
      <c r="BC1745" s="24">
        <v>10.292512341112626</v>
      </c>
      <c r="BD1745" s="24">
        <v>14.552692991459026</v>
      </c>
      <c r="BE1745" s="24">
        <v>0</v>
      </c>
      <c r="BF1745" s="24">
        <v>0</v>
      </c>
      <c r="BG1745" s="24">
        <v>480000.00000000006</v>
      </c>
      <c r="BH1745" s="24">
        <v>1210000</v>
      </c>
      <c r="BI1745" s="24">
        <v>0</v>
      </c>
      <c r="BJ1745" s="24">
        <v>0</v>
      </c>
      <c r="BK1745" s="24">
        <v>0</v>
      </c>
      <c r="BL1745" s="24">
        <v>0</v>
      </c>
    </row>
    <row r="1746" spans="1:64" x14ac:dyDescent="0.25">
      <c r="A1746" t="s">
        <v>5127</v>
      </c>
      <c r="B1746">
        <v>58</v>
      </c>
      <c r="C1746">
        <v>4</v>
      </c>
      <c r="D1746">
        <v>5</v>
      </c>
      <c r="E1746" s="24">
        <v>1600000</v>
      </c>
      <c r="F1746" s="24">
        <v>1338888.888888889</v>
      </c>
      <c r="G1746" s="24">
        <v>960000</v>
      </c>
      <c r="H1746" s="24">
        <v>803333.33333333337</v>
      </c>
      <c r="I1746" s="24">
        <v>80000</v>
      </c>
      <c r="J1746" s="24">
        <v>66944.444444444453</v>
      </c>
      <c r="K1746" s="24">
        <v>112987.2901376409</v>
      </c>
      <c r="L1746" s="24">
        <v>48150.845253794687</v>
      </c>
      <c r="M1746" s="24">
        <v>161138.13539143559</v>
      </c>
      <c r="N1746" s="24">
        <v>106639.6423863424</v>
      </c>
      <c r="O1746" s="24">
        <v>154790.48764013685</v>
      </c>
      <c r="P1746" s="24">
        <v>267777.77777777798</v>
      </c>
      <c r="Q1746" s="24">
        <v>12.957171245984199</v>
      </c>
      <c r="R1746" s="24">
        <v>4.2554364945186478</v>
      </c>
      <c r="S1746" s="24">
        <v>17.212607740502847</v>
      </c>
      <c r="T1746" s="24">
        <v>26.777777777777828</v>
      </c>
      <c r="U1746" s="24">
        <v>1440000</v>
      </c>
      <c r="V1746" s="24">
        <v>1205000.0000000002</v>
      </c>
      <c r="W1746" s="24">
        <v>864000</v>
      </c>
      <c r="X1746" s="24">
        <v>723000</v>
      </c>
      <c r="Y1746" s="24">
        <v>0</v>
      </c>
      <c r="Z1746" s="24">
        <v>0</v>
      </c>
      <c r="AA1746" s="24">
        <v>101688.56112387682</v>
      </c>
      <c r="AB1746" s="24">
        <v>43335.760728415218</v>
      </c>
      <c r="AC1746" s="24">
        <v>145024.32185229202</v>
      </c>
      <c r="AD1746" s="24">
        <v>95975.678147708066</v>
      </c>
      <c r="AE1746" s="24">
        <v>139311.43887612317</v>
      </c>
      <c r="AF1746" s="24">
        <v>241000.0000000002</v>
      </c>
      <c r="AG1746" s="24">
        <v>12.957171245984199</v>
      </c>
      <c r="AH1746" s="24">
        <v>4.2554364945186478</v>
      </c>
      <c r="AI1746" s="24">
        <v>17.212607740502847</v>
      </c>
      <c r="AJ1746" s="24">
        <v>26.777777777777828</v>
      </c>
      <c r="AK1746" s="24">
        <v>160000</v>
      </c>
      <c r="AL1746" s="24">
        <v>133888.88888888876</v>
      </c>
      <c r="AM1746" s="24">
        <v>96000</v>
      </c>
      <c r="AN1746" s="24">
        <v>80333.333333333372</v>
      </c>
      <c r="AO1746" s="24">
        <v>80000</v>
      </c>
      <c r="AP1746" s="24">
        <v>66944.444444444453</v>
      </c>
      <c r="AQ1746" s="24">
        <v>11298.729013764081</v>
      </c>
      <c r="AR1746" s="24">
        <v>4815.0845253794687</v>
      </c>
      <c r="AS1746" s="24">
        <v>16113.813539143564</v>
      </c>
      <c r="AT1746" s="24">
        <v>10663.964238634333</v>
      </c>
      <c r="AU1746" s="24">
        <v>15479.048764013685</v>
      </c>
      <c r="AV1746" s="24">
        <v>26777.777777777781</v>
      </c>
      <c r="AW1746" s="24">
        <v>0</v>
      </c>
      <c r="AX1746" s="24">
        <v>0</v>
      </c>
      <c r="AY1746" s="24">
        <v>0</v>
      </c>
      <c r="AZ1746" s="24">
        <v>0</v>
      </c>
      <c r="BA1746" s="24">
        <v>9.5651700372749815</v>
      </c>
      <c r="BB1746" s="24">
        <v>13.820606531793601</v>
      </c>
      <c r="BC1746" s="24">
        <v>9.5651700372749815</v>
      </c>
      <c r="BD1746" s="24">
        <v>13.820606531793601</v>
      </c>
      <c r="BE1746" s="24">
        <v>0</v>
      </c>
      <c r="BF1746" s="24">
        <v>0</v>
      </c>
      <c r="BG1746" s="24">
        <v>1440000</v>
      </c>
      <c r="BH1746" s="24">
        <v>1205000.0000000002</v>
      </c>
      <c r="BI1746" s="24">
        <v>0</v>
      </c>
      <c r="BJ1746" s="24">
        <v>0</v>
      </c>
      <c r="BK1746" s="24">
        <v>0</v>
      </c>
      <c r="BL1746" s="24">
        <v>0</v>
      </c>
    </row>
    <row r="1747" spans="1:64" x14ac:dyDescent="0.25">
      <c r="A1747" t="s">
        <v>5127</v>
      </c>
      <c r="B1747">
        <v>59</v>
      </c>
      <c r="C1747">
        <v>4</v>
      </c>
      <c r="D1747">
        <v>5</v>
      </c>
      <c r="E1747" s="24">
        <v>1600000</v>
      </c>
      <c r="F1747" s="24">
        <v>1350000.0000000002</v>
      </c>
      <c r="G1747" s="24">
        <v>960000</v>
      </c>
      <c r="H1747" s="24">
        <v>810000.00000000012</v>
      </c>
      <c r="I1747" s="24">
        <v>80000</v>
      </c>
      <c r="J1747" s="24">
        <v>67500.000000000015</v>
      </c>
      <c r="K1747" s="24">
        <v>118598.40797090461</v>
      </c>
      <c r="L1747" s="24">
        <v>47899.238805072615</v>
      </c>
      <c r="M1747" s="24">
        <v>166497.64677597722</v>
      </c>
      <c r="N1747" s="24">
        <v>103502.35322402278</v>
      </c>
      <c r="O1747" s="24">
        <v>151401.59202909563</v>
      </c>
      <c r="P1747" s="24">
        <v>270000</v>
      </c>
      <c r="Q1747" s="24">
        <v>13.532058892419741</v>
      </c>
      <c r="R1747" s="24">
        <v>4.2235822170820825</v>
      </c>
      <c r="S1747" s="24">
        <v>17.755641109501823</v>
      </c>
      <c r="T1747" s="24">
        <v>27</v>
      </c>
      <c r="U1747" s="24">
        <v>1440000</v>
      </c>
      <c r="V1747" s="24">
        <v>1215000.0000000002</v>
      </c>
      <c r="W1747" s="24">
        <v>864000</v>
      </c>
      <c r="X1747" s="24">
        <v>729000.00000000012</v>
      </c>
      <c r="Y1747" s="24">
        <v>0</v>
      </c>
      <c r="Z1747" s="24">
        <v>0</v>
      </c>
      <c r="AA1747" s="24">
        <v>106738.56717381415</v>
      </c>
      <c r="AB1747" s="24">
        <v>43109.314924565377</v>
      </c>
      <c r="AC1747" s="24">
        <v>149847.88209837952</v>
      </c>
      <c r="AD1747" s="24">
        <v>93152.117901620455</v>
      </c>
      <c r="AE1747" s="24">
        <v>136261.43282618606</v>
      </c>
      <c r="AF1747" s="24">
        <v>243000</v>
      </c>
      <c r="AG1747" s="24">
        <v>13.532058892419741</v>
      </c>
      <c r="AH1747" s="24">
        <v>4.2235822170820825</v>
      </c>
      <c r="AI1747" s="24">
        <v>17.755641109501823</v>
      </c>
      <c r="AJ1747" s="24">
        <v>27</v>
      </c>
      <c r="AK1747" s="24">
        <v>160000</v>
      </c>
      <c r="AL1747" s="24">
        <v>135000</v>
      </c>
      <c r="AM1747" s="24">
        <v>96000</v>
      </c>
      <c r="AN1747" s="24">
        <v>81000</v>
      </c>
      <c r="AO1747" s="24">
        <v>80000</v>
      </c>
      <c r="AP1747" s="24">
        <v>67500.000000000015</v>
      </c>
      <c r="AQ1747" s="24">
        <v>11859.840797090452</v>
      </c>
      <c r="AR1747" s="24">
        <v>4789.9238805072382</v>
      </c>
      <c r="AS1747" s="24">
        <v>16649.764677597705</v>
      </c>
      <c r="AT1747" s="24">
        <v>10350.235322402325</v>
      </c>
      <c r="AU1747" s="24">
        <v>15140.159202909563</v>
      </c>
      <c r="AV1747" s="24">
        <v>27000</v>
      </c>
      <c r="AW1747" s="24">
        <v>0</v>
      </c>
      <c r="AX1747" s="24">
        <v>0</v>
      </c>
      <c r="AY1747" s="24">
        <v>0</v>
      </c>
      <c r="AZ1747" s="24">
        <v>0</v>
      </c>
      <c r="BA1747" s="24">
        <v>9.2443588904981766</v>
      </c>
      <c r="BB1747" s="24">
        <v>13.467941107580259</v>
      </c>
      <c r="BC1747" s="24">
        <v>9.2443588904981766</v>
      </c>
      <c r="BD1747" s="24">
        <v>13.467941107580259</v>
      </c>
      <c r="BE1747" s="24">
        <v>0</v>
      </c>
      <c r="BF1747" s="24">
        <v>0</v>
      </c>
      <c r="BG1747" s="24">
        <v>1440000</v>
      </c>
      <c r="BH1747" s="24">
        <v>1215000.0000000002</v>
      </c>
      <c r="BI1747" s="24">
        <v>0</v>
      </c>
      <c r="BJ1747" s="24">
        <v>0</v>
      </c>
      <c r="BK1747" s="24">
        <v>0</v>
      </c>
      <c r="BL1747" s="24">
        <v>0</v>
      </c>
    </row>
    <row r="1748" spans="1:64" x14ac:dyDescent="0.25">
      <c r="A1748" t="s">
        <v>5127</v>
      </c>
      <c r="B1748">
        <v>60</v>
      </c>
      <c r="C1748">
        <v>4</v>
      </c>
      <c r="D1748">
        <v>5</v>
      </c>
      <c r="E1748" s="24">
        <v>1600000</v>
      </c>
      <c r="F1748" s="24">
        <v>1361111.1111111112</v>
      </c>
      <c r="G1748" s="24">
        <v>960000</v>
      </c>
      <c r="H1748" s="24">
        <v>816666.66666666674</v>
      </c>
      <c r="I1748" s="24">
        <v>80000</v>
      </c>
      <c r="J1748" s="24">
        <v>68055.555555555562</v>
      </c>
      <c r="K1748" s="24">
        <v>123979.91152030206</v>
      </c>
      <c r="L1748" s="24">
        <v>47554.681921460433</v>
      </c>
      <c r="M1748" s="24">
        <v>171534.5934417625</v>
      </c>
      <c r="N1748" s="24">
        <v>100687.62878045952</v>
      </c>
      <c r="O1748" s="24">
        <v>148242.31070191972</v>
      </c>
      <c r="P1748" s="24">
        <v>272222.22222222202</v>
      </c>
      <c r="Q1748" s="24">
        <v>14.074138399537389</v>
      </c>
      <c r="R1748" s="24">
        <v>4.1900874384360804</v>
      </c>
      <c r="S1748" s="24">
        <v>18.26422583797347</v>
      </c>
      <c r="T1748" s="24">
        <v>27.222222222222172</v>
      </c>
      <c r="U1748" s="24">
        <v>1440000</v>
      </c>
      <c r="V1748" s="24">
        <v>1225000.0000000002</v>
      </c>
      <c r="W1748" s="24">
        <v>864000</v>
      </c>
      <c r="X1748" s="24">
        <v>735000.00000000012</v>
      </c>
      <c r="Y1748" s="24">
        <v>0</v>
      </c>
      <c r="Z1748" s="24">
        <v>0</v>
      </c>
      <c r="AA1748" s="24">
        <v>111581.92036827187</v>
      </c>
      <c r="AB1748" s="24">
        <v>42799.21372931439</v>
      </c>
      <c r="AC1748" s="24">
        <v>154381.13409758624</v>
      </c>
      <c r="AD1748" s="24">
        <v>90618.865902413614</v>
      </c>
      <c r="AE1748" s="24">
        <v>133418.07963172765</v>
      </c>
      <c r="AF1748" s="24">
        <v>244999.99999999983</v>
      </c>
      <c r="AG1748" s="24">
        <v>14.074138399537389</v>
      </c>
      <c r="AH1748" s="24">
        <v>4.1900874384360804</v>
      </c>
      <c r="AI1748" s="24">
        <v>18.26422583797347</v>
      </c>
      <c r="AJ1748" s="24">
        <v>27.222222222222172</v>
      </c>
      <c r="AK1748" s="24">
        <v>160000</v>
      </c>
      <c r="AL1748" s="24">
        <v>136111.11111111101</v>
      </c>
      <c r="AM1748" s="24">
        <v>96000</v>
      </c>
      <c r="AN1748" s="24">
        <v>81666.666666666628</v>
      </c>
      <c r="AO1748" s="24">
        <v>80000</v>
      </c>
      <c r="AP1748" s="24">
        <v>68055.555555555562</v>
      </c>
      <c r="AQ1748" s="24">
        <v>12397.991152030198</v>
      </c>
      <c r="AR1748" s="24">
        <v>4755.4681921460433</v>
      </c>
      <c r="AS1748" s="24">
        <v>17153.459344176255</v>
      </c>
      <c r="AT1748" s="24">
        <v>10068.762878045905</v>
      </c>
      <c r="AU1748" s="24">
        <v>14824.231070192065</v>
      </c>
      <c r="AV1748" s="24">
        <v>27222.22222222219</v>
      </c>
      <c r="AW1748" s="24">
        <v>0</v>
      </c>
      <c r="AX1748" s="24">
        <v>0</v>
      </c>
      <c r="AY1748" s="24">
        <v>0</v>
      </c>
      <c r="AZ1748" s="24">
        <v>0</v>
      </c>
      <c r="BA1748" s="24">
        <v>8.9579963842487018</v>
      </c>
      <c r="BB1748" s="24">
        <v>13.148083822684782</v>
      </c>
      <c r="BC1748" s="24">
        <v>8.9579963842487018</v>
      </c>
      <c r="BD1748" s="24">
        <v>13.148083822684782</v>
      </c>
      <c r="BE1748" s="24">
        <v>0</v>
      </c>
      <c r="BF1748" s="24">
        <v>0</v>
      </c>
      <c r="BG1748" s="24">
        <v>1440000</v>
      </c>
      <c r="BH1748" s="24">
        <v>1225000.0000000002</v>
      </c>
      <c r="BI1748" s="24">
        <v>0</v>
      </c>
      <c r="BJ1748" s="24">
        <v>0</v>
      </c>
      <c r="BK1748" s="24">
        <v>0</v>
      </c>
      <c r="BL1748" s="24">
        <v>0</v>
      </c>
    </row>
    <row r="1749" spans="1:64" x14ac:dyDescent="0.25">
      <c r="A1749" t="s">
        <v>5127</v>
      </c>
      <c r="B1749">
        <v>61</v>
      </c>
      <c r="C1749">
        <v>1</v>
      </c>
      <c r="D1749">
        <v>6</v>
      </c>
      <c r="E1749" s="24">
        <v>0</v>
      </c>
      <c r="F1749" s="24">
        <v>1294444.4444444445</v>
      </c>
      <c r="G1749" s="24">
        <v>0</v>
      </c>
      <c r="H1749" s="24">
        <v>776666.66666666663</v>
      </c>
      <c r="I1749" s="24">
        <v>0</v>
      </c>
      <c r="J1749" s="24">
        <v>64722.222222222226</v>
      </c>
      <c r="K1749" s="24">
        <v>128882.22095326521</v>
      </c>
      <c r="L1749" s="24">
        <v>40225.352893608157</v>
      </c>
      <c r="M1749" s="24">
        <v>169107.57384687336</v>
      </c>
      <c r="N1749" s="24">
        <v>-169107.57384687336</v>
      </c>
      <c r="O1749" s="24">
        <v>-128882.22095326521</v>
      </c>
      <c r="P1749" s="24">
        <v>0</v>
      </c>
      <c r="Q1749" s="24">
        <v>14.481824323601415</v>
      </c>
      <c r="R1749" s="24">
        <v>3.420187420418813</v>
      </c>
      <c r="S1749" s="24">
        <v>17.902011744020228</v>
      </c>
      <c r="T1749" s="24">
        <v>0</v>
      </c>
      <c r="U1749" s="24">
        <v>0</v>
      </c>
      <c r="V1749" s="24">
        <v>1165000</v>
      </c>
      <c r="W1749" s="24">
        <v>0</v>
      </c>
      <c r="X1749" s="24">
        <v>699000</v>
      </c>
      <c r="Y1749" s="24">
        <v>0</v>
      </c>
      <c r="Z1749" s="24">
        <v>0</v>
      </c>
      <c r="AA1749" s="24">
        <v>115993.99885793868</v>
      </c>
      <c r="AB1749" s="24">
        <v>36202.817604247364</v>
      </c>
      <c r="AC1749" s="24">
        <v>152196.81646218602</v>
      </c>
      <c r="AD1749" s="24">
        <v>-152196.8164621857</v>
      </c>
      <c r="AE1749" s="24">
        <v>-115993.99885793868</v>
      </c>
      <c r="AF1749" s="24">
        <v>0</v>
      </c>
      <c r="AG1749" s="24">
        <v>14.481824323601415</v>
      </c>
      <c r="AH1749" s="24">
        <v>3.420187420418813</v>
      </c>
      <c r="AI1749" s="24">
        <v>17.902011744020228</v>
      </c>
      <c r="AJ1749" s="24">
        <v>0</v>
      </c>
      <c r="AK1749" s="24">
        <v>0</v>
      </c>
      <c r="AL1749" s="24">
        <v>129444.4444444445</v>
      </c>
      <c r="AM1749" s="24">
        <v>0</v>
      </c>
      <c r="AN1749" s="24">
        <v>77666.666666666628</v>
      </c>
      <c r="AO1749" s="24">
        <v>0</v>
      </c>
      <c r="AP1749" s="24">
        <v>64722.222222222226</v>
      </c>
      <c r="AQ1749" s="24">
        <v>12888.222095326521</v>
      </c>
      <c r="AR1749" s="24">
        <v>4022.5352893607924</v>
      </c>
      <c r="AS1749" s="24">
        <v>16910.757384687342</v>
      </c>
      <c r="AT1749" s="24">
        <v>-16910.757384687662</v>
      </c>
      <c r="AU1749" s="24">
        <v>-12888.222095326521</v>
      </c>
      <c r="AV1749" s="24">
        <v>0</v>
      </c>
      <c r="AW1749" s="24">
        <v>0</v>
      </c>
      <c r="AX1749" s="24">
        <v>0</v>
      </c>
      <c r="AY1749" s="24">
        <v>0</v>
      </c>
      <c r="AZ1749" s="24">
        <v>0</v>
      </c>
      <c r="BA1749" s="24">
        <v>-17.902011744020228</v>
      </c>
      <c r="BB1749" s="24">
        <v>-14.481824323601415</v>
      </c>
      <c r="BC1749" s="24">
        <v>-17.902011744020228</v>
      </c>
      <c r="BD1749" s="24">
        <v>-14.481824323601415</v>
      </c>
      <c r="BE1749" s="24">
        <v>0</v>
      </c>
      <c r="BF1749" s="24">
        <v>0</v>
      </c>
      <c r="BG1749" s="24">
        <v>0</v>
      </c>
      <c r="BH1749" s="24">
        <v>1165000</v>
      </c>
      <c r="BI1749" s="24">
        <v>0</v>
      </c>
      <c r="BJ1749" s="24">
        <v>0</v>
      </c>
      <c r="BK1749" s="24">
        <v>0</v>
      </c>
      <c r="BL1749" s="24">
        <v>0</v>
      </c>
    </row>
    <row r="1750" spans="1:64" x14ac:dyDescent="0.25">
      <c r="A1750" t="s">
        <v>5127</v>
      </c>
      <c r="B1750">
        <v>62</v>
      </c>
      <c r="C1750">
        <v>1</v>
      </c>
      <c r="D1750">
        <v>6</v>
      </c>
      <c r="E1750" s="24">
        <v>0</v>
      </c>
      <c r="F1750" s="24">
        <v>1150000.0000000002</v>
      </c>
      <c r="G1750" s="24">
        <v>0</v>
      </c>
      <c r="H1750" s="24">
        <v>690000.00000000012</v>
      </c>
      <c r="I1750" s="24">
        <v>0</v>
      </c>
      <c r="J1750" s="24">
        <v>57500.000000000015</v>
      </c>
      <c r="K1750" s="24">
        <v>130020.5522647039</v>
      </c>
      <c r="L1750" s="24">
        <v>20574.496727686841</v>
      </c>
      <c r="M1750" s="24">
        <v>150595.04899239074</v>
      </c>
      <c r="N1750" s="24">
        <v>-150595.04899239074</v>
      </c>
      <c r="O1750" s="24">
        <v>-130020.5522647039</v>
      </c>
      <c r="P1750" s="24">
        <v>0</v>
      </c>
      <c r="Q1750" s="24">
        <v>14.136057130590814</v>
      </c>
      <c r="R1750" s="24">
        <v>1.561807089732099</v>
      </c>
      <c r="S1750" s="24">
        <v>15.697864220322913</v>
      </c>
      <c r="T1750" s="24">
        <v>0</v>
      </c>
      <c r="U1750" s="24">
        <v>0</v>
      </c>
      <c r="V1750" s="24">
        <v>1035000.0000000002</v>
      </c>
      <c r="W1750" s="24">
        <v>0</v>
      </c>
      <c r="X1750" s="24">
        <v>621000.00000000012</v>
      </c>
      <c r="Y1750" s="24">
        <v>0</v>
      </c>
      <c r="Z1750" s="24">
        <v>0</v>
      </c>
      <c r="AA1750" s="24">
        <v>117018.49703823352</v>
      </c>
      <c r="AB1750" s="24">
        <v>18517.047054918134</v>
      </c>
      <c r="AC1750" s="24">
        <v>135535.54409315166</v>
      </c>
      <c r="AD1750" s="24">
        <v>-135535.54409315204</v>
      </c>
      <c r="AE1750" s="24">
        <v>-117018.49703823356</v>
      </c>
      <c r="AF1750" s="24">
        <v>0</v>
      </c>
      <c r="AG1750" s="24">
        <v>14.136057130590814</v>
      </c>
      <c r="AH1750" s="24">
        <v>1.561807089732099</v>
      </c>
      <c r="AI1750" s="24">
        <v>15.697864220322913</v>
      </c>
      <c r="AJ1750" s="24">
        <v>0</v>
      </c>
      <c r="AK1750" s="24">
        <v>0</v>
      </c>
      <c r="AL1750" s="24">
        <v>115000</v>
      </c>
      <c r="AM1750" s="24">
        <v>0</v>
      </c>
      <c r="AN1750" s="24">
        <v>69000</v>
      </c>
      <c r="AO1750" s="24">
        <v>0</v>
      </c>
      <c r="AP1750" s="24">
        <v>57500.000000000015</v>
      </c>
      <c r="AQ1750" s="24">
        <v>13002.055226470387</v>
      </c>
      <c r="AR1750" s="24">
        <v>2057.4496727687074</v>
      </c>
      <c r="AS1750" s="24">
        <v>15059.50489923908</v>
      </c>
      <c r="AT1750" s="24">
        <v>-15059.504899238702</v>
      </c>
      <c r="AU1750" s="24">
        <v>-13002.055226470344</v>
      </c>
      <c r="AV1750" s="24">
        <v>0</v>
      </c>
      <c r="AW1750" s="24">
        <v>0</v>
      </c>
      <c r="AX1750" s="24">
        <v>0</v>
      </c>
      <c r="AY1750" s="24">
        <v>0</v>
      </c>
      <c r="AZ1750" s="24">
        <v>0</v>
      </c>
      <c r="BA1750" s="24">
        <v>-15.697864220322913</v>
      </c>
      <c r="BB1750" s="24">
        <v>-14.136057130590814</v>
      </c>
      <c r="BC1750" s="24">
        <v>-15.697864220322913</v>
      </c>
      <c r="BD1750" s="24">
        <v>-14.136057130590814</v>
      </c>
      <c r="BE1750" s="24">
        <v>0</v>
      </c>
      <c r="BF1750" s="24">
        <v>0</v>
      </c>
      <c r="BG1750" s="24">
        <v>0</v>
      </c>
      <c r="BH1750" s="24">
        <v>1035000.0000000002</v>
      </c>
      <c r="BI1750" s="24">
        <v>0</v>
      </c>
      <c r="BJ1750" s="24">
        <v>0</v>
      </c>
      <c r="BK1750" s="24">
        <v>0</v>
      </c>
      <c r="BL1750" s="24">
        <v>0</v>
      </c>
    </row>
    <row r="1751" spans="1:64" x14ac:dyDescent="0.25">
      <c r="A1751" t="s">
        <v>5127</v>
      </c>
      <c r="B1751">
        <v>63</v>
      </c>
      <c r="C1751">
        <v>1</v>
      </c>
      <c r="D1751">
        <v>6</v>
      </c>
      <c r="E1751" s="24">
        <v>0</v>
      </c>
      <c r="F1751" s="24">
        <v>1005555.5555555557</v>
      </c>
      <c r="G1751" s="24">
        <v>0</v>
      </c>
      <c r="H1751" s="24">
        <v>603333.33333333337</v>
      </c>
      <c r="I1751" s="24">
        <v>0</v>
      </c>
      <c r="J1751" s="24">
        <v>50277.777777777788</v>
      </c>
      <c r="K1751" s="24">
        <v>127779.86884203553</v>
      </c>
      <c r="L1751" s="24">
        <v>6177.7431013020687</v>
      </c>
      <c r="M1751" s="24">
        <v>133957.6119433376</v>
      </c>
      <c r="N1751" s="24">
        <v>-133957.6119433376</v>
      </c>
      <c r="O1751" s="24">
        <v>-127779.86884203553</v>
      </c>
      <c r="P1751" s="24">
        <v>0</v>
      </c>
      <c r="Q1751" s="24">
        <v>13.448058321764279</v>
      </c>
      <c r="R1751" s="24">
        <v>0.32377735332693192</v>
      </c>
      <c r="S1751" s="24">
        <v>13.771835675091211</v>
      </c>
      <c r="T1751" s="24">
        <v>0</v>
      </c>
      <c r="U1751" s="24">
        <v>0</v>
      </c>
      <c r="V1751" s="24">
        <v>905000.00000000023</v>
      </c>
      <c r="W1751" s="24">
        <v>0</v>
      </c>
      <c r="X1751" s="24">
        <v>543000.00000000012</v>
      </c>
      <c r="Y1751" s="24">
        <v>0</v>
      </c>
      <c r="Z1751" s="24">
        <v>0</v>
      </c>
      <c r="AA1751" s="24">
        <v>115001.88195783198</v>
      </c>
      <c r="AB1751" s="24">
        <v>5559.9687911719084</v>
      </c>
      <c r="AC1751" s="24">
        <v>120561.85074900385</v>
      </c>
      <c r="AD1751" s="24">
        <v>-120561.8507490037</v>
      </c>
      <c r="AE1751" s="24">
        <v>-115001.88195783179</v>
      </c>
      <c r="AF1751" s="24">
        <v>0</v>
      </c>
      <c r="AG1751" s="24">
        <v>13.448058321764279</v>
      </c>
      <c r="AH1751" s="24">
        <v>0.32377735332693192</v>
      </c>
      <c r="AI1751" s="24">
        <v>13.771835675091211</v>
      </c>
      <c r="AJ1751" s="24">
        <v>0</v>
      </c>
      <c r="AK1751" s="24">
        <v>0</v>
      </c>
      <c r="AL1751" s="24">
        <v>100555.5555555555</v>
      </c>
      <c r="AM1751" s="24">
        <v>0</v>
      </c>
      <c r="AN1751" s="24">
        <v>60333.333333333256</v>
      </c>
      <c r="AO1751" s="24">
        <v>0</v>
      </c>
      <c r="AP1751" s="24">
        <v>50277.777777777788</v>
      </c>
      <c r="AQ1751" s="24">
        <v>12777.98688420355</v>
      </c>
      <c r="AR1751" s="24">
        <v>617.7743101301603</v>
      </c>
      <c r="AS1751" s="24">
        <v>13395.761194333754</v>
      </c>
      <c r="AT1751" s="24">
        <v>-13395.7611943339</v>
      </c>
      <c r="AU1751" s="24">
        <v>-12777.986884203739</v>
      </c>
      <c r="AV1751" s="24">
        <v>0</v>
      </c>
      <c r="AW1751" s="24">
        <v>0</v>
      </c>
      <c r="AX1751" s="24">
        <v>0</v>
      </c>
      <c r="AY1751" s="24">
        <v>0</v>
      </c>
      <c r="AZ1751" s="24">
        <v>0</v>
      </c>
      <c r="BA1751" s="24">
        <v>-13.771835675091211</v>
      </c>
      <c r="BB1751" s="24">
        <v>-13.448058321764279</v>
      </c>
      <c r="BC1751" s="24">
        <v>-13.771835675091211</v>
      </c>
      <c r="BD1751" s="24">
        <v>-13.448058321764279</v>
      </c>
      <c r="BE1751" s="24">
        <v>0</v>
      </c>
      <c r="BF1751" s="24">
        <v>0</v>
      </c>
      <c r="BG1751" s="24">
        <v>0</v>
      </c>
      <c r="BH1751" s="24">
        <v>905000.00000000023</v>
      </c>
      <c r="BI1751" s="24">
        <v>0</v>
      </c>
      <c r="BJ1751" s="24">
        <v>0</v>
      </c>
      <c r="BK1751" s="24">
        <v>0</v>
      </c>
      <c r="BL1751" s="24">
        <v>0</v>
      </c>
    </row>
    <row r="1752" spans="1:64" x14ac:dyDescent="0.25">
      <c r="A1752" t="s">
        <v>5127</v>
      </c>
      <c r="B1752">
        <v>64</v>
      </c>
      <c r="C1752">
        <v>2</v>
      </c>
      <c r="D1752">
        <v>6</v>
      </c>
      <c r="E1752" s="24">
        <v>0</v>
      </c>
      <c r="F1752" s="24">
        <v>866666.66666666674</v>
      </c>
      <c r="G1752" s="24">
        <v>0</v>
      </c>
      <c r="H1752" s="24">
        <v>520000</v>
      </c>
      <c r="I1752" s="24">
        <v>0</v>
      </c>
      <c r="J1752" s="24">
        <v>43333.333333333343</v>
      </c>
      <c r="K1752" s="24">
        <v>123812.8640730246</v>
      </c>
      <c r="L1752" s="24">
        <v>-3716.6718519940041</v>
      </c>
      <c r="M1752" s="24">
        <v>120096.19222103059</v>
      </c>
      <c r="N1752" s="24">
        <v>-120096.19222103059</v>
      </c>
      <c r="O1752" s="24">
        <v>-123812.8640730246</v>
      </c>
      <c r="P1752" s="24">
        <v>0</v>
      </c>
      <c r="Q1752" s="24">
        <v>12.676806835273112</v>
      </c>
      <c r="R1752" s="24">
        <v>-0.477471610444411</v>
      </c>
      <c r="S1752" s="24">
        <v>12.199335224828701</v>
      </c>
      <c r="T1752" s="24">
        <v>0</v>
      </c>
      <c r="U1752" s="24">
        <v>0</v>
      </c>
      <c r="V1752" s="24">
        <v>780000.00000000012</v>
      </c>
      <c r="W1752" s="24">
        <v>0</v>
      </c>
      <c r="X1752" s="24">
        <v>468000.00000000006</v>
      </c>
      <c r="Y1752" s="24">
        <v>0</v>
      </c>
      <c r="Z1752" s="24">
        <v>0</v>
      </c>
      <c r="AA1752" s="24">
        <v>111431.57766572214</v>
      </c>
      <c r="AB1752" s="24">
        <v>-3345.0046667946735</v>
      </c>
      <c r="AC1752" s="24">
        <v>108086.57299892754</v>
      </c>
      <c r="AD1752" s="24">
        <v>-108086.57299892744</v>
      </c>
      <c r="AE1752" s="24">
        <v>-111431.577665722</v>
      </c>
      <c r="AF1752" s="24">
        <v>0</v>
      </c>
      <c r="AG1752" s="24">
        <v>12.676806835273112</v>
      </c>
      <c r="AH1752" s="24">
        <v>-0.477471610444411</v>
      </c>
      <c r="AI1752" s="24">
        <v>12.199335224828701</v>
      </c>
      <c r="AJ1752" s="24">
        <v>0</v>
      </c>
      <c r="AK1752" s="24">
        <v>0</v>
      </c>
      <c r="AL1752" s="24">
        <v>86666.666666666628</v>
      </c>
      <c r="AM1752" s="24">
        <v>0</v>
      </c>
      <c r="AN1752" s="24">
        <v>51999.999999999942</v>
      </c>
      <c r="AO1752" s="24">
        <v>0</v>
      </c>
      <c r="AP1752" s="24">
        <v>43333.333333333343</v>
      </c>
      <c r="AQ1752" s="24">
        <v>12381.286407302454</v>
      </c>
      <c r="AR1752" s="24">
        <v>-371.66718519933056</v>
      </c>
      <c r="AS1752" s="24">
        <v>12009.619222103051</v>
      </c>
      <c r="AT1752" s="24">
        <v>-12009.619222103152</v>
      </c>
      <c r="AU1752" s="24">
        <v>-12381.286407302599</v>
      </c>
      <c r="AV1752" s="24">
        <v>0</v>
      </c>
      <c r="AW1752" s="24">
        <v>0</v>
      </c>
      <c r="AX1752" s="24">
        <v>0</v>
      </c>
      <c r="AY1752" s="24">
        <v>0</v>
      </c>
      <c r="AZ1752" s="24">
        <v>0</v>
      </c>
      <c r="BA1752" s="24">
        <v>-12.199335224828701</v>
      </c>
      <c r="BB1752" s="24">
        <v>-12.676806835273112</v>
      </c>
      <c r="BC1752" s="24">
        <v>-12.199335224828701</v>
      </c>
      <c r="BD1752" s="24">
        <v>-12.676806835273112</v>
      </c>
      <c r="BE1752" s="24">
        <v>0</v>
      </c>
      <c r="BF1752" s="24">
        <v>0</v>
      </c>
      <c r="BG1752" s="24">
        <v>0</v>
      </c>
      <c r="BH1752" s="24">
        <v>780000.00000000012</v>
      </c>
      <c r="BI1752" s="24">
        <v>0</v>
      </c>
      <c r="BJ1752" s="24">
        <v>0</v>
      </c>
      <c r="BK1752" s="24">
        <v>0</v>
      </c>
      <c r="BL1752" s="24">
        <v>0</v>
      </c>
    </row>
    <row r="1753" spans="1:64" x14ac:dyDescent="0.25">
      <c r="A1753" t="s">
        <v>5127</v>
      </c>
      <c r="B1753">
        <v>65</v>
      </c>
      <c r="C1753">
        <v>2</v>
      </c>
      <c r="D1753">
        <v>6</v>
      </c>
      <c r="E1753" s="24">
        <v>0</v>
      </c>
      <c r="F1753" s="24">
        <v>733333.33333333337</v>
      </c>
      <c r="G1753" s="24">
        <v>0</v>
      </c>
      <c r="H1753" s="24">
        <v>440000</v>
      </c>
      <c r="I1753" s="24">
        <v>0</v>
      </c>
      <c r="J1753" s="24">
        <v>36666.666666666672</v>
      </c>
      <c r="K1753" s="24">
        <v>119035.99663936626</v>
      </c>
      <c r="L1753" s="24">
        <v>-10518.186288041528</v>
      </c>
      <c r="M1753" s="24">
        <v>108517.81035132473</v>
      </c>
      <c r="N1753" s="24">
        <v>-108517.81035132473</v>
      </c>
      <c r="O1753" s="24">
        <v>-119035.99663936626</v>
      </c>
      <c r="P1753" s="24">
        <v>0</v>
      </c>
      <c r="Q1753" s="24">
        <v>11.910990148873509</v>
      </c>
      <c r="R1753" s="24">
        <v>-1.004082493873284</v>
      </c>
      <c r="S1753" s="24">
        <v>10.906907655000225</v>
      </c>
      <c r="T1753" s="24">
        <v>0</v>
      </c>
      <c r="U1753" s="24">
        <v>0</v>
      </c>
      <c r="V1753" s="24">
        <v>660000</v>
      </c>
      <c r="W1753" s="24">
        <v>0</v>
      </c>
      <c r="X1753" s="24">
        <v>396000</v>
      </c>
      <c r="Y1753" s="24">
        <v>0</v>
      </c>
      <c r="Z1753" s="24">
        <v>0</v>
      </c>
      <c r="AA1753" s="24">
        <v>107132.39697542964</v>
      </c>
      <c r="AB1753" s="24">
        <v>-9466.3676592373522</v>
      </c>
      <c r="AC1753" s="24">
        <v>97666.02931619226</v>
      </c>
      <c r="AD1753" s="24">
        <v>-97666.02931619226</v>
      </c>
      <c r="AE1753" s="24">
        <v>-107132.39697542973</v>
      </c>
      <c r="AF1753" s="24">
        <v>0</v>
      </c>
      <c r="AG1753" s="24">
        <v>11.910990148873509</v>
      </c>
      <c r="AH1753" s="24">
        <v>-1.004082493873284</v>
      </c>
      <c r="AI1753" s="24">
        <v>10.906907655000225</v>
      </c>
      <c r="AJ1753" s="24">
        <v>0</v>
      </c>
      <c r="AK1753" s="24">
        <v>0</v>
      </c>
      <c r="AL1753" s="24">
        <v>73333.333333333372</v>
      </c>
      <c r="AM1753" s="24">
        <v>0</v>
      </c>
      <c r="AN1753" s="24">
        <v>44000</v>
      </c>
      <c r="AO1753" s="24">
        <v>0</v>
      </c>
      <c r="AP1753" s="24">
        <v>36666.666666666672</v>
      </c>
      <c r="AQ1753" s="24">
        <v>11903.59966393662</v>
      </c>
      <c r="AR1753" s="24">
        <v>-1051.8186288041761</v>
      </c>
      <c r="AS1753" s="24">
        <v>10851.781035132473</v>
      </c>
      <c r="AT1753" s="24">
        <v>-10851.781035132473</v>
      </c>
      <c r="AU1753" s="24">
        <v>-11903.599663936533</v>
      </c>
      <c r="AV1753" s="24">
        <v>0</v>
      </c>
      <c r="AW1753" s="24">
        <v>0</v>
      </c>
      <c r="AX1753" s="24">
        <v>0</v>
      </c>
      <c r="AY1753" s="24">
        <v>0</v>
      </c>
      <c r="AZ1753" s="24">
        <v>0</v>
      </c>
      <c r="BA1753" s="24">
        <v>-10.906907655000225</v>
      </c>
      <c r="BB1753" s="24">
        <v>-11.910990148873509</v>
      </c>
      <c r="BC1753" s="24">
        <v>-10.906907655000225</v>
      </c>
      <c r="BD1753" s="24">
        <v>-11.910990148873509</v>
      </c>
      <c r="BE1753" s="24">
        <v>0</v>
      </c>
      <c r="BF1753" s="24">
        <v>0</v>
      </c>
      <c r="BG1753" s="24">
        <v>0</v>
      </c>
      <c r="BH1753" s="24">
        <v>660000</v>
      </c>
      <c r="BI1753" s="24">
        <v>0</v>
      </c>
      <c r="BJ1753" s="24">
        <v>0</v>
      </c>
      <c r="BK1753" s="24">
        <v>0</v>
      </c>
      <c r="BL1753" s="24">
        <v>0</v>
      </c>
    </row>
    <row r="1754" spans="1:64" x14ac:dyDescent="0.25">
      <c r="A1754" t="s">
        <v>5127</v>
      </c>
      <c r="B1754">
        <v>66</v>
      </c>
      <c r="C1754">
        <v>2</v>
      </c>
      <c r="D1754">
        <v>6</v>
      </c>
      <c r="E1754" s="24">
        <v>0</v>
      </c>
      <c r="F1754" s="24">
        <v>600000</v>
      </c>
      <c r="G1754" s="24">
        <v>0</v>
      </c>
      <c r="H1754" s="24">
        <v>360000</v>
      </c>
      <c r="I1754" s="24">
        <v>0</v>
      </c>
      <c r="J1754" s="24">
        <v>30000</v>
      </c>
      <c r="K1754" s="24">
        <v>113939.6545201405</v>
      </c>
      <c r="L1754" s="24">
        <v>-15205.192103683949</v>
      </c>
      <c r="M1754" s="24">
        <v>98734.462416456547</v>
      </c>
      <c r="N1754" s="24">
        <v>-98734.462416456547</v>
      </c>
      <c r="O1754" s="24">
        <v>-113939.6545201405</v>
      </c>
      <c r="P1754" s="24">
        <v>0</v>
      </c>
      <c r="Q1754" s="24">
        <v>11.183069449829361</v>
      </c>
      <c r="R1754" s="24">
        <v>-1.3534504249139445</v>
      </c>
      <c r="S1754" s="24">
        <v>9.8296190249154165</v>
      </c>
      <c r="T1754" s="24">
        <v>0</v>
      </c>
      <c r="U1754" s="24">
        <v>0</v>
      </c>
      <c r="V1754" s="24">
        <v>540000</v>
      </c>
      <c r="W1754" s="24">
        <v>0</v>
      </c>
      <c r="X1754" s="24">
        <v>324000</v>
      </c>
      <c r="Y1754" s="24">
        <v>0</v>
      </c>
      <c r="Z1754" s="24">
        <v>0</v>
      </c>
      <c r="AA1754" s="24">
        <v>102545.68906812645</v>
      </c>
      <c r="AB1754" s="24">
        <v>-13684.672893315554</v>
      </c>
      <c r="AC1754" s="24">
        <v>88861.016174810895</v>
      </c>
      <c r="AD1754" s="24">
        <v>-88861.016174810939</v>
      </c>
      <c r="AE1754" s="24">
        <v>-102545.68906812649</v>
      </c>
      <c r="AF1754" s="24">
        <v>0</v>
      </c>
      <c r="AG1754" s="24">
        <v>11.183069449829361</v>
      </c>
      <c r="AH1754" s="24">
        <v>-1.3534504249139445</v>
      </c>
      <c r="AI1754" s="24">
        <v>9.8296190249154165</v>
      </c>
      <c r="AJ1754" s="24">
        <v>0</v>
      </c>
      <c r="AK1754" s="24">
        <v>0</v>
      </c>
      <c r="AL1754" s="24">
        <v>60000</v>
      </c>
      <c r="AM1754" s="24">
        <v>0</v>
      </c>
      <c r="AN1754" s="24">
        <v>36000</v>
      </c>
      <c r="AO1754" s="24">
        <v>0</v>
      </c>
      <c r="AP1754" s="24">
        <v>30000</v>
      </c>
      <c r="AQ1754" s="24">
        <v>11393.965452014047</v>
      </c>
      <c r="AR1754" s="24">
        <v>-1520.5192103683949</v>
      </c>
      <c r="AS1754" s="24">
        <v>9873.4462416456518</v>
      </c>
      <c r="AT1754" s="24">
        <v>-9873.4462416456081</v>
      </c>
      <c r="AU1754" s="24">
        <v>-11393.965452014003</v>
      </c>
      <c r="AV1754" s="24">
        <v>0</v>
      </c>
      <c r="AW1754" s="24">
        <v>0</v>
      </c>
      <c r="AX1754" s="24">
        <v>0</v>
      </c>
      <c r="AY1754" s="24">
        <v>0</v>
      </c>
      <c r="AZ1754" s="24">
        <v>0</v>
      </c>
      <c r="BA1754" s="24">
        <v>-9.8296190249154165</v>
      </c>
      <c r="BB1754" s="24">
        <v>-11.183069449829361</v>
      </c>
      <c r="BC1754" s="24">
        <v>-9.8296190249154165</v>
      </c>
      <c r="BD1754" s="24">
        <v>-11.183069449829361</v>
      </c>
      <c r="BE1754" s="24">
        <v>0</v>
      </c>
      <c r="BF1754" s="24">
        <v>0</v>
      </c>
      <c r="BG1754" s="24">
        <v>0</v>
      </c>
      <c r="BH1754" s="24">
        <v>540000</v>
      </c>
      <c r="BI1754" s="24">
        <v>0</v>
      </c>
      <c r="BJ1754" s="24">
        <v>0</v>
      </c>
      <c r="BK1754" s="24">
        <v>0</v>
      </c>
      <c r="BL1754" s="24">
        <v>0</v>
      </c>
    </row>
    <row r="1755" spans="1:64" x14ac:dyDescent="0.25">
      <c r="A1755" t="s">
        <v>5127</v>
      </c>
      <c r="B1755">
        <v>67</v>
      </c>
      <c r="C1755">
        <v>3</v>
      </c>
      <c r="D1755">
        <v>6</v>
      </c>
      <c r="E1755" s="24">
        <v>0</v>
      </c>
      <c r="F1755" s="24">
        <v>511111.11111111107</v>
      </c>
      <c r="G1755" s="24">
        <v>0</v>
      </c>
      <c r="H1755" s="24">
        <v>306666.66666666663</v>
      </c>
      <c r="I1755" s="24">
        <v>0</v>
      </c>
      <c r="J1755" s="24">
        <v>25555.555555555555</v>
      </c>
      <c r="K1755" s="24">
        <v>108791.23214799631</v>
      </c>
      <c r="L1755" s="24">
        <v>-18422.339804464951</v>
      </c>
      <c r="M1755" s="24">
        <v>90368.892343531363</v>
      </c>
      <c r="N1755" s="24">
        <v>-90368.892343531363</v>
      </c>
      <c r="O1755" s="24">
        <v>-108791.23214799631</v>
      </c>
      <c r="P1755" s="24">
        <v>0</v>
      </c>
      <c r="Q1755" s="24">
        <v>10.504041469294521</v>
      </c>
      <c r="R1755" s="24">
        <v>-1.5847545532548111</v>
      </c>
      <c r="S1755" s="24">
        <v>8.9192869160397095</v>
      </c>
      <c r="T1755" s="24">
        <v>0</v>
      </c>
      <c r="U1755" s="24">
        <v>0</v>
      </c>
      <c r="V1755" s="24">
        <v>459999.99999999994</v>
      </c>
      <c r="W1755" s="24">
        <v>0</v>
      </c>
      <c r="X1755" s="24">
        <v>276000</v>
      </c>
      <c r="Y1755" s="24">
        <v>0</v>
      </c>
      <c r="Z1755" s="24">
        <v>0</v>
      </c>
      <c r="AA1755" s="24">
        <v>97912.10893319668</v>
      </c>
      <c r="AB1755" s="24">
        <v>-16580.105824018479</v>
      </c>
      <c r="AC1755" s="24">
        <v>81332.003109178229</v>
      </c>
      <c r="AD1755" s="24">
        <v>-81332.003109178273</v>
      </c>
      <c r="AE1755" s="24">
        <v>-97912.108933196869</v>
      </c>
      <c r="AF1755" s="24">
        <v>0</v>
      </c>
      <c r="AG1755" s="24">
        <v>10.504041469294521</v>
      </c>
      <c r="AH1755" s="24">
        <v>-1.5847545532548111</v>
      </c>
      <c r="AI1755" s="24">
        <v>8.9192869160397095</v>
      </c>
      <c r="AJ1755" s="24">
        <v>0</v>
      </c>
      <c r="AK1755" s="24">
        <v>0</v>
      </c>
      <c r="AL1755" s="24">
        <v>51111.111111111124</v>
      </c>
      <c r="AM1755" s="24">
        <v>0</v>
      </c>
      <c r="AN1755" s="24">
        <v>30666.666666666628</v>
      </c>
      <c r="AO1755" s="24">
        <v>0</v>
      </c>
      <c r="AP1755" s="24">
        <v>25555.555555555555</v>
      </c>
      <c r="AQ1755" s="24">
        <v>10879.123214799634</v>
      </c>
      <c r="AR1755" s="24">
        <v>-1842.2339804464718</v>
      </c>
      <c r="AS1755" s="24">
        <v>9036.8892343531334</v>
      </c>
      <c r="AT1755" s="24">
        <v>-9036.8892343530897</v>
      </c>
      <c r="AU1755" s="24">
        <v>-10879.123214799445</v>
      </c>
      <c r="AV1755" s="24">
        <v>0</v>
      </c>
      <c r="AW1755" s="24">
        <v>0</v>
      </c>
      <c r="AX1755" s="24">
        <v>0</v>
      </c>
      <c r="AY1755" s="24">
        <v>0</v>
      </c>
      <c r="AZ1755" s="24">
        <v>0</v>
      </c>
      <c r="BA1755" s="24">
        <v>-8.9192869160397095</v>
      </c>
      <c r="BB1755" s="24">
        <v>-10.504041469294521</v>
      </c>
      <c r="BC1755" s="24">
        <v>-8.9192869160397095</v>
      </c>
      <c r="BD1755" s="24">
        <v>-10.504041469294521</v>
      </c>
      <c r="BE1755" s="24">
        <v>0</v>
      </c>
      <c r="BF1755" s="24">
        <v>0</v>
      </c>
      <c r="BG1755" s="24">
        <v>0</v>
      </c>
      <c r="BH1755" s="24">
        <v>459999.99999999994</v>
      </c>
      <c r="BI1755" s="24">
        <v>0</v>
      </c>
      <c r="BJ1755" s="24">
        <v>0</v>
      </c>
      <c r="BK1755" s="24">
        <v>0</v>
      </c>
      <c r="BL1755" s="24">
        <v>0</v>
      </c>
    </row>
    <row r="1756" spans="1:64" x14ac:dyDescent="0.25">
      <c r="A1756" t="s">
        <v>5127</v>
      </c>
      <c r="B1756">
        <v>68</v>
      </c>
      <c r="C1756">
        <v>3</v>
      </c>
      <c r="D1756">
        <v>6</v>
      </c>
      <c r="E1756" s="24">
        <v>0</v>
      </c>
      <c r="F1756" s="24">
        <v>466666.66666666663</v>
      </c>
      <c r="G1756" s="24">
        <v>0</v>
      </c>
      <c r="H1756" s="24">
        <v>279999.99999999994</v>
      </c>
      <c r="I1756" s="24">
        <v>0</v>
      </c>
      <c r="J1756" s="24">
        <v>23333.333333333332</v>
      </c>
      <c r="K1756" s="24">
        <v>103737.7422172199</v>
      </c>
      <c r="L1756" s="24">
        <v>-20599.465559151024</v>
      </c>
      <c r="M1756" s="24">
        <v>83138.276658068877</v>
      </c>
      <c r="N1756" s="24">
        <v>-83138.276658068877</v>
      </c>
      <c r="O1756" s="24">
        <v>-103737.7422172199</v>
      </c>
      <c r="P1756" s="24">
        <v>0</v>
      </c>
      <c r="Q1756" s="24">
        <v>9.8759955194189502</v>
      </c>
      <c r="R1756" s="24">
        <v>-1.7353084562015511</v>
      </c>
      <c r="S1756" s="24">
        <v>8.1406870632173991</v>
      </c>
      <c r="T1756" s="24">
        <v>0</v>
      </c>
      <c r="U1756" s="24">
        <v>0</v>
      </c>
      <c r="V1756" s="24">
        <v>420000</v>
      </c>
      <c r="W1756" s="24">
        <v>0</v>
      </c>
      <c r="X1756" s="24">
        <v>251999.99999999997</v>
      </c>
      <c r="Y1756" s="24">
        <v>0</v>
      </c>
      <c r="Z1756" s="24">
        <v>0</v>
      </c>
      <c r="AA1756" s="24">
        <v>93363.967995497907</v>
      </c>
      <c r="AB1756" s="24">
        <v>-18539.519003235851</v>
      </c>
      <c r="AC1756" s="24">
        <v>74824.448992261998</v>
      </c>
      <c r="AD1756" s="24">
        <v>-74824.448992261896</v>
      </c>
      <c r="AE1756" s="24">
        <v>-93363.967995497864</v>
      </c>
      <c r="AF1756" s="24">
        <v>0</v>
      </c>
      <c r="AG1756" s="24">
        <v>9.8759955194189502</v>
      </c>
      <c r="AH1756" s="24">
        <v>-1.7353084562015511</v>
      </c>
      <c r="AI1756" s="24">
        <v>8.1406870632173991</v>
      </c>
      <c r="AJ1756" s="24">
        <v>0</v>
      </c>
      <c r="AK1756" s="24">
        <v>0</v>
      </c>
      <c r="AL1756" s="24">
        <v>46666.666666666628</v>
      </c>
      <c r="AM1756" s="24">
        <v>0</v>
      </c>
      <c r="AN1756" s="24">
        <v>27999.999999999971</v>
      </c>
      <c r="AO1756" s="24">
        <v>0</v>
      </c>
      <c r="AP1756" s="24">
        <v>23333.333333333332</v>
      </c>
      <c r="AQ1756" s="24">
        <v>10373.774221721993</v>
      </c>
      <c r="AR1756" s="24">
        <v>-2059.9465559151722</v>
      </c>
      <c r="AS1756" s="24">
        <v>8313.8276658068789</v>
      </c>
      <c r="AT1756" s="24">
        <v>-8313.8276658069808</v>
      </c>
      <c r="AU1756" s="24">
        <v>-10373.774221722037</v>
      </c>
      <c r="AV1756" s="24">
        <v>0</v>
      </c>
      <c r="AW1756" s="24">
        <v>0</v>
      </c>
      <c r="AX1756" s="24">
        <v>0</v>
      </c>
      <c r="AY1756" s="24">
        <v>0</v>
      </c>
      <c r="AZ1756" s="24">
        <v>0</v>
      </c>
      <c r="BA1756" s="24">
        <v>-8.1406870632173991</v>
      </c>
      <c r="BB1756" s="24">
        <v>-9.8759955194189502</v>
      </c>
      <c r="BC1756" s="24">
        <v>-8.1406870632173991</v>
      </c>
      <c r="BD1756" s="24">
        <v>-9.8759955194189502</v>
      </c>
      <c r="BE1756" s="24">
        <v>0</v>
      </c>
      <c r="BF1756" s="24">
        <v>0</v>
      </c>
      <c r="BG1756" s="24">
        <v>0</v>
      </c>
      <c r="BH1756" s="24">
        <v>420000</v>
      </c>
      <c r="BI1756" s="24">
        <v>0</v>
      </c>
      <c r="BJ1756" s="24">
        <v>0</v>
      </c>
      <c r="BK1756" s="24">
        <v>0</v>
      </c>
      <c r="BL1756" s="24">
        <v>0</v>
      </c>
    </row>
    <row r="1757" spans="1:64" x14ac:dyDescent="0.25">
      <c r="A1757" t="s">
        <v>5127</v>
      </c>
      <c r="B1757">
        <v>69</v>
      </c>
      <c r="C1757">
        <v>3</v>
      </c>
      <c r="D1757">
        <v>6</v>
      </c>
      <c r="E1757" s="24">
        <v>0</v>
      </c>
      <c r="F1757" s="24">
        <v>422222.22222222219</v>
      </c>
      <c r="G1757" s="24">
        <v>0</v>
      </c>
      <c r="H1757" s="24">
        <v>253333.33333333331</v>
      </c>
      <c r="I1757" s="24">
        <v>0</v>
      </c>
      <c r="J1757" s="24">
        <v>21111.111111111109</v>
      </c>
      <c r="K1757" s="24">
        <v>98858.807437749114</v>
      </c>
      <c r="L1757" s="24">
        <v>-22029.440705924761</v>
      </c>
      <c r="M1757" s="24">
        <v>76829.366731824353</v>
      </c>
      <c r="N1757" s="24">
        <v>-76829.366731824353</v>
      </c>
      <c r="O1757" s="24">
        <v>-98858.807437749114</v>
      </c>
      <c r="P1757" s="24">
        <v>0</v>
      </c>
      <c r="Q1757" s="24">
        <v>9.2972293168045894</v>
      </c>
      <c r="R1757" s="24">
        <v>-1.8294808769305746</v>
      </c>
      <c r="S1757" s="24">
        <v>7.4677484398740148</v>
      </c>
      <c r="T1757" s="24">
        <v>0</v>
      </c>
      <c r="U1757" s="24">
        <v>0</v>
      </c>
      <c r="V1757" s="24">
        <v>380000</v>
      </c>
      <c r="W1757" s="24">
        <v>0</v>
      </c>
      <c r="X1757" s="24">
        <v>227999.99999999997</v>
      </c>
      <c r="Y1757" s="24">
        <v>0</v>
      </c>
      <c r="Z1757" s="24">
        <v>0</v>
      </c>
      <c r="AA1757" s="24">
        <v>88972.926693974208</v>
      </c>
      <c r="AB1757" s="24">
        <v>-19826.496635332354</v>
      </c>
      <c r="AC1757" s="24">
        <v>69146.430058641927</v>
      </c>
      <c r="AD1757" s="24">
        <v>-69146.430058642058</v>
      </c>
      <c r="AE1757" s="24">
        <v>-88972.926693974063</v>
      </c>
      <c r="AF1757" s="24">
        <v>0</v>
      </c>
      <c r="AG1757" s="24">
        <v>9.2972293168045894</v>
      </c>
      <c r="AH1757" s="24">
        <v>-1.8294808769305746</v>
      </c>
      <c r="AI1757" s="24">
        <v>7.4677484398740148</v>
      </c>
      <c r="AJ1757" s="24">
        <v>0</v>
      </c>
      <c r="AK1757" s="24">
        <v>0</v>
      </c>
      <c r="AL1757" s="24">
        <v>42222.22222222219</v>
      </c>
      <c r="AM1757" s="24">
        <v>0</v>
      </c>
      <c r="AN1757" s="24">
        <v>25333.333333333343</v>
      </c>
      <c r="AO1757" s="24">
        <v>0</v>
      </c>
      <c r="AP1757" s="24">
        <v>21111.111111111109</v>
      </c>
      <c r="AQ1757" s="24">
        <v>9885.8807437749056</v>
      </c>
      <c r="AR1757" s="24">
        <v>-2202.9440705924062</v>
      </c>
      <c r="AS1757" s="24">
        <v>7682.9366731824266</v>
      </c>
      <c r="AT1757" s="24">
        <v>-7682.9366731822956</v>
      </c>
      <c r="AU1757" s="24">
        <v>-9885.8807437750511</v>
      </c>
      <c r="AV1757" s="24">
        <v>0</v>
      </c>
      <c r="AW1757" s="24">
        <v>0</v>
      </c>
      <c r="AX1757" s="24">
        <v>0</v>
      </c>
      <c r="AY1757" s="24">
        <v>0</v>
      </c>
      <c r="AZ1757" s="24">
        <v>0</v>
      </c>
      <c r="BA1757" s="24">
        <v>-7.4677484398740148</v>
      </c>
      <c r="BB1757" s="24">
        <v>-9.2972293168045894</v>
      </c>
      <c r="BC1757" s="24">
        <v>-7.4677484398740148</v>
      </c>
      <c r="BD1757" s="24">
        <v>-9.2972293168045894</v>
      </c>
      <c r="BE1757" s="24">
        <v>0</v>
      </c>
      <c r="BF1757" s="24">
        <v>0</v>
      </c>
      <c r="BG1757" s="24">
        <v>0</v>
      </c>
      <c r="BH1757" s="24">
        <v>380000</v>
      </c>
      <c r="BI1757" s="24">
        <v>0</v>
      </c>
      <c r="BJ1757" s="24">
        <v>0</v>
      </c>
      <c r="BK1757" s="24">
        <v>0</v>
      </c>
      <c r="BL1757" s="24">
        <v>0</v>
      </c>
    </row>
    <row r="1758" spans="1:64" x14ac:dyDescent="0.25">
      <c r="A1758" t="s">
        <v>5127</v>
      </c>
      <c r="B1758">
        <v>70</v>
      </c>
      <c r="C1758">
        <v>4</v>
      </c>
      <c r="D1758">
        <v>6</v>
      </c>
      <c r="E1758" s="24">
        <v>0</v>
      </c>
      <c r="F1758" s="24">
        <v>333333.33333333331</v>
      </c>
      <c r="G1758" s="24">
        <v>0</v>
      </c>
      <c r="H1758" s="24">
        <v>199999.99999999997</v>
      </c>
      <c r="I1758" s="24">
        <v>0</v>
      </c>
      <c r="J1758" s="24">
        <v>16666.666666666668</v>
      </c>
      <c r="K1758" s="24">
        <v>94195.237200341653</v>
      </c>
      <c r="L1758" s="24">
        <v>-22916.15419454081</v>
      </c>
      <c r="M1758" s="24">
        <v>71279.083005800843</v>
      </c>
      <c r="N1758" s="24">
        <v>-71279.083005800843</v>
      </c>
      <c r="O1758" s="24">
        <v>-94195.237200341653</v>
      </c>
      <c r="P1758" s="24">
        <v>0</v>
      </c>
      <c r="Q1758" s="24">
        <v>8.7644989985706729</v>
      </c>
      <c r="R1758" s="24">
        <v>-1.8836593830224615</v>
      </c>
      <c r="S1758" s="24">
        <v>6.8808396155482114</v>
      </c>
      <c r="T1758" s="24">
        <v>0</v>
      </c>
      <c r="U1758" s="24">
        <v>0</v>
      </c>
      <c r="V1758" s="24">
        <v>300000</v>
      </c>
      <c r="W1758" s="24">
        <v>0</v>
      </c>
      <c r="X1758" s="24">
        <v>180000</v>
      </c>
      <c r="Y1758" s="24">
        <v>0</v>
      </c>
      <c r="Z1758" s="24">
        <v>0</v>
      </c>
      <c r="AA1758" s="24">
        <v>84775.713480307488</v>
      </c>
      <c r="AB1758" s="24">
        <v>-20624.538775086636</v>
      </c>
      <c r="AC1758" s="24">
        <v>64151.174705220757</v>
      </c>
      <c r="AD1758" s="24">
        <v>-64151.174705220619</v>
      </c>
      <c r="AE1758" s="24">
        <v>-84775.713480307255</v>
      </c>
      <c r="AF1758" s="24">
        <v>0</v>
      </c>
      <c r="AG1758" s="24">
        <v>8.7644989985706729</v>
      </c>
      <c r="AH1758" s="24">
        <v>-1.8836593830224615</v>
      </c>
      <c r="AI1758" s="24">
        <v>6.8808396155482114</v>
      </c>
      <c r="AJ1758" s="24">
        <v>0</v>
      </c>
      <c r="AK1758" s="24">
        <v>0</v>
      </c>
      <c r="AL1758" s="24">
        <v>33333.333333333314</v>
      </c>
      <c r="AM1758" s="24">
        <v>0</v>
      </c>
      <c r="AN1758" s="24">
        <v>19999.999999999971</v>
      </c>
      <c r="AO1758" s="24">
        <v>0</v>
      </c>
      <c r="AP1758" s="24">
        <v>16666.666666666668</v>
      </c>
      <c r="AQ1758" s="24">
        <v>9419.5237200341653</v>
      </c>
      <c r="AR1758" s="24">
        <v>-2291.6154194541741</v>
      </c>
      <c r="AS1758" s="24">
        <v>7127.9083005800858</v>
      </c>
      <c r="AT1758" s="24">
        <v>-7127.908300580224</v>
      </c>
      <c r="AU1758" s="24">
        <v>-9419.5237200343981</v>
      </c>
      <c r="AV1758" s="24">
        <v>0</v>
      </c>
      <c r="AW1758" s="24">
        <v>0</v>
      </c>
      <c r="AX1758" s="24">
        <v>0</v>
      </c>
      <c r="AY1758" s="24">
        <v>0</v>
      </c>
      <c r="AZ1758" s="24">
        <v>0</v>
      </c>
      <c r="BA1758" s="24">
        <v>-6.8808396155482114</v>
      </c>
      <c r="BB1758" s="24">
        <v>-8.7644989985706729</v>
      </c>
      <c r="BC1758" s="24">
        <v>-6.8808396155482114</v>
      </c>
      <c r="BD1758" s="24">
        <v>-8.7644989985706729</v>
      </c>
      <c r="BE1758" s="24">
        <v>0</v>
      </c>
      <c r="BF1758" s="24">
        <v>0</v>
      </c>
      <c r="BG1758" s="24">
        <v>0</v>
      </c>
      <c r="BH1758" s="24">
        <v>300000</v>
      </c>
      <c r="BI1758" s="24">
        <v>0</v>
      </c>
      <c r="BJ1758" s="24">
        <v>0</v>
      </c>
      <c r="BK1758" s="24">
        <v>0</v>
      </c>
      <c r="BL1758" s="24">
        <v>0</v>
      </c>
    </row>
    <row r="1759" spans="1:64" x14ac:dyDescent="0.25">
      <c r="A1759" t="s">
        <v>5127</v>
      </c>
      <c r="B1759">
        <v>71</v>
      </c>
      <c r="C1759">
        <v>4</v>
      </c>
      <c r="D1759">
        <v>6</v>
      </c>
      <c r="E1759" s="24">
        <v>0</v>
      </c>
      <c r="F1759" s="24">
        <v>199999.99999999997</v>
      </c>
      <c r="G1759" s="24">
        <v>0</v>
      </c>
      <c r="H1759" s="24">
        <v>119999.99999999997</v>
      </c>
      <c r="I1759" s="24">
        <v>0</v>
      </c>
      <c r="J1759" s="24">
        <v>10000</v>
      </c>
      <c r="K1759" s="24">
        <v>89765.064620225225</v>
      </c>
      <c r="L1759" s="24">
        <v>-23404.30011091195</v>
      </c>
      <c r="M1759" s="24">
        <v>66360.764509313274</v>
      </c>
      <c r="N1759" s="24">
        <v>-66360.764509313274</v>
      </c>
      <c r="O1759" s="24">
        <v>-89765.064620225225</v>
      </c>
      <c r="P1759" s="24">
        <v>0</v>
      </c>
      <c r="Q1759" s="24">
        <v>8.274052972745892</v>
      </c>
      <c r="R1759" s="24">
        <v>-1.909148888821278</v>
      </c>
      <c r="S1759" s="24">
        <v>6.364904083924614</v>
      </c>
      <c r="T1759" s="24">
        <v>0</v>
      </c>
      <c r="U1759" s="24">
        <v>0</v>
      </c>
      <c r="V1759" s="24">
        <v>179999.99999999997</v>
      </c>
      <c r="W1759" s="24">
        <v>0</v>
      </c>
      <c r="X1759" s="24">
        <v>107999.99999999999</v>
      </c>
      <c r="Y1759" s="24">
        <v>0</v>
      </c>
      <c r="Z1759" s="24">
        <v>0</v>
      </c>
      <c r="AA1759" s="24">
        <v>80788.558158202708</v>
      </c>
      <c r="AB1759" s="24">
        <v>-21063.870099820779</v>
      </c>
      <c r="AC1759" s="24">
        <v>59724.688058381951</v>
      </c>
      <c r="AD1759" s="24">
        <v>-59724.6880583819</v>
      </c>
      <c r="AE1759" s="24">
        <v>-80788.558158203028</v>
      </c>
      <c r="AF1759" s="24">
        <v>0</v>
      </c>
      <c r="AG1759" s="24">
        <v>8.274052972745892</v>
      </c>
      <c r="AH1759" s="24">
        <v>-1.909148888821278</v>
      </c>
      <c r="AI1759" s="24">
        <v>6.364904083924614</v>
      </c>
      <c r="AJ1759" s="24">
        <v>0</v>
      </c>
      <c r="AK1759" s="24">
        <v>0</v>
      </c>
      <c r="AL1759" s="24">
        <v>20000</v>
      </c>
      <c r="AM1759" s="24">
        <v>0</v>
      </c>
      <c r="AN1759" s="24">
        <v>11999.999999999985</v>
      </c>
      <c r="AO1759" s="24">
        <v>0</v>
      </c>
      <c r="AP1759" s="24">
        <v>10000</v>
      </c>
      <c r="AQ1759" s="24">
        <v>8976.5064620225166</v>
      </c>
      <c r="AR1759" s="24">
        <v>-2340.4300110911718</v>
      </c>
      <c r="AS1759" s="24">
        <v>6636.0764509313231</v>
      </c>
      <c r="AT1759" s="24">
        <v>-6636.076450931374</v>
      </c>
      <c r="AU1759" s="24">
        <v>-8976.5064620221965</v>
      </c>
      <c r="AV1759" s="24">
        <v>0</v>
      </c>
      <c r="AW1759" s="24">
        <v>0</v>
      </c>
      <c r="AX1759" s="24">
        <v>0</v>
      </c>
      <c r="AY1759" s="24">
        <v>0</v>
      </c>
      <c r="AZ1759" s="24">
        <v>0</v>
      </c>
      <c r="BA1759" s="24">
        <v>-6.364904083924614</v>
      </c>
      <c r="BB1759" s="24">
        <v>-8.274052972745892</v>
      </c>
      <c r="BC1759" s="24">
        <v>-6.364904083924614</v>
      </c>
      <c r="BD1759" s="24">
        <v>-8.274052972745892</v>
      </c>
      <c r="BE1759" s="24">
        <v>0</v>
      </c>
      <c r="BF1759" s="24">
        <v>0</v>
      </c>
      <c r="BG1759" s="24">
        <v>0</v>
      </c>
      <c r="BH1759" s="24">
        <v>179999.99999999997</v>
      </c>
      <c r="BI1759" s="24">
        <v>0</v>
      </c>
      <c r="BJ1759" s="24">
        <v>0</v>
      </c>
      <c r="BK1759" s="24">
        <v>0</v>
      </c>
      <c r="BL1759" s="24">
        <v>0</v>
      </c>
    </row>
    <row r="1760" spans="1:64" x14ac:dyDescent="0.25">
      <c r="A1760" t="s">
        <v>5127</v>
      </c>
      <c r="B1760">
        <v>72</v>
      </c>
      <c r="C1760">
        <v>4</v>
      </c>
      <c r="D1760">
        <v>6</v>
      </c>
      <c r="E1760" s="24">
        <v>0</v>
      </c>
      <c r="F1760" s="24">
        <v>66666.666666666657</v>
      </c>
      <c r="G1760" s="24">
        <v>0</v>
      </c>
      <c r="H1760" s="24">
        <v>39999.999999999993</v>
      </c>
      <c r="I1760" s="24">
        <v>0</v>
      </c>
      <c r="J1760" s="24">
        <v>3333.333333333333</v>
      </c>
      <c r="K1760" s="24">
        <v>85572.848796946462</v>
      </c>
      <c r="L1760" s="24">
        <v>-23598.210752891842</v>
      </c>
      <c r="M1760" s="24">
        <v>61974.63804405462</v>
      </c>
      <c r="N1760" s="24">
        <v>-61974.63804405462</v>
      </c>
      <c r="O1760" s="24">
        <v>-85572.848796946462</v>
      </c>
      <c r="P1760" s="24">
        <v>0</v>
      </c>
      <c r="Q1760" s="24">
        <v>7.8221133119876072</v>
      </c>
      <c r="R1760" s="24">
        <v>-1.9139141170784342</v>
      </c>
      <c r="S1760" s="24">
        <v>5.908199194909173</v>
      </c>
      <c r="T1760" s="24">
        <v>0</v>
      </c>
      <c r="U1760" s="24">
        <v>0</v>
      </c>
      <c r="V1760" s="24">
        <v>59999.999999999993</v>
      </c>
      <c r="W1760" s="24">
        <v>0</v>
      </c>
      <c r="X1760" s="24">
        <v>35999.999999999993</v>
      </c>
      <c r="Y1760" s="24">
        <v>0</v>
      </c>
      <c r="Z1760" s="24">
        <v>0</v>
      </c>
      <c r="AA1760" s="24">
        <v>77015.563917251813</v>
      </c>
      <c r="AB1760" s="24">
        <v>-21238.389677602681</v>
      </c>
      <c r="AC1760" s="24">
        <v>55777.174239649161</v>
      </c>
      <c r="AD1760" s="24">
        <v>-55777.174239649205</v>
      </c>
      <c r="AE1760" s="24">
        <v>-77015.563917251769</v>
      </c>
      <c r="AF1760" s="24">
        <v>0</v>
      </c>
      <c r="AG1760" s="24">
        <v>7.8221133119876072</v>
      </c>
      <c r="AH1760" s="24">
        <v>-1.9139141170784342</v>
      </c>
      <c r="AI1760" s="24">
        <v>5.908199194909173</v>
      </c>
      <c r="AJ1760" s="24">
        <v>0</v>
      </c>
      <c r="AK1760" s="24">
        <v>0</v>
      </c>
      <c r="AL1760" s="24">
        <v>6666.6666666666642</v>
      </c>
      <c r="AM1760" s="24">
        <v>0</v>
      </c>
      <c r="AN1760" s="24">
        <v>4000</v>
      </c>
      <c r="AO1760" s="24">
        <v>0</v>
      </c>
      <c r="AP1760" s="24">
        <v>3333.333333333333</v>
      </c>
      <c r="AQ1760" s="24">
        <v>8557.2848796946491</v>
      </c>
      <c r="AR1760" s="24">
        <v>-2359.8210752891609</v>
      </c>
      <c r="AS1760" s="24">
        <v>6197.4638044054591</v>
      </c>
      <c r="AT1760" s="24">
        <v>-6197.4638044054154</v>
      </c>
      <c r="AU1760" s="24">
        <v>-8557.2848796946928</v>
      </c>
      <c r="AV1760" s="24">
        <v>0</v>
      </c>
      <c r="AW1760" s="24">
        <v>0</v>
      </c>
      <c r="AX1760" s="24">
        <v>0</v>
      </c>
      <c r="AY1760" s="24">
        <v>0</v>
      </c>
      <c r="AZ1760" s="24">
        <v>0</v>
      </c>
      <c r="BA1760" s="24">
        <v>-5.908199194909173</v>
      </c>
      <c r="BB1760" s="24">
        <v>-7.8221133119876072</v>
      </c>
      <c r="BC1760" s="24">
        <v>-5.908199194909173</v>
      </c>
      <c r="BD1760" s="24">
        <v>-7.8221133119876072</v>
      </c>
      <c r="BE1760" s="24">
        <v>0</v>
      </c>
      <c r="BF1760" s="24">
        <v>0</v>
      </c>
      <c r="BG1760" s="24">
        <v>0</v>
      </c>
      <c r="BH1760" s="24">
        <v>59999.999999999993</v>
      </c>
      <c r="BI1760" s="24">
        <v>0</v>
      </c>
      <c r="BJ1760" s="24">
        <v>0</v>
      </c>
      <c r="BK1760" s="24">
        <v>0</v>
      </c>
      <c r="BL1760" s="24">
        <v>0</v>
      </c>
    </row>
    <row r="1761" spans="1:64" x14ac:dyDescent="0.25">
      <c r="A1761" t="s">
        <v>5127</v>
      </c>
      <c r="B1761">
        <v>73</v>
      </c>
      <c r="C1761">
        <v>1</v>
      </c>
      <c r="D1761">
        <v>7</v>
      </c>
      <c r="E1761" s="24">
        <v>0</v>
      </c>
      <c r="F1761" s="24">
        <v>0</v>
      </c>
      <c r="G1761" s="24">
        <v>0</v>
      </c>
      <c r="H1761" s="24">
        <v>0</v>
      </c>
      <c r="I1761" s="24">
        <v>0</v>
      </c>
      <c r="J1761" s="24">
        <v>0</v>
      </c>
      <c r="K1761" s="24">
        <v>81615.212679304648</v>
      </c>
      <c r="L1761" s="24">
        <v>-23574.290518089663</v>
      </c>
      <c r="M1761" s="24">
        <v>58040.922161214985</v>
      </c>
      <c r="N1761" s="24">
        <v>-58040.922161214985</v>
      </c>
      <c r="O1761" s="24">
        <v>-81615.212679304648</v>
      </c>
      <c r="P1761" s="24">
        <v>0</v>
      </c>
      <c r="Q1761" s="24">
        <v>7.405094134903095</v>
      </c>
      <c r="R1761" s="24">
        <v>-1.9036597146970848</v>
      </c>
      <c r="S1761" s="24">
        <v>5.5014344202060101</v>
      </c>
      <c r="T1761" s="24">
        <v>0</v>
      </c>
      <c r="U1761" s="24">
        <v>0</v>
      </c>
      <c r="V1761" s="24">
        <v>0</v>
      </c>
      <c r="W1761" s="24">
        <v>0</v>
      </c>
      <c r="X1761" s="24">
        <v>0</v>
      </c>
      <c r="Y1761" s="24">
        <v>0</v>
      </c>
      <c r="Z1761" s="24">
        <v>0</v>
      </c>
      <c r="AA1761" s="24">
        <v>73453.69141137418</v>
      </c>
      <c r="AB1761" s="24">
        <v>-21216.86146628065</v>
      </c>
      <c r="AC1761" s="24">
        <v>52236.829945093486</v>
      </c>
      <c r="AD1761" s="24">
        <v>-52236.829945093486</v>
      </c>
      <c r="AE1761" s="24">
        <v>-73453.691411374137</v>
      </c>
      <c r="AF1761" s="24">
        <v>0</v>
      </c>
      <c r="AG1761" s="24">
        <v>7.405094134903095</v>
      </c>
      <c r="AH1761" s="24">
        <v>-1.9036597146970848</v>
      </c>
      <c r="AI1761" s="24">
        <v>5.5014344202060101</v>
      </c>
      <c r="AJ1761" s="24">
        <v>0</v>
      </c>
      <c r="AK1761" s="24">
        <v>0</v>
      </c>
      <c r="AL1761" s="24">
        <v>0</v>
      </c>
      <c r="AM1761" s="24">
        <v>0</v>
      </c>
      <c r="AN1761" s="24">
        <v>0</v>
      </c>
      <c r="AO1761" s="24">
        <v>0</v>
      </c>
      <c r="AP1761" s="24">
        <v>0</v>
      </c>
      <c r="AQ1761" s="24">
        <v>8161.5212679304677</v>
      </c>
      <c r="AR1761" s="24">
        <v>-2357.4290518090129</v>
      </c>
      <c r="AS1761" s="24">
        <v>5804.0922161214985</v>
      </c>
      <c r="AT1761" s="24">
        <v>-5804.0922161214985</v>
      </c>
      <c r="AU1761" s="24">
        <v>-8161.5212679305114</v>
      </c>
      <c r="AV1761" s="24">
        <v>0</v>
      </c>
      <c r="AW1761" s="24">
        <v>0</v>
      </c>
      <c r="AX1761" s="24">
        <v>0</v>
      </c>
      <c r="AY1761" s="24">
        <v>0</v>
      </c>
      <c r="AZ1761" s="24">
        <v>0</v>
      </c>
      <c r="BA1761" s="24">
        <v>-5.5014344202060101</v>
      </c>
      <c r="BB1761" s="24">
        <v>-7.405094134903095</v>
      </c>
      <c r="BC1761" s="24">
        <v>-5.5014344202060101</v>
      </c>
      <c r="BD1761" s="24">
        <v>-7.405094134903095</v>
      </c>
      <c r="BE1761" s="24">
        <v>0</v>
      </c>
      <c r="BF1761" s="24">
        <v>0</v>
      </c>
      <c r="BG1761" s="24">
        <v>0</v>
      </c>
      <c r="BH1761" s="24">
        <v>0</v>
      </c>
      <c r="BI1761" s="24">
        <v>0</v>
      </c>
      <c r="BJ1761" s="24">
        <v>0</v>
      </c>
      <c r="BK1761" s="24">
        <v>0</v>
      </c>
      <c r="BL1761" s="24">
        <v>0</v>
      </c>
    </row>
    <row r="1762" spans="1:64" x14ac:dyDescent="0.25">
      <c r="A1762" t="s">
        <v>5127</v>
      </c>
      <c r="B1762">
        <v>74</v>
      </c>
      <c r="C1762">
        <v>1</v>
      </c>
      <c r="D1762">
        <v>7</v>
      </c>
      <c r="E1762" s="24">
        <v>0</v>
      </c>
      <c r="F1762" s="24">
        <v>0</v>
      </c>
      <c r="G1762" s="24">
        <v>0</v>
      </c>
      <c r="H1762" s="24">
        <v>0</v>
      </c>
      <c r="I1762" s="24">
        <v>0</v>
      </c>
      <c r="J1762" s="24">
        <v>0</v>
      </c>
      <c r="K1762" s="24">
        <v>77884.204985237215</v>
      </c>
      <c r="L1762" s="24">
        <v>-23389.150563284289</v>
      </c>
      <c r="M1762" s="24">
        <v>54495.054421952926</v>
      </c>
      <c r="N1762" s="24">
        <v>-54495.054421952926</v>
      </c>
      <c r="O1762" s="24">
        <v>-77884.204985237215</v>
      </c>
      <c r="P1762" s="24">
        <v>0</v>
      </c>
      <c r="Q1762" s="24">
        <v>7.0196909300557309</v>
      </c>
      <c r="R1762" s="24">
        <v>-1.8825305733657274</v>
      </c>
      <c r="S1762" s="24">
        <v>5.1371603566900035</v>
      </c>
      <c r="T1762" s="24">
        <v>0</v>
      </c>
      <c r="U1762" s="24">
        <v>0</v>
      </c>
      <c r="V1762" s="24">
        <v>0</v>
      </c>
      <c r="W1762" s="24">
        <v>0</v>
      </c>
      <c r="X1762" s="24">
        <v>0</v>
      </c>
      <c r="Y1762" s="24">
        <v>0</v>
      </c>
      <c r="Z1762" s="24">
        <v>0</v>
      </c>
      <c r="AA1762" s="24">
        <v>70095.784486713499</v>
      </c>
      <c r="AB1762" s="24">
        <v>-21050.235506955883</v>
      </c>
      <c r="AC1762" s="24">
        <v>49045.548979757637</v>
      </c>
      <c r="AD1762" s="24">
        <v>-49045.548979757586</v>
      </c>
      <c r="AE1762" s="24">
        <v>-70095.784486713354</v>
      </c>
      <c r="AF1762" s="24">
        <v>0</v>
      </c>
      <c r="AG1762" s="24">
        <v>7.0196909300557309</v>
      </c>
      <c r="AH1762" s="24">
        <v>-1.8825305733657274</v>
      </c>
      <c r="AI1762" s="24">
        <v>5.1371603566900035</v>
      </c>
      <c r="AJ1762" s="24">
        <v>0</v>
      </c>
      <c r="AK1762" s="24">
        <v>0</v>
      </c>
      <c r="AL1762" s="24">
        <v>0</v>
      </c>
      <c r="AM1762" s="24">
        <v>0</v>
      </c>
      <c r="AN1762" s="24">
        <v>0</v>
      </c>
      <c r="AO1762" s="24">
        <v>0</v>
      </c>
      <c r="AP1762" s="24">
        <v>0</v>
      </c>
      <c r="AQ1762" s="24">
        <v>7788.4204985237157</v>
      </c>
      <c r="AR1762" s="24">
        <v>-2338.9150563284056</v>
      </c>
      <c r="AS1762" s="24">
        <v>5449.5054421952882</v>
      </c>
      <c r="AT1762" s="24">
        <v>-5449.5054421953391</v>
      </c>
      <c r="AU1762" s="24">
        <v>-7788.4204985238612</v>
      </c>
      <c r="AV1762" s="24">
        <v>0</v>
      </c>
      <c r="AW1762" s="24">
        <v>0</v>
      </c>
      <c r="AX1762" s="24">
        <v>0</v>
      </c>
      <c r="AY1762" s="24">
        <v>0</v>
      </c>
      <c r="AZ1762" s="24">
        <v>0</v>
      </c>
      <c r="BA1762" s="24">
        <v>-5.1371603566900035</v>
      </c>
      <c r="BB1762" s="24">
        <v>-7.0196909300557309</v>
      </c>
      <c r="BC1762" s="24">
        <v>-5.1371603566900035</v>
      </c>
      <c r="BD1762" s="24">
        <v>-7.0196909300557309</v>
      </c>
      <c r="BE1762" s="24">
        <v>0</v>
      </c>
      <c r="BF1762" s="24">
        <v>0</v>
      </c>
      <c r="BG1762" s="24">
        <v>0</v>
      </c>
      <c r="BH1762" s="24">
        <v>0</v>
      </c>
      <c r="BI1762" s="24">
        <v>0</v>
      </c>
      <c r="BJ1762" s="24">
        <v>0</v>
      </c>
      <c r="BK1762" s="24">
        <v>0</v>
      </c>
      <c r="BL1762" s="24">
        <v>0</v>
      </c>
    </row>
    <row r="1763" spans="1:64" x14ac:dyDescent="0.25">
      <c r="A1763" t="s">
        <v>5127</v>
      </c>
      <c r="B1763">
        <v>75</v>
      </c>
      <c r="C1763">
        <v>1</v>
      </c>
      <c r="D1763">
        <v>7</v>
      </c>
      <c r="E1763" s="24">
        <v>0</v>
      </c>
      <c r="F1763" s="24">
        <v>0</v>
      </c>
      <c r="G1763" s="24">
        <v>0</v>
      </c>
      <c r="H1763" s="24">
        <v>0</v>
      </c>
      <c r="I1763" s="24">
        <v>0</v>
      </c>
      <c r="J1763" s="24">
        <v>0</v>
      </c>
      <c r="K1763" s="24">
        <v>74369.369602864143</v>
      </c>
      <c r="L1763" s="24">
        <v>-23085.149144510273</v>
      </c>
      <c r="M1763" s="24">
        <v>51284.22045835387</v>
      </c>
      <c r="N1763" s="24">
        <v>-51284.22045835387</v>
      </c>
      <c r="O1763" s="24">
        <v>-74369.369602864143</v>
      </c>
      <c r="P1763" s="24">
        <v>0</v>
      </c>
      <c r="Q1763" s="24">
        <v>6.6629061938373866</v>
      </c>
      <c r="R1763" s="24">
        <v>-1.8535739225965244</v>
      </c>
      <c r="S1763" s="24">
        <v>4.8093322712408622</v>
      </c>
      <c r="T1763" s="24">
        <v>0</v>
      </c>
      <c r="U1763" s="24">
        <v>0</v>
      </c>
      <c r="V1763" s="24">
        <v>0</v>
      </c>
      <c r="W1763" s="24">
        <v>0</v>
      </c>
      <c r="X1763" s="24">
        <v>0</v>
      </c>
      <c r="Y1763" s="24">
        <v>0</v>
      </c>
      <c r="Z1763" s="24">
        <v>0</v>
      </c>
      <c r="AA1763" s="24">
        <v>66932.432642577725</v>
      </c>
      <c r="AB1763" s="24">
        <v>-20776.634230059222</v>
      </c>
      <c r="AC1763" s="24">
        <v>46155.798412518481</v>
      </c>
      <c r="AD1763" s="24">
        <v>-46155.798412518576</v>
      </c>
      <c r="AE1763" s="24">
        <v>-66932.432642577915</v>
      </c>
      <c r="AF1763" s="24">
        <v>0</v>
      </c>
      <c r="AG1763" s="24">
        <v>6.6629061938373866</v>
      </c>
      <c r="AH1763" s="24">
        <v>-1.8535739225965244</v>
      </c>
      <c r="AI1763" s="24">
        <v>4.8093322712408622</v>
      </c>
      <c r="AJ1763" s="24">
        <v>0</v>
      </c>
      <c r="AK1763" s="24">
        <v>0</v>
      </c>
      <c r="AL1763" s="24">
        <v>0</v>
      </c>
      <c r="AM1763" s="24">
        <v>0</v>
      </c>
      <c r="AN1763" s="24">
        <v>0</v>
      </c>
      <c r="AO1763" s="24">
        <v>0</v>
      </c>
      <c r="AP1763" s="24">
        <v>0</v>
      </c>
      <c r="AQ1763" s="24">
        <v>7436.9369602864172</v>
      </c>
      <c r="AR1763" s="24">
        <v>-2308.5149144510506</v>
      </c>
      <c r="AS1763" s="24">
        <v>5128.4220458353884</v>
      </c>
      <c r="AT1763" s="24">
        <v>-5128.4220458352938</v>
      </c>
      <c r="AU1763" s="24">
        <v>-7436.936960286228</v>
      </c>
      <c r="AV1763" s="24">
        <v>0</v>
      </c>
      <c r="AW1763" s="24">
        <v>0</v>
      </c>
      <c r="AX1763" s="24">
        <v>0</v>
      </c>
      <c r="AY1763" s="24">
        <v>0</v>
      </c>
      <c r="AZ1763" s="24">
        <v>0</v>
      </c>
      <c r="BA1763" s="24">
        <v>-4.8093322712408622</v>
      </c>
      <c r="BB1763" s="24">
        <v>-6.6629061938373866</v>
      </c>
      <c r="BC1763" s="24">
        <v>-4.8093322712408622</v>
      </c>
      <c r="BD1763" s="24">
        <v>-6.6629061938373866</v>
      </c>
      <c r="BE1763" s="24">
        <v>0</v>
      </c>
      <c r="BF1763" s="24">
        <v>0</v>
      </c>
      <c r="BG1763" s="24">
        <v>0</v>
      </c>
      <c r="BH1763" s="24">
        <v>0</v>
      </c>
      <c r="BI1763" s="24">
        <v>0</v>
      </c>
      <c r="BJ1763" s="24">
        <v>0</v>
      </c>
      <c r="BK1763" s="24">
        <v>0</v>
      </c>
      <c r="BL1763" s="24">
        <v>0</v>
      </c>
    </row>
    <row r="1764" spans="1:64" x14ac:dyDescent="0.25">
      <c r="A1764" t="s">
        <v>5127</v>
      </c>
      <c r="B1764">
        <v>76</v>
      </c>
      <c r="C1764">
        <v>2</v>
      </c>
      <c r="D1764">
        <v>7</v>
      </c>
      <c r="E1764" s="24">
        <v>0</v>
      </c>
      <c r="F1764" s="24">
        <v>0</v>
      </c>
      <c r="G1764" s="24">
        <v>0</v>
      </c>
      <c r="H1764" s="24">
        <v>0</v>
      </c>
      <c r="I1764" s="24">
        <v>0</v>
      </c>
      <c r="J1764" s="24">
        <v>0</v>
      </c>
      <c r="K1764" s="24">
        <v>71059.029527634382</v>
      </c>
      <c r="L1764" s="24">
        <v>-22694.25130837597</v>
      </c>
      <c r="M1764" s="24">
        <v>48364.778219258413</v>
      </c>
      <c r="N1764" s="24">
        <v>-48364.778219258413</v>
      </c>
      <c r="O1764" s="24">
        <v>-71059.029527634382</v>
      </c>
      <c r="P1764" s="24">
        <v>0</v>
      </c>
      <c r="Q1764" s="24">
        <v>6.3320442614929675</v>
      </c>
      <c r="R1764" s="24">
        <v>-1.8190515850854467</v>
      </c>
      <c r="S1764" s="24">
        <v>4.5129926764075208</v>
      </c>
      <c r="T1764" s="24">
        <v>0</v>
      </c>
      <c r="U1764" s="24">
        <v>0</v>
      </c>
      <c r="V1764" s="24">
        <v>0</v>
      </c>
      <c r="W1764" s="24">
        <v>0</v>
      </c>
      <c r="X1764" s="24">
        <v>0</v>
      </c>
      <c r="Y1764" s="24">
        <v>0</v>
      </c>
      <c r="Z1764" s="24">
        <v>0</v>
      </c>
      <c r="AA1764" s="24">
        <v>63953.126574870948</v>
      </c>
      <c r="AB1764" s="24">
        <v>-20424.826177538373</v>
      </c>
      <c r="AC1764" s="24">
        <v>43528.300397332576</v>
      </c>
      <c r="AD1764" s="24">
        <v>-43528.300397332525</v>
      </c>
      <c r="AE1764" s="24">
        <v>-63953.126574870897</v>
      </c>
      <c r="AF1764" s="24">
        <v>0</v>
      </c>
      <c r="AG1764" s="24">
        <v>6.3320442614929675</v>
      </c>
      <c r="AH1764" s="24">
        <v>-1.8190515850854467</v>
      </c>
      <c r="AI1764" s="24">
        <v>4.5129926764075208</v>
      </c>
      <c r="AJ1764" s="24">
        <v>0</v>
      </c>
      <c r="AK1764" s="24">
        <v>0</v>
      </c>
      <c r="AL1764" s="24">
        <v>0</v>
      </c>
      <c r="AM1764" s="24">
        <v>0</v>
      </c>
      <c r="AN1764" s="24">
        <v>0</v>
      </c>
      <c r="AO1764" s="24">
        <v>0</v>
      </c>
      <c r="AP1764" s="24">
        <v>0</v>
      </c>
      <c r="AQ1764" s="24">
        <v>7105.9029527634339</v>
      </c>
      <c r="AR1764" s="24">
        <v>-2269.425130837597</v>
      </c>
      <c r="AS1764" s="24">
        <v>4836.4778219258369</v>
      </c>
      <c r="AT1764" s="24">
        <v>-4836.4778219258878</v>
      </c>
      <c r="AU1764" s="24">
        <v>-7105.9029527634848</v>
      </c>
      <c r="AV1764" s="24">
        <v>0</v>
      </c>
      <c r="AW1764" s="24">
        <v>0</v>
      </c>
      <c r="AX1764" s="24">
        <v>0</v>
      </c>
      <c r="AY1764" s="24">
        <v>0</v>
      </c>
      <c r="AZ1764" s="24">
        <v>0</v>
      </c>
      <c r="BA1764" s="24">
        <v>-4.5129926764075208</v>
      </c>
      <c r="BB1764" s="24">
        <v>-6.3320442614929675</v>
      </c>
      <c r="BC1764" s="24">
        <v>-4.5129926764075208</v>
      </c>
      <c r="BD1764" s="24">
        <v>-6.3320442614929675</v>
      </c>
      <c r="BE1764" s="24">
        <v>0</v>
      </c>
      <c r="BF1764" s="24">
        <v>0</v>
      </c>
      <c r="BG1764" s="24">
        <v>0</v>
      </c>
      <c r="BH1764" s="24">
        <v>0</v>
      </c>
      <c r="BI1764" s="24">
        <v>0</v>
      </c>
      <c r="BJ1764" s="24">
        <v>0</v>
      </c>
      <c r="BK1764" s="24">
        <v>0</v>
      </c>
      <c r="BL1764" s="24">
        <v>0</v>
      </c>
    </row>
    <row r="1765" spans="1:64" x14ac:dyDescent="0.25">
      <c r="A1765" t="s">
        <v>5127</v>
      </c>
      <c r="B1765">
        <v>77</v>
      </c>
      <c r="C1765">
        <v>2</v>
      </c>
      <c r="D1765">
        <v>7</v>
      </c>
      <c r="E1765" s="24">
        <v>0</v>
      </c>
      <c r="F1765" s="24">
        <v>0</v>
      </c>
      <c r="G1765" s="24">
        <v>0</v>
      </c>
      <c r="H1765" s="24">
        <v>0</v>
      </c>
      <c r="I1765" s="24">
        <v>0</v>
      </c>
      <c r="J1765" s="24">
        <v>0</v>
      </c>
      <c r="K1765" s="24">
        <v>67941.083307016641</v>
      </c>
      <c r="L1765" s="24">
        <v>-22240.747498467565</v>
      </c>
      <c r="M1765" s="24">
        <v>45700.335808549076</v>
      </c>
      <c r="N1765" s="24">
        <v>-45700.335808549076</v>
      </c>
      <c r="O1765" s="24">
        <v>-67941.083307016641</v>
      </c>
      <c r="P1765" s="24">
        <v>0</v>
      </c>
      <c r="Q1765" s="24">
        <v>6.0246919132100061</v>
      </c>
      <c r="R1765" s="24">
        <v>-1.7806552668096742</v>
      </c>
      <c r="S1765" s="24">
        <v>4.2440366464003318</v>
      </c>
      <c r="T1765" s="24">
        <v>0</v>
      </c>
      <c r="U1765" s="24">
        <v>0</v>
      </c>
      <c r="V1765" s="24">
        <v>0</v>
      </c>
      <c r="W1765" s="24">
        <v>0</v>
      </c>
      <c r="X1765" s="24">
        <v>0</v>
      </c>
      <c r="Y1765" s="24">
        <v>0</v>
      </c>
      <c r="Z1765" s="24">
        <v>0</v>
      </c>
      <c r="AA1765" s="24">
        <v>61146.974976314981</v>
      </c>
      <c r="AB1765" s="24">
        <v>-20016.672748620855</v>
      </c>
      <c r="AC1765" s="24">
        <v>41130.30222769417</v>
      </c>
      <c r="AD1765" s="24">
        <v>-41130.302227694308</v>
      </c>
      <c r="AE1765" s="24">
        <v>-61146.97497631493</v>
      </c>
      <c r="AF1765" s="24">
        <v>0</v>
      </c>
      <c r="AG1765" s="24">
        <v>6.0246919132100061</v>
      </c>
      <c r="AH1765" s="24">
        <v>-1.7806552668096742</v>
      </c>
      <c r="AI1765" s="24">
        <v>4.2440366464003318</v>
      </c>
      <c r="AJ1765" s="24">
        <v>0</v>
      </c>
      <c r="AK1765" s="24">
        <v>0</v>
      </c>
      <c r="AL1765" s="24">
        <v>0</v>
      </c>
      <c r="AM1765" s="24">
        <v>0</v>
      </c>
      <c r="AN1765" s="24">
        <v>0</v>
      </c>
      <c r="AO1765" s="24">
        <v>0</v>
      </c>
      <c r="AP1765" s="24">
        <v>0</v>
      </c>
      <c r="AQ1765" s="24">
        <v>6794.1083307016597</v>
      </c>
      <c r="AR1765" s="24">
        <v>-2224.0747498467099</v>
      </c>
      <c r="AS1765" s="24">
        <v>4570.0335808549062</v>
      </c>
      <c r="AT1765" s="24">
        <v>-4570.0335808547679</v>
      </c>
      <c r="AU1765" s="24">
        <v>-6794.1083307017107</v>
      </c>
      <c r="AV1765" s="24">
        <v>0</v>
      </c>
      <c r="AW1765" s="24">
        <v>0</v>
      </c>
      <c r="AX1765" s="24">
        <v>0</v>
      </c>
      <c r="AY1765" s="24">
        <v>0</v>
      </c>
      <c r="AZ1765" s="24">
        <v>0</v>
      </c>
      <c r="BA1765" s="24">
        <v>-4.2440366464003318</v>
      </c>
      <c r="BB1765" s="24">
        <v>-6.0246919132100061</v>
      </c>
      <c r="BC1765" s="24">
        <v>-4.2440366464003318</v>
      </c>
      <c r="BD1765" s="24">
        <v>-6.0246919132100061</v>
      </c>
      <c r="BE1765" s="24">
        <v>0</v>
      </c>
      <c r="BF1765" s="24">
        <v>0</v>
      </c>
      <c r="BG1765" s="24">
        <v>0</v>
      </c>
      <c r="BH1765" s="24">
        <v>0</v>
      </c>
      <c r="BI1765" s="24">
        <v>0</v>
      </c>
      <c r="BJ1765" s="24">
        <v>0</v>
      </c>
      <c r="BK1765" s="24">
        <v>0</v>
      </c>
      <c r="BL1765" s="24">
        <v>0</v>
      </c>
    </row>
    <row r="1766" spans="1:64" x14ac:dyDescent="0.25">
      <c r="A1766" t="s">
        <v>5127</v>
      </c>
      <c r="B1766">
        <v>78</v>
      </c>
      <c r="C1766">
        <v>2</v>
      </c>
      <c r="D1766">
        <v>7</v>
      </c>
      <c r="E1766" s="24">
        <v>0</v>
      </c>
      <c r="F1766" s="24">
        <v>0</v>
      </c>
      <c r="G1766" s="24">
        <v>0</v>
      </c>
      <c r="H1766" s="24">
        <v>0</v>
      </c>
      <c r="I1766" s="24">
        <v>0</v>
      </c>
      <c r="J1766" s="24">
        <v>0</v>
      </c>
      <c r="K1766" s="24">
        <v>65003.492588539142</v>
      </c>
      <c r="L1766" s="24">
        <v>-21743.19604368275</v>
      </c>
      <c r="M1766" s="24">
        <v>43260.296544856392</v>
      </c>
      <c r="N1766" s="24">
        <v>-43260.296544856392</v>
      </c>
      <c r="O1766" s="24">
        <v>-65003.492588539142</v>
      </c>
      <c r="P1766" s="24">
        <v>0</v>
      </c>
      <c r="Q1766" s="24">
        <v>5.7386959238796749</v>
      </c>
      <c r="R1766" s="24">
        <v>-1.7396602377787076</v>
      </c>
      <c r="S1766" s="24">
        <v>3.9990356861009673</v>
      </c>
      <c r="T1766" s="24">
        <v>0</v>
      </c>
      <c r="U1766" s="24">
        <v>0</v>
      </c>
      <c r="V1766" s="24">
        <v>0</v>
      </c>
      <c r="W1766" s="24">
        <v>0</v>
      </c>
      <c r="X1766" s="24">
        <v>0</v>
      </c>
      <c r="Y1766" s="24">
        <v>0</v>
      </c>
      <c r="Z1766" s="24">
        <v>0</v>
      </c>
      <c r="AA1766" s="24">
        <v>58503.143329685226</v>
      </c>
      <c r="AB1766" s="24">
        <v>-19568.876439314452</v>
      </c>
      <c r="AC1766" s="24">
        <v>38934.266890370753</v>
      </c>
      <c r="AD1766" s="24">
        <v>-38934.266890370753</v>
      </c>
      <c r="AE1766" s="24">
        <v>-58503.143329685321</v>
      </c>
      <c r="AF1766" s="24">
        <v>0</v>
      </c>
      <c r="AG1766" s="24">
        <v>5.7386959238796749</v>
      </c>
      <c r="AH1766" s="24">
        <v>-1.7396602377787076</v>
      </c>
      <c r="AI1766" s="24">
        <v>3.9990356861009673</v>
      </c>
      <c r="AJ1766" s="24">
        <v>0</v>
      </c>
      <c r="AK1766" s="24">
        <v>0</v>
      </c>
      <c r="AL1766" s="24">
        <v>0</v>
      </c>
      <c r="AM1766" s="24">
        <v>0</v>
      </c>
      <c r="AN1766" s="24">
        <v>0</v>
      </c>
      <c r="AO1766" s="24">
        <v>0</v>
      </c>
      <c r="AP1766" s="24">
        <v>0</v>
      </c>
      <c r="AQ1766" s="24">
        <v>6500.3492588539157</v>
      </c>
      <c r="AR1766" s="24">
        <v>-2174.3196043682983</v>
      </c>
      <c r="AS1766" s="24">
        <v>4326.0296544856392</v>
      </c>
      <c r="AT1766" s="24">
        <v>-4326.0296544856392</v>
      </c>
      <c r="AU1766" s="24">
        <v>-6500.3492588538211</v>
      </c>
      <c r="AV1766" s="24">
        <v>0</v>
      </c>
      <c r="AW1766" s="24">
        <v>0</v>
      </c>
      <c r="AX1766" s="24">
        <v>0</v>
      </c>
      <c r="AY1766" s="24">
        <v>0</v>
      </c>
      <c r="AZ1766" s="24">
        <v>0</v>
      </c>
      <c r="BA1766" s="24">
        <v>-3.9990356861009673</v>
      </c>
      <c r="BB1766" s="24">
        <v>-5.7386959238796749</v>
      </c>
      <c r="BC1766" s="24">
        <v>-3.9990356861009673</v>
      </c>
      <c r="BD1766" s="24">
        <v>-5.7386959238796749</v>
      </c>
      <c r="BE1766" s="24">
        <v>0</v>
      </c>
      <c r="BF1766" s="24">
        <v>0</v>
      </c>
      <c r="BG1766" s="24">
        <v>0</v>
      </c>
      <c r="BH1766" s="24">
        <v>0</v>
      </c>
      <c r="BI1766" s="24">
        <v>0</v>
      </c>
      <c r="BJ1766" s="24">
        <v>0</v>
      </c>
      <c r="BK1766" s="24">
        <v>0</v>
      </c>
      <c r="BL1766" s="24">
        <v>0</v>
      </c>
    </row>
    <row r="1767" spans="1:64" x14ac:dyDescent="0.25">
      <c r="A1767" t="s">
        <v>5127</v>
      </c>
      <c r="B1767">
        <v>79</v>
      </c>
      <c r="C1767">
        <v>3</v>
      </c>
      <c r="D1767">
        <v>7</v>
      </c>
      <c r="E1767" s="24">
        <v>0</v>
      </c>
      <c r="F1767" s="24">
        <v>0</v>
      </c>
      <c r="G1767" s="24">
        <v>0</v>
      </c>
      <c r="H1767" s="24">
        <v>0</v>
      </c>
      <c r="I1767" s="24">
        <v>0</v>
      </c>
      <c r="J1767" s="24">
        <v>0</v>
      </c>
      <c r="K1767" s="24">
        <v>62234.574454910122</v>
      </c>
      <c r="L1767" s="24">
        <v>-21215.831176489592</v>
      </c>
      <c r="M1767" s="24">
        <v>41018.74327842053</v>
      </c>
      <c r="N1767" s="24">
        <v>-41018.74327842053</v>
      </c>
      <c r="O1767" s="24">
        <v>-62234.574454910122</v>
      </c>
      <c r="P1767" s="24">
        <v>0</v>
      </c>
      <c r="Q1767" s="24">
        <v>5.4721353394150469</v>
      </c>
      <c r="R1767" s="24">
        <v>-1.6970316111942907</v>
      </c>
      <c r="S1767" s="24">
        <v>3.7751037282207562</v>
      </c>
      <c r="T1767" s="24">
        <v>0</v>
      </c>
      <c r="U1767" s="24">
        <v>0</v>
      </c>
      <c r="V1767" s="24">
        <v>0</v>
      </c>
      <c r="W1767" s="24">
        <v>0</v>
      </c>
      <c r="X1767" s="24">
        <v>0</v>
      </c>
      <c r="Y1767" s="24">
        <v>0</v>
      </c>
      <c r="Z1767" s="24">
        <v>0</v>
      </c>
      <c r="AA1767" s="24">
        <v>56011.117009419111</v>
      </c>
      <c r="AB1767" s="24">
        <v>-19094.248058840632</v>
      </c>
      <c r="AC1767" s="24">
        <v>36916.868950578479</v>
      </c>
      <c r="AD1767" s="24">
        <v>-36916.868950578384</v>
      </c>
      <c r="AE1767" s="24">
        <v>-56011.117009419017</v>
      </c>
      <c r="AF1767" s="24">
        <v>0</v>
      </c>
      <c r="AG1767" s="24">
        <v>5.4721353394150469</v>
      </c>
      <c r="AH1767" s="24">
        <v>-1.6970316111942907</v>
      </c>
      <c r="AI1767" s="24">
        <v>3.7751037282207562</v>
      </c>
      <c r="AJ1767" s="24">
        <v>0</v>
      </c>
      <c r="AK1767" s="24">
        <v>0</v>
      </c>
      <c r="AL1767" s="24">
        <v>0</v>
      </c>
      <c r="AM1767" s="24">
        <v>0</v>
      </c>
      <c r="AN1767" s="24">
        <v>0</v>
      </c>
      <c r="AO1767" s="24">
        <v>0</v>
      </c>
      <c r="AP1767" s="24">
        <v>0</v>
      </c>
      <c r="AQ1767" s="24">
        <v>6223.4574454910107</v>
      </c>
      <c r="AR1767" s="24">
        <v>-2121.5831176489592</v>
      </c>
      <c r="AS1767" s="24">
        <v>4101.8743278420516</v>
      </c>
      <c r="AT1767" s="24">
        <v>-4101.8743278421462</v>
      </c>
      <c r="AU1767" s="24">
        <v>-6223.4574454911053</v>
      </c>
      <c r="AV1767" s="24">
        <v>0</v>
      </c>
      <c r="AW1767" s="24">
        <v>0</v>
      </c>
      <c r="AX1767" s="24">
        <v>0</v>
      </c>
      <c r="AY1767" s="24">
        <v>0</v>
      </c>
      <c r="AZ1767" s="24">
        <v>0</v>
      </c>
      <c r="BA1767" s="24">
        <v>-3.7751037282207562</v>
      </c>
      <c r="BB1767" s="24">
        <v>-5.4721353394150469</v>
      </c>
      <c r="BC1767" s="24">
        <v>-3.7751037282207562</v>
      </c>
      <c r="BD1767" s="24">
        <v>-5.4721353394150469</v>
      </c>
      <c r="BE1767" s="24">
        <v>0</v>
      </c>
      <c r="BF1767" s="24">
        <v>0</v>
      </c>
      <c r="BG1767" s="24">
        <v>0</v>
      </c>
      <c r="BH1767" s="24">
        <v>0</v>
      </c>
      <c r="BI1767" s="24">
        <v>0</v>
      </c>
      <c r="BJ1767" s="24">
        <v>0</v>
      </c>
      <c r="BK1767" s="24">
        <v>0</v>
      </c>
      <c r="BL1767" s="24">
        <v>0</v>
      </c>
    </row>
    <row r="1768" spans="1:64" x14ac:dyDescent="0.25">
      <c r="A1768" t="s">
        <v>5127</v>
      </c>
      <c r="B1768">
        <v>80</v>
      </c>
      <c r="C1768">
        <v>3</v>
      </c>
      <c r="D1768">
        <v>7</v>
      </c>
      <c r="E1768" s="24">
        <v>0</v>
      </c>
      <c r="F1768" s="24">
        <v>0</v>
      </c>
      <c r="G1768" s="24">
        <v>0</v>
      </c>
      <c r="H1768" s="24">
        <v>0</v>
      </c>
      <c r="I1768" s="24">
        <v>0</v>
      </c>
      <c r="J1768" s="24">
        <v>0</v>
      </c>
      <c r="K1768" s="24">
        <v>59623.170448673889</v>
      </c>
      <c r="L1768" s="24">
        <v>-20669.597812398337</v>
      </c>
      <c r="M1768" s="24">
        <v>38953.572636275552</v>
      </c>
      <c r="N1768" s="24">
        <v>-38953.572636275552</v>
      </c>
      <c r="O1768" s="24">
        <v>-59623.170448673889</v>
      </c>
      <c r="P1768" s="24">
        <v>0</v>
      </c>
      <c r="Q1768" s="24">
        <v>5.2232912800756139</v>
      </c>
      <c r="R1768" s="24">
        <v>-1.6534973737494738</v>
      </c>
      <c r="S1768" s="24">
        <v>3.5697939063261401</v>
      </c>
      <c r="T1768" s="24">
        <v>0</v>
      </c>
      <c r="U1768" s="24">
        <v>0</v>
      </c>
      <c r="V1768" s="24">
        <v>0</v>
      </c>
      <c r="W1768" s="24">
        <v>0</v>
      </c>
      <c r="X1768" s="24">
        <v>0</v>
      </c>
      <c r="Y1768" s="24">
        <v>0</v>
      </c>
      <c r="Z1768" s="24">
        <v>0</v>
      </c>
      <c r="AA1768" s="24">
        <v>53660.853403806505</v>
      </c>
      <c r="AB1768" s="24">
        <v>-18602.63803115848</v>
      </c>
      <c r="AC1768" s="24">
        <v>35058.215372647996</v>
      </c>
      <c r="AD1768" s="24">
        <v>-35058.21537264809</v>
      </c>
      <c r="AE1768" s="24">
        <v>-53660.853403806454</v>
      </c>
      <c r="AF1768" s="24">
        <v>0</v>
      </c>
      <c r="AG1768" s="24">
        <v>5.2232912800756139</v>
      </c>
      <c r="AH1768" s="24">
        <v>-1.6534973737494738</v>
      </c>
      <c r="AI1768" s="24">
        <v>3.5697939063261401</v>
      </c>
      <c r="AJ1768" s="24">
        <v>0</v>
      </c>
      <c r="AK1768" s="24">
        <v>0</v>
      </c>
      <c r="AL1768" s="24">
        <v>0</v>
      </c>
      <c r="AM1768" s="24">
        <v>0</v>
      </c>
      <c r="AN1768" s="24">
        <v>0</v>
      </c>
      <c r="AO1768" s="24">
        <v>0</v>
      </c>
      <c r="AP1768" s="24">
        <v>0</v>
      </c>
      <c r="AQ1768" s="24">
        <v>5962.3170448673845</v>
      </c>
      <c r="AR1768" s="24">
        <v>-2066.959781239857</v>
      </c>
      <c r="AS1768" s="24">
        <v>3895.3572636275567</v>
      </c>
      <c r="AT1768" s="24">
        <v>-3895.3572636274621</v>
      </c>
      <c r="AU1768" s="24">
        <v>-5962.3170448674355</v>
      </c>
      <c r="AV1768" s="24">
        <v>0</v>
      </c>
      <c r="AW1768" s="24">
        <v>0</v>
      </c>
      <c r="AX1768" s="24">
        <v>0</v>
      </c>
      <c r="AY1768" s="24">
        <v>0</v>
      </c>
      <c r="AZ1768" s="24">
        <v>0</v>
      </c>
      <c r="BA1768" s="24">
        <v>-3.5697939063261401</v>
      </c>
      <c r="BB1768" s="24">
        <v>-5.2232912800756139</v>
      </c>
      <c r="BC1768" s="24">
        <v>-3.5697939063261401</v>
      </c>
      <c r="BD1768" s="24">
        <v>-5.2232912800756139</v>
      </c>
      <c r="BE1768" s="24">
        <v>0</v>
      </c>
      <c r="BF1768" s="24">
        <v>0</v>
      </c>
      <c r="BG1768" s="24">
        <v>0</v>
      </c>
      <c r="BH1768" s="24">
        <v>0</v>
      </c>
      <c r="BI1768" s="24">
        <v>0</v>
      </c>
      <c r="BJ1768" s="24">
        <v>0</v>
      </c>
      <c r="BK1768" s="24">
        <v>0</v>
      </c>
      <c r="BL1768" s="24">
        <v>0</v>
      </c>
    </row>
    <row r="1769" spans="1:64" x14ac:dyDescent="0.25">
      <c r="A1769" t="s">
        <v>5127</v>
      </c>
      <c r="B1769">
        <v>81</v>
      </c>
      <c r="C1769">
        <v>3</v>
      </c>
      <c r="D1769">
        <v>7</v>
      </c>
      <c r="E1769" s="24">
        <v>0</v>
      </c>
      <c r="F1769" s="24">
        <v>0</v>
      </c>
      <c r="G1769" s="24">
        <v>0</v>
      </c>
      <c r="H1769" s="24">
        <v>0</v>
      </c>
      <c r="I1769" s="24">
        <v>0</v>
      </c>
      <c r="J1769" s="24">
        <v>0</v>
      </c>
      <c r="K1769" s="24">
        <v>57158.736103385687</v>
      </c>
      <c r="L1769" s="24">
        <v>-20112.920243465342</v>
      </c>
      <c r="M1769" s="24">
        <v>37045.815859920345</v>
      </c>
      <c r="N1769" s="24">
        <v>-37045.815859920345</v>
      </c>
      <c r="O1769" s="24">
        <v>-57158.736103385687</v>
      </c>
      <c r="P1769" s="24">
        <v>0</v>
      </c>
      <c r="Q1769" s="24">
        <v>4.9906275265453246</v>
      </c>
      <c r="R1769" s="24">
        <v>-1.6096093993410818</v>
      </c>
      <c r="S1769" s="24">
        <v>3.3810181272042428</v>
      </c>
      <c r="T1769" s="24">
        <v>0</v>
      </c>
      <c r="U1769" s="24">
        <v>0</v>
      </c>
      <c r="V1769" s="24">
        <v>0</v>
      </c>
      <c r="W1769" s="24">
        <v>0</v>
      </c>
      <c r="X1769" s="24">
        <v>0</v>
      </c>
      <c r="Y1769" s="24">
        <v>0</v>
      </c>
      <c r="Z1769" s="24">
        <v>0</v>
      </c>
      <c r="AA1769" s="24">
        <v>51442.86249304712</v>
      </c>
      <c r="AB1769" s="24">
        <v>-18101.628219118807</v>
      </c>
      <c r="AC1769" s="24">
        <v>33341.234273928312</v>
      </c>
      <c r="AD1769" s="24">
        <v>-33341.234273928218</v>
      </c>
      <c r="AE1769" s="24">
        <v>-51442.862493047258</v>
      </c>
      <c r="AF1769" s="24">
        <v>0</v>
      </c>
      <c r="AG1769" s="24">
        <v>4.9906275265453246</v>
      </c>
      <c r="AH1769" s="24">
        <v>-1.6096093993410818</v>
      </c>
      <c r="AI1769" s="24">
        <v>3.3810181272042428</v>
      </c>
      <c r="AJ1769" s="24">
        <v>0</v>
      </c>
      <c r="AK1769" s="24">
        <v>0</v>
      </c>
      <c r="AL1769" s="24">
        <v>0</v>
      </c>
      <c r="AM1769" s="24">
        <v>0</v>
      </c>
      <c r="AN1769" s="24">
        <v>0</v>
      </c>
      <c r="AO1769" s="24">
        <v>0</v>
      </c>
      <c r="AP1769" s="24">
        <v>0</v>
      </c>
      <c r="AQ1769" s="24">
        <v>5715.8736103385672</v>
      </c>
      <c r="AR1769" s="24">
        <v>-2011.2920243465342</v>
      </c>
      <c r="AS1769" s="24">
        <v>3704.5815859920331</v>
      </c>
      <c r="AT1769" s="24">
        <v>-3704.5815859921277</v>
      </c>
      <c r="AU1769" s="24">
        <v>-5715.873610338429</v>
      </c>
      <c r="AV1769" s="24">
        <v>0</v>
      </c>
      <c r="AW1769" s="24">
        <v>0</v>
      </c>
      <c r="AX1769" s="24">
        <v>0</v>
      </c>
      <c r="AY1769" s="24">
        <v>0</v>
      </c>
      <c r="AZ1769" s="24">
        <v>0</v>
      </c>
      <c r="BA1769" s="24">
        <v>-3.3810181272042428</v>
      </c>
      <c r="BB1769" s="24">
        <v>-4.9906275265453246</v>
      </c>
      <c r="BC1769" s="24">
        <v>-3.3810181272042428</v>
      </c>
      <c r="BD1769" s="24">
        <v>-4.9906275265453246</v>
      </c>
      <c r="BE1769" s="24">
        <v>0</v>
      </c>
      <c r="BF1769" s="24">
        <v>0</v>
      </c>
      <c r="BG1769" s="24">
        <v>0</v>
      </c>
      <c r="BH1769" s="24">
        <v>0</v>
      </c>
      <c r="BI1769" s="24">
        <v>0</v>
      </c>
      <c r="BJ1769" s="24">
        <v>0</v>
      </c>
      <c r="BK1769" s="24">
        <v>0</v>
      </c>
      <c r="BL1769" s="24">
        <v>0</v>
      </c>
    </row>
    <row r="1770" spans="1:64" x14ac:dyDescent="0.25">
      <c r="A1770" t="s">
        <v>5127</v>
      </c>
      <c r="B1770">
        <v>82</v>
      </c>
      <c r="C1770">
        <v>4</v>
      </c>
      <c r="D1770">
        <v>7</v>
      </c>
      <c r="E1770" s="24">
        <v>0</v>
      </c>
      <c r="F1770" s="24">
        <v>0</v>
      </c>
      <c r="G1770" s="24">
        <v>0</v>
      </c>
      <c r="H1770" s="24">
        <v>0</v>
      </c>
      <c r="I1770" s="24">
        <v>0</v>
      </c>
      <c r="J1770" s="24">
        <v>0</v>
      </c>
      <c r="K1770" s="24">
        <v>54831.401439813897</v>
      </c>
      <c r="L1770" s="24">
        <v>-19552.300766740926</v>
      </c>
      <c r="M1770" s="24">
        <v>35279.100673072971</v>
      </c>
      <c r="N1770" s="24">
        <v>-35279.100673072971</v>
      </c>
      <c r="O1770" s="24">
        <v>-54831.401439813897</v>
      </c>
      <c r="P1770" s="24">
        <v>0</v>
      </c>
      <c r="Q1770" s="24">
        <v>4.7727690506341105</v>
      </c>
      <c r="R1770" s="24">
        <v>-1.5657852988396712</v>
      </c>
      <c r="S1770" s="24">
        <v>3.2069837517944393</v>
      </c>
      <c r="T1770" s="24">
        <v>0</v>
      </c>
      <c r="U1770" s="24">
        <v>0</v>
      </c>
      <c r="V1770" s="24">
        <v>0</v>
      </c>
      <c r="W1770" s="24">
        <v>0</v>
      </c>
      <c r="X1770" s="24">
        <v>0</v>
      </c>
      <c r="Y1770" s="24">
        <v>0</v>
      </c>
      <c r="Z1770" s="24">
        <v>0</v>
      </c>
      <c r="AA1770" s="24">
        <v>49348.261295832512</v>
      </c>
      <c r="AB1770" s="24">
        <v>-17597.070690066903</v>
      </c>
      <c r="AC1770" s="24">
        <v>31751.190605765674</v>
      </c>
      <c r="AD1770" s="24">
        <v>-31751.190605765674</v>
      </c>
      <c r="AE1770" s="24">
        <v>-49348.261295832461</v>
      </c>
      <c r="AF1770" s="24">
        <v>0</v>
      </c>
      <c r="AG1770" s="24">
        <v>4.7727690506341105</v>
      </c>
      <c r="AH1770" s="24">
        <v>-1.5657852988396712</v>
      </c>
      <c r="AI1770" s="24">
        <v>3.2069837517944393</v>
      </c>
      <c r="AJ1770" s="24">
        <v>0</v>
      </c>
      <c r="AK1770" s="24">
        <v>0</v>
      </c>
      <c r="AL1770" s="24">
        <v>0</v>
      </c>
      <c r="AM1770" s="24">
        <v>0</v>
      </c>
      <c r="AN1770" s="24">
        <v>0</v>
      </c>
      <c r="AO1770" s="24">
        <v>0</v>
      </c>
      <c r="AP1770" s="24">
        <v>0</v>
      </c>
      <c r="AQ1770" s="24">
        <v>5483.1401439813853</v>
      </c>
      <c r="AR1770" s="24">
        <v>-1955.2300766740227</v>
      </c>
      <c r="AS1770" s="24">
        <v>3527.9100673072971</v>
      </c>
      <c r="AT1770" s="24">
        <v>-3527.9100673072971</v>
      </c>
      <c r="AU1770" s="24">
        <v>-5483.1401439814363</v>
      </c>
      <c r="AV1770" s="24">
        <v>0</v>
      </c>
      <c r="AW1770" s="24">
        <v>0</v>
      </c>
      <c r="AX1770" s="24">
        <v>0</v>
      </c>
      <c r="AY1770" s="24">
        <v>0</v>
      </c>
      <c r="AZ1770" s="24">
        <v>0</v>
      </c>
      <c r="BA1770" s="24">
        <v>-3.2069837517944393</v>
      </c>
      <c r="BB1770" s="24">
        <v>-4.7727690506341105</v>
      </c>
      <c r="BC1770" s="24">
        <v>-3.2069837517944393</v>
      </c>
      <c r="BD1770" s="24">
        <v>-4.7727690506341105</v>
      </c>
      <c r="BE1770" s="24">
        <v>0</v>
      </c>
      <c r="BF1770" s="24">
        <v>0</v>
      </c>
      <c r="BG1770" s="24">
        <v>0</v>
      </c>
      <c r="BH1770" s="24">
        <v>0</v>
      </c>
      <c r="BI1770" s="24">
        <v>0</v>
      </c>
      <c r="BJ1770" s="24">
        <v>0</v>
      </c>
      <c r="BK1770" s="24">
        <v>0</v>
      </c>
      <c r="BL1770" s="24">
        <v>0</v>
      </c>
    </row>
    <row r="1771" spans="1:64" x14ac:dyDescent="0.25">
      <c r="A1771" t="s">
        <v>5127</v>
      </c>
      <c r="B1771">
        <v>83</v>
      </c>
      <c r="C1771">
        <v>4</v>
      </c>
      <c r="D1771">
        <v>7</v>
      </c>
      <c r="E1771" s="24">
        <v>0</v>
      </c>
      <c r="F1771" s="24">
        <v>0</v>
      </c>
      <c r="G1771" s="24">
        <v>0</v>
      </c>
      <c r="H1771" s="24">
        <v>0</v>
      </c>
      <c r="I1771" s="24">
        <v>0</v>
      </c>
      <c r="J1771" s="24">
        <v>0</v>
      </c>
      <c r="K1771" s="24">
        <v>52631.961463591084</v>
      </c>
      <c r="L1771" s="24">
        <v>-18992.740505135618</v>
      </c>
      <c r="M1771" s="24">
        <v>33639.220958455466</v>
      </c>
      <c r="N1771" s="24">
        <v>-33639.220958455466</v>
      </c>
      <c r="O1771" s="24">
        <v>-52631.961463591084</v>
      </c>
      <c r="P1771" s="24">
        <v>0</v>
      </c>
      <c r="Q1771" s="24">
        <v>4.5684829841472379</v>
      </c>
      <c r="R1771" s="24">
        <v>-1.5223397172402429</v>
      </c>
      <c r="S1771" s="24">
        <v>3.046143266906995</v>
      </c>
      <c r="T1771" s="24">
        <v>0</v>
      </c>
      <c r="U1771" s="24">
        <v>0</v>
      </c>
      <c r="V1771" s="24">
        <v>0</v>
      </c>
      <c r="W1771" s="24">
        <v>0</v>
      </c>
      <c r="X1771" s="24">
        <v>0</v>
      </c>
      <c r="Y1771" s="24">
        <v>0</v>
      </c>
      <c r="Z1771" s="24">
        <v>0</v>
      </c>
      <c r="AA1771" s="24">
        <v>47368.765317231977</v>
      </c>
      <c r="AB1771" s="24">
        <v>-17093.466454621986</v>
      </c>
      <c r="AC1771" s="24">
        <v>30275.298862609921</v>
      </c>
      <c r="AD1771" s="24">
        <v>-30275.298862609896</v>
      </c>
      <c r="AE1771" s="24">
        <v>-47368.765317231882</v>
      </c>
      <c r="AF1771" s="24">
        <v>0</v>
      </c>
      <c r="AG1771" s="24">
        <v>4.5684829841472379</v>
      </c>
      <c r="AH1771" s="24">
        <v>-1.5223397172402429</v>
      </c>
      <c r="AI1771" s="24">
        <v>3.046143266906995</v>
      </c>
      <c r="AJ1771" s="24">
        <v>0</v>
      </c>
      <c r="AK1771" s="24">
        <v>0</v>
      </c>
      <c r="AL1771" s="24">
        <v>0</v>
      </c>
      <c r="AM1771" s="24">
        <v>0</v>
      </c>
      <c r="AN1771" s="24">
        <v>0</v>
      </c>
      <c r="AO1771" s="24">
        <v>0</v>
      </c>
      <c r="AP1771" s="24">
        <v>0</v>
      </c>
      <c r="AQ1771" s="24">
        <v>5263.1961463591069</v>
      </c>
      <c r="AR1771" s="24">
        <v>-1899.2740505136317</v>
      </c>
      <c r="AS1771" s="24">
        <v>3363.9220958455444</v>
      </c>
      <c r="AT1771" s="24">
        <v>-3363.9220958455699</v>
      </c>
      <c r="AU1771" s="24">
        <v>-5263.1961463592015</v>
      </c>
      <c r="AV1771" s="24">
        <v>0</v>
      </c>
      <c r="AW1771" s="24">
        <v>0</v>
      </c>
      <c r="AX1771" s="24">
        <v>0</v>
      </c>
      <c r="AY1771" s="24">
        <v>0</v>
      </c>
      <c r="AZ1771" s="24">
        <v>0</v>
      </c>
      <c r="BA1771" s="24">
        <v>-3.046143266906995</v>
      </c>
      <c r="BB1771" s="24">
        <v>-4.5684829841472379</v>
      </c>
      <c r="BC1771" s="24">
        <v>-3.046143266906995</v>
      </c>
      <c r="BD1771" s="24">
        <v>-4.5684829841472379</v>
      </c>
      <c r="BE1771" s="24">
        <v>0</v>
      </c>
      <c r="BF1771" s="24">
        <v>0</v>
      </c>
      <c r="BG1771" s="24">
        <v>0</v>
      </c>
      <c r="BH1771" s="24">
        <v>0</v>
      </c>
      <c r="BI1771" s="24">
        <v>0</v>
      </c>
      <c r="BJ1771" s="24">
        <v>0</v>
      </c>
      <c r="BK1771" s="24">
        <v>0</v>
      </c>
      <c r="BL1771" s="24">
        <v>0</v>
      </c>
    </row>
    <row r="1772" spans="1:64" x14ac:dyDescent="0.25">
      <c r="A1772" t="s">
        <v>5127</v>
      </c>
      <c r="B1772">
        <v>84</v>
      </c>
      <c r="C1772">
        <v>4</v>
      </c>
      <c r="D1772">
        <v>7</v>
      </c>
      <c r="E1772" s="24">
        <v>0</v>
      </c>
      <c r="F1772" s="24">
        <v>0</v>
      </c>
      <c r="G1772" s="24">
        <v>0</v>
      </c>
      <c r="H1772" s="24">
        <v>0</v>
      </c>
      <c r="I1772" s="24">
        <v>0</v>
      </c>
      <c r="J1772" s="24">
        <v>0</v>
      </c>
      <c r="K1772" s="24">
        <v>50551.827953001019</v>
      </c>
      <c r="L1772" s="24">
        <v>-18438.038237185683</v>
      </c>
      <c r="M1772" s="24">
        <v>32113.789715815336</v>
      </c>
      <c r="N1772" s="24">
        <v>-32113.789715815336</v>
      </c>
      <c r="O1772" s="24">
        <v>-50551.827953001019</v>
      </c>
      <c r="P1772" s="24">
        <v>0</v>
      </c>
      <c r="Q1772" s="24">
        <v>4.3766618767336922</v>
      </c>
      <c r="R1772" s="24">
        <v>-1.4795079476973569</v>
      </c>
      <c r="S1772" s="24">
        <v>2.8971539290363353</v>
      </c>
      <c r="T1772" s="24">
        <v>0</v>
      </c>
      <c r="U1772" s="24">
        <v>0</v>
      </c>
      <c r="V1772" s="24">
        <v>0</v>
      </c>
      <c r="W1772" s="24">
        <v>0</v>
      </c>
      <c r="X1772" s="24">
        <v>0</v>
      </c>
      <c r="Y1772" s="24">
        <v>0</v>
      </c>
      <c r="Z1772" s="24">
        <v>0</v>
      </c>
      <c r="AA1772" s="24">
        <v>45496.645157700921</v>
      </c>
      <c r="AB1772" s="24">
        <v>-16594.234413467115</v>
      </c>
      <c r="AC1772" s="24">
        <v>28902.410744233803</v>
      </c>
      <c r="AD1772" s="24">
        <v>-28902.410744233872</v>
      </c>
      <c r="AE1772" s="24">
        <v>-45496.645157701103</v>
      </c>
      <c r="AF1772" s="24">
        <v>0</v>
      </c>
      <c r="AG1772" s="24">
        <v>4.3766618767336922</v>
      </c>
      <c r="AH1772" s="24">
        <v>-1.4795079476973569</v>
      </c>
      <c r="AI1772" s="24">
        <v>2.8971539290363353</v>
      </c>
      <c r="AJ1772" s="24">
        <v>0</v>
      </c>
      <c r="AK1772" s="24">
        <v>0</v>
      </c>
      <c r="AL1772" s="24">
        <v>0</v>
      </c>
      <c r="AM1772" s="24">
        <v>0</v>
      </c>
      <c r="AN1772" s="24">
        <v>0</v>
      </c>
      <c r="AO1772" s="24">
        <v>0</v>
      </c>
      <c r="AP1772" s="24">
        <v>0</v>
      </c>
      <c r="AQ1772" s="24">
        <v>5055.1827953000975</v>
      </c>
      <c r="AR1772" s="24">
        <v>-1843.8038237185683</v>
      </c>
      <c r="AS1772" s="24">
        <v>3211.3789715815328</v>
      </c>
      <c r="AT1772" s="24">
        <v>-3211.3789715814637</v>
      </c>
      <c r="AU1772" s="24">
        <v>-5055.1827952999156</v>
      </c>
      <c r="AV1772" s="24">
        <v>0</v>
      </c>
      <c r="AW1772" s="24">
        <v>0</v>
      </c>
      <c r="AX1772" s="24">
        <v>0</v>
      </c>
      <c r="AY1772" s="24">
        <v>0</v>
      </c>
      <c r="AZ1772" s="24">
        <v>0</v>
      </c>
      <c r="BA1772" s="24">
        <v>-2.8971539290363353</v>
      </c>
      <c r="BB1772" s="24">
        <v>-4.3766618767336922</v>
      </c>
      <c r="BC1772" s="24">
        <v>-2.8971539290363353</v>
      </c>
      <c r="BD1772" s="24">
        <v>-4.3766618767336922</v>
      </c>
      <c r="BE1772" s="24">
        <v>0</v>
      </c>
      <c r="BF1772" s="24">
        <v>0</v>
      </c>
      <c r="BG1772" s="24">
        <v>0</v>
      </c>
      <c r="BH1772" s="24">
        <v>0</v>
      </c>
      <c r="BI1772" s="24">
        <v>0</v>
      </c>
      <c r="BJ1772" s="24">
        <v>0</v>
      </c>
      <c r="BK1772" s="24">
        <v>0</v>
      </c>
      <c r="BL1772" s="24">
        <v>0</v>
      </c>
    </row>
    <row r="1773" spans="1:64" x14ac:dyDescent="0.25">
      <c r="A1773" t="s">
        <v>5127</v>
      </c>
      <c r="B1773">
        <v>85</v>
      </c>
      <c r="C1773">
        <v>1</v>
      </c>
      <c r="D1773">
        <v>8</v>
      </c>
      <c r="E1773" s="24">
        <v>0</v>
      </c>
      <c r="F1773" s="24">
        <v>0</v>
      </c>
      <c r="G1773" s="24">
        <v>0</v>
      </c>
      <c r="H1773" s="24">
        <v>0</v>
      </c>
      <c r="I1773" s="24">
        <v>0</v>
      </c>
      <c r="J1773" s="24">
        <v>0</v>
      </c>
      <c r="K1773" s="24">
        <v>48583.034099160228</v>
      </c>
      <c r="L1773" s="24">
        <v>-17891.07711847825</v>
      </c>
      <c r="M1773" s="24">
        <v>30691.956980681978</v>
      </c>
      <c r="N1773" s="24">
        <v>-30691.956980681978</v>
      </c>
      <c r="O1773" s="24">
        <v>-48583.034099160228</v>
      </c>
      <c r="P1773" s="24">
        <v>0</v>
      </c>
      <c r="Q1773" s="24">
        <v>4.1963090272396926</v>
      </c>
      <c r="R1773" s="24">
        <v>-1.4374638868636112</v>
      </c>
      <c r="S1773" s="24">
        <v>2.7588451403760814</v>
      </c>
      <c r="T1773" s="24">
        <v>0</v>
      </c>
      <c r="U1773" s="24">
        <v>0</v>
      </c>
      <c r="V1773" s="24">
        <v>0</v>
      </c>
      <c r="W1773" s="24">
        <v>0</v>
      </c>
      <c r="X1773" s="24">
        <v>0</v>
      </c>
      <c r="Y1773" s="24">
        <v>0</v>
      </c>
      <c r="Z1773" s="24">
        <v>0</v>
      </c>
      <c r="AA1773" s="24">
        <v>43724.730689244207</v>
      </c>
      <c r="AB1773" s="24">
        <v>-16101.969406630495</v>
      </c>
      <c r="AC1773" s="24">
        <v>27622.761282613781</v>
      </c>
      <c r="AD1773" s="24">
        <v>-27622.761282613734</v>
      </c>
      <c r="AE1773" s="24">
        <v>-43724.730689244112</v>
      </c>
      <c r="AF1773" s="24">
        <v>0</v>
      </c>
      <c r="AG1773" s="24">
        <v>4.1963090272396926</v>
      </c>
      <c r="AH1773" s="24">
        <v>-1.4374638868636112</v>
      </c>
      <c r="AI1773" s="24">
        <v>2.7588451403760814</v>
      </c>
      <c r="AJ1773" s="24">
        <v>0</v>
      </c>
      <c r="AK1773" s="24">
        <v>0</v>
      </c>
      <c r="AL1773" s="24">
        <v>0</v>
      </c>
      <c r="AM1773" s="24">
        <v>0</v>
      </c>
      <c r="AN1773" s="24">
        <v>0</v>
      </c>
      <c r="AO1773" s="24">
        <v>0</v>
      </c>
      <c r="AP1773" s="24">
        <v>0</v>
      </c>
      <c r="AQ1773" s="24">
        <v>4858.3034099160213</v>
      </c>
      <c r="AR1773" s="24">
        <v>-1789.1077118477551</v>
      </c>
      <c r="AS1773" s="24">
        <v>3069.1956980681971</v>
      </c>
      <c r="AT1773" s="24">
        <v>-3069.1956980682444</v>
      </c>
      <c r="AU1773" s="24">
        <v>-4858.3034099161159</v>
      </c>
      <c r="AV1773" s="24">
        <v>0</v>
      </c>
      <c r="AW1773" s="24">
        <v>0</v>
      </c>
      <c r="AX1773" s="24">
        <v>0</v>
      </c>
      <c r="AY1773" s="24">
        <v>0</v>
      </c>
      <c r="AZ1773" s="24">
        <v>0</v>
      </c>
      <c r="BA1773" s="24">
        <v>-2.7588451403760814</v>
      </c>
      <c r="BB1773" s="24">
        <v>-4.1963090272396926</v>
      </c>
      <c r="BC1773" s="24">
        <v>-2.7588451403760814</v>
      </c>
      <c r="BD1773" s="24">
        <v>-4.1963090272396926</v>
      </c>
      <c r="BE1773" s="24">
        <v>0</v>
      </c>
      <c r="BF1773" s="24">
        <v>0</v>
      </c>
      <c r="BG1773" s="24">
        <v>0</v>
      </c>
      <c r="BH1773" s="24">
        <v>0</v>
      </c>
      <c r="BI1773" s="24">
        <v>0</v>
      </c>
      <c r="BJ1773" s="24">
        <v>0</v>
      </c>
      <c r="BK1773" s="24">
        <v>0</v>
      </c>
      <c r="BL1773" s="24">
        <v>0</v>
      </c>
    </row>
    <row r="1774" spans="1:64" x14ac:dyDescent="0.25">
      <c r="A1774" t="s">
        <v>5127</v>
      </c>
      <c r="B1774">
        <v>86</v>
      </c>
      <c r="C1774">
        <v>1</v>
      </c>
      <c r="D1774">
        <v>8</v>
      </c>
      <c r="E1774" s="24">
        <v>0</v>
      </c>
      <c r="F1774" s="24">
        <v>0</v>
      </c>
      <c r="G1774" s="24">
        <v>0</v>
      </c>
      <c r="H1774" s="24">
        <v>0</v>
      </c>
      <c r="I1774" s="24">
        <v>0</v>
      </c>
      <c r="J1774" s="24">
        <v>0</v>
      </c>
      <c r="K1774" s="24">
        <v>46718.199580584653</v>
      </c>
      <c r="L1774" s="24">
        <v>-17354.02070953045</v>
      </c>
      <c r="M1774" s="24">
        <v>29364.178871054202</v>
      </c>
      <c r="N1774" s="24">
        <v>-29364.178871054202</v>
      </c>
      <c r="O1774" s="24">
        <v>-46718.199580584653</v>
      </c>
      <c r="P1774" s="24">
        <v>0</v>
      </c>
      <c r="Q1774" s="24">
        <v>4.0265256592251149</v>
      </c>
      <c r="R1774" s="24">
        <v>-1.3963337828868134</v>
      </c>
      <c r="S1774" s="24">
        <v>2.6301918763383014</v>
      </c>
      <c r="T1774" s="24">
        <v>0</v>
      </c>
      <c r="U1774" s="24">
        <v>0</v>
      </c>
      <c r="V1774" s="24">
        <v>0</v>
      </c>
      <c r="W1774" s="24">
        <v>0</v>
      </c>
      <c r="X1774" s="24">
        <v>0</v>
      </c>
      <c r="Y1774" s="24">
        <v>0</v>
      </c>
      <c r="Z1774" s="24">
        <v>0</v>
      </c>
      <c r="AA1774" s="24">
        <v>42046.37962252619</v>
      </c>
      <c r="AB1774" s="24">
        <v>-15618.618638577405</v>
      </c>
      <c r="AC1774" s="24">
        <v>26427.760983948781</v>
      </c>
      <c r="AD1774" s="24">
        <v>-26427.760983948829</v>
      </c>
      <c r="AE1774" s="24">
        <v>-42046.379622526234</v>
      </c>
      <c r="AF1774" s="24">
        <v>0</v>
      </c>
      <c r="AG1774" s="24">
        <v>4.0265256592251149</v>
      </c>
      <c r="AH1774" s="24">
        <v>-1.3963337828868134</v>
      </c>
      <c r="AI1774" s="24">
        <v>2.6301918763383014</v>
      </c>
      <c r="AJ1774" s="24">
        <v>0</v>
      </c>
      <c r="AK1774" s="24">
        <v>0</v>
      </c>
      <c r="AL1774" s="24">
        <v>0</v>
      </c>
      <c r="AM1774" s="24">
        <v>0</v>
      </c>
      <c r="AN1774" s="24">
        <v>0</v>
      </c>
      <c r="AO1774" s="24">
        <v>0</v>
      </c>
      <c r="AP1774" s="24">
        <v>0</v>
      </c>
      <c r="AQ1774" s="24">
        <v>4671.8199580584624</v>
      </c>
      <c r="AR1774" s="24">
        <v>-1735.402070953045</v>
      </c>
      <c r="AS1774" s="24">
        <v>2936.417887105421</v>
      </c>
      <c r="AT1774" s="24">
        <v>-2936.4178871053737</v>
      </c>
      <c r="AU1774" s="24">
        <v>-4671.8199580584187</v>
      </c>
      <c r="AV1774" s="24">
        <v>0</v>
      </c>
      <c r="AW1774" s="24">
        <v>0</v>
      </c>
      <c r="AX1774" s="24">
        <v>0</v>
      </c>
      <c r="AY1774" s="24">
        <v>0</v>
      </c>
      <c r="AZ1774" s="24">
        <v>0</v>
      </c>
      <c r="BA1774" s="24">
        <v>-2.6301918763383014</v>
      </c>
      <c r="BB1774" s="24">
        <v>-4.0265256592251149</v>
      </c>
      <c r="BC1774" s="24">
        <v>-2.6301918763383014</v>
      </c>
      <c r="BD1774" s="24">
        <v>-4.0265256592251149</v>
      </c>
      <c r="BE1774" s="24">
        <v>0</v>
      </c>
      <c r="BF1774" s="24">
        <v>0</v>
      </c>
      <c r="BG1774" s="24">
        <v>0</v>
      </c>
      <c r="BH1774" s="24">
        <v>0</v>
      </c>
      <c r="BI1774" s="24">
        <v>0</v>
      </c>
      <c r="BJ1774" s="24">
        <v>0</v>
      </c>
      <c r="BK1774" s="24">
        <v>0</v>
      </c>
      <c r="BL1774" s="24">
        <v>0</v>
      </c>
    </row>
    <row r="1775" spans="1:64" x14ac:dyDescent="0.25">
      <c r="A1775" t="s">
        <v>5127</v>
      </c>
      <c r="B1775">
        <v>87</v>
      </c>
      <c r="C1775">
        <v>1</v>
      </c>
      <c r="D1775">
        <v>8</v>
      </c>
      <c r="E1775" s="24">
        <v>0</v>
      </c>
      <c r="F1775" s="24">
        <v>0</v>
      </c>
      <c r="G1775" s="24">
        <v>0</v>
      </c>
      <c r="H1775" s="24">
        <v>0</v>
      </c>
      <c r="I1775" s="24">
        <v>0</v>
      </c>
      <c r="J1775" s="24">
        <v>0</v>
      </c>
      <c r="K1775" s="24">
        <v>44950.493053902872</v>
      </c>
      <c r="L1775" s="24">
        <v>-16828.465841427445</v>
      </c>
      <c r="M1775" s="24">
        <v>28122.027212475426</v>
      </c>
      <c r="N1775" s="24">
        <v>-28122.027212475426</v>
      </c>
      <c r="O1775" s="24">
        <v>-44950.493053902872</v>
      </c>
      <c r="P1775" s="24">
        <v>0</v>
      </c>
      <c r="Q1775" s="24">
        <v>3.8664997181746799</v>
      </c>
      <c r="R1775" s="24">
        <v>-1.3562068279046002</v>
      </c>
      <c r="S1775" s="24">
        <v>2.5102928902700796</v>
      </c>
      <c r="T1775" s="24">
        <v>0</v>
      </c>
      <c r="U1775" s="24">
        <v>0</v>
      </c>
      <c r="V1775" s="24">
        <v>0</v>
      </c>
      <c r="W1775" s="24">
        <v>0</v>
      </c>
      <c r="X1775" s="24">
        <v>0</v>
      </c>
      <c r="Y1775" s="24">
        <v>0</v>
      </c>
      <c r="Z1775" s="24">
        <v>0</v>
      </c>
      <c r="AA1775" s="24">
        <v>40455.443748512589</v>
      </c>
      <c r="AB1775" s="24">
        <v>-15145.619257284678</v>
      </c>
      <c r="AC1775" s="24">
        <v>25309.824491227886</v>
      </c>
      <c r="AD1775" s="24">
        <v>-25309.824491227861</v>
      </c>
      <c r="AE1775" s="24">
        <v>-40455.443748512538</v>
      </c>
      <c r="AF1775" s="24">
        <v>0</v>
      </c>
      <c r="AG1775" s="24">
        <v>3.8664997181746799</v>
      </c>
      <c r="AH1775" s="24">
        <v>-1.3562068279046002</v>
      </c>
      <c r="AI1775" s="24">
        <v>2.5102928902700796</v>
      </c>
      <c r="AJ1775" s="24">
        <v>0</v>
      </c>
      <c r="AK1775" s="24">
        <v>0</v>
      </c>
      <c r="AL1775" s="24">
        <v>0</v>
      </c>
      <c r="AM1775" s="24">
        <v>0</v>
      </c>
      <c r="AN1775" s="24">
        <v>0</v>
      </c>
      <c r="AO1775" s="24">
        <v>0</v>
      </c>
      <c r="AP1775" s="24">
        <v>0</v>
      </c>
      <c r="AQ1775" s="24">
        <v>4495.0493053902828</v>
      </c>
      <c r="AR1775" s="24">
        <v>-1682.8465841427678</v>
      </c>
      <c r="AS1775" s="24">
        <v>2812.2027212475405</v>
      </c>
      <c r="AT1775" s="24">
        <v>-2812.2027212475659</v>
      </c>
      <c r="AU1775" s="24">
        <v>-4495.0493053903338</v>
      </c>
      <c r="AV1775" s="24">
        <v>0</v>
      </c>
      <c r="AW1775" s="24">
        <v>0</v>
      </c>
      <c r="AX1775" s="24">
        <v>0</v>
      </c>
      <c r="AY1775" s="24">
        <v>0</v>
      </c>
      <c r="AZ1775" s="24">
        <v>0</v>
      </c>
      <c r="BA1775" s="24">
        <v>-2.5102928902700796</v>
      </c>
      <c r="BB1775" s="24">
        <v>-3.8664997181746799</v>
      </c>
      <c r="BC1775" s="24">
        <v>-2.5102928902700796</v>
      </c>
      <c r="BD1775" s="24">
        <v>-3.8664997181746799</v>
      </c>
      <c r="BE1775" s="24">
        <v>0</v>
      </c>
      <c r="BF1775" s="24">
        <v>0</v>
      </c>
      <c r="BG1775" s="24">
        <v>0</v>
      </c>
      <c r="BH1775" s="24">
        <v>0</v>
      </c>
      <c r="BI1775" s="24">
        <v>0</v>
      </c>
      <c r="BJ1775" s="24">
        <v>0</v>
      </c>
      <c r="BK1775" s="24">
        <v>0</v>
      </c>
      <c r="BL1775" s="24">
        <v>0</v>
      </c>
    </row>
    <row r="1776" spans="1:64" x14ac:dyDescent="0.25">
      <c r="A1776" t="s">
        <v>5127</v>
      </c>
      <c r="B1776">
        <v>88</v>
      </c>
      <c r="C1776">
        <v>2</v>
      </c>
      <c r="D1776">
        <v>8</v>
      </c>
      <c r="E1776" s="24">
        <v>0</v>
      </c>
      <c r="F1776" s="24">
        <v>0</v>
      </c>
      <c r="G1776" s="24">
        <v>0</v>
      </c>
      <c r="H1776" s="24">
        <v>0</v>
      </c>
      <c r="I1776" s="24">
        <v>0</v>
      </c>
      <c r="J1776" s="24">
        <v>0</v>
      </c>
      <c r="K1776" s="24">
        <v>43273.593963576481</v>
      </c>
      <c r="L1776" s="24">
        <v>-16315.562343274243</v>
      </c>
      <c r="M1776" s="24">
        <v>26958.031620302238</v>
      </c>
      <c r="N1776" s="24">
        <v>-26958.031620302238</v>
      </c>
      <c r="O1776" s="24">
        <v>-43273.593963576481</v>
      </c>
      <c r="P1776" s="24">
        <v>0</v>
      </c>
      <c r="Q1776" s="24">
        <v>3.7154960847859115</v>
      </c>
      <c r="R1776" s="24">
        <v>-1.3171433649569622</v>
      </c>
      <c r="S1776" s="24">
        <v>2.3983527198289494</v>
      </c>
      <c r="T1776" s="24">
        <v>0</v>
      </c>
      <c r="U1776" s="24">
        <v>0</v>
      </c>
      <c r="V1776" s="24">
        <v>0</v>
      </c>
      <c r="W1776" s="24">
        <v>0</v>
      </c>
      <c r="X1776" s="24">
        <v>0</v>
      </c>
      <c r="Y1776" s="24">
        <v>0</v>
      </c>
      <c r="Z1776" s="24">
        <v>0</v>
      </c>
      <c r="AA1776" s="24">
        <v>38946.234567218831</v>
      </c>
      <c r="AB1776" s="24">
        <v>-14684.006108946865</v>
      </c>
      <c r="AC1776" s="24">
        <v>24262.228458272013</v>
      </c>
      <c r="AD1776" s="24">
        <v>-24262.22845827206</v>
      </c>
      <c r="AE1776" s="24">
        <v>-38946.234567218926</v>
      </c>
      <c r="AF1776" s="24">
        <v>0</v>
      </c>
      <c r="AG1776" s="24">
        <v>3.7154960847859115</v>
      </c>
      <c r="AH1776" s="24">
        <v>-1.3171433649569622</v>
      </c>
      <c r="AI1776" s="24">
        <v>2.3983527198289494</v>
      </c>
      <c r="AJ1776" s="24">
        <v>0</v>
      </c>
      <c r="AK1776" s="24">
        <v>0</v>
      </c>
      <c r="AL1776" s="24">
        <v>0</v>
      </c>
      <c r="AM1776" s="24">
        <v>0</v>
      </c>
      <c r="AN1776" s="24">
        <v>0</v>
      </c>
      <c r="AO1776" s="24">
        <v>0</v>
      </c>
      <c r="AP1776" s="24">
        <v>0</v>
      </c>
      <c r="AQ1776" s="24">
        <v>4327.3593963576495</v>
      </c>
      <c r="AR1776" s="24">
        <v>-1631.5562343273778</v>
      </c>
      <c r="AS1776" s="24">
        <v>2695.8031620302245</v>
      </c>
      <c r="AT1776" s="24">
        <v>-2695.8031620301772</v>
      </c>
      <c r="AU1776" s="24">
        <v>-4327.3593963575549</v>
      </c>
      <c r="AV1776" s="24">
        <v>0</v>
      </c>
      <c r="AW1776" s="24">
        <v>0</v>
      </c>
      <c r="AX1776" s="24">
        <v>0</v>
      </c>
      <c r="AY1776" s="24">
        <v>0</v>
      </c>
      <c r="AZ1776" s="24">
        <v>0</v>
      </c>
      <c r="BA1776" s="24">
        <v>-2.3983527198289494</v>
      </c>
      <c r="BB1776" s="24">
        <v>-3.7154960847859115</v>
      </c>
      <c r="BC1776" s="24">
        <v>-2.3983527198289494</v>
      </c>
      <c r="BD1776" s="24">
        <v>-3.7154960847859115</v>
      </c>
      <c r="BE1776" s="24">
        <v>0</v>
      </c>
      <c r="BF1776" s="24">
        <v>0</v>
      </c>
      <c r="BG1776" s="24">
        <v>0</v>
      </c>
      <c r="BH1776" s="24">
        <v>0</v>
      </c>
      <c r="BI1776" s="24">
        <v>0</v>
      </c>
      <c r="BJ1776" s="24">
        <v>0</v>
      </c>
      <c r="BK1776" s="24">
        <v>0</v>
      </c>
      <c r="BL1776" s="24">
        <v>0</v>
      </c>
    </row>
    <row r="1777" spans="1:64" x14ac:dyDescent="0.25">
      <c r="A1777" t="s">
        <v>5127</v>
      </c>
      <c r="B1777">
        <v>89</v>
      </c>
      <c r="C1777">
        <v>2</v>
      </c>
      <c r="D1777">
        <v>8</v>
      </c>
      <c r="E1777" s="24">
        <v>0</v>
      </c>
      <c r="F1777" s="24">
        <v>0</v>
      </c>
      <c r="G1777" s="24">
        <v>0</v>
      </c>
      <c r="H1777" s="24">
        <v>0</v>
      </c>
      <c r="I1777" s="24">
        <v>0</v>
      </c>
      <c r="J1777" s="24">
        <v>0</v>
      </c>
      <c r="K1777" s="24">
        <v>41681.654979742132</v>
      </c>
      <c r="L1777" s="24">
        <v>-15816.107247286476</v>
      </c>
      <c r="M1777" s="24">
        <v>25865.547732455656</v>
      </c>
      <c r="N1777" s="24">
        <v>-25865.547732455656</v>
      </c>
      <c r="O1777" s="24">
        <v>-41681.654979742132</v>
      </c>
      <c r="P1777" s="24">
        <v>0</v>
      </c>
      <c r="Q1777" s="24">
        <v>3.5728480195534189</v>
      </c>
      <c r="R1777" s="24">
        <v>-1.2791812781260319</v>
      </c>
      <c r="S1777" s="24">
        <v>2.293666741427387</v>
      </c>
      <c r="T1777" s="24">
        <v>0</v>
      </c>
      <c r="U1777" s="24">
        <v>0</v>
      </c>
      <c r="V1777" s="24">
        <v>0</v>
      </c>
      <c r="W1777" s="24">
        <v>0</v>
      </c>
      <c r="X1777" s="24">
        <v>0</v>
      </c>
      <c r="Y1777" s="24">
        <v>0</v>
      </c>
      <c r="Z1777" s="24">
        <v>0</v>
      </c>
      <c r="AA1777" s="24">
        <v>37513.489481767923</v>
      </c>
      <c r="AB1777" s="24">
        <v>-14234.496522557805</v>
      </c>
      <c r="AC1777" s="24">
        <v>23278.992959210093</v>
      </c>
      <c r="AD1777" s="24">
        <v>-23278.992959210067</v>
      </c>
      <c r="AE1777" s="24">
        <v>-37513.489481767872</v>
      </c>
      <c r="AF1777" s="24">
        <v>0</v>
      </c>
      <c r="AG1777" s="24">
        <v>3.5728480195534189</v>
      </c>
      <c r="AH1777" s="24">
        <v>-1.2791812781260319</v>
      </c>
      <c r="AI1777" s="24">
        <v>2.293666741427387</v>
      </c>
      <c r="AJ1777" s="24">
        <v>0</v>
      </c>
      <c r="AK1777" s="24">
        <v>0</v>
      </c>
      <c r="AL1777" s="24">
        <v>0</v>
      </c>
      <c r="AM1777" s="24">
        <v>0</v>
      </c>
      <c r="AN1777" s="24">
        <v>0</v>
      </c>
      <c r="AO1777" s="24">
        <v>0</v>
      </c>
      <c r="AP1777" s="24">
        <v>0</v>
      </c>
      <c r="AQ1777" s="24">
        <v>4168.1654979742088</v>
      </c>
      <c r="AR1777" s="24">
        <v>-1581.6107247286709</v>
      </c>
      <c r="AS1777" s="24">
        <v>2586.5547732455634</v>
      </c>
      <c r="AT1777" s="24">
        <v>-2586.5547732455889</v>
      </c>
      <c r="AU1777" s="24">
        <v>-4168.1654979742598</v>
      </c>
      <c r="AV1777" s="24">
        <v>0</v>
      </c>
      <c r="AW1777" s="24">
        <v>0</v>
      </c>
      <c r="AX1777" s="24">
        <v>0</v>
      </c>
      <c r="AY1777" s="24">
        <v>0</v>
      </c>
      <c r="AZ1777" s="24">
        <v>0</v>
      </c>
      <c r="BA1777" s="24">
        <v>-2.293666741427387</v>
      </c>
      <c r="BB1777" s="24">
        <v>-3.5728480195534189</v>
      </c>
      <c r="BC1777" s="24">
        <v>-2.293666741427387</v>
      </c>
      <c r="BD1777" s="24">
        <v>-3.5728480195534189</v>
      </c>
      <c r="BE1777" s="24">
        <v>0</v>
      </c>
      <c r="BF1777" s="24">
        <v>0</v>
      </c>
      <c r="BG1777" s="24">
        <v>0</v>
      </c>
      <c r="BH1777" s="24">
        <v>0</v>
      </c>
      <c r="BI1777" s="24">
        <v>0</v>
      </c>
      <c r="BJ1777" s="24">
        <v>0</v>
      </c>
      <c r="BK1777" s="24">
        <v>0</v>
      </c>
      <c r="BL1777" s="24">
        <v>0</v>
      </c>
    </row>
    <row r="1778" spans="1:64" x14ac:dyDescent="0.25">
      <c r="A1778" t="s">
        <v>5127</v>
      </c>
      <c r="B1778">
        <v>90</v>
      </c>
      <c r="C1778">
        <v>2</v>
      </c>
      <c r="D1778">
        <v>8</v>
      </c>
      <c r="E1778" s="24">
        <v>0</v>
      </c>
      <c r="F1778" s="24">
        <v>0</v>
      </c>
      <c r="G1778" s="24">
        <v>0</v>
      </c>
      <c r="H1778" s="24">
        <v>0</v>
      </c>
      <c r="I1778" s="24">
        <v>0</v>
      </c>
      <c r="J1778" s="24">
        <v>0</v>
      </c>
      <c r="K1778" s="24">
        <v>40169.265872127376</v>
      </c>
      <c r="L1778" s="24">
        <v>-15330.619216986932</v>
      </c>
      <c r="M1778" s="24">
        <v>24838.646655140445</v>
      </c>
      <c r="N1778" s="24">
        <v>-24838.646655140445</v>
      </c>
      <c r="O1778" s="24">
        <v>-40169.265872127376</v>
      </c>
      <c r="P1778" s="24">
        <v>0</v>
      </c>
      <c r="Q1778" s="24">
        <v>3.437949675447328</v>
      </c>
      <c r="R1778" s="24">
        <v>-1.2423409897529041</v>
      </c>
      <c r="S1778" s="24">
        <v>2.1956086856944239</v>
      </c>
      <c r="T1778" s="24">
        <v>0</v>
      </c>
      <c r="U1778" s="24">
        <v>0</v>
      </c>
      <c r="V1778" s="24">
        <v>0</v>
      </c>
      <c r="W1778" s="24">
        <v>0</v>
      </c>
      <c r="X1778" s="24">
        <v>0</v>
      </c>
      <c r="Y1778" s="24">
        <v>0</v>
      </c>
      <c r="Z1778" s="24">
        <v>0</v>
      </c>
      <c r="AA1778" s="24">
        <v>36152.33928491464</v>
      </c>
      <c r="AB1778" s="24">
        <v>-13797.55729528825</v>
      </c>
      <c r="AC1778" s="24">
        <v>22354.781989626401</v>
      </c>
      <c r="AD1778" s="24">
        <v>-22354.781989626354</v>
      </c>
      <c r="AE1778" s="24">
        <v>-36152.339284914546</v>
      </c>
      <c r="AF1778" s="24">
        <v>0</v>
      </c>
      <c r="AG1778" s="24">
        <v>3.437949675447328</v>
      </c>
      <c r="AH1778" s="24">
        <v>-1.2423409897529041</v>
      </c>
      <c r="AI1778" s="24">
        <v>2.1956086856944239</v>
      </c>
      <c r="AJ1778" s="24">
        <v>0</v>
      </c>
      <c r="AK1778" s="24">
        <v>0</v>
      </c>
      <c r="AL1778" s="24">
        <v>0</v>
      </c>
      <c r="AM1778" s="24">
        <v>0</v>
      </c>
      <c r="AN1778" s="24">
        <v>0</v>
      </c>
      <c r="AO1778" s="24">
        <v>0</v>
      </c>
      <c r="AP1778" s="24">
        <v>0</v>
      </c>
      <c r="AQ1778" s="24">
        <v>4016.9265872127362</v>
      </c>
      <c r="AR1778" s="24">
        <v>-1533.0619216986815</v>
      </c>
      <c r="AS1778" s="24">
        <v>2483.8646655140437</v>
      </c>
      <c r="AT1778" s="24">
        <v>-2483.864665514091</v>
      </c>
      <c r="AU1778" s="24">
        <v>-4016.9265872128308</v>
      </c>
      <c r="AV1778" s="24">
        <v>0</v>
      </c>
      <c r="AW1778" s="24">
        <v>0</v>
      </c>
      <c r="AX1778" s="24">
        <v>0</v>
      </c>
      <c r="AY1778" s="24">
        <v>0</v>
      </c>
      <c r="AZ1778" s="24">
        <v>0</v>
      </c>
      <c r="BA1778" s="24">
        <v>-2.1956086856944239</v>
      </c>
      <c r="BB1778" s="24">
        <v>-3.437949675447328</v>
      </c>
      <c r="BC1778" s="24">
        <v>-2.1956086856944239</v>
      </c>
      <c r="BD1778" s="24">
        <v>-3.437949675447328</v>
      </c>
      <c r="BE1778" s="24">
        <v>0</v>
      </c>
      <c r="BF1778" s="24">
        <v>0</v>
      </c>
      <c r="BG1778" s="24">
        <v>0</v>
      </c>
      <c r="BH1778" s="24">
        <v>0</v>
      </c>
      <c r="BI1778" s="24">
        <v>0</v>
      </c>
      <c r="BJ1778" s="24">
        <v>0</v>
      </c>
      <c r="BK1778" s="24">
        <v>0</v>
      </c>
      <c r="BL1778" s="24">
        <v>0</v>
      </c>
    </row>
    <row r="1779" spans="1:64" x14ac:dyDescent="0.25">
      <c r="A1779" t="s">
        <v>5127</v>
      </c>
      <c r="B1779">
        <v>91</v>
      </c>
      <c r="C1779">
        <v>3</v>
      </c>
      <c r="D1779">
        <v>8</v>
      </c>
      <c r="E1779" s="24">
        <v>0</v>
      </c>
      <c r="F1779" s="24">
        <v>0</v>
      </c>
      <c r="G1779" s="24">
        <v>0</v>
      </c>
      <c r="H1779" s="24">
        <v>0</v>
      </c>
      <c r="I1779" s="24">
        <v>0</v>
      </c>
      <c r="J1779" s="24">
        <v>0</v>
      </c>
      <c r="K1779" s="24">
        <v>38731.419290050864</v>
      </c>
      <c r="L1779" s="24">
        <v>-14859.397564121522</v>
      </c>
      <c r="M1779" s="24">
        <v>23872.021725929342</v>
      </c>
      <c r="N1779" s="24">
        <v>-23872.021725929342</v>
      </c>
      <c r="O1779" s="24">
        <v>-38731.419290050864</v>
      </c>
      <c r="P1779" s="24">
        <v>0</v>
      </c>
      <c r="Q1779" s="24">
        <v>3.3102495361200113</v>
      </c>
      <c r="R1779" s="24">
        <v>-1.2066293830823156</v>
      </c>
      <c r="S1779" s="24">
        <v>2.1036201530376957</v>
      </c>
      <c r="T1779" s="24">
        <v>0</v>
      </c>
      <c r="U1779" s="24">
        <v>0</v>
      </c>
      <c r="V1779" s="24">
        <v>0</v>
      </c>
      <c r="W1779" s="24">
        <v>0</v>
      </c>
      <c r="X1779" s="24">
        <v>0</v>
      </c>
      <c r="Y1779" s="24">
        <v>0</v>
      </c>
      <c r="Z1779" s="24">
        <v>0</v>
      </c>
      <c r="AA1779" s="24">
        <v>34858.277361045781</v>
      </c>
      <c r="AB1779" s="24">
        <v>-13373.457807709347</v>
      </c>
      <c r="AC1779" s="24">
        <v>21484.819553336409</v>
      </c>
      <c r="AD1779" s="24">
        <v>-21484.819553336478</v>
      </c>
      <c r="AE1779" s="24">
        <v>-34858.277361045824</v>
      </c>
      <c r="AF1779" s="24">
        <v>0</v>
      </c>
      <c r="AG1779" s="24">
        <v>3.3102495361200113</v>
      </c>
      <c r="AH1779" s="24">
        <v>-1.2066293830823156</v>
      </c>
      <c r="AI1779" s="24">
        <v>2.1036201530376957</v>
      </c>
      <c r="AJ1779" s="24">
        <v>0</v>
      </c>
      <c r="AK1779" s="24">
        <v>0</v>
      </c>
      <c r="AL1779" s="24">
        <v>0</v>
      </c>
      <c r="AM1779" s="24">
        <v>0</v>
      </c>
      <c r="AN1779" s="24">
        <v>0</v>
      </c>
      <c r="AO1779" s="24">
        <v>0</v>
      </c>
      <c r="AP1779" s="24">
        <v>0</v>
      </c>
      <c r="AQ1779" s="24">
        <v>3873.1419290050835</v>
      </c>
      <c r="AR1779" s="24">
        <v>-1485.9397564121755</v>
      </c>
      <c r="AS1779" s="24">
        <v>2387.2021725929335</v>
      </c>
      <c r="AT1779" s="24">
        <v>-2387.2021725928644</v>
      </c>
      <c r="AU1779" s="24">
        <v>-3873.1419290050399</v>
      </c>
      <c r="AV1779" s="24">
        <v>0</v>
      </c>
      <c r="AW1779" s="24">
        <v>0</v>
      </c>
      <c r="AX1779" s="24">
        <v>0</v>
      </c>
      <c r="AY1779" s="24">
        <v>0</v>
      </c>
      <c r="AZ1779" s="24">
        <v>0</v>
      </c>
      <c r="BA1779" s="24">
        <v>-2.1036201530376957</v>
      </c>
      <c r="BB1779" s="24">
        <v>-3.3102495361200113</v>
      </c>
      <c r="BC1779" s="24">
        <v>-2.1036201530376957</v>
      </c>
      <c r="BD1779" s="24">
        <v>-3.3102495361200113</v>
      </c>
      <c r="BE1779" s="24">
        <v>0</v>
      </c>
      <c r="BF1779" s="24">
        <v>0</v>
      </c>
      <c r="BG1779" s="24">
        <v>0</v>
      </c>
      <c r="BH1779" s="24">
        <v>0</v>
      </c>
      <c r="BI1779" s="24">
        <v>0</v>
      </c>
      <c r="BJ1779" s="24">
        <v>0</v>
      </c>
      <c r="BK1779" s="24">
        <v>0</v>
      </c>
      <c r="BL1779" s="24">
        <v>0</v>
      </c>
    </row>
    <row r="1780" spans="1:64" x14ac:dyDescent="0.25">
      <c r="A1780" t="s">
        <v>5127</v>
      </c>
      <c r="B1780">
        <v>92</v>
      </c>
      <c r="C1780">
        <v>3</v>
      </c>
      <c r="D1780">
        <v>8</v>
      </c>
      <c r="E1780" s="24">
        <v>0</v>
      </c>
      <c r="F1780" s="24">
        <v>0</v>
      </c>
      <c r="G1780" s="24">
        <v>0</v>
      </c>
      <c r="H1780" s="24">
        <v>0</v>
      </c>
      <c r="I1780" s="24">
        <v>0</v>
      </c>
      <c r="J1780" s="24">
        <v>0</v>
      </c>
      <c r="K1780" s="24">
        <v>37363.478692254983</v>
      </c>
      <c r="L1780" s="24">
        <v>-14402.569193280302</v>
      </c>
      <c r="M1780" s="24">
        <v>22960.909498974681</v>
      </c>
      <c r="N1780" s="24">
        <v>-22960.909498974681</v>
      </c>
      <c r="O1780" s="24">
        <v>-37363.478692254983</v>
      </c>
      <c r="P1780" s="24">
        <v>0</v>
      </c>
      <c r="Q1780" s="24">
        <v>3.1892446559465952</v>
      </c>
      <c r="R1780" s="24">
        <v>-1.1720428912268517</v>
      </c>
      <c r="S1780" s="24">
        <v>2.0172017647197436</v>
      </c>
      <c r="T1780" s="24">
        <v>0</v>
      </c>
      <c r="U1780" s="24">
        <v>0</v>
      </c>
      <c r="V1780" s="24">
        <v>0</v>
      </c>
      <c r="W1780" s="24">
        <v>0</v>
      </c>
      <c r="X1780" s="24">
        <v>0</v>
      </c>
      <c r="Y1780" s="24">
        <v>0</v>
      </c>
      <c r="Z1780" s="24">
        <v>0</v>
      </c>
      <c r="AA1780" s="24">
        <v>33627.130823029489</v>
      </c>
      <c r="AB1780" s="24">
        <v>-12962.312273952295</v>
      </c>
      <c r="AC1780" s="24">
        <v>20664.818549077212</v>
      </c>
      <c r="AD1780" s="24">
        <v>-20664.818549077143</v>
      </c>
      <c r="AE1780" s="24">
        <v>-33627.130823029438</v>
      </c>
      <c r="AF1780" s="24">
        <v>0</v>
      </c>
      <c r="AG1780" s="24">
        <v>3.1892446559465952</v>
      </c>
      <c r="AH1780" s="24">
        <v>-1.1720428912268517</v>
      </c>
      <c r="AI1780" s="24">
        <v>2.0172017647197436</v>
      </c>
      <c r="AJ1780" s="24">
        <v>0</v>
      </c>
      <c r="AK1780" s="24">
        <v>0</v>
      </c>
      <c r="AL1780" s="24">
        <v>0</v>
      </c>
      <c r="AM1780" s="24">
        <v>0</v>
      </c>
      <c r="AN1780" s="24">
        <v>0</v>
      </c>
      <c r="AO1780" s="24">
        <v>0</v>
      </c>
      <c r="AP1780" s="24">
        <v>0</v>
      </c>
      <c r="AQ1780" s="24">
        <v>3736.3478692254939</v>
      </c>
      <c r="AR1780" s="24">
        <v>-1440.2569193280069</v>
      </c>
      <c r="AS1780" s="24">
        <v>2296.0909498974688</v>
      </c>
      <c r="AT1780" s="24">
        <v>-2296.0909498975379</v>
      </c>
      <c r="AU1780" s="24">
        <v>-3736.3478692255449</v>
      </c>
      <c r="AV1780" s="24">
        <v>0</v>
      </c>
      <c r="AW1780" s="24">
        <v>0</v>
      </c>
      <c r="AX1780" s="24">
        <v>0</v>
      </c>
      <c r="AY1780" s="24">
        <v>0</v>
      </c>
      <c r="AZ1780" s="24">
        <v>0</v>
      </c>
      <c r="BA1780" s="24">
        <v>-2.0172017647197436</v>
      </c>
      <c r="BB1780" s="24">
        <v>-3.1892446559465952</v>
      </c>
      <c r="BC1780" s="24">
        <v>-2.0172017647197436</v>
      </c>
      <c r="BD1780" s="24">
        <v>-3.1892446559465952</v>
      </c>
      <c r="BE1780" s="24">
        <v>0</v>
      </c>
      <c r="BF1780" s="24">
        <v>0</v>
      </c>
      <c r="BG1780" s="24">
        <v>0</v>
      </c>
      <c r="BH1780" s="24">
        <v>0</v>
      </c>
      <c r="BI1780" s="24">
        <v>0</v>
      </c>
      <c r="BJ1780" s="24">
        <v>0</v>
      </c>
      <c r="BK1780" s="24">
        <v>0</v>
      </c>
      <c r="BL1780" s="24">
        <v>0</v>
      </c>
    </row>
    <row r="1781" spans="1:64" x14ac:dyDescent="0.25">
      <c r="A1781" t="s">
        <v>5127</v>
      </c>
      <c r="B1781">
        <v>93</v>
      </c>
      <c r="C1781">
        <v>3</v>
      </c>
      <c r="D1781">
        <v>8</v>
      </c>
      <c r="E1781" s="24">
        <v>0</v>
      </c>
      <c r="F1781" s="24">
        <v>0</v>
      </c>
      <c r="G1781" s="24">
        <v>0</v>
      </c>
      <c r="H1781" s="24">
        <v>0</v>
      </c>
      <c r="I1781" s="24">
        <v>0</v>
      </c>
      <c r="J1781" s="24">
        <v>0</v>
      </c>
      <c r="K1781" s="24">
        <v>36061.148520151153</v>
      </c>
      <c r="L1781" s="24">
        <v>-13960.126044142991</v>
      </c>
      <c r="M1781" s="24">
        <v>22101.022476008162</v>
      </c>
      <c r="N1781" s="24">
        <v>-22101.022476008162</v>
      </c>
      <c r="O1781" s="24">
        <v>-36061.148520151153</v>
      </c>
      <c r="P1781" s="24">
        <v>0</v>
      </c>
      <c r="Q1781" s="24">
        <v>3.0744755950599369</v>
      </c>
      <c r="R1781" s="24">
        <v>-1.1385699359765908</v>
      </c>
      <c r="S1781" s="24">
        <v>1.9359056590833461</v>
      </c>
      <c r="T1781" s="24">
        <v>0</v>
      </c>
      <c r="U1781" s="24">
        <v>0</v>
      </c>
      <c r="V1781" s="24">
        <v>0</v>
      </c>
      <c r="W1781" s="24">
        <v>0</v>
      </c>
      <c r="X1781" s="24">
        <v>0</v>
      </c>
      <c r="Y1781" s="24">
        <v>0</v>
      </c>
      <c r="Z1781" s="24">
        <v>0</v>
      </c>
      <c r="AA1781" s="24">
        <v>32455.033668136039</v>
      </c>
      <c r="AB1781" s="24">
        <v>-12564.113439728681</v>
      </c>
      <c r="AC1781" s="24">
        <v>19890.920228407347</v>
      </c>
      <c r="AD1781" s="24">
        <v>-19890.920228407369</v>
      </c>
      <c r="AE1781" s="24">
        <v>-32455.033668135991</v>
      </c>
      <c r="AF1781" s="24">
        <v>0</v>
      </c>
      <c r="AG1781" s="24">
        <v>3.0744755950599369</v>
      </c>
      <c r="AH1781" s="24">
        <v>-1.1385699359765908</v>
      </c>
      <c r="AI1781" s="24">
        <v>1.9359056590833461</v>
      </c>
      <c r="AJ1781" s="24">
        <v>0</v>
      </c>
      <c r="AK1781" s="24">
        <v>0</v>
      </c>
      <c r="AL1781" s="24">
        <v>0</v>
      </c>
      <c r="AM1781" s="24">
        <v>0</v>
      </c>
      <c r="AN1781" s="24">
        <v>0</v>
      </c>
      <c r="AO1781" s="24">
        <v>0</v>
      </c>
      <c r="AP1781" s="24">
        <v>0</v>
      </c>
      <c r="AQ1781" s="24">
        <v>3606.1148520151146</v>
      </c>
      <c r="AR1781" s="24">
        <v>-1396.0126044143108</v>
      </c>
      <c r="AS1781" s="24">
        <v>2210.1022476008147</v>
      </c>
      <c r="AT1781" s="24">
        <v>-2210.1022476007929</v>
      </c>
      <c r="AU1781" s="24">
        <v>-3606.1148520151619</v>
      </c>
      <c r="AV1781" s="24">
        <v>0</v>
      </c>
      <c r="AW1781" s="24">
        <v>0</v>
      </c>
      <c r="AX1781" s="24">
        <v>0</v>
      </c>
      <c r="AY1781" s="24">
        <v>0</v>
      </c>
      <c r="AZ1781" s="24">
        <v>0</v>
      </c>
      <c r="BA1781" s="24">
        <v>-1.9359056590833461</v>
      </c>
      <c r="BB1781" s="24">
        <v>-3.0744755950599369</v>
      </c>
      <c r="BC1781" s="24">
        <v>-1.9359056590833461</v>
      </c>
      <c r="BD1781" s="24">
        <v>-3.0744755950599369</v>
      </c>
      <c r="BE1781" s="24">
        <v>0</v>
      </c>
      <c r="BF1781" s="24">
        <v>0</v>
      </c>
      <c r="BG1781" s="24">
        <v>0</v>
      </c>
      <c r="BH1781" s="24">
        <v>0</v>
      </c>
      <c r="BI1781" s="24">
        <v>0</v>
      </c>
      <c r="BJ1781" s="24">
        <v>0</v>
      </c>
      <c r="BK1781" s="24">
        <v>0</v>
      </c>
      <c r="BL1781" s="24">
        <v>0</v>
      </c>
    </row>
    <row r="1782" spans="1:64" x14ac:dyDescent="0.25">
      <c r="A1782" t="s">
        <v>5127</v>
      </c>
      <c r="B1782">
        <v>94</v>
      </c>
      <c r="C1782">
        <v>4</v>
      </c>
      <c r="D1782">
        <v>8</v>
      </c>
      <c r="E1782" s="24">
        <v>0</v>
      </c>
      <c r="F1782" s="24">
        <v>0</v>
      </c>
      <c r="G1782" s="24">
        <v>0</v>
      </c>
      <c r="H1782" s="24">
        <v>0</v>
      </c>
      <c r="I1782" s="24">
        <v>0</v>
      </c>
      <c r="J1782" s="24">
        <v>0</v>
      </c>
      <c r="K1782" s="24">
        <v>34820.446610497311</v>
      </c>
      <c r="L1782" s="24">
        <v>-13531.955020961352</v>
      </c>
      <c r="M1782" s="24">
        <v>21288.491589535959</v>
      </c>
      <c r="N1782" s="24">
        <v>-21288.491589535959</v>
      </c>
      <c r="O1782" s="24">
        <v>-34820.446610497311</v>
      </c>
      <c r="P1782" s="24">
        <v>0</v>
      </c>
      <c r="Q1782" s="24">
        <v>2.9655219573171507</v>
      </c>
      <c r="R1782" s="24">
        <v>-1.1061928571770068</v>
      </c>
      <c r="S1782" s="24">
        <v>1.859329100140144</v>
      </c>
      <c r="T1782" s="24">
        <v>0</v>
      </c>
      <c r="U1782" s="24">
        <v>0</v>
      </c>
      <c r="V1782" s="24">
        <v>0</v>
      </c>
      <c r="W1782" s="24">
        <v>0</v>
      </c>
      <c r="X1782" s="24">
        <v>0</v>
      </c>
      <c r="Y1782" s="24">
        <v>0</v>
      </c>
      <c r="Z1782" s="24">
        <v>0</v>
      </c>
      <c r="AA1782" s="24">
        <v>31338.40194944758</v>
      </c>
      <c r="AB1782" s="24">
        <v>-12178.759518865205</v>
      </c>
      <c r="AC1782" s="24">
        <v>19159.642430582364</v>
      </c>
      <c r="AD1782" s="24">
        <v>-19159.642430582317</v>
      </c>
      <c r="AE1782" s="24">
        <v>-31338.40194944758</v>
      </c>
      <c r="AF1782" s="24">
        <v>0</v>
      </c>
      <c r="AG1782" s="24">
        <v>2.9655219573171507</v>
      </c>
      <c r="AH1782" s="24">
        <v>-1.1061928571770068</v>
      </c>
      <c r="AI1782" s="24">
        <v>1.859329100140144</v>
      </c>
      <c r="AJ1782" s="24">
        <v>0</v>
      </c>
      <c r="AK1782" s="24">
        <v>0</v>
      </c>
      <c r="AL1782" s="24">
        <v>0</v>
      </c>
      <c r="AM1782" s="24">
        <v>0</v>
      </c>
      <c r="AN1782" s="24">
        <v>0</v>
      </c>
      <c r="AO1782" s="24">
        <v>0</v>
      </c>
      <c r="AP1782" s="24">
        <v>0</v>
      </c>
      <c r="AQ1782" s="24">
        <v>3482.0446610497311</v>
      </c>
      <c r="AR1782" s="24">
        <v>-1353.1955020961468</v>
      </c>
      <c r="AS1782" s="24">
        <v>2128.8491589535952</v>
      </c>
      <c r="AT1782" s="24">
        <v>-2128.8491589536425</v>
      </c>
      <c r="AU1782" s="24">
        <v>-3482.0446610497311</v>
      </c>
      <c r="AV1782" s="24">
        <v>0</v>
      </c>
      <c r="AW1782" s="24">
        <v>0</v>
      </c>
      <c r="AX1782" s="24">
        <v>0</v>
      </c>
      <c r="AY1782" s="24">
        <v>0</v>
      </c>
      <c r="AZ1782" s="24">
        <v>0</v>
      </c>
      <c r="BA1782" s="24">
        <v>-1.859329100140144</v>
      </c>
      <c r="BB1782" s="24">
        <v>-2.9655219573171507</v>
      </c>
      <c r="BC1782" s="24">
        <v>-1.859329100140144</v>
      </c>
      <c r="BD1782" s="24">
        <v>-2.9655219573171507</v>
      </c>
      <c r="BE1782" s="24">
        <v>0</v>
      </c>
      <c r="BF1782" s="24">
        <v>0</v>
      </c>
      <c r="BG1782" s="24">
        <v>0</v>
      </c>
      <c r="BH1782" s="24">
        <v>0</v>
      </c>
      <c r="BI1782" s="24">
        <v>0</v>
      </c>
      <c r="BJ1782" s="24">
        <v>0</v>
      </c>
      <c r="BK1782" s="24">
        <v>0</v>
      </c>
      <c r="BL1782" s="24">
        <v>0</v>
      </c>
    </row>
    <row r="1783" spans="1:64" x14ac:dyDescent="0.25">
      <c r="A1783" t="s">
        <v>5127</v>
      </c>
      <c r="B1783">
        <v>95</v>
      </c>
      <c r="C1783">
        <v>4</v>
      </c>
      <c r="D1783">
        <v>8</v>
      </c>
      <c r="E1783" s="24">
        <v>0</v>
      </c>
      <c r="F1783" s="24">
        <v>0</v>
      </c>
      <c r="G1783" s="24">
        <v>0</v>
      </c>
      <c r="H1783" s="24">
        <v>0</v>
      </c>
      <c r="I1783" s="24">
        <v>0</v>
      </c>
      <c r="J1783" s="24">
        <v>0</v>
      </c>
      <c r="K1783" s="24">
        <v>33637.678781549446</v>
      </c>
      <c r="L1783" s="24">
        <v>-13117.861957870424</v>
      </c>
      <c r="M1783" s="24">
        <v>20519.816823679022</v>
      </c>
      <c r="N1783" s="24">
        <v>-20519.816823679022</v>
      </c>
      <c r="O1783" s="24">
        <v>-33637.678781549446</v>
      </c>
      <c r="P1783" s="24">
        <v>0</v>
      </c>
      <c r="Q1783" s="24">
        <v>2.8619984519855279</v>
      </c>
      <c r="R1783" s="24">
        <v>-1.0748894412350865</v>
      </c>
      <c r="S1783" s="24">
        <v>1.7871090107504415</v>
      </c>
      <c r="T1783" s="24">
        <v>0</v>
      </c>
      <c r="U1783" s="24">
        <v>0</v>
      </c>
      <c r="V1783" s="24">
        <v>0</v>
      </c>
      <c r="W1783" s="24">
        <v>0</v>
      </c>
      <c r="X1783" s="24">
        <v>0</v>
      </c>
      <c r="Y1783" s="24">
        <v>0</v>
      </c>
      <c r="Z1783" s="24">
        <v>0</v>
      </c>
      <c r="AA1783" s="24">
        <v>30273.910903394502</v>
      </c>
      <c r="AB1783" s="24">
        <v>-11806.075762083405</v>
      </c>
      <c r="AC1783" s="24">
        <v>18467.83514131112</v>
      </c>
      <c r="AD1783" s="24">
        <v>-18467.835141311167</v>
      </c>
      <c r="AE1783" s="24">
        <v>-30273.910903394688</v>
      </c>
      <c r="AF1783" s="24">
        <v>0</v>
      </c>
      <c r="AG1783" s="24">
        <v>2.8619984519855279</v>
      </c>
      <c r="AH1783" s="24">
        <v>-1.0748894412350865</v>
      </c>
      <c r="AI1783" s="24">
        <v>1.7871090107504415</v>
      </c>
      <c r="AJ1783" s="24">
        <v>0</v>
      </c>
      <c r="AK1783" s="24">
        <v>0</v>
      </c>
      <c r="AL1783" s="24">
        <v>0</v>
      </c>
      <c r="AM1783" s="24">
        <v>0</v>
      </c>
      <c r="AN1783" s="24">
        <v>0</v>
      </c>
      <c r="AO1783" s="24">
        <v>0</v>
      </c>
      <c r="AP1783" s="24">
        <v>0</v>
      </c>
      <c r="AQ1783" s="24">
        <v>3363.7678781549439</v>
      </c>
      <c r="AR1783" s="24">
        <v>-1311.7861957870191</v>
      </c>
      <c r="AS1783" s="24">
        <v>2051.981682367903</v>
      </c>
      <c r="AT1783" s="24">
        <v>-2051.9816823678557</v>
      </c>
      <c r="AU1783" s="24">
        <v>-3363.7678781547584</v>
      </c>
      <c r="AV1783" s="24">
        <v>0</v>
      </c>
      <c r="AW1783" s="24">
        <v>0</v>
      </c>
      <c r="AX1783" s="24">
        <v>0</v>
      </c>
      <c r="AY1783" s="24">
        <v>0</v>
      </c>
      <c r="AZ1783" s="24">
        <v>0</v>
      </c>
      <c r="BA1783" s="24">
        <v>-1.7871090107504415</v>
      </c>
      <c r="BB1783" s="24">
        <v>-2.8619984519855279</v>
      </c>
      <c r="BC1783" s="24">
        <v>-1.7871090107504415</v>
      </c>
      <c r="BD1783" s="24">
        <v>-2.8619984519855279</v>
      </c>
      <c r="BE1783" s="24">
        <v>0</v>
      </c>
      <c r="BF1783" s="24">
        <v>0</v>
      </c>
      <c r="BG1783" s="24">
        <v>0</v>
      </c>
      <c r="BH1783" s="24">
        <v>0</v>
      </c>
      <c r="BI1783" s="24">
        <v>0</v>
      </c>
      <c r="BJ1783" s="24">
        <v>0</v>
      </c>
      <c r="BK1783" s="24">
        <v>0</v>
      </c>
      <c r="BL1783" s="24">
        <v>0</v>
      </c>
    </row>
    <row r="1784" spans="1:64" x14ac:dyDescent="0.25">
      <c r="A1784" t="s">
        <v>5127</v>
      </c>
      <c r="B1784">
        <v>96</v>
      </c>
      <c r="C1784">
        <v>4</v>
      </c>
      <c r="D1784">
        <v>8</v>
      </c>
      <c r="E1784" s="24">
        <v>0</v>
      </c>
      <c r="F1784" s="24">
        <v>0</v>
      </c>
      <c r="G1784" s="24">
        <v>0</v>
      </c>
      <c r="H1784" s="24">
        <v>0</v>
      </c>
      <c r="I1784" s="24">
        <v>0</v>
      </c>
      <c r="J1784" s="24">
        <v>0</v>
      </c>
      <c r="K1784" s="24">
        <v>32509.41548928339</v>
      </c>
      <c r="L1784" s="24">
        <v>-12717.590831943788</v>
      </c>
      <c r="M1784" s="24">
        <v>19791.824657339603</v>
      </c>
      <c r="N1784" s="24">
        <v>-19791.824657339603</v>
      </c>
      <c r="O1784" s="24">
        <v>-32509.41548928339</v>
      </c>
      <c r="P1784" s="24">
        <v>0</v>
      </c>
      <c r="Q1784" s="24">
        <v>2.7635514109920791</v>
      </c>
      <c r="R1784" s="24">
        <v>-1.0446341329226811</v>
      </c>
      <c r="S1784" s="24">
        <v>1.718917278069398</v>
      </c>
      <c r="T1784" s="24">
        <v>0</v>
      </c>
      <c r="U1784" s="24">
        <v>0</v>
      </c>
      <c r="V1784" s="24">
        <v>0</v>
      </c>
      <c r="W1784" s="24">
        <v>0</v>
      </c>
      <c r="X1784" s="24">
        <v>0</v>
      </c>
      <c r="Y1784" s="24">
        <v>0</v>
      </c>
      <c r="Z1784" s="24">
        <v>0</v>
      </c>
      <c r="AA1784" s="24">
        <v>29258.473940355052</v>
      </c>
      <c r="AB1784" s="24">
        <v>-11445.831748749362</v>
      </c>
      <c r="AC1784" s="24">
        <v>17812.642191605642</v>
      </c>
      <c r="AD1784" s="24">
        <v>-17812.642191605642</v>
      </c>
      <c r="AE1784" s="24">
        <v>-29258.473940355005</v>
      </c>
      <c r="AF1784" s="24">
        <v>0</v>
      </c>
      <c r="AG1784" s="24">
        <v>2.7635514109920791</v>
      </c>
      <c r="AH1784" s="24">
        <v>-1.0446341329226811</v>
      </c>
      <c r="AI1784" s="24">
        <v>1.718917278069398</v>
      </c>
      <c r="AJ1784" s="24">
        <v>0</v>
      </c>
      <c r="AK1784" s="24">
        <v>0</v>
      </c>
      <c r="AL1784" s="24">
        <v>0</v>
      </c>
      <c r="AM1784" s="24">
        <v>0</v>
      </c>
      <c r="AN1784" s="24">
        <v>0</v>
      </c>
      <c r="AO1784" s="24">
        <v>0</v>
      </c>
      <c r="AP1784" s="24">
        <v>0</v>
      </c>
      <c r="AQ1784" s="24">
        <v>3250.9415489283383</v>
      </c>
      <c r="AR1784" s="24">
        <v>-1271.7590831944253</v>
      </c>
      <c r="AS1784" s="24">
        <v>1979.1824657339603</v>
      </c>
      <c r="AT1784" s="24">
        <v>-1979.1824657339603</v>
      </c>
      <c r="AU1784" s="24">
        <v>-3250.9415489283856</v>
      </c>
      <c r="AV1784" s="24">
        <v>0</v>
      </c>
      <c r="AW1784" s="24">
        <v>0</v>
      </c>
      <c r="AX1784" s="24">
        <v>0</v>
      </c>
      <c r="AY1784" s="24">
        <v>0</v>
      </c>
      <c r="AZ1784" s="24">
        <v>0</v>
      </c>
      <c r="BA1784" s="24">
        <v>-1.718917278069398</v>
      </c>
      <c r="BB1784" s="24">
        <v>-2.7635514109920791</v>
      </c>
      <c r="BC1784" s="24">
        <v>-1.718917278069398</v>
      </c>
      <c r="BD1784" s="24">
        <v>-2.7635514109920791</v>
      </c>
      <c r="BE1784" s="24">
        <v>0</v>
      </c>
      <c r="BF1784" s="24">
        <v>0</v>
      </c>
      <c r="BG1784" s="24">
        <v>0</v>
      </c>
      <c r="BH1784" s="24">
        <v>0</v>
      </c>
      <c r="BI1784" s="24">
        <v>0</v>
      </c>
      <c r="BJ1784" s="24">
        <v>0</v>
      </c>
      <c r="BK1784" s="24">
        <v>0</v>
      </c>
      <c r="BL1784" s="24">
        <v>0</v>
      </c>
    </row>
    <row r="1785" spans="1:64" x14ac:dyDescent="0.25">
      <c r="A1785" t="s">
        <v>5127</v>
      </c>
      <c r="B1785">
        <v>97</v>
      </c>
      <c r="C1785">
        <v>1</v>
      </c>
      <c r="D1785">
        <v>9</v>
      </c>
      <c r="E1785" s="24">
        <v>0</v>
      </c>
      <c r="F1785" s="24">
        <v>0</v>
      </c>
      <c r="G1785" s="24">
        <v>0</v>
      </c>
      <c r="H1785" s="24">
        <v>0</v>
      </c>
      <c r="I1785" s="24">
        <v>0</v>
      </c>
      <c r="J1785" s="24">
        <v>0</v>
      </c>
      <c r="K1785" s="24">
        <v>31432.470429535024</v>
      </c>
      <c r="L1785" s="24">
        <v>-12330.839176539332</v>
      </c>
      <c r="M1785" s="24">
        <v>19101.631252995692</v>
      </c>
      <c r="N1785" s="24">
        <v>-19101.631252995692</v>
      </c>
      <c r="O1785" s="24">
        <v>-31432.470429535024</v>
      </c>
      <c r="P1785" s="24">
        <v>0</v>
      </c>
      <c r="Q1785" s="24">
        <v>2.6698557031139671</v>
      </c>
      <c r="R1785" s="24">
        <v>-1.0153989961352181</v>
      </c>
      <c r="S1785" s="24">
        <v>1.654456706978749</v>
      </c>
      <c r="T1785" s="24">
        <v>0</v>
      </c>
      <c r="U1785" s="24">
        <v>0</v>
      </c>
      <c r="V1785" s="24">
        <v>0</v>
      </c>
      <c r="W1785" s="24">
        <v>0</v>
      </c>
      <c r="X1785" s="24">
        <v>0</v>
      </c>
      <c r="Y1785" s="24">
        <v>0</v>
      </c>
      <c r="Z1785" s="24">
        <v>0</v>
      </c>
      <c r="AA1785" s="24">
        <v>28289.223386581521</v>
      </c>
      <c r="AB1785" s="24">
        <v>-11097.755258885445</v>
      </c>
      <c r="AC1785" s="24">
        <v>17191.468127696124</v>
      </c>
      <c r="AD1785" s="24">
        <v>-17191.468127696076</v>
      </c>
      <c r="AE1785" s="24">
        <v>-28289.223386581521</v>
      </c>
      <c r="AF1785" s="24">
        <v>0</v>
      </c>
      <c r="AG1785" s="24">
        <v>2.6698557031139671</v>
      </c>
      <c r="AH1785" s="24">
        <v>-1.0153989961352181</v>
      </c>
      <c r="AI1785" s="24">
        <v>1.654456706978749</v>
      </c>
      <c r="AJ1785" s="24">
        <v>0</v>
      </c>
      <c r="AK1785" s="24">
        <v>0</v>
      </c>
      <c r="AL1785" s="24">
        <v>0</v>
      </c>
      <c r="AM1785" s="24">
        <v>0</v>
      </c>
      <c r="AN1785" s="24">
        <v>0</v>
      </c>
      <c r="AO1785" s="24">
        <v>0</v>
      </c>
      <c r="AP1785" s="24">
        <v>0</v>
      </c>
      <c r="AQ1785" s="24">
        <v>3143.2470429535024</v>
      </c>
      <c r="AR1785" s="24">
        <v>-1233.0839176538866</v>
      </c>
      <c r="AS1785" s="24">
        <v>1910.1631252995685</v>
      </c>
      <c r="AT1785" s="24">
        <v>-1910.1631252996158</v>
      </c>
      <c r="AU1785" s="24">
        <v>-3143.2470429535024</v>
      </c>
      <c r="AV1785" s="24">
        <v>0</v>
      </c>
      <c r="AW1785" s="24">
        <v>0</v>
      </c>
      <c r="AX1785" s="24">
        <v>0</v>
      </c>
      <c r="AY1785" s="24">
        <v>0</v>
      </c>
      <c r="AZ1785" s="24">
        <v>0</v>
      </c>
      <c r="BA1785" s="24">
        <v>-1.654456706978749</v>
      </c>
      <c r="BB1785" s="24">
        <v>-2.6698557031139671</v>
      </c>
      <c r="BC1785" s="24">
        <v>-1.654456706978749</v>
      </c>
      <c r="BD1785" s="24">
        <v>-2.6698557031139671</v>
      </c>
      <c r="BE1785" s="24">
        <v>0</v>
      </c>
      <c r="BF1785" s="24">
        <v>0</v>
      </c>
      <c r="BG1785" s="24">
        <v>0</v>
      </c>
      <c r="BH1785" s="24">
        <v>0</v>
      </c>
      <c r="BI1785" s="24">
        <v>0</v>
      </c>
      <c r="BJ1785" s="24">
        <v>0</v>
      </c>
      <c r="BK1785" s="24">
        <v>0</v>
      </c>
      <c r="BL1785" s="24">
        <v>0</v>
      </c>
    </row>
    <row r="1786" spans="1:64" x14ac:dyDescent="0.25">
      <c r="A1786" t="s">
        <v>5127</v>
      </c>
      <c r="B1786">
        <v>98</v>
      </c>
      <c r="C1786">
        <v>1</v>
      </c>
      <c r="D1786">
        <v>9</v>
      </c>
      <c r="E1786" s="24">
        <v>0</v>
      </c>
      <c r="F1786" s="24">
        <v>0</v>
      </c>
      <c r="G1786" s="24">
        <v>0</v>
      </c>
      <c r="H1786" s="24">
        <v>0</v>
      </c>
      <c r="I1786" s="24">
        <v>0</v>
      </c>
      <c r="J1786" s="24">
        <v>0</v>
      </c>
      <c r="K1786" s="24">
        <v>30403.880951874889</v>
      </c>
      <c r="L1786" s="24">
        <v>-11957.270447376184</v>
      </c>
      <c r="M1786" s="24">
        <v>18446.610504498705</v>
      </c>
      <c r="N1786" s="24">
        <v>-18446.610504498705</v>
      </c>
      <c r="O1786" s="24">
        <v>-30403.880951874889</v>
      </c>
      <c r="P1786" s="24">
        <v>0</v>
      </c>
      <c r="Q1786" s="24">
        <v>2.5806119946174135</v>
      </c>
      <c r="R1786" s="24">
        <v>-0.987154475005525</v>
      </c>
      <c r="S1786" s="24">
        <v>1.5934575196118885</v>
      </c>
      <c r="T1786" s="24">
        <v>0</v>
      </c>
      <c r="U1786" s="24">
        <v>0</v>
      </c>
      <c r="V1786" s="24">
        <v>0</v>
      </c>
      <c r="W1786" s="24">
        <v>0</v>
      </c>
      <c r="X1786" s="24">
        <v>0</v>
      </c>
      <c r="Y1786" s="24">
        <v>0</v>
      </c>
      <c r="Z1786" s="24">
        <v>0</v>
      </c>
      <c r="AA1786" s="24">
        <v>27363.4928566874</v>
      </c>
      <c r="AB1786" s="24">
        <v>-10761.543402638519</v>
      </c>
      <c r="AC1786" s="24">
        <v>16601.949454048834</v>
      </c>
      <c r="AD1786" s="24">
        <v>-16601.949454048881</v>
      </c>
      <c r="AE1786" s="24">
        <v>-27363.4928566874</v>
      </c>
      <c r="AF1786" s="24">
        <v>0</v>
      </c>
      <c r="AG1786" s="24">
        <v>2.5806119946174135</v>
      </c>
      <c r="AH1786" s="24">
        <v>-0.987154475005525</v>
      </c>
      <c r="AI1786" s="24">
        <v>1.5934575196118885</v>
      </c>
      <c r="AJ1786" s="24">
        <v>0</v>
      </c>
      <c r="AK1786" s="24">
        <v>0</v>
      </c>
      <c r="AL1786" s="24">
        <v>0</v>
      </c>
      <c r="AM1786" s="24">
        <v>0</v>
      </c>
      <c r="AN1786" s="24">
        <v>0</v>
      </c>
      <c r="AO1786" s="24">
        <v>0</v>
      </c>
      <c r="AP1786" s="24">
        <v>0</v>
      </c>
      <c r="AQ1786" s="24">
        <v>3040.3880951874889</v>
      </c>
      <c r="AR1786" s="24">
        <v>-1195.727044737665</v>
      </c>
      <c r="AS1786" s="24">
        <v>1844.6610504498713</v>
      </c>
      <c r="AT1786" s="24">
        <v>-1844.661050449824</v>
      </c>
      <c r="AU1786" s="24">
        <v>-3040.3880951874889</v>
      </c>
      <c r="AV1786" s="24">
        <v>0</v>
      </c>
      <c r="AW1786" s="24">
        <v>0</v>
      </c>
      <c r="AX1786" s="24">
        <v>0</v>
      </c>
      <c r="AY1786" s="24">
        <v>0</v>
      </c>
      <c r="AZ1786" s="24">
        <v>0</v>
      </c>
      <c r="BA1786" s="24">
        <v>-1.5934575196118885</v>
      </c>
      <c r="BB1786" s="24">
        <v>-2.5806119946174135</v>
      </c>
      <c r="BC1786" s="24">
        <v>-1.5934575196118885</v>
      </c>
      <c r="BD1786" s="24">
        <v>-2.5806119946174135</v>
      </c>
      <c r="BE1786" s="24">
        <v>0</v>
      </c>
      <c r="BF1786" s="24">
        <v>0</v>
      </c>
      <c r="BG1786" s="24">
        <v>0</v>
      </c>
      <c r="BH1786" s="24">
        <v>0</v>
      </c>
      <c r="BI1786" s="24">
        <v>0</v>
      </c>
      <c r="BJ1786" s="24">
        <v>0</v>
      </c>
      <c r="BK1786" s="24">
        <v>0</v>
      </c>
      <c r="BL1786" s="24">
        <v>0</v>
      </c>
    </row>
    <row r="1787" spans="1:64" x14ac:dyDescent="0.25">
      <c r="A1787" t="s">
        <v>5127</v>
      </c>
      <c r="B1787">
        <v>99</v>
      </c>
      <c r="C1787">
        <v>1</v>
      </c>
      <c r="D1787">
        <v>9</v>
      </c>
      <c r="E1787" s="24">
        <v>0</v>
      </c>
      <c r="F1787" s="24">
        <v>0</v>
      </c>
      <c r="G1787" s="24">
        <v>0</v>
      </c>
      <c r="H1787" s="24">
        <v>0</v>
      </c>
      <c r="I1787" s="24">
        <v>0</v>
      </c>
      <c r="J1787" s="24">
        <v>0</v>
      </c>
      <c r="K1787" s="24">
        <v>29420.890149104409</v>
      </c>
      <c r="L1787" s="24">
        <v>-11596.523938061669</v>
      </c>
      <c r="M1787" s="24">
        <v>17824.366211042739</v>
      </c>
      <c r="N1787" s="24">
        <v>-17824.366211042739</v>
      </c>
      <c r="O1787" s="24">
        <v>-29420.890149104409</v>
      </c>
      <c r="P1787" s="24">
        <v>0</v>
      </c>
      <c r="Q1787" s="24">
        <v>2.4955443128276897</v>
      </c>
      <c r="R1787" s="24">
        <v>-0.95986999583482202</v>
      </c>
      <c r="S1787" s="24">
        <v>1.5356743169928677</v>
      </c>
      <c r="T1787" s="24">
        <v>0</v>
      </c>
      <c r="U1787" s="24">
        <v>0</v>
      </c>
      <c r="V1787" s="24">
        <v>0</v>
      </c>
      <c r="W1787" s="24">
        <v>0</v>
      </c>
      <c r="X1787" s="24">
        <v>0</v>
      </c>
      <c r="Y1787" s="24">
        <v>0</v>
      </c>
      <c r="Z1787" s="24">
        <v>0</v>
      </c>
      <c r="AA1787" s="24">
        <v>26478.801134193967</v>
      </c>
      <c r="AB1787" s="24">
        <v>-10436.871544255526</v>
      </c>
      <c r="AC1787" s="24">
        <v>16041.929589938465</v>
      </c>
      <c r="AD1787" s="24">
        <v>-16041.929589938489</v>
      </c>
      <c r="AE1787" s="24">
        <v>-26478.801134194015</v>
      </c>
      <c r="AF1787" s="24">
        <v>0</v>
      </c>
      <c r="AG1787" s="24">
        <v>2.4955443128276897</v>
      </c>
      <c r="AH1787" s="24">
        <v>-0.95986999583482202</v>
      </c>
      <c r="AI1787" s="24">
        <v>1.5356743169928677</v>
      </c>
      <c r="AJ1787" s="24">
        <v>0</v>
      </c>
      <c r="AK1787" s="24">
        <v>0</v>
      </c>
      <c r="AL1787" s="24">
        <v>0</v>
      </c>
      <c r="AM1787" s="24">
        <v>0</v>
      </c>
      <c r="AN1787" s="24">
        <v>0</v>
      </c>
      <c r="AO1787" s="24">
        <v>0</v>
      </c>
      <c r="AP1787" s="24">
        <v>0</v>
      </c>
      <c r="AQ1787" s="24">
        <v>2942.0890149104416</v>
      </c>
      <c r="AR1787" s="24">
        <v>-1159.6523938061437</v>
      </c>
      <c r="AS1787" s="24">
        <v>1782.4366211042743</v>
      </c>
      <c r="AT1787" s="24">
        <v>-1782.4366211042507</v>
      </c>
      <c r="AU1787" s="24">
        <v>-2942.0890149103943</v>
      </c>
      <c r="AV1787" s="24">
        <v>0</v>
      </c>
      <c r="AW1787" s="24">
        <v>0</v>
      </c>
      <c r="AX1787" s="24">
        <v>0</v>
      </c>
      <c r="AY1787" s="24">
        <v>0</v>
      </c>
      <c r="AZ1787" s="24">
        <v>0</v>
      </c>
      <c r="BA1787" s="24">
        <v>-1.5356743169928677</v>
      </c>
      <c r="BB1787" s="24">
        <v>-2.4955443128276897</v>
      </c>
      <c r="BC1787" s="24">
        <v>-1.5356743169928677</v>
      </c>
      <c r="BD1787" s="24">
        <v>-2.4955443128276897</v>
      </c>
      <c r="BE1787" s="24">
        <v>0</v>
      </c>
      <c r="BF1787" s="24">
        <v>0</v>
      </c>
      <c r="BG1787" s="24">
        <v>0</v>
      </c>
      <c r="BH1787" s="24">
        <v>0</v>
      </c>
      <c r="BI1787" s="24">
        <v>0</v>
      </c>
      <c r="BJ1787" s="24">
        <v>0</v>
      </c>
      <c r="BK1787" s="24">
        <v>0</v>
      </c>
      <c r="BL1787" s="24">
        <v>0</v>
      </c>
    </row>
    <row r="1788" spans="1:64" x14ac:dyDescent="0.25">
      <c r="A1788" t="s">
        <v>5127</v>
      </c>
      <c r="B1788">
        <v>100</v>
      </c>
      <c r="C1788">
        <v>2</v>
      </c>
      <c r="D1788">
        <v>9</v>
      </c>
      <c r="E1788" s="24">
        <v>0</v>
      </c>
      <c r="F1788" s="24">
        <v>0</v>
      </c>
      <c r="G1788" s="24">
        <v>0</v>
      </c>
      <c r="H1788" s="24">
        <v>0</v>
      </c>
      <c r="I1788" s="24">
        <v>0</v>
      </c>
      <c r="J1788" s="24">
        <v>0</v>
      </c>
      <c r="K1788" s="24">
        <v>28480.930488206446</v>
      </c>
      <c r="L1788" s="24">
        <v>-11248.22272004094</v>
      </c>
      <c r="M1788" s="24">
        <v>17232.707768165506</v>
      </c>
      <c r="N1788" s="24">
        <v>-17232.707768165506</v>
      </c>
      <c r="O1788" s="24">
        <v>-28480.930488206446</v>
      </c>
      <c r="P1788" s="24">
        <v>0</v>
      </c>
      <c r="Q1788" s="24">
        <v>2.4143978750755082</v>
      </c>
      <c r="R1788" s="24">
        <v>-0.93351444180660792</v>
      </c>
      <c r="S1788" s="24">
        <v>1.4808834332689003</v>
      </c>
      <c r="T1788" s="24">
        <v>0</v>
      </c>
      <c r="U1788" s="24">
        <v>0</v>
      </c>
      <c r="V1788" s="24">
        <v>0</v>
      </c>
      <c r="W1788" s="24">
        <v>0</v>
      </c>
      <c r="X1788" s="24">
        <v>0</v>
      </c>
      <c r="Y1788" s="24">
        <v>0</v>
      </c>
      <c r="Z1788" s="24">
        <v>0</v>
      </c>
      <c r="AA1788" s="24">
        <v>25632.837439385803</v>
      </c>
      <c r="AB1788" s="24">
        <v>-10123.400448036846</v>
      </c>
      <c r="AC1788" s="24">
        <v>15509.436991348955</v>
      </c>
      <c r="AD1788" s="24">
        <v>-15509.436991348979</v>
      </c>
      <c r="AE1788" s="24">
        <v>-25632.837439385708</v>
      </c>
      <c r="AF1788" s="24">
        <v>0</v>
      </c>
      <c r="AG1788" s="24">
        <v>2.4143978750755082</v>
      </c>
      <c r="AH1788" s="24">
        <v>-0.93351444180660792</v>
      </c>
      <c r="AI1788" s="24">
        <v>1.4808834332689003</v>
      </c>
      <c r="AJ1788" s="24">
        <v>0</v>
      </c>
      <c r="AK1788" s="24">
        <v>0</v>
      </c>
      <c r="AL1788" s="24">
        <v>0</v>
      </c>
      <c r="AM1788" s="24">
        <v>0</v>
      </c>
      <c r="AN1788" s="24">
        <v>0</v>
      </c>
      <c r="AO1788" s="24">
        <v>0</v>
      </c>
      <c r="AP1788" s="24">
        <v>0</v>
      </c>
      <c r="AQ1788" s="24">
        <v>2848.0930488206432</v>
      </c>
      <c r="AR1788" s="24">
        <v>-1124.822272004094</v>
      </c>
      <c r="AS1788" s="24">
        <v>1723.270776816551</v>
      </c>
      <c r="AT1788" s="24">
        <v>-1723.2707768165274</v>
      </c>
      <c r="AU1788" s="24">
        <v>-2848.0930488207377</v>
      </c>
      <c r="AV1788" s="24">
        <v>0</v>
      </c>
      <c r="AW1788" s="24">
        <v>0</v>
      </c>
      <c r="AX1788" s="24">
        <v>0</v>
      </c>
      <c r="AY1788" s="24">
        <v>0</v>
      </c>
      <c r="AZ1788" s="24">
        <v>0</v>
      </c>
      <c r="BA1788" s="24">
        <v>-1.4808834332689003</v>
      </c>
      <c r="BB1788" s="24">
        <v>-2.4143978750755082</v>
      </c>
      <c r="BC1788" s="24">
        <v>-1.4808834332689003</v>
      </c>
      <c r="BD1788" s="24">
        <v>-2.4143978750755082</v>
      </c>
      <c r="BE1788" s="24">
        <v>0</v>
      </c>
      <c r="BF1788" s="24">
        <v>0</v>
      </c>
      <c r="BG1788" s="24">
        <v>0</v>
      </c>
      <c r="BH1788" s="24">
        <v>0</v>
      </c>
      <c r="BI1788" s="24">
        <v>0</v>
      </c>
      <c r="BJ1788" s="24">
        <v>0</v>
      </c>
      <c r="BK1788" s="24">
        <v>0</v>
      </c>
      <c r="BL1788" s="24">
        <v>0</v>
      </c>
    </row>
    <row r="1789" spans="1:64" x14ac:dyDescent="0.25">
      <c r="A1789" t="s">
        <v>5127</v>
      </c>
      <c r="B1789">
        <v>101</v>
      </c>
      <c r="C1789">
        <v>2</v>
      </c>
      <c r="D1789">
        <v>9</v>
      </c>
      <c r="E1789" s="24">
        <v>0</v>
      </c>
      <c r="F1789" s="24">
        <v>0</v>
      </c>
      <c r="G1789" s="24">
        <v>0</v>
      </c>
      <c r="H1789" s="24">
        <v>0</v>
      </c>
      <c r="I1789" s="24">
        <v>0</v>
      </c>
      <c r="J1789" s="24">
        <v>0</v>
      </c>
      <c r="K1789" s="24">
        <v>27581.6088543972</v>
      </c>
      <c r="L1789" s="24">
        <v>-10911.979986689985</v>
      </c>
      <c r="M1789" s="24">
        <v>16669.628867707215</v>
      </c>
      <c r="N1789" s="24">
        <v>-16669.628867707215</v>
      </c>
      <c r="O1789" s="24">
        <v>-27581.6088543972</v>
      </c>
      <c r="P1789" s="24">
        <v>0</v>
      </c>
      <c r="Q1789" s="24">
        <v>2.3369371505455661</v>
      </c>
      <c r="R1789" s="24">
        <v>-0.90805652581940421</v>
      </c>
      <c r="S1789" s="24">
        <v>1.4288806247261618</v>
      </c>
      <c r="T1789" s="24">
        <v>0</v>
      </c>
      <c r="U1789" s="24">
        <v>0</v>
      </c>
      <c r="V1789" s="24">
        <v>0</v>
      </c>
      <c r="W1789" s="24">
        <v>0</v>
      </c>
      <c r="X1789" s="24">
        <v>0</v>
      </c>
      <c r="Y1789" s="24">
        <v>0</v>
      </c>
      <c r="Z1789" s="24">
        <v>0</v>
      </c>
      <c r="AA1789" s="24">
        <v>24823.44796895748</v>
      </c>
      <c r="AB1789" s="24">
        <v>-9820.7819880209863</v>
      </c>
      <c r="AC1789" s="24">
        <v>15002.665980936494</v>
      </c>
      <c r="AD1789" s="24">
        <v>-15002.665980936494</v>
      </c>
      <c r="AE1789" s="24">
        <v>-24823.44796895748</v>
      </c>
      <c r="AF1789" s="24">
        <v>0</v>
      </c>
      <c r="AG1789" s="24">
        <v>2.3369371505455661</v>
      </c>
      <c r="AH1789" s="24">
        <v>-0.90805652581940421</v>
      </c>
      <c r="AI1789" s="24">
        <v>1.4288806247261618</v>
      </c>
      <c r="AJ1789" s="24">
        <v>0</v>
      </c>
      <c r="AK1789" s="24">
        <v>0</v>
      </c>
      <c r="AL1789" s="24">
        <v>0</v>
      </c>
      <c r="AM1789" s="24">
        <v>0</v>
      </c>
      <c r="AN1789" s="24">
        <v>0</v>
      </c>
      <c r="AO1789" s="24">
        <v>0</v>
      </c>
      <c r="AP1789" s="24">
        <v>0</v>
      </c>
      <c r="AQ1789" s="24">
        <v>2758.16088543972</v>
      </c>
      <c r="AR1789" s="24">
        <v>-1091.1979986689985</v>
      </c>
      <c r="AS1789" s="24">
        <v>1666.9628867707215</v>
      </c>
      <c r="AT1789" s="24">
        <v>-1666.9628867707215</v>
      </c>
      <c r="AU1789" s="24">
        <v>-2758.16088543972</v>
      </c>
      <c r="AV1789" s="24">
        <v>0</v>
      </c>
      <c r="AW1789" s="24">
        <v>0</v>
      </c>
      <c r="AX1789" s="24">
        <v>0</v>
      </c>
      <c r="AY1789" s="24">
        <v>0</v>
      </c>
      <c r="AZ1789" s="24">
        <v>0</v>
      </c>
      <c r="BA1789" s="24">
        <v>-1.4288806247261618</v>
      </c>
      <c r="BB1789" s="24">
        <v>-2.3369371505455661</v>
      </c>
      <c r="BC1789" s="24">
        <v>-1.4288806247261618</v>
      </c>
      <c r="BD1789" s="24">
        <v>-2.3369371505455661</v>
      </c>
      <c r="BE1789" s="24">
        <v>0</v>
      </c>
      <c r="BF1789" s="24">
        <v>0</v>
      </c>
      <c r="BG1789" s="24">
        <v>0</v>
      </c>
      <c r="BH1789" s="24">
        <v>0</v>
      </c>
      <c r="BI1789" s="24">
        <v>0</v>
      </c>
      <c r="BJ1789" s="24">
        <v>0</v>
      </c>
      <c r="BK1789" s="24">
        <v>0</v>
      </c>
      <c r="BL1789" s="24">
        <v>0</v>
      </c>
    </row>
    <row r="1790" spans="1:64" x14ac:dyDescent="0.25">
      <c r="A1790" t="s">
        <v>5127</v>
      </c>
      <c r="B1790">
        <v>102</v>
      </c>
      <c r="C1790">
        <v>2</v>
      </c>
      <c r="D1790">
        <v>9</v>
      </c>
      <c r="E1790" s="24">
        <v>0</v>
      </c>
      <c r="F1790" s="24">
        <v>0</v>
      </c>
      <c r="G1790" s="24">
        <v>0</v>
      </c>
      <c r="H1790" s="24">
        <v>0</v>
      </c>
      <c r="I1790" s="24">
        <v>0</v>
      </c>
      <c r="J1790" s="24">
        <v>0</v>
      </c>
      <c r="K1790" s="24">
        <v>26720.692886798643</v>
      </c>
      <c r="L1790" s="24">
        <v>-10587.404105916619</v>
      </c>
      <c r="M1790" s="24">
        <v>16133.288780882023</v>
      </c>
      <c r="N1790" s="24">
        <v>-16133.288780882023</v>
      </c>
      <c r="O1790" s="24">
        <v>-26720.692886798643</v>
      </c>
      <c r="P1790" s="24">
        <v>0</v>
      </c>
      <c r="Q1790" s="24">
        <v>2.262944126926584</v>
      </c>
      <c r="R1790" s="24">
        <v>-0.88346508163186854</v>
      </c>
      <c r="S1790" s="24">
        <v>1.3794790452947154</v>
      </c>
      <c r="T1790" s="24">
        <v>0</v>
      </c>
      <c r="U1790" s="24">
        <v>0</v>
      </c>
      <c r="V1790" s="24">
        <v>0</v>
      </c>
      <c r="W1790" s="24">
        <v>0</v>
      </c>
      <c r="X1790" s="24">
        <v>0</v>
      </c>
      <c r="Y1790" s="24">
        <v>0</v>
      </c>
      <c r="Z1790" s="24">
        <v>0</v>
      </c>
      <c r="AA1790" s="24">
        <v>24048.623598118778</v>
      </c>
      <c r="AB1790" s="24">
        <v>-9528.663695324969</v>
      </c>
      <c r="AC1790" s="24">
        <v>14519.959902793822</v>
      </c>
      <c r="AD1790" s="24">
        <v>-14519.959902793751</v>
      </c>
      <c r="AE1790" s="24">
        <v>-24048.623598118778</v>
      </c>
      <c r="AF1790" s="24">
        <v>0</v>
      </c>
      <c r="AG1790" s="24">
        <v>2.262944126926584</v>
      </c>
      <c r="AH1790" s="24">
        <v>-0.88346508163186854</v>
      </c>
      <c r="AI1790" s="24">
        <v>1.3794790452947154</v>
      </c>
      <c r="AJ1790" s="24">
        <v>0</v>
      </c>
      <c r="AK1790" s="24">
        <v>0</v>
      </c>
      <c r="AL1790" s="24">
        <v>0</v>
      </c>
      <c r="AM1790" s="24">
        <v>0</v>
      </c>
      <c r="AN1790" s="24">
        <v>0</v>
      </c>
      <c r="AO1790" s="24">
        <v>0</v>
      </c>
      <c r="AP1790" s="24">
        <v>0</v>
      </c>
      <c r="AQ1790" s="24">
        <v>2672.0692886798643</v>
      </c>
      <c r="AR1790" s="24">
        <v>-1058.7404105916503</v>
      </c>
      <c r="AS1790" s="24">
        <v>1613.3288780882012</v>
      </c>
      <c r="AT1790" s="24">
        <v>-1613.3288780882722</v>
      </c>
      <c r="AU1790" s="24">
        <v>-2672.0692886798643</v>
      </c>
      <c r="AV1790" s="24">
        <v>0</v>
      </c>
      <c r="AW1790" s="24">
        <v>0</v>
      </c>
      <c r="AX1790" s="24">
        <v>0</v>
      </c>
      <c r="AY1790" s="24">
        <v>0</v>
      </c>
      <c r="AZ1790" s="24">
        <v>0</v>
      </c>
      <c r="BA1790" s="24">
        <v>-1.3794790452947154</v>
      </c>
      <c r="BB1790" s="24">
        <v>-2.262944126926584</v>
      </c>
      <c r="BC1790" s="24">
        <v>-1.3794790452947154</v>
      </c>
      <c r="BD1790" s="24">
        <v>-2.262944126926584</v>
      </c>
      <c r="BE1790" s="24">
        <v>0</v>
      </c>
      <c r="BF1790" s="24">
        <v>0</v>
      </c>
      <c r="BG1790" s="24">
        <v>0</v>
      </c>
      <c r="BH1790" s="24">
        <v>0</v>
      </c>
      <c r="BI1790" s="24">
        <v>0</v>
      </c>
      <c r="BJ1790" s="24">
        <v>0</v>
      </c>
      <c r="BK1790" s="24">
        <v>0</v>
      </c>
      <c r="BL1790" s="24">
        <v>0</v>
      </c>
    </row>
    <row r="1791" spans="1:64" x14ac:dyDescent="0.25">
      <c r="A1791" t="s">
        <v>5127</v>
      </c>
      <c r="B1791">
        <v>103</v>
      </c>
      <c r="C1791">
        <v>3</v>
      </c>
      <c r="D1791">
        <v>9</v>
      </c>
      <c r="E1791" s="24">
        <v>0</v>
      </c>
      <c r="F1791" s="24">
        <v>0</v>
      </c>
      <c r="G1791" s="24">
        <v>0</v>
      </c>
      <c r="H1791" s="24">
        <v>0</v>
      </c>
      <c r="I1791" s="24">
        <v>0</v>
      </c>
      <c r="J1791" s="24">
        <v>0</v>
      </c>
      <c r="K1791" s="24">
        <v>25896.098492386751</v>
      </c>
      <c r="L1791" s="24">
        <v>-10274.102626047097</v>
      </c>
      <c r="M1791" s="24">
        <v>15621.995866339654</v>
      </c>
      <c r="N1791" s="24">
        <v>-15621.995866339654</v>
      </c>
      <c r="O1791" s="24">
        <v>-25896.098492386751</v>
      </c>
      <c r="P1791" s="24">
        <v>0</v>
      </c>
      <c r="Q1791" s="24">
        <v>2.1922167574773539</v>
      </c>
      <c r="R1791" s="24">
        <v>-0.85970928940662361</v>
      </c>
      <c r="S1791" s="24">
        <v>1.3325074680707303</v>
      </c>
      <c r="T1791" s="24">
        <v>0</v>
      </c>
      <c r="U1791" s="24">
        <v>0</v>
      </c>
      <c r="V1791" s="24">
        <v>0</v>
      </c>
      <c r="W1791" s="24">
        <v>0</v>
      </c>
      <c r="X1791" s="24">
        <v>0</v>
      </c>
      <c r="Y1791" s="24">
        <v>0</v>
      </c>
      <c r="Z1791" s="24">
        <v>0</v>
      </c>
      <c r="AA1791" s="24">
        <v>23306.488643148077</v>
      </c>
      <c r="AB1791" s="24">
        <v>-9246.6923634423874</v>
      </c>
      <c r="AC1791" s="24">
        <v>14059.796279705688</v>
      </c>
      <c r="AD1791" s="24">
        <v>-14059.796279705712</v>
      </c>
      <c r="AE1791" s="24">
        <v>-23306.488643148099</v>
      </c>
      <c r="AF1791" s="24">
        <v>0</v>
      </c>
      <c r="AG1791" s="24">
        <v>2.1922167574773539</v>
      </c>
      <c r="AH1791" s="24">
        <v>-0.85970928940662361</v>
      </c>
      <c r="AI1791" s="24">
        <v>1.3325074680707303</v>
      </c>
      <c r="AJ1791" s="24">
        <v>0</v>
      </c>
      <c r="AK1791" s="24">
        <v>0</v>
      </c>
      <c r="AL1791" s="24">
        <v>0</v>
      </c>
      <c r="AM1791" s="24">
        <v>0</v>
      </c>
      <c r="AN1791" s="24">
        <v>0</v>
      </c>
      <c r="AO1791" s="24">
        <v>0</v>
      </c>
      <c r="AP1791" s="24">
        <v>0</v>
      </c>
      <c r="AQ1791" s="24">
        <v>2589.6098492386736</v>
      </c>
      <c r="AR1791" s="24">
        <v>-1027.4102626047097</v>
      </c>
      <c r="AS1791" s="24">
        <v>1562.1995866339657</v>
      </c>
      <c r="AT1791" s="24">
        <v>-1562.1995866339421</v>
      </c>
      <c r="AU1791" s="24">
        <v>-2589.6098492386518</v>
      </c>
      <c r="AV1791" s="24">
        <v>0</v>
      </c>
      <c r="AW1791" s="24">
        <v>0</v>
      </c>
      <c r="AX1791" s="24">
        <v>0</v>
      </c>
      <c r="AY1791" s="24">
        <v>0</v>
      </c>
      <c r="AZ1791" s="24">
        <v>0</v>
      </c>
      <c r="BA1791" s="24">
        <v>-1.3325074680707303</v>
      </c>
      <c r="BB1791" s="24">
        <v>-2.1922167574773539</v>
      </c>
      <c r="BC1791" s="24">
        <v>-1.3325074680707303</v>
      </c>
      <c r="BD1791" s="24">
        <v>-2.1922167574773539</v>
      </c>
      <c r="BE1791" s="24">
        <v>0</v>
      </c>
      <c r="BF1791" s="24">
        <v>0</v>
      </c>
      <c r="BG1791" s="24">
        <v>0</v>
      </c>
      <c r="BH1791" s="24">
        <v>0</v>
      </c>
      <c r="BI1791" s="24">
        <v>0</v>
      </c>
      <c r="BJ1791" s="24">
        <v>0</v>
      </c>
      <c r="BK1791" s="24">
        <v>0</v>
      </c>
      <c r="BL1791" s="24">
        <v>0</v>
      </c>
    </row>
    <row r="1792" spans="1:64" x14ac:dyDescent="0.25">
      <c r="A1792" t="s">
        <v>5127</v>
      </c>
      <c r="B1792">
        <v>104</v>
      </c>
      <c r="C1792">
        <v>3</v>
      </c>
      <c r="D1792">
        <v>9</v>
      </c>
      <c r="E1792" s="24">
        <v>0</v>
      </c>
      <c r="F1792" s="24">
        <v>0</v>
      </c>
      <c r="G1792" s="24">
        <v>0</v>
      </c>
      <c r="H1792" s="24">
        <v>0</v>
      </c>
      <c r="I1792" s="24">
        <v>0</v>
      </c>
      <c r="J1792" s="24">
        <v>0</v>
      </c>
      <c r="K1792" s="24">
        <v>25105.878433395177</v>
      </c>
      <c r="L1792" s="24">
        <v>-9971.6854325830936</v>
      </c>
      <c r="M1792" s="24">
        <v>15134.193000812083</v>
      </c>
      <c r="N1792" s="24">
        <v>-15134.193000812083</v>
      </c>
      <c r="O1792" s="24">
        <v>-25105.878433395177</v>
      </c>
      <c r="P1792" s="24">
        <v>0</v>
      </c>
      <c r="Q1792" s="24">
        <v>2.1245675673332585</v>
      </c>
      <c r="R1792" s="24">
        <v>-0.83675884856751281</v>
      </c>
      <c r="S1792" s="24">
        <v>1.2878087187657457</v>
      </c>
      <c r="T1792" s="24">
        <v>0</v>
      </c>
      <c r="U1792" s="24">
        <v>0</v>
      </c>
      <c r="V1792" s="24">
        <v>0</v>
      </c>
      <c r="W1792" s="24">
        <v>0</v>
      </c>
      <c r="X1792" s="24">
        <v>0</v>
      </c>
      <c r="Y1792" s="24">
        <v>0</v>
      </c>
      <c r="Z1792" s="24">
        <v>0</v>
      </c>
      <c r="AA1792" s="24">
        <v>22595.290590055662</v>
      </c>
      <c r="AB1792" s="24">
        <v>-8974.516889324761</v>
      </c>
      <c r="AC1792" s="24">
        <v>13620.773700730875</v>
      </c>
      <c r="AD1792" s="24">
        <v>-13620.773700730875</v>
      </c>
      <c r="AE1792" s="24">
        <v>-22595.290590055636</v>
      </c>
      <c r="AF1792" s="24">
        <v>0</v>
      </c>
      <c r="AG1792" s="24">
        <v>2.1245675673332585</v>
      </c>
      <c r="AH1792" s="24">
        <v>-0.83675884856751281</v>
      </c>
      <c r="AI1792" s="24">
        <v>1.2878087187657457</v>
      </c>
      <c r="AJ1792" s="24">
        <v>0</v>
      </c>
      <c r="AK1792" s="24">
        <v>0</v>
      </c>
      <c r="AL1792" s="24">
        <v>0</v>
      </c>
      <c r="AM1792" s="24">
        <v>0</v>
      </c>
      <c r="AN1792" s="24">
        <v>0</v>
      </c>
      <c r="AO1792" s="24">
        <v>0</v>
      </c>
      <c r="AP1792" s="24">
        <v>0</v>
      </c>
      <c r="AQ1792" s="24">
        <v>2510.5878433395155</v>
      </c>
      <c r="AR1792" s="24">
        <v>-997.16854325833265</v>
      </c>
      <c r="AS1792" s="24">
        <v>1513.4193000812083</v>
      </c>
      <c r="AT1792" s="24">
        <v>-1513.4193000812083</v>
      </c>
      <c r="AU1792" s="24">
        <v>-2510.587843339541</v>
      </c>
      <c r="AV1792" s="24">
        <v>0</v>
      </c>
      <c r="AW1792" s="24">
        <v>0</v>
      </c>
      <c r="AX1792" s="24">
        <v>0</v>
      </c>
      <c r="AY1792" s="24">
        <v>0</v>
      </c>
      <c r="AZ1792" s="24">
        <v>0</v>
      </c>
      <c r="BA1792" s="24">
        <v>-1.2878087187657457</v>
      </c>
      <c r="BB1792" s="24">
        <v>-2.1245675673332585</v>
      </c>
      <c r="BC1792" s="24">
        <v>-1.2878087187657457</v>
      </c>
      <c r="BD1792" s="24">
        <v>-2.1245675673332585</v>
      </c>
      <c r="BE1792" s="24">
        <v>0</v>
      </c>
      <c r="BF1792" s="24">
        <v>0</v>
      </c>
      <c r="BG1792" s="24">
        <v>0</v>
      </c>
      <c r="BH1792" s="24">
        <v>0</v>
      </c>
      <c r="BI1792" s="24">
        <v>0</v>
      </c>
      <c r="BJ1792" s="24">
        <v>0</v>
      </c>
      <c r="BK1792" s="24">
        <v>0</v>
      </c>
      <c r="BL1792" s="24">
        <v>0</v>
      </c>
    </row>
    <row r="1793" spans="1:64" x14ac:dyDescent="0.25">
      <c r="A1793" t="s">
        <v>5127</v>
      </c>
      <c r="B1793">
        <v>105</v>
      </c>
      <c r="C1793">
        <v>3</v>
      </c>
      <c r="D1793">
        <v>9</v>
      </c>
      <c r="E1793" s="24">
        <v>0</v>
      </c>
      <c r="F1793" s="24">
        <v>0</v>
      </c>
      <c r="G1793" s="24">
        <v>0</v>
      </c>
      <c r="H1793" s="24">
        <v>0</v>
      </c>
      <c r="I1793" s="24">
        <v>0</v>
      </c>
      <c r="J1793" s="24">
        <v>0</v>
      </c>
      <c r="K1793" s="24">
        <v>24348.211891537532</v>
      </c>
      <c r="L1793" s="24">
        <v>-9679.7672155313194</v>
      </c>
      <c r="M1793" s="24">
        <v>14668.444676006213</v>
      </c>
      <c r="N1793" s="24">
        <v>-14668.444676006213</v>
      </c>
      <c r="O1793" s="24">
        <v>-24348.211891537532</v>
      </c>
      <c r="P1793" s="24">
        <v>0</v>
      </c>
      <c r="Q1793" s="24">
        <v>2.0598224006137684</v>
      </c>
      <c r="R1793" s="24">
        <v>-0.81458410831493211</v>
      </c>
      <c r="S1793" s="24">
        <v>1.2452382922988363</v>
      </c>
      <c r="T1793" s="24">
        <v>0</v>
      </c>
      <c r="U1793" s="24">
        <v>0</v>
      </c>
      <c r="V1793" s="24">
        <v>0</v>
      </c>
      <c r="W1793" s="24">
        <v>0</v>
      </c>
      <c r="X1793" s="24">
        <v>0</v>
      </c>
      <c r="Y1793" s="24">
        <v>0</v>
      </c>
      <c r="Z1793" s="24">
        <v>0</v>
      </c>
      <c r="AA1793" s="24">
        <v>21913.390702383778</v>
      </c>
      <c r="AB1793" s="24">
        <v>-8711.7904939781874</v>
      </c>
      <c r="AC1793" s="24">
        <v>13201.600208405593</v>
      </c>
      <c r="AD1793" s="24">
        <v>-13201.600208405638</v>
      </c>
      <c r="AE1793" s="24">
        <v>-21913.390702383826</v>
      </c>
      <c r="AF1793" s="24">
        <v>0</v>
      </c>
      <c r="AG1793" s="24">
        <v>2.0598224006137684</v>
      </c>
      <c r="AH1793" s="24">
        <v>-0.81458410831493211</v>
      </c>
      <c r="AI1793" s="24">
        <v>1.2452382922988363</v>
      </c>
      <c r="AJ1793" s="24">
        <v>0</v>
      </c>
      <c r="AK1793" s="24">
        <v>0</v>
      </c>
      <c r="AL1793" s="24">
        <v>0</v>
      </c>
      <c r="AM1793" s="24">
        <v>0</v>
      </c>
      <c r="AN1793" s="24">
        <v>0</v>
      </c>
      <c r="AO1793" s="24">
        <v>0</v>
      </c>
      <c r="AP1793" s="24">
        <v>0</v>
      </c>
      <c r="AQ1793" s="24">
        <v>2434.8211891537539</v>
      </c>
      <c r="AR1793" s="24">
        <v>-967.97672155313194</v>
      </c>
      <c r="AS1793" s="24">
        <v>1466.8444676006202</v>
      </c>
      <c r="AT1793" s="24">
        <v>-1466.8444676005747</v>
      </c>
      <c r="AU1793" s="24">
        <v>-2434.8211891537067</v>
      </c>
      <c r="AV1793" s="24">
        <v>0</v>
      </c>
      <c r="AW1793" s="24">
        <v>0</v>
      </c>
      <c r="AX1793" s="24">
        <v>0</v>
      </c>
      <c r="AY1793" s="24">
        <v>0</v>
      </c>
      <c r="AZ1793" s="24">
        <v>0</v>
      </c>
      <c r="BA1793" s="24">
        <v>-1.2452382922988363</v>
      </c>
      <c r="BB1793" s="24">
        <v>-2.0598224006137684</v>
      </c>
      <c r="BC1793" s="24">
        <v>-1.2452382922988363</v>
      </c>
      <c r="BD1793" s="24">
        <v>-2.0598224006137684</v>
      </c>
      <c r="BE1793" s="24">
        <v>0</v>
      </c>
      <c r="BF1793" s="24">
        <v>0</v>
      </c>
      <c r="BG1793" s="24">
        <v>0</v>
      </c>
      <c r="BH1793" s="24">
        <v>0</v>
      </c>
      <c r="BI1793" s="24">
        <v>0</v>
      </c>
      <c r="BJ1793" s="24">
        <v>0</v>
      </c>
      <c r="BK1793" s="24">
        <v>0</v>
      </c>
      <c r="BL1793" s="24">
        <v>0</v>
      </c>
    </row>
    <row r="1794" spans="1:64" x14ac:dyDescent="0.25">
      <c r="A1794" t="s">
        <v>5127</v>
      </c>
      <c r="B1794">
        <v>106</v>
      </c>
      <c r="C1794">
        <v>4</v>
      </c>
      <c r="D1794">
        <v>9</v>
      </c>
      <c r="E1794" s="24">
        <v>0</v>
      </c>
      <c r="F1794" s="24">
        <v>0</v>
      </c>
      <c r="G1794" s="24">
        <v>0</v>
      </c>
      <c r="H1794" s="24">
        <v>0</v>
      </c>
      <c r="I1794" s="24">
        <v>0</v>
      </c>
      <c r="J1794" s="24">
        <v>0</v>
      </c>
      <c r="K1794" s="24">
        <v>23621.394920748658</v>
      </c>
      <c r="L1794" s="24">
        <v>-9397.9693768350407</v>
      </c>
      <c r="M1794" s="24">
        <v>14223.425543913618</v>
      </c>
      <c r="N1794" s="24">
        <v>-14223.425543913618</v>
      </c>
      <c r="O1794" s="24">
        <v>-23621.394920748658</v>
      </c>
      <c r="P1794" s="24">
        <v>0</v>
      </c>
      <c r="Q1794" s="24">
        <v>1.9978192922631592</v>
      </c>
      <c r="R1794" s="24">
        <v>-0.79315616414356782</v>
      </c>
      <c r="S1794" s="24">
        <v>1.2046631281195914</v>
      </c>
      <c r="T1794" s="24">
        <v>0</v>
      </c>
      <c r="U1794" s="24">
        <v>0</v>
      </c>
      <c r="V1794" s="24">
        <v>0</v>
      </c>
      <c r="W1794" s="24">
        <v>0</v>
      </c>
      <c r="X1794" s="24">
        <v>0</v>
      </c>
      <c r="Y1794" s="24">
        <v>0</v>
      </c>
      <c r="Z1794" s="24">
        <v>0</v>
      </c>
      <c r="AA1794" s="24">
        <v>21259.255428673794</v>
      </c>
      <c r="AB1794" s="24">
        <v>-8458.17243915156</v>
      </c>
      <c r="AC1794" s="24">
        <v>12801.082989522256</v>
      </c>
      <c r="AD1794" s="24">
        <v>-12801.082989522256</v>
      </c>
      <c r="AE1794" s="24">
        <v>-21259.255428673816</v>
      </c>
      <c r="AF1794" s="24">
        <v>0</v>
      </c>
      <c r="AG1794" s="24">
        <v>1.9978192922631592</v>
      </c>
      <c r="AH1794" s="24">
        <v>-0.79315616414356782</v>
      </c>
      <c r="AI1794" s="24">
        <v>1.2046631281195914</v>
      </c>
      <c r="AJ1794" s="24">
        <v>0</v>
      </c>
      <c r="AK1794" s="24">
        <v>0</v>
      </c>
      <c r="AL1794" s="24">
        <v>0</v>
      </c>
      <c r="AM1794" s="24">
        <v>0</v>
      </c>
      <c r="AN1794" s="24">
        <v>0</v>
      </c>
      <c r="AO1794" s="24">
        <v>0</v>
      </c>
      <c r="AP1794" s="24">
        <v>0</v>
      </c>
      <c r="AQ1794" s="24">
        <v>2362.1394920748644</v>
      </c>
      <c r="AR1794" s="24">
        <v>-939.79693768348079</v>
      </c>
      <c r="AS1794" s="24">
        <v>1422.3425543913618</v>
      </c>
      <c r="AT1794" s="24">
        <v>-1422.3425543913618</v>
      </c>
      <c r="AU1794" s="24">
        <v>-2362.1394920748426</v>
      </c>
      <c r="AV1794" s="24">
        <v>0</v>
      </c>
      <c r="AW1794" s="24">
        <v>0</v>
      </c>
      <c r="AX1794" s="24">
        <v>0</v>
      </c>
      <c r="AY1794" s="24">
        <v>0</v>
      </c>
      <c r="AZ1794" s="24">
        <v>0</v>
      </c>
      <c r="BA1794" s="24">
        <v>-1.2046631281195914</v>
      </c>
      <c r="BB1794" s="24">
        <v>-1.9978192922631592</v>
      </c>
      <c r="BC1794" s="24">
        <v>-1.2046631281195914</v>
      </c>
      <c r="BD1794" s="24">
        <v>-1.9978192922631592</v>
      </c>
      <c r="BE1794" s="24">
        <v>0</v>
      </c>
      <c r="BF1794" s="24">
        <v>0</v>
      </c>
      <c r="BG1794" s="24">
        <v>0</v>
      </c>
      <c r="BH1794" s="24">
        <v>0</v>
      </c>
      <c r="BI1794" s="24">
        <v>0</v>
      </c>
      <c r="BJ1794" s="24">
        <v>0</v>
      </c>
      <c r="BK1794" s="24">
        <v>0</v>
      </c>
      <c r="BL1794" s="24">
        <v>0</v>
      </c>
    </row>
    <row r="1795" spans="1:64" x14ac:dyDescent="0.25">
      <c r="A1795" t="s">
        <v>5127</v>
      </c>
      <c r="B1795">
        <v>107</v>
      </c>
      <c r="C1795">
        <v>4</v>
      </c>
      <c r="D1795">
        <v>9</v>
      </c>
      <c r="E1795" s="24">
        <v>0</v>
      </c>
      <c r="F1795" s="24">
        <v>0</v>
      </c>
      <c r="G1795" s="24">
        <v>0</v>
      </c>
      <c r="H1795" s="24">
        <v>0</v>
      </c>
      <c r="I1795" s="24">
        <v>0</v>
      </c>
      <c r="J1795" s="24">
        <v>0</v>
      </c>
      <c r="K1795" s="24">
        <v>22923.83170768898</v>
      </c>
      <c r="L1795" s="24">
        <v>-9125.9214831534773</v>
      </c>
      <c r="M1795" s="24">
        <v>13797.910224535502</v>
      </c>
      <c r="N1795" s="24">
        <v>-13797.910224535502</v>
      </c>
      <c r="O1795" s="24">
        <v>-22923.83170768898</v>
      </c>
      <c r="P1795" s="24">
        <v>0</v>
      </c>
      <c r="Q1795" s="24">
        <v>1.9384074505720719</v>
      </c>
      <c r="R1795" s="24">
        <v>-0.77244692707154172</v>
      </c>
      <c r="S1795" s="24">
        <v>1.1659605235005301</v>
      </c>
      <c r="T1795" s="24">
        <v>0</v>
      </c>
      <c r="U1795" s="24">
        <v>0</v>
      </c>
      <c r="V1795" s="24">
        <v>0</v>
      </c>
      <c r="W1795" s="24">
        <v>0</v>
      </c>
      <c r="X1795" s="24">
        <v>0</v>
      </c>
      <c r="Y1795" s="24">
        <v>0</v>
      </c>
      <c r="Z1795" s="24">
        <v>0</v>
      </c>
      <c r="AA1795" s="24">
        <v>20631.448536920081</v>
      </c>
      <c r="AB1795" s="24">
        <v>-8213.3293348381412</v>
      </c>
      <c r="AC1795" s="24">
        <v>12418.119202081953</v>
      </c>
      <c r="AD1795" s="24">
        <v>-12418.119202081929</v>
      </c>
      <c r="AE1795" s="24">
        <v>-20631.448536920012</v>
      </c>
      <c r="AF1795" s="24">
        <v>0</v>
      </c>
      <c r="AG1795" s="24">
        <v>1.9384074505720719</v>
      </c>
      <c r="AH1795" s="24">
        <v>-0.77244692707154172</v>
      </c>
      <c r="AI1795" s="24">
        <v>1.1659605235005301</v>
      </c>
      <c r="AJ1795" s="24">
        <v>0</v>
      </c>
      <c r="AK1795" s="24">
        <v>0</v>
      </c>
      <c r="AL1795" s="24">
        <v>0</v>
      </c>
      <c r="AM1795" s="24">
        <v>0</v>
      </c>
      <c r="AN1795" s="24">
        <v>0</v>
      </c>
      <c r="AO1795" s="24">
        <v>0</v>
      </c>
      <c r="AP1795" s="24">
        <v>0</v>
      </c>
      <c r="AQ1795" s="24">
        <v>2292.3831707688987</v>
      </c>
      <c r="AR1795" s="24">
        <v>-912.59214831533609</v>
      </c>
      <c r="AS1795" s="24">
        <v>1379.7910224535499</v>
      </c>
      <c r="AT1795" s="24">
        <v>-1379.7910224535735</v>
      </c>
      <c r="AU1795" s="24">
        <v>-2292.3831707689678</v>
      </c>
      <c r="AV1795" s="24">
        <v>0</v>
      </c>
      <c r="AW1795" s="24">
        <v>0</v>
      </c>
      <c r="AX1795" s="24">
        <v>0</v>
      </c>
      <c r="AY1795" s="24">
        <v>0</v>
      </c>
      <c r="AZ1795" s="24">
        <v>0</v>
      </c>
      <c r="BA1795" s="24">
        <v>-1.1659605235005301</v>
      </c>
      <c r="BB1795" s="24">
        <v>-1.9384074505720719</v>
      </c>
      <c r="BC1795" s="24">
        <v>-1.1659605235005301</v>
      </c>
      <c r="BD1795" s="24">
        <v>-1.9384074505720719</v>
      </c>
      <c r="BE1795" s="24">
        <v>0</v>
      </c>
      <c r="BF1795" s="24">
        <v>0</v>
      </c>
      <c r="BG1795" s="24">
        <v>0</v>
      </c>
      <c r="BH1795" s="24">
        <v>0</v>
      </c>
      <c r="BI1795" s="24">
        <v>0</v>
      </c>
      <c r="BJ1795" s="24">
        <v>0</v>
      </c>
      <c r="BK1795" s="24">
        <v>0</v>
      </c>
      <c r="BL1795" s="24">
        <v>0</v>
      </c>
    </row>
    <row r="1796" spans="1:64" x14ac:dyDescent="0.25">
      <c r="A1796" t="s">
        <v>5127</v>
      </c>
      <c r="B1796">
        <v>108</v>
      </c>
      <c r="C1796">
        <v>4</v>
      </c>
      <c r="D1796">
        <v>9</v>
      </c>
      <c r="E1796" s="24">
        <v>0</v>
      </c>
      <c r="F1796" s="24">
        <v>0</v>
      </c>
      <c r="G1796" s="24">
        <v>0</v>
      </c>
      <c r="H1796" s="24">
        <v>0</v>
      </c>
      <c r="I1796" s="24">
        <v>0</v>
      </c>
      <c r="J1796" s="24">
        <v>0</v>
      </c>
      <c r="K1796" s="24">
        <v>22254.02656670846</v>
      </c>
      <c r="L1796" s="24">
        <v>-8863.2623496996239</v>
      </c>
      <c r="M1796" s="24">
        <v>13390.764217008837</v>
      </c>
      <c r="N1796" s="24">
        <v>-13390.764217008837</v>
      </c>
      <c r="O1796" s="24">
        <v>-22254.02656670846</v>
      </c>
      <c r="P1796" s="24">
        <v>0</v>
      </c>
      <c r="Q1796" s="24">
        <v>1.8814463381001474</v>
      </c>
      <c r="R1796" s="24">
        <v>-0.752429171025085</v>
      </c>
      <c r="S1796" s="24">
        <v>1.1290171670750624</v>
      </c>
      <c r="T1796" s="24">
        <v>0</v>
      </c>
      <c r="U1796" s="24">
        <v>0</v>
      </c>
      <c r="V1796" s="24">
        <v>0</v>
      </c>
      <c r="W1796" s="24">
        <v>0</v>
      </c>
      <c r="X1796" s="24">
        <v>0</v>
      </c>
      <c r="Y1796" s="24">
        <v>0</v>
      </c>
      <c r="Z1796" s="24">
        <v>0</v>
      </c>
      <c r="AA1796" s="24">
        <v>20028.623910037615</v>
      </c>
      <c r="AB1796" s="24">
        <v>-7976.9361147296149</v>
      </c>
      <c r="AC1796" s="24">
        <v>12051.687795307953</v>
      </c>
      <c r="AD1796" s="24">
        <v>-12051.687795307953</v>
      </c>
      <c r="AE1796" s="24">
        <v>-20028.623910037684</v>
      </c>
      <c r="AF1796" s="24">
        <v>0</v>
      </c>
      <c r="AG1796" s="24">
        <v>1.8814463381001474</v>
      </c>
      <c r="AH1796" s="24">
        <v>-0.752429171025085</v>
      </c>
      <c r="AI1796" s="24">
        <v>1.1290171670750624</v>
      </c>
      <c r="AJ1796" s="24">
        <v>0</v>
      </c>
      <c r="AK1796" s="24">
        <v>0</v>
      </c>
      <c r="AL1796" s="24">
        <v>0</v>
      </c>
      <c r="AM1796" s="24">
        <v>0</v>
      </c>
      <c r="AN1796" s="24">
        <v>0</v>
      </c>
      <c r="AO1796" s="24">
        <v>0</v>
      </c>
      <c r="AP1796" s="24">
        <v>0</v>
      </c>
      <c r="AQ1796" s="24">
        <v>2225.4026566708453</v>
      </c>
      <c r="AR1796" s="24">
        <v>-886.32623497000895</v>
      </c>
      <c r="AS1796" s="24">
        <v>1339.0764217008837</v>
      </c>
      <c r="AT1796" s="24">
        <v>-1339.0764217008837</v>
      </c>
      <c r="AU1796" s="24">
        <v>-2225.4026566707762</v>
      </c>
      <c r="AV1796" s="24">
        <v>0</v>
      </c>
      <c r="AW1796" s="24">
        <v>0</v>
      </c>
      <c r="AX1796" s="24">
        <v>0</v>
      </c>
      <c r="AY1796" s="24">
        <v>0</v>
      </c>
      <c r="AZ1796" s="24">
        <v>0</v>
      </c>
      <c r="BA1796" s="24">
        <v>-1.1290171670750624</v>
      </c>
      <c r="BB1796" s="24">
        <v>-1.8814463381001474</v>
      </c>
      <c r="BC1796" s="24">
        <v>-1.1290171670750624</v>
      </c>
      <c r="BD1796" s="24">
        <v>-1.8814463381001474</v>
      </c>
      <c r="BE1796" s="24">
        <v>0</v>
      </c>
      <c r="BF1796" s="24">
        <v>0</v>
      </c>
      <c r="BG1796" s="24">
        <v>0</v>
      </c>
      <c r="BH1796" s="24">
        <v>0</v>
      </c>
      <c r="BI1796" s="24">
        <v>0</v>
      </c>
      <c r="BJ1796" s="24">
        <v>0</v>
      </c>
      <c r="BK1796" s="24">
        <v>0</v>
      </c>
      <c r="BL1796" s="24">
        <v>0</v>
      </c>
    </row>
    <row r="1797" spans="1:64" x14ac:dyDescent="0.25">
      <c r="A1797" t="s">
        <v>5127</v>
      </c>
      <c r="B1797">
        <v>109</v>
      </c>
      <c r="C1797">
        <v>1</v>
      </c>
      <c r="D1797">
        <v>10</v>
      </c>
      <c r="E1797" s="24">
        <v>0</v>
      </c>
      <c r="F1797" s="24">
        <v>0</v>
      </c>
      <c r="G1797" s="24">
        <v>0</v>
      </c>
      <c r="H1797" s="24">
        <v>0</v>
      </c>
      <c r="I1797" s="24">
        <v>0</v>
      </c>
      <c r="J1797" s="24">
        <v>0</v>
      </c>
      <c r="K1797" s="24">
        <v>21610.57660244219</v>
      </c>
      <c r="L1797" s="24">
        <v>-8609.6408250331879</v>
      </c>
      <c r="M1797" s="24">
        <v>13000.935777409002</v>
      </c>
      <c r="N1797" s="24">
        <v>-13000.935777409002</v>
      </c>
      <c r="O1797" s="24">
        <v>-21610.57660244219</v>
      </c>
      <c r="P1797" s="24">
        <v>0</v>
      </c>
      <c r="Q1797" s="24">
        <v>1.8268048402160275</v>
      </c>
      <c r="R1797" s="24">
        <v>-0.73307656276688249</v>
      </c>
      <c r="S1797" s="24">
        <v>1.093728277449145</v>
      </c>
      <c r="T1797" s="24">
        <v>0</v>
      </c>
      <c r="U1797" s="24">
        <v>0</v>
      </c>
      <c r="V1797" s="24">
        <v>0</v>
      </c>
      <c r="W1797" s="24">
        <v>0</v>
      </c>
      <c r="X1797" s="24">
        <v>0</v>
      </c>
      <c r="Y1797" s="24">
        <v>0</v>
      </c>
      <c r="Z1797" s="24">
        <v>0</v>
      </c>
      <c r="AA1797" s="24">
        <v>19449.51894219797</v>
      </c>
      <c r="AB1797" s="24">
        <v>-7748.676742529904</v>
      </c>
      <c r="AC1797" s="24">
        <v>11700.842199668103</v>
      </c>
      <c r="AD1797" s="24">
        <v>-11700.842199668055</v>
      </c>
      <c r="AE1797" s="24">
        <v>-19449.518942197901</v>
      </c>
      <c r="AF1797" s="24">
        <v>0</v>
      </c>
      <c r="AG1797" s="24">
        <v>1.8268048402160275</v>
      </c>
      <c r="AH1797" s="24">
        <v>-0.73307656276688249</v>
      </c>
      <c r="AI1797" s="24">
        <v>1.093728277449145</v>
      </c>
      <c r="AJ1797" s="24">
        <v>0</v>
      </c>
      <c r="AK1797" s="24">
        <v>0</v>
      </c>
      <c r="AL1797" s="24">
        <v>0</v>
      </c>
      <c r="AM1797" s="24">
        <v>0</v>
      </c>
      <c r="AN1797" s="24">
        <v>0</v>
      </c>
      <c r="AO1797" s="24">
        <v>0</v>
      </c>
      <c r="AP1797" s="24">
        <v>0</v>
      </c>
      <c r="AQ1797" s="24">
        <v>2161.0576602442197</v>
      </c>
      <c r="AR1797" s="24">
        <v>-860.96408250328386</v>
      </c>
      <c r="AS1797" s="24">
        <v>1300.0935777408995</v>
      </c>
      <c r="AT1797" s="24">
        <v>-1300.0935777409468</v>
      </c>
      <c r="AU1797" s="24">
        <v>-2161.0576602442889</v>
      </c>
      <c r="AV1797" s="24">
        <v>0</v>
      </c>
      <c r="AW1797" s="24">
        <v>0</v>
      </c>
      <c r="AX1797" s="24">
        <v>0</v>
      </c>
      <c r="AY1797" s="24">
        <v>0</v>
      </c>
      <c r="AZ1797" s="24">
        <v>0</v>
      </c>
      <c r="BA1797" s="24">
        <v>-1.093728277449145</v>
      </c>
      <c r="BB1797" s="24">
        <v>-1.8268048402160275</v>
      </c>
      <c r="BC1797" s="24">
        <v>-1.093728277449145</v>
      </c>
      <c r="BD1797" s="24">
        <v>-1.8268048402160275</v>
      </c>
      <c r="BE1797" s="24">
        <v>0</v>
      </c>
      <c r="BF1797" s="24">
        <v>0</v>
      </c>
      <c r="BG1797" s="24">
        <v>0</v>
      </c>
      <c r="BH1797" s="24">
        <v>0</v>
      </c>
      <c r="BI1797" s="24">
        <v>0</v>
      </c>
      <c r="BJ1797" s="24">
        <v>0</v>
      </c>
      <c r="BK1797" s="24">
        <v>0</v>
      </c>
      <c r="BL1797" s="24">
        <v>0</v>
      </c>
    </row>
    <row r="1798" spans="1:64" x14ac:dyDescent="0.25">
      <c r="A1798" t="s">
        <v>5127</v>
      </c>
      <c r="B1798">
        <v>110</v>
      </c>
      <c r="C1798">
        <v>1</v>
      </c>
      <c r="D1798">
        <v>10</v>
      </c>
      <c r="E1798" s="24">
        <v>0</v>
      </c>
      <c r="F1798" s="24">
        <v>0</v>
      </c>
      <c r="G1798" s="24">
        <v>0</v>
      </c>
      <c r="H1798" s="24">
        <v>0</v>
      </c>
      <c r="I1798" s="24">
        <v>0</v>
      </c>
      <c r="J1798" s="24">
        <v>0</v>
      </c>
      <c r="K1798" s="24">
        <v>20992.164979671128</v>
      </c>
      <c r="L1798" s="24">
        <v>-8364.7163338614628</v>
      </c>
      <c r="M1798" s="24">
        <v>12627.448645809665</v>
      </c>
      <c r="N1798" s="24">
        <v>-12627.448645809665</v>
      </c>
      <c r="O1798" s="24">
        <v>-20992.164979671128</v>
      </c>
      <c r="P1798" s="24">
        <v>0</v>
      </c>
      <c r="Q1798" s="24">
        <v>1.774360511797056</v>
      </c>
      <c r="R1798" s="24">
        <v>-0.71436367792756528</v>
      </c>
      <c r="S1798" s="24">
        <v>1.0599968338694907</v>
      </c>
      <c r="T1798" s="24">
        <v>0</v>
      </c>
      <c r="U1798" s="24">
        <v>0</v>
      </c>
      <c r="V1798" s="24">
        <v>0</v>
      </c>
      <c r="W1798" s="24">
        <v>0</v>
      </c>
      <c r="X1798" s="24">
        <v>0</v>
      </c>
      <c r="Y1798" s="24">
        <v>0</v>
      </c>
      <c r="Z1798" s="24">
        <v>0</v>
      </c>
      <c r="AA1798" s="24">
        <v>18892.948481704017</v>
      </c>
      <c r="AB1798" s="24">
        <v>-7528.2447004753049</v>
      </c>
      <c r="AC1798" s="24">
        <v>11364.7037812287</v>
      </c>
      <c r="AD1798" s="24">
        <v>-11364.703781228745</v>
      </c>
      <c r="AE1798" s="24">
        <v>-18892.948481703992</v>
      </c>
      <c r="AF1798" s="24">
        <v>0</v>
      </c>
      <c r="AG1798" s="24">
        <v>1.774360511797056</v>
      </c>
      <c r="AH1798" s="24">
        <v>-0.71436367792756528</v>
      </c>
      <c r="AI1798" s="24">
        <v>1.0599968338694907</v>
      </c>
      <c r="AJ1798" s="24">
        <v>0</v>
      </c>
      <c r="AK1798" s="24">
        <v>0</v>
      </c>
      <c r="AL1798" s="24">
        <v>0</v>
      </c>
      <c r="AM1798" s="24">
        <v>0</v>
      </c>
      <c r="AN1798" s="24">
        <v>0</v>
      </c>
      <c r="AO1798" s="24">
        <v>0</v>
      </c>
      <c r="AP1798" s="24">
        <v>0</v>
      </c>
      <c r="AQ1798" s="24">
        <v>2099.2164979671106</v>
      </c>
      <c r="AR1798" s="24">
        <v>-836.47163338615792</v>
      </c>
      <c r="AS1798" s="24">
        <v>1262.7448645809654</v>
      </c>
      <c r="AT1798" s="24">
        <v>-1262.74486458092</v>
      </c>
      <c r="AU1798" s="24">
        <v>-2099.2164979671361</v>
      </c>
      <c r="AV1798" s="24">
        <v>0</v>
      </c>
      <c r="AW1798" s="24">
        <v>0</v>
      </c>
      <c r="AX1798" s="24">
        <v>0</v>
      </c>
      <c r="AY1798" s="24">
        <v>0</v>
      </c>
      <c r="AZ1798" s="24">
        <v>0</v>
      </c>
      <c r="BA1798" s="24">
        <v>-1.0599968338694907</v>
      </c>
      <c r="BB1798" s="24">
        <v>-1.774360511797056</v>
      </c>
      <c r="BC1798" s="24">
        <v>-1.0599968338694907</v>
      </c>
      <c r="BD1798" s="24">
        <v>-1.774360511797056</v>
      </c>
      <c r="BE1798" s="24">
        <v>0</v>
      </c>
      <c r="BF1798" s="24">
        <v>0</v>
      </c>
      <c r="BG1798" s="24">
        <v>0</v>
      </c>
      <c r="BH1798" s="24">
        <v>0</v>
      </c>
      <c r="BI1798" s="24">
        <v>0</v>
      </c>
      <c r="BJ1798" s="24">
        <v>0</v>
      </c>
      <c r="BK1798" s="24">
        <v>0</v>
      </c>
      <c r="BL1798" s="24">
        <v>0</v>
      </c>
    </row>
    <row r="1799" spans="1:64" x14ac:dyDescent="0.25">
      <c r="A1799" t="s">
        <v>5127</v>
      </c>
      <c r="B1799">
        <v>111</v>
      </c>
      <c r="C1799">
        <v>1</v>
      </c>
      <c r="D1799">
        <v>10</v>
      </c>
      <c r="E1799" s="24">
        <v>0</v>
      </c>
      <c r="F1799" s="24">
        <v>0</v>
      </c>
      <c r="G1799" s="24">
        <v>0</v>
      </c>
      <c r="H1799" s="24">
        <v>0</v>
      </c>
      <c r="I1799" s="24">
        <v>0</v>
      </c>
      <c r="J1799" s="24">
        <v>0</v>
      </c>
      <c r="K1799" s="24">
        <v>20397.55474550277</v>
      </c>
      <c r="L1799" s="24">
        <v>-8128.1592246303335</v>
      </c>
      <c r="M1799" s="24">
        <v>12269.395520872436</v>
      </c>
      <c r="N1799" s="24">
        <v>-12269.395520872436</v>
      </c>
      <c r="O1799" s="24">
        <v>-20397.55474550277</v>
      </c>
      <c r="P1799" s="24">
        <v>0</v>
      </c>
      <c r="Q1799" s="24">
        <v>1.7239988937559474</v>
      </c>
      <c r="R1799" s="24">
        <v>-0.6962660060341932</v>
      </c>
      <c r="S1799" s="24">
        <v>1.0277328877217542</v>
      </c>
      <c r="T1799" s="24">
        <v>0</v>
      </c>
      <c r="U1799" s="24">
        <v>0</v>
      </c>
      <c r="V1799" s="24">
        <v>0</v>
      </c>
      <c r="W1799" s="24">
        <v>0</v>
      </c>
      <c r="X1799" s="24">
        <v>0</v>
      </c>
      <c r="Y1799" s="24">
        <v>0</v>
      </c>
      <c r="Z1799" s="24">
        <v>0</v>
      </c>
      <c r="AA1799" s="24">
        <v>18357.799270952495</v>
      </c>
      <c r="AB1799" s="24">
        <v>-7315.3433021673118</v>
      </c>
      <c r="AC1799" s="24">
        <v>11042.455968785192</v>
      </c>
      <c r="AD1799" s="24">
        <v>-11042.455968785158</v>
      </c>
      <c r="AE1799" s="24">
        <v>-18357.799270952586</v>
      </c>
      <c r="AF1799" s="24">
        <v>0</v>
      </c>
      <c r="AG1799" s="24">
        <v>1.7239988937559474</v>
      </c>
      <c r="AH1799" s="24">
        <v>-0.6962660060341932</v>
      </c>
      <c r="AI1799" s="24">
        <v>1.0277328877217542</v>
      </c>
      <c r="AJ1799" s="24">
        <v>0</v>
      </c>
      <c r="AK1799" s="24">
        <v>0</v>
      </c>
      <c r="AL1799" s="24">
        <v>0</v>
      </c>
      <c r="AM1799" s="24">
        <v>0</v>
      </c>
      <c r="AN1799" s="24">
        <v>0</v>
      </c>
      <c r="AO1799" s="24">
        <v>0</v>
      </c>
      <c r="AP1799" s="24">
        <v>0</v>
      </c>
      <c r="AQ1799" s="24">
        <v>2039.7554745502748</v>
      </c>
      <c r="AR1799" s="24">
        <v>-812.81592246302171</v>
      </c>
      <c r="AS1799" s="24">
        <v>1226.939552087244</v>
      </c>
      <c r="AT1799" s="24">
        <v>-1226.9395520872786</v>
      </c>
      <c r="AU1799" s="24">
        <v>-2039.7554745501839</v>
      </c>
      <c r="AV1799" s="24">
        <v>0</v>
      </c>
      <c r="AW1799" s="24">
        <v>0</v>
      </c>
      <c r="AX1799" s="24">
        <v>0</v>
      </c>
      <c r="AY1799" s="24">
        <v>0</v>
      </c>
      <c r="AZ1799" s="24">
        <v>0</v>
      </c>
      <c r="BA1799" s="24">
        <v>-1.0277328877217542</v>
      </c>
      <c r="BB1799" s="24">
        <v>-1.7239988937559474</v>
      </c>
      <c r="BC1799" s="24">
        <v>-1.0277328877217542</v>
      </c>
      <c r="BD1799" s="24">
        <v>-1.7239988937559474</v>
      </c>
      <c r="BE1799" s="24">
        <v>0</v>
      </c>
      <c r="BF1799" s="24">
        <v>0</v>
      </c>
      <c r="BG1799" s="24">
        <v>0</v>
      </c>
      <c r="BH1799" s="24">
        <v>0</v>
      </c>
      <c r="BI1799" s="24">
        <v>0</v>
      </c>
      <c r="BJ1799" s="24">
        <v>0</v>
      </c>
      <c r="BK1799" s="24">
        <v>0</v>
      </c>
      <c r="BL1799" s="24">
        <v>0</v>
      </c>
    </row>
    <row r="1800" spans="1:64" x14ac:dyDescent="0.25">
      <c r="A1800" t="s">
        <v>5127</v>
      </c>
      <c r="B1800">
        <v>112</v>
      </c>
      <c r="C1800">
        <v>2</v>
      </c>
      <c r="D1800">
        <v>10</v>
      </c>
      <c r="E1800" s="24">
        <v>0</v>
      </c>
      <c r="F1800" s="24">
        <v>0</v>
      </c>
      <c r="G1800" s="24">
        <v>0</v>
      </c>
      <c r="H1800" s="24">
        <v>0</v>
      </c>
      <c r="I1800" s="24">
        <v>0</v>
      </c>
      <c r="J1800" s="24">
        <v>0</v>
      </c>
      <c r="K1800" s="24">
        <v>19825.583154303022</v>
      </c>
      <c r="L1800" s="24">
        <v>-7899.6509600235149</v>
      </c>
      <c r="M1800" s="24">
        <v>11925.932194279507</v>
      </c>
      <c r="N1800" s="24">
        <v>-11925.932194279507</v>
      </c>
      <c r="O1800" s="24">
        <v>-19825.583154303022</v>
      </c>
      <c r="P1800" s="24">
        <v>0</v>
      </c>
      <c r="Q1800" s="24">
        <v>1.6756128920568472</v>
      </c>
      <c r="R1800" s="24">
        <v>-0.67875994687153707</v>
      </c>
      <c r="S1800" s="24">
        <v>0.99685294518531009</v>
      </c>
      <c r="T1800" s="24">
        <v>0</v>
      </c>
      <c r="U1800" s="24">
        <v>0</v>
      </c>
      <c r="V1800" s="24">
        <v>0</v>
      </c>
      <c r="W1800" s="24">
        <v>0</v>
      </c>
      <c r="X1800" s="24">
        <v>0</v>
      </c>
      <c r="Y1800" s="24">
        <v>0</v>
      </c>
      <c r="Z1800" s="24">
        <v>0</v>
      </c>
      <c r="AA1800" s="24">
        <v>17843.02483887272</v>
      </c>
      <c r="AB1800" s="24">
        <v>-7109.6858640211285</v>
      </c>
      <c r="AC1800" s="24">
        <v>10733.338974851556</v>
      </c>
      <c r="AD1800" s="24">
        <v>-10733.338974851591</v>
      </c>
      <c r="AE1800" s="24">
        <v>-17843.02483887272</v>
      </c>
      <c r="AF1800" s="24">
        <v>0</v>
      </c>
      <c r="AG1800" s="24">
        <v>1.6756128920568472</v>
      </c>
      <c r="AH1800" s="24">
        <v>-0.67875994687153707</v>
      </c>
      <c r="AI1800" s="24">
        <v>0.99685294518531009</v>
      </c>
      <c r="AJ1800" s="24">
        <v>0</v>
      </c>
      <c r="AK1800" s="24">
        <v>0</v>
      </c>
      <c r="AL1800" s="24">
        <v>0</v>
      </c>
      <c r="AM1800" s="24">
        <v>0</v>
      </c>
      <c r="AN1800" s="24">
        <v>0</v>
      </c>
      <c r="AO1800" s="24">
        <v>0</v>
      </c>
      <c r="AP1800" s="24">
        <v>0</v>
      </c>
      <c r="AQ1800" s="24">
        <v>1982.5583154303022</v>
      </c>
      <c r="AR1800" s="24">
        <v>-789.96509600238642</v>
      </c>
      <c r="AS1800" s="24">
        <v>1192.5932194279503</v>
      </c>
      <c r="AT1800" s="24">
        <v>-1192.5932194279158</v>
      </c>
      <c r="AU1800" s="24">
        <v>-1982.5583154303022</v>
      </c>
      <c r="AV1800" s="24">
        <v>0</v>
      </c>
      <c r="AW1800" s="24">
        <v>0</v>
      </c>
      <c r="AX1800" s="24">
        <v>0</v>
      </c>
      <c r="AY1800" s="24">
        <v>0</v>
      </c>
      <c r="AZ1800" s="24">
        <v>0</v>
      </c>
      <c r="BA1800" s="24">
        <v>-0.99685294518531009</v>
      </c>
      <c r="BB1800" s="24">
        <v>-1.6756128920568472</v>
      </c>
      <c r="BC1800" s="24">
        <v>-0.99685294518531009</v>
      </c>
      <c r="BD1800" s="24">
        <v>-1.6756128920568472</v>
      </c>
      <c r="BE1800" s="24">
        <v>0</v>
      </c>
      <c r="BF1800" s="24">
        <v>0</v>
      </c>
      <c r="BG1800" s="24">
        <v>0</v>
      </c>
      <c r="BH1800" s="24">
        <v>0</v>
      </c>
      <c r="BI1800" s="24">
        <v>0</v>
      </c>
      <c r="BJ1800" s="24">
        <v>0</v>
      </c>
      <c r="BK1800" s="24">
        <v>0</v>
      </c>
      <c r="BL1800" s="24">
        <v>0</v>
      </c>
    </row>
    <row r="1801" spans="1:64" x14ac:dyDescent="0.25">
      <c r="A1801" t="s">
        <v>5127</v>
      </c>
      <c r="B1801">
        <v>113</v>
      </c>
      <c r="C1801">
        <v>2</v>
      </c>
      <c r="D1801">
        <v>10</v>
      </c>
      <c r="E1801" s="24">
        <v>0</v>
      </c>
      <c r="F1801" s="24">
        <v>0</v>
      </c>
      <c r="G1801" s="24">
        <v>0</v>
      </c>
      <c r="H1801" s="24">
        <v>0</v>
      </c>
      <c r="I1801" s="24">
        <v>0</v>
      </c>
      <c r="J1801" s="24">
        <v>0</v>
      </c>
      <c r="K1801" s="24">
        <v>19275.156450341456</v>
      </c>
      <c r="L1801" s="24">
        <v>-7678.8841817891225</v>
      </c>
      <c r="M1801" s="24">
        <v>11596.272268552333</v>
      </c>
      <c r="N1801" s="24">
        <v>-11596.272268552333</v>
      </c>
      <c r="O1801" s="24">
        <v>-19275.156450341456</v>
      </c>
      <c r="P1801" s="24">
        <v>0</v>
      </c>
      <c r="Q1801" s="24">
        <v>1.6291022127394399</v>
      </c>
      <c r="R1801" s="24">
        <v>-0.66182280008786165</v>
      </c>
      <c r="S1801" s="24">
        <v>0.96727941265157824</v>
      </c>
      <c r="T1801" s="24">
        <v>0</v>
      </c>
      <c r="U1801" s="24">
        <v>0</v>
      </c>
      <c r="V1801" s="24">
        <v>0</v>
      </c>
      <c r="W1801" s="24">
        <v>0</v>
      </c>
      <c r="X1801" s="24">
        <v>0</v>
      </c>
      <c r="Y1801" s="24">
        <v>0</v>
      </c>
      <c r="Z1801" s="24">
        <v>0</v>
      </c>
      <c r="AA1801" s="24">
        <v>17347.64080530731</v>
      </c>
      <c r="AB1801" s="24">
        <v>-6910.9957636102336</v>
      </c>
      <c r="AC1801" s="24">
        <v>10436.6450416971</v>
      </c>
      <c r="AD1801" s="24">
        <v>-10436.645041697077</v>
      </c>
      <c r="AE1801" s="24">
        <v>-17347.64080530731</v>
      </c>
      <c r="AF1801" s="24">
        <v>0</v>
      </c>
      <c r="AG1801" s="24">
        <v>1.6291022127394399</v>
      </c>
      <c r="AH1801" s="24">
        <v>-0.66182280008786165</v>
      </c>
      <c r="AI1801" s="24">
        <v>0.96727941265157824</v>
      </c>
      <c r="AJ1801" s="24">
        <v>0</v>
      </c>
      <c r="AK1801" s="24">
        <v>0</v>
      </c>
      <c r="AL1801" s="24">
        <v>0</v>
      </c>
      <c r="AM1801" s="24">
        <v>0</v>
      </c>
      <c r="AN1801" s="24">
        <v>0</v>
      </c>
      <c r="AO1801" s="24">
        <v>0</v>
      </c>
      <c r="AP1801" s="24">
        <v>0</v>
      </c>
      <c r="AQ1801" s="24">
        <v>1927.5156450341456</v>
      </c>
      <c r="AR1801" s="24">
        <v>-767.88841817888897</v>
      </c>
      <c r="AS1801" s="24">
        <v>1159.6272268552329</v>
      </c>
      <c r="AT1801" s="24">
        <v>-1159.6272268552566</v>
      </c>
      <c r="AU1801" s="24">
        <v>-1927.5156450341456</v>
      </c>
      <c r="AV1801" s="24">
        <v>0</v>
      </c>
      <c r="AW1801" s="24">
        <v>0</v>
      </c>
      <c r="AX1801" s="24">
        <v>0</v>
      </c>
      <c r="AY1801" s="24">
        <v>0</v>
      </c>
      <c r="AZ1801" s="24">
        <v>0</v>
      </c>
      <c r="BA1801" s="24">
        <v>-0.96727941265157824</v>
      </c>
      <c r="BB1801" s="24">
        <v>-1.6291022127394399</v>
      </c>
      <c r="BC1801" s="24">
        <v>-0.96727941265157824</v>
      </c>
      <c r="BD1801" s="24">
        <v>-1.6291022127394399</v>
      </c>
      <c r="BE1801" s="24">
        <v>0</v>
      </c>
      <c r="BF1801" s="24">
        <v>0</v>
      </c>
      <c r="BG1801" s="24">
        <v>0</v>
      </c>
      <c r="BH1801" s="24">
        <v>0</v>
      </c>
      <c r="BI1801" s="24">
        <v>0</v>
      </c>
      <c r="BJ1801" s="24">
        <v>0</v>
      </c>
      <c r="BK1801" s="24">
        <v>0</v>
      </c>
      <c r="BL1801" s="24">
        <v>0</v>
      </c>
    </row>
    <row r="1802" spans="1:64" x14ac:dyDescent="0.25">
      <c r="A1802" t="s">
        <v>5127</v>
      </c>
      <c r="B1802">
        <v>114</v>
      </c>
      <c r="C1802">
        <v>2</v>
      </c>
      <c r="D1802">
        <v>10</v>
      </c>
      <c r="E1802" s="24">
        <v>0</v>
      </c>
      <c r="F1802" s="24">
        <v>0</v>
      </c>
      <c r="G1802" s="24">
        <v>0</v>
      </c>
      <c r="H1802" s="24">
        <v>0</v>
      </c>
      <c r="I1802" s="24">
        <v>0</v>
      </c>
      <c r="J1802" s="24">
        <v>0</v>
      </c>
      <c r="K1802" s="24">
        <v>18745.245067528449</v>
      </c>
      <c r="L1802" s="24">
        <v>-7465.5626755096018</v>
      </c>
      <c r="M1802" s="24">
        <v>11279.682392018847</v>
      </c>
      <c r="N1802" s="24">
        <v>-11279.682392018847</v>
      </c>
      <c r="O1802" s="24">
        <v>-18745.245067528449</v>
      </c>
      <c r="P1802" s="24">
        <v>0</v>
      </c>
      <c r="Q1802" s="24">
        <v>1.5843728472170824</v>
      </c>
      <c r="R1802" s="24">
        <v>-0.64543274957975427</v>
      </c>
      <c r="S1802" s="24">
        <v>0.93894009763732811</v>
      </c>
      <c r="T1802" s="24">
        <v>0</v>
      </c>
      <c r="U1802" s="24">
        <v>0</v>
      </c>
      <c r="V1802" s="24">
        <v>0</v>
      </c>
      <c r="W1802" s="24">
        <v>0</v>
      </c>
      <c r="X1802" s="24">
        <v>0</v>
      </c>
      <c r="Y1802" s="24">
        <v>0</v>
      </c>
      <c r="Z1802" s="24">
        <v>0</v>
      </c>
      <c r="AA1802" s="24">
        <v>16870.720560775604</v>
      </c>
      <c r="AB1802" s="24">
        <v>-6719.00640795863</v>
      </c>
      <c r="AC1802" s="24">
        <v>10151.714152816963</v>
      </c>
      <c r="AD1802" s="24">
        <v>-10151.714152816974</v>
      </c>
      <c r="AE1802" s="24">
        <v>-16870.720560775604</v>
      </c>
      <c r="AF1802" s="24">
        <v>0</v>
      </c>
      <c r="AG1802" s="24">
        <v>1.5843728472170824</v>
      </c>
      <c r="AH1802" s="24">
        <v>-0.64543274957975427</v>
      </c>
      <c r="AI1802" s="24">
        <v>0.93894009763732811</v>
      </c>
      <c r="AJ1802" s="24">
        <v>0</v>
      </c>
      <c r="AK1802" s="24">
        <v>0</v>
      </c>
      <c r="AL1802" s="24">
        <v>0</v>
      </c>
      <c r="AM1802" s="24">
        <v>0</v>
      </c>
      <c r="AN1802" s="24">
        <v>0</v>
      </c>
      <c r="AO1802" s="24">
        <v>0</v>
      </c>
      <c r="AP1802" s="24">
        <v>0</v>
      </c>
      <c r="AQ1802" s="24">
        <v>1874.5245067528449</v>
      </c>
      <c r="AR1802" s="24">
        <v>-746.55626755097182</v>
      </c>
      <c r="AS1802" s="24">
        <v>1127.968239201884</v>
      </c>
      <c r="AT1802" s="24">
        <v>-1127.9682392018731</v>
      </c>
      <c r="AU1802" s="24">
        <v>-1874.5245067528449</v>
      </c>
      <c r="AV1802" s="24">
        <v>0</v>
      </c>
      <c r="AW1802" s="24">
        <v>0</v>
      </c>
      <c r="AX1802" s="24">
        <v>0</v>
      </c>
      <c r="AY1802" s="24">
        <v>0</v>
      </c>
      <c r="AZ1802" s="24">
        <v>0</v>
      </c>
      <c r="BA1802" s="24">
        <v>-0.93894009763732811</v>
      </c>
      <c r="BB1802" s="24">
        <v>-1.5843728472170824</v>
      </c>
      <c r="BC1802" s="24">
        <v>-0.93894009763732811</v>
      </c>
      <c r="BD1802" s="24">
        <v>-1.5843728472170824</v>
      </c>
      <c r="BE1802" s="24">
        <v>0</v>
      </c>
      <c r="BF1802" s="24">
        <v>0</v>
      </c>
      <c r="BG1802" s="24">
        <v>0</v>
      </c>
      <c r="BH1802" s="24">
        <v>0</v>
      </c>
      <c r="BI1802" s="24">
        <v>0</v>
      </c>
      <c r="BJ1802" s="24">
        <v>0</v>
      </c>
      <c r="BK1802" s="24">
        <v>0</v>
      </c>
      <c r="BL1802" s="24">
        <v>0</v>
      </c>
    </row>
    <row r="1803" spans="1:64" x14ac:dyDescent="0.25">
      <c r="A1803" t="s">
        <v>5127</v>
      </c>
      <c r="B1803">
        <v>115</v>
      </c>
      <c r="C1803">
        <v>3</v>
      </c>
      <c r="D1803">
        <v>10</v>
      </c>
      <c r="E1803" s="24">
        <v>0</v>
      </c>
      <c r="F1803" s="24">
        <v>0</v>
      </c>
      <c r="G1803" s="24">
        <v>0</v>
      </c>
      <c r="H1803" s="24">
        <v>0</v>
      </c>
      <c r="I1803" s="24">
        <v>0</v>
      </c>
      <c r="J1803" s="24">
        <v>0</v>
      </c>
      <c r="K1803" s="24">
        <v>18234.879209346138</v>
      </c>
      <c r="L1803" s="24">
        <v>-7259.4012563992292</v>
      </c>
      <c r="M1803" s="24">
        <v>10975.477952946909</v>
      </c>
      <c r="N1803" s="24">
        <v>-10975.477952946909</v>
      </c>
      <c r="O1803" s="24">
        <v>-18234.879209346138</v>
      </c>
      <c r="P1803" s="24">
        <v>0</v>
      </c>
      <c r="Q1803" s="24">
        <v>1.5413366027714801</v>
      </c>
      <c r="R1803" s="24">
        <v>-0.62956884391257972</v>
      </c>
      <c r="S1803" s="24">
        <v>0.91176775885890038</v>
      </c>
      <c r="T1803" s="24">
        <v>0</v>
      </c>
      <c r="U1803" s="24">
        <v>0</v>
      </c>
      <c r="V1803" s="24">
        <v>0</v>
      </c>
      <c r="W1803" s="24">
        <v>0</v>
      </c>
      <c r="X1803" s="24">
        <v>0</v>
      </c>
      <c r="Y1803" s="24">
        <v>0</v>
      </c>
      <c r="Z1803" s="24">
        <v>0</v>
      </c>
      <c r="AA1803" s="24">
        <v>16411.391288411523</v>
      </c>
      <c r="AB1803" s="24">
        <v>-6533.4611307593295</v>
      </c>
      <c r="AC1803" s="24">
        <v>9877.9301576522175</v>
      </c>
      <c r="AD1803" s="24">
        <v>-9877.9301576522412</v>
      </c>
      <c r="AE1803" s="24">
        <v>-16411.391288411454</v>
      </c>
      <c r="AF1803" s="24">
        <v>0</v>
      </c>
      <c r="AG1803" s="24">
        <v>1.5413366027714801</v>
      </c>
      <c r="AH1803" s="24">
        <v>-0.62956884391257972</v>
      </c>
      <c r="AI1803" s="24">
        <v>0.91176775885890038</v>
      </c>
      <c r="AJ1803" s="24">
        <v>0</v>
      </c>
      <c r="AK1803" s="24">
        <v>0</v>
      </c>
      <c r="AL1803" s="24">
        <v>0</v>
      </c>
      <c r="AM1803" s="24">
        <v>0</v>
      </c>
      <c r="AN1803" s="24">
        <v>0</v>
      </c>
      <c r="AO1803" s="24">
        <v>0</v>
      </c>
      <c r="AP1803" s="24">
        <v>0</v>
      </c>
      <c r="AQ1803" s="24">
        <v>1823.4879209346145</v>
      </c>
      <c r="AR1803" s="24">
        <v>-725.94012563989963</v>
      </c>
      <c r="AS1803" s="24">
        <v>1097.5477952946912</v>
      </c>
      <c r="AT1803" s="24">
        <v>-1097.5477952946676</v>
      </c>
      <c r="AU1803" s="24">
        <v>-1823.4879209346836</v>
      </c>
      <c r="AV1803" s="24">
        <v>0</v>
      </c>
      <c r="AW1803" s="24">
        <v>0</v>
      </c>
      <c r="AX1803" s="24">
        <v>0</v>
      </c>
      <c r="AY1803" s="24">
        <v>0</v>
      </c>
      <c r="AZ1803" s="24">
        <v>0</v>
      </c>
      <c r="BA1803" s="24">
        <v>-0.91176775885890038</v>
      </c>
      <c r="BB1803" s="24">
        <v>-1.5413366027714801</v>
      </c>
      <c r="BC1803" s="24">
        <v>-0.91176775885890038</v>
      </c>
      <c r="BD1803" s="24">
        <v>-1.5413366027714801</v>
      </c>
      <c r="BE1803" s="24">
        <v>0</v>
      </c>
      <c r="BF1803" s="24">
        <v>0</v>
      </c>
      <c r="BG1803" s="24">
        <v>0</v>
      </c>
      <c r="BH1803" s="24">
        <v>0</v>
      </c>
      <c r="BI1803" s="24">
        <v>0</v>
      </c>
      <c r="BJ1803" s="24">
        <v>0</v>
      </c>
      <c r="BK1803" s="24">
        <v>0</v>
      </c>
      <c r="BL1803" s="24">
        <v>0</v>
      </c>
    </row>
    <row r="1804" spans="1:64" x14ac:dyDescent="0.25">
      <c r="A1804" t="s">
        <v>5127</v>
      </c>
      <c r="B1804">
        <v>116</v>
      </c>
      <c r="C1804">
        <v>3</v>
      </c>
      <c r="D1804">
        <v>10</v>
      </c>
      <c r="E1804" s="24">
        <v>0</v>
      </c>
      <c r="F1804" s="24">
        <v>0</v>
      </c>
      <c r="G1804" s="24">
        <v>0</v>
      </c>
      <c r="H1804" s="24">
        <v>0</v>
      </c>
      <c r="I1804" s="24">
        <v>0</v>
      </c>
      <c r="J1804" s="24">
        <v>0</v>
      </c>
      <c r="K1804" s="24">
        <v>17743.144775666296</v>
      </c>
      <c r="L1804" s="24">
        <v>-7060.1255933493376</v>
      </c>
      <c r="M1804" s="24">
        <v>10683.019182316959</v>
      </c>
      <c r="N1804" s="24">
        <v>-10683.019182316959</v>
      </c>
      <c r="O1804" s="24">
        <v>-17743.144775666296</v>
      </c>
      <c r="P1804" s="24">
        <v>0</v>
      </c>
      <c r="Q1804" s="24">
        <v>1.4999106737398051</v>
      </c>
      <c r="R1804" s="24">
        <v>-0.61421097379513867</v>
      </c>
      <c r="S1804" s="24">
        <v>0.88569969994466646</v>
      </c>
      <c r="T1804" s="24">
        <v>0</v>
      </c>
      <c r="U1804" s="24">
        <v>0</v>
      </c>
      <c r="V1804" s="24">
        <v>0</v>
      </c>
      <c r="W1804" s="24">
        <v>0</v>
      </c>
      <c r="X1804" s="24">
        <v>0</v>
      </c>
      <c r="Y1804" s="24">
        <v>0</v>
      </c>
      <c r="Z1804" s="24">
        <v>0</v>
      </c>
      <c r="AA1804" s="24">
        <v>15968.830298099667</v>
      </c>
      <c r="AB1804" s="24">
        <v>-6354.1130340144155</v>
      </c>
      <c r="AC1804" s="24">
        <v>9614.7172640852641</v>
      </c>
      <c r="AD1804" s="24">
        <v>-9614.7172640852514</v>
      </c>
      <c r="AE1804" s="24">
        <v>-15968.830298099667</v>
      </c>
      <c r="AF1804" s="24">
        <v>0</v>
      </c>
      <c r="AG1804" s="24">
        <v>1.4999106737398051</v>
      </c>
      <c r="AH1804" s="24">
        <v>-0.61421097379513867</v>
      </c>
      <c r="AI1804" s="24">
        <v>0.88569969994466646</v>
      </c>
      <c r="AJ1804" s="24">
        <v>0</v>
      </c>
      <c r="AK1804" s="24">
        <v>0</v>
      </c>
      <c r="AL1804" s="24">
        <v>0</v>
      </c>
      <c r="AM1804" s="24">
        <v>0</v>
      </c>
      <c r="AN1804" s="24">
        <v>0</v>
      </c>
      <c r="AO1804" s="24">
        <v>0</v>
      </c>
      <c r="AP1804" s="24">
        <v>0</v>
      </c>
      <c r="AQ1804" s="24">
        <v>1774.3144775666296</v>
      </c>
      <c r="AR1804" s="24">
        <v>-706.01255933492212</v>
      </c>
      <c r="AS1804" s="24">
        <v>1068.3019182316948</v>
      </c>
      <c r="AT1804" s="24">
        <v>-1068.3019182317075</v>
      </c>
      <c r="AU1804" s="24">
        <v>-1774.3144775666296</v>
      </c>
      <c r="AV1804" s="24">
        <v>0</v>
      </c>
      <c r="AW1804" s="24">
        <v>0</v>
      </c>
      <c r="AX1804" s="24">
        <v>0</v>
      </c>
      <c r="AY1804" s="24">
        <v>0</v>
      </c>
      <c r="AZ1804" s="24">
        <v>0</v>
      </c>
      <c r="BA1804" s="24">
        <v>-0.88569969994466646</v>
      </c>
      <c r="BB1804" s="24">
        <v>-1.4999106737398051</v>
      </c>
      <c r="BC1804" s="24">
        <v>-0.88569969994466646</v>
      </c>
      <c r="BD1804" s="24">
        <v>-1.4999106737398051</v>
      </c>
      <c r="BE1804" s="24">
        <v>0</v>
      </c>
      <c r="BF1804" s="24">
        <v>0</v>
      </c>
      <c r="BG1804" s="24">
        <v>0</v>
      </c>
      <c r="BH1804" s="24">
        <v>0</v>
      </c>
      <c r="BI1804" s="24">
        <v>0</v>
      </c>
      <c r="BJ1804" s="24">
        <v>0</v>
      </c>
      <c r="BK1804" s="24">
        <v>0</v>
      </c>
      <c r="BL1804" s="24">
        <v>0</v>
      </c>
    </row>
    <row r="1805" spans="1:64" x14ac:dyDescent="0.25">
      <c r="A1805" t="s">
        <v>5127</v>
      </c>
      <c r="B1805">
        <v>117</v>
      </c>
      <c r="C1805">
        <v>3</v>
      </c>
      <c r="D1805">
        <v>10</v>
      </c>
      <c r="E1805" s="24">
        <v>0</v>
      </c>
      <c r="F1805" s="24">
        <v>0</v>
      </c>
      <c r="G1805" s="24">
        <v>0</v>
      </c>
      <c r="H1805" s="24">
        <v>0</v>
      </c>
      <c r="I1805" s="24">
        <v>0</v>
      </c>
      <c r="J1805" s="24">
        <v>0</v>
      </c>
      <c r="K1805" s="24">
        <v>17269.179606163874</v>
      </c>
      <c r="L1805" s="24">
        <v>-6867.4719853429124</v>
      </c>
      <c r="M1805" s="24">
        <v>10401.707620820962</v>
      </c>
      <c r="N1805" s="24">
        <v>-10401.707620820962</v>
      </c>
      <c r="O1805" s="24">
        <v>-17269.179606163874</v>
      </c>
      <c r="P1805" s="24">
        <v>0</v>
      </c>
      <c r="Q1805" s="24">
        <v>1.4600172493827586</v>
      </c>
      <c r="R1805" s="24">
        <v>-0.59933984741724089</v>
      </c>
      <c r="S1805" s="24">
        <v>0.86067740196551767</v>
      </c>
      <c r="T1805" s="24">
        <v>0</v>
      </c>
      <c r="U1805" s="24">
        <v>0</v>
      </c>
      <c r="V1805" s="24">
        <v>0</v>
      </c>
      <c r="W1805" s="24">
        <v>0</v>
      </c>
      <c r="X1805" s="24">
        <v>0</v>
      </c>
      <c r="Y1805" s="24">
        <v>0</v>
      </c>
      <c r="Z1805" s="24">
        <v>0</v>
      </c>
      <c r="AA1805" s="24">
        <v>15542.261645547487</v>
      </c>
      <c r="AB1805" s="24">
        <v>-6180.7247868085979</v>
      </c>
      <c r="AC1805" s="24">
        <v>9361.5368587388657</v>
      </c>
      <c r="AD1805" s="24">
        <v>-9361.5368587388657</v>
      </c>
      <c r="AE1805" s="24">
        <v>-15542.261645547464</v>
      </c>
      <c r="AF1805" s="24">
        <v>0</v>
      </c>
      <c r="AG1805" s="24">
        <v>1.4600172493827586</v>
      </c>
      <c r="AH1805" s="24">
        <v>-0.59933984741724089</v>
      </c>
      <c r="AI1805" s="24">
        <v>0.86067740196551767</v>
      </c>
      <c r="AJ1805" s="24">
        <v>0</v>
      </c>
      <c r="AK1805" s="24">
        <v>0</v>
      </c>
      <c r="AL1805" s="24">
        <v>0</v>
      </c>
      <c r="AM1805" s="24">
        <v>0</v>
      </c>
      <c r="AN1805" s="24">
        <v>0</v>
      </c>
      <c r="AO1805" s="24">
        <v>0</v>
      </c>
      <c r="AP1805" s="24">
        <v>0</v>
      </c>
      <c r="AQ1805" s="24">
        <v>1726.9179606163871</v>
      </c>
      <c r="AR1805" s="24">
        <v>-686.74719853431452</v>
      </c>
      <c r="AS1805" s="24">
        <v>1040.1707620820962</v>
      </c>
      <c r="AT1805" s="24">
        <v>-1040.1707620820962</v>
      </c>
      <c r="AU1805" s="24">
        <v>-1726.9179606164107</v>
      </c>
      <c r="AV1805" s="24">
        <v>0</v>
      </c>
      <c r="AW1805" s="24">
        <v>0</v>
      </c>
      <c r="AX1805" s="24">
        <v>0</v>
      </c>
      <c r="AY1805" s="24">
        <v>0</v>
      </c>
      <c r="AZ1805" s="24">
        <v>0</v>
      </c>
      <c r="BA1805" s="24">
        <v>-0.86067740196551767</v>
      </c>
      <c r="BB1805" s="24">
        <v>-1.4600172493827586</v>
      </c>
      <c r="BC1805" s="24">
        <v>-0.86067740196551767</v>
      </c>
      <c r="BD1805" s="24">
        <v>-1.4600172493827586</v>
      </c>
      <c r="BE1805" s="24">
        <v>0</v>
      </c>
      <c r="BF1805" s="24">
        <v>0</v>
      </c>
      <c r="BG1805" s="24">
        <v>0</v>
      </c>
      <c r="BH1805" s="24">
        <v>0</v>
      </c>
      <c r="BI1805" s="24">
        <v>0</v>
      </c>
      <c r="BJ1805" s="24">
        <v>0</v>
      </c>
      <c r="BK1805" s="24">
        <v>0</v>
      </c>
      <c r="BL1805" s="24">
        <v>0</v>
      </c>
    </row>
    <row r="1806" spans="1:64" x14ac:dyDescent="0.25">
      <c r="A1806" t="s">
        <v>5127</v>
      </c>
      <c r="B1806">
        <v>118</v>
      </c>
      <c r="C1806">
        <v>4</v>
      </c>
      <c r="D1806">
        <v>10</v>
      </c>
      <c r="E1806" s="24">
        <v>0</v>
      </c>
      <c r="F1806" s="24">
        <v>0</v>
      </c>
      <c r="G1806" s="24">
        <v>0</v>
      </c>
      <c r="H1806" s="24">
        <v>0</v>
      </c>
      <c r="I1806" s="24">
        <v>0</v>
      </c>
      <c r="J1806" s="24">
        <v>0</v>
      </c>
      <c r="K1806" s="24">
        <v>16812.170013120398</v>
      </c>
      <c r="L1806" s="24">
        <v>-6681.1871018828824</v>
      </c>
      <c r="M1806" s="24">
        <v>10130.982911237516</v>
      </c>
      <c r="N1806" s="24">
        <v>-10130.982911237516</v>
      </c>
      <c r="O1806" s="24">
        <v>-16812.170013120398</v>
      </c>
      <c r="P1806" s="24">
        <v>0</v>
      </c>
      <c r="Q1806" s="24">
        <v>1.4215831548787037</v>
      </c>
      <c r="R1806" s="24">
        <v>-0.5849369643275395</v>
      </c>
      <c r="S1806" s="24">
        <v>0.83664619055116418</v>
      </c>
      <c r="T1806" s="24">
        <v>0</v>
      </c>
      <c r="U1806" s="24">
        <v>0</v>
      </c>
      <c r="V1806" s="24">
        <v>0</v>
      </c>
      <c r="W1806" s="24">
        <v>0</v>
      </c>
      <c r="X1806" s="24">
        <v>0</v>
      </c>
      <c r="Y1806" s="24">
        <v>0</v>
      </c>
      <c r="Z1806" s="24">
        <v>0</v>
      </c>
      <c r="AA1806" s="24">
        <v>15130.953011808358</v>
      </c>
      <c r="AB1806" s="24">
        <v>-6013.0683916946</v>
      </c>
      <c r="AC1806" s="24">
        <v>9117.884620113764</v>
      </c>
      <c r="AD1806" s="24">
        <v>-9117.884620113764</v>
      </c>
      <c r="AE1806" s="24">
        <v>-15130.953011808451</v>
      </c>
      <c r="AF1806" s="24">
        <v>0</v>
      </c>
      <c r="AG1806" s="24">
        <v>1.4215831548787037</v>
      </c>
      <c r="AH1806" s="24">
        <v>-0.5849369643275395</v>
      </c>
      <c r="AI1806" s="24">
        <v>0.83664619055116418</v>
      </c>
      <c r="AJ1806" s="24">
        <v>0</v>
      </c>
      <c r="AK1806" s="24">
        <v>0</v>
      </c>
      <c r="AL1806" s="24">
        <v>0</v>
      </c>
      <c r="AM1806" s="24">
        <v>0</v>
      </c>
      <c r="AN1806" s="24">
        <v>0</v>
      </c>
      <c r="AO1806" s="24">
        <v>0</v>
      </c>
      <c r="AP1806" s="24">
        <v>0</v>
      </c>
      <c r="AQ1806" s="24">
        <v>1681.2170013120394</v>
      </c>
      <c r="AR1806" s="24">
        <v>-668.11871018828242</v>
      </c>
      <c r="AS1806" s="24">
        <v>1013.0982911237516</v>
      </c>
      <c r="AT1806" s="24">
        <v>-1013.0982911237516</v>
      </c>
      <c r="AU1806" s="24">
        <v>-1681.2170013119467</v>
      </c>
      <c r="AV1806" s="24">
        <v>0</v>
      </c>
      <c r="AW1806" s="24">
        <v>0</v>
      </c>
      <c r="AX1806" s="24">
        <v>0</v>
      </c>
      <c r="AY1806" s="24">
        <v>0</v>
      </c>
      <c r="AZ1806" s="24">
        <v>0</v>
      </c>
      <c r="BA1806" s="24">
        <v>-0.83664619055116418</v>
      </c>
      <c r="BB1806" s="24">
        <v>-1.4215831548787037</v>
      </c>
      <c r="BC1806" s="24">
        <v>-0.83664619055116418</v>
      </c>
      <c r="BD1806" s="24">
        <v>-1.4215831548787037</v>
      </c>
      <c r="BE1806" s="24">
        <v>0</v>
      </c>
      <c r="BF1806" s="24">
        <v>0</v>
      </c>
      <c r="BG1806" s="24">
        <v>0</v>
      </c>
      <c r="BH1806" s="24">
        <v>0</v>
      </c>
      <c r="BI1806" s="24">
        <v>0</v>
      </c>
      <c r="BJ1806" s="24">
        <v>0</v>
      </c>
      <c r="BK1806" s="24">
        <v>0</v>
      </c>
      <c r="BL1806" s="24">
        <v>0</v>
      </c>
    </row>
    <row r="1807" spans="1:64" x14ac:dyDescent="0.25">
      <c r="A1807" t="s">
        <v>5127</v>
      </c>
      <c r="B1807">
        <v>119</v>
      </c>
      <c r="C1807">
        <v>4</v>
      </c>
      <c r="D1807">
        <v>10</v>
      </c>
      <c r="E1807" s="24">
        <v>0</v>
      </c>
      <c r="F1807" s="24">
        <v>0</v>
      </c>
      <c r="G1807" s="24">
        <v>0</v>
      </c>
      <c r="H1807" s="24">
        <v>0</v>
      </c>
      <c r="I1807" s="24">
        <v>0</v>
      </c>
      <c r="J1807" s="24">
        <v>0</v>
      </c>
      <c r="K1807" s="24">
        <v>16371.347578606568</v>
      </c>
      <c r="L1807" s="24">
        <v>-6501.0276967808604</v>
      </c>
      <c r="M1807" s="24">
        <v>9870.3198818257079</v>
      </c>
      <c r="N1807" s="24">
        <v>-9870.3198818257079</v>
      </c>
      <c r="O1807" s="24">
        <v>-16371.347578606568</v>
      </c>
      <c r="P1807" s="24">
        <v>0</v>
      </c>
      <c r="Q1807" s="24">
        <v>1.3845395222548404</v>
      </c>
      <c r="R1807" s="24">
        <v>-0.57098458837322141</v>
      </c>
      <c r="S1807" s="24">
        <v>0.81355493388161904</v>
      </c>
      <c r="T1807" s="24">
        <v>0</v>
      </c>
      <c r="U1807" s="24">
        <v>0</v>
      </c>
      <c r="V1807" s="24">
        <v>0</v>
      </c>
      <c r="W1807" s="24">
        <v>0</v>
      </c>
      <c r="X1807" s="24">
        <v>0</v>
      </c>
      <c r="Y1807" s="24">
        <v>0</v>
      </c>
      <c r="Z1807" s="24">
        <v>0</v>
      </c>
      <c r="AA1807" s="24">
        <v>14734.212820745912</v>
      </c>
      <c r="AB1807" s="24">
        <v>-5850.9249271027802</v>
      </c>
      <c r="AC1807" s="24">
        <v>8883.2878936431371</v>
      </c>
      <c r="AD1807" s="24">
        <v>-8883.2878936431371</v>
      </c>
      <c r="AE1807" s="24">
        <v>-14734.212820745888</v>
      </c>
      <c r="AF1807" s="24">
        <v>0</v>
      </c>
      <c r="AG1807" s="24">
        <v>1.3845395222548404</v>
      </c>
      <c r="AH1807" s="24">
        <v>-0.57098458837322141</v>
      </c>
      <c r="AI1807" s="24">
        <v>0.81355493388161904</v>
      </c>
      <c r="AJ1807" s="24">
        <v>0</v>
      </c>
      <c r="AK1807" s="24">
        <v>0</v>
      </c>
      <c r="AL1807" s="24">
        <v>0</v>
      </c>
      <c r="AM1807" s="24">
        <v>0</v>
      </c>
      <c r="AN1807" s="24">
        <v>0</v>
      </c>
      <c r="AO1807" s="24">
        <v>0</v>
      </c>
      <c r="AP1807" s="24">
        <v>0</v>
      </c>
      <c r="AQ1807" s="24">
        <v>1637.1347578606565</v>
      </c>
      <c r="AR1807" s="24">
        <v>-650.10276967808022</v>
      </c>
      <c r="AS1807" s="24">
        <v>987.03198818257079</v>
      </c>
      <c r="AT1807" s="24">
        <v>-987.03198818257079</v>
      </c>
      <c r="AU1807" s="24">
        <v>-1637.1347578606801</v>
      </c>
      <c r="AV1807" s="24">
        <v>0</v>
      </c>
      <c r="AW1807" s="24">
        <v>0</v>
      </c>
      <c r="AX1807" s="24">
        <v>0</v>
      </c>
      <c r="AY1807" s="24">
        <v>0</v>
      </c>
      <c r="AZ1807" s="24">
        <v>0</v>
      </c>
      <c r="BA1807" s="24">
        <v>-0.81355493388161904</v>
      </c>
      <c r="BB1807" s="24">
        <v>-1.3845395222548404</v>
      </c>
      <c r="BC1807" s="24">
        <v>-0.81355493388161904</v>
      </c>
      <c r="BD1807" s="24">
        <v>-1.3845395222548404</v>
      </c>
      <c r="BE1807" s="24">
        <v>0</v>
      </c>
      <c r="BF1807" s="24">
        <v>0</v>
      </c>
      <c r="BG1807" s="24">
        <v>0</v>
      </c>
      <c r="BH1807" s="24">
        <v>0</v>
      </c>
      <c r="BI1807" s="24">
        <v>0</v>
      </c>
      <c r="BJ1807" s="24">
        <v>0</v>
      </c>
      <c r="BK1807" s="24">
        <v>0</v>
      </c>
      <c r="BL1807" s="24">
        <v>0</v>
      </c>
    </row>
    <row r="1808" spans="1:64" x14ac:dyDescent="0.25">
      <c r="A1808" t="s">
        <v>5127</v>
      </c>
      <c r="B1808">
        <v>120</v>
      </c>
      <c r="C1808">
        <v>4</v>
      </c>
      <c r="D1808">
        <v>10</v>
      </c>
      <c r="E1808" s="24">
        <v>0</v>
      </c>
      <c r="F1808" s="24">
        <v>0</v>
      </c>
      <c r="G1808" s="24">
        <v>0</v>
      </c>
      <c r="H1808" s="24">
        <v>0</v>
      </c>
      <c r="I1808" s="24">
        <v>0</v>
      </c>
      <c r="J1808" s="24">
        <v>0</v>
      </c>
      <c r="K1808" s="24">
        <v>15945.986193729565</v>
      </c>
      <c r="L1808" s="24">
        <v>-6326.7603030651808</v>
      </c>
      <c r="M1808" s="24">
        <v>9619.2258906643838</v>
      </c>
      <c r="N1808" s="24">
        <v>-9619.2258906643838</v>
      </c>
      <c r="O1808" s="24">
        <v>-15945.986193729565</v>
      </c>
      <c r="P1808" s="24">
        <v>0</v>
      </c>
      <c r="Q1808" s="24">
        <v>1.3488214884243916</v>
      </c>
      <c r="R1808" s="24">
        <v>-0.55746572013231344</v>
      </c>
      <c r="S1808" s="24">
        <v>0.79135576829207821</v>
      </c>
      <c r="T1808" s="24">
        <v>0</v>
      </c>
      <c r="U1808" s="24">
        <v>0</v>
      </c>
      <c r="V1808" s="24">
        <v>0</v>
      </c>
      <c r="W1808" s="24">
        <v>0</v>
      </c>
      <c r="X1808" s="24">
        <v>0</v>
      </c>
      <c r="Y1808" s="24">
        <v>0</v>
      </c>
      <c r="Z1808" s="24">
        <v>0</v>
      </c>
      <c r="AA1808" s="24">
        <v>14351.387574356608</v>
      </c>
      <c r="AB1808" s="24">
        <v>-5694.0842727586569</v>
      </c>
      <c r="AC1808" s="24">
        <v>8657.3033015979454</v>
      </c>
      <c r="AD1808" s="24">
        <v>-8657.3033015979454</v>
      </c>
      <c r="AE1808" s="24">
        <v>-14351.387574356631</v>
      </c>
      <c r="AF1808" s="24">
        <v>0</v>
      </c>
      <c r="AG1808" s="24">
        <v>1.3488214884243916</v>
      </c>
      <c r="AH1808" s="24">
        <v>-0.55746572013231344</v>
      </c>
      <c r="AI1808" s="24">
        <v>0.79135576829207821</v>
      </c>
      <c r="AJ1808" s="24">
        <v>0</v>
      </c>
      <c r="AK1808" s="24">
        <v>0</v>
      </c>
      <c r="AL1808" s="24">
        <v>0</v>
      </c>
      <c r="AM1808" s="24">
        <v>0</v>
      </c>
      <c r="AN1808" s="24">
        <v>0</v>
      </c>
      <c r="AO1808" s="24">
        <v>0</v>
      </c>
      <c r="AP1808" s="24">
        <v>0</v>
      </c>
      <c r="AQ1808" s="24">
        <v>1594.5986193729568</v>
      </c>
      <c r="AR1808" s="24">
        <v>-632.6760303065239</v>
      </c>
      <c r="AS1808" s="24">
        <v>961.92258906643838</v>
      </c>
      <c r="AT1808" s="24">
        <v>-961.92258906643838</v>
      </c>
      <c r="AU1808" s="24">
        <v>-1594.5986193729332</v>
      </c>
      <c r="AV1808" s="24">
        <v>0</v>
      </c>
      <c r="AW1808" s="24">
        <v>0</v>
      </c>
      <c r="AX1808" s="24">
        <v>0</v>
      </c>
      <c r="AY1808" s="24">
        <v>0</v>
      </c>
      <c r="AZ1808" s="24">
        <v>0</v>
      </c>
      <c r="BA1808" s="24">
        <v>-0.79135576829207821</v>
      </c>
      <c r="BB1808" s="24">
        <v>-1.3488214884243916</v>
      </c>
      <c r="BC1808" s="24">
        <v>-0.79135576829207821</v>
      </c>
      <c r="BD1808" s="24">
        <v>-1.3488214884243916</v>
      </c>
      <c r="BE1808" s="24">
        <v>0</v>
      </c>
      <c r="BF1808" s="24">
        <v>0</v>
      </c>
      <c r="BG1808" s="24">
        <v>0</v>
      </c>
      <c r="BH1808" s="24">
        <v>0</v>
      </c>
      <c r="BI1808" s="24">
        <v>0</v>
      </c>
      <c r="BJ1808" s="24">
        <v>0</v>
      </c>
      <c r="BK1808" s="24">
        <v>0</v>
      </c>
      <c r="BL1808" s="24">
        <v>0</v>
      </c>
    </row>
    <row r="1809" spans="1:64" x14ac:dyDescent="0.25">
      <c r="A1809" t="s">
        <v>5127</v>
      </c>
      <c r="B1809">
        <v>121</v>
      </c>
      <c r="C1809">
        <v>1</v>
      </c>
      <c r="D1809">
        <v>11</v>
      </c>
      <c r="E1809" s="24">
        <v>0</v>
      </c>
      <c r="F1809" s="24">
        <v>0</v>
      </c>
      <c r="G1809" s="24">
        <v>0</v>
      </c>
      <c r="H1809" s="24">
        <v>0</v>
      </c>
      <c r="I1809" s="24">
        <v>0</v>
      </c>
      <c r="J1809" s="24">
        <v>0</v>
      </c>
      <c r="K1809" s="24">
        <v>15535.399319397286</v>
      </c>
      <c r="L1809" s="24">
        <v>-6158.1609152676538</v>
      </c>
      <c r="M1809" s="24">
        <v>9377.2384041296318</v>
      </c>
      <c r="N1809" s="24">
        <v>-9377.2384041296318</v>
      </c>
      <c r="O1809" s="24">
        <v>-15535.399319397286</v>
      </c>
      <c r="P1809" s="24">
        <v>0</v>
      </c>
      <c r="Q1809" s="24">
        <v>1.3143679177933336</v>
      </c>
      <c r="R1809" s="24">
        <v>-0.5443640691840983</v>
      </c>
      <c r="S1809" s="24">
        <v>0.77000384860923532</v>
      </c>
      <c r="T1809" s="24">
        <v>0</v>
      </c>
      <c r="U1809" s="24">
        <v>0</v>
      </c>
      <c r="V1809" s="24">
        <v>0</v>
      </c>
      <c r="W1809" s="24">
        <v>0</v>
      </c>
      <c r="X1809" s="24">
        <v>0</v>
      </c>
      <c r="Y1809" s="24">
        <v>0</v>
      </c>
      <c r="Z1809" s="24">
        <v>0</v>
      </c>
      <c r="AA1809" s="24">
        <v>13981.859387457558</v>
      </c>
      <c r="AB1809" s="24">
        <v>-5542.3448237408884</v>
      </c>
      <c r="AC1809" s="24">
        <v>8439.5145637166697</v>
      </c>
      <c r="AD1809" s="24">
        <v>-8439.514563716657</v>
      </c>
      <c r="AE1809" s="24">
        <v>-13981.859387457487</v>
      </c>
      <c r="AF1809" s="24">
        <v>0</v>
      </c>
      <c r="AG1809" s="24">
        <v>1.3143679177933336</v>
      </c>
      <c r="AH1809" s="24">
        <v>-0.5443640691840983</v>
      </c>
      <c r="AI1809" s="24">
        <v>0.77000384860923532</v>
      </c>
      <c r="AJ1809" s="24">
        <v>0</v>
      </c>
      <c r="AK1809" s="24">
        <v>0</v>
      </c>
      <c r="AL1809" s="24">
        <v>0</v>
      </c>
      <c r="AM1809" s="24">
        <v>0</v>
      </c>
      <c r="AN1809" s="24">
        <v>0</v>
      </c>
      <c r="AO1809" s="24">
        <v>0</v>
      </c>
      <c r="AP1809" s="24">
        <v>0</v>
      </c>
      <c r="AQ1809" s="24">
        <v>1553.5399319397275</v>
      </c>
      <c r="AR1809" s="24">
        <v>-615.81609152676538</v>
      </c>
      <c r="AS1809" s="24">
        <v>937.72384041296209</v>
      </c>
      <c r="AT1809" s="24">
        <v>-937.72384041297482</v>
      </c>
      <c r="AU1809" s="24">
        <v>-1553.5399319397984</v>
      </c>
      <c r="AV1809" s="24">
        <v>0</v>
      </c>
      <c r="AW1809" s="24">
        <v>0</v>
      </c>
      <c r="AX1809" s="24">
        <v>0</v>
      </c>
      <c r="AY1809" s="24">
        <v>0</v>
      </c>
      <c r="AZ1809" s="24">
        <v>0</v>
      </c>
      <c r="BA1809" s="24">
        <v>-0.77000384860923532</v>
      </c>
      <c r="BB1809" s="24">
        <v>-1.3143679177933336</v>
      </c>
      <c r="BC1809" s="24">
        <v>-0.77000384860923532</v>
      </c>
      <c r="BD1809" s="24">
        <v>-1.3143679177933336</v>
      </c>
      <c r="BE1809" s="24">
        <v>0</v>
      </c>
      <c r="BF1809" s="24">
        <v>0</v>
      </c>
      <c r="BG1809" s="24">
        <v>0</v>
      </c>
      <c r="BH1809" s="24">
        <v>0</v>
      </c>
      <c r="BI1809" s="24">
        <v>0</v>
      </c>
      <c r="BJ1809" s="24">
        <v>0</v>
      </c>
      <c r="BK1809" s="24">
        <v>0</v>
      </c>
      <c r="BL1809" s="24">
        <v>0</v>
      </c>
    </row>
    <row r="1810" spans="1:64" x14ac:dyDescent="0.25">
      <c r="A1810" t="s">
        <v>5127</v>
      </c>
      <c r="B1810">
        <v>122</v>
      </c>
      <c r="C1810">
        <v>1</v>
      </c>
      <c r="D1810">
        <v>11</v>
      </c>
      <c r="E1810" s="24">
        <v>0</v>
      </c>
      <c r="F1810" s="24">
        <v>0</v>
      </c>
      <c r="G1810" s="24">
        <v>0</v>
      </c>
      <c r="H1810" s="24">
        <v>0</v>
      </c>
      <c r="I1810" s="24">
        <v>0</v>
      </c>
      <c r="J1810" s="24">
        <v>0</v>
      </c>
      <c r="K1810" s="24">
        <v>15138.937450178899</v>
      </c>
      <c r="L1810" s="24">
        <v>-5995.0146641777828</v>
      </c>
      <c r="M1810" s="24">
        <v>9143.922786001116</v>
      </c>
      <c r="N1810" s="24">
        <v>-9143.922786001116</v>
      </c>
      <c r="O1810" s="24">
        <v>-15138.937450178899</v>
      </c>
      <c r="P1810" s="24">
        <v>0</v>
      </c>
      <c r="Q1810" s="24">
        <v>1.2811211471564548</v>
      </c>
      <c r="R1810" s="24">
        <v>-0.53166402647218547</v>
      </c>
      <c r="S1810" s="24">
        <v>0.74945712068426928</v>
      </c>
      <c r="T1810" s="24">
        <v>0</v>
      </c>
      <c r="U1810" s="24">
        <v>0</v>
      </c>
      <c r="V1810" s="24">
        <v>0</v>
      </c>
      <c r="W1810" s="24">
        <v>0</v>
      </c>
      <c r="X1810" s="24">
        <v>0</v>
      </c>
      <c r="Y1810" s="24">
        <v>0</v>
      </c>
      <c r="Z1810" s="24">
        <v>0</v>
      </c>
      <c r="AA1810" s="24">
        <v>13625.04370516101</v>
      </c>
      <c r="AB1810" s="24">
        <v>-5395.5131977600104</v>
      </c>
      <c r="AC1810" s="24">
        <v>8229.5305074010048</v>
      </c>
      <c r="AD1810" s="24">
        <v>-8229.5305074009812</v>
      </c>
      <c r="AE1810" s="24">
        <v>-13625.043705161079</v>
      </c>
      <c r="AF1810" s="24">
        <v>0</v>
      </c>
      <c r="AG1810" s="24">
        <v>1.2811211471564548</v>
      </c>
      <c r="AH1810" s="24">
        <v>-0.53166402647218547</v>
      </c>
      <c r="AI1810" s="24">
        <v>0.74945712068426928</v>
      </c>
      <c r="AJ1810" s="24">
        <v>0</v>
      </c>
      <c r="AK1810" s="24">
        <v>0</v>
      </c>
      <c r="AL1810" s="24">
        <v>0</v>
      </c>
      <c r="AM1810" s="24">
        <v>0</v>
      </c>
      <c r="AN1810" s="24">
        <v>0</v>
      </c>
      <c r="AO1810" s="24">
        <v>0</v>
      </c>
      <c r="AP1810" s="24">
        <v>0</v>
      </c>
      <c r="AQ1810" s="24">
        <v>1513.8937450178892</v>
      </c>
      <c r="AR1810" s="24">
        <v>-599.50146641777246</v>
      </c>
      <c r="AS1810" s="24">
        <v>914.39227860011124</v>
      </c>
      <c r="AT1810" s="24">
        <v>-914.39227860013489</v>
      </c>
      <c r="AU1810" s="24">
        <v>-1513.89374501782</v>
      </c>
      <c r="AV1810" s="24">
        <v>0</v>
      </c>
      <c r="AW1810" s="24">
        <v>0</v>
      </c>
      <c r="AX1810" s="24">
        <v>0</v>
      </c>
      <c r="AY1810" s="24">
        <v>0</v>
      </c>
      <c r="AZ1810" s="24">
        <v>0</v>
      </c>
      <c r="BA1810" s="24">
        <v>-0.74945712068426928</v>
      </c>
      <c r="BB1810" s="24">
        <v>-1.2811211471564548</v>
      </c>
      <c r="BC1810" s="24">
        <v>-0.74945712068426928</v>
      </c>
      <c r="BD1810" s="24">
        <v>-1.2811211471564548</v>
      </c>
      <c r="BE1810" s="24">
        <v>0</v>
      </c>
      <c r="BF1810" s="24">
        <v>0</v>
      </c>
      <c r="BG1810" s="24">
        <v>0</v>
      </c>
      <c r="BH1810" s="24">
        <v>0</v>
      </c>
      <c r="BI1810" s="24">
        <v>0</v>
      </c>
      <c r="BJ1810" s="24">
        <v>0</v>
      </c>
      <c r="BK1810" s="24">
        <v>0</v>
      </c>
      <c r="BL1810" s="24">
        <v>0</v>
      </c>
    </row>
    <row r="1811" spans="1:64" x14ac:dyDescent="0.25">
      <c r="A1811" t="s">
        <v>5127</v>
      </c>
      <c r="B1811">
        <v>123</v>
      </c>
      <c r="C1811">
        <v>1</v>
      </c>
      <c r="D1811">
        <v>11</v>
      </c>
      <c r="E1811" s="24">
        <v>0</v>
      </c>
      <c r="F1811" s="24">
        <v>0</v>
      </c>
      <c r="G1811" s="24">
        <v>0</v>
      </c>
      <c r="H1811" s="24">
        <v>0</v>
      </c>
      <c r="I1811" s="24">
        <v>0</v>
      </c>
      <c r="J1811" s="24">
        <v>0</v>
      </c>
      <c r="K1811" s="24">
        <v>14755.985764337704</v>
      </c>
      <c r="L1811" s="24">
        <v>-5837.1154881585389</v>
      </c>
      <c r="M1811" s="24">
        <v>8918.8702761791646</v>
      </c>
      <c r="N1811" s="24">
        <v>-8918.8702761791646</v>
      </c>
      <c r="O1811" s="24">
        <v>-14755.985764337704</v>
      </c>
      <c r="P1811" s="24">
        <v>0</v>
      </c>
      <c r="Q1811" s="24">
        <v>1.2490267508602528</v>
      </c>
      <c r="R1811" s="24">
        <v>-0.51935063699693274</v>
      </c>
      <c r="S1811" s="24">
        <v>0.7296761138633201</v>
      </c>
      <c r="T1811" s="24">
        <v>0</v>
      </c>
      <c r="U1811" s="24">
        <v>0</v>
      </c>
      <c r="V1811" s="24">
        <v>0</v>
      </c>
      <c r="W1811" s="24">
        <v>0</v>
      </c>
      <c r="X1811" s="24">
        <v>0</v>
      </c>
      <c r="Y1811" s="24">
        <v>0</v>
      </c>
      <c r="Z1811" s="24">
        <v>0</v>
      </c>
      <c r="AA1811" s="24">
        <v>13280.387187903934</v>
      </c>
      <c r="AB1811" s="24">
        <v>-5253.4039393426792</v>
      </c>
      <c r="AC1811" s="24">
        <v>8026.9832485612487</v>
      </c>
      <c r="AD1811" s="24">
        <v>-8026.9832485612715</v>
      </c>
      <c r="AE1811" s="24">
        <v>-13280.387187903863</v>
      </c>
      <c r="AF1811" s="24">
        <v>0</v>
      </c>
      <c r="AG1811" s="24">
        <v>1.2490267508602528</v>
      </c>
      <c r="AH1811" s="24">
        <v>-0.51935063699693274</v>
      </c>
      <c r="AI1811" s="24">
        <v>0.7296761138633201</v>
      </c>
      <c r="AJ1811" s="24">
        <v>0</v>
      </c>
      <c r="AK1811" s="24">
        <v>0</v>
      </c>
      <c r="AL1811" s="24">
        <v>0</v>
      </c>
      <c r="AM1811" s="24">
        <v>0</v>
      </c>
      <c r="AN1811" s="24">
        <v>0</v>
      </c>
      <c r="AO1811" s="24">
        <v>0</v>
      </c>
      <c r="AP1811" s="24">
        <v>0</v>
      </c>
      <c r="AQ1811" s="24">
        <v>1475.5985764337693</v>
      </c>
      <c r="AR1811" s="24">
        <v>-583.71154881585971</v>
      </c>
      <c r="AS1811" s="24">
        <v>891.88702761791592</v>
      </c>
      <c r="AT1811" s="24">
        <v>-891.88702761789318</v>
      </c>
      <c r="AU1811" s="24">
        <v>-1475.5985764338402</v>
      </c>
      <c r="AV1811" s="24">
        <v>0</v>
      </c>
      <c r="AW1811" s="24">
        <v>0</v>
      </c>
      <c r="AX1811" s="24">
        <v>0</v>
      </c>
      <c r="AY1811" s="24">
        <v>0</v>
      </c>
      <c r="AZ1811" s="24">
        <v>0</v>
      </c>
      <c r="BA1811" s="24">
        <v>-0.7296761138633201</v>
      </c>
      <c r="BB1811" s="24">
        <v>-1.2490267508602528</v>
      </c>
      <c r="BC1811" s="24">
        <v>-0.7296761138633201</v>
      </c>
      <c r="BD1811" s="24">
        <v>-1.2490267508602528</v>
      </c>
      <c r="BE1811" s="24">
        <v>0</v>
      </c>
      <c r="BF1811" s="24">
        <v>0</v>
      </c>
      <c r="BG1811" s="24">
        <v>0</v>
      </c>
      <c r="BH1811" s="24">
        <v>0</v>
      </c>
      <c r="BI1811" s="24">
        <v>0</v>
      </c>
      <c r="BJ1811" s="24">
        <v>0</v>
      </c>
      <c r="BK1811" s="24">
        <v>0</v>
      </c>
      <c r="BL1811" s="24">
        <v>0</v>
      </c>
    </row>
    <row r="1812" spans="1:64" x14ac:dyDescent="0.25">
      <c r="A1812" t="s">
        <v>5127</v>
      </c>
      <c r="B1812">
        <v>124</v>
      </c>
      <c r="C1812">
        <v>2</v>
      </c>
      <c r="D1812">
        <v>11</v>
      </c>
      <c r="E1812" s="24">
        <v>0</v>
      </c>
      <c r="F1812" s="24">
        <v>0</v>
      </c>
      <c r="G1812" s="24">
        <v>0</v>
      </c>
      <c r="H1812" s="24">
        <v>0</v>
      </c>
      <c r="I1812" s="24">
        <v>0</v>
      </c>
      <c r="J1812" s="24">
        <v>0</v>
      </c>
      <c r="K1812" s="24">
        <v>14385.961944748648</v>
      </c>
      <c r="L1812" s="24">
        <v>-5684.2658042758703</v>
      </c>
      <c r="M1812" s="24">
        <v>8701.6961404727772</v>
      </c>
      <c r="N1812" s="24">
        <v>-8701.6961404727772</v>
      </c>
      <c r="O1812" s="24">
        <v>-14385.961944748648</v>
      </c>
      <c r="P1812" s="24">
        <v>0</v>
      </c>
      <c r="Q1812" s="24">
        <v>1.2180333243862833</v>
      </c>
      <c r="R1812" s="24">
        <v>-0.50740957296955003</v>
      </c>
      <c r="S1812" s="24">
        <v>0.71062375141673328</v>
      </c>
      <c r="T1812" s="24">
        <v>0</v>
      </c>
      <c r="U1812" s="24">
        <v>0</v>
      </c>
      <c r="V1812" s="24">
        <v>0</v>
      </c>
      <c r="W1812" s="24">
        <v>0</v>
      </c>
      <c r="X1812" s="24">
        <v>0</v>
      </c>
      <c r="Y1812" s="24">
        <v>0</v>
      </c>
      <c r="Z1812" s="24">
        <v>0</v>
      </c>
      <c r="AA1812" s="24">
        <v>12947.365750273782</v>
      </c>
      <c r="AB1812" s="24">
        <v>-5115.8392238482775</v>
      </c>
      <c r="AC1812" s="24">
        <v>7831.5265264254995</v>
      </c>
      <c r="AD1812" s="24">
        <v>-7831.5265264254995</v>
      </c>
      <c r="AE1812" s="24">
        <v>-12947.365750273806</v>
      </c>
      <c r="AF1812" s="24">
        <v>0</v>
      </c>
      <c r="AG1812" s="24">
        <v>1.2180333243862833</v>
      </c>
      <c r="AH1812" s="24">
        <v>-0.50740957296955003</v>
      </c>
      <c r="AI1812" s="24">
        <v>0.71062375141673328</v>
      </c>
      <c r="AJ1812" s="24">
        <v>0</v>
      </c>
      <c r="AK1812" s="24">
        <v>0</v>
      </c>
      <c r="AL1812" s="24">
        <v>0</v>
      </c>
      <c r="AM1812" s="24">
        <v>0</v>
      </c>
      <c r="AN1812" s="24">
        <v>0</v>
      </c>
      <c r="AO1812" s="24">
        <v>0</v>
      </c>
      <c r="AP1812" s="24">
        <v>0</v>
      </c>
      <c r="AQ1812" s="24">
        <v>1438.5961944748651</v>
      </c>
      <c r="AR1812" s="24">
        <v>-568.42658042759285</v>
      </c>
      <c r="AS1812" s="24">
        <v>870.16961404727772</v>
      </c>
      <c r="AT1812" s="24">
        <v>-870.16961404727772</v>
      </c>
      <c r="AU1812" s="24">
        <v>-1438.5961944748415</v>
      </c>
      <c r="AV1812" s="24">
        <v>0</v>
      </c>
      <c r="AW1812" s="24">
        <v>0</v>
      </c>
      <c r="AX1812" s="24">
        <v>0</v>
      </c>
      <c r="AY1812" s="24">
        <v>0</v>
      </c>
      <c r="AZ1812" s="24">
        <v>0</v>
      </c>
      <c r="BA1812" s="24">
        <v>-0.71062375141673328</v>
      </c>
      <c r="BB1812" s="24">
        <v>-1.2180333243862833</v>
      </c>
      <c r="BC1812" s="24">
        <v>-0.71062375141673328</v>
      </c>
      <c r="BD1812" s="24">
        <v>-1.2180333243862833</v>
      </c>
      <c r="BE1812" s="24">
        <v>0</v>
      </c>
      <c r="BF1812" s="24">
        <v>0</v>
      </c>
      <c r="BG1812" s="24">
        <v>0</v>
      </c>
      <c r="BH1812" s="24">
        <v>0</v>
      </c>
      <c r="BI1812" s="24">
        <v>0</v>
      </c>
      <c r="BJ1812" s="24">
        <v>0</v>
      </c>
      <c r="BK1812" s="24">
        <v>0</v>
      </c>
      <c r="BL1812" s="24">
        <v>0</v>
      </c>
    </row>
    <row r="1813" spans="1:64" x14ac:dyDescent="0.25">
      <c r="A1813" t="s">
        <v>5127</v>
      </c>
      <c r="B1813">
        <v>125</v>
      </c>
      <c r="C1813">
        <v>2</v>
      </c>
      <c r="D1813">
        <v>11</v>
      </c>
      <c r="E1813" s="24">
        <v>0</v>
      </c>
      <c r="F1813" s="24">
        <v>0</v>
      </c>
      <c r="G1813" s="24">
        <v>0</v>
      </c>
      <c r="H1813" s="24">
        <v>0</v>
      </c>
      <c r="I1813" s="24">
        <v>0</v>
      </c>
      <c r="J1813" s="24">
        <v>0</v>
      </c>
      <c r="K1813" s="24">
        <v>14028.314156807028</v>
      </c>
      <c r="L1813" s="24">
        <v>-5536.2761818999425</v>
      </c>
      <c r="M1813" s="24">
        <v>8492.0379749070853</v>
      </c>
      <c r="N1813" s="24">
        <v>-8492.0379749070853</v>
      </c>
      <c r="O1813" s="24">
        <v>-14028.314156807028</v>
      </c>
      <c r="P1813" s="24">
        <v>0</v>
      </c>
      <c r="Q1813" s="24">
        <v>1.1880922847268494</v>
      </c>
      <c r="R1813" s="24">
        <v>-0.49582710758386384</v>
      </c>
      <c r="S1813" s="24">
        <v>0.69226517714298552</v>
      </c>
      <c r="T1813" s="24">
        <v>0</v>
      </c>
      <c r="U1813" s="24">
        <v>0</v>
      </c>
      <c r="V1813" s="24">
        <v>0</v>
      </c>
      <c r="W1813" s="24">
        <v>0</v>
      </c>
      <c r="X1813" s="24">
        <v>0</v>
      </c>
      <c r="Y1813" s="24">
        <v>0</v>
      </c>
      <c r="Z1813" s="24">
        <v>0</v>
      </c>
      <c r="AA1813" s="24">
        <v>12625.482741126325</v>
      </c>
      <c r="AB1813" s="24">
        <v>-4982.648563709954</v>
      </c>
      <c r="AC1813" s="24">
        <v>7642.8341774163773</v>
      </c>
      <c r="AD1813" s="24">
        <v>-7642.8341774164001</v>
      </c>
      <c r="AE1813" s="24">
        <v>-12625.482741126325</v>
      </c>
      <c r="AF1813" s="24">
        <v>0</v>
      </c>
      <c r="AG1813" s="24">
        <v>1.1880922847268494</v>
      </c>
      <c r="AH1813" s="24">
        <v>-0.49582710758386384</v>
      </c>
      <c r="AI1813" s="24">
        <v>0.69226517714298552</v>
      </c>
      <c r="AJ1813" s="24">
        <v>0</v>
      </c>
      <c r="AK1813" s="24">
        <v>0</v>
      </c>
      <c r="AL1813" s="24">
        <v>0</v>
      </c>
      <c r="AM1813" s="24">
        <v>0</v>
      </c>
      <c r="AN1813" s="24">
        <v>0</v>
      </c>
      <c r="AO1813" s="24">
        <v>0</v>
      </c>
      <c r="AP1813" s="24">
        <v>0</v>
      </c>
      <c r="AQ1813" s="24">
        <v>1402.8314156807028</v>
      </c>
      <c r="AR1813" s="24">
        <v>-553.62761818998843</v>
      </c>
      <c r="AS1813" s="24">
        <v>849.20379749070798</v>
      </c>
      <c r="AT1813" s="24">
        <v>-849.20379749068525</v>
      </c>
      <c r="AU1813" s="24">
        <v>-1402.8314156807028</v>
      </c>
      <c r="AV1813" s="24">
        <v>0</v>
      </c>
      <c r="AW1813" s="24">
        <v>0</v>
      </c>
      <c r="AX1813" s="24">
        <v>0</v>
      </c>
      <c r="AY1813" s="24">
        <v>0</v>
      </c>
      <c r="AZ1813" s="24">
        <v>0</v>
      </c>
      <c r="BA1813" s="24">
        <v>-0.69226517714298552</v>
      </c>
      <c r="BB1813" s="24">
        <v>-1.1880922847268494</v>
      </c>
      <c r="BC1813" s="24">
        <v>-0.69226517714298552</v>
      </c>
      <c r="BD1813" s="24">
        <v>-1.1880922847268494</v>
      </c>
      <c r="BE1813" s="24">
        <v>0</v>
      </c>
      <c r="BF1813" s="24">
        <v>0</v>
      </c>
      <c r="BG1813" s="24">
        <v>0</v>
      </c>
      <c r="BH1813" s="24">
        <v>0</v>
      </c>
      <c r="BI1813" s="24">
        <v>0</v>
      </c>
      <c r="BJ1813" s="24">
        <v>0</v>
      </c>
      <c r="BK1813" s="24">
        <v>0</v>
      </c>
      <c r="BL1813" s="24">
        <v>0</v>
      </c>
    </row>
    <row r="1814" spans="1:64" x14ac:dyDescent="0.25">
      <c r="A1814" t="s">
        <v>5127</v>
      </c>
      <c r="B1814">
        <v>126</v>
      </c>
      <c r="C1814">
        <v>2</v>
      </c>
      <c r="D1814">
        <v>11</v>
      </c>
      <c r="E1814" s="24">
        <v>0</v>
      </c>
      <c r="F1814" s="24">
        <v>0</v>
      </c>
      <c r="G1814" s="24">
        <v>0</v>
      </c>
      <c r="H1814" s="24">
        <v>0</v>
      </c>
      <c r="I1814" s="24">
        <v>0</v>
      </c>
      <c r="J1814" s="24">
        <v>0</v>
      </c>
      <c r="K1814" s="24">
        <v>13682.519170610234</v>
      </c>
      <c r="L1814" s="24">
        <v>-5392.9650208828971</v>
      </c>
      <c r="M1814" s="24">
        <v>8289.5541497273371</v>
      </c>
      <c r="N1814" s="24">
        <v>-8289.5541497273371</v>
      </c>
      <c r="O1814" s="24">
        <v>-13682.519170610234</v>
      </c>
      <c r="P1814" s="24">
        <v>0</v>
      </c>
      <c r="Q1814" s="24">
        <v>1.1591576860607802</v>
      </c>
      <c r="R1814" s="24">
        <v>-0.4845900894785018</v>
      </c>
      <c r="S1814" s="24">
        <v>0.67456759658227838</v>
      </c>
      <c r="T1814" s="24">
        <v>0</v>
      </c>
      <c r="U1814" s="24">
        <v>0</v>
      </c>
      <c r="V1814" s="24">
        <v>0</v>
      </c>
      <c r="W1814" s="24">
        <v>0</v>
      </c>
      <c r="X1814" s="24">
        <v>0</v>
      </c>
      <c r="Y1814" s="24">
        <v>0</v>
      </c>
      <c r="Z1814" s="24">
        <v>0</v>
      </c>
      <c r="AA1814" s="24">
        <v>12314.267253549211</v>
      </c>
      <c r="AB1814" s="24">
        <v>-4853.6685187946132</v>
      </c>
      <c r="AC1814" s="24">
        <v>7460.5987347546034</v>
      </c>
      <c r="AD1814" s="24">
        <v>-7460.5987347546034</v>
      </c>
      <c r="AE1814" s="24">
        <v>-12314.267253549187</v>
      </c>
      <c r="AF1814" s="24">
        <v>0</v>
      </c>
      <c r="AG1814" s="24">
        <v>1.1591576860607802</v>
      </c>
      <c r="AH1814" s="24">
        <v>-0.4845900894785018</v>
      </c>
      <c r="AI1814" s="24">
        <v>0.67456759658227838</v>
      </c>
      <c r="AJ1814" s="24">
        <v>0</v>
      </c>
      <c r="AK1814" s="24">
        <v>0</v>
      </c>
      <c r="AL1814" s="24">
        <v>0</v>
      </c>
      <c r="AM1814" s="24">
        <v>0</v>
      </c>
      <c r="AN1814" s="24">
        <v>0</v>
      </c>
      <c r="AO1814" s="24">
        <v>0</v>
      </c>
      <c r="AP1814" s="24">
        <v>0</v>
      </c>
      <c r="AQ1814" s="24">
        <v>1368.2519170610231</v>
      </c>
      <c r="AR1814" s="24">
        <v>-539.29650208828389</v>
      </c>
      <c r="AS1814" s="24">
        <v>828.95541497273371</v>
      </c>
      <c r="AT1814" s="24">
        <v>-828.95541497273371</v>
      </c>
      <c r="AU1814" s="24">
        <v>-1368.2519170610467</v>
      </c>
      <c r="AV1814" s="24">
        <v>0</v>
      </c>
      <c r="AW1814" s="24">
        <v>0</v>
      </c>
      <c r="AX1814" s="24">
        <v>0</v>
      </c>
      <c r="AY1814" s="24">
        <v>0</v>
      </c>
      <c r="AZ1814" s="24">
        <v>0</v>
      </c>
      <c r="BA1814" s="24">
        <v>-0.67456759658227838</v>
      </c>
      <c r="BB1814" s="24">
        <v>-1.1591576860607802</v>
      </c>
      <c r="BC1814" s="24">
        <v>-0.67456759658227838</v>
      </c>
      <c r="BD1814" s="24">
        <v>-1.1591576860607802</v>
      </c>
      <c r="BE1814" s="24">
        <v>0</v>
      </c>
      <c r="BF1814" s="24">
        <v>0</v>
      </c>
      <c r="BG1814" s="24">
        <v>0</v>
      </c>
      <c r="BH1814" s="24">
        <v>0</v>
      </c>
      <c r="BI1814" s="24">
        <v>0</v>
      </c>
      <c r="BJ1814" s="24">
        <v>0</v>
      </c>
      <c r="BK1814" s="24">
        <v>0</v>
      </c>
      <c r="BL1814" s="24">
        <v>0</v>
      </c>
    </row>
    <row r="1815" spans="1:64" x14ac:dyDescent="0.25">
      <c r="A1815" t="s">
        <v>5127</v>
      </c>
      <c r="B1815">
        <v>127</v>
      </c>
      <c r="C1815">
        <v>3</v>
      </c>
      <c r="D1815">
        <v>11</v>
      </c>
      <c r="E1815" s="24">
        <v>0</v>
      </c>
      <c r="F1815" s="24">
        <v>0</v>
      </c>
      <c r="G1815" s="24">
        <v>0</v>
      </c>
      <c r="H1815" s="24">
        <v>0</v>
      </c>
      <c r="I1815" s="24">
        <v>0</v>
      </c>
      <c r="J1815" s="24">
        <v>0</v>
      </c>
      <c r="K1815" s="24">
        <v>13348.08061584644</v>
      </c>
      <c r="L1815" s="24">
        <v>-5254.1582357753068</v>
      </c>
      <c r="M1815" s="24">
        <v>8093.9223800711334</v>
      </c>
      <c r="N1815" s="24">
        <v>-8093.9223800711334</v>
      </c>
      <c r="O1815" s="24">
        <v>-13348.08061584644</v>
      </c>
      <c r="P1815" s="24">
        <v>0</v>
      </c>
      <c r="Q1815" s="24">
        <v>1.1311860494021175</v>
      </c>
      <c r="R1815" s="24">
        <v>-0.4736859179657813</v>
      </c>
      <c r="S1815" s="24">
        <v>0.65750013143633623</v>
      </c>
      <c r="T1815" s="24">
        <v>0</v>
      </c>
      <c r="U1815" s="24">
        <v>0</v>
      </c>
      <c r="V1815" s="24">
        <v>0</v>
      </c>
      <c r="W1815" s="24">
        <v>0</v>
      </c>
      <c r="X1815" s="24">
        <v>0</v>
      </c>
      <c r="Y1815" s="24">
        <v>0</v>
      </c>
      <c r="Z1815" s="24">
        <v>0</v>
      </c>
      <c r="AA1815" s="24">
        <v>12013.272554261797</v>
      </c>
      <c r="AB1815" s="24">
        <v>-4728.742412197782</v>
      </c>
      <c r="AC1815" s="24">
        <v>7284.5301420640199</v>
      </c>
      <c r="AD1815" s="24">
        <v>-7284.5301420639735</v>
      </c>
      <c r="AE1815" s="24">
        <v>-12013.272554261843</v>
      </c>
      <c r="AF1815" s="24">
        <v>0</v>
      </c>
      <c r="AG1815" s="24">
        <v>1.1311860494021175</v>
      </c>
      <c r="AH1815" s="24">
        <v>-0.4736859179657813</v>
      </c>
      <c r="AI1815" s="24">
        <v>0.65750013143633623</v>
      </c>
      <c r="AJ1815" s="24">
        <v>0</v>
      </c>
      <c r="AK1815" s="24">
        <v>0</v>
      </c>
      <c r="AL1815" s="24">
        <v>0</v>
      </c>
      <c r="AM1815" s="24">
        <v>0</v>
      </c>
      <c r="AN1815" s="24">
        <v>0</v>
      </c>
      <c r="AO1815" s="24">
        <v>0</v>
      </c>
      <c r="AP1815" s="24">
        <v>0</v>
      </c>
      <c r="AQ1815" s="24">
        <v>1334.8080615846429</v>
      </c>
      <c r="AR1815" s="24">
        <v>-525.41582357752486</v>
      </c>
      <c r="AS1815" s="24">
        <v>809.39223800711352</v>
      </c>
      <c r="AT1815" s="24">
        <v>-809.3922380071599</v>
      </c>
      <c r="AU1815" s="24">
        <v>-1334.8080615845975</v>
      </c>
      <c r="AV1815" s="24">
        <v>0</v>
      </c>
      <c r="AW1815" s="24">
        <v>0</v>
      </c>
      <c r="AX1815" s="24">
        <v>0</v>
      </c>
      <c r="AY1815" s="24">
        <v>0</v>
      </c>
      <c r="AZ1815" s="24">
        <v>0</v>
      </c>
      <c r="BA1815" s="24">
        <v>-0.65750013143633623</v>
      </c>
      <c r="BB1815" s="24">
        <v>-1.1311860494021175</v>
      </c>
      <c r="BC1815" s="24">
        <v>-0.65750013143633623</v>
      </c>
      <c r="BD1815" s="24">
        <v>-1.1311860494021175</v>
      </c>
      <c r="BE1815" s="24">
        <v>0</v>
      </c>
      <c r="BF1815" s="24">
        <v>0</v>
      </c>
      <c r="BG1815" s="24">
        <v>0</v>
      </c>
      <c r="BH1815" s="24">
        <v>0</v>
      </c>
      <c r="BI1815" s="24">
        <v>0</v>
      </c>
      <c r="BJ1815" s="24">
        <v>0</v>
      </c>
      <c r="BK1815" s="24">
        <v>0</v>
      </c>
      <c r="BL1815" s="24">
        <v>0</v>
      </c>
    </row>
    <row r="1816" spans="1:64" x14ac:dyDescent="0.25">
      <c r="A1816" t="s">
        <v>5127</v>
      </c>
      <c r="B1816">
        <v>128</v>
      </c>
      <c r="C1816">
        <v>3</v>
      </c>
      <c r="D1816">
        <v>11</v>
      </c>
      <c r="E1816" s="24">
        <v>0</v>
      </c>
      <c r="F1816" s="24">
        <v>0</v>
      </c>
      <c r="G1816" s="24">
        <v>0</v>
      </c>
      <c r="H1816" s="24">
        <v>0</v>
      </c>
      <c r="I1816" s="24">
        <v>0</v>
      </c>
      <c r="J1816" s="24">
        <v>0</v>
      </c>
      <c r="K1816" s="24">
        <v>13024.52735889703</v>
      </c>
      <c r="L1816" s="24">
        <v>-5119.6889475183561</v>
      </c>
      <c r="M1816" s="24">
        <v>7904.8384113786742</v>
      </c>
      <c r="N1816" s="24">
        <v>-7904.8384113786742</v>
      </c>
      <c r="O1816" s="24">
        <v>-13024.52735889703</v>
      </c>
      <c r="P1816" s="24">
        <v>0</v>
      </c>
      <c r="Q1816" s="24">
        <v>1.1041362050159478</v>
      </c>
      <c r="R1816" s="24">
        <v>-0.46310251907596012</v>
      </c>
      <c r="S1816" s="24">
        <v>0.64103368593998766</v>
      </c>
      <c r="T1816" s="24">
        <v>0</v>
      </c>
      <c r="U1816" s="24">
        <v>0</v>
      </c>
      <c r="V1816" s="24">
        <v>0</v>
      </c>
      <c r="W1816" s="24">
        <v>0</v>
      </c>
      <c r="X1816" s="24">
        <v>0</v>
      </c>
      <c r="Y1816" s="24">
        <v>0</v>
      </c>
      <c r="Z1816" s="24">
        <v>0</v>
      </c>
      <c r="AA1816" s="24">
        <v>11722.074623007327</v>
      </c>
      <c r="AB1816" s="24">
        <v>-4607.7200527664972</v>
      </c>
      <c r="AC1816" s="24">
        <v>7114.3545702408073</v>
      </c>
      <c r="AD1816" s="24">
        <v>-7114.3545702408301</v>
      </c>
      <c r="AE1816" s="24">
        <v>-11722.074623007327</v>
      </c>
      <c r="AF1816" s="24">
        <v>0</v>
      </c>
      <c r="AG1816" s="24">
        <v>1.1041362050159478</v>
      </c>
      <c r="AH1816" s="24">
        <v>-0.46310251907596012</v>
      </c>
      <c r="AI1816" s="24">
        <v>0.64103368593998766</v>
      </c>
      <c r="AJ1816" s="24">
        <v>0</v>
      </c>
      <c r="AK1816" s="24">
        <v>0</v>
      </c>
      <c r="AL1816" s="24">
        <v>0</v>
      </c>
      <c r="AM1816" s="24">
        <v>0</v>
      </c>
      <c r="AN1816" s="24">
        <v>0</v>
      </c>
      <c r="AO1816" s="24">
        <v>0</v>
      </c>
      <c r="AP1816" s="24">
        <v>0</v>
      </c>
      <c r="AQ1816" s="24">
        <v>1302.452735889703</v>
      </c>
      <c r="AR1816" s="24">
        <v>-511.9688947518589</v>
      </c>
      <c r="AS1816" s="24">
        <v>790.48384113786688</v>
      </c>
      <c r="AT1816" s="24">
        <v>-790.48384113784414</v>
      </c>
      <c r="AU1816" s="24">
        <v>-1302.452735889703</v>
      </c>
      <c r="AV1816" s="24">
        <v>0</v>
      </c>
      <c r="AW1816" s="24">
        <v>0</v>
      </c>
      <c r="AX1816" s="24">
        <v>0</v>
      </c>
      <c r="AY1816" s="24">
        <v>0</v>
      </c>
      <c r="AZ1816" s="24">
        <v>0</v>
      </c>
      <c r="BA1816" s="24">
        <v>-0.64103368593998766</v>
      </c>
      <c r="BB1816" s="24">
        <v>-1.1041362050159478</v>
      </c>
      <c r="BC1816" s="24">
        <v>-0.64103368593998766</v>
      </c>
      <c r="BD1816" s="24">
        <v>-1.1041362050159478</v>
      </c>
      <c r="BE1816" s="24">
        <v>0</v>
      </c>
      <c r="BF1816" s="24">
        <v>0</v>
      </c>
      <c r="BG1816" s="24">
        <v>0</v>
      </c>
      <c r="BH1816" s="24">
        <v>0</v>
      </c>
      <c r="BI1816" s="24">
        <v>0</v>
      </c>
      <c r="BJ1816" s="24">
        <v>0</v>
      </c>
      <c r="BK1816" s="24">
        <v>0</v>
      </c>
      <c r="BL1816" s="24">
        <v>0</v>
      </c>
    </row>
    <row r="1817" spans="1:64" x14ac:dyDescent="0.25">
      <c r="A1817" t="s">
        <v>5127</v>
      </c>
      <c r="B1817">
        <v>129</v>
      </c>
      <c r="C1817">
        <v>3</v>
      </c>
      <c r="D1817">
        <v>11</v>
      </c>
      <c r="E1817" s="24">
        <v>0</v>
      </c>
      <c r="F1817" s="24">
        <v>0</v>
      </c>
      <c r="G1817" s="24">
        <v>0</v>
      </c>
      <c r="H1817" s="24">
        <v>0</v>
      </c>
      <c r="I1817" s="24">
        <v>0</v>
      </c>
      <c r="J1817" s="24">
        <v>0</v>
      </c>
      <c r="K1817" s="24">
        <v>12711.411992519163</v>
      </c>
      <c r="L1817" s="24">
        <v>-4989.3971833623946</v>
      </c>
      <c r="M1817" s="24">
        <v>7722.014809156768</v>
      </c>
      <c r="N1817" s="24">
        <v>-7722.014809156768</v>
      </c>
      <c r="O1817" s="24">
        <v>-12711.411992519163</v>
      </c>
      <c r="P1817" s="24">
        <v>0</v>
      </c>
      <c r="Q1817" s="24">
        <v>1.0779691465091901</v>
      </c>
      <c r="R1817" s="24">
        <v>-0.45282832244254223</v>
      </c>
      <c r="S1817" s="24">
        <v>0.62514082406664784</v>
      </c>
      <c r="T1817" s="24">
        <v>0</v>
      </c>
      <c r="U1817" s="24">
        <v>0</v>
      </c>
      <c r="V1817" s="24">
        <v>0</v>
      </c>
      <c r="W1817" s="24">
        <v>0</v>
      </c>
      <c r="X1817" s="24">
        <v>0</v>
      </c>
      <c r="Y1817" s="24">
        <v>0</v>
      </c>
      <c r="Z1817" s="24">
        <v>0</v>
      </c>
      <c r="AA1817" s="24">
        <v>11440.270793267247</v>
      </c>
      <c r="AB1817" s="24">
        <v>-4490.4574650261784</v>
      </c>
      <c r="AC1817" s="24">
        <v>6949.8133282410918</v>
      </c>
      <c r="AD1817" s="24">
        <v>-6949.8133282411145</v>
      </c>
      <c r="AE1817" s="24">
        <v>-11440.270793267176</v>
      </c>
      <c r="AF1817" s="24">
        <v>0</v>
      </c>
      <c r="AG1817" s="24">
        <v>1.0779691465091901</v>
      </c>
      <c r="AH1817" s="24">
        <v>-0.45282832244254223</v>
      </c>
      <c r="AI1817" s="24">
        <v>0.62514082406664784</v>
      </c>
      <c r="AJ1817" s="24">
        <v>0</v>
      </c>
      <c r="AK1817" s="24">
        <v>0</v>
      </c>
      <c r="AL1817" s="24">
        <v>0</v>
      </c>
      <c r="AM1817" s="24">
        <v>0</v>
      </c>
      <c r="AN1817" s="24">
        <v>0</v>
      </c>
      <c r="AO1817" s="24">
        <v>0</v>
      </c>
      <c r="AP1817" s="24">
        <v>0</v>
      </c>
      <c r="AQ1817" s="24">
        <v>1271.1411992519152</v>
      </c>
      <c r="AR1817" s="24">
        <v>-498.93971833621617</v>
      </c>
      <c r="AS1817" s="24">
        <v>772.20148091567626</v>
      </c>
      <c r="AT1817" s="24">
        <v>-772.20148091565352</v>
      </c>
      <c r="AU1817" s="24">
        <v>-1271.1411992519861</v>
      </c>
      <c r="AV1817" s="24">
        <v>0</v>
      </c>
      <c r="AW1817" s="24">
        <v>0</v>
      </c>
      <c r="AX1817" s="24">
        <v>0</v>
      </c>
      <c r="AY1817" s="24">
        <v>0</v>
      </c>
      <c r="AZ1817" s="24">
        <v>0</v>
      </c>
      <c r="BA1817" s="24">
        <v>-0.62514082406664784</v>
      </c>
      <c r="BB1817" s="24">
        <v>-1.0779691465091901</v>
      </c>
      <c r="BC1817" s="24">
        <v>-0.62514082406664784</v>
      </c>
      <c r="BD1817" s="24">
        <v>-1.0779691465091901</v>
      </c>
      <c r="BE1817" s="24">
        <v>0</v>
      </c>
      <c r="BF1817" s="24">
        <v>0</v>
      </c>
      <c r="BG1817" s="24">
        <v>0</v>
      </c>
      <c r="BH1817" s="24">
        <v>0</v>
      </c>
      <c r="BI1817" s="24">
        <v>0</v>
      </c>
      <c r="BJ1817" s="24">
        <v>0</v>
      </c>
      <c r="BK1817" s="24">
        <v>0</v>
      </c>
      <c r="BL1817" s="24">
        <v>0</v>
      </c>
    </row>
    <row r="1818" spans="1:64" x14ac:dyDescent="0.25">
      <c r="A1818" t="s">
        <v>5127</v>
      </c>
      <c r="B1818">
        <v>130</v>
      </c>
      <c r="C1818">
        <v>4</v>
      </c>
      <c r="D1818">
        <v>11</v>
      </c>
      <c r="E1818" s="24">
        <v>0</v>
      </c>
      <c r="F1818" s="24">
        <v>0</v>
      </c>
      <c r="G1818" s="24">
        <v>0</v>
      </c>
      <c r="H1818" s="24">
        <v>0</v>
      </c>
      <c r="I1818" s="24">
        <v>0</v>
      </c>
      <c r="J1818" s="24">
        <v>0</v>
      </c>
      <c r="K1818" s="24">
        <v>12408.309429278597</v>
      </c>
      <c r="L1818" s="24">
        <v>-4863.1295857885852</v>
      </c>
      <c r="M1818" s="24">
        <v>7545.179843490012</v>
      </c>
      <c r="N1818" s="24">
        <v>-7545.179843490012</v>
      </c>
      <c r="O1818" s="24">
        <v>-12408.309429278597</v>
      </c>
      <c r="P1818" s="24">
        <v>0</v>
      </c>
      <c r="Q1818" s="24">
        <v>1.0526478956207939</v>
      </c>
      <c r="R1818" s="24">
        <v>-0.4428522390494436</v>
      </c>
      <c r="S1818" s="24">
        <v>0.60979565657135026</v>
      </c>
      <c r="T1818" s="24">
        <v>0</v>
      </c>
      <c r="U1818" s="24">
        <v>0</v>
      </c>
      <c r="V1818" s="24">
        <v>0</v>
      </c>
      <c r="W1818" s="24">
        <v>0</v>
      </c>
      <c r="X1818" s="24">
        <v>0</v>
      </c>
      <c r="Y1818" s="24">
        <v>0</v>
      </c>
      <c r="Z1818" s="24">
        <v>0</v>
      </c>
      <c r="AA1818" s="24">
        <v>11167.478486350738</v>
      </c>
      <c r="AB1818" s="24">
        <v>-4376.8166272097151</v>
      </c>
      <c r="AC1818" s="24">
        <v>6790.6618591410106</v>
      </c>
      <c r="AD1818" s="24">
        <v>-6790.6618591409642</v>
      </c>
      <c r="AE1818" s="24">
        <v>-11167.478486350738</v>
      </c>
      <c r="AF1818" s="24">
        <v>0</v>
      </c>
      <c r="AG1818" s="24">
        <v>1.0526478956207939</v>
      </c>
      <c r="AH1818" s="24">
        <v>-0.4428522390494436</v>
      </c>
      <c r="AI1818" s="24">
        <v>0.60979565657135026</v>
      </c>
      <c r="AJ1818" s="24">
        <v>0</v>
      </c>
      <c r="AK1818" s="24">
        <v>0</v>
      </c>
      <c r="AL1818" s="24">
        <v>0</v>
      </c>
      <c r="AM1818" s="24">
        <v>0</v>
      </c>
      <c r="AN1818" s="24">
        <v>0</v>
      </c>
      <c r="AO1818" s="24">
        <v>0</v>
      </c>
      <c r="AP1818" s="24">
        <v>0</v>
      </c>
      <c r="AQ1818" s="24">
        <v>1240.8309429278597</v>
      </c>
      <c r="AR1818" s="24">
        <v>-486.31295857887017</v>
      </c>
      <c r="AS1818" s="24">
        <v>754.51798434900138</v>
      </c>
      <c r="AT1818" s="24">
        <v>-754.51798434904777</v>
      </c>
      <c r="AU1818" s="24">
        <v>-1240.8309429278597</v>
      </c>
      <c r="AV1818" s="24">
        <v>0</v>
      </c>
      <c r="AW1818" s="24">
        <v>0</v>
      </c>
      <c r="AX1818" s="24">
        <v>0</v>
      </c>
      <c r="AY1818" s="24">
        <v>0</v>
      </c>
      <c r="AZ1818" s="24">
        <v>0</v>
      </c>
      <c r="BA1818" s="24">
        <v>-0.60979565657135026</v>
      </c>
      <c r="BB1818" s="24">
        <v>-1.0526478956207939</v>
      </c>
      <c r="BC1818" s="24">
        <v>-0.60979565657135026</v>
      </c>
      <c r="BD1818" s="24">
        <v>-1.0526478956207939</v>
      </c>
      <c r="BE1818" s="24">
        <v>0</v>
      </c>
      <c r="BF1818" s="24">
        <v>0</v>
      </c>
      <c r="BG1818" s="24">
        <v>0</v>
      </c>
      <c r="BH1818" s="24">
        <v>0</v>
      </c>
      <c r="BI1818" s="24">
        <v>0</v>
      </c>
      <c r="BJ1818" s="24">
        <v>0</v>
      </c>
      <c r="BK1818" s="24">
        <v>0</v>
      </c>
      <c r="BL1818" s="24">
        <v>0</v>
      </c>
    </row>
    <row r="1819" spans="1:64" x14ac:dyDescent="0.25">
      <c r="A1819" t="s">
        <v>5127</v>
      </c>
      <c r="B1819">
        <v>131</v>
      </c>
      <c r="C1819">
        <v>4</v>
      </c>
      <c r="D1819">
        <v>11</v>
      </c>
      <c r="E1819" s="24">
        <v>0</v>
      </c>
      <c r="F1819" s="24">
        <v>0</v>
      </c>
      <c r="G1819" s="24">
        <v>0</v>
      </c>
      <c r="H1819" s="24">
        <v>0</v>
      </c>
      <c r="I1819" s="24">
        <v>0</v>
      </c>
      <c r="J1819" s="24">
        <v>0</v>
      </c>
      <c r="K1819" s="24">
        <v>12114.815590824001</v>
      </c>
      <c r="L1819" s="24">
        <v>-4740.7391308881342</v>
      </c>
      <c r="M1819" s="24">
        <v>7374.0764599358663</v>
      </c>
      <c r="N1819" s="24">
        <v>-7374.0764599358663</v>
      </c>
      <c r="O1819" s="24">
        <v>-12114.815590824001</v>
      </c>
      <c r="P1819" s="24">
        <v>0</v>
      </c>
      <c r="Q1819" s="24">
        <v>1.0281373768095818</v>
      </c>
      <c r="R1819" s="24">
        <v>-0.43316363984285999</v>
      </c>
      <c r="S1819" s="24">
        <v>0.59497373696672184</v>
      </c>
      <c r="T1819" s="24">
        <v>0</v>
      </c>
      <c r="U1819" s="24">
        <v>0</v>
      </c>
      <c r="V1819" s="24">
        <v>0</v>
      </c>
      <c r="W1819" s="24">
        <v>0</v>
      </c>
      <c r="X1819" s="24">
        <v>0</v>
      </c>
      <c r="Y1819" s="24">
        <v>0</v>
      </c>
      <c r="Z1819" s="24">
        <v>0</v>
      </c>
      <c r="AA1819" s="24">
        <v>10903.3340317416</v>
      </c>
      <c r="AB1819" s="24">
        <v>-4266.6652177993092</v>
      </c>
      <c r="AC1819" s="24">
        <v>6636.6688139422795</v>
      </c>
      <c r="AD1819" s="24">
        <v>-6636.6688139422913</v>
      </c>
      <c r="AE1819" s="24">
        <v>-10903.3340317416</v>
      </c>
      <c r="AF1819" s="24">
        <v>0</v>
      </c>
      <c r="AG1819" s="24">
        <v>1.0281373768095818</v>
      </c>
      <c r="AH1819" s="24">
        <v>-0.43316363984285999</v>
      </c>
      <c r="AI1819" s="24">
        <v>0.59497373696672184</v>
      </c>
      <c r="AJ1819" s="24">
        <v>0</v>
      </c>
      <c r="AK1819" s="24">
        <v>0</v>
      </c>
      <c r="AL1819" s="24">
        <v>0</v>
      </c>
      <c r="AM1819" s="24">
        <v>0</v>
      </c>
      <c r="AN1819" s="24">
        <v>0</v>
      </c>
      <c r="AO1819" s="24">
        <v>0</v>
      </c>
      <c r="AP1819" s="24">
        <v>0</v>
      </c>
      <c r="AQ1819" s="24">
        <v>1211.4815590824001</v>
      </c>
      <c r="AR1819" s="24">
        <v>-474.07391308882507</v>
      </c>
      <c r="AS1819" s="24">
        <v>737.40764599358681</v>
      </c>
      <c r="AT1819" s="24">
        <v>-737.40764599357499</v>
      </c>
      <c r="AU1819" s="24">
        <v>-1211.4815590824001</v>
      </c>
      <c r="AV1819" s="24">
        <v>0</v>
      </c>
      <c r="AW1819" s="24">
        <v>0</v>
      </c>
      <c r="AX1819" s="24">
        <v>0</v>
      </c>
      <c r="AY1819" s="24">
        <v>0</v>
      </c>
      <c r="AZ1819" s="24">
        <v>0</v>
      </c>
      <c r="BA1819" s="24">
        <v>-0.59497373696672184</v>
      </c>
      <c r="BB1819" s="24">
        <v>-1.0281373768095818</v>
      </c>
      <c r="BC1819" s="24">
        <v>-0.59497373696672184</v>
      </c>
      <c r="BD1819" s="24">
        <v>-1.0281373768095818</v>
      </c>
      <c r="BE1819" s="24">
        <v>0</v>
      </c>
      <c r="BF1819" s="24">
        <v>0</v>
      </c>
      <c r="BG1819" s="24">
        <v>0</v>
      </c>
      <c r="BH1819" s="24">
        <v>0</v>
      </c>
      <c r="BI1819" s="24">
        <v>0</v>
      </c>
      <c r="BJ1819" s="24">
        <v>0</v>
      </c>
      <c r="BK1819" s="24">
        <v>0</v>
      </c>
      <c r="BL1819" s="24">
        <v>0</v>
      </c>
    </row>
    <row r="1820" spans="1:64" x14ac:dyDescent="0.25">
      <c r="A1820" t="s">
        <v>5127</v>
      </c>
      <c r="B1820">
        <v>132</v>
      </c>
      <c r="C1820">
        <v>4</v>
      </c>
      <c r="D1820">
        <v>11</v>
      </c>
      <c r="E1820" s="24">
        <v>0</v>
      </c>
      <c r="F1820" s="24">
        <v>0</v>
      </c>
      <c r="G1820" s="24">
        <v>0</v>
      </c>
      <c r="H1820" s="24">
        <v>0</v>
      </c>
      <c r="I1820" s="24">
        <v>0</v>
      </c>
      <c r="J1820" s="24">
        <v>0</v>
      </c>
      <c r="K1820" s="24">
        <v>11830.546185517684</v>
      </c>
      <c r="L1820" s="24">
        <v>-4622.0848564142361</v>
      </c>
      <c r="M1820" s="24">
        <v>7208.4613291034475</v>
      </c>
      <c r="N1820" s="24">
        <v>-7208.4613291034475</v>
      </c>
      <c r="O1820" s="24">
        <v>-11830.546185517684</v>
      </c>
      <c r="P1820" s="24">
        <v>0</v>
      </c>
      <c r="Q1820" s="24">
        <v>1.0044043008410881</v>
      </c>
      <c r="R1820" s="24">
        <v>-0.42375233520931488</v>
      </c>
      <c r="S1820" s="24">
        <v>0.58065196563177324</v>
      </c>
      <c r="T1820" s="24">
        <v>0</v>
      </c>
      <c r="U1820" s="24">
        <v>0</v>
      </c>
      <c r="V1820" s="24">
        <v>0</v>
      </c>
      <c r="W1820" s="24">
        <v>0</v>
      </c>
      <c r="X1820" s="24">
        <v>0</v>
      </c>
      <c r="Y1820" s="24">
        <v>0</v>
      </c>
      <c r="Z1820" s="24">
        <v>0</v>
      </c>
      <c r="AA1820" s="24">
        <v>10647.491566965915</v>
      </c>
      <c r="AB1820" s="24">
        <v>-4159.8763707728358</v>
      </c>
      <c r="AC1820" s="24">
        <v>6487.6151961931027</v>
      </c>
      <c r="AD1820" s="24">
        <v>-6487.6151961931027</v>
      </c>
      <c r="AE1820" s="24">
        <v>-10647.491566965939</v>
      </c>
      <c r="AF1820" s="24">
        <v>0</v>
      </c>
      <c r="AG1820" s="24">
        <v>1.0044043008410881</v>
      </c>
      <c r="AH1820" s="24">
        <v>-0.42375233520931488</v>
      </c>
      <c r="AI1820" s="24">
        <v>0.58065196563177324</v>
      </c>
      <c r="AJ1820" s="24">
        <v>0</v>
      </c>
      <c r="AK1820" s="24">
        <v>0</v>
      </c>
      <c r="AL1820" s="24">
        <v>0</v>
      </c>
      <c r="AM1820" s="24">
        <v>0</v>
      </c>
      <c r="AN1820" s="24">
        <v>0</v>
      </c>
      <c r="AO1820" s="24">
        <v>0</v>
      </c>
      <c r="AP1820" s="24">
        <v>0</v>
      </c>
      <c r="AQ1820" s="24">
        <v>1183.0546185517687</v>
      </c>
      <c r="AR1820" s="24">
        <v>-462.20848564140033</v>
      </c>
      <c r="AS1820" s="24">
        <v>720.84613291034475</v>
      </c>
      <c r="AT1820" s="24">
        <v>-720.84613291034475</v>
      </c>
      <c r="AU1820" s="24">
        <v>-1183.0546185517451</v>
      </c>
      <c r="AV1820" s="24">
        <v>0</v>
      </c>
      <c r="AW1820" s="24">
        <v>0</v>
      </c>
      <c r="AX1820" s="24">
        <v>0</v>
      </c>
      <c r="AY1820" s="24">
        <v>0</v>
      </c>
      <c r="AZ1820" s="24">
        <v>0</v>
      </c>
      <c r="BA1820" s="24">
        <v>-0.58065196563177324</v>
      </c>
      <c r="BB1820" s="24">
        <v>-1.0044043008410881</v>
      </c>
      <c r="BC1820" s="24">
        <v>-0.58065196563177324</v>
      </c>
      <c r="BD1820" s="24">
        <v>-1.0044043008410881</v>
      </c>
      <c r="BE1820" s="24">
        <v>0</v>
      </c>
      <c r="BF1820" s="24">
        <v>0</v>
      </c>
      <c r="BG1820" s="24">
        <v>0</v>
      </c>
      <c r="BH1820" s="24">
        <v>0</v>
      </c>
      <c r="BI1820" s="24">
        <v>0</v>
      </c>
      <c r="BJ1820" s="24">
        <v>0</v>
      </c>
      <c r="BK1820" s="24">
        <v>0</v>
      </c>
      <c r="BL1820" s="24">
        <v>0</v>
      </c>
    </row>
    <row r="1821" spans="1:64" x14ac:dyDescent="0.25">
      <c r="A1821" t="s">
        <v>5127</v>
      </c>
      <c r="B1821">
        <v>133</v>
      </c>
      <c r="C1821">
        <v>1</v>
      </c>
      <c r="D1821">
        <v>12</v>
      </c>
      <c r="E1821" s="24">
        <v>0</v>
      </c>
      <c r="F1821" s="24">
        <v>0</v>
      </c>
      <c r="G1821" s="24">
        <v>0</v>
      </c>
      <c r="H1821" s="24">
        <v>0</v>
      </c>
      <c r="I1821" s="24">
        <v>0</v>
      </c>
      <c r="J1821" s="24">
        <v>0</v>
      </c>
      <c r="K1821" s="24">
        <v>11555.135567849502</v>
      </c>
      <c r="L1821" s="24">
        <v>-4507.0315998038277</v>
      </c>
      <c r="M1821" s="24">
        <v>7048.1039680456743</v>
      </c>
      <c r="N1821" s="24">
        <v>-7048.1039680456743</v>
      </c>
      <c r="O1821" s="24">
        <v>-11555.135567849502</v>
      </c>
      <c r="P1821" s="24">
        <v>0</v>
      </c>
      <c r="Q1821" s="24">
        <v>0.98141705663238099</v>
      </c>
      <c r="R1821" s="24">
        <v>-0.41460855530419849</v>
      </c>
      <c r="S1821" s="24">
        <v>0.5668085013281825</v>
      </c>
      <c r="T1821" s="24">
        <v>0</v>
      </c>
      <c r="U1821" s="24">
        <v>0</v>
      </c>
      <c r="V1821" s="24">
        <v>0</v>
      </c>
      <c r="W1821" s="24">
        <v>0</v>
      </c>
      <c r="X1821" s="24">
        <v>0</v>
      </c>
      <c r="Y1821" s="24">
        <v>0</v>
      </c>
      <c r="Z1821" s="24">
        <v>0</v>
      </c>
      <c r="AA1821" s="24">
        <v>10399.622011064552</v>
      </c>
      <c r="AB1821" s="24">
        <v>-4056.3284398234391</v>
      </c>
      <c r="AC1821" s="24">
        <v>6343.2935712411072</v>
      </c>
      <c r="AD1821" s="24">
        <v>-6343.2935712411418</v>
      </c>
      <c r="AE1821" s="24">
        <v>-10399.62201106461</v>
      </c>
      <c r="AF1821" s="24">
        <v>0</v>
      </c>
      <c r="AG1821" s="24">
        <v>0.98141705663238099</v>
      </c>
      <c r="AH1821" s="24">
        <v>-0.41460855530419849</v>
      </c>
      <c r="AI1821" s="24">
        <v>0.5668085013281825</v>
      </c>
      <c r="AJ1821" s="24">
        <v>0</v>
      </c>
      <c r="AK1821" s="24">
        <v>0</v>
      </c>
      <c r="AL1821" s="24">
        <v>0</v>
      </c>
      <c r="AM1821" s="24">
        <v>0</v>
      </c>
      <c r="AN1821" s="24">
        <v>0</v>
      </c>
      <c r="AO1821" s="24">
        <v>0</v>
      </c>
      <c r="AP1821" s="24">
        <v>0</v>
      </c>
      <c r="AQ1821" s="24">
        <v>1155.5135567849502</v>
      </c>
      <c r="AR1821" s="24">
        <v>-450.70315998038859</v>
      </c>
      <c r="AS1821" s="24">
        <v>704.81039680456706</v>
      </c>
      <c r="AT1821" s="24">
        <v>-704.8103968045325</v>
      </c>
      <c r="AU1821" s="24">
        <v>-1155.513556784892</v>
      </c>
      <c r="AV1821" s="24">
        <v>0</v>
      </c>
      <c r="AW1821" s="24">
        <v>0</v>
      </c>
      <c r="AX1821" s="24">
        <v>0</v>
      </c>
      <c r="AY1821" s="24">
        <v>0</v>
      </c>
      <c r="AZ1821" s="24">
        <v>0</v>
      </c>
      <c r="BA1821" s="24">
        <v>-0.5668085013281825</v>
      </c>
      <c r="BB1821" s="24">
        <v>-0.98141705663238099</v>
      </c>
      <c r="BC1821" s="24">
        <v>-0.5668085013281825</v>
      </c>
      <c r="BD1821" s="24">
        <v>-0.98141705663238099</v>
      </c>
      <c r="BE1821" s="24">
        <v>0</v>
      </c>
      <c r="BF1821" s="24">
        <v>0</v>
      </c>
      <c r="BG1821" s="24">
        <v>0</v>
      </c>
      <c r="BH1821" s="24">
        <v>0</v>
      </c>
      <c r="BI1821" s="24">
        <v>0</v>
      </c>
      <c r="BJ1821" s="24">
        <v>0</v>
      </c>
      <c r="BK1821" s="24">
        <v>0</v>
      </c>
      <c r="BL1821" s="24">
        <v>0</v>
      </c>
    </row>
    <row r="1822" spans="1:64" x14ac:dyDescent="0.25">
      <c r="A1822" t="s">
        <v>5127</v>
      </c>
      <c r="B1822">
        <v>134</v>
      </c>
      <c r="C1822">
        <v>1</v>
      </c>
      <c r="D1822">
        <v>12</v>
      </c>
      <c r="E1822" s="24">
        <v>0</v>
      </c>
      <c r="F1822" s="24">
        <v>0</v>
      </c>
      <c r="G1822" s="24">
        <v>0</v>
      </c>
      <c r="H1822" s="24">
        <v>0</v>
      </c>
      <c r="I1822" s="24">
        <v>0</v>
      </c>
      <c r="J1822" s="24">
        <v>0</v>
      </c>
      <c r="K1822" s="24">
        <v>11288.235673347488</v>
      </c>
      <c r="L1822" s="24">
        <v>-4395.4497460778803</v>
      </c>
      <c r="M1822" s="24">
        <v>6892.7859272696078</v>
      </c>
      <c r="N1822" s="24">
        <v>-6892.7859272696078</v>
      </c>
      <c r="O1822" s="24">
        <v>-11288.235673347488</v>
      </c>
      <c r="P1822" s="24">
        <v>0</v>
      </c>
      <c r="Q1822" s="24">
        <v>0.95914561069275805</v>
      </c>
      <c r="R1822" s="24">
        <v>-0.40572293122249903</v>
      </c>
      <c r="S1822" s="24">
        <v>0.55342267947025903</v>
      </c>
      <c r="T1822" s="24">
        <v>0</v>
      </c>
      <c r="U1822" s="24">
        <v>0</v>
      </c>
      <c r="V1822" s="24">
        <v>0</v>
      </c>
      <c r="W1822" s="24">
        <v>0</v>
      </c>
      <c r="X1822" s="24">
        <v>0</v>
      </c>
      <c r="Y1822" s="24">
        <v>0</v>
      </c>
      <c r="Z1822" s="24">
        <v>0</v>
      </c>
      <c r="AA1822" s="24">
        <v>10159.41210601274</v>
      </c>
      <c r="AB1822" s="24">
        <v>-3955.9047714700864</v>
      </c>
      <c r="AC1822" s="24">
        <v>6203.5073345426472</v>
      </c>
      <c r="AD1822" s="24">
        <v>-6203.5073345426354</v>
      </c>
      <c r="AE1822" s="24">
        <v>-10159.412106012693</v>
      </c>
      <c r="AF1822" s="24">
        <v>0</v>
      </c>
      <c r="AG1822" s="24">
        <v>0.95914561069275805</v>
      </c>
      <c r="AH1822" s="24">
        <v>-0.40572293122249903</v>
      </c>
      <c r="AI1822" s="24">
        <v>0.55342267947025903</v>
      </c>
      <c r="AJ1822" s="24">
        <v>0</v>
      </c>
      <c r="AK1822" s="24">
        <v>0</v>
      </c>
      <c r="AL1822" s="24">
        <v>0</v>
      </c>
      <c r="AM1822" s="24">
        <v>0</v>
      </c>
      <c r="AN1822" s="24">
        <v>0</v>
      </c>
      <c r="AO1822" s="24">
        <v>0</v>
      </c>
      <c r="AP1822" s="24">
        <v>0</v>
      </c>
      <c r="AQ1822" s="24">
        <v>1128.8235673347481</v>
      </c>
      <c r="AR1822" s="24">
        <v>-439.54497460779385</v>
      </c>
      <c r="AS1822" s="24">
        <v>689.2785927269606</v>
      </c>
      <c r="AT1822" s="24">
        <v>-689.27859272697242</v>
      </c>
      <c r="AU1822" s="24">
        <v>-1128.8235673347954</v>
      </c>
      <c r="AV1822" s="24">
        <v>0</v>
      </c>
      <c r="AW1822" s="24">
        <v>0</v>
      </c>
      <c r="AX1822" s="24">
        <v>0</v>
      </c>
      <c r="AY1822" s="24">
        <v>0</v>
      </c>
      <c r="AZ1822" s="24">
        <v>0</v>
      </c>
      <c r="BA1822" s="24">
        <v>-0.55342267947025903</v>
      </c>
      <c r="BB1822" s="24">
        <v>-0.95914561069275805</v>
      </c>
      <c r="BC1822" s="24">
        <v>-0.55342267947025903</v>
      </c>
      <c r="BD1822" s="24">
        <v>-0.95914561069275805</v>
      </c>
      <c r="BE1822" s="24">
        <v>0</v>
      </c>
      <c r="BF1822" s="24">
        <v>0</v>
      </c>
      <c r="BG1822" s="24">
        <v>0</v>
      </c>
      <c r="BH1822" s="24">
        <v>0</v>
      </c>
      <c r="BI1822" s="24">
        <v>0</v>
      </c>
      <c r="BJ1822" s="24">
        <v>0</v>
      </c>
      <c r="BK1822" s="24">
        <v>0</v>
      </c>
      <c r="BL1822" s="24">
        <v>0</v>
      </c>
    </row>
    <row r="1823" spans="1:64" x14ac:dyDescent="0.25">
      <c r="A1823" t="s">
        <v>5127</v>
      </c>
      <c r="B1823">
        <v>135</v>
      </c>
      <c r="C1823">
        <v>1</v>
      </c>
      <c r="D1823">
        <v>12</v>
      </c>
      <c r="E1823" s="24">
        <v>0</v>
      </c>
      <c r="F1823" s="24">
        <v>0</v>
      </c>
      <c r="G1823" s="24">
        <v>0</v>
      </c>
      <c r="H1823" s="24">
        <v>0</v>
      </c>
      <c r="I1823" s="24">
        <v>0</v>
      </c>
      <c r="J1823" s="24">
        <v>0</v>
      </c>
      <c r="K1823" s="24">
        <v>11029.515023491345</v>
      </c>
      <c r="L1823" s="24">
        <v>-4287.214985717088</v>
      </c>
      <c r="M1823" s="24">
        <v>6742.3000377742574</v>
      </c>
      <c r="N1823" s="24">
        <v>-6742.3000377742574</v>
      </c>
      <c r="O1823" s="24">
        <v>-11029.515023491345</v>
      </c>
      <c r="P1823" s="24">
        <v>0</v>
      </c>
      <c r="Q1823" s="24">
        <v>0.93756141355061118</v>
      </c>
      <c r="R1823" s="24">
        <v>-0.39708647698614641</v>
      </c>
      <c r="S1823" s="24">
        <v>0.54047493656446477</v>
      </c>
      <c r="T1823" s="24">
        <v>0</v>
      </c>
      <c r="U1823" s="24">
        <v>0</v>
      </c>
      <c r="V1823" s="24">
        <v>0</v>
      </c>
      <c r="W1823" s="24">
        <v>0</v>
      </c>
      <c r="X1823" s="24">
        <v>0</v>
      </c>
      <c r="Y1823" s="24">
        <v>0</v>
      </c>
      <c r="Z1823" s="24">
        <v>0</v>
      </c>
      <c r="AA1823" s="24">
        <v>9926.5635211422104</v>
      </c>
      <c r="AB1823" s="24">
        <v>-3858.4934871453734</v>
      </c>
      <c r="AC1823" s="24">
        <v>6068.0700339968316</v>
      </c>
      <c r="AD1823" s="24">
        <v>-6068.0700339968316</v>
      </c>
      <c r="AE1823" s="24">
        <v>-9926.5635211422341</v>
      </c>
      <c r="AF1823" s="24">
        <v>0</v>
      </c>
      <c r="AG1823" s="24">
        <v>0.93756141355061118</v>
      </c>
      <c r="AH1823" s="24">
        <v>-0.39708647698614641</v>
      </c>
      <c r="AI1823" s="24">
        <v>0.54047493656446477</v>
      </c>
      <c r="AJ1823" s="24">
        <v>0</v>
      </c>
      <c r="AK1823" s="24">
        <v>0</v>
      </c>
      <c r="AL1823" s="24">
        <v>0</v>
      </c>
      <c r="AM1823" s="24">
        <v>0</v>
      </c>
      <c r="AN1823" s="24">
        <v>0</v>
      </c>
      <c r="AO1823" s="24">
        <v>0</v>
      </c>
      <c r="AP1823" s="24">
        <v>0</v>
      </c>
      <c r="AQ1823" s="24">
        <v>1102.9515023491349</v>
      </c>
      <c r="AR1823" s="24">
        <v>-428.72149857171462</v>
      </c>
      <c r="AS1823" s="24">
        <v>674.23000377742574</v>
      </c>
      <c r="AT1823" s="24">
        <v>-674.23000377742574</v>
      </c>
      <c r="AU1823" s="24">
        <v>-1102.9515023491113</v>
      </c>
      <c r="AV1823" s="24">
        <v>0</v>
      </c>
      <c r="AW1823" s="24">
        <v>0</v>
      </c>
      <c r="AX1823" s="24">
        <v>0</v>
      </c>
      <c r="AY1823" s="24">
        <v>0</v>
      </c>
      <c r="AZ1823" s="24">
        <v>0</v>
      </c>
      <c r="BA1823" s="24">
        <v>-0.54047493656446477</v>
      </c>
      <c r="BB1823" s="24">
        <v>-0.93756141355061118</v>
      </c>
      <c r="BC1823" s="24">
        <v>-0.54047493656446477</v>
      </c>
      <c r="BD1823" s="24">
        <v>-0.93756141355061118</v>
      </c>
      <c r="BE1823" s="24">
        <v>0</v>
      </c>
      <c r="BF1823" s="24">
        <v>0</v>
      </c>
      <c r="BG1823" s="24">
        <v>0</v>
      </c>
      <c r="BH1823" s="24">
        <v>0</v>
      </c>
      <c r="BI1823" s="24">
        <v>0</v>
      </c>
      <c r="BJ1823" s="24">
        <v>0</v>
      </c>
      <c r="BK1823" s="24">
        <v>0</v>
      </c>
      <c r="BL1823" s="24">
        <v>0</v>
      </c>
    </row>
    <row r="1824" spans="1:64" x14ac:dyDescent="0.25">
      <c r="A1824" t="s">
        <v>5127</v>
      </c>
      <c r="B1824">
        <v>136</v>
      </c>
      <c r="C1824">
        <v>2</v>
      </c>
      <c r="D1824">
        <v>12</v>
      </c>
      <c r="E1824" s="24">
        <v>0</v>
      </c>
      <c r="F1824" s="24">
        <v>0</v>
      </c>
      <c r="G1824" s="24">
        <v>0</v>
      </c>
      <c r="H1824" s="24">
        <v>0</v>
      </c>
      <c r="I1824" s="24">
        <v>0</v>
      </c>
      <c r="J1824" s="24">
        <v>0</v>
      </c>
      <c r="K1824" s="24">
        <v>10778.657795277424</v>
      </c>
      <c r="L1824" s="24">
        <v>-4182.2080822391436</v>
      </c>
      <c r="M1824" s="24">
        <v>6596.4497130382806</v>
      </c>
      <c r="N1824" s="24">
        <v>-6596.4497130382806</v>
      </c>
      <c r="O1824" s="24">
        <v>-10778.657795277424</v>
      </c>
      <c r="P1824" s="24">
        <v>0</v>
      </c>
      <c r="Q1824" s="24">
        <v>0.91663731261837711</v>
      </c>
      <c r="R1824" s="24">
        <v>-0.38869057233284821</v>
      </c>
      <c r="S1824" s="24">
        <v>0.5279467402855289</v>
      </c>
      <c r="T1824" s="24">
        <v>0</v>
      </c>
      <c r="U1824" s="24">
        <v>0</v>
      </c>
      <c r="V1824" s="24">
        <v>0</v>
      </c>
      <c r="W1824" s="24">
        <v>0</v>
      </c>
      <c r="X1824" s="24">
        <v>0</v>
      </c>
      <c r="Y1824" s="24">
        <v>0</v>
      </c>
      <c r="Z1824" s="24">
        <v>0</v>
      </c>
      <c r="AA1824" s="24">
        <v>9700.7920157496828</v>
      </c>
      <c r="AB1824" s="24">
        <v>-3763.987274015235</v>
      </c>
      <c r="AC1824" s="24">
        <v>5936.8047417344524</v>
      </c>
      <c r="AD1824" s="24">
        <v>-5936.8047417344642</v>
      </c>
      <c r="AE1824" s="24">
        <v>-9700.7920157496701</v>
      </c>
      <c r="AF1824" s="24">
        <v>0</v>
      </c>
      <c r="AG1824" s="24">
        <v>0.91663731261837711</v>
      </c>
      <c r="AH1824" s="24">
        <v>-0.38869057233284821</v>
      </c>
      <c r="AI1824" s="24">
        <v>0.5279467402855289</v>
      </c>
      <c r="AJ1824" s="24">
        <v>0</v>
      </c>
      <c r="AK1824" s="24">
        <v>0</v>
      </c>
      <c r="AL1824" s="24">
        <v>0</v>
      </c>
      <c r="AM1824" s="24">
        <v>0</v>
      </c>
      <c r="AN1824" s="24">
        <v>0</v>
      </c>
      <c r="AO1824" s="24">
        <v>0</v>
      </c>
      <c r="AP1824" s="24">
        <v>0</v>
      </c>
      <c r="AQ1824" s="24">
        <v>1077.8657795277413</v>
      </c>
      <c r="AR1824" s="24">
        <v>-418.22080822390853</v>
      </c>
      <c r="AS1824" s="24">
        <v>659.64497130382824</v>
      </c>
      <c r="AT1824" s="24">
        <v>-659.64497130381642</v>
      </c>
      <c r="AU1824" s="24">
        <v>-1077.8657795277541</v>
      </c>
      <c r="AV1824" s="24">
        <v>0</v>
      </c>
      <c r="AW1824" s="24">
        <v>0</v>
      </c>
      <c r="AX1824" s="24">
        <v>0</v>
      </c>
      <c r="AY1824" s="24">
        <v>0</v>
      </c>
      <c r="AZ1824" s="24">
        <v>0</v>
      </c>
      <c r="BA1824" s="24">
        <v>-0.5279467402855289</v>
      </c>
      <c r="BB1824" s="24">
        <v>-0.91663731261837711</v>
      </c>
      <c r="BC1824" s="24">
        <v>-0.5279467402855289</v>
      </c>
      <c r="BD1824" s="24">
        <v>-0.91663731261837711</v>
      </c>
      <c r="BE1824" s="24">
        <v>0</v>
      </c>
      <c r="BF1824" s="24">
        <v>0</v>
      </c>
      <c r="BG1824" s="24">
        <v>0</v>
      </c>
      <c r="BH1824" s="24">
        <v>0</v>
      </c>
      <c r="BI1824" s="24">
        <v>0</v>
      </c>
      <c r="BJ1824" s="24">
        <v>0</v>
      </c>
      <c r="BK1824" s="24">
        <v>0</v>
      </c>
      <c r="BL1824" s="24">
        <v>0</v>
      </c>
    </row>
    <row r="1825" spans="1:64" x14ac:dyDescent="0.25">
      <c r="A1825" t="s">
        <v>5127</v>
      </c>
      <c r="B1825">
        <v>137</v>
      </c>
      <c r="C1825">
        <v>2</v>
      </c>
      <c r="D1825">
        <v>12</v>
      </c>
      <c r="E1825" s="24">
        <v>0</v>
      </c>
      <c r="F1825" s="24">
        <v>0</v>
      </c>
      <c r="G1825" s="24">
        <v>0</v>
      </c>
      <c r="H1825" s="24">
        <v>0</v>
      </c>
      <c r="I1825" s="24">
        <v>0</v>
      </c>
      <c r="J1825" s="24">
        <v>0</v>
      </c>
      <c r="K1825" s="24">
        <v>10535.36295088008</v>
      </c>
      <c r="L1825" s="24">
        <v>-4080.3146494897082</v>
      </c>
      <c r="M1825" s="24">
        <v>6455.0483013903722</v>
      </c>
      <c r="N1825" s="24">
        <v>-6455.0483013903722</v>
      </c>
      <c r="O1825" s="24">
        <v>-10535.36295088008</v>
      </c>
      <c r="P1825" s="24">
        <v>0</v>
      </c>
      <c r="Q1825" s="24">
        <v>0.89634747098727985</v>
      </c>
      <c r="R1825" s="24">
        <v>-0.38052694627856454</v>
      </c>
      <c r="S1825" s="24">
        <v>0.51582052470871531</v>
      </c>
      <c r="T1825" s="24">
        <v>0</v>
      </c>
      <c r="U1825" s="24">
        <v>0</v>
      </c>
      <c r="V1825" s="24">
        <v>0</v>
      </c>
      <c r="W1825" s="24">
        <v>0</v>
      </c>
      <c r="X1825" s="24">
        <v>0</v>
      </c>
      <c r="Y1825" s="24">
        <v>0</v>
      </c>
      <c r="Z1825" s="24">
        <v>0</v>
      </c>
      <c r="AA1825" s="24">
        <v>9481.8266557920724</v>
      </c>
      <c r="AB1825" s="24">
        <v>-3672.2831845407491</v>
      </c>
      <c r="AC1825" s="24">
        <v>5809.5434712513352</v>
      </c>
      <c r="AD1825" s="24">
        <v>-5809.5434712513234</v>
      </c>
      <c r="AE1825" s="24">
        <v>-9481.8266557920724</v>
      </c>
      <c r="AF1825" s="24">
        <v>0</v>
      </c>
      <c r="AG1825" s="24">
        <v>0.89634747098727985</v>
      </c>
      <c r="AH1825" s="24">
        <v>-0.38052694627856454</v>
      </c>
      <c r="AI1825" s="24">
        <v>0.51582052470871531</v>
      </c>
      <c r="AJ1825" s="24">
        <v>0</v>
      </c>
      <c r="AK1825" s="24">
        <v>0</v>
      </c>
      <c r="AL1825" s="24">
        <v>0</v>
      </c>
      <c r="AM1825" s="24">
        <v>0</v>
      </c>
      <c r="AN1825" s="24">
        <v>0</v>
      </c>
      <c r="AO1825" s="24">
        <v>0</v>
      </c>
      <c r="AP1825" s="24">
        <v>0</v>
      </c>
      <c r="AQ1825" s="24">
        <v>1053.536295088008</v>
      </c>
      <c r="AR1825" s="24">
        <v>-408.03146494895918</v>
      </c>
      <c r="AS1825" s="24">
        <v>645.50483013903704</v>
      </c>
      <c r="AT1825" s="24">
        <v>-645.50483013904886</v>
      </c>
      <c r="AU1825" s="24">
        <v>-1053.536295088008</v>
      </c>
      <c r="AV1825" s="24">
        <v>0</v>
      </c>
      <c r="AW1825" s="24">
        <v>0</v>
      </c>
      <c r="AX1825" s="24">
        <v>0</v>
      </c>
      <c r="AY1825" s="24">
        <v>0</v>
      </c>
      <c r="AZ1825" s="24">
        <v>0</v>
      </c>
      <c r="BA1825" s="24">
        <v>-0.51582052470871531</v>
      </c>
      <c r="BB1825" s="24">
        <v>-0.89634747098727985</v>
      </c>
      <c r="BC1825" s="24">
        <v>-0.51582052470871531</v>
      </c>
      <c r="BD1825" s="24">
        <v>-0.89634747098727985</v>
      </c>
      <c r="BE1825" s="24">
        <v>0</v>
      </c>
      <c r="BF1825" s="24">
        <v>0</v>
      </c>
      <c r="BG1825" s="24">
        <v>0</v>
      </c>
      <c r="BH1825" s="24">
        <v>0</v>
      </c>
      <c r="BI1825" s="24">
        <v>0</v>
      </c>
      <c r="BJ1825" s="24">
        <v>0</v>
      </c>
      <c r="BK1825" s="24">
        <v>0</v>
      </c>
      <c r="BL1825" s="24">
        <v>0</v>
      </c>
    </row>
    <row r="1826" spans="1:64" x14ac:dyDescent="0.25">
      <c r="A1826" t="s">
        <v>5127</v>
      </c>
      <c r="B1826">
        <v>138</v>
      </c>
      <c r="C1826">
        <v>2</v>
      </c>
      <c r="D1826">
        <v>12</v>
      </c>
      <c r="E1826" s="24">
        <v>0</v>
      </c>
      <c r="F1826" s="24">
        <v>0</v>
      </c>
      <c r="G1826" s="24">
        <v>0</v>
      </c>
      <c r="H1826" s="24">
        <v>0</v>
      </c>
      <c r="I1826" s="24">
        <v>0</v>
      </c>
      <c r="J1826" s="24">
        <v>0</v>
      </c>
      <c r="K1826" s="24">
        <v>10299.343422870152</v>
      </c>
      <c r="L1826" s="24">
        <v>-3981.4249382857233</v>
      </c>
      <c r="M1826" s="24">
        <v>6317.9184845844284</v>
      </c>
      <c r="N1826" s="24">
        <v>-6317.9184845844284</v>
      </c>
      <c r="O1826" s="24">
        <v>-10299.343422870152</v>
      </c>
      <c r="P1826" s="24">
        <v>0</v>
      </c>
      <c r="Q1826" s="24">
        <v>0.87666729169586688</v>
      </c>
      <c r="R1826" s="24">
        <v>-0.37258766142304012</v>
      </c>
      <c r="S1826" s="24">
        <v>0.50407963027282676</v>
      </c>
      <c r="T1826" s="24">
        <v>0</v>
      </c>
      <c r="U1826" s="24">
        <v>0</v>
      </c>
      <c r="V1826" s="24">
        <v>0</v>
      </c>
      <c r="W1826" s="24">
        <v>0</v>
      </c>
      <c r="X1826" s="24">
        <v>0</v>
      </c>
      <c r="Y1826" s="24">
        <v>0</v>
      </c>
      <c r="Z1826" s="24">
        <v>0</v>
      </c>
      <c r="AA1826" s="24">
        <v>9269.4090805831365</v>
      </c>
      <c r="AB1826" s="24">
        <v>-3583.2824444571452</v>
      </c>
      <c r="AC1826" s="24">
        <v>5686.1266361259859</v>
      </c>
      <c r="AD1826" s="24">
        <v>-5686.1266361259622</v>
      </c>
      <c r="AE1826" s="24">
        <v>-9269.4090805831365</v>
      </c>
      <c r="AF1826" s="24">
        <v>0</v>
      </c>
      <c r="AG1826" s="24">
        <v>0.87666729169586688</v>
      </c>
      <c r="AH1826" s="24">
        <v>-0.37258766142304012</v>
      </c>
      <c r="AI1826" s="24">
        <v>0.50407963027282676</v>
      </c>
      <c r="AJ1826" s="24">
        <v>0</v>
      </c>
      <c r="AK1826" s="24">
        <v>0</v>
      </c>
      <c r="AL1826" s="24">
        <v>0</v>
      </c>
      <c r="AM1826" s="24">
        <v>0</v>
      </c>
      <c r="AN1826" s="24">
        <v>0</v>
      </c>
      <c r="AO1826" s="24">
        <v>0</v>
      </c>
      <c r="AP1826" s="24">
        <v>0</v>
      </c>
      <c r="AQ1826" s="24">
        <v>1029.9343422870152</v>
      </c>
      <c r="AR1826" s="24">
        <v>-398.14249382857815</v>
      </c>
      <c r="AS1826" s="24">
        <v>631.79184845844247</v>
      </c>
      <c r="AT1826" s="24">
        <v>-631.79184845846612</v>
      </c>
      <c r="AU1826" s="24">
        <v>-1029.9343422870152</v>
      </c>
      <c r="AV1826" s="24">
        <v>0</v>
      </c>
      <c r="AW1826" s="24">
        <v>0</v>
      </c>
      <c r="AX1826" s="24">
        <v>0</v>
      </c>
      <c r="AY1826" s="24">
        <v>0</v>
      </c>
      <c r="AZ1826" s="24">
        <v>0</v>
      </c>
      <c r="BA1826" s="24">
        <v>-0.50407963027282676</v>
      </c>
      <c r="BB1826" s="24">
        <v>-0.87666729169586688</v>
      </c>
      <c r="BC1826" s="24">
        <v>-0.50407963027282676</v>
      </c>
      <c r="BD1826" s="24">
        <v>-0.87666729169586688</v>
      </c>
      <c r="BE1826" s="24">
        <v>0</v>
      </c>
      <c r="BF1826" s="24">
        <v>0</v>
      </c>
      <c r="BG1826" s="24">
        <v>0</v>
      </c>
      <c r="BH1826" s="24">
        <v>0</v>
      </c>
      <c r="BI1826" s="24">
        <v>0</v>
      </c>
      <c r="BJ1826" s="24">
        <v>0</v>
      </c>
      <c r="BK1826" s="24">
        <v>0</v>
      </c>
      <c r="BL1826" s="24">
        <v>0</v>
      </c>
    </row>
    <row r="1827" spans="1:64" x14ac:dyDescent="0.25">
      <c r="A1827" t="s">
        <v>5127</v>
      </c>
      <c r="B1827">
        <v>139</v>
      </c>
      <c r="C1827">
        <v>3</v>
      </c>
      <c r="D1827">
        <v>12</v>
      </c>
      <c r="E1827" s="24">
        <v>0</v>
      </c>
      <c r="F1827" s="24">
        <v>0</v>
      </c>
      <c r="G1827" s="24">
        <v>0</v>
      </c>
      <c r="H1827" s="24">
        <v>0</v>
      </c>
      <c r="I1827" s="24">
        <v>0</v>
      </c>
      <c r="J1827" s="24">
        <v>0</v>
      </c>
      <c r="K1827" s="24">
        <v>10070.325351125561</v>
      </c>
      <c r="L1827" s="24">
        <v>-3885.4336322769523</v>
      </c>
      <c r="M1827" s="24">
        <v>6184.8917188486084</v>
      </c>
      <c r="N1827" s="24">
        <v>-6184.8917188486084</v>
      </c>
      <c r="O1827" s="24">
        <v>-10070.325351125561</v>
      </c>
      <c r="P1827" s="24">
        <v>0</v>
      </c>
      <c r="Q1827" s="24">
        <v>0.85757334705283483</v>
      </c>
      <c r="R1827" s="24">
        <v>-0.36486509898247732</v>
      </c>
      <c r="S1827" s="24">
        <v>0.49270824807035751</v>
      </c>
      <c r="T1827" s="24">
        <v>0</v>
      </c>
      <c r="U1827" s="24">
        <v>0</v>
      </c>
      <c r="V1827" s="24">
        <v>0</v>
      </c>
      <c r="W1827" s="24">
        <v>0</v>
      </c>
      <c r="X1827" s="24">
        <v>0</v>
      </c>
      <c r="Y1827" s="24">
        <v>0</v>
      </c>
      <c r="Z1827" s="24">
        <v>0</v>
      </c>
      <c r="AA1827" s="24">
        <v>9063.292816013005</v>
      </c>
      <c r="AB1827" s="24">
        <v>-3496.8902690492396</v>
      </c>
      <c r="AC1827" s="24">
        <v>5566.4025469637481</v>
      </c>
      <c r="AD1827" s="24">
        <v>-5566.4025469637709</v>
      </c>
      <c r="AE1827" s="24">
        <v>-9063.2928160130396</v>
      </c>
      <c r="AF1827" s="24">
        <v>0</v>
      </c>
      <c r="AG1827" s="24">
        <v>0.85757334705283483</v>
      </c>
      <c r="AH1827" s="24">
        <v>-0.36486509898247732</v>
      </c>
      <c r="AI1827" s="24">
        <v>0.49270824807035751</v>
      </c>
      <c r="AJ1827" s="24">
        <v>0</v>
      </c>
      <c r="AK1827" s="24">
        <v>0</v>
      </c>
      <c r="AL1827" s="24">
        <v>0</v>
      </c>
      <c r="AM1827" s="24">
        <v>0</v>
      </c>
      <c r="AN1827" s="24">
        <v>0</v>
      </c>
      <c r="AO1827" s="24">
        <v>0</v>
      </c>
      <c r="AP1827" s="24">
        <v>0</v>
      </c>
      <c r="AQ1827" s="24">
        <v>1007.0325351125557</v>
      </c>
      <c r="AR1827" s="24">
        <v>-388.54336322771269</v>
      </c>
      <c r="AS1827" s="24">
        <v>618.4891718848603</v>
      </c>
      <c r="AT1827" s="24">
        <v>-618.48917188483756</v>
      </c>
      <c r="AU1827" s="24">
        <v>-1007.0325351125211</v>
      </c>
      <c r="AV1827" s="24">
        <v>0</v>
      </c>
      <c r="AW1827" s="24">
        <v>0</v>
      </c>
      <c r="AX1827" s="24">
        <v>0</v>
      </c>
      <c r="AY1827" s="24">
        <v>0</v>
      </c>
      <c r="AZ1827" s="24">
        <v>0</v>
      </c>
      <c r="BA1827" s="24">
        <v>-0.49270824807035751</v>
      </c>
      <c r="BB1827" s="24">
        <v>-0.85757334705283483</v>
      </c>
      <c r="BC1827" s="24">
        <v>-0.49270824807035751</v>
      </c>
      <c r="BD1827" s="24">
        <v>-0.85757334705283483</v>
      </c>
      <c r="BE1827" s="24">
        <v>0</v>
      </c>
      <c r="BF1827" s="24">
        <v>0</v>
      </c>
      <c r="BG1827" s="24">
        <v>0</v>
      </c>
      <c r="BH1827" s="24">
        <v>0</v>
      </c>
      <c r="BI1827" s="24">
        <v>0</v>
      </c>
      <c r="BJ1827" s="24">
        <v>0</v>
      </c>
      <c r="BK1827" s="24">
        <v>0</v>
      </c>
      <c r="BL1827" s="24">
        <v>0</v>
      </c>
    </row>
    <row r="1828" spans="1:64" x14ac:dyDescent="0.25">
      <c r="A1828" t="s">
        <v>5127</v>
      </c>
      <c r="B1828">
        <v>140</v>
      </c>
      <c r="C1828">
        <v>3</v>
      </c>
      <c r="D1828">
        <v>12</v>
      </c>
      <c r="E1828" s="24">
        <v>0</v>
      </c>
      <c r="F1828" s="24">
        <v>0</v>
      </c>
      <c r="G1828" s="24">
        <v>0</v>
      </c>
      <c r="H1828" s="24">
        <v>0</v>
      </c>
      <c r="I1828" s="24">
        <v>0</v>
      </c>
      <c r="J1828" s="24">
        <v>0</v>
      </c>
      <c r="K1828" s="24">
        <v>9848.0473676230758</v>
      </c>
      <c r="L1828" s="24">
        <v>-3792.2396526802331</v>
      </c>
      <c r="M1828" s="24">
        <v>6055.8077149428427</v>
      </c>
      <c r="N1828" s="24">
        <v>-6055.8077149428427</v>
      </c>
      <c r="O1828" s="24">
        <v>-9848.0473676230758</v>
      </c>
      <c r="P1828" s="24">
        <v>0</v>
      </c>
      <c r="Q1828" s="24">
        <v>0.83904331262669984</v>
      </c>
      <c r="R1828" s="24">
        <v>-0.35735194451081043</v>
      </c>
      <c r="S1828" s="24">
        <v>0.48169136811588942</v>
      </c>
      <c r="T1828" s="24">
        <v>0</v>
      </c>
      <c r="U1828" s="24">
        <v>0</v>
      </c>
      <c r="V1828" s="24">
        <v>0</v>
      </c>
      <c r="W1828" s="24">
        <v>0</v>
      </c>
      <c r="X1828" s="24">
        <v>0</v>
      </c>
      <c r="Y1828" s="24">
        <v>0</v>
      </c>
      <c r="Z1828" s="24">
        <v>0</v>
      </c>
      <c r="AA1828" s="24">
        <v>8863.2426308607683</v>
      </c>
      <c r="AB1828" s="24">
        <v>-3413.0156874122331</v>
      </c>
      <c r="AC1828" s="24">
        <v>5450.2269434485588</v>
      </c>
      <c r="AD1828" s="24">
        <v>-5450.2269434485352</v>
      </c>
      <c r="AE1828" s="24">
        <v>-8863.2426308607683</v>
      </c>
      <c r="AF1828" s="24">
        <v>0</v>
      </c>
      <c r="AG1828" s="24">
        <v>0.83904331262669984</v>
      </c>
      <c r="AH1828" s="24">
        <v>-0.35735194451081043</v>
      </c>
      <c r="AI1828" s="24">
        <v>0.48169136811588942</v>
      </c>
      <c r="AJ1828" s="24">
        <v>0</v>
      </c>
      <c r="AK1828" s="24">
        <v>0</v>
      </c>
      <c r="AL1828" s="24">
        <v>0</v>
      </c>
      <c r="AM1828" s="24">
        <v>0</v>
      </c>
      <c r="AN1828" s="24">
        <v>0</v>
      </c>
      <c r="AO1828" s="24">
        <v>0</v>
      </c>
      <c r="AP1828" s="24">
        <v>0</v>
      </c>
      <c r="AQ1828" s="24">
        <v>984.80473676230758</v>
      </c>
      <c r="AR1828" s="24">
        <v>-379.22396526800003</v>
      </c>
      <c r="AS1828" s="24">
        <v>605.58077149428391</v>
      </c>
      <c r="AT1828" s="24">
        <v>-605.58077149430756</v>
      </c>
      <c r="AU1828" s="24">
        <v>-984.80473676230758</v>
      </c>
      <c r="AV1828" s="24">
        <v>0</v>
      </c>
      <c r="AW1828" s="24">
        <v>0</v>
      </c>
      <c r="AX1828" s="24">
        <v>0</v>
      </c>
      <c r="AY1828" s="24">
        <v>0</v>
      </c>
      <c r="AZ1828" s="24">
        <v>0</v>
      </c>
      <c r="BA1828" s="24">
        <v>-0.48169136811588942</v>
      </c>
      <c r="BB1828" s="24">
        <v>-0.83904331262669984</v>
      </c>
      <c r="BC1828" s="24">
        <v>-0.48169136811588942</v>
      </c>
      <c r="BD1828" s="24">
        <v>-0.83904331262669984</v>
      </c>
      <c r="BE1828" s="24">
        <v>0</v>
      </c>
      <c r="BF1828" s="24">
        <v>0</v>
      </c>
      <c r="BG1828" s="24">
        <v>0</v>
      </c>
      <c r="BH1828" s="24">
        <v>0</v>
      </c>
      <c r="BI1828" s="24">
        <v>0</v>
      </c>
      <c r="BJ1828" s="24">
        <v>0</v>
      </c>
      <c r="BK1828" s="24">
        <v>0</v>
      </c>
      <c r="BL1828" s="24">
        <v>0</v>
      </c>
    </row>
    <row r="1829" spans="1:64" x14ac:dyDescent="0.25">
      <c r="A1829" t="s">
        <v>5127</v>
      </c>
      <c r="B1829">
        <v>141</v>
      </c>
      <c r="C1829">
        <v>3</v>
      </c>
      <c r="D1829">
        <v>12</v>
      </c>
      <c r="E1829" s="24">
        <v>0</v>
      </c>
      <c r="F1829" s="24">
        <v>0</v>
      </c>
      <c r="G1829" s="24">
        <v>0</v>
      </c>
      <c r="H1829" s="24">
        <v>0</v>
      </c>
      <c r="I1829" s="24">
        <v>0</v>
      </c>
      <c r="J1829" s="24">
        <v>0</v>
      </c>
      <c r="K1829" s="24">
        <v>9632.2599258031696</v>
      </c>
      <c r="L1829" s="24">
        <v>-3701.7459716433659</v>
      </c>
      <c r="M1829" s="24">
        <v>5930.5139541598037</v>
      </c>
      <c r="N1829" s="24">
        <v>-5930.5139541598037</v>
      </c>
      <c r="O1829" s="24">
        <v>-9632.2599258031696</v>
      </c>
      <c r="P1829" s="24">
        <v>0</v>
      </c>
      <c r="Q1829" s="24">
        <v>0.82105590556079733</v>
      </c>
      <c r="R1829" s="24">
        <v>-0.35004117429355119</v>
      </c>
      <c r="S1829" s="24">
        <v>0.47101473126724613</v>
      </c>
      <c r="T1829" s="24">
        <v>0</v>
      </c>
      <c r="U1829" s="24">
        <v>0</v>
      </c>
      <c r="V1829" s="24">
        <v>0</v>
      </c>
      <c r="W1829" s="24">
        <v>0</v>
      </c>
      <c r="X1829" s="24">
        <v>0</v>
      </c>
      <c r="Y1829" s="24">
        <v>0</v>
      </c>
      <c r="Z1829" s="24">
        <v>0</v>
      </c>
      <c r="AA1829" s="24">
        <v>8669.0339332228523</v>
      </c>
      <c r="AB1829" s="24">
        <v>-3331.5713744790119</v>
      </c>
      <c r="AC1829" s="24">
        <v>5337.4625587438231</v>
      </c>
      <c r="AD1829" s="24">
        <v>-5337.462558743835</v>
      </c>
      <c r="AE1829" s="24">
        <v>-8669.0339332228177</v>
      </c>
      <c r="AF1829" s="24">
        <v>0</v>
      </c>
      <c r="AG1829" s="24">
        <v>0.82105590556079733</v>
      </c>
      <c r="AH1829" s="24">
        <v>-0.35004117429355119</v>
      </c>
      <c r="AI1829" s="24">
        <v>0.47101473126724613</v>
      </c>
      <c r="AJ1829" s="24">
        <v>0</v>
      </c>
      <c r="AK1829" s="24">
        <v>0</v>
      </c>
      <c r="AL1829" s="24">
        <v>0</v>
      </c>
      <c r="AM1829" s="24">
        <v>0</v>
      </c>
      <c r="AN1829" s="24">
        <v>0</v>
      </c>
      <c r="AO1829" s="24">
        <v>0</v>
      </c>
      <c r="AP1829" s="24">
        <v>0</v>
      </c>
      <c r="AQ1829" s="24">
        <v>963.22599258031732</v>
      </c>
      <c r="AR1829" s="24">
        <v>-370.17459716435405</v>
      </c>
      <c r="AS1829" s="24">
        <v>593.05139541598055</v>
      </c>
      <c r="AT1829" s="24">
        <v>-593.05139541596873</v>
      </c>
      <c r="AU1829" s="24">
        <v>-963.22599258035189</v>
      </c>
      <c r="AV1829" s="24">
        <v>0</v>
      </c>
      <c r="AW1829" s="24">
        <v>0</v>
      </c>
      <c r="AX1829" s="24">
        <v>0</v>
      </c>
      <c r="AY1829" s="24">
        <v>0</v>
      </c>
      <c r="AZ1829" s="24">
        <v>0</v>
      </c>
      <c r="BA1829" s="24">
        <v>-0.47101473126724613</v>
      </c>
      <c r="BB1829" s="24">
        <v>-0.82105590556079733</v>
      </c>
      <c r="BC1829" s="24">
        <v>-0.47101473126724613</v>
      </c>
      <c r="BD1829" s="24">
        <v>-0.82105590556079733</v>
      </c>
      <c r="BE1829" s="24">
        <v>0</v>
      </c>
      <c r="BF1829" s="24">
        <v>0</v>
      </c>
      <c r="BG1829" s="24">
        <v>0</v>
      </c>
      <c r="BH1829" s="24">
        <v>0</v>
      </c>
      <c r="BI1829" s="24">
        <v>0</v>
      </c>
      <c r="BJ1829" s="24">
        <v>0</v>
      </c>
      <c r="BK1829" s="24">
        <v>0</v>
      </c>
      <c r="BL1829" s="24">
        <v>0</v>
      </c>
    </row>
    <row r="1830" spans="1:64" x14ac:dyDescent="0.25">
      <c r="A1830" t="s">
        <v>5127</v>
      </c>
      <c r="B1830">
        <v>142</v>
      </c>
      <c r="C1830">
        <v>4</v>
      </c>
      <c r="D1830">
        <v>12</v>
      </c>
      <c r="E1830" s="24">
        <v>0</v>
      </c>
      <c r="F1830" s="24">
        <v>0</v>
      </c>
      <c r="G1830" s="24">
        <v>0</v>
      </c>
      <c r="H1830" s="24">
        <v>0</v>
      </c>
      <c r="I1830" s="24">
        <v>0</v>
      </c>
      <c r="J1830" s="24">
        <v>0</v>
      </c>
      <c r="K1830" s="24">
        <v>9422.724671327509</v>
      </c>
      <c r="L1830" s="24">
        <v>-3613.8594339573756</v>
      </c>
      <c r="M1830" s="24">
        <v>5808.8652373701334</v>
      </c>
      <c r="N1830" s="24">
        <v>-5808.8652373701334</v>
      </c>
      <c r="O1830" s="24">
        <v>-9422.724671327509</v>
      </c>
      <c r="P1830" s="24">
        <v>0</v>
      </c>
      <c r="Q1830" s="24">
        <v>0.80359082687834871</v>
      </c>
      <c r="R1830" s="24">
        <v>-0.34292604236998159</v>
      </c>
      <c r="S1830" s="24">
        <v>0.46066478450836712</v>
      </c>
      <c r="T1830" s="24">
        <v>0</v>
      </c>
      <c r="U1830" s="24">
        <v>0</v>
      </c>
      <c r="V1830" s="24">
        <v>0</v>
      </c>
      <c r="W1830" s="24">
        <v>0</v>
      </c>
      <c r="X1830" s="24">
        <v>0</v>
      </c>
      <c r="Y1830" s="24">
        <v>0</v>
      </c>
      <c r="Z1830" s="24">
        <v>0</v>
      </c>
      <c r="AA1830" s="24">
        <v>8480.4522041947585</v>
      </c>
      <c r="AB1830" s="24">
        <v>-3252.4734905616497</v>
      </c>
      <c r="AC1830" s="24">
        <v>5227.9787136331206</v>
      </c>
      <c r="AD1830" s="24">
        <v>-5227.9787136331433</v>
      </c>
      <c r="AE1830" s="24">
        <v>-8480.452204194793</v>
      </c>
      <c r="AF1830" s="24">
        <v>0</v>
      </c>
      <c r="AG1830" s="24">
        <v>0.80359082687834871</v>
      </c>
      <c r="AH1830" s="24">
        <v>-0.34292604236998159</v>
      </c>
      <c r="AI1830" s="24">
        <v>0.46066478450836712</v>
      </c>
      <c r="AJ1830" s="24">
        <v>0</v>
      </c>
      <c r="AK1830" s="24">
        <v>0</v>
      </c>
      <c r="AL1830" s="24">
        <v>0</v>
      </c>
      <c r="AM1830" s="24">
        <v>0</v>
      </c>
      <c r="AN1830" s="24">
        <v>0</v>
      </c>
      <c r="AO1830" s="24">
        <v>0</v>
      </c>
      <c r="AP1830" s="24">
        <v>0</v>
      </c>
      <c r="AQ1830" s="24">
        <v>942.27246713275053</v>
      </c>
      <c r="AR1830" s="24">
        <v>-361.38594339572592</v>
      </c>
      <c r="AS1830" s="24">
        <v>580.88652373701279</v>
      </c>
      <c r="AT1830" s="24">
        <v>-580.88652373699006</v>
      </c>
      <c r="AU1830" s="24">
        <v>-942.27246713271597</v>
      </c>
      <c r="AV1830" s="24">
        <v>0</v>
      </c>
      <c r="AW1830" s="24">
        <v>0</v>
      </c>
      <c r="AX1830" s="24">
        <v>0</v>
      </c>
      <c r="AY1830" s="24">
        <v>0</v>
      </c>
      <c r="AZ1830" s="24">
        <v>0</v>
      </c>
      <c r="BA1830" s="24">
        <v>-0.46066478450836712</v>
      </c>
      <c r="BB1830" s="24">
        <v>-0.80359082687834871</v>
      </c>
      <c r="BC1830" s="24">
        <v>-0.46066478450836712</v>
      </c>
      <c r="BD1830" s="24">
        <v>-0.80359082687834871</v>
      </c>
      <c r="BE1830" s="24">
        <v>0</v>
      </c>
      <c r="BF1830" s="24">
        <v>0</v>
      </c>
      <c r="BG1830" s="24">
        <v>0</v>
      </c>
      <c r="BH1830" s="24">
        <v>0</v>
      </c>
      <c r="BI1830" s="24">
        <v>0</v>
      </c>
      <c r="BJ1830" s="24">
        <v>0</v>
      </c>
      <c r="BK1830" s="24">
        <v>0</v>
      </c>
      <c r="BL1830" s="24">
        <v>0</v>
      </c>
    </row>
    <row r="1831" spans="1:64" x14ac:dyDescent="0.25">
      <c r="A1831" t="s">
        <v>5127</v>
      </c>
      <c r="B1831">
        <v>143</v>
      </c>
      <c r="C1831">
        <v>4</v>
      </c>
      <c r="D1831">
        <v>12</v>
      </c>
      <c r="E1831" s="24">
        <v>0</v>
      </c>
      <c r="F1831" s="24">
        <v>0</v>
      </c>
      <c r="G1831" s="24">
        <v>0</v>
      </c>
      <c r="H1831" s="24">
        <v>0</v>
      </c>
      <c r="I1831" s="24">
        <v>0</v>
      </c>
      <c r="J1831" s="24">
        <v>0</v>
      </c>
      <c r="K1831" s="24">
        <v>9219.2138513661921</v>
      </c>
      <c r="L1831" s="24">
        <v>-3528.490586746484</v>
      </c>
      <c r="M1831" s="24">
        <v>5690.7232646197081</v>
      </c>
      <c r="N1831" s="24">
        <v>-5690.7232646197081</v>
      </c>
      <c r="O1831" s="24">
        <v>-9219.2138513661921</v>
      </c>
      <c r="P1831" s="24">
        <v>0</v>
      </c>
      <c r="Q1831" s="24">
        <v>0.78662870749519698</v>
      </c>
      <c r="R1831" s="24">
        <v>-0.33600006817448502</v>
      </c>
      <c r="S1831" s="24">
        <v>0.45062863932071195</v>
      </c>
      <c r="T1831" s="24">
        <v>0</v>
      </c>
      <c r="U1831" s="24">
        <v>0</v>
      </c>
      <c r="V1831" s="24">
        <v>0</v>
      </c>
      <c r="W1831" s="24">
        <v>0</v>
      </c>
      <c r="X1831" s="24">
        <v>0</v>
      </c>
      <c r="Y1831" s="24">
        <v>0</v>
      </c>
      <c r="Z1831" s="24">
        <v>0</v>
      </c>
      <c r="AA1831" s="24">
        <v>8297.2924662295736</v>
      </c>
      <c r="AB1831" s="24">
        <v>-3175.6415280718356</v>
      </c>
      <c r="AC1831" s="24">
        <v>5121.6509381577371</v>
      </c>
      <c r="AD1831" s="24">
        <v>-5121.6509381576907</v>
      </c>
      <c r="AE1831" s="24">
        <v>-8297.2924662295263</v>
      </c>
      <c r="AF1831" s="24">
        <v>0</v>
      </c>
      <c r="AG1831" s="24">
        <v>0.78662870749519698</v>
      </c>
      <c r="AH1831" s="24">
        <v>-0.33600006817448502</v>
      </c>
      <c r="AI1831" s="24">
        <v>0.45062863932071195</v>
      </c>
      <c r="AJ1831" s="24">
        <v>0</v>
      </c>
      <c r="AK1831" s="24">
        <v>0</v>
      </c>
      <c r="AL1831" s="24">
        <v>0</v>
      </c>
      <c r="AM1831" s="24">
        <v>0</v>
      </c>
      <c r="AN1831" s="24">
        <v>0</v>
      </c>
      <c r="AO1831" s="24">
        <v>0</v>
      </c>
      <c r="AP1831" s="24">
        <v>0</v>
      </c>
      <c r="AQ1831" s="24">
        <v>921.92138513661848</v>
      </c>
      <c r="AR1831" s="24">
        <v>-352.8490586746484</v>
      </c>
      <c r="AS1831" s="24">
        <v>569.07232646197099</v>
      </c>
      <c r="AT1831" s="24">
        <v>-569.07232646201737</v>
      </c>
      <c r="AU1831" s="24">
        <v>-921.92138513666578</v>
      </c>
      <c r="AV1831" s="24">
        <v>0</v>
      </c>
      <c r="AW1831" s="24">
        <v>0</v>
      </c>
      <c r="AX1831" s="24">
        <v>0</v>
      </c>
      <c r="AY1831" s="24">
        <v>0</v>
      </c>
      <c r="AZ1831" s="24">
        <v>0</v>
      </c>
      <c r="BA1831" s="24">
        <v>-0.45062863932071195</v>
      </c>
      <c r="BB1831" s="24">
        <v>-0.78662870749519698</v>
      </c>
      <c r="BC1831" s="24">
        <v>-0.45062863932071195</v>
      </c>
      <c r="BD1831" s="24">
        <v>-0.78662870749519698</v>
      </c>
      <c r="BE1831" s="24">
        <v>0</v>
      </c>
      <c r="BF1831" s="24">
        <v>0</v>
      </c>
      <c r="BG1831" s="24">
        <v>0</v>
      </c>
      <c r="BH1831" s="24">
        <v>0</v>
      </c>
      <c r="BI1831" s="24">
        <v>0</v>
      </c>
      <c r="BJ1831" s="24">
        <v>0</v>
      </c>
      <c r="BK1831" s="24">
        <v>0</v>
      </c>
      <c r="BL1831" s="24">
        <v>0</v>
      </c>
    </row>
    <row r="1832" spans="1:64" x14ac:dyDescent="0.25">
      <c r="A1832" t="s">
        <v>5127</v>
      </c>
      <c r="B1832">
        <v>144</v>
      </c>
      <c r="C1832">
        <v>4</v>
      </c>
      <c r="D1832">
        <v>12</v>
      </c>
      <c r="E1832" s="24">
        <v>0</v>
      </c>
      <c r="F1832" s="24">
        <v>0</v>
      </c>
      <c r="G1832" s="24">
        <v>0</v>
      </c>
      <c r="H1832" s="24">
        <v>0</v>
      </c>
      <c r="I1832" s="24">
        <v>0</v>
      </c>
      <c r="J1832" s="24">
        <v>0</v>
      </c>
      <c r="K1832" s="24">
        <v>9021.5097597362474</v>
      </c>
      <c r="L1832" s="24">
        <v>-3445.5535169085488</v>
      </c>
      <c r="M1832" s="24">
        <v>5575.9562428276986</v>
      </c>
      <c r="N1832" s="24">
        <v>-5575.9562428276986</v>
      </c>
      <c r="O1832" s="24">
        <v>-9021.5097597362474</v>
      </c>
      <c r="P1832" s="24">
        <v>0</v>
      </c>
      <c r="Q1832" s="24">
        <v>0.77015105766588476</v>
      </c>
      <c r="R1832" s="24">
        <v>-0.32925702476120478</v>
      </c>
      <c r="S1832" s="24">
        <v>0.44089403290467999</v>
      </c>
      <c r="T1832" s="24">
        <v>0</v>
      </c>
      <c r="U1832" s="24">
        <v>0</v>
      </c>
      <c r="V1832" s="24">
        <v>0</v>
      </c>
      <c r="W1832" s="24">
        <v>0</v>
      </c>
      <c r="X1832" s="24">
        <v>0</v>
      </c>
      <c r="Y1832" s="24">
        <v>0</v>
      </c>
      <c r="Z1832" s="24">
        <v>0</v>
      </c>
      <c r="AA1832" s="24">
        <v>8119.3587837626228</v>
      </c>
      <c r="AB1832" s="24">
        <v>-3100.9981652176939</v>
      </c>
      <c r="AC1832" s="24">
        <v>5018.3606185449289</v>
      </c>
      <c r="AD1832" s="24">
        <v>-5018.3606185449753</v>
      </c>
      <c r="AE1832" s="24">
        <v>-8119.3587837626692</v>
      </c>
      <c r="AF1832" s="24">
        <v>0</v>
      </c>
      <c r="AG1832" s="24">
        <v>0.77015105766588476</v>
      </c>
      <c r="AH1832" s="24">
        <v>-0.32925702476120478</v>
      </c>
      <c r="AI1832" s="24">
        <v>0.44089403290467999</v>
      </c>
      <c r="AJ1832" s="24">
        <v>0</v>
      </c>
      <c r="AK1832" s="24">
        <v>0</v>
      </c>
      <c r="AL1832" s="24">
        <v>0</v>
      </c>
      <c r="AM1832" s="24">
        <v>0</v>
      </c>
      <c r="AN1832" s="24">
        <v>0</v>
      </c>
      <c r="AO1832" s="24">
        <v>0</v>
      </c>
      <c r="AP1832" s="24">
        <v>0</v>
      </c>
      <c r="AQ1832" s="24">
        <v>902.15097597362455</v>
      </c>
      <c r="AR1832" s="24">
        <v>-344.55535169085488</v>
      </c>
      <c r="AS1832" s="24">
        <v>557.59562428276968</v>
      </c>
      <c r="AT1832" s="24">
        <v>-557.59562428272329</v>
      </c>
      <c r="AU1832" s="24">
        <v>-902.15097597357817</v>
      </c>
      <c r="AV1832" s="24">
        <v>0</v>
      </c>
      <c r="AW1832" s="24">
        <v>0</v>
      </c>
      <c r="AX1832" s="24">
        <v>0</v>
      </c>
      <c r="AY1832" s="24">
        <v>0</v>
      </c>
      <c r="AZ1832" s="24">
        <v>0</v>
      </c>
      <c r="BA1832" s="24">
        <v>-0.44089403290467999</v>
      </c>
      <c r="BB1832" s="24">
        <v>-0.77015105766588476</v>
      </c>
      <c r="BC1832" s="24">
        <v>-0.44089403290467999</v>
      </c>
      <c r="BD1832" s="24">
        <v>-0.77015105766588476</v>
      </c>
      <c r="BE1832" s="24">
        <v>0</v>
      </c>
      <c r="BF1832" s="24">
        <v>0</v>
      </c>
      <c r="BG1832" s="24">
        <v>0</v>
      </c>
      <c r="BH1832" s="24">
        <v>0</v>
      </c>
      <c r="BI1832" s="24">
        <v>0</v>
      </c>
      <c r="BJ1832" s="24">
        <v>0</v>
      </c>
      <c r="BK1832" s="24">
        <v>0</v>
      </c>
      <c r="BL1832" s="24">
        <v>0</v>
      </c>
    </row>
    <row r="1833" spans="1:64" x14ac:dyDescent="0.25">
      <c r="A1833" t="s">
        <v>5127</v>
      </c>
      <c r="B1833">
        <v>145</v>
      </c>
      <c r="C1833">
        <v>1</v>
      </c>
      <c r="D1833">
        <v>13</v>
      </c>
      <c r="E1833" s="24">
        <v>0</v>
      </c>
      <c r="F1833" s="24">
        <v>0</v>
      </c>
      <c r="G1833" s="24">
        <v>0</v>
      </c>
      <c r="H1833" s="24">
        <v>0</v>
      </c>
      <c r="I1833" s="24">
        <v>0</v>
      </c>
      <c r="J1833" s="24">
        <v>0</v>
      </c>
      <c r="K1833" s="24">
        <v>8829.4042154494673</v>
      </c>
      <c r="L1833" s="24">
        <v>-3364.9656959613785</v>
      </c>
      <c r="M1833" s="24">
        <v>5464.4385194880888</v>
      </c>
      <c r="N1833" s="24">
        <v>-5464.4385194880888</v>
      </c>
      <c r="O1833" s="24">
        <v>-8829.4042154494673</v>
      </c>
      <c r="P1833" s="24">
        <v>0</v>
      </c>
      <c r="Q1833" s="24">
        <v>0.75414021961194067</v>
      </c>
      <c r="R1833" s="24">
        <v>-0.3226909275814478</v>
      </c>
      <c r="S1833" s="24">
        <v>0.43144929203049287</v>
      </c>
      <c r="T1833" s="24">
        <v>0</v>
      </c>
      <c r="U1833" s="24">
        <v>0</v>
      </c>
      <c r="V1833" s="24">
        <v>0</v>
      </c>
      <c r="W1833" s="24">
        <v>0</v>
      </c>
      <c r="X1833" s="24">
        <v>0</v>
      </c>
      <c r="Y1833" s="24">
        <v>0</v>
      </c>
      <c r="Z1833" s="24">
        <v>0</v>
      </c>
      <c r="AA1833" s="24">
        <v>7946.4637939045206</v>
      </c>
      <c r="AB1833" s="24">
        <v>-3028.4691263652348</v>
      </c>
      <c r="AC1833" s="24">
        <v>4917.9946675392803</v>
      </c>
      <c r="AD1833" s="24">
        <v>-4917.9946675392566</v>
      </c>
      <c r="AE1833" s="24">
        <v>-7946.4637939045206</v>
      </c>
      <c r="AF1833" s="24">
        <v>0</v>
      </c>
      <c r="AG1833" s="24">
        <v>0.75414021961194067</v>
      </c>
      <c r="AH1833" s="24">
        <v>-0.3226909275814478</v>
      </c>
      <c r="AI1833" s="24">
        <v>0.43144929203049287</v>
      </c>
      <c r="AJ1833" s="24">
        <v>0</v>
      </c>
      <c r="AK1833" s="24">
        <v>0</v>
      </c>
      <c r="AL1833" s="24">
        <v>0</v>
      </c>
      <c r="AM1833" s="24">
        <v>0</v>
      </c>
      <c r="AN1833" s="24">
        <v>0</v>
      </c>
      <c r="AO1833" s="24">
        <v>0</v>
      </c>
      <c r="AP1833" s="24">
        <v>0</v>
      </c>
      <c r="AQ1833" s="24">
        <v>882.94042154494673</v>
      </c>
      <c r="AR1833" s="24">
        <v>-336.49656959614367</v>
      </c>
      <c r="AS1833" s="24">
        <v>546.44385194880851</v>
      </c>
      <c r="AT1833" s="24">
        <v>-546.44385194883216</v>
      </c>
      <c r="AU1833" s="24">
        <v>-882.94042154494673</v>
      </c>
      <c r="AV1833" s="24">
        <v>0</v>
      </c>
      <c r="AW1833" s="24">
        <v>0</v>
      </c>
      <c r="AX1833" s="24">
        <v>0</v>
      </c>
      <c r="AY1833" s="24">
        <v>0</v>
      </c>
      <c r="AZ1833" s="24">
        <v>0</v>
      </c>
      <c r="BA1833" s="24">
        <v>-0.43144929203049287</v>
      </c>
      <c r="BB1833" s="24">
        <v>-0.75414021961194067</v>
      </c>
      <c r="BC1833" s="24">
        <v>-0.43144929203049287</v>
      </c>
      <c r="BD1833" s="24">
        <v>-0.75414021961194067</v>
      </c>
      <c r="BE1833" s="24">
        <v>0</v>
      </c>
      <c r="BF1833" s="24">
        <v>0</v>
      </c>
      <c r="BG1833" s="24">
        <v>0</v>
      </c>
      <c r="BH1833" s="24">
        <v>0</v>
      </c>
      <c r="BI1833" s="24">
        <v>0</v>
      </c>
      <c r="BJ1833" s="24">
        <v>0</v>
      </c>
      <c r="BK1833" s="24">
        <v>0</v>
      </c>
      <c r="BL1833" s="24">
        <v>0</v>
      </c>
    </row>
    <row r="1834" spans="1:64" x14ac:dyDescent="0.25">
      <c r="A1834" t="s">
        <v>5127</v>
      </c>
      <c r="B1834">
        <v>146</v>
      </c>
      <c r="C1834">
        <v>1</v>
      </c>
      <c r="D1834">
        <v>13</v>
      </c>
      <c r="E1834" s="24">
        <v>0</v>
      </c>
      <c r="F1834" s="24">
        <v>0</v>
      </c>
      <c r="G1834" s="24">
        <v>0</v>
      </c>
      <c r="H1834" s="24">
        <v>0</v>
      </c>
      <c r="I1834" s="24">
        <v>0</v>
      </c>
      <c r="J1834" s="24">
        <v>0</v>
      </c>
      <c r="K1834" s="24">
        <v>8642.6980723934248</v>
      </c>
      <c r="L1834" s="24">
        <v>-3286.6478319754824</v>
      </c>
      <c r="M1834" s="24">
        <v>5356.0502404179424</v>
      </c>
      <c r="N1834" s="24">
        <v>-5356.0502404179424</v>
      </c>
      <c r="O1834" s="24">
        <v>-8642.6980723934248</v>
      </c>
      <c r="P1834" s="24">
        <v>0</v>
      </c>
      <c r="Q1834" s="24">
        <v>0.73857932310613705</v>
      </c>
      <c r="R1834" s="24">
        <v>-0.31629602379746302</v>
      </c>
      <c r="S1834" s="24">
        <v>0.42228329930867403</v>
      </c>
      <c r="T1834" s="24">
        <v>0</v>
      </c>
      <c r="U1834" s="24">
        <v>0</v>
      </c>
      <c r="V1834" s="24">
        <v>0</v>
      </c>
      <c r="W1834" s="24">
        <v>0</v>
      </c>
      <c r="X1834" s="24">
        <v>0</v>
      </c>
      <c r="Y1834" s="24">
        <v>0</v>
      </c>
      <c r="Z1834" s="24">
        <v>0</v>
      </c>
      <c r="AA1834" s="24">
        <v>7778.4282651540825</v>
      </c>
      <c r="AB1834" s="24">
        <v>-2957.98304877794</v>
      </c>
      <c r="AC1834" s="24">
        <v>4820.445216376148</v>
      </c>
      <c r="AD1834" s="24">
        <v>-4820.4452163761598</v>
      </c>
      <c r="AE1834" s="24">
        <v>-7778.4282651540707</v>
      </c>
      <c r="AF1834" s="24">
        <v>0</v>
      </c>
      <c r="AG1834" s="24">
        <v>0.73857932310613705</v>
      </c>
      <c r="AH1834" s="24">
        <v>-0.31629602379746302</v>
      </c>
      <c r="AI1834" s="24">
        <v>0.42228329930867403</v>
      </c>
      <c r="AJ1834" s="24">
        <v>0</v>
      </c>
      <c r="AK1834" s="24">
        <v>0</v>
      </c>
      <c r="AL1834" s="24">
        <v>0</v>
      </c>
      <c r="AM1834" s="24">
        <v>0</v>
      </c>
      <c r="AN1834" s="24">
        <v>0</v>
      </c>
      <c r="AO1834" s="24">
        <v>0</v>
      </c>
      <c r="AP1834" s="24">
        <v>0</v>
      </c>
      <c r="AQ1834" s="24">
        <v>864.2698072393423</v>
      </c>
      <c r="AR1834" s="24">
        <v>-328.66478319754242</v>
      </c>
      <c r="AS1834" s="24">
        <v>535.60502404179442</v>
      </c>
      <c r="AT1834" s="24">
        <v>-535.6050240417826</v>
      </c>
      <c r="AU1834" s="24">
        <v>-864.26980723935412</v>
      </c>
      <c r="AV1834" s="24">
        <v>0</v>
      </c>
      <c r="AW1834" s="24">
        <v>0</v>
      </c>
      <c r="AX1834" s="24">
        <v>0</v>
      </c>
      <c r="AY1834" s="24">
        <v>0</v>
      </c>
      <c r="AZ1834" s="24">
        <v>0</v>
      </c>
      <c r="BA1834" s="24">
        <v>-0.42228329930867403</v>
      </c>
      <c r="BB1834" s="24">
        <v>-0.73857932310613705</v>
      </c>
      <c r="BC1834" s="24">
        <v>-0.42228329930867403</v>
      </c>
      <c r="BD1834" s="24">
        <v>-0.73857932310613705</v>
      </c>
      <c r="BE1834" s="24">
        <v>0</v>
      </c>
      <c r="BF1834" s="24">
        <v>0</v>
      </c>
      <c r="BG1834" s="24">
        <v>0</v>
      </c>
      <c r="BH1834" s="24">
        <v>0</v>
      </c>
      <c r="BI1834" s="24">
        <v>0</v>
      </c>
      <c r="BJ1834" s="24">
        <v>0</v>
      </c>
      <c r="BK1834" s="24">
        <v>0</v>
      </c>
      <c r="BL1834" s="24">
        <v>0</v>
      </c>
    </row>
    <row r="1835" spans="1:64" x14ac:dyDescent="0.25">
      <c r="A1835" t="s">
        <v>5127</v>
      </c>
      <c r="B1835">
        <v>147</v>
      </c>
      <c r="C1835">
        <v>1</v>
      </c>
      <c r="D1835">
        <v>13</v>
      </c>
      <c r="E1835" s="24">
        <v>0</v>
      </c>
      <c r="F1835" s="24">
        <v>0</v>
      </c>
      <c r="G1835" s="24">
        <v>0</v>
      </c>
      <c r="H1835" s="24">
        <v>0</v>
      </c>
      <c r="I1835" s="24">
        <v>0</v>
      </c>
      <c r="J1835" s="24">
        <v>0</v>
      </c>
      <c r="K1835" s="24">
        <v>8461.2007580371574</v>
      </c>
      <c r="L1835" s="24">
        <v>-3210.5237283203751</v>
      </c>
      <c r="M1835" s="24">
        <v>5250.6770297167823</v>
      </c>
      <c r="N1835" s="24">
        <v>-5250.6770297167823</v>
      </c>
      <c r="O1835" s="24">
        <v>-8461.2007580371574</v>
      </c>
      <c r="P1835" s="24">
        <v>0</v>
      </c>
      <c r="Q1835" s="24">
        <v>0.72345224380819673</v>
      </c>
      <c r="R1835" s="24">
        <v>-0.31006678210542304</v>
      </c>
      <c r="S1835" s="24">
        <v>0.41338546170277368</v>
      </c>
      <c r="T1835" s="24">
        <v>0</v>
      </c>
      <c r="U1835" s="24">
        <v>0</v>
      </c>
      <c r="V1835" s="24">
        <v>0</v>
      </c>
      <c r="W1835" s="24">
        <v>0</v>
      </c>
      <c r="X1835" s="24">
        <v>0</v>
      </c>
      <c r="Y1835" s="24">
        <v>0</v>
      </c>
      <c r="Z1835" s="24">
        <v>0</v>
      </c>
      <c r="AA1835" s="24">
        <v>7615.0806822334416</v>
      </c>
      <c r="AB1835" s="24">
        <v>-2889.4713554883347</v>
      </c>
      <c r="AC1835" s="24">
        <v>4725.6093267451042</v>
      </c>
      <c r="AD1835" s="24">
        <v>-4725.6093267450924</v>
      </c>
      <c r="AE1835" s="24">
        <v>-7615.0806822334416</v>
      </c>
      <c r="AF1835" s="24">
        <v>0</v>
      </c>
      <c r="AG1835" s="24">
        <v>0.72345224380819673</v>
      </c>
      <c r="AH1835" s="24">
        <v>-0.31006678210542304</v>
      </c>
      <c r="AI1835" s="24">
        <v>0.41338546170277368</v>
      </c>
      <c r="AJ1835" s="24">
        <v>0</v>
      </c>
      <c r="AK1835" s="24">
        <v>0</v>
      </c>
      <c r="AL1835" s="24">
        <v>0</v>
      </c>
      <c r="AM1835" s="24">
        <v>0</v>
      </c>
      <c r="AN1835" s="24">
        <v>0</v>
      </c>
      <c r="AO1835" s="24">
        <v>0</v>
      </c>
      <c r="AP1835" s="24">
        <v>0</v>
      </c>
      <c r="AQ1835" s="24">
        <v>846.12007580371574</v>
      </c>
      <c r="AR1835" s="24">
        <v>-321.05237283204042</v>
      </c>
      <c r="AS1835" s="24">
        <v>525.06770297167805</v>
      </c>
      <c r="AT1835" s="24">
        <v>-525.06770297168987</v>
      </c>
      <c r="AU1835" s="24">
        <v>-846.12007580371574</v>
      </c>
      <c r="AV1835" s="24">
        <v>0</v>
      </c>
      <c r="AW1835" s="24">
        <v>0</v>
      </c>
      <c r="AX1835" s="24">
        <v>0</v>
      </c>
      <c r="AY1835" s="24">
        <v>0</v>
      </c>
      <c r="AZ1835" s="24">
        <v>0</v>
      </c>
      <c r="BA1835" s="24">
        <v>-0.41338546170277368</v>
      </c>
      <c r="BB1835" s="24">
        <v>-0.72345224380819673</v>
      </c>
      <c r="BC1835" s="24">
        <v>-0.41338546170277368</v>
      </c>
      <c r="BD1835" s="24">
        <v>-0.72345224380819673</v>
      </c>
      <c r="BE1835" s="24">
        <v>0</v>
      </c>
      <c r="BF1835" s="24">
        <v>0</v>
      </c>
      <c r="BG1835" s="24">
        <v>0</v>
      </c>
      <c r="BH1835" s="24">
        <v>0</v>
      </c>
      <c r="BI1835" s="24">
        <v>0</v>
      </c>
      <c r="BJ1835" s="24">
        <v>0</v>
      </c>
      <c r="BK1835" s="24">
        <v>0</v>
      </c>
      <c r="BL1835" s="24">
        <v>0</v>
      </c>
    </row>
    <row r="1836" spans="1:64" x14ac:dyDescent="0.25">
      <c r="A1836" t="s">
        <v>5127</v>
      </c>
      <c r="B1836">
        <v>148</v>
      </c>
      <c r="C1836">
        <v>2</v>
      </c>
      <c r="D1836">
        <v>13</v>
      </c>
      <c r="E1836" s="24">
        <v>0</v>
      </c>
      <c r="F1836" s="24">
        <v>0</v>
      </c>
      <c r="G1836" s="24">
        <v>0</v>
      </c>
      <c r="H1836" s="24">
        <v>0</v>
      </c>
      <c r="I1836" s="24">
        <v>0</v>
      </c>
      <c r="J1836" s="24">
        <v>0</v>
      </c>
      <c r="K1836" s="24">
        <v>8284.7298392392695</v>
      </c>
      <c r="L1836" s="24">
        <v>-3136.520148945041</v>
      </c>
      <c r="M1836" s="24">
        <v>5148.2096902942285</v>
      </c>
      <c r="N1836" s="24">
        <v>-5148.2096902942285</v>
      </c>
      <c r="O1836" s="24">
        <v>-8284.7298392392695</v>
      </c>
      <c r="P1836" s="24">
        <v>0</v>
      </c>
      <c r="Q1836" s="24">
        <v>0.70874356414810791</v>
      </c>
      <c r="R1836" s="24">
        <v>-0.30399788303668629</v>
      </c>
      <c r="S1836" s="24">
        <v>0.40474568111142162</v>
      </c>
      <c r="T1836" s="24">
        <v>0</v>
      </c>
      <c r="U1836" s="24">
        <v>0</v>
      </c>
      <c r="V1836" s="24">
        <v>0</v>
      </c>
      <c r="W1836" s="24">
        <v>0</v>
      </c>
      <c r="X1836" s="24">
        <v>0</v>
      </c>
      <c r="Y1836" s="24">
        <v>0</v>
      </c>
      <c r="Z1836" s="24">
        <v>0</v>
      </c>
      <c r="AA1836" s="24">
        <v>7456.2568553153424</v>
      </c>
      <c r="AB1836" s="24">
        <v>-2822.8681340505427</v>
      </c>
      <c r="AC1836" s="24">
        <v>4633.388721264806</v>
      </c>
      <c r="AD1836" s="24">
        <v>-4633.3887212648115</v>
      </c>
      <c r="AE1836" s="24">
        <v>-7456.2568553153542</v>
      </c>
      <c r="AF1836" s="24">
        <v>0</v>
      </c>
      <c r="AG1836" s="24">
        <v>0.70874356414810791</v>
      </c>
      <c r="AH1836" s="24">
        <v>-0.30399788303668629</v>
      </c>
      <c r="AI1836" s="24">
        <v>0.40474568111142162</v>
      </c>
      <c r="AJ1836" s="24">
        <v>0</v>
      </c>
      <c r="AK1836" s="24">
        <v>0</v>
      </c>
      <c r="AL1836" s="24">
        <v>0</v>
      </c>
      <c r="AM1836" s="24">
        <v>0</v>
      </c>
      <c r="AN1836" s="24">
        <v>0</v>
      </c>
      <c r="AO1836" s="24">
        <v>0</v>
      </c>
      <c r="AP1836" s="24">
        <v>0</v>
      </c>
      <c r="AQ1836" s="24">
        <v>828.47298392392713</v>
      </c>
      <c r="AR1836" s="24">
        <v>-313.65201489449828</v>
      </c>
      <c r="AS1836" s="24">
        <v>514.82096902942249</v>
      </c>
      <c r="AT1836" s="24">
        <v>-514.82096902941703</v>
      </c>
      <c r="AU1836" s="24">
        <v>-828.47298392391531</v>
      </c>
      <c r="AV1836" s="24">
        <v>0</v>
      </c>
      <c r="AW1836" s="24">
        <v>0</v>
      </c>
      <c r="AX1836" s="24">
        <v>0</v>
      </c>
      <c r="AY1836" s="24">
        <v>0</v>
      </c>
      <c r="AZ1836" s="24">
        <v>0</v>
      </c>
      <c r="BA1836" s="24">
        <v>-0.40474568111142162</v>
      </c>
      <c r="BB1836" s="24">
        <v>-0.70874356414810791</v>
      </c>
      <c r="BC1836" s="24">
        <v>-0.40474568111142162</v>
      </c>
      <c r="BD1836" s="24">
        <v>-0.70874356414810791</v>
      </c>
      <c r="BE1836" s="24">
        <v>0</v>
      </c>
      <c r="BF1836" s="24">
        <v>0</v>
      </c>
      <c r="BG1836" s="24">
        <v>0</v>
      </c>
      <c r="BH1836" s="24">
        <v>0</v>
      </c>
      <c r="BI1836" s="24">
        <v>0</v>
      </c>
      <c r="BJ1836" s="24">
        <v>0</v>
      </c>
      <c r="BK1836" s="24">
        <v>0</v>
      </c>
      <c r="BL1836" s="24">
        <v>0</v>
      </c>
    </row>
    <row r="1837" spans="1:64" x14ac:dyDescent="0.25">
      <c r="A1837" t="s">
        <v>5127</v>
      </c>
      <c r="B1837">
        <v>149</v>
      </c>
      <c r="C1837">
        <v>2</v>
      </c>
      <c r="D1837">
        <v>13</v>
      </c>
      <c r="E1837" s="24">
        <v>0</v>
      </c>
      <c r="F1837" s="24">
        <v>0</v>
      </c>
      <c r="G1837" s="24">
        <v>0</v>
      </c>
      <c r="H1837" s="24">
        <v>0</v>
      </c>
      <c r="I1837" s="24">
        <v>0</v>
      </c>
      <c r="J1837" s="24">
        <v>0</v>
      </c>
      <c r="K1837" s="24">
        <v>8113.1106133274734</v>
      </c>
      <c r="L1837" s="24">
        <v>-3064.5666898302734</v>
      </c>
      <c r="M1837" s="24">
        <v>5048.5439234972</v>
      </c>
      <c r="N1837" s="24">
        <v>-5048.5439234972</v>
      </c>
      <c r="O1837" s="24">
        <v>-8113.1106133274734</v>
      </c>
      <c r="P1837" s="24">
        <v>0</v>
      </c>
      <c r="Q1837" s="24">
        <v>0.69443853659015531</v>
      </c>
      <c r="R1837" s="24">
        <v>-0.29808420972540262</v>
      </c>
      <c r="S1837" s="24">
        <v>0.39635432686475269</v>
      </c>
      <c r="T1837" s="24">
        <v>0</v>
      </c>
      <c r="U1837" s="24">
        <v>0</v>
      </c>
      <c r="V1837" s="24">
        <v>0</v>
      </c>
      <c r="W1837" s="24">
        <v>0</v>
      </c>
      <c r="X1837" s="24">
        <v>0</v>
      </c>
      <c r="Y1837" s="24">
        <v>0</v>
      </c>
      <c r="Z1837" s="24">
        <v>0</v>
      </c>
      <c r="AA1837" s="24">
        <v>7301.7995519947262</v>
      </c>
      <c r="AB1837" s="24">
        <v>-2758.1100208472344</v>
      </c>
      <c r="AC1837" s="24">
        <v>4543.68953114748</v>
      </c>
      <c r="AD1837" s="24">
        <v>-4543.68953114748</v>
      </c>
      <c r="AE1837" s="24">
        <v>-7301.7995519947144</v>
      </c>
      <c r="AF1837" s="24">
        <v>0</v>
      </c>
      <c r="AG1837" s="24">
        <v>0.69443853659015531</v>
      </c>
      <c r="AH1837" s="24">
        <v>-0.29808420972540262</v>
      </c>
      <c r="AI1837" s="24">
        <v>0.39635432686475269</v>
      </c>
      <c r="AJ1837" s="24">
        <v>0</v>
      </c>
      <c r="AK1837" s="24">
        <v>0</v>
      </c>
      <c r="AL1837" s="24">
        <v>0</v>
      </c>
      <c r="AM1837" s="24">
        <v>0</v>
      </c>
      <c r="AN1837" s="24">
        <v>0</v>
      </c>
      <c r="AO1837" s="24">
        <v>0</v>
      </c>
      <c r="AP1837" s="24">
        <v>0</v>
      </c>
      <c r="AQ1837" s="24">
        <v>811.31106133274716</v>
      </c>
      <c r="AR1837" s="24">
        <v>-306.45666898303898</v>
      </c>
      <c r="AS1837" s="24">
        <v>504.85439234972</v>
      </c>
      <c r="AT1837" s="24">
        <v>-504.85439234972</v>
      </c>
      <c r="AU1837" s="24">
        <v>-811.31106133275898</v>
      </c>
      <c r="AV1837" s="24">
        <v>0</v>
      </c>
      <c r="AW1837" s="24">
        <v>0</v>
      </c>
      <c r="AX1837" s="24">
        <v>0</v>
      </c>
      <c r="AY1837" s="24">
        <v>0</v>
      </c>
      <c r="AZ1837" s="24">
        <v>0</v>
      </c>
      <c r="BA1837" s="24">
        <v>-0.39635432686475269</v>
      </c>
      <c r="BB1837" s="24">
        <v>-0.69443853659015531</v>
      </c>
      <c r="BC1837" s="24">
        <v>-0.39635432686475269</v>
      </c>
      <c r="BD1837" s="24">
        <v>-0.69443853659015531</v>
      </c>
      <c r="BE1837" s="24">
        <v>0</v>
      </c>
      <c r="BF1837" s="24">
        <v>0</v>
      </c>
      <c r="BG1837" s="24">
        <v>0</v>
      </c>
      <c r="BH1837" s="24">
        <v>0</v>
      </c>
      <c r="BI1837" s="24">
        <v>0</v>
      </c>
      <c r="BJ1837" s="24">
        <v>0</v>
      </c>
      <c r="BK1837" s="24">
        <v>0</v>
      </c>
      <c r="BL1837" s="24">
        <v>0</v>
      </c>
    </row>
    <row r="1838" spans="1:64" x14ac:dyDescent="0.25">
      <c r="A1838" t="s">
        <v>5127</v>
      </c>
      <c r="B1838">
        <v>150</v>
      </c>
      <c r="C1838">
        <v>2</v>
      </c>
      <c r="D1838">
        <v>13</v>
      </c>
      <c r="E1838" s="24">
        <v>0</v>
      </c>
      <c r="F1838" s="24">
        <v>0</v>
      </c>
      <c r="G1838" s="24">
        <v>0</v>
      </c>
      <c r="H1838" s="24">
        <v>0</v>
      </c>
      <c r="I1838" s="24">
        <v>0</v>
      </c>
      <c r="J1838" s="24">
        <v>0</v>
      </c>
      <c r="K1838" s="24">
        <v>7946.17572284583</v>
      </c>
      <c r="L1838" s="24">
        <v>-2994.5956564601511</v>
      </c>
      <c r="M1838" s="24">
        <v>4951.5800663856789</v>
      </c>
      <c r="N1838" s="24">
        <v>-4951.5800663856789</v>
      </c>
      <c r="O1838" s="24">
        <v>-7946.17572284583</v>
      </c>
      <c r="P1838" s="24">
        <v>0</v>
      </c>
      <c r="Q1838" s="24">
        <v>0.68052304910474959</v>
      </c>
      <c r="R1838" s="24">
        <v>-0.29232083911074369</v>
      </c>
      <c r="S1838" s="24">
        <v>0.3882022099940059</v>
      </c>
      <c r="T1838" s="24">
        <v>0</v>
      </c>
      <c r="U1838" s="24">
        <v>0</v>
      </c>
      <c r="V1838" s="24">
        <v>0</v>
      </c>
      <c r="W1838" s="24">
        <v>0</v>
      </c>
      <c r="X1838" s="24">
        <v>0</v>
      </c>
      <c r="Y1838" s="24">
        <v>0</v>
      </c>
      <c r="Z1838" s="24">
        <v>0</v>
      </c>
      <c r="AA1838" s="24">
        <v>7151.5581505612472</v>
      </c>
      <c r="AB1838" s="24">
        <v>-2695.136090814136</v>
      </c>
      <c r="AC1838" s="24">
        <v>4456.4220597471112</v>
      </c>
      <c r="AD1838" s="24">
        <v>-4456.4220597470994</v>
      </c>
      <c r="AE1838" s="24">
        <v>-7151.5581505612354</v>
      </c>
      <c r="AF1838" s="24">
        <v>0</v>
      </c>
      <c r="AG1838" s="24">
        <v>0.68052304910474959</v>
      </c>
      <c r="AH1838" s="24">
        <v>-0.29232083911074369</v>
      </c>
      <c r="AI1838" s="24">
        <v>0.3882022099940059</v>
      </c>
      <c r="AJ1838" s="24">
        <v>0</v>
      </c>
      <c r="AK1838" s="24">
        <v>0</v>
      </c>
      <c r="AL1838" s="24">
        <v>0</v>
      </c>
      <c r="AM1838" s="24">
        <v>0</v>
      </c>
      <c r="AN1838" s="24">
        <v>0</v>
      </c>
      <c r="AO1838" s="24">
        <v>0</v>
      </c>
      <c r="AP1838" s="24">
        <v>0</v>
      </c>
      <c r="AQ1838" s="24">
        <v>794.61757228458282</v>
      </c>
      <c r="AR1838" s="24">
        <v>-299.45956564601511</v>
      </c>
      <c r="AS1838" s="24">
        <v>495.15800663856771</v>
      </c>
      <c r="AT1838" s="24">
        <v>-495.15800663857954</v>
      </c>
      <c r="AU1838" s="24">
        <v>-794.61757228459464</v>
      </c>
      <c r="AV1838" s="24">
        <v>0</v>
      </c>
      <c r="AW1838" s="24">
        <v>0</v>
      </c>
      <c r="AX1838" s="24">
        <v>0</v>
      </c>
      <c r="AY1838" s="24">
        <v>0</v>
      </c>
      <c r="AZ1838" s="24">
        <v>0</v>
      </c>
      <c r="BA1838" s="24">
        <v>-0.3882022099940059</v>
      </c>
      <c r="BB1838" s="24">
        <v>-0.68052304910474959</v>
      </c>
      <c r="BC1838" s="24">
        <v>-0.3882022099940059</v>
      </c>
      <c r="BD1838" s="24">
        <v>-0.68052304910474959</v>
      </c>
      <c r="BE1838" s="24">
        <v>0</v>
      </c>
      <c r="BF1838" s="24">
        <v>0</v>
      </c>
      <c r="BG1838" s="24">
        <v>0</v>
      </c>
      <c r="BH1838" s="24">
        <v>0</v>
      </c>
      <c r="BI1838" s="24">
        <v>0</v>
      </c>
      <c r="BJ1838" s="24">
        <v>0</v>
      </c>
      <c r="BK1838" s="24">
        <v>0</v>
      </c>
      <c r="BL1838" s="24">
        <v>0</v>
      </c>
    </row>
    <row r="1839" spans="1:64" x14ac:dyDescent="0.25">
      <c r="A1839" t="s">
        <v>5127</v>
      </c>
      <c r="B1839">
        <v>151</v>
      </c>
      <c r="C1839">
        <v>3</v>
      </c>
      <c r="D1839">
        <v>13</v>
      </c>
      <c r="E1839" s="24">
        <v>0</v>
      </c>
      <c r="F1839" s="24">
        <v>0</v>
      </c>
      <c r="G1839" s="24">
        <v>0</v>
      </c>
      <c r="H1839" s="24">
        <v>0</v>
      </c>
      <c r="I1839" s="24">
        <v>0</v>
      </c>
      <c r="J1839" s="24">
        <v>0</v>
      </c>
      <c r="K1839" s="24">
        <v>7783.7647923501208</v>
      </c>
      <c r="L1839" s="24">
        <v>-2926.5419469196349</v>
      </c>
      <c r="M1839" s="24">
        <v>4857.2228454304859</v>
      </c>
      <c r="N1839" s="24">
        <v>-4857.2228454304859</v>
      </c>
      <c r="O1839" s="24">
        <v>-7783.7647923501208</v>
      </c>
      <c r="P1839" s="24">
        <v>0</v>
      </c>
      <c r="Q1839" s="24">
        <v>0.66698359270310448</v>
      </c>
      <c r="R1839" s="24">
        <v>-0.2867030335569325</v>
      </c>
      <c r="S1839" s="24">
        <v>0.38028055914617198</v>
      </c>
      <c r="T1839" s="24">
        <v>0</v>
      </c>
      <c r="U1839" s="24">
        <v>0</v>
      </c>
      <c r="V1839" s="24">
        <v>0</v>
      </c>
      <c r="W1839" s="24">
        <v>0</v>
      </c>
      <c r="X1839" s="24">
        <v>0</v>
      </c>
      <c r="Y1839" s="24">
        <v>0</v>
      </c>
      <c r="Z1839" s="24">
        <v>0</v>
      </c>
      <c r="AA1839" s="24">
        <v>7005.3883131151088</v>
      </c>
      <c r="AB1839" s="24">
        <v>-2633.8877522276744</v>
      </c>
      <c r="AC1839" s="24">
        <v>4371.5005608874371</v>
      </c>
      <c r="AD1839" s="24">
        <v>-4371.500560887449</v>
      </c>
      <c r="AE1839" s="24">
        <v>-7005.3883131151088</v>
      </c>
      <c r="AF1839" s="24">
        <v>0</v>
      </c>
      <c r="AG1839" s="24">
        <v>0.66698359270310448</v>
      </c>
      <c r="AH1839" s="24">
        <v>-0.2867030335569325</v>
      </c>
      <c r="AI1839" s="24">
        <v>0.38028055914617198</v>
      </c>
      <c r="AJ1839" s="24">
        <v>0</v>
      </c>
      <c r="AK1839" s="24">
        <v>0</v>
      </c>
      <c r="AL1839" s="24">
        <v>0</v>
      </c>
      <c r="AM1839" s="24">
        <v>0</v>
      </c>
      <c r="AN1839" s="24">
        <v>0</v>
      </c>
      <c r="AO1839" s="24">
        <v>0</v>
      </c>
      <c r="AP1839" s="24">
        <v>0</v>
      </c>
      <c r="AQ1839" s="24">
        <v>778.37647923501208</v>
      </c>
      <c r="AR1839" s="24">
        <v>-292.65419469196058</v>
      </c>
      <c r="AS1839" s="24">
        <v>485.72228454304877</v>
      </c>
      <c r="AT1839" s="24">
        <v>-485.72228454303695</v>
      </c>
      <c r="AU1839" s="24">
        <v>-778.37647923501208</v>
      </c>
      <c r="AV1839" s="24">
        <v>0</v>
      </c>
      <c r="AW1839" s="24">
        <v>0</v>
      </c>
      <c r="AX1839" s="24">
        <v>0</v>
      </c>
      <c r="AY1839" s="24">
        <v>0</v>
      </c>
      <c r="AZ1839" s="24">
        <v>0</v>
      </c>
      <c r="BA1839" s="24">
        <v>-0.38028055914617198</v>
      </c>
      <c r="BB1839" s="24">
        <v>-0.66698359270310448</v>
      </c>
      <c r="BC1839" s="24">
        <v>-0.38028055914617198</v>
      </c>
      <c r="BD1839" s="24">
        <v>-0.66698359270310448</v>
      </c>
      <c r="BE1839" s="24">
        <v>0</v>
      </c>
      <c r="BF1839" s="24">
        <v>0</v>
      </c>
      <c r="BG1839" s="24">
        <v>0</v>
      </c>
      <c r="BH1839" s="24">
        <v>0</v>
      </c>
      <c r="BI1839" s="24">
        <v>0</v>
      </c>
      <c r="BJ1839" s="24">
        <v>0</v>
      </c>
      <c r="BK1839" s="24">
        <v>0</v>
      </c>
      <c r="BL1839" s="24">
        <v>0</v>
      </c>
    </row>
    <row r="1840" spans="1:64" x14ac:dyDescent="0.25">
      <c r="A1840" t="s">
        <v>5127</v>
      </c>
      <c r="B1840">
        <v>152</v>
      </c>
      <c r="C1840">
        <v>3</v>
      </c>
      <c r="D1840">
        <v>13</v>
      </c>
      <c r="E1840" s="24">
        <v>0</v>
      </c>
      <c r="F1840" s="24">
        <v>0</v>
      </c>
      <c r="G1840" s="24">
        <v>0</v>
      </c>
      <c r="H1840" s="24">
        <v>0</v>
      </c>
      <c r="I1840" s="24">
        <v>0</v>
      </c>
      <c r="J1840" s="24">
        <v>0</v>
      </c>
      <c r="K1840" s="24">
        <v>7625.7240858832374</v>
      </c>
      <c r="L1840" s="24">
        <v>-2860.3429404078051</v>
      </c>
      <c r="M1840" s="24">
        <v>4765.3811454754323</v>
      </c>
      <c r="N1840" s="24">
        <v>-4765.3811454754323</v>
      </c>
      <c r="O1840" s="24">
        <v>-7625.7240858832374</v>
      </c>
      <c r="P1840" s="24">
        <v>0</v>
      </c>
      <c r="Q1840" s="24">
        <v>0.65380723089151616</v>
      </c>
      <c r="R1840" s="24">
        <v>-0.28122623287322313</v>
      </c>
      <c r="S1840" s="24">
        <v>0.37258099801829303</v>
      </c>
      <c r="T1840" s="24">
        <v>0</v>
      </c>
      <c r="U1840" s="24">
        <v>0</v>
      </c>
      <c r="V1840" s="24">
        <v>0</v>
      </c>
      <c r="W1840" s="24">
        <v>0</v>
      </c>
      <c r="X1840" s="24">
        <v>0</v>
      </c>
      <c r="Y1840" s="24">
        <v>0</v>
      </c>
      <c r="Z1840" s="24">
        <v>0</v>
      </c>
      <c r="AA1840" s="24">
        <v>6863.1516772949135</v>
      </c>
      <c r="AB1840" s="24">
        <v>-2574.3086463670334</v>
      </c>
      <c r="AC1840" s="24">
        <v>4288.8430309278892</v>
      </c>
      <c r="AD1840" s="24">
        <v>-4288.8430309278774</v>
      </c>
      <c r="AE1840" s="24">
        <v>-6863.1516772949253</v>
      </c>
      <c r="AF1840" s="24">
        <v>0</v>
      </c>
      <c r="AG1840" s="24">
        <v>0.65380723089151616</v>
      </c>
      <c r="AH1840" s="24">
        <v>-0.28122623287322313</v>
      </c>
      <c r="AI1840" s="24">
        <v>0.37258099801829303</v>
      </c>
      <c r="AJ1840" s="24">
        <v>0</v>
      </c>
      <c r="AK1840" s="24">
        <v>0</v>
      </c>
      <c r="AL1840" s="24">
        <v>0</v>
      </c>
      <c r="AM1840" s="24">
        <v>0</v>
      </c>
      <c r="AN1840" s="24">
        <v>0</v>
      </c>
      <c r="AO1840" s="24">
        <v>0</v>
      </c>
      <c r="AP1840" s="24">
        <v>0</v>
      </c>
      <c r="AQ1840" s="24">
        <v>762.57240858832392</v>
      </c>
      <c r="AR1840" s="24">
        <v>-286.03429404077178</v>
      </c>
      <c r="AS1840" s="24">
        <v>476.53811454754305</v>
      </c>
      <c r="AT1840" s="24">
        <v>-476.53811454755487</v>
      </c>
      <c r="AU1840" s="24">
        <v>-762.5724085883121</v>
      </c>
      <c r="AV1840" s="24">
        <v>0</v>
      </c>
      <c r="AW1840" s="24">
        <v>0</v>
      </c>
      <c r="AX1840" s="24">
        <v>0</v>
      </c>
      <c r="AY1840" s="24">
        <v>0</v>
      </c>
      <c r="AZ1840" s="24">
        <v>0</v>
      </c>
      <c r="BA1840" s="24">
        <v>-0.37258099801829303</v>
      </c>
      <c r="BB1840" s="24">
        <v>-0.65380723089151616</v>
      </c>
      <c r="BC1840" s="24">
        <v>-0.37258099801829303</v>
      </c>
      <c r="BD1840" s="24">
        <v>-0.65380723089151616</v>
      </c>
      <c r="BE1840" s="24">
        <v>0</v>
      </c>
      <c r="BF1840" s="24">
        <v>0</v>
      </c>
      <c r="BG1840" s="24">
        <v>0</v>
      </c>
      <c r="BH1840" s="24">
        <v>0</v>
      </c>
      <c r="BI1840" s="24">
        <v>0</v>
      </c>
      <c r="BJ1840" s="24">
        <v>0</v>
      </c>
      <c r="BK1840" s="24">
        <v>0</v>
      </c>
      <c r="BL1840" s="24">
        <v>0</v>
      </c>
    </row>
    <row r="1841" spans="1:64" x14ac:dyDescent="0.25">
      <c r="A1841" t="s">
        <v>5127</v>
      </c>
      <c r="B1841">
        <v>153</v>
      </c>
      <c r="C1841">
        <v>3</v>
      </c>
      <c r="D1841">
        <v>13</v>
      </c>
      <c r="E1841" s="24">
        <v>0</v>
      </c>
      <c r="F1841" s="24">
        <v>0</v>
      </c>
      <c r="G1841" s="24">
        <v>0</v>
      </c>
      <c r="H1841" s="24">
        <v>0</v>
      </c>
      <c r="I1841" s="24">
        <v>0</v>
      </c>
      <c r="J1841" s="24">
        <v>0</v>
      </c>
      <c r="K1841" s="24">
        <v>7471.9061837708578</v>
      </c>
      <c r="L1841" s="24">
        <v>-2795.9383909571916</v>
      </c>
      <c r="M1841" s="24">
        <v>4675.9677928136662</v>
      </c>
      <c r="N1841" s="24">
        <v>-4675.9677928136662</v>
      </c>
      <c r="O1841" s="24">
        <v>-7471.9061837708578</v>
      </c>
      <c r="P1841" s="24">
        <v>0</v>
      </c>
      <c r="Q1841" s="24">
        <v>0.6409815709164377</v>
      </c>
      <c r="R1841" s="24">
        <v>-0.27588604670711447</v>
      </c>
      <c r="S1841" s="24">
        <v>0.36509552420932323</v>
      </c>
      <c r="T1841" s="24">
        <v>0</v>
      </c>
      <c r="U1841" s="24">
        <v>0</v>
      </c>
      <c r="V1841" s="24">
        <v>0</v>
      </c>
      <c r="W1841" s="24">
        <v>0</v>
      </c>
      <c r="X1841" s="24">
        <v>0</v>
      </c>
      <c r="Y1841" s="24">
        <v>0</v>
      </c>
      <c r="Z1841" s="24">
        <v>0</v>
      </c>
      <c r="AA1841" s="24">
        <v>6724.7155653937725</v>
      </c>
      <c r="AB1841" s="24">
        <v>-2516.3445518614608</v>
      </c>
      <c r="AC1841" s="24">
        <v>4208.3710135322999</v>
      </c>
      <c r="AD1841" s="24">
        <v>-4208.3710135323054</v>
      </c>
      <c r="AE1841" s="24">
        <v>-6724.7155653937371</v>
      </c>
      <c r="AF1841" s="24">
        <v>0</v>
      </c>
      <c r="AG1841" s="24">
        <v>0.6409815709164377</v>
      </c>
      <c r="AH1841" s="24">
        <v>-0.27588604670711447</v>
      </c>
      <c r="AI1841" s="24">
        <v>0.36509552420932323</v>
      </c>
      <c r="AJ1841" s="24">
        <v>0</v>
      </c>
      <c r="AK1841" s="24">
        <v>0</v>
      </c>
      <c r="AL1841" s="24">
        <v>0</v>
      </c>
      <c r="AM1841" s="24">
        <v>0</v>
      </c>
      <c r="AN1841" s="24">
        <v>0</v>
      </c>
      <c r="AO1841" s="24">
        <v>0</v>
      </c>
      <c r="AP1841" s="24">
        <v>0</v>
      </c>
      <c r="AQ1841" s="24">
        <v>747.19061837708523</v>
      </c>
      <c r="AR1841" s="24">
        <v>-279.5938390957308</v>
      </c>
      <c r="AS1841" s="24">
        <v>467.59677928136625</v>
      </c>
      <c r="AT1841" s="24">
        <v>-467.5967792813608</v>
      </c>
      <c r="AU1841" s="24">
        <v>-747.1906183771207</v>
      </c>
      <c r="AV1841" s="24">
        <v>0</v>
      </c>
      <c r="AW1841" s="24">
        <v>0</v>
      </c>
      <c r="AX1841" s="24">
        <v>0</v>
      </c>
      <c r="AY1841" s="24">
        <v>0</v>
      </c>
      <c r="AZ1841" s="24">
        <v>0</v>
      </c>
      <c r="BA1841" s="24">
        <v>-0.36509552420932323</v>
      </c>
      <c r="BB1841" s="24">
        <v>-0.6409815709164377</v>
      </c>
      <c r="BC1841" s="24">
        <v>-0.36509552420932323</v>
      </c>
      <c r="BD1841" s="24">
        <v>-0.6409815709164377</v>
      </c>
      <c r="BE1841" s="24">
        <v>0</v>
      </c>
      <c r="BF1841" s="24">
        <v>0</v>
      </c>
      <c r="BG1841" s="24">
        <v>0</v>
      </c>
      <c r="BH1841" s="24">
        <v>0</v>
      </c>
      <c r="BI1841" s="24">
        <v>0</v>
      </c>
      <c r="BJ1841" s="24">
        <v>0</v>
      </c>
      <c r="BK1841" s="24">
        <v>0</v>
      </c>
      <c r="BL1841" s="24">
        <v>0</v>
      </c>
    </row>
    <row r="1842" spans="1:64" x14ac:dyDescent="0.25">
      <c r="A1842" t="s">
        <v>5127</v>
      </c>
      <c r="B1842">
        <v>154</v>
      </c>
      <c r="C1842">
        <v>4</v>
      </c>
      <c r="D1842">
        <v>13</v>
      </c>
      <c r="E1842" s="24">
        <v>0</v>
      </c>
      <c r="F1842" s="24">
        <v>0</v>
      </c>
      <c r="G1842" s="24">
        <v>0</v>
      </c>
      <c r="H1842" s="24">
        <v>0</v>
      </c>
      <c r="I1842" s="24">
        <v>0</v>
      </c>
      <c r="J1842" s="24">
        <v>0</v>
      </c>
      <c r="K1842" s="24">
        <v>7322.1696775201708</v>
      </c>
      <c r="L1842" s="24">
        <v>-2733.2703260434791</v>
      </c>
      <c r="M1842" s="24">
        <v>4588.8993514766917</v>
      </c>
      <c r="N1842" s="24">
        <v>-4588.8993514766917</v>
      </c>
      <c r="O1842" s="24">
        <v>-7322.1696775201708</v>
      </c>
      <c r="P1842" s="24">
        <v>0</v>
      </c>
      <c r="Q1842" s="24">
        <v>0.62849473668381961</v>
      </c>
      <c r="R1842" s="24">
        <v>-0.27067824729897438</v>
      </c>
      <c r="S1842" s="24">
        <v>0.35781648938484523</v>
      </c>
      <c r="T1842" s="24">
        <v>0</v>
      </c>
      <c r="U1842" s="24">
        <v>0</v>
      </c>
      <c r="V1842" s="24">
        <v>0</v>
      </c>
      <c r="W1842" s="24">
        <v>0</v>
      </c>
      <c r="X1842" s="24">
        <v>0</v>
      </c>
      <c r="Y1842" s="24">
        <v>0</v>
      </c>
      <c r="Z1842" s="24">
        <v>0</v>
      </c>
      <c r="AA1842" s="24">
        <v>6589.9527097681539</v>
      </c>
      <c r="AB1842" s="24">
        <v>-2459.9432934391371</v>
      </c>
      <c r="AC1842" s="24">
        <v>4130.0094163290223</v>
      </c>
      <c r="AD1842" s="24">
        <v>-4130.0094163290341</v>
      </c>
      <c r="AE1842" s="24">
        <v>-6589.9527097682003</v>
      </c>
      <c r="AF1842" s="24">
        <v>0</v>
      </c>
      <c r="AG1842" s="24">
        <v>0.62849473668381961</v>
      </c>
      <c r="AH1842" s="24">
        <v>-0.27067824729897438</v>
      </c>
      <c r="AI1842" s="24">
        <v>0.35781648938484523</v>
      </c>
      <c r="AJ1842" s="24">
        <v>0</v>
      </c>
      <c r="AK1842" s="24">
        <v>0</v>
      </c>
      <c r="AL1842" s="24">
        <v>0</v>
      </c>
      <c r="AM1842" s="24">
        <v>0</v>
      </c>
      <c r="AN1842" s="24">
        <v>0</v>
      </c>
      <c r="AO1842" s="24">
        <v>0</v>
      </c>
      <c r="AP1842" s="24">
        <v>0</v>
      </c>
      <c r="AQ1842" s="24">
        <v>732.2169677520169</v>
      </c>
      <c r="AR1842" s="24">
        <v>-273.32703260434209</v>
      </c>
      <c r="AS1842" s="24">
        <v>458.88993514766935</v>
      </c>
      <c r="AT1842" s="24">
        <v>-458.88993514765752</v>
      </c>
      <c r="AU1842" s="24">
        <v>-732.21696775197051</v>
      </c>
      <c r="AV1842" s="24">
        <v>0</v>
      </c>
      <c r="AW1842" s="24">
        <v>0</v>
      </c>
      <c r="AX1842" s="24">
        <v>0</v>
      </c>
      <c r="AY1842" s="24">
        <v>0</v>
      </c>
      <c r="AZ1842" s="24">
        <v>0</v>
      </c>
      <c r="BA1842" s="24">
        <v>-0.35781648938484523</v>
      </c>
      <c r="BB1842" s="24">
        <v>-0.62849473668381961</v>
      </c>
      <c r="BC1842" s="24">
        <v>-0.35781648938484523</v>
      </c>
      <c r="BD1842" s="24">
        <v>-0.62849473668381961</v>
      </c>
      <c r="BE1842" s="24">
        <v>0</v>
      </c>
      <c r="BF1842" s="24">
        <v>0</v>
      </c>
      <c r="BG1842" s="24">
        <v>0</v>
      </c>
      <c r="BH1842" s="24">
        <v>0</v>
      </c>
      <c r="BI1842" s="24">
        <v>0</v>
      </c>
      <c r="BJ1842" s="24">
        <v>0</v>
      </c>
      <c r="BK1842" s="24">
        <v>0</v>
      </c>
      <c r="BL1842" s="24">
        <v>0</v>
      </c>
    </row>
    <row r="1843" spans="1:64" x14ac:dyDescent="0.25">
      <c r="A1843" t="s">
        <v>5127</v>
      </c>
      <c r="B1843">
        <v>155</v>
      </c>
      <c r="C1843">
        <v>4</v>
      </c>
      <c r="D1843">
        <v>13</v>
      </c>
      <c r="E1843" s="24">
        <v>0</v>
      </c>
      <c r="F1843" s="24">
        <v>0</v>
      </c>
      <c r="G1843" s="24">
        <v>0</v>
      </c>
      <c r="H1843" s="24">
        <v>0</v>
      </c>
      <c r="I1843" s="24">
        <v>0</v>
      </c>
      <c r="J1843" s="24">
        <v>0</v>
      </c>
      <c r="K1843" s="24">
        <v>7176.3788816491142</v>
      </c>
      <c r="L1843" s="24">
        <v>-2672.2829498909414</v>
      </c>
      <c r="M1843" s="24">
        <v>4504.0959317581728</v>
      </c>
      <c r="N1843" s="24">
        <v>-4504.0959317581728</v>
      </c>
      <c r="O1843" s="24">
        <v>-7176.3788816491142</v>
      </c>
      <c r="P1843" s="24">
        <v>0</v>
      </c>
      <c r="Q1843" s="24">
        <v>0.61633534323618733</v>
      </c>
      <c r="R1843" s="24">
        <v>-0.26559876257783799</v>
      </c>
      <c r="S1843" s="24">
        <v>0.35073658065834934</v>
      </c>
      <c r="T1843" s="24">
        <v>0</v>
      </c>
      <c r="U1843" s="24">
        <v>0</v>
      </c>
      <c r="V1843" s="24">
        <v>0</v>
      </c>
      <c r="W1843" s="24">
        <v>0</v>
      </c>
      <c r="X1843" s="24">
        <v>0</v>
      </c>
      <c r="Y1843" s="24">
        <v>0</v>
      </c>
      <c r="Z1843" s="24">
        <v>0</v>
      </c>
      <c r="AA1843" s="24">
        <v>6458.7409934842026</v>
      </c>
      <c r="AB1843" s="24">
        <v>-2405.0546549018472</v>
      </c>
      <c r="AC1843" s="24">
        <v>4053.6863385823558</v>
      </c>
      <c r="AD1843" s="24">
        <v>-4053.6863385823381</v>
      </c>
      <c r="AE1843" s="24">
        <v>-6458.7409934841562</v>
      </c>
      <c r="AF1843" s="24">
        <v>0</v>
      </c>
      <c r="AG1843" s="24">
        <v>0.61633534323618733</v>
      </c>
      <c r="AH1843" s="24">
        <v>-0.26559876257783799</v>
      </c>
      <c r="AI1843" s="24">
        <v>0.35073658065834934</v>
      </c>
      <c r="AJ1843" s="24">
        <v>0</v>
      </c>
      <c r="AK1843" s="24">
        <v>0</v>
      </c>
      <c r="AL1843" s="24">
        <v>0</v>
      </c>
      <c r="AM1843" s="24">
        <v>0</v>
      </c>
      <c r="AN1843" s="24">
        <v>0</v>
      </c>
      <c r="AO1843" s="24">
        <v>0</v>
      </c>
      <c r="AP1843" s="24">
        <v>0</v>
      </c>
      <c r="AQ1843" s="24">
        <v>717.6378881649116</v>
      </c>
      <c r="AR1843" s="24">
        <v>-267.22829498909414</v>
      </c>
      <c r="AS1843" s="24">
        <v>450.40959317581701</v>
      </c>
      <c r="AT1843" s="24">
        <v>-450.40959317583474</v>
      </c>
      <c r="AU1843" s="24">
        <v>-717.63788816495799</v>
      </c>
      <c r="AV1843" s="24">
        <v>0</v>
      </c>
      <c r="AW1843" s="24">
        <v>0</v>
      </c>
      <c r="AX1843" s="24">
        <v>0</v>
      </c>
      <c r="AY1843" s="24">
        <v>0</v>
      </c>
      <c r="AZ1843" s="24">
        <v>0</v>
      </c>
      <c r="BA1843" s="24">
        <v>-0.35073658065834934</v>
      </c>
      <c r="BB1843" s="24">
        <v>-0.61633534323618733</v>
      </c>
      <c r="BC1843" s="24">
        <v>-0.35073658065834934</v>
      </c>
      <c r="BD1843" s="24">
        <v>-0.61633534323618733</v>
      </c>
      <c r="BE1843" s="24">
        <v>0</v>
      </c>
      <c r="BF1843" s="24">
        <v>0</v>
      </c>
      <c r="BG1843" s="24">
        <v>0</v>
      </c>
      <c r="BH1843" s="24">
        <v>0</v>
      </c>
      <c r="BI1843" s="24">
        <v>0</v>
      </c>
      <c r="BJ1843" s="24">
        <v>0</v>
      </c>
      <c r="BK1843" s="24">
        <v>0</v>
      </c>
      <c r="BL1843" s="24">
        <v>0</v>
      </c>
    </row>
    <row r="1844" spans="1:64" x14ac:dyDescent="0.25">
      <c r="A1844" t="s">
        <v>5127</v>
      </c>
      <c r="B1844">
        <v>156</v>
      </c>
      <c r="C1844">
        <v>4</v>
      </c>
      <c r="D1844">
        <v>13</v>
      </c>
      <c r="E1844" s="24">
        <v>0</v>
      </c>
      <c r="F1844" s="24">
        <v>0</v>
      </c>
      <c r="G1844" s="24">
        <v>0</v>
      </c>
      <c r="H1844" s="24">
        <v>0</v>
      </c>
      <c r="I1844" s="24">
        <v>0</v>
      </c>
      <c r="J1844" s="24">
        <v>0</v>
      </c>
      <c r="K1844" s="24">
        <v>7034.4035614468157</v>
      </c>
      <c r="L1844" s="24">
        <v>-2612.9225512593985</v>
      </c>
      <c r="M1844" s="24">
        <v>4421.4810101874173</v>
      </c>
      <c r="N1844" s="24">
        <v>-4421.4810101874173</v>
      </c>
      <c r="O1844" s="24">
        <v>-7034.4035614468157</v>
      </c>
      <c r="P1844" s="24">
        <v>0</v>
      </c>
      <c r="Q1844" s="24">
        <v>0.60449247269298212</v>
      </c>
      <c r="R1844" s="24">
        <v>-0.26064366957928087</v>
      </c>
      <c r="S1844" s="24">
        <v>0.34384880311370125</v>
      </c>
      <c r="T1844" s="24">
        <v>0</v>
      </c>
      <c r="U1844" s="24">
        <v>0</v>
      </c>
      <c r="V1844" s="24">
        <v>0</v>
      </c>
      <c r="W1844" s="24">
        <v>0</v>
      </c>
      <c r="X1844" s="24">
        <v>0</v>
      </c>
      <c r="Y1844" s="24">
        <v>0</v>
      </c>
      <c r="Z1844" s="24">
        <v>0</v>
      </c>
      <c r="AA1844" s="24">
        <v>6330.9632053021342</v>
      </c>
      <c r="AB1844" s="24">
        <v>-2351.6302961334586</v>
      </c>
      <c r="AC1844" s="24">
        <v>3979.3329091686755</v>
      </c>
      <c r="AD1844" s="24">
        <v>-3979.3329091686755</v>
      </c>
      <c r="AE1844" s="24">
        <v>-6330.9632053021342</v>
      </c>
      <c r="AF1844" s="24">
        <v>0</v>
      </c>
      <c r="AG1844" s="24">
        <v>0.60449247269298212</v>
      </c>
      <c r="AH1844" s="24">
        <v>-0.26064366957928087</v>
      </c>
      <c r="AI1844" s="24">
        <v>0.34384880311370125</v>
      </c>
      <c r="AJ1844" s="24">
        <v>0</v>
      </c>
      <c r="AK1844" s="24">
        <v>0</v>
      </c>
      <c r="AL1844" s="24">
        <v>0</v>
      </c>
      <c r="AM1844" s="24">
        <v>0</v>
      </c>
      <c r="AN1844" s="24">
        <v>0</v>
      </c>
      <c r="AO1844" s="24">
        <v>0</v>
      </c>
      <c r="AP1844" s="24">
        <v>0</v>
      </c>
      <c r="AQ1844" s="24">
        <v>703.44035614468157</v>
      </c>
      <c r="AR1844" s="24">
        <v>-261.29225512593985</v>
      </c>
      <c r="AS1844" s="24">
        <v>442.14810101874173</v>
      </c>
      <c r="AT1844" s="24">
        <v>-442.14810101874173</v>
      </c>
      <c r="AU1844" s="24">
        <v>-703.44035614468157</v>
      </c>
      <c r="AV1844" s="24">
        <v>0</v>
      </c>
      <c r="AW1844" s="24">
        <v>0</v>
      </c>
      <c r="AX1844" s="24">
        <v>0</v>
      </c>
      <c r="AY1844" s="24">
        <v>0</v>
      </c>
      <c r="AZ1844" s="24">
        <v>0</v>
      </c>
      <c r="BA1844" s="24">
        <v>-0.34384880311370125</v>
      </c>
      <c r="BB1844" s="24">
        <v>-0.60449247269298212</v>
      </c>
      <c r="BC1844" s="24">
        <v>-0.34384880311370125</v>
      </c>
      <c r="BD1844" s="24">
        <v>-0.60449247269298212</v>
      </c>
      <c r="BE1844" s="24">
        <v>0</v>
      </c>
      <c r="BF1844" s="24">
        <v>0</v>
      </c>
      <c r="BG1844" s="24">
        <v>0</v>
      </c>
      <c r="BH1844" s="24">
        <v>0</v>
      </c>
      <c r="BI1844" s="24">
        <v>0</v>
      </c>
      <c r="BJ1844" s="24">
        <v>0</v>
      </c>
      <c r="BK1844" s="24">
        <v>0</v>
      </c>
      <c r="BL1844" s="24">
        <v>0</v>
      </c>
    </row>
    <row r="1845" spans="1:64" x14ac:dyDescent="0.25">
      <c r="A1845" t="s">
        <v>5127</v>
      </c>
      <c r="B1845">
        <v>157</v>
      </c>
      <c r="C1845">
        <v>1</v>
      </c>
      <c r="D1845">
        <v>14</v>
      </c>
      <c r="E1845" s="24">
        <v>0</v>
      </c>
      <c r="F1845" s="24">
        <v>0</v>
      </c>
      <c r="G1845" s="24">
        <v>0</v>
      </c>
      <c r="H1845" s="24">
        <v>0</v>
      </c>
      <c r="I1845" s="24">
        <v>0</v>
      </c>
      <c r="J1845" s="24">
        <v>0</v>
      </c>
      <c r="K1845" s="24">
        <v>6896.1186755821109</v>
      </c>
      <c r="L1845" s="24">
        <v>-2555.1374154947698</v>
      </c>
      <c r="M1845" s="24">
        <v>4340.9812600873411</v>
      </c>
      <c r="N1845" s="24">
        <v>-4340.9812600873411</v>
      </c>
      <c r="O1845" s="24">
        <v>-6896.1186755821109</v>
      </c>
      <c r="P1845" s="24">
        <v>0</v>
      </c>
      <c r="Q1845" s="24">
        <v>0.59295565155196073</v>
      </c>
      <c r="R1845" s="24">
        <v>-0.25580918817524889</v>
      </c>
      <c r="S1845" s="24">
        <v>0.33714646337671184</v>
      </c>
      <c r="T1845" s="24">
        <v>0</v>
      </c>
      <c r="U1845" s="24">
        <v>0</v>
      </c>
      <c r="V1845" s="24">
        <v>0</v>
      </c>
      <c r="W1845" s="24">
        <v>0</v>
      </c>
      <c r="X1845" s="24">
        <v>0</v>
      </c>
      <c r="Y1845" s="24">
        <v>0</v>
      </c>
      <c r="Z1845" s="24">
        <v>0</v>
      </c>
      <c r="AA1845" s="24">
        <v>6206.5068080238998</v>
      </c>
      <c r="AB1845" s="24">
        <v>-2299.623673945287</v>
      </c>
      <c r="AC1845" s="24">
        <v>3906.8831340786069</v>
      </c>
      <c r="AD1845" s="24">
        <v>-3906.8831340786128</v>
      </c>
      <c r="AE1845" s="24">
        <v>-6206.5068080238998</v>
      </c>
      <c r="AF1845" s="24">
        <v>0</v>
      </c>
      <c r="AG1845" s="24">
        <v>0.59295565155196073</v>
      </c>
      <c r="AH1845" s="24">
        <v>-0.25580918817524889</v>
      </c>
      <c r="AI1845" s="24">
        <v>0.33714646337671184</v>
      </c>
      <c r="AJ1845" s="24">
        <v>0</v>
      </c>
      <c r="AK1845" s="24">
        <v>0</v>
      </c>
      <c r="AL1845" s="24">
        <v>0</v>
      </c>
      <c r="AM1845" s="24">
        <v>0</v>
      </c>
      <c r="AN1845" s="24">
        <v>0</v>
      </c>
      <c r="AO1845" s="24">
        <v>0</v>
      </c>
      <c r="AP1845" s="24">
        <v>0</v>
      </c>
      <c r="AQ1845" s="24">
        <v>689.61186755821109</v>
      </c>
      <c r="AR1845" s="24">
        <v>-255.5137415494828</v>
      </c>
      <c r="AS1845" s="24">
        <v>434.0981260087342</v>
      </c>
      <c r="AT1845" s="24">
        <v>-434.09812600872829</v>
      </c>
      <c r="AU1845" s="24">
        <v>-689.61186755821109</v>
      </c>
      <c r="AV1845" s="24">
        <v>0</v>
      </c>
      <c r="AW1845" s="24">
        <v>0</v>
      </c>
      <c r="AX1845" s="24">
        <v>0</v>
      </c>
      <c r="AY1845" s="24">
        <v>0</v>
      </c>
      <c r="AZ1845" s="24">
        <v>0</v>
      </c>
      <c r="BA1845" s="24">
        <v>-0.33714646337671184</v>
      </c>
      <c r="BB1845" s="24">
        <v>-0.59295565155196073</v>
      </c>
      <c r="BC1845" s="24">
        <v>-0.33714646337671184</v>
      </c>
      <c r="BD1845" s="24">
        <v>-0.59295565155196073</v>
      </c>
      <c r="BE1845" s="24">
        <v>0</v>
      </c>
      <c r="BF1845" s="24">
        <v>0</v>
      </c>
      <c r="BG1845" s="24">
        <v>0</v>
      </c>
      <c r="BH1845" s="24">
        <v>0</v>
      </c>
      <c r="BI1845" s="24">
        <v>0</v>
      </c>
      <c r="BJ1845" s="24">
        <v>0</v>
      </c>
      <c r="BK1845" s="24">
        <v>0</v>
      </c>
      <c r="BL1845" s="24">
        <v>0</v>
      </c>
    </row>
    <row r="1846" spans="1:64" x14ac:dyDescent="0.25">
      <c r="A1846" t="s">
        <v>5127</v>
      </c>
      <c r="B1846">
        <v>158</v>
      </c>
      <c r="C1846">
        <v>1</v>
      </c>
      <c r="D1846">
        <v>14</v>
      </c>
      <c r="E1846" s="24">
        <v>0</v>
      </c>
      <c r="F1846" s="24">
        <v>0</v>
      </c>
      <c r="G1846" s="24">
        <v>0</v>
      </c>
      <c r="H1846" s="24">
        <v>0</v>
      </c>
      <c r="I1846" s="24">
        <v>0</v>
      </c>
      <c r="J1846" s="24">
        <v>0</v>
      </c>
      <c r="K1846" s="24">
        <v>6761.4041327163577</v>
      </c>
      <c r="L1846" s="24">
        <v>-2498.877740599215</v>
      </c>
      <c r="M1846" s="24">
        <v>4262.5263921171427</v>
      </c>
      <c r="N1846" s="24">
        <v>-4262.5263921171427</v>
      </c>
      <c r="O1846" s="24">
        <v>-6761.4041327163577</v>
      </c>
      <c r="P1846" s="24">
        <v>0</v>
      </c>
      <c r="Q1846" s="24">
        <v>0.58171482927002671</v>
      </c>
      <c r="R1846" s="24">
        <v>-0.25109167509265262</v>
      </c>
      <c r="S1846" s="24">
        <v>0.33062315417737409</v>
      </c>
      <c r="T1846" s="24">
        <v>0</v>
      </c>
      <c r="U1846" s="24">
        <v>0</v>
      </c>
      <c r="V1846" s="24">
        <v>0</v>
      </c>
      <c r="W1846" s="24">
        <v>0</v>
      </c>
      <c r="X1846" s="24">
        <v>0</v>
      </c>
      <c r="Y1846" s="24">
        <v>0</v>
      </c>
      <c r="Z1846" s="24">
        <v>0</v>
      </c>
      <c r="AA1846" s="24">
        <v>6085.2637194447225</v>
      </c>
      <c r="AB1846" s="24">
        <v>-2248.9899665393023</v>
      </c>
      <c r="AC1846" s="24">
        <v>3836.2737529054284</v>
      </c>
      <c r="AD1846" s="24">
        <v>-3836.2737529054284</v>
      </c>
      <c r="AE1846" s="24">
        <v>-6085.2637194447452</v>
      </c>
      <c r="AF1846" s="24">
        <v>0</v>
      </c>
      <c r="AG1846" s="24">
        <v>0.58171482927002671</v>
      </c>
      <c r="AH1846" s="24">
        <v>-0.25109167509265262</v>
      </c>
      <c r="AI1846" s="24">
        <v>0.33062315417737409</v>
      </c>
      <c r="AJ1846" s="24">
        <v>0</v>
      </c>
      <c r="AK1846" s="24">
        <v>0</v>
      </c>
      <c r="AL1846" s="24">
        <v>0</v>
      </c>
      <c r="AM1846" s="24">
        <v>0</v>
      </c>
      <c r="AN1846" s="24">
        <v>0</v>
      </c>
      <c r="AO1846" s="24">
        <v>0</v>
      </c>
      <c r="AP1846" s="24">
        <v>0</v>
      </c>
      <c r="AQ1846" s="24">
        <v>676.14041327163523</v>
      </c>
      <c r="AR1846" s="24">
        <v>-249.88777405991277</v>
      </c>
      <c r="AS1846" s="24">
        <v>426.25263921171427</v>
      </c>
      <c r="AT1846" s="24">
        <v>-426.25263921171427</v>
      </c>
      <c r="AU1846" s="24">
        <v>-676.14041327161249</v>
      </c>
      <c r="AV1846" s="24">
        <v>0</v>
      </c>
      <c r="AW1846" s="24">
        <v>0</v>
      </c>
      <c r="AX1846" s="24">
        <v>0</v>
      </c>
      <c r="AY1846" s="24">
        <v>0</v>
      </c>
      <c r="AZ1846" s="24">
        <v>0</v>
      </c>
      <c r="BA1846" s="24">
        <v>-0.33062315417737409</v>
      </c>
      <c r="BB1846" s="24">
        <v>-0.58171482927002671</v>
      </c>
      <c r="BC1846" s="24">
        <v>-0.33062315417737409</v>
      </c>
      <c r="BD1846" s="24">
        <v>-0.58171482927002671</v>
      </c>
      <c r="BE1846" s="24">
        <v>0</v>
      </c>
      <c r="BF1846" s="24">
        <v>0</v>
      </c>
      <c r="BG1846" s="24">
        <v>0</v>
      </c>
      <c r="BH1846" s="24">
        <v>0</v>
      </c>
      <c r="BI1846" s="24">
        <v>0</v>
      </c>
      <c r="BJ1846" s="24">
        <v>0</v>
      </c>
      <c r="BK1846" s="24">
        <v>0</v>
      </c>
      <c r="BL1846" s="24">
        <v>0</v>
      </c>
    </row>
    <row r="1847" spans="1:64" x14ac:dyDescent="0.25">
      <c r="A1847" t="s">
        <v>5127</v>
      </c>
      <c r="B1847">
        <v>159</v>
      </c>
      <c r="C1847">
        <v>1</v>
      </c>
      <c r="D1847">
        <v>14</v>
      </c>
      <c r="E1847" s="24">
        <v>0</v>
      </c>
      <c r="F1847" s="24">
        <v>0</v>
      </c>
      <c r="G1847" s="24">
        <v>0</v>
      </c>
      <c r="H1847" s="24">
        <v>0</v>
      </c>
      <c r="I1847" s="24">
        <v>0</v>
      </c>
      <c r="J1847" s="24">
        <v>0</v>
      </c>
      <c r="K1847" s="24">
        <v>6630.1445612246171</v>
      </c>
      <c r="L1847" s="24">
        <v>-2444.0955571830273</v>
      </c>
      <c r="M1847" s="24">
        <v>4186.0490040415898</v>
      </c>
      <c r="N1847" s="24">
        <v>-4186.0490040415898</v>
      </c>
      <c r="O1847" s="24">
        <v>-6630.1445612246171</v>
      </c>
      <c r="P1847" s="24">
        <v>0</v>
      </c>
      <c r="Q1847" s="24">
        <v>0.57076035803481773</v>
      </c>
      <c r="R1847" s="24">
        <v>-0.24648761821174503</v>
      </c>
      <c r="S1847" s="24">
        <v>0.3242727398230727</v>
      </c>
      <c r="T1847" s="24">
        <v>0</v>
      </c>
      <c r="U1847" s="24">
        <v>0</v>
      </c>
      <c r="V1847" s="24">
        <v>0</v>
      </c>
      <c r="W1847" s="24">
        <v>0</v>
      </c>
      <c r="X1847" s="24">
        <v>0</v>
      </c>
      <c r="Y1847" s="24">
        <v>0</v>
      </c>
      <c r="Z1847" s="24">
        <v>0</v>
      </c>
      <c r="AA1847" s="24">
        <v>5967.1301051021555</v>
      </c>
      <c r="AB1847" s="24">
        <v>-2199.6860014647245</v>
      </c>
      <c r="AC1847" s="24">
        <v>3767.444103637431</v>
      </c>
      <c r="AD1847" s="24">
        <v>-3767.4441036374483</v>
      </c>
      <c r="AE1847" s="24">
        <v>-5967.1301051021437</v>
      </c>
      <c r="AF1847" s="24">
        <v>0</v>
      </c>
      <c r="AG1847" s="24">
        <v>0.57076035803481773</v>
      </c>
      <c r="AH1847" s="24">
        <v>-0.24648761821174503</v>
      </c>
      <c r="AI1847" s="24">
        <v>0.3242727398230727</v>
      </c>
      <c r="AJ1847" s="24">
        <v>0</v>
      </c>
      <c r="AK1847" s="24">
        <v>0</v>
      </c>
      <c r="AL1847" s="24">
        <v>0</v>
      </c>
      <c r="AM1847" s="24">
        <v>0</v>
      </c>
      <c r="AN1847" s="24">
        <v>0</v>
      </c>
      <c r="AO1847" s="24">
        <v>0</v>
      </c>
      <c r="AP1847" s="24">
        <v>0</v>
      </c>
      <c r="AQ1847" s="24">
        <v>663.01445612246152</v>
      </c>
      <c r="AR1847" s="24">
        <v>-244.40955571830273</v>
      </c>
      <c r="AS1847" s="24">
        <v>418.6049004041588</v>
      </c>
      <c r="AT1847" s="24">
        <v>-418.60490040414152</v>
      </c>
      <c r="AU1847" s="24">
        <v>-663.01445612247335</v>
      </c>
      <c r="AV1847" s="24">
        <v>0</v>
      </c>
      <c r="AW1847" s="24">
        <v>0</v>
      </c>
      <c r="AX1847" s="24">
        <v>0</v>
      </c>
      <c r="AY1847" s="24">
        <v>0</v>
      </c>
      <c r="AZ1847" s="24">
        <v>0</v>
      </c>
      <c r="BA1847" s="24">
        <v>-0.3242727398230727</v>
      </c>
      <c r="BB1847" s="24">
        <v>-0.57076035803481773</v>
      </c>
      <c r="BC1847" s="24">
        <v>-0.3242727398230727</v>
      </c>
      <c r="BD1847" s="24">
        <v>-0.57076035803481773</v>
      </c>
      <c r="BE1847" s="24">
        <v>0</v>
      </c>
      <c r="BF1847" s="24">
        <v>0</v>
      </c>
      <c r="BG1847" s="24">
        <v>0</v>
      </c>
      <c r="BH1847" s="24">
        <v>0</v>
      </c>
      <c r="BI1847" s="24">
        <v>0</v>
      </c>
      <c r="BJ1847" s="24">
        <v>0</v>
      </c>
      <c r="BK1847" s="24">
        <v>0</v>
      </c>
      <c r="BL1847" s="24">
        <v>0</v>
      </c>
    </row>
    <row r="1848" spans="1:64" x14ac:dyDescent="0.25">
      <c r="A1848" t="s">
        <v>5127</v>
      </c>
      <c r="B1848">
        <v>160</v>
      </c>
      <c r="C1848">
        <v>2</v>
      </c>
      <c r="D1848">
        <v>14</v>
      </c>
      <c r="E1848" s="24">
        <v>0</v>
      </c>
      <c r="F1848" s="24">
        <v>0</v>
      </c>
      <c r="G1848" s="24">
        <v>0</v>
      </c>
      <c r="H1848" s="24">
        <v>0</v>
      </c>
      <c r="I1848" s="24">
        <v>0</v>
      </c>
      <c r="J1848" s="24">
        <v>0</v>
      </c>
      <c r="K1848" s="24">
        <v>6502.2290912633762</v>
      </c>
      <c r="L1848" s="24">
        <v>-2390.7446521325037</v>
      </c>
      <c r="M1848" s="24">
        <v>4111.4844391308725</v>
      </c>
      <c r="N1848" s="24">
        <v>-4111.4844391308725</v>
      </c>
      <c r="O1848" s="24">
        <v>-6502.2290912633762</v>
      </c>
      <c r="P1848" s="24">
        <v>0</v>
      </c>
      <c r="Q1848" s="24">
        <v>0.56008297366031456</v>
      </c>
      <c r="R1848" s="24">
        <v>-0.2419936311314359</v>
      </c>
      <c r="S1848" s="24">
        <v>0.31808934252887866</v>
      </c>
      <c r="T1848" s="24">
        <v>0</v>
      </c>
      <c r="U1848" s="24">
        <v>0</v>
      </c>
      <c r="V1848" s="24">
        <v>0</v>
      </c>
      <c r="W1848" s="24">
        <v>0</v>
      </c>
      <c r="X1848" s="24">
        <v>0</v>
      </c>
      <c r="Y1848" s="24">
        <v>0</v>
      </c>
      <c r="Z1848" s="24">
        <v>0</v>
      </c>
      <c r="AA1848" s="24">
        <v>5852.0061821370391</v>
      </c>
      <c r="AB1848" s="24">
        <v>-2151.6701869192475</v>
      </c>
      <c r="AC1848" s="24">
        <v>3700.3359952177852</v>
      </c>
      <c r="AD1848" s="24">
        <v>-3700.3359952177852</v>
      </c>
      <c r="AE1848" s="24">
        <v>-5852.0061821370618</v>
      </c>
      <c r="AF1848" s="24">
        <v>0</v>
      </c>
      <c r="AG1848" s="24">
        <v>0.56008297366031456</v>
      </c>
      <c r="AH1848" s="24">
        <v>-0.2419936311314359</v>
      </c>
      <c r="AI1848" s="24">
        <v>0.31808934252887866</v>
      </c>
      <c r="AJ1848" s="24">
        <v>0</v>
      </c>
      <c r="AK1848" s="24">
        <v>0</v>
      </c>
      <c r="AL1848" s="24">
        <v>0</v>
      </c>
      <c r="AM1848" s="24">
        <v>0</v>
      </c>
      <c r="AN1848" s="24">
        <v>0</v>
      </c>
      <c r="AO1848" s="24">
        <v>0</v>
      </c>
      <c r="AP1848" s="24">
        <v>0</v>
      </c>
      <c r="AQ1848" s="24">
        <v>650.22290912633707</v>
      </c>
      <c r="AR1848" s="24">
        <v>-239.07446521325619</v>
      </c>
      <c r="AS1848" s="24">
        <v>411.14844391308725</v>
      </c>
      <c r="AT1848" s="24">
        <v>-411.14844391308725</v>
      </c>
      <c r="AU1848" s="24">
        <v>-650.22290912631433</v>
      </c>
      <c r="AV1848" s="24">
        <v>0</v>
      </c>
      <c r="AW1848" s="24">
        <v>0</v>
      </c>
      <c r="AX1848" s="24">
        <v>0</v>
      </c>
      <c r="AY1848" s="24">
        <v>0</v>
      </c>
      <c r="AZ1848" s="24">
        <v>0</v>
      </c>
      <c r="BA1848" s="24">
        <v>-0.31808934252887866</v>
      </c>
      <c r="BB1848" s="24">
        <v>-0.56008297366031456</v>
      </c>
      <c r="BC1848" s="24">
        <v>-0.31808934252887866</v>
      </c>
      <c r="BD1848" s="24">
        <v>-0.56008297366031456</v>
      </c>
      <c r="BE1848" s="24">
        <v>0</v>
      </c>
      <c r="BF1848" s="24">
        <v>0</v>
      </c>
      <c r="BG1848" s="24">
        <v>0</v>
      </c>
      <c r="BH1848" s="24">
        <v>0</v>
      </c>
      <c r="BI1848" s="24">
        <v>0</v>
      </c>
      <c r="BJ1848" s="24">
        <v>0</v>
      </c>
      <c r="BK1848" s="24">
        <v>0</v>
      </c>
      <c r="BL1848" s="24">
        <v>0</v>
      </c>
    </row>
    <row r="1849" spans="1:64" x14ac:dyDescent="0.25">
      <c r="A1849" t="s">
        <v>5127</v>
      </c>
      <c r="B1849">
        <v>161</v>
      </c>
      <c r="C1849">
        <v>2</v>
      </c>
      <c r="D1849">
        <v>14</v>
      </c>
      <c r="E1849" s="24">
        <v>0</v>
      </c>
      <c r="F1849" s="24">
        <v>0</v>
      </c>
      <c r="G1849" s="24">
        <v>0</v>
      </c>
      <c r="H1849" s="24">
        <v>0</v>
      </c>
      <c r="I1849" s="24">
        <v>0</v>
      </c>
      <c r="J1849" s="24">
        <v>0</v>
      </c>
      <c r="K1849" s="24">
        <v>6377.5511483503506</v>
      </c>
      <c r="L1849" s="24">
        <v>-2338.780495650135</v>
      </c>
      <c r="M1849" s="24">
        <v>4038.7706527002156</v>
      </c>
      <c r="N1849" s="24">
        <v>-4038.7706527002156</v>
      </c>
      <c r="O1849" s="24">
        <v>-6377.5511483503506</v>
      </c>
      <c r="P1849" s="24">
        <v>0</v>
      </c>
      <c r="Q1849" s="24">
        <v>0.54967377752791435</v>
      </c>
      <c r="R1849" s="24">
        <v>-0.23760644798119301</v>
      </c>
      <c r="S1849" s="24">
        <v>0.31206732954672134</v>
      </c>
      <c r="T1849" s="24">
        <v>0</v>
      </c>
      <c r="U1849" s="24">
        <v>0</v>
      </c>
      <c r="V1849" s="24">
        <v>0</v>
      </c>
      <c r="W1849" s="24">
        <v>0</v>
      </c>
      <c r="X1849" s="24">
        <v>0</v>
      </c>
      <c r="Y1849" s="24">
        <v>0</v>
      </c>
      <c r="Z1849" s="24">
        <v>0</v>
      </c>
      <c r="AA1849" s="24">
        <v>5739.7960335153157</v>
      </c>
      <c r="AB1849" s="24">
        <v>-2104.9024460851215</v>
      </c>
      <c r="AC1849" s="24">
        <v>3634.8935874301942</v>
      </c>
      <c r="AD1849" s="24">
        <v>-3634.8935874301824</v>
      </c>
      <c r="AE1849" s="24">
        <v>-5739.7960335153039</v>
      </c>
      <c r="AF1849" s="24">
        <v>0</v>
      </c>
      <c r="AG1849" s="24">
        <v>0.54967377752791435</v>
      </c>
      <c r="AH1849" s="24">
        <v>-0.23760644798119301</v>
      </c>
      <c r="AI1849" s="24">
        <v>0.31206732954672134</v>
      </c>
      <c r="AJ1849" s="24">
        <v>0</v>
      </c>
      <c r="AK1849" s="24">
        <v>0</v>
      </c>
      <c r="AL1849" s="24">
        <v>0</v>
      </c>
      <c r="AM1849" s="24">
        <v>0</v>
      </c>
      <c r="AN1849" s="24">
        <v>0</v>
      </c>
      <c r="AO1849" s="24">
        <v>0</v>
      </c>
      <c r="AP1849" s="24">
        <v>0</v>
      </c>
      <c r="AQ1849" s="24">
        <v>637.75511483503487</v>
      </c>
      <c r="AR1849" s="24">
        <v>-233.8780495650135</v>
      </c>
      <c r="AS1849" s="24">
        <v>403.87706527002138</v>
      </c>
      <c r="AT1849" s="24">
        <v>-403.8770652700332</v>
      </c>
      <c r="AU1849" s="24">
        <v>-637.7551148350467</v>
      </c>
      <c r="AV1849" s="24">
        <v>0</v>
      </c>
      <c r="AW1849" s="24">
        <v>0</v>
      </c>
      <c r="AX1849" s="24">
        <v>0</v>
      </c>
      <c r="AY1849" s="24">
        <v>0</v>
      </c>
      <c r="AZ1849" s="24">
        <v>0</v>
      </c>
      <c r="BA1849" s="24">
        <v>-0.31206732954672134</v>
      </c>
      <c r="BB1849" s="24">
        <v>-0.54967377752791435</v>
      </c>
      <c r="BC1849" s="24">
        <v>-0.31206732954672134</v>
      </c>
      <c r="BD1849" s="24">
        <v>-0.54967377752791435</v>
      </c>
      <c r="BE1849" s="24">
        <v>0</v>
      </c>
      <c r="BF1849" s="24">
        <v>0</v>
      </c>
      <c r="BG1849" s="24">
        <v>0</v>
      </c>
      <c r="BH1849" s="24">
        <v>0</v>
      </c>
      <c r="BI1849" s="24">
        <v>0</v>
      </c>
      <c r="BJ1849" s="24">
        <v>0</v>
      </c>
      <c r="BK1849" s="24">
        <v>0</v>
      </c>
      <c r="BL1849" s="24">
        <v>0</v>
      </c>
    </row>
    <row r="1850" spans="1:64" x14ac:dyDescent="0.25">
      <c r="A1850" t="s">
        <v>5127</v>
      </c>
      <c r="B1850">
        <v>162</v>
      </c>
      <c r="C1850">
        <v>2</v>
      </c>
      <c r="D1850">
        <v>14</v>
      </c>
      <c r="E1850" s="24">
        <v>0</v>
      </c>
      <c r="F1850" s="24">
        <v>0</v>
      </c>
      <c r="G1850" s="24">
        <v>0</v>
      </c>
      <c r="H1850" s="24">
        <v>0</v>
      </c>
      <c r="I1850" s="24">
        <v>0</v>
      </c>
      <c r="J1850" s="24">
        <v>0</v>
      </c>
      <c r="K1850" s="24">
        <v>6256.0082578985021</v>
      </c>
      <c r="L1850" s="24">
        <v>-2288.1601717872545</v>
      </c>
      <c r="M1850" s="24">
        <v>3967.8480861112475</v>
      </c>
      <c r="N1850" s="24">
        <v>-3967.8480861112475</v>
      </c>
      <c r="O1850" s="24">
        <v>-6256.0082578985021</v>
      </c>
      <c r="P1850" s="24">
        <v>0</v>
      </c>
      <c r="Q1850" s="24">
        <v>0.53952421951157703</v>
      </c>
      <c r="R1850" s="24">
        <v>-0.23332291847600573</v>
      </c>
      <c r="S1850" s="24">
        <v>0.3062013010355713</v>
      </c>
      <c r="T1850" s="24">
        <v>0</v>
      </c>
      <c r="U1850" s="24">
        <v>0</v>
      </c>
      <c r="V1850" s="24">
        <v>0</v>
      </c>
      <c r="W1850" s="24">
        <v>0</v>
      </c>
      <c r="X1850" s="24">
        <v>0</v>
      </c>
      <c r="Y1850" s="24">
        <v>0</v>
      </c>
      <c r="Z1850" s="24">
        <v>0</v>
      </c>
      <c r="AA1850" s="24">
        <v>5630.4074321086518</v>
      </c>
      <c r="AB1850" s="24">
        <v>-2059.3441546085378</v>
      </c>
      <c r="AC1850" s="24">
        <v>3571.0632775001227</v>
      </c>
      <c r="AD1850" s="24">
        <v>-3571.0632775001286</v>
      </c>
      <c r="AE1850" s="24">
        <v>-5630.4074321086518</v>
      </c>
      <c r="AF1850" s="24">
        <v>0</v>
      </c>
      <c r="AG1850" s="24">
        <v>0.53952421951157703</v>
      </c>
      <c r="AH1850" s="24">
        <v>-0.23332291847600573</v>
      </c>
      <c r="AI1850" s="24">
        <v>0.3062013010355713</v>
      </c>
      <c r="AJ1850" s="24">
        <v>0</v>
      </c>
      <c r="AK1850" s="24">
        <v>0</v>
      </c>
      <c r="AL1850" s="24">
        <v>0</v>
      </c>
      <c r="AM1850" s="24">
        <v>0</v>
      </c>
      <c r="AN1850" s="24">
        <v>0</v>
      </c>
      <c r="AO1850" s="24">
        <v>0</v>
      </c>
      <c r="AP1850" s="24">
        <v>0</v>
      </c>
      <c r="AQ1850" s="24">
        <v>625.60082578985021</v>
      </c>
      <c r="AR1850" s="24">
        <v>-228.81601717871672</v>
      </c>
      <c r="AS1850" s="24">
        <v>396.78480861112484</v>
      </c>
      <c r="AT1850" s="24">
        <v>-396.78480861111893</v>
      </c>
      <c r="AU1850" s="24">
        <v>-625.60082578985021</v>
      </c>
      <c r="AV1850" s="24">
        <v>0</v>
      </c>
      <c r="AW1850" s="24">
        <v>0</v>
      </c>
      <c r="AX1850" s="24">
        <v>0</v>
      </c>
      <c r="AY1850" s="24">
        <v>0</v>
      </c>
      <c r="AZ1850" s="24">
        <v>0</v>
      </c>
      <c r="BA1850" s="24">
        <v>-0.3062013010355713</v>
      </c>
      <c r="BB1850" s="24">
        <v>-0.53952421951157703</v>
      </c>
      <c r="BC1850" s="24">
        <v>-0.3062013010355713</v>
      </c>
      <c r="BD1850" s="24">
        <v>-0.53952421951157703</v>
      </c>
      <c r="BE1850" s="24">
        <v>0</v>
      </c>
      <c r="BF1850" s="24">
        <v>0</v>
      </c>
      <c r="BG1850" s="24">
        <v>0</v>
      </c>
      <c r="BH1850" s="24">
        <v>0</v>
      </c>
      <c r="BI1850" s="24">
        <v>0</v>
      </c>
      <c r="BJ1850" s="24">
        <v>0</v>
      </c>
      <c r="BK1850" s="24">
        <v>0</v>
      </c>
      <c r="BL1850" s="24">
        <v>0</v>
      </c>
    </row>
    <row r="1851" spans="1:64" x14ac:dyDescent="0.25">
      <c r="A1851" t="s">
        <v>5127</v>
      </c>
      <c r="B1851">
        <v>163</v>
      </c>
      <c r="C1851">
        <v>3</v>
      </c>
      <c r="D1851">
        <v>14</v>
      </c>
      <c r="E1851" s="24">
        <v>0</v>
      </c>
      <c r="F1851" s="24">
        <v>0</v>
      </c>
      <c r="G1851" s="24">
        <v>0</v>
      </c>
      <c r="H1851" s="24">
        <v>0</v>
      </c>
      <c r="I1851" s="24">
        <v>0</v>
      </c>
      <c r="J1851" s="24">
        <v>0</v>
      </c>
      <c r="K1851" s="24">
        <v>6137.5018599312752</v>
      </c>
      <c r="L1851" s="24">
        <v>-2238.8423119885847</v>
      </c>
      <c r="M1851" s="24">
        <v>3898.6595479426906</v>
      </c>
      <c r="N1851" s="24">
        <v>-3898.6595479426906</v>
      </c>
      <c r="O1851" s="24">
        <v>-6137.5018599312752</v>
      </c>
      <c r="P1851" s="24">
        <v>0</v>
      </c>
      <c r="Q1851" s="24">
        <v>0.52962608182599524</v>
      </c>
      <c r="R1851" s="24">
        <v>-0.22914000319599381</v>
      </c>
      <c r="S1851" s="24">
        <v>0.30048607863000143</v>
      </c>
      <c r="T1851" s="24">
        <v>0</v>
      </c>
      <c r="U1851" s="24">
        <v>0</v>
      </c>
      <c r="V1851" s="24">
        <v>0</v>
      </c>
      <c r="W1851" s="24">
        <v>0</v>
      </c>
      <c r="X1851" s="24">
        <v>0</v>
      </c>
      <c r="Y1851" s="24">
        <v>0</v>
      </c>
      <c r="Z1851" s="24">
        <v>0</v>
      </c>
      <c r="AA1851" s="24">
        <v>5523.7516739381481</v>
      </c>
      <c r="AB1851" s="24">
        <v>-2014.9580807897146</v>
      </c>
      <c r="AC1851" s="24">
        <v>3508.7935931484217</v>
      </c>
      <c r="AD1851" s="24">
        <v>-3508.7935931484099</v>
      </c>
      <c r="AE1851" s="24">
        <v>-5523.7516739381244</v>
      </c>
      <c r="AF1851" s="24">
        <v>0</v>
      </c>
      <c r="AG1851" s="24">
        <v>0.52962608182599524</v>
      </c>
      <c r="AH1851" s="24">
        <v>-0.22914000319599381</v>
      </c>
      <c r="AI1851" s="24">
        <v>0.30048607863000143</v>
      </c>
      <c r="AJ1851" s="24">
        <v>0</v>
      </c>
      <c r="AK1851" s="24">
        <v>0</v>
      </c>
      <c r="AL1851" s="24">
        <v>0</v>
      </c>
      <c r="AM1851" s="24">
        <v>0</v>
      </c>
      <c r="AN1851" s="24">
        <v>0</v>
      </c>
      <c r="AO1851" s="24">
        <v>0</v>
      </c>
      <c r="AP1851" s="24">
        <v>0</v>
      </c>
      <c r="AQ1851" s="24">
        <v>613.75018599312716</v>
      </c>
      <c r="AR1851" s="24">
        <v>-223.88423119887011</v>
      </c>
      <c r="AS1851" s="24">
        <v>389.86595479426887</v>
      </c>
      <c r="AT1851" s="24">
        <v>-389.8659547942807</v>
      </c>
      <c r="AU1851" s="24">
        <v>-613.75018599315081</v>
      </c>
      <c r="AV1851" s="24">
        <v>0</v>
      </c>
      <c r="AW1851" s="24">
        <v>0</v>
      </c>
      <c r="AX1851" s="24">
        <v>0</v>
      </c>
      <c r="AY1851" s="24">
        <v>0</v>
      </c>
      <c r="AZ1851" s="24">
        <v>0</v>
      </c>
      <c r="BA1851" s="24">
        <v>-0.30048607863000143</v>
      </c>
      <c r="BB1851" s="24">
        <v>-0.52962608182599524</v>
      </c>
      <c r="BC1851" s="24">
        <v>-0.30048607863000143</v>
      </c>
      <c r="BD1851" s="24">
        <v>-0.52962608182599524</v>
      </c>
      <c r="BE1851" s="24">
        <v>0</v>
      </c>
      <c r="BF1851" s="24">
        <v>0</v>
      </c>
      <c r="BG1851" s="24">
        <v>0</v>
      </c>
      <c r="BH1851" s="24">
        <v>0</v>
      </c>
      <c r="BI1851" s="24">
        <v>0</v>
      </c>
      <c r="BJ1851" s="24">
        <v>0</v>
      </c>
      <c r="BK1851" s="24">
        <v>0</v>
      </c>
      <c r="BL1851" s="24">
        <v>0</v>
      </c>
    </row>
    <row r="1852" spans="1:64" x14ac:dyDescent="0.25">
      <c r="A1852" t="s">
        <v>5127</v>
      </c>
      <c r="B1852">
        <v>164</v>
      </c>
      <c r="C1852">
        <v>3</v>
      </c>
      <c r="D1852">
        <v>14</v>
      </c>
      <c r="E1852" s="24">
        <v>0</v>
      </c>
      <c r="F1852" s="24">
        <v>0</v>
      </c>
      <c r="G1852" s="24">
        <v>0</v>
      </c>
      <c r="H1852" s="24">
        <v>0</v>
      </c>
      <c r="I1852" s="24">
        <v>0</v>
      </c>
      <c r="J1852" s="24">
        <v>0</v>
      </c>
      <c r="K1852" s="24">
        <v>6021.9371334370226</v>
      </c>
      <c r="L1852" s="24">
        <v>-2190.7870317650959</v>
      </c>
      <c r="M1852" s="24">
        <v>3831.1501016719267</v>
      </c>
      <c r="N1852" s="24">
        <v>-3831.1501016719267</v>
      </c>
      <c r="O1852" s="24">
        <v>-6021.9371334370226</v>
      </c>
      <c r="P1852" s="24">
        <v>0</v>
      </c>
      <c r="Q1852" s="24">
        <v>0.51997146374026215</v>
      </c>
      <c r="R1852" s="24">
        <v>-0.22505476908042965</v>
      </c>
      <c r="S1852" s="24">
        <v>0.2949166946598325</v>
      </c>
      <c r="T1852" s="24">
        <v>0</v>
      </c>
      <c r="U1852" s="24">
        <v>0</v>
      </c>
      <c r="V1852" s="24">
        <v>0</v>
      </c>
      <c r="W1852" s="24">
        <v>0</v>
      </c>
      <c r="X1852" s="24">
        <v>0</v>
      </c>
      <c r="Y1852" s="24">
        <v>0</v>
      </c>
      <c r="Z1852" s="24">
        <v>0</v>
      </c>
      <c r="AA1852" s="24">
        <v>5419.7434200933203</v>
      </c>
      <c r="AB1852" s="24">
        <v>-1971.7083285885892</v>
      </c>
      <c r="AC1852" s="24">
        <v>3448.0350915047343</v>
      </c>
      <c r="AD1852" s="24">
        <v>-3448.0350915047457</v>
      </c>
      <c r="AE1852" s="24">
        <v>-5419.7434200933203</v>
      </c>
      <c r="AF1852" s="24">
        <v>0</v>
      </c>
      <c r="AG1852" s="24">
        <v>0.51997146374026215</v>
      </c>
      <c r="AH1852" s="24">
        <v>-0.22505476908042965</v>
      </c>
      <c r="AI1852" s="24">
        <v>0.2949166946598325</v>
      </c>
      <c r="AJ1852" s="24">
        <v>0</v>
      </c>
      <c r="AK1852" s="24">
        <v>0</v>
      </c>
      <c r="AL1852" s="24">
        <v>0</v>
      </c>
      <c r="AM1852" s="24">
        <v>0</v>
      </c>
      <c r="AN1852" s="24">
        <v>0</v>
      </c>
      <c r="AO1852" s="24">
        <v>0</v>
      </c>
      <c r="AP1852" s="24">
        <v>0</v>
      </c>
      <c r="AQ1852" s="24">
        <v>602.19371334370226</v>
      </c>
      <c r="AR1852" s="24">
        <v>-219.07870317650668</v>
      </c>
      <c r="AS1852" s="24">
        <v>383.11501016719239</v>
      </c>
      <c r="AT1852" s="24">
        <v>-383.11501016718103</v>
      </c>
      <c r="AU1852" s="24">
        <v>-602.19371334370226</v>
      </c>
      <c r="AV1852" s="24">
        <v>0</v>
      </c>
      <c r="AW1852" s="24">
        <v>0</v>
      </c>
      <c r="AX1852" s="24">
        <v>0</v>
      </c>
      <c r="AY1852" s="24">
        <v>0</v>
      </c>
      <c r="AZ1852" s="24">
        <v>0</v>
      </c>
      <c r="BA1852" s="24">
        <v>-0.2949166946598325</v>
      </c>
      <c r="BB1852" s="24">
        <v>-0.51997146374026215</v>
      </c>
      <c r="BC1852" s="24">
        <v>-0.2949166946598325</v>
      </c>
      <c r="BD1852" s="24">
        <v>-0.51997146374026215</v>
      </c>
      <c r="BE1852" s="24">
        <v>0</v>
      </c>
      <c r="BF1852" s="24">
        <v>0</v>
      </c>
      <c r="BG1852" s="24">
        <v>0</v>
      </c>
      <c r="BH1852" s="24">
        <v>0</v>
      </c>
      <c r="BI1852" s="24">
        <v>0</v>
      </c>
      <c r="BJ1852" s="24">
        <v>0</v>
      </c>
      <c r="BK1852" s="24">
        <v>0</v>
      </c>
      <c r="BL1852" s="24">
        <v>0</v>
      </c>
    </row>
    <row r="1853" spans="1:64" x14ac:dyDescent="0.25">
      <c r="A1853" t="s">
        <v>5127</v>
      </c>
      <c r="B1853">
        <v>165</v>
      </c>
      <c r="C1853">
        <v>3</v>
      </c>
      <c r="D1853">
        <v>14</v>
      </c>
      <c r="E1853" s="24">
        <v>0</v>
      </c>
      <c r="F1853" s="24">
        <v>0</v>
      </c>
      <c r="G1853" s="24">
        <v>0</v>
      </c>
      <c r="H1853" s="24">
        <v>0</v>
      </c>
      <c r="I1853" s="24">
        <v>0</v>
      </c>
      <c r="J1853" s="24">
        <v>0</v>
      </c>
      <c r="K1853" s="24">
        <v>5909.2228298075497</v>
      </c>
      <c r="L1853" s="24">
        <v>-2143.9558701701462</v>
      </c>
      <c r="M1853" s="24">
        <v>3765.2669596374035</v>
      </c>
      <c r="N1853" s="24">
        <v>-3765.2669596374035</v>
      </c>
      <c r="O1853" s="24">
        <v>-5909.2228298075497</v>
      </c>
      <c r="P1853" s="24">
        <v>0</v>
      </c>
      <c r="Q1853" s="24">
        <v>0.51055276710474118</v>
      </c>
      <c r="R1853" s="24">
        <v>-0.22106438513230842</v>
      </c>
      <c r="S1853" s="24">
        <v>0.28948838197243276</v>
      </c>
      <c r="T1853" s="24">
        <v>0</v>
      </c>
      <c r="U1853" s="24">
        <v>0</v>
      </c>
      <c r="V1853" s="24">
        <v>0</v>
      </c>
      <c r="W1853" s="24">
        <v>0</v>
      </c>
      <c r="X1853" s="24">
        <v>0</v>
      </c>
      <c r="Y1853" s="24">
        <v>0</v>
      </c>
      <c r="Z1853" s="24">
        <v>0</v>
      </c>
      <c r="AA1853" s="24">
        <v>5318.3005468267947</v>
      </c>
      <c r="AB1853" s="24">
        <v>-1929.5602831531287</v>
      </c>
      <c r="AC1853" s="24">
        <v>3388.7402636736633</v>
      </c>
      <c r="AD1853" s="24">
        <v>-3388.7402636736515</v>
      </c>
      <c r="AE1853" s="24">
        <v>-5318.3005468267947</v>
      </c>
      <c r="AF1853" s="24">
        <v>0</v>
      </c>
      <c r="AG1853" s="24">
        <v>0.51055276710474118</v>
      </c>
      <c r="AH1853" s="24">
        <v>-0.22106438513230842</v>
      </c>
      <c r="AI1853" s="24">
        <v>0.28948838197243276</v>
      </c>
      <c r="AJ1853" s="24">
        <v>0</v>
      </c>
      <c r="AK1853" s="24">
        <v>0</v>
      </c>
      <c r="AL1853" s="24">
        <v>0</v>
      </c>
      <c r="AM1853" s="24">
        <v>0</v>
      </c>
      <c r="AN1853" s="24">
        <v>0</v>
      </c>
      <c r="AO1853" s="24">
        <v>0</v>
      </c>
      <c r="AP1853" s="24">
        <v>0</v>
      </c>
      <c r="AQ1853" s="24">
        <v>590.92228298075497</v>
      </c>
      <c r="AR1853" s="24">
        <v>-214.39558701701753</v>
      </c>
      <c r="AS1853" s="24">
        <v>376.52669596374017</v>
      </c>
      <c r="AT1853" s="24">
        <v>-376.52669596375199</v>
      </c>
      <c r="AU1853" s="24">
        <v>-590.92228298075497</v>
      </c>
      <c r="AV1853" s="24">
        <v>0</v>
      </c>
      <c r="AW1853" s="24">
        <v>0</v>
      </c>
      <c r="AX1853" s="24">
        <v>0</v>
      </c>
      <c r="AY1853" s="24">
        <v>0</v>
      </c>
      <c r="AZ1853" s="24">
        <v>0</v>
      </c>
      <c r="BA1853" s="24">
        <v>-0.28948838197243276</v>
      </c>
      <c r="BB1853" s="24">
        <v>-0.51055276710474118</v>
      </c>
      <c r="BC1853" s="24">
        <v>-0.28948838197243276</v>
      </c>
      <c r="BD1853" s="24">
        <v>-0.51055276710474118</v>
      </c>
      <c r="BE1853" s="24">
        <v>0</v>
      </c>
      <c r="BF1853" s="24">
        <v>0</v>
      </c>
      <c r="BG1853" s="24">
        <v>0</v>
      </c>
      <c r="BH1853" s="24">
        <v>0</v>
      </c>
      <c r="BI1853" s="24">
        <v>0</v>
      </c>
      <c r="BJ1853" s="24">
        <v>0</v>
      </c>
      <c r="BK1853" s="24">
        <v>0</v>
      </c>
      <c r="BL1853" s="24">
        <v>0</v>
      </c>
    </row>
    <row r="1854" spans="1:64" x14ac:dyDescent="0.25">
      <c r="A1854" t="s">
        <v>5127</v>
      </c>
      <c r="B1854">
        <v>166</v>
      </c>
      <c r="C1854">
        <v>4</v>
      </c>
      <c r="D1854">
        <v>14</v>
      </c>
      <c r="E1854" s="24">
        <v>0</v>
      </c>
      <c r="F1854" s="24">
        <v>0</v>
      </c>
      <c r="G1854" s="24">
        <v>0</v>
      </c>
      <c r="H1854" s="24">
        <v>0</v>
      </c>
      <c r="I1854" s="24">
        <v>0</v>
      </c>
      <c r="J1854" s="24">
        <v>0</v>
      </c>
      <c r="K1854" s="24">
        <v>5799.27111474704</v>
      </c>
      <c r="L1854" s="24">
        <v>-2098.3117320109159</v>
      </c>
      <c r="M1854" s="24">
        <v>3700.9593827361241</v>
      </c>
      <c r="N1854" s="24">
        <v>-3700.9593827361241</v>
      </c>
      <c r="O1854" s="24">
        <v>-5799.27111474704</v>
      </c>
      <c r="P1854" s="24">
        <v>0</v>
      </c>
      <c r="Q1854" s="24">
        <v>0.50136268264350292</v>
      </c>
      <c r="R1854" s="24">
        <v>-0.21716611831107002</v>
      </c>
      <c r="S1854" s="24">
        <v>0.2841965643324329</v>
      </c>
      <c r="T1854" s="24">
        <v>0</v>
      </c>
      <c r="U1854" s="24">
        <v>0</v>
      </c>
      <c r="V1854" s="24">
        <v>0</v>
      </c>
      <c r="W1854" s="24">
        <v>0</v>
      </c>
      <c r="X1854" s="24">
        <v>0</v>
      </c>
      <c r="Y1854" s="24">
        <v>0</v>
      </c>
      <c r="Z1854" s="24">
        <v>0</v>
      </c>
      <c r="AA1854" s="24">
        <v>5219.3440032723365</v>
      </c>
      <c r="AB1854" s="24">
        <v>-1888.4805588098243</v>
      </c>
      <c r="AC1854" s="24">
        <v>3330.8634444625118</v>
      </c>
      <c r="AD1854" s="24">
        <v>-3330.8634444625059</v>
      </c>
      <c r="AE1854" s="24">
        <v>-5219.3440032723593</v>
      </c>
      <c r="AF1854" s="24">
        <v>0</v>
      </c>
      <c r="AG1854" s="24">
        <v>0.50136268264350292</v>
      </c>
      <c r="AH1854" s="24">
        <v>-0.21716611831107002</v>
      </c>
      <c r="AI1854" s="24">
        <v>0.2841965643324329</v>
      </c>
      <c r="AJ1854" s="24">
        <v>0</v>
      </c>
      <c r="AK1854" s="24">
        <v>0</v>
      </c>
      <c r="AL1854" s="24">
        <v>0</v>
      </c>
      <c r="AM1854" s="24">
        <v>0</v>
      </c>
      <c r="AN1854" s="24">
        <v>0</v>
      </c>
      <c r="AO1854" s="24">
        <v>0</v>
      </c>
      <c r="AP1854" s="24">
        <v>0</v>
      </c>
      <c r="AQ1854" s="24">
        <v>579.92711147470345</v>
      </c>
      <c r="AR1854" s="24">
        <v>-209.83117320109159</v>
      </c>
      <c r="AS1854" s="24">
        <v>370.09593827361232</v>
      </c>
      <c r="AT1854" s="24">
        <v>-370.09593827361823</v>
      </c>
      <c r="AU1854" s="24">
        <v>-579.92711147468071</v>
      </c>
      <c r="AV1854" s="24">
        <v>0</v>
      </c>
      <c r="AW1854" s="24">
        <v>0</v>
      </c>
      <c r="AX1854" s="24">
        <v>0</v>
      </c>
      <c r="AY1854" s="24">
        <v>0</v>
      </c>
      <c r="AZ1854" s="24">
        <v>0</v>
      </c>
      <c r="BA1854" s="24">
        <v>-0.2841965643324329</v>
      </c>
      <c r="BB1854" s="24">
        <v>-0.50136268264350292</v>
      </c>
      <c r="BC1854" s="24">
        <v>-0.2841965643324329</v>
      </c>
      <c r="BD1854" s="24">
        <v>-0.50136268264350292</v>
      </c>
      <c r="BE1854" s="24">
        <v>0</v>
      </c>
      <c r="BF1854" s="24">
        <v>0</v>
      </c>
      <c r="BG1854" s="24">
        <v>0</v>
      </c>
      <c r="BH1854" s="24">
        <v>0</v>
      </c>
      <c r="BI1854" s="24">
        <v>0</v>
      </c>
      <c r="BJ1854" s="24">
        <v>0</v>
      </c>
      <c r="BK1854" s="24">
        <v>0</v>
      </c>
      <c r="BL1854" s="24">
        <v>0</v>
      </c>
    </row>
    <row r="1855" spans="1:64" x14ac:dyDescent="0.25">
      <c r="A1855" t="s">
        <v>5127</v>
      </c>
      <c r="B1855">
        <v>167</v>
      </c>
      <c r="C1855">
        <v>4</v>
      </c>
      <c r="D1855">
        <v>14</v>
      </c>
      <c r="E1855" s="24">
        <v>0</v>
      </c>
      <c r="F1855" s="24">
        <v>0</v>
      </c>
      <c r="G1855" s="24">
        <v>0</v>
      </c>
      <c r="H1855" s="24">
        <v>0</v>
      </c>
      <c r="I1855" s="24">
        <v>0</v>
      </c>
      <c r="J1855" s="24">
        <v>0</v>
      </c>
      <c r="K1855" s="24">
        <v>5691.9974183226004</v>
      </c>
      <c r="L1855" s="24">
        <v>-2053.8188327038661</v>
      </c>
      <c r="M1855" s="24">
        <v>3638.1785856187344</v>
      </c>
      <c r="N1855" s="24">
        <v>-3638.1785856187344</v>
      </c>
      <c r="O1855" s="24">
        <v>-5691.9974183226004</v>
      </c>
      <c r="P1855" s="24">
        <v>0</v>
      </c>
      <c r="Q1855" s="24">
        <v>0.49239417696048804</v>
      </c>
      <c r="R1855" s="24">
        <v>-0.21335732961415488</v>
      </c>
      <c r="S1855" s="24">
        <v>0.27903684734633316</v>
      </c>
      <c r="T1855" s="24">
        <v>0</v>
      </c>
      <c r="U1855" s="24">
        <v>0</v>
      </c>
      <c r="V1855" s="24">
        <v>0</v>
      </c>
      <c r="W1855" s="24">
        <v>0</v>
      </c>
      <c r="X1855" s="24">
        <v>0</v>
      </c>
      <c r="Y1855" s="24">
        <v>0</v>
      </c>
      <c r="Z1855" s="24">
        <v>0</v>
      </c>
      <c r="AA1855" s="24">
        <v>5122.7976764903406</v>
      </c>
      <c r="AB1855" s="24">
        <v>-1848.4369494334824</v>
      </c>
      <c r="AC1855" s="24">
        <v>3274.3607270568609</v>
      </c>
      <c r="AD1855" s="24">
        <v>-3274.3607270568609</v>
      </c>
      <c r="AE1855" s="24">
        <v>-5122.7976764903287</v>
      </c>
      <c r="AF1855" s="24">
        <v>0</v>
      </c>
      <c r="AG1855" s="24">
        <v>0.49239417696048804</v>
      </c>
      <c r="AH1855" s="24">
        <v>-0.21335732961415488</v>
      </c>
      <c r="AI1855" s="24">
        <v>0.27903684734633316</v>
      </c>
      <c r="AJ1855" s="24">
        <v>0</v>
      </c>
      <c r="AK1855" s="24">
        <v>0</v>
      </c>
      <c r="AL1855" s="24">
        <v>0</v>
      </c>
      <c r="AM1855" s="24">
        <v>0</v>
      </c>
      <c r="AN1855" s="24">
        <v>0</v>
      </c>
      <c r="AO1855" s="24">
        <v>0</v>
      </c>
      <c r="AP1855" s="24">
        <v>0</v>
      </c>
      <c r="AQ1855" s="24">
        <v>569.19974183225986</v>
      </c>
      <c r="AR1855" s="24">
        <v>-205.3818832703837</v>
      </c>
      <c r="AS1855" s="24">
        <v>363.81785856187344</v>
      </c>
      <c r="AT1855" s="24">
        <v>-363.81785856187344</v>
      </c>
      <c r="AU1855" s="24">
        <v>-569.19974183227168</v>
      </c>
      <c r="AV1855" s="24">
        <v>0</v>
      </c>
      <c r="AW1855" s="24">
        <v>0</v>
      </c>
      <c r="AX1855" s="24">
        <v>0</v>
      </c>
      <c r="AY1855" s="24">
        <v>0</v>
      </c>
      <c r="AZ1855" s="24">
        <v>0</v>
      </c>
      <c r="BA1855" s="24">
        <v>-0.27903684734633316</v>
      </c>
      <c r="BB1855" s="24">
        <v>-0.49239417696048804</v>
      </c>
      <c r="BC1855" s="24">
        <v>-0.27903684734633316</v>
      </c>
      <c r="BD1855" s="24">
        <v>-0.49239417696048804</v>
      </c>
      <c r="BE1855" s="24">
        <v>0</v>
      </c>
      <c r="BF1855" s="24">
        <v>0</v>
      </c>
      <c r="BG1855" s="24">
        <v>0</v>
      </c>
      <c r="BH1855" s="24">
        <v>0</v>
      </c>
      <c r="BI1855" s="24">
        <v>0</v>
      </c>
      <c r="BJ1855" s="24">
        <v>0</v>
      </c>
      <c r="BK1855" s="24">
        <v>0</v>
      </c>
      <c r="BL1855" s="24">
        <v>0</v>
      </c>
    </row>
    <row r="1856" spans="1:64" x14ac:dyDescent="0.25">
      <c r="A1856" t="s">
        <v>5127</v>
      </c>
      <c r="B1856">
        <v>168</v>
      </c>
      <c r="C1856">
        <v>4</v>
      </c>
      <c r="D1856">
        <v>14</v>
      </c>
      <c r="E1856" s="24">
        <v>0</v>
      </c>
      <c r="F1856" s="24">
        <v>0</v>
      </c>
      <c r="G1856" s="24">
        <v>0</v>
      </c>
      <c r="H1856" s="24">
        <v>0</v>
      </c>
      <c r="I1856" s="24">
        <v>0</v>
      </c>
      <c r="J1856" s="24">
        <v>0</v>
      </c>
      <c r="K1856" s="24">
        <v>5587.320292471908</v>
      </c>
      <c r="L1856" s="24">
        <v>-2010.4426455227658</v>
      </c>
      <c r="M1856" s="24">
        <v>3576.8776469491422</v>
      </c>
      <c r="N1856" s="24">
        <v>-3576.8776469491422</v>
      </c>
      <c r="O1856" s="24">
        <v>-5587.320292471908</v>
      </c>
      <c r="P1856" s="24">
        <v>0</v>
      </c>
      <c r="Q1856" s="24">
        <v>0.48364048022733641</v>
      </c>
      <c r="R1856" s="24">
        <v>-0.20963547033420582</v>
      </c>
      <c r="S1856" s="24">
        <v>0.27400500989313059</v>
      </c>
      <c r="T1856" s="24">
        <v>0</v>
      </c>
      <c r="U1856" s="24">
        <v>0</v>
      </c>
      <c r="V1856" s="24">
        <v>0</v>
      </c>
      <c r="W1856" s="24">
        <v>0</v>
      </c>
      <c r="X1856" s="24">
        <v>0</v>
      </c>
      <c r="Y1856" s="24">
        <v>0</v>
      </c>
      <c r="Z1856" s="24">
        <v>0</v>
      </c>
      <c r="AA1856" s="24">
        <v>5028.5882632247176</v>
      </c>
      <c r="AB1856" s="24">
        <v>-1809.3983809704951</v>
      </c>
      <c r="AC1856" s="24">
        <v>3219.189882254228</v>
      </c>
      <c r="AD1856" s="24">
        <v>-3219.189882254228</v>
      </c>
      <c r="AE1856" s="24">
        <v>-5028.5882632247522</v>
      </c>
      <c r="AF1856" s="24">
        <v>0</v>
      </c>
      <c r="AG1856" s="24">
        <v>0.48364048022733641</v>
      </c>
      <c r="AH1856" s="24">
        <v>-0.20963547033420582</v>
      </c>
      <c r="AI1856" s="24">
        <v>0.27400500989313059</v>
      </c>
      <c r="AJ1856" s="24">
        <v>0</v>
      </c>
      <c r="AK1856" s="24">
        <v>0</v>
      </c>
      <c r="AL1856" s="24">
        <v>0</v>
      </c>
      <c r="AM1856" s="24">
        <v>0</v>
      </c>
      <c r="AN1856" s="24">
        <v>0</v>
      </c>
      <c r="AO1856" s="24">
        <v>0</v>
      </c>
      <c r="AP1856" s="24">
        <v>0</v>
      </c>
      <c r="AQ1856" s="24">
        <v>558.73202924719044</v>
      </c>
      <c r="AR1856" s="24">
        <v>-201.04426455227076</v>
      </c>
      <c r="AS1856" s="24">
        <v>357.68776469491422</v>
      </c>
      <c r="AT1856" s="24">
        <v>-357.68776469491422</v>
      </c>
      <c r="AU1856" s="24">
        <v>-558.73202924715588</v>
      </c>
      <c r="AV1856" s="24">
        <v>0</v>
      </c>
      <c r="AW1856" s="24">
        <v>0</v>
      </c>
      <c r="AX1856" s="24">
        <v>0</v>
      </c>
      <c r="AY1856" s="24">
        <v>0</v>
      </c>
      <c r="AZ1856" s="24">
        <v>0</v>
      </c>
      <c r="BA1856" s="24">
        <v>-0.27400500989313059</v>
      </c>
      <c r="BB1856" s="24">
        <v>-0.48364048022733641</v>
      </c>
      <c r="BC1856" s="24">
        <v>-0.27400500989313059</v>
      </c>
      <c r="BD1856" s="24">
        <v>-0.48364048022733641</v>
      </c>
      <c r="BE1856" s="24">
        <v>0</v>
      </c>
      <c r="BF1856" s="24">
        <v>0</v>
      </c>
      <c r="BG1856" s="24">
        <v>0</v>
      </c>
      <c r="BH1856" s="24">
        <v>0</v>
      </c>
      <c r="BI1856" s="24">
        <v>0</v>
      </c>
      <c r="BJ1856" s="24">
        <v>0</v>
      </c>
      <c r="BK1856" s="24">
        <v>0</v>
      </c>
      <c r="BL1856" s="24">
        <v>0</v>
      </c>
    </row>
    <row r="1857" spans="1:64" x14ac:dyDescent="0.25">
      <c r="A1857" t="s">
        <v>5127</v>
      </c>
      <c r="B1857">
        <v>169</v>
      </c>
      <c r="C1857">
        <v>1</v>
      </c>
      <c r="D1857">
        <v>15</v>
      </c>
      <c r="E1857" s="24">
        <v>0</v>
      </c>
      <c r="F1857" s="24">
        <v>0</v>
      </c>
      <c r="G1857" s="24">
        <v>0</v>
      </c>
      <c r="H1857" s="24">
        <v>0</v>
      </c>
      <c r="I1857" s="24">
        <v>0</v>
      </c>
      <c r="J1857" s="24">
        <v>0</v>
      </c>
      <c r="K1857" s="24">
        <v>5485.1612757463008</v>
      </c>
      <c r="L1857" s="24">
        <v>-1968.1498512784019</v>
      </c>
      <c r="M1857" s="24">
        <v>3517.0114244678989</v>
      </c>
      <c r="N1857" s="24">
        <v>-3517.0114244678989</v>
      </c>
      <c r="O1857" s="24">
        <v>-5485.1612757463008</v>
      </c>
      <c r="P1857" s="24">
        <v>0</v>
      </c>
      <c r="Q1857" s="24">
        <v>0.47509507450217825</v>
      </c>
      <c r="R1857" s="24">
        <v>-0.20599807848566343</v>
      </c>
      <c r="S1857" s="24">
        <v>0.26909699601651482</v>
      </c>
      <c r="T1857" s="24">
        <v>0</v>
      </c>
      <c r="U1857" s="24">
        <v>0</v>
      </c>
      <c r="V1857" s="24">
        <v>0</v>
      </c>
      <c r="W1857" s="24">
        <v>0</v>
      </c>
      <c r="X1857" s="24">
        <v>0</v>
      </c>
      <c r="Y1857" s="24">
        <v>0</v>
      </c>
      <c r="Z1857" s="24">
        <v>0</v>
      </c>
      <c r="AA1857" s="24">
        <v>4936.6451481716713</v>
      </c>
      <c r="AB1857" s="24">
        <v>-1771.3348661505588</v>
      </c>
      <c r="AC1857" s="24">
        <v>3165.3102820211093</v>
      </c>
      <c r="AD1857" s="24">
        <v>-3165.3102820211207</v>
      </c>
      <c r="AE1857" s="24">
        <v>-4936.6451481716649</v>
      </c>
      <c r="AF1857" s="24">
        <v>0</v>
      </c>
      <c r="AG1857" s="24">
        <v>0.47509507450217825</v>
      </c>
      <c r="AH1857" s="24">
        <v>-0.20599807848566343</v>
      </c>
      <c r="AI1857" s="24">
        <v>0.26909699601651482</v>
      </c>
      <c r="AJ1857" s="24">
        <v>0</v>
      </c>
      <c r="AK1857" s="24">
        <v>0</v>
      </c>
      <c r="AL1857" s="24">
        <v>0</v>
      </c>
      <c r="AM1857" s="24">
        <v>0</v>
      </c>
      <c r="AN1857" s="24">
        <v>0</v>
      </c>
      <c r="AO1857" s="24">
        <v>0</v>
      </c>
      <c r="AP1857" s="24">
        <v>0</v>
      </c>
      <c r="AQ1857" s="24">
        <v>548.51612757462954</v>
      </c>
      <c r="AR1857" s="24">
        <v>-196.8149851278431</v>
      </c>
      <c r="AS1857" s="24">
        <v>351.70114244678962</v>
      </c>
      <c r="AT1857" s="24">
        <v>-351.70114244677825</v>
      </c>
      <c r="AU1857" s="24">
        <v>-548.5161275746359</v>
      </c>
      <c r="AV1857" s="24">
        <v>0</v>
      </c>
      <c r="AW1857" s="24">
        <v>0</v>
      </c>
      <c r="AX1857" s="24">
        <v>0</v>
      </c>
      <c r="AY1857" s="24">
        <v>0</v>
      </c>
      <c r="AZ1857" s="24">
        <v>0</v>
      </c>
      <c r="BA1857" s="24">
        <v>-0.26909699601651482</v>
      </c>
      <c r="BB1857" s="24">
        <v>-0.47509507450217825</v>
      </c>
      <c r="BC1857" s="24">
        <v>-0.26909699601651482</v>
      </c>
      <c r="BD1857" s="24">
        <v>-0.47509507450217825</v>
      </c>
      <c r="BE1857" s="24">
        <v>0</v>
      </c>
      <c r="BF1857" s="24">
        <v>0</v>
      </c>
      <c r="BG1857" s="24">
        <v>0</v>
      </c>
      <c r="BH1857" s="24">
        <v>0</v>
      </c>
      <c r="BI1857" s="24">
        <v>0</v>
      </c>
      <c r="BJ1857" s="24">
        <v>0</v>
      </c>
      <c r="BK1857" s="24">
        <v>0</v>
      </c>
      <c r="BL1857" s="24">
        <v>0</v>
      </c>
    </row>
    <row r="1858" spans="1:64" x14ac:dyDescent="0.25">
      <c r="A1858" t="s">
        <v>5127</v>
      </c>
      <c r="B1858">
        <v>170</v>
      </c>
      <c r="C1858">
        <v>1</v>
      </c>
      <c r="D1858">
        <v>15</v>
      </c>
      <c r="E1858" s="24">
        <v>0</v>
      </c>
      <c r="F1858" s="24">
        <v>0</v>
      </c>
      <c r="G1858" s="24">
        <v>0</v>
      </c>
      <c r="H1858" s="24">
        <v>0</v>
      </c>
      <c r="I1858" s="24">
        <v>0</v>
      </c>
      <c r="J1858" s="24">
        <v>0</v>
      </c>
      <c r="K1858" s="24">
        <v>5385.4447647668421</v>
      </c>
      <c r="L1858" s="24">
        <v>-1926.9082901980728</v>
      </c>
      <c r="M1858" s="24">
        <v>3458.5364745687693</v>
      </c>
      <c r="N1858" s="24">
        <v>-3458.5364745687693</v>
      </c>
      <c r="O1858" s="24">
        <v>-5385.4447647668421</v>
      </c>
      <c r="P1858" s="24">
        <v>0</v>
      </c>
      <c r="Q1858" s="24">
        <v>0.46675168264835065</v>
      </c>
      <c r="R1858" s="24">
        <v>-0.20244277538529332</v>
      </c>
      <c r="S1858" s="24">
        <v>0.26430890726305734</v>
      </c>
      <c r="T1858" s="24">
        <v>0</v>
      </c>
      <c r="U1858" s="24">
        <v>0</v>
      </c>
      <c r="V1858" s="24">
        <v>0</v>
      </c>
      <c r="W1858" s="24">
        <v>0</v>
      </c>
      <c r="X1858" s="24">
        <v>0</v>
      </c>
      <c r="Y1858" s="24">
        <v>0</v>
      </c>
      <c r="Z1858" s="24">
        <v>0</v>
      </c>
      <c r="AA1858" s="24">
        <v>4846.9002882901577</v>
      </c>
      <c r="AB1858" s="24">
        <v>-1734.2174611782684</v>
      </c>
      <c r="AC1858" s="24">
        <v>3112.6828271118925</v>
      </c>
      <c r="AD1858" s="24">
        <v>-3112.6828271118866</v>
      </c>
      <c r="AE1858" s="24">
        <v>-4846.9002882901405</v>
      </c>
      <c r="AF1858" s="24">
        <v>0</v>
      </c>
      <c r="AG1858" s="24">
        <v>0.46675168264835065</v>
      </c>
      <c r="AH1858" s="24">
        <v>-0.20244277538529332</v>
      </c>
      <c r="AI1858" s="24">
        <v>0.26430890726305734</v>
      </c>
      <c r="AJ1858" s="24">
        <v>0</v>
      </c>
      <c r="AK1858" s="24">
        <v>0</v>
      </c>
      <c r="AL1858" s="24">
        <v>0</v>
      </c>
      <c r="AM1858" s="24">
        <v>0</v>
      </c>
      <c r="AN1858" s="24">
        <v>0</v>
      </c>
      <c r="AO1858" s="24">
        <v>0</v>
      </c>
      <c r="AP1858" s="24">
        <v>0</v>
      </c>
      <c r="AQ1858" s="24">
        <v>538.54447647668439</v>
      </c>
      <c r="AR1858" s="24">
        <v>-192.69082901980437</v>
      </c>
      <c r="AS1858" s="24">
        <v>345.85364745687684</v>
      </c>
      <c r="AT1858" s="24">
        <v>-345.85364745688275</v>
      </c>
      <c r="AU1858" s="24">
        <v>-538.54447647670167</v>
      </c>
      <c r="AV1858" s="24">
        <v>0</v>
      </c>
      <c r="AW1858" s="24">
        <v>0</v>
      </c>
      <c r="AX1858" s="24">
        <v>0</v>
      </c>
      <c r="AY1858" s="24">
        <v>0</v>
      </c>
      <c r="AZ1858" s="24">
        <v>0</v>
      </c>
      <c r="BA1858" s="24">
        <v>-0.26430890726305734</v>
      </c>
      <c r="BB1858" s="24">
        <v>-0.46675168264835065</v>
      </c>
      <c r="BC1858" s="24">
        <v>-0.26430890726305734</v>
      </c>
      <c r="BD1858" s="24">
        <v>-0.46675168264835065</v>
      </c>
      <c r="BE1858" s="24">
        <v>0</v>
      </c>
      <c r="BF1858" s="24">
        <v>0</v>
      </c>
      <c r="BG1858" s="24">
        <v>0</v>
      </c>
      <c r="BH1858" s="24">
        <v>0</v>
      </c>
      <c r="BI1858" s="24">
        <v>0</v>
      </c>
      <c r="BJ1858" s="24">
        <v>0</v>
      </c>
      <c r="BK1858" s="24">
        <v>0</v>
      </c>
      <c r="BL1858" s="24">
        <v>0</v>
      </c>
    </row>
    <row r="1859" spans="1:64" x14ac:dyDescent="0.25">
      <c r="A1859" t="s">
        <v>5127</v>
      </c>
      <c r="B1859">
        <v>171</v>
      </c>
      <c r="C1859">
        <v>1</v>
      </c>
      <c r="D1859">
        <v>15</v>
      </c>
      <c r="E1859" s="24">
        <v>0</v>
      </c>
      <c r="F1859" s="24">
        <v>0</v>
      </c>
      <c r="G1859" s="24">
        <v>0</v>
      </c>
      <c r="H1859" s="24">
        <v>0</v>
      </c>
      <c r="I1859" s="24">
        <v>0</v>
      </c>
      <c r="J1859" s="24">
        <v>0</v>
      </c>
      <c r="K1859" s="24">
        <v>5288.0978919984773</v>
      </c>
      <c r="L1859" s="24">
        <v>-1886.6869159154594</v>
      </c>
      <c r="M1859" s="24">
        <v>3401.4109760830179</v>
      </c>
      <c r="N1859" s="24">
        <v>-3401.4109760830179</v>
      </c>
      <c r="O1859" s="24">
        <v>-5288.0978919984773</v>
      </c>
      <c r="P1859" s="24">
        <v>0</v>
      </c>
      <c r="Q1859" s="24">
        <v>0.4586042578167735</v>
      </c>
      <c r="R1859" s="24">
        <v>-0.19896726238960127</v>
      </c>
      <c r="S1859" s="24">
        <v>0.25963699542717222</v>
      </c>
      <c r="T1859" s="24">
        <v>0</v>
      </c>
      <c r="U1859" s="24">
        <v>0</v>
      </c>
      <c r="V1859" s="24">
        <v>0</v>
      </c>
      <c r="W1859" s="24">
        <v>0</v>
      </c>
      <c r="X1859" s="24">
        <v>0</v>
      </c>
      <c r="Y1859" s="24">
        <v>0</v>
      </c>
      <c r="Z1859" s="24">
        <v>0</v>
      </c>
      <c r="AA1859" s="24">
        <v>4759.2881027986296</v>
      </c>
      <c r="AB1859" s="24">
        <v>-1698.0182243239105</v>
      </c>
      <c r="AC1859" s="24">
        <v>3061.2698784747163</v>
      </c>
      <c r="AD1859" s="24">
        <v>-3061.2698784747336</v>
      </c>
      <c r="AE1859" s="24">
        <v>-4759.2881027986296</v>
      </c>
      <c r="AF1859" s="24">
        <v>0</v>
      </c>
      <c r="AG1859" s="24">
        <v>0.4586042578167735</v>
      </c>
      <c r="AH1859" s="24">
        <v>-0.19896726238960127</v>
      </c>
      <c r="AI1859" s="24">
        <v>0.25963699542717222</v>
      </c>
      <c r="AJ1859" s="24">
        <v>0</v>
      </c>
      <c r="AK1859" s="24">
        <v>0</v>
      </c>
      <c r="AL1859" s="24">
        <v>0</v>
      </c>
      <c r="AM1859" s="24">
        <v>0</v>
      </c>
      <c r="AN1859" s="24">
        <v>0</v>
      </c>
      <c r="AO1859" s="24">
        <v>0</v>
      </c>
      <c r="AP1859" s="24">
        <v>0</v>
      </c>
      <c r="AQ1859" s="24">
        <v>528.80978919984773</v>
      </c>
      <c r="AR1859" s="24">
        <v>-188.66869159154885</v>
      </c>
      <c r="AS1859" s="24">
        <v>340.14109760830161</v>
      </c>
      <c r="AT1859" s="24">
        <v>-340.14109760828433</v>
      </c>
      <c r="AU1859" s="24">
        <v>-528.80978919984773</v>
      </c>
      <c r="AV1859" s="24">
        <v>0</v>
      </c>
      <c r="AW1859" s="24">
        <v>0</v>
      </c>
      <c r="AX1859" s="24">
        <v>0</v>
      </c>
      <c r="AY1859" s="24">
        <v>0</v>
      </c>
      <c r="AZ1859" s="24">
        <v>0</v>
      </c>
      <c r="BA1859" s="24">
        <v>-0.25963699542717222</v>
      </c>
      <c r="BB1859" s="24">
        <v>-0.4586042578167735</v>
      </c>
      <c r="BC1859" s="24">
        <v>-0.25963699542717222</v>
      </c>
      <c r="BD1859" s="24">
        <v>-0.4586042578167735</v>
      </c>
      <c r="BE1859" s="24">
        <v>0</v>
      </c>
      <c r="BF1859" s="24">
        <v>0</v>
      </c>
      <c r="BG1859" s="24">
        <v>0</v>
      </c>
      <c r="BH1859" s="24">
        <v>0</v>
      </c>
      <c r="BI1859" s="24">
        <v>0</v>
      </c>
      <c r="BJ1859" s="24">
        <v>0</v>
      </c>
      <c r="BK1859" s="24">
        <v>0</v>
      </c>
      <c r="BL1859" s="24">
        <v>0</v>
      </c>
    </row>
    <row r="1860" spans="1:64" x14ac:dyDescent="0.25">
      <c r="A1860" t="s">
        <v>5127</v>
      </c>
      <c r="B1860">
        <v>172</v>
      </c>
      <c r="C1860">
        <v>2</v>
      </c>
      <c r="D1860">
        <v>15</v>
      </c>
      <c r="E1860" s="24">
        <v>0</v>
      </c>
      <c r="F1860" s="24">
        <v>0</v>
      </c>
      <c r="G1860" s="24">
        <v>0</v>
      </c>
      <c r="H1860" s="24">
        <v>0</v>
      </c>
      <c r="I1860" s="24">
        <v>0</v>
      </c>
      <c r="J1860" s="24">
        <v>0</v>
      </c>
      <c r="K1860" s="24">
        <v>5193.0504096075892</v>
      </c>
      <c r="L1860" s="24">
        <v>-1847.4557515485212</v>
      </c>
      <c r="M1860" s="24">
        <v>3345.594658059068</v>
      </c>
      <c r="N1860" s="24">
        <v>-3345.594658059068</v>
      </c>
      <c r="O1860" s="24">
        <v>-5193.0504096075892</v>
      </c>
      <c r="P1860" s="24">
        <v>0</v>
      </c>
      <c r="Q1860" s="24">
        <v>0.45064697345992499</v>
      </c>
      <c r="R1860" s="24">
        <v>-0.1955693177771991</v>
      </c>
      <c r="S1860" s="24">
        <v>0.25507765568272589</v>
      </c>
      <c r="T1860" s="24">
        <v>0</v>
      </c>
      <c r="U1860" s="24">
        <v>0</v>
      </c>
      <c r="V1860" s="24">
        <v>0</v>
      </c>
      <c r="W1860" s="24">
        <v>0</v>
      </c>
      <c r="X1860" s="24">
        <v>0</v>
      </c>
      <c r="Y1860" s="24">
        <v>0</v>
      </c>
      <c r="Z1860" s="24">
        <v>0</v>
      </c>
      <c r="AA1860" s="24">
        <v>4673.7453686468307</v>
      </c>
      <c r="AB1860" s="24">
        <v>-1662.7101763936662</v>
      </c>
      <c r="AC1860" s="24">
        <v>3011.0351922531613</v>
      </c>
      <c r="AD1860" s="24">
        <v>-3011.0351922531554</v>
      </c>
      <c r="AE1860" s="24">
        <v>-4673.7453686468361</v>
      </c>
      <c r="AF1860" s="24">
        <v>0</v>
      </c>
      <c r="AG1860" s="24">
        <v>0.45064697345992499</v>
      </c>
      <c r="AH1860" s="24">
        <v>-0.1955693177771991</v>
      </c>
      <c r="AI1860" s="24">
        <v>0.25507765568272589</v>
      </c>
      <c r="AJ1860" s="24">
        <v>0</v>
      </c>
      <c r="AK1860" s="24">
        <v>0</v>
      </c>
      <c r="AL1860" s="24">
        <v>0</v>
      </c>
      <c r="AM1860" s="24">
        <v>0</v>
      </c>
      <c r="AN1860" s="24">
        <v>0</v>
      </c>
      <c r="AO1860" s="24">
        <v>0</v>
      </c>
      <c r="AP1860" s="24">
        <v>0</v>
      </c>
      <c r="AQ1860" s="24">
        <v>519.30504096075856</v>
      </c>
      <c r="AR1860" s="24">
        <v>-184.74557515485503</v>
      </c>
      <c r="AS1860" s="24">
        <v>334.55946580590671</v>
      </c>
      <c r="AT1860" s="24">
        <v>-334.55946580591262</v>
      </c>
      <c r="AU1860" s="24">
        <v>-519.3050409607531</v>
      </c>
      <c r="AV1860" s="24">
        <v>0</v>
      </c>
      <c r="AW1860" s="24">
        <v>0</v>
      </c>
      <c r="AX1860" s="24">
        <v>0</v>
      </c>
      <c r="AY1860" s="24">
        <v>0</v>
      </c>
      <c r="AZ1860" s="24">
        <v>0</v>
      </c>
      <c r="BA1860" s="24">
        <v>-0.25507765568272589</v>
      </c>
      <c r="BB1860" s="24">
        <v>-0.45064697345992499</v>
      </c>
      <c r="BC1860" s="24">
        <v>-0.25507765568272589</v>
      </c>
      <c r="BD1860" s="24">
        <v>-0.45064697345992499</v>
      </c>
      <c r="BE1860" s="24">
        <v>0</v>
      </c>
      <c r="BF1860" s="24">
        <v>0</v>
      </c>
      <c r="BG1860" s="24">
        <v>0</v>
      </c>
      <c r="BH1860" s="24">
        <v>0</v>
      </c>
      <c r="BI1860" s="24">
        <v>0</v>
      </c>
      <c r="BJ1860" s="24">
        <v>0</v>
      </c>
      <c r="BK1860" s="24">
        <v>0</v>
      </c>
      <c r="BL1860" s="24">
        <v>0</v>
      </c>
    </row>
    <row r="1861" spans="1:64" x14ac:dyDescent="0.25">
      <c r="A1861" t="s">
        <v>5127</v>
      </c>
      <c r="B1861">
        <v>173</v>
      </c>
      <c r="C1861">
        <v>2</v>
      </c>
      <c r="D1861">
        <v>15</v>
      </c>
      <c r="E1861" s="24">
        <v>0</v>
      </c>
      <c r="F1861" s="24">
        <v>0</v>
      </c>
      <c r="G1861" s="24">
        <v>0</v>
      </c>
      <c r="H1861" s="24">
        <v>0</v>
      </c>
      <c r="I1861" s="24">
        <v>0</v>
      </c>
      <c r="J1861" s="24">
        <v>0</v>
      </c>
      <c r="K1861" s="24">
        <v>5100.2345789084211</v>
      </c>
      <c r="L1861" s="24">
        <v>-1809.1858476717025</v>
      </c>
      <c r="M1861" s="24">
        <v>3291.0487312367186</v>
      </c>
      <c r="N1861" s="24">
        <v>-3291.0487312367186</v>
      </c>
      <c r="O1861" s="24">
        <v>-5100.2345789084211</v>
      </c>
      <c r="P1861" s="24">
        <v>0</v>
      </c>
      <c r="Q1861" s="24">
        <v>0.44287421384387926</v>
      </c>
      <c r="R1861" s="24">
        <v>-0.19224679375918186</v>
      </c>
      <c r="S1861" s="24">
        <v>0.25062742008469741</v>
      </c>
      <c r="T1861" s="24">
        <v>0</v>
      </c>
      <c r="U1861" s="24">
        <v>0</v>
      </c>
      <c r="V1861" s="24">
        <v>0</v>
      </c>
      <c r="W1861" s="24">
        <v>0</v>
      </c>
      <c r="X1861" s="24">
        <v>0</v>
      </c>
      <c r="Y1861" s="24">
        <v>0</v>
      </c>
      <c r="Z1861" s="24">
        <v>0</v>
      </c>
      <c r="AA1861" s="24">
        <v>4590.211121017579</v>
      </c>
      <c r="AB1861" s="24">
        <v>-1628.267262904541</v>
      </c>
      <c r="AC1861" s="24">
        <v>2961.9438581130466</v>
      </c>
      <c r="AD1861" s="24">
        <v>-2961.9438581130526</v>
      </c>
      <c r="AE1861" s="24">
        <v>-4590.211121017579</v>
      </c>
      <c r="AF1861" s="24">
        <v>0</v>
      </c>
      <c r="AG1861" s="24">
        <v>0.44287421384387926</v>
      </c>
      <c r="AH1861" s="24">
        <v>-0.19224679375918186</v>
      </c>
      <c r="AI1861" s="24">
        <v>0.25062742008469741</v>
      </c>
      <c r="AJ1861" s="24">
        <v>0</v>
      </c>
      <c r="AK1861" s="24">
        <v>0</v>
      </c>
      <c r="AL1861" s="24">
        <v>0</v>
      </c>
      <c r="AM1861" s="24">
        <v>0</v>
      </c>
      <c r="AN1861" s="24">
        <v>0</v>
      </c>
      <c r="AO1861" s="24">
        <v>0</v>
      </c>
      <c r="AP1861" s="24">
        <v>0</v>
      </c>
      <c r="AQ1861" s="24">
        <v>510.02345789084211</v>
      </c>
      <c r="AR1861" s="24">
        <v>-180.91858476716152</v>
      </c>
      <c r="AS1861" s="24">
        <v>329.10487312367195</v>
      </c>
      <c r="AT1861" s="24">
        <v>-329.10487312366604</v>
      </c>
      <c r="AU1861" s="24">
        <v>-510.02345789084211</v>
      </c>
      <c r="AV1861" s="24">
        <v>0</v>
      </c>
      <c r="AW1861" s="24">
        <v>0</v>
      </c>
      <c r="AX1861" s="24">
        <v>0</v>
      </c>
      <c r="AY1861" s="24">
        <v>0</v>
      </c>
      <c r="AZ1861" s="24">
        <v>0</v>
      </c>
      <c r="BA1861" s="24">
        <v>-0.25062742008469741</v>
      </c>
      <c r="BB1861" s="24">
        <v>-0.44287421384387926</v>
      </c>
      <c r="BC1861" s="24">
        <v>-0.25062742008469741</v>
      </c>
      <c r="BD1861" s="24">
        <v>-0.44287421384387926</v>
      </c>
      <c r="BE1861" s="24">
        <v>0</v>
      </c>
      <c r="BF1861" s="24">
        <v>0</v>
      </c>
      <c r="BG1861" s="24">
        <v>0</v>
      </c>
      <c r="BH1861" s="24">
        <v>0</v>
      </c>
      <c r="BI1861" s="24">
        <v>0</v>
      </c>
      <c r="BJ1861" s="24">
        <v>0</v>
      </c>
      <c r="BK1861" s="24">
        <v>0</v>
      </c>
      <c r="BL1861" s="24">
        <v>0</v>
      </c>
    </row>
    <row r="1862" spans="1:64" x14ac:dyDescent="0.25">
      <c r="A1862" t="s">
        <v>5127</v>
      </c>
      <c r="B1862">
        <v>174</v>
      </c>
      <c r="C1862">
        <v>2</v>
      </c>
      <c r="D1862">
        <v>15</v>
      </c>
      <c r="E1862" s="24">
        <v>0</v>
      </c>
      <c r="F1862" s="24">
        <v>0</v>
      </c>
      <c r="G1862" s="24">
        <v>0</v>
      </c>
      <c r="H1862" s="24">
        <v>0</v>
      </c>
      <c r="I1862" s="24">
        <v>0</v>
      </c>
      <c r="J1862" s="24">
        <v>0</v>
      </c>
      <c r="K1862" s="24">
        <v>5009.5850652363151</v>
      </c>
      <c r="L1862" s="24">
        <v>-1771.8492421070114</v>
      </c>
      <c r="M1862" s="24">
        <v>3237.7358231293038</v>
      </c>
      <c r="N1862" s="24">
        <v>-3237.7358231293038</v>
      </c>
      <c r="O1862" s="24">
        <v>-5009.5850652363151</v>
      </c>
      <c r="P1862" s="24">
        <v>0</v>
      </c>
      <c r="Q1862" s="24">
        <v>0.43528056503498647</v>
      </c>
      <c r="R1862" s="24">
        <v>-0.18899761363343259</v>
      </c>
      <c r="S1862" s="24">
        <v>0.24628295140155387</v>
      </c>
      <c r="T1862" s="24">
        <v>0</v>
      </c>
      <c r="U1862" s="24">
        <v>0</v>
      </c>
      <c r="V1862" s="24">
        <v>0</v>
      </c>
      <c r="W1862" s="24">
        <v>0</v>
      </c>
      <c r="X1862" s="24">
        <v>0</v>
      </c>
      <c r="Y1862" s="24">
        <v>0</v>
      </c>
      <c r="Z1862" s="24">
        <v>0</v>
      </c>
      <c r="AA1862" s="24">
        <v>4508.6265587126836</v>
      </c>
      <c r="AB1862" s="24">
        <v>-1594.6643178962986</v>
      </c>
      <c r="AC1862" s="24">
        <v>2913.9622408163737</v>
      </c>
      <c r="AD1862" s="24">
        <v>-2913.9622408163559</v>
      </c>
      <c r="AE1862" s="24">
        <v>-4508.6265587126836</v>
      </c>
      <c r="AF1862" s="24">
        <v>0</v>
      </c>
      <c r="AG1862" s="24">
        <v>0.43528056503498647</v>
      </c>
      <c r="AH1862" s="24">
        <v>-0.18899761363343259</v>
      </c>
      <c r="AI1862" s="24">
        <v>0.24628295140155387</v>
      </c>
      <c r="AJ1862" s="24">
        <v>0</v>
      </c>
      <c r="AK1862" s="24">
        <v>0</v>
      </c>
      <c r="AL1862" s="24">
        <v>0</v>
      </c>
      <c r="AM1862" s="24">
        <v>0</v>
      </c>
      <c r="AN1862" s="24">
        <v>0</v>
      </c>
      <c r="AO1862" s="24">
        <v>0</v>
      </c>
      <c r="AP1862" s="24">
        <v>0</v>
      </c>
      <c r="AQ1862" s="24">
        <v>500.95850652363151</v>
      </c>
      <c r="AR1862" s="24">
        <v>-177.18492421071278</v>
      </c>
      <c r="AS1862" s="24">
        <v>323.7735823129301</v>
      </c>
      <c r="AT1862" s="24">
        <v>-323.77358231294784</v>
      </c>
      <c r="AU1862" s="24">
        <v>-500.95850652363151</v>
      </c>
      <c r="AV1862" s="24">
        <v>0</v>
      </c>
      <c r="AW1862" s="24">
        <v>0</v>
      </c>
      <c r="AX1862" s="24">
        <v>0</v>
      </c>
      <c r="AY1862" s="24">
        <v>0</v>
      </c>
      <c r="AZ1862" s="24">
        <v>0</v>
      </c>
      <c r="BA1862" s="24">
        <v>-0.24628295140155387</v>
      </c>
      <c r="BB1862" s="24">
        <v>-0.43528056503498647</v>
      </c>
      <c r="BC1862" s="24">
        <v>-0.24628295140155387</v>
      </c>
      <c r="BD1862" s="24">
        <v>-0.43528056503498647</v>
      </c>
      <c r="BE1862" s="24">
        <v>0</v>
      </c>
      <c r="BF1862" s="24">
        <v>0</v>
      </c>
      <c r="BG1862" s="24">
        <v>0</v>
      </c>
      <c r="BH1862" s="24">
        <v>0</v>
      </c>
      <c r="BI1862" s="24">
        <v>0</v>
      </c>
      <c r="BJ1862" s="24">
        <v>0</v>
      </c>
      <c r="BK1862" s="24">
        <v>0</v>
      </c>
      <c r="BL1862" s="24">
        <v>0</v>
      </c>
    </row>
    <row r="1863" spans="1:64" x14ac:dyDescent="0.25">
      <c r="A1863" t="s">
        <v>5127</v>
      </c>
      <c r="B1863">
        <v>175</v>
      </c>
      <c r="C1863">
        <v>3</v>
      </c>
      <c r="D1863">
        <v>15</v>
      </c>
      <c r="E1863" s="24">
        <v>0</v>
      </c>
      <c r="F1863" s="24">
        <v>0</v>
      </c>
      <c r="G1863" s="24">
        <v>0</v>
      </c>
      <c r="H1863" s="24">
        <v>0</v>
      </c>
      <c r="I1863" s="24">
        <v>0</v>
      </c>
      <c r="J1863" s="24">
        <v>0</v>
      </c>
      <c r="K1863" s="24">
        <v>4921.0388378351927</v>
      </c>
      <c r="L1863" s="24">
        <v>-1735.4189215516672</v>
      </c>
      <c r="M1863" s="24">
        <v>3185.6199162835255</v>
      </c>
      <c r="N1863" s="24">
        <v>-3185.6199162835255</v>
      </c>
      <c r="O1863" s="24">
        <v>-4921.0388378351927</v>
      </c>
      <c r="P1863" s="24">
        <v>0</v>
      </c>
      <c r="Q1863" s="24">
        <v>0.42786080633118218</v>
      </c>
      <c r="R1863" s="24">
        <v>-0.18581976905215924</v>
      </c>
      <c r="S1863" s="24">
        <v>0.24204103727902293</v>
      </c>
      <c r="T1863" s="24">
        <v>0</v>
      </c>
      <c r="U1863" s="24">
        <v>0</v>
      </c>
      <c r="V1863" s="24">
        <v>0</v>
      </c>
      <c r="W1863" s="24">
        <v>0</v>
      </c>
      <c r="X1863" s="24">
        <v>0</v>
      </c>
      <c r="Y1863" s="24">
        <v>0</v>
      </c>
      <c r="Z1863" s="24">
        <v>0</v>
      </c>
      <c r="AA1863" s="24">
        <v>4428.9349540516732</v>
      </c>
      <c r="AB1863" s="24">
        <v>-1561.8770293965063</v>
      </c>
      <c r="AC1863" s="24">
        <v>2867.0579246551729</v>
      </c>
      <c r="AD1863" s="24">
        <v>-2867.0579246551788</v>
      </c>
      <c r="AE1863" s="24">
        <v>-4428.9349540516851</v>
      </c>
      <c r="AF1863" s="24">
        <v>0</v>
      </c>
      <c r="AG1863" s="24">
        <v>0.42786080633118218</v>
      </c>
      <c r="AH1863" s="24">
        <v>-0.18581976905215924</v>
      </c>
      <c r="AI1863" s="24">
        <v>0.24204103727902293</v>
      </c>
      <c r="AJ1863" s="24">
        <v>0</v>
      </c>
      <c r="AK1863" s="24">
        <v>0</v>
      </c>
      <c r="AL1863" s="24">
        <v>0</v>
      </c>
      <c r="AM1863" s="24">
        <v>0</v>
      </c>
      <c r="AN1863" s="24">
        <v>0</v>
      </c>
      <c r="AO1863" s="24">
        <v>0</v>
      </c>
      <c r="AP1863" s="24">
        <v>0</v>
      </c>
      <c r="AQ1863" s="24">
        <v>492.10388378351945</v>
      </c>
      <c r="AR1863" s="24">
        <v>-173.54189215516089</v>
      </c>
      <c r="AS1863" s="24">
        <v>318.56199162835264</v>
      </c>
      <c r="AT1863" s="24">
        <v>-318.56199162834673</v>
      </c>
      <c r="AU1863" s="24">
        <v>-492.10388378350763</v>
      </c>
      <c r="AV1863" s="24">
        <v>0</v>
      </c>
      <c r="AW1863" s="24">
        <v>0</v>
      </c>
      <c r="AX1863" s="24">
        <v>0</v>
      </c>
      <c r="AY1863" s="24">
        <v>0</v>
      </c>
      <c r="AZ1863" s="24">
        <v>0</v>
      </c>
      <c r="BA1863" s="24">
        <v>-0.24204103727902293</v>
      </c>
      <c r="BB1863" s="24">
        <v>-0.42786080633118218</v>
      </c>
      <c r="BC1863" s="24">
        <v>-0.24204103727902293</v>
      </c>
      <c r="BD1863" s="24">
        <v>-0.42786080633118218</v>
      </c>
      <c r="BE1863" s="24">
        <v>0</v>
      </c>
      <c r="BF1863" s="24">
        <v>0</v>
      </c>
      <c r="BG1863" s="24">
        <v>0</v>
      </c>
      <c r="BH1863" s="24">
        <v>0</v>
      </c>
      <c r="BI1863" s="24">
        <v>0</v>
      </c>
      <c r="BJ1863" s="24">
        <v>0</v>
      </c>
      <c r="BK1863" s="24">
        <v>0</v>
      </c>
      <c r="BL1863" s="24">
        <v>0</v>
      </c>
    </row>
    <row r="1864" spans="1:64" x14ac:dyDescent="0.25">
      <c r="A1864" t="s">
        <v>5127</v>
      </c>
      <c r="B1864">
        <v>176</v>
      </c>
      <c r="C1864">
        <v>3</v>
      </c>
      <c r="D1864">
        <v>15</v>
      </c>
      <c r="E1864" s="24">
        <v>0</v>
      </c>
      <c r="F1864" s="24">
        <v>0</v>
      </c>
      <c r="G1864" s="24">
        <v>0</v>
      </c>
      <c r="H1864" s="24">
        <v>0</v>
      </c>
      <c r="I1864" s="24">
        <v>0</v>
      </c>
      <c r="J1864" s="24">
        <v>0</v>
      </c>
      <c r="K1864" s="24">
        <v>4834.5350745525211</v>
      </c>
      <c r="L1864" s="24">
        <v>-1699.8687847414985</v>
      </c>
      <c r="M1864" s="24">
        <v>3134.6662898110226</v>
      </c>
      <c r="N1864" s="24">
        <v>-3134.6662898110226</v>
      </c>
      <c r="O1864" s="24">
        <v>-4834.5350745525211</v>
      </c>
      <c r="P1864" s="24">
        <v>0</v>
      </c>
      <c r="Q1864" s="24">
        <v>0.42060990211416538</v>
      </c>
      <c r="R1864" s="24">
        <v>-0.18271131741335012</v>
      </c>
      <c r="S1864" s="24">
        <v>0.23789858470081526</v>
      </c>
      <c r="T1864" s="24">
        <v>0</v>
      </c>
      <c r="U1864" s="24">
        <v>0</v>
      </c>
      <c r="V1864" s="24">
        <v>0</v>
      </c>
      <c r="W1864" s="24">
        <v>0</v>
      </c>
      <c r="X1864" s="24">
        <v>0</v>
      </c>
      <c r="Y1864" s="24">
        <v>0</v>
      </c>
      <c r="Z1864" s="24">
        <v>0</v>
      </c>
      <c r="AA1864" s="24">
        <v>4351.0815670972688</v>
      </c>
      <c r="AB1864" s="24">
        <v>-1529.8819062673429</v>
      </c>
      <c r="AC1864" s="24">
        <v>2821.1996608299205</v>
      </c>
      <c r="AD1864" s="24">
        <v>-2821.1996608299087</v>
      </c>
      <c r="AE1864" s="24">
        <v>-4351.0815670972515</v>
      </c>
      <c r="AF1864" s="24">
        <v>0</v>
      </c>
      <c r="AG1864" s="24">
        <v>0.42060990211416538</v>
      </c>
      <c r="AH1864" s="24">
        <v>-0.18271131741335012</v>
      </c>
      <c r="AI1864" s="24">
        <v>0.23789858470081526</v>
      </c>
      <c r="AJ1864" s="24">
        <v>0</v>
      </c>
      <c r="AK1864" s="24">
        <v>0</v>
      </c>
      <c r="AL1864" s="24">
        <v>0</v>
      </c>
      <c r="AM1864" s="24">
        <v>0</v>
      </c>
      <c r="AN1864" s="24">
        <v>0</v>
      </c>
      <c r="AO1864" s="24">
        <v>0</v>
      </c>
      <c r="AP1864" s="24">
        <v>0</v>
      </c>
      <c r="AQ1864" s="24">
        <v>483.45350745525229</v>
      </c>
      <c r="AR1864" s="24">
        <v>-169.98687847415567</v>
      </c>
      <c r="AS1864" s="24">
        <v>313.46662898110208</v>
      </c>
      <c r="AT1864" s="24">
        <v>-313.4666289811139</v>
      </c>
      <c r="AU1864" s="24">
        <v>-483.45350745526957</v>
      </c>
      <c r="AV1864" s="24">
        <v>0</v>
      </c>
      <c r="AW1864" s="24">
        <v>0</v>
      </c>
      <c r="AX1864" s="24">
        <v>0</v>
      </c>
      <c r="AY1864" s="24">
        <v>0</v>
      </c>
      <c r="AZ1864" s="24">
        <v>0</v>
      </c>
      <c r="BA1864" s="24">
        <v>-0.23789858470081526</v>
      </c>
      <c r="BB1864" s="24">
        <v>-0.42060990211416538</v>
      </c>
      <c r="BC1864" s="24">
        <v>-0.23789858470081526</v>
      </c>
      <c r="BD1864" s="24">
        <v>-0.42060990211416538</v>
      </c>
      <c r="BE1864" s="24">
        <v>0</v>
      </c>
      <c r="BF1864" s="24">
        <v>0</v>
      </c>
      <c r="BG1864" s="24">
        <v>0</v>
      </c>
      <c r="BH1864" s="24">
        <v>0</v>
      </c>
      <c r="BI1864" s="24">
        <v>0</v>
      </c>
      <c r="BJ1864" s="24">
        <v>0</v>
      </c>
      <c r="BK1864" s="24">
        <v>0</v>
      </c>
      <c r="BL1864" s="24">
        <v>0</v>
      </c>
    </row>
    <row r="1865" spans="1:64" x14ac:dyDescent="0.25">
      <c r="A1865" t="s">
        <v>5127</v>
      </c>
      <c r="B1865">
        <v>177</v>
      </c>
      <c r="C1865">
        <v>3</v>
      </c>
      <c r="D1865">
        <v>15</v>
      </c>
      <c r="E1865" s="24">
        <v>0</v>
      </c>
      <c r="F1865" s="24">
        <v>0</v>
      </c>
      <c r="G1865" s="24">
        <v>0</v>
      </c>
      <c r="H1865" s="24">
        <v>0</v>
      </c>
      <c r="I1865" s="24">
        <v>0</v>
      </c>
      <c r="J1865" s="24">
        <v>0</v>
      </c>
      <c r="K1865" s="24">
        <v>4750.0150710847229</v>
      </c>
      <c r="L1865" s="24">
        <v>-1665.1736073726788</v>
      </c>
      <c r="M1865" s="24">
        <v>3084.8414637120441</v>
      </c>
      <c r="N1865" s="24">
        <v>-3084.8414637120441</v>
      </c>
      <c r="O1865" s="24">
        <v>-4750.0150710847229</v>
      </c>
      <c r="P1865" s="24">
        <v>0</v>
      </c>
      <c r="Q1865" s="24">
        <v>0.41352299409618354</v>
      </c>
      <c r="R1865" s="24">
        <v>-0.17967037936409724</v>
      </c>
      <c r="S1865" s="24">
        <v>0.23385261473208629</v>
      </c>
      <c r="T1865" s="24">
        <v>0</v>
      </c>
      <c r="U1865" s="24">
        <v>0</v>
      </c>
      <c r="V1865" s="24">
        <v>0</v>
      </c>
      <c r="W1865" s="24">
        <v>0</v>
      </c>
      <c r="X1865" s="24">
        <v>0</v>
      </c>
      <c r="Y1865" s="24">
        <v>0</v>
      </c>
      <c r="Z1865" s="24">
        <v>0</v>
      </c>
      <c r="AA1865" s="24">
        <v>4275.0135639762511</v>
      </c>
      <c r="AB1865" s="24">
        <v>-1498.6562466354226</v>
      </c>
      <c r="AC1865" s="24">
        <v>2776.3573173408399</v>
      </c>
      <c r="AD1865" s="24">
        <v>-2776.3573173408513</v>
      </c>
      <c r="AE1865" s="24">
        <v>-4275.0135639762448</v>
      </c>
      <c r="AF1865" s="24">
        <v>0</v>
      </c>
      <c r="AG1865" s="24">
        <v>0.41352299409618354</v>
      </c>
      <c r="AH1865" s="24">
        <v>-0.17967037936409724</v>
      </c>
      <c r="AI1865" s="24">
        <v>0.23385261473208629</v>
      </c>
      <c r="AJ1865" s="24">
        <v>0</v>
      </c>
      <c r="AK1865" s="24">
        <v>0</v>
      </c>
      <c r="AL1865" s="24">
        <v>0</v>
      </c>
      <c r="AM1865" s="24">
        <v>0</v>
      </c>
      <c r="AN1865" s="24">
        <v>0</v>
      </c>
      <c r="AO1865" s="24">
        <v>0</v>
      </c>
      <c r="AP1865" s="24">
        <v>0</v>
      </c>
      <c r="AQ1865" s="24">
        <v>475.00150710847174</v>
      </c>
      <c r="AR1865" s="24">
        <v>-166.51736073725624</v>
      </c>
      <c r="AS1865" s="24">
        <v>308.48414637120413</v>
      </c>
      <c r="AT1865" s="24">
        <v>-308.48414637119276</v>
      </c>
      <c r="AU1865" s="24">
        <v>-475.00150710847811</v>
      </c>
      <c r="AV1865" s="24">
        <v>0</v>
      </c>
      <c r="AW1865" s="24">
        <v>0</v>
      </c>
      <c r="AX1865" s="24">
        <v>0</v>
      </c>
      <c r="AY1865" s="24">
        <v>0</v>
      </c>
      <c r="AZ1865" s="24">
        <v>0</v>
      </c>
      <c r="BA1865" s="24">
        <v>-0.23385261473208629</v>
      </c>
      <c r="BB1865" s="24">
        <v>-0.41352299409618354</v>
      </c>
      <c r="BC1865" s="24">
        <v>-0.23385261473208629</v>
      </c>
      <c r="BD1865" s="24">
        <v>-0.41352299409618354</v>
      </c>
      <c r="BE1865" s="24">
        <v>0</v>
      </c>
      <c r="BF1865" s="24">
        <v>0</v>
      </c>
      <c r="BG1865" s="24">
        <v>0</v>
      </c>
      <c r="BH1865" s="24">
        <v>0</v>
      </c>
      <c r="BI1865" s="24">
        <v>0</v>
      </c>
      <c r="BJ1865" s="24">
        <v>0</v>
      </c>
      <c r="BK1865" s="24">
        <v>0</v>
      </c>
      <c r="BL1865" s="24">
        <v>0</v>
      </c>
    </row>
    <row r="1866" spans="1:64" x14ac:dyDescent="0.25">
      <c r="A1866" t="s">
        <v>5127</v>
      </c>
      <c r="B1866">
        <v>178</v>
      </c>
      <c r="C1866">
        <v>4</v>
      </c>
      <c r="D1866">
        <v>15</v>
      </c>
      <c r="E1866" s="24">
        <v>0</v>
      </c>
      <c r="F1866" s="24">
        <v>0</v>
      </c>
      <c r="G1866" s="24">
        <v>0</v>
      </c>
      <c r="H1866" s="24">
        <v>0</v>
      </c>
      <c r="I1866" s="24">
        <v>0</v>
      </c>
      <c r="J1866" s="24">
        <v>0</v>
      </c>
      <c r="K1866" s="24">
        <v>4667.4221544638276</v>
      </c>
      <c r="L1866" s="24">
        <v>-1631.3090083673596</v>
      </c>
      <c r="M1866" s="24">
        <v>3036.113146096468</v>
      </c>
      <c r="N1866" s="24">
        <v>-3036.113146096468</v>
      </c>
      <c r="O1866" s="24">
        <v>-4667.4221544638276</v>
      </c>
      <c r="P1866" s="24">
        <v>0</v>
      </c>
      <c r="Q1866" s="24">
        <v>0.40659539394573585</v>
      </c>
      <c r="R1866" s="24">
        <v>-0.1766951364097622</v>
      </c>
      <c r="S1866" s="24">
        <v>0.22990025753597365</v>
      </c>
      <c r="T1866" s="24">
        <v>0</v>
      </c>
      <c r="U1866" s="24">
        <v>0</v>
      </c>
      <c r="V1866" s="24">
        <v>0</v>
      </c>
      <c r="W1866" s="24">
        <v>0</v>
      </c>
      <c r="X1866" s="24">
        <v>0</v>
      </c>
      <c r="Y1866" s="24">
        <v>0</v>
      </c>
      <c r="Z1866" s="24">
        <v>0</v>
      </c>
      <c r="AA1866" s="24">
        <v>4200.6799390174447</v>
      </c>
      <c r="AB1866" s="24">
        <v>-1468.1781075306208</v>
      </c>
      <c r="AC1866" s="24">
        <v>2732.5018314868212</v>
      </c>
      <c r="AD1866" s="24">
        <v>-2732.5018314868212</v>
      </c>
      <c r="AE1866" s="24">
        <v>-4200.6799390174565</v>
      </c>
      <c r="AF1866" s="24">
        <v>0</v>
      </c>
      <c r="AG1866" s="24">
        <v>0.40659539394573585</v>
      </c>
      <c r="AH1866" s="24">
        <v>-0.1766951364097622</v>
      </c>
      <c r="AI1866" s="24">
        <v>0.22990025753597365</v>
      </c>
      <c r="AJ1866" s="24">
        <v>0</v>
      </c>
      <c r="AK1866" s="24">
        <v>0</v>
      </c>
      <c r="AL1866" s="24">
        <v>0</v>
      </c>
      <c r="AM1866" s="24">
        <v>0</v>
      </c>
      <c r="AN1866" s="24">
        <v>0</v>
      </c>
      <c r="AO1866" s="24">
        <v>0</v>
      </c>
      <c r="AP1866" s="24">
        <v>0</v>
      </c>
      <c r="AQ1866" s="24">
        <v>466.74221544638294</v>
      </c>
      <c r="AR1866" s="24">
        <v>-163.13090083673887</v>
      </c>
      <c r="AS1866" s="24">
        <v>303.6113146096468</v>
      </c>
      <c r="AT1866" s="24">
        <v>-303.6113146096468</v>
      </c>
      <c r="AU1866" s="24">
        <v>-466.74221544637112</v>
      </c>
      <c r="AV1866" s="24">
        <v>0</v>
      </c>
      <c r="AW1866" s="24">
        <v>0</v>
      </c>
      <c r="AX1866" s="24">
        <v>0</v>
      </c>
      <c r="AY1866" s="24">
        <v>0</v>
      </c>
      <c r="AZ1866" s="24">
        <v>0</v>
      </c>
      <c r="BA1866" s="24">
        <v>-0.22990025753597365</v>
      </c>
      <c r="BB1866" s="24">
        <v>-0.40659539394573585</v>
      </c>
      <c r="BC1866" s="24">
        <v>-0.22990025753597365</v>
      </c>
      <c r="BD1866" s="24">
        <v>-0.40659539394573585</v>
      </c>
      <c r="BE1866" s="24">
        <v>0</v>
      </c>
      <c r="BF1866" s="24">
        <v>0</v>
      </c>
      <c r="BG1866" s="24">
        <v>0</v>
      </c>
      <c r="BH1866" s="24">
        <v>0</v>
      </c>
      <c r="BI1866" s="24">
        <v>0</v>
      </c>
      <c r="BJ1866" s="24">
        <v>0</v>
      </c>
      <c r="BK1866" s="24">
        <v>0</v>
      </c>
      <c r="BL1866" s="24">
        <v>0</v>
      </c>
    </row>
    <row r="1867" spans="1:64" x14ac:dyDescent="0.25">
      <c r="A1867" t="s">
        <v>5127</v>
      </c>
      <c r="B1867">
        <v>179</v>
      </c>
      <c r="C1867">
        <v>4</v>
      </c>
      <c r="D1867">
        <v>15</v>
      </c>
      <c r="E1867" s="24">
        <v>0</v>
      </c>
      <c r="F1867" s="24">
        <v>0</v>
      </c>
      <c r="G1867" s="24">
        <v>0</v>
      </c>
      <c r="H1867" s="24">
        <v>0</v>
      </c>
      <c r="I1867" s="24">
        <v>0</v>
      </c>
      <c r="J1867" s="24">
        <v>0</v>
      </c>
      <c r="K1867" s="24">
        <v>4586.7016006400809</v>
      </c>
      <c r="L1867" s="24">
        <v>-1598.2514177104458</v>
      </c>
      <c r="M1867" s="24">
        <v>2988.450182929635</v>
      </c>
      <c r="N1867" s="24">
        <v>-2988.450182929635</v>
      </c>
      <c r="O1867" s="24">
        <v>-4586.7016006400809</v>
      </c>
      <c r="P1867" s="24">
        <v>0</v>
      </c>
      <c r="Q1867" s="24">
        <v>0.39982257626297724</v>
      </c>
      <c r="R1867" s="24">
        <v>-0.1737838286250053</v>
      </c>
      <c r="S1867" s="24">
        <v>0.22603874763797194</v>
      </c>
      <c r="T1867" s="24">
        <v>0</v>
      </c>
      <c r="U1867" s="24">
        <v>0</v>
      </c>
      <c r="V1867" s="24">
        <v>0</v>
      </c>
      <c r="W1867" s="24">
        <v>0</v>
      </c>
      <c r="X1867" s="24">
        <v>0</v>
      </c>
      <c r="Y1867" s="24">
        <v>0</v>
      </c>
      <c r="Z1867" s="24">
        <v>0</v>
      </c>
      <c r="AA1867" s="24">
        <v>4128.0314405760728</v>
      </c>
      <c r="AB1867" s="24">
        <v>-1438.4262759393969</v>
      </c>
      <c r="AC1867" s="24">
        <v>2689.6051646366718</v>
      </c>
      <c r="AD1867" s="24">
        <v>-2689.6051646366832</v>
      </c>
      <c r="AE1867" s="24">
        <v>-4128.0314405760728</v>
      </c>
      <c r="AF1867" s="24">
        <v>0</v>
      </c>
      <c r="AG1867" s="24">
        <v>0.39982257626297724</v>
      </c>
      <c r="AH1867" s="24">
        <v>-0.1737838286250053</v>
      </c>
      <c r="AI1867" s="24">
        <v>0.22603874763797194</v>
      </c>
      <c r="AJ1867" s="24">
        <v>0</v>
      </c>
      <c r="AK1867" s="24">
        <v>0</v>
      </c>
      <c r="AL1867" s="24">
        <v>0</v>
      </c>
      <c r="AM1867" s="24">
        <v>0</v>
      </c>
      <c r="AN1867" s="24">
        <v>0</v>
      </c>
      <c r="AO1867" s="24">
        <v>0</v>
      </c>
      <c r="AP1867" s="24">
        <v>0</v>
      </c>
      <c r="AQ1867" s="24">
        <v>458.67016006400809</v>
      </c>
      <c r="AR1867" s="24">
        <v>-159.82514177104895</v>
      </c>
      <c r="AS1867" s="24">
        <v>298.84501829296323</v>
      </c>
      <c r="AT1867" s="24">
        <v>-298.84501829295186</v>
      </c>
      <c r="AU1867" s="24">
        <v>-458.67016006400809</v>
      </c>
      <c r="AV1867" s="24">
        <v>0</v>
      </c>
      <c r="AW1867" s="24">
        <v>0</v>
      </c>
      <c r="AX1867" s="24">
        <v>0</v>
      </c>
      <c r="AY1867" s="24">
        <v>0</v>
      </c>
      <c r="AZ1867" s="24">
        <v>0</v>
      </c>
      <c r="BA1867" s="24">
        <v>-0.22603874763797194</v>
      </c>
      <c r="BB1867" s="24">
        <v>-0.39982257626297724</v>
      </c>
      <c r="BC1867" s="24">
        <v>-0.22603874763797194</v>
      </c>
      <c r="BD1867" s="24">
        <v>-0.39982257626297724</v>
      </c>
      <c r="BE1867" s="24">
        <v>0</v>
      </c>
      <c r="BF1867" s="24">
        <v>0</v>
      </c>
      <c r="BG1867" s="24">
        <v>0</v>
      </c>
      <c r="BH1867" s="24">
        <v>0</v>
      </c>
      <c r="BI1867" s="24">
        <v>0</v>
      </c>
      <c r="BJ1867" s="24">
        <v>0</v>
      </c>
      <c r="BK1867" s="24">
        <v>0</v>
      </c>
      <c r="BL1867" s="24">
        <v>0</v>
      </c>
    </row>
    <row r="1868" spans="1:64" x14ac:dyDescent="0.25">
      <c r="A1868" t="s">
        <v>5127</v>
      </c>
      <c r="B1868">
        <v>180</v>
      </c>
      <c r="C1868">
        <v>4</v>
      </c>
      <c r="D1868">
        <v>15</v>
      </c>
      <c r="E1868" s="24">
        <v>0</v>
      </c>
      <c r="F1868" s="24">
        <v>0</v>
      </c>
      <c r="G1868" s="24">
        <v>0</v>
      </c>
      <c r="H1868" s="24">
        <v>0</v>
      </c>
      <c r="I1868" s="24">
        <v>0</v>
      </c>
      <c r="J1868" s="24">
        <v>0</v>
      </c>
      <c r="K1868" s="24">
        <v>4507.8005559025332</v>
      </c>
      <c r="L1868" s="24">
        <v>-1565.9780456237495</v>
      </c>
      <c r="M1868" s="24">
        <v>2941.8225102787837</v>
      </c>
      <c r="N1868" s="24">
        <v>-2941.8225102787837</v>
      </c>
      <c r="O1868" s="24">
        <v>-4507.8005559025332</v>
      </c>
      <c r="P1868" s="24">
        <v>0</v>
      </c>
      <c r="Q1868" s="24">
        <v>0.39320017189697865</v>
      </c>
      <c r="R1868" s="24">
        <v>-0.17093475246747403</v>
      </c>
      <c r="S1868" s="24">
        <v>0.22226541942950462</v>
      </c>
      <c r="T1868" s="24">
        <v>0</v>
      </c>
      <c r="U1868" s="24">
        <v>0</v>
      </c>
      <c r="V1868" s="24">
        <v>0</v>
      </c>
      <c r="W1868" s="24">
        <v>0</v>
      </c>
      <c r="X1868" s="24">
        <v>0</v>
      </c>
      <c r="Y1868" s="24">
        <v>0</v>
      </c>
      <c r="Z1868" s="24">
        <v>0</v>
      </c>
      <c r="AA1868" s="24">
        <v>4057.0205003122801</v>
      </c>
      <c r="AB1868" s="24">
        <v>-1409.3802410613789</v>
      </c>
      <c r="AC1868" s="24">
        <v>2647.6402592509053</v>
      </c>
      <c r="AD1868" s="24">
        <v>-2647.6402592508821</v>
      </c>
      <c r="AE1868" s="24">
        <v>-4057.0205003122683</v>
      </c>
      <c r="AF1868" s="24">
        <v>0</v>
      </c>
      <c r="AG1868" s="24">
        <v>0.39320017189697865</v>
      </c>
      <c r="AH1868" s="24">
        <v>-0.17093475246747403</v>
      </c>
      <c r="AI1868" s="24">
        <v>0.22226541942950462</v>
      </c>
      <c r="AJ1868" s="24">
        <v>0</v>
      </c>
      <c r="AK1868" s="24">
        <v>0</v>
      </c>
      <c r="AL1868" s="24">
        <v>0</v>
      </c>
      <c r="AM1868" s="24">
        <v>0</v>
      </c>
      <c r="AN1868" s="24">
        <v>0</v>
      </c>
      <c r="AO1868" s="24">
        <v>0</v>
      </c>
      <c r="AP1868" s="24">
        <v>0</v>
      </c>
      <c r="AQ1868" s="24">
        <v>450.78005559025314</v>
      </c>
      <c r="AR1868" s="24">
        <v>-156.59780456237058</v>
      </c>
      <c r="AS1868" s="24">
        <v>294.18225102787846</v>
      </c>
      <c r="AT1868" s="24">
        <v>-294.18225102790166</v>
      </c>
      <c r="AU1868" s="24">
        <v>-450.78005559026496</v>
      </c>
      <c r="AV1868" s="24">
        <v>0</v>
      </c>
      <c r="AW1868" s="24">
        <v>0</v>
      </c>
      <c r="AX1868" s="24">
        <v>0</v>
      </c>
      <c r="AY1868" s="24">
        <v>0</v>
      </c>
      <c r="AZ1868" s="24">
        <v>0</v>
      </c>
      <c r="BA1868" s="24">
        <v>-0.22226541942950462</v>
      </c>
      <c r="BB1868" s="24">
        <v>-0.39320017189697865</v>
      </c>
      <c r="BC1868" s="24">
        <v>-0.22226541942950462</v>
      </c>
      <c r="BD1868" s="24">
        <v>-0.39320017189697865</v>
      </c>
      <c r="BE1868" s="24">
        <v>0</v>
      </c>
      <c r="BF1868" s="24">
        <v>0</v>
      </c>
      <c r="BG1868" s="24">
        <v>0</v>
      </c>
      <c r="BH1868" s="24">
        <v>0</v>
      </c>
      <c r="BI1868" s="24">
        <v>0</v>
      </c>
      <c r="BJ1868" s="24">
        <v>0</v>
      </c>
      <c r="BK1868" s="24">
        <v>0</v>
      </c>
      <c r="BL1868" s="24">
        <v>0</v>
      </c>
    </row>
    <row r="1869" spans="1:64" x14ac:dyDescent="0.25">
      <c r="A1869" t="s">
        <v>5127</v>
      </c>
      <c r="B1869">
        <v>181</v>
      </c>
      <c r="C1869">
        <v>1</v>
      </c>
      <c r="D1869">
        <v>16</v>
      </c>
      <c r="E1869" s="24">
        <v>0</v>
      </c>
      <c r="F1869" s="24">
        <v>0</v>
      </c>
      <c r="G1869" s="24">
        <v>0</v>
      </c>
      <c r="H1869" s="24">
        <v>0</v>
      </c>
      <c r="I1869" s="24">
        <v>0</v>
      </c>
      <c r="J1869" s="24">
        <v>0</v>
      </c>
      <c r="K1869" s="24">
        <v>4430.6679619094357</v>
      </c>
      <c r="L1869" s="24">
        <v>-1534.4668529992923</v>
      </c>
      <c r="M1869" s="24">
        <v>2896.2011089101434</v>
      </c>
      <c r="N1869" s="24">
        <v>-2896.2011089101434</v>
      </c>
      <c r="O1869" s="24">
        <v>-4430.6679619094357</v>
      </c>
      <c r="P1869" s="24">
        <v>0</v>
      </c>
      <c r="Q1869" s="24">
        <v>0.38672396157062394</v>
      </c>
      <c r="R1869" s="24">
        <v>-0.16814625867436916</v>
      </c>
      <c r="S1869" s="24">
        <v>0.21857770289625478</v>
      </c>
      <c r="T1869" s="24">
        <v>0</v>
      </c>
      <c r="U1869" s="24">
        <v>0</v>
      </c>
      <c r="V1869" s="24">
        <v>0</v>
      </c>
      <c r="W1869" s="24">
        <v>0</v>
      </c>
      <c r="X1869" s="24">
        <v>0</v>
      </c>
      <c r="Y1869" s="24">
        <v>0</v>
      </c>
      <c r="Z1869" s="24">
        <v>0</v>
      </c>
      <c r="AA1869" s="24">
        <v>3987.6011657184922</v>
      </c>
      <c r="AB1869" s="24">
        <v>-1381.0201676993602</v>
      </c>
      <c r="AC1869" s="24">
        <v>2606.5809980191293</v>
      </c>
      <c r="AD1869" s="24">
        <v>-2606.5809980191407</v>
      </c>
      <c r="AE1869" s="24">
        <v>-3987.6011657185154</v>
      </c>
      <c r="AF1869" s="24">
        <v>0</v>
      </c>
      <c r="AG1869" s="24">
        <v>0.38672396157062394</v>
      </c>
      <c r="AH1869" s="24">
        <v>-0.16814625867436916</v>
      </c>
      <c r="AI1869" s="24">
        <v>0.21857770289625478</v>
      </c>
      <c r="AJ1869" s="24">
        <v>0</v>
      </c>
      <c r="AK1869" s="24">
        <v>0</v>
      </c>
      <c r="AL1869" s="24">
        <v>0</v>
      </c>
      <c r="AM1869" s="24">
        <v>0</v>
      </c>
      <c r="AN1869" s="24">
        <v>0</v>
      </c>
      <c r="AO1869" s="24">
        <v>0</v>
      </c>
      <c r="AP1869" s="24">
        <v>0</v>
      </c>
      <c r="AQ1869" s="24">
        <v>443.06679619094348</v>
      </c>
      <c r="AR1869" s="24">
        <v>-153.44668529993214</v>
      </c>
      <c r="AS1869" s="24">
        <v>289.62011089101406</v>
      </c>
      <c r="AT1869" s="24">
        <v>-289.6201108910027</v>
      </c>
      <c r="AU1869" s="24">
        <v>-443.06679619092029</v>
      </c>
      <c r="AV1869" s="24">
        <v>0</v>
      </c>
      <c r="AW1869" s="24">
        <v>0</v>
      </c>
      <c r="AX1869" s="24">
        <v>0</v>
      </c>
      <c r="AY1869" s="24">
        <v>0</v>
      </c>
      <c r="AZ1869" s="24">
        <v>0</v>
      </c>
      <c r="BA1869" s="24">
        <v>-0.21857770289625478</v>
      </c>
      <c r="BB1869" s="24">
        <v>-0.38672396157062394</v>
      </c>
      <c r="BC1869" s="24">
        <v>-0.21857770289625478</v>
      </c>
      <c r="BD1869" s="24">
        <v>-0.38672396157062394</v>
      </c>
      <c r="BE1869" s="24">
        <v>0</v>
      </c>
      <c r="BF1869" s="24">
        <v>0</v>
      </c>
      <c r="BG1869" s="24">
        <v>0</v>
      </c>
      <c r="BH1869" s="24">
        <v>0</v>
      </c>
      <c r="BI1869" s="24">
        <v>0</v>
      </c>
      <c r="BJ1869" s="24">
        <v>0</v>
      </c>
      <c r="BK1869" s="24">
        <v>0</v>
      </c>
      <c r="BL1869" s="24">
        <v>0</v>
      </c>
    </row>
    <row r="1870" spans="1:64" x14ac:dyDescent="0.25">
      <c r="A1870" t="s">
        <v>5127</v>
      </c>
      <c r="B1870">
        <v>182</v>
      </c>
      <c r="C1870">
        <v>1</v>
      </c>
      <c r="D1870">
        <v>16</v>
      </c>
      <c r="E1870" s="24">
        <v>0</v>
      </c>
      <c r="F1870" s="24">
        <v>0</v>
      </c>
      <c r="G1870" s="24">
        <v>0</v>
      </c>
      <c r="H1870" s="24">
        <v>0</v>
      </c>
      <c r="I1870" s="24">
        <v>0</v>
      </c>
      <c r="J1870" s="24">
        <v>0</v>
      </c>
      <c r="K1870" s="24">
        <v>4355.25448421482</v>
      </c>
      <c r="L1870" s="24">
        <v>-1503.6965231783688</v>
      </c>
      <c r="M1870" s="24">
        <v>2851.5579610364512</v>
      </c>
      <c r="N1870" s="24">
        <v>-2851.5579610364512</v>
      </c>
      <c r="O1870" s="24">
        <v>-4355.25448421482</v>
      </c>
      <c r="P1870" s="24">
        <v>0</v>
      </c>
      <c r="Q1870" s="24">
        <v>0.38038986981575817</v>
      </c>
      <c r="R1870" s="24">
        <v>-0.16541675025928271</v>
      </c>
      <c r="S1870" s="24">
        <v>0.21497311955647547</v>
      </c>
      <c r="T1870" s="24">
        <v>0</v>
      </c>
      <c r="U1870" s="24">
        <v>0</v>
      </c>
      <c r="V1870" s="24">
        <v>0</v>
      </c>
      <c r="W1870" s="24">
        <v>0</v>
      </c>
      <c r="X1870" s="24">
        <v>0</v>
      </c>
      <c r="Y1870" s="24">
        <v>0</v>
      </c>
      <c r="Z1870" s="24">
        <v>0</v>
      </c>
      <c r="AA1870" s="24">
        <v>3919.729035793338</v>
      </c>
      <c r="AB1870" s="24">
        <v>-1353.3268708605319</v>
      </c>
      <c r="AC1870" s="24">
        <v>2566.402164932806</v>
      </c>
      <c r="AD1870" s="24">
        <v>-2566.402164932806</v>
      </c>
      <c r="AE1870" s="24">
        <v>-3919.729035793338</v>
      </c>
      <c r="AF1870" s="24">
        <v>0</v>
      </c>
      <c r="AG1870" s="24">
        <v>0.38038986981575817</v>
      </c>
      <c r="AH1870" s="24">
        <v>-0.16541675025928271</v>
      </c>
      <c r="AI1870" s="24">
        <v>0.21497311955647547</v>
      </c>
      <c r="AJ1870" s="24">
        <v>0</v>
      </c>
      <c r="AK1870" s="24">
        <v>0</v>
      </c>
      <c r="AL1870" s="24">
        <v>0</v>
      </c>
      <c r="AM1870" s="24">
        <v>0</v>
      </c>
      <c r="AN1870" s="24">
        <v>0</v>
      </c>
      <c r="AO1870" s="24">
        <v>0</v>
      </c>
      <c r="AP1870" s="24">
        <v>0</v>
      </c>
      <c r="AQ1870" s="24">
        <v>435.525448421482</v>
      </c>
      <c r="AR1870" s="24">
        <v>-150.36965231783688</v>
      </c>
      <c r="AS1870" s="24">
        <v>285.15579610364512</v>
      </c>
      <c r="AT1870" s="24">
        <v>-285.15579610364512</v>
      </c>
      <c r="AU1870" s="24">
        <v>-435.525448421482</v>
      </c>
      <c r="AV1870" s="24">
        <v>0</v>
      </c>
      <c r="AW1870" s="24">
        <v>0</v>
      </c>
      <c r="AX1870" s="24">
        <v>0</v>
      </c>
      <c r="AY1870" s="24">
        <v>0</v>
      </c>
      <c r="AZ1870" s="24">
        <v>0</v>
      </c>
      <c r="BA1870" s="24">
        <v>-0.21497311955647547</v>
      </c>
      <c r="BB1870" s="24">
        <v>-0.38038986981575817</v>
      </c>
      <c r="BC1870" s="24">
        <v>-0.21497311955647547</v>
      </c>
      <c r="BD1870" s="24">
        <v>-0.38038986981575817</v>
      </c>
      <c r="BE1870" s="24">
        <v>0</v>
      </c>
      <c r="BF1870" s="24">
        <v>0</v>
      </c>
      <c r="BG1870" s="24">
        <v>0</v>
      </c>
      <c r="BH1870" s="24">
        <v>0</v>
      </c>
      <c r="BI1870" s="24">
        <v>0</v>
      </c>
      <c r="BJ1870" s="24">
        <v>0</v>
      </c>
      <c r="BK1870" s="24">
        <v>0</v>
      </c>
      <c r="BL1870" s="24">
        <v>0</v>
      </c>
    </row>
    <row r="1871" spans="1:64" x14ac:dyDescent="0.25">
      <c r="A1871" t="s">
        <v>5127</v>
      </c>
      <c r="B1871">
        <v>183</v>
      </c>
      <c r="C1871">
        <v>1</v>
      </c>
      <c r="D1871">
        <v>16</v>
      </c>
      <c r="E1871" s="24">
        <v>0</v>
      </c>
      <c r="F1871" s="24">
        <v>0</v>
      </c>
      <c r="G1871" s="24">
        <v>0</v>
      </c>
      <c r="H1871" s="24">
        <v>0</v>
      </c>
      <c r="I1871" s="24">
        <v>0</v>
      </c>
      <c r="J1871" s="24">
        <v>0</v>
      </c>
      <c r="K1871" s="24">
        <v>4281.5124440258369</v>
      </c>
      <c r="L1871" s="24">
        <v>-1473.6464348537847</v>
      </c>
      <c r="M1871" s="24">
        <v>2807.8660091720521</v>
      </c>
      <c r="N1871" s="24">
        <v>-2807.8660091720521</v>
      </c>
      <c r="O1871" s="24">
        <v>-4281.5124440258369</v>
      </c>
      <c r="P1871" s="24">
        <v>0</v>
      </c>
      <c r="Q1871" s="24">
        <v>0.37419395918300324</v>
      </c>
      <c r="R1871" s="24">
        <v>-0.16274468058179536</v>
      </c>
      <c r="S1871" s="24">
        <v>0.21144927860120788</v>
      </c>
      <c r="T1871" s="24">
        <v>0</v>
      </c>
      <c r="U1871" s="24">
        <v>0</v>
      </c>
      <c r="V1871" s="24">
        <v>0</v>
      </c>
      <c r="W1871" s="24">
        <v>0</v>
      </c>
      <c r="X1871" s="24">
        <v>0</v>
      </c>
      <c r="Y1871" s="24">
        <v>0</v>
      </c>
      <c r="Z1871" s="24">
        <v>0</v>
      </c>
      <c r="AA1871" s="24">
        <v>3853.3611996232535</v>
      </c>
      <c r="AB1871" s="24">
        <v>-1326.2817913684048</v>
      </c>
      <c r="AC1871" s="24">
        <v>2527.0794082548468</v>
      </c>
      <c r="AD1871" s="24">
        <v>-2527.0794082548528</v>
      </c>
      <c r="AE1871" s="24">
        <v>-3853.3611996232357</v>
      </c>
      <c r="AF1871" s="24">
        <v>0</v>
      </c>
      <c r="AG1871" s="24">
        <v>0.37419395918300324</v>
      </c>
      <c r="AH1871" s="24">
        <v>-0.16274468058179536</v>
      </c>
      <c r="AI1871" s="24">
        <v>0.21144927860120788</v>
      </c>
      <c r="AJ1871" s="24">
        <v>0</v>
      </c>
      <c r="AK1871" s="24">
        <v>0</v>
      </c>
      <c r="AL1871" s="24">
        <v>0</v>
      </c>
      <c r="AM1871" s="24">
        <v>0</v>
      </c>
      <c r="AN1871" s="24">
        <v>0</v>
      </c>
      <c r="AO1871" s="24">
        <v>0</v>
      </c>
      <c r="AP1871" s="24">
        <v>0</v>
      </c>
      <c r="AQ1871" s="24">
        <v>428.15124440258342</v>
      </c>
      <c r="AR1871" s="24">
        <v>-147.36464348537993</v>
      </c>
      <c r="AS1871" s="24">
        <v>280.78660091720531</v>
      </c>
      <c r="AT1871" s="24">
        <v>-280.78660091719939</v>
      </c>
      <c r="AU1871" s="24">
        <v>-428.15124440260115</v>
      </c>
      <c r="AV1871" s="24">
        <v>0</v>
      </c>
      <c r="AW1871" s="24">
        <v>0</v>
      </c>
      <c r="AX1871" s="24">
        <v>0</v>
      </c>
      <c r="AY1871" s="24">
        <v>0</v>
      </c>
      <c r="AZ1871" s="24">
        <v>0</v>
      </c>
      <c r="BA1871" s="24">
        <v>-0.21144927860120788</v>
      </c>
      <c r="BB1871" s="24">
        <v>-0.37419395918300324</v>
      </c>
      <c r="BC1871" s="24">
        <v>-0.21144927860120788</v>
      </c>
      <c r="BD1871" s="24">
        <v>-0.37419395918300324</v>
      </c>
      <c r="BE1871" s="24">
        <v>0</v>
      </c>
      <c r="BF1871" s="24">
        <v>0</v>
      </c>
      <c r="BG1871" s="24">
        <v>0</v>
      </c>
      <c r="BH1871" s="24">
        <v>0</v>
      </c>
      <c r="BI1871" s="24">
        <v>0</v>
      </c>
      <c r="BJ1871" s="24">
        <v>0</v>
      </c>
      <c r="BK1871" s="24">
        <v>0</v>
      </c>
      <c r="BL1871" s="24">
        <v>0</v>
      </c>
    </row>
    <row r="1872" spans="1:64" x14ac:dyDescent="0.25">
      <c r="A1872" t="s">
        <v>5127</v>
      </c>
      <c r="B1872">
        <v>184</v>
      </c>
      <c r="C1872">
        <v>2</v>
      </c>
      <c r="D1872">
        <v>16</v>
      </c>
      <c r="E1872" s="24">
        <v>0</v>
      </c>
      <c r="F1872" s="24">
        <v>0</v>
      </c>
      <c r="G1872" s="24">
        <v>0</v>
      </c>
      <c r="H1872" s="24">
        <v>0</v>
      </c>
      <c r="I1872" s="24">
        <v>0</v>
      </c>
      <c r="J1872" s="24">
        <v>0</v>
      </c>
      <c r="K1872" s="24">
        <v>4209.3957530707121</v>
      </c>
      <c r="L1872" s="24">
        <v>-1444.2966361129656</v>
      </c>
      <c r="M1872" s="24">
        <v>2765.0991169577464</v>
      </c>
      <c r="N1872" s="24">
        <v>-2765.0991169577464</v>
      </c>
      <c r="O1872" s="24">
        <v>-4209.3957530707121</v>
      </c>
      <c r="P1872" s="24">
        <v>0</v>
      </c>
      <c r="Q1872" s="24">
        <v>0.36813242472715046</v>
      </c>
      <c r="R1872" s="24">
        <v>-0.1601285515073414</v>
      </c>
      <c r="S1872" s="24">
        <v>0.20800387321980907</v>
      </c>
      <c r="T1872" s="24">
        <v>0</v>
      </c>
      <c r="U1872" s="24">
        <v>0</v>
      </c>
      <c r="V1872" s="24">
        <v>0</v>
      </c>
      <c r="W1872" s="24">
        <v>0</v>
      </c>
      <c r="X1872" s="24">
        <v>0</v>
      </c>
      <c r="Y1872" s="24">
        <v>0</v>
      </c>
      <c r="Z1872" s="24">
        <v>0</v>
      </c>
      <c r="AA1872" s="24">
        <v>3788.4561777636409</v>
      </c>
      <c r="AB1872" s="24">
        <v>-1299.8669725016734</v>
      </c>
      <c r="AC1872" s="24">
        <v>2488.589205261972</v>
      </c>
      <c r="AD1872" s="24">
        <v>-2488.5892052619602</v>
      </c>
      <c r="AE1872" s="24">
        <v>-3788.4561777636409</v>
      </c>
      <c r="AF1872" s="24">
        <v>0</v>
      </c>
      <c r="AG1872" s="24">
        <v>0.36813242472715046</v>
      </c>
      <c r="AH1872" s="24">
        <v>-0.1601285515073414</v>
      </c>
      <c r="AI1872" s="24">
        <v>0.20800387321980907</v>
      </c>
      <c r="AJ1872" s="24">
        <v>0</v>
      </c>
      <c r="AK1872" s="24">
        <v>0</v>
      </c>
      <c r="AL1872" s="24">
        <v>0</v>
      </c>
      <c r="AM1872" s="24">
        <v>0</v>
      </c>
      <c r="AN1872" s="24">
        <v>0</v>
      </c>
      <c r="AO1872" s="24">
        <v>0</v>
      </c>
      <c r="AP1872" s="24">
        <v>0</v>
      </c>
      <c r="AQ1872" s="24">
        <v>420.93957530707121</v>
      </c>
      <c r="AR1872" s="24">
        <v>-144.4296636112922</v>
      </c>
      <c r="AS1872" s="24">
        <v>276.50991169577446</v>
      </c>
      <c r="AT1872" s="24">
        <v>-276.50991169578629</v>
      </c>
      <c r="AU1872" s="24">
        <v>-420.93957530707121</v>
      </c>
      <c r="AV1872" s="24">
        <v>0</v>
      </c>
      <c r="AW1872" s="24">
        <v>0</v>
      </c>
      <c r="AX1872" s="24">
        <v>0</v>
      </c>
      <c r="AY1872" s="24">
        <v>0</v>
      </c>
      <c r="AZ1872" s="24">
        <v>0</v>
      </c>
      <c r="BA1872" s="24">
        <v>-0.20800387321980907</v>
      </c>
      <c r="BB1872" s="24">
        <v>-0.36813242472715046</v>
      </c>
      <c r="BC1872" s="24">
        <v>-0.20800387321980907</v>
      </c>
      <c r="BD1872" s="24">
        <v>-0.36813242472715046</v>
      </c>
      <c r="BE1872" s="24">
        <v>0</v>
      </c>
      <c r="BF1872" s="24">
        <v>0</v>
      </c>
      <c r="BG1872" s="24">
        <v>0</v>
      </c>
      <c r="BH1872" s="24">
        <v>0</v>
      </c>
      <c r="BI1872" s="24">
        <v>0</v>
      </c>
      <c r="BJ1872" s="24">
        <v>0</v>
      </c>
      <c r="BK1872" s="24">
        <v>0</v>
      </c>
      <c r="BL1872" s="24">
        <v>0</v>
      </c>
    </row>
    <row r="1873" spans="1:64" x14ac:dyDescent="0.25">
      <c r="A1873" t="s">
        <v>5127</v>
      </c>
      <c r="B1873">
        <v>185</v>
      </c>
      <c r="C1873">
        <v>2</v>
      </c>
      <c r="D1873">
        <v>16</v>
      </c>
      <c r="E1873" s="24">
        <v>0</v>
      </c>
      <c r="F1873" s="24">
        <v>0</v>
      </c>
      <c r="G1873" s="24">
        <v>0</v>
      </c>
      <c r="H1873" s="24">
        <v>0</v>
      </c>
      <c r="I1873" s="24">
        <v>0</v>
      </c>
      <c r="J1873" s="24">
        <v>0</v>
      </c>
      <c r="K1873" s="24">
        <v>4138.8598514413461</v>
      </c>
      <c r="L1873" s="24">
        <v>-1415.6278196210042</v>
      </c>
      <c r="M1873" s="24">
        <v>2723.2320318203419</v>
      </c>
      <c r="N1873" s="24">
        <v>-2723.2320318203419</v>
      </c>
      <c r="O1873" s="24">
        <v>-4138.8598514413461</v>
      </c>
      <c r="P1873" s="24">
        <v>0</v>
      </c>
      <c r="Q1873" s="24">
        <v>0.36220158874323261</v>
      </c>
      <c r="R1873" s="24">
        <v>-0.1575669116359677</v>
      </c>
      <c r="S1873" s="24">
        <v>0.20463467710726491</v>
      </c>
      <c r="T1873" s="24">
        <v>0</v>
      </c>
      <c r="U1873" s="24">
        <v>0</v>
      </c>
      <c r="V1873" s="24">
        <v>0</v>
      </c>
      <c r="W1873" s="24">
        <v>0</v>
      </c>
      <c r="X1873" s="24">
        <v>0</v>
      </c>
      <c r="Y1873" s="24">
        <v>0</v>
      </c>
      <c r="Z1873" s="24">
        <v>0</v>
      </c>
      <c r="AA1873" s="24">
        <v>3724.9738662972118</v>
      </c>
      <c r="AB1873" s="24">
        <v>-1274.0650376589037</v>
      </c>
      <c r="AC1873" s="24">
        <v>2450.908828638308</v>
      </c>
      <c r="AD1873" s="24">
        <v>-2450.9088286383194</v>
      </c>
      <c r="AE1873" s="24">
        <v>-3724.9738662972231</v>
      </c>
      <c r="AF1873" s="24">
        <v>0</v>
      </c>
      <c r="AG1873" s="24">
        <v>0.36220158874323261</v>
      </c>
      <c r="AH1873" s="24">
        <v>-0.1575669116359677</v>
      </c>
      <c r="AI1873" s="24">
        <v>0.20463467710726491</v>
      </c>
      <c r="AJ1873" s="24">
        <v>0</v>
      </c>
      <c r="AK1873" s="24">
        <v>0</v>
      </c>
      <c r="AL1873" s="24">
        <v>0</v>
      </c>
      <c r="AM1873" s="24">
        <v>0</v>
      </c>
      <c r="AN1873" s="24">
        <v>0</v>
      </c>
      <c r="AO1873" s="24">
        <v>0</v>
      </c>
      <c r="AP1873" s="24">
        <v>0</v>
      </c>
      <c r="AQ1873" s="24">
        <v>413.88598514413434</v>
      </c>
      <c r="AR1873" s="24">
        <v>-141.56278196210042</v>
      </c>
      <c r="AS1873" s="24">
        <v>272.32320318203392</v>
      </c>
      <c r="AT1873" s="24">
        <v>-272.32320318202255</v>
      </c>
      <c r="AU1873" s="24">
        <v>-413.88598514412297</v>
      </c>
      <c r="AV1873" s="24">
        <v>0</v>
      </c>
      <c r="AW1873" s="24">
        <v>0</v>
      </c>
      <c r="AX1873" s="24">
        <v>0</v>
      </c>
      <c r="AY1873" s="24">
        <v>0</v>
      </c>
      <c r="AZ1873" s="24">
        <v>0</v>
      </c>
      <c r="BA1873" s="24">
        <v>-0.20463467710726491</v>
      </c>
      <c r="BB1873" s="24">
        <v>-0.36220158874323261</v>
      </c>
      <c r="BC1873" s="24">
        <v>-0.20463467710726491</v>
      </c>
      <c r="BD1873" s="24">
        <v>-0.36220158874323261</v>
      </c>
      <c r="BE1873" s="24">
        <v>0</v>
      </c>
      <c r="BF1873" s="24">
        <v>0</v>
      </c>
      <c r="BG1873" s="24">
        <v>0</v>
      </c>
      <c r="BH1873" s="24">
        <v>0</v>
      </c>
      <c r="BI1873" s="24">
        <v>0</v>
      </c>
      <c r="BJ1873" s="24">
        <v>0</v>
      </c>
      <c r="BK1873" s="24">
        <v>0</v>
      </c>
      <c r="BL1873" s="24">
        <v>0</v>
      </c>
    </row>
    <row r="1874" spans="1:64" x14ac:dyDescent="0.25">
      <c r="A1874" t="s">
        <v>5127</v>
      </c>
      <c r="B1874">
        <v>186</v>
      </c>
      <c r="C1874">
        <v>2</v>
      </c>
      <c r="D1874">
        <v>16</v>
      </c>
      <c r="E1874" s="24">
        <v>0</v>
      </c>
      <c r="F1874" s="24">
        <v>0</v>
      </c>
      <c r="G1874" s="24">
        <v>0</v>
      </c>
      <c r="H1874" s="24">
        <v>0</v>
      </c>
      <c r="I1874" s="24">
        <v>0</v>
      </c>
      <c r="J1874" s="24">
        <v>0</v>
      </c>
      <c r="K1874" s="24">
        <v>4069.8616481795907</v>
      </c>
      <c r="L1874" s="24">
        <v>-1387.6212987778708</v>
      </c>
      <c r="M1874" s="24">
        <v>2682.2403494017199</v>
      </c>
      <c r="N1874" s="24">
        <v>-2682.2403494017199</v>
      </c>
      <c r="O1874" s="24">
        <v>-4069.8616481795907</v>
      </c>
      <c r="P1874" s="24">
        <v>0</v>
      </c>
      <c r="Q1874" s="24">
        <v>0.35639789574543101</v>
      </c>
      <c r="R1874" s="24">
        <v>-0.15505835460976414</v>
      </c>
      <c r="S1874" s="24">
        <v>0.20133954113566688</v>
      </c>
      <c r="T1874" s="24">
        <v>0</v>
      </c>
      <c r="U1874" s="24">
        <v>0</v>
      </c>
      <c r="V1874" s="24">
        <v>0</v>
      </c>
      <c r="W1874" s="24">
        <v>0</v>
      </c>
      <c r="X1874" s="24">
        <v>0</v>
      </c>
      <c r="Y1874" s="24">
        <v>0</v>
      </c>
      <c r="Z1874" s="24">
        <v>0</v>
      </c>
      <c r="AA1874" s="24">
        <v>3662.8754833616317</v>
      </c>
      <c r="AB1874" s="24">
        <v>-1248.8591689000823</v>
      </c>
      <c r="AC1874" s="24">
        <v>2414.0163144615481</v>
      </c>
      <c r="AD1874" s="24">
        <v>-2414.0163144615362</v>
      </c>
      <c r="AE1874" s="24">
        <v>-3662.8754833616258</v>
      </c>
      <c r="AF1874" s="24">
        <v>0</v>
      </c>
      <c r="AG1874" s="24">
        <v>0.35639789574543101</v>
      </c>
      <c r="AH1874" s="24">
        <v>-0.15505835460976414</v>
      </c>
      <c r="AI1874" s="24">
        <v>0.20133954113566688</v>
      </c>
      <c r="AJ1874" s="24">
        <v>0</v>
      </c>
      <c r="AK1874" s="24">
        <v>0</v>
      </c>
      <c r="AL1874" s="24">
        <v>0</v>
      </c>
      <c r="AM1874" s="24">
        <v>0</v>
      </c>
      <c r="AN1874" s="24">
        <v>0</v>
      </c>
      <c r="AO1874" s="24">
        <v>0</v>
      </c>
      <c r="AP1874" s="24">
        <v>0</v>
      </c>
      <c r="AQ1874" s="24">
        <v>406.98616481795898</v>
      </c>
      <c r="AR1874" s="24">
        <v>-138.76212987778854</v>
      </c>
      <c r="AS1874" s="24">
        <v>268.2240349401718</v>
      </c>
      <c r="AT1874" s="24">
        <v>-268.22403494018363</v>
      </c>
      <c r="AU1874" s="24">
        <v>-406.98616481796489</v>
      </c>
      <c r="AV1874" s="24">
        <v>0</v>
      </c>
      <c r="AW1874" s="24">
        <v>0</v>
      </c>
      <c r="AX1874" s="24">
        <v>0</v>
      </c>
      <c r="AY1874" s="24">
        <v>0</v>
      </c>
      <c r="AZ1874" s="24">
        <v>0</v>
      </c>
      <c r="BA1874" s="24">
        <v>-0.20133954113566688</v>
      </c>
      <c r="BB1874" s="24">
        <v>-0.35639789574543101</v>
      </c>
      <c r="BC1874" s="24">
        <v>-0.20133954113566688</v>
      </c>
      <c r="BD1874" s="24">
        <v>-0.35639789574543101</v>
      </c>
      <c r="BE1874" s="24">
        <v>0</v>
      </c>
      <c r="BF1874" s="24">
        <v>0</v>
      </c>
      <c r="BG1874" s="24">
        <v>0</v>
      </c>
      <c r="BH1874" s="24">
        <v>0</v>
      </c>
      <c r="BI1874" s="24">
        <v>0</v>
      </c>
      <c r="BJ1874" s="24">
        <v>0</v>
      </c>
      <c r="BK1874" s="24">
        <v>0</v>
      </c>
      <c r="BL1874" s="24">
        <v>0</v>
      </c>
    </row>
    <row r="1875" spans="1:64" x14ac:dyDescent="0.25">
      <c r="A1875" t="s">
        <v>5127</v>
      </c>
      <c r="B1875">
        <v>187</v>
      </c>
      <c r="C1875">
        <v>3</v>
      </c>
      <c r="D1875">
        <v>16</v>
      </c>
      <c r="E1875" s="24">
        <v>0</v>
      </c>
      <c r="F1875" s="24">
        <v>0</v>
      </c>
      <c r="G1875" s="24">
        <v>0</v>
      </c>
      <c r="H1875" s="24">
        <v>0</v>
      </c>
      <c r="I1875" s="24">
        <v>0</v>
      </c>
      <c r="J1875" s="24">
        <v>0</v>
      </c>
      <c r="K1875" s="24">
        <v>4002.3594645271078</v>
      </c>
      <c r="L1875" s="24">
        <v>-1360.258984869346</v>
      </c>
      <c r="M1875" s="24">
        <v>2642.1004796577618</v>
      </c>
      <c r="N1875" s="24">
        <v>-2642.1004796577618</v>
      </c>
      <c r="O1875" s="24">
        <v>-4002.3594645271078</v>
      </c>
      <c r="P1875" s="24">
        <v>0</v>
      </c>
      <c r="Q1875" s="24">
        <v>0.35071790767494804</v>
      </c>
      <c r="R1875" s="24">
        <v>-0.15260151748827866</v>
      </c>
      <c r="S1875" s="24">
        <v>0.19811639018666938</v>
      </c>
      <c r="T1875" s="24">
        <v>0</v>
      </c>
      <c r="U1875" s="24">
        <v>0</v>
      </c>
      <c r="V1875" s="24">
        <v>0</v>
      </c>
      <c r="W1875" s="24">
        <v>0</v>
      </c>
      <c r="X1875" s="24">
        <v>0</v>
      </c>
      <c r="Y1875" s="24">
        <v>0</v>
      </c>
      <c r="Z1875" s="24">
        <v>0</v>
      </c>
      <c r="AA1875" s="24">
        <v>3602.123518074397</v>
      </c>
      <c r="AB1875" s="24">
        <v>-1224.23308638241</v>
      </c>
      <c r="AC1875" s="24">
        <v>2377.8904316919857</v>
      </c>
      <c r="AD1875" s="24">
        <v>-2377.8904316919798</v>
      </c>
      <c r="AE1875" s="24">
        <v>-3602.123518074397</v>
      </c>
      <c r="AF1875" s="24">
        <v>0</v>
      </c>
      <c r="AG1875" s="24">
        <v>0.35071790767494804</v>
      </c>
      <c r="AH1875" s="24">
        <v>-0.15260151748827866</v>
      </c>
      <c r="AI1875" s="24">
        <v>0.19811639018666938</v>
      </c>
      <c r="AJ1875" s="24">
        <v>0</v>
      </c>
      <c r="AK1875" s="24">
        <v>0</v>
      </c>
      <c r="AL1875" s="24">
        <v>0</v>
      </c>
      <c r="AM1875" s="24">
        <v>0</v>
      </c>
      <c r="AN1875" s="24">
        <v>0</v>
      </c>
      <c r="AO1875" s="24">
        <v>0</v>
      </c>
      <c r="AP1875" s="24">
        <v>0</v>
      </c>
      <c r="AQ1875" s="24">
        <v>400.23594645271078</v>
      </c>
      <c r="AR1875" s="24">
        <v>-136.02589848693606</v>
      </c>
      <c r="AS1875" s="24">
        <v>264.21004796577608</v>
      </c>
      <c r="AT1875" s="24">
        <v>-264.210047965782</v>
      </c>
      <c r="AU1875" s="24">
        <v>-400.23594645271078</v>
      </c>
      <c r="AV1875" s="24">
        <v>0</v>
      </c>
      <c r="AW1875" s="24">
        <v>0</v>
      </c>
      <c r="AX1875" s="24">
        <v>0</v>
      </c>
      <c r="AY1875" s="24">
        <v>0</v>
      </c>
      <c r="AZ1875" s="24">
        <v>0</v>
      </c>
      <c r="BA1875" s="24">
        <v>-0.19811639018666938</v>
      </c>
      <c r="BB1875" s="24">
        <v>-0.35071790767494804</v>
      </c>
      <c r="BC1875" s="24">
        <v>-0.19811639018666938</v>
      </c>
      <c r="BD1875" s="24">
        <v>-0.35071790767494804</v>
      </c>
      <c r="BE1875" s="24">
        <v>0</v>
      </c>
      <c r="BF1875" s="24">
        <v>0</v>
      </c>
      <c r="BG1875" s="24">
        <v>0</v>
      </c>
      <c r="BH1875" s="24">
        <v>0</v>
      </c>
      <c r="BI1875" s="24">
        <v>0</v>
      </c>
      <c r="BJ1875" s="24">
        <v>0</v>
      </c>
      <c r="BK1875" s="24">
        <v>0</v>
      </c>
      <c r="BL1875" s="24">
        <v>0</v>
      </c>
    </row>
    <row r="1876" spans="1:64" x14ac:dyDescent="0.25">
      <c r="A1876" t="s">
        <v>5127</v>
      </c>
      <c r="B1876">
        <v>188</v>
      </c>
      <c r="C1876">
        <v>3</v>
      </c>
      <c r="D1876">
        <v>16</v>
      </c>
      <c r="E1876" s="24">
        <v>0</v>
      </c>
      <c r="F1876" s="24">
        <v>0</v>
      </c>
      <c r="G1876" s="24">
        <v>0</v>
      </c>
      <c r="H1876" s="24">
        <v>0</v>
      </c>
      <c r="I1876" s="24">
        <v>0</v>
      </c>
      <c r="J1876" s="24">
        <v>0</v>
      </c>
      <c r="K1876" s="24">
        <v>3936.3129797326401</v>
      </c>
      <c r="L1876" s="24">
        <v>-1333.523365222849</v>
      </c>
      <c r="M1876" s="24">
        <v>2602.7896145097911</v>
      </c>
      <c r="N1876" s="24">
        <v>-2602.7896145097911</v>
      </c>
      <c r="O1876" s="24">
        <v>-3936.3129797326401</v>
      </c>
      <c r="P1876" s="24">
        <v>0</v>
      </c>
      <c r="Q1876" s="24">
        <v>0.34515829932377073</v>
      </c>
      <c r="R1876" s="24">
        <v>-0.15019507918668751</v>
      </c>
      <c r="S1876" s="24">
        <v>0.19496322013708323</v>
      </c>
      <c r="T1876" s="24">
        <v>0</v>
      </c>
      <c r="U1876" s="24">
        <v>0</v>
      </c>
      <c r="V1876" s="24">
        <v>0</v>
      </c>
      <c r="W1876" s="24">
        <v>0</v>
      </c>
      <c r="X1876" s="24">
        <v>0</v>
      </c>
      <c r="Y1876" s="24">
        <v>0</v>
      </c>
      <c r="Z1876" s="24">
        <v>0</v>
      </c>
      <c r="AA1876" s="24">
        <v>3542.6816817593763</v>
      </c>
      <c r="AB1876" s="24">
        <v>-1200.1710287005626</v>
      </c>
      <c r="AC1876" s="24">
        <v>2342.5106530588123</v>
      </c>
      <c r="AD1876" s="24">
        <v>-2342.5106530588237</v>
      </c>
      <c r="AE1876" s="24">
        <v>-3542.6816817593644</v>
      </c>
      <c r="AF1876" s="24">
        <v>0</v>
      </c>
      <c r="AG1876" s="24">
        <v>0.34515829932377073</v>
      </c>
      <c r="AH1876" s="24">
        <v>-0.15019507918668751</v>
      </c>
      <c r="AI1876" s="24">
        <v>0.19496322013708323</v>
      </c>
      <c r="AJ1876" s="24">
        <v>0</v>
      </c>
      <c r="AK1876" s="24">
        <v>0</v>
      </c>
      <c r="AL1876" s="24">
        <v>0</v>
      </c>
      <c r="AM1876" s="24">
        <v>0</v>
      </c>
      <c r="AN1876" s="24">
        <v>0</v>
      </c>
      <c r="AO1876" s="24">
        <v>0</v>
      </c>
      <c r="AP1876" s="24">
        <v>0</v>
      </c>
      <c r="AQ1876" s="24">
        <v>393.63129797326383</v>
      </c>
      <c r="AR1876" s="24">
        <v>-133.35233652228635</v>
      </c>
      <c r="AS1876" s="24">
        <v>260.27896145097884</v>
      </c>
      <c r="AT1876" s="24">
        <v>-260.27896145096747</v>
      </c>
      <c r="AU1876" s="24">
        <v>-393.63129797327565</v>
      </c>
      <c r="AV1876" s="24">
        <v>0</v>
      </c>
      <c r="AW1876" s="24">
        <v>0</v>
      </c>
      <c r="AX1876" s="24">
        <v>0</v>
      </c>
      <c r="AY1876" s="24">
        <v>0</v>
      </c>
      <c r="AZ1876" s="24">
        <v>0</v>
      </c>
      <c r="BA1876" s="24">
        <v>-0.19496322013708323</v>
      </c>
      <c r="BB1876" s="24">
        <v>-0.34515829932377073</v>
      </c>
      <c r="BC1876" s="24">
        <v>-0.19496322013708323</v>
      </c>
      <c r="BD1876" s="24">
        <v>-0.34515829932377073</v>
      </c>
      <c r="BE1876" s="24">
        <v>0</v>
      </c>
      <c r="BF1876" s="24">
        <v>0</v>
      </c>
      <c r="BG1876" s="24">
        <v>0</v>
      </c>
      <c r="BH1876" s="24">
        <v>0</v>
      </c>
      <c r="BI1876" s="24">
        <v>0</v>
      </c>
      <c r="BJ1876" s="24">
        <v>0</v>
      </c>
      <c r="BK1876" s="24">
        <v>0</v>
      </c>
      <c r="BL1876" s="24">
        <v>0</v>
      </c>
    </row>
    <row r="1877" spans="1:64" x14ac:dyDescent="0.25">
      <c r="A1877" t="s">
        <v>5127</v>
      </c>
      <c r="B1877">
        <v>189</v>
      </c>
      <c r="C1877">
        <v>3</v>
      </c>
      <c r="D1877">
        <v>16</v>
      </c>
      <c r="E1877" s="24">
        <v>0</v>
      </c>
      <c r="F1877" s="24">
        <v>0</v>
      </c>
      <c r="G1877" s="24">
        <v>0</v>
      </c>
      <c r="H1877" s="24">
        <v>0</v>
      </c>
      <c r="I1877" s="24">
        <v>0</v>
      </c>
      <c r="J1877" s="24">
        <v>0</v>
      </c>
      <c r="K1877" s="24">
        <v>3871.683179189451</v>
      </c>
      <c r="L1877" s="24">
        <v>-1307.3974821735173</v>
      </c>
      <c r="M1877" s="24">
        <v>2564.2856970159337</v>
      </c>
      <c r="N1877" s="24">
        <v>-2564.2856970159337</v>
      </c>
      <c r="O1877" s="24">
        <v>-3871.683179189451</v>
      </c>
      <c r="P1877" s="24">
        <v>0</v>
      </c>
      <c r="Q1877" s="24">
        <v>0.33971585396466253</v>
      </c>
      <c r="R1877" s="24">
        <v>-0.14783775898445128</v>
      </c>
      <c r="S1877" s="24">
        <v>0.19187809498021124</v>
      </c>
      <c r="T1877" s="24">
        <v>0</v>
      </c>
      <c r="U1877" s="24">
        <v>0</v>
      </c>
      <c r="V1877" s="24">
        <v>0</v>
      </c>
      <c r="W1877" s="24">
        <v>0</v>
      </c>
      <c r="X1877" s="24">
        <v>0</v>
      </c>
      <c r="Y1877" s="24">
        <v>0</v>
      </c>
      <c r="Z1877" s="24">
        <v>0</v>
      </c>
      <c r="AA1877" s="24">
        <v>3484.5148612705061</v>
      </c>
      <c r="AB1877" s="24">
        <v>-1176.65773395617</v>
      </c>
      <c r="AC1877" s="24">
        <v>2307.8571273143402</v>
      </c>
      <c r="AD1877" s="24">
        <v>-2307.8571273143461</v>
      </c>
      <c r="AE1877" s="24">
        <v>-3484.5148612705234</v>
      </c>
      <c r="AF1877" s="24">
        <v>0</v>
      </c>
      <c r="AG1877" s="24">
        <v>0.33971585396466253</v>
      </c>
      <c r="AH1877" s="24">
        <v>-0.14783775898445128</v>
      </c>
      <c r="AI1877" s="24">
        <v>0.19187809498021124</v>
      </c>
      <c r="AJ1877" s="24">
        <v>0</v>
      </c>
      <c r="AK1877" s="24">
        <v>0</v>
      </c>
      <c r="AL1877" s="24">
        <v>0</v>
      </c>
      <c r="AM1877" s="24">
        <v>0</v>
      </c>
      <c r="AN1877" s="24">
        <v>0</v>
      </c>
      <c r="AO1877" s="24">
        <v>0</v>
      </c>
      <c r="AP1877" s="24">
        <v>0</v>
      </c>
      <c r="AQ1877" s="24">
        <v>387.16831791894492</v>
      </c>
      <c r="AR1877" s="24">
        <v>-130.73974821734737</v>
      </c>
      <c r="AS1877" s="24">
        <v>256.42856970159346</v>
      </c>
      <c r="AT1877" s="24">
        <v>-256.42856970158755</v>
      </c>
      <c r="AU1877" s="24">
        <v>-387.16831791892764</v>
      </c>
      <c r="AV1877" s="24">
        <v>0</v>
      </c>
      <c r="AW1877" s="24">
        <v>0</v>
      </c>
      <c r="AX1877" s="24">
        <v>0</v>
      </c>
      <c r="AY1877" s="24">
        <v>0</v>
      </c>
      <c r="AZ1877" s="24">
        <v>0</v>
      </c>
      <c r="BA1877" s="24">
        <v>-0.19187809498021124</v>
      </c>
      <c r="BB1877" s="24">
        <v>-0.33971585396466253</v>
      </c>
      <c r="BC1877" s="24">
        <v>-0.19187809498021124</v>
      </c>
      <c r="BD1877" s="24">
        <v>-0.33971585396466253</v>
      </c>
      <c r="BE1877" s="24">
        <v>0</v>
      </c>
      <c r="BF1877" s="24">
        <v>0</v>
      </c>
      <c r="BG1877" s="24">
        <v>0</v>
      </c>
      <c r="BH1877" s="24">
        <v>0</v>
      </c>
      <c r="BI1877" s="24">
        <v>0</v>
      </c>
      <c r="BJ1877" s="24">
        <v>0</v>
      </c>
      <c r="BK1877" s="24">
        <v>0</v>
      </c>
      <c r="BL1877" s="24">
        <v>0</v>
      </c>
    </row>
    <row r="1878" spans="1:64" x14ac:dyDescent="0.25">
      <c r="A1878" t="s">
        <v>5127</v>
      </c>
      <c r="B1878">
        <v>190</v>
      </c>
      <c r="C1878">
        <v>4</v>
      </c>
      <c r="D1878">
        <v>16</v>
      </c>
      <c r="E1878" s="24">
        <v>0</v>
      </c>
      <c r="F1878" s="24">
        <v>0</v>
      </c>
      <c r="G1878" s="24">
        <v>0</v>
      </c>
      <c r="H1878" s="24">
        <v>0</v>
      </c>
      <c r="I1878" s="24">
        <v>0</v>
      </c>
      <c r="J1878" s="24">
        <v>0</v>
      </c>
      <c r="K1878" s="24">
        <v>3808.4323048740625</v>
      </c>
      <c r="L1878" s="24">
        <v>-1281.8649129588157</v>
      </c>
      <c r="M1878" s="24">
        <v>2526.5673919152468</v>
      </c>
      <c r="N1878" s="24">
        <v>-2526.5673919152468</v>
      </c>
      <c r="O1878" s="24">
        <v>-3808.4323048740625</v>
      </c>
      <c r="P1878" s="24">
        <v>0</v>
      </c>
      <c r="Q1878" s="24">
        <v>0.33438745917783308</v>
      </c>
      <c r="R1878" s="24">
        <v>-0.14552831508967756</v>
      </c>
      <c r="S1878" s="24">
        <v>0.18885914408815552</v>
      </c>
      <c r="T1878" s="24">
        <v>0</v>
      </c>
      <c r="U1878" s="24">
        <v>0</v>
      </c>
      <c r="V1878" s="24">
        <v>0</v>
      </c>
      <c r="W1878" s="24">
        <v>0</v>
      </c>
      <c r="X1878" s="24">
        <v>0</v>
      </c>
      <c r="Y1878" s="24">
        <v>0</v>
      </c>
      <c r="Z1878" s="24">
        <v>0</v>
      </c>
      <c r="AA1878" s="24">
        <v>3427.5890743866562</v>
      </c>
      <c r="AB1878" s="24">
        <v>-1153.6784216629312</v>
      </c>
      <c r="AC1878" s="24">
        <v>2273.9106527237223</v>
      </c>
      <c r="AD1878" s="24">
        <v>-2273.9106527237163</v>
      </c>
      <c r="AE1878" s="24">
        <v>-3427.5890743866621</v>
      </c>
      <c r="AF1878" s="24">
        <v>0</v>
      </c>
      <c r="AG1878" s="24">
        <v>0.33438745917783308</v>
      </c>
      <c r="AH1878" s="24">
        <v>-0.14552831508967756</v>
      </c>
      <c r="AI1878" s="24">
        <v>0.18885914408815552</v>
      </c>
      <c r="AJ1878" s="24">
        <v>0</v>
      </c>
      <c r="AK1878" s="24">
        <v>0</v>
      </c>
      <c r="AL1878" s="24">
        <v>0</v>
      </c>
      <c r="AM1878" s="24">
        <v>0</v>
      </c>
      <c r="AN1878" s="24">
        <v>0</v>
      </c>
      <c r="AO1878" s="24">
        <v>0</v>
      </c>
      <c r="AP1878" s="24">
        <v>0</v>
      </c>
      <c r="AQ1878" s="24">
        <v>380.84323048740634</v>
      </c>
      <c r="AR1878" s="24">
        <v>-128.18649129588448</v>
      </c>
      <c r="AS1878" s="24">
        <v>252.65673919152459</v>
      </c>
      <c r="AT1878" s="24">
        <v>-252.65673919153051</v>
      </c>
      <c r="AU1878" s="24">
        <v>-380.84323048740043</v>
      </c>
      <c r="AV1878" s="24">
        <v>0</v>
      </c>
      <c r="AW1878" s="24">
        <v>0</v>
      </c>
      <c r="AX1878" s="24">
        <v>0</v>
      </c>
      <c r="AY1878" s="24">
        <v>0</v>
      </c>
      <c r="AZ1878" s="24">
        <v>0</v>
      </c>
      <c r="BA1878" s="24">
        <v>-0.18885914408815552</v>
      </c>
      <c r="BB1878" s="24">
        <v>-0.33438745917783308</v>
      </c>
      <c r="BC1878" s="24">
        <v>-0.18885914408815552</v>
      </c>
      <c r="BD1878" s="24">
        <v>-0.33438745917783308</v>
      </c>
      <c r="BE1878" s="24">
        <v>0</v>
      </c>
      <c r="BF1878" s="24">
        <v>0</v>
      </c>
      <c r="BG1878" s="24">
        <v>0</v>
      </c>
      <c r="BH1878" s="24">
        <v>0</v>
      </c>
      <c r="BI1878" s="24">
        <v>0</v>
      </c>
      <c r="BJ1878" s="24">
        <v>0</v>
      </c>
      <c r="BK1878" s="24">
        <v>0</v>
      </c>
      <c r="BL1878" s="24">
        <v>0</v>
      </c>
    </row>
    <row r="1879" spans="1:64" x14ac:dyDescent="0.25">
      <c r="A1879" t="s">
        <v>5127</v>
      </c>
      <c r="B1879">
        <v>191</v>
      </c>
      <c r="C1879">
        <v>4</v>
      </c>
      <c r="D1879">
        <v>16</v>
      </c>
      <c r="E1879" s="24">
        <v>0</v>
      </c>
      <c r="F1879" s="24">
        <v>0</v>
      </c>
      <c r="G1879" s="24">
        <v>0</v>
      </c>
      <c r="H1879" s="24">
        <v>0</v>
      </c>
      <c r="I1879" s="24">
        <v>0</v>
      </c>
      <c r="J1879" s="24">
        <v>0</v>
      </c>
      <c r="K1879" s="24">
        <v>3746.5238079642877</v>
      </c>
      <c r="L1879" s="24">
        <v>-1256.909750402905</v>
      </c>
      <c r="M1879" s="24">
        <v>2489.6140575613827</v>
      </c>
      <c r="N1879" s="24">
        <v>-2489.6140575613827</v>
      </c>
      <c r="O1879" s="24">
        <v>-3746.5238079642877</v>
      </c>
      <c r="P1879" s="24">
        <v>0</v>
      </c>
      <c r="Q1879" s="24">
        <v>0.32917010286007553</v>
      </c>
      <c r="R1879" s="24">
        <v>-0.14326554326294172</v>
      </c>
      <c r="S1879" s="24">
        <v>0.18590455959713381</v>
      </c>
      <c r="T1879" s="24">
        <v>0</v>
      </c>
      <c r="U1879" s="24">
        <v>0</v>
      </c>
      <c r="V1879" s="24">
        <v>0</v>
      </c>
      <c r="W1879" s="24">
        <v>0</v>
      </c>
      <c r="X1879" s="24">
        <v>0</v>
      </c>
      <c r="Y1879" s="24">
        <v>0</v>
      </c>
      <c r="Z1879" s="24">
        <v>0</v>
      </c>
      <c r="AA1879" s="24">
        <v>3371.8714271678591</v>
      </c>
      <c r="AB1879" s="24">
        <v>-1131.2187753626131</v>
      </c>
      <c r="AC1879" s="24">
        <v>2240.6526518052447</v>
      </c>
      <c r="AD1879" s="24">
        <v>-2240.6526518052415</v>
      </c>
      <c r="AE1879" s="24">
        <v>-3371.8714271678473</v>
      </c>
      <c r="AF1879" s="24">
        <v>0</v>
      </c>
      <c r="AG1879" s="24">
        <v>0.32917010286007553</v>
      </c>
      <c r="AH1879" s="24">
        <v>-0.14326554326294172</v>
      </c>
      <c r="AI1879" s="24">
        <v>0.18590455959713381</v>
      </c>
      <c r="AJ1879" s="24">
        <v>0</v>
      </c>
      <c r="AK1879" s="24">
        <v>0</v>
      </c>
      <c r="AL1879" s="24">
        <v>0</v>
      </c>
      <c r="AM1879" s="24">
        <v>0</v>
      </c>
      <c r="AN1879" s="24">
        <v>0</v>
      </c>
      <c r="AO1879" s="24">
        <v>0</v>
      </c>
      <c r="AP1879" s="24">
        <v>0</v>
      </c>
      <c r="AQ1879" s="24">
        <v>374.65238079642859</v>
      </c>
      <c r="AR1879" s="24">
        <v>-125.69097504029196</v>
      </c>
      <c r="AS1879" s="24">
        <v>248.96140575613799</v>
      </c>
      <c r="AT1879" s="24">
        <v>-248.96140575614118</v>
      </c>
      <c r="AU1879" s="24">
        <v>-374.65238079644041</v>
      </c>
      <c r="AV1879" s="24">
        <v>0</v>
      </c>
      <c r="AW1879" s="24">
        <v>0</v>
      </c>
      <c r="AX1879" s="24">
        <v>0</v>
      </c>
      <c r="AY1879" s="24">
        <v>0</v>
      </c>
      <c r="AZ1879" s="24">
        <v>0</v>
      </c>
      <c r="BA1879" s="24">
        <v>-0.18590455959713381</v>
      </c>
      <c r="BB1879" s="24">
        <v>-0.32917010286007553</v>
      </c>
      <c r="BC1879" s="24">
        <v>-0.18590455959713381</v>
      </c>
      <c r="BD1879" s="24">
        <v>-0.32917010286007553</v>
      </c>
      <c r="BE1879" s="24">
        <v>0</v>
      </c>
      <c r="BF1879" s="24">
        <v>0</v>
      </c>
      <c r="BG1879" s="24">
        <v>0</v>
      </c>
      <c r="BH1879" s="24">
        <v>0</v>
      </c>
      <c r="BI1879" s="24">
        <v>0</v>
      </c>
      <c r="BJ1879" s="24">
        <v>0</v>
      </c>
      <c r="BK1879" s="24">
        <v>0</v>
      </c>
      <c r="BL1879" s="24">
        <v>0</v>
      </c>
    </row>
    <row r="1880" spans="1:64" x14ac:dyDescent="0.25">
      <c r="A1880" t="s">
        <v>5127</v>
      </c>
      <c r="B1880">
        <v>192</v>
      </c>
      <c r="C1880">
        <v>4</v>
      </c>
      <c r="D1880">
        <v>16</v>
      </c>
      <c r="E1880" s="24">
        <v>0</v>
      </c>
      <c r="F1880" s="24">
        <v>0</v>
      </c>
      <c r="G1880" s="24">
        <v>0</v>
      </c>
      <c r="H1880" s="24">
        <v>0</v>
      </c>
      <c r="I1880" s="24">
        <v>0</v>
      </c>
      <c r="J1880" s="24">
        <v>0</v>
      </c>
      <c r="K1880" s="24">
        <v>3685.9223034549505</v>
      </c>
      <c r="L1880" s="24">
        <v>-1232.5165843851864</v>
      </c>
      <c r="M1880" s="24">
        <v>2453.405719069764</v>
      </c>
      <c r="N1880" s="24">
        <v>-2453.405719069764</v>
      </c>
      <c r="O1880" s="24">
        <v>-3685.9223034549505</v>
      </c>
      <c r="P1880" s="24">
        <v>0</v>
      </c>
      <c r="Q1880" s="24">
        <v>0.32406086941364265</v>
      </c>
      <c r="R1880" s="24">
        <v>-0.14104827549635957</v>
      </c>
      <c r="S1880" s="24">
        <v>0.18301259391728308</v>
      </c>
      <c r="T1880" s="24">
        <v>0</v>
      </c>
      <c r="U1880" s="24">
        <v>0</v>
      </c>
      <c r="V1880" s="24">
        <v>0</v>
      </c>
      <c r="W1880" s="24">
        <v>0</v>
      </c>
      <c r="X1880" s="24">
        <v>0</v>
      </c>
      <c r="Y1880" s="24">
        <v>0</v>
      </c>
      <c r="Z1880" s="24">
        <v>0</v>
      </c>
      <c r="AA1880" s="24">
        <v>3317.3300731094555</v>
      </c>
      <c r="AB1880" s="24">
        <v>-1109.2649259466707</v>
      </c>
      <c r="AC1880" s="24">
        <v>2208.0651471627875</v>
      </c>
      <c r="AD1880" s="24">
        <v>-2208.0651471627934</v>
      </c>
      <c r="AE1880" s="24">
        <v>-3317.3300731094496</v>
      </c>
      <c r="AF1880" s="24">
        <v>0</v>
      </c>
      <c r="AG1880" s="24">
        <v>0.32406086941364265</v>
      </c>
      <c r="AH1880" s="24">
        <v>-0.14104827549635957</v>
      </c>
      <c r="AI1880" s="24">
        <v>0.18301259391728308</v>
      </c>
      <c r="AJ1880" s="24">
        <v>0</v>
      </c>
      <c r="AK1880" s="24">
        <v>0</v>
      </c>
      <c r="AL1880" s="24">
        <v>0</v>
      </c>
      <c r="AM1880" s="24">
        <v>0</v>
      </c>
      <c r="AN1880" s="24">
        <v>0</v>
      </c>
      <c r="AO1880" s="24">
        <v>0</v>
      </c>
      <c r="AP1880" s="24">
        <v>0</v>
      </c>
      <c r="AQ1880" s="24">
        <v>368.59223034549495</v>
      </c>
      <c r="AR1880" s="24">
        <v>-123.25165843851573</v>
      </c>
      <c r="AS1880" s="24">
        <v>245.34057190697649</v>
      </c>
      <c r="AT1880" s="24">
        <v>-245.34057190697058</v>
      </c>
      <c r="AU1880" s="24">
        <v>-368.59223034550087</v>
      </c>
      <c r="AV1880" s="24">
        <v>0</v>
      </c>
      <c r="AW1880" s="24">
        <v>0</v>
      </c>
      <c r="AX1880" s="24">
        <v>0</v>
      </c>
      <c r="AY1880" s="24">
        <v>0</v>
      </c>
      <c r="AZ1880" s="24">
        <v>0</v>
      </c>
      <c r="BA1880" s="24">
        <v>-0.18301259391728308</v>
      </c>
      <c r="BB1880" s="24">
        <v>-0.32406086941364265</v>
      </c>
      <c r="BC1880" s="24">
        <v>-0.18301259391728308</v>
      </c>
      <c r="BD1880" s="24">
        <v>-0.32406086941364265</v>
      </c>
      <c r="BE1880" s="24">
        <v>0</v>
      </c>
      <c r="BF1880" s="24">
        <v>0</v>
      </c>
      <c r="BG1880" s="24">
        <v>0</v>
      </c>
      <c r="BH1880" s="24">
        <v>0</v>
      </c>
      <c r="BI1880" s="24">
        <v>0</v>
      </c>
      <c r="BJ1880" s="24">
        <v>0</v>
      </c>
      <c r="BK1880" s="24">
        <v>0</v>
      </c>
      <c r="BL1880" s="24">
        <v>0</v>
      </c>
    </row>
    <row r="1881" spans="1:64" x14ac:dyDescent="0.25">
      <c r="A1881" t="s">
        <v>5127</v>
      </c>
      <c r="B1881">
        <v>193</v>
      </c>
      <c r="C1881">
        <v>1</v>
      </c>
      <c r="D1881">
        <v>17</v>
      </c>
      <c r="E1881" s="24">
        <v>0</v>
      </c>
      <c r="F1881" s="24">
        <v>0</v>
      </c>
      <c r="G1881" s="24">
        <v>0</v>
      </c>
      <c r="H1881" s="24">
        <v>0</v>
      </c>
      <c r="I1881" s="24">
        <v>0</v>
      </c>
      <c r="J1881" s="24">
        <v>0</v>
      </c>
      <c r="K1881" s="24">
        <v>3626.5935267917812</v>
      </c>
      <c r="L1881" s="24">
        <v>-1208.6704840594903</v>
      </c>
      <c r="M1881" s="24">
        <v>2417.9230427322909</v>
      </c>
      <c r="N1881" s="24">
        <v>-2417.9230427322909</v>
      </c>
      <c r="O1881" s="24">
        <v>-3626.5935267917812</v>
      </c>
      <c r="P1881" s="24">
        <v>0</v>
      </c>
      <c r="Q1881" s="24">
        <v>0.31905693609826358</v>
      </c>
      <c r="R1881" s="24">
        <v>-0.1388753787442738</v>
      </c>
      <c r="S1881" s="24">
        <v>0.18018155735398977</v>
      </c>
      <c r="T1881" s="24">
        <v>0</v>
      </c>
      <c r="U1881" s="24">
        <v>0</v>
      </c>
      <c r="V1881" s="24">
        <v>0</v>
      </c>
      <c r="W1881" s="24">
        <v>0</v>
      </c>
      <c r="X1881" s="24">
        <v>0</v>
      </c>
      <c r="Y1881" s="24">
        <v>0</v>
      </c>
      <c r="Z1881" s="24">
        <v>0</v>
      </c>
      <c r="AA1881" s="24">
        <v>3263.9341741126032</v>
      </c>
      <c r="AB1881" s="24">
        <v>-1087.8034356535427</v>
      </c>
      <c r="AC1881" s="24">
        <v>2176.1307384590618</v>
      </c>
      <c r="AD1881" s="24">
        <v>-2176.1307384590618</v>
      </c>
      <c r="AE1881" s="24">
        <v>-3263.9341741125972</v>
      </c>
      <c r="AF1881" s="24">
        <v>0</v>
      </c>
      <c r="AG1881" s="24">
        <v>0.31905693609826358</v>
      </c>
      <c r="AH1881" s="24">
        <v>-0.1388753787442738</v>
      </c>
      <c r="AI1881" s="24">
        <v>0.18018155735398977</v>
      </c>
      <c r="AJ1881" s="24">
        <v>0</v>
      </c>
      <c r="AK1881" s="24">
        <v>0</v>
      </c>
      <c r="AL1881" s="24">
        <v>0</v>
      </c>
      <c r="AM1881" s="24">
        <v>0</v>
      </c>
      <c r="AN1881" s="24">
        <v>0</v>
      </c>
      <c r="AO1881" s="24">
        <v>0</v>
      </c>
      <c r="AP1881" s="24">
        <v>0</v>
      </c>
      <c r="AQ1881" s="24">
        <v>362.65935267917803</v>
      </c>
      <c r="AR1881" s="24">
        <v>-120.86704840594757</v>
      </c>
      <c r="AS1881" s="24">
        <v>241.79230427322909</v>
      </c>
      <c r="AT1881" s="24">
        <v>-241.79230427322909</v>
      </c>
      <c r="AU1881" s="24">
        <v>-362.65935267918394</v>
      </c>
      <c r="AV1881" s="24">
        <v>0</v>
      </c>
      <c r="AW1881" s="24">
        <v>0</v>
      </c>
      <c r="AX1881" s="24">
        <v>0</v>
      </c>
      <c r="AY1881" s="24">
        <v>0</v>
      </c>
      <c r="AZ1881" s="24">
        <v>0</v>
      </c>
      <c r="BA1881" s="24">
        <v>-0.18018155735398977</v>
      </c>
      <c r="BB1881" s="24">
        <v>-0.31905693609826358</v>
      </c>
      <c r="BC1881" s="24">
        <v>-0.18018155735398977</v>
      </c>
      <c r="BD1881" s="24">
        <v>-0.31905693609826358</v>
      </c>
      <c r="BE1881" s="24">
        <v>0</v>
      </c>
      <c r="BF1881" s="24">
        <v>0</v>
      </c>
      <c r="BG1881" s="24">
        <v>0</v>
      </c>
      <c r="BH1881" s="24">
        <v>0</v>
      </c>
      <c r="BI1881" s="24">
        <v>0</v>
      </c>
      <c r="BJ1881" s="24">
        <v>0</v>
      </c>
      <c r="BK1881" s="24">
        <v>0</v>
      </c>
      <c r="BL1881" s="24">
        <v>0</v>
      </c>
    </row>
    <row r="1882" spans="1:64" x14ac:dyDescent="0.25">
      <c r="A1882" t="s">
        <v>5127</v>
      </c>
      <c r="B1882">
        <v>194</v>
      </c>
      <c r="C1882">
        <v>1</v>
      </c>
      <c r="D1882">
        <v>17</v>
      </c>
      <c r="E1882" s="24">
        <v>0</v>
      </c>
      <c r="F1882" s="24">
        <v>0</v>
      </c>
      <c r="G1882" s="24">
        <v>0</v>
      </c>
      <c r="H1882" s="24">
        <v>0</v>
      </c>
      <c r="I1882" s="24">
        <v>0</v>
      </c>
      <c r="J1882" s="24">
        <v>0</v>
      </c>
      <c r="K1882" s="24">
        <v>3568.5042923046276</v>
      </c>
      <c r="L1882" s="24">
        <v>-1185.3569807950407</v>
      </c>
      <c r="M1882" s="24">
        <v>2383.1473115095869</v>
      </c>
      <c r="N1882" s="24">
        <v>-2383.1473115095869</v>
      </c>
      <c r="O1882" s="24">
        <v>-3568.5042923046276</v>
      </c>
      <c r="P1882" s="24">
        <v>0</v>
      </c>
      <c r="Q1882" s="24">
        <v>0.31415556954459589</v>
      </c>
      <c r="R1882" s="24">
        <v>-0.13674575370714592</v>
      </c>
      <c r="S1882" s="24">
        <v>0.17740981583744997</v>
      </c>
      <c r="T1882" s="24">
        <v>0</v>
      </c>
      <c r="U1882" s="24">
        <v>0</v>
      </c>
      <c r="V1882" s="24">
        <v>0</v>
      </c>
      <c r="W1882" s="24">
        <v>0</v>
      </c>
      <c r="X1882" s="24">
        <v>0</v>
      </c>
      <c r="Y1882" s="24">
        <v>0</v>
      </c>
      <c r="Z1882" s="24">
        <v>0</v>
      </c>
      <c r="AA1882" s="24">
        <v>3211.6538630741647</v>
      </c>
      <c r="AB1882" s="24">
        <v>-1066.8212827155367</v>
      </c>
      <c r="AC1882" s="24">
        <v>2144.8325803586281</v>
      </c>
      <c r="AD1882" s="24">
        <v>-2144.832580358634</v>
      </c>
      <c r="AE1882" s="24">
        <v>-3211.6538630741707</v>
      </c>
      <c r="AF1882" s="24">
        <v>0</v>
      </c>
      <c r="AG1882" s="24">
        <v>0.31415556954459589</v>
      </c>
      <c r="AH1882" s="24">
        <v>-0.13674575370714592</v>
      </c>
      <c r="AI1882" s="24">
        <v>0.17740981583744997</v>
      </c>
      <c r="AJ1882" s="24">
        <v>0</v>
      </c>
      <c r="AK1882" s="24">
        <v>0</v>
      </c>
      <c r="AL1882" s="24">
        <v>0</v>
      </c>
      <c r="AM1882" s="24">
        <v>0</v>
      </c>
      <c r="AN1882" s="24">
        <v>0</v>
      </c>
      <c r="AO1882" s="24">
        <v>0</v>
      </c>
      <c r="AP1882" s="24">
        <v>0</v>
      </c>
      <c r="AQ1882" s="24">
        <v>356.85042923046285</v>
      </c>
      <c r="AR1882" s="24">
        <v>-118.53569807950407</v>
      </c>
      <c r="AS1882" s="24">
        <v>238.31473115095878</v>
      </c>
      <c r="AT1882" s="24">
        <v>-238.31473115095287</v>
      </c>
      <c r="AU1882" s="24">
        <v>-356.85042923045694</v>
      </c>
      <c r="AV1882" s="24">
        <v>0</v>
      </c>
      <c r="AW1882" s="24">
        <v>0</v>
      </c>
      <c r="AX1882" s="24">
        <v>0</v>
      </c>
      <c r="AY1882" s="24">
        <v>0</v>
      </c>
      <c r="AZ1882" s="24">
        <v>0</v>
      </c>
      <c r="BA1882" s="24">
        <v>-0.17740981583744997</v>
      </c>
      <c r="BB1882" s="24">
        <v>-0.31415556954459589</v>
      </c>
      <c r="BC1882" s="24">
        <v>-0.17740981583744997</v>
      </c>
      <c r="BD1882" s="24">
        <v>-0.31415556954459589</v>
      </c>
      <c r="BE1882" s="24">
        <v>0</v>
      </c>
      <c r="BF1882" s="24">
        <v>0</v>
      </c>
      <c r="BG1882" s="24">
        <v>0</v>
      </c>
      <c r="BH1882" s="24">
        <v>0</v>
      </c>
      <c r="BI1882" s="24">
        <v>0</v>
      </c>
      <c r="BJ1882" s="24">
        <v>0</v>
      </c>
      <c r="BK1882" s="24">
        <v>0</v>
      </c>
      <c r="BL1882" s="24">
        <v>0</v>
      </c>
    </row>
    <row r="1883" spans="1:64" x14ac:dyDescent="0.25">
      <c r="A1883" t="s">
        <v>5127</v>
      </c>
      <c r="B1883">
        <v>195</v>
      </c>
      <c r="C1883">
        <v>1</v>
      </c>
      <c r="D1883">
        <v>17</v>
      </c>
      <c r="E1883" s="24">
        <v>0</v>
      </c>
      <c r="F1883" s="24">
        <v>0</v>
      </c>
      <c r="G1883" s="24">
        <v>0</v>
      </c>
      <c r="H1883" s="24">
        <v>0</v>
      </c>
      <c r="I1883" s="24">
        <v>0</v>
      </c>
      <c r="J1883" s="24">
        <v>0</v>
      </c>
      <c r="K1883" s="24">
        <v>3511.6224534446374</v>
      </c>
      <c r="L1883" s="24">
        <v>-1162.562051798217</v>
      </c>
      <c r="M1883" s="24">
        <v>2349.0604016464204</v>
      </c>
      <c r="N1883" s="24">
        <v>-2349.0604016464204</v>
      </c>
      <c r="O1883" s="24">
        <v>-3511.6224534446374</v>
      </c>
      <c r="P1883" s="24">
        <v>0</v>
      </c>
      <c r="Q1883" s="24">
        <v>0.3093541224202454</v>
      </c>
      <c r="R1883" s="24">
        <v>-0.13465833366080915</v>
      </c>
      <c r="S1883" s="24">
        <v>0.17469578875943625</v>
      </c>
      <c r="T1883" s="24">
        <v>0</v>
      </c>
      <c r="U1883" s="24">
        <v>0</v>
      </c>
      <c r="V1883" s="24">
        <v>0</v>
      </c>
      <c r="W1883" s="24">
        <v>0</v>
      </c>
      <c r="X1883" s="24">
        <v>0</v>
      </c>
      <c r="Y1883" s="24">
        <v>0</v>
      </c>
      <c r="Z1883" s="24">
        <v>0</v>
      </c>
      <c r="AA1883" s="24">
        <v>3160.4602081001735</v>
      </c>
      <c r="AB1883" s="24">
        <v>-1046.3058466183938</v>
      </c>
      <c r="AC1883" s="24">
        <v>2114.1543614817783</v>
      </c>
      <c r="AD1883" s="24">
        <v>-2114.1543614817783</v>
      </c>
      <c r="AE1883" s="24">
        <v>-3160.4602081001794</v>
      </c>
      <c r="AF1883" s="24">
        <v>0</v>
      </c>
      <c r="AG1883" s="24">
        <v>0.3093541224202454</v>
      </c>
      <c r="AH1883" s="24">
        <v>-0.13465833366080915</v>
      </c>
      <c r="AI1883" s="24">
        <v>0.17469578875943625</v>
      </c>
      <c r="AJ1883" s="24">
        <v>0</v>
      </c>
      <c r="AK1883" s="24">
        <v>0</v>
      </c>
      <c r="AL1883" s="24">
        <v>0</v>
      </c>
      <c r="AM1883" s="24">
        <v>0</v>
      </c>
      <c r="AN1883" s="24">
        <v>0</v>
      </c>
      <c r="AO1883" s="24">
        <v>0</v>
      </c>
      <c r="AP1883" s="24">
        <v>0</v>
      </c>
      <c r="AQ1883" s="24">
        <v>351.16224534446383</v>
      </c>
      <c r="AR1883" s="24">
        <v>-116.25620517982316</v>
      </c>
      <c r="AS1883" s="24">
        <v>234.90604016464204</v>
      </c>
      <c r="AT1883" s="24">
        <v>-234.90604016464204</v>
      </c>
      <c r="AU1883" s="24">
        <v>-351.16224534445792</v>
      </c>
      <c r="AV1883" s="24">
        <v>0</v>
      </c>
      <c r="AW1883" s="24">
        <v>0</v>
      </c>
      <c r="AX1883" s="24">
        <v>0</v>
      </c>
      <c r="AY1883" s="24">
        <v>0</v>
      </c>
      <c r="AZ1883" s="24">
        <v>0</v>
      </c>
      <c r="BA1883" s="24">
        <v>-0.17469578875943625</v>
      </c>
      <c r="BB1883" s="24">
        <v>-0.3093541224202454</v>
      </c>
      <c r="BC1883" s="24">
        <v>-0.17469578875943625</v>
      </c>
      <c r="BD1883" s="24">
        <v>-0.3093541224202454</v>
      </c>
      <c r="BE1883" s="24">
        <v>0</v>
      </c>
      <c r="BF1883" s="24">
        <v>0</v>
      </c>
      <c r="BG1883" s="24">
        <v>0</v>
      </c>
      <c r="BH1883" s="24">
        <v>0</v>
      </c>
      <c r="BI1883" s="24">
        <v>0</v>
      </c>
      <c r="BJ1883" s="24">
        <v>0</v>
      </c>
      <c r="BK1883" s="24">
        <v>0</v>
      </c>
      <c r="BL1883" s="24">
        <v>0</v>
      </c>
    </row>
    <row r="1884" spans="1:64" x14ac:dyDescent="0.25">
      <c r="A1884" t="s">
        <v>5127</v>
      </c>
      <c r="B1884">
        <v>196</v>
      </c>
      <c r="C1884">
        <v>2</v>
      </c>
      <c r="D1884">
        <v>17</v>
      </c>
      <c r="E1884" s="24">
        <v>0</v>
      </c>
      <c r="F1884" s="24">
        <v>0</v>
      </c>
      <c r="G1884" s="24">
        <v>0</v>
      </c>
      <c r="H1884" s="24">
        <v>0</v>
      </c>
      <c r="I1884" s="24">
        <v>0</v>
      </c>
      <c r="J1884" s="24">
        <v>0</v>
      </c>
      <c r="K1884" s="24">
        <v>3455.9168647024781</v>
      </c>
      <c r="L1884" s="24">
        <v>-1140.2721043871716</v>
      </c>
      <c r="M1884" s="24">
        <v>2315.6447603153065</v>
      </c>
      <c r="N1884" s="24">
        <v>-2315.6447603153065</v>
      </c>
      <c r="O1884" s="24">
        <v>-3455.9168647024781</v>
      </c>
      <c r="P1884" s="24">
        <v>0</v>
      </c>
      <c r="Q1884" s="24">
        <v>0.3046500302361892</v>
      </c>
      <c r="R1884" s="24">
        <v>-0.13261208333642571</v>
      </c>
      <c r="S1884" s="24">
        <v>0.17203794689976348</v>
      </c>
      <c r="T1884" s="24">
        <v>0</v>
      </c>
      <c r="U1884" s="24">
        <v>0</v>
      </c>
      <c r="V1884" s="24">
        <v>0</v>
      </c>
      <c r="W1884" s="24">
        <v>0</v>
      </c>
      <c r="X1884" s="24">
        <v>0</v>
      </c>
      <c r="Y1884" s="24">
        <v>0</v>
      </c>
      <c r="Z1884" s="24">
        <v>0</v>
      </c>
      <c r="AA1884" s="24">
        <v>3110.3251782322304</v>
      </c>
      <c r="AB1884" s="24">
        <v>-1026.244893948453</v>
      </c>
      <c r="AC1884" s="24">
        <v>2084.0802842837761</v>
      </c>
      <c r="AD1884" s="24">
        <v>-2084.0802842837729</v>
      </c>
      <c r="AE1884" s="24">
        <v>-3110.3251782322186</v>
      </c>
      <c r="AF1884" s="24">
        <v>0</v>
      </c>
      <c r="AG1884" s="24">
        <v>0.3046500302361892</v>
      </c>
      <c r="AH1884" s="24">
        <v>-0.13261208333642571</v>
      </c>
      <c r="AI1884" s="24">
        <v>0.17203794689976348</v>
      </c>
      <c r="AJ1884" s="24">
        <v>0</v>
      </c>
      <c r="AK1884" s="24">
        <v>0</v>
      </c>
      <c r="AL1884" s="24">
        <v>0</v>
      </c>
      <c r="AM1884" s="24">
        <v>0</v>
      </c>
      <c r="AN1884" s="24">
        <v>0</v>
      </c>
      <c r="AO1884" s="24">
        <v>0</v>
      </c>
      <c r="AP1884" s="24">
        <v>0</v>
      </c>
      <c r="AQ1884" s="24">
        <v>345.59168647024762</v>
      </c>
      <c r="AR1884" s="24">
        <v>-114.02721043871861</v>
      </c>
      <c r="AS1884" s="24">
        <v>231.56447603153038</v>
      </c>
      <c r="AT1884" s="24">
        <v>-231.56447603153356</v>
      </c>
      <c r="AU1884" s="24">
        <v>-345.59168647025945</v>
      </c>
      <c r="AV1884" s="24">
        <v>0</v>
      </c>
      <c r="AW1884" s="24">
        <v>0</v>
      </c>
      <c r="AX1884" s="24">
        <v>0</v>
      </c>
      <c r="AY1884" s="24">
        <v>0</v>
      </c>
      <c r="AZ1884" s="24">
        <v>0</v>
      </c>
      <c r="BA1884" s="24">
        <v>-0.17203794689976348</v>
      </c>
      <c r="BB1884" s="24">
        <v>-0.3046500302361892</v>
      </c>
      <c r="BC1884" s="24">
        <v>-0.17203794689976348</v>
      </c>
      <c r="BD1884" s="24">
        <v>-0.3046500302361892</v>
      </c>
      <c r="BE1884" s="24">
        <v>0</v>
      </c>
      <c r="BF1884" s="24">
        <v>0</v>
      </c>
      <c r="BG1884" s="24">
        <v>0</v>
      </c>
      <c r="BH1884" s="24">
        <v>0</v>
      </c>
      <c r="BI1884" s="24">
        <v>0</v>
      </c>
      <c r="BJ1884" s="24">
        <v>0</v>
      </c>
      <c r="BK1884" s="24">
        <v>0</v>
      </c>
      <c r="BL1884" s="24">
        <v>0</v>
      </c>
    </row>
    <row r="1885" spans="1:64" x14ac:dyDescent="0.25">
      <c r="A1885" t="s">
        <v>5127</v>
      </c>
      <c r="B1885">
        <v>197</v>
      </c>
      <c r="C1885">
        <v>2</v>
      </c>
      <c r="D1885">
        <v>17</v>
      </c>
      <c r="E1885" s="24">
        <v>0</v>
      </c>
      <c r="F1885" s="24">
        <v>0</v>
      </c>
      <c r="G1885" s="24">
        <v>0</v>
      </c>
      <c r="H1885" s="24">
        <v>0</v>
      </c>
      <c r="I1885" s="24">
        <v>0</v>
      </c>
      <c r="J1885" s="24">
        <v>0</v>
      </c>
      <c r="K1885" s="24">
        <v>3401.3573450930417</v>
      </c>
      <c r="L1885" s="24">
        <v>-1118.4739608578384</v>
      </c>
      <c r="M1885" s="24">
        <v>2282.8833842352033</v>
      </c>
      <c r="N1885" s="24">
        <v>-2282.8833842352033</v>
      </c>
      <c r="O1885" s="24">
        <v>-3401.3573450930417</v>
      </c>
      <c r="P1885" s="24">
        <v>0</v>
      </c>
      <c r="Q1885" s="24">
        <v>0.30004080828916813</v>
      </c>
      <c r="R1885" s="24">
        <v>-0.13060599783341331</v>
      </c>
      <c r="S1885" s="24">
        <v>0.16943481045575481</v>
      </c>
      <c r="T1885" s="24">
        <v>0</v>
      </c>
      <c r="U1885" s="24">
        <v>0</v>
      </c>
      <c r="V1885" s="24">
        <v>0</v>
      </c>
      <c r="W1885" s="24">
        <v>0</v>
      </c>
      <c r="X1885" s="24">
        <v>0</v>
      </c>
      <c r="Y1885" s="24">
        <v>0</v>
      </c>
      <c r="Z1885" s="24">
        <v>0</v>
      </c>
      <c r="AA1885" s="24">
        <v>3061.2216105837374</v>
      </c>
      <c r="AB1885" s="24">
        <v>-1006.6265647720575</v>
      </c>
      <c r="AC1885" s="24">
        <v>2054.5950458116831</v>
      </c>
      <c r="AD1885" s="24">
        <v>-2054.5950458116858</v>
      </c>
      <c r="AE1885" s="24">
        <v>-3061.2216105837433</v>
      </c>
      <c r="AF1885" s="24">
        <v>0</v>
      </c>
      <c r="AG1885" s="24">
        <v>0.30004080828916813</v>
      </c>
      <c r="AH1885" s="24">
        <v>-0.13060599783341331</v>
      </c>
      <c r="AI1885" s="24">
        <v>0.16943481045575481</v>
      </c>
      <c r="AJ1885" s="24">
        <v>0</v>
      </c>
      <c r="AK1885" s="24">
        <v>0</v>
      </c>
      <c r="AL1885" s="24">
        <v>0</v>
      </c>
      <c r="AM1885" s="24">
        <v>0</v>
      </c>
      <c r="AN1885" s="24">
        <v>0</v>
      </c>
      <c r="AO1885" s="24">
        <v>0</v>
      </c>
      <c r="AP1885" s="24">
        <v>0</v>
      </c>
      <c r="AQ1885" s="24">
        <v>340.13573450930426</v>
      </c>
      <c r="AR1885" s="24">
        <v>-111.84739608578093</v>
      </c>
      <c r="AS1885" s="24">
        <v>228.28833842352014</v>
      </c>
      <c r="AT1885" s="24">
        <v>-228.28833842351742</v>
      </c>
      <c r="AU1885" s="24">
        <v>-340.13573450929835</v>
      </c>
      <c r="AV1885" s="24">
        <v>0</v>
      </c>
      <c r="AW1885" s="24">
        <v>0</v>
      </c>
      <c r="AX1885" s="24">
        <v>0</v>
      </c>
      <c r="AY1885" s="24">
        <v>0</v>
      </c>
      <c r="AZ1885" s="24">
        <v>0</v>
      </c>
      <c r="BA1885" s="24">
        <v>-0.16943481045575481</v>
      </c>
      <c r="BB1885" s="24">
        <v>-0.30004080828916813</v>
      </c>
      <c r="BC1885" s="24">
        <v>-0.16943481045575481</v>
      </c>
      <c r="BD1885" s="24">
        <v>-0.30004080828916813</v>
      </c>
      <c r="BE1885" s="24">
        <v>0</v>
      </c>
      <c r="BF1885" s="24">
        <v>0</v>
      </c>
      <c r="BG1885" s="24">
        <v>0</v>
      </c>
      <c r="BH1885" s="24">
        <v>0</v>
      </c>
      <c r="BI1885" s="24">
        <v>0</v>
      </c>
      <c r="BJ1885" s="24">
        <v>0</v>
      </c>
      <c r="BK1885" s="24">
        <v>0</v>
      </c>
      <c r="BL1885" s="24">
        <v>0</v>
      </c>
    </row>
    <row r="1886" spans="1:64" x14ac:dyDescent="0.25">
      <c r="A1886" t="s">
        <v>5127</v>
      </c>
      <c r="B1886">
        <v>198</v>
      </c>
      <c r="C1886">
        <v>2</v>
      </c>
      <c r="D1886">
        <v>17</v>
      </c>
      <c r="E1886" s="24">
        <v>0</v>
      </c>
      <c r="F1886" s="24">
        <v>0</v>
      </c>
      <c r="G1886" s="24">
        <v>0</v>
      </c>
      <c r="H1886" s="24">
        <v>0</v>
      </c>
      <c r="I1886" s="24">
        <v>0</v>
      </c>
      <c r="J1886" s="24">
        <v>0</v>
      </c>
      <c r="K1886" s="24">
        <v>3347.9146432233974</v>
      </c>
      <c r="L1886" s="24">
        <v>-1097.1548440298066</v>
      </c>
      <c r="M1886" s="24">
        <v>2250.7597991935909</v>
      </c>
      <c r="N1886" s="24">
        <v>-2250.7597991935909</v>
      </c>
      <c r="O1886" s="24">
        <v>-3347.9146432233974</v>
      </c>
      <c r="P1886" s="24">
        <v>0</v>
      </c>
      <c r="Q1886" s="24">
        <v>0.2955240487399351</v>
      </c>
      <c r="R1886" s="24">
        <v>-0.12863910159182979</v>
      </c>
      <c r="S1886" s="24">
        <v>0.16688494714810531</v>
      </c>
      <c r="T1886" s="24">
        <v>0</v>
      </c>
      <c r="U1886" s="24">
        <v>0</v>
      </c>
      <c r="V1886" s="24">
        <v>0</v>
      </c>
      <c r="W1886" s="24">
        <v>0</v>
      </c>
      <c r="X1886" s="24">
        <v>0</v>
      </c>
      <c r="Y1886" s="24">
        <v>0</v>
      </c>
      <c r="Z1886" s="24">
        <v>0</v>
      </c>
      <c r="AA1886" s="24">
        <v>3013.1231789010576</v>
      </c>
      <c r="AB1886" s="24">
        <v>-987.43935962682735</v>
      </c>
      <c r="AC1886" s="24">
        <v>2025.6838192742318</v>
      </c>
      <c r="AD1886" s="24">
        <v>-2025.6838192742289</v>
      </c>
      <c r="AE1886" s="24">
        <v>-3013.1231789010635</v>
      </c>
      <c r="AF1886" s="24">
        <v>0</v>
      </c>
      <c r="AG1886" s="24">
        <v>0.2955240487399351</v>
      </c>
      <c r="AH1886" s="24">
        <v>-0.12863910159182979</v>
      </c>
      <c r="AI1886" s="24">
        <v>0.16688494714810531</v>
      </c>
      <c r="AJ1886" s="24">
        <v>0</v>
      </c>
      <c r="AK1886" s="24">
        <v>0</v>
      </c>
      <c r="AL1886" s="24">
        <v>0</v>
      </c>
      <c r="AM1886" s="24">
        <v>0</v>
      </c>
      <c r="AN1886" s="24">
        <v>0</v>
      </c>
      <c r="AO1886" s="24">
        <v>0</v>
      </c>
      <c r="AP1886" s="24">
        <v>0</v>
      </c>
      <c r="AQ1886" s="24">
        <v>334.79146432233983</v>
      </c>
      <c r="AR1886" s="24">
        <v>-109.7154844029792</v>
      </c>
      <c r="AS1886" s="24">
        <v>225.07597991935904</v>
      </c>
      <c r="AT1886" s="24">
        <v>-225.075979919362</v>
      </c>
      <c r="AU1886" s="24">
        <v>-334.79146432233392</v>
      </c>
      <c r="AV1886" s="24">
        <v>0</v>
      </c>
      <c r="AW1886" s="24">
        <v>0</v>
      </c>
      <c r="AX1886" s="24">
        <v>0</v>
      </c>
      <c r="AY1886" s="24">
        <v>0</v>
      </c>
      <c r="AZ1886" s="24">
        <v>0</v>
      </c>
      <c r="BA1886" s="24">
        <v>-0.16688494714810531</v>
      </c>
      <c r="BB1886" s="24">
        <v>-0.2955240487399351</v>
      </c>
      <c r="BC1886" s="24">
        <v>-0.16688494714810531</v>
      </c>
      <c r="BD1886" s="24">
        <v>-0.2955240487399351</v>
      </c>
      <c r="BE1886" s="24">
        <v>0</v>
      </c>
      <c r="BF1886" s="24">
        <v>0</v>
      </c>
      <c r="BG1886" s="24">
        <v>0</v>
      </c>
      <c r="BH1886" s="24">
        <v>0</v>
      </c>
      <c r="BI1886" s="24">
        <v>0</v>
      </c>
      <c r="BJ1886" s="24">
        <v>0</v>
      </c>
      <c r="BK1886" s="24">
        <v>0</v>
      </c>
      <c r="BL1886" s="24">
        <v>0</v>
      </c>
    </row>
    <row r="1887" spans="1:64" x14ac:dyDescent="0.25">
      <c r="A1887" t="s">
        <v>5127</v>
      </c>
      <c r="B1887">
        <v>199</v>
      </c>
      <c r="C1887">
        <v>3</v>
      </c>
      <c r="D1887">
        <v>17</v>
      </c>
      <c r="E1887" s="24">
        <v>0</v>
      </c>
      <c r="F1887" s="24">
        <v>0</v>
      </c>
      <c r="G1887" s="24">
        <v>0</v>
      </c>
      <c r="H1887" s="24">
        <v>0</v>
      </c>
      <c r="I1887" s="24">
        <v>0</v>
      </c>
      <c r="J1887" s="24">
        <v>0</v>
      </c>
      <c r="K1887" s="24">
        <v>3295.5604037633166</v>
      </c>
      <c r="L1887" s="24">
        <v>-1076.3023632643744</v>
      </c>
      <c r="M1887" s="24">
        <v>2219.2580404989421</v>
      </c>
      <c r="N1887" s="24">
        <v>-2219.2580404989421</v>
      </c>
      <c r="O1887" s="24">
        <v>-3295.5604037633166</v>
      </c>
      <c r="P1887" s="24">
        <v>0</v>
      </c>
      <c r="Q1887" s="24">
        <v>0.29109741780860077</v>
      </c>
      <c r="R1887" s="24">
        <v>-0.12671044738874571</v>
      </c>
      <c r="S1887" s="24">
        <v>0.16438697041985506</v>
      </c>
      <c r="T1887" s="24">
        <v>0</v>
      </c>
      <c r="U1887" s="24">
        <v>0</v>
      </c>
      <c r="V1887" s="24">
        <v>0</v>
      </c>
      <c r="W1887" s="24">
        <v>0</v>
      </c>
      <c r="X1887" s="24">
        <v>0</v>
      </c>
      <c r="Y1887" s="24">
        <v>0</v>
      </c>
      <c r="Z1887" s="24">
        <v>0</v>
      </c>
      <c r="AA1887" s="24">
        <v>2966.004363386985</v>
      </c>
      <c r="AB1887" s="24">
        <v>-968.67212693793408</v>
      </c>
      <c r="AC1887" s="24">
        <v>1997.332236449048</v>
      </c>
      <c r="AD1887" s="24">
        <v>-1997.332236449045</v>
      </c>
      <c r="AE1887" s="24">
        <v>-2966.0043633869791</v>
      </c>
      <c r="AF1887" s="24">
        <v>0</v>
      </c>
      <c r="AG1887" s="24">
        <v>0.29109741780860077</v>
      </c>
      <c r="AH1887" s="24">
        <v>-0.12671044738874571</v>
      </c>
      <c r="AI1887" s="24">
        <v>0.16438697041985506</v>
      </c>
      <c r="AJ1887" s="24">
        <v>0</v>
      </c>
      <c r="AK1887" s="24">
        <v>0</v>
      </c>
      <c r="AL1887" s="24">
        <v>0</v>
      </c>
      <c r="AM1887" s="24">
        <v>0</v>
      </c>
      <c r="AN1887" s="24">
        <v>0</v>
      </c>
      <c r="AO1887" s="24">
        <v>0</v>
      </c>
      <c r="AP1887" s="24">
        <v>0</v>
      </c>
      <c r="AQ1887" s="24">
        <v>329.55604037633157</v>
      </c>
      <c r="AR1887" s="24">
        <v>-107.63023632644035</v>
      </c>
      <c r="AS1887" s="24">
        <v>221.92580404989417</v>
      </c>
      <c r="AT1887" s="24">
        <v>-221.92580404989712</v>
      </c>
      <c r="AU1887" s="24">
        <v>-329.55604037633748</v>
      </c>
      <c r="AV1887" s="24">
        <v>0</v>
      </c>
      <c r="AW1887" s="24">
        <v>0</v>
      </c>
      <c r="AX1887" s="24">
        <v>0</v>
      </c>
      <c r="AY1887" s="24">
        <v>0</v>
      </c>
      <c r="AZ1887" s="24">
        <v>0</v>
      </c>
      <c r="BA1887" s="24">
        <v>-0.16438697041985506</v>
      </c>
      <c r="BB1887" s="24">
        <v>-0.29109741780860077</v>
      </c>
      <c r="BC1887" s="24">
        <v>-0.16438697041985506</v>
      </c>
      <c r="BD1887" s="24">
        <v>-0.29109741780860077</v>
      </c>
      <c r="BE1887" s="24">
        <v>0</v>
      </c>
      <c r="BF1887" s="24">
        <v>0</v>
      </c>
      <c r="BG1887" s="24">
        <v>0</v>
      </c>
      <c r="BH1887" s="24">
        <v>0</v>
      </c>
      <c r="BI1887" s="24">
        <v>0</v>
      </c>
      <c r="BJ1887" s="24">
        <v>0</v>
      </c>
      <c r="BK1887" s="24">
        <v>0</v>
      </c>
      <c r="BL1887" s="24">
        <v>0</v>
      </c>
    </row>
    <row r="1888" spans="1:64" x14ac:dyDescent="0.25">
      <c r="A1888" t="s">
        <v>5127</v>
      </c>
      <c r="B1888">
        <v>200</v>
      </c>
      <c r="C1888">
        <v>3</v>
      </c>
      <c r="D1888">
        <v>17</v>
      </c>
      <c r="E1888" s="24">
        <v>0</v>
      </c>
      <c r="F1888" s="24">
        <v>0</v>
      </c>
      <c r="G1888" s="24">
        <v>0</v>
      </c>
      <c r="H1888" s="24">
        <v>0</v>
      </c>
      <c r="I1888" s="24">
        <v>0</v>
      </c>
      <c r="J1888" s="24">
        <v>0</v>
      </c>
      <c r="K1888" s="24">
        <v>3244.2671353286132</v>
      </c>
      <c r="L1888" s="24">
        <v>-1055.9045010842383</v>
      </c>
      <c r="M1888" s="24">
        <v>2188.3626342443749</v>
      </c>
      <c r="N1888" s="24">
        <v>-2188.3626342443749</v>
      </c>
      <c r="O1888" s="24">
        <v>-3244.2671353286132</v>
      </c>
      <c r="P1888" s="24">
        <v>0</v>
      </c>
      <c r="Q1888" s="24">
        <v>0.2867586530915105</v>
      </c>
      <c r="R1888" s="24">
        <v>-0.12481911538304757</v>
      </c>
      <c r="S1888" s="24">
        <v>0.16193953770846292</v>
      </c>
      <c r="T1888" s="24">
        <v>0</v>
      </c>
      <c r="U1888" s="24">
        <v>0</v>
      </c>
      <c r="V1888" s="24">
        <v>0</v>
      </c>
      <c r="W1888" s="24">
        <v>0</v>
      </c>
      <c r="X1888" s="24">
        <v>0</v>
      </c>
      <c r="Y1888" s="24">
        <v>0</v>
      </c>
      <c r="Z1888" s="24">
        <v>0</v>
      </c>
      <c r="AA1888" s="24">
        <v>2919.8404217957518</v>
      </c>
      <c r="AB1888" s="24">
        <v>-950.31405097581592</v>
      </c>
      <c r="AC1888" s="24">
        <v>1969.5263708199375</v>
      </c>
      <c r="AD1888" s="24">
        <v>-1969.5263708199345</v>
      </c>
      <c r="AE1888" s="24">
        <v>-2919.8404217957577</v>
      </c>
      <c r="AF1888" s="24">
        <v>0</v>
      </c>
      <c r="AG1888" s="24">
        <v>0.2867586530915105</v>
      </c>
      <c r="AH1888" s="24">
        <v>-0.12481911538304757</v>
      </c>
      <c r="AI1888" s="24">
        <v>0.16193953770846292</v>
      </c>
      <c r="AJ1888" s="24">
        <v>0</v>
      </c>
      <c r="AK1888" s="24">
        <v>0</v>
      </c>
      <c r="AL1888" s="24">
        <v>0</v>
      </c>
      <c r="AM1888" s="24">
        <v>0</v>
      </c>
      <c r="AN1888" s="24">
        <v>0</v>
      </c>
      <c r="AO1888" s="24">
        <v>0</v>
      </c>
      <c r="AP1888" s="24">
        <v>0</v>
      </c>
      <c r="AQ1888" s="24">
        <v>324.42671353286141</v>
      </c>
      <c r="AR1888" s="24">
        <v>-105.59045010842237</v>
      </c>
      <c r="AS1888" s="24">
        <v>218.83626342443745</v>
      </c>
      <c r="AT1888" s="24">
        <v>-218.8362634244404</v>
      </c>
      <c r="AU1888" s="24">
        <v>-324.4267135328555</v>
      </c>
      <c r="AV1888" s="24">
        <v>0</v>
      </c>
      <c r="AW1888" s="24">
        <v>0</v>
      </c>
      <c r="AX1888" s="24">
        <v>0</v>
      </c>
      <c r="AY1888" s="24">
        <v>0</v>
      </c>
      <c r="AZ1888" s="24">
        <v>0</v>
      </c>
      <c r="BA1888" s="24">
        <v>-0.16193953770846292</v>
      </c>
      <c r="BB1888" s="24">
        <v>-0.2867586530915105</v>
      </c>
      <c r="BC1888" s="24">
        <v>-0.16193953770846292</v>
      </c>
      <c r="BD1888" s="24">
        <v>-0.2867586530915105</v>
      </c>
      <c r="BE1888" s="24">
        <v>0</v>
      </c>
      <c r="BF1888" s="24">
        <v>0</v>
      </c>
      <c r="BG1888" s="24">
        <v>0</v>
      </c>
      <c r="BH1888" s="24">
        <v>0</v>
      </c>
      <c r="BI1888" s="24">
        <v>0</v>
      </c>
      <c r="BJ1888" s="24">
        <v>0</v>
      </c>
      <c r="BK1888" s="24">
        <v>0</v>
      </c>
      <c r="BL1888" s="24">
        <v>0</v>
      </c>
    </row>
    <row r="1889" spans="1:64" x14ac:dyDescent="0.25">
      <c r="A1889" t="s">
        <v>5127</v>
      </c>
      <c r="B1889">
        <v>201</v>
      </c>
      <c r="C1889">
        <v>3</v>
      </c>
      <c r="D1889">
        <v>17</v>
      </c>
      <c r="E1889" s="24">
        <v>0</v>
      </c>
      <c r="F1889" s="24">
        <v>0</v>
      </c>
      <c r="G1889" s="24">
        <v>0</v>
      </c>
      <c r="H1889" s="24">
        <v>0</v>
      </c>
      <c r="I1889" s="24">
        <v>0</v>
      </c>
      <c r="J1889" s="24">
        <v>0</v>
      </c>
      <c r="K1889" s="24">
        <v>3194.0081796851009</v>
      </c>
      <c r="L1889" s="24">
        <v>-1035.9496003342792</v>
      </c>
      <c r="M1889" s="24">
        <v>2158.0585793508217</v>
      </c>
      <c r="N1889" s="24">
        <v>-2158.0585793508217</v>
      </c>
      <c r="O1889" s="24">
        <v>-3194.0081796851009</v>
      </c>
      <c r="P1889" s="24">
        <v>0</v>
      </c>
      <c r="Q1889" s="24">
        <v>0.28250556098896595</v>
      </c>
      <c r="R1889" s="24">
        <v>-0.12296421219355125</v>
      </c>
      <c r="S1889" s="24">
        <v>0.15954134879541471</v>
      </c>
      <c r="T1889" s="24">
        <v>0</v>
      </c>
      <c r="U1889" s="24">
        <v>0</v>
      </c>
      <c r="V1889" s="24">
        <v>0</v>
      </c>
      <c r="W1889" s="24">
        <v>0</v>
      </c>
      <c r="X1889" s="24">
        <v>0</v>
      </c>
      <c r="Y1889" s="24">
        <v>0</v>
      </c>
      <c r="Z1889" s="24">
        <v>0</v>
      </c>
      <c r="AA1889" s="24">
        <v>2874.6073617165907</v>
      </c>
      <c r="AB1889" s="24">
        <v>-932.35464030085132</v>
      </c>
      <c r="AC1889" s="24">
        <v>1942.2527214157396</v>
      </c>
      <c r="AD1889" s="24">
        <v>-1942.2527214157453</v>
      </c>
      <c r="AE1889" s="24">
        <v>-2874.6073617165966</v>
      </c>
      <c r="AF1889" s="24">
        <v>0</v>
      </c>
      <c r="AG1889" s="24">
        <v>0.28250556098896595</v>
      </c>
      <c r="AH1889" s="24">
        <v>-0.12296421219355125</v>
      </c>
      <c r="AI1889" s="24">
        <v>0.15954134879541471</v>
      </c>
      <c r="AJ1889" s="24">
        <v>0</v>
      </c>
      <c r="AK1889" s="24">
        <v>0</v>
      </c>
      <c r="AL1889" s="24">
        <v>0</v>
      </c>
      <c r="AM1889" s="24">
        <v>0</v>
      </c>
      <c r="AN1889" s="24">
        <v>0</v>
      </c>
      <c r="AO1889" s="24">
        <v>0</v>
      </c>
      <c r="AP1889" s="24">
        <v>0</v>
      </c>
      <c r="AQ1889" s="24">
        <v>319.40081796851018</v>
      </c>
      <c r="AR1889" s="24">
        <v>-103.59496003342792</v>
      </c>
      <c r="AS1889" s="24">
        <v>215.80585793508203</v>
      </c>
      <c r="AT1889" s="24">
        <v>-215.80585793507635</v>
      </c>
      <c r="AU1889" s="24">
        <v>-319.40081796850427</v>
      </c>
      <c r="AV1889" s="24">
        <v>0</v>
      </c>
      <c r="AW1889" s="24">
        <v>0</v>
      </c>
      <c r="AX1889" s="24">
        <v>0</v>
      </c>
      <c r="AY1889" s="24">
        <v>0</v>
      </c>
      <c r="AZ1889" s="24">
        <v>0</v>
      </c>
      <c r="BA1889" s="24">
        <v>-0.15954134879541471</v>
      </c>
      <c r="BB1889" s="24">
        <v>-0.28250556098896595</v>
      </c>
      <c r="BC1889" s="24">
        <v>-0.15954134879541471</v>
      </c>
      <c r="BD1889" s="24">
        <v>-0.28250556098896595</v>
      </c>
      <c r="BE1889" s="24">
        <v>0</v>
      </c>
      <c r="BF1889" s="24">
        <v>0</v>
      </c>
      <c r="BG1889" s="24">
        <v>0</v>
      </c>
      <c r="BH1889" s="24">
        <v>0</v>
      </c>
      <c r="BI1889" s="24">
        <v>0</v>
      </c>
      <c r="BJ1889" s="24">
        <v>0</v>
      </c>
      <c r="BK1889" s="24">
        <v>0</v>
      </c>
      <c r="BL1889" s="24">
        <v>0</v>
      </c>
    </row>
    <row r="1890" spans="1:64" x14ac:dyDescent="0.25">
      <c r="A1890" t="s">
        <v>5127</v>
      </c>
      <c r="B1890">
        <v>202</v>
      </c>
      <c r="C1890">
        <v>4</v>
      </c>
      <c r="D1890">
        <v>17</v>
      </c>
      <c r="E1890" s="24">
        <v>0</v>
      </c>
      <c r="F1890" s="24">
        <v>0</v>
      </c>
      <c r="G1890" s="24">
        <v>0</v>
      </c>
      <c r="H1890" s="24">
        <v>0</v>
      </c>
      <c r="I1890" s="24">
        <v>0</v>
      </c>
      <c r="J1890" s="24">
        <v>0</v>
      </c>
      <c r="K1890" s="24">
        <v>3144.7576822042465</v>
      </c>
      <c r="L1890" s="24">
        <v>-1016.4263517698273</v>
      </c>
      <c r="M1890" s="24">
        <v>2128.3313304344192</v>
      </c>
      <c r="N1890" s="24">
        <v>-2128.3313304344192</v>
      </c>
      <c r="O1890" s="24">
        <v>-3144.7576822042465</v>
      </c>
      <c r="P1890" s="24">
        <v>0</v>
      </c>
      <c r="Q1890" s="24">
        <v>0.27833601424015342</v>
      </c>
      <c r="R1890" s="24">
        <v>-0.12114487001133512</v>
      </c>
      <c r="S1890" s="24">
        <v>0.1571911442288183</v>
      </c>
      <c r="T1890" s="24">
        <v>0</v>
      </c>
      <c r="U1890" s="24">
        <v>0</v>
      </c>
      <c r="V1890" s="24">
        <v>0</v>
      </c>
      <c r="W1890" s="24">
        <v>0</v>
      </c>
      <c r="X1890" s="24">
        <v>0</v>
      </c>
      <c r="Y1890" s="24">
        <v>0</v>
      </c>
      <c r="Z1890" s="24">
        <v>0</v>
      </c>
      <c r="AA1890" s="24">
        <v>2830.2819139838221</v>
      </c>
      <c r="AB1890" s="24">
        <v>-914.78371659284312</v>
      </c>
      <c r="AC1890" s="24">
        <v>1915.4981973909773</v>
      </c>
      <c r="AD1890" s="24">
        <v>-1915.4981973909744</v>
      </c>
      <c r="AE1890" s="24">
        <v>-2830.2819139838102</v>
      </c>
      <c r="AF1890" s="24">
        <v>0</v>
      </c>
      <c r="AG1890" s="24">
        <v>0.27833601424015342</v>
      </c>
      <c r="AH1890" s="24">
        <v>-0.12114487001133512</v>
      </c>
      <c r="AI1890" s="24">
        <v>0.1571911442288183</v>
      </c>
      <c r="AJ1890" s="24">
        <v>0</v>
      </c>
      <c r="AK1890" s="24">
        <v>0</v>
      </c>
      <c r="AL1890" s="24">
        <v>0</v>
      </c>
      <c r="AM1890" s="24">
        <v>0</v>
      </c>
      <c r="AN1890" s="24">
        <v>0</v>
      </c>
      <c r="AO1890" s="24">
        <v>0</v>
      </c>
      <c r="AP1890" s="24">
        <v>0</v>
      </c>
      <c r="AQ1890" s="24">
        <v>314.47576822042447</v>
      </c>
      <c r="AR1890" s="24">
        <v>-101.64263517698419</v>
      </c>
      <c r="AS1890" s="24">
        <v>212.83313304344188</v>
      </c>
      <c r="AT1890" s="24">
        <v>-212.83313304344483</v>
      </c>
      <c r="AU1890" s="24">
        <v>-314.47576822043629</v>
      </c>
      <c r="AV1890" s="24">
        <v>0</v>
      </c>
      <c r="AW1890" s="24">
        <v>0</v>
      </c>
      <c r="AX1890" s="24">
        <v>0</v>
      </c>
      <c r="AY1890" s="24">
        <v>0</v>
      </c>
      <c r="AZ1890" s="24">
        <v>0</v>
      </c>
      <c r="BA1890" s="24">
        <v>-0.1571911442288183</v>
      </c>
      <c r="BB1890" s="24">
        <v>-0.27833601424015342</v>
      </c>
      <c r="BC1890" s="24">
        <v>-0.1571911442288183</v>
      </c>
      <c r="BD1890" s="24">
        <v>-0.27833601424015342</v>
      </c>
      <c r="BE1890" s="24">
        <v>0</v>
      </c>
      <c r="BF1890" s="24">
        <v>0</v>
      </c>
      <c r="BG1890" s="24">
        <v>0</v>
      </c>
      <c r="BH1890" s="24">
        <v>0</v>
      </c>
      <c r="BI1890" s="24">
        <v>0</v>
      </c>
      <c r="BJ1890" s="24">
        <v>0</v>
      </c>
      <c r="BK1890" s="24">
        <v>0</v>
      </c>
      <c r="BL1890" s="24">
        <v>0</v>
      </c>
    </row>
    <row r="1891" spans="1:64" x14ac:dyDescent="0.25">
      <c r="A1891" t="s">
        <v>5127</v>
      </c>
      <c r="B1891">
        <v>203</v>
      </c>
      <c r="C1891">
        <v>4</v>
      </c>
      <c r="D1891">
        <v>17</v>
      </c>
      <c r="E1891" s="24">
        <v>0</v>
      </c>
      <c r="F1891" s="24">
        <v>0</v>
      </c>
      <c r="G1891" s="24">
        <v>0</v>
      </c>
      <c r="H1891" s="24">
        <v>0</v>
      </c>
      <c r="I1891" s="24">
        <v>0</v>
      </c>
      <c r="J1891" s="24">
        <v>0</v>
      </c>
      <c r="K1891" s="24">
        <v>3096.4905635118484</v>
      </c>
      <c r="L1891" s="24">
        <v>-997.32378218881786</v>
      </c>
      <c r="M1891" s="24">
        <v>2099.1667813230306</v>
      </c>
      <c r="N1891" s="24">
        <v>-2099.1667813230306</v>
      </c>
      <c r="O1891" s="24">
        <v>-3096.4905635118484</v>
      </c>
      <c r="P1891" s="24">
        <v>0</v>
      </c>
      <c r="Q1891" s="24">
        <v>0.2742479495597081</v>
      </c>
      <c r="R1891" s="24">
        <v>-0.11936024574947623</v>
      </c>
      <c r="S1891" s="24">
        <v>0.15488770381023187</v>
      </c>
      <c r="T1891" s="24">
        <v>0</v>
      </c>
      <c r="U1891" s="24">
        <v>0</v>
      </c>
      <c r="V1891" s="24">
        <v>0</v>
      </c>
      <c r="W1891" s="24">
        <v>0</v>
      </c>
      <c r="X1891" s="24">
        <v>0</v>
      </c>
      <c r="Y1891" s="24">
        <v>0</v>
      </c>
      <c r="Z1891" s="24">
        <v>0</v>
      </c>
      <c r="AA1891" s="24">
        <v>2786.8415071606637</v>
      </c>
      <c r="AB1891" s="24">
        <v>-897.59140396993462</v>
      </c>
      <c r="AC1891" s="24">
        <v>1889.2501031907275</v>
      </c>
      <c r="AD1891" s="24">
        <v>-1889.2501031907304</v>
      </c>
      <c r="AE1891" s="24">
        <v>-2786.8415071606578</v>
      </c>
      <c r="AF1891" s="24">
        <v>0</v>
      </c>
      <c r="AG1891" s="24">
        <v>0.2742479495597081</v>
      </c>
      <c r="AH1891" s="24">
        <v>-0.11936024574947623</v>
      </c>
      <c r="AI1891" s="24">
        <v>0.15488770381023187</v>
      </c>
      <c r="AJ1891" s="24">
        <v>0</v>
      </c>
      <c r="AK1891" s="24">
        <v>0</v>
      </c>
      <c r="AL1891" s="24">
        <v>0</v>
      </c>
      <c r="AM1891" s="24">
        <v>0</v>
      </c>
      <c r="AN1891" s="24">
        <v>0</v>
      </c>
      <c r="AO1891" s="24">
        <v>0</v>
      </c>
      <c r="AP1891" s="24">
        <v>0</v>
      </c>
      <c r="AQ1891" s="24">
        <v>309.64905635118475</v>
      </c>
      <c r="AR1891" s="24">
        <v>-99.732378218883241</v>
      </c>
      <c r="AS1891" s="24">
        <v>209.9166781323031</v>
      </c>
      <c r="AT1891" s="24">
        <v>-209.91667813230015</v>
      </c>
      <c r="AU1891" s="24">
        <v>-309.64905635119067</v>
      </c>
      <c r="AV1891" s="24">
        <v>0</v>
      </c>
      <c r="AW1891" s="24">
        <v>0</v>
      </c>
      <c r="AX1891" s="24">
        <v>0</v>
      </c>
      <c r="AY1891" s="24">
        <v>0</v>
      </c>
      <c r="AZ1891" s="24">
        <v>0</v>
      </c>
      <c r="BA1891" s="24">
        <v>-0.15488770381023187</v>
      </c>
      <c r="BB1891" s="24">
        <v>-0.2742479495597081</v>
      </c>
      <c r="BC1891" s="24">
        <v>-0.15488770381023187</v>
      </c>
      <c r="BD1891" s="24">
        <v>-0.2742479495597081</v>
      </c>
      <c r="BE1891" s="24">
        <v>0</v>
      </c>
      <c r="BF1891" s="24">
        <v>0</v>
      </c>
      <c r="BG1891" s="24">
        <v>0</v>
      </c>
      <c r="BH1891" s="24">
        <v>0</v>
      </c>
      <c r="BI1891" s="24">
        <v>0</v>
      </c>
      <c r="BJ1891" s="24">
        <v>0</v>
      </c>
      <c r="BK1891" s="24">
        <v>0</v>
      </c>
      <c r="BL1891" s="24">
        <v>0</v>
      </c>
    </row>
    <row r="1892" spans="1:64" x14ac:dyDescent="0.25">
      <c r="A1892" t="s">
        <v>5127</v>
      </c>
      <c r="B1892">
        <v>204</v>
      </c>
      <c r="C1892">
        <v>4</v>
      </c>
      <c r="D1892">
        <v>17</v>
      </c>
      <c r="E1892" s="24">
        <v>0</v>
      </c>
      <c r="F1892" s="24">
        <v>0</v>
      </c>
      <c r="G1892" s="24">
        <v>0</v>
      </c>
      <c r="H1892" s="24">
        <v>0</v>
      </c>
      <c r="I1892" s="24">
        <v>0</v>
      </c>
      <c r="J1892" s="24">
        <v>0</v>
      </c>
      <c r="K1892" s="24">
        <v>3049.1824923129752</v>
      </c>
      <c r="L1892" s="24">
        <v>-978.6312430081889</v>
      </c>
      <c r="M1892" s="24">
        <v>2070.5512493047863</v>
      </c>
      <c r="N1892" s="24">
        <v>-2070.5512493047863</v>
      </c>
      <c r="O1892" s="24">
        <v>-3049.1824923129752</v>
      </c>
      <c r="P1892" s="24">
        <v>0</v>
      </c>
      <c r="Q1892" s="24">
        <v>0.27023936537352711</v>
      </c>
      <c r="R1892" s="24">
        <v>-0.11760952022405036</v>
      </c>
      <c r="S1892" s="24">
        <v>0.15262984514947675</v>
      </c>
      <c r="T1892" s="24">
        <v>0</v>
      </c>
      <c r="U1892" s="24">
        <v>0</v>
      </c>
      <c r="V1892" s="24">
        <v>0</v>
      </c>
      <c r="W1892" s="24">
        <v>0</v>
      </c>
      <c r="X1892" s="24">
        <v>0</v>
      </c>
      <c r="Y1892" s="24">
        <v>0</v>
      </c>
      <c r="Z1892" s="24">
        <v>0</v>
      </c>
      <c r="AA1892" s="24">
        <v>2744.2642430816777</v>
      </c>
      <c r="AB1892" s="24">
        <v>-880.76811870736856</v>
      </c>
      <c r="AC1892" s="24">
        <v>1863.4961243743078</v>
      </c>
      <c r="AD1892" s="24">
        <v>-1863.4961243743019</v>
      </c>
      <c r="AE1892" s="24">
        <v>-2744.2642430816777</v>
      </c>
      <c r="AF1892" s="24">
        <v>0</v>
      </c>
      <c r="AG1892" s="24">
        <v>0.27023936537352711</v>
      </c>
      <c r="AH1892" s="24">
        <v>-0.11760952022405036</v>
      </c>
      <c r="AI1892" s="24">
        <v>0.15262984514947675</v>
      </c>
      <c r="AJ1892" s="24">
        <v>0</v>
      </c>
      <c r="AK1892" s="24">
        <v>0</v>
      </c>
      <c r="AL1892" s="24">
        <v>0</v>
      </c>
      <c r="AM1892" s="24">
        <v>0</v>
      </c>
      <c r="AN1892" s="24">
        <v>0</v>
      </c>
      <c r="AO1892" s="24">
        <v>0</v>
      </c>
      <c r="AP1892" s="24">
        <v>0</v>
      </c>
      <c r="AQ1892" s="24">
        <v>304.91824923129752</v>
      </c>
      <c r="AR1892" s="24">
        <v>-97.863124300820346</v>
      </c>
      <c r="AS1892" s="24">
        <v>207.05512493047854</v>
      </c>
      <c r="AT1892" s="24">
        <v>-207.05512493048445</v>
      </c>
      <c r="AU1892" s="24">
        <v>-304.91824923129752</v>
      </c>
      <c r="AV1892" s="24">
        <v>0</v>
      </c>
      <c r="AW1892" s="24">
        <v>0</v>
      </c>
      <c r="AX1892" s="24">
        <v>0</v>
      </c>
      <c r="AY1892" s="24">
        <v>0</v>
      </c>
      <c r="AZ1892" s="24">
        <v>0</v>
      </c>
      <c r="BA1892" s="24">
        <v>-0.15262984514947675</v>
      </c>
      <c r="BB1892" s="24">
        <v>-0.27023936537352711</v>
      </c>
      <c r="BC1892" s="24">
        <v>-0.15262984514947675</v>
      </c>
      <c r="BD1892" s="24">
        <v>-0.27023936537352711</v>
      </c>
      <c r="BE1892" s="24">
        <v>0</v>
      </c>
      <c r="BF1892" s="24">
        <v>0</v>
      </c>
      <c r="BG1892" s="24">
        <v>0</v>
      </c>
      <c r="BH1892" s="24">
        <v>0</v>
      </c>
      <c r="BI1892" s="24">
        <v>0</v>
      </c>
      <c r="BJ1892" s="24">
        <v>0</v>
      </c>
      <c r="BK1892" s="24">
        <v>0</v>
      </c>
      <c r="BL1892" s="24">
        <v>0</v>
      </c>
    </row>
    <row r="1893" spans="1:64" x14ac:dyDescent="0.25">
      <c r="A1893" t="s">
        <v>5127</v>
      </c>
      <c r="B1893">
        <v>205</v>
      </c>
      <c r="C1893">
        <v>1</v>
      </c>
      <c r="D1893">
        <v>18</v>
      </c>
      <c r="E1893" s="24">
        <v>0</v>
      </c>
      <c r="F1893" s="24">
        <v>0</v>
      </c>
      <c r="G1893" s="24">
        <v>0</v>
      </c>
      <c r="H1893" s="24">
        <v>0</v>
      </c>
      <c r="I1893" s="24">
        <v>0</v>
      </c>
      <c r="J1893" s="24">
        <v>0</v>
      </c>
      <c r="K1893" s="24">
        <v>3002.8098592814058</v>
      </c>
      <c r="L1893" s="24">
        <v>-960.33839924167842</v>
      </c>
      <c r="M1893" s="24">
        <v>2042.4714600397274</v>
      </c>
      <c r="N1893" s="24">
        <v>-2042.4714600397274</v>
      </c>
      <c r="O1893" s="24">
        <v>-3002.8098592814058</v>
      </c>
      <c r="P1893" s="24">
        <v>0</v>
      </c>
      <c r="Q1893" s="24">
        <v>0.2663083196413254</v>
      </c>
      <c r="R1893" s="24">
        <v>-0.11589189736037042</v>
      </c>
      <c r="S1893" s="24">
        <v>0.15041642228095498</v>
      </c>
      <c r="T1893" s="24">
        <v>0</v>
      </c>
      <c r="U1893" s="24">
        <v>0</v>
      </c>
      <c r="V1893" s="24">
        <v>0</v>
      </c>
      <c r="W1893" s="24">
        <v>0</v>
      </c>
      <c r="X1893" s="24">
        <v>0</v>
      </c>
      <c r="Y1893" s="24">
        <v>0</v>
      </c>
      <c r="Z1893" s="24">
        <v>0</v>
      </c>
      <c r="AA1893" s="24">
        <v>2702.5288733532652</v>
      </c>
      <c r="AB1893" s="24">
        <v>-864.30455931751203</v>
      </c>
      <c r="AC1893" s="24">
        <v>1838.2243140357548</v>
      </c>
      <c r="AD1893" s="24">
        <v>-1838.2243140357605</v>
      </c>
      <c r="AE1893" s="24">
        <v>-2702.5288733532798</v>
      </c>
      <c r="AF1893" s="24">
        <v>0</v>
      </c>
      <c r="AG1893" s="24">
        <v>0.2663083196413254</v>
      </c>
      <c r="AH1893" s="24">
        <v>-0.11589189736037042</v>
      </c>
      <c r="AI1893" s="24">
        <v>0.15041642228095498</v>
      </c>
      <c r="AJ1893" s="24">
        <v>0</v>
      </c>
      <c r="AK1893" s="24">
        <v>0</v>
      </c>
      <c r="AL1893" s="24">
        <v>0</v>
      </c>
      <c r="AM1893" s="24">
        <v>0</v>
      </c>
      <c r="AN1893" s="24">
        <v>0</v>
      </c>
      <c r="AO1893" s="24">
        <v>0</v>
      </c>
      <c r="AP1893" s="24">
        <v>0</v>
      </c>
      <c r="AQ1893" s="24">
        <v>300.28098592814058</v>
      </c>
      <c r="AR1893" s="24">
        <v>-96.033839924166386</v>
      </c>
      <c r="AS1893" s="24">
        <v>204.2471460039726</v>
      </c>
      <c r="AT1893" s="24">
        <v>-204.24714600396692</v>
      </c>
      <c r="AU1893" s="24">
        <v>-300.28098592812603</v>
      </c>
      <c r="AV1893" s="24">
        <v>0</v>
      </c>
      <c r="AW1893" s="24">
        <v>0</v>
      </c>
      <c r="AX1893" s="24">
        <v>0</v>
      </c>
      <c r="AY1893" s="24">
        <v>0</v>
      </c>
      <c r="AZ1893" s="24">
        <v>0</v>
      </c>
      <c r="BA1893" s="24">
        <v>-0.15041642228095498</v>
      </c>
      <c r="BB1893" s="24">
        <v>-0.2663083196413254</v>
      </c>
      <c r="BC1893" s="24">
        <v>-0.15041642228095498</v>
      </c>
      <c r="BD1893" s="24">
        <v>-0.2663083196413254</v>
      </c>
      <c r="BE1893" s="24">
        <v>0</v>
      </c>
      <c r="BF1893" s="24">
        <v>0</v>
      </c>
      <c r="BG1893" s="24">
        <v>0</v>
      </c>
      <c r="BH1893" s="24">
        <v>0</v>
      </c>
      <c r="BI1893" s="24">
        <v>0</v>
      </c>
      <c r="BJ1893" s="24">
        <v>0</v>
      </c>
      <c r="BK1893" s="24">
        <v>0</v>
      </c>
      <c r="BL1893" s="24">
        <v>0</v>
      </c>
    </row>
    <row r="1894" spans="1:64" x14ac:dyDescent="0.25">
      <c r="A1894" t="s">
        <v>5127</v>
      </c>
      <c r="B1894">
        <v>206</v>
      </c>
      <c r="C1894">
        <v>1</v>
      </c>
      <c r="D1894">
        <v>18</v>
      </c>
      <c r="E1894" s="24">
        <v>0</v>
      </c>
      <c r="F1894" s="24">
        <v>0</v>
      </c>
      <c r="G1894" s="24">
        <v>0</v>
      </c>
      <c r="H1894" s="24">
        <v>0</v>
      </c>
      <c r="I1894" s="24">
        <v>0</v>
      </c>
      <c r="J1894" s="24">
        <v>0</v>
      </c>
      <c r="K1894" s="24">
        <v>2957.3497520014644</v>
      </c>
      <c r="L1894" s="24">
        <v>-942.43521894514561</v>
      </c>
      <c r="M1894" s="24">
        <v>2014.9145330563188</v>
      </c>
      <c r="N1894" s="24">
        <v>-2014.9145330563188</v>
      </c>
      <c r="O1894" s="24">
        <v>-2957.3497520014644</v>
      </c>
      <c r="P1894" s="24">
        <v>0</v>
      </c>
      <c r="Q1894" s="24">
        <v>0.26245292777446139</v>
      </c>
      <c r="R1894" s="24">
        <v>-0.1142066034394702</v>
      </c>
      <c r="S1894" s="24">
        <v>0.14824632433499119</v>
      </c>
      <c r="T1894" s="24">
        <v>0</v>
      </c>
      <c r="U1894" s="24">
        <v>0</v>
      </c>
      <c r="V1894" s="24">
        <v>0</v>
      </c>
      <c r="W1894" s="24">
        <v>0</v>
      </c>
      <c r="X1894" s="24">
        <v>0</v>
      </c>
      <c r="Y1894" s="24">
        <v>0</v>
      </c>
      <c r="Z1894" s="24">
        <v>0</v>
      </c>
      <c r="AA1894" s="24">
        <v>2661.6147768013179</v>
      </c>
      <c r="AB1894" s="24">
        <v>-848.19169705063541</v>
      </c>
      <c r="AC1894" s="24">
        <v>1813.4230797506868</v>
      </c>
      <c r="AD1894" s="24">
        <v>-1813.4230797506898</v>
      </c>
      <c r="AE1894" s="24">
        <v>-2661.6147768013179</v>
      </c>
      <c r="AF1894" s="24">
        <v>0</v>
      </c>
      <c r="AG1894" s="24">
        <v>0.26245292777446139</v>
      </c>
      <c r="AH1894" s="24">
        <v>-0.1142066034394702</v>
      </c>
      <c r="AI1894" s="24">
        <v>0.14824632433499119</v>
      </c>
      <c r="AJ1894" s="24">
        <v>0</v>
      </c>
      <c r="AK1894" s="24">
        <v>0</v>
      </c>
      <c r="AL1894" s="24">
        <v>0</v>
      </c>
      <c r="AM1894" s="24">
        <v>0</v>
      </c>
      <c r="AN1894" s="24">
        <v>0</v>
      </c>
      <c r="AO1894" s="24">
        <v>0</v>
      </c>
      <c r="AP1894" s="24">
        <v>0</v>
      </c>
      <c r="AQ1894" s="24">
        <v>295.73497520014644</v>
      </c>
      <c r="AR1894" s="24">
        <v>-94.243521894510195</v>
      </c>
      <c r="AS1894" s="24">
        <v>201.49145330563192</v>
      </c>
      <c r="AT1894" s="24">
        <v>-201.49145330562897</v>
      </c>
      <c r="AU1894" s="24">
        <v>-295.73497520014644</v>
      </c>
      <c r="AV1894" s="24">
        <v>0</v>
      </c>
      <c r="AW1894" s="24">
        <v>0</v>
      </c>
      <c r="AX1894" s="24">
        <v>0</v>
      </c>
      <c r="AY1894" s="24">
        <v>0</v>
      </c>
      <c r="AZ1894" s="24">
        <v>0</v>
      </c>
      <c r="BA1894" s="24">
        <v>-0.14824632433499119</v>
      </c>
      <c r="BB1894" s="24">
        <v>-0.26245292777446139</v>
      </c>
      <c r="BC1894" s="24">
        <v>-0.14824632433499119</v>
      </c>
      <c r="BD1894" s="24">
        <v>-0.26245292777446139</v>
      </c>
      <c r="BE1894" s="24">
        <v>0</v>
      </c>
      <c r="BF1894" s="24">
        <v>0</v>
      </c>
      <c r="BG1894" s="24">
        <v>0</v>
      </c>
      <c r="BH1894" s="24">
        <v>0</v>
      </c>
      <c r="BI1894" s="24">
        <v>0</v>
      </c>
      <c r="BJ1894" s="24">
        <v>0</v>
      </c>
      <c r="BK1894" s="24">
        <v>0</v>
      </c>
      <c r="BL1894" s="24">
        <v>0</v>
      </c>
    </row>
    <row r="1895" spans="1:64" x14ac:dyDescent="0.25">
      <c r="A1895" t="s">
        <v>5127</v>
      </c>
      <c r="B1895">
        <v>207</v>
      </c>
      <c r="C1895">
        <v>1</v>
      </c>
      <c r="D1895">
        <v>18</v>
      </c>
      <c r="E1895" s="24">
        <v>0</v>
      </c>
      <c r="F1895" s="24">
        <v>0</v>
      </c>
      <c r="G1895" s="24">
        <v>0</v>
      </c>
      <c r="H1895" s="24">
        <v>0</v>
      </c>
      <c r="I1895" s="24">
        <v>0</v>
      </c>
      <c r="J1895" s="24">
        <v>0</v>
      </c>
      <c r="K1895" s="24">
        <v>2912.7799309203401</v>
      </c>
      <c r="L1895" s="24">
        <v>-924.91196304373443</v>
      </c>
      <c r="M1895" s="24">
        <v>1987.8679678766057</v>
      </c>
      <c r="N1895" s="24">
        <v>-1987.8679678766057</v>
      </c>
      <c r="O1895" s="24">
        <v>-2912.7799309203401</v>
      </c>
      <c r="P1895" s="24">
        <v>0</v>
      </c>
      <c r="Q1895" s="24">
        <v>0.25867136063413909</v>
      </c>
      <c r="R1895" s="24">
        <v>-0.11255288636414207</v>
      </c>
      <c r="S1895" s="24">
        <v>0.14611847426999702</v>
      </c>
      <c r="T1895" s="24">
        <v>0</v>
      </c>
      <c r="U1895" s="24">
        <v>0</v>
      </c>
      <c r="V1895" s="24">
        <v>0</v>
      </c>
      <c r="W1895" s="24">
        <v>0</v>
      </c>
      <c r="X1895" s="24">
        <v>0</v>
      </c>
      <c r="Y1895" s="24">
        <v>0</v>
      </c>
      <c r="Z1895" s="24">
        <v>0</v>
      </c>
      <c r="AA1895" s="24">
        <v>2621.5019378283064</v>
      </c>
      <c r="AB1895" s="24">
        <v>-832.42076673935662</v>
      </c>
      <c r="AC1895" s="24">
        <v>1789.0811710889452</v>
      </c>
      <c r="AD1895" s="24">
        <v>-1789.0811710889393</v>
      </c>
      <c r="AE1895" s="24">
        <v>-2621.5019378283032</v>
      </c>
      <c r="AF1895" s="24">
        <v>0</v>
      </c>
      <c r="AG1895" s="24">
        <v>0.25867136063413909</v>
      </c>
      <c r="AH1895" s="24">
        <v>-0.11255288636414207</v>
      </c>
      <c r="AI1895" s="24">
        <v>0.14611847426999702</v>
      </c>
      <c r="AJ1895" s="24">
        <v>0</v>
      </c>
      <c r="AK1895" s="24">
        <v>0</v>
      </c>
      <c r="AL1895" s="24">
        <v>0</v>
      </c>
      <c r="AM1895" s="24">
        <v>0</v>
      </c>
      <c r="AN1895" s="24">
        <v>0</v>
      </c>
      <c r="AO1895" s="24">
        <v>0</v>
      </c>
      <c r="AP1895" s="24">
        <v>0</v>
      </c>
      <c r="AQ1895" s="24">
        <v>291.27799309203374</v>
      </c>
      <c r="AR1895" s="24">
        <v>-92.491196304377809</v>
      </c>
      <c r="AS1895" s="24">
        <v>198.78679678766048</v>
      </c>
      <c r="AT1895" s="24">
        <v>-198.78679678766639</v>
      </c>
      <c r="AU1895" s="24">
        <v>-291.27799309203692</v>
      </c>
      <c r="AV1895" s="24">
        <v>0</v>
      </c>
      <c r="AW1895" s="24">
        <v>0</v>
      </c>
      <c r="AX1895" s="24">
        <v>0</v>
      </c>
      <c r="AY1895" s="24">
        <v>0</v>
      </c>
      <c r="AZ1895" s="24">
        <v>0</v>
      </c>
      <c r="BA1895" s="24">
        <v>-0.14611847426999702</v>
      </c>
      <c r="BB1895" s="24">
        <v>-0.25867136063413909</v>
      </c>
      <c r="BC1895" s="24">
        <v>-0.14611847426999702</v>
      </c>
      <c r="BD1895" s="24">
        <v>-0.25867136063413909</v>
      </c>
      <c r="BE1895" s="24">
        <v>0</v>
      </c>
      <c r="BF1895" s="24">
        <v>0</v>
      </c>
      <c r="BG1895" s="24">
        <v>0</v>
      </c>
      <c r="BH1895" s="24">
        <v>0</v>
      </c>
      <c r="BI1895" s="24">
        <v>0</v>
      </c>
      <c r="BJ1895" s="24">
        <v>0</v>
      </c>
      <c r="BK1895" s="24">
        <v>0</v>
      </c>
      <c r="BL1895" s="24">
        <v>0</v>
      </c>
    </row>
    <row r="1896" spans="1:64" x14ac:dyDescent="0.25">
      <c r="A1896" t="s">
        <v>5127</v>
      </c>
      <c r="B1896">
        <v>208</v>
      </c>
      <c r="C1896">
        <v>2</v>
      </c>
      <c r="D1896">
        <v>18</v>
      </c>
      <c r="E1896" s="24">
        <v>0</v>
      </c>
      <c r="F1896" s="24">
        <v>0</v>
      </c>
      <c r="G1896" s="24">
        <v>0</v>
      </c>
      <c r="H1896" s="24">
        <v>0</v>
      </c>
      <c r="I1896" s="24">
        <v>0</v>
      </c>
      <c r="J1896" s="24">
        <v>0</v>
      </c>
      <c r="K1896" s="24">
        <v>2869.0788062289357</v>
      </c>
      <c r="L1896" s="24">
        <v>-907.75917551945895</v>
      </c>
      <c r="M1896" s="24">
        <v>1961.3196307094768</v>
      </c>
      <c r="N1896" s="24">
        <v>-1961.3196307094768</v>
      </c>
      <c r="O1896" s="24">
        <v>-2869.0788062289357</v>
      </c>
      <c r="P1896" s="24">
        <v>0</v>
      </c>
      <c r="Q1896" s="24">
        <v>0.25496184260850896</v>
      </c>
      <c r="R1896" s="24">
        <v>-0.11093001495464705</v>
      </c>
      <c r="S1896" s="24">
        <v>0.14403182765386191</v>
      </c>
      <c r="T1896" s="24">
        <v>0</v>
      </c>
      <c r="U1896" s="24">
        <v>0</v>
      </c>
      <c r="V1896" s="24">
        <v>0</v>
      </c>
      <c r="W1896" s="24">
        <v>0</v>
      </c>
      <c r="X1896" s="24">
        <v>0</v>
      </c>
      <c r="Y1896" s="24">
        <v>0</v>
      </c>
      <c r="Z1896" s="24">
        <v>0</v>
      </c>
      <c r="AA1896" s="24">
        <v>2582.1709256060421</v>
      </c>
      <c r="AB1896" s="24">
        <v>-816.98325796751305</v>
      </c>
      <c r="AC1896" s="24">
        <v>1765.1876676385291</v>
      </c>
      <c r="AD1896" s="24">
        <v>-1765.1876676385291</v>
      </c>
      <c r="AE1896" s="24">
        <v>-2582.1709256060421</v>
      </c>
      <c r="AF1896" s="24">
        <v>0</v>
      </c>
      <c r="AG1896" s="24">
        <v>0.25496184260850896</v>
      </c>
      <c r="AH1896" s="24">
        <v>-0.11093001495464705</v>
      </c>
      <c r="AI1896" s="24">
        <v>0.14403182765386191</v>
      </c>
      <c r="AJ1896" s="24">
        <v>0</v>
      </c>
      <c r="AK1896" s="24">
        <v>0</v>
      </c>
      <c r="AL1896" s="24">
        <v>0</v>
      </c>
      <c r="AM1896" s="24">
        <v>0</v>
      </c>
      <c r="AN1896" s="24">
        <v>0</v>
      </c>
      <c r="AO1896" s="24">
        <v>0</v>
      </c>
      <c r="AP1896" s="24">
        <v>0</v>
      </c>
      <c r="AQ1896" s="24">
        <v>286.90788062289357</v>
      </c>
      <c r="AR1896" s="24">
        <v>-90.775917551945895</v>
      </c>
      <c r="AS1896" s="24">
        <v>196.13196307094768</v>
      </c>
      <c r="AT1896" s="24">
        <v>-196.13196307094768</v>
      </c>
      <c r="AU1896" s="24">
        <v>-286.90788062289357</v>
      </c>
      <c r="AV1896" s="24">
        <v>0</v>
      </c>
      <c r="AW1896" s="24">
        <v>0</v>
      </c>
      <c r="AX1896" s="24">
        <v>0</v>
      </c>
      <c r="AY1896" s="24">
        <v>0</v>
      </c>
      <c r="AZ1896" s="24">
        <v>0</v>
      </c>
      <c r="BA1896" s="24">
        <v>-0.14403182765386191</v>
      </c>
      <c r="BB1896" s="24">
        <v>-0.25496184260850896</v>
      </c>
      <c r="BC1896" s="24">
        <v>-0.14403182765386191</v>
      </c>
      <c r="BD1896" s="24">
        <v>-0.25496184260850896</v>
      </c>
      <c r="BE1896" s="24">
        <v>0</v>
      </c>
      <c r="BF1896" s="24">
        <v>0</v>
      </c>
      <c r="BG1896" s="24">
        <v>0</v>
      </c>
      <c r="BH1896" s="24">
        <v>0</v>
      </c>
      <c r="BI1896" s="24">
        <v>0</v>
      </c>
      <c r="BJ1896" s="24">
        <v>0</v>
      </c>
      <c r="BK1896" s="24">
        <v>0</v>
      </c>
      <c r="BL1896" s="24">
        <v>0</v>
      </c>
    </row>
    <row r="1897" spans="1:64" x14ac:dyDescent="0.25">
      <c r="A1897" t="s">
        <v>5127</v>
      </c>
      <c r="B1897">
        <v>209</v>
      </c>
      <c r="C1897">
        <v>2</v>
      </c>
      <c r="D1897">
        <v>18</v>
      </c>
      <c r="E1897" s="24">
        <v>0</v>
      </c>
      <c r="F1897" s="24">
        <v>0</v>
      </c>
      <c r="G1897" s="24">
        <v>0</v>
      </c>
      <c r="H1897" s="24">
        <v>0</v>
      </c>
      <c r="I1897" s="24">
        <v>0</v>
      </c>
      <c r="J1897" s="24">
        <v>0</v>
      </c>
      <c r="K1897" s="24">
        <v>2826.2254156852141</v>
      </c>
      <c r="L1897" s="24">
        <v>-890.96767402999103</v>
      </c>
      <c r="M1897" s="24">
        <v>1935.2577416552231</v>
      </c>
      <c r="N1897" s="24">
        <v>-1935.2577416552231</v>
      </c>
      <c r="O1897" s="24">
        <v>-2826.2254156852141</v>
      </c>
      <c r="P1897" s="24">
        <v>0</v>
      </c>
      <c r="Q1897" s="24">
        <v>0.25132264977185059</v>
      </c>
      <c r="R1897" s="24">
        <v>-0.10933727827364237</v>
      </c>
      <c r="S1897" s="24">
        <v>0.14198537149820822</v>
      </c>
      <c r="T1897" s="24">
        <v>0</v>
      </c>
      <c r="U1897" s="24">
        <v>0</v>
      </c>
      <c r="V1897" s="24">
        <v>0</v>
      </c>
      <c r="W1897" s="24">
        <v>0</v>
      </c>
      <c r="X1897" s="24">
        <v>0</v>
      </c>
      <c r="Y1897" s="24">
        <v>0</v>
      </c>
      <c r="Z1897" s="24">
        <v>0</v>
      </c>
      <c r="AA1897" s="24">
        <v>2543.6028741166929</v>
      </c>
      <c r="AB1897" s="24">
        <v>-801.87090662699484</v>
      </c>
      <c r="AC1897" s="24">
        <v>1741.7319674897008</v>
      </c>
      <c r="AD1897" s="24">
        <v>-1741.7319674897008</v>
      </c>
      <c r="AE1897" s="24">
        <v>-2543.6028741166956</v>
      </c>
      <c r="AF1897" s="24">
        <v>0</v>
      </c>
      <c r="AG1897" s="24">
        <v>0.25132264977185059</v>
      </c>
      <c r="AH1897" s="24">
        <v>-0.10933727827364237</v>
      </c>
      <c r="AI1897" s="24">
        <v>0.14198537149820822</v>
      </c>
      <c r="AJ1897" s="24">
        <v>0</v>
      </c>
      <c r="AK1897" s="24">
        <v>0</v>
      </c>
      <c r="AL1897" s="24">
        <v>0</v>
      </c>
      <c r="AM1897" s="24">
        <v>0</v>
      </c>
      <c r="AN1897" s="24">
        <v>0</v>
      </c>
      <c r="AO1897" s="24">
        <v>0</v>
      </c>
      <c r="AP1897" s="24">
        <v>0</v>
      </c>
      <c r="AQ1897" s="24">
        <v>282.62254156852123</v>
      </c>
      <c r="AR1897" s="24">
        <v>-89.096767402996193</v>
      </c>
      <c r="AS1897" s="24">
        <v>193.52577416552231</v>
      </c>
      <c r="AT1897" s="24">
        <v>-193.52577416552231</v>
      </c>
      <c r="AU1897" s="24">
        <v>-282.6225415685185</v>
      </c>
      <c r="AV1897" s="24">
        <v>0</v>
      </c>
      <c r="AW1897" s="24">
        <v>0</v>
      </c>
      <c r="AX1897" s="24">
        <v>0</v>
      </c>
      <c r="AY1897" s="24">
        <v>0</v>
      </c>
      <c r="AZ1897" s="24">
        <v>0</v>
      </c>
      <c r="BA1897" s="24">
        <v>-0.14198537149820822</v>
      </c>
      <c r="BB1897" s="24">
        <v>-0.25132264977185059</v>
      </c>
      <c r="BC1897" s="24">
        <v>-0.14198537149820822</v>
      </c>
      <c r="BD1897" s="24">
        <v>-0.25132264977185059</v>
      </c>
      <c r="BE1897" s="24">
        <v>0</v>
      </c>
      <c r="BF1897" s="24">
        <v>0</v>
      </c>
      <c r="BG1897" s="24">
        <v>0</v>
      </c>
      <c r="BH1897" s="24">
        <v>0</v>
      </c>
      <c r="BI1897" s="24">
        <v>0</v>
      </c>
      <c r="BJ1897" s="24">
        <v>0</v>
      </c>
      <c r="BK1897" s="24">
        <v>0</v>
      </c>
      <c r="BL1897" s="24">
        <v>0</v>
      </c>
    </row>
    <row r="1898" spans="1:64" x14ac:dyDescent="0.25">
      <c r="A1898" t="s">
        <v>5127</v>
      </c>
      <c r="B1898">
        <v>210</v>
      </c>
      <c r="C1898">
        <v>2</v>
      </c>
      <c r="D1898">
        <v>18</v>
      </c>
      <c r="E1898" s="24">
        <v>0</v>
      </c>
      <c r="F1898" s="24">
        <v>0</v>
      </c>
      <c r="G1898" s="24">
        <v>0</v>
      </c>
      <c r="H1898" s="24">
        <v>0</v>
      </c>
      <c r="I1898" s="24">
        <v>0</v>
      </c>
      <c r="J1898" s="24">
        <v>0</v>
      </c>
      <c r="K1898" s="24">
        <v>2784.1994032608345</v>
      </c>
      <c r="L1898" s="24">
        <v>-874.52854080032557</v>
      </c>
      <c r="M1898" s="24">
        <v>1909.6708624605089</v>
      </c>
      <c r="N1898" s="24">
        <v>-1909.6708624605089</v>
      </c>
      <c r="O1898" s="24">
        <v>-2784.1994032608345</v>
      </c>
      <c r="P1898" s="24">
        <v>0</v>
      </c>
      <c r="Q1898" s="24">
        <v>0.24775210811094439</v>
      </c>
      <c r="R1898" s="24">
        <v>-0.10777398497214108</v>
      </c>
      <c r="S1898" s="24">
        <v>0.13997812313880331</v>
      </c>
      <c r="T1898" s="24">
        <v>0</v>
      </c>
      <c r="U1898" s="24">
        <v>0</v>
      </c>
      <c r="V1898" s="24">
        <v>0</v>
      </c>
      <c r="W1898" s="24">
        <v>0</v>
      </c>
      <c r="X1898" s="24">
        <v>0</v>
      </c>
      <c r="Y1898" s="24">
        <v>0</v>
      </c>
      <c r="Z1898" s="24">
        <v>0</v>
      </c>
      <c r="AA1898" s="24">
        <v>2505.7794629347513</v>
      </c>
      <c r="AB1898" s="24">
        <v>-787.07568672029083</v>
      </c>
      <c r="AC1898" s="24">
        <v>1718.703776214458</v>
      </c>
      <c r="AD1898" s="24">
        <v>-1718.703776214461</v>
      </c>
      <c r="AE1898" s="24">
        <v>-2505.7794629347482</v>
      </c>
      <c r="AF1898" s="24">
        <v>0</v>
      </c>
      <c r="AG1898" s="24">
        <v>0.24775210811094439</v>
      </c>
      <c r="AH1898" s="24">
        <v>-0.10777398497214108</v>
      </c>
      <c r="AI1898" s="24">
        <v>0.13997812313880331</v>
      </c>
      <c r="AJ1898" s="24">
        <v>0</v>
      </c>
      <c r="AK1898" s="24">
        <v>0</v>
      </c>
      <c r="AL1898" s="24">
        <v>0</v>
      </c>
      <c r="AM1898" s="24">
        <v>0</v>
      </c>
      <c r="AN1898" s="24">
        <v>0</v>
      </c>
      <c r="AO1898" s="24">
        <v>0</v>
      </c>
      <c r="AP1898" s="24">
        <v>0</v>
      </c>
      <c r="AQ1898" s="24">
        <v>278.41994032608318</v>
      </c>
      <c r="AR1898" s="24">
        <v>-87.45285408003474</v>
      </c>
      <c r="AS1898" s="24">
        <v>190.96708624605094</v>
      </c>
      <c r="AT1898" s="24">
        <v>-190.96708624604798</v>
      </c>
      <c r="AU1898" s="24">
        <v>-278.41994032608636</v>
      </c>
      <c r="AV1898" s="24">
        <v>0</v>
      </c>
      <c r="AW1898" s="24">
        <v>0</v>
      </c>
      <c r="AX1898" s="24">
        <v>0</v>
      </c>
      <c r="AY1898" s="24">
        <v>0</v>
      </c>
      <c r="AZ1898" s="24">
        <v>0</v>
      </c>
      <c r="BA1898" s="24">
        <v>-0.13997812313880331</v>
      </c>
      <c r="BB1898" s="24">
        <v>-0.24775210811094439</v>
      </c>
      <c r="BC1898" s="24">
        <v>-0.13997812313880331</v>
      </c>
      <c r="BD1898" s="24">
        <v>-0.24775210811094439</v>
      </c>
      <c r="BE1898" s="24">
        <v>0</v>
      </c>
      <c r="BF1898" s="24">
        <v>0</v>
      </c>
      <c r="BG1898" s="24">
        <v>0</v>
      </c>
      <c r="BH1898" s="24">
        <v>0</v>
      </c>
      <c r="BI1898" s="24">
        <v>0</v>
      </c>
      <c r="BJ1898" s="24">
        <v>0</v>
      </c>
      <c r="BK1898" s="24">
        <v>0</v>
      </c>
      <c r="BL1898" s="24">
        <v>0</v>
      </c>
    </row>
    <row r="1899" spans="1:64" x14ac:dyDescent="0.25">
      <c r="A1899" t="s">
        <v>5127</v>
      </c>
      <c r="B1899">
        <v>211</v>
      </c>
      <c r="C1899">
        <v>3</v>
      </c>
      <c r="D1899">
        <v>18</v>
      </c>
      <c r="E1899" s="24">
        <v>0</v>
      </c>
      <c r="F1899" s="24">
        <v>0</v>
      </c>
      <c r="G1899" s="24">
        <v>0</v>
      </c>
      <c r="H1899" s="24">
        <v>0</v>
      </c>
      <c r="I1899" s="24">
        <v>0</v>
      </c>
      <c r="J1899" s="24">
        <v>0</v>
      </c>
      <c r="K1899" s="24">
        <v>2742.9809986734763</v>
      </c>
      <c r="L1899" s="24">
        <v>-858.43311392236501</v>
      </c>
      <c r="M1899" s="24">
        <v>1884.5478847511113</v>
      </c>
      <c r="N1899" s="24">
        <v>-1884.5478847511113</v>
      </c>
      <c r="O1899" s="24">
        <v>-2742.9809986734763</v>
      </c>
      <c r="P1899" s="24">
        <v>0</v>
      </c>
      <c r="Q1899" s="24">
        <v>0.24424859182522596</v>
      </c>
      <c r="R1899" s="24">
        <v>-0.10623946266139228</v>
      </c>
      <c r="S1899" s="24">
        <v>0.13800912916383368</v>
      </c>
      <c r="T1899" s="24">
        <v>0</v>
      </c>
      <c r="U1899" s="24">
        <v>0</v>
      </c>
      <c r="V1899" s="24">
        <v>0</v>
      </c>
      <c r="W1899" s="24">
        <v>0</v>
      </c>
      <c r="X1899" s="24">
        <v>0</v>
      </c>
      <c r="Y1899" s="24">
        <v>0</v>
      </c>
      <c r="Z1899" s="24">
        <v>0</v>
      </c>
      <c r="AA1899" s="24">
        <v>2468.6828988061288</v>
      </c>
      <c r="AB1899" s="24">
        <v>-772.58980253012851</v>
      </c>
      <c r="AC1899" s="24">
        <v>1696.0930962760001</v>
      </c>
      <c r="AD1899" s="24">
        <v>-1696.0930962760031</v>
      </c>
      <c r="AE1899" s="24">
        <v>-2468.6828988061316</v>
      </c>
      <c r="AF1899" s="24">
        <v>0</v>
      </c>
      <c r="AG1899" s="24">
        <v>0.24424859182522596</v>
      </c>
      <c r="AH1899" s="24">
        <v>-0.10623946266139228</v>
      </c>
      <c r="AI1899" s="24">
        <v>0.13800912916383368</v>
      </c>
      <c r="AJ1899" s="24">
        <v>0</v>
      </c>
      <c r="AK1899" s="24">
        <v>0</v>
      </c>
      <c r="AL1899" s="24">
        <v>0</v>
      </c>
      <c r="AM1899" s="24">
        <v>0</v>
      </c>
      <c r="AN1899" s="24">
        <v>0</v>
      </c>
      <c r="AO1899" s="24">
        <v>0</v>
      </c>
      <c r="AP1899" s="24">
        <v>0</v>
      </c>
      <c r="AQ1899" s="24">
        <v>274.29809986734745</v>
      </c>
      <c r="AR1899" s="24">
        <v>-85.843311392236501</v>
      </c>
      <c r="AS1899" s="24">
        <v>188.45478847511117</v>
      </c>
      <c r="AT1899" s="24">
        <v>-188.45478847510822</v>
      </c>
      <c r="AU1899" s="24">
        <v>-274.29809986734472</v>
      </c>
      <c r="AV1899" s="24">
        <v>0</v>
      </c>
      <c r="AW1899" s="24">
        <v>0</v>
      </c>
      <c r="AX1899" s="24">
        <v>0</v>
      </c>
      <c r="AY1899" s="24">
        <v>0</v>
      </c>
      <c r="AZ1899" s="24">
        <v>0</v>
      </c>
      <c r="BA1899" s="24">
        <v>-0.13800912916383368</v>
      </c>
      <c r="BB1899" s="24">
        <v>-0.24424859182522596</v>
      </c>
      <c r="BC1899" s="24">
        <v>-0.13800912916383368</v>
      </c>
      <c r="BD1899" s="24">
        <v>-0.24424859182522596</v>
      </c>
      <c r="BE1899" s="24">
        <v>0</v>
      </c>
      <c r="BF1899" s="24">
        <v>0</v>
      </c>
      <c r="BG1899" s="24">
        <v>0</v>
      </c>
      <c r="BH1899" s="24">
        <v>0</v>
      </c>
      <c r="BI1899" s="24">
        <v>0</v>
      </c>
      <c r="BJ1899" s="24">
        <v>0</v>
      </c>
      <c r="BK1899" s="24">
        <v>0</v>
      </c>
      <c r="BL1899" s="24">
        <v>0</v>
      </c>
    </row>
    <row r="1900" spans="1:64" x14ac:dyDescent="0.25">
      <c r="A1900" t="s">
        <v>5127</v>
      </c>
      <c r="B1900">
        <v>212</v>
      </c>
      <c r="C1900">
        <v>3</v>
      </c>
      <c r="D1900">
        <v>18</v>
      </c>
      <c r="E1900" s="24">
        <v>0</v>
      </c>
      <c r="F1900" s="24">
        <v>0</v>
      </c>
      <c r="G1900" s="24">
        <v>0</v>
      </c>
      <c r="H1900" s="24">
        <v>0</v>
      </c>
      <c r="I1900" s="24">
        <v>0</v>
      </c>
      <c r="J1900" s="24">
        <v>0</v>
      </c>
      <c r="K1900" s="24">
        <v>2702.5509976614267</v>
      </c>
      <c r="L1900" s="24">
        <v>-842.67297894321382</v>
      </c>
      <c r="M1900" s="24">
        <v>1859.8780187182128</v>
      </c>
      <c r="N1900" s="24">
        <v>-1859.8780187182128</v>
      </c>
      <c r="O1900" s="24">
        <v>-2702.5509976614267</v>
      </c>
      <c r="P1900" s="24">
        <v>0</v>
      </c>
      <c r="Q1900" s="24">
        <v>0.24081052169242412</v>
      </c>
      <c r="R1900" s="24">
        <v>-0.10473305730693028</v>
      </c>
      <c r="S1900" s="24">
        <v>0.13607746438549384</v>
      </c>
      <c r="T1900" s="24">
        <v>0</v>
      </c>
      <c r="U1900" s="24">
        <v>0</v>
      </c>
      <c r="V1900" s="24">
        <v>0</v>
      </c>
      <c r="W1900" s="24">
        <v>0</v>
      </c>
      <c r="X1900" s="24">
        <v>0</v>
      </c>
      <c r="Y1900" s="24">
        <v>0</v>
      </c>
      <c r="Z1900" s="24">
        <v>0</v>
      </c>
      <c r="AA1900" s="24">
        <v>2432.2958978952843</v>
      </c>
      <c r="AB1900" s="24">
        <v>-758.40568104889462</v>
      </c>
      <c r="AC1900" s="24">
        <v>1673.8902168463917</v>
      </c>
      <c r="AD1900" s="24">
        <v>-1673.8902168463828</v>
      </c>
      <c r="AE1900" s="24">
        <v>-2432.2958978952811</v>
      </c>
      <c r="AF1900" s="24">
        <v>0</v>
      </c>
      <c r="AG1900" s="24">
        <v>0.24081052169242412</v>
      </c>
      <c r="AH1900" s="24">
        <v>-0.10473305730693028</v>
      </c>
      <c r="AI1900" s="24">
        <v>0.13607746438549384</v>
      </c>
      <c r="AJ1900" s="24">
        <v>0</v>
      </c>
      <c r="AK1900" s="24">
        <v>0</v>
      </c>
      <c r="AL1900" s="24">
        <v>0</v>
      </c>
      <c r="AM1900" s="24">
        <v>0</v>
      </c>
      <c r="AN1900" s="24">
        <v>0</v>
      </c>
      <c r="AO1900" s="24">
        <v>0</v>
      </c>
      <c r="AP1900" s="24">
        <v>0</v>
      </c>
      <c r="AQ1900" s="24">
        <v>270.25509976614239</v>
      </c>
      <c r="AR1900" s="24">
        <v>-84.267297894319199</v>
      </c>
      <c r="AS1900" s="24">
        <v>185.98780187182115</v>
      </c>
      <c r="AT1900" s="24">
        <v>-185.98780187183002</v>
      </c>
      <c r="AU1900" s="24">
        <v>-270.25509976614558</v>
      </c>
      <c r="AV1900" s="24">
        <v>0</v>
      </c>
      <c r="AW1900" s="24">
        <v>0</v>
      </c>
      <c r="AX1900" s="24">
        <v>0</v>
      </c>
      <c r="AY1900" s="24">
        <v>0</v>
      </c>
      <c r="AZ1900" s="24">
        <v>0</v>
      </c>
      <c r="BA1900" s="24">
        <v>-0.13607746438549384</v>
      </c>
      <c r="BB1900" s="24">
        <v>-0.24081052169242412</v>
      </c>
      <c r="BC1900" s="24">
        <v>-0.13607746438549384</v>
      </c>
      <c r="BD1900" s="24">
        <v>-0.24081052169242412</v>
      </c>
      <c r="BE1900" s="24">
        <v>0</v>
      </c>
      <c r="BF1900" s="24">
        <v>0</v>
      </c>
      <c r="BG1900" s="24">
        <v>0</v>
      </c>
      <c r="BH1900" s="24">
        <v>0</v>
      </c>
      <c r="BI1900" s="24">
        <v>0</v>
      </c>
      <c r="BJ1900" s="24">
        <v>0</v>
      </c>
      <c r="BK1900" s="24">
        <v>0</v>
      </c>
      <c r="BL1900" s="24">
        <v>0</v>
      </c>
    </row>
    <row r="1901" spans="1:64" x14ac:dyDescent="0.25">
      <c r="A1901" t="s">
        <v>5127</v>
      </c>
      <c r="B1901">
        <v>213</v>
      </c>
      <c r="C1901">
        <v>3</v>
      </c>
      <c r="D1901">
        <v>18</v>
      </c>
      <c r="E1901" s="24">
        <v>0</v>
      </c>
      <c r="F1901" s="24">
        <v>0</v>
      </c>
      <c r="G1901" s="24">
        <v>0</v>
      </c>
      <c r="H1901" s="24">
        <v>0</v>
      </c>
      <c r="I1901" s="24">
        <v>0</v>
      </c>
      <c r="J1901" s="24">
        <v>0</v>
      </c>
      <c r="K1901" s="24">
        <v>2662.8907430637628</v>
      </c>
      <c r="L1901" s="24">
        <v>-827.23996076267213</v>
      </c>
      <c r="M1901" s="24">
        <v>1835.6507823010907</v>
      </c>
      <c r="N1901" s="24">
        <v>-1835.6507823010907</v>
      </c>
      <c r="O1901" s="24">
        <v>-2662.8907430637628</v>
      </c>
      <c r="P1901" s="24">
        <v>0</v>
      </c>
      <c r="Q1901" s="24">
        <v>0.23743636349809094</v>
      </c>
      <c r="R1901" s="24">
        <v>-0.10325413264513372</v>
      </c>
      <c r="S1901" s="24">
        <v>0.13418223085295722</v>
      </c>
      <c r="T1901" s="24">
        <v>0</v>
      </c>
      <c r="U1901" s="24">
        <v>0</v>
      </c>
      <c r="V1901" s="24">
        <v>0</v>
      </c>
      <c r="W1901" s="24">
        <v>0</v>
      </c>
      <c r="X1901" s="24">
        <v>0</v>
      </c>
      <c r="Y1901" s="24">
        <v>0</v>
      </c>
      <c r="Z1901" s="24">
        <v>0</v>
      </c>
      <c r="AA1901" s="24">
        <v>2396.6016687573865</v>
      </c>
      <c r="AB1901" s="24">
        <v>-744.51596468640491</v>
      </c>
      <c r="AC1901" s="24">
        <v>1652.0857040709816</v>
      </c>
      <c r="AD1901" s="24">
        <v>-1652.0857040709816</v>
      </c>
      <c r="AE1901" s="24">
        <v>-2396.6016687573865</v>
      </c>
      <c r="AF1901" s="24">
        <v>0</v>
      </c>
      <c r="AG1901" s="24">
        <v>0.23743636349809094</v>
      </c>
      <c r="AH1901" s="24">
        <v>-0.10325413264513372</v>
      </c>
      <c r="AI1901" s="24">
        <v>0.13418223085295722</v>
      </c>
      <c r="AJ1901" s="24">
        <v>0</v>
      </c>
      <c r="AK1901" s="24">
        <v>0</v>
      </c>
      <c r="AL1901" s="24">
        <v>0</v>
      </c>
      <c r="AM1901" s="24">
        <v>0</v>
      </c>
      <c r="AN1901" s="24">
        <v>0</v>
      </c>
      <c r="AO1901" s="24">
        <v>0</v>
      </c>
      <c r="AP1901" s="24">
        <v>0</v>
      </c>
      <c r="AQ1901" s="24">
        <v>266.28907430637628</v>
      </c>
      <c r="AR1901" s="24">
        <v>-82.723996076267213</v>
      </c>
      <c r="AS1901" s="24">
        <v>183.56507823010907</v>
      </c>
      <c r="AT1901" s="24">
        <v>-183.56507823010907</v>
      </c>
      <c r="AU1901" s="24">
        <v>-266.28907430637628</v>
      </c>
      <c r="AV1901" s="24">
        <v>0</v>
      </c>
      <c r="AW1901" s="24">
        <v>0</v>
      </c>
      <c r="AX1901" s="24">
        <v>0</v>
      </c>
      <c r="AY1901" s="24">
        <v>0</v>
      </c>
      <c r="AZ1901" s="24">
        <v>0</v>
      </c>
      <c r="BA1901" s="24">
        <v>-0.13418223085295722</v>
      </c>
      <c r="BB1901" s="24">
        <v>-0.23743636349809094</v>
      </c>
      <c r="BC1901" s="24">
        <v>-0.13418223085295722</v>
      </c>
      <c r="BD1901" s="24">
        <v>-0.23743636349809094</v>
      </c>
      <c r="BE1901" s="24">
        <v>0</v>
      </c>
      <c r="BF1901" s="24">
        <v>0</v>
      </c>
      <c r="BG1901" s="24">
        <v>0</v>
      </c>
      <c r="BH1901" s="24">
        <v>0</v>
      </c>
      <c r="BI1901" s="24">
        <v>0</v>
      </c>
      <c r="BJ1901" s="24">
        <v>0</v>
      </c>
      <c r="BK1901" s="24">
        <v>0</v>
      </c>
      <c r="BL1901" s="24">
        <v>0</v>
      </c>
    </row>
    <row r="1902" spans="1:64" x14ac:dyDescent="0.25">
      <c r="A1902" t="s">
        <v>5127</v>
      </c>
      <c r="B1902">
        <v>214</v>
      </c>
      <c r="C1902">
        <v>4</v>
      </c>
      <c r="D1902">
        <v>18</v>
      </c>
      <c r="E1902" s="24">
        <v>0</v>
      </c>
      <c r="F1902" s="24">
        <v>0</v>
      </c>
      <c r="G1902" s="24">
        <v>0</v>
      </c>
      <c r="H1902" s="24">
        <v>0</v>
      </c>
      <c r="I1902" s="24">
        <v>0</v>
      </c>
      <c r="J1902" s="24">
        <v>0</v>
      </c>
      <c r="K1902" s="24">
        <v>2623.9821065869182</v>
      </c>
      <c r="L1902" s="24">
        <v>-812.12611586600542</v>
      </c>
      <c r="M1902" s="24">
        <v>1811.8559907209128</v>
      </c>
      <c r="N1902" s="24">
        <v>-1811.8559907209128</v>
      </c>
      <c r="O1902" s="24">
        <v>-2623.9821065869182</v>
      </c>
      <c r="P1902" s="24">
        <v>0</v>
      </c>
      <c r="Q1902" s="24">
        <v>0.23412462652595423</v>
      </c>
      <c r="R1902" s="24">
        <v>-0.10180206962229477</v>
      </c>
      <c r="S1902" s="24">
        <v>0.13232255690365946</v>
      </c>
      <c r="T1902" s="24">
        <v>0</v>
      </c>
      <c r="U1902" s="24">
        <v>0</v>
      </c>
      <c r="V1902" s="24">
        <v>0</v>
      </c>
      <c r="W1902" s="24">
        <v>0</v>
      </c>
      <c r="X1902" s="24">
        <v>0</v>
      </c>
      <c r="Y1902" s="24">
        <v>0</v>
      </c>
      <c r="Z1902" s="24">
        <v>0</v>
      </c>
      <c r="AA1902" s="24">
        <v>2361.5838959282264</v>
      </c>
      <c r="AB1902" s="24">
        <v>-730.91350427940415</v>
      </c>
      <c r="AC1902" s="24">
        <v>1630.6703916488216</v>
      </c>
      <c r="AD1902" s="24">
        <v>-1630.6703916488186</v>
      </c>
      <c r="AE1902" s="24">
        <v>-2361.5838959282264</v>
      </c>
      <c r="AF1902" s="24">
        <v>0</v>
      </c>
      <c r="AG1902" s="24">
        <v>0.23412462652595423</v>
      </c>
      <c r="AH1902" s="24">
        <v>-0.10180206962229477</v>
      </c>
      <c r="AI1902" s="24">
        <v>0.13232255690365946</v>
      </c>
      <c r="AJ1902" s="24">
        <v>0</v>
      </c>
      <c r="AK1902" s="24">
        <v>0</v>
      </c>
      <c r="AL1902" s="24">
        <v>0</v>
      </c>
      <c r="AM1902" s="24">
        <v>0</v>
      </c>
      <c r="AN1902" s="24">
        <v>0</v>
      </c>
      <c r="AO1902" s="24">
        <v>0</v>
      </c>
      <c r="AP1902" s="24">
        <v>0</v>
      </c>
      <c r="AQ1902" s="24">
        <v>262.39821065869182</v>
      </c>
      <c r="AR1902" s="24">
        <v>-81.21261158660127</v>
      </c>
      <c r="AS1902" s="24">
        <v>181.18559907209124</v>
      </c>
      <c r="AT1902" s="24">
        <v>-181.18559907209419</v>
      </c>
      <c r="AU1902" s="24">
        <v>-262.39821065869182</v>
      </c>
      <c r="AV1902" s="24">
        <v>0</v>
      </c>
      <c r="AW1902" s="24">
        <v>0</v>
      </c>
      <c r="AX1902" s="24">
        <v>0</v>
      </c>
      <c r="AY1902" s="24">
        <v>0</v>
      </c>
      <c r="AZ1902" s="24">
        <v>0</v>
      </c>
      <c r="BA1902" s="24">
        <v>-0.13232255690365946</v>
      </c>
      <c r="BB1902" s="24">
        <v>-0.23412462652595423</v>
      </c>
      <c r="BC1902" s="24">
        <v>-0.13232255690365946</v>
      </c>
      <c r="BD1902" s="24">
        <v>-0.23412462652595423</v>
      </c>
      <c r="BE1902" s="24">
        <v>0</v>
      </c>
      <c r="BF1902" s="24">
        <v>0</v>
      </c>
      <c r="BG1902" s="24">
        <v>0</v>
      </c>
      <c r="BH1902" s="24">
        <v>0</v>
      </c>
      <c r="BI1902" s="24">
        <v>0</v>
      </c>
      <c r="BJ1902" s="24">
        <v>0</v>
      </c>
      <c r="BK1902" s="24">
        <v>0</v>
      </c>
      <c r="BL1902" s="24">
        <v>0</v>
      </c>
    </row>
    <row r="1903" spans="1:64" x14ac:dyDescent="0.25">
      <c r="A1903" t="s">
        <v>5127</v>
      </c>
      <c r="B1903">
        <v>215</v>
      </c>
      <c r="C1903">
        <v>4</v>
      </c>
      <c r="D1903">
        <v>18</v>
      </c>
      <c r="E1903" s="24">
        <v>0</v>
      </c>
      <c r="F1903" s="24">
        <v>0</v>
      </c>
      <c r="G1903" s="24">
        <v>0</v>
      </c>
      <c r="H1903" s="24">
        <v>0</v>
      </c>
      <c r="I1903" s="24">
        <v>0</v>
      </c>
      <c r="J1903" s="24">
        <v>0</v>
      </c>
      <c r="K1903" s="24">
        <v>2585.8074712958187</v>
      </c>
      <c r="L1903" s="24">
        <v>-797.32372476998717</v>
      </c>
      <c r="M1903" s="24">
        <v>1788.4837465258315</v>
      </c>
      <c r="N1903" s="24">
        <v>-1788.4837465258315</v>
      </c>
      <c r="O1903" s="24">
        <v>-2585.8074712958187</v>
      </c>
      <c r="P1903" s="24">
        <v>0</v>
      </c>
      <c r="Q1903" s="24">
        <v>0.23087386210761451</v>
      </c>
      <c r="R1903" s="24">
        <v>-0.10037626584960435</v>
      </c>
      <c r="S1903" s="24">
        <v>0.13049759625801016</v>
      </c>
      <c r="T1903" s="24">
        <v>0</v>
      </c>
      <c r="U1903" s="24">
        <v>0</v>
      </c>
      <c r="V1903" s="24">
        <v>0</v>
      </c>
      <c r="W1903" s="24">
        <v>0</v>
      </c>
      <c r="X1903" s="24">
        <v>0</v>
      </c>
      <c r="Y1903" s="24">
        <v>0</v>
      </c>
      <c r="Z1903" s="24">
        <v>0</v>
      </c>
      <c r="AA1903" s="24">
        <v>2327.2267241662371</v>
      </c>
      <c r="AB1903" s="24">
        <v>-717.59135229298772</v>
      </c>
      <c r="AC1903" s="24">
        <v>1609.6353718732485</v>
      </c>
      <c r="AD1903" s="24">
        <v>-1609.6353718732571</v>
      </c>
      <c r="AE1903" s="24">
        <v>-2327.2267241662339</v>
      </c>
      <c r="AF1903" s="24">
        <v>0</v>
      </c>
      <c r="AG1903" s="24">
        <v>0.23087386210761451</v>
      </c>
      <c r="AH1903" s="24">
        <v>-0.10037626584960435</v>
      </c>
      <c r="AI1903" s="24">
        <v>0.13049759625801016</v>
      </c>
      <c r="AJ1903" s="24">
        <v>0</v>
      </c>
      <c r="AK1903" s="24">
        <v>0</v>
      </c>
      <c r="AL1903" s="24">
        <v>0</v>
      </c>
      <c r="AM1903" s="24">
        <v>0</v>
      </c>
      <c r="AN1903" s="24">
        <v>0</v>
      </c>
      <c r="AO1903" s="24">
        <v>0</v>
      </c>
      <c r="AP1903" s="24">
        <v>0</v>
      </c>
      <c r="AQ1903" s="24">
        <v>258.5807471295816</v>
      </c>
      <c r="AR1903" s="24">
        <v>-79.732372476999444</v>
      </c>
      <c r="AS1903" s="24">
        <v>178.84837465258306</v>
      </c>
      <c r="AT1903" s="24">
        <v>-178.84837465257442</v>
      </c>
      <c r="AU1903" s="24">
        <v>-258.58074712958478</v>
      </c>
      <c r="AV1903" s="24">
        <v>0</v>
      </c>
      <c r="AW1903" s="24">
        <v>0</v>
      </c>
      <c r="AX1903" s="24">
        <v>0</v>
      </c>
      <c r="AY1903" s="24">
        <v>0</v>
      </c>
      <c r="AZ1903" s="24">
        <v>0</v>
      </c>
      <c r="BA1903" s="24">
        <v>-0.13049759625801016</v>
      </c>
      <c r="BB1903" s="24">
        <v>-0.23087386210761451</v>
      </c>
      <c r="BC1903" s="24">
        <v>-0.13049759625801016</v>
      </c>
      <c r="BD1903" s="24">
        <v>-0.23087386210761451</v>
      </c>
      <c r="BE1903" s="24">
        <v>0</v>
      </c>
      <c r="BF1903" s="24">
        <v>0</v>
      </c>
      <c r="BG1903" s="24">
        <v>0</v>
      </c>
      <c r="BH1903" s="24">
        <v>0</v>
      </c>
      <c r="BI1903" s="24">
        <v>0</v>
      </c>
      <c r="BJ1903" s="24">
        <v>0</v>
      </c>
      <c r="BK1903" s="24">
        <v>0</v>
      </c>
      <c r="BL1903" s="24">
        <v>0</v>
      </c>
    </row>
    <row r="1904" spans="1:64" x14ac:dyDescent="0.25">
      <c r="A1904" t="s">
        <v>5127</v>
      </c>
      <c r="B1904">
        <v>216</v>
      </c>
      <c r="C1904">
        <v>4</v>
      </c>
      <c r="D1904">
        <v>18</v>
      </c>
      <c r="E1904" s="24">
        <v>0</v>
      </c>
      <c r="F1904" s="24">
        <v>0</v>
      </c>
      <c r="G1904" s="24">
        <v>0</v>
      </c>
      <c r="H1904" s="24">
        <v>0</v>
      </c>
      <c r="I1904" s="24">
        <v>0</v>
      </c>
      <c r="J1904" s="24">
        <v>0</v>
      </c>
      <c r="K1904" s="24">
        <v>2548.349714750424</v>
      </c>
      <c r="L1904" s="24">
        <v>-782.82528483867645</v>
      </c>
      <c r="M1904" s="24">
        <v>1765.5244299117476</v>
      </c>
      <c r="N1904" s="24">
        <v>-1765.5244299117476</v>
      </c>
      <c r="O1904" s="24">
        <v>-2548.349714750424</v>
      </c>
      <c r="P1904" s="24">
        <v>0</v>
      </c>
      <c r="Q1904" s="24">
        <v>0.22768266222635702</v>
      </c>
      <c r="R1904" s="24">
        <v>-9.8976135084399175E-2</v>
      </c>
      <c r="S1904" s="24">
        <v>0.12870652714195785</v>
      </c>
      <c r="T1904" s="24">
        <v>0</v>
      </c>
      <c r="U1904" s="24">
        <v>0</v>
      </c>
      <c r="V1904" s="24">
        <v>0</v>
      </c>
      <c r="W1904" s="24">
        <v>0</v>
      </c>
      <c r="X1904" s="24">
        <v>0</v>
      </c>
      <c r="Y1904" s="24">
        <v>0</v>
      </c>
      <c r="Z1904" s="24">
        <v>0</v>
      </c>
      <c r="AA1904" s="24">
        <v>2293.5147432753815</v>
      </c>
      <c r="AB1904" s="24">
        <v>-704.54275635481099</v>
      </c>
      <c r="AC1904" s="24">
        <v>1588.9719869205728</v>
      </c>
      <c r="AD1904" s="24">
        <v>-1588.9719869205728</v>
      </c>
      <c r="AE1904" s="24">
        <v>-2293.5147432753874</v>
      </c>
      <c r="AF1904" s="24">
        <v>0</v>
      </c>
      <c r="AG1904" s="24">
        <v>0.22768266222635702</v>
      </c>
      <c r="AH1904" s="24">
        <v>-9.8976135084399175E-2</v>
      </c>
      <c r="AI1904" s="24">
        <v>0.12870652714195785</v>
      </c>
      <c r="AJ1904" s="24">
        <v>0</v>
      </c>
      <c r="AK1904" s="24">
        <v>0</v>
      </c>
      <c r="AL1904" s="24">
        <v>0</v>
      </c>
      <c r="AM1904" s="24">
        <v>0</v>
      </c>
      <c r="AN1904" s="24">
        <v>0</v>
      </c>
      <c r="AO1904" s="24">
        <v>0</v>
      </c>
      <c r="AP1904" s="24">
        <v>0</v>
      </c>
      <c r="AQ1904" s="24">
        <v>254.83497147504249</v>
      </c>
      <c r="AR1904" s="24">
        <v>-78.282528483865462</v>
      </c>
      <c r="AS1904" s="24">
        <v>176.55244299117476</v>
      </c>
      <c r="AT1904" s="24">
        <v>-176.55244299117476</v>
      </c>
      <c r="AU1904" s="24">
        <v>-254.83497147503658</v>
      </c>
      <c r="AV1904" s="24">
        <v>0</v>
      </c>
      <c r="AW1904" s="24">
        <v>0</v>
      </c>
      <c r="AX1904" s="24">
        <v>0</v>
      </c>
      <c r="AY1904" s="24">
        <v>0</v>
      </c>
      <c r="AZ1904" s="24">
        <v>0</v>
      </c>
      <c r="BA1904" s="24">
        <v>-0.12870652714195785</v>
      </c>
      <c r="BB1904" s="24">
        <v>-0.22768266222635702</v>
      </c>
      <c r="BC1904" s="24">
        <v>-0.12870652714195785</v>
      </c>
      <c r="BD1904" s="24">
        <v>-0.22768266222635702</v>
      </c>
      <c r="BE1904" s="24">
        <v>0</v>
      </c>
      <c r="BF1904" s="24">
        <v>0</v>
      </c>
      <c r="BG1904" s="24">
        <v>0</v>
      </c>
      <c r="BH1904" s="24">
        <v>0</v>
      </c>
      <c r="BI1904" s="24">
        <v>0</v>
      </c>
      <c r="BJ1904" s="24">
        <v>0</v>
      </c>
      <c r="BK1904" s="24">
        <v>0</v>
      </c>
      <c r="BL1904" s="24">
        <v>0</v>
      </c>
    </row>
    <row r="1905" spans="1:64" x14ac:dyDescent="0.25">
      <c r="A1905" t="s">
        <v>5127</v>
      </c>
      <c r="B1905">
        <v>217</v>
      </c>
      <c r="C1905">
        <v>1</v>
      </c>
      <c r="D1905">
        <v>19</v>
      </c>
      <c r="E1905" s="24">
        <v>0</v>
      </c>
      <c r="F1905" s="24">
        <v>0</v>
      </c>
      <c r="G1905" s="24">
        <v>0</v>
      </c>
      <c r="H1905" s="24">
        <v>0</v>
      </c>
      <c r="I1905" s="24">
        <v>0</v>
      </c>
      <c r="J1905" s="24">
        <v>0</v>
      </c>
      <c r="K1905" s="24">
        <v>2511.5921928044409</v>
      </c>
      <c r="L1905" s="24">
        <v>-768.62350327894092</v>
      </c>
      <c r="M1905" s="24">
        <v>1742.9686895254999</v>
      </c>
      <c r="N1905" s="24">
        <v>-1742.9686895254999</v>
      </c>
      <c r="O1905" s="24">
        <v>-2511.5921928044409</v>
      </c>
      <c r="P1905" s="24">
        <v>0</v>
      </c>
      <c r="Q1905" s="24">
        <v>0.22454965817587436</v>
      </c>
      <c r="R1905" s="24">
        <v>-9.7601106722777331E-2</v>
      </c>
      <c r="S1905" s="24">
        <v>0.12694855145309702</v>
      </c>
      <c r="T1905" s="24">
        <v>0</v>
      </c>
      <c r="U1905" s="24">
        <v>0</v>
      </c>
      <c r="V1905" s="24">
        <v>0</v>
      </c>
      <c r="W1905" s="24">
        <v>0</v>
      </c>
      <c r="X1905" s="24">
        <v>0</v>
      </c>
      <c r="Y1905" s="24">
        <v>0</v>
      </c>
      <c r="Z1905" s="24">
        <v>0</v>
      </c>
      <c r="AA1905" s="24">
        <v>2260.4329735239967</v>
      </c>
      <c r="AB1905" s="24">
        <v>-691.76115295104682</v>
      </c>
      <c r="AC1905" s="24">
        <v>1568.6718205729501</v>
      </c>
      <c r="AD1905" s="24">
        <v>-1568.6718205729412</v>
      </c>
      <c r="AE1905" s="24">
        <v>-2260.4329735240026</v>
      </c>
      <c r="AF1905" s="24">
        <v>0</v>
      </c>
      <c r="AG1905" s="24">
        <v>0.22454965817587436</v>
      </c>
      <c r="AH1905" s="24">
        <v>-9.7601106722777331E-2</v>
      </c>
      <c r="AI1905" s="24">
        <v>0.12694855145309702</v>
      </c>
      <c r="AJ1905" s="24">
        <v>0</v>
      </c>
      <c r="AK1905" s="24">
        <v>0</v>
      </c>
      <c r="AL1905" s="24">
        <v>0</v>
      </c>
      <c r="AM1905" s="24">
        <v>0</v>
      </c>
      <c r="AN1905" s="24">
        <v>0</v>
      </c>
      <c r="AO1905" s="24">
        <v>0</v>
      </c>
      <c r="AP1905" s="24">
        <v>0</v>
      </c>
      <c r="AQ1905" s="24">
        <v>251.15921928044418</v>
      </c>
      <c r="AR1905" s="24">
        <v>-76.862350327894092</v>
      </c>
      <c r="AS1905" s="24">
        <v>174.29686895254986</v>
      </c>
      <c r="AT1905" s="24">
        <v>-174.29686895255873</v>
      </c>
      <c r="AU1905" s="24">
        <v>-251.15921928043826</v>
      </c>
      <c r="AV1905" s="24">
        <v>0</v>
      </c>
      <c r="AW1905" s="24">
        <v>0</v>
      </c>
      <c r="AX1905" s="24">
        <v>0</v>
      </c>
      <c r="AY1905" s="24">
        <v>0</v>
      </c>
      <c r="AZ1905" s="24">
        <v>0</v>
      </c>
      <c r="BA1905" s="24">
        <v>-0.12694855145309702</v>
      </c>
      <c r="BB1905" s="24">
        <v>-0.22454965817587436</v>
      </c>
      <c r="BC1905" s="24">
        <v>-0.12694855145309702</v>
      </c>
      <c r="BD1905" s="24">
        <v>-0.22454965817587436</v>
      </c>
      <c r="BE1905" s="24">
        <v>0</v>
      </c>
      <c r="BF1905" s="24">
        <v>0</v>
      </c>
      <c r="BG1905" s="24">
        <v>0</v>
      </c>
      <c r="BH1905" s="24">
        <v>0</v>
      </c>
      <c r="BI1905" s="24">
        <v>0</v>
      </c>
      <c r="BJ1905" s="24">
        <v>0</v>
      </c>
      <c r="BK1905" s="24">
        <v>0</v>
      </c>
      <c r="BL1905" s="24">
        <v>0</v>
      </c>
    </row>
    <row r="1906" spans="1:64" x14ac:dyDescent="0.25">
      <c r="A1906" t="s">
        <v>5127</v>
      </c>
      <c r="B1906">
        <v>218</v>
      </c>
      <c r="C1906">
        <v>1</v>
      </c>
      <c r="D1906">
        <v>19</v>
      </c>
      <c r="E1906" s="24">
        <v>0</v>
      </c>
      <c r="F1906" s="24">
        <v>0</v>
      </c>
      <c r="G1906" s="24">
        <v>0</v>
      </c>
      <c r="H1906" s="24">
        <v>0</v>
      </c>
      <c r="I1906" s="24">
        <v>0</v>
      </c>
      <c r="J1906" s="24">
        <v>0</v>
      </c>
      <c r="K1906" s="24">
        <v>2475.5187239721417</v>
      </c>
      <c r="L1906" s="24">
        <v>-754.71129043586552</v>
      </c>
      <c r="M1906" s="24">
        <v>1720.8074335362762</v>
      </c>
      <c r="N1906" s="24">
        <v>-1720.8074335362762</v>
      </c>
      <c r="O1906" s="24">
        <v>-2475.5187239721417</v>
      </c>
      <c r="P1906" s="24">
        <v>0</v>
      </c>
      <c r="Q1906" s="24">
        <v>0.22147351926821557</v>
      </c>
      <c r="R1906" s="24">
        <v>-9.6250625315519756E-2</v>
      </c>
      <c r="S1906" s="24">
        <v>0.12522289395269581</v>
      </c>
      <c r="T1906" s="24">
        <v>0</v>
      </c>
      <c r="U1906" s="24">
        <v>0</v>
      </c>
      <c r="V1906" s="24">
        <v>0</v>
      </c>
      <c r="W1906" s="24">
        <v>0</v>
      </c>
      <c r="X1906" s="24">
        <v>0</v>
      </c>
      <c r="Y1906" s="24">
        <v>0</v>
      </c>
      <c r="Z1906" s="24">
        <v>0</v>
      </c>
      <c r="AA1906" s="24">
        <v>2227.9668515749277</v>
      </c>
      <c r="AB1906" s="24">
        <v>-679.24016139227751</v>
      </c>
      <c r="AC1906" s="24">
        <v>1548.7266901826486</v>
      </c>
      <c r="AD1906" s="24">
        <v>-1548.7266901826515</v>
      </c>
      <c r="AE1906" s="24">
        <v>-2227.9668515749217</v>
      </c>
      <c r="AF1906" s="24">
        <v>0</v>
      </c>
      <c r="AG1906" s="24">
        <v>0.22147351926821557</v>
      </c>
      <c r="AH1906" s="24">
        <v>-9.6250625315519756E-2</v>
      </c>
      <c r="AI1906" s="24">
        <v>0.12522289395269581</v>
      </c>
      <c r="AJ1906" s="24">
        <v>0</v>
      </c>
      <c r="AK1906" s="24">
        <v>0</v>
      </c>
      <c r="AL1906" s="24">
        <v>0</v>
      </c>
      <c r="AM1906" s="24">
        <v>0</v>
      </c>
      <c r="AN1906" s="24">
        <v>0</v>
      </c>
      <c r="AO1906" s="24">
        <v>0</v>
      </c>
      <c r="AP1906" s="24">
        <v>0</v>
      </c>
      <c r="AQ1906" s="24">
        <v>247.55187239721408</v>
      </c>
      <c r="AR1906" s="24">
        <v>-75.471129043588007</v>
      </c>
      <c r="AS1906" s="24">
        <v>172.08074335362767</v>
      </c>
      <c r="AT1906" s="24">
        <v>-172.08074335362471</v>
      </c>
      <c r="AU1906" s="24">
        <v>-247.55187239722</v>
      </c>
      <c r="AV1906" s="24">
        <v>0</v>
      </c>
      <c r="AW1906" s="24">
        <v>0</v>
      </c>
      <c r="AX1906" s="24">
        <v>0</v>
      </c>
      <c r="AY1906" s="24">
        <v>0</v>
      </c>
      <c r="AZ1906" s="24">
        <v>0</v>
      </c>
      <c r="BA1906" s="24">
        <v>-0.12522289395269581</v>
      </c>
      <c r="BB1906" s="24">
        <v>-0.22147351926821557</v>
      </c>
      <c r="BC1906" s="24">
        <v>-0.12522289395269581</v>
      </c>
      <c r="BD1906" s="24">
        <v>-0.22147351926821557</v>
      </c>
      <c r="BE1906" s="24">
        <v>0</v>
      </c>
      <c r="BF1906" s="24">
        <v>0</v>
      </c>
      <c r="BG1906" s="24">
        <v>0</v>
      </c>
      <c r="BH1906" s="24">
        <v>0</v>
      </c>
      <c r="BI1906" s="24">
        <v>0</v>
      </c>
      <c r="BJ1906" s="24">
        <v>0</v>
      </c>
      <c r="BK1906" s="24">
        <v>0</v>
      </c>
      <c r="BL1906" s="24">
        <v>0</v>
      </c>
    </row>
    <row r="1907" spans="1:64" x14ac:dyDescent="0.25">
      <c r="A1907" t="s">
        <v>5127</v>
      </c>
      <c r="B1907">
        <v>219</v>
      </c>
      <c r="C1907">
        <v>1</v>
      </c>
      <c r="D1907">
        <v>19</v>
      </c>
      <c r="E1907" s="24">
        <v>0</v>
      </c>
      <c r="F1907" s="24">
        <v>0</v>
      </c>
      <c r="G1907" s="24">
        <v>0</v>
      </c>
      <c r="H1907" s="24">
        <v>0</v>
      </c>
      <c r="I1907" s="24">
        <v>0</v>
      </c>
      <c r="J1907" s="24">
        <v>0</v>
      </c>
      <c r="K1907" s="24">
        <v>2440.1135744340718</v>
      </c>
      <c r="L1907" s="24">
        <v>-741.08175332471728</v>
      </c>
      <c r="M1907" s="24">
        <v>1699.0318211093545</v>
      </c>
      <c r="N1907" s="24">
        <v>-1699.0318211093545</v>
      </c>
      <c r="O1907" s="24">
        <v>-2440.1135744340718</v>
      </c>
      <c r="P1907" s="24">
        <v>0</v>
      </c>
      <c r="Q1907" s="24">
        <v>0.21845295159391753</v>
      </c>
      <c r="R1907" s="24">
        <v>-9.4924150100155202E-2</v>
      </c>
      <c r="S1907" s="24">
        <v>0.12352880149376233</v>
      </c>
      <c r="T1907" s="24">
        <v>0</v>
      </c>
      <c r="U1907" s="24">
        <v>0</v>
      </c>
      <c r="V1907" s="24">
        <v>0</v>
      </c>
      <c r="W1907" s="24">
        <v>0</v>
      </c>
      <c r="X1907" s="24">
        <v>0</v>
      </c>
      <c r="Y1907" s="24">
        <v>0</v>
      </c>
      <c r="Z1907" s="24">
        <v>0</v>
      </c>
      <c r="AA1907" s="24">
        <v>2196.1022169906646</v>
      </c>
      <c r="AB1907" s="24">
        <v>-666.97357799224483</v>
      </c>
      <c r="AC1907" s="24">
        <v>1529.1286389984191</v>
      </c>
      <c r="AD1907" s="24">
        <v>-1529.1286389984161</v>
      </c>
      <c r="AE1907" s="24">
        <v>-2196.1022169906646</v>
      </c>
      <c r="AF1907" s="24">
        <v>0</v>
      </c>
      <c r="AG1907" s="24">
        <v>0.21845295159391753</v>
      </c>
      <c r="AH1907" s="24">
        <v>-9.4924150100155202E-2</v>
      </c>
      <c r="AI1907" s="24">
        <v>0.12352880149376233</v>
      </c>
      <c r="AJ1907" s="24">
        <v>0</v>
      </c>
      <c r="AK1907" s="24">
        <v>0</v>
      </c>
      <c r="AL1907" s="24">
        <v>0</v>
      </c>
      <c r="AM1907" s="24">
        <v>0</v>
      </c>
      <c r="AN1907" s="24">
        <v>0</v>
      </c>
      <c r="AO1907" s="24">
        <v>0</v>
      </c>
      <c r="AP1907" s="24">
        <v>0</v>
      </c>
      <c r="AQ1907" s="24">
        <v>244.01135744340718</v>
      </c>
      <c r="AR1907" s="24">
        <v>-74.108175332472456</v>
      </c>
      <c r="AS1907" s="24">
        <v>169.9031821109354</v>
      </c>
      <c r="AT1907" s="24">
        <v>-169.90318211093836</v>
      </c>
      <c r="AU1907" s="24">
        <v>-244.01135744340718</v>
      </c>
      <c r="AV1907" s="24">
        <v>0</v>
      </c>
      <c r="AW1907" s="24">
        <v>0</v>
      </c>
      <c r="AX1907" s="24">
        <v>0</v>
      </c>
      <c r="AY1907" s="24">
        <v>0</v>
      </c>
      <c r="AZ1907" s="24">
        <v>0</v>
      </c>
      <c r="BA1907" s="24">
        <v>-0.12352880149376233</v>
      </c>
      <c r="BB1907" s="24">
        <v>-0.21845295159391753</v>
      </c>
      <c r="BC1907" s="24">
        <v>-0.12352880149376233</v>
      </c>
      <c r="BD1907" s="24">
        <v>-0.21845295159391753</v>
      </c>
      <c r="BE1907" s="24">
        <v>0</v>
      </c>
      <c r="BF1907" s="24">
        <v>0</v>
      </c>
      <c r="BG1907" s="24">
        <v>0</v>
      </c>
      <c r="BH1907" s="24">
        <v>0</v>
      </c>
      <c r="BI1907" s="24">
        <v>0</v>
      </c>
      <c r="BJ1907" s="24">
        <v>0</v>
      </c>
      <c r="BK1907" s="24">
        <v>0</v>
      </c>
      <c r="BL1907" s="24">
        <v>0</v>
      </c>
    </row>
    <row r="1908" spans="1:64" x14ac:dyDescent="0.25">
      <c r="A1908" t="s">
        <v>5127</v>
      </c>
      <c r="B1908">
        <v>220</v>
      </c>
      <c r="C1908">
        <v>2</v>
      </c>
      <c r="D1908">
        <v>19</v>
      </c>
      <c r="E1908" s="24">
        <v>0</v>
      </c>
      <c r="F1908" s="24">
        <v>0</v>
      </c>
      <c r="G1908" s="24">
        <v>0</v>
      </c>
      <c r="H1908" s="24">
        <v>0</v>
      </c>
      <c r="I1908" s="24">
        <v>0</v>
      </c>
      <c r="J1908" s="24">
        <v>0</v>
      </c>
      <c r="K1908" s="24">
        <v>2405.3614435344934</v>
      </c>
      <c r="L1908" s="24">
        <v>-727.72818935662508</v>
      </c>
      <c r="M1908" s="24">
        <v>1677.6332541778684</v>
      </c>
      <c r="N1908" s="24">
        <v>-1677.6332541778684</v>
      </c>
      <c r="O1908" s="24">
        <v>-2405.3614435344934</v>
      </c>
      <c r="P1908" s="24">
        <v>0</v>
      </c>
      <c r="Q1908" s="24">
        <v>0.21548669682351829</v>
      </c>
      <c r="R1908" s="24">
        <v>-9.3621154545076024E-2</v>
      </c>
      <c r="S1908" s="24">
        <v>0.12186554227844226</v>
      </c>
      <c r="T1908" s="24">
        <v>0</v>
      </c>
      <c r="U1908" s="24">
        <v>0</v>
      </c>
      <c r="V1908" s="24">
        <v>0</v>
      </c>
      <c r="W1908" s="24">
        <v>0</v>
      </c>
      <c r="X1908" s="24">
        <v>0</v>
      </c>
      <c r="Y1908" s="24">
        <v>0</v>
      </c>
      <c r="Z1908" s="24">
        <v>0</v>
      </c>
      <c r="AA1908" s="24">
        <v>2164.8252991810441</v>
      </c>
      <c r="AB1908" s="24">
        <v>-654.95537042096475</v>
      </c>
      <c r="AC1908" s="24">
        <v>1509.8699287600816</v>
      </c>
      <c r="AD1908" s="24">
        <v>-1509.8699287600903</v>
      </c>
      <c r="AE1908" s="24">
        <v>-2164.8252991810441</v>
      </c>
      <c r="AF1908" s="24">
        <v>0</v>
      </c>
      <c r="AG1908" s="24">
        <v>0.21548669682351829</v>
      </c>
      <c r="AH1908" s="24">
        <v>-9.3621154545076024E-2</v>
      </c>
      <c r="AI1908" s="24">
        <v>0.12186554227844226</v>
      </c>
      <c r="AJ1908" s="24">
        <v>0</v>
      </c>
      <c r="AK1908" s="24">
        <v>0</v>
      </c>
      <c r="AL1908" s="24">
        <v>0</v>
      </c>
      <c r="AM1908" s="24">
        <v>0</v>
      </c>
      <c r="AN1908" s="24">
        <v>0</v>
      </c>
      <c r="AO1908" s="24">
        <v>0</v>
      </c>
      <c r="AP1908" s="24">
        <v>0</v>
      </c>
      <c r="AQ1908" s="24">
        <v>240.53614435344934</v>
      </c>
      <c r="AR1908" s="24">
        <v>-72.772818935660325</v>
      </c>
      <c r="AS1908" s="24">
        <v>167.76332541778675</v>
      </c>
      <c r="AT1908" s="24">
        <v>-167.76332541777811</v>
      </c>
      <c r="AU1908" s="24">
        <v>-240.53614435344934</v>
      </c>
      <c r="AV1908" s="24">
        <v>0</v>
      </c>
      <c r="AW1908" s="24">
        <v>0</v>
      </c>
      <c r="AX1908" s="24">
        <v>0</v>
      </c>
      <c r="AY1908" s="24">
        <v>0</v>
      </c>
      <c r="AZ1908" s="24">
        <v>0</v>
      </c>
      <c r="BA1908" s="24">
        <v>-0.12186554227844226</v>
      </c>
      <c r="BB1908" s="24">
        <v>-0.21548669682351829</v>
      </c>
      <c r="BC1908" s="24">
        <v>-0.12186554227844226</v>
      </c>
      <c r="BD1908" s="24">
        <v>-0.21548669682351829</v>
      </c>
      <c r="BE1908" s="24">
        <v>0</v>
      </c>
      <c r="BF1908" s="24">
        <v>0</v>
      </c>
      <c r="BG1908" s="24">
        <v>0</v>
      </c>
      <c r="BH1908" s="24">
        <v>0</v>
      </c>
      <c r="BI1908" s="24">
        <v>0</v>
      </c>
      <c r="BJ1908" s="24">
        <v>0</v>
      </c>
      <c r="BK1908" s="24">
        <v>0</v>
      </c>
      <c r="BL1908" s="24">
        <v>0</v>
      </c>
    </row>
    <row r="1909" spans="1:64" x14ac:dyDescent="0.25">
      <c r="A1909" t="s">
        <v>5127</v>
      </c>
      <c r="B1909">
        <v>221</v>
      </c>
      <c r="C1909">
        <v>2</v>
      </c>
      <c r="D1909">
        <v>19</v>
      </c>
      <c r="E1909" s="24">
        <v>0</v>
      </c>
      <c r="F1909" s="24">
        <v>0</v>
      </c>
      <c r="G1909" s="24">
        <v>0</v>
      </c>
      <c r="H1909" s="24">
        <v>0</v>
      </c>
      <c r="I1909" s="24">
        <v>0</v>
      </c>
      <c r="J1909" s="24">
        <v>0</v>
      </c>
      <c r="K1909" s="24">
        <v>2371.2474498851225</v>
      </c>
      <c r="L1909" s="24">
        <v>-714.64408035576344</v>
      </c>
      <c r="M1909" s="24">
        <v>1656.603369529359</v>
      </c>
      <c r="N1909" s="24">
        <v>-1656.603369529359</v>
      </c>
      <c r="O1909" s="24">
        <v>-2371.2474498851225</v>
      </c>
      <c r="P1909" s="24">
        <v>0</v>
      </c>
      <c r="Q1909" s="24">
        <v>0.21257353105954735</v>
      </c>
      <c r="R1909" s="24">
        <v>-9.2341125918210309E-2</v>
      </c>
      <c r="S1909" s="24">
        <v>0.12023240514133704</v>
      </c>
      <c r="T1909" s="24">
        <v>0</v>
      </c>
      <c r="U1909" s="24">
        <v>0</v>
      </c>
      <c r="V1909" s="24">
        <v>0</v>
      </c>
      <c r="W1909" s="24">
        <v>0</v>
      </c>
      <c r="X1909" s="24">
        <v>0</v>
      </c>
      <c r="Y1909" s="24">
        <v>0</v>
      </c>
      <c r="Z1909" s="24">
        <v>0</v>
      </c>
      <c r="AA1909" s="24">
        <v>2134.1227048966102</v>
      </c>
      <c r="AB1909" s="24">
        <v>-643.17967232018418</v>
      </c>
      <c r="AC1909" s="24">
        <v>1490.9430325764231</v>
      </c>
      <c r="AD1909" s="24">
        <v>-1490.943032576426</v>
      </c>
      <c r="AE1909" s="24">
        <v>-2134.1227048966102</v>
      </c>
      <c r="AF1909" s="24">
        <v>0</v>
      </c>
      <c r="AG1909" s="24">
        <v>0.21257353105954735</v>
      </c>
      <c r="AH1909" s="24">
        <v>-9.2341125918210309E-2</v>
      </c>
      <c r="AI1909" s="24">
        <v>0.12023240514133704</v>
      </c>
      <c r="AJ1909" s="24">
        <v>0</v>
      </c>
      <c r="AK1909" s="24">
        <v>0</v>
      </c>
      <c r="AL1909" s="24">
        <v>0</v>
      </c>
      <c r="AM1909" s="24">
        <v>0</v>
      </c>
      <c r="AN1909" s="24">
        <v>0</v>
      </c>
      <c r="AO1909" s="24">
        <v>0</v>
      </c>
      <c r="AP1909" s="24">
        <v>0</v>
      </c>
      <c r="AQ1909" s="24">
        <v>237.12474498851225</v>
      </c>
      <c r="AR1909" s="24">
        <v>-71.464408035579254</v>
      </c>
      <c r="AS1909" s="24">
        <v>165.66033695293595</v>
      </c>
      <c r="AT1909" s="24">
        <v>-165.66033695293299</v>
      </c>
      <c r="AU1909" s="24">
        <v>-237.12474498851225</v>
      </c>
      <c r="AV1909" s="24">
        <v>0</v>
      </c>
      <c r="AW1909" s="24">
        <v>0</v>
      </c>
      <c r="AX1909" s="24">
        <v>0</v>
      </c>
      <c r="AY1909" s="24">
        <v>0</v>
      </c>
      <c r="AZ1909" s="24">
        <v>0</v>
      </c>
      <c r="BA1909" s="24">
        <v>-0.12023240514133704</v>
      </c>
      <c r="BB1909" s="24">
        <v>-0.21257353105954735</v>
      </c>
      <c r="BC1909" s="24">
        <v>-0.12023240514133704</v>
      </c>
      <c r="BD1909" s="24">
        <v>-0.21257353105954735</v>
      </c>
      <c r="BE1909" s="24">
        <v>0</v>
      </c>
      <c r="BF1909" s="24">
        <v>0</v>
      </c>
      <c r="BG1909" s="24">
        <v>0</v>
      </c>
      <c r="BH1909" s="24">
        <v>0</v>
      </c>
      <c r="BI1909" s="24">
        <v>0</v>
      </c>
      <c r="BJ1909" s="24">
        <v>0</v>
      </c>
      <c r="BK1909" s="24">
        <v>0</v>
      </c>
      <c r="BL1909" s="24">
        <v>0</v>
      </c>
    </row>
    <row r="1910" spans="1:64" x14ac:dyDescent="0.25">
      <c r="A1910" t="s">
        <v>5127</v>
      </c>
      <c r="B1910">
        <v>222</v>
      </c>
      <c r="C1910">
        <v>2</v>
      </c>
      <c r="D1910">
        <v>19</v>
      </c>
      <c r="E1910" s="24">
        <v>0</v>
      </c>
      <c r="F1910" s="24">
        <v>0</v>
      </c>
      <c r="G1910" s="24">
        <v>0</v>
      </c>
      <c r="H1910" s="24">
        <v>0</v>
      </c>
      <c r="I1910" s="24">
        <v>0</v>
      </c>
      <c r="J1910" s="24">
        <v>0</v>
      </c>
      <c r="K1910" s="24">
        <v>2337.7571179289371</v>
      </c>
      <c r="L1910" s="24">
        <v>-701.82308674324304</v>
      </c>
      <c r="M1910" s="24">
        <v>1635.934031185694</v>
      </c>
      <c r="N1910" s="24">
        <v>-1635.934031185694</v>
      </c>
      <c r="O1910" s="24">
        <v>-2337.7571179289371</v>
      </c>
      <c r="P1910" s="24">
        <v>0</v>
      </c>
      <c r="Q1910" s="24">
        <v>0.2097122637276243</v>
      </c>
      <c r="R1910" s="24">
        <v>-9.1083564862628918E-2</v>
      </c>
      <c r="S1910" s="24">
        <v>0.11862869886499539</v>
      </c>
      <c r="T1910" s="24">
        <v>0</v>
      </c>
      <c r="U1910" s="24">
        <v>0</v>
      </c>
      <c r="V1910" s="24">
        <v>0</v>
      </c>
      <c r="W1910" s="24">
        <v>0</v>
      </c>
      <c r="X1910" s="24">
        <v>0</v>
      </c>
      <c r="Y1910" s="24">
        <v>0</v>
      </c>
      <c r="Z1910" s="24">
        <v>0</v>
      </c>
      <c r="AA1910" s="24">
        <v>2103.9814061360435</v>
      </c>
      <c r="AB1910" s="24">
        <v>-631.64077806891873</v>
      </c>
      <c r="AC1910" s="24">
        <v>1472.3406280671247</v>
      </c>
      <c r="AD1910" s="24">
        <v>-1472.3406280671188</v>
      </c>
      <c r="AE1910" s="24">
        <v>-2103.9814061360375</v>
      </c>
      <c r="AF1910" s="24">
        <v>0</v>
      </c>
      <c r="AG1910" s="24">
        <v>0.2097122637276243</v>
      </c>
      <c r="AH1910" s="24">
        <v>-9.1083564862628918E-2</v>
      </c>
      <c r="AI1910" s="24">
        <v>0.11862869886499539</v>
      </c>
      <c r="AJ1910" s="24">
        <v>0</v>
      </c>
      <c r="AK1910" s="24">
        <v>0</v>
      </c>
      <c r="AL1910" s="24">
        <v>0</v>
      </c>
      <c r="AM1910" s="24">
        <v>0</v>
      </c>
      <c r="AN1910" s="24">
        <v>0</v>
      </c>
      <c r="AO1910" s="24">
        <v>0</v>
      </c>
      <c r="AP1910" s="24">
        <v>0</v>
      </c>
      <c r="AQ1910" s="24">
        <v>233.77571179289362</v>
      </c>
      <c r="AR1910" s="24">
        <v>-70.182308674324304</v>
      </c>
      <c r="AS1910" s="24">
        <v>163.59340311856931</v>
      </c>
      <c r="AT1910" s="24">
        <v>-163.59340311857522</v>
      </c>
      <c r="AU1910" s="24">
        <v>-233.77571179289953</v>
      </c>
      <c r="AV1910" s="24">
        <v>0</v>
      </c>
      <c r="AW1910" s="24">
        <v>0</v>
      </c>
      <c r="AX1910" s="24">
        <v>0</v>
      </c>
      <c r="AY1910" s="24">
        <v>0</v>
      </c>
      <c r="AZ1910" s="24">
        <v>0</v>
      </c>
      <c r="BA1910" s="24">
        <v>-0.11862869886499539</v>
      </c>
      <c r="BB1910" s="24">
        <v>-0.2097122637276243</v>
      </c>
      <c r="BC1910" s="24">
        <v>-0.11862869886499539</v>
      </c>
      <c r="BD1910" s="24">
        <v>-0.2097122637276243</v>
      </c>
      <c r="BE1910" s="24">
        <v>0</v>
      </c>
      <c r="BF1910" s="24">
        <v>0</v>
      </c>
      <c r="BG1910" s="24">
        <v>0</v>
      </c>
      <c r="BH1910" s="24">
        <v>0</v>
      </c>
      <c r="BI1910" s="24">
        <v>0</v>
      </c>
      <c r="BJ1910" s="24">
        <v>0</v>
      </c>
      <c r="BK1910" s="24">
        <v>0</v>
      </c>
      <c r="BL1910" s="24">
        <v>0</v>
      </c>
    </row>
    <row r="1911" spans="1:64" x14ac:dyDescent="0.25">
      <c r="A1911" t="s">
        <v>5127</v>
      </c>
      <c r="B1911">
        <v>223</v>
      </c>
      <c r="C1911">
        <v>3</v>
      </c>
      <c r="D1911">
        <v>19</v>
      </c>
      <c r="E1911" s="24">
        <v>0</v>
      </c>
      <c r="F1911" s="24">
        <v>0</v>
      </c>
      <c r="G1911" s="24">
        <v>0</v>
      </c>
      <c r="H1911" s="24">
        <v>0</v>
      </c>
      <c r="I1911" s="24">
        <v>0</v>
      </c>
      <c r="J1911" s="24">
        <v>0</v>
      </c>
      <c r="K1911" s="24">
        <v>2304.8763650283217</v>
      </c>
      <c r="L1911" s="24">
        <v>-689.25904192589223</v>
      </c>
      <c r="M1911" s="24">
        <v>1615.6173231024295</v>
      </c>
      <c r="N1911" s="24">
        <v>-1615.6173231024295</v>
      </c>
      <c r="O1911" s="24">
        <v>-2304.8763650283217</v>
      </c>
      <c r="P1911" s="24">
        <v>0</v>
      </c>
      <c r="Q1911" s="24">
        <v>0.20690173650893939</v>
      </c>
      <c r="R1911" s="24">
        <v>-8.9847984990569785E-2</v>
      </c>
      <c r="S1911" s="24">
        <v>0.11705375151836961</v>
      </c>
      <c r="T1911" s="24">
        <v>0</v>
      </c>
      <c r="U1911" s="24">
        <v>0</v>
      </c>
      <c r="V1911" s="24">
        <v>0</v>
      </c>
      <c r="W1911" s="24">
        <v>0</v>
      </c>
      <c r="X1911" s="24">
        <v>0</v>
      </c>
      <c r="Y1911" s="24">
        <v>0</v>
      </c>
      <c r="Z1911" s="24">
        <v>0</v>
      </c>
      <c r="AA1911" s="24">
        <v>2074.3887285254896</v>
      </c>
      <c r="AB1911" s="24">
        <v>-620.33313773330519</v>
      </c>
      <c r="AC1911" s="24">
        <v>1454.0555907921866</v>
      </c>
      <c r="AD1911" s="24">
        <v>-1454.055590792188</v>
      </c>
      <c r="AE1911" s="24">
        <v>-2074.3887285254896</v>
      </c>
      <c r="AF1911" s="24">
        <v>0</v>
      </c>
      <c r="AG1911" s="24">
        <v>0.20690173650893939</v>
      </c>
      <c r="AH1911" s="24">
        <v>-8.9847984990569785E-2</v>
      </c>
      <c r="AI1911" s="24">
        <v>0.11705375151836961</v>
      </c>
      <c r="AJ1911" s="24">
        <v>0</v>
      </c>
      <c r="AK1911" s="24">
        <v>0</v>
      </c>
      <c r="AL1911" s="24">
        <v>0</v>
      </c>
      <c r="AM1911" s="24">
        <v>0</v>
      </c>
      <c r="AN1911" s="24">
        <v>0</v>
      </c>
      <c r="AO1911" s="24">
        <v>0</v>
      </c>
      <c r="AP1911" s="24">
        <v>0</v>
      </c>
      <c r="AQ1911" s="24">
        <v>230.48763650283217</v>
      </c>
      <c r="AR1911" s="24">
        <v>-68.925904192587041</v>
      </c>
      <c r="AS1911" s="24">
        <v>161.56173231024286</v>
      </c>
      <c r="AT1911" s="24">
        <v>-161.5617323102415</v>
      </c>
      <c r="AU1911" s="24">
        <v>-230.48763650283217</v>
      </c>
      <c r="AV1911" s="24">
        <v>0</v>
      </c>
      <c r="AW1911" s="24">
        <v>0</v>
      </c>
      <c r="AX1911" s="24">
        <v>0</v>
      </c>
      <c r="AY1911" s="24">
        <v>0</v>
      </c>
      <c r="AZ1911" s="24">
        <v>0</v>
      </c>
      <c r="BA1911" s="24">
        <v>-0.11705375151836961</v>
      </c>
      <c r="BB1911" s="24">
        <v>-0.20690173650893939</v>
      </c>
      <c r="BC1911" s="24">
        <v>-0.11705375151836961</v>
      </c>
      <c r="BD1911" s="24">
        <v>-0.20690173650893939</v>
      </c>
      <c r="BE1911" s="24">
        <v>0</v>
      </c>
      <c r="BF1911" s="24">
        <v>0</v>
      </c>
      <c r="BG1911" s="24">
        <v>0</v>
      </c>
      <c r="BH1911" s="24">
        <v>0</v>
      </c>
      <c r="BI1911" s="24">
        <v>0</v>
      </c>
      <c r="BJ1911" s="24">
        <v>0</v>
      </c>
      <c r="BK1911" s="24">
        <v>0</v>
      </c>
      <c r="BL1911" s="24">
        <v>0</v>
      </c>
    </row>
    <row r="1912" spans="1:64" x14ac:dyDescent="0.25">
      <c r="A1912" t="s">
        <v>5127</v>
      </c>
      <c r="B1912">
        <v>224</v>
      </c>
      <c r="C1912">
        <v>3</v>
      </c>
      <c r="D1912">
        <v>19</v>
      </c>
      <c r="E1912" s="24">
        <v>0</v>
      </c>
      <c r="F1912" s="24">
        <v>0</v>
      </c>
      <c r="G1912" s="24">
        <v>0</v>
      </c>
      <c r="H1912" s="24">
        <v>0</v>
      </c>
      <c r="I1912" s="24">
        <v>0</v>
      </c>
      <c r="J1912" s="24">
        <v>0</v>
      </c>
      <c r="K1912" s="24">
        <v>2272.5914889937267</v>
      </c>
      <c r="L1912" s="24">
        <v>-676.94594690855592</v>
      </c>
      <c r="M1912" s="24">
        <v>1595.6455420851707</v>
      </c>
      <c r="N1912" s="24">
        <v>-1595.6455420851707</v>
      </c>
      <c r="O1912" s="24">
        <v>-2272.5914889937267</v>
      </c>
      <c r="P1912" s="24">
        <v>0</v>
      </c>
      <c r="Q1912" s="24">
        <v>0.20414082231479824</v>
      </c>
      <c r="R1912" s="24">
        <v>-8.863391249212782E-2</v>
      </c>
      <c r="S1912" s="24">
        <v>0.11550690982267042</v>
      </c>
      <c r="T1912" s="24">
        <v>0</v>
      </c>
      <c r="U1912" s="24">
        <v>0</v>
      </c>
      <c r="V1912" s="24">
        <v>0</v>
      </c>
      <c r="W1912" s="24">
        <v>0</v>
      </c>
      <c r="X1912" s="24">
        <v>0</v>
      </c>
      <c r="Y1912" s="24">
        <v>0</v>
      </c>
      <c r="Z1912" s="24">
        <v>0</v>
      </c>
      <c r="AA1912" s="24">
        <v>2045.3323400943541</v>
      </c>
      <c r="AB1912" s="24">
        <v>-609.2513522176996</v>
      </c>
      <c r="AC1912" s="24">
        <v>1436.0809878766538</v>
      </c>
      <c r="AD1912" s="24">
        <v>-1436.0809878766522</v>
      </c>
      <c r="AE1912" s="24">
        <v>-2045.3323400943627</v>
      </c>
      <c r="AF1912" s="24">
        <v>0</v>
      </c>
      <c r="AG1912" s="24">
        <v>0.20414082231479824</v>
      </c>
      <c r="AH1912" s="24">
        <v>-8.863391249212782E-2</v>
      </c>
      <c r="AI1912" s="24">
        <v>0.11550690982267042</v>
      </c>
      <c r="AJ1912" s="24">
        <v>0</v>
      </c>
      <c r="AK1912" s="24">
        <v>0</v>
      </c>
      <c r="AL1912" s="24">
        <v>0</v>
      </c>
      <c r="AM1912" s="24">
        <v>0</v>
      </c>
      <c r="AN1912" s="24">
        <v>0</v>
      </c>
      <c r="AO1912" s="24">
        <v>0</v>
      </c>
      <c r="AP1912" s="24">
        <v>0</v>
      </c>
      <c r="AQ1912" s="24">
        <v>227.25914889937258</v>
      </c>
      <c r="AR1912" s="24">
        <v>-67.69459469085632</v>
      </c>
      <c r="AS1912" s="24">
        <v>159.56455420851694</v>
      </c>
      <c r="AT1912" s="24">
        <v>-159.56455420851853</v>
      </c>
      <c r="AU1912" s="24">
        <v>-227.25914889936394</v>
      </c>
      <c r="AV1912" s="24">
        <v>0</v>
      </c>
      <c r="AW1912" s="24">
        <v>0</v>
      </c>
      <c r="AX1912" s="24">
        <v>0</v>
      </c>
      <c r="AY1912" s="24">
        <v>0</v>
      </c>
      <c r="AZ1912" s="24">
        <v>0</v>
      </c>
      <c r="BA1912" s="24">
        <v>-0.11550690982267042</v>
      </c>
      <c r="BB1912" s="24">
        <v>-0.20414082231479824</v>
      </c>
      <c r="BC1912" s="24">
        <v>-0.11550690982267042</v>
      </c>
      <c r="BD1912" s="24">
        <v>-0.20414082231479824</v>
      </c>
      <c r="BE1912" s="24">
        <v>0</v>
      </c>
      <c r="BF1912" s="24">
        <v>0</v>
      </c>
      <c r="BG1912" s="24">
        <v>0</v>
      </c>
      <c r="BH1912" s="24">
        <v>0</v>
      </c>
      <c r="BI1912" s="24">
        <v>0</v>
      </c>
      <c r="BJ1912" s="24">
        <v>0</v>
      </c>
      <c r="BK1912" s="24">
        <v>0</v>
      </c>
      <c r="BL1912" s="24">
        <v>0</v>
      </c>
    </row>
    <row r="1913" spans="1:64" x14ac:dyDescent="0.25">
      <c r="A1913" t="s">
        <v>5127</v>
      </c>
      <c r="B1913">
        <v>225</v>
      </c>
      <c r="C1913">
        <v>3</v>
      </c>
      <c r="D1913">
        <v>19</v>
      </c>
      <c r="E1913" s="24">
        <v>0</v>
      </c>
      <c r="F1913" s="24">
        <v>0</v>
      </c>
      <c r="G1913" s="24">
        <v>0</v>
      </c>
      <c r="H1913" s="24">
        <v>0</v>
      </c>
      <c r="I1913" s="24">
        <v>0</v>
      </c>
      <c r="J1913" s="24">
        <v>0</v>
      </c>
      <c r="K1913" s="24">
        <v>2240.8891560966149</v>
      </c>
      <c r="L1913" s="24">
        <v>-664.87796506937593</v>
      </c>
      <c r="M1913" s="24">
        <v>1576.011191027239</v>
      </c>
      <c r="N1913" s="24">
        <v>-1576.011191027239</v>
      </c>
      <c r="O1913" s="24">
        <v>-2240.8891560966149</v>
      </c>
      <c r="P1913" s="24">
        <v>0</v>
      </c>
      <c r="Q1913" s="24">
        <v>0.20142842429527263</v>
      </c>
      <c r="R1913" s="24">
        <v>-8.7440885756336684E-2</v>
      </c>
      <c r="S1913" s="24">
        <v>0.11398753853893595</v>
      </c>
      <c r="T1913" s="24">
        <v>0</v>
      </c>
      <c r="U1913" s="24">
        <v>0</v>
      </c>
      <c r="V1913" s="24">
        <v>0</v>
      </c>
      <c r="W1913" s="24">
        <v>0</v>
      </c>
      <c r="X1913" s="24">
        <v>0</v>
      </c>
      <c r="Y1913" s="24">
        <v>0</v>
      </c>
      <c r="Z1913" s="24">
        <v>0</v>
      </c>
      <c r="AA1913" s="24">
        <v>2016.8002404869535</v>
      </c>
      <c r="AB1913" s="24">
        <v>-598.39016856243688</v>
      </c>
      <c r="AC1913" s="24">
        <v>1418.410071924515</v>
      </c>
      <c r="AD1913" s="24">
        <v>-1418.410071924518</v>
      </c>
      <c r="AE1913" s="24">
        <v>-2016.8002404869476</v>
      </c>
      <c r="AF1913" s="24">
        <v>0</v>
      </c>
      <c r="AG1913" s="24">
        <v>0.20142842429527263</v>
      </c>
      <c r="AH1913" s="24">
        <v>-8.7440885756336684E-2</v>
      </c>
      <c r="AI1913" s="24">
        <v>0.11398753853893595</v>
      </c>
      <c r="AJ1913" s="24">
        <v>0</v>
      </c>
      <c r="AK1913" s="24">
        <v>0</v>
      </c>
      <c r="AL1913" s="24">
        <v>0</v>
      </c>
      <c r="AM1913" s="24">
        <v>0</v>
      </c>
      <c r="AN1913" s="24">
        <v>0</v>
      </c>
      <c r="AO1913" s="24">
        <v>0</v>
      </c>
      <c r="AP1913" s="24">
        <v>0</v>
      </c>
      <c r="AQ1913" s="24">
        <v>224.0889156096614</v>
      </c>
      <c r="AR1913" s="24">
        <v>-66.487796506939048</v>
      </c>
      <c r="AS1913" s="24">
        <v>157.60111910272394</v>
      </c>
      <c r="AT1913" s="24">
        <v>-157.60111910272099</v>
      </c>
      <c r="AU1913" s="24">
        <v>-224.08891560966731</v>
      </c>
      <c r="AV1913" s="24">
        <v>0</v>
      </c>
      <c r="AW1913" s="24">
        <v>0</v>
      </c>
      <c r="AX1913" s="24">
        <v>0</v>
      </c>
      <c r="AY1913" s="24">
        <v>0</v>
      </c>
      <c r="AZ1913" s="24">
        <v>0</v>
      </c>
      <c r="BA1913" s="24">
        <v>-0.11398753853893595</v>
      </c>
      <c r="BB1913" s="24">
        <v>-0.20142842429527263</v>
      </c>
      <c r="BC1913" s="24">
        <v>-0.11398753853893595</v>
      </c>
      <c r="BD1913" s="24">
        <v>-0.20142842429527263</v>
      </c>
      <c r="BE1913" s="24">
        <v>0</v>
      </c>
      <c r="BF1913" s="24">
        <v>0</v>
      </c>
      <c r="BG1913" s="24">
        <v>0</v>
      </c>
      <c r="BH1913" s="24">
        <v>0</v>
      </c>
      <c r="BI1913" s="24">
        <v>0</v>
      </c>
      <c r="BJ1913" s="24">
        <v>0</v>
      </c>
      <c r="BK1913" s="24">
        <v>0</v>
      </c>
      <c r="BL1913" s="24">
        <v>0</v>
      </c>
    </row>
    <row r="1914" spans="1:64" x14ac:dyDescent="0.25">
      <c r="A1914" t="s">
        <v>5127</v>
      </c>
      <c r="B1914">
        <v>226</v>
      </c>
      <c r="C1914">
        <v>4</v>
      </c>
      <c r="D1914">
        <v>19</v>
      </c>
      <c r="E1914" s="24">
        <v>0</v>
      </c>
      <c r="F1914" s="24">
        <v>0</v>
      </c>
      <c r="G1914" s="24">
        <v>0</v>
      </c>
      <c r="H1914" s="24">
        <v>0</v>
      </c>
      <c r="I1914" s="24">
        <v>0</v>
      </c>
      <c r="J1914" s="24">
        <v>0</v>
      </c>
      <c r="K1914" s="24">
        <v>2209.7563895108178</v>
      </c>
      <c r="L1914" s="24">
        <v>-653.04941717069596</v>
      </c>
      <c r="M1914" s="24">
        <v>1556.7069723401219</v>
      </c>
      <c r="N1914" s="24">
        <v>-1556.7069723401219</v>
      </c>
      <c r="O1914" s="24">
        <v>-2209.7563895108178</v>
      </c>
      <c r="P1914" s="24">
        <v>0</v>
      </c>
      <c r="Q1914" s="24">
        <v>0.19876347488559531</v>
      </c>
      <c r="R1914" s="24">
        <v>-8.6268455004187672E-2</v>
      </c>
      <c r="S1914" s="24">
        <v>0.11249501988140764</v>
      </c>
      <c r="T1914" s="24">
        <v>0</v>
      </c>
      <c r="U1914" s="24">
        <v>0</v>
      </c>
      <c r="V1914" s="24">
        <v>0</v>
      </c>
      <c r="W1914" s="24">
        <v>0</v>
      </c>
      <c r="X1914" s="24">
        <v>0</v>
      </c>
      <c r="Y1914" s="24">
        <v>0</v>
      </c>
      <c r="Z1914" s="24">
        <v>0</v>
      </c>
      <c r="AA1914" s="24">
        <v>1988.7807505597361</v>
      </c>
      <c r="AB1914" s="24">
        <v>-587.74447545362636</v>
      </c>
      <c r="AC1914" s="24">
        <v>1401.0362751061098</v>
      </c>
      <c r="AD1914" s="24">
        <v>-1401.0362751061111</v>
      </c>
      <c r="AE1914" s="24">
        <v>-1988.7807505597448</v>
      </c>
      <c r="AF1914" s="24">
        <v>0</v>
      </c>
      <c r="AG1914" s="24">
        <v>0.19876347488559531</v>
      </c>
      <c r="AH1914" s="24">
        <v>-8.6268455004187672E-2</v>
      </c>
      <c r="AI1914" s="24">
        <v>0.11249501988140764</v>
      </c>
      <c r="AJ1914" s="24">
        <v>0</v>
      </c>
      <c r="AK1914" s="24">
        <v>0</v>
      </c>
      <c r="AL1914" s="24">
        <v>0</v>
      </c>
      <c r="AM1914" s="24">
        <v>0</v>
      </c>
      <c r="AN1914" s="24">
        <v>0</v>
      </c>
      <c r="AO1914" s="24">
        <v>0</v>
      </c>
      <c r="AP1914" s="24">
        <v>0</v>
      </c>
      <c r="AQ1914" s="24">
        <v>220.97563895108169</v>
      </c>
      <c r="AR1914" s="24">
        <v>-65.304941717069596</v>
      </c>
      <c r="AS1914" s="24">
        <v>155.6706972340121</v>
      </c>
      <c r="AT1914" s="24">
        <v>-155.67069723401073</v>
      </c>
      <c r="AU1914" s="24">
        <v>-220.97563895107305</v>
      </c>
      <c r="AV1914" s="24">
        <v>0</v>
      </c>
      <c r="AW1914" s="24">
        <v>0</v>
      </c>
      <c r="AX1914" s="24">
        <v>0</v>
      </c>
      <c r="AY1914" s="24">
        <v>0</v>
      </c>
      <c r="AZ1914" s="24">
        <v>0</v>
      </c>
      <c r="BA1914" s="24">
        <v>-0.11249501988140764</v>
      </c>
      <c r="BB1914" s="24">
        <v>-0.19876347488559531</v>
      </c>
      <c r="BC1914" s="24">
        <v>-0.11249501988140764</v>
      </c>
      <c r="BD1914" s="24">
        <v>-0.19876347488559531</v>
      </c>
      <c r="BE1914" s="24">
        <v>0</v>
      </c>
      <c r="BF1914" s="24">
        <v>0</v>
      </c>
      <c r="BG1914" s="24">
        <v>0</v>
      </c>
      <c r="BH1914" s="24">
        <v>0</v>
      </c>
      <c r="BI1914" s="24">
        <v>0</v>
      </c>
      <c r="BJ1914" s="24">
        <v>0</v>
      </c>
      <c r="BK1914" s="24">
        <v>0</v>
      </c>
      <c r="BL1914" s="24">
        <v>0</v>
      </c>
    </row>
    <row r="1915" spans="1:64" x14ac:dyDescent="0.25">
      <c r="A1915" t="s">
        <v>5127</v>
      </c>
      <c r="B1915">
        <v>227</v>
      </c>
      <c r="C1915">
        <v>4</v>
      </c>
      <c r="D1915">
        <v>19</v>
      </c>
      <c r="E1915" s="24">
        <v>0</v>
      </c>
      <c r="F1915" s="24">
        <v>0</v>
      </c>
      <c r="G1915" s="24">
        <v>0</v>
      </c>
      <c r="H1915" s="24">
        <v>0</v>
      </c>
      <c r="I1915" s="24">
        <v>0</v>
      </c>
      <c r="J1915" s="24">
        <v>0</v>
      </c>
      <c r="K1915" s="24">
        <v>2179.1805581245571</v>
      </c>
      <c r="L1915" s="24">
        <v>-641.45477643702179</v>
      </c>
      <c r="M1915" s="24">
        <v>1537.7257816875353</v>
      </c>
      <c r="N1915" s="24">
        <v>-1537.7257816875353</v>
      </c>
      <c r="O1915" s="24">
        <v>-2179.1805581245571</v>
      </c>
      <c r="P1915" s="24">
        <v>0</v>
      </c>
      <c r="Q1915" s="24">
        <v>0.19614493488813878</v>
      </c>
      <c r="R1915" s="24">
        <v>-8.5116181937564761E-2</v>
      </c>
      <c r="S1915" s="24">
        <v>0.11102875295057402</v>
      </c>
      <c r="T1915" s="24">
        <v>0</v>
      </c>
      <c r="U1915" s="24">
        <v>0</v>
      </c>
      <c r="V1915" s="24">
        <v>0</v>
      </c>
      <c r="W1915" s="24">
        <v>0</v>
      </c>
      <c r="X1915" s="24">
        <v>0</v>
      </c>
      <c r="Y1915" s="24">
        <v>0</v>
      </c>
      <c r="Z1915" s="24">
        <v>0</v>
      </c>
      <c r="AA1915" s="24">
        <v>1961.2625023121016</v>
      </c>
      <c r="AB1915" s="24">
        <v>-577.30929879331961</v>
      </c>
      <c r="AC1915" s="24">
        <v>1383.9532035187819</v>
      </c>
      <c r="AD1915" s="24">
        <v>-1383.9532035187804</v>
      </c>
      <c r="AE1915" s="24">
        <v>-1961.2625023120927</v>
      </c>
      <c r="AF1915" s="24">
        <v>0</v>
      </c>
      <c r="AG1915" s="24">
        <v>0.19614493488813878</v>
      </c>
      <c r="AH1915" s="24">
        <v>-8.5116181937564761E-2</v>
      </c>
      <c r="AI1915" s="24">
        <v>0.11102875295057402</v>
      </c>
      <c r="AJ1915" s="24">
        <v>0</v>
      </c>
      <c r="AK1915" s="24">
        <v>0</v>
      </c>
      <c r="AL1915" s="24">
        <v>0</v>
      </c>
      <c r="AM1915" s="24">
        <v>0</v>
      </c>
      <c r="AN1915" s="24">
        <v>0</v>
      </c>
      <c r="AO1915" s="24">
        <v>0</v>
      </c>
      <c r="AP1915" s="24">
        <v>0</v>
      </c>
      <c r="AQ1915" s="24">
        <v>217.91805581245558</v>
      </c>
      <c r="AR1915" s="24">
        <v>-64.145477643702179</v>
      </c>
      <c r="AS1915" s="24">
        <v>153.7725781687534</v>
      </c>
      <c r="AT1915" s="24">
        <v>-153.77257816875499</v>
      </c>
      <c r="AU1915" s="24">
        <v>-217.91805581246444</v>
      </c>
      <c r="AV1915" s="24">
        <v>0</v>
      </c>
      <c r="AW1915" s="24">
        <v>0</v>
      </c>
      <c r="AX1915" s="24">
        <v>0</v>
      </c>
      <c r="AY1915" s="24">
        <v>0</v>
      </c>
      <c r="AZ1915" s="24">
        <v>0</v>
      </c>
      <c r="BA1915" s="24">
        <v>-0.11102875295057402</v>
      </c>
      <c r="BB1915" s="24">
        <v>-0.19614493488813878</v>
      </c>
      <c r="BC1915" s="24">
        <v>-0.11102875295057402</v>
      </c>
      <c r="BD1915" s="24">
        <v>-0.19614493488813878</v>
      </c>
      <c r="BE1915" s="24">
        <v>0</v>
      </c>
      <c r="BF1915" s="24">
        <v>0</v>
      </c>
      <c r="BG1915" s="24">
        <v>0</v>
      </c>
      <c r="BH1915" s="24">
        <v>0</v>
      </c>
      <c r="BI1915" s="24">
        <v>0</v>
      </c>
      <c r="BJ1915" s="24">
        <v>0</v>
      </c>
      <c r="BK1915" s="24">
        <v>0</v>
      </c>
      <c r="BL1915" s="24">
        <v>0</v>
      </c>
    </row>
    <row r="1916" spans="1:64" x14ac:dyDescent="0.25">
      <c r="A1916" t="s">
        <v>5127</v>
      </c>
      <c r="B1916">
        <v>228</v>
      </c>
      <c r="C1916">
        <v>4</v>
      </c>
      <c r="D1916">
        <v>19</v>
      </c>
      <c r="E1916" s="24">
        <v>0</v>
      </c>
      <c r="F1916" s="24">
        <v>0</v>
      </c>
      <c r="G1916" s="24">
        <v>0</v>
      </c>
      <c r="H1916" s="24">
        <v>0</v>
      </c>
      <c r="I1916" s="24">
        <v>0</v>
      </c>
      <c r="J1916" s="24">
        <v>0</v>
      </c>
      <c r="K1916" s="24">
        <v>2149.1493658330292</v>
      </c>
      <c r="L1916" s="24">
        <v>-630.08866393938661</v>
      </c>
      <c r="M1916" s="24">
        <v>1519.0607018936425</v>
      </c>
      <c r="N1916" s="24">
        <v>-1519.0607018936425</v>
      </c>
      <c r="O1916" s="24">
        <v>-2149.1493658330292</v>
      </c>
      <c r="P1916" s="24">
        <v>0</v>
      </c>
      <c r="Q1916" s="24">
        <v>0.19357179258565793</v>
      </c>
      <c r="R1916" s="24">
        <v>-8.3983639394205056E-2</v>
      </c>
      <c r="S1916" s="24">
        <v>0.10958815319145288</v>
      </c>
      <c r="T1916" s="24">
        <v>0</v>
      </c>
      <c r="U1916" s="24">
        <v>0</v>
      </c>
      <c r="V1916" s="24">
        <v>0</v>
      </c>
      <c r="W1916" s="24">
        <v>0</v>
      </c>
      <c r="X1916" s="24">
        <v>0</v>
      </c>
      <c r="Y1916" s="24">
        <v>0</v>
      </c>
      <c r="Z1916" s="24">
        <v>0</v>
      </c>
      <c r="AA1916" s="24">
        <v>1934.2344292497262</v>
      </c>
      <c r="AB1916" s="24">
        <v>-567.07979754544795</v>
      </c>
      <c r="AC1916" s="24">
        <v>1367.1546317042782</v>
      </c>
      <c r="AD1916" s="24">
        <v>-1367.1546317042739</v>
      </c>
      <c r="AE1916" s="24">
        <v>-1934.2344292497291</v>
      </c>
      <c r="AF1916" s="24">
        <v>0</v>
      </c>
      <c r="AG1916" s="24">
        <v>0.19357179258565793</v>
      </c>
      <c r="AH1916" s="24">
        <v>-8.3983639394205056E-2</v>
      </c>
      <c r="AI1916" s="24">
        <v>0.10958815319145288</v>
      </c>
      <c r="AJ1916" s="24">
        <v>0</v>
      </c>
      <c r="AK1916" s="24">
        <v>0</v>
      </c>
      <c r="AL1916" s="24">
        <v>0</v>
      </c>
      <c r="AM1916" s="24">
        <v>0</v>
      </c>
      <c r="AN1916" s="24">
        <v>0</v>
      </c>
      <c r="AO1916" s="24">
        <v>0</v>
      </c>
      <c r="AP1916" s="24">
        <v>0</v>
      </c>
      <c r="AQ1916" s="24">
        <v>214.91493658330296</v>
      </c>
      <c r="AR1916" s="24">
        <v>-63.008866393938661</v>
      </c>
      <c r="AS1916" s="24">
        <v>151.9060701893643</v>
      </c>
      <c r="AT1916" s="24">
        <v>-151.90607018936862</v>
      </c>
      <c r="AU1916" s="24">
        <v>-214.9149365833</v>
      </c>
      <c r="AV1916" s="24">
        <v>0</v>
      </c>
      <c r="AW1916" s="24">
        <v>0</v>
      </c>
      <c r="AX1916" s="24">
        <v>0</v>
      </c>
      <c r="AY1916" s="24">
        <v>0</v>
      </c>
      <c r="AZ1916" s="24">
        <v>0</v>
      </c>
      <c r="BA1916" s="24">
        <v>-0.10958815319145288</v>
      </c>
      <c r="BB1916" s="24">
        <v>-0.19357179258565793</v>
      </c>
      <c r="BC1916" s="24">
        <v>-0.10958815319145288</v>
      </c>
      <c r="BD1916" s="24">
        <v>-0.19357179258565793</v>
      </c>
      <c r="BE1916" s="24">
        <v>0</v>
      </c>
      <c r="BF1916" s="24">
        <v>0</v>
      </c>
      <c r="BG1916" s="24">
        <v>0</v>
      </c>
      <c r="BH1916" s="24">
        <v>0</v>
      </c>
      <c r="BI1916" s="24">
        <v>0</v>
      </c>
      <c r="BJ1916" s="24">
        <v>0</v>
      </c>
      <c r="BK1916" s="24">
        <v>0</v>
      </c>
      <c r="BL1916" s="24">
        <v>0</v>
      </c>
    </row>
    <row r="1917" spans="1:64" x14ac:dyDescent="0.25">
      <c r="A1917" t="s">
        <v>5127</v>
      </c>
      <c r="B1917">
        <v>229</v>
      </c>
      <c r="C1917">
        <v>1</v>
      </c>
      <c r="D1917">
        <v>20</v>
      </c>
      <c r="E1917" s="24">
        <v>0</v>
      </c>
      <c r="F1917" s="24">
        <v>0</v>
      </c>
      <c r="G1917" s="24">
        <v>0</v>
      </c>
      <c r="H1917" s="24">
        <v>0</v>
      </c>
      <c r="I1917" s="24">
        <v>0</v>
      </c>
      <c r="J1917" s="24">
        <v>0</v>
      </c>
      <c r="K1917" s="24">
        <v>2119.650841136463</v>
      </c>
      <c r="L1917" s="24">
        <v>-618.94584404118359</v>
      </c>
      <c r="M1917" s="24">
        <v>1500.7049970952794</v>
      </c>
      <c r="N1917" s="24">
        <v>-1500.7049970952794</v>
      </c>
      <c r="O1917" s="24">
        <v>-2119.650841136463</v>
      </c>
      <c r="P1917" s="24">
        <v>0</v>
      </c>
      <c r="Q1917" s="24">
        <v>0.19104306288784301</v>
      </c>
      <c r="R1917" s="24">
        <v>-8.2870411024828172E-2</v>
      </c>
      <c r="S1917" s="24">
        <v>0.10817265186301483</v>
      </c>
      <c r="T1917" s="24">
        <v>0</v>
      </c>
      <c r="U1917" s="24">
        <v>0</v>
      </c>
      <c r="V1917" s="24">
        <v>0</v>
      </c>
      <c r="W1917" s="24">
        <v>0</v>
      </c>
      <c r="X1917" s="24">
        <v>0</v>
      </c>
      <c r="Y1917" s="24">
        <v>0</v>
      </c>
      <c r="Z1917" s="24">
        <v>0</v>
      </c>
      <c r="AA1917" s="24">
        <v>1907.6857570228167</v>
      </c>
      <c r="AB1917" s="24">
        <v>-557.05125963706814</v>
      </c>
      <c r="AC1917" s="24">
        <v>1350.6344973857515</v>
      </c>
      <c r="AD1917" s="24">
        <v>-1350.6344973857558</v>
      </c>
      <c r="AE1917" s="24">
        <v>-1907.6857570228167</v>
      </c>
      <c r="AF1917" s="24">
        <v>0</v>
      </c>
      <c r="AG1917" s="24">
        <v>0.19104306288784301</v>
      </c>
      <c r="AH1917" s="24">
        <v>-8.2870411024828172E-2</v>
      </c>
      <c r="AI1917" s="24">
        <v>0.10817265186301483</v>
      </c>
      <c r="AJ1917" s="24">
        <v>0</v>
      </c>
      <c r="AK1917" s="24">
        <v>0</v>
      </c>
      <c r="AL1917" s="24">
        <v>0</v>
      </c>
      <c r="AM1917" s="24">
        <v>0</v>
      </c>
      <c r="AN1917" s="24">
        <v>0</v>
      </c>
      <c r="AO1917" s="24">
        <v>0</v>
      </c>
      <c r="AP1917" s="24">
        <v>0</v>
      </c>
      <c r="AQ1917" s="24">
        <v>211.9650841136463</v>
      </c>
      <c r="AR1917" s="24">
        <v>-61.894584404115449</v>
      </c>
      <c r="AS1917" s="24">
        <v>150.07049970952789</v>
      </c>
      <c r="AT1917" s="24">
        <v>-150.07049970952357</v>
      </c>
      <c r="AU1917" s="24">
        <v>-211.9650841136463</v>
      </c>
      <c r="AV1917" s="24">
        <v>0</v>
      </c>
      <c r="AW1917" s="24">
        <v>0</v>
      </c>
      <c r="AX1917" s="24">
        <v>0</v>
      </c>
      <c r="AY1917" s="24">
        <v>0</v>
      </c>
      <c r="AZ1917" s="24">
        <v>0</v>
      </c>
      <c r="BA1917" s="24">
        <v>-0.10817265186301483</v>
      </c>
      <c r="BB1917" s="24">
        <v>-0.19104306288784301</v>
      </c>
      <c r="BC1917" s="24">
        <v>-0.10817265186301483</v>
      </c>
      <c r="BD1917" s="24">
        <v>-0.19104306288784301</v>
      </c>
      <c r="BE1917" s="24">
        <v>0</v>
      </c>
      <c r="BF1917" s="24">
        <v>0</v>
      </c>
      <c r="BG1917" s="24">
        <v>0</v>
      </c>
      <c r="BH1917" s="24">
        <v>0</v>
      </c>
      <c r="BI1917" s="24">
        <v>0</v>
      </c>
      <c r="BJ1917" s="24">
        <v>0</v>
      </c>
      <c r="BK1917" s="24">
        <v>0</v>
      </c>
      <c r="BL1917" s="24">
        <v>0</v>
      </c>
    </row>
    <row r="1918" spans="1:64" x14ac:dyDescent="0.25">
      <c r="A1918" t="s">
        <v>5127</v>
      </c>
      <c r="B1918">
        <v>230</v>
      </c>
      <c r="C1918">
        <v>1</v>
      </c>
      <c r="D1918">
        <v>20</v>
      </c>
      <c r="E1918" s="24">
        <v>0</v>
      </c>
      <c r="F1918" s="24">
        <v>0</v>
      </c>
      <c r="G1918" s="24">
        <v>0</v>
      </c>
      <c r="H1918" s="24">
        <v>0</v>
      </c>
      <c r="I1918" s="24">
        <v>0</v>
      </c>
      <c r="J1918" s="24">
        <v>0</v>
      </c>
      <c r="K1918" s="24">
        <v>2090.6733271563426</v>
      </c>
      <c r="L1918" s="24">
        <v>-608.02122003398836</v>
      </c>
      <c r="M1918" s="24">
        <v>1482.6521071223542</v>
      </c>
      <c r="N1918" s="24">
        <v>-1482.6521071223542</v>
      </c>
      <c r="O1918" s="24">
        <v>-2090.6733271563426</v>
      </c>
      <c r="P1918" s="24">
        <v>0</v>
      </c>
      <c r="Q1918" s="24">
        <v>0.18855778650708999</v>
      </c>
      <c r="R1918" s="24">
        <v>-8.1776090966172887E-2</v>
      </c>
      <c r="S1918" s="24">
        <v>0.1067816955409171</v>
      </c>
      <c r="T1918" s="24">
        <v>0</v>
      </c>
      <c r="U1918" s="24">
        <v>0</v>
      </c>
      <c r="V1918" s="24">
        <v>0</v>
      </c>
      <c r="W1918" s="24">
        <v>0</v>
      </c>
      <c r="X1918" s="24">
        <v>0</v>
      </c>
      <c r="Y1918" s="24">
        <v>0</v>
      </c>
      <c r="Z1918" s="24">
        <v>0</v>
      </c>
      <c r="AA1918" s="24">
        <v>1881.6059944407084</v>
      </c>
      <c r="AB1918" s="24">
        <v>-547.21909803058952</v>
      </c>
      <c r="AC1918" s="24">
        <v>1334.3868964101189</v>
      </c>
      <c r="AD1918" s="24">
        <v>-1334.3868964101202</v>
      </c>
      <c r="AE1918" s="24">
        <v>-1881.6059944407025</v>
      </c>
      <c r="AF1918" s="24">
        <v>0</v>
      </c>
      <c r="AG1918" s="24">
        <v>0.18855778650708999</v>
      </c>
      <c r="AH1918" s="24">
        <v>-8.1776090966172887E-2</v>
      </c>
      <c r="AI1918" s="24">
        <v>0.1067816955409171</v>
      </c>
      <c r="AJ1918" s="24">
        <v>0</v>
      </c>
      <c r="AK1918" s="24">
        <v>0</v>
      </c>
      <c r="AL1918" s="24">
        <v>0</v>
      </c>
      <c r="AM1918" s="24">
        <v>0</v>
      </c>
      <c r="AN1918" s="24">
        <v>0</v>
      </c>
      <c r="AO1918" s="24">
        <v>0</v>
      </c>
      <c r="AP1918" s="24">
        <v>0</v>
      </c>
      <c r="AQ1918" s="24">
        <v>209.06733271563417</v>
      </c>
      <c r="AR1918" s="24">
        <v>-60.802122003398836</v>
      </c>
      <c r="AS1918" s="24">
        <v>148.26521071223533</v>
      </c>
      <c r="AT1918" s="24">
        <v>-148.26521071223397</v>
      </c>
      <c r="AU1918" s="24">
        <v>-209.06733271564008</v>
      </c>
      <c r="AV1918" s="24">
        <v>0</v>
      </c>
      <c r="AW1918" s="24">
        <v>0</v>
      </c>
      <c r="AX1918" s="24">
        <v>0</v>
      </c>
      <c r="AY1918" s="24">
        <v>0</v>
      </c>
      <c r="AZ1918" s="24">
        <v>0</v>
      </c>
      <c r="BA1918" s="24">
        <v>-0.1067816955409171</v>
      </c>
      <c r="BB1918" s="24">
        <v>-0.18855778650708999</v>
      </c>
      <c r="BC1918" s="24">
        <v>-0.1067816955409171</v>
      </c>
      <c r="BD1918" s="24">
        <v>-0.18855778650708999</v>
      </c>
      <c r="BE1918" s="24">
        <v>0</v>
      </c>
      <c r="BF1918" s="24">
        <v>0</v>
      </c>
      <c r="BG1918" s="24">
        <v>0</v>
      </c>
      <c r="BH1918" s="24">
        <v>0</v>
      </c>
      <c r="BI1918" s="24">
        <v>0</v>
      </c>
      <c r="BJ1918" s="24">
        <v>0</v>
      </c>
      <c r="BK1918" s="24">
        <v>0</v>
      </c>
      <c r="BL1918" s="24">
        <v>0</v>
      </c>
    </row>
    <row r="1919" spans="1:64" x14ac:dyDescent="0.25">
      <c r="A1919" t="s">
        <v>5127</v>
      </c>
      <c r="B1919">
        <v>231</v>
      </c>
      <c r="C1919">
        <v>1</v>
      </c>
      <c r="D1919">
        <v>20</v>
      </c>
      <c r="E1919" s="24">
        <v>0</v>
      </c>
      <c r="F1919" s="24">
        <v>0</v>
      </c>
      <c r="G1919" s="24">
        <v>0</v>
      </c>
      <c r="H1919" s="24">
        <v>0</v>
      </c>
      <c r="I1919" s="24">
        <v>0</v>
      </c>
      <c r="J1919" s="24">
        <v>0</v>
      </c>
      <c r="K1919" s="24">
        <v>2062.2054719720036</v>
      </c>
      <c r="L1919" s="24">
        <v>-597.30982992239296</v>
      </c>
      <c r="M1919" s="24">
        <v>1464.8956420496106</v>
      </c>
      <c r="N1919" s="24">
        <v>-1464.8956420496106</v>
      </c>
      <c r="O1919" s="24">
        <v>-2062.2054719720036</v>
      </c>
      <c r="P1919" s="24">
        <v>0</v>
      </c>
      <c r="Q1919" s="24">
        <v>0.18611502916587597</v>
      </c>
      <c r="R1919" s="24">
        <v>-8.0700283540409146E-2</v>
      </c>
      <c r="S1919" s="24">
        <v>0.10541474562546682</v>
      </c>
      <c r="T1919" s="24">
        <v>0</v>
      </c>
      <c r="U1919" s="24">
        <v>0</v>
      </c>
      <c r="V1919" s="24">
        <v>0</v>
      </c>
      <c r="W1919" s="24">
        <v>0</v>
      </c>
      <c r="X1919" s="24">
        <v>0</v>
      </c>
      <c r="Y1919" s="24">
        <v>0</v>
      </c>
      <c r="Z1919" s="24">
        <v>0</v>
      </c>
      <c r="AA1919" s="24">
        <v>1855.9849247748032</v>
      </c>
      <c r="AB1919" s="24">
        <v>-537.57884693015149</v>
      </c>
      <c r="AC1919" s="24">
        <v>1318.4060778446496</v>
      </c>
      <c r="AD1919" s="24">
        <v>-1318.4060778446437</v>
      </c>
      <c r="AE1919" s="24">
        <v>-1855.9849247748061</v>
      </c>
      <c r="AF1919" s="24">
        <v>0</v>
      </c>
      <c r="AG1919" s="24">
        <v>0.18611502916587597</v>
      </c>
      <c r="AH1919" s="24">
        <v>-8.0700283540409146E-2</v>
      </c>
      <c r="AI1919" s="24">
        <v>0.10541474562546682</v>
      </c>
      <c r="AJ1919" s="24">
        <v>0</v>
      </c>
      <c r="AK1919" s="24">
        <v>0</v>
      </c>
      <c r="AL1919" s="24">
        <v>0</v>
      </c>
      <c r="AM1919" s="24">
        <v>0</v>
      </c>
      <c r="AN1919" s="24">
        <v>0</v>
      </c>
      <c r="AO1919" s="24">
        <v>0</v>
      </c>
      <c r="AP1919" s="24">
        <v>0</v>
      </c>
      <c r="AQ1919" s="24">
        <v>206.2205471972004</v>
      </c>
      <c r="AR1919" s="24">
        <v>-59.730982992241479</v>
      </c>
      <c r="AS1919" s="24">
        <v>146.48956420496097</v>
      </c>
      <c r="AT1919" s="24">
        <v>-146.48956420496688</v>
      </c>
      <c r="AU1919" s="24">
        <v>-206.22054719719745</v>
      </c>
      <c r="AV1919" s="24">
        <v>0</v>
      </c>
      <c r="AW1919" s="24">
        <v>0</v>
      </c>
      <c r="AX1919" s="24">
        <v>0</v>
      </c>
      <c r="AY1919" s="24">
        <v>0</v>
      </c>
      <c r="AZ1919" s="24">
        <v>0</v>
      </c>
      <c r="BA1919" s="24">
        <v>-0.10541474562546682</v>
      </c>
      <c r="BB1919" s="24">
        <v>-0.18611502916587597</v>
      </c>
      <c r="BC1919" s="24">
        <v>-0.10541474562546682</v>
      </c>
      <c r="BD1919" s="24">
        <v>-0.18611502916587597</v>
      </c>
      <c r="BE1919" s="24">
        <v>0</v>
      </c>
      <c r="BF1919" s="24">
        <v>0</v>
      </c>
      <c r="BG1919" s="24">
        <v>0</v>
      </c>
      <c r="BH1919" s="24">
        <v>0</v>
      </c>
      <c r="BI1919" s="24">
        <v>0</v>
      </c>
      <c r="BJ1919" s="24">
        <v>0</v>
      </c>
      <c r="BK1919" s="24">
        <v>0</v>
      </c>
      <c r="BL1919" s="24">
        <v>0</v>
      </c>
    </row>
    <row r="1920" spans="1:64" x14ac:dyDescent="0.25">
      <c r="A1920" t="s">
        <v>5127</v>
      </c>
      <c r="B1920">
        <v>232</v>
      </c>
      <c r="C1920">
        <v>2</v>
      </c>
      <c r="D1920">
        <v>20</v>
      </c>
      <c r="E1920" s="24">
        <v>0</v>
      </c>
      <c r="F1920" s="24">
        <v>0</v>
      </c>
      <c r="G1920" s="24">
        <v>0</v>
      </c>
      <c r="H1920" s="24">
        <v>0</v>
      </c>
      <c r="I1920" s="24">
        <v>0</v>
      </c>
      <c r="J1920" s="24">
        <v>0</v>
      </c>
      <c r="K1920" s="24">
        <v>2034.2362193241715</v>
      </c>
      <c r="L1920" s="24">
        <v>-586.80684237089008</v>
      </c>
      <c r="M1920" s="24">
        <v>1447.4293769532815</v>
      </c>
      <c r="N1920" s="24">
        <v>-1447.4293769532815</v>
      </c>
      <c r="O1920" s="24">
        <v>-2034.2362193241715</v>
      </c>
      <c r="P1920" s="24">
        <v>0</v>
      </c>
      <c r="Q1920" s="24">
        <v>0.18371388082914564</v>
      </c>
      <c r="R1920" s="24">
        <v>-7.9642602953299502E-2</v>
      </c>
      <c r="S1920" s="24">
        <v>0.10407127787584614</v>
      </c>
      <c r="T1920" s="24">
        <v>0</v>
      </c>
      <c r="U1920" s="24">
        <v>0</v>
      </c>
      <c r="V1920" s="24">
        <v>0</v>
      </c>
      <c r="W1920" s="24">
        <v>0</v>
      </c>
      <c r="X1920" s="24">
        <v>0</v>
      </c>
      <c r="Y1920" s="24">
        <v>0</v>
      </c>
      <c r="Z1920" s="24">
        <v>0</v>
      </c>
      <c r="AA1920" s="24">
        <v>1830.8125973917545</v>
      </c>
      <c r="AB1920" s="24">
        <v>-528.12615813380035</v>
      </c>
      <c r="AC1920" s="24">
        <v>1302.6864392579535</v>
      </c>
      <c r="AD1920" s="24">
        <v>-1302.6864392579591</v>
      </c>
      <c r="AE1920" s="24">
        <v>-1830.8125973917631</v>
      </c>
      <c r="AF1920" s="24">
        <v>0</v>
      </c>
      <c r="AG1920" s="24">
        <v>0.18371388082914564</v>
      </c>
      <c r="AH1920" s="24">
        <v>-7.9642602953299502E-2</v>
      </c>
      <c r="AI1920" s="24">
        <v>0.10407127787584614</v>
      </c>
      <c r="AJ1920" s="24">
        <v>0</v>
      </c>
      <c r="AK1920" s="24">
        <v>0</v>
      </c>
      <c r="AL1920" s="24">
        <v>0</v>
      </c>
      <c r="AM1920" s="24">
        <v>0</v>
      </c>
      <c r="AN1920" s="24">
        <v>0</v>
      </c>
      <c r="AO1920" s="24">
        <v>0</v>
      </c>
      <c r="AP1920" s="24">
        <v>0</v>
      </c>
      <c r="AQ1920" s="24">
        <v>203.42362193241706</v>
      </c>
      <c r="AR1920" s="24">
        <v>-58.680684237089736</v>
      </c>
      <c r="AS1920" s="24">
        <v>144.74293769532801</v>
      </c>
      <c r="AT1920" s="24">
        <v>-144.74293769532233</v>
      </c>
      <c r="AU1920" s="24">
        <v>-203.42362193240842</v>
      </c>
      <c r="AV1920" s="24">
        <v>0</v>
      </c>
      <c r="AW1920" s="24">
        <v>0</v>
      </c>
      <c r="AX1920" s="24">
        <v>0</v>
      </c>
      <c r="AY1920" s="24">
        <v>0</v>
      </c>
      <c r="AZ1920" s="24">
        <v>0</v>
      </c>
      <c r="BA1920" s="24">
        <v>-0.10407127787584614</v>
      </c>
      <c r="BB1920" s="24">
        <v>-0.18371388082914564</v>
      </c>
      <c r="BC1920" s="24">
        <v>-0.10407127787584614</v>
      </c>
      <c r="BD1920" s="24">
        <v>-0.18371388082914564</v>
      </c>
      <c r="BE1920" s="24">
        <v>0</v>
      </c>
      <c r="BF1920" s="24">
        <v>0</v>
      </c>
      <c r="BG1920" s="24">
        <v>0</v>
      </c>
      <c r="BH1920" s="24">
        <v>0</v>
      </c>
      <c r="BI1920" s="24">
        <v>0</v>
      </c>
      <c r="BJ1920" s="24">
        <v>0</v>
      </c>
      <c r="BK1920" s="24">
        <v>0</v>
      </c>
      <c r="BL1920" s="24">
        <v>0</v>
      </c>
    </row>
    <row r="1921" spans="1:64" x14ac:dyDescent="0.25">
      <c r="A1921" t="s">
        <v>5127</v>
      </c>
      <c r="B1921">
        <v>233</v>
      </c>
      <c r="C1921">
        <v>2</v>
      </c>
      <c r="D1921">
        <v>20</v>
      </c>
      <c r="E1921" s="24">
        <v>0</v>
      </c>
      <c r="F1921" s="24">
        <v>0</v>
      </c>
      <c r="G1921" s="24">
        <v>0</v>
      </c>
      <c r="H1921" s="24">
        <v>0</v>
      </c>
      <c r="I1921" s="24">
        <v>0</v>
      </c>
      <c r="J1921" s="24">
        <v>0</v>
      </c>
      <c r="K1921" s="24">
        <v>2006.7547996146604</v>
      </c>
      <c r="L1921" s="24">
        <v>-576.50755272712559</v>
      </c>
      <c r="M1921" s="24">
        <v>1430.2472468875349</v>
      </c>
      <c r="N1921" s="24">
        <v>-1430.2472468875349</v>
      </c>
      <c r="O1921" s="24">
        <v>-2006.7547996146604</v>
      </c>
      <c r="P1921" s="24">
        <v>0</v>
      </c>
      <c r="Q1921" s="24">
        <v>0.18135345496568789</v>
      </c>
      <c r="R1921" s="24">
        <v>-7.8602673008276724E-2</v>
      </c>
      <c r="S1921" s="24">
        <v>0.10275078195741116</v>
      </c>
      <c r="T1921" s="24">
        <v>0</v>
      </c>
      <c r="U1921" s="24">
        <v>0</v>
      </c>
      <c r="V1921" s="24">
        <v>0</v>
      </c>
      <c r="W1921" s="24">
        <v>0</v>
      </c>
      <c r="X1921" s="24">
        <v>0</v>
      </c>
      <c r="Y1921" s="24">
        <v>0</v>
      </c>
      <c r="Z1921" s="24">
        <v>0</v>
      </c>
      <c r="AA1921" s="24">
        <v>1806.0793196531945</v>
      </c>
      <c r="AB1921" s="24">
        <v>-518.85679745441303</v>
      </c>
      <c r="AC1921" s="24">
        <v>1287.2225221987815</v>
      </c>
      <c r="AD1921" s="24">
        <v>-1287.2225221987756</v>
      </c>
      <c r="AE1921" s="24">
        <v>-1806.0793196531886</v>
      </c>
      <c r="AF1921" s="24">
        <v>0</v>
      </c>
      <c r="AG1921" s="24">
        <v>0.18135345496568789</v>
      </c>
      <c r="AH1921" s="24">
        <v>-7.8602673008276724E-2</v>
      </c>
      <c r="AI1921" s="24">
        <v>0.10275078195741116</v>
      </c>
      <c r="AJ1921" s="24">
        <v>0</v>
      </c>
      <c r="AK1921" s="24">
        <v>0</v>
      </c>
      <c r="AL1921" s="24">
        <v>0</v>
      </c>
      <c r="AM1921" s="24">
        <v>0</v>
      </c>
      <c r="AN1921" s="24">
        <v>0</v>
      </c>
      <c r="AO1921" s="24">
        <v>0</v>
      </c>
      <c r="AP1921" s="24">
        <v>0</v>
      </c>
      <c r="AQ1921" s="24">
        <v>200.67547996146595</v>
      </c>
      <c r="AR1921" s="24">
        <v>-57.650755272712559</v>
      </c>
      <c r="AS1921" s="24">
        <v>143.02472468875339</v>
      </c>
      <c r="AT1921" s="24">
        <v>-143.02472468875931</v>
      </c>
      <c r="AU1921" s="24">
        <v>-200.67547996147186</v>
      </c>
      <c r="AV1921" s="24">
        <v>0</v>
      </c>
      <c r="AW1921" s="24">
        <v>0</v>
      </c>
      <c r="AX1921" s="24">
        <v>0</v>
      </c>
      <c r="AY1921" s="24">
        <v>0</v>
      </c>
      <c r="AZ1921" s="24">
        <v>0</v>
      </c>
      <c r="BA1921" s="24">
        <v>-0.10275078195741116</v>
      </c>
      <c r="BB1921" s="24">
        <v>-0.18135345496568789</v>
      </c>
      <c r="BC1921" s="24">
        <v>-0.10275078195741116</v>
      </c>
      <c r="BD1921" s="24">
        <v>-0.18135345496568789</v>
      </c>
      <c r="BE1921" s="24">
        <v>0</v>
      </c>
      <c r="BF1921" s="24">
        <v>0</v>
      </c>
      <c r="BG1921" s="24">
        <v>0</v>
      </c>
      <c r="BH1921" s="24">
        <v>0</v>
      </c>
      <c r="BI1921" s="24">
        <v>0</v>
      </c>
      <c r="BJ1921" s="24">
        <v>0</v>
      </c>
      <c r="BK1921" s="24">
        <v>0</v>
      </c>
      <c r="BL1921" s="24">
        <v>0</v>
      </c>
    </row>
    <row r="1922" spans="1:64" x14ac:dyDescent="0.25">
      <c r="A1922" t="s">
        <v>5127</v>
      </c>
      <c r="B1922">
        <v>234</v>
      </c>
      <c r="C1922">
        <v>2</v>
      </c>
      <c r="D1922">
        <v>20</v>
      </c>
      <c r="E1922" s="24">
        <v>0</v>
      </c>
      <c r="F1922" s="24">
        <v>0</v>
      </c>
      <c r="G1922" s="24">
        <v>0</v>
      </c>
      <c r="H1922" s="24">
        <v>0</v>
      </c>
      <c r="I1922" s="24">
        <v>0</v>
      </c>
      <c r="J1922" s="24">
        <v>0</v>
      </c>
      <c r="K1922" s="24">
        <v>1979.7507212590426</v>
      </c>
      <c r="L1922" s="24">
        <v>-566.40737929008901</v>
      </c>
      <c r="M1922" s="24">
        <v>1413.3433419689536</v>
      </c>
      <c r="N1922" s="24">
        <v>-1413.3433419689536</v>
      </c>
      <c r="O1922" s="24">
        <v>-1979.7507212590426</v>
      </c>
      <c r="P1922" s="24">
        <v>0</v>
      </c>
      <c r="Q1922" s="24">
        <v>0.1790328878356604</v>
      </c>
      <c r="R1922" s="24">
        <v>-7.7580126828365792E-2</v>
      </c>
      <c r="S1922" s="24">
        <v>0.10145276100729461</v>
      </c>
      <c r="T1922" s="24">
        <v>0</v>
      </c>
      <c r="U1922" s="24">
        <v>0</v>
      </c>
      <c r="V1922" s="24">
        <v>0</v>
      </c>
      <c r="W1922" s="24">
        <v>0</v>
      </c>
      <c r="X1922" s="24">
        <v>0</v>
      </c>
      <c r="Y1922" s="24">
        <v>0</v>
      </c>
      <c r="Z1922" s="24">
        <v>0</v>
      </c>
      <c r="AA1922" s="24">
        <v>1781.7756491331384</v>
      </c>
      <c r="AB1922" s="24">
        <v>-509.76664136108229</v>
      </c>
      <c r="AC1922" s="24">
        <v>1272.0090077720583</v>
      </c>
      <c r="AD1922" s="24">
        <v>-1272.0090077720597</v>
      </c>
      <c r="AE1922" s="24">
        <v>-1781.7756491331384</v>
      </c>
      <c r="AF1922" s="24">
        <v>0</v>
      </c>
      <c r="AG1922" s="24">
        <v>0.1790328878356604</v>
      </c>
      <c r="AH1922" s="24">
        <v>-7.7580126828365792E-2</v>
      </c>
      <c r="AI1922" s="24">
        <v>0.10145276100729461</v>
      </c>
      <c r="AJ1922" s="24">
        <v>0</v>
      </c>
      <c r="AK1922" s="24">
        <v>0</v>
      </c>
      <c r="AL1922" s="24">
        <v>0</v>
      </c>
      <c r="AM1922" s="24">
        <v>0</v>
      </c>
      <c r="AN1922" s="24">
        <v>0</v>
      </c>
      <c r="AO1922" s="24">
        <v>0</v>
      </c>
      <c r="AP1922" s="24">
        <v>0</v>
      </c>
      <c r="AQ1922" s="24">
        <v>197.97507212590426</v>
      </c>
      <c r="AR1922" s="24">
        <v>-56.640737929006718</v>
      </c>
      <c r="AS1922" s="24">
        <v>141.33433419689527</v>
      </c>
      <c r="AT1922" s="24">
        <v>-141.33433419689391</v>
      </c>
      <c r="AU1922" s="24">
        <v>-197.97507212590426</v>
      </c>
      <c r="AV1922" s="24">
        <v>0</v>
      </c>
      <c r="AW1922" s="24">
        <v>0</v>
      </c>
      <c r="AX1922" s="24">
        <v>0</v>
      </c>
      <c r="AY1922" s="24">
        <v>0</v>
      </c>
      <c r="AZ1922" s="24">
        <v>0</v>
      </c>
      <c r="BA1922" s="24">
        <v>-0.10145276100729461</v>
      </c>
      <c r="BB1922" s="24">
        <v>-0.1790328878356604</v>
      </c>
      <c r="BC1922" s="24">
        <v>-0.10145276100729461</v>
      </c>
      <c r="BD1922" s="24">
        <v>-0.1790328878356604</v>
      </c>
      <c r="BE1922" s="24">
        <v>0</v>
      </c>
      <c r="BF1922" s="24">
        <v>0</v>
      </c>
      <c r="BG1922" s="24">
        <v>0</v>
      </c>
      <c r="BH1922" s="24">
        <v>0</v>
      </c>
      <c r="BI1922" s="24">
        <v>0</v>
      </c>
      <c r="BJ1922" s="24">
        <v>0</v>
      </c>
      <c r="BK1922" s="24">
        <v>0</v>
      </c>
      <c r="BL1922" s="24">
        <v>0</v>
      </c>
    </row>
    <row r="1923" spans="1:64" x14ac:dyDescent="0.25">
      <c r="A1923" t="s">
        <v>5127</v>
      </c>
      <c r="B1923">
        <v>235</v>
      </c>
      <c r="C1923">
        <v>3</v>
      </c>
      <c r="D1923">
        <v>20</v>
      </c>
      <c r="E1923" s="24">
        <v>0</v>
      </c>
      <c r="F1923" s="24">
        <v>0</v>
      </c>
      <c r="G1923" s="24">
        <v>0</v>
      </c>
      <c r="H1923" s="24">
        <v>0</v>
      </c>
      <c r="I1923" s="24">
        <v>0</v>
      </c>
      <c r="J1923" s="24">
        <v>0</v>
      </c>
      <c r="K1923" s="24">
        <v>1953.2137622842565</v>
      </c>
      <c r="L1923" s="24">
        <v>-556.50185956992209</v>
      </c>
      <c r="M1923" s="24">
        <v>1396.7119027143344</v>
      </c>
      <c r="N1923" s="24">
        <v>-1396.7119027143344</v>
      </c>
      <c r="O1923" s="24">
        <v>-1953.2137622842565</v>
      </c>
      <c r="P1923" s="24">
        <v>0</v>
      </c>
      <c r="Q1923" s="24">
        <v>0.17675133780301167</v>
      </c>
      <c r="R1923" s="24">
        <v>-7.6574606589133509E-2</v>
      </c>
      <c r="S1923" s="24">
        <v>0.10017673121387816</v>
      </c>
      <c r="T1923" s="24">
        <v>0</v>
      </c>
      <c r="U1923" s="24">
        <v>0</v>
      </c>
      <c r="V1923" s="24">
        <v>0</v>
      </c>
      <c r="W1923" s="24">
        <v>0</v>
      </c>
      <c r="X1923" s="24">
        <v>0</v>
      </c>
      <c r="Y1923" s="24">
        <v>0</v>
      </c>
      <c r="Z1923" s="24">
        <v>0</v>
      </c>
      <c r="AA1923" s="24">
        <v>1757.8923860558309</v>
      </c>
      <c r="AB1923" s="24">
        <v>-500.8516736129277</v>
      </c>
      <c r="AC1923" s="24">
        <v>1257.0407124429009</v>
      </c>
      <c r="AD1923" s="24">
        <v>-1257.0407124429039</v>
      </c>
      <c r="AE1923" s="24">
        <v>-1757.8923860558352</v>
      </c>
      <c r="AF1923" s="24">
        <v>0</v>
      </c>
      <c r="AG1923" s="24">
        <v>0.17675133780301167</v>
      </c>
      <c r="AH1923" s="24">
        <v>-7.6574606589133509E-2</v>
      </c>
      <c r="AI1923" s="24">
        <v>0.10017673121387816</v>
      </c>
      <c r="AJ1923" s="24">
        <v>0</v>
      </c>
      <c r="AK1923" s="24">
        <v>0</v>
      </c>
      <c r="AL1923" s="24">
        <v>0</v>
      </c>
      <c r="AM1923" s="24">
        <v>0</v>
      </c>
      <c r="AN1923" s="24">
        <v>0</v>
      </c>
      <c r="AO1923" s="24">
        <v>0</v>
      </c>
      <c r="AP1923" s="24">
        <v>0</v>
      </c>
      <c r="AQ1923" s="24">
        <v>195.32137622842561</v>
      </c>
      <c r="AR1923" s="24">
        <v>-55.650185956994392</v>
      </c>
      <c r="AS1923" s="24">
        <v>139.67119027143349</v>
      </c>
      <c r="AT1923" s="24">
        <v>-139.67119027143053</v>
      </c>
      <c r="AU1923" s="24">
        <v>-195.32137622842129</v>
      </c>
      <c r="AV1923" s="24">
        <v>0</v>
      </c>
      <c r="AW1923" s="24">
        <v>0</v>
      </c>
      <c r="AX1923" s="24">
        <v>0</v>
      </c>
      <c r="AY1923" s="24">
        <v>0</v>
      </c>
      <c r="AZ1923" s="24">
        <v>0</v>
      </c>
      <c r="BA1923" s="24">
        <v>-0.10017673121387816</v>
      </c>
      <c r="BB1923" s="24">
        <v>-0.17675133780301167</v>
      </c>
      <c r="BC1923" s="24">
        <v>-0.10017673121387816</v>
      </c>
      <c r="BD1923" s="24">
        <v>-0.17675133780301167</v>
      </c>
      <c r="BE1923" s="24">
        <v>0</v>
      </c>
      <c r="BF1923" s="24">
        <v>0</v>
      </c>
      <c r="BG1923" s="24">
        <v>0</v>
      </c>
      <c r="BH1923" s="24">
        <v>0</v>
      </c>
      <c r="BI1923" s="24">
        <v>0</v>
      </c>
      <c r="BJ1923" s="24">
        <v>0</v>
      </c>
      <c r="BK1923" s="24">
        <v>0</v>
      </c>
      <c r="BL1923" s="24">
        <v>0</v>
      </c>
    </row>
    <row r="1924" spans="1:64" x14ac:dyDescent="0.25">
      <c r="A1924" t="s">
        <v>5127</v>
      </c>
      <c r="B1924">
        <v>236</v>
      </c>
      <c r="C1924">
        <v>3</v>
      </c>
      <c r="D1924">
        <v>20</v>
      </c>
      <c r="E1924" s="24">
        <v>0</v>
      </c>
      <c r="F1924" s="24">
        <v>0</v>
      </c>
      <c r="G1924" s="24">
        <v>0</v>
      </c>
      <c r="H1924" s="24">
        <v>0</v>
      </c>
      <c r="I1924" s="24">
        <v>0</v>
      </c>
      <c r="J1924" s="24">
        <v>0</v>
      </c>
      <c r="K1924" s="24">
        <v>1927.1339622642845</v>
      </c>
      <c r="L1924" s="24">
        <v>-546.78664678055793</v>
      </c>
      <c r="M1924" s="24">
        <v>1380.3473154837266</v>
      </c>
      <c r="N1924" s="24">
        <v>-1380.3473154837266</v>
      </c>
      <c r="O1924" s="24">
        <v>-1927.1339622642845</v>
      </c>
      <c r="P1924" s="24">
        <v>0</v>
      </c>
      <c r="Q1924" s="24">
        <v>0.17450798466745709</v>
      </c>
      <c r="R1924" s="24">
        <v>-7.5585763251638127E-2</v>
      </c>
      <c r="S1924" s="24">
        <v>9.8922221415818967E-2</v>
      </c>
      <c r="T1924" s="24">
        <v>0</v>
      </c>
      <c r="U1924" s="24">
        <v>0</v>
      </c>
      <c r="V1924" s="24">
        <v>0</v>
      </c>
      <c r="W1924" s="24">
        <v>0</v>
      </c>
      <c r="X1924" s="24">
        <v>0</v>
      </c>
      <c r="Y1924" s="24">
        <v>0</v>
      </c>
      <c r="Z1924" s="24">
        <v>0</v>
      </c>
      <c r="AA1924" s="24">
        <v>1734.4205660378561</v>
      </c>
      <c r="AB1924" s="24">
        <v>-492.10798210250323</v>
      </c>
      <c r="AC1924" s="24">
        <v>1242.312583935354</v>
      </c>
      <c r="AD1924" s="24">
        <v>-1242.3125839353524</v>
      </c>
      <c r="AE1924" s="24">
        <v>-1734.4205660378502</v>
      </c>
      <c r="AF1924" s="24">
        <v>0</v>
      </c>
      <c r="AG1924" s="24">
        <v>0.17450798466745709</v>
      </c>
      <c r="AH1924" s="24">
        <v>-7.5585763251638127E-2</v>
      </c>
      <c r="AI1924" s="24">
        <v>9.8922221415818967E-2</v>
      </c>
      <c r="AJ1924" s="24">
        <v>0</v>
      </c>
      <c r="AK1924" s="24">
        <v>0</v>
      </c>
      <c r="AL1924" s="24">
        <v>0</v>
      </c>
      <c r="AM1924" s="24">
        <v>0</v>
      </c>
      <c r="AN1924" s="24">
        <v>0</v>
      </c>
      <c r="AO1924" s="24">
        <v>0</v>
      </c>
      <c r="AP1924" s="24">
        <v>0</v>
      </c>
      <c r="AQ1924" s="24">
        <v>192.71339622642836</v>
      </c>
      <c r="AR1924" s="24">
        <v>-54.678664678054702</v>
      </c>
      <c r="AS1924" s="24">
        <v>138.03473154837252</v>
      </c>
      <c r="AT1924" s="24">
        <v>-138.03473154837411</v>
      </c>
      <c r="AU1924" s="24">
        <v>-192.71339622643427</v>
      </c>
      <c r="AV1924" s="24">
        <v>0</v>
      </c>
      <c r="AW1924" s="24">
        <v>0</v>
      </c>
      <c r="AX1924" s="24">
        <v>0</v>
      </c>
      <c r="AY1924" s="24">
        <v>0</v>
      </c>
      <c r="AZ1924" s="24">
        <v>0</v>
      </c>
      <c r="BA1924" s="24">
        <v>-9.8922221415818967E-2</v>
      </c>
      <c r="BB1924" s="24">
        <v>-0.17450798466745709</v>
      </c>
      <c r="BC1924" s="24">
        <v>-9.8922221415818967E-2</v>
      </c>
      <c r="BD1924" s="24">
        <v>-0.17450798466745709</v>
      </c>
      <c r="BE1924" s="24">
        <v>0</v>
      </c>
      <c r="BF1924" s="24">
        <v>0</v>
      </c>
      <c r="BG1924" s="24">
        <v>0</v>
      </c>
      <c r="BH1924" s="24">
        <v>0</v>
      </c>
      <c r="BI1924" s="24">
        <v>0</v>
      </c>
      <c r="BJ1924" s="24">
        <v>0</v>
      </c>
      <c r="BK1924" s="24">
        <v>0</v>
      </c>
      <c r="BL1924" s="24">
        <v>0</v>
      </c>
    </row>
    <row r="1925" spans="1:64" x14ac:dyDescent="0.25">
      <c r="A1925" t="s">
        <v>5127</v>
      </c>
      <c r="B1925">
        <v>237</v>
      </c>
      <c r="C1925">
        <v>3</v>
      </c>
      <c r="D1925">
        <v>20</v>
      </c>
      <c r="E1925" s="24">
        <v>0</v>
      </c>
      <c r="F1925" s="24">
        <v>0</v>
      </c>
      <c r="G1925" s="24">
        <v>0</v>
      </c>
      <c r="H1925" s="24">
        <v>0</v>
      </c>
      <c r="I1925" s="24">
        <v>0</v>
      </c>
      <c r="J1925" s="24">
        <v>0</v>
      </c>
      <c r="K1925" s="24">
        <v>1901.5016145175323</v>
      </c>
      <c r="L1925" s="24">
        <v>-537.25750641897321</v>
      </c>
      <c r="M1925" s="24">
        <v>1364.2441080985591</v>
      </c>
      <c r="N1925" s="24">
        <v>-1364.2441080985591</v>
      </c>
      <c r="O1925" s="24">
        <v>-1901.5016145175323</v>
      </c>
      <c r="P1925" s="24">
        <v>0</v>
      </c>
      <c r="Q1925" s="24">
        <v>0.17230202902896963</v>
      </c>
      <c r="R1925" s="24">
        <v>-7.4613256322436428E-2</v>
      </c>
      <c r="S1925" s="24">
        <v>9.76887727065332E-2</v>
      </c>
      <c r="T1925" s="24">
        <v>0</v>
      </c>
      <c r="U1925" s="24">
        <v>0</v>
      </c>
      <c r="V1925" s="24">
        <v>0</v>
      </c>
      <c r="W1925" s="24">
        <v>0</v>
      </c>
      <c r="X1925" s="24">
        <v>0</v>
      </c>
      <c r="Y1925" s="24">
        <v>0</v>
      </c>
      <c r="Z1925" s="24">
        <v>0</v>
      </c>
      <c r="AA1925" s="24">
        <v>1711.3514530657792</v>
      </c>
      <c r="AB1925" s="24">
        <v>-483.53175577707589</v>
      </c>
      <c r="AC1925" s="24">
        <v>1227.8196972887033</v>
      </c>
      <c r="AD1925" s="24">
        <v>-1227.8196972887017</v>
      </c>
      <c r="AE1925" s="24">
        <v>-1711.3514530657849</v>
      </c>
      <c r="AF1925" s="24">
        <v>0</v>
      </c>
      <c r="AG1925" s="24">
        <v>0.17230202902896963</v>
      </c>
      <c r="AH1925" s="24">
        <v>-7.4613256322436428E-2</v>
      </c>
      <c r="AI1925" s="24">
        <v>9.76887727065332E-2</v>
      </c>
      <c r="AJ1925" s="24">
        <v>0</v>
      </c>
      <c r="AK1925" s="24">
        <v>0</v>
      </c>
      <c r="AL1925" s="24">
        <v>0</v>
      </c>
      <c r="AM1925" s="24">
        <v>0</v>
      </c>
      <c r="AN1925" s="24">
        <v>0</v>
      </c>
      <c r="AO1925" s="24">
        <v>0</v>
      </c>
      <c r="AP1925" s="24">
        <v>0</v>
      </c>
      <c r="AQ1925" s="24">
        <v>190.15016145175309</v>
      </c>
      <c r="AR1925" s="24">
        <v>-53.725750641897321</v>
      </c>
      <c r="AS1925" s="24">
        <v>136.42441080985577</v>
      </c>
      <c r="AT1925" s="24">
        <v>-136.42441080985736</v>
      </c>
      <c r="AU1925" s="24">
        <v>-190.15016145174741</v>
      </c>
      <c r="AV1925" s="24">
        <v>0</v>
      </c>
      <c r="AW1925" s="24">
        <v>0</v>
      </c>
      <c r="AX1925" s="24">
        <v>0</v>
      </c>
      <c r="AY1925" s="24">
        <v>0</v>
      </c>
      <c r="AZ1925" s="24">
        <v>0</v>
      </c>
      <c r="BA1925" s="24">
        <v>-9.76887727065332E-2</v>
      </c>
      <c r="BB1925" s="24">
        <v>-0.17230202902896963</v>
      </c>
      <c r="BC1925" s="24">
        <v>-9.76887727065332E-2</v>
      </c>
      <c r="BD1925" s="24">
        <v>-0.17230202902896963</v>
      </c>
      <c r="BE1925" s="24">
        <v>0</v>
      </c>
      <c r="BF1925" s="24">
        <v>0</v>
      </c>
      <c r="BG1925" s="24">
        <v>0</v>
      </c>
      <c r="BH1925" s="24">
        <v>0</v>
      </c>
      <c r="BI1925" s="24">
        <v>0</v>
      </c>
      <c r="BJ1925" s="24">
        <v>0</v>
      </c>
      <c r="BK1925" s="24">
        <v>0</v>
      </c>
      <c r="BL1925" s="24">
        <v>0</v>
      </c>
    </row>
    <row r="1926" spans="1:64" x14ac:dyDescent="0.25">
      <c r="A1926" t="s">
        <v>5127</v>
      </c>
      <c r="B1926">
        <v>238</v>
      </c>
      <c r="C1926">
        <v>4</v>
      </c>
      <c r="D1926">
        <v>20</v>
      </c>
      <c r="E1926" s="24">
        <v>0</v>
      </c>
      <c r="F1926" s="24">
        <v>0</v>
      </c>
      <c r="G1926" s="24">
        <v>0</v>
      </c>
      <c r="H1926" s="24">
        <v>0</v>
      </c>
      <c r="I1926" s="24">
        <v>0</v>
      </c>
      <c r="J1926" s="24">
        <v>0</v>
      </c>
      <c r="K1926" s="24">
        <v>1876.307258553803</v>
      </c>
      <c r="L1926" s="24">
        <v>-527.91031291428953</v>
      </c>
      <c r="M1926" s="24">
        <v>1348.3969456395134</v>
      </c>
      <c r="N1926" s="24">
        <v>-1348.3969456395134</v>
      </c>
      <c r="O1926" s="24">
        <v>-1876.307258553803</v>
      </c>
      <c r="P1926" s="24">
        <v>0</v>
      </c>
      <c r="Q1926" s="24">
        <v>0.17013269166443479</v>
      </c>
      <c r="R1926" s="24">
        <v>-7.3656753600744196E-2</v>
      </c>
      <c r="S1926" s="24">
        <v>9.6475938063690592E-2</v>
      </c>
      <c r="T1926" s="24">
        <v>0</v>
      </c>
      <c r="U1926" s="24">
        <v>0</v>
      </c>
      <c r="V1926" s="24">
        <v>0</v>
      </c>
      <c r="W1926" s="24">
        <v>0</v>
      </c>
      <c r="X1926" s="24">
        <v>0</v>
      </c>
      <c r="Y1926" s="24">
        <v>0</v>
      </c>
      <c r="Z1926" s="24">
        <v>0</v>
      </c>
      <c r="AA1926" s="24">
        <v>1688.6765326984228</v>
      </c>
      <c r="AB1926" s="24">
        <v>-475.11928162286131</v>
      </c>
      <c r="AC1926" s="24">
        <v>1213.5572510755621</v>
      </c>
      <c r="AD1926" s="24">
        <v>-1213.5572510755665</v>
      </c>
      <c r="AE1926" s="24">
        <v>-1688.6765326984168</v>
      </c>
      <c r="AF1926" s="24">
        <v>0</v>
      </c>
      <c r="AG1926" s="24">
        <v>0.17013269166443479</v>
      </c>
      <c r="AH1926" s="24">
        <v>-7.3656753600744196E-2</v>
      </c>
      <c r="AI1926" s="24">
        <v>9.6475938063690592E-2</v>
      </c>
      <c r="AJ1926" s="24">
        <v>0</v>
      </c>
      <c r="AK1926" s="24">
        <v>0</v>
      </c>
      <c r="AL1926" s="24">
        <v>0</v>
      </c>
      <c r="AM1926" s="24">
        <v>0</v>
      </c>
      <c r="AN1926" s="24">
        <v>0</v>
      </c>
      <c r="AO1926" s="24">
        <v>0</v>
      </c>
      <c r="AP1926" s="24">
        <v>0</v>
      </c>
      <c r="AQ1926" s="24">
        <v>187.63072585538021</v>
      </c>
      <c r="AR1926" s="24">
        <v>-52.791031291428226</v>
      </c>
      <c r="AS1926" s="24">
        <v>134.8396945639513</v>
      </c>
      <c r="AT1926" s="24">
        <v>-134.83969456394698</v>
      </c>
      <c r="AU1926" s="24">
        <v>-187.63072585538612</v>
      </c>
      <c r="AV1926" s="24">
        <v>0</v>
      </c>
      <c r="AW1926" s="24">
        <v>0</v>
      </c>
      <c r="AX1926" s="24">
        <v>0</v>
      </c>
      <c r="AY1926" s="24">
        <v>0</v>
      </c>
      <c r="AZ1926" s="24">
        <v>0</v>
      </c>
      <c r="BA1926" s="24">
        <v>-9.6475938063690592E-2</v>
      </c>
      <c r="BB1926" s="24">
        <v>-0.17013269166443479</v>
      </c>
      <c r="BC1926" s="24">
        <v>-9.6475938063690592E-2</v>
      </c>
      <c r="BD1926" s="24">
        <v>-0.17013269166443479</v>
      </c>
      <c r="BE1926" s="24">
        <v>0</v>
      </c>
      <c r="BF1926" s="24">
        <v>0</v>
      </c>
      <c r="BG1926" s="24">
        <v>0</v>
      </c>
      <c r="BH1926" s="24">
        <v>0</v>
      </c>
      <c r="BI1926" s="24">
        <v>0</v>
      </c>
      <c r="BJ1926" s="24">
        <v>0</v>
      </c>
      <c r="BK1926" s="24">
        <v>0</v>
      </c>
      <c r="BL1926" s="24">
        <v>0</v>
      </c>
    </row>
    <row r="1927" spans="1:64" x14ac:dyDescent="0.25">
      <c r="A1927" t="s">
        <v>5127</v>
      </c>
      <c r="B1927">
        <v>239</v>
      </c>
      <c r="C1927">
        <v>4</v>
      </c>
      <c r="D1927">
        <v>20</v>
      </c>
      <c r="E1927" s="24">
        <v>0</v>
      </c>
      <c r="F1927" s="24">
        <v>0</v>
      </c>
      <c r="G1927" s="24">
        <v>0</v>
      </c>
      <c r="H1927" s="24">
        <v>0</v>
      </c>
      <c r="I1927" s="24">
        <v>0</v>
      </c>
      <c r="J1927" s="24">
        <v>0</v>
      </c>
      <c r="K1927" s="24">
        <v>1851.5416727913544</v>
      </c>
      <c r="L1927" s="24">
        <v>-518.74104645568877</v>
      </c>
      <c r="M1927" s="24">
        <v>1332.8006263356656</v>
      </c>
      <c r="N1927" s="24">
        <v>-1332.8006263356656</v>
      </c>
      <c r="O1927" s="24">
        <v>-1851.5416727913544</v>
      </c>
      <c r="P1927" s="24">
        <v>0</v>
      </c>
      <c r="Q1927" s="24">
        <v>0.16799921292874842</v>
      </c>
      <c r="R1927" s="24">
        <v>-7.2715930945719265E-2</v>
      </c>
      <c r="S1927" s="24">
        <v>9.5283281983029156E-2</v>
      </c>
      <c r="T1927" s="24">
        <v>0</v>
      </c>
      <c r="U1927" s="24">
        <v>0</v>
      </c>
      <c r="V1927" s="24">
        <v>0</v>
      </c>
      <c r="W1927" s="24">
        <v>0</v>
      </c>
      <c r="X1927" s="24">
        <v>0</v>
      </c>
      <c r="Y1927" s="24">
        <v>0</v>
      </c>
      <c r="Z1927" s="24">
        <v>0</v>
      </c>
      <c r="AA1927" s="24">
        <v>1666.3875055122189</v>
      </c>
      <c r="AB1927" s="24">
        <v>-466.8669418101199</v>
      </c>
      <c r="AC1927" s="24">
        <v>1199.520563702099</v>
      </c>
      <c r="AD1927" s="24">
        <v>-1199.520563702099</v>
      </c>
      <c r="AE1927" s="24">
        <v>-1666.3875055122189</v>
      </c>
      <c r="AF1927" s="24">
        <v>0</v>
      </c>
      <c r="AG1927" s="24">
        <v>0.16799921292874842</v>
      </c>
      <c r="AH1927" s="24">
        <v>-7.2715930945719265E-2</v>
      </c>
      <c r="AI1927" s="24">
        <v>9.5283281983029156E-2</v>
      </c>
      <c r="AJ1927" s="24">
        <v>0</v>
      </c>
      <c r="AK1927" s="24">
        <v>0</v>
      </c>
      <c r="AL1927" s="24">
        <v>0</v>
      </c>
      <c r="AM1927" s="24">
        <v>0</v>
      </c>
      <c r="AN1927" s="24">
        <v>0</v>
      </c>
      <c r="AO1927" s="24">
        <v>0</v>
      </c>
      <c r="AP1927" s="24">
        <v>0</v>
      </c>
      <c r="AQ1927" s="24">
        <v>185.15416727913544</v>
      </c>
      <c r="AR1927" s="24">
        <v>-51.874104645568877</v>
      </c>
      <c r="AS1927" s="24">
        <v>133.28006263356656</v>
      </c>
      <c r="AT1927" s="24">
        <v>-133.28006263356656</v>
      </c>
      <c r="AU1927" s="24">
        <v>-185.15416727913544</v>
      </c>
      <c r="AV1927" s="24">
        <v>0</v>
      </c>
      <c r="AW1927" s="24">
        <v>0</v>
      </c>
      <c r="AX1927" s="24">
        <v>0</v>
      </c>
      <c r="AY1927" s="24">
        <v>0</v>
      </c>
      <c r="AZ1927" s="24">
        <v>0</v>
      </c>
      <c r="BA1927" s="24">
        <v>-9.5283281983029156E-2</v>
      </c>
      <c r="BB1927" s="24">
        <v>-0.16799921292874842</v>
      </c>
      <c r="BC1927" s="24">
        <v>-9.5283281983029156E-2</v>
      </c>
      <c r="BD1927" s="24">
        <v>-0.16799921292874842</v>
      </c>
      <c r="BE1927" s="24">
        <v>0</v>
      </c>
      <c r="BF1927" s="24">
        <v>0</v>
      </c>
      <c r="BG1927" s="24">
        <v>0</v>
      </c>
      <c r="BH1927" s="24">
        <v>0</v>
      </c>
      <c r="BI1927" s="24">
        <v>0</v>
      </c>
      <c r="BJ1927" s="24">
        <v>0</v>
      </c>
      <c r="BK1927" s="24">
        <v>0</v>
      </c>
      <c r="BL1927" s="24">
        <v>0</v>
      </c>
    </row>
    <row r="1928" spans="1:64" x14ac:dyDescent="0.25">
      <c r="A1928" t="s">
        <v>5127</v>
      </c>
      <c r="B1928">
        <v>240</v>
      </c>
      <c r="C1928">
        <v>4</v>
      </c>
      <c r="D1928">
        <v>20</v>
      </c>
      <c r="E1928" s="24">
        <v>0</v>
      </c>
      <c r="F1928" s="24">
        <v>0</v>
      </c>
      <c r="G1928" s="24">
        <v>0</v>
      </c>
      <c r="H1928" s="24">
        <v>0</v>
      </c>
      <c r="I1928" s="24">
        <v>0</v>
      </c>
      <c r="J1928" s="24">
        <v>0</v>
      </c>
      <c r="K1928" s="24">
        <v>1827.1958675440401</v>
      </c>
      <c r="L1928" s="24">
        <v>-509.74578988458961</v>
      </c>
      <c r="M1928" s="24">
        <v>1317.4500776594505</v>
      </c>
      <c r="N1928" s="24">
        <v>-1317.4500776594505</v>
      </c>
      <c r="O1928" s="24">
        <v>-1827.1958675440401</v>
      </c>
      <c r="P1928" s="24">
        <v>0</v>
      </c>
      <c r="Q1928" s="24">
        <v>0.16590085218194872</v>
      </c>
      <c r="R1928" s="24">
        <v>-7.1790472051361576E-2</v>
      </c>
      <c r="S1928" s="24">
        <v>9.4110380130587146E-2</v>
      </c>
      <c r="T1928" s="24">
        <v>0</v>
      </c>
      <c r="U1928" s="24">
        <v>0</v>
      </c>
      <c r="V1928" s="24">
        <v>0</v>
      </c>
      <c r="W1928" s="24">
        <v>0</v>
      </c>
      <c r="X1928" s="24">
        <v>0</v>
      </c>
      <c r="Y1928" s="24">
        <v>0</v>
      </c>
      <c r="Z1928" s="24">
        <v>0</v>
      </c>
      <c r="AA1928" s="24">
        <v>1644.4762807896361</v>
      </c>
      <c r="AB1928" s="24">
        <v>-458.77121089613138</v>
      </c>
      <c r="AC1928" s="24">
        <v>1185.7050698935054</v>
      </c>
      <c r="AD1928" s="24">
        <v>-1185.7050698935054</v>
      </c>
      <c r="AE1928" s="24">
        <v>-1644.4762807896404</v>
      </c>
      <c r="AF1928" s="24">
        <v>0</v>
      </c>
      <c r="AG1928" s="24">
        <v>0.16590085218194872</v>
      </c>
      <c r="AH1928" s="24">
        <v>-7.1790472051361576E-2</v>
      </c>
      <c r="AI1928" s="24">
        <v>9.4110380130587146E-2</v>
      </c>
      <c r="AJ1928" s="24">
        <v>0</v>
      </c>
      <c r="AK1928" s="24">
        <v>0</v>
      </c>
      <c r="AL1928" s="24">
        <v>0</v>
      </c>
      <c r="AM1928" s="24">
        <v>0</v>
      </c>
      <c r="AN1928" s="24">
        <v>0</v>
      </c>
      <c r="AO1928" s="24">
        <v>0</v>
      </c>
      <c r="AP1928" s="24">
        <v>0</v>
      </c>
      <c r="AQ1928" s="24">
        <v>182.71958675440396</v>
      </c>
      <c r="AR1928" s="24">
        <v>-50.974578988458234</v>
      </c>
      <c r="AS1928" s="24">
        <v>131.74500776594505</v>
      </c>
      <c r="AT1928" s="24">
        <v>-131.74500776594505</v>
      </c>
      <c r="AU1928" s="24">
        <v>-182.71958675439964</v>
      </c>
      <c r="AV1928" s="24">
        <v>0</v>
      </c>
      <c r="AW1928" s="24">
        <v>0</v>
      </c>
      <c r="AX1928" s="24">
        <v>0</v>
      </c>
      <c r="AY1928" s="24">
        <v>0</v>
      </c>
      <c r="AZ1928" s="24">
        <v>0</v>
      </c>
      <c r="BA1928" s="24">
        <v>-9.4110380130587146E-2</v>
      </c>
      <c r="BB1928" s="24">
        <v>-0.16590085218194872</v>
      </c>
      <c r="BC1928" s="24">
        <v>-9.4110380130587146E-2</v>
      </c>
      <c r="BD1928" s="24">
        <v>-0.16590085218194872</v>
      </c>
      <c r="BE1928" s="24">
        <v>0</v>
      </c>
      <c r="BF1928" s="24">
        <v>0</v>
      </c>
      <c r="BG1928" s="24">
        <v>0</v>
      </c>
      <c r="BH1928" s="24">
        <v>0</v>
      </c>
      <c r="BI1928" s="24">
        <v>0</v>
      </c>
      <c r="BJ1928" s="24">
        <v>0</v>
      </c>
      <c r="BK1928" s="24">
        <v>0</v>
      </c>
      <c r="BL1928" s="24">
        <v>0</v>
      </c>
    </row>
    <row r="1929" spans="1:64" x14ac:dyDescent="0.25">
      <c r="A1929" t="s">
        <v>5127</v>
      </c>
      <c r="B1929">
        <v>241</v>
      </c>
      <c r="C1929">
        <v>1</v>
      </c>
      <c r="D1929">
        <v>21</v>
      </c>
      <c r="E1929" s="24">
        <v>0</v>
      </c>
      <c r="F1929" s="24">
        <v>0</v>
      </c>
      <c r="G1929" s="24">
        <v>0</v>
      </c>
      <c r="H1929" s="24">
        <v>0</v>
      </c>
      <c r="I1929" s="24">
        <v>0</v>
      </c>
      <c r="J1929" s="24">
        <v>0</v>
      </c>
      <c r="K1929" s="24">
        <v>63120.296970717609</v>
      </c>
      <c r="L1929" s="24">
        <v>-16076.833867485635</v>
      </c>
      <c r="M1929" s="24">
        <v>47043.463103231974</v>
      </c>
      <c r="N1929" s="24">
        <v>-47043.463103231974</v>
      </c>
      <c r="O1929" s="24">
        <v>-63120.296970717609</v>
      </c>
      <c r="P1929" s="24">
        <v>0</v>
      </c>
      <c r="Q1929" s="24">
        <v>2.4989349366687748</v>
      </c>
      <c r="R1929" s="24">
        <v>-2.4989349366687748</v>
      </c>
      <c r="S1929" s="24">
        <v>3.3091465892048291</v>
      </c>
      <c r="T1929" s="24">
        <v>0</v>
      </c>
      <c r="U1929" s="24">
        <v>0</v>
      </c>
      <c r="V1929" s="24">
        <v>0</v>
      </c>
      <c r="W1929" s="24">
        <v>0</v>
      </c>
      <c r="X1929" s="24">
        <v>0</v>
      </c>
      <c r="Y1929" s="24">
        <v>0</v>
      </c>
      <c r="Z1929" s="24">
        <v>0</v>
      </c>
      <c r="AA1929" s="24">
        <v>56808.267273645848</v>
      </c>
      <c r="AB1929" s="24">
        <v>-14469.150480737071</v>
      </c>
      <c r="AC1929" s="24">
        <v>42339.116792908775</v>
      </c>
      <c r="AD1929" s="24">
        <v>-42339.116792908775</v>
      </c>
      <c r="AE1929" s="24">
        <v>-56808.267273645848</v>
      </c>
      <c r="AF1929" s="24">
        <v>0</v>
      </c>
      <c r="AG1929" s="24">
        <v>2.4989349366687748</v>
      </c>
      <c r="AH1929" s="24">
        <v>-2.4989349366687748</v>
      </c>
      <c r="AI1929" s="24">
        <v>3.3091465892048291</v>
      </c>
      <c r="AJ1929" s="24">
        <v>0</v>
      </c>
      <c r="AK1929" s="24">
        <v>0</v>
      </c>
      <c r="AL1929" s="24">
        <v>0</v>
      </c>
      <c r="AM1929" s="24">
        <v>0</v>
      </c>
      <c r="AN1929" s="24">
        <v>0</v>
      </c>
      <c r="AO1929" s="24">
        <v>0</v>
      </c>
      <c r="AP1929" s="24">
        <v>0</v>
      </c>
      <c r="AQ1929" s="24">
        <v>6312.0296970717609</v>
      </c>
      <c r="AR1929" s="24">
        <v>-1607.6833867485639</v>
      </c>
      <c r="AS1929" s="24">
        <v>4704.3463103231988</v>
      </c>
      <c r="AT1929" s="24">
        <v>-4704.3463103231988</v>
      </c>
      <c r="AU1929" s="24">
        <v>-6312.0296970717609</v>
      </c>
      <c r="AV1929" s="24">
        <v>0</v>
      </c>
      <c r="AW1929" s="24">
        <v>0</v>
      </c>
      <c r="AX1929" s="24">
        <v>0</v>
      </c>
      <c r="AY1929" s="24">
        <v>0</v>
      </c>
      <c r="AZ1929" s="24">
        <v>0</v>
      </c>
      <c r="BA1929" s="24">
        <v>-3.3091465892048291</v>
      </c>
      <c r="BB1929" s="24">
        <v>-5.8080815258736038</v>
      </c>
      <c r="BC1929" s="24">
        <v>-3.3091465892048291</v>
      </c>
      <c r="BD1929" s="24">
        <v>-5.8080815258736038</v>
      </c>
      <c r="BE1929" s="24">
        <v>0</v>
      </c>
      <c r="BF1929" s="24">
        <v>0</v>
      </c>
      <c r="BG1929" s="24">
        <v>0</v>
      </c>
      <c r="BH1929" s="24">
        <v>0</v>
      </c>
      <c r="BI1929" s="24">
        <v>0</v>
      </c>
      <c r="BJ1929" s="24">
        <v>0</v>
      </c>
      <c r="BK1929" s="24">
        <v>0</v>
      </c>
      <c r="BL1929" s="24">
        <v>0</v>
      </c>
    </row>
    <row r="1930" spans="1:64" x14ac:dyDescent="0.25">
      <c r="A1930" t="s">
        <v>5128</v>
      </c>
      <c r="B1930">
        <v>1</v>
      </c>
      <c r="C1930">
        <v>1</v>
      </c>
      <c r="D1930">
        <v>1</v>
      </c>
      <c r="E1930" s="24">
        <v>0</v>
      </c>
      <c r="F1930" s="24">
        <v>0</v>
      </c>
      <c r="G1930" s="24">
        <v>0</v>
      </c>
      <c r="H1930" s="24">
        <v>0</v>
      </c>
      <c r="I1930" s="24">
        <v>0</v>
      </c>
      <c r="J1930" s="24">
        <v>0</v>
      </c>
      <c r="K1930" s="24">
        <v>0</v>
      </c>
      <c r="L1930" s="24">
        <v>0</v>
      </c>
      <c r="M1930" s="24">
        <v>0</v>
      </c>
      <c r="N1930" s="24">
        <v>0</v>
      </c>
      <c r="O1930" s="24">
        <v>0</v>
      </c>
      <c r="P1930" s="24">
        <v>0</v>
      </c>
      <c r="Q1930" s="24">
        <v>0</v>
      </c>
      <c r="R1930" s="24">
        <v>0</v>
      </c>
      <c r="S1930" s="24">
        <v>0</v>
      </c>
      <c r="T1930" s="24">
        <v>0</v>
      </c>
      <c r="U1930" s="24">
        <v>0</v>
      </c>
      <c r="V1930" s="24">
        <v>0</v>
      </c>
      <c r="W1930" s="24">
        <v>0</v>
      </c>
      <c r="X1930" s="24">
        <v>0</v>
      </c>
      <c r="Y1930" s="24">
        <v>0</v>
      </c>
      <c r="Z1930" s="24">
        <v>0</v>
      </c>
      <c r="AA1930" s="24">
        <v>0</v>
      </c>
      <c r="AB1930" s="24">
        <v>0</v>
      </c>
      <c r="AC1930" s="24">
        <v>0</v>
      </c>
      <c r="AD1930" s="24">
        <v>0</v>
      </c>
      <c r="AE1930" s="24">
        <v>0</v>
      </c>
      <c r="AF1930" s="24">
        <v>0</v>
      </c>
      <c r="AG1930" s="24">
        <v>0</v>
      </c>
      <c r="AH1930" s="24">
        <v>0</v>
      </c>
      <c r="AI1930" s="24">
        <v>0</v>
      </c>
      <c r="AJ1930" s="24">
        <v>0</v>
      </c>
      <c r="AK1930" s="24">
        <v>0</v>
      </c>
      <c r="AL1930" s="24">
        <v>0</v>
      </c>
      <c r="AM1930" s="24">
        <v>0</v>
      </c>
      <c r="AN1930" s="24">
        <v>0</v>
      </c>
      <c r="AO1930" s="24">
        <v>0</v>
      </c>
      <c r="AP1930" s="24">
        <v>0</v>
      </c>
      <c r="AQ1930" s="24">
        <v>0</v>
      </c>
      <c r="AR1930" s="24">
        <v>0</v>
      </c>
      <c r="AS1930" s="24">
        <v>0</v>
      </c>
      <c r="AT1930" s="24">
        <v>0</v>
      </c>
      <c r="AU1930" s="24">
        <v>0</v>
      </c>
      <c r="AV1930" s="24">
        <v>0</v>
      </c>
      <c r="AW1930" s="24">
        <v>0</v>
      </c>
      <c r="AX1930" s="24">
        <v>0</v>
      </c>
      <c r="AY1930" s="24">
        <v>0</v>
      </c>
      <c r="AZ1930" s="24">
        <v>0</v>
      </c>
      <c r="BA1930" s="24">
        <v>0</v>
      </c>
      <c r="BB1930" s="24">
        <v>0</v>
      </c>
      <c r="BC1930" s="24">
        <v>0</v>
      </c>
      <c r="BD1930" s="24">
        <v>0</v>
      </c>
      <c r="BE1930" s="24">
        <v>0</v>
      </c>
      <c r="BF1930" s="24">
        <v>0</v>
      </c>
      <c r="BG1930" s="24">
        <v>0</v>
      </c>
      <c r="BH1930" s="24">
        <v>0</v>
      </c>
      <c r="BI1930" s="24">
        <v>0</v>
      </c>
      <c r="BJ1930" s="24">
        <v>0</v>
      </c>
      <c r="BK1930" s="24">
        <v>0</v>
      </c>
      <c r="BL1930" s="24">
        <v>0</v>
      </c>
    </row>
    <row r="1931" spans="1:64" x14ac:dyDescent="0.25">
      <c r="A1931" t="s">
        <v>5128</v>
      </c>
      <c r="B1931">
        <v>2</v>
      </c>
      <c r="C1931">
        <v>1</v>
      </c>
      <c r="D1931">
        <v>1</v>
      </c>
      <c r="E1931" s="24">
        <v>0</v>
      </c>
      <c r="F1931" s="24">
        <v>0</v>
      </c>
      <c r="G1931" s="24">
        <v>0</v>
      </c>
      <c r="H1931" s="24">
        <v>0</v>
      </c>
      <c r="I1931" s="24">
        <v>0</v>
      </c>
      <c r="J1931" s="24">
        <v>0</v>
      </c>
      <c r="K1931" s="24">
        <v>0</v>
      </c>
      <c r="L1931" s="24">
        <v>0</v>
      </c>
      <c r="M1931" s="24">
        <v>0</v>
      </c>
      <c r="N1931" s="24">
        <v>0</v>
      </c>
      <c r="O1931" s="24">
        <v>0</v>
      </c>
      <c r="P1931" s="24">
        <v>0</v>
      </c>
      <c r="Q1931" s="24">
        <v>0</v>
      </c>
      <c r="R1931" s="24">
        <v>0</v>
      </c>
      <c r="S1931" s="24">
        <v>0</v>
      </c>
      <c r="T1931" s="24">
        <v>0</v>
      </c>
      <c r="U1931" s="24">
        <v>0</v>
      </c>
      <c r="V1931" s="24">
        <v>0</v>
      </c>
      <c r="W1931" s="24">
        <v>0</v>
      </c>
      <c r="X1931" s="24">
        <v>0</v>
      </c>
      <c r="Y1931" s="24">
        <v>0</v>
      </c>
      <c r="Z1931" s="24">
        <v>0</v>
      </c>
      <c r="AA1931" s="24">
        <v>0</v>
      </c>
      <c r="AB1931" s="24">
        <v>0</v>
      </c>
      <c r="AC1931" s="24">
        <v>0</v>
      </c>
      <c r="AD1931" s="24">
        <v>0</v>
      </c>
      <c r="AE1931" s="24">
        <v>0</v>
      </c>
      <c r="AF1931" s="24">
        <v>0</v>
      </c>
      <c r="AG1931" s="24">
        <v>0</v>
      </c>
      <c r="AH1931" s="24">
        <v>0</v>
      </c>
      <c r="AI1931" s="24">
        <v>0</v>
      </c>
      <c r="AJ1931" s="24">
        <v>0</v>
      </c>
      <c r="AK1931" s="24">
        <v>0</v>
      </c>
      <c r="AL1931" s="24">
        <v>0</v>
      </c>
      <c r="AM1931" s="24">
        <v>0</v>
      </c>
      <c r="AN1931" s="24">
        <v>0</v>
      </c>
      <c r="AO1931" s="24">
        <v>0</v>
      </c>
      <c r="AP1931" s="24">
        <v>0</v>
      </c>
      <c r="AQ1931" s="24">
        <v>0</v>
      </c>
      <c r="AR1931" s="24">
        <v>0</v>
      </c>
      <c r="AS1931" s="24">
        <v>0</v>
      </c>
      <c r="AT1931" s="24">
        <v>0</v>
      </c>
      <c r="AU1931" s="24">
        <v>0</v>
      </c>
      <c r="AV1931" s="24">
        <v>0</v>
      </c>
      <c r="AW1931" s="24">
        <v>0</v>
      </c>
      <c r="AX1931" s="24">
        <v>0</v>
      </c>
      <c r="AY1931" s="24">
        <v>0</v>
      </c>
      <c r="AZ1931" s="24">
        <v>0</v>
      </c>
      <c r="BA1931" s="24">
        <v>0</v>
      </c>
      <c r="BB1931" s="24">
        <v>0</v>
      </c>
      <c r="BC1931" s="24">
        <v>0</v>
      </c>
      <c r="BD1931" s="24">
        <v>0</v>
      </c>
      <c r="BE1931" s="24">
        <v>0</v>
      </c>
      <c r="BF1931" s="24">
        <v>0</v>
      </c>
      <c r="BG1931" s="24">
        <v>0</v>
      </c>
      <c r="BH1931" s="24">
        <v>0</v>
      </c>
      <c r="BI1931" s="24">
        <v>0</v>
      </c>
      <c r="BJ1931" s="24">
        <v>0</v>
      </c>
      <c r="BK1931" s="24">
        <v>0</v>
      </c>
      <c r="BL1931" s="24">
        <v>0</v>
      </c>
    </row>
    <row r="1932" spans="1:64" x14ac:dyDescent="0.25">
      <c r="A1932" t="s">
        <v>5128</v>
      </c>
      <c r="B1932">
        <v>3</v>
      </c>
      <c r="C1932">
        <v>1</v>
      </c>
      <c r="D1932">
        <v>1</v>
      </c>
      <c r="E1932" s="24">
        <v>0</v>
      </c>
      <c r="F1932" s="24">
        <v>0</v>
      </c>
      <c r="G1932" s="24">
        <v>0</v>
      </c>
      <c r="H1932" s="24">
        <v>0</v>
      </c>
      <c r="I1932" s="24">
        <v>0</v>
      </c>
      <c r="J1932" s="24">
        <v>0</v>
      </c>
      <c r="K1932" s="24">
        <v>0</v>
      </c>
      <c r="L1932" s="24">
        <v>0</v>
      </c>
      <c r="M1932" s="24">
        <v>0</v>
      </c>
      <c r="N1932" s="24">
        <v>0</v>
      </c>
      <c r="O1932" s="24">
        <v>0</v>
      </c>
      <c r="P1932" s="24">
        <v>0</v>
      </c>
      <c r="Q1932" s="24">
        <v>0</v>
      </c>
      <c r="R1932" s="24">
        <v>0</v>
      </c>
      <c r="S1932" s="24">
        <v>0</v>
      </c>
      <c r="T1932" s="24">
        <v>0</v>
      </c>
      <c r="U1932" s="24">
        <v>0</v>
      </c>
      <c r="V1932" s="24">
        <v>0</v>
      </c>
      <c r="W1932" s="24">
        <v>0</v>
      </c>
      <c r="X1932" s="24">
        <v>0</v>
      </c>
      <c r="Y1932" s="24">
        <v>0</v>
      </c>
      <c r="Z1932" s="24">
        <v>0</v>
      </c>
      <c r="AA1932" s="24">
        <v>0</v>
      </c>
      <c r="AB1932" s="24">
        <v>0</v>
      </c>
      <c r="AC1932" s="24">
        <v>0</v>
      </c>
      <c r="AD1932" s="24">
        <v>0</v>
      </c>
      <c r="AE1932" s="24">
        <v>0</v>
      </c>
      <c r="AF1932" s="24">
        <v>0</v>
      </c>
      <c r="AG1932" s="24">
        <v>0</v>
      </c>
      <c r="AH1932" s="24">
        <v>0</v>
      </c>
      <c r="AI1932" s="24">
        <v>0</v>
      </c>
      <c r="AJ1932" s="24">
        <v>0</v>
      </c>
      <c r="AK1932" s="24">
        <v>0</v>
      </c>
      <c r="AL1932" s="24">
        <v>0</v>
      </c>
      <c r="AM1932" s="24">
        <v>0</v>
      </c>
      <c r="AN1932" s="24">
        <v>0</v>
      </c>
      <c r="AO1932" s="24">
        <v>0</v>
      </c>
      <c r="AP1932" s="24">
        <v>0</v>
      </c>
      <c r="AQ1932" s="24">
        <v>0</v>
      </c>
      <c r="AR1932" s="24">
        <v>0</v>
      </c>
      <c r="AS1932" s="24">
        <v>0</v>
      </c>
      <c r="AT1932" s="24">
        <v>0</v>
      </c>
      <c r="AU1932" s="24">
        <v>0</v>
      </c>
      <c r="AV1932" s="24">
        <v>0</v>
      </c>
      <c r="AW1932" s="24">
        <v>0</v>
      </c>
      <c r="AX1932" s="24">
        <v>0</v>
      </c>
      <c r="AY1932" s="24">
        <v>0</v>
      </c>
      <c r="AZ1932" s="24">
        <v>0</v>
      </c>
      <c r="BA1932" s="24">
        <v>0</v>
      </c>
      <c r="BB1932" s="24">
        <v>0</v>
      </c>
      <c r="BC1932" s="24">
        <v>0</v>
      </c>
      <c r="BD1932" s="24">
        <v>0</v>
      </c>
      <c r="BE1932" s="24">
        <v>0</v>
      </c>
      <c r="BF1932" s="24">
        <v>0</v>
      </c>
      <c r="BG1932" s="24">
        <v>0</v>
      </c>
      <c r="BH1932" s="24">
        <v>0</v>
      </c>
      <c r="BI1932" s="24">
        <v>0</v>
      </c>
      <c r="BJ1932" s="24">
        <v>0</v>
      </c>
      <c r="BK1932" s="24">
        <v>0</v>
      </c>
      <c r="BL1932" s="24">
        <v>0</v>
      </c>
    </row>
    <row r="1933" spans="1:64" x14ac:dyDescent="0.25">
      <c r="A1933" t="s">
        <v>5128</v>
      </c>
      <c r="B1933">
        <v>4</v>
      </c>
      <c r="C1933">
        <v>2</v>
      </c>
      <c r="D1933">
        <v>1</v>
      </c>
      <c r="E1933" s="24">
        <v>0</v>
      </c>
      <c r="F1933" s="24">
        <v>0</v>
      </c>
      <c r="G1933" s="24">
        <v>0</v>
      </c>
      <c r="H1933" s="24">
        <v>0</v>
      </c>
      <c r="I1933" s="24">
        <v>0</v>
      </c>
      <c r="J1933" s="24">
        <v>0</v>
      </c>
      <c r="K1933" s="24">
        <v>0</v>
      </c>
      <c r="L1933" s="24">
        <v>0</v>
      </c>
      <c r="M1933" s="24">
        <v>0</v>
      </c>
      <c r="N1933" s="24">
        <v>0</v>
      </c>
      <c r="O1933" s="24">
        <v>0</v>
      </c>
      <c r="P1933" s="24">
        <v>0</v>
      </c>
      <c r="Q1933" s="24">
        <v>0</v>
      </c>
      <c r="R1933" s="24">
        <v>0</v>
      </c>
      <c r="S1933" s="24">
        <v>0</v>
      </c>
      <c r="T1933" s="24">
        <v>0</v>
      </c>
      <c r="U1933" s="24">
        <v>0</v>
      </c>
      <c r="V1933" s="24">
        <v>0</v>
      </c>
      <c r="W1933" s="24">
        <v>0</v>
      </c>
      <c r="X1933" s="24">
        <v>0</v>
      </c>
      <c r="Y1933" s="24">
        <v>0</v>
      </c>
      <c r="Z1933" s="24">
        <v>0</v>
      </c>
      <c r="AA1933" s="24">
        <v>0</v>
      </c>
      <c r="AB1933" s="24">
        <v>0</v>
      </c>
      <c r="AC1933" s="24">
        <v>0</v>
      </c>
      <c r="AD1933" s="24">
        <v>0</v>
      </c>
      <c r="AE1933" s="24">
        <v>0</v>
      </c>
      <c r="AF1933" s="24">
        <v>0</v>
      </c>
      <c r="AG1933" s="24">
        <v>0</v>
      </c>
      <c r="AH1933" s="24">
        <v>0</v>
      </c>
      <c r="AI1933" s="24">
        <v>0</v>
      </c>
      <c r="AJ1933" s="24">
        <v>0</v>
      </c>
      <c r="AK1933" s="24">
        <v>0</v>
      </c>
      <c r="AL1933" s="24">
        <v>0</v>
      </c>
      <c r="AM1933" s="24">
        <v>0</v>
      </c>
      <c r="AN1933" s="24">
        <v>0</v>
      </c>
      <c r="AO1933" s="24">
        <v>0</v>
      </c>
      <c r="AP1933" s="24">
        <v>0</v>
      </c>
      <c r="AQ1933" s="24">
        <v>0</v>
      </c>
      <c r="AR1933" s="24">
        <v>0</v>
      </c>
      <c r="AS1933" s="24">
        <v>0</v>
      </c>
      <c r="AT1933" s="24">
        <v>0</v>
      </c>
      <c r="AU1933" s="24">
        <v>0</v>
      </c>
      <c r="AV1933" s="24">
        <v>0</v>
      </c>
      <c r="AW1933" s="24">
        <v>0</v>
      </c>
      <c r="AX1933" s="24">
        <v>0</v>
      </c>
      <c r="AY1933" s="24">
        <v>0</v>
      </c>
      <c r="AZ1933" s="24">
        <v>0</v>
      </c>
      <c r="BA1933" s="24">
        <v>0</v>
      </c>
      <c r="BB1933" s="24">
        <v>0</v>
      </c>
      <c r="BC1933" s="24">
        <v>0</v>
      </c>
      <c r="BD1933" s="24">
        <v>0</v>
      </c>
      <c r="BE1933" s="24">
        <v>0</v>
      </c>
      <c r="BF1933" s="24">
        <v>0</v>
      </c>
      <c r="BG1933" s="24">
        <v>0</v>
      </c>
      <c r="BH1933" s="24">
        <v>0</v>
      </c>
      <c r="BI1933" s="24">
        <v>0</v>
      </c>
      <c r="BJ1933" s="24">
        <v>0</v>
      </c>
      <c r="BK1933" s="24">
        <v>0</v>
      </c>
      <c r="BL1933" s="24">
        <v>0</v>
      </c>
    </row>
    <row r="1934" spans="1:64" x14ac:dyDescent="0.25">
      <c r="A1934" t="s">
        <v>5128</v>
      </c>
      <c r="B1934">
        <v>5</v>
      </c>
      <c r="C1934">
        <v>2</v>
      </c>
      <c r="D1934">
        <v>1</v>
      </c>
      <c r="E1934" s="24">
        <v>0</v>
      </c>
      <c r="F1934" s="24">
        <v>0</v>
      </c>
      <c r="G1934" s="24">
        <v>0</v>
      </c>
      <c r="H1934" s="24">
        <v>0</v>
      </c>
      <c r="I1934" s="24">
        <v>0</v>
      </c>
      <c r="J1934" s="24">
        <v>0</v>
      </c>
      <c r="K1934" s="24">
        <v>0</v>
      </c>
      <c r="L1934" s="24">
        <v>0</v>
      </c>
      <c r="M1934" s="24">
        <v>0</v>
      </c>
      <c r="N1934" s="24">
        <v>0</v>
      </c>
      <c r="O1934" s="24">
        <v>0</v>
      </c>
      <c r="P1934" s="24">
        <v>0</v>
      </c>
      <c r="Q1934" s="24">
        <v>0</v>
      </c>
      <c r="R1934" s="24">
        <v>0</v>
      </c>
      <c r="S1934" s="24">
        <v>0</v>
      </c>
      <c r="T1934" s="24">
        <v>0</v>
      </c>
      <c r="U1934" s="24">
        <v>0</v>
      </c>
      <c r="V1934" s="24">
        <v>0</v>
      </c>
      <c r="W1934" s="24">
        <v>0</v>
      </c>
      <c r="X1934" s="24">
        <v>0</v>
      </c>
      <c r="Y1934" s="24">
        <v>0</v>
      </c>
      <c r="Z1934" s="24">
        <v>0</v>
      </c>
      <c r="AA1934" s="24">
        <v>0</v>
      </c>
      <c r="AB1934" s="24">
        <v>0</v>
      </c>
      <c r="AC1934" s="24">
        <v>0</v>
      </c>
      <c r="AD1934" s="24">
        <v>0</v>
      </c>
      <c r="AE1934" s="24">
        <v>0</v>
      </c>
      <c r="AF1934" s="24">
        <v>0</v>
      </c>
      <c r="AG1934" s="24">
        <v>0</v>
      </c>
      <c r="AH1934" s="24">
        <v>0</v>
      </c>
      <c r="AI1934" s="24">
        <v>0</v>
      </c>
      <c r="AJ1934" s="24">
        <v>0</v>
      </c>
      <c r="AK1934" s="24">
        <v>0</v>
      </c>
      <c r="AL1934" s="24">
        <v>0</v>
      </c>
      <c r="AM1934" s="24">
        <v>0</v>
      </c>
      <c r="AN1934" s="24">
        <v>0</v>
      </c>
      <c r="AO1934" s="24">
        <v>0</v>
      </c>
      <c r="AP1934" s="24">
        <v>0</v>
      </c>
      <c r="AQ1934" s="24">
        <v>0</v>
      </c>
      <c r="AR1934" s="24">
        <v>0</v>
      </c>
      <c r="AS1934" s="24">
        <v>0</v>
      </c>
      <c r="AT1934" s="24">
        <v>0</v>
      </c>
      <c r="AU1934" s="24">
        <v>0</v>
      </c>
      <c r="AV1934" s="24">
        <v>0</v>
      </c>
      <c r="AW1934" s="24">
        <v>0</v>
      </c>
      <c r="AX1934" s="24">
        <v>0</v>
      </c>
      <c r="AY1934" s="24">
        <v>0</v>
      </c>
      <c r="AZ1934" s="24">
        <v>0</v>
      </c>
      <c r="BA1934" s="24">
        <v>0</v>
      </c>
      <c r="BB1934" s="24">
        <v>0</v>
      </c>
      <c r="BC1934" s="24">
        <v>0</v>
      </c>
      <c r="BD1934" s="24">
        <v>0</v>
      </c>
      <c r="BE1934" s="24">
        <v>0</v>
      </c>
      <c r="BF1934" s="24">
        <v>0</v>
      </c>
      <c r="BG1934" s="24">
        <v>0</v>
      </c>
      <c r="BH1934" s="24">
        <v>0</v>
      </c>
      <c r="BI1934" s="24">
        <v>0</v>
      </c>
      <c r="BJ1934" s="24">
        <v>0</v>
      </c>
      <c r="BK1934" s="24">
        <v>0</v>
      </c>
      <c r="BL1934" s="24">
        <v>0</v>
      </c>
    </row>
    <row r="1935" spans="1:64" x14ac:dyDescent="0.25">
      <c r="A1935" t="s">
        <v>5128</v>
      </c>
      <c r="B1935">
        <v>6</v>
      </c>
      <c r="C1935">
        <v>2</v>
      </c>
      <c r="D1935">
        <v>1</v>
      </c>
      <c r="E1935" s="24">
        <v>0</v>
      </c>
      <c r="F1935" s="24">
        <v>0</v>
      </c>
      <c r="G1935" s="24">
        <v>0</v>
      </c>
      <c r="H1935" s="24">
        <v>0</v>
      </c>
      <c r="I1935" s="24">
        <v>0</v>
      </c>
      <c r="J1935" s="24">
        <v>0</v>
      </c>
      <c r="K1935" s="24">
        <v>0</v>
      </c>
      <c r="L1935" s="24">
        <v>0</v>
      </c>
      <c r="M1935" s="24">
        <v>0</v>
      </c>
      <c r="N1935" s="24">
        <v>0</v>
      </c>
      <c r="O1935" s="24">
        <v>0</v>
      </c>
      <c r="P1935" s="24">
        <v>0</v>
      </c>
      <c r="Q1935" s="24">
        <v>0</v>
      </c>
      <c r="R1935" s="24">
        <v>0</v>
      </c>
      <c r="S1935" s="24">
        <v>0</v>
      </c>
      <c r="T1935" s="24">
        <v>0</v>
      </c>
      <c r="U1935" s="24">
        <v>0</v>
      </c>
      <c r="V1935" s="24">
        <v>0</v>
      </c>
      <c r="W1935" s="24">
        <v>0</v>
      </c>
      <c r="X1935" s="24">
        <v>0</v>
      </c>
      <c r="Y1935" s="24">
        <v>0</v>
      </c>
      <c r="Z1935" s="24">
        <v>0</v>
      </c>
      <c r="AA1935" s="24">
        <v>0</v>
      </c>
      <c r="AB1935" s="24">
        <v>0</v>
      </c>
      <c r="AC1935" s="24">
        <v>0</v>
      </c>
      <c r="AD1935" s="24">
        <v>0</v>
      </c>
      <c r="AE1935" s="24">
        <v>0</v>
      </c>
      <c r="AF1935" s="24">
        <v>0</v>
      </c>
      <c r="AG1935" s="24">
        <v>0</v>
      </c>
      <c r="AH1935" s="24">
        <v>0</v>
      </c>
      <c r="AI1935" s="24">
        <v>0</v>
      </c>
      <c r="AJ1935" s="24">
        <v>0</v>
      </c>
      <c r="AK1935" s="24">
        <v>0</v>
      </c>
      <c r="AL1935" s="24">
        <v>0</v>
      </c>
      <c r="AM1935" s="24">
        <v>0</v>
      </c>
      <c r="AN1935" s="24">
        <v>0</v>
      </c>
      <c r="AO1935" s="24">
        <v>0</v>
      </c>
      <c r="AP1935" s="24">
        <v>0</v>
      </c>
      <c r="AQ1935" s="24">
        <v>0</v>
      </c>
      <c r="AR1935" s="24">
        <v>0</v>
      </c>
      <c r="AS1935" s="24">
        <v>0</v>
      </c>
      <c r="AT1935" s="24">
        <v>0</v>
      </c>
      <c r="AU1935" s="24">
        <v>0</v>
      </c>
      <c r="AV1935" s="24">
        <v>0</v>
      </c>
      <c r="AW1935" s="24">
        <v>0</v>
      </c>
      <c r="AX1935" s="24">
        <v>0</v>
      </c>
      <c r="AY1935" s="24">
        <v>0</v>
      </c>
      <c r="AZ1935" s="24">
        <v>0</v>
      </c>
      <c r="BA1935" s="24">
        <v>0</v>
      </c>
      <c r="BB1935" s="24">
        <v>0</v>
      </c>
      <c r="BC1935" s="24">
        <v>0</v>
      </c>
      <c r="BD1935" s="24">
        <v>0</v>
      </c>
      <c r="BE1935" s="24">
        <v>0</v>
      </c>
      <c r="BF1935" s="24">
        <v>0</v>
      </c>
      <c r="BG1935" s="24">
        <v>0</v>
      </c>
      <c r="BH1935" s="24">
        <v>0</v>
      </c>
      <c r="BI1935" s="24">
        <v>0</v>
      </c>
      <c r="BJ1935" s="24">
        <v>0</v>
      </c>
      <c r="BK1935" s="24">
        <v>0</v>
      </c>
      <c r="BL1935" s="24">
        <v>0</v>
      </c>
    </row>
    <row r="1936" spans="1:64" x14ac:dyDescent="0.25">
      <c r="A1936" t="s">
        <v>5128</v>
      </c>
      <c r="B1936">
        <v>7</v>
      </c>
      <c r="C1936">
        <v>3</v>
      </c>
      <c r="D1936">
        <v>1</v>
      </c>
      <c r="E1936" s="24">
        <v>0</v>
      </c>
      <c r="F1936" s="24">
        <v>0</v>
      </c>
      <c r="G1936" s="24">
        <v>0</v>
      </c>
      <c r="H1936" s="24">
        <v>0</v>
      </c>
      <c r="I1936" s="24">
        <v>0</v>
      </c>
      <c r="J1936" s="24">
        <v>0</v>
      </c>
      <c r="K1936" s="24">
        <v>0</v>
      </c>
      <c r="L1936" s="24">
        <v>0</v>
      </c>
      <c r="M1936" s="24">
        <v>0</v>
      </c>
      <c r="N1936" s="24">
        <v>0</v>
      </c>
      <c r="O1936" s="24">
        <v>0</v>
      </c>
      <c r="P1936" s="24">
        <v>0</v>
      </c>
      <c r="Q1936" s="24">
        <v>0</v>
      </c>
      <c r="R1936" s="24">
        <v>0</v>
      </c>
      <c r="S1936" s="24">
        <v>0</v>
      </c>
      <c r="T1936" s="24">
        <v>0</v>
      </c>
      <c r="U1936" s="24">
        <v>0</v>
      </c>
      <c r="V1936" s="24">
        <v>0</v>
      </c>
      <c r="W1936" s="24">
        <v>0</v>
      </c>
      <c r="X1936" s="24">
        <v>0</v>
      </c>
      <c r="Y1936" s="24">
        <v>0</v>
      </c>
      <c r="Z1936" s="24">
        <v>0</v>
      </c>
      <c r="AA1936" s="24">
        <v>0</v>
      </c>
      <c r="AB1936" s="24">
        <v>0</v>
      </c>
      <c r="AC1936" s="24">
        <v>0</v>
      </c>
      <c r="AD1936" s="24">
        <v>0</v>
      </c>
      <c r="AE1936" s="24">
        <v>0</v>
      </c>
      <c r="AF1936" s="24">
        <v>0</v>
      </c>
      <c r="AG1936" s="24">
        <v>0</v>
      </c>
      <c r="AH1936" s="24">
        <v>0</v>
      </c>
      <c r="AI1936" s="24">
        <v>0</v>
      </c>
      <c r="AJ1936" s="24">
        <v>0</v>
      </c>
      <c r="AK1936" s="24">
        <v>0</v>
      </c>
      <c r="AL1936" s="24">
        <v>0</v>
      </c>
      <c r="AM1936" s="24">
        <v>0</v>
      </c>
      <c r="AN1936" s="24">
        <v>0</v>
      </c>
      <c r="AO1936" s="24">
        <v>0</v>
      </c>
      <c r="AP1936" s="24">
        <v>0</v>
      </c>
      <c r="AQ1936" s="24">
        <v>0</v>
      </c>
      <c r="AR1936" s="24">
        <v>0</v>
      </c>
      <c r="AS1936" s="24">
        <v>0</v>
      </c>
      <c r="AT1936" s="24">
        <v>0</v>
      </c>
      <c r="AU1936" s="24">
        <v>0</v>
      </c>
      <c r="AV1936" s="24">
        <v>0</v>
      </c>
      <c r="AW1936" s="24">
        <v>0</v>
      </c>
      <c r="AX1936" s="24">
        <v>0</v>
      </c>
      <c r="AY1936" s="24">
        <v>0</v>
      </c>
      <c r="AZ1936" s="24">
        <v>0</v>
      </c>
      <c r="BA1936" s="24">
        <v>0</v>
      </c>
      <c r="BB1936" s="24">
        <v>0</v>
      </c>
      <c r="BC1936" s="24">
        <v>0</v>
      </c>
      <c r="BD1936" s="24">
        <v>0</v>
      </c>
      <c r="BE1936" s="24">
        <v>0</v>
      </c>
      <c r="BF1936" s="24">
        <v>0</v>
      </c>
      <c r="BG1936" s="24">
        <v>0</v>
      </c>
      <c r="BH1936" s="24">
        <v>0</v>
      </c>
      <c r="BI1936" s="24">
        <v>0</v>
      </c>
      <c r="BJ1936" s="24">
        <v>0</v>
      </c>
      <c r="BK1936" s="24">
        <v>0</v>
      </c>
      <c r="BL1936" s="24">
        <v>0</v>
      </c>
    </row>
    <row r="1937" spans="1:64" x14ac:dyDescent="0.25">
      <c r="A1937" t="s">
        <v>5128</v>
      </c>
      <c r="B1937">
        <v>8</v>
      </c>
      <c r="C1937">
        <v>3</v>
      </c>
      <c r="D1937">
        <v>1</v>
      </c>
      <c r="E1937" s="24">
        <v>0</v>
      </c>
      <c r="F1937" s="24">
        <v>0</v>
      </c>
      <c r="G1937" s="24">
        <v>0</v>
      </c>
      <c r="H1937" s="24">
        <v>0</v>
      </c>
      <c r="I1937" s="24">
        <v>0</v>
      </c>
      <c r="J1937" s="24">
        <v>0</v>
      </c>
      <c r="K1937" s="24">
        <v>0</v>
      </c>
      <c r="L1937" s="24">
        <v>0</v>
      </c>
      <c r="M1937" s="24">
        <v>0</v>
      </c>
      <c r="N1937" s="24">
        <v>0</v>
      </c>
      <c r="O1937" s="24">
        <v>0</v>
      </c>
      <c r="P1937" s="24">
        <v>0</v>
      </c>
      <c r="Q1937" s="24">
        <v>0</v>
      </c>
      <c r="R1937" s="24">
        <v>0</v>
      </c>
      <c r="S1937" s="24">
        <v>0</v>
      </c>
      <c r="T1937" s="24">
        <v>0</v>
      </c>
      <c r="U1937" s="24">
        <v>0</v>
      </c>
      <c r="V1937" s="24">
        <v>0</v>
      </c>
      <c r="W1937" s="24">
        <v>0</v>
      </c>
      <c r="X1937" s="24">
        <v>0</v>
      </c>
      <c r="Y1937" s="24">
        <v>0</v>
      </c>
      <c r="Z1937" s="24">
        <v>0</v>
      </c>
      <c r="AA1937" s="24">
        <v>0</v>
      </c>
      <c r="AB1937" s="24">
        <v>0</v>
      </c>
      <c r="AC1937" s="24">
        <v>0</v>
      </c>
      <c r="AD1937" s="24">
        <v>0</v>
      </c>
      <c r="AE1937" s="24">
        <v>0</v>
      </c>
      <c r="AF1937" s="24">
        <v>0</v>
      </c>
      <c r="AG1937" s="24">
        <v>0</v>
      </c>
      <c r="AH1937" s="24">
        <v>0</v>
      </c>
      <c r="AI1937" s="24">
        <v>0</v>
      </c>
      <c r="AJ1937" s="24">
        <v>0</v>
      </c>
      <c r="AK1937" s="24">
        <v>0</v>
      </c>
      <c r="AL1937" s="24">
        <v>0</v>
      </c>
      <c r="AM1937" s="24">
        <v>0</v>
      </c>
      <c r="AN1937" s="24">
        <v>0</v>
      </c>
      <c r="AO1937" s="24">
        <v>0</v>
      </c>
      <c r="AP1937" s="24">
        <v>0</v>
      </c>
      <c r="AQ1937" s="24">
        <v>0</v>
      </c>
      <c r="AR1937" s="24">
        <v>0</v>
      </c>
      <c r="AS1937" s="24">
        <v>0</v>
      </c>
      <c r="AT1937" s="24">
        <v>0</v>
      </c>
      <c r="AU1937" s="24">
        <v>0</v>
      </c>
      <c r="AV1937" s="24">
        <v>0</v>
      </c>
      <c r="AW1937" s="24">
        <v>0</v>
      </c>
      <c r="AX1937" s="24">
        <v>0</v>
      </c>
      <c r="AY1937" s="24">
        <v>0</v>
      </c>
      <c r="AZ1937" s="24">
        <v>0</v>
      </c>
      <c r="BA1937" s="24">
        <v>0</v>
      </c>
      <c r="BB1937" s="24">
        <v>0</v>
      </c>
      <c r="BC1937" s="24">
        <v>0</v>
      </c>
      <c r="BD1937" s="24">
        <v>0</v>
      </c>
      <c r="BE1937" s="24">
        <v>0</v>
      </c>
      <c r="BF1937" s="24">
        <v>0</v>
      </c>
      <c r="BG1937" s="24">
        <v>0</v>
      </c>
      <c r="BH1937" s="24">
        <v>0</v>
      </c>
      <c r="BI1937" s="24">
        <v>0</v>
      </c>
      <c r="BJ1937" s="24">
        <v>0</v>
      </c>
      <c r="BK1937" s="24">
        <v>0</v>
      </c>
      <c r="BL1937" s="24">
        <v>0</v>
      </c>
    </row>
    <row r="1938" spans="1:64" x14ac:dyDescent="0.25">
      <c r="A1938" t="s">
        <v>5128</v>
      </c>
      <c r="B1938">
        <v>9</v>
      </c>
      <c r="C1938">
        <v>3</v>
      </c>
      <c r="D1938">
        <v>1</v>
      </c>
      <c r="E1938" s="24">
        <v>0</v>
      </c>
      <c r="F1938" s="24">
        <v>0</v>
      </c>
      <c r="G1938" s="24">
        <v>0</v>
      </c>
      <c r="H1938" s="24">
        <v>0</v>
      </c>
      <c r="I1938" s="24">
        <v>0</v>
      </c>
      <c r="J1938" s="24">
        <v>0</v>
      </c>
      <c r="K1938" s="24">
        <v>0</v>
      </c>
      <c r="L1938" s="24">
        <v>0</v>
      </c>
      <c r="M1938" s="24">
        <v>0</v>
      </c>
      <c r="N1938" s="24">
        <v>0</v>
      </c>
      <c r="O1938" s="24">
        <v>0</v>
      </c>
      <c r="P1938" s="24">
        <v>0</v>
      </c>
      <c r="Q1938" s="24">
        <v>0</v>
      </c>
      <c r="R1938" s="24">
        <v>0</v>
      </c>
      <c r="S1938" s="24">
        <v>0</v>
      </c>
      <c r="T1938" s="24">
        <v>0</v>
      </c>
      <c r="U1938" s="24">
        <v>0</v>
      </c>
      <c r="V1938" s="24">
        <v>0</v>
      </c>
      <c r="W1938" s="24">
        <v>0</v>
      </c>
      <c r="X1938" s="24">
        <v>0</v>
      </c>
      <c r="Y1938" s="24">
        <v>0</v>
      </c>
      <c r="Z1938" s="24">
        <v>0</v>
      </c>
      <c r="AA1938" s="24">
        <v>0</v>
      </c>
      <c r="AB1938" s="24">
        <v>0</v>
      </c>
      <c r="AC1938" s="24">
        <v>0</v>
      </c>
      <c r="AD1938" s="24">
        <v>0</v>
      </c>
      <c r="AE1938" s="24">
        <v>0</v>
      </c>
      <c r="AF1938" s="24">
        <v>0</v>
      </c>
      <c r="AG1938" s="24">
        <v>0</v>
      </c>
      <c r="AH1938" s="24">
        <v>0</v>
      </c>
      <c r="AI1938" s="24">
        <v>0</v>
      </c>
      <c r="AJ1938" s="24">
        <v>0</v>
      </c>
      <c r="AK1938" s="24">
        <v>0</v>
      </c>
      <c r="AL1938" s="24">
        <v>0</v>
      </c>
      <c r="AM1938" s="24">
        <v>0</v>
      </c>
      <c r="AN1938" s="24">
        <v>0</v>
      </c>
      <c r="AO1938" s="24">
        <v>0</v>
      </c>
      <c r="AP1938" s="24">
        <v>0</v>
      </c>
      <c r="AQ1938" s="24">
        <v>0</v>
      </c>
      <c r="AR1938" s="24">
        <v>0</v>
      </c>
      <c r="AS1938" s="24">
        <v>0</v>
      </c>
      <c r="AT1938" s="24">
        <v>0</v>
      </c>
      <c r="AU1938" s="24">
        <v>0</v>
      </c>
      <c r="AV1938" s="24">
        <v>0</v>
      </c>
      <c r="AW1938" s="24">
        <v>0</v>
      </c>
      <c r="AX1938" s="24">
        <v>0</v>
      </c>
      <c r="AY1938" s="24">
        <v>0</v>
      </c>
      <c r="AZ1938" s="24">
        <v>0</v>
      </c>
      <c r="BA1938" s="24">
        <v>0</v>
      </c>
      <c r="BB1938" s="24">
        <v>0</v>
      </c>
      <c r="BC1938" s="24">
        <v>0</v>
      </c>
      <c r="BD1938" s="24">
        <v>0</v>
      </c>
      <c r="BE1938" s="24">
        <v>0</v>
      </c>
      <c r="BF1938" s="24">
        <v>0</v>
      </c>
      <c r="BG1938" s="24">
        <v>0</v>
      </c>
      <c r="BH1938" s="24">
        <v>0</v>
      </c>
      <c r="BI1938" s="24">
        <v>0</v>
      </c>
      <c r="BJ1938" s="24">
        <v>0</v>
      </c>
      <c r="BK1938" s="24">
        <v>0</v>
      </c>
      <c r="BL1938" s="24">
        <v>0</v>
      </c>
    </row>
    <row r="1939" spans="1:64" x14ac:dyDescent="0.25">
      <c r="A1939" t="s">
        <v>5128</v>
      </c>
      <c r="B1939">
        <v>10</v>
      </c>
      <c r="C1939">
        <v>4</v>
      </c>
      <c r="D1939">
        <v>1</v>
      </c>
      <c r="E1939" s="24">
        <v>0</v>
      </c>
      <c r="F1939" s="24">
        <v>0</v>
      </c>
      <c r="G1939" s="24">
        <v>0</v>
      </c>
      <c r="H1939" s="24">
        <v>0</v>
      </c>
      <c r="I1939" s="24">
        <v>0</v>
      </c>
      <c r="J1939" s="24">
        <v>0</v>
      </c>
      <c r="K1939" s="24">
        <v>0</v>
      </c>
      <c r="L1939" s="24">
        <v>0</v>
      </c>
      <c r="M1939" s="24">
        <v>0</v>
      </c>
      <c r="N1939" s="24">
        <v>0</v>
      </c>
      <c r="O1939" s="24">
        <v>0</v>
      </c>
      <c r="P1939" s="24">
        <v>0</v>
      </c>
      <c r="Q1939" s="24">
        <v>0</v>
      </c>
      <c r="R1939" s="24">
        <v>0</v>
      </c>
      <c r="S1939" s="24">
        <v>0</v>
      </c>
      <c r="T1939" s="24">
        <v>0</v>
      </c>
      <c r="U1939" s="24">
        <v>0</v>
      </c>
      <c r="V1939" s="24">
        <v>0</v>
      </c>
      <c r="W1939" s="24">
        <v>0</v>
      </c>
      <c r="X1939" s="24">
        <v>0</v>
      </c>
      <c r="Y1939" s="24">
        <v>0</v>
      </c>
      <c r="Z1939" s="24">
        <v>0</v>
      </c>
      <c r="AA1939" s="24">
        <v>0</v>
      </c>
      <c r="AB1939" s="24">
        <v>0</v>
      </c>
      <c r="AC1939" s="24">
        <v>0</v>
      </c>
      <c r="AD1939" s="24">
        <v>0</v>
      </c>
      <c r="AE1939" s="24">
        <v>0</v>
      </c>
      <c r="AF1939" s="24">
        <v>0</v>
      </c>
      <c r="AG1939" s="24">
        <v>0</v>
      </c>
      <c r="AH1939" s="24">
        <v>0</v>
      </c>
      <c r="AI1939" s="24">
        <v>0</v>
      </c>
      <c r="AJ1939" s="24">
        <v>0</v>
      </c>
      <c r="AK1939" s="24">
        <v>0</v>
      </c>
      <c r="AL1939" s="24">
        <v>0</v>
      </c>
      <c r="AM1939" s="24">
        <v>0</v>
      </c>
      <c r="AN1939" s="24">
        <v>0</v>
      </c>
      <c r="AO1939" s="24">
        <v>0</v>
      </c>
      <c r="AP1939" s="24">
        <v>0</v>
      </c>
      <c r="AQ1939" s="24">
        <v>0</v>
      </c>
      <c r="AR1939" s="24">
        <v>0</v>
      </c>
      <c r="AS1939" s="24">
        <v>0</v>
      </c>
      <c r="AT1939" s="24">
        <v>0</v>
      </c>
      <c r="AU1939" s="24">
        <v>0</v>
      </c>
      <c r="AV1939" s="24">
        <v>0</v>
      </c>
      <c r="AW1939" s="24">
        <v>0</v>
      </c>
      <c r="AX1939" s="24">
        <v>0</v>
      </c>
      <c r="AY1939" s="24">
        <v>0</v>
      </c>
      <c r="AZ1939" s="24">
        <v>0</v>
      </c>
      <c r="BA1939" s="24">
        <v>0</v>
      </c>
      <c r="BB1939" s="24">
        <v>0</v>
      </c>
      <c r="BC1939" s="24">
        <v>0</v>
      </c>
      <c r="BD1939" s="24">
        <v>0</v>
      </c>
      <c r="BE1939" s="24">
        <v>0</v>
      </c>
      <c r="BF1939" s="24">
        <v>0</v>
      </c>
      <c r="BG1939" s="24">
        <v>0</v>
      </c>
      <c r="BH1939" s="24">
        <v>0</v>
      </c>
      <c r="BI1939" s="24">
        <v>0</v>
      </c>
      <c r="BJ1939" s="24">
        <v>0</v>
      </c>
      <c r="BK1939" s="24">
        <v>0</v>
      </c>
      <c r="BL1939" s="24">
        <v>0</v>
      </c>
    </row>
    <row r="1940" spans="1:64" x14ac:dyDescent="0.25">
      <c r="A1940" t="s">
        <v>5128</v>
      </c>
      <c r="B1940">
        <v>11</v>
      </c>
      <c r="C1940">
        <v>4</v>
      </c>
      <c r="D1940">
        <v>1</v>
      </c>
      <c r="E1940" s="24">
        <v>0</v>
      </c>
      <c r="F1940" s="24">
        <v>0</v>
      </c>
      <c r="G1940" s="24">
        <v>0</v>
      </c>
      <c r="H1940" s="24">
        <v>0</v>
      </c>
      <c r="I1940" s="24">
        <v>0</v>
      </c>
      <c r="J1940" s="24">
        <v>0</v>
      </c>
      <c r="K1940" s="24">
        <v>0</v>
      </c>
      <c r="L1940" s="24">
        <v>0</v>
      </c>
      <c r="M1940" s="24">
        <v>0</v>
      </c>
      <c r="N1940" s="24">
        <v>0</v>
      </c>
      <c r="O1940" s="24">
        <v>0</v>
      </c>
      <c r="P1940" s="24">
        <v>0</v>
      </c>
      <c r="Q1940" s="24">
        <v>0</v>
      </c>
      <c r="R1940" s="24">
        <v>0</v>
      </c>
      <c r="S1940" s="24">
        <v>0</v>
      </c>
      <c r="T1940" s="24">
        <v>0</v>
      </c>
      <c r="U1940" s="24">
        <v>0</v>
      </c>
      <c r="V1940" s="24">
        <v>0</v>
      </c>
      <c r="W1940" s="24">
        <v>0</v>
      </c>
      <c r="X1940" s="24">
        <v>0</v>
      </c>
      <c r="Y1940" s="24">
        <v>0</v>
      </c>
      <c r="Z1940" s="24">
        <v>0</v>
      </c>
      <c r="AA1940" s="24">
        <v>0</v>
      </c>
      <c r="AB1940" s="24">
        <v>0</v>
      </c>
      <c r="AC1940" s="24">
        <v>0</v>
      </c>
      <c r="AD1940" s="24">
        <v>0</v>
      </c>
      <c r="AE1940" s="24">
        <v>0</v>
      </c>
      <c r="AF1940" s="24">
        <v>0</v>
      </c>
      <c r="AG1940" s="24">
        <v>0</v>
      </c>
      <c r="AH1940" s="24">
        <v>0</v>
      </c>
      <c r="AI1940" s="24">
        <v>0</v>
      </c>
      <c r="AJ1940" s="24">
        <v>0</v>
      </c>
      <c r="AK1940" s="24">
        <v>0</v>
      </c>
      <c r="AL1940" s="24">
        <v>0</v>
      </c>
      <c r="AM1940" s="24">
        <v>0</v>
      </c>
      <c r="AN1940" s="24">
        <v>0</v>
      </c>
      <c r="AO1940" s="24">
        <v>0</v>
      </c>
      <c r="AP1940" s="24">
        <v>0</v>
      </c>
      <c r="AQ1940" s="24">
        <v>0</v>
      </c>
      <c r="AR1940" s="24">
        <v>0</v>
      </c>
      <c r="AS1940" s="24">
        <v>0</v>
      </c>
      <c r="AT1940" s="24">
        <v>0</v>
      </c>
      <c r="AU1940" s="24">
        <v>0</v>
      </c>
      <c r="AV1940" s="24">
        <v>0</v>
      </c>
      <c r="AW1940" s="24">
        <v>0</v>
      </c>
      <c r="AX1940" s="24">
        <v>0</v>
      </c>
      <c r="AY1940" s="24">
        <v>0</v>
      </c>
      <c r="AZ1940" s="24">
        <v>0</v>
      </c>
      <c r="BA1940" s="24">
        <v>0</v>
      </c>
      <c r="BB1940" s="24">
        <v>0</v>
      </c>
      <c r="BC1940" s="24">
        <v>0</v>
      </c>
      <c r="BD1940" s="24">
        <v>0</v>
      </c>
      <c r="BE1940" s="24">
        <v>0</v>
      </c>
      <c r="BF1940" s="24">
        <v>0</v>
      </c>
      <c r="BG1940" s="24">
        <v>0</v>
      </c>
      <c r="BH1940" s="24">
        <v>0</v>
      </c>
      <c r="BI1940" s="24">
        <v>0</v>
      </c>
      <c r="BJ1940" s="24">
        <v>0</v>
      </c>
      <c r="BK1940" s="24">
        <v>0</v>
      </c>
      <c r="BL1940" s="24">
        <v>0</v>
      </c>
    </row>
    <row r="1941" spans="1:64" x14ac:dyDescent="0.25">
      <c r="A1941" t="s">
        <v>5128</v>
      </c>
      <c r="B1941">
        <v>12</v>
      </c>
      <c r="C1941">
        <v>4</v>
      </c>
      <c r="D1941">
        <v>1</v>
      </c>
      <c r="E1941" s="24">
        <v>0</v>
      </c>
      <c r="F1941" s="24">
        <v>0</v>
      </c>
      <c r="G1941" s="24">
        <v>0</v>
      </c>
      <c r="H1941" s="24">
        <v>0</v>
      </c>
      <c r="I1941" s="24">
        <v>0</v>
      </c>
      <c r="J1941" s="24">
        <v>0</v>
      </c>
      <c r="K1941" s="24">
        <v>0</v>
      </c>
      <c r="L1941" s="24">
        <v>0</v>
      </c>
      <c r="M1941" s="24">
        <v>0</v>
      </c>
      <c r="N1941" s="24">
        <v>0</v>
      </c>
      <c r="O1941" s="24">
        <v>0</v>
      </c>
      <c r="P1941" s="24">
        <v>0</v>
      </c>
      <c r="Q1941" s="24">
        <v>0</v>
      </c>
      <c r="R1941" s="24">
        <v>0</v>
      </c>
      <c r="S1941" s="24">
        <v>0</v>
      </c>
      <c r="T1941" s="24">
        <v>0</v>
      </c>
      <c r="U1941" s="24">
        <v>0</v>
      </c>
      <c r="V1941" s="24">
        <v>0</v>
      </c>
      <c r="W1941" s="24">
        <v>0</v>
      </c>
      <c r="X1941" s="24">
        <v>0</v>
      </c>
      <c r="Y1941" s="24">
        <v>0</v>
      </c>
      <c r="Z1941" s="24">
        <v>0</v>
      </c>
      <c r="AA1941" s="24">
        <v>0</v>
      </c>
      <c r="AB1941" s="24">
        <v>0</v>
      </c>
      <c r="AC1941" s="24">
        <v>0</v>
      </c>
      <c r="AD1941" s="24">
        <v>0</v>
      </c>
      <c r="AE1941" s="24">
        <v>0</v>
      </c>
      <c r="AF1941" s="24">
        <v>0</v>
      </c>
      <c r="AG1941" s="24">
        <v>0</v>
      </c>
      <c r="AH1941" s="24">
        <v>0</v>
      </c>
      <c r="AI1941" s="24">
        <v>0</v>
      </c>
      <c r="AJ1941" s="24">
        <v>0</v>
      </c>
      <c r="AK1941" s="24">
        <v>0</v>
      </c>
      <c r="AL1941" s="24">
        <v>0</v>
      </c>
      <c r="AM1941" s="24">
        <v>0</v>
      </c>
      <c r="AN1941" s="24">
        <v>0</v>
      </c>
      <c r="AO1941" s="24">
        <v>0</v>
      </c>
      <c r="AP1941" s="24">
        <v>0</v>
      </c>
      <c r="AQ1941" s="24">
        <v>0</v>
      </c>
      <c r="AR1941" s="24">
        <v>0</v>
      </c>
      <c r="AS1941" s="24">
        <v>0</v>
      </c>
      <c r="AT1941" s="24">
        <v>0</v>
      </c>
      <c r="AU1941" s="24">
        <v>0</v>
      </c>
      <c r="AV1941" s="24">
        <v>0</v>
      </c>
      <c r="AW1941" s="24">
        <v>0</v>
      </c>
      <c r="AX1941" s="24">
        <v>0</v>
      </c>
      <c r="AY1941" s="24">
        <v>0</v>
      </c>
      <c r="AZ1941" s="24">
        <v>0</v>
      </c>
      <c r="BA1941" s="24">
        <v>0</v>
      </c>
      <c r="BB1941" s="24">
        <v>0</v>
      </c>
      <c r="BC1941" s="24">
        <v>0</v>
      </c>
      <c r="BD1941" s="24">
        <v>0</v>
      </c>
      <c r="BE1941" s="24">
        <v>0</v>
      </c>
      <c r="BF1941" s="24">
        <v>0</v>
      </c>
      <c r="BG1941" s="24">
        <v>0</v>
      </c>
      <c r="BH1941" s="24">
        <v>0</v>
      </c>
      <c r="BI1941" s="24">
        <v>0</v>
      </c>
      <c r="BJ1941" s="24">
        <v>0</v>
      </c>
      <c r="BK1941" s="24">
        <v>0</v>
      </c>
      <c r="BL1941" s="24">
        <v>0</v>
      </c>
    </row>
    <row r="1942" spans="1:64" x14ac:dyDescent="0.25">
      <c r="A1942" t="s">
        <v>5128</v>
      </c>
      <c r="B1942">
        <v>13</v>
      </c>
      <c r="C1942">
        <v>1</v>
      </c>
      <c r="D1942">
        <v>2</v>
      </c>
      <c r="E1942" s="24">
        <v>83333.333333333328</v>
      </c>
      <c r="F1942" s="24">
        <v>3472.2222222222217</v>
      </c>
      <c r="G1942" s="24">
        <v>33333.333333333336</v>
      </c>
      <c r="H1942" s="24">
        <v>1388.8888888888887</v>
      </c>
      <c r="I1942" s="24">
        <v>4166.666666666667</v>
      </c>
      <c r="J1942" s="24">
        <v>173.61111111111109</v>
      </c>
      <c r="K1942" s="24">
        <v>265.94788644259665</v>
      </c>
      <c r="L1942" s="24">
        <v>100.7523503879508</v>
      </c>
      <c r="M1942" s="24">
        <v>366.70023683054745</v>
      </c>
      <c r="N1942" s="24">
        <v>1022.1886520583412</v>
      </c>
      <c r="O1942" s="24">
        <v>1122.941002446292</v>
      </c>
      <c r="P1942" s="24">
        <v>1388.8888888888887</v>
      </c>
      <c r="Q1942" s="24">
        <v>0.16331189360813106</v>
      </c>
      <c r="R1942" s="24">
        <v>0.10074107499944626</v>
      </c>
      <c r="S1942" s="24">
        <v>0.26405296860757732</v>
      </c>
      <c r="T1942" s="24">
        <v>0.69444444444444431</v>
      </c>
      <c r="U1942" s="24">
        <v>83333.333333333328</v>
      </c>
      <c r="V1942" s="24">
        <v>3472.2222222222217</v>
      </c>
      <c r="W1942" s="24">
        <v>33333.333333333336</v>
      </c>
      <c r="X1942" s="24">
        <v>1388.8888888888887</v>
      </c>
      <c r="Y1942" s="24">
        <v>0</v>
      </c>
      <c r="Z1942" s="24">
        <v>0</v>
      </c>
      <c r="AA1942" s="24">
        <v>265.94788644259665</v>
      </c>
      <c r="AB1942" s="24">
        <v>100.7523503879508</v>
      </c>
      <c r="AC1942" s="24">
        <v>366.70023683054745</v>
      </c>
      <c r="AD1942" s="24">
        <v>1022.1886520583412</v>
      </c>
      <c r="AE1942" s="24">
        <v>1122.941002446292</v>
      </c>
      <c r="AF1942" s="24">
        <v>1388.8888888888887</v>
      </c>
      <c r="AG1942" s="24">
        <v>0.16331189360813106</v>
      </c>
      <c r="AH1942" s="24">
        <v>0.10074107499944626</v>
      </c>
      <c r="AI1942" s="24">
        <v>0.26405296860757732</v>
      </c>
      <c r="AJ1942" s="24">
        <v>0.69444444444444431</v>
      </c>
      <c r="AK1942" s="24">
        <v>0</v>
      </c>
      <c r="AL1942" s="24">
        <v>0</v>
      </c>
      <c r="AM1942" s="24">
        <v>0</v>
      </c>
      <c r="AN1942" s="24">
        <v>0</v>
      </c>
      <c r="AO1942" s="24">
        <v>4166.666666666667</v>
      </c>
      <c r="AP1942" s="24">
        <v>173.61111111111109</v>
      </c>
      <c r="AQ1942" s="24">
        <v>0</v>
      </c>
      <c r="AR1942" s="24">
        <v>0</v>
      </c>
      <c r="AS1942" s="24">
        <v>0</v>
      </c>
      <c r="AT1942" s="24">
        <v>0</v>
      </c>
      <c r="AU1942" s="24">
        <v>0</v>
      </c>
      <c r="AV1942" s="24">
        <v>0</v>
      </c>
      <c r="AW1942" s="24">
        <v>0</v>
      </c>
      <c r="AX1942" s="24">
        <v>0</v>
      </c>
      <c r="AY1942" s="24">
        <v>0</v>
      </c>
      <c r="AZ1942" s="24">
        <v>0</v>
      </c>
      <c r="BA1942" s="24">
        <v>0.43039147583686699</v>
      </c>
      <c r="BB1942" s="24">
        <v>0.53113255083631328</v>
      </c>
      <c r="BC1942" s="24">
        <v>0.43039147583686699</v>
      </c>
      <c r="BD1942" s="24">
        <v>0.53113255083631328</v>
      </c>
      <c r="BE1942" s="24">
        <v>0</v>
      </c>
      <c r="BF1942" s="24">
        <v>0</v>
      </c>
      <c r="BG1942" s="24">
        <v>83333.333333333328</v>
      </c>
      <c r="BH1942" s="24">
        <v>3472.2222222222217</v>
      </c>
      <c r="BI1942" s="24">
        <v>0</v>
      </c>
      <c r="BJ1942" s="24">
        <v>0</v>
      </c>
      <c r="BK1942" s="24">
        <v>0</v>
      </c>
      <c r="BL1942" s="24">
        <v>0</v>
      </c>
    </row>
    <row r="1943" spans="1:64" x14ac:dyDescent="0.25">
      <c r="A1943" t="s">
        <v>5128</v>
      </c>
      <c r="B1943">
        <v>14</v>
      </c>
      <c r="C1943">
        <v>1</v>
      </c>
      <c r="D1943">
        <v>2</v>
      </c>
      <c r="E1943" s="24">
        <v>83333.333333333328</v>
      </c>
      <c r="F1943" s="24">
        <v>10416.666666666666</v>
      </c>
      <c r="G1943" s="24">
        <v>33333.333333333336</v>
      </c>
      <c r="H1943" s="24">
        <v>4166.666666666667</v>
      </c>
      <c r="I1943" s="24">
        <v>4166.666666666667</v>
      </c>
      <c r="J1943" s="24">
        <v>520.83333333333337</v>
      </c>
      <c r="K1943" s="24">
        <v>1088.3255237596982</v>
      </c>
      <c r="L1943" s="24">
        <v>370.1519561462672</v>
      </c>
      <c r="M1943" s="24">
        <v>1458.4774799059653</v>
      </c>
      <c r="N1943" s="24">
        <v>2708.1891867607019</v>
      </c>
      <c r="O1943" s="24">
        <v>3078.3411429069683</v>
      </c>
      <c r="P1943" s="24">
        <v>4166.666666666667</v>
      </c>
      <c r="Q1943" s="24">
        <v>0.65695466989946183</v>
      </c>
      <c r="R1943" s="24">
        <v>0.34617814152279447</v>
      </c>
      <c r="S1943" s="24">
        <v>1.0031328114222564</v>
      </c>
      <c r="T1943" s="24">
        <v>2.083333333333333</v>
      </c>
      <c r="U1943" s="24">
        <v>83333.333333333328</v>
      </c>
      <c r="V1943" s="24">
        <v>10416.666666666666</v>
      </c>
      <c r="W1943" s="24">
        <v>33333.333333333336</v>
      </c>
      <c r="X1943" s="24">
        <v>4166.666666666667</v>
      </c>
      <c r="Y1943" s="24">
        <v>0</v>
      </c>
      <c r="Z1943" s="24">
        <v>0</v>
      </c>
      <c r="AA1943" s="24">
        <v>1088.3255237596982</v>
      </c>
      <c r="AB1943" s="24">
        <v>370.1519561462672</v>
      </c>
      <c r="AC1943" s="24">
        <v>1458.4774799059653</v>
      </c>
      <c r="AD1943" s="24">
        <v>2708.1891867607019</v>
      </c>
      <c r="AE1943" s="24">
        <v>3078.3411429069683</v>
      </c>
      <c r="AF1943" s="24">
        <v>4166.666666666667</v>
      </c>
      <c r="AG1943" s="24">
        <v>0.65695466989946183</v>
      </c>
      <c r="AH1943" s="24">
        <v>0.34617814152279447</v>
      </c>
      <c r="AI1943" s="24">
        <v>1.0031328114222564</v>
      </c>
      <c r="AJ1943" s="24">
        <v>2.083333333333333</v>
      </c>
      <c r="AK1943" s="24">
        <v>0</v>
      </c>
      <c r="AL1943" s="24">
        <v>0</v>
      </c>
      <c r="AM1943" s="24">
        <v>0</v>
      </c>
      <c r="AN1943" s="24">
        <v>0</v>
      </c>
      <c r="AO1943" s="24">
        <v>4166.666666666667</v>
      </c>
      <c r="AP1943" s="24">
        <v>520.83333333333337</v>
      </c>
      <c r="AQ1943" s="24">
        <v>0</v>
      </c>
      <c r="AR1943" s="24">
        <v>0</v>
      </c>
      <c r="AS1943" s="24">
        <v>0</v>
      </c>
      <c r="AT1943" s="24">
        <v>0</v>
      </c>
      <c r="AU1943" s="24">
        <v>0</v>
      </c>
      <c r="AV1943" s="24">
        <v>0</v>
      </c>
      <c r="AW1943" s="24">
        <v>0</v>
      </c>
      <c r="AX1943" s="24">
        <v>0</v>
      </c>
      <c r="AY1943" s="24">
        <v>0</v>
      </c>
      <c r="AZ1943" s="24">
        <v>0</v>
      </c>
      <c r="BA1943" s="24">
        <v>1.0802005219110766</v>
      </c>
      <c r="BB1943" s="24">
        <v>1.4263786634338711</v>
      </c>
      <c r="BC1943" s="24">
        <v>1.0802005219110766</v>
      </c>
      <c r="BD1943" s="24">
        <v>1.4263786634338711</v>
      </c>
      <c r="BE1943" s="24">
        <v>0</v>
      </c>
      <c r="BF1943" s="24">
        <v>0</v>
      </c>
      <c r="BG1943" s="24">
        <v>83333.333333333328</v>
      </c>
      <c r="BH1943" s="24">
        <v>10416.666666666666</v>
      </c>
      <c r="BI1943" s="24">
        <v>0</v>
      </c>
      <c r="BJ1943" s="24">
        <v>0</v>
      </c>
      <c r="BK1943" s="24">
        <v>0</v>
      </c>
      <c r="BL1943" s="24">
        <v>0</v>
      </c>
    </row>
    <row r="1944" spans="1:64" x14ac:dyDescent="0.25">
      <c r="A1944" t="s">
        <v>5128</v>
      </c>
      <c r="B1944">
        <v>15</v>
      </c>
      <c r="C1944">
        <v>1</v>
      </c>
      <c r="D1944">
        <v>2</v>
      </c>
      <c r="E1944" s="24">
        <v>83333.333333333328</v>
      </c>
      <c r="F1944" s="24">
        <v>17361.111111111109</v>
      </c>
      <c r="G1944" s="24">
        <v>33333.333333333336</v>
      </c>
      <c r="H1944" s="24">
        <v>6944.4444444444443</v>
      </c>
      <c r="I1944" s="24">
        <v>4166.666666666667</v>
      </c>
      <c r="J1944" s="24">
        <v>868.05555555555554</v>
      </c>
      <c r="K1944" s="24">
        <v>2390.7441921272903</v>
      </c>
      <c r="L1944" s="24">
        <v>724.4061839568285</v>
      </c>
      <c r="M1944" s="24">
        <v>3115.1503760841188</v>
      </c>
      <c r="N1944" s="24">
        <v>3829.2940683603256</v>
      </c>
      <c r="O1944" s="24">
        <v>4553.700252317155</v>
      </c>
      <c r="P1944" s="24">
        <v>6944.4444444444443</v>
      </c>
      <c r="Q1944" s="24">
        <v>1.418890641063959</v>
      </c>
      <c r="R1944" s="24">
        <v>0.63105821853114696</v>
      </c>
      <c r="S1944" s="24">
        <v>2.0499488595951059</v>
      </c>
      <c r="T1944" s="24">
        <v>3.4722222222222219</v>
      </c>
      <c r="U1944" s="24">
        <v>83333.333333333328</v>
      </c>
      <c r="V1944" s="24">
        <v>17361.111111111109</v>
      </c>
      <c r="W1944" s="24">
        <v>33333.333333333336</v>
      </c>
      <c r="X1944" s="24">
        <v>6944.4444444444443</v>
      </c>
      <c r="Y1944" s="24">
        <v>0</v>
      </c>
      <c r="Z1944" s="24">
        <v>0</v>
      </c>
      <c r="AA1944" s="24">
        <v>2390.7441921272903</v>
      </c>
      <c r="AB1944" s="24">
        <v>724.4061839568285</v>
      </c>
      <c r="AC1944" s="24">
        <v>3115.1503760841188</v>
      </c>
      <c r="AD1944" s="24">
        <v>3829.2940683603256</v>
      </c>
      <c r="AE1944" s="24">
        <v>4553.700252317155</v>
      </c>
      <c r="AF1944" s="24">
        <v>6944.4444444444443</v>
      </c>
      <c r="AG1944" s="24">
        <v>1.418890641063959</v>
      </c>
      <c r="AH1944" s="24">
        <v>0.63105821853114696</v>
      </c>
      <c r="AI1944" s="24">
        <v>2.0499488595951059</v>
      </c>
      <c r="AJ1944" s="24">
        <v>3.4722222222222219</v>
      </c>
      <c r="AK1944" s="24">
        <v>0</v>
      </c>
      <c r="AL1944" s="24">
        <v>0</v>
      </c>
      <c r="AM1944" s="24">
        <v>0</v>
      </c>
      <c r="AN1944" s="24">
        <v>0</v>
      </c>
      <c r="AO1944" s="24">
        <v>4166.666666666667</v>
      </c>
      <c r="AP1944" s="24">
        <v>868.05555555555554</v>
      </c>
      <c r="AQ1944" s="24">
        <v>0</v>
      </c>
      <c r="AR1944" s="24">
        <v>0</v>
      </c>
      <c r="AS1944" s="24">
        <v>0</v>
      </c>
      <c r="AT1944" s="24">
        <v>0</v>
      </c>
      <c r="AU1944" s="24">
        <v>0</v>
      </c>
      <c r="AV1944" s="24">
        <v>0</v>
      </c>
      <c r="AW1944" s="24">
        <v>0</v>
      </c>
      <c r="AX1944" s="24">
        <v>0</v>
      </c>
      <c r="AY1944" s="24">
        <v>0</v>
      </c>
      <c r="AZ1944" s="24">
        <v>0</v>
      </c>
      <c r="BA1944" s="24">
        <v>1.422273362627116</v>
      </c>
      <c r="BB1944" s="24">
        <v>2.0533315811582624</v>
      </c>
      <c r="BC1944" s="24">
        <v>1.422273362627116</v>
      </c>
      <c r="BD1944" s="24">
        <v>2.0533315811582624</v>
      </c>
      <c r="BE1944" s="24">
        <v>0</v>
      </c>
      <c r="BF1944" s="24">
        <v>0</v>
      </c>
      <c r="BG1944" s="24">
        <v>83333.333333333328</v>
      </c>
      <c r="BH1944" s="24">
        <v>17361.111111111109</v>
      </c>
      <c r="BI1944" s="24">
        <v>0</v>
      </c>
      <c r="BJ1944" s="24">
        <v>0</v>
      </c>
      <c r="BK1944" s="24">
        <v>0</v>
      </c>
      <c r="BL1944" s="24">
        <v>0</v>
      </c>
    </row>
    <row r="1945" spans="1:64" x14ac:dyDescent="0.25">
      <c r="A1945" t="s">
        <v>5128</v>
      </c>
      <c r="B1945">
        <v>16</v>
      </c>
      <c r="C1945">
        <v>2</v>
      </c>
      <c r="D1945">
        <v>2</v>
      </c>
      <c r="E1945" s="24">
        <v>333333.33333333331</v>
      </c>
      <c r="F1945" s="24">
        <v>34722.222222222219</v>
      </c>
      <c r="G1945" s="24">
        <v>133333.33333333334</v>
      </c>
      <c r="H1945" s="24">
        <v>13888.888888888889</v>
      </c>
      <c r="I1945" s="24">
        <v>16666.666666666668</v>
      </c>
      <c r="J1945" s="24">
        <v>1736.1111111111111</v>
      </c>
      <c r="K1945" s="24">
        <v>4816.693221713469</v>
      </c>
      <c r="L1945" s="24">
        <v>1394.5801279125722</v>
      </c>
      <c r="M1945" s="24">
        <v>6211.2733496260407</v>
      </c>
      <c r="N1945" s="24">
        <v>7677.6155392628498</v>
      </c>
      <c r="O1945" s="24">
        <v>9072.1956671754215</v>
      </c>
      <c r="P1945" s="24">
        <v>13888.888888888891</v>
      </c>
      <c r="Q1945" s="24">
        <v>2.8401802858921683</v>
      </c>
      <c r="R1945" s="24">
        <v>1.1963636965242621</v>
      </c>
      <c r="S1945" s="24">
        <v>4.0365439824164309</v>
      </c>
      <c r="T1945" s="24">
        <v>6.9444444444444438</v>
      </c>
      <c r="U1945" s="24">
        <v>333333.33333333331</v>
      </c>
      <c r="V1945" s="24">
        <v>34722.222222222219</v>
      </c>
      <c r="W1945" s="24">
        <v>133333.33333333334</v>
      </c>
      <c r="X1945" s="24">
        <v>13888.888888888889</v>
      </c>
      <c r="Y1945" s="24">
        <v>0</v>
      </c>
      <c r="Z1945" s="24">
        <v>0</v>
      </c>
      <c r="AA1945" s="24">
        <v>4816.693221713469</v>
      </c>
      <c r="AB1945" s="24">
        <v>1394.5801279125722</v>
      </c>
      <c r="AC1945" s="24">
        <v>6211.2733496260407</v>
      </c>
      <c r="AD1945" s="24">
        <v>7677.6155392628498</v>
      </c>
      <c r="AE1945" s="24">
        <v>9072.1956671754215</v>
      </c>
      <c r="AF1945" s="24">
        <v>13888.888888888891</v>
      </c>
      <c r="AG1945" s="24">
        <v>2.8401802858921683</v>
      </c>
      <c r="AH1945" s="24">
        <v>1.1963636965242621</v>
      </c>
      <c r="AI1945" s="24">
        <v>4.0365439824164309</v>
      </c>
      <c r="AJ1945" s="24">
        <v>6.9444444444444438</v>
      </c>
      <c r="AK1945" s="24">
        <v>0</v>
      </c>
      <c r="AL1945" s="24">
        <v>0</v>
      </c>
      <c r="AM1945" s="24">
        <v>0</v>
      </c>
      <c r="AN1945" s="24">
        <v>0</v>
      </c>
      <c r="AO1945" s="24">
        <v>16666.666666666668</v>
      </c>
      <c r="AP1945" s="24">
        <v>1736.1111111111111</v>
      </c>
      <c r="AQ1945" s="24">
        <v>0</v>
      </c>
      <c r="AR1945" s="24">
        <v>0</v>
      </c>
      <c r="AS1945" s="24">
        <v>0</v>
      </c>
      <c r="AT1945" s="24">
        <v>0</v>
      </c>
      <c r="AU1945" s="24">
        <v>0</v>
      </c>
      <c r="AV1945" s="24">
        <v>0</v>
      </c>
      <c r="AW1945" s="24">
        <v>0</v>
      </c>
      <c r="AX1945" s="24">
        <v>0</v>
      </c>
      <c r="AY1945" s="24">
        <v>0</v>
      </c>
      <c r="AZ1945" s="24">
        <v>0</v>
      </c>
      <c r="BA1945" s="24">
        <v>2.9079004620280133</v>
      </c>
      <c r="BB1945" s="24">
        <v>4.1042641585522759</v>
      </c>
      <c r="BC1945" s="24">
        <v>2.9079004620280133</v>
      </c>
      <c r="BD1945" s="24">
        <v>4.1042641585522759</v>
      </c>
      <c r="BE1945" s="24">
        <v>0</v>
      </c>
      <c r="BF1945" s="24">
        <v>0</v>
      </c>
      <c r="BG1945" s="24">
        <v>333333.33333333331</v>
      </c>
      <c r="BH1945" s="24">
        <v>34722.222222222219</v>
      </c>
      <c r="BI1945" s="24">
        <v>0</v>
      </c>
      <c r="BJ1945" s="24">
        <v>0</v>
      </c>
      <c r="BK1945" s="24">
        <v>0</v>
      </c>
      <c r="BL1945" s="24">
        <v>0</v>
      </c>
    </row>
    <row r="1946" spans="1:64" x14ac:dyDescent="0.25">
      <c r="A1946" t="s">
        <v>5128</v>
      </c>
      <c r="B1946">
        <v>17</v>
      </c>
      <c r="C1946">
        <v>2</v>
      </c>
      <c r="D1946">
        <v>2</v>
      </c>
      <c r="E1946" s="24">
        <v>333333.33333333331</v>
      </c>
      <c r="F1946" s="24">
        <v>62500</v>
      </c>
      <c r="G1946" s="24">
        <v>133333.33333333334</v>
      </c>
      <c r="H1946" s="24">
        <v>25000</v>
      </c>
      <c r="I1946" s="24">
        <v>16666.666666666668</v>
      </c>
      <c r="J1946" s="24">
        <v>3125</v>
      </c>
      <c r="K1946" s="24">
        <v>9149.9684372071461</v>
      </c>
      <c r="L1946" s="24">
        <v>2555.2392360057183</v>
      </c>
      <c r="M1946" s="24">
        <v>11705.207673212864</v>
      </c>
      <c r="N1946" s="24">
        <v>13294.792326787136</v>
      </c>
      <c r="O1946" s="24">
        <v>15850.03156279285</v>
      </c>
      <c r="P1946" s="24">
        <v>25000</v>
      </c>
      <c r="Q1946" s="24">
        <v>5.368622329078848</v>
      </c>
      <c r="R1946" s="24">
        <v>2.158937152614941</v>
      </c>
      <c r="S1946" s="24">
        <v>7.527559481693789</v>
      </c>
      <c r="T1946" s="24">
        <v>12.5</v>
      </c>
      <c r="U1946" s="24">
        <v>333333.33333333331</v>
      </c>
      <c r="V1946" s="24">
        <v>62500</v>
      </c>
      <c r="W1946" s="24">
        <v>133333.33333333334</v>
      </c>
      <c r="X1946" s="24">
        <v>25000</v>
      </c>
      <c r="Y1946" s="24">
        <v>0</v>
      </c>
      <c r="Z1946" s="24">
        <v>0</v>
      </c>
      <c r="AA1946" s="24">
        <v>9149.9684372071461</v>
      </c>
      <c r="AB1946" s="24">
        <v>2555.2392360057183</v>
      </c>
      <c r="AC1946" s="24">
        <v>11705.207673212864</v>
      </c>
      <c r="AD1946" s="24">
        <v>13294.792326787136</v>
      </c>
      <c r="AE1946" s="24">
        <v>15850.03156279285</v>
      </c>
      <c r="AF1946" s="24">
        <v>25000</v>
      </c>
      <c r="AG1946" s="24">
        <v>5.368622329078848</v>
      </c>
      <c r="AH1946" s="24">
        <v>2.158937152614941</v>
      </c>
      <c r="AI1946" s="24">
        <v>7.527559481693789</v>
      </c>
      <c r="AJ1946" s="24">
        <v>12.5</v>
      </c>
      <c r="AK1946" s="24">
        <v>0</v>
      </c>
      <c r="AL1946" s="24">
        <v>0</v>
      </c>
      <c r="AM1946" s="24">
        <v>0</v>
      </c>
      <c r="AN1946" s="24">
        <v>0</v>
      </c>
      <c r="AO1946" s="24">
        <v>16666.666666666668</v>
      </c>
      <c r="AP1946" s="24">
        <v>3125</v>
      </c>
      <c r="AQ1946" s="24">
        <v>0</v>
      </c>
      <c r="AR1946" s="24">
        <v>0</v>
      </c>
      <c r="AS1946" s="24">
        <v>0</v>
      </c>
      <c r="AT1946" s="24">
        <v>0</v>
      </c>
      <c r="AU1946" s="24">
        <v>0</v>
      </c>
      <c r="AV1946" s="24">
        <v>0</v>
      </c>
      <c r="AW1946" s="24">
        <v>0</v>
      </c>
      <c r="AX1946" s="24">
        <v>0</v>
      </c>
      <c r="AY1946" s="24">
        <v>0</v>
      </c>
      <c r="AZ1946" s="24">
        <v>0</v>
      </c>
      <c r="BA1946" s="24">
        <v>4.972440518306211</v>
      </c>
      <c r="BB1946" s="24">
        <v>7.131377670921152</v>
      </c>
      <c r="BC1946" s="24">
        <v>4.972440518306211</v>
      </c>
      <c r="BD1946" s="24">
        <v>7.131377670921152</v>
      </c>
      <c r="BE1946" s="24">
        <v>0</v>
      </c>
      <c r="BF1946" s="24">
        <v>0</v>
      </c>
      <c r="BG1946" s="24">
        <v>333333.33333333331</v>
      </c>
      <c r="BH1946" s="24">
        <v>62500</v>
      </c>
      <c r="BI1946" s="24">
        <v>0</v>
      </c>
      <c r="BJ1946" s="24">
        <v>0</v>
      </c>
      <c r="BK1946" s="24">
        <v>0</v>
      </c>
      <c r="BL1946" s="24">
        <v>0</v>
      </c>
    </row>
    <row r="1947" spans="1:64" x14ac:dyDescent="0.25">
      <c r="A1947" t="s">
        <v>5128</v>
      </c>
      <c r="B1947">
        <v>18</v>
      </c>
      <c r="C1947">
        <v>2</v>
      </c>
      <c r="D1947">
        <v>2</v>
      </c>
      <c r="E1947" s="24">
        <v>333333.33333333331</v>
      </c>
      <c r="F1947" s="24">
        <v>90277.777777777781</v>
      </c>
      <c r="G1947" s="24">
        <v>133333.33333333334</v>
      </c>
      <c r="H1947" s="24">
        <v>36111.111111111117</v>
      </c>
      <c r="I1947" s="24">
        <v>16666.666666666668</v>
      </c>
      <c r="J1947" s="24">
        <v>4513.8888888888896</v>
      </c>
      <c r="K1947" s="24">
        <v>15103.490976599645</v>
      </c>
      <c r="L1947" s="24">
        <v>3942.5830647643452</v>
      </c>
      <c r="M1947" s="24">
        <v>19046.074041363991</v>
      </c>
      <c r="N1947" s="24">
        <v>17065.037069747119</v>
      </c>
      <c r="O1947" s="24">
        <v>21007.620134511468</v>
      </c>
      <c r="P1947" s="24">
        <v>36111.111111111109</v>
      </c>
      <c r="Q1947" s="24">
        <v>8.7847529109532303</v>
      </c>
      <c r="R1947" s="24">
        <v>3.2021100223260053</v>
      </c>
      <c r="S1947" s="24">
        <v>11.986862933279236</v>
      </c>
      <c r="T1947" s="24">
        <v>18.055555555555557</v>
      </c>
      <c r="U1947" s="24">
        <v>333333.33333333331</v>
      </c>
      <c r="V1947" s="24">
        <v>90277.777777777781</v>
      </c>
      <c r="W1947" s="24">
        <v>133333.33333333334</v>
      </c>
      <c r="X1947" s="24">
        <v>36111.111111111117</v>
      </c>
      <c r="Y1947" s="24">
        <v>0</v>
      </c>
      <c r="Z1947" s="24">
        <v>0</v>
      </c>
      <c r="AA1947" s="24">
        <v>15103.490976599645</v>
      </c>
      <c r="AB1947" s="24">
        <v>3942.5830647643452</v>
      </c>
      <c r="AC1947" s="24">
        <v>19046.074041363991</v>
      </c>
      <c r="AD1947" s="24">
        <v>17065.037069747119</v>
      </c>
      <c r="AE1947" s="24">
        <v>21007.620134511468</v>
      </c>
      <c r="AF1947" s="24">
        <v>36111.111111111109</v>
      </c>
      <c r="AG1947" s="24">
        <v>8.7847529109532303</v>
      </c>
      <c r="AH1947" s="24">
        <v>3.2021100223260053</v>
      </c>
      <c r="AI1947" s="24">
        <v>11.986862933279236</v>
      </c>
      <c r="AJ1947" s="24">
        <v>18.055555555555557</v>
      </c>
      <c r="AK1947" s="24">
        <v>0</v>
      </c>
      <c r="AL1947" s="24">
        <v>0</v>
      </c>
      <c r="AM1947" s="24">
        <v>0</v>
      </c>
      <c r="AN1947" s="24">
        <v>0</v>
      </c>
      <c r="AO1947" s="24">
        <v>16666.666666666668</v>
      </c>
      <c r="AP1947" s="24">
        <v>4513.8888888888896</v>
      </c>
      <c r="AQ1947" s="24">
        <v>0</v>
      </c>
      <c r="AR1947" s="24">
        <v>0</v>
      </c>
      <c r="AS1947" s="24">
        <v>0</v>
      </c>
      <c r="AT1947" s="24">
        <v>0</v>
      </c>
      <c r="AU1947" s="24">
        <v>0</v>
      </c>
      <c r="AV1947" s="24">
        <v>0</v>
      </c>
      <c r="AW1947" s="24">
        <v>0</v>
      </c>
      <c r="AX1947" s="24">
        <v>0</v>
      </c>
      <c r="AY1947" s="24">
        <v>0</v>
      </c>
      <c r="AZ1947" s="24">
        <v>0</v>
      </c>
      <c r="BA1947" s="24">
        <v>6.0686926222763216</v>
      </c>
      <c r="BB1947" s="24">
        <v>9.2708026446023268</v>
      </c>
      <c r="BC1947" s="24">
        <v>6.0686926222763216</v>
      </c>
      <c r="BD1947" s="24">
        <v>9.2708026446023268</v>
      </c>
      <c r="BE1947" s="24">
        <v>0</v>
      </c>
      <c r="BF1947" s="24">
        <v>0</v>
      </c>
      <c r="BG1947" s="24">
        <v>333333.33333333331</v>
      </c>
      <c r="BH1947" s="24">
        <v>90277.777777777781</v>
      </c>
      <c r="BI1947" s="24">
        <v>0</v>
      </c>
      <c r="BJ1947" s="24">
        <v>0</v>
      </c>
      <c r="BK1947" s="24">
        <v>0</v>
      </c>
      <c r="BL1947" s="24">
        <v>0</v>
      </c>
    </row>
    <row r="1948" spans="1:64" x14ac:dyDescent="0.25">
      <c r="A1948" t="s">
        <v>5128</v>
      </c>
      <c r="B1948">
        <v>19</v>
      </c>
      <c r="C1948">
        <v>3</v>
      </c>
      <c r="D1948">
        <v>2</v>
      </c>
      <c r="E1948" s="24">
        <v>1333333.3333333333</v>
      </c>
      <c r="F1948" s="24">
        <v>159722.22222222222</v>
      </c>
      <c r="G1948" s="24">
        <v>533333.33333333337</v>
      </c>
      <c r="H1948" s="24">
        <v>63888.888888888891</v>
      </c>
      <c r="I1948" s="24">
        <v>66666.666666666672</v>
      </c>
      <c r="J1948" s="24">
        <v>7986.1111111111113</v>
      </c>
      <c r="K1948" s="24">
        <v>25364.727407365368</v>
      </c>
      <c r="L1948" s="24">
        <v>6547.6009118709117</v>
      </c>
      <c r="M1948" s="24">
        <v>31912.32831923628</v>
      </c>
      <c r="N1948" s="24">
        <v>31976.560569652596</v>
      </c>
      <c r="O1948" s="24">
        <v>38524.161481523508</v>
      </c>
      <c r="P1948" s="24">
        <v>63888.888888888876</v>
      </c>
      <c r="Q1948" s="24">
        <v>14.729378879275309</v>
      </c>
      <c r="R1948" s="24">
        <v>5.3548302290510641</v>
      </c>
      <c r="S1948" s="24">
        <v>20.084209108326373</v>
      </c>
      <c r="T1948" s="24">
        <v>31.944444444444443</v>
      </c>
      <c r="U1948" s="24">
        <v>1333333.3333333333</v>
      </c>
      <c r="V1948" s="24">
        <v>159722.22222222222</v>
      </c>
      <c r="W1948" s="24">
        <v>533333.33333333337</v>
      </c>
      <c r="X1948" s="24">
        <v>63888.888888888891</v>
      </c>
      <c r="Y1948" s="24">
        <v>0</v>
      </c>
      <c r="Z1948" s="24">
        <v>0</v>
      </c>
      <c r="AA1948" s="24">
        <v>25364.727407365368</v>
      </c>
      <c r="AB1948" s="24">
        <v>6547.6009118709117</v>
      </c>
      <c r="AC1948" s="24">
        <v>31912.32831923628</v>
      </c>
      <c r="AD1948" s="24">
        <v>31976.560569652596</v>
      </c>
      <c r="AE1948" s="24">
        <v>38524.161481523508</v>
      </c>
      <c r="AF1948" s="24">
        <v>63888.888888888876</v>
      </c>
      <c r="AG1948" s="24">
        <v>14.729378879275309</v>
      </c>
      <c r="AH1948" s="24">
        <v>5.3548302290510641</v>
      </c>
      <c r="AI1948" s="24">
        <v>20.084209108326373</v>
      </c>
      <c r="AJ1948" s="24">
        <v>31.944444444444443</v>
      </c>
      <c r="AK1948" s="24">
        <v>0</v>
      </c>
      <c r="AL1948" s="24">
        <v>0</v>
      </c>
      <c r="AM1948" s="24">
        <v>0</v>
      </c>
      <c r="AN1948" s="24">
        <v>0</v>
      </c>
      <c r="AO1948" s="24">
        <v>66666.666666666672</v>
      </c>
      <c r="AP1948" s="24">
        <v>7986.1111111111113</v>
      </c>
      <c r="AQ1948" s="24">
        <v>0</v>
      </c>
      <c r="AR1948" s="24">
        <v>0</v>
      </c>
      <c r="AS1948" s="24">
        <v>0</v>
      </c>
      <c r="AT1948" s="24">
        <v>0</v>
      </c>
      <c r="AU1948" s="24">
        <v>0</v>
      </c>
      <c r="AV1948" s="24">
        <v>0</v>
      </c>
      <c r="AW1948" s="24">
        <v>0</v>
      </c>
      <c r="AX1948" s="24">
        <v>0</v>
      </c>
      <c r="AY1948" s="24">
        <v>0</v>
      </c>
      <c r="AZ1948" s="24">
        <v>0</v>
      </c>
      <c r="BA1948" s="24">
        <v>11.86023533611807</v>
      </c>
      <c r="BB1948" s="24">
        <v>17.215065565169134</v>
      </c>
      <c r="BC1948" s="24">
        <v>11.86023533611807</v>
      </c>
      <c r="BD1948" s="24">
        <v>17.215065565169134</v>
      </c>
      <c r="BE1948" s="24">
        <v>0</v>
      </c>
      <c r="BF1948" s="24">
        <v>0</v>
      </c>
      <c r="BG1948" s="24">
        <v>1333333.3333333333</v>
      </c>
      <c r="BH1948" s="24">
        <v>159722.22222222222</v>
      </c>
      <c r="BI1948" s="24">
        <v>0</v>
      </c>
      <c r="BJ1948" s="24">
        <v>0</v>
      </c>
      <c r="BK1948" s="24">
        <v>0</v>
      </c>
      <c r="BL1948" s="24">
        <v>0</v>
      </c>
    </row>
    <row r="1949" spans="1:64" x14ac:dyDescent="0.25">
      <c r="A1949" t="s">
        <v>5128</v>
      </c>
      <c r="B1949">
        <v>20</v>
      </c>
      <c r="C1949">
        <v>3</v>
      </c>
      <c r="D1949">
        <v>2</v>
      </c>
      <c r="E1949" s="24">
        <v>1333333.3333333333</v>
      </c>
      <c r="F1949" s="24">
        <v>270833.33333333331</v>
      </c>
      <c r="G1949" s="24">
        <v>533333.33333333337</v>
      </c>
      <c r="H1949" s="24">
        <v>108333.33333333333</v>
      </c>
      <c r="I1949" s="24">
        <v>66666.666666666672</v>
      </c>
      <c r="J1949" s="24">
        <v>13541.666666666666</v>
      </c>
      <c r="K1949" s="24">
        <v>43126.58055998951</v>
      </c>
      <c r="L1949" s="24">
        <v>11097.217078854112</v>
      </c>
      <c r="M1949" s="24">
        <v>54223.797638843622</v>
      </c>
      <c r="N1949" s="24">
        <v>54109.535694489692</v>
      </c>
      <c r="O1949" s="24">
        <v>65206.752773343818</v>
      </c>
      <c r="P1949" s="24">
        <v>108333.33333333331</v>
      </c>
      <c r="Q1949" s="24">
        <v>25.031430839784235</v>
      </c>
      <c r="R1949" s="24">
        <v>9.1045094148077297</v>
      </c>
      <c r="S1949" s="24">
        <v>34.135940254591965</v>
      </c>
      <c r="T1949" s="24">
        <v>54.166666666666671</v>
      </c>
      <c r="U1949" s="24">
        <v>1333333.3333333333</v>
      </c>
      <c r="V1949" s="24">
        <v>270833.33333333331</v>
      </c>
      <c r="W1949" s="24">
        <v>533333.33333333337</v>
      </c>
      <c r="X1949" s="24">
        <v>108333.33333333333</v>
      </c>
      <c r="Y1949" s="24">
        <v>0</v>
      </c>
      <c r="Z1949" s="24">
        <v>0</v>
      </c>
      <c r="AA1949" s="24">
        <v>43126.58055998951</v>
      </c>
      <c r="AB1949" s="24">
        <v>11097.217078854112</v>
      </c>
      <c r="AC1949" s="24">
        <v>54223.797638843622</v>
      </c>
      <c r="AD1949" s="24">
        <v>54109.535694489692</v>
      </c>
      <c r="AE1949" s="24">
        <v>65206.752773343818</v>
      </c>
      <c r="AF1949" s="24">
        <v>108333.33333333331</v>
      </c>
      <c r="AG1949" s="24">
        <v>25.031430839784235</v>
      </c>
      <c r="AH1949" s="24">
        <v>9.1045094148077297</v>
      </c>
      <c r="AI1949" s="24">
        <v>34.135940254591965</v>
      </c>
      <c r="AJ1949" s="24">
        <v>54.166666666666671</v>
      </c>
      <c r="AK1949" s="24">
        <v>0</v>
      </c>
      <c r="AL1949" s="24">
        <v>0</v>
      </c>
      <c r="AM1949" s="24">
        <v>0</v>
      </c>
      <c r="AN1949" s="24">
        <v>0</v>
      </c>
      <c r="AO1949" s="24">
        <v>66666.666666666672</v>
      </c>
      <c r="AP1949" s="24">
        <v>13541.666666666666</v>
      </c>
      <c r="AQ1949" s="24">
        <v>0</v>
      </c>
      <c r="AR1949" s="24">
        <v>0</v>
      </c>
      <c r="AS1949" s="24">
        <v>0</v>
      </c>
      <c r="AT1949" s="24">
        <v>0</v>
      </c>
      <c r="AU1949" s="24">
        <v>0</v>
      </c>
      <c r="AV1949" s="24">
        <v>0</v>
      </c>
      <c r="AW1949" s="24">
        <v>0</v>
      </c>
      <c r="AX1949" s="24">
        <v>0</v>
      </c>
      <c r="AY1949" s="24">
        <v>0</v>
      </c>
      <c r="AZ1949" s="24">
        <v>0</v>
      </c>
      <c r="BA1949" s="24">
        <v>20.030726412074706</v>
      </c>
      <c r="BB1949" s="24">
        <v>29.135235826882436</v>
      </c>
      <c r="BC1949" s="24">
        <v>20.030726412074706</v>
      </c>
      <c r="BD1949" s="24">
        <v>29.135235826882436</v>
      </c>
      <c r="BE1949" s="24">
        <v>0</v>
      </c>
      <c r="BF1949" s="24">
        <v>0</v>
      </c>
      <c r="BG1949" s="24">
        <v>1333333.3333333333</v>
      </c>
      <c r="BH1949" s="24">
        <v>270833.33333333331</v>
      </c>
      <c r="BI1949" s="24">
        <v>0</v>
      </c>
      <c r="BJ1949" s="24">
        <v>0</v>
      </c>
      <c r="BK1949" s="24">
        <v>0</v>
      </c>
      <c r="BL1949" s="24">
        <v>0</v>
      </c>
    </row>
    <row r="1950" spans="1:64" x14ac:dyDescent="0.25">
      <c r="A1950" t="s">
        <v>5128</v>
      </c>
      <c r="B1950">
        <v>21</v>
      </c>
      <c r="C1950">
        <v>3</v>
      </c>
      <c r="D1950">
        <v>2</v>
      </c>
      <c r="E1950" s="24">
        <v>1333333.3333333333</v>
      </c>
      <c r="F1950" s="24">
        <v>381944.44444444444</v>
      </c>
      <c r="G1950" s="24">
        <v>533333.33333333337</v>
      </c>
      <c r="H1950" s="24">
        <v>152777.77777777778</v>
      </c>
      <c r="I1950" s="24">
        <v>66666.666666666672</v>
      </c>
      <c r="J1950" s="24">
        <v>19097.222222222223</v>
      </c>
      <c r="K1950" s="24">
        <v>67276.145262375576</v>
      </c>
      <c r="L1950" s="24">
        <v>16550.203594689156</v>
      </c>
      <c r="M1950" s="24">
        <v>83826.348857064731</v>
      </c>
      <c r="N1950" s="24">
        <v>68951.428920713079</v>
      </c>
      <c r="O1950" s="24">
        <v>85501.63251540222</v>
      </c>
      <c r="P1950" s="24">
        <v>152777.77777777781</v>
      </c>
      <c r="Q1950" s="24">
        <v>38.835311686223392</v>
      </c>
      <c r="R1950" s="24">
        <v>13.190324155925651</v>
      </c>
      <c r="S1950" s="24">
        <v>52.025635842149043</v>
      </c>
      <c r="T1950" s="24">
        <v>76.388888888888886</v>
      </c>
      <c r="U1950" s="24">
        <v>1333333.3333333333</v>
      </c>
      <c r="V1950" s="24">
        <v>381944.44444444444</v>
      </c>
      <c r="W1950" s="24">
        <v>533333.33333333337</v>
      </c>
      <c r="X1950" s="24">
        <v>152777.77777777778</v>
      </c>
      <c r="Y1950" s="24">
        <v>0</v>
      </c>
      <c r="Z1950" s="24">
        <v>0</v>
      </c>
      <c r="AA1950" s="24">
        <v>67276.145262375576</v>
      </c>
      <c r="AB1950" s="24">
        <v>16550.203594689156</v>
      </c>
      <c r="AC1950" s="24">
        <v>83826.348857064731</v>
      </c>
      <c r="AD1950" s="24">
        <v>68951.428920713079</v>
      </c>
      <c r="AE1950" s="24">
        <v>85501.63251540222</v>
      </c>
      <c r="AF1950" s="24">
        <v>152777.77777777781</v>
      </c>
      <c r="AG1950" s="24">
        <v>38.835311686223392</v>
      </c>
      <c r="AH1950" s="24">
        <v>13.190324155925651</v>
      </c>
      <c r="AI1950" s="24">
        <v>52.025635842149043</v>
      </c>
      <c r="AJ1950" s="24">
        <v>76.388888888888886</v>
      </c>
      <c r="AK1950" s="24">
        <v>0</v>
      </c>
      <c r="AL1950" s="24">
        <v>0</v>
      </c>
      <c r="AM1950" s="24">
        <v>0</v>
      </c>
      <c r="AN1950" s="24">
        <v>0</v>
      </c>
      <c r="AO1950" s="24">
        <v>66666.666666666672</v>
      </c>
      <c r="AP1950" s="24">
        <v>19097.222222222223</v>
      </c>
      <c r="AQ1950" s="24">
        <v>0</v>
      </c>
      <c r="AR1950" s="24">
        <v>0</v>
      </c>
      <c r="AS1950" s="24">
        <v>0</v>
      </c>
      <c r="AT1950" s="24">
        <v>0</v>
      </c>
      <c r="AU1950" s="24">
        <v>0</v>
      </c>
      <c r="AV1950" s="24">
        <v>0</v>
      </c>
      <c r="AW1950" s="24">
        <v>0</v>
      </c>
      <c r="AX1950" s="24">
        <v>0</v>
      </c>
      <c r="AY1950" s="24">
        <v>0</v>
      </c>
      <c r="AZ1950" s="24">
        <v>0</v>
      </c>
      <c r="BA1950" s="24">
        <v>24.363253046739842</v>
      </c>
      <c r="BB1950" s="24">
        <v>37.553577202665494</v>
      </c>
      <c r="BC1950" s="24">
        <v>24.363253046739842</v>
      </c>
      <c r="BD1950" s="24">
        <v>37.553577202665494</v>
      </c>
      <c r="BE1950" s="24">
        <v>0</v>
      </c>
      <c r="BF1950" s="24">
        <v>0</v>
      </c>
      <c r="BG1950" s="24">
        <v>1333333.3333333333</v>
      </c>
      <c r="BH1950" s="24">
        <v>381944.44444444444</v>
      </c>
      <c r="BI1950" s="24">
        <v>0</v>
      </c>
      <c r="BJ1950" s="24">
        <v>0</v>
      </c>
      <c r="BK1950" s="24">
        <v>0</v>
      </c>
      <c r="BL1950" s="24">
        <v>0</v>
      </c>
    </row>
    <row r="1951" spans="1:64" x14ac:dyDescent="0.25">
      <c r="A1951" t="s">
        <v>5128</v>
      </c>
      <c r="B1951">
        <v>22</v>
      </c>
      <c r="C1951">
        <v>4</v>
      </c>
      <c r="D1951">
        <v>2</v>
      </c>
      <c r="E1951" s="24">
        <v>1600000</v>
      </c>
      <c r="F1951" s="24">
        <v>504166.66666666669</v>
      </c>
      <c r="G1951" s="24">
        <v>640000</v>
      </c>
      <c r="H1951" s="24">
        <v>201666.66666666669</v>
      </c>
      <c r="I1951" s="24">
        <v>80000</v>
      </c>
      <c r="J1951" s="24">
        <v>25208.333333333336</v>
      </c>
      <c r="K1951" s="24">
        <v>96672.430544152739</v>
      </c>
      <c r="L1951" s="24">
        <v>22363.767879555438</v>
      </c>
      <c r="M1951" s="24">
        <v>119036.19842370818</v>
      </c>
      <c r="N1951" s="24">
        <v>82630.468242958566</v>
      </c>
      <c r="O1951" s="24">
        <v>104994.236122514</v>
      </c>
      <c r="P1951" s="24">
        <v>201666.66666666674</v>
      </c>
      <c r="Q1951" s="24">
        <v>55.402102000620843</v>
      </c>
      <c r="R1951" s="24">
        <v>17.215479656954031</v>
      </c>
      <c r="S1951" s="24">
        <v>72.617581657574874</v>
      </c>
      <c r="T1951" s="24">
        <v>100.83333333333337</v>
      </c>
      <c r="U1951" s="24">
        <v>1600000</v>
      </c>
      <c r="V1951" s="24">
        <v>504166.66666666669</v>
      </c>
      <c r="W1951" s="24">
        <v>640000</v>
      </c>
      <c r="X1951" s="24">
        <v>201666.66666666669</v>
      </c>
      <c r="Y1951" s="24">
        <v>0</v>
      </c>
      <c r="Z1951" s="24">
        <v>0</v>
      </c>
      <c r="AA1951" s="24">
        <v>96672.430544152739</v>
      </c>
      <c r="AB1951" s="24">
        <v>22363.767879555438</v>
      </c>
      <c r="AC1951" s="24">
        <v>119036.19842370818</v>
      </c>
      <c r="AD1951" s="24">
        <v>82630.468242958566</v>
      </c>
      <c r="AE1951" s="24">
        <v>104994.236122514</v>
      </c>
      <c r="AF1951" s="24">
        <v>201666.66666666674</v>
      </c>
      <c r="AG1951" s="24">
        <v>55.402102000620843</v>
      </c>
      <c r="AH1951" s="24">
        <v>17.215479656954031</v>
      </c>
      <c r="AI1951" s="24">
        <v>72.617581657574874</v>
      </c>
      <c r="AJ1951" s="24">
        <v>100.83333333333337</v>
      </c>
      <c r="AK1951" s="24">
        <v>0</v>
      </c>
      <c r="AL1951" s="24">
        <v>0</v>
      </c>
      <c r="AM1951" s="24">
        <v>0</v>
      </c>
      <c r="AN1951" s="24">
        <v>0</v>
      </c>
      <c r="AO1951" s="24">
        <v>80000</v>
      </c>
      <c r="AP1951" s="24">
        <v>25208.333333333336</v>
      </c>
      <c r="AQ1951" s="24">
        <v>0</v>
      </c>
      <c r="AR1951" s="24">
        <v>0</v>
      </c>
      <c r="AS1951" s="24">
        <v>0</v>
      </c>
      <c r="AT1951" s="24">
        <v>0</v>
      </c>
      <c r="AU1951" s="24">
        <v>0</v>
      </c>
      <c r="AV1951" s="24">
        <v>0</v>
      </c>
      <c r="AW1951" s="24">
        <v>0</v>
      </c>
      <c r="AX1951" s="24">
        <v>0</v>
      </c>
      <c r="AY1951" s="24">
        <v>0</v>
      </c>
      <c r="AZ1951" s="24">
        <v>0</v>
      </c>
      <c r="BA1951" s="24">
        <v>28.215751675758497</v>
      </c>
      <c r="BB1951" s="24">
        <v>45.431231332712528</v>
      </c>
      <c r="BC1951" s="24">
        <v>28.215751675758497</v>
      </c>
      <c r="BD1951" s="24">
        <v>45.431231332712528</v>
      </c>
      <c r="BE1951" s="24">
        <v>0</v>
      </c>
      <c r="BF1951" s="24">
        <v>0</v>
      </c>
      <c r="BG1951" s="24">
        <v>1600000</v>
      </c>
      <c r="BH1951" s="24">
        <v>504166.66666666669</v>
      </c>
      <c r="BI1951" s="24">
        <v>0</v>
      </c>
      <c r="BJ1951" s="24">
        <v>0</v>
      </c>
      <c r="BK1951" s="24">
        <v>0</v>
      </c>
      <c r="BL1951" s="24">
        <v>0</v>
      </c>
    </row>
    <row r="1952" spans="1:64" x14ac:dyDescent="0.25">
      <c r="A1952" t="s">
        <v>5128</v>
      </c>
      <c r="B1952">
        <v>23</v>
      </c>
      <c r="C1952">
        <v>4</v>
      </c>
      <c r="D1952">
        <v>2</v>
      </c>
      <c r="E1952" s="24">
        <v>1600000</v>
      </c>
      <c r="F1952" s="24">
        <v>637500</v>
      </c>
      <c r="G1952" s="24">
        <v>640000</v>
      </c>
      <c r="H1952" s="24">
        <v>255000</v>
      </c>
      <c r="I1952" s="24">
        <v>80000</v>
      </c>
      <c r="J1952" s="24">
        <v>31875</v>
      </c>
      <c r="K1952" s="24">
        <v>131089.99598203611</v>
      </c>
      <c r="L1952" s="24">
        <v>28407.222736701835</v>
      </c>
      <c r="M1952" s="24">
        <v>159497.21871873795</v>
      </c>
      <c r="N1952" s="24">
        <v>95502.781281262054</v>
      </c>
      <c r="O1952" s="24">
        <v>123910.00401796389</v>
      </c>
      <c r="P1952" s="24">
        <v>255000</v>
      </c>
      <c r="Q1952" s="24">
        <v>74.574613550348573</v>
      </c>
      <c r="R1952" s="24">
        <v>21.159144150880167</v>
      </c>
      <c r="S1952" s="24">
        <v>95.73375770122874</v>
      </c>
      <c r="T1952" s="24">
        <v>127.5</v>
      </c>
      <c r="U1952" s="24">
        <v>1600000</v>
      </c>
      <c r="V1952" s="24">
        <v>637500</v>
      </c>
      <c r="W1952" s="24">
        <v>640000</v>
      </c>
      <c r="X1952" s="24">
        <v>255000</v>
      </c>
      <c r="Y1952" s="24">
        <v>0</v>
      </c>
      <c r="Z1952" s="24">
        <v>0</v>
      </c>
      <c r="AA1952" s="24">
        <v>131089.99598203611</v>
      </c>
      <c r="AB1952" s="24">
        <v>28407.222736701835</v>
      </c>
      <c r="AC1952" s="24">
        <v>159497.21871873795</v>
      </c>
      <c r="AD1952" s="24">
        <v>95502.781281262054</v>
      </c>
      <c r="AE1952" s="24">
        <v>123910.00401796389</v>
      </c>
      <c r="AF1952" s="24">
        <v>255000</v>
      </c>
      <c r="AG1952" s="24">
        <v>74.574613550348573</v>
      </c>
      <c r="AH1952" s="24">
        <v>21.159144150880167</v>
      </c>
      <c r="AI1952" s="24">
        <v>95.73375770122874</v>
      </c>
      <c r="AJ1952" s="24">
        <v>127.5</v>
      </c>
      <c r="AK1952" s="24">
        <v>0</v>
      </c>
      <c r="AL1952" s="24">
        <v>0</v>
      </c>
      <c r="AM1952" s="24">
        <v>0</v>
      </c>
      <c r="AN1952" s="24">
        <v>0</v>
      </c>
      <c r="AO1952" s="24">
        <v>80000</v>
      </c>
      <c r="AP1952" s="24">
        <v>31875</v>
      </c>
      <c r="AQ1952" s="24">
        <v>0</v>
      </c>
      <c r="AR1952" s="24">
        <v>0</v>
      </c>
      <c r="AS1952" s="24">
        <v>0</v>
      </c>
      <c r="AT1952" s="24">
        <v>0</v>
      </c>
      <c r="AU1952" s="24">
        <v>0</v>
      </c>
      <c r="AV1952" s="24">
        <v>0</v>
      </c>
      <c r="AW1952" s="24">
        <v>0</v>
      </c>
      <c r="AX1952" s="24">
        <v>0</v>
      </c>
      <c r="AY1952" s="24">
        <v>0</v>
      </c>
      <c r="AZ1952" s="24">
        <v>0</v>
      </c>
      <c r="BA1952" s="24">
        <v>31.76624229877126</v>
      </c>
      <c r="BB1952" s="24">
        <v>52.925386449651427</v>
      </c>
      <c r="BC1952" s="24">
        <v>31.76624229877126</v>
      </c>
      <c r="BD1952" s="24">
        <v>52.925386449651427</v>
      </c>
      <c r="BE1952" s="24">
        <v>0</v>
      </c>
      <c r="BF1952" s="24">
        <v>0</v>
      </c>
      <c r="BG1952" s="24">
        <v>1600000</v>
      </c>
      <c r="BH1952" s="24">
        <v>637500</v>
      </c>
      <c r="BI1952" s="24">
        <v>0</v>
      </c>
      <c r="BJ1952" s="24">
        <v>0</v>
      </c>
      <c r="BK1952" s="24">
        <v>0</v>
      </c>
      <c r="BL1952" s="24">
        <v>0</v>
      </c>
    </row>
    <row r="1953" spans="1:64" x14ac:dyDescent="0.25">
      <c r="A1953" t="s">
        <v>5128</v>
      </c>
      <c r="B1953">
        <v>24</v>
      </c>
      <c r="C1953">
        <v>4</v>
      </c>
      <c r="D1953">
        <v>2</v>
      </c>
      <c r="E1953" s="24">
        <v>1600000</v>
      </c>
      <c r="F1953" s="24">
        <v>770833.33333333337</v>
      </c>
      <c r="G1953" s="24">
        <v>640000</v>
      </c>
      <c r="H1953" s="24">
        <v>308333.33333333337</v>
      </c>
      <c r="I1953" s="24">
        <v>80000</v>
      </c>
      <c r="J1953" s="24">
        <v>38541.666666666672</v>
      </c>
      <c r="K1953" s="24">
        <v>169511.40959259716</v>
      </c>
      <c r="L1953" s="24">
        <v>34270.905115899513</v>
      </c>
      <c r="M1953" s="24">
        <v>203782.31470849668</v>
      </c>
      <c r="N1953" s="24">
        <v>104551.01862483658</v>
      </c>
      <c r="O1953" s="24">
        <v>138821.92374073609</v>
      </c>
      <c r="P1953" s="24">
        <v>308333.33333333326</v>
      </c>
      <c r="Q1953" s="24">
        <v>95.716356874940146</v>
      </c>
      <c r="R1953" s="24">
        <v>24.691490810082342</v>
      </c>
      <c r="S1953" s="24">
        <v>120.40784768502249</v>
      </c>
      <c r="T1953" s="24">
        <v>154.16666666666663</v>
      </c>
      <c r="U1953" s="24">
        <v>1600000</v>
      </c>
      <c r="V1953" s="24">
        <v>770833.33333333337</v>
      </c>
      <c r="W1953" s="24">
        <v>640000</v>
      </c>
      <c r="X1953" s="24">
        <v>308333.33333333337</v>
      </c>
      <c r="Y1953" s="24">
        <v>0</v>
      </c>
      <c r="Z1953" s="24">
        <v>0</v>
      </c>
      <c r="AA1953" s="24">
        <v>169511.40959259716</v>
      </c>
      <c r="AB1953" s="24">
        <v>34270.905115899513</v>
      </c>
      <c r="AC1953" s="24">
        <v>203782.31470849668</v>
      </c>
      <c r="AD1953" s="24">
        <v>104551.01862483658</v>
      </c>
      <c r="AE1953" s="24">
        <v>138821.92374073609</v>
      </c>
      <c r="AF1953" s="24">
        <v>308333.33333333326</v>
      </c>
      <c r="AG1953" s="24">
        <v>95.716356874940146</v>
      </c>
      <c r="AH1953" s="24">
        <v>24.691490810082342</v>
      </c>
      <c r="AI1953" s="24">
        <v>120.40784768502249</v>
      </c>
      <c r="AJ1953" s="24">
        <v>154.16666666666663</v>
      </c>
      <c r="AK1953" s="24">
        <v>0</v>
      </c>
      <c r="AL1953" s="24">
        <v>0</v>
      </c>
      <c r="AM1953" s="24">
        <v>0</v>
      </c>
      <c r="AN1953" s="24">
        <v>0</v>
      </c>
      <c r="AO1953" s="24">
        <v>80000</v>
      </c>
      <c r="AP1953" s="24">
        <v>38541.666666666672</v>
      </c>
      <c r="AQ1953" s="24">
        <v>0</v>
      </c>
      <c r="AR1953" s="24">
        <v>0</v>
      </c>
      <c r="AS1953" s="24">
        <v>0</v>
      </c>
      <c r="AT1953" s="24">
        <v>0</v>
      </c>
      <c r="AU1953" s="24">
        <v>0</v>
      </c>
      <c r="AV1953" s="24">
        <v>0</v>
      </c>
      <c r="AW1953" s="24">
        <v>0</v>
      </c>
      <c r="AX1953" s="24">
        <v>0</v>
      </c>
      <c r="AY1953" s="24">
        <v>0</v>
      </c>
      <c r="AZ1953" s="24">
        <v>0</v>
      </c>
      <c r="BA1953" s="24">
        <v>33.75881898164414</v>
      </c>
      <c r="BB1953" s="24">
        <v>58.450309791726482</v>
      </c>
      <c r="BC1953" s="24">
        <v>33.75881898164414</v>
      </c>
      <c r="BD1953" s="24">
        <v>58.450309791726482</v>
      </c>
      <c r="BE1953" s="24">
        <v>0</v>
      </c>
      <c r="BF1953" s="24">
        <v>0</v>
      </c>
      <c r="BG1953" s="24">
        <v>1600000</v>
      </c>
      <c r="BH1953" s="24">
        <v>770833.33333333337</v>
      </c>
      <c r="BI1953" s="24">
        <v>0</v>
      </c>
      <c r="BJ1953" s="24">
        <v>0</v>
      </c>
      <c r="BK1953" s="24">
        <v>0</v>
      </c>
      <c r="BL1953" s="24">
        <v>0</v>
      </c>
    </row>
    <row r="1954" spans="1:64" x14ac:dyDescent="0.25">
      <c r="A1954" t="s">
        <v>5128</v>
      </c>
      <c r="B1954">
        <v>25</v>
      </c>
      <c r="C1954">
        <v>1</v>
      </c>
      <c r="D1954">
        <v>3</v>
      </c>
      <c r="E1954" s="24">
        <v>1920000</v>
      </c>
      <c r="F1954" s="24">
        <v>914027.77777777787</v>
      </c>
      <c r="G1954" s="24">
        <v>768000</v>
      </c>
      <c r="H1954" s="24">
        <v>365611.11111111118</v>
      </c>
      <c r="I1954" s="24">
        <v>96000</v>
      </c>
      <c r="J1954" s="24">
        <v>45701.388888888898</v>
      </c>
      <c r="K1954" s="24">
        <v>211647.82371379039</v>
      </c>
      <c r="L1954" s="24">
        <v>39969.818971403642</v>
      </c>
      <c r="M1954" s="24">
        <v>251617.64268519403</v>
      </c>
      <c r="N1954" s="24">
        <v>113993.46842591721</v>
      </c>
      <c r="O1954" s="24">
        <v>153963.28739732085</v>
      </c>
      <c r="P1954" s="24">
        <v>365611.11111111124</v>
      </c>
      <c r="Q1954" s="24">
        <v>118.67936903299397</v>
      </c>
      <c r="R1954" s="24">
        <v>27.963661688059915</v>
      </c>
      <c r="S1954" s="24">
        <v>146.64303072105389</v>
      </c>
      <c r="T1954" s="24">
        <v>182.80555555555554</v>
      </c>
      <c r="U1954" s="24">
        <v>1920000</v>
      </c>
      <c r="V1954" s="24">
        <v>914027.77777777787</v>
      </c>
      <c r="W1954" s="24">
        <v>768000</v>
      </c>
      <c r="X1954" s="24">
        <v>365611.11111111118</v>
      </c>
      <c r="Y1954" s="24">
        <v>0</v>
      </c>
      <c r="Z1954" s="24">
        <v>0</v>
      </c>
      <c r="AA1954" s="24">
        <v>211647.82371379039</v>
      </c>
      <c r="AB1954" s="24">
        <v>39969.818971403642</v>
      </c>
      <c r="AC1954" s="24">
        <v>251617.64268519403</v>
      </c>
      <c r="AD1954" s="24">
        <v>113993.46842591721</v>
      </c>
      <c r="AE1954" s="24">
        <v>153963.28739732085</v>
      </c>
      <c r="AF1954" s="24">
        <v>365611.11111111124</v>
      </c>
      <c r="AG1954" s="24">
        <v>118.67936903299397</v>
      </c>
      <c r="AH1954" s="24">
        <v>27.963661688059915</v>
      </c>
      <c r="AI1954" s="24">
        <v>146.64303072105389</v>
      </c>
      <c r="AJ1954" s="24">
        <v>182.80555555555554</v>
      </c>
      <c r="AK1954" s="24">
        <v>0</v>
      </c>
      <c r="AL1954" s="24">
        <v>0</v>
      </c>
      <c r="AM1954" s="24">
        <v>0</v>
      </c>
      <c r="AN1954" s="24">
        <v>0</v>
      </c>
      <c r="AO1954" s="24">
        <v>96000</v>
      </c>
      <c r="AP1954" s="24">
        <v>45701.388888888898</v>
      </c>
      <c r="AQ1954" s="24">
        <v>0</v>
      </c>
      <c r="AR1954" s="24">
        <v>0</v>
      </c>
      <c r="AS1954" s="24">
        <v>0</v>
      </c>
      <c r="AT1954" s="24">
        <v>0</v>
      </c>
      <c r="AU1954" s="24">
        <v>0</v>
      </c>
      <c r="AV1954" s="24">
        <v>0</v>
      </c>
      <c r="AW1954" s="24">
        <v>0</v>
      </c>
      <c r="AX1954" s="24">
        <v>0</v>
      </c>
      <c r="AY1954" s="24">
        <v>0</v>
      </c>
      <c r="AZ1954" s="24">
        <v>0</v>
      </c>
      <c r="BA1954" s="24">
        <v>36.162524834501653</v>
      </c>
      <c r="BB1954" s="24">
        <v>64.126186522561568</v>
      </c>
      <c r="BC1954" s="24">
        <v>36.162524834501653</v>
      </c>
      <c r="BD1954" s="24">
        <v>64.126186522561568</v>
      </c>
      <c r="BE1954" s="24">
        <v>0</v>
      </c>
      <c r="BF1954" s="24">
        <v>0</v>
      </c>
      <c r="BG1954" s="24">
        <v>1920000</v>
      </c>
      <c r="BH1954" s="24">
        <v>914027.77777777787</v>
      </c>
      <c r="BI1954" s="24">
        <v>0</v>
      </c>
      <c r="BJ1954" s="24">
        <v>0</v>
      </c>
      <c r="BK1954" s="24">
        <v>0</v>
      </c>
      <c r="BL1954" s="24">
        <v>0</v>
      </c>
    </row>
    <row r="1955" spans="1:64" x14ac:dyDescent="0.25">
      <c r="A1955" t="s">
        <v>5128</v>
      </c>
      <c r="B1955">
        <v>26</v>
      </c>
      <c r="C1955">
        <v>1</v>
      </c>
      <c r="D1955">
        <v>3</v>
      </c>
      <c r="E1955" s="24">
        <v>1920000</v>
      </c>
      <c r="F1955" s="24">
        <v>1067083.3333333333</v>
      </c>
      <c r="G1955" s="24">
        <v>768000</v>
      </c>
      <c r="H1955" s="24">
        <v>426833.33333333331</v>
      </c>
      <c r="I1955" s="24">
        <v>96000</v>
      </c>
      <c r="J1955" s="24">
        <v>53354.166666666664</v>
      </c>
      <c r="K1955" s="24">
        <v>257637.70038714469</v>
      </c>
      <c r="L1955" s="24">
        <v>45609.222313837381</v>
      </c>
      <c r="M1955" s="24">
        <v>303246.92270098208</v>
      </c>
      <c r="N1955" s="24">
        <v>123586.41063235118</v>
      </c>
      <c r="O1955" s="24">
        <v>169195.63294618856</v>
      </c>
      <c r="P1955" s="24">
        <v>426833.33333333326</v>
      </c>
      <c r="Q1955" s="24">
        <v>143.56075018096766</v>
      </c>
      <c r="R1955" s="24">
        <v>31.125833659662533</v>
      </c>
      <c r="S1955" s="24">
        <v>174.68658384063019</v>
      </c>
      <c r="T1955" s="24">
        <v>213.41666666666663</v>
      </c>
      <c r="U1955" s="24">
        <v>1920000</v>
      </c>
      <c r="V1955" s="24">
        <v>1067083.3333333333</v>
      </c>
      <c r="W1955" s="24">
        <v>768000</v>
      </c>
      <c r="X1955" s="24">
        <v>426833.33333333331</v>
      </c>
      <c r="Y1955" s="24">
        <v>0</v>
      </c>
      <c r="Z1955" s="24">
        <v>0</v>
      </c>
      <c r="AA1955" s="24">
        <v>257637.70038714469</v>
      </c>
      <c r="AB1955" s="24">
        <v>45609.222313837381</v>
      </c>
      <c r="AC1955" s="24">
        <v>303246.92270098208</v>
      </c>
      <c r="AD1955" s="24">
        <v>123586.41063235118</v>
      </c>
      <c r="AE1955" s="24">
        <v>169195.63294618856</v>
      </c>
      <c r="AF1955" s="24">
        <v>426833.33333333326</v>
      </c>
      <c r="AG1955" s="24">
        <v>143.56075018096766</v>
      </c>
      <c r="AH1955" s="24">
        <v>31.125833659662533</v>
      </c>
      <c r="AI1955" s="24">
        <v>174.68658384063019</v>
      </c>
      <c r="AJ1955" s="24">
        <v>213.41666666666663</v>
      </c>
      <c r="AK1955" s="24">
        <v>0</v>
      </c>
      <c r="AL1955" s="24">
        <v>0</v>
      </c>
      <c r="AM1955" s="24">
        <v>0</v>
      </c>
      <c r="AN1955" s="24">
        <v>0</v>
      </c>
      <c r="AO1955" s="24">
        <v>96000</v>
      </c>
      <c r="AP1955" s="24">
        <v>53354.166666666664</v>
      </c>
      <c r="AQ1955" s="24">
        <v>0</v>
      </c>
      <c r="AR1955" s="24">
        <v>0</v>
      </c>
      <c r="AS1955" s="24">
        <v>0</v>
      </c>
      <c r="AT1955" s="24">
        <v>0</v>
      </c>
      <c r="AU1955" s="24">
        <v>0</v>
      </c>
      <c r="AV1955" s="24">
        <v>0</v>
      </c>
      <c r="AW1955" s="24">
        <v>0</v>
      </c>
      <c r="AX1955" s="24">
        <v>0</v>
      </c>
      <c r="AY1955" s="24">
        <v>0</v>
      </c>
      <c r="AZ1955" s="24">
        <v>0</v>
      </c>
      <c r="BA1955" s="24">
        <v>38.730082826036437</v>
      </c>
      <c r="BB1955" s="24">
        <v>69.85591648569897</v>
      </c>
      <c r="BC1955" s="24">
        <v>38.730082826036437</v>
      </c>
      <c r="BD1955" s="24">
        <v>69.85591648569897</v>
      </c>
      <c r="BE1955" s="24">
        <v>0</v>
      </c>
      <c r="BF1955" s="24">
        <v>0</v>
      </c>
      <c r="BG1955" s="24">
        <v>1920000</v>
      </c>
      <c r="BH1955" s="24">
        <v>1067083.3333333333</v>
      </c>
      <c r="BI1955" s="24">
        <v>0</v>
      </c>
      <c r="BJ1955" s="24">
        <v>0</v>
      </c>
      <c r="BK1955" s="24">
        <v>0</v>
      </c>
      <c r="BL1955" s="24">
        <v>0</v>
      </c>
    </row>
    <row r="1956" spans="1:64" x14ac:dyDescent="0.25">
      <c r="A1956" t="s">
        <v>5128</v>
      </c>
      <c r="B1956">
        <v>27</v>
      </c>
      <c r="C1956">
        <v>1</v>
      </c>
      <c r="D1956">
        <v>3</v>
      </c>
      <c r="E1956" s="24">
        <v>1920000</v>
      </c>
      <c r="F1956" s="24">
        <v>1220138.888888889</v>
      </c>
      <c r="G1956" s="24">
        <v>768000</v>
      </c>
      <c r="H1956" s="24">
        <v>488055.55555555562</v>
      </c>
      <c r="I1956" s="24">
        <v>96000</v>
      </c>
      <c r="J1956" s="24">
        <v>61006.944444444453</v>
      </c>
      <c r="K1956" s="24">
        <v>306771.78132587392</v>
      </c>
      <c r="L1956" s="24">
        <v>50940.977840292966</v>
      </c>
      <c r="M1956" s="24">
        <v>357712.75916616688</v>
      </c>
      <c r="N1956" s="24">
        <v>130342.79638938862</v>
      </c>
      <c r="O1956" s="24">
        <v>181283.77422968158</v>
      </c>
      <c r="P1956" s="24">
        <v>488055.5555555555</v>
      </c>
      <c r="Q1956" s="24">
        <v>169.92904384729763</v>
      </c>
      <c r="R1956" s="24">
        <v>33.946321587332591</v>
      </c>
      <c r="S1956" s="24">
        <v>203.87536543463023</v>
      </c>
      <c r="T1956" s="24">
        <v>244.02777777777783</v>
      </c>
      <c r="U1956" s="24">
        <v>1920000</v>
      </c>
      <c r="V1956" s="24">
        <v>1220138.888888889</v>
      </c>
      <c r="W1956" s="24">
        <v>768000</v>
      </c>
      <c r="X1956" s="24">
        <v>488055.55555555562</v>
      </c>
      <c r="Y1956" s="24">
        <v>0</v>
      </c>
      <c r="Z1956" s="24">
        <v>0</v>
      </c>
      <c r="AA1956" s="24">
        <v>306771.78132587392</v>
      </c>
      <c r="AB1956" s="24">
        <v>50940.977840292966</v>
      </c>
      <c r="AC1956" s="24">
        <v>357712.75916616688</v>
      </c>
      <c r="AD1956" s="24">
        <v>130342.79638938862</v>
      </c>
      <c r="AE1956" s="24">
        <v>181283.77422968158</v>
      </c>
      <c r="AF1956" s="24">
        <v>488055.5555555555</v>
      </c>
      <c r="AG1956" s="24">
        <v>169.92904384729763</v>
      </c>
      <c r="AH1956" s="24">
        <v>33.946321587332591</v>
      </c>
      <c r="AI1956" s="24">
        <v>203.87536543463023</v>
      </c>
      <c r="AJ1956" s="24">
        <v>244.02777777777783</v>
      </c>
      <c r="AK1956" s="24">
        <v>0</v>
      </c>
      <c r="AL1956" s="24">
        <v>0</v>
      </c>
      <c r="AM1956" s="24">
        <v>0</v>
      </c>
      <c r="AN1956" s="24">
        <v>0</v>
      </c>
      <c r="AO1956" s="24">
        <v>96000</v>
      </c>
      <c r="AP1956" s="24">
        <v>61006.944444444453</v>
      </c>
      <c r="AQ1956" s="24">
        <v>0</v>
      </c>
      <c r="AR1956" s="24">
        <v>0</v>
      </c>
      <c r="AS1956" s="24">
        <v>0</v>
      </c>
      <c r="AT1956" s="24">
        <v>0</v>
      </c>
      <c r="AU1956" s="24">
        <v>0</v>
      </c>
      <c r="AV1956" s="24">
        <v>0</v>
      </c>
      <c r="AW1956" s="24">
        <v>0</v>
      </c>
      <c r="AX1956" s="24">
        <v>0</v>
      </c>
      <c r="AY1956" s="24">
        <v>0</v>
      </c>
      <c r="AZ1956" s="24">
        <v>0</v>
      </c>
      <c r="BA1956" s="24">
        <v>40.152412343147603</v>
      </c>
      <c r="BB1956" s="24">
        <v>74.098733930480194</v>
      </c>
      <c r="BC1956" s="24">
        <v>40.152412343147603</v>
      </c>
      <c r="BD1956" s="24">
        <v>74.098733930480194</v>
      </c>
      <c r="BE1956" s="24">
        <v>0</v>
      </c>
      <c r="BF1956" s="24">
        <v>0</v>
      </c>
      <c r="BG1956" s="24">
        <v>1920000</v>
      </c>
      <c r="BH1956" s="24">
        <v>1220138.888888889</v>
      </c>
      <c r="BI1956" s="24">
        <v>0</v>
      </c>
      <c r="BJ1956" s="24">
        <v>0</v>
      </c>
      <c r="BK1956" s="24">
        <v>0</v>
      </c>
      <c r="BL1956" s="24">
        <v>0</v>
      </c>
    </row>
    <row r="1957" spans="1:64" x14ac:dyDescent="0.25">
      <c r="A1957" t="s">
        <v>5128</v>
      </c>
      <c r="B1957">
        <v>28</v>
      </c>
      <c r="C1957">
        <v>2</v>
      </c>
      <c r="D1957">
        <v>3</v>
      </c>
      <c r="E1957" s="24">
        <v>2304000</v>
      </c>
      <c r="F1957" s="24">
        <v>1378777.7777777778</v>
      </c>
      <c r="G1957" s="24">
        <v>921600</v>
      </c>
      <c r="H1957" s="24">
        <v>551511.11111111112</v>
      </c>
      <c r="I1957" s="24">
        <v>115200</v>
      </c>
      <c r="J1957" s="24">
        <v>68938.888888888891</v>
      </c>
      <c r="K1957" s="24">
        <v>358672.37767519173</v>
      </c>
      <c r="L1957" s="24">
        <v>55950.867359725293</v>
      </c>
      <c r="M1957" s="24">
        <v>414623.24503491702</v>
      </c>
      <c r="N1957" s="24">
        <v>136887.86607619398</v>
      </c>
      <c r="O1957" s="24">
        <v>192838.73343591928</v>
      </c>
      <c r="P1957" s="24">
        <v>551511.11111111101</v>
      </c>
      <c r="Q1957" s="24">
        <v>197.58592817670024</v>
      </c>
      <c r="R1957" s="24">
        <v>36.486791800193373</v>
      </c>
      <c r="S1957" s="24">
        <v>234.07271997689361</v>
      </c>
      <c r="T1957" s="24">
        <v>275.75555555555547</v>
      </c>
      <c r="U1957" s="24">
        <v>2304000</v>
      </c>
      <c r="V1957" s="24">
        <v>1378777.7777777778</v>
      </c>
      <c r="W1957" s="24">
        <v>921600</v>
      </c>
      <c r="X1957" s="24">
        <v>551511.11111111112</v>
      </c>
      <c r="Y1957" s="24">
        <v>0</v>
      </c>
      <c r="Z1957" s="24">
        <v>0</v>
      </c>
      <c r="AA1957" s="24">
        <v>358672.37767519173</v>
      </c>
      <c r="AB1957" s="24">
        <v>55950.867359725293</v>
      </c>
      <c r="AC1957" s="24">
        <v>414623.24503491702</v>
      </c>
      <c r="AD1957" s="24">
        <v>136887.86607619398</v>
      </c>
      <c r="AE1957" s="24">
        <v>192838.73343591928</v>
      </c>
      <c r="AF1957" s="24">
        <v>551511.11111111101</v>
      </c>
      <c r="AG1957" s="24">
        <v>197.58592817670024</v>
      </c>
      <c r="AH1957" s="24">
        <v>36.486791800193373</v>
      </c>
      <c r="AI1957" s="24">
        <v>234.07271997689361</v>
      </c>
      <c r="AJ1957" s="24">
        <v>275.75555555555547</v>
      </c>
      <c r="AK1957" s="24">
        <v>0</v>
      </c>
      <c r="AL1957" s="24">
        <v>0</v>
      </c>
      <c r="AM1957" s="24">
        <v>0</v>
      </c>
      <c r="AN1957" s="24">
        <v>0</v>
      </c>
      <c r="AO1957" s="24">
        <v>115200</v>
      </c>
      <c r="AP1957" s="24">
        <v>68938.888888888891</v>
      </c>
      <c r="AQ1957" s="24">
        <v>0</v>
      </c>
      <c r="AR1957" s="24">
        <v>0</v>
      </c>
      <c r="AS1957" s="24">
        <v>0</v>
      </c>
      <c r="AT1957" s="24">
        <v>0</v>
      </c>
      <c r="AU1957" s="24">
        <v>0</v>
      </c>
      <c r="AV1957" s="24">
        <v>0</v>
      </c>
      <c r="AW1957" s="24">
        <v>0</v>
      </c>
      <c r="AX1957" s="24">
        <v>0</v>
      </c>
      <c r="AY1957" s="24">
        <v>0</v>
      </c>
      <c r="AZ1957" s="24">
        <v>0</v>
      </c>
      <c r="BA1957" s="24">
        <v>41.682835578661866</v>
      </c>
      <c r="BB1957" s="24">
        <v>78.169627378855239</v>
      </c>
      <c r="BC1957" s="24">
        <v>41.682835578661866</v>
      </c>
      <c r="BD1957" s="24">
        <v>78.169627378855239</v>
      </c>
      <c r="BE1957" s="24">
        <v>0</v>
      </c>
      <c r="BF1957" s="24">
        <v>0</v>
      </c>
      <c r="BG1957" s="24">
        <v>2304000</v>
      </c>
      <c r="BH1957" s="24">
        <v>1378777.7777777778</v>
      </c>
      <c r="BI1957" s="24">
        <v>0</v>
      </c>
      <c r="BJ1957" s="24">
        <v>0</v>
      </c>
      <c r="BK1957" s="24">
        <v>0</v>
      </c>
      <c r="BL1957" s="24">
        <v>0</v>
      </c>
    </row>
    <row r="1958" spans="1:64" x14ac:dyDescent="0.25">
      <c r="A1958" t="s">
        <v>5128</v>
      </c>
      <c r="B1958">
        <v>29</v>
      </c>
      <c r="C1958">
        <v>2</v>
      </c>
      <c r="D1958">
        <v>3</v>
      </c>
      <c r="E1958" s="24">
        <v>2304000</v>
      </c>
      <c r="F1958" s="24">
        <v>1543000</v>
      </c>
      <c r="G1958" s="24">
        <v>921600</v>
      </c>
      <c r="H1958" s="24">
        <v>617200</v>
      </c>
      <c r="I1958" s="24">
        <v>115200</v>
      </c>
      <c r="J1958" s="24">
        <v>77150</v>
      </c>
      <c r="K1958" s="24">
        <v>413277.55853802105</v>
      </c>
      <c r="L1958" s="24">
        <v>60707.559160739649</v>
      </c>
      <c r="M1958" s="24">
        <v>473985.1176987607</v>
      </c>
      <c r="N1958" s="24">
        <v>143214.8823012393</v>
      </c>
      <c r="O1958" s="24">
        <v>203922.44146197895</v>
      </c>
      <c r="P1958" s="24">
        <v>617200</v>
      </c>
      <c r="Q1958" s="24">
        <v>226.51828552914378</v>
      </c>
      <c r="R1958" s="24">
        <v>38.843087353560691</v>
      </c>
      <c r="S1958" s="24">
        <v>265.36137288270447</v>
      </c>
      <c r="T1958" s="24">
        <v>308.59999999999991</v>
      </c>
      <c r="U1958" s="24">
        <v>2304000</v>
      </c>
      <c r="V1958" s="24">
        <v>1543000</v>
      </c>
      <c r="W1958" s="24">
        <v>921600</v>
      </c>
      <c r="X1958" s="24">
        <v>617200</v>
      </c>
      <c r="Y1958" s="24">
        <v>0</v>
      </c>
      <c r="Z1958" s="24">
        <v>0</v>
      </c>
      <c r="AA1958" s="24">
        <v>413277.55853802105</v>
      </c>
      <c r="AB1958" s="24">
        <v>60707.559160739649</v>
      </c>
      <c r="AC1958" s="24">
        <v>473985.1176987607</v>
      </c>
      <c r="AD1958" s="24">
        <v>143214.8823012393</v>
      </c>
      <c r="AE1958" s="24">
        <v>203922.44146197895</v>
      </c>
      <c r="AF1958" s="24">
        <v>617200</v>
      </c>
      <c r="AG1958" s="24">
        <v>226.51828552914378</v>
      </c>
      <c r="AH1958" s="24">
        <v>38.843087353560691</v>
      </c>
      <c r="AI1958" s="24">
        <v>265.36137288270447</v>
      </c>
      <c r="AJ1958" s="24">
        <v>308.59999999999991</v>
      </c>
      <c r="AK1958" s="24">
        <v>0</v>
      </c>
      <c r="AL1958" s="24">
        <v>0</v>
      </c>
      <c r="AM1958" s="24">
        <v>0</v>
      </c>
      <c r="AN1958" s="24">
        <v>0</v>
      </c>
      <c r="AO1958" s="24">
        <v>115200</v>
      </c>
      <c r="AP1958" s="24">
        <v>77150</v>
      </c>
      <c r="AQ1958" s="24">
        <v>0</v>
      </c>
      <c r="AR1958" s="24">
        <v>0</v>
      </c>
      <c r="AS1958" s="24">
        <v>0</v>
      </c>
      <c r="AT1958" s="24">
        <v>0</v>
      </c>
      <c r="AU1958" s="24">
        <v>0</v>
      </c>
      <c r="AV1958" s="24">
        <v>0</v>
      </c>
      <c r="AW1958" s="24">
        <v>0</v>
      </c>
      <c r="AX1958" s="24">
        <v>0</v>
      </c>
      <c r="AY1958" s="24">
        <v>0</v>
      </c>
      <c r="AZ1958" s="24">
        <v>0</v>
      </c>
      <c r="BA1958" s="24">
        <v>43.238627117295437</v>
      </c>
      <c r="BB1958" s="24">
        <v>82.081714470856127</v>
      </c>
      <c r="BC1958" s="24">
        <v>43.238627117295437</v>
      </c>
      <c r="BD1958" s="24">
        <v>82.081714470856127</v>
      </c>
      <c r="BE1958" s="24">
        <v>0</v>
      </c>
      <c r="BF1958" s="24">
        <v>0</v>
      </c>
      <c r="BG1958" s="24">
        <v>2304000</v>
      </c>
      <c r="BH1958" s="24">
        <v>1543000</v>
      </c>
      <c r="BI1958" s="24">
        <v>0</v>
      </c>
      <c r="BJ1958" s="24">
        <v>0</v>
      </c>
      <c r="BK1958" s="24">
        <v>0</v>
      </c>
      <c r="BL1958" s="24">
        <v>0</v>
      </c>
    </row>
    <row r="1959" spans="1:64" x14ac:dyDescent="0.25">
      <c r="A1959" t="s">
        <v>5128</v>
      </c>
      <c r="B1959">
        <v>30</v>
      </c>
      <c r="C1959">
        <v>2</v>
      </c>
      <c r="D1959">
        <v>3</v>
      </c>
      <c r="E1959" s="24">
        <v>2304000</v>
      </c>
      <c r="F1959" s="24">
        <v>1707222.2222222222</v>
      </c>
      <c r="G1959" s="24">
        <v>921600</v>
      </c>
      <c r="H1959" s="24">
        <v>682888.88888888899</v>
      </c>
      <c r="I1959" s="24">
        <v>115200</v>
      </c>
      <c r="J1959" s="24">
        <v>85361.111111111124</v>
      </c>
      <c r="K1959" s="24">
        <v>470082.63100176444</v>
      </c>
      <c r="L1959" s="24">
        <v>65089.159951299429</v>
      </c>
      <c r="M1959" s="24">
        <v>535171.79095306387</v>
      </c>
      <c r="N1959" s="24">
        <v>147717.09793582512</v>
      </c>
      <c r="O1959" s="24">
        <v>212806.25788712455</v>
      </c>
      <c r="P1959" s="24">
        <v>682888.88888888899</v>
      </c>
      <c r="Q1959" s="24">
        <v>256.43545012908066</v>
      </c>
      <c r="R1959" s="24">
        <v>40.90179838549443</v>
      </c>
      <c r="S1959" s="24">
        <v>297.33724851457509</v>
      </c>
      <c r="T1959" s="24">
        <v>341.44444444444434</v>
      </c>
      <c r="U1959" s="24">
        <v>2304000</v>
      </c>
      <c r="V1959" s="24">
        <v>1707222.2222222222</v>
      </c>
      <c r="W1959" s="24">
        <v>921600</v>
      </c>
      <c r="X1959" s="24">
        <v>682888.88888888899</v>
      </c>
      <c r="Y1959" s="24">
        <v>0</v>
      </c>
      <c r="Z1959" s="24">
        <v>0</v>
      </c>
      <c r="AA1959" s="24">
        <v>470082.63100176444</v>
      </c>
      <c r="AB1959" s="24">
        <v>65089.159951299429</v>
      </c>
      <c r="AC1959" s="24">
        <v>535171.79095306387</v>
      </c>
      <c r="AD1959" s="24">
        <v>147717.09793582512</v>
      </c>
      <c r="AE1959" s="24">
        <v>212806.25788712455</v>
      </c>
      <c r="AF1959" s="24">
        <v>682888.88888888899</v>
      </c>
      <c r="AG1959" s="24">
        <v>256.43545012908066</v>
      </c>
      <c r="AH1959" s="24">
        <v>40.90179838549443</v>
      </c>
      <c r="AI1959" s="24">
        <v>297.33724851457509</v>
      </c>
      <c r="AJ1959" s="24">
        <v>341.44444444444434</v>
      </c>
      <c r="AK1959" s="24">
        <v>0</v>
      </c>
      <c r="AL1959" s="24">
        <v>0</v>
      </c>
      <c r="AM1959" s="24">
        <v>0</v>
      </c>
      <c r="AN1959" s="24">
        <v>0</v>
      </c>
      <c r="AO1959" s="24">
        <v>115200</v>
      </c>
      <c r="AP1959" s="24">
        <v>85361.111111111124</v>
      </c>
      <c r="AQ1959" s="24">
        <v>0</v>
      </c>
      <c r="AR1959" s="24">
        <v>0</v>
      </c>
      <c r="AS1959" s="24">
        <v>0</v>
      </c>
      <c r="AT1959" s="24">
        <v>0</v>
      </c>
      <c r="AU1959" s="24">
        <v>0</v>
      </c>
      <c r="AV1959" s="24">
        <v>0</v>
      </c>
      <c r="AW1959" s="24">
        <v>0</v>
      </c>
      <c r="AX1959" s="24">
        <v>0</v>
      </c>
      <c r="AY1959" s="24">
        <v>0</v>
      </c>
      <c r="AZ1959" s="24">
        <v>0</v>
      </c>
      <c r="BA1959" s="24">
        <v>44.107195929869249</v>
      </c>
      <c r="BB1959" s="24">
        <v>85.00899431536368</v>
      </c>
      <c r="BC1959" s="24">
        <v>44.107195929869249</v>
      </c>
      <c r="BD1959" s="24">
        <v>85.00899431536368</v>
      </c>
      <c r="BE1959" s="24">
        <v>0</v>
      </c>
      <c r="BF1959" s="24">
        <v>0</v>
      </c>
      <c r="BG1959" s="24">
        <v>2304000</v>
      </c>
      <c r="BH1959" s="24">
        <v>1707222.2222222222</v>
      </c>
      <c r="BI1959" s="24">
        <v>0</v>
      </c>
      <c r="BJ1959" s="24">
        <v>0</v>
      </c>
      <c r="BK1959" s="24">
        <v>0</v>
      </c>
      <c r="BL1959" s="24">
        <v>0</v>
      </c>
    </row>
    <row r="1960" spans="1:64" x14ac:dyDescent="0.25">
      <c r="A1960" t="s">
        <v>5128</v>
      </c>
      <c r="B1960">
        <v>31</v>
      </c>
      <c r="C1960">
        <v>3</v>
      </c>
      <c r="D1960">
        <v>3</v>
      </c>
      <c r="E1960" s="24">
        <v>2764800</v>
      </c>
      <c r="F1960" s="24">
        <v>1848977.7777777778</v>
      </c>
      <c r="G1960" s="24">
        <v>1105920</v>
      </c>
      <c r="H1960" s="24">
        <v>739591.11111111112</v>
      </c>
      <c r="I1960" s="24">
        <v>138240</v>
      </c>
      <c r="J1960" s="24">
        <v>92448.888888888891</v>
      </c>
      <c r="K1960" s="24">
        <v>526831.74643219775</v>
      </c>
      <c r="L1960" s="24">
        <v>68365.228398125153</v>
      </c>
      <c r="M1960" s="24">
        <v>595196.9748303229</v>
      </c>
      <c r="N1960" s="24">
        <v>144394.13628078811</v>
      </c>
      <c r="O1960" s="24">
        <v>212759.36467891326</v>
      </c>
      <c r="P1960" s="24">
        <v>739591.11111111101</v>
      </c>
      <c r="Q1960" s="24">
        <v>285.98643780930365</v>
      </c>
      <c r="R1960" s="24">
        <v>41.972025425736547</v>
      </c>
      <c r="S1960" s="24">
        <v>327.9584632350402</v>
      </c>
      <c r="T1960" s="24">
        <v>369.79555555555544</v>
      </c>
      <c r="U1960" s="24">
        <v>2764800</v>
      </c>
      <c r="V1960" s="24">
        <v>1848977.7777777778</v>
      </c>
      <c r="W1960" s="24">
        <v>1105920</v>
      </c>
      <c r="X1960" s="24">
        <v>739591.11111111112</v>
      </c>
      <c r="Y1960" s="24">
        <v>0</v>
      </c>
      <c r="Z1960" s="24">
        <v>0</v>
      </c>
      <c r="AA1960" s="24">
        <v>526831.74643219775</v>
      </c>
      <c r="AB1960" s="24">
        <v>68365.228398125153</v>
      </c>
      <c r="AC1960" s="24">
        <v>595196.9748303229</v>
      </c>
      <c r="AD1960" s="24">
        <v>144394.13628078811</v>
      </c>
      <c r="AE1960" s="24">
        <v>212759.36467891326</v>
      </c>
      <c r="AF1960" s="24">
        <v>739591.11111111101</v>
      </c>
      <c r="AG1960" s="24">
        <v>285.98643780930365</v>
      </c>
      <c r="AH1960" s="24">
        <v>41.972025425736547</v>
      </c>
      <c r="AI1960" s="24">
        <v>327.9584632350402</v>
      </c>
      <c r="AJ1960" s="24">
        <v>369.79555555555544</v>
      </c>
      <c r="AK1960" s="24">
        <v>0</v>
      </c>
      <c r="AL1960" s="24">
        <v>0</v>
      </c>
      <c r="AM1960" s="24">
        <v>0</v>
      </c>
      <c r="AN1960" s="24">
        <v>0</v>
      </c>
      <c r="AO1960" s="24">
        <v>138240</v>
      </c>
      <c r="AP1960" s="24">
        <v>92448.888888888891</v>
      </c>
      <c r="AQ1960" s="24">
        <v>0</v>
      </c>
      <c r="AR1960" s="24">
        <v>0</v>
      </c>
      <c r="AS1960" s="24">
        <v>0</v>
      </c>
      <c r="AT1960" s="24">
        <v>0</v>
      </c>
      <c r="AU1960" s="24">
        <v>0</v>
      </c>
      <c r="AV1960" s="24">
        <v>0</v>
      </c>
      <c r="AW1960" s="24">
        <v>0</v>
      </c>
      <c r="AX1960" s="24">
        <v>0</v>
      </c>
      <c r="AY1960" s="24">
        <v>0</v>
      </c>
      <c r="AZ1960" s="24">
        <v>0</v>
      </c>
      <c r="BA1960" s="24">
        <v>41.837092320515239</v>
      </c>
      <c r="BB1960" s="24">
        <v>83.809117746251786</v>
      </c>
      <c r="BC1960" s="24">
        <v>41.837092320515239</v>
      </c>
      <c r="BD1960" s="24">
        <v>83.809117746251786</v>
      </c>
      <c r="BE1960" s="24">
        <v>0</v>
      </c>
      <c r="BF1960" s="24">
        <v>0</v>
      </c>
      <c r="BG1960" s="24">
        <v>2764800</v>
      </c>
      <c r="BH1960" s="24">
        <v>1848977.7777777778</v>
      </c>
      <c r="BI1960" s="24">
        <v>0</v>
      </c>
      <c r="BJ1960" s="24">
        <v>0</v>
      </c>
      <c r="BK1960" s="24">
        <v>0</v>
      </c>
      <c r="BL1960" s="24">
        <v>0</v>
      </c>
    </row>
    <row r="1961" spans="1:64" x14ac:dyDescent="0.25">
      <c r="A1961" t="s">
        <v>5128</v>
      </c>
      <c r="B1961">
        <v>32</v>
      </c>
      <c r="C1961">
        <v>3</v>
      </c>
      <c r="D1961">
        <v>3</v>
      </c>
      <c r="E1961" s="24">
        <v>2764800</v>
      </c>
      <c r="F1961" s="24">
        <v>1968266.6666666665</v>
      </c>
      <c r="G1961" s="24">
        <v>1105920</v>
      </c>
      <c r="H1961" s="24">
        <v>787306.66666666663</v>
      </c>
      <c r="I1961" s="24">
        <v>138240</v>
      </c>
      <c r="J1961" s="24">
        <v>98413.333333333328</v>
      </c>
      <c r="K1961" s="24">
        <v>581283.78839778481</v>
      </c>
      <c r="L1961" s="24">
        <v>70094.631756682415</v>
      </c>
      <c r="M1961" s="24">
        <v>651378.42015446723</v>
      </c>
      <c r="N1961" s="24">
        <v>135928.24651219975</v>
      </c>
      <c r="O1961" s="24">
        <v>206022.87826888217</v>
      </c>
      <c r="P1961" s="24">
        <v>787306.66666666698</v>
      </c>
      <c r="Q1961" s="24">
        <v>313.90644344203793</v>
      </c>
      <c r="R1961" s="24">
        <v>41.799310387940295</v>
      </c>
      <c r="S1961" s="24">
        <v>355.70575382997822</v>
      </c>
      <c r="T1961" s="24">
        <v>393.65333333333319</v>
      </c>
      <c r="U1961" s="24">
        <v>2764800</v>
      </c>
      <c r="V1961" s="24">
        <v>1968266.6666666665</v>
      </c>
      <c r="W1961" s="24">
        <v>1105920</v>
      </c>
      <c r="X1961" s="24">
        <v>787306.66666666663</v>
      </c>
      <c r="Y1961" s="24">
        <v>0</v>
      </c>
      <c r="Z1961" s="24">
        <v>0</v>
      </c>
      <c r="AA1961" s="24">
        <v>581283.78839778481</v>
      </c>
      <c r="AB1961" s="24">
        <v>70094.631756682415</v>
      </c>
      <c r="AC1961" s="24">
        <v>651378.42015446723</v>
      </c>
      <c r="AD1961" s="24">
        <v>135928.24651219975</v>
      </c>
      <c r="AE1961" s="24">
        <v>206022.87826888217</v>
      </c>
      <c r="AF1961" s="24">
        <v>787306.66666666698</v>
      </c>
      <c r="AG1961" s="24">
        <v>313.90644344203793</v>
      </c>
      <c r="AH1961" s="24">
        <v>41.799310387940295</v>
      </c>
      <c r="AI1961" s="24">
        <v>355.70575382997822</v>
      </c>
      <c r="AJ1961" s="24">
        <v>393.65333333333319</v>
      </c>
      <c r="AK1961" s="24">
        <v>0</v>
      </c>
      <c r="AL1961" s="24">
        <v>0</v>
      </c>
      <c r="AM1961" s="24">
        <v>0</v>
      </c>
      <c r="AN1961" s="24">
        <v>0</v>
      </c>
      <c r="AO1961" s="24">
        <v>138240</v>
      </c>
      <c r="AP1961" s="24">
        <v>98413.333333333328</v>
      </c>
      <c r="AQ1961" s="24">
        <v>0</v>
      </c>
      <c r="AR1961" s="24">
        <v>0</v>
      </c>
      <c r="AS1961" s="24">
        <v>0</v>
      </c>
      <c r="AT1961" s="24">
        <v>0</v>
      </c>
      <c r="AU1961" s="24">
        <v>0</v>
      </c>
      <c r="AV1961" s="24">
        <v>0</v>
      </c>
      <c r="AW1961" s="24">
        <v>0</v>
      </c>
      <c r="AX1961" s="24">
        <v>0</v>
      </c>
      <c r="AY1961" s="24">
        <v>0</v>
      </c>
      <c r="AZ1961" s="24">
        <v>0</v>
      </c>
      <c r="BA1961" s="24">
        <v>37.947579503354973</v>
      </c>
      <c r="BB1961" s="24">
        <v>79.746889891295268</v>
      </c>
      <c r="BC1961" s="24">
        <v>37.947579503354973</v>
      </c>
      <c r="BD1961" s="24">
        <v>79.746889891295268</v>
      </c>
      <c r="BE1961" s="24">
        <v>0</v>
      </c>
      <c r="BF1961" s="24">
        <v>0</v>
      </c>
      <c r="BG1961" s="24">
        <v>2764800</v>
      </c>
      <c r="BH1961" s="24">
        <v>1968266.6666666665</v>
      </c>
      <c r="BI1961" s="24">
        <v>0</v>
      </c>
      <c r="BJ1961" s="24">
        <v>0</v>
      </c>
      <c r="BK1961" s="24">
        <v>0</v>
      </c>
      <c r="BL1961" s="24">
        <v>0</v>
      </c>
    </row>
    <row r="1962" spans="1:64" x14ac:dyDescent="0.25">
      <c r="A1962" t="s">
        <v>5128</v>
      </c>
      <c r="B1962">
        <v>33</v>
      </c>
      <c r="C1962">
        <v>3</v>
      </c>
      <c r="D1962">
        <v>3</v>
      </c>
      <c r="E1962" s="24">
        <v>2764800</v>
      </c>
      <c r="F1962" s="24">
        <v>2087555.5555555555</v>
      </c>
      <c r="G1962" s="24">
        <v>1105920</v>
      </c>
      <c r="H1962" s="24">
        <v>835022.22222222225</v>
      </c>
      <c r="I1962" s="24">
        <v>138240</v>
      </c>
      <c r="J1962" s="24">
        <v>104377.77777777778</v>
      </c>
      <c r="K1962" s="24">
        <v>633667.41947089275</v>
      </c>
      <c r="L1962" s="24">
        <v>70846.591161765624</v>
      </c>
      <c r="M1962" s="24">
        <v>704514.01063265838</v>
      </c>
      <c r="N1962" s="24">
        <v>130508.21158956364</v>
      </c>
      <c r="O1962" s="24">
        <v>201354.80275132926</v>
      </c>
      <c r="P1962" s="24">
        <v>835022.22222222202</v>
      </c>
      <c r="Q1962" s="24">
        <v>340.47022384770685</v>
      </c>
      <c r="R1962" s="24">
        <v>41.109542126928091</v>
      </c>
      <c r="S1962" s="24">
        <v>381.57976597463494</v>
      </c>
      <c r="T1962" s="24">
        <v>417.51111111111095</v>
      </c>
      <c r="U1962" s="24">
        <v>2764800</v>
      </c>
      <c r="V1962" s="24">
        <v>2087555.5555555555</v>
      </c>
      <c r="W1962" s="24">
        <v>1105920</v>
      </c>
      <c r="X1962" s="24">
        <v>835022.22222222225</v>
      </c>
      <c r="Y1962" s="24">
        <v>0</v>
      </c>
      <c r="Z1962" s="24">
        <v>0</v>
      </c>
      <c r="AA1962" s="24">
        <v>633667.41947089275</v>
      </c>
      <c r="AB1962" s="24">
        <v>70846.591161765624</v>
      </c>
      <c r="AC1962" s="24">
        <v>704514.01063265838</v>
      </c>
      <c r="AD1962" s="24">
        <v>130508.21158956364</v>
      </c>
      <c r="AE1962" s="24">
        <v>201354.80275132926</v>
      </c>
      <c r="AF1962" s="24">
        <v>835022.22222222202</v>
      </c>
      <c r="AG1962" s="24">
        <v>340.47022384770685</v>
      </c>
      <c r="AH1962" s="24">
        <v>41.109542126928091</v>
      </c>
      <c r="AI1962" s="24">
        <v>381.57976597463494</v>
      </c>
      <c r="AJ1962" s="24">
        <v>417.51111111111095</v>
      </c>
      <c r="AK1962" s="24">
        <v>0</v>
      </c>
      <c r="AL1962" s="24">
        <v>0</v>
      </c>
      <c r="AM1962" s="24">
        <v>0</v>
      </c>
      <c r="AN1962" s="24">
        <v>0</v>
      </c>
      <c r="AO1962" s="24">
        <v>138240</v>
      </c>
      <c r="AP1962" s="24">
        <v>104377.77777777778</v>
      </c>
      <c r="AQ1962" s="24">
        <v>0</v>
      </c>
      <c r="AR1962" s="24">
        <v>0</v>
      </c>
      <c r="AS1962" s="24">
        <v>0</v>
      </c>
      <c r="AT1962" s="24">
        <v>0</v>
      </c>
      <c r="AU1962" s="24">
        <v>0</v>
      </c>
      <c r="AV1962" s="24">
        <v>0</v>
      </c>
      <c r="AW1962" s="24">
        <v>0</v>
      </c>
      <c r="AX1962" s="24">
        <v>0</v>
      </c>
      <c r="AY1962" s="24">
        <v>0</v>
      </c>
      <c r="AZ1962" s="24">
        <v>0</v>
      </c>
      <c r="BA1962" s="24">
        <v>35.931345136476011</v>
      </c>
      <c r="BB1962" s="24">
        <v>77.040887263404102</v>
      </c>
      <c r="BC1962" s="24">
        <v>35.931345136476011</v>
      </c>
      <c r="BD1962" s="24">
        <v>77.040887263404102</v>
      </c>
      <c r="BE1962" s="24">
        <v>0</v>
      </c>
      <c r="BF1962" s="24">
        <v>0</v>
      </c>
      <c r="BG1962" s="24">
        <v>2764800</v>
      </c>
      <c r="BH1962" s="24">
        <v>2087555.5555555555</v>
      </c>
      <c r="BI1962" s="24">
        <v>0</v>
      </c>
      <c r="BJ1962" s="24">
        <v>0</v>
      </c>
      <c r="BK1962" s="24">
        <v>0</v>
      </c>
      <c r="BL1962" s="24">
        <v>0</v>
      </c>
    </row>
    <row r="1963" spans="1:64" x14ac:dyDescent="0.25">
      <c r="A1963" t="s">
        <v>5128</v>
      </c>
      <c r="B1963">
        <v>34</v>
      </c>
      <c r="C1963">
        <v>4</v>
      </c>
      <c r="D1963">
        <v>3</v>
      </c>
      <c r="E1963" s="24">
        <v>3317760</v>
      </c>
      <c r="F1963" s="24">
        <v>2218773.333333333</v>
      </c>
      <c r="G1963" s="24">
        <v>1327104</v>
      </c>
      <c r="H1963" s="24">
        <v>887509.33333333326</v>
      </c>
      <c r="I1963" s="24">
        <v>165888</v>
      </c>
      <c r="J1963" s="24">
        <v>110938.66666666666</v>
      </c>
      <c r="K1963" s="24">
        <v>685692.89878831804</v>
      </c>
      <c r="L1963" s="24">
        <v>71466.200058293529</v>
      </c>
      <c r="M1963" s="24">
        <v>757159.09884661157</v>
      </c>
      <c r="N1963" s="24">
        <v>130350.23448672146</v>
      </c>
      <c r="O1963" s="24">
        <v>201816.43454501498</v>
      </c>
      <c r="P1963" s="24">
        <v>887509.33333333302</v>
      </c>
      <c r="Q1963" s="24">
        <v>366.78783026700376</v>
      </c>
      <c r="R1963" s="24">
        <v>40.689630533730451</v>
      </c>
      <c r="S1963" s="24">
        <v>407.47746080073421</v>
      </c>
      <c r="T1963" s="24">
        <v>443.75466666666671</v>
      </c>
      <c r="U1963" s="24">
        <v>3317760</v>
      </c>
      <c r="V1963" s="24">
        <v>2218773.333333333</v>
      </c>
      <c r="W1963" s="24">
        <v>1327104</v>
      </c>
      <c r="X1963" s="24">
        <v>887509.33333333326</v>
      </c>
      <c r="Y1963" s="24">
        <v>0</v>
      </c>
      <c r="Z1963" s="24">
        <v>0</v>
      </c>
      <c r="AA1963" s="24">
        <v>685692.89878831804</v>
      </c>
      <c r="AB1963" s="24">
        <v>71466.200058293529</v>
      </c>
      <c r="AC1963" s="24">
        <v>757159.09884661157</v>
      </c>
      <c r="AD1963" s="24">
        <v>130350.23448672146</v>
      </c>
      <c r="AE1963" s="24">
        <v>201816.43454501498</v>
      </c>
      <c r="AF1963" s="24">
        <v>887509.33333333302</v>
      </c>
      <c r="AG1963" s="24">
        <v>366.78783026700376</v>
      </c>
      <c r="AH1963" s="24">
        <v>40.689630533730451</v>
      </c>
      <c r="AI1963" s="24">
        <v>407.47746080073421</v>
      </c>
      <c r="AJ1963" s="24">
        <v>443.75466666666671</v>
      </c>
      <c r="AK1963" s="24">
        <v>0</v>
      </c>
      <c r="AL1963" s="24">
        <v>0</v>
      </c>
      <c r="AM1963" s="24">
        <v>0</v>
      </c>
      <c r="AN1963" s="24">
        <v>0</v>
      </c>
      <c r="AO1963" s="24">
        <v>165888</v>
      </c>
      <c r="AP1963" s="24">
        <v>110938.66666666666</v>
      </c>
      <c r="AQ1963" s="24">
        <v>0</v>
      </c>
      <c r="AR1963" s="24">
        <v>0</v>
      </c>
      <c r="AS1963" s="24">
        <v>0</v>
      </c>
      <c r="AT1963" s="24">
        <v>0</v>
      </c>
      <c r="AU1963" s="24">
        <v>0</v>
      </c>
      <c r="AV1963" s="24">
        <v>0</v>
      </c>
      <c r="AW1963" s="24">
        <v>0</v>
      </c>
      <c r="AX1963" s="24">
        <v>0</v>
      </c>
      <c r="AY1963" s="24">
        <v>0</v>
      </c>
      <c r="AZ1963" s="24">
        <v>0</v>
      </c>
      <c r="BA1963" s="24">
        <v>36.277205865932501</v>
      </c>
      <c r="BB1963" s="24">
        <v>76.966836399662952</v>
      </c>
      <c r="BC1963" s="24">
        <v>36.277205865932501</v>
      </c>
      <c r="BD1963" s="24">
        <v>76.966836399662952</v>
      </c>
      <c r="BE1963" s="24">
        <v>0</v>
      </c>
      <c r="BF1963" s="24">
        <v>0</v>
      </c>
      <c r="BG1963" s="24">
        <v>3317760</v>
      </c>
      <c r="BH1963" s="24">
        <v>2218773.333333333</v>
      </c>
      <c r="BI1963" s="24">
        <v>0</v>
      </c>
      <c r="BJ1963" s="24">
        <v>0</v>
      </c>
      <c r="BK1963" s="24">
        <v>0</v>
      </c>
      <c r="BL1963" s="24">
        <v>0</v>
      </c>
    </row>
    <row r="1964" spans="1:64" x14ac:dyDescent="0.25">
      <c r="A1964" t="s">
        <v>5128</v>
      </c>
      <c r="B1964">
        <v>35</v>
      </c>
      <c r="C1964">
        <v>4</v>
      </c>
      <c r="D1964">
        <v>3</v>
      </c>
      <c r="E1964" s="24">
        <v>3317760</v>
      </c>
      <c r="F1964" s="24">
        <v>2361919.9999999995</v>
      </c>
      <c r="G1964" s="24">
        <v>1327104</v>
      </c>
      <c r="H1964" s="24">
        <v>944767.99999999988</v>
      </c>
      <c r="I1964" s="24">
        <v>165888</v>
      </c>
      <c r="J1964" s="24">
        <v>118095.99999999999</v>
      </c>
      <c r="K1964" s="24">
        <v>738768.18374629598</v>
      </c>
      <c r="L1964" s="24">
        <v>72416.629115569405</v>
      </c>
      <c r="M1964" s="24">
        <v>811184.81286186539</v>
      </c>
      <c r="N1964" s="24">
        <v>133583.18713813368</v>
      </c>
      <c r="O1964" s="24">
        <v>205999.81625370309</v>
      </c>
      <c r="P1964" s="24">
        <v>944767.99999999907</v>
      </c>
      <c r="Q1964" s="24">
        <v>393.71097899999904</v>
      </c>
      <c r="R1964" s="24">
        <v>40.827314273620232</v>
      </c>
      <c r="S1964" s="24">
        <v>434.53829327361927</v>
      </c>
      <c r="T1964" s="24">
        <v>472.38400000000001</v>
      </c>
      <c r="U1964" s="24">
        <v>3317760</v>
      </c>
      <c r="V1964" s="24">
        <v>2361919.9999999995</v>
      </c>
      <c r="W1964" s="24">
        <v>1327104</v>
      </c>
      <c r="X1964" s="24">
        <v>944767.99999999988</v>
      </c>
      <c r="Y1964" s="24">
        <v>0</v>
      </c>
      <c r="Z1964" s="24">
        <v>0</v>
      </c>
      <c r="AA1964" s="24">
        <v>738768.18374629598</v>
      </c>
      <c r="AB1964" s="24">
        <v>72416.629115569405</v>
      </c>
      <c r="AC1964" s="24">
        <v>811184.81286186539</v>
      </c>
      <c r="AD1964" s="24">
        <v>133583.18713813368</v>
      </c>
      <c r="AE1964" s="24">
        <v>205999.81625370309</v>
      </c>
      <c r="AF1964" s="24">
        <v>944767.99999999907</v>
      </c>
      <c r="AG1964" s="24">
        <v>393.71097899999904</v>
      </c>
      <c r="AH1964" s="24">
        <v>40.827314273620232</v>
      </c>
      <c r="AI1964" s="24">
        <v>434.53829327361927</v>
      </c>
      <c r="AJ1964" s="24">
        <v>472.38400000000001</v>
      </c>
      <c r="AK1964" s="24">
        <v>0</v>
      </c>
      <c r="AL1964" s="24">
        <v>0</v>
      </c>
      <c r="AM1964" s="24">
        <v>0</v>
      </c>
      <c r="AN1964" s="24">
        <v>0</v>
      </c>
      <c r="AO1964" s="24">
        <v>165888</v>
      </c>
      <c r="AP1964" s="24">
        <v>118095.99999999999</v>
      </c>
      <c r="AQ1964" s="24">
        <v>0</v>
      </c>
      <c r="AR1964" s="24">
        <v>0</v>
      </c>
      <c r="AS1964" s="24">
        <v>0</v>
      </c>
      <c r="AT1964" s="24">
        <v>0</v>
      </c>
      <c r="AU1964" s="24">
        <v>0</v>
      </c>
      <c r="AV1964" s="24">
        <v>0</v>
      </c>
      <c r="AW1964" s="24">
        <v>0</v>
      </c>
      <c r="AX1964" s="24">
        <v>0</v>
      </c>
      <c r="AY1964" s="24">
        <v>0</v>
      </c>
      <c r="AZ1964" s="24">
        <v>0</v>
      </c>
      <c r="BA1964" s="24">
        <v>37.84570672638074</v>
      </c>
      <c r="BB1964" s="24">
        <v>78.673021000000972</v>
      </c>
      <c r="BC1964" s="24">
        <v>37.84570672638074</v>
      </c>
      <c r="BD1964" s="24">
        <v>78.673021000000972</v>
      </c>
      <c r="BE1964" s="24">
        <v>0</v>
      </c>
      <c r="BF1964" s="24">
        <v>0</v>
      </c>
      <c r="BG1964" s="24">
        <v>3317760</v>
      </c>
      <c r="BH1964" s="24">
        <v>2361919.9999999995</v>
      </c>
      <c r="BI1964" s="24">
        <v>0</v>
      </c>
      <c r="BJ1964" s="24">
        <v>0</v>
      </c>
      <c r="BK1964" s="24">
        <v>0</v>
      </c>
      <c r="BL1964" s="24">
        <v>0</v>
      </c>
    </row>
    <row r="1965" spans="1:64" x14ac:dyDescent="0.25">
      <c r="A1965" t="s">
        <v>5128</v>
      </c>
      <c r="B1965">
        <v>36</v>
      </c>
      <c r="C1965">
        <v>4</v>
      </c>
      <c r="D1965">
        <v>3</v>
      </c>
      <c r="E1965" s="24">
        <v>3317760</v>
      </c>
      <c r="F1965" s="24">
        <v>2505066.6666666665</v>
      </c>
      <c r="G1965" s="24">
        <v>1327104</v>
      </c>
      <c r="H1965" s="24">
        <v>1002026.6666666666</v>
      </c>
      <c r="I1965" s="24">
        <v>165888</v>
      </c>
      <c r="J1965" s="24">
        <v>125253.33333333333</v>
      </c>
      <c r="K1965" s="24">
        <v>792881.63447693549</v>
      </c>
      <c r="L1965" s="24">
        <v>73531.140614025295</v>
      </c>
      <c r="M1965" s="24">
        <v>866412.77509096079</v>
      </c>
      <c r="N1965" s="24">
        <v>135613.89157570526</v>
      </c>
      <c r="O1965" s="24">
        <v>209145.03218973055</v>
      </c>
      <c r="P1965" s="24">
        <v>1002026.666666666</v>
      </c>
      <c r="Q1965" s="24">
        <v>421.19250026195004</v>
      </c>
      <c r="R1965" s="24">
        <v>41.200311960786166</v>
      </c>
      <c r="S1965" s="24">
        <v>462.39281222273621</v>
      </c>
      <c r="T1965" s="24">
        <v>501.01333333333332</v>
      </c>
      <c r="U1965" s="24">
        <v>3317760</v>
      </c>
      <c r="V1965" s="24">
        <v>2505066.6666666665</v>
      </c>
      <c r="W1965" s="24">
        <v>1327104</v>
      </c>
      <c r="X1965" s="24">
        <v>1002026.6666666666</v>
      </c>
      <c r="Y1965" s="24">
        <v>0</v>
      </c>
      <c r="Z1965" s="24">
        <v>0</v>
      </c>
      <c r="AA1965" s="24">
        <v>792881.63447693549</v>
      </c>
      <c r="AB1965" s="24">
        <v>73531.140614025295</v>
      </c>
      <c r="AC1965" s="24">
        <v>866412.77509096079</v>
      </c>
      <c r="AD1965" s="24">
        <v>135613.89157570526</v>
      </c>
      <c r="AE1965" s="24">
        <v>209145.03218973055</v>
      </c>
      <c r="AF1965" s="24">
        <v>1002026.666666666</v>
      </c>
      <c r="AG1965" s="24">
        <v>421.19250026195004</v>
      </c>
      <c r="AH1965" s="24">
        <v>41.200311960786166</v>
      </c>
      <c r="AI1965" s="24">
        <v>462.39281222273621</v>
      </c>
      <c r="AJ1965" s="24">
        <v>501.01333333333332</v>
      </c>
      <c r="AK1965" s="24">
        <v>0</v>
      </c>
      <c r="AL1965" s="24">
        <v>0</v>
      </c>
      <c r="AM1965" s="24">
        <v>0</v>
      </c>
      <c r="AN1965" s="24">
        <v>0</v>
      </c>
      <c r="AO1965" s="24">
        <v>165888</v>
      </c>
      <c r="AP1965" s="24">
        <v>125253.33333333333</v>
      </c>
      <c r="AQ1965" s="24">
        <v>0</v>
      </c>
      <c r="AR1965" s="24">
        <v>0</v>
      </c>
      <c r="AS1965" s="24">
        <v>0</v>
      </c>
      <c r="AT1965" s="24">
        <v>0</v>
      </c>
      <c r="AU1965" s="24">
        <v>0</v>
      </c>
      <c r="AV1965" s="24">
        <v>0</v>
      </c>
      <c r="AW1965" s="24">
        <v>0</v>
      </c>
      <c r="AX1965" s="24">
        <v>0</v>
      </c>
      <c r="AY1965" s="24">
        <v>0</v>
      </c>
      <c r="AZ1965" s="24">
        <v>0</v>
      </c>
      <c r="BA1965" s="24">
        <v>38.62052111059711</v>
      </c>
      <c r="BB1965" s="24">
        <v>79.820833071383277</v>
      </c>
      <c r="BC1965" s="24">
        <v>38.62052111059711</v>
      </c>
      <c r="BD1965" s="24">
        <v>79.820833071383277</v>
      </c>
      <c r="BE1965" s="24">
        <v>0</v>
      </c>
      <c r="BF1965" s="24">
        <v>0</v>
      </c>
      <c r="BG1965" s="24">
        <v>3317760</v>
      </c>
      <c r="BH1965" s="24">
        <v>2505066.6666666665</v>
      </c>
      <c r="BI1965" s="24">
        <v>0</v>
      </c>
      <c r="BJ1965" s="24">
        <v>0</v>
      </c>
      <c r="BK1965" s="24">
        <v>0</v>
      </c>
      <c r="BL1965" s="24">
        <v>0</v>
      </c>
    </row>
    <row r="1966" spans="1:64" x14ac:dyDescent="0.25">
      <c r="A1966" t="s">
        <v>5128</v>
      </c>
      <c r="B1966">
        <v>37</v>
      </c>
      <c r="C1966">
        <v>1</v>
      </c>
      <c r="D1966">
        <v>4</v>
      </c>
      <c r="E1966" s="24">
        <v>3981312</v>
      </c>
      <c r="F1966" s="24">
        <v>2662528</v>
      </c>
      <c r="G1966" s="24">
        <v>1592524.8</v>
      </c>
      <c r="H1966" s="24">
        <v>1065011.2</v>
      </c>
      <c r="I1966" s="24">
        <v>199065.60000000001</v>
      </c>
      <c r="J1966" s="24">
        <v>133126.39999999999</v>
      </c>
      <c r="K1966" s="24">
        <v>848764.84735998511</v>
      </c>
      <c r="L1966" s="24">
        <v>75047.514239209704</v>
      </c>
      <c r="M1966" s="24">
        <v>923812.36159919482</v>
      </c>
      <c r="N1966" s="24">
        <v>141198.83840080444</v>
      </c>
      <c r="O1966" s="24">
        <v>216246.35264001414</v>
      </c>
      <c r="P1966" s="24">
        <v>1065011.1999999993</v>
      </c>
      <c r="Q1966" s="24">
        <v>449.67261713559037</v>
      </c>
      <c r="R1966" s="24">
        <v>42.016708607386136</v>
      </c>
      <c r="S1966" s="24">
        <v>491.68932574297651</v>
      </c>
      <c r="T1966" s="24">
        <v>532.5055999999995</v>
      </c>
      <c r="U1966" s="24">
        <v>3981312</v>
      </c>
      <c r="V1966" s="24">
        <v>2662528</v>
      </c>
      <c r="W1966" s="24">
        <v>1592524.8</v>
      </c>
      <c r="X1966" s="24">
        <v>1065011.2</v>
      </c>
      <c r="Y1966" s="24">
        <v>0</v>
      </c>
      <c r="Z1966" s="24">
        <v>0</v>
      </c>
      <c r="AA1966" s="24">
        <v>848764.84735998511</v>
      </c>
      <c r="AB1966" s="24">
        <v>75047.514239209704</v>
      </c>
      <c r="AC1966" s="24">
        <v>923812.36159919482</v>
      </c>
      <c r="AD1966" s="24">
        <v>141198.83840080444</v>
      </c>
      <c r="AE1966" s="24">
        <v>216246.35264001414</v>
      </c>
      <c r="AF1966" s="24">
        <v>1065011.1999999993</v>
      </c>
      <c r="AG1966" s="24">
        <v>449.67261713559037</v>
      </c>
      <c r="AH1966" s="24">
        <v>42.016708607386136</v>
      </c>
      <c r="AI1966" s="24">
        <v>491.68932574297651</v>
      </c>
      <c r="AJ1966" s="24">
        <v>532.5055999999995</v>
      </c>
      <c r="AK1966" s="24">
        <v>0</v>
      </c>
      <c r="AL1966" s="24">
        <v>0</v>
      </c>
      <c r="AM1966" s="24">
        <v>0</v>
      </c>
      <c r="AN1966" s="24">
        <v>0</v>
      </c>
      <c r="AO1966" s="24">
        <v>199065.60000000001</v>
      </c>
      <c r="AP1966" s="24">
        <v>133126.39999999999</v>
      </c>
      <c r="AQ1966" s="24">
        <v>0</v>
      </c>
      <c r="AR1966" s="24">
        <v>0</v>
      </c>
      <c r="AS1966" s="24">
        <v>0</v>
      </c>
      <c r="AT1966" s="24">
        <v>0</v>
      </c>
      <c r="AU1966" s="24">
        <v>0</v>
      </c>
      <c r="AV1966" s="24">
        <v>0</v>
      </c>
      <c r="AW1966" s="24">
        <v>0</v>
      </c>
      <c r="AX1966" s="24">
        <v>0</v>
      </c>
      <c r="AY1966" s="24">
        <v>0</v>
      </c>
      <c r="AZ1966" s="24">
        <v>0</v>
      </c>
      <c r="BA1966" s="24">
        <v>40.816274257022997</v>
      </c>
      <c r="BB1966" s="24">
        <v>82.832982864409132</v>
      </c>
      <c r="BC1966" s="24">
        <v>40.816274257022997</v>
      </c>
      <c r="BD1966" s="24">
        <v>82.832982864409132</v>
      </c>
      <c r="BE1966" s="24">
        <v>0</v>
      </c>
      <c r="BF1966" s="24">
        <v>0</v>
      </c>
      <c r="BG1966" s="24">
        <v>3981312</v>
      </c>
      <c r="BH1966" s="24">
        <v>2662528</v>
      </c>
      <c r="BI1966" s="24">
        <v>0</v>
      </c>
      <c r="BJ1966" s="24">
        <v>0</v>
      </c>
      <c r="BK1966" s="24">
        <v>0</v>
      </c>
      <c r="BL1966" s="24">
        <v>0</v>
      </c>
    </row>
    <row r="1967" spans="1:64" x14ac:dyDescent="0.25">
      <c r="A1967" t="s">
        <v>5128</v>
      </c>
      <c r="B1967">
        <v>38</v>
      </c>
      <c r="C1967">
        <v>1</v>
      </c>
      <c r="D1967">
        <v>4</v>
      </c>
      <c r="E1967" s="24">
        <v>3981312</v>
      </c>
      <c r="F1967" s="24">
        <v>2834304</v>
      </c>
      <c r="G1967" s="24">
        <v>1592524.8</v>
      </c>
      <c r="H1967" s="24">
        <v>1133721.6000000001</v>
      </c>
      <c r="I1967" s="24">
        <v>199065.60000000001</v>
      </c>
      <c r="J1967" s="24">
        <v>141715.20000000001</v>
      </c>
      <c r="K1967" s="24">
        <v>907428.45366144832</v>
      </c>
      <c r="L1967" s="24">
        <v>77183.242255492136</v>
      </c>
      <c r="M1967" s="24">
        <v>984611.69591694046</v>
      </c>
      <c r="N1967" s="24">
        <v>149109.90408305917</v>
      </c>
      <c r="O1967" s="24">
        <v>226293.14633855131</v>
      </c>
      <c r="P1967" s="24">
        <v>1133721.5999999996</v>
      </c>
      <c r="Q1967" s="24">
        <v>479.72851069595072</v>
      </c>
      <c r="R1967" s="24">
        <v>43.396126505821485</v>
      </c>
      <c r="S1967" s="24">
        <v>523.1246372017722</v>
      </c>
      <c r="T1967" s="24">
        <v>566.86080000000038</v>
      </c>
      <c r="U1967" s="24">
        <v>3981312</v>
      </c>
      <c r="V1967" s="24">
        <v>2834304</v>
      </c>
      <c r="W1967" s="24">
        <v>1592524.8</v>
      </c>
      <c r="X1967" s="24">
        <v>1133721.6000000001</v>
      </c>
      <c r="Y1967" s="24">
        <v>0</v>
      </c>
      <c r="Z1967" s="24">
        <v>0</v>
      </c>
      <c r="AA1967" s="24">
        <v>907428.45366144832</v>
      </c>
      <c r="AB1967" s="24">
        <v>77183.242255492136</v>
      </c>
      <c r="AC1967" s="24">
        <v>984611.69591694046</v>
      </c>
      <c r="AD1967" s="24">
        <v>149109.90408305917</v>
      </c>
      <c r="AE1967" s="24">
        <v>226293.14633855131</v>
      </c>
      <c r="AF1967" s="24">
        <v>1133721.5999999996</v>
      </c>
      <c r="AG1967" s="24">
        <v>479.72851069595072</v>
      </c>
      <c r="AH1967" s="24">
        <v>43.396126505821485</v>
      </c>
      <c r="AI1967" s="24">
        <v>523.1246372017722</v>
      </c>
      <c r="AJ1967" s="24">
        <v>566.86080000000038</v>
      </c>
      <c r="AK1967" s="24">
        <v>0</v>
      </c>
      <c r="AL1967" s="24">
        <v>0</v>
      </c>
      <c r="AM1967" s="24">
        <v>0</v>
      </c>
      <c r="AN1967" s="24">
        <v>0</v>
      </c>
      <c r="AO1967" s="24">
        <v>199065.60000000001</v>
      </c>
      <c r="AP1967" s="24">
        <v>141715.20000000001</v>
      </c>
      <c r="AQ1967" s="24">
        <v>0</v>
      </c>
      <c r="AR1967" s="24">
        <v>0</v>
      </c>
      <c r="AS1967" s="24">
        <v>0</v>
      </c>
      <c r="AT1967" s="24">
        <v>0</v>
      </c>
      <c r="AU1967" s="24">
        <v>0</v>
      </c>
      <c r="AV1967" s="24">
        <v>0</v>
      </c>
      <c r="AW1967" s="24">
        <v>0</v>
      </c>
      <c r="AX1967" s="24">
        <v>0</v>
      </c>
      <c r="AY1967" s="24">
        <v>0</v>
      </c>
      <c r="AZ1967" s="24">
        <v>0</v>
      </c>
      <c r="BA1967" s="24">
        <v>43.736162798228179</v>
      </c>
      <c r="BB1967" s="24">
        <v>87.132289304049664</v>
      </c>
      <c r="BC1967" s="24">
        <v>43.736162798228179</v>
      </c>
      <c r="BD1967" s="24">
        <v>87.132289304049664</v>
      </c>
      <c r="BE1967" s="24">
        <v>0</v>
      </c>
      <c r="BF1967" s="24">
        <v>0</v>
      </c>
      <c r="BG1967" s="24">
        <v>3981312</v>
      </c>
      <c r="BH1967" s="24">
        <v>2834304</v>
      </c>
      <c r="BI1967" s="24">
        <v>0</v>
      </c>
      <c r="BJ1967" s="24">
        <v>0</v>
      </c>
      <c r="BK1967" s="24">
        <v>0</v>
      </c>
      <c r="BL1967" s="24">
        <v>0</v>
      </c>
    </row>
    <row r="1968" spans="1:64" x14ac:dyDescent="0.25">
      <c r="A1968" t="s">
        <v>5128</v>
      </c>
      <c r="B1968">
        <v>39</v>
      </c>
      <c r="C1968">
        <v>1</v>
      </c>
      <c r="D1968">
        <v>4</v>
      </c>
      <c r="E1968" s="24">
        <v>3981312</v>
      </c>
      <c r="F1968" s="24">
        <v>3006080</v>
      </c>
      <c r="G1968" s="24">
        <v>1592524.8</v>
      </c>
      <c r="H1968" s="24">
        <v>1202432</v>
      </c>
      <c r="I1968" s="24">
        <v>199065.60000000001</v>
      </c>
      <c r="J1968" s="24">
        <v>150304</v>
      </c>
      <c r="K1968" s="24">
        <v>968439.82547210809</v>
      </c>
      <c r="L1968" s="24">
        <v>79571.151817089878</v>
      </c>
      <c r="M1968" s="24">
        <v>1048010.977289198</v>
      </c>
      <c r="N1968" s="24">
        <v>154421.02271080203</v>
      </c>
      <c r="O1968" s="24">
        <v>233992.17452789191</v>
      </c>
      <c r="P1968" s="24">
        <v>1202432</v>
      </c>
      <c r="Q1968" s="24">
        <v>511.03937826788206</v>
      </c>
      <c r="R1968" s="24">
        <v>44.887754909047544</v>
      </c>
      <c r="S1968" s="24">
        <v>555.9271331769296</v>
      </c>
      <c r="T1968" s="24">
        <v>601.21600000000035</v>
      </c>
      <c r="U1968" s="24">
        <v>3981312</v>
      </c>
      <c r="V1968" s="24">
        <v>3006080</v>
      </c>
      <c r="W1968" s="24">
        <v>1592524.8</v>
      </c>
      <c r="X1968" s="24">
        <v>1202432</v>
      </c>
      <c r="Y1968" s="24">
        <v>0</v>
      </c>
      <c r="Z1968" s="24">
        <v>0</v>
      </c>
      <c r="AA1968" s="24">
        <v>968439.82547210809</v>
      </c>
      <c r="AB1968" s="24">
        <v>79571.151817089878</v>
      </c>
      <c r="AC1968" s="24">
        <v>1048010.977289198</v>
      </c>
      <c r="AD1968" s="24">
        <v>154421.02271080203</v>
      </c>
      <c r="AE1968" s="24">
        <v>233992.17452789191</v>
      </c>
      <c r="AF1968" s="24">
        <v>1202432</v>
      </c>
      <c r="AG1968" s="24">
        <v>511.03937826788206</v>
      </c>
      <c r="AH1968" s="24">
        <v>44.887754909047544</v>
      </c>
      <c r="AI1968" s="24">
        <v>555.9271331769296</v>
      </c>
      <c r="AJ1968" s="24">
        <v>601.21600000000035</v>
      </c>
      <c r="AK1968" s="24">
        <v>0</v>
      </c>
      <c r="AL1968" s="24">
        <v>0</v>
      </c>
      <c r="AM1968" s="24">
        <v>0</v>
      </c>
      <c r="AN1968" s="24">
        <v>0</v>
      </c>
      <c r="AO1968" s="24">
        <v>199065.60000000001</v>
      </c>
      <c r="AP1968" s="24">
        <v>150304</v>
      </c>
      <c r="AQ1968" s="24">
        <v>0</v>
      </c>
      <c r="AR1968" s="24">
        <v>0</v>
      </c>
      <c r="AS1968" s="24">
        <v>0</v>
      </c>
      <c r="AT1968" s="24">
        <v>0</v>
      </c>
      <c r="AU1968" s="24">
        <v>0</v>
      </c>
      <c r="AV1968" s="24">
        <v>0</v>
      </c>
      <c r="AW1968" s="24">
        <v>0</v>
      </c>
      <c r="AX1968" s="24">
        <v>0</v>
      </c>
      <c r="AY1968" s="24">
        <v>0</v>
      </c>
      <c r="AZ1968" s="24">
        <v>0</v>
      </c>
      <c r="BA1968" s="24">
        <v>45.288866823070748</v>
      </c>
      <c r="BB1968" s="24">
        <v>90.176621732118292</v>
      </c>
      <c r="BC1968" s="24">
        <v>45.288866823070748</v>
      </c>
      <c r="BD1968" s="24">
        <v>90.176621732118292</v>
      </c>
      <c r="BE1968" s="24">
        <v>0</v>
      </c>
      <c r="BF1968" s="24">
        <v>0</v>
      </c>
      <c r="BG1968" s="24">
        <v>3981312</v>
      </c>
      <c r="BH1968" s="24">
        <v>3006080</v>
      </c>
      <c r="BI1968" s="24">
        <v>0</v>
      </c>
      <c r="BJ1968" s="24">
        <v>0</v>
      </c>
      <c r="BK1968" s="24">
        <v>0</v>
      </c>
      <c r="BL1968" s="24">
        <v>0</v>
      </c>
    </row>
    <row r="1969" spans="1:64" x14ac:dyDescent="0.25">
      <c r="A1969" t="s">
        <v>5128</v>
      </c>
      <c r="B1969">
        <v>40</v>
      </c>
      <c r="C1969">
        <v>2</v>
      </c>
      <c r="D1969">
        <v>4</v>
      </c>
      <c r="E1969" s="24">
        <v>4777574.3999999994</v>
      </c>
      <c r="F1969" s="24">
        <v>3195033.6000000001</v>
      </c>
      <c r="G1969" s="24">
        <v>1911029.7599999998</v>
      </c>
      <c r="H1969" s="24">
        <v>1278013.4400000002</v>
      </c>
      <c r="I1969" s="24">
        <v>238878.71999999997</v>
      </c>
      <c r="J1969" s="24">
        <v>159751.68000000002</v>
      </c>
      <c r="K1969" s="24">
        <v>1032397.0887393411</v>
      </c>
      <c r="L1969" s="24">
        <v>82412.09766834788</v>
      </c>
      <c r="M1969" s="24">
        <v>1114809.186407689</v>
      </c>
      <c r="N1969" s="24">
        <v>163204.25359231047</v>
      </c>
      <c r="O1969" s="24">
        <v>245616.35126065835</v>
      </c>
      <c r="P1969" s="24">
        <v>1278013.4399999995</v>
      </c>
      <c r="Q1969" s="24">
        <v>543.9639138186958</v>
      </c>
      <c r="R1969" s="24">
        <v>46.736739734756156</v>
      </c>
      <c r="S1969" s="24">
        <v>590.70065355345196</v>
      </c>
      <c r="T1969" s="24">
        <v>639.00672000000031</v>
      </c>
      <c r="U1969" s="24">
        <v>4777574.3999999994</v>
      </c>
      <c r="V1969" s="24">
        <v>3195033.6000000001</v>
      </c>
      <c r="W1969" s="24">
        <v>1911029.7599999998</v>
      </c>
      <c r="X1969" s="24">
        <v>1278013.4400000002</v>
      </c>
      <c r="Y1969" s="24">
        <v>0</v>
      </c>
      <c r="Z1969" s="24">
        <v>0</v>
      </c>
      <c r="AA1969" s="24">
        <v>1032397.0887393411</v>
      </c>
      <c r="AB1969" s="24">
        <v>82412.09766834788</v>
      </c>
      <c r="AC1969" s="24">
        <v>1114809.186407689</v>
      </c>
      <c r="AD1969" s="24">
        <v>163204.25359231047</v>
      </c>
      <c r="AE1969" s="24">
        <v>245616.35126065835</v>
      </c>
      <c r="AF1969" s="24">
        <v>1278013.4399999995</v>
      </c>
      <c r="AG1969" s="24">
        <v>543.9639138186958</v>
      </c>
      <c r="AH1969" s="24">
        <v>46.736739734756156</v>
      </c>
      <c r="AI1969" s="24">
        <v>590.70065355345196</v>
      </c>
      <c r="AJ1969" s="24">
        <v>639.00672000000031</v>
      </c>
      <c r="AK1969" s="24">
        <v>0</v>
      </c>
      <c r="AL1969" s="24">
        <v>0</v>
      </c>
      <c r="AM1969" s="24">
        <v>0</v>
      </c>
      <c r="AN1969" s="24">
        <v>0</v>
      </c>
      <c r="AO1969" s="24">
        <v>238878.71999999997</v>
      </c>
      <c r="AP1969" s="24">
        <v>159751.68000000002</v>
      </c>
      <c r="AQ1969" s="24">
        <v>0</v>
      </c>
      <c r="AR1969" s="24">
        <v>0</v>
      </c>
      <c r="AS1969" s="24">
        <v>0</v>
      </c>
      <c r="AT1969" s="24">
        <v>0</v>
      </c>
      <c r="AU1969" s="24">
        <v>0</v>
      </c>
      <c r="AV1969" s="24">
        <v>0</v>
      </c>
      <c r="AW1969" s="24">
        <v>0</v>
      </c>
      <c r="AX1969" s="24">
        <v>0</v>
      </c>
      <c r="AY1969" s="24">
        <v>0</v>
      </c>
      <c r="AZ1969" s="24">
        <v>0</v>
      </c>
      <c r="BA1969" s="24">
        <v>48.306066446548357</v>
      </c>
      <c r="BB1969" s="24">
        <v>95.042806181304513</v>
      </c>
      <c r="BC1969" s="24">
        <v>48.306066446548357</v>
      </c>
      <c r="BD1969" s="24">
        <v>95.042806181304513</v>
      </c>
      <c r="BE1969" s="24">
        <v>0</v>
      </c>
      <c r="BF1969" s="24">
        <v>0</v>
      </c>
      <c r="BG1969" s="24">
        <v>4777574.3999999994</v>
      </c>
      <c r="BH1969" s="24">
        <v>3195033.6000000001</v>
      </c>
      <c r="BI1969" s="24">
        <v>0</v>
      </c>
      <c r="BJ1969" s="24">
        <v>0</v>
      </c>
      <c r="BK1969" s="24">
        <v>0</v>
      </c>
      <c r="BL1969" s="24">
        <v>0</v>
      </c>
    </row>
    <row r="1970" spans="1:64" x14ac:dyDescent="0.25">
      <c r="A1970" t="s">
        <v>5128</v>
      </c>
      <c r="B1970">
        <v>41</v>
      </c>
      <c r="C1970">
        <v>2</v>
      </c>
      <c r="D1970">
        <v>4</v>
      </c>
      <c r="E1970" s="24">
        <v>4777574.3999999994</v>
      </c>
      <c r="F1970" s="24">
        <v>3401164.7999999998</v>
      </c>
      <c r="G1970" s="24">
        <v>1911029.7599999998</v>
      </c>
      <c r="H1970" s="24">
        <v>1360465.9199999999</v>
      </c>
      <c r="I1970" s="24">
        <v>238878.71999999997</v>
      </c>
      <c r="J1970" s="24">
        <v>170058.23999999999</v>
      </c>
      <c r="K1970" s="24">
        <v>1100316.8733052146</v>
      </c>
      <c r="L1970" s="24">
        <v>85925.896918535233</v>
      </c>
      <c r="M1970" s="24">
        <v>1186242.7702237498</v>
      </c>
      <c r="N1970" s="24">
        <v>174223.14977625012</v>
      </c>
      <c r="O1970" s="24">
        <v>260149.04669478536</v>
      </c>
      <c r="P1970" s="24">
        <v>1360465.9199999999</v>
      </c>
      <c r="Q1970" s="24">
        <v>579.08071040377217</v>
      </c>
      <c r="R1970" s="24">
        <v>49.103571883676523</v>
      </c>
      <c r="S1970" s="24">
        <v>628.1842822874487</v>
      </c>
      <c r="T1970" s="24">
        <v>680.23296000000028</v>
      </c>
      <c r="U1970" s="24">
        <v>4777574.3999999994</v>
      </c>
      <c r="V1970" s="24">
        <v>3401164.7999999998</v>
      </c>
      <c r="W1970" s="24">
        <v>1911029.7599999998</v>
      </c>
      <c r="X1970" s="24">
        <v>1360465.9199999999</v>
      </c>
      <c r="Y1970" s="24">
        <v>0</v>
      </c>
      <c r="Z1970" s="24">
        <v>0</v>
      </c>
      <c r="AA1970" s="24">
        <v>1100316.8733052146</v>
      </c>
      <c r="AB1970" s="24">
        <v>85925.896918535233</v>
      </c>
      <c r="AC1970" s="24">
        <v>1186242.7702237498</v>
      </c>
      <c r="AD1970" s="24">
        <v>174223.14977625012</v>
      </c>
      <c r="AE1970" s="24">
        <v>260149.04669478536</v>
      </c>
      <c r="AF1970" s="24">
        <v>1360465.9199999999</v>
      </c>
      <c r="AG1970" s="24">
        <v>579.08071040377217</v>
      </c>
      <c r="AH1970" s="24">
        <v>49.103571883676523</v>
      </c>
      <c r="AI1970" s="24">
        <v>628.1842822874487</v>
      </c>
      <c r="AJ1970" s="24">
        <v>680.23296000000028</v>
      </c>
      <c r="AK1970" s="24">
        <v>0</v>
      </c>
      <c r="AL1970" s="24">
        <v>0</v>
      </c>
      <c r="AM1970" s="24">
        <v>0</v>
      </c>
      <c r="AN1970" s="24">
        <v>0</v>
      </c>
      <c r="AO1970" s="24">
        <v>238878.71999999997</v>
      </c>
      <c r="AP1970" s="24">
        <v>170058.23999999999</v>
      </c>
      <c r="AQ1970" s="24">
        <v>0</v>
      </c>
      <c r="AR1970" s="24">
        <v>0</v>
      </c>
      <c r="AS1970" s="24">
        <v>0</v>
      </c>
      <c r="AT1970" s="24">
        <v>0</v>
      </c>
      <c r="AU1970" s="24">
        <v>0</v>
      </c>
      <c r="AV1970" s="24">
        <v>0</v>
      </c>
      <c r="AW1970" s="24">
        <v>0</v>
      </c>
      <c r="AX1970" s="24">
        <v>0</v>
      </c>
      <c r="AY1970" s="24">
        <v>0</v>
      </c>
      <c r="AZ1970" s="24">
        <v>0</v>
      </c>
      <c r="BA1970" s="24">
        <v>52.04867771255158</v>
      </c>
      <c r="BB1970" s="24">
        <v>101.1522495962281</v>
      </c>
      <c r="BC1970" s="24">
        <v>52.04867771255158</v>
      </c>
      <c r="BD1970" s="24">
        <v>101.1522495962281</v>
      </c>
      <c r="BE1970" s="24">
        <v>0</v>
      </c>
      <c r="BF1970" s="24">
        <v>0</v>
      </c>
      <c r="BG1970" s="24">
        <v>4777574.3999999994</v>
      </c>
      <c r="BH1970" s="24">
        <v>3401164.7999999998</v>
      </c>
      <c r="BI1970" s="24">
        <v>0</v>
      </c>
      <c r="BJ1970" s="24">
        <v>0</v>
      </c>
      <c r="BK1970" s="24">
        <v>0</v>
      </c>
      <c r="BL1970" s="24">
        <v>0</v>
      </c>
    </row>
    <row r="1971" spans="1:64" x14ac:dyDescent="0.25">
      <c r="A1971" t="s">
        <v>5128</v>
      </c>
      <c r="B1971">
        <v>42</v>
      </c>
      <c r="C1971">
        <v>2</v>
      </c>
      <c r="D1971">
        <v>4</v>
      </c>
      <c r="E1971" s="24">
        <v>4777574.3999999994</v>
      </c>
      <c r="F1971" s="24">
        <v>3607295.9999999995</v>
      </c>
      <c r="G1971" s="24">
        <v>1911029.7599999998</v>
      </c>
      <c r="H1971" s="24">
        <v>1442918.3999999999</v>
      </c>
      <c r="I1971" s="24">
        <v>238878.71999999997</v>
      </c>
      <c r="J1971" s="24">
        <v>180364.79999999999</v>
      </c>
      <c r="K1971" s="24">
        <v>1171538.0338190943</v>
      </c>
      <c r="L1971" s="24">
        <v>89654.339342838153</v>
      </c>
      <c r="M1971" s="24">
        <v>1261192.3731619325</v>
      </c>
      <c r="N1971" s="24">
        <v>181726.02683806606</v>
      </c>
      <c r="O1971" s="24">
        <v>271380.36618090421</v>
      </c>
      <c r="P1971" s="24">
        <v>1442918.3999999985</v>
      </c>
      <c r="Q1971" s="24">
        <v>615.92566019002061</v>
      </c>
      <c r="R1971" s="24">
        <v>51.470370596752218</v>
      </c>
      <c r="S1971" s="24">
        <v>667.39603078677283</v>
      </c>
      <c r="T1971" s="24">
        <v>721.45919999999933</v>
      </c>
      <c r="U1971" s="24">
        <v>4777574.3999999994</v>
      </c>
      <c r="V1971" s="24">
        <v>3607295.9999999995</v>
      </c>
      <c r="W1971" s="24">
        <v>1911029.7599999998</v>
      </c>
      <c r="X1971" s="24">
        <v>1442918.3999999999</v>
      </c>
      <c r="Y1971" s="24">
        <v>0</v>
      </c>
      <c r="Z1971" s="24">
        <v>0</v>
      </c>
      <c r="AA1971" s="24">
        <v>1171538.0338190943</v>
      </c>
      <c r="AB1971" s="24">
        <v>89654.339342838153</v>
      </c>
      <c r="AC1971" s="24">
        <v>1261192.3731619325</v>
      </c>
      <c r="AD1971" s="24">
        <v>181726.02683806606</v>
      </c>
      <c r="AE1971" s="24">
        <v>271380.36618090421</v>
      </c>
      <c r="AF1971" s="24">
        <v>1442918.3999999985</v>
      </c>
      <c r="AG1971" s="24">
        <v>615.92566019002061</v>
      </c>
      <c r="AH1971" s="24">
        <v>51.470370596752218</v>
      </c>
      <c r="AI1971" s="24">
        <v>667.39603078677283</v>
      </c>
      <c r="AJ1971" s="24">
        <v>721.45919999999933</v>
      </c>
      <c r="AK1971" s="24">
        <v>0</v>
      </c>
      <c r="AL1971" s="24">
        <v>0</v>
      </c>
      <c r="AM1971" s="24">
        <v>0</v>
      </c>
      <c r="AN1971" s="24">
        <v>0</v>
      </c>
      <c r="AO1971" s="24">
        <v>238878.71999999997</v>
      </c>
      <c r="AP1971" s="24">
        <v>180364.79999999999</v>
      </c>
      <c r="AQ1971" s="24">
        <v>0</v>
      </c>
      <c r="AR1971" s="24">
        <v>0</v>
      </c>
      <c r="AS1971" s="24">
        <v>0</v>
      </c>
      <c r="AT1971" s="24">
        <v>0</v>
      </c>
      <c r="AU1971" s="24">
        <v>0</v>
      </c>
      <c r="AV1971" s="24">
        <v>0</v>
      </c>
      <c r="AW1971" s="24">
        <v>0</v>
      </c>
      <c r="AX1971" s="24">
        <v>0</v>
      </c>
      <c r="AY1971" s="24">
        <v>0</v>
      </c>
      <c r="AZ1971" s="24">
        <v>0</v>
      </c>
      <c r="BA1971" s="24">
        <v>54.063169213226502</v>
      </c>
      <c r="BB1971" s="24">
        <v>105.53353980997872</v>
      </c>
      <c r="BC1971" s="24">
        <v>54.063169213226502</v>
      </c>
      <c r="BD1971" s="24">
        <v>105.53353980997872</v>
      </c>
      <c r="BE1971" s="24">
        <v>0</v>
      </c>
      <c r="BF1971" s="24">
        <v>0</v>
      </c>
      <c r="BG1971" s="24">
        <v>4777574.3999999994</v>
      </c>
      <c r="BH1971" s="24">
        <v>3607295.9999999995</v>
      </c>
      <c r="BI1971" s="24">
        <v>0</v>
      </c>
      <c r="BJ1971" s="24">
        <v>0</v>
      </c>
      <c r="BK1971" s="24">
        <v>0</v>
      </c>
      <c r="BL1971" s="24">
        <v>0</v>
      </c>
    </row>
    <row r="1972" spans="1:64" x14ac:dyDescent="0.25">
      <c r="A1972" t="s">
        <v>5128</v>
      </c>
      <c r="B1972">
        <v>43</v>
      </c>
      <c r="C1972">
        <v>3</v>
      </c>
      <c r="D1972">
        <v>4</v>
      </c>
      <c r="E1972" s="24">
        <v>5733089.2800000003</v>
      </c>
      <c r="F1972" s="24">
        <v>3834040.3199999994</v>
      </c>
      <c r="G1972" s="24">
        <v>2293235.7120000003</v>
      </c>
      <c r="H1972" s="24">
        <v>1533616.1279999998</v>
      </c>
      <c r="I1972" s="24">
        <v>286654.46400000004</v>
      </c>
      <c r="J1972" s="24">
        <v>191702.01599999997</v>
      </c>
      <c r="K1972" s="24">
        <v>1246673.0725780949</v>
      </c>
      <c r="L1972" s="24">
        <v>93833.801943751052</v>
      </c>
      <c r="M1972" s="24">
        <v>1340506.874521846</v>
      </c>
      <c r="N1972" s="24">
        <v>193109.25347815268</v>
      </c>
      <c r="O1972" s="24">
        <v>286943.05542190373</v>
      </c>
      <c r="P1972" s="24">
        <v>1533616.1279999986</v>
      </c>
      <c r="Q1972" s="24">
        <v>654.87296255615547</v>
      </c>
      <c r="R1972" s="24">
        <v>54.154311894430975</v>
      </c>
      <c r="S1972" s="24">
        <v>709.02727445058645</v>
      </c>
      <c r="T1972" s="24">
        <v>766.80806400000074</v>
      </c>
      <c r="U1972" s="24">
        <v>5733089.2800000003</v>
      </c>
      <c r="V1972" s="24">
        <v>3834040.3199999994</v>
      </c>
      <c r="W1972" s="24">
        <v>2293235.7120000003</v>
      </c>
      <c r="X1972" s="24">
        <v>1533616.1279999998</v>
      </c>
      <c r="Y1972" s="24">
        <v>0</v>
      </c>
      <c r="Z1972" s="24">
        <v>0</v>
      </c>
      <c r="AA1972" s="24">
        <v>1246673.0725780949</v>
      </c>
      <c r="AB1972" s="24">
        <v>93833.801943751052</v>
      </c>
      <c r="AC1972" s="24">
        <v>1340506.874521846</v>
      </c>
      <c r="AD1972" s="24">
        <v>193109.25347815268</v>
      </c>
      <c r="AE1972" s="24">
        <v>286943.05542190373</v>
      </c>
      <c r="AF1972" s="24">
        <v>1533616.1279999986</v>
      </c>
      <c r="AG1972" s="24">
        <v>654.87296255615547</v>
      </c>
      <c r="AH1972" s="24">
        <v>54.154311894430975</v>
      </c>
      <c r="AI1972" s="24">
        <v>709.02727445058645</v>
      </c>
      <c r="AJ1972" s="24">
        <v>766.80806400000074</v>
      </c>
      <c r="AK1972" s="24">
        <v>0</v>
      </c>
      <c r="AL1972" s="24">
        <v>0</v>
      </c>
      <c r="AM1972" s="24">
        <v>0</v>
      </c>
      <c r="AN1972" s="24">
        <v>0</v>
      </c>
      <c r="AO1972" s="24">
        <v>286654.46400000004</v>
      </c>
      <c r="AP1972" s="24">
        <v>191702.01599999997</v>
      </c>
      <c r="AQ1972" s="24">
        <v>0</v>
      </c>
      <c r="AR1972" s="24">
        <v>0</v>
      </c>
      <c r="AS1972" s="24">
        <v>0</v>
      </c>
      <c r="AT1972" s="24">
        <v>0</v>
      </c>
      <c r="AU1972" s="24">
        <v>0</v>
      </c>
      <c r="AV1972" s="24">
        <v>0</v>
      </c>
      <c r="AW1972" s="24">
        <v>0</v>
      </c>
      <c r="AX1972" s="24">
        <v>0</v>
      </c>
      <c r="AY1972" s="24">
        <v>0</v>
      </c>
      <c r="AZ1972" s="24">
        <v>0</v>
      </c>
      <c r="BA1972" s="24">
        <v>57.780789549414294</v>
      </c>
      <c r="BB1972" s="24">
        <v>111.93510144384527</v>
      </c>
      <c r="BC1972" s="24">
        <v>57.780789549414294</v>
      </c>
      <c r="BD1972" s="24">
        <v>111.93510144384527</v>
      </c>
      <c r="BE1972" s="24">
        <v>0</v>
      </c>
      <c r="BF1972" s="24">
        <v>0</v>
      </c>
      <c r="BG1972" s="24">
        <v>5733089.2800000003</v>
      </c>
      <c r="BH1972" s="24">
        <v>3834040.3199999994</v>
      </c>
      <c r="BI1972" s="24">
        <v>0</v>
      </c>
      <c r="BJ1972" s="24">
        <v>0</v>
      </c>
      <c r="BK1972" s="24">
        <v>0</v>
      </c>
      <c r="BL1972" s="24">
        <v>0</v>
      </c>
    </row>
    <row r="1973" spans="1:64" x14ac:dyDescent="0.25">
      <c r="A1973" t="s">
        <v>5128</v>
      </c>
      <c r="B1973">
        <v>44</v>
      </c>
      <c r="C1973">
        <v>3</v>
      </c>
      <c r="D1973">
        <v>4</v>
      </c>
      <c r="E1973" s="24">
        <v>5733089.2800000003</v>
      </c>
      <c r="F1973" s="24">
        <v>4081397.7599999993</v>
      </c>
      <c r="G1973" s="24">
        <v>2293235.7120000003</v>
      </c>
      <c r="H1973" s="24">
        <v>1632559.1039999998</v>
      </c>
      <c r="I1973" s="24">
        <v>286654.46400000004</v>
      </c>
      <c r="J1973" s="24">
        <v>204069.88799999998</v>
      </c>
      <c r="K1973" s="24">
        <v>1326862.5071771778</v>
      </c>
      <c r="L1973" s="24">
        <v>98730.423451676965</v>
      </c>
      <c r="M1973" s="24">
        <v>1425592.9306288548</v>
      </c>
      <c r="N1973" s="24">
        <v>206966.17337114364</v>
      </c>
      <c r="O1973" s="24">
        <v>305696.5968228206</v>
      </c>
      <c r="P1973" s="24">
        <v>1632559.1039999984</v>
      </c>
      <c r="Q1973" s="24">
        <v>696.57624472560838</v>
      </c>
      <c r="R1973" s="24">
        <v>57.368547994937217</v>
      </c>
      <c r="S1973" s="24">
        <v>753.94479272054559</v>
      </c>
      <c r="T1973" s="24">
        <v>816.27955199999997</v>
      </c>
      <c r="U1973" s="24">
        <v>5733089.2800000003</v>
      </c>
      <c r="V1973" s="24">
        <v>4081397.7599999993</v>
      </c>
      <c r="W1973" s="24">
        <v>2293235.7120000003</v>
      </c>
      <c r="X1973" s="24">
        <v>1632559.1039999998</v>
      </c>
      <c r="Y1973" s="24">
        <v>0</v>
      </c>
      <c r="Z1973" s="24">
        <v>0</v>
      </c>
      <c r="AA1973" s="24">
        <v>1326862.5071771778</v>
      </c>
      <c r="AB1973" s="24">
        <v>98730.423451676965</v>
      </c>
      <c r="AC1973" s="24">
        <v>1425592.9306288548</v>
      </c>
      <c r="AD1973" s="24">
        <v>206966.17337114364</v>
      </c>
      <c r="AE1973" s="24">
        <v>305696.5968228206</v>
      </c>
      <c r="AF1973" s="24">
        <v>1632559.1039999984</v>
      </c>
      <c r="AG1973" s="24">
        <v>696.57624472560838</v>
      </c>
      <c r="AH1973" s="24">
        <v>57.368547994937217</v>
      </c>
      <c r="AI1973" s="24">
        <v>753.94479272054559</v>
      </c>
      <c r="AJ1973" s="24">
        <v>816.27955199999997</v>
      </c>
      <c r="AK1973" s="24">
        <v>0</v>
      </c>
      <c r="AL1973" s="24">
        <v>0</v>
      </c>
      <c r="AM1973" s="24">
        <v>0</v>
      </c>
      <c r="AN1973" s="24">
        <v>0</v>
      </c>
      <c r="AO1973" s="24">
        <v>286654.46400000004</v>
      </c>
      <c r="AP1973" s="24">
        <v>204069.88799999998</v>
      </c>
      <c r="AQ1973" s="24">
        <v>0</v>
      </c>
      <c r="AR1973" s="24">
        <v>0</v>
      </c>
      <c r="AS1973" s="24">
        <v>0</v>
      </c>
      <c r="AT1973" s="24">
        <v>0</v>
      </c>
      <c r="AU1973" s="24">
        <v>0</v>
      </c>
      <c r="AV1973" s="24">
        <v>0</v>
      </c>
      <c r="AW1973" s="24">
        <v>0</v>
      </c>
      <c r="AX1973" s="24">
        <v>0</v>
      </c>
      <c r="AY1973" s="24">
        <v>0</v>
      </c>
      <c r="AZ1973" s="24">
        <v>0</v>
      </c>
      <c r="BA1973" s="24">
        <v>62.334759279454374</v>
      </c>
      <c r="BB1973" s="24">
        <v>119.70330727439159</v>
      </c>
      <c r="BC1973" s="24">
        <v>62.334759279454374</v>
      </c>
      <c r="BD1973" s="24">
        <v>119.70330727439159</v>
      </c>
      <c r="BE1973" s="24">
        <v>0</v>
      </c>
      <c r="BF1973" s="24">
        <v>0</v>
      </c>
      <c r="BG1973" s="24">
        <v>5733089.2800000003</v>
      </c>
      <c r="BH1973" s="24">
        <v>4081397.7599999993</v>
      </c>
      <c r="BI1973" s="24">
        <v>0</v>
      </c>
      <c r="BJ1973" s="24">
        <v>0</v>
      </c>
      <c r="BK1973" s="24">
        <v>0</v>
      </c>
      <c r="BL1973" s="24">
        <v>0</v>
      </c>
    </row>
    <row r="1974" spans="1:64" x14ac:dyDescent="0.25">
      <c r="A1974" t="s">
        <v>5128</v>
      </c>
      <c r="B1974">
        <v>45</v>
      </c>
      <c r="C1974">
        <v>3</v>
      </c>
      <c r="D1974">
        <v>4</v>
      </c>
      <c r="E1974" s="24">
        <v>5733089.2800000003</v>
      </c>
      <c r="F1974" s="24">
        <v>4328755.1999999993</v>
      </c>
      <c r="G1974" s="24">
        <v>2293235.7120000003</v>
      </c>
      <c r="H1974" s="24">
        <v>1731502.0799999998</v>
      </c>
      <c r="I1974" s="24">
        <v>286654.46400000004</v>
      </c>
      <c r="J1974" s="24">
        <v>216437.75999999998</v>
      </c>
      <c r="K1974" s="24">
        <v>1411252.1347733475</v>
      </c>
      <c r="L1974" s="24">
        <v>103800.30899219029</v>
      </c>
      <c r="M1974" s="24">
        <v>1515052.4437655378</v>
      </c>
      <c r="N1974" s="24">
        <v>216449.6362344604</v>
      </c>
      <c r="O1974" s="24">
        <v>320249.94522665069</v>
      </c>
      <c r="P1974" s="24">
        <v>1731502.0799999982</v>
      </c>
      <c r="Q1974" s="24">
        <v>740.44871114702073</v>
      </c>
      <c r="R1974" s="24">
        <v>60.509093332873817</v>
      </c>
      <c r="S1974" s="24">
        <v>800.95780447989455</v>
      </c>
      <c r="T1974" s="24">
        <v>865.75103999999919</v>
      </c>
      <c r="U1974" s="24">
        <v>5733089.2800000003</v>
      </c>
      <c r="V1974" s="24">
        <v>4328755.1999999993</v>
      </c>
      <c r="W1974" s="24">
        <v>2293235.7120000003</v>
      </c>
      <c r="X1974" s="24">
        <v>1731502.0799999998</v>
      </c>
      <c r="Y1974" s="24">
        <v>0</v>
      </c>
      <c r="Z1974" s="24">
        <v>0</v>
      </c>
      <c r="AA1974" s="24">
        <v>1411252.1347733475</v>
      </c>
      <c r="AB1974" s="24">
        <v>103800.30899219029</v>
      </c>
      <c r="AC1974" s="24">
        <v>1515052.4437655378</v>
      </c>
      <c r="AD1974" s="24">
        <v>216449.6362344604</v>
      </c>
      <c r="AE1974" s="24">
        <v>320249.94522665069</v>
      </c>
      <c r="AF1974" s="24">
        <v>1731502.0799999982</v>
      </c>
      <c r="AG1974" s="24">
        <v>740.44871114702073</v>
      </c>
      <c r="AH1974" s="24">
        <v>60.509093332873817</v>
      </c>
      <c r="AI1974" s="24">
        <v>800.95780447989455</v>
      </c>
      <c r="AJ1974" s="24">
        <v>865.75103999999919</v>
      </c>
      <c r="AK1974" s="24">
        <v>0</v>
      </c>
      <c r="AL1974" s="24">
        <v>0</v>
      </c>
      <c r="AM1974" s="24">
        <v>0</v>
      </c>
      <c r="AN1974" s="24">
        <v>0</v>
      </c>
      <c r="AO1974" s="24">
        <v>286654.46400000004</v>
      </c>
      <c r="AP1974" s="24">
        <v>216437.75999999998</v>
      </c>
      <c r="AQ1974" s="24">
        <v>0</v>
      </c>
      <c r="AR1974" s="24">
        <v>0</v>
      </c>
      <c r="AS1974" s="24">
        <v>0</v>
      </c>
      <c r="AT1974" s="24">
        <v>0</v>
      </c>
      <c r="AU1974" s="24">
        <v>0</v>
      </c>
      <c r="AV1974" s="24">
        <v>0</v>
      </c>
      <c r="AW1974" s="24">
        <v>0</v>
      </c>
      <c r="AX1974" s="24">
        <v>0</v>
      </c>
      <c r="AY1974" s="24">
        <v>0</v>
      </c>
      <c r="AZ1974" s="24">
        <v>0</v>
      </c>
      <c r="BA1974" s="24">
        <v>64.793235520104645</v>
      </c>
      <c r="BB1974" s="24">
        <v>125.30232885297846</v>
      </c>
      <c r="BC1974" s="24">
        <v>64.793235520104645</v>
      </c>
      <c r="BD1974" s="24">
        <v>125.30232885297846</v>
      </c>
      <c r="BE1974" s="24">
        <v>0</v>
      </c>
      <c r="BF1974" s="24">
        <v>0</v>
      </c>
      <c r="BG1974" s="24">
        <v>5733089.2800000003</v>
      </c>
      <c r="BH1974" s="24">
        <v>4328755.1999999993</v>
      </c>
      <c r="BI1974" s="24">
        <v>0</v>
      </c>
      <c r="BJ1974" s="24">
        <v>0</v>
      </c>
      <c r="BK1974" s="24">
        <v>0</v>
      </c>
      <c r="BL1974" s="24">
        <v>0</v>
      </c>
    </row>
    <row r="1975" spans="1:64" x14ac:dyDescent="0.25">
      <c r="A1975" t="s">
        <v>5128</v>
      </c>
      <c r="B1975">
        <v>46</v>
      </c>
      <c r="C1975">
        <v>4</v>
      </c>
      <c r="D1975">
        <v>4</v>
      </c>
      <c r="E1975" s="24">
        <v>6879707.1359999999</v>
      </c>
      <c r="F1975" s="24">
        <v>4600848.3839999996</v>
      </c>
      <c r="G1975" s="24">
        <v>2751882.8544000001</v>
      </c>
      <c r="H1975" s="24">
        <v>1840339.3536</v>
      </c>
      <c r="I1975" s="24">
        <v>343985.35680000001</v>
      </c>
      <c r="J1975" s="24">
        <v>230042.4192</v>
      </c>
      <c r="K1975" s="24">
        <v>1500529.8256034404</v>
      </c>
      <c r="L1975" s="24">
        <v>109334.69823726267</v>
      </c>
      <c r="M1975" s="24">
        <v>1609864.5238407031</v>
      </c>
      <c r="N1975" s="24">
        <v>230474.82975929603</v>
      </c>
      <c r="O1975" s="24">
        <v>339809.5279965587</v>
      </c>
      <c r="P1975" s="24">
        <v>1840339.3535999991</v>
      </c>
      <c r="Q1975" s="24">
        <v>786.91721155271625</v>
      </c>
      <c r="R1975" s="24">
        <v>63.971001745763715</v>
      </c>
      <c r="S1975" s="24">
        <v>850.88821329847997</v>
      </c>
      <c r="T1975" s="24">
        <v>920.16967680000016</v>
      </c>
      <c r="U1975" s="24">
        <v>6879707.1359999999</v>
      </c>
      <c r="V1975" s="24">
        <v>4600848.3839999996</v>
      </c>
      <c r="W1975" s="24">
        <v>2751882.8544000001</v>
      </c>
      <c r="X1975" s="24">
        <v>1840339.3536</v>
      </c>
      <c r="Y1975" s="24">
        <v>0</v>
      </c>
      <c r="Z1975" s="24">
        <v>0</v>
      </c>
      <c r="AA1975" s="24">
        <v>1500529.8256034404</v>
      </c>
      <c r="AB1975" s="24">
        <v>109334.69823726267</v>
      </c>
      <c r="AC1975" s="24">
        <v>1609864.5238407031</v>
      </c>
      <c r="AD1975" s="24">
        <v>230474.82975929603</v>
      </c>
      <c r="AE1975" s="24">
        <v>339809.5279965587</v>
      </c>
      <c r="AF1975" s="24">
        <v>1840339.3535999991</v>
      </c>
      <c r="AG1975" s="24">
        <v>786.91721155271625</v>
      </c>
      <c r="AH1975" s="24">
        <v>63.971001745763715</v>
      </c>
      <c r="AI1975" s="24">
        <v>850.88821329847997</v>
      </c>
      <c r="AJ1975" s="24">
        <v>920.16967680000016</v>
      </c>
      <c r="AK1975" s="24">
        <v>0</v>
      </c>
      <c r="AL1975" s="24">
        <v>0</v>
      </c>
      <c r="AM1975" s="24">
        <v>0</v>
      </c>
      <c r="AN1975" s="24">
        <v>0</v>
      </c>
      <c r="AO1975" s="24">
        <v>343985.35680000001</v>
      </c>
      <c r="AP1975" s="24">
        <v>230042.4192</v>
      </c>
      <c r="AQ1975" s="24">
        <v>0</v>
      </c>
      <c r="AR1975" s="24">
        <v>0</v>
      </c>
      <c r="AS1975" s="24">
        <v>0</v>
      </c>
      <c r="AT1975" s="24">
        <v>0</v>
      </c>
      <c r="AU1975" s="24">
        <v>0</v>
      </c>
      <c r="AV1975" s="24">
        <v>0</v>
      </c>
      <c r="AW1975" s="24">
        <v>0</v>
      </c>
      <c r="AX1975" s="24">
        <v>0</v>
      </c>
      <c r="AY1975" s="24">
        <v>0</v>
      </c>
      <c r="AZ1975" s="24">
        <v>0</v>
      </c>
      <c r="BA1975" s="24">
        <v>69.281463501520193</v>
      </c>
      <c r="BB1975" s="24">
        <v>133.25246524728391</v>
      </c>
      <c r="BC1975" s="24">
        <v>69.281463501520193</v>
      </c>
      <c r="BD1975" s="24">
        <v>133.25246524728391</v>
      </c>
      <c r="BE1975" s="24">
        <v>0</v>
      </c>
      <c r="BF1975" s="24">
        <v>0</v>
      </c>
      <c r="BG1975" s="24">
        <v>6879707.1359999999</v>
      </c>
      <c r="BH1975" s="24">
        <v>4600848.3839999996</v>
      </c>
      <c r="BI1975" s="24">
        <v>0</v>
      </c>
      <c r="BJ1975" s="24">
        <v>0</v>
      </c>
      <c r="BK1975" s="24">
        <v>0</v>
      </c>
      <c r="BL1975" s="24">
        <v>0</v>
      </c>
    </row>
    <row r="1976" spans="1:64" x14ac:dyDescent="0.25">
      <c r="A1976" t="s">
        <v>5128</v>
      </c>
      <c r="B1976">
        <v>47</v>
      </c>
      <c r="C1976">
        <v>4</v>
      </c>
      <c r="D1976">
        <v>4</v>
      </c>
      <c r="E1976" s="24">
        <v>6879707.1359999999</v>
      </c>
      <c r="F1976" s="24">
        <v>4897677.311999999</v>
      </c>
      <c r="G1976" s="24">
        <v>2751882.8544000001</v>
      </c>
      <c r="H1976" s="24">
        <v>1959070.9247999997</v>
      </c>
      <c r="I1976" s="24">
        <v>343985.35680000001</v>
      </c>
      <c r="J1976" s="24">
        <v>244883.86559999996</v>
      </c>
      <c r="K1976" s="24">
        <v>1596027.3165269867</v>
      </c>
      <c r="L1976" s="24">
        <v>115661.04273626208</v>
      </c>
      <c r="M1976" s="24">
        <v>1711688.3592632487</v>
      </c>
      <c r="N1976" s="24">
        <v>247382.56553675234</v>
      </c>
      <c r="O1976" s="24">
        <v>363043.60827301443</v>
      </c>
      <c r="P1976" s="24">
        <v>1959070.9248000011</v>
      </c>
      <c r="Q1976" s="24">
        <v>836.74944452237105</v>
      </c>
      <c r="R1976" s="24">
        <v>68.02180733824207</v>
      </c>
      <c r="S1976" s="24">
        <v>904.77125186061312</v>
      </c>
      <c r="T1976" s="24">
        <v>979.53546239999923</v>
      </c>
      <c r="U1976" s="24">
        <v>6879707.1359999999</v>
      </c>
      <c r="V1976" s="24">
        <v>4897677.311999999</v>
      </c>
      <c r="W1976" s="24">
        <v>2751882.8544000001</v>
      </c>
      <c r="X1976" s="24">
        <v>1959070.9247999997</v>
      </c>
      <c r="Y1976" s="24">
        <v>0</v>
      </c>
      <c r="Z1976" s="24">
        <v>0</v>
      </c>
      <c r="AA1976" s="24">
        <v>1596027.3165269867</v>
      </c>
      <c r="AB1976" s="24">
        <v>115661.04273626208</v>
      </c>
      <c r="AC1976" s="24">
        <v>1711688.3592632487</v>
      </c>
      <c r="AD1976" s="24">
        <v>247382.56553675234</v>
      </c>
      <c r="AE1976" s="24">
        <v>363043.60827301443</v>
      </c>
      <c r="AF1976" s="24">
        <v>1959070.9248000011</v>
      </c>
      <c r="AG1976" s="24">
        <v>836.74944452237105</v>
      </c>
      <c r="AH1976" s="24">
        <v>68.02180733824207</v>
      </c>
      <c r="AI1976" s="24">
        <v>904.77125186061312</v>
      </c>
      <c r="AJ1976" s="24">
        <v>979.53546239999923</v>
      </c>
      <c r="AK1976" s="24">
        <v>0</v>
      </c>
      <c r="AL1976" s="24">
        <v>0</v>
      </c>
      <c r="AM1976" s="24">
        <v>0</v>
      </c>
      <c r="AN1976" s="24">
        <v>0</v>
      </c>
      <c r="AO1976" s="24">
        <v>343985.35680000001</v>
      </c>
      <c r="AP1976" s="24">
        <v>244883.86559999996</v>
      </c>
      <c r="AQ1976" s="24">
        <v>0</v>
      </c>
      <c r="AR1976" s="24">
        <v>0</v>
      </c>
      <c r="AS1976" s="24">
        <v>0</v>
      </c>
      <c r="AT1976" s="24">
        <v>0</v>
      </c>
      <c r="AU1976" s="24">
        <v>0</v>
      </c>
      <c r="AV1976" s="24">
        <v>0</v>
      </c>
      <c r="AW1976" s="24">
        <v>0</v>
      </c>
      <c r="AX1976" s="24">
        <v>0</v>
      </c>
      <c r="AY1976" s="24">
        <v>0</v>
      </c>
      <c r="AZ1976" s="24">
        <v>0</v>
      </c>
      <c r="BA1976" s="24">
        <v>74.764210539386113</v>
      </c>
      <c r="BB1976" s="24">
        <v>142.78601787762818</v>
      </c>
      <c r="BC1976" s="24">
        <v>74.764210539386113</v>
      </c>
      <c r="BD1976" s="24">
        <v>142.78601787762818</v>
      </c>
      <c r="BE1976" s="24">
        <v>0</v>
      </c>
      <c r="BF1976" s="24">
        <v>0</v>
      </c>
      <c r="BG1976" s="24">
        <v>6879707.1359999999</v>
      </c>
      <c r="BH1976" s="24">
        <v>4897677.311999999</v>
      </c>
      <c r="BI1976" s="24">
        <v>0</v>
      </c>
      <c r="BJ1976" s="24">
        <v>0</v>
      </c>
      <c r="BK1976" s="24">
        <v>0</v>
      </c>
      <c r="BL1976" s="24">
        <v>0</v>
      </c>
    </row>
    <row r="1977" spans="1:64" x14ac:dyDescent="0.25">
      <c r="A1977" t="s">
        <v>5128</v>
      </c>
      <c r="B1977">
        <v>48</v>
      </c>
      <c r="C1977">
        <v>4</v>
      </c>
      <c r="D1977">
        <v>4</v>
      </c>
      <c r="E1977" s="24">
        <v>6879707.1359999999</v>
      </c>
      <c r="F1977" s="24">
        <v>5194506.2399999993</v>
      </c>
      <c r="G1977" s="24">
        <v>2751882.8544000001</v>
      </c>
      <c r="H1977" s="24">
        <v>2077802.4959999998</v>
      </c>
      <c r="I1977" s="24">
        <v>343985.35680000001</v>
      </c>
      <c r="J1977" s="24">
        <v>259725.31199999998</v>
      </c>
      <c r="K1977" s="24">
        <v>1696690.4545462765</v>
      </c>
      <c r="L1977" s="24">
        <v>122134.61531354114</v>
      </c>
      <c r="M1977" s="24">
        <v>1818825.0698598176</v>
      </c>
      <c r="N1977" s="24">
        <v>258977.42614018172</v>
      </c>
      <c r="O1977" s="24">
        <v>381112.04145372286</v>
      </c>
      <c r="P1977" s="24">
        <v>2077802.4959999993</v>
      </c>
      <c r="Q1977" s="24">
        <v>889.22864651609416</v>
      </c>
      <c r="R1977" s="24">
        <v>71.946199748057552</v>
      </c>
      <c r="S1977" s="24">
        <v>961.17484626415171</v>
      </c>
      <c r="T1977" s="24">
        <v>1038.9012480000001</v>
      </c>
      <c r="U1977" s="24">
        <v>6879707.1359999999</v>
      </c>
      <c r="V1977" s="24">
        <v>5194506.2399999993</v>
      </c>
      <c r="W1977" s="24">
        <v>2751882.8544000001</v>
      </c>
      <c r="X1977" s="24">
        <v>2077802.4959999998</v>
      </c>
      <c r="Y1977" s="24">
        <v>0</v>
      </c>
      <c r="Z1977" s="24">
        <v>0</v>
      </c>
      <c r="AA1977" s="24">
        <v>1696690.4545462765</v>
      </c>
      <c r="AB1977" s="24">
        <v>122134.61531354114</v>
      </c>
      <c r="AC1977" s="24">
        <v>1818825.0698598176</v>
      </c>
      <c r="AD1977" s="24">
        <v>258977.42614018172</v>
      </c>
      <c r="AE1977" s="24">
        <v>381112.04145372286</v>
      </c>
      <c r="AF1977" s="24">
        <v>2077802.4959999993</v>
      </c>
      <c r="AG1977" s="24">
        <v>889.22864651609416</v>
      </c>
      <c r="AH1977" s="24">
        <v>71.946199748057552</v>
      </c>
      <c r="AI1977" s="24">
        <v>961.17484626415171</v>
      </c>
      <c r="AJ1977" s="24">
        <v>1038.9012480000001</v>
      </c>
      <c r="AK1977" s="24">
        <v>0</v>
      </c>
      <c r="AL1977" s="24">
        <v>0</v>
      </c>
      <c r="AM1977" s="24">
        <v>0</v>
      </c>
      <c r="AN1977" s="24">
        <v>0</v>
      </c>
      <c r="AO1977" s="24">
        <v>343985.35680000001</v>
      </c>
      <c r="AP1977" s="24">
        <v>259725.31199999998</v>
      </c>
      <c r="AQ1977" s="24">
        <v>0</v>
      </c>
      <c r="AR1977" s="24">
        <v>0</v>
      </c>
      <c r="AS1977" s="24">
        <v>0</v>
      </c>
      <c r="AT1977" s="24">
        <v>0</v>
      </c>
      <c r="AU1977" s="24">
        <v>0</v>
      </c>
      <c r="AV1977" s="24">
        <v>0</v>
      </c>
      <c r="AW1977" s="24">
        <v>0</v>
      </c>
      <c r="AX1977" s="24">
        <v>0</v>
      </c>
      <c r="AY1977" s="24">
        <v>0</v>
      </c>
      <c r="AZ1977" s="24">
        <v>0</v>
      </c>
      <c r="BA1977" s="24">
        <v>77.726401735848412</v>
      </c>
      <c r="BB1977" s="24">
        <v>149.67260148390596</v>
      </c>
      <c r="BC1977" s="24">
        <v>77.726401735848412</v>
      </c>
      <c r="BD1977" s="24">
        <v>149.67260148390596</v>
      </c>
      <c r="BE1977" s="24">
        <v>0</v>
      </c>
      <c r="BF1977" s="24">
        <v>0</v>
      </c>
      <c r="BG1977" s="24">
        <v>6879707.1359999999</v>
      </c>
      <c r="BH1977" s="24">
        <v>5194506.2399999993</v>
      </c>
      <c r="BI1977" s="24">
        <v>0</v>
      </c>
      <c r="BJ1977" s="24">
        <v>0</v>
      </c>
      <c r="BK1977" s="24">
        <v>0</v>
      </c>
      <c r="BL1977" s="24">
        <v>0</v>
      </c>
    </row>
    <row r="1978" spans="1:64" x14ac:dyDescent="0.25">
      <c r="A1978" t="s">
        <v>5128</v>
      </c>
      <c r="B1978">
        <v>49</v>
      </c>
      <c r="C1978">
        <v>1</v>
      </c>
      <c r="D1978">
        <v>5</v>
      </c>
      <c r="E1978" s="24">
        <v>8255648.5631999997</v>
      </c>
      <c r="F1978" s="24">
        <v>5521018.0608000001</v>
      </c>
      <c r="G1978" s="24">
        <v>3302259.4252800001</v>
      </c>
      <c r="H1978" s="24">
        <v>2208407.22432</v>
      </c>
      <c r="I1978" s="24">
        <v>412782.42816000001</v>
      </c>
      <c r="J1978" s="24">
        <v>276050.90304</v>
      </c>
      <c r="K1978" s="24">
        <v>1803321.5412956811</v>
      </c>
      <c r="L1978" s="24">
        <v>129112.37190720439</v>
      </c>
      <c r="M1978" s="24">
        <v>1932433.9132028855</v>
      </c>
      <c r="N1978" s="24">
        <v>275973.31111711636</v>
      </c>
      <c r="O1978" s="24">
        <v>405085.68302432075</v>
      </c>
      <c r="P1978" s="24">
        <v>2208407.2243200019</v>
      </c>
      <c r="Q1978" s="24">
        <v>944.85741826604863</v>
      </c>
      <c r="R1978" s="24">
        <v>76.225836485515174</v>
      </c>
      <c r="S1978" s="24">
        <v>1021.0832547515638</v>
      </c>
      <c r="T1978" s="24">
        <v>1104.2036121599995</v>
      </c>
      <c r="U1978" s="24">
        <v>7430083.7068799995</v>
      </c>
      <c r="V1978" s="24">
        <v>4968916.2547200006</v>
      </c>
      <c r="W1978" s="24">
        <v>2972033.482752</v>
      </c>
      <c r="X1978" s="24">
        <v>1987566.5018880002</v>
      </c>
      <c r="Y1978" s="24">
        <v>0</v>
      </c>
      <c r="Z1978" s="24">
        <v>0</v>
      </c>
      <c r="AA1978" s="24">
        <v>1622989.3871661131</v>
      </c>
      <c r="AB1978" s="24">
        <v>116201.134716484</v>
      </c>
      <c r="AC1978" s="24">
        <v>1739190.5218825971</v>
      </c>
      <c r="AD1978" s="24">
        <v>248375.98000540445</v>
      </c>
      <c r="AE1978" s="24">
        <v>364577.11472188868</v>
      </c>
      <c r="AF1978" s="24">
        <v>1987566.5018880018</v>
      </c>
      <c r="AG1978" s="24">
        <v>944.85741826604863</v>
      </c>
      <c r="AH1978" s="24">
        <v>76.225836485515174</v>
      </c>
      <c r="AI1978" s="24">
        <v>1021.0832547515638</v>
      </c>
      <c r="AJ1978" s="24">
        <v>1104.2036121599995</v>
      </c>
      <c r="AK1978" s="24">
        <v>825564.85632000025</v>
      </c>
      <c r="AL1978" s="24">
        <v>552101.80607999954</v>
      </c>
      <c r="AM1978" s="24">
        <v>330225.9425280001</v>
      </c>
      <c r="AN1978" s="24">
        <v>220840.72243199986</v>
      </c>
      <c r="AO1978" s="24">
        <v>412782.42816000001</v>
      </c>
      <c r="AP1978" s="24">
        <v>276050.90304</v>
      </c>
      <c r="AQ1978" s="24">
        <v>180332.15412956802</v>
      </c>
      <c r="AR1978" s="24">
        <v>12911.237190720392</v>
      </c>
      <c r="AS1978" s="24">
        <v>193243.39132028841</v>
      </c>
      <c r="AT1978" s="24">
        <v>27597.331111711916</v>
      </c>
      <c r="AU1978" s="24">
        <v>40508.568302432075</v>
      </c>
      <c r="AV1978" s="24">
        <v>220840.7224320001</v>
      </c>
      <c r="AW1978" s="24">
        <v>0</v>
      </c>
      <c r="AX1978" s="24">
        <v>0</v>
      </c>
      <c r="AY1978" s="24">
        <v>0</v>
      </c>
      <c r="AZ1978" s="24">
        <v>0</v>
      </c>
      <c r="BA1978" s="24">
        <v>83.120357408435666</v>
      </c>
      <c r="BB1978" s="24">
        <v>159.34619389395084</v>
      </c>
      <c r="BC1978" s="24">
        <v>83.120357408435666</v>
      </c>
      <c r="BD1978" s="24">
        <v>159.34619389395084</v>
      </c>
      <c r="BE1978" s="24">
        <v>0</v>
      </c>
      <c r="BF1978" s="24">
        <v>0</v>
      </c>
      <c r="BG1978" s="24">
        <v>7430083.7068799995</v>
      </c>
      <c r="BH1978" s="24">
        <v>4968916.2547200006</v>
      </c>
      <c r="BI1978" s="24">
        <v>0</v>
      </c>
      <c r="BJ1978" s="24">
        <v>0</v>
      </c>
      <c r="BK1978" s="24">
        <v>0</v>
      </c>
      <c r="BL1978" s="24">
        <v>0</v>
      </c>
    </row>
    <row r="1979" spans="1:64" x14ac:dyDescent="0.25">
      <c r="A1979" t="s">
        <v>5128</v>
      </c>
      <c r="B1979">
        <v>50</v>
      </c>
      <c r="C1979">
        <v>1</v>
      </c>
      <c r="D1979">
        <v>5</v>
      </c>
      <c r="E1979" s="24">
        <v>8255648.5631999997</v>
      </c>
      <c r="F1979" s="24">
        <v>5877212.7744000005</v>
      </c>
      <c r="G1979" s="24">
        <v>3302259.4252800001</v>
      </c>
      <c r="H1979" s="24">
        <v>2350885.1097600004</v>
      </c>
      <c r="I1979" s="24">
        <v>412782.42816000001</v>
      </c>
      <c r="J1979" s="24">
        <v>293860.63872000005</v>
      </c>
      <c r="K1979" s="24">
        <v>1917500.1436227113</v>
      </c>
      <c r="L1979" s="24">
        <v>136994.08147622645</v>
      </c>
      <c r="M1979" s="24">
        <v>2054494.2250989377</v>
      </c>
      <c r="N1979" s="24">
        <v>296390.88466106355</v>
      </c>
      <c r="O1979" s="24">
        <v>433384.96613729</v>
      </c>
      <c r="P1979" s="24">
        <v>2350885.1097600013</v>
      </c>
      <c r="Q1979" s="24">
        <v>1004.5496107971467</v>
      </c>
      <c r="R1979" s="24">
        <v>81.187825767221511</v>
      </c>
      <c r="S1979" s="24">
        <v>1085.7374365643682</v>
      </c>
      <c r="T1979" s="24">
        <v>1175.4425548800009</v>
      </c>
      <c r="U1979" s="24">
        <v>7430083.7068799995</v>
      </c>
      <c r="V1979" s="24">
        <v>5289491.4969600001</v>
      </c>
      <c r="W1979" s="24">
        <v>2972033.482752</v>
      </c>
      <c r="X1979" s="24">
        <v>2115796.5987840001</v>
      </c>
      <c r="Y1979" s="24">
        <v>0</v>
      </c>
      <c r="Z1979" s="24">
        <v>0</v>
      </c>
      <c r="AA1979" s="24">
        <v>1725750.1292604401</v>
      </c>
      <c r="AB1979" s="24">
        <v>123294.67332860385</v>
      </c>
      <c r="AC1979" s="24">
        <v>1849044.802589044</v>
      </c>
      <c r="AD1979" s="24">
        <v>266751.79619495757</v>
      </c>
      <c r="AE1979" s="24">
        <v>390046.46952356119</v>
      </c>
      <c r="AF1979" s="24">
        <v>2115796.5987840011</v>
      </c>
      <c r="AG1979" s="24">
        <v>1004.5496107971467</v>
      </c>
      <c r="AH1979" s="24">
        <v>81.187825767221511</v>
      </c>
      <c r="AI1979" s="24">
        <v>1085.7374365643682</v>
      </c>
      <c r="AJ1979" s="24">
        <v>1175.4425548800009</v>
      </c>
      <c r="AK1979" s="24">
        <v>825564.85632000025</v>
      </c>
      <c r="AL1979" s="24">
        <v>587721.27744000033</v>
      </c>
      <c r="AM1979" s="24">
        <v>330225.9425280001</v>
      </c>
      <c r="AN1979" s="24">
        <v>235088.51097600022</v>
      </c>
      <c r="AO1979" s="24">
        <v>412782.42816000001</v>
      </c>
      <c r="AP1979" s="24">
        <v>293860.63872000005</v>
      </c>
      <c r="AQ1979" s="24">
        <v>191750.01436227118</v>
      </c>
      <c r="AR1979" s="24">
        <v>13699.408147622598</v>
      </c>
      <c r="AS1979" s="24">
        <v>205449.42250989377</v>
      </c>
      <c r="AT1979" s="24">
        <v>29639.088466105983</v>
      </c>
      <c r="AU1979" s="24">
        <v>43338.496613728814</v>
      </c>
      <c r="AV1979" s="24">
        <v>235088.51097600022</v>
      </c>
      <c r="AW1979" s="24">
        <v>0</v>
      </c>
      <c r="AX1979" s="24">
        <v>0</v>
      </c>
      <c r="AY1979" s="24">
        <v>0</v>
      </c>
      <c r="AZ1979" s="24">
        <v>0</v>
      </c>
      <c r="BA1979" s="24">
        <v>89.705118315632717</v>
      </c>
      <c r="BB1979" s="24">
        <v>170.89294408285423</v>
      </c>
      <c r="BC1979" s="24">
        <v>89.705118315632717</v>
      </c>
      <c r="BD1979" s="24">
        <v>170.89294408285423</v>
      </c>
      <c r="BE1979" s="24">
        <v>0</v>
      </c>
      <c r="BF1979" s="24">
        <v>0</v>
      </c>
      <c r="BG1979" s="24">
        <v>7430083.7068799995</v>
      </c>
      <c r="BH1979" s="24">
        <v>5289491.4969600001</v>
      </c>
      <c r="BI1979" s="24">
        <v>0</v>
      </c>
      <c r="BJ1979" s="24">
        <v>0</v>
      </c>
      <c r="BK1979" s="24">
        <v>0</v>
      </c>
      <c r="BL1979" s="24">
        <v>0</v>
      </c>
    </row>
    <row r="1980" spans="1:64" x14ac:dyDescent="0.25">
      <c r="A1980" t="s">
        <v>5128</v>
      </c>
      <c r="B1980">
        <v>51</v>
      </c>
      <c r="C1980">
        <v>1</v>
      </c>
      <c r="D1980">
        <v>5</v>
      </c>
      <c r="E1980" s="24">
        <v>8255648.5631999997</v>
      </c>
      <c r="F1980" s="24">
        <v>6233407.4880000008</v>
      </c>
      <c r="G1980" s="24">
        <v>3302259.4252800001</v>
      </c>
      <c r="H1980" s="24">
        <v>2493362.9952000002</v>
      </c>
      <c r="I1980" s="24">
        <v>412782.42816000001</v>
      </c>
      <c r="J1980" s="24">
        <v>311670.37440000003</v>
      </c>
      <c r="K1980" s="24">
        <v>2037946.3768693171</v>
      </c>
      <c r="L1980" s="24">
        <v>145012.19919076189</v>
      </c>
      <c r="M1980" s="24">
        <v>2182958.576060079</v>
      </c>
      <c r="N1980" s="24">
        <v>310404.41913992167</v>
      </c>
      <c r="O1980" s="24">
        <v>455416.61833068356</v>
      </c>
      <c r="P1980" s="24">
        <v>2493362.9952000007</v>
      </c>
      <c r="Q1980" s="24">
        <v>1067.4394005964787</v>
      </c>
      <c r="R1980" s="24">
        <v>85.978635776733427</v>
      </c>
      <c r="S1980" s="24">
        <v>1153.4180363732121</v>
      </c>
      <c r="T1980" s="24">
        <v>1246.6814975999987</v>
      </c>
      <c r="U1980" s="24">
        <v>7430083.7068799995</v>
      </c>
      <c r="V1980" s="24">
        <v>5610066.7392000007</v>
      </c>
      <c r="W1980" s="24">
        <v>2972033.482752</v>
      </c>
      <c r="X1980" s="24">
        <v>2244026.6956800004</v>
      </c>
      <c r="Y1980" s="24">
        <v>0</v>
      </c>
      <c r="Z1980" s="24">
        <v>0</v>
      </c>
      <c r="AA1980" s="24">
        <v>1834151.7391823854</v>
      </c>
      <c r="AB1980" s="24">
        <v>130510.97927168594</v>
      </c>
      <c r="AC1980" s="24">
        <v>1964662.7184540711</v>
      </c>
      <c r="AD1980" s="24">
        <v>279363.9772259295</v>
      </c>
      <c r="AE1980" s="24">
        <v>409874.9564976152</v>
      </c>
      <c r="AF1980" s="24">
        <v>2244026.6956800008</v>
      </c>
      <c r="AG1980" s="24">
        <v>1067.4394005964787</v>
      </c>
      <c r="AH1980" s="24">
        <v>85.978635776733427</v>
      </c>
      <c r="AI1980" s="24">
        <v>1153.4180363732121</v>
      </c>
      <c r="AJ1980" s="24">
        <v>1246.6814975999987</v>
      </c>
      <c r="AK1980" s="24">
        <v>825564.85632000025</v>
      </c>
      <c r="AL1980" s="24">
        <v>623340.74880000018</v>
      </c>
      <c r="AM1980" s="24">
        <v>330225.9425280001</v>
      </c>
      <c r="AN1980" s="24">
        <v>249336.29951999988</v>
      </c>
      <c r="AO1980" s="24">
        <v>412782.42816000001</v>
      </c>
      <c r="AP1980" s="24">
        <v>311670.37440000003</v>
      </c>
      <c r="AQ1980" s="24">
        <v>203794.63768693176</v>
      </c>
      <c r="AR1980" s="24">
        <v>14501.219919075957</v>
      </c>
      <c r="AS1980" s="24">
        <v>218295.85760600795</v>
      </c>
      <c r="AT1980" s="24">
        <v>31040.441913992167</v>
      </c>
      <c r="AU1980" s="24">
        <v>45541.661833068356</v>
      </c>
      <c r="AV1980" s="24">
        <v>249336.29951999988</v>
      </c>
      <c r="AW1980" s="24">
        <v>0</v>
      </c>
      <c r="AX1980" s="24">
        <v>0</v>
      </c>
      <c r="AY1980" s="24">
        <v>0</v>
      </c>
      <c r="AZ1980" s="24">
        <v>0</v>
      </c>
      <c r="BA1980" s="24">
        <v>93.263461226786603</v>
      </c>
      <c r="BB1980" s="24">
        <v>179.24209700352003</v>
      </c>
      <c r="BC1980" s="24">
        <v>93.263461226786603</v>
      </c>
      <c r="BD1980" s="24">
        <v>179.24209700352003</v>
      </c>
      <c r="BE1980" s="24">
        <v>0</v>
      </c>
      <c r="BF1980" s="24">
        <v>0</v>
      </c>
      <c r="BG1980" s="24">
        <v>7430083.7068799995</v>
      </c>
      <c r="BH1980" s="24">
        <v>5610066.7392000007</v>
      </c>
      <c r="BI1980" s="24">
        <v>0</v>
      </c>
      <c r="BJ1980" s="24">
        <v>0</v>
      </c>
      <c r="BK1980" s="24">
        <v>0</v>
      </c>
      <c r="BL1980" s="24">
        <v>0</v>
      </c>
    </row>
    <row r="1981" spans="1:64" x14ac:dyDescent="0.25">
      <c r="A1981" t="s">
        <v>5128</v>
      </c>
      <c r="B1981">
        <v>52</v>
      </c>
      <c r="C1981">
        <v>2</v>
      </c>
      <c r="D1981">
        <v>5</v>
      </c>
      <c r="E1981" s="24">
        <v>9906778.2758399993</v>
      </c>
      <c r="F1981" s="24">
        <v>6625221.6729600001</v>
      </c>
      <c r="G1981" s="24">
        <v>3962711.3103359998</v>
      </c>
      <c r="H1981" s="24">
        <v>2650088.6691840002</v>
      </c>
      <c r="I1981" s="24">
        <v>495338.91379199998</v>
      </c>
      <c r="J1981" s="24">
        <v>331261.08364800003</v>
      </c>
      <c r="K1981" s="24">
        <v>2165610.9508792572</v>
      </c>
      <c r="L1981" s="24">
        <v>153600.50317135826</v>
      </c>
      <c r="M1981" s="24">
        <v>2319211.4540506154</v>
      </c>
      <c r="N1981" s="24">
        <v>330877.21513338387</v>
      </c>
      <c r="O1981" s="24">
        <v>484477.71830474213</v>
      </c>
      <c r="P1981" s="24">
        <v>2650088.6691839993</v>
      </c>
      <c r="Q1981" s="24">
        <v>1134.1254755550763</v>
      </c>
      <c r="R1981" s="24">
        <v>91.180115501216278</v>
      </c>
      <c r="S1981" s="24">
        <v>1225.3055910562925</v>
      </c>
      <c r="T1981" s="24">
        <v>1325.0443345919994</v>
      </c>
      <c r="U1981" s="24">
        <v>8916100.448255999</v>
      </c>
      <c r="V1981" s="24">
        <v>5962699.5056640003</v>
      </c>
      <c r="W1981" s="24">
        <v>3566440.1793024</v>
      </c>
      <c r="X1981" s="24">
        <v>2385079.8022656003</v>
      </c>
      <c r="Y1981" s="24">
        <v>0</v>
      </c>
      <c r="Z1981" s="24">
        <v>0</v>
      </c>
      <c r="AA1981" s="24">
        <v>1949049.8557913315</v>
      </c>
      <c r="AB1981" s="24">
        <v>138240.45285422215</v>
      </c>
      <c r="AC1981" s="24">
        <v>2087290.3086455539</v>
      </c>
      <c r="AD1981" s="24">
        <v>297789.49362004548</v>
      </c>
      <c r="AE1981" s="24">
        <v>436029.9464742681</v>
      </c>
      <c r="AF1981" s="24">
        <v>2385079.8022655994</v>
      </c>
      <c r="AG1981" s="24">
        <v>1134.1254755550763</v>
      </c>
      <c r="AH1981" s="24">
        <v>91.180115501216278</v>
      </c>
      <c r="AI1981" s="24">
        <v>1225.3055910562925</v>
      </c>
      <c r="AJ1981" s="24">
        <v>1325.0443345919994</v>
      </c>
      <c r="AK1981" s="24">
        <v>990677.8275840003</v>
      </c>
      <c r="AL1981" s="24">
        <v>662522.16729599983</v>
      </c>
      <c r="AM1981" s="24">
        <v>396271.13103359984</v>
      </c>
      <c r="AN1981" s="24">
        <v>265008.86691839993</v>
      </c>
      <c r="AO1981" s="24">
        <v>495338.91379199998</v>
      </c>
      <c r="AP1981" s="24">
        <v>331261.08364800003</v>
      </c>
      <c r="AQ1981" s="24">
        <v>216561.09508792567</v>
      </c>
      <c r="AR1981" s="24">
        <v>15360.050317136105</v>
      </c>
      <c r="AS1981" s="24">
        <v>231921.14540506154</v>
      </c>
      <c r="AT1981" s="24">
        <v>33087.721513338387</v>
      </c>
      <c r="AU1981" s="24">
        <v>48447.771830474027</v>
      </c>
      <c r="AV1981" s="24">
        <v>265008.86691839993</v>
      </c>
      <c r="AW1981" s="24">
        <v>0</v>
      </c>
      <c r="AX1981" s="24">
        <v>0</v>
      </c>
      <c r="AY1981" s="24">
        <v>0</v>
      </c>
      <c r="AZ1981" s="24">
        <v>0</v>
      </c>
      <c r="BA1981" s="24">
        <v>99.738743535706817</v>
      </c>
      <c r="BB1981" s="24">
        <v>190.9188590369231</v>
      </c>
      <c r="BC1981" s="24">
        <v>99.738743535706817</v>
      </c>
      <c r="BD1981" s="24">
        <v>190.9188590369231</v>
      </c>
      <c r="BE1981" s="24">
        <v>0</v>
      </c>
      <c r="BF1981" s="24">
        <v>0</v>
      </c>
      <c r="BG1981" s="24">
        <v>8916100.448255999</v>
      </c>
      <c r="BH1981" s="24">
        <v>5962699.5056640003</v>
      </c>
      <c r="BI1981" s="24">
        <v>0</v>
      </c>
      <c r="BJ1981" s="24">
        <v>0</v>
      </c>
      <c r="BK1981" s="24">
        <v>0</v>
      </c>
      <c r="BL1981" s="24">
        <v>0</v>
      </c>
    </row>
    <row r="1982" spans="1:64" x14ac:dyDescent="0.25">
      <c r="A1982" t="s">
        <v>5128</v>
      </c>
      <c r="B1982">
        <v>53</v>
      </c>
      <c r="C1982">
        <v>2</v>
      </c>
      <c r="D1982">
        <v>5</v>
      </c>
      <c r="E1982" s="24">
        <v>9906778.2758399993</v>
      </c>
      <c r="F1982" s="24">
        <v>7052655.3292800002</v>
      </c>
      <c r="G1982" s="24">
        <v>3962711.3103359998</v>
      </c>
      <c r="H1982" s="24">
        <v>2821062.1317120004</v>
      </c>
      <c r="I1982" s="24">
        <v>495338.91379199998</v>
      </c>
      <c r="J1982" s="24">
        <v>352632.76646400004</v>
      </c>
      <c r="K1982" s="24">
        <v>2302379.553246595</v>
      </c>
      <c r="L1982" s="24">
        <v>163243.48642014712</v>
      </c>
      <c r="M1982" s="24">
        <v>2465623.0396667421</v>
      </c>
      <c r="N1982" s="24">
        <v>355439.09204525501</v>
      </c>
      <c r="O1982" s="24">
        <v>518682.57846540213</v>
      </c>
      <c r="P1982" s="24">
        <v>2821062.1317119971</v>
      </c>
      <c r="Q1982" s="24">
        <v>1205.7009969609844</v>
      </c>
      <c r="R1982" s="24">
        <v>97.187873437755115</v>
      </c>
      <c r="S1982" s="24">
        <v>1302.8888703987395</v>
      </c>
      <c r="T1982" s="24">
        <v>1410.5310658560011</v>
      </c>
      <c r="U1982" s="24">
        <v>8916100.448255999</v>
      </c>
      <c r="V1982" s="24">
        <v>6347389.796352</v>
      </c>
      <c r="W1982" s="24">
        <v>3566440.1793024</v>
      </c>
      <c r="X1982" s="24">
        <v>2538955.9185408005</v>
      </c>
      <c r="Y1982" s="24">
        <v>0</v>
      </c>
      <c r="Z1982" s="24">
        <v>0</v>
      </c>
      <c r="AA1982" s="24">
        <v>2072141.5979219356</v>
      </c>
      <c r="AB1982" s="24">
        <v>146919.13777813269</v>
      </c>
      <c r="AC1982" s="24">
        <v>2219060.7357000681</v>
      </c>
      <c r="AD1982" s="24">
        <v>319895.18284072913</v>
      </c>
      <c r="AE1982" s="24">
        <v>466814.32061886229</v>
      </c>
      <c r="AF1982" s="24">
        <v>2538955.9185407977</v>
      </c>
      <c r="AG1982" s="24">
        <v>1205.7009969609844</v>
      </c>
      <c r="AH1982" s="24">
        <v>97.187873437755115</v>
      </c>
      <c r="AI1982" s="24">
        <v>1302.8888703987395</v>
      </c>
      <c r="AJ1982" s="24">
        <v>1410.5310658560011</v>
      </c>
      <c r="AK1982" s="24">
        <v>990677.8275840003</v>
      </c>
      <c r="AL1982" s="24">
        <v>705265.5329280002</v>
      </c>
      <c r="AM1982" s="24">
        <v>396271.13103359984</v>
      </c>
      <c r="AN1982" s="24">
        <v>282106.2131711999</v>
      </c>
      <c r="AO1982" s="24">
        <v>495338.91379199998</v>
      </c>
      <c r="AP1982" s="24">
        <v>352632.76646400004</v>
      </c>
      <c r="AQ1982" s="24">
        <v>230237.95532465936</v>
      </c>
      <c r="AR1982" s="24">
        <v>16324.348642014433</v>
      </c>
      <c r="AS1982" s="24">
        <v>246562.30396667402</v>
      </c>
      <c r="AT1982" s="24">
        <v>35543.909204525873</v>
      </c>
      <c r="AU1982" s="24">
        <v>51868.25784653984</v>
      </c>
      <c r="AV1982" s="24">
        <v>282106.21317119943</v>
      </c>
      <c r="AW1982" s="24">
        <v>0</v>
      </c>
      <c r="AX1982" s="24">
        <v>0</v>
      </c>
      <c r="AY1982" s="24">
        <v>0</v>
      </c>
      <c r="AZ1982" s="24">
        <v>0</v>
      </c>
      <c r="BA1982" s="24">
        <v>107.64219545726155</v>
      </c>
      <c r="BB1982" s="24">
        <v>204.83006889501667</v>
      </c>
      <c r="BC1982" s="24">
        <v>107.64219545726155</v>
      </c>
      <c r="BD1982" s="24">
        <v>204.83006889501667</v>
      </c>
      <c r="BE1982" s="24">
        <v>0</v>
      </c>
      <c r="BF1982" s="24">
        <v>0</v>
      </c>
      <c r="BG1982" s="24">
        <v>8916100.448255999</v>
      </c>
      <c r="BH1982" s="24">
        <v>6347389.796352</v>
      </c>
      <c r="BI1982" s="24">
        <v>0</v>
      </c>
      <c r="BJ1982" s="24">
        <v>0</v>
      </c>
      <c r="BK1982" s="24">
        <v>0</v>
      </c>
      <c r="BL1982" s="24">
        <v>0</v>
      </c>
    </row>
    <row r="1983" spans="1:64" x14ac:dyDescent="0.25">
      <c r="A1983" t="s">
        <v>5128</v>
      </c>
      <c r="B1983">
        <v>54</v>
      </c>
      <c r="C1983">
        <v>2</v>
      </c>
      <c r="D1983">
        <v>5</v>
      </c>
      <c r="E1983" s="24">
        <v>9906778.2758399993</v>
      </c>
      <c r="F1983" s="24">
        <v>7480088.9856000002</v>
      </c>
      <c r="G1983" s="24">
        <v>3962711.3103359998</v>
      </c>
      <c r="H1983" s="24">
        <v>2992035.5942400005</v>
      </c>
      <c r="I1983" s="24">
        <v>495338.91379199998</v>
      </c>
      <c r="J1983" s="24">
        <v>374004.44928000006</v>
      </c>
      <c r="K1983" s="24">
        <v>2446708.3325225599</v>
      </c>
      <c r="L1983" s="24">
        <v>173024.25761524215</v>
      </c>
      <c r="M1983" s="24">
        <v>2619732.5901378021</v>
      </c>
      <c r="N1983" s="24">
        <v>372303.00410220027</v>
      </c>
      <c r="O1983" s="24">
        <v>545327.26171744242</v>
      </c>
      <c r="P1983" s="24">
        <v>2992035.5942400023</v>
      </c>
      <c r="Q1983" s="24">
        <v>1281.1242641735662</v>
      </c>
      <c r="R1983" s="24">
        <v>102.98012859624578</v>
      </c>
      <c r="S1983" s="24">
        <v>1384.104392769812</v>
      </c>
      <c r="T1983" s="24">
        <v>1496.0177971199992</v>
      </c>
      <c r="U1983" s="24">
        <v>8916100.448255999</v>
      </c>
      <c r="V1983" s="24">
        <v>6732080.0870400006</v>
      </c>
      <c r="W1983" s="24">
        <v>3566440.1793024</v>
      </c>
      <c r="X1983" s="24">
        <v>2692832.0348160001</v>
      </c>
      <c r="Y1983" s="24">
        <v>0</v>
      </c>
      <c r="Z1983" s="24">
        <v>0</v>
      </c>
      <c r="AA1983" s="24">
        <v>2202037.4992703041</v>
      </c>
      <c r="AB1983" s="24">
        <v>155721.83185371757</v>
      </c>
      <c r="AC1983" s="24">
        <v>2357759.3311240221</v>
      </c>
      <c r="AD1983" s="24">
        <v>335072.7036919808</v>
      </c>
      <c r="AE1983" s="24">
        <v>490794.53554569744</v>
      </c>
      <c r="AF1983" s="24">
        <v>2692832.034816002</v>
      </c>
      <c r="AG1983" s="24">
        <v>1281.1242641735662</v>
      </c>
      <c r="AH1983" s="24">
        <v>102.98012859624578</v>
      </c>
      <c r="AI1983" s="24">
        <v>1384.104392769812</v>
      </c>
      <c r="AJ1983" s="24">
        <v>1496.0177971199992</v>
      </c>
      <c r="AK1983" s="24">
        <v>990677.8275840003</v>
      </c>
      <c r="AL1983" s="24">
        <v>748008.89855999965</v>
      </c>
      <c r="AM1983" s="24">
        <v>396271.13103359984</v>
      </c>
      <c r="AN1983" s="24">
        <v>299203.55942400033</v>
      </c>
      <c r="AO1983" s="24">
        <v>495338.91379199998</v>
      </c>
      <c r="AP1983" s="24">
        <v>374004.44928000006</v>
      </c>
      <c r="AQ1983" s="24">
        <v>244670.8332522558</v>
      </c>
      <c r="AR1983" s="24">
        <v>17302.425761524588</v>
      </c>
      <c r="AS1983" s="24">
        <v>261973.25901377993</v>
      </c>
      <c r="AT1983" s="24">
        <v>37230.300410219468</v>
      </c>
      <c r="AU1983" s="24">
        <v>54532.726171744987</v>
      </c>
      <c r="AV1983" s="24">
        <v>299203.55942400033</v>
      </c>
      <c r="AW1983" s="24">
        <v>0</v>
      </c>
      <c r="AX1983" s="24">
        <v>0</v>
      </c>
      <c r="AY1983" s="24">
        <v>0</v>
      </c>
      <c r="AZ1983" s="24">
        <v>0</v>
      </c>
      <c r="BA1983" s="24">
        <v>111.91340435018719</v>
      </c>
      <c r="BB1983" s="24">
        <v>214.89353294643297</v>
      </c>
      <c r="BC1983" s="24">
        <v>111.91340435018719</v>
      </c>
      <c r="BD1983" s="24">
        <v>214.89353294643297</v>
      </c>
      <c r="BE1983" s="24">
        <v>0</v>
      </c>
      <c r="BF1983" s="24">
        <v>0</v>
      </c>
      <c r="BG1983" s="24">
        <v>8916100.448255999</v>
      </c>
      <c r="BH1983" s="24">
        <v>6732080.0870400006</v>
      </c>
      <c r="BI1983" s="24">
        <v>0</v>
      </c>
      <c r="BJ1983" s="24">
        <v>0</v>
      </c>
      <c r="BK1983" s="24">
        <v>0</v>
      </c>
      <c r="BL1983" s="24">
        <v>0</v>
      </c>
    </row>
    <row r="1984" spans="1:64" x14ac:dyDescent="0.25">
      <c r="A1984" t="s">
        <v>5128</v>
      </c>
      <c r="B1984">
        <v>55</v>
      </c>
      <c r="C1984">
        <v>3</v>
      </c>
      <c r="D1984">
        <v>5</v>
      </c>
      <c r="E1984" s="24">
        <v>11888133.931007998</v>
      </c>
      <c r="F1984" s="24">
        <v>7950266.0075520016</v>
      </c>
      <c r="G1984" s="24">
        <v>4755253.572403199</v>
      </c>
      <c r="H1984" s="24">
        <v>3180106.403020801</v>
      </c>
      <c r="I1984" s="24">
        <v>594406.69655039988</v>
      </c>
      <c r="J1984" s="24">
        <v>397513.30037760013</v>
      </c>
      <c r="K1984" s="24">
        <v>2599731.5967856348</v>
      </c>
      <c r="L1984" s="24">
        <v>183466.96504825354</v>
      </c>
      <c r="M1984" s="24">
        <v>2783198.5618338883</v>
      </c>
      <c r="N1984" s="24">
        <v>396907.84118691087</v>
      </c>
      <c r="O1984" s="24">
        <v>580374.8062351644</v>
      </c>
      <c r="P1984" s="24">
        <v>3180106.4030207992</v>
      </c>
      <c r="Q1984" s="24">
        <v>1361.1115676368427</v>
      </c>
      <c r="R1984" s="24">
        <v>109.2570630045484</v>
      </c>
      <c r="S1984" s="24">
        <v>1470.3686306413911</v>
      </c>
      <c r="T1984" s="24">
        <v>1590.0532015104</v>
      </c>
      <c r="U1984" s="24">
        <v>10699320.537907198</v>
      </c>
      <c r="V1984" s="24">
        <v>7155239.4067968018</v>
      </c>
      <c r="W1984" s="24">
        <v>4279728.2151628798</v>
      </c>
      <c r="X1984" s="24">
        <v>2862095.7627187208</v>
      </c>
      <c r="Y1984" s="24">
        <v>0</v>
      </c>
      <c r="Z1984" s="24">
        <v>0</v>
      </c>
      <c r="AA1984" s="24">
        <v>2339758.4371070713</v>
      </c>
      <c r="AB1984" s="24">
        <v>165120.26854342828</v>
      </c>
      <c r="AC1984" s="24">
        <v>2504878.7056504996</v>
      </c>
      <c r="AD1984" s="24">
        <v>357217.05706821941</v>
      </c>
      <c r="AE1984" s="24">
        <v>522337.32561164815</v>
      </c>
      <c r="AF1984" s="24">
        <v>2862095.7627187194</v>
      </c>
      <c r="AG1984" s="24">
        <v>1361.1115676368427</v>
      </c>
      <c r="AH1984" s="24">
        <v>109.2570630045484</v>
      </c>
      <c r="AI1984" s="24">
        <v>1470.3686306413911</v>
      </c>
      <c r="AJ1984" s="24">
        <v>1590.0532015104</v>
      </c>
      <c r="AK1984" s="24">
        <v>1188813.3931008</v>
      </c>
      <c r="AL1984" s="24">
        <v>795026.60075519979</v>
      </c>
      <c r="AM1984" s="24">
        <v>475525.35724031925</v>
      </c>
      <c r="AN1984" s="24">
        <v>318010.6403020802</v>
      </c>
      <c r="AO1984" s="24">
        <v>594406.69655039988</v>
      </c>
      <c r="AP1984" s="24">
        <v>397513.30037760013</v>
      </c>
      <c r="AQ1984" s="24">
        <v>259973.15967856348</v>
      </c>
      <c r="AR1984" s="24">
        <v>18346.69650482526</v>
      </c>
      <c r="AS1984" s="24">
        <v>278319.85618338874</v>
      </c>
      <c r="AT1984" s="24">
        <v>39690.784118691459</v>
      </c>
      <c r="AU1984" s="24">
        <v>58037.480623516254</v>
      </c>
      <c r="AV1984" s="24">
        <v>318010.64030207973</v>
      </c>
      <c r="AW1984" s="24">
        <v>0</v>
      </c>
      <c r="AX1984" s="24">
        <v>0</v>
      </c>
      <c r="AY1984" s="24">
        <v>0</v>
      </c>
      <c r="AZ1984" s="24">
        <v>0</v>
      </c>
      <c r="BA1984" s="24">
        <v>119.68457086900889</v>
      </c>
      <c r="BB1984" s="24">
        <v>228.94163387355729</v>
      </c>
      <c r="BC1984" s="24">
        <v>119.68457086900889</v>
      </c>
      <c r="BD1984" s="24">
        <v>228.94163387355729</v>
      </c>
      <c r="BE1984" s="24">
        <v>0</v>
      </c>
      <c r="BF1984" s="24">
        <v>0</v>
      </c>
      <c r="BG1984" s="24">
        <v>10699320.537907198</v>
      </c>
      <c r="BH1984" s="24">
        <v>7155239.4067968018</v>
      </c>
      <c r="BI1984" s="24">
        <v>0</v>
      </c>
      <c r="BJ1984" s="24">
        <v>0</v>
      </c>
      <c r="BK1984" s="24">
        <v>0</v>
      </c>
      <c r="BL1984" s="24">
        <v>0</v>
      </c>
    </row>
    <row r="1985" spans="1:64" x14ac:dyDescent="0.25">
      <c r="A1985" t="s">
        <v>5128</v>
      </c>
      <c r="B1985">
        <v>56</v>
      </c>
      <c r="C1985">
        <v>3</v>
      </c>
      <c r="D1985">
        <v>5</v>
      </c>
      <c r="E1985" s="24">
        <v>11888133.931007998</v>
      </c>
      <c r="F1985" s="24">
        <v>8463186.3951360006</v>
      </c>
      <c r="G1985" s="24">
        <v>4755253.572403199</v>
      </c>
      <c r="H1985" s="24">
        <v>3385274.5580544006</v>
      </c>
      <c r="I1985" s="24">
        <v>594406.69655039988</v>
      </c>
      <c r="J1985" s="24">
        <v>423159.31975680008</v>
      </c>
      <c r="K1985" s="24">
        <v>2763706.7931276411</v>
      </c>
      <c r="L1985" s="24">
        <v>195156.12772811949</v>
      </c>
      <c r="M1985" s="24">
        <v>2958862.9208557606</v>
      </c>
      <c r="N1985" s="24">
        <v>426411.6371986419</v>
      </c>
      <c r="O1985" s="24">
        <v>621567.76492676139</v>
      </c>
      <c r="P1985" s="24">
        <v>3385274.5580544025</v>
      </c>
      <c r="Q1985" s="24">
        <v>1446.9730140875763</v>
      </c>
      <c r="R1985" s="24">
        <v>116.49497746671841</v>
      </c>
      <c r="S1985" s="24">
        <v>1563.4679915542947</v>
      </c>
      <c r="T1985" s="24">
        <v>1692.6372790271998</v>
      </c>
      <c r="U1985" s="24">
        <v>10699320.537907198</v>
      </c>
      <c r="V1985" s="24">
        <v>7616867.7556224009</v>
      </c>
      <c r="W1985" s="24">
        <v>4279728.2151628798</v>
      </c>
      <c r="X1985" s="24">
        <v>3046747.1022489606</v>
      </c>
      <c r="Y1985" s="24">
        <v>0</v>
      </c>
      <c r="Z1985" s="24">
        <v>0</v>
      </c>
      <c r="AA1985" s="24">
        <v>2487336.1138148769</v>
      </c>
      <c r="AB1985" s="24">
        <v>175640.51495530782</v>
      </c>
      <c r="AC1985" s="24">
        <v>2662976.6287701847</v>
      </c>
      <c r="AD1985" s="24">
        <v>383770.47347877827</v>
      </c>
      <c r="AE1985" s="24">
        <v>559410.98843408562</v>
      </c>
      <c r="AF1985" s="24">
        <v>3046747.1022489625</v>
      </c>
      <c r="AG1985" s="24">
        <v>1446.9730140875763</v>
      </c>
      <c r="AH1985" s="24">
        <v>116.49497746671841</v>
      </c>
      <c r="AI1985" s="24">
        <v>1563.4679915542947</v>
      </c>
      <c r="AJ1985" s="24">
        <v>1692.6372790271998</v>
      </c>
      <c r="AK1985" s="24">
        <v>1188813.3931008</v>
      </c>
      <c r="AL1985" s="24">
        <v>846318.63951359969</v>
      </c>
      <c r="AM1985" s="24">
        <v>475525.35724031925</v>
      </c>
      <c r="AN1985" s="24">
        <v>338527.45580543997</v>
      </c>
      <c r="AO1985" s="24">
        <v>594406.69655039988</v>
      </c>
      <c r="AP1985" s="24">
        <v>423159.31975680008</v>
      </c>
      <c r="AQ1985" s="24">
        <v>276370.6793127642</v>
      </c>
      <c r="AR1985" s="24">
        <v>19515.61277281167</v>
      </c>
      <c r="AS1985" s="24">
        <v>295886.29208557587</v>
      </c>
      <c r="AT1985" s="24">
        <v>42641.163719863631</v>
      </c>
      <c r="AU1985" s="24">
        <v>62156.776492675766</v>
      </c>
      <c r="AV1985" s="24">
        <v>338527.45580543997</v>
      </c>
      <c r="AW1985" s="24">
        <v>0</v>
      </c>
      <c r="AX1985" s="24">
        <v>0</v>
      </c>
      <c r="AY1985" s="24">
        <v>0</v>
      </c>
      <c r="AZ1985" s="24">
        <v>0</v>
      </c>
      <c r="BA1985" s="24">
        <v>129.16928747290513</v>
      </c>
      <c r="BB1985" s="24">
        <v>245.66426493962354</v>
      </c>
      <c r="BC1985" s="24">
        <v>129.16928747290513</v>
      </c>
      <c r="BD1985" s="24">
        <v>245.66426493962354</v>
      </c>
      <c r="BE1985" s="24">
        <v>0</v>
      </c>
      <c r="BF1985" s="24">
        <v>0</v>
      </c>
      <c r="BG1985" s="24">
        <v>10699320.537907198</v>
      </c>
      <c r="BH1985" s="24">
        <v>7616867.7556224009</v>
      </c>
      <c r="BI1985" s="24">
        <v>0</v>
      </c>
      <c r="BJ1985" s="24">
        <v>0</v>
      </c>
      <c r="BK1985" s="24">
        <v>0</v>
      </c>
      <c r="BL1985" s="24">
        <v>0</v>
      </c>
    </row>
    <row r="1986" spans="1:64" x14ac:dyDescent="0.25">
      <c r="A1986" t="s">
        <v>5128</v>
      </c>
      <c r="B1986">
        <v>57</v>
      </c>
      <c r="C1986">
        <v>3</v>
      </c>
      <c r="D1986">
        <v>5</v>
      </c>
      <c r="E1986" s="24">
        <v>11888133.931007998</v>
      </c>
      <c r="F1986" s="24">
        <v>8976106.7827199996</v>
      </c>
      <c r="G1986" s="24">
        <v>4755253.572403199</v>
      </c>
      <c r="H1986" s="24">
        <v>3590442.7130880002</v>
      </c>
      <c r="I1986" s="24">
        <v>594406.69655039988</v>
      </c>
      <c r="J1986" s="24">
        <v>448805.33913600002</v>
      </c>
      <c r="K1986" s="24">
        <v>2936776.865648374</v>
      </c>
      <c r="L1986" s="24">
        <v>206994.17466967553</v>
      </c>
      <c r="M1986" s="24">
        <v>3143771.0403180495</v>
      </c>
      <c r="N1986" s="24">
        <v>446671.67276994884</v>
      </c>
      <c r="O1986" s="24">
        <v>653665.84743962437</v>
      </c>
      <c r="P1986" s="24">
        <v>3590442.7130879983</v>
      </c>
      <c r="Q1986" s="24">
        <v>1537.4572254672494</v>
      </c>
      <c r="R1986" s="24">
        <v>123.46899310851222</v>
      </c>
      <c r="S1986" s="24">
        <v>1660.9262185757616</v>
      </c>
      <c r="T1986" s="24">
        <v>1795.2213565439997</v>
      </c>
      <c r="U1986" s="24">
        <v>10699320.537907198</v>
      </c>
      <c r="V1986" s="24">
        <v>8078496.104448</v>
      </c>
      <c r="W1986" s="24">
        <v>4279728.2151628798</v>
      </c>
      <c r="X1986" s="24">
        <v>3231398.4417792</v>
      </c>
      <c r="Y1986" s="24">
        <v>0</v>
      </c>
      <c r="Z1986" s="24">
        <v>0</v>
      </c>
      <c r="AA1986" s="24">
        <v>2643099.1790835368</v>
      </c>
      <c r="AB1986" s="24">
        <v>186294.7572027077</v>
      </c>
      <c r="AC1986" s="24">
        <v>2829393.9362862445</v>
      </c>
      <c r="AD1986" s="24">
        <v>402004.50549295358</v>
      </c>
      <c r="AE1986" s="24">
        <v>588299.26269566268</v>
      </c>
      <c r="AF1986" s="24">
        <v>3231398.4417791986</v>
      </c>
      <c r="AG1986" s="24">
        <v>1537.4572254672494</v>
      </c>
      <c r="AH1986" s="24">
        <v>123.46899310851222</v>
      </c>
      <c r="AI1986" s="24">
        <v>1660.9262185757616</v>
      </c>
      <c r="AJ1986" s="24">
        <v>1795.2213565439997</v>
      </c>
      <c r="AK1986" s="24">
        <v>1188813.3931008</v>
      </c>
      <c r="AL1986" s="24">
        <v>897610.67827199958</v>
      </c>
      <c r="AM1986" s="24">
        <v>475525.35724031925</v>
      </c>
      <c r="AN1986" s="24">
        <v>359044.27130880021</v>
      </c>
      <c r="AO1986" s="24">
        <v>594406.69655039988</v>
      </c>
      <c r="AP1986" s="24">
        <v>448805.33913600002</v>
      </c>
      <c r="AQ1986" s="24">
        <v>293677.68656483712</v>
      </c>
      <c r="AR1986" s="24">
        <v>20699.417466967832</v>
      </c>
      <c r="AS1986" s="24">
        <v>314377.10403180495</v>
      </c>
      <c r="AT1986" s="24">
        <v>44667.167276995257</v>
      </c>
      <c r="AU1986" s="24">
        <v>65366.584743961692</v>
      </c>
      <c r="AV1986" s="24">
        <v>359044.27130879974</v>
      </c>
      <c r="AW1986" s="24">
        <v>0</v>
      </c>
      <c r="AX1986" s="24">
        <v>0</v>
      </c>
      <c r="AY1986" s="24">
        <v>0</v>
      </c>
      <c r="AZ1986" s="24">
        <v>0</v>
      </c>
      <c r="BA1986" s="24">
        <v>134.29513796823812</v>
      </c>
      <c r="BB1986" s="24">
        <v>257.76413107675035</v>
      </c>
      <c r="BC1986" s="24">
        <v>134.29513796823812</v>
      </c>
      <c r="BD1986" s="24">
        <v>257.76413107675035</v>
      </c>
      <c r="BE1986" s="24">
        <v>0</v>
      </c>
      <c r="BF1986" s="24">
        <v>0</v>
      </c>
      <c r="BG1986" s="24">
        <v>10699320.537907198</v>
      </c>
      <c r="BH1986" s="24">
        <v>8078496.104448</v>
      </c>
      <c r="BI1986" s="24">
        <v>0</v>
      </c>
      <c r="BJ1986" s="24">
        <v>0</v>
      </c>
      <c r="BK1986" s="24">
        <v>0</v>
      </c>
      <c r="BL1986" s="24">
        <v>0</v>
      </c>
    </row>
    <row r="1987" spans="1:64" x14ac:dyDescent="0.25">
      <c r="A1987" t="s">
        <v>5128</v>
      </c>
      <c r="B1987">
        <v>58</v>
      </c>
      <c r="C1987">
        <v>4</v>
      </c>
      <c r="D1987">
        <v>5</v>
      </c>
      <c r="E1987" s="24">
        <v>14265760.717209598</v>
      </c>
      <c r="F1987" s="24">
        <v>9540319.2090623975</v>
      </c>
      <c r="G1987" s="24">
        <v>5706304.2868838394</v>
      </c>
      <c r="H1987" s="24">
        <v>3816127.6836249591</v>
      </c>
      <c r="I1987" s="24">
        <v>713288.03586047993</v>
      </c>
      <c r="J1987" s="24">
        <v>477015.96045311989</v>
      </c>
      <c r="K1987" s="24">
        <v>3120299.317224063</v>
      </c>
      <c r="L1987" s="24">
        <v>219612.40771081299</v>
      </c>
      <c r="M1987" s="24">
        <v>3339911.724934876</v>
      </c>
      <c r="N1987" s="24">
        <v>476215.95869008452</v>
      </c>
      <c r="O1987" s="24">
        <v>695828.3664008975</v>
      </c>
      <c r="P1987" s="24">
        <v>3816127.6836249605</v>
      </c>
      <c r="Q1987" s="24">
        <v>1633.4226867149773</v>
      </c>
      <c r="R1987" s="24">
        <v>131.02033804409439</v>
      </c>
      <c r="S1987" s="24">
        <v>1764.4430247590717</v>
      </c>
      <c r="T1987" s="24">
        <v>1908.06384181248</v>
      </c>
      <c r="U1987" s="24">
        <v>12839184.645488638</v>
      </c>
      <c r="V1987" s="24">
        <v>8586287.2881561574</v>
      </c>
      <c r="W1987" s="24">
        <v>5135673.8581954557</v>
      </c>
      <c r="X1987" s="24">
        <v>3434514.9152624635</v>
      </c>
      <c r="Y1987" s="24">
        <v>0</v>
      </c>
      <c r="Z1987" s="24">
        <v>0</v>
      </c>
      <c r="AA1987" s="24">
        <v>2808269.3855016567</v>
      </c>
      <c r="AB1987" s="24">
        <v>197651.16693973169</v>
      </c>
      <c r="AC1987" s="24">
        <v>3005920.5524413884</v>
      </c>
      <c r="AD1987" s="24">
        <v>428594.36282107607</v>
      </c>
      <c r="AE1987" s="24">
        <v>626245.52976080775</v>
      </c>
      <c r="AF1987" s="24">
        <v>3434514.9152624644</v>
      </c>
      <c r="AG1987" s="24">
        <v>1633.4226867149773</v>
      </c>
      <c r="AH1987" s="24">
        <v>131.02033804409439</v>
      </c>
      <c r="AI1987" s="24">
        <v>1764.4430247590717</v>
      </c>
      <c r="AJ1987" s="24">
        <v>1908.06384181248</v>
      </c>
      <c r="AK1987" s="24">
        <v>1426576.0717209596</v>
      </c>
      <c r="AL1987" s="24">
        <v>954031.92090624012</v>
      </c>
      <c r="AM1987" s="24">
        <v>570630.42868838366</v>
      </c>
      <c r="AN1987" s="24">
        <v>381612.76836249558</v>
      </c>
      <c r="AO1987" s="24">
        <v>713288.03586047993</v>
      </c>
      <c r="AP1987" s="24">
        <v>477015.96045311989</v>
      </c>
      <c r="AQ1987" s="24">
        <v>312029.9317224063</v>
      </c>
      <c r="AR1987" s="24">
        <v>21961.240771081299</v>
      </c>
      <c r="AS1987" s="24">
        <v>333991.1724934876</v>
      </c>
      <c r="AT1987" s="24">
        <v>47621.595869008452</v>
      </c>
      <c r="AU1987" s="24">
        <v>69582.83664008975</v>
      </c>
      <c r="AV1987" s="24">
        <v>381612.76836249605</v>
      </c>
      <c r="AW1987" s="24">
        <v>0</v>
      </c>
      <c r="AX1987" s="24">
        <v>0</v>
      </c>
      <c r="AY1987" s="24">
        <v>0</v>
      </c>
      <c r="AZ1987" s="24">
        <v>0</v>
      </c>
      <c r="BA1987" s="24">
        <v>143.62081705340825</v>
      </c>
      <c r="BB1987" s="24">
        <v>274.64115509750263</v>
      </c>
      <c r="BC1987" s="24">
        <v>143.62081705340825</v>
      </c>
      <c r="BD1987" s="24">
        <v>274.64115509750263</v>
      </c>
      <c r="BE1987" s="24">
        <v>0</v>
      </c>
      <c r="BF1987" s="24">
        <v>0</v>
      </c>
      <c r="BG1987" s="24">
        <v>12839184.645488638</v>
      </c>
      <c r="BH1987" s="24">
        <v>8586287.2881561574</v>
      </c>
      <c r="BI1987" s="24">
        <v>0</v>
      </c>
      <c r="BJ1987" s="24">
        <v>0</v>
      </c>
      <c r="BK1987" s="24">
        <v>0</v>
      </c>
      <c r="BL1987" s="24">
        <v>0</v>
      </c>
    </row>
    <row r="1988" spans="1:64" x14ac:dyDescent="0.25">
      <c r="A1988" t="s">
        <v>5128</v>
      </c>
      <c r="B1988">
        <v>59</v>
      </c>
      <c r="C1988">
        <v>4</v>
      </c>
      <c r="D1988">
        <v>5</v>
      </c>
      <c r="E1988" s="24">
        <v>14265760.717209598</v>
      </c>
      <c r="F1988" s="24">
        <v>10155823.674163196</v>
      </c>
      <c r="G1988" s="24">
        <v>5706304.2868838394</v>
      </c>
      <c r="H1988" s="24">
        <v>4062329.4696652787</v>
      </c>
      <c r="I1988" s="24">
        <v>713288.03586047993</v>
      </c>
      <c r="J1988" s="24">
        <v>507791.18370815984</v>
      </c>
      <c r="K1988" s="24">
        <v>3316980.0437257215</v>
      </c>
      <c r="L1988" s="24">
        <v>233714.24787558615</v>
      </c>
      <c r="M1988" s="24">
        <v>3550694.2916013077</v>
      </c>
      <c r="N1988" s="24">
        <v>511635.17806397378</v>
      </c>
      <c r="O1988" s="24">
        <v>745349.42593955994</v>
      </c>
      <c r="P1988" s="24">
        <v>4062329.4696652815</v>
      </c>
      <c r="Q1988" s="24">
        <v>1736.4406774714989</v>
      </c>
      <c r="R1988" s="24">
        <v>139.72138472498045</v>
      </c>
      <c r="S1988" s="24">
        <v>1876.1620621964794</v>
      </c>
      <c r="T1988" s="24">
        <v>2031.1647348326405</v>
      </c>
      <c r="U1988" s="24">
        <v>12839184.645488638</v>
      </c>
      <c r="V1988" s="24">
        <v>9140241.3067468777</v>
      </c>
      <c r="W1988" s="24">
        <v>5135673.8581954557</v>
      </c>
      <c r="X1988" s="24">
        <v>3656096.5226987507</v>
      </c>
      <c r="Y1988" s="24">
        <v>0</v>
      </c>
      <c r="Z1988" s="24">
        <v>0</v>
      </c>
      <c r="AA1988" s="24">
        <v>2985282.0393531495</v>
      </c>
      <c r="AB1988" s="24">
        <v>210342.82308802754</v>
      </c>
      <c r="AC1988" s="24">
        <v>3195624.862441177</v>
      </c>
      <c r="AD1988" s="24">
        <v>460471.66025757603</v>
      </c>
      <c r="AE1988" s="24">
        <v>670814.48334560357</v>
      </c>
      <c r="AF1988" s="24">
        <v>3656096.5226987535</v>
      </c>
      <c r="AG1988" s="24">
        <v>1736.4406774714989</v>
      </c>
      <c r="AH1988" s="24">
        <v>139.72138472498045</v>
      </c>
      <c r="AI1988" s="24">
        <v>1876.1620621964794</v>
      </c>
      <c r="AJ1988" s="24">
        <v>2031.1647348326405</v>
      </c>
      <c r="AK1988" s="24">
        <v>1426576.0717209596</v>
      </c>
      <c r="AL1988" s="24">
        <v>1015582.3674163185</v>
      </c>
      <c r="AM1988" s="24">
        <v>570630.42868838366</v>
      </c>
      <c r="AN1988" s="24">
        <v>406232.94696652796</v>
      </c>
      <c r="AO1988" s="24">
        <v>713288.03586047993</v>
      </c>
      <c r="AP1988" s="24">
        <v>507791.18370815984</v>
      </c>
      <c r="AQ1988" s="24">
        <v>331698.00437257206</v>
      </c>
      <c r="AR1988" s="24">
        <v>23371.424787558615</v>
      </c>
      <c r="AS1988" s="24">
        <v>355069.42916013068</v>
      </c>
      <c r="AT1988" s="24">
        <v>51163.517806397751</v>
      </c>
      <c r="AU1988" s="24">
        <v>74534.942593956366</v>
      </c>
      <c r="AV1988" s="24">
        <v>406232.94696652796</v>
      </c>
      <c r="AW1988" s="24">
        <v>0</v>
      </c>
      <c r="AX1988" s="24">
        <v>0</v>
      </c>
      <c r="AY1988" s="24">
        <v>0</v>
      </c>
      <c r="AZ1988" s="24">
        <v>0</v>
      </c>
      <c r="BA1988" s="24">
        <v>155.00267263616115</v>
      </c>
      <c r="BB1988" s="24">
        <v>294.7240573611416</v>
      </c>
      <c r="BC1988" s="24">
        <v>155.00267263616115</v>
      </c>
      <c r="BD1988" s="24">
        <v>294.7240573611416</v>
      </c>
      <c r="BE1988" s="24">
        <v>0</v>
      </c>
      <c r="BF1988" s="24">
        <v>0</v>
      </c>
      <c r="BG1988" s="24">
        <v>12839184.645488638</v>
      </c>
      <c r="BH1988" s="24">
        <v>9140241.3067468777</v>
      </c>
      <c r="BI1988" s="24">
        <v>0</v>
      </c>
      <c r="BJ1988" s="24">
        <v>0</v>
      </c>
      <c r="BK1988" s="24">
        <v>0</v>
      </c>
      <c r="BL1988" s="24">
        <v>0</v>
      </c>
    </row>
    <row r="1989" spans="1:64" x14ac:dyDescent="0.25">
      <c r="A1989" t="s">
        <v>5128</v>
      </c>
      <c r="B1989">
        <v>60</v>
      </c>
      <c r="C1989">
        <v>4</v>
      </c>
      <c r="D1989">
        <v>5</v>
      </c>
      <c r="E1989" s="24">
        <v>14265760.717209598</v>
      </c>
      <c r="F1989" s="24">
        <v>10771328.139263997</v>
      </c>
      <c r="G1989" s="24">
        <v>5706304.2868838394</v>
      </c>
      <c r="H1989" s="24">
        <v>4308531.2557055987</v>
      </c>
      <c r="I1989" s="24">
        <v>713288.03586047993</v>
      </c>
      <c r="J1989" s="24">
        <v>538566.40696319984</v>
      </c>
      <c r="K1989" s="24">
        <v>3524588.0501867533</v>
      </c>
      <c r="L1989" s="24">
        <v>247984.32629366219</v>
      </c>
      <c r="M1989" s="24">
        <v>3772572.3764804155</v>
      </c>
      <c r="N1989" s="24">
        <v>535958.879225187</v>
      </c>
      <c r="O1989" s="24">
        <v>783943.20551884919</v>
      </c>
      <c r="P1989" s="24">
        <v>4308531.2557056025</v>
      </c>
      <c r="Q1989" s="24">
        <v>1845.0088653578314</v>
      </c>
      <c r="R1989" s="24">
        <v>148.10293177856147</v>
      </c>
      <c r="S1989" s="24">
        <v>1993.1117971363929</v>
      </c>
      <c r="T1989" s="24">
        <v>2154.2656278527975</v>
      </c>
      <c r="U1989" s="24">
        <v>12839184.645488638</v>
      </c>
      <c r="V1989" s="24">
        <v>9694195.3253375981</v>
      </c>
      <c r="W1989" s="24">
        <v>5135673.8581954557</v>
      </c>
      <c r="X1989" s="24">
        <v>3877678.1301350393</v>
      </c>
      <c r="Y1989" s="24">
        <v>0</v>
      </c>
      <c r="Z1989" s="24">
        <v>0</v>
      </c>
      <c r="AA1989" s="24">
        <v>3172129.2451680782</v>
      </c>
      <c r="AB1989" s="24">
        <v>223185.89366429625</v>
      </c>
      <c r="AC1989" s="24">
        <v>3395315.138832374</v>
      </c>
      <c r="AD1989" s="24">
        <v>482362.99130266905</v>
      </c>
      <c r="AE1989" s="24">
        <v>705548.8849669639</v>
      </c>
      <c r="AF1989" s="24">
        <v>3877678.1301350421</v>
      </c>
      <c r="AG1989" s="24">
        <v>1845.0088653578314</v>
      </c>
      <c r="AH1989" s="24">
        <v>148.10293177856147</v>
      </c>
      <c r="AI1989" s="24">
        <v>1993.1117971363929</v>
      </c>
      <c r="AJ1989" s="24">
        <v>2154.2656278527975</v>
      </c>
      <c r="AK1989" s="24">
        <v>1426576.0717209596</v>
      </c>
      <c r="AL1989" s="24">
        <v>1077132.8139263988</v>
      </c>
      <c r="AM1989" s="24">
        <v>570630.42868838366</v>
      </c>
      <c r="AN1989" s="24">
        <v>430853.12557055941</v>
      </c>
      <c r="AO1989" s="24">
        <v>713288.03586047993</v>
      </c>
      <c r="AP1989" s="24">
        <v>538566.40696319984</v>
      </c>
      <c r="AQ1989" s="24">
        <v>352458.80501867505</v>
      </c>
      <c r="AR1989" s="24">
        <v>24798.43262936594</v>
      </c>
      <c r="AS1989" s="24">
        <v>377257.23764804145</v>
      </c>
      <c r="AT1989" s="24">
        <v>53595.887922517955</v>
      </c>
      <c r="AU1989" s="24">
        <v>78394.320551885292</v>
      </c>
      <c r="AV1989" s="24">
        <v>430853.12557056034</v>
      </c>
      <c r="AW1989" s="24">
        <v>0</v>
      </c>
      <c r="AX1989" s="24">
        <v>0</v>
      </c>
      <c r="AY1989" s="24">
        <v>0</v>
      </c>
      <c r="AZ1989" s="24">
        <v>0</v>
      </c>
      <c r="BA1989" s="24">
        <v>161.15383071640463</v>
      </c>
      <c r="BB1989" s="24">
        <v>309.2567624949661</v>
      </c>
      <c r="BC1989" s="24">
        <v>161.15383071640463</v>
      </c>
      <c r="BD1989" s="24">
        <v>309.2567624949661</v>
      </c>
      <c r="BE1989" s="24">
        <v>0</v>
      </c>
      <c r="BF1989" s="24">
        <v>0</v>
      </c>
      <c r="BG1989" s="24">
        <v>12839184.645488638</v>
      </c>
      <c r="BH1989" s="24">
        <v>9694195.3253375981</v>
      </c>
      <c r="BI1989" s="24">
        <v>0</v>
      </c>
      <c r="BJ1989" s="24">
        <v>0</v>
      </c>
      <c r="BK1989" s="24">
        <v>0</v>
      </c>
      <c r="BL1989" s="24">
        <v>0</v>
      </c>
    </row>
    <row r="1990" spans="1:64" x14ac:dyDescent="0.25">
      <c r="A1990" t="s">
        <v>5128</v>
      </c>
      <c r="B1990">
        <v>61</v>
      </c>
      <c r="C1990">
        <v>1</v>
      </c>
      <c r="D1990">
        <v>6</v>
      </c>
      <c r="E1990" s="24">
        <v>0</v>
      </c>
      <c r="F1990" s="24">
        <v>10735095.015014397</v>
      </c>
      <c r="G1990" s="24">
        <v>0</v>
      </c>
      <c r="H1990" s="24">
        <v>4294038.0060057594</v>
      </c>
      <c r="I1990" s="24">
        <v>0</v>
      </c>
      <c r="J1990" s="24">
        <v>536754.75075071992</v>
      </c>
      <c r="K1990" s="24">
        <v>2867884.3300314248</v>
      </c>
      <c r="L1990" s="24">
        <v>-69012.353930130601</v>
      </c>
      <c r="M1990" s="24">
        <v>2798871.9761012942</v>
      </c>
      <c r="N1990" s="24">
        <v>-2798871.9761012942</v>
      </c>
      <c r="O1990" s="24">
        <v>-2867884.3300314248</v>
      </c>
      <c r="P1990" s="24">
        <v>0</v>
      </c>
      <c r="Q1990" s="24">
        <v>1421.6956388854633</v>
      </c>
      <c r="R1990" s="24">
        <v>-174.98187594696356</v>
      </c>
      <c r="S1990" s="24">
        <v>1246.7137629384997</v>
      </c>
      <c r="T1990" s="24">
        <v>0</v>
      </c>
      <c r="U1990" s="24">
        <v>0</v>
      </c>
      <c r="V1990" s="24">
        <v>9661585.5135129578</v>
      </c>
      <c r="W1990" s="24">
        <v>0</v>
      </c>
      <c r="X1990" s="24">
        <v>3864634.2054051831</v>
      </c>
      <c r="Y1990" s="24">
        <v>0</v>
      </c>
      <c r="Z1990" s="24">
        <v>0</v>
      </c>
      <c r="AA1990" s="24">
        <v>2581095.8970282823</v>
      </c>
      <c r="AB1990" s="24">
        <v>-62111.118537117727</v>
      </c>
      <c r="AC1990" s="24">
        <v>2518984.778491165</v>
      </c>
      <c r="AD1990" s="24">
        <v>-2518984.7784911655</v>
      </c>
      <c r="AE1990" s="24">
        <v>-2581095.8970282823</v>
      </c>
      <c r="AF1990" s="24">
        <v>0</v>
      </c>
      <c r="AG1990" s="24">
        <v>1421.6956388854633</v>
      </c>
      <c r="AH1990" s="24">
        <v>-174.98187594696356</v>
      </c>
      <c r="AI1990" s="24">
        <v>1246.7137629384997</v>
      </c>
      <c r="AJ1990" s="24">
        <v>0</v>
      </c>
      <c r="AK1990" s="24">
        <v>0</v>
      </c>
      <c r="AL1990" s="24">
        <v>1073509.5015014391</v>
      </c>
      <c r="AM1990" s="24">
        <v>0</v>
      </c>
      <c r="AN1990" s="24">
        <v>429403.80060057621</v>
      </c>
      <c r="AO1990" s="24">
        <v>0</v>
      </c>
      <c r="AP1990" s="24">
        <v>536754.75075071992</v>
      </c>
      <c r="AQ1990" s="24">
        <v>286788.43300314248</v>
      </c>
      <c r="AR1990" s="24">
        <v>-6901.2353930128738</v>
      </c>
      <c r="AS1990" s="24">
        <v>279887.19761012914</v>
      </c>
      <c r="AT1990" s="24">
        <v>-279887.19761012867</v>
      </c>
      <c r="AU1990" s="24">
        <v>-286788.43300314248</v>
      </c>
      <c r="AV1990" s="24">
        <v>0</v>
      </c>
      <c r="AW1990" s="24">
        <v>0</v>
      </c>
      <c r="AX1990" s="24">
        <v>0</v>
      </c>
      <c r="AY1990" s="24">
        <v>0</v>
      </c>
      <c r="AZ1990" s="24">
        <v>0</v>
      </c>
      <c r="BA1990" s="24">
        <v>-1246.7137629384997</v>
      </c>
      <c r="BB1990" s="24">
        <v>-1421.6956388854633</v>
      </c>
      <c r="BC1990" s="24">
        <v>-1246.7137629384997</v>
      </c>
      <c r="BD1990" s="24">
        <v>-1421.6956388854633</v>
      </c>
      <c r="BE1990" s="24">
        <v>0</v>
      </c>
      <c r="BF1990" s="24">
        <v>0</v>
      </c>
      <c r="BG1990" s="24">
        <v>0</v>
      </c>
      <c r="BH1990" s="24">
        <v>9661585.5135129578</v>
      </c>
      <c r="BI1990" s="24">
        <v>0</v>
      </c>
      <c r="BJ1990" s="24">
        <v>0</v>
      </c>
      <c r="BK1990" s="24">
        <v>0</v>
      </c>
      <c r="BL1990" s="24">
        <v>0</v>
      </c>
    </row>
    <row r="1991" spans="1:64" x14ac:dyDescent="0.25">
      <c r="A1991" t="s">
        <v>5128</v>
      </c>
      <c r="B1991">
        <v>62</v>
      </c>
      <c r="C1991">
        <v>1</v>
      </c>
      <c r="D1991">
        <v>6</v>
      </c>
      <c r="E1991" s="24">
        <v>0</v>
      </c>
      <c r="F1991" s="24">
        <v>10047124.301414397</v>
      </c>
      <c r="G1991" s="24">
        <v>0</v>
      </c>
      <c r="H1991" s="24">
        <v>4018849.7205657586</v>
      </c>
      <c r="I1991" s="24">
        <v>0</v>
      </c>
      <c r="J1991" s="24">
        <v>502356.21507071983</v>
      </c>
      <c r="K1991" s="24">
        <v>2089516.287500076</v>
      </c>
      <c r="L1991" s="24">
        <v>-297332.85397423804</v>
      </c>
      <c r="M1991" s="24">
        <v>1792183.433525838</v>
      </c>
      <c r="N1991" s="24">
        <v>-1792183.433525838</v>
      </c>
      <c r="O1991" s="24">
        <v>-2089516.287500076</v>
      </c>
      <c r="P1991" s="24">
        <v>0</v>
      </c>
      <c r="Q1991" s="24">
        <v>959.88511789495169</v>
      </c>
      <c r="R1991" s="24">
        <v>-330.88679295627298</v>
      </c>
      <c r="S1991" s="24">
        <v>628.99832493867871</v>
      </c>
      <c r="T1991" s="24">
        <v>0</v>
      </c>
      <c r="U1991" s="24">
        <v>0</v>
      </c>
      <c r="V1991" s="24">
        <v>9042411.871272957</v>
      </c>
      <c r="W1991" s="24">
        <v>0</v>
      </c>
      <c r="X1991" s="24">
        <v>3616964.7485091831</v>
      </c>
      <c r="Y1991" s="24">
        <v>0</v>
      </c>
      <c r="Z1991" s="24">
        <v>0</v>
      </c>
      <c r="AA1991" s="24">
        <v>1880564.6587500684</v>
      </c>
      <c r="AB1991" s="24">
        <v>-267599.56857681414</v>
      </c>
      <c r="AC1991" s="24">
        <v>1612965.0901732543</v>
      </c>
      <c r="AD1991" s="24">
        <v>-1612965.0901732538</v>
      </c>
      <c r="AE1991" s="24">
        <v>-1880564.6587500684</v>
      </c>
      <c r="AF1991" s="24">
        <v>0</v>
      </c>
      <c r="AG1991" s="24">
        <v>959.88511789495169</v>
      </c>
      <c r="AH1991" s="24">
        <v>-330.88679295627298</v>
      </c>
      <c r="AI1991" s="24">
        <v>628.99832493867871</v>
      </c>
      <c r="AJ1991" s="24">
        <v>0</v>
      </c>
      <c r="AK1991" s="24">
        <v>0</v>
      </c>
      <c r="AL1991" s="24">
        <v>1004712.4301414397</v>
      </c>
      <c r="AM1991" s="24">
        <v>0</v>
      </c>
      <c r="AN1991" s="24">
        <v>401884.97205657559</v>
      </c>
      <c r="AO1991" s="24">
        <v>0</v>
      </c>
      <c r="AP1991" s="24">
        <v>502356.21507071983</v>
      </c>
      <c r="AQ1991" s="24">
        <v>208951.6287500076</v>
      </c>
      <c r="AR1991" s="24">
        <v>-29733.285397423897</v>
      </c>
      <c r="AS1991" s="24">
        <v>179218.3433525837</v>
      </c>
      <c r="AT1991" s="24">
        <v>-179218.34335258417</v>
      </c>
      <c r="AU1991" s="24">
        <v>-208951.6287500076</v>
      </c>
      <c r="AV1991" s="24">
        <v>0</v>
      </c>
      <c r="AW1991" s="24">
        <v>0</v>
      </c>
      <c r="AX1991" s="24">
        <v>0</v>
      </c>
      <c r="AY1991" s="24">
        <v>0</v>
      </c>
      <c r="AZ1991" s="24">
        <v>0</v>
      </c>
      <c r="BA1991" s="24">
        <v>-628.99832493867871</v>
      </c>
      <c r="BB1991" s="24">
        <v>-959.88511789495169</v>
      </c>
      <c r="BC1991" s="24">
        <v>-628.99832493867871</v>
      </c>
      <c r="BD1991" s="24">
        <v>-959.88511789495169</v>
      </c>
      <c r="BE1991" s="24">
        <v>0</v>
      </c>
      <c r="BF1991" s="24">
        <v>0</v>
      </c>
      <c r="BG1991" s="24">
        <v>0</v>
      </c>
      <c r="BH1991" s="24">
        <v>9042411.871272957</v>
      </c>
      <c r="BI1991" s="24">
        <v>0</v>
      </c>
      <c r="BJ1991" s="24">
        <v>0</v>
      </c>
      <c r="BK1991" s="24">
        <v>0</v>
      </c>
      <c r="BL1991" s="24">
        <v>0</v>
      </c>
    </row>
    <row r="1992" spans="1:64" x14ac:dyDescent="0.25">
      <c r="A1992" t="s">
        <v>5128</v>
      </c>
      <c r="B1992">
        <v>63</v>
      </c>
      <c r="C1992">
        <v>1</v>
      </c>
      <c r="D1992">
        <v>6</v>
      </c>
      <c r="E1992" s="24">
        <v>0</v>
      </c>
      <c r="F1992" s="24">
        <v>9359153.5878143981</v>
      </c>
      <c r="G1992" s="24">
        <v>0</v>
      </c>
      <c r="H1992" s="24">
        <v>3743661.4351257593</v>
      </c>
      <c r="I1992" s="24">
        <v>0</v>
      </c>
      <c r="J1992" s="24">
        <v>467957.67939071992</v>
      </c>
      <c r="K1992" s="24">
        <v>1595233.9399363101</v>
      </c>
      <c r="L1992" s="24">
        <v>-371960.40628980845</v>
      </c>
      <c r="M1992" s="24">
        <v>1223273.5336465016</v>
      </c>
      <c r="N1992" s="24">
        <v>-1223273.5336465016</v>
      </c>
      <c r="O1992" s="24">
        <v>-1595233.9399363101</v>
      </c>
      <c r="P1992" s="24">
        <v>0</v>
      </c>
      <c r="Q1992" s="24">
        <v>685.97775650090261</v>
      </c>
      <c r="R1992" s="24">
        <v>-336.72502703390637</v>
      </c>
      <c r="S1992" s="24">
        <v>349.25272946699624</v>
      </c>
      <c r="T1992" s="24">
        <v>0</v>
      </c>
      <c r="U1992" s="24">
        <v>0</v>
      </c>
      <c r="V1992" s="24">
        <v>8423238.2290329579</v>
      </c>
      <c r="W1992" s="24">
        <v>0</v>
      </c>
      <c r="X1992" s="24">
        <v>3369295.2916131834</v>
      </c>
      <c r="Y1992" s="24">
        <v>0</v>
      </c>
      <c r="Z1992" s="24">
        <v>0</v>
      </c>
      <c r="AA1992" s="24">
        <v>1435710.545942679</v>
      </c>
      <c r="AB1992" s="24">
        <v>-334764.36566082761</v>
      </c>
      <c r="AC1992" s="24">
        <v>1100946.1802818514</v>
      </c>
      <c r="AD1992" s="24">
        <v>-1100946.1802818514</v>
      </c>
      <c r="AE1992" s="24">
        <v>-1435710.545942679</v>
      </c>
      <c r="AF1992" s="24">
        <v>0</v>
      </c>
      <c r="AG1992" s="24">
        <v>685.97775650090261</v>
      </c>
      <c r="AH1992" s="24">
        <v>-336.72502703390637</v>
      </c>
      <c r="AI1992" s="24">
        <v>349.25272946699624</v>
      </c>
      <c r="AJ1992" s="24">
        <v>0</v>
      </c>
      <c r="AK1992" s="24">
        <v>0</v>
      </c>
      <c r="AL1992" s="24">
        <v>935915.35878144018</v>
      </c>
      <c r="AM1992" s="24">
        <v>0</v>
      </c>
      <c r="AN1992" s="24">
        <v>374366.14351257589</v>
      </c>
      <c r="AO1992" s="24">
        <v>0</v>
      </c>
      <c r="AP1992" s="24">
        <v>467957.67939071992</v>
      </c>
      <c r="AQ1992" s="24">
        <v>159523.39399363101</v>
      </c>
      <c r="AR1992" s="24">
        <v>-37196.040628980845</v>
      </c>
      <c r="AS1992" s="24">
        <v>122327.35336465016</v>
      </c>
      <c r="AT1992" s="24">
        <v>-122327.35336465016</v>
      </c>
      <c r="AU1992" s="24">
        <v>-159523.39399363101</v>
      </c>
      <c r="AV1992" s="24">
        <v>0</v>
      </c>
      <c r="AW1992" s="24">
        <v>0</v>
      </c>
      <c r="AX1992" s="24">
        <v>0</v>
      </c>
      <c r="AY1992" s="24">
        <v>0</v>
      </c>
      <c r="AZ1992" s="24">
        <v>0</v>
      </c>
      <c r="BA1992" s="24">
        <v>-349.25272946699624</v>
      </c>
      <c r="BB1992" s="24">
        <v>-685.97775650090261</v>
      </c>
      <c r="BC1992" s="24">
        <v>-349.25272946699624</v>
      </c>
      <c r="BD1992" s="24">
        <v>-685.97775650090261</v>
      </c>
      <c r="BE1992" s="24">
        <v>0</v>
      </c>
      <c r="BF1992" s="24">
        <v>0</v>
      </c>
      <c r="BG1992" s="24">
        <v>0</v>
      </c>
      <c r="BH1992" s="24">
        <v>8423238.2290329579</v>
      </c>
      <c r="BI1992" s="24">
        <v>0</v>
      </c>
      <c r="BJ1992" s="24">
        <v>0</v>
      </c>
      <c r="BK1992" s="24">
        <v>0</v>
      </c>
      <c r="BL1992" s="24">
        <v>0</v>
      </c>
    </row>
    <row r="1993" spans="1:64" x14ac:dyDescent="0.25">
      <c r="A1993" t="s">
        <v>5128</v>
      </c>
      <c r="B1993">
        <v>64</v>
      </c>
      <c r="C1993">
        <v>2</v>
      </c>
      <c r="D1993">
        <v>6</v>
      </c>
      <c r="E1993" s="24">
        <v>0</v>
      </c>
      <c r="F1993" s="24">
        <v>8602385.8028543983</v>
      </c>
      <c r="G1993" s="24">
        <v>0</v>
      </c>
      <c r="H1993" s="24">
        <v>3440954.3211417594</v>
      </c>
      <c r="I1993" s="24">
        <v>0</v>
      </c>
      <c r="J1993" s="24">
        <v>430119.29014271992</v>
      </c>
      <c r="K1993" s="24">
        <v>1246214.8128062338</v>
      </c>
      <c r="L1993" s="24">
        <v>-384442.44528000057</v>
      </c>
      <c r="M1993" s="24">
        <v>861772.3675262332</v>
      </c>
      <c r="N1993" s="24">
        <v>-861772.3675262332</v>
      </c>
      <c r="O1993" s="24">
        <v>-1246214.8128062338</v>
      </c>
      <c r="P1993" s="24">
        <v>0</v>
      </c>
      <c r="Q1993" s="24">
        <v>504.18607218374018</v>
      </c>
      <c r="R1993" s="24">
        <v>-300.80145468128467</v>
      </c>
      <c r="S1993" s="24">
        <v>203.38461750245551</v>
      </c>
      <c r="T1993" s="24">
        <v>0</v>
      </c>
      <c r="U1993" s="24">
        <v>0</v>
      </c>
      <c r="V1993" s="24">
        <v>7742147.222568959</v>
      </c>
      <c r="W1993" s="24">
        <v>0</v>
      </c>
      <c r="X1993" s="24">
        <v>3096858.8890275834</v>
      </c>
      <c r="Y1993" s="24">
        <v>0</v>
      </c>
      <c r="Z1993" s="24">
        <v>0</v>
      </c>
      <c r="AA1993" s="24">
        <v>1121593.3315256105</v>
      </c>
      <c r="AB1993" s="24">
        <v>-345998.20075200079</v>
      </c>
      <c r="AC1993" s="24">
        <v>775595.13077360985</v>
      </c>
      <c r="AD1993" s="24">
        <v>-775595.13077360997</v>
      </c>
      <c r="AE1993" s="24">
        <v>-1121593.3315256108</v>
      </c>
      <c r="AF1993" s="24">
        <v>0</v>
      </c>
      <c r="AG1993" s="24">
        <v>504.18607218374018</v>
      </c>
      <c r="AH1993" s="24">
        <v>-300.80145468128467</v>
      </c>
      <c r="AI1993" s="24">
        <v>203.38461750245551</v>
      </c>
      <c r="AJ1993" s="24">
        <v>0</v>
      </c>
      <c r="AK1993" s="24">
        <v>0</v>
      </c>
      <c r="AL1993" s="24">
        <v>860238.58028543927</v>
      </c>
      <c r="AM1993" s="24">
        <v>0</v>
      </c>
      <c r="AN1993" s="24">
        <v>344095.43211417599</v>
      </c>
      <c r="AO1993" s="24">
        <v>0</v>
      </c>
      <c r="AP1993" s="24">
        <v>430119.29014271992</v>
      </c>
      <c r="AQ1993" s="24">
        <v>124621.48128062324</v>
      </c>
      <c r="AR1993" s="24">
        <v>-38444.244527999777</v>
      </c>
      <c r="AS1993" s="24">
        <v>86177.236752623343</v>
      </c>
      <c r="AT1993" s="24">
        <v>-86177.236752623226</v>
      </c>
      <c r="AU1993" s="24">
        <v>-124621.481280623</v>
      </c>
      <c r="AV1993" s="24">
        <v>0</v>
      </c>
      <c r="AW1993" s="24">
        <v>0</v>
      </c>
      <c r="AX1993" s="24">
        <v>0</v>
      </c>
      <c r="AY1993" s="24">
        <v>0</v>
      </c>
      <c r="AZ1993" s="24">
        <v>0</v>
      </c>
      <c r="BA1993" s="24">
        <v>-203.38461750245551</v>
      </c>
      <c r="BB1993" s="24">
        <v>-504.18607218374018</v>
      </c>
      <c r="BC1993" s="24">
        <v>-203.38461750245551</v>
      </c>
      <c r="BD1993" s="24">
        <v>-504.18607218374018</v>
      </c>
      <c r="BE1993" s="24">
        <v>0</v>
      </c>
      <c r="BF1993" s="24">
        <v>0</v>
      </c>
      <c r="BG1993" s="24">
        <v>0</v>
      </c>
      <c r="BH1993" s="24">
        <v>7742147.222568959</v>
      </c>
      <c r="BI1993" s="24">
        <v>0</v>
      </c>
      <c r="BJ1993" s="24">
        <v>0</v>
      </c>
      <c r="BK1993" s="24">
        <v>0</v>
      </c>
      <c r="BL1993" s="24">
        <v>0</v>
      </c>
    </row>
    <row r="1994" spans="1:64" x14ac:dyDescent="0.25">
      <c r="A1994" t="s">
        <v>5128</v>
      </c>
      <c r="B1994">
        <v>65</v>
      </c>
      <c r="C1994">
        <v>2</v>
      </c>
      <c r="D1994">
        <v>6</v>
      </c>
      <c r="E1994" s="24">
        <v>0</v>
      </c>
      <c r="F1994" s="24">
        <v>7776820.9465343989</v>
      </c>
      <c r="G1994" s="24">
        <v>0</v>
      </c>
      <c r="H1994" s="24">
        <v>3110728.3786137598</v>
      </c>
      <c r="I1994" s="24">
        <v>0</v>
      </c>
      <c r="J1994" s="24">
        <v>388841.04732671997</v>
      </c>
      <c r="K1994" s="24">
        <v>988189.58189516515</v>
      </c>
      <c r="L1994" s="24">
        <v>-368467.43761357665</v>
      </c>
      <c r="M1994" s="24">
        <v>619722.14428158849</v>
      </c>
      <c r="N1994" s="24">
        <v>-619722.14428158849</v>
      </c>
      <c r="O1994" s="24">
        <v>-988189.58189516515</v>
      </c>
      <c r="P1994" s="24">
        <v>0</v>
      </c>
      <c r="Q1994" s="24">
        <v>377.39529720180872</v>
      </c>
      <c r="R1994" s="24">
        <v>-255.21400347624149</v>
      </c>
      <c r="S1994" s="24">
        <v>122.18129372556723</v>
      </c>
      <c r="T1994" s="24">
        <v>0</v>
      </c>
      <c r="U1994" s="24">
        <v>0</v>
      </c>
      <c r="V1994" s="24">
        <v>6999138.8518809592</v>
      </c>
      <c r="W1994" s="24">
        <v>0</v>
      </c>
      <c r="X1994" s="24">
        <v>2799655.5407523839</v>
      </c>
      <c r="Y1994" s="24">
        <v>0</v>
      </c>
      <c r="Z1994" s="24">
        <v>0</v>
      </c>
      <c r="AA1994" s="24">
        <v>889370.6237056487</v>
      </c>
      <c r="AB1994" s="24">
        <v>-331620.6938522188</v>
      </c>
      <c r="AC1994" s="24">
        <v>557749.92985342967</v>
      </c>
      <c r="AD1994" s="24">
        <v>-557749.92985342978</v>
      </c>
      <c r="AE1994" s="24">
        <v>-889370.62370564835</v>
      </c>
      <c r="AF1994" s="24">
        <v>0</v>
      </c>
      <c r="AG1994" s="24">
        <v>377.39529720180872</v>
      </c>
      <c r="AH1994" s="24">
        <v>-255.21400347624149</v>
      </c>
      <c r="AI1994" s="24">
        <v>122.18129372556723</v>
      </c>
      <c r="AJ1994" s="24">
        <v>0</v>
      </c>
      <c r="AK1994" s="24">
        <v>0</v>
      </c>
      <c r="AL1994" s="24">
        <v>777682.09465343971</v>
      </c>
      <c r="AM1994" s="24">
        <v>0</v>
      </c>
      <c r="AN1994" s="24">
        <v>311072.83786137588</v>
      </c>
      <c r="AO1994" s="24">
        <v>0</v>
      </c>
      <c r="AP1994" s="24">
        <v>388841.04732671997</v>
      </c>
      <c r="AQ1994" s="24">
        <v>98818.958189516445</v>
      </c>
      <c r="AR1994" s="24">
        <v>-36846.743761357851</v>
      </c>
      <c r="AS1994" s="24">
        <v>61972.214428158826</v>
      </c>
      <c r="AT1994" s="24">
        <v>-61972.21442815871</v>
      </c>
      <c r="AU1994" s="24">
        <v>-98818.958189516794</v>
      </c>
      <c r="AV1994" s="24">
        <v>0</v>
      </c>
      <c r="AW1994" s="24">
        <v>0</v>
      </c>
      <c r="AX1994" s="24">
        <v>0</v>
      </c>
      <c r="AY1994" s="24">
        <v>0</v>
      </c>
      <c r="AZ1994" s="24">
        <v>0</v>
      </c>
      <c r="BA1994" s="24">
        <v>-122.18129372556723</v>
      </c>
      <c r="BB1994" s="24">
        <v>-377.39529720180872</v>
      </c>
      <c r="BC1994" s="24">
        <v>-122.18129372556723</v>
      </c>
      <c r="BD1994" s="24">
        <v>-377.39529720180872</v>
      </c>
      <c r="BE1994" s="24">
        <v>0</v>
      </c>
      <c r="BF1994" s="24">
        <v>0</v>
      </c>
      <c r="BG1994" s="24">
        <v>0</v>
      </c>
      <c r="BH1994" s="24">
        <v>6999138.8518809592</v>
      </c>
      <c r="BI1994" s="24">
        <v>0</v>
      </c>
      <c r="BJ1994" s="24">
        <v>0</v>
      </c>
      <c r="BK1994" s="24">
        <v>0</v>
      </c>
      <c r="BL1994" s="24">
        <v>0</v>
      </c>
    </row>
    <row r="1995" spans="1:64" x14ac:dyDescent="0.25">
      <c r="A1995" t="s">
        <v>5128</v>
      </c>
      <c r="B1995">
        <v>66</v>
      </c>
      <c r="C1995">
        <v>2</v>
      </c>
      <c r="D1995">
        <v>6</v>
      </c>
      <c r="E1995" s="24">
        <v>0</v>
      </c>
      <c r="F1995" s="24">
        <v>6951256.0902143987</v>
      </c>
      <c r="G1995" s="24">
        <v>0</v>
      </c>
      <c r="H1995" s="24">
        <v>2780502.4360857597</v>
      </c>
      <c r="I1995" s="24">
        <v>0</v>
      </c>
      <c r="J1995" s="24">
        <v>347562.80451071996</v>
      </c>
      <c r="K1995" s="24">
        <v>792149.09653699398</v>
      </c>
      <c r="L1995" s="24">
        <v>-339742.78883478045</v>
      </c>
      <c r="M1995" s="24">
        <v>452406.30770221353</v>
      </c>
      <c r="N1995" s="24">
        <v>-452406.30770221353</v>
      </c>
      <c r="O1995" s="24">
        <v>-792149.09653699398</v>
      </c>
      <c r="P1995" s="24">
        <v>0</v>
      </c>
      <c r="Q1995" s="24">
        <v>286.27645319286967</v>
      </c>
      <c r="R1995" s="24">
        <v>-211.18640787356708</v>
      </c>
      <c r="S1995" s="24">
        <v>75.09004531930259</v>
      </c>
      <c r="T1995" s="24">
        <v>0</v>
      </c>
      <c r="U1995" s="24">
        <v>0</v>
      </c>
      <c r="V1995" s="24">
        <v>6256130.4811929585</v>
      </c>
      <c r="W1995" s="24">
        <v>0</v>
      </c>
      <c r="X1995" s="24">
        <v>2502452.1924771839</v>
      </c>
      <c r="Y1995" s="24">
        <v>0</v>
      </c>
      <c r="Z1995" s="24">
        <v>0</v>
      </c>
      <c r="AA1995" s="24">
        <v>712934.18688329461</v>
      </c>
      <c r="AB1995" s="24">
        <v>-305768.50995130232</v>
      </c>
      <c r="AC1995" s="24">
        <v>407165.67693199217</v>
      </c>
      <c r="AD1995" s="24">
        <v>-407165.67693199217</v>
      </c>
      <c r="AE1995" s="24">
        <v>-712934.18688329495</v>
      </c>
      <c r="AF1995" s="24">
        <v>0</v>
      </c>
      <c r="AG1995" s="24">
        <v>286.27645319286967</v>
      </c>
      <c r="AH1995" s="24">
        <v>-211.18640787356708</v>
      </c>
      <c r="AI1995" s="24">
        <v>75.09004531930259</v>
      </c>
      <c r="AJ1995" s="24">
        <v>0</v>
      </c>
      <c r="AK1995" s="24">
        <v>0</v>
      </c>
      <c r="AL1995" s="24">
        <v>695125.60902144015</v>
      </c>
      <c r="AM1995" s="24">
        <v>0</v>
      </c>
      <c r="AN1995" s="24">
        <v>278050.24360857578</v>
      </c>
      <c r="AO1995" s="24">
        <v>0</v>
      </c>
      <c r="AP1995" s="24">
        <v>347562.80451071996</v>
      </c>
      <c r="AQ1995" s="24">
        <v>79214.909653699375</v>
      </c>
      <c r="AR1995" s="24">
        <v>-33974.278883478139</v>
      </c>
      <c r="AS1995" s="24">
        <v>45240.630770221353</v>
      </c>
      <c r="AT1995" s="24">
        <v>-45240.630770221353</v>
      </c>
      <c r="AU1995" s="24">
        <v>-79214.909653699026</v>
      </c>
      <c r="AV1995" s="24">
        <v>0</v>
      </c>
      <c r="AW1995" s="24">
        <v>0</v>
      </c>
      <c r="AX1995" s="24">
        <v>0</v>
      </c>
      <c r="AY1995" s="24">
        <v>0</v>
      </c>
      <c r="AZ1995" s="24">
        <v>0</v>
      </c>
      <c r="BA1995" s="24">
        <v>-75.09004531930259</v>
      </c>
      <c r="BB1995" s="24">
        <v>-286.27645319286967</v>
      </c>
      <c r="BC1995" s="24">
        <v>-75.09004531930259</v>
      </c>
      <c r="BD1995" s="24">
        <v>-286.27645319286967</v>
      </c>
      <c r="BE1995" s="24">
        <v>0</v>
      </c>
      <c r="BF1995" s="24">
        <v>0</v>
      </c>
      <c r="BG1995" s="24">
        <v>0</v>
      </c>
      <c r="BH1995" s="24">
        <v>6256130.4811929585</v>
      </c>
      <c r="BI1995" s="24">
        <v>0</v>
      </c>
      <c r="BJ1995" s="24">
        <v>0</v>
      </c>
      <c r="BK1995" s="24">
        <v>0</v>
      </c>
      <c r="BL1995" s="24">
        <v>0</v>
      </c>
    </row>
    <row r="1996" spans="1:64" x14ac:dyDescent="0.25">
      <c r="A1996" t="s">
        <v>5128</v>
      </c>
      <c r="B1996">
        <v>67</v>
      </c>
      <c r="C1996">
        <v>3</v>
      </c>
      <c r="D1996">
        <v>6</v>
      </c>
      <c r="E1996" s="24">
        <v>0</v>
      </c>
      <c r="F1996" s="24">
        <v>6043134.7482623989</v>
      </c>
      <c r="G1996" s="24">
        <v>0</v>
      </c>
      <c r="H1996" s="24">
        <v>2417253.8993049595</v>
      </c>
      <c r="I1996" s="24">
        <v>0</v>
      </c>
      <c r="J1996" s="24">
        <v>302156.73741311993</v>
      </c>
      <c r="K1996" s="24">
        <v>640392.29215849191</v>
      </c>
      <c r="L1996" s="24">
        <v>-306234.61102198809</v>
      </c>
      <c r="M1996" s="24">
        <v>334157.68113650382</v>
      </c>
      <c r="N1996" s="24">
        <v>-334157.68113650382</v>
      </c>
      <c r="O1996" s="24">
        <v>-640392.29215849191</v>
      </c>
      <c r="P1996" s="24">
        <v>0</v>
      </c>
      <c r="Q1996" s="24">
        <v>219.42314029601039</v>
      </c>
      <c r="R1996" s="24">
        <v>-172.44567306278623</v>
      </c>
      <c r="S1996" s="24">
        <v>46.977467233224161</v>
      </c>
      <c r="T1996" s="24">
        <v>0</v>
      </c>
      <c r="U1996" s="24">
        <v>0</v>
      </c>
      <c r="V1996" s="24">
        <v>5438821.2734361589</v>
      </c>
      <c r="W1996" s="24">
        <v>0</v>
      </c>
      <c r="X1996" s="24">
        <v>2175528.5093744639</v>
      </c>
      <c r="Y1996" s="24">
        <v>0</v>
      </c>
      <c r="Z1996" s="24">
        <v>0</v>
      </c>
      <c r="AA1996" s="24">
        <v>576353.06294264272</v>
      </c>
      <c r="AB1996" s="24">
        <v>-275611.14991978952</v>
      </c>
      <c r="AC1996" s="24">
        <v>300741.91302285343</v>
      </c>
      <c r="AD1996" s="24">
        <v>-300741.91302285332</v>
      </c>
      <c r="AE1996" s="24">
        <v>-576353.06294264272</v>
      </c>
      <c r="AF1996" s="24">
        <v>0</v>
      </c>
      <c r="AG1996" s="24">
        <v>219.42314029601039</v>
      </c>
      <c r="AH1996" s="24">
        <v>-172.44567306278623</v>
      </c>
      <c r="AI1996" s="24">
        <v>46.977467233224161</v>
      </c>
      <c r="AJ1996" s="24">
        <v>0</v>
      </c>
      <c r="AK1996" s="24">
        <v>0</v>
      </c>
      <c r="AL1996" s="24">
        <v>604313.47482623998</v>
      </c>
      <c r="AM1996" s="24">
        <v>0</v>
      </c>
      <c r="AN1996" s="24">
        <v>241725.38993049553</v>
      </c>
      <c r="AO1996" s="24">
        <v>0</v>
      </c>
      <c r="AP1996" s="24">
        <v>302156.73741311993</v>
      </c>
      <c r="AQ1996" s="24">
        <v>64039.229215849191</v>
      </c>
      <c r="AR1996" s="24">
        <v>-30623.461102198577</v>
      </c>
      <c r="AS1996" s="24">
        <v>33415.768113650382</v>
      </c>
      <c r="AT1996" s="24">
        <v>-33415.768113650498</v>
      </c>
      <c r="AU1996" s="24">
        <v>-64039.229215849191</v>
      </c>
      <c r="AV1996" s="24">
        <v>0</v>
      </c>
      <c r="AW1996" s="24">
        <v>0</v>
      </c>
      <c r="AX1996" s="24">
        <v>0</v>
      </c>
      <c r="AY1996" s="24">
        <v>0</v>
      </c>
      <c r="AZ1996" s="24">
        <v>0</v>
      </c>
      <c r="BA1996" s="24">
        <v>-46.977467233224161</v>
      </c>
      <c r="BB1996" s="24">
        <v>-219.42314029601039</v>
      </c>
      <c r="BC1996" s="24">
        <v>-46.977467233224161</v>
      </c>
      <c r="BD1996" s="24">
        <v>-219.42314029601039</v>
      </c>
      <c r="BE1996" s="24">
        <v>0</v>
      </c>
      <c r="BF1996" s="24">
        <v>0</v>
      </c>
      <c r="BG1996" s="24">
        <v>0</v>
      </c>
      <c r="BH1996" s="24">
        <v>5438821.2734361589</v>
      </c>
      <c r="BI1996" s="24">
        <v>0</v>
      </c>
      <c r="BJ1996" s="24">
        <v>0</v>
      </c>
      <c r="BK1996" s="24">
        <v>0</v>
      </c>
      <c r="BL1996" s="24">
        <v>0</v>
      </c>
    </row>
    <row r="1997" spans="1:64" x14ac:dyDescent="0.25">
      <c r="A1997" t="s">
        <v>5128</v>
      </c>
      <c r="B1997">
        <v>68</v>
      </c>
      <c r="C1997">
        <v>3</v>
      </c>
      <c r="D1997">
        <v>6</v>
      </c>
      <c r="E1997" s="24">
        <v>0</v>
      </c>
      <c r="F1997" s="24">
        <v>5052456.9206783995</v>
      </c>
      <c r="G1997" s="24">
        <v>0</v>
      </c>
      <c r="H1997" s="24">
        <v>2020982.7682713598</v>
      </c>
      <c r="I1997" s="24">
        <v>0</v>
      </c>
      <c r="J1997" s="24">
        <v>252622.84603391998</v>
      </c>
      <c r="K1997" s="24">
        <v>521277.25171885639</v>
      </c>
      <c r="L1997" s="24">
        <v>-272094.27907726169</v>
      </c>
      <c r="M1997" s="24">
        <v>249182.97264159471</v>
      </c>
      <c r="N1997" s="24">
        <v>-249182.97264159471</v>
      </c>
      <c r="O1997" s="24">
        <v>-521277.25171885639</v>
      </c>
      <c r="P1997" s="24">
        <v>0</v>
      </c>
      <c r="Q1997" s="24">
        <v>169.60788139309443</v>
      </c>
      <c r="R1997" s="24">
        <v>-139.78851109197058</v>
      </c>
      <c r="S1997" s="24">
        <v>29.819370301123854</v>
      </c>
      <c r="T1997" s="24">
        <v>0</v>
      </c>
      <c r="U1997" s="24">
        <v>0</v>
      </c>
      <c r="V1997" s="24">
        <v>4547211.2286105594</v>
      </c>
      <c r="W1997" s="24">
        <v>0</v>
      </c>
      <c r="X1997" s="24">
        <v>1818884.491444224</v>
      </c>
      <c r="Y1997" s="24">
        <v>0</v>
      </c>
      <c r="Z1997" s="24">
        <v>0</v>
      </c>
      <c r="AA1997" s="24">
        <v>469149.52654697077</v>
      </c>
      <c r="AB1997" s="24">
        <v>-244884.85116953542</v>
      </c>
      <c r="AC1997" s="24">
        <v>224264.67537743525</v>
      </c>
      <c r="AD1997" s="24">
        <v>-224264.67537743528</v>
      </c>
      <c r="AE1997" s="24">
        <v>-469149.52654697048</v>
      </c>
      <c r="AF1997" s="24">
        <v>0</v>
      </c>
      <c r="AG1997" s="24">
        <v>169.60788139309443</v>
      </c>
      <c r="AH1997" s="24">
        <v>-139.78851109197058</v>
      </c>
      <c r="AI1997" s="24">
        <v>29.819370301123854</v>
      </c>
      <c r="AJ1997" s="24">
        <v>0</v>
      </c>
      <c r="AK1997" s="24">
        <v>0</v>
      </c>
      <c r="AL1997" s="24">
        <v>505245.69206784014</v>
      </c>
      <c r="AM1997" s="24">
        <v>0</v>
      </c>
      <c r="AN1997" s="24">
        <v>202098.27682713582</v>
      </c>
      <c r="AO1997" s="24">
        <v>0</v>
      </c>
      <c r="AP1997" s="24">
        <v>252622.84603391998</v>
      </c>
      <c r="AQ1997" s="24">
        <v>52127.725171885628</v>
      </c>
      <c r="AR1997" s="24">
        <v>-27209.427907726262</v>
      </c>
      <c r="AS1997" s="24">
        <v>24918.297264159453</v>
      </c>
      <c r="AT1997" s="24">
        <v>-24918.297264159424</v>
      </c>
      <c r="AU1997" s="24">
        <v>-52127.725171885919</v>
      </c>
      <c r="AV1997" s="24">
        <v>0</v>
      </c>
      <c r="AW1997" s="24">
        <v>0</v>
      </c>
      <c r="AX1997" s="24">
        <v>0</v>
      </c>
      <c r="AY1997" s="24">
        <v>0</v>
      </c>
      <c r="AZ1997" s="24">
        <v>0</v>
      </c>
      <c r="BA1997" s="24">
        <v>-29.819370301123854</v>
      </c>
      <c r="BB1997" s="24">
        <v>-169.60788139309443</v>
      </c>
      <c r="BC1997" s="24">
        <v>-29.819370301123854</v>
      </c>
      <c r="BD1997" s="24">
        <v>-169.60788139309443</v>
      </c>
      <c r="BE1997" s="24">
        <v>0</v>
      </c>
      <c r="BF1997" s="24">
        <v>0</v>
      </c>
      <c r="BG1997" s="24">
        <v>0</v>
      </c>
      <c r="BH1997" s="24">
        <v>4547211.2286105594</v>
      </c>
      <c r="BI1997" s="24">
        <v>0</v>
      </c>
      <c r="BJ1997" s="24">
        <v>0</v>
      </c>
      <c r="BK1997" s="24">
        <v>0</v>
      </c>
      <c r="BL1997" s="24">
        <v>0</v>
      </c>
    </row>
    <row r="1998" spans="1:64" x14ac:dyDescent="0.25">
      <c r="A1998" t="s">
        <v>5128</v>
      </c>
      <c r="B1998">
        <v>69</v>
      </c>
      <c r="C1998">
        <v>3</v>
      </c>
      <c r="D1998">
        <v>6</v>
      </c>
      <c r="E1998" s="24">
        <v>0</v>
      </c>
      <c r="F1998" s="24">
        <v>4061779.0930943997</v>
      </c>
      <c r="G1998" s="24">
        <v>0</v>
      </c>
      <c r="H1998" s="24">
        <v>1624711.63723776</v>
      </c>
      <c r="I1998" s="24">
        <v>0</v>
      </c>
      <c r="J1998" s="24">
        <v>203088.95465472</v>
      </c>
      <c r="K1998" s="24">
        <v>426766.04159093648</v>
      </c>
      <c r="L1998" s="24">
        <v>-239455.83537055552</v>
      </c>
      <c r="M1998" s="24">
        <v>187310.20622038096</v>
      </c>
      <c r="N1998" s="24">
        <v>-187310.20622038096</v>
      </c>
      <c r="O1998" s="24">
        <v>-426766.04159093648</v>
      </c>
      <c r="P1998" s="24">
        <v>0</v>
      </c>
      <c r="Q1998" s="24">
        <v>132.03337641188409</v>
      </c>
      <c r="R1998" s="24">
        <v>-112.8731637701967</v>
      </c>
      <c r="S1998" s="24">
        <v>19.160212641687394</v>
      </c>
      <c r="T1998" s="24">
        <v>0</v>
      </c>
      <c r="U1998" s="24">
        <v>0</v>
      </c>
      <c r="V1998" s="24">
        <v>3655601.1837849598</v>
      </c>
      <c r="W1998" s="24">
        <v>0</v>
      </c>
      <c r="X1998" s="24">
        <v>1462240.4735139839</v>
      </c>
      <c r="Y1998" s="24">
        <v>0</v>
      </c>
      <c r="Z1998" s="24">
        <v>0</v>
      </c>
      <c r="AA1998" s="24">
        <v>384089.43743184285</v>
      </c>
      <c r="AB1998" s="24">
        <v>-215510.25183349987</v>
      </c>
      <c r="AC1998" s="24">
        <v>168579.18559834288</v>
      </c>
      <c r="AD1998" s="24">
        <v>-168579.18559834291</v>
      </c>
      <c r="AE1998" s="24">
        <v>-384089.43743184302</v>
      </c>
      <c r="AF1998" s="24">
        <v>0</v>
      </c>
      <c r="AG1998" s="24">
        <v>132.03337641188409</v>
      </c>
      <c r="AH1998" s="24">
        <v>-112.8731637701967</v>
      </c>
      <c r="AI1998" s="24">
        <v>19.160212641687394</v>
      </c>
      <c r="AJ1998" s="24">
        <v>0</v>
      </c>
      <c r="AK1998" s="24">
        <v>0</v>
      </c>
      <c r="AL1998" s="24">
        <v>406177.90930943983</v>
      </c>
      <c r="AM1998" s="24">
        <v>0</v>
      </c>
      <c r="AN1998" s="24">
        <v>162471.16372377612</v>
      </c>
      <c r="AO1998" s="24">
        <v>0</v>
      </c>
      <c r="AP1998" s="24">
        <v>203088.95465472</v>
      </c>
      <c r="AQ1998" s="24">
        <v>42676.604159093637</v>
      </c>
      <c r="AR1998" s="24">
        <v>-23945.583537055645</v>
      </c>
      <c r="AS1998" s="24">
        <v>18731.020622038079</v>
      </c>
      <c r="AT1998" s="24">
        <v>-18731.02062203805</v>
      </c>
      <c r="AU1998" s="24">
        <v>-42676.604159093462</v>
      </c>
      <c r="AV1998" s="24">
        <v>0</v>
      </c>
      <c r="AW1998" s="24">
        <v>0</v>
      </c>
      <c r="AX1998" s="24">
        <v>0</v>
      </c>
      <c r="AY1998" s="24">
        <v>0</v>
      </c>
      <c r="AZ1998" s="24">
        <v>0</v>
      </c>
      <c r="BA1998" s="24">
        <v>-19.160212641687394</v>
      </c>
      <c r="BB1998" s="24">
        <v>-132.03337641188409</v>
      </c>
      <c r="BC1998" s="24">
        <v>-19.160212641687394</v>
      </c>
      <c r="BD1998" s="24">
        <v>-132.03337641188409</v>
      </c>
      <c r="BE1998" s="24">
        <v>0</v>
      </c>
      <c r="BF1998" s="24">
        <v>0</v>
      </c>
      <c r="BG1998" s="24">
        <v>0</v>
      </c>
      <c r="BH1998" s="24">
        <v>3655601.1837849598</v>
      </c>
      <c r="BI1998" s="24">
        <v>0</v>
      </c>
      <c r="BJ1998" s="24">
        <v>0</v>
      </c>
      <c r="BK1998" s="24">
        <v>0</v>
      </c>
      <c r="BL1998" s="24">
        <v>0</v>
      </c>
    </row>
    <row r="1999" spans="1:64" x14ac:dyDescent="0.25">
      <c r="A1999" t="s">
        <v>5128</v>
      </c>
      <c r="B1999">
        <v>70</v>
      </c>
      <c r="C1999">
        <v>4</v>
      </c>
      <c r="D1999">
        <v>6</v>
      </c>
      <c r="E1999" s="24">
        <v>0</v>
      </c>
      <c r="F1999" s="24">
        <v>2972033.4827519995</v>
      </c>
      <c r="G1999" s="24">
        <v>0</v>
      </c>
      <c r="H1999" s="24">
        <v>1188813.3931007998</v>
      </c>
      <c r="I1999" s="24">
        <v>0</v>
      </c>
      <c r="J1999" s="24">
        <v>148601.67413759997</v>
      </c>
      <c r="K1999" s="24">
        <v>351116.18752294779</v>
      </c>
      <c r="L1999" s="24">
        <v>-209345.54260823131</v>
      </c>
      <c r="M1999" s="24">
        <v>141770.64491471648</v>
      </c>
      <c r="N1999" s="24">
        <v>-141770.64491471648</v>
      </c>
      <c r="O1999" s="24">
        <v>-351116.18752294779</v>
      </c>
      <c r="P1999" s="24">
        <v>0</v>
      </c>
      <c r="Q1999" s="24">
        <v>103.40869815622136</v>
      </c>
      <c r="R1999" s="24">
        <v>-90.967917123030929</v>
      </c>
      <c r="S1999" s="24">
        <v>12.440781033190433</v>
      </c>
      <c r="T1999" s="24">
        <v>0</v>
      </c>
      <c r="U1999" s="24">
        <v>0</v>
      </c>
      <c r="V1999" s="24">
        <v>2674830.1344767995</v>
      </c>
      <c r="W1999" s="24">
        <v>0</v>
      </c>
      <c r="X1999" s="24">
        <v>1069932.0537907199</v>
      </c>
      <c r="Y1999" s="24">
        <v>0</v>
      </c>
      <c r="Z1999" s="24">
        <v>0</v>
      </c>
      <c r="AA1999" s="24">
        <v>316004.56877065304</v>
      </c>
      <c r="AB1999" s="24">
        <v>-188410.98834740836</v>
      </c>
      <c r="AC1999" s="24">
        <v>127593.58042324484</v>
      </c>
      <c r="AD1999" s="24">
        <v>-127593.5804232448</v>
      </c>
      <c r="AE1999" s="24">
        <v>-316004.56877065287</v>
      </c>
      <c r="AF1999" s="24">
        <v>0</v>
      </c>
      <c r="AG1999" s="24">
        <v>103.40869815622136</v>
      </c>
      <c r="AH1999" s="24">
        <v>-90.967917123030929</v>
      </c>
      <c r="AI1999" s="24">
        <v>12.440781033190433</v>
      </c>
      <c r="AJ1999" s="24">
        <v>0</v>
      </c>
      <c r="AK1999" s="24">
        <v>0</v>
      </c>
      <c r="AL1999" s="24">
        <v>297203.3482752</v>
      </c>
      <c r="AM1999" s="24">
        <v>0</v>
      </c>
      <c r="AN1999" s="24">
        <v>118881.33931007981</v>
      </c>
      <c r="AO1999" s="24">
        <v>0</v>
      </c>
      <c r="AP1999" s="24">
        <v>148601.67413759997</v>
      </c>
      <c r="AQ1999" s="24">
        <v>35111.618752294744</v>
      </c>
      <c r="AR1999" s="24">
        <v>-20934.554260822944</v>
      </c>
      <c r="AS1999" s="24">
        <v>14177.064491471639</v>
      </c>
      <c r="AT1999" s="24">
        <v>-14177.064491471683</v>
      </c>
      <c r="AU1999" s="24">
        <v>-35111.618752294919</v>
      </c>
      <c r="AV1999" s="24">
        <v>0</v>
      </c>
      <c r="AW1999" s="24">
        <v>0</v>
      </c>
      <c r="AX1999" s="24">
        <v>0</v>
      </c>
      <c r="AY1999" s="24">
        <v>0</v>
      </c>
      <c r="AZ1999" s="24">
        <v>0</v>
      </c>
      <c r="BA1999" s="24">
        <v>-12.440781033190433</v>
      </c>
      <c r="BB1999" s="24">
        <v>-103.40869815622136</v>
      </c>
      <c r="BC1999" s="24">
        <v>-12.440781033190433</v>
      </c>
      <c r="BD1999" s="24">
        <v>-103.40869815622136</v>
      </c>
      <c r="BE1999" s="24">
        <v>0</v>
      </c>
      <c r="BF1999" s="24">
        <v>0</v>
      </c>
      <c r="BG1999" s="24">
        <v>0</v>
      </c>
      <c r="BH1999" s="24">
        <v>2674830.1344767995</v>
      </c>
      <c r="BI1999" s="24">
        <v>0</v>
      </c>
      <c r="BJ1999" s="24">
        <v>0</v>
      </c>
      <c r="BK1999" s="24">
        <v>0</v>
      </c>
      <c r="BL1999" s="24">
        <v>0</v>
      </c>
    </row>
    <row r="2000" spans="1:64" x14ac:dyDescent="0.25">
      <c r="A2000" t="s">
        <v>5128</v>
      </c>
      <c r="B2000">
        <v>71</v>
      </c>
      <c r="C2000">
        <v>4</v>
      </c>
      <c r="D2000">
        <v>6</v>
      </c>
      <c r="E2000" s="24">
        <v>0</v>
      </c>
      <c r="F2000" s="24">
        <v>1783220.0896511998</v>
      </c>
      <c r="G2000" s="24">
        <v>0</v>
      </c>
      <c r="H2000" s="24">
        <v>713288.03586047993</v>
      </c>
      <c r="I2000" s="24">
        <v>0</v>
      </c>
      <c r="J2000" s="24">
        <v>89161.004482559991</v>
      </c>
      <c r="K2000" s="24">
        <v>290119.54842672497</v>
      </c>
      <c r="L2000" s="24">
        <v>-182171.81480591744</v>
      </c>
      <c r="M2000" s="24">
        <v>107947.73362080753</v>
      </c>
      <c r="N2000" s="24">
        <v>-107947.73362080753</v>
      </c>
      <c r="O2000" s="24">
        <v>-290119.54842672497</v>
      </c>
      <c r="P2000" s="24">
        <v>0</v>
      </c>
      <c r="Q2000" s="24">
        <v>81.419733196507877</v>
      </c>
      <c r="R2000" s="24">
        <v>-73.267698788429698</v>
      </c>
      <c r="S2000" s="24">
        <v>8.1520344080781797</v>
      </c>
      <c r="T2000" s="24">
        <v>0</v>
      </c>
      <c r="U2000" s="24">
        <v>0</v>
      </c>
      <c r="V2000" s="24">
        <v>1604898.0806860798</v>
      </c>
      <c r="W2000" s="24">
        <v>0</v>
      </c>
      <c r="X2000" s="24">
        <v>641959.23227443197</v>
      </c>
      <c r="Y2000" s="24">
        <v>0</v>
      </c>
      <c r="Z2000" s="24">
        <v>0</v>
      </c>
      <c r="AA2000" s="24">
        <v>261107.59358405249</v>
      </c>
      <c r="AB2000" s="24">
        <v>-163954.63332532567</v>
      </c>
      <c r="AC2000" s="24">
        <v>97152.960258726773</v>
      </c>
      <c r="AD2000" s="24">
        <v>-97152.960258726787</v>
      </c>
      <c r="AE2000" s="24">
        <v>-261107.59358405252</v>
      </c>
      <c r="AF2000" s="24">
        <v>0</v>
      </c>
      <c r="AG2000" s="24">
        <v>81.419733196507877</v>
      </c>
      <c r="AH2000" s="24">
        <v>-73.267698788429698</v>
      </c>
      <c r="AI2000" s="24">
        <v>8.1520344080781797</v>
      </c>
      <c r="AJ2000" s="24">
        <v>0</v>
      </c>
      <c r="AK2000" s="24">
        <v>0</v>
      </c>
      <c r="AL2000" s="24">
        <v>178322.00896511995</v>
      </c>
      <c r="AM2000" s="24">
        <v>0</v>
      </c>
      <c r="AN2000" s="24">
        <v>71328.803586047958</v>
      </c>
      <c r="AO2000" s="24">
        <v>0</v>
      </c>
      <c r="AP2000" s="24">
        <v>89161.004482559991</v>
      </c>
      <c r="AQ2000" s="24">
        <v>29011.95484267248</v>
      </c>
      <c r="AR2000" s="24">
        <v>-18217.181480591767</v>
      </c>
      <c r="AS2000" s="24">
        <v>10794.773362080756</v>
      </c>
      <c r="AT2000" s="24">
        <v>-10794.773362080741</v>
      </c>
      <c r="AU2000" s="24">
        <v>-29011.95484267245</v>
      </c>
      <c r="AV2000" s="24">
        <v>0</v>
      </c>
      <c r="AW2000" s="24">
        <v>0</v>
      </c>
      <c r="AX2000" s="24">
        <v>0</v>
      </c>
      <c r="AY2000" s="24">
        <v>0</v>
      </c>
      <c r="AZ2000" s="24">
        <v>0</v>
      </c>
      <c r="BA2000" s="24">
        <v>-8.1520344080781797</v>
      </c>
      <c r="BB2000" s="24">
        <v>-81.419733196507877</v>
      </c>
      <c r="BC2000" s="24">
        <v>-8.1520344080781797</v>
      </c>
      <c r="BD2000" s="24">
        <v>-81.419733196507877</v>
      </c>
      <c r="BE2000" s="24">
        <v>0</v>
      </c>
      <c r="BF2000" s="24">
        <v>0</v>
      </c>
      <c r="BG2000" s="24">
        <v>0</v>
      </c>
      <c r="BH2000" s="24">
        <v>1604898.0806860798</v>
      </c>
      <c r="BI2000" s="24">
        <v>0</v>
      </c>
      <c r="BJ2000" s="24">
        <v>0</v>
      </c>
      <c r="BK2000" s="24">
        <v>0</v>
      </c>
      <c r="BL2000" s="24">
        <v>0</v>
      </c>
    </row>
    <row r="2001" spans="1:64" x14ac:dyDescent="0.25">
      <c r="A2001" t="s">
        <v>5128</v>
      </c>
      <c r="B2001">
        <v>72</v>
      </c>
      <c r="C2001">
        <v>4</v>
      </c>
      <c r="D2001">
        <v>6</v>
      </c>
      <c r="E2001" s="24">
        <v>0</v>
      </c>
      <c r="F2001" s="24">
        <v>594406.69655039988</v>
      </c>
      <c r="G2001" s="24">
        <v>0</v>
      </c>
      <c r="H2001" s="24">
        <v>237762.67862015998</v>
      </c>
      <c r="I2001" s="24">
        <v>0</v>
      </c>
      <c r="J2001" s="24">
        <v>29720.334827519997</v>
      </c>
      <c r="K2001" s="24">
        <v>240630.99359039217</v>
      </c>
      <c r="L2001" s="24">
        <v>-157999.91337979585</v>
      </c>
      <c r="M2001" s="24">
        <v>82631.080210596323</v>
      </c>
      <c r="N2001" s="24">
        <v>-82631.080210596323</v>
      </c>
      <c r="O2001" s="24">
        <v>-240630.99359039217</v>
      </c>
      <c r="P2001" s="24">
        <v>0</v>
      </c>
      <c r="Q2001" s="24">
        <v>64.40743684478366</v>
      </c>
      <c r="R2001" s="24">
        <v>-59.022243564679229</v>
      </c>
      <c r="S2001" s="24">
        <v>5.3851932801044313</v>
      </c>
      <c r="T2001" s="24">
        <v>0</v>
      </c>
      <c r="U2001" s="24">
        <v>0</v>
      </c>
      <c r="V2001" s="24">
        <v>534966.02689535986</v>
      </c>
      <c r="W2001" s="24">
        <v>0</v>
      </c>
      <c r="X2001" s="24">
        <v>213986.41075814396</v>
      </c>
      <c r="Y2001" s="24">
        <v>0</v>
      </c>
      <c r="Z2001" s="24">
        <v>0</v>
      </c>
      <c r="AA2001" s="24">
        <v>216567.89423135296</v>
      </c>
      <c r="AB2001" s="24">
        <v>-142199.92204181617</v>
      </c>
      <c r="AC2001" s="24">
        <v>74367.972189536697</v>
      </c>
      <c r="AD2001" s="24">
        <v>-74367.972189536697</v>
      </c>
      <c r="AE2001" s="24">
        <v>-216567.89423135296</v>
      </c>
      <c r="AF2001" s="24">
        <v>0</v>
      </c>
      <c r="AG2001" s="24">
        <v>64.40743684478366</v>
      </c>
      <c r="AH2001" s="24">
        <v>-59.022243564679229</v>
      </c>
      <c r="AI2001" s="24">
        <v>5.3851932801044313</v>
      </c>
      <c r="AJ2001" s="24">
        <v>0</v>
      </c>
      <c r="AK2001" s="24">
        <v>0</v>
      </c>
      <c r="AL2001" s="24">
        <v>59440.669655040023</v>
      </c>
      <c r="AM2001" s="24">
        <v>0</v>
      </c>
      <c r="AN2001" s="24">
        <v>23776.267862016015</v>
      </c>
      <c r="AO2001" s="24">
        <v>0</v>
      </c>
      <c r="AP2001" s="24">
        <v>29720.334827519997</v>
      </c>
      <c r="AQ2001" s="24">
        <v>24063.099359039217</v>
      </c>
      <c r="AR2001" s="24">
        <v>-15799.991337979678</v>
      </c>
      <c r="AS2001" s="24">
        <v>8263.1080210596265</v>
      </c>
      <c r="AT2001" s="24">
        <v>-8263.1080210596265</v>
      </c>
      <c r="AU2001" s="24">
        <v>-24063.099359039217</v>
      </c>
      <c r="AV2001" s="24">
        <v>0</v>
      </c>
      <c r="AW2001" s="24">
        <v>0</v>
      </c>
      <c r="AX2001" s="24">
        <v>0</v>
      </c>
      <c r="AY2001" s="24">
        <v>0</v>
      </c>
      <c r="AZ2001" s="24">
        <v>0</v>
      </c>
      <c r="BA2001" s="24">
        <v>-5.3851932801044313</v>
      </c>
      <c r="BB2001" s="24">
        <v>-64.40743684478366</v>
      </c>
      <c r="BC2001" s="24">
        <v>-5.3851932801044313</v>
      </c>
      <c r="BD2001" s="24">
        <v>-64.40743684478366</v>
      </c>
      <c r="BE2001" s="24">
        <v>0</v>
      </c>
      <c r="BF2001" s="24">
        <v>0</v>
      </c>
      <c r="BG2001" s="24">
        <v>0</v>
      </c>
      <c r="BH2001" s="24">
        <v>534966.02689535986</v>
      </c>
      <c r="BI2001" s="24">
        <v>0</v>
      </c>
      <c r="BJ2001" s="24">
        <v>0</v>
      </c>
      <c r="BK2001" s="24">
        <v>0</v>
      </c>
      <c r="BL2001" s="24">
        <v>0</v>
      </c>
    </row>
    <row r="2002" spans="1:64" x14ac:dyDescent="0.25">
      <c r="A2002" t="s">
        <v>5128</v>
      </c>
      <c r="B2002">
        <v>73</v>
      </c>
      <c r="C2002">
        <v>1</v>
      </c>
      <c r="D2002">
        <v>7</v>
      </c>
      <c r="E2002" s="24">
        <v>0</v>
      </c>
      <c r="F2002" s="24">
        <v>0</v>
      </c>
      <c r="G2002" s="24">
        <v>0</v>
      </c>
      <c r="H2002" s="24">
        <v>0</v>
      </c>
      <c r="I2002" s="24">
        <v>0</v>
      </c>
      <c r="J2002" s="24">
        <v>0</v>
      </c>
      <c r="K2002" s="24">
        <v>200262.5174163729</v>
      </c>
      <c r="L2002" s="24">
        <v>-136709.83211503178</v>
      </c>
      <c r="M2002" s="24">
        <v>63552.685301341116</v>
      </c>
      <c r="N2002" s="24">
        <v>-63552.685301341116</v>
      </c>
      <c r="O2002" s="24">
        <v>-200262.5174163729</v>
      </c>
      <c r="P2002" s="24">
        <v>0</v>
      </c>
      <c r="Q2002" s="24">
        <v>51.163663924289722</v>
      </c>
      <c r="R2002" s="24">
        <v>-47.580338396353909</v>
      </c>
      <c r="S2002" s="24">
        <v>3.5833255279358127</v>
      </c>
      <c r="T2002" s="24">
        <v>0</v>
      </c>
      <c r="U2002" s="24">
        <v>0</v>
      </c>
      <c r="V2002" s="24">
        <v>0</v>
      </c>
      <c r="W2002" s="24">
        <v>0</v>
      </c>
      <c r="X2002" s="24">
        <v>0</v>
      </c>
      <c r="Y2002" s="24">
        <v>0</v>
      </c>
      <c r="Z2002" s="24">
        <v>0</v>
      </c>
      <c r="AA2002" s="24">
        <v>180236.26567473562</v>
      </c>
      <c r="AB2002" s="24">
        <v>-123038.84890352865</v>
      </c>
      <c r="AC2002" s="24">
        <v>57197.416771207005</v>
      </c>
      <c r="AD2002" s="24">
        <v>-57197.416771207005</v>
      </c>
      <c r="AE2002" s="24">
        <v>-180236.26567473565</v>
      </c>
      <c r="AF2002" s="24">
        <v>0</v>
      </c>
      <c r="AG2002" s="24">
        <v>51.163663924289722</v>
      </c>
      <c r="AH2002" s="24">
        <v>-47.580338396353909</v>
      </c>
      <c r="AI2002" s="24">
        <v>3.5833255279358127</v>
      </c>
      <c r="AJ2002" s="24">
        <v>0</v>
      </c>
      <c r="AK2002" s="24">
        <v>0</v>
      </c>
      <c r="AL2002" s="24">
        <v>0</v>
      </c>
      <c r="AM2002" s="24">
        <v>0</v>
      </c>
      <c r="AN2002" s="24">
        <v>0</v>
      </c>
      <c r="AO2002" s="24">
        <v>0</v>
      </c>
      <c r="AP2002" s="24">
        <v>0</v>
      </c>
      <c r="AQ2002" s="24">
        <v>20026.251741637272</v>
      </c>
      <c r="AR2002" s="24">
        <v>-13670.983211503131</v>
      </c>
      <c r="AS2002" s="24">
        <v>6355.2685301341116</v>
      </c>
      <c r="AT2002" s="24">
        <v>-6355.2685301341116</v>
      </c>
      <c r="AU2002" s="24">
        <v>-20026.251741637243</v>
      </c>
      <c r="AV2002" s="24">
        <v>0</v>
      </c>
      <c r="AW2002" s="24">
        <v>0</v>
      </c>
      <c r="AX2002" s="24">
        <v>0</v>
      </c>
      <c r="AY2002" s="24">
        <v>0</v>
      </c>
      <c r="AZ2002" s="24">
        <v>0</v>
      </c>
      <c r="BA2002" s="24">
        <v>-3.5833255279358127</v>
      </c>
      <c r="BB2002" s="24">
        <v>-51.163663924289722</v>
      </c>
      <c r="BC2002" s="24">
        <v>-3.5833255279358127</v>
      </c>
      <c r="BD2002" s="24">
        <v>-51.163663924289722</v>
      </c>
      <c r="BE2002" s="24">
        <v>0</v>
      </c>
      <c r="BF2002" s="24">
        <v>0</v>
      </c>
      <c r="BG2002" s="24">
        <v>0</v>
      </c>
      <c r="BH2002" s="24">
        <v>0</v>
      </c>
      <c r="BI2002" s="24">
        <v>0</v>
      </c>
      <c r="BJ2002" s="24">
        <v>0</v>
      </c>
      <c r="BK2002" s="24">
        <v>0</v>
      </c>
      <c r="BL2002" s="24">
        <v>0</v>
      </c>
    </row>
    <row r="2003" spans="1:64" x14ac:dyDescent="0.25">
      <c r="A2003" t="s">
        <v>5128</v>
      </c>
      <c r="B2003">
        <v>74</v>
      </c>
      <c r="C2003">
        <v>1</v>
      </c>
      <c r="D2003">
        <v>7</v>
      </c>
      <c r="E2003" s="24">
        <v>0</v>
      </c>
      <c r="F2003" s="24">
        <v>0</v>
      </c>
      <c r="G2003" s="24">
        <v>0</v>
      </c>
      <c r="H2003" s="24">
        <v>0</v>
      </c>
      <c r="I2003" s="24">
        <v>0</v>
      </c>
      <c r="J2003" s="24">
        <v>0</v>
      </c>
      <c r="K2003" s="24">
        <v>167177.36320434511</v>
      </c>
      <c r="L2003" s="24">
        <v>-118088.20158237219</v>
      </c>
      <c r="M2003" s="24">
        <v>49089.161621972919</v>
      </c>
      <c r="N2003" s="24">
        <v>-49089.161621972919</v>
      </c>
      <c r="O2003" s="24">
        <v>-167177.36320434511</v>
      </c>
      <c r="P2003" s="24">
        <v>0</v>
      </c>
      <c r="Q2003" s="24">
        <v>40.797169352852507</v>
      </c>
      <c r="R2003" s="24">
        <v>-38.397130495468446</v>
      </c>
      <c r="S2003" s="24">
        <v>2.400038857384061</v>
      </c>
      <c r="T2003" s="24">
        <v>0</v>
      </c>
      <c r="U2003" s="24">
        <v>0</v>
      </c>
      <c r="V2003" s="24">
        <v>0</v>
      </c>
      <c r="W2003" s="24">
        <v>0</v>
      </c>
      <c r="X2003" s="24">
        <v>0</v>
      </c>
      <c r="Y2003" s="24">
        <v>0</v>
      </c>
      <c r="Z2003" s="24">
        <v>0</v>
      </c>
      <c r="AA2003" s="24">
        <v>150459.62688391059</v>
      </c>
      <c r="AB2003" s="24">
        <v>-106279.38142413495</v>
      </c>
      <c r="AC2003" s="24">
        <v>44180.24545977563</v>
      </c>
      <c r="AD2003" s="24">
        <v>-44180.245459775615</v>
      </c>
      <c r="AE2003" s="24">
        <v>-150459.62688391062</v>
      </c>
      <c r="AF2003" s="24">
        <v>0</v>
      </c>
      <c r="AG2003" s="24">
        <v>40.797169352852507</v>
      </c>
      <c r="AH2003" s="24">
        <v>-38.397130495468446</v>
      </c>
      <c r="AI2003" s="24">
        <v>2.400038857384061</v>
      </c>
      <c r="AJ2003" s="24">
        <v>0</v>
      </c>
      <c r="AK2003" s="24">
        <v>0</v>
      </c>
      <c r="AL2003" s="24">
        <v>0</v>
      </c>
      <c r="AM2003" s="24">
        <v>0</v>
      </c>
      <c r="AN2003" s="24">
        <v>0</v>
      </c>
      <c r="AO2003" s="24">
        <v>0</v>
      </c>
      <c r="AP2003" s="24">
        <v>0</v>
      </c>
      <c r="AQ2003" s="24">
        <v>16717.736320434517</v>
      </c>
      <c r="AR2003" s="24">
        <v>-11808.820158237242</v>
      </c>
      <c r="AS2003" s="24">
        <v>4908.9161621972889</v>
      </c>
      <c r="AT2003" s="24">
        <v>-4908.9161621973035</v>
      </c>
      <c r="AU2003" s="24">
        <v>-16717.736320434487</v>
      </c>
      <c r="AV2003" s="24">
        <v>0</v>
      </c>
      <c r="AW2003" s="24">
        <v>0</v>
      </c>
      <c r="AX2003" s="24">
        <v>0</v>
      </c>
      <c r="AY2003" s="24">
        <v>0</v>
      </c>
      <c r="AZ2003" s="24">
        <v>0</v>
      </c>
      <c r="BA2003" s="24">
        <v>-2.400038857384061</v>
      </c>
      <c r="BB2003" s="24">
        <v>-40.797169352852507</v>
      </c>
      <c r="BC2003" s="24">
        <v>-2.400038857384061</v>
      </c>
      <c r="BD2003" s="24">
        <v>-40.797169352852507</v>
      </c>
      <c r="BE2003" s="24">
        <v>0</v>
      </c>
      <c r="BF2003" s="24">
        <v>0</v>
      </c>
      <c r="BG2003" s="24">
        <v>0</v>
      </c>
      <c r="BH2003" s="24">
        <v>0</v>
      </c>
      <c r="BI2003" s="24">
        <v>0</v>
      </c>
      <c r="BJ2003" s="24">
        <v>0</v>
      </c>
      <c r="BK2003" s="24">
        <v>0</v>
      </c>
      <c r="BL2003" s="24">
        <v>0</v>
      </c>
    </row>
    <row r="2004" spans="1:64" x14ac:dyDescent="0.25">
      <c r="A2004" t="s">
        <v>5128</v>
      </c>
      <c r="B2004">
        <v>75</v>
      </c>
      <c r="C2004">
        <v>1</v>
      </c>
      <c r="D2004">
        <v>7</v>
      </c>
      <c r="E2004" s="24">
        <v>0</v>
      </c>
      <c r="F2004" s="24">
        <v>0</v>
      </c>
      <c r="G2004" s="24">
        <v>0</v>
      </c>
      <c r="H2004" s="24">
        <v>0</v>
      </c>
      <c r="I2004" s="24">
        <v>0</v>
      </c>
      <c r="J2004" s="24">
        <v>0</v>
      </c>
      <c r="K2004" s="24">
        <v>139947.38029166311</v>
      </c>
      <c r="L2004" s="24">
        <v>-101881.85478699207</v>
      </c>
      <c r="M2004" s="24">
        <v>38065.525504671037</v>
      </c>
      <c r="N2004" s="24">
        <v>-38065.525504671037</v>
      </c>
      <c r="O2004" s="24">
        <v>-139947.38029166311</v>
      </c>
      <c r="P2004" s="24">
        <v>0</v>
      </c>
      <c r="Q2004" s="24">
        <v>32.643266776343808</v>
      </c>
      <c r="R2004" s="24">
        <v>-31.026140267160372</v>
      </c>
      <c r="S2004" s="24">
        <v>1.6171265091834357</v>
      </c>
      <c r="T2004" s="24">
        <v>0</v>
      </c>
      <c r="U2004" s="24">
        <v>0</v>
      </c>
      <c r="V2004" s="24">
        <v>0</v>
      </c>
      <c r="W2004" s="24">
        <v>0</v>
      </c>
      <c r="X2004" s="24">
        <v>0</v>
      </c>
      <c r="Y2004" s="24">
        <v>0</v>
      </c>
      <c r="Z2004" s="24">
        <v>0</v>
      </c>
      <c r="AA2004" s="24">
        <v>125952.6422624968</v>
      </c>
      <c r="AB2004" s="24">
        <v>-91693.669308292912</v>
      </c>
      <c r="AC2004" s="24">
        <v>34258.972954203935</v>
      </c>
      <c r="AD2004" s="24">
        <v>-34258.972954203942</v>
      </c>
      <c r="AE2004" s="24">
        <v>-125952.64226249675</v>
      </c>
      <c r="AF2004" s="24">
        <v>0</v>
      </c>
      <c r="AG2004" s="24">
        <v>32.643266776343808</v>
      </c>
      <c r="AH2004" s="24">
        <v>-31.026140267160372</v>
      </c>
      <c r="AI2004" s="24">
        <v>1.6171265091834357</v>
      </c>
      <c r="AJ2004" s="24">
        <v>0</v>
      </c>
      <c r="AK2004" s="24">
        <v>0</v>
      </c>
      <c r="AL2004" s="24">
        <v>0</v>
      </c>
      <c r="AM2004" s="24">
        <v>0</v>
      </c>
      <c r="AN2004" s="24">
        <v>0</v>
      </c>
      <c r="AO2004" s="24">
        <v>0</v>
      </c>
      <c r="AP2004" s="24">
        <v>0</v>
      </c>
      <c r="AQ2004" s="24">
        <v>13994.738029166314</v>
      </c>
      <c r="AR2004" s="24">
        <v>-10188.185478699161</v>
      </c>
      <c r="AS2004" s="24">
        <v>3806.5525504671023</v>
      </c>
      <c r="AT2004" s="24">
        <v>-3806.552550467095</v>
      </c>
      <c r="AU2004" s="24">
        <v>-13994.738029166358</v>
      </c>
      <c r="AV2004" s="24">
        <v>0</v>
      </c>
      <c r="AW2004" s="24">
        <v>0</v>
      </c>
      <c r="AX2004" s="24">
        <v>0</v>
      </c>
      <c r="AY2004" s="24">
        <v>0</v>
      </c>
      <c r="AZ2004" s="24">
        <v>0</v>
      </c>
      <c r="BA2004" s="24">
        <v>-1.6171265091834357</v>
      </c>
      <c r="BB2004" s="24">
        <v>-32.643266776343808</v>
      </c>
      <c r="BC2004" s="24">
        <v>-1.6171265091834357</v>
      </c>
      <c r="BD2004" s="24">
        <v>-32.643266776343808</v>
      </c>
      <c r="BE2004" s="24">
        <v>0</v>
      </c>
      <c r="BF2004" s="24">
        <v>0</v>
      </c>
      <c r="BG2004" s="24">
        <v>0</v>
      </c>
      <c r="BH2004" s="24">
        <v>0</v>
      </c>
      <c r="BI2004" s="24">
        <v>0</v>
      </c>
      <c r="BJ2004" s="24">
        <v>0</v>
      </c>
      <c r="BK2004" s="24">
        <v>0</v>
      </c>
      <c r="BL2004" s="24">
        <v>0</v>
      </c>
    </row>
    <row r="2005" spans="1:64" x14ac:dyDescent="0.25">
      <c r="A2005" t="s">
        <v>5128</v>
      </c>
      <c r="B2005">
        <v>76</v>
      </c>
      <c r="C2005">
        <v>2</v>
      </c>
      <c r="D2005">
        <v>7</v>
      </c>
      <c r="E2005" s="24">
        <v>0</v>
      </c>
      <c r="F2005" s="24">
        <v>0</v>
      </c>
      <c r="G2005" s="24">
        <v>0</v>
      </c>
      <c r="H2005" s="24">
        <v>0</v>
      </c>
      <c r="I2005" s="24">
        <v>0</v>
      </c>
      <c r="J2005" s="24">
        <v>0</v>
      </c>
      <c r="K2005" s="24">
        <v>117451.83048022538</v>
      </c>
      <c r="L2005" s="24">
        <v>-87828.681790463626</v>
      </c>
      <c r="M2005" s="24">
        <v>29623.148689761758</v>
      </c>
      <c r="N2005" s="24">
        <v>-29623.148689761758</v>
      </c>
      <c r="O2005" s="24">
        <v>-117451.83048022538</v>
      </c>
      <c r="P2005" s="24">
        <v>0</v>
      </c>
      <c r="Q2005" s="24">
        <v>26.201570419601921</v>
      </c>
      <c r="R2005" s="24">
        <v>-25.105979215251864</v>
      </c>
      <c r="S2005" s="24">
        <v>1.0955912043500575</v>
      </c>
      <c r="T2005" s="24">
        <v>0</v>
      </c>
      <c r="U2005" s="24">
        <v>0</v>
      </c>
      <c r="V2005" s="24">
        <v>0</v>
      </c>
      <c r="W2005" s="24">
        <v>0</v>
      </c>
      <c r="X2005" s="24">
        <v>0</v>
      </c>
      <c r="Y2005" s="24">
        <v>0</v>
      </c>
      <c r="Z2005" s="24">
        <v>0</v>
      </c>
      <c r="AA2005" s="24">
        <v>105706.64743220285</v>
      </c>
      <c r="AB2005" s="24">
        <v>-79045.813611417252</v>
      </c>
      <c r="AC2005" s="24">
        <v>26660.833820785581</v>
      </c>
      <c r="AD2005" s="24">
        <v>-26660.83382078557</v>
      </c>
      <c r="AE2005" s="24">
        <v>-105706.64743220294</v>
      </c>
      <c r="AF2005" s="24">
        <v>0</v>
      </c>
      <c r="AG2005" s="24">
        <v>26.201570419601921</v>
      </c>
      <c r="AH2005" s="24">
        <v>-25.105979215251864</v>
      </c>
      <c r="AI2005" s="24">
        <v>1.0955912043500575</v>
      </c>
      <c r="AJ2005" s="24">
        <v>0</v>
      </c>
      <c r="AK2005" s="24">
        <v>0</v>
      </c>
      <c r="AL2005" s="24">
        <v>0</v>
      </c>
      <c r="AM2005" s="24">
        <v>0</v>
      </c>
      <c r="AN2005" s="24">
        <v>0</v>
      </c>
      <c r="AO2005" s="24">
        <v>0</v>
      </c>
      <c r="AP2005" s="24">
        <v>0</v>
      </c>
      <c r="AQ2005" s="24">
        <v>11745.183048022533</v>
      </c>
      <c r="AR2005" s="24">
        <v>-8782.8681790463743</v>
      </c>
      <c r="AS2005" s="24">
        <v>2962.3148689761765</v>
      </c>
      <c r="AT2005" s="24">
        <v>-2962.3148689761874</v>
      </c>
      <c r="AU2005" s="24">
        <v>-11745.183048022445</v>
      </c>
      <c r="AV2005" s="24">
        <v>0</v>
      </c>
      <c r="AW2005" s="24">
        <v>0</v>
      </c>
      <c r="AX2005" s="24">
        <v>0</v>
      </c>
      <c r="AY2005" s="24">
        <v>0</v>
      </c>
      <c r="AZ2005" s="24">
        <v>0</v>
      </c>
      <c r="BA2005" s="24">
        <v>-1.0955912043500575</v>
      </c>
      <c r="BB2005" s="24">
        <v>-26.201570419601921</v>
      </c>
      <c r="BC2005" s="24">
        <v>-1.0955912043500575</v>
      </c>
      <c r="BD2005" s="24">
        <v>-26.201570419601921</v>
      </c>
      <c r="BE2005" s="24">
        <v>0</v>
      </c>
      <c r="BF2005" s="24">
        <v>0</v>
      </c>
      <c r="BG2005" s="24">
        <v>0</v>
      </c>
      <c r="BH2005" s="24">
        <v>0</v>
      </c>
      <c r="BI2005" s="24">
        <v>0</v>
      </c>
      <c r="BJ2005" s="24">
        <v>0</v>
      </c>
      <c r="BK2005" s="24">
        <v>0</v>
      </c>
      <c r="BL2005" s="24">
        <v>0</v>
      </c>
    </row>
    <row r="2006" spans="1:64" x14ac:dyDescent="0.25">
      <c r="A2006" t="s">
        <v>5128</v>
      </c>
      <c r="B2006">
        <v>77</v>
      </c>
      <c r="C2006">
        <v>2</v>
      </c>
      <c r="D2006">
        <v>7</v>
      </c>
      <c r="E2006" s="24">
        <v>0</v>
      </c>
      <c r="F2006" s="24">
        <v>0</v>
      </c>
      <c r="G2006" s="24">
        <v>0</v>
      </c>
      <c r="H2006" s="24">
        <v>0</v>
      </c>
      <c r="I2006" s="24">
        <v>0</v>
      </c>
      <c r="J2006" s="24">
        <v>0</v>
      </c>
      <c r="K2006" s="24">
        <v>98804.179003812373</v>
      </c>
      <c r="L2006" s="24">
        <v>-75674.873562991619</v>
      </c>
      <c r="M2006" s="24">
        <v>23129.305440820754</v>
      </c>
      <c r="N2006" s="24">
        <v>-23129.305440820754</v>
      </c>
      <c r="O2006" s="24">
        <v>-98804.179003812373</v>
      </c>
      <c r="P2006" s="24">
        <v>0</v>
      </c>
      <c r="Q2006" s="24">
        <v>21.092300174786942</v>
      </c>
      <c r="R2006" s="24">
        <v>-20.346285280596931</v>
      </c>
      <c r="S2006" s="24">
        <v>0.74601489419001155</v>
      </c>
      <c r="T2006" s="24">
        <v>0</v>
      </c>
      <c r="U2006" s="24">
        <v>0</v>
      </c>
      <c r="V2006" s="24">
        <v>0</v>
      </c>
      <c r="W2006" s="24">
        <v>0</v>
      </c>
      <c r="X2006" s="24">
        <v>0</v>
      </c>
      <c r="Y2006" s="24">
        <v>0</v>
      </c>
      <c r="Z2006" s="24">
        <v>0</v>
      </c>
      <c r="AA2006" s="24">
        <v>88923.761103431141</v>
      </c>
      <c r="AB2006" s="24">
        <v>-68107.386206692434</v>
      </c>
      <c r="AC2006" s="24">
        <v>20816.374896738678</v>
      </c>
      <c r="AD2006" s="24">
        <v>-20816.374896738678</v>
      </c>
      <c r="AE2006" s="24">
        <v>-88923.761103431112</v>
      </c>
      <c r="AF2006" s="24">
        <v>0</v>
      </c>
      <c r="AG2006" s="24">
        <v>21.092300174786942</v>
      </c>
      <c r="AH2006" s="24">
        <v>-20.346285280596931</v>
      </c>
      <c r="AI2006" s="24">
        <v>0.74601489419001155</v>
      </c>
      <c r="AJ2006" s="24">
        <v>0</v>
      </c>
      <c r="AK2006" s="24">
        <v>0</v>
      </c>
      <c r="AL2006" s="24">
        <v>0</v>
      </c>
      <c r="AM2006" s="24">
        <v>0</v>
      </c>
      <c r="AN2006" s="24">
        <v>0</v>
      </c>
      <c r="AO2006" s="24">
        <v>0</v>
      </c>
      <c r="AP2006" s="24">
        <v>0</v>
      </c>
      <c r="AQ2006" s="24">
        <v>9880.4179003812314</v>
      </c>
      <c r="AR2006" s="24">
        <v>-7567.4873562991852</v>
      </c>
      <c r="AS2006" s="24">
        <v>2312.9305440820754</v>
      </c>
      <c r="AT2006" s="24">
        <v>-2312.9305440820754</v>
      </c>
      <c r="AU2006" s="24">
        <v>-9880.4179003812606</v>
      </c>
      <c r="AV2006" s="24">
        <v>0</v>
      </c>
      <c r="AW2006" s="24">
        <v>0</v>
      </c>
      <c r="AX2006" s="24">
        <v>0</v>
      </c>
      <c r="AY2006" s="24">
        <v>0</v>
      </c>
      <c r="AZ2006" s="24">
        <v>0</v>
      </c>
      <c r="BA2006" s="24">
        <v>-0.74601489419001155</v>
      </c>
      <c r="BB2006" s="24">
        <v>-21.092300174786942</v>
      </c>
      <c r="BC2006" s="24">
        <v>-0.74601489419001155</v>
      </c>
      <c r="BD2006" s="24">
        <v>-21.092300174786942</v>
      </c>
      <c r="BE2006" s="24">
        <v>0</v>
      </c>
      <c r="BF2006" s="24">
        <v>0</v>
      </c>
      <c r="BG2006" s="24">
        <v>0</v>
      </c>
      <c r="BH2006" s="24">
        <v>0</v>
      </c>
      <c r="BI2006" s="24">
        <v>0</v>
      </c>
      <c r="BJ2006" s="24">
        <v>0</v>
      </c>
      <c r="BK2006" s="24">
        <v>0</v>
      </c>
      <c r="BL2006" s="24">
        <v>0</v>
      </c>
    </row>
    <row r="2007" spans="1:64" x14ac:dyDescent="0.25">
      <c r="A2007" t="s">
        <v>5128</v>
      </c>
      <c r="B2007">
        <v>78</v>
      </c>
      <c r="C2007">
        <v>2</v>
      </c>
      <c r="D2007">
        <v>7</v>
      </c>
      <c r="E2007" s="24">
        <v>0</v>
      </c>
      <c r="F2007" s="24">
        <v>0</v>
      </c>
      <c r="G2007" s="24">
        <v>0</v>
      </c>
      <c r="H2007" s="24">
        <v>0</v>
      </c>
      <c r="I2007" s="24">
        <v>0</v>
      </c>
      <c r="J2007" s="24">
        <v>0</v>
      </c>
      <c r="K2007" s="24">
        <v>83298.249790623784</v>
      </c>
      <c r="L2007" s="24">
        <v>-65183.973638266325</v>
      </c>
      <c r="M2007" s="24">
        <v>18114.276152357459</v>
      </c>
      <c r="N2007" s="24">
        <v>-18114.276152357459</v>
      </c>
      <c r="O2007" s="24">
        <v>-83298.249790623784</v>
      </c>
      <c r="P2007" s="24">
        <v>0</v>
      </c>
      <c r="Q2007" s="24">
        <v>17.025138195465843</v>
      </c>
      <c r="R2007" s="24">
        <v>-16.514772975118831</v>
      </c>
      <c r="S2007" s="24">
        <v>0.51036522034701193</v>
      </c>
      <c r="T2007" s="24">
        <v>0</v>
      </c>
      <c r="U2007" s="24">
        <v>0</v>
      </c>
      <c r="V2007" s="24">
        <v>0</v>
      </c>
      <c r="W2007" s="24">
        <v>0</v>
      </c>
      <c r="X2007" s="24">
        <v>0</v>
      </c>
      <c r="Y2007" s="24">
        <v>0</v>
      </c>
      <c r="Z2007" s="24">
        <v>0</v>
      </c>
      <c r="AA2007" s="24">
        <v>74968.424811561403</v>
      </c>
      <c r="AB2007" s="24">
        <v>-58665.576274439692</v>
      </c>
      <c r="AC2007" s="24">
        <v>16302.848537121714</v>
      </c>
      <c r="AD2007" s="24">
        <v>-16302.848537121718</v>
      </c>
      <c r="AE2007" s="24">
        <v>-74968.424811561417</v>
      </c>
      <c r="AF2007" s="24">
        <v>0</v>
      </c>
      <c r="AG2007" s="24">
        <v>17.025138195465843</v>
      </c>
      <c r="AH2007" s="24">
        <v>-16.514772975118831</v>
      </c>
      <c r="AI2007" s="24">
        <v>0.51036522034701193</v>
      </c>
      <c r="AJ2007" s="24">
        <v>0</v>
      </c>
      <c r="AK2007" s="24">
        <v>0</v>
      </c>
      <c r="AL2007" s="24">
        <v>0</v>
      </c>
      <c r="AM2007" s="24">
        <v>0</v>
      </c>
      <c r="AN2007" s="24">
        <v>0</v>
      </c>
      <c r="AO2007" s="24">
        <v>0</v>
      </c>
      <c r="AP2007" s="24">
        <v>0</v>
      </c>
      <c r="AQ2007" s="24">
        <v>8329.8249790623813</v>
      </c>
      <c r="AR2007" s="24">
        <v>-6518.3973638266325</v>
      </c>
      <c r="AS2007" s="24">
        <v>1811.4276152357452</v>
      </c>
      <c r="AT2007" s="24">
        <v>-1811.4276152357415</v>
      </c>
      <c r="AU2007" s="24">
        <v>-8329.8249790623668</v>
      </c>
      <c r="AV2007" s="24">
        <v>0</v>
      </c>
      <c r="AW2007" s="24">
        <v>0</v>
      </c>
      <c r="AX2007" s="24">
        <v>0</v>
      </c>
      <c r="AY2007" s="24">
        <v>0</v>
      </c>
      <c r="AZ2007" s="24">
        <v>0</v>
      </c>
      <c r="BA2007" s="24">
        <v>-0.51036522034701193</v>
      </c>
      <c r="BB2007" s="24">
        <v>-17.025138195465843</v>
      </c>
      <c r="BC2007" s="24">
        <v>-0.51036522034701193</v>
      </c>
      <c r="BD2007" s="24">
        <v>-17.025138195465843</v>
      </c>
      <c r="BE2007" s="24">
        <v>0</v>
      </c>
      <c r="BF2007" s="24">
        <v>0</v>
      </c>
      <c r="BG2007" s="24">
        <v>0</v>
      </c>
      <c r="BH2007" s="24">
        <v>0</v>
      </c>
      <c r="BI2007" s="24">
        <v>0</v>
      </c>
      <c r="BJ2007" s="24">
        <v>0</v>
      </c>
      <c r="BK2007" s="24">
        <v>0</v>
      </c>
      <c r="BL2007" s="24">
        <v>0</v>
      </c>
    </row>
    <row r="2008" spans="1:64" x14ac:dyDescent="0.25">
      <c r="A2008" t="s">
        <v>5128</v>
      </c>
      <c r="B2008">
        <v>79</v>
      </c>
      <c r="C2008">
        <v>3</v>
      </c>
      <c r="D2008">
        <v>7</v>
      </c>
      <c r="E2008" s="24">
        <v>0</v>
      </c>
      <c r="F2008" s="24">
        <v>0</v>
      </c>
      <c r="G2008" s="24">
        <v>0</v>
      </c>
      <c r="H2008" s="24">
        <v>0</v>
      </c>
      <c r="I2008" s="24">
        <v>0</v>
      </c>
      <c r="J2008" s="24">
        <v>0</v>
      </c>
      <c r="K2008" s="24">
        <v>70368.061282068491</v>
      </c>
      <c r="L2008" s="24">
        <v>-56141.016964070499</v>
      </c>
      <c r="M2008" s="24">
        <v>14227.044317997992</v>
      </c>
      <c r="N2008" s="24">
        <v>-14227.044317997992</v>
      </c>
      <c r="O2008" s="24">
        <v>-70368.061282068491</v>
      </c>
      <c r="P2008" s="24">
        <v>0</v>
      </c>
      <c r="Q2008" s="24">
        <v>13.776736013969639</v>
      </c>
      <c r="R2008" s="24">
        <v>-13.426057192104054</v>
      </c>
      <c r="S2008" s="24">
        <v>0.35067882186558563</v>
      </c>
      <c r="T2008" s="24">
        <v>0</v>
      </c>
      <c r="U2008" s="24">
        <v>0</v>
      </c>
      <c r="V2008" s="24">
        <v>0</v>
      </c>
      <c r="W2008" s="24">
        <v>0</v>
      </c>
      <c r="X2008" s="24">
        <v>0</v>
      </c>
      <c r="Y2008" s="24">
        <v>0</v>
      </c>
      <c r="Z2008" s="24">
        <v>0</v>
      </c>
      <c r="AA2008" s="24">
        <v>63331.255153861646</v>
      </c>
      <c r="AB2008" s="24">
        <v>-50526.915267663484</v>
      </c>
      <c r="AC2008" s="24">
        <v>12804.339886198193</v>
      </c>
      <c r="AD2008" s="24">
        <v>-12804.339886198199</v>
      </c>
      <c r="AE2008" s="24">
        <v>-63331.255153861595</v>
      </c>
      <c r="AF2008" s="24">
        <v>0</v>
      </c>
      <c r="AG2008" s="24">
        <v>13.776736013969639</v>
      </c>
      <c r="AH2008" s="24">
        <v>-13.426057192104054</v>
      </c>
      <c r="AI2008" s="24">
        <v>0.35067882186558563</v>
      </c>
      <c r="AJ2008" s="24">
        <v>0</v>
      </c>
      <c r="AK2008" s="24">
        <v>0</v>
      </c>
      <c r="AL2008" s="24">
        <v>0</v>
      </c>
      <c r="AM2008" s="24">
        <v>0</v>
      </c>
      <c r="AN2008" s="24">
        <v>0</v>
      </c>
      <c r="AO2008" s="24">
        <v>0</v>
      </c>
      <c r="AP2008" s="24">
        <v>0</v>
      </c>
      <c r="AQ2008" s="24">
        <v>7036.8061282068447</v>
      </c>
      <c r="AR2008" s="24">
        <v>-5614.101696407015</v>
      </c>
      <c r="AS2008" s="24">
        <v>1422.7044317997988</v>
      </c>
      <c r="AT2008" s="24">
        <v>-1422.7044317997934</v>
      </c>
      <c r="AU2008" s="24">
        <v>-7036.8061282068957</v>
      </c>
      <c r="AV2008" s="24">
        <v>0</v>
      </c>
      <c r="AW2008" s="24">
        <v>0</v>
      </c>
      <c r="AX2008" s="24">
        <v>0</v>
      </c>
      <c r="AY2008" s="24">
        <v>0</v>
      </c>
      <c r="AZ2008" s="24">
        <v>0</v>
      </c>
      <c r="BA2008" s="24">
        <v>-0.35067882186558563</v>
      </c>
      <c r="BB2008" s="24">
        <v>-13.776736013969639</v>
      </c>
      <c r="BC2008" s="24">
        <v>-0.35067882186558563</v>
      </c>
      <c r="BD2008" s="24">
        <v>-13.776736013969639</v>
      </c>
      <c r="BE2008" s="24">
        <v>0</v>
      </c>
      <c r="BF2008" s="24">
        <v>0</v>
      </c>
      <c r="BG2008" s="24">
        <v>0</v>
      </c>
      <c r="BH2008" s="24">
        <v>0</v>
      </c>
      <c r="BI2008" s="24">
        <v>0</v>
      </c>
      <c r="BJ2008" s="24">
        <v>0</v>
      </c>
      <c r="BK2008" s="24">
        <v>0</v>
      </c>
      <c r="BL2008" s="24">
        <v>0</v>
      </c>
    </row>
    <row r="2009" spans="1:64" x14ac:dyDescent="0.25">
      <c r="A2009" t="s">
        <v>5128</v>
      </c>
      <c r="B2009">
        <v>80</v>
      </c>
      <c r="C2009">
        <v>3</v>
      </c>
      <c r="D2009">
        <v>7</v>
      </c>
      <c r="E2009" s="24">
        <v>0</v>
      </c>
      <c r="F2009" s="24">
        <v>0</v>
      </c>
      <c r="G2009" s="24">
        <v>0</v>
      </c>
      <c r="H2009" s="24">
        <v>0</v>
      </c>
      <c r="I2009" s="24">
        <v>0</v>
      </c>
      <c r="J2009" s="24">
        <v>0</v>
      </c>
      <c r="K2009" s="24">
        <v>59557.500365450978</v>
      </c>
      <c r="L2009" s="24">
        <v>-48353.762681148946</v>
      </c>
      <c r="M2009" s="24">
        <v>11203.737684302032</v>
      </c>
      <c r="N2009" s="24">
        <v>-11203.737684302032</v>
      </c>
      <c r="O2009" s="24">
        <v>-59557.500365450978</v>
      </c>
      <c r="P2009" s="24">
        <v>0</v>
      </c>
      <c r="Q2009" s="24">
        <v>11.17428193142041</v>
      </c>
      <c r="R2009" s="24">
        <v>-10.932340746305272</v>
      </c>
      <c r="S2009" s="24">
        <v>0.24194118511513807</v>
      </c>
      <c r="T2009" s="24">
        <v>0</v>
      </c>
      <c r="U2009" s="24">
        <v>0</v>
      </c>
      <c r="V2009" s="24">
        <v>0</v>
      </c>
      <c r="W2009" s="24">
        <v>0</v>
      </c>
      <c r="X2009" s="24">
        <v>0</v>
      </c>
      <c r="Y2009" s="24">
        <v>0</v>
      </c>
      <c r="Z2009" s="24">
        <v>0</v>
      </c>
      <c r="AA2009" s="24">
        <v>53601.75032890588</v>
      </c>
      <c r="AB2009" s="24">
        <v>-43518.386413034052</v>
      </c>
      <c r="AC2009" s="24">
        <v>10083.363915871829</v>
      </c>
      <c r="AD2009" s="24">
        <v>-10083.363915871829</v>
      </c>
      <c r="AE2009" s="24">
        <v>-53601.75032890588</v>
      </c>
      <c r="AF2009" s="24">
        <v>0</v>
      </c>
      <c r="AG2009" s="24">
        <v>11.17428193142041</v>
      </c>
      <c r="AH2009" s="24">
        <v>-10.932340746305272</v>
      </c>
      <c r="AI2009" s="24">
        <v>0.24194118511513807</v>
      </c>
      <c r="AJ2009" s="24">
        <v>0</v>
      </c>
      <c r="AK2009" s="24">
        <v>0</v>
      </c>
      <c r="AL2009" s="24">
        <v>0</v>
      </c>
      <c r="AM2009" s="24">
        <v>0</v>
      </c>
      <c r="AN2009" s="24">
        <v>0</v>
      </c>
      <c r="AO2009" s="24">
        <v>0</v>
      </c>
      <c r="AP2009" s="24">
        <v>0</v>
      </c>
      <c r="AQ2009" s="24">
        <v>5955.7500365450978</v>
      </c>
      <c r="AR2009" s="24">
        <v>-4835.3762681148946</v>
      </c>
      <c r="AS2009" s="24">
        <v>1120.3737684302032</v>
      </c>
      <c r="AT2009" s="24">
        <v>-1120.3737684302032</v>
      </c>
      <c r="AU2009" s="24">
        <v>-5955.7500365450978</v>
      </c>
      <c r="AV2009" s="24">
        <v>0</v>
      </c>
      <c r="AW2009" s="24">
        <v>0</v>
      </c>
      <c r="AX2009" s="24">
        <v>0</v>
      </c>
      <c r="AY2009" s="24">
        <v>0</v>
      </c>
      <c r="AZ2009" s="24">
        <v>0</v>
      </c>
      <c r="BA2009" s="24">
        <v>-0.24194118511513807</v>
      </c>
      <c r="BB2009" s="24">
        <v>-11.17428193142041</v>
      </c>
      <c r="BC2009" s="24">
        <v>-0.24194118511513807</v>
      </c>
      <c r="BD2009" s="24">
        <v>-11.17428193142041</v>
      </c>
      <c r="BE2009" s="24">
        <v>0</v>
      </c>
      <c r="BF2009" s="24">
        <v>0</v>
      </c>
      <c r="BG2009" s="24">
        <v>0</v>
      </c>
      <c r="BH2009" s="24">
        <v>0</v>
      </c>
      <c r="BI2009" s="24">
        <v>0</v>
      </c>
      <c r="BJ2009" s="24">
        <v>0</v>
      </c>
      <c r="BK2009" s="24">
        <v>0</v>
      </c>
      <c r="BL2009" s="24">
        <v>0</v>
      </c>
    </row>
    <row r="2010" spans="1:64" x14ac:dyDescent="0.25">
      <c r="A2010" t="s">
        <v>5128</v>
      </c>
      <c r="B2010">
        <v>81</v>
      </c>
      <c r="C2010">
        <v>3</v>
      </c>
      <c r="D2010">
        <v>7</v>
      </c>
      <c r="E2010" s="24">
        <v>0</v>
      </c>
      <c r="F2010" s="24">
        <v>0</v>
      </c>
      <c r="G2010" s="24">
        <v>0</v>
      </c>
      <c r="H2010" s="24">
        <v>0</v>
      </c>
      <c r="I2010" s="24">
        <v>0</v>
      </c>
      <c r="J2010" s="24">
        <v>0</v>
      </c>
      <c r="K2010" s="24">
        <v>50497.180434450507</v>
      </c>
      <c r="L2010" s="24">
        <v>-41652.256165273488</v>
      </c>
      <c r="M2010" s="24">
        <v>8844.9242691770196</v>
      </c>
      <c r="N2010" s="24">
        <v>-8844.9242691770196</v>
      </c>
      <c r="O2010" s="24">
        <v>-50497.180434450507</v>
      </c>
      <c r="P2010" s="24">
        <v>0</v>
      </c>
      <c r="Q2010" s="24">
        <v>9.0833745331401587</v>
      </c>
      <c r="R2010" s="24">
        <v>-8.9158136428668513</v>
      </c>
      <c r="S2010" s="24">
        <v>0.16756089027330745</v>
      </c>
      <c r="T2010" s="24">
        <v>0</v>
      </c>
      <c r="U2010" s="24">
        <v>0</v>
      </c>
      <c r="V2010" s="24">
        <v>0</v>
      </c>
      <c r="W2010" s="24">
        <v>0</v>
      </c>
      <c r="X2010" s="24">
        <v>0</v>
      </c>
      <c r="Y2010" s="24">
        <v>0</v>
      </c>
      <c r="Z2010" s="24">
        <v>0</v>
      </c>
      <c r="AA2010" s="24">
        <v>45447.462391005458</v>
      </c>
      <c r="AB2010" s="24">
        <v>-37487.030548746145</v>
      </c>
      <c r="AC2010" s="24">
        <v>7960.4318422593178</v>
      </c>
      <c r="AD2010" s="24">
        <v>-7960.4318422593169</v>
      </c>
      <c r="AE2010" s="24">
        <v>-45447.46239100548</v>
      </c>
      <c r="AF2010" s="24">
        <v>0</v>
      </c>
      <c r="AG2010" s="24">
        <v>9.0833745331401587</v>
      </c>
      <c r="AH2010" s="24">
        <v>-8.9158136428668513</v>
      </c>
      <c r="AI2010" s="24">
        <v>0.16756089027330745</v>
      </c>
      <c r="AJ2010" s="24">
        <v>0</v>
      </c>
      <c r="AK2010" s="24">
        <v>0</v>
      </c>
      <c r="AL2010" s="24">
        <v>0</v>
      </c>
      <c r="AM2010" s="24">
        <v>0</v>
      </c>
      <c r="AN2010" s="24">
        <v>0</v>
      </c>
      <c r="AO2010" s="24">
        <v>0</v>
      </c>
      <c r="AP2010" s="24">
        <v>0</v>
      </c>
      <c r="AQ2010" s="24">
        <v>5049.7180434450493</v>
      </c>
      <c r="AR2010" s="24">
        <v>-4165.2256165273429</v>
      </c>
      <c r="AS2010" s="24">
        <v>884.49242691770178</v>
      </c>
      <c r="AT2010" s="24">
        <v>-884.49242691770269</v>
      </c>
      <c r="AU2010" s="24">
        <v>-5049.7180434450274</v>
      </c>
      <c r="AV2010" s="24">
        <v>0</v>
      </c>
      <c r="AW2010" s="24">
        <v>0</v>
      </c>
      <c r="AX2010" s="24">
        <v>0</v>
      </c>
      <c r="AY2010" s="24">
        <v>0</v>
      </c>
      <c r="AZ2010" s="24">
        <v>0</v>
      </c>
      <c r="BA2010" s="24">
        <v>-0.16756089027330745</v>
      </c>
      <c r="BB2010" s="24">
        <v>-9.0833745331401587</v>
      </c>
      <c r="BC2010" s="24">
        <v>-0.16756089027330745</v>
      </c>
      <c r="BD2010" s="24">
        <v>-9.0833745331401587</v>
      </c>
      <c r="BE2010" s="24">
        <v>0</v>
      </c>
      <c r="BF2010" s="24">
        <v>0</v>
      </c>
      <c r="BG2010" s="24">
        <v>0</v>
      </c>
      <c r="BH2010" s="24">
        <v>0</v>
      </c>
      <c r="BI2010" s="24">
        <v>0</v>
      </c>
      <c r="BJ2010" s="24">
        <v>0</v>
      </c>
      <c r="BK2010" s="24">
        <v>0</v>
      </c>
      <c r="BL2010" s="24">
        <v>0</v>
      </c>
    </row>
    <row r="2011" spans="1:64" x14ac:dyDescent="0.25">
      <c r="A2011" t="s">
        <v>5128</v>
      </c>
      <c r="B2011">
        <v>82</v>
      </c>
      <c r="C2011">
        <v>4</v>
      </c>
      <c r="D2011">
        <v>7</v>
      </c>
      <c r="E2011" s="24">
        <v>0</v>
      </c>
      <c r="F2011" s="24">
        <v>0</v>
      </c>
      <c r="G2011" s="24">
        <v>0</v>
      </c>
      <c r="H2011" s="24">
        <v>0</v>
      </c>
      <c r="I2011" s="24">
        <v>0</v>
      </c>
      <c r="J2011" s="24">
        <v>0</v>
      </c>
      <c r="K2011" s="24">
        <v>42886.61607491225</v>
      </c>
      <c r="L2011" s="24">
        <v>-35887.481322437525</v>
      </c>
      <c r="M2011" s="24">
        <v>6999.1347524747252</v>
      </c>
      <c r="N2011" s="24">
        <v>-6999.1347524747252</v>
      </c>
      <c r="O2011" s="24">
        <v>-42886.61607491225</v>
      </c>
      <c r="P2011" s="24">
        <v>0</v>
      </c>
      <c r="Q2011" s="24">
        <v>7.398993978233193</v>
      </c>
      <c r="R2011" s="24">
        <v>-7.2825275858704117</v>
      </c>
      <c r="S2011" s="24">
        <v>0.11646639236278133</v>
      </c>
      <c r="T2011" s="24">
        <v>0</v>
      </c>
      <c r="U2011" s="24">
        <v>0</v>
      </c>
      <c r="V2011" s="24">
        <v>0</v>
      </c>
      <c r="W2011" s="24">
        <v>0</v>
      </c>
      <c r="X2011" s="24">
        <v>0</v>
      </c>
      <c r="Y2011" s="24">
        <v>0</v>
      </c>
      <c r="Z2011" s="24">
        <v>0</v>
      </c>
      <c r="AA2011" s="24">
        <v>38597.954467421026</v>
      </c>
      <c r="AB2011" s="24">
        <v>-32298.733190193772</v>
      </c>
      <c r="AC2011" s="24">
        <v>6299.2212772272533</v>
      </c>
      <c r="AD2011" s="24">
        <v>-6299.2212772272505</v>
      </c>
      <c r="AE2011" s="24">
        <v>-38597.954467421019</v>
      </c>
      <c r="AF2011" s="24">
        <v>0</v>
      </c>
      <c r="AG2011" s="24">
        <v>7.398993978233193</v>
      </c>
      <c r="AH2011" s="24">
        <v>-7.2825275858704117</v>
      </c>
      <c r="AI2011" s="24">
        <v>0.11646639236278133</v>
      </c>
      <c r="AJ2011" s="24">
        <v>0</v>
      </c>
      <c r="AK2011" s="24">
        <v>0</v>
      </c>
      <c r="AL2011" s="24">
        <v>0</v>
      </c>
      <c r="AM2011" s="24">
        <v>0</v>
      </c>
      <c r="AN2011" s="24">
        <v>0</v>
      </c>
      <c r="AO2011" s="24">
        <v>0</v>
      </c>
      <c r="AP2011" s="24">
        <v>0</v>
      </c>
      <c r="AQ2011" s="24">
        <v>4288.6616074912235</v>
      </c>
      <c r="AR2011" s="24">
        <v>-3588.7481322437525</v>
      </c>
      <c r="AS2011" s="24">
        <v>699.91347524747198</v>
      </c>
      <c r="AT2011" s="24">
        <v>-699.91347524747471</v>
      </c>
      <c r="AU2011" s="24">
        <v>-4288.6616074912308</v>
      </c>
      <c r="AV2011" s="24">
        <v>0</v>
      </c>
      <c r="AW2011" s="24">
        <v>0</v>
      </c>
      <c r="AX2011" s="24">
        <v>0</v>
      </c>
      <c r="AY2011" s="24">
        <v>0</v>
      </c>
      <c r="AZ2011" s="24">
        <v>0</v>
      </c>
      <c r="BA2011" s="24">
        <v>-0.11646639236278133</v>
      </c>
      <c r="BB2011" s="24">
        <v>-7.398993978233193</v>
      </c>
      <c r="BC2011" s="24">
        <v>-0.11646639236278133</v>
      </c>
      <c r="BD2011" s="24">
        <v>-7.398993978233193</v>
      </c>
      <c r="BE2011" s="24">
        <v>0</v>
      </c>
      <c r="BF2011" s="24">
        <v>0</v>
      </c>
      <c r="BG2011" s="24">
        <v>0</v>
      </c>
      <c r="BH2011" s="24">
        <v>0</v>
      </c>
      <c r="BI2011" s="24">
        <v>0</v>
      </c>
      <c r="BJ2011" s="24">
        <v>0</v>
      </c>
      <c r="BK2011" s="24">
        <v>0</v>
      </c>
      <c r="BL2011" s="24">
        <v>0</v>
      </c>
    </row>
    <row r="2012" spans="1:64" x14ac:dyDescent="0.25">
      <c r="A2012" t="s">
        <v>5128</v>
      </c>
      <c r="B2012">
        <v>83</v>
      </c>
      <c r="C2012">
        <v>4</v>
      </c>
      <c r="D2012">
        <v>7</v>
      </c>
      <c r="E2012" s="24">
        <v>0</v>
      </c>
      <c r="F2012" s="24">
        <v>0</v>
      </c>
      <c r="G2012" s="24">
        <v>0</v>
      </c>
      <c r="H2012" s="24">
        <v>0</v>
      </c>
      <c r="I2012" s="24">
        <v>0</v>
      </c>
      <c r="J2012" s="24">
        <v>0</v>
      </c>
      <c r="K2012" s="24">
        <v>36480.378778368235</v>
      </c>
      <c r="L2012" s="24">
        <v>-30929.56934723258</v>
      </c>
      <c r="M2012" s="24">
        <v>5550.8094311356544</v>
      </c>
      <c r="N2012" s="24">
        <v>-5550.8094311356544</v>
      </c>
      <c r="O2012" s="24">
        <v>-36480.378778368235</v>
      </c>
      <c r="P2012" s="24">
        <v>0</v>
      </c>
      <c r="Q2012" s="24">
        <v>6.0387262038930203</v>
      </c>
      <c r="R2012" s="24">
        <v>-5.9574981230907724</v>
      </c>
      <c r="S2012" s="24">
        <v>8.122808080224786E-2</v>
      </c>
      <c r="T2012" s="24">
        <v>0</v>
      </c>
      <c r="U2012" s="24">
        <v>0</v>
      </c>
      <c r="V2012" s="24">
        <v>0</v>
      </c>
      <c r="W2012" s="24">
        <v>0</v>
      </c>
      <c r="X2012" s="24">
        <v>0</v>
      </c>
      <c r="Y2012" s="24">
        <v>0</v>
      </c>
      <c r="Z2012" s="24">
        <v>0</v>
      </c>
      <c r="AA2012" s="24">
        <v>32832.34090053141</v>
      </c>
      <c r="AB2012" s="24">
        <v>-27836.612412509305</v>
      </c>
      <c r="AC2012" s="24">
        <v>4995.7284880220896</v>
      </c>
      <c r="AD2012" s="24">
        <v>-4995.7284880220905</v>
      </c>
      <c r="AE2012" s="24">
        <v>-32832.340900531417</v>
      </c>
      <c r="AF2012" s="24">
        <v>0</v>
      </c>
      <c r="AG2012" s="24">
        <v>6.0387262038930203</v>
      </c>
      <c r="AH2012" s="24">
        <v>-5.9574981230907724</v>
      </c>
      <c r="AI2012" s="24">
        <v>8.122808080224786E-2</v>
      </c>
      <c r="AJ2012" s="24">
        <v>0</v>
      </c>
      <c r="AK2012" s="24">
        <v>0</v>
      </c>
      <c r="AL2012" s="24">
        <v>0</v>
      </c>
      <c r="AM2012" s="24">
        <v>0</v>
      </c>
      <c r="AN2012" s="24">
        <v>0</v>
      </c>
      <c r="AO2012" s="24">
        <v>0</v>
      </c>
      <c r="AP2012" s="24">
        <v>0</v>
      </c>
      <c r="AQ2012" s="24">
        <v>3648.0378778368249</v>
      </c>
      <c r="AR2012" s="24">
        <v>-3092.9569347232755</v>
      </c>
      <c r="AS2012" s="24">
        <v>555.0809431135649</v>
      </c>
      <c r="AT2012" s="24">
        <v>-555.08094311356399</v>
      </c>
      <c r="AU2012" s="24">
        <v>-3648.0378778368176</v>
      </c>
      <c r="AV2012" s="24">
        <v>0</v>
      </c>
      <c r="AW2012" s="24">
        <v>0</v>
      </c>
      <c r="AX2012" s="24">
        <v>0</v>
      </c>
      <c r="AY2012" s="24">
        <v>0</v>
      </c>
      <c r="AZ2012" s="24">
        <v>0</v>
      </c>
      <c r="BA2012" s="24">
        <v>-8.122808080224786E-2</v>
      </c>
      <c r="BB2012" s="24">
        <v>-6.0387262038930203</v>
      </c>
      <c r="BC2012" s="24">
        <v>-8.122808080224786E-2</v>
      </c>
      <c r="BD2012" s="24">
        <v>-6.0387262038930203</v>
      </c>
      <c r="BE2012" s="24">
        <v>0</v>
      </c>
      <c r="BF2012" s="24">
        <v>0</v>
      </c>
      <c r="BG2012" s="24">
        <v>0</v>
      </c>
      <c r="BH2012" s="24">
        <v>0</v>
      </c>
      <c r="BI2012" s="24">
        <v>0</v>
      </c>
      <c r="BJ2012" s="24">
        <v>0</v>
      </c>
      <c r="BK2012" s="24">
        <v>0</v>
      </c>
      <c r="BL2012" s="24">
        <v>0</v>
      </c>
    </row>
    <row r="2013" spans="1:64" x14ac:dyDescent="0.25">
      <c r="A2013" t="s">
        <v>5128</v>
      </c>
      <c r="B2013">
        <v>84</v>
      </c>
      <c r="C2013">
        <v>4</v>
      </c>
      <c r="D2013">
        <v>7</v>
      </c>
      <c r="E2013" s="24">
        <v>0</v>
      </c>
      <c r="F2013" s="24">
        <v>0</v>
      </c>
      <c r="G2013" s="24">
        <v>0</v>
      </c>
      <c r="H2013" s="24">
        <v>0</v>
      </c>
      <c r="I2013" s="24">
        <v>0</v>
      </c>
      <c r="J2013" s="24">
        <v>0</v>
      </c>
      <c r="K2013" s="24">
        <v>31077.264744564891</v>
      </c>
      <c r="L2013" s="24">
        <v>-26665.845700398088</v>
      </c>
      <c r="M2013" s="24">
        <v>4411.4190441668034</v>
      </c>
      <c r="N2013" s="24">
        <v>-4411.4190441668034</v>
      </c>
      <c r="O2013" s="24">
        <v>-31077.264744564891</v>
      </c>
      <c r="P2013" s="24">
        <v>0</v>
      </c>
      <c r="Q2013" s="24">
        <v>4.9376415411534254</v>
      </c>
      <c r="R2013" s="24">
        <v>-4.8808072532046936</v>
      </c>
      <c r="S2013" s="24">
        <v>5.6834287948731799E-2</v>
      </c>
      <c r="T2013" s="24">
        <v>0</v>
      </c>
      <c r="U2013" s="24">
        <v>0</v>
      </c>
      <c r="V2013" s="24">
        <v>0</v>
      </c>
      <c r="W2013" s="24">
        <v>0</v>
      </c>
      <c r="X2013" s="24">
        <v>0</v>
      </c>
      <c r="Y2013" s="24">
        <v>0</v>
      </c>
      <c r="Z2013" s="24">
        <v>0</v>
      </c>
      <c r="AA2013" s="24">
        <v>27969.538270108402</v>
      </c>
      <c r="AB2013" s="24">
        <v>-23999.261130358296</v>
      </c>
      <c r="AC2013" s="24">
        <v>3970.2771397501233</v>
      </c>
      <c r="AD2013" s="24">
        <v>-3970.2771397501219</v>
      </c>
      <c r="AE2013" s="24">
        <v>-27969.538270108402</v>
      </c>
      <c r="AF2013" s="24">
        <v>0</v>
      </c>
      <c r="AG2013" s="24">
        <v>4.9376415411534254</v>
      </c>
      <c r="AH2013" s="24">
        <v>-4.8808072532046936</v>
      </c>
      <c r="AI2013" s="24">
        <v>5.6834287948731799E-2</v>
      </c>
      <c r="AJ2013" s="24">
        <v>0</v>
      </c>
      <c r="AK2013" s="24">
        <v>0</v>
      </c>
      <c r="AL2013" s="24">
        <v>0</v>
      </c>
      <c r="AM2013" s="24">
        <v>0</v>
      </c>
      <c r="AN2013" s="24">
        <v>0</v>
      </c>
      <c r="AO2013" s="24">
        <v>0</v>
      </c>
      <c r="AP2013" s="24">
        <v>0</v>
      </c>
      <c r="AQ2013" s="24">
        <v>3107.7264744564891</v>
      </c>
      <c r="AR2013" s="24">
        <v>-2666.5845700397913</v>
      </c>
      <c r="AS2013" s="24">
        <v>441.14190441668006</v>
      </c>
      <c r="AT2013" s="24">
        <v>-441.14190441668143</v>
      </c>
      <c r="AU2013" s="24">
        <v>-3107.7264744564891</v>
      </c>
      <c r="AV2013" s="24">
        <v>0</v>
      </c>
      <c r="AW2013" s="24">
        <v>0</v>
      </c>
      <c r="AX2013" s="24">
        <v>0</v>
      </c>
      <c r="AY2013" s="24">
        <v>0</v>
      </c>
      <c r="AZ2013" s="24">
        <v>0</v>
      </c>
      <c r="BA2013" s="24">
        <v>-5.6834287948731799E-2</v>
      </c>
      <c r="BB2013" s="24">
        <v>-4.9376415411534254</v>
      </c>
      <c r="BC2013" s="24">
        <v>-5.6834287948731799E-2</v>
      </c>
      <c r="BD2013" s="24">
        <v>-4.9376415411534254</v>
      </c>
      <c r="BE2013" s="24">
        <v>0</v>
      </c>
      <c r="BF2013" s="24">
        <v>0</v>
      </c>
      <c r="BG2013" s="24">
        <v>0</v>
      </c>
      <c r="BH2013" s="24">
        <v>0</v>
      </c>
      <c r="BI2013" s="24">
        <v>0</v>
      </c>
      <c r="BJ2013" s="24">
        <v>0</v>
      </c>
      <c r="BK2013" s="24">
        <v>0</v>
      </c>
      <c r="BL2013" s="24">
        <v>0</v>
      </c>
    </row>
    <row r="2014" spans="1:64" x14ac:dyDescent="0.25">
      <c r="A2014" t="s">
        <v>5128</v>
      </c>
      <c r="B2014">
        <v>85</v>
      </c>
      <c r="C2014">
        <v>1</v>
      </c>
      <c r="D2014">
        <v>8</v>
      </c>
      <c r="E2014" s="24">
        <v>0</v>
      </c>
      <c r="F2014" s="24">
        <v>0</v>
      </c>
      <c r="G2014" s="24">
        <v>0</v>
      </c>
      <c r="H2014" s="24">
        <v>0</v>
      </c>
      <c r="I2014" s="24">
        <v>0</v>
      </c>
      <c r="J2014" s="24">
        <v>0</v>
      </c>
      <c r="K2014" s="24">
        <v>26511.762873679399</v>
      </c>
      <c r="L2014" s="24">
        <v>-22998.881275646389</v>
      </c>
      <c r="M2014" s="24">
        <v>3512.881598033011</v>
      </c>
      <c r="N2014" s="24">
        <v>-3512.881598033011</v>
      </c>
      <c r="O2014" s="24">
        <v>-26511.762873679399</v>
      </c>
      <c r="P2014" s="24">
        <v>0</v>
      </c>
      <c r="Q2014" s="24">
        <v>4.0443988010301837</v>
      </c>
      <c r="R2014" s="24">
        <v>-4.0045108463746146</v>
      </c>
      <c r="S2014" s="24">
        <v>3.9887954655569047E-2</v>
      </c>
      <c r="T2014" s="24">
        <v>0</v>
      </c>
      <c r="U2014" s="24">
        <v>0</v>
      </c>
      <c r="V2014" s="24">
        <v>0</v>
      </c>
      <c r="W2014" s="24">
        <v>0</v>
      </c>
      <c r="X2014" s="24">
        <v>0</v>
      </c>
      <c r="Y2014" s="24">
        <v>0</v>
      </c>
      <c r="Z2014" s="24">
        <v>0</v>
      </c>
      <c r="AA2014" s="24">
        <v>23860.58658631146</v>
      </c>
      <c r="AB2014" s="24">
        <v>-20698.993148081732</v>
      </c>
      <c r="AC2014" s="24">
        <v>3161.59343822971</v>
      </c>
      <c r="AD2014" s="24">
        <v>-3161.593438229711</v>
      </c>
      <c r="AE2014" s="24">
        <v>-23860.58658631146</v>
      </c>
      <c r="AF2014" s="24">
        <v>0</v>
      </c>
      <c r="AG2014" s="24">
        <v>4.0443988010301837</v>
      </c>
      <c r="AH2014" s="24">
        <v>-4.0045108463746146</v>
      </c>
      <c r="AI2014" s="24">
        <v>3.9887954655569047E-2</v>
      </c>
      <c r="AJ2014" s="24">
        <v>0</v>
      </c>
      <c r="AK2014" s="24">
        <v>0</v>
      </c>
      <c r="AL2014" s="24">
        <v>0</v>
      </c>
      <c r="AM2014" s="24">
        <v>0</v>
      </c>
      <c r="AN2014" s="24">
        <v>0</v>
      </c>
      <c r="AO2014" s="24">
        <v>0</v>
      </c>
      <c r="AP2014" s="24">
        <v>0</v>
      </c>
      <c r="AQ2014" s="24">
        <v>2651.1762873679399</v>
      </c>
      <c r="AR2014" s="24">
        <v>-2299.8881275646563</v>
      </c>
      <c r="AS2014" s="24">
        <v>351.28815980330091</v>
      </c>
      <c r="AT2014" s="24">
        <v>-351.2881598033</v>
      </c>
      <c r="AU2014" s="24">
        <v>-2651.1762873679399</v>
      </c>
      <c r="AV2014" s="24">
        <v>0</v>
      </c>
      <c r="AW2014" s="24">
        <v>0</v>
      </c>
      <c r="AX2014" s="24">
        <v>0</v>
      </c>
      <c r="AY2014" s="24">
        <v>0</v>
      </c>
      <c r="AZ2014" s="24">
        <v>0</v>
      </c>
      <c r="BA2014" s="24">
        <v>-3.9887954655569047E-2</v>
      </c>
      <c r="BB2014" s="24">
        <v>-4.0443988010301837</v>
      </c>
      <c r="BC2014" s="24">
        <v>-3.9887954655569047E-2</v>
      </c>
      <c r="BD2014" s="24">
        <v>-4.0443988010301837</v>
      </c>
      <c r="BE2014" s="24">
        <v>0</v>
      </c>
      <c r="BF2014" s="24">
        <v>0</v>
      </c>
      <c r="BG2014" s="24">
        <v>0</v>
      </c>
      <c r="BH2014" s="24">
        <v>0</v>
      </c>
      <c r="BI2014" s="24">
        <v>0</v>
      </c>
      <c r="BJ2014" s="24">
        <v>0</v>
      </c>
      <c r="BK2014" s="24">
        <v>0</v>
      </c>
      <c r="BL2014" s="24">
        <v>0</v>
      </c>
    </row>
    <row r="2015" spans="1:64" x14ac:dyDescent="0.25">
      <c r="A2015" t="s">
        <v>5128</v>
      </c>
      <c r="B2015">
        <v>86</v>
      </c>
      <c r="C2015">
        <v>1</v>
      </c>
      <c r="D2015">
        <v>8</v>
      </c>
      <c r="E2015" s="24">
        <v>0</v>
      </c>
      <c r="F2015" s="24">
        <v>0</v>
      </c>
      <c r="G2015" s="24">
        <v>0</v>
      </c>
      <c r="H2015" s="24">
        <v>0</v>
      </c>
      <c r="I2015" s="24">
        <v>0</v>
      </c>
      <c r="J2015" s="24">
        <v>0</v>
      </c>
      <c r="K2015" s="24">
        <v>22647.293962292373</v>
      </c>
      <c r="L2015" s="24">
        <v>-19844.641122043133</v>
      </c>
      <c r="M2015" s="24">
        <v>2802.6528402492404</v>
      </c>
      <c r="N2015" s="24">
        <v>-2802.6528402492404</v>
      </c>
      <c r="O2015" s="24">
        <v>-22647.293962292373</v>
      </c>
      <c r="P2015" s="24">
        <v>0</v>
      </c>
      <c r="Q2015" s="24">
        <v>3.318264207453467</v>
      </c>
      <c r="R2015" s="24">
        <v>-3.2901882157966611</v>
      </c>
      <c r="S2015" s="24">
        <v>2.8075991656805854E-2</v>
      </c>
      <c r="T2015" s="24">
        <v>0</v>
      </c>
      <c r="U2015" s="24">
        <v>0</v>
      </c>
      <c r="V2015" s="24">
        <v>0</v>
      </c>
      <c r="W2015" s="24">
        <v>0</v>
      </c>
      <c r="X2015" s="24">
        <v>0</v>
      </c>
      <c r="Y2015" s="24">
        <v>0</v>
      </c>
      <c r="Z2015" s="24">
        <v>0</v>
      </c>
      <c r="AA2015" s="24">
        <v>20382.564566063138</v>
      </c>
      <c r="AB2015" s="24">
        <v>-17860.177009838822</v>
      </c>
      <c r="AC2015" s="24">
        <v>2522.3875562243165</v>
      </c>
      <c r="AD2015" s="24">
        <v>-2522.3875562243156</v>
      </c>
      <c r="AE2015" s="24">
        <v>-20382.564566063142</v>
      </c>
      <c r="AF2015" s="24">
        <v>0</v>
      </c>
      <c r="AG2015" s="24">
        <v>3.318264207453467</v>
      </c>
      <c r="AH2015" s="24">
        <v>-3.2901882157966611</v>
      </c>
      <c r="AI2015" s="24">
        <v>2.8075991656805854E-2</v>
      </c>
      <c r="AJ2015" s="24">
        <v>0</v>
      </c>
      <c r="AK2015" s="24">
        <v>0</v>
      </c>
      <c r="AL2015" s="24">
        <v>0</v>
      </c>
      <c r="AM2015" s="24">
        <v>0</v>
      </c>
      <c r="AN2015" s="24">
        <v>0</v>
      </c>
      <c r="AO2015" s="24">
        <v>0</v>
      </c>
      <c r="AP2015" s="24">
        <v>0</v>
      </c>
      <c r="AQ2015" s="24">
        <v>2264.7293962292351</v>
      </c>
      <c r="AR2015" s="24">
        <v>-1984.4641122043104</v>
      </c>
      <c r="AS2015" s="24">
        <v>280.26528402492386</v>
      </c>
      <c r="AT2015" s="24">
        <v>-280.26528402492477</v>
      </c>
      <c r="AU2015" s="24">
        <v>-2264.7293962292315</v>
      </c>
      <c r="AV2015" s="24">
        <v>0</v>
      </c>
      <c r="AW2015" s="24">
        <v>0</v>
      </c>
      <c r="AX2015" s="24">
        <v>0</v>
      </c>
      <c r="AY2015" s="24">
        <v>0</v>
      </c>
      <c r="AZ2015" s="24">
        <v>0</v>
      </c>
      <c r="BA2015" s="24">
        <v>-2.8075991656805854E-2</v>
      </c>
      <c r="BB2015" s="24">
        <v>-3.318264207453467</v>
      </c>
      <c r="BC2015" s="24">
        <v>-2.8075991656805854E-2</v>
      </c>
      <c r="BD2015" s="24">
        <v>-3.318264207453467</v>
      </c>
      <c r="BE2015" s="24">
        <v>0</v>
      </c>
      <c r="BF2015" s="24">
        <v>0</v>
      </c>
      <c r="BG2015" s="24">
        <v>0</v>
      </c>
      <c r="BH2015" s="24">
        <v>0</v>
      </c>
      <c r="BI2015" s="24">
        <v>0</v>
      </c>
      <c r="BJ2015" s="24">
        <v>0</v>
      </c>
      <c r="BK2015" s="24">
        <v>0</v>
      </c>
      <c r="BL2015" s="24">
        <v>0</v>
      </c>
    </row>
    <row r="2016" spans="1:64" x14ac:dyDescent="0.25">
      <c r="A2016" t="s">
        <v>5128</v>
      </c>
      <c r="B2016">
        <v>87</v>
      </c>
      <c r="C2016">
        <v>1</v>
      </c>
      <c r="D2016">
        <v>8</v>
      </c>
      <c r="E2016" s="24">
        <v>0</v>
      </c>
      <c r="F2016" s="24">
        <v>0</v>
      </c>
      <c r="G2016" s="24">
        <v>0</v>
      </c>
      <c r="H2016" s="24">
        <v>0</v>
      </c>
      <c r="I2016" s="24">
        <v>0</v>
      </c>
      <c r="J2016" s="24">
        <v>0</v>
      </c>
      <c r="K2016" s="24">
        <v>19370.82402960211</v>
      </c>
      <c r="L2016" s="24">
        <v>-17130.778835020959</v>
      </c>
      <c r="M2016" s="24">
        <v>2240.045194581151</v>
      </c>
      <c r="N2016" s="24">
        <v>-2240.045194581151</v>
      </c>
      <c r="O2016" s="24">
        <v>-19370.82402960211</v>
      </c>
      <c r="P2016" s="24">
        <v>0</v>
      </c>
      <c r="Q2016" s="24">
        <v>2.7268181256513344</v>
      </c>
      <c r="R2016" s="24">
        <v>-2.7070014438140788</v>
      </c>
      <c r="S2016" s="24">
        <v>1.9816681837255601E-2</v>
      </c>
      <c r="T2016" s="24">
        <v>0</v>
      </c>
      <c r="U2016" s="24">
        <v>0</v>
      </c>
      <c r="V2016" s="24">
        <v>0</v>
      </c>
      <c r="W2016" s="24">
        <v>0</v>
      </c>
      <c r="X2016" s="24">
        <v>0</v>
      </c>
      <c r="Y2016" s="24">
        <v>0</v>
      </c>
      <c r="Z2016" s="24">
        <v>0</v>
      </c>
      <c r="AA2016" s="24">
        <v>17433.741626641899</v>
      </c>
      <c r="AB2016" s="24">
        <v>-15417.700951518869</v>
      </c>
      <c r="AC2016" s="24">
        <v>2016.040675123036</v>
      </c>
      <c r="AD2016" s="24">
        <v>-2016.0406751230366</v>
      </c>
      <c r="AE2016" s="24">
        <v>-17433.741626641902</v>
      </c>
      <c r="AF2016" s="24">
        <v>0</v>
      </c>
      <c r="AG2016" s="24">
        <v>2.7268181256513344</v>
      </c>
      <c r="AH2016" s="24">
        <v>-2.7070014438140788</v>
      </c>
      <c r="AI2016" s="24">
        <v>1.9816681837255601E-2</v>
      </c>
      <c r="AJ2016" s="24">
        <v>0</v>
      </c>
      <c r="AK2016" s="24">
        <v>0</v>
      </c>
      <c r="AL2016" s="24">
        <v>0</v>
      </c>
      <c r="AM2016" s="24">
        <v>0</v>
      </c>
      <c r="AN2016" s="24">
        <v>0</v>
      </c>
      <c r="AO2016" s="24">
        <v>0</v>
      </c>
      <c r="AP2016" s="24">
        <v>0</v>
      </c>
      <c r="AQ2016" s="24">
        <v>1937.0824029602118</v>
      </c>
      <c r="AR2016" s="24">
        <v>-1713.0778835020901</v>
      </c>
      <c r="AS2016" s="24">
        <v>224.00451945811506</v>
      </c>
      <c r="AT2016" s="24">
        <v>-224.00451945811437</v>
      </c>
      <c r="AU2016" s="24">
        <v>-1937.0824029602081</v>
      </c>
      <c r="AV2016" s="24">
        <v>0</v>
      </c>
      <c r="AW2016" s="24">
        <v>0</v>
      </c>
      <c r="AX2016" s="24">
        <v>0</v>
      </c>
      <c r="AY2016" s="24">
        <v>0</v>
      </c>
      <c r="AZ2016" s="24">
        <v>0</v>
      </c>
      <c r="BA2016" s="24">
        <v>-1.9816681837255601E-2</v>
      </c>
      <c r="BB2016" s="24">
        <v>-2.7268181256513344</v>
      </c>
      <c r="BC2016" s="24">
        <v>-1.9816681837255601E-2</v>
      </c>
      <c r="BD2016" s="24">
        <v>-2.7268181256513344</v>
      </c>
      <c r="BE2016" s="24">
        <v>0</v>
      </c>
      <c r="BF2016" s="24">
        <v>0</v>
      </c>
      <c r="BG2016" s="24">
        <v>0</v>
      </c>
      <c r="BH2016" s="24">
        <v>0</v>
      </c>
      <c r="BI2016" s="24">
        <v>0</v>
      </c>
      <c r="BJ2016" s="24">
        <v>0</v>
      </c>
      <c r="BK2016" s="24">
        <v>0</v>
      </c>
      <c r="BL2016" s="24">
        <v>0</v>
      </c>
    </row>
    <row r="2017" spans="1:64" x14ac:dyDescent="0.25">
      <c r="A2017" t="s">
        <v>5128</v>
      </c>
      <c r="B2017">
        <v>88</v>
      </c>
      <c r="C2017">
        <v>2</v>
      </c>
      <c r="D2017">
        <v>8</v>
      </c>
      <c r="E2017" s="24">
        <v>0</v>
      </c>
      <c r="F2017" s="24">
        <v>0</v>
      </c>
      <c r="G2017" s="24">
        <v>0</v>
      </c>
      <c r="H2017" s="24">
        <v>0</v>
      </c>
      <c r="I2017" s="24">
        <v>0</v>
      </c>
      <c r="J2017" s="24">
        <v>0</v>
      </c>
      <c r="K2017" s="24">
        <v>16588.550985008478</v>
      </c>
      <c r="L2017" s="24">
        <v>-14795.096877135336</v>
      </c>
      <c r="M2017" s="24">
        <v>1793.4541078731418</v>
      </c>
      <c r="N2017" s="24">
        <v>-1793.4541078731418</v>
      </c>
      <c r="O2017" s="24">
        <v>-16588.550985008478</v>
      </c>
      <c r="P2017" s="24">
        <v>0</v>
      </c>
      <c r="Q2017" s="24">
        <v>2.2441822200489696</v>
      </c>
      <c r="R2017" s="24">
        <v>-2.2301581294741482</v>
      </c>
      <c r="S2017" s="24">
        <v>1.4024090574821457E-2</v>
      </c>
      <c r="T2017" s="24">
        <v>0</v>
      </c>
      <c r="U2017" s="24">
        <v>0</v>
      </c>
      <c r="V2017" s="24">
        <v>0</v>
      </c>
      <c r="W2017" s="24">
        <v>0</v>
      </c>
      <c r="X2017" s="24">
        <v>0</v>
      </c>
      <c r="Y2017" s="24">
        <v>0</v>
      </c>
      <c r="Z2017" s="24">
        <v>0</v>
      </c>
      <c r="AA2017" s="24">
        <v>14929.69588650763</v>
      </c>
      <c r="AB2017" s="24">
        <v>-13315.5871894218</v>
      </c>
      <c r="AC2017" s="24">
        <v>1614.1086970858275</v>
      </c>
      <c r="AD2017" s="24">
        <v>-1614.1086970858278</v>
      </c>
      <c r="AE2017" s="24">
        <v>-14929.69588650763</v>
      </c>
      <c r="AF2017" s="24">
        <v>0</v>
      </c>
      <c r="AG2017" s="24">
        <v>2.2441822200489696</v>
      </c>
      <c r="AH2017" s="24">
        <v>-2.2301581294741482</v>
      </c>
      <c r="AI2017" s="24">
        <v>1.4024090574821457E-2</v>
      </c>
      <c r="AJ2017" s="24">
        <v>0</v>
      </c>
      <c r="AK2017" s="24">
        <v>0</v>
      </c>
      <c r="AL2017" s="24">
        <v>0</v>
      </c>
      <c r="AM2017" s="24">
        <v>0</v>
      </c>
      <c r="AN2017" s="24">
        <v>0</v>
      </c>
      <c r="AO2017" s="24">
        <v>0</v>
      </c>
      <c r="AP2017" s="24">
        <v>0</v>
      </c>
      <c r="AQ2017" s="24">
        <v>1658.8550985008478</v>
      </c>
      <c r="AR2017" s="24">
        <v>-1479.5096877135366</v>
      </c>
      <c r="AS2017" s="24">
        <v>179.34541078731422</v>
      </c>
      <c r="AT2017" s="24">
        <v>-179.34541078731399</v>
      </c>
      <c r="AU2017" s="24">
        <v>-1658.8550985008478</v>
      </c>
      <c r="AV2017" s="24">
        <v>0</v>
      </c>
      <c r="AW2017" s="24">
        <v>0</v>
      </c>
      <c r="AX2017" s="24">
        <v>0</v>
      </c>
      <c r="AY2017" s="24">
        <v>0</v>
      </c>
      <c r="AZ2017" s="24">
        <v>0</v>
      </c>
      <c r="BA2017" s="24">
        <v>-1.4024090574821457E-2</v>
      </c>
      <c r="BB2017" s="24">
        <v>-2.2441822200489696</v>
      </c>
      <c r="BC2017" s="24">
        <v>-1.4024090574821457E-2</v>
      </c>
      <c r="BD2017" s="24">
        <v>-2.2441822200489696</v>
      </c>
      <c r="BE2017" s="24">
        <v>0</v>
      </c>
      <c r="BF2017" s="24">
        <v>0</v>
      </c>
      <c r="BG2017" s="24">
        <v>0</v>
      </c>
      <c r="BH2017" s="24">
        <v>0</v>
      </c>
      <c r="BI2017" s="24">
        <v>0</v>
      </c>
      <c r="BJ2017" s="24">
        <v>0</v>
      </c>
      <c r="BK2017" s="24">
        <v>0</v>
      </c>
      <c r="BL2017" s="24">
        <v>0</v>
      </c>
    </row>
    <row r="2018" spans="1:64" x14ac:dyDescent="0.25">
      <c r="A2018" t="s">
        <v>5128</v>
      </c>
      <c r="B2018">
        <v>89</v>
      </c>
      <c r="C2018">
        <v>2</v>
      </c>
      <c r="D2018">
        <v>8</v>
      </c>
      <c r="E2018" s="24">
        <v>0</v>
      </c>
      <c r="F2018" s="24">
        <v>0</v>
      </c>
      <c r="G2018" s="24">
        <v>0</v>
      </c>
      <c r="H2018" s="24">
        <v>0</v>
      </c>
      <c r="I2018" s="24">
        <v>0</v>
      </c>
      <c r="J2018" s="24">
        <v>0</v>
      </c>
      <c r="K2018" s="24">
        <v>14222.434895664454</v>
      </c>
      <c r="L2018" s="24">
        <v>-12784.176339119673</v>
      </c>
      <c r="M2018" s="24">
        <v>1438.2585565447807</v>
      </c>
      <c r="N2018" s="24">
        <v>-1438.2585565447807</v>
      </c>
      <c r="O2018" s="24">
        <v>-14222.434895664454</v>
      </c>
      <c r="P2018" s="24">
        <v>0</v>
      </c>
      <c r="Q2018" s="24">
        <v>1.8496427221034537</v>
      </c>
      <c r="R2018" s="24">
        <v>-1.8396928790389211</v>
      </c>
      <c r="S2018" s="24">
        <v>9.9498430645326152E-3</v>
      </c>
      <c r="T2018" s="24">
        <v>0</v>
      </c>
      <c r="U2018" s="24">
        <v>0</v>
      </c>
      <c r="V2018" s="24">
        <v>0</v>
      </c>
      <c r="W2018" s="24">
        <v>0</v>
      </c>
      <c r="X2018" s="24">
        <v>0</v>
      </c>
      <c r="Y2018" s="24">
        <v>0</v>
      </c>
      <c r="Z2018" s="24">
        <v>0</v>
      </c>
      <c r="AA2018" s="24">
        <v>12800.191406098009</v>
      </c>
      <c r="AB2018" s="24">
        <v>-11505.758705207714</v>
      </c>
      <c r="AC2018" s="24">
        <v>1294.4327008903026</v>
      </c>
      <c r="AD2018" s="24">
        <v>-1294.4327008903019</v>
      </c>
      <c r="AE2018" s="24">
        <v>-12800.191406098005</v>
      </c>
      <c r="AF2018" s="24">
        <v>0</v>
      </c>
      <c r="AG2018" s="24">
        <v>1.8496427221034537</v>
      </c>
      <c r="AH2018" s="24">
        <v>-1.8396928790389211</v>
      </c>
      <c r="AI2018" s="24">
        <v>9.9498430645326152E-3</v>
      </c>
      <c r="AJ2018" s="24">
        <v>0</v>
      </c>
      <c r="AK2018" s="24">
        <v>0</v>
      </c>
      <c r="AL2018" s="24">
        <v>0</v>
      </c>
      <c r="AM2018" s="24">
        <v>0</v>
      </c>
      <c r="AN2018" s="24">
        <v>0</v>
      </c>
      <c r="AO2018" s="24">
        <v>0</v>
      </c>
      <c r="AP2018" s="24">
        <v>0</v>
      </c>
      <c r="AQ2018" s="24">
        <v>1422.2434895664446</v>
      </c>
      <c r="AR2018" s="24">
        <v>-1278.4176339119585</v>
      </c>
      <c r="AS2018" s="24">
        <v>143.82585565447812</v>
      </c>
      <c r="AT2018" s="24">
        <v>-143.8258556544788</v>
      </c>
      <c r="AU2018" s="24">
        <v>-1422.2434895664483</v>
      </c>
      <c r="AV2018" s="24">
        <v>0</v>
      </c>
      <c r="AW2018" s="24">
        <v>0</v>
      </c>
      <c r="AX2018" s="24">
        <v>0</v>
      </c>
      <c r="AY2018" s="24">
        <v>0</v>
      </c>
      <c r="AZ2018" s="24">
        <v>0</v>
      </c>
      <c r="BA2018" s="24">
        <v>-9.9498430645326152E-3</v>
      </c>
      <c r="BB2018" s="24">
        <v>-1.8496427221034537</v>
      </c>
      <c r="BC2018" s="24">
        <v>-9.9498430645326152E-3</v>
      </c>
      <c r="BD2018" s="24">
        <v>-1.8496427221034537</v>
      </c>
      <c r="BE2018" s="24">
        <v>0</v>
      </c>
      <c r="BF2018" s="24">
        <v>0</v>
      </c>
      <c r="BG2018" s="24">
        <v>0</v>
      </c>
      <c r="BH2018" s="24">
        <v>0</v>
      </c>
      <c r="BI2018" s="24">
        <v>0</v>
      </c>
      <c r="BJ2018" s="24">
        <v>0</v>
      </c>
      <c r="BK2018" s="24">
        <v>0</v>
      </c>
      <c r="BL2018" s="24">
        <v>0</v>
      </c>
    </row>
    <row r="2019" spans="1:64" x14ac:dyDescent="0.25">
      <c r="A2019" t="s">
        <v>5128</v>
      </c>
      <c r="B2019">
        <v>90</v>
      </c>
      <c r="C2019">
        <v>2</v>
      </c>
      <c r="D2019">
        <v>8</v>
      </c>
      <c r="E2019" s="24">
        <v>0</v>
      </c>
      <c r="F2019" s="24">
        <v>0</v>
      </c>
      <c r="G2019" s="24">
        <v>0</v>
      </c>
      <c r="H2019" s="24">
        <v>0</v>
      </c>
      <c r="I2019" s="24">
        <v>0</v>
      </c>
      <c r="J2019" s="24">
        <v>0</v>
      </c>
      <c r="K2019" s="24">
        <v>12207.395047105849</v>
      </c>
      <c r="L2019" s="24">
        <v>-11052.169943884015</v>
      </c>
      <c r="M2019" s="24">
        <v>1155.2251032218337</v>
      </c>
      <c r="N2019" s="24">
        <v>-1155.2251032218337</v>
      </c>
      <c r="O2019" s="24">
        <v>-12207.395047105849</v>
      </c>
      <c r="P2019" s="24">
        <v>0</v>
      </c>
      <c r="Q2019" s="24">
        <v>1.5265768189055962</v>
      </c>
      <c r="R2019" s="24">
        <v>-1.5195004707129556</v>
      </c>
      <c r="S2019" s="24">
        <v>7.0763481926405802E-3</v>
      </c>
      <c r="T2019" s="24">
        <v>0</v>
      </c>
      <c r="U2019" s="24">
        <v>0</v>
      </c>
      <c r="V2019" s="24">
        <v>0</v>
      </c>
      <c r="W2019" s="24">
        <v>0</v>
      </c>
      <c r="X2019" s="24">
        <v>0</v>
      </c>
      <c r="Y2019" s="24">
        <v>0</v>
      </c>
      <c r="Z2019" s="24">
        <v>0</v>
      </c>
      <c r="AA2019" s="24">
        <v>10986.655542395265</v>
      </c>
      <c r="AB2019" s="24">
        <v>-9946.9529494956078</v>
      </c>
      <c r="AC2019" s="24">
        <v>1039.7025928996504</v>
      </c>
      <c r="AD2019" s="24">
        <v>-1039.7025928996509</v>
      </c>
      <c r="AE2019" s="24">
        <v>-10986.655542395267</v>
      </c>
      <c r="AF2019" s="24">
        <v>0</v>
      </c>
      <c r="AG2019" s="24">
        <v>1.5265768189055962</v>
      </c>
      <c r="AH2019" s="24">
        <v>-1.5195004707129556</v>
      </c>
      <c r="AI2019" s="24">
        <v>7.0763481926405802E-3</v>
      </c>
      <c r="AJ2019" s="24">
        <v>0</v>
      </c>
      <c r="AK2019" s="24">
        <v>0</v>
      </c>
      <c r="AL2019" s="24">
        <v>0</v>
      </c>
      <c r="AM2019" s="24">
        <v>0</v>
      </c>
      <c r="AN2019" s="24">
        <v>0</v>
      </c>
      <c r="AO2019" s="24">
        <v>0</v>
      </c>
      <c r="AP2019" s="24">
        <v>0</v>
      </c>
      <c r="AQ2019" s="24">
        <v>1220.7395047105838</v>
      </c>
      <c r="AR2019" s="24">
        <v>-1105.2169943884073</v>
      </c>
      <c r="AS2019" s="24">
        <v>115.52251032218328</v>
      </c>
      <c r="AT2019" s="24">
        <v>-115.52251032218282</v>
      </c>
      <c r="AU2019" s="24">
        <v>-1220.739504710582</v>
      </c>
      <c r="AV2019" s="24">
        <v>0</v>
      </c>
      <c r="AW2019" s="24">
        <v>0</v>
      </c>
      <c r="AX2019" s="24">
        <v>0</v>
      </c>
      <c r="AY2019" s="24">
        <v>0</v>
      </c>
      <c r="AZ2019" s="24">
        <v>0</v>
      </c>
      <c r="BA2019" s="24">
        <v>-7.0763481926405802E-3</v>
      </c>
      <c r="BB2019" s="24">
        <v>-1.5265768189055962</v>
      </c>
      <c r="BC2019" s="24">
        <v>-7.0763481926405802E-3</v>
      </c>
      <c r="BD2019" s="24">
        <v>-1.5265768189055962</v>
      </c>
      <c r="BE2019" s="24">
        <v>0</v>
      </c>
      <c r="BF2019" s="24">
        <v>0</v>
      </c>
      <c r="BG2019" s="24">
        <v>0</v>
      </c>
      <c r="BH2019" s="24">
        <v>0</v>
      </c>
      <c r="BI2019" s="24">
        <v>0</v>
      </c>
      <c r="BJ2019" s="24">
        <v>0</v>
      </c>
      <c r="BK2019" s="24">
        <v>0</v>
      </c>
      <c r="BL2019" s="24">
        <v>0</v>
      </c>
    </row>
    <row r="2020" spans="1:64" x14ac:dyDescent="0.25">
      <c r="A2020" t="s">
        <v>5128</v>
      </c>
      <c r="B2020">
        <v>91</v>
      </c>
      <c r="C2020">
        <v>3</v>
      </c>
      <c r="D2020">
        <v>8</v>
      </c>
      <c r="E2020" s="24">
        <v>0</v>
      </c>
      <c r="F2020" s="24">
        <v>0</v>
      </c>
      <c r="G2020" s="24">
        <v>0</v>
      </c>
      <c r="H2020" s="24">
        <v>0</v>
      </c>
      <c r="I2020" s="24">
        <v>0</v>
      </c>
      <c r="J2020" s="24">
        <v>0</v>
      </c>
      <c r="K2020" s="24">
        <v>10489.036797687411</v>
      </c>
      <c r="L2020" s="24">
        <v>-9559.7468682378531</v>
      </c>
      <c r="M2020" s="24">
        <v>929.28992944955826</v>
      </c>
      <c r="N2020" s="24">
        <v>-929.28992944955826</v>
      </c>
      <c r="O2020" s="24">
        <v>-10489.036797687411</v>
      </c>
      <c r="P2020" s="24">
        <v>0</v>
      </c>
      <c r="Q2020" s="24">
        <v>1.2616121600585757</v>
      </c>
      <c r="R2020" s="24">
        <v>-1.2565677457969286</v>
      </c>
      <c r="S2020" s="24">
        <v>5.0444142616470344E-3</v>
      </c>
      <c r="T2020" s="24">
        <v>0</v>
      </c>
      <c r="U2020" s="24">
        <v>0</v>
      </c>
      <c r="V2020" s="24">
        <v>0</v>
      </c>
      <c r="W2020" s="24">
        <v>0</v>
      </c>
      <c r="X2020" s="24">
        <v>0</v>
      </c>
      <c r="Y2020" s="24">
        <v>0</v>
      </c>
      <c r="Z2020" s="24">
        <v>0</v>
      </c>
      <c r="AA2020" s="24">
        <v>9440.1331179186709</v>
      </c>
      <c r="AB2020" s="24">
        <v>-8603.7721814140677</v>
      </c>
      <c r="AC2020" s="24">
        <v>836.36093650460248</v>
      </c>
      <c r="AD2020" s="24">
        <v>-836.36093650460225</v>
      </c>
      <c r="AE2020" s="24">
        <v>-9440.1331179186745</v>
      </c>
      <c r="AF2020" s="24">
        <v>0</v>
      </c>
      <c r="AG2020" s="24">
        <v>1.2616121600585757</v>
      </c>
      <c r="AH2020" s="24">
        <v>-1.2565677457969286</v>
      </c>
      <c r="AI2020" s="24">
        <v>5.0444142616470344E-3</v>
      </c>
      <c r="AJ2020" s="24">
        <v>0</v>
      </c>
      <c r="AK2020" s="24">
        <v>0</v>
      </c>
      <c r="AL2020" s="24">
        <v>0</v>
      </c>
      <c r="AM2020" s="24">
        <v>0</v>
      </c>
      <c r="AN2020" s="24">
        <v>0</v>
      </c>
      <c r="AO2020" s="24">
        <v>0</v>
      </c>
      <c r="AP2020" s="24">
        <v>0</v>
      </c>
      <c r="AQ2020" s="24">
        <v>1048.9036797687404</v>
      </c>
      <c r="AR2020" s="24">
        <v>-955.97468682378531</v>
      </c>
      <c r="AS2020" s="24">
        <v>92.92899294495578</v>
      </c>
      <c r="AT2020" s="24">
        <v>-92.928992944956008</v>
      </c>
      <c r="AU2020" s="24">
        <v>-1048.9036797687368</v>
      </c>
      <c r="AV2020" s="24">
        <v>0</v>
      </c>
      <c r="AW2020" s="24">
        <v>0</v>
      </c>
      <c r="AX2020" s="24">
        <v>0</v>
      </c>
      <c r="AY2020" s="24">
        <v>0</v>
      </c>
      <c r="AZ2020" s="24">
        <v>0</v>
      </c>
      <c r="BA2020" s="24">
        <v>-5.0444142616470344E-3</v>
      </c>
      <c r="BB2020" s="24">
        <v>-1.2616121600585757</v>
      </c>
      <c r="BC2020" s="24">
        <v>-5.0444142616470344E-3</v>
      </c>
      <c r="BD2020" s="24">
        <v>-1.2616121600585757</v>
      </c>
      <c r="BE2020" s="24">
        <v>0</v>
      </c>
      <c r="BF2020" s="24">
        <v>0</v>
      </c>
      <c r="BG2020" s="24">
        <v>0</v>
      </c>
      <c r="BH2020" s="24">
        <v>0</v>
      </c>
      <c r="BI2020" s="24">
        <v>0</v>
      </c>
      <c r="BJ2020" s="24">
        <v>0</v>
      </c>
      <c r="BK2020" s="24">
        <v>0</v>
      </c>
      <c r="BL2020" s="24">
        <v>0</v>
      </c>
    </row>
    <row r="2021" spans="1:64" x14ac:dyDescent="0.25">
      <c r="A2021" t="s">
        <v>5128</v>
      </c>
      <c r="B2021">
        <v>92</v>
      </c>
      <c r="C2021">
        <v>3</v>
      </c>
      <c r="D2021">
        <v>8</v>
      </c>
      <c r="E2021" s="24">
        <v>0</v>
      </c>
      <c r="F2021" s="24">
        <v>0</v>
      </c>
      <c r="G2021" s="24">
        <v>0</v>
      </c>
      <c r="H2021" s="24">
        <v>0</v>
      </c>
      <c r="I2021" s="24">
        <v>0</v>
      </c>
      <c r="J2021" s="24">
        <v>0</v>
      </c>
      <c r="K2021" s="24">
        <v>9021.8013945966959</v>
      </c>
      <c r="L2021" s="24">
        <v>-8273.1755025461316</v>
      </c>
      <c r="M2021" s="24">
        <v>748.62589205056429</v>
      </c>
      <c r="N2021" s="24">
        <v>-748.62589205056429</v>
      </c>
      <c r="O2021" s="24">
        <v>-9021.8013945966959</v>
      </c>
      <c r="P2021" s="24">
        <v>0</v>
      </c>
      <c r="Q2021" s="24">
        <v>1.0439664755031117</v>
      </c>
      <c r="R2021" s="24">
        <v>-1.0403625058679609</v>
      </c>
      <c r="S2021" s="24">
        <v>3.603969635150861E-3</v>
      </c>
      <c r="T2021" s="24">
        <v>0</v>
      </c>
      <c r="U2021" s="24">
        <v>0</v>
      </c>
      <c r="V2021" s="24">
        <v>0</v>
      </c>
      <c r="W2021" s="24">
        <v>0</v>
      </c>
      <c r="X2021" s="24">
        <v>0</v>
      </c>
      <c r="Y2021" s="24">
        <v>0</v>
      </c>
      <c r="Z2021" s="24">
        <v>0</v>
      </c>
      <c r="AA2021" s="24">
        <v>8119.6212551370263</v>
      </c>
      <c r="AB2021" s="24">
        <v>-7445.857952291517</v>
      </c>
      <c r="AC2021" s="24">
        <v>673.76330284550784</v>
      </c>
      <c r="AD2021" s="24">
        <v>-673.76330284550795</v>
      </c>
      <c r="AE2021" s="24">
        <v>-8119.6212551370263</v>
      </c>
      <c r="AF2021" s="24">
        <v>0</v>
      </c>
      <c r="AG2021" s="24">
        <v>1.0439664755031117</v>
      </c>
      <c r="AH2021" s="24">
        <v>-1.0403625058679609</v>
      </c>
      <c r="AI2021" s="24">
        <v>3.603969635150861E-3</v>
      </c>
      <c r="AJ2021" s="24">
        <v>0</v>
      </c>
      <c r="AK2021" s="24">
        <v>0</v>
      </c>
      <c r="AL2021" s="24">
        <v>0</v>
      </c>
      <c r="AM2021" s="24">
        <v>0</v>
      </c>
      <c r="AN2021" s="24">
        <v>0</v>
      </c>
      <c r="AO2021" s="24">
        <v>0</v>
      </c>
      <c r="AP2021" s="24">
        <v>0</v>
      </c>
      <c r="AQ2021" s="24">
        <v>902.18013945966959</v>
      </c>
      <c r="AR2021" s="24">
        <v>-827.31755025461462</v>
      </c>
      <c r="AS2021" s="24">
        <v>74.862589205056452</v>
      </c>
      <c r="AT2021" s="24">
        <v>-74.862589205056338</v>
      </c>
      <c r="AU2021" s="24">
        <v>-902.18013945966959</v>
      </c>
      <c r="AV2021" s="24">
        <v>0</v>
      </c>
      <c r="AW2021" s="24">
        <v>0</v>
      </c>
      <c r="AX2021" s="24">
        <v>0</v>
      </c>
      <c r="AY2021" s="24">
        <v>0</v>
      </c>
      <c r="AZ2021" s="24">
        <v>0</v>
      </c>
      <c r="BA2021" s="24">
        <v>-3.603969635150861E-3</v>
      </c>
      <c r="BB2021" s="24">
        <v>-1.0439664755031117</v>
      </c>
      <c r="BC2021" s="24">
        <v>-3.603969635150861E-3</v>
      </c>
      <c r="BD2021" s="24">
        <v>-1.0439664755031117</v>
      </c>
      <c r="BE2021" s="24">
        <v>0</v>
      </c>
      <c r="BF2021" s="24">
        <v>0</v>
      </c>
      <c r="BG2021" s="24">
        <v>0</v>
      </c>
      <c r="BH2021" s="24">
        <v>0</v>
      </c>
      <c r="BI2021" s="24">
        <v>0</v>
      </c>
      <c r="BJ2021" s="24">
        <v>0</v>
      </c>
      <c r="BK2021" s="24">
        <v>0</v>
      </c>
      <c r="BL2021" s="24">
        <v>0</v>
      </c>
    </row>
    <row r="2022" spans="1:64" x14ac:dyDescent="0.25">
      <c r="A2022" t="s">
        <v>5128</v>
      </c>
      <c r="B2022">
        <v>93</v>
      </c>
      <c r="C2022">
        <v>3</v>
      </c>
      <c r="D2022">
        <v>8</v>
      </c>
      <c r="E2022" s="24">
        <v>0</v>
      </c>
      <c r="F2022" s="24">
        <v>0</v>
      </c>
      <c r="G2022" s="24">
        <v>0</v>
      </c>
      <c r="H2022" s="24">
        <v>0</v>
      </c>
      <c r="I2022" s="24">
        <v>0</v>
      </c>
      <c r="J2022" s="24">
        <v>0</v>
      </c>
      <c r="K2022" s="24">
        <v>7767.4549631252885</v>
      </c>
      <c r="L2022" s="24">
        <v>-7163.5295358002186</v>
      </c>
      <c r="M2022" s="24">
        <v>603.9254273250699</v>
      </c>
      <c r="N2022" s="24">
        <v>-603.9254273250699</v>
      </c>
      <c r="O2022" s="24">
        <v>-7767.4549631252885</v>
      </c>
      <c r="P2022" s="24">
        <v>0</v>
      </c>
      <c r="Q2022" s="24">
        <v>0.86492694654589286</v>
      </c>
      <c r="R2022" s="24">
        <v>-0.86234656847227598</v>
      </c>
      <c r="S2022" s="24">
        <v>2.5803780736168846E-3</v>
      </c>
      <c r="T2022" s="24">
        <v>0</v>
      </c>
      <c r="U2022" s="24">
        <v>0</v>
      </c>
      <c r="V2022" s="24">
        <v>0</v>
      </c>
      <c r="W2022" s="24">
        <v>0</v>
      </c>
      <c r="X2022" s="24">
        <v>0</v>
      </c>
      <c r="Y2022" s="24">
        <v>0</v>
      </c>
      <c r="Z2022" s="24">
        <v>0</v>
      </c>
      <c r="AA2022" s="24">
        <v>6990.7094668127602</v>
      </c>
      <c r="AB2022" s="24">
        <v>-6447.1765822201996</v>
      </c>
      <c r="AC2022" s="24">
        <v>543.53288459256294</v>
      </c>
      <c r="AD2022" s="24">
        <v>-543.53288459256282</v>
      </c>
      <c r="AE2022" s="24">
        <v>-6990.7094668127538</v>
      </c>
      <c r="AF2022" s="24">
        <v>0</v>
      </c>
      <c r="AG2022" s="24">
        <v>0.86492694654589286</v>
      </c>
      <c r="AH2022" s="24">
        <v>-0.86234656847227598</v>
      </c>
      <c r="AI2022" s="24">
        <v>2.5803780736168846E-3</v>
      </c>
      <c r="AJ2022" s="24">
        <v>0</v>
      </c>
      <c r="AK2022" s="24">
        <v>0</v>
      </c>
      <c r="AL2022" s="24">
        <v>0</v>
      </c>
      <c r="AM2022" s="24">
        <v>0</v>
      </c>
      <c r="AN2022" s="24">
        <v>0</v>
      </c>
      <c r="AO2022" s="24">
        <v>0</v>
      </c>
      <c r="AP2022" s="24">
        <v>0</v>
      </c>
      <c r="AQ2022" s="24">
        <v>776.7454963125283</v>
      </c>
      <c r="AR2022" s="24">
        <v>-716.35295358001895</v>
      </c>
      <c r="AS2022" s="24">
        <v>60.392542732506968</v>
      </c>
      <c r="AT2022" s="24">
        <v>-60.392542732507081</v>
      </c>
      <c r="AU2022" s="24">
        <v>-776.74549631253467</v>
      </c>
      <c r="AV2022" s="24">
        <v>0</v>
      </c>
      <c r="AW2022" s="24">
        <v>0</v>
      </c>
      <c r="AX2022" s="24">
        <v>0</v>
      </c>
      <c r="AY2022" s="24">
        <v>0</v>
      </c>
      <c r="AZ2022" s="24">
        <v>0</v>
      </c>
      <c r="BA2022" s="24">
        <v>-2.5803780736168846E-3</v>
      </c>
      <c r="BB2022" s="24">
        <v>-0.86492694654589286</v>
      </c>
      <c r="BC2022" s="24">
        <v>-2.5803780736168846E-3</v>
      </c>
      <c r="BD2022" s="24">
        <v>-0.86492694654589286</v>
      </c>
      <c r="BE2022" s="24">
        <v>0</v>
      </c>
      <c r="BF2022" s="24">
        <v>0</v>
      </c>
      <c r="BG2022" s="24">
        <v>0</v>
      </c>
      <c r="BH2022" s="24">
        <v>0</v>
      </c>
      <c r="BI2022" s="24">
        <v>0</v>
      </c>
      <c r="BJ2022" s="24">
        <v>0</v>
      </c>
      <c r="BK2022" s="24">
        <v>0</v>
      </c>
      <c r="BL2022" s="24">
        <v>0</v>
      </c>
    </row>
    <row r="2023" spans="1:64" x14ac:dyDescent="0.25">
      <c r="A2023" t="s">
        <v>5128</v>
      </c>
      <c r="B2023">
        <v>94</v>
      </c>
      <c r="C2023">
        <v>4</v>
      </c>
      <c r="D2023">
        <v>8</v>
      </c>
      <c r="E2023" s="24">
        <v>0</v>
      </c>
      <c r="F2023" s="24">
        <v>0</v>
      </c>
      <c r="G2023" s="24">
        <v>0</v>
      </c>
      <c r="H2023" s="24">
        <v>0</v>
      </c>
      <c r="I2023" s="24">
        <v>0</v>
      </c>
      <c r="J2023" s="24">
        <v>0</v>
      </c>
      <c r="K2023" s="24">
        <v>6693.8506000861526</v>
      </c>
      <c r="L2023" s="24">
        <v>-6206.0030290111899</v>
      </c>
      <c r="M2023" s="24">
        <v>487.84757107496262</v>
      </c>
      <c r="N2023" s="24">
        <v>-487.84757107496262</v>
      </c>
      <c r="O2023" s="24">
        <v>-6693.8506000861526</v>
      </c>
      <c r="P2023" s="24">
        <v>0</v>
      </c>
      <c r="Q2023" s="24">
        <v>0.71743844896991504</v>
      </c>
      <c r="R2023" s="24">
        <v>-0.71558712280966574</v>
      </c>
      <c r="S2023" s="24">
        <v>1.8513261602493003E-3</v>
      </c>
      <c r="T2023" s="24">
        <v>0</v>
      </c>
      <c r="U2023" s="24">
        <v>0</v>
      </c>
      <c r="V2023" s="24">
        <v>0</v>
      </c>
      <c r="W2023" s="24">
        <v>0</v>
      </c>
      <c r="X2023" s="24">
        <v>0</v>
      </c>
      <c r="Y2023" s="24">
        <v>0</v>
      </c>
      <c r="Z2023" s="24">
        <v>0</v>
      </c>
      <c r="AA2023" s="24">
        <v>6024.4655400775373</v>
      </c>
      <c r="AB2023" s="24">
        <v>-5585.4027261100709</v>
      </c>
      <c r="AC2023" s="24">
        <v>439.06281396746635</v>
      </c>
      <c r="AD2023" s="24">
        <v>-439.06281396746658</v>
      </c>
      <c r="AE2023" s="24">
        <v>-6024.4655400775373</v>
      </c>
      <c r="AF2023" s="24">
        <v>0</v>
      </c>
      <c r="AG2023" s="24">
        <v>0.71743844896991504</v>
      </c>
      <c r="AH2023" s="24">
        <v>-0.71558712280966574</v>
      </c>
      <c r="AI2023" s="24">
        <v>1.8513261602493003E-3</v>
      </c>
      <c r="AJ2023" s="24">
        <v>0</v>
      </c>
      <c r="AK2023" s="24">
        <v>0</v>
      </c>
      <c r="AL2023" s="24">
        <v>0</v>
      </c>
      <c r="AM2023" s="24">
        <v>0</v>
      </c>
      <c r="AN2023" s="24">
        <v>0</v>
      </c>
      <c r="AO2023" s="24">
        <v>0</v>
      </c>
      <c r="AP2023" s="24">
        <v>0</v>
      </c>
      <c r="AQ2023" s="24">
        <v>669.38506000861526</v>
      </c>
      <c r="AR2023" s="24">
        <v>-620.60030290111899</v>
      </c>
      <c r="AS2023" s="24">
        <v>48.784757107496262</v>
      </c>
      <c r="AT2023" s="24">
        <v>-48.784757107496034</v>
      </c>
      <c r="AU2023" s="24">
        <v>-669.38506000861526</v>
      </c>
      <c r="AV2023" s="24">
        <v>0</v>
      </c>
      <c r="AW2023" s="24">
        <v>0</v>
      </c>
      <c r="AX2023" s="24">
        <v>0</v>
      </c>
      <c r="AY2023" s="24">
        <v>0</v>
      </c>
      <c r="AZ2023" s="24">
        <v>0</v>
      </c>
      <c r="BA2023" s="24">
        <v>-1.8513261602493003E-3</v>
      </c>
      <c r="BB2023" s="24">
        <v>-0.71743844896991504</v>
      </c>
      <c r="BC2023" s="24">
        <v>-1.8513261602493003E-3</v>
      </c>
      <c r="BD2023" s="24">
        <v>-0.71743844896991504</v>
      </c>
      <c r="BE2023" s="24">
        <v>0</v>
      </c>
      <c r="BF2023" s="24">
        <v>0</v>
      </c>
      <c r="BG2023" s="24">
        <v>0</v>
      </c>
      <c r="BH2023" s="24">
        <v>0</v>
      </c>
      <c r="BI2023" s="24">
        <v>0</v>
      </c>
      <c r="BJ2023" s="24">
        <v>0</v>
      </c>
      <c r="BK2023" s="24">
        <v>0</v>
      </c>
      <c r="BL2023" s="24">
        <v>0</v>
      </c>
    </row>
    <row r="2024" spans="1:64" x14ac:dyDescent="0.25">
      <c r="A2024" t="s">
        <v>5128</v>
      </c>
      <c r="B2024">
        <v>95</v>
      </c>
      <c r="C2024">
        <v>4</v>
      </c>
      <c r="D2024">
        <v>8</v>
      </c>
      <c r="E2024" s="24">
        <v>0</v>
      </c>
      <c r="F2024" s="24">
        <v>0</v>
      </c>
      <c r="G2024" s="24">
        <v>0</v>
      </c>
      <c r="H2024" s="24">
        <v>0</v>
      </c>
      <c r="I2024" s="24">
        <v>0</v>
      </c>
      <c r="J2024" s="24">
        <v>0</v>
      </c>
      <c r="K2024" s="24">
        <v>5773.911215826869</v>
      </c>
      <c r="L2024" s="24">
        <v>-5379.3209890499711</v>
      </c>
      <c r="M2024" s="24">
        <v>394.59022677689791</v>
      </c>
      <c r="N2024" s="24">
        <v>-394.59022677689791</v>
      </c>
      <c r="O2024" s="24">
        <v>-5773.911215826869</v>
      </c>
      <c r="P2024" s="24">
        <v>0</v>
      </c>
      <c r="Q2024" s="24">
        <v>0.59577692729362752</v>
      </c>
      <c r="R2024" s="24">
        <v>-0.59444602036091965</v>
      </c>
      <c r="S2024" s="24">
        <v>1.330906932707876E-3</v>
      </c>
      <c r="T2024" s="24">
        <v>0</v>
      </c>
      <c r="U2024" s="24">
        <v>0</v>
      </c>
      <c r="V2024" s="24">
        <v>0</v>
      </c>
      <c r="W2024" s="24">
        <v>0</v>
      </c>
      <c r="X2024" s="24">
        <v>0</v>
      </c>
      <c r="Y2024" s="24">
        <v>0</v>
      </c>
      <c r="Z2024" s="24">
        <v>0</v>
      </c>
      <c r="AA2024" s="24">
        <v>5196.5200942441825</v>
      </c>
      <c r="AB2024" s="24">
        <v>-4841.3888901449754</v>
      </c>
      <c r="AC2024" s="24">
        <v>355.13120409920811</v>
      </c>
      <c r="AD2024" s="24">
        <v>-355.13120409920793</v>
      </c>
      <c r="AE2024" s="24">
        <v>-5196.5200942441879</v>
      </c>
      <c r="AF2024" s="24">
        <v>0</v>
      </c>
      <c r="AG2024" s="24">
        <v>0.59577692729362752</v>
      </c>
      <c r="AH2024" s="24">
        <v>-0.59444602036091965</v>
      </c>
      <c r="AI2024" s="24">
        <v>1.330906932707876E-3</v>
      </c>
      <c r="AJ2024" s="24">
        <v>0</v>
      </c>
      <c r="AK2024" s="24">
        <v>0</v>
      </c>
      <c r="AL2024" s="24">
        <v>0</v>
      </c>
      <c r="AM2024" s="24">
        <v>0</v>
      </c>
      <c r="AN2024" s="24">
        <v>0</v>
      </c>
      <c r="AO2024" s="24">
        <v>0</v>
      </c>
      <c r="AP2024" s="24">
        <v>0</v>
      </c>
      <c r="AQ2024" s="24">
        <v>577.39112158268654</v>
      </c>
      <c r="AR2024" s="24">
        <v>-537.93209890499566</v>
      </c>
      <c r="AS2024" s="24">
        <v>39.459022677689802</v>
      </c>
      <c r="AT2024" s="24">
        <v>-39.459022677689973</v>
      </c>
      <c r="AU2024" s="24">
        <v>-577.39112158268108</v>
      </c>
      <c r="AV2024" s="24">
        <v>0</v>
      </c>
      <c r="AW2024" s="24">
        <v>0</v>
      </c>
      <c r="AX2024" s="24">
        <v>0</v>
      </c>
      <c r="AY2024" s="24">
        <v>0</v>
      </c>
      <c r="AZ2024" s="24">
        <v>0</v>
      </c>
      <c r="BA2024" s="24">
        <v>-1.330906932707876E-3</v>
      </c>
      <c r="BB2024" s="24">
        <v>-0.59577692729362752</v>
      </c>
      <c r="BC2024" s="24">
        <v>-1.330906932707876E-3</v>
      </c>
      <c r="BD2024" s="24">
        <v>-0.59577692729362752</v>
      </c>
      <c r="BE2024" s="24">
        <v>0</v>
      </c>
      <c r="BF2024" s="24">
        <v>0</v>
      </c>
      <c r="BG2024" s="24">
        <v>0</v>
      </c>
      <c r="BH2024" s="24">
        <v>0</v>
      </c>
      <c r="BI2024" s="24">
        <v>0</v>
      </c>
      <c r="BJ2024" s="24">
        <v>0</v>
      </c>
      <c r="BK2024" s="24">
        <v>0</v>
      </c>
      <c r="BL2024" s="24">
        <v>0</v>
      </c>
    </row>
    <row r="2025" spans="1:64" x14ac:dyDescent="0.25">
      <c r="A2025" t="s">
        <v>5128</v>
      </c>
      <c r="B2025">
        <v>96</v>
      </c>
      <c r="C2025">
        <v>4</v>
      </c>
      <c r="D2025">
        <v>8</v>
      </c>
      <c r="E2025" s="24">
        <v>0</v>
      </c>
      <c r="F2025" s="24">
        <v>0</v>
      </c>
      <c r="G2025" s="24">
        <v>0</v>
      </c>
      <c r="H2025" s="24">
        <v>0</v>
      </c>
      <c r="I2025" s="24">
        <v>0</v>
      </c>
      <c r="J2025" s="24">
        <v>0</v>
      </c>
      <c r="K2025" s="24">
        <v>4984.7914435490966</v>
      </c>
      <c r="L2025" s="24">
        <v>-4665.2330866903067</v>
      </c>
      <c r="M2025" s="24">
        <v>319.55835685878992</v>
      </c>
      <c r="N2025" s="24">
        <v>-319.55835685878992</v>
      </c>
      <c r="O2025" s="24">
        <v>-4984.7914435490966</v>
      </c>
      <c r="P2025" s="24">
        <v>0</v>
      </c>
      <c r="Q2025" s="24">
        <v>0.49528956958965864</v>
      </c>
      <c r="R2025" s="24">
        <v>-0.49433094746200368</v>
      </c>
      <c r="S2025" s="24">
        <v>9.5862212765496224E-4</v>
      </c>
      <c r="T2025" s="24">
        <v>0</v>
      </c>
      <c r="U2025" s="24">
        <v>0</v>
      </c>
      <c r="V2025" s="24">
        <v>0</v>
      </c>
      <c r="W2025" s="24">
        <v>0</v>
      </c>
      <c r="X2025" s="24">
        <v>0</v>
      </c>
      <c r="Y2025" s="24">
        <v>0</v>
      </c>
      <c r="Z2025" s="24">
        <v>0</v>
      </c>
      <c r="AA2025" s="24">
        <v>4486.3122991941873</v>
      </c>
      <c r="AB2025" s="24">
        <v>-4198.7097780212753</v>
      </c>
      <c r="AC2025" s="24">
        <v>287.60252117291094</v>
      </c>
      <c r="AD2025" s="24">
        <v>-287.60252117291111</v>
      </c>
      <c r="AE2025" s="24">
        <v>-4486.3122991941855</v>
      </c>
      <c r="AF2025" s="24">
        <v>0</v>
      </c>
      <c r="AG2025" s="24">
        <v>0.49528956958965864</v>
      </c>
      <c r="AH2025" s="24">
        <v>-0.49433094746200368</v>
      </c>
      <c r="AI2025" s="24">
        <v>9.5862212765496224E-4</v>
      </c>
      <c r="AJ2025" s="24">
        <v>0</v>
      </c>
      <c r="AK2025" s="24">
        <v>0</v>
      </c>
      <c r="AL2025" s="24">
        <v>0</v>
      </c>
      <c r="AM2025" s="24">
        <v>0</v>
      </c>
      <c r="AN2025" s="24">
        <v>0</v>
      </c>
      <c r="AO2025" s="24">
        <v>0</v>
      </c>
      <c r="AP2025" s="24">
        <v>0</v>
      </c>
      <c r="AQ2025" s="24">
        <v>498.47914435490929</v>
      </c>
      <c r="AR2025" s="24">
        <v>-466.52330866903139</v>
      </c>
      <c r="AS2025" s="24">
        <v>31.955835685878981</v>
      </c>
      <c r="AT2025" s="24">
        <v>-31.95583568587881</v>
      </c>
      <c r="AU2025" s="24">
        <v>-498.47914435491111</v>
      </c>
      <c r="AV2025" s="24">
        <v>0</v>
      </c>
      <c r="AW2025" s="24">
        <v>0</v>
      </c>
      <c r="AX2025" s="24">
        <v>0</v>
      </c>
      <c r="AY2025" s="24">
        <v>0</v>
      </c>
      <c r="AZ2025" s="24">
        <v>0</v>
      </c>
      <c r="BA2025" s="24">
        <v>-9.5862212765496224E-4</v>
      </c>
      <c r="BB2025" s="24">
        <v>-0.49528956958965864</v>
      </c>
      <c r="BC2025" s="24">
        <v>-9.5862212765496224E-4</v>
      </c>
      <c r="BD2025" s="24">
        <v>-0.49528956958965864</v>
      </c>
      <c r="BE2025" s="24">
        <v>0</v>
      </c>
      <c r="BF2025" s="24">
        <v>0</v>
      </c>
      <c r="BG2025" s="24">
        <v>0</v>
      </c>
      <c r="BH2025" s="24">
        <v>0</v>
      </c>
      <c r="BI2025" s="24">
        <v>0</v>
      </c>
      <c r="BJ2025" s="24">
        <v>0</v>
      </c>
      <c r="BK2025" s="24">
        <v>0</v>
      </c>
      <c r="BL2025" s="24">
        <v>0</v>
      </c>
    </row>
    <row r="2026" spans="1:64" x14ac:dyDescent="0.25">
      <c r="A2026" t="s">
        <v>5128</v>
      </c>
      <c r="B2026">
        <v>97</v>
      </c>
      <c r="C2026">
        <v>1</v>
      </c>
      <c r="D2026">
        <v>9</v>
      </c>
      <c r="E2026" s="24">
        <v>0</v>
      </c>
      <c r="F2026" s="24">
        <v>0</v>
      </c>
      <c r="G2026" s="24">
        <v>0</v>
      </c>
      <c r="H2026" s="24">
        <v>0</v>
      </c>
      <c r="I2026" s="24">
        <v>0</v>
      </c>
      <c r="J2026" s="24">
        <v>0</v>
      </c>
      <c r="K2026" s="24">
        <v>4307.1852930411696</v>
      </c>
      <c r="L2026" s="24">
        <v>-4048.0794132128358</v>
      </c>
      <c r="M2026" s="24">
        <v>259.10587982833385</v>
      </c>
      <c r="N2026" s="24">
        <v>-259.10587982833385</v>
      </c>
      <c r="O2026" s="24">
        <v>-4307.1852930411696</v>
      </c>
      <c r="P2026" s="24">
        <v>0</v>
      </c>
      <c r="Q2026" s="24">
        <v>0.41218757085880497</v>
      </c>
      <c r="R2026" s="24">
        <v>-0.41149581327044871</v>
      </c>
      <c r="S2026" s="24">
        <v>6.9175758835626766E-4</v>
      </c>
      <c r="T2026" s="24">
        <v>0</v>
      </c>
      <c r="U2026" s="24">
        <v>0</v>
      </c>
      <c r="V2026" s="24">
        <v>0</v>
      </c>
      <c r="W2026" s="24">
        <v>0</v>
      </c>
      <c r="X2026" s="24">
        <v>0</v>
      </c>
      <c r="Y2026" s="24">
        <v>0</v>
      </c>
      <c r="Z2026" s="24">
        <v>0</v>
      </c>
      <c r="AA2026" s="24">
        <v>3876.4667637370526</v>
      </c>
      <c r="AB2026" s="24">
        <v>-3643.2714718915522</v>
      </c>
      <c r="AC2026" s="24">
        <v>233.19529184550046</v>
      </c>
      <c r="AD2026" s="24">
        <v>-233.19529184550038</v>
      </c>
      <c r="AE2026" s="24">
        <v>-3876.4667637370512</v>
      </c>
      <c r="AF2026" s="24">
        <v>0</v>
      </c>
      <c r="AG2026" s="24">
        <v>0.41218757085880497</v>
      </c>
      <c r="AH2026" s="24">
        <v>-0.41149581327044871</v>
      </c>
      <c r="AI2026" s="24">
        <v>6.9175758835626766E-4</v>
      </c>
      <c r="AJ2026" s="24">
        <v>0</v>
      </c>
      <c r="AK2026" s="24">
        <v>0</v>
      </c>
      <c r="AL2026" s="24">
        <v>0</v>
      </c>
      <c r="AM2026" s="24">
        <v>0</v>
      </c>
      <c r="AN2026" s="24">
        <v>0</v>
      </c>
      <c r="AO2026" s="24">
        <v>0</v>
      </c>
      <c r="AP2026" s="24">
        <v>0</v>
      </c>
      <c r="AQ2026" s="24">
        <v>430.71852930411706</v>
      </c>
      <c r="AR2026" s="24">
        <v>-404.80794132128358</v>
      </c>
      <c r="AS2026" s="24">
        <v>25.910587982833391</v>
      </c>
      <c r="AT2026" s="24">
        <v>-25.910587982833476</v>
      </c>
      <c r="AU2026" s="24">
        <v>-430.71852930411842</v>
      </c>
      <c r="AV2026" s="24">
        <v>0</v>
      </c>
      <c r="AW2026" s="24">
        <v>0</v>
      </c>
      <c r="AX2026" s="24">
        <v>0</v>
      </c>
      <c r="AY2026" s="24">
        <v>0</v>
      </c>
      <c r="AZ2026" s="24">
        <v>0</v>
      </c>
      <c r="BA2026" s="24">
        <v>-6.9175758835626766E-4</v>
      </c>
      <c r="BB2026" s="24">
        <v>-0.41218757085880497</v>
      </c>
      <c r="BC2026" s="24">
        <v>-6.9175758835626766E-4</v>
      </c>
      <c r="BD2026" s="24">
        <v>-0.41218757085880497</v>
      </c>
      <c r="BE2026" s="24">
        <v>0</v>
      </c>
      <c r="BF2026" s="24">
        <v>0</v>
      </c>
      <c r="BG2026" s="24">
        <v>0</v>
      </c>
      <c r="BH2026" s="24">
        <v>0</v>
      </c>
      <c r="BI2026" s="24">
        <v>0</v>
      </c>
      <c r="BJ2026" s="24">
        <v>0</v>
      </c>
      <c r="BK2026" s="24">
        <v>0</v>
      </c>
      <c r="BL2026" s="24">
        <v>0</v>
      </c>
    </row>
    <row r="2027" spans="1:64" x14ac:dyDescent="0.25">
      <c r="A2027" t="s">
        <v>5128</v>
      </c>
      <c r="B2027">
        <v>98</v>
      </c>
      <c r="C2027">
        <v>1</v>
      </c>
      <c r="D2027">
        <v>9</v>
      </c>
      <c r="E2027" s="24">
        <v>0</v>
      </c>
      <c r="F2027" s="24">
        <v>0</v>
      </c>
      <c r="G2027" s="24">
        <v>0</v>
      </c>
      <c r="H2027" s="24">
        <v>0</v>
      </c>
      <c r="I2027" s="24">
        <v>0</v>
      </c>
      <c r="J2027" s="24">
        <v>0</v>
      </c>
      <c r="K2027" s="24">
        <v>3724.7527975663543</v>
      </c>
      <c r="L2027" s="24">
        <v>-3514.4184178933501</v>
      </c>
      <c r="M2027" s="24">
        <v>210.33437967300415</v>
      </c>
      <c r="N2027" s="24">
        <v>-210.33437967300415</v>
      </c>
      <c r="O2027" s="24">
        <v>-3724.7527975663543</v>
      </c>
      <c r="P2027" s="24">
        <v>0</v>
      </c>
      <c r="Q2027" s="24">
        <v>0.34338042524177581</v>
      </c>
      <c r="R2027" s="24">
        <v>-0.34288034399651224</v>
      </c>
      <c r="S2027" s="24">
        <v>5.0008124526357278E-4</v>
      </c>
      <c r="T2027" s="24">
        <v>0</v>
      </c>
      <c r="U2027" s="24">
        <v>0</v>
      </c>
      <c r="V2027" s="24">
        <v>0</v>
      </c>
      <c r="W2027" s="24">
        <v>0</v>
      </c>
      <c r="X2027" s="24">
        <v>0</v>
      </c>
      <c r="Y2027" s="24">
        <v>0</v>
      </c>
      <c r="Z2027" s="24">
        <v>0</v>
      </c>
      <c r="AA2027" s="24">
        <v>3352.277517809719</v>
      </c>
      <c r="AB2027" s="24">
        <v>-3162.9765761040144</v>
      </c>
      <c r="AC2027" s="24">
        <v>189.30094170570374</v>
      </c>
      <c r="AD2027" s="24">
        <v>-189.30094170570374</v>
      </c>
      <c r="AE2027" s="24">
        <v>-3352.2775178097181</v>
      </c>
      <c r="AF2027" s="24">
        <v>0</v>
      </c>
      <c r="AG2027" s="24">
        <v>0.34338042524177581</v>
      </c>
      <c r="AH2027" s="24">
        <v>-0.34288034399651224</v>
      </c>
      <c r="AI2027" s="24">
        <v>5.0008124526357278E-4</v>
      </c>
      <c r="AJ2027" s="24">
        <v>0</v>
      </c>
      <c r="AK2027" s="24">
        <v>0</v>
      </c>
      <c r="AL2027" s="24">
        <v>0</v>
      </c>
      <c r="AM2027" s="24">
        <v>0</v>
      </c>
      <c r="AN2027" s="24">
        <v>0</v>
      </c>
      <c r="AO2027" s="24">
        <v>0</v>
      </c>
      <c r="AP2027" s="24">
        <v>0</v>
      </c>
      <c r="AQ2027" s="24">
        <v>372.47527975663525</v>
      </c>
      <c r="AR2027" s="24">
        <v>-351.44184178933574</v>
      </c>
      <c r="AS2027" s="24">
        <v>21.033437967300415</v>
      </c>
      <c r="AT2027" s="24">
        <v>-21.033437967300415</v>
      </c>
      <c r="AU2027" s="24">
        <v>-372.47527975663616</v>
      </c>
      <c r="AV2027" s="24">
        <v>0</v>
      </c>
      <c r="AW2027" s="24">
        <v>0</v>
      </c>
      <c r="AX2027" s="24">
        <v>0</v>
      </c>
      <c r="AY2027" s="24">
        <v>0</v>
      </c>
      <c r="AZ2027" s="24">
        <v>0</v>
      </c>
      <c r="BA2027" s="24">
        <v>-5.0008124526357278E-4</v>
      </c>
      <c r="BB2027" s="24">
        <v>-0.34338042524177581</v>
      </c>
      <c r="BC2027" s="24">
        <v>-5.0008124526357278E-4</v>
      </c>
      <c r="BD2027" s="24">
        <v>-0.34338042524177581</v>
      </c>
      <c r="BE2027" s="24">
        <v>0</v>
      </c>
      <c r="BF2027" s="24">
        <v>0</v>
      </c>
      <c r="BG2027" s="24">
        <v>0</v>
      </c>
      <c r="BH2027" s="24">
        <v>0</v>
      </c>
      <c r="BI2027" s="24">
        <v>0</v>
      </c>
      <c r="BJ2027" s="24">
        <v>0</v>
      </c>
      <c r="BK2027" s="24">
        <v>0</v>
      </c>
      <c r="BL2027" s="24">
        <v>0</v>
      </c>
    </row>
    <row r="2028" spans="1:64" x14ac:dyDescent="0.25">
      <c r="A2028" t="s">
        <v>5128</v>
      </c>
      <c r="B2028">
        <v>99</v>
      </c>
      <c r="C2028">
        <v>1</v>
      </c>
      <c r="D2028">
        <v>9</v>
      </c>
      <c r="E2028" s="24">
        <v>0</v>
      </c>
      <c r="F2028" s="24">
        <v>0</v>
      </c>
      <c r="G2028" s="24">
        <v>0</v>
      </c>
      <c r="H2028" s="24">
        <v>0</v>
      </c>
      <c r="I2028" s="24">
        <v>0</v>
      </c>
      <c r="J2028" s="24">
        <v>0</v>
      </c>
      <c r="K2028" s="24">
        <v>3223.644100882113</v>
      </c>
      <c r="L2028" s="24">
        <v>-3052.7083659619093</v>
      </c>
      <c r="M2028" s="24">
        <v>170.93573492020369</v>
      </c>
      <c r="N2028" s="24">
        <v>-170.93573492020369</v>
      </c>
      <c r="O2028" s="24">
        <v>-3223.644100882113</v>
      </c>
      <c r="P2028" s="24">
        <v>0</v>
      </c>
      <c r="Q2028" s="24">
        <v>0.28634310859342804</v>
      </c>
      <c r="R2028" s="24">
        <v>-0.28598096373025328</v>
      </c>
      <c r="S2028" s="24">
        <v>3.6214486317476258E-4</v>
      </c>
      <c r="T2028" s="24">
        <v>0</v>
      </c>
      <c r="U2028" s="24">
        <v>0</v>
      </c>
      <c r="V2028" s="24">
        <v>0</v>
      </c>
      <c r="W2028" s="24">
        <v>0</v>
      </c>
      <c r="X2028" s="24">
        <v>0</v>
      </c>
      <c r="Y2028" s="24">
        <v>0</v>
      </c>
      <c r="Z2028" s="24">
        <v>0</v>
      </c>
      <c r="AA2028" s="24">
        <v>2901.2796907939019</v>
      </c>
      <c r="AB2028" s="24">
        <v>-2747.4375293657176</v>
      </c>
      <c r="AC2028" s="24">
        <v>153.84216142818332</v>
      </c>
      <c r="AD2028" s="24">
        <v>-153.84216142818332</v>
      </c>
      <c r="AE2028" s="24">
        <v>-2901.2796907939046</v>
      </c>
      <c r="AF2028" s="24">
        <v>0</v>
      </c>
      <c r="AG2028" s="24">
        <v>0.28634310859342804</v>
      </c>
      <c r="AH2028" s="24">
        <v>-0.28598096373025328</v>
      </c>
      <c r="AI2028" s="24">
        <v>3.6214486317476258E-4</v>
      </c>
      <c r="AJ2028" s="24">
        <v>0</v>
      </c>
      <c r="AK2028" s="24">
        <v>0</v>
      </c>
      <c r="AL2028" s="24">
        <v>0</v>
      </c>
      <c r="AM2028" s="24">
        <v>0</v>
      </c>
      <c r="AN2028" s="24">
        <v>0</v>
      </c>
      <c r="AO2028" s="24">
        <v>0</v>
      </c>
      <c r="AP2028" s="24">
        <v>0</v>
      </c>
      <c r="AQ2028" s="24">
        <v>322.36441008821112</v>
      </c>
      <c r="AR2028" s="24">
        <v>-305.27083659619166</v>
      </c>
      <c r="AS2028" s="24">
        <v>17.093573492020369</v>
      </c>
      <c r="AT2028" s="24">
        <v>-17.093573492020369</v>
      </c>
      <c r="AU2028" s="24">
        <v>-322.36441008820839</v>
      </c>
      <c r="AV2028" s="24">
        <v>0</v>
      </c>
      <c r="AW2028" s="24">
        <v>0</v>
      </c>
      <c r="AX2028" s="24">
        <v>0</v>
      </c>
      <c r="AY2028" s="24">
        <v>0</v>
      </c>
      <c r="AZ2028" s="24">
        <v>0</v>
      </c>
      <c r="BA2028" s="24">
        <v>-3.6214486317476258E-4</v>
      </c>
      <c r="BB2028" s="24">
        <v>-0.28634310859342804</v>
      </c>
      <c r="BC2028" s="24">
        <v>-3.6214486317476258E-4</v>
      </c>
      <c r="BD2028" s="24">
        <v>-0.28634310859342804</v>
      </c>
      <c r="BE2028" s="24">
        <v>0</v>
      </c>
      <c r="BF2028" s="24">
        <v>0</v>
      </c>
      <c r="BG2028" s="24">
        <v>0</v>
      </c>
      <c r="BH2028" s="24">
        <v>0</v>
      </c>
      <c r="BI2028" s="24">
        <v>0</v>
      </c>
      <c r="BJ2028" s="24">
        <v>0</v>
      </c>
      <c r="BK2028" s="24">
        <v>0</v>
      </c>
      <c r="BL2028" s="24">
        <v>0</v>
      </c>
    </row>
    <row r="2029" spans="1:64" x14ac:dyDescent="0.25">
      <c r="A2029" t="s">
        <v>5128</v>
      </c>
      <c r="B2029">
        <v>100</v>
      </c>
      <c r="C2029">
        <v>2</v>
      </c>
      <c r="D2029">
        <v>9</v>
      </c>
      <c r="E2029" s="24">
        <v>0</v>
      </c>
      <c r="F2029" s="24">
        <v>0</v>
      </c>
      <c r="G2029" s="24">
        <v>0</v>
      </c>
      <c r="H2029" s="24">
        <v>0</v>
      </c>
      <c r="I2029" s="24">
        <v>0</v>
      </c>
      <c r="J2029" s="24">
        <v>0</v>
      </c>
      <c r="K2029" s="24">
        <v>2792.1035565957427</v>
      </c>
      <c r="L2029" s="24">
        <v>-2653.0347605273128</v>
      </c>
      <c r="M2029" s="24">
        <v>139.06879606842995</v>
      </c>
      <c r="N2029" s="24">
        <v>-139.06879606842995</v>
      </c>
      <c r="O2029" s="24">
        <v>-2792.1035565957427</v>
      </c>
      <c r="P2029" s="24">
        <v>0</v>
      </c>
      <c r="Q2029" s="24">
        <v>0.23900938192673493</v>
      </c>
      <c r="R2029" s="24">
        <v>-0.23874668460484827</v>
      </c>
      <c r="S2029" s="24">
        <v>2.6269732188666239E-4</v>
      </c>
      <c r="T2029" s="24">
        <v>0</v>
      </c>
      <c r="U2029" s="24">
        <v>0</v>
      </c>
      <c r="V2029" s="24">
        <v>0</v>
      </c>
      <c r="W2029" s="24">
        <v>0</v>
      </c>
      <c r="X2029" s="24">
        <v>0</v>
      </c>
      <c r="Y2029" s="24">
        <v>0</v>
      </c>
      <c r="Z2029" s="24">
        <v>0</v>
      </c>
      <c r="AA2029" s="24">
        <v>2512.8932009361683</v>
      </c>
      <c r="AB2029" s="24">
        <v>-2387.7312844745829</v>
      </c>
      <c r="AC2029" s="24">
        <v>125.16191646158696</v>
      </c>
      <c r="AD2029" s="24">
        <v>-125.161916461587</v>
      </c>
      <c r="AE2029" s="24">
        <v>-2512.893200936167</v>
      </c>
      <c r="AF2029" s="24">
        <v>0</v>
      </c>
      <c r="AG2029" s="24">
        <v>0.23900938192673493</v>
      </c>
      <c r="AH2029" s="24">
        <v>-0.23874668460484827</v>
      </c>
      <c r="AI2029" s="24">
        <v>2.6269732188666239E-4</v>
      </c>
      <c r="AJ2029" s="24">
        <v>0</v>
      </c>
      <c r="AK2029" s="24">
        <v>0</v>
      </c>
      <c r="AL2029" s="24">
        <v>0</v>
      </c>
      <c r="AM2029" s="24">
        <v>0</v>
      </c>
      <c r="AN2029" s="24">
        <v>0</v>
      </c>
      <c r="AO2029" s="24">
        <v>0</v>
      </c>
      <c r="AP2029" s="24">
        <v>0</v>
      </c>
      <c r="AQ2029" s="24">
        <v>279.21035565957436</v>
      </c>
      <c r="AR2029" s="24">
        <v>-265.30347605272982</v>
      </c>
      <c r="AS2029" s="24">
        <v>13.906879606842992</v>
      </c>
      <c r="AT2029" s="24">
        <v>-13.906879606842949</v>
      </c>
      <c r="AU2029" s="24">
        <v>-279.21035565957573</v>
      </c>
      <c r="AV2029" s="24">
        <v>0</v>
      </c>
      <c r="AW2029" s="24">
        <v>0</v>
      </c>
      <c r="AX2029" s="24">
        <v>0</v>
      </c>
      <c r="AY2029" s="24">
        <v>0</v>
      </c>
      <c r="AZ2029" s="24">
        <v>0</v>
      </c>
      <c r="BA2029" s="24">
        <v>-2.6269732188666239E-4</v>
      </c>
      <c r="BB2029" s="24">
        <v>-0.23900938192673493</v>
      </c>
      <c r="BC2029" s="24">
        <v>-2.6269732188666239E-4</v>
      </c>
      <c r="BD2029" s="24">
        <v>-0.23900938192673493</v>
      </c>
      <c r="BE2029" s="24">
        <v>0</v>
      </c>
      <c r="BF2029" s="24">
        <v>0</v>
      </c>
      <c r="BG2029" s="24">
        <v>0</v>
      </c>
      <c r="BH2029" s="24">
        <v>0</v>
      </c>
      <c r="BI2029" s="24">
        <v>0</v>
      </c>
      <c r="BJ2029" s="24">
        <v>0</v>
      </c>
      <c r="BK2029" s="24">
        <v>0</v>
      </c>
      <c r="BL2029" s="24">
        <v>0</v>
      </c>
    </row>
    <row r="2030" spans="1:64" x14ac:dyDescent="0.25">
      <c r="A2030" t="s">
        <v>5128</v>
      </c>
      <c r="B2030">
        <v>101</v>
      </c>
      <c r="C2030">
        <v>2</v>
      </c>
      <c r="D2030">
        <v>9</v>
      </c>
      <c r="E2030" s="24">
        <v>0</v>
      </c>
      <c r="F2030" s="24">
        <v>0</v>
      </c>
      <c r="G2030" s="24">
        <v>0</v>
      </c>
      <c r="H2030" s="24">
        <v>0</v>
      </c>
      <c r="I2030" s="24">
        <v>0</v>
      </c>
      <c r="J2030" s="24">
        <v>0</v>
      </c>
      <c r="K2030" s="24">
        <v>2420.13970118016</v>
      </c>
      <c r="L2030" s="24">
        <v>-2306.8771734237671</v>
      </c>
      <c r="M2030" s="24">
        <v>113.26252775639296</v>
      </c>
      <c r="N2030" s="24">
        <v>-113.26252775639296</v>
      </c>
      <c r="O2030" s="24">
        <v>-2420.13970118016</v>
      </c>
      <c r="P2030" s="24">
        <v>0</v>
      </c>
      <c r="Q2030" s="24">
        <v>0.19968589380732737</v>
      </c>
      <c r="R2030" s="24">
        <v>-0.1994950235603028</v>
      </c>
      <c r="S2030" s="24">
        <v>1.9087024702457711E-4</v>
      </c>
      <c r="T2030" s="24">
        <v>0</v>
      </c>
      <c r="U2030" s="24">
        <v>0</v>
      </c>
      <c r="V2030" s="24">
        <v>0</v>
      </c>
      <c r="W2030" s="24">
        <v>0</v>
      </c>
      <c r="X2030" s="24">
        <v>0</v>
      </c>
      <c r="Y2030" s="24">
        <v>0</v>
      </c>
      <c r="Z2030" s="24">
        <v>0</v>
      </c>
      <c r="AA2030" s="24">
        <v>2178.125731062144</v>
      </c>
      <c r="AB2030" s="24">
        <v>-2076.1894560813907</v>
      </c>
      <c r="AC2030" s="24">
        <v>101.93627498075367</v>
      </c>
      <c r="AD2030" s="24">
        <v>-101.93627498075364</v>
      </c>
      <c r="AE2030" s="24">
        <v>-2178.125731062144</v>
      </c>
      <c r="AF2030" s="24">
        <v>0</v>
      </c>
      <c r="AG2030" s="24">
        <v>0.19968589380732737</v>
      </c>
      <c r="AH2030" s="24">
        <v>-0.1994950235603028</v>
      </c>
      <c r="AI2030" s="24">
        <v>1.9087024702457711E-4</v>
      </c>
      <c r="AJ2030" s="24">
        <v>0</v>
      </c>
      <c r="AK2030" s="24">
        <v>0</v>
      </c>
      <c r="AL2030" s="24">
        <v>0</v>
      </c>
      <c r="AM2030" s="24">
        <v>0</v>
      </c>
      <c r="AN2030" s="24">
        <v>0</v>
      </c>
      <c r="AO2030" s="24">
        <v>0</v>
      </c>
      <c r="AP2030" s="24">
        <v>0</v>
      </c>
      <c r="AQ2030" s="24">
        <v>242.013970118016</v>
      </c>
      <c r="AR2030" s="24">
        <v>-230.68771734237635</v>
      </c>
      <c r="AS2030" s="24">
        <v>11.32625277563929</v>
      </c>
      <c r="AT2030" s="24">
        <v>-11.326252775639318</v>
      </c>
      <c r="AU2030" s="24">
        <v>-242.013970118016</v>
      </c>
      <c r="AV2030" s="24">
        <v>0</v>
      </c>
      <c r="AW2030" s="24">
        <v>0</v>
      </c>
      <c r="AX2030" s="24">
        <v>0</v>
      </c>
      <c r="AY2030" s="24">
        <v>0</v>
      </c>
      <c r="AZ2030" s="24">
        <v>0</v>
      </c>
      <c r="BA2030" s="24">
        <v>-1.9087024702457711E-4</v>
      </c>
      <c r="BB2030" s="24">
        <v>-0.19968589380732737</v>
      </c>
      <c r="BC2030" s="24">
        <v>-1.9087024702457711E-4</v>
      </c>
      <c r="BD2030" s="24">
        <v>-0.19968589380732737</v>
      </c>
      <c r="BE2030" s="24">
        <v>0</v>
      </c>
      <c r="BF2030" s="24">
        <v>0</v>
      </c>
      <c r="BG2030" s="24">
        <v>0</v>
      </c>
      <c r="BH2030" s="24">
        <v>0</v>
      </c>
      <c r="BI2030" s="24">
        <v>0</v>
      </c>
      <c r="BJ2030" s="24">
        <v>0</v>
      </c>
      <c r="BK2030" s="24">
        <v>0</v>
      </c>
      <c r="BL2030" s="24">
        <v>0</v>
      </c>
    </row>
    <row r="2031" spans="1:64" x14ac:dyDescent="0.25">
      <c r="A2031" t="s">
        <v>5128</v>
      </c>
      <c r="B2031">
        <v>102</v>
      </c>
      <c r="C2031">
        <v>2</v>
      </c>
      <c r="D2031">
        <v>9</v>
      </c>
      <c r="E2031" s="24">
        <v>0</v>
      </c>
      <c r="F2031" s="24">
        <v>0</v>
      </c>
      <c r="G2031" s="24">
        <v>0</v>
      </c>
      <c r="H2031" s="24">
        <v>0</v>
      </c>
      <c r="I2031" s="24">
        <v>0</v>
      </c>
      <c r="J2031" s="24">
        <v>0</v>
      </c>
      <c r="K2031" s="24">
        <v>2099.2495961934328</v>
      </c>
      <c r="L2031" s="24">
        <v>-2006.9098214283586</v>
      </c>
      <c r="M2031" s="24">
        <v>92.339774765074253</v>
      </c>
      <c r="N2031" s="24">
        <v>-92.339774765074253</v>
      </c>
      <c r="O2031" s="24">
        <v>-2099.2495961934328</v>
      </c>
      <c r="P2031" s="24">
        <v>0</v>
      </c>
      <c r="Q2031" s="24">
        <v>0.16698288490442792</v>
      </c>
      <c r="R2031" s="24">
        <v>-0.16684398274082923</v>
      </c>
      <c r="S2031" s="24">
        <v>1.3890216359868646E-4</v>
      </c>
      <c r="T2031" s="24">
        <v>0</v>
      </c>
      <c r="U2031" s="24">
        <v>0</v>
      </c>
      <c r="V2031" s="24">
        <v>0</v>
      </c>
      <c r="W2031" s="24">
        <v>0</v>
      </c>
      <c r="X2031" s="24">
        <v>0</v>
      </c>
      <c r="Y2031" s="24">
        <v>0</v>
      </c>
      <c r="Z2031" s="24">
        <v>0</v>
      </c>
      <c r="AA2031" s="24">
        <v>1889.3246365740895</v>
      </c>
      <c r="AB2031" s="24">
        <v>-1806.2188392855223</v>
      </c>
      <c r="AC2031" s="24">
        <v>83.105797288566833</v>
      </c>
      <c r="AD2031" s="24">
        <v>-83.105797288566862</v>
      </c>
      <c r="AE2031" s="24">
        <v>-1889.3246365740906</v>
      </c>
      <c r="AF2031" s="24">
        <v>0</v>
      </c>
      <c r="AG2031" s="24">
        <v>0.16698288490442792</v>
      </c>
      <c r="AH2031" s="24">
        <v>-0.16684398274082923</v>
      </c>
      <c r="AI2031" s="24">
        <v>1.3890216359868646E-4</v>
      </c>
      <c r="AJ2031" s="24">
        <v>0</v>
      </c>
      <c r="AK2031" s="24">
        <v>0</v>
      </c>
      <c r="AL2031" s="24">
        <v>0</v>
      </c>
      <c r="AM2031" s="24">
        <v>0</v>
      </c>
      <c r="AN2031" s="24">
        <v>0</v>
      </c>
      <c r="AO2031" s="24">
        <v>0</v>
      </c>
      <c r="AP2031" s="24">
        <v>0</v>
      </c>
      <c r="AQ2031" s="24">
        <v>209.92495961934333</v>
      </c>
      <c r="AR2031" s="24">
        <v>-200.69098214283622</v>
      </c>
      <c r="AS2031" s="24">
        <v>9.2339774765074196</v>
      </c>
      <c r="AT2031" s="24">
        <v>-9.2339774765073912</v>
      </c>
      <c r="AU2031" s="24">
        <v>-209.92495961934219</v>
      </c>
      <c r="AV2031" s="24">
        <v>0</v>
      </c>
      <c r="AW2031" s="24">
        <v>0</v>
      </c>
      <c r="AX2031" s="24">
        <v>0</v>
      </c>
      <c r="AY2031" s="24">
        <v>0</v>
      </c>
      <c r="AZ2031" s="24">
        <v>0</v>
      </c>
      <c r="BA2031" s="24">
        <v>-1.3890216359868646E-4</v>
      </c>
      <c r="BB2031" s="24">
        <v>-0.16698288490442792</v>
      </c>
      <c r="BC2031" s="24">
        <v>-1.3890216359868646E-4</v>
      </c>
      <c r="BD2031" s="24">
        <v>-0.16698288490442792</v>
      </c>
      <c r="BE2031" s="24">
        <v>0</v>
      </c>
      <c r="BF2031" s="24">
        <v>0</v>
      </c>
      <c r="BG2031" s="24">
        <v>0</v>
      </c>
      <c r="BH2031" s="24">
        <v>0</v>
      </c>
      <c r="BI2031" s="24">
        <v>0</v>
      </c>
      <c r="BJ2031" s="24">
        <v>0</v>
      </c>
      <c r="BK2031" s="24">
        <v>0</v>
      </c>
      <c r="BL2031" s="24">
        <v>0</v>
      </c>
    </row>
    <row r="2032" spans="1:64" x14ac:dyDescent="0.25">
      <c r="A2032" t="s">
        <v>5128</v>
      </c>
      <c r="B2032">
        <v>103</v>
      </c>
      <c r="C2032">
        <v>3</v>
      </c>
      <c r="D2032">
        <v>9</v>
      </c>
      <c r="E2032" s="24">
        <v>0</v>
      </c>
      <c r="F2032" s="24">
        <v>0</v>
      </c>
      <c r="G2032" s="24">
        <v>0</v>
      </c>
      <c r="H2032" s="24">
        <v>0</v>
      </c>
      <c r="I2032" s="24">
        <v>0</v>
      </c>
      <c r="J2032" s="24">
        <v>0</v>
      </c>
      <c r="K2032" s="24">
        <v>1822.1881478354335</v>
      </c>
      <c r="L2032" s="24">
        <v>-1746.8310107290745</v>
      </c>
      <c r="M2032" s="24">
        <v>75.357137106359005</v>
      </c>
      <c r="N2032" s="24">
        <v>-75.357137106359005</v>
      </c>
      <c r="O2032" s="24">
        <v>-1822.1881478354335</v>
      </c>
      <c r="P2032" s="24">
        <v>0</v>
      </c>
      <c r="Q2032" s="24">
        <v>0.1397581763449125</v>
      </c>
      <c r="R2032" s="24">
        <v>-0.13965693727368489</v>
      </c>
      <c r="S2032" s="24">
        <v>1.0123907122761011E-4</v>
      </c>
      <c r="T2032" s="24">
        <v>0</v>
      </c>
      <c r="U2032" s="24">
        <v>0</v>
      </c>
      <c r="V2032" s="24">
        <v>0</v>
      </c>
      <c r="W2032" s="24">
        <v>0</v>
      </c>
      <c r="X2032" s="24">
        <v>0</v>
      </c>
      <c r="Y2032" s="24">
        <v>0</v>
      </c>
      <c r="Z2032" s="24">
        <v>0</v>
      </c>
      <c r="AA2032" s="24">
        <v>1639.9693330518901</v>
      </c>
      <c r="AB2032" s="24">
        <v>-1572.147909656167</v>
      </c>
      <c r="AC2032" s="24">
        <v>67.821423395723102</v>
      </c>
      <c r="AD2032" s="24">
        <v>-67.821423395723059</v>
      </c>
      <c r="AE2032" s="24">
        <v>-1639.9693330518894</v>
      </c>
      <c r="AF2032" s="24">
        <v>0</v>
      </c>
      <c r="AG2032" s="24">
        <v>0.1397581763449125</v>
      </c>
      <c r="AH2032" s="24">
        <v>-0.13965693727368489</v>
      </c>
      <c r="AI2032" s="24">
        <v>1.0123907122761011E-4</v>
      </c>
      <c r="AJ2032" s="24">
        <v>0</v>
      </c>
      <c r="AK2032" s="24">
        <v>0</v>
      </c>
      <c r="AL2032" s="24">
        <v>0</v>
      </c>
      <c r="AM2032" s="24">
        <v>0</v>
      </c>
      <c r="AN2032" s="24">
        <v>0</v>
      </c>
      <c r="AO2032" s="24">
        <v>0</v>
      </c>
      <c r="AP2032" s="24">
        <v>0</v>
      </c>
      <c r="AQ2032" s="24">
        <v>182.21881478354339</v>
      </c>
      <c r="AR2032" s="24">
        <v>-174.68310107290745</v>
      </c>
      <c r="AS2032" s="24">
        <v>7.5357137106359033</v>
      </c>
      <c r="AT2032" s="24">
        <v>-7.535713710635946</v>
      </c>
      <c r="AU2032" s="24">
        <v>-182.21881478354408</v>
      </c>
      <c r="AV2032" s="24">
        <v>0</v>
      </c>
      <c r="AW2032" s="24">
        <v>0</v>
      </c>
      <c r="AX2032" s="24">
        <v>0</v>
      </c>
      <c r="AY2032" s="24">
        <v>0</v>
      </c>
      <c r="AZ2032" s="24">
        <v>0</v>
      </c>
      <c r="BA2032" s="24">
        <v>-1.0123907122761011E-4</v>
      </c>
      <c r="BB2032" s="24">
        <v>-0.1397581763449125</v>
      </c>
      <c r="BC2032" s="24">
        <v>-1.0123907122761011E-4</v>
      </c>
      <c r="BD2032" s="24">
        <v>-0.1397581763449125</v>
      </c>
      <c r="BE2032" s="24">
        <v>0</v>
      </c>
      <c r="BF2032" s="24">
        <v>0</v>
      </c>
      <c r="BG2032" s="24">
        <v>0</v>
      </c>
      <c r="BH2032" s="24">
        <v>0</v>
      </c>
      <c r="BI2032" s="24">
        <v>0</v>
      </c>
      <c r="BJ2032" s="24">
        <v>0</v>
      </c>
      <c r="BK2032" s="24">
        <v>0</v>
      </c>
      <c r="BL2032" s="24">
        <v>0</v>
      </c>
    </row>
    <row r="2033" spans="1:64" x14ac:dyDescent="0.25">
      <c r="A2033" t="s">
        <v>5128</v>
      </c>
      <c r="B2033">
        <v>104</v>
      </c>
      <c r="C2033">
        <v>3</v>
      </c>
      <c r="D2033">
        <v>9</v>
      </c>
      <c r="E2033" s="24">
        <v>0</v>
      </c>
      <c r="F2033" s="24">
        <v>0</v>
      </c>
      <c r="G2033" s="24">
        <v>0</v>
      </c>
      <c r="H2033" s="24">
        <v>0</v>
      </c>
      <c r="I2033" s="24">
        <v>0</v>
      </c>
      <c r="J2033" s="24">
        <v>0</v>
      </c>
      <c r="K2033" s="24">
        <v>1582.7747202143073</v>
      </c>
      <c r="L2033" s="24">
        <v>-1521.2172620221972</v>
      </c>
      <c r="M2033" s="24">
        <v>61.557458192110062</v>
      </c>
      <c r="N2033" s="24">
        <v>-61.557458192110062</v>
      </c>
      <c r="O2033" s="24">
        <v>-1582.7747202143073</v>
      </c>
      <c r="P2033" s="24">
        <v>0</v>
      </c>
      <c r="Q2033" s="24">
        <v>0.11707181028759805</v>
      </c>
      <c r="R2033" s="24">
        <v>-0.11699791162391193</v>
      </c>
      <c r="S2033" s="24">
        <v>7.3898663686122745E-5</v>
      </c>
      <c r="T2033" s="24">
        <v>0</v>
      </c>
      <c r="U2033" s="24">
        <v>0</v>
      </c>
      <c r="V2033" s="24">
        <v>0</v>
      </c>
      <c r="W2033" s="24">
        <v>0</v>
      </c>
      <c r="X2033" s="24">
        <v>0</v>
      </c>
      <c r="Y2033" s="24">
        <v>0</v>
      </c>
      <c r="Z2033" s="24">
        <v>0</v>
      </c>
      <c r="AA2033" s="24">
        <v>1424.4972481928767</v>
      </c>
      <c r="AB2033" s="24">
        <v>-1369.0955358199772</v>
      </c>
      <c r="AC2033" s="24">
        <v>55.401712372899055</v>
      </c>
      <c r="AD2033" s="24">
        <v>-55.401712372899084</v>
      </c>
      <c r="AE2033" s="24">
        <v>-1424.4972481928762</v>
      </c>
      <c r="AF2033" s="24">
        <v>0</v>
      </c>
      <c r="AG2033" s="24">
        <v>0.11707181028759805</v>
      </c>
      <c r="AH2033" s="24">
        <v>-0.11699791162391193</v>
      </c>
      <c r="AI2033" s="24">
        <v>7.3898663686122745E-5</v>
      </c>
      <c r="AJ2033" s="24">
        <v>0</v>
      </c>
      <c r="AK2033" s="24">
        <v>0</v>
      </c>
      <c r="AL2033" s="24">
        <v>0</v>
      </c>
      <c r="AM2033" s="24">
        <v>0</v>
      </c>
      <c r="AN2033" s="24">
        <v>0</v>
      </c>
      <c r="AO2033" s="24">
        <v>0</v>
      </c>
      <c r="AP2033" s="24">
        <v>0</v>
      </c>
      <c r="AQ2033" s="24">
        <v>158.27747202143064</v>
      </c>
      <c r="AR2033" s="24">
        <v>-152.12172620222009</v>
      </c>
      <c r="AS2033" s="24">
        <v>6.1557458192110062</v>
      </c>
      <c r="AT2033" s="24">
        <v>-6.1557458192109777</v>
      </c>
      <c r="AU2033" s="24">
        <v>-158.27747202143109</v>
      </c>
      <c r="AV2033" s="24">
        <v>0</v>
      </c>
      <c r="AW2033" s="24">
        <v>0</v>
      </c>
      <c r="AX2033" s="24">
        <v>0</v>
      </c>
      <c r="AY2033" s="24">
        <v>0</v>
      </c>
      <c r="AZ2033" s="24">
        <v>0</v>
      </c>
      <c r="BA2033" s="24">
        <v>-7.3898663686122745E-5</v>
      </c>
      <c r="BB2033" s="24">
        <v>-0.11707181028759805</v>
      </c>
      <c r="BC2033" s="24">
        <v>-7.3898663686122745E-5</v>
      </c>
      <c r="BD2033" s="24">
        <v>-0.11707181028759805</v>
      </c>
      <c r="BE2033" s="24">
        <v>0</v>
      </c>
      <c r="BF2033" s="24">
        <v>0</v>
      </c>
      <c r="BG2033" s="24">
        <v>0</v>
      </c>
      <c r="BH2033" s="24">
        <v>0</v>
      </c>
      <c r="BI2033" s="24">
        <v>0</v>
      </c>
      <c r="BJ2033" s="24">
        <v>0</v>
      </c>
      <c r="BK2033" s="24">
        <v>0</v>
      </c>
      <c r="BL2033" s="24">
        <v>0</v>
      </c>
    </row>
    <row r="2034" spans="1:64" x14ac:dyDescent="0.25">
      <c r="A2034" t="s">
        <v>5128</v>
      </c>
      <c r="B2034">
        <v>105</v>
      </c>
      <c r="C2034">
        <v>3</v>
      </c>
      <c r="D2034">
        <v>9</v>
      </c>
      <c r="E2034" s="24">
        <v>0</v>
      </c>
      <c r="F2034" s="24">
        <v>0</v>
      </c>
      <c r="G2034" s="24">
        <v>0</v>
      </c>
      <c r="H2034" s="24">
        <v>0</v>
      </c>
      <c r="I2034" s="24">
        <v>0</v>
      </c>
      <c r="J2034" s="24">
        <v>0</v>
      </c>
      <c r="K2034" s="24">
        <v>1375.7307339012623</v>
      </c>
      <c r="L2034" s="24">
        <v>-1325.3985252380371</v>
      </c>
      <c r="M2034" s="24">
        <v>50.332208663225174</v>
      </c>
      <c r="N2034" s="24">
        <v>-50.332208663225174</v>
      </c>
      <c r="O2034" s="24">
        <v>-1375.7307339012623</v>
      </c>
      <c r="P2034" s="24">
        <v>0</v>
      </c>
      <c r="Q2034" s="24">
        <v>9.81492512873956E-2</v>
      </c>
      <c r="R2034" s="24">
        <v>-9.8095231056504417E-2</v>
      </c>
      <c r="S2034" s="24">
        <v>5.4020230891183019E-5</v>
      </c>
      <c r="T2034" s="24">
        <v>0</v>
      </c>
      <c r="U2034" s="24">
        <v>0</v>
      </c>
      <c r="V2034" s="24">
        <v>0</v>
      </c>
      <c r="W2034" s="24">
        <v>0</v>
      </c>
      <c r="X2034" s="24">
        <v>0</v>
      </c>
      <c r="Y2034" s="24">
        <v>0</v>
      </c>
      <c r="Z2034" s="24">
        <v>0</v>
      </c>
      <c r="AA2034" s="24">
        <v>1238.1576605111361</v>
      </c>
      <c r="AB2034" s="24">
        <v>-1192.8586727142338</v>
      </c>
      <c r="AC2034" s="24">
        <v>45.298987796902658</v>
      </c>
      <c r="AD2034" s="24">
        <v>-45.298987796902651</v>
      </c>
      <c r="AE2034" s="24">
        <v>-1238.1576605111368</v>
      </c>
      <c r="AF2034" s="24">
        <v>0</v>
      </c>
      <c r="AG2034" s="24">
        <v>9.81492512873956E-2</v>
      </c>
      <c r="AH2034" s="24">
        <v>-9.8095231056504417E-2</v>
      </c>
      <c r="AI2034" s="24">
        <v>5.4020230891183019E-5</v>
      </c>
      <c r="AJ2034" s="24">
        <v>0</v>
      </c>
      <c r="AK2034" s="24">
        <v>0</v>
      </c>
      <c r="AL2034" s="24">
        <v>0</v>
      </c>
      <c r="AM2034" s="24">
        <v>0</v>
      </c>
      <c r="AN2034" s="24">
        <v>0</v>
      </c>
      <c r="AO2034" s="24">
        <v>0</v>
      </c>
      <c r="AP2034" s="24">
        <v>0</v>
      </c>
      <c r="AQ2034" s="24">
        <v>137.57307339012618</v>
      </c>
      <c r="AR2034" s="24">
        <v>-132.53985252380335</v>
      </c>
      <c r="AS2034" s="24">
        <v>5.033220866322516</v>
      </c>
      <c r="AT2034" s="24">
        <v>-5.0332208663225231</v>
      </c>
      <c r="AU2034" s="24">
        <v>-137.5730733901255</v>
      </c>
      <c r="AV2034" s="24">
        <v>0</v>
      </c>
      <c r="AW2034" s="24">
        <v>0</v>
      </c>
      <c r="AX2034" s="24">
        <v>0</v>
      </c>
      <c r="AY2034" s="24">
        <v>0</v>
      </c>
      <c r="AZ2034" s="24">
        <v>0</v>
      </c>
      <c r="BA2034" s="24">
        <v>-5.4020230891183019E-5</v>
      </c>
      <c r="BB2034" s="24">
        <v>-9.81492512873956E-2</v>
      </c>
      <c r="BC2034" s="24">
        <v>-5.4020230891183019E-5</v>
      </c>
      <c r="BD2034" s="24">
        <v>-9.81492512873956E-2</v>
      </c>
      <c r="BE2034" s="24">
        <v>0</v>
      </c>
      <c r="BF2034" s="24">
        <v>0</v>
      </c>
      <c r="BG2034" s="24">
        <v>0</v>
      </c>
      <c r="BH2034" s="24">
        <v>0</v>
      </c>
      <c r="BI2034" s="24">
        <v>0</v>
      </c>
      <c r="BJ2034" s="24">
        <v>0</v>
      </c>
      <c r="BK2034" s="24">
        <v>0</v>
      </c>
      <c r="BL2034" s="24">
        <v>0</v>
      </c>
    </row>
    <row r="2035" spans="1:64" x14ac:dyDescent="0.25">
      <c r="A2035" t="s">
        <v>5128</v>
      </c>
      <c r="B2035">
        <v>106</v>
      </c>
      <c r="C2035">
        <v>4</v>
      </c>
      <c r="D2035">
        <v>9</v>
      </c>
      <c r="E2035" s="24">
        <v>0</v>
      </c>
      <c r="F2035" s="24">
        <v>0</v>
      </c>
      <c r="G2035" s="24">
        <v>0</v>
      </c>
      <c r="H2035" s="24">
        <v>0</v>
      </c>
      <c r="I2035" s="24">
        <v>0</v>
      </c>
      <c r="J2035" s="24">
        <v>0</v>
      </c>
      <c r="K2035" s="24">
        <v>1196.5430627316236</v>
      </c>
      <c r="L2035" s="24">
        <v>-1155.3514103516936</v>
      </c>
      <c r="M2035" s="24">
        <v>41.191652379930019</v>
      </c>
      <c r="N2035" s="24">
        <v>-41.191652379930019</v>
      </c>
      <c r="O2035" s="24">
        <v>-1196.5430627316236</v>
      </c>
      <c r="P2035" s="24">
        <v>0</v>
      </c>
      <c r="Q2035" s="24">
        <v>8.2351480705256108E-2</v>
      </c>
      <c r="R2035" s="24">
        <v>-8.231193578831153E-2</v>
      </c>
      <c r="S2035" s="24">
        <v>3.954491694457829E-5</v>
      </c>
      <c r="T2035" s="24">
        <v>0</v>
      </c>
      <c r="U2035" s="24">
        <v>0</v>
      </c>
      <c r="V2035" s="24">
        <v>0</v>
      </c>
      <c r="W2035" s="24">
        <v>0</v>
      </c>
      <c r="X2035" s="24">
        <v>0</v>
      </c>
      <c r="Y2035" s="24">
        <v>0</v>
      </c>
      <c r="Z2035" s="24">
        <v>0</v>
      </c>
      <c r="AA2035" s="24">
        <v>1076.8887564584613</v>
      </c>
      <c r="AB2035" s="24">
        <v>-1039.816269316525</v>
      </c>
      <c r="AC2035" s="24">
        <v>37.072487141937017</v>
      </c>
      <c r="AD2035" s="24">
        <v>-37.072487141937017</v>
      </c>
      <c r="AE2035" s="24">
        <v>-1076.8887564584611</v>
      </c>
      <c r="AF2035" s="24">
        <v>0</v>
      </c>
      <c r="AG2035" s="24">
        <v>8.2351480705256108E-2</v>
      </c>
      <c r="AH2035" s="24">
        <v>-8.231193578831153E-2</v>
      </c>
      <c r="AI2035" s="24">
        <v>3.954491694457829E-5</v>
      </c>
      <c r="AJ2035" s="24">
        <v>0</v>
      </c>
      <c r="AK2035" s="24">
        <v>0</v>
      </c>
      <c r="AL2035" s="24">
        <v>0</v>
      </c>
      <c r="AM2035" s="24">
        <v>0</v>
      </c>
      <c r="AN2035" s="24">
        <v>0</v>
      </c>
      <c r="AO2035" s="24">
        <v>0</v>
      </c>
      <c r="AP2035" s="24">
        <v>0</v>
      </c>
      <c r="AQ2035" s="24">
        <v>119.65430627316232</v>
      </c>
      <c r="AR2035" s="24">
        <v>-115.53514103516864</v>
      </c>
      <c r="AS2035" s="24">
        <v>4.1191652379930019</v>
      </c>
      <c r="AT2035" s="24">
        <v>-4.1191652379930019</v>
      </c>
      <c r="AU2035" s="24">
        <v>-119.65430627316255</v>
      </c>
      <c r="AV2035" s="24">
        <v>0</v>
      </c>
      <c r="AW2035" s="24">
        <v>0</v>
      </c>
      <c r="AX2035" s="24">
        <v>0</v>
      </c>
      <c r="AY2035" s="24">
        <v>0</v>
      </c>
      <c r="AZ2035" s="24">
        <v>0</v>
      </c>
      <c r="BA2035" s="24">
        <v>-3.954491694457829E-5</v>
      </c>
      <c r="BB2035" s="24">
        <v>-8.2351480705256108E-2</v>
      </c>
      <c r="BC2035" s="24">
        <v>-3.954491694457829E-5</v>
      </c>
      <c r="BD2035" s="24">
        <v>-8.2351480705256108E-2</v>
      </c>
      <c r="BE2035" s="24">
        <v>0</v>
      </c>
      <c r="BF2035" s="24">
        <v>0</v>
      </c>
      <c r="BG2035" s="24">
        <v>0</v>
      </c>
      <c r="BH2035" s="24">
        <v>0</v>
      </c>
      <c r="BI2035" s="24">
        <v>0</v>
      </c>
      <c r="BJ2035" s="24">
        <v>0</v>
      </c>
      <c r="BK2035" s="24">
        <v>0</v>
      </c>
      <c r="BL2035" s="24">
        <v>0</v>
      </c>
    </row>
    <row r="2036" spans="1:64" x14ac:dyDescent="0.25">
      <c r="A2036" t="s">
        <v>5128</v>
      </c>
      <c r="B2036">
        <v>107</v>
      </c>
      <c r="C2036">
        <v>4</v>
      </c>
      <c r="D2036">
        <v>9</v>
      </c>
      <c r="E2036" s="24">
        <v>0</v>
      </c>
      <c r="F2036" s="24">
        <v>0</v>
      </c>
      <c r="G2036" s="24">
        <v>0</v>
      </c>
      <c r="H2036" s="24">
        <v>0</v>
      </c>
      <c r="I2036" s="24">
        <v>0</v>
      </c>
      <c r="J2036" s="24">
        <v>0</v>
      </c>
      <c r="K2036" s="24">
        <v>1041.3489504233003</v>
      </c>
      <c r="L2036" s="24">
        <v>-1007.6078075021505</v>
      </c>
      <c r="M2036" s="24">
        <v>33.741142921149731</v>
      </c>
      <c r="N2036" s="24">
        <v>-33.741142921149731</v>
      </c>
      <c r="O2036" s="24">
        <v>-1041.3489504233003</v>
      </c>
      <c r="P2036" s="24">
        <v>0</v>
      </c>
      <c r="Q2036" s="24">
        <v>6.9150653769611381E-2</v>
      </c>
      <c r="R2036" s="24">
        <v>-6.9121665444981772E-2</v>
      </c>
      <c r="S2036" s="24">
        <v>2.8988324629608542E-5</v>
      </c>
      <c r="T2036" s="24">
        <v>0</v>
      </c>
      <c r="U2036" s="24">
        <v>0</v>
      </c>
      <c r="V2036" s="24">
        <v>0</v>
      </c>
      <c r="W2036" s="24">
        <v>0</v>
      </c>
      <c r="X2036" s="24">
        <v>0</v>
      </c>
      <c r="Y2036" s="24">
        <v>0</v>
      </c>
      <c r="Z2036" s="24">
        <v>0</v>
      </c>
      <c r="AA2036" s="24">
        <v>937.21405538097031</v>
      </c>
      <c r="AB2036" s="24">
        <v>-906.84702675193512</v>
      </c>
      <c r="AC2036" s="24">
        <v>30.36702862903476</v>
      </c>
      <c r="AD2036" s="24">
        <v>-30.367028629034763</v>
      </c>
      <c r="AE2036" s="24">
        <v>-937.21405538097042</v>
      </c>
      <c r="AF2036" s="24">
        <v>0</v>
      </c>
      <c r="AG2036" s="24">
        <v>6.9150653769611381E-2</v>
      </c>
      <c r="AH2036" s="24">
        <v>-6.9121665444981772E-2</v>
      </c>
      <c r="AI2036" s="24">
        <v>2.8988324629608542E-5</v>
      </c>
      <c r="AJ2036" s="24">
        <v>0</v>
      </c>
      <c r="AK2036" s="24">
        <v>0</v>
      </c>
      <c r="AL2036" s="24">
        <v>0</v>
      </c>
      <c r="AM2036" s="24">
        <v>0</v>
      </c>
      <c r="AN2036" s="24">
        <v>0</v>
      </c>
      <c r="AO2036" s="24">
        <v>0</v>
      </c>
      <c r="AP2036" s="24">
        <v>0</v>
      </c>
      <c r="AQ2036" s="24">
        <v>104.13489504232996</v>
      </c>
      <c r="AR2036" s="24">
        <v>-100.76078075021542</v>
      </c>
      <c r="AS2036" s="24">
        <v>3.3741142921149709</v>
      </c>
      <c r="AT2036" s="24">
        <v>-3.3741142921149674</v>
      </c>
      <c r="AU2036" s="24">
        <v>-104.13489504232984</v>
      </c>
      <c r="AV2036" s="24">
        <v>0</v>
      </c>
      <c r="AW2036" s="24">
        <v>0</v>
      </c>
      <c r="AX2036" s="24">
        <v>0</v>
      </c>
      <c r="AY2036" s="24">
        <v>0</v>
      </c>
      <c r="AZ2036" s="24">
        <v>0</v>
      </c>
      <c r="BA2036" s="24">
        <v>-2.8988324629608542E-5</v>
      </c>
      <c r="BB2036" s="24">
        <v>-6.9150653769611381E-2</v>
      </c>
      <c r="BC2036" s="24">
        <v>-2.8988324629608542E-5</v>
      </c>
      <c r="BD2036" s="24">
        <v>-6.9150653769611381E-2</v>
      </c>
      <c r="BE2036" s="24">
        <v>0</v>
      </c>
      <c r="BF2036" s="24">
        <v>0</v>
      </c>
      <c r="BG2036" s="24">
        <v>0</v>
      </c>
      <c r="BH2036" s="24">
        <v>0</v>
      </c>
      <c r="BI2036" s="24">
        <v>0</v>
      </c>
      <c r="BJ2036" s="24">
        <v>0</v>
      </c>
      <c r="BK2036" s="24">
        <v>0</v>
      </c>
      <c r="BL2036" s="24">
        <v>0</v>
      </c>
    </row>
    <row r="2037" spans="1:64" x14ac:dyDescent="0.25">
      <c r="A2037" t="s">
        <v>5128</v>
      </c>
      <c r="B2037">
        <v>108</v>
      </c>
      <c r="C2037">
        <v>4</v>
      </c>
      <c r="D2037">
        <v>9</v>
      </c>
      <c r="E2037" s="24">
        <v>0</v>
      </c>
      <c r="F2037" s="24">
        <v>0</v>
      </c>
      <c r="G2037" s="24">
        <v>0</v>
      </c>
      <c r="H2037" s="24">
        <v>0</v>
      </c>
      <c r="I2037" s="24">
        <v>0</v>
      </c>
      <c r="J2037" s="24">
        <v>0</v>
      </c>
      <c r="K2037" s="24">
        <v>906.83891121298075</v>
      </c>
      <c r="L2037" s="24">
        <v>-879.17665170878172</v>
      </c>
      <c r="M2037" s="24">
        <v>27.662259504199028</v>
      </c>
      <c r="N2037" s="24">
        <v>-27.662259504199028</v>
      </c>
      <c r="O2037" s="24">
        <v>-906.83891121298075</v>
      </c>
      <c r="P2037" s="24">
        <v>0</v>
      </c>
      <c r="Q2037" s="24">
        <v>5.8110252226470038E-2</v>
      </c>
      <c r="R2037" s="24">
        <v>-5.8088973877602257E-2</v>
      </c>
      <c r="S2037" s="24">
        <v>2.127834886778146E-5</v>
      </c>
      <c r="T2037" s="24">
        <v>0</v>
      </c>
      <c r="U2037" s="24">
        <v>0</v>
      </c>
      <c r="V2037" s="24">
        <v>0</v>
      </c>
      <c r="W2037" s="24">
        <v>0</v>
      </c>
      <c r="X2037" s="24">
        <v>0</v>
      </c>
      <c r="Y2037" s="24">
        <v>0</v>
      </c>
      <c r="Z2037" s="24">
        <v>0</v>
      </c>
      <c r="AA2037" s="24">
        <v>816.15502009168267</v>
      </c>
      <c r="AB2037" s="24">
        <v>-791.25898653790409</v>
      </c>
      <c r="AC2037" s="24">
        <v>24.896033553779127</v>
      </c>
      <c r="AD2037" s="24">
        <v>-24.896033553779134</v>
      </c>
      <c r="AE2037" s="24">
        <v>-816.15502009168267</v>
      </c>
      <c r="AF2037" s="24">
        <v>0</v>
      </c>
      <c r="AG2037" s="24">
        <v>5.8110252226470038E-2</v>
      </c>
      <c r="AH2037" s="24">
        <v>-5.8088973877602257E-2</v>
      </c>
      <c r="AI2037" s="24">
        <v>2.127834886778146E-5</v>
      </c>
      <c r="AJ2037" s="24">
        <v>0</v>
      </c>
      <c r="AK2037" s="24">
        <v>0</v>
      </c>
      <c r="AL2037" s="24">
        <v>0</v>
      </c>
      <c r="AM2037" s="24">
        <v>0</v>
      </c>
      <c r="AN2037" s="24">
        <v>0</v>
      </c>
      <c r="AO2037" s="24">
        <v>0</v>
      </c>
      <c r="AP2037" s="24">
        <v>0</v>
      </c>
      <c r="AQ2037" s="24">
        <v>90.683891121298075</v>
      </c>
      <c r="AR2037" s="24">
        <v>-87.917665170877626</v>
      </c>
      <c r="AS2037" s="24">
        <v>2.7662259504199014</v>
      </c>
      <c r="AT2037" s="24">
        <v>-2.7662259504198943</v>
      </c>
      <c r="AU2037" s="24">
        <v>-90.683891121298075</v>
      </c>
      <c r="AV2037" s="24">
        <v>0</v>
      </c>
      <c r="AW2037" s="24">
        <v>0</v>
      </c>
      <c r="AX2037" s="24">
        <v>0</v>
      </c>
      <c r="AY2037" s="24">
        <v>0</v>
      </c>
      <c r="AZ2037" s="24">
        <v>0</v>
      </c>
      <c r="BA2037" s="24">
        <v>-2.127834886778146E-5</v>
      </c>
      <c r="BB2037" s="24">
        <v>-5.8110252226470038E-2</v>
      </c>
      <c r="BC2037" s="24">
        <v>-2.127834886778146E-5</v>
      </c>
      <c r="BD2037" s="24">
        <v>-5.8110252226470038E-2</v>
      </c>
      <c r="BE2037" s="24">
        <v>0</v>
      </c>
      <c r="BF2037" s="24">
        <v>0</v>
      </c>
      <c r="BG2037" s="24">
        <v>0</v>
      </c>
      <c r="BH2037" s="24">
        <v>0</v>
      </c>
      <c r="BI2037" s="24">
        <v>0</v>
      </c>
      <c r="BJ2037" s="24">
        <v>0</v>
      </c>
      <c r="BK2037" s="24">
        <v>0</v>
      </c>
      <c r="BL2037" s="24">
        <v>0</v>
      </c>
    </row>
    <row r="2038" spans="1:64" x14ac:dyDescent="0.25">
      <c r="A2038" t="s">
        <v>5128</v>
      </c>
      <c r="B2038">
        <v>109</v>
      </c>
      <c r="C2038">
        <v>1</v>
      </c>
      <c r="D2038">
        <v>10</v>
      </c>
      <c r="E2038" s="24">
        <v>0</v>
      </c>
      <c r="F2038" s="24">
        <v>0</v>
      </c>
      <c r="G2038" s="24">
        <v>0</v>
      </c>
      <c r="H2038" s="24">
        <v>0</v>
      </c>
      <c r="I2038" s="24">
        <v>0</v>
      </c>
      <c r="J2038" s="24">
        <v>0</v>
      </c>
      <c r="K2038" s="24">
        <v>790.17468632757664</v>
      </c>
      <c r="L2038" s="24">
        <v>-767.4769156947732</v>
      </c>
      <c r="M2038" s="24">
        <v>22.69777063280344</v>
      </c>
      <c r="N2038" s="24">
        <v>-22.69777063280344</v>
      </c>
      <c r="O2038" s="24">
        <v>-790.17468632757664</v>
      </c>
      <c r="P2038" s="24">
        <v>0</v>
      </c>
      <c r="Q2038" s="24">
        <v>4.8868878337088972E-2</v>
      </c>
      <c r="R2038" s="24">
        <v>-4.8853238906303886E-2</v>
      </c>
      <c r="S2038" s="24">
        <v>1.5639430785086006E-5</v>
      </c>
      <c r="T2038" s="24">
        <v>0</v>
      </c>
      <c r="U2038" s="24">
        <v>0</v>
      </c>
      <c r="V2038" s="24">
        <v>0</v>
      </c>
      <c r="W2038" s="24">
        <v>0</v>
      </c>
      <c r="X2038" s="24">
        <v>0</v>
      </c>
      <c r="Y2038" s="24">
        <v>0</v>
      </c>
      <c r="Z2038" s="24">
        <v>0</v>
      </c>
      <c r="AA2038" s="24">
        <v>711.157217694819</v>
      </c>
      <c r="AB2038" s="24">
        <v>-690.72922412529533</v>
      </c>
      <c r="AC2038" s="24">
        <v>20.427993569523096</v>
      </c>
      <c r="AD2038" s="24">
        <v>-20.427993569523096</v>
      </c>
      <c r="AE2038" s="24">
        <v>-711.15721769481843</v>
      </c>
      <c r="AF2038" s="24">
        <v>0</v>
      </c>
      <c r="AG2038" s="24">
        <v>4.8868878337088972E-2</v>
      </c>
      <c r="AH2038" s="24">
        <v>-4.8853238906303886E-2</v>
      </c>
      <c r="AI2038" s="24">
        <v>1.5639430785086006E-5</v>
      </c>
      <c r="AJ2038" s="24">
        <v>0</v>
      </c>
      <c r="AK2038" s="24">
        <v>0</v>
      </c>
      <c r="AL2038" s="24">
        <v>0</v>
      </c>
      <c r="AM2038" s="24">
        <v>0</v>
      </c>
      <c r="AN2038" s="24">
        <v>0</v>
      </c>
      <c r="AO2038" s="24">
        <v>0</v>
      </c>
      <c r="AP2038" s="24">
        <v>0</v>
      </c>
      <c r="AQ2038" s="24">
        <v>79.017468632757641</v>
      </c>
      <c r="AR2038" s="24">
        <v>-76.747691569477865</v>
      </c>
      <c r="AS2038" s="24">
        <v>2.269777063280344</v>
      </c>
      <c r="AT2038" s="24">
        <v>-2.269777063280344</v>
      </c>
      <c r="AU2038" s="24">
        <v>-79.017468632758209</v>
      </c>
      <c r="AV2038" s="24">
        <v>0</v>
      </c>
      <c r="AW2038" s="24">
        <v>0</v>
      </c>
      <c r="AX2038" s="24">
        <v>0</v>
      </c>
      <c r="AY2038" s="24">
        <v>0</v>
      </c>
      <c r="AZ2038" s="24">
        <v>0</v>
      </c>
      <c r="BA2038" s="24">
        <v>-1.5639430785086006E-5</v>
      </c>
      <c r="BB2038" s="24">
        <v>-4.8868878337088972E-2</v>
      </c>
      <c r="BC2038" s="24">
        <v>-1.5639430785086006E-5</v>
      </c>
      <c r="BD2038" s="24">
        <v>-4.8868878337088972E-2</v>
      </c>
      <c r="BE2038" s="24">
        <v>0</v>
      </c>
      <c r="BF2038" s="24">
        <v>0</v>
      </c>
      <c r="BG2038" s="24">
        <v>0</v>
      </c>
      <c r="BH2038" s="24">
        <v>0</v>
      </c>
      <c r="BI2038" s="24">
        <v>0</v>
      </c>
      <c r="BJ2038" s="24">
        <v>0</v>
      </c>
      <c r="BK2038" s="24">
        <v>0</v>
      </c>
      <c r="BL2038" s="24">
        <v>0</v>
      </c>
    </row>
    <row r="2039" spans="1:64" x14ac:dyDescent="0.25">
      <c r="A2039" t="s">
        <v>5128</v>
      </c>
      <c r="B2039">
        <v>110</v>
      </c>
      <c r="C2039">
        <v>1</v>
      </c>
      <c r="D2039">
        <v>10</v>
      </c>
      <c r="E2039" s="24">
        <v>0</v>
      </c>
      <c r="F2039" s="24">
        <v>0</v>
      </c>
      <c r="G2039" s="24">
        <v>0</v>
      </c>
      <c r="H2039" s="24">
        <v>0</v>
      </c>
      <c r="I2039" s="24">
        <v>0</v>
      </c>
      <c r="J2039" s="24">
        <v>0</v>
      </c>
      <c r="K2039" s="24">
        <v>688.91982562839985</v>
      </c>
      <c r="L2039" s="24">
        <v>-670.28019563108683</v>
      </c>
      <c r="M2039" s="24">
        <v>18.639629997313023</v>
      </c>
      <c r="N2039" s="24">
        <v>-18.639629997313023</v>
      </c>
      <c r="O2039" s="24">
        <v>-688.91982562839985</v>
      </c>
      <c r="P2039" s="24">
        <v>0</v>
      </c>
      <c r="Q2039" s="24">
        <v>4.1127002361463383E-2</v>
      </c>
      <c r="R2039" s="24">
        <v>-4.1115492822427768E-2</v>
      </c>
      <c r="S2039" s="24">
        <v>1.150953903561458E-5</v>
      </c>
      <c r="T2039" s="24">
        <v>0</v>
      </c>
      <c r="U2039" s="24">
        <v>0</v>
      </c>
      <c r="V2039" s="24">
        <v>0</v>
      </c>
      <c r="W2039" s="24">
        <v>0</v>
      </c>
      <c r="X2039" s="24">
        <v>0</v>
      </c>
      <c r="Y2039" s="24">
        <v>0</v>
      </c>
      <c r="Z2039" s="24">
        <v>0</v>
      </c>
      <c r="AA2039" s="24">
        <v>620.02784306555986</v>
      </c>
      <c r="AB2039" s="24">
        <v>-603.25217606797833</v>
      </c>
      <c r="AC2039" s="24">
        <v>16.77566699758172</v>
      </c>
      <c r="AD2039" s="24">
        <v>-16.775666997581709</v>
      </c>
      <c r="AE2039" s="24">
        <v>-620.02784306555986</v>
      </c>
      <c r="AF2039" s="24">
        <v>0</v>
      </c>
      <c r="AG2039" s="24">
        <v>4.1127002361463383E-2</v>
      </c>
      <c r="AH2039" s="24">
        <v>-4.1115492822427768E-2</v>
      </c>
      <c r="AI2039" s="24">
        <v>1.150953903561458E-5</v>
      </c>
      <c r="AJ2039" s="24">
        <v>0</v>
      </c>
      <c r="AK2039" s="24">
        <v>0</v>
      </c>
      <c r="AL2039" s="24">
        <v>0</v>
      </c>
      <c r="AM2039" s="24">
        <v>0</v>
      </c>
      <c r="AN2039" s="24">
        <v>0</v>
      </c>
      <c r="AO2039" s="24">
        <v>0</v>
      </c>
      <c r="AP2039" s="24">
        <v>0</v>
      </c>
      <c r="AQ2039" s="24">
        <v>68.891982562839985</v>
      </c>
      <c r="AR2039" s="24">
        <v>-67.028019563108501</v>
      </c>
      <c r="AS2039" s="24">
        <v>1.863962999731303</v>
      </c>
      <c r="AT2039" s="24">
        <v>-1.8639629997313136</v>
      </c>
      <c r="AU2039" s="24">
        <v>-68.891982562839985</v>
      </c>
      <c r="AV2039" s="24">
        <v>0</v>
      </c>
      <c r="AW2039" s="24">
        <v>0</v>
      </c>
      <c r="AX2039" s="24">
        <v>0</v>
      </c>
      <c r="AY2039" s="24">
        <v>0</v>
      </c>
      <c r="AZ2039" s="24">
        <v>0</v>
      </c>
      <c r="BA2039" s="24">
        <v>-1.150953903561458E-5</v>
      </c>
      <c r="BB2039" s="24">
        <v>-4.1127002361463383E-2</v>
      </c>
      <c r="BC2039" s="24">
        <v>-1.150953903561458E-5</v>
      </c>
      <c r="BD2039" s="24">
        <v>-4.1127002361463383E-2</v>
      </c>
      <c r="BE2039" s="24">
        <v>0</v>
      </c>
      <c r="BF2039" s="24">
        <v>0</v>
      </c>
      <c r="BG2039" s="24">
        <v>0</v>
      </c>
      <c r="BH2039" s="24">
        <v>0</v>
      </c>
      <c r="BI2039" s="24">
        <v>0</v>
      </c>
      <c r="BJ2039" s="24">
        <v>0</v>
      </c>
      <c r="BK2039" s="24">
        <v>0</v>
      </c>
      <c r="BL2039" s="24">
        <v>0</v>
      </c>
    </row>
    <row r="2040" spans="1:64" x14ac:dyDescent="0.25">
      <c r="A2040" t="s">
        <v>5128</v>
      </c>
      <c r="B2040">
        <v>111</v>
      </c>
      <c r="C2040">
        <v>1</v>
      </c>
      <c r="D2040">
        <v>10</v>
      </c>
      <c r="E2040" s="24">
        <v>0</v>
      </c>
      <c r="F2040" s="24">
        <v>0</v>
      </c>
      <c r="G2040" s="24">
        <v>0</v>
      </c>
      <c r="H2040" s="24">
        <v>0</v>
      </c>
      <c r="I2040" s="24">
        <v>0</v>
      </c>
      <c r="J2040" s="24">
        <v>0</v>
      </c>
      <c r="K2040" s="24">
        <v>600.98087401688099</v>
      </c>
      <c r="L2040" s="24">
        <v>-585.66149530559778</v>
      </c>
      <c r="M2040" s="24">
        <v>15.319378711283207</v>
      </c>
      <c r="N2040" s="24">
        <v>-15.319378711283207</v>
      </c>
      <c r="O2040" s="24">
        <v>-600.98087401688099</v>
      </c>
      <c r="P2040" s="24">
        <v>0</v>
      </c>
      <c r="Q2040" s="24">
        <v>3.4636110038263723E-2</v>
      </c>
      <c r="R2040" s="24">
        <v>-3.462762927665608E-2</v>
      </c>
      <c r="S2040" s="24">
        <v>8.4807616076432168E-6</v>
      </c>
      <c r="T2040" s="24">
        <v>0</v>
      </c>
      <c r="U2040" s="24">
        <v>0</v>
      </c>
      <c r="V2040" s="24">
        <v>0</v>
      </c>
      <c r="W2040" s="24">
        <v>0</v>
      </c>
      <c r="X2040" s="24">
        <v>0</v>
      </c>
      <c r="Y2040" s="24">
        <v>0</v>
      </c>
      <c r="Z2040" s="24">
        <v>0</v>
      </c>
      <c r="AA2040" s="24">
        <v>540.88278661519291</v>
      </c>
      <c r="AB2040" s="24">
        <v>-527.09534577503791</v>
      </c>
      <c r="AC2040" s="24">
        <v>13.787440840154886</v>
      </c>
      <c r="AD2040" s="24">
        <v>-13.787440840154886</v>
      </c>
      <c r="AE2040" s="24">
        <v>-540.88278661519325</v>
      </c>
      <c r="AF2040" s="24">
        <v>0</v>
      </c>
      <c r="AG2040" s="24">
        <v>3.4636110038263723E-2</v>
      </c>
      <c r="AH2040" s="24">
        <v>-3.462762927665608E-2</v>
      </c>
      <c r="AI2040" s="24">
        <v>8.4807616076432168E-6</v>
      </c>
      <c r="AJ2040" s="24">
        <v>0</v>
      </c>
      <c r="AK2040" s="24">
        <v>0</v>
      </c>
      <c r="AL2040" s="24">
        <v>0</v>
      </c>
      <c r="AM2040" s="24">
        <v>0</v>
      </c>
      <c r="AN2040" s="24">
        <v>0</v>
      </c>
      <c r="AO2040" s="24">
        <v>0</v>
      </c>
      <c r="AP2040" s="24">
        <v>0</v>
      </c>
      <c r="AQ2040" s="24">
        <v>60.098087401688076</v>
      </c>
      <c r="AR2040" s="24">
        <v>-58.566149530559869</v>
      </c>
      <c r="AS2040" s="24">
        <v>1.5319378711283207</v>
      </c>
      <c r="AT2040" s="24">
        <v>-1.5319378711283207</v>
      </c>
      <c r="AU2040" s="24">
        <v>-60.098087401687735</v>
      </c>
      <c r="AV2040" s="24">
        <v>0</v>
      </c>
      <c r="AW2040" s="24">
        <v>0</v>
      </c>
      <c r="AX2040" s="24">
        <v>0</v>
      </c>
      <c r="AY2040" s="24">
        <v>0</v>
      </c>
      <c r="AZ2040" s="24">
        <v>0</v>
      </c>
      <c r="BA2040" s="24">
        <v>-8.4807616076432168E-6</v>
      </c>
      <c r="BB2040" s="24">
        <v>-3.4636110038263723E-2</v>
      </c>
      <c r="BC2040" s="24">
        <v>-8.4807616076432168E-6</v>
      </c>
      <c r="BD2040" s="24">
        <v>-3.4636110038263723E-2</v>
      </c>
      <c r="BE2040" s="24">
        <v>0</v>
      </c>
      <c r="BF2040" s="24">
        <v>0</v>
      </c>
      <c r="BG2040" s="24">
        <v>0</v>
      </c>
      <c r="BH2040" s="24">
        <v>0</v>
      </c>
      <c r="BI2040" s="24">
        <v>0</v>
      </c>
      <c r="BJ2040" s="24">
        <v>0</v>
      </c>
      <c r="BK2040" s="24">
        <v>0</v>
      </c>
      <c r="BL2040" s="24">
        <v>0</v>
      </c>
    </row>
    <row r="2041" spans="1:64" x14ac:dyDescent="0.25">
      <c r="A2041" t="s">
        <v>5128</v>
      </c>
      <c r="B2041">
        <v>112</v>
      </c>
      <c r="C2041">
        <v>2</v>
      </c>
      <c r="D2041">
        <v>10</v>
      </c>
      <c r="E2041" s="24">
        <v>0</v>
      </c>
      <c r="F2041" s="24">
        <v>0</v>
      </c>
      <c r="G2041" s="24">
        <v>0</v>
      </c>
      <c r="H2041" s="24">
        <v>0</v>
      </c>
      <c r="I2041" s="24">
        <v>0</v>
      </c>
      <c r="J2041" s="24">
        <v>0</v>
      </c>
      <c r="K2041" s="24">
        <v>524.55747819691896</v>
      </c>
      <c r="L2041" s="24">
        <v>-511.95701719075441</v>
      </c>
      <c r="M2041" s="24">
        <v>12.600461006164551</v>
      </c>
      <c r="N2041" s="24">
        <v>-12.600461006164551</v>
      </c>
      <c r="O2041" s="24">
        <v>-524.55747819691896</v>
      </c>
      <c r="P2041" s="24">
        <v>0</v>
      </c>
      <c r="Q2041" s="24">
        <v>2.9189803201006725E-2</v>
      </c>
      <c r="R2041" s="24">
        <v>-2.9183546590502374E-2</v>
      </c>
      <c r="S2041" s="24">
        <v>6.2566105043515563E-6</v>
      </c>
      <c r="T2041" s="24">
        <v>0</v>
      </c>
      <c r="U2041" s="24">
        <v>0</v>
      </c>
      <c r="V2041" s="24">
        <v>0</v>
      </c>
      <c r="W2041" s="24">
        <v>0</v>
      </c>
      <c r="X2041" s="24">
        <v>0</v>
      </c>
      <c r="Y2041" s="24">
        <v>0</v>
      </c>
      <c r="Z2041" s="24">
        <v>0</v>
      </c>
      <c r="AA2041" s="24">
        <v>472.10173037722706</v>
      </c>
      <c r="AB2041" s="24">
        <v>-460.76131547167915</v>
      </c>
      <c r="AC2041" s="24">
        <v>11.340414905548096</v>
      </c>
      <c r="AD2041" s="24">
        <v>-11.340414905548101</v>
      </c>
      <c r="AE2041" s="24">
        <v>-472.10173037722734</v>
      </c>
      <c r="AF2041" s="24">
        <v>0</v>
      </c>
      <c r="AG2041" s="24">
        <v>2.9189803201006725E-2</v>
      </c>
      <c r="AH2041" s="24">
        <v>-2.9183546590502374E-2</v>
      </c>
      <c r="AI2041" s="24">
        <v>6.2566105043515563E-6</v>
      </c>
      <c r="AJ2041" s="24">
        <v>0</v>
      </c>
      <c r="AK2041" s="24">
        <v>0</v>
      </c>
      <c r="AL2041" s="24">
        <v>0</v>
      </c>
      <c r="AM2041" s="24">
        <v>0</v>
      </c>
      <c r="AN2041" s="24">
        <v>0</v>
      </c>
      <c r="AO2041" s="24">
        <v>0</v>
      </c>
      <c r="AP2041" s="24">
        <v>0</v>
      </c>
      <c r="AQ2041" s="24">
        <v>52.455747819691908</v>
      </c>
      <c r="AR2041" s="24">
        <v>-51.195701719075259</v>
      </c>
      <c r="AS2041" s="24">
        <v>1.2600461006164547</v>
      </c>
      <c r="AT2041" s="24">
        <v>-1.2600461006164494</v>
      </c>
      <c r="AU2041" s="24">
        <v>-52.455747819691624</v>
      </c>
      <c r="AV2041" s="24">
        <v>0</v>
      </c>
      <c r="AW2041" s="24">
        <v>0</v>
      </c>
      <c r="AX2041" s="24">
        <v>0</v>
      </c>
      <c r="AY2041" s="24">
        <v>0</v>
      </c>
      <c r="AZ2041" s="24">
        <v>0</v>
      </c>
      <c r="BA2041" s="24">
        <v>-6.2566105043515563E-6</v>
      </c>
      <c r="BB2041" s="24">
        <v>-2.9189803201006725E-2</v>
      </c>
      <c r="BC2041" s="24">
        <v>-6.2566105043515563E-6</v>
      </c>
      <c r="BD2041" s="24">
        <v>-2.9189803201006725E-2</v>
      </c>
      <c r="BE2041" s="24">
        <v>0</v>
      </c>
      <c r="BF2041" s="24">
        <v>0</v>
      </c>
      <c r="BG2041" s="24">
        <v>0</v>
      </c>
      <c r="BH2041" s="24">
        <v>0</v>
      </c>
      <c r="BI2041" s="24">
        <v>0</v>
      </c>
      <c r="BJ2041" s="24">
        <v>0</v>
      </c>
      <c r="BK2041" s="24">
        <v>0</v>
      </c>
      <c r="BL2041" s="24">
        <v>0</v>
      </c>
    </row>
    <row r="2042" spans="1:64" x14ac:dyDescent="0.25">
      <c r="A2042" t="s">
        <v>5128</v>
      </c>
      <c r="B2042">
        <v>113</v>
      </c>
      <c r="C2042">
        <v>2</v>
      </c>
      <c r="D2042">
        <v>10</v>
      </c>
      <c r="E2042" s="24">
        <v>0</v>
      </c>
      <c r="F2042" s="24">
        <v>0</v>
      </c>
      <c r="G2042" s="24">
        <v>0</v>
      </c>
      <c r="H2042" s="24">
        <v>0</v>
      </c>
      <c r="I2042" s="24">
        <v>0</v>
      </c>
      <c r="J2042" s="24">
        <v>0</v>
      </c>
      <c r="K2042" s="24">
        <v>458.1000092998147</v>
      </c>
      <c r="L2042" s="24">
        <v>-447.72794679552317</v>
      </c>
      <c r="M2042" s="24">
        <v>10.372062504291534</v>
      </c>
      <c r="N2042" s="24">
        <v>-10.372062504291534</v>
      </c>
      <c r="O2042" s="24">
        <v>-458.1000092998147</v>
      </c>
      <c r="P2042" s="24">
        <v>0</v>
      </c>
      <c r="Q2042" s="24">
        <v>2.4616492635686882E-2</v>
      </c>
      <c r="R2042" s="24">
        <v>-2.4611871398519725E-2</v>
      </c>
      <c r="S2042" s="24">
        <v>4.6212371671572328E-6</v>
      </c>
      <c r="T2042" s="24">
        <v>0</v>
      </c>
      <c r="U2042" s="24">
        <v>0</v>
      </c>
      <c r="V2042" s="24">
        <v>0</v>
      </c>
      <c r="W2042" s="24">
        <v>0</v>
      </c>
      <c r="X2042" s="24">
        <v>0</v>
      </c>
      <c r="Y2042" s="24">
        <v>0</v>
      </c>
      <c r="Z2042" s="24">
        <v>0</v>
      </c>
      <c r="AA2042" s="24">
        <v>412.29000836983323</v>
      </c>
      <c r="AB2042" s="24">
        <v>-402.95515211597103</v>
      </c>
      <c r="AC2042" s="24">
        <v>9.334856253862382</v>
      </c>
      <c r="AD2042" s="24">
        <v>-9.3348562538623838</v>
      </c>
      <c r="AE2042" s="24">
        <v>-412.29000836983323</v>
      </c>
      <c r="AF2042" s="24">
        <v>0</v>
      </c>
      <c r="AG2042" s="24">
        <v>2.4616492635686882E-2</v>
      </c>
      <c r="AH2042" s="24">
        <v>-2.4611871398519725E-2</v>
      </c>
      <c r="AI2042" s="24">
        <v>4.6212371671572328E-6</v>
      </c>
      <c r="AJ2042" s="24">
        <v>0</v>
      </c>
      <c r="AK2042" s="24">
        <v>0</v>
      </c>
      <c r="AL2042" s="24">
        <v>0</v>
      </c>
      <c r="AM2042" s="24">
        <v>0</v>
      </c>
      <c r="AN2042" s="24">
        <v>0</v>
      </c>
      <c r="AO2042" s="24">
        <v>0</v>
      </c>
      <c r="AP2042" s="24">
        <v>0</v>
      </c>
      <c r="AQ2042" s="24">
        <v>45.81000092998147</v>
      </c>
      <c r="AR2042" s="24">
        <v>-44.772794679552135</v>
      </c>
      <c r="AS2042" s="24">
        <v>1.0372062504291524</v>
      </c>
      <c r="AT2042" s="24">
        <v>-1.0372062504291506</v>
      </c>
      <c r="AU2042" s="24">
        <v>-45.81000092998147</v>
      </c>
      <c r="AV2042" s="24">
        <v>0</v>
      </c>
      <c r="AW2042" s="24">
        <v>0</v>
      </c>
      <c r="AX2042" s="24">
        <v>0</v>
      </c>
      <c r="AY2042" s="24">
        <v>0</v>
      </c>
      <c r="AZ2042" s="24">
        <v>0</v>
      </c>
      <c r="BA2042" s="24">
        <v>-4.6212371671572328E-6</v>
      </c>
      <c r="BB2042" s="24">
        <v>-2.4616492635686882E-2</v>
      </c>
      <c r="BC2042" s="24">
        <v>-4.6212371671572328E-6</v>
      </c>
      <c r="BD2042" s="24">
        <v>-2.4616492635686882E-2</v>
      </c>
      <c r="BE2042" s="24">
        <v>0</v>
      </c>
      <c r="BF2042" s="24">
        <v>0</v>
      </c>
      <c r="BG2042" s="24">
        <v>0</v>
      </c>
      <c r="BH2042" s="24">
        <v>0</v>
      </c>
      <c r="BI2042" s="24">
        <v>0</v>
      </c>
      <c r="BJ2042" s="24">
        <v>0</v>
      </c>
      <c r="BK2042" s="24">
        <v>0</v>
      </c>
      <c r="BL2042" s="24">
        <v>0</v>
      </c>
    </row>
    <row r="2043" spans="1:64" x14ac:dyDescent="0.25">
      <c r="A2043" t="s">
        <v>5128</v>
      </c>
      <c r="B2043">
        <v>114</v>
      </c>
      <c r="C2043">
        <v>2</v>
      </c>
      <c r="D2043">
        <v>10</v>
      </c>
      <c r="E2043" s="24">
        <v>0</v>
      </c>
      <c r="F2043" s="24">
        <v>0</v>
      </c>
      <c r="G2043" s="24">
        <v>0</v>
      </c>
      <c r="H2043" s="24">
        <v>0</v>
      </c>
      <c r="I2043" s="24">
        <v>0</v>
      </c>
      <c r="J2043" s="24">
        <v>0</v>
      </c>
      <c r="K2043" s="24">
        <v>400.27352560311556</v>
      </c>
      <c r="L2043" s="24">
        <v>-391.72936204820871</v>
      </c>
      <c r="M2043" s="24">
        <v>8.5441635549068451</v>
      </c>
      <c r="N2043" s="24">
        <v>-8.5441635549068451</v>
      </c>
      <c r="O2043" s="24">
        <v>-400.27352560311556</v>
      </c>
      <c r="P2043" s="24">
        <v>0</v>
      </c>
      <c r="Q2043" s="24">
        <v>2.0773390220711008E-2</v>
      </c>
      <c r="R2043" s="24">
        <v>-2.0769972914422397E-2</v>
      </c>
      <c r="S2043" s="24">
        <v>3.4173062886111438E-6</v>
      </c>
      <c r="T2043" s="24">
        <v>0</v>
      </c>
      <c r="U2043" s="24">
        <v>0</v>
      </c>
      <c r="V2043" s="24">
        <v>0</v>
      </c>
      <c r="W2043" s="24">
        <v>0</v>
      </c>
      <c r="X2043" s="24">
        <v>0</v>
      </c>
      <c r="Y2043" s="24">
        <v>0</v>
      </c>
      <c r="Z2043" s="24">
        <v>0</v>
      </c>
      <c r="AA2043" s="24">
        <v>360.246173042804</v>
      </c>
      <c r="AB2043" s="24">
        <v>-352.55642584338784</v>
      </c>
      <c r="AC2043" s="24">
        <v>7.6897471994161606</v>
      </c>
      <c r="AD2043" s="24">
        <v>-7.6897471994161606</v>
      </c>
      <c r="AE2043" s="24">
        <v>-360.246173042804</v>
      </c>
      <c r="AF2043" s="24">
        <v>0</v>
      </c>
      <c r="AG2043" s="24">
        <v>2.0773390220711008E-2</v>
      </c>
      <c r="AH2043" s="24">
        <v>-2.0769972914422397E-2</v>
      </c>
      <c r="AI2043" s="24">
        <v>3.4173062886111438E-6</v>
      </c>
      <c r="AJ2043" s="24">
        <v>0</v>
      </c>
      <c r="AK2043" s="24">
        <v>0</v>
      </c>
      <c r="AL2043" s="24">
        <v>0</v>
      </c>
      <c r="AM2043" s="24">
        <v>0</v>
      </c>
      <c r="AN2043" s="24">
        <v>0</v>
      </c>
      <c r="AO2043" s="24">
        <v>0</v>
      </c>
      <c r="AP2043" s="24">
        <v>0</v>
      </c>
      <c r="AQ2043" s="24">
        <v>40.027352560311556</v>
      </c>
      <c r="AR2043" s="24">
        <v>-39.172936204820871</v>
      </c>
      <c r="AS2043" s="24">
        <v>0.85441635549068451</v>
      </c>
      <c r="AT2043" s="24">
        <v>-0.85441635549068451</v>
      </c>
      <c r="AU2043" s="24">
        <v>-40.027352560311556</v>
      </c>
      <c r="AV2043" s="24">
        <v>0</v>
      </c>
      <c r="AW2043" s="24">
        <v>0</v>
      </c>
      <c r="AX2043" s="24">
        <v>0</v>
      </c>
      <c r="AY2043" s="24">
        <v>0</v>
      </c>
      <c r="AZ2043" s="24">
        <v>0</v>
      </c>
      <c r="BA2043" s="24">
        <v>-3.4173062886111438E-6</v>
      </c>
      <c r="BB2043" s="24">
        <v>-2.0773390220711008E-2</v>
      </c>
      <c r="BC2043" s="24">
        <v>-3.4173062886111438E-6</v>
      </c>
      <c r="BD2043" s="24">
        <v>-2.0773390220711008E-2</v>
      </c>
      <c r="BE2043" s="24">
        <v>0</v>
      </c>
      <c r="BF2043" s="24">
        <v>0</v>
      </c>
      <c r="BG2043" s="24">
        <v>0</v>
      </c>
      <c r="BH2043" s="24">
        <v>0</v>
      </c>
      <c r="BI2043" s="24">
        <v>0</v>
      </c>
      <c r="BJ2043" s="24">
        <v>0</v>
      </c>
      <c r="BK2043" s="24">
        <v>0</v>
      </c>
      <c r="BL2043" s="24">
        <v>0</v>
      </c>
    </row>
    <row r="2044" spans="1:64" x14ac:dyDescent="0.25">
      <c r="A2044" t="s">
        <v>5128</v>
      </c>
      <c r="B2044">
        <v>115</v>
      </c>
      <c r="C2044">
        <v>3</v>
      </c>
      <c r="D2044">
        <v>10</v>
      </c>
      <c r="E2044" s="24">
        <v>0</v>
      </c>
      <c r="F2044" s="24">
        <v>0</v>
      </c>
      <c r="G2044" s="24">
        <v>0</v>
      </c>
      <c r="H2044" s="24">
        <v>0</v>
      </c>
      <c r="I2044" s="24">
        <v>0</v>
      </c>
      <c r="J2044" s="24">
        <v>0</v>
      </c>
      <c r="K2044" s="24">
        <v>349.92709256708622</v>
      </c>
      <c r="L2044" s="24">
        <v>-342.8835302144289</v>
      </c>
      <c r="M2044" s="24">
        <v>7.0435623526573181</v>
      </c>
      <c r="N2044" s="24">
        <v>-7.0435623526573181</v>
      </c>
      <c r="O2044" s="24">
        <v>-349.92709256708622</v>
      </c>
      <c r="P2044" s="24">
        <v>0</v>
      </c>
      <c r="Q2044" s="24">
        <v>1.7541563785925973E-2</v>
      </c>
      <c r="R2044" s="24">
        <v>-1.7539033920911606E-2</v>
      </c>
      <c r="S2044" s="24">
        <v>2.5298650143668056E-6</v>
      </c>
      <c r="T2044" s="24">
        <v>0</v>
      </c>
      <c r="U2044" s="24">
        <v>0</v>
      </c>
      <c r="V2044" s="24">
        <v>0</v>
      </c>
      <c r="W2044" s="24">
        <v>0</v>
      </c>
      <c r="X2044" s="24">
        <v>0</v>
      </c>
      <c r="Y2044" s="24">
        <v>0</v>
      </c>
      <c r="Z2044" s="24">
        <v>0</v>
      </c>
      <c r="AA2044" s="24">
        <v>314.9343833103776</v>
      </c>
      <c r="AB2044" s="24">
        <v>-308.59517719298583</v>
      </c>
      <c r="AC2044" s="24">
        <v>6.3392061173915861</v>
      </c>
      <c r="AD2044" s="24">
        <v>-6.339206117391587</v>
      </c>
      <c r="AE2044" s="24">
        <v>-314.9343833103776</v>
      </c>
      <c r="AF2044" s="24">
        <v>0</v>
      </c>
      <c r="AG2044" s="24">
        <v>1.7541563785925973E-2</v>
      </c>
      <c r="AH2044" s="24">
        <v>-1.7539033920911606E-2</v>
      </c>
      <c r="AI2044" s="24">
        <v>2.5298650143668056E-6</v>
      </c>
      <c r="AJ2044" s="24">
        <v>0</v>
      </c>
      <c r="AK2044" s="24">
        <v>0</v>
      </c>
      <c r="AL2044" s="24">
        <v>0</v>
      </c>
      <c r="AM2044" s="24">
        <v>0</v>
      </c>
      <c r="AN2044" s="24">
        <v>0</v>
      </c>
      <c r="AO2044" s="24">
        <v>0</v>
      </c>
      <c r="AP2044" s="24">
        <v>0</v>
      </c>
      <c r="AQ2044" s="24">
        <v>34.992709256708622</v>
      </c>
      <c r="AR2044" s="24">
        <v>-34.288353021443072</v>
      </c>
      <c r="AS2044" s="24">
        <v>0.70435623526573199</v>
      </c>
      <c r="AT2044" s="24">
        <v>-0.7043562352657311</v>
      </c>
      <c r="AU2044" s="24">
        <v>-34.992709256708622</v>
      </c>
      <c r="AV2044" s="24">
        <v>0</v>
      </c>
      <c r="AW2044" s="24">
        <v>0</v>
      </c>
      <c r="AX2044" s="24">
        <v>0</v>
      </c>
      <c r="AY2044" s="24">
        <v>0</v>
      </c>
      <c r="AZ2044" s="24">
        <v>0</v>
      </c>
      <c r="BA2044" s="24">
        <v>-2.5298650143668056E-6</v>
      </c>
      <c r="BB2044" s="24">
        <v>-1.7541563785925973E-2</v>
      </c>
      <c r="BC2044" s="24">
        <v>-2.5298650143668056E-6</v>
      </c>
      <c r="BD2044" s="24">
        <v>-1.7541563785925973E-2</v>
      </c>
      <c r="BE2044" s="24">
        <v>0</v>
      </c>
      <c r="BF2044" s="24">
        <v>0</v>
      </c>
      <c r="BG2044" s="24">
        <v>0</v>
      </c>
      <c r="BH2044" s="24">
        <v>0</v>
      </c>
      <c r="BI2044" s="24">
        <v>0</v>
      </c>
      <c r="BJ2044" s="24">
        <v>0</v>
      </c>
      <c r="BK2044" s="24">
        <v>0</v>
      </c>
      <c r="BL2044" s="24">
        <v>0</v>
      </c>
    </row>
    <row r="2045" spans="1:64" x14ac:dyDescent="0.25">
      <c r="A2045" t="s">
        <v>5128</v>
      </c>
      <c r="B2045">
        <v>116</v>
      </c>
      <c r="C2045">
        <v>3</v>
      </c>
      <c r="D2045">
        <v>10</v>
      </c>
      <c r="E2045" s="24">
        <v>0</v>
      </c>
      <c r="F2045" s="24">
        <v>0</v>
      </c>
      <c r="G2045" s="24">
        <v>0</v>
      </c>
      <c r="H2045" s="24">
        <v>0</v>
      </c>
      <c r="I2045" s="24">
        <v>0</v>
      </c>
      <c r="J2045" s="24">
        <v>0</v>
      </c>
      <c r="K2045" s="24">
        <v>306.06763407588005</v>
      </c>
      <c r="L2045" s="24">
        <v>-300.25696015357971</v>
      </c>
      <c r="M2045" s="24">
        <v>5.8106739223003387</v>
      </c>
      <c r="N2045" s="24">
        <v>-5.8106739223003387</v>
      </c>
      <c r="O2045" s="24">
        <v>-306.06763407588005</v>
      </c>
      <c r="P2045" s="24">
        <v>0</v>
      </c>
      <c r="Q2045" s="24">
        <v>1.4821861353993881E-2</v>
      </c>
      <c r="R2045" s="24">
        <v>-1.4819986383372452E-2</v>
      </c>
      <c r="S2045" s="24">
        <v>1.8749706214293838E-6</v>
      </c>
      <c r="T2045" s="24">
        <v>0</v>
      </c>
      <c r="U2045" s="24">
        <v>0</v>
      </c>
      <c r="V2045" s="24">
        <v>0</v>
      </c>
      <c r="W2045" s="24">
        <v>0</v>
      </c>
      <c r="X2045" s="24">
        <v>0</v>
      </c>
      <c r="Y2045" s="24">
        <v>0</v>
      </c>
      <c r="Z2045" s="24">
        <v>0</v>
      </c>
      <c r="AA2045" s="24">
        <v>275.46087066829205</v>
      </c>
      <c r="AB2045" s="24">
        <v>-270.23126413822183</v>
      </c>
      <c r="AC2045" s="24">
        <v>5.2296065300703054</v>
      </c>
      <c r="AD2045" s="24">
        <v>-5.2296065300703027</v>
      </c>
      <c r="AE2045" s="24">
        <v>-275.46087066829182</v>
      </c>
      <c r="AF2045" s="24">
        <v>0</v>
      </c>
      <c r="AG2045" s="24">
        <v>1.4821861353993881E-2</v>
      </c>
      <c r="AH2045" s="24">
        <v>-1.4819986383372452E-2</v>
      </c>
      <c r="AI2045" s="24">
        <v>1.8749706214293838E-6</v>
      </c>
      <c r="AJ2045" s="24">
        <v>0</v>
      </c>
      <c r="AK2045" s="24">
        <v>0</v>
      </c>
      <c r="AL2045" s="24">
        <v>0</v>
      </c>
      <c r="AM2045" s="24">
        <v>0</v>
      </c>
      <c r="AN2045" s="24">
        <v>0</v>
      </c>
      <c r="AO2045" s="24">
        <v>0</v>
      </c>
      <c r="AP2045" s="24">
        <v>0</v>
      </c>
      <c r="AQ2045" s="24">
        <v>30.606763407588005</v>
      </c>
      <c r="AR2045" s="24">
        <v>-30.02569601535788</v>
      </c>
      <c r="AS2045" s="24">
        <v>0.58106739223003334</v>
      </c>
      <c r="AT2045" s="24">
        <v>-0.58106739223003601</v>
      </c>
      <c r="AU2045" s="24">
        <v>-30.606763407588232</v>
      </c>
      <c r="AV2045" s="24">
        <v>0</v>
      </c>
      <c r="AW2045" s="24">
        <v>0</v>
      </c>
      <c r="AX2045" s="24">
        <v>0</v>
      </c>
      <c r="AY2045" s="24">
        <v>0</v>
      </c>
      <c r="AZ2045" s="24">
        <v>0</v>
      </c>
      <c r="BA2045" s="24">
        <v>-1.8749706214293838E-6</v>
      </c>
      <c r="BB2045" s="24">
        <v>-1.4821861353993881E-2</v>
      </c>
      <c r="BC2045" s="24">
        <v>-1.8749706214293838E-6</v>
      </c>
      <c r="BD2045" s="24">
        <v>-1.4821861353993881E-2</v>
      </c>
      <c r="BE2045" s="24">
        <v>0</v>
      </c>
      <c r="BF2045" s="24">
        <v>0</v>
      </c>
      <c r="BG2045" s="24">
        <v>0</v>
      </c>
      <c r="BH2045" s="24">
        <v>0</v>
      </c>
      <c r="BI2045" s="24">
        <v>0</v>
      </c>
      <c r="BJ2045" s="24">
        <v>0</v>
      </c>
      <c r="BK2045" s="24">
        <v>0</v>
      </c>
      <c r="BL2045" s="24">
        <v>0</v>
      </c>
    </row>
    <row r="2046" spans="1:64" x14ac:dyDescent="0.25">
      <c r="A2046" t="s">
        <v>5128</v>
      </c>
      <c r="B2046">
        <v>117</v>
      </c>
      <c r="C2046">
        <v>3</v>
      </c>
      <c r="D2046">
        <v>10</v>
      </c>
      <c r="E2046" s="24">
        <v>0</v>
      </c>
      <c r="F2046" s="24">
        <v>0</v>
      </c>
      <c r="G2046" s="24">
        <v>0</v>
      </c>
      <c r="H2046" s="24">
        <v>0</v>
      </c>
      <c r="I2046" s="24">
        <v>0</v>
      </c>
      <c r="J2046" s="24">
        <v>0</v>
      </c>
      <c r="K2046" s="24">
        <v>267.83762223273516</v>
      </c>
      <c r="L2046" s="24">
        <v>-263.04067219048738</v>
      </c>
      <c r="M2046" s="24">
        <v>4.7969500422477722</v>
      </c>
      <c r="N2046" s="24">
        <v>-4.7969500422477722</v>
      </c>
      <c r="O2046" s="24">
        <v>-267.83762223273516</v>
      </c>
      <c r="P2046" s="24">
        <v>0</v>
      </c>
      <c r="Q2046" s="24">
        <v>1.2531548352853861E-2</v>
      </c>
      <c r="R2046" s="24">
        <v>-1.2530157240689732E-2</v>
      </c>
      <c r="S2046" s="24">
        <v>1.3911121641285717E-6</v>
      </c>
      <c r="T2046" s="24">
        <v>0</v>
      </c>
      <c r="U2046" s="24">
        <v>0</v>
      </c>
      <c r="V2046" s="24">
        <v>0</v>
      </c>
      <c r="W2046" s="24">
        <v>0</v>
      </c>
      <c r="X2046" s="24">
        <v>0</v>
      </c>
      <c r="Y2046" s="24">
        <v>0</v>
      </c>
      <c r="Z2046" s="24">
        <v>0</v>
      </c>
      <c r="AA2046" s="24">
        <v>241.05386000946166</v>
      </c>
      <c r="AB2046" s="24">
        <v>-236.73660497143851</v>
      </c>
      <c r="AC2046" s="24">
        <v>4.3172550380229948</v>
      </c>
      <c r="AD2046" s="24">
        <v>-4.3172550380229957</v>
      </c>
      <c r="AE2046" s="24">
        <v>-241.05386000946169</v>
      </c>
      <c r="AF2046" s="24">
        <v>0</v>
      </c>
      <c r="AG2046" s="24">
        <v>1.2531548352853861E-2</v>
      </c>
      <c r="AH2046" s="24">
        <v>-1.2530157240689732E-2</v>
      </c>
      <c r="AI2046" s="24">
        <v>1.3911121641285717E-6</v>
      </c>
      <c r="AJ2046" s="24">
        <v>0</v>
      </c>
      <c r="AK2046" s="24">
        <v>0</v>
      </c>
      <c r="AL2046" s="24">
        <v>0</v>
      </c>
      <c r="AM2046" s="24">
        <v>0</v>
      </c>
      <c r="AN2046" s="24">
        <v>0</v>
      </c>
      <c r="AO2046" s="24">
        <v>0</v>
      </c>
      <c r="AP2046" s="24">
        <v>0</v>
      </c>
      <c r="AQ2046" s="24">
        <v>26.783762223273499</v>
      </c>
      <c r="AR2046" s="24">
        <v>-26.304067219048875</v>
      </c>
      <c r="AS2046" s="24">
        <v>0.4796950042247774</v>
      </c>
      <c r="AT2046" s="24">
        <v>-0.47969500422477651</v>
      </c>
      <c r="AU2046" s="24">
        <v>-26.78376222327347</v>
      </c>
      <c r="AV2046" s="24">
        <v>0</v>
      </c>
      <c r="AW2046" s="24">
        <v>0</v>
      </c>
      <c r="AX2046" s="24">
        <v>0</v>
      </c>
      <c r="AY2046" s="24">
        <v>0</v>
      </c>
      <c r="AZ2046" s="24">
        <v>0</v>
      </c>
      <c r="BA2046" s="24">
        <v>-1.3911121641285717E-6</v>
      </c>
      <c r="BB2046" s="24">
        <v>-1.2531548352853861E-2</v>
      </c>
      <c r="BC2046" s="24">
        <v>-1.3911121641285717E-6</v>
      </c>
      <c r="BD2046" s="24">
        <v>-1.2531548352853861E-2</v>
      </c>
      <c r="BE2046" s="24">
        <v>0</v>
      </c>
      <c r="BF2046" s="24">
        <v>0</v>
      </c>
      <c r="BG2046" s="24">
        <v>0</v>
      </c>
      <c r="BH2046" s="24">
        <v>0</v>
      </c>
      <c r="BI2046" s="24">
        <v>0</v>
      </c>
      <c r="BJ2046" s="24">
        <v>0</v>
      </c>
      <c r="BK2046" s="24">
        <v>0</v>
      </c>
      <c r="BL2046" s="24">
        <v>0</v>
      </c>
    </row>
    <row r="2047" spans="1:64" x14ac:dyDescent="0.25">
      <c r="A2047" t="s">
        <v>5128</v>
      </c>
      <c r="B2047">
        <v>118</v>
      </c>
      <c r="C2047">
        <v>4</v>
      </c>
      <c r="D2047">
        <v>10</v>
      </c>
      <c r="E2047" s="24">
        <v>0</v>
      </c>
      <c r="F2047" s="24">
        <v>0</v>
      </c>
      <c r="G2047" s="24">
        <v>0</v>
      </c>
      <c r="H2047" s="24">
        <v>0</v>
      </c>
      <c r="I2047" s="24">
        <v>0</v>
      </c>
      <c r="J2047" s="24">
        <v>0</v>
      </c>
      <c r="K2047" s="24">
        <v>234.49602239578962</v>
      </c>
      <c r="L2047" s="24">
        <v>-230.5332243964076</v>
      </c>
      <c r="M2047" s="24">
        <v>3.962797999382019</v>
      </c>
      <c r="N2047" s="24">
        <v>-3.962797999382019</v>
      </c>
      <c r="O2047" s="24">
        <v>-234.49602239578962</v>
      </c>
      <c r="P2047" s="24">
        <v>0</v>
      </c>
      <c r="Q2047" s="24">
        <v>1.0601529822451994E-2</v>
      </c>
      <c r="R2047" s="24">
        <v>-1.0600496614642907E-2</v>
      </c>
      <c r="S2047" s="24">
        <v>1.033207809086889E-6</v>
      </c>
      <c r="T2047" s="24">
        <v>0</v>
      </c>
      <c r="U2047" s="24">
        <v>0</v>
      </c>
      <c r="V2047" s="24">
        <v>0</v>
      </c>
      <c r="W2047" s="24">
        <v>0</v>
      </c>
      <c r="X2047" s="24">
        <v>0</v>
      </c>
      <c r="Y2047" s="24">
        <v>0</v>
      </c>
      <c r="Z2047" s="24">
        <v>0</v>
      </c>
      <c r="AA2047" s="24">
        <v>211.04642015621067</v>
      </c>
      <c r="AB2047" s="24">
        <v>-207.47990195676698</v>
      </c>
      <c r="AC2047" s="24">
        <v>3.5665181994438173</v>
      </c>
      <c r="AD2047" s="24">
        <v>-3.5665181994438164</v>
      </c>
      <c r="AE2047" s="24">
        <v>-211.04642015621062</v>
      </c>
      <c r="AF2047" s="24">
        <v>0</v>
      </c>
      <c r="AG2047" s="24">
        <v>1.0601529822451994E-2</v>
      </c>
      <c r="AH2047" s="24">
        <v>-1.0600496614642907E-2</v>
      </c>
      <c r="AI2047" s="24">
        <v>1.033207809086889E-6</v>
      </c>
      <c r="AJ2047" s="24">
        <v>0</v>
      </c>
      <c r="AK2047" s="24">
        <v>0</v>
      </c>
      <c r="AL2047" s="24">
        <v>0</v>
      </c>
      <c r="AM2047" s="24">
        <v>0</v>
      </c>
      <c r="AN2047" s="24">
        <v>0</v>
      </c>
      <c r="AO2047" s="24">
        <v>0</v>
      </c>
      <c r="AP2047" s="24">
        <v>0</v>
      </c>
      <c r="AQ2047" s="24">
        <v>23.449602239578951</v>
      </c>
      <c r="AR2047" s="24">
        <v>-23.053322439640624</v>
      </c>
      <c r="AS2047" s="24">
        <v>0.39627979993820173</v>
      </c>
      <c r="AT2047" s="24">
        <v>-0.39627979993820261</v>
      </c>
      <c r="AU2047" s="24">
        <v>-23.449602239579008</v>
      </c>
      <c r="AV2047" s="24">
        <v>0</v>
      </c>
      <c r="AW2047" s="24">
        <v>0</v>
      </c>
      <c r="AX2047" s="24">
        <v>0</v>
      </c>
      <c r="AY2047" s="24">
        <v>0</v>
      </c>
      <c r="AZ2047" s="24">
        <v>0</v>
      </c>
      <c r="BA2047" s="24">
        <v>-1.033207809086889E-6</v>
      </c>
      <c r="BB2047" s="24">
        <v>-1.0601529822451994E-2</v>
      </c>
      <c r="BC2047" s="24">
        <v>-1.033207809086889E-6</v>
      </c>
      <c r="BD2047" s="24">
        <v>-1.0601529822451994E-2</v>
      </c>
      <c r="BE2047" s="24">
        <v>0</v>
      </c>
      <c r="BF2047" s="24">
        <v>0</v>
      </c>
      <c r="BG2047" s="24">
        <v>0</v>
      </c>
      <c r="BH2047" s="24">
        <v>0</v>
      </c>
      <c r="BI2047" s="24">
        <v>0</v>
      </c>
      <c r="BJ2047" s="24">
        <v>0</v>
      </c>
      <c r="BK2047" s="24">
        <v>0</v>
      </c>
      <c r="BL2047" s="24">
        <v>0</v>
      </c>
    </row>
    <row r="2048" spans="1:64" x14ac:dyDescent="0.25">
      <c r="A2048" t="s">
        <v>5128</v>
      </c>
      <c r="B2048">
        <v>119</v>
      </c>
      <c r="C2048">
        <v>4</v>
      </c>
      <c r="D2048">
        <v>10</v>
      </c>
      <c r="E2048" s="24">
        <v>0</v>
      </c>
      <c r="F2048" s="24">
        <v>0</v>
      </c>
      <c r="G2048" s="24">
        <v>0</v>
      </c>
      <c r="H2048" s="24">
        <v>0</v>
      </c>
      <c r="I2048" s="24">
        <v>0</v>
      </c>
      <c r="J2048" s="24">
        <v>0</v>
      </c>
      <c r="K2048" s="24">
        <v>205.40200195461512</v>
      </c>
      <c r="L2048" s="24">
        <v>-202.12610329687595</v>
      </c>
      <c r="M2048" s="24">
        <v>3.2758986577391624</v>
      </c>
      <c r="N2048" s="24">
        <v>-3.2758986577391624</v>
      </c>
      <c r="O2048" s="24">
        <v>-205.40200195461512</v>
      </c>
      <c r="P2048" s="24">
        <v>0</v>
      </c>
      <c r="Q2048" s="24">
        <v>8.9740534822340123E-3</v>
      </c>
      <c r="R2048" s="24">
        <v>-8.9732852866291068E-3</v>
      </c>
      <c r="S2048" s="24">
        <v>7.6819560490548611E-7</v>
      </c>
      <c r="T2048" s="24">
        <v>0</v>
      </c>
      <c r="U2048" s="24">
        <v>0</v>
      </c>
      <c r="V2048" s="24">
        <v>0</v>
      </c>
      <c r="W2048" s="24">
        <v>0</v>
      </c>
      <c r="X2048" s="24">
        <v>0</v>
      </c>
      <c r="Y2048" s="24">
        <v>0</v>
      </c>
      <c r="Z2048" s="24">
        <v>0</v>
      </c>
      <c r="AA2048" s="24">
        <v>184.86180175915362</v>
      </c>
      <c r="AB2048" s="24">
        <v>-181.9134929671884</v>
      </c>
      <c r="AC2048" s="24">
        <v>2.9483087919652462</v>
      </c>
      <c r="AD2048" s="24">
        <v>-2.948308791965248</v>
      </c>
      <c r="AE2048" s="24">
        <v>-184.86180175915365</v>
      </c>
      <c r="AF2048" s="24">
        <v>0</v>
      </c>
      <c r="AG2048" s="24">
        <v>8.9740534822340123E-3</v>
      </c>
      <c r="AH2048" s="24">
        <v>-8.9732852866291068E-3</v>
      </c>
      <c r="AI2048" s="24">
        <v>7.6819560490548611E-7</v>
      </c>
      <c r="AJ2048" s="24">
        <v>0</v>
      </c>
      <c r="AK2048" s="24">
        <v>0</v>
      </c>
      <c r="AL2048" s="24">
        <v>0</v>
      </c>
      <c r="AM2048" s="24">
        <v>0</v>
      </c>
      <c r="AN2048" s="24">
        <v>0</v>
      </c>
      <c r="AO2048" s="24">
        <v>0</v>
      </c>
      <c r="AP2048" s="24">
        <v>0</v>
      </c>
      <c r="AQ2048" s="24">
        <v>20.540200195461495</v>
      </c>
      <c r="AR2048" s="24">
        <v>-20.21261032968755</v>
      </c>
      <c r="AS2048" s="24">
        <v>0.32758986577391624</v>
      </c>
      <c r="AT2048" s="24">
        <v>-0.32758986577391447</v>
      </c>
      <c r="AU2048" s="24">
        <v>-20.540200195461466</v>
      </c>
      <c r="AV2048" s="24">
        <v>0</v>
      </c>
      <c r="AW2048" s="24">
        <v>0</v>
      </c>
      <c r="AX2048" s="24">
        <v>0</v>
      </c>
      <c r="AY2048" s="24">
        <v>0</v>
      </c>
      <c r="AZ2048" s="24">
        <v>0</v>
      </c>
      <c r="BA2048" s="24">
        <v>-7.6819560490548611E-7</v>
      </c>
      <c r="BB2048" s="24">
        <v>-8.9740534822340123E-3</v>
      </c>
      <c r="BC2048" s="24">
        <v>-7.6819560490548611E-7</v>
      </c>
      <c r="BD2048" s="24">
        <v>-8.9740534822340123E-3</v>
      </c>
      <c r="BE2048" s="24">
        <v>0</v>
      </c>
      <c r="BF2048" s="24">
        <v>0</v>
      </c>
      <c r="BG2048" s="24">
        <v>0</v>
      </c>
      <c r="BH2048" s="24">
        <v>0</v>
      </c>
      <c r="BI2048" s="24">
        <v>0</v>
      </c>
      <c r="BJ2048" s="24">
        <v>0</v>
      </c>
      <c r="BK2048" s="24">
        <v>0</v>
      </c>
      <c r="BL2048" s="24">
        <v>0</v>
      </c>
    </row>
    <row r="2049" spans="1:64" x14ac:dyDescent="0.25">
      <c r="A2049" t="s">
        <v>5128</v>
      </c>
      <c r="B2049">
        <v>120</v>
      </c>
      <c r="C2049">
        <v>4</v>
      </c>
      <c r="D2049">
        <v>10</v>
      </c>
      <c r="E2049" s="24">
        <v>0</v>
      </c>
      <c r="F2049" s="24">
        <v>0</v>
      </c>
      <c r="G2049" s="24">
        <v>0</v>
      </c>
      <c r="H2049" s="24">
        <v>0</v>
      </c>
      <c r="I2049" s="24">
        <v>0</v>
      </c>
      <c r="J2049" s="24">
        <v>0</v>
      </c>
      <c r="K2049" s="24">
        <v>180.00098880380392</v>
      </c>
      <c r="L2049" s="24">
        <v>-177.29114200919867</v>
      </c>
      <c r="M2049" s="24">
        <v>2.7098467946052551</v>
      </c>
      <c r="N2049" s="24">
        <v>-2.7098467946052551</v>
      </c>
      <c r="O2049" s="24">
        <v>-180.00098880380392</v>
      </c>
      <c r="P2049" s="24">
        <v>0</v>
      </c>
      <c r="Q2049" s="24">
        <v>7.6008082105545327E-3</v>
      </c>
      <c r="R2049" s="24">
        <v>-7.6002364949090406E-3</v>
      </c>
      <c r="S2049" s="24">
        <v>5.7171564549207687E-7</v>
      </c>
      <c r="T2049" s="24">
        <v>0</v>
      </c>
      <c r="U2049" s="24">
        <v>0</v>
      </c>
      <c r="V2049" s="24">
        <v>0</v>
      </c>
      <c r="W2049" s="24">
        <v>0</v>
      </c>
      <c r="X2049" s="24">
        <v>0</v>
      </c>
      <c r="Y2049" s="24">
        <v>0</v>
      </c>
      <c r="Z2049" s="24">
        <v>0</v>
      </c>
      <c r="AA2049" s="24">
        <v>162.00088992342353</v>
      </c>
      <c r="AB2049" s="24">
        <v>-159.5620278082788</v>
      </c>
      <c r="AC2049" s="24">
        <v>2.4388621151447296</v>
      </c>
      <c r="AD2049" s="24">
        <v>-2.4388621151447296</v>
      </c>
      <c r="AE2049" s="24">
        <v>-162.00088992342353</v>
      </c>
      <c r="AF2049" s="24">
        <v>0</v>
      </c>
      <c r="AG2049" s="24">
        <v>7.6008082105545327E-3</v>
      </c>
      <c r="AH2049" s="24">
        <v>-7.6002364949090406E-3</v>
      </c>
      <c r="AI2049" s="24">
        <v>5.7171564549207687E-7</v>
      </c>
      <c r="AJ2049" s="24">
        <v>0</v>
      </c>
      <c r="AK2049" s="24">
        <v>0</v>
      </c>
      <c r="AL2049" s="24">
        <v>0</v>
      </c>
      <c r="AM2049" s="24">
        <v>0</v>
      </c>
      <c r="AN2049" s="24">
        <v>0</v>
      </c>
      <c r="AO2049" s="24">
        <v>0</v>
      </c>
      <c r="AP2049" s="24">
        <v>0</v>
      </c>
      <c r="AQ2049" s="24">
        <v>18.000098880380392</v>
      </c>
      <c r="AR2049" s="24">
        <v>-17.729114200919867</v>
      </c>
      <c r="AS2049" s="24">
        <v>0.27098467946052551</v>
      </c>
      <c r="AT2049" s="24">
        <v>-0.27098467946052551</v>
      </c>
      <c r="AU2049" s="24">
        <v>-18.000098880380392</v>
      </c>
      <c r="AV2049" s="24">
        <v>0</v>
      </c>
      <c r="AW2049" s="24">
        <v>0</v>
      </c>
      <c r="AX2049" s="24">
        <v>0</v>
      </c>
      <c r="AY2049" s="24">
        <v>0</v>
      </c>
      <c r="AZ2049" s="24">
        <v>0</v>
      </c>
      <c r="BA2049" s="24">
        <v>-5.7171564549207687E-7</v>
      </c>
      <c r="BB2049" s="24">
        <v>-7.6008082105545327E-3</v>
      </c>
      <c r="BC2049" s="24">
        <v>-5.7171564549207687E-7</v>
      </c>
      <c r="BD2049" s="24">
        <v>-7.6008082105545327E-3</v>
      </c>
      <c r="BE2049" s="24">
        <v>0</v>
      </c>
      <c r="BF2049" s="24">
        <v>0</v>
      </c>
      <c r="BG2049" s="24">
        <v>0</v>
      </c>
      <c r="BH2049" s="24">
        <v>0</v>
      </c>
      <c r="BI2049" s="24">
        <v>0</v>
      </c>
      <c r="BJ2049" s="24">
        <v>0</v>
      </c>
      <c r="BK2049" s="24">
        <v>0</v>
      </c>
      <c r="BL2049" s="24">
        <v>0</v>
      </c>
    </row>
    <row r="2050" spans="1:64" x14ac:dyDescent="0.25">
      <c r="A2050" t="s">
        <v>5128</v>
      </c>
      <c r="B2050">
        <v>121</v>
      </c>
      <c r="C2050">
        <v>1</v>
      </c>
      <c r="D2050">
        <v>11</v>
      </c>
      <c r="E2050" s="24">
        <v>0</v>
      </c>
      <c r="F2050" s="24">
        <v>0</v>
      </c>
      <c r="G2050" s="24">
        <v>0</v>
      </c>
      <c r="H2050" s="24">
        <v>0</v>
      </c>
      <c r="I2050" s="24">
        <v>0</v>
      </c>
      <c r="J2050" s="24">
        <v>0</v>
      </c>
      <c r="K2050" s="24">
        <v>157.81272931396961</v>
      </c>
      <c r="L2050" s="24">
        <v>-155.56967916339636</v>
      </c>
      <c r="M2050" s="24">
        <v>2.2430501505732536</v>
      </c>
      <c r="N2050" s="24">
        <v>-2.2430501505732536</v>
      </c>
      <c r="O2050" s="24">
        <v>-157.81272931396961</v>
      </c>
      <c r="P2050" s="24">
        <v>0</v>
      </c>
      <c r="Q2050" s="24">
        <v>6.4413485233671963E-3</v>
      </c>
      <c r="R2050" s="24">
        <v>-6.4409225815325044E-3</v>
      </c>
      <c r="S2050" s="24">
        <v>4.2594183469191194E-7</v>
      </c>
      <c r="T2050" s="24">
        <v>0</v>
      </c>
      <c r="U2050" s="24">
        <v>0</v>
      </c>
      <c r="V2050" s="24">
        <v>0</v>
      </c>
      <c r="W2050" s="24">
        <v>0</v>
      </c>
      <c r="X2050" s="24">
        <v>0</v>
      </c>
      <c r="Y2050" s="24">
        <v>0</v>
      </c>
      <c r="Z2050" s="24">
        <v>0</v>
      </c>
      <c r="AA2050" s="24">
        <v>142.03145638257266</v>
      </c>
      <c r="AB2050" s="24">
        <v>-140.01271124705659</v>
      </c>
      <c r="AC2050" s="24">
        <v>2.0187451355159283</v>
      </c>
      <c r="AD2050" s="24">
        <v>-2.0187451355159283</v>
      </c>
      <c r="AE2050" s="24">
        <v>-142.03145638257274</v>
      </c>
      <c r="AF2050" s="24">
        <v>0</v>
      </c>
      <c r="AG2050" s="24">
        <v>6.4413485233671963E-3</v>
      </c>
      <c r="AH2050" s="24">
        <v>-6.4409225815325044E-3</v>
      </c>
      <c r="AI2050" s="24">
        <v>4.2594183469191194E-7</v>
      </c>
      <c r="AJ2050" s="24">
        <v>0</v>
      </c>
      <c r="AK2050" s="24">
        <v>0</v>
      </c>
      <c r="AL2050" s="24">
        <v>0</v>
      </c>
      <c r="AM2050" s="24">
        <v>0</v>
      </c>
      <c r="AN2050" s="24">
        <v>0</v>
      </c>
      <c r="AO2050" s="24">
        <v>0</v>
      </c>
      <c r="AP2050" s="24">
        <v>0</v>
      </c>
      <c r="AQ2050" s="24">
        <v>15.781272931396956</v>
      </c>
      <c r="AR2050" s="24">
        <v>-15.556967916339772</v>
      </c>
      <c r="AS2050" s="24">
        <v>0.22430501505732536</v>
      </c>
      <c r="AT2050" s="24">
        <v>-0.22430501505732536</v>
      </c>
      <c r="AU2050" s="24">
        <v>-15.78127293139687</v>
      </c>
      <c r="AV2050" s="24">
        <v>0</v>
      </c>
      <c r="AW2050" s="24">
        <v>0</v>
      </c>
      <c r="AX2050" s="24">
        <v>0</v>
      </c>
      <c r="AY2050" s="24">
        <v>0</v>
      </c>
      <c r="AZ2050" s="24">
        <v>0</v>
      </c>
      <c r="BA2050" s="24">
        <v>-4.2594183469191194E-7</v>
      </c>
      <c r="BB2050" s="24">
        <v>-6.4413485233671963E-3</v>
      </c>
      <c r="BC2050" s="24">
        <v>-4.2594183469191194E-7</v>
      </c>
      <c r="BD2050" s="24">
        <v>-6.4413485233671963E-3</v>
      </c>
      <c r="BE2050" s="24">
        <v>0</v>
      </c>
      <c r="BF2050" s="24">
        <v>0</v>
      </c>
      <c r="BG2050" s="24">
        <v>0</v>
      </c>
      <c r="BH2050" s="24">
        <v>0</v>
      </c>
      <c r="BI2050" s="24">
        <v>0</v>
      </c>
      <c r="BJ2050" s="24">
        <v>0</v>
      </c>
      <c r="BK2050" s="24">
        <v>0</v>
      </c>
      <c r="BL2050" s="24">
        <v>0</v>
      </c>
    </row>
    <row r="2051" spans="1:64" x14ac:dyDescent="0.25">
      <c r="A2051" t="s">
        <v>5128</v>
      </c>
      <c r="B2051">
        <v>122</v>
      </c>
      <c r="C2051">
        <v>1</v>
      </c>
      <c r="D2051">
        <v>11</v>
      </c>
      <c r="E2051" s="24">
        <v>0</v>
      </c>
      <c r="F2051" s="24">
        <v>0</v>
      </c>
      <c r="G2051" s="24">
        <v>0</v>
      </c>
      <c r="H2051" s="24">
        <v>0</v>
      </c>
      <c r="I2051" s="24">
        <v>0</v>
      </c>
      <c r="J2051" s="24">
        <v>0</v>
      </c>
      <c r="K2051" s="24">
        <v>138.42104928940535</v>
      </c>
      <c r="L2051" s="24">
        <v>-136.56321231275797</v>
      </c>
      <c r="M2051" s="24">
        <v>1.857836976647377</v>
      </c>
      <c r="N2051" s="24">
        <v>-1.857836976647377</v>
      </c>
      <c r="O2051" s="24">
        <v>-138.42104928940535</v>
      </c>
      <c r="P2051" s="24">
        <v>0</v>
      </c>
      <c r="Q2051" s="24">
        <v>5.4617876085103489E-3</v>
      </c>
      <c r="R2051" s="24">
        <v>-5.4614699765807018E-3</v>
      </c>
      <c r="S2051" s="24">
        <v>3.1763192964717746E-7</v>
      </c>
      <c r="T2051" s="24">
        <v>0</v>
      </c>
      <c r="U2051" s="24">
        <v>0</v>
      </c>
      <c r="V2051" s="24">
        <v>0</v>
      </c>
      <c r="W2051" s="24">
        <v>0</v>
      </c>
      <c r="X2051" s="24">
        <v>0</v>
      </c>
      <c r="Y2051" s="24">
        <v>0</v>
      </c>
      <c r="Z2051" s="24">
        <v>0</v>
      </c>
      <c r="AA2051" s="24">
        <v>124.57894436046482</v>
      </c>
      <c r="AB2051" s="24">
        <v>-122.90689108148229</v>
      </c>
      <c r="AC2051" s="24">
        <v>1.6720532789826394</v>
      </c>
      <c r="AD2051" s="24">
        <v>-1.6720532789826379</v>
      </c>
      <c r="AE2051" s="24">
        <v>-124.57894436046479</v>
      </c>
      <c r="AF2051" s="24">
        <v>0</v>
      </c>
      <c r="AG2051" s="24">
        <v>5.4617876085103489E-3</v>
      </c>
      <c r="AH2051" s="24">
        <v>-5.4614699765807018E-3</v>
      </c>
      <c r="AI2051" s="24">
        <v>3.1763192964717746E-7</v>
      </c>
      <c r="AJ2051" s="24">
        <v>0</v>
      </c>
      <c r="AK2051" s="24">
        <v>0</v>
      </c>
      <c r="AL2051" s="24">
        <v>0</v>
      </c>
      <c r="AM2051" s="24">
        <v>0</v>
      </c>
      <c r="AN2051" s="24">
        <v>0</v>
      </c>
      <c r="AO2051" s="24">
        <v>0</v>
      </c>
      <c r="AP2051" s="24">
        <v>0</v>
      </c>
      <c r="AQ2051" s="24">
        <v>13.842104928940529</v>
      </c>
      <c r="AR2051" s="24">
        <v>-13.656321231275683</v>
      </c>
      <c r="AS2051" s="24">
        <v>0.18578369766473757</v>
      </c>
      <c r="AT2051" s="24">
        <v>-0.18578369766473912</v>
      </c>
      <c r="AU2051" s="24">
        <v>-13.842104928940557</v>
      </c>
      <c r="AV2051" s="24">
        <v>0</v>
      </c>
      <c r="AW2051" s="24">
        <v>0</v>
      </c>
      <c r="AX2051" s="24">
        <v>0</v>
      </c>
      <c r="AY2051" s="24">
        <v>0</v>
      </c>
      <c r="AZ2051" s="24">
        <v>0</v>
      </c>
      <c r="BA2051" s="24">
        <v>-3.1763192964717746E-7</v>
      </c>
      <c r="BB2051" s="24">
        <v>-5.4617876085103489E-3</v>
      </c>
      <c r="BC2051" s="24">
        <v>-3.1763192964717746E-7</v>
      </c>
      <c r="BD2051" s="24">
        <v>-5.4617876085103489E-3</v>
      </c>
      <c r="BE2051" s="24">
        <v>0</v>
      </c>
      <c r="BF2051" s="24">
        <v>0</v>
      </c>
      <c r="BG2051" s="24">
        <v>0</v>
      </c>
      <c r="BH2051" s="24">
        <v>0</v>
      </c>
      <c r="BI2051" s="24">
        <v>0</v>
      </c>
      <c r="BJ2051" s="24">
        <v>0</v>
      </c>
      <c r="BK2051" s="24">
        <v>0</v>
      </c>
      <c r="BL2051" s="24">
        <v>0</v>
      </c>
    </row>
    <row r="2052" spans="1:64" x14ac:dyDescent="0.25">
      <c r="A2052" t="s">
        <v>5128</v>
      </c>
      <c r="B2052">
        <v>123</v>
      </c>
      <c r="C2052">
        <v>1</v>
      </c>
      <c r="D2052">
        <v>11</v>
      </c>
      <c r="E2052" s="24">
        <v>0</v>
      </c>
      <c r="F2052" s="24">
        <v>0</v>
      </c>
      <c r="G2052" s="24">
        <v>0</v>
      </c>
      <c r="H2052" s="24">
        <v>0</v>
      </c>
      <c r="I2052" s="24">
        <v>0</v>
      </c>
      <c r="J2052" s="24">
        <v>0</v>
      </c>
      <c r="K2052" s="24">
        <v>121.46506775915623</v>
      </c>
      <c r="L2052" s="24">
        <v>-119.92533548176289</v>
      </c>
      <c r="M2052" s="24">
        <v>1.5397322773933411</v>
      </c>
      <c r="N2052" s="24">
        <v>-1.5397322773933411</v>
      </c>
      <c r="O2052" s="24">
        <v>-121.46506775915623</v>
      </c>
      <c r="P2052" s="24">
        <v>0</v>
      </c>
      <c r="Q2052" s="24">
        <v>4.6337122694239952E-3</v>
      </c>
      <c r="R2052" s="24">
        <v>-4.633475182345137E-3</v>
      </c>
      <c r="S2052" s="24">
        <v>2.3708707885816693E-7</v>
      </c>
      <c r="T2052" s="24">
        <v>0</v>
      </c>
      <c r="U2052" s="24">
        <v>0</v>
      </c>
      <c r="V2052" s="24">
        <v>0</v>
      </c>
      <c r="W2052" s="24">
        <v>0</v>
      </c>
      <c r="X2052" s="24">
        <v>0</v>
      </c>
      <c r="Y2052" s="24">
        <v>0</v>
      </c>
      <c r="Z2052" s="24">
        <v>0</v>
      </c>
      <c r="AA2052" s="24">
        <v>109.3185609832406</v>
      </c>
      <c r="AB2052" s="24">
        <v>-107.93280193358657</v>
      </c>
      <c r="AC2052" s="24">
        <v>1.3857590496540071</v>
      </c>
      <c r="AD2052" s="24">
        <v>-1.3857590496540082</v>
      </c>
      <c r="AE2052" s="24">
        <v>-109.31856098324056</v>
      </c>
      <c r="AF2052" s="24">
        <v>0</v>
      </c>
      <c r="AG2052" s="24">
        <v>4.6337122694239952E-3</v>
      </c>
      <c r="AH2052" s="24">
        <v>-4.633475182345137E-3</v>
      </c>
      <c r="AI2052" s="24">
        <v>2.3708707885816693E-7</v>
      </c>
      <c r="AJ2052" s="24">
        <v>0</v>
      </c>
      <c r="AK2052" s="24">
        <v>0</v>
      </c>
      <c r="AL2052" s="24">
        <v>0</v>
      </c>
      <c r="AM2052" s="24">
        <v>0</v>
      </c>
      <c r="AN2052" s="24">
        <v>0</v>
      </c>
      <c r="AO2052" s="24">
        <v>0</v>
      </c>
      <c r="AP2052" s="24">
        <v>0</v>
      </c>
      <c r="AQ2052" s="24">
        <v>12.146506775915626</v>
      </c>
      <c r="AR2052" s="24">
        <v>-11.992533548176311</v>
      </c>
      <c r="AS2052" s="24">
        <v>0.15397322773933397</v>
      </c>
      <c r="AT2052" s="24">
        <v>-0.15397322773933286</v>
      </c>
      <c r="AU2052" s="24">
        <v>-12.146506775915668</v>
      </c>
      <c r="AV2052" s="24">
        <v>0</v>
      </c>
      <c r="AW2052" s="24">
        <v>0</v>
      </c>
      <c r="AX2052" s="24">
        <v>0</v>
      </c>
      <c r="AY2052" s="24">
        <v>0</v>
      </c>
      <c r="AZ2052" s="24">
        <v>0</v>
      </c>
      <c r="BA2052" s="24">
        <v>-2.3708707885816693E-7</v>
      </c>
      <c r="BB2052" s="24">
        <v>-4.6337122694239952E-3</v>
      </c>
      <c r="BC2052" s="24">
        <v>-2.3708707885816693E-7</v>
      </c>
      <c r="BD2052" s="24">
        <v>-4.6337122694239952E-3</v>
      </c>
      <c r="BE2052" s="24">
        <v>0</v>
      </c>
      <c r="BF2052" s="24">
        <v>0</v>
      </c>
      <c r="BG2052" s="24">
        <v>0</v>
      </c>
      <c r="BH2052" s="24">
        <v>0</v>
      </c>
      <c r="BI2052" s="24">
        <v>0</v>
      </c>
      <c r="BJ2052" s="24">
        <v>0</v>
      </c>
      <c r="BK2052" s="24">
        <v>0</v>
      </c>
      <c r="BL2052" s="24">
        <v>0</v>
      </c>
    </row>
    <row r="2053" spans="1:64" x14ac:dyDescent="0.25">
      <c r="A2053" t="s">
        <v>5128</v>
      </c>
      <c r="B2053">
        <v>124</v>
      </c>
      <c r="C2053">
        <v>2</v>
      </c>
      <c r="D2053">
        <v>11</v>
      </c>
      <c r="E2053" s="24">
        <v>0</v>
      </c>
      <c r="F2053" s="24">
        <v>0</v>
      </c>
      <c r="G2053" s="24">
        <v>0</v>
      </c>
      <c r="H2053" s="24">
        <v>0</v>
      </c>
      <c r="I2053" s="24">
        <v>0</v>
      </c>
      <c r="J2053" s="24">
        <v>0</v>
      </c>
      <c r="K2053" s="24">
        <v>106.63165095448494</v>
      </c>
      <c r="L2053" s="24">
        <v>-105.35478115081787</v>
      </c>
      <c r="M2053" s="24">
        <v>1.2768698036670685</v>
      </c>
      <c r="N2053" s="24">
        <v>-1.2768698036670685</v>
      </c>
      <c r="O2053" s="24">
        <v>-106.63165095448494</v>
      </c>
      <c r="P2053" s="24">
        <v>0</v>
      </c>
      <c r="Q2053" s="24">
        <v>3.9332811502390541E-3</v>
      </c>
      <c r="R2053" s="24">
        <v>-3.9331040024990216E-3</v>
      </c>
      <c r="S2053" s="24">
        <v>1.7714774003252387E-7</v>
      </c>
      <c r="T2053" s="24">
        <v>0</v>
      </c>
      <c r="U2053" s="24">
        <v>0</v>
      </c>
      <c r="V2053" s="24">
        <v>0</v>
      </c>
      <c r="W2053" s="24">
        <v>0</v>
      </c>
      <c r="X2053" s="24">
        <v>0</v>
      </c>
      <c r="Y2053" s="24">
        <v>0</v>
      </c>
      <c r="Z2053" s="24">
        <v>0</v>
      </c>
      <c r="AA2053" s="24">
        <v>95.968485859036448</v>
      </c>
      <c r="AB2053" s="24">
        <v>-94.819303035736084</v>
      </c>
      <c r="AC2053" s="24">
        <v>1.1491828233003616</v>
      </c>
      <c r="AD2053" s="24">
        <v>-1.1491828233003609</v>
      </c>
      <c r="AE2053" s="24">
        <v>-95.968485859036491</v>
      </c>
      <c r="AF2053" s="24">
        <v>0</v>
      </c>
      <c r="AG2053" s="24">
        <v>3.9332811502390541E-3</v>
      </c>
      <c r="AH2053" s="24">
        <v>-3.9331040024990216E-3</v>
      </c>
      <c r="AI2053" s="24">
        <v>1.7714774003252387E-7</v>
      </c>
      <c r="AJ2053" s="24">
        <v>0</v>
      </c>
      <c r="AK2053" s="24">
        <v>0</v>
      </c>
      <c r="AL2053" s="24">
        <v>0</v>
      </c>
      <c r="AM2053" s="24">
        <v>0</v>
      </c>
      <c r="AN2053" s="24">
        <v>0</v>
      </c>
      <c r="AO2053" s="24">
        <v>0</v>
      </c>
      <c r="AP2053" s="24">
        <v>0</v>
      </c>
      <c r="AQ2053" s="24">
        <v>10.663165095448491</v>
      </c>
      <c r="AR2053" s="24">
        <v>-10.535478115081787</v>
      </c>
      <c r="AS2053" s="24">
        <v>0.12768698036670689</v>
      </c>
      <c r="AT2053" s="24">
        <v>-0.12768698036670756</v>
      </c>
      <c r="AU2053" s="24">
        <v>-10.663165095448448</v>
      </c>
      <c r="AV2053" s="24">
        <v>0</v>
      </c>
      <c r="AW2053" s="24">
        <v>0</v>
      </c>
      <c r="AX2053" s="24">
        <v>0</v>
      </c>
      <c r="AY2053" s="24">
        <v>0</v>
      </c>
      <c r="AZ2053" s="24">
        <v>0</v>
      </c>
      <c r="BA2053" s="24">
        <v>-1.7714774003252387E-7</v>
      </c>
      <c r="BB2053" s="24">
        <v>-3.9332811502390541E-3</v>
      </c>
      <c r="BC2053" s="24">
        <v>-1.7714774003252387E-7</v>
      </c>
      <c r="BD2053" s="24">
        <v>-3.9332811502390541E-3</v>
      </c>
      <c r="BE2053" s="24">
        <v>0</v>
      </c>
      <c r="BF2053" s="24">
        <v>0</v>
      </c>
      <c r="BG2053" s="24">
        <v>0</v>
      </c>
      <c r="BH2053" s="24">
        <v>0</v>
      </c>
      <c r="BI2053" s="24">
        <v>0</v>
      </c>
      <c r="BJ2053" s="24">
        <v>0</v>
      </c>
      <c r="BK2053" s="24">
        <v>0</v>
      </c>
      <c r="BL2053" s="24">
        <v>0</v>
      </c>
    </row>
    <row r="2054" spans="1:64" x14ac:dyDescent="0.25">
      <c r="A2054" t="s">
        <v>5128</v>
      </c>
      <c r="B2054">
        <v>125</v>
      </c>
      <c r="C2054">
        <v>2</v>
      </c>
      <c r="D2054">
        <v>11</v>
      </c>
      <c r="E2054" s="24">
        <v>0</v>
      </c>
      <c r="F2054" s="24">
        <v>0</v>
      </c>
      <c r="G2054" s="24">
        <v>0</v>
      </c>
      <c r="H2054" s="24">
        <v>0</v>
      </c>
      <c r="I2054" s="24">
        <v>0</v>
      </c>
      <c r="J2054" s="24">
        <v>0</v>
      </c>
      <c r="K2054" s="24">
        <v>93.648925311863422</v>
      </c>
      <c r="L2054" s="24">
        <v>-92.589411117136478</v>
      </c>
      <c r="M2054" s="24">
        <v>1.059514194726944</v>
      </c>
      <c r="N2054" s="24">
        <v>-1.059514194726944</v>
      </c>
      <c r="O2054" s="24">
        <v>-93.648925311863422</v>
      </c>
      <c r="P2054" s="24">
        <v>0</v>
      </c>
      <c r="Q2054" s="24">
        <v>3.3404746282030828E-3</v>
      </c>
      <c r="R2054" s="24">
        <v>-3.3403421548428014E-3</v>
      </c>
      <c r="S2054" s="24">
        <v>1.3247336028143764E-7</v>
      </c>
      <c r="T2054" s="24">
        <v>0</v>
      </c>
      <c r="U2054" s="24">
        <v>0</v>
      </c>
      <c r="V2054" s="24">
        <v>0</v>
      </c>
      <c r="W2054" s="24">
        <v>0</v>
      </c>
      <c r="X2054" s="24">
        <v>0</v>
      </c>
      <c r="Y2054" s="24">
        <v>0</v>
      </c>
      <c r="Z2054" s="24">
        <v>0</v>
      </c>
      <c r="AA2054" s="24">
        <v>84.28403278067708</v>
      </c>
      <c r="AB2054" s="24">
        <v>-83.330470005422853</v>
      </c>
      <c r="AC2054" s="24">
        <v>0.95356277525424959</v>
      </c>
      <c r="AD2054" s="24">
        <v>-0.95356277525424993</v>
      </c>
      <c r="AE2054" s="24">
        <v>-84.28403278067708</v>
      </c>
      <c r="AF2054" s="24">
        <v>0</v>
      </c>
      <c r="AG2054" s="24">
        <v>3.3404746282030828E-3</v>
      </c>
      <c r="AH2054" s="24">
        <v>-3.3403421548428014E-3</v>
      </c>
      <c r="AI2054" s="24">
        <v>1.3247336028143764E-7</v>
      </c>
      <c r="AJ2054" s="24">
        <v>0</v>
      </c>
      <c r="AK2054" s="24">
        <v>0</v>
      </c>
      <c r="AL2054" s="24">
        <v>0</v>
      </c>
      <c r="AM2054" s="24">
        <v>0</v>
      </c>
      <c r="AN2054" s="24">
        <v>0</v>
      </c>
      <c r="AO2054" s="24">
        <v>0</v>
      </c>
      <c r="AP2054" s="24">
        <v>0</v>
      </c>
      <c r="AQ2054" s="24">
        <v>9.3648925311863422</v>
      </c>
      <c r="AR2054" s="24">
        <v>-9.2589411117136251</v>
      </c>
      <c r="AS2054" s="24">
        <v>0.10595141947269437</v>
      </c>
      <c r="AT2054" s="24">
        <v>-0.10595141947269404</v>
      </c>
      <c r="AU2054" s="24">
        <v>-9.3648925311863422</v>
      </c>
      <c r="AV2054" s="24">
        <v>0</v>
      </c>
      <c r="AW2054" s="24">
        <v>0</v>
      </c>
      <c r="AX2054" s="24">
        <v>0</v>
      </c>
      <c r="AY2054" s="24">
        <v>0</v>
      </c>
      <c r="AZ2054" s="24">
        <v>0</v>
      </c>
      <c r="BA2054" s="24">
        <v>-1.3247336028143764E-7</v>
      </c>
      <c r="BB2054" s="24">
        <v>-3.3404746282030828E-3</v>
      </c>
      <c r="BC2054" s="24">
        <v>-1.3247336028143764E-7</v>
      </c>
      <c r="BD2054" s="24">
        <v>-3.3404746282030828E-3</v>
      </c>
      <c r="BE2054" s="24">
        <v>0</v>
      </c>
      <c r="BF2054" s="24">
        <v>0</v>
      </c>
      <c r="BG2054" s="24">
        <v>0</v>
      </c>
      <c r="BH2054" s="24">
        <v>0</v>
      </c>
      <c r="BI2054" s="24">
        <v>0</v>
      </c>
      <c r="BJ2054" s="24">
        <v>0</v>
      </c>
      <c r="BK2054" s="24">
        <v>0</v>
      </c>
      <c r="BL2054" s="24">
        <v>0</v>
      </c>
    </row>
    <row r="2055" spans="1:64" x14ac:dyDescent="0.25">
      <c r="A2055" t="s">
        <v>5128</v>
      </c>
      <c r="B2055">
        <v>126</v>
      </c>
      <c r="C2055">
        <v>2</v>
      </c>
      <c r="D2055">
        <v>11</v>
      </c>
      <c r="E2055" s="24">
        <v>0</v>
      </c>
      <c r="F2055" s="24">
        <v>0</v>
      </c>
      <c r="G2055" s="24">
        <v>0</v>
      </c>
      <c r="H2055" s="24">
        <v>0</v>
      </c>
      <c r="I2055" s="24">
        <v>0</v>
      </c>
      <c r="J2055" s="24">
        <v>0</v>
      </c>
      <c r="K2055" s="24">
        <v>82.28069743514061</v>
      </c>
      <c r="L2055" s="24">
        <v>-81.401025168597698</v>
      </c>
      <c r="M2055" s="24">
        <v>0.87967226654291153</v>
      </c>
      <c r="N2055" s="24">
        <v>-0.87967226654291153</v>
      </c>
      <c r="O2055" s="24">
        <v>-82.28069743514061</v>
      </c>
      <c r="P2055" s="24">
        <v>0</v>
      </c>
      <c r="Q2055" s="24">
        <v>2.838470354618039E-3</v>
      </c>
      <c r="R2055" s="24">
        <v>-2.8383712051436305E-3</v>
      </c>
      <c r="S2055" s="24">
        <v>9.9149474408477545E-8</v>
      </c>
      <c r="T2055" s="24">
        <v>0</v>
      </c>
      <c r="U2055" s="24">
        <v>0</v>
      </c>
      <c r="V2055" s="24">
        <v>0</v>
      </c>
      <c r="W2055" s="24">
        <v>0</v>
      </c>
      <c r="X2055" s="24">
        <v>0</v>
      </c>
      <c r="Y2055" s="24">
        <v>0</v>
      </c>
      <c r="Z2055" s="24">
        <v>0</v>
      </c>
      <c r="AA2055" s="24">
        <v>74.052627691626554</v>
      </c>
      <c r="AB2055" s="24">
        <v>-73.260922651737928</v>
      </c>
      <c r="AC2055" s="24">
        <v>0.7917050398886204</v>
      </c>
      <c r="AD2055" s="24">
        <v>-0.79170503988862029</v>
      </c>
      <c r="AE2055" s="24">
        <v>-74.052627691626526</v>
      </c>
      <c r="AF2055" s="24">
        <v>0</v>
      </c>
      <c r="AG2055" s="24">
        <v>2.838470354618039E-3</v>
      </c>
      <c r="AH2055" s="24">
        <v>-2.8383712051436305E-3</v>
      </c>
      <c r="AI2055" s="24">
        <v>9.9149474408477545E-8</v>
      </c>
      <c r="AJ2055" s="24">
        <v>0</v>
      </c>
      <c r="AK2055" s="24">
        <v>0</v>
      </c>
      <c r="AL2055" s="24">
        <v>0</v>
      </c>
      <c r="AM2055" s="24">
        <v>0</v>
      </c>
      <c r="AN2055" s="24">
        <v>0</v>
      </c>
      <c r="AO2055" s="24">
        <v>0</v>
      </c>
      <c r="AP2055" s="24">
        <v>0</v>
      </c>
      <c r="AQ2055" s="24">
        <v>8.2280697435140553</v>
      </c>
      <c r="AR2055" s="24">
        <v>-8.1401025168597698</v>
      </c>
      <c r="AS2055" s="24">
        <v>8.7967226654291131E-2</v>
      </c>
      <c r="AT2055" s="24">
        <v>-8.7967226654291242E-2</v>
      </c>
      <c r="AU2055" s="24">
        <v>-8.2280697435140837</v>
      </c>
      <c r="AV2055" s="24">
        <v>0</v>
      </c>
      <c r="AW2055" s="24">
        <v>0</v>
      </c>
      <c r="AX2055" s="24">
        <v>0</v>
      </c>
      <c r="AY2055" s="24">
        <v>0</v>
      </c>
      <c r="AZ2055" s="24">
        <v>0</v>
      </c>
      <c r="BA2055" s="24">
        <v>-9.9149474408477545E-8</v>
      </c>
      <c r="BB2055" s="24">
        <v>-2.838470354618039E-3</v>
      </c>
      <c r="BC2055" s="24">
        <v>-9.9149474408477545E-8</v>
      </c>
      <c r="BD2055" s="24">
        <v>-2.838470354618039E-3</v>
      </c>
      <c r="BE2055" s="24">
        <v>0</v>
      </c>
      <c r="BF2055" s="24">
        <v>0</v>
      </c>
      <c r="BG2055" s="24">
        <v>0</v>
      </c>
      <c r="BH2055" s="24">
        <v>0</v>
      </c>
      <c r="BI2055" s="24">
        <v>0</v>
      </c>
      <c r="BJ2055" s="24">
        <v>0</v>
      </c>
      <c r="BK2055" s="24">
        <v>0</v>
      </c>
      <c r="BL2055" s="24">
        <v>0</v>
      </c>
    </row>
    <row r="2056" spans="1:64" x14ac:dyDescent="0.25">
      <c r="A2056" t="s">
        <v>5128</v>
      </c>
      <c r="B2056">
        <v>127</v>
      </c>
      <c r="C2056">
        <v>3</v>
      </c>
      <c r="D2056">
        <v>11</v>
      </c>
      <c r="E2056" s="24">
        <v>0</v>
      </c>
      <c r="F2056" s="24">
        <v>0</v>
      </c>
      <c r="G2056" s="24">
        <v>0</v>
      </c>
      <c r="H2056" s="24">
        <v>0</v>
      </c>
      <c r="I2056" s="24">
        <v>0</v>
      </c>
      <c r="J2056" s="24">
        <v>0</v>
      </c>
      <c r="K2056" s="24">
        <v>72.321649380028248</v>
      </c>
      <c r="L2056" s="24">
        <v>-71.590873435139656</v>
      </c>
      <c r="M2056" s="24">
        <v>0.73077594488859177</v>
      </c>
      <c r="N2056" s="24">
        <v>-0.73077594488859177</v>
      </c>
      <c r="O2056" s="24">
        <v>-72.321649380028248</v>
      </c>
      <c r="P2056" s="24">
        <v>0</v>
      </c>
      <c r="Q2056" s="24">
        <v>2.4131228201440535E-3</v>
      </c>
      <c r="R2056" s="24">
        <v>-2.4130485326168127E-3</v>
      </c>
      <c r="S2056" s="24">
        <v>7.4287527240812778E-8</v>
      </c>
      <c r="T2056" s="24">
        <v>0</v>
      </c>
      <c r="U2056" s="24">
        <v>0</v>
      </c>
      <c r="V2056" s="24">
        <v>0</v>
      </c>
      <c r="W2056" s="24">
        <v>0</v>
      </c>
      <c r="X2056" s="24">
        <v>0</v>
      </c>
      <c r="Y2056" s="24">
        <v>0</v>
      </c>
      <c r="Z2056" s="24">
        <v>0</v>
      </c>
      <c r="AA2056" s="24">
        <v>65.089484442025423</v>
      </c>
      <c r="AB2056" s="24">
        <v>-64.431786091625668</v>
      </c>
      <c r="AC2056" s="24">
        <v>0.65769835039973257</v>
      </c>
      <c r="AD2056" s="24">
        <v>-0.65769835039973268</v>
      </c>
      <c r="AE2056" s="24">
        <v>-65.08948444202548</v>
      </c>
      <c r="AF2056" s="24">
        <v>0</v>
      </c>
      <c r="AG2056" s="24">
        <v>2.4131228201440535E-3</v>
      </c>
      <c r="AH2056" s="24">
        <v>-2.4130485326168127E-3</v>
      </c>
      <c r="AI2056" s="24">
        <v>7.4287527240812778E-8</v>
      </c>
      <c r="AJ2056" s="24">
        <v>0</v>
      </c>
      <c r="AK2056" s="24">
        <v>0</v>
      </c>
      <c r="AL2056" s="24">
        <v>0</v>
      </c>
      <c r="AM2056" s="24">
        <v>0</v>
      </c>
      <c r="AN2056" s="24">
        <v>0</v>
      </c>
      <c r="AO2056" s="24">
        <v>0</v>
      </c>
      <c r="AP2056" s="24">
        <v>0</v>
      </c>
      <c r="AQ2056" s="24">
        <v>7.2321649380028248</v>
      </c>
      <c r="AR2056" s="24">
        <v>-7.1590873435139883</v>
      </c>
      <c r="AS2056" s="24">
        <v>7.3077594488859199E-2</v>
      </c>
      <c r="AT2056" s="24">
        <v>-7.3077594488859088E-2</v>
      </c>
      <c r="AU2056" s="24">
        <v>-7.2321649380027679</v>
      </c>
      <c r="AV2056" s="24">
        <v>0</v>
      </c>
      <c r="AW2056" s="24">
        <v>0</v>
      </c>
      <c r="AX2056" s="24">
        <v>0</v>
      </c>
      <c r="AY2056" s="24">
        <v>0</v>
      </c>
      <c r="AZ2056" s="24">
        <v>0</v>
      </c>
      <c r="BA2056" s="24">
        <v>-7.4287527240812778E-8</v>
      </c>
      <c r="BB2056" s="24">
        <v>-2.4131228201440535E-3</v>
      </c>
      <c r="BC2056" s="24">
        <v>-7.4287527240812778E-8</v>
      </c>
      <c r="BD2056" s="24">
        <v>-2.4131228201440535E-3</v>
      </c>
      <c r="BE2056" s="24">
        <v>0</v>
      </c>
      <c r="BF2056" s="24">
        <v>0</v>
      </c>
      <c r="BG2056" s="24">
        <v>0</v>
      </c>
      <c r="BH2056" s="24">
        <v>0</v>
      </c>
      <c r="BI2056" s="24">
        <v>0</v>
      </c>
      <c r="BJ2056" s="24">
        <v>0</v>
      </c>
      <c r="BK2056" s="24">
        <v>0</v>
      </c>
      <c r="BL2056" s="24">
        <v>0</v>
      </c>
    </row>
    <row r="2057" spans="1:64" x14ac:dyDescent="0.25">
      <c r="A2057" t="s">
        <v>5128</v>
      </c>
      <c r="B2057">
        <v>128</v>
      </c>
      <c r="C2057">
        <v>3</v>
      </c>
      <c r="D2057">
        <v>11</v>
      </c>
      <c r="E2057" s="24">
        <v>0</v>
      </c>
      <c r="F2057" s="24">
        <v>0</v>
      </c>
      <c r="G2057" s="24">
        <v>0</v>
      </c>
      <c r="H2057" s="24">
        <v>0</v>
      </c>
      <c r="I2057" s="24">
        <v>0</v>
      </c>
      <c r="J2057" s="24">
        <v>0</v>
      </c>
      <c r="K2057" s="24">
        <v>63.593198873102665</v>
      </c>
      <c r="L2057" s="24">
        <v>-62.98577431589365</v>
      </c>
      <c r="M2057" s="24">
        <v>0.60742455720901489</v>
      </c>
      <c r="N2057" s="24">
        <v>-0.60742455720901489</v>
      </c>
      <c r="O2057" s="24">
        <v>-63.593198873102665</v>
      </c>
      <c r="P2057" s="24">
        <v>0</v>
      </c>
      <c r="Q2057" s="24">
        <v>2.0525294166873209E-3</v>
      </c>
      <c r="R2057" s="24">
        <v>-2.0524737192317843E-3</v>
      </c>
      <c r="S2057" s="24">
        <v>5.5697455536574125E-8</v>
      </c>
      <c r="T2057" s="24">
        <v>0</v>
      </c>
      <c r="U2057" s="24">
        <v>0</v>
      </c>
      <c r="V2057" s="24">
        <v>0</v>
      </c>
      <c r="W2057" s="24">
        <v>0</v>
      </c>
      <c r="X2057" s="24">
        <v>0</v>
      </c>
      <c r="Y2057" s="24">
        <v>0</v>
      </c>
      <c r="Z2057" s="24">
        <v>0</v>
      </c>
      <c r="AA2057" s="24">
        <v>57.233878985792401</v>
      </c>
      <c r="AB2057" s="24">
        <v>-56.687196884304285</v>
      </c>
      <c r="AC2057" s="24">
        <v>0.54668210148811347</v>
      </c>
      <c r="AD2057" s="24">
        <v>-0.54668210148811358</v>
      </c>
      <c r="AE2057" s="24">
        <v>-57.233878985792387</v>
      </c>
      <c r="AF2057" s="24">
        <v>0</v>
      </c>
      <c r="AG2057" s="24">
        <v>2.0525294166873209E-3</v>
      </c>
      <c r="AH2057" s="24">
        <v>-2.0524737192317843E-3</v>
      </c>
      <c r="AI2057" s="24">
        <v>5.5697455536574125E-8</v>
      </c>
      <c r="AJ2057" s="24">
        <v>0</v>
      </c>
      <c r="AK2057" s="24">
        <v>0</v>
      </c>
      <c r="AL2057" s="24">
        <v>0</v>
      </c>
      <c r="AM2057" s="24">
        <v>0</v>
      </c>
      <c r="AN2057" s="24">
        <v>0</v>
      </c>
      <c r="AO2057" s="24">
        <v>0</v>
      </c>
      <c r="AP2057" s="24">
        <v>0</v>
      </c>
      <c r="AQ2057" s="24">
        <v>6.3593198873102637</v>
      </c>
      <c r="AR2057" s="24">
        <v>-6.298577431589365</v>
      </c>
      <c r="AS2057" s="24">
        <v>6.0742455720901423E-2</v>
      </c>
      <c r="AT2057" s="24">
        <v>-6.0742455720901312E-2</v>
      </c>
      <c r="AU2057" s="24">
        <v>-6.3593198873102779</v>
      </c>
      <c r="AV2057" s="24">
        <v>0</v>
      </c>
      <c r="AW2057" s="24">
        <v>0</v>
      </c>
      <c r="AX2057" s="24">
        <v>0</v>
      </c>
      <c r="AY2057" s="24">
        <v>0</v>
      </c>
      <c r="AZ2057" s="24">
        <v>0</v>
      </c>
      <c r="BA2057" s="24">
        <v>-5.5697455536574125E-8</v>
      </c>
      <c r="BB2057" s="24">
        <v>-2.0525294166873209E-3</v>
      </c>
      <c r="BC2057" s="24">
        <v>-5.5697455536574125E-8</v>
      </c>
      <c r="BD2057" s="24">
        <v>-2.0525294166873209E-3</v>
      </c>
      <c r="BE2057" s="24">
        <v>0</v>
      </c>
      <c r="BF2057" s="24">
        <v>0</v>
      </c>
      <c r="BG2057" s="24">
        <v>0</v>
      </c>
      <c r="BH2057" s="24">
        <v>0</v>
      </c>
      <c r="BI2057" s="24">
        <v>0</v>
      </c>
      <c r="BJ2057" s="24">
        <v>0</v>
      </c>
      <c r="BK2057" s="24">
        <v>0</v>
      </c>
      <c r="BL2057" s="24">
        <v>0</v>
      </c>
    </row>
    <row r="2058" spans="1:64" x14ac:dyDescent="0.25">
      <c r="A2058" t="s">
        <v>5128</v>
      </c>
      <c r="B2058">
        <v>129</v>
      </c>
      <c r="C2058">
        <v>3</v>
      </c>
      <c r="D2058">
        <v>11</v>
      </c>
      <c r="E2058" s="24">
        <v>0</v>
      </c>
      <c r="F2058" s="24">
        <v>0</v>
      </c>
      <c r="G2058" s="24">
        <v>0</v>
      </c>
      <c r="H2058" s="24">
        <v>0</v>
      </c>
      <c r="I2058" s="24">
        <v>0</v>
      </c>
      <c r="J2058" s="24">
        <v>0</v>
      </c>
      <c r="K2058" s="24">
        <v>55.939929887652397</v>
      </c>
      <c r="L2058" s="24">
        <v>-55.434756137430668</v>
      </c>
      <c r="M2058" s="24">
        <v>0.50517375022172928</v>
      </c>
      <c r="N2058" s="24">
        <v>-0.50517375022172928</v>
      </c>
      <c r="O2058" s="24">
        <v>-55.939929887652397</v>
      </c>
      <c r="P2058" s="24">
        <v>0</v>
      </c>
      <c r="Q2058" s="24">
        <v>1.7466681674704887E-3</v>
      </c>
      <c r="R2058" s="24">
        <v>-1.7466263670939952E-3</v>
      </c>
      <c r="S2058" s="24">
        <v>4.1800376493483782E-8</v>
      </c>
      <c r="T2058" s="24">
        <v>0</v>
      </c>
      <c r="U2058" s="24">
        <v>0</v>
      </c>
      <c r="V2058" s="24">
        <v>0</v>
      </c>
      <c r="W2058" s="24">
        <v>0</v>
      </c>
      <c r="X2058" s="24">
        <v>0</v>
      </c>
      <c r="Y2058" s="24">
        <v>0</v>
      </c>
      <c r="Z2058" s="24">
        <v>0</v>
      </c>
      <c r="AA2058" s="24">
        <v>50.34593689888716</v>
      </c>
      <c r="AB2058" s="24">
        <v>-49.891280523687612</v>
      </c>
      <c r="AC2058" s="24">
        <v>0.45465637519955637</v>
      </c>
      <c r="AD2058" s="24">
        <v>-0.45465637519955626</v>
      </c>
      <c r="AE2058" s="24">
        <v>-50.345936898887146</v>
      </c>
      <c r="AF2058" s="24">
        <v>0</v>
      </c>
      <c r="AG2058" s="24">
        <v>1.7466681674704887E-3</v>
      </c>
      <c r="AH2058" s="24">
        <v>-1.7466263670939952E-3</v>
      </c>
      <c r="AI2058" s="24">
        <v>4.1800376493483782E-8</v>
      </c>
      <c r="AJ2058" s="24">
        <v>0</v>
      </c>
      <c r="AK2058" s="24">
        <v>0</v>
      </c>
      <c r="AL2058" s="24">
        <v>0</v>
      </c>
      <c r="AM2058" s="24">
        <v>0</v>
      </c>
      <c r="AN2058" s="24">
        <v>0</v>
      </c>
      <c r="AO2058" s="24">
        <v>0</v>
      </c>
      <c r="AP2058" s="24">
        <v>0</v>
      </c>
      <c r="AQ2058" s="24">
        <v>5.5939929887652369</v>
      </c>
      <c r="AR2058" s="24">
        <v>-5.5434756137430554</v>
      </c>
      <c r="AS2058" s="24">
        <v>5.0517375022172906E-2</v>
      </c>
      <c r="AT2058" s="24">
        <v>-5.0517375022173017E-2</v>
      </c>
      <c r="AU2058" s="24">
        <v>-5.5939929887652511</v>
      </c>
      <c r="AV2058" s="24">
        <v>0</v>
      </c>
      <c r="AW2058" s="24">
        <v>0</v>
      </c>
      <c r="AX2058" s="24">
        <v>0</v>
      </c>
      <c r="AY2058" s="24">
        <v>0</v>
      </c>
      <c r="AZ2058" s="24">
        <v>0</v>
      </c>
      <c r="BA2058" s="24">
        <v>-4.1800376493483782E-8</v>
      </c>
      <c r="BB2058" s="24">
        <v>-1.7466681674704887E-3</v>
      </c>
      <c r="BC2058" s="24">
        <v>-4.1800376493483782E-8</v>
      </c>
      <c r="BD2058" s="24">
        <v>-1.7466681674704887E-3</v>
      </c>
      <c r="BE2058" s="24">
        <v>0</v>
      </c>
      <c r="BF2058" s="24">
        <v>0</v>
      </c>
      <c r="BG2058" s="24">
        <v>0</v>
      </c>
      <c r="BH2058" s="24">
        <v>0</v>
      </c>
      <c r="BI2058" s="24">
        <v>0</v>
      </c>
      <c r="BJ2058" s="24">
        <v>0</v>
      </c>
      <c r="BK2058" s="24">
        <v>0</v>
      </c>
      <c r="BL2058" s="24">
        <v>0</v>
      </c>
    </row>
    <row r="2059" spans="1:64" x14ac:dyDescent="0.25">
      <c r="A2059" t="s">
        <v>5128</v>
      </c>
      <c r="B2059">
        <v>130</v>
      </c>
      <c r="C2059">
        <v>4</v>
      </c>
      <c r="D2059">
        <v>11</v>
      </c>
      <c r="E2059" s="24">
        <v>0</v>
      </c>
      <c r="F2059" s="24">
        <v>0</v>
      </c>
      <c r="G2059" s="24">
        <v>0</v>
      </c>
      <c r="H2059" s="24">
        <v>0</v>
      </c>
      <c r="I2059" s="24">
        <v>0</v>
      </c>
      <c r="J2059" s="24">
        <v>0</v>
      </c>
      <c r="K2059" s="24">
        <v>49.226512275636196</v>
      </c>
      <c r="L2059" s="24">
        <v>-48.80614847689867</v>
      </c>
      <c r="M2059" s="24">
        <v>0.42036379873752594</v>
      </c>
      <c r="N2059" s="24">
        <v>-0.42036379873752594</v>
      </c>
      <c r="O2059" s="24">
        <v>-49.226512275636196</v>
      </c>
      <c r="P2059" s="24">
        <v>0</v>
      </c>
      <c r="Q2059" s="24">
        <v>1.4870950762997381E-3</v>
      </c>
      <c r="R2059" s="24">
        <v>-1.4870636805426329E-3</v>
      </c>
      <c r="S2059" s="24">
        <v>3.1395757105201483E-8</v>
      </c>
      <c r="T2059" s="24">
        <v>0</v>
      </c>
      <c r="U2059" s="24">
        <v>0</v>
      </c>
      <c r="V2059" s="24">
        <v>0</v>
      </c>
      <c r="W2059" s="24">
        <v>0</v>
      </c>
      <c r="X2059" s="24">
        <v>0</v>
      </c>
      <c r="Y2059" s="24">
        <v>0</v>
      </c>
      <c r="Z2059" s="24">
        <v>0</v>
      </c>
      <c r="AA2059" s="24">
        <v>44.303861048072577</v>
      </c>
      <c r="AB2059" s="24">
        <v>-43.925533629208758</v>
      </c>
      <c r="AC2059" s="24">
        <v>0.37832741886377336</v>
      </c>
      <c r="AD2059" s="24">
        <v>-0.3783274188637733</v>
      </c>
      <c r="AE2059" s="24">
        <v>-44.303861048072577</v>
      </c>
      <c r="AF2059" s="24">
        <v>0</v>
      </c>
      <c r="AG2059" s="24">
        <v>1.4870950762997381E-3</v>
      </c>
      <c r="AH2059" s="24">
        <v>-1.4870636805426329E-3</v>
      </c>
      <c r="AI2059" s="24">
        <v>3.1395757105201483E-8</v>
      </c>
      <c r="AJ2059" s="24">
        <v>0</v>
      </c>
      <c r="AK2059" s="24">
        <v>0</v>
      </c>
      <c r="AL2059" s="24">
        <v>0</v>
      </c>
      <c r="AM2059" s="24">
        <v>0</v>
      </c>
      <c r="AN2059" s="24">
        <v>0</v>
      </c>
      <c r="AO2059" s="24">
        <v>0</v>
      </c>
      <c r="AP2059" s="24">
        <v>0</v>
      </c>
      <c r="AQ2059" s="24">
        <v>4.9226512275636196</v>
      </c>
      <c r="AR2059" s="24">
        <v>-4.8806148476899125</v>
      </c>
      <c r="AS2059" s="24">
        <v>4.2036379873752583E-2</v>
      </c>
      <c r="AT2059" s="24">
        <v>-4.2036379873752638E-2</v>
      </c>
      <c r="AU2059" s="24">
        <v>-4.9226512275636196</v>
      </c>
      <c r="AV2059" s="24">
        <v>0</v>
      </c>
      <c r="AW2059" s="24">
        <v>0</v>
      </c>
      <c r="AX2059" s="24">
        <v>0</v>
      </c>
      <c r="AY2059" s="24">
        <v>0</v>
      </c>
      <c r="AZ2059" s="24">
        <v>0</v>
      </c>
      <c r="BA2059" s="24">
        <v>-3.1395757105201483E-8</v>
      </c>
      <c r="BB2059" s="24">
        <v>-1.4870950762997381E-3</v>
      </c>
      <c r="BC2059" s="24">
        <v>-3.1395757105201483E-8</v>
      </c>
      <c r="BD2059" s="24">
        <v>-1.4870950762997381E-3</v>
      </c>
      <c r="BE2059" s="24">
        <v>0</v>
      </c>
      <c r="BF2059" s="24">
        <v>0</v>
      </c>
      <c r="BG2059" s="24">
        <v>0</v>
      </c>
      <c r="BH2059" s="24">
        <v>0</v>
      </c>
      <c r="BI2059" s="24">
        <v>0</v>
      </c>
      <c r="BJ2059" s="24">
        <v>0</v>
      </c>
      <c r="BK2059" s="24">
        <v>0</v>
      </c>
      <c r="BL2059" s="24">
        <v>0</v>
      </c>
    </row>
    <row r="2060" spans="1:64" x14ac:dyDescent="0.25">
      <c r="A2060" t="s">
        <v>5128</v>
      </c>
      <c r="B2060">
        <v>131</v>
      </c>
      <c r="C2060">
        <v>4</v>
      </c>
      <c r="D2060">
        <v>11</v>
      </c>
      <c r="E2060" s="24">
        <v>0</v>
      </c>
      <c r="F2060" s="24">
        <v>0</v>
      </c>
      <c r="G2060" s="24">
        <v>0</v>
      </c>
      <c r="H2060" s="24">
        <v>0</v>
      </c>
      <c r="I2060" s="24">
        <v>0</v>
      </c>
      <c r="J2060" s="24">
        <v>0</v>
      </c>
      <c r="K2060" s="24">
        <v>43.335041768848896</v>
      </c>
      <c r="L2060" s="24">
        <v>-42.985062837600708</v>
      </c>
      <c r="M2060" s="24">
        <v>0.34997893124818802</v>
      </c>
      <c r="N2060" s="24">
        <v>-0.34997893124818802</v>
      </c>
      <c r="O2060" s="24">
        <v>-43.335041768848896</v>
      </c>
      <c r="P2060" s="24">
        <v>0</v>
      </c>
      <c r="Q2060" s="24">
        <v>1.2666912807617337E-3</v>
      </c>
      <c r="R2060" s="24">
        <v>-1.2666676702792756E-3</v>
      </c>
      <c r="S2060" s="24">
        <v>2.3610482458025217E-8</v>
      </c>
      <c r="T2060" s="24">
        <v>0</v>
      </c>
      <c r="U2060" s="24">
        <v>0</v>
      </c>
      <c r="V2060" s="24">
        <v>0</v>
      </c>
      <c r="W2060" s="24">
        <v>0</v>
      </c>
      <c r="X2060" s="24">
        <v>0</v>
      </c>
      <c r="Y2060" s="24">
        <v>0</v>
      </c>
      <c r="Z2060" s="24">
        <v>0</v>
      </c>
      <c r="AA2060" s="24">
        <v>39.001537591964009</v>
      </c>
      <c r="AB2060" s="24">
        <v>-38.68655655384066</v>
      </c>
      <c r="AC2060" s="24">
        <v>0.31498103812336925</v>
      </c>
      <c r="AD2060" s="24">
        <v>-0.31498103812336931</v>
      </c>
      <c r="AE2060" s="24">
        <v>-39.001537591963995</v>
      </c>
      <c r="AF2060" s="24">
        <v>0</v>
      </c>
      <c r="AG2060" s="24">
        <v>1.2666912807617337E-3</v>
      </c>
      <c r="AH2060" s="24">
        <v>-1.2666676702792756E-3</v>
      </c>
      <c r="AI2060" s="24">
        <v>2.3610482458025217E-8</v>
      </c>
      <c r="AJ2060" s="24">
        <v>0</v>
      </c>
      <c r="AK2060" s="24">
        <v>0</v>
      </c>
      <c r="AL2060" s="24">
        <v>0</v>
      </c>
      <c r="AM2060" s="24">
        <v>0</v>
      </c>
      <c r="AN2060" s="24">
        <v>0</v>
      </c>
      <c r="AO2060" s="24">
        <v>0</v>
      </c>
      <c r="AP2060" s="24">
        <v>0</v>
      </c>
      <c r="AQ2060" s="24">
        <v>4.3335041768848868</v>
      </c>
      <c r="AR2060" s="24">
        <v>-4.2985062837600481</v>
      </c>
      <c r="AS2060" s="24">
        <v>3.4997893124818769E-2</v>
      </c>
      <c r="AT2060" s="24">
        <v>-3.4997893124818713E-2</v>
      </c>
      <c r="AU2060" s="24">
        <v>-4.333504176884901</v>
      </c>
      <c r="AV2060" s="24">
        <v>0</v>
      </c>
      <c r="AW2060" s="24">
        <v>0</v>
      </c>
      <c r="AX2060" s="24">
        <v>0</v>
      </c>
      <c r="AY2060" s="24">
        <v>0</v>
      </c>
      <c r="AZ2060" s="24">
        <v>0</v>
      </c>
      <c r="BA2060" s="24">
        <v>-2.3610482458025217E-8</v>
      </c>
      <c r="BB2060" s="24">
        <v>-1.2666912807617337E-3</v>
      </c>
      <c r="BC2060" s="24">
        <v>-2.3610482458025217E-8</v>
      </c>
      <c r="BD2060" s="24">
        <v>-1.2666912807617337E-3</v>
      </c>
      <c r="BE2060" s="24">
        <v>0</v>
      </c>
      <c r="BF2060" s="24">
        <v>0</v>
      </c>
      <c r="BG2060" s="24">
        <v>0</v>
      </c>
      <c r="BH2060" s="24">
        <v>0</v>
      </c>
      <c r="BI2060" s="24">
        <v>0</v>
      </c>
      <c r="BJ2060" s="24">
        <v>0</v>
      </c>
      <c r="BK2060" s="24">
        <v>0</v>
      </c>
      <c r="BL2060" s="24">
        <v>0</v>
      </c>
    </row>
    <row r="2061" spans="1:64" x14ac:dyDescent="0.25">
      <c r="A2061" t="s">
        <v>5128</v>
      </c>
      <c r="B2061">
        <v>132</v>
      </c>
      <c r="C2061">
        <v>4</v>
      </c>
      <c r="D2061">
        <v>11</v>
      </c>
      <c r="E2061" s="24">
        <v>0</v>
      </c>
      <c r="F2061" s="24">
        <v>0</v>
      </c>
      <c r="G2061" s="24">
        <v>0</v>
      </c>
      <c r="H2061" s="24">
        <v>0</v>
      </c>
      <c r="I2061" s="24">
        <v>0</v>
      </c>
      <c r="J2061" s="24">
        <v>0</v>
      </c>
      <c r="K2061" s="24">
        <v>38.162741743028164</v>
      </c>
      <c r="L2061" s="24">
        <v>-37.87120957672596</v>
      </c>
      <c r="M2061" s="24">
        <v>0.29153216630220413</v>
      </c>
      <c r="N2061" s="24">
        <v>-0.29153216630220413</v>
      </c>
      <c r="O2061" s="24">
        <v>-38.162741743028164</v>
      </c>
      <c r="P2061" s="24">
        <v>0</v>
      </c>
      <c r="Q2061" s="24">
        <v>1.0794513073051348E-3</v>
      </c>
      <c r="R2061" s="24">
        <v>-1.0794335612445138E-3</v>
      </c>
      <c r="S2061" s="24">
        <v>1.7746060620993376E-8</v>
      </c>
      <c r="T2061" s="24">
        <v>0</v>
      </c>
      <c r="U2061" s="24">
        <v>0</v>
      </c>
      <c r="V2061" s="24">
        <v>0</v>
      </c>
      <c r="W2061" s="24">
        <v>0</v>
      </c>
      <c r="X2061" s="24">
        <v>0</v>
      </c>
      <c r="Y2061" s="24">
        <v>0</v>
      </c>
      <c r="Z2061" s="24">
        <v>0</v>
      </c>
      <c r="AA2061" s="24">
        <v>34.346467568725352</v>
      </c>
      <c r="AB2061" s="24">
        <v>-34.084088619053375</v>
      </c>
      <c r="AC2061" s="24">
        <v>0.26237894967198372</v>
      </c>
      <c r="AD2061" s="24">
        <v>-0.26237894967198372</v>
      </c>
      <c r="AE2061" s="24">
        <v>-34.346467568725359</v>
      </c>
      <c r="AF2061" s="24">
        <v>0</v>
      </c>
      <c r="AG2061" s="24">
        <v>1.0794513073051348E-3</v>
      </c>
      <c r="AH2061" s="24">
        <v>-1.0794335612445138E-3</v>
      </c>
      <c r="AI2061" s="24">
        <v>1.7746060620993376E-8</v>
      </c>
      <c r="AJ2061" s="24">
        <v>0</v>
      </c>
      <c r="AK2061" s="24">
        <v>0</v>
      </c>
      <c r="AL2061" s="24">
        <v>0</v>
      </c>
      <c r="AM2061" s="24">
        <v>0</v>
      </c>
      <c r="AN2061" s="24">
        <v>0</v>
      </c>
      <c r="AO2061" s="24">
        <v>0</v>
      </c>
      <c r="AP2061" s="24">
        <v>0</v>
      </c>
      <c r="AQ2061" s="24">
        <v>3.8162741743028121</v>
      </c>
      <c r="AR2061" s="24">
        <v>-3.7871209576725846</v>
      </c>
      <c r="AS2061" s="24">
        <v>2.9153216630220413E-2</v>
      </c>
      <c r="AT2061" s="24">
        <v>-2.9153216630220413E-2</v>
      </c>
      <c r="AU2061" s="24">
        <v>-3.816274174302805</v>
      </c>
      <c r="AV2061" s="24">
        <v>0</v>
      </c>
      <c r="AW2061" s="24">
        <v>0</v>
      </c>
      <c r="AX2061" s="24">
        <v>0</v>
      </c>
      <c r="AY2061" s="24">
        <v>0</v>
      </c>
      <c r="AZ2061" s="24">
        <v>0</v>
      </c>
      <c r="BA2061" s="24">
        <v>-1.7746060620993376E-8</v>
      </c>
      <c r="BB2061" s="24">
        <v>-1.0794513073051348E-3</v>
      </c>
      <c r="BC2061" s="24">
        <v>-1.7746060620993376E-8</v>
      </c>
      <c r="BD2061" s="24">
        <v>-1.0794513073051348E-3</v>
      </c>
      <c r="BE2061" s="24">
        <v>0</v>
      </c>
      <c r="BF2061" s="24">
        <v>0</v>
      </c>
      <c r="BG2061" s="24">
        <v>0</v>
      </c>
      <c r="BH2061" s="24">
        <v>0</v>
      </c>
      <c r="BI2061" s="24">
        <v>0</v>
      </c>
      <c r="BJ2061" s="24">
        <v>0</v>
      </c>
      <c r="BK2061" s="24">
        <v>0</v>
      </c>
      <c r="BL2061" s="24">
        <v>0</v>
      </c>
    </row>
    <row r="2062" spans="1:64" x14ac:dyDescent="0.25">
      <c r="A2062" t="s">
        <v>5128</v>
      </c>
      <c r="B2062">
        <v>133</v>
      </c>
      <c r="C2062">
        <v>1</v>
      </c>
      <c r="D2062">
        <v>12</v>
      </c>
      <c r="E2062" s="24">
        <v>0</v>
      </c>
      <c r="F2062" s="24">
        <v>0</v>
      </c>
      <c r="G2062" s="24">
        <v>0</v>
      </c>
      <c r="H2062" s="24">
        <v>0</v>
      </c>
      <c r="I2062" s="24">
        <v>0</v>
      </c>
      <c r="J2062" s="24">
        <v>0</v>
      </c>
      <c r="K2062" s="24">
        <v>33.619975559413433</v>
      </c>
      <c r="L2062" s="24">
        <v>-33.377004072070122</v>
      </c>
      <c r="M2062" s="24">
        <v>0.24297148734331131</v>
      </c>
      <c r="N2062" s="24">
        <v>-0.24297148734331131</v>
      </c>
      <c r="O2062" s="24">
        <v>-33.619975559413433</v>
      </c>
      <c r="P2062" s="24">
        <v>0</v>
      </c>
      <c r="Q2062" s="24">
        <v>9.2030579980928451E-4</v>
      </c>
      <c r="R2062" s="24">
        <v>-9.2029242659918964E-4</v>
      </c>
      <c r="S2062" s="24">
        <v>1.3373210094869137E-8</v>
      </c>
      <c r="T2062" s="24">
        <v>0</v>
      </c>
      <c r="U2062" s="24">
        <v>0</v>
      </c>
      <c r="V2062" s="24">
        <v>0</v>
      </c>
      <c r="W2062" s="24">
        <v>0</v>
      </c>
      <c r="X2062" s="24">
        <v>0</v>
      </c>
      <c r="Y2062" s="24">
        <v>0</v>
      </c>
      <c r="Z2062" s="24">
        <v>0</v>
      </c>
      <c r="AA2062" s="24">
        <v>30.25797800347209</v>
      </c>
      <c r="AB2062" s="24">
        <v>-30.039303664863098</v>
      </c>
      <c r="AC2062" s="24">
        <v>0.2186743386089802</v>
      </c>
      <c r="AD2062" s="24">
        <v>-0.21867433860898022</v>
      </c>
      <c r="AE2062" s="24">
        <v>-30.25797800347209</v>
      </c>
      <c r="AF2062" s="24">
        <v>0</v>
      </c>
      <c r="AG2062" s="24">
        <v>9.2030579980928451E-4</v>
      </c>
      <c r="AH2062" s="24">
        <v>-9.2029242659918964E-4</v>
      </c>
      <c r="AI2062" s="24">
        <v>1.3373210094869137E-8</v>
      </c>
      <c r="AJ2062" s="24">
        <v>0</v>
      </c>
      <c r="AK2062" s="24">
        <v>0</v>
      </c>
      <c r="AL2062" s="24">
        <v>0</v>
      </c>
      <c r="AM2062" s="24">
        <v>0</v>
      </c>
      <c r="AN2062" s="24">
        <v>0</v>
      </c>
      <c r="AO2062" s="24">
        <v>0</v>
      </c>
      <c r="AP2062" s="24">
        <v>0</v>
      </c>
      <c r="AQ2062" s="24">
        <v>3.3619975559413433</v>
      </c>
      <c r="AR2062" s="24">
        <v>-3.3377004072070235</v>
      </c>
      <c r="AS2062" s="24">
        <v>2.4297148734331114E-2</v>
      </c>
      <c r="AT2062" s="24">
        <v>-2.4297148734331087E-2</v>
      </c>
      <c r="AU2062" s="24">
        <v>-3.3619975559413433</v>
      </c>
      <c r="AV2062" s="24">
        <v>0</v>
      </c>
      <c r="AW2062" s="24">
        <v>0</v>
      </c>
      <c r="AX2062" s="24">
        <v>0</v>
      </c>
      <c r="AY2062" s="24">
        <v>0</v>
      </c>
      <c r="AZ2062" s="24">
        <v>0</v>
      </c>
      <c r="BA2062" s="24">
        <v>-1.3373210094869137E-8</v>
      </c>
      <c r="BB2062" s="24">
        <v>-9.2030579980928451E-4</v>
      </c>
      <c r="BC2062" s="24">
        <v>-1.3373210094869137E-8</v>
      </c>
      <c r="BD2062" s="24">
        <v>-9.2030579980928451E-4</v>
      </c>
      <c r="BE2062" s="24">
        <v>0</v>
      </c>
      <c r="BF2062" s="24">
        <v>0</v>
      </c>
      <c r="BG2062" s="24">
        <v>0</v>
      </c>
      <c r="BH2062" s="24">
        <v>0</v>
      </c>
      <c r="BI2062" s="24">
        <v>0</v>
      </c>
      <c r="BJ2062" s="24">
        <v>0</v>
      </c>
      <c r="BK2062" s="24">
        <v>0</v>
      </c>
      <c r="BL2062" s="24">
        <v>0</v>
      </c>
    </row>
    <row r="2063" spans="1:64" x14ac:dyDescent="0.25">
      <c r="A2063" t="s">
        <v>5128</v>
      </c>
      <c r="B2063">
        <v>134</v>
      </c>
      <c r="C2063">
        <v>1</v>
      </c>
      <c r="D2063">
        <v>12</v>
      </c>
      <c r="E2063" s="24">
        <v>0</v>
      </c>
      <c r="F2063" s="24">
        <v>0</v>
      </c>
      <c r="G2063" s="24">
        <v>0</v>
      </c>
      <c r="H2063" s="24">
        <v>0</v>
      </c>
      <c r="I2063" s="24">
        <v>0</v>
      </c>
      <c r="J2063" s="24">
        <v>0</v>
      </c>
      <c r="K2063" s="24">
        <v>29.628526732325554</v>
      </c>
      <c r="L2063" s="24">
        <v>-29.425924375653267</v>
      </c>
      <c r="M2063" s="24">
        <v>0.20260235667228699</v>
      </c>
      <c r="N2063" s="24">
        <v>-0.20260235667228699</v>
      </c>
      <c r="O2063" s="24">
        <v>-29.628526732325554</v>
      </c>
      <c r="P2063" s="24">
        <v>0</v>
      </c>
      <c r="Q2063" s="24">
        <v>7.8497316280845553E-4</v>
      </c>
      <c r="R2063" s="24">
        <v>-7.8496308560715988E-4</v>
      </c>
      <c r="S2063" s="24">
        <v>1.0077201295644045E-8</v>
      </c>
      <c r="T2063" s="24">
        <v>0</v>
      </c>
      <c r="U2063" s="24">
        <v>0</v>
      </c>
      <c r="V2063" s="24">
        <v>0</v>
      </c>
      <c r="W2063" s="24">
        <v>0</v>
      </c>
      <c r="X2063" s="24">
        <v>0</v>
      </c>
      <c r="Y2063" s="24">
        <v>0</v>
      </c>
      <c r="Z2063" s="24">
        <v>0</v>
      </c>
      <c r="AA2063" s="24">
        <v>26.665674059093</v>
      </c>
      <c r="AB2063" s="24">
        <v>-26.483331938087957</v>
      </c>
      <c r="AC2063" s="24">
        <v>0.18234212100505828</v>
      </c>
      <c r="AD2063" s="24">
        <v>-0.18234212100505831</v>
      </c>
      <c r="AE2063" s="24">
        <v>-26.665674059092993</v>
      </c>
      <c r="AF2063" s="24">
        <v>0</v>
      </c>
      <c r="AG2063" s="24">
        <v>7.8497316280845553E-4</v>
      </c>
      <c r="AH2063" s="24">
        <v>-7.8496308560715988E-4</v>
      </c>
      <c r="AI2063" s="24">
        <v>1.0077201295644045E-8</v>
      </c>
      <c r="AJ2063" s="24">
        <v>0</v>
      </c>
      <c r="AK2063" s="24">
        <v>0</v>
      </c>
      <c r="AL2063" s="24">
        <v>0</v>
      </c>
      <c r="AM2063" s="24">
        <v>0</v>
      </c>
      <c r="AN2063" s="24">
        <v>0</v>
      </c>
      <c r="AO2063" s="24">
        <v>0</v>
      </c>
      <c r="AP2063" s="24">
        <v>0</v>
      </c>
      <c r="AQ2063" s="24">
        <v>2.962852673232554</v>
      </c>
      <c r="AR2063" s="24">
        <v>-2.9425924375653096</v>
      </c>
      <c r="AS2063" s="24">
        <v>2.0260235667228704E-2</v>
      </c>
      <c r="AT2063" s="24">
        <v>-2.0260235667228677E-2</v>
      </c>
      <c r="AU2063" s="24">
        <v>-2.9628526732325611</v>
      </c>
      <c r="AV2063" s="24">
        <v>0</v>
      </c>
      <c r="AW2063" s="24">
        <v>0</v>
      </c>
      <c r="AX2063" s="24">
        <v>0</v>
      </c>
      <c r="AY2063" s="24">
        <v>0</v>
      </c>
      <c r="AZ2063" s="24">
        <v>0</v>
      </c>
      <c r="BA2063" s="24">
        <v>-1.0077201295644045E-8</v>
      </c>
      <c r="BB2063" s="24">
        <v>-7.8497316280845553E-4</v>
      </c>
      <c r="BC2063" s="24">
        <v>-1.0077201295644045E-8</v>
      </c>
      <c r="BD2063" s="24">
        <v>-7.8497316280845553E-4</v>
      </c>
      <c r="BE2063" s="24">
        <v>0</v>
      </c>
      <c r="BF2063" s="24">
        <v>0</v>
      </c>
      <c r="BG2063" s="24">
        <v>0</v>
      </c>
      <c r="BH2063" s="24">
        <v>0</v>
      </c>
      <c r="BI2063" s="24">
        <v>0</v>
      </c>
      <c r="BJ2063" s="24">
        <v>0</v>
      </c>
      <c r="BK2063" s="24">
        <v>0</v>
      </c>
      <c r="BL2063" s="24">
        <v>0</v>
      </c>
    </row>
    <row r="2064" spans="1:64" x14ac:dyDescent="0.25">
      <c r="A2064" t="s">
        <v>5128</v>
      </c>
      <c r="B2064">
        <v>135</v>
      </c>
      <c r="C2064">
        <v>1</v>
      </c>
      <c r="D2064">
        <v>12</v>
      </c>
      <c r="E2064" s="24">
        <v>0</v>
      </c>
      <c r="F2064" s="24">
        <v>0</v>
      </c>
      <c r="G2064" s="24">
        <v>0</v>
      </c>
      <c r="H2064" s="24">
        <v>0</v>
      </c>
      <c r="I2064" s="24">
        <v>0</v>
      </c>
      <c r="J2064" s="24">
        <v>0</v>
      </c>
      <c r="K2064" s="24">
        <v>26.120109982788563</v>
      </c>
      <c r="L2064" s="24">
        <v>-25.951085098087788</v>
      </c>
      <c r="M2064" s="24">
        <v>0.16902488470077515</v>
      </c>
      <c r="N2064" s="24">
        <v>-0.16902488470077515</v>
      </c>
      <c r="O2064" s="24">
        <v>-26.120109982788563</v>
      </c>
      <c r="P2064" s="24">
        <v>0</v>
      </c>
      <c r="Q2064" s="24">
        <v>6.6983500437345356E-4</v>
      </c>
      <c r="R2064" s="24">
        <v>-6.6982740827370435E-4</v>
      </c>
      <c r="S2064" s="24">
        <v>7.5960997492074966E-9</v>
      </c>
      <c r="T2064" s="24">
        <v>0</v>
      </c>
      <c r="U2064" s="24">
        <v>0</v>
      </c>
      <c r="V2064" s="24">
        <v>0</v>
      </c>
      <c r="W2064" s="24">
        <v>0</v>
      </c>
      <c r="X2064" s="24">
        <v>0</v>
      </c>
      <c r="Y2064" s="24">
        <v>0</v>
      </c>
      <c r="Z2064" s="24">
        <v>0</v>
      </c>
      <c r="AA2064" s="24">
        <v>23.508098984509708</v>
      </c>
      <c r="AB2064" s="24">
        <v>-23.355976588278992</v>
      </c>
      <c r="AC2064" s="24">
        <v>0.15212239623069765</v>
      </c>
      <c r="AD2064" s="24">
        <v>-0.15212239623069757</v>
      </c>
      <c r="AE2064" s="24">
        <v>-23.508098984509729</v>
      </c>
      <c r="AF2064" s="24">
        <v>0</v>
      </c>
      <c r="AG2064" s="24">
        <v>6.6983500437345356E-4</v>
      </c>
      <c r="AH2064" s="24">
        <v>-6.6982740827370435E-4</v>
      </c>
      <c r="AI2064" s="24">
        <v>7.5960997492074966E-9</v>
      </c>
      <c r="AJ2064" s="24">
        <v>0</v>
      </c>
      <c r="AK2064" s="24">
        <v>0</v>
      </c>
      <c r="AL2064" s="24">
        <v>0</v>
      </c>
      <c r="AM2064" s="24">
        <v>0</v>
      </c>
      <c r="AN2064" s="24">
        <v>0</v>
      </c>
      <c r="AO2064" s="24">
        <v>0</v>
      </c>
      <c r="AP2064" s="24">
        <v>0</v>
      </c>
      <c r="AQ2064" s="24">
        <v>2.6120109982788549</v>
      </c>
      <c r="AR2064" s="24">
        <v>-2.5951085098087958</v>
      </c>
      <c r="AS2064" s="24">
        <v>1.6902488470077498E-2</v>
      </c>
      <c r="AT2064" s="24">
        <v>-1.6902488470077581E-2</v>
      </c>
      <c r="AU2064" s="24">
        <v>-2.6120109982788335</v>
      </c>
      <c r="AV2064" s="24">
        <v>0</v>
      </c>
      <c r="AW2064" s="24">
        <v>0</v>
      </c>
      <c r="AX2064" s="24">
        <v>0</v>
      </c>
      <c r="AY2064" s="24">
        <v>0</v>
      </c>
      <c r="AZ2064" s="24">
        <v>0</v>
      </c>
      <c r="BA2064" s="24">
        <v>-7.5960997492074966E-9</v>
      </c>
      <c r="BB2064" s="24">
        <v>-6.6983500437345356E-4</v>
      </c>
      <c r="BC2064" s="24">
        <v>-7.5960997492074966E-9</v>
      </c>
      <c r="BD2064" s="24">
        <v>-6.6983500437345356E-4</v>
      </c>
      <c r="BE2064" s="24">
        <v>0</v>
      </c>
      <c r="BF2064" s="24">
        <v>0</v>
      </c>
      <c r="BG2064" s="24">
        <v>0</v>
      </c>
      <c r="BH2064" s="24">
        <v>0</v>
      </c>
      <c r="BI2064" s="24">
        <v>0</v>
      </c>
      <c r="BJ2064" s="24">
        <v>0</v>
      </c>
      <c r="BK2064" s="24">
        <v>0</v>
      </c>
      <c r="BL2064" s="24">
        <v>0</v>
      </c>
    </row>
    <row r="2065" spans="1:64" x14ac:dyDescent="0.25">
      <c r="A2065" t="s">
        <v>5128</v>
      </c>
      <c r="B2065">
        <v>136</v>
      </c>
      <c r="C2065">
        <v>2</v>
      </c>
      <c r="D2065">
        <v>12</v>
      </c>
      <c r="E2065" s="24">
        <v>0</v>
      </c>
      <c r="F2065" s="24">
        <v>0</v>
      </c>
      <c r="G2065" s="24">
        <v>0</v>
      </c>
      <c r="H2065" s="24">
        <v>0</v>
      </c>
      <c r="I2065" s="24">
        <v>0</v>
      </c>
      <c r="J2065" s="24">
        <v>0</v>
      </c>
      <c r="K2065" s="24">
        <v>23.035081140697002</v>
      </c>
      <c r="L2065" s="24">
        <v>-22.893999643623829</v>
      </c>
      <c r="M2065" s="24">
        <v>0.14108149707317352</v>
      </c>
      <c r="N2065" s="24">
        <v>-0.14108149707317352</v>
      </c>
      <c r="O2065" s="24">
        <v>-23.035081140697002</v>
      </c>
      <c r="P2065" s="24">
        <v>0</v>
      </c>
      <c r="Q2065" s="24">
        <v>5.7183158060070127E-4</v>
      </c>
      <c r="R2065" s="24">
        <v>-5.718258471461013E-4</v>
      </c>
      <c r="S2065" s="24">
        <v>5.7334545999765396E-9</v>
      </c>
      <c r="T2065" s="24">
        <v>0</v>
      </c>
      <c r="U2065" s="24">
        <v>0</v>
      </c>
      <c r="V2065" s="24">
        <v>0</v>
      </c>
      <c r="W2065" s="24">
        <v>0</v>
      </c>
      <c r="X2065" s="24">
        <v>0</v>
      </c>
      <c r="Y2065" s="24">
        <v>0</v>
      </c>
      <c r="Z2065" s="24">
        <v>0</v>
      </c>
      <c r="AA2065" s="24">
        <v>20.731573026627302</v>
      </c>
      <c r="AB2065" s="24">
        <v>-20.60459967926144</v>
      </c>
      <c r="AC2065" s="24">
        <v>0.12697334736585617</v>
      </c>
      <c r="AD2065" s="24">
        <v>-0.12697334736585619</v>
      </c>
      <c r="AE2065" s="24">
        <v>-20.731573026627302</v>
      </c>
      <c r="AF2065" s="24">
        <v>0</v>
      </c>
      <c r="AG2065" s="24">
        <v>5.7183158060070127E-4</v>
      </c>
      <c r="AH2065" s="24">
        <v>-5.718258471461013E-4</v>
      </c>
      <c r="AI2065" s="24">
        <v>5.7334545999765396E-9</v>
      </c>
      <c r="AJ2065" s="24">
        <v>0</v>
      </c>
      <c r="AK2065" s="24">
        <v>0</v>
      </c>
      <c r="AL2065" s="24">
        <v>0</v>
      </c>
      <c r="AM2065" s="24">
        <v>0</v>
      </c>
      <c r="AN2065" s="24">
        <v>0</v>
      </c>
      <c r="AO2065" s="24">
        <v>0</v>
      </c>
      <c r="AP2065" s="24">
        <v>0</v>
      </c>
      <c r="AQ2065" s="24">
        <v>2.3035081140697002</v>
      </c>
      <c r="AR2065" s="24">
        <v>-2.2893999643623886</v>
      </c>
      <c r="AS2065" s="24">
        <v>1.4108149707317358E-2</v>
      </c>
      <c r="AT2065" s="24">
        <v>-1.410814970731733E-2</v>
      </c>
      <c r="AU2065" s="24">
        <v>-2.3035081140697002</v>
      </c>
      <c r="AV2065" s="24">
        <v>0</v>
      </c>
      <c r="AW2065" s="24">
        <v>0</v>
      </c>
      <c r="AX2065" s="24">
        <v>0</v>
      </c>
      <c r="AY2065" s="24">
        <v>0</v>
      </c>
      <c r="AZ2065" s="24">
        <v>0</v>
      </c>
      <c r="BA2065" s="24">
        <v>-5.7334545999765396E-9</v>
      </c>
      <c r="BB2065" s="24">
        <v>-5.7183158060070127E-4</v>
      </c>
      <c r="BC2065" s="24">
        <v>-5.7334545999765396E-9</v>
      </c>
      <c r="BD2065" s="24">
        <v>-5.7183158060070127E-4</v>
      </c>
      <c r="BE2065" s="24">
        <v>0</v>
      </c>
      <c r="BF2065" s="24">
        <v>0</v>
      </c>
      <c r="BG2065" s="24">
        <v>0</v>
      </c>
      <c r="BH2065" s="24">
        <v>0</v>
      </c>
      <c r="BI2065" s="24">
        <v>0</v>
      </c>
      <c r="BJ2065" s="24">
        <v>0</v>
      </c>
      <c r="BK2065" s="24">
        <v>0</v>
      </c>
      <c r="BL2065" s="24">
        <v>0</v>
      </c>
    </row>
    <row r="2066" spans="1:64" x14ac:dyDescent="0.25">
      <c r="A2066" t="s">
        <v>5128</v>
      </c>
      <c r="B2066">
        <v>137</v>
      </c>
      <c r="C2066">
        <v>2</v>
      </c>
      <c r="D2066">
        <v>12</v>
      </c>
      <c r="E2066" s="24">
        <v>0</v>
      </c>
      <c r="F2066" s="24">
        <v>0</v>
      </c>
      <c r="G2066" s="24">
        <v>0</v>
      </c>
      <c r="H2066" s="24">
        <v>0</v>
      </c>
      <c r="I2066" s="24">
        <v>0</v>
      </c>
      <c r="J2066" s="24">
        <v>0</v>
      </c>
      <c r="K2066" s="24">
        <v>20.321318447589874</v>
      </c>
      <c r="L2066" s="24">
        <v>-20.203503772616386</v>
      </c>
      <c r="M2066" s="24">
        <v>0.11781467497348785</v>
      </c>
      <c r="N2066" s="24">
        <v>-0.11781467497348785</v>
      </c>
      <c r="O2066" s="24">
        <v>-20.321318447589874</v>
      </c>
      <c r="P2066" s="24">
        <v>0</v>
      </c>
      <c r="Q2066" s="24">
        <v>4.8837420763447881E-4</v>
      </c>
      <c r="R2066" s="24">
        <v>-4.8836987843969837E-4</v>
      </c>
      <c r="S2066" s="24">
        <v>4.3291947804391384E-9</v>
      </c>
      <c r="T2066" s="24">
        <v>0</v>
      </c>
      <c r="U2066" s="24">
        <v>0</v>
      </c>
      <c r="V2066" s="24">
        <v>0</v>
      </c>
      <c r="W2066" s="24">
        <v>0</v>
      </c>
      <c r="X2066" s="24">
        <v>0</v>
      </c>
      <c r="Y2066" s="24">
        <v>0</v>
      </c>
      <c r="Z2066" s="24">
        <v>0</v>
      </c>
      <c r="AA2066" s="24">
        <v>18.289186602830888</v>
      </c>
      <c r="AB2066" s="24">
        <v>-18.183153395354765</v>
      </c>
      <c r="AC2066" s="24">
        <v>0.10603320747613908</v>
      </c>
      <c r="AD2066" s="24">
        <v>-0.10603320747613909</v>
      </c>
      <c r="AE2066" s="24">
        <v>-18.289186602830881</v>
      </c>
      <c r="AF2066" s="24">
        <v>0</v>
      </c>
      <c r="AG2066" s="24">
        <v>4.8837420763447881E-4</v>
      </c>
      <c r="AH2066" s="24">
        <v>-4.8836987843969837E-4</v>
      </c>
      <c r="AI2066" s="24">
        <v>4.3291947804391384E-9</v>
      </c>
      <c r="AJ2066" s="24">
        <v>0</v>
      </c>
      <c r="AK2066" s="24">
        <v>0</v>
      </c>
      <c r="AL2066" s="24">
        <v>0</v>
      </c>
      <c r="AM2066" s="24">
        <v>0</v>
      </c>
      <c r="AN2066" s="24">
        <v>0</v>
      </c>
      <c r="AO2066" s="24">
        <v>0</v>
      </c>
      <c r="AP2066" s="24">
        <v>0</v>
      </c>
      <c r="AQ2066" s="24">
        <v>2.032131844758986</v>
      </c>
      <c r="AR2066" s="24">
        <v>-2.0203503772616216</v>
      </c>
      <c r="AS2066" s="24">
        <v>1.1781467497348777E-2</v>
      </c>
      <c r="AT2066" s="24">
        <v>-1.1781467497348763E-2</v>
      </c>
      <c r="AU2066" s="24">
        <v>-2.0321318447589931</v>
      </c>
      <c r="AV2066" s="24">
        <v>0</v>
      </c>
      <c r="AW2066" s="24">
        <v>0</v>
      </c>
      <c r="AX2066" s="24">
        <v>0</v>
      </c>
      <c r="AY2066" s="24">
        <v>0</v>
      </c>
      <c r="AZ2066" s="24">
        <v>0</v>
      </c>
      <c r="BA2066" s="24">
        <v>-4.3291947804391384E-9</v>
      </c>
      <c r="BB2066" s="24">
        <v>-4.8837420763447881E-4</v>
      </c>
      <c r="BC2066" s="24">
        <v>-4.3291947804391384E-9</v>
      </c>
      <c r="BD2066" s="24">
        <v>-4.8837420763447881E-4</v>
      </c>
      <c r="BE2066" s="24">
        <v>0</v>
      </c>
      <c r="BF2066" s="24">
        <v>0</v>
      </c>
      <c r="BG2066" s="24">
        <v>0</v>
      </c>
      <c r="BH2066" s="24">
        <v>0</v>
      </c>
      <c r="BI2066" s="24">
        <v>0</v>
      </c>
      <c r="BJ2066" s="24">
        <v>0</v>
      </c>
      <c r="BK2066" s="24">
        <v>0</v>
      </c>
      <c r="BL2066" s="24">
        <v>0</v>
      </c>
    </row>
    <row r="2067" spans="1:64" x14ac:dyDescent="0.25">
      <c r="A2067" t="s">
        <v>5128</v>
      </c>
      <c r="B2067">
        <v>138</v>
      </c>
      <c r="C2067">
        <v>2</v>
      </c>
      <c r="D2067">
        <v>12</v>
      </c>
      <c r="E2067" s="24">
        <v>0</v>
      </c>
      <c r="F2067" s="24">
        <v>0</v>
      </c>
      <c r="G2067" s="24">
        <v>0</v>
      </c>
      <c r="H2067" s="24">
        <v>0</v>
      </c>
      <c r="I2067" s="24">
        <v>0</v>
      </c>
      <c r="J2067" s="24">
        <v>0</v>
      </c>
      <c r="K2067" s="24">
        <v>17.933252774178982</v>
      </c>
      <c r="L2067" s="24">
        <v>-17.834820985794067</v>
      </c>
      <c r="M2067" s="24">
        <v>9.8431788384914398E-2</v>
      </c>
      <c r="N2067" s="24">
        <v>-9.8431788384914398E-2</v>
      </c>
      <c r="O2067" s="24">
        <v>-17.933252774178982</v>
      </c>
      <c r="P2067" s="24">
        <v>0</v>
      </c>
      <c r="Q2067" s="24">
        <v>4.1727143980097026E-4</v>
      </c>
      <c r="R2067" s="24">
        <v>-4.1726816562004387E-4</v>
      </c>
      <c r="S2067" s="24">
        <v>3.2741809263825417E-9</v>
      </c>
      <c r="T2067" s="24">
        <v>0</v>
      </c>
      <c r="U2067" s="24">
        <v>0</v>
      </c>
      <c r="V2067" s="24">
        <v>0</v>
      </c>
      <c r="W2067" s="24">
        <v>0</v>
      </c>
      <c r="X2067" s="24">
        <v>0</v>
      </c>
      <c r="Y2067" s="24">
        <v>0</v>
      </c>
      <c r="Z2067" s="24">
        <v>0</v>
      </c>
      <c r="AA2067" s="24">
        <v>16.139927496761086</v>
      </c>
      <c r="AB2067" s="24">
        <v>-16.051338887214655</v>
      </c>
      <c r="AC2067" s="24">
        <v>8.8588609546422961E-2</v>
      </c>
      <c r="AD2067" s="24">
        <v>-8.8588609546422947E-2</v>
      </c>
      <c r="AE2067" s="24">
        <v>-16.139927496761075</v>
      </c>
      <c r="AF2067" s="24">
        <v>0</v>
      </c>
      <c r="AG2067" s="24">
        <v>4.1727143980097026E-4</v>
      </c>
      <c r="AH2067" s="24">
        <v>-4.1726816562004387E-4</v>
      </c>
      <c r="AI2067" s="24">
        <v>3.2741809263825417E-9</v>
      </c>
      <c r="AJ2067" s="24">
        <v>0</v>
      </c>
      <c r="AK2067" s="24">
        <v>0</v>
      </c>
      <c r="AL2067" s="24">
        <v>0</v>
      </c>
      <c r="AM2067" s="24">
        <v>0</v>
      </c>
      <c r="AN2067" s="24">
        <v>0</v>
      </c>
      <c r="AO2067" s="24">
        <v>0</v>
      </c>
      <c r="AP2067" s="24">
        <v>0</v>
      </c>
      <c r="AQ2067" s="24">
        <v>1.793325277417896</v>
      </c>
      <c r="AR2067" s="24">
        <v>-1.7834820985794124</v>
      </c>
      <c r="AS2067" s="24">
        <v>9.843178838491437E-3</v>
      </c>
      <c r="AT2067" s="24">
        <v>-9.8431788384914509E-3</v>
      </c>
      <c r="AU2067" s="24">
        <v>-1.7933252774179067</v>
      </c>
      <c r="AV2067" s="24">
        <v>0</v>
      </c>
      <c r="AW2067" s="24">
        <v>0</v>
      </c>
      <c r="AX2067" s="24">
        <v>0</v>
      </c>
      <c r="AY2067" s="24">
        <v>0</v>
      </c>
      <c r="AZ2067" s="24">
        <v>0</v>
      </c>
      <c r="BA2067" s="24">
        <v>-3.2741809263825417E-9</v>
      </c>
      <c r="BB2067" s="24">
        <v>-4.1727143980097026E-4</v>
      </c>
      <c r="BC2067" s="24">
        <v>-3.2741809263825417E-9</v>
      </c>
      <c r="BD2067" s="24">
        <v>-4.1727143980097026E-4</v>
      </c>
      <c r="BE2067" s="24">
        <v>0</v>
      </c>
      <c r="BF2067" s="24">
        <v>0</v>
      </c>
      <c r="BG2067" s="24">
        <v>0</v>
      </c>
      <c r="BH2067" s="24">
        <v>0</v>
      </c>
      <c r="BI2067" s="24">
        <v>0</v>
      </c>
      <c r="BJ2067" s="24">
        <v>0</v>
      </c>
      <c r="BK2067" s="24">
        <v>0</v>
      </c>
      <c r="BL2067" s="24">
        <v>0</v>
      </c>
    </row>
    <row r="2068" spans="1:64" x14ac:dyDescent="0.25">
      <c r="A2068" t="s">
        <v>5128</v>
      </c>
      <c r="B2068">
        <v>139</v>
      </c>
      <c r="C2068">
        <v>3</v>
      </c>
      <c r="D2068">
        <v>12</v>
      </c>
      <c r="E2068" s="24">
        <v>0</v>
      </c>
      <c r="F2068" s="24">
        <v>0</v>
      </c>
      <c r="G2068" s="24">
        <v>0</v>
      </c>
      <c r="H2068" s="24">
        <v>0</v>
      </c>
      <c r="I2068" s="24">
        <v>0</v>
      </c>
      <c r="J2068" s="24">
        <v>0</v>
      </c>
      <c r="K2068" s="24">
        <v>15.831025153398514</v>
      </c>
      <c r="L2068" s="24">
        <v>-15.748748876154423</v>
      </c>
      <c r="M2068" s="24">
        <v>8.2276277244091034E-2</v>
      </c>
      <c r="N2068" s="24">
        <v>-8.2276277244091034E-2</v>
      </c>
      <c r="O2068" s="24">
        <v>-15.831025153398514</v>
      </c>
      <c r="P2068" s="24">
        <v>0</v>
      </c>
      <c r="Q2068" s="24">
        <v>3.5666718031279743E-4</v>
      </c>
      <c r="R2068" s="24">
        <v>-3.566647064872086E-4</v>
      </c>
      <c r="S2068" s="24">
        <v>2.4738255888223648E-9</v>
      </c>
      <c r="T2068" s="24">
        <v>0</v>
      </c>
      <c r="U2068" s="24">
        <v>0</v>
      </c>
      <c r="V2068" s="24">
        <v>0</v>
      </c>
      <c r="W2068" s="24">
        <v>0</v>
      </c>
      <c r="X2068" s="24">
        <v>0</v>
      </c>
      <c r="Y2068" s="24">
        <v>0</v>
      </c>
      <c r="Z2068" s="24">
        <v>0</v>
      </c>
      <c r="AA2068" s="24">
        <v>14.247922638058663</v>
      </c>
      <c r="AB2068" s="24">
        <v>-14.173873988538986</v>
      </c>
      <c r="AC2068" s="24">
        <v>7.4048649519681931E-2</v>
      </c>
      <c r="AD2068" s="24">
        <v>-7.4048649519681931E-2</v>
      </c>
      <c r="AE2068" s="24">
        <v>-14.247922638058668</v>
      </c>
      <c r="AF2068" s="24">
        <v>0</v>
      </c>
      <c r="AG2068" s="24">
        <v>3.5666718031279743E-4</v>
      </c>
      <c r="AH2068" s="24">
        <v>-3.566647064872086E-4</v>
      </c>
      <c r="AI2068" s="24">
        <v>2.4738255888223648E-9</v>
      </c>
      <c r="AJ2068" s="24">
        <v>0</v>
      </c>
      <c r="AK2068" s="24">
        <v>0</v>
      </c>
      <c r="AL2068" s="24">
        <v>0</v>
      </c>
      <c r="AM2068" s="24">
        <v>0</v>
      </c>
      <c r="AN2068" s="24">
        <v>0</v>
      </c>
      <c r="AO2068" s="24">
        <v>0</v>
      </c>
      <c r="AP2068" s="24">
        <v>0</v>
      </c>
      <c r="AQ2068" s="24">
        <v>1.583102515339851</v>
      </c>
      <c r="AR2068" s="24">
        <v>-1.5748748876154366</v>
      </c>
      <c r="AS2068" s="24">
        <v>8.2276277244091034E-3</v>
      </c>
      <c r="AT2068" s="24">
        <v>-8.2276277244091034E-3</v>
      </c>
      <c r="AU2068" s="24">
        <v>-1.5831025153398457</v>
      </c>
      <c r="AV2068" s="24">
        <v>0</v>
      </c>
      <c r="AW2068" s="24">
        <v>0</v>
      </c>
      <c r="AX2068" s="24">
        <v>0</v>
      </c>
      <c r="AY2068" s="24">
        <v>0</v>
      </c>
      <c r="AZ2068" s="24">
        <v>0</v>
      </c>
      <c r="BA2068" s="24">
        <v>-2.4738255888223648E-9</v>
      </c>
      <c r="BB2068" s="24">
        <v>-3.5666718031279743E-4</v>
      </c>
      <c r="BC2068" s="24">
        <v>-2.4738255888223648E-9</v>
      </c>
      <c r="BD2068" s="24">
        <v>-3.5666718031279743E-4</v>
      </c>
      <c r="BE2068" s="24">
        <v>0</v>
      </c>
      <c r="BF2068" s="24">
        <v>0</v>
      </c>
      <c r="BG2068" s="24">
        <v>0</v>
      </c>
      <c r="BH2068" s="24">
        <v>0</v>
      </c>
      <c r="BI2068" s="24">
        <v>0</v>
      </c>
      <c r="BJ2068" s="24">
        <v>0</v>
      </c>
      <c r="BK2068" s="24">
        <v>0</v>
      </c>
      <c r="BL2068" s="24">
        <v>0</v>
      </c>
    </row>
    <row r="2069" spans="1:64" x14ac:dyDescent="0.25">
      <c r="A2069" t="s">
        <v>5128</v>
      </c>
      <c r="B2069">
        <v>140</v>
      </c>
      <c r="C2069">
        <v>3</v>
      </c>
      <c r="D2069">
        <v>12</v>
      </c>
      <c r="E2069" s="24">
        <v>0</v>
      </c>
      <c r="F2069" s="24">
        <v>0</v>
      </c>
      <c r="G2069" s="24">
        <v>0</v>
      </c>
      <c r="H2069" s="24">
        <v>0</v>
      </c>
      <c r="I2069" s="24">
        <v>0</v>
      </c>
      <c r="J2069" s="24">
        <v>0</v>
      </c>
      <c r="K2069" s="24">
        <v>13.979755707085133</v>
      </c>
      <c r="L2069" s="24">
        <v>-13.910951614379883</v>
      </c>
      <c r="M2069" s="24">
        <v>6.8804092705249786E-2</v>
      </c>
      <c r="N2069" s="24">
        <v>-6.8804092705249786E-2</v>
      </c>
      <c r="O2069" s="24">
        <v>-13.979755707085133</v>
      </c>
      <c r="P2069" s="24">
        <v>0</v>
      </c>
      <c r="Q2069" s="24">
        <v>3.0498846899718046E-4</v>
      </c>
      <c r="R2069" s="24">
        <v>-3.0498659907607362E-4</v>
      </c>
      <c r="S2069" s="24">
        <v>1.8699211068451405E-9</v>
      </c>
      <c r="T2069" s="24">
        <v>0</v>
      </c>
      <c r="U2069" s="24">
        <v>0</v>
      </c>
      <c r="V2069" s="24">
        <v>0</v>
      </c>
      <c r="W2069" s="24">
        <v>0</v>
      </c>
      <c r="X2069" s="24">
        <v>0</v>
      </c>
      <c r="Y2069" s="24">
        <v>0</v>
      </c>
      <c r="Z2069" s="24">
        <v>0</v>
      </c>
      <c r="AA2069" s="24">
        <v>12.58178013637662</v>
      </c>
      <c r="AB2069" s="24">
        <v>-12.519856452941895</v>
      </c>
      <c r="AC2069" s="24">
        <v>6.1923683434724812E-2</v>
      </c>
      <c r="AD2069" s="24">
        <v>-6.1923683434724819E-2</v>
      </c>
      <c r="AE2069" s="24">
        <v>-12.581780136376622</v>
      </c>
      <c r="AF2069" s="24">
        <v>0</v>
      </c>
      <c r="AG2069" s="24">
        <v>3.0498846899718046E-4</v>
      </c>
      <c r="AH2069" s="24">
        <v>-3.0498659907607362E-4</v>
      </c>
      <c r="AI2069" s="24">
        <v>1.8699211068451405E-9</v>
      </c>
      <c r="AJ2069" s="24">
        <v>0</v>
      </c>
      <c r="AK2069" s="24">
        <v>0</v>
      </c>
      <c r="AL2069" s="24">
        <v>0</v>
      </c>
      <c r="AM2069" s="24">
        <v>0</v>
      </c>
      <c r="AN2069" s="24">
        <v>0</v>
      </c>
      <c r="AO2069" s="24">
        <v>0</v>
      </c>
      <c r="AP2069" s="24">
        <v>0</v>
      </c>
      <c r="AQ2069" s="24">
        <v>1.3979755707085122</v>
      </c>
      <c r="AR2069" s="24">
        <v>-1.3910951614379883</v>
      </c>
      <c r="AS2069" s="24">
        <v>6.8804092705249745E-3</v>
      </c>
      <c r="AT2069" s="24">
        <v>-6.8804092705249675E-3</v>
      </c>
      <c r="AU2069" s="24">
        <v>-1.3979755707085104</v>
      </c>
      <c r="AV2069" s="24">
        <v>0</v>
      </c>
      <c r="AW2069" s="24">
        <v>0</v>
      </c>
      <c r="AX2069" s="24">
        <v>0</v>
      </c>
      <c r="AY2069" s="24">
        <v>0</v>
      </c>
      <c r="AZ2069" s="24">
        <v>0</v>
      </c>
      <c r="BA2069" s="24">
        <v>-1.8699211068451405E-9</v>
      </c>
      <c r="BB2069" s="24">
        <v>-3.0498846899718046E-4</v>
      </c>
      <c r="BC2069" s="24">
        <v>-1.8699211068451405E-9</v>
      </c>
      <c r="BD2069" s="24">
        <v>-3.0498846899718046E-4</v>
      </c>
      <c r="BE2069" s="24">
        <v>0</v>
      </c>
      <c r="BF2069" s="24">
        <v>0</v>
      </c>
      <c r="BG2069" s="24">
        <v>0</v>
      </c>
      <c r="BH2069" s="24">
        <v>0</v>
      </c>
      <c r="BI2069" s="24">
        <v>0</v>
      </c>
      <c r="BJ2069" s="24">
        <v>0</v>
      </c>
      <c r="BK2069" s="24">
        <v>0</v>
      </c>
      <c r="BL2069" s="24">
        <v>0</v>
      </c>
    </row>
    <row r="2070" spans="1:64" x14ac:dyDescent="0.25">
      <c r="A2070" t="s">
        <v>5128</v>
      </c>
      <c r="B2070">
        <v>141</v>
      </c>
      <c r="C2070">
        <v>3</v>
      </c>
      <c r="D2070">
        <v>12</v>
      </c>
      <c r="E2070" s="24">
        <v>0</v>
      </c>
      <c r="F2070" s="24">
        <v>0</v>
      </c>
      <c r="G2070" s="24">
        <v>0</v>
      </c>
      <c r="H2070" s="24">
        <v>0</v>
      </c>
      <c r="I2070" s="24">
        <v>0</v>
      </c>
      <c r="J2070" s="24">
        <v>0</v>
      </c>
      <c r="K2070" s="24">
        <v>12.348907932639122</v>
      </c>
      <c r="L2070" s="24">
        <v>-12.291343905031681</v>
      </c>
      <c r="M2070" s="24">
        <v>5.7564027607440948E-2</v>
      </c>
      <c r="N2070" s="24">
        <v>-5.7564027607440948E-2</v>
      </c>
      <c r="O2070" s="24">
        <v>-12.348907932639122</v>
      </c>
      <c r="P2070" s="24">
        <v>0</v>
      </c>
      <c r="Q2070" s="24">
        <v>2.6090164465131238E-4</v>
      </c>
      <c r="R2070" s="24">
        <v>-2.6090022583957762E-4</v>
      </c>
      <c r="S2070" s="24">
        <v>1.4188117347657681E-9</v>
      </c>
      <c r="T2070" s="24">
        <v>0</v>
      </c>
      <c r="U2070" s="24">
        <v>0</v>
      </c>
      <c r="V2070" s="24">
        <v>0</v>
      </c>
      <c r="W2070" s="24">
        <v>0</v>
      </c>
      <c r="X2070" s="24">
        <v>0</v>
      </c>
      <c r="Y2070" s="24">
        <v>0</v>
      </c>
      <c r="Z2070" s="24">
        <v>0</v>
      </c>
      <c r="AA2070" s="24">
        <v>11.114017139375211</v>
      </c>
      <c r="AB2070" s="24">
        <v>-11.062209514528504</v>
      </c>
      <c r="AC2070" s="24">
        <v>5.1807624846696855E-2</v>
      </c>
      <c r="AD2070" s="24">
        <v>-5.180762484669682E-2</v>
      </c>
      <c r="AE2070" s="24">
        <v>-11.114017139375207</v>
      </c>
      <c r="AF2070" s="24">
        <v>0</v>
      </c>
      <c r="AG2070" s="24">
        <v>2.6090164465131238E-4</v>
      </c>
      <c r="AH2070" s="24">
        <v>-2.6090022583957762E-4</v>
      </c>
      <c r="AI2070" s="24">
        <v>1.4188117347657681E-9</v>
      </c>
      <c r="AJ2070" s="24">
        <v>0</v>
      </c>
      <c r="AK2070" s="24">
        <v>0</v>
      </c>
      <c r="AL2070" s="24">
        <v>0</v>
      </c>
      <c r="AM2070" s="24">
        <v>0</v>
      </c>
      <c r="AN2070" s="24">
        <v>0</v>
      </c>
      <c r="AO2070" s="24">
        <v>0</v>
      </c>
      <c r="AP2070" s="24">
        <v>0</v>
      </c>
      <c r="AQ2070" s="24">
        <v>1.2348907932639115</v>
      </c>
      <c r="AR2070" s="24">
        <v>-1.2291343905031766</v>
      </c>
      <c r="AS2070" s="24">
        <v>5.7564027607440935E-3</v>
      </c>
      <c r="AT2070" s="24">
        <v>-5.7564027607441282E-3</v>
      </c>
      <c r="AU2070" s="24">
        <v>-1.234890793263915</v>
      </c>
      <c r="AV2070" s="24">
        <v>0</v>
      </c>
      <c r="AW2070" s="24">
        <v>0</v>
      </c>
      <c r="AX2070" s="24">
        <v>0</v>
      </c>
      <c r="AY2070" s="24">
        <v>0</v>
      </c>
      <c r="AZ2070" s="24">
        <v>0</v>
      </c>
      <c r="BA2070" s="24">
        <v>-1.4188117347657681E-9</v>
      </c>
      <c r="BB2070" s="24">
        <v>-2.6090164465131238E-4</v>
      </c>
      <c r="BC2070" s="24">
        <v>-1.4188117347657681E-9</v>
      </c>
      <c r="BD2070" s="24">
        <v>-2.6090164465131238E-4</v>
      </c>
      <c r="BE2070" s="24">
        <v>0</v>
      </c>
      <c r="BF2070" s="24">
        <v>0</v>
      </c>
      <c r="BG2070" s="24">
        <v>0</v>
      </c>
      <c r="BH2070" s="24">
        <v>0</v>
      </c>
      <c r="BI2070" s="24">
        <v>0</v>
      </c>
      <c r="BJ2070" s="24">
        <v>0</v>
      </c>
      <c r="BK2070" s="24">
        <v>0</v>
      </c>
      <c r="BL2070" s="24">
        <v>0</v>
      </c>
    </row>
    <row r="2071" spans="1:64" x14ac:dyDescent="0.25">
      <c r="A2071" t="s">
        <v>5128</v>
      </c>
      <c r="B2071">
        <v>142</v>
      </c>
      <c r="C2071">
        <v>4</v>
      </c>
      <c r="D2071">
        <v>12</v>
      </c>
      <c r="E2071" s="24">
        <v>0</v>
      </c>
      <c r="F2071" s="24">
        <v>0</v>
      </c>
      <c r="G2071" s="24">
        <v>0</v>
      </c>
      <c r="H2071" s="24">
        <v>0</v>
      </c>
      <c r="I2071" s="24">
        <v>0</v>
      </c>
      <c r="J2071" s="24">
        <v>0</v>
      </c>
      <c r="K2071" s="24">
        <v>10.911736346781254</v>
      </c>
      <c r="L2071" s="24">
        <v>-10.863554663956165</v>
      </c>
      <c r="M2071" s="24">
        <v>4.8181682825088501E-2</v>
      </c>
      <c r="N2071" s="24">
        <v>-4.8181682825088501E-2</v>
      </c>
      <c r="O2071" s="24">
        <v>-10.911736346781254</v>
      </c>
      <c r="P2071" s="24">
        <v>0</v>
      </c>
      <c r="Q2071" s="24">
        <v>2.2327531041810289E-4</v>
      </c>
      <c r="R2071" s="24">
        <v>-2.2327423357637599E-4</v>
      </c>
      <c r="S2071" s="24">
        <v>1.076841726899147E-9</v>
      </c>
      <c r="T2071" s="24">
        <v>0</v>
      </c>
      <c r="U2071" s="24">
        <v>0</v>
      </c>
      <c r="V2071" s="24">
        <v>0</v>
      </c>
      <c r="W2071" s="24">
        <v>0</v>
      </c>
      <c r="X2071" s="24">
        <v>0</v>
      </c>
      <c r="Y2071" s="24">
        <v>0</v>
      </c>
      <c r="Z2071" s="24">
        <v>0</v>
      </c>
      <c r="AA2071" s="24">
        <v>9.8205627121031291</v>
      </c>
      <c r="AB2071" s="24">
        <v>-9.7771991975605488</v>
      </c>
      <c r="AC2071" s="24">
        <v>4.3363514542579654E-2</v>
      </c>
      <c r="AD2071" s="24">
        <v>-4.3363514542579668E-2</v>
      </c>
      <c r="AE2071" s="24">
        <v>-9.8205627121031256</v>
      </c>
      <c r="AF2071" s="24">
        <v>0</v>
      </c>
      <c r="AG2071" s="24">
        <v>2.2327531041810289E-4</v>
      </c>
      <c r="AH2071" s="24">
        <v>-2.2327423357637599E-4</v>
      </c>
      <c r="AI2071" s="24">
        <v>1.076841726899147E-9</v>
      </c>
      <c r="AJ2071" s="24">
        <v>0</v>
      </c>
      <c r="AK2071" s="24">
        <v>0</v>
      </c>
      <c r="AL2071" s="24">
        <v>0</v>
      </c>
      <c r="AM2071" s="24">
        <v>0</v>
      </c>
      <c r="AN2071" s="24">
        <v>0</v>
      </c>
      <c r="AO2071" s="24">
        <v>0</v>
      </c>
      <c r="AP2071" s="24">
        <v>0</v>
      </c>
      <c r="AQ2071" s="24">
        <v>1.0911736346781247</v>
      </c>
      <c r="AR2071" s="24">
        <v>-1.0863554663956165</v>
      </c>
      <c r="AS2071" s="24">
        <v>4.8181682825088473E-3</v>
      </c>
      <c r="AT2071" s="24">
        <v>-4.8181682825088334E-3</v>
      </c>
      <c r="AU2071" s="24">
        <v>-1.0911736346781282</v>
      </c>
      <c r="AV2071" s="24">
        <v>0</v>
      </c>
      <c r="AW2071" s="24">
        <v>0</v>
      </c>
      <c r="AX2071" s="24">
        <v>0</v>
      </c>
      <c r="AY2071" s="24">
        <v>0</v>
      </c>
      <c r="AZ2071" s="24">
        <v>0</v>
      </c>
      <c r="BA2071" s="24">
        <v>-1.076841726899147E-9</v>
      </c>
      <c r="BB2071" s="24">
        <v>-2.2327531041810289E-4</v>
      </c>
      <c r="BC2071" s="24">
        <v>-1.076841726899147E-9</v>
      </c>
      <c r="BD2071" s="24">
        <v>-2.2327531041810289E-4</v>
      </c>
      <c r="BE2071" s="24">
        <v>0</v>
      </c>
      <c r="BF2071" s="24">
        <v>0</v>
      </c>
      <c r="BG2071" s="24">
        <v>0</v>
      </c>
      <c r="BH2071" s="24">
        <v>0</v>
      </c>
      <c r="BI2071" s="24">
        <v>0</v>
      </c>
      <c r="BJ2071" s="24">
        <v>0</v>
      </c>
      <c r="BK2071" s="24">
        <v>0</v>
      </c>
      <c r="BL2071" s="24">
        <v>0</v>
      </c>
    </row>
    <row r="2072" spans="1:64" x14ac:dyDescent="0.25">
      <c r="A2072" t="s">
        <v>5128</v>
      </c>
      <c r="B2072">
        <v>143</v>
      </c>
      <c r="C2072">
        <v>4</v>
      </c>
      <c r="D2072">
        <v>12</v>
      </c>
      <c r="E2072" s="24">
        <v>0</v>
      </c>
      <c r="F2072" s="24">
        <v>0</v>
      </c>
      <c r="G2072" s="24">
        <v>0</v>
      </c>
      <c r="H2072" s="24">
        <v>0</v>
      </c>
      <c r="I2072" s="24">
        <v>0</v>
      </c>
      <c r="J2072" s="24">
        <v>0</v>
      </c>
      <c r="K2072" s="24">
        <v>9.6448057815432549</v>
      </c>
      <c r="L2072" s="24">
        <v>-9.6044593825936317</v>
      </c>
      <c r="M2072" s="24">
        <v>4.0346398949623108E-2</v>
      </c>
      <c r="N2072" s="24">
        <v>-4.0346398949623108E-2</v>
      </c>
      <c r="O2072" s="24">
        <v>-9.6448057815432549</v>
      </c>
      <c r="P2072" s="24">
        <v>0</v>
      </c>
      <c r="Q2072" s="24">
        <v>1.9114925089525059E-4</v>
      </c>
      <c r="R2072" s="24">
        <v>-1.911484359879978E-4</v>
      </c>
      <c r="S2072" s="24">
        <v>8.149072527885437E-10</v>
      </c>
      <c r="T2072" s="24">
        <v>0</v>
      </c>
      <c r="U2072" s="24">
        <v>0</v>
      </c>
      <c r="V2072" s="24">
        <v>0</v>
      </c>
      <c r="W2072" s="24">
        <v>0</v>
      </c>
      <c r="X2072" s="24">
        <v>0</v>
      </c>
      <c r="Y2072" s="24">
        <v>0</v>
      </c>
      <c r="Z2072" s="24">
        <v>0</v>
      </c>
      <c r="AA2072" s="24">
        <v>8.6803252033889304</v>
      </c>
      <c r="AB2072" s="24">
        <v>-8.6440134443342771</v>
      </c>
      <c r="AC2072" s="24">
        <v>3.6311759054660796E-2</v>
      </c>
      <c r="AD2072" s="24">
        <v>-3.6311759054660803E-2</v>
      </c>
      <c r="AE2072" s="24">
        <v>-8.6803252033889322</v>
      </c>
      <c r="AF2072" s="24">
        <v>0</v>
      </c>
      <c r="AG2072" s="24">
        <v>1.9114925089525059E-4</v>
      </c>
      <c r="AH2072" s="24">
        <v>-1.911484359879978E-4</v>
      </c>
      <c r="AI2072" s="24">
        <v>8.149072527885437E-10</v>
      </c>
      <c r="AJ2072" s="24">
        <v>0</v>
      </c>
      <c r="AK2072" s="24">
        <v>0</v>
      </c>
      <c r="AL2072" s="24">
        <v>0</v>
      </c>
      <c r="AM2072" s="24">
        <v>0</v>
      </c>
      <c r="AN2072" s="24">
        <v>0</v>
      </c>
      <c r="AO2072" s="24">
        <v>0</v>
      </c>
      <c r="AP2072" s="24">
        <v>0</v>
      </c>
      <c r="AQ2072" s="24">
        <v>0.96448057815432442</v>
      </c>
      <c r="AR2072" s="24">
        <v>-0.96044593825935465</v>
      </c>
      <c r="AS2072" s="24">
        <v>4.0346398949623122E-3</v>
      </c>
      <c r="AT2072" s="24">
        <v>-4.0346398949623052E-3</v>
      </c>
      <c r="AU2072" s="24">
        <v>-0.96448057815432264</v>
      </c>
      <c r="AV2072" s="24">
        <v>0</v>
      </c>
      <c r="AW2072" s="24">
        <v>0</v>
      </c>
      <c r="AX2072" s="24">
        <v>0</v>
      </c>
      <c r="AY2072" s="24">
        <v>0</v>
      </c>
      <c r="AZ2072" s="24">
        <v>0</v>
      </c>
      <c r="BA2072" s="24">
        <v>-8.149072527885437E-10</v>
      </c>
      <c r="BB2072" s="24">
        <v>-1.9114925089525059E-4</v>
      </c>
      <c r="BC2072" s="24">
        <v>-8.149072527885437E-10</v>
      </c>
      <c r="BD2072" s="24">
        <v>-1.9114925089525059E-4</v>
      </c>
      <c r="BE2072" s="24">
        <v>0</v>
      </c>
      <c r="BF2072" s="24">
        <v>0</v>
      </c>
      <c r="BG2072" s="24">
        <v>0</v>
      </c>
      <c r="BH2072" s="24">
        <v>0</v>
      </c>
      <c r="BI2072" s="24">
        <v>0</v>
      </c>
      <c r="BJ2072" s="24">
        <v>0</v>
      </c>
      <c r="BK2072" s="24">
        <v>0</v>
      </c>
      <c r="BL2072" s="24">
        <v>0</v>
      </c>
    </row>
    <row r="2073" spans="1:64" x14ac:dyDescent="0.25">
      <c r="A2073" t="s">
        <v>5128</v>
      </c>
      <c r="B2073">
        <v>144</v>
      </c>
      <c r="C2073">
        <v>4</v>
      </c>
      <c r="D2073">
        <v>12</v>
      </c>
      <c r="E2073" s="24">
        <v>0</v>
      </c>
      <c r="F2073" s="24">
        <v>0</v>
      </c>
      <c r="G2073" s="24">
        <v>0</v>
      </c>
      <c r="H2073" s="24">
        <v>0</v>
      </c>
      <c r="I2073" s="24">
        <v>0</v>
      </c>
      <c r="J2073" s="24">
        <v>0</v>
      </c>
      <c r="K2073" s="24">
        <v>8.5275729224085808</v>
      </c>
      <c r="L2073" s="24">
        <v>-8.4937730133533478</v>
      </c>
      <c r="M2073" s="24">
        <v>3.3799909055233002E-2</v>
      </c>
      <c r="N2073" s="24">
        <v>-3.3799909055233002E-2</v>
      </c>
      <c r="O2073" s="24">
        <v>-8.5275729224085808</v>
      </c>
      <c r="P2073" s="24">
        <v>0</v>
      </c>
      <c r="Q2073" s="24">
        <v>1.6370804951293394E-4</v>
      </c>
      <c r="R2073" s="24">
        <v>-1.6370743105653673E-4</v>
      </c>
      <c r="S2073" s="24">
        <v>6.184563972055912E-10</v>
      </c>
      <c r="T2073" s="24">
        <v>0</v>
      </c>
      <c r="U2073" s="24">
        <v>0</v>
      </c>
      <c r="V2073" s="24">
        <v>0</v>
      </c>
      <c r="W2073" s="24">
        <v>0</v>
      </c>
      <c r="X2073" s="24">
        <v>0</v>
      </c>
      <c r="Y2073" s="24">
        <v>0</v>
      </c>
      <c r="Z2073" s="24">
        <v>0</v>
      </c>
      <c r="AA2073" s="24">
        <v>7.6748156301677231</v>
      </c>
      <c r="AB2073" s="24">
        <v>-7.6443957120180102</v>
      </c>
      <c r="AC2073" s="24">
        <v>3.0419918149709704E-2</v>
      </c>
      <c r="AD2073" s="24">
        <v>-3.0419918149709707E-2</v>
      </c>
      <c r="AE2073" s="24">
        <v>-7.6748156301677213</v>
      </c>
      <c r="AF2073" s="24">
        <v>0</v>
      </c>
      <c r="AG2073" s="24">
        <v>1.6370804951293394E-4</v>
      </c>
      <c r="AH2073" s="24">
        <v>-1.6370743105653673E-4</v>
      </c>
      <c r="AI2073" s="24">
        <v>6.184563972055912E-10</v>
      </c>
      <c r="AJ2073" s="24">
        <v>0</v>
      </c>
      <c r="AK2073" s="24">
        <v>0</v>
      </c>
      <c r="AL2073" s="24">
        <v>0</v>
      </c>
      <c r="AM2073" s="24">
        <v>0</v>
      </c>
      <c r="AN2073" s="24">
        <v>0</v>
      </c>
      <c r="AO2073" s="24">
        <v>0</v>
      </c>
      <c r="AP2073" s="24">
        <v>0</v>
      </c>
      <c r="AQ2073" s="24">
        <v>0.85275729224085772</v>
      </c>
      <c r="AR2073" s="24">
        <v>-0.84937730133533762</v>
      </c>
      <c r="AS2073" s="24">
        <v>3.3799909055232981E-3</v>
      </c>
      <c r="AT2073" s="24">
        <v>-3.3799909055232946E-3</v>
      </c>
      <c r="AU2073" s="24">
        <v>-0.8527572922408595</v>
      </c>
      <c r="AV2073" s="24">
        <v>0</v>
      </c>
      <c r="AW2073" s="24">
        <v>0</v>
      </c>
      <c r="AX2073" s="24">
        <v>0</v>
      </c>
      <c r="AY2073" s="24">
        <v>0</v>
      </c>
      <c r="AZ2073" s="24">
        <v>0</v>
      </c>
      <c r="BA2073" s="24">
        <v>-6.184563972055912E-10</v>
      </c>
      <c r="BB2073" s="24">
        <v>-1.6370804951293394E-4</v>
      </c>
      <c r="BC2073" s="24">
        <v>-6.184563972055912E-10</v>
      </c>
      <c r="BD2073" s="24">
        <v>-1.6370804951293394E-4</v>
      </c>
      <c r="BE2073" s="24">
        <v>0</v>
      </c>
      <c r="BF2073" s="24">
        <v>0</v>
      </c>
      <c r="BG2073" s="24">
        <v>0</v>
      </c>
      <c r="BH2073" s="24">
        <v>0</v>
      </c>
      <c r="BI2073" s="24">
        <v>0</v>
      </c>
      <c r="BJ2073" s="24">
        <v>0</v>
      </c>
      <c r="BK2073" s="24">
        <v>0</v>
      </c>
      <c r="BL2073" s="24">
        <v>0</v>
      </c>
    </row>
    <row r="2074" spans="1:64" x14ac:dyDescent="0.25">
      <c r="A2074" t="s">
        <v>5128</v>
      </c>
      <c r="B2074">
        <v>145</v>
      </c>
      <c r="C2074">
        <v>1</v>
      </c>
      <c r="D2074">
        <v>13</v>
      </c>
      <c r="E2074" s="24">
        <v>0</v>
      </c>
      <c r="F2074" s="24">
        <v>0</v>
      </c>
      <c r="G2074" s="24">
        <v>0</v>
      </c>
      <c r="H2074" s="24">
        <v>0</v>
      </c>
      <c r="I2074" s="24">
        <v>0</v>
      </c>
      <c r="J2074" s="24">
        <v>0</v>
      </c>
      <c r="K2074" s="24">
        <v>7.5420223399996758</v>
      </c>
      <c r="L2074" s="24">
        <v>-7.5136945620179176</v>
      </c>
      <c r="M2074" s="24">
        <v>2.8327777981758118E-2</v>
      </c>
      <c r="N2074" s="24">
        <v>-2.8327777981758118E-2</v>
      </c>
      <c r="O2074" s="24">
        <v>-7.5420223399996758</v>
      </c>
      <c r="P2074" s="24">
        <v>0</v>
      </c>
      <c r="Q2074" s="24">
        <v>1.4025893324287608E-4</v>
      </c>
      <c r="R2074" s="24">
        <v>-1.4025846758158877E-4</v>
      </c>
      <c r="S2074" s="24">
        <v>4.6566128730773926E-10</v>
      </c>
      <c r="T2074" s="24">
        <v>0</v>
      </c>
      <c r="U2074" s="24">
        <v>0</v>
      </c>
      <c r="V2074" s="24">
        <v>0</v>
      </c>
      <c r="W2074" s="24">
        <v>0</v>
      </c>
      <c r="X2074" s="24">
        <v>0</v>
      </c>
      <c r="Y2074" s="24">
        <v>0</v>
      </c>
      <c r="Z2074" s="24">
        <v>0</v>
      </c>
      <c r="AA2074" s="24">
        <v>6.7878201059997085</v>
      </c>
      <c r="AB2074" s="24">
        <v>-6.7623251058161244</v>
      </c>
      <c r="AC2074" s="24">
        <v>2.5495000183582306E-2</v>
      </c>
      <c r="AD2074" s="24">
        <v>-2.5495000183582306E-2</v>
      </c>
      <c r="AE2074" s="24">
        <v>-6.7878201059997139</v>
      </c>
      <c r="AF2074" s="24">
        <v>0</v>
      </c>
      <c r="AG2074" s="24">
        <v>1.4025893324287608E-4</v>
      </c>
      <c r="AH2074" s="24">
        <v>-1.4025846758158877E-4</v>
      </c>
      <c r="AI2074" s="24">
        <v>4.6566128730773926E-10</v>
      </c>
      <c r="AJ2074" s="24">
        <v>0</v>
      </c>
      <c r="AK2074" s="24">
        <v>0</v>
      </c>
      <c r="AL2074" s="24">
        <v>0</v>
      </c>
      <c r="AM2074" s="24">
        <v>0</v>
      </c>
      <c r="AN2074" s="24">
        <v>0</v>
      </c>
      <c r="AO2074" s="24">
        <v>0</v>
      </c>
      <c r="AP2074" s="24">
        <v>0</v>
      </c>
      <c r="AQ2074" s="24">
        <v>0.75420223399996722</v>
      </c>
      <c r="AR2074" s="24">
        <v>-0.75136945620179318</v>
      </c>
      <c r="AS2074" s="24">
        <v>2.8327777981758118E-3</v>
      </c>
      <c r="AT2074" s="24">
        <v>-2.8327777981758118E-3</v>
      </c>
      <c r="AU2074" s="24">
        <v>-0.75420223399996189</v>
      </c>
      <c r="AV2074" s="24">
        <v>0</v>
      </c>
      <c r="AW2074" s="24">
        <v>0</v>
      </c>
      <c r="AX2074" s="24">
        <v>0</v>
      </c>
      <c r="AY2074" s="24">
        <v>0</v>
      </c>
      <c r="AZ2074" s="24">
        <v>0</v>
      </c>
      <c r="BA2074" s="24">
        <v>-4.6566128730773926E-10</v>
      </c>
      <c r="BB2074" s="24">
        <v>-1.4025893324287608E-4</v>
      </c>
      <c r="BC2074" s="24">
        <v>-4.6566128730773926E-10</v>
      </c>
      <c r="BD2074" s="24">
        <v>-1.4025893324287608E-4</v>
      </c>
      <c r="BE2074" s="24">
        <v>0</v>
      </c>
      <c r="BF2074" s="24">
        <v>0</v>
      </c>
      <c r="BG2074" s="24">
        <v>0</v>
      </c>
      <c r="BH2074" s="24">
        <v>0</v>
      </c>
      <c r="BI2074" s="24">
        <v>0</v>
      </c>
      <c r="BJ2074" s="24">
        <v>0</v>
      </c>
      <c r="BK2074" s="24">
        <v>0</v>
      </c>
      <c r="BL2074" s="24">
        <v>0</v>
      </c>
    </row>
    <row r="2075" spans="1:64" x14ac:dyDescent="0.25">
      <c r="A2075" t="s">
        <v>5128</v>
      </c>
      <c r="B2075">
        <v>146</v>
      </c>
      <c r="C2075">
        <v>1</v>
      </c>
      <c r="D2075">
        <v>13</v>
      </c>
      <c r="E2075" s="24">
        <v>0</v>
      </c>
      <c r="F2075" s="24">
        <v>0</v>
      </c>
      <c r="G2075" s="24">
        <v>0</v>
      </c>
      <c r="H2075" s="24">
        <v>0</v>
      </c>
      <c r="I2075" s="24">
        <v>0</v>
      </c>
      <c r="J2075" s="24">
        <v>0</v>
      </c>
      <c r="K2075" s="24">
        <v>6.6723485365509987</v>
      </c>
      <c r="L2075" s="24">
        <v>-6.6485969573259354</v>
      </c>
      <c r="M2075" s="24">
        <v>2.3751579225063324E-2</v>
      </c>
      <c r="N2075" s="24">
        <v>-2.3751579225063324E-2</v>
      </c>
      <c r="O2075" s="24">
        <v>-6.6723485365509987</v>
      </c>
      <c r="P2075" s="24">
        <v>0</v>
      </c>
      <c r="Q2075" s="24">
        <v>1.2021313159493729E-4</v>
      </c>
      <c r="R2075" s="24">
        <v>-1.2021276779705659E-4</v>
      </c>
      <c r="S2075" s="24">
        <v>3.637978807091713E-10</v>
      </c>
      <c r="T2075" s="24">
        <v>0</v>
      </c>
      <c r="U2075" s="24">
        <v>0</v>
      </c>
      <c r="V2075" s="24">
        <v>0</v>
      </c>
      <c r="W2075" s="24">
        <v>0</v>
      </c>
      <c r="X2075" s="24">
        <v>0</v>
      </c>
      <c r="Y2075" s="24">
        <v>0</v>
      </c>
      <c r="Z2075" s="24">
        <v>0</v>
      </c>
      <c r="AA2075" s="24">
        <v>6.0051136828958986</v>
      </c>
      <c r="AB2075" s="24">
        <v>-5.9837372615933475</v>
      </c>
      <c r="AC2075" s="24">
        <v>2.1376421302556993E-2</v>
      </c>
      <c r="AD2075" s="24">
        <v>-2.1376421302557E-2</v>
      </c>
      <c r="AE2075" s="24">
        <v>-6.005113682895896</v>
      </c>
      <c r="AF2075" s="24">
        <v>0</v>
      </c>
      <c r="AG2075" s="24">
        <v>1.2021313159493729E-4</v>
      </c>
      <c r="AH2075" s="24">
        <v>-1.2021276779705659E-4</v>
      </c>
      <c r="AI2075" s="24">
        <v>3.637978807091713E-10</v>
      </c>
      <c r="AJ2075" s="24">
        <v>0</v>
      </c>
      <c r="AK2075" s="24">
        <v>0</v>
      </c>
      <c r="AL2075" s="24">
        <v>0</v>
      </c>
      <c r="AM2075" s="24">
        <v>0</v>
      </c>
      <c r="AN2075" s="24">
        <v>0</v>
      </c>
      <c r="AO2075" s="24">
        <v>0</v>
      </c>
      <c r="AP2075" s="24">
        <v>0</v>
      </c>
      <c r="AQ2075" s="24">
        <v>0.66723485365510005</v>
      </c>
      <c r="AR2075" s="24">
        <v>-0.66485969573258785</v>
      </c>
      <c r="AS2075" s="24">
        <v>2.375157922506331E-3</v>
      </c>
      <c r="AT2075" s="24">
        <v>-2.3751579225063241E-3</v>
      </c>
      <c r="AU2075" s="24">
        <v>-0.66723485365510271</v>
      </c>
      <c r="AV2075" s="24">
        <v>0</v>
      </c>
      <c r="AW2075" s="24">
        <v>0</v>
      </c>
      <c r="AX2075" s="24">
        <v>0</v>
      </c>
      <c r="AY2075" s="24">
        <v>0</v>
      </c>
      <c r="AZ2075" s="24">
        <v>0</v>
      </c>
      <c r="BA2075" s="24">
        <v>-3.637978807091713E-10</v>
      </c>
      <c r="BB2075" s="24">
        <v>-1.2021313159493729E-4</v>
      </c>
      <c r="BC2075" s="24">
        <v>-3.637978807091713E-10</v>
      </c>
      <c r="BD2075" s="24">
        <v>-1.2021313159493729E-4</v>
      </c>
      <c r="BE2075" s="24">
        <v>0</v>
      </c>
      <c r="BF2075" s="24">
        <v>0</v>
      </c>
      <c r="BG2075" s="24">
        <v>0</v>
      </c>
      <c r="BH2075" s="24">
        <v>0</v>
      </c>
      <c r="BI2075" s="24">
        <v>0</v>
      </c>
      <c r="BJ2075" s="24">
        <v>0</v>
      </c>
      <c r="BK2075" s="24">
        <v>0</v>
      </c>
      <c r="BL2075" s="24">
        <v>0</v>
      </c>
    </row>
    <row r="2076" spans="1:64" x14ac:dyDescent="0.25">
      <c r="A2076" t="s">
        <v>5128</v>
      </c>
      <c r="B2076">
        <v>147</v>
      </c>
      <c r="C2076">
        <v>1</v>
      </c>
      <c r="D2076">
        <v>13</v>
      </c>
      <c r="E2076" s="24">
        <v>0</v>
      </c>
      <c r="F2076" s="24">
        <v>0</v>
      </c>
      <c r="G2076" s="24">
        <v>0</v>
      </c>
      <c r="H2076" s="24">
        <v>0</v>
      </c>
      <c r="I2076" s="24">
        <v>0</v>
      </c>
      <c r="J2076" s="24">
        <v>0</v>
      </c>
      <c r="K2076" s="24">
        <v>5.9046797677874565</v>
      </c>
      <c r="L2076" s="24">
        <v>-5.8847568035125732</v>
      </c>
      <c r="M2076" s="24">
        <v>1.992296427488327E-2</v>
      </c>
      <c r="N2076" s="24">
        <v>-1.992296427488327E-2</v>
      </c>
      <c r="O2076" s="24">
        <v>-5.9046797677874565</v>
      </c>
      <c r="P2076" s="24">
        <v>0</v>
      </c>
      <c r="Q2076" s="24">
        <v>1.0306988406227902E-4</v>
      </c>
      <c r="R2076" s="24">
        <v>-1.0306962212780491E-4</v>
      </c>
      <c r="S2076" s="24">
        <v>2.6193447411060333E-10</v>
      </c>
      <c r="T2076" s="24">
        <v>0</v>
      </c>
      <c r="U2076" s="24">
        <v>0</v>
      </c>
      <c r="V2076" s="24">
        <v>0</v>
      </c>
      <c r="W2076" s="24">
        <v>0</v>
      </c>
      <c r="X2076" s="24">
        <v>0</v>
      </c>
      <c r="Y2076" s="24">
        <v>0</v>
      </c>
      <c r="Z2076" s="24">
        <v>0</v>
      </c>
      <c r="AA2076" s="24">
        <v>5.3142117910087112</v>
      </c>
      <c r="AB2076" s="24">
        <v>-5.2962811231613145</v>
      </c>
      <c r="AC2076" s="24">
        <v>1.7930667847394943E-2</v>
      </c>
      <c r="AD2076" s="24">
        <v>-1.7930667847394943E-2</v>
      </c>
      <c r="AE2076" s="24">
        <v>-5.3142117910087094</v>
      </c>
      <c r="AF2076" s="24">
        <v>0</v>
      </c>
      <c r="AG2076" s="24">
        <v>1.0306988406227902E-4</v>
      </c>
      <c r="AH2076" s="24">
        <v>-1.0306962212780491E-4</v>
      </c>
      <c r="AI2076" s="24">
        <v>2.6193447411060333E-10</v>
      </c>
      <c r="AJ2076" s="24">
        <v>0</v>
      </c>
      <c r="AK2076" s="24">
        <v>0</v>
      </c>
      <c r="AL2076" s="24">
        <v>0</v>
      </c>
      <c r="AM2076" s="24">
        <v>0</v>
      </c>
      <c r="AN2076" s="24">
        <v>0</v>
      </c>
      <c r="AO2076" s="24">
        <v>0</v>
      </c>
      <c r="AP2076" s="24">
        <v>0</v>
      </c>
      <c r="AQ2076" s="24">
        <v>0.5904679767787453</v>
      </c>
      <c r="AR2076" s="24">
        <v>-0.58847568035125875</v>
      </c>
      <c r="AS2076" s="24">
        <v>1.992296427488327E-3</v>
      </c>
      <c r="AT2076" s="24">
        <v>-1.992296427488327E-3</v>
      </c>
      <c r="AU2076" s="24">
        <v>-0.59046797677874707</v>
      </c>
      <c r="AV2076" s="24">
        <v>0</v>
      </c>
      <c r="AW2076" s="24">
        <v>0</v>
      </c>
      <c r="AX2076" s="24">
        <v>0</v>
      </c>
      <c r="AY2076" s="24">
        <v>0</v>
      </c>
      <c r="AZ2076" s="24">
        <v>0</v>
      </c>
      <c r="BA2076" s="24">
        <v>-2.6193447411060333E-10</v>
      </c>
      <c r="BB2076" s="24">
        <v>-1.0306988406227902E-4</v>
      </c>
      <c r="BC2076" s="24">
        <v>-2.6193447411060333E-10</v>
      </c>
      <c r="BD2076" s="24">
        <v>-1.0306988406227902E-4</v>
      </c>
      <c r="BE2076" s="24">
        <v>0</v>
      </c>
      <c r="BF2076" s="24">
        <v>0</v>
      </c>
      <c r="BG2076" s="24">
        <v>0</v>
      </c>
      <c r="BH2076" s="24">
        <v>0</v>
      </c>
      <c r="BI2076" s="24">
        <v>0</v>
      </c>
      <c r="BJ2076" s="24">
        <v>0</v>
      </c>
      <c r="BK2076" s="24">
        <v>0</v>
      </c>
      <c r="BL2076" s="24">
        <v>0</v>
      </c>
    </row>
    <row r="2077" spans="1:64" x14ac:dyDescent="0.25">
      <c r="A2077" t="s">
        <v>5128</v>
      </c>
      <c r="B2077">
        <v>148</v>
      </c>
      <c r="C2077">
        <v>2</v>
      </c>
      <c r="D2077">
        <v>13</v>
      </c>
      <c r="E2077" s="24">
        <v>0</v>
      </c>
      <c r="F2077" s="24">
        <v>0</v>
      </c>
      <c r="G2077" s="24">
        <v>0</v>
      </c>
      <c r="H2077" s="24">
        <v>0</v>
      </c>
      <c r="I2077" s="24">
        <v>0</v>
      </c>
      <c r="J2077" s="24">
        <v>0</v>
      </c>
      <c r="K2077" s="24">
        <v>5.2268364951014519</v>
      </c>
      <c r="L2077" s="24">
        <v>-5.2101181969046593</v>
      </c>
      <c r="M2077" s="24">
        <v>1.6718298196792603E-2</v>
      </c>
      <c r="N2077" s="24">
        <v>-1.6718298196792603E-2</v>
      </c>
      <c r="O2077" s="24">
        <v>-5.2268364951014519</v>
      </c>
      <c r="P2077" s="24">
        <v>0</v>
      </c>
      <c r="Q2077" s="24">
        <v>8.840319060254842E-5</v>
      </c>
      <c r="R2077" s="24">
        <v>-8.8402972323819995E-5</v>
      </c>
      <c r="S2077" s="24">
        <v>2.1827872842550278E-10</v>
      </c>
      <c r="T2077" s="24">
        <v>0</v>
      </c>
      <c r="U2077" s="24">
        <v>0</v>
      </c>
      <c r="V2077" s="24">
        <v>0</v>
      </c>
      <c r="W2077" s="24">
        <v>0</v>
      </c>
      <c r="X2077" s="24">
        <v>0</v>
      </c>
      <c r="Y2077" s="24">
        <v>0</v>
      </c>
      <c r="Z2077" s="24">
        <v>0</v>
      </c>
      <c r="AA2077" s="24">
        <v>4.7041528455913069</v>
      </c>
      <c r="AB2077" s="24">
        <v>-4.6891063772141948</v>
      </c>
      <c r="AC2077" s="24">
        <v>1.5046468377113343E-2</v>
      </c>
      <c r="AD2077" s="24">
        <v>-1.5046468377113334E-2</v>
      </c>
      <c r="AE2077" s="24">
        <v>-4.7041528455913095</v>
      </c>
      <c r="AF2077" s="24">
        <v>0</v>
      </c>
      <c r="AG2077" s="24">
        <v>8.840319060254842E-5</v>
      </c>
      <c r="AH2077" s="24">
        <v>-8.8402972323819995E-5</v>
      </c>
      <c r="AI2077" s="24">
        <v>2.1827872842550278E-10</v>
      </c>
      <c r="AJ2077" s="24">
        <v>0</v>
      </c>
      <c r="AK2077" s="24">
        <v>0</v>
      </c>
      <c r="AL2077" s="24">
        <v>0</v>
      </c>
      <c r="AM2077" s="24">
        <v>0</v>
      </c>
      <c r="AN2077" s="24">
        <v>0</v>
      </c>
      <c r="AO2077" s="24">
        <v>0</v>
      </c>
      <c r="AP2077" s="24">
        <v>0</v>
      </c>
      <c r="AQ2077" s="24">
        <v>0.52268364951014501</v>
      </c>
      <c r="AR2077" s="24">
        <v>-0.52101181969046451</v>
      </c>
      <c r="AS2077" s="24">
        <v>1.6718298196792599E-3</v>
      </c>
      <c r="AT2077" s="24">
        <v>-1.6718298196792686E-3</v>
      </c>
      <c r="AU2077" s="24">
        <v>-0.52268364951014235</v>
      </c>
      <c r="AV2077" s="24">
        <v>0</v>
      </c>
      <c r="AW2077" s="24">
        <v>0</v>
      </c>
      <c r="AX2077" s="24">
        <v>0</v>
      </c>
      <c r="AY2077" s="24">
        <v>0</v>
      </c>
      <c r="AZ2077" s="24">
        <v>0</v>
      </c>
      <c r="BA2077" s="24">
        <v>-2.1827872842550278E-10</v>
      </c>
      <c r="BB2077" s="24">
        <v>-8.840319060254842E-5</v>
      </c>
      <c r="BC2077" s="24">
        <v>-2.1827872842550278E-10</v>
      </c>
      <c r="BD2077" s="24">
        <v>-8.840319060254842E-5</v>
      </c>
      <c r="BE2077" s="24">
        <v>0</v>
      </c>
      <c r="BF2077" s="24">
        <v>0</v>
      </c>
      <c r="BG2077" s="24">
        <v>0</v>
      </c>
      <c r="BH2077" s="24">
        <v>0</v>
      </c>
      <c r="BI2077" s="24">
        <v>0</v>
      </c>
      <c r="BJ2077" s="24">
        <v>0</v>
      </c>
      <c r="BK2077" s="24">
        <v>0</v>
      </c>
      <c r="BL2077" s="24">
        <v>0</v>
      </c>
    </row>
    <row r="2078" spans="1:64" x14ac:dyDescent="0.25">
      <c r="A2078" t="s">
        <v>5128</v>
      </c>
      <c r="B2078">
        <v>149</v>
      </c>
      <c r="C2078">
        <v>2</v>
      </c>
      <c r="D2078">
        <v>13</v>
      </c>
      <c r="E2078" s="24">
        <v>0</v>
      </c>
      <c r="F2078" s="24">
        <v>0</v>
      </c>
      <c r="G2078" s="24">
        <v>0</v>
      </c>
      <c r="H2078" s="24">
        <v>0</v>
      </c>
      <c r="I2078" s="24">
        <v>0</v>
      </c>
      <c r="J2078" s="24">
        <v>0</v>
      </c>
      <c r="K2078" s="24">
        <v>4.6281208172440529</v>
      </c>
      <c r="L2078" s="24">
        <v>-4.6140860095620155</v>
      </c>
      <c r="M2078" s="24">
        <v>1.4034807682037354E-2</v>
      </c>
      <c r="N2078" s="24">
        <v>-1.4034807682037354E-2</v>
      </c>
      <c r="O2078" s="24">
        <v>-4.6281208172440529</v>
      </c>
      <c r="P2078" s="24">
        <v>0</v>
      </c>
      <c r="Q2078" s="24">
        <v>7.5850461144000292E-5</v>
      </c>
      <c r="R2078" s="24">
        <v>-7.585030107293278E-5</v>
      </c>
      <c r="S2078" s="24">
        <v>1.6007106751203537E-10</v>
      </c>
      <c r="T2078" s="24">
        <v>0</v>
      </c>
      <c r="U2078" s="24">
        <v>0</v>
      </c>
      <c r="V2078" s="24">
        <v>0</v>
      </c>
      <c r="W2078" s="24">
        <v>0</v>
      </c>
      <c r="X2078" s="24">
        <v>0</v>
      </c>
      <c r="Y2078" s="24">
        <v>0</v>
      </c>
      <c r="Z2078" s="24">
        <v>0</v>
      </c>
      <c r="AA2078" s="24">
        <v>4.1653087355196474</v>
      </c>
      <c r="AB2078" s="24">
        <v>-4.1526774086058111</v>
      </c>
      <c r="AC2078" s="24">
        <v>1.2631326913833618E-2</v>
      </c>
      <c r="AD2078" s="24">
        <v>-1.2631326913833618E-2</v>
      </c>
      <c r="AE2078" s="24">
        <v>-4.1653087355196448</v>
      </c>
      <c r="AF2078" s="24">
        <v>0</v>
      </c>
      <c r="AG2078" s="24">
        <v>7.5850461144000292E-5</v>
      </c>
      <c r="AH2078" s="24">
        <v>-7.585030107293278E-5</v>
      </c>
      <c r="AI2078" s="24">
        <v>1.6007106751203537E-10</v>
      </c>
      <c r="AJ2078" s="24">
        <v>0</v>
      </c>
      <c r="AK2078" s="24">
        <v>0</v>
      </c>
      <c r="AL2078" s="24">
        <v>0</v>
      </c>
      <c r="AM2078" s="24">
        <v>0</v>
      </c>
      <c r="AN2078" s="24">
        <v>0</v>
      </c>
      <c r="AO2078" s="24">
        <v>0</v>
      </c>
      <c r="AP2078" s="24">
        <v>0</v>
      </c>
      <c r="AQ2078" s="24">
        <v>0.46281208172440547</v>
      </c>
      <c r="AR2078" s="24">
        <v>-0.4614086009562044</v>
      </c>
      <c r="AS2078" s="24">
        <v>1.4034807682037354E-3</v>
      </c>
      <c r="AT2078" s="24">
        <v>-1.4034807682037354E-3</v>
      </c>
      <c r="AU2078" s="24">
        <v>-0.46281208172440813</v>
      </c>
      <c r="AV2078" s="24">
        <v>0</v>
      </c>
      <c r="AW2078" s="24">
        <v>0</v>
      </c>
      <c r="AX2078" s="24">
        <v>0</v>
      </c>
      <c r="AY2078" s="24">
        <v>0</v>
      </c>
      <c r="AZ2078" s="24">
        <v>0</v>
      </c>
      <c r="BA2078" s="24">
        <v>-1.6007106751203537E-10</v>
      </c>
      <c r="BB2078" s="24">
        <v>-7.5850461144000292E-5</v>
      </c>
      <c r="BC2078" s="24">
        <v>-1.6007106751203537E-10</v>
      </c>
      <c r="BD2078" s="24">
        <v>-7.5850461144000292E-5</v>
      </c>
      <c r="BE2078" s="24">
        <v>0</v>
      </c>
      <c r="BF2078" s="24">
        <v>0</v>
      </c>
      <c r="BG2078" s="24">
        <v>0</v>
      </c>
      <c r="BH2078" s="24">
        <v>0</v>
      </c>
      <c r="BI2078" s="24">
        <v>0</v>
      </c>
      <c r="BJ2078" s="24">
        <v>0</v>
      </c>
      <c r="BK2078" s="24">
        <v>0</v>
      </c>
      <c r="BL2078" s="24">
        <v>0</v>
      </c>
    </row>
    <row r="2079" spans="1:64" x14ac:dyDescent="0.25">
      <c r="A2079" t="s">
        <v>5128</v>
      </c>
      <c r="B2079">
        <v>150</v>
      </c>
      <c r="C2079">
        <v>2</v>
      </c>
      <c r="D2079">
        <v>13</v>
      </c>
      <c r="E2079" s="24">
        <v>0</v>
      </c>
      <c r="F2079" s="24">
        <v>0</v>
      </c>
      <c r="G2079" s="24">
        <v>0</v>
      </c>
      <c r="H2079" s="24">
        <v>0</v>
      </c>
      <c r="I2079" s="24">
        <v>0</v>
      </c>
      <c r="J2079" s="24">
        <v>0</v>
      </c>
      <c r="K2079" s="24">
        <v>4.0991327092051506</v>
      </c>
      <c r="L2079" s="24">
        <v>-4.0873459577560425</v>
      </c>
      <c r="M2079" s="24">
        <v>1.1786751449108124E-2</v>
      </c>
      <c r="N2079" s="24">
        <v>-1.1786751449108124E-2</v>
      </c>
      <c r="O2079" s="24">
        <v>-4.0991327092051506</v>
      </c>
      <c r="P2079" s="24">
        <v>0</v>
      </c>
      <c r="Q2079" s="24">
        <v>6.5102954977191985E-5</v>
      </c>
      <c r="R2079" s="24">
        <v>-6.5102845837827772E-5</v>
      </c>
      <c r="S2079" s="24">
        <v>1.0913936421275139E-10</v>
      </c>
      <c r="T2079" s="24">
        <v>0</v>
      </c>
      <c r="U2079" s="24">
        <v>0</v>
      </c>
      <c r="V2079" s="24">
        <v>0</v>
      </c>
      <c r="W2079" s="24">
        <v>0</v>
      </c>
      <c r="X2079" s="24">
        <v>0</v>
      </c>
      <c r="Y2079" s="24">
        <v>0</v>
      </c>
      <c r="Z2079" s="24">
        <v>0</v>
      </c>
      <c r="AA2079" s="24">
        <v>3.6892194382846357</v>
      </c>
      <c r="AB2079" s="24">
        <v>-3.6786113619804404</v>
      </c>
      <c r="AC2079" s="24">
        <v>1.0608076304197312E-2</v>
      </c>
      <c r="AD2079" s="24">
        <v>-1.0608076304197314E-2</v>
      </c>
      <c r="AE2079" s="24">
        <v>-3.6892194382846384</v>
      </c>
      <c r="AF2079" s="24">
        <v>0</v>
      </c>
      <c r="AG2079" s="24">
        <v>6.5102954977191985E-5</v>
      </c>
      <c r="AH2079" s="24">
        <v>-6.5102845837827772E-5</v>
      </c>
      <c r="AI2079" s="24">
        <v>1.0913936421275139E-10</v>
      </c>
      <c r="AJ2079" s="24">
        <v>0</v>
      </c>
      <c r="AK2079" s="24">
        <v>0</v>
      </c>
      <c r="AL2079" s="24">
        <v>0</v>
      </c>
      <c r="AM2079" s="24">
        <v>0</v>
      </c>
      <c r="AN2079" s="24">
        <v>0</v>
      </c>
      <c r="AO2079" s="24">
        <v>0</v>
      </c>
      <c r="AP2079" s="24">
        <v>0</v>
      </c>
      <c r="AQ2079" s="24">
        <v>0.40991327092051488</v>
      </c>
      <c r="AR2079" s="24">
        <v>-0.40873459577560212</v>
      </c>
      <c r="AS2079" s="24">
        <v>1.1786751449108113E-3</v>
      </c>
      <c r="AT2079" s="24">
        <v>-1.1786751449108096E-3</v>
      </c>
      <c r="AU2079" s="24">
        <v>-0.40991327092051222</v>
      </c>
      <c r="AV2079" s="24">
        <v>0</v>
      </c>
      <c r="AW2079" s="24">
        <v>0</v>
      </c>
      <c r="AX2079" s="24">
        <v>0</v>
      </c>
      <c r="AY2079" s="24">
        <v>0</v>
      </c>
      <c r="AZ2079" s="24">
        <v>0</v>
      </c>
      <c r="BA2079" s="24">
        <v>-1.0913936421275139E-10</v>
      </c>
      <c r="BB2079" s="24">
        <v>-6.5102954977191985E-5</v>
      </c>
      <c r="BC2079" s="24">
        <v>-1.0913936421275139E-10</v>
      </c>
      <c r="BD2079" s="24">
        <v>-6.5102954977191985E-5</v>
      </c>
      <c r="BE2079" s="24">
        <v>0</v>
      </c>
      <c r="BF2079" s="24">
        <v>0</v>
      </c>
      <c r="BG2079" s="24">
        <v>0</v>
      </c>
      <c r="BH2079" s="24">
        <v>0</v>
      </c>
      <c r="BI2079" s="24">
        <v>0</v>
      </c>
      <c r="BJ2079" s="24">
        <v>0</v>
      </c>
      <c r="BK2079" s="24">
        <v>0</v>
      </c>
      <c r="BL2079" s="24">
        <v>0</v>
      </c>
    </row>
    <row r="2080" spans="1:64" x14ac:dyDescent="0.25">
      <c r="A2080" t="s">
        <v>5128</v>
      </c>
      <c r="B2080">
        <v>151</v>
      </c>
      <c r="C2080">
        <v>3</v>
      </c>
      <c r="D2080">
        <v>13</v>
      </c>
      <c r="E2080" s="24">
        <v>0</v>
      </c>
      <c r="F2080" s="24">
        <v>0</v>
      </c>
      <c r="G2080" s="24">
        <v>0</v>
      </c>
      <c r="H2080" s="24">
        <v>0</v>
      </c>
      <c r="I2080" s="24">
        <v>0</v>
      </c>
      <c r="J2080" s="24">
        <v>0</v>
      </c>
      <c r="K2080" s="24">
        <v>3.6316094771027565</v>
      </c>
      <c r="L2080" s="24">
        <v>-3.6217067763209343</v>
      </c>
      <c r="M2080" s="24">
        <v>9.9027007818222046E-3</v>
      </c>
      <c r="N2080" s="24">
        <v>-9.9027007818222046E-3</v>
      </c>
      <c r="O2080" s="24">
        <v>-3.6316094771027565</v>
      </c>
      <c r="P2080" s="24">
        <v>0</v>
      </c>
      <c r="Q2080" s="24">
        <v>5.589758075075224E-5</v>
      </c>
      <c r="R2080" s="24">
        <v>-5.5897478887345642E-5</v>
      </c>
      <c r="S2080" s="24">
        <v>1.0186340659856796E-10</v>
      </c>
      <c r="T2080" s="24">
        <v>0</v>
      </c>
      <c r="U2080" s="24">
        <v>0</v>
      </c>
      <c r="V2080" s="24">
        <v>0</v>
      </c>
      <c r="W2080" s="24">
        <v>0</v>
      </c>
      <c r="X2080" s="24">
        <v>0</v>
      </c>
      <c r="Y2080" s="24">
        <v>0</v>
      </c>
      <c r="Z2080" s="24">
        <v>0</v>
      </c>
      <c r="AA2080" s="24">
        <v>3.2684485293924808</v>
      </c>
      <c r="AB2080" s="24">
        <v>-3.2595360986888409</v>
      </c>
      <c r="AC2080" s="24">
        <v>8.9124307036399838E-3</v>
      </c>
      <c r="AD2080" s="24">
        <v>-8.9124307036399855E-3</v>
      </c>
      <c r="AE2080" s="24">
        <v>-3.2684485293924794</v>
      </c>
      <c r="AF2080" s="24">
        <v>0</v>
      </c>
      <c r="AG2080" s="24">
        <v>5.589758075075224E-5</v>
      </c>
      <c r="AH2080" s="24">
        <v>-5.5897478887345642E-5</v>
      </c>
      <c r="AI2080" s="24">
        <v>1.0186340659856796E-10</v>
      </c>
      <c r="AJ2080" s="24">
        <v>0</v>
      </c>
      <c r="AK2080" s="24">
        <v>0</v>
      </c>
      <c r="AL2080" s="24">
        <v>0</v>
      </c>
      <c r="AM2080" s="24">
        <v>0</v>
      </c>
      <c r="AN2080" s="24">
        <v>0</v>
      </c>
      <c r="AO2080" s="24">
        <v>0</v>
      </c>
      <c r="AP2080" s="24">
        <v>0</v>
      </c>
      <c r="AQ2080" s="24">
        <v>0.36316094771027574</v>
      </c>
      <c r="AR2080" s="24">
        <v>-0.36217067763209343</v>
      </c>
      <c r="AS2080" s="24">
        <v>9.9027007818222081E-4</v>
      </c>
      <c r="AT2080" s="24">
        <v>-9.9027007818221907E-4</v>
      </c>
      <c r="AU2080" s="24">
        <v>-0.36316094771027707</v>
      </c>
      <c r="AV2080" s="24">
        <v>0</v>
      </c>
      <c r="AW2080" s="24">
        <v>0</v>
      </c>
      <c r="AX2080" s="24">
        <v>0</v>
      </c>
      <c r="AY2080" s="24">
        <v>0</v>
      </c>
      <c r="AZ2080" s="24">
        <v>0</v>
      </c>
      <c r="BA2080" s="24">
        <v>-1.0186340659856796E-10</v>
      </c>
      <c r="BB2080" s="24">
        <v>-5.589758075075224E-5</v>
      </c>
      <c r="BC2080" s="24">
        <v>-1.0186340659856796E-10</v>
      </c>
      <c r="BD2080" s="24">
        <v>-5.589758075075224E-5</v>
      </c>
      <c r="BE2080" s="24">
        <v>0</v>
      </c>
      <c r="BF2080" s="24">
        <v>0</v>
      </c>
      <c r="BG2080" s="24">
        <v>0</v>
      </c>
      <c r="BH2080" s="24">
        <v>0</v>
      </c>
      <c r="BI2080" s="24">
        <v>0</v>
      </c>
      <c r="BJ2080" s="24">
        <v>0</v>
      </c>
      <c r="BK2080" s="24">
        <v>0</v>
      </c>
      <c r="BL2080" s="24">
        <v>0</v>
      </c>
    </row>
    <row r="2081" spans="1:64" x14ac:dyDescent="0.25">
      <c r="A2081" t="s">
        <v>5128</v>
      </c>
      <c r="B2081">
        <v>152</v>
      </c>
      <c r="C2081">
        <v>3</v>
      </c>
      <c r="D2081">
        <v>13</v>
      </c>
      <c r="E2081" s="24">
        <v>0</v>
      </c>
      <c r="F2081" s="24">
        <v>0</v>
      </c>
      <c r="G2081" s="24">
        <v>0</v>
      </c>
      <c r="H2081" s="24">
        <v>0</v>
      </c>
      <c r="I2081" s="24">
        <v>0</v>
      </c>
      <c r="J2081" s="24">
        <v>0</v>
      </c>
      <c r="K2081" s="24">
        <v>3.2182854786515236</v>
      </c>
      <c r="L2081" s="24">
        <v>-3.2099624499678612</v>
      </c>
      <c r="M2081" s="24">
        <v>8.3230286836624146E-3</v>
      </c>
      <c r="N2081" s="24">
        <v>-8.3230286836624146E-3</v>
      </c>
      <c r="O2081" s="24">
        <v>-3.2182854786515236</v>
      </c>
      <c r="P2081" s="24">
        <v>0</v>
      </c>
      <c r="Q2081" s="24">
        <v>4.8010180762503296E-5</v>
      </c>
      <c r="R2081" s="24">
        <v>-4.8010108002927154E-5</v>
      </c>
      <c r="S2081" s="24">
        <v>7.2759576141834259E-11</v>
      </c>
      <c r="T2081" s="24">
        <v>0</v>
      </c>
      <c r="U2081" s="24">
        <v>0</v>
      </c>
      <c r="V2081" s="24">
        <v>0</v>
      </c>
      <c r="W2081" s="24">
        <v>0</v>
      </c>
      <c r="X2081" s="24">
        <v>0</v>
      </c>
      <c r="Y2081" s="24">
        <v>0</v>
      </c>
      <c r="Z2081" s="24">
        <v>0</v>
      </c>
      <c r="AA2081" s="24">
        <v>2.8964569307863712</v>
      </c>
      <c r="AB2081" s="24">
        <v>-2.8889662049710729</v>
      </c>
      <c r="AC2081" s="24">
        <v>7.4907258152961736E-3</v>
      </c>
      <c r="AD2081" s="24">
        <v>-7.4907258152961745E-3</v>
      </c>
      <c r="AE2081" s="24">
        <v>-2.8964569307863712</v>
      </c>
      <c r="AF2081" s="24">
        <v>0</v>
      </c>
      <c r="AG2081" s="24">
        <v>4.8010180762503296E-5</v>
      </c>
      <c r="AH2081" s="24">
        <v>-4.8010108002927154E-5</v>
      </c>
      <c r="AI2081" s="24">
        <v>7.2759576141834259E-11</v>
      </c>
      <c r="AJ2081" s="24">
        <v>0</v>
      </c>
      <c r="AK2081" s="24">
        <v>0</v>
      </c>
      <c r="AL2081" s="24">
        <v>0</v>
      </c>
      <c r="AM2081" s="24">
        <v>0</v>
      </c>
      <c r="AN2081" s="24">
        <v>0</v>
      </c>
      <c r="AO2081" s="24">
        <v>0</v>
      </c>
      <c r="AP2081" s="24">
        <v>0</v>
      </c>
      <c r="AQ2081" s="24">
        <v>0.32182854786515236</v>
      </c>
      <c r="AR2081" s="24">
        <v>-0.32099624499678825</v>
      </c>
      <c r="AS2081" s="24">
        <v>8.3230286836624093E-4</v>
      </c>
      <c r="AT2081" s="24">
        <v>-8.3230286836624007E-4</v>
      </c>
      <c r="AU2081" s="24">
        <v>-0.32182854786515236</v>
      </c>
      <c r="AV2081" s="24">
        <v>0</v>
      </c>
      <c r="AW2081" s="24">
        <v>0</v>
      </c>
      <c r="AX2081" s="24">
        <v>0</v>
      </c>
      <c r="AY2081" s="24">
        <v>0</v>
      </c>
      <c r="AZ2081" s="24">
        <v>0</v>
      </c>
      <c r="BA2081" s="24">
        <v>-7.2759576141834259E-11</v>
      </c>
      <c r="BB2081" s="24">
        <v>-4.8010180762503296E-5</v>
      </c>
      <c r="BC2081" s="24">
        <v>-7.2759576141834259E-11</v>
      </c>
      <c r="BD2081" s="24">
        <v>-4.8010180762503296E-5</v>
      </c>
      <c r="BE2081" s="24">
        <v>0</v>
      </c>
      <c r="BF2081" s="24">
        <v>0</v>
      </c>
      <c r="BG2081" s="24">
        <v>0</v>
      </c>
      <c r="BH2081" s="24">
        <v>0</v>
      </c>
      <c r="BI2081" s="24">
        <v>0</v>
      </c>
      <c r="BJ2081" s="24">
        <v>0</v>
      </c>
      <c r="BK2081" s="24">
        <v>0</v>
      </c>
      <c r="BL2081" s="24">
        <v>0</v>
      </c>
    </row>
    <row r="2082" spans="1:64" x14ac:dyDescent="0.25">
      <c r="A2082" t="s">
        <v>5128</v>
      </c>
      <c r="B2082">
        <v>153</v>
      </c>
      <c r="C2082">
        <v>3</v>
      </c>
      <c r="D2082">
        <v>13</v>
      </c>
      <c r="E2082" s="24">
        <v>0</v>
      </c>
      <c r="F2082" s="24">
        <v>0</v>
      </c>
      <c r="G2082" s="24">
        <v>0</v>
      </c>
      <c r="H2082" s="24">
        <v>0</v>
      </c>
      <c r="I2082" s="24">
        <v>0</v>
      </c>
      <c r="J2082" s="24">
        <v>0</v>
      </c>
      <c r="K2082" s="24">
        <v>2.8527695760130882</v>
      </c>
      <c r="L2082" s="24">
        <v>-2.8457715734839439</v>
      </c>
      <c r="M2082" s="24">
        <v>6.9980025291442871E-3</v>
      </c>
      <c r="N2082" s="24">
        <v>-6.9980025291442871E-3</v>
      </c>
      <c r="O2082" s="24">
        <v>-2.8527695760130882</v>
      </c>
      <c r="P2082" s="24">
        <v>0</v>
      </c>
      <c r="Q2082" s="24">
        <v>4.1249601054005325E-5</v>
      </c>
      <c r="R2082" s="24">
        <v>-4.124955739825964E-5</v>
      </c>
      <c r="S2082" s="24">
        <v>4.3655745685100555E-11</v>
      </c>
      <c r="T2082" s="24">
        <v>0</v>
      </c>
      <c r="U2082" s="24">
        <v>0</v>
      </c>
      <c r="V2082" s="24">
        <v>0</v>
      </c>
      <c r="W2082" s="24">
        <v>0</v>
      </c>
      <c r="X2082" s="24">
        <v>0</v>
      </c>
      <c r="Y2082" s="24">
        <v>0</v>
      </c>
      <c r="Z2082" s="24">
        <v>0</v>
      </c>
      <c r="AA2082" s="24">
        <v>2.5674926184117797</v>
      </c>
      <c r="AB2082" s="24">
        <v>-2.5611944161355495</v>
      </c>
      <c r="AC2082" s="24">
        <v>6.2982022762298586E-3</v>
      </c>
      <c r="AD2082" s="24">
        <v>-6.2982022762298542E-3</v>
      </c>
      <c r="AE2082" s="24">
        <v>-2.5674926184117801</v>
      </c>
      <c r="AF2082" s="24">
        <v>0</v>
      </c>
      <c r="AG2082" s="24">
        <v>4.1249601054005325E-5</v>
      </c>
      <c r="AH2082" s="24">
        <v>-4.124955739825964E-5</v>
      </c>
      <c r="AI2082" s="24">
        <v>4.3655745685100555E-11</v>
      </c>
      <c r="AJ2082" s="24">
        <v>0</v>
      </c>
      <c r="AK2082" s="24">
        <v>0</v>
      </c>
      <c r="AL2082" s="24">
        <v>0</v>
      </c>
      <c r="AM2082" s="24">
        <v>0</v>
      </c>
      <c r="AN2082" s="24">
        <v>0</v>
      </c>
      <c r="AO2082" s="24">
        <v>0</v>
      </c>
      <c r="AP2082" s="24">
        <v>0</v>
      </c>
      <c r="AQ2082" s="24">
        <v>0.28527695760130856</v>
      </c>
      <c r="AR2082" s="24">
        <v>-0.28457715734839439</v>
      </c>
      <c r="AS2082" s="24">
        <v>6.9980025291442854E-4</v>
      </c>
      <c r="AT2082" s="24">
        <v>-6.9980025291443287E-4</v>
      </c>
      <c r="AU2082" s="24">
        <v>-0.28527695760130811</v>
      </c>
      <c r="AV2082" s="24">
        <v>0</v>
      </c>
      <c r="AW2082" s="24">
        <v>0</v>
      </c>
      <c r="AX2082" s="24">
        <v>0</v>
      </c>
      <c r="AY2082" s="24">
        <v>0</v>
      </c>
      <c r="AZ2082" s="24">
        <v>0</v>
      </c>
      <c r="BA2082" s="24">
        <v>-4.3655745685100555E-11</v>
      </c>
      <c r="BB2082" s="24">
        <v>-4.1249601054005325E-5</v>
      </c>
      <c r="BC2082" s="24">
        <v>-4.3655745685100555E-11</v>
      </c>
      <c r="BD2082" s="24">
        <v>-4.1249601054005325E-5</v>
      </c>
      <c r="BE2082" s="24">
        <v>0</v>
      </c>
      <c r="BF2082" s="24">
        <v>0</v>
      </c>
      <c r="BG2082" s="24">
        <v>0</v>
      </c>
      <c r="BH2082" s="24">
        <v>0</v>
      </c>
      <c r="BI2082" s="24">
        <v>0</v>
      </c>
      <c r="BJ2082" s="24">
        <v>0</v>
      </c>
      <c r="BK2082" s="24">
        <v>0</v>
      </c>
      <c r="BL2082" s="24">
        <v>0</v>
      </c>
    </row>
    <row r="2083" spans="1:64" x14ac:dyDescent="0.25">
      <c r="A2083" t="s">
        <v>5128</v>
      </c>
      <c r="B2083">
        <v>154</v>
      </c>
      <c r="C2083">
        <v>4</v>
      </c>
      <c r="D2083">
        <v>13</v>
      </c>
      <c r="E2083" s="24">
        <v>0</v>
      </c>
      <c r="F2083" s="24">
        <v>0</v>
      </c>
      <c r="G2083" s="24">
        <v>0</v>
      </c>
      <c r="H2083" s="24">
        <v>0</v>
      </c>
      <c r="I2083" s="24">
        <v>0</v>
      </c>
      <c r="J2083" s="24">
        <v>0</v>
      </c>
      <c r="K2083" s="24">
        <v>2.5294376760721207</v>
      </c>
      <c r="L2083" s="24">
        <v>-2.5235515236854553</v>
      </c>
      <c r="M2083" s="24">
        <v>5.8861523866653442E-3</v>
      </c>
      <c r="N2083" s="24">
        <v>-5.8861523866653442E-3</v>
      </c>
      <c r="O2083" s="24">
        <v>-2.5294376760721207</v>
      </c>
      <c r="P2083" s="24">
        <v>0</v>
      </c>
      <c r="Q2083" s="24">
        <v>3.5452780139166862E-5</v>
      </c>
      <c r="R2083" s="24">
        <v>-3.5452736483421177E-5</v>
      </c>
      <c r="S2083" s="24">
        <v>4.3655745685100555E-11</v>
      </c>
      <c r="T2083" s="24">
        <v>0</v>
      </c>
      <c r="U2083" s="24">
        <v>0</v>
      </c>
      <c r="V2083" s="24">
        <v>0</v>
      </c>
      <c r="W2083" s="24">
        <v>0</v>
      </c>
      <c r="X2083" s="24">
        <v>0</v>
      </c>
      <c r="Y2083" s="24">
        <v>0</v>
      </c>
      <c r="Z2083" s="24">
        <v>0</v>
      </c>
      <c r="AA2083" s="24">
        <v>2.2764939084649085</v>
      </c>
      <c r="AB2083" s="24">
        <v>-2.2711963713169112</v>
      </c>
      <c r="AC2083" s="24">
        <v>5.29753714799881E-3</v>
      </c>
      <c r="AD2083" s="24">
        <v>-5.2975371479988126E-3</v>
      </c>
      <c r="AE2083" s="24">
        <v>-2.2764939084649072</v>
      </c>
      <c r="AF2083" s="24">
        <v>0</v>
      </c>
      <c r="AG2083" s="24">
        <v>3.5452780139166862E-5</v>
      </c>
      <c r="AH2083" s="24">
        <v>-3.5452736483421177E-5</v>
      </c>
      <c r="AI2083" s="24">
        <v>4.3655745685100555E-11</v>
      </c>
      <c r="AJ2083" s="24">
        <v>0</v>
      </c>
      <c r="AK2083" s="24">
        <v>0</v>
      </c>
      <c r="AL2083" s="24">
        <v>0</v>
      </c>
      <c r="AM2083" s="24">
        <v>0</v>
      </c>
      <c r="AN2083" s="24">
        <v>0</v>
      </c>
      <c r="AO2083" s="24">
        <v>0</v>
      </c>
      <c r="AP2083" s="24">
        <v>0</v>
      </c>
      <c r="AQ2083" s="24">
        <v>0.25294376760721216</v>
      </c>
      <c r="AR2083" s="24">
        <v>-0.25235515236854411</v>
      </c>
      <c r="AS2083" s="24">
        <v>5.8861523866653425E-4</v>
      </c>
      <c r="AT2083" s="24">
        <v>-5.8861523866653165E-4</v>
      </c>
      <c r="AU2083" s="24">
        <v>-0.25294376760721349</v>
      </c>
      <c r="AV2083" s="24">
        <v>0</v>
      </c>
      <c r="AW2083" s="24">
        <v>0</v>
      </c>
      <c r="AX2083" s="24">
        <v>0</v>
      </c>
      <c r="AY2083" s="24">
        <v>0</v>
      </c>
      <c r="AZ2083" s="24">
        <v>0</v>
      </c>
      <c r="BA2083" s="24">
        <v>-4.3655745685100555E-11</v>
      </c>
      <c r="BB2083" s="24">
        <v>-3.5452780139166862E-5</v>
      </c>
      <c r="BC2083" s="24">
        <v>-4.3655745685100555E-11</v>
      </c>
      <c r="BD2083" s="24">
        <v>-3.5452780139166862E-5</v>
      </c>
      <c r="BE2083" s="24">
        <v>0</v>
      </c>
      <c r="BF2083" s="24">
        <v>0</v>
      </c>
      <c r="BG2083" s="24">
        <v>0</v>
      </c>
      <c r="BH2083" s="24">
        <v>0</v>
      </c>
      <c r="BI2083" s="24">
        <v>0</v>
      </c>
      <c r="BJ2083" s="24">
        <v>0</v>
      </c>
      <c r="BK2083" s="24">
        <v>0</v>
      </c>
      <c r="BL2083" s="24">
        <v>0</v>
      </c>
    </row>
    <row r="2084" spans="1:64" x14ac:dyDescent="0.25">
      <c r="A2084" t="s">
        <v>5128</v>
      </c>
      <c r="B2084">
        <v>155</v>
      </c>
      <c r="C2084">
        <v>4</v>
      </c>
      <c r="D2084">
        <v>13</v>
      </c>
      <c r="E2084" s="24">
        <v>0</v>
      </c>
      <c r="F2084" s="24">
        <v>0</v>
      </c>
      <c r="G2084" s="24">
        <v>0</v>
      </c>
      <c r="H2084" s="24">
        <v>0</v>
      </c>
      <c r="I2084" s="24">
        <v>0</v>
      </c>
      <c r="J2084" s="24">
        <v>0</v>
      </c>
      <c r="K2084" s="24">
        <v>2.2433392331004143</v>
      </c>
      <c r="L2084" s="24">
        <v>-2.2383864149451256</v>
      </c>
      <c r="M2084" s="24">
        <v>4.9528181552886963E-3</v>
      </c>
      <c r="N2084" s="24">
        <v>-4.9528181552886963E-3</v>
      </c>
      <c r="O2084" s="24">
        <v>-2.2433392331004143</v>
      </c>
      <c r="P2084" s="24">
        <v>0</v>
      </c>
      <c r="Q2084" s="24">
        <v>3.0480558052659035E-5</v>
      </c>
      <c r="R2084" s="24">
        <v>-3.0480521672870964E-5</v>
      </c>
      <c r="S2084" s="24">
        <v>3.637978807091713E-11</v>
      </c>
      <c r="T2084" s="24">
        <v>0</v>
      </c>
      <c r="U2084" s="24">
        <v>0</v>
      </c>
      <c r="V2084" s="24">
        <v>0</v>
      </c>
      <c r="W2084" s="24">
        <v>0</v>
      </c>
      <c r="X2084" s="24">
        <v>0</v>
      </c>
      <c r="Y2084" s="24">
        <v>0</v>
      </c>
      <c r="Z2084" s="24">
        <v>0</v>
      </c>
      <c r="AA2084" s="24">
        <v>2.0190053097903728</v>
      </c>
      <c r="AB2084" s="24">
        <v>-2.0145477734506123</v>
      </c>
      <c r="AC2084" s="24">
        <v>4.4575363397598268E-3</v>
      </c>
      <c r="AD2084" s="24">
        <v>-4.457536339759826E-3</v>
      </c>
      <c r="AE2084" s="24">
        <v>-2.0190053097903728</v>
      </c>
      <c r="AF2084" s="24">
        <v>0</v>
      </c>
      <c r="AG2084" s="24">
        <v>3.0480558052659035E-5</v>
      </c>
      <c r="AH2084" s="24">
        <v>-3.0480521672870964E-5</v>
      </c>
      <c r="AI2084" s="24">
        <v>3.637978807091713E-11</v>
      </c>
      <c r="AJ2084" s="24">
        <v>0</v>
      </c>
      <c r="AK2084" s="24">
        <v>0</v>
      </c>
      <c r="AL2084" s="24">
        <v>0</v>
      </c>
      <c r="AM2084" s="24">
        <v>0</v>
      </c>
      <c r="AN2084" s="24">
        <v>0</v>
      </c>
      <c r="AO2084" s="24">
        <v>0</v>
      </c>
      <c r="AP2084" s="24">
        <v>0</v>
      </c>
      <c r="AQ2084" s="24">
        <v>0.22433392331004143</v>
      </c>
      <c r="AR2084" s="24">
        <v>-0.22383864149451327</v>
      </c>
      <c r="AS2084" s="24">
        <v>4.9528181552886946E-4</v>
      </c>
      <c r="AT2084" s="24">
        <v>-4.9528181552887032E-4</v>
      </c>
      <c r="AU2084" s="24">
        <v>-0.22433392331004143</v>
      </c>
      <c r="AV2084" s="24">
        <v>0</v>
      </c>
      <c r="AW2084" s="24">
        <v>0</v>
      </c>
      <c r="AX2084" s="24">
        <v>0</v>
      </c>
      <c r="AY2084" s="24">
        <v>0</v>
      </c>
      <c r="AZ2084" s="24">
        <v>0</v>
      </c>
      <c r="BA2084" s="24">
        <v>-3.637978807091713E-11</v>
      </c>
      <c r="BB2084" s="24">
        <v>-3.0480558052659035E-5</v>
      </c>
      <c r="BC2084" s="24">
        <v>-3.637978807091713E-11</v>
      </c>
      <c r="BD2084" s="24">
        <v>-3.0480558052659035E-5</v>
      </c>
      <c r="BE2084" s="24">
        <v>0</v>
      </c>
      <c r="BF2084" s="24">
        <v>0</v>
      </c>
      <c r="BG2084" s="24">
        <v>0</v>
      </c>
      <c r="BH2084" s="24">
        <v>0</v>
      </c>
      <c r="BI2084" s="24">
        <v>0</v>
      </c>
      <c r="BJ2084" s="24">
        <v>0</v>
      </c>
      <c r="BK2084" s="24">
        <v>0</v>
      </c>
      <c r="BL2084" s="24">
        <v>0</v>
      </c>
    </row>
    <row r="2085" spans="1:64" x14ac:dyDescent="0.25">
      <c r="A2085" t="s">
        <v>5128</v>
      </c>
      <c r="B2085">
        <v>156</v>
      </c>
      <c r="C2085">
        <v>4</v>
      </c>
      <c r="D2085">
        <v>13</v>
      </c>
      <c r="E2085" s="24">
        <v>0</v>
      </c>
      <c r="F2085" s="24">
        <v>0</v>
      </c>
      <c r="G2085" s="24">
        <v>0</v>
      </c>
      <c r="H2085" s="24">
        <v>0</v>
      </c>
      <c r="I2085" s="24">
        <v>0</v>
      </c>
      <c r="J2085" s="24">
        <v>0</v>
      </c>
      <c r="K2085" s="24">
        <v>1.9901147931814194</v>
      </c>
      <c r="L2085" s="24">
        <v>-1.9859457910060883</v>
      </c>
      <c r="M2085" s="24">
        <v>4.1690021753311157E-3</v>
      </c>
      <c r="N2085" s="24">
        <v>-4.1690021753311157E-3</v>
      </c>
      <c r="O2085" s="24">
        <v>-1.9901147931814194</v>
      </c>
      <c r="P2085" s="24">
        <v>0</v>
      </c>
      <c r="Q2085" s="24">
        <v>2.6214183890260756E-5</v>
      </c>
      <c r="R2085" s="24">
        <v>-2.6214169338345528E-5</v>
      </c>
      <c r="S2085" s="24">
        <v>1.4551915228366852E-11</v>
      </c>
      <c r="T2085" s="24">
        <v>0</v>
      </c>
      <c r="U2085" s="24">
        <v>0</v>
      </c>
      <c r="V2085" s="24">
        <v>0</v>
      </c>
      <c r="W2085" s="24">
        <v>0</v>
      </c>
      <c r="X2085" s="24">
        <v>0</v>
      </c>
      <c r="Y2085" s="24">
        <v>0</v>
      </c>
      <c r="Z2085" s="24">
        <v>0</v>
      </c>
      <c r="AA2085" s="24">
        <v>1.7911033138632775</v>
      </c>
      <c r="AB2085" s="24">
        <v>-1.7873512119054791</v>
      </c>
      <c r="AC2085" s="24">
        <v>3.7521019577980044E-3</v>
      </c>
      <c r="AD2085" s="24">
        <v>-3.7521019577980048E-3</v>
      </c>
      <c r="AE2085" s="24">
        <v>-1.7911033138632799</v>
      </c>
      <c r="AF2085" s="24">
        <v>0</v>
      </c>
      <c r="AG2085" s="24">
        <v>2.6214183890260756E-5</v>
      </c>
      <c r="AH2085" s="24">
        <v>-2.6214169338345528E-5</v>
      </c>
      <c r="AI2085" s="24">
        <v>1.4551915228366852E-11</v>
      </c>
      <c r="AJ2085" s="24">
        <v>0</v>
      </c>
      <c r="AK2085" s="24">
        <v>0</v>
      </c>
      <c r="AL2085" s="24">
        <v>0</v>
      </c>
      <c r="AM2085" s="24">
        <v>0</v>
      </c>
      <c r="AN2085" s="24">
        <v>0</v>
      </c>
      <c r="AO2085" s="24">
        <v>0</v>
      </c>
      <c r="AP2085" s="24">
        <v>0</v>
      </c>
      <c r="AQ2085" s="24">
        <v>0.19901147931814189</v>
      </c>
      <c r="AR2085" s="24">
        <v>-0.19859457910060918</v>
      </c>
      <c r="AS2085" s="24">
        <v>4.1690021753311131E-4</v>
      </c>
      <c r="AT2085" s="24">
        <v>-4.1690021753311088E-4</v>
      </c>
      <c r="AU2085" s="24">
        <v>-0.19901147931813945</v>
      </c>
      <c r="AV2085" s="24">
        <v>0</v>
      </c>
      <c r="AW2085" s="24">
        <v>0</v>
      </c>
      <c r="AX2085" s="24">
        <v>0</v>
      </c>
      <c r="AY2085" s="24">
        <v>0</v>
      </c>
      <c r="AZ2085" s="24">
        <v>0</v>
      </c>
      <c r="BA2085" s="24">
        <v>-1.4551915228366852E-11</v>
      </c>
      <c r="BB2085" s="24">
        <v>-2.6214183890260756E-5</v>
      </c>
      <c r="BC2085" s="24">
        <v>-1.4551915228366852E-11</v>
      </c>
      <c r="BD2085" s="24">
        <v>-2.6214183890260756E-5</v>
      </c>
      <c r="BE2085" s="24">
        <v>0</v>
      </c>
      <c r="BF2085" s="24">
        <v>0</v>
      </c>
      <c r="BG2085" s="24">
        <v>0</v>
      </c>
      <c r="BH2085" s="24">
        <v>0</v>
      </c>
      <c r="BI2085" s="24">
        <v>0</v>
      </c>
      <c r="BJ2085" s="24">
        <v>0</v>
      </c>
      <c r="BK2085" s="24">
        <v>0</v>
      </c>
      <c r="BL2085" s="24">
        <v>0</v>
      </c>
    </row>
    <row r="2086" spans="1:64" x14ac:dyDescent="0.25">
      <c r="A2086" t="s">
        <v>5128</v>
      </c>
      <c r="B2086">
        <v>157</v>
      </c>
      <c r="C2086">
        <v>1</v>
      </c>
      <c r="D2086">
        <v>14</v>
      </c>
      <c r="E2086" s="24">
        <v>0</v>
      </c>
      <c r="F2086" s="24">
        <v>0</v>
      </c>
      <c r="G2086" s="24">
        <v>0</v>
      </c>
      <c r="H2086" s="24">
        <v>0</v>
      </c>
      <c r="I2086" s="24">
        <v>0</v>
      </c>
      <c r="J2086" s="24">
        <v>0</v>
      </c>
      <c r="K2086" s="24">
        <v>1.7659244015812874</v>
      </c>
      <c r="L2086" s="24">
        <v>-1.7624138817191124</v>
      </c>
      <c r="M2086" s="24">
        <v>3.5105198621749878E-3</v>
      </c>
      <c r="N2086" s="24">
        <v>-3.5105198621749878E-3</v>
      </c>
      <c r="O2086" s="24">
        <v>-1.7659244015812874</v>
      </c>
      <c r="P2086" s="24">
        <v>0</v>
      </c>
      <c r="Q2086" s="24">
        <v>2.2552158043254167E-5</v>
      </c>
      <c r="R2086" s="24">
        <v>-2.2552143491338938E-5</v>
      </c>
      <c r="S2086" s="24">
        <v>1.4551915228366852E-11</v>
      </c>
      <c r="T2086" s="24">
        <v>0</v>
      </c>
      <c r="U2086" s="24">
        <v>0</v>
      </c>
      <c r="V2086" s="24">
        <v>0</v>
      </c>
      <c r="W2086" s="24">
        <v>0</v>
      </c>
      <c r="X2086" s="24">
        <v>0</v>
      </c>
      <c r="Y2086" s="24">
        <v>0</v>
      </c>
      <c r="Z2086" s="24">
        <v>0</v>
      </c>
      <c r="AA2086" s="24">
        <v>1.5893319614231587</v>
      </c>
      <c r="AB2086" s="24">
        <v>-1.5861724935472026</v>
      </c>
      <c r="AC2086" s="24">
        <v>3.1594678759574893E-3</v>
      </c>
      <c r="AD2086" s="24">
        <v>-3.1594678759574897E-3</v>
      </c>
      <c r="AE2086" s="24">
        <v>-1.5893319614231576</v>
      </c>
      <c r="AF2086" s="24">
        <v>0</v>
      </c>
      <c r="AG2086" s="24">
        <v>2.2552158043254167E-5</v>
      </c>
      <c r="AH2086" s="24">
        <v>-2.2552143491338938E-5</v>
      </c>
      <c r="AI2086" s="24">
        <v>1.4551915228366852E-11</v>
      </c>
      <c r="AJ2086" s="24">
        <v>0</v>
      </c>
      <c r="AK2086" s="24">
        <v>0</v>
      </c>
      <c r="AL2086" s="24">
        <v>0</v>
      </c>
      <c r="AM2086" s="24">
        <v>0</v>
      </c>
      <c r="AN2086" s="24">
        <v>0</v>
      </c>
      <c r="AO2086" s="24">
        <v>0</v>
      </c>
      <c r="AP2086" s="24">
        <v>0</v>
      </c>
      <c r="AQ2086" s="24">
        <v>0.17659244015812869</v>
      </c>
      <c r="AR2086" s="24">
        <v>-0.17624138817190982</v>
      </c>
      <c r="AS2086" s="24">
        <v>3.5105198621749852E-4</v>
      </c>
      <c r="AT2086" s="24">
        <v>-3.5105198621749809E-4</v>
      </c>
      <c r="AU2086" s="24">
        <v>-0.1765924401581298</v>
      </c>
      <c r="AV2086" s="24">
        <v>0</v>
      </c>
      <c r="AW2086" s="24">
        <v>0</v>
      </c>
      <c r="AX2086" s="24">
        <v>0</v>
      </c>
      <c r="AY2086" s="24">
        <v>0</v>
      </c>
      <c r="AZ2086" s="24">
        <v>0</v>
      </c>
      <c r="BA2086" s="24">
        <v>-1.4551915228366852E-11</v>
      </c>
      <c r="BB2086" s="24">
        <v>-2.2552158043254167E-5</v>
      </c>
      <c r="BC2086" s="24">
        <v>-1.4551915228366852E-11</v>
      </c>
      <c r="BD2086" s="24">
        <v>-2.2552158043254167E-5</v>
      </c>
      <c r="BE2086" s="24">
        <v>0</v>
      </c>
      <c r="BF2086" s="24">
        <v>0</v>
      </c>
      <c r="BG2086" s="24">
        <v>0</v>
      </c>
      <c r="BH2086" s="24">
        <v>0</v>
      </c>
      <c r="BI2086" s="24">
        <v>0</v>
      </c>
      <c r="BJ2086" s="24">
        <v>0</v>
      </c>
      <c r="BK2086" s="24">
        <v>0</v>
      </c>
      <c r="BL2086" s="24">
        <v>0</v>
      </c>
    </row>
    <row r="2087" spans="1:64" x14ac:dyDescent="0.25">
      <c r="A2087" t="s">
        <v>5128</v>
      </c>
      <c r="B2087">
        <v>158</v>
      </c>
      <c r="C2087">
        <v>1</v>
      </c>
      <c r="D2087">
        <v>14</v>
      </c>
      <c r="E2087" s="24">
        <v>0</v>
      </c>
      <c r="F2087" s="24">
        <v>0</v>
      </c>
      <c r="G2087" s="24">
        <v>0</v>
      </c>
      <c r="H2087" s="24">
        <v>0</v>
      </c>
      <c r="I2087" s="24">
        <v>0</v>
      </c>
      <c r="J2087" s="24">
        <v>0</v>
      </c>
      <c r="K2087" s="24">
        <v>1.5673842057585716</v>
      </c>
      <c r="L2087" s="24">
        <v>-1.5644271075725555</v>
      </c>
      <c r="M2087" s="24">
        <v>2.9570981860160828E-3</v>
      </c>
      <c r="N2087" s="24">
        <v>-2.9570981860160828E-3</v>
      </c>
      <c r="O2087" s="24">
        <v>-1.5673842057585716</v>
      </c>
      <c r="P2087" s="24">
        <v>0</v>
      </c>
      <c r="Q2087" s="24">
        <v>1.9407831132411957E-5</v>
      </c>
      <c r="R2087" s="24">
        <v>-1.9407809304539114E-5</v>
      </c>
      <c r="S2087" s="24">
        <v>2.1827872842550278E-11</v>
      </c>
      <c r="T2087" s="24">
        <v>0</v>
      </c>
      <c r="U2087" s="24">
        <v>0</v>
      </c>
      <c r="V2087" s="24">
        <v>0</v>
      </c>
      <c r="W2087" s="24">
        <v>0</v>
      </c>
      <c r="X2087" s="24">
        <v>0</v>
      </c>
      <c r="Y2087" s="24">
        <v>0</v>
      </c>
      <c r="Z2087" s="24">
        <v>0</v>
      </c>
      <c r="AA2087" s="24">
        <v>1.4106457851827146</v>
      </c>
      <c r="AB2087" s="24">
        <v>-1.4079843968152996</v>
      </c>
      <c r="AC2087" s="24">
        <v>2.6613883674144745E-3</v>
      </c>
      <c r="AD2087" s="24">
        <v>-2.6613883674144745E-3</v>
      </c>
      <c r="AE2087" s="24">
        <v>-1.4106457851827141</v>
      </c>
      <c r="AF2087" s="24">
        <v>0</v>
      </c>
      <c r="AG2087" s="24">
        <v>1.9407831132411957E-5</v>
      </c>
      <c r="AH2087" s="24">
        <v>-1.9407809304539114E-5</v>
      </c>
      <c r="AI2087" s="24">
        <v>2.1827872842550278E-11</v>
      </c>
      <c r="AJ2087" s="24">
        <v>0</v>
      </c>
      <c r="AK2087" s="24">
        <v>0</v>
      </c>
      <c r="AL2087" s="24">
        <v>0</v>
      </c>
      <c r="AM2087" s="24">
        <v>0</v>
      </c>
      <c r="AN2087" s="24">
        <v>0</v>
      </c>
      <c r="AO2087" s="24">
        <v>0</v>
      </c>
      <c r="AP2087" s="24">
        <v>0</v>
      </c>
      <c r="AQ2087" s="24">
        <v>0.15673842057585707</v>
      </c>
      <c r="AR2087" s="24">
        <v>-0.15644271075725591</v>
      </c>
      <c r="AS2087" s="24">
        <v>2.9570981860160828E-4</v>
      </c>
      <c r="AT2087" s="24">
        <v>-2.9570981860160828E-4</v>
      </c>
      <c r="AU2087" s="24">
        <v>-0.15673842057585752</v>
      </c>
      <c r="AV2087" s="24">
        <v>0</v>
      </c>
      <c r="AW2087" s="24">
        <v>0</v>
      </c>
      <c r="AX2087" s="24">
        <v>0</v>
      </c>
      <c r="AY2087" s="24">
        <v>0</v>
      </c>
      <c r="AZ2087" s="24">
        <v>0</v>
      </c>
      <c r="BA2087" s="24">
        <v>-2.1827872842550278E-11</v>
      </c>
      <c r="BB2087" s="24">
        <v>-1.9407831132411957E-5</v>
      </c>
      <c r="BC2087" s="24">
        <v>-2.1827872842550278E-11</v>
      </c>
      <c r="BD2087" s="24">
        <v>-1.9407831132411957E-5</v>
      </c>
      <c r="BE2087" s="24">
        <v>0</v>
      </c>
      <c r="BF2087" s="24">
        <v>0</v>
      </c>
      <c r="BG2087" s="24">
        <v>0</v>
      </c>
      <c r="BH2087" s="24">
        <v>0</v>
      </c>
      <c r="BI2087" s="24">
        <v>0</v>
      </c>
      <c r="BJ2087" s="24">
        <v>0</v>
      </c>
      <c r="BK2087" s="24">
        <v>0</v>
      </c>
      <c r="BL2087" s="24">
        <v>0</v>
      </c>
    </row>
    <row r="2088" spans="1:64" x14ac:dyDescent="0.25">
      <c r="A2088" t="s">
        <v>5128</v>
      </c>
      <c r="B2088">
        <v>159</v>
      </c>
      <c r="C2088">
        <v>1</v>
      </c>
      <c r="D2088">
        <v>14</v>
      </c>
      <c r="E2088" s="24">
        <v>0</v>
      </c>
      <c r="F2088" s="24">
        <v>0</v>
      </c>
      <c r="G2088" s="24">
        <v>0</v>
      </c>
      <c r="H2088" s="24">
        <v>0</v>
      </c>
      <c r="I2088" s="24">
        <v>0</v>
      </c>
      <c r="J2088" s="24">
        <v>0</v>
      </c>
      <c r="K2088" s="24">
        <v>1.3915117755532265</v>
      </c>
      <c r="L2088" s="24">
        <v>-1.3890199661254883</v>
      </c>
      <c r="M2088" s="24">
        <v>2.4918094277381897E-3</v>
      </c>
      <c r="N2088" s="24">
        <v>-2.4918094277381897E-3</v>
      </c>
      <c r="O2088" s="24">
        <v>-1.3915117755532265</v>
      </c>
      <c r="P2088" s="24">
        <v>0</v>
      </c>
      <c r="Q2088" s="24">
        <v>1.6707097529433668E-5</v>
      </c>
      <c r="R2088" s="24">
        <v>-1.6707090253476053E-5</v>
      </c>
      <c r="S2088" s="24">
        <v>7.2759576141834259E-12</v>
      </c>
      <c r="T2088" s="24">
        <v>0</v>
      </c>
      <c r="U2088" s="24">
        <v>0</v>
      </c>
      <c r="V2088" s="24">
        <v>0</v>
      </c>
      <c r="W2088" s="24">
        <v>0</v>
      </c>
      <c r="X2088" s="24">
        <v>0</v>
      </c>
      <c r="Y2088" s="24">
        <v>0</v>
      </c>
      <c r="Z2088" s="24">
        <v>0</v>
      </c>
      <c r="AA2088" s="24">
        <v>1.2523605979979038</v>
      </c>
      <c r="AB2088" s="24">
        <v>-1.2501179695129387</v>
      </c>
      <c r="AC2088" s="24">
        <v>2.2426284849643707E-3</v>
      </c>
      <c r="AD2088" s="24">
        <v>-2.2426284849643707E-3</v>
      </c>
      <c r="AE2088" s="24">
        <v>-1.2523605979979049</v>
      </c>
      <c r="AF2088" s="24">
        <v>0</v>
      </c>
      <c r="AG2088" s="24">
        <v>1.6707097529433668E-5</v>
      </c>
      <c r="AH2088" s="24">
        <v>-1.6707090253476053E-5</v>
      </c>
      <c r="AI2088" s="24">
        <v>7.2759576141834259E-12</v>
      </c>
      <c r="AJ2088" s="24">
        <v>0</v>
      </c>
      <c r="AK2088" s="24">
        <v>0</v>
      </c>
      <c r="AL2088" s="24">
        <v>0</v>
      </c>
      <c r="AM2088" s="24">
        <v>0</v>
      </c>
      <c r="AN2088" s="24">
        <v>0</v>
      </c>
      <c r="AO2088" s="24">
        <v>0</v>
      </c>
      <c r="AP2088" s="24">
        <v>0</v>
      </c>
      <c r="AQ2088" s="24">
        <v>0.13915117755532269</v>
      </c>
      <c r="AR2088" s="24">
        <v>-0.13890199661254954</v>
      </c>
      <c r="AS2088" s="24">
        <v>2.4918094277381897E-4</v>
      </c>
      <c r="AT2088" s="24">
        <v>-2.4918094277381897E-4</v>
      </c>
      <c r="AU2088" s="24">
        <v>-0.13915117755532158</v>
      </c>
      <c r="AV2088" s="24">
        <v>0</v>
      </c>
      <c r="AW2088" s="24">
        <v>0</v>
      </c>
      <c r="AX2088" s="24">
        <v>0</v>
      </c>
      <c r="AY2088" s="24">
        <v>0</v>
      </c>
      <c r="AZ2088" s="24">
        <v>0</v>
      </c>
      <c r="BA2088" s="24">
        <v>-7.2759576141834259E-12</v>
      </c>
      <c r="BB2088" s="24">
        <v>-1.6707097529433668E-5</v>
      </c>
      <c r="BC2088" s="24">
        <v>-7.2759576141834259E-12</v>
      </c>
      <c r="BD2088" s="24">
        <v>-1.6707097529433668E-5</v>
      </c>
      <c r="BE2088" s="24">
        <v>0</v>
      </c>
      <c r="BF2088" s="24">
        <v>0</v>
      </c>
      <c r="BG2088" s="24">
        <v>0</v>
      </c>
      <c r="BH2088" s="24">
        <v>0</v>
      </c>
      <c r="BI2088" s="24">
        <v>0</v>
      </c>
      <c r="BJ2088" s="24">
        <v>0</v>
      </c>
      <c r="BK2088" s="24">
        <v>0</v>
      </c>
      <c r="BL2088" s="24">
        <v>0</v>
      </c>
    </row>
    <row r="2089" spans="1:64" x14ac:dyDescent="0.25">
      <c r="A2089" t="s">
        <v>5128</v>
      </c>
      <c r="B2089">
        <v>160</v>
      </c>
      <c r="C2089">
        <v>2</v>
      </c>
      <c r="D2089">
        <v>14</v>
      </c>
      <c r="E2089" s="24">
        <v>0</v>
      </c>
      <c r="F2089" s="24">
        <v>0</v>
      </c>
      <c r="G2089" s="24">
        <v>0</v>
      </c>
      <c r="H2089" s="24">
        <v>0</v>
      </c>
      <c r="I2089" s="24">
        <v>0</v>
      </c>
      <c r="J2089" s="24">
        <v>0</v>
      </c>
      <c r="K2089" s="24">
        <v>1.2356770932674408</v>
      </c>
      <c r="L2089" s="24">
        <v>-1.2335766479372978</v>
      </c>
      <c r="M2089" s="24">
        <v>2.1004453301429749E-3</v>
      </c>
      <c r="N2089" s="24">
        <v>-2.1004453301429749E-3</v>
      </c>
      <c r="O2089" s="24">
        <v>-1.2356770932674408</v>
      </c>
      <c r="P2089" s="24">
        <v>0</v>
      </c>
      <c r="Q2089" s="24">
        <v>1.4386620023287833E-5</v>
      </c>
      <c r="R2089" s="24">
        <v>-1.4386612747330219E-5</v>
      </c>
      <c r="S2089" s="24">
        <v>7.2759576141834259E-12</v>
      </c>
      <c r="T2089" s="24">
        <v>0</v>
      </c>
      <c r="U2089" s="24">
        <v>0</v>
      </c>
      <c r="V2089" s="24">
        <v>0</v>
      </c>
      <c r="W2089" s="24">
        <v>0</v>
      </c>
      <c r="X2089" s="24">
        <v>0</v>
      </c>
      <c r="Y2089" s="24">
        <v>0</v>
      </c>
      <c r="Z2089" s="24">
        <v>0</v>
      </c>
      <c r="AA2089" s="24">
        <v>1.1121093839406968</v>
      </c>
      <c r="AB2089" s="24">
        <v>-1.110218983143568</v>
      </c>
      <c r="AC2089" s="24">
        <v>1.8904007971286775E-3</v>
      </c>
      <c r="AD2089" s="24">
        <v>-1.8904007971286777E-3</v>
      </c>
      <c r="AE2089" s="24">
        <v>-1.1121093839406964</v>
      </c>
      <c r="AF2089" s="24">
        <v>0</v>
      </c>
      <c r="AG2089" s="24">
        <v>1.4386620023287833E-5</v>
      </c>
      <c r="AH2089" s="24">
        <v>-1.4386612747330219E-5</v>
      </c>
      <c r="AI2089" s="24">
        <v>7.2759576141834259E-12</v>
      </c>
      <c r="AJ2089" s="24">
        <v>0</v>
      </c>
      <c r="AK2089" s="24">
        <v>0</v>
      </c>
      <c r="AL2089" s="24">
        <v>0</v>
      </c>
      <c r="AM2089" s="24">
        <v>0</v>
      </c>
      <c r="AN2089" s="24">
        <v>0</v>
      </c>
      <c r="AO2089" s="24">
        <v>0</v>
      </c>
      <c r="AP2089" s="24">
        <v>0</v>
      </c>
      <c r="AQ2089" s="24">
        <v>0.12356770932674399</v>
      </c>
      <c r="AR2089" s="24">
        <v>-0.12335766479372978</v>
      </c>
      <c r="AS2089" s="24">
        <v>2.1004453301429736E-4</v>
      </c>
      <c r="AT2089" s="24">
        <v>-2.1004453301429714E-4</v>
      </c>
      <c r="AU2089" s="24">
        <v>-0.12356770932674443</v>
      </c>
      <c r="AV2089" s="24">
        <v>0</v>
      </c>
      <c r="AW2089" s="24">
        <v>0</v>
      </c>
      <c r="AX2089" s="24">
        <v>0</v>
      </c>
      <c r="AY2089" s="24">
        <v>0</v>
      </c>
      <c r="AZ2089" s="24">
        <v>0</v>
      </c>
      <c r="BA2089" s="24">
        <v>-7.2759576141834259E-12</v>
      </c>
      <c r="BB2089" s="24">
        <v>-1.4386620023287833E-5</v>
      </c>
      <c r="BC2089" s="24">
        <v>-7.2759576141834259E-12</v>
      </c>
      <c r="BD2089" s="24">
        <v>-1.4386620023287833E-5</v>
      </c>
      <c r="BE2089" s="24">
        <v>0</v>
      </c>
      <c r="BF2089" s="24">
        <v>0</v>
      </c>
      <c r="BG2089" s="24">
        <v>0</v>
      </c>
      <c r="BH2089" s="24">
        <v>0</v>
      </c>
      <c r="BI2089" s="24">
        <v>0</v>
      </c>
      <c r="BJ2089" s="24">
        <v>0</v>
      </c>
      <c r="BK2089" s="24">
        <v>0</v>
      </c>
      <c r="BL2089" s="24">
        <v>0</v>
      </c>
    </row>
    <row r="2090" spans="1:64" x14ac:dyDescent="0.25">
      <c r="A2090" t="s">
        <v>5128</v>
      </c>
      <c r="B2090">
        <v>161</v>
      </c>
      <c r="C2090">
        <v>2</v>
      </c>
      <c r="D2090">
        <v>14</v>
      </c>
      <c r="E2090" s="24">
        <v>0</v>
      </c>
      <c r="F2090" s="24">
        <v>0</v>
      </c>
      <c r="G2090" s="24">
        <v>0</v>
      </c>
      <c r="H2090" s="24">
        <v>0</v>
      </c>
      <c r="I2090" s="24">
        <v>0</v>
      </c>
      <c r="J2090" s="24">
        <v>0</v>
      </c>
      <c r="K2090" s="24">
        <v>1.0975606143474579</v>
      </c>
      <c r="L2090" s="24">
        <v>-1.0957894250750542</v>
      </c>
      <c r="M2090" s="24">
        <v>1.771189272403717E-3</v>
      </c>
      <c r="N2090" s="24">
        <v>-1.771189272403717E-3</v>
      </c>
      <c r="O2090" s="24">
        <v>-1.0975606143474579</v>
      </c>
      <c r="P2090" s="24">
        <v>0</v>
      </c>
      <c r="Q2090" s="24">
        <v>1.23922000057064E-5</v>
      </c>
      <c r="R2090" s="24">
        <v>-1.2392185453791171E-5</v>
      </c>
      <c r="S2090" s="24">
        <v>1.4551915228366852E-11</v>
      </c>
      <c r="T2090" s="24">
        <v>0</v>
      </c>
      <c r="U2090" s="24">
        <v>0</v>
      </c>
      <c r="V2090" s="24">
        <v>0</v>
      </c>
      <c r="W2090" s="24">
        <v>0</v>
      </c>
      <c r="X2090" s="24">
        <v>0</v>
      </c>
      <c r="Y2090" s="24">
        <v>0</v>
      </c>
      <c r="Z2090" s="24">
        <v>0</v>
      </c>
      <c r="AA2090" s="24">
        <v>0.98780455291271207</v>
      </c>
      <c r="AB2090" s="24">
        <v>-0.98621048256754928</v>
      </c>
      <c r="AC2090" s="24">
        <v>1.5940703451633453E-3</v>
      </c>
      <c r="AD2090" s="24">
        <v>-1.5940703451633453E-3</v>
      </c>
      <c r="AE2090" s="24">
        <v>-0.98780455291271263</v>
      </c>
      <c r="AF2090" s="24">
        <v>0</v>
      </c>
      <c r="AG2090" s="24">
        <v>1.23922000057064E-5</v>
      </c>
      <c r="AH2090" s="24">
        <v>-1.2392185453791171E-5</v>
      </c>
      <c r="AI2090" s="24">
        <v>1.4551915228366852E-11</v>
      </c>
      <c r="AJ2090" s="24">
        <v>0</v>
      </c>
      <c r="AK2090" s="24">
        <v>0</v>
      </c>
      <c r="AL2090" s="24">
        <v>0</v>
      </c>
      <c r="AM2090" s="24">
        <v>0</v>
      </c>
      <c r="AN2090" s="24">
        <v>0</v>
      </c>
      <c r="AO2090" s="24">
        <v>0</v>
      </c>
      <c r="AP2090" s="24">
        <v>0</v>
      </c>
      <c r="AQ2090" s="24">
        <v>0.10975606143474581</v>
      </c>
      <c r="AR2090" s="24">
        <v>-0.10957894250750488</v>
      </c>
      <c r="AS2090" s="24">
        <v>1.771189272403717E-4</v>
      </c>
      <c r="AT2090" s="24">
        <v>-1.771189272403717E-4</v>
      </c>
      <c r="AU2090" s="24">
        <v>-0.10975606143474526</v>
      </c>
      <c r="AV2090" s="24">
        <v>0</v>
      </c>
      <c r="AW2090" s="24">
        <v>0</v>
      </c>
      <c r="AX2090" s="24">
        <v>0</v>
      </c>
      <c r="AY2090" s="24">
        <v>0</v>
      </c>
      <c r="AZ2090" s="24">
        <v>0</v>
      </c>
      <c r="BA2090" s="24">
        <v>-1.4551915228366852E-11</v>
      </c>
      <c r="BB2090" s="24">
        <v>-1.23922000057064E-5</v>
      </c>
      <c r="BC2090" s="24">
        <v>-1.4551915228366852E-11</v>
      </c>
      <c r="BD2090" s="24">
        <v>-1.23922000057064E-5</v>
      </c>
      <c r="BE2090" s="24">
        <v>0</v>
      </c>
      <c r="BF2090" s="24">
        <v>0</v>
      </c>
      <c r="BG2090" s="24">
        <v>0</v>
      </c>
      <c r="BH2090" s="24">
        <v>0</v>
      </c>
      <c r="BI2090" s="24">
        <v>0</v>
      </c>
      <c r="BJ2090" s="24">
        <v>0</v>
      </c>
      <c r="BK2090" s="24">
        <v>0</v>
      </c>
      <c r="BL2090" s="24">
        <v>0</v>
      </c>
    </row>
    <row r="2091" spans="1:64" x14ac:dyDescent="0.25">
      <c r="A2091" t="s">
        <v>5128</v>
      </c>
      <c r="B2091">
        <v>162</v>
      </c>
      <c r="C2091">
        <v>2</v>
      </c>
      <c r="D2091">
        <v>14</v>
      </c>
      <c r="E2091" s="24">
        <v>0</v>
      </c>
      <c r="F2091" s="24">
        <v>0</v>
      </c>
      <c r="G2091" s="24">
        <v>0</v>
      </c>
      <c r="H2091" s="24">
        <v>0</v>
      </c>
      <c r="I2091" s="24">
        <v>0</v>
      </c>
      <c r="J2091" s="24">
        <v>0</v>
      </c>
      <c r="K2091" s="24">
        <v>0.97511577606201172</v>
      </c>
      <c r="L2091" s="24">
        <v>-0.97362171858549118</v>
      </c>
      <c r="M2091" s="24">
        <v>1.4940574765205383E-3</v>
      </c>
      <c r="N2091" s="24">
        <v>-1.4940574765205383E-3</v>
      </c>
      <c r="O2091" s="24">
        <v>-0.97511577606201172</v>
      </c>
      <c r="P2091" s="24">
        <v>0</v>
      </c>
      <c r="Q2091" s="24">
        <v>1.0677467798814178E-5</v>
      </c>
      <c r="R2091" s="24">
        <v>-1.0677460522856563E-5</v>
      </c>
      <c r="S2091" s="24">
        <v>7.2759576141834259E-12</v>
      </c>
      <c r="T2091" s="24">
        <v>0</v>
      </c>
      <c r="U2091" s="24">
        <v>0</v>
      </c>
      <c r="V2091" s="24">
        <v>0</v>
      </c>
      <c r="W2091" s="24">
        <v>0</v>
      </c>
      <c r="X2091" s="24">
        <v>0</v>
      </c>
      <c r="Y2091" s="24">
        <v>0</v>
      </c>
      <c r="Z2091" s="24">
        <v>0</v>
      </c>
      <c r="AA2091" s="24">
        <v>0.87760419845581061</v>
      </c>
      <c r="AB2091" s="24">
        <v>-0.87625954672694206</v>
      </c>
      <c r="AC2091" s="24">
        <v>1.3446517288684845E-3</v>
      </c>
      <c r="AD2091" s="24">
        <v>-1.3446517288684843E-3</v>
      </c>
      <c r="AE2091" s="24">
        <v>-0.87760419845580984</v>
      </c>
      <c r="AF2091" s="24">
        <v>0</v>
      </c>
      <c r="AG2091" s="24">
        <v>1.0677467798814178E-5</v>
      </c>
      <c r="AH2091" s="24">
        <v>-1.0677460522856563E-5</v>
      </c>
      <c r="AI2091" s="24">
        <v>7.2759576141834259E-12</v>
      </c>
      <c r="AJ2091" s="24">
        <v>0</v>
      </c>
      <c r="AK2091" s="24">
        <v>0</v>
      </c>
      <c r="AL2091" s="24">
        <v>0</v>
      </c>
      <c r="AM2091" s="24">
        <v>0</v>
      </c>
      <c r="AN2091" s="24">
        <v>0</v>
      </c>
      <c r="AO2091" s="24">
        <v>0</v>
      </c>
      <c r="AP2091" s="24">
        <v>0</v>
      </c>
      <c r="AQ2091" s="24">
        <v>9.7511577606201105E-2</v>
      </c>
      <c r="AR2091" s="24">
        <v>-9.7362171858549118E-2</v>
      </c>
      <c r="AS2091" s="24">
        <v>1.4940574765205379E-4</v>
      </c>
      <c r="AT2091" s="24">
        <v>-1.4940574765205401E-4</v>
      </c>
      <c r="AU2091" s="24">
        <v>-9.7511577606201882E-2</v>
      </c>
      <c r="AV2091" s="24">
        <v>0</v>
      </c>
      <c r="AW2091" s="24">
        <v>0</v>
      </c>
      <c r="AX2091" s="24">
        <v>0</v>
      </c>
      <c r="AY2091" s="24">
        <v>0</v>
      </c>
      <c r="AZ2091" s="24">
        <v>0</v>
      </c>
      <c r="BA2091" s="24">
        <v>-7.2759576141834259E-12</v>
      </c>
      <c r="BB2091" s="24">
        <v>-1.0677467798814178E-5</v>
      </c>
      <c r="BC2091" s="24">
        <v>-7.2759576141834259E-12</v>
      </c>
      <c r="BD2091" s="24">
        <v>-1.0677467798814178E-5</v>
      </c>
      <c r="BE2091" s="24">
        <v>0</v>
      </c>
      <c r="BF2091" s="24">
        <v>0</v>
      </c>
      <c r="BG2091" s="24">
        <v>0</v>
      </c>
      <c r="BH2091" s="24">
        <v>0</v>
      </c>
      <c r="BI2091" s="24">
        <v>0</v>
      </c>
      <c r="BJ2091" s="24">
        <v>0</v>
      </c>
      <c r="BK2091" s="24">
        <v>0</v>
      </c>
      <c r="BL2091" s="24">
        <v>0</v>
      </c>
    </row>
    <row r="2092" spans="1:64" x14ac:dyDescent="0.25">
      <c r="A2092" t="s">
        <v>5128</v>
      </c>
      <c r="B2092">
        <v>163</v>
      </c>
      <c r="C2092">
        <v>3</v>
      </c>
      <c r="D2092">
        <v>14</v>
      </c>
      <c r="E2092" s="24">
        <v>0</v>
      </c>
      <c r="F2092" s="24">
        <v>0</v>
      </c>
      <c r="G2092" s="24">
        <v>0</v>
      </c>
      <c r="H2092" s="24">
        <v>0</v>
      </c>
      <c r="I2092" s="24">
        <v>0</v>
      </c>
      <c r="J2092" s="24">
        <v>0</v>
      </c>
      <c r="K2092" s="24">
        <v>0.86653624475002289</v>
      </c>
      <c r="L2092" s="24">
        <v>-0.8652755543589592</v>
      </c>
      <c r="M2092" s="24">
        <v>1.2606903910636902E-3</v>
      </c>
      <c r="N2092" s="24">
        <v>-1.2606903910636902E-3</v>
      </c>
      <c r="O2092" s="24">
        <v>-0.86653624475002289</v>
      </c>
      <c r="P2092" s="24">
        <v>0</v>
      </c>
      <c r="Q2092" s="24">
        <v>9.2027403297834098E-6</v>
      </c>
      <c r="R2092" s="24">
        <v>-9.2027403297834098E-6</v>
      </c>
      <c r="S2092" s="24">
        <v>0</v>
      </c>
      <c r="T2092" s="24">
        <v>0</v>
      </c>
      <c r="U2092" s="24">
        <v>0</v>
      </c>
      <c r="V2092" s="24">
        <v>0</v>
      </c>
      <c r="W2092" s="24">
        <v>0</v>
      </c>
      <c r="X2092" s="24">
        <v>0</v>
      </c>
      <c r="Y2092" s="24">
        <v>0</v>
      </c>
      <c r="Z2092" s="24">
        <v>0</v>
      </c>
      <c r="AA2092" s="24">
        <v>0.77988262027502064</v>
      </c>
      <c r="AB2092" s="24">
        <v>-0.77874799892306346</v>
      </c>
      <c r="AC2092" s="24">
        <v>1.1346213519573213E-3</v>
      </c>
      <c r="AD2092" s="24">
        <v>-1.1346213519573215E-3</v>
      </c>
      <c r="AE2092" s="24">
        <v>-0.77988262027502131</v>
      </c>
      <c r="AF2092" s="24">
        <v>0</v>
      </c>
      <c r="AG2092" s="24">
        <v>9.2027403297834098E-6</v>
      </c>
      <c r="AH2092" s="24">
        <v>-9.2027403297834098E-6</v>
      </c>
      <c r="AI2092" s="24">
        <v>0</v>
      </c>
      <c r="AJ2092" s="24">
        <v>0</v>
      </c>
      <c r="AK2092" s="24">
        <v>0</v>
      </c>
      <c r="AL2092" s="24">
        <v>0</v>
      </c>
      <c r="AM2092" s="24">
        <v>0</v>
      </c>
      <c r="AN2092" s="24">
        <v>0</v>
      </c>
      <c r="AO2092" s="24">
        <v>0</v>
      </c>
      <c r="AP2092" s="24">
        <v>0</v>
      </c>
      <c r="AQ2092" s="24">
        <v>8.6653624475002244E-2</v>
      </c>
      <c r="AR2092" s="24">
        <v>-8.6527555435895742E-2</v>
      </c>
      <c r="AS2092" s="24">
        <v>1.2606903910636889E-4</v>
      </c>
      <c r="AT2092" s="24">
        <v>-1.2606903910636867E-4</v>
      </c>
      <c r="AU2092" s="24">
        <v>-8.6653624475001578E-2</v>
      </c>
      <c r="AV2092" s="24">
        <v>0</v>
      </c>
      <c r="AW2092" s="24">
        <v>0</v>
      </c>
      <c r="AX2092" s="24">
        <v>0</v>
      </c>
      <c r="AY2092" s="24">
        <v>0</v>
      </c>
      <c r="AZ2092" s="24">
        <v>0</v>
      </c>
      <c r="BA2092" s="24">
        <v>0</v>
      </c>
      <c r="BB2092" s="24">
        <v>-9.2027403297834098E-6</v>
      </c>
      <c r="BC2092" s="24">
        <v>0</v>
      </c>
      <c r="BD2092" s="24">
        <v>-9.2027403297834098E-6</v>
      </c>
      <c r="BE2092" s="24">
        <v>0</v>
      </c>
      <c r="BF2092" s="24">
        <v>0</v>
      </c>
      <c r="BG2092" s="24">
        <v>0</v>
      </c>
      <c r="BH2092" s="24">
        <v>0</v>
      </c>
      <c r="BI2092" s="24">
        <v>0</v>
      </c>
      <c r="BJ2092" s="24">
        <v>0</v>
      </c>
      <c r="BK2092" s="24">
        <v>0</v>
      </c>
      <c r="BL2092" s="24">
        <v>0</v>
      </c>
    </row>
    <row r="2093" spans="1:64" x14ac:dyDescent="0.25">
      <c r="A2093" t="s">
        <v>5128</v>
      </c>
      <c r="B2093">
        <v>164</v>
      </c>
      <c r="C2093">
        <v>3</v>
      </c>
      <c r="D2093">
        <v>14</v>
      </c>
      <c r="E2093" s="24">
        <v>0</v>
      </c>
      <c r="F2093" s="24">
        <v>0</v>
      </c>
      <c r="G2093" s="24">
        <v>0</v>
      </c>
      <c r="H2093" s="24">
        <v>0</v>
      </c>
      <c r="I2093" s="24">
        <v>0</v>
      </c>
      <c r="J2093" s="24">
        <v>0</v>
      </c>
      <c r="K2093" s="24">
        <v>0.77022738754749298</v>
      </c>
      <c r="L2093" s="24">
        <v>-0.76916323602199554</v>
      </c>
      <c r="M2093" s="24">
        <v>1.0641515254974365E-3</v>
      </c>
      <c r="N2093" s="24">
        <v>-1.0641515254974365E-3</v>
      </c>
      <c r="O2093" s="24">
        <v>-0.77022738754749298</v>
      </c>
      <c r="P2093" s="24">
        <v>0</v>
      </c>
      <c r="Q2093" s="24">
        <v>7.9340097727254033E-6</v>
      </c>
      <c r="R2093" s="24">
        <v>-7.9340097727254033E-6</v>
      </c>
      <c r="S2093" s="24">
        <v>0</v>
      </c>
      <c r="T2093" s="24">
        <v>0</v>
      </c>
      <c r="U2093" s="24">
        <v>0</v>
      </c>
      <c r="V2093" s="24">
        <v>0</v>
      </c>
      <c r="W2093" s="24">
        <v>0</v>
      </c>
      <c r="X2093" s="24">
        <v>0</v>
      </c>
      <c r="Y2093" s="24">
        <v>0</v>
      </c>
      <c r="Z2093" s="24">
        <v>0</v>
      </c>
      <c r="AA2093" s="24">
        <v>0.69320464879274368</v>
      </c>
      <c r="AB2093" s="24">
        <v>-0.69224691241979563</v>
      </c>
      <c r="AC2093" s="24">
        <v>9.5773637294769285E-4</v>
      </c>
      <c r="AD2093" s="24">
        <v>-9.5773637294769252E-4</v>
      </c>
      <c r="AE2093" s="24">
        <v>-0.69320464879274368</v>
      </c>
      <c r="AF2093" s="24">
        <v>0</v>
      </c>
      <c r="AG2093" s="24">
        <v>7.9340097727254033E-6</v>
      </c>
      <c r="AH2093" s="24">
        <v>-7.9340097727254033E-6</v>
      </c>
      <c r="AI2093" s="24">
        <v>0</v>
      </c>
      <c r="AJ2093" s="24">
        <v>0</v>
      </c>
      <c r="AK2093" s="24">
        <v>0</v>
      </c>
      <c r="AL2093" s="24">
        <v>0</v>
      </c>
      <c r="AM2093" s="24">
        <v>0</v>
      </c>
      <c r="AN2093" s="24">
        <v>0</v>
      </c>
      <c r="AO2093" s="24">
        <v>0</v>
      </c>
      <c r="AP2093" s="24">
        <v>0</v>
      </c>
      <c r="AQ2093" s="24">
        <v>7.7022738754749298E-2</v>
      </c>
      <c r="AR2093" s="24">
        <v>-7.691632360219991E-2</v>
      </c>
      <c r="AS2093" s="24">
        <v>1.0641515254974367E-4</v>
      </c>
      <c r="AT2093" s="24">
        <v>-1.06415152549744E-4</v>
      </c>
      <c r="AU2093" s="24">
        <v>-7.7022738754749298E-2</v>
      </c>
      <c r="AV2093" s="24">
        <v>0</v>
      </c>
      <c r="AW2093" s="24">
        <v>0</v>
      </c>
      <c r="AX2093" s="24">
        <v>0</v>
      </c>
      <c r="AY2093" s="24">
        <v>0</v>
      </c>
      <c r="AZ2093" s="24">
        <v>0</v>
      </c>
      <c r="BA2093" s="24">
        <v>0</v>
      </c>
      <c r="BB2093" s="24">
        <v>-7.9340097727254033E-6</v>
      </c>
      <c r="BC2093" s="24">
        <v>0</v>
      </c>
      <c r="BD2093" s="24">
        <v>-7.9340097727254033E-6</v>
      </c>
      <c r="BE2093" s="24">
        <v>0</v>
      </c>
      <c r="BF2093" s="24">
        <v>0</v>
      </c>
      <c r="BG2093" s="24">
        <v>0</v>
      </c>
      <c r="BH2093" s="24">
        <v>0</v>
      </c>
      <c r="BI2093" s="24">
        <v>0</v>
      </c>
      <c r="BJ2093" s="24">
        <v>0</v>
      </c>
      <c r="BK2093" s="24">
        <v>0</v>
      </c>
      <c r="BL2093" s="24">
        <v>0</v>
      </c>
    </row>
    <row r="2094" spans="1:64" x14ac:dyDescent="0.25">
      <c r="A2094" t="s">
        <v>5128</v>
      </c>
      <c r="B2094">
        <v>165</v>
      </c>
      <c r="C2094">
        <v>3</v>
      </c>
      <c r="D2094">
        <v>14</v>
      </c>
      <c r="E2094" s="24">
        <v>0</v>
      </c>
      <c r="F2094" s="24">
        <v>0</v>
      </c>
      <c r="G2094" s="24">
        <v>0</v>
      </c>
      <c r="H2094" s="24">
        <v>0</v>
      </c>
      <c r="I2094" s="24">
        <v>0</v>
      </c>
      <c r="J2094" s="24">
        <v>0</v>
      </c>
      <c r="K2094" s="24">
        <v>0.68478095531463623</v>
      </c>
      <c r="L2094" s="24">
        <v>-0.68388242274522781</v>
      </c>
      <c r="M2094" s="24">
        <v>8.9853256940841675E-4</v>
      </c>
      <c r="N2094" s="24">
        <v>-8.9853256940841675E-4</v>
      </c>
      <c r="O2094" s="24">
        <v>-0.68478095531463623</v>
      </c>
      <c r="P2094" s="24">
        <v>0</v>
      </c>
      <c r="Q2094" s="24">
        <v>6.8421941250562668E-6</v>
      </c>
      <c r="R2094" s="24">
        <v>-6.8421941250562668E-6</v>
      </c>
      <c r="S2094" s="24">
        <v>0</v>
      </c>
      <c r="T2094" s="24">
        <v>0</v>
      </c>
      <c r="U2094" s="24">
        <v>0</v>
      </c>
      <c r="V2094" s="24">
        <v>0</v>
      </c>
      <c r="W2094" s="24">
        <v>0</v>
      </c>
      <c r="X2094" s="24">
        <v>0</v>
      </c>
      <c r="Y2094" s="24">
        <v>0</v>
      </c>
      <c r="Z2094" s="24">
        <v>0</v>
      </c>
      <c r="AA2094" s="24">
        <v>0.61630285978317267</v>
      </c>
      <c r="AB2094" s="24">
        <v>-0.61549418047070503</v>
      </c>
      <c r="AC2094" s="24">
        <v>8.0867931246757512E-4</v>
      </c>
      <c r="AD2094" s="24">
        <v>-8.0867931246757577E-4</v>
      </c>
      <c r="AE2094" s="24">
        <v>-0.6163028597831719</v>
      </c>
      <c r="AF2094" s="24">
        <v>0</v>
      </c>
      <c r="AG2094" s="24">
        <v>6.8421941250562668E-6</v>
      </c>
      <c r="AH2094" s="24">
        <v>-6.8421941250562668E-6</v>
      </c>
      <c r="AI2094" s="24">
        <v>0</v>
      </c>
      <c r="AJ2094" s="24">
        <v>0</v>
      </c>
      <c r="AK2094" s="24">
        <v>0</v>
      </c>
      <c r="AL2094" s="24">
        <v>0</v>
      </c>
      <c r="AM2094" s="24">
        <v>0</v>
      </c>
      <c r="AN2094" s="24">
        <v>0</v>
      </c>
      <c r="AO2094" s="24">
        <v>0</v>
      </c>
      <c r="AP2094" s="24">
        <v>0</v>
      </c>
      <c r="AQ2094" s="24">
        <v>6.8478095531463556E-2</v>
      </c>
      <c r="AR2094" s="24">
        <v>-6.8388242274522781E-2</v>
      </c>
      <c r="AS2094" s="24">
        <v>8.9853256940841631E-5</v>
      </c>
      <c r="AT2094" s="24">
        <v>-8.9853256940840981E-5</v>
      </c>
      <c r="AU2094" s="24">
        <v>-6.8478095531464334E-2</v>
      </c>
      <c r="AV2094" s="24">
        <v>0</v>
      </c>
      <c r="AW2094" s="24">
        <v>0</v>
      </c>
      <c r="AX2094" s="24">
        <v>0</v>
      </c>
      <c r="AY2094" s="24">
        <v>0</v>
      </c>
      <c r="AZ2094" s="24">
        <v>0</v>
      </c>
      <c r="BA2094" s="24">
        <v>0</v>
      </c>
      <c r="BB2094" s="24">
        <v>-6.8421941250562668E-6</v>
      </c>
      <c r="BC2094" s="24">
        <v>0</v>
      </c>
      <c r="BD2094" s="24">
        <v>-6.8421941250562668E-6</v>
      </c>
      <c r="BE2094" s="24">
        <v>0</v>
      </c>
      <c r="BF2094" s="24">
        <v>0</v>
      </c>
      <c r="BG2094" s="24">
        <v>0</v>
      </c>
      <c r="BH2094" s="24">
        <v>0</v>
      </c>
      <c r="BI2094" s="24">
        <v>0</v>
      </c>
      <c r="BJ2094" s="24">
        <v>0</v>
      </c>
      <c r="BK2094" s="24">
        <v>0</v>
      </c>
      <c r="BL2094" s="24">
        <v>0</v>
      </c>
    </row>
    <row r="2095" spans="1:64" x14ac:dyDescent="0.25">
      <c r="A2095" t="s">
        <v>5128</v>
      </c>
      <c r="B2095">
        <v>166</v>
      </c>
      <c r="C2095">
        <v>4</v>
      </c>
      <c r="D2095">
        <v>14</v>
      </c>
      <c r="E2095" s="24">
        <v>0</v>
      </c>
      <c r="F2095" s="24">
        <v>0</v>
      </c>
      <c r="G2095" s="24">
        <v>0</v>
      </c>
      <c r="H2095" s="24">
        <v>0</v>
      </c>
      <c r="I2095" s="24">
        <v>0</v>
      </c>
      <c r="J2095" s="24">
        <v>0</v>
      </c>
      <c r="K2095" s="24">
        <v>0.60895291715860367</v>
      </c>
      <c r="L2095" s="24">
        <v>-0.60819397121667862</v>
      </c>
      <c r="M2095" s="24">
        <v>7.5894594192504883E-4</v>
      </c>
      <c r="N2095" s="24">
        <v>-7.5894594192504883E-4</v>
      </c>
      <c r="O2095" s="24">
        <v>-0.60895291715860367</v>
      </c>
      <c r="P2095" s="24">
        <v>0</v>
      </c>
      <c r="Q2095" s="24">
        <v>5.9023004723712802E-6</v>
      </c>
      <c r="R2095" s="24">
        <v>-5.902293196413666E-6</v>
      </c>
      <c r="S2095" s="24">
        <v>7.2759576141834259E-12</v>
      </c>
      <c r="T2095" s="24">
        <v>0</v>
      </c>
      <c r="U2095" s="24">
        <v>0</v>
      </c>
      <c r="V2095" s="24">
        <v>0</v>
      </c>
      <c r="W2095" s="24">
        <v>0</v>
      </c>
      <c r="X2095" s="24">
        <v>0</v>
      </c>
      <c r="Y2095" s="24">
        <v>0</v>
      </c>
      <c r="Z2095" s="24">
        <v>0</v>
      </c>
      <c r="AA2095" s="24">
        <v>0.54805762544274328</v>
      </c>
      <c r="AB2095" s="24">
        <v>-0.54737457409501111</v>
      </c>
      <c r="AC2095" s="24">
        <v>6.8305134773254399E-4</v>
      </c>
      <c r="AD2095" s="24">
        <v>-6.8305134773254377E-4</v>
      </c>
      <c r="AE2095" s="24">
        <v>-0.54805762544274383</v>
      </c>
      <c r="AF2095" s="24">
        <v>0</v>
      </c>
      <c r="AG2095" s="24">
        <v>5.9023004723712802E-6</v>
      </c>
      <c r="AH2095" s="24">
        <v>-5.902293196413666E-6</v>
      </c>
      <c r="AI2095" s="24">
        <v>7.2759576141834259E-12</v>
      </c>
      <c r="AJ2095" s="24">
        <v>0</v>
      </c>
      <c r="AK2095" s="24">
        <v>0</v>
      </c>
      <c r="AL2095" s="24">
        <v>0</v>
      </c>
      <c r="AM2095" s="24">
        <v>0</v>
      </c>
      <c r="AN2095" s="24">
        <v>0</v>
      </c>
      <c r="AO2095" s="24">
        <v>0</v>
      </c>
      <c r="AP2095" s="24">
        <v>0</v>
      </c>
      <c r="AQ2095" s="24">
        <v>6.0895291715860389E-2</v>
      </c>
      <c r="AR2095" s="24">
        <v>-6.0819397121667507E-2</v>
      </c>
      <c r="AS2095" s="24">
        <v>7.5894594192504839E-5</v>
      </c>
      <c r="AT2095" s="24">
        <v>-7.5894594192505056E-5</v>
      </c>
      <c r="AU2095" s="24">
        <v>-6.0895291715859834E-2</v>
      </c>
      <c r="AV2095" s="24">
        <v>0</v>
      </c>
      <c r="AW2095" s="24">
        <v>0</v>
      </c>
      <c r="AX2095" s="24">
        <v>0</v>
      </c>
      <c r="AY2095" s="24">
        <v>0</v>
      </c>
      <c r="AZ2095" s="24">
        <v>0</v>
      </c>
      <c r="BA2095" s="24">
        <v>-7.2759576141834259E-12</v>
      </c>
      <c r="BB2095" s="24">
        <v>-5.9023004723712802E-6</v>
      </c>
      <c r="BC2095" s="24">
        <v>-7.2759576141834259E-12</v>
      </c>
      <c r="BD2095" s="24">
        <v>-5.9023004723712802E-6</v>
      </c>
      <c r="BE2095" s="24">
        <v>0</v>
      </c>
      <c r="BF2095" s="24">
        <v>0</v>
      </c>
      <c r="BG2095" s="24">
        <v>0</v>
      </c>
      <c r="BH2095" s="24">
        <v>0</v>
      </c>
      <c r="BI2095" s="24">
        <v>0</v>
      </c>
      <c r="BJ2095" s="24">
        <v>0</v>
      </c>
      <c r="BK2095" s="24">
        <v>0</v>
      </c>
      <c r="BL2095" s="24">
        <v>0</v>
      </c>
    </row>
    <row r="2096" spans="1:64" x14ac:dyDescent="0.25">
      <c r="A2096" t="s">
        <v>5128</v>
      </c>
      <c r="B2096">
        <v>167</v>
      </c>
      <c r="C2096">
        <v>4</v>
      </c>
      <c r="D2096">
        <v>14</v>
      </c>
      <c r="E2096" s="24">
        <v>0</v>
      </c>
      <c r="F2096" s="24">
        <v>0</v>
      </c>
      <c r="G2096" s="24">
        <v>0</v>
      </c>
      <c r="H2096" s="24">
        <v>0</v>
      </c>
      <c r="I2096" s="24">
        <v>0</v>
      </c>
      <c r="J2096" s="24">
        <v>0</v>
      </c>
      <c r="K2096" s="24">
        <v>0.54164398461580276</v>
      </c>
      <c r="L2096" s="24">
        <v>-0.54100272059440613</v>
      </c>
      <c r="M2096" s="24">
        <v>6.4126402139663696E-4</v>
      </c>
      <c r="N2096" s="24">
        <v>-6.4126402139663696E-4</v>
      </c>
      <c r="O2096" s="24">
        <v>-0.54164398461580276</v>
      </c>
      <c r="P2096" s="24">
        <v>0</v>
      </c>
      <c r="Q2096" s="24">
        <v>5.0929593271575868E-6</v>
      </c>
      <c r="R2096" s="24">
        <v>-5.0929593271575868E-6</v>
      </c>
      <c r="S2096" s="24">
        <v>0</v>
      </c>
      <c r="T2096" s="24">
        <v>0</v>
      </c>
      <c r="U2096" s="24">
        <v>0</v>
      </c>
      <c r="V2096" s="24">
        <v>0</v>
      </c>
      <c r="W2096" s="24">
        <v>0</v>
      </c>
      <c r="X2096" s="24">
        <v>0</v>
      </c>
      <c r="Y2096" s="24">
        <v>0</v>
      </c>
      <c r="Z2096" s="24">
        <v>0</v>
      </c>
      <c r="AA2096" s="24">
        <v>0.48747958615422249</v>
      </c>
      <c r="AB2096" s="24">
        <v>-0.48690244853496534</v>
      </c>
      <c r="AC2096" s="24">
        <v>5.7713761925697331E-4</v>
      </c>
      <c r="AD2096" s="24">
        <v>-5.7713761925697309E-4</v>
      </c>
      <c r="AE2096" s="24">
        <v>-0.48747958615422249</v>
      </c>
      <c r="AF2096" s="24">
        <v>0</v>
      </c>
      <c r="AG2096" s="24">
        <v>5.0929593271575868E-6</v>
      </c>
      <c r="AH2096" s="24">
        <v>-5.0929593271575868E-6</v>
      </c>
      <c r="AI2096" s="24">
        <v>0</v>
      </c>
      <c r="AJ2096" s="24">
        <v>0</v>
      </c>
      <c r="AK2096" s="24">
        <v>0</v>
      </c>
      <c r="AL2096" s="24">
        <v>0</v>
      </c>
      <c r="AM2096" s="24">
        <v>0</v>
      </c>
      <c r="AN2096" s="24">
        <v>0</v>
      </c>
      <c r="AO2096" s="24">
        <v>0</v>
      </c>
      <c r="AP2096" s="24">
        <v>0</v>
      </c>
      <c r="AQ2096" s="24">
        <v>5.4164398461580276E-2</v>
      </c>
      <c r="AR2096" s="24">
        <v>-5.410027205944079E-2</v>
      </c>
      <c r="AS2096" s="24">
        <v>6.4126402139663653E-5</v>
      </c>
      <c r="AT2096" s="24">
        <v>-6.412640213966387E-5</v>
      </c>
      <c r="AU2096" s="24">
        <v>-5.4164398461580276E-2</v>
      </c>
      <c r="AV2096" s="24">
        <v>0</v>
      </c>
      <c r="AW2096" s="24">
        <v>0</v>
      </c>
      <c r="AX2096" s="24">
        <v>0</v>
      </c>
      <c r="AY2096" s="24">
        <v>0</v>
      </c>
      <c r="AZ2096" s="24">
        <v>0</v>
      </c>
      <c r="BA2096" s="24">
        <v>0</v>
      </c>
      <c r="BB2096" s="24">
        <v>-5.0929593271575868E-6</v>
      </c>
      <c r="BC2096" s="24">
        <v>0</v>
      </c>
      <c r="BD2096" s="24">
        <v>-5.0929593271575868E-6</v>
      </c>
      <c r="BE2096" s="24">
        <v>0</v>
      </c>
      <c r="BF2096" s="24">
        <v>0</v>
      </c>
      <c r="BG2096" s="24">
        <v>0</v>
      </c>
      <c r="BH2096" s="24">
        <v>0</v>
      </c>
      <c r="BI2096" s="24">
        <v>0</v>
      </c>
      <c r="BJ2096" s="24">
        <v>0</v>
      </c>
      <c r="BK2096" s="24">
        <v>0</v>
      </c>
      <c r="BL2096" s="24">
        <v>0</v>
      </c>
    </row>
    <row r="2097" spans="1:64" x14ac:dyDescent="0.25">
      <c r="A2097" t="s">
        <v>5128</v>
      </c>
      <c r="B2097">
        <v>168</v>
      </c>
      <c r="C2097">
        <v>4</v>
      </c>
      <c r="D2097">
        <v>14</v>
      </c>
      <c r="E2097" s="24">
        <v>0</v>
      </c>
      <c r="F2097" s="24">
        <v>0</v>
      </c>
      <c r="G2097" s="24">
        <v>0</v>
      </c>
      <c r="H2097" s="24">
        <v>0</v>
      </c>
      <c r="I2097" s="24">
        <v>0</v>
      </c>
      <c r="J2097" s="24">
        <v>0</v>
      </c>
      <c r="K2097" s="24">
        <v>0.48188252747058868</v>
      </c>
      <c r="L2097" s="24">
        <v>-0.48134054243564606</v>
      </c>
      <c r="M2097" s="24">
        <v>5.4198503494262695E-4</v>
      </c>
      <c r="N2097" s="24">
        <v>-5.4198503494262695E-4</v>
      </c>
      <c r="O2097" s="24">
        <v>-0.48188252747058868</v>
      </c>
      <c r="P2097" s="24">
        <v>0</v>
      </c>
      <c r="Q2097" s="24">
        <v>4.3958425521850586E-6</v>
      </c>
      <c r="R2097" s="24">
        <v>-4.3958425521850586E-6</v>
      </c>
      <c r="S2097" s="24">
        <v>0</v>
      </c>
      <c r="T2097" s="24">
        <v>0</v>
      </c>
      <c r="U2097" s="24">
        <v>0</v>
      </c>
      <c r="V2097" s="24">
        <v>0</v>
      </c>
      <c r="W2097" s="24">
        <v>0</v>
      </c>
      <c r="X2097" s="24">
        <v>0</v>
      </c>
      <c r="Y2097" s="24">
        <v>0</v>
      </c>
      <c r="Z2097" s="24">
        <v>0</v>
      </c>
      <c r="AA2097" s="24">
        <v>0.43369427472352984</v>
      </c>
      <c r="AB2097" s="24">
        <v>-0.43320648819208163</v>
      </c>
      <c r="AC2097" s="24">
        <v>4.8778653144836425E-4</v>
      </c>
      <c r="AD2097" s="24">
        <v>-4.8778653144836452E-4</v>
      </c>
      <c r="AE2097" s="24">
        <v>-0.43369427472352973</v>
      </c>
      <c r="AF2097" s="24">
        <v>0</v>
      </c>
      <c r="AG2097" s="24">
        <v>4.3958425521850586E-6</v>
      </c>
      <c r="AH2097" s="24">
        <v>-4.3958425521850586E-6</v>
      </c>
      <c r="AI2097" s="24">
        <v>0</v>
      </c>
      <c r="AJ2097" s="24">
        <v>0</v>
      </c>
      <c r="AK2097" s="24">
        <v>0</v>
      </c>
      <c r="AL2097" s="24">
        <v>0</v>
      </c>
      <c r="AM2097" s="24">
        <v>0</v>
      </c>
      <c r="AN2097" s="24">
        <v>0</v>
      </c>
      <c r="AO2097" s="24">
        <v>0</v>
      </c>
      <c r="AP2097" s="24">
        <v>0</v>
      </c>
      <c r="AQ2097" s="24">
        <v>4.8188252747058846E-2</v>
      </c>
      <c r="AR2097" s="24">
        <v>-4.8134054243564428E-2</v>
      </c>
      <c r="AS2097" s="24">
        <v>5.4198503494262706E-5</v>
      </c>
      <c r="AT2097" s="24">
        <v>-5.4198503494262435E-5</v>
      </c>
      <c r="AU2097" s="24">
        <v>-4.8188252747058957E-2</v>
      </c>
      <c r="AV2097" s="24">
        <v>0</v>
      </c>
      <c r="AW2097" s="24">
        <v>0</v>
      </c>
      <c r="AX2097" s="24">
        <v>0</v>
      </c>
      <c r="AY2097" s="24">
        <v>0</v>
      </c>
      <c r="AZ2097" s="24">
        <v>0</v>
      </c>
      <c r="BA2097" s="24">
        <v>0</v>
      </c>
      <c r="BB2097" s="24">
        <v>-4.3958425521850586E-6</v>
      </c>
      <c r="BC2097" s="24">
        <v>0</v>
      </c>
      <c r="BD2097" s="24">
        <v>-4.3958425521850586E-6</v>
      </c>
      <c r="BE2097" s="24">
        <v>0</v>
      </c>
      <c r="BF2097" s="24">
        <v>0</v>
      </c>
      <c r="BG2097" s="24">
        <v>0</v>
      </c>
      <c r="BH2097" s="24">
        <v>0</v>
      </c>
      <c r="BI2097" s="24">
        <v>0</v>
      </c>
      <c r="BJ2097" s="24">
        <v>0</v>
      </c>
      <c r="BK2097" s="24">
        <v>0</v>
      </c>
      <c r="BL2097" s="24">
        <v>0</v>
      </c>
    </row>
    <row r="2098" spans="1:64" x14ac:dyDescent="0.25">
      <c r="A2098" t="s">
        <v>5128</v>
      </c>
      <c r="B2098">
        <v>169</v>
      </c>
      <c r="C2098">
        <v>1</v>
      </c>
      <c r="D2098">
        <v>15</v>
      </c>
      <c r="E2098" s="24">
        <v>0</v>
      </c>
      <c r="F2098" s="24">
        <v>0</v>
      </c>
      <c r="G2098" s="24">
        <v>0</v>
      </c>
      <c r="H2098" s="24">
        <v>0</v>
      </c>
      <c r="I2098" s="24">
        <v>0</v>
      </c>
      <c r="J2098" s="24">
        <v>0</v>
      </c>
      <c r="K2098" s="24">
        <v>0.42880955338478088</v>
      </c>
      <c r="L2098" s="24">
        <v>-0.42835132777690887</v>
      </c>
      <c r="M2098" s="24">
        <v>4.5822560787200928E-4</v>
      </c>
      <c r="N2098" s="24">
        <v>-4.5822560787200928E-4</v>
      </c>
      <c r="O2098" s="24">
        <v>-0.42880955338478088</v>
      </c>
      <c r="P2098" s="24">
        <v>0</v>
      </c>
      <c r="Q2098" s="24">
        <v>3.7951758713461459E-6</v>
      </c>
      <c r="R2098" s="24">
        <v>-3.7951758713461459E-6</v>
      </c>
      <c r="S2098" s="24">
        <v>0</v>
      </c>
      <c r="T2098" s="24">
        <v>0</v>
      </c>
      <c r="U2098" s="24">
        <v>0</v>
      </c>
      <c r="V2098" s="24">
        <v>0</v>
      </c>
      <c r="W2098" s="24">
        <v>0</v>
      </c>
      <c r="X2098" s="24">
        <v>0</v>
      </c>
      <c r="Y2098" s="24">
        <v>0</v>
      </c>
      <c r="Z2098" s="24">
        <v>0</v>
      </c>
      <c r="AA2098" s="24">
        <v>0.38592859804630281</v>
      </c>
      <c r="AB2098" s="24">
        <v>-0.38551619499921808</v>
      </c>
      <c r="AC2098" s="24">
        <v>4.1240304708480837E-4</v>
      </c>
      <c r="AD2098" s="24">
        <v>-4.1240304708480826E-4</v>
      </c>
      <c r="AE2098" s="24">
        <v>-0.38592859804630297</v>
      </c>
      <c r="AF2098" s="24">
        <v>0</v>
      </c>
      <c r="AG2098" s="24">
        <v>3.7951758713461459E-6</v>
      </c>
      <c r="AH2098" s="24">
        <v>-3.7951758713461459E-6</v>
      </c>
      <c r="AI2098" s="24">
        <v>0</v>
      </c>
      <c r="AJ2098" s="24">
        <v>0</v>
      </c>
      <c r="AK2098" s="24">
        <v>0</v>
      </c>
      <c r="AL2098" s="24">
        <v>0</v>
      </c>
      <c r="AM2098" s="24">
        <v>0</v>
      </c>
      <c r="AN2098" s="24">
        <v>0</v>
      </c>
      <c r="AO2098" s="24">
        <v>0</v>
      </c>
      <c r="AP2098" s="24">
        <v>0</v>
      </c>
      <c r="AQ2098" s="24">
        <v>4.2880955338478077E-2</v>
      </c>
      <c r="AR2098" s="24">
        <v>-4.2835132777690799E-2</v>
      </c>
      <c r="AS2098" s="24">
        <v>4.5822560787200906E-5</v>
      </c>
      <c r="AT2098" s="24">
        <v>-4.5822560787201014E-5</v>
      </c>
      <c r="AU2098" s="24">
        <v>-4.2880955338477911E-2</v>
      </c>
      <c r="AV2098" s="24">
        <v>0</v>
      </c>
      <c r="AW2098" s="24">
        <v>0</v>
      </c>
      <c r="AX2098" s="24">
        <v>0</v>
      </c>
      <c r="AY2098" s="24">
        <v>0</v>
      </c>
      <c r="AZ2098" s="24">
        <v>0</v>
      </c>
      <c r="BA2098" s="24">
        <v>0</v>
      </c>
      <c r="BB2098" s="24">
        <v>-3.7951758713461459E-6</v>
      </c>
      <c r="BC2098" s="24">
        <v>0</v>
      </c>
      <c r="BD2098" s="24">
        <v>-3.7951758713461459E-6</v>
      </c>
      <c r="BE2098" s="24">
        <v>0</v>
      </c>
      <c r="BF2098" s="24">
        <v>0</v>
      </c>
      <c r="BG2098" s="24">
        <v>0</v>
      </c>
      <c r="BH2098" s="24">
        <v>0</v>
      </c>
      <c r="BI2098" s="24">
        <v>0</v>
      </c>
      <c r="BJ2098" s="24">
        <v>0</v>
      </c>
      <c r="BK2098" s="24">
        <v>0</v>
      </c>
      <c r="BL2098" s="24">
        <v>0</v>
      </c>
    </row>
    <row r="2099" spans="1:64" x14ac:dyDescent="0.25">
      <c r="A2099" t="s">
        <v>5128</v>
      </c>
      <c r="B2099">
        <v>170</v>
      </c>
      <c r="C2099">
        <v>1</v>
      </c>
      <c r="D2099">
        <v>15</v>
      </c>
      <c r="E2099" s="24">
        <v>0</v>
      </c>
      <c r="F2099" s="24">
        <v>0</v>
      </c>
      <c r="G2099" s="24">
        <v>0</v>
      </c>
      <c r="H2099" s="24">
        <v>0</v>
      </c>
      <c r="I2099" s="24">
        <v>0</v>
      </c>
      <c r="J2099" s="24">
        <v>0</v>
      </c>
      <c r="K2099" s="24">
        <v>0.38166522234678268</v>
      </c>
      <c r="L2099" s="24">
        <v>-0.38127768039703369</v>
      </c>
      <c r="M2099" s="24">
        <v>3.8754194974899292E-4</v>
      </c>
      <c r="N2099" s="24">
        <v>-3.8754194974899292E-4</v>
      </c>
      <c r="O2099" s="24">
        <v>-0.38166522234678268</v>
      </c>
      <c r="P2099" s="24">
        <v>0</v>
      </c>
      <c r="Q2099" s="24">
        <v>3.2774914870969951E-6</v>
      </c>
      <c r="R2099" s="24">
        <v>-3.2774914870969951E-6</v>
      </c>
      <c r="S2099" s="24">
        <v>0</v>
      </c>
      <c r="T2099" s="24">
        <v>0</v>
      </c>
      <c r="U2099" s="24">
        <v>0</v>
      </c>
      <c r="V2099" s="24">
        <v>0</v>
      </c>
      <c r="W2099" s="24">
        <v>0</v>
      </c>
      <c r="X2099" s="24">
        <v>0</v>
      </c>
      <c r="Y2099" s="24">
        <v>0</v>
      </c>
      <c r="Z2099" s="24">
        <v>0</v>
      </c>
      <c r="AA2099" s="24">
        <v>0.34349870011210443</v>
      </c>
      <c r="AB2099" s="24">
        <v>-0.34314991235733006</v>
      </c>
      <c r="AC2099" s="24">
        <v>3.4878775477409363E-4</v>
      </c>
      <c r="AD2099" s="24">
        <v>-3.4878775477409363E-4</v>
      </c>
      <c r="AE2099" s="24">
        <v>-0.34349870011210415</v>
      </c>
      <c r="AF2099" s="24">
        <v>0</v>
      </c>
      <c r="AG2099" s="24">
        <v>3.2774914870969951E-6</v>
      </c>
      <c r="AH2099" s="24">
        <v>-3.2774914870969951E-6</v>
      </c>
      <c r="AI2099" s="24">
        <v>0</v>
      </c>
      <c r="AJ2099" s="24">
        <v>0</v>
      </c>
      <c r="AK2099" s="24">
        <v>0</v>
      </c>
      <c r="AL2099" s="24">
        <v>0</v>
      </c>
      <c r="AM2099" s="24">
        <v>0</v>
      </c>
      <c r="AN2099" s="24">
        <v>0</v>
      </c>
      <c r="AO2099" s="24">
        <v>0</v>
      </c>
      <c r="AP2099" s="24">
        <v>0</v>
      </c>
      <c r="AQ2099" s="24">
        <v>3.8166522234678257E-2</v>
      </c>
      <c r="AR2099" s="24">
        <v>-3.8127768039703636E-2</v>
      </c>
      <c r="AS2099" s="24">
        <v>3.8754194974899292E-5</v>
      </c>
      <c r="AT2099" s="24">
        <v>-3.8754194974899292E-5</v>
      </c>
      <c r="AU2099" s="24">
        <v>-3.8166522234678535E-2</v>
      </c>
      <c r="AV2099" s="24">
        <v>0</v>
      </c>
      <c r="AW2099" s="24">
        <v>0</v>
      </c>
      <c r="AX2099" s="24">
        <v>0</v>
      </c>
      <c r="AY2099" s="24">
        <v>0</v>
      </c>
      <c r="AZ2099" s="24">
        <v>0</v>
      </c>
      <c r="BA2099" s="24">
        <v>0</v>
      </c>
      <c r="BB2099" s="24">
        <v>-3.2774914870969951E-6</v>
      </c>
      <c r="BC2099" s="24">
        <v>0</v>
      </c>
      <c r="BD2099" s="24">
        <v>-3.2774914870969951E-6</v>
      </c>
      <c r="BE2099" s="24">
        <v>0</v>
      </c>
      <c r="BF2099" s="24">
        <v>0</v>
      </c>
      <c r="BG2099" s="24">
        <v>0</v>
      </c>
      <c r="BH2099" s="24">
        <v>0</v>
      </c>
      <c r="BI2099" s="24">
        <v>0</v>
      </c>
      <c r="BJ2099" s="24">
        <v>0</v>
      </c>
      <c r="BK2099" s="24">
        <v>0</v>
      </c>
      <c r="BL2099" s="24">
        <v>0</v>
      </c>
    </row>
    <row r="2100" spans="1:64" x14ac:dyDescent="0.25">
      <c r="A2100" t="s">
        <v>5128</v>
      </c>
      <c r="B2100">
        <v>171</v>
      </c>
      <c r="C2100">
        <v>1</v>
      </c>
      <c r="D2100">
        <v>15</v>
      </c>
      <c r="E2100" s="24">
        <v>0</v>
      </c>
      <c r="F2100" s="24">
        <v>0</v>
      </c>
      <c r="G2100" s="24">
        <v>0</v>
      </c>
      <c r="H2100" s="24">
        <v>0</v>
      </c>
      <c r="I2100" s="24">
        <v>0</v>
      </c>
      <c r="J2100" s="24">
        <v>0</v>
      </c>
      <c r="K2100" s="24">
        <v>0.33977745473384857</v>
      </c>
      <c r="L2100" s="24">
        <v>-0.33944961428642273</v>
      </c>
      <c r="M2100" s="24">
        <v>3.2784044742584229E-4</v>
      </c>
      <c r="N2100" s="24">
        <v>-3.2784044742584229E-4</v>
      </c>
      <c r="O2100" s="24">
        <v>-0.33977745473384857</v>
      </c>
      <c r="P2100" s="24">
        <v>0</v>
      </c>
      <c r="Q2100" s="24">
        <v>2.8311987989582121E-6</v>
      </c>
      <c r="R2100" s="24">
        <v>-2.8311987989582121E-6</v>
      </c>
      <c r="S2100" s="24">
        <v>0</v>
      </c>
      <c r="T2100" s="24">
        <v>0</v>
      </c>
      <c r="U2100" s="24">
        <v>0</v>
      </c>
      <c r="V2100" s="24">
        <v>0</v>
      </c>
      <c r="W2100" s="24">
        <v>0</v>
      </c>
      <c r="X2100" s="24">
        <v>0</v>
      </c>
      <c r="Y2100" s="24">
        <v>0</v>
      </c>
      <c r="Z2100" s="24">
        <v>0</v>
      </c>
      <c r="AA2100" s="24">
        <v>0.30579970926046374</v>
      </c>
      <c r="AB2100" s="24">
        <v>-0.30550465285778072</v>
      </c>
      <c r="AC2100" s="24">
        <v>2.9505640268325808E-4</v>
      </c>
      <c r="AD2100" s="24">
        <v>-2.9505640268325797E-4</v>
      </c>
      <c r="AE2100" s="24">
        <v>-0.30579970926046363</v>
      </c>
      <c r="AF2100" s="24">
        <v>0</v>
      </c>
      <c r="AG2100" s="24">
        <v>2.8311987989582121E-6</v>
      </c>
      <c r="AH2100" s="24">
        <v>-2.8311987989582121E-6</v>
      </c>
      <c r="AI2100" s="24">
        <v>0</v>
      </c>
      <c r="AJ2100" s="24">
        <v>0</v>
      </c>
      <c r="AK2100" s="24">
        <v>0</v>
      </c>
      <c r="AL2100" s="24">
        <v>0</v>
      </c>
      <c r="AM2100" s="24">
        <v>0</v>
      </c>
      <c r="AN2100" s="24">
        <v>0</v>
      </c>
      <c r="AO2100" s="24">
        <v>0</v>
      </c>
      <c r="AP2100" s="24">
        <v>0</v>
      </c>
      <c r="AQ2100" s="24">
        <v>3.3977745473384835E-2</v>
      </c>
      <c r="AR2100" s="24">
        <v>-3.3944961428642006E-2</v>
      </c>
      <c r="AS2100" s="24">
        <v>3.2784044742584207E-5</v>
      </c>
      <c r="AT2100" s="24">
        <v>-3.2784044742584315E-5</v>
      </c>
      <c r="AU2100" s="24">
        <v>-3.3977745473384946E-2</v>
      </c>
      <c r="AV2100" s="24">
        <v>0</v>
      </c>
      <c r="AW2100" s="24">
        <v>0</v>
      </c>
      <c r="AX2100" s="24">
        <v>0</v>
      </c>
      <c r="AY2100" s="24">
        <v>0</v>
      </c>
      <c r="AZ2100" s="24">
        <v>0</v>
      </c>
      <c r="BA2100" s="24">
        <v>0</v>
      </c>
      <c r="BB2100" s="24">
        <v>-2.8311987989582121E-6</v>
      </c>
      <c r="BC2100" s="24">
        <v>0</v>
      </c>
      <c r="BD2100" s="24">
        <v>-2.8311987989582121E-6</v>
      </c>
      <c r="BE2100" s="24">
        <v>0</v>
      </c>
      <c r="BF2100" s="24">
        <v>0</v>
      </c>
      <c r="BG2100" s="24">
        <v>0</v>
      </c>
      <c r="BH2100" s="24">
        <v>0</v>
      </c>
      <c r="BI2100" s="24">
        <v>0</v>
      </c>
      <c r="BJ2100" s="24">
        <v>0</v>
      </c>
      <c r="BK2100" s="24">
        <v>0</v>
      </c>
      <c r="BL2100" s="24">
        <v>0</v>
      </c>
    </row>
    <row r="2101" spans="1:64" x14ac:dyDescent="0.25">
      <c r="A2101" t="s">
        <v>5128</v>
      </c>
      <c r="B2101">
        <v>172</v>
      </c>
      <c r="C2101">
        <v>2</v>
      </c>
      <c r="D2101">
        <v>15</v>
      </c>
      <c r="E2101" s="24">
        <v>0</v>
      </c>
      <c r="F2101" s="24">
        <v>0</v>
      </c>
      <c r="G2101" s="24">
        <v>0</v>
      </c>
      <c r="H2101" s="24">
        <v>0</v>
      </c>
      <c r="I2101" s="24">
        <v>0</v>
      </c>
      <c r="J2101" s="24">
        <v>0</v>
      </c>
      <c r="K2101" s="24">
        <v>0.3025515228509903</v>
      </c>
      <c r="L2101" s="24">
        <v>-0.30227410793304443</v>
      </c>
      <c r="M2101" s="24">
        <v>2.7741491794586182E-4</v>
      </c>
      <c r="N2101" s="24">
        <v>-2.7741491794586182E-4</v>
      </c>
      <c r="O2101" s="24">
        <v>-0.3025515228509903</v>
      </c>
      <c r="P2101" s="24">
        <v>0</v>
      </c>
      <c r="Q2101" s="24">
        <v>2.4463151930831373E-6</v>
      </c>
      <c r="R2101" s="24">
        <v>-2.4463151930831373E-6</v>
      </c>
      <c r="S2101" s="24">
        <v>0</v>
      </c>
      <c r="T2101" s="24">
        <v>0</v>
      </c>
      <c r="U2101" s="24">
        <v>0</v>
      </c>
      <c r="V2101" s="24">
        <v>0</v>
      </c>
      <c r="W2101" s="24">
        <v>0</v>
      </c>
      <c r="X2101" s="24">
        <v>0</v>
      </c>
      <c r="Y2101" s="24">
        <v>0</v>
      </c>
      <c r="Z2101" s="24">
        <v>0</v>
      </c>
      <c r="AA2101" s="24">
        <v>0.27229637056589129</v>
      </c>
      <c r="AB2101" s="24">
        <v>-0.27204669713973972</v>
      </c>
      <c r="AC2101" s="24">
        <v>2.4967342615127562E-4</v>
      </c>
      <c r="AD2101" s="24">
        <v>-2.4967342615127568E-4</v>
      </c>
      <c r="AE2101" s="24">
        <v>-0.27229637056589162</v>
      </c>
      <c r="AF2101" s="24">
        <v>0</v>
      </c>
      <c r="AG2101" s="24">
        <v>2.4463151930831373E-6</v>
      </c>
      <c r="AH2101" s="24">
        <v>-2.4463151930831373E-6</v>
      </c>
      <c r="AI2101" s="24">
        <v>0</v>
      </c>
      <c r="AJ2101" s="24">
        <v>0</v>
      </c>
      <c r="AK2101" s="24">
        <v>0</v>
      </c>
      <c r="AL2101" s="24">
        <v>0</v>
      </c>
      <c r="AM2101" s="24">
        <v>0</v>
      </c>
      <c r="AN2101" s="24">
        <v>0</v>
      </c>
      <c r="AO2101" s="24">
        <v>0</v>
      </c>
      <c r="AP2101" s="24">
        <v>0</v>
      </c>
      <c r="AQ2101" s="24">
        <v>3.0255152285099007E-2</v>
      </c>
      <c r="AR2101" s="24">
        <v>-3.022741079330471E-2</v>
      </c>
      <c r="AS2101" s="24">
        <v>2.7741491794586192E-5</v>
      </c>
      <c r="AT2101" s="24">
        <v>-2.7741491794586138E-5</v>
      </c>
      <c r="AU2101" s="24">
        <v>-3.0255152285098674E-2</v>
      </c>
      <c r="AV2101" s="24">
        <v>0</v>
      </c>
      <c r="AW2101" s="24">
        <v>0</v>
      </c>
      <c r="AX2101" s="24">
        <v>0</v>
      </c>
      <c r="AY2101" s="24">
        <v>0</v>
      </c>
      <c r="AZ2101" s="24">
        <v>0</v>
      </c>
      <c r="BA2101" s="24">
        <v>0</v>
      </c>
      <c r="BB2101" s="24">
        <v>-2.4463151930831373E-6</v>
      </c>
      <c r="BC2101" s="24">
        <v>0</v>
      </c>
      <c r="BD2101" s="24">
        <v>-2.4463151930831373E-6</v>
      </c>
      <c r="BE2101" s="24">
        <v>0</v>
      </c>
      <c r="BF2101" s="24">
        <v>0</v>
      </c>
      <c r="BG2101" s="24">
        <v>0</v>
      </c>
      <c r="BH2101" s="24">
        <v>0</v>
      </c>
      <c r="BI2101" s="24">
        <v>0</v>
      </c>
      <c r="BJ2101" s="24">
        <v>0</v>
      </c>
      <c r="BK2101" s="24">
        <v>0</v>
      </c>
      <c r="BL2101" s="24">
        <v>0</v>
      </c>
    </row>
    <row r="2102" spans="1:64" x14ac:dyDescent="0.25">
      <c r="A2102" t="s">
        <v>5128</v>
      </c>
      <c r="B2102">
        <v>173</v>
      </c>
      <c r="C2102">
        <v>2</v>
      </c>
      <c r="D2102">
        <v>15</v>
      </c>
      <c r="E2102" s="24">
        <v>0</v>
      </c>
      <c r="F2102" s="24">
        <v>0</v>
      </c>
      <c r="G2102" s="24">
        <v>0</v>
      </c>
      <c r="H2102" s="24">
        <v>0</v>
      </c>
      <c r="I2102" s="24">
        <v>0</v>
      </c>
      <c r="J2102" s="24">
        <v>0</v>
      </c>
      <c r="K2102" s="24">
        <v>0.2694610133767128</v>
      </c>
      <c r="L2102" s="24">
        <v>-0.26922614872455597</v>
      </c>
      <c r="M2102" s="24">
        <v>2.3486465215682983E-4</v>
      </c>
      <c r="N2102" s="24">
        <v>-2.3486465215682983E-4</v>
      </c>
      <c r="O2102" s="24">
        <v>-0.2694610133767128</v>
      </c>
      <c r="P2102" s="24">
        <v>0</v>
      </c>
      <c r="Q2102" s="24">
        <v>2.1143205231055617E-6</v>
      </c>
      <c r="R2102" s="24">
        <v>-2.1143205231055617E-6</v>
      </c>
      <c r="S2102" s="24">
        <v>0</v>
      </c>
      <c r="T2102" s="24">
        <v>0</v>
      </c>
      <c r="U2102" s="24">
        <v>0</v>
      </c>
      <c r="V2102" s="24">
        <v>0</v>
      </c>
      <c r="W2102" s="24">
        <v>0</v>
      </c>
      <c r="X2102" s="24">
        <v>0</v>
      </c>
      <c r="Y2102" s="24">
        <v>0</v>
      </c>
      <c r="Z2102" s="24">
        <v>0</v>
      </c>
      <c r="AA2102" s="24">
        <v>0.24251491203904152</v>
      </c>
      <c r="AB2102" s="24">
        <v>-0.24230353385210046</v>
      </c>
      <c r="AC2102" s="24">
        <v>2.1137818694114686E-4</v>
      </c>
      <c r="AD2102" s="24">
        <v>-2.1137818694114694E-4</v>
      </c>
      <c r="AE2102" s="24">
        <v>-0.24251491203904152</v>
      </c>
      <c r="AF2102" s="24">
        <v>0</v>
      </c>
      <c r="AG2102" s="24">
        <v>2.1143205231055617E-6</v>
      </c>
      <c r="AH2102" s="24">
        <v>-2.1143205231055617E-6</v>
      </c>
      <c r="AI2102" s="24">
        <v>0</v>
      </c>
      <c r="AJ2102" s="24">
        <v>0</v>
      </c>
      <c r="AK2102" s="24">
        <v>0</v>
      </c>
      <c r="AL2102" s="24">
        <v>0</v>
      </c>
      <c r="AM2102" s="24">
        <v>0</v>
      </c>
      <c r="AN2102" s="24">
        <v>0</v>
      </c>
      <c r="AO2102" s="24">
        <v>0</v>
      </c>
      <c r="AP2102" s="24">
        <v>0</v>
      </c>
      <c r="AQ2102" s="24">
        <v>2.694610133767128E-2</v>
      </c>
      <c r="AR2102" s="24">
        <v>-2.6922614872455508E-2</v>
      </c>
      <c r="AS2102" s="24">
        <v>2.3486465215682978E-5</v>
      </c>
      <c r="AT2102" s="24">
        <v>-2.3486465215682897E-5</v>
      </c>
      <c r="AU2102" s="24">
        <v>-2.694610133767128E-2</v>
      </c>
      <c r="AV2102" s="24">
        <v>0</v>
      </c>
      <c r="AW2102" s="24">
        <v>0</v>
      </c>
      <c r="AX2102" s="24">
        <v>0</v>
      </c>
      <c r="AY2102" s="24">
        <v>0</v>
      </c>
      <c r="AZ2102" s="24">
        <v>0</v>
      </c>
      <c r="BA2102" s="24">
        <v>0</v>
      </c>
      <c r="BB2102" s="24">
        <v>-2.1143205231055617E-6</v>
      </c>
      <c r="BC2102" s="24">
        <v>0</v>
      </c>
      <c r="BD2102" s="24">
        <v>-2.1143205231055617E-6</v>
      </c>
      <c r="BE2102" s="24">
        <v>0</v>
      </c>
      <c r="BF2102" s="24">
        <v>0</v>
      </c>
      <c r="BG2102" s="24">
        <v>0</v>
      </c>
      <c r="BH2102" s="24">
        <v>0</v>
      </c>
      <c r="BI2102" s="24">
        <v>0</v>
      </c>
      <c r="BJ2102" s="24">
        <v>0</v>
      </c>
      <c r="BK2102" s="24">
        <v>0</v>
      </c>
      <c r="BL2102" s="24">
        <v>0</v>
      </c>
    </row>
    <row r="2103" spans="1:64" x14ac:dyDescent="0.25">
      <c r="A2103" t="s">
        <v>5128</v>
      </c>
      <c r="B2103">
        <v>174</v>
      </c>
      <c r="C2103">
        <v>2</v>
      </c>
      <c r="D2103">
        <v>15</v>
      </c>
      <c r="E2103" s="24">
        <v>0</v>
      </c>
      <c r="F2103" s="24">
        <v>0</v>
      </c>
      <c r="G2103" s="24">
        <v>0</v>
      </c>
      <c r="H2103" s="24">
        <v>0</v>
      </c>
      <c r="I2103" s="24">
        <v>0</v>
      </c>
      <c r="J2103" s="24">
        <v>0</v>
      </c>
      <c r="K2103" s="24">
        <v>0.2400398775935173</v>
      </c>
      <c r="L2103" s="24">
        <v>-0.23984100669622421</v>
      </c>
      <c r="M2103" s="24">
        <v>1.9887089729309082E-4</v>
      </c>
      <c r="N2103" s="24">
        <v>-1.9887089729309082E-4</v>
      </c>
      <c r="O2103" s="24">
        <v>-0.2400398775935173</v>
      </c>
      <c r="P2103" s="24">
        <v>0</v>
      </c>
      <c r="Q2103" s="24">
        <v>1.8278660718351603E-6</v>
      </c>
      <c r="R2103" s="24">
        <v>-1.8278660718351603E-6</v>
      </c>
      <c r="S2103" s="24">
        <v>0</v>
      </c>
      <c r="T2103" s="24">
        <v>0</v>
      </c>
      <c r="U2103" s="24">
        <v>0</v>
      </c>
      <c r="V2103" s="24">
        <v>0</v>
      </c>
      <c r="W2103" s="24">
        <v>0</v>
      </c>
      <c r="X2103" s="24">
        <v>0</v>
      </c>
      <c r="Y2103" s="24">
        <v>0</v>
      </c>
      <c r="Z2103" s="24">
        <v>0</v>
      </c>
      <c r="AA2103" s="24">
        <v>0.21603588983416558</v>
      </c>
      <c r="AB2103" s="24">
        <v>-0.21585690602660179</v>
      </c>
      <c r="AC2103" s="24">
        <v>1.7898380756378173E-4</v>
      </c>
      <c r="AD2103" s="24">
        <v>-1.7898380756378165E-4</v>
      </c>
      <c r="AE2103" s="24">
        <v>-0.21603588983416544</v>
      </c>
      <c r="AF2103" s="24">
        <v>0</v>
      </c>
      <c r="AG2103" s="24">
        <v>1.8278660718351603E-6</v>
      </c>
      <c r="AH2103" s="24">
        <v>-1.8278660718351603E-6</v>
      </c>
      <c r="AI2103" s="24">
        <v>0</v>
      </c>
      <c r="AJ2103" s="24">
        <v>0</v>
      </c>
      <c r="AK2103" s="24">
        <v>0</v>
      </c>
      <c r="AL2103" s="24">
        <v>0</v>
      </c>
      <c r="AM2103" s="24">
        <v>0</v>
      </c>
      <c r="AN2103" s="24">
        <v>0</v>
      </c>
      <c r="AO2103" s="24">
        <v>0</v>
      </c>
      <c r="AP2103" s="24">
        <v>0</v>
      </c>
      <c r="AQ2103" s="24">
        <v>2.4003987759351725E-2</v>
      </c>
      <c r="AR2103" s="24">
        <v>-2.3984100669622421E-2</v>
      </c>
      <c r="AS2103" s="24">
        <v>1.9887089729309087E-5</v>
      </c>
      <c r="AT2103" s="24">
        <v>-1.9887089729309169E-5</v>
      </c>
      <c r="AU2103" s="24">
        <v>-2.4003987759351864E-2</v>
      </c>
      <c r="AV2103" s="24">
        <v>0</v>
      </c>
      <c r="AW2103" s="24">
        <v>0</v>
      </c>
      <c r="AX2103" s="24">
        <v>0</v>
      </c>
      <c r="AY2103" s="24">
        <v>0</v>
      </c>
      <c r="AZ2103" s="24">
        <v>0</v>
      </c>
      <c r="BA2103" s="24">
        <v>0</v>
      </c>
      <c r="BB2103" s="24">
        <v>-1.8278660718351603E-6</v>
      </c>
      <c r="BC2103" s="24">
        <v>0</v>
      </c>
      <c r="BD2103" s="24">
        <v>-1.8278660718351603E-6</v>
      </c>
      <c r="BE2103" s="24">
        <v>0</v>
      </c>
      <c r="BF2103" s="24">
        <v>0</v>
      </c>
      <c r="BG2103" s="24">
        <v>0</v>
      </c>
      <c r="BH2103" s="24">
        <v>0</v>
      </c>
      <c r="BI2103" s="24">
        <v>0</v>
      </c>
      <c r="BJ2103" s="24">
        <v>0</v>
      </c>
      <c r="BK2103" s="24">
        <v>0</v>
      </c>
      <c r="BL2103" s="24">
        <v>0</v>
      </c>
    </row>
    <row r="2104" spans="1:64" x14ac:dyDescent="0.25">
      <c r="A2104" t="s">
        <v>5128</v>
      </c>
      <c r="B2104">
        <v>175</v>
      </c>
      <c r="C2104">
        <v>3</v>
      </c>
      <c r="D2104">
        <v>15</v>
      </c>
      <c r="E2104" s="24">
        <v>0</v>
      </c>
      <c r="F2104" s="24">
        <v>0</v>
      </c>
      <c r="G2104" s="24">
        <v>0</v>
      </c>
      <c r="H2104" s="24">
        <v>0</v>
      </c>
      <c r="I2104" s="24">
        <v>0</v>
      </c>
      <c r="J2104" s="24">
        <v>0</v>
      </c>
      <c r="K2104" s="24">
        <v>0.21387530118227005</v>
      </c>
      <c r="L2104" s="24">
        <v>-0.21370687335729599</v>
      </c>
      <c r="M2104" s="24">
        <v>1.6842782497406006E-4</v>
      </c>
      <c r="N2104" s="24">
        <v>-1.6842782497406006E-4</v>
      </c>
      <c r="O2104" s="24">
        <v>-0.21387530118227005</v>
      </c>
      <c r="P2104" s="24">
        <v>0</v>
      </c>
      <c r="Q2104" s="24">
        <v>1.5806217561475933E-6</v>
      </c>
      <c r="R2104" s="24">
        <v>-1.5806217561475933E-6</v>
      </c>
      <c r="S2104" s="24">
        <v>0</v>
      </c>
      <c r="T2104" s="24">
        <v>0</v>
      </c>
      <c r="U2104" s="24">
        <v>0</v>
      </c>
      <c r="V2104" s="24">
        <v>0</v>
      </c>
      <c r="W2104" s="24">
        <v>0</v>
      </c>
      <c r="X2104" s="24">
        <v>0</v>
      </c>
      <c r="Y2104" s="24">
        <v>0</v>
      </c>
      <c r="Z2104" s="24">
        <v>0</v>
      </c>
      <c r="AA2104" s="24">
        <v>0.19248777106404305</v>
      </c>
      <c r="AB2104" s="24">
        <v>-0.19233618602156644</v>
      </c>
      <c r="AC2104" s="24">
        <v>1.5158504247665406E-4</v>
      </c>
      <c r="AD2104" s="24">
        <v>-1.5158504247665412E-4</v>
      </c>
      <c r="AE2104" s="24">
        <v>-0.19248777106404313</v>
      </c>
      <c r="AF2104" s="24">
        <v>0</v>
      </c>
      <c r="AG2104" s="24">
        <v>1.5806217561475933E-6</v>
      </c>
      <c r="AH2104" s="24">
        <v>-1.5806217561475933E-6</v>
      </c>
      <c r="AI2104" s="24">
        <v>0</v>
      </c>
      <c r="AJ2104" s="24">
        <v>0</v>
      </c>
      <c r="AK2104" s="24">
        <v>0</v>
      </c>
      <c r="AL2104" s="24">
        <v>0</v>
      </c>
      <c r="AM2104" s="24">
        <v>0</v>
      </c>
      <c r="AN2104" s="24">
        <v>0</v>
      </c>
      <c r="AO2104" s="24">
        <v>0</v>
      </c>
      <c r="AP2104" s="24">
        <v>0</v>
      </c>
      <c r="AQ2104" s="24">
        <v>2.1387530118226999E-2</v>
      </c>
      <c r="AR2104" s="24">
        <v>-2.1370687335729555E-2</v>
      </c>
      <c r="AS2104" s="24">
        <v>1.6842782497405995E-5</v>
      </c>
      <c r="AT2104" s="24">
        <v>-1.6842782497405941E-5</v>
      </c>
      <c r="AU2104" s="24">
        <v>-2.1387530118226916E-2</v>
      </c>
      <c r="AV2104" s="24">
        <v>0</v>
      </c>
      <c r="AW2104" s="24">
        <v>0</v>
      </c>
      <c r="AX2104" s="24">
        <v>0</v>
      </c>
      <c r="AY2104" s="24">
        <v>0</v>
      </c>
      <c r="AZ2104" s="24">
        <v>0</v>
      </c>
      <c r="BA2104" s="24">
        <v>0</v>
      </c>
      <c r="BB2104" s="24">
        <v>-1.5806217561475933E-6</v>
      </c>
      <c r="BC2104" s="24">
        <v>0</v>
      </c>
      <c r="BD2104" s="24">
        <v>-1.5806217561475933E-6</v>
      </c>
      <c r="BE2104" s="24">
        <v>0</v>
      </c>
      <c r="BF2104" s="24">
        <v>0</v>
      </c>
      <c r="BG2104" s="24">
        <v>0</v>
      </c>
      <c r="BH2104" s="24">
        <v>0</v>
      </c>
      <c r="BI2104" s="24">
        <v>0</v>
      </c>
      <c r="BJ2104" s="24">
        <v>0</v>
      </c>
      <c r="BK2104" s="24">
        <v>0</v>
      </c>
      <c r="BL2104" s="24">
        <v>0</v>
      </c>
    </row>
    <row r="2105" spans="1:64" x14ac:dyDescent="0.25">
      <c r="A2105" t="s">
        <v>5128</v>
      </c>
      <c r="B2105">
        <v>176</v>
      </c>
      <c r="C2105">
        <v>3</v>
      </c>
      <c r="D2105">
        <v>15</v>
      </c>
      <c r="E2105" s="24">
        <v>0</v>
      </c>
      <c r="F2105" s="24">
        <v>0</v>
      </c>
      <c r="G2105" s="24">
        <v>0</v>
      </c>
      <c r="H2105" s="24">
        <v>0</v>
      </c>
      <c r="I2105" s="24">
        <v>0</v>
      </c>
      <c r="J2105" s="24">
        <v>0</v>
      </c>
      <c r="K2105" s="24">
        <v>0.19060174375772476</v>
      </c>
      <c r="L2105" s="24">
        <v>-0.19045905023813248</v>
      </c>
      <c r="M2105" s="24">
        <v>1.4269351959228516E-4</v>
      </c>
      <c r="N2105" s="24">
        <v>-1.4269351959228516E-4</v>
      </c>
      <c r="O2105" s="24">
        <v>-0.19060174375772476</v>
      </c>
      <c r="P2105" s="24">
        <v>0</v>
      </c>
      <c r="Q2105" s="24">
        <v>1.3671742635779083E-6</v>
      </c>
      <c r="R2105" s="24">
        <v>-1.3671742635779083E-6</v>
      </c>
      <c r="S2105" s="24">
        <v>0</v>
      </c>
      <c r="T2105" s="24">
        <v>0</v>
      </c>
      <c r="U2105" s="24">
        <v>0</v>
      </c>
      <c r="V2105" s="24">
        <v>0</v>
      </c>
      <c r="W2105" s="24">
        <v>0</v>
      </c>
      <c r="X2105" s="24">
        <v>0</v>
      </c>
      <c r="Y2105" s="24">
        <v>0</v>
      </c>
      <c r="Z2105" s="24">
        <v>0</v>
      </c>
      <c r="AA2105" s="24">
        <v>0.17154156938195228</v>
      </c>
      <c r="AB2105" s="24">
        <v>-0.17141314521431927</v>
      </c>
      <c r="AC2105" s="24">
        <v>1.2842416763305664E-4</v>
      </c>
      <c r="AD2105" s="24">
        <v>-1.2842416763305655E-4</v>
      </c>
      <c r="AE2105" s="24">
        <v>-0.1715415693819522</v>
      </c>
      <c r="AF2105" s="24">
        <v>0</v>
      </c>
      <c r="AG2105" s="24">
        <v>1.3671742635779083E-6</v>
      </c>
      <c r="AH2105" s="24">
        <v>-1.3671742635779083E-6</v>
      </c>
      <c r="AI2105" s="24">
        <v>0</v>
      </c>
      <c r="AJ2105" s="24">
        <v>0</v>
      </c>
      <c r="AK2105" s="24">
        <v>0</v>
      </c>
      <c r="AL2105" s="24">
        <v>0</v>
      </c>
      <c r="AM2105" s="24">
        <v>0</v>
      </c>
      <c r="AN2105" s="24">
        <v>0</v>
      </c>
      <c r="AO2105" s="24">
        <v>0</v>
      </c>
      <c r="AP2105" s="24">
        <v>0</v>
      </c>
      <c r="AQ2105" s="24">
        <v>1.9060174375772482E-2</v>
      </c>
      <c r="AR2105" s="24">
        <v>-1.9045905023813203E-2</v>
      </c>
      <c r="AS2105" s="24">
        <v>1.4269351959228521E-5</v>
      </c>
      <c r="AT2105" s="24">
        <v>-1.4269351959228602E-5</v>
      </c>
      <c r="AU2105" s="24">
        <v>-1.9060174375772565E-2</v>
      </c>
      <c r="AV2105" s="24">
        <v>0</v>
      </c>
      <c r="AW2105" s="24">
        <v>0</v>
      </c>
      <c r="AX2105" s="24">
        <v>0</v>
      </c>
      <c r="AY2105" s="24">
        <v>0</v>
      </c>
      <c r="AZ2105" s="24">
        <v>0</v>
      </c>
      <c r="BA2105" s="24">
        <v>0</v>
      </c>
      <c r="BB2105" s="24">
        <v>-1.3671742635779083E-6</v>
      </c>
      <c r="BC2105" s="24">
        <v>0</v>
      </c>
      <c r="BD2105" s="24">
        <v>-1.3671742635779083E-6</v>
      </c>
      <c r="BE2105" s="24">
        <v>0</v>
      </c>
      <c r="BF2105" s="24">
        <v>0</v>
      </c>
      <c r="BG2105" s="24">
        <v>0</v>
      </c>
      <c r="BH2105" s="24">
        <v>0</v>
      </c>
      <c r="BI2105" s="24">
        <v>0</v>
      </c>
      <c r="BJ2105" s="24">
        <v>0</v>
      </c>
      <c r="BK2105" s="24">
        <v>0</v>
      </c>
      <c r="BL2105" s="24">
        <v>0</v>
      </c>
    </row>
    <row r="2106" spans="1:64" x14ac:dyDescent="0.25">
      <c r="A2106" t="s">
        <v>5128</v>
      </c>
      <c r="B2106">
        <v>177</v>
      </c>
      <c r="C2106">
        <v>3</v>
      </c>
      <c r="D2106">
        <v>15</v>
      </c>
      <c r="E2106" s="24">
        <v>0</v>
      </c>
      <c r="F2106" s="24">
        <v>0</v>
      </c>
      <c r="G2106" s="24">
        <v>0</v>
      </c>
      <c r="H2106" s="24">
        <v>0</v>
      </c>
      <c r="I2106" s="24">
        <v>0</v>
      </c>
      <c r="J2106" s="24">
        <v>0</v>
      </c>
      <c r="K2106" s="24">
        <v>0.16989512741565704</v>
      </c>
      <c r="L2106" s="24">
        <v>-0.16977418959140778</v>
      </c>
      <c r="M2106" s="24">
        <v>1.2093782424926758E-4</v>
      </c>
      <c r="N2106" s="24">
        <v>-1.2093782424926758E-4</v>
      </c>
      <c r="O2106" s="24">
        <v>-0.16989512741565704</v>
      </c>
      <c r="P2106" s="24">
        <v>0</v>
      </c>
      <c r="Q2106" s="24">
        <v>1.1828451533801854E-6</v>
      </c>
      <c r="R2106" s="24">
        <v>-1.1828451533801854E-6</v>
      </c>
      <c r="S2106" s="24">
        <v>0</v>
      </c>
      <c r="T2106" s="24">
        <v>0</v>
      </c>
      <c r="U2106" s="24">
        <v>0</v>
      </c>
      <c r="V2106" s="24">
        <v>0</v>
      </c>
      <c r="W2106" s="24">
        <v>0</v>
      </c>
      <c r="X2106" s="24">
        <v>0</v>
      </c>
      <c r="Y2106" s="24">
        <v>0</v>
      </c>
      <c r="Z2106" s="24">
        <v>0</v>
      </c>
      <c r="AA2106" s="24">
        <v>0.15290561467409133</v>
      </c>
      <c r="AB2106" s="24">
        <v>-0.15279677063226704</v>
      </c>
      <c r="AC2106" s="24">
        <v>1.0884404182434083E-4</v>
      </c>
      <c r="AD2106" s="24">
        <v>-1.0884404182434084E-4</v>
      </c>
      <c r="AE2106" s="24">
        <v>-0.15290561467409125</v>
      </c>
      <c r="AF2106" s="24">
        <v>0</v>
      </c>
      <c r="AG2106" s="24">
        <v>1.1828451533801854E-6</v>
      </c>
      <c r="AH2106" s="24">
        <v>-1.1828451533801854E-6</v>
      </c>
      <c r="AI2106" s="24">
        <v>0</v>
      </c>
      <c r="AJ2106" s="24">
        <v>0</v>
      </c>
      <c r="AK2106" s="24">
        <v>0</v>
      </c>
      <c r="AL2106" s="24">
        <v>0</v>
      </c>
      <c r="AM2106" s="24">
        <v>0</v>
      </c>
      <c r="AN2106" s="24">
        <v>0</v>
      </c>
      <c r="AO2106" s="24">
        <v>0</v>
      </c>
      <c r="AP2106" s="24">
        <v>0</v>
      </c>
      <c r="AQ2106" s="24">
        <v>1.698951274156571E-2</v>
      </c>
      <c r="AR2106" s="24">
        <v>-1.6977418959140733E-2</v>
      </c>
      <c r="AS2106" s="24">
        <v>1.209378242492675E-5</v>
      </c>
      <c r="AT2106" s="24">
        <v>-1.2093782424926736E-5</v>
      </c>
      <c r="AU2106" s="24">
        <v>-1.6989512741565793E-2</v>
      </c>
      <c r="AV2106" s="24">
        <v>0</v>
      </c>
      <c r="AW2106" s="24">
        <v>0</v>
      </c>
      <c r="AX2106" s="24">
        <v>0</v>
      </c>
      <c r="AY2106" s="24">
        <v>0</v>
      </c>
      <c r="AZ2106" s="24">
        <v>0</v>
      </c>
      <c r="BA2106" s="24">
        <v>0</v>
      </c>
      <c r="BB2106" s="24">
        <v>-1.1828451533801854E-6</v>
      </c>
      <c r="BC2106" s="24">
        <v>0</v>
      </c>
      <c r="BD2106" s="24">
        <v>-1.1828451533801854E-6</v>
      </c>
      <c r="BE2106" s="24">
        <v>0</v>
      </c>
      <c r="BF2106" s="24">
        <v>0</v>
      </c>
      <c r="BG2106" s="24">
        <v>0</v>
      </c>
      <c r="BH2106" s="24">
        <v>0</v>
      </c>
      <c r="BI2106" s="24">
        <v>0</v>
      </c>
      <c r="BJ2106" s="24">
        <v>0</v>
      </c>
      <c r="BK2106" s="24">
        <v>0</v>
      </c>
      <c r="BL2106" s="24">
        <v>0</v>
      </c>
    </row>
    <row r="2107" spans="1:64" x14ac:dyDescent="0.25">
      <c r="A2107" t="s">
        <v>5128</v>
      </c>
      <c r="B2107">
        <v>178</v>
      </c>
      <c r="C2107">
        <v>4</v>
      </c>
      <c r="D2107">
        <v>15</v>
      </c>
      <c r="E2107" s="24">
        <v>0</v>
      </c>
      <c r="F2107" s="24">
        <v>0</v>
      </c>
      <c r="G2107" s="24">
        <v>0</v>
      </c>
      <c r="H2107" s="24">
        <v>0</v>
      </c>
      <c r="I2107" s="24">
        <v>0</v>
      </c>
      <c r="J2107" s="24">
        <v>0</v>
      </c>
      <c r="K2107" s="24">
        <v>0.15146844089031219</v>
      </c>
      <c r="L2107" s="24">
        <v>-0.15136589854955673</v>
      </c>
      <c r="M2107" s="24">
        <v>1.0254234075546265E-4</v>
      </c>
      <c r="N2107" s="24">
        <v>-1.0254234075546265E-4</v>
      </c>
      <c r="O2107" s="24">
        <v>-0.15146844089031219</v>
      </c>
      <c r="P2107" s="24">
        <v>0</v>
      </c>
      <c r="Q2107" s="24">
        <v>1.023647200781852E-6</v>
      </c>
      <c r="R2107" s="24">
        <v>-1.023647200781852E-6</v>
      </c>
      <c r="S2107" s="24">
        <v>0</v>
      </c>
      <c r="T2107" s="24">
        <v>0</v>
      </c>
      <c r="U2107" s="24">
        <v>0</v>
      </c>
      <c r="V2107" s="24">
        <v>0</v>
      </c>
      <c r="W2107" s="24">
        <v>0</v>
      </c>
      <c r="X2107" s="24">
        <v>0</v>
      </c>
      <c r="Y2107" s="24">
        <v>0</v>
      </c>
      <c r="Z2107" s="24">
        <v>0</v>
      </c>
      <c r="AA2107" s="24">
        <v>0.13632159680128098</v>
      </c>
      <c r="AB2107" s="24">
        <v>-0.13622930869460093</v>
      </c>
      <c r="AC2107" s="24">
        <v>9.2288106679916387E-5</v>
      </c>
      <c r="AD2107" s="24">
        <v>-9.228810667991636E-5</v>
      </c>
      <c r="AE2107" s="24">
        <v>-0.13632159680128098</v>
      </c>
      <c r="AF2107" s="24">
        <v>0</v>
      </c>
      <c r="AG2107" s="24">
        <v>1.023647200781852E-6</v>
      </c>
      <c r="AH2107" s="24">
        <v>-1.023647200781852E-6</v>
      </c>
      <c r="AI2107" s="24">
        <v>0</v>
      </c>
      <c r="AJ2107" s="24">
        <v>0</v>
      </c>
      <c r="AK2107" s="24">
        <v>0</v>
      </c>
      <c r="AL2107" s="24">
        <v>0</v>
      </c>
      <c r="AM2107" s="24">
        <v>0</v>
      </c>
      <c r="AN2107" s="24">
        <v>0</v>
      </c>
      <c r="AO2107" s="24">
        <v>0</v>
      </c>
      <c r="AP2107" s="24">
        <v>0</v>
      </c>
      <c r="AQ2107" s="24">
        <v>1.5146844089031219E-2</v>
      </c>
      <c r="AR2107" s="24">
        <v>-1.5136589854955806E-2</v>
      </c>
      <c r="AS2107" s="24">
        <v>1.0254234075546259E-5</v>
      </c>
      <c r="AT2107" s="24">
        <v>-1.0254234075546286E-5</v>
      </c>
      <c r="AU2107" s="24">
        <v>-1.5146844089031219E-2</v>
      </c>
      <c r="AV2107" s="24">
        <v>0</v>
      </c>
      <c r="AW2107" s="24">
        <v>0</v>
      </c>
      <c r="AX2107" s="24">
        <v>0</v>
      </c>
      <c r="AY2107" s="24">
        <v>0</v>
      </c>
      <c r="AZ2107" s="24">
        <v>0</v>
      </c>
      <c r="BA2107" s="24">
        <v>0</v>
      </c>
      <c r="BB2107" s="24">
        <v>-1.023647200781852E-6</v>
      </c>
      <c r="BC2107" s="24">
        <v>0</v>
      </c>
      <c r="BD2107" s="24">
        <v>-1.023647200781852E-6</v>
      </c>
      <c r="BE2107" s="24">
        <v>0</v>
      </c>
      <c r="BF2107" s="24">
        <v>0</v>
      </c>
      <c r="BG2107" s="24">
        <v>0</v>
      </c>
      <c r="BH2107" s="24">
        <v>0</v>
      </c>
      <c r="BI2107" s="24">
        <v>0</v>
      </c>
      <c r="BJ2107" s="24">
        <v>0</v>
      </c>
      <c r="BK2107" s="24">
        <v>0</v>
      </c>
      <c r="BL2107" s="24">
        <v>0</v>
      </c>
    </row>
    <row r="2108" spans="1:64" x14ac:dyDescent="0.25">
      <c r="A2108" t="s">
        <v>5128</v>
      </c>
      <c r="B2108">
        <v>179</v>
      </c>
      <c r="C2108">
        <v>4</v>
      </c>
      <c r="D2108">
        <v>15</v>
      </c>
      <c r="E2108" s="24">
        <v>0</v>
      </c>
      <c r="F2108" s="24">
        <v>0</v>
      </c>
      <c r="G2108" s="24">
        <v>0</v>
      </c>
      <c r="H2108" s="24">
        <v>0</v>
      </c>
      <c r="I2108" s="24">
        <v>0</v>
      </c>
      <c r="J2108" s="24">
        <v>0</v>
      </c>
      <c r="K2108" s="24">
        <v>0.13506708294153214</v>
      </c>
      <c r="L2108" s="24">
        <v>-0.13498014956712723</v>
      </c>
      <c r="M2108" s="24">
        <v>8.6933374404907227E-5</v>
      </c>
      <c r="N2108" s="24">
        <v>-8.6933374404907227E-5</v>
      </c>
      <c r="O2108" s="24">
        <v>-0.13506708294153214</v>
      </c>
      <c r="P2108" s="24">
        <v>0</v>
      </c>
      <c r="Q2108" s="24">
        <v>8.8607339421287179E-7</v>
      </c>
      <c r="R2108" s="24">
        <v>-8.8607339421287179E-7</v>
      </c>
      <c r="S2108" s="24">
        <v>0</v>
      </c>
      <c r="T2108" s="24">
        <v>0</v>
      </c>
      <c r="U2108" s="24">
        <v>0</v>
      </c>
      <c r="V2108" s="24">
        <v>0</v>
      </c>
      <c r="W2108" s="24">
        <v>0</v>
      </c>
      <c r="X2108" s="24">
        <v>0</v>
      </c>
      <c r="Y2108" s="24">
        <v>0</v>
      </c>
      <c r="Z2108" s="24">
        <v>0</v>
      </c>
      <c r="AA2108" s="24">
        <v>0.12156037464737893</v>
      </c>
      <c r="AB2108" s="24">
        <v>-0.12148213461041446</v>
      </c>
      <c r="AC2108" s="24">
        <v>7.8240036964416509E-5</v>
      </c>
      <c r="AD2108" s="24">
        <v>-7.8240036964416536E-5</v>
      </c>
      <c r="AE2108" s="24">
        <v>-0.12156037464737901</v>
      </c>
      <c r="AF2108" s="24">
        <v>0</v>
      </c>
      <c r="AG2108" s="24">
        <v>8.8607339421287179E-7</v>
      </c>
      <c r="AH2108" s="24">
        <v>-8.8607339421287179E-7</v>
      </c>
      <c r="AI2108" s="24">
        <v>0</v>
      </c>
      <c r="AJ2108" s="24">
        <v>0</v>
      </c>
      <c r="AK2108" s="24">
        <v>0</v>
      </c>
      <c r="AL2108" s="24">
        <v>0</v>
      </c>
      <c r="AM2108" s="24">
        <v>0</v>
      </c>
      <c r="AN2108" s="24">
        <v>0</v>
      </c>
      <c r="AO2108" s="24">
        <v>0</v>
      </c>
      <c r="AP2108" s="24">
        <v>0</v>
      </c>
      <c r="AQ2108" s="24">
        <v>1.3506708294153208E-2</v>
      </c>
      <c r="AR2108" s="24">
        <v>-1.3498014956712767E-2</v>
      </c>
      <c r="AS2108" s="24">
        <v>8.6933374404907172E-6</v>
      </c>
      <c r="AT2108" s="24">
        <v>-8.6933374404906901E-6</v>
      </c>
      <c r="AU2108" s="24">
        <v>-1.3506708294153125E-2</v>
      </c>
      <c r="AV2108" s="24">
        <v>0</v>
      </c>
      <c r="AW2108" s="24">
        <v>0</v>
      </c>
      <c r="AX2108" s="24">
        <v>0</v>
      </c>
      <c r="AY2108" s="24">
        <v>0</v>
      </c>
      <c r="AZ2108" s="24">
        <v>0</v>
      </c>
      <c r="BA2108" s="24">
        <v>0</v>
      </c>
      <c r="BB2108" s="24">
        <v>-8.8607339421287179E-7</v>
      </c>
      <c r="BC2108" s="24">
        <v>0</v>
      </c>
      <c r="BD2108" s="24">
        <v>-8.8607339421287179E-7</v>
      </c>
      <c r="BE2108" s="24">
        <v>0</v>
      </c>
      <c r="BF2108" s="24">
        <v>0</v>
      </c>
      <c r="BG2108" s="24">
        <v>0</v>
      </c>
      <c r="BH2108" s="24">
        <v>0</v>
      </c>
      <c r="BI2108" s="24">
        <v>0</v>
      </c>
      <c r="BJ2108" s="24">
        <v>0</v>
      </c>
      <c r="BK2108" s="24">
        <v>0</v>
      </c>
      <c r="BL2108" s="24">
        <v>0</v>
      </c>
    </row>
    <row r="2109" spans="1:64" x14ac:dyDescent="0.25">
      <c r="A2109" t="s">
        <v>5128</v>
      </c>
      <c r="B2109">
        <v>180</v>
      </c>
      <c r="C2109">
        <v>4</v>
      </c>
      <c r="D2109">
        <v>15</v>
      </c>
      <c r="E2109" s="24">
        <v>0</v>
      </c>
      <c r="F2109" s="24">
        <v>0</v>
      </c>
      <c r="G2109" s="24">
        <v>0</v>
      </c>
      <c r="H2109" s="24">
        <v>0</v>
      </c>
      <c r="I2109" s="24">
        <v>0</v>
      </c>
      <c r="J2109" s="24">
        <v>0</v>
      </c>
      <c r="K2109" s="24">
        <v>0.12046534568071365</v>
      </c>
      <c r="L2109" s="24">
        <v>-0.1203916072845459</v>
      </c>
      <c r="M2109" s="24">
        <v>7.3738396167755127E-5</v>
      </c>
      <c r="N2109" s="24">
        <v>-7.3738396167755127E-5</v>
      </c>
      <c r="O2109" s="24">
        <v>-0.12046534568071365</v>
      </c>
      <c r="P2109" s="24">
        <v>0</v>
      </c>
      <c r="Q2109" s="24">
        <v>7.6718424679711461E-7</v>
      </c>
      <c r="R2109" s="24">
        <v>-7.6718424679711461E-7</v>
      </c>
      <c r="S2109" s="24">
        <v>0</v>
      </c>
      <c r="T2109" s="24">
        <v>0</v>
      </c>
      <c r="U2109" s="24">
        <v>0</v>
      </c>
      <c r="V2109" s="24">
        <v>0</v>
      </c>
      <c r="W2109" s="24">
        <v>0</v>
      </c>
      <c r="X2109" s="24">
        <v>0</v>
      </c>
      <c r="Y2109" s="24">
        <v>0</v>
      </c>
      <c r="Z2109" s="24">
        <v>0</v>
      </c>
      <c r="AA2109" s="24">
        <v>0.10841881111264229</v>
      </c>
      <c r="AB2109" s="24">
        <v>-0.10835244655609144</v>
      </c>
      <c r="AC2109" s="24">
        <v>6.6364556550979622E-5</v>
      </c>
      <c r="AD2109" s="24">
        <v>-6.6364556550979636E-5</v>
      </c>
      <c r="AE2109" s="24">
        <v>-0.10841881111264229</v>
      </c>
      <c r="AF2109" s="24">
        <v>0</v>
      </c>
      <c r="AG2109" s="24">
        <v>7.6718424679711461E-7</v>
      </c>
      <c r="AH2109" s="24">
        <v>-7.6718424679711461E-7</v>
      </c>
      <c r="AI2109" s="24">
        <v>0</v>
      </c>
      <c r="AJ2109" s="24">
        <v>0</v>
      </c>
      <c r="AK2109" s="24">
        <v>0</v>
      </c>
      <c r="AL2109" s="24">
        <v>0</v>
      </c>
      <c r="AM2109" s="24">
        <v>0</v>
      </c>
      <c r="AN2109" s="24">
        <v>0</v>
      </c>
      <c r="AO2109" s="24">
        <v>0</v>
      </c>
      <c r="AP2109" s="24">
        <v>0</v>
      </c>
      <c r="AQ2109" s="24">
        <v>1.2046534568071365E-2</v>
      </c>
      <c r="AR2109" s="24">
        <v>-1.2039160728454457E-2</v>
      </c>
      <c r="AS2109" s="24">
        <v>7.3738396167755046E-6</v>
      </c>
      <c r="AT2109" s="24">
        <v>-7.373839616775491E-6</v>
      </c>
      <c r="AU2109" s="24">
        <v>-1.2046534568071365E-2</v>
      </c>
      <c r="AV2109" s="24">
        <v>0</v>
      </c>
      <c r="AW2109" s="24">
        <v>0</v>
      </c>
      <c r="AX2109" s="24">
        <v>0</v>
      </c>
      <c r="AY2109" s="24">
        <v>0</v>
      </c>
      <c r="AZ2109" s="24">
        <v>0</v>
      </c>
      <c r="BA2109" s="24">
        <v>0</v>
      </c>
      <c r="BB2109" s="24">
        <v>-7.6718424679711461E-7</v>
      </c>
      <c r="BC2109" s="24">
        <v>0</v>
      </c>
      <c r="BD2109" s="24">
        <v>-7.6718424679711461E-7</v>
      </c>
      <c r="BE2109" s="24">
        <v>0</v>
      </c>
      <c r="BF2109" s="24">
        <v>0</v>
      </c>
      <c r="BG2109" s="24">
        <v>0</v>
      </c>
      <c r="BH2109" s="24">
        <v>0</v>
      </c>
      <c r="BI2109" s="24">
        <v>0</v>
      </c>
      <c r="BJ2109" s="24">
        <v>0</v>
      </c>
      <c r="BK2109" s="24">
        <v>0</v>
      </c>
      <c r="BL2109" s="24">
        <v>0</v>
      </c>
    </row>
    <row r="2110" spans="1:64" x14ac:dyDescent="0.25">
      <c r="A2110" t="s">
        <v>5128</v>
      </c>
      <c r="B2110">
        <v>181</v>
      </c>
      <c r="C2110">
        <v>1</v>
      </c>
      <c r="D2110">
        <v>16</v>
      </c>
      <c r="E2110" s="24">
        <v>0</v>
      </c>
      <c r="F2110" s="24">
        <v>0</v>
      </c>
      <c r="G2110" s="24">
        <v>0</v>
      </c>
      <c r="H2110" s="24">
        <v>0</v>
      </c>
      <c r="I2110" s="24">
        <v>0</v>
      </c>
      <c r="J2110" s="24">
        <v>0</v>
      </c>
      <c r="K2110" s="24">
        <v>0.1074630469083786</v>
      </c>
      <c r="L2110" s="24">
        <v>-0.10740046948194504</v>
      </c>
      <c r="M2110" s="24">
        <v>6.2577426433563232E-5</v>
      </c>
      <c r="N2110" s="24">
        <v>-6.2577426433563232E-5</v>
      </c>
      <c r="O2110" s="24">
        <v>-0.1074630469083786</v>
      </c>
      <c r="P2110" s="24">
        <v>0</v>
      </c>
      <c r="Q2110" s="24">
        <v>6.6441134549677372E-7</v>
      </c>
      <c r="R2110" s="24">
        <v>-6.6441134549677372E-7</v>
      </c>
      <c r="S2110" s="24">
        <v>0</v>
      </c>
      <c r="T2110" s="24">
        <v>0</v>
      </c>
      <c r="U2110" s="24">
        <v>0</v>
      </c>
      <c r="V2110" s="24">
        <v>0</v>
      </c>
      <c r="W2110" s="24">
        <v>0</v>
      </c>
      <c r="X2110" s="24">
        <v>0</v>
      </c>
      <c r="Y2110" s="24">
        <v>0</v>
      </c>
      <c r="Z2110" s="24">
        <v>0</v>
      </c>
      <c r="AA2110" s="24">
        <v>9.6716742217540744E-2</v>
      </c>
      <c r="AB2110" s="24">
        <v>-9.6660422533750512E-2</v>
      </c>
      <c r="AC2110" s="24">
        <v>5.6319683790206912E-5</v>
      </c>
      <c r="AD2110" s="24">
        <v>-5.6319683790206898E-5</v>
      </c>
      <c r="AE2110" s="24">
        <v>-9.6716742217540785E-2</v>
      </c>
      <c r="AF2110" s="24">
        <v>0</v>
      </c>
      <c r="AG2110" s="24">
        <v>6.6441134549677372E-7</v>
      </c>
      <c r="AH2110" s="24">
        <v>-6.6441134549677372E-7</v>
      </c>
      <c r="AI2110" s="24">
        <v>0</v>
      </c>
      <c r="AJ2110" s="24">
        <v>0</v>
      </c>
      <c r="AK2110" s="24">
        <v>0</v>
      </c>
      <c r="AL2110" s="24">
        <v>0</v>
      </c>
      <c r="AM2110" s="24">
        <v>0</v>
      </c>
      <c r="AN2110" s="24">
        <v>0</v>
      </c>
      <c r="AO2110" s="24">
        <v>0</v>
      </c>
      <c r="AP2110" s="24">
        <v>0</v>
      </c>
      <c r="AQ2110" s="24">
        <v>1.0746304690837857E-2</v>
      </c>
      <c r="AR2110" s="24">
        <v>-1.0740046948194526E-2</v>
      </c>
      <c r="AS2110" s="24">
        <v>6.2577426433563205E-6</v>
      </c>
      <c r="AT2110" s="24">
        <v>-6.2577426433563341E-6</v>
      </c>
      <c r="AU2110" s="24">
        <v>-1.0746304690837816E-2</v>
      </c>
      <c r="AV2110" s="24">
        <v>0</v>
      </c>
      <c r="AW2110" s="24">
        <v>0</v>
      </c>
      <c r="AX2110" s="24">
        <v>0</v>
      </c>
      <c r="AY2110" s="24">
        <v>0</v>
      </c>
      <c r="AZ2110" s="24">
        <v>0</v>
      </c>
      <c r="BA2110" s="24">
        <v>0</v>
      </c>
      <c r="BB2110" s="24">
        <v>-6.6441134549677372E-7</v>
      </c>
      <c r="BC2110" s="24">
        <v>0</v>
      </c>
      <c r="BD2110" s="24">
        <v>-6.6441134549677372E-7</v>
      </c>
      <c r="BE2110" s="24">
        <v>0</v>
      </c>
      <c r="BF2110" s="24">
        <v>0</v>
      </c>
      <c r="BG2110" s="24">
        <v>0</v>
      </c>
      <c r="BH2110" s="24">
        <v>0</v>
      </c>
      <c r="BI2110" s="24">
        <v>0</v>
      </c>
      <c r="BJ2110" s="24">
        <v>0</v>
      </c>
      <c r="BK2110" s="24">
        <v>0</v>
      </c>
      <c r="BL2110" s="24">
        <v>0</v>
      </c>
    </row>
    <row r="2111" spans="1:64" x14ac:dyDescent="0.25">
      <c r="A2111" t="s">
        <v>5128</v>
      </c>
      <c r="B2111">
        <v>182</v>
      </c>
      <c r="C2111">
        <v>1</v>
      </c>
      <c r="D2111">
        <v>16</v>
      </c>
      <c r="E2111" s="24">
        <v>0</v>
      </c>
      <c r="F2111" s="24">
        <v>0</v>
      </c>
      <c r="G2111" s="24">
        <v>0</v>
      </c>
      <c r="H2111" s="24">
        <v>0</v>
      </c>
      <c r="I2111" s="24">
        <v>0</v>
      </c>
      <c r="J2111" s="24">
        <v>0</v>
      </c>
      <c r="K2111" s="24">
        <v>9.5882579684257507E-2</v>
      </c>
      <c r="L2111" s="24">
        <v>-9.5829486846923828E-2</v>
      </c>
      <c r="M2111" s="24">
        <v>5.3092837333679199E-5</v>
      </c>
      <c r="N2111" s="24">
        <v>-5.3092837333679199E-5</v>
      </c>
      <c r="O2111" s="24">
        <v>-9.5882579684257507E-2</v>
      </c>
      <c r="P2111" s="24">
        <v>0</v>
      </c>
      <c r="Q2111" s="24">
        <v>5.7553552323952317E-7</v>
      </c>
      <c r="R2111" s="24">
        <v>-5.7553552323952317E-7</v>
      </c>
      <c r="S2111" s="24">
        <v>0</v>
      </c>
      <c r="T2111" s="24">
        <v>0</v>
      </c>
      <c r="U2111" s="24">
        <v>0</v>
      </c>
      <c r="V2111" s="24">
        <v>0</v>
      </c>
      <c r="W2111" s="24">
        <v>0</v>
      </c>
      <c r="X2111" s="24">
        <v>0</v>
      </c>
      <c r="Y2111" s="24">
        <v>0</v>
      </c>
      <c r="Z2111" s="24">
        <v>0</v>
      </c>
      <c r="AA2111" s="24">
        <v>8.6294321715831762E-2</v>
      </c>
      <c r="AB2111" s="24">
        <v>-8.624653816223149E-2</v>
      </c>
      <c r="AC2111" s="24">
        <v>4.7783553600311283E-5</v>
      </c>
      <c r="AD2111" s="24">
        <v>-4.778355360031129E-5</v>
      </c>
      <c r="AE2111" s="24">
        <v>-8.6294321715831734E-2</v>
      </c>
      <c r="AF2111" s="24">
        <v>0</v>
      </c>
      <c r="AG2111" s="24">
        <v>5.7553552323952317E-7</v>
      </c>
      <c r="AH2111" s="24">
        <v>-5.7553552323952317E-7</v>
      </c>
      <c r="AI2111" s="24">
        <v>0</v>
      </c>
      <c r="AJ2111" s="24">
        <v>0</v>
      </c>
      <c r="AK2111" s="24">
        <v>0</v>
      </c>
      <c r="AL2111" s="24">
        <v>0</v>
      </c>
      <c r="AM2111" s="24">
        <v>0</v>
      </c>
      <c r="AN2111" s="24">
        <v>0</v>
      </c>
      <c r="AO2111" s="24">
        <v>0</v>
      </c>
      <c r="AP2111" s="24">
        <v>0</v>
      </c>
      <c r="AQ2111" s="24">
        <v>9.5882579684257452E-3</v>
      </c>
      <c r="AR2111" s="24">
        <v>-9.5829486846923384E-3</v>
      </c>
      <c r="AS2111" s="24">
        <v>5.3092837333679159E-6</v>
      </c>
      <c r="AT2111" s="24">
        <v>-5.3092837333679091E-6</v>
      </c>
      <c r="AU2111" s="24">
        <v>-9.5882579684257729E-3</v>
      </c>
      <c r="AV2111" s="24">
        <v>0</v>
      </c>
      <c r="AW2111" s="24">
        <v>0</v>
      </c>
      <c r="AX2111" s="24">
        <v>0</v>
      </c>
      <c r="AY2111" s="24">
        <v>0</v>
      </c>
      <c r="AZ2111" s="24">
        <v>0</v>
      </c>
      <c r="BA2111" s="24">
        <v>0</v>
      </c>
      <c r="BB2111" s="24">
        <v>-5.7553552323952317E-7</v>
      </c>
      <c r="BC2111" s="24">
        <v>0</v>
      </c>
      <c r="BD2111" s="24">
        <v>-5.7553552323952317E-7</v>
      </c>
      <c r="BE2111" s="24">
        <v>0</v>
      </c>
      <c r="BF2111" s="24">
        <v>0</v>
      </c>
      <c r="BG2111" s="24">
        <v>0</v>
      </c>
      <c r="BH2111" s="24">
        <v>0</v>
      </c>
      <c r="BI2111" s="24">
        <v>0</v>
      </c>
      <c r="BJ2111" s="24">
        <v>0</v>
      </c>
      <c r="BK2111" s="24">
        <v>0</v>
      </c>
      <c r="BL2111" s="24">
        <v>0</v>
      </c>
    </row>
    <row r="2112" spans="1:64" x14ac:dyDescent="0.25">
      <c r="A2112" t="s">
        <v>5128</v>
      </c>
      <c r="B2112">
        <v>183</v>
      </c>
      <c r="C2112">
        <v>1</v>
      </c>
      <c r="D2112">
        <v>16</v>
      </c>
      <c r="E2112" s="24">
        <v>0</v>
      </c>
      <c r="F2112" s="24">
        <v>0</v>
      </c>
      <c r="G2112" s="24">
        <v>0</v>
      </c>
      <c r="H2112" s="24">
        <v>0</v>
      </c>
      <c r="I2112" s="24">
        <v>0</v>
      </c>
      <c r="J2112" s="24">
        <v>0</v>
      </c>
      <c r="K2112" s="24">
        <v>8.5566341876983643E-2</v>
      </c>
      <c r="L2112" s="24">
        <v>-8.5521258413791656E-2</v>
      </c>
      <c r="M2112" s="24">
        <v>4.5083463191986084E-5</v>
      </c>
      <c r="N2112" s="24">
        <v>-4.5083463191986084E-5</v>
      </c>
      <c r="O2112" s="24">
        <v>-8.5566341876983643E-2</v>
      </c>
      <c r="P2112" s="24">
        <v>0</v>
      </c>
      <c r="Q2112" s="24">
        <v>4.9867958296090364E-7</v>
      </c>
      <c r="R2112" s="24">
        <v>-4.9867958296090364E-7</v>
      </c>
      <c r="S2112" s="24">
        <v>0</v>
      </c>
      <c r="T2112" s="24">
        <v>0</v>
      </c>
      <c r="U2112" s="24">
        <v>0</v>
      </c>
      <c r="V2112" s="24">
        <v>0</v>
      </c>
      <c r="W2112" s="24">
        <v>0</v>
      </c>
      <c r="X2112" s="24">
        <v>0</v>
      </c>
      <c r="Y2112" s="24">
        <v>0</v>
      </c>
      <c r="Z2112" s="24">
        <v>0</v>
      </c>
      <c r="AA2112" s="24">
        <v>7.7009707689285278E-2</v>
      </c>
      <c r="AB2112" s="24">
        <v>-7.6969132572412446E-2</v>
      </c>
      <c r="AC2112" s="24">
        <v>4.057511687278748E-5</v>
      </c>
      <c r="AD2112" s="24">
        <v>-4.0575116872787486E-5</v>
      </c>
      <c r="AE2112" s="24">
        <v>-7.7009707689285278E-2</v>
      </c>
      <c r="AF2112" s="24">
        <v>0</v>
      </c>
      <c r="AG2112" s="24">
        <v>4.9867958296090364E-7</v>
      </c>
      <c r="AH2112" s="24">
        <v>-4.9867958296090364E-7</v>
      </c>
      <c r="AI2112" s="24">
        <v>0</v>
      </c>
      <c r="AJ2112" s="24">
        <v>0</v>
      </c>
      <c r="AK2112" s="24">
        <v>0</v>
      </c>
      <c r="AL2112" s="24">
        <v>0</v>
      </c>
      <c r="AM2112" s="24">
        <v>0</v>
      </c>
      <c r="AN2112" s="24">
        <v>0</v>
      </c>
      <c r="AO2112" s="24">
        <v>0</v>
      </c>
      <c r="AP2112" s="24">
        <v>0</v>
      </c>
      <c r="AQ2112" s="24">
        <v>8.5566341876983643E-3</v>
      </c>
      <c r="AR2112" s="24">
        <v>-8.5521258413792101E-3</v>
      </c>
      <c r="AS2112" s="24">
        <v>4.5083463191986043E-6</v>
      </c>
      <c r="AT2112" s="24">
        <v>-4.5083463191985976E-6</v>
      </c>
      <c r="AU2112" s="24">
        <v>-8.5566341876983643E-3</v>
      </c>
      <c r="AV2112" s="24">
        <v>0</v>
      </c>
      <c r="AW2112" s="24">
        <v>0</v>
      </c>
      <c r="AX2112" s="24">
        <v>0</v>
      </c>
      <c r="AY2112" s="24">
        <v>0</v>
      </c>
      <c r="AZ2112" s="24">
        <v>0</v>
      </c>
      <c r="BA2112" s="24">
        <v>0</v>
      </c>
      <c r="BB2112" s="24">
        <v>-4.9867958296090364E-7</v>
      </c>
      <c r="BC2112" s="24">
        <v>0</v>
      </c>
      <c r="BD2112" s="24">
        <v>-4.9867958296090364E-7</v>
      </c>
      <c r="BE2112" s="24">
        <v>0</v>
      </c>
      <c r="BF2112" s="24">
        <v>0</v>
      </c>
      <c r="BG2112" s="24">
        <v>0</v>
      </c>
      <c r="BH2112" s="24">
        <v>0</v>
      </c>
      <c r="BI2112" s="24">
        <v>0</v>
      </c>
      <c r="BJ2112" s="24">
        <v>0</v>
      </c>
      <c r="BK2112" s="24">
        <v>0</v>
      </c>
      <c r="BL2112" s="24">
        <v>0</v>
      </c>
    </row>
    <row r="2113" spans="1:64" x14ac:dyDescent="0.25">
      <c r="A2113" t="s">
        <v>5128</v>
      </c>
      <c r="B2113">
        <v>184</v>
      </c>
      <c r="C2113">
        <v>2</v>
      </c>
      <c r="D2113">
        <v>16</v>
      </c>
      <c r="E2113" s="24">
        <v>0</v>
      </c>
      <c r="F2113" s="24">
        <v>0</v>
      </c>
      <c r="G2113" s="24">
        <v>0</v>
      </c>
      <c r="H2113" s="24">
        <v>0</v>
      </c>
      <c r="I2113" s="24">
        <v>0</v>
      </c>
      <c r="J2113" s="24">
        <v>0</v>
      </c>
      <c r="K2113" s="24">
        <v>7.6374486088752747E-2</v>
      </c>
      <c r="L2113" s="24">
        <v>-7.6336197555065155E-2</v>
      </c>
      <c r="M2113" s="24">
        <v>3.8288533687591553E-5</v>
      </c>
      <c r="N2113" s="24">
        <v>-3.8288533687591553E-5</v>
      </c>
      <c r="O2113" s="24">
        <v>-7.6374486088752747E-2</v>
      </c>
      <c r="P2113" s="24">
        <v>0</v>
      </c>
      <c r="Q2113" s="24">
        <v>4.3218460632488132E-7</v>
      </c>
      <c r="R2113" s="24">
        <v>-4.3218460632488132E-7</v>
      </c>
      <c r="S2113" s="24">
        <v>0</v>
      </c>
      <c r="T2113" s="24">
        <v>0</v>
      </c>
      <c r="U2113" s="24">
        <v>0</v>
      </c>
      <c r="V2113" s="24">
        <v>0</v>
      </c>
      <c r="W2113" s="24">
        <v>0</v>
      </c>
      <c r="X2113" s="24">
        <v>0</v>
      </c>
      <c r="Y2113" s="24">
        <v>0</v>
      </c>
      <c r="Z2113" s="24">
        <v>0</v>
      </c>
      <c r="AA2113" s="24">
        <v>6.8737037479877472E-2</v>
      </c>
      <c r="AB2113" s="24">
        <v>-6.8702577799558684E-2</v>
      </c>
      <c r="AC2113" s="24">
        <v>3.44596803188324E-5</v>
      </c>
      <c r="AD2113" s="24">
        <v>-3.4459680318832387E-5</v>
      </c>
      <c r="AE2113" s="24">
        <v>-6.8737037479877472E-2</v>
      </c>
      <c r="AF2113" s="24">
        <v>0</v>
      </c>
      <c r="AG2113" s="24">
        <v>4.3218460632488132E-7</v>
      </c>
      <c r="AH2113" s="24">
        <v>-4.3218460632488132E-7</v>
      </c>
      <c r="AI2113" s="24">
        <v>0</v>
      </c>
      <c r="AJ2113" s="24">
        <v>0</v>
      </c>
      <c r="AK2113" s="24">
        <v>0</v>
      </c>
      <c r="AL2113" s="24">
        <v>0</v>
      </c>
      <c r="AM2113" s="24">
        <v>0</v>
      </c>
      <c r="AN2113" s="24">
        <v>0</v>
      </c>
      <c r="AO2113" s="24">
        <v>0</v>
      </c>
      <c r="AP2113" s="24">
        <v>0</v>
      </c>
      <c r="AQ2113" s="24">
        <v>7.6374486088752747E-3</v>
      </c>
      <c r="AR2113" s="24">
        <v>-7.6336197555064711E-3</v>
      </c>
      <c r="AS2113" s="24">
        <v>3.8288533687591526E-6</v>
      </c>
      <c r="AT2113" s="24">
        <v>-3.8288533687591661E-6</v>
      </c>
      <c r="AU2113" s="24">
        <v>-7.6374486088752747E-3</v>
      </c>
      <c r="AV2113" s="24">
        <v>0</v>
      </c>
      <c r="AW2113" s="24">
        <v>0</v>
      </c>
      <c r="AX2113" s="24">
        <v>0</v>
      </c>
      <c r="AY2113" s="24">
        <v>0</v>
      </c>
      <c r="AZ2113" s="24">
        <v>0</v>
      </c>
      <c r="BA2113" s="24">
        <v>0</v>
      </c>
      <c r="BB2113" s="24">
        <v>-4.3218460632488132E-7</v>
      </c>
      <c r="BC2113" s="24">
        <v>0</v>
      </c>
      <c r="BD2113" s="24">
        <v>-4.3218460632488132E-7</v>
      </c>
      <c r="BE2113" s="24">
        <v>0</v>
      </c>
      <c r="BF2113" s="24">
        <v>0</v>
      </c>
      <c r="BG2113" s="24">
        <v>0</v>
      </c>
      <c r="BH2113" s="24">
        <v>0</v>
      </c>
      <c r="BI2113" s="24">
        <v>0</v>
      </c>
      <c r="BJ2113" s="24">
        <v>0</v>
      </c>
      <c r="BK2113" s="24">
        <v>0</v>
      </c>
      <c r="BL2113" s="24">
        <v>0</v>
      </c>
    </row>
    <row r="2114" spans="1:64" x14ac:dyDescent="0.25">
      <c r="A2114" t="s">
        <v>5128</v>
      </c>
      <c r="B2114">
        <v>185</v>
      </c>
      <c r="C2114">
        <v>2</v>
      </c>
      <c r="D2114">
        <v>16</v>
      </c>
      <c r="E2114" s="24">
        <v>0</v>
      </c>
      <c r="F2114" s="24">
        <v>0</v>
      </c>
      <c r="G2114" s="24">
        <v>0</v>
      </c>
      <c r="H2114" s="24">
        <v>0</v>
      </c>
      <c r="I2114" s="24">
        <v>0</v>
      </c>
      <c r="J2114" s="24">
        <v>0</v>
      </c>
      <c r="K2114" s="24">
        <v>6.8182773888111115E-2</v>
      </c>
      <c r="L2114" s="24">
        <v>-6.8150289356708527E-2</v>
      </c>
      <c r="M2114" s="24">
        <v>3.2484531402587891E-5</v>
      </c>
      <c r="N2114" s="24">
        <v>-3.2484531402587891E-5</v>
      </c>
      <c r="O2114" s="24">
        <v>-6.8182773888111115E-2</v>
      </c>
      <c r="P2114" s="24">
        <v>0</v>
      </c>
      <c r="Q2114" s="24">
        <v>3.7464633351191878E-7</v>
      </c>
      <c r="R2114" s="24">
        <v>-3.7464633351191878E-7</v>
      </c>
      <c r="S2114" s="24">
        <v>0</v>
      </c>
      <c r="T2114" s="24">
        <v>0</v>
      </c>
      <c r="U2114" s="24">
        <v>0</v>
      </c>
      <c r="V2114" s="24">
        <v>0</v>
      </c>
      <c r="W2114" s="24">
        <v>0</v>
      </c>
      <c r="X2114" s="24">
        <v>0</v>
      </c>
      <c r="Y2114" s="24">
        <v>0</v>
      </c>
      <c r="Z2114" s="24">
        <v>0</v>
      </c>
      <c r="AA2114" s="24">
        <v>6.1364496499300002E-2</v>
      </c>
      <c r="AB2114" s="24">
        <v>-6.1335260421037652E-2</v>
      </c>
      <c r="AC2114" s="24">
        <v>2.9236078262329102E-5</v>
      </c>
      <c r="AD2114" s="24">
        <v>-2.9236078262329102E-5</v>
      </c>
      <c r="AE2114" s="24">
        <v>-6.1364496499299981E-2</v>
      </c>
      <c r="AF2114" s="24">
        <v>0</v>
      </c>
      <c r="AG2114" s="24">
        <v>3.7464633351191878E-7</v>
      </c>
      <c r="AH2114" s="24">
        <v>-3.7464633351191878E-7</v>
      </c>
      <c r="AI2114" s="24">
        <v>0</v>
      </c>
      <c r="AJ2114" s="24">
        <v>0</v>
      </c>
      <c r="AK2114" s="24">
        <v>0</v>
      </c>
      <c r="AL2114" s="24">
        <v>0</v>
      </c>
      <c r="AM2114" s="24">
        <v>0</v>
      </c>
      <c r="AN2114" s="24">
        <v>0</v>
      </c>
      <c r="AO2114" s="24">
        <v>0</v>
      </c>
      <c r="AP2114" s="24">
        <v>0</v>
      </c>
      <c r="AQ2114" s="24">
        <v>6.8182773888111128E-3</v>
      </c>
      <c r="AR2114" s="24">
        <v>-6.8150289356708749E-3</v>
      </c>
      <c r="AS2114" s="24">
        <v>3.2484531402587891E-6</v>
      </c>
      <c r="AT2114" s="24">
        <v>-3.2484531402587891E-6</v>
      </c>
      <c r="AU2114" s="24">
        <v>-6.8182773888111337E-3</v>
      </c>
      <c r="AV2114" s="24">
        <v>0</v>
      </c>
      <c r="AW2114" s="24">
        <v>0</v>
      </c>
      <c r="AX2114" s="24">
        <v>0</v>
      </c>
      <c r="AY2114" s="24">
        <v>0</v>
      </c>
      <c r="AZ2114" s="24">
        <v>0</v>
      </c>
      <c r="BA2114" s="24">
        <v>0</v>
      </c>
      <c r="BB2114" s="24">
        <v>-3.7464633351191878E-7</v>
      </c>
      <c r="BC2114" s="24">
        <v>0</v>
      </c>
      <c r="BD2114" s="24">
        <v>-3.7464633351191878E-7</v>
      </c>
      <c r="BE2114" s="24">
        <v>0</v>
      </c>
      <c r="BF2114" s="24">
        <v>0</v>
      </c>
      <c r="BG2114" s="24">
        <v>0</v>
      </c>
      <c r="BH2114" s="24">
        <v>0</v>
      </c>
      <c r="BI2114" s="24">
        <v>0</v>
      </c>
      <c r="BJ2114" s="24">
        <v>0</v>
      </c>
      <c r="BK2114" s="24">
        <v>0</v>
      </c>
      <c r="BL2114" s="24">
        <v>0</v>
      </c>
    </row>
    <row r="2115" spans="1:64" x14ac:dyDescent="0.25">
      <c r="A2115" t="s">
        <v>5128</v>
      </c>
      <c r="B2115">
        <v>186</v>
      </c>
      <c r="C2115">
        <v>2</v>
      </c>
      <c r="D2115">
        <v>16</v>
      </c>
      <c r="E2115" s="24">
        <v>0</v>
      </c>
      <c r="F2115" s="24">
        <v>0</v>
      </c>
      <c r="G2115" s="24">
        <v>0</v>
      </c>
      <c r="H2115" s="24">
        <v>0</v>
      </c>
      <c r="I2115" s="24">
        <v>0</v>
      </c>
      <c r="J2115" s="24">
        <v>0</v>
      </c>
      <c r="K2115" s="24">
        <v>6.0880906879901886E-2</v>
      </c>
      <c r="L2115" s="24">
        <v>-6.0853287577629089E-2</v>
      </c>
      <c r="M2115" s="24">
        <v>2.7619302272796631E-5</v>
      </c>
      <c r="N2115" s="24">
        <v>-2.7619302272796631E-5</v>
      </c>
      <c r="O2115" s="24">
        <v>-6.0880906879901886E-2</v>
      </c>
      <c r="P2115" s="24">
        <v>0</v>
      </c>
      <c r="Q2115" s="24">
        <v>3.2483512768521905E-7</v>
      </c>
      <c r="R2115" s="24">
        <v>-3.2483512768521905E-7</v>
      </c>
      <c r="S2115" s="24">
        <v>0</v>
      </c>
      <c r="T2115" s="24">
        <v>0</v>
      </c>
      <c r="U2115" s="24">
        <v>0</v>
      </c>
      <c r="V2115" s="24">
        <v>0</v>
      </c>
      <c r="W2115" s="24">
        <v>0</v>
      </c>
      <c r="X2115" s="24">
        <v>0</v>
      </c>
      <c r="Y2115" s="24">
        <v>0</v>
      </c>
      <c r="Z2115" s="24">
        <v>0</v>
      </c>
      <c r="AA2115" s="24">
        <v>5.4792816191911696E-2</v>
      </c>
      <c r="AB2115" s="24">
        <v>-5.476795881986618E-2</v>
      </c>
      <c r="AC2115" s="24">
        <v>2.4857372045516969E-5</v>
      </c>
      <c r="AD2115" s="24">
        <v>-2.4857372045516962E-5</v>
      </c>
      <c r="AE2115" s="24">
        <v>-5.4792816191911731E-2</v>
      </c>
      <c r="AF2115" s="24">
        <v>0</v>
      </c>
      <c r="AG2115" s="24">
        <v>3.2483512768521905E-7</v>
      </c>
      <c r="AH2115" s="24">
        <v>-3.2483512768521905E-7</v>
      </c>
      <c r="AI2115" s="24">
        <v>0</v>
      </c>
      <c r="AJ2115" s="24">
        <v>0</v>
      </c>
      <c r="AK2115" s="24">
        <v>0</v>
      </c>
      <c r="AL2115" s="24">
        <v>0</v>
      </c>
      <c r="AM2115" s="24">
        <v>0</v>
      </c>
      <c r="AN2115" s="24">
        <v>0</v>
      </c>
      <c r="AO2115" s="24">
        <v>0</v>
      </c>
      <c r="AP2115" s="24">
        <v>0</v>
      </c>
      <c r="AQ2115" s="24">
        <v>6.08809068799019E-3</v>
      </c>
      <c r="AR2115" s="24">
        <v>-6.0853287577629089E-3</v>
      </c>
      <c r="AS2115" s="24">
        <v>2.7619302272796617E-6</v>
      </c>
      <c r="AT2115" s="24">
        <v>-2.7619302272796685E-6</v>
      </c>
      <c r="AU2115" s="24">
        <v>-6.0880906879901553E-3</v>
      </c>
      <c r="AV2115" s="24">
        <v>0</v>
      </c>
      <c r="AW2115" s="24">
        <v>0</v>
      </c>
      <c r="AX2115" s="24">
        <v>0</v>
      </c>
      <c r="AY2115" s="24">
        <v>0</v>
      </c>
      <c r="AZ2115" s="24">
        <v>0</v>
      </c>
      <c r="BA2115" s="24">
        <v>0</v>
      </c>
      <c r="BB2115" s="24">
        <v>-3.2483512768521905E-7</v>
      </c>
      <c r="BC2115" s="24">
        <v>0</v>
      </c>
      <c r="BD2115" s="24">
        <v>-3.2483512768521905E-7</v>
      </c>
      <c r="BE2115" s="24">
        <v>0</v>
      </c>
      <c r="BF2115" s="24">
        <v>0</v>
      </c>
      <c r="BG2115" s="24">
        <v>0</v>
      </c>
      <c r="BH2115" s="24">
        <v>0</v>
      </c>
      <c r="BI2115" s="24">
        <v>0</v>
      </c>
      <c r="BJ2115" s="24">
        <v>0</v>
      </c>
      <c r="BK2115" s="24">
        <v>0</v>
      </c>
      <c r="BL2115" s="24">
        <v>0</v>
      </c>
    </row>
    <row r="2116" spans="1:64" x14ac:dyDescent="0.25">
      <c r="A2116" t="s">
        <v>5128</v>
      </c>
      <c r="B2116">
        <v>187</v>
      </c>
      <c r="C2116">
        <v>3</v>
      </c>
      <c r="D2116">
        <v>16</v>
      </c>
      <c r="E2116" s="24">
        <v>0</v>
      </c>
      <c r="F2116" s="24">
        <v>0</v>
      </c>
      <c r="G2116" s="24">
        <v>0</v>
      </c>
      <c r="H2116" s="24">
        <v>0</v>
      </c>
      <c r="I2116" s="24">
        <v>0</v>
      </c>
      <c r="J2116" s="24">
        <v>0</v>
      </c>
      <c r="K2116" s="24">
        <v>5.4371021687984467E-2</v>
      </c>
      <c r="L2116" s="24">
        <v>-5.4347530007362366E-2</v>
      </c>
      <c r="M2116" s="24">
        <v>2.349168062210083E-5</v>
      </c>
      <c r="N2116" s="24">
        <v>-2.349168062210083E-5</v>
      </c>
      <c r="O2116" s="24">
        <v>-5.4371021687984467E-2</v>
      </c>
      <c r="P2116" s="24">
        <v>0</v>
      </c>
      <c r="Q2116" s="24">
        <v>2.8171052690595388E-7</v>
      </c>
      <c r="R2116" s="24">
        <v>-2.8171052690595388E-7</v>
      </c>
      <c r="S2116" s="24">
        <v>0</v>
      </c>
      <c r="T2116" s="24">
        <v>0</v>
      </c>
      <c r="U2116" s="24">
        <v>0</v>
      </c>
      <c r="V2116" s="24">
        <v>0</v>
      </c>
      <c r="W2116" s="24">
        <v>0</v>
      </c>
      <c r="X2116" s="24">
        <v>0</v>
      </c>
      <c r="Y2116" s="24">
        <v>0</v>
      </c>
      <c r="Z2116" s="24">
        <v>0</v>
      </c>
      <c r="AA2116" s="24">
        <v>4.893391951918602E-2</v>
      </c>
      <c r="AB2116" s="24">
        <v>-4.8912777006626107E-2</v>
      </c>
      <c r="AC2116" s="24">
        <v>2.1142512559890749E-5</v>
      </c>
      <c r="AD2116" s="24">
        <v>-2.1142512559890766E-5</v>
      </c>
      <c r="AE2116" s="24">
        <v>-4.893391951918602E-2</v>
      </c>
      <c r="AF2116" s="24">
        <v>0</v>
      </c>
      <c r="AG2116" s="24">
        <v>2.8171052690595388E-7</v>
      </c>
      <c r="AH2116" s="24">
        <v>-2.8171052690595388E-7</v>
      </c>
      <c r="AI2116" s="24">
        <v>0</v>
      </c>
      <c r="AJ2116" s="24">
        <v>0</v>
      </c>
      <c r="AK2116" s="24">
        <v>0</v>
      </c>
      <c r="AL2116" s="24">
        <v>0</v>
      </c>
      <c r="AM2116" s="24">
        <v>0</v>
      </c>
      <c r="AN2116" s="24">
        <v>0</v>
      </c>
      <c r="AO2116" s="24">
        <v>0</v>
      </c>
      <c r="AP2116" s="24">
        <v>0</v>
      </c>
      <c r="AQ2116" s="24">
        <v>5.4371021687984467E-3</v>
      </c>
      <c r="AR2116" s="24">
        <v>-5.4347530007362588E-3</v>
      </c>
      <c r="AS2116" s="24">
        <v>2.349168062210081E-6</v>
      </c>
      <c r="AT2116" s="24">
        <v>-2.349168062210064E-6</v>
      </c>
      <c r="AU2116" s="24">
        <v>-5.4371021687984467E-3</v>
      </c>
      <c r="AV2116" s="24">
        <v>0</v>
      </c>
      <c r="AW2116" s="24">
        <v>0</v>
      </c>
      <c r="AX2116" s="24">
        <v>0</v>
      </c>
      <c r="AY2116" s="24">
        <v>0</v>
      </c>
      <c r="AZ2116" s="24">
        <v>0</v>
      </c>
      <c r="BA2116" s="24">
        <v>0</v>
      </c>
      <c r="BB2116" s="24">
        <v>-2.8171052690595388E-7</v>
      </c>
      <c r="BC2116" s="24">
        <v>0</v>
      </c>
      <c r="BD2116" s="24">
        <v>-2.8171052690595388E-7</v>
      </c>
      <c r="BE2116" s="24">
        <v>0</v>
      </c>
      <c r="BF2116" s="24">
        <v>0</v>
      </c>
      <c r="BG2116" s="24">
        <v>0</v>
      </c>
      <c r="BH2116" s="24">
        <v>0</v>
      </c>
      <c r="BI2116" s="24">
        <v>0</v>
      </c>
      <c r="BJ2116" s="24">
        <v>0</v>
      </c>
      <c r="BK2116" s="24">
        <v>0</v>
      </c>
      <c r="BL2116" s="24">
        <v>0</v>
      </c>
    </row>
    <row r="2117" spans="1:64" x14ac:dyDescent="0.25">
      <c r="A2117" t="s">
        <v>5128</v>
      </c>
      <c r="B2117">
        <v>188</v>
      </c>
      <c r="C2117">
        <v>3</v>
      </c>
      <c r="D2117">
        <v>16</v>
      </c>
      <c r="E2117" s="24">
        <v>0</v>
      </c>
      <c r="F2117" s="24">
        <v>0</v>
      </c>
      <c r="G2117" s="24">
        <v>0</v>
      </c>
      <c r="H2117" s="24">
        <v>0</v>
      </c>
      <c r="I2117" s="24">
        <v>0</v>
      </c>
      <c r="J2117" s="24">
        <v>0</v>
      </c>
      <c r="K2117" s="24">
        <v>4.8566006124019623E-2</v>
      </c>
      <c r="L2117" s="24">
        <v>-4.8546068370342255E-2</v>
      </c>
      <c r="M2117" s="24">
        <v>1.9937753677368164E-5</v>
      </c>
      <c r="N2117" s="24">
        <v>-1.9937753677368164E-5</v>
      </c>
      <c r="O2117" s="24">
        <v>-4.8566006124019623E-2</v>
      </c>
      <c r="P2117" s="24">
        <v>0</v>
      </c>
      <c r="Q2117" s="24">
        <v>2.4438486434519291E-7</v>
      </c>
      <c r="R2117" s="24">
        <v>-2.4438486434519291E-7</v>
      </c>
      <c r="S2117" s="24">
        <v>0</v>
      </c>
      <c r="T2117" s="24">
        <v>0</v>
      </c>
      <c r="U2117" s="24">
        <v>0</v>
      </c>
      <c r="V2117" s="24">
        <v>0</v>
      </c>
      <c r="W2117" s="24">
        <v>0</v>
      </c>
      <c r="X2117" s="24">
        <v>0</v>
      </c>
      <c r="Y2117" s="24">
        <v>0</v>
      </c>
      <c r="Z2117" s="24">
        <v>0</v>
      </c>
      <c r="AA2117" s="24">
        <v>4.3709405511617665E-2</v>
      </c>
      <c r="AB2117" s="24">
        <v>-4.3691461533308051E-2</v>
      </c>
      <c r="AC2117" s="24">
        <v>1.7943978309631348E-5</v>
      </c>
      <c r="AD2117" s="24">
        <v>-1.7943978309631345E-5</v>
      </c>
      <c r="AE2117" s="24">
        <v>-4.3709405511617672E-2</v>
      </c>
      <c r="AF2117" s="24">
        <v>0</v>
      </c>
      <c r="AG2117" s="24">
        <v>2.4438486434519291E-7</v>
      </c>
      <c r="AH2117" s="24">
        <v>-2.4438486434519291E-7</v>
      </c>
      <c r="AI2117" s="24">
        <v>0</v>
      </c>
      <c r="AJ2117" s="24">
        <v>0</v>
      </c>
      <c r="AK2117" s="24">
        <v>0</v>
      </c>
      <c r="AL2117" s="24">
        <v>0</v>
      </c>
      <c r="AM2117" s="24">
        <v>0</v>
      </c>
      <c r="AN2117" s="24">
        <v>0</v>
      </c>
      <c r="AO2117" s="24">
        <v>0</v>
      </c>
      <c r="AP2117" s="24">
        <v>0</v>
      </c>
      <c r="AQ2117" s="24">
        <v>4.8566006124019581E-3</v>
      </c>
      <c r="AR2117" s="24">
        <v>-4.8546068370342033E-3</v>
      </c>
      <c r="AS2117" s="24">
        <v>1.9937753677368157E-6</v>
      </c>
      <c r="AT2117" s="24">
        <v>-1.9937753677368191E-6</v>
      </c>
      <c r="AU2117" s="24">
        <v>-4.8566006124019512E-3</v>
      </c>
      <c r="AV2117" s="24">
        <v>0</v>
      </c>
      <c r="AW2117" s="24">
        <v>0</v>
      </c>
      <c r="AX2117" s="24">
        <v>0</v>
      </c>
      <c r="AY2117" s="24">
        <v>0</v>
      </c>
      <c r="AZ2117" s="24">
        <v>0</v>
      </c>
      <c r="BA2117" s="24">
        <v>0</v>
      </c>
      <c r="BB2117" s="24">
        <v>-2.4438486434519291E-7</v>
      </c>
      <c r="BC2117" s="24">
        <v>0</v>
      </c>
      <c r="BD2117" s="24">
        <v>-2.4438486434519291E-7</v>
      </c>
      <c r="BE2117" s="24">
        <v>0</v>
      </c>
      <c r="BF2117" s="24">
        <v>0</v>
      </c>
      <c r="BG2117" s="24">
        <v>0</v>
      </c>
      <c r="BH2117" s="24">
        <v>0</v>
      </c>
      <c r="BI2117" s="24">
        <v>0</v>
      </c>
      <c r="BJ2117" s="24">
        <v>0</v>
      </c>
      <c r="BK2117" s="24">
        <v>0</v>
      </c>
      <c r="BL2117" s="24">
        <v>0</v>
      </c>
    </row>
    <row r="2118" spans="1:64" x14ac:dyDescent="0.25">
      <c r="A2118" t="s">
        <v>5128</v>
      </c>
      <c r="B2118">
        <v>189</v>
      </c>
      <c r="C2118">
        <v>3</v>
      </c>
      <c r="D2118">
        <v>16</v>
      </c>
      <c r="E2118" s="24">
        <v>0</v>
      </c>
      <c r="F2118" s="24">
        <v>0</v>
      </c>
      <c r="G2118" s="24">
        <v>0</v>
      </c>
      <c r="H2118" s="24">
        <v>0</v>
      </c>
      <c r="I2118" s="24">
        <v>0</v>
      </c>
      <c r="J2118" s="24">
        <v>0</v>
      </c>
      <c r="K2118" s="24">
        <v>4.338856041431427E-2</v>
      </c>
      <c r="L2118" s="24">
        <v>-4.3371587991714478E-2</v>
      </c>
      <c r="M2118" s="24">
        <v>1.697242259979248E-5</v>
      </c>
      <c r="N2118" s="24">
        <v>-1.697242259979248E-5</v>
      </c>
      <c r="O2118" s="24">
        <v>-4.338856041431427E-2</v>
      </c>
      <c r="P2118" s="24">
        <v>0</v>
      </c>
      <c r="Q2118" s="24">
        <v>2.120359567925334E-7</v>
      </c>
      <c r="R2118" s="24">
        <v>-2.120359567925334E-7</v>
      </c>
      <c r="S2118" s="24">
        <v>0</v>
      </c>
      <c r="T2118" s="24">
        <v>0</v>
      </c>
      <c r="U2118" s="24">
        <v>0</v>
      </c>
      <c r="V2118" s="24">
        <v>0</v>
      </c>
      <c r="W2118" s="24">
        <v>0</v>
      </c>
      <c r="X2118" s="24">
        <v>0</v>
      </c>
      <c r="Y2118" s="24">
        <v>0</v>
      </c>
      <c r="Z2118" s="24">
        <v>0</v>
      </c>
      <c r="AA2118" s="24">
        <v>3.9049704372882847E-2</v>
      </c>
      <c r="AB2118" s="24">
        <v>-3.9034429192543019E-2</v>
      </c>
      <c r="AC2118" s="24">
        <v>1.5275180339813234E-5</v>
      </c>
      <c r="AD2118" s="24">
        <v>-1.5275180339813224E-5</v>
      </c>
      <c r="AE2118" s="24">
        <v>-3.9049704372882854E-2</v>
      </c>
      <c r="AF2118" s="24">
        <v>0</v>
      </c>
      <c r="AG2118" s="24">
        <v>2.120359567925334E-7</v>
      </c>
      <c r="AH2118" s="24">
        <v>-2.120359567925334E-7</v>
      </c>
      <c r="AI2118" s="24">
        <v>0</v>
      </c>
      <c r="AJ2118" s="24">
        <v>0</v>
      </c>
      <c r="AK2118" s="24">
        <v>0</v>
      </c>
      <c r="AL2118" s="24">
        <v>0</v>
      </c>
      <c r="AM2118" s="24">
        <v>0</v>
      </c>
      <c r="AN2118" s="24">
        <v>0</v>
      </c>
      <c r="AO2118" s="24">
        <v>0</v>
      </c>
      <c r="AP2118" s="24">
        <v>0</v>
      </c>
      <c r="AQ2118" s="24">
        <v>4.3388560414314228E-3</v>
      </c>
      <c r="AR2118" s="24">
        <v>-4.3371587991714589E-3</v>
      </c>
      <c r="AS2118" s="24">
        <v>1.697242259979246E-6</v>
      </c>
      <c r="AT2118" s="24">
        <v>-1.6972422599792562E-6</v>
      </c>
      <c r="AU2118" s="24">
        <v>-4.3388560414314159E-3</v>
      </c>
      <c r="AV2118" s="24">
        <v>0</v>
      </c>
      <c r="AW2118" s="24">
        <v>0</v>
      </c>
      <c r="AX2118" s="24">
        <v>0</v>
      </c>
      <c r="AY2118" s="24">
        <v>0</v>
      </c>
      <c r="AZ2118" s="24">
        <v>0</v>
      </c>
      <c r="BA2118" s="24">
        <v>0</v>
      </c>
      <c r="BB2118" s="24">
        <v>-2.120359567925334E-7</v>
      </c>
      <c r="BC2118" s="24">
        <v>0</v>
      </c>
      <c r="BD2118" s="24">
        <v>-2.120359567925334E-7</v>
      </c>
      <c r="BE2118" s="24">
        <v>0</v>
      </c>
      <c r="BF2118" s="24">
        <v>0</v>
      </c>
      <c r="BG2118" s="24">
        <v>0</v>
      </c>
      <c r="BH2118" s="24">
        <v>0</v>
      </c>
      <c r="BI2118" s="24">
        <v>0</v>
      </c>
      <c r="BJ2118" s="24">
        <v>0</v>
      </c>
      <c r="BK2118" s="24">
        <v>0</v>
      </c>
      <c r="BL2118" s="24">
        <v>0</v>
      </c>
    </row>
    <row r="2119" spans="1:64" x14ac:dyDescent="0.25">
      <c r="A2119" t="s">
        <v>5128</v>
      </c>
      <c r="B2119">
        <v>190</v>
      </c>
      <c r="C2119">
        <v>4</v>
      </c>
      <c r="D2119">
        <v>16</v>
      </c>
      <c r="E2119" s="24">
        <v>0</v>
      </c>
      <c r="F2119" s="24">
        <v>0</v>
      </c>
      <c r="G2119" s="24">
        <v>0</v>
      </c>
      <c r="H2119" s="24">
        <v>0</v>
      </c>
      <c r="I2119" s="24">
        <v>0</v>
      </c>
      <c r="J2119" s="24">
        <v>0</v>
      </c>
      <c r="K2119" s="24">
        <v>3.8770005106925964E-2</v>
      </c>
      <c r="L2119" s="24">
        <v>-3.875558078289032E-2</v>
      </c>
      <c r="M2119" s="24">
        <v>1.4424324035644531E-5</v>
      </c>
      <c r="N2119" s="24">
        <v>-1.4424324035644531E-5</v>
      </c>
      <c r="O2119" s="24">
        <v>-3.8770005106925964E-2</v>
      </c>
      <c r="P2119" s="24">
        <v>0</v>
      </c>
      <c r="Q2119" s="24">
        <v>1.8400896806269884E-7</v>
      </c>
      <c r="R2119" s="24">
        <v>-1.8400896806269884E-7</v>
      </c>
      <c r="S2119" s="24">
        <v>0</v>
      </c>
      <c r="T2119" s="24">
        <v>0</v>
      </c>
      <c r="U2119" s="24">
        <v>0</v>
      </c>
      <c r="V2119" s="24">
        <v>0</v>
      </c>
      <c r="W2119" s="24">
        <v>0</v>
      </c>
      <c r="X2119" s="24">
        <v>0</v>
      </c>
      <c r="Y2119" s="24">
        <v>0</v>
      </c>
      <c r="Z2119" s="24">
        <v>0</v>
      </c>
      <c r="AA2119" s="24">
        <v>3.4893004596233367E-2</v>
      </c>
      <c r="AB2119" s="24">
        <v>-3.4880022704601277E-2</v>
      </c>
      <c r="AC2119" s="24">
        <v>1.2981891632080079E-5</v>
      </c>
      <c r="AD2119" s="24">
        <v>-1.2981891632080089E-5</v>
      </c>
      <c r="AE2119" s="24">
        <v>-3.4893004596233346E-2</v>
      </c>
      <c r="AF2119" s="24">
        <v>0</v>
      </c>
      <c r="AG2119" s="24">
        <v>1.8400896806269884E-7</v>
      </c>
      <c r="AH2119" s="24">
        <v>-1.8400896806269884E-7</v>
      </c>
      <c r="AI2119" s="24">
        <v>0</v>
      </c>
      <c r="AJ2119" s="24">
        <v>0</v>
      </c>
      <c r="AK2119" s="24">
        <v>0</v>
      </c>
      <c r="AL2119" s="24">
        <v>0</v>
      </c>
      <c r="AM2119" s="24">
        <v>0</v>
      </c>
      <c r="AN2119" s="24">
        <v>0</v>
      </c>
      <c r="AO2119" s="24">
        <v>0</v>
      </c>
      <c r="AP2119" s="24">
        <v>0</v>
      </c>
      <c r="AQ2119" s="24">
        <v>3.8770005106925978E-3</v>
      </c>
      <c r="AR2119" s="24">
        <v>-3.8755580782890431E-3</v>
      </c>
      <c r="AS2119" s="24">
        <v>1.4424324035644524E-6</v>
      </c>
      <c r="AT2119" s="24">
        <v>-1.4424324035644423E-6</v>
      </c>
      <c r="AU2119" s="24">
        <v>-3.8770005106926186E-3</v>
      </c>
      <c r="AV2119" s="24">
        <v>0</v>
      </c>
      <c r="AW2119" s="24">
        <v>0</v>
      </c>
      <c r="AX2119" s="24">
        <v>0</v>
      </c>
      <c r="AY2119" s="24">
        <v>0</v>
      </c>
      <c r="AZ2119" s="24">
        <v>0</v>
      </c>
      <c r="BA2119" s="24">
        <v>0</v>
      </c>
      <c r="BB2119" s="24">
        <v>-1.8400896806269884E-7</v>
      </c>
      <c r="BC2119" s="24">
        <v>0</v>
      </c>
      <c r="BD2119" s="24">
        <v>-1.8400896806269884E-7</v>
      </c>
      <c r="BE2119" s="24">
        <v>0</v>
      </c>
      <c r="BF2119" s="24">
        <v>0</v>
      </c>
      <c r="BG2119" s="24">
        <v>0</v>
      </c>
      <c r="BH2119" s="24">
        <v>0</v>
      </c>
      <c r="BI2119" s="24">
        <v>0</v>
      </c>
      <c r="BJ2119" s="24">
        <v>0</v>
      </c>
      <c r="BK2119" s="24">
        <v>0</v>
      </c>
      <c r="BL2119" s="24">
        <v>0</v>
      </c>
    </row>
    <row r="2120" spans="1:64" x14ac:dyDescent="0.25">
      <c r="A2120" t="s">
        <v>5128</v>
      </c>
      <c r="B2120">
        <v>191</v>
      </c>
      <c r="C2120">
        <v>4</v>
      </c>
      <c r="D2120">
        <v>16</v>
      </c>
      <c r="E2120" s="24">
        <v>0</v>
      </c>
      <c r="F2120" s="24">
        <v>0</v>
      </c>
      <c r="G2120" s="24">
        <v>0</v>
      </c>
      <c r="H2120" s="24">
        <v>0</v>
      </c>
      <c r="I2120" s="24">
        <v>0</v>
      </c>
      <c r="J2120" s="24">
        <v>0</v>
      </c>
      <c r="K2120" s="24">
        <v>3.4649141132831573E-2</v>
      </c>
      <c r="L2120" s="24">
        <v>-3.4636855125427246E-2</v>
      </c>
      <c r="M2120" s="24">
        <v>1.2286007404327393E-5</v>
      </c>
      <c r="N2120" s="24">
        <v>-1.2286007404327393E-5</v>
      </c>
      <c r="O2120" s="24">
        <v>-3.4649141132831573E-2</v>
      </c>
      <c r="P2120" s="24">
        <v>0</v>
      </c>
      <c r="Q2120" s="24">
        <v>1.5972909750416875E-7</v>
      </c>
      <c r="R2120" s="24">
        <v>-1.5972909750416875E-7</v>
      </c>
      <c r="S2120" s="24">
        <v>0</v>
      </c>
      <c r="T2120" s="24">
        <v>0</v>
      </c>
      <c r="U2120" s="24">
        <v>0</v>
      </c>
      <c r="V2120" s="24">
        <v>0</v>
      </c>
      <c r="W2120" s="24">
        <v>0</v>
      </c>
      <c r="X2120" s="24">
        <v>0</v>
      </c>
      <c r="Y2120" s="24">
        <v>0</v>
      </c>
      <c r="Z2120" s="24">
        <v>0</v>
      </c>
      <c r="AA2120" s="24">
        <v>3.1184227019548417E-2</v>
      </c>
      <c r="AB2120" s="24">
        <v>-3.1173169612884521E-2</v>
      </c>
      <c r="AC2120" s="24">
        <v>1.1057406663894654E-5</v>
      </c>
      <c r="AD2120" s="24">
        <v>-1.1057406663894642E-5</v>
      </c>
      <c r="AE2120" s="24">
        <v>-3.1184227019548427E-2</v>
      </c>
      <c r="AF2120" s="24">
        <v>0</v>
      </c>
      <c r="AG2120" s="24">
        <v>1.5972909750416875E-7</v>
      </c>
      <c r="AH2120" s="24">
        <v>-1.5972909750416875E-7</v>
      </c>
      <c r="AI2120" s="24">
        <v>0</v>
      </c>
      <c r="AJ2120" s="24">
        <v>0</v>
      </c>
      <c r="AK2120" s="24">
        <v>0</v>
      </c>
      <c r="AL2120" s="24">
        <v>0</v>
      </c>
      <c r="AM2120" s="24">
        <v>0</v>
      </c>
      <c r="AN2120" s="24">
        <v>0</v>
      </c>
      <c r="AO2120" s="24">
        <v>0</v>
      </c>
      <c r="AP2120" s="24">
        <v>0</v>
      </c>
      <c r="AQ2120" s="24">
        <v>3.4649141132831567E-3</v>
      </c>
      <c r="AR2120" s="24">
        <v>-3.4636855125427246E-3</v>
      </c>
      <c r="AS2120" s="24">
        <v>1.2286007404327382E-6</v>
      </c>
      <c r="AT2120" s="24">
        <v>-1.2286007404327501E-6</v>
      </c>
      <c r="AU2120" s="24">
        <v>-3.4649141132831462E-3</v>
      </c>
      <c r="AV2120" s="24">
        <v>0</v>
      </c>
      <c r="AW2120" s="24">
        <v>0</v>
      </c>
      <c r="AX2120" s="24">
        <v>0</v>
      </c>
      <c r="AY2120" s="24">
        <v>0</v>
      </c>
      <c r="AZ2120" s="24">
        <v>0</v>
      </c>
      <c r="BA2120" s="24">
        <v>0</v>
      </c>
      <c r="BB2120" s="24">
        <v>-1.5972909750416875E-7</v>
      </c>
      <c r="BC2120" s="24">
        <v>0</v>
      </c>
      <c r="BD2120" s="24">
        <v>-1.5972909750416875E-7</v>
      </c>
      <c r="BE2120" s="24">
        <v>0</v>
      </c>
      <c r="BF2120" s="24">
        <v>0</v>
      </c>
      <c r="BG2120" s="24">
        <v>0</v>
      </c>
      <c r="BH2120" s="24">
        <v>0</v>
      </c>
      <c r="BI2120" s="24">
        <v>0</v>
      </c>
      <c r="BJ2120" s="24">
        <v>0</v>
      </c>
      <c r="BK2120" s="24">
        <v>0</v>
      </c>
      <c r="BL2120" s="24">
        <v>0</v>
      </c>
    </row>
    <row r="2121" spans="1:64" x14ac:dyDescent="0.25">
      <c r="A2121" t="s">
        <v>5128</v>
      </c>
      <c r="B2121">
        <v>192</v>
      </c>
      <c r="C2121">
        <v>4</v>
      </c>
      <c r="D2121">
        <v>16</v>
      </c>
      <c r="E2121" s="24">
        <v>0</v>
      </c>
      <c r="F2121" s="24">
        <v>0</v>
      </c>
      <c r="G2121" s="24">
        <v>0</v>
      </c>
      <c r="H2121" s="24">
        <v>0</v>
      </c>
      <c r="I2121" s="24">
        <v>0</v>
      </c>
      <c r="J2121" s="24">
        <v>0</v>
      </c>
      <c r="K2121" s="24">
        <v>3.0971705913543701E-2</v>
      </c>
      <c r="L2121" s="24">
        <v>-3.0961260199546814E-2</v>
      </c>
      <c r="M2121" s="24">
        <v>1.0445713996887207E-5</v>
      </c>
      <c r="N2121" s="24">
        <v>-1.0445713996887207E-5</v>
      </c>
      <c r="O2121" s="24">
        <v>-3.0971705913543701E-2</v>
      </c>
      <c r="P2121" s="24">
        <v>0</v>
      </c>
      <c r="Q2121" s="24">
        <v>1.386797521263361E-7</v>
      </c>
      <c r="R2121" s="24">
        <v>-1.386797521263361E-7</v>
      </c>
      <c r="S2121" s="24">
        <v>0</v>
      </c>
      <c r="T2121" s="24">
        <v>0</v>
      </c>
      <c r="U2121" s="24">
        <v>0</v>
      </c>
      <c r="V2121" s="24">
        <v>0</v>
      </c>
      <c r="W2121" s="24">
        <v>0</v>
      </c>
      <c r="X2121" s="24">
        <v>0</v>
      </c>
      <c r="Y2121" s="24">
        <v>0</v>
      </c>
      <c r="Z2121" s="24">
        <v>0</v>
      </c>
      <c r="AA2121" s="24">
        <v>2.7874535322189333E-2</v>
      </c>
      <c r="AB2121" s="24">
        <v>-2.786513417959216E-2</v>
      </c>
      <c r="AC2121" s="24">
        <v>9.401142597198486E-6</v>
      </c>
      <c r="AD2121" s="24">
        <v>-9.4011425971984945E-6</v>
      </c>
      <c r="AE2121" s="24">
        <v>-2.7874535322189337E-2</v>
      </c>
      <c r="AF2121" s="24">
        <v>0</v>
      </c>
      <c r="AG2121" s="24">
        <v>1.386797521263361E-7</v>
      </c>
      <c r="AH2121" s="24">
        <v>-1.386797521263361E-7</v>
      </c>
      <c r="AI2121" s="24">
        <v>0</v>
      </c>
      <c r="AJ2121" s="24">
        <v>0</v>
      </c>
      <c r="AK2121" s="24">
        <v>0</v>
      </c>
      <c r="AL2121" s="24">
        <v>0</v>
      </c>
      <c r="AM2121" s="24">
        <v>0</v>
      </c>
      <c r="AN2121" s="24">
        <v>0</v>
      </c>
      <c r="AO2121" s="24">
        <v>0</v>
      </c>
      <c r="AP2121" s="24">
        <v>0</v>
      </c>
      <c r="AQ2121" s="24">
        <v>3.097170591354368E-3</v>
      </c>
      <c r="AR2121" s="24">
        <v>-3.0961260199546536E-3</v>
      </c>
      <c r="AS2121" s="24">
        <v>1.044571399688721E-6</v>
      </c>
      <c r="AT2121" s="24">
        <v>-1.0445713996887126E-6</v>
      </c>
      <c r="AU2121" s="24">
        <v>-3.0971705913543646E-3</v>
      </c>
      <c r="AV2121" s="24">
        <v>0</v>
      </c>
      <c r="AW2121" s="24">
        <v>0</v>
      </c>
      <c r="AX2121" s="24">
        <v>0</v>
      </c>
      <c r="AY2121" s="24">
        <v>0</v>
      </c>
      <c r="AZ2121" s="24">
        <v>0</v>
      </c>
      <c r="BA2121" s="24">
        <v>0</v>
      </c>
      <c r="BB2121" s="24">
        <v>-1.386797521263361E-7</v>
      </c>
      <c r="BC2121" s="24">
        <v>0</v>
      </c>
      <c r="BD2121" s="24">
        <v>-1.386797521263361E-7</v>
      </c>
      <c r="BE2121" s="24">
        <v>0</v>
      </c>
      <c r="BF2121" s="24">
        <v>0</v>
      </c>
      <c r="BG2121" s="24">
        <v>0</v>
      </c>
      <c r="BH2121" s="24">
        <v>0</v>
      </c>
      <c r="BI2121" s="24">
        <v>0</v>
      </c>
      <c r="BJ2121" s="24">
        <v>0</v>
      </c>
      <c r="BK2121" s="24">
        <v>0</v>
      </c>
      <c r="BL2121" s="24">
        <v>0</v>
      </c>
    </row>
    <row r="2122" spans="1:64" x14ac:dyDescent="0.25">
      <c r="A2122" t="s">
        <v>5128</v>
      </c>
      <c r="B2122">
        <v>193</v>
      </c>
      <c r="C2122">
        <v>1</v>
      </c>
      <c r="D2122">
        <v>17</v>
      </c>
      <c r="E2122" s="24">
        <v>0</v>
      </c>
      <c r="F2122" s="24">
        <v>0</v>
      </c>
      <c r="G2122" s="24">
        <v>0</v>
      </c>
      <c r="H2122" s="24">
        <v>0</v>
      </c>
      <c r="I2122" s="24">
        <v>0</v>
      </c>
      <c r="J2122" s="24">
        <v>0</v>
      </c>
      <c r="K2122" s="24">
        <v>2.768939733505249E-2</v>
      </c>
      <c r="L2122" s="24">
        <v>-2.7680523693561554E-2</v>
      </c>
      <c r="M2122" s="24">
        <v>8.8736414909362793E-6</v>
      </c>
      <c r="N2122" s="24">
        <v>-8.8736414909362793E-6</v>
      </c>
      <c r="O2122" s="24">
        <v>-2.768939733505249E-2</v>
      </c>
      <c r="P2122" s="24">
        <v>0</v>
      </c>
      <c r="Q2122" s="24">
        <v>1.2043892638757825E-7</v>
      </c>
      <c r="R2122" s="24">
        <v>-1.2043892638757825E-7</v>
      </c>
      <c r="S2122" s="24">
        <v>0</v>
      </c>
      <c r="T2122" s="24">
        <v>0</v>
      </c>
      <c r="U2122" s="24">
        <v>0</v>
      </c>
      <c r="V2122" s="24">
        <v>0</v>
      </c>
      <c r="W2122" s="24">
        <v>0</v>
      </c>
      <c r="X2122" s="24">
        <v>0</v>
      </c>
      <c r="Y2122" s="24">
        <v>0</v>
      </c>
      <c r="Z2122" s="24">
        <v>0</v>
      </c>
      <c r="AA2122" s="24">
        <v>2.4920457601547243E-2</v>
      </c>
      <c r="AB2122" s="24">
        <v>-2.4912471324205376E-2</v>
      </c>
      <c r="AC2122" s="24">
        <v>7.986277341842652E-6</v>
      </c>
      <c r="AD2122" s="24">
        <v>-7.9862773418426487E-6</v>
      </c>
      <c r="AE2122" s="24">
        <v>-2.4920457601547236E-2</v>
      </c>
      <c r="AF2122" s="24">
        <v>0</v>
      </c>
      <c r="AG2122" s="24">
        <v>1.2043892638757825E-7</v>
      </c>
      <c r="AH2122" s="24">
        <v>-1.2043892638757825E-7</v>
      </c>
      <c r="AI2122" s="24">
        <v>0</v>
      </c>
      <c r="AJ2122" s="24">
        <v>0</v>
      </c>
      <c r="AK2122" s="24">
        <v>0</v>
      </c>
      <c r="AL2122" s="24">
        <v>0</v>
      </c>
      <c r="AM2122" s="24">
        <v>0</v>
      </c>
      <c r="AN2122" s="24">
        <v>0</v>
      </c>
      <c r="AO2122" s="24">
        <v>0</v>
      </c>
      <c r="AP2122" s="24">
        <v>0</v>
      </c>
      <c r="AQ2122" s="24">
        <v>2.7689397335052476E-3</v>
      </c>
      <c r="AR2122" s="24">
        <v>-2.7680523693561776E-3</v>
      </c>
      <c r="AS2122" s="24">
        <v>8.8736414909362725E-7</v>
      </c>
      <c r="AT2122" s="24">
        <v>-8.8736414909363064E-7</v>
      </c>
      <c r="AU2122" s="24">
        <v>-2.7689397335052546E-3</v>
      </c>
      <c r="AV2122" s="24">
        <v>0</v>
      </c>
      <c r="AW2122" s="24">
        <v>0</v>
      </c>
      <c r="AX2122" s="24">
        <v>0</v>
      </c>
      <c r="AY2122" s="24">
        <v>0</v>
      </c>
      <c r="AZ2122" s="24">
        <v>0</v>
      </c>
      <c r="BA2122" s="24">
        <v>0</v>
      </c>
      <c r="BB2122" s="24">
        <v>-1.2043892638757825E-7</v>
      </c>
      <c r="BC2122" s="24">
        <v>0</v>
      </c>
      <c r="BD2122" s="24">
        <v>-1.2043892638757825E-7</v>
      </c>
      <c r="BE2122" s="24">
        <v>0</v>
      </c>
      <c r="BF2122" s="24">
        <v>0</v>
      </c>
      <c r="BG2122" s="24">
        <v>0</v>
      </c>
      <c r="BH2122" s="24">
        <v>0</v>
      </c>
      <c r="BI2122" s="24">
        <v>0</v>
      </c>
      <c r="BJ2122" s="24">
        <v>0</v>
      </c>
      <c r="BK2122" s="24">
        <v>0</v>
      </c>
      <c r="BL2122" s="24">
        <v>0</v>
      </c>
    </row>
    <row r="2123" spans="1:64" x14ac:dyDescent="0.25">
      <c r="A2123" t="s">
        <v>5128</v>
      </c>
      <c r="B2123">
        <v>194</v>
      </c>
      <c r="C2123">
        <v>1</v>
      </c>
      <c r="D2123">
        <v>17</v>
      </c>
      <c r="E2123" s="24">
        <v>0</v>
      </c>
      <c r="F2123" s="24">
        <v>0</v>
      </c>
      <c r="G2123" s="24">
        <v>0</v>
      </c>
      <c r="H2123" s="24">
        <v>0</v>
      </c>
      <c r="I2123" s="24">
        <v>0</v>
      </c>
      <c r="J2123" s="24">
        <v>0</v>
      </c>
      <c r="K2123" s="24">
        <v>2.475912868976593E-2</v>
      </c>
      <c r="L2123" s="24">
        <v>-2.4751536548137665E-2</v>
      </c>
      <c r="M2123" s="24">
        <v>7.5921416282653809E-6</v>
      </c>
      <c r="N2123" s="24">
        <v>-7.5921416282653809E-6</v>
      </c>
      <c r="O2123" s="24">
        <v>-2.475912868976593E-2</v>
      </c>
      <c r="P2123" s="24">
        <v>0</v>
      </c>
      <c r="Q2123" s="24">
        <v>1.046137185767293E-7</v>
      </c>
      <c r="R2123" s="24">
        <v>-1.046137185767293E-7</v>
      </c>
      <c r="S2123" s="24">
        <v>0</v>
      </c>
      <c r="T2123" s="24">
        <v>0</v>
      </c>
      <c r="U2123" s="24">
        <v>0</v>
      </c>
      <c r="V2123" s="24">
        <v>0</v>
      </c>
      <c r="W2123" s="24">
        <v>0</v>
      </c>
      <c r="X2123" s="24">
        <v>0</v>
      </c>
      <c r="Y2123" s="24">
        <v>0</v>
      </c>
      <c r="Z2123" s="24">
        <v>0</v>
      </c>
      <c r="AA2123" s="24">
        <v>2.2283215820789338E-2</v>
      </c>
      <c r="AB2123" s="24">
        <v>-2.2276382893323898E-2</v>
      </c>
      <c r="AC2123" s="24">
        <v>6.8329274654388429E-6</v>
      </c>
      <c r="AD2123" s="24">
        <v>-6.8329274654388455E-6</v>
      </c>
      <c r="AE2123" s="24">
        <v>-2.2283215820789321E-2</v>
      </c>
      <c r="AF2123" s="24">
        <v>0</v>
      </c>
      <c r="AG2123" s="24">
        <v>1.046137185767293E-7</v>
      </c>
      <c r="AH2123" s="24">
        <v>-1.046137185767293E-7</v>
      </c>
      <c r="AI2123" s="24">
        <v>0</v>
      </c>
      <c r="AJ2123" s="24">
        <v>0</v>
      </c>
      <c r="AK2123" s="24">
        <v>0</v>
      </c>
      <c r="AL2123" s="24">
        <v>0</v>
      </c>
      <c r="AM2123" s="24">
        <v>0</v>
      </c>
      <c r="AN2123" s="24">
        <v>0</v>
      </c>
      <c r="AO2123" s="24">
        <v>0</v>
      </c>
      <c r="AP2123" s="24">
        <v>0</v>
      </c>
      <c r="AQ2123" s="24">
        <v>2.4759128689765923E-3</v>
      </c>
      <c r="AR2123" s="24">
        <v>-2.4751536548137665E-3</v>
      </c>
      <c r="AS2123" s="24">
        <v>7.5921416282653792E-7</v>
      </c>
      <c r="AT2123" s="24">
        <v>-7.5921416282653538E-7</v>
      </c>
      <c r="AU2123" s="24">
        <v>-2.4759128689766097E-3</v>
      </c>
      <c r="AV2123" s="24">
        <v>0</v>
      </c>
      <c r="AW2123" s="24">
        <v>0</v>
      </c>
      <c r="AX2123" s="24">
        <v>0</v>
      </c>
      <c r="AY2123" s="24">
        <v>0</v>
      </c>
      <c r="AZ2123" s="24">
        <v>0</v>
      </c>
      <c r="BA2123" s="24">
        <v>0</v>
      </c>
      <c r="BB2123" s="24">
        <v>-1.046137185767293E-7</v>
      </c>
      <c r="BC2123" s="24">
        <v>0</v>
      </c>
      <c r="BD2123" s="24">
        <v>-1.046137185767293E-7</v>
      </c>
      <c r="BE2123" s="24">
        <v>0</v>
      </c>
      <c r="BF2123" s="24">
        <v>0</v>
      </c>
      <c r="BG2123" s="24">
        <v>0</v>
      </c>
      <c r="BH2123" s="24">
        <v>0</v>
      </c>
      <c r="BI2123" s="24">
        <v>0</v>
      </c>
      <c r="BJ2123" s="24">
        <v>0</v>
      </c>
      <c r="BK2123" s="24">
        <v>0</v>
      </c>
      <c r="BL2123" s="24">
        <v>0</v>
      </c>
    </row>
    <row r="2124" spans="1:64" x14ac:dyDescent="0.25">
      <c r="A2124" t="s">
        <v>5128</v>
      </c>
      <c r="B2124">
        <v>195</v>
      </c>
      <c r="C2124">
        <v>1</v>
      </c>
      <c r="D2124">
        <v>17</v>
      </c>
      <c r="E2124" s="24">
        <v>0</v>
      </c>
      <c r="F2124" s="24">
        <v>0</v>
      </c>
      <c r="G2124" s="24">
        <v>0</v>
      </c>
      <c r="H2124" s="24">
        <v>0</v>
      </c>
      <c r="I2124" s="24">
        <v>0</v>
      </c>
      <c r="J2124" s="24">
        <v>0</v>
      </c>
      <c r="K2124" s="24">
        <v>2.2142767906188965E-2</v>
      </c>
      <c r="L2124" s="24">
        <v>-2.2136345505714417E-2</v>
      </c>
      <c r="M2124" s="24">
        <v>6.4224004745483398E-6</v>
      </c>
      <c r="N2124" s="24">
        <v>-6.4224004745483398E-6</v>
      </c>
      <c r="O2124" s="24">
        <v>-2.2142767906188965E-2</v>
      </c>
      <c r="P2124" s="24">
        <v>0</v>
      </c>
      <c r="Q2124" s="24">
        <v>9.087671060115099E-8</v>
      </c>
      <c r="R2124" s="24">
        <v>-9.087671060115099E-8</v>
      </c>
      <c r="S2124" s="24">
        <v>0</v>
      </c>
      <c r="T2124" s="24">
        <v>0</v>
      </c>
      <c r="U2124" s="24">
        <v>0</v>
      </c>
      <c r="V2124" s="24">
        <v>0</v>
      </c>
      <c r="W2124" s="24">
        <v>0</v>
      </c>
      <c r="X2124" s="24">
        <v>0</v>
      </c>
      <c r="Y2124" s="24">
        <v>0</v>
      </c>
      <c r="Z2124" s="24">
        <v>0</v>
      </c>
      <c r="AA2124" s="24">
        <v>1.992849111557007E-2</v>
      </c>
      <c r="AB2124" s="24">
        <v>-1.9922710955142975E-2</v>
      </c>
      <c r="AC2124" s="24">
        <v>5.7801604270935064E-6</v>
      </c>
      <c r="AD2124" s="24">
        <v>-5.7801604270935072E-6</v>
      </c>
      <c r="AE2124" s="24">
        <v>-1.9928491115570074E-2</v>
      </c>
      <c r="AF2124" s="24">
        <v>0</v>
      </c>
      <c r="AG2124" s="24">
        <v>9.087671060115099E-8</v>
      </c>
      <c r="AH2124" s="24">
        <v>-9.087671060115099E-8</v>
      </c>
      <c r="AI2124" s="24">
        <v>0</v>
      </c>
      <c r="AJ2124" s="24">
        <v>0</v>
      </c>
      <c r="AK2124" s="24">
        <v>0</v>
      </c>
      <c r="AL2124" s="24">
        <v>0</v>
      </c>
      <c r="AM2124" s="24">
        <v>0</v>
      </c>
      <c r="AN2124" s="24">
        <v>0</v>
      </c>
      <c r="AO2124" s="24">
        <v>0</v>
      </c>
      <c r="AP2124" s="24">
        <v>0</v>
      </c>
      <c r="AQ2124" s="24">
        <v>2.2142767906188944E-3</v>
      </c>
      <c r="AR2124" s="24">
        <v>-2.2136345505714417E-3</v>
      </c>
      <c r="AS2124" s="24">
        <v>6.4224004745483348E-7</v>
      </c>
      <c r="AT2124" s="24">
        <v>-6.4224004745483263E-7</v>
      </c>
      <c r="AU2124" s="24">
        <v>-2.2142767906188909E-3</v>
      </c>
      <c r="AV2124" s="24">
        <v>0</v>
      </c>
      <c r="AW2124" s="24">
        <v>0</v>
      </c>
      <c r="AX2124" s="24">
        <v>0</v>
      </c>
      <c r="AY2124" s="24">
        <v>0</v>
      </c>
      <c r="AZ2124" s="24">
        <v>0</v>
      </c>
      <c r="BA2124" s="24">
        <v>0</v>
      </c>
      <c r="BB2124" s="24">
        <v>-9.087671060115099E-8</v>
      </c>
      <c r="BC2124" s="24">
        <v>0</v>
      </c>
      <c r="BD2124" s="24">
        <v>-9.087671060115099E-8</v>
      </c>
      <c r="BE2124" s="24">
        <v>0</v>
      </c>
      <c r="BF2124" s="24">
        <v>0</v>
      </c>
      <c r="BG2124" s="24">
        <v>0</v>
      </c>
      <c r="BH2124" s="24">
        <v>0</v>
      </c>
      <c r="BI2124" s="24">
        <v>0</v>
      </c>
      <c r="BJ2124" s="24">
        <v>0</v>
      </c>
      <c r="BK2124" s="24">
        <v>0</v>
      </c>
      <c r="BL2124" s="24">
        <v>0</v>
      </c>
    </row>
    <row r="2125" spans="1:64" x14ac:dyDescent="0.25">
      <c r="A2125" t="s">
        <v>5128</v>
      </c>
      <c r="B2125">
        <v>196</v>
      </c>
      <c r="C2125">
        <v>2</v>
      </c>
      <c r="D2125">
        <v>17</v>
      </c>
      <c r="E2125" s="24">
        <v>0</v>
      </c>
      <c r="F2125" s="24">
        <v>0</v>
      </c>
      <c r="G2125" s="24">
        <v>0</v>
      </c>
      <c r="H2125" s="24">
        <v>0</v>
      </c>
      <c r="I2125" s="24">
        <v>0</v>
      </c>
      <c r="J2125" s="24">
        <v>0</v>
      </c>
      <c r="K2125" s="24">
        <v>1.9806191325187683E-2</v>
      </c>
      <c r="L2125" s="24">
        <v>-1.9800707697868347E-2</v>
      </c>
      <c r="M2125" s="24">
        <v>5.4836273193359375E-6</v>
      </c>
      <c r="N2125" s="24">
        <v>-5.4836273193359375E-6</v>
      </c>
      <c r="O2125" s="24">
        <v>-1.9806191325187683E-2</v>
      </c>
      <c r="P2125" s="24">
        <v>0</v>
      </c>
      <c r="Q2125" s="24">
        <v>7.8973243944346905E-8</v>
      </c>
      <c r="R2125" s="24">
        <v>-7.8973243944346905E-8</v>
      </c>
      <c r="S2125" s="24">
        <v>0</v>
      </c>
      <c r="T2125" s="24">
        <v>0</v>
      </c>
      <c r="U2125" s="24">
        <v>0</v>
      </c>
      <c r="V2125" s="24">
        <v>0</v>
      </c>
      <c r="W2125" s="24">
        <v>0</v>
      </c>
      <c r="X2125" s="24">
        <v>0</v>
      </c>
      <c r="Y2125" s="24">
        <v>0</v>
      </c>
      <c r="Z2125" s="24">
        <v>0</v>
      </c>
      <c r="AA2125" s="24">
        <v>1.7825572192668917E-2</v>
      </c>
      <c r="AB2125" s="24">
        <v>-1.7820636928081529E-2</v>
      </c>
      <c r="AC2125" s="24">
        <v>4.9352645874023436E-6</v>
      </c>
      <c r="AD2125" s="24">
        <v>-4.935264587402341E-6</v>
      </c>
      <c r="AE2125" s="24">
        <v>-1.782557219266892E-2</v>
      </c>
      <c r="AF2125" s="24">
        <v>0</v>
      </c>
      <c r="AG2125" s="24">
        <v>7.8973243944346905E-8</v>
      </c>
      <c r="AH2125" s="24">
        <v>-7.8973243944346905E-8</v>
      </c>
      <c r="AI2125" s="24">
        <v>0</v>
      </c>
      <c r="AJ2125" s="24">
        <v>0</v>
      </c>
      <c r="AK2125" s="24">
        <v>0</v>
      </c>
      <c r="AL2125" s="24">
        <v>0</v>
      </c>
      <c r="AM2125" s="24">
        <v>0</v>
      </c>
      <c r="AN2125" s="24">
        <v>0</v>
      </c>
      <c r="AO2125" s="24">
        <v>0</v>
      </c>
      <c r="AP2125" s="24">
        <v>0</v>
      </c>
      <c r="AQ2125" s="24">
        <v>1.9806191325187662E-3</v>
      </c>
      <c r="AR2125" s="24">
        <v>-1.9800707697868181E-3</v>
      </c>
      <c r="AS2125" s="24">
        <v>5.4836273193359392E-7</v>
      </c>
      <c r="AT2125" s="24">
        <v>-5.4836273193359646E-7</v>
      </c>
      <c r="AU2125" s="24">
        <v>-1.9806191325187628E-3</v>
      </c>
      <c r="AV2125" s="24">
        <v>0</v>
      </c>
      <c r="AW2125" s="24">
        <v>0</v>
      </c>
      <c r="AX2125" s="24">
        <v>0</v>
      </c>
      <c r="AY2125" s="24">
        <v>0</v>
      </c>
      <c r="AZ2125" s="24">
        <v>0</v>
      </c>
      <c r="BA2125" s="24">
        <v>0</v>
      </c>
      <c r="BB2125" s="24">
        <v>-7.8973243944346905E-8</v>
      </c>
      <c r="BC2125" s="24">
        <v>0</v>
      </c>
      <c r="BD2125" s="24">
        <v>-7.8973243944346905E-8</v>
      </c>
      <c r="BE2125" s="24">
        <v>0</v>
      </c>
      <c r="BF2125" s="24">
        <v>0</v>
      </c>
      <c r="BG2125" s="24">
        <v>0</v>
      </c>
      <c r="BH2125" s="24">
        <v>0</v>
      </c>
      <c r="BI2125" s="24">
        <v>0</v>
      </c>
      <c r="BJ2125" s="24">
        <v>0</v>
      </c>
      <c r="BK2125" s="24">
        <v>0</v>
      </c>
      <c r="BL2125" s="24">
        <v>0</v>
      </c>
    </row>
    <row r="2126" spans="1:64" x14ac:dyDescent="0.25">
      <c r="A2126" t="s">
        <v>5128</v>
      </c>
      <c r="B2126">
        <v>197</v>
      </c>
      <c r="C2126">
        <v>2</v>
      </c>
      <c r="D2126">
        <v>17</v>
      </c>
      <c r="E2126" s="24">
        <v>0</v>
      </c>
      <c r="F2126" s="24">
        <v>0</v>
      </c>
      <c r="G2126" s="24">
        <v>0</v>
      </c>
      <c r="H2126" s="24">
        <v>0</v>
      </c>
      <c r="I2126" s="24">
        <v>0</v>
      </c>
      <c r="J2126" s="24">
        <v>0</v>
      </c>
      <c r="K2126" s="24">
        <v>1.7719142138957977E-2</v>
      </c>
      <c r="L2126" s="24">
        <v>-1.7714470624923706E-2</v>
      </c>
      <c r="M2126" s="24">
        <v>4.6715140342712402E-6</v>
      </c>
      <c r="N2126" s="24">
        <v>-4.6715140342712402E-6</v>
      </c>
      <c r="O2126" s="24">
        <v>-1.7719142138957977E-2</v>
      </c>
      <c r="P2126" s="24">
        <v>0</v>
      </c>
      <c r="Q2126" s="24">
        <v>6.864138413220644E-8</v>
      </c>
      <c r="R2126" s="24">
        <v>-6.864138413220644E-8</v>
      </c>
      <c r="S2126" s="24">
        <v>0</v>
      </c>
      <c r="T2126" s="24">
        <v>0</v>
      </c>
      <c r="U2126" s="24">
        <v>0</v>
      </c>
      <c r="V2126" s="24">
        <v>0</v>
      </c>
      <c r="W2126" s="24">
        <v>0</v>
      </c>
      <c r="X2126" s="24">
        <v>0</v>
      </c>
      <c r="Y2126" s="24">
        <v>0</v>
      </c>
      <c r="Z2126" s="24">
        <v>0</v>
      </c>
      <c r="AA2126" s="24">
        <v>1.5947227925062181E-2</v>
      </c>
      <c r="AB2126" s="24">
        <v>-1.5943023562431324E-2</v>
      </c>
      <c r="AC2126" s="24">
        <v>4.2043626308441167E-6</v>
      </c>
      <c r="AD2126" s="24">
        <v>-4.2043626308441176E-6</v>
      </c>
      <c r="AE2126" s="24">
        <v>-1.5947227925062174E-2</v>
      </c>
      <c r="AF2126" s="24">
        <v>0</v>
      </c>
      <c r="AG2126" s="24">
        <v>6.864138413220644E-8</v>
      </c>
      <c r="AH2126" s="24">
        <v>-6.864138413220644E-8</v>
      </c>
      <c r="AI2126" s="24">
        <v>0</v>
      </c>
      <c r="AJ2126" s="24">
        <v>0</v>
      </c>
      <c r="AK2126" s="24">
        <v>0</v>
      </c>
      <c r="AL2126" s="24">
        <v>0</v>
      </c>
      <c r="AM2126" s="24">
        <v>0</v>
      </c>
      <c r="AN2126" s="24">
        <v>0</v>
      </c>
      <c r="AO2126" s="24">
        <v>0</v>
      </c>
      <c r="AP2126" s="24">
        <v>0</v>
      </c>
      <c r="AQ2126" s="24">
        <v>1.7719142138957963E-3</v>
      </c>
      <c r="AR2126" s="24">
        <v>-1.7714470624923817E-3</v>
      </c>
      <c r="AS2126" s="24">
        <v>4.6715140342712352E-7</v>
      </c>
      <c r="AT2126" s="24">
        <v>-4.6715140342712267E-7</v>
      </c>
      <c r="AU2126" s="24">
        <v>-1.7719142138958033E-3</v>
      </c>
      <c r="AV2126" s="24">
        <v>0</v>
      </c>
      <c r="AW2126" s="24">
        <v>0</v>
      </c>
      <c r="AX2126" s="24">
        <v>0</v>
      </c>
      <c r="AY2126" s="24">
        <v>0</v>
      </c>
      <c r="AZ2126" s="24">
        <v>0</v>
      </c>
      <c r="BA2126" s="24">
        <v>0</v>
      </c>
      <c r="BB2126" s="24">
        <v>-6.864138413220644E-8</v>
      </c>
      <c r="BC2126" s="24">
        <v>0</v>
      </c>
      <c r="BD2126" s="24">
        <v>-6.864138413220644E-8</v>
      </c>
      <c r="BE2126" s="24">
        <v>0</v>
      </c>
      <c r="BF2126" s="24">
        <v>0</v>
      </c>
      <c r="BG2126" s="24">
        <v>0</v>
      </c>
      <c r="BH2126" s="24">
        <v>0</v>
      </c>
      <c r="BI2126" s="24">
        <v>0</v>
      </c>
      <c r="BJ2126" s="24">
        <v>0</v>
      </c>
      <c r="BK2126" s="24">
        <v>0</v>
      </c>
      <c r="BL2126" s="24">
        <v>0</v>
      </c>
    </row>
    <row r="2127" spans="1:64" x14ac:dyDescent="0.25">
      <c r="A2127" t="s">
        <v>5128</v>
      </c>
      <c r="B2127">
        <v>198</v>
      </c>
      <c r="C2127">
        <v>2</v>
      </c>
      <c r="D2127">
        <v>17</v>
      </c>
      <c r="E2127" s="24">
        <v>0</v>
      </c>
      <c r="F2127" s="24">
        <v>0</v>
      </c>
      <c r="G2127" s="24">
        <v>0</v>
      </c>
      <c r="H2127" s="24">
        <v>0</v>
      </c>
      <c r="I2127" s="24">
        <v>0</v>
      </c>
      <c r="J2127" s="24">
        <v>0</v>
      </c>
      <c r="K2127" s="24">
        <v>1.5854641795158386E-2</v>
      </c>
      <c r="L2127" s="24">
        <v>-1.5850655734539032E-2</v>
      </c>
      <c r="M2127" s="24">
        <v>3.986060619354248E-6</v>
      </c>
      <c r="N2127" s="24">
        <v>-3.986060619354248E-6</v>
      </c>
      <c r="O2127" s="24">
        <v>-1.5854641795158386E-2</v>
      </c>
      <c r="P2127" s="24">
        <v>0</v>
      </c>
      <c r="Q2127" s="24">
        <v>5.9670128393918276E-8</v>
      </c>
      <c r="R2127" s="24">
        <v>-5.9670128393918276E-8</v>
      </c>
      <c r="S2127" s="24">
        <v>0</v>
      </c>
      <c r="T2127" s="24">
        <v>0</v>
      </c>
      <c r="U2127" s="24">
        <v>0</v>
      </c>
      <c r="V2127" s="24">
        <v>0</v>
      </c>
      <c r="W2127" s="24">
        <v>0</v>
      </c>
      <c r="X2127" s="24">
        <v>0</v>
      </c>
      <c r="Y2127" s="24">
        <v>0</v>
      </c>
      <c r="Z2127" s="24">
        <v>0</v>
      </c>
      <c r="AA2127" s="24">
        <v>1.4269177615642548E-2</v>
      </c>
      <c r="AB2127" s="24">
        <v>-1.426559016108514E-2</v>
      </c>
      <c r="AC2127" s="24">
        <v>3.5874545574188232E-6</v>
      </c>
      <c r="AD2127" s="24">
        <v>-3.5874545574188232E-6</v>
      </c>
      <c r="AE2127" s="24">
        <v>-1.4269177615642559E-2</v>
      </c>
      <c r="AF2127" s="24">
        <v>0</v>
      </c>
      <c r="AG2127" s="24">
        <v>5.9670128393918276E-8</v>
      </c>
      <c r="AH2127" s="24">
        <v>-5.9670128393918276E-8</v>
      </c>
      <c r="AI2127" s="24">
        <v>0</v>
      </c>
      <c r="AJ2127" s="24">
        <v>0</v>
      </c>
      <c r="AK2127" s="24">
        <v>0</v>
      </c>
      <c r="AL2127" s="24">
        <v>0</v>
      </c>
      <c r="AM2127" s="24">
        <v>0</v>
      </c>
      <c r="AN2127" s="24">
        <v>0</v>
      </c>
      <c r="AO2127" s="24">
        <v>0</v>
      </c>
      <c r="AP2127" s="24">
        <v>0</v>
      </c>
      <c r="AQ2127" s="24">
        <v>1.5854641795158379E-3</v>
      </c>
      <c r="AR2127" s="24">
        <v>-1.5850655734538921E-3</v>
      </c>
      <c r="AS2127" s="24">
        <v>3.986060619354248E-7</v>
      </c>
      <c r="AT2127" s="24">
        <v>-3.986060619354248E-7</v>
      </c>
      <c r="AU2127" s="24">
        <v>-1.5854641795158275E-3</v>
      </c>
      <c r="AV2127" s="24">
        <v>0</v>
      </c>
      <c r="AW2127" s="24">
        <v>0</v>
      </c>
      <c r="AX2127" s="24">
        <v>0</v>
      </c>
      <c r="AY2127" s="24">
        <v>0</v>
      </c>
      <c r="AZ2127" s="24">
        <v>0</v>
      </c>
      <c r="BA2127" s="24">
        <v>0</v>
      </c>
      <c r="BB2127" s="24">
        <v>-5.9670128393918276E-8</v>
      </c>
      <c r="BC2127" s="24">
        <v>0</v>
      </c>
      <c r="BD2127" s="24">
        <v>-5.9670128393918276E-8</v>
      </c>
      <c r="BE2127" s="24">
        <v>0</v>
      </c>
      <c r="BF2127" s="24">
        <v>0</v>
      </c>
      <c r="BG2127" s="24">
        <v>0</v>
      </c>
      <c r="BH2127" s="24">
        <v>0</v>
      </c>
      <c r="BI2127" s="24">
        <v>0</v>
      </c>
      <c r="BJ2127" s="24">
        <v>0</v>
      </c>
      <c r="BK2127" s="24">
        <v>0</v>
      </c>
      <c r="BL2127" s="24">
        <v>0</v>
      </c>
    </row>
    <row r="2128" spans="1:64" x14ac:dyDescent="0.25">
      <c r="A2128" t="s">
        <v>5128</v>
      </c>
      <c r="B2128">
        <v>199</v>
      </c>
      <c r="C2128">
        <v>3</v>
      </c>
      <c r="D2128">
        <v>17</v>
      </c>
      <c r="E2128" s="24">
        <v>0</v>
      </c>
      <c r="F2128" s="24">
        <v>0</v>
      </c>
      <c r="G2128" s="24">
        <v>0</v>
      </c>
      <c r="H2128" s="24">
        <v>0</v>
      </c>
      <c r="I2128" s="24">
        <v>0</v>
      </c>
      <c r="J2128" s="24">
        <v>0</v>
      </c>
      <c r="K2128" s="24">
        <v>1.4188662171363831E-2</v>
      </c>
      <c r="L2128" s="24">
        <v>-1.4185264706611633E-2</v>
      </c>
      <c r="M2128" s="24">
        <v>3.3974647521972656E-6</v>
      </c>
      <c r="N2128" s="24">
        <v>-3.3974647521972656E-6</v>
      </c>
      <c r="O2128" s="24">
        <v>-1.4188662171363831E-2</v>
      </c>
      <c r="P2128" s="24">
        <v>0</v>
      </c>
      <c r="Q2128" s="24">
        <v>5.188485374674201E-8</v>
      </c>
      <c r="R2128" s="24">
        <v>-5.188485374674201E-8</v>
      </c>
      <c r="S2128" s="24">
        <v>0</v>
      </c>
      <c r="T2128" s="24">
        <v>0</v>
      </c>
      <c r="U2128" s="24">
        <v>0</v>
      </c>
      <c r="V2128" s="24">
        <v>0</v>
      </c>
      <c r="W2128" s="24">
        <v>0</v>
      </c>
      <c r="X2128" s="24">
        <v>0</v>
      </c>
      <c r="Y2128" s="24">
        <v>0</v>
      </c>
      <c r="Z2128" s="24">
        <v>0</v>
      </c>
      <c r="AA2128" s="24">
        <v>1.2769795954227448E-2</v>
      </c>
      <c r="AB2128" s="24">
        <v>-1.2766738235950467E-2</v>
      </c>
      <c r="AC2128" s="24">
        <v>3.0577182769775393E-6</v>
      </c>
      <c r="AD2128" s="24">
        <v>-3.0577182769775397E-6</v>
      </c>
      <c r="AE2128" s="24">
        <v>-1.2769795954227448E-2</v>
      </c>
      <c r="AF2128" s="24">
        <v>0</v>
      </c>
      <c r="AG2128" s="24">
        <v>5.188485374674201E-8</v>
      </c>
      <c r="AH2128" s="24">
        <v>-5.188485374674201E-8</v>
      </c>
      <c r="AI2128" s="24">
        <v>0</v>
      </c>
      <c r="AJ2128" s="24">
        <v>0</v>
      </c>
      <c r="AK2128" s="24">
        <v>0</v>
      </c>
      <c r="AL2128" s="24">
        <v>0</v>
      </c>
      <c r="AM2128" s="24">
        <v>0</v>
      </c>
      <c r="AN2128" s="24">
        <v>0</v>
      </c>
      <c r="AO2128" s="24">
        <v>0</v>
      </c>
      <c r="AP2128" s="24">
        <v>0</v>
      </c>
      <c r="AQ2128" s="24">
        <v>1.4188662171363831E-3</v>
      </c>
      <c r="AR2128" s="24">
        <v>-1.4185264706611661E-3</v>
      </c>
      <c r="AS2128" s="24">
        <v>3.3974647521972631E-7</v>
      </c>
      <c r="AT2128" s="24">
        <v>-3.3974647521972588E-7</v>
      </c>
      <c r="AU2128" s="24">
        <v>-1.4188662171363831E-3</v>
      </c>
      <c r="AV2128" s="24">
        <v>0</v>
      </c>
      <c r="AW2128" s="24">
        <v>0</v>
      </c>
      <c r="AX2128" s="24">
        <v>0</v>
      </c>
      <c r="AY2128" s="24">
        <v>0</v>
      </c>
      <c r="AZ2128" s="24">
        <v>0</v>
      </c>
      <c r="BA2128" s="24">
        <v>0</v>
      </c>
      <c r="BB2128" s="24">
        <v>-5.188485374674201E-8</v>
      </c>
      <c r="BC2128" s="24">
        <v>0</v>
      </c>
      <c r="BD2128" s="24">
        <v>-5.188485374674201E-8</v>
      </c>
      <c r="BE2128" s="24">
        <v>0</v>
      </c>
      <c r="BF2128" s="24">
        <v>0</v>
      </c>
      <c r="BG2128" s="24">
        <v>0</v>
      </c>
      <c r="BH2128" s="24">
        <v>0</v>
      </c>
      <c r="BI2128" s="24">
        <v>0</v>
      </c>
      <c r="BJ2128" s="24">
        <v>0</v>
      </c>
      <c r="BK2128" s="24">
        <v>0</v>
      </c>
      <c r="BL2128" s="24">
        <v>0</v>
      </c>
    </row>
    <row r="2129" spans="1:64" x14ac:dyDescent="0.25">
      <c r="A2129" t="s">
        <v>5128</v>
      </c>
      <c r="B2129">
        <v>200</v>
      </c>
      <c r="C2129">
        <v>3</v>
      </c>
      <c r="D2129">
        <v>17</v>
      </c>
      <c r="E2129" s="24">
        <v>0</v>
      </c>
      <c r="F2129" s="24">
        <v>0</v>
      </c>
      <c r="G2129" s="24">
        <v>0</v>
      </c>
      <c r="H2129" s="24">
        <v>0</v>
      </c>
      <c r="I2129" s="24">
        <v>0</v>
      </c>
      <c r="J2129" s="24">
        <v>0</v>
      </c>
      <c r="K2129" s="24">
        <v>1.2699797749519348E-2</v>
      </c>
      <c r="L2129" s="24">
        <v>-1.2696906924247742E-2</v>
      </c>
      <c r="M2129" s="24">
        <v>2.8908252716064453E-6</v>
      </c>
      <c r="N2129" s="24">
        <v>-2.8908252716064453E-6</v>
      </c>
      <c r="O2129" s="24">
        <v>-1.2699797749519348E-2</v>
      </c>
      <c r="P2129" s="24">
        <v>0</v>
      </c>
      <c r="Q2129" s="24">
        <v>4.5125489123165607E-8</v>
      </c>
      <c r="R2129" s="24">
        <v>-4.5125489123165607E-8</v>
      </c>
      <c r="S2129" s="24">
        <v>0</v>
      </c>
      <c r="T2129" s="24">
        <v>0</v>
      </c>
      <c r="U2129" s="24">
        <v>0</v>
      </c>
      <c r="V2129" s="24">
        <v>0</v>
      </c>
      <c r="W2129" s="24">
        <v>0</v>
      </c>
      <c r="X2129" s="24">
        <v>0</v>
      </c>
      <c r="Y2129" s="24">
        <v>0</v>
      </c>
      <c r="Z2129" s="24">
        <v>0</v>
      </c>
      <c r="AA2129" s="24">
        <v>1.1429817974567413E-2</v>
      </c>
      <c r="AB2129" s="24">
        <v>-1.1427216231822968E-2</v>
      </c>
      <c r="AC2129" s="24">
        <v>2.6017427444458007E-6</v>
      </c>
      <c r="AD2129" s="24">
        <v>-2.6017427444457994E-6</v>
      </c>
      <c r="AE2129" s="24">
        <v>-1.1429817974567408E-2</v>
      </c>
      <c r="AF2129" s="24">
        <v>0</v>
      </c>
      <c r="AG2129" s="24">
        <v>4.5125489123165607E-8</v>
      </c>
      <c r="AH2129" s="24">
        <v>-4.5125489123165607E-8</v>
      </c>
      <c r="AI2129" s="24">
        <v>0</v>
      </c>
      <c r="AJ2129" s="24">
        <v>0</v>
      </c>
      <c r="AK2129" s="24">
        <v>0</v>
      </c>
      <c r="AL2129" s="24">
        <v>0</v>
      </c>
      <c r="AM2129" s="24">
        <v>0</v>
      </c>
      <c r="AN2129" s="24">
        <v>0</v>
      </c>
      <c r="AO2129" s="24">
        <v>0</v>
      </c>
      <c r="AP2129" s="24">
        <v>0</v>
      </c>
      <c r="AQ2129" s="24">
        <v>1.2699797749519352E-3</v>
      </c>
      <c r="AR2129" s="24">
        <v>-1.2696906924247742E-3</v>
      </c>
      <c r="AS2129" s="24">
        <v>2.8908252716064462E-7</v>
      </c>
      <c r="AT2129" s="24">
        <v>-2.8908252716064589E-7</v>
      </c>
      <c r="AU2129" s="24">
        <v>-1.2699797749519404E-3</v>
      </c>
      <c r="AV2129" s="24">
        <v>0</v>
      </c>
      <c r="AW2129" s="24">
        <v>0</v>
      </c>
      <c r="AX2129" s="24">
        <v>0</v>
      </c>
      <c r="AY2129" s="24">
        <v>0</v>
      </c>
      <c r="AZ2129" s="24">
        <v>0</v>
      </c>
      <c r="BA2129" s="24">
        <v>0</v>
      </c>
      <c r="BB2129" s="24">
        <v>-4.5125489123165607E-8</v>
      </c>
      <c r="BC2129" s="24">
        <v>0</v>
      </c>
      <c r="BD2129" s="24">
        <v>-4.5125489123165607E-8</v>
      </c>
      <c r="BE2129" s="24">
        <v>0</v>
      </c>
      <c r="BF2129" s="24">
        <v>0</v>
      </c>
      <c r="BG2129" s="24">
        <v>0</v>
      </c>
      <c r="BH2129" s="24">
        <v>0</v>
      </c>
      <c r="BI2129" s="24">
        <v>0</v>
      </c>
      <c r="BJ2129" s="24">
        <v>0</v>
      </c>
      <c r="BK2129" s="24">
        <v>0</v>
      </c>
      <c r="BL2129" s="24">
        <v>0</v>
      </c>
    </row>
    <row r="2130" spans="1:64" x14ac:dyDescent="0.25">
      <c r="A2130" t="s">
        <v>5128</v>
      </c>
      <c r="B2130">
        <v>201</v>
      </c>
      <c r="C2130">
        <v>3</v>
      </c>
      <c r="D2130">
        <v>17</v>
      </c>
      <c r="E2130" s="24">
        <v>0</v>
      </c>
      <c r="F2130" s="24">
        <v>0</v>
      </c>
      <c r="G2130" s="24">
        <v>0</v>
      </c>
      <c r="H2130" s="24">
        <v>0</v>
      </c>
      <c r="I2130" s="24">
        <v>0</v>
      </c>
      <c r="J2130" s="24">
        <v>0</v>
      </c>
      <c r="K2130" s="24">
        <v>1.1368989944458008E-2</v>
      </c>
      <c r="L2130" s="24">
        <v>-1.1366508901119232E-2</v>
      </c>
      <c r="M2130" s="24">
        <v>2.4810433387756348E-6</v>
      </c>
      <c r="N2130" s="24">
        <v>-2.4810433387756348E-6</v>
      </c>
      <c r="O2130" s="24">
        <v>-1.1368989944458008E-2</v>
      </c>
      <c r="P2130" s="24">
        <v>0</v>
      </c>
      <c r="Q2130" s="24">
        <v>3.9253791328519583E-8</v>
      </c>
      <c r="R2130" s="24">
        <v>-3.9253791328519583E-8</v>
      </c>
      <c r="S2130" s="24">
        <v>0</v>
      </c>
      <c r="T2130" s="24">
        <v>0</v>
      </c>
      <c r="U2130" s="24">
        <v>0</v>
      </c>
      <c r="V2130" s="24">
        <v>0</v>
      </c>
      <c r="W2130" s="24">
        <v>0</v>
      </c>
      <c r="X2130" s="24">
        <v>0</v>
      </c>
      <c r="Y2130" s="24">
        <v>0</v>
      </c>
      <c r="Z2130" s="24">
        <v>0</v>
      </c>
      <c r="AA2130" s="24">
        <v>1.0232090950012207E-2</v>
      </c>
      <c r="AB2130" s="24">
        <v>-1.0229858011007315E-2</v>
      </c>
      <c r="AC2130" s="24">
        <v>2.2329390048980712E-6</v>
      </c>
      <c r="AD2130" s="24">
        <v>-2.2329390048980716E-6</v>
      </c>
      <c r="AE2130" s="24">
        <v>-1.0232090950012207E-2</v>
      </c>
      <c r="AF2130" s="24">
        <v>0</v>
      </c>
      <c r="AG2130" s="24">
        <v>3.9253791328519583E-8</v>
      </c>
      <c r="AH2130" s="24">
        <v>-3.9253791328519583E-8</v>
      </c>
      <c r="AI2130" s="24">
        <v>0</v>
      </c>
      <c r="AJ2130" s="24">
        <v>0</v>
      </c>
      <c r="AK2130" s="24">
        <v>0</v>
      </c>
      <c r="AL2130" s="24">
        <v>0</v>
      </c>
      <c r="AM2130" s="24">
        <v>0</v>
      </c>
      <c r="AN2130" s="24">
        <v>0</v>
      </c>
      <c r="AO2130" s="24">
        <v>0</v>
      </c>
      <c r="AP2130" s="24">
        <v>0</v>
      </c>
      <c r="AQ2130" s="24">
        <v>1.1368989944458008E-3</v>
      </c>
      <c r="AR2130" s="24">
        <v>-1.1366508901119177E-3</v>
      </c>
      <c r="AS2130" s="24">
        <v>2.4810433387756356E-7</v>
      </c>
      <c r="AT2130" s="24">
        <v>-2.4810433387756314E-7</v>
      </c>
      <c r="AU2130" s="24">
        <v>-1.1368989944458008E-3</v>
      </c>
      <c r="AV2130" s="24">
        <v>0</v>
      </c>
      <c r="AW2130" s="24">
        <v>0</v>
      </c>
      <c r="AX2130" s="24">
        <v>0</v>
      </c>
      <c r="AY2130" s="24">
        <v>0</v>
      </c>
      <c r="AZ2130" s="24">
        <v>0</v>
      </c>
      <c r="BA2130" s="24">
        <v>0</v>
      </c>
      <c r="BB2130" s="24">
        <v>-3.9253791328519583E-8</v>
      </c>
      <c r="BC2130" s="24">
        <v>0</v>
      </c>
      <c r="BD2130" s="24">
        <v>-3.9253791328519583E-8</v>
      </c>
      <c r="BE2130" s="24">
        <v>0</v>
      </c>
      <c r="BF2130" s="24">
        <v>0</v>
      </c>
      <c r="BG2130" s="24">
        <v>0</v>
      </c>
      <c r="BH2130" s="24">
        <v>0</v>
      </c>
      <c r="BI2130" s="24">
        <v>0</v>
      </c>
      <c r="BJ2130" s="24">
        <v>0</v>
      </c>
      <c r="BK2130" s="24">
        <v>0</v>
      </c>
      <c r="BL2130" s="24">
        <v>0</v>
      </c>
    </row>
    <row r="2131" spans="1:64" x14ac:dyDescent="0.25">
      <c r="A2131" t="s">
        <v>5128</v>
      </c>
      <c r="B2131">
        <v>202</v>
      </c>
      <c r="C2131">
        <v>4</v>
      </c>
      <c r="D2131">
        <v>17</v>
      </c>
      <c r="E2131" s="24">
        <v>0</v>
      </c>
      <c r="F2131" s="24">
        <v>0</v>
      </c>
      <c r="G2131" s="24">
        <v>0</v>
      </c>
      <c r="H2131" s="24">
        <v>0</v>
      </c>
      <c r="I2131" s="24">
        <v>0</v>
      </c>
      <c r="J2131" s="24">
        <v>0</v>
      </c>
      <c r="K2131" s="24">
        <v>1.0179296135902405E-2</v>
      </c>
      <c r="L2131" s="24">
        <v>-1.0177202522754669E-2</v>
      </c>
      <c r="M2131" s="24">
        <v>2.0936131477355957E-6</v>
      </c>
      <c r="N2131" s="24">
        <v>-2.0936131477355957E-6</v>
      </c>
      <c r="O2131" s="24">
        <v>-1.0179296135902405E-2</v>
      </c>
      <c r="P2131" s="24">
        <v>0</v>
      </c>
      <c r="Q2131" s="24">
        <v>3.4153345040977001E-8</v>
      </c>
      <c r="R2131" s="24">
        <v>-3.4153345040977001E-8</v>
      </c>
      <c r="S2131" s="24">
        <v>0</v>
      </c>
      <c r="T2131" s="24">
        <v>0</v>
      </c>
      <c r="U2131" s="24">
        <v>0</v>
      </c>
      <c r="V2131" s="24">
        <v>0</v>
      </c>
      <c r="W2131" s="24">
        <v>0</v>
      </c>
      <c r="X2131" s="24">
        <v>0</v>
      </c>
      <c r="Y2131" s="24">
        <v>0</v>
      </c>
      <c r="Z2131" s="24">
        <v>0</v>
      </c>
      <c r="AA2131" s="24">
        <v>9.1613665223121647E-3</v>
      </c>
      <c r="AB2131" s="24">
        <v>-9.1594822704791912E-3</v>
      </c>
      <c r="AC2131" s="24">
        <v>1.8842518329620362E-6</v>
      </c>
      <c r="AD2131" s="24">
        <v>-1.8842518329620368E-6</v>
      </c>
      <c r="AE2131" s="24">
        <v>-9.1613665223121699E-3</v>
      </c>
      <c r="AF2131" s="24">
        <v>0</v>
      </c>
      <c r="AG2131" s="24">
        <v>3.4153345040977001E-8</v>
      </c>
      <c r="AH2131" s="24">
        <v>-3.4153345040977001E-8</v>
      </c>
      <c r="AI2131" s="24">
        <v>0</v>
      </c>
      <c r="AJ2131" s="24">
        <v>0</v>
      </c>
      <c r="AK2131" s="24">
        <v>0</v>
      </c>
      <c r="AL2131" s="24">
        <v>0</v>
      </c>
      <c r="AM2131" s="24">
        <v>0</v>
      </c>
      <c r="AN2131" s="24">
        <v>0</v>
      </c>
      <c r="AO2131" s="24">
        <v>0</v>
      </c>
      <c r="AP2131" s="24">
        <v>0</v>
      </c>
      <c r="AQ2131" s="24">
        <v>1.0179296135902401E-3</v>
      </c>
      <c r="AR2131" s="24">
        <v>-1.017720252275478E-3</v>
      </c>
      <c r="AS2131" s="24">
        <v>2.0936131477355953E-7</v>
      </c>
      <c r="AT2131" s="24">
        <v>-2.0936131477355889E-7</v>
      </c>
      <c r="AU2131" s="24">
        <v>-1.0179296135902349E-3</v>
      </c>
      <c r="AV2131" s="24">
        <v>0</v>
      </c>
      <c r="AW2131" s="24">
        <v>0</v>
      </c>
      <c r="AX2131" s="24">
        <v>0</v>
      </c>
      <c r="AY2131" s="24">
        <v>0</v>
      </c>
      <c r="AZ2131" s="24">
        <v>0</v>
      </c>
      <c r="BA2131" s="24">
        <v>0</v>
      </c>
      <c r="BB2131" s="24">
        <v>-3.4153345040977001E-8</v>
      </c>
      <c r="BC2131" s="24">
        <v>0</v>
      </c>
      <c r="BD2131" s="24">
        <v>-3.4153345040977001E-8</v>
      </c>
      <c r="BE2131" s="24">
        <v>0</v>
      </c>
      <c r="BF2131" s="24">
        <v>0</v>
      </c>
      <c r="BG2131" s="24">
        <v>0</v>
      </c>
      <c r="BH2131" s="24">
        <v>0</v>
      </c>
      <c r="BI2131" s="24">
        <v>0</v>
      </c>
      <c r="BJ2131" s="24">
        <v>0</v>
      </c>
      <c r="BK2131" s="24">
        <v>0</v>
      </c>
      <c r="BL2131" s="24">
        <v>0</v>
      </c>
    </row>
    <row r="2132" spans="1:64" x14ac:dyDescent="0.25">
      <c r="A2132" t="s">
        <v>5128</v>
      </c>
      <c r="B2132">
        <v>203</v>
      </c>
      <c r="C2132">
        <v>4</v>
      </c>
      <c r="D2132">
        <v>17</v>
      </c>
      <c r="E2132" s="24">
        <v>0</v>
      </c>
      <c r="F2132" s="24">
        <v>0</v>
      </c>
      <c r="G2132" s="24">
        <v>0</v>
      </c>
      <c r="H2132" s="24">
        <v>0</v>
      </c>
      <c r="I2132" s="24">
        <v>0</v>
      </c>
      <c r="J2132" s="24">
        <v>0</v>
      </c>
      <c r="K2132" s="24">
        <v>9.1154873371124268E-3</v>
      </c>
      <c r="L2132" s="24">
        <v>-9.1136768460273743E-3</v>
      </c>
      <c r="M2132" s="24">
        <v>1.8104910850524902E-6</v>
      </c>
      <c r="N2132" s="24">
        <v>-1.8104910850524902E-6</v>
      </c>
      <c r="O2132" s="24">
        <v>-9.1154873371124268E-3</v>
      </c>
      <c r="P2132" s="24">
        <v>0</v>
      </c>
      <c r="Q2132" s="24">
        <v>2.9715010896325111E-8</v>
      </c>
      <c r="R2132" s="24">
        <v>-2.9715010896325111E-8</v>
      </c>
      <c r="S2132" s="24">
        <v>0</v>
      </c>
      <c r="T2132" s="24">
        <v>0</v>
      </c>
      <c r="U2132" s="24">
        <v>0</v>
      </c>
      <c r="V2132" s="24">
        <v>0</v>
      </c>
      <c r="W2132" s="24">
        <v>0</v>
      </c>
      <c r="X2132" s="24">
        <v>0</v>
      </c>
      <c r="Y2132" s="24">
        <v>0</v>
      </c>
      <c r="Z2132" s="24">
        <v>0</v>
      </c>
      <c r="AA2132" s="24">
        <v>8.2039386034011841E-3</v>
      </c>
      <c r="AB2132" s="24">
        <v>-8.2023091614246424E-3</v>
      </c>
      <c r="AC2132" s="24">
        <v>1.6294419765472413E-6</v>
      </c>
      <c r="AD2132" s="24">
        <v>-1.6294419765472399E-6</v>
      </c>
      <c r="AE2132" s="24">
        <v>-8.2039386034011841E-3</v>
      </c>
      <c r="AF2132" s="24">
        <v>0</v>
      </c>
      <c r="AG2132" s="24">
        <v>2.9715010896325111E-8</v>
      </c>
      <c r="AH2132" s="24">
        <v>-2.9715010896325111E-8</v>
      </c>
      <c r="AI2132" s="24">
        <v>0</v>
      </c>
      <c r="AJ2132" s="24">
        <v>0</v>
      </c>
      <c r="AK2132" s="24">
        <v>0</v>
      </c>
      <c r="AL2132" s="24">
        <v>0</v>
      </c>
      <c r="AM2132" s="24">
        <v>0</v>
      </c>
      <c r="AN2132" s="24">
        <v>0</v>
      </c>
      <c r="AO2132" s="24">
        <v>0</v>
      </c>
      <c r="AP2132" s="24">
        <v>0</v>
      </c>
      <c r="AQ2132" s="24">
        <v>9.1154873371124268E-4</v>
      </c>
      <c r="AR2132" s="24">
        <v>-9.1136768460273188E-4</v>
      </c>
      <c r="AS2132" s="24">
        <v>1.810491085052489E-7</v>
      </c>
      <c r="AT2132" s="24">
        <v>-1.8104910850525038E-7</v>
      </c>
      <c r="AU2132" s="24">
        <v>-9.1154873371124268E-4</v>
      </c>
      <c r="AV2132" s="24">
        <v>0</v>
      </c>
      <c r="AW2132" s="24">
        <v>0</v>
      </c>
      <c r="AX2132" s="24">
        <v>0</v>
      </c>
      <c r="AY2132" s="24">
        <v>0</v>
      </c>
      <c r="AZ2132" s="24">
        <v>0</v>
      </c>
      <c r="BA2132" s="24">
        <v>0</v>
      </c>
      <c r="BB2132" s="24">
        <v>-2.9715010896325111E-8</v>
      </c>
      <c r="BC2132" s="24">
        <v>0</v>
      </c>
      <c r="BD2132" s="24">
        <v>-2.9715010896325111E-8</v>
      </c>
      <c r="BE2132" s="24">
        <v>0</v>
      </c>
      <c r="BF2132" s="24">
        <v>0</v>
      </c>
      <c r="BG2132" s="24">
        <v>0</v>
      </c>
      <c r="BH2132" s="24">
        <v>0</v>
      </c>
      <c r="BI2132" s="24">
        <v>0</v>
      </c>
      <c r="BJ2132" s="24">
        <v>0</v>
      </c>
      <c r="BK2132" s="24">
        <v>0</v>
      </c>
      <c r="BL2132" s="24">
        <v>0</v>
      </c>
    </row>
    <row r="2133" spans="1:64" x14ac:dyDescent="0.25">
      <c r="A2133" t="s">
        <v>5128</v>
      </c>
      <c r="B2133">
        <v>204</v>
      </c>
      <c r="C2133">
        <v>4</v>
      </c>
      <c r="D2133">
        <v>17</v>
      </c>
      <c r="E2133" s="24">
        <v>0</v>
      </c>
      <c r="F2133" s="24">
        <v>0</v>
      </c>
      <c r="G2133" s="24">
        <v>0</v>
      </c>
      <c r="H2133" s="24">
        <v>0</v>
      </c>
      <c r="I2133" s="24">
        <v>0</v>
      </c>
      <c r="J2133" s="24">
        <v>0</v>
      </c>
      <c r="K2133" s="24">
        <v>8.1641748547554016E-3</v>
      </c>
      <c r="L2133" s="24">
        <v>-8.1626400351524353E-3</v>
      </c>
      <c r="M2133" s="24">
        <v>1.5348196029663086E-6</v>
      </c>
      <c r="N2133" s="24">
        <v>-1.5348196029663086E-6</v>
      </c>
      <c r="O2133" s="24">
        <v>-8.1641748547554016E-3</v>
      </c>
      <c r="P2133" s="24">
        <v>0</v>
      </c>
      <c r="Q2133" s="24">
        <v>2.5866029318422079E-8</v>
      </c>
      <c r="R2133" s="24">
        <v>-2.5866029318422079E-8</v>
      </c>
      <c r="S2133" s="24">
        <v>0</v>
      </c>
      <c r="T2133" s="24">
        <v>0</v>
      </c>
      <c r="U2133" s="24">
        <v>0</v>
      </c>
      <c r="V2133" s="24">
        <v>0</v>
      </c>
      <c r="W2133" s="24">
        <v>0</v>
      </c>
      <c r="X2133" s="24">
        <v>0</v>
      </c>
      <c r="Y2133" s="24">
        <v>0</v>
      </c>
      <c r="Z2133" s="24">
        <v>0</v>
      </c>
      <c r="AA2133" s="24">
        <v>7.3477573692798618E-3</v>
      </c>
      <c r="AB2133" s="24">
        <v>-7.3463760316371945E-3</v>
      </c>
      <c r="AC2133" s="24">
        <v>1.3813376426696778E-6</v>
      </c>
      <c r="AD2133" s="24">
        <v>-1.3813376426696784E-6</v>
      </c>
      <c r="AE2133" s="24">
        <v>-7.3477573692798531E-3</v>
      </c>
      <c r="AF2133" s="24">
        <v>0</v>
      </c>
      <c r="AG2133" s="24">
        <v>2.5866029318422079E-8</v>
      </c>
      <c r="AH2133" s="24">
        <v>-2.5866029318422079E-8</v>
      </c>
      <c r="AI2133" s="24">
        <v>0</v>
      </c>
      <c r="AJ2133" s="24">
        <v>0</v>
      </c>
      <c r="AK2133" s="24">
        <v>0</v>
      </c>
      <c r="AL2133" s="24">
        <v>0</v>
      </c>
      <c r="AM2133" s="24">
        <v>0</v>
      </c>
      <c r="AN2133" s="24">
        <v>0</v>
      </c>
      <c r="AO2133" s="24">
        <v>0</v>
      </c>
      <c r="AP2133" s="24">
        <v>0</v>
      </c>
      <c r="AQ2133" s="24">
        <v>8.1641748547553981E-4</v>
      </c>
      <c r="AR2133" s="24">
        <v>-8.1626400351524075E-4</v>
      </c>
      <c r="AS2133" s="24">
        <v>1.5348196029663082E-7</v>
      </c>
      <c r="AT2133" s="24">
        <v>-1.5348196029663018E-7</v>
      </c>
      <c r="AU2133" s="24">
        <v>-8.1641748547554849E-4</v>
      </c>
      <c r="AV2133" s="24">
        <v>0</v>
      </c>
      <c r="AW2133" s="24">
        <v>0</v>
      </c>
      <c r="AX2133" s="24">
        <v>0</v>
      </c>
      <c r="AY2133" s="24">
        <v>0</v>
      </c>
      <c r="AZ2133" s="24">
        <v>0</v>
      </c>
      <c r="BA2133" s="24">
        <v>0</v>
      </c>
      <c r="BB2133" s="24">
        <v>-2.5866029318422079E-8</v>
      </c>
      <c r="BC2133" s="24">
        <v>0</v>
      </c>
      <c r="BD2133" s="24">
        <v>-2.5866029318422079E-8</v>
      </c>
      <c r="BE2133" s="24">
        <v>0</v>
      </c>
      <c r="BF2133" s="24">
        <v>0</v>
      </c>
      <c r="BG2133" s="24">
        <v>0</v>
      </c>
      <c r="BH2133" s="24">
        <v>0</v>
      </c>
      <c r="BI2133" s="24">
        <v>0</v>
      </c>
      <c r="BJ2133" s="24">
        <v>0</v>
      </c>
      <c r="BK2133" s="24">
        <v>0</v>
      </c>
      <c r="BL2133" s="24">
        <v>0</v>
      </c>
    </row>
    <row r="2134" spans="1:64" x14ac:dyDescent="0.25">
      <c r="A2134" t="s">
        <v>5128</v>
      </c>
      <c r="B2134">
        <v>205</v>
      </c>
      <c r="C2134">
        <v>1</v>
      </c>
      <c r="D2134">
        <v>18</v>
      </c>
      <c r="E2134" s="24">
        <v>0</v>
      </c>
      <c r="F2134" s="24">
        <v>0</v>
      </c>
      <c r="G2134" s="24">
        <v>0</v>
      </c>
      <c r="H2134" s="24">
        <v>0</v>
      </c>
      <c r="I2134" s="24">
        <v>0</v>
      </c>
      <c r="J2134" s="24">
        <v>0</v>
      </c>
      <c r="K2134" s="24">
        <v>7.3132738471031189E-3</v>
      </c>
      <c r="L2134" s="24">
        <v>-7.3119699954986572E-3</v>
      </c>
      <c r="M2134" s="24">
        <v>1.3038516044616699E-6</v>
      </c>
      <c r="N2134" s="24">
        <v>-1.3038516044616699E-6</v>
      </c>
      <c r="O2134" s="24">
        <v>-7.3132738471031189E-3</v>
      </c>
      <c r="P2134" s="24">
        <v>0</v>
      </c>
      <c r="Q2134" s="24">
        <v>2.251181285828352E-8</v>
      </c>
      <c r="R2134" s="24">
        <v>-2.251181285828352E-8</v>
      </c>
      <c r="S2134" s="24">
        <v>0</v>
      </c>
      <c r="T2134" s="24">
        <v>0</v>
      </c>
      <c r="U2134" s="24">
        <v>0</v>
      </c>
      <c r="V2134" s="24">
        <v>0</v>
      </c>
      <c r="W2134" s="24">
        <v>0</v>
      </c>
      <c r="X2134" s="24">
        <v>0</v>
      </c>
      <c r="Y2134" s="24">
        <v>0</v>
      </c>
      <c r="Z2134" s="24">
        <v>0</v>
      </c>
      <c r="AA2134" s="24">
        <v>6.5819464623928072E-3</v>
      </c>
      <c r="AB2134" s="24">
        <v>-6.5807729959487873E-3</v>
      </c>
      <c r="AC2134" s="24">
        <v>1.1734664440155029E-6</v>
      </c>
      <c r="AD2134" s="24">
        <v>-1.1734664440155029E-6</v>
      </c>
      <c r="AE2134" s="24">
        <v>-6.5819464623928167E-3</v>
      </c>
      <c r="AF2134" s="24">
        <v>0</v>
      </c>
      <c r="AG2134" s="24">
        <v>2.251181285828352E-8</v>
      </c>
      <c r="AH2134" s="24">
        <v>-2.251181285828352E-8</v>
      </c>
      <c r="AI2134" s="24">
        <v>0</v>
      </c>
      <c r="AJ2134" s="24">
        <v>0</v>
      </c>
      <c r="AK2134" s="24">
        <v>0</v>
      </c>
      <c r="AL2134" s="24">
        <v>0</v>
      </c>
      <c r="AM2134" s="24">
        <v>0</v>
      </c>
      <c r="AN2134" s="24">
        <v>0</v>
      </c>
      <c r="AO2134" s="24">
        <v>0</v>
      </c>
      <c r="AP2134" s="24">
        <v>0</v>
      </c>
      <c r="AQ2134" s="24">
        <v>7.3132738471031172E-4</v>
      </c>
      <c r="AR2134" s="24">
        <v>-7.3119699954986989E-4</v>
      </c>
      <c r="AS2134" s="24">
        <v>1.3038516044616699E-7</v>
      </c>
      <c r="AT2134" s="24">
        <v>-1.3038516044616699E-7</v>
      </c>
      <c r="AU2134" s="24">
        <v>-7.3132738471030218E-4</v>
      </c>
      <c r="AV2134" s="24">
        <v>0</v>
      </c>
      <c r="AW2134" s="24">
        <v>0</v>
      </c>
      <c r="AX2134" s="24">
        <v>0</v>
      </c>
      <c r="AY2134" s="24">
        <v>0</v>
      </c>
      <c r="AZ2134" s="24">
        <v>0</v>
      </c>
      <c r="BA2134" s="24">
        <v>0</v>
      </c>
      <c r="BB2134" s="24">
        <v>-2.251181285828352E-8</v>
      </c>
      <c r="BC2134" s="24">
        <v>0</v>
      </c>
      <c r="BD2134" s="24">
        <v>-2.251181285828352E-8</v>
      </c>
      <c r="BE2134" s="24">
        <v>0</v>
      </c>
      <c r="BF2134" s="24">
        <v>0</v>
      </c>
      <c r="BG2134" s="24">
        <v>0</v>
      </c>
      <c r="BH2134" s="24">
        <v>0</v>
      </c>
      <c r="BI2134" s="24">
        <v>0</v>
      </c>
      <c r="BJ2134" s="24">
        <v>0</v>
      </c>
      <c r="BK2134" s="24">
        <v>0</v>
      </c>
      <c r="BL2134" s="24">
        <v>0</v>
      </c>
    </row>
    <row r="2135" spans="1:64" x14ac:dyDescent="0.25">
      <c r="A2135" t="s">
        <v>5128</v>
      </c>
      <c r="B2135">
        <v>206</v>
      </c>
      <c r="C2135">
        <v>1</v>
      </c>
      <c r="D2135">
        <v>18</v>
      </c>
      <c r="E2135" s="24">
        <v>0</v>
      </c>
      <c r="F2135" s="24">
        <v>0</v>
      </c>
      <c r="G2135" s="24">
        <v>0</v>
      </c>
      <c r="H2135" s="24">
        <v>0</v>
      </c>
      <c r="I2135" s="24">
        <v>0</v>
      </c>
      <c r="J2135" s="24">
        <v>0</v>
      </c>
      <c r="K2135" s="24">
        <v>6.5520629286766052E-3</v>
      </c>
      <c r="L2135" s="24">
        <v>-6.5509378910064697E-3</v>
      </c>
      <c r="M2135" s="24">
        <v>1.125037670135498E-6</v>
      </c>
      <c r="N2135" s="24">
        <v>-1.125037670135498E-6</v>
      </c>
      <c r="O2135" s="24">
        <v>-6.5520629286766052E-3</v>
      </c>
      <c r="P2135" s="24">
        <v>0</v>
      </c>
      <c r="Q2135" s="24">
        <v>1.9608705770224333E-8</v>
      </c>
      <c r="R2135" s="24">
        <v>-1.9608705770224333E-8</v>
      </c>
      <c r="S2135" s="24">
        <v>0</v>
      </c>
      <c r="T2135" s="24">
        <v>0</v>
      </c>
      <c r="U2135" s="24">
        <v>0</v>
      </c>
      <c r="V2135" s="24">
        <v>0</v>
      </c>
      <c r="W2135" s="24">
        <v>0</v>
      </c>
      <c r="X2135" s="24">
        <v>0</v>
      </c>
      <c r="Y2135" s="24">
        <v>0</v>
      </c>
      <c r="Z2135" s="24">
        <v>0</v>
      </c>
      <c r="AA2135" s="24">
        <v>5.8968566358089452E-3</v>
      </c>
      <c r="AB2135" s="24">
        <v>-5.8958441019058283E-3</v>
      </c>
      <c r="AC2135" s="24">
        <v>1.0125339031219483E-6</v>
      </c>
      <c r="AD2135" s="24">
        <v>-1.0125339031219481E-6</v>
      </c>
      <c r="AE2135" s="24">
        <v>-5.8968566358089392E-3</v>
      </c>
      <c r="AF2135" s="24">
        <v>0</v>
      </c>
      <c r="AG2135" s="24">
        <v>1.9608705770224333E-8</v>
      </c>
      <c r="AH2135" s="24">
        <v>-1.9608705770224333E-8</v>
      </c>
      <c r="AI2135" s="24">
        <v>0</v>
      </c>
      <c r="AJ2135" s="24">
        <v>0</v>
      </c>
      <c r="AK2135" s="24">
        <v>0</v>
      </c>
      <c r="AL2135" s="24">
        <v>0</v>
      </c>
      <c r="AM2135" s="24">
        <v>0</v>
      </c>
      <c r="AN2135" s="24">
        <v>0</v>
      </c>
      <c r="AO2135" s="24">
        <v>0</v>
      </c>
      <c r="AP2135" s="24">
        <v>0</v>
      </c>
      <c r="AQ2135" s="24">
        <v>6.5520629286766E-4</v>
      </c>
      <c r="AR2135" s="24">
        <v>-6.5509378910064142E-4</v>
      </c>
      <c r="AS2135" s="24">
        <v>1.1250376701354976E-7</v>
      </c>
      <c r="AT2135" s="24">
        <v>-1.1250376701354997E-7</v>
      </c>
      <c r="AU2135" s="24">
        <v>-6.5520629286766607E-4</v>
      </c>
      <c r="AV2135" s="24">
        <v>0</v>
      </c>
      <c r="AW2135" s="24">
        <v>0</v>
      </c>
      <c r="AX2135" s="24">
        <v>0</v>
      </c>
      <c r="AY2135" s="24">
        <v>0</v>
      </c>
      <c r="AZ2135" s="24">
        <v>0</v>
      </c>
      <c r="BA2135" s="24">
        <v>0</v>
      </c>
      <c r="BB2135" s="24">
        <v>-1.9608705770224333E-8</v>
      </c>
      <c r="BC2135" s="24">
        <v>0</v>
      </c>
      <c r="BD2135" s="24">
        <v>-1.9608705770224333E-8</v>
      </c>
      <c r="BE2135" s="24">
        <v>0</v>
      </c>
      <c r="BF2135" s="24">
        <v>0</v>
      </c>
      <c r="BG2135" s="24">
        <v>0</v>
      </c>
      <c r="BH2135" s="24">
        <v>0</v>
      </c>
      <c r="BI2135" s="24">
        <v>0</v>
      </c>
      <c r="BJ2135" s="24">
        <v>0</v>
      </c>
      <c r="BK2135" s="24">
        <v>0</v>
      </c>
      <c r="BL2135" s="24">
        <v>0</v>
      </c>
    </row>
    <row r="2136" spans="1:64" x14ac:dyDescent="0.25">
      <c r="A2136" t="s">
        <v>5128</v>
      </c>
      <c r="B2136">
        <v>207</v>
      </c>
      <c r="C2136">
        <v>1</v>
      </c>
      <c r="D2136">
        <v>18</v>
      </c>
      <c r="E2136" s="24">
        <v>0</v>
      </c>
      <c r="F2136" s="24">
        <v>0</v>
      </c>
      <c r="G2136" s="24">
        <v>0</v>
      </c>
      <c r="H2136" s="24">
        <v>0</v>
      </c>
      <c r="I2136" s="24">
        <v>0</v>
      </c>
      <c r="J2136" s="24">
        <v>0</v>
      </c>
      <c r="K2136" s="24">
        <v>5.8709830045700073E-3</v>
      </c>
      <c r="L2136" s="24">
        <v>-5.870036780834198E-3</v>
      </c>
      <c r="M2136" s="24">
        <v>9.4622373580932617E-7</v>
      </c>
      <c r="N2136" s="24">
        <v>-9.4622373580932617E-7</v>
      </c>
      <c r="O2136" s="24">
        <v>-5.8709830045700073E-3</v>
      </c>
      <c r="P2136" s="24">
        <v>0</v>
      </c>
      <c r="Q2136" s="24">
        <v>1.7069396562874317E-8</v>
      </c>
      <c r="R2136" s="24">
        <v>-1.7069396562874317E-8</v>
      </c>
      <c r="S2136" s="24">
        <v>0</v>
      </c>
      <c r="T2136" s="24">
        <v>0</v>
      </c>
      <c r="U2136" s="24">
        <v>0</v>
      </c>
      <c r="V2136" s="24">
        <v>0</v>
      </c>
      <c r="W2136" s="24">
        <v>0</v>
      </c>
      <c r="X2136" s="24">
        <v>0</v>
      </c>
      <c r="Y2136" s="24">
        <v>0</v>
      </c>
      <c r="Z2136" s="24">
        <v>0</v>
      </c>
      <c r="AA2136" s="24">
        <v>5.2838847041130066E-3</v>
      </c>
      <c r="AB2136" s="24">
        <v>-5.2830331027507726E-3</v>
      </c>
      <c r="AC2136" s="24">
        <v>8.5160136222839353E-7</v>
      </c>
      <c r="AD2136" s="24">
        <v>-8.5160136222839406E-7</v>
      </c>
      <c r="AE2136" s="24">
        <v>-5.2838847041130066E-3</v>
      </c>
      <c r="AF2136" s="24">
        <v>0</v>
      </c>
      <c r="AG2136" s="24">
        <v>1.7069396562874317E-8</v>
      </c>
      <c r="AH2136" s="24">
        <v>-1.7069396562874317E-8</v>
      </c>
      <c r="AI2136" s="24">
        <v>0</v>
      </c>
      <c r="AJ2136" s="24">
        <v>0</v>
      </c>
      <c r="AK2136" s="24">
        <v>0</v>
      </c>
      <c r="AL2136" s="24">
        <v>0</v>
      </c>
      <c r="AM2136" s="24">
        <v>0</v>
      </c>
      <c r="AN2136" s="24">
        <v>0</v>
      </c>
      <c r="AO2136" s="24">
        <v>0</v>
      </c>
      <c r="AP2136" s="24">
        <v>0</v>
      </c>
      <c r="AQ2136" s="24">
        <v>5.8709830045700073E-4</v>
      </c>
      <c r="AR2136" s="24">
        <v>-5.8700367808342535E-4</v>
      </c>
      <c r="AS2136" s="24">
        <v>9.4622373580932638E-8</v>
      </c>
      <c r="AT2136" s="24">
        <v>-9.4622373580932109E-8</v>
      </c>
      <c r="AU2136" s="24">
        <v>-5.8709830045700073E-4</v>
      </c>
      <c r="AV2136" s="24">
        <v>0</v>
      </c>
      <c r="AW2136" s="24">
        <v>0</v>
      </c>
      <c r="AX2136" s="24">
        <v>0</v>
      </c>
      <c r="AY2136" s="24">
        <v>0</v>
      </c>
      <c r="AZ2136" s="24">
        <v>0</v>
      </c>
      <c r="BA2136" s="24">
        <v>0</v>
      </c>
      <c r="BB2136" s="24">
        <v>-1.7069396562874317E-8</v>
      </c>
      <c r="BC2136" s="24">
        <v>0</v>
      </c>
      <c r="BD2136" s="24">
        <v>-1.7069396562874317E-8</v>
      </c>
      <c r="BE2136" s="24">
        <v>0</v>
      </c>
      <c r="BF2136" s="24">
        <v>0</v>
      </c>
      <c r="BG2136" s="24">
        <v>0</v>
      </c>
      <c r="BH2136" s="24">
        <v>0</v>
      </c>
      <c r="BI2136" s="24">
        <v>0</v>
      </c>
      <c r="BJ2136" s="24">
        <v>0</v>
      </c>
      <c r="BK2136" s="24">
        <v>0</v>
      </c>
      <c r="BL2136" s="24">
        <v>0</v>
      </c>
    </row>
    <row r="2137" spans="1:64" x14ac:dyDescent="0.25">
      <c r="A2137" t="s">
        <v>5128</v>
      </c>
      <c r="B2137">
        <v>208</v>
      </c>
      <c r="C2137">
        <v>2</v>
      </c>
      <c r="D2137">
        <v>18</v>
      </c>
      <c r="E2137" s="24">
        <v>0</v>
      </c>
      <c r="F2137" s="24">
        <v>0</v>
      </c>
      <c r="G2137" s="24">
        <v>0</v>
      </c>
      <c r="H2137" s="24">
        <v>0</v>
      </c>
      <c r="I2137" s="24">
        <v>0</v>
      </c>
      <c r="J2137" s="24">
        <v>0</v>
      </c>
      <c r="K2137" s="24">
        <v>5.2615180611610413E-3</v>
      </c>
      <c r="L2137" s="24">
        <v>-5.2606910467147827E-3</v>
      </c>
      <c r="M2137" s="24">
        <v>8.2701444625854492E-7</v>
      </c>
      <c r="N2137" s="24">
        <v>-8.2701444625854492E-7</v>
      </c>
      <c r="O2137" s="24">
        <v>-5.2615180611610413E-3</v>
      </c>
      <c r="P2137" s="24">
        <v>0</v>
      </c>
      <c r="Q2137" s="24">
        <v>1.4886609278619289E-8</v>
      </c>
      <c r="R2137" s="24">
        <v>-1.4886609278619289E-8</v>
      </c>
      <c r="S2137" s="24">
        <v>0</v>
      </c>
      <c r="T2137" s="24">
        <v>0</v>
      </c>
      <c r="U2137" s="24">
        <v>0</v>
      </c>
      <c r="V2137" s="24">
        <v>0</v>
      </c>
      <c r="W2137" s="24">
        <v>0</v>
      </c>
      <c r="X2137" s="24">
        <v>0</v>
      </c>
      <c r="Y2137" s="24">
        <v>0</v>
      </c>
      <c r="Z2137" s="24">
        <v>0</v>
      </c>
      <c r="AA2137" s="24">
        <v>4.735366255044937E-3</v>
      </c>
      <c r="AB2137" s="24">
        <v>-4.7346219420433058E-3</v>
      </c>
      <c r="AC2137" s="24">
        <v>7.4431300163269047E-7</v>
      </c>
      <c r="AD2137" s="24">
        <v>-7.4431300163269026E-7</v>
      </c>
      <c r="AE2137" s="24">
        <v>-4.7353662550449413E-3</v>
      </c>
      <c r="AF2137" s="24">
        <v>0</v>
      </c>
      <c r="AG2137" s="24">
        <v>1.4886609278619289E-8</v>
      </c>
      <c r="AH2137" s="24">
        <v>-1.4886609278619289E-8</v>
      </c>
      <c r="AI2137" s="24">
        <v>0</v>
      </c>
      <c r="AJ2137" s="24">
        <v>0</v>
      </c>
      <c r="AK2137" s="24">
        <v>0</v>
      </c>
      <c r="AL2137" s="24">
        <v>0</v>
      </c>
      <c r="AM2137" s="24">
        <v>0</v>
      </c>
      <c r="AN2137" s="24">
        <v>0</v>
      </c>
      <c r="AO2137" s="24">
        <v>0</v>
      </c>
      <c r="AP2137" s="24">
        <v>0</v>
      </c>
      <c r="AQ2137" s="24">
        <v>5.261518061161043E-4</v>
      </c>
      <c r="AR2137" s="24">
        <v>-5.2606910467147688E-4</v>
      </c>
      <c r="AS2137" s="24">
        <v>8.270144462585445E-8</v>
      </c>
      <c r="AT2137" s="24">
        <v>-8.2701444625854662E-8</v>
      </c>
      <c r="AU2137" s="24">
        <v>-5.2615180611609996E-4</v>
      </c>
      <c r="AV2137" s="24">
        <v>0</v>
      </c>
      <c r="AW2137" s="24">
        <v>0</v>
      </c>
      <c r="AX2137" s="24">
        <v>0</v>
      </c>
      <c r="AY2137" s="24">
        <v>0</v>
      </c>
      <c r="AZ2137" s="24">
        <v>0</v>
      </c>
      <c r="BA2137" s="24">
        <v>0</v>
      </c>
      <c r="BB2137" s="24">
        <v>-1.4886609278619289E-8</v>
      </c>
      <c r="BC2137" s="24">
        <v>0</v>
      </c>
      <c r="BD2137" s="24">
        <v>-1.4886609278619289E-8</v>
      </c>
      <c r="BE2137" s="24">
        <v>0</v>
      </c>
      <c r="BF2137" s="24">
        <v>0</v>
      </c>
      <c r="BG2137" s="24">
        <v>0</v>
      </c>
      <c r="BH2137" s="24">
        <v>0</v>
      </c>
      <c r="BI2137" s="24">
        <v>0</v>
      </c>
      <c r="BJ2137" s="24">
        <v>0</v>
      </c>
      <c r="BK2137" s="24">
        <v>0</v>
      </c>
      <c r="BL2137" s="24">
        <v>0</v>
      </c>
    </row>
    <row r="2138" spans="1:64" x14ac:dyDescent="0.25">
      <c r="A2138" t="s">
        <v>5128</v>
      </c>
      <c r="B2138">
        <v>209</v>
      </c>
      <c r="C2138">
        <v>2</v>
      </c>
      <c r="D2138">
        <v>18</v>
      </c>
      <c r="E2138" s="24">
        <v>0</v>
      </c>
      <c r="F2138" s="24">
        <v>0</v>
      </c>
      <c r="G2138" s="24">
        <v>0</v>
      </c>
      <c r="H2138" s="24">
        <v>0</v>
      </c>
      <c r="I2138" s="24">
        <v>0</v>
      </c>
      <c r="J2138" s="24">
        <v>0</v>
      </c>
      <c r="K2138" s="24">
        <v>4.7159865498542786E-3</v>
      </c>
      <c r="L2138" s="24">
        <v>-4.7153010964393616E-3</v>
      </c>
      <c r="M2138" s="24">
        <v>6.8545341491699219E-7</v>
      </c>
      <c r="N2138" s="24">
        <v>-6.8545341491699219E-7</v>
      </c>
      <c r="O2138" s="24">
        <v>-4.7159865498542786E-3</v>
      </c>
      <c r="P2138" s="24">
        <v>0</v>
      </c>
      <c r="Q2138" s="24">
        <v>1.2951204553246498E-8</v>
      </c>
      <c r="R2138" s="24">
        <v>-1.2951204553246498E-8</v>
      </c>
      <c r="S2138" s="24">
        <v>0</v>
      </c>
      <c r="T2138" s="24">
        <v>0</v>
      </c>
      <c r="U2138" s="24">
        <v>0</v>
      </c>
      <c r="V2138" s="24">
        <v>0</v>
      </c>
      <c r="W2138" s="24">
        <v>0</v>
      </c>
      <c r="X2138" s="24">
        <v>0</v>
      </c>
      <c r="Y2138" s="24">
        <v>0</v>
      </c>
      <c r="Z2138" s="24">
        <v>0</v>
      </c>
      <c r="AA2138" s="24">
        <v>4.2443878948688505E-3</v>
      </c>
      <c r="AB2138" s="24">
        <v>-4.243770986795424E-3</v>
      </c>
      <c r="AC2138" s="24">
        <v>6.1690807342529295E-7</v>
      </c>
      <c r="AD2138" s="24">
        <v>-6.1690807342529305E-7</v>
      </c>
      <c r="AE2138" s="24">
        <v>-4.2443878948688479E-3</v>
      </c>
      <c r="AF2138" s="24">
        <v>0</v>
      </c>
      <c r="AG2138" s="24">
        <v>1.2951204553246498E-8</v>
      </c>
      <c r="AH2138" s="24">
        <v>-1.2951204553246498E-8</v>
      </c>
      <c r="AI2138" s="24">
        <v>0</v>
      </c>
      <c r="AJ2138" s="24">
        <v>0</v>
      </c>
      <c r="AK2138" s="24">
        <v>0</v>
      </c>
      <c r="AL2138" s="24">
        <v>0</v>
      </c>
      <c r="AM2138" s="24">
        <v>0</v>
      </c>
      <c r="AN2138" s="24">
        <v>0</v>
      </c>
      <c r="AO2138" s="24">
        <v>0</v>
      </c>
      <c r="AP2138" s="24">
        <v>0</v>
      </c>
      <c r="AQ2138" s="24">
        <v>4.7159865498542803E-4</v>
      </c>
      <c r="AR2138" s="24">
        <v>-4.7153010964393755E-4</v>
      </c>
      <c r="AS2138" s="24">
        <v>6.854534149169924E-8</v>
      </c>
      <c r="AT2138" s="24">
        <v>-6.8545341491699134E-8</v>
      </c>
      <c r="AU2138" s="24">
        <v>-4.7159865498543063E-4</v>
      </c>
      <c r="AV2138" s="24">
        <v>0</v>
      </c>
      <c r="AW2138" s="24">
        <v>0</v>
      </c>
      <c r="AX2138" s="24">
        <v>0</v>
      </c>
      <c r="AY2138" s="24">
        <v>0</v>
      </c>
      <c r="AZ2138" s="24">
        <v>0</v>
      </c>
      <c r="BA2138" s="24">
        <v>0</v>
      </c>
      <c r="BB2138" s="24">
        <v>-1.2951204553246498E-8</v>
      </c>
      <c r="BC2138" s="24">
        <v>0</v>
      </c>
      <c r="BD2138" s="24">
        <v>-1.2951204553246498E-8</v>
      </c>
      <c r="BE2138" s="24">
        <v>0</v>
      </c>
      <c r="BF2138" s="24">
        <v>0</v>
      </c>
      <c r="BG2138" s="24">
        <v>0</v>
      </c>
      <c r="BH2138" s="24">
        <v>0</v>
      </c>
      <c r="BI2138" s="24">
        <v>0</v>
      </c>
      <c r="BJ2138" s="24">
        <v>0</v>
      </c>
      <c r="BK2138" s="24">
        <v>0</v>
      </c>
      <c r="BL2138" s="24">
        <v>0</v>
      </c>
    </row>
    <row r="2139" spans="1:64" x14ac:dyDescent="0.25">
      <c r="A2139" t="s">
        <v>5128</v>
      </c>
      <c r="B2139">
        <v>210</v>
      </c>
      <c r="C2139">
        <v>2</v>
      </c>
      <c r="D2139">
        <v>18</v>
      </c>
      <c r="E2139" s="24">
        <v>0</v>
      </c>
      <c r="F2139" s="24">
        <v>0</v>
      </c>
      <c r="G2139" s="24">
        <v>0</v>
      </c>
      <c r="H2139" s="24">
        <v>0</v>
      </c>
      <c r="I2139" s="24">
        <v>0</v>
      </c>
      <c r="J2139" s="24">
        <v>0</v>
      </c>
      <c r="K2139" s="24">
        <v>4.2277127504348755E-3</v>
      </c>
      <c r="L2139" s="24">
        <v>-4.2271316051483154E-3</v>
      </c>
      <c r="M2139" s="24">
        <v>5.8114528656005859E-7</v>
      </c>
      <c r="N2139" s="24">
        <v>-5.8114528656005859E-7</v>
      </c>
      <c r="O2139" s="24">
        <v>-4.2277127504348755E-3</v>
      </c>
      <c r="P2139" s="24">
        <v>0</v>
      </c>
      <c r="Q2139" s="24">
        <v>1.1292286217212677E-8</v>
      </c>
      <c r="R2139" s="24">
        <v>-1.1292286217212677E-8</v>
      </c>
      <c r="S2139" s="24">
        <v>0</v>
      </c>
      <c r="T2139" s="24">
        <v>0</v>
      </c>
      <c r="U2139" s="24">
        <v>0</v>
      </c>
      <c r="V2139" s="24">
        <v>0</v>
      </c>
      <c r="W2139" s="24">
        <v>0</v>
      </c>
      <c r="X2139" s="24">
        <v>0</v>
      </c>
      <c r="Y2139" s="24">
        <v>0</v>
      </c>
      <c r="Z2139" s="24">
        <v>0</v>
      </c>
      <c r="AA2139" s="24">
        <v>3.8049414753913882E-3</v>
      </c>
      <c r="AB2139" s="24">
        <v>-3.8044184446334867E-3</v>
      </c>
      <c r="AC2139" s="24">
        <v>5.2303075790405276E-7</v>
      </c>
      <c r="AD2139" s="24">
        <v>-5.2303075790405265E-7</v>
      </c>
      <c r="AE2139" s="24">
        <v>-3.8049414753913921E-3</v>
      </c>
      <c r="AF2139" s="24">
        <v>0</v>
      </c>
      <c r="AG2139" s="24">
        <v>1.1292286217212677E-8</v>
      </c>
      <c r="AH2139" s="24">
        <v>-1.1292286217212677E-8</v>
      </c>
      <c r="AI2139" s="24">
        <v>0</v>
      </c>
      <c r="AJ2139" s="24">
        <v>0</v>
      </c>
      <c r="AK2139" s="24">
        <v>0</v>
      </c>
      <c r="AL2139" s="24">
        <v>0</v>
      </c>
      <c r="AM2139" s="24">
        <v>0</v>
      </c>
      <c r="AN2139" s="24">
        <v>0</v>
      </c>
      <c r="AO2139" s="24">
        <v>0</v>
      </c>
      <c r="AP2139" s="24">
        <v>0</v>
      </c>
      <c r="AQ2139" s="24">
        <v>4.2277127504348729E-4</v>
      </c>
      <c r="AR2139" s="24">
        <v>-4.2271316051482877E-4</v>
      </c>
      <c r="AS2139" s="24">
        <v>5.8114528656005838E-8</v>
      </c>
      <c r="AT2139" s="24">
        <v>-5.8114528656005944E-8</v>
      </c>
      <c r="AU2139" s="24">
        <v>-4.2277127504348339E-4</v>
      </c>
      <c r="AV2139" s="24">
        <v>0</v>
      </c>
      <c r="AW2139" s="24">
        <v>0</v>
      </c>
      <c r="AX2139" s="24">
        <v>0</v>
      </c>
      <c r="AY2139" s="24">
        <v>0</v>
      </c>
      <c r="AZ2139" s="24">
        <v>0</v>
      </c>
      <c r="BA2139" s="24">
        <v>0</v>
      </c>
      <c r="BB2139" s="24">
        <v>-1.1292286217212677E-8</v>
      </c>
      <c r="BC2139" s="24">
        <v>0</v>
      </c>
      <c r="BD2139" s="24">
        <v>-1.1292286217212677E-8</v>
      </c>
      <c r="BE2139" s="24">
        <v>0</v>
      </c>
      <c r="BF2139" s="24">
        <v>0</v>
      </c>
      <c r="BG2139" s="24">
        <v>0</v>
      </c>
      <c r="BH2139" s="24">
        <v>0</v>
      </c>
      <c r="BI2139" s="24">
        <v>0</v>
      </c>
      <c r="BJ2139" s="24">
        <v>0</v>
      </c>
      <c r="BK2139" s="24">
        <v>0</v>
      </c>
      <c r="BL2139" s="24">
        <v>0</v>
      </c>
    </row>
    <row r="2140" spans="1:64" x14ac:dyDescent="0.25">
      <c r="A2140" t="s">
        <v>5128</v>
      </c>
      <c r="B2140">
        <v>211</v>
      </c>
      <c r="C2140">
        <v>3</v>
      </c>
      <c r="D2140">
        <v>18</v>
      </c>
      <c r="E2140" s="24">
        <v>0</v>
      </c>
      <c r="F2140" s="24">
        <v>0</v>
      </c>
      <c r="G2140" s="24">
        <v>0</v>
      </c>
      <c r="H2140" s="24">
        <v>0</v>
      </c>
      <c r="I2140" s="24">
        <v>0</v>
      </c>
      <c r="J2140" s="24">
        <v>0</v>
      </c>
      <c r="K2140" s="24">
        <v>3.7904977798461914E-3</v>
      </c>
      <c r="L2140" s="24">
        <v>-3.7899762392044067E-3</v>
      </c>
      <c r="M2140" s="24">
        <v>5.2154064178466797E-7</v>
      </c>
      <c r="N2140" s="24">
        <v>-5.2154064178466797E-7</v>
      </c>
      <c r="O2140" s="24">
        <v>-3.7904977798461914E-3</v>
      </c>
      <c r="P2140" s="24">
        <v>0</v>
      </c>
      <c r="Q2140" s="24">
        <v>9.8443706519901752E-9</v>
      </c>
      <c r="R2140" s="24">
        <v>-9.8443706519901752E-9</v>
      </c>
      <c r="S2140" s="24">
        <v>0</v>
      </c>
      <c r="T2140" s="24">
        <v>0</v>
      </c>
      <c r="U2140" s="24">
        <v>0</v>
      </c>
      <c r="V2140" s="24">
        <v>0</v>
      </c>
      <c r="W2140" s="24">
        <v>0</v>
      </c>
      <c r="X2140" s="24">
        <v>0</v>
      </c>
      <c r="Y2140" s="24">
        <v>0</v>
      </c>
      <c r="Z2140" s="24">
        <v>0</v>
      </c>
      <c r="AA2140" s="24">
        <v>3.4114480018615722E-3</v>
      </c>
      <c r="AB2140" s="24">
        <v>-3.4109786152839681E-3</v>
      </c>
      <c r="AC2140" s="24">
        <v>4.6938657760620117E-7</v>
      </c>
      <c r="AD2140" s="24">
        <v>-4.6938657760620117E-7</v>
      </c>
      <c r="AE2140" s="24">
        <v>-3.4114480018615709E-3</v>
      </c>
      <c r="AF2140" s="24">
        <v>0</v>
      </c>
      <c r="AG2140" s="24">
        <v>9.8443706519901752E-9</v>
      </c>
      <c r="AH2140" s="24">
        <v>-9.8443706519901752E-9</v>
      </c>
      <c r="AI2140" s="24">
        <v>0</v>
      </c>
      <c r="AJ2140" s="24">
        <v>0</v>
      </c>
      <c r="AK2140" s="24">
        <v>0</v>
      </c>
      <c r="AL2140" s="24">
        <v>0</v>
      </c>
      <c r="AM2140" s="24">
        <v>0</v>
      </c>
      <c r="AN2140" s="24">
        <v>0</v>
      </c>
      <c r="AO2140" s="24">
        <v>0</v>
      </c>
      <c r="AP2140" s="24">
        <v>0</v>
      </c>
      <c r="AQ2140" s="24">
        <v>3.7904977798461923E-4</v>
      </c>
      <c r="AR2140" s="24">
        <v>-3.7899762392043859E-4</v>
      </c>
      <c r="AS2140" s="24">
        <v>5.2154064178466797E-8</v>
      </c>
      <c r="AT2140" s="24">
        <v>-5.2154064178466797E-8</v>
      </c>
      <c r="AU2140" s="24">
        <v>-3.7904977798462053E-4</v>
      </c>
      <c r="AV2140" s="24">
        <v>0</v>
      </c>
      <c r="AW2140" s="24">
        <v>0</v>
      </c>
      <c r="AX2140" s="24">
        <v>0</v>
      </c>
      <c r="AY2140" s="24">
        <v>0</v>
      </c>
      <c r="AZ2140" s="24">
        <v>0</v>
      </c>
      <c r="BA2140" s="24">
        <v>0</v>
      </c>
      <c r="BB2140" s="24">
        <v>-9.8443706519901752E-9</v>
      </c>
      <c r="BC2140" s="24">
        <v>0</v>
      </c>
      <c r="BD2140" s="24">
        <v>-9.8443706519901752E-9</v>
      </c>
      <c r="BE2140" s="24">
        <v>0</v>
      </c>
      <c r="BF2140" s="24">
        <v>0</v>
      </c>
      <c r="BG2140" s="24">
        <v>0</v>
      </c>
      <c r="BH2140" s="24">
        <v>0</v>
      </c>
      <c r="BI2140" s="24">
        <v>0</v>
      </c>
      <c r="BJ2140" s="24">
        <v>0</v>
      </c>
      <c r="BK2140" s="24">
        <v>0</v>
      </c>
      <c r="BL2140" s="24">
        <v>0</v>
      </c>
    </row>
    <row r="2141" spans="1:64" x14ac:dyDescent="0.25">
      <c r="A2141" t="s">
        <v>5128</v>
      </c>
      <c r="B2141">
        <v>212</v>
      </c>
      <c r="C2141">
        <v>3</v>
      </c>
      <c r="D2141">
        <v>18</v>
      </c>
      <c r="E2141" s="24">
        <v>0</v>
      </c>
      <c r="F2141" s="24">
        <v>0</v>
      </c>
      <c r="G2141" s="24">
        <v>0</v>
      </c>
      <c r="H2141" s="24">
        <v>0</v>
      </c>
      <c r="I2141" s="24">
        <v>0</v>
      </c>
      <c r="J2141" s="24">
        <v>0</v>
      </c>
      <c r="K2141" s="24">
        <v>3.3990219235420227E-3</v>
      </c>
      <c r="L2141" s="24">
        <v>-3.398604691028595E-3</v>
      </c>
      <c r="M2141" s="24">
        <v>4.1723251342773438E-7</v>
      </c>
      <c r="N2141" s="24">
        <v>-4.1723251342773438E-7</v>
      </c>
      <c r="O2141" s="24">
        <v>-3.3990219235420227E-3</v>
      </c>
      <c r="P2141" s="24">
        <v>0</v>
      </c>
      <c r="Q2141" s="24">
        <v>8.5783540271222591E-9</v>
      </c>
      <c r="R2141" s="24">
        <v>-8.5783540271222591E-9</v>
      </c>
      <c r="S2141" s="24">
        <v>0</v>
      </c>
      <c r="T2141" s="24">
        <v>0</v>
      </c>
      <c r="U2141" s="24">
        <v>0</v>
      </c>
      <c r="V2141" s="24">
        <v>0</v>
      </c>
      <c r="W2141" s="24">
        <v>0</v>
      </c>
      <c r="X2141" s="24">
        <v>0</v>
      </c>
      <c r="Y2141" s="24">
        <v>0</v>
      </c>
      <c r="Z2141" s="24">
        <v>0</v>
      </c>
      <c r="AA2141" s="24">
        <v>3.0591197311878207E-3</v>
      </c>
      <c r="AB2141" s="24">
        <v>-3.0587442219257334E-3</v>
      </c>
      <c r="AC2141" s="24">
        <v>3.7550926208496093E-7</v>
      </c>
      <c r="AD2141" s="24">
        <v>-3.7550926208496119E-7</v>
      </c>
      <c r="AE2141" s="24">
        <v>-3.0591197311878211E-3</v>
      </c>
      <c r="AF2141" s="24">
        <v>0</v>
      </c>
      <c r="AG2141" s="24">
        <v>8.5783540271222591E-9</v>
      </c>
      <c r="AH2141" s="24">
        <v>-8.5783540271222591E-9</v>
      </c>
      <c r="AI2141" s="24">
        <v>0</v>
      </c>
      <c r="AJ2141" s="24">
        <v>0</v>
      </c>
      <c r="AK2141" s="24">
        <v>0</v>
      </c>
      <c r="AL2141" s="24">
        <v>0</v>
      </c>
      <c r="AM2141" s="24">
        <v>0</v>
      </c>
      <c r="AN2141" s="24">
        <v>0</v>
      </c>
      <c r="AO2141" s="24">
        <v>0</v>
      </c>
      <c r="AP2141" s="24">
        <v>0</v>
      </c>
      <c r="AQ2141" s="24">
        <v>3.3990219235420201E-4</v>
      </c>
      <c r="AR2141" s="24">
        <v>-3.3986046910286158E-4</v>
      </c>
      <c r="AS2141" s="24">
        <v>4.1723251342773448E-8</v>
      </c>
      <c r="AT2141" s="24">
        <v>-4.1723251342773183E-8</v>
      </c>
      <c r="AU2141" s="24">
        <v>-3.3990219235420158E-4</v>
      </c>
      <c r="AV2141" s="24">
        <v>0</v>
      </c>
      <c r="AW2141" s="24">
        <v>0</v>
      </c>
      <c r="AX2141" s="24">
        <v>0</v>
      </c>
      <c r="AY2141" s="24">
        <v>0</v>
      </c>
      <c r="AZ2141" s="24">
        <v>0</v>
      </c>
      <c r="BA2141" s="24">
        <v>0</v>
      </c>
      <c r="BB2141" s="24">
        <v>-8.5783540271222591E-9</v>
      </c>
      <c r="BC2141" s="24">
        <v>0</v>
      </c>
      <c r="BD2141" s="24">
        <v>-8.5783540271222591E-9</v>
      </c>
      <c r="BE2141" s="24">
        <v>0</v>
      </c>
      <c r="BF2141" s="24">
        <v>0</v>
      </c>
      <c r="BG2141" s="24">
        <v>0</v>
      </c>
      <c r="BH2141" s="24">
        <v>0</v>
      </c>
      <c r="BI2141" s="24">
        <v>0</v>
      </c>
      <c r="BJ2141" s="24">
        <v>0</v>
      </c>
      <c r="BK2141" s="24">
        <v>0</v>
      </c>
      <c r="BL2141" s="24">
        <v>0</v>
      </c>
    </row>
    <row r="2142" spans="1:64" x14ac:dyDescent="0.25">
      <c r="A2142" t="s">
        <v>5128</v>
      </c>
      <c r="B2142">
        <v>213</v>
      </c>
      <c r="C2142">
        <v>3</v>
      </c>
      <c r="D2142">
        <v>18</v>
      </c>
      <c r="E2142" s="24">
        <v>0</v>
      </c>
      <c r="F2142" s="24">
        <v>0</v>
      </c>
      <c r="G2142" s="24">
        <v>0</v>
      </c>
      <c r="H2142" s="24">
        <v>0</v>
      </c>
      <c r="I2142" s="24">
        <v>0</v>
      </c>
      <c r="J2142" s="24">
        <v>0</v>
      </c>
      <c r="K2142" s="24">
        <v>3.0484050512313843E-3</v>
      </c>
      <c r="L2142" s="24">
        <v>-3.0480250716209412E-3</v>
      </c>
      <c r="M2142" s="24">
        <v>3.7997961044311523E-7</v>
      </c>
      <c r="N2142" s="24">
        <v>-3.7997961044311523E-7</v>
      </c>
      <c r="O2142" s="24">
        <v>-3.0484050512313843E-3</v>
      </c>
      <c r="P2142" s="24">
        <v>0</v>
      </c>
      <c r="Q2142" s="24">
        <v>7.4869603849947453E-9</v>
      </c>
      <c r="R2142" s="24">
        <v>-7.4869603849947453E-9</v>
      </c>
      <c r="S2142" s="24">
        <v>0</v>
      </c>
      <c r="T2142" s="24">
        <v>0</v>
      </c>
      <c r="U2142" s="24">
        <v>0</v>
      </c>
      <c r="V2142" s="24">
        <v>0</v>
      </c>
      <c r="W2142" s="24">
        <v>0</v>
      </c>
      <c r="X2142" s="24">
        <v>0</v>
      </c>
      <c r="Y2142" s="24">
        <v>0</v>
      </c>
      <c r="Z2142" s="24">
        <v>0</v>
      </c>
      <c r="AA2142" s="24">
        <v>2.7435645461082458E-3</v>
      </c>
      <c r="AB2142" s="24">
        <v>-2.7432225644588477E-3</v>
      </c>
      <c r="AC2142" s="24">
        <v>3.419816493988037E-7</v>
      </c>
      <c r="AD2142" s="24">
        <v>-3.4198164939880354E-7</v>
      </c>
      <c r="AE2142" s="24">
        <v>-2.7435645461082458E-3</v>
      </c>
      <c r="AF2142" s="24">
        <v>0</v>
      </c>
      <c r="AG2142" s="24">
        <v>7.4869603849947453E-9</v>
      </c>
      <c r="AH2142" s="24">
        <v>-7.4869603849947453E-9</v>
      </c>
      <c r="AI2142" s="24">
        <v>0</v>
      </c>
      <c r="AJ2142" s="24">
        <v>0</v>
      </c>
      <c r="AK2142" s="24">
        <v>0</v>
      </c>
      <c r="AL2142" s="24">
        <v>0</v>
      </c>
      <c r="AM2142" s="24">
        <v>0</v>
      </c>
      <c r="AN2142" s="24">
        <v>0</v>
      </c>
      <c r="AO2142" s="24">
        <v>0</v>
      </c>
      <c r="AP2142" s="24">
        <v>0</v>
      </c>
      <c r="AQ2142" s="24">
        <v>3.0484050512313843E-4</v>
      </c>
      <c r="AR2142" s="24">
        <v>-3.0480250716209342E-4</v>
      </c>
      <c r="AS2142" s="24">
        <v>3.7997961044311534E-8</v>
      </c>
      <c r="AT2142" s="24">
        <v>-3.7997961044311693E-8</v>
      </c>
      <c r="AU2142" s="24">
        <v>-3.0484050512313843E-4</v>
      </c>
      <c r="AV2142" s="24">
        <v>0</v>
      </c>
      <c r="AW2142" s="24">
        <v>0</v>
      </c>
      <c r="AX2142" s="24">
        <v>0</v>
      </c>
      <c r="AY2142" s="24">
        <v>0</v>
      </c>
      <c r="AZ2142" s="24">
        <v>0</v>
      </c>
      <c r="BA2142" s="24">
        <v>0</v>
      </c>
      <c r="BB2142" s="24">
        <v>-7.4869603849947453E-9</v>
      </c>
      <c r="BC2142" s="24">
        <v>0</v>
      </c>
      <c r="BD2142" s="24">
        <v>-7.4869603849947453E-9</v>
      </c>
      <c r="BE2142" s="24">
        <v>0</v>
      </c>
      <c r="BF2142" s="24">
        <v>0</v>
      </c>
      <c r="BG2142" s="24">
        <v>0</v>
      </c>
      <c r="BH2142" s="24">
        <v>0</v>
      </c>
      <c r="BI2142" s="24">
        <v>0</v>
      </c>
      <c r="BJ2142" s="24">
        <v>0</v>
      </c>
      <c r="BK2142" s="24">
        <v>0</v>
      </c>
      <c r="BL2142" s="24">
        <v>0</v>
      </c>
    </row>
    <row r="2143" spans="1:64" x14ac:dyDescent="0.25">
      <c r="A2143" t="s">
        <v>5128</v>
      </c>
      <c r="B2143">
        <v>214</v>
      </c>
      <c r="C2143">
        <v>4</v>
      </c>
      <c r="D2143">
        <v>18</v>
      </c>
      <c r="E2143" s="24">
        <v>0</v>
      </c>
      <c r="F2143" s="24">
        <v>0</v>
      </c>
      <c r="G2143" s="24">
        <v>0</v>
      </c>
      <c r="H2143" s="24">
        <v>0</v>
      </c>
      <c r="I2143" s="24">
        <v>0</v>
      </c>
      <c r="J2143" s="24">
        <v>0</v>
      </c>
      <c r="K2143" s="24">
        <v>2.7343705296516418E-3</v>
      </c>
      <c r="L2143" s="24">
        <v>-2.7340427041053772E-3</v>
      </c>
      <c r="M2143" s="24">
        <v>3.2782554626464844E-7</v>
      </c>
      <c r="N2143" s="24">
        <v>-3.2782554626464844E-7</v>
      </c>
      <c r="O2143" s="24">
        <v>-2.7343705296516418E-3</v>
      </c>
      <c r="P2143" s="24">
        <v>0</v>
      </c>
      <c r="Q2143" s="24">
        <v>6.5119820646941662E-9</v>
      </c>
      <c r="R2143" s="24">
        <v>-6.5119820646941662E-9</v>
      </c>
      <c r="S2143" s="24">
        <v>0</v>
      </c>
      <c r="T2143" s="24">
        <v>0</v>
      </c>
      <c r="U2143" s="24">
        <v>0</v>
      </c>
      <c r="V2143" s="24">
        <v>0</v>
      </c>
      <c r="W2143" s="24">
        <v>0</v>
      </c>
      <c r="X2143" s="24">
        <v>0</v>
      </c>
      <c r="Y2143" s="24">
        <v>0</v>
      </c>
      <c r="Z2143" s="24">
        <v>0</v>
      </c>
      <c r="AA2143" s="24">
        <v>2.4609334766864778E-3</v>
      </c>
      <c r="AB2143" s="24">
        <v>-2.4606384336948381E-3</v>
      </c>
      <c r="AC2143" s="24">
        <v>2.950429916381836E-7</v>
      </c>
      <c r="AD2143" s="24">
        <v>-2.9504299163818355E-7</v>
      </c>
      <c r="AE2143" s="24">
        <v>-2.460933476686477E-3</v>
      </c>
      <c r="AF2143" s="24">
        <v>0</v>
      </c>
      <c r="AG2143" s="24">
        <v>6.5119820646941662E-9</v>
      </c>
      <c r="AH2143" s="24">
        <v>-6.5119820646941662E-9</v>
      </c>
      <c r="AI2143" s="24">
        <v>0</v>
      </c>
      <c r="AJ2143" s="24">
        <v>0</v>
      </c>
      <c r="AK2143" s="24">
        <v>0</v>
      </c>
      <c r="AL2143" s="24">
        <v>0</v>
      </c>
      <c r="AM2143" s="24">
        <v>0</v>
      </c>
      <c r="AN2143" s="24">
        <v>0</v>
      </c>
      <c r="AO2143" s="24">
        <v>0</v>
      </c>
      <c r="AP2143" s="24">
        <v>0</v>
      </c>
      <c r="AQ2143" s="24">
        <v>2.7343705296516401E-4</v>
      </c>
      <c r="AR2143" s="24">
        <v>-2.7340427041053911E-4</v>
      </c>
      <c r="AS2143" s="24">
        <v>3.2782554626464833E-8</v>
      </c>
      <c r="AT2143" s="24">
        <v>-3.2782554626464886E-8</v>
      </c>
      <c r="AU2143" s="24">
        <v>-2.7343705296516488E-4</v>
      </c>
      <c r="AV2143" s="24">
        <v>0</v>
      </c>
      <c r="AW2143" s="24">
        <v>0</v>
      </c>
      <c r="AX2143" s="24">
        <v>0</v>
      </c>
      <c r="AY2143" s="24">
        <v>0</v>
      </c>
      <c r="AZ2143" s="24">
        <v>0</v>
      </c>
      <c r="BA2143" s="24">
        <v>0</v>
      </c>
      <c r="BB2143" s="24">
        <v>-6.5119820646941662E-9</v>
      </c>
      <c r="BC2143" s="24">
        <v>0</v>
      </c>
      <c r="BD2143" s="24">
        <v>-6.5119820646941662E-9</v>
      </c>
      <c r="BE2143" s="24">
        <v>0</v>
      </c>
      <c r="BF2143" s="24">
        <v>0</v>
      </c>
      <c r="BG2143" s="24">
        <v>0</v>
      </c>
      <c r="BH2143" s="24">
        <v>0</v>
      </c>
      <c r="BI2143" s="24">
        <v>0</v>
      </c>
      <c r="BJ2143" s="24">
        <v>0</v>
      </c>
      <c r="BK2143" s="24">
        <v>0</v>
      </c>
      <c r="BL2143" s="24">
        <v>0</v>
      </c>
    </row>
    <row r="2144" spans="1:64" x14ac:dyDescent="0.25">
      <c r="A2144" t="s">
        <v>5128</v>
      </c>
      <c r="B2144">
        <v>215</v>
      </c>
      <c r="C2144">
        <v>4</v>
      </c>
      <c r="D2144">
        <v>18</v>
      </c>
      <c r="E2144" s="24">
        <v>0</v>
      </c>
      <c r="F2144" s="24">
        <v>0</v>
      </c>
      <c r="G2144" s="24">
        <v>0</v>
      </c>
      <c r="H2144" s="24">
        <v>0</v>
      </c>
      <c r="I2144" s="24">
        <v>0</v>
      </c>
      <c r="J2144" s="24">
        <v>0</v>
      </c>
      <c r="K2144" s="24">
        <v>2.4530515074729919E-3</v>
      </c>
      <c r="L2144" s="24">
        <v>-2.4527907371520996E-3</v>
      </c>
      <c r="M2144" s="24">
        <v>2.6077032089233398E-7</v>
      </c>
      <c r="N2144" s="24">
        <v>-2.6077032089233398E-7</v>
      </c>
      <c r="O2144" s="24">
        <v>-2.4530515074729919E-3</v>
      </c>
      <c r="P2144" s="24">
        <v>0</v>
      </c>
      <c r="Q2144" s="24">
        <v>5.6897988542914391E-9</v>
      </c>
      <c r="R2144" s="24">
        <v>-5.6897988542914391E-9</v>
      </c>
      <c r="S2144" s="24">
        <v>0</v>
      </c>
      <c r="T2144" s="24">
        <v>0</v>
      </c>
      <c r="U2144" s="24">
        <v>0</v>
      </c>
      <c r="V2144" s="24">
        <v>0</v>
      </c>
      <c r="W2144" s="24">
        <v>0</v>
      </c>
      <c r="X2144" s="24">
        <v>0</v>
      </c>
      <c r="Y2144" s="24">
        <v>0</v>
      </c>
      <c r="Z2144" s="24">
        <v>0</v>
      </c>
      <c r="AA2144" s="24">
        <v>2.2077463567256928E-3</v>
      </c>
      <c r="AB2144" s="24">
        <v>-2.207511663436891E-3</v>
      </c>
      <c r="AC2144" s="24">
        <v>2.3469328880310059E-7</v>
      </c>
      <c r="AD2144" s="24">
        <v>-2.3469328880310059E-7</v>
      </c>
      <c r="AE2144" s="24">
        <v>-2.2077463567256907E-3</v>
      </c>
      <c r="AF2144" s="24">
        <v>0</v>
      </c>
      <c r="AG2144" s="24">
        <v>5.6897988542914391E-9</v>
      </c>
      <c r="AH2144" s="24">
        <v>-5.6897988542914391E-9</v>
      </c>
      <c r="AI2144" s="24">
        <v>0</v>
      </c>
      <c r="AJ2144" s="24">
        <v>0</v>
      </c>
      <c r="AK2144" s="24">
        <v>0</v>
      </c>
      <c r="AL2144" s="24">
        <v>0</v>
      </c>
      <c r="AM2144" s="24">
        <v>0</v>
      </c>
      <c r="AN2144" s="24">
        <v>0</v>
      </c>
      <c r="AO2144" s="24">
        <v>0</v>
      </c>
      <c r="AP2144" s="24">
        <v>0</v>
      </c>
      <c r="AQ2144" s="24">
        <v>2.4530515074729911E-4</v>
      </c>
      <c r="AR2144" s="24">
        <v>-2.4527907371520857E-4</v>
      </c>
      <c r="AS2144" s="24">
        <v>2.6077032089233398E-8</v>
      </c>
      <c r="AT2144" s="24">
        <v>-2.6077032089233398E-8</v>
      </c>
      <c r="AU2144" s="24">
        <v>-2.4530515074730128E-4</v>
      </c>
      <c r="AV2144" s="24">
        <v>0</v>
      </c>
      <c r="AW2144" s="24">
        <v>0</v>
      </c>
      <c r="AX2144" s="24">
        <v>0</v>
      </c>
      <c r="AY2144" s="24">
        <v>0</v>
      </c>
      <c r="AZ2144" s="24">
        <v>0</v>
      </c>
      <c r="BA2144" s="24">
        <v>0</v>
      </c>
      <c r="BB2144" s="24">
        <v>-5.6897988542914391E-9</v>
      </c>
      <c r="BC2144" s="24">
        <v>0</v>
      </c>
      <c r="BD2144" s="24">
        <v>-5.6897988542914391E-9</v>
      </c>
      <c r="BE2144" s="24">
        <v>0</v>
      </c>
      <c r="BF2144" s="24">
        <v>0</v>
      </c>
      <c r="BG2144" s="24">
        <v>0</v>
      </c>
      <c r="BH2144" s="24">
        <v>0</v>
      </c>
      <c r="BI2144" s="24">
        <v>0</v>
      </c>
      <c r="BJ2144" s="24">
        <v>0</v>
      </c>
      <c r="BK2144" s="24">
        <v>0</v>
      </c>
      <c r="BL2144" s="24">
        <v>0</v>
      </c>
    </row>
    <row r="2145" spans="1:64" x14ac:dyDescent="0.25">
      <c r="A2145" t="s">
        <v>5128</v>
      </c>
      <c r="B2145">
        <v>216</v>
      </c>
      <c r="C2145">
        <v>4</v>
      </c>
      <c r="D2145">
        <v>18</v>
      </c>
      <c r="E2145" s="24">
        <v>0</v>
      </c>
      <c r="F2145" s="24">
        <v>0</v>
      </c>
      <c r="G2145" s="24">
        <v>0</v>
      </c>
      <c r="H2145" s="24">
        <v>0</v>
      </c>
      <c r="I2145" s="24">
        <v>0</v>
      </c>
      <c r="J2145" s="24">
        <v>0</v>
      </c>
      <c r="K2145" s="24">
        <v>2.2009685635566711E-3</v>
      </c>
      <c r="L2145" s="24">
        <v>-2.2007301449775696E-3</v>
      </c>
      <c r="M2145" s="24">
        <v>2.384185791015625E-7</v>
      </c>
      <c r="N2145" s="24">
        <v>-2.384185791015625E-7</v>
      </c>
      <c r="O2145" s="24">
        <v>-2.2009685635566711E-3</v>
      </c>
      <c r="P2145" s="24">
        <v>0</v>
      </c>
      <c r="Q2145" s="24">
        <v>4.9622030928730965E-9</v>
      </c>
      <c r="R2145" s="24">
        <v>-4.9622030928730965E-9</v>
      </c>
      <c r="S2145" s="24">
        <v>0</v>
      </c>
      <c r="T2145" s="24">
        <v>0</v>
      </c>
      <c r="U2145" s="24">
        <v>0</v>
      </c>
      <c r="V2145" s="24">
        <v>0</v>
      </c>
      <c r="W2145" s="24">
        <v>0</v>
      </c>
      <c r="X2145" s="24">
        <v>0</v>
      </c>
      <c r="Y2145" s="24">
        <v>0</v>
      </c>
      <c r="Z2145" s="24">
        <v>0</v>
      </c>
      <c r="AA2145" s="24">
        <v>1.9808717072010043E-3</v>
      </c>
      <c r="AB2145" s="24">
        <v>-1.9806571304798112E-3</v>
      </c>
      <c r="AC2145" s="24">
        <v>2.1457672119140626E-7</v>
      </c>
      <c r="AD2145" s="24">
        <v>-2.1457672119140633E-7</v>
      </c>
      <c r="AE2145" s="24">
        <v>-1.9808717072010047E-3</v>
      </c>
      <c r="AF2145" s="24">
        <v>0</v>
      </c>
      <c r="AG2145" s="24">
        <v>4.9622030928730965E-9</v>
      </c>
      <c r="AH2145" s="24">
        <v>-4.9622030928730965E-9</v>
      </c>
      <c r="AI2145" s="24">
        <v>0</v>
      </c>
      <c r="AJ2145" s="24">
        <v>0</v>
      </c>
      <c r="AK2145" s="24">
        <v>0</v>
      </c>
      <c r="AL2145" s="24">
        <v>0</v>
      </c>
      <c r="AM2145" s="24">
        <v>0</v>
      </c>
      <c r="AN2145" s="24">
        <v>0</v>
      </c>
      <c r="AO2145" s="24">
        <v>0</v>
      </c>
      <c r="AP2145" s="24">
        <v>0</v>
      </c>
      <c r="AQ2145" s="24">
        <v>2.2009685635566685E-4</v>
      </c>
      <c r="AR2145" s="24">
        <v>-2.2007301449775835E-4</v>
      </c>
      <c r="AS2145" s="24">
        <v>2.3841857910156245E-8</v>
      </c>
      <c r="AT2145" s="24">
        <v>-2.3841857910156165E-8</v>
      </c>
      <c r="AU2145" s="24">
        <v>-2.2009685635566642E-4</v>
      </c>
      <c r="AV2145" s="24">
        <v>0</v>
      </c>
      <c r="AW2145" s="24">
        <v>0</v>
      </c>
      <c r="AX2145" s="24">
        <v>0</v>
      </c>
      <c r="AY2145" s="24">
        <v>0</v>
      </c>
      <c r="AZ2145" s="24">
        <v>0</v>
      </c>
      <c r="BA2145" s="24">
        <v>0</v>
      </c>
      <c r="BB2145" s="24">
        <v>-4.9622030928730965E-9</v>
      </c>
      <c r="BC2145" s="24">
        <v>0</v>
      </c>
      <c r="BD2145" s="24">
        <v>-4.9622030928730965E-9</v>
      </c>
      <c r="BE2145" s="24">
        <v>0</v>
      </c>
      <c r="BF2145" s="24">
        <v>0</v>
      </c>
      <c r="BG2145" s="24">
        <v>0</v>
      </c>
      <c r="BH2145" s="24">
        <v>0</v>
      </c>
      <c r="BI2145" s="24">
        <v>0</v>
      </c>
      <c r="BJ2145" s="24">
        <v>0</v>
      </c>
      <c r="BK2145" s="24">
        <v>0</v>
      </c>
      <c r="BL2145" s="24">
        <v>0</v>
      </c>
    </row>
    <row r="2146" spans="1:64" x14ac:dyDescent="0.25">
      <c r="A2146" t="s">
        <v>5128</v>
      </c>
      <c r="B2146">
        <v>217</v>
      </c>
      <c r="C2146">
        <v>1</v>
      </c>
      <c r="D2146">
        <v>19</v>
      </c>
      <c r="E2146" s="24">
        <v>0</v>
      </c>
      <c r="F2146" s="24">
        <v>0</v>
      </c>
      <c r="G2146" s="24">
        <v>0</v>
      </c>
      <c r="H2146" s="24">
        <v>0</v>
      </c>
      <c r="I2146" s="24">
        <v>0</v>
      </c>
      <c r="J2146" s="24">
        <v>0</v>
      </c>
      <c r="K2146" s="24">
        <v>1.9750520586967468E-3</v>
      </c>
      <c r="L2146" s="24">
        <v>-1.974835991859436E-3</v>
      </c>
      <c r="M2146" s="24">
        <v>2.1606683731079102E-7</v>
      </c>
      <c r="N2146" s="24">
        <v>-2.1606683731079102E-7</v>
      </c>
      <c r="O2146" s="24">
        <v>-1.9750520586967468E-3</v>
      </c>
      <c r="P2146" s="24">
        <v>0</v>
      </c>
      <c r="Q2146" s="24">
        <v>4.321918822824955E-9</v>
      </c>
      <c r="R2146" s="24">
        <v>-4.321918822824955E-9</v>
      </c>
      <c r="S2146" s="24">
        <v>0</v>
      </c>
      <c r="T2146" s="24">
        <v>0</v>
      </c>
      <c r="U2146" s="24">
        <v>0</v>
      </c>
      <c r="V2146" s="24">
        <v>0</v>
      </c>
      <c r="W2146" s="24">
        <v>0</v>
      </c>
      <c r="X2146" s="24">
        <v>0</v>
      </c>
      <c r="Y2146" s="24">
        <v>0</v>
      </c>
      <c r="Z2146" s="24">
        <v>0</v>
      </c>
      <c r="AA2146" s="24">
        <v>1.7775468528270723E-3</v>
      </c>
      <c r="AB2146" s="24">
        <v>-1.7773523926734938E-3</v>
      </c>
      <c r="AC2146" s="24">
        <v>1.9446015357971192E-7</v>
      </c>
      <c r="AD2146" s="24">
        <v>-1.9446015357971187E-7</v>
      </c>
      <c r="AE2146" s="24">
        <v>-1.7775468528270742E-3</v>
      </c>
      <c r="AF2146" s="24">
        <v>0</v>
      </c>
      <c r="AG2146" s="24">
        <v>4.321918822824955E-9</v>
      </c>
      <c r="AH2146" s="24">
        <v>-4.321918822824955E-9</v>
      </c>
      <c r="AI2146" s="24">
        <v>0</v>
      </c>
      <c r="AJ2146" s="24">
        <v>0</v>
      </c>
      <c r="AK2146" s="24">
        <v>0</v>
      </c>
      <c r="AL2146" s="24">
        <v>0</v>
      </c>
      <c r="AM2146" s="24">
        <v>0</v>
      </c>
      <c r="AN2146" s="24">
        <v>0</v>
      </c>
      <c r="AO2146" s="24">
        <v>0</v>
      </c>
      <c r="AP2146" s="24">
        <v>0</v>
      </c>
      <c r="AQ2146" s="24">
        <v>1.9750520586967455E-4</v>
      </c>
      <c r="AR2146" s="24">
        <v>-1.9748359918594222E-4</v>
      </c>
      <c r="AS2146" s="24">
        <v>2.1606683731079091E-8</v>
      </c>
      <c r="AT2146" s="24">
        <v>-2.1606683731079144E-8</v>
      </c>
      <c r="AU2146" s="24">
        <v>-1.975052058696726E-4</v>
      </c>
      <c r="AV2146" s="24">
        <v>0</v>
      </c>
      <c r="AW2146" s="24">
        <v>0</v>
      </c>
      <c r="AX2146" s="24">
        <v>0</v>
      </c>
      <c r="AY2146" s="24">
        <v>0</v>
      </c>
      <c r="AZ2146" s="24">
        <v>0</v>
      </c>
      <c r="BA2146" s="24">
        <v>0</v>
      </c>
      <c r="BB2146" s="24">
        <v>-4.321918822824955E-9</v>
      </c>
      <c r="BC2146" s="24">
        <v>0</v>
      </c>
      <c r="BD2146" s="24">
        <v>-4.321918822824955E-9</v>
      </c>
      <c r="BE2146" s="24">
        <v>0</v>
      </c>
      <c r="BF2146" s="24">
        <v>0</v>
      </c>
      <c r="BG2146" s="24">
        <v>0</v>
      </c>
      <c r="BH2146" s="24">
        <v>0</v>
      </c>
      <c r="BI2146" s="24">
        <v>0</v>
      </c>
      <c r="BJ2146" s="24">
        <v>0</v>
      </c>
      <c r="BK2146" s="24">
        <v>0</v>
      </c>
      <c r="BL2146" s="24">
        <v>0</v>
      </c>
    </row>
    <row r="2147" spans="1:64" x14ac:dyDescent="0.25">
      <c r="A2147" t="s">
        <v>5128</v>
      </c>
      <c r="B2147">
        <v>218</v>
      </c>
      <c r="C2147">
        <v>1</v>
      </c>
      <c r="D2147">
        <v>19</v>
      </c>
      <c r="E2147" s="24">
        <v>0</v>
      </c>
      <c r="F2147" s="24">
        <v>0</v>
      </c>
      <c r="G2147" s="24">
        <v>0</v>
      </c>
      <c r="H2147" s="24">
        <v>0</v>
      </c>
      <c r="I2147" s="24">
        <v>0</v>
      </c>
      <c r="J2147" s="24">
        <v>0</v>
      </c>
      <c r="K2147" s="24">
        <v>1.7725974321365356E-3</v>
      </c>
      <c r="L2147" s="24">
        <v>-1.7724484205245972E-3</v>
      </c>
      <c r="M2147" s="24">
        <v>1.4901161193847656E-7</v>
      </c>
      <c r="N2147" s="24">
        <v>-1.4901161193847656E-7</v>
      </c>
      <c r="O2147" s="24">
        <v>-1.7725974321365356E-3</v>
      </c>
      <c r="P2147" s="24">
        <v>0</v>
      </c>
      <c r="Q2147" s="24">
        <v>3.7907739169895649E-9</v>
      </c>
      <c r="R2147" s="24">
        <v>-3.7907739169895649E-9</v>
      </c>
      <c r="S2147" s="24">
        <v>0</v>
      </c>
      <c r="T2147" s="24">
        <v>0</v>
      </c>
      <c r="U2147" s="24">
        <v>0</v>
      </c>
      <c r="V2147" s="24">
        <v>0</v>
      </c>
      <c r="W2147" s="24">
        <v>0</v>
      </c>
      <c r="X2147" s="24">
        <v>0</v>
      </c>
      <c r="Y2147" s="24">
        <v>0</v>
      </c>
      <c r="Z2147" s="24">
        <v>0</v>
      </c>
      <c r="AA2147" s="24">
        <v>1.5953376889228821E-3</v>
      </c>
      <c r="AB2147" s="24">
        <v>-1.5952035784721381E-3</v>
      </c>
      <c r="AC2147" s="24">
        <v>1.3411045074462891E-7</v>
      </c>
      <c r="AD2147" s="24">
        <v>-1.3411045074462901E-7</v>
      </c>
      <c r="AE2147" s="24">
        <v>-1.595337688922881E-3</v>
      </c>
      <c r="AF2147" s="24">
        <v>0</v>
      </c>
      <c r="AG2147" s="24">
        <v>3.7907739169895649E-9</v>
      </c>
      <c r="AH2147" s="24">
        <v>-3.7907739169895649E-9</v>
      </c>
      <c r="AI2147" s="24">
        <v>0</v>
      </c>
      <c r="AJ2147" s="24">
        <v>0</v>
      </c>
      <c r="AK2147" s="24">
        <v>0</v>
      </c>
      <c r="AL2147" s="24">
        <v>0</v>
      </c>
      <c r="AM2147" s="24">
        <v>0</v>
      </c>
      <c r="AN2147" s="24">
        <v>0</v>
      </c>
      <c r="AO2147" s="24">
        <v>0</v>
      </c>
      <c r="AP2147" s="24">
        <v>0</v>
      </c>
      <c r="AQ2147" s="24">
        <v>1.7725974321365352E-4</v>
      </c>
      <c r="AR2147" s="24">
        <v>-1.7724484205245902E-4</v>
      </c>
      <c r="AS2147" s="24">
        <v>1.4901161193847656E-8</v>
      </c>
      <c r="AT2147" s="24">
        <v>-1.490116119384755E-8</v>
      </c>
      <c r="AU2147" s="24">
        <v>-1.7725974321365461E-4</v>
      </c>
      <c r="AV2147" s="24">
        <v>0</v>
      </c>
      <c r="AW2147" s="24">
        <v>0</v>
      </c>
      <c r="AX2147" s="24">
        <v>0</v>
      </c>
      <c r="AY2147" s="24">
        <v>0</v>
      </c>
      <c r="AZ2147" s="24">
        <v>0</v>
      </c>
      <c r="BA2147" s="24">
        <v>0</v>
      </c>
      <c r="BB2147" s="24">
        <v>-3.7907739169895649E-9</v>
      </c>
      <c r="BC2147" s="24">
        <v>0</v>
      </c>
      <c r="BD2147" s="24">
        <v>-3.7907739169895649E-9</v>
      </c>
      <c r="BE2147" s="24">
        <v>0</v>
      </c>
      <c r="BF2147" s="24">
        <v>0</v>
      </c>
      <c r="BG2147" s="24">
        <v>0</v>
      </c>
      <c r="BH2147" s="24">
        <v>0</v>
      </c>
      <c r="BI2147" s="24">
        <v>0</v>
      </c>
      <c r="BJ2147" s="24">
        <v>0</v>
      </c>
      <c r="BK2147" s="24">
        <v>0</v>
      </c>
      <c r="BL2147" s="24">
        <v>0</v>
      </c>
    </row>
    <row r="2148" spans="1:64" x14ac:dyDescent="0.25">
      <c r="A2148" t="s">
        <v>5128</v>
      </c>
      <c r="B2148">
        <v>219</v>
      </c>
      <c r="C2148">
        <v>1</v>
      </c>
      <c r="D2148">
        <v>19</v>
      </c>
      <c r="E2148" s="24">
        <v>0</v>
      </c>
      <c r="F2148" s="24">
        <v>0</v>
      </c>
      <c r="G2148" s="24">
        <v>0</v>
      </c>
      <c r="H2148" s="24">
        <v>0</v>
      </c>
      <c r="I2148" s="24">
        <v>0</v>
      </c>
      <c r="J2148" s="24">
        <v>0</v>
      </c>
      <c r="K2148" s="24">
        <v>1.5911012887954712E-3</v>
      </c>
      <c r="L2148" s="24">
        <v>-1.5909522771835327E-3</v>
      </c>
      <c r="M2148" s="24">
        <v>1.4901161193847656E-7</v>
      </c>
      <c r="N2148" s="24">
        <v>-1.4901161193847656E-7</v>
      </c>
      <c r="O2148" s="24">
        <v>-1.5911012887954712E-3</v>
      </c>
      <c r="P2148" s="24">
        <v>0</v>
      </c>
      <c r="Q2148" s="24">
        <v>3.2887328416109085E-9</v>
      </c>
      <c r="R2148" s="24">
        <v>-3.2887328416109085E-9</v>
      </c>
      <c r="S2148" s="24">
        <v>0</v>
      </c>
      <c r="T2148" s="24">
        <v>0</v>
      </c>
      <c r="U2148" s="24">
        <v>0</v>
      </c>
      <c r="V2148" s="24">
        <v>0</v>
      </c>
      <c r="W2148" s="24">
        <v>0</v>
      </c>
      <c r="X2148" s="24">
        <v>0</v>
      </c>
      <c r="Y2148" s="24">
        <v>0</v>
      </c>
      <c r="Z2148" s="24">
        <v>0</v>
      </c>
      <c r="AA2148" s="24">
        <v>1.4319911599159241E-3</v>
      </c>
      <c r="AB2148" s="24">
        <v>-1.4318570494651784E-3</v>
      </c>
      <c r="AC2148" s="24">
        <v>1.3411045074462891E-7</v>
      </c>
      <c r="AD2148" s="24">
        <v>-1.3411045074462891E-7</v>
      </c>
      <c r="AE2148" s="24">
        <v>-1.4319911599159248E-3</v>
      </c>
      <c r="AF2148" s="24">
        <v>0</v>
      </c>
      <c r="AG2148" s="24">
        <v>3.2887328416109085E-9</v>
      </c>
      <c r="AH2148" s="24">
        <v>-3.2887328416109085E-9</v>
      </c>
      <c r="AI2148" s="24">
        <v>0</v>
      </c>
      <c r="AJ2148" s="24">
        <v>0</v>
      </c>
      <c r="AK2148" s="24">
        <v>0</v>
      </c>
      <c r="AL2148" s="24">
        <v>0</v>
      </c>
      <c r="AM2148" s="24">
        <v>0</v>
      </c>
      <c r="AN2148" s="24">
        <v>0</v>
      </c>
      <c r="AO2148" s="24">
        <v>0</v>
      </c>
      <c r="AP2148" s="24">
        <v>0</v>
      </c>
      <c r="AQ2148" s="24">
        <v>1.5911012887954708E-4</v>
      </c>
      <c r="AR2148" s="24">
        <v>-1.5909522771835431E-4</v>
      </c>
      <c r="AS2148" s="24">
        <v>1.4901161193847656E-8</v>
      </c>
      <c r="AT2148" s="24">
        <v>-1.4901161193847656E-8</v>
      </c>
      <c r="AU2148" s="24">
        <v>-1.5911012887954643E-4</v>
      </c>
      <c r="AV2148" s="24">
        <v>0</v>
      </c>
      <c r="AW2148" s="24">
        <v>0</v>
      </c>
      <c r="AX2148" s="24">
        <v>0</v>
      </c>
      <c r="AY2148" s="24">
        <v>0</v>
      </c>
      <c r="AZ2148" s="24">
        <v>0</v>
      </c>
      <c r="BA2148" s="24">
        <v>0</v>
      </c>
      <c r="BB2148" s="24">
        <v>-3.2887328416109085E-9</v>
      </c>
      <c r="BC2148" s="24">
        <v>0</v>
      </c>
      <c r="BD2148" s="24">
        <v>-3.2887328416109085E-9</v>
      </c>
      <c r="BE2148" s="24">
        <v>0</v>
      </c>
      <c r="BF2148" s="24">
        <v>0</v>
      </c>
      <c r="BG2148" s="24">
        <v>0</v>
      </c>
      <c r="BH2148" s="24">
        <v>0</v>
      </c>
      <c r="BI2148" s="24">
        <v>0</v>
      </c>
      <c r="BJ2148" s="24">
        <v>0</v>
      </c>
      <c r="BK2148" s="24">
        <v>0</v>
      </c>
      <c r="BL2148" s="24">
        <v>0</v>
      </c>
    </row>
    <row r="2149" spans="1:64" x14ac:dyDescent="0.25">
      <c r="A2149" t="s">
        <v>5128</v>
      </c>
      <c r="B2149">
        <v>220</v>
      </c>
      <c r="C2149">
        <v>2</v>
      </c>
      <c r="D2149">
        <v>19</v>
      </c>
      <c r="E2149" s="24">
        <v>0</v>
      </c>
      <c r="F2149" s="24">
        <v>0</v>
      </c>
      <c r="G2149" s="24">
        <v>0</v>
      </c>
      <c r="H2149" s="24">
        <v>0</v>
      </c>
      <c r="I2149" s="24">
        <v>0</v>
      </c>
      <c r="J2149" s="24">
        <v>0</v>
      </c>
      <c r="K2149" s="24">
        <v>1.4284178614616394E-3</v>
      </c>
      <c r="L2149" s="24">
        <v>-1.4282912015914917E-3</v>
      </c>
      <c r="M2149" s="24">
        <v>1.2665987014770508E-7</v>
      </c>
      <c r="N2149" s="24">
        <v>-1.2665987014770508E-7</v>
      </c>
      <c r="O2149" s="24">
        <v>-1.4284178614616394E-3</v>
      </c>
      <c r="P2149" s="24">
        <v>0</v>
      </c>
      <c r="Q2149" s="24">
        <v>2.8812792152166367E-9</v>
      </c>
      <c r="R2149" s="24">
        <v>-2.8812792152166367E-9</v>
      </c>
      <c r="S2149" s="24">
        <v>0</v>
      </c>
      <c r="T2149" s="24">
        <v>0</v>
      </c>
      <c r="U2149" s="24">
        <v>0</v>
      </c>
      <c r="V2149" s="24">
        <v>0</v>
      </c>
      <c r="W2149" s="24">
        <v>0</v>
      </c>
      <c r="X2149" s="24">
        <v>0</v>
      </c>
      <c r="Y2149" s="24">
        <v>0</v>
      </c>
      <c r="Z2149" s="24">
        <v>0</v>
      </c>
      <c r="AA2149" s="24">
        <v>1.2855760753154755E-3</v>
      </c>
      <c r="AB2149" s="24">
        <v>-1.2854620814323429E-3</v>
      </c>
      <c r="AC2149" s="24">
        <v>1.1399388313293458E-7</v>
      </c>
      <c r="AD2149" s="24">
        <v>-1.1399388313293455E-7</v>
      </c>
      <c r="AE2149" s="24">
        <v>-1.2855760753154744E-3</v>
      </c>
      <c r="AF2149" s="24">
        <v>0</v>
      </c>
      <c r="AG2149" s="24">
        <v>2.8812792152166367E-9</v>
      </c>
      <c r="AH2149" s="24">
        <v>-2.8812792152166367E-9</v>
      </c>
      <c r="AI2149" s="24">
        <v>0</v>
      </c>
      <c r="AJ2149" s="24">
        <v>0</v>
      </c>
      <c r="AK2149" s="24">
        <v>0</v>
      </c>
      <c r="AL2149" s="24">
        <v>0</v>
      </c>
      <c r="AM2149" s="24">
        <v>0</v>
      </c>
      <c r="AN2149" s="24">
        <v>0</v>
      </c>
      <c r="AO2149" s="24">
        <v>0</v>
      </c>
      <c r="AP2149" s="24">
        <v>0</v>
      </c>
      <c r="AQ2149" s="24">
        <v>1.428417861461639E-4</v>
      </c>
      <c r="AR2149" s="24">
        <v>-1.4282912015914882E-4</v>
      </c>
      <c r="AS2149" s="24">
        <v>1.2665987014770503E-8</v>
      </c>
      <c r="AT2149" s="24">
        <v>-1.2665987014770529E-8</v>
      </c>
      <c r="AU2149" s="24">
        <v>-1.4284178614616498E-4</v>
      </c>
      <c r="AV2149" s="24">
        <v>0</v>
      </c>
      <c r="AW2149" s="24">
        <v>0</v>
      </c>
      <c r="AX2149" s="24">
        <v>0</v>
      </c>
      <c r="AY2149" s="24">
        <v>0</v>
      </c>
      <c r="AZ2149" s="24">
        <v>0</v>
      </c>
      <c r="BA2149" s="24">
        <v>0</v>
      </c>
      <c r="BB2149" s="24">
        <v>-2.8812792152166367E-9</v>
      </c>
      <c r="BC2149" s="24">
        <v>0</v>
      </c>
      <c r="BD2149" s="24">
        <v>-2.8812792152166367E-9</v>
      </c>
      <c r="BE2149" s="24">
        <v>0</v>
      </c>
      <c r="BF2149" s="24">
        <v>0</v>
      </c>
      <c r="BG2149" s="24">
        <v>0</v>
      </c>
      <c r="BH2149" s="24">
        <v>0</v>
      </c>
      <c r="BI2149" s="24">
        <v>0</v>
      </c>
      <c r="BJ2149" s="24">
        <v>0</v>
      </c>
      <c r="BK2149" s="24">
        <v>0</v>
      </c>
      <c r="BL2149" s="24">
        <v>0</v>
      </c>
    </row>
    <row r="2150" spans="1:64" x14ac:dyDescent="0.25">
      <c r="A2150" t="s">
        <v>5128</v>
      </c>
      <c r="B2150">
        <v>221</v>
      </c>
      <c r="C2150">
        <v>2</v>
      </c>
      <c r="D2150">
        <v>19</v>
      </c>
      <c r="E2150" s="24">
        <v>0</v>
      </c>
      <c r="F2150" s="24">
        <v>0</v>
      </c>
      <c r="G2150" s="24">
        <v>0</v>
      </c>
      <c r="H2150" s="24">
        <v>0</v>
      </c>
      <c r="I2150" s="24">
        <v>0</v>
      </c>
      <c r="J2150" s="24">
        <v>0</v>
      </c>
      <c r="K2150" s="24">
        <v>1.282520592212677E-3</v>
      </c>
      <c r="L2150" s="24">
        <v>-1.2824013829231262E-3</v>
      </c>
      <c r="M2150" s="24">
        <v>1.1920928955078125E-7</v>
      </c>
      <c r="N2150" s="24">
        <v>-1.1920928955078125E-7</v>
      </c>
      <c r="O2150" s="24">
        <v>-1.282520592212677E-3</v>
      </c>
      <c r="P2150" s="24">
        <v>0</v>
      </c>
      <c r="Q2150" s="24">
        <v>2.5174813345074654E-9</v>
      </c>
      <c r="R2150" s="24">
        <v>-2.5174813345074654E-9</v>
      </c>
      <c r="S2150" s="24">
        <v>0</v>
      </c>
      <c r="T2150" s="24">
        <v>0</v>
      </c>
      <c r="U2150" s="24">
        <v>0</v>
      </c>
      <c r="V2150" s="24">
        <v>0</v>
      </c>
      <c r="W2150" s="24">
        <v>0</v>
      </c>
      <c r="X2150" s="24">
        <v>0</v>
      </c>
      <c r="Y2150" s="24">
        <v>0</v>
      </c>
      <c r="Z2150" s="24">
        <v>0</v>
      </c>
      <c r="AA2150" s="24">
        <v>1.1542685329914094E-3</v>
      </c>
      <c r="AB2150" s="24">
        <v>-1.1541612446308146E-3</v>
      </c>
      <c r="AC2150" s="24">
        <v>1.0728836059570313E-7</v>
      </c>
      <c r="AD2150" s="24">
        <v>-1.0728836059570306E-7</v>
      </c>
      <c r="AE2150" s="24">
        <v>-1.1542685329914096E-3</v>
      </c>
      <c r="AF2150" s="24">
        <v>0</v>
      </c>
      <c r="AG2150" s="24">
        <v>2.5174813345074654E-9</v>
      </c>
      <c r="AH2150" s="24">
        <v>-2.5174813345074654E-9</v>
      </c>
      <c r="AI2150" s="24">
        <v>0</v>
      </c>
      <c r="AJ2150" s="24">
        <v>0</v>
      </c>
      <c r="AK2150" s="24">
        <v>0</v>
      </c>
      <c r="AL2150" s="24">
        <v>0</v>
      </c>
      <c r="AM2150" s="24">
        <v>0</v>
      </c>
      <c r="AN2150" s="24">
        <v>0</v>
      </c>
      <c r="AO2150" s="24">
        <v>0</v>
      </c>
      <c r="AP2150" s="24">
        <v>0</v>
      </c>
      <c r="AQ2150" s="24">
        <v>1.2825205922126757E-4</v>
      </c>
      <c r="AR2150" s="24">
        <v>-1.2824013829231158E-4</v>
      </c>
      <c r="AS2150" s="24">
        <v>1.1920928955078122E-8</v>
      </c>
      <c r="AT2150" s="24">
        <v>-1.1920928955078189E-8</v>
      </c>
      <c r="AU2150" s="24">
        <v>-1.2825205922126735E-4</v>
      </c>
      <c r="AV2150" s="24">
        <v>0</v>
      </c>
      <c r="AW2150" s="24">
        <v>0</v>
      </c>
      <c r="AX2150" s="24">
        <v>0</v>
      </c>
      <c r="AY2150" s="24">
        <v>0</v>
      </c>
      <c r="AZ2150" s="24">
        <v>0</v>
      </c>
      <c r="BA2150" s="24">
        <v>0</v>
      </c>
      <c r="BB2150" s="24">
        <v>-2.5174813345074654E-9</v>
      </c>
      <c r="BC2150" s="24">
        <v>0</v>
      </c>
      <c r="BD2150" s="24">
        <v>-2.5174813345074654E-9</v>
      </c>
      <c r="BE2150" s="24">
        <v>0</v>
      </c>
      <c r="BF2150" s="24">
        <v>0</v>
      </c>
      <c r="BG2150" s="24">
        <v>0</v>
      </c>
      <c r="BH2150" s="24">
        <v>0</v>
      </c>
      <c r="BI2150" s="24">
        <v>0</v>
      </c>
      <c r="BJ2150" s="24">
        <v>0</v>
      </c>
      <c r="BK2150" s="24">
        <v>0</v>
      </c>
      <c r="BL2150" s="24">
        <v>0</v>
      </c>
    </row>
    <row r="2151" spans="1:64" x14ac:dyDescent="0.25">
      <c r="A2151" t="s">
        <v>5128</v>
      </c>
      <c r="B2151">
        <v>222</v>
      </c>
      <c r="C2151">
        <v>2</v>
      </c>
      <c r="D2151">
        <v>19</v>
      </c>
      <c r="E2151" s="24">
        <v>0</v>
      </c>
      <c r="F2151" s="24">
        <v>0</v>
      </c>
      <c r="G2151" s="24">
        <v>0</v>
      </c>
      <c r="H2151" s="24">
        <v>0</v>
      </c>
      <c r="I2151" s="24">
        <v>0</v>
      </c>
      <c r="J2151" s="24">
        <v>0</v>
      </c>
      <c r="K2151" s="24">
        <v>1.1516585946083069E-3</v>
      </c>
      <c r="L2151" s="24">
        <v>-1.1515766382217407E-3</v>
      </c>
      <c r="M2151" s="24">
        <v>8.1956386566162109E-8</v>
      </c>
      <c r="N2151" s="24">
        <v>-8.1956386566162109E-8</v>
      </c>
      <c r="O2151" s="24">
        <v>-1.1516585946083069E-3</v>
      </c>
      <c r="P2151" s="24">
        <v>0</v>
      </c>
      <c r="Q2151" s="24">
        <v>2.1900632418692112E-9</v>
      </c>
      <c r="R2151" s="24">
        <v>-2.1900632418692112E-9</v>
      </c>
      <c r="S2151" s="24">
        <v>0</v>
      </c>
      <c r="T2151" s="24">
        <v>0</v>
      </c>
      <c r="U2151" s="24">
        <v>0</v>
      </c>
      <c r="V2151" s="24">
        <v>0</v>
      </c>
      <c r="W2151" s="24">
        <v>0</v>
      </c>
      <c r="X2151" s="24">
        <v>0</v>
      </c>
      <c r="Y2151" s="24">
        <v>0</v>
      </c>
      <c r="Z2151" s="24">
        <v>0</v>
      </c>
      <c r="AA2151" s="24">
        <v>1.0364927351474763E-3</v>
      </c>
      <c r="AB2151" s="24">
        <v>-1.0364189743995653E-3</v>
      </c>
      <c r="AC2151" s="24">
        <v>7.3760747909545901E-8</v>
      </c>
      <c r="AD2151" s="24">
        <v>-7.3760747909545941E-8</v>
      </c>
      <c r="AE2151" s="24">
        <v>-1.0364927351474758E-3</v>
      </c>
      <c r="AF2151" s="24">
        <v>0</v>
      </c>
      <c r="AG2151" s="24">
        <v>2.1900632418692112E-9</v>
      </c>
      <c r="AH2151" s="24">
        <v>-2.1900632418692112E-9</v>
      </c>
      <c r="AI2151" s="24">
        <v>0</v>
      </c>
      <c r="AJ2151" s="24">
        <v>0</v>
      </c>
      <c r="AK2151" s="24">
        <v>0</v>
      </c>
      <c r="AL2151" s="24">
        <v>0</v>
      </c>
      <c r="AM2151" s="24">
        <v>0</v>
      </c>
      <c r="AN2151" s="24">
        <v>0</v>
      </c>
      <c r="AO2151" s="24">
        <v>0</v>
      </c>
      <c r="AP2151" s="24">
        <v>0</v>
      </c>
      <c r="AQ2151" s="24">
        <v>1.151658594608306E-4</v>
      </c>
      <c r="AR2151" s="24">
        <v>-1.1515766382217546E-4</v>
      </c>
      <c r="AS2151" s="24">
        <v>8.1956386566162083E-9</v>
      </c>
      <c r="AT2151" s="24">
        <v>-8.1956386566161686E-9</v>
      </c>
      <c r="AU2151" s="24">
        <v>-1.1516585946083104E-4</v>
      </c>
      <c r="AV2151" s="24">
        <v>0</v>
      </c>
      <c r="AW2151" s="24">
        <v>0</v>
      </c>
      <c r="AX2151" s="24">
        <v>0</v>
      </c>
      <c r="AY2151" s="24">
        <v>0</v>
      </c>
      <c r="AZ2151" s="24">
        <v>0</v>
      </c>
      <c r="BA2151" s="24">
        <v>0</v>
      </c>
      <c r="BB2151" s="24">
        <v>-2.1900632418692112E-9</v>
      </c>
      <c r="BC2151" s="24">
        <v>0</v>
      </c>
      <c r="BD2151" s="24">
        <v>-2.1900632418692112E-9</v>
      </c>
      <c r="BE2151" s="24">
        <v>0</v>
      </c>
      <c r="BF2151" s="24">
        <v>0</v>
      </c>
      <c r="BG2151" s="24">
        <v>0</v>
      </c>
      <c r="BH2151" s="24">
        <v>0</v>
      </c>
      <c r="BI2151" s="24">
        <v>0</v>
      </c>
      <c r="BJ2151" s="24">
        <v>0</v>
      </c>
      <c r="BK2151" s="24">
        <v>0</v>
      </c>
      <c r="BL2151" s="24">
        <v>0</v>
      </c>
    </row>
    <row r="2152" spans="1:64" x14ac:dyDescent="0.25">
      <c r="A2152" t="s">
        <v>5128</v>
      </c>
      <c r="B2152">
        <v>223</v>
      </c>
      <c r="C2152">
        <v>3</v>
      </c>
      <c r="D2152">
        <v>19</v>
      </c>
      <c r="E2152" s="24">
        <v>0</v>
      </c>
      <c r="F2152" s="24">
        <v>0</v>
      </c>
      <c r="G2152" s="24">
        <v>0</v>
      </c>
      <c r="H2152" s="24">
        <v>0</v>
      </c>
      <c r="I2152" s="24">
        <v>0</v>
      </c>
      <c r="J2152" s="24">
        <v>0</v>
      </c>
      <c r="K2152" s="24">
        <v>1.0343268513679504E-3</v>
      </c>
      <c r="L2152" s="24">
        <v>-1.0342448949813843E-3</v>
      </c>
      <c r="M2152" s="24">
        <v>8.1956386566162109E-8</v>
      </c>
      <c r="N2152" s="24">
        <v>-8.1956386566162109E-8</v>
      </c>
      <c r="O2152" s="24">
        <v>-1.0343268513679504E-3</v>
      </c>
      <c r="P2152" s="24">
        <v>0</v>
      </c>
      <c r="Q2152" s="24">
        <v>1.9063008949160576E-9</v>
      </c>
      <c r="R2152" s="24">
        <v>-1.9063008949160576E-9</v>
      </c>
      <c r="S2152" s="24">
        <v>0</v>
      </c>
      <c r="T2152" s="24">
        <v>0</v>
      </c>
      <c r="U2152" s="24">
        <v>0</v>
      </c>
      <c r="V2152" s="24">
        <v>0</v>
      </c>
      <c r="W2152" s="24">
        <v>0</v>
      </c>
      <c r="X2152" s="24">
        <v>0</v>
      </c>
      <c r="Y2152" s="24">
        <v>0</v>
      </c>
      <c r="Z2152" s="24">
        <v>0</v>
      </c>
      <c r="AA2152" s="24">
        <v>9.308941662311554E-4</v>
      </c>
      <c r="AB2152" s="24">
        <v>-9.3082040548324654E-4</v>
      </c>
      <c r="AC2152" s="24">
        <v>7.3760747909545901E-8</v>
      </c>
      <c r="AD2152" s="24">
        <v>-7.3760747909545888E-8</v>
      </c>
      <c r="AE2152" s="24">
        <v>-9.308941662311554E-4</v>
      </c>
      <c r="AF2152" s="24">
        <v>0</v>
      </c>
      <c r="AG2152" s="24">
        <v>1.9063008949160576E-9</v>
      </c>
      <c r="AH2152" s="24">
        <v>-1.9063008949160576E-9</v>
      </c>
      <c r="AI2152" s="24">
        <v>0</v>
      </c>
      <c r="AJ2152" s="24">
        <v>0</v>
      </c>
      <c r="AK2152" s="24">
        <v>0</v>
      </c>
      <c r="AL2152" s="24">
        <v>0</v>
      </c>
      <c r="AM2152" s="24">
        <v>0</v>
      </c>
      <c r="AN2152" s="24">
        <v>0</v>
      </c>
      <c r="AO2152" s="24">
        <v>0</v>
      </c>
      <c r="AP2152" s="24">
        <v>0</v>
      </c>
      <c r="AQ2152" s="24">
        <v>1.0343268513679504E-4</v>
      </c>
      <c r="AR2152" s="24">
        <v>-1.0342448949813773E-4</v>
      </c>
      <c r="AS2152" s="24">
        <v>8.1956386566162083E-9</v>
      </c>
      <c r="AT2152" s="24">
        <v>-8.1956386566162215E-9</v>
      </c>
      <c r="AU2152" s="24">
        <v>-1.0343268513679504E-4</v>
      </c>
      <c r="AV2152" s="24">
        <v>0</v>
      </c>
      <c r="AW2152" s="24">
        <v>0</v>
      </c>
      <c r="AX2152" s="24">
        <v>0</v>
      </c>
      <c r="AY2152" s="24">
        <v>0</v>
      </c>
      <c r="AZ2152" s="24">
        <v>0</v>
      </c>
      <c r="BA2152" s="24">
        <v>0</v>
      </c>
      <c r="BB2152" s="24">
        <v>-1.9063008949160576E-9</v>
      </c>
      <c r="BC2152" s="24">
        <v>0</v>
      </c>
      <c r="BD2152" s="24">
        <v>-1.9063008949160576E-9</v>
      </c>
      <c r="BE2152" s="24">
        <v>0</v>
      </c>
      <c r="BF2152" s="24">
        <v>0</v>
      </c>
      <c r="BG2152" s="24">
        <v>0</v>
      </c>
      <c r="BH2152" s="24">
        <v>0</v>
      </c>
      <c r="BI2152" s="24">
        <v>0</v>
      </c>
      <c r="BJ2152" s="24">
        <v>0</v>
      </c>
      <c r="BK2152" s="24">
        <v>0</v>
      </c>
      <c r="BL2152" s="24">
        <v>0</v>
      </c>
    </row>
    <row r="2153" spans="1:64" x14ac:dyDescent="0.25">
      <c r="A2153" t="s">
        <v>5128</v>
      </c>
      <c r="B2153">
        <v>224</v>
      </c>
      <c r="C2153">
        <v>3</v>
      </c>
      <c r="D2153">
        <v>19</v>
      </c>
      <c r="E2153" s="24">
        <v>0</v>
      </c>
      <c r="F2153" s="24">
        <v>0</v>
      </c>
      <c r="G2153" s="24">
        <v>0</v>
      </c>
      <c r="H2153" s="24">
        <v>0</v>
      </c>
      <c r="I2153" s="24">
        <v>0</v>
      </c>
      <c r="J2153" s="24">
        <v>0</v>
      </c>
      <c r="K2153" s="24">
        <v>9.2905014753341675E-4</v>
      </c>
      <c r="L2153" s="24">
        <v>-9.2899054288864136E-4</v>
      </c>
      <c r="M2153" s="24">
        <v>5.9604644775390625E-8</v>
      </c>
      <c r="N2153" s="24">
        <v>-5.9604644775390625E-8</v>
      </c>
      <c r="O2153" s="24">
        <v>-9.2905014753341675E-4</v>
      </c>
      <c r="P2153" s="24">
        <v>0</v>
      </c>
      <c r="Q2153" s="24">
        <v>1.6880221664905548E-9</v>
      </c>
      <c r="R2153" s="24">
        <v>-1.6880221664905548E-9</v>
      </c>
      <c r="S2153" s="24">
        <v>0</v>
      </c>
      <c r="T2153" s="24">
        <v>0</v>
      </c>
      <c r="U2153" s="24">
        <v>0</v>
      </c>
      <c r="V2153" s="24">
        <v>0</v>
      </c>
      <c r="W2153" s="24">
        <v>0</v>
      </c>
      <c r="X2153" s="24">
        <v>0</v>
      </c>
      <c r="Y2153" s="24">
        <v>0</v>
      </c>
      <c r="Z2153" s="24">
        <v>0</v>
      </c>
      <c r="AA2153" s="24">
        <v>8.3614513278007507E-4</v>
      </c>
      <c r="AB2153" s="24">
        <v>-8.3609148859977757E-4</v>
      </c>
      <c r="AC2153" s="24">
        <v>5.3644180297851564E-8</v>
      </c>
      <c r="AD2153" s="24">
        <v>-5.3644180297851584E-8</v>
      </c>
      <c r="AE2153" s="24">
        <v>-8.3614513278007594E-4</v>
      </c>
      <c r="AF2153" s="24">
        <v>0</v>
      </c>
      <c r="AG2153" s="24">
        <v>1.6880221664905548E-9</v>
      </c>
      <c r="AH2153" s="24">
        <v>-1.6880221664905548E-9</v>
      </c>
      <c r="AI2153" s="24">
        <v>0</v>
      </c>
      <c r="AJ2153" s="24">
        <v>0</v>
      </c>
      <c r="AK2153" s="24">
        <v>0</v>
      </c>
      <c r="AL2153" s="24">
        <v>0</v>
      </c>
      <c r="AM2153" s="24">
        <v>0</v>
      </c>
      <c r="AN2153" s="24">
        <v>0</v>
      </c>
      <c r="AO2153" s="24">
        <v>0</v>
      </c>
      <c r="AP2153" s="24">
        <v>0</v>
      </c>
      <c r="AQ2153" s="24">
        <v>9.2905014753341675E-5</v>
      </c>
      <c r="AR2153" s="24">
        <v>-9.2899054288863789E-5</v>
      </c>
      <c r="AS2153" s="24">
        <v>5.9604644775390612E-9</v>
      </c>
      <c r="AT2153" s="24">
        <v>-5.9604644775390413E-9</v>
      </c>
      <c r="AU2153" s="24">
        <v>-9.2905014753340807E-5</v>
      </c>
      <c r="AV2153" s="24">
        <v>0</v>
      </c>
      <c r="AW2153" s="24">
        <v>0</v>
      </c>
      <c r="AX2153" s="24">
        <v>0</v>
      </c>
      <c r="AY2153" s="24">
        <v>0</v>
      </c>
      <c r="AZ2153" s="24">
        <v>0</v>
      </c>
      <c r="BA2153" s="24">
        <v>0</v>
      </c>
      <c r="BB2153" s="24">
        <v>-1.6880221664905548E-9</v>
      </c>
      <c r="BC2153" s="24">
        <v>0</v>
      </c>
      <c r="BD2153" s="24">
        <v>-1.6880221664905548E-9</v>
      </c>
      <c r="BE2153" s="24">
        <v>0</v>
      </c>
      <c r="BF2153" s="24">
        <v>0</v>
      </c>
      <c r="BG2153" s="24">
        <v>0</v>
      </c>
      <c r="BH2153" s="24">
        <v>0</v>
      </c>
      <c r="BI2153" s="24">
        <v>0</v>
      </c>
      <c r="BJ2153" s="24">
        <v>0</v>
      </c>
      <c r="BK2153" s="24">
        <v>0</v>
      </c>
      <c r="BL2153" s="24">
        <v>0</v>
      </c>
    </row>
    <row r="2154" spans="1:64" x14ac:dyDescent="0.25">
      <c r="A2154" t="s">
        <v>5128</v>
      </c>
      <c r="B2154">
        <v>225</v>
      </c>
      <c r="C2154">
        <v>3</v>
      </c>
      <c r="D2154">
        <v>19</v>
      </c>
      <c r="E2154" s="24">
        <v>0</v>
      </c>
      <c r="F2154" s="24">
        <v>0</v>
      </c>
      <c r="G2154" s="24">
        <v>0</v>
      </c>
      <c r="H2154" s="24">
        <v>0</v>
      </c>
      <c r="I2154" s="24">
        <v>0</v>
      </c>
      <c r="J2154" s="24">
        <v>0</v>
      </c>
      <c r="K2154" s="24">
        <v>8.3462893962860107E-4</v>
      </c>
      <c r="L2154" s="24">
        <v>-8.3456188440322876E-4</v>
      </c>
      <c r="M2154" s="24">
        <v>6.7055225372314453E-8</v>
      </c>
      <c r="N2154" s="24">
        <v>-6.7055225372314453E-8</v>
      </c>
      <c r="O2154" s="24">
        <v>-8.3462893962860107E-4</v>
      </c>
      <c r="P2154" s="24">
        <v>0</v>
      </c>
      <c r="Q2154" s="24">
        <v>1.4551915228366852E-9</v>
      </c>
      <c r="R2154" s="24">
        <v>-1.4551915228366852E-9</v>
      </c>
      <c r="S2154" s="24">
        <v>0</v>
      </c>
      <c r="T2154" s="24">
        <v>0</v>
      </c>
      <c r="U2154" s="24">
        <v>0</v>
      </c>
      <c r="V2154" s="24">
        <v>0</v>
      </c>
      <c r="W2154" s="24">
        <v>0</v>
      </c>
      <c r="X2154" s="24">
        <v>0</v>
      </c>
      <c r="Y2154" s="24">
        <v>0</v>
      </c>
      <c r="Z2154" s="24">
        <v>0</v>
      </c>
      <c r="AA2154" s="24">
        <v>7.5116604566574099E-4</v>
      </c>
      <c r="AB2154" s="24">
        <v>-7.5110569596290554E-4</v>
      </c>
      <c r="AC2154" s="24">
        <v>6.0349702835083005E-8</v>
      </c>
      <c r="AD2154" s="24">
        <v>-6.0349702835083018E-8</v>
      </c>
      <c r="AE2154" s="24">
        <v>-7.5116604566574045E-4</v>
      </c>
      <c r="AF2154" s="24">
        <v>0</v>
      </c>
      <c r="AG2154" s="24">
        <v>1.4551915228366852E-9</v>
      </c>
      <c r="AH2154" s="24">
        <v>-1.4551915228366852E-9</v>
      </c>
      <c r="AI2154" s="24">
        <v>0</v>
      </c>
      <c r="AJ2154" s="24">
        <v>0</v>
      </c>
      <c r="AK2154" s="24">
        <v>0</v>
      </c>
      <c r="AL2154" s="24">
        <v>0</v>
      </c>
      <c r="AM2154" s="24">
        <v>0</v>
      </c>
      <c r="AN2154" s="24">
        <v>0</v>
      </c>
      <c r="AO2154" s="24">
        <v>0</v>
      </c>
      <c r="AP2154" s="24">
        <v>0</v>
      </c>
      <c r="AQ2154" s="24">
        <v>8.3462893962860086E-5</v>
      </c>
      <c r="AR2154" s="24">
        <v>-8.3456188440323223E-5</v>
      </c>
      <c r="AS2154" s="24">
        <v>6.705522537231448E-9</v>
      </c>
      <c r="AT2154" s="24">
        <v>-6.7055225372314347E-9</v>
      </c>
      <c r="AU2154" s="24">
        <v>-8.3462893962860628E-5</v>
      </c>
      <c r="AV2154" s="24">
        <v>0</v>
      </c>
      <c r="AW2154" s="24">
        <v>0</v>
      </c>
      <c r="AX2154" s="24">
        <v>0</v>
      </c>
      <c r="AY2154" s="24">
        <v>0</v>
      </c>
      <c r="AZ2154" s="24">
        <v>0</v>
      </c>
      <c r="BA2154" s="24">
        <v>0</v>
      </c>
      <c r="BB2154" s="24">
        <v>-1.4551915228366852E-9</v>
      </c>
      <c r="BC2154" s="24">
        <v>0</v>
      </c>
      <c r="BD2154" s="24">
        <v>-1.4551915228366852E-9</v>
      </c>
      <c r="BE2154" s="24">
        <v>0</v>
      </c>
      <c r="BF2154" s="24">
        <v>0</v>
      </c>
      <c r="BG2154" s="24">
        <v>0</v>
      </c>
      <c r="BH2154" s="24">
        <v>0</v>
      </c>
      <c r="BI2154" s="24">
        <v>0</v>
      </c>
      <c r="BJ2154" s="24">
        <v>0</v>
      </c>
      <c r="BK2154" s="24">
        <v>0</v>
      </c>
      <c r="BL2154" s="24">
        <v>0</v>
      </c>
    </row>
    <row r="2155" spans="1:64" x14ac:dyDescent="0.25">
      <c r="A2155" t="s">
        <v>5128</v>
      </c>
      <c r="B2155">
        <v>226</v>
      </c>
      <c r="C2155">
        <v>4</v>
      </c>
      <c r="D2155">
        <v>19</v>
      </c>
      <c r="E2155" s="24">
        <v>0</v>
      </c>
      <c r="F2155" s="24">
        <v>0</v>
      </c>
      <c r="G2155" s="24">
        <v>0</v>
      </c>
      <c r="H2155" s="24">
        <v>0</v>
      </c>
      <c r="I2155" s="24">
        <v>0</v>
      </c>
      <c r="J2155" s="24">
        <v>0</v>
      </c>
      <c r="K2155" s="24">
        <v>7.4986368417739868E-4</v>
      </c>
      <c r="L2155" s="24">
        <v>-7.4981898069381714E-4</v>
      </c>
      <c r="M2155" s="24">
        <v>4.4703483581542969E-8</v>
      </c>
      <c r="N2155" s="24">
        <v>-4.4703483581542969E-8</v>
      </c>
      <c r="O2155" s="24">
        <v>-7.4986368417739868E-4</v>
      </c>
      <c r="P2155" s="24">
        <v>0</v>
      </c>
      <c r="Q2155" s="24">
        <v>1.280568540096283E-9</v>
      </c>
      <c r="R2155" s="24">
        <v>-1.280568540096283E-9</v>
      </c>
      <c r="S2155" s="24">
        <v>0</v>
      </c>
      <c r="T2155" s="24">
        <v>0</v>
      </c>
      <c r="U2155" s="24">
        <v>0</v>
      </c>
      <c r="V2155" s="24">
        <v>0</v>
      </c>
      <c r="W2155" s="24">
        <v>0</v>
      </c>
      <c r="X2155" s="24">
        <v>0</v>
      </c>
      <c r="Y2155" s="24">
        <v>0</v>
      </c>
      <c r="Z2155" s="24">
        <v>0</v>
      </c>
      <c r="AA2155" s="24">
        <v>6.7487731575965881E-4</v>
      </c>
      <c r="AB2155" s="24">
        <v>-6.7483708262443525E-4</v>
      </c>
      <c r="AC2155" s="24">
        <v>4.0233135223388675E-8</v>
      </c>
      <c r="AD2155" s="24">
        <v>-4.0233135223388661E-8</v>
      </c>
      <c r="AE2155" s="24">
        <v>-6.7487731575965881E-4</v>
      </c>
      <c r="AF2155" s="24">
        <v>0</v>
      </c>
      <c r="AG2155" s="24">
        <v>1.280568540096283E-9</v>
      </c>
      <c r="AH2155" s="24">
        <v>-1.280568540096283E-9</v>
      </c>
      <c r="AI2155" s="24">
        <v>0</v>
      </c>
      <c r="AJ2155" s="24">
        <v>0</v>
      </c>
      <c r="AK2155" s="24">
        <v>0</v>
      </c>
      <c r="AL2155" s="24">
        <v>0</v>
      </c>
      <c r="AM2155" s="24">
        <v>0</v>
      </c>
      <c r="AN2155" s="24">
        <v>0</v>
      </c>
      <c r="AO2155" s="24">
        <v>0</v>
      </c>
      <c r="AP2155" s="24">
        <v>0</v>
      </c>
      <c r="AQ2155" s="24">
        <v>7.4986368417739868E-5</v>
      </c>
      <c r="AR2155" s="24">
        <v>-7.4981898069381887E-5</v>
      </c>
      <c r="AS2155" s="24">
        <v>4.4703483581542942E-9</v>
      </c>
      <c r="AT2155" s="24">
        <v>-4.4703483581543075E-9</v>
      </c>
      <c r="AU2155" s="24">
        <v>-7.4986368417739868E-5</v>
      </c>
      <c r="AV2155" s="24">
        <v>0</v>
      </c>
      <c r="AW2155" s="24">
        <v>0</v>
      </c>
      <c r="AX2155" s="24">
        <v>0</v>
      </c>
      <c r="AY2155" s="24">
        <v>0</v>
      </c>
      <c r="AZ2155" s="24">
        <v>0</v>
      </c>
      <c r="BA2155" s="24">
        <v>0</v>
      </c>
      <c r="BB2155" s="24">
        <v>-1.280568540096283E-9</v>
      </c>
      <c r="BC2155" s="24">
        <v>0</v>
      </c>
      <c r="BD2155" s="24">
        <v>-1.280568540096283E-9</v>
      </c>
      <c r="BE2155" s="24">
        <v>0</v>
      </c>
      <c r="BF2155" s="24">
        <v>0</v>
      </c>
      <c r="BG2155" s="24">
        <v>0</v>
      </c>
      <c r="BH2155" s="24">
        <v>0</v>
      </c>
      <c r="BI2155" s="24">
        <v>0</v>
      </c>
      <c r="BJ2155" s="24">
        <v>0</v>
      </c>
      <c r="BK2155" s="24">
        <v>0</v>
      </c>
      <c r="BL2155" s="24">
        <v>0</v>
      </c>
    </row>
    <row r="2156" spans="1:64" x14ac:dyDescent="0.25">
      <c r="A2156" t="s">
        <v>5128</v>
      </c>
      <c r="B2156">
        <v>227</v>
      </c>
      <c r="C2156">
        <v>4</v>
      </c>
      <c r="D2156">
        <v>19</v>
      </c>
      <c r="E2156" s="24">
        <v>0</v>
      </c>
      <c r="F2156" s="24">
        <v>0</v>
      </c>
      <c r="G2156" s="24">
        <v>0</v>
      </c>
      <c r="H2156" s="24">
        <v>0</v>
      </c>
      <c r="I2156" s="24">
        <v>0</v>
      </c>
      <c r="J2156" s="24">
        <v>0</v>
      </c>
      <c r="K2156" s="24">
        <v>6.7382305860519409E-4</v>
      </c>
      <c r="L2156" s="24">
        <v>-6.7378580570220947E-4</v>
      </c>
      <c r="M2156" s="24">
        <v>3.7252902984619141E-8</v>
      </c>
      <c r="N2156" s="24">
        <v>-3.7252902984619141E-8</v>
      </c>
      <c r="O2156" s="24">
        <v>-6.7382305860519409E-4</v>
      </c>
      <c r="P2156" s="24">
        <v>0</v>
      </c>
      <c r="Q2156" s="24">
        <v>1.1132215149700642E-9</v>
      </c>
      <c r="R2156" s="24">
        <v>-1.1132215149700642E-9</v>
      </c>
      <c r="S2156" s="24">
        <v>0</v>
      </c>
      <c r="T2156" s="24">
        <v>0</v>
      </c>
      <c r="U2156" s="24">
        <v>0</v>
      </c>
      <c r="V2156" s="24">
        <v>0</v>
      </c>
      <c r="W2156" s="24">
        <v>0</v>
      </c>
      <c r="X2156" s="24">
        <v>0</v>
      </c>
      <c r="Y2156" s="24">
        <v>0</v>
      </c>
      <c r="Z2156" s="24">
        <v>0</v>
      </c>
      <c r="AA2156" s="24">
        <v>6.0644075274467473E-4</v>
      </c>
      <c r="AB2156" s="24">
        <v>-6.0640722513198922E-4</v>
      </c>
      <c r="AC2156" s="24">
        <v>3.3527612686157227E-8</v>
      </c>
      <c r="AD2156" s="24">
        <v>-3.3527612686157227E-8</v>
      </c>
      <c r="AE2156" s="24">
        <v>-6.0644075274467451E-4</v>
      </c>
      <c r="AF2156" s="24">
        <v>0</v>
      </c>
      <c r="AG2156" s="24">
        <v>1.1132215149700642E-9</v>
      </c>
      <c r="AH2156" s="24">
        <v>-1.1132215149700642E-9</v>
      </c>
      <c r="AI2156" s="24">
        <v>0</v>
      </c>
      <c r="AJ2156" s="24">
        <v>0</v>
      </c>
      <c r="AK2156" s="24">
        <v>0</v>
      </c>
      <c r="AL2156" s="24">
        <v>0</v>
      </c>
      <c r="AM2156" s="24">
        <v>0</v>
      </c>
      <c r="AN2156" s="24">
        <v>0</v>
      </c>
      <c r="AO2156" s="24">
        <v>0</v>
      </c>
      <c r="AP2156" s="24">
        <v>0</v>
      </c>
      <c r="AQ2156" s="24">
        <v>6.7382305860519366E-5</v>
      </c>
      <c r="AR2156" s="24">
        <v>-6.7378580570220253E-5</v>
      </c>
      <c r="AS2156" s="24">
        <v>3.7252902984619141E-9</v>
      </c>
      <c r="AT2156" s="24">
        <v>-3.7252902984619141E-9</v>
      </c>
      <c r="AU2156" s="24">
        <v>-6.7382305860519583E-5</v>
      </c>
      <c r="AV2156" s="24">
        <v>0</v>
      </c>
      <c r="AW2156" s="24">
        <v>0</v>
      </c>
      <c r="AX2156" s="24">
        <v>0</v>
      </c>
      <c r="AY2156" s="24">
        <v>0</v>
      </c>
      <c r="AZ2156" s="24">
        <v>0</v>
      </c>
      <c r="BA2156" s="24">
        <v>0</v>
      </c>
      <c r="BB2156" s="24">
        <v>-1.1132215149700642E-9</v>
      </c>
      <c r="BC2156" s="24">
        <v>0</v>
      </c>
      <c r="BD2156" s="24">
        <v>-1.1132215149700642E-9</v>
      </c>
      <c r="BE2156" s="24">
        <v>0</v>
      </c>
      <c r="BF2156" s="24">
        <v>0</v>
      </c>
      <c r="BG2156" s="24">
        <v>0</v>
      </c>
      <c r="BH2156" s="24">
        <v>0</v>
      </c>
      <c r="BI2156" s="24">
        <v>0</v>
      </c>
      <c r="BJ2156" s="24">
        <v>0</v>
      </c>
      <c r="BK2156" s="24">
        <v>0</v>
      </c>
      <c r="BL2156" s="24">
        <v>0</v>
      </c>
    </row>
    <row r="2157" spans="1:64" x14ac:dyDescent="0.25">
      <c r="A2157" t="s">
        <v>5128</v>
      </c>
      <c r="B2157">
        <v>228</v>
      </c>
      <c r="C2157">
        <v>4</v>
      </c>
      <c r="D2157">
        <v>19</v>
      </c>
      <c r="E2157" s="24">
        <v>0</v>
      </c>
      <c r="F2157" s="24">
        <v>0</v>
      </c>
      <c r="G2157" s="24">
        <v>0</v>
      </c>
      <c r="H2157" s="24">
        <v>0</v>
      </c>
      <c r="I2157" s="24">
        <v>0</v>
      </c>
      <c r="J2157" s="24">
        <v>0</v>
      </c>
      <c r="K2157" s="24">
        <v>6.055682897567749E-4</v>
      </c>
      <c r="L2157" s="24">
        <v>-6.0554593801498413E-4</v>
      </c>
      <c r="M2157" s="24">
        <v>2.2351741790771484E-8</v>
      </c>
      <c r="N2157" s="24">
        <v>-2.2351741790771484E-8</v>
      </c>
      <c r="O2157" s="24">
        <v>-6.055682897567749E-4</v>
      </c>
      <c r="P2157" s="24">
        <v>0</v>
      </c>
      <c r="Q2157" s="24">
        <v>9.822542779147625E-10</v>
      </c>
      <c r="R2157" s="24">
        <v>-9.822542779147625E-10</v>
      </c>
      <c r="S2157" s="24">
        <v>0</v>
      </c>
      <c r="T2157" s="24">
        <v>0</v>
      </c>
      <c r="U2157" s="24">
        <v>0</v>
      </c>
      <c r="V2157" s="24">
        <v>0</v>
      </c>
      <c r="W2157" s="24">
        <v>0</v>
      </c>
      <c r="X2157" s="24">
        <v>0</v>
      </c>
      <c r="Y2157" s="24">
        <v>0</v>
      </c>
      <c r="Z2157" s="24">
        <v>0</v>
      </c>
      <c r="AA2157" s="24">
        <v>5.4501146078109739E-4</v>
      </c>
      <c r="AB2157" s="24">
        <v>-5.4499134421348572E-4</v>
      </c>
      <c r="AC2157" s="24">
        <v>2.0116567611694337E-8</v>
      </c>
      <c r="AD2157" s="24">
        <v>-2.0116567611694331E-8</v>
      </c>
      <c r="AE2157" s="24">
        <v>-5.4501146078109793E-4</v>
      </c>
      <c r="AF2157" s="24">
        <v>0</v>
      </c>
      <c r="AG2157" s="24">
        <v>9.822542779147625E-10</v>
      </c>
      <c r="AH2157" s="24">
        <v>-9.822542779147625E-10</v>
      </c>
      <c r="AI2157" s="24">
        <v>0</v>
      </c>
      <c r="AJ2157" s="24">
        <v>0</v>
      </c>
      <c r="AK2157" s="24">
        <v>0</v>
      </c>
      <c r="AL2157" s="24">
        <v>0</v>
      </c>
      <c r="AM2157" s="24">
        <v>0</v>
      </c>
      <c r="AN2157" s="24">
        <v>0</v>
      </c>
      <c r="AO2157" s="24">
        <v>0</v>
      </c>
      <c r="AP2157" s="24">
        <v>0</v>
      </c>
      <c r="AQ2157" s="24">
        <v>6.0556828975677512E-5</v>
      </c>
      <c r="AR2157" s="24">
        <v>-6.0554593801498413E-5</v>
      </c>
      <c r="AS2157" s="24">
        <v>2.2351741790771471E-9</v>
      </c>
      <c r="AT2157" s="24">
        <v>-2.2351741790771537E-9</v>
      </c>
      <c r="AU2157" s="24">
        <v>-6.055682897567697E-5</v>
      </c>
      <c r="AV2157" s="24">
        <v>0</v>
      </c>
      <c r="AW2157" s="24">
        <v>0</v>
      </c>
      <c r="AX2157" s="24">
        <v>0</v>
      </c>
      <c r="AY2157" s="24">
        <v>0</v>
      </c>
      <c r="AZ2157" s="24">
        <v>0</v>
      </c>
      <c r="BA2157" s="24">
        <v>0</v>
      </c>
      <c r="BB2157" s="24">
        <v>-9.822542779147625E-10</v>
      </c>
      <c r="BC2157" s="24">
        <v>0</v>
      </c>
      <c r="BD2157" s="24">
        <v>-9.822542779147625E-10</v>
      </c>
      <c r="BE2157" s="24">
        <v>0</v>
      </c>
      <c r="BF2157" s="24">
        <v>0</v>
      </c>
      <c r="BG2157" s="24">
        <v>0</v>
      </c>
      <c r="BH2157" s="24">
        <v>0</v>
      </c>
      <c r="BI2157" s="24">
        <v>0</v>
      </c>
      <c r="BJ2157" s="24">
        <v>0</v>
      </c>
      <c r="BK2157" s="24">
        <v>0</v>
      </c>
      <c r="BL2157" s="24">
        <v>0</v>
      </c>
    </row>
    <row r="2158" spans="1:64" x14ac:dyDescent="0.25">
      <c r="A2158" t="s">
        <v>5128</v>
      </c>
      <c r="B2158">
        <v>229</v>
      </c>
      <c r="C2158">
        <v>1</v>
      </c>
      <c r="D2158">
        <v>20</v>
      </c>
      <c r="E2158" s="24">
        <v>0</v>
      </c>
      <c r="F2158" s="24">
        <v>0</v>
      </c>
      <c r="G2158" s="24">
        <v>0</v>
      </c>
      <c r="H2158" s="24">
        <v>0</v>
      </c>
      <c r="I2158" s="24">
        <v>0</v>
      </c>
      <c r="J2158" s="24">
        <v>0</v>
      </c>
      <c r="K2158" s="24">
        <v>5.4427236318588257E-4</v>
      </c>
      <c r="L2158" s="24">
        <v>-5.442202091217041E-4</v>
      </c>
      <c r="M2158" s="24">
        <v>5.2154064178466797E-8</v>
      </c>
      <c r="N2158" s="24">
        <v>-5.2154064178466797E-8</v>
      </c>
      <c r="O2158" s="24">
        <v>-5.4427236318588257E-4</v>
      </c>
      <c r="P2158" s="24">
        <v>0</v>
      </c>
      <c r="Q2158" s="24">
        <v>8.5856299847364426E-10</v>
      </c>
      <c r="R2158" s="24">
        <v>-8.5856299847364426E-10</v>
      </c>
      <c r="S2158" s="24">
        <v>0</v>
      </c>
      <c r="T2158" s="24">
        <v>0</v>
      </c>
      <c r="U2158" s="24">
        <v>0</v>
      </c>
      <c r="V2158" s="24">
        <v>0</v>
      </c>
      <c r="W2158" s="24">
        <v>0</v>
      </c>
      <c r="X2158" s="24">
        <v>0</v>
      </c>
      <c r="Y2158" s="24">
        <v>0</v>
      </c>
      <c r="Z2158" s="24">
        <v>0</v>
      </c>
      <c r="AA2158" s="24">
        <v>4.8984512686729438E-4</v>
      </c>
      <c r="AB2158" s="24">
        <v>-4.8979818820953352E-4</v>
      </c>
      <c r="AC2158" s="24">
        <v>4.6938657760620116E-8</v>
      </c>
      <c r="AD2158" s="24">
        <v>-4.6938657760620122E-8</v>
      </c>
      <c r="AE2158" s="24">
        <v>-4.8984512686729448E-4</v>
      </c>
      <c r="AF2158" s="24">
        <v>0</v>
      </c>
      <c r="AG2158" s="24">
        <v>8.5856299847364426E-10</v>
      </c>
      <c r="AH2158" s="24">
        <v>-8.5856299847364426E-10</v>
      </c>
      <c r="AI2158" s="24">
        <v>0</v>
      </c>
      <c r="AJ2158" s="24">
        <v>0</v>
      </c>
      <c r="AK2158" s="24">
        <v>0</v>
      </c>
      <c r="AL2158" s="24">
        <v>0</v>
      </c>
      <c r="AM2158" s="24">
        <v>0</v>
      </c>
      <c r="AN2158" s="24">
        <v>0</v>
      </c>
      <c r="AO2158" s="24">
        <v>0</v>
      </c>
      <c r="AP2158" s="24">
        <v>0</v>
      </c>
      <c r="AQ2158" s="24">
        <v>5.4427236318588192E-5</v>
      </c>
      <c r="AR2158" s="24">
        <v>-5.4422020912170584E-5</v>
      </c>
      <c r="AS2158" s="24">
        <v>5.215406417846681E-9</v>
      </c>
      <c r="AT2158" s="24">
        <v>-5.2154064178466744E-9</v>
      </c>
      <c r="AU2158" s="24">
        <v>-5.4427236318588083E-5</v>
      </c>
      <c r="AV2158" s="24">
        <v>0</v>
      </c>
      <c r="AW2158" s="24">
        <v>0</v>
      </c>
      <c r="AX2158" s="24">
        <v>0</v>
      </c>
      <c r="AY2158" s="24">
        <v>0</v>
      </c>
      <c r="AZ2158" s="24">
        <v>0</v>
      </c>
      <c r="BA2158" s="24">
        <v>0</v>
      </c>
      <c r="BB2158" s="24">
        <v>-8.5856299847364426E-10</v>
      </c>
      <c r="BC2158" s="24">
        <v>0</v>
      </c>
      <c r="BD2158" s="24">
        <v>-8.5856299847364426E-10</v>
      </c>
      <c r="BE2158" s="24">
        <v>0</v>
      </c>
      <c r="BF2158" s="24">
        <v>0</v>
      </c>
      <c r="BG2158" s="24">
        <v>0</v>
      </c>
      <c r="BH2158" s="24">
        <v>0</v>
      </c>
      <c r="BI2158" s="24">
        <v>0</v>
      </c>
      <c r="BJ2158" s="24">
        <v>0</v>
      </c>
      <c r="BK2158" s="24">
        <v>0</v>
      </c>
      <c r="BL2158" s="24">
        <v>0</v>
      </c>
    </row>
    <row r="2159" spans="1:64" x14ac:dyDescent="0.25">
      <c r="A2159" t="s">
        <v>5128</v>
      </c>
      <c r="B2159">
        <v>230</v>
      </c>
      <c r="C2159">
        <v>1</v>
      </c>
      <c r="D2159">
        <v>20</v>
      </c>
      <c r="E2159" s="24">
        <v>0</v>
      </c>
      <c r="F2159" s="24">
        <v>0</v>
      </c>
      <c r="G2159" s="24">
        <v>0</v>
      </c>
      <c r="H2159" s="24">
        <v>0</v>
      </c>
      <c r="I2159" s="24">
        <v>0</v>
      </c>
      <c r="J2159" s="24">
        <v>0</v>
      </c>
      <c r="K2159" s="24">
        <v>4.8927217721939087E-4</v>
      </c>
      <c r="L2159" s="24">
        <v>-4.8925727605819702E-4</v>
      </c>
      <c r="M2159" s="24">
        <v>1.4901161193847656E-8</v>
      </c>
      <c r="N2159" s="24">
        <v>-1.4901161193847656E-8</v>
      </c>
      <c r="O2159" s="24">
        <v>-4.8927217721939087E-4</v>
      </c>
      <c r="P2159" s="24">
        <v>0</v>
      </c>
      <c r="Q2159" s="24">
        <v>7.4214767664670944E-10</v>
      </c>
      <c r="R2159" s="24">
        <v>-7.4214767664670944E-10</v>
      </c>
      <c r="S2159" s="24">
        <v>0</v>
      </c>
      <c r="T2159" s="24">
        <v>0</v>
      </c>
      <c r="U2159" s="24">
        <v>0</v>
      </c>
      <c r="V2159" s="24">
        <v>0</v>
      </c>
      <c r="W2159" s="24">
        <v>0</v>
      </c>
      <c r="X2159" s="24">
        <v>0</v>
      </c>
      <c r="Y2159" s="24">
        <v>0</v>
      </c>
      <c r="Z2159" s="24">
        <v>0</v>
      </c>
      <c r="AA2159" s="24">
        <v>4.4034495949745177E-4</v>
      </c>
      <c r="AB2159" s="24">
        <v>-4.403315484523768E-4</v>
      </c>
      <c r="AC2159" s="24">
        <v>1.3411045074462891E-8</v>
      </c>
      <c r="AD2159" s="24">
        <v>-1.3411045074462896E-8</v>
      </c>
      <c r="AE2159" s="24">
        <v>-4.4034495949745161E-4</v>
      </c>
      <c r="AF2159" s="24">
        <v>0</v>
      </c>
      <c r="AG2159" s="24">
        <v>7.4214767664670944E-10</v>
      </c>
      <c r="AH2159" s="24">
        <v>-7.4214767664670944E-10</v>
      </c>
      <c r="AI2159" s="24">
        <v>0</v>
      </c>
      <c r="AJ2159" s="24">
        <v>0</v>
      </c>
      <c r="AK2159" s="24">
        <v>0</v>
      </c>
      <c r="AL2159" s="24">
        <v>0</v>
      </c>
      <c r="AM2159" s="24">
        <v>0</v>
      </c>
      <c r="AN2159" s="24">
        <v>0</v>
      </c>
      <c r="AO2159" s="24">
        <v>0</v>
      </c>
      <c r="AP2159" s="24">
        <v>0</v>
      </c>
      <c r="AQ2159" s="24">
        <v>4.8927217721939098E-5</v>
      </c>
      <c r="AR2159" s="24">
        <v>-4.8925727605820223E-5</v>
      </c>
      <c r="AS2159" s="24">
        <v>1.4901161193847653E-9</v>
      </c>
      <c r="AT2159" s="24">
        <v>-1.4901161193847603E-9</v>
      </c>
      <c r="AU2159" s="24">
        <v>-4.892721772193926E-5</v>
      </c>
      <c r="AV2159" s="24">
        <v>0</v>
      </c>
      <c r="AW2159" s="24">
        <v>0</v>
      </c>
      <c r="AX2159" s="24">
        <v>0</v>
      </c>
      <c r="AY2159" s="24">
        <v>0</v>
      </c>
      <c r="AZ2159" s="24">
        <v>0</v>
      </c>
      <c r="BA2159" s="24">
        <v>0</v>
      </c>
      <c r="BB2159" s="24">
        <v>-7.4214767664670944E-10</v>
      </c>
      <c r="BC2159" s="24">
        <v>0</v>
      </c>
      <c r="BD2159" s="24">
        <v>-7.4214767664670944E-10</v>
      </c>
      <c r="BE2159" s="24">
        <v>0</v>
      </c>
      <c r="BF2159" s="24">
        <v>0</v>
      </c>
      <c r="BG2159" s="24">
        <v>0</v>
      </c>
      <c r="BH2159" s="24">
        <v>0</v>
      </c>
      <c r="BI2159" s="24">
        <v>0</v>
      </c>
      <c r="BJ2159" s="24">
        <v>0</v>
      </c>
      <c r="BK2159" s="24">
        <v>0</v>
      </c>
      <c r="BL2159" s="24">
        <v>0</v>
      </c>
    </row>
    <row r="2160" spans="1:64" x14ac:dyDescent="0.25">
      <c r="A2160" t="s">
        <v>5128</v>
      </c>
      <c r="B2160">
        <v>231</v>
      </c>
      <c r="C2160">
        <v>1</v>
      </c>
      <c r="D2160">
        <v>20</v>
      </c>
      <c r="E2160" s="24">
        <v>0</v>
      </c>
      <c r="F2160" s="24">
        <v>0</v>
      </c>
      <c r="G2160" s="24">
        <v>0</v>
      </c>
      <c r="H2160" s="24">
        <v>0</v>
      </c>
      <c r="I2160" s="24">
        <v>0</v>
      </c>
      <c r="J2160" s="24">
        <v>0</v>
      </c>
      <c r="K2160" s="24">
        <v>4.3988972902297974E-4</v>
      </c>
      <c r="L2160" s="24">
        <v>-4.3986737728118896E-4</v>
      </c>
      <c r="M2160" s="24">
        <v>2.2351741790771484E-8</v>
      </c>
      <c r="N2160" s="24">
        <v>-2.2351741790771484E-8</v>
      </c>
      <c r="O2160" s="24">
        <v>-4.3988972902297974E-4</v>
      </c>
      <c r="P2160" s="24">
        <v>0</v>
      </c>
      <c r="Q2160" s="24">
        <v>6.5483618527650833E-10</v>
      </c>
      <c r="R2160" s="24">
        <v>-6.5483618527650833E-10</v>
      </c>
      <c r="S2160" s="24">
        <v>0</v>
      </c>
      <c r="T2160" s="24">
        <v>0</v>
      </c>
      <c r="U2160" s="24">
        <v>0</v>
      </c>
      <c r="V2160" s="24">
        <v>0</v>
      </c>
      <c r="W2160" s="24">
        <v>0</v>
      </c>
      <c r="X2160" s="24">
        <v>0</v>
      </c>
      <c r="Y2160" s="24">
        <v>0</v>
      </c>
      <c r="Z2160" s="24">
        <v>0</v>
      </c>
      <c r="AA2160" s="24">
        <v>3.9590075612068177E-4</v>
      </c>
      <c r="AB2160" s="24">
        <v>-3.9588063955307059E-4</v>
      </c>
      <c r="AC2160" s="24">
        <v>2.0116567611694337E-8</v>
      </c>
      <c r="AD2160" s="24">
        <v>-2.0116567611694331E-8</v>
      </c>
      <c r="AE2160" s="24">
        <v>-3.959007561206815E-4</v>
      </c>
      <c r="AF2160" s="24">
        <v>0</v>
      </c>
      <c r="AG2160" s="24">
        <v>6.5483618527650833E-10</v>
      </c>
      <c r="AH2160" s="24">
        <v>-6.5483618527650833E-10</v>
      </c>
      <c r="AI2160" s="24">
        <v>0</v>
      </c>
      <c r="AJ2160" s="24">
        <v>0</v>
      </c>
      <c r="AK2160" s="24">
        <v>0</v>
      </c>
      <c r="AL2160" s="24">
        <v>0</v>
      </c>
      <c r="AM2160" s="24">
        <v>0</v>
      </c>
      <c r="AN2160" s="24">
        <v>0</v>
      </c>
      <c r="AO2160" s="24">
        <v>0</v>
      </c>
      <c r="AP2160" s="24">
        <v>0</v>
      </c>
      <c r="AQ2160" s="24">
        <v>4.3988972902297963E-5</v>
      </c>
      <c r="AR2160" s="24">
        <v>-4.3986737728118376E-5</v>
      </c>
      <c r="AS2160" s="24">
        <v>2.2351741790771471E-9</v>
      </c>
      <c r="AT2160" s="24">
        <v>-2.2351741790771537E-9</v>
      </c>
      <c r="AU2160" s="24">
        <v>-4.3988972902298234E-5</v>
      </c>
      <c r="AV2160" s="24">
        <v>0</v>
      </c>
      <c r="AW2160" s="24">
        <v>0</v>
      </c>
      <c r="AX2160" s="24">
        <v>0</v>
      </c>
      <c r="AY2160" s="24">
        <v>0</v>
      </c>
      <c r="AZ2160" s="24">
        <v>0</v>
      </c>
      <c r="BA2160" s="24">
        <v>0</v>
      </c>
      <c r="BB2160" s="24">
        <v>-6.5483618527650833E-10</v>
      </c>
      <c r="BC2160" s="24">
        <v>0</v>
      </c>
      <c r="BD2160" s="24">
        <v>-6.5483618527650833E-10</v>
      </c>
      <c r="BE2160" s="24">
        <v>0</v>
      </c>
      <c r="BF2160" s="24">
        <v>0</v>
      </c>
      <c r="BG2160" s="24">
        <v>0</v>
      </c>
      <c r="BH2160" s="24">
        <v>0</v>
      </c>
      <c r="BI2160" s="24">
        <v>0</v>
      </c>
      <c r="BJ2160" s="24">
        <v>0</v>
      </c>
      <c r="BK2160" s="24">
        <v>0</v>
      </c>
      <c r="BL2160" s="24">
        <v>0</v>
      </c>
    </row>
    <row r="2161" spans="1:64" x14ac:dyDescent="0.25">
      <c r="A2161" t="s">
        <v>5128</v>
      </c>
      <c r="B2161">
        <v>232</v>
      </c>
      <c r="C2161">
        <v>2</v>
      </c>
      <c r="D2161">
        <v>20</v>
      </c>
      <c r="E2161" s="24">
        <v>0</v>
      </c>
      <c r="F2161" s="24">
        <v>0</v>
      </c>
      <c r="G2161" s="24">
        <v>0</v>
      </c>
      <c r="H2161" s="24">
        <v>0</v>
      </c>
      <c r="I2161" s="24">
        <v>0</v>
      </c>
      <c r="J2161" s="24">
        <v>0</v>
      </c>
      <c r="K2161" s="24">
        <v>3.9552152156829834E-4</v>
      </c>
      <c r="L2161" s="24">
        <v>-3.9549916982650757E-4</v>
      </c>
      <c r="M2161" s="24">
        <v>2.2351741790771484E-8</v>
      </c>
      <c r="N2161" s="24">
        <v>-2.2351741790771484E-8</v>
      </c>
      <c r="O2161" s="24">
        <v>-3.9552152156829834E-4</v>
      </c>
      <c r="P2161" s="24">
        <v>0</v>
      </c>
      <c r="Q2161" s="24">
        <v>5.6752469390630722E-10</v>
      </c>
      <c r="R2161" s="24">
        <v>-5.6752469390630722E-10</v>
      </c>
      <c r="S2161" s="24">
        <v>0</v>
      </c>
      <c r="T2161" s="24">
        <v>0</v>
      </c>
      <c r="U2161" s="24">
        <v>0</v>
      </c>
      <c r="V2161" s="24">
        <v>0</v>
      </c>
      <c r="W2161" s="24">
        <v>0</v>
      </c>
      <c r="X2161" s="24">
        <v>0</v>
      </c>
      <c r="Y2161" s="24">
        <v>0</v>
      </c>
      <c r="Z2161" s="24">
        <v>0</v>
      </c>
      <c r="AA2161" s="24">
        <v>3.5596936941146852E-4</v>
      </c>
      <c r="AB2161" s="24">
        <v>-3.559492528438569E-4</v>
      </c>
      <c r="AC2161" s="24">
        <v>2.0116567611694337E-8</v>
      </c>
      <c r="AD2161" s="24">
        <v>-2.0116567611694344E-8</v>
      </c>
      <c r="AE2161" s="24">
        <v>-3.5596936941146868E-4</v>
      </c>
      <c r="AF2161" s="24">
        <v>0</v>
      </c>
      <c r="AG2161" s="24">
        <v>5.6752469390630722E-10</v>
      </c>
      <c r="AH2161" s="24">
        <v>-5.6752469390630722E-10</v>
      </c>
      <c r="AI2161" s="24">
        <v>0</v>
      </c>
      <c r="AJ2161" s="24">
        <v>0</v>
      </c>
      <c r="AK2161" s="24">
        <v>0</v>
      </c>
      <c r="AL2161" s="24">
        <v>0</v>
      </c>
      <c r="AM2161" s="24">
        <v>0</v>
      </c>
      <c r="AN2161" s="24">
        <v>0</v>
      </c>
      <c r="AO2161" s="24">
        <v>0</v>
      </c>
      <c r="AP2161" s="24">
        <v>0</v>
      </c>
      <c r="AQ2161" s="24">
        <v>3.9552152156829823E-5</v>
      </c>
      <c r="AR2161" s="24">
        <v>-3.954991698265067E-5</v>
      </c>
      <c r="AS2161" s="24">
        <v>2.2351741790771471E-9</v>
      </c>
      <c r="AT2161" s="24">
        <v>-2.2351741790771405E-9</v>
      </c>
      <c r="AU2161" s="24">
        <v>-3.9552152156829661E-5</v>
      </c>
      <c r="AV2161" s="24">
        <v>0</v>
      </c>
      <c r="AW2161" s="24">
        <v>0</v>
      </c>
      <c r="AX2161" s="24">
        <v>0</v>
      </c>
      <c r="AY2161" s="24">
        <v>0</v>
      </c>
      <c r="AZ2161" s="24">
        <v>0</v>
      </c>
      <c r="BA2161" s="24">
        <v>0</v>
      </c>
      <c r="BB2161" s="24">
        <v>-5.6752469390630722E-10</v>
      </c>
      <c r="BC2161" s="24">
        <v>0</v>
      </c>
      <c r="BD2161" s="24">
        <v>-5.6752469390630722E-10</v>
      </c>
      <c r="BE2161" s="24">
        <v>0</v>
      </c>
      <c r="BF2161" s="24">
        <v>0</v>
      </c>
      <c r="BG2161" s="24">
        <v>0</v>
      </c>
      <c r="BH2161" s="24">
        <v>0</v>
      </c>
      <c r="BI2161" s="24">
        <v>0</v>
      </c>
      <c r="BJ2161" s="24">
        <v>0</v>
      </c>
      <c r="BK2161" s="24">
        <v>0</v>
      </c>
      <c r="BL2161" s="24">
        <v>0</v>
      </c>
    </row>
    <row r="2162" spans="1:64" x14ac:dyDescent="0.25">
      <c r="A2162" t="s">
        <v>5128</v>
      </c>
      <c r="B2162">
        <v>233</v>
      </c>
      <c r="C2162">
        <v>2</v>
      </c>
      <c r="D2162">
        <v>20</v>
      </c>
      <c r="E2162" s="24">
        <v>0</v>
      </c>
      <c r="F2162" s="24">
        <v>0</v>
      </c>
      <c r="G2162" s="24">
        <v>0</v>
      </c>
      <c r="H2162" s="24">
        <v>0</v>
      </c>
      <c r="I2162" s="24">
        <v>0</v>
      </c>
      <c r="J2162" s="24">
        <v>0</v>
      </c>
      <c r="K2162" s="24">
        <v>3.5566836595535278E-4</v>
      </c>
      <c r="L2162" s="24">
        <v>-3.5564601421356201E-4</v>
      </c>
      <c r="M2162" s="24">
        <v>2.2351741790771484E-8</v>
      </c>
      <c r="N2162" s="24">
        <v>-2.2351741790771484E-8</v>
      </c>
      <c r="O2162" s="24">
        <v>-3.5566836595535278E-4</v>
      </c>
      <c r="P2162" s="24">
        <v>0</v>
      </c>
      <c r="Q2162" s="24">
        <v>5.0204107537865639E-10</v>
      </c>
      <c r="R2162" s="24">
        <v>-5.0204107537865639E-10</v>
      </c>
      <c r="S2162" s="24">
        <v>0</v>
      </c>
      <c r="T2162" s="24">
        <v>0</v>
      </c>
      <c r="U2162" s="24">
        <v>0</v>
      </c>
      <c r="V2162" s="24">
        <v>0</v>
      </c>
      <c r="W2162" s="24">
        <v>0</v>
      </c>
      <c r="X2162" s="24">
        <v>0</v>
      </c>
      <c r="Y2162" s="24">
        <v>0</v>
      </c>
      <c r="Z2162" s="24">
        <v>0</v>
      </c>
      <c r="AA2162" s="24">
        <v>3.2010152935981753E-4</v>
      </c>
      <c r="AB2162" s="24">
        <v>-3.2008141279220564E-4</v>
      </c>
      <c r="AC2162" s="24">
        <v>2.0116567611694337E-8</v>
      </c>
      <c r="AD2162" s="24">
        <v>-2.0116567611694331E-8</v>
      </c>
      <c r="AE2162" s="24">
        <v>-3.2010152935981742E-4</v>
      </c>
      <c r="AF2162" s="24">
        <v>0</v>
      </c>
      <c r="AG2162" s="24">
        <v>5.0204107537865639E-10</v>
      </c>
      <c r="AH2162" s="24">
        <v>-5.0204107537865639E-10</v>
      </c>
      <c r="AI2162" s="24">
        <v>0</v>
      </c>
      <c r="AJ2162" s="24">
        <v>0</v>
      </c>
      <c r="AK2162" s="24">
        <v>0</v>
      </c>
      <c r="AL2162" s="24">
        <v>0</v>
      </c>
      <c r="AM2162" s="24">
        <v>0</v>
      </c>
      <c r="AN2162" s="24">
        <v>0</v>
      </c>
      <c r="AO2162" s="24">
        <v>0</v>
      </c>
      <c r="AP2162" s="24">
        <v>0</v>
      </c>
      <c r="AQ2162" s="24">
        <v>3.5566836595535257E-5</v>
      </c>
      <c r="AR2162" s="24">
        <v>-3.5564601421356375E-5</v>
      </c>
      <c r="AS2162" s="24">
        <v>2.2351741790771471E-9</v>
      </c>
      <c r="AT2162" s="24">
        <v>-2.2351741790771537E-9</v>
      </c>
      <c r="AU2162" s="24">
        <v>-3.5566836595535365E-5</v>
      </c>
      <c r="AV2162" s="24">
        <v>0</v>
      </c>
      <c r="AW2162" s="24">
        <v>0</v>
      </c>
      <c r="AX2162" s="24">
        <v>0</v>
      </c>
      <c r="AY2162" s="24">
        <v>0</v>
      </c>
      <c r="AZ2162" s="24">
        <v>0</v>
      </c>
      <c r="BA2162" s="24">
        <v>0</v>
      </c>
      <c r="BB2162" s="24">
        <v>-5.0204107537865639E-10</v>
      </c>
      <c r="BC2162" s="24">
        <v>0</v>
      </c>
      <c r="BD2162" s="24">
        <v>-5.0204107537865639E-10</v>
      </c>
      <c r="BE2162" s="24">
        <v>0</v>
      </c>
      <c r="BF2162" s="24">
        <v>0</v>
      </c>
      <c r="BG2162" s="24">
        <v>0</v>
      </c>
      <c r="BH2162" s="24">
        <v>0</v>
      </c>
      <c r="BI2162" s="24">
        <v>0</v>
      </c>
      <c r="BJ2162" s="24">
        <v>0</v>
      </c>
      <c r="BK2162" s="24">
        <v>0</v>
      </c>
      <c r="BL2162" s="24">
        <v>0</v>
      </c>
    </row>
    <row r="2163" spans="1:64" x14ac:dyDescent="0.25">
      <c r="A2163" t="s">
        <v>5128</v>
      </c>
      <c r="B2163">
        <v>234</v>
      </c>
      <c r="C2163">
        <v>2</v>
      </c>
      <c r="D2163">
        <v>20</v>
      </c>
      <c r="E2163" s="24">
        <v>0</v>
      </c>
      <c r="F2163" s="24">
        <v>0</v>
      </c>
      <c r="G2163" s="24">
        <v>0</v>
      </c>
      <c r="H2163" s="24">
        <v>0</v>
      </c>
      <c r="I2163" s="24">
        <v>0</v>
      </c>
      <c r="J2163" s="24">
        <v>0</v>
      </c>
      <c r="K2163" s="24">
        <v>3.1989067792892456E-4</v>
      </c>
      <c r="L2163" s="24">
        <v>-3.1989067792892456E-4</v>
      </c>
      <c r="M2163" s="24">
        <v>0</v>
      </c>
      <c r="N2163" s="24">
        <v>0</v>
      </c>
      <c r="O2163" s="24">
        <v>-3.1989067792892456E-4</v>
      </c>
      <c r="P2163" s="24">
        <v>0</v>
      </c>
      <c r="Q2163" s="24">
        <v>4.3655745685100555E-10</v>
      </c>
      <c r="R2163" s="24">
        <v>-4.3655745685100555E-10</v>
      </c>
      <c r="S2163" s="24">
        <v>0</v>
      </c>
      <c r="T2163" s="24">
        <v>0</v>
      </c>
      <c r="U2163" s="24">
        <v>0</v>
      </c>
      <c r="V2163" s="24">
        <v>0</v>
      </c>
      <c r="W2163" s="24">
        <v>0</v>
      </c>
      <c r="X2163" s="24">
        <v>0</v>
      </c>
      <c r="Y2163" s="24">
        <v>0</v>
      </c>
      <c r="Z2163" s="24">
        <v>0</v>
      </c>
      <c r="AA2163" s="24">
        <v>2.879016101360321E-4</v>
      </c>
      <c r="AB2163" s="24">
        <v>-2.879016101360321E-4</v>
      </c>
      <c r="AC2163" s="24">
        <v>0</v>
      </c>
      <c r="AD2163" s="24">
        <v>0</v>
      </c>
      <c r="AE2163" s="24">
        <v>-2.879016101360321E-4</v>
      </c>
      <c r="AF2163" s="24">
        <v>0</v>
      </c>
      <c r="AG2163" s="24">
        <v>4.3655745685100555E-10</v>
      </c>
      <c r="AH2163" s="24">
        <v>-4.3655745685100555E-10</v>
      </c>
      <c r="AI2163" s="24">
        <v>0</v>
      </c>
      <c r="AJ2163" s="24">
        <v>0</v>
      </c>
      <c r="AK2163" s="24">
        <v>0</v>
      </c>
      <c r="AL2163" s="24">
        <v>0</v>
      </c>
      <c r="AM2163" s="24">
        <v>0</v>
      </c>
      <c r="AN2163" s="24">
        <v>0</v>
      </c>
      <c r="AO2163" s="24">
        <v>0</v>
      </c>
      <c r="AP2163" s="24">
        <v>0</v>
      </c>
      <c r="AQ2163" s="24">
        <v>3.1989067792892456E-5</v>
      </c>
      <c r="AR2163" s="24">
        <v>-3.1989067792892456E-5</v>
      </c>
      <c r="AS2163" s="24">
        <v>0</v>
      </c>
      <c r="AT2163" s="24">
        <v>0</v>
      </c>
      <c r="AU2163" s="24">
        <v>-3.1989067792892456E-5</v>
      </c>
      <c r="AV2163" s="24">
        <v>0</v>
      </c>
      <c r="AW2163" s="24">
        <v>0</v>
      </c>
      <c r="AX2163" s="24">
        <v>0</v>
      </c>
      <c r="AY2163" s="24">
        <v>0</v>
      </c>
      <c r="AZ2163" s="24">
        <v>0</v>
      </c>
      <c r="BA2163" s="24">
        <v>0</v>
      </c>
      <c r="BB2163" s="24">
        <v>-4.3655745685100555E-10</v>
      </c>
      <c r="BC2163" s="24">
        <v>0</v>
      </c>
      <c r="BD2163" s="24">
        <v>-4.3655745685100555E-10</v>
      </c>
      <c r="BE2163" s="24">
        <v>0</v>
      </c>
      <c r="BF2163" s="24">
        <v>0</v>
      </c>
      <c r="BG2163" s="24">
        <v>0</v>
      </c>
      <c r="BH2163" s="24">
        <v>0</v>
      </c>
      <c r="BI2163" s="24">
        <v>0</v>
      </c>
      <c r="BJ2163" s="24">
        <v>0</v>
      </c>
      <c r="BK2163" s="24">
        <v>0</v>
      </c>
      <c r="BL2163" s="24">
        <v>0</v>
      </c>
    </row>
    <row r="2164" spans="1:64" x14ac:dyDescent="0.25">
      <c r="A2164" t="s">
        <v>5128</v>
      </c>
      <c r="B2164">
        <v>235</v>
      </c>
      <c r="C2164">
        <v>3</v>
      </c>
      <c r="D2164">
        <v>20</v>
      </c>
      <c r="E2164" s="24">
        <v>0</v>
      </c>
      <c r="F2164" s="24">
        <v>0</v>
      </c>
      <c r="G2164" s="24">
        <v>0</v>
      </c>
      <c r="H2164" s="24">
        <v>0</v>
      </c>
      <c r="I2164" s="24">
        <v>0</v>
      </c>
      <c r="J2164" s="24">
        <v>0</v>
      </c>
      <c r="K2164" s="24">
        <v>2.8774887323379517E-4</v>
      </c>
      <c r="L2164" s="24">
        <v>-2.8772652149200439E-4</v>
      </c>
      <c r="M2164" s="24">
        <v>2.2351741790771484E-8</v>
      </c>
      <c r="N2164" s="24">
        <v>-2.2351741790771484E-8</v>
      </c>
      <c r="O2164" s="24">
        <v>-2.8774887323379517E-4</v>
      </c>
      <c r="P2164" s="24">
        <v>0</v>
      </c>
      <c r="Q2164" s="24">
        <v>3.7834979593753815E-10</v>
      </c>
      <c r="R2164" s="24">
        <v>-3.7834979593753815E-10</v>
      </c>
      <c r="S2164" s="24">
        <v>0</v>
      </c>
      <c r="T2164" s="24">
        <v>0</v>
      </c>
      <c r="U2164" s="24">
        <v>0</v>
      </c>
      <c r="V2164" s="24">
        <v>0</v>
      </c>
      <c r="W2164" s="24">
        <v>0</v>
      </c>
      <c r="X2164" s="24">
        <v>0</v>
      </c>
      <c r="Y2164" s="24">
        <v>0</v>
      </c>
      <c r="Z2164" s="24">
        <v>0</v>
      </c>
      <c r="AA2164" s="24">
        <v>2.5897398591041566E-4</v>
      </c>
      <c r="AB2164" s="24">
        <v>-2.5895386934280404E-4</v>
      </c>
      <c r="AC2164" s="24">
        <v>2.0116567611694337E-8</v>
      </c>
      <c r="AD2164" s="24">
        <v>-2.0116567611694344E-8</v>
      </c>
      <c r="AE2164" s="24">
        <v>-2.5897398591041582E-4</v>
      </c>
      <c r="AF2164" s="24">
        <v>0</v>
      </c>
      <c r="AG2164" s="24">
        <v>3.7834979593753815E-10</v>
      </c>
      <c r="AH2164" s="24">
        <v>-3.7834979593753815E-10</v>
      </c>
      <c r="AI2164" s="24">
        <v>0</v>
      </c>
      <c r="AJ2164" s="24">
        <v>0</v>
      </c>
      <c r="AK2164" s="24">
        <v>0</v>
      </c>
      <c r="AL2164" s="24">
        <v>0</v>
      </c>
      <c r="AM2164" s="24">
        <v>0</v>
      </c>
      <c r="AN2164" s="24">
        <v>0</v>
      </c>
      <c r="AO2164" s="24">
        <v>0</v>
      </c>
      <c r="AP2164" s="24">
        <v>0</v>
      </c>
      <c r="AQ2164" s="24">
        <v>2.8774887323379506E-5</v>
      </c>
      <c r="AR2164" s="24">
        <v>-2.8772652149200353E-5</v>
      </c>
      <c r="AS2164" s="24">
        <v>2.2351741790771471E-9</v>
      </c>
      <c r="AT2164" s="24">
        <v>-2.2351741790771405E-9</v>
      </c>
      <c r="AU2164" s="24">
        <v>-2.8774887323379343E-5</v>
      </c>
      <c r="AV2164" s="24">
        <v>0</v>
      </c>
      <c r="AW2164" s="24">
        <v>0</v>
      </c>
      <c r="AX2164" s="24">
        <v>0</v>
      </c>
      <c r="AY2164" s="24">
        <v>0</v>
      </c>
      <c r="AZ2164" s="24">
        <v>0</v>
      </c>
      <c r="BA2164" s="24">
        <v>0</v>
      </c>
      <c r="BB2164" s="24">
        <v>-3.7834979593753815E-10</v>
      </c>
      <c r="BC2164" s="24">
        <v>0</v>
      </c>
      <c r="BD2164" s="24">
        <v>-3.7834979593753815E-10</v>
      </c>
      <c r="BE2164" s="24">
        <v>0</v>
      </c>
      <c r="BF2164" s="24">
        <v>0</v>
      </c>
      <c r="BG2164" s="24">
        <v>0</v>
      </c>
      <c r="BH2164" s="24">
        <v>0</v>
      </c>
      <c r="BI2164" s="24">
        <v>0</v>
      </c>
      <c r="BJ2164" s="24">
        <v>0</v>
      </c>
      <c r="BK2164" s="24">
        <v>0</v>
      </c>
      <c r="BL2164" s="24">
        <v>0</v>
      </c>
    </row>
    <row r="2165" spans="1:64" x14ac:dyDescent="0.25">
      <c r="A2165" t="s">
        <v>5128</v>
      </c>
      <c r="B2165">
        <v>236</v>
      </c>
      <c r="C2165">
        <v>3</v>
      </c>
      <c r="D2165">
        <v>20</v>
      </c>
      <c r="E2165" s="24">
        <v>0</v>
      </c>
      <c r="F2165" s="24">
        <v>0</v>
      </c>
      <c r="G2165" s="24">
        <v>0</v>
      </c>
      <c r="H2165" s="24">
        <v>0</v>
      </c>
      <c r="I2165" s="24">
        <v>0</v>
      </c>
      <c r="J2165" s="24">
        <v>0</v>
      </c>
      <c r="K2165" s="24">
        <v>2.5884807109832764E-4</v>
      </c>
      <c r="L2165" s="24">
        <v>-2.5884807109832764E-4</v>
      </c>
      <c r="M2165" s="24">
        <v>0</v>
      </c>
      <c r="N2165" s="24">
        <v>0</v>
      </c>
      <c r="O2165" s="24">
        <v>-2.5884807109832764E-4</v>
      </c>
      <c r="P2165" s="24">
        <v>0</v>
      </c>
      <c r="Q2165" s="24">
        <v>3.3469405025243759E-10</v>
      </c>
      <c r="R2165" s="24">
        <v>-3.3469405025243759E-10</v>
      </c>
      <c r="S2165" s="24">
        <v>0</v>
      </c>
      <c r="T2165" s="24">
        <v>0</v>
      </c>
      <c r="U2165" s="24">
        <v>0</v>
      </c>
      <c r="V2165" s="24">
        <v>0</v>
      </c>
      <c r="W2165" s="24">
        <v>0</v>
      </c>
      <c r="X2165" s="24">
        <v>0</v>
      </c>
      <c r="Y2165" s="24">
        <v>0</v>
      </c>
      <c r="Z2165" s="24">
        <v>0</v>
      </c>
      <c r="AA2165" s="24">
        <v>2.3296326398849487E-4</v>
      </c>
      <c r="AB2165" s="24">
        <v>-2.3296326398849479E-4</v>
      </c>
      <c r="AC2165" s="24">
        <v>0</v>
      </c>
      <c r="AD2165" s="24">
        <v>0</v>
      </c>
      <c r="AE2165" s="24">
        <v>-2.3296326398849479E-4</v>
      </c>
      <c r="AF2165" s="24">
        <v>0</v>
      </c>
      <c r="AG2165" s="24">
        <v>3.3469405025243759E-10</v>
      </c>
      <c r="AH2165" s="24">
        <v>-3.3469405025243759E-10</v>
      </c>
      <c r="AI2165" s="24">
        <v>0</v>
      </c>
      <c r="AJ2165" s="24">
        <v>0</v>
      </c>
      <c r="AK2165" s="24">
        <v>0</v>
      </c>
      <c r="AL2165" s="24">
        <v>0</v>
      </c>
      <c r="AM2165" s="24">
        <v>0</v>
      </c>
      <c r="AN2165" s="24">
        <v>0</v>
      </c>
      <c r="AO2165" s="24">
        <v>0</v>
      </c>
      <c r="AP2165" s="24">
        <v>0</v>
      </c>
      <c r="AQ2165" s="24">
        <v>2.5884807109832769E-5</v>
      </c>
      <c r="AR2165" s="24">
        <v>-2.588480710983285E-5</v>
      </c>
      <c r="AS2165" s="24">
        <v>0</v>
      </c>
      <c r="AT2165" s="24">
        <v>0</v>
      </c>
      <c r="AU2165" s="24">
        <v>-2.588480710983285E-5</v>
      </c>
      <c r="AV2165" s="24">
        <v>0</v>
      </c>
      <c r="AW2165" s="24">
        <v>0</v>
      </c>
      <c r="AX2165" s="24">
        <v>0</v>
      </c>
      <c r="AY2165" s="24">
        <v>0</v>
      </c>
      <c r="AZ2165" s="24">
        <v>0</v>
      </c>
      <c r="BA2165" s="24">
        <v>0</v>
      </c>
      <c r="BB2165" s="24">
        <v>-3.3469405025243759E-10</v>
      </c>
      <c r="BC2165" s="24">
        <v>0</v>
      </c>
      <c r="BD2165" s="24">
        <v>-3.3469405025243759E-10</v>
      </c>
      <c r="BE2165" s="24">
        <v>0</v>
      </c>
      <c r="BF2165" s="24">
        <v>0</v>
      </c>
      <c r="BG2165" s="24">
        <v>0</v>
      </c>
      <c r="BH2165" s="24">
        <v>0</v>
      </c>
      <c r="BI2165" s="24">
        <v>0</v>
      </c>
      <c r="BJ2165" s="24">
        <v>0</v>
      </c>
      <c r="BK2165" s="24">
        <v>0</v>
      </c>
      <c r="BL2165" s="24">
        <v>0</v>
      </c>
    </row>
    <row r="2166" spans="1:64" x14ac:dyDescent="0.25">
      <c r="A2166" t="s">
        <v>5128</v>
      </c>
      <c r="B2166">
        <v>237</v>
      </c>
      <c r="C2166">
        <v>3</v>
      </c>
      <c r="D2166">
        <v>20</v>
      </c>
      <c r="E2166" s="24">
        <v>0</v>
      </c>
      <c r="F2166" s="24">
        <v>0</v>
      </c>
      <c r="G2166" s="24">
        <v>0</v>
      </c>
      <c r="H2166" s="24">
        <v>0</v>
      </c>
      <c r="I2166" s="24">
        <v>0</v>
      </c>
      <c r="J2166" s="24">
        <v>0</v>
      </c>
      <c r="K2166" s="24">
        <v>2.3289769887924194E-4</v>
      </c>
      <c r="L2166" s="24">
        <v>-2.3289024829864502E-4</v>
      </c>
      <c r="M2166" s="24">
        <v>7.4505805969238281E-9</v>
      </c>
      <c r="N2166" s="24">
        <v>-7.4505805969238281E-9</v>
      </c>
      <c r="O2166" s="24">
        <v>-2.3289769887924194E-4</v>
      </c>
      <c r="P2166" s="24">
        <v>0</v>
      </c>
      <c r="Q2166" s="24">
        <v>3.0559021979570389E-10</v>
      </c>
      <c r="R2166" s="24">
        <v>-3.0559021979570389E-10</v>
      </c>
      <c r="S2166" s="24">
        <v>0</v>
      </c>
      <c r="T2166" s="24">
        <v>0</v>
      </c>
      <c r="U2166" s="24">
        <v>0</v>
      </c>
      <c r="V2166" s="24">
        <v>0</v>
      </c>
      <c r="W2166" s="24">
        <v>0</v>
      </c>
      <c r="X2166" s="24">
        <v>0</v>
      </c>
      <c r="Y2166" s="24">
        <v>0</v>
      </c>
      <c r="Z2166" s="24">
        <v>0</v>
      </c>
      <c r="AA2166" s="24">
        <v>2.0960792899131777E-4</v>
      </c>
      <c r="AB2166" s="24">
        <v>-2.096012234687806E-4</v>
      </c>
      <c r="AC2166" s="24">
        <v>6.7055225372314455E-9</v>
      </c>
      <c r="AD2166" s="24">
        <v>-6.705522537231448E-9</v>
      </c>
      <c r="AE2166" s="24">
        <v>-2.0960792899131779E-4</v>
      </c>
      <c r="AF2166" s="24">
        <v>0</v>
      </c>
      <c r="AG2166" s="24">
        <v>3.0559021979570389E-10</v>
      </c>
      <c r="AH2166" s="24">
        <v>-3.0559021979570389E-10</v>
      </c>
      <c r="AI2166" s="24">
        <v>0</v>
      </c>
      <c r="AJ2166" s="24">
        <v>0</v>
      </c>
      <c r="AK2166" s="24">
        <v>0</v>
      </c>
      <c r="AL2166" s="24">
        <v>0</v>
      </c>
      <c r="AM2166" s="24">
        <v>0</v>
      </c>
      <c r="AN2166" s="24">
        <v>0</v>
      </c>
      <c r="AO2166" s="24">
        <v>0</v>
      </c>
      <c r="AP2166" s="24">
        <v>0</v>
      </c>
      <c r="AQ2166" s="24">
        <v>2.3289769887924178E-5</v>
      </c>
      <c r="AR2166" s="24">
        <v>-2.3289024829864415E-5</v>
      </c>
      <c r="AS2166" s="24">
        <v>7.4505805969238265E-10</v>
      </c>
      <c r="AT2166" s="24">
        <v>-7.4505805969238017E-10</v>
      </c>
      <c r="AU2166" s="24">
        <v>-2.3289769887924151E-5</v>
      </c>
      <c r="AV2166" s="24">
        <v>0</v>
      </c>
      <c r="AW2166" s="24">
        <v>0</v>
      </c>
      <c r="AX2166" s="24">
        <v>0</v>
      </c>
      <c r="AY2166" s="24">
        <v>0</v>
      </c>
      <c r="AZ2166" s="24">
        <v>0</v>
      </c>
      <c r="BA2166" s="24">
        <v>0</v>
      </c>
      <c r="BB2166" s="24">
        <v>-3.0559021979570389E-10</v>
      </c>
      <c r="BC2166" s="24">
        <v>0</v>
      </c>
      <c r="BD2166" s="24">
        <v>-3.0559021979570389E-10</v>
      </c>
      <c r="BE2166" s="24">
        <v>0</v>
      </c>
      <c r="BF2166" s="24">
        <v>0</v>
      </c>
      <c r="BG2166" s="24">
        <v>0</v>
      </c>
      <c r="BH2166" s="24">
        <v>0</v>
      </c>
      <c r="BI2166" s="24">
        <v>0</v>
      </c>
      <c r="BJ2166" s="24">
        <v>0</v>
      </c>
      <c r="BK2166" s="24">
        <v>0</v>
      </c>
      <c r="BL2166" s="24">
        <v>0</v>
      </c>
    </row>
    <row r="2167" spans="1:64" x14ac:dyDescent="0.25">
      <c r="A2167" t="s">
        <v>5128</v>
      </c>
      <c r="B2167">
        <v>238</v>
      </c>
      <c r="C2167">
        <v>4</v>
      </c>
      <c r="D2167">
        <v>20</v>
      </c>
      <c r="E2167" s="24">
        <v>0</v>
      </c>
      <c r="F2167" s="24">
        <v>0</v>
      </c>
      <c r="G2167" s="24">
        <v>0</v>
      </c>
      <c r="H2167" s="24">
        <v>0</v>
      </c>
      <c r="I2167" s="24">
        <v>0</v>
      </c>
      <c r="J2167" s="24">
        <v>0</v>
      </c>
      <c r="K2167" s="24">
        <v>2.0956993103027344E-4</v>
      </c>
      <c r="L2167" s="24">
        <v>-2.0956248044967651E-4</v>
      </c>
      <c r="M2167" s="24">
        <v>7.4505805969238281E-9</v>
      </c>
      <c r="N2167" s="24">
        <v>-7.4505805969238281E-9</v>
      </c>
      <c r="O2167" s="24">
        <v>-2.0956993103027344E-4</v>
      </c>
      <c r="P2167" s="24">
        <v>0</v>
      </c>
      <c r="Q2167" s="24">
        <v>2.4010660126805305E-10</v>
      </c>
      <c r="R2167" s="24">
        <v>-2.4010660126805305E-10</v>
      </c>
      <c r="S2167" s="24">
        <v>0</v>
      </c>
      <c r="T2167" s="24">
        <v>0</v>
      </c>
      <c r="U2167" s="24">
        <v>0</v>
      </c>
      <c r="V2167" s="24">
        <v>0</v>
      </c>
      <c r="W2167" s="24">
        <v>0</v>
      </c>
      <c r="X2167" s="24">
        <v>0</v>
      </c>
      <c r="Y2167" s="24">
        <v>0</v>
      </c>
      <c r="Z2167" s="24">
        <v>0</v>
      </c>
      <c r="AA2167" s="24">
        <v>1.886129379272461E-4</v>
      </c>
      <c r="AB2167" s="24">
        <v>-1.8860623240470878E-4</v>
      </c>
      <c r="AC2167" s="24">
        <v>6.7055225372314455E-9</v>
      </c>
      <c r="AD2167" s="24">
        <v>-6.7055225372314413E-9</v>
      </c>
      <c r="AE2167" s="24">
        <v>-1.8861293792724618E-4</v>
      </c>
      <c r="AF2167" s="24">
        <v>0</v>
      </c>
      <c r="AG2167" s="24">
        <v>2.4010660126805305E-10</v>
      </c>
      <c r="AH2167" s="24">
        <v>-2.4010660126805305E-10</v>
      </c>
      <c r="AI2167" s="24">
        <v>0</v>
      </c>
      <c r="AJ2167" s="24">
        <v>0</v>
      </c>
      <c r="AK2167" s="24">
        <v>0</v>
      </c>
      <c r="AL2167" s="24">
        <v>0</v>
      </c>
      <c r="AM2167" s="24">
        <v>0</v>
      </c>
      <c r="AN2167" s="24">
        <v>0</v>
      </c>
      <c r="AO2167" s="24">
        <v>0</v>
      </c>
      <c r="AP2167" s="24">
        <v>0</v>
      </c>
      <c r="AQ2167" s="24">
        <v>2.0956993103027338E-5</v>
      </c>
      <c r="AR2167" s="24">
        <v>-2.0956248044967738E-5</v>
      </c>
      <c r="AS2167" s="24">
        <v>7.4505805969238265E-10</v>
      </c>
      <c r="AT2167" s="24">
        <v>-7.4505805969238678E-10</v>
      </c>
      <c r="AU2167" s="24">
        <v>-2.0956993103027257E-5</v>
      </c>
      <c r="AV2167" s="24">
        <v>0</v>
      </c>
      <c r="AW2167" s="24">
        <v>0</v>
      </c>
      <c r="AX2167" s="24">
        <v>0</v>
      </c>
      <c r="AY2167" s="24">
        <v>0</v>
      </c>
      <c r="AZ2167" s="24">
        <v>0</v>
      </c>
      <c r="BA2167" s="24">
        <v>0</v>
      </c>
      <c r="BB2167" s="24">
        <v>-2.4010660126805305E-10</v>
      </c>
      <c r="BC2167" s="24">
        <v>0</v>
      </c>
      <c r="BD2167" s="24">
        <v>-2.4010660126805305E-10</v>
      </c>
      <c r="BE2167" s="24">
        <v>0</v>
      </c>
      <c r="BF2167" s="24">
        <v>0</v>
      </c>
      <c r="BG2167" s="24">
        <v>0</v>
      </c>
      <c r="BH2167" s="24">
        <v>0</v>
      </c>
      <c r="BI2167" s="24">
        <v>0</v>
      </c>
      <c r="BJ2167" s="24">
        <v>0</v>
      </c>
      <c r="BK2167" s="24">
        <v>0</v>
      </c>
      <c r="BL2167" s="24">
        <v>0</v>
      </c>
    </row>
    <row r="2168" spans="1:64" x14ac:dyDescent="0.25">
      <c r="A2168" t="s">
        <v>5128</v>
      </c>
      <c r="B2168">
        <v>239</v>
      </c>
      <c r="C2168">
        <v>4</v>
      </c>
      <c r="D2168">
        <v>20</v>
      </c>
      <c r="E2168" s="24">
        <v>0</v>
      </c>
      <c r="F2168" s="24">
        <v>0</v>
      </c>
      <c r="G2168" s="24">
        <v>0</v>
      </c>
      <c r="H2168" s="24">
        <v>0</v>
      </c>
      <c r="I2168" s="24">
        <v>0</v>
      </c>
      <c r="J2168" s="24">
        <v>0</v>
      </c>
      <c r="K2168" s="24">
        <v>1.8858909606933594E-4</v>
      </c>
      <c r="L2168" s="24">
        <v>-1.8858164548873901E-4</v>
      </c>
      <c r="M2168" s="24">
        <v>7.4505805969238281E-9</v>
      </c>
      <c r="N2168" s="24">
        <v>-7.4505805969238281E-9</v>
      </c>
      <c r="O2168" s="24">
        <v>-1.8858909606933594E-4</v>
      </c>
      <c r="P2168" s="24">
        <v>0</v>
      </c>
      <c r="Q2168" s="24">
        <v>2.3283064365386963E-10</v>
      </c>
      <c r="R2168" s="24">
        <v>-2.3283064365386963E-10</v>
      </c>
      <c r="S2168" s="24">
        <v>0</v>
      </c>
      <c r="T2168" s="24">
        <v>0</v>
      </c>
      <c r="U2168" s="24">
        <v>0</v>
      </c>
      <c r="V2168" s="24">
        <v>0</v>
      </c>
      <c r="W2168" s="24">
        <v>0</v>
      </c>
      <c r="X2168" s="24">
        <v>0</v>
      </c>
      <c r="Y2168" s="24">
        <v>0</v>
      </c>
      <c r="Z2168" s="24">
        <v>0</v>
      </c>
      <c r="AA2168" s="24">
        <v>1.6973018646240234E-4</v>
      </c>
      <c r="AB2168" s="24">
        <v>-1.6972348093986507E-4</v>
      </c>
      <c r="AC2168" s="24">
        <v>6.7055225372314455E-9</v>
      </c>
      <c r="AD2168" s="24">
        <v>-6.705522537231448E-9</v>
      </c>
      <c r="AE2168" s="24">
        <v>-1.6973018646240226E-4</v>
      </c>
      <c r="AF2168" s="24">
        <v>0</v>
      </c>
      <c r="AG2168" s="24">
        <v>2.3283064365386963E-10</v>
      </c>
      <c r="AH2168" s="24">
        <v>-2.3283064365386963E-10</v>
      </c>
      <c r="AI2168" s="24">
        <v>0</v>
      </c>
      <c r="AJ2168" s="24">
        <v>0</v>
      </c>
      <c r="AK2168" s="24">
        <v>0</v>
      </c>
      <c r="AL2168" s="24">
        <v>0</v>
      </c>
      <c r="AM2168" s="24">
        <v>0</v>
      </c>
      <c r="AN2168" s="24">
        <v>0</v>
      </c>
      <c r="AO2168" s="24">
        <v>0</v>
      </c>
      <c r="AP2168" s="24">
        <v>0</v>
      </c>
      <c r="AQ2168" s="24">
        <v>1.8858909606933599E-5</v>
      </c>
      <c r="AR2168" s="24">
        <v>-1.8858164548873945E-5</v>
      </c>
      <c r="AS2168" s="24">
        <v>7.4505805969238265E-10</v>
      </c>
      <c r="AT2168" s="24">
        <v>-7.4505805969238017E-10</v>
      </c>
      <c r="AU2168" s="24">
        <v>-1.885890960693368E-5</v>
      </c>
      <c r="AV2168" s="24">
        <v>0</v>
      </c>
      <c r="AW2168" s="24">
        <v>0</v>
      </c>
      <c r="AX2168" s="24">
        <v>0</v>
      </c>
      <c r="AY2168" s="24">
        <v>0</v>
      </c>
      <c r="AZ2168" s="24">
        <v>0</v>
      </c>
      <c r="BA2168" s="24">
        <v>0</v>
      </c>
      <c r="BB2168" s="24">
        <v>-2.3283064365386963E-10</v>
      </c>
      <c r="BC2168" s="24">
        <v>0</v>
      </c>
      <c r="BD2168" s="24">
        <v>-2.3283064365386963E-10</v>
      </c>
      <c r="BE2168" s="24">
        <v>0</v>
      </c>
      <c r="BF2168" s="24">
        <v>0</v>
      </c>
      <c r="BG2168" s="24">
        <v>0</v>
      </c>
      <c r="BH2168" s="24">
        <v>0</v>
      </c>
      <c r="BI2168" s="24">
        <v>0</v>
      </c>
      <c r="BJ2168" s="24">
        <v>0</v>
      </c>
      <c r="BK2168" s="24">
        <v>0</v>
      </c>
      <c r="BL2168" s="24">
        <v>0</v>
      </c>
    </row>
    <row r="2169" spans="1:64" x14ac:dyDescent="0.25">
      <c r="A2169" t="s">
        <v>5128</v>
      </c>
      <c r="B2169">
        <v>240</v>
      </c>
      <c r="C2169">
        <v>4</v>
      </c>
      <c r="D2169">
        <v>20</v>
      </c>
      <c r="E2169" s="24">
        <v>0</v>
      </c>
      <c r="F2169" s="24">
        <v>0</v>
      </c>
      <c r="G2169" s="24">
        <v>0</v>
      </c>
      <c r="H2169" s="24">
        <v>0</v>
      </c>
      <c r="I2169" s="24">
        <v>0</v>
      </c>
      <c r="J2169" s="24">
        <v>0</v>
      </c>
      <c r="K2169" s="24">
        <v>1.6973912715911865E-4</v>
      </c>
      <c r="L2169" s="24">
        <v>-1.6973167657852173E-4</v>
      </c>
      <c r="M2169" s="24">
        <v>7.4505805969238281E-9</v>
      </c>
      <c r="N2169" s="24">
        <v>-7.4505805969238281E-9</v>
      </c>
      <c r="O2169" s="24">
        <v>-1.6973912715911865E-4</v>
      </c>
      <c r="P2169" s="24">
        <v>0</v>
      </c>
      <c r="Q2169" s="24">
        <v>1.964508555829525E-10</v>
      </c>
      <c r="R2169" s="24">
        <v>-1.964508555829525E-10</v>
      </c>
      <c r="S2169" s="24">
        <v>0</v>
      </c>
      <c r="T2169" s="24">
        <v>0</v>
      </c>
      <c r="U2169" s="24">
        <v>0</v>
      </c>
      <c r="V2169" s="24">
        <v>0</v>
      </c>
      <c r="W2169" s="24">
        <v>0</v>
      </c>
      <c r="X2169" s="24">
        <v>0</v>
      </c>
      <c r="Y2169" s="24">
        <v>0</v>
      </c>
      <c r="Z2169" s="24">
        <v>0</v>
      </c>
      <c r="AA2169" s="24">
        <v>1.5276521444320678E-4</v>
      </c>
      <c r="AB2169" s="24">
        <v>-1.5275850892066973E-4</v>
      </c>
      <c r="AC2169" s="24">
        <v>6.7055225372314455E-9</v>
      </c>
      <c r="AD2169" s="24">
        <v>-6.7055225372314413E-9</v>
      </c>
      <c r="AE2169" s="24">
        <v>-1.527652144432067E-4</v>
      </c>
      <c r="AF2169" s="24">
        <v>0</v>
      </c>
      <c r="AG2169" s="24">
        <v>1.964508555829525E-10</v>
      </c>
      <c r="AH2169" s="24">
        <v>-1.964508555829525E-10</v>
      </c>
      <c r="AI2169" s="24">
        <v>0</v>
      </c>
      <c r="AJ2169" s="24">
        <v>0</v>
      </c>
      <c r="AK2169" s="24">
        <v>0</v>
      </c>
      <c r="AL2169" s="24">
        <v>0</v>
      </c>
      <c r="AM2169" s="24">
        <v>0</v>
      </c>
      <c r="AN2169" s="24">
        <v>0</v>
      </c>
      <c r="AO2169" s="24">
        <v>0</v>
      </c>
      <c r="AP2169" s="24">
        <v>0</v>
      </c>
      <c r="AQ2169" s="24">
        <v>1.6973912715911871E-5</v>
      </c>
      <c r="AR2169" s="24">
        <v>-1.6973167657851999E-5</v>
      </c>
      <c r="AS2169" s="24">
        <v>7.4505805969238265E-10</v>
      </c>
      <c r="AT2169" s="24">
        <v>-7.4505805969238678E-10</v>
      </c>
      <c r="AU2169" s="24">
        <v>-1.6973912715911952E-5</v>
      </c>
      <c r="AV2169" s="24">
        <v>0</v>
      </c>
      <c r="AW2169" s="24">
        <v>0</v>
      </c>
      <c r="AX2169" s="24">
        <v>0</v>
      </c>
      <c r="AY2169" s="24">
        <v>0</v>
      </c>
      <c r="AZ2169" s="24">
        <v>0</v>
      </c>
      <c r="BA2169" s="24">
        <v>0</v>
      </c>
      <c r="BB2169" s="24">
        <v>-1.964508555829525E-10</v>
      </c>
      <c r="BC2169" s="24">
        <v>0</v>
      </c>
      <c r="BD2169" s="24">
        <v>-1.964508555829525E-10</v>
      </c>
      <c r="BE2169" s="24">
        <v>0</v>
      </c>
      <c r="BF2169" s="24">
        <v>0</v>
      </c>
      <c r="BG2169" s="24">
        <v>0</v>
      </c>
      <c r="BH2169" s="24">
        <v>0</v>
      </c>
      <c r="BI2169" s="24">
        <v>0</v>
      </c>
      <c r="BJ2169" s="24">
        <v>0</v>
      </c>
      <c r="BK2169" s="24">
        <v>0</v>
      </c>
      <c r="BL2169" s="24">
        <v>0</v>
      </c>
    </row>
    <row r="2170" spans="1:64" x14ac:dyDescent="0.25">
      <c r="A2170" t="s">
        <v>5128</v>
      </c>
      <c r="B2170">
        <v>241</v>
      </c>
      <c r="C2170">
        <v>1</v>
      </c>
      <c r="D2170">
        <v>21</v>
      </c>
      <c r="E2170" s="24">
        <v>0</v>
      </c>
      <c r="F2170" s="24">
        <v>0</v>
      </c>
      <c r="G2170" s="24">
        <v>0</v>
      </c>
      <c r="H2170" s="24">
        <v>0</v>
      </c>
      <c r="I2170" s="24">
        <v>0</v>
      </c>
      <c r="J2170" s="24">
        <v>0</v>
      </c>
      <c r="K2170" s="24">
        <v>1.5375539660453796E-3</v>
      </c>
      <c r="L2170" s="24">
        <v>-1.5375092625617981E-3</v>
      </c>
      <c r="M2170" s="24">
        <v>4.4703483581542969E-8</v>
      </c>
      <c r="N2170" s="24">
        <v>-4.4703483581542969E-8</v>
      </c>
      <c r="O2170" s="24">
        <v>-1.5375539660453796E-3</v>
      </c>
      <c r="P2170" s="24">
        <v>0</v>
      </c>
      <c r="Q2170" s="24">
        <v>1.3969838619232178E-9</v>
      </c>
      <c r="R2170" s="24">
        <v>-1.3969838619232178E-9</v>
      </c>
      <c r="S2170" s="24">
        <v>0</v>
      </c>
      <c r="T2170" s="24">
        <v>0</v>
      </c>
      <c r="U2170" s="24">
        <v>0</v>
      </c>
      <c r="V2170" s="24">
        <v>0</v>
      </c>
      <c r="W2170" s="24">
        <v>0</v>
      </c>
      <c r="X2170" s="24">
        <v>0</v>
      </c>
      <c r="Y2170" s="24">
        <v>0</v>
      </c>
      <c r="Z2170" s="24">
        <v>0</v>
      </c>
      <c r="AA2170" s="24">
        <v>1.3837985694408418E-3</v>
      </c>
      <c r="AB2170" s="24">
        <v>-1.3837583363056182E-3</v>
      </c>
      <c r="AC2170" s="24">
        <v>4.0233135223388675E-8</v>
      </c>
      <c r="AD2170" s="24">
        <v>-4.0233135223388675E-8</v>
      </c>
      <c r="AE2170" s="24">
        <v>-1.3837985694408418E-3</v>
      </c>
      <c r="AF2170" s="24">
        <v>0</v>
      </c>
      <c r="AG2170" s="24">
        <v>1.3969838619232178E-9</v>
      </c>
      <c r="AH2170" s="24">
        <v>-1.3969838619232178E-9</v>
      </c>
      <c r="AI2170" s="24">
        <v>0</v>
      </c>
      <c r="AJ2170" s="24">
        <v>0</v>
      </c>
      <c r="AK2170" s="24">
        <v>0</v>
      </c>
      <c r="AL2170" s="24">
        <v>0</v>
      </c>
      <c r="AM2170" s="24">
        <v>0</v>
      </c>
      <c r="AN2170" s="24">
        <v>0</v>
      </c>
      <c r="AO2170" s="24">
        <v>0</v>
      </c>
      <c r="AP2170" s="24">
        <v>0</v>
      </c>
      <c r="AQ2170" s="24">
        <v>1.5375539660453783E-4</v>
      </c>
      <c r="AR2170" s="24">
        <v>-1.5375092625617985E-4</v>
      </c>
      <c r="AS2170" s="24">
        <v>4.4703483581542942E-9</v>
      </c>
      <c r="AT2170" s="24">
        <v>-4.4703483581542942E-9</v>
      </c>
      <c r="AU2170" s="24">
        <v>-1.5375539660453783E-4</v>
      </c>
      <c r="AV2170" s="24">
        <v>0</v>
      </c>
      <c r="AW2170" s="24">
        <v>0</v>
      </c>
      <c r="AX2170" s="24">
        <v>0</v>
      </c>
      <c r="AY2170" s="24">
        <v>0</v>
      </c>
      <c r="AZ2170" s="24">
        <v>0</v>
      </c>
      <c r="BA2170" s="24">
        <v>0</v>
      </c>
      <c r="BB2170" s="24">
        <v>-1.3969838619232178E-9</v>
      </c>
      <c r="BC2170" s="24">
        <v>0</v>
      </c>
      <c r="BD2170" s="24">
        <v>-1.3969838619232178E-9</v>
      </c>
      <c r="BE2170" s="24">
        <v>0</v>
      </c>
      <c r="BF2170" s="24">
        <v>0</v>
      </c>
      <c r="BG2170" s="24">
        <v>0</v>
      </c>
      <c r="BH2170" s="24">
        <v>0</v>
      </c>
      <c r="BI2170" s="24">
        <v>0</v>
      </c>
      <c r="BJ2170" s="24">
        <v>0</v>
      </c>
      <c r="BK2170" s="24">
        <v>0</v>
      </c>
      <c r="BL2170" s="24">
        <v>0</v>
      </c>
    </row>
    <row r="2171" spans="1:64" x14ac:dyDescent="0.25">
      <c r="A2171" t="s">
        <v>5129</v>
      </c>
      <c r="B2171">
        <v>1</v>
      </c>
      <c r="C2171">
        <v>1</v>
      </c>
      <c r="D2171">
        <v>1</v>
      </c>
      <c r="E2171" s="24">
        <v>0</v>
      </c>
      <c r="F2171" s="24">
        <v>0</v>
      </c>
      <c r="G2171" s="24">
        <v>0</v>
      </c>
      <c r="H2171" s="24">
        <v>0</v>
      </c>
      <c r="I2171" s="24">
        <v>0</v>
      </c>
      <c r="J2171" s="24">
        <v>0</v>
      </c>
      <c r="K2171" s="24">
        <v>0</v>
      </c>
      <c r="L2171" s="24">
        <v>0</v>
      </c>
      <c r="M2171" s="24">
        <v>0</v>
      </c>
      <c r="N2171" s="24">
        <v>0</v>
      </c>
      <c r="O2171" s="24">
        <v>0</v>
      </c>
      <c r="P2171" s="24">
        <v>0</v>
      </c>
      <c r="Q2171" s="24">
        <v>0</v>
      </c>
      <c r="R2171" s="24">
        <v>0</v>
      </c>
      <c r="S2171" s="24">
        <v>0</v>
      </c>
      <c r="T2171" s="24">
        <v>0</v>
      </c>
      <c r="U2171" s="24">
        <v>0</v>
      </c>
      <c r="V2171" s="24">
        <v>0</v>
      </c>
      <c r="W2171" s="24">
        <v>0</v>
      </c>
      <c r="X2171" s="24">
        <v>0</v>
      </c>
      <c r="Y2171" s="24">
        <v>0</v>
      </c>
      <c r="Z2171" s="24">
        <v>0</v>
      </c>
      <c r="AA2171" s="24">
        <v>0</v>
      </c>
      <c r="AB2171" s="24">
        <v>0</v>
      </c>
      <c r="AC2171" s="24">
        <v>0</v>
      </c>
      <c r="AD2171" s="24">
        <v>0</v>
      </c>
      <c r="AE2171" s="24">
        <v>0</v>
      </c>
      <c r="AF2171" s="24">
        <v>0</v>
      </c>
      <c r="AG2171" s="24">
        <v>0</v>
      </c>
      <c r="AH2171" s="24">
        <v>0</v>
      </c>
      <c r="AI2171" s="24">
        <v>0</v>
      </c>
      <c r="AJ2171" s="24">
        <v>0</v>
      </c>
      <c r="AK2171" s="24">
        <v>0</v>
      </c>
      <c r="AL2171" s="24">
        <v>0</v>
      </c>
      <c r="AM2171" s="24">
        <v>0</v>
      </c>
      <c r="AN2171" s="24">
        <v>0</v>
      </c>
      <c r="AO2171" s="24">
        <v>0</v>
      </c>
      <c r="AP2171" s="24">
        <v>0</v>
      </c>
      <c r="AQ2171" s="24">
        <v>0</v>
      </c>
      <c r="AR2171" s="24">
        <v>0</v>
      </c>
      <c r="AS2171" s="24">
        <v>0</v>
      </c>
      <c r="AT2171" s="24">
        <v>0</v>
      </c>
      <c r="AU2171" s="24">
        <v>0</v>
      </c>
      <c r="AV2171" s="24">
        <v>0</v>
      </c>
      <c r="AW2171" s="24">
        <v>0</v>
      </c>
      <c r="AX2171" s="24">
        <v>0</v>
      </c>
      <c r="AY2171" s="24">
        <v>0</v>
      </c>
      <c r="AZ2171" s="24">
        <v>0</v>
      </c>
      <c r="BA2171" s="24">
        <v>0</v>
      </c>
      <c r="BB2171" s="24">
        <v>0</v>
      </c>
      <c r="BC2171" s="24">
        <v>0</v>
      </c>
      <c r="BD2171" s="24">
        <v>0</v>
      </c>
      <c r="BE2171" s="24">
        <v>0</v>
      </c>
      <c r="BF2171" s="24">
        <v>0</v>
      </c>
      <c r="BG2171" s="24">
        <v>0</v>
      </c>
      <c r="BH2171" s="24">
        <v>0</v>
      </c>
      <c r="BI2171" s="24">
        <v>0</v>
      </c>
      <c r="BJ2171" s="24">
        <v>0</v>
      </c>
      <c r="BK2171" s="24">
        <v>0</v>
      </c>
      <c r="BL2171" s="24">
        <v>0</v>
      </c>
    </row>
    <row r="2172" spans="1:64" x14ac:dyDescent="0.25">
      <c r="A2172" t="s">
        <v>5129</v>
      </c>
      <c r="B2172">
        <v>2</v>
      </c>
      <c r="C2172">
        <v>1</v>
      </c>
      <c r="D2172">
        <v>1</v>
      </c>
      <c r="E2172" s="24">
        <v>0</v>
      </c>
      <c r="F2172" s="24">
        <v>0</v>
      </c>
      <c r="G2172" s="24">
        <v>0</v>
      </c>
      <c r="H2172" s="24">
        <v>0</v>
      </c>
      <c r="I2172" s="24">
        <v>0</v>
      </c>
      <c r="J2172" s="24">
        <v>0</v>
      </c>
      <c r="K2172" s="24">
        <v>0</v>
      </c>
      <c r="L2172" s="24">
        <v>0</v>
      </c>
      <c r="M2172" s="24">
        <v>0</v>
      </c>
      <c r="N2172" s="24">
        <v>0</v>
      </c>
      <c r="O2172" s="24">
        <v>0</v>
      </c>
      <c r="P2172" s="24">
        <v>0</v>
      </c>
      <c r="Q2172" s="24">
        <v>0</v>
      </c>
      <c r="R2172" s="24">
        <v>0</v>
      </c>
      <c r="S2172" s="24">
        <v>0</v>
      </c>
      <c r="T2172" s="24">
        <v>0</v>
      </c>
      <c r="U2172" s="24">
        <v>0</v>
      </c>
      <c r="V2172" s="24">
        <v>0</v>
      </c>
      <c r="W2172" s="24">
        <v>0</v>
      </c>
      <c r="X2172" s="24">
        <v>0</v>
      </c>
      <c r="Y2172" s="24">
        <v>0</v>
      </c>
      <c r="Z2172" s="24">
        <v>0</v>
      </c>
      <c r="AA2172" s="24">
        <v>0</v>
      </c>
      <c r="AB2172" s="24">
        <v>0</v>
      </c>
      <c r="AC2172" s="24">
        <v>0</v>
      </c>
      <c r="AD2172" s="24">
        <v>0</v>
      </c>
      <c r="AE2172" s="24">
        <v>0</v>
      </c>
      <c r="AF2172" s="24">
        <v>0</v>
      </c>
      <c r="AG2172" s="24">
        <v>0</v>
      </c>
      <c r="AH2172" s="24">
        <v>0</v>
      </c>
      <c r="AI2172" s="24">
        <v>0</v>
      </c>
      <c r="AJ2172" s="24">
        <v>0</v>
      </c>
      <c r="AK2172" s="24">
        <v>0</v>
      </c>
      <c r="AL2172" s="24">
        <v>0</v>
      </c>
      <c r="AM2172" s="24">
        <v>0</v>
      </c>
      <c r="AN2172" s="24">
        <v>0</v>
      </c>
      <c r="AO2172" s="24">
        <v>0</v>
      </c>
      <c r="AP2172" s="24">
        <v>0</v>
      </c>
      <c r="AQ2172" s="24">
        <v>0</v>
      </c>
      <c r="AR2172" s="24">
        <v>0</v>
      </c>
      <c r="AS2172" s="24">
        <v>0</v>
      </c>
      <c r="AT2172" s="24">
        <v>0</v>
      </c>
      <c r="AU2172" s="24">
        <v>0</v>
      </c>
      <c r="AV2172" s="24">
        <v>0</v>
      </c>
      <c r="AW2172" s="24">
        <v>0</v>
      </c>
      <c r="AX2172" s="24">
        <v>0</v>
      </c>
      <c r="AY2172" s="24">
        <v>0</v>
      </c>
      <c r="AZ2172" s="24">
        <v>0</v>
      </c>
      <c r="BA2172" s="24">
        <v>0</v>
      </c>
      <c r="BB2172" s="24">
        <v>0</v>
      </c>
      <c r="BC2172" s="24">
        <v>0</v>
      </c>
      <c r="BD2172" s="24">
        <v>0</v>
      </c>
      <c r="BE2172" s="24">
        <v>0</v>
      </c>
      <c r="BF2172" s="24">
        <v>0</v>
      </c>
      <c r="BG2172" s="24">
        <v>0</v>
      </c>
      <c r="BH2172" s="24">
        <v>0</v>
      </c>
      <c r="BI2172" s="24">
        <v>0</v>
      </c>
      <c r="BJ2172" s="24">
        <v>0</v>
      </c>
      <c r="BK2172" s="24">
        <v>0</v>
      </c>
      <c r="BL2172" s="24">
        <v>0</v>
      </c>
    </row>
    <row r="2173" spans="1:64" x14ac:dyDescent="0.25">
      <c r="A2173" t="s">
        <v>5129</v>
      </c>
      <c r="B2173">
        <v>3</v>
      </c>
      <c r="C2173">
        <v>1</v>
      </c>
      <c r="D2173">
        <v>1</v>
      </c>
      <c r="E2173" s="24">
        <v>0</v>
      </c>
      <c r="F2173" s="24">
        <v>0</v>
      </c>
      <c r="G2173" s="24">
        <v>0</v>
      </c>
      <c r="H2173" s="24">
        <v>0</v>
      </c>
      <c r="I2173" s="24">
        <v>0</v>
      </c>
      <c r="J2173" s="24">
        <v>0</v>
      </c>
      <c r="K2173" s="24">
        <v>0</v>
      </c>
      <c r="L2173" s="24">
        <v>0</v>
      </c>
      <c r="M2173" s="24">
        <v>0</v>
      </c>
      <c r="N2173" s="24">
        <v>0</v>
      </c>
      <c r="O2173" s="24">
        <v>0</v>
      </c>
      <c r="P2173" s="24">
        <v>0</v>
      </c>
      <c r="Q2173" s="24">
        <v>0</v>
      </c>
      <c r="R2173" s="24">
        <v>0</v>
      </c>
      <c r="S2173" s="24">
        <v>0</v>
      </c>
      <c r="T2173" s="24">
        <v>0</v>
      </c>
      <c r="U2173" s="24">
        <v>0</v>
      </c>
      <c r="V2173" s="24">
        <v>0</v>
      </c>
      <c r="W2173" s="24">
        <v>0</v>
      </c>
      <c r="X2173" s="24">
        <v>0</v>
      </c>
      <c r="Y2173" s="24">
        <v>0</v>
      </c>
      <c r="Z2173" s="24">
        <v>0</v>
      </c>
      <c r="AA2173" s="24">
        <v>0</v>
      </c>
      <c r="AB2173" s="24">
        <v>0</v>
      </c>
      <c r="AC2173" s="24">
        <v>0</v>
      </c>
      <c r="AD2173" s="24">
        <v>0</v>
      </c>
      <c r="AE2173" s="24">
        <v>0</v>
      </c>
      <c r="AF2173" s="24">
        <v>0</v>
      </c>
      <c r="AG2173" s="24">
        <v>0</v>
      </c>
      <c r="AH2173" s="24">
        <v>0</v>
      </c>
      <c r="AI2173" s="24">
        <v>0</v>
      </c>
      <c r="AJ2173" s="24">
        <v>0</v>
      </c>
      <c r="AK2173" s="24">
        <v>0</v>
      </c>
      <c r="AL2173" s="24">
        <v>0</v>
      </c>
      <c r="AM2173" s="24">
        <v>0</v>
      </c>
      <c r="AN2173" s="24">
        <v>0</v>
      </c>
      <c r="AO2173" s="24">
        <v>0</v>
      </c>
      <c r="AP2173" s="24">
        <v>0</v>
      </c>
      <c r="AQ2173" s="24">
        <v>0</v>
      </c>
      <c r="AR2173" s="24">
        <v>0</v>
      </c>
      <c r="AS2173" s="24">
        <v>0</v>
      </c>
      <c r="AT2173" s="24">
        <v>0</v>
      </c>
      <c r="AU2173" s="24">
        <v>0</v>
      </c>
      <c r="AV2173" s="24">
        <v>0</v>
      </c>
      <c r="AW2173" s="24">
        <v>0</v>
      </c>
      <c r="AX2173" s="24">
        <v>0</v>
      </c>
      <c r="AY2173" s="24">
        <v>0</v>
      </c>
      <c r="AZ2173" s="24">
        <v>0</v>
      </c>
      <c r="BA2173" s="24">
        <v>0</v>
      </c>
      <c r="BB2173" s="24">
        <v>0</v>
      </c>
      <c r="BC2173" s="24">
        <v>0</v>
      </c>
      <c r="BD2173" s="24">
        <v>0</v>
      </c>
      <c r="BE2173" s="24">
        <v>0</v>
      </c>
      <c r="BF2173" s="24">
        <v>0</v>
      </c>
      <c r="BG2173" s="24">
        <v>0</v>
      </c>
      <c r="BH2173" s="24">
        <v>0</v>
      </c>
      <c r="BI2173" s="24">
        <v>0</v>
      </c>
      <c r="BJ2173" s="24">
        <v>0</v>
      </c>
      <c r="BK2173" s="24">
        <v>0</v>
      </c>
      <c r="BL2173" s="24">
        <v>0</v>
      </c>
    </row>
    <row r="2174" spans="1:64" x14ac:dyDescent="0.25">
      <c r="A2174" t="s">
        <v>5129</v>
      </c>
      <c r="B2174">
        <v>4</v>
      </c>
      <c r="C2174">
        <v>2</v>
      </c>
      <c r="D2174">
        <v>1</v>
      </c>
      <c r="E2174" s="24">
        <v>0</v>
      </c>
      <c r="F2174" s="24">
        <v>0</v>
      </c>
      <c r="G2174" s="24">
        <v>0</v>
      </c>
      <c r="H2174" s="24">
        <v>0</v>
      </c>
      <c r="I2174" s="24">
        <v>0</v>
      </c>
      <c r="J2174" s="24">
        <v>0</v>
      </c>
      <c r="K2174" s="24">
        <v>0</v>
      </c>
      <c r="L2174" s="24">
        <v>0</v>
      </c>
      <c r="M2174" s="24">
        <v>0</v>
      </c>
      <c r="N2174" s="24">
        <v>0</v>
      </c>
      <c r="O2174" s="24">
        <v>0</v>
      </c>
      <c r="P2174" s="24">
        <v>0</v>
      </c>
      <c r="Q2174" s="24">
        <v>0</v>
      </c>
      <c r="R2174" s="24">
        <v>0</v>
      </c>
      <c r="S2174" s="24">
        <v>0</v>
      </c>
      <c r="T2174" s="24">
        <v>0</v>
      </c>
      <c r="U2174" s="24">
        <v>0</v>
      </c>
      <c r="V2174" s="24">
        <v>0</v>
      </c>
      <c r="W2174" s="24">
        <v>0</v>
      </c>
      <c r="X2174" s="24">
        <v>0</v>
      </c>
      <c r="Y2174" s="24">
        <v>0</v>
      </c>
      <c r="Z2174" s="24">
        <v>0</v>
      </c>
      <c r="AA2174" s="24">
        <v>0</v>
      </c>
      <c r="AB2174" s="24">
        <v>0</v>
      </c>
      <c r="AC2174" s="24">
        <v>0</v>
      </c>
      <c r="AD2174" s="24">
        <v>0</v>
      </c>
      <c r="AE2174" s="24">
        <v>0</v>
      </c>
      <c r="AF2174" s="24">
        <v>0</v>
      </c>
      <c r="AG2174" s="24">
        <v>0</v>
      </c>
      <c r="AH2174" s="24">
        <v>0</v>
      </c>
      <c r="AI2174" s="24">
        <v>0</v>
      </c>
      <c r="AJ2174" s="24">
        <v>0</v>
      </c>
      <c r="AK2174" s="24">
        <v>0</v>
      </c>
      <c r="AL2174" s="24">
        <v>0</v>
      </c>
      <c r="AM2174" s="24">
        <v>0</v>
      </c>
      <c r="AN2174" s="24">
        <v>0</v>
      </c>
      <c r="AO2174" s="24">
        <v>0</v>
      </c>
      <c r="AP2174" s="24">
        <v>0</v>
      </c>
      <c r="AQ2174" s="24">
        <v>0</v>
      </c>
      <c r="AR2174" s="24">
        <v>0</v>
      </c>
      <c r="AS2174" s="24">
        <v>0</v>
      </c>
      <c r="AT2174" s="24">
        <v>0</v>
      </c>
      <c r="AU2174" s="24">
        <v>0</v>
      </c>
      <c r="AV2174" s="24">
        <v>0</v>
      </c>
      <c r="AW2174" s="24">
        <v>0</v>
      </c>
      <c r="AX2174" s="24">
        <v>0</v>
      </c>
      <c r="AY2174" s="24">
        <v>0</v>
      </c>
      <c r="AZ2174" s="24">
        <v>0</v>
      </c>
      <c r="BA2174" s="24">
        <v>0</v>
      </c>
      <c r="BB2174" s="24">
        <v>0</v>
      </c>
      <c r="BC2174" s="24">
        <v>0</v>
      </c>
      <c r="BD2174" s="24">
        <v>0</v>
      </c>
      <c r="BE2174" s="24">
        <v>0</v>
      </c>
      <c r="BF2174" s="24">
        <v>0</v>
      </c>
      <c r="BG2174" s="24">
        <v>0</v>
      </c>
      <c r="BH2174" s="24">
        <v>0</v>
      </c>
      <c r="BI2174" s="24">
        <v>0</v>
      </c>
      <c r="BJ2174" s="24">
        <v>0</v>
      </c>
      <c r="BK2174" s="24">
        <v>0</v>
      </c>
      <c r="BL2174" s="24">
        <v>0</v>
      </c>
    </row>
    <row r="2175" spans="1:64" x14ac:dyDescent="0.25">
      <c r="A2175" t="s">
        <v>5129</v>
      </c>
      <c r="B2175">
        <v>5</v>
      </c>
      <c r="C2175">
        <v>2</v>
      </c>
      <c r="D2175">
        <v>1</v>
      </c>
      <c r="E2175" s="24">
        <v>0</v>
      </c>
      <c r="F2175" s="24">
        <v>0</v>
      </c>
      <c r="G2175" s="24">
        <v>0</v>
      </c>
      <c r="H2175" s="24">
        <v>0</v>
      </c>
      <c r="I2175" s="24">
        <v>0</v>
      </c>
      <c r="J2175" s="24">
        <v>0</v>
      </c>
      <c r="K2175" s="24">
        <v>0</v>
      </c>
      <c r="L2175" s="24">
        <v>0</v>
      </c>
      <c r="M2175" s="24">
        <v>0</v>
      </c>
      <c r="N2175" s="24">
        <v>0</v>
      </c>
      <c r="O2175" s="24">
        <v>0</v>
      </c>
      <c r="P2175" s="24">
        <v>0</v>
      </c>
      <c r="Q2175" s="24">
        <v>0</v>
      </c>
      <c r="R2175" s="24">
        <v>0</v>
      </c>
      <c r="S2175" s="24">
        <v>0</v>
      </c>
      <c r="T2175" s="24">
        <v>0</v>
      </c>
      <c r="U2175" s="24">
        <v>0</v>
      </c>
      <c r="V2175" s="24">
        <v>0</v>
      </c>
      <c r="W2175" s="24">
        <v>0</v>
      </c>
      <c r="X2175" s="24">
        <v>0</v>
      </c>
      <c r="Y2175" s="24">
        <v>0</v>
      </c>
      <c r="Z2175" s="24">
        <v>0</v>
      </c>
      <c r="AA2175" s="24">
        <v>0</v>
      </c>
      <c r="AB2175" s="24">
        <v>0</v>
      </c>
      <c r="AC2175" s="24">
        <v>0</v>
      </c>
      <c r="AD2175" s="24">
        <v>0</v>
      </c>
      <c r="AE2175" s="24">
        <v>0</v>
      </c>
      <c r="AF2175" s="24">
        <v>0</v>
      </c>
      <c r="AG2175" s="24">
        <v>0</v>
      </c>
      <c r="AH2175" s="24">
        <v>0</v>
      </c>
      <c r="AI2175" s="24">
        <v>0</v>
      </c>
      <c r="AJ2175" s="24">
        <v>0</v>
      </c>
      <c r="AK2175" s="24">
        <v>0</v>
      </c>
      <c r="AL2175" s="24">
        <v>0</v>
      </c>
      <c r="AM2175" s="24">
        <v>0</v>
      </c>
      <c r="AN2175" s="24">
        <v>0</v>
      </c>
      <c r="AO2175" s="24">
        <v>0</v>
      </c>
      <c r="AP2175" s="24">
        <v>0</v>
      </c>
      <c r="AQ2175" s="24">
        <v>0</v>
      </c>
      <c r="AR2175" s="24">
        <v>0</v>
      </c>
      <c r="AS2175" s="24">
        <v>0</v>
      </c>
      <c r="AT2175" s="24">
        <v>0</v>
      </c>
      <c r="AU2175" s="24">
        <v>0</v>
      </c>
      <c r="AV2175" s="24">
        <v>0</v>
      </c>
      <c r="AW2175" s="24">
        <v>0</v>
      </c>
      <c r="AX2175" s="24">
        <v>0</v>
      </c>
      <c r="AY2175" s="24">
        <v>0</v>
      </c>
      <c r="AZ2175" s="24">
        <v>0</v>
      </c>
      <c r="BA2175" s="24">
        <v>0</v>
      </c>
      <c r="BB2175" s="24">
        <v>0</v>
      </c>
      <c r="BC2175" s="24">
        <v>0</v>
      </c>
      <c r="BD2175" s="24">
        <v>0</v>
      </c>
      <c r="BE2175" s="24">
        <v>0</v>
      </c>
      <c r="BF2175" s="24">
        <v>0</v>
      </c>
      <c r="BG2175" s="24">
        <v>0</v>
      </c>
      <c r="BH2175" s="24">
        <v>0</v>
      </c>
      <c r="BI2175" s="24">
        <v>0</v>
      </c>
      <c r="BJ2175" s="24">
        <v>0</v>
      </c>
      <c r="BK2175" s="24">
        <v>0</v>
      </c>
      <c r="BL2175" s="24">
        <v>0</v>
      </c>
    </row>
    <row r="2176" spans="1:64" x14ac:dyDescent="0.25">
      <c r="A2176" t="s">
        <v>5129</v>
      </c>
      <c r="B2176">
        <v>6</v>
      </c>
      <c r="C2176">
        <v>2</v>
      </c>
      <c r="D2176">
        <v>1</v>
      </c>
      <c r="E2176" s="24">
        <v>0</v>
      </c>
      <c r="F2176" s="24">
        <v>0</v>
      </c>
      <c r="G2176" s="24">
        <v>0</v>
      </c>
      <c r="H2176" s="24">
        <v>0</v>
      </c>
      <c r="I2176" s="24">
        <v>0</v>
      </c>
      <c r="J2176" s="24">
        <v>0</v>
      </c>
      <c r="K2176" s="24">
        <v>0</v>
      </c>
      <c r="L2176" s="24">
        <v>0</v>
      </c>
      <c r="M2176" s="24">
        <v>0</v>
      </c>
      <c r="N2176" s="24">
        <v>0</v>
      </c>
      <c r="O2176" s="24">
        <v>0</v>
      </c>
      <c r="P2176" s="24">
        <v>0</v>
      </c>
      <c r="Q2176" s="24">
        <v>0</v>
      </c>
      <c r="R2176" s="24">
        <v>0</v>
      </c>
      <c r="S2176" s="24">
        <v>0</v>
      </c>
      <c r="T2176" s="24">
        <v>0</v>
      </c>
      <c r="U2176" s="24">
        <v>0</v>
      </c>
      <c r="V2176" s="24">
        <v>0</v>
      </c>
      <c r="W2176" s="24">
        <v>0</v>
      </c>
      <c r="X2176" s="24">
        <v>0</v>
      </c>
      <c r="Y2176" s="24">
        <v>0</v>
      </c>
      <c r="Z2176" s="24">
        <v>0</v>
      </c>
      <c r="AA2176" s="24">
        <v>0</v>
      </c>
      <c r="AB2176" s="24">
        <v>0</v>
      </c>
      <c r="AC2176" s="24">
        <v>0</v>
      </c>
      <c r="AD2176" s="24">
        <v>0</v>
      </c>
      <c r="AE2176" s="24">
        <v>0</v>
      </c>
      <c r="AF2176" s="24">
        <v>0</v>
      </c>
      <c r="AG2176" s="24">
        <v>0</v>
      </c>
      <c r="AH2176" s="24">
        <v>0</v>
      </c>
      <c r="AI2176" s="24">
        <v>0</v>
      </c>
      <c r="AJ2176" s="24">
        <v>0</v>
      </c>
      <c r="AK2176" s="24">
        <v>0</v>
      </c>
      <c r="AL2176" s="24">
        <v>0</v>
      </c>
      <c r="AM2176" s="24">
        <v>0</v>
      </c>
      <c r="AN2176" s="24">
        <v>0</v>
      </c>
      <c r="AO2176" s="24">
        <v>0</v>
      </c>
      <c r="AP2176" s="24">
        <v>0</v>
      </c>
      <c r="AQ2176" s="24">
        <v>0</v>
      </c>
      <c r="AR2176" s="24">
        <v>0</v>
      </c>
      <c r="AS2176" s="24">
        <v>0</v>
      </c>
      <c r="AT2176" s="24">
        <v>0</v>
      </c>
      <c r="AU2176" s="24">
        <v>0</v>
      </c>
      <c r="AV2176" s="24">
        <v>0</v>
      </c>
      <c r="AW2176" s="24">
        <v>0</v>
      </c>
      <c r="AX2176" s="24">
        <v>0</v>
      </c>
      <c r="AY2176" s="24">
        <v>0</v>
      </c>
      <c r="AZ2176" s="24">
        <v>0</v>
      </c>
      <c r="BA2176" s="24">
        <v>0</v>
      </c>
      <c r="BB2176" s="24">
        <v>0</v>
      </c>
      <c r="BC2176" s="24">
        <v>0</v>
      </c>
      <c r="BD2176" s="24">
        <v>0</v>
      </c>
      <c r="BE2176" s="24">
        <v>0</v>
      </c>
      <c r="BF2176" s="24">
        <v>0</v>
      </c>
      <c r="BG2176" s="24">
        <v>0</v>
      </c>
      <c r="BH2176" s="24">
        <v>0</v>
      </c>
      <c r="BI2176" s="24">
        <v>0</v>
      </c>
      <c r="BJ2176" s="24">
        <v>0</v>
      </c>
      <c r="BK2176" s="24">
        <v>0</v>
      </c>
      <c r="BL2176" s="24">
        <v>0</v>
      </c>
    </row>
    <row r="2177" spans="1:64" x14ac:dyDescent="0.25">
      <c r="A2177" t="s">
        <v>5129</v>
      </c>
      <c r="B2177">
        <v>7</v>
      </c>
      <c r="C2177">
        <v>3</v>
      </c>
      <c r="D2177">
        <v>1</v>
      </c>
      <c r="E2177" s="24">
        <v>0</v>
      </c>
      <c r="F2177" s="24">
        <v>0</v>
      </c>
      <c r="G2177" s="24">
        <v>0</v>
      </c>
      <c r="H2177" s="24">
        <v>0</v>
      </c>
      <c r="I2177" s="24">
        <v>0</v>
      </c>
      <c r="J2177" s="24">
        <v>0</v>
      </c>
      <c r="K2177" s="24">
        <v>0</v>
      </c>
      <c r="L2177" s="24">
        <v>0</v>
      </c>
      <c r="M2177" s="24">
        <v>0</v>
      </c>
      <c r="N2177" s="24">
        <v>0</v>
      </c>
      <c r="O2177" s="24">
        <v>0</v>
      </c>
      <c r="P2177" s="24">
        <v>0</v>
      </c>
      <c r="Q2177" s="24">
        <v>0</v>
      </c>
      <c r="R2177" s="24">
        <v>0</v>
      </c>
      <c r="S2177" s="24">
        <v>0</v>
      </c>
      <c r="T2177" s="24">
        <v>0</v>
      </c>
      <c r="U2177" s="24">
        <v>0</v>
      </c>
      <c r="V2177" s="24">
        <v>0</v>
      </c>
      <c r="W2177" s="24">
        <v>0</v>
      </c>
      <c r="X2177" s="24">
        <v>0</v>
      </c>
      <c r="Y2177" s="24">
        <v>0</v>
      </c>
      <c r="Z2177" s="24">
        <v>0</v>
      </c>
      <c r="AA2177" s="24">
        <v>0</v>
      </c>
      <c r="AB2177" s="24">
        <v>0</v>
      </c>
      <c r="AC2177" s="24">
        <v>0</v>
      </c>
      <c r="AD2177" s="24">
        <v>0</v>
      </c>
      <c r="AE2177" s="24">
        <v>0</v>
      </c>
      <c r="AF2177" s="24">
        <v>0</v>
      </c>
      <c r="AG2177" s="24">
        <v>0</v>
      </c>
      <c r="AH2177" s="24">
        <v>0</v>
      </c>
      <c r="AI2177" s="24">
        <v>0</v>
      </c>
      <c r="AJ2177" s="24">
        <v>0</v>
      </c>
      <c r="AK2177" s="24">
        <v>0</v>
      </c>
      <c r="AL2177" s="24">
        <v>0</v>
      </c>
      <c r="AM2177" s="24">
        <v>0</v>
      </c>
      <c r="AN2177" s="24">
        <v>0</v>
      </c>
      <c r="AO2177" s="24">
        <v>0</v>
      </c>
      <c r="AP2177" s="24">
        <v>0</v>
      </c>
      <c r="AQ2177" s="24">
        <v>0</v>
      </c>
      <c r="AR2177" s="24">
        <v>0</v>
      </c>
      <c r="AS2177" s="24">
        <v>0</v>
      </c>
      <c r="AT2177" s="24">
        <v>0</v>
      </c>
      <c r="AU2177" s="24">
        <v>0</v>
      </c>
      <c r="AV2177" s="24">
        <v>0</v>
      </c>
      <c r="AW2177" s="24">
        <v>0</v>
      </c>
      <c r="AX2177" s="24">
        <v>0</v>
      </c>
      <c r="AY2177" s="24">
        <v>0</v>
      </c>
      <c r="AZ2177" s="24">
        <v>0</v>
      </c>
      <c r="BA2177" s="24">
        <v>0</v>
      </c>
      <c r="BB2177" s="24">
        <v>0</v>
      </c>
      <c r="BC2177" s="24">
        <v>0</v>
      </c>
      <c r="BD2177" s="24">
        <v>0</v>
      </c>
      <c r="BE2177" s="24">
        <v>0</v>
      </c>
      <c r="BF2177" s="24">
        <v>0</v>
      </c>
      <c r="BG2177" s="24">
        <v>0</v>
      </c>
      <c r="BH2177" s="24">
        <v>0</v>
      </c>
      <c r="BI2177" s="24">
        <v>0</v>
      </c>
      <c r="BJ2177" s="24">
        <v>0</v>
      </c>
      <c r="BK2177" s="24">
        <v>0</v>
      </c>
      <c r="BL2177" s="24">
        <v>0</v>
      </c>
    </row>
    <row r="2178" spans="1:64" x14ac:dyDescent="0.25">
      <c r="A2178" t="s">
        <v>5129</v>
      </c>
      <c r="B2178">
        <v>8</v>
      </c>
      <c r="C2178">
        <v>3</v>
      </c>
      <c r="D2178">
        <v>1</v>
      </c>
      <c r="E2178" s="24">
        <v>0</v>
      </c>
      <c r="F2178" s="24">
        <v>0</v>
      </c>
      <c r="G2178" s="24">
        <v>0</v>
      </c>
      <c r="H2178" s="24">
        <v>0</v>
      </c>
      <c r="I2178" s="24">
        <v>0</v>
      </c>
      <c r="J2178" s="24">
        <v>0</v>
      </c>
      <c r="K2178" s="24">
        <v>0</v>
      </c>
      <c r="L2178" s="24">
        <v>0</v>
      </c>
      <c r="M2178" s="24">
        <v>0</v>
      </c>
      <c r="N2178" s="24">
        <v>0</v>
      </c>
      <c r="O2178" s="24">
        <v>0</v>
      </c>
      <c r="P2178" s="24">
        <v>0</v>
      </c>
      <c r="Q2178" s="24">
        <v>0</v>
      </c>
      <c r="R2178" s="24">
        <v>0</v>
      </c>
      <c r="S2178" s="24">
        <v>0</v>
      </c>
      <c r="T2178" s="24">
        <v>0</v>
      </c>
      <c r="U2178" s="24">
        <v>0</v>
      </c>
      <c r="V2178" s="24">
        <v>0</v>
      </c>
      <c r="W2178" s="24">
        <v>0</v>
      </c>
      <c r="X2178" s="24">
        <v>0</v>
      </c>
      <c r="Y2178" s="24">
        <v>0</v>
      </c>
      <c r="Z2178" s="24">
        <v>0</v>
      </c>
      <c r="AA2178" s="24">
        <v>0</v>
      </c>
      <c r="AB2178" s="24">
        <v>0</v>
      </c>
      <c r="AC2178" s="24">
        <v>0</v>
      </c>
      <c r="AD2178" s="24">
        <v>0</v>
      </c>
      <c r="AE2178" s="24">
        <v>0</v>
      </c>
      <c r="AF2178" s="24">
        <v>0</v>
      </c>
      <c r="AG2178" s="24">
        <v>0</v>
      </c>
      <c r="AH2178" s="24">
        <v>0</v>
      </c>
      <c r="AI2178" s="24">
        <v>0</v>
      </c>
      <c r="AJ2178" s="24">
        <v>0</v>
      </c>
      <c r="AK2178" s="24">
        <v>0</v>
      </c>
      <c r="AL2178" s="24">
        <v>0</v>
      </c>
      <c r="AM2178" s="24">
        <v>0</v>
      </c>
      <c r="AN2178" s="24">
        <v>0</v>
      </c>
      <c r="AO2178" s="24">
        <v>0</v>
      </c>
      <c r="AP2178" s="24">
        <v>0</v>
      </c>
      <c r="AQ2178" s="24">
        <v>0</v>
      </c>
      <c r="AR2178" s="24">
        <v>0</v>
      </c>
      <c r="AS2178" s="24">
        <v>0</v>
      </c>
      <c r="AT2178" s="24">
        <v>0</v>
      </c>
      <c r="AU2178" s="24">
        <v>0</v>
      </c>
      <c r="AV2178" s="24">
        <v>0</v>
      </c>
      <c r="AW2178" s="24">
        <v>0</v>
      </c>
      <c r="AX2178" s="24">
        <v>0</v>
      </c>
      <c r="AY2178" s="24">
        <v>0</v>
      </c>
      <c r="AZ2178" s="24">
        <v>0</v>
      </c>
      <c r="BA2178" s="24">
        <v>0</v>
      </c>
      <c r="BB2178" s="24">
        <v>0</v>
      </c>
      <c r="BC2178" s="24">
        <v>0</v>
      </c>
      <c r="BD2178" s="24">
        <v>0</v>
      </c>
      <c r="BE2178" s="24">
        <v>0</v>
      </c>
      <c r="BF2178" s="24">
        <v>0</v>
      </c>
      <c r="BG2178" s="24">
        <v>0</v>
      </c>
      <c r="BH2178" s="24">
        <v>0</v>
      </c>
      <c r="BI2178" s="24">
        <v>0</v>
      </c>
      <c r="BJ2178" s="24">
        <v>0</v>
      </c>
      <c r="BK2178" s="24">
        <v>0</v>
      </c>
      <c r="BL2178" s="24">
        <v>0</v>
      </c>
    </row>
    <row r="2179" spans="1:64" x14ac:dyDescent="0.25">
      <c r="A2179" t="s">
        <v>5129</v>
      </c>
      <c r="B2179">
        <v>9</v>
      </c>
      <c r="C2179">
        <v>3</v>
      </c>
      <c r="D2179">
        <v>1</v>
      </c>
      <c r="E2179" s="24">
        <v>0</v>
      </c>
      <c r="F2179" s="24">
        <v>0</v>
      </c>
      <c r="G2179" s="24">
        <v>0</v>
      </c>
      <c r="H2179" s="24">
        <v>0</v>
      </c>
      <c r="I2179" s="24">
        <v>0</v>
      </c>
      <c r="J2179" s="24">
        <v>0</v>
      </c>
      <c r="K2179" s="24">
        <v>0</v>
      </c>
      <c r="L2179" s="24">
        <v>0</v>
      </c>
      <c r="M2179" s="24">
        <v>0</v>
      </c>
      <c r="N2179" s="24">
        <v>0</v>
      </c>
      <c r="O2179" s="24">
        <v>0</v>
      </c>
      <c r="P2179" s="24">
        <v>0</v>
      </c>
      <c r="Q2179" s="24">
        <v>0</v>
      </c>
      <c r="R2179" s="24">
        <v>0</v>
      </c>
      <c r="S2179" s="24">
        <v>0</v>
      </c>
      <c r="T2179" s="24">
        <v>0</v>
      </c>
      <c r="U2179" s="24">
        <v>0</v>
      </c>
      <c r="V2179" s="24">
        <v>0</v>
      </c>
      <c r="W2179" s="24">
        <v>0</v>
      </c>
      <c r="X2179" s="24">
        <v>0</v>
      </c>
      <c r="Y2179" s="24">
        <v>0</v>
      </c>
      <c r="Z2179" s="24">
        <v>0</v>
      </c>
      <c r="AA2179" s="24">
        <v>0</v>
      </c>
      <c r="AB2179" s="24">
        <v>0</v>
      </c>
      <c r="AC2179" s="24">
        <v>0</v>
      </c>
      <c r="AD2179" s="24">
        <v>0</v>
      </c>
      <c r="AE2179" s="24">
        <v>0</v>
      </c>
      <c r="AF2179" s="24">
        <v>0</v>
      </c>
      <c r="AG2179" s="24">
        <v>0</v>
      </c>
      <c r="AH2179" s="24">
        <v>0</v>
      </c>
      <c r="AI2179" s="24">
        <v>0</v>
      </c>
      <c r="AJ2179" s="24">
        <v>0</v>
      </c>
      <c r="AK2179" s="24">
        <v>0</v>
      </c>
      <c r="AL2179" s="24">
        <v>0</v>
      </c>
      <c r="AM2179" s="24">
        <v>0</v>
      </c>
      <c r="AN2179" s="24">
        <v>0</v>
      </c>
      <c r="AO2179" s="24">
        <v>0</v>
      </c>
      <c r="AP2179" s="24">
        <v>0</v>
      </c>
      <c r="AQ2179" s="24">
        <v>0</v>
      </c>
      <c r="AR2179" s="24">
        <v>0</v>
      </c>
      <c r="AS2179" s="24">
        <v>0</v>
      </c>
      <c r="AT2179" s="24">
        <v>0</v>
      </c>
      <c r="AU2179" s="24">
        <v>0</v>
      </c>
      <c r="AV2179" s="24">
        <v>0</v>
      </c>
      <c r="AW2179" s="24">
        <v>0</v>
      </c>
      <c r="AX2179" s="24">
        <v>0</v>
      </c>
      <c r="AY2179" s="24">
        <v>0</v>
      </c>
      <c r="AZ2179" s="24">
        <v>0</v>
      </c>
      <c r="BA2179" s="24">
        <v>0</v>
      </c>
      <c r="BB2179" s="24">
        <v>0</v>
      </c>
      <c r="BC2179" s="24">
        <v>0</v>
      </c>
      <c r="BD2179" s="24">
        <v>0</v>
      </c>
      <c r="BE2179" s="24">
        <v>0</v>
      </c>
      <c r="BF2179" s="24">
        <v>0</v>
      </c>
      <c r="BG2179" s="24">
        <v>0</v>
      </c>
      <c r="BH2179" s="24">
        <v>0</v>
      </c>
      <c r="BI2179" s="24">
        <v>0</v>
      </c>
      <c r="BJ2179" s="24">
        <v>0</v>
      </c>
      <c r="BK2179" s="24">
        <v>0</v>
      </c>
      <c r="BL2179" s="24">
        <v>0</v>
      </c>
    </row>
    <row r="2180" spans="1:64" x14ac:dyDescent="0.25">
      <c r="A2180" t="s">
        <v>5129</v>
      </c>
      <c r="B2180">
        <v>10</v>
      </c>
      <c r="C2180">
        <v>4</v>
      </c>
      <c r="D2180">
        <v>1</v>
      </c>
      <c r="E2180" s="24">
        <v>0</v>
      </c>
      <c r="F2180" s="24">
        <v>0</v>
      </c>
      <c r="G2180" s="24">
        <v>0</v>
      </c>
      <c r="H2180" s="24">
        <v>0</v>
      </c>
      <c r="I2180" s="24">
        <v>0</v>
      </c>
      <c r="J2180" s="24">
        <v>0</v>
      </c>
      <c r="K2180" s="24">
        <v>0</v>
      </c>
      <c r="L2180" s="24">
        <v>0</v>
      </c>
      <c r="M2180" s="24">
        <v>0</v>
      </c>
      <c r="N2180" s="24">
        <v>0</v>
      </c>
      <c r="O2180" s="24">
        <v>0</v>
      </c>
      <c r="P2180" s="24">
        <v>0</v>
      </c>
      <c r="Q2180" s="24">
        <v>0</v>
      </c>
      <c r="R2180" s="24">
        <v>0</v>
      </c>
      <c r="S2180" s="24">
        <v>0</v>
      </c>
      <c r="T2180" s="24">
        <v>0</v>
      </c>
      <c r="U2180" s="24">
        <v>0</v>
      </c>
      <c r="V2180" s="24">
        <v>0</v>
      </c>
      <c r="W2180" s="24">
        <v>0</v>
      </c>
      <c r="X2180" s="24">
        <v>0</v>
      </c>
      <c r="Y2180" s="24">
        <v>0</v>
      </c>
      <c r="Z2180" s="24">
        <v>0</v>
      </c>
      <c r="AA2180" s="24">
        <v>0</v>
      </c>
      <c r="AB2180" s="24">
        <v>0</v>
      </c>
      <c r="AC2180" s="24">
        <v>0</v>
      </c>
      <c r="AD2180" s="24">
        <v>0</v>
      </c>
      <c r="AE2180" s="24">
        <v>0</v>
      </c>
      <c r="AF2180" s="24">
        <v>0</v>
      </c>
      <c r="AG2180" s="24">
        <v>0</v>
      </c>
      <c r="AH2180" s="24">
        <v>0</v>
      </c>
      <c r="AI2180" s="24">
        <v>0</v>
      </c>
      <c r="AJ2180" s="24">
        <v>0</v>
      </c>
      <c r="AK2180" s="24">
        <v>0</v>
      </c>
      <c r="AL2180" s="24">
        <v>0</v>
      </c>
      <c r="AM2180" s="24">
        <v>0</v>
      </c>
      <c r="AN2180" s="24">
        <v>0</v>
      </c>
      <c r="AO2180" s="24">
        <v>0</v>
      </c>
      <c r="AP2180" s="24">
        <v>0</v>
      </c>
      <c r="AQ2180" s="24">
        <v>0</v>
      </c>
      <c r="AR2180" s="24">
        <v>0</v>
      </c>
      <c r="AS2180" s="24">
        <v>0</v>
      </c>
      <c r="AT2180" s="24">
        <v>0</v>
      </c>
      <c r="AU2180" s="24">
        <v>0</v>
      </c>
      <c r="AV2180" s="24">
        <v>0</v>
      </c>
      <c r="AW2180" s="24">
        <v>0</v>
      </c>
      <c r="AX2180" s="24">
        <v>0</v>
      </c>
      <c r="AY2180" s="24">
        <v>0</v>
      </c>
      <c r="AZ2180" s="24">
        <v>0</v>
      </c>
      <c r="BA2180" s="24">
        <v>0</v>
      </c>
      <c r="BB2180" s="24">
        <v>0</v>
      </c>
      <c r="BC2180" s="24">
        <v>0</v>
      </c>
      <c r="BD2180" s="24">
        <v>0</v>
      </c>
      <c r="BE2180" s="24">
        <v>0</v>
      </c>
      <c r="BF2180" s="24">
        <v>0</v>
      </c>
      <c r="BG2180" s="24">
        <v>0</v>
      </c>
      <c r="BH2180" s="24">
        <v>0</v>
      </c>
      <c r="BI2180" s="24">
        <v>0</v>
      </c>
      <c r="BJ2180" s="24">
        <v>0</v>
      </c>
      <c r="BK2180" s="24">
        <v>0</v>
      </c>
      <c r="BL2180" s="24">
        <v>0</v>
      </c>
    </row>
    <row r="2181" spans="1:64" x14ac:dyDescent="0.25">
      <c r="A2181" t="s">
        <v>5129</v>
      </c>
      <c r="B2181">
        <v>11</v>
      </c>
      <c r="C2181">
        <v>4</v>
      </c>
      <c r="D2181">
        <v>1</v>
      </c>
      <c r="E2181" s="24">
        <v>0</v>
      </c>
      <c r="F2181" s="24">
        <v>0</v>
      </c>
      <c r="G2181" s="24">
        <v>0</v>
      </c>
      <c r="H2181" s="24">
        <v>0</v>
      </c>
      <c r="I2181" s="24">
        <v>0</v>
      </c>
      <c r="J2181" s="24">
        <v>0</v>
      </c>
      <c r="K2181" s="24">
        <v>0</v>
      </c>
      <c r="L2181" s="24">
        <v>0</v>
      </c>
      <c r="M2181" s="24">
        <v>0</v>
      </c>
      <c r="N2181" s="24">
        <v>0</v>
      </c>
      <c r="O2181" s="24">
        <v>0</v>
      </c>
      <c r="P2181" s="24">
        <v>0</v>
      </c>
      <c r="Q2181" s="24">
        <v>0</v>
      </c>
      <c r="R2181" s="24">
        <v>0</v>
      </c>
      <c r="S2181" s="24">
        <v>0</v>
      </c>
      <c r="T2181" s="24">
        <v>0</v>
      </c>
      <c r="U2181" s="24">
        <v>0</v>
      </c>
      <c r="V2181" s="24">
        <v>0</v>
      </c>
      <c r="W2181" s="24">
        <v>0</v>
      </c>
      <c r="X2181" s="24">
        <v>0</v>
      </c>
      <c r="Y2181" s="24">
        <v>0</v>
      </c>
      <c r="Z2181" s="24">
        <v>0</v>
      </c>
      <c r="AA2181" s="24">
        <v>0</v>
      </c>
      <c r="AB2181" s="24">
        <v>0</v>
      </c>
      <c r="AC2181" s="24">
        <v>0</v>
      </c>
      <c r="AD2181" s="24">
        <v>0</v>
      </c>
      <c r="AE2181" s="24">
        <v>0</v>
      </c>
      <c r="AF2181" s="24">
        <v>0</v>
      </c>
      <c r="AG2181" s="24">
        <v>0</v>
      </c>
      <c r="AH2181" s="24">
        <v>0</v>
      </c>
      <c r="AI2181" s="24">
        <v>0</v>
      </c>
      <c r="AJ2181" s="24">
        <v>0</v>
      </c>
      <c r="AK2181" s="24">
        <v>0</v>
      </c>
      <c r="AL2181" s="24">
        <v>0</v>
      </c>
      <c r="AM2181" s="24">
        <v>0</v>
      </c>
      <c r="AN2181" s="24">
        <v>0</v>
      </c>
      <c r="AO2181" s="24">
        <v>0</v>
      </c>
      <c r="AP2181" s="24">
        <v>0</v>
      </c>
      <c r="AQ2181" s="24">
        <v>0</v>
      </c>
      <c r="AR2181" s="24">
        <v>0</v>
      </c>
      <c r="AS2181" s="24">
        <v>0</v>
      </c>
      <c r="AT2181" s="24">
        <v>0</v>
      </c>
      <c r="AU2181" s="24">
        <v>0</v>
      </c>
      <c r="AV2181" s="24">
        <v>0</v>
      </c>
      <c r="AW2181" s="24">
        <v>0</v>
      </c>
      <c r="AX2181" s="24">
        <v>0</v>
      </c>
      <c r="AY2181" s="24">
        <v>0</v>
      </c>
      <c r="AZ2181" s="24">
        <v>0</v>
      </c>
      <c r="BA2181" s="24">
        <v>0</v>
      </c>
      <c r="BB2181" s="24">
        <v>0</v>
      </c>
      <c r="BC2181" s="24">
        <v>0</v>
      </c>
      <c r="BD2181" s="24">
        <v>0</v>
      </c>
      <c r="BE2181" s="24">
        <v>0</v>
      </c>
      <c r="BF2181" s="24">
        <v>0</v>
      </c>
      <c r="BG2181" s="24">
        <v>0</v>
      </c>
      <c r="BH2181" s="24">
        <v>0</v>
      </c>
      <c r="BI2181" s="24">
        <v>0</v>
      </c>
      <c r="BJ2181" s="24">
        <v>0</v>
      </c>
      <c r="BK2181" s="24">
        <v>0</v>
      </c>
      <c r="BL2181" s="24">
        <v>0</v>
      </c>
    </row>
    <row r="2182" spans="1:64" x14ac:dyDescent="0.25">
      <c r="A2182" t="s">
        <v>5129</v>
      </c>
      <c r="B2182">
        <v>12</v>
      </c>
      <c r="C2182">
        <v>4</v>
      </c>
      <c r="D2182">
        <v>1</v>
      </c>
      <c r="E2182" s="24">
        <v>0</v>
      </c>
      <c r="F2182" s="24">
        <v>0</v>
      </c>
      <c r="G2182" s="24">
        <v>0</v>
      </c>
      <c r="H2182" s="24">
        <v>0</v>
      </c>
      <c r="I2182" s="24">
        <v>0</v>
      </c>
      <c r="J2182" s="24">
        <v>0</v>
      </c>
      <c r="K2182" s="24">
        <v>0</v>
      </c>
      <c r="L2182" s="24">
        <v>0</v>
      </c>
      <c r="M2182" s="24">
        <v>0</v>
      </c>
      <c r="N2182" s="24">
        <v>0</v>
      </c>
      <c r="O2182" s="24">
        <v>0</v>
      </c>
      <c r="P2182" s="24">
        <v>0</v>
      </c>
      <c r="Q2182" s="24">
        <v>0</v>
      </c>
      <c r="R2182" s="24">
        <v>0</v>
      </c>
      <c r="S2182" s="24">
        <v>0</v>
      </c>
      <c r="T2182" s="24">
        <v>0</v>
      </c>
      <c r="U2182" s="24">
        <v>0</v>
      </c>
      <c r="V2182" s="24">
        <v>0</v>
      </c>
      <c r="W2182" s="24">
        <v>0</v>
      </c>
      <c r="X2182" s="24">
        <v>0</v>
      </c>
      <c r="Y2182" s="24">
        <v>0</v>
      </c>
      <c r="Z2182" s="24">
        <v>0</v>
      </c>
      <c r="AA2182" s="24">
        <v>0</v>
      </c>
      <c r="AB2182" s="24">
        <v>0</v>
      </c>
      <c r="AC2182" s="24">
        <v>0</v>
      </c>
      <c r="AD2182" s="24">
        <v>0</v>
      </c>
      <c r="AE2182" s="24">
        <v>0</v>
      </c>
      <c r="AF2182" s="24">
        <v>0</v>
      </c>
      <c r="AG2182" s="24">
        <v>0</v>
      </c>
      <c r="AH2182" s="24">
        <v>0</v>
      </c>
      <c r="AI2182" s="24">
        <v>0</v>
      </c>
      <c r="AJ2182" s="24">
        <v>0</v>
      </c>
      <c r="AK2182" s="24">
        <v>0</v>
      </c>
      <c r="AL2182" s="24">
        <v>0</v>
      </c>
      <c r="AM2182" s="24">
        <v>0</v>
      </c>
      <c r="AN2182" s="24">
        <v>0</v>
      </c>
      <c r="AO2182" s="24">
        <v>0</v>
      </c>
      <c r="AP2182" s="24">
        <v>0</v>
      </c>
      <c r="AQ2182" s="24">
        <v>0</v>
      </c>
      <c r="AR2182" s="24">
        <v>0</v>
      </c>
      <c r="AS2182" s="24">
        <v>0</v>
      </c>
      <c r="AT2182" s="24">
        <v>0</v>
      </c>
      <c r="AU2182" s="24">
        <v>0</v>
      </c>
      <c r="AV2182" s="24">
        <v>0</v>
      </c>
      <c r="AW2182" s="24">
        <v>0</v>
      </c>
      <c r="AX2182" s="24">
        <v>0</v>
      </c>
      <c r="AY2182" s="24">
        <v>0</v>
      </c>
      <c r="AZ2182" s="24">
        <v>0</v>
      </c>
      <c r="BA2182" s="24">
        <v>0</v>
      </c>
      <c r="BB2182" s="24">
        <v>0</v>
      </c>
      <c r="BC2182" s="24">
        <v>0</v>
      </c>
      <c r="BD2182" s="24">
        <v>0</v>
      </c>
      <c r="BE2182" s="24">
        <v>0</v>
      </c>
      <c r="BF2182" s="24">
        <v>0</v>
      </c>
      <c r="BG2182" s="24">
        <v>0</v>
      </c>
      <c r="BH2182" s="24">
        <v>0</v>
      </c>
      <c r="BI2182" s="24">
        <v>0</v>
      </c>
      <c r="BJ2182" s="24">
        <v>0</v>
      </c>
      <c r="BK2182" s="24">
        <v>0</v>
      </c>
      <c r="BL2182" s="24">
        <v>0</v>
      </c>
    </row>
    <row r="2183" spans="1:64" x14ac:dyDescent="0.25">
      <c r="A2183" t="s">
        <v>5129</v>
      </c>
      <c r="B2183">
        <v>13</v>
      </c>
      <c r="C2183">
        <v>1</v>
      </c>
      <c r="D2183">
        <v>2</v>
      </c>
      <c r="E2183" s="24">
        <v>20833.333333333332</v>
      </c>
      <c r="F2183" s="24">
        <v>868.05555555555543</v>
      </c>
      <c r="G2183" s="24">
        <v>6249.9999999999991</v>
      </c>
      <c r="H2183" s="24">
        <v>260.41666666666663</v>
      </c>
      <c r="I2183" s="24">
        <v>1041.6666666666667</v>
      </c>
      <c r="J2183" s="24">
        <v>43.402777777777771</v>
      </c>
      <c r="K2183" s="24">
        <v>3.1472851091584475E-4</v>
      </c>
      <c r="L2183" s="24">
        <v>0.10267915427032165</v>
      </c>
      <c r="M2183" s="24">
        <v>0.1029938827812375</v>
      </c>
      <c r="N2183" s="24">
        <v>520.73033945055204</v>
      </c>
      <c r="O2183" s="24">
        <v>520.83301860482231</v>
      </c>
      <c r="P2183" s="24">
        <v>520.83333333333326</v>
      </c>
      <c r="Q2183" s="24">
        <v>1.8684651692352841E-7</v>
      </c>
      <c r="R2183" s="24">
        <v>1.3067450418645461E-5</v>
      </c>
      <c r="S2183" s="24">
        <v>1.325429693556899E-5</v>
      </c>
      <c r="T2183" s="24">
        <v>5.2083333333333329E-2</v>
      </c>
      <c r="U2183" s="24">
        <v>20833.333333333332</v>
      </c>
      <c r="V2183" s="24">
        <v>868.05555555555543</v>
      </c>
      <c r="W2183" s="24">
        <v>6249.9999999999991</v>
      </c>
      <c r="X2183" s="24">
        <v>260.41666666666663</v>
      </c>
      <c r="Y2183" s="24">
        <v>0</v>
      </c>
      <c r="Z2183" s="24">
        <v>0</v>
      </c>
      <c r="AA2183" s="24">
        <v>3.1472851091584475E-4</v>
      </c>
      <c r="AB2183" s="24">
        <v>0.10267915427032165</v>
      </c>
      <c r="AC2183" s="24">
        <v>0.1029938827812375</v>
      </c>
      <c r="AD2183" s="24">
        <v>520.73033945055204</v>
      </c>
      <c r="AE2183" s="24">
        <v>520.83301860482231</v>
      </c>
      <c r="AF2183" s="24">
        <v>520.83333333333326</v>
      </c>
      <c r="AG2183" s="24">
        <v>1.8684651692352841E-7</v>
      </c>
      <c r="AH2183" s="24">
        <v>1.3067450418645461E-5</v>
      </c>
      <c r="AI2183" s="24">
        <v>1.325429693556899E-5</v>
      </c>
      <c r="AJ2183" s="24">
        <v>5.2083333333333329E-2</v>
      </c>
      <c r="AK2183" s="24">
        <v>0</v>
      </c>
      <c r="AL2183" s="24">
        <v>0</v>
      </c>
      <c r="AM2183" s="24">
        <v>0</v>
      </c>
      <c r="AN2183" s="24">
        <v>0</v>
      </c>
      <c r="AO2183" s="24">
        <v>1041.6666666666667</v>
      </c>
      <c r="AP2183" s="24">
        <v>43.402777777777771</v>
      </c>
      <c r="AQ2183" s="24">
        <v>0</v>
      </c>
      <c r="AR2183" s="24">
        <v>0</v>
      </c>
      <c r="AS2183" s="24">
        <v>0</v>
      </c>
      <c r="AT2183" s="24">
        <v>0</v>
      </c>
      <c r="AU2183" s="24">
        <v>0</v>
      </c>
      <c r="AV2183" s="24">
        <v>0</v>
      </c>
      <c r="AW2183" s="24">
        <v>0</v>
      </c>
      <c r="AX2183" s="24">
        <v>0</v>
      </c>
      <c r="AY2183" s="24">
        <v>0</v>
      </c>
      <c r="AZ2183" s="24">
        <v>0</v>
      </c>
      <c r="BA2183" s="24">
        <v>5.2070079036397758E-2</v>
      </c>
      <c r="BB2183" s="24">
        <v>5.2083146486816403E-2</v>
      </c>
      <c r="BC2183" s="24">
        <v>5.2070079036397758E-2</v>
      </c>
      <c r="BD2183" s="24">
        <v>5.2083146486816403E-2</v>
      </c>
      <c r="BE2183" s="24">
        <v>0</v>
      </c>
      <c r="BF2183" s="24">
        <v>0</v>
      </c>
      <c r="BG2183" s="24">
        <v>20833.333333333332</v>
      </c>
      <c r="BH2183" s="24">
        <v>868.05555555555543</v>
      </c>
      <c r="BI2183" s="24">
        <v>0</v>
      </c>
      <c r="BJ2183" s="24">
        <v>0</v>
      </c>
      <c r="BK2183" s="24">
        <v>0</v>
      </c>
      <c r="BL2183" s="24">
        <v>0</v>
      </c>
    </row>
    <row r="2184" spans="1:64" x14ac:dyDescent="0.25">
      <c r="A2184" t="s">
        <v>5129</v>
      </c>
      <c r="B2184">
        <v>14</v>
      </c>
      <c r="C2184">
        <v>1</v>
      </c>
      <c r="D2184">
        <v>2</v>
      </c>
      <c r="E2184" s="24">
        <v>20833.333333333332</v>
      </c>
      <c r="F2184" s="24">
        <v>2604.1666666666665</v>
      </c>
      <c r="G2184" s="24">
        <v>6249.9999999999991</v>
      </c>
      <c r="H2184" s="24">
        <v>781.24999999999989</v>
      </c>
      <c r="I2184" s="24">
        <v>1041.6666666666667</v>
      </c>
      <c r="J2184" s="24">
        <v>130.20833333333334</v>
      </c>
      <c r="K2184" s="24">
        <v>7.3757985662661119E-2</v>
      </c>
      <c r="L2184" s="24">
        <v>2.996785515809723</v>
      </c>
      <c r="M2184" s="24">
        <v>3.0705435014723839</v>
      </c>
      <c r="N2184" s="24">
        <v>1559.4294564985275</v>
      </c>
      <c r="O2184" s="24">
        <v>1562.4262420143368</v>
      </c>
      <c r="P2184" s="24">
        <v>1562.4999999999998</v>
      </c>
      <c r="Q2184" s="24">
        <v>2.3934585975457239E-5</v>
      </c>
      <c r="R2184" s="24">
        <v>3.5755937101184302E-4</v>
      </c>
      <c r="S2184" s="24">
        <v>3.8149395698730028E-4</v>
      </c>
      <c r="T2184" s="24">
        <v>0.15625</v>
      </c>
      <c r="U2184" s="24">
        <v>20833.333333333332</v>
      </c>
      <c r="V2184" s="24">
        <v>2604.1666666666665</v>
      </c>
      <c r="W2184" s="24">
        <v>6249.9999999999991</v>
      </c>
      <c r="X2184" s="24">
        <v>781.24999999999989</v>
      </c>
      <c r="Y2184" s="24">
        <v>0</v>
      </c>
      <c r="Z2184" s="24">
        <v>0</v>
      </c>
      <c r="AA2184" s="24">
        <v>7.3757985662661119E-2</v>
      </c>
      <c r="AB2184" s="24">
        <v>2.996785515809723</v>
      </c>
      <c r="AC2184" s="24">
        <v>3.0705435014723839</v>
      </c>
      <c r="AD2184" s="24">
        <v>1559.4294564985275</v>
      </c>
      <c r="AE2184" s="24">
        <v>1562.4262420143368</v>
      </c>
      <c r="AF2184" s="24">
        <v>1562.4999999999998</v>
      </c>
      <c r="AG2184" s="24">
        <v>2.3934585975457239E-5</v>
      </c>
      <c r="AH2184" s="24">
        <v>3.5755937101184302E-4</v>
      </c>
      <c r="AI2184" s="24">
        <v>3.8149395698730028E-4</v>
      </c>
      <c r="AJ2184" s="24">
        <v>0.15625</v>
      </c>
      <c r="AK2184" s="24">
        <v>0</v>
      </c>
      <c r="AL2184" s="24">
        <v>0</v>
      </c>
      <c r="AM2184" s="24">
        <v>0</v>
      </c>
      <c r="AN2184" s="24">
        <v>0</v>
      </c>
      <c r="AO2184" s="24">
        <v>1041.6666666666667</v>
      </c>
      <c r="AP2184" s="24">
        <v>130.20833333333334</v>
      </c>
      <c r="AQ2184" s="24">
        <v>0</v>
      </c>
      <c r="AR2184" s="24">
        <v>0</v>
      </c>
      <c r="AS2184" s="24">
        <v>0</v>
      </c>
      <c r="AT2184" s="24">
        <v>0</v>
      </c>
      <c r="AU2184" s="24">
        <v>0</v>
      </c>
      <c r="AV2184" s="24">
        <v>0</v>
      </c>
      <c r="AW2184" s="24">
        <v>0</v>
      </c>
      <c r="AX2184" s="24">
        <v>0</v>
      </c>
      <c r="AY2184" s="24">
        <v>0</v>
      </c>
      <c r="AZ2184" s="24">
        <v>0</v>
      </c>
      <c r="BA2184" s="24">
        <v>0.15586850604301267</v>
      </c>
      <c r="BB2184" s="24">
        <v>0.15622606541402451</v>
      </c>
      <c r="BC2184" s="24">
        <v>0.15586850604301267</v>
      </c>
      <c r="BD2184" s="24">
        <v>0.15622606541402451</v>
      </c>
      <c r="BE2184" s="24">
        <v>0</v>
      </c>
      <c r="BF2184" s="24">
        <v>0</v>
      </c>
      <c r="BG2184" s="24">
        <v>20833.333333333332</v>
      </c>
      <c r="BH2184" s="24">
        <v>2604.1666666666665</v>
      </c>
      <c r="BI2184" s="24">
        <v>0</v>
      </c>
      <c r="BJ2184" s="24">
        <v>0</v>
      </c>
      <c r="BK2184" s="24">
        <v>0</v>
      </c>
      <c r="BL2184" s="24">
        <v>0</v>
      </c>
    </row>
    <row r="2185" spans="1:64" x14ac:dyDescent="0.25">
      <c r="A2185" t="s">
        <v>5129</v>
      </c>
      <c r="B2185">
        <v>15</v>
      </c>
      <c r="C2185">
        <v>1</v>
      </c>
      <c r="D2185">
        <v>2</v>
      </c>
      <c r="E2185" s="24">
        <v>20833.333333333332</v>
      </c>
      <c r="F2185" s="24">
        <v>4340.2777777777774</v>
      </c>
      <c r="G2185" s="24">
        <v>6249.9999999999991</v>
      </c>
      <c r="H2185" s="24">
        <v>1302.0833333333333</v>
      </c>
      <c r="I2185" s="24">
        <v>1041.6666666666667</v>
      </c>
      <c r="J2185" s="24">
        <v>217.01388888888889</v>
      </c>
      <c r="K2185" s="24">
        <v>0.71581933679444876</v>
      </c>
      <c r="L2185" s="24">
        <v>15.06009478017967</v>
      </c>
      <c r="M2185" s="24">
        <v>15.775914116974118</v>
      </c>
      <c r="N2185" s="24">
        <v>2588.3907525496929</v>
      </c>
      <c r="O2185" s="24">
        <v>2603.4508473298729</v>
      </c>
      <c r="P2185" s="24">
        <v>2604.166666666667</v>
      </c>
      <c r="Q2185" s="24">
        <v>1.9155737487440216E-4</v>
      </c>
      <c r="R2185" s="24">
        <v>1.7375515738911563E-3</v>
      </c>
      <c r="S2185" s="24">
        <v>1.9291089487655584E-3</v>
      </c>
      <c r="T2185" s="24">
        <v>0.26041666666666663</v>
      </c>
      <c r="U2185" s="24">
        <v>20833.333333333332</v>
      </c>
      <c r="V2185" s="24">
        <v>4340.2777777777774</v>
      </c>
      <c r="W2185" s="24">
        <v>6249.9999999999991</v>
      </c>
      <c r="X2185" s="24">
        <v>1302.0833333333333</v>
      </c>
      <c r="Y2185" s="24">
        <v>0</v>
      </c>
      <c r="Z2185" s="24">
        <v>0</v>
      </c>
      <c r="AA2185" s="24">
        <v>0.71581933679444876</v>
      </c>
      <c r="AB2185" s="24">
        <v>15.06009478017967</v>
      </c>
      <c r="AC2185" s="24">
        <v>15.775914116974118</v>
      </c>
      <c r="AD2185" s="24">
        <v>2588.3907525496929</v>
      </c>
      <c r="AE2185" s="24">
        <v>2603.4508473298729</v>
      </c>
      <c r="AF2185" s="24">
        <v>2604.166666666667</v>
      </c>
      <c r="AG2185" s="24">
        <v>1.9155737487440216E-4</v>
      </c>
      <c r="AH2185" s="24">
        <v>1.7375515738911563E-3</v>
      </c>
      <c r="AI2185" s="24">
        <v>1.9291089487655584E-3</v>
      </c>
      <c r="AJ2185" s="24">
        <v>0.26041666666666663</v>
      </c>
      <c r="AK2185" s="24">
        <v>0</v>
      </c>
      <c r="AL2185" s="24">
        <v>0</v>
      </c>
      <c r="AM2185" s="24">
        <v>0</v>
      </c>
      <c r="AN2185" s="24">
        <v>0</v>
      </c>
      <c r="AO2185" s="24">
        <v>1041.6666666666667</v>
      </c>
      <c r="AP2185" s="24">
        <v>217.01388888888889</v>
      </c>
      <c r="AQ2185" s="24">
        <v>0</v>
      </c>
      <c r="AR2185" s="24">
        <v>0</v>
      </c>
      <c r="AS2185" s="24">
        <v>0</v>
      </c>
      <c r="AT2185" s="24">
        <v>0</v>
      </c>
      <c r="AU2185" s="24">
        <v>0</v>
      </c>
      <c r="AV2185" s="24">
        <v>0</v>
      </c>
      <c r="AW2185" s="24">
        <v>0</v>
      </c>
      <c r="AX2185" s="24">
        <v>0</v>
      </c>
      <c r="AY2185" s="24">
        <v>0</v>
      </c>
      <c r="AZ2185" s="24">
        <v>0</v>
      </c>
      <c r="BA2185" s="24">
        <v>0.25848755771790111</v>
      </c>
      <c r="BB2185" s="24">
        <v>0.26022510929179221</v>
      </c>
      <c r="BC2185" s="24">
        <v>0.25848755771790111</v>
      </c>
      <c r="BD2185" s="24">
        <v>0.26022510929179221</v>
      </c>
      <c r="BE2185" s="24">
        <v>0</v>
      </c>
      <c r="BF2185" s="24">
        <v>0</v>
      </c>
      <c r="BG2185" s="24">
        <v>20833.333333333332</v>
      </c>
      <c r="BH2185" s="24">
        <v>4340.2777777777774</v>
      </c>
      <c r="BI2185" s="24">
        <v>0</v>
      </c>
      <c r="BJ2185" s="24">
        <v>0</v>
      </c>
      <c r="BK2185" s="24">
        <v>0</v>
      </c>
      <c r="BL2185" s="24">
        <v>0</v>
      </c>
    </row>
    <row r="2186" spans="1:64" x14ac:dyDescent="0.25">
      <c r="A2186" t="s">
        <v>5129</v>
      </c>
      <c r="B2186">
        <v>16</v>
      </c>
      <c r="C2186">
        <v>2</v>
      </c>
      <c r="D2186">
        <v>2</v>
      </c>
      <c r="E2186" s="24">
        <v>83333.333333333328</v>
      </c>
      <c r="F2186" s="24">
        <v>8680.5555555555547</v>
      </c>
      <c r="G2186" s="24">
        <v>24999.999999999996</v>
      </c>
      <c r="H2186" s="24">
        <v>2604.1666666666665</v>
      </c>
      <c r="I2186" s="24">
        <v>4166.666666666667</v>
      </c>
      <c r="J2186" s="24">
        <v>434.02777777777777</v>
      </c>
      <c r="K2186" s="24">
        <v>3.1505224582285716</v>
      </c>
      <c r="L2186" s="24">
        <v>42.745157005416026</v>
      </c>
      <c r="M2186" s="24">
        <v>45.895679463644598</v>
      </c>
      <c r="N2186" s="24">
        <v>5162.4376538696879</v>
      </c>
      <c r="O2186" s="24">
        <v>5205.1828108751042</v>
      </c>
      <c r="P2186" s="24">
        <v>5208.3333333333321</v>
      </c>
      <c r="Q2186" s="24">
        <v>7.4525377346363014E-4</v>
      </c>
      <c r="R2186" s="24">
        <v>4.7978610086579073E-3</v>
      </c>
      <c r="S2186" s="24">
        <v>5.5431147821215377E-3</v>
      </c>
      <c r="T2186" s="24">
        <v>0.52083333333333326</v>
      </c>
      <c r="U2186" s="24">
        <v>83333.333333333328</v>
      </c>
      <c r="V2186" s="24">
        <v>8680.5555555555547</v>
      </c>
      <c r="W2186" s="24">
        <v>24999.999999999996</v>
      </c>
      <c r="X2186" s="24">
        <v>2604.1666666666665</v>
      </c>
      <c r="Y2186" s="24">
        <v>0</v>
      </c>
      <c r="Z2186" s="24">
        <v>0</v>
      </c>
      <c r="AA2186" s="24">
        <v>3.1505224582285716</v>
      </c>
      <c r="AB2186" s="24">
        <v>42.745157005416026</v>
      </c>
      <c r="AC2186" s="24">
        <v>45.895679463644598</v>
      </c>
      <c r="AD2186" s="24">
        <v>5162.4376538696879</v>
      </c>
      <c r="AE2186" s="24">
        <v>5205.1828108751042</v>
      </c>
      <c r="AF2186" s="24">
        <v>5208.3333333333321</v>
      </c>
      <c r="AG2186" s="24">
        <v>7.4525377346363014E-4</v>
      </c>
      <c r="AH2186" s="24">
        <v>4.7978610086579073E-3</v>
      </c>
      <c r="AI2186" s="24">
        <v>5.5431147821215377E-3</v>
      </c>
      <c r="AJ2186" s="24">
        <v>0.52083333333333326</v>
      </c>
      <c r="AK2186" s="24">
        <v>0</v>
      </c>
      <c r="AL2186" s="24">
        <v>0</v>
      </c>
      <c r="AM2186" s="24">
        <v>0</v>
      </c>
      <c r="AN2186" s="24">
        <v>0</v>
      </c>
      <c r="AO2186" s="24">
        <v>4166.666666666667</v>
      </c>
      <c r="AP2186" s="24">
        <v>434.02777777777777</v>
      </c>
      <c r="AQ2186" s="24">
        <v>0</v>
      </c>
      <c r="AR2186" s="24">
        <v>0</v>
      </c>
      <c r="AS2186" s="24">
        <v>0</v>
      </c>
      <c r="AT2186" s="24">
        <v>0</v>
      </c>
      <c r="AU2186" s="24">
        <v>0</v>
      </c>
      <c r="AV2186" s="24">
        <v>0</v>
      </c>
      <c r="AW2186" s="24">
        <v>0</v>
      </c>
      <c r="AX2186" s="24">
        <v>0</v>
      </c>
      <c r="AY2186" s="24">
        <v>0</v>
      </c>
      <c r="AZ2186" s="24">
        <v>0</v>
      </c>
      <c r="BA2186" s="24">
        <v>0.51529021855121171</v>
      </c>
      <c r="BB2186" s="24">
        <v>0.52008807955986969</v>
      </c>
      <c r="BC2186" s="24">
        <v>0.51529021855121171</v>
      </c>
      <c r="BD2186" s="24">
        <v>0.52008807955986969</v>
      </c>
      <c r="BE2186" s="24">
        <v>0</v>
      </c>
      <c r="BF2186" s="24">
        <v>0</v>
      </c>
      <c r="BG2186" s="24">
        <v>83333.333333333328</v>
      </c>
      <c r="BH2186" s="24">
        <v>8680.5555555555547</v>
      </c>
      <c r="BI2186" s="24">
        <v>0</v>
      </c>
      <c r="BJ2186" s="24">
        <v>0</v>
      </c>
      <c r="BK2186" s="24">
        <v>0</v>
      </c>
      <c r="BL2186" s="24">
        <v>0</v>
      </c>
    </row>
    <row r="2187" spans="1:64" x14ac:dyDescent="0.25">
      <c r="A2187" t="s">
        <v>5129</v>
      </c>
      <c r="B2187">
        <v>17</v>
      </c>
      <c r="C2187">
        <v>2</v>
      </c>
      <c r="D2187">
        <v>2</v>
      </c>
      <c r="E2187" s="24">
        <v>83333.333333333328</v>
      </c>
      <c r="F2187" s="24">
        <v>15625</v>
      </c>
      <c r="G2187" s="24">
        <v>24999.999999999996</v>
      </c>
      <c r="H2187" s="24">
        <v>4687.5</v>
      </c>
      <c r="I2187" s="24">
        <v>4166.666666666667</v>
      </c>
      <c r="J2187" s="24">
        <v>781.25</v>
      </c>
      <c r="K2187" s="24">
        <v>9.3977304689076995</v>
      </c>
      <c r="L2187" s="24">
        <v>97.491767647170846</v>
      </c>
      <c r="M2187" s="24">
        <v>106.88949811607856</v>
      </c>
      <c r="N2187" s="24">
        <v>9268.1105018839207</v>
      </c>
      <c r="O2187" s="24">
        <v>9365.6022695310912</v>
      </c>
      <c r="P2187" s="24">
        <v>9375</v>
      </c>
      <c r="Q2187" s="24">
        <v>2.0522880210277535E-3</v>
      </c>
      <c r="R2187" s="24">
        <v>1.0759876469716939E-2</v>
      </c>
      <c r="S2187" s="24">
        <v>1.2812164490744694E-2</v>
      </c>
      <c r="T2187" s="24">
        <v>0.9375</v>
      </c>
      <c r="U2187" s="24">
        <v>83333.333333333328</v>
      </c>
      <c r="V2187" s="24">
        <v>15625</v>
      </c>
      <c r="W2187" s="24">
        <v>24999.999999999996</v>
      </c>
      <c r="X2187" s="24">
        <v>4687.5</v>
      </c>
      <c r="Y2187" s="24">
        <v>0</v>
      </c>
      <c r="Z2187" s="24">
        <v>0</v>
      </c>
      <c r="AA2187" s="24">
        <v>9.3977304689076995</v>
      </c>
      <c r="AB2187" s="24">
        <v>97.491767647170846</v>
      </c>
      <c r="AC2187" s="24">
        <v>106.88949811607856</v>
      </c>
      <c r="AD2187" s="24">
        <v>9268.1105018839207</v>
      </c>
      <c r="AE2187" s="24">
        <v>9365.6022695310912</v>
      </c>
      <c r="AF2187" s="24">
        <v>9375</v>
      </c>
      <c r="AG2187" s="24">
        <v>2.0522880210277535E-3</v>
      </c>
      <c r="AH2187" s="24">
        <v>1.0759876469716939E-2</v>
      </c>
      <c r="AI2187" s="24">
        <v>1.2812164490744694E-2</v>
      </c>
      <c r="AJ2187" s="24">
        <v>0.9375</v>
      </c>
      <c r="AK2187" s="24">
        <v>0</v>
      </c>
      <c r="AL2187" s="24">
        <v>0</v>
      </c>
      <c r="AM2187" s="24">
        <v>0</v>
      </c>
      <c r="AN2187" s="24">
        <v>0</v>
      </c>
      <c r="AO2187" s="24">
        <v>4166.666666666667</v>
      </c>
      <c r="AP2187" s="24">
        <v>781.25</v>
      </c>
      <c r="AQ2187" s="24">
        <v>0</v>
      </c>
      <c r="AR2187" s="24">
        <v>0</v>
      </c>
      <c r="AS2187" s="24">
        <v>0</v>
      </c>
      <c r="AT2187" s="24">
        <v>0</v>
      </c>
      <c r="AU2187" s="24">
        <v>0</v>
      </c>
      <c r="AV2187" s="24">
        <v>0</v>
      </c>
      <c r="AW2187" s="24">
        <v>0</v>
      </c>
      <c r="AX2187" s="24">
        <v>0</v>
      </c>
      <c r="AY2187" s="24">
        <v>0</v>
      </c>
      <c r="AZ2187" s="24">
        <v>0</v>
      </c>
      <c r="BA2187" s="24">
        <v>0.92468783550925526</v>
      </c>
      <c r="BB2187" s="24">
        <v>0.93544771197897214</v>
      </c>
      <c r="BC2187" s="24">
        <v>0.92468783550925526</v>
      </c>
      <c r="BD2187" s="24">
        <v>0.93544771197897214</v>
      </c>
      <c r="BE2187" s="24">
        <v>0</v>
      </c>
      <c r="BF2187" s="24">
        <v>0</v>
      </c>
      <c r="BG2187" s="24">
        <v>83333.333333333328</v>
      </c>
      <c r="BH2187" s="24">
        <v>15625</v>
      </c>
      <c r="BI2187" s="24">
        <v>0</v>
      </c>
      <c r="BJ2187" s="24">
        <v>0</v>
      </c>
      <c r="BK2187" s="24">
        <v>0</v>
      </c>
      <c r="BL2187" s="24">
        <v>0</v>
      </c>
    </row>
    <row r="2188" spans="1:64" x14ac:dyDescent="0.25">
      <c r="A2188" t="s">
        <v>5129</v>
      </c>
      <c r="B2188">
        <v>18</v>
      </c>
      <c r="C2188">
        <v>2</v>
      </c>
      <c r="D2188">
        <v>2</v>
      </c>
      <c r="E2188" s="24">
        <v>83333.333333333328</v>
      </c>
      <c r="F2188" s="24">
        <v>22569.444444444445</v>
      </c>
      <c r="G2188" s="24">
        <v>24999.999999999996</v>
      </c>
      <c r="H2188" s="24">
        <v>6770.833333333333</v>
      </c>
      <c r="I2188" s="24">
        <v>4166.666666666667</v>
      </c>
      <c r="J2188" s="24">
        <v>1128.4722222222224</v>
      </c>
      <c r="K2188" s="24">
        <v>22.995926481925331</v>
      </c>
      <c r="L2188" s="24">
        <v>199.59646598285607</v>
      </c>
      <c r="M2188" s="24">
        <v>222.5923924647814</v>
      </c>
      <c r="N2188" s="24">
        <v>13319.074274201888</v>
      </c>
      <c r="O2188" s="24">
        <v>13518.670740184745</v>
      </c>
      <c r="P2188" s="24">
        <v>13541.666666666668</v>
      </c>
      <c r="Q2188" s="24">
        <v>4.7666641084927464E-3</v>
      </c>
      <c r="R2188" s="24">
        <v>2.1769878057943486E-2</v>
      </c>
      <c r="S2188" s="24">
        <v>2.6536542166436229E-2</v>
      </c>
      <c r="T2188" s="24">
        <v>1.3541666666666667</v>
      </c>
      <c r="U2188" s="24">
        <v>83333.333333333328</v>
      </c>
      <c r="V2188" s="24">
        <v>22569.444444444445</v>
      </c>
      <c r="W2188" s="24">
        <v>24999.999999999996</v>
      </c>
      <c r="X2188" s="24">
        <v>6770.833333333333</v>
      </c>
      <c r="Y2188" s="24">
        <v>0</v>
      </c>
      <c r="Z2188" s="24">
        <v>0</v>
      </c>
      <c r="AA2188" s="24">
        <v>22.995926481925331</v>
      </c>
      <c r="AB2188" s="24">
        <v>199.59646598285607</v>
      </c>
      <c r="AC2188" s="24">
        <v>222.5923924647814</v>
      </c>
      <c r="AD2188" s="24">
        <v>13319.074274201888</v>
      </c>
      <c r="AE2188" s="24">
        <v>13518.670740184745</v>
      </c>
      <c r="AF2188" s="24">
        <v>13541.666666666668</v>
      </c>
      <c r="AG2188" s="24">
        <v>4.7666641084927464E-3</v>
      </c>
      <c r="AH2188" s="24">
        <v>2.1769878057943486E-2</v>
      </c>
      <c r="AI2188" s="24">
        <v>2.6536542166436229E-2</v>
      </c>
      <c r="AJ2188" s="24">
        <v>1.3541666666666667</v>
      </c>
      <c r="AK2188" s="24">
        <v>0</v>
      </c>
      <c r="AL2188" s="24">
        <v>0</v>
      </c>
      <c r="AM2188" s="24">
        <v>0</v>
      </c>
      <c r="AN2188" s="24">
        <v>0</v>
      </c>
      <c r="AO2188" s="24">
        <v>4166.666666666667</v>
      </c>
      <c r="AP2188" s="24">
        <v>1128.4722222222224</v>
      </c>
      <c r="AQ2188" s="24">
        <v>0</v>
      </c>
      <c r="AR2188" s="24">
        <v>0</v>
      </c>
      <c r="AS2188" s="24">
        <v>0</v>
      </c>
      <c r="AT2188" s="24">
        <v>0</v>
      </c>
      <c r="AU2188" s="24">
        <v>0</v>
      </c>
      <c r="AV2188" s="24">
        <v>0</v>
      </c>
      <c r="AW2188" s="24">
        <v>0</v>
      </c>
      <c r="AX2188" s="24">
        <v>0</v>
      </c>
      <c r="AY2188" s="24">
        <v>0</v>
      </c>
      <c r="AZ2188" s="24">
        <v>0</v>
      </c>
      <c r="BA2188" s="24">
        <v>1.3276301245002304</v>
      </c>
      <c r="BB2188" s="24">
        <v>1.349400002558174</v>
      </c>
      <c r="BC2188" s="24">
        <v>1.3276301245002304</v>
      </c>
      <c r="BD2188" s="24">
        <v>1.349400002558174</v>
      </c>
      <c r="BE2188" s="24">
        <v>0</v>
      </c>
      <c r="BF2188" s="24">
        <v>0</v>
      </c>
      <c r="BG2188" s="24">
        <v>83333.333333333328</v>
      </c>
      <c r="BH2188" s="24">
        <v>22569.444444444445</v>
      </c>
      <c r="BI2188" s="24">
        <v>0</v>
      </c>
      <c r="BJ2188" s="24">
        <v>0</v>
      </c>
      <c r="BK2188" s="24">
        <v>0</v>
      </c>
      <c r="BL2188" s="24">
        <v>0</v>
      </c>
    </row>
    <row r="2189" spans="1:64" x14ac:dyDescent="0.25">
      <c r="A2189" t="s">
        <v>5129</v>
      </c>
      <c r="B2189">
        <v>19</v>
      </c>
      <c r="C2189">
        <v>3</v>
      </c>
      <c r="D2189">
        <v>2</v>
      </c>
      <c r="E2189" s="24">
        <v>333333.33333333331</v>
      </c>
      <c r="F2189" s="24">
        <v>39930.555555555555</v>
      </c>
      <c r="G2189" s="24">
        <v>99999.999999999985</v>
      </c>
      <c r="H2189" s="24">
        <v>11979.166666666666</v>
      </c>
      <c r="I2189" s="24">
        <v>16666.666666666668</v>
      </c>
      <c r="J2189" s="24">
        <v>1996.5277777777778</v>
      </c>
      <c r="K2189" s="24">
        <v>49.67558086974956</v>
      </c>
      <c r="L2189" s="24">
        <v>368.48509610181907</v>
      </c>
      <c r="M2189" s="24">
        <v>418.16067697156865</v>
      </c>
      <c r="N2189" s="24">
        <v>23540.172656361756</v>
      </c>
      <c r="O2189" s="24">
        <v>23908.65775246358</v>
      </c>
      <c r="P2189" s="24">
        <v>23958.333333333328</v>
      </c>
      <c r="Q2189" s="24">
        <v>9.8763698459487237E-3</v>
      </c>
      <c r="R2189" s="24">
        <v>3.9706650232555075E-2</v>
      </c>
      <c r="S2189" s="24">
        <v>4.9583020078503806E-2</v>
      </c>
      <c r="T2189" s="24">
        <v>2.3958333333333339</v>
      </c>
      <c r="U2189" s="24">
        <v>333333.33333333331</v>
      </c>
      <c r="V2189" s="24">
        <v>39930.555555555555</v>
      </c>
      <c r="W2189" s="24">
        <v>99999.999999999985</v>
      </c>
      <c r="X2189" s="24">
        <v>11979.166666666666</v>
      </c>
      <c r="Y2189" s="24">
        <v>0</v>
      </c>
      <c r="Z2189" s="24">
        <v>0</v>
      </c>
      <c r="AA2189" s="24">
        <v>49.67558086974956</v>
      </c>
      <c r="AB2189" s="24">
        <v>368.48509610181907</v>
      </c>
      <c r="AC2189" s="24">
        <v>418.16067697156865</v>
      </c>
      <c r="AD2189" s="24">
        <v>23540.172656361756</v>
      </c>
      <c r="AE2189" s="24">
        <v>23908.65775246358</v>
      </c>
      <c r="AF2189" s="24">
        <v>23958.333333333328</v>
      </c>
      <c r="AG2189" s="24">
        <v>9.8763698459487237E-3</v>
      </c>
      <c r="AH2189" s="24">
        <v>3.9706650232555075E-2</v>
      </c>
      <c r="AI2189" s="24">
        <v>4.9583020078503806E-2</v>
      </c>
      <c r="AJ2189" s="24">
        <v>2.3958333333333339</v>
      </c>
      <c r="AK2189" s="24">
        <v>0</v>
      </c>
      <c r="AL2189" s="24">
        <v>0</v>
      </c>
      <c r="AM2189" s="24">
        <v>0</v>
      </c>
      <c r="AN2189" s="24">
        <v>0</v>
      </c>
      <c r="AO2189" s="24">
        <v>16666.666666666668</v>
      </c>
      <c r="AP2189" s="24">
        <v>1996.5277777777778</v>
      </c>
      <c r="AQ2189" s="24">
        <v>0</v>
      </c>
      <c r="AR2189" s="24">
        <v>0</v>
      </c>
      <c r="AS2189" s="24">
        <v>0</v>
      </c>
      <c r="AT2189" s="24">
        <v>0</v>
      </c>
      <c r="AU2189" s="24">
        <v>0</v>
      </c>
      <c r="AV2189" s="24">
        <v>0</v>
      </c>
      <c r="AW2189" s="24">
        <v>0</v>
      </c>
      <c r="AX2189" s="24">
        <v>0</v>
      </c>
      <c r="AY2189" s="24">
        <v>0</v>
      </c>
      <c r="AZ2189" s="24">
        <v>0</v>
      </c>
      <c r="BA2189" s="24">
        <v>2.3462503132548305</v>
      </c>
      <c r="BB2189" s="24">
        <v>2.3859569634873856</v>
      </c>
      <c r="BC2189" s="24">
        <v>2.3462503132548305</v>
      </c>
      <c r="BD2189" s="24">
        <v>2.3859569634873856</v>
      </c>
      <c r="BE2189" s="24">
        <v>0</v>
      </c>
      <c r="BF2189" s="24">
        <v>0</v>
      </c>
      <c r="BG2189" s="24">
        <v>333333.33333333331</v>
      </c>
      <c r="BH2189" s="24">
        <v>39930.555555555555</v>
      </c>
      <c r="BI2189" s="24">
        <v>0</v>
      </c>
      <c r="BJ2189" s="24">
        <v>0</v>
      </c>
      <c r="BK2189" s="24">
        <v>0</v>
      </c>
      <c r="BL2189" s="24">
        <v>0</v>
      </c>
    </row>
    <row r="2190" spans="1:64" x14ac:dyDescent="0.25">
      <c r="A2190" t="s">
        <v>5129</v>
      </c>
      <c r="B2190">
        <v>20</v>
      </c>
      <c r="C2190">
        <v>3</v>
      </c>
      <c r="D2190">
        <v>2</v>
      </c>
      <c r="E2190" s="24">
        <v>333333.33333333331</v>
      </c>
      <c r="F2190" s="24">
        <v>67708.333333333328</v>
      </c>
      <c r="G2190" s="24">
        <v>99999.999999999985</v>
      </c>
      <c r="H2190" s="24">
        <v>20312.499999999996</v>
      </c>
      <c r="I2190" s="24">
        <v>16666.666666666668</v>
      </c>
      <c r="J2190" s="24">
        <v>3385.4166666666665</v>
      </c>
      <c r="K2190" s="24">
        <v>97.635548815918497</v>
      </c>
      <c r="L2190" s="24">
        <v>645.4877393386879</v>
      </c>
      <c r="M2190" s="24">
        <v>743.12328815460637</v>
      </c>
      <c r="N2190" s="24">
        <v>39881.876711845383</v>
      </c>
      <c r="O2190" s="24">
        <v>40527.364451184061</v>
      </c>
      <c r="P2190" s="24">
        <v>40624.999999999985</v>
      </c>
      <c r="Q2190" s="24">
        <v>1.8772482315934761E-2</v>
      </c>
      <c r="R2190" s="24">
        <v>6.9030631005373572E-2</v>
      </c>
      <c r="S2190" s="24">
        <v>8.7803113321308343E-2</v>
      </c>
      <c r="T2190" s="24">
        <v>4.0625</v>
      </c>
      <c r="U2190" s="24">
        <v>333333.33333333331</v>
      </c>
      <c r="V2190" s="24">
        <v>67708.333333333328</v>
      </c>
      <c r="W2190" s="24">
        <v>99999.999999999985</v>
      </c>
      <c r="X2190" s="24">
        <v>20312.499999999996</v>
      </c>
      <c r="Y2190" s="24">
        <v>0</v>
      </c>
      <c r="Z2190" s="24">
        <v>0</v>
      </c>
      <c r="AA2190" s="24">
        <v>97.635548815918497</v>
      </c>
      <c r="AB2190" s="24">
        <v>645.4877393386879</v>
      </c>
      <c r="AC2190" s="24">
        <v>743.12328815460637</v>
      </c>
      <c r="AD2190" s="24">
        <v>39881.876711845383</v>
      </c>
      <c r="AE2190" s="24">
        <v>40527.364451184061</v>
      </c>
      <c r="AF2190" s="24">
        <v>40624.999999999985</v>
      </c>
      <c r="AG2190" s="24">
        <v>1.8772482315934761E-2</v>
      </c>
      <c r="AH2190" s="24">
        <v>6.9030631005373572E-2</v>
      </c>
      <c r="AI2190" s="24">
        <v>8.7803113321308343E-2</v>
      </c>
      <c r="AJ2190" s="24">
        <v>4.0625</v>
      </c>
      <c r="AK2190" s="24">
        <v>0</v>
      </c>
      <c r="AL2190" s="24">
        <v>0</v>
      </c>
      <c r="AM2190" s="24">
        <v>0</v>
      </c>
      <c r="AN2190" s="24">
        <v>0</v>
      </c>
      <c r="AO2190" s="24">
        <v>16666.666666666668</v>
      </c>
      <c r="AP2190" s="24">
        <v>3385.4166666666665</v>
      </c>
      <c r="AQ2190" s="24">
        <v>0</v>
      </c>
      <c r="AR2190" s="24">
        <v>0</v>
      </c>
      <c r="AS2190" s="24">
        <v>0</v>
      </c>
      <c r="AT2190" s="24">
        <v>0</v>
      </c>
      <c r="AU2190" s="24">
        <v>0</v>
      </c>
      <c r="AV2190" s="24">
        <v>0</v>
      </c>
      <c r="AW2190" s="24">
        <v>0</v>
      </c>
      <c r="AX2190" s="24">
        <v>0</v>
      </c>
      <c r="AY2190" s="24">
        <v>0</v>
      </c>
      <c r="AZ2190" s="24">
        <v>0</v>
      </c>
      <c r="BA2190" s="24">
        <v>3.9746968866786911</v>
      </c>
      <c r="BB2190" s="24">
        <v>4.0437275176840641</v>
      </c>
      <c r="BC2190" s="24">
        <v>3.9746968866786911</v>
      </c>
      <c r="BD2190" s="24">
        <v>4.0437275176840641</v>
      </c>
      <c r="BE2190" s="24">
        <v>0</v>
      </c>
      <c r="BF2190" s="24">
        <v>0</v>
      </c>
      <c r="BG2190" s="24">
        <v>333333.33333333331</v>
      </c>
      <c r="BH2190" s="24">
        <v>67708.333333333328</v>
      </c>
      <c r="BI2190" s="24">
        <v>0</v>
      </c>
      <c r="BJ2190" s="24">
        <v>0</v>
      </c>
      <c r="BK2190" s="24">
        <v>0</v>
      </c>
      <c r="BL2190" s="24">
        <v>0</v>
      </c>
    </row>
    <row r="2191" spans="1:64" x14ac:dyDescent="0.25">
      <c r="A2191" t="s">
        <v>5129</v>
      </c>
      <c r="B2191">
        <v>21</v>
      </c>
      <c r="C2191">
        <v>3</v>
      </c>
      <c r="D2191">
        <v>2</v>
      </c>
      <c r="E2191" s="24">
        <v>333333.33333333331</v>
      </c>
      <c r="F2191" s="24">
        <v>95486.111111111109</v>
      </c>
      <c r="G2191" s="24">
        <v>99999.999999999985</v>
      </c>
      <c r="H2191" s="24">
        <v>28645.833333333332</v>
      </c>
      <c r="I2191" s="24">
        <v>16666.666666666668</v>
      </c>
      <c r="J2191" s="24">
        <v>4774.3055555555557</v>
      </c>
      <c r="K2191" s="24">
        <v>180.69221223765464</v>
      </c>
      <c r="L2191" s="24">
        <v>1109.1373255739566</v>
      </c>
      <c r="M2191" s="24">
        <v>1289.8295378116111</v>
      </c>
      <c r="N2191" s="24">
        <v>56001.837128855055</v>
      </c>
      <c r="O2191" s="24">
        <v>57110.974454429001</v>
      </c>
      <c r="P2191" s="24">
        <v>57291.666666666657</v>
      </c>
      <c r="Q2191" s="24">
        <v>3.3955017448579816E-2</v>
      </c>
      <c r="R2191" s="24">
        <v>0.11810785242645044</v>
      </c>
      <c r="S2191" s="24">
        <v>0.15206286987503026</v>
      </c>
      <c r="T2191" s="24">
        <v>5.7291666666666661</v>
      </c>
      <c r="U2191" s="24">
        <v>333333.33333333331</v>
      </c>
      <c r="V2191" s="24">
        <v>95486.111111111109</v>
      </c>
      <c r="W2191" s="24">
        <v>99999.999999999985</v>
      </c>
      <c r="X2191" s="24">
        <v>28645.833333333332</v>
      </c>
      <c r="Y2191" s="24">
        <v>0</v>
      </c>
      <c r="Z2191" s="24">
        <v>0</v>
      </c>
      <c r="AA2191" s="24">
        <v>180.69221223765464</v>
      </c>
      <c r="AB2191" s="24">
        <v>1109.1373255739566</v>
      </c>
      <c r="AC2191" s="24">
        <v>1289.8295378116111</v>
      </c>
      <c r="AD2191" s="24">
        <v>56001.837128855055</v>
      </c>
      <c r="AE2191" s="24">
        <v>57110.974454429001</v>
      </c>
      <c r="AF2191" s="24">
        <v>57291.666666666657</v>
      </c>
      <c r="AG2191" s="24">
        <v>3.3955017448579816E-2</v>
      </c>
      <c r="AH2191" s="24">
        <v>0.11810785242645044</v>
      </c>
      <c r="AI2191" s="24">
        <v>0.15206286987503026</v>
      </c>
      <c r="AJ2191" s="24">
        <v>5.7291666666666661</v>
      </c>
      <c r="AK2191" s="24">
        <v>0</v>
      </c>
      <c r="AL2191" s="24">
        <v>0</v>
      </c>
      <c r="AM2191" s="24">
        <v>0</v>
      </c>
      <c r="AN2191" s="24">
        <v>0</v>
      </c>
      <c r="AO2191" s="24">
        <v>16666.666666666668</v>
      </c>
      <c r="AP2191" s="24">
        <v>4774.3055555555557</v>
      </c>
      <c r="AQ2191" s="24">
        <v>0</v>
      </c>
      <c r="AR2191" s="24">
        <v>0</v>
      </c>
      <c r="AS2191" s="24">
        <v>0</v>
      </c>
      <c r="AT2191" s="24">
        <v>0</v>
      </c>
      <c r="AU2191" s="24">
        <v>0</v>
      </c>
      <c r="AV2191" s="24">
        <v>0</v>
      </c>
      <c r="AW2191" s="24">
        <v>0</v>
      </c>
      <c r="AX2191" s="24">
        <v>0</v>
      </c>
      <c r="AY2191" s="24">
        <v>0</v>
      </c>
      <c r="AZ2191" s="24">
        <v>0</v>
      </c>
      <c r="BA2191" s="24">
        <v>5.5771037967916364</v>
      </c>
      <c r="BB2191" s="24">
        <v>5.6952116492180878</v>
      </c>
      <c r="BC2191" s="24">
        <v>5.5771037967916364</v>
      </c>
      <c r="BD2191" s="24">
        <v>5.6952116492180878</v>
      </c>
      <c r="BE2191" s="24">
        <v>0</v>
      </c>
      <c r="BF2191" s="24">
        <v>0</v>
      </c>
      <c r="BG2191" s="24">
        <v>333333.33333333331</v>
      </c>
      <c r="BH2191" s="24">
        <v>95486.111111111109</v>
      </c>
      <c r="BI2191" s="24">
        <v>0</v>
      </c>
      <c r="BJ2191" s="24">
        <v>0</v>
      </c>
      <c r="BK2191" s="24">
        <v>0</v>
      </c>
      <c r="BL2191" s="24">
        <v>0</v>
      </c>
    </row>
    <row r="2192" spans="1:64" x14ac:dyDescent="0.25">
      <c r="A2192" t="s">
        <v>5129</v>
      </c>
      <c r="B2192">
        <v>22</v>
      </c>
      <c r="C2192">
        <v>4</v>
      </c>
      <c r="D2192">
        <v>2</v>
      </c>
      <c r="E2192" s="24">
        <v>400000</v>
      </c>
      <c r="F2192" s="24">
        <v>126041.66666666667</v>
      </c>
      <c r="G2192" s="24">
        <v>120000</v>
      </c>
      <c r="H2192" s="24">
        <v>37812.5</v>
      </c>
      <c r="I2192" s="24">
        <v>20000</v>
      </c>
      <c r="J2192" s="24">
        <v>6302.0833333333339</v>
      </c>
      <c r="K2192" s="24">
        <v>321.17837646544626</v>
      </c>
      <c r="L2192" s="24">
        <v>1831.0906829352448</v>
      </c>
      <c r="M2192" s="24">
        <v>2152.2690594006913</v>
      </c>
      <c r="N2192" s="24">
        <v>73472.730940599286</v>
      </c>
      <c r="O2192" s="24">
        <v>75303.821623534546</v>
      </c>
      <c r="P2192" s="24">
        <v>75625</v>
      </c>
      <c r="Q2192" s="24">
        <v>5.924513266517957E-2</v>
      </c>
      <c r="R2192" s="24">
        <v>0.19377276555738171</v>
      </c>
      <c r="S2192" s="24">
        <v>0.25301789822256127</v>
      </c>
      <c r="T2192" s="24">
        <v>7.5625</v>
      </c>
      <c r="U2192" s="24">
        <v>400000</v>
      </c>
      <c r="V2192" s="24">
        <v>126041.66666666667</v>
      </c>
      <c r="W2192" s="24">
        <v>120000</v>
      </c>
      <c r="X2192" s="24">
        <v>37812.5</v>
      </c>
      <c r="Y2192" s="24">
        <v>0</v>
      </c>
      <c r="Z2192" s="24">
        <v>0</v>
      </c>
      <c r="AA2192" s="24">
        <v>321.17837646544626</v>
      </c>
      <c r="AB2192" s="24">
        <v>1831.0906829352448</v>
      </c>
      <c r="AC2192" s="24">
        <v>2152.2690594006913</v>
      </c>
      <c r="AD2192" s="24">
        <v>73472.730940599286</v>
      </c>
      <c r="AE2192" s="24">
        <v>75303.821623534546</v>
      </c>
      <c r="AF2192" s="24">
        <v>75625</v>
      </c>
      <c r="AG2192" s="24">
        <v>5.924513266517957E-2</v>
      </c>
      <c r="AH2192" s="24">
        <v>0.19377276555738171</v>
      </c>
      <c r="AI2192" s="24">
        <v>0.25301789822256127</v>
      </c>
      <c r="AJ2192" s="24">
        <v>7.5625</v>
      </c>
      <c r="AK2192" s="24">
        <v>0</v>
      </c>
      <c r="AL2192" s="24">
        <v>0</v>
      </c>
      <c r="AM2192" s="24">
        <v>0</v>
      </c>
      <c r="AN2192" s="24">
        <v>0</v>
      </c>
      <c r="AO2192" s="24">
        <v>20000</v>
      </c>
      <c r="AP2192" s="24">
        <v>6302.0833333333339</v>
      </c>
      <c r="AQ2192" s="24">
        <v>0</v>
      </c>
      <c r="AR2192" s="24">
        <v>0</v>
      </c>
      <c r="AS2192" s="24">
        <v>0</v>
      </c>
      <c r="AT2192" s="24">
        <v>0</v>
      </c>
      <c r="AU2192" s="24">
        <v>0</v>
      </c>
      <c r="AV2192" s="24">
        <v>0</v>
      </c>
      <c r="AW2192" s="24">
        <v>0</v>
      </c>
      <c r="AX2192" s="24">
        <v>0</v>
      </c>
      <c r="AY2192" s="24">
        <v>0</v>
      </c>
      <c r="AZ2192" s="24">
        <v>0</v>
      </c>
      <c r="BA2192" s="24">
        <v>7.3094821017774372</v>
      </c>
      <c r="BB2192" s="24">
        <v>7.5032548673348192</v>
      </c>
      <c r="BC2192" s="24">
        <v>7.3094821017774372</v>
      </c>
      <c r="BD2192" s="24">
        <v>7.5032548673348192</v>
      </c>
      <c r="BE2192" s="24">
        <v>0</v>
      </c>
      <c r="BF2192" s="24">
        <v>0</v>
      </c>
      <c r="BG2192" s="24">
        <v>400000</v>
      </c>
      <c r="BH2192" s="24">
        <v>126041.66666666667</v>
      </c>
      <c r="BI2192" s="24">
        <v>0</v>
      </c>
      <c r="BJ2192" s="24">
        <v>0</v>
      </c>
      <c r="BK2192" s="24">
        <v>0</v>
      </c>
      <c r="BL2192" s="24">
        <v>0</v>
      </c>
    </row>
    <row r="2193" spans="1:64" x14ac:dyDescent="0.25">
      <c r="A2193" t="s">
        <v>5129</v>
      </c>
      <c r="B2193">
        <v>23</v>
      </c>
      <c r="C2193">
        <v>4</v>
      </c>
      <c r="D2193">
        <v>2</v>
      </c>
      <c r="E2193" s="24">
        <v>400000</v>
      </c>
      <c r="F2193" s="24">
        <v>159375</v>
      </c>
      <c r="G2193" s="24">
        <v>120000</v>
      </c>
      <c r="H2193" s="24">
        <v>47812.5</v>
      </c>
      <c r="I2193" s="24">
        <v>20000</v>
      </c>
      <c r="J2193" s="24">
        <v>7968.75</v>
      </c>
      <c r="K2193" s="24">
        <v>547.95652204582314</v>
      </c>
      <c r="L2193" s="24">
        <v>2855.5303938334273</v>
      </c>
      <c r="M2193" s="24">
        <v>3403.4869158792508</v>
      </c>
      <c r="N2193" s="24">
        <v>92221.513084120787</v>
      </c>
      <c r="O2193" s="24">
        <v>95077.043477954197</v>
      </c>
      <c r="P2193" s="24">
        <v>95625.000000000029</v>
      </c>
      <c r="Q2193" s="24">
        <v>9.9045387996603729E-2</v>
      </c>
      <c r="R2193" s="24">
        <v>0.29957974032355067</v>
      </c>
      <c r="S2193" s="24">
        <v>0.3986251283201544</v>
      </c>
      <c r="T2193" s="24">
        <v>9.5625</v>
      </c>
      <c r="U2193" s="24">
        <v>400000</v>
      </c>
      <c r="V2193" s="24">
        <v>159375</v>
      </c>
      <c r="W2193" s="24">
        <v>120000</v>
      </c>
      <c r="X2193" s="24">
        <v>47812.5</v>
      </c>
      <c r="Y2193" s="24">
        <v>0</v>
      </c>
      <c r="Z2193" s="24">
        <v>0</v>
      </c>
      <c r="AA2193" s="24">
        <v>547.95652204582314</v>
      </c>
      <c r="AB2193" s="24">
        <v>2855.5303938334273</v>
      </c>
      <c r="AC2193" s="24">
        <v>3403.4869158792508</v>
      </c>
      <c r="AD2193" s="24">
        <v>92221.513084120787</v>
      </c>
      <c r="AE2193" s="24">
        <v>95077.043477954197</v>
      </c>
      <c r="AF2193" s="24">
        <v>95625.000000000029</v>
      </c>
      <c r="AG2193" s="24">
        <v>9.9045387996603729E-2</v>
      </c>
      <c r="AH2193" s="24">
        <v>0.29957974032355067</v>
      </c>
      <c r="AI2193" s="24">
        <v>0.3986251283201544</v>
      </c>
      <c r="AJ2193" s="24">
        <v>9.5625</v>
      </c>
      <c r="AK2193" s="24">
        <v>0</v>
      </c>
      <c r="AL2193" s="24">
        <v>0</v>
      </c>
      <c r="AM2193" s="24">
        <v>0</v>
      </c>
      <c r="AN2193" s="24">
        <v>0</v>
      </c>
      <c r="AO2193" s="24">
        <v>20000</v>
      </c>
      <c r="AP2193" s="24">
        <v>7968.75</v>
      </c>
      <c r="AQ2193" s="24">
        <v>0</v>
      </c>
      <c r="AR2193" s="24">
        <v>0</v>
      </c>
      <c r="AS2193" s="24">
        <v>0</v>
      </c>
      <c r="AT2193" s="24">
        <v>0</v>
      </c>
      <c r="AU2193" s="24">
        <v>0</v>
      </c>
      <c r="AV2193" s="24">
        <v>0</v>
      </c>
      <c r="AW2193" s="24">
        <v>0</v>
      </c>
      <c r="AX2193" s="24">
        <v>0</v>
      </c>
      <c r="AY2193" s="24">
        <v>0</v>
      </c>
      <c r="AZ2193" s="24">
        <v>0</v>
      </c>
      <c r="BA2193" s="24">
        <v>9.1638748716798482</v>
      </c>
      <c r="BB2193" s="24">
        <v>9.4634546120033995</v>
      </c>
      <c r="BC2193" s="24">
        <v>9.1638748716798482</v>
      </c>
      <c r="BD2193" s="24">
        <v>9.4634546120033995</v>
      </c>
      <c r="BE2193" s="24">
        <v>0</v>
      </c>
      <c r="BF2193" s="24">
        <v>0</v>
      </c>
      <c r="BG2193" s="24">
        <v>400000</v>
      </c>
      <c r="BH2193" s="24">
        <v>159375</v>
      </c>
      <c r="BI2193" s="24">
        <v>0</v>
      </c>
      <c r="BJ2193" s="24">
        <v>0</v>
      </c>
      <c r="BK2193" s="24">
        <v>0</v>
      </c>
      <c r="BL2193" s="24">
        <v>0</v>
      </c>
    </row>
    <row r="2194" spans="1:64" x14ac:dyDescent="0.25">
      <c r="A2194" t="s">
        <v>5129</v>
      </c>
      <c r="B2194">
        <v>24</v>
      </c>
      <c r="C2194">
        <v>4</v>
      </c>
      <c r="D2194">
        <v>2</v>
      </c>
      <c r="E2194" s="24">
        <v>400000</v>
      </c>
      <c r="F2194" s="24">
        <v>192708.33333333334</v>
      </c>
      <c r="G2194" s="24">
        <v>120000</v>
      </c>
      <c r="H2194" s="24">
        <v>57812.5</v>
      </c>
      <c r="I2194" s="24">
        <v>20000</v>
      </c>
      <c r="J2194" s="24">
        <v>9635.4166666666679</v>
      </c>
      <c r="K2194" s="24">
        <v>893.40996932230019</v>
      </c>
      <c r="L2194" s="24">
        <v>4210.6518690614412</v>
      </c>
      <c r="M2194" s="24">
        <v>5104.0618383837409</v>
      </c>
      <c r="N2194" s="24">
        <v>110520.93816161627</v>
      </c>
      <c r="O2194" s="24">
        <v>114731.59003067773</v>
      </c>
      <c r="P2194" s="24">
        <v>115625</v>
      </c>
      <c r="Q2194" s="24">
        <v>0.15786445021786194</v>
      </c>
      <c r="R2194" s="24">
        <v>0.4374637247655937</v>
      </c>
      <c r="S2194" s="24">
        <v>0.59532817498345569</v>
      </c>
      <c r="T2194" s="24">
        <v>11.5625</v>
      </c>
      <c r="U2194" s="24">
        <v>400000</v>
      </c>
      <c r="V2194" s="24">
        <v>192708.33333333334</v>
      </c>
      <c r="W2194" s="24">
        <v>120000</v>
      </c>
      <c r="X2194" s="24">
        <v>57812.5</v>
      </c>
      <c r="Y2194" s="24">
        <v>0</v>
      </c>
      <c r="Z2194" s="24">
        <v>0</v>
      </c>
      <c r="AA2194" s="24">
        <v>893.40996932230019</v>
      </c>
      <c r="AB2194" s="24">
        <v>4210.6518690614412</v>
      </c>
      <c r="AC2194" s="24">
        <v>5104.0618383837409</v>
      </c>
      <c r="AD2194" s="24">
        <v>110520.93816161627</v>
      </c>
      <c r="AE2194" s="24">
        <v>114731.59003067773</v>
      </c>
      <c r="AF2194" s="24">
        <v>115625</v>
      </c>
      <c r="AG2194" s="24">
        <v>0.15786445021786194</v>
      </c>
      <c r="AH2194" s="24">
        <v>0.4374637247655937</v>
      </c>
      <c r="AI2194" s="24">
        <v>0.59532817498345569</v>
      </c>
      <c r="AJ2194" s="24">
        <v>11.5625</v>
      </c>
      <c r="AK2194" s="24">
        <v>0</v>
      </c>
      <c r="AL2194" s="24">
        <v>0</v>
      </c>
      <c r="AM2194" s="24">
        <v>0</v>
      </c>
      <c r="AN2194" s="24">
        <v>0</v>
      </c>
      <c r="AO2194" s="24">
        <v>20000</v>
      </c>
      <c r="AP2194" s="24">
        <v>9635.4166666666679</v>
      </c>
      <c r="AQ2194" s="24">
        <v>0</v>
      </c>
      <c r="AR2194" s="24">
        <v>0</v>
      </c>
      <c r="AS2194" s="24">
        <v>0</v>
      </c>
      <c r="AT2194" s="24">
        <v>0</v>
      </c>
      <c r="AU2194" s="24">
        <v>0</v>
      </c>
      <c r="AV2194" s="24">
        <v>0</v>
      </c>
      <c r="AW2194" s="24">
        <v>0</v>
      </c>
      <c r="AX2194" s="24">
        <v>0</v>
      </c>
      <c r="AY2194" s="24">
        <v>0</v>
      </c>
      <c r="AZ2194" s="24">
        <v>0</v>
      </c>
      <c r="BA2194" s="24">
        <v>10.967171825016546</v>
      </c>
      <c r="BB2194" s="24">
        <v>11.404635549782135</v>
      </c>
      <c r="BC2194" s="24">
        <v>10.967171825016546</v>
      </c>
      <c r="BD2194" s="24">
        <v>11.404635549782135</v>
      </c>
      <c r="BE2194" s="24">
        <v>0</v>
      </c>
      <c r="BF2194" s="24">
        <v>0</v>
      </c>
      <c r="BG2194" s="24">
        <v>400000</v>
      </c>
      <c r="BH2194" s="24">
        <v>192708.33333333334</v>
      </c>
      <c r="BI2194" s="24">
        <v>0</v>
      </c>
      <c r="BJ2194" s="24">
        <v>0</v>
      </c>
      <c r="BK2194" s="24">
        <v>0</v>
      </c>
      <c r="BL2194" s="24">
        <v>0</v>
      </c>
    </row>
    <row r="2195" spans="1:64" x14ac:dyDescent="0.25">
      <c r="A2195" t="s">
        <v>5129</v>
      </c>
      <c r="B2195">
        <v>25</v>
      </c>
      <c r="C2195">
        <v>1</v>
      </c>
      <c r="D2195">
        <v>3</v>
      </c>
      <c r="E2195" s="24">
        <v>480000</v>
      </c>
      <c r="F2195" s="24">
        <v>228506.94444444447</v>
      </c>
      <c r="G2195" s="24">
        <v>144000</v>
      </c>
      <c r="H2195" s="24">
        <v>68552.083333333343</v>
      </c>
      <c r="I2195" s="24">
        <v>24000</v>
      </c>
      <c r="J2195" s="24">
        <v>11425.347222222224</v>
      </c>
      <c r="K2195" s="24">
        <v>1391.4199538082571</v>
      </c>
      <c r="L2195" s="24">
        <v>5906.8546408699731</v>
      </c>
      <c r="M2195" s="24">
        <v>7298.2745946782288</v>
      </c>
      <c r="N2195" s="24">
        <v>129805.89207198855</v>
      </c>
      <c r="O2195" s="24">
        <v>135712.74671285844</v>
      </c>
      <c r="P2195" s="24">
        <v>137104.16666666674</v>
      </c>
      <c r="Q2195" s="24">
        <v>0.24007287735481836</v>
      </c>
      <c r="R2195" s="24">
        <v>0.60753409573009653</v>
      </c>
      <c r="S2195" s="24">
        <v>0.84760697308491473</v>
      </c>
      <c r="T2195" s="24">
        <v>13.710416666666667</v>
      </c>
      <c r="U2195" s="24">
        <v>480000</v>
      </c>
      <c r="V2195" s="24">
        <v>228506.94444444447</v>
      </c>
      <c r="W2195" s="24">
        <v>144000</v>
      </c>
      <c r="X2195" s="24">
        <v>68552.083333333343</v>
      </c>
      <c r="Y2195" s="24">
        <v>0</v>
      </c>
      <c r="Z2195" s="24">
        <v>0</v>
      </c>
      <c r="AA2195" s="24">
        <v>1391.4199538082571</v>
      </c>
      <c r="AB2195" s="24">
        <v>5906.8546408699731</v>
      </c>
      <c r="AC2195" s="24">
        <v>7298.2745946782288</v>
      </c>
      <c r="AD2195" s="24">
        <v>129805.89207198855</v>
      </c>
      <c r="AE2195" s="24">
        <v>135712.74671285844</v>
      </c>
      <c r="AF2195" s="24">
        <v>137104.16666666674</v>
      </c>
      <c r="AG2195" s="24">
        <v>0.24007287735481836</v>
      </c>
      <c r="AH2195" s="24">
        <v>0.60753409573009653</v>
      </c>
      <c r="AI2195" s="24">
        <v>0.84760697308491473</v>
      </c>
      <c r="AJ2195" s="24">
        <v>13.710416666666667</v>
      </c>
      <c r="AK2195" s="24">
        <v>0</v>
      </c>
      <c r="AL2195" s="24">
        <v>0</v>
      </c>
      <c r="AM2195" s="24">
        <v>0</v>
      </c>
      <c r="AN2195" s="24">
        <v>0</v>
      </c>
      <c r="AO2195" s="24">
        <v>24000</v>
      </c>
      <c r="AP2195" s="24">
        <v>11425.347222222224</v>
      </c>
      <c r="AQ2195" s="24">
        <v>0</v>
      </c>
      <c r="AR2195" s="24">
        <v>0</v>
      </c>
      <c r="AS2195" s="24">
        <v>0</v>
      </c>
      <c r="AT2195" s="24">
        <v>0</v>
      </c>
      <c r="AU2195" s="24">
        <v>0</v>
      </c>
      <c r="AV2195" s="24">
        <v>0</v>
      </c>
      <c r="AW2195" s="24">
        <v>0</v>
      </c>
      <c r="AX2195" s="24">
        <v>0</v>
      </c>
      <c r="AY2195" s="24">
        <v>0</v>
      </c>
      <c r="AZ2195" s="24">
        <v>0</v>
      </c>
      <c r="BA2195" s="24">
        <v>12.862809693581752</v>
      </c>
      <c r="BB2195" s="24">
        <v>13.470343789311848</v>
      </c>
      <c r="BC2195" s="24">
        <v>12.862809693581752</v>
      </c>
      <c r="BD2195" s="24">
        <v>13.470343789311848</v>
      </c>
      <c r="BE2195" s="24">
        <v>0</v>
      </c>
      <c r="BF2195" s="24">
        <v>0</v>
      </c>
      <c r="BG2195" s="24">
        <v>480000</v>
      </c>
      <c r="BH2195" s="24">
        <v>228506.94444444447</v>
      </c>
      <c r="BI2195" s="24">
        <v>0</v>
      </c>
      <c r="BJ2195" s="24">
        <v>0</v>
      </c>
      <c r="BK2195" s="24">
        <v>0</v>
      </c>
      <c r="BL2195" s="24">
        <v>0</v>
      </c>
    </row>
    <row r="2196" spans="1:64" x14ac:dyDescent="0.25">
      <c r="A2196" t="s">
        <v>5129</v>
      </c>
      <c r="B2196">
        <v>26</v>
      </c>
      <c r="C2196">
        <v>1</v>
      </c>
      <c r="D2196">
        <v>3</v>
      </c>
      <c r="E2196" s="24">
        <v>480000</v>
      </c>
      <c r="F2196" s="24">
        <v>266770.83333333331</v>
      </c>
      <c r="G2196" s="24">
        <v>144000</v>
      </c>
      <c r="H2196" s="24">
        <v>80031.249999999985</v>
      </c>
      <c r="I2196" s="24">
        <v>24000</v>
      </c>
      <c r="J2196" s="24">
        <v>13338.541666666666</v>
      </c>
      <c r="K2196" s="24">
        <v>2075.4080284193337</v>
      </c>
      <c r="L2196" s="24">
        <v>7943.1847124192936</v>
      </c>
      <c r="M2196" s="24">
        <v>10018.592740838631</v>
      </c>
      <c r="N2196" s="24">
        <v>150043.90725916135</v>
      </c>
      <c r="O2196" s="24">
        <v>157987.09197158075</v>
      </c>
      <c r="P2196" s="24">
        <v>160062.5</v>
      </c>
      <c r="Q2196" s="24">
        <v>0.34966313847306074</v>
      </c>
      <c r="R2196" s="24">
        <v>0.80894884405546019</v>
      </c>
      <c r="S2196" s="24">
        <v>1.1586119825285208</v>
      </c>
      <c r="T2196" s="24">
        <v>16.006250000000001</v>
      </c>
      <c r="U2196" s="24">
        <v>480000</v>
      </c>
      <c r="V2196" s="24">
        <v>266770.83333333331</v>
      </c>
      <c r="W2196" s="24">
        <v>144000</v>
      </c>
      <c r="X2196" s="24">
        <v>80031.249999999985</v>
      </c>
      <c r="Y2196" s="24">
        <v>0</v>
      </c>
      <c r="Z2196" s="24">
        <v>0</v>
      </c>
      <c r="AA2196" s="24">
        <v>2075.4080284193337</v>
      </c>
      <c r="AB2196" s="24">
        <v>7943.1847124192936</v>
      </c>
      <c r="AC2196" s="24">
        <v>10018.592740838631</v>
      </c>
      <c r="AD2196" s="24">
        <v>150043.90725916135</v>
      </c>
      <c r="AE2196" s="24">
        <v>157987.09197158075</v>
      </c>
      <c r="AF2196" s="24">
        <v>160062.5</v>
      </c>
      <c r="AG2196" s="24">
        <v>0.34966313847306074</v>
      </c>
      <c r="AH2196" s="24">
        <v>0.80894884405546019</v>
      </c>
      <c r="AI2196" s="24">
        <v>1.1586119825285208</v>
      </c>
      <c r="AJ2196" s="24">
        <v>16.006250000000001</v>
      </c>
      <c r="AK2196" s="24">
        <v>0</v>
      </c>
      <c r="AL2196" s="24">
        <v>0</v>
      </c>
      <c r="AM2196" s="24">
        <v>0</v>
      </c>
      <c r="AN2196" s="24">
        <v>0</v>
      </c>
      <c r="AO2196" s="24">
        <v>24000</v>
      </c>
      <c r="AP2196" s="24">
        <v>13338.541666666666</v>
      </c>
      <c r="AQ2196" s="24">
        <v>0</v>
      </c>
      <c r="AR2196" s="24">
        <v>0</v>
      </c>
      <c r="AS2196" s="24">
        <v>0</v>
      </c>
      <c r="AT2196" s="24">
        <v>0</v>
      </c>
      <c r="AU2196" s="24">
        <v>0</v>
      </c>
      <c r="AV2196" s="24">
        <v>0</v>
      </c>
      <c r="AW2196" s="24">
        <v>0</v>
      </c>
      <c r="AX2196" s="24">
        <v>0</v>
      </c>
      <c r="AY2196" s="24">
        <v>0</v>
      </c>
      <c r="AZ2196" s="24">
        <v>0</v>
      </c>
      <c r="BA2196" s="24">
        <v>14.847638017471475</v>
      </c>
      <c r="BB2196" s="24">
        <v>15.656586861526947</v>
      </c>
      <c r="BC2196" s="24">
        <v>14.847638017471475</v>
      </c>
      <c r="BD2196" s="24">
        <v>15.656586861526947</v>
      </c>
      <c r="BE2196" s="24">
        <v>0</v>
      </c>
      <c r="BF2196" s="24">
        <v>0</v>
      </c>
      <c r="BG2196" s="24">
        <v>480000</v>
      </c>
      <c r="BH2196" s="24">
        <v>266770.83333333331</v>
      </c>
      <c r="BI2196" s="24">
        <v>0</v>
      </c>
      <c r="BJ2196" s="24">
        <v>0</v>
      </c>
      <c r="BK2196" s="24">
        <v>0</v>
      </c>
      <c r="BL2196" s="24">
        <v>0</v>
      </c>
    </row>
    <row r="2197" spans="1:64" x14ac:dyDescent="0.25">
      <c r="A2197" t="s">
        <v>5129</v>
      </c>
      <c r="B2197">
        <v>27</v>
      </c>
      <c r="C2197">
        <v>1</v>
      </c>
      <c r="D2197">
        <v>3</v>
      </c>
      <c r="E2197" s="24">
        <v>480000</v>
      </c>
      <c r="F2197" s="24">
        <v>305034.72222222225</v>
      </c>
      <c r="G2197" s="24">
        <v>144000</v>
      </c>
      <c r="H2197" s="24">
        <v>91510.416666666672</v>
      </c>
      <c r="I2197" s="24">
        <v>24000</v>
      </c>
      <c r="J2197" s="24">
        <v>15251.736111111113</v>
      </c>
      <c r="K2197" s="24">
        <v>2977.5049611406812</v>
      </c>
      <c r="L2197" s="24">
        <v>10317.106492937499</v>
      </c>
      <c r="M2197" s="24">
        <v>13294.611454078182</v>
      </c>
      <c r="N2197" s="24">
        <v>169726.22187925514</v>
      </c>
      <c r="O2197" s="24">
        <v>180043.32837219269</v>
      </c>
      <c r="P2197" s="24">
        <v>183020.83333333337</v>
      </c>
      <c r="Q2197" s="24">
        <v>0.49028181805383442</v>
      </c>
      <c r="R2197" s="24">
        <v>1.0409549863975887</v>
      </c>
      <c r="S2197" s="24">
        <v>1.5312368044514235</v>
      </c>
      <c r="T2197" s="24">
        <v>18.302083333333343</v>
      </c>
      <c r="U2197" s="24">
        <v>480000</v>
      </c>
      <c r="V2197" s="24">
        <v>305034.72222222225</v>
      </c>
      <c r="W2197" s="24">
        <v>144000</v>
      </c>
      <c r="X2197" s="24">
        <v>91510.416666666672</v>
      </c>
      <c r="Y2197" s="24">
        <v>0</v>
      </c>
      <c r="Z2197" s="24">
        <v>0</v>
      </c>
      <c r="AA2197" s="24">
        <v>2977.5049611406812</v>
      </c>
      <c r="AB2197" s="24">
        <v>10317.106492937499</v>
      </c>
      <c r="AC2197" s="24">
        <v>13294.611454078182</v>
      </c>
      <c r="AD2197" s="24">
        <v>169726.22187925514</v>
      </c>
      <c r="AE2197" s="24">
        <v>180043.32837219269</v>
      </c>
      <c r="AF2197" s="24">
        <v>183020.83333333337</v>
      </c>
      <c r="AG2197" s="24">
        <v>0.49028181805383442</v>
      </c>
      <c r="AH2197" s="24">
        <v>1.0409549863975887</v>
      </c>
      <c r="AI2197" s="24">
        <v>1.5312368044514235</v>
      </c>
      <c r="AJ2197" s="24">
        <v>18.302083333333343</v>
      </c>
      <c r="AK2197" s="24">
        <v>0</v>
      </c>
      <c r="AL2197" s="24">
        <v>0</v>
      </c>
      <c r="AM2197" s="24">
        <v>0</v>
      </c>
      <c r="AN2197" s="24">
        <v>0</v>
      </c>
      <c r="AO2197" s="24">
        <v>24000</v>
      </c>
      <c r="AP2197" s="24">
        <v>15251.736111111113</v>
      </c>
      <c r="AQ2197" s="24">
        <v>0</v>
      </c>
      <c r="AR2197" s="24">
        <v>0</v>
      </c>
      <c r="AS2197" s="24">
        <v>0</v>
      </c>
      <c r="AT2197" s="24">
        <v>0</v>
      </c>
      <c r="AU2197" s="24">
        <v>0</v>
      </c>
      <c r="AV2197" s="24">
        <v>0</v>
      </c>
      <c r="AW2197" s="24">
        <v>0</v>
      </c>
      <c r="AX2197" s="24">
        <v>0</v>
      </c>
      <c r="AY2197" s="24">
        <v>0</v>
      </c>
      <c r="AZ2197" s="24">
        <v>0</v>
      </c>
      <c r="BA2197" s="24">
        <v>16.770846528881918</v>
      </c>
      <c r="BB2197" s="24">
        <v>17.811801515279498</v>
      </c>
      <c r="BC2197" s="24">
        <v>16.770846528881918</v>
      </c>
      <c r="BD2197" s="24">
        <v>17.811801515279498</v>
      </c>
      <c r="BE2197" s="24">
        <v>0</v>
      </c>
      <c r="BF2197" s="24">
        <v>0</v>
      </c>
      <c r="BG2197" s="24">
        <v>480000</v>
      </c>
      <c r="BH2197" s="24">
        <v>305034.72222222225</v>
      </c>
      <c r="BI2197" s="24">
        <v>0</v>
      </c>
      <c r="BJ2197" s="24">
        <v>0</v>
      </c>
      <c r="BK2197" s="24">
        <v>0</v>
      </c>
      <c r="BL2197" s="24">
        <v>0</v>
      </c>
    </row>
    <row r="2198" spans="1:64" x14ac:dyDescent="0.25">
      <c r="A2198" t="s">
        <v>5129</v>
      </c>
      <c r="B2198">
        <v>28</v>
      </c>
      <c r="C2198">
        <v>2</v>
      </c>
      <c r="D2198">
        <v>3</v>
      </c>
      <c r="E2198" s="24">
        <v>576000</v>
      </c>
      <c r="F2198" s="24">
        <v>344694.44444444444</v>
      </c>
      <c r="G2198" s="24">
        <v>172800</v>
      </c>
      <c r="H2198" s="24">
        <v>103408.33333333333</v>
      </c>
      <c r="I2198" s="24">
        <v>28800</v>
      </c>
      <c r="J2198" s="24">
        <v>17234.722222222223</v>
      </c>
      <c r="K2198" s="24">
        <v>4128.403183426437</v>
      </c>
      <c r="L2198" s="24">
        <v>13019.119547852213</v>
      </c>
      <c r="M2198" s="24">
        <v>17147.522731278645</v>
      </c>
      <c r="N2198" s="24">
        <v>189669.14393538807</v>
      </c>
      <c r="O2198" s="24">
        <v>202688.26348324004</v>
      </c>
      <c r="P2198" s="24">
        <v>206816.66666666663</v>
      </c>
      <c r="Q2198" s="24">
        <v>0.6652675233124683</v>
      </c>
      <c r="R2198" s="24">
        <v>1.3021257432469673</v>
      </c>
      <c r="S2198" s="24">
        <v>1.9673932665594354</v>
      </c>
      <c r="T2198" s="24">
        <v>20.681666666666672</v>
      </c>
      <c r="U2198" s="24">
        <v>576000</v>
      </c>
      <c r="V2198" s="24">
        <v>344694.44444444444</v>
      </c>
      <c r="W2198" s="24">
        <v>172800</v>
      </c>
      <c r="X2198" s="24">
        <v>103408.33333333333</v>
      </c>
      <c r="Y2198" s="24">
        <v>0</v>
      </c>
      <c r="Z2198" s="24">
        <v>0</v>
      </c>
      <c r="AA2198" s="24">
        <v>4128.403183426437</v>
      </c>
      <c r="AB2198" s="24">
        <v>13019.119547852213</v>
      </c>
      <c r="AC2198" s="24">
        <v>17147.522731278645</v>
      </c>
      <c r="AD2198" s="24">
        <v>189669.14393538807</v>
      </c>
      <c r="AE2198" s="24">
        <v>202688.26348324004</v>
      </c>
      <c r="AF2198" s="24">
        <v>206816.66666666663</v>
      </c>
      <c r="AG2198" s="24">
        <v>0.6652675233124683</v>
      </c>
      <c r="AH2198" s="24">
        <v>1.3021257432469673</v>
      </c>
      <c r="AI2198" s="24">
        <v>1.9673932665594354</v>
      </c>
      <c r="AJ2198" s="24">
        <v>20.681666666666672</v>
      </c>
      <c r="AK2198" s="24">
        <v>0</v>
      </c>
      <c r="AL2198" s="24">
        <v>0</v>
      </c>
      <c r="AM2198" s="24">
        <v>0</v>
      </c>
      <c r="AN2198" s="24">
        <v>0</v>
      </c>
      <c r="AO2198" s="24">
        <v>28800</v>
      </c>
      <c r="AP2198" s="24">
        <v>17234.722222222223</v>
      </c>
      <c r="AQ2198" s="24">
        <v>0</v>
      </c>
      <c r="AR2198" s="24">
        <v>0</v>
      </c>
      <c r="AS2198" s="24">
        <v>0</v>
      </c>
      <c r="AT2198" s="24">
        <v>0</v>
      </c>
      <c r="AU2198" s="24">
        <v>0</v>
      </c>
      <c r="AV2198" s="24">
        <v>0</v>
      </c>
      <c r="AW2198" s="24">
        <v>0</v>
      </c>
      <c r="AX2198" s="24">
        <v>0</v>
      </c>
      <c r="AY2198" s="24">
        <v>0</v>
      </c>
      <c r="AZ2198" s="24">
        <v>0</v>
      </c>
      <c r="BA2198" s="24">
        <v>18.714273400107245</v>
      </c>
      <c r="BB2198" s="24">
        <v>20.016399143354207</v>
      </c>
      <c r="BC2198" s="24">
        <v>18.714273400107245</v>
      </c>
      <c r="BD2198" s="24">
        <v>20.016399143354207</v>
      </c>
      <c r="BE2198" s="24">
        <v>0</v>
      </c>
      <c r="BF2198" s="24">
        <v>0</v>
      </c>
      <c r="BG2198" s="24">
        <v>576000</v>
      </c>
      <c r="BH2198" s="24">
        <v>344694.44444444444</v>
      </c>
      <c r="BI2198" s="24">
        <v>0</v>
      </c>
      <c r="BJ2198" s="24">
        <v>0</v>
      </c>
      <c r="BK2198" s="24">
        <v>0</v>
      </c>
      <c r="BL2198" s="24">
        <v>0</v>
      </c>
    </row>
    <row r="2199" spans="1:64" x14ac:dyDescent="0.25">
      <c r="A2199" t="s">
        <v>5129</v>
      </c>
      <c r="B2199">
        <v>29</v>
      </c>
      <c r="C2199">
        <v>2</v>
      </c>
      <c r="D2199">
        <v>3</v>
      </c>
      <c r="E2199" s="24">
        <v>576000</v>
      </c>
      <c r="F2199" s="24">
        <v>385750</v>
      </c>
      <c r="G2199" s="24">
        <v>172800</v>
      </c>
      <c r="H2199" s="24">
        <v>115725</v>
      </c>
      <c r="I2199" s="24">
        <v>28800</v>
      </c>
      <c r="J2199" s="24">
        <v>19287.5</v>
      </c>
      <c r="K2199" s="24">
        <v>5556.6710952861558</v>
      </c>
      <c r="L2199" s="24">
        <v>16033.243298987014</v>
      </c>
      <c r="M2199" s="24">
        <v>21589.914394273168</v>
      </c>
      <c r="N2199" s="24">
        <v>209860.08560572681</v>
      </c>
      <c r="O2199" s="24">
        <v>225893.32890471397</v>
      </c>
      <c r="P2199" s="24">
        <v>231450</v>
      </c>
      <c r="Q2199" s="24">
        <v>0.87754351930070085</v>
      </c>
      <c r="R2199" s="24">
        <v>1.5904928312161166</v>
      </c>
      <c r="S2199" s="24">
        <v>2.468036350516817</v>
      </c>
      <c r="T2199" s="24">
        <v>23.14500000000001</v>
      </c>
      <c r="U2199" s="24">
        <v>576000</v>
      </c>
      <c r="V2199" s="24">
        <v>385750</v>
      </c>
      <c r="W2199" s="24">
        <v>172800</v>
      </c>
      <c r="X2199" s="24">
        <v>115725</v>
      </c>
      <c r="Y2199" s="24">
        <v>0</v>
      </c>
      <c r="Z2199" s="24">
        <v>0</v>
      </c>
      <c r="AA2199" s="24">
        <v>5556.6710952861558</v>
      </c>
      <c r="AB2199" s="24">
        <v>16033.243298987014</v>
      </c>
      <c r="AC2199" s="24">
        <v>21589.914394273168</v>
      </c>
      <c r="AD2199" s="24">
        <v>209860.08560572681</v>
      </c>
      <c r="AE2199" s="24">
        <v>225893.32890471397</v>
      </c>
      <c r="AF2199" s="24">
        <v>231450</v>
      </c>
      <c r="AG2199" s="24">
        <v>0.87754351930070085</v>
      </c>
      <c r="AH2199" s="24">
        <v>1.5904928312161166</v>
      </c>
      <c r="AI2199" s="24">
        <v>2.468036350516817</v>
      </c>
      <c r="AJ2199" s="24">
        <v>23.14500000000001</v>
      </c>
      <c r="AK2199" s="24">
        <v>0</v>
      </c>
      <c r="AL2199" s="24">
        <v>0</v>
      </c>
      <c r="AM2199" s="24">
        <v>0</v>
      </c>
      <c r="AN2199" s="24">
        <v>0</v>
      </c>
      <c r="AO2199" s="24">
        <v>28800</v>
      </c>
      <c r="AP2199" s="24">
        <v>19287.5</v>
      </c>
      <c r="AQ2199" s="24">
        <v>0</v>
      </c>
      <c r="AR2199" s="24">
        <v>0</v>
      </c>
      <c r="AS2199" s="24">
        <v>0</v>
      </c>
      <c r="AT2199" s="24">
        <v>0</v>
      </c>
      <c r="AU2199" s="24">
        <v>0</v>
      </c>
      <c r="AV2199" s="24">
        <v>0</v>
      </c>
      <c r="AW2199" s="24">
        <v>0</v>
      </c>
      <c r="AX2199" s="24">
        <v>0</v>
      </c>
      <c r="AY2199" s="24">
        <v>0</v>
      </c>
      <c r="AZ2199" s="24">
        <v>0</v>
      </c>
      <c r="BA2199" s="24">
        <v>20.676963649483184</v>
      </c>
      <c r="BB2199" s="24">
        <v>22.267456480699309</v>
      </c>
      <c r="BC2199" s="24">
        <v>20.676963649483184</v>
      </c>
      <c r="BD2199" s="24">
        <v>22.267456480699309</v>
      </c>
      <c r="BE2199" s="24">
        <v>0</v>
      </c>
      <c r="BF2199" s="24">
        <v>0</v>
      </c>
      <c r="BG2199" s="24">
        <v>576000</v>
      </c>
      <c r="BH2199" s="24">
        <v>385750</v>
      </c>
      <c r="BI2199" s="24">
        <v>0</v>
      </c>
      <c r="BJ2199" s="24">
        <v>0</v>
      </c>
      <c r="BK2199" s="24">
        <v>0</v>
      </c>
      <c r="BL2199" s="24">
        <v>0</v>
      </c>
    </row>
    <row r="2200" spans="1:64" x14ac:dyDescent="0.25">
      <c r="A2200" t="s">
        <v>5129</v>
      </c>
      <c r="B2200">
        <v>30</v>
      </c>
      <c r="C2200">
        <v>2</v>
      </c>
      <c r="D2200">
        <v>3</v>
      </c>
      <c r="E2200" s="24">
        <v>576000</v>
      </c>
      <c r="F2200" s="24">
        <v>426805.55555555556</v>
      </c>
      <c r="G2200" s="24">
        <v>172800</v>
      </c>
      <c r="H2200" s="24">
        <v>128041.66666666666</v>
      </c>
      <c r="I2200" s="24">
        <v>28800</v>
      </c>
      <c r="J2200" s="24">
        <v>21340.277777777781</v>
      </c>
      <c r="K2200" s="24">
        <v>7288.3973467947508</v>
      </c>
      <c r="L2200" s="24">
        <v>19342.667947850525</v>
      </c>
      <c r="M2200" s="24">
        <v>26631.065294645276</v>
      </c>
      <c r="N2200" s="24">
        <v>229452.26803868799</v>
      </c>
      <c r="O2200" s="24">
        <v>248794.93598653842</v>
      </c>
      <c r="P2200" s="24">
        <v>256083.33333333326</v>
      </c>
      <c r="Q2200" s="24">
        <v>1.1296386480949328</v>
      </c>
      <c r="R2200" s="24">
        <v>1.904168117004108</v>
      </c>
      <c r="S2200" s="24">
        <v>3.0338067650990403</v>
      </c>
      <c r="T2200" s="24">
        <v>25.60833333333332</v>
      </c>
      <c r="U2200" s="24">
        <v>576000</v>
      </c>
      <c r="V2200" s="24">
        <v>426805.55555555556</v>
      </c>
      <c r="W2200" s="24">
        <v>172800</v>
      </c>
      <c r="X2200" s="24">
        <v>128041.66666666666</v>
      </c>
      <c r="Y2200" s="24">
        <v>0</v>
      </c>
      <c r="Z2200" s="24">
        <v>0</v>
      </c>
      <c r="AA2200" s="24">
        <v>7288.3973467947508</v>
      </c>
      <c r="AB2200" s="24">
        <v>19342.667947850525</v>
      </c>
      <c r="AC2200" s="24">
        <v>26631.065294645276</v>
      </c>
      <c r="AD2200" s="24">
        <v>229452.26803868799</v>
      </c>
      <c r="AE2200" s="24">
        <v>248794.93598653842</v>
      </c>
      <c r="AF2200" s="24">
        <v>256083.33333333326</v>
      </c>
      <c r="AG2200" s="24">
        <v>1.1296386480949328</v>
      </c>
      <c r="AH2200" s="24">
        <v>1.904168117004108</v>
      </c>
      <c r="AI2200" s="24">
        <v>3.0338067650990403</v>
      </c>
      <c r="AJ2200" s="24">
        <v>25.60833333333332</v>
      </c>
      <c r="AK2200" s="24">
        <v>0</v>
      </c>
      <c r="AL2200" s="24">
        <v>0</v>
      </c>
      <c r="AM2200" s="24">
        <v>0</v>
      </c>
      <c r="AN2200" s="24">
        <v>0</v>
      </c>
      <c r="AO2200" s="24">
        <v>28800</v>
      </c>
      <c r="AP2200" s="24">
        <v>21340.277777777781</v>
      </c>
      <c r="AQ2200" s="24">
        <v>0</v>
      </c>
      <c r="AR2200" s="24">
        <v>0</v>
      </c>
      <c r="AS2200" s="24">
        <v>0</v>
      </c>
      <c r="AT2200" s="24">
        <v>0</v>
      </c>
      <c r="AU2200" s="24">
        <v>0</v>
      </c>
      <c r="AV2200" s="24">
        <v>0</v>
      </c>
      <c r="AW2200" s="24">
        <v>0</v>
      </c>
      <c r="AX2200" s="24">
        <v>0</v>
      </c>
      <c r="AY2200" s="24">
        <v>0</v>
      </c>
      <c r="AZ2200" s="24">
        <v>0</v>
      </c>
      <c r="BA2200" s="24">
        <v>22.574526568234276</v>
      </c>
      <c r="BB2200" s="24">
        <v>24.478694685238395</v>
      </c>
      <c r="BC2200" s="24">
        <v>22.574526568234276</v>
      </c>
      <c r="BD2200" s="24">
        <v>24.478694685238395</v>
      </c>
      <c r="BE2200" s="24">
        <v>0</v>
      </c>
      <c r="BF2200" s="24">
        <v>0</v>
      </c>
      <c r="BG2200" s="24">
        <v>576000</v>
      </c>
      <c r="BH2200" s="24">
        <v>426805.55555555556</v>
      </c>
      <c r="BI2200" s="24">
        <v>0</v>
      </c>
      <c r="BJ2200" s="24">
        <v>0</v>
      </c>
      <c r="BK2200" s="24">
        <v>0</v>
      </c>
      <c r="BL2200" s="24">
        <v>0</v>
      </c>
    </row>
    <row r="2201" spans="1:64" x14ac:dyDescent="0.25">
      <c r="A2201" t="s">
        <v>5129</v>
      </c>
      <c r="B2201">
        <v>31</v>
      </c>
      <c r="C2201">
        <v>3</v>
      </c>
      <c r="D2201">
        <v>3</v>
      </c>
      <c r="E2201" s="24">
        <v>691200</v>
      </c>
      <c r="F2201" s="24">
        <v>462244.44444444444</v>
      </c>
      <c r="G2201" s="24">
        <v>207360</v>
      </c>
      <c r="H2201" s="24">
        <v>138673.33333333331</v>
      </c>
      <c r="I2201" s="24">
        <v>34560</v>
      </c>
      <c r="J2201" s="24">
        <v>23112.222222222223</v>
      </c>
      <c r="K2201" s="24">
        <v>9347.2072546777454</v>
      </c>
      <c r="L2201" s="24">
        <v>22926.428630436829</v>
      </c>
      <c r="M2201" s="24">
        <v>32273.635885114578</v>
      </c>
      <c r="N2201" s="24">
        <v>245073.03078155196</v>
      </c>
      <c r="O2201" s="24">
        <v>267999.45941198873</v>
      </c>
      <c r="P2201" s="24">
        <v>277346.66666666651</v>
      </c>
      <c r="Q2201" s="24">
        <v>1.4237233990902531</v>
      </c>
      <c r="R2201" s="24">
        <v>2.240868804619442</v>
      </c>
      <c r="S2201" s="24">
        <v>3.6645922037096952</v>
      </c>
      <c r="T2201" s="24">
        <v>27.734666666666669</v>
      </c>
      <c r="U2201" s="24">
        <v>691200</v>
      </c>
      <c r="V2201" s="24">
        <v>462244.44444444444</v>
      </c>
      <c r="W2201" s="24">
        <v>207360</v>
      </c>
      <c r="X2201" s="24">
        <v>138673.33333333331</v>
      </c>
      <c r="Y2201" s="24">
        <v>0</v>
      </c>
      <c r="Z2201" s="24">
        <v>0</v>
      </c>
      <c r="AA2201" s="24">
        <v>9347.2072546777454</v>
      </c>
      <c r="AB2201" s="24">
        <v>22926.428630436829</v>
      </c>
      <c r="AC2201" s="24">
        <v>32273.635885114578</v>
      </c>
      <c r="AD2201" s="24">
        <v>245073.03078155196</v>
      </c>
      <c r="AE2201" s="24">
        <v>267999.45941198873</v>
      </c>
      <c r="AF2201" s="24">
        <v>277346.66666666651</v>
      </c>
      <c r="AG2201" s="24">
        <v>1.4237233990902531</v>
      </c>
      <c r="AH2201" s="24">
        <v>2.240868804619442</v>
      </c>
      <c r="AI2201" s="24">
        <v>3.6645922037096952</v>
      </c>
      <c r="AJ2201" s="24">
        <v>27.734666666666669</v>
      </c>
      <c r="AK2201" s="24">
        <v>0</v>
      </c>
      <c r="AL2201" s="24">
        <v>0</v>
      </c>
      <c r="AM2201" s="24">
        <v>0</v>
      </c>
      <c r="AN2201" s="24">
        <v>0</v>
      </c>
      <c r="AO2201" s="24">
        <v>34560</v>
      </c>
      <c r="AP2201" s="24">
        <v>23112.222222222223</v>
      </c>
      <c r="AQ2201" s="24">
        <v>0</v>
      </c>
      <c r="AR2201" s="24">
        <v>0</v>
      </c>
      <c r="AS2201" s="24">
        <v>0</v>
      </c>
      <c r="AT2201" s="24">
        <v>0</v>
      </c>
      <c r="AU2201" s="24">
        <v>0</v>
      </c>
      <c r="AV2201" s="24">
        <v>0</v>
      </c>
      <c r="AW2201" s="24">
        <v>0</v>
      </c>
      <c r="AX2201" s="24">
        <v>0</v>
      </c>
      <c r="AY2201" s="24">
        <v>0</v>
      </c>
      <c r="AZ2201" s="24">
        <v>0</v>
      </c>
      <c r="BA2201" s="24">
        <v>24.070074462956995</v>
      </c>
      <c r="BB2201" s="24">
        <v>26.31094326757642</v>
      </c>
      <c r="BC2201" s="24">
        <v>24.070074462956995</v>
      </c>
      <c r="BD2201" s="24">
        <v>26.31094326757642</v>
      </c>
      <c r="BE2201" s="24">
        <v>0</v>
      </c>
      <c r="BF2201" s="24">
        <v>0</v>
      </c>
      <c r="BG2201" s="24">
        <v>691200</v>
      </c>
      <c r="BH2201" s="24">
        <v>462244.44444444444</v>
      </c>
      <c r="BI2201" s="24">
        <v>0</v>
      </c>
      <c r="BJ2201" s="24">
        <v>0</v>
      </c>
      <c r="BK2201" s="24">
        <v>0</v>
      </c>
      <c r="BL2201" s="24">
        <v>0</v>
      </c>
    </row>
    <row r="2202" spans="1:64" x14ac:dyDescent="0.25">
      <c r="A2202" t="s">
        <v>5129</v>
      </c>
      <c r="B2202">
        <v>32</v>
      </c>
      <c r="C2202">
        <v>3</v>
      </c>
      <c r="D2202">
        <v>3</v>
      </c>
      <c r="E2202" s="24">
        <v>691200</v>
      </c>
      <c r="F2202" s="24">
        <v>492066.66666666663</v>
      </c>
      <c r="G2202" s="24">
        <v>207360</v>
      </c>
      <c r="H2202" s="24">
        <v>147619.99999999997</v>
      </c>
      <c r="I2202" s="24">
        <v>34560</v>
      </c>
      <c r="J2202" s="24">
        <v>24603.333333333332</v>
      </c>
      <c r="K2202" s="24">
        <v>11753.478231632915</v>
      </c>
      <c r="L2202" s="24">
        <v>26741.683608166306</v>
      </c>
      <c r="M2202" s="24">
        <v>38495.161839799228</v>
      </c>
      <c r="N2202" s="24">
        <v>256744.83816020074</v>
      </c>
      <c r="O2202" s="24">
        <v>283486.52176836738</v>
      </c>
      <c r="P2202" s="24">
        <v>295240</v>
      </c>
      <c r="Q2202" s="24">
        <v>1.7614027535643171</v>
      </c>
      <c r="R2202" s="24">
        <v>2.5958647993891439</v>
      </c>
      <c r="S2202" s="24">
        <v>4.3572675529534628</v>
      </c>
      <c r="T2202" s="24">
        <v>29.524000000000001</v>
      </c>
      <c r="U2202" s="24">
        <v>691200</v>
      </c>
      <c r="V2202" s="24">
        <v>492066.66666666663</v>
      </c>
      <c r="W2202" s="24">
        <v>207360</v>
      </c>
      <c r="X2202" s="24">
        <v>147619.99999999997</v>
      </c>
      <c r="Y2202" s="24">
        <v>0</v>
      </c>
      <c r="Z2202" s="24">
        <v>0</v>
      </c>
      <c r="AA2202" s="24">
        <v>11753.478231632915</v>
      </c>
      <c r="AB2202" s="24">
        <v>26741.683608166306</v>
      </c>
      <c r="AC2202" s="24">
        <v>38495.161839799228</v>
      </c>
      <c r="AD2202" s="24">
        <v>256744.83816020074</v>
      </c>
      <c r="AE2202" s="24">
        <v>283486.52176836738</v>
      </c>
      <c r="AF2202" s="24">
        <v>295240</v>
      </c>
      <c r="AG2202" s="24">
        <v>1.7614027535643171</v>
      </c>
      <c r="AH2202" s="24">
        <v>2.5958647993891439</v>
      </c>
      <c r="AI2202" s="24">
        <v>4.3572675529534628</v>
      </c>
      <c r="AJ2202" s="24">
        <v>29.524000000000001</v>
      </c>
      <c r="AK2202" s="24">
        <v>0</v>
      </c>
      <c r="AL2202" s="24">
        <v>0</v>
      </c>
      <c r="AM2202" s="24">
        <v>0</v>
      </c>
      <c r="AN2202" s="24">
        <v>0</v>
      </c>
      <c r="AO2202" s="24">
        <v>34560</v>
      </c>
      <c r="AP2202" s="24">
        <v>24603.333333333332</v>
      </c>
      <c r="AQ2202" s="24">
        <v>0</v>
      </c>
      <c r="AR2202" s="24">
        <v>0</v>
      </c>
      <c r="AS2202" s="24">
        <v>0</v>
      </c>
      <c r="AT2202" s="24">
        <v>0</v>
      </c>
      <c r="AU2202" s="24">
        <v>0</v>
      </c>
      <c r="AV2202" s="24">
        <v>0</v>
      </c>
      <c r="AW2202" s="24">
        <v>0</v>
      </c>
      <c r="AX2202" s="24">
        <v>0</v>
      </c>
      <c r="AY2202" s="24">
        <v>0</v>
      </c>
      <c r="AZ2202" s="24">
        <v>0</v>
      </c>
      <c r="BA2202" s="24">
        <v>25.166732447046513</v>
      </c>
      <c r="BB2202" s="24">
        <v>27.762597246435689</v>
      </c>
      <c r="BC2202" s="24">
        <v>25.166732447046513</v>
      </c>
      <c r="BD2202" s="24">
        <v>27.762597246435689</v>
      </c>
      <c r="BE2202" s="24">
        <v>0</v>
      </c>
      <c r="BF2202" s="24">
        <v>0</v>
      </c>
      <c r="BG2202" s="24">
        <v>691200</v>
      </c>
      <c r="BH2202" s="24">
        <v>492066.66666666663</v>
      </c>
      <c r="BI2202" s="24">
        <v>0</v>
      </c>
      <c r="BJ2202" s="24">
        <v>0</v>
      </c>
      <c r="BK2202" s="24">
        <v>0</v>
      </c>
      <c r="BL2202" s="24">
        <v>0</v>
      </c>
    </row>
    <row r="2203" spans="1:64" x14ac:dyDescent="0.25">
      <c r="A2203" t="s">
        <v>5129</v>
      </c>
      <c r="B2203">
        <v>33</v>
      </c>
      <c r="C2203">
        <v>3</v>
      </c>
      <c r="D2203">
        <v>3</v>
      </c>
      <c r="E2203" s="24">
        <v>691200</v>
      </c>
      <c r="F2203" s="24">
        <v>521888.88888888888</v>
      </c>
      <c r="G2203" s="24">
        <v>207360</v>
      </c>
      <c r="H2203" s="24">
        <v>156566.66666666666</v>
      </c>
      <c r="I2203" s="24">
        <v>34560</v>
      </c>
      <c r="J2203" s="24">
        <v>26094.444444444445</v>
      </c>
      <c r="K2203" s="24">
        <v>14521.711420130407</v>
      </c>
      <c r="L2203" s="24">
        <v>30718.948676193308</v>
      </c>
      <c r="M2203" s="24">
        <v>45240.6600963237</v>
      </c>
      <c r="N2203" s="24">
        <v>267892.67323700967</v>
      </c>
      <c r="O2203" s="24">
        <v>298611.62191320304</v>
      </c>
      <c r="P2203" s="24">
        <v>313133.33333333349</v>
      </c>
      <c r="Q2203" s="24">
        <v>2.1432085054628791</v>
      </c>
      <c r="R2203" s="24">
        <v>2.9617477436767565</v>
      </c>
      <c r="S2203" s="24">
        <v>5.104956249139633</v>
      </c>
      <c r="T2203" s="24">
        <v>31.313333333333333</v>
      </c>
      <c r="U2203" s="24">
        <v>691200</v>
      </c>
      <c r="V2203" s="24">
        <v>521888.88888888888</v>
      </c>
      <c r="W2203" s="24">
        <v>207360</v>
      </c>
      <c r="X2203" s="24">
        <v>156566.66666666666</v>
      </c>
      <c r="Y2203" s="24">
        <v>0</v>
      </c>
      <c r="Z2203" s="24">
        <v>0</v>
      </c>
      <c r="AA2203" s="24">
        <v>14521.711420130407</v>
      </c>
      <c r="AB2203" s="24">
        <v>30718.948676193308</v>
      </c>
      <c r="AC2203" s="24">
        <v>45240.6600963237</v>
      </c>
      <c r="AD2203" s="24">
        <v>267892.67323700967</v>
      </c>
      <c r="AE2203" s="24">
        <v>298611.62191320304</v>
      </c>
      <c r="AF2203" s="24">
        <v>313133.33333333349</v>
      </c>
      <c r="AG2203" s="24">
        <v>2.1432085054628791</v>
      </c>
      <c r="AH2203" s="24">
        <v>2.9617477436767565</v>
      </c>
      <c r="AI2203" s="24">
        <v>5.104956249139633</v>
      </c>
      <c r="AJ2203" s="24">
        <v>31.313333333333333</v>
      </c>
      <c r="AK2203" s="24">
        <v>0</v>
      </c>
      <c r="AL2203" s="24">
        <v>0</v>
      </c>
      <c r="AM2203" s="24">
        <v>0</v>
      </c>
      <c r="AN2203" s="24">
        <v>0</v>
      </c>
      <c r="AO2203" s="24">
        <v>34560</v>
      </c>
      <c r="AP2203" s="24">
        <v>26094.444444444445</v>
      </c>
      <c r="AQ2203" s="24">
        <v>0</v>
      </c>
      <c r="AR2203" s="24">
        <v>0</v>
      </c>
      <c r="AS2203" s="24">
        <v>0</v>
      </c>
      <c r="AT2203" s="24">
        <v>0</v>
      </c>
      <c r="AU2203" s="24">
        <v>0</v>
      </c>
      <c r="AV2203" s="24">
        <v>0</v>
      </c>
      <c r="AW2203" s="24">
        <v>0</v>
      </c>
      <c r="AX2203" s="24">
        <v>0</v>
      </c>
      <c r="AY2203" s="24">
        <v>0</v>
      </c>
      <c r="AZ2203" s="24">
        <v>0</v>
      </c>
      <c r="BA2203" s="24">
        <v>26.2083770841937</v>
      </c>
      <c r="BB2203" s="24">
        <v>29.170124827870438</v>
      </c>
      <c r="BC2203" s="24">
        <v>26.2083770841937</v>
      </c>
      <c r="BD2203" s="24">
        <v>29.170124827870438</v>
      </c>
      <c r="BE2203" s="24">
        <v>0</v>
      </c>
      <c r="BF2203" s="24">
        <v>0</v>
      </c>
      <c r="BG2203" s="24">
        <v>691200</v>
      </c>
      <c r="BH2203" s="24">
        <v>521888.88888888888</v>
      </c>
      <c r="BI2203" s="24">
        <v>0</v>
      </c>
      <c r="BJ2203" s="24">
        <v>0</v>
      </c>
      <c r="BK2203" s="24">
        <v>0</v>
      </c>
      <c r="BL2203" s="24">
        <v>0</v>
      </c>
    </row>
    <row r="2204" spans="1:64" x14ac:dyDescent="0.25">
      <c r="A2204" t="s">
        <v>5129</v>
      </c>
      <c r="B2204">
        <v>34</v>
      </c>
      <c r="C2204">
        <v>4</v>
      </c>
      <c r="D2204">
        <v>3</v>
      </c>
      <c r="E2204" s="24">
        <v>829440</v>
      </c>
      <c r="F2204" s="24">
        <v>554693.33333333326</v>
      </c>
      <c r="G2204" s="24">
        <v>248832</v>
      </c>
      <c r="H2204" s="24">
        <v>166407.99999999997</v>
      </c>
      <c r="I2204" s="24">
        <v>41472</v>
      </c>
      <c r="J2204" s="24">
        <v>27734.666666666664</v>
      </c>
      <c r="K2204" s="24">
        <v>17658.455318527725</v>
      </c>
      <c r="L2204" s="24">
        <v>34789.958864562825</v>
      </c>
      <c r="M2204" s="24">
        <v>52448.414183090557</v>
      </c>
      <c r="N2204" s="24">
        <v>280367.58581690956</v>
      </c>
      <c r="O2204" s="24">
        <v>315157.54468147224</v>
      </c>
      <c r="P2204" s="24">
        <v>332816</v>
      </c>
      <c r="Q2204" s="24">
        <v>2.5684643830643274</v>
      </c>
      <c r="R2204" s="24">
        <v>3.3318284057399694</v>
      </c>
      <c r="S2204" s="24">
        <v>5.9002927888043004</v>
      </c>
      <c r="T2204" s="24">
        <v>33.281600000000026</v>
      </c>
      <c r="U2204" s="24">
        <v>829440</v>
      </c>
      <c r="V2204" s="24">
        <v>554693.33333333326</v>
      </c>
      <c r="W2204" s="24">
        <v>248832</v>
      </c>
      <c r="X2204" s="24">
        <v>166407.99999999997</v>
      </c>
      <c r="Y2204" s="24">
        <v>0</v>
      </c>
      <c r="Z2204" s="24">
        <v>0</v>
      </c>
      <c r="AA2204" s="24">
        <v>17658.455318527725</v>
      </c>
      <c r="AB2204" s="24">
        <v>34789.958864562825</v>
      </c>
      <c r="AC2204" s="24">
        <v>52448.414183090557</v>
      </c>
      <c r="AD2204" s="24">
        <v>280367.58581690956</v>
      </c>
      <c r="AE2204" s="24">
        <v>315157.54468147224</v>
      </c>
      <c r="AF2204" s="24">
        <v>332816</v>
      </c>
      <c r="AG2204" s="24">
        <v>2.5684643830643274</v>
      </c>
      <c r="AH2204" s="24">
        <v>3.3318284057399694</v>
      </c>
      <c r="AI2204" s="24">
        <v>5.9002927888043004</v>
      </c>
      <c r="AJ2204" s="24">
        <v>33.281600000000026</v>
      </c>
      <c r="AK2204" s="24">
        <v>0</v>
      </c>
      <c r="AL2204" s="24">
        <v>0</v>
      </c>
      <c r="AM2204" s="24">
        <v>0</v>
      </c>
      <c r="AN2204" s="24">
        <v>0</v>
      </c>
      <c r="AO2204" s="24">
        <v>41472</v>
      </c>
      <c r="AP2204" s="24">
        <v>27734.666666666664</v>
      </c>
      <c r="AQ2204" s="24">
        <v>0</v>
      </c>
      <c r="AR2204" s="24">
        <v>0</v>
      </c>
      <c r="AS2204" s="24">
        <v>0</v>
      </c>
      <c r="AT2204" s="24">
        <v>0</v>
      </c>
      <c r="AU2204" s="24">
        <v>0</v>
      </c>
      <c r="AV2204" s="24">
        <v>0</v>
      </c>
      <c r="AW2204" s="24">
        <v>0</v>
      </c>
      <c r="AX2204" s="24">
        <v>0</v>
      </c>
      <c r="AY2204" s="24">
        <v>0</v>
      </c>
      <c r="AZ2204" s="24">
        <v>0</v>
      </c>
      <c r="BA2204" s="24">
        <v>27.381307211195747</v>
      </c>
      <c r="BB2204" s="24">
        <v>30.713135616935688</v>
      </c>
      <c r="BC2204" s="24">
        <v>27.381307211195747</v>
      </c>
      <c r="BD2204" s="24">
        <v>30.713135616935688</v>
      </c>
      <c r="BE2204" s="24">
        <v>0</v>
      </c>
      <c r="BF2204" s="24">
        <v>0</v>
      </c>
      <c r="BG2204" s="24">
        <v>829440</v>
      </c>
      <c r="BH2204" s="24">
        <v>554693.33333333326</v>
      </c>
      <c r="BI2204" s="24">
        <v>0</v>
      </c>
      <c r="BJ2204" s="24">
        <v>0</v>
      </c>
      <c r="BK2204" s="24">
        <v>0</v>
      </c>
      <c r="BL2204" s="24">
        <v>0</v>
      </c>
    </row>
    <row r="2205" spans="1:64" x14ac:dyDescent="0.25">
      <c r="A2205" t="s">
        <v>5129</v>
      </c>
      <c r="B2205">
        <v>35</v>
      </c>
      <c r="C2205">
        <v>4</v>
      </c>
      <c r="D2205">
        <v>3</v>
      </c>
      <c r="E2205" s="24">
        <v>829440</v>
      </c>
      <c r="F2205" s="24">
        <v>590479.99999999988</v>
      </c>
      <c r="G2205" s="24">
        <v>248832</v>
      </c>
      <c r="H2205" s="24">
        <v>177143.99999999997</v>
      </c>
      <c r="I2205" s="24">
        <v>41472</v>
      </c>
      <c r="J2205" s="24">
        <v>29523.999999999996</v>
      </c>
      <c r="K2205" s="24">
        <v>21163.632486529983</v>
      </c>
      <c r="L2205" s="24">
        <v>38913.992189838144</v>
      </c>
      <c r="M2205" s="24">
        <v>60077.624676368141</v>
      </c>
      <c r="N2205" s="24">
        <v>294210.3753236318</v>
      </c>
      <c r="O2205" s="24">
        <v>333124.36751346989</v>
      </c>
      <c r="P2205" s="24">
        <v>354288</v>
      </c>
      <c r="Q2205" s="24">
        <v>3.0358385742772267</v>
      </c>
      <c r="R2205" s="24">
        <v>3.7028205826411522</v>
      </c>
      <c r="S2205" s="24">
        <v>6.7386591569183771</v>
      </c>
      <c r="T2205" s="24">
        <v>35.428800000000024</v>
      </c>
      <c r="U2205" s="24">
        <v>829440</v>
      </c>
      <c r="V2205" s="24">
        <v>590479.99999999988</v>
      </c>
      <c r="W2205" s="24">
        <v>248832</v>
      </c>
      <c r="X2205" s="24">
        <v>177143.99999999997</v>
      </c>
      <c r="Y2205" s="24">
        <v>0</v>
      </c>
      <c r="Z2205" s="24">
        <v>0</v>
      </c>
      <c r="AA2205" s="24">
        <v>21163.632486529983</v>
      </c>
      <c r="AB2205" s="24">
        <v>38913.992189838144</v>
      </c>
      <c r="AC2205" s="24">
        <v>60077.624676368141</v>
      </c>
      <c r="AD2205" s="24">
        <v>294210.3753236318</v>
      </c>
      <c r="AE2205" s="24">
        <v>333124.36751346989</v>
      </c>
      <c r="AF2205" s="24">
        <v>354288</v>
      </c>
      <c r="AG2205" s="24">
        <v>3.0358385742772267</v>
      </c>
      <c r="AH2205" s="24">
        <v>3.7028205826411522</v>
      </c>
      <c r="AI2205" s="24">
        <v>6.7386591569183771</v>
      </c>
      <c r="AJ2205" s="24">
        <v>35.428800000000024</v>
      </c>
      <c r="AK2205" s="24">
        <v>0</v>
      </c>
      <c r="AL2205" s="24">
        <v>0</v>
      </c>
      <c r="AM2205" s="24">
        <v>0</v>
      </c>
      <c r="AN2205" s="24">
        <v>0</v>
      </c>
      <c r="AO2205" s="24">
        <v>41472</v>
      </c>
      <c r="AP2205" s="24">
        <v>29523.999999999996</v>
      </c>
      <c r="AQ2205" s="24">
        <v>0</v>
      </c>
      <c r="AR2205" s="24">
        <v>0</v>
      </c>
      <c r="AS2205" s="24">
        <v>0</v>
      </c>
      <c r="AT2205" s="24">
        <v>0</v>
      </c>
      <c r="AU2205" s="24">
        <v>0</v>
      </c>
      <c r="AV2205" s="24">
        <v>0</v>
      </c>
      <c r="AW2205" s="24">
        <v>0</v>
      </c>
      <c r="AX2205" s="24">
        <v>0</v>
      </c>
      <c r="AY2205" s="24">
        <v>0</v>
      </c>
      <c r="AZ2205" s="24">
        <v>0</v>
      </c>
      <c r="BA2205" s="24">
        <v>28.69014084308165</v>
      </c>
      <c r="BB2205" s="24">
        <v>32.392961425722831</v>
      </c>
      <c r="BC2205" s="24">
        <v>28.69014084308165</v>
      </c>
      <c r="BD2205" s="24">
        <v>32.392961425722831</v>
      </c>
      <c r="BE2205" s="24">
        <v>0</v>
      </c>
      <c r="BF2205" s="24">
        <v>0</v>
      </c>
      <c r="BG2205" s="24">
        <v>829440</v>
      </c>
      <c r="BH2205" s="24">
        <v>590479.99999999988</v>
      </c>
      <c r="BI2205" s="24">
        <v>0</v>
      </c>
      <c r="BJ2205" s="24">
        <v>0</v>
      </c>
      <c r="BK2205" s="24">
        <v>0</v>
      </c>
      <c r="BL2205" s="24">
        <v>0</v>
      </c>
    </row>
    <row r="2206" spans="1:64" x14ac:dyDescent="0.25">
      <c r="A2206" t="s">
        <v>5129</v>
      </c>
      <c r="B2206">
        <v>36</v>
      </c>
      <c r="C2206">
        <v>4</v>
      </c>
      <c r="D2206">
        <v>3</v>
      </c>
      <c r="E2206" s="24">
        <v>829440</v>
      </c>
      <c r="F2206" s="24">
        <v>626266.66666666663</v>
      </c>
      <c r="G2206" s="24">
        <v>248832</v>
      </c>
      <c r="H2206" s="24">
        <v>187879.99999999997</v>
      </c>
      <c r="I2206" s="24">
        <v>41472</v>
      </c>
      <c r="J2206" s="24">
        <v>31313.333333333332</v>
      </c>
      <c r="K2206" s="24">
        <v>25034.101818966505</v>
      </c>
      <c r="L2206" s="24">
        <v>43078.82120187016</v>
      </c>
      <c r="M2206" s="24">
        <v>68112.923020836664</v>
      </c>
      <c r="N2206" s="24">
        <v>307647.0769791631</v>
      </c>
      <c r="O2206" s="24">
        <v>350725.89818103332</v>
      </c>
      <c r="P2206" s="24">
        <v>375760</v>
      </c>
      <c r="Q2206" s="24">
        <v>3.5440375043766288</v>
      </c>
      <c r="R2206" s="24">
        <v>4.0744825871533088</v>
      </c>
      <c r="S2206" s="24">
        <v>7.6185200915299376</v>
      </c>
      <c r="T2206" s="24">
        <v>37.576000000000022</v>
      </c>
      <c r="U2206" s="24">
        <v>829440</v>
      </c>
      <c r="V2206" s="24">
        <v>626266.66666666663</v>
      </c>
      <c r="W2206" s="24">
        <v>248832</v>
      </c>
      <c r="X2206" s="24">
        <v>187879.99999999997</v>
      </c>
      <c r="Y2206" s="24">
        <v>0</v>
      </c>
      <c r="Z2206" s="24">
        <v>0</v>
      </c>
      <c r="AA2206" s="24">
        <v>25034.101818966505</v>
      </c>
      <c r="AB2206" s="24">
        <v>43078.82120187016</v>
      </c>
      <c r="AC2206" s="24">
        <v>68112.923020836664</v>
      </c>
      <c r="AD2206" s="24">
        <v>307647.0769791631</v>
      </c>
      <c r="AE2206" s="24">
        <v>350725.89818103332</v>
      </c>
      <c r="AF2206" s="24">
        <v>375760</v>
      </c>
      <c r="AG2206" s="24">
        <v>3.5440375043766288</v>
      </c>
      <c r="AH2206" s="24">
        <v>4.0744825871533088</v>
      </c>
      <c r="AI2206" s="24">
        <v>7.6185200915299376</v>
      </c>
      <c r="AJ2206" s="24">
        <v>37.576000000000022</v>
      </c>
      <c r="AK2206" s="24">
        <v>0</v>
      </c>
      <c r="AL2206" s="24">
        <v>0</v>
      </c>
      <c r="AM2206" s="24">
        <v>0</v>
      </c>
      <c r="AN2206" s="24">
        <v>0</v>
      </c>
      <c r="AO2206" s="24">
        <v>41472</v>
      </c>
      <c r="AP2206" s="24">
        <v>31313.333333333332</v>
      </c>
      <c r="AQ2206" s="24">
        <v>0</v>
      </c>
      <c r="AR2206" s="24">
        <v>0</v>
      </c>
      <c r="AS2206" s="24">
        <v>0</v>
      </c>
      <c r="AT2206" s="24">
        <v>0</v>
      </c>
      <c r="AU2206" s="24">
        <v>0</v>
      </c>
      <c r="AV2206" s="24">
        <v>0</v>
      </c>
      <c r="AW2206" s="24">
        <v>0</v>
      </c>
      <c r="AX2206" s="24">
        <v>0</v>
      </c>
      <c r="AY2206" s="24">
        <v>0</v>
      </c>
      <c r="AZ2206" s="24">
        <v>0</v>
      </c>
      <c r="BA2206" s="24">
        <v>29.957479908470077</v>
      </c>
      <c r="BB2206" s="24">
        <v>34.031962495623361</v>
      </c>
      <c r="BC2206" s="24">
        <v>29.957479908470077</v>
      </c>
      <c r="BD2206" s="24">
        <v>34.031962495623361</v>
      </c>
      <c r="BE2206" s="24">
        <v>0</v>
      </c>
      <c r="BF2206" s="24">
        <v>0</v>
      </c>
      <c r="BG2206" s="24">
        <v>829440</v>
      </c>
      <c r="BH2206" s="24">
        <v>626266.66666666663</v>
      </c>
      <c r="BI2206" s="24">
        <v>0</v>
      </c>
      <c r="BJ2206" s="24">
        <v>0</v>
      </c>
      <c r="BK2206" s="24">
        <v>0</v>
      </c>
      <c r="BL2206" s="24">
        <v>0</v>
      </c>
    </row>
    <row r="2207" spans="1:64" x14ac:dyDescent="0.25">
      <c r="A2207" t="s">
        <v>5129</v>
      </c>
      <c r="B2207">
        <v>37</v>
      </c>
      <c r="C2207">
        <v>1</v>
      </c>
      <c r="D2207">
        <v>4</v>
      </c>
      <c r="E2207" s="24">
        <v>995328</v>
      </c>
      <c r="F2207" s="24">
        <v>665632</v>
      </c>
      <c r="G2207" s="24">
        <v>298598.39999999997</v>
      </c>
      <c r="H2207" s="24">
        <v>199689.60000000001</v>
      </c>
      <c r="I2207" s="24">
        <v>49766.400000000001</v>
      </c>
      <c r="J2207" s="24">
        <v>33281.599999999999</v>
      </c>
      <c r="K2207" s="24">
        <v>29266.589126600695</v>
      </c>
      <c r="L2207" s="24">
        <v>47282.844720920606</v>
      </c>
      <c r="M2207" s="24">
        <v>76549.433847521257</v>
      </c>
      <c r="N2207" s="24">
        <v>322829.76615247922</v>
      </c>
      <c r="O2207" s="24">
        <v>370112.61087339977</v>
      </c>
      <c r="P2207" s="24">
        <v>399379.20000000019</v>
      </c>
      <c r="Q2207" s="24">
        <v>4.0921258761085255</v>
      </c>
      <c r="R2207" s="24">
        <v>4.4473595540334543</v>
      </c>
      <c r="S2207" s="24">
        <v>8.5394854301419798</v>
      </c>
      <c r="T2207" s="24">
        <v>39.93792000000002</v>
      </c>
      <c r="U2207" s="24">
        <v>995328</v>
      </c>
      <c r="V2207" s="24">
        <v>665632</v>
      </c>
      <c r="W2207" s="24">
        <v>298598.39999999997</v>
      </c>
      <c r="X2207" s="24">
        <v>199689.60000000001</v>
      </c>
      <c r="Y2207" s="24">
        <v>0</v>
      </c>
      <c r="Z2207" s="24">
        <v>0</v>
      </c>
      <c r="AA2207" s="24">
        <v>29266.589126600695</v>
      </c>
      <c r="AB2207" s="24">
        <v>47282.844720920606</v>
      </c>
      <c r="AC2207" s="24">
        <v>76549.433847521257</v>
      </c>
      <c r="AD2207" s="24">
        <v>322829.76615247922</v>
      </c>
      <c r="AE2207" s="24">
        <v>370112.61087339977</v>
      </c>
      <c r="AF2207" s="24">
        <v>399379.20000000019</v>
      </c>
      <c r="AG2207" s="24">
        <v>4.0921258761085255</v>
      </c>
      <c r="AH2207" s="24">
        <v>4.4473595540334543</v>
      </c>
      <c r="AI2207" s="24">
        <v>8.5394854301419798</v>
      </c>
      <c r="AJ2207" s="24">
        <v>39.93792000000002</v>
      </c>
      <c r="AK2207" s="24">
        <v>0</v>
      </c>
      <c r="AL2207" s="24">
        <v>0</v>
      </c>
      <c r="AM2207" s="24">
        <v>0</v>
      </c>
      <c r="AN2207" s="24">
        <v>0</v>
      </c>
      <c r="AO2207" s="24">
        <v>49766.400000000001</v>
      </c>
      <c r="AP2207" s="24">
        <v>33281.599999999999</v>
      </c>
      <c r="AQ2207" s="24">
        <v>0</v>
      </c>
      <c r="AR2207" s="24">
        <v>0</v>
      </c>
      <c r="AS2207" s="24">
        <v>0</v>
      </c>
      <c r="AT2207" s="24">
        <v>0</v>
      </c>
      <c r="AU2207" s="24">
        <v>0</v>
      </c>
      <c r="AV2207" s="24">
        <v>0</v>
      </c>
      <c r="AW2207" s="24">
        <v>0</v>
      </c>
      <c r="AX2207" s="24">
        <v>0</v>
      </c>
      <c r="AY2207" s="24">
        <v>0</v>
      </c>
      <c r="AZ2207" s="24">
        <v>0</v>
      </c>
      <c r="BA2207" s="24">
        <v>31.398434569858011</v>
      </c>
      <c r="BB2207" s="24">
        <v>35.845794123891494</v>
      </c>
      <c r="BC2207" s="24">
        <v>31.398434569858011</v>
      </c>
      <c r="BD2207" s="24">
        <v>35.845794123891494</v>
      </c>
      <c r="BE2207" s="24">
        <v>0</v>
      </c>
      <c r="BF2207" s="24">
        <v>0</v>
      </c>
      <c r="BG2207" s="24">
        <v>995328</v>
      </c>
      <c r="BH2207" s="24">
        <v>665632</v>
      </c>
      <c r="BI2207" s="24">
        <v>0</v>
      </c>
      <c r="BJ2207" s="24">
        <v>0</v>
      </c>
      <c r="BK2207" s="24">
        <v>0</v>
      </c>
      <c r="BL2207" s="24">
        <v>0</v>
      </c>
    </row>
    <row r="2208" spans="1:64" x14ac:dyDescent="0.25">
      <c r="A2208" t="s">
        <v>5129</v>
      </c>
      <c r="B2208">
        <v>38</v>
      </c>
      <c r="C2208">
        <v>1</v>
      </c>
      <c r="D2208">
        <v>4</v>
      </c>
      <c r="E2208" s="24">
        <v>995328</v>
      </c>
      <c r="F2208" s="24">
        <v>708576</v>
      </c>
      <c r="G2208" s="24">
        <v>298598.39999999997</v>
      </c>
      <c r="H2208" s="24">
        <v>212572.79999999999</v>
      </c>
      <c r="I2208" s="24">
        <v>49766.400000000001</v>
      </c>
      <c r="J2208" s="24">
        <v>35428.800000000003</v>
      </c>
      <c r="K2208" s="24">
        <v>33858.701548676298</v>
      </c>
      <c r="L2208" s="24">
        <v>51532.974745903513</v>
      </c>
      <c r="M2208" s="24">
        <v>85391.676294579811</v>
      </c>
      <c r="N2208" s="24">
        <v>339753.92370541999</v>
      </c>
      <c r="O2208" s="24">
        <v>391286.89845132316</v>
      </c>
      <c r="P2208" s="24">
        <v>425145.59999999963</v>
      </c>
      <c r="Q2208" s="24">
        <v>4.6795046917506546</v>
      </c>
      <c r="R2208" s="24">
        <v>4.8227401190157089</v>
      </c>
      <c r="S2208" s="24">
        <v>9.5022448107663635</v>
      </c>
      <c r="T2208" s="24">
        <v>42.514560000000017</v>
      </c>
      <c r="U2208" s="24">
        <v>995328</v>
      </c>
      <c r="V2208" s="24">
        <v>708576</v>
      </c>
      <c r="W2208" s="24">
        <v>298598.39999999997</v>
      </c>
      <c r="X2208" s="24">
        <v>212572.79999999999</v>
      </c>
      <c r="Y2208" s="24">
        <v>0</v>
      </c>
      <c r="Z2208" s="24">
        <v>0</v>
      </c>
      <c r="AA2208" s="24">
        <v>33858.701548676298</v>
      </c>
      <c r="AB2208" s="24">
        <v>51532.974745903513</v>
      </c>
      <c r="AC2208" s="24">
        <v>85391.676294579811</v>
      </c>
      <c r="AD2208" s="24">
        <v>339753.92370541999</v>
      </c>
      <c r="AE2208" s="24">
        <v>391286.89845132316</v>
      </c>
      <c r="AF2208" s="24">
        <v>425145.59999999963</v>
      </c>
      <c r="AG2208" s="24">
        <v>4.6795046917506546</v>
      </c>
      <c r="AH2208" s="24">
        <v>4.8227401190157089</v>
      </c>
      <c r="AI2208" s="24">
        <v>9.5022448107663635</v>
      </c>
      <c r="AJ2208" s="24">
        <v>42.514560000000017</v>
      </c>
      <c r="AK2208" s="24">
        <v>0</v>
      </c>
      <c r="AL2208" s="24">
        <v>0</v>
      </c>
      <c r="AM2208" s="24">
        <v>0</v>
      </c>
      <c r="AN2208" s="24">
        <v>0</v>
      </c>
      <c r="AO2208" s="24">
        <v>49766.400000000001</v>
      </c>
      <c r="AP2208" s="24">
        <v>35428.800000000003</v>
      </c>
      <c r="AQ2208" s="24">
        <v>0</v>
      </c>
      <c r="AR2208" s="24">
        <v>0</v>
      </c>
      <c r="AS2208" s="24">
        <v>0</v>
      </c>
      <c r="AT2208" s="24">
        <v>0</v>
      </c>
      <c r="AU2208" s="24">
        <v>0</v>
      </c>
      <c r="AV2208" s="24">
        <v>0</v>
      </c>
      <c r="AW2208" s="24">
        <v>0</v>
      </c>
      <c r="AX2208" s="24">
        <v>0</v>
      </c>
      <c r="AY2208" s="24">
        <v>0</v>
      </c>
      <c r="AZ2208" s="24">
        <v>0</v>
      </c>
      <c r="BA2208" s="24">
        <v>33.012315189233675</v>
      </c>
      <c r="BB2208" s="24">
        <v>37.835055308249366</v>
      </c>
      <c r="BC2208" s="24">
        <v>33.012315189233675</v>
      </c>
      <c r="BD2208" s="24">
        <v>37.835055308249366</v>
      </c>
      <c r="BE2208" s="24">
        <v>0</v>
      </c>
      <c r="BF2208" s="24">
        <v>0</v>
      </c>
      <c r="BG2208" s="24">
        <v>995328</v>
      </c>
      <c r="BH2208" s="24">
        <v>708576</v>
      </c>
      <c r="BI2208" s="24">
        <v>0</v>
      </c>
      <c r="BJ2208" s="24">
        <v>0</v>
      </c>
      <c r="BK2208" s="24">
        <v>0</v>
      </c>
      <c r="BL2208" s="24">
        <v>0</v>
      </c>
    </row>
    <row r="2209" spans="1:64" x14ac:dyDescent="0.25">
      <c r="A2209" t="s">
        <v>5129</v>
      </c>
      <c r="B2209">
        <v>39</v>
      </c>
      <c r="C2209">
        <v>1</v>
      </c>
      <c r="D2209">
        <v>4</v>
      </c>
      <c r="E2209" s="24">
        <v>995328</v>
      </c>
      <c r="F2209" s="24">
        <v>751520</v>
      </c>
      <c r="G2209" s="24">
        <v>298598.39999999997</v>
      </c>
      <c r="H2209" s="24">
        <v>225456</v>
      </c>
      <c r="I2209" s="24">
        <v>49766.400000000001</v>
      </c>
      <c r="J2209" s="24">
        <v>37576</v>
      </c>
      <c r="K2209" s="24">
        <v>38809.997846423794</v>
      </c>
      <c r="L2209" s="24">
        <v>55848.664765520196</v>
      </c>
      <c r="M2209" s="24">
        <v>94658.662611944019</v>
      </c>
      <c r="N2209" s="24">
        <v>356253.33738805586</v>
      </c>
      <c r="O2209" s="24">
        <v>412102.00215357635</v>
      </c>
      <c r="P2209" s="24">
        <v>450912</v>
      </c>
      <c r="Q2209" s="24">
        <v>5.3060554175684587</v>
      </c>
      <c r="R2209" s="24">
        <v>5.2031007067307797</v>
      </c>
      <c r="S2209" s="24">
        <v>10.509156124299238</v>
      </c>
      <c r="T2209" s="24">
        <v>45.091200000000015</v>
      </c>
      <c r="U2209" s="24">
        <v>995328</v>
      </c>
      <c r="V2209" s="24">
        <v>751520</v>
      </c>
      <c r="W2209" s="24">
        <v>298598.39999999997</v>
      </c>
      <c r="X2209" s="24">
        <v>225456</v>
      </c>
      <c r="Y2209" s="24">
        <v>0</v>
      </c>
      <c r="Z2209" s="24">
        <v>0</v>
      </c>
      <c r="AA2209" s="24">
        <v>38809.997846423794</v>
      </c>
      <c r="AB2209" s="24">
        <v>55848.664765520196</v>
      </c>
      <c r="AC2209" s="24">
        <v>94658.662611944019</v>
      </c>
      <c r="AD2209" s="24">
        <v>356253.33738805586</v>
      </c>
      <c r="AE2209" s="24">
        <v>412102.00215357635</v>
      </c>
      <c r="AF2209" s="24">
        <v>450912</v>
      </c>
      <c r="AG2209" s="24">
        <v>5.3060554175684587</v>
      </c>
      <c r="AH2209" s="24">
        <v>5.2031007067307797</v>
      </c>
      <c r="AI2209" s="24">
        <v>10.509156124299238</v>
      </c>
      <c r="AJ2209" s="24">
        <v>45.091200000000015</v>
      </c>
      <c r="AK2209" s="24">
        <v>0</v>
      </c>
      <c r="AL2209" s="24">
        <v>0</v>
      </c>
      <c r="AM2209" s="24">
        <v>0</v>
      </c>
      <c r="AN2209" s="24">
        <v>0</v>
      </c>
      <c r="AO2209" s="24">
        <v>49766.400000000001</v>
      </c>
      <c r="AP2209" s="24">
        <v>37576</v>
      </c>
      <c r="AQ2209" s="24">
        <v>0</v>
      </c>
      <c r="AR2209" s="24">
        <v>0</v>
      </c>
      <c r="AS2209" s="24">
        <v>0</v>
      </c>
      <c r="AT2209" s="24">
        <v>0</v>
      </c>
      <c r="AU2209" s="24">
        <v>0</v>
      </c>
      <c r="AV2209" s="24">
        <v>0</v>
      </c>
      <c r="AW2209" s="24">
        <v>0</v>
      </c>
      <c r="AX2209" s="24">
        <v>0</v>
      </c>
      <c r="AY2209" s="24">
        <v>0</v>
      </c>
      <c r="AZ2209" s="24">
        <v>0</v>
      </c>
      <c r="BA2209" s="24">
        <v>34.582043875700776</v>
      </c>
      <c r="BB2209" s="24">
        <v>39.785144582431542</v>
      </c>
      <c r="BC2209" s="24">
        <v>34.582043875700776</v>
      </c>
      <c r="BD2209" s="24">
        <v>39.785144582431542</v>
      </c>
      <c r="BE2209" s="24">
        <v>0</v>
      </c>
      <c r="BF2209" s="24">
        <v>0</v>
      </c>
      <c r="BG2209" s="24">
        <v>995328</v>
      </c>
      <c r="BH2209" s="24">
        <v>751520</v>
      </c>
      <c r="BI2209" s="24">
        <v>0</v>
      </c>
      <c r="BJ2209" s="24">
        <v>0</v>
      </c>
      <c r="BK2209" s="24">
        <v>0</v>
      </c>
      <c r="BL2209" s="24">
        <v>0</v>
      </c>
    </row>
    <row r="2210" spans="1:64" x14ac:dyDescent="0.25">
      <c r="A2210" t="s">
        <v>5129</v>
      </c>
      <c r="B2210">
        <v>40</v>
      </c>
      <c r="C2210">
        <v>2</v>
      </c>
      <c r="D2210">
        <v>4</v>
      </c>
      <c r="E2210" s="24">
        <v>1194393.5999999999</v>
      </c>
      <c r="F2210" s="24">
        <v>798758.40000000002</v>
      </c>
      <c r="G2210" s="24">
        <v>358318.07999999996</v>
      </c>
      <c r="H2210" s="24">
        <v>239627.51999999999</v>
      </c>
      <c r="I2210" s="24">
        <v>59719.679999999993</v>
      </c>
      <c r="J2210" s="24">
        <v>39937.920000000006</v>
      </c>
      <c r="K2210" s="24">
        <v>44122.851061287918</v>
      </c>
      <c r="L2210" s="24">
        <v>60247.416719486006</v>
      </c>
      <c r="M2210" s="24">
        <v>104370.26778077392</v>
      </c>
      <c r="N2210" s="24">
        <v>374884.77221922623</v>
      </c>
      <c r="O2210" s="24">
        <v>435132.18893871177</v>
      </c>
      <c r="P2210" s="24">
        <v>479255.04000000004</v>
      </c>
      <c r="Q2210" s="24">
        <v>5.9721582501121659</v>
      </c>
      <c r="R2210" s="24">
        <v>5.5903759350897175</v>
      </c>
      <c r="S2210" s="24">
        <v>11.562534185201883</v>
      </c>
      <c r="T2210" s="24">
        <v>47.925503999999989</v>
      </c>
      <c r="U2210" s="24">
        <v>1194393.5999999999</v>
      </c>
      <c r="V2210" s="24">
        <v>798758.40000000002</v>
      </c>
      <c r="W2210" s="24">
        <v>358318.07999999996</v>
      </c>
      <c r="X2210" s="24">
        <v>239627.51999999999</v>
      </c>
      <c r="Y2210" s="24">
        <v>0</v>
      </c>
      <c r="Z2210" s="24">
        <v>0</v>
      </c>
      <c r="AA2210" s="24">
        <v>44122.851061287918</v>
      </c>
      <c r="AB2210" s="24">
        <v>60247.416719486006</v>
      </c>
      <c r="AC2210" s="24">
        <v>104370.26778077392</v>
      </c>
      <c r="AD2210" s="24">
        <v>374884.77221922623</v>
      </c>
      <c r="AE2210" s="24">
        <v>435132.18893871177</v>
      </c>
      <c r="AF2210" s="24">
        <v>479255.04000000004</v>
      </c>
      <c r="AG2210" s="24">
        <v>5.9721582501121659</v>
      </c>
      <c r="AH2210" s="24">
        <v>5.5903759350897175</v>
      </c>
      <c r="AI2210" s="24">
        <v>11.562534185201883</v>
      </c>
      <c r="AJ2210" s="24">
        <v>47.925503999999989</v>
      </c>
      <c r="AK2210" s="24">
        <v>0</v>
      </c>
      <c r="AL2210" s="24">
        <v>0</v>
      </c>
      <c r="AM2210" s="24">
        <v>0</v>
      </c>
      <c r="AN2210" s="24">
        <v>0</v>
      </c>
      <c r="AO2210" s="24">
        <v>59719.679999999993</v>
      </c>
      <c r="AP2210" s="24">
        <v>39937.920000000006</v>
      </c>
      <c r="AQ2210" s="24">
        <v>0</v>
      </c>
      <c r="AR2210" s="24">
        <v>0</v>
      </c>
      <c r="AS2210" s="24">
        <v>0</v>
      </c>
      <c r="AT2210" s="24">
        <v>0</v>
      </c>
      <c r="AU2210" s="24">
        <v>0</v>
      </c>
      <c r="AV2210" s="24">
        <v>0</v>
      </c>
      <c r="AW2210" s="24">
        <v>0</v>
      </c>
      <c r="AX2210" s="24">
        <v>0</v>
      </c>
      <c r="AY2210" s="24">
        <v>0</v>
      </c>
      <c r="AZ2210" s="24">
        <v>0</v>
      </c>
      <c r="BA2210" s="24">
        <v>36.362969814798078</v>
      </c>
      <c r="BB2210" s="24">
        <v>41.953345749887831</v>
      </c>
      <c r="BC2210" s="24">
        <v>36.362969814798078</v>
      </c>
      <c r="BD2210" s="24">
        <v>41.953345749887831</v>
      </c>
      <c r="BE2210" s="24">
        <v>0</v>
      </c>
      <c r="BF2210" s="24">
        <v>0</v>
      </c>
      <c r="BG2210" s="24">
        <v>1194393.5999999999</v>
      </c>
      <c r="BH2210" s="24">
        <v>798758.40000000002</v>
      </c>
      <c r="BI2210" s="24">
        <v>0</v>
      </c>
      <c r="BJ2210" s="24">
        <v>0</v>
      </c>
      <c r="BK2210" s="24">
        <v>0</v>
      </c>
      <c r="BL2210" s="24">
        <v>0</v>
      </c>
    </row>
    <row r="2211" spans="1:64" x14ac:dyDescent="0.25">
      <c r="A2211" t="s">
        <v>5129</v>
      </c>
      <c r="B2211">
        <v>41</v>
      </c>
      <c r="C2211">
        <v>2</v>
      </c>
      <c r="D2211">
        <v>4</v>
      </c>
      <c r="E2211" s="24">
        <v>1194393.5999999999</v>
      </c>
      <c r="F2211" s="24">
        <v>850291.19999999995</v>
      </c>
      <c r="G2211" s="24">
        <v>358318.07999999996</v>
      </c>
      <c r="H2211" s="24">
        <v>255087.35999999999</v>
      </c>
      <c r="I2211" s="24">
        <v>59719.679999999993</v>
      </c>
      <c r="J2211" s="24">
        <v>42514.559999999998</v>
      </c>
      <c r="K2211" s="24">
        <v>49801.959995546786</v>
      </c>
      <c r="L2211" s="24">
        <v>64747.570648564084</v>
      </c>
      <c r="M2211" s="24">
        <v>114549.53064411087</v>
      </c>
      <c r="N2211" s="24">
        <v>395625.1893558884</v>
      </c>
      <c r="O2211" s="24">
        <v>460372.76000445336</v>
      </c>
      <c r="P2211" s="24">
        <v>510174.71999999974</v>
      </c>
      <c r="Q2211" s="24">
        <v>6.6785011305226831</v>
      </c>
      <c r="R2211" s="24">
        <v>5.9865421264808916</v>
      </c>
      <c r="S2211" s="24">
        <v>12.665043257003575</v>
      </c>
      <c r="T2211" s="24">
        <v>51.017471999999998</v>
      </c>
      <c r="U2211" s="24">
        <v>1194393.5999999999</v>
      </c>
      <c r="V2211" s="24">
        <v>850291.19999999995</v>
      </c>
      <c r="W2211" s="24">
        <v>358318.07999999996</v>
      </c>
      <c r="X2211" s="24">
        <v>255087.35999999999</v>
      </c>
      <c r="Y2211" s="24">
        <v>0</v>
      </c>
      <c r="Z2211" s="24">
        <v>0</v>
      </c>
      <c r="AA2211" s="24">
        <v>49801.959995546786</v>
      </c>
      <c r="AB2211" s="24">
        <v>64747.570648564084</v>
      </c>
      <c r="AC2211" s="24">
        <v>114549.53064411087</v>
      </c>
      <c r="AD2211" s="24">
        <v>395625.1893558884</v>
      </c>
      <c r="AE2211" s="24">
        <v>460372.76000445336</v>
      </c>
      <c r="AF2211" s="24">
        <v>510174.71999999974</v>
      </c>
      <c r="AG2211" s="24">
        <v>6.6785011305226831</v>
      </c>
      <c r="AH2211" s="24">
        <v>5.9865421264808916</v>
      </c>
      <c r="AI2211" s="24">
        <v>12.665043257003575</v>
      </c>
      <c r="AJ2211" s="24">
        <v>51.017471999999998</v>
      </c>
      <c r="AK2211" s="24">
        <v>0</v>
      </c>
      <c r="AL2211" s="24">
        <v>0</v>
      </c>
      <c r="AM2211" s="24">
        <v>0</v>
      </c>
      <c r="AN2211" s="24">
        <v>0</v>
      </c>
      <c r="AO2211" s="24">
        <v>59719.679999999993</v>
      </c>
      <c r="AP2211" s="24">
        <v>42514.559999999998</v>
      </c>
      <c r="AQ2211" s="24">
        <v>0</v>
      </c>
      <c r="AR2211" s="24">
        <v>0</v>
      </c>
      <c r="AS2211" s="24">
        <v>0</v>
      </c>
      <c r="AT2211" s="24">
        <v>0</v>
      </c>
      <c r="AU2211" s="24">
        <v>0</v>
      </c>
      <c r="AV2211" s="24">
        <v>0</v>
      </c>
      <c r="AW2211" s="24">
        <v>0</v>
      </c>
      <c r="AX2211" s="24">
        <v>0</v>
      </c>
      <c r="AY2211" s="24">
        <v>0</v>
      </c>
      <c r="AZ2211" s="24">
        <v>0</v>
      </c>
      <c r="BA2211" s="24">
        <v>38.352428742996437</v>
      </c>
      <c r="BB2211" s="24">
        <v>44.338970869477293</v>
      </c>
      <c r="BC2211" s="24">
        <v>38.352428742996437</v>
      </c>
      <c r="BD2211" s="24">
        <v>44.338970869477293</v>
      </c>
      <c r="BE2211" s="24">
        <v>0</v>
      </c>
      <c r="BF2211" s="24">
        <v>0</v>
      </c>
      <c r="BG2211" s="24">
        <v>1194393.5999999999</v>
      </c>
      <c r="BH2211" s="24">
        <v>850291.19999999995</v>
      </c>
      <c r="BI2211" s="24">
        <v>0</v>
      </c>
      <c r="BJ2211" s="24">
        <v>0</v>
      </c>
      <c r="BK2211" s="24">
        <v>0</v>
      </c>
      <c r="BL2211" s="24">
        <v>0</v>
      </c>
    </row>
    <row r="2212" spans="1:64" x14ac:dyDescent="0.25">
      <c r="A2212" t="s">
        <v>5129</v>
      </c>
      <c r="B2212">
        <v>42</v>
      </c>
      <c r="C2212">
        <v>2</v>
      </c>
      <c r="D2212">
        <v>4</v>
      </c>
      <c r="E2212" s="24">
        <v>1194393.5999999999</v>
      </c>
      <c r="F2212" s="24">
        <v>901823.99999999988</v>
      </c>
      <c r="G2212" s="24">
        <v>358318.07999999996</v>
      </c>
      <c r="H2212" s="24">
        <v>270547.19999999995</v>
      </c>
      <c r="I2212" s="24">
        <v>59719.679999999993</v>
      </c>
      <c r="J2212" s="24">
        <v>45091.199999999997</v>
      </c>
      <c r="K2212" s="24">
        <v>55854.63461173512</v>
      </c>
      <c r="L2212" s="24">
        <v>69376.687089915038</v>
      </c>
      <c r="M2212" s="24">
        <v>125231.32170165016</v>
      </c>
      <c r="N2212" s="24">
        <v>415863.07829834986</v>
      </c>
      <c r="O2212" s="24">
        <v>485239.76538826432</v>
      </c>
      <c r="P2212" s="24">
        <v>541094.39999999944</v>
      </c>
      <c r="Q2212" s="24">
        <v>7.4261902914781501</v>
      </c>
      <c r="R2212" s="24">
        <v>6.3945293897533872</v>
      </c>
      <c r="S2212" s="24">
        <v>13.820719681231537</v>
      </c>
      <c r="T2212" s="24">
        <v>54.10943999999995</v>
      </c>
      <c r="U2212" s="24">
        <v>1194393.5999999999</v>
      </c>
      <c r="V2212" s="24">
        <v>901823.99999999988</v>
      </c>
      <c r="W2212" s="24">
        <v>358318.07999999996</v>
      </c>
      <c r="X2212" s="24">
        <v>270547.19999999995</v>
      </c>
      <c r="Y2212" s="24">
        <v>0</v>
      </c>
      <c r="Z2212" s="24">
        <v>0</v>
      </c>
      <c r="AA2212" s="24">
        <v>55854.63461173512</v>
      </c>
      <c r="AB2212" s="24">
        <v>69376.687089915038</v>
      </c>
      <c r="AC2212" s="24">
        <v>125231.32170165016</v>
      </c>
      <c r="AD2212" s="24">
        <v>415863.07829834986</v>
      </c>
      <c r="AE2212" s="24">
        <v>485239.76538826432</v>
      </c>
      <c r="AF2212" s="24">
        <v>541094.39999999944</v>
      </c>
      <c r="AG2212" s="24">
        <v>7.4261902914781501</v>
      </c>
      <c r="AH2212" s="24">
        <v>6.3945293897533872</v>
      </c>
      <c r="AI2212" s="24">
        <v>13.820719681231537</v>
      </c>
      <c r="AJ2212" s="24">
        <v>54.10943999999995</v>
      </c>
      <c r="AK2212" s="24">
        <v>0</v>
      </c>
      <c r="AL2212" s="24">
        <v>0</v>
      </c>
      <c r="AM2212" s="24">
        <v>0</v>
      </c>
      <c r="AN2212" s="24">
        <v>0</v>
      </c>
      <c r="AO2212" s="24">
        <v>59719.679999999993</v>
      </c>
      <c r="AP2212" s="24">
        <v>45091.199999999997</v>
      </c>
      <c r="AQ2212" s="24">
        <v>0</v>
      </c>
      <c r="AR2212" s="24">
        <v>0</v>
      </c>
      <c r="AS2212" s="24">
        <v>0</v>
      </c>
      <c r="AT2212" s="24">
        <v>0</v>
      </c>
      <c r="AU2212" s="24">
        <v>0</v>
      </c>
      <c r="AV2212" s="24">
        <v>0</v>
      </c>
      <c r="AW2212" s="24">
        <v>0</v>
      </c>
      <c r="AX2212" s="24">
        <v>0</v>
      </c>
      <c r="AY2212" s="24">
        <v>0</v>
      </c>
      <c r="AZ2212" s="24">
        <v>0</v>
      </c>
      <c r="BA2212" s="24">
        <v>40.288720318768412</v>
      </c>
      <c r="BB2212" s="24">
        <v>46.683249708521885</v>
      </c>
      <c r="BC2212" s="24">
        <v>40.288720318768412</v>
      </c>
      <c r="BD2212" s="24">
        <v>46.683249708521885</v>
      </c>
      <c r="BE2212" s="24">
        <v>0</v>
      </c>
      <c r="BF2212" s="24">
        <v>0</v>
      </c>
      <c r="BG2212" s="24">
        <v>1194393.5999999999</v>
      </c>
      <c r="BH2212" s="24">
        <v>901823.99999999988</v>
      </c>
      <c r="BI2212" s="24">
        <v>0</v>
      </c>
      <c r="BJ2212" s="24">
        <v>0</v>
      </c>
      <c r="BK2212" s="24">
        <v>0</v>
      </c>
      <c r="BL2212" s="24">
        <v>0</v>
      </c>
    </row>
    <row r="2213" spans="1:64" x14ac:dyDescent="0.25">
      <c r="A2213" t="s">
        <v>5129</v>
      </c>
      <c r="B2213">
        <v>43</v>
      </c>
      <c r="C2213">
        <v>3</v>
      </c>
      <c r="D2213">
        <v>4</v>
      </c>
      <c r="E2213" s="24">
        <v>1433272.3200000001</v>
      </c>
      <c r="F2213" s="24">
        <v>958510.07999999984</v>
      </c>
      <c r="G2213" s="24">
        <v>429981.696</v>
      </c>
      <c r="H2213" s="24">
        <v>287553.02399999992</v>
      </c>
      <c r="I2213" s="24">
        <v>71663.616000000009</v>
      </c>
      <c r="J2213" s="24">
        <v>47925.503999999994</v>
      </c>
      <c r="K2213" s="24">
        <v>62291.283213161805</v>
      </c>
      <c r="L2213" s="24">
        <v>74156.434657727368</v>
      </c>
      <c r="M2213" s="24">
        <v>136447.71787088912</v>
      </c>
      <c r="N2213" s="24">
        <v>438658.33012911025</v>
      </c>
      <c r="O2213" s="24">
        <v>512814.76478683762</v>
      </c>
      <c r="P2213" s="24">
        <v>575106.04799999949</v>
      </c>
      <c r="Q2213" s="24">
        <v>8.2167584622855401</v>
      </c>
      <c r="R2213" s="24">
        <v>6.8163677328607051</v>
      </c>
      <c r="S2213" s="24">
        <v>15.033126195146252</v>
      </c>
      <c r="T2213" s="24">
        <v>57.51060480000001</v>
      </c>
      <c r="U2213" s="24">
        <v>1433272.3200000001</v>
      </c>
      <c r="V2213" s="24">
        <v>958510.07999999984</v>
      </c>
      <c r="W2213" s="24">
        <v>429981.696</v>
      </c>
      <c r="X2213" s="24">
        <v>287553.02399999992</v>
      </c>
      <c r="Y2213" s="24">
        <v>0</v>
      </c>
      <c r="Z2213" s="24">
        <v>0</v>
      </c>
      <c r="AA2213" s="24">
        <v>62291.283213161805</v>
      </c>
      <c r="AB2213" s="24">
        <v>74156.434657727368</v>
      </c>
      <c r="AC2213" s="24">
        <v>136447.71787088912</v>
      </c>
      <c r="AD2213" s="24">
        <v>438658.33012911025</v>
      </c>
      <c r="AE2213" s="24">
        <v>512814.76478683762</v>
      </c>
      <c r="AF2213" s="24">
        <v>575106.04799999949</v>
      </c>
      <c r="AG2213" s="24">
        <v>8.2167584622855401</v>
      </c>
      <c r="AH2213" s="24">
        <v>6.8163677328607051</v>
      </c>
      <c r="AI2213" s="24">
        <v>15.033126195146252</v>
      </c>
      <c r="AJ2213" s="24">
        <v>57.51060480000001</v>
      </c>
      <c r="AK2213" s="24">
        <v>0</v>
      </c>
      <c r="AL2213" s="24">
        <v>0</v>
      </c>
      <c r="AM2213" s="24">
        <v>0</v>
      </c>
      <c r="AN2213" s="24">
        <v>0</v>
      </c>
      <c r="AO2213" s="24">
        <v>71663.616000000009</v>
      </c>
      <c r="AP2213" s="24">
        <v>47925.503999999994</v>
      </c>
      <c r="AQ2213" s="24">
        <v>0</v>
      </c>
      <c r="AR2213" s="24">
        <v>0</v>
      </c>
      <c r="AS2213" s="24">
        <v>0</v>
      </c>
      <c r="AT2213" s="24">
        <v>0</v>
      </c>
      <c r="AU2213" s="24">
        <v>0</v>
      </c>
      <c r="AV2213" s="24">
        <v>0</v>
      </c>
      <c r="AW2213" s="24">
        <v>0</v>
      </c>
      <c r="AX2213" s="24">
        <v>0</v>
      </c>
      <c r="AY2213" s="24">
        <v>0</v>
      </c>
      <c r="AZ2213" s="24">
        <v>0</v>
      </c>
      <c r="BA2213" s="24">
        <v>42.477478604853786</v>
      </c>
      <c r="BB2213" s="24">
        <v>49.293846337714399</v>
      </c>
      <c r="BC2213" s="24">
        <v>42.477478604853786</v>
      </c>
      <c r="BD2213" s="24">
        <v>49.293846337714399</v>
      </c>
      <c r="BE2213" s="24">
        <v>0</v>
      </c>
      <c r="BF2213" s="24">
        <v>0</v>
      </c>
      <c r="BG2213" s="24">
        <v>1433272.3200000001</v>
      </c>
      <c r="BH2213" s="24">
        <v>958510.07999999984</v>
      </c>
      <c r="BI2213" s="24">
        <v>0</v>
      </c>
      <c r="BJ2213" s="24">
        <v>0</v>
      </c>
      <c r="BK2213" s="24">
        <v>0</v>
      </c>
      <c r="BL2213" s="24">
        <v>0</v>
      </c>
    </row>
    <row r="2214" spans="1:64" x14ac:dyDescent="0.25">
      <c r="A2214" t="s">
        <v>5129</v>
      </c>
      <c r="B2214">
        <v>44</v>
      </c>
      <c r="C2214">
        <v>3</v>
      </c>
      <c r="D2214">
        <v>4</v>
      </c>
      <c r="E2214" s="24">
        <v>1433272.3200000001</v>
      </c>
      <c r="F2214" s="24">
        <v>1020349.4399999998</v>
      </c>
      <c r="G2214" s="24">
        <v>429981.696</v>
      </c>
      <c r="H2214" s="24">
        <v>306104.83199999994</v>
      </c>
      <c r="I2214" s="24">
        <v>71663.616000000009</v>
      </c>
      <c r="J2214" s="24">
        <v>51017.471999999994</v>
      </c>
      <c r="K2214" s="24">
        <v>69124.550191763905</v>
      </c>
      <c r="L2214" s="24">
        <v>79107.385475526331</v>
      </c>
      <c r="M2214" s="24">
        <v>148231.93566729035</v>
      </c>
      <c r="N2214" s="24">
        <v>463977.72833270952</v>
      </c>
      <c r="O2214" s="24">
        <v>543085.11380823608</v>
      </c>
      <c r="P2214" s="24">
        <v>612209.66399999987</v>
      </c>
      <c r="Q2214" s="24">
        <v>9.0519438800973901</v>
      </c>
      <c r="R2214" s="24">
        <v>7.2540161182299556</v>
      </c>
      <c r="S2214" s="24">
        <v>16.305959998327339</v>
      </c>
      <c r="T2214" s="24">
        <v>61.220966399999952</v>
      </c>
      <c r="U2214" s="24">
        <v>1433272.3200000001</v>
      </c>
      <c r="V2214" s="24">
        <v>1020349.4399999998</v>
      </c>
      <c r="W2214" s="24">
        <v>429981.696</v>
      </c>
      <c r="X2214" s="24">
        <v>306104.83199999994</v>
      </c>
      <c r="Y2214" s="24">
        <v>0</v>
      </c>
      <c r="Z2214" s="24">
        <v>0</v>
      </c>
      <c r="AA2214" s="24">
        <v>69124.550191763905</v>
      </c>
      <c r="AB2214" s="24">
        <v>79107.385475526331</v>
      </c>
      <c r="AC2214" s="24">
        <v>148231.93566729035</v>
      </c>
      <c r="AD2214" s="24">
        <v>463977.72833270952</v>
      </c>
      <c r="AE2214" s="24">
        <v>543085.11380823608</v>
      </c>
      <c r="AF2214" s="24">
        <v>612209.66399999987</v>
      </c>
      <c r="AG2214" s="24">
        <v>9.0519438800973901</v>
      </c>
      <c r="AH2214" s="24">
        <v>7.2540161182299556</v>
      </c>
      <c r="AI2214" s="24">
        <v>16.305959998327339</v>
      </c>
      <c r="AJ2214" s="24">
        <v>61.220966399999952</v>
      </c>
      <c r="AK2214" s="24">
        <v>0</v>
      </c>
      <c r="AL2214" s="24">
        <v>0</v>
      </c>
      <c r="AM2214" s="24">
        <v>0</v>
      </c>
      <c r="AN2214" s="24">
        <v>0</v>
      </c>
      <c r="AO2214" s="24">
        <v>71663.616000000009</v>
      </c>
      <c r="AP2214" s="24">
        <v>51017.471999999994</v>
      </c>
      <c r="AQ2214" s="24">
        <v>0</v>
      </c>
      <c r="AR2214" s="24">
        <v>0</v>
      </c>
      <c r="AS2214" s="24">
        <v>0</v>
      </c>
      <c r="AT2214" s="24">
        <v>0</v>
      </c>
      <c r="AU2214" s="24">
        <v>0</v>
      </c>
      <c r="AV2214" s="24">
        <v>0</v>
      </c>
      <c r="AW2214" s="24">
        <v>0</v>
      </c>
      <c r="AX2214" s="24">
        <v>0</v>
      </c>
      <c r="AY2214" s="24">
        <v>0</v>
      </c>
      <c r="AZ2214" s="24">
        <v>0</v>
      </c>
      <c r="BA2214" s="24">
        <v>44.915006401672599</v>
      </c>
      <c r="BB2214" s="24">
        <v>52.169022519902569</v>
      </c>
      <c r="BC2214" s="24">
        <v>44.915006401672599</v>
      </c>
      <c r="BD2214" s="24">
        <v>52.169022519902569</v>
      </c>
      <c r="BE2214" s="24">
        <v>0</v>
      </c>
      <c r="BF2214" s="24">
        <v>0</v>
      </c>
      <c r="BG2214" s="24">
        <v>1433272.3200000001</v>
      </c>
      <c r="BH2214" s="24">
        <v>1020349.4399999998</v>
      </c>
      <c r="BI2214" s="24">
        <v>0</v>
      </c>
      <c r="BJ2214" s="24">
        <v>0</v>
      </c>
      <c r="BK2214" s="24">
        <v>0</v>
      </c>
      <c r="BL2214" s="24">
        <v>0</v>
      </c>
    </row>
    <row r="2215" spans="1:64" x14ac:dyDescent="0.25">
      <c r="A2215" t="s">
        <v>5129</v>
      </c>
      <c r="B2215">
        <v>45</v>
      </c>
      <c r="C2215">
        <v>3</v>
      </c>
      <c r="D2215">
        <v>4</v>
      </c>
      <c r="E2215" s="24">
        <v>1433272.3200000001</v>
      </c>
      <c r="F2215" s="24">
        <v>1082188.7999999998</v>
      </c>
      <c r="G2215" s="24">
        <v>429981.696</v>
      </c>
      <c r="H2215" s="24">
        <v>324656.63999999996</v>
      </c>
      <c r="I2215" s="24">
        <v>71663.616000000009</v>
      </c>
      <c r="J2215" s="24">
        <v>54109.439999999995</v>
      </c>
      <c r="K2215" s="24">
        <v>76369.541530529445</v>
      </c>
      <c r="L2215" s="24">
        <v>84259.989592857775</v>
      </c>
      <c r="M2215" s="24">
        <v>160629.53112338716</v>
      </c>
      <c r="N2215" s="24">
        <v>488683.74887661263</v>
      </c>
      <c r="O2215" s="24">
        <v>572943.73846947029</v>
      </c>
      <c r="P2215" s="24">
        <v>649313.28000000026</v>
      </c>
      <c r="Q2215" s="24">
        <v>9.9338398719965824</v>
      </c>
      <c r="R2215" s="24">
        <v>7.7105312898737282</v>
      </c>
      <c r="S2215" s="24">
        <v>17.644371161870311</v>
      </c>
      <c r="T2215" s="24">
        <v>64.931328000000008</v>
      </c>
      <c r="U2215" s="24">
        <v>1433272.3200000001</v>
      </c>
      <c r="V2215" s="24">
        <v>1082188.7999999998</v>
      </c>
      <c r="W2215" s="24">
        <v>429981.696</v>
      </c>
      <c r="X2215" s="24">
        <v>324656.63999999996</v>
      </c>
      <c r="Y2215" s="24">
        <v>0</v>
      </c>
      <c r="Z2215" s="24">
        <v>0</v>
      </c>
      <c r="AA2215" s="24">
        <v>76369.541530529445</v>
      </c>
      <c r="AB2215" s="24">
        <v>84259.989592857775</v>
      </c>
      <c r="AC2215" s="24">
        <v>160629.53112338716</v>
      </c>
      <c r="AD2215" s="24">
        <v>488683.74887661263</v>
      </c>
      <c r="AE2215" s="24">
        <v>572943.73846947029</v>
      </c>
      <c r="AF2215" s="24">
        <v>649313.28000000026</v>
      </c>
      <c r="AG2215" s="24">
        <v>9.9338398719965824</v>
      </c>
      <c r="AH2215" s="24">
        <v>7.7105312898737282</v>
      </c>
      <c r="AI2215" s="24">
        <v>17.644371161870311</v>
      </c>
      <c r="AJ2215" s="24">
        <v>64.931328000000008</v>
      </c>
      <c r="AK2215" s="24">
        <v>0</v>
      </c>
      <c r="AL2215" s="24">
        <v>0</v>
      </c>
      <c r="AM2215" s="24">
        <v>0</v>
      </c>
      <c r="AN2215" s="24">
        <v>0</v>
      </c>
      <c r="AO2215" s="24">
        <v>71663.616000000009</v>
      </c>
      <c r="AP2215" s="24">
        <v>54109.439999999995</v>
      </c>
      <c r="AQ2215" s="24">
        <v>0</v>
      </c>
      <c r="AR2215" s="24">
        <v>0</v>
      </c>
      <c r="AS2215" s="24">
        <v>0</v>
      </c>
      <c r="AT2215" s="24">
        <v>0</v>
      </c>
      <c r="AU2215" s="24">
        <v>0</v>
      </c>
      <c r="AV2215" s="24">
        <v>0</v>
      </c>
      <c r="AW2215" s="24">
        <v>0</v>
      </c>
      <c r="AX2215" s="24">
        <v>0</v>
      </c>
      <c r="AY2215" s="24">
        <v>0</v>
      </c>
      <c r="AZ2215" s="24">
        <v>0</v>
      </c>
      <c r="BA2215" s="24">
        <v>47.28695683812964</v>
      </c>
      <c r="BB2215" s="24">
        <v>54.997488128003397</v>
      </c>
      <c r="BC2215" s="24">
        <v>47.28695683812964</v>
      </c>
      <c r="BD2215" s="24">
        <v>54.997488128003397</v>
      </c>
      <c r="BE2215" s="24">
        <v>0</v>
      </c>
      <c r="BF2215" s="24">
        <v>0</v>
      </c>
      <c r="BG2215" s="24">
        <v>1433272.3200000001</v>
      </c>
      <c r="BH2215" s="24">
        <v>1082188.7999999998</v>
      </c>
      <c r="BI2215" s="24">
        <v>0</v>
      </c>
      <c r="BJ2215" s="24">
        <v>0</v>
      </c>
      <c r="BK2215" s="24">
        <v>0</v>
      </c>
      <c r="BL2215" s="24">
        <v>0</v>
      </c>
    </row>
    <row r="2216" spans="1:64" x14ac:dyDescent="0.25">
      <c r="A2216" t="s">
        <v>5129</v>
      </c>
      <c r="B2216">
        <v>46</v>
      </c>
      <c r="C2216">
        <v>4</v>
      </c>
      <c r="D2216">
        <v>4</v>
      </c>
      <c r="E2216" s="24">
        <v>1719926.784</v>
      </c>
      <c r="F2216" s="24">
        <v>1150212.0959999999</v>
      </c>
      <c r="G2216" s="24">
        <v>515978.03519999998</v>
      </c>
      <c r="H2216" s="24">
        <v>345063.62879999995</v>
      </c>
      <c r="I2216" s="24">
        <v>85996.339200000002</v>
      </c>
      <c r="J2216" s="24">
        <v>57510.604800000001</v>
      </c>
      <c r="K2216" s="24">
        <v>84044.382812775322</v>
      </c>
      <c r="L2216" s="24">
        <v>89637.017281585024</v>
      </c>
      <c r="M2216" s="24">
        <v>173681.40009436035</v>
      </c>
      <c r="N2216" s="24">
        <v>516445.85750563908</v>
      </c>
      <c r="O2216" s="24">
        <v>606082.87478722446</v>
      </c>
      <c r="P2216" s="24">
        <v>690127.2575999992</v>
      </c>
      <c r="Q2216" s="24">
        <v>10.864924018602565</v>
      </c>
      <c r="R2216" s="24">
        <v>8.1878852022981476</v>
      </c>
      <c r="S2216" s="24">
        <v>19.052809220900713</v>
      </c>
      <c r="T2216" s="24">
        <v>69.012725759999967</v>
      </c>
      <c r="U2216" s="24">
        <v>1719926.784</v>
      </c>
      <c r="V2216" s="24">
        <v>1150212.0959999999</v>
      </c>
      <c r="W2216" s="24">
        <v>515978.03519999998</v>
      </c>
      <c r="X2216" s="24">
        <v>345063.62879999995</v>
      </c>
      <c r="Y2216" s="24">
        <v>0</v>
      </c>
      <c r="Z2216" s="24">
        <v>0</v>
      </c>
      <c r="AA2216" s="24">
        <v>84044.382812775322</v>
      </c>
      <c r="AB2216" s="24">
        <v>89637.017281585024</v>
      </c>
      <c r="AC2216" s="24">
        <v>173681.40009436035</v>
      </c>
      <c r="AD2216" s="24">
        <v>516445.85750563908</v>
      </c>
      <c r="AE2216" s="24">
        <v>606082.87478722446</v>
      </c>
      <c r="AF2216" s="24">
        <v>690127.2575999992</v>
      </c>
      <c r="AG2216" s="24">
        <v>10.864924018602565</v>
      </c>
      <c r="AH2216" s="24">
        <v>8.1878852022981476</v>
      </c>
      <c r="AI2216" s="24">
        <v>19.052809220900713</v>
      </c>
      <c r="AJ2216" s="24">
        <v>69.012725759999967</v>
      </c>
      <c r="AK2216" s="24">
        <v>0</v>
      </c>
      <c r="AL2216" s="24">
        <v>0</v>
      </c>
      <c r="AM2216" s="24">
        <v>0</v>
      </c>
      <c r="AN2216" s="24">
        <v>0</v>
      </c>
      <c r="AO2216" s="24">
        <v>85996.339200000002</v>
      </c>
      <c r="AP2216" s="24">
        <v>57510.604800000001</v>
      </c>
      <c r="AQ2216" s="24">
        <v>0</v>
      </c>
      <c r="AR2216" s="24">
        <v>0</v>
      </c>
      <c r="AS2216" s="24">
        <v>0</v>
      </c>
      <c r="AT2216" s="24">
        <v>0</v>
      </c>
      <c r="AU2216" s="24">
        <v>0</v>
      </c>
      <c r="AV2216" s="24">
        <v>0</v>
      </c>
      <c r="AW2216" s="24">
        <v>0</v>
      </c>
      <c r="AX2216" s="24">
        <v>0</v>
      </c>
      <c r="AY2216" s="24">
        <v>0</v>
      </c>
      <c r="AZ2216" s="24">
        <v>0</v>
      </c>
      <c r="BA2216" s="24">
        <v>49.959916539099368</v>
      </c>
      <c r="BB2216" s="24">
        <v>58.147801741397416</v>
      </c>
      <c r="BC2216" s="24">
        <v>49.959916539099368</v>
      </c>
      <c r="BD2216" s="24">
        <v>58.147801741397416</v>
      </c>
      <c r="BE2216" s="24">
        <v>0</v>
      </c>
      <c r="BF2216" s="24">
        <v>0</v>
      </c>
      <c r="BG2216" s="24">
        <v>1719926.784</v>
      </c>
      <c r="BH2216" s="24">
        <v>1150212.0959999999</v>
      </c>
      <c r="BI2216" s="24">
        <v>0</v>
      </c>
      <c r="BJ2216" s="24">
        <v>0</v>
      </c>
      <c r="BK2216" s="24">
        <v>0</v>
      </c>
      <c r="BL2216" s="24">
        <v>0</v>
      </c>
    </row>
    <row r="2217" spans="1:64" x14ac:dyDescent="0.25">
      <c r="A2217" t="s">
        <v>5129</v>
      </c>
      <c r="B2217">
        <v>47</v>
      </c>
      <c r="C2217">
        <v>4</v>
      </c>
      <c r="D2217">
        <v>4</v>
      </c>
      <c r="E2217" s="24">
        <v>1719926.784</v>
      </c>
      <c r="F2217" s="24">
        <v>1224419.3279999997</v>
      </c>
      <c r="G2217" s="24">
        <v>515978.03519999998</v>
      </c>
      <c r="H2217" s="24">
        <v>367325.79839999991</v>
      </c>
      <c r="I2217" s="24">
        <v>85996.339200000002</v>
      </c>
      <c r="J2217" s="24">
        <v>61220.96639999999</v>
      </c>
      <c r="K2217" s="24">
        <v>92169.207198646967</v>
      </c>
      <c r="L2217" s="24">
        <v>95259.67480327026</v>
      </c>
      <c r="M2217" s="24">
        <v>187428.88200191734</v>
      </c>
      <c r="N2217" s="24">
        <v>547222.7147980826</v>
      </c>
      <c r="O2217" s="24">
        <v>642482.38960135169</v>
      </c>
      <c r="P2217" s="24">
        <v>734651.59679999948</v>
      </c>
      <c r="Q2217" s="24">
        <v>11.847811749763508</v>
      </c>
      <c r="R2217" s="24">
        <v>8.687982850937658</v>
      </c>
      <c r="S2217" s="24">
        <v>20.535794600701166</v>
      </c>
      <c r="T2217" s="24">
        <v>73.465159679999942</v>
      </c>
      <c r="U2217" s="24">
        <v>1719926.784</v>
      </c>
      <c r="V2217" s="24">
        <v>1224419.3279999997</v>
      </c>
      <c r="W2217" s="24">
        <v>515978.03519999998</v>
      </c>
      <c r="X2217" s="24">
        <v>367325.79839999991</v>
      </c>
      <c r="Y2217" s="24">
        <v>0</v>
      </c>
      <c r="Z2217" s="24">
        <v>0</v>
      </c>
      <c r="AA2217" s="24">
        <v>92169.207198646967</v>
      </c>
      <c r="AB2217" s="24">
        <v>95259.67480327026</v>
      </c>
      <c r="AC2217" s="24">
        <v>187428.88200191734</v>
      </c>
      <c r="AD2217" s="24">
        <v>547222.7147980826</v>
      </c>
      <c r="AE2217" s="24">
        <v>642482.38960135169</v>
      </c>
      <c r="AF2217" s="24">
        <v>734651.59679999948</v>
      </c>
      <c r="AG2217" s="24">
        <v>11.847811749763508</v>
      </c>
      <c r="AH2217" s="24">
        <v>8.687982850937658</v>
      </c>
      <c r="AI2217" s="24">
        <v>20.535794600701166</v>
      </c>
      <c r="AJ2217" s="24">
        <v>73.465159679999942</v>
      </c>
      <c r="AK2217" s="24">
        <v>0</v>
      </c>
      <c r="AL2217" s="24">
        <v>0</v>
      </c>
      <c r="AM2217" s="24">
        <v>0</v>
      </c>
      <c r="AN2217" s="24">
        <v>0</v>
      </c>
      <c r="AO2217" s="24">
        <v>85996.339200000002</v>
      </c>
      <c r="AP2217" s="24">
        <v>61220.96639999999</v>
      </c>
      <c r="AQ2217" s="24">
        <v>0</v>
      </c>
      <c r="AR2217" s="24">
        <v>0</v>
      </c>
      <c r="AS2217" s="24">
        <v>0</v>
      </c>
      <c r="AT2217" s="24">
        <v>0</v>
      </c>
      <c r="AU2217" s="24">
        <v>0</v>
      </c>
      <c r="AV2217" s="24">
        <v>0</v>
      </c>
      <c r="AW2217" s="24">
        <v>0</v>
      </c>
      <c r="AX2217" s="24">
        <v>0</v>
      </c>
      <c r="AY2217" s="24">
        <v>0</v>
      </c>
      <c r="AZ2217" s="24">
        <v>0</v>
      </c>
      <c r="BA2217" s="24">
        <v>52.929365079298691</v>
      </c>
      <c r="BB2217" s="24">
        <v>61.617347930236519</v>
      </c>
      <c r="BC2217" s="24">
        <v>52.929365079298691</v>
      </c>
      <c r="BD2217" s="24">
        <v>61.617347930236519</v>
      </c>
      <c r="BE2217" s="24">
        <v>0</v>
      </c>
      <c r="BF2217" s="24">
        <v>0</v>
      </c>
      <c r="BG2217" s="24">
        <v>1719926.784</v>
      </c>
      <c r="BH2217" s="24">
        <v>1224419.3279999997</v>
      </c>
      <c r="BI2217" s="24">
        <v>0</v>
      </c>
      <c r="BJ2217" s="24">
        <v>0</v>
      </c>
      <c r="BK2217" s="24">
        <v>0</v>
      </c>
      <c r="BL2217" s="24">
        <v>0</v>
      </c>
    </row>
    <row r="2218" spans="1:64" x14ac:dyDescent="0.25">
      <c r="A2218" t="s">
        <v>5129</v>
      </c>
      <c r="B2218">
        <v>48</v>
      </c>
      <c r="C2218">
        <v>4</v>
      </c>
      <c r="D2218">
        <v>4</v>
      </c>
      <c r="E2218" s="24">
        <v>1719926.784</v>
      </c>
      <c r="F2218" s="24">
        <v>1298626.5599999998</v>
      </c>
      <c r="G2218" s="24">
        <v>515978.03519999998</v>
      </c>
      <c r="H2218" s="24">
        <v>389587.96799999994</v>
      </c>
      <c r="I2218" s="24">
        <v>85996.339200000002</v>
      </c>
      <c r="J2218" s="24">
        <v>64931.327999999994</v>
      </c>
      <c r="K2218" s="24">
        <v>100766.4736977712</v>
      </c>
      <c r="L2218" s="24">
        <v>101160.99618753418</v>
      </c>
      <c r="M2218" s="24">
        <v>201927.46988530527</v>
      </c>
      <c r="N2218" s="24">
        <v>577248.46611469425</v>
      </c>
      <c r="O2218" s="24">
        <v>678409.4623022303</v>
      </c>
      <c r="P2218" s="24">
        <v>779175.93600000069</v>
      </c>
      <c r="Q2218" s="24">
        <v>12.885452858485223</v>
      </c>
      <c r="R2218" s="24">
        <v>9.2140766231615885</v>
      </c>
      <c r="S2218" s="24">
        <v>22.099529481646812</v>
      </c>
      <c r="T2218" s="24">
        <v>77.917593599999918</v>
      </c>
      <c r="U2218" s="24">
        <v>1719926.784</v>
      </c>
      <c r="V2218" s="24">
        <v>1298626.5599999998</v>
      </c>
      <c r="W2218" s="24">
        <v>515978.03519999998</v>
      </c>
      <c r="X2218" s="24">
        <v>389587.96799999994</v>
      </c>
      <c r="Y2218" s="24">
        <v>0</v>
      </c>
      <c r="Z2218" s="24">
        <v>0</v>
      </c>
      <c r="AA2218" s="24">
        <v>100766.4736977712</v>
      </c>
      <c r="AB2218" s="24">
        <v>101160.99618753418</v>
      </c>
      <c r="AC2218" s="24">
        <v>201927.46988530527</v>
      </c>
      <c r="AD2218" s="24">
        <v>577248.46611469425</v>
      </c>
      <c r="AE2218" s="24">
        <v>678409.4623022303</v>
      </c>
      <c r="AF2218" s="24">
        <v>779175.93600000069</v>
      </c>
      <c r="AG2218" s="24">
        <v>12.885452858485223</v>
      </c>
      <c r="AH2218" s="24">
        <v>9.2140766231615885</v>
      </c>
      <c r="AI2218" s="24">
        <v>22.099529481646812</v>
      </c>
      <c r="AJ2218" s="24">
        <v>77.917593599999918</v>
      </c>
      <c r="AK2218" s="24">
        <v>0</v>
      </c>
      <c r="AL2218" s="24">
        <v>0</v>
      </c>
      <c r="AM2218" s="24">
        <v>0</v>
      </c>
      <c r="AN2218" s="24">
        <v>0</v>
      </c>
      <c r="AO2218" s="24">
        <v>85996.339200000002</v>
      </c>
      <c r="AP2218" s="24">
        <v>64931.327999999994</v>
      </c>
      <c r="AQ2218" s="24">
        <v>0</v>
      </c>
      <c r="AR2218" s="24">
        <v>0</v>
      </c>
      <c r="AS2218" s="24">
        <v>0</v>
      </c>
      <c r="AT2218" s="24">
        <v>0</v>
      </c>
      <c r="AU2218" s="24">
        <v>0</v>
      </c>
      <c r="AV2218" s="24">
        <v>0</v>
      </c>
      <c r="AW2218" s="24">
        <v>0</v>
      </c>
      <c r="AX2218" s="24">
        <v>0</v>
      </c>
      <c r="AY2218" s="24">
        <v>0</v>
      </c>
      <c r="AZ2218" s="24">
        <v>0</v>
      </c>
      <c r="BA2218" s="24">
        <v>55.818064118353163</v>
      </c>
      <c r="BB2218" s="24">
        <v>65.032140741514695</v>
      </c>
      <c r="BC2218" s="24">
        <v>55.818064118353163</v>
      </c>
      <c r="BD2218" s="24">
        <v>65.032140741514695</v>
      </c>
      <c r="BE2218" s="24">
        <v>0</v>
      </c>
      <c r="BF2218" s="24">
        <v>0</v>
      </c>
      <c r="BG2218" s="24">
        <v>1719926.784</v>
      </c>
      <c r="BH2218" s="24">
        <v>1298626.5599999998</v>
      </c>
      <c r="BI2218" s="24">
        <v>0</v>
      </c>
      <c r="BJ2218" s="24">
        <v>0</v>
      </c>
      <c r="BK2218" s="24">
        <v>0</v>
      </c>
      <c r="BL2218" s="24">
        <v>0</v>
      </c>
    </row>
    <row r="2219" spans="1:64" x14ac:dyDescent="0.25">
      <c r="A2219" t="s">
        <v>5129</v>
      </c>
      <c r="B2219">
        <v>49</v>
      </c>
      <c r="C2219">
        <v>1</v>
      </c>
      <c r="D2219">
        <v>5</v>
      </c>
      <c r="E2219" s="24">
        <v>2063912.1407999999</v>
      </c>
      <c r="F2219" s="24">
        <v>1380254.5152</v>
      </c>
      <c r="G2219" s="24">
        <v>619173.64223999996</v>
      </c>
      <c r="H2219" s="24">
        <v>414076.35456000001</v>
      </c>
      <c r="I2219" s="24">
        <v>103195.60704</v>
      </c>
      <c r="J2219" s="24">
        <v>69012.725760000001</v>
      </c>
      <c r="K2219" s="24">
        <v>109861.69526350196</v>
      </c>
      <c r="L2219" s="24">
        <v>107364.90656874701</v>
      </c>
      <c r="M2219" s="24">
        <v>217226.60183224897</v>
      </c>
      <c r="N2219" s="24">
        <v>610926.10728775151</v>
      </c>
      <c r="O2219" s="24">
        <v>718291.01385649666</v>
      </c>
      <c r="P2219" s="24">
        <v>828152.70911999978</v>
      </c>
      <c r="Q2219" s="24">
        <v>13.981181360383857</v>
      </c>
      <c r="R2219" s="24">
        <v>9.7681523331258688</v>
      </c>
      <c r="S2219" s="24">
        <v>23.749333693509726</v>
      </c>
      <c r="T2219" s="24">
        <v>82.81527091199996</v>
      </c>
      <c r="U2219" s="24">
        <v>1857520.9267199999</v>
      </c>
      <c r="V2219" s="24">
        <v>1242229.0636800001</v>
      </c>
      <c r="W2219" s="24">
        <v>557256.27801599994</v>
      </c>
      <c r="X2219" s="24">
        <v>372668.71910400002</v>
      </c>
      <c r="Y2219" s="24">
        <v>0</v>
      </c>
      <c r="Z2219" s="24">
        <v>0</v>
      </c>
      <c r="AA2219" s="24">
        <v>98875.525737151765</v>
      </c>
      <c r="AB2219" s="24">
        <v>96628.415911872289</v>
      </c>
      <c r="AC2219" s="24">
        <v>195503.94164902408</v>
      </c>
      <c r="AD2219" s="24">
        <v>549833.49655897636</v>
      </c>
      <c r="AE2219" s="24">
        <v>646461.91247084737</v>
      </c>
      <c r="AF2219" s="24">
        <v>745337.4382079998</v>
      </c>
      <c r="AG2219" s="24">
        <v>13.981181360383857</v>
      </c>
      <c r="AH2219" s="24">
        <v>9.7681523331258688</v>
      </c>
      <c r="AI2219" s="24">
        <v>23.749333693509726</v>
      </c>
      <c r="AJ2219" s="24">
        <v>82.81527091199996</v>
      </c>
      <c r="AK2219" s="24">
        <v>206391.21408000006</v>
      </c>
      <c r="AL2219" s="24">
        <v>138025.45151999989</v>
      </c>
      <c r="AM2219" s="24">
        <v>61917.364224000019</v>
      </c>
      <c r="AN2219" s="24">
        <v>41407.635455999989</v>
      </c>
      <c r="AO2219" s="24">
        <v>103195.60704</v>
      </c>
      <c r="AP2219" s="24">
        <v>69012.725760000001</v>
      </c>
      <c r="AQ2219" s="24">
        <v>10986.16952635019</v>
      </c>
      <c r="AR2219" s="24">
        <v>10736.490656874725</v>
      </c>
      <c r="AS2219" s="24">
        <v>21722.660183224885</v>
      </c>
      <c r="AT2219" s="24">
        <v>61092.610728775151</v>
      </c>
      <c r="AU2219" s="24">
        <v>71829.101385649294</v>
      </c>
      <c r="AV2219" s="24">
        <v>82815.270911999978</v>
      </c>
      <c r="AW2219" s="24">
        <v>0</v>
      </c>
      <c r="AX2219" s="24">
        <v>0</v>
      </c>
      <c r="AY2219" s="24">
        <v>0</v>
      </c>
      <c r="AZ2219" s="24">
        <v>0</v>
      </c>
      <c r="BA2219" s="24">
        <v>59.065937218490262</v>
      </c>
      <c r="BB2219" s="24">
        <v>68.834089551615989</v>
      </c>
      <c r="BC2219" s="24">
        <v>59.065937218490262</v>
      </c>
      <c r="BD2219" s="24">
        <v>68.834089551615989</v>
      </c>
      <c r="BE2219" s="24">
        <v>0</v>
      </c>
      <c r="BF2219" s="24">
        <v>0</v>
      </c>
      <c r="BG2219" s="24">
        <v>1857520.9267199999</v>
      </c>
      <c r="BH2219" s="24">
        <v>1242229.0636800001</v>
      </c>
      <c r="BI2219" s="24">
        <v>0</v>
      </c>
      <c r="BJ2219" s="24">
        <v>0</v>
      </c>
      <c r="BK2219" s="24">
        <v>0</v>
      </c>
      <c r="BL2219" s="24">
        <v>0</v>
      </c>
    </row>
    <row r="2220" spans="1:64" x14ac:dyDescent="0.25">
      <c r="A2220" t="s">
        <v>5129</v>
      </c>
      <c r="B2220">
        <v>50</v>
      </c>
      <c r="C2220">
        <v>1</v>
      </c>
      <c r="D2220">
        <v>5</v>
      </c>
      <c r="E2220" s="24">
        <v>2063912.1407999999</v>
      </c>
      <c r="F2220" s="24">
        <v>1469303.1936000001</v>
      </c>
      <c r="G2220" s="24">
        <v>619173.64223999996</v>
      </c>
      <c r="H2220" s="24">
        <v>440790.95808000001</v>
      </c>
      <c r="I2220" s="24">
        <v>103195.60704</v>
      </c>
      <c r="J2220" s="24">
        <v>73465.159680000012</v>
      </c>
      <c r="K2220" s="24">
        <v>119482.28556038998</v>
      </c>
      <c r="L2220" s="24">
        <v>113893.63616036624</v>
      </c>
      <c r="M2220" s="24">
        <v>233375.92172075622</v>
      </c>
      <c r="N2220" s="24">
        <v>648205.99443924427</v>
      </c>
      <c r="O2220" s="24">
        <v>762099.63059961051</v>
      </c>
      <c r="P2220" s="24">
        <v>881581.91616000049</v>
      </c>
      <c r="Q2220" s="24">
        <v>15.138432522636776</v>
      </c>
      <c r="R2220" s="24">
        <v>10.352151854790918</v>
      </c>
      <c r="S2220" s="24">
        <v>25.490584377427695</v>
      </c>
      <c r="T2220" s="24">
        <v>88.158191616000067</v>
      </c>
      <c r="U2220" s="24">
        <v>1857520.9267199999</v>
      </c>
      <c r="V2220" s="24">
        <v>1322372.87424</v>
      </c>
      <c r="W2220" s="24">
        <v>557256.27801599994</v>
      </c>
      <c r="X2220" s="24">
        <v>396711.862272</v>
      </c>
      <c r="Y2220" s="24">
        <v>0</v>
      </c>
      <c r="Z2220" s="24">
        <v>0</v>
      </c>
      <c r="AA2220" s="24">
        <v>107534.05700435098</v>
      </c>
      <c r="AB2220" s="24">
        <v>102504.27254432975</v>
      </c>
      <c r="AC2220" s="24">
        <v>210038.3295486806</v>
      </c>
      <c r="AD2220" s="24">
        <v>583385.39499531966</v>
      </c>
      <c r="AE2220" s="24">
        <v>685889.66753964871</v>
      </c>
      <c r="AF2220" s="24">
        <v>793423.72454400046</v>
      </c>
      <c r="AG2220" s="24">
        <v>15.138432522636776</v>
      </c>
      <c r="AH2220" s="24">
        <v>10.352151854790918</v>
      </c>
      <c r="AI2220" s="24">
        <v>25.490584377427695</v>
      </c>
      <c r="AJ2220" s="24">
        <v>88.158191616000067</v>
      </c>
      <c r="AK2220" s="24">
        <v>206391.21408000006</v>
      </c>
      <c r="AL2220" s="24">
        <v>146930.31936000008</v>
      </c>
      <c r="AM2220" s="24">
        <v>61917.364224000019</v>
      </c>
      <c r="AN2220" s="24">
        <v>44079.095808000013</v>
      </c>
      <c r="AO2220" s="24">
        <v>103195.60704</v>
      </c>
      <c r="AP2220" s="24">
        <v>73465.159680000012</v>
      </c>
      <c r="AQ2220" s="24">
        <v>11948.228556039001</v>
      </c>
      <c r="AR2220" s="24">
        <v>11389.363616036484</v>
      </c>
      <c r="AS2220" s="24">
        <v>23337.592172075616</v>
      </c>
      <c r="AT2220" s="24">
        <v>64820.599443924613</v>
      </c>
      <c r="AU2220" s="24">
        <v>76209.963059961796</v>
      </c>
      <c r="AV2220" s="24">
        <v>88158.191616000026</v>
      </c>
      <c r="AW2220" s="24">
        <v>0</v>
      </c>
      <c r="AX2220" s="24">
        <v>0</v>
      </c>
      <c r="AY2220" s="24">
        <v>0</v>
      </c>
      <c r="AZ2220" s="24">
        <v>0</v>
      </c>
      <c r="BA2220" s="24">
        <v>62.667607238572373</v>
      </c>
      <c r="BB2220" s="24">
        <v>73.019759093363291</v>
      </c>
      <c r="BC2220" s="24">
        <v>62.667607238572373</v>
      </c>
      <c r="BD2220" s="24">
        <v>73.019759093363291</v>
      </c>
      <c r="BE2220" s="24">
        <v>0</v>
      </c>
      <c r="BF2220" s="24">
        <v>0</v>
      </c>
      <c r="BG2220" s="24">
        <v>1857520.9267199999</v>
      </c>
      <c r="BH2220" s="24">
        <v>1322372.87424</v>
      </c>
      <c r="BI2220" s="24">
        <v>0</v>
      </c>
      <c r="BJ2220" s="24">
        <v>0</v>
      </c>
      <c r="BK2220" s="24">
        <v>0</v>
      </c>
      <c r="BL2220" s="24">
        <v>0</v>
      </c>
    </row>
    <row r="2221" spans="1:64" x14ac:dyDescent="0.25">
      <c r="A2221" t="s">
        <v>5129</v>
      </c>
      <c r="B2221">
        <v>51</v>
      </c>
      <c r="C2221">
        <v>1</v>
      </c>
      <c r="D2221">
        <v>5</v>
      </c>
      <c r="E2221" s="24">
        <v>2063912.1407999999</v>
      </c>
      <c r="F2221" s="24">
        <v>1558351.8720000002</v>
      </c>
      <c r="G2221" s="24">
        <v>619173.64223999996</v>
      </c>
      <c r="H2221" s="24">
        <v>467505.56160000007</v>
      </c>
      <c r="I2221" s="24">
        <v>103195.60704</v>
      </c>
      <c r="J2221" s="24">
        <v>77917.593600000007</v>
      </c>
      <c r="K2221" s="24">
        <v>129658.0003366028</v>
      </c>
      <c r="L2221" s="24">
        <v>120783.82953606825</v>
      </c>
      <c r="M2221" s="24">
        <v>250441.82987267105</v>
      </c>
      <c r="N2221" s="24">
        <v>684569.29332732782</v>
      </c>
      <c r="O2221" s="24">
        <v>805353.122863397</v>
      </c>
      <c r="P2221" s="24">
        <v>935011.12319999933</v>
      </c>
      <c r="Q2221" s="24">
        <v>16.360989407445999</v>
      </c>
      <c r="R2221" s="24">
        <v>10.969669421758198</v>
      </c>
      <c r="S2221" s="24">
        <v>27.330658829204197</v>
      </c>
      <c r="T2221" s="24">
        <v>93.501112319999947</v>
      </c>
      <c r="U2221" s="24">
        <v>1857520.9267199999</v>
      </c>
      <c r="V2221" s="24">
        <v>1402516.6848000002</v>
      </c>
      <c r="W2221" s="24">
        <v>557256.27801599994</v>
      </c>
      <c r="X2221" s="24">
        <v>420755.00544000004</v>
      </c>
      <c r="Y2221" s="24">
        <v>0</v>
      </c>
      <c r="Z2221" s="24">
        <v>0</v>
      </c>
      <c r="AA2221" s="24">
        <v>116692.20030294253</v>
      </c>
      <c r="AB2221" s="24">
        <v>108705.44658246147</v>
      </c>
      <c r="AC2221" s="24">
        <v>225397.64688540396</v>
      </c>
      <c r="AD2221" s="24">
        <v>616112.36399459466</v>
      </c>
      <c r="AE2221" s="24">
        <v>724817.8105770573</v>
      </c>
      <c r="AF2221" s="24">
        <v>841510.01087999938</v>
      </c>
      <c r="AG2221" s="24">
        <v>16.360989407445999</v>
      </c>
      <c r="AH2221" s="24">
        <v>10.969669421758198</v>
      </c>
      <c r="AI2221" s="24">
        <v>27.330658829204197</v>
      </c>
      <c r="AJ2221" s="24">
        <v>93.501112319999947</v>
      </c>
      <c r="AK2221" s="24">
        <v>206391.21408000006</v>
      </c>
      <c r="AL2221" s="24">
        <v>155835.18720000004</v>
      </c>
      <c r="AM2221" s="24">
        <v>61917.364224000019</v>
      </c>
      <c r="AN2221" s="24">
        <v>46750.556160000036</v>
      </c>
      <c r="AO2221" s="24">
        <v>103195.60704</v>
      </c>
      <c r="AP2221" s="24">
        <v>77917.593600000007</v>
      </c>
      <c r="AQ2221" s="24">
        <v>12965.800033660271</v>
      </c>
      <c r="AR2221" s="24">
        <v>12078.382953606779</v>
      </c>
      <c r="AS2221" s="24">
        <v>25044.182987267093</v>
      </c>
      <c r="AT2221" s="24">
        <v>68456.929332733154</v>
      </c>
      <c r="AU2221" s="24">
        <v>80535.3122863397</v>
      </c>
      <c r="AV2221" s="24">
        <v>93501.112319999957</v>
      </c>
      <c r="AW2221" s="24">
        <v>0</v>
      </c>
      <c r="AX2221" s="24">
        <v>0</v>
      </c>
      <c r="AY2221" s="24">
        <v>0</v>
      </c>
      <c r="AZ2221" s="24">
        <v>0</v>
      </c>
      <c r="BA2221" s="24">
        <v>66.170453490795694</v>
      </c>
      <c r="BB2221" s="24">
        <v>77.140122912554034</v>
      </c>
      <c r="BC2221" s="24">
        <v>66.170453490795694</v>
      </c>
      <c r="BD2221" s="24">
        <v>77.140122912554034</v>
      </c>
      <c r="BE2221" s="24">
        <v>0</v>
      </c>
      <c r="BF2221" s="24">
        <v>0</v>
      </c>
      <c r="BG2221" s="24">
        <v>1857520.9267199999</v>
      </c>
      <c r="BH2221" s="24">
        <v>1402516.6848000002</v>
      </c>
      <c r="BI2221" s="24">
        <v>0</v>
      </c>
      <c r="BJ2221" s="24">
        <v>0</v>
      </c>
      <c r="BK2221" s="24">
        <v>0</v>
      </c>
      <c r="BL2221" s="24">
        <v>0</v>
      </c>
    </row>
    <row r="2222" spans="1:64" x14ac:dyDescent="0.25">
      <c r="A2222" t="s">
        <v>5129</v>
      </c>
      <c r="B2222">
        <v>52</v>
      </c>
      <c r="C2222">
        <v>2</v>
      </c>
      <c r="D2222">
        <v>5</v>
      </c>
      <c r="E2222" s="24">
        <v>2476694.5689599998</v>
      </c>
      <c r="F2222" s="24">
        <v>1656305.41824</v>
      </c>
      <c r="G2222" s="24">
        <v>743008.37068799988</v>
      </c>
      <c r="H2222" s="24">
        <v>496891.62547199999</v>
      </c>
      <c r="I2222" s="24">
        <v>123834.72844799999</v>
      </c>
      <c r="J2222" s="24">
        <v>82815.270912000007</v>
      </c>
      <c r="K2222" s="24">
        <v>140421.86653446872</v>
      </c>
      <c r="L2222" s="24">
        <v>128061.43750013039</v>
      </c>
      <c r="M2222" s="24">
        <v>268483.3040345991</v>
      </c>
      <c r="N2222" s="24">
        <v>725299.94690940157</v>
      </c>
      <c r="O2222" s="24">
        <v>853361.38440953195</v>
      </c>
      <c r="P2222" s="24">
        <v>993783.25094399974</v>
      </c>
      <c r="Q2222" s="24">
        <v>17.653051698938498</v>
      </c>
      <c r="R2222" s="24">
        <v>11.622812766182619</v>
      </c>
      <c r="S2222" s="24">
        <v>29.275864465121117</v>
      </c>
      <c r="T2222" s="24">
        <v>99.378325094399997</v>
      </c>
      <c r="U2222" s="24">
        <v>2229025.1120639998</v>
      </c>
      <c r="V2222" s="24">
        <v>1490674.8764160001</v>
      </c>
      <c r="W2222" s="24">
        <v>668707.5336192</v>
      </c>
      <c r="X2222" s="24">
        <v>447202.4629248</v>
      </c>
      <c r="Y2222" s="24">
        <v>0</v>
      </c>
      <c r="Z2222" s="24">
        <v>0</v>
      </c>
      <c r="AA2222" s="24">
        <v>126379.67988102185</v>
      </c>
      <c r="AB2222" s="24">
        <v>115255.2937501173</v>
      </c>
      <c r="AC2222" s="24">
        <v>241634.9736311392</v>
      </c>
      <c r="AD2222" s="24">
        <v>652769.95221846178</v>
      </c>
      <c r="AE2222" s="24">
        <v>768025.24596857838</v>
      </c>
      <c r="AF2222" s="24">
        <v>894404.92584959976</v>
      </c>
      <c r="AG2222" s="24">
        <v>17.653051698938498</v>
      </c>
      <c r="AH2222" s="24">
        <v>11.622812766182619</v>
      </c>
      <c r="AI2222" s="24">
        <v>29.275864465121117</v>
      </c>
      <c r="AJ2222" s="24">
        <v>99.378325094399997</v>
      </c>
      <c r="AK2222" s="24">
        <v>247669.45689600008</v>
      </c>
      <c r="AL2222" s="24">
        <v>165630.54182399996</v>
      </c>
      <c r="AM2222" s="24">
        <v>74300.837068799883</v>
      </c>
      <c r="AN2222" s="24">
        <v>49689.162547199987</v>
      </c>
      <c r="AO2222" s="24">
        <v>123834.72844799999</v>
      </c>
      <c r="AP2222" s="24">
        <v>82815.270912000007</v>
      </c>
      <c r="AQ2222" s="24">
        <v>14042.186653446872</v>
      </c>
      <c r="AR2222" s="24">
        <v>12806.143750013085</v>
      </c>
      <c r="AS2222" s="24">
        <v>26848.330403459899</v>
      </c>
      <c r="AT2222" s="24">
        <v>72529.994690939784</v>
      </c>
      <c r="AU2222" s="24">
        <v>85336.138440953568</v>
      </c>
      <c r="AV2222" s="24">
        <v>99378.325094399974</v>
      </c>
      <c r="AW2222" s="24">
        <v>0</v>
      </c>
      <c r="AX2222" s="24">
        <v>0</v>
      </c>
      <c r="AY2222" s="24">
        <v>0</v>
      </c>
      <c r="AZ2222" s="24">
        <v>0</v>
      </c>
      <c r="BA2222" s="24">
        <v>70.10246062927888</v>
      </c>
      <c r="BB2222" s="24">
        <v>81.7252733954615</v>
      </c>
      <c r="BC2222" s="24">
        <v>70.10246062927888</v>
      </c>
      <c r="BD2222" s="24">
        <v>81.7252733954615</v>
      </c>
      <c r="BE2222" s="24">
        <v>0</v>
      </c>
      <c r="BF2222" s="24">
        <v>0</v>
      </c>
      <c r="BG2222" s="24">
        <v>2229025.1120639998</v>
      </c>
      <c r="BH2222" s="24">
        <v>1490674.8764160001</v>
      </c>
      <c r="BI2222" s="24">
        <v>0</v>
      </c>
      <c r="BJ2222" s="24">
        <v>0</v>
      </c>
      <c r="BK2222" s="24">
        <v>0</v>
      </c>
      <c r="BL2222" s="24">
        <v>0</v>
      </c>
    </row>
    <row r="2223" spans="1:64" x14ac:dyDescent="0.25">
      <c r="A2223" t="s">
        <v>5129</v>
      </c>
      <c r="B2223">
        <v>53</v>
      </c>
      <c r="C2223">
        <v>2</v>
      </c>
      <c r="D2223">
        <v>5</v>
      </c>
      <c r="E2223" s="24">
        <v>2476694.5689599998</v>
      </c>
      <c r="F2223" s="24">
        <v>1763163.83232</v>
      </c>
      <c r="G2223" s="24">
        <v>743008.37068799988</v>
      </c>
      <c r="H2223" s="24">
        <v>528949.14969600004</v>
      </c>
      <c r="I2223" s="24">
        <v>123834.72844799999</v>
      </c>
      <c r="J2223" s="24">
        <v>88158.191616000011</v>
      </c>
      <c r="K2223" s="24">
        <v>151808.84872224904</v>
      </c>
      <c r="L2223" s="24">
        <v>135750.61525307945</v>
      </c>
      <c r="M2223" s="24">
        <v>287559.46397532849</v>
      </c>
      <c r="N2223" s="24">
        <v>770338.83541667089</v>
      </c>
      <c r="O2223" s="24">
        <v>906089.45066975057</v>
      </c>
      <c r="P2223" s="24">
        <v>1057898.2993919998</v>
      </c>
      <c r="Q2223" s="24">
        <v>19.018903649723029</v>
      </c>
      <c r="R2223" s="24">
        <v>12.313667603140004</v>
      </c>
      <c r="S2223" s="24">
        <v>31.332571252863033</v>
      </c>
      <c r="T2223" s="24">
        <v>105.78982993919999</v>
      </c>
      <c r="U2223" s="24">
        <v>2229025.1120639998</v>
      </c>
      <c r="V2223" s="24">
        <v>1586847.449088</v>
      </c>
      <c r="W2223" s="24">
        <v>668707.5336192</v>
      </c>
      <c r="X2223" s="24">
        <v>476054.2347264</v>
      </c>
      <c r="Y2223" s="24">
        <v>0</v>
      </c>
      <c r="Z2223" s="24">
        <v>0</v>
      </c>
      <c r="AA2223" s="24">
        <v>136627.96385002413</v>
      </c>
      <c r="AB2223" s="24">
        <v>122175.55372777139</v>
      </c>
      <c r="AC2223" s="24">
        <v>258803.51757779563</v>
      </c>
      <c r="AD2223" s="24">
        <v>693304.95187500305</v>
      </c>
      <c r="AE2223" s="24">
        <v>815480.50560277514</v>
      </c>
      <c r="AF2223" s="24">
        <v>952108.46945279988</v>
      </c>
      <c r="AG2223" s="24">
        <v>19.018903649723029</v>
      </c>
      <c r="AH2223" s="24">
        <v>12.313667603140004</v>
      </c>
      <c r="AI2223" s="24">
        <v>31.332571252863033</v>
      </c>
      <c r="AJ2223" s="24">
        <v>105.78982993919999</v>
      </c>
      <c r="AK2223" s="24">
        <v>247669.45689600008</v>
      </c>
      <c r="AL2223" s="24">
        <v>176316.38323200005</v>
      </c>
      <c r="AM2223" s="24">
        <v>74300.837068799883</v>
      </c>
      <c r="AN2223" s="24">
        <v>52894.914969600039</v>
      </c>
      <c r="AO2223" s="24">
        <v>123834.72844799999</v>
      </c>
      <c r="AP2223" s="24">
        <v>88158.191616000011</v>
      </c>
      <c r="AQ2223" s="24">
        <v>15180.884872224909</v>
      </c>
      <c r="AR2223" s="24">
        <v>13575.061525308061</v>
      </c>
      <c r="AS2223" s="24">
        <v>28755.946397532854</v>
      </c>
      <c r="AT2223" s="24">
        <v>77033.883541667834</v>
      </c>
      <c r="AU2223" s="24">
        <v>90608.94506697543</v>
      </c>
      <c r="AV2223" s="24">
        <v>105789.82993919996</v>
      </c>
      <c r="AW2223" s="24">
        <v>0</v>
      </c>
      <c r="AX2223" s="24">
        <v>0</v>
      </c>
      <c r="AY2223" s="24">
        <v>0</v>
      </c>
      <c r="AZ2223" s="24">
        <v>0</v>
      </c>
      <c r="BA2223" s="24">
        <v>74.4572586863369</v>
      </c>
      <c r="BB2223" s="24">
        <v>86.770926289476847</v>
      </c>
      <c r="BC2223" s="24">
        <v>74.4572586863369</v>
      </c>
      <c r="BD2223" s="24">
        <v>86.770926289476847</v>
      </c>
      <c r="BE2223" s="24">
        <v>0</v>
      </c>
      <c r="BF2223" s="24">
        <v>0</v>
      </c>
      <c r="BG2223" s="24">
        <v>2229025.1120639998</v>
      </c>
      <c r="BH2223" s="24">
        <v>1586847.449088</v>
      </c>
      <c r="BI2223" s="24">
        <v>0</v>
      </c>
      <c r="BJ2223" s="24">
        <v>0</v>
      </c>
      <c r="BK2223" s="24">
        <v>0</v>
      </c>
      <c r="BL2223" s="24">
        <v>0</v>
      </c>
    </row>
    <row r="2224" spans="1:64" x14ac:dyDescent="0.25">
      <c r="A2224" t="s">
        <v>5129</v>
      </c>
      <c r="B2224">
        <v>54</v>
      </c>
      <c r="C2224">
        <v>2</v>
      </c>
      <c r="D2224">
        <v>5</v>
      </c>
      <c r="E2224" s="24">
        <v>2476694.5689599998</v>
      </c>
      <c r="F2224" s="24">
        <v>1870022.2464000001</v>
      </c>
      <c r="G2224" s="24">
        <v>743008.37068799988</v>
      </c>
      <c r="H2224" s="24">
        <v>561006.67391999997</v>
      </c>
      <c r="I2224" s="24">
        <v>123834.72844799999</v>
      </c>
      <c r="J2224" s="24">
        <v>93501.112320000015</v>
      </c>
      <c r="K2224" s="24">
        <v>163856.42368370597</v>
      </c>
      <c r="L2224" s="24">
        <v>143893.04628352192</v>
      </c>
      <c r="M2224" s="24">
        <v>307749.46996722789</v>
      </c>
      <c r="N2224" s="24">
        <v>814263.87787277251</v>
      </c>
      <c r="O2224" s="24">
        <v>958156.92415629327</v>
      </c>
      <c r="P2224" s="24">
        <v>1122013.3478399999</v>
      </c>
      <c r="Q2224" s="24">
        <v>20.463216145416567</v>
      </c>
      <c r="R2224" s="24">
        <v>13.046330434938085</v>
      </c>
      <c r="S2224" s="24">
        <v>33.509546580354652</v>
      </c>
      <c r="T2224" s="24">
        <v>112.20133478399998</v>
      </c>
      <c r="U2224" s="24">
        <v>2229025.1120639998</v>
      </c>
      <c r="V2224" s="24">
        <v>1683020.0217600001</v>
      </c>
      <c r="W2224" s="24">
        <v>668707.5336192</v>
      </c>
      <c r="X2224" s="24">
        <v>504906.006528</v>
      </c>
      <c r="Y2224" s="24">
        <v>0</v>
      </c>
      <c r="Z2224" s="24">
        <v>0</v>
      </c>
      <c r="AA2224" s="24">
        <v>147470.78131533539</v>
      </c>
      <c r="AB2224" s="24">
        <v>129503.74165516975</v>
      </c>
      <c r="AC2224" s="24">
        <v>276974.52297050512</v>
      </c>
      <c r="AD2224" s="24">
        <v>732837.49008549564</v>
      </c>
      <c r="AE2224" s="24">
        <v>862341.23174066469</v>
      </c>
      <c r="AF2224" s="24">
        <v>1009812.013056</v>
      </c>
      <c r="AG2224" s="24">
        <v>20.463216145416567</v>
      </c>
      <c r="AH2224" s="24">
        <v>13.046330434938085</v>
      </c>
      <c r="AI2224" s="24">
        <v>33.509546580354652</v>
      </c>
      <c r="AJ2224" s="24">
        <v>112.20133478399998</v>
      </c>
      <c r="AK2224" s="24">
        <v>247669.45689600008</v>
      </c>
      <c r="AL2224" s="24">
        <v>187002.22463999991</v>
      </c>
      <c r="AM2224" s="24">
        <v>74300.837068799883</v>
      </c>
      <c r="AN2224" s="24">
        <v>56100.667391999974</v>
      </c>
      <c r="AO2224" s="24">
        <v>123834.72844799999</v>
      </c>
      <c r="AP2224" s="24">
        <v>93501.112320000015</v>
      </c>
      <c r="AQ2224" s="24">
        <v>16385.64236837058</v>
      </c>
      <c r="AR2224" s="24">
        <v>14389.304628352169</v>
      </c>
      <c r="AS2224" s="24">
        <v>30774.946996722778</v>
      </c>
      <c r="AT2224" s="24">
        <v>81426.387787276879</v>
      </c>
      <c r="AU2224" s="24">
        <v>95815.692415628582</v>
      </c>
      <c r="AV2224" s="24">
        <v>112201.33478399995</v>
      </c>
      <c r="AW2224" s="24">
        <v>0</v>
      </c>
      <c r="AX2224" s="24">
        <v>0</v>
      </c>
      <c r="AY2224" s="24">
        <v>0</v>
      </c>
      <c r="AZ2224" s="24">
        <v>0</v>
      </c>
      <c r="BA2224" s="24">
        <v>78.691788203645501</v>
      </c>
      <c r="BB2224" s="24">
        <v>91.738118638583501</v>
      </c>
      <c r="BC2224" s="24">
        <v>78.691788203645501</v>
      </c>
      <c r="BD2224" s="24">
        <v>91.738118638583501</v>
      </c>
      <c r="BE2224" s="24">
        <v>0</v>
      </c>
      <c r="BF2224" s="24">
        <v>0</v>
      </c>
      <c r="BG2224" s="24">
        <v>2229025.1120639998</v>
      </c>
      <c r="BH2224" s="24">
        <v>1683020.0217600001</v>
      </c>
      <c r="BI2224" s="24">
        <v>0</v>
      </c>
      <c r="BJ2224" s="24">
        <v>0</v>
      </c>
      <c r="BK2224" s="24">
        <v>0</v>
      </c>
      <c r="BL2224" s="24">
        <v>0</v>
      </c>
    </row>
    <row r="2225" spans="1:64" x14ac:dyDescent="0.25">
      <c r="A2225" t="s">
        <v>5129</v>
      </c>
      <c r="B2225">
        <v>55</v>
      </c>
      <c r="C2225">
        <v>3</v>
      </c>
      <c r="D2225">
        <v>5</v>
      </c>
      <c r="E2225" s="24">
        <v>2972033.4827519995</v>
      </c>
      <c r="F2225" s="24">
        <v>1987566.5018880004</v>
      </c>
      <c r="G2225" s="24">
        <v>891610.04482559988</v>
      </c>
      <c r="H2225" s="24">
        <v>596269.95056640008</v>
      </c>
      <c r="I2225" s="24">
        <v>148601.67413759997</v>
      </c>
      <c r="J2225" s="24">
        <v>99378.325094400032</v>
      </c>
      <c r="K2225" s="24">
        <v>176605.73511232203</v>
      </c>
      <c r="L2225" s="24">
        <v>152517.80013452144</v>
      </c>
      <c r="M2225" s="24">
        <v>329123.53524684347</v>
      </c>
      <c r="N2225" s="24">
        <v>863416.36588595621</v>
      </c>
      <c r="O2225" s="24">
        <v>1015934.1660204791</v>
      </c>
      <c r="P2225" s="24">
        <v>1192539.9011327997</v>
      </c>
      <c r="Q2225" s="24">
        <v>21.991134485112639</v>
      </c>
      <c r="R2225" s="24">
        <v>13.823139113025547</v>
      </c>
      <c r="S2225" s="24">
        <v>35.814273598138186</v>
      </c>
      <c r="T2225" s="24">
        <v>119.25399011328</v>
      </c>
      <c r="U2225" s="24">
        <v>2674830.1344767995</v>
      </c>
      <c r="V2225" s="24">
        <v>1788809.8516992005</v>
      </c>
      <c r="W2225" s="24">
        <v>802449.0403430399</v>
      </c>
      <c r="X2225" s="24">
        <v>536642.95550976007</v>
      </c>
      <c r="Y2225" s="24">
        <v>0</v>
      </c>
      <c r="Z2225" s="24">
        <v>0</v>
      </c>
      <c r="AA2225" s="24">
        <v>158945.16160108984</v>
      </c>
      <c r="AB2225" s="24">
        <v>137266.02012106939</v>
      </c>
      <c r="AC2225" s="24">
        <v>296211.18172215915</v>
      </c>
      <c r="AD2225" s="24">
        <v>777074.72929736041</v>
      </c>
      <c r="AE2225" s="24">
        <v>914340.74941843003</v>
      </c>
      <c r="AF2225" s="24">
        <v>1073285.9110195197</v>
      </c>
      <c r="AG2225" s="24">
        <v>21.991134485112639</v>
      </c>
      <c r="AH2225" s="24">
        <v>13.823139113025547</v>
      </c>
      <c r="AI2225" s="24">
        <v>35.814273598138186</v>
      </c>
      <c r="AJ2225" s="24">
        <v>119.25399011328</v>
      </c>
      <c r="AK2225" s="24">
        <v>297203.3482752</v>
      </c>
      <c r="AL2225" s="24">
        <v>198756.65018879995</v>
      </c>
      <c r="AM2225" s="24">
        <v>89161.004482559976</v>
      </c>
      <c r="AN2225" s="24">
        <v>59626.995056640008</v>
      </c>
      <c r="AO2225" s="24">
        <v>148601.67413759997</v>
      </c>
      <c r="AP2225" s="24">
        <v>99378.325094400032</v>
      </c>
      <c r="AQ2225" s="24">
        <v>17660.573511232185</v>
      </c>
      <c r="AR2225" s="24">
        <v>15251.780013452051</v>
      </c>
      <c r="AS2225" s="24">
        <v>32912.353524684324</v>
      </c>
      <c r="AT2225" s="24">
        <v>86341.636588595808</v>
      </c>
      <c r="AU2225" s="24">
        <v>101593.41660204902</v>
      </c>
      <c r="AV2225" s="24">
        <v>119253.99011328002</v>
      </c>
      <c r="AW2225" s="24">
        <v>0</v>
      </c>
      <c r="AX2225" s="24">
        <v>0</v>
      </c>
      <c r="AY2225" s="24">
        <v>0</v>
      </c>
      <c r="AZ2225" s="24">
        <v>0</v>
      </c>
      <c r="BA2225" s="24">
        <v>83.439716515141754</v>
      </c>
      <c r="BB2225" s="24">
        <v>97.262855628167472</v>
      </c>
      <c r="BC2225" s="24">
        <v>83.439716515141754</v>
      </c>
      <c r="BD2225" s="24">
        <v>97.262855628167472</v>
      </c>
      <c r="BE2225" s="24">
        <v>0</v>
      </c>
      <c r="BF2225" s="24">
        <v>0</v>
      </c>
      <c r="BG2225" s="24">
        <v>2674830.1344767995</v>
      </c>
      <c r="BH2225" s="24">
        <v>1788809.8516992005</v>
      </c>
      <c r="BI2225" s="24">
        <v>0</v>
      </c>
      <c r="BJ2225" s="24">
        <v>0</v>
      </c>
      <c r="BK2225" s="24">
        <v>0</v>
      </c>
      <c r="BL2225" s="24">
        <v>0</v>
      </c>
    </row>
    <row r="2226" spans="1:64" x14ac:dyDescent="0.25">
      <c r="A2226" t="s">
        <v>5129</v>
      </c>
      <c r="B2226">
        <v>56</v>
      </c>
      <c r="C2226">
        <v>3</v>
      </c>
      <c r="D2226">
        <v>5</v>
      </c>
      <c r="E2226" s="24">
        <v>2972033.4827519995</v>
      </c>
      <c r="F2226" s="24">
        <v>2115796.5987840001</v>
      </c>
      <c r="G2226" s="24">
        <v>891610.04482559988</v>
      </c>
      <c r="H2226" s="24">
        <v>634738.9796352</v>
      </c>
      <c r="I2226" s="24">
        <v>148601.67413759997</v>
      </c>
      <c r="J2226" s="24">
        <v>105789.82993920002</v>
      </c>
      <c r="K2226" s="24">
        <v>190100.02818405069</v>
      </c>
      <c r="L2226" s="24">
        <v>161651.99522606237</v>
      </c>
      <c r="M2226" s="24">
        <v>351752.02341011306</v>
      </c>
      <c r="N2226" s="24">
        <v>917725.93586028554</v>
      </c>
      <c r="O2226" s="24">
        <v>1079377.9310863465</v>
      </c>
      <c r="P2226" s="24">
        <v>1269477.9592703991</v>
      </c>
      <c r="Q2226" s="24">
        <v>23.607884272477065</v>
      </c>
      <c r="R2226" s="24">
        <v>14.64642743242274</v>
      </c>
      <c r="S2226" s="24">
        <v>38.254311704899806</v>
      </c>
      <c r="T2226" s="24">
        <v>126.94779592704003</v>
      </c>
      <c r="U2226" s="24">
        <v>2674830.1344767995</v>
      </c>
      <c r="V2226" s="24">
        <v>1904216.9389056002</v>
      </c>
      <c r="W2226" s="24">
        <v>802449.0403430399</v>
      </c>
      <c r="X2226" s="24">
        <v>571265.08167167997</v>
      </c>
      <c r="Y2226" s="24">
        <v>0</v>
      </c>
      <c r="Z2226" s="24">
        <v>0</v>
      </c>
      <c r="AA2226" s="24">
        <v>171090.02536564562</v>
      </c>
      <c r="AB2226" s="24">
        <v>145486.79570345604</v>
      </c>
      <c r="AC2226" s="24">
        <v>316576.82106910174</v>
      </c>
      <c r="AD2226" s="24">
        <v>825953.34227425791</v>
      </c>
      <c r="AE2226" s="24">
        <v>971440.13797771372</v>
      </c>
      <c r="AF2226" s="24">
        <v>1142530.1633433593</v>
      </c>
      <c r="AG2226" s="24">
        <v>23.607884272477065</v>
      </c>
      <c r="AH2226" s="24">
        <v>14.64642743242274</v>
      </c>
      <c r="AI2226" s="24">
        <v>38.254311704899806</v>
      </c>
      <c r="AJ2226" s="24">
        <v>126.94779592704003</v>
      </c>
      <c r="AK2226" s="24">
        <v>297203.3482752</v>
      </c>
      <c r="AL2226" s="24">
        <v>211579.65987839992</v>
      </c>
      <c r="AM2226" s="24">
        <v>89161.004482559976</v>
      </c>
      <c r="AN2226" s="24">
        <v>63473.897963520023</v>
      </c>
      <c r="AO2226" s="24">
        <v>148601.67413759997</v>
      </c>
      <c r="AP2226" s="24">
        <v>105789.82993920002</v>
      </c>
      <c r="AQ2226" s="24">
        <v>19010.002818405075</v>
      </c>
      <c r="AR2226" s="24">
        <v>16165.19952260633</v>
      </c>
      <c r="AS2226" s="24">
        <v>35175.202341011318</v>
      </c>
      <c r="AT2226" s="24">
        <v>91772.593586027622</v>
      </c>
      <c r="AU2226" s="24">
        <v>107937.79310863279</v>
      </c>
      <c r="AV2226" s="24">
        <v>126947.79592703981</v>
      </c>
      <c r="AW2226" s="24">
        <v>0</v>
      </c>
      <c r="AX2226" s="24">
        <v>0</v>
      </c>
      <c r="AY2226" s="24">
        <v>0</v>
      </c>
      <c r="AZ2226" s="24">
        <v>0</v>
      </c>
      <c r="BA2226" s="24">
        <v>88.693484222140114</v>
      </c>
      <c r="BB2226" s="24">
        <v>103.33991165456291</v>
      </c>
      <c r="BC2226" s="24">
        <v>88.693484222140114</v>
      </c>
      <c r="BD2226" s="24">
        <v>103.33991165456291</v>
      </c>
      <c r="BE2226" s="24">
        <v>0</v>
      </c>
      <c r="BF2226" s="24">
        <v>0</v>
      </c>
      <c r="BG2226" s="24">
        <v>2674830.1344767995</v>
      </c>
      <c r="BH2226" s="24">
        <v>1904216.9389056002</v>
      </c>
      <c r="BI2226" s="24">
        <v>0</v>
      </c>
      <c r="BJ2226" s="24">
        <v>0</v>
      </c>
      <c r="BK2226" s="24">
        <v>0</v>
      </c>
      <c r="BL2226" s="24">
        <v>0</v>
      </c>
    </row>
    <row r="2227" spans="1:64" x14ac:dyDescent="0.25">
      <c r="A2227" t="s">
        <v>5129</v>
      </c>
      <c r="B2227">
        <v>57</v>
      </c>
      <c r="C2227">
        <v>3</v>
      </c>
      <c r="D2227">
        <v>5</v>
      </c>
      <c r="E2227" s="24">
        <v>2972033.4827519995</v>
      </c>
      <c r="F2227" s="24">
        <v>2244026.6956799999</v>
      </c>
      <c r="G2227" s="24">
        <v>891610.04482559988</v>
      </c>
      <c r="H2227" s="24">
        <v>673208.00870399992</v>
      </c>
      <c r="I2227" s="24">
        <v>148601.67413759997</v>
      </c>
      <c r="J2227" s="24">
        <v>112201.33478400001</v>
      </c>
      <c r="K2227" s="24">
        <v>204385.36941558495</v>
      </c>
      <c r="L2227" s="24">
        <v>171343.97193301376</v>
      </c>
      <c r="M2227" s="24">
        <v>375729.34134859871</v>
      </c>
      <c r="N2227" s="24">
        <v>970686.6760593988</v>
      </c>
      <c r="O2227" s="24">
        <v>1142030.6479924135</v>
      </c>
      <c r="P2227" s="24">
        <v>1346416.0174079984</v>
      </c>
      <c r="Q2227" s="24">
        <v>25.319137534428819</v>
      </c>
      <c r="R2227" s="24">
        <v>15.520961863332957</v>
      </c>
      <c r="S2227" s="24">
        <v>40.840099397761776</v>
      </c>
      <c r="T2227" s="24">
        <v>134.64160174080007</v>
      </c>
      <c r="U2227" s="24">
        <v>2674830.1344767995</v>
      </c>
      <c r="V2227" s="24">
        <v>2019624.026112</v>
      </c>
      <c r="W2227" s="24">
        <v>802449.0403430399</v>
      </c>
      <c r="X2227" s="24">
        <v>605887.2078336</v>
      </c>
      <c r="Y2227" s="24">
        <v>0</v>
      </c>
      <c r="Z2227" s="24">
        <v>0</v>
      </c>
      <c r="AA2227" s="24">
        <v>183946.83247402645</v>
      </c>
      <c r="AB2227" s="24">
        <v>154209.57473971229</v>
      </c>
      <c r="AC2227" s="24">
        <v>338156.40721373883</v>
      </c>
      <c r="AD2227" s="24">
        <v>873618.00845345855</v>
      </c>
      <c r="AE2227" s="24">
        <v>1027827.5831931718</v>
      </c>
      <c r="AF2227" s="24">
        <v>1211774.4156671986</v>
      </c>
      <c r="AG2227" s="24">
        <v>25.319137534428819</v>
      </c>
      <c r="AH2227" s="24">
        <v>15.520961863332957</v>
      </c>
      <c r="AI2227" s="24">
        <v>40.840099397761776</v>
      </c>
      <c r="AJ2227" s="24">
        <v>134.64160174080007</v>
      </c>
      <c r="AK2227" s="24">
        <v>297203.3482752</v>
      </c>
      <c r="AL2227" s="24">
        <v>224402.6695679999</v>
      </c>
      <c r="AM2227" s="24">
        <v>89161.004482559976</v>
      </c>
      <c r="AN2227" s="24">
        <v>67320.800870399922</v>
      </c>
      <c r="AO2227" s="24">
        <v>148601.67413759997</v>
      </c>
      <c r="AP2227" s="24">
        <v>112201.33478400001</v>
      </c>
      <c r="AQ2227" s="24">
        <v>20438.536941558501</v>
      </c>
      <c r="AR2227" s="24">
        <v>17134.397193301469</v>
      </c>
      <c r="AS2227" s="24">
        <v>37572.934134859883</v>
      </c>
      <c r="AT2227" s="24">
        <v>97068.667605940253</v>
      </c>
      <c r="AU2227" s="24">
        <v>114203.06479924172</v>
      </c>
      <c r="AV2227" s="24">
        <v>134641.60174079984</v>
      </c>
      <c r="AW2227" s="24">
        <v>0</v>
      </c>
      <c r="AX2227" s="24">
        <v>0</v>
      </c>
      <c r="AY2227" s="24">
        <v>0</v>
      </c>
      <c r="AZ2227" s="24">
        <v>0</v>
      </c>
      <c r="BA2227" s="24">
        <v>93.801502343038237</v>
      </c>
      <c r="BB2227" s="24">
        <v>109.32246420637125</v>
      </c>
      <c r="BC2227" s="24">
        <v>93.801502343038237</v>
      </c>
      <c r="BD2227" s="24">
        <v>109.32246420637125</v>
      </c>
      <c r="BE2227" s="24">
        <v>0</v>
      </c>
      <c r="BF2227" s="24">
        <v>0</v>
      </c>
      <c r="BG2227" s="24">
        <v>2674830.1344767995</v>
      </c>
      <c r="BH2227" s="24">
        <v>2019624.026112</v>
      </c>
      <c r="BI2227" s="24">
        <v>0</v>
      </c>
      <c r="BJ2227" s="24">
        <v>0</v>
      </c>
      <c r="BK2227" s="24">
        <v>0</v>
      </c>
      <c r="BL2227" s="24">
        <v>0</v>
      </c>
    </row>
    <row r="2228" spans="1:64" x14ac:dyDescent="0.25">
      <c r="A2228" t="s">
        <v>5129</v>
      </c>
      <c r="B2228">
        <v>58</v>
      </c>
      <c r="C2228">
        <v>4</v>
      </c>
      <c r="D2228">
        <v>5</v>
      </c>
      <c r="E2228" s="24">
        <v>3566440.1793023995</v>
      </c>
      <c r="F2228" s="24">
        <v>2385079.8022655994</v>
      </c>
      <c r="G2228" s="24">
        <v>1069932.0537907197</v>
      </c>
      <c r="H2228" s="24">
        <v>715523.94067967974</v>
      </c>
      <c r="I2228" s="24">
        <v>178322.00896511998</v>
      </c>
      <c r="J2228" s="24">
        <v>119253.99011327997</v>
      </c>
      <c r="K2228" s="24">
        <v>219512.05875717942</v>
      </c>
      <c r="L2228" s="24">
        <v>181627.10550433584</v>
      </c>
      <c r="M2228" s="24">
        <v>401139.16426151525</v>
      </c>
      <c r="N2228" s="24">
        <v>1029908.7170978468</v>
      </c>
      <c r="O2228" s="24">
        <v>1211535.8226021826</v>
      </c>
      <c r="P2228" s="24">
        <v>1431047.8813593611</v>
      </c>
      <c r="Q2228" s="24">
        <v>27.131121044696556</v>
      </c>
      <c r="R2228" s="24">
        <v>16.449415941440748</v>
      </c>
      <c r="S2228" s="24">
        <v>43.580536986137304</v>
      </c>
      <c r="T2228" s="24">
        <v>143.10478813593613</v>
      </c>
      <c r="U2228" s="24">
        <v>3209796.1613721596</v>
      </c>
      <c r="V2228" s="24">
        <v>2146571.8220390393</v>
      </c>
      <c r="W2228" s="24">
        <v>962938.84841164784</v>
      </c>
      <c r="X2228" s="24">
        <v>643971.54661171185</v>
      </c>
      <c r="Y2228" s="24">
        <v>0</v>
      </c>
      <c r="Z2228" s="24">
        <v>0</v>
      </c>
      <c r="AA2228" s="24">
        <v>197560.85288146147</v>
      </c>
      <c r="AB2228" s="24">
        <v>163464.39495390235</v>
      </c>
      <c r="AC2228" s="24">
        <v>361025.24783536373</v>
      </c>
      <c r="AD2228" s="24">
        <v>926917.8453880623</v>
      </c>
      <c r="AE2228" s="24">
        <v>1090382.2403419651</v>
      </c>
      <c r="AF2228" s="24">
        <v>1287943.0932234251</v>
      </c>
      <c r="AG2228" s="24">
        <v>27.131121044696556</v>
      </c>
      <c r="AH2228" s="24">
        <v>16.449415941440748</v>
      </c>
      <c r="AI2228" s="24">
        <v>43.580536986137304</v>
      </c>
      <c r="AJ2228" s="24">
        <v>143.10478813593613</v>
      </c>
      <c r="AK2228" s="24">
        <v>356644.0179302399</v>
      </c>
      <c r="AL2228" s="24">
        <v>238507.98022656003</v>
      </c>
      <c r="AM2228" s="24">
        <v>106993.20537907188</v>
      </c>
      <c r="AN2228" s="24">
        <v>71552.394067967893</v>
      </c>
      <c r="AO2228" s="24">
        <v>178322.00896511998</v>
      </c>
      <c r="AP2228" s="24">
        <v>119253.99011327997</v>
      </c>
      <c r="AQ2228" s="24">
        <v>21951.205875717947</v>
      </c>
      <c r="AR2228" s="24">
        <v>18162.71055043349</v>
      </c>
      <c r="AS2228" s="24">
        <v>40113.916426151525</v>
      </c>
      <c r="AT2228" s="24">
        <v>102990.87170978449</v>
      </c>
      <c r="AU2228" s="24">
        <v>121153.58226021752</v>
      </c>
      <c r="AV2228" s="24">
        <v>143104.78813593602</v>
      </c>
      <c r="AW2228" s="24">
        <v>0</v>
      </c>
      <c r="AX2228" s="24">
        <v>0</v>
      </c>
      <c r="AY2228" s="24">
        <v>0</v>
      </c>
      <c r="AZ2228" s="24">
        <v>0</v>
      </c>
      <c r="BA2228" s="24">
        <v>99.524251149799056</v>
      </c>
      <c r="BB2228" s="24">
        <v>115.97366709123958</v>
      </c>
      <c r="BC2228" s="24">
        <v>99.524251149799056</v>
      </c>
      <c r="BD2228" s="24">
        <v>115.97366709123958</v>
      </c>
      <c r="BE2228" s="24">
        <v>0</v>
      </c>
      <c r="BF2228" s="24">
        <v>0</v>
      </c>
      <c r="BG2228" s="24">
        <v>3209796.1613721596</v>
      </c>
      <c r="BH2228" s="24">
        <v>2146571.8220390393</v>
      </c>
      <c r="BI2228" s="24">
        <v>0</v>
      </c>
      <c r="BJ2228" s="24">
        <v>0</v>
      </c>
      <c r="BK2228" s="24">
        <v>0</v>
      </c>
      <c r="BL2228" s="24">
        <v>0</v>
      </c>
    </row>
    <row r="2229" spans="1:64" x14ac:dyDescent="0.25">
      <c r="A2229" t="s">
        <v>5129</v>
      </c>
      <c r="B2229">
        <v>59</v>
      </c>
      <c r="C2229">
        <v>4</v>
      </c>
      <c r="D2229">
        <v>5</v>
      </c>
      <c r="E2229" s="24">
        <v>3566440.1793023995</v>
      </c>
      <c r="F2229" s="24">
        <v>2538955.9185407991</v>
      </c>
      <c r="G2229" s="24">
        <v>1069932.0537907197</v>
      </c>
      <c r="H2229" s="24">
        <v>761686.77556223969</v>
      </c>
      <c r="I2229" s="24">
        <v>178322.00896511998</v>
      </c>
      <c r="J2229" s="24">
        <v>126947.79592703996</v>
      </c>
      <c r="K2229" s="24">
        <v>235532.77390095871</v>
      </c>
      <c r="L2229" s="24">
        <v>192532.58516157512</v>
      </c>
      <c r="M2229" s="24">
        <v>428065.35906253383</v>
      </c>
      <c r="N2229" s="24">
        <v>1095308.1920619439</v>
      </c>
      <c r="O2229" s="24">
        <v>1287840.77722352</v>
      </c>
      <c r="P2229" s="24">
        <v>1523373.5511244796</v>
      </c>
      <c r="Q2229" s="24">
        <v>29.050145827159952</v>
      </c>
      <c r="R2229" s="24">
        <v>17.43447386729116</v>
      </c>
      <c r="S2229" s="24">
        <v>46.484619694451112</v>
      </c>
      <c r="T2229" s="24">
        <v>152.33735511244777</v>
      </c>
      <c r="U2229" s="24">
        <v>3209796.1613721596</v>
      </c>
      <c r="V2229" s="24">
        <v>2285060.3266867194</v>
      </c>
      <c r="W2229" s="24">
        <v>962938.84841164784</v>
      </c>
      <c r="X2229" s="24">
        <v>685518.09800601576</v>
      </c>
      <c r="Y2229" s="24">
        <v>0</v>
      </c>
      <c r="Z2229" s="24">
        <v>0</v>
      </c>
      <c r="AA2229" s="24">
        <v>211979.49651086284</v>
      </c>
      <c r="AB2229" s="24">
        <v>173279.3266454176</v>
      </c>
      <c r="AC2229" s="24">
        <v>385258.82315628044</v>
      </c>
      <c r="AD2229" s="24">
        <v>985777.37285575084</v>
      </c>
      <c r="AE2229" s="24">
        <v>1159056.699501168</v>
      </c>
      <c r="AF2229" s="24">
        <v>1371036.1960120318</v>
      </c>
      <c r="AG2229" s="24">
        <v>29.050145827159952</v>
      </c>
      <c r="AH2229" s="24">
        <v>17.43447386729116</v>
      </c>
      <c r="AI2229" s="24">
        <v>46.484619694451112</v>
      </c>
      <c r="AJ2229" s="24">
        <v>152.33735511244777</v>
      </c>
      <c r="AK2229" s="24">
        <v>356644.0179302399</v>
      </c>
      <c r="AL2229" s="24">
        <v>253895.59185407963</v>
      </c>
      <c r="AM2229" s="24">
        <v>106993.20537907188</v>
      </c>
      <c r="AN2229" s="24">
        <v>76168.677556223935</v>
      </c>
      <c r="AO2229" s="24">
        <v>178322.00896511998</v>
      </c>
      <c r="AP2229" s="24">
        <v>126947.79592703996</v>
      </c>
      <c r="AQ2229" s="24">
        <v>23553.277390095871</v>
      </c>
      <c r="AR2229" s="24">
        <v>19253.258516157512</v>
      </c>
      <c r="AS2229" s="24">
        <v>42806.535906253383</v>
      </c>
      <c r="AT2229" s="24">
        <v>109530.81920619309</v>
      </c>
      <c r="AU2229" s="24">
        <v>128784.077722352</v>
      </c>
      <c r="AV2229" s="24">
        <v>152337.35511244787</v>
      </c>
      <c r="AW2229" s="24">
        <v>0</v>
      </c>
      <c r="AX2229" s="24">
        <v>0</v>
      </c>
      <c r="AY2229" s="24">
        <v>0</v>
      </c>
      <c r="AZ2229" s="24">
        <v>0</v>
      </c>
      <c r="BA2229" s="24">
        <v>105.85273541799643</v>
      </c>
      <c r="BB2229" s="24">
        <v>123.28720928528764</v>
      </c>
      <c r="BC2229" s="24">
        <v>105.85273541799643</v>
      </c>
      <c r="BD2229" s="24">
        <v>123.28720928528764</v>
      </c>
      <c r="BE2229" s="24">
        <v>0</v>
      </c>
      <c r="BF2229" s="24">
        <v>0</v>
      </c>
      <c r="BG2229" s="24">
        <v>3209796.1613721596</v>
      </c>
      <c r="BH2229" s="24">
        <v>2285060.3266867194</v>
      </c>
      <c r="BI2229" s="24">
        <v>0</v>
      </c>
      <c r="BJ2229" s="24">
        <v>0</v>
      </c>
      <c r="BK2229" s="24">
        <v>0</v>
      </c>
      <c r="BL2229" s="24">
        <v>0</v>
      </c>
    </row>
    <row r="2230" spans="1:64" x14ac:dyDescent="0.25">
      <c r="A2230" t="s">
        <v>5129</v>
      </c>
      <c r="B2230">
        <v>60</v>
      </c>
      <c r="C2230">
        <v>4</v>
      </c>
      <c r="D2230">
        <v>5</v>
      </c>
      <c r="E2230" s="24">
        <v>3566440.1793023995</v>
      </c>
      <c r="F2230" s="24">
        <v>2692832.0348159992</v>
      </c>
      <c r="G2230" s="24">
        <v>1069932.0537907197</v>
      </c>
      <c r="H2230" s="24">
        <v>807849.61044479976</v>
      </c>
      <c r="I2230" s="24">
        <v>178322.00896511998</v>
      </c>
      <c r="J2230" s="24">
        <v>134641.60174079996</v>
      </c>
      <c r="K2230" s="24">
        <v>252503.45367851807</v>
      </c>
      <c r="L2230" s="24">
        <v>204117.20659707813</v>
      </c>
      <c r="M2230" s="24">
        <v>456620.66027559619</v>
      </c>
      <c r="N2230" s="24">
        <v>1159078.5606140047</v>
      </c>
      <c r="O2230" s="24">
        <v>1363195.7672110796</v>
      </c>
      <c r="P2230" s="24">
        <v>1615699.2208895981</v>
      </c>
      <c r="Q2230" s="24">
        <v>31.083048563928344</v>
      </c>
      <c r="R2230" s="24">
        <v>18.481752776282917</v>
      </c>
      <c r="S2230" s="24">
        <v>49.564801340211261</v>
      </c>
      <c r="T2230" s="24">
        <v>161.56992208896008</v>
      </c>
      <c r="U2230" s="24">
        <v>3209796.1613721596</v>
      </c>
      <c r="V2230" s="24">
        <v>2423548.8313343995</v>
      </c>
      <c r="W2230" s="24">
        <v>962938.84841164784</v>
      </c>
      <c r="X2230" s="24">
        <v>727064.64940031979</v>
      </c>
      <c r="Y2230" s="24">
        <v>0</v>
      </c>
      <c r="Z2230" s="24">
        <v>0</v>
      </c>
      <c r="AA2230" s="24">
        <v>227253.10831066626</v>
      </c>
      <c r="AB2230" s="24">
        <v>183705.48593737045</v>
      </c>
      <c r="AC2230" s="24">
        <v>410958.59424803656</v>
      </c>
      <c r="AD2230" s="24">
        <v>1043170.7045526002</v>
      </c>
      <c r="AE2230" s="24">
        <v>1226876.1904899701</v>
      </c>
      <c r="AF2230" s="24">
        <v>1454129.2988006384</v>
      </c>
      <c r="AG2230" s="24">
        <v>31.083048563928344</v>
      </c>
      <c r="AH2230" s="24">
        <v>18.481752776282917</v>
      </c>
      <c r="AI2230" s="24">
        <v>49.564801340211261</v>
      </c>
      <c r="AJ2230" s="24">
        <v>161.56992208896008</v>
      </c>
      <c r="AK2230" s="24">
        <v>356644.0179302399</v>
      </c>
      <c r="AL2230" s="24">
        <v>269283.20348159969</v>
      </c>
      <c r="AM2230" s="24">
        <v>106993.20537907188</v>
      </c>
      <c r="AN2230" s="24">
        <v>80784.961044479976</v>
      </c>
      <c r="AO2230" s="24">
        <v>178322.00896511998</v>
      </c>
      <c r="AP2230" s="24">
        <v>134641.60174079996</v>
      </c>
      <c r="AQ2230" s="24">
        <v>25250.345367851813</v>
      </c>
      <c r="AR2230" s="24">
        <v>20411.720659707673</v>
      </c>
      <c r="AS2230" s="24">
        <v>45662.066027559631</v>
      </c>
      <c r="AT2230" s="24">
        <v>115907.85606140457</v>
      </c>
      <c r="AU2230" s="24">
        <v>136319.57672110945</v>
      </c>
      <c r="AV2230" s="24">
        <v>161569.92208895972</v>
      </c>
      <c r="AW2230" s="24">
        <v>0</v>
      </c>
      <c r="AX2230" s="24">
        <v>0</v>
      </c>
      <c r="AY2230" s="24">
        <v>0</v>
      </c>
      <c r="AZ2230" s="24">
        <v>0</v>
      </c>
      <c r="BA2230" s="24">
        <v>112.00512074874905</v>
      </c>
      <c r="BB2230" s="24">
        <v>130.48687352503202</v>
      </c>
      <c r="BC2230" s="24">
        <v>112.00512074874905</v>
      </c>
      <c r="BD2230" s="24">
        <v>130.48687352503202</v>
      </c>
      <c r="BE2230" s="24">
        <v>0</v>
      </c>
      <c r="BF2230" s="24">
        <v>0</v>
      </c>
      <c r="BG2230" s="24">
        <v>3209796.1613721596</v>
      </c>
      <c r="BH2230" s="24">
        <v>2423548.8313343995</v>
      </c>
      <c r="BI2230" s="24">
        <v>0</v>
      </c>
      <c r="BJ2230" s="24">
        <v>0</v>
      </c>
      <c r="BK2230" s="24">
        <v>0</v>
      </c>
      <c r="BL2230" s="24">
        <v>0</v>
      </c>
    </row>
    <row r="2231" spans="1:64" x14ac:dyDescent="0.25">
      <c r="A2231" t="s">
        <v>5129</v>
      </c>
      <c r="B2231">
        <v>61</v>
      </c>
      <c r="C2231">
        <v>1</v>
      </c>
      <c r="D2231">
        <v>6</v>
      </c>
      <c r="E2231" s="24">
        <v>0</v>
      </c>
      <c r="F2231" s="24">
        <v>2683773.7537535992</v>
      </c>
      <c r="G2231" s="24">
        <v>0</v>
      </c>
      <c r="H2231" s="24">
        <v>805132.1261260797</v>
      </c>
      <c r="I2231" s="24">
        <v>0</v>
      </c>
      <c r="J2231" s="24">
        <v>134188.68768767998</v>
      </c>
      <c r="K2231" s="24">
        <v>270483.97214986617</v>
      </c>
      <c r="L2231" s="24">
        <v>216081.38677026937</v>
      </c>
      <c r="M2231" s="24">
        <v>486565.35892013554</v>
      </c>
      <c r="N2231" s="24">
        <v>-486565.3589201346</v>
      </c>
      <c r="O2231" s="24">
        <v>-270483.97214986384</v>
      </c>
      <c r="P2231" s="24">
        <v>0</v>
      </c>
      <c r="Q2231" s="24">
        <v>33.236707255145973</v>
      </c>
      <c r="R2231" s="24">
        <v>19.551285232569228</v>
      </c>
      <c r="S2231" s="24">
        <v>52.787992487715201</v>
      </c>
      <c r="T2231" s="24">
        <v>0</v>
      </c>
      <c r="U2231" s="24">
        <v>0</v>
      </c>
      <c r="V2231" s="24">
        <v>2415396.3783782395</v>
      </c>
      <c r="W2231" s="24">
        <v>0</v>
      </c>
      <c r="X2231" s="24">
        <v>724618.91351347184</v>
      </c>
      <c r="Y2231" s="24">
        <v>0</v>
      </c>
      <c r="Z2231" s="24">
        <v>0</v>
      </c>
      <c r="AA2231" s="24">
        <v>243435.57493487955</v>
      </c>
      <c r="AB2231" s="24">
        <v>194473.24809324229</v>
      </c>
      <c r="AC2231" s="24">
        <v>437908.82302812202</v>
      </c>
      <c r="AD2231" s="24">
        <v>-437908.82302811928</v>
      </c>
      <c r="AE2231" s="24">
        <v>-243435.57493487746</v>
      </c>
      <c r="AF2231" s="24">
        <v>0</v>
      </c>
      <c r="AG2231" s="24">
        <v>33.236707255145973</v>
      </c>
      <c r="AH2231" s="24">
        <v>19.551285232569228</v>
      </c>
      <c r="AI2231" s="24">
        <v>52.787992487715201</v>
      </c>
      <c r="AJ2231" s="24">
        <v>0</v>
      </c>
      <c r="AK2231" s="24">
        <v>0</v>
      </c>
      <c r="AL2231" s="24">
        <v>268377.37537535978</v>
      </c>
      <c r="AM2231" s="24">
        <v>0</v>
      </c>
      <c r="AN2231" s="24">
        <v>80513.212612607866</v>
      </c>
      <c r="AO2231" s="24">
        <v>0</v>
      </c>
      <c r="AP2231" s="24">
        <v>134188.68768767998</v>
      </c>
      <c r="AQ2231" s="24">
        <v>27048.397214986617</v>
      </c>
      <c r="AR2231" s="24">
        <v>21608.138677027076</v>
      </c>
      <c r="AS2231" s="24">
        <v>48656.535892013519</v>
      </c>
      <c r="AT2231" s="24">
        <v>-48656.535892015323</v>
      </c>
      <c r="AU2231" s="24">
        <v>-27048.397214986384</v>
      </c>
      <c r="AV2231" s="24">
        <v>0</v>
      </c>
      <c r="AW2231" s="24">
        <v>0</v>
      </c>
      <c r="AX2231" s="24">
        <v>0</v>
      </c>
      <c r="AY2231" s="24">
        <v>0</v>
      </c>
      <c r="AZ2231" s="24">
        <v>0</v>
      </c>
      <c r="BA2231" s="24">
        <v>-52.787992487715201</v>
      </c>
      <c r="BB2231" s="24">
        <v>-33.23670725514603</v>
      </c>
      <c r="BC2231" s="24">
        <v>-52.787992487715201</v>
      </c>
      <c r="BD2231" s="24">
        <v>-33.23670725514603</v>
      </c>
      <c r="BE2231" s="24">
        <v>0</v>
      </c>
      <c r="BF2231" s="24">
        <v>0</v>
      </c>
      <c r="BG2231" s="24">
        <v>0</v>
      </c>
      <c r="BH2231" s="24">
        <v>2415396.3783782395</v>
      </c>
      <c r="BI2231" s="24">
        <v>0</v>
      </c>
      <c r="BJ2231" s="24">
        <v>0</v>
      </c>
      <c r="BK2231" s="24">
        <v>0</v>
      </c>
      <c r="BL2231" s="24">
        <v>0</v>
      </c>
    </row>
    <row r="2232" spans="1:64" x14ac:dyDescent="0.25">
      <c r="A2232" t="s">
        <v>5129</v>
      </c>
      <c r="B2232">
        <v>62</v>
      </c>
      <c r="C2232">
        <v>1</v>
      </c>
      <c r="D2232">
        <v>6</v>
      </c>
      <c r="E2232" s="24">
        <v>0</v>
      </c>
      <c r="F2232" s="24">
        <v>2511781.0753535992</v>
      </c>
      <c r="G2232" s="24">
        <v>0</v>
      </c>
      <c r="H2232" s="24">
        <v>753534.32260607975</v>
      </c>
      <c r="I2232" s="24">
        <v>0</v>
      </c>
      <c r="J2232" s="24">
        <v>125589.05376767996</v>
      </c>
      <c r="K2232" s="24">
        <v>289299.93398785777</v>
      </c>
      <c r="L2232" s="24">
        <v>220251.66888004076</v>
      </c>
      <c r="M2232" s="24">
        <v>509551.60286789853</v>
      </c>
      <c r="N2232" s="24">
        <v>-509551.60286790133</v>
      </c>
      <c r="O2232" s="24">
        <v>-289299.93398785964</v>
      </c>
      <c r="P2232" s="24">
        <v>0</v>
      </c>
      <c r="Q2232" s="24">
        <v>35.442835177944858</v>
      </c>
      <c r="R2232" s="24">
        <v>19.67993712421935</v>
      </c>
      <c r="S2232" s="24">
        <v>55.122772302164208</v>
      </c>
      <c r="T2232" s="24">
        <v>0</v>
      </c>
      <c r="U2232" s="24">
        <v>0</v>
      </c>
      <c r="V2232" s="24">
        <v>2260602.9678182392</v>
      </c>
      <c r="W2232" s="24">
        <v>0</v>
      </c>
      <c r="X2232" s="24">
        <v>678180.89034547179</v>
      </c>
      <c r="Y2232" s="24">
        <v>0</v>
      </c>
      <c r="Z2232" s="24">
        <v>0</v>
      </c>
      <c r="AA2232" s="24">
        <v>260369.94058907201</v>
      </c>
      <c r="AB2232" s="24">
        <v>198226.50199203659</v>
      </c>
      <c r="AC2232" s="24">
        <v>458596.44258110871</v>
      </c>
      <c r="AD2232" s="24">
        <v>-458596.4425811097</v>
      </c>
      <c r="AE2232" s="24">
        <v>-260369.94058907405</v>
      </c>
      <c r="AF2232" s="24">
        <v>0</v>
      </c>
      <c r="AG2232" s="24">
        <v>35.442835177944858</v>
      </c>
      <c r="AH2232" s="24">
        <v>19.67993712421935</v>
      </c>
      <c r="AI2232" s="24">
        <v>55.122772302164208</v>
      </c>
      <c r="AJ2232" s="24">
        <v>0</v>
      </c>
      <c r="AK2232" s="24">
        <v>0</v>
      </c>
      <c r="AL2232" s="24">
        <v>251178.10753535992</v>
      </c>
      <c r="AM2232" s="24">
        <v>0</v>
      </c>
      <c r="AN2232" s="24">
        <v>75353.432260607951</v>
      </c>
      <c r="AO2232" s="24">
        <v>0</v>
      </c>
      <c r="AP2232" s="24">
        <v>125589.05376767996</v>
      </c>
      <c r="AQ2232" s="24">
        <v>28929.993398785766</v>
      </c>
      <c r="AR2232" s="24">
        <v>22025.166888004169</v>
      </c>
      <c r="AS2232" s="24">
        <v>50955.160286789818</v>
      </c>
      <c r="AT2232" s="24">
        <v>-50955.160286791623</v>
      </c>
      <c r="AU2232" s="24">
        <v>-28929.993398785591</v>
      </c>
      <c r="AV2232" s="24">
        <v>0</v>
      </c>
      <c r="AW2232" s="24">
        <v>0</v>
      </c>
      <c r="AX2232" s="24">
        <v>0</v>
      </c>
      <c r="AY2232" s="24">
        <v>0</v>
      </c>
      <c r="AZ2232" s="24">
        <v>0</v>
      </c>
      <c r="BA2232" s="24">
        <v>-55.122772302164321</v>
      </c>
      <c r="BB2232" s="24">
        <v>-35.442835177944971</v>
      </c>
      <c r="BC2232" s="24">
        <v>-55.122772302164321</v>
      </c>
      <c r="BD2232" s="24">
        <v>-35.442835177944971</v>
      </c>
      <c r="BE2232" s="24">
        <v>0</v>
      </c>
      <c r="BF2232" s="24">
        <v>0</v>
      </c>
      <c r="BG2232" s="24">
        <v>0</v>
      </c>
      <c r="BH2232" s="24">
        <v>2260602.9678182392</v>
      </c>
      <c r="BI2232" s="24">
        <v>0</v>
      </c>
      <c r="BJ2232" s="24">
        <v>0</v>
      </c>
      <c r="BK2232" s="24">
        <v>0</v>
      </c>
      <c r="BL2232" s="24">
        <v>0</v>
      </c>
    </row>
    <row r="2233" spans="1:64" x14ac:dyDescent="0.25">
      <c r="A2233" t="s">
        <v>5129</v>
      </c>
      <c r="B2233">
        <v>63</v>
      </c>
      <c r="C2233">
        <v>1</v>
      </c>
      <c r="D2233">
        <v>6</v>
      </c>
      <c r="E2233" s="24">
        <v>0</v>
      </c>
      <c r="F2233" s="24">
        <v>2339788.3969535995</v>
      </c>
      <c r="G2233" s="24">
        <v>0</v>
      </c>
      <c r="H2233" s="24">
        <v>701936.51908607979</v>
      </c>
      <c r="I2233" s="24">
        <v>0</v>
      </c>
      <c r="J2233" s="24">
        <v>116989.41984767998</v>
      </c>
      <c r="K2233" s="24">
        <v>307847.8076198576</v>
      </c>
      <c r="L2233" s="24">
        <v>212170.08259654883</v>
      </c>
      <c r="M2233" s="24">
        <v>520017.89021640643</v>
      </c>
      <c r="N2233" s="24">
        <v>-520017.89021640643</v>
      </c>
      <c r="O2233" s="24">
        <v>-307847.80761985853</v>
      </c>
      <c r="P2233" s="24">
        <v>0</v>
      </c>
      <c r="Q2233" s="24">
        <v>37.460924078583673</v>
      </c>
      <c r="R2233" s="24">
        <v>18.501166714515705</v>
      </c>
      <c r="S2233" s="24">
        <v>55.962090793099378</v>
      </c>
      <c r="T2233" s="24">
        <v>0</v>
      </c>
      <c r="U2233" s="24">
        <v>0</v>
      </c>
      <c r="V2233" s="24">
        <v>2105809.5572582395</v>
      </c>
      <c r="W2233" s="24">
        <v>0</v>
      </c>
      <c r="X2233" s="24">
        <v>631742.86717747187</v>
      </c>
      <c r="Y2233" s="24">
        <v>0</v>
      </c>
      <c r="Z2233" s="24">
        <v>0</v>
      </c>
      <c r="AA2233" s="24">
        <v>277063.02685787185</v>
      </c>
      <c r="AB2233" s="24">
        <v>190953.07433689432</v>
      </c>
      <c r="AC2233" s="24">
        <v>468016.10119476583</v>
      </c>
      <c r="AD2233" s="24">
        <v>-468016.10119476542</v>
      </c>
      <c r="AE2233" s="24">
        <v>-277063.02685787156</v>
      </c>
      <c r="AF2233" s="24">
        <v>0</v>
      </c>
      <c r="AG2233" s="24">
        <v>37.460924078583673</v>
      </c>
      <c r="AH2233" s="24">
        <v>18.501166714515705</v>
      </c>
      <c r="AI2233" s="24">
        <v>55.962090793099378</v>
      </c>
      <c r="AJ2233" s="24">
        <v>0</v>
      </c>
      <c r="AK2233" s="24">
        <v>0</v>
      </c>
      <c r="AL2233" s="24">
        <v>233978.83969536005</v>
      </c>
      <c r="AM2233" s="24">
        <v>0</v>
      </c>
      <c r="AN2233" s="24">
        <v>70193.651908607921</v>
      </c>
      <c r="AO2233" s="24">
        <v>0</v>
      </c>
      <c r="AP2233" s="24">
        <v>116989.41984767998</v>
      </c>
      <c r="AQ2233" s="24">
        <v>30784.780761985749</v>
      </c>
      <c r="AR2233" s="24">
        <v>21217.008259654511</v>
      </c>
      <c r="AS2233" s="24">
        <v>52001.789021640609</v>
      </c>
      <c r="AT2233" s="24">
        <v>-52001.789021641016</v>
      </c>
      <c r="AU2233" s="24">
        <v>-30784.780761986971</v>
      </c>
      <c r="AV2233" s="24">
        <v>0</v>
      </c>
      <c r="AW2233" s="24">
        <v>0</v>
      </c>
      <c r="AX2233" s="24">
        <v>0</v>
      </c>
      <c r="AY2233" s="24">
        <v>0</v>
      </c>
      <c r="AZ2233" s="24">
        <v>0</v>
      </c>
      <c r="BA2233" s="24">
        <v>-55.962090793099378</v>
      </c>
      <c r="BB2233" s="24">
        <v>-37.46092407858373</v>
      </c>
      <c r="BC2233" s="24">
        <v>-55.962090793099378</v>
      </c>
      <c r="BD2233" s="24">
        <v>-37.46092407858373</v>
      </c>
      <c r="BE2233" s="24">
        <v>0</v>
      </c>
      <c r="BF2233" s="24">
        <v>0</v>
      </c>
      <c r="BG2233" s="24">
        <v>0</v>
      </c>
      <c r="BH2233" s="24">
        <v>2105809.5572582395</v>
      </c>
      <c r="BI2233" s="24">
        <v>0</v>
      </c>
      <c r="BJ2233" s="24">
        <v>0</v>
      </c>
      <c r="BK2233" s="24">
        <v>0</v>
      </c>
      <c r="BL2233" s="24">
        <v>0</v>
      </c>
    </row>
    <row r="2234" spans="1:64" x14ac:dyDescent="0.25">
      <c r="A2234" t="s">
        <v>5129</v>
      </c>
      <c r="B2234">
        <v>64</v>
      </c>
      <c r="C2234">
        <v>2</v>
      </c>
      <c r="D2234">
        <v>6</v>
      </c>
      <c r="E2234" s="24">
        <v>0</v>
      </c>
      <c r="F2234" s="24">
        <v>2150596.4507135996</v>
      </c>
      <c r="G2234" s="24">
        <v>0</v>
      </c>
      <c r="H2234" s="24">
        <v>645178.9352140798</v>
      </c>
      <c r="I2234" s="24">
        <v>0</v>
      </c>
      <c r="J2234" s="24">
        <v>107529.82253567998</v>
      </c>
      <c r="K2234" s="24">
        <v>324867.6711959606</v>
      </c>
      <c r="L2234" s="24">
        <v>195818.10533712152</v>
      </c>
      <c r="M2234" s="24">
        <v>520685.77653308213</v>
      </c>
      <c r="N2234" s="24">
        <v>-520685.77653308213</v>
      </c>
      <c r="O2234" s="24">
        <v>-324867.67119595781</v>
      </c>
      <c r="P2234" s="24">
        <v>0</v>
      </c>
      <c r="Q2234" s="24">
        <v>39.123075119357338</v>
      </c>
      <c r="R2234" s="24">
        <v>16.566456803375388</v>
      </c>
      <c r="S2234" s="24">
        <v>55.689531922732726</v>
      </c>
      <c r="T2234" s="24">
        <v>0</v>
      </c>
      <c r="U2234" s="24">
        <v>0</v>
      </c>
      <c r="V2234" s="24">
        <v>1935536.8056422397</v>
      </c>
      <c r="W2234" s="24">
        <v>0</v>
      </c>
      <c r="X2234" s="24">
        <v>580661.04169267183</v>
      </c>
      <c r="Y2234" s="24">
        <v>0</v>
      </c>
      <c r="Z2234" s="24">
        <v>0</v>
      </c>
      <c r="AA2234" s="24">
        <v>292380.90407636453</v>
      </c>
      <c r="AB2234" s="24">
        <v>176236.29480340937</v>
      </c>
      <c r="AC2234" s="24">
        <v>468617.1988797739</v>
      </c>
      <c r="AD2234" s="24">
        <v>-468617.19887977466</v>
      </c>
      <c r="AE2234" s="24">
        <v>-292380.90407636389</v>
      </c>
      <c r="AF2234" s="24">
        <v>0</v>
      </c>
      <c r="AG2234" s="24">
        <v>39.123075119357338</v>
      </c>
      <c r="AH2234" s="24">
        <v>16.566456803375388</v>
      </c>
      <c r="AI2234" s="24">
        <v>55.689531922732726</v>
      </c>
      <c r="AJ2234" s="24">
        <v>0</v>
      </c>
      <c r="AK2234" s="24">
        <v>0</v>
      </c>
      <c r="AL2234" s="24">
        <v>215059.64507135982</v>
      </c>
      <c r="AM2234" s="24">
        <v>0</v>
      </c>
      <c r="AN2234" s="24">
        <v>64517.893521407968</v>
      </c>
      <c r="AO2234" s="24">
        <v>0</v>
      </c>
      <c r="AP2234" s="24">
        <v>107529.82253567998</v>
      </c>
      <c r="AQ2234" s="24">
        <v>32486.767119596072</v>
      </c>
      <c r="AR2234" s="24">
        <v>19581.810533712152</v>
      </c>
      <c r="AS2234" s="24">
        <v>52068.577653308224</v>
      </c>
      <c r="AT2234" s="24">
        <v>-52068.577653307468</v>
      </c>
      <c r="AU2234" s="24">
        <v>-32486.767119593918</v>
      </c>
      <c r="AV2234" s="24">
        <v>0</v>
      </c>
      <c r="AW2234" s="24">
        <v>0</v>
      </c>
      <c r="AX2234" s="24">
        <v>0</v>
      </c>
      <c r="AY2234" s="24">
        <v>0</v>
      </c>
      <c r="AZ2234" s="24">
        <v>0</v>
      </c>
      <c r="BA2234" s="24">
        <v>-55.68953192273284</v>
      </c>
      <c r="BB2234" s="24">
        <v>-39.123075119357281</v>
      </c>
      <c r="BC2234" s="24">
        <v>-55.68953192273284</v>
      </c>
      <c r="BD2234" s="24">
        <v>-39.123075119357281</v>
      </c>
      <c r="BE2234" s="24">
        <v>0</v>
      </c>
      <c r="BF2234" s="24">
        <v>0</v>
      </c>
      <c r="BG2234" s="24">
        <v>0</v>
      </c>
      <c r="BH2234" s="24">
        <v>1935536.8056422397</v>
      </c>
      <c r="BI2234" s="24">
        <v>0</v>
      </c>
      <c r="BJ2234" s="24">
        <v>0</v>
      </c>
      <c r="BK2234" s="24">
        <v>0</v>
      </c>
      <c r="BL2234" s="24">
        <v>0</v>
      </c>
    </row>
    <row r="2235" spans="1:64" x14ac:dyDescent="0.25">
      <c r="A2235" t="s">
        <v>5129</v>
      </c>
      <c r="B2235">
        <v>65</v>
      </c>
      <c r="C2235">
        <v>2</v>
      </c>
      <c r="D2235">
        <v>6</v>
      </c>
      <c r="E2235" s="24">
        <v>0</v>
      </c>
      <c r="F2235" s="24">
        <v>1944205.2366335997</v>
      </c>
      <c r="G2235" s="24">
        <v>0</v>
      </c>
      <c r="H2235" s="24">
        <v>583261.5709900799</v>
      </c>
      <c r="I2235" s="24">
        <v>0</v>
      </c>
      <c r="J2235" s="24">
        <v>97210.261831679993</v>
      </c>
      <c r="K2235" s="24">
        <v>339600.91654113308</v>
      </c>
      <c r="L2235" s="24">
        <v>175073.0874012867</v>
      </c>
      <c r="M2235" s="24">
        <v>514674.00394241977</v>
      </c>
      <c r="N2235" s="24">
        <v>-514674.00394241884</v>
      </c>
      <c r="O2235" s="24">
        <v>-339600.91654113308</v>
      </c>
      <c r="P2235" s="24">
        <v>0</v>
      </c>
      <c r="Q2235" s="24">
        <v>40.380385129408182</v>
      </c>
      <c r="R2235" s="24">
        <v>14.314549954459608</v>
      </c>
      <c r="S2235" s="24">
        <v>54.69493508386779</v>
      </c>
      <c r="T2235" s="24">
        <v>0</v>
      </c>
      <c r="U2235" s="24">
        <v>0</v>
      </c>
      <c r="V2235" s="24">
        <v>1749784.7129702398</v>
      </c>
      <c r="W2235" s="24">
        <v>0</v>
      </c>
      <c r="X2235" s="24">
        <v>524935.41389107192</v>
      </c>
      <c r="Y2235" s="24">
        <v>0</v>
      </c>
      <c r="Z2235" s="24">
        <v>0</v>
      </c>
      <c r="AA2235" s="24">
        <v>305640.82488701976</v>
      </c>
      <c r="AB2235" s="24">
        <v>157565.77866115794</v>
      </c>
      <c r="AC2235" s="24">
        <v>463206.60354817781</v>
      </c>
      <c r="AD2235" s="24">
        <v>-463206.60354817659</v>
      </c>
      <c r="AE2235" s="24">
        <v>-305640.82488701865</v>
      </c>
      <c r="AF2235" s="24">
        <v>0</v>
      </c>
      <c r="AG2235" s="24">
        <v>40.380385129408182</v>
      </c>
      <c r="AH2235" s="24">
        <v>14.314549954459608</v>
      </c>
      <c r="AI2235" s="24">
        <v>54.69493508386779</v>
      </c>
      <c r="AJ2235" s="24">
        <v>0</v>
      </c>
      <c r="AK2235" s="24">
        <v>0</v>
      </c>
      <c r="AL2235" s="24">
        <v>194420.52366335993</v>
      </c>
      <c r="AM2235" s="24">
        <v>0</v>
      </c>
      <c r="AN2235" s="24">
        <v>58326.157099007978</v>
      </c>
      <c r="AO2235" s="24">
        <v>0</v>
      </c>
      <c r="AP2235" s="24">
        <v>97210.261831679993</v>
      </c>
      <c r="AQ2235" s="24">
        <v>33960.091654113319</v>
      </c>
      <c r="AR2235" s="24">
        <v>17507.308740128763</v>
      </c>
      <c r="AS2235" s="24">
        <v>51467.400394241966</v>
      </c>
      <c r="AT2235" s="24">
        <v>-51467.400394242257</v>
      </c>
      <c r="AU2235" s="24">
        <v>-33960.091654114425</v>
      </c>
      <c r="AV2235" s="24">
        <v>0</v>
      </c>
      <c r="AW2235" s="24">
        <v>0</v>
      </c>
      <c r="AX2235" s="24">
        <v>0</v>
      </c>
      <c r="AY2235" s="24">
        <v>0</v>
      </c>
      <c r="AZ2235" s="24">
        <v>0</v>
      </c>
      <c r="BA2235" s="24">
        <v>-54.694935083867676</v>
      </c>
      <c r="BB2235" s="24">
        <v>-40.380385129408069</v>
      </c>
      <c r="BC2235" s="24">
        <v>-54.694935083867676</v>
      </c>
      <c r="BD2235" s="24">
        <v>-40.380385129408069</v>
      </c>
      <c r="BE2235" s="24">
        <v>0</v>
      </c>
      <c r="BF2235" s="24">
        <v>0</v>
      </c>
      <c r="BG2235" s="24">
        <v>0</v>
      </c>
      <c r="BH2235" s="24">
        <v>1749784.7129702398</v>
      </c>
      <c r="BI2235" s="24">
        <v>0</v>
      </c>
      <c r="BJ2235" s="24">
        <v>0</v>
      </c>
      <c r="BK2235" s="24">
        <v>0</v>
      </c>
      <c r="BL2235" s="24">
        <v>0</v>
      </c>
    </row>
    <row r="2236" spans="1:64" x14ac:dyDescent="0.25">
      <c r="A2236" t="s">
        <v>5129</v>
      </c>
      <c r="B2236">
        <v>66</v>
      </c>
      <c r="C2236">
        <v>2</v>
      </c>
      <c r="D2236">
        <v>6</v>
      </c>
      <c r="E2236" s="24">
        <v>0</v>
      </c>
      <c r="F2236" s="24">
        <v>1737814.0225535997</v>
      </c>
      <c r="G2236" s="24">
        <v>0</v>
      </c>
      <c r="H2236" s="24">
        <v>521344.20676607988</v>
      </c>
      <c r="I2236" s="24">
        <v>0</v>
      </c>
      <c r="J2236" s="24">
        <v>86890.701127679989</v>
      </c>
      <c r="K2236" s="24">
        <v>351742.50447641872</v>
      </c>
      <c r="L2236" s="24">
        <v>152558.15075010993</v>
      </c>
      <c r="M2236" s="24">
        <v>504300.65522652864</v>
      </c>
      <c r="N2236" s="24">
        <v>-504300.65522652864</v>
      </c>
      <c r="O2236" s="24">
        <v>-351742.50447642058</v>
      </c>
      <c r="P2236" s="24">
        <v>0</v>
      </c>
      <c r="Q2236" s="24">
        <v>41.247908132328121</v>
      </c>
      <c r="R2236" s="24">
        <v>12.005782882965605</v>
      </c>
      <c r="S2236" s="24">
        <v>53.253691015293725</v>
      </c>
      <c r="T2236" s="24">
        <v>0</v>
      </c>
      <c r="U2236" s="24">
        <v>0</v>
      </c>
      <c r="V2236" s="24">
        <v>1564032.6202982396</v>
      </c>
      <c r="W2236" s="24">
        <v>0</v>
      </c>
      <c r="X2236" s="24">
        <v>469209.78608947189</v>
      </c>
      <c r="Y2236" s="24">
        <v>0</v>
      </c>
      <c r="Z2236" s="24">
        <v>0</v>
      </c>
      <c r="AA2236" s="24">
        <v>316568.25402877684</v>
      </c>
      <c r="AB2236" s="24">
        <v>137302.33567509893</v>
      </c>
      <c r="AC2236" s="24">
        <v>453870.58970387577</v>
      </c>
      <c r="AD2236" s="24">
        <v>-453870.58970387653</v>
      </c>
      <c r="AE2236" s="24">
        <v>-316568.25402877852</v>
      </c>
      <c r="AF2236" s="24">
        <v>0</v>
      </c>
      <c r="AG2236" s="24">
        <v>41.247908132328121</v>
      </c>
      <c r="AH2236" s="24">
        <v>12.005782882965605</v>
      </c>
      <c r="AI2236" s="24">
        <v>53.253691015293725</v>
      </c>
      <c r="AJ2236" s="24">
        <v>0</v>
      </c>
      <c r="AK2236" s="24">
        <v>0</v>
      </c>
      <c r="AL2236" s="24">
        <v>173781.40225536004</v>
      </c>
      <c r="AM2236" s="24">
        <v>0</v>
      </c>
      <c r="AN2236" s="24">
        <v>52134.420676607988</v>
      </c>
      <c r="AO2236" s="24">
        <v>0</v>
      </c>
      <c r="AP2236" s="24">
        <v>86890.701127679989</v>
      </c>
      <c r="AQ2236" s="24">
        <v>35174.250447641884</v>
      </c>
      <c r="AR2236" s="24">
        <v>15255.815075010993</v>
      </c>
      <c r="AS2236" s="24">
        <v>50430.065522652876</v>
      </c>
      <c r="AT2236" s="24">
        <v>-50430.065522652119</v>
      </c>
      <c r="AU2236" s="24">
        <v>-35174.250447642058</v>
      </c>
      <c r="AV2236" s="24">
        <v>0</v>
      </c>
      <c r="AW2236" s="24">
        <v>0</v>
      </c>
      <c r="AX2236" s="24">
        <v>0</v>
      </c>
      <c r="AY2236" s="24">
        <v>0</v>
      </c>
      <c r="AZ2236" s="24">
        <v>0</v>
      </c>
      <c r="BA2236" s="24">
        <v>-53.253691015293725</v>
      </c>
      <c r="BB2236" s="24">
        <v>-41.247908132328121</v>
      </c>
      <c r="BC2236" s="24">
        <v>-53.253691015293725</v>
      </c>
      <c r="BD2236" s="24">
        <v>-41.247908132328121</v>
      </c>
      <c r="BE2236" s="24">
        <v>0</v>
      </c>
      <c r="BF2236" s="24">
        <v>0</v>
      </c>
      <c r="BG2236" s="24">
        <v>0</v>
      </c>
      <c r="BH2236" s="24">
        <v>1564032.6202982396</v>
      </c>
      <c r="BI2236" s="24">
        <v>0</v>
      </c>
      <c r="BJ2236" s="24">
        <v>0</v>
      </c>
      <c r="BK2236" s="24">
        <v>0</v>
      </c>
      <c r="BL2236" s="24">
        <v>0</v>
      </c>
    </row>
    <row r="2237" spans="1:64" x14ac:dyDescent="0.25">
      <c r="A2237" t="s">
        <v>5129</v>
      </c>
      <c r="B2237">
        <v>67</v>
      </c>
      <c r="C2237">
        <v>3</v>
      </c>
      <c r="D2237">
        <v>6</v>
      </c>
      <c r="E2237" s="24">
        <v>0</v>
      </c>
      <c r="F2237" s="24">
        <v>1510783.6870655997</v>
      </c>
      <c r="G2237" s="24">
        <v>0</v>
      </c>
      <c r="H2237" s="24">
        <v>453235.10611967993</v>
      </c>
      <c r="I2237" s="24">
        <v>0</v>
      </c>
      <c r="J2237" s="24">
        <v>75539.184353279983</v>
      </c>
      <c r="K2237" s="24">
        <v>361275.93075702526</v>
      </c>
      <c r="L2237" s="24">
        <v>129894.53876347467</v>
      </c>
      <c r="M2237" s="24">
        <v>491170.46952049993</v>
      </c>
      <c r="N2237" s="24">
        <v>-491170.46952049993</v>
      </c>
      <c r="O2237" s="24">
        <v>-361275.93075702339</v>
      </c>
      <c r="P2237" s="24">
        <v>0</v>
      </c>
      <c r="Q2237" s="24">
        <v>41.767459134273849</v>
      </c>
      <c r="R2237" s="24">
        <v>9.7817805707077241</v>
      </c>
      <c r="S2237" s="24">
        <v>51.549239704981574</v>
      </c>
      <c r="T2237" s="24">
        <v>0</v>
      </c>
      <c r="U2237" s="24">
        <v>0</v>
      </c>
      <c r="V2237" s="24">
        <v>1359705.3183590397</v>
      </c>
      <c r="W2237" s="24">
        <v>0</v>
      </c>
      <c r="X2237" s="24">
        <v>407911.59550771193</v>
      </c>
      <c r="Y2237" s="24">
        <v>0</v>
      </c>
      <c r="Z2237" s="24">
        <v>0</v>
      </c>
      <c r="AA2237" s="24">
        <v>325148.33768132277</v>
      </c>
      <c r="AB2237" s="24">
        <v>116905.08488712693</v>
      </c>
      <c r="AC2237" s="24">
        <v>442053.42256844993</v>
      </c>
      <c r="AD2237" s="24">
        <v>-442053.42256844975</v>
      </c>
      <c r="AE2237" s="24">
        <v>-325148.33768132329</v>
      </c>
      <c r="AF2237" s="24">
        <v>0</v>
      </c>
      <c r="AG2237" s="24">
        <v>41.767459134273849</v>
      </c>
      <c r="AH2237" s="24">
        <v>9.7817805707077241</v>
      </c>
      <c r="AI2237" s="24">
        <v>51.549239704981574</v>
      </c>
      <c r="AJ2237" s="24">
        <v>0</v>
      </c>
      <c r="AK2237" s="24">
        <v>0</v>
      </c>
      <c r="AL2237" s="24">
        <v>151078.36870656</v>
      </c>
      <c r="AM2237" s="24">
        <v>0</v>
      </c>
      <c r="AN2237" s="24">
        <v>45323.510611967999</v>
      </c>
      <c r="AO2237" s="24">
        <v>0</v>
      </c>
      <c r="AP2237" s="24">
        <v>75539.184353279983</v>
      </c>
      <c r="AQ2237" s="24">
        <v>36127.593075702491</v>
      </c>
      <c r="AR2237" s="24">
        <v>12989.453876347747</v>
      </c>
      <c r="AS2237" s="24">
        <v>49117.046952050005</v>
      </c>
      <c r="AT2237" s="24">
        <v>-49117.046952050179</v>
      </c>
      <c r="AU2237" s="24">
        <v>-36127.593075700104</v>
      </c>
      <c r="AV2237" s="24">
        <v>0</v>
      </c>
      <c r="AW2237" s="24">
        <v>0</v>
      </c>
      <c r="AX2237" s="24">
        <v>0</v>
      </c>
      <c r="AY2237" s="24">
        <v>0</v>
      </c>
      <c r="AZ2237" s="24">
        <v>0</v>
      </c>
      <c r="BA2237" s="24">
        <v>-51.549239704981574</v>
      </c>
      <c r="BB2237" s="24">
        <v>-41.767459134273849</v>
      </c>
      <c r="BC2237" s="24">
        <v>-51.549239704981574</v>
      </c>
      <c r="BD2237" s="24">
        <v>-41.767459134273849</v>
      </c>
      <c r="BE2237" s="24">
        <v>0</v>
      </c>
      <c r="BF2237" s="24">
        <v>0</v>
      </c>
      <c r="BG2237" s="24">
        <v>0</v>
      </c>
      <c r="BH2237" s="24">
        <v>1359705.3183590397</v>
      </c>
      <c r="BI2237" s="24">
        <v>0</v>
      </c>
      <c r="BJ2237" s="24">
        <v>0</v>
      </c>
      <c r="BK2237" s="24">
        <v>0</v>
      </c>
      <c r="BL2237" s="24">
        <v>0</v>
      </c>
    </row>
    <row r="2238" spans="1:64" x14ac:dyDescent="0.25">
      <c r="A2238" t="s">
        <v>5129</v>
      </c>
      <c r="B2238">
        <v>68</v>
      </c>
      <c r="C2238">
        <v>3</v>
      </c>
      <c r="D2238">
        <v>6</v>
      </c>
      <c r="E2238" s="24">
        <v>0</v>
      </c>
      <c r="F2238" s="24">
        <v>1263114.2301695999</v>
      </c>
      <c r="G2238" s="24">
        <v>0</v>
      </c>
      <c r="H2238" s="24">
        <v>378934.26905087993</v>
      </c>
      <c r="I2238" s="24">
        <v>0</v>
      </c>
      <c r="J2238" s="24">
        <v>63155.711508479995</v>
      </c>
      <c r="K2238" s="24">
        <v>368344.69397550356</v>
      </c>
      <c r="L2238" s="24">
        <v>108033.57017318252</v>
      </c>
      <c r="M2238" s="24">
        <v>476378.26414868608</v>
      </c>
      <c r="N2238" s="24">
        <v>-476378.26414868608</v>
      </c>
      <c r="O2238" s="24">
        <v>-368344.69397550449</v>
      </c>
      <c r="P2238" s="24">
        <v>0</v>
      </c>
      <c r="Q2238" s="24">
        <v>41.988780635197259</v>
      </c>
      <c r="R2238" s="24">
        <v>7.7136698444256808</v>
      </c>
      <c r="S2238" s="24">
        <v>49.702450479622939</v>
      </c>
      <c r="T2238" s="24">
        <v>0</v>
      </c>
      <c r="U2238" s="24">
        <v>0</v>
      </c>
      <c r="V2238" s="24">
        <v>1136802.8071526398</v>
      </c>
      <c r="W2238" s="24">
        <v>0</v>
      </c>
      <c r="X2238" s="24">
        <v>341040.84214579198</v>
      </c>
      <c r="Y2238" s="24">
        <v>0</v>
      </c>
      <c r="Z2238" s="24">
        <v>0</v>
      </c>
      <c r="AA2238" s="24">
        <v>331510.22457795322</v>
      </c>
      <c r="AB2238" s="24">
        <v>97230.213155864272</v>
      </c>
      <c r="AC2238" s="24">
        <v>428740.4377338175</v>
      </c>
      <c r="AD2238" s="24">
        <v>-428740.43773381785</v>
      </c>
      <c r="AE2238" s="24">
        <v>-331510.22457795218</v>
      </c>
      <c r="AF2238" s="24">
        <v>0</v>
      </c>
      <c r="AG2238" s="24">
        <v>41.988780635197259</v>
      </c>
      <c r="AH2238" s="24">
        <v>7.7136698444256808</v>
      </c>
      <c r="AI2238" s="24">
        <v>49.702450479622939</v>
      </c>
      <c r="AJ2238" s="24">
        <v>0</v>
      </c>
      <c r="AK2238" s="24">
        <v>0</v>
      </c>
      <c r="AL2238" s="24">
        <v>126311.42301696003</v>
      </c>
      <c r="AM2238" s="24">
        <v>0</v>
      </c>
      <c r="AN2238" s="24">
        <v>37893.426905087952</v>
      </c>
      <c r="AO2238" s="24">
        <v>0</v>
      </c>
      <c r="AP2238" s="24">
        <v>63155.711508479995</v>
      </c>
      <c r="AQ2238" s="24">
        <v>36834.469397550332</v>
      </c>
      <c r="AR2238" s="24">
        <v>10803.357017318252</v>
      </c>
      <c r="AS2238" s="24">
        <v>47637.826414868585</v>
      </c>
      <c r="AT2238" s="24">
        <v>-47637.826414868236</v>
      </c>
      <c r="AU2238" s="24">
        <v>-36834.469397552311</v>
      </c>
      <c r="AV2238" s="24">
        <v>0</v>
      </c>
      <c r="AW2238" s="24">
        <v>0</v>
      </c>
      <c r="AX2238" s="24">
        <v>0</v>
      </c>
      <c r="AY2238" s="24">
        <v>0</v>
      </c>
      <c r="AZ2238" s="24">
        <v>0</v>
      </c>
      <c r="BA2238" s="24">
        <v>-49.702450479622939</v>
      </c>
      <c r="BB2238" s="24">
        <v>-41.988780635197372</v>
      </c>
      <c r="BC2238" s="24">
        <v>-49.702450479622939</v>
      </c>
      <c r="BD2238" s="24">
        <v>-41.988780635197372</v>
      </c>
      <c r="BE2238" s="24">
        <v>0</v>
      </c>
      <c r="BF2238" s="24">
        <v>0</v>
      </c>
      <c r="BG2238" s="24">
        <v>0</v>
      </c>
      <c r="BH2238" s="24">
        <v>1136802.8071526398</v>
      </c>
      <c r="BI2238" s="24">
        <v>0</v>
      </c>
      <c r="BJ2238" s="24">
        <v>0</v>
      </c>
      <c r="BK2238" s="24">
        <v>0</v>
      </c>
      <c r="BL2238" s="24">
        <v>0</v>
      </c>
    </row>
    <row r="2239" spans="1:64" x14ac:dyDescent="0.25">
      <c r="A2239" t="s">
        <v>5129</v>
      </c>
      <c r="B2239">
        <v>69</v>
      </c>
      <c r="C2239">
        <v>3</v>
      </c>
      <c r="D2239">
        <v>6</v>
      </c>
      <c r="E2239" s="24">
        <v>0</v>
      </c>
      <c r="F2239" s="24">
        <v>1015444.7732735999</v>
      </c>
      <c r="G2239" s="24">
        <v>0</v>
      </c>
      <c r="H2239" s="24">
        <v>304633.43198207999</v>
      </c>
      <c r="I2239" s="24">
        <v>0</v>
      </c>
      <c r="J2239" s="24">
        <v>50772.23866368</v>
      </c>
      <c r="K2239" s="24">
        <v>373170.28732331935</v>
      </c>
      <c r="L2239" s="24">
        <v>87499.866100409068</v>
      </c>
      <c r="M2239" s="24">
        <v>460670.15342372842</v>
      </c>
      <c r="N2239" s="24">
        <v>-460670.15342372842</v>
      </c>
      <c r="O2239" s="24">
        <v>-373170.28732331842</v>
      </c>
      <c r="P2239" s="24">
        <v>0</v>
      </c>
      <c r="Q2239" s="24">
        <v>41.960837380142266</v>
      </c>
      <c r="R2239" s="24">
        <v>5.832051852243012</v>
      </c>
      <c r="S2239" s="24">
        <v>47.792889232385278</v>
      </c>
      <c r="T2239" s="24">
        <v>0</v>
      </c>
      <c r="U2239" s="24">
        <v>0</v>
      </c>
      <c r="V2239" s="24">
        <v>913900.29594623996</v>
      </c>
      <c r="W2239" s="24">
        <v>0</v>
      </c>
      <c r="X2239" s="24">
        <v>274170.08878387196</v>
      </c>
      <c r="Y2239" s="24">
        <v>0</v>
      </c>
      <c r="Z2239" s="24">
        <v>0</v>
      </c>
      <c r="AA2239" s="24">
        <v>335853.25859098742</v>
      </c>
      <c r="AB2239" s="24">
        <v>78749.879490368534</v>
      </c>
      <c r="AC2239" s="24">
        <v>414603.1380813556</v>
      </c>
      <c r="AD2239" s="24">
        <v>-414603.13808135502</v>
      </c>
      <c r="AE2239" s="24">
        <v>-335853.25859098509</v>
      </c>
      <c r="AF2239" s="24">
        <v>0</v>
      </c>
      <c r="AG2239" s="24">
        <v>41.960837380142266</v>
      </c>
      <c r="AH2239" s="24">
        <v>5.832051852243012</v>
      </c>
      <c r="AI2239" s="24">
        <v>47.792889232385278</v>
      </c>
      <c r="AJ2239" s="24">
        <v>0</v>
      </c>
      <c r="AK2239" s="24">
        <v>0</v>
      </c>
      <c r="AL2239" s="24">
        <v>101544.47732735996</v>
      </c>
      <c r="AM2239" s="24">
        <v>0</v>
      </c>
      <c r="AN2239" s="24">
        <v>30463.343198208022</v>
      </c>
      <c r="AO2239" s="24">
        <v>0</v>
      </c>
      <c r="AP2239" s="24">
        <v>50772.23866368</v>
      </c>
      <c r="AQ2239" s="24">
        <v>37317.028732331935</v>
      </c>
      <c r="AR2239" s="24">
        <v>8749.9866100405343</v>
      </c>
      <c r="AS2239" s="24">
        <v>46067.015342372819</v>
      </c>
      <c r="AT2239" s="24">
        <v>-46067.015342373401</v>
      </c>
      <c r="AU2239" s="24">
        <v>-37317.028732333332</v>
      </c>
      <c r="AV2239" s="24">
        <v>0</v>
      </c>
      <c r="AW2239" s="24">
        <v>0</v>
      </c>
      <c r="AX2239" s="24">
        <v>0</v>
      </c>
      <c r="AY2239" s="24">
        <v>0</v>
      </c>
      <c r="AZ2239" s="24">
        <v>0</v>
      </c>
      <c r="BA2239" s="24">
        <v>-47.792889232385278</v>
      </c>
      <c r="BB2239" s="24">
        <v>-41.960837380142266</v>
      </c>
      <c r="BC2239" s="24">
        <v>-47.792889232385278</v>
      </c>
      <c r="BD2239" s="24">
        <v>-41.960837380142266</v>
      </c>
      <c r="BE2239" s="24">
        <v>0</v>
      </c>
      <c r="BF2239" s="24">
        <v>0</v>
      </c>
      <c r="BG2239" s="24">
        <v>0</v>
      </c>
      <c r="BH2239" s="24">
        <v>913900.29594623996</v>
      </c>
      <c r="BI2239" s="24">
        <v>0</v>
      </c>
      <c r="BJ2239" s="24">
        <v>0</v>
      </c>
      <c r="BK2239" s="24">
        <v>0</v>
      </c>
      <c r="BL2239" s="24">
        <v>0</v>
      </c>
    </row>
    <row r="2240" spans="1:64" x14ac:dyDescent="0.25">
      <c r="A2240" t="s">
        <v>5129</v>
      </c>
      <c r="B2240">
        <v>70</v>
      </c>
      <c r="C2240">
        <v>4</v>
      </c>
      <c r="D2240">
        <v>6</v>
      </c>
      <c r="E2240" s="24">
        <v>0</v>
      </c>
      <c r="F2240" s="24">
        <v>743008.37068799988</v>
      </c>
      <c r="G2240" s="24">
        <v>0</v>
      </c>
      <c r="H2240" s="24">
        <v>222902.51120639997</v>
      </c>
      <c r="I2240" s="24">
        <v>0</v>
      </c>
      <c r="J2240" s="24">
        <v>37150.418534399992</v>
      </c>
      <c r="K2240" s="24">
        <v>376003.6210097149</v>
      </c>
      <c r="L2240" s="24">
        <v>68551.551462544128</v>
      </c>
      <c r="M2240" s="24">
        <v>444555.17247225903</v>
      </c>
      <c r="N2240" s="24">
        <v>-444555.17247225903</v>
      </c>
      <c r="O2240" s="24">
        <v>-376003.6210097149</v>
      </c>
      <c r="P2240" s="24">
        <v>0</v>
      </c>
      <c r="Q2240" s="24">
        <v>41.728174750954167</v>
      </c>
      <c r="R2240" s="24">
        <v>4.1446863147436943</v>
      </c>
      <c r="S2240" s="24">
        <v>45.872861065697862</v>
      </c>
      <c r="T2240" s="24">
        <v>0</v>
      </c>
      <c r="U2240" s="24">
        <v>0</v>
      </c>
      <c r="V2240" s="24">
        <v>668707.53361919988</v>
      </c>
      <c r="W2240" s="24">
        <v>0</v>
      </c>
      <c r="X2240" s="24">
        <v>200612.26008575998</v>
      </c>
      <c r="Y2240" s="24">
        <v>0</v>
      </c>
      <c r="Z2240" s="24">
        <v>0</v>
      </c>
      <c r="AA2240" s="24">
        <v>338403.25890874345</v>
      </c>
      <c r="AB2240" s="24">
        <v>61696.396316289436</v>
      </c>
      <c r="AC2240" s="24">
        <v>400099.65522503312</v>
      </c>
      <c r="AD2240" s="24">
        <v>-400099.65522503294</v>
      </c>
      <c r="AE2240" s="24">
        <v>-338403.2589087449</v>
      </c>
      <c r="AF2240" s="24">
        <v>0</v>
      </c>
      <c r="AG2240" s="24">
        <v>41.728174750954167</v>
      </c>
      <c r="AH2240" s="24">
        <v>4.1446863147436943</v>
      </c>
      <c r="AI2240" s="24">
        <v>45.872861065697862</v>
      </c>
      <c r="AJ2240" s="24">
        <v>0</v>
      </c>
      <c r="AK2240" s="24">
        <v>0</v>
      </c>
      <c r="AL2240" s="24">
        <v>74300.8370688</v>
      </c>
      <c r="AM2240" s="24">
        <v>0</v>
      </c>
      <c r="AN2240" s="24">
        <v>22290.251120639994</v>
      </c>
      <c r="AO2240" s="24">
        <v>0</v>
      </c>
      <c r="AP2240" s="24">
        <v>37150.418534399992</v>
      </c>
      <c r="AQ2240" s="24">
        <v>37600.362100971455</v>
      </c>
      <c r="AR2240" s="24">
        <v>6855.1551462546922</v>
      </c>
      <c r="AS2240" s="24">
        <v>44455.517247225915</v>
      </c>
      <c r="AT2240" s="24">
        <v>-44455.517247226089</v>
      </c>
      <c r="AU2240" s="24">
        <v>-37600.36210097</v>
      </c>
      <c r="AV2240" s="24">
        <v>0</v>
      </c>
      <c r="AW2240" s="24">
        <v>0</v>
      </c>
      <c r="AX2240" s="24">
        <v>0</v>
      </c>
      <c r="AY2240" s="24">
        <v>0</v>
      </c>
      <c r="AZ2240" s="24">
        <v>0</v>
      </c>
      <c r="BA2240" s="24">
        <v>-45.872861065697862</v>
      </c>
      <c r="BB2240" s="24">
        <v>-41.728174750954167</v>
      </c>
      <c r="BC2240" s="24">
        <v>-45.872861065697862</v>
      </c>
      <c r="BD2240" s="24">
        <v>-41.728174750954167</v>
      </c>
      <c r="BE2240" s="24">
        <v>0</v>
      </c>
      <c r="BF2240" s="24">
        <v>0</v>
      </c>
      <c r="BG2240" s="24">
        <v>0</v>
      </c>
      <c r="BH2240" s="24">
        <v>668707.53361919988</v>
      </c>
      <c r="BI2240" s="24">
        <v>0</v>
      </c>
      <c r="BJ2240" s="24">
        <v>0</v>
      </c>
      <c r="BK2240" s="24">
        <v>0</v>
      </c>
      <c r="BL2240" s="24">
        <v>0</v>
      </c>
    </row>
    <row r="2241" spans="1:64" x14ac:dyDescent="0.25">
      <c r="A2241" t="s">
        <v>5129</v>
      </c>
      <c r="B2241">
        <v>71</v>
      </c>
      <c r="C2241">
        <v>4</v>
      </c>
      <c r="D2241">
        <v>6</v>
      </c>
      <c r="E2241" s="24">
        <v>0</v>
      </c>
      <c r="F2241" s="24">
        <v>445805.02241279994</v>
      </c>
      <c r="G2241" s="24">
        <v>0</v>
      </c>
      <c r="H2241" s="24">
        <v>133741.50672383996</v>
      </c>
      <c r="I2241" s="24">
        <v>0</v>
      </c>
      <c r="J2241" s="24">
        <v>22290.251120639998</v>
      </c>
      <c r="K2241" s="24">
        <v>377097.61345301662</v>
      </c>
      <c r="L2241" s="24">
        <v>51282.681292512454</v>
      </c>
      <c r="M2241" s="24">
        <v>428380.29474552907</v>
      </c>
      <c r="N2241" s="24">
        <v>-428380.29474552907</v>
      </c>
      <c r="O2241" s="24">
        <v>-377097.61345301941</v>
      </c>
      <c r="P2241" s="24">
        <v>0</v>
      </c>
      <c r="Q2241" s="24">
        <v>41.329722736514555</v>
      </c>
      <c r="R2241" s="24">
        <v>2.6468128904729156</v>
      </c>
      <c r="S2241" s="24">
        <v>43.97653562698747</v>
      </c>
      <c r="T2241" s="24">
        <v>0</v>
      </c>
      <c r="U2241" s="24">
        <v>0</v>
      </c>
      <c r="V2241" s="24">
        <v>401224.52017151995</v>
      </c>
      <c r="W2241" s="24">
        <v>0</v>
      </c>
      <c r="X2241" s="24">
        <v>120367.35605145598</v>
      </c>
      <c r="Y2241" s="24">
        <v>0</v>
      </c>
      <c r="Z2241" s="24">
        <v>0</v>
      </c>
      <c r="AA2241" s="24">
        <v>339387.85210771498</v>
      </c>
      <c r="AB2241" s="24">
        <v>46154.413163261488</v>
      </c>
      <c r="AC2241" s="24">
        <v>385542.26527097618</v>
      </c>
      <c r="AD2241" s="24">
        <v>-385542.26527097635</v>
      </c>
      <c r="AE2241" s="24">
        <v>-339387.85210771486</v>
      </c>
      <c r="AF2241" s="24">
        <v>0</v>
      </c>
      <c r="AG2241" s="24">
        <v>41.329722736514555</v>
      </c>
      <c r="AH2241" s="24">
        <v>2.6468128904729156</v>
      </c>
      <c r="AI2241" s="24">
        <v>43.97653562698747</v>
      </c>
      <c r="AJ2241" s="24">
        <v>0</v>
      </c>
      <c r="AK2241" s="24">
        <v>0</v>
      </c>
      <c r="AL2241" s="24">
        <v>44580.502241279988</v>
      </c>
      <c r="AM2241" s="24">
        <v>0</v>
      </c>
      <c r="AN2241" s="24">
        <v>13374.150672383985</v>
      </c>
      <c r="AO2241" s="24">
        <v>0</v>
      </c>
      <c r="AP2241" s="24">
        <v>22290.251120639998</v>
      </c>
      <c r="AQ2241" s="24">
        <v>37709.761345301638</v>
      </c>
      <c r="AR2241" s="24">
        <v>5128.268129250966</v>
      </c>
      <c r="AS2241" s="24">
        <v>42838.029474552895</v>
      </c>
      <c r="AT2241" s="24">
        <v>-42838.029474552721</v>
      </c>
      <c r="AU2241" s="24">
        <v>-37709.761345304549</v>
      </c>
      <c r="AV2241" s="24">
        <v>0</v>
      </c>
      <c r="AW2241" s="24">
        <v>0</v>
      </c>
      <c r="AX2241" s="24">
        <v>0</v>
      </c>
      <c r="AY2241" s="24">
        <v>0</v>
      </c>
      <c r="AZ2241" s="24">
        <v>0</v>
      </c>
      <c r="BA2241" s="24">
        <v>-43.97653562698747</v>
      </c>
      <c r="BB2241" s="24">
        <v>-41.329722736514668</v>
      </c>
      <c r="BC2241" s="24">
        <v>-43.97653562698747</v>
      </c>
      <c r="BD2241" s="24">
        <v>-41.329722736514668</v>
      </c>
      <c r="BE2241" s="24">
        <v>0</v>
      </c>
      <c r="BF2241" s="24">
        <v>0</v>
      </c>
      <c r="BG2241" s="24">
        <v>0</v>
      </c>
      <c r="BH2241" s="24">
        <v>401224.52017151995</v>
      </c>
      <c r="BI2241" s="24">
        <v>0</v>
      </c>
      <c r="BJ2241" s="24">
        <v>0</v>
      </c>
      <c r="BK2241" s="24">
        <v>0</v>
      </c>
      <c r="BL2241" s="24">
        <v>0</v>
      </c>
    </row>
    <row r="2242" spans="1:64" x14ac:dyDescent="0.25">
      <c r="A2242" t="s">
        <v>5129</v>
      </c>
      <c r="B2242">
        <v>72</v>
      </c>
      <c r="C2242">
        <v>4</v>
      </c>
      <c r="D2242">
        <v>6</v>
      </c>
      <c r="E2242" s="24">
        <v>0</v>
      </c>
      <c r="F2242" s="24">
        <v>148601.67413759997</v>
      </c>
      <c r="G2242" s="24">
        <v>0</v>
      </c>
      <c r="H2242" s="24">
        <v>44580.502241279988</v>
      </c>
      <c r="I2242" s="24">
        <v>0</v>
      </c>
      <c r="J2242" s="24">
        <v>7430.0837068799992</v>
      </c>
      <c r="K2242" s="24">
        <v>376692.57609441597</v>
      </c>
      <c r="L2242" s="24">
        <v>35688.198214464821</v>
      </c>
      <c r="M2242" s="24">
        <v>412380.77430888079</v>
      </c>
      <c r="N2242" s="24">
        <v>-412380.77430888079</v>
      </c>
      <c r="O2242" s="24">
        <v>-376692.57609441504</v>
      </c>
      <c r="P2242" s="24">
        <v>0</v>
      </c>
      <c r="Q2242" s="24">
        <v>40.798739465032213</v>
      </c>
      <c r="R2242" s="24">
        <v>1.3271659888896465</v>
      </c>
      <c r="S2242" s="24">
        <v>42.12590545392186</v>
      </c>
      <c r="T2242" s="24">
        <v>0</v>
      </c>
      <c r="U2242" s="24">
        <v>0</v>
      </c>
      <c r="V2242" s="24">
        <v>133741.50672383996</v>
      </c>
      <c r="W2242" s="24">
        <v>0</v>
      </c>
      <c r="X2242" s="24">
        <v>40122.452017151991</v>
      </c>
      <c r="Y2242" s="24">
        <v>0</v>
      </c>
      <c r="Z2242" s="24">
        <v>0</v>
      </c>
      <c r="AA2242" s="24">
        <v>339023.31848497438</v>
      </c>
      <c r="AB2242" s="24">
        <v>32119.378393018153</v>
      </c>
      <c r="AC2242" s="24">
        <v>371142.69687799271</v>
      </c>
      <c r="AD2242" s="24">
        <v>-371142.69687799364</v>
      </c>
      <c r="AE2242" s="24">
        <v>-339023.31848497503</v>
      </c>
      <c r="AF2242" s="24">
        <v>0</v>
      </c>
      <c r="AG2242" s="24">
        <v>40.798739465032213</v>
      </c>
      <c r="AH2242" s="24">
        <v>1.3271659888896465</v>
      </c>
      <c r="AI2242" s="24">
        <v>42.12590545392186</v>
      </c>
      <c r="AJ2242" s="24">
        <v>0</v>
      </c>
      <c r="AK2242" s="24">
        <v>0</v>
      </c>
      <c r="AL2242" s="24">
        <v>14860.167413760006</v>
      </c>
      <c r="AM2242" s="24">
        <v>0</v>
      </c>
      <c r="AN2242" s="24">
        <v>4458.0502241279974</v>
      </c>
      <c r="AO2242" s="24">
        <v>0</v>
      </c>
      <c r="AP2242" s="24">
        <v>7430.0837068799992</v>
      </c>
      <c r="AQ2242" s="24">
        <v>37669.257609441585</v>
      </c>
      <c r="AR2242" s="24">
        <v>3568.8198214466684</v>
      </c>
      <c r="AS2242" s="24">
        <v>41238.077430888079</v>
      </c>
      <c r="AT2242" s="24">
        <v>-41238.077430887148</v>
      </c>
      <c r="AU2242" s="24">
        <v>-37669.257609440014</v>
      </c>
      <c r="AV2242" s="24">
        <v>0</v>
      </c>
      <c r="AW2242" s="24">
        <v>0</v>
      </c>
      <c r="AX2242" s="24">
        <v>0</v>
      </c>
      <c r="AY2242" s="24">
        <v>0</v>
      </c>
      <c r="AZ2242" s="24">
        <v>0</v>
      </c>
      <c r="BA2242" s="24">
        <v>-42.12590545392186</v>
      </c>
      <c r="BB2242" s="24">
        <v>-40.798739465032213</v>
      </c>
      <c r="BC2242" s="24">
        <v>-42.12590545392186</v>
      </c>
      <c r="BD2242" s="24">
        <v>-40.798739465032213</v>
      </c>
      <c r="BE2242" s="24">
        <v>0</v>
      </c>
      <c r="BF2242" s="24">
        <v>0</v>
      </c>
      <c r="BG2242" s="24">
        <v>0</v>
      </c>
      <c r="BH2242" s="24">
        <v>133741.50672383996</v>
      </c>
      <c r="BI2242" s="24">
        <v>0</v>
      </c>
      <c r="BJ2242" s="24">
        <v>0</v>
      </c>
      <c r="BK2242" s="24">
        <v>0</v>
      </c>
      <c r="BL2242" s="24">
        <v>0</v>
      </c>
    </row>
    <row r="2243" spans="1:64" x14ac:dyDescent="0.25">
      <c r="A2243" t="s">
        <v>5129</v>
      </c>
      <c r="B2243">
        <v>73</v>
      </c>
      <c r="C2243">
        <v>1</v>
      </c>
      <c r="D2243">
        <v>7</v>
      </c>
      <c r="E2243" s="24">
        <v>0</v>
      </c>
      <c r="F2243" s="24">
        <v>0</v>
      </c>
      <c r="G2243" s="24">
        <v>0</v>
      </c>
      <c r="H2243" s="24">
        <v>0</v>
      </c>
      <c r="I2243" s="24">
        <v>0</v>
      </c>
      <c r="J2243" s="24">
        <v>0</v>
      </c>
      <c r="K2243" s="24">
        <v>375009.14370663557</v>
      </c>
      <c r="L2243" s="24">
        <v>21705.052044038661</v>
      </c>
      <c r="M2243" s="24">
        <v>396714.19575067423</v>
      </c>
      <c r="N2243" s="24">
        <v>-396714.19575067423</v>
      </c>
      <c r="O2243" s="24">
        <v>-375009.14370663464</v>
      </c>
      <c r="P2243" s="24">
        <v>0</v>
      </c>
      <c r="Q2243" s="24">
        <v>40.163248958395684</v>
      </c>
      <c r="R2243" s="24">
        <v>0.17147103229956429</v>
      </c>
      <c r="S2243" s="24">
        <v>40.334719990695248</v>
      </c>
      <c r="T2243" s="24">
        <v>0</v>
      </c>
      <c r="U2243" s="24">
        <v>0</v>
      </c>
      <c r="V2243" s="24">
        <v>0</v>
      </c>
      <c r="W2243" s="24">
        <v>0</v>
      </c>
      <c r="X2243" s="24">
        <v>0</v>
      </c>
      <c r="Y2243" s="24">
        <v>0</v>
      </c>
      <c r="Z2243" s="24">
        <v>0</v>
      </c>
      <c r="AA2243" s="24">
        <v>337508.22933597205</v>
      </c>
      <c r="AB2243" s="24">
        <v>19534.546839634888</v>
      </c>
      <c r="AC2243" s="24">
        <v>357042.77617560682</v>
      </c>
      <c r="AD2243" s="24">
        <v>-357042.776175607</v>
      </c>
      <c r="AE2243" s="24">
        <v>-337508.22933597118</v>
      </c>
      <c r="AF2243" s="24">
        <v>0</v>
      </c>
      <c r="AG2243" s="24">
        <v>40.163248958395684</v>
      </c>
      <c r="AH2243" s="24">
        <v>0.17147103229956429</v>
      </c>
      <c r="AI2243" s="24">
        <v>40.334719990695248</v>
      </c>
      <c r="AJ2243" s="24">
        <v>0</v>
      </c>
      <c r="AK2243" s="24">
        <v>0</v>
      </c>
      <c r="AL2243" s="24">
        <v>0</v>
      </c>
      <c r="AM2243" s="24">
        <v>0</v>
      </c>
      <c r="AN2243" s="24">
        <v>0</v>
      </c>
      <c r="AO2243" s="24">
        <v>0</v>
      </c>
      <c r="AP2243" s="24">
        <v>0</v>
      </c>
      <c r="AQ2243" s="24">
        <v>37500.914370663522</v>
      </c>
      <c r="AR2243" s="24">
        <v>2170.505204403773</v>
      </c>
      <c r="AS2243" s="24">
        <v>39671.419575067412</v>
      </c>
      <c r="AT2243" s="24">
        <v>-39671.419575067237</v>
      </c>
      <c r="AU2243" s="24">
        <v>-37500.914370663464</v>
      </c>
      <c r="AV2243" s="24">
        <v>0</v>
      </c>
      <c r="AW2243" s="24">
        <v>0</v>
      </c>
      <c r="AX2243" s="24">
        <v>0</v>
      </c>
      <c r="AY2243" s="24">
        <v>0</v>
      </c>
      <c r="AZ2243" s="24">
        <v>0</v>
      </c>
      <c r="BA2243" s="24">
        <v>-40.334719990695248</v>
      </c>
      <c r="BB2243" s="24">
        <v>-40.16324895839557</v>
      </c>
      <c r="BC2243" s="24">
        <v>-40.334719990695248</v>
      </c>
      <c r="BD2243" s="24">
        <v>-40.16324895839557</v>
      </c>
      <c r="BE2243" s="24">
        <v>0</v>
      </c>
      <c r="BF2243" s="24">
        <v>0</v>
      </c>
      <c r="BG2243" s="24">
        <v>0</v>
      </c>
      <c r="BH2243" s="24">
        <v>0</v>
      </c>
      <c r="BI2243" s="24">
        <v>0</v>
      </c>
      <c r="BJ2243" s="24">
        <v>0</v>
      </c>
      <c r="BK2243" s="24">
        <v>0</v>
      </c>
      <c r="BL2243" s="24">
        <v>0</v>
      </c>
    </row>
    <row r="2244" spans="1:64" x14ac:dyDescent="0.25">
      <c r="A2244" t="s">
        <v>5129</v>
      </c>
      <c r="B2244">
        <v>74</v>
      </c>
      <c r="C2244">
        <v>1</v>
      </c>
      <c r="D2244">
        <v>7</v>
      </c>
      <c r="E2244" s="24">
        <v>0</v>
      </c>
      <c r="F2244" s="24">
        <v>0</v>
      </c>
      <c r="G2244" s="24">
        <v>0</v>
      </c>
      <c r="H2244" s="24">
        <v>0</v>
      </c>
      <c r="I2244" s="24">
        <v>0</v>
      </c>
      <c r="J2244" s="24">
        <v>0</v>
      </c>
      <c r="K2244" s="24">
        <v>372245.56344525982</v>
      </c>
      <c r="L2244" s="24">
        <v>9238.1898909332231</v>
      </c>
      <c r="M2244" s="24">
        <v>381483.75333619304</v>
      </c>
      <c r="N2244" s="24">
        <v>-381483.75333619304</v>
      </c>
      <c r="O2244" s="24">
        <v>-372245.56344525889</v>
      </c>
      <c r="P2244" s="24">
        <v>0</v>
      </c>
      <c r="Q2244" s="24">
        <v>39.446657388152289</v>
      </c>
      <c r="R2244" s="24">
        <v>-0.83554155366050509</v>
      </c>
      <c r="S2244" s="24">
        <v>38.611115834491784</v>
      </c>
      <c r="T2244" s="24">
        <v>0</v>
      </c>
      <c r="U2244" s="24">
        <v>0</v>
      </c>
      <c r="V2244" s="24">
        <v>0</v>
      </c>
      <c r="W2244" s="24">
        <v>0</v>
      </c>
      <c r="X2244" s="24">
        <v>0</v>
      </c>
      <c r="Y2244" s="24">
        <v>0</v>
      </c>
      <c r="Z2244" s="24">
        <v>0</v>
      </c>
      <c r="AA2244" s="24">
        <v>335021.00710073387</v>
      </c>
      <c r="AB2244" s="24">
        <v>8314.3709018398076</v>
      </c>
      <c r="AC2244" s="24">
        <v>343335.37800257374</v>
      </c>
      <c r="AD2244" s="24">
        <v>-343335.3780025728</v>
      </c>
      <c r="AE2244" s="24">
        <v>-335021.00710073486</v>
      </c>
      <c r="AF2244" s="24">
        <v>0</v>
      </c>
      <c r="AG2244" s="24">
        <v>39.446657388152289</v>
      </c>
      <c r="AH2244" s="24">
        <v>-0.83554155366050509</v>
      </c>
      <c r="AI2244" s="24">
        <v>38.611115834491784</v>
      </c>
      <c r="AJ2244" s="24">
        <v>0</v>
      </c>
      <c r="AK2244" s="24">
        <v>0</v>
      </c>
      <c r="AL2244" s="24">
        <v>0</v>
      </c>
      <c r="AM2244" s="24">
        <v>0</v>
      </c>
      <c r="AN2244" s="24">
        <v>0</v>
      </c>
      <c r="AO2244" s="24">
        <v>0</v>
      </c>
      <c r="AP2244" s="24">
        <v>0</v>
      </c>
      <c r="AQ2244" s="24">
        <v>37224.556344525947</v>
      </c>
      <c r="AR2244" s="24">
        <v>923.81898909341544</v>
      </c>
      <c r="AS2244" s="24">
        <v>38148.375333619304</v>
      </c>
      <c r="AT2244" s="24">
        <v>-38148.375333620235</v>
      </c>
      <c r="AU2244" s="24">
        <v>-37224.556344524026</v>
      </c>
      <c r="AV2244" s="24">
        <v>0</v>
      </c>
      <c r="AW2244" s="24">
        <v>0</v>
      </c>
      <c r="AX2244" s="24">
        <v>0</v>
      </c>
      <c r="AY2244" s="24">
        <v>0</v>
      </c>
      <c r="AZ2244" s="24">
        <v>0</v>
      </c>
      <c r="BA2244" s="24">
        <v>-38.611115834491784</v>
      </c>
      <c r="BB2244" s="24">
        <v>-39.446657388152289</v>
      </c>
      <c r="BC2244" s="24">
        <v>-38.611115834491784</v>
      </c>
      <c r="BD2244" s="24">
        <v>-39.446657388152289</v>
      </c>
      <c r="BE2244" s="24">
        <v>0</v>
      </c>
      <c r="BF2244" s="24">
        <v>0</v>
      </c>
      <c r="BG2244" s="24">
        <v>0</v>
      </c>
      <c r="BH2244" s="24">
        <v>0</v>
      </c>
      <c r="BI2244" s="24">
        <v>0</v>
      </c>
      <c r="BJ2244" s="24">
        <v>0</v>
      </c>
      <c r="BK2244" s="24">
        <v>0</v>
      </c>
      <c r="BL2244" s="24">
        <v>0</v>
      </c>
    </row>
    <row r="2245" spans="1:64" x14ac:dyDescent="0.25">
      <c r="A2245" t="s">
        <v>5129</v>
      </c>
      <c r="B2245">
        <v>75</v>
      </c>
      <c r="C2245">
        <v>1</v>
      </c>
      <c r="D2245">
        <v>7</v>
      </c>
      <c r="E2245" s="24">
        <v>0</v>
      </c>
      <c r="F2245" s="24">
        <v>0</v>
      </c>
      <c r="G2245" s="24">
        <v>0</v>
      </c>
      <c r="H2245" s="24">
        <v>0</v>
      </c>
      <c r="I2245" s="24">
        <v>0</v>
      </c>
      <c r="J2245" s="24">
        <v>0</v>
      </c>
      <c r="K2245" s="24">
        <v>368577.43311220314</v>
      </c>
      <c r="L2245" s="24">
        <v>-1823.0880303969607</v>
      </c>
      <c r="M2245" s="24">
        <v>366754.34508180618</v>
      </c>
      <c r="N2245" s="24">
        <v>-366754.34508180618</v>
      </c>
      <c r="O2245" s="24">
        <v>-368577.43311220407</v>
      </c>
      <c r="P2245" s="24">
        <v>0</v>
      </c>
      <c r="Q2245" s="24">
        <v>38.668397107213536</v>
      </c>
      <c r="R2245" s="24">
        <v>-1.7090006181020954</v>
      </c>
      <c r="S2245" s="24">
        <v>36.959396489111441</v>
      </c>
      <c r="T2245" s="24">
        <v>0</v>
      </c>
      <c r="U2245" s="24">
        <v>0</v>
      </c>
      <c r="V2245" s="24">
        <v>0</v>
      </c>
      <c r="W2245" s="24">
        <v>0</v>
      </c>
      <c r="X2245" s="24">
        <v>0</v>
      </c>
      <c r="Y2245" s="24">
        <v>0</v>
      </c>
      <c r="Z2245" s="24">
        <v>0</v>
      </c>
      <c r="AA2245" s="24">
        <v>331719.68980098283</v>
      </c>
      <c r="AB2245" s="24">
        <v>-1640.7792273573577</v>
      </c>
      <c r="AC2245" s="24">
        <v>330078.91057362559</v>
      </c>
      <c r="AD2245" s="24">
        <v>-330078.91057362594</v>
      </c>
      <c r="AE2245" s="24">
        <v>-331719.68980098143</v>
      </c>
      <c r="AF2245" s="24">
        <v>0</v>
      </c>
      <c r="AG2245" s="24">
        <v>38.668397107213536</v>
      </c>
      <c r="AH2245" s="24">
        <v>-1.7090006181020954</v>
      </c>
      <c r="AI2245" s="24">
        <v>36.959396489111441</v>
      </c>
      <c r="AJ2245" s="24">
        <v>0</v>
      </c>
      <c r="AK2245" s="24">
        <v>0</v>
      </c>
      <c r="AL2245" s="24">
        <v>0</v>
      </c>
      <c r="AM2245" s="24">
        <v>0</v>
      </c>
      <c r="AN2245" s="24">
        <v>0</v>
      </c>
      <c r="AO2245" s="24">
        <v>0</v>
      </c>
      <c r="AP2245" s="24">
        <v>0</v>
      </c>
      <c r="AQ2245" s="24">
        <v>36857.743311220314</v>
      </c>
      <c r="AR2245" s="24">
        <v>-182.30880303960294</v>
      </c>
      <c r="AS2245" s="24">
        <v>36675.434508180595</v>
      </c>
      <c r="AT2245" s="24">
        <v>-36675.434508180246</v>
      </c>
      <c r="AU2245" s="24">
        <v>-36857.743311222643</v>
      </c>
      <c r="AV2245" s="24">
        <v>0</v>
      </c>
      <c r="AW2245" s="24">
        <v>0</v>
      </c>
      <c r="AX2245" s="24">
        <v>0</v>
      </c>
      <c r="AY2245" s="24">
        <v>0</v>
      </c>
      <c r="AZ2245" s="24">
        <v>0</v>
      </c>
      <c r="BA2245" s="24">
        <v>-36.959396489111441</v>
      </c>
      <c r="BB2245" s="24">
        <v>-38.66839710721365</v>
      </c>
      <c r="BC2245" s="24">
        <v>-36.959396489111441</v>
      </c>
      <c r="BD2245" s="24">
        <v>-38.66839710721365</v>
      </c>
      <c r="BE2245" s="24">
        <v>0</v>
      </c>
      <c r="BF2245" s="24">
        <v>0</v>
      </c>
      <c r="BG2245" s="24">
        <v>0</v>
      </c>
      <c r="BH2245" s="24">
        <v>0</v>
      </c>
      <c r="BI2245" s="24">
        <v>0</v>
      </c>
      <c r="BJ2245" s="24">
        <v>0</v>
      </c>
      <c r="BK2245" s="24">
        <v>0</v>
      </c>
      <c r="BL2245" s="24">
        <v>0</v>
      </c>
    </row>
    <row r="2246" spans="1:64" x14ac:dyDescent="0.25">
      <c r="A2246" t="s">
        <v>5129</v>
      </c>
      <c r="B2246">
        <v>76</v>
      </c>
      <c r="C2246">
        <v>2</v>
      </c>
      <c r="D2246">
        <v>7</v>
      </c>
      <c r="E2246" s="24">
        <v>0</v>
      </c>
      <c r="F2246" s="24">
        <v>0</v>
      </c>
      <c r="G2246" s="24">
        <v>0</v>
      </c>
      <c r="H2246" s="24">
        <v>0</v>
      </c>
      <c r="I2246" s="24">
        <v>0</v>
      </c>
      <c r="J2246" s="24">
        <v>0</v>
      </c>
      <c r="K2246" s="24">
        <v>364158.75325061381</v>
      </c>
      <c r="L2246" s="24">
        <v>-11594.934088593349</v>
      </c>
      <c r="M2246" s="24">
        <v>352563.81916202046</v>
      </c>
      <c r="N2246" s="24">
        <v>-352563.81916202046</v>
      </c>
      <c r="O2246" s="24">
        <v>-364158.75325061381</v>
      </c>
      <c r="P2246" s="24">
        <v>0</v>
      </c>
      <c r="Q2246" s="24">
        <v>37.844530667317144</v>
      </c>
      <c r="R2246" s="24">
        <v>-2.4632808443608383</v>
      </c>
      <c r="S2246" s="24">
        <v>35.381249822956306</v>
      </c>
      <c r="T2246" s="24">
        <v>0</v>
      </c>
      <c r="U2246" s="24">
        <v>0</v>
      </c>
      <c r="V2246" s="24">
        <v>0</v>
      </c>
      <c r="W2246" s="24">
        <v>0</v>
      </c>
      <c r="X2246" s="24">
        <v>0</v>
      </c>
      <c r="Y2246" s="24">
        <v>0</v>
      </c>
      <c r="Z2246" s="24">
        <v>0</v>
      </c>
      <c r="AA2246" s="24">
        <v>327742.87792555243</v>
      </c>
      <c r="AB2246" s="24">
        <v>-10435.440679734107</v>
      </c>
      <c r="AC2246" s="24">
        <v>317307.43724581844</v>
      </c>
      <c r="AD2246" s="24">
        <v>-317307.43724581786</v>
      </c>
      <c r="AE2246" s="24">
        <v>-327742.87792555243</v>
      </c>
      <c r="AF2246" s="24">
        <v>0</v>
      </c>
      <c r="AG2246" s="24">
        <v>37.844530667317144</v>
      </c>
      <c r="AH2246" s="24">
        <v>-2.4632808443608383</v>
      </c>
      <c r="AI2246" s="24">
        <v>35.381249822956306</v>
      </c>
      <c r="AJ2246" s="24">
        <v>0</v>
      </c>
      <c r="AK2246" s="24">
        <v>0</v>
      </c>
      <c r="AL2246" s="24">
        <v>0</v>
      </c>
      <c r="AM2246" s="24">
        <v>0</v>
      </c>
      <c r="AN2246" s="24">
        <v>0</v>
      </c>
      <c r="AO2246" s="24">
        <v>0</v>
      </c>
      <c r="AP2246" s="24">
        <v>0</v>
      </c>
      <c r="AQ2246" s="24">
        <v>36415.875325061381</v>
      </c>
      <c r="AR2246" s="24">
        <v>-1159.4934088592418</v>
      </c>
      <c r="AS2246" s="24">
        <v>35256.381916202023</v>
      </c>
      <c r="AT2246" s="24">
        <v>-35256.381916202605</v>
      </c>
      <c r="AU2246" s="24">
        <v>-36415.875325061381</v>
      </c>
      <c r="AV2246" s="24">
        <v>0</v>
      </c>
      <c r="AW2246" s="24">
        <v>0</v>
      </c>
      <c r="AX2246" s="24">
        <v>0</v>
      </c>
      <c r="AY2246" s="24">
        <v>0</v>
      </c>
      <c r="AZ2246" s="24">
        <v>0</v>
      </c>
      <c r="BA2246" s="24">
        <v>-35.381249822956306</v>
      </c>
      <c r="BB2246" s="24">
        <v>-37.844530667317031</v>
      </c>
      <c r="BC2246" s="24">
        <v>-35.381249822956306</v>
      </c>
      <c r="BD2246" s="24">
        <v>-37.844530667317031</v>
      </c>
      <c r="BE2246" s="24">
        <v>0</v>
      </c>
      <c r="BF2246" s="24">
        <v>0</v>
      </c>
      <c r="BG2246" s="24">
        <v>0</v>
      </c>
      <c r="BH2246" s="24">
        <v>0</v>
      </c>
      <c r="BI2246" s="24">
        <v>0</v>
      </c>
      <c r="BJ2246" s="24">
        <v>0</v>
      </c>
      <c r="BK2246" s="24">
        <v>0</v>
      </c>
      <c r="BL2246" s="24">
        <v>0</v>
      </c>
    </row>
    <row r="2247" spans="1:64" x14ac:dyDescent="0.25">
      <c r="A2247" t="s">
        <v>5129</v>
      </c>
      <c r="B2247">
        <v>77</v>
      </c>
      <c r="C2247">
        <v>2</v>
      </c>
      <c r="D2247">
        <v>7</v>
      </c>
      <c r="E2247" s="24">
        <v>0</v>
      </c>
      <c r="F2247" s="24">
        <v>0</v>
      </c>
      <c r="G2247" s="24">
        <v>0</v>
      </c>
      <c r="H2247" s="24">
        <v>0</v>
      </c>
      <c r="I2247" s="24">
        <v>0</v>
      </c>
      <c r="J2247" s="24">
        <v>0</v>
      </c>
      <c r="K2247" s="24">
        <v>359123.62379360572</v>
      </c>
      <c r="L2247" s="24">
        <v>-20192.715548509732</v>
      </c>
      <c r="M2247" s="24">
        <v>338930.90824509598</v>
      </c>
      <c r="N2247" s="24">
        <v>-338930.90824509598</v>
      </c>
      <c r="O2247" s="24">
        <v>-359123.62379360572</v>
      </c>
      <c r="P2247" s="24">
        <v>0</v>
      </c>
      <c r="Q2247" s="24">
        <v>36.988288329900342</v>
      </c>
      <c r="R2247" s="24">
        <v>-3.1116996542891684</v>
      </c>
      <c r="S2247" s="24">
        <v>33.876588675611174</v>
      </c>
      <c r="T2247" s="24">
        <v>0</v>
      </c>
      <c r="U2247" s="24">
        <v>0</v>
      </c>
      <c r="V2247" s="24">
        <v>0</v>
      </c>
      <c r="W2247" s="24">
        <v>0</v>
      </c>
      <c r="X2247" s="24">
        <v>0</v>
      </c>
      <c r="Y2247" s="24">
        <v>0</v>
      </c>
      <c r="Z2247" s="24">
        <v>0</v>
      </c>
      <c r="AA2247" s="24">
        <v>323211.26141424518</v>
      </c>
      <c r="AB2247" s="24">
        <v>-18173.443993658759</v>
      </c>
      <c r="AC2247" s="24">
        <v>305037.81742058642</v>
      </c>
      <c r="AD2247" s="24">
        <v>-305037.81742058694</v>
      </c>
      <c r="AE2247" s="24">
        <v>-323211.26141424663</v>
      </c>
      <c r="AF2247" s="24">
        <v>0</v>
      </c>
      <c r="AG2247" s="24">
        <v>36.988288329900342</v>
      </c>
      <c r="AH2247" s="24">
        <v>-3.1116996542891684</v>
      </c>
      <c r="AI2247" s="24">
        <v>33.876588675611174</v>
      </c>
      <c r="AJ2247" s="24">
        <v>0</v>
      </c>
      <c r="AK2247" s="24">
        <v>0</v>
      </c>
      <c r="AL2247" s="24">
        <v>0</v>
      </c>
      <c r="AM2247" s="24">
        <v>0</v>
      </c>
      <c r="AN2247" s="24">
        <v>0</v>
      </c>
      <c r="AO2247" s="24">
        <v>0</v>
      </c>
      <c r="AP2247" s="24">
        <v>0</v>
      </c>
      <c r="AQ2247" s="24">
        <v>35912.362379360537</v>
      </c>
      <c r="AR2247" s="24">
        <v>-2019.2715548509732</v>
      </c>
      <c r="AS2247" s="24">
        <v>33893.090824509563</v>
      </c>
      <c r="AT2247" s="24">
        <v>-33893.09082450904</v>
      </c>
      <c r="AU2247" s="24">
        <v>-35912.362379359081</v>
      </c>
      <c r="AV2247" s="24">
        <v>0</v>
      </c>
      <c r="AW2247" s="24">
        <v>0</v>
      </c>
      <c r="AX2247" s="24">
        <v>0</v>
      </c>
      <c r="AY2247" s="24">
        <v>0</v>
      </c>
      <c r="AZ2247" s="24">
        <v>0</v>
      </c>
      <c r="BA2247" s="24">
        <v>-33.876588675611174</v>
      </c>
      <c r="BB2247" s="24">
        <v>-36.988288329900342</v>
      </c>
      <c r="BC2247" s="24">
        <v>-33.876588675611174</v>
      </c>
      <c r="BD2247" s="24">
        <v>-36.988288329900342</v>
      </c>
      <c r="BE2247" s="24">
        <v>0</v>
      </c>
      <c r="BF2247" s="24">
        <v>0</v>
      </c>
      <c r="BG2247" s="24">
        <v>0</v>
      </c>
      <c r="BH2247" s="24">
        <v>0</v>
      </c>
      <c r="BI2247" s="24">
        <v>0</v>
      </c>
      <c r="BJ2247" s="24">
        <v>0</v>
      </c>
      <c r="BK2247" s="24">
        <v>0</v>
      </c>
      <c r="BL2247" s="24">
        <v>0</v>
      </c>
    </row>
    <row r="2248" spans="1:64" x14ac:dyDescent="0.25">
      <c r="A2248" t="s">
        <v>5129</v>
      </c>
      <c r="B2248">
        <v>78</v>
      </c>
      <c r="C2248">
        <v>2</v>
      </c>
      <c r="D2248">
        <v>7</v>
      </c>
      <c r="E2248" s="24">
        <v>0</v>
      </c>
      <c r="F2248" s="24">
        <v>0</v>
      </c>
      <c r="G2248" s="24">
        <v>0</v>
      </c>
      <c r="H2248" s="24">
        <v>0</v>
      </c>
      <c r="I2248" s="24">
        <v>0</v>
      </c>
      <c r="J2248" s="24">
        <v>0</v>
      </c>
      <c r="K2248" s="24">
        <v>353588.19627247192</v>
      </c>
      <c r="L2248" s="24">
        <v>-27727.323125828058</v>
      </c>
      <c r="M2248" s="24">
        <v>325860.87314664386</v>
      </c>
      <c r="N2248" s="24">
        <v>-325860.87314664386</v>
      </c>
      <c r="O2248" s="24">
        <v>-353588.19627247192</v>
      </c>
      <c r="P2248" s="24">
        <v>0</v>
      </c>
      <c r="Q2248" s="24">
        <v>36.110532719430694</v>
      </c>
      <c r="R2248" s="24">
        <v>-3.6663972810424639</v>
      </c>
      <c r="S2248" s="24">
        <v>32.44413543838823</v>
      </c>
      <c r="T2248" s="24">
        <v>0</v>
      </c>
      <c r="U2248" s="24">
        <v>0</v>
      </c>
      <c r="V2248" s="24">
        <v>0</v>
      </c>
      <c r="W2248" s="24">
        <v>0</v>
      </c>
      <c r="X2248" s="24">
        <v>0</v>
      </c>
      <c r="Y2248" s="24">
        <v>0</v>
      </c>
      <c r="Z2248" s="24">
        <v>0</v>
      </c>
      <c r="AA2248" s="24">
        <v>318229.37664522475</v>
      </c>
      <c r="AB2248" s="24">
        <v>-24954.590813245159</v>
      </c>
      <c r="AC2248" s="24">
        <v>293274.78583197948</v>
      </c>
      <c r="AD2248" s="24">
        <v>-293274.78583197854</v>
      </c>
      <c r="AE2248" s="24">
        <v>-318229.37664522417</v>
      </c>
      <c r="AF2248" s="24">
        <v>0</v>
      </c>
      <c r="AG2248" s="24">
        <v>36.110532719430694</v>
      </c>
      <c r="AH2248" s="24">
        <v>-3.6663972810424639</v>
      </c>
      <c r="AI2248" s="24">
        <v>32.44413543838823</v>
      </c>
      <c r="AJ2248" s="24">
        <v>0</v>
      </c>
      <c r="AK2248" s="24">
        <v>0</v>
      </c>
      <c r="AL2248" s="24">
        <v>0</v>
      </c>
      <c r="AM2248" s="24">
        <v>0</v>
      </c>
      <c r="AN2248" s="24">
        <v>0</v>
      </c>
      <c r="AO2248" s="24">
        <v>0</v>
      </c>
      <c r="AP2248" s="24">
        <v>0</v>
      </c>
      <c r="AQ2248" s="24">
        <v>35358.819627247169</v>
      </c>
      <c r="AR2248" s="24">
        <v>-2772.7323125828989</v>
      </c>
      <c r="AS2248" s="24">
        <v>32586.087314664386</v>
      </c>
      <c r="AT2248" s="24">
        <v>-32586.087314665318</v>
      </c>
      <c r="AU2248" s="24">
        <v>-35358.819627247751</v>
      </c>
      <c r="AV2248" s="24">
        <v>0</v>
      </c>
      <c r="AW2248" s="24">
        <v>0</v>
      </c>
      <c r="AX2248" s="24">
        <v>0</v>
      </c>
      <c r="AY2248" s="24">
        <v>0</v>
      </c>
      <c r="AZ2248" s="24">
        <v>0</v>
      </c>
      <c r="BA2248" s="24">
        <v>-32.44413543838823</v>
      </c>
      <c r="BB2248" s="24">
        <v>-36.110532719430694</v>
      </c>
      <c r="BC2248" s="24">
        <v>-32.44413543838823</v>
      </c>
      <c r="BD2248" s="24">
        <v>-36.110532719430694</v>
      </c>
      <c r="BE2248" s="24">
        <v>0</v>
      </c>
      <c r="BF2248" s="24">
        <v>0</v>
      </c>
      <c r="BG2248" s="24">
        <v>0</v>
      </c>
      <c r="BH2248" s="24">
        <v>0</v>
      </c>
      <c r="BI2248" s="24">
        <v>0</v>
      </c>
      <c r="BJ2248" s="24">
        <v>0</v>
      </c>
      <c r="BK2248" s="24">
        <v>0</v>
      </c>
      <c r="BL2248" s="24">
        <v>0</v>
      </c>
    </row>
    <row r="2249" spans="1:64" x14ac:dyDescent="0.25">
      <c r="A2249" t="s">
        <v>5129</v>
      </c>
      <c r="B2249">
        <v>79</v>
      </c>
      <c r="C2249">
        <v>3</v>
      </c>
      <c r="D2249">
        <v>7</v>
      </c>
      <c r="E2249" s="24">
        <v>0</v>
      </c>
      <c r="F2249" s="24">
        <v>0</v>
      </c>
      <c r="G2249" s="24">
        <v>0</v>
      </c>
      <c r="H2249" s="24">
        <v>0</v>
      </c>
      <c r="I2249" s="24">
        <v>0</v>
      </c>
      <c r="J2249" s="24">
        <v>0</v>
      </c>
      <c r="K2249" s="24">
        <v>347652.6613245979</v>
      </c>
      <c r="L2249" s="24">
        <v>-34303.114892749116</v>
      </c>
      <c r="M2249" s="24">
        <v>313349.54643184878</v>
      </c>
      <c r="N2249" s="24">
        <v>-313349.54643184878</v>
      </c>
      <c r="O2249" s="24">
        <v>-347652.6613245979</v>
      </c>
      <c r="P2249" s="24">
        <v>0</v>
      </c>
      <c r="Q2249" s="24">
        <v>35.22015380688822</v>
      </c>
      <c r="R2249" s="24">
        <v>-4.1383228425927427</v>
      </c>
      <c r="S2249" s="24">
        <v>31.081830964295477</v>
      </c>
      <c r="T2249" s="24">
        <v>0</v>
      </c>
      <c r="U2249" s="24">
        <v>0</v>
      </c>
      <c r="V2249" s="24">
        <v>0</v>
      </c>
      <c r="W2249" s="24">
        <v>0</v>
      </c>
      <c r="X2249" s="24">
        <v>0</v>
      </c>
      <c r="Y2249" s="24">
        <v>0</v>
      </c>
      <c r="Z2249" s="24">
        <v>0</v>
      </c>
      <c r="AA2249" s="24">
        <v>312887.39519213809</v>
      </c>
      <c r="AB2249" s="24">
        <v>-30872.803403473925</v>
      </c>
      <c r="AC2249" s="24">
        <v>282014.59178866394</v>
      </c>
      <c r="AD2249" s="24">
        <v>-282014.59178866446</v>
      </c>
      <c r="AE2249" s="24">
        <v>-312887.39519213885</v>
      </c>
      <c r="AF2249" s="24">
        <v>0</v>
      </c>
      <c r="AG2249" s="24">
        <v>35.22015380688822</v>
      </c>
      <c r="AH2249" s="24">
        <v>-4.1383228425927427</v>
      </c>
      <c r="AI2249" s="24">
        <v>31.081830964295477</v>
      </c>
      <c r="AJ2249" s="24">
        <v>0</v>
      </c>
      <c r="AK2249" s="24">
        <v>0</v>
      </c>
      <c r="AL2249" s="24">
        <v>0</v>
      </c>
      <c r="AM2249" s="24">
        <v>0</v>
      </c>
      <c r="AN2249" s="24">
        <v>0</v>
      </c>
      <c r="AO2249" s="24">
        <v>0</v>
      </c>
      <c r="AP2249" s="24">
        <v>0</v>
      </c>
      <c r="AQ2249" s="24">
        <v>34765.266132459801</v>
      </c>
      <c r="AR2249" s="24">
        <v>-3430.311489275191</v>
      </c>
      <c r="AS2249" s="24">
        <v>31334.954643184843</v>
      </c>
      <c r="AT2249" s="24">
        <v>-31334.954643184319</v>
      </c>
      <c r="AU2249" s="24">
        <v>-34765.266132459044</v>
      </c>
      <c r="AV2249" s="24">
        <v>0</v>
      </c>
      <c r="AW2249" s="24">
        <v>0</v>
      </c>
      <c r="AX2249" s="24">
        <v>0</v>
      </c>
      <c r="AY2249" s="24">
        <v>0</v>
      </c>
      <c r="AZ2249" s="24">
        <v>0</v>
      </c>
      <c r="BA2249" s="24">
        <v>-31.081830964295477</v>
      </c>
      <c r="BB2249" s="24">
        <v>-35.22015380688822</v>
      </c>
      <c r="BC2249" s="24">
        <v>-31.081830964295477</v>
      </c>
      <c r="BD2249" s="24">
        <v>-35.22015380688822</v>
      </c>
      <c r="BE2249" s="24">
        <v>0</v>
      </c>
      <c r="BF2249" s="24">
        <v>0</v>
      </c>
      <c r="BG2249" s="24">
        <v>0</v>
      </c>
      <c r="BH2249" s="24">
        <v>0</v>
      </c>
      <c r="BI2249" s="24">
        <v>0</v>
      </c>
      <c r="BJ2249" s="24">
        <v>0</v>
      </c>
      <c r="BK2249" s="24">
        <v>0</v>
      </c>
      <c r="BL2249" s="24">
        <v>0</v>
      </c>
    </row>
    <row r="2250" spans="1:64" x14ac:dyDescent="0.25">
      <c r="A2250" t="s">
        <v>5129</v>
      </c>
      <c r="B2250">
        <v>80</v>
      </c>
      <c r="C2250">
        <v>3</v>
      </c>
      <c r="D2250">
        <v>7</v>
      </c>
      <c r="E2250" s="24">
        <v>0</v>
      </c>
      <c r="F2250" s="24">
        <v>0</v>
      </c>
      <c r="G2250" s="24">
        <v>0</v>
      </c>
      <c r="H2250" s="24">
        <v>0</v>
      </c>
      <c r="I2250" s="24">
        <v>0</v>
      </c>
      <c r="J2250" s="24">
        <v>0</v>
      </c>
      <c r="K2250" s="24">
        <v>341403.15137959644</v>
      </c>
      <c r="L2250" s="24">
        <v>-40016.905911415815</v>
      </c>
      <c r="M2250" s="24">
        <v>301386.24546818063</v>
      </c>
      <c r="N2250" s="24">
        <v>-301386.24546818063</v>
      </c>
      <c r="O2250" s="24">
        <v>-341403.15137959644</v>
      </c>
      <c r="P2250" s="24">
        <v>0</v>
      </c>
      <c r="Q2250" s="24">
        <v>34.324401279350241</v>
      </c>
      <c r="R2250" s="24">
        <v>-4.5372796075776023</v>
      </c>
      <c r="S2250" s="24">
        <v>29.787121671772638</v>
      </c>
      <c r="T2250" s="24">
        <v>0</v>
      </c>
      <c r="U2250" s="24">
        <v>0</v>
      </c>
      <c r="V2250" s="24">
        <v>0</v>
      </c>
      <c r="W2250" s="24">
        <v>0</v>
      </c>
      <c r="X2250" s="24">
        <v>0</v>
      </c>
      <c r="Y2250" s="24">
        <v>0</v>
      </c>
      <c r="Z2250" s="24">
        <v>0</v>
      </c>
      <c r="AA2250" s="24">
        <v>307262.83624163683</v>
      </c>
      <c r="AB2250" s="24">
        <v>-36015.215320274234</v>
      </c>
      <c r="AC2250" s="24">
        <v>271247.6209213626</v>
      </c>
      <c r="AD2250" s="24">
        <v>-271247.62092136219</v>
      </c>
      <c r="AE2250" s="24">
        <v>-307262.83624163643</v>
      </c>
      <c r="AF2250" s="24">
        <v>0</v>
      </c>
      <c r="AG2250" s="24">
        <v>34.324401279350241</v>
      </c>
      <c r="AH2250" s="24">
        <v>-4.5372796075776023</v>
      </c>
      <c r="AI2250" s="24">
        <v>29.787121671772638</v>
      </c>
      <c r="AJ2250" s="24">
        <v>0</v>
      </c>
      <c r="AK2250" s="24">
        <v>0</v>
      </c>
      <c r="AL2250" s="24">
        <v>0</v>
      </c>
      <c r="AM2250" s="24">
        <v>0</v>
      </c>
      <c r="AN2250" s="24">
        <v>0</v>
      </c>
      <c r="AO2250" s="24">
        <v>0</v>
      </c>
      <c r="AP2250" s="24">
        <v>0</v>
      </c>
      <c r="AQ2250" s="24">
        <v>34140.315137959609</v>
      </c>
      <c r="AR2250" s="24">
        <v>-4001.6905911415815</v>
      </c>
      <c r="AS2250" s="24">
        <v>30138.624546818028</v>
      </c>
      <c r="AT2250" s="24">
        <v>-30138.624546818435</v>
      </c>
      <c r="AU2250" s="24">
        <v>-34140.315137960017</v>
      </c>
      <c r="AV2250" s="24">
        <v>0</v>
      </c>
      <c r="AW2250" s="24">
        <v>0</v>
      </c>
      <c r="AX2250" s="24">
        <v>0</v>
      </c>
      <c r="AY2250" s="24">
        <v>0</v>
      </c>
      <c r="AZ2250" s="24">
        <v>0</v>
      </c>
      <c r="BA2250" s="24">
        <v>-29.787121671772638</v>
      </c>
      <c r="BB2250" s="24">
        <v>-34.324401279350241</v>
      </c>
      <c r="BC2250" s="24">
        <v>-29.787121671772638</v>
      </c>
      <c r="BD2250" s="24">
        <v>-34.324401279350241</v>
      </c>
      <c r="BE2250" s="24">
        <v>0</v>
      </c>
      <c r="BF2250" s="24">
        <v>0</v>
      </c>
      <c r="BG2250" s="24">
        <v>0</v>
      </c>
      <c r="BH2250" s="24">
        <v>0</v>
      </c>
      <c r="BI2250" s="24">
        <v>0</v>
      </c>
      <c r="BJ2250" s="24">
        <v>0</v>
      </c>
      <c r="BK2250" s="24">
        <v>0</v>
      </c>
      <c r="BL2250" s="24">
        <v>0</v>
      </c>
    </row>
    <row r="2251" spans="1:64" x14ac:dyDescent="0.25">
      <c r="A2251" t="s">
        <v>5129</v>
      </c>
      <c r="B2251">
        <v>81</v>
      </c>
      <c r="C2251">
        <v>3</v>
      </c>
      <c r="D2251">
        <v>7</v>
      </c>
      <c r="E2251" s="24">
        <v>0</v>
      </c>
      <c r="F2251" s="24">
        <v>0</v>
      </c>
      <c r="G2251" s="24">
        <v>0</v>
      </c>
      <c r="H2251" s="24">
        <v>0</v>
      </c>
      <c r="I2251" s="24">
        <v>0</v>
      </c>
      <c r="J2251" s="24">
        <v>0</v>
      </c>
      <c r="K2251" s="24">
        <v>334913.49841264635</v>
      </c>
      <c r="L2251" s="24">
        <v>-44957.619941003621</v>
      </c>
      <c r="M2251" s="24">
        <v>289955.87847164273</v>
      </c>
      <c r="N2251" s="24">
        <v>-289955.87847164273</v>
      </c>
      <c r="O2251" s="24">
        <v>-334913.49841264635</v>
      </c>
      <c r="P2251" s="24">
        <v>0</v>
      </c>
      <c r="Q2251" s="24">
        <v>33.429162437033483</v>
      </c>
      <c r="R2251" s="24">
        <v>-4.8720012970004518</v>
      </c>
      <c r="S2251" s="24">
        <v>28.557161140033031</v>
      </c>
      <c r="T2251" s="24">
        <v>0</v>
      </c>
      <c r="U2251" s="24">
        <v>0</v>
      </c>
      <c r="V2251" s="24">
        <v>0</v>
      </c>
      <c r="W2251" s="24">
        <v>0</v>
      </c>
      <c r="X2251" s="24">
        <v>0</v>
      </c>
      <c r="Y2251" s="24">
        <v>0</v>
      </c>
      <c r="Z2251" s="24">
        <v>0</v>
      </c>
      <c r="AA2251" s="24">
        <v>301422.14857138175</v>
      </c>
      <c r="AB2251" s="24">
        <v>-40461.857946903445</v>
      </c>
      <c r="AC2251" s="24">
        <v>260960.29062447845</v>
      </c>
      <c r="AD2251" s="24">
        <v>-260960.29062447883</v>
      </c>
      <c r="AE2251" s="24">
        <v>-301422.14857138135</v>
      </c>
      <c r="AF2251" s="24">
        <v>0</v>
      </c>
      <c r="AG2251" s="24">
        <v>33.429162437033483</v>
      </c>
      <c r="AH2251" s="24">
        <v>-4.8720012970004518</v>
      </c>
      <c r="AI2251" s="24">
        <v>28.557161140033031</v>
      </c>
      <c r="AJ2251" s="24">
        <v>0</v>
      </c>
      <c r="AK2251" s="24">
        <v>0</v>
      </c>
      <c r="AL2251" s="24">
        <v>0</v>
      </c>
      <c r="AM2251" s="24">
        <v>0</v>
      </c>
      <c r="AN2251" s="24">
        <v>0</v>
      </c>
      <c r="AO2251" s="24">
        <v>0</v>
      </c>
      <c r="AP2251" s="24">
        <v>0</v>
      </c>
      <c r="AQ2251" s="24">
        <v>33491.3498412646</v>
      </c>
      <c r="AR2251" s="24">
        <v>-4495.7619941001758</v>
      </c>
      <c r="AS2251" s="24">
        <v>28995.587847164279</v>
      </c>
      <c r="AT2251" s="24">
        <v>-28995.587847163901</v>
      </c>
      <c r="AU2251" s="24">
        <v>-33491.349841265008</v>
      </c>
      <c r="AV2251" s="24">
        <v>0</v>
      </c>
      <c r="AW2251" s="24">
        <v>0</v>
      </c>
      <c r="AX2251" s="24">
        <v>0</v>
      </c>
      <c r="AY2251" s="24">
        <v>0</v>
      </c>
      <c r="AZ2251" s="24">
        <v>0</v>
      </c>
      <c r="BA2251" s="24">
        <v>-28.557161140033031</v>
      </c>
      <c r="BB2251" s="24">
        <v>-33.429162437033483</v>
      </c>
      <c r="BC2251" s="24">
        <v>-28.557161140033031</v>
      </c>
      <c r="BD2251" s="24">
        <v>-33.429162437033483</v>
      </c>
      <c r="BE2251" s="24">
        <v>0</v>
      </c>
      <c r="BF2251" s="24">
        <v>0</v>
      </c>
      <c r="BG2251" s="24">
        <v>0</v>
      </c>
      <c r="BH2251" s="24">
        <v>0</v>
      </c>
      <c r="BI2251" s="24">
        <v>0</v>
      </c>
      <c r="BJ2251" s="24">
        <v>0</v>
      </c>
      <c r="BK2251" s="24">
        <v>0</v>
      </c>
      <c r="BL2251" s="24">
        <v>0</v>
      </c>
    </row>
    <row r="2252" spans="1:64" x14ac:dyDescent="0.25">
      <c r="A2252" t="s">
        <v>5129</v>
      </c>
      <c r="B2252">
        <v>82</v>
      </c>
      <c r="C2252">
        <v>4</v>
      </c>
      <c r="D2252">
        <v>7</v>
      </c>
      <c r="E2252" s="24">
        <v>0</v>
      </c>
      <c r="F2252" s="24">
        <v>0</v>
      </c>
      <c r="G2252" s="24">
        <v>0</v>
      </c>
      <c r="H2252" s="24">
        <v>0</v>
      </c>
      <c r="I2252" s="24">
        <v>0</v>
      </c>
      <c r="J2252" s="24">
        <v>0</v>
      </c>
      <c r="K2252" s="24">
        <v>328246.82246075384</v>
      </c>
      <c r="L2252" s="24">
        <v>-49206.350278235972</v>
      </c>
      <c r="M2252" s="24">
        <v>279040.47218251787</v>
      </c>
      <c r="N2252" s="24">
        <v>-279040.47218251787</v>
      </c>
      <c r="O2252" s="24">
        <v>-328246.82246075384</v>
      </c>
      <c r="P2252" s="24">
        <v>0</v>
      </c>
      <c r="Q2252" s="24">
        <v>32.539193762156174</v>
      </c>
      <c r="R2252" s="24">
        <v>-5.1502421981310818</v>
      </c>
      <c r="S2252" s="24">
        <v>27.388951564025092</v>
      </c>
      <c r="T2252" s="24">
        <v>0</v>
      </c>
      <c r="U2252" s="24">
        <v>0</v>
      </c>
      <c r="V2252" s="24">
        <v>0</v>
      </c>
      <c r="W2252" s="24">
        <v>0</v>
      </c>
      <c r="X2252" s="24">
        <v>0</v>
      </c>
      <c r="Y2252" s="24">
        <v>0</v>
      </c>
      <c r="Z2252" s="24">
        <v>0</v>
      </c>
      <c r="AA2252" s="24">
        <v>295422.14021467848</v>
      </c>
      <c r="AB2252" s="24">
        <v>-44285.715250412468</v>
      </c>
      <c r="AC2252" s="24">
        <v>251136.4249642661</v>
      </c>
      <c r="AD2252" s="24">
        <v>-251136.4249642659</v>
      </c>
      <c r="AE2252" s="24">
        <v>-295422.1402146779</v>
      </c>
      <c r="AF2252" s="24">
        <v>0</v>
      </c>
      <c r="AG2252" s="24">
        <v>32.539193762156174</v>
      </c>
      <c r="AH2252" s="24">
        <v>-5.1502421981310818</v>
      </c>
      <c r="AI2252" s="24">
        <v>27.388951564025092</v>
      </c>
      <c r="AJ2252" s="24">
        <v>0</v>
      </c>
      <c r="AK2252" s="24">
        <v>0</v>
      </c>
      <c r="AL2252" s="24">
        <v>0</v>
      </c>
      <c r="AM2252" s="24">
        <v>0</v>
      </c>
      <c r="AN2252" s="24">
        <v>0</v>
      </c>
      <c r="AO2252" s="24">
        <v>0</v>
      </c>
      <c r="AP2252" s="24">
        <v>0</v>
      </c>
      <c r="AQ2252" s="24">
        <v>32824.682246075361</v>
      </c>
      <c r="AR2252" s="24">
        <v>-4920.6350278235041</v>
      </c>
      <c r="AS2252" s="24">
        <v>27904.04721825177</v>
      </c>
      <c r="AT2252" s="24">
        <v>-27904.047218251973</v>
      </c>
      <c r="AU2252" s="24">
        <v>-32824.682246075943</v>
      </c>
      <c r="AV2252" s="24">
        <v>0</v>
      </c>
      <c r="AW2252" s="24">
        <v>0</v>
      </c>
      <c r="AX2252" s="24">
        <v>0</v>
      </c>
      <c r="AY2252" s="24">
        <v>0</v>
      </c>
      <c r="AZ2252" s="24">
        <v>0</v>
      </c>
      <c r="BA2252" s="24">
        <v>-27.388951564025092</v>
      </c>
      <c r="BB2252" s="24">
        <v>-32.539193762156174</v>
      </c>
      <c r="BC2252" s="24">
        <v>-27.388951564025092</v>
      </c>
      <c r="BD2252" s="24">
        <v>-32.539193762156174</v>
      </c>
      <c r="BE2252" s="24">
        <v>0</v>
      </c>
      <c r="BF2252" s="24">
        <v>0</v>
      </c>
      <c r="BG2252" s="24">
        <v>0</v>
      </c>
      <c r="BH2252" s="24">
        <v>0</v>
      </c>
      <c r="BI2252" s="24">
        <v>0</v>
      </c>
      <c r="BJ2252" s="24">
        <v>0</v>
      </c>
      <c r="BK2252" s="24">
        <v>0</v>
      </c>
      <c r="BL2252" s="24">
        <v>0</v>
      </c>
    </row>
    <row r="2253" spans="1:64" x14ac:dyDescent="0.25">
      <c r="A2253" t="s">
        <v>5129</v>
      </c>
      <c r="B2253">
        <v>83</v>
      </c>
      <c r="C2253">
        <v>4</v>
      </c>
      <c r="D2253">
        <v>7</v>
      </c>
      <c r="E2253" s="24">
        <v>0</v>
      </c>
      <c r="F2253" s="24">
        <v>0</v>
      </c>
      <c r="G2253" s="24">
        <v>0</v>
      </c>
      <c r="H2253" s="24">
        <v>0</v>
      </c>
      <c r="I2253" s="24">
        <v>0</v>
      </c>
      <c r="J2253" s="24">
        <v>0</v>
      </c>
      <c r="K2253" s="24">
        <v>321456.94609282166</v>
      </c>
      <c r="L2253" s="24">
        <v>-52836.665816122666</v>
      </c>
      <c r="M2253" s="24">
        <v>268620.28027669899</v>
      </c>
      <c r="N2253" s="24">
        <v>-268620.28027669899</v>
      </c>
      <c r="O2253" s="24">
        <v>-321456.94609282166</v>
      </c>
      <c r="P2253" s="24">
        <v>0</v>
      </c>
      <c r="Q2253" s="24">
        <v>31.658313519301373</v>
      </c>
      <c r="R2253" s="24">
        <v>-5.3788695138630374</v>
      </c>
      <c r="S2253" s="24">
        <v>26.279444005438336</v>
      </c>
      <c r="T2253" s="24">
        <v>0</v>
      </c>
      <c r="U2253" s="24">
        <v>0</v>
      </c>
      <c r="V2253" s="24">
        <v>0</v>
      </c>
      <c r="W2253" s="24">
        <v>0</v>
      </c>
      <c r="X2253" s="24">
        <v>0</v>
      </c>
      <c r="Y2253" s="24">
        <v>0</v>
      </c>
      <c r="Z2253" s="24">
        <v>0</v>
      </c>
      <c r="AA2253" s="24">
        <v>289311.25148353953</v>
      </c>
      <c r="AB2253" s="24">
        <v>-47552.99923451012</v>
      </c>
      <c r="AC2253" s="24">
        <v>241758.25224902909</v>
      </c>
      <c r="AD2253" s="24">
        <v>-241758.25224902947</v>
      </c>
      <c r="AE2253" s="24">
        <v>-289311.25148353912</v>
      </c>
      <c r="AF2253" s="24">
        <v>0</v>
      </c>
      <c r="AG2253" s="24">
        <v>31.658313519301373</v>
      </c>
      <c r="AH2253" s="24">
        <v>-5.3788695138630374</v>
      </c>
      <c r="AI2253" s="24">
        <v>26.279444005438336</v>
      </c>
      <c r="AJ2253" s="24">
        <v>0</v>
      </c>
      <c r="AK2253" s="24">
        <v>0</v>
      </c>
      <c r="AL2253" s="24">
        <v>0</v>
      </c>
      <c r="AM2253" s="24">
        <v>0</v>
      </c>
      <c r="AN2253" s="24">
        <v>0</v>
      </c>
      <c r="AO2253" s="24">
        <v>0</v>
      </c>
      <c r="AP2253" s="24">
        <v>0</v>
      </c>
      <c r="AQ2253" s="24">
        <v>32145.694609282131</v>
      </c>
      <c r="AR2253" s="24">
        <v>-5283.666581612546</v>
      </c>
      <c r="AS2253" s="24">
        <v>26862.028027669905</v>
      </c>
      <c r="AT2253" s="24">
        <v>-26862.028027669527</v>
      </c>
      <c r="AU2253" s="24">
        <v>-32145.694609282538</v>
      </c>
      <c r="AV2253" s="24">
        <v>0</v>
      </c>
      <c r="AW2253" s="24">
        <v>0</v>
      </c>
      <c r="AX2253" s="24">
        <v>0</v>
      </c>
      <c r="AY2253" s="24">
        <v>0</v>
      </c>
      <c r="AZ2253" s="24">
        <v>0</v>
      </c>
      <c r="BA2253" s="24">
        <v>-26.279444005438336</v>
      </c>
      <c r="BB2253" s="24">
        <v>-31.658313519301373</v>
      </c>
      <c r="BC2253" s="24">
        <v>-26.279444005438336</v>
      </c>
      <c r="BD2253" s="24">
        <v>-31.658313519301373</v>
      </c>
      <c r="BE2253" s="24">
        <v>0</v>
      </c>
      <c r="BF2253" s="24">
        <v>0</v>
      </c>
      <c r="BG2253" s="24">
        <v>0</v>
      </c>
      <c r="BH2253" s="24">
        <v>0</v>
      </c>
      <c r="BI2253" s="24">
        <v>0</v>
      </c>
      <c r="BJ2253" s="24">
        <v>0</v>
      </c>
      <c r="BK2253" s="24">
        <v>0</v>
      </c>
      <c r="BL2253" s="24">
        <v>0</v>
      </c>
    </row>
    <row r="2254" spans="1:64" x14ac:dyDescent="0.25">
      <c r="A2254" t="s">
        <v>5129</v>
      </c>
      <c r="B2254">
        <v>84</v>
      </c>
      <c r="C2254">
        <v>4</v>
      </c>
      <c r="D2254">
        <v>7</v>
      </c>
      <c r="E2254" s="24">
        <v>0</v>
      </c>
      <c r="F2254" s="24">
        <v>0</v>
      </c>
      <c r="G2254" s="24">
        <v>0</v>
      </c>
      <c r="H2254" s="24">
        <v>0</v>
      </c>
      <c r="I2254" s="24">
        <v>0</v>
      </c>
      <c r="J2254" s="24">
        <v>0</v>
      </c>
      <c r="K2254" s="24">
        <v>314589.64125227556</v>
      </c>
      <c r="L2254" s="24">
        <v>-55915.056211929768</v>
      </c>
      <c r="M2254" s="24">
        <v>258674.58504034579</v>
      </c>
      <c r="N2254" s="24">
        <v>-258674.58504034579</v>
      </c>
      <c r="O2254" s="24">
        <v>-314589.64125227556</v>
      </c>
      <c r="P2254" s="24">
        <v>0</v>
      </c>
      <c r="Q2254" s="24">
        <v>30.789561719108633</v>
      </c>
      <c r="R2254" s="24">
        <v>-5.5639334614559175</v>
      </c>
      <c r="S2254" s="24">
        <v>25.225628257652716</v>
      </c>
      <c r="T2254" s="24">
        <v>0</v>
      </c>
      <c r="U2254" s="24">
        <v>0</v>
      </c>
      <c r="V2254" s="24">
        <v>0</v>
      </c>
      <c r="W2254" s="24">
        <v>0</v>
      </c>
      <c r="X2254" s="24">
        <v>0</v>
      </c>
      <c r="Y2254" s="24">
        <v>0</v>
      </c>
      <c r="Z2254" s="24">
        <v>0</v>
      </c>
      <c r="AA2254" s="24">
        <v>283130.67712704802</v>
      </c>
      <c r="AB2254" s="24">
        <v>-50323.550590736791</v>
      </c>
      <c r="AC2254" s="24">
        <v>232807.1265363112</v>
      </c>
      <c r="AD2254" s="24">
        <v>-232807.12653631158</v>
      </c>
      <c r="AE2254" s="24">
        <v>-283130.67712704837</v>
      </c>
      <c r="AF2254" s="24">
        <v>0</v>
      </c>
      <c r="AG2254" s="24">
        <v>30.789561719108633</v>
      </c>
      <c r="AH2254" s="24">
        <v>-5.5639334614559175</v>
      </c>
      <c r="AI2254" s="24">
        <v>25.225628257652716</v>
      </c>
      <c r="AJ2254" s="24">
        <v>0</v>
      </c>
      <c r="AK2254" s="24">
        <v>0</v>
      </c>
      <c r="AL2254" s="24">
        <v>0</v>
      </c>
      <c r="AM2254" s="24">
        <v>0</v>
      </c>
      <c r="AN2254" s="24">
        <v>0</v>
      </c>
      <c r="AO2254" s="24">
        <v>0</v>
      </c>
      <c r="AP2254" s="24">
        <v>0</v>
      </c>
      <c r="AQ2254" s="24">
        <v>31458.964125227532</v>
      </c>
      <c r="AR2254" s="24">
        <v>-5591.5056211929768</v>
      </c>
      <c r="AS2254" s="24">
        <v>25867.458504034585</v>
      </c>
      <c r="AT2254" s="24">
        <v>-25867.458504034206</v>
      </c>
      <c r="AU2254" s="24">
        <v>-31458.964125227183</v>
      </c>
      <c r="AV2254" s="24">
        <v>0</v>
      </c>
      <c r="AW2254" s="24">
        <v>0</v>
      </c>
      <c r="AX2254" s="24">
        <v>0</v>
      </c>
      <c r="AY2254" s="24">
        <v>0</v>
      </c>
      <c r="AZ2254" s="24">
        <v>0</v>
      </c>
      <c r="BA2254" s="24">
        <v>-25.225628257652716</v>
      </c>
      <c r="BB2254" s="24">
        <v>-30.789561719108633</v>
      </c>
      <c r="BC2254" s="24">
        <v>-25.225628257652716</v>
      </c>
      <c r="BD2254" s="24">
        <v>-30.789561719108633</v>
      </c>
      <c r="BE2254" s="24">
        <v>0</v>
      </c>
      <c r="BF2254" s="24">
        <v>0</v>
      </c>
      <c r="BG2254" s="24">
        <v>0</v>
      </c>
      <c r="BH2254" s="24">
        <v>0</v>
      </c>
      <c r="BI2254" s="24">
        <v>0</v>
      </c>
      <c r="BJ2254" s="24">
        <v>0</v>
      </c>
      <c r="BK2254" s="24">
        <v>0</v>
      </c>
      <c r="BL2254" s="24">
        <v>0</v>
      </c>
    </row>
    <row r="2255" spans="1:64" x14ac:dyDescent="0.25">
      <c r="A2255" t="s">
        <v>5129</v>
      </c>
      <c r="B2255">
        <v>85</v>
      </c>
      <c r="C2255">
        <v>1</v>
      </c>
      <c r="D2255">
        <v>8</v>
      </c>
      <c r="E2255" s="24">
        <v>0</v>
      </c>
      <c r="F2255" s="24">
        <v>0</v>
      </c>
      <c r="G2255" s="24">
        <v>0</v>
      </c>
      <c r="H2255" s="24">
        <v>0</v>
      </c>
      <c r="I2255" s="24">
        <v>0</v>
      </c>
      <c r="J2255" s="24">
        <v>0</v>
      </c>
      <c r="K2255" s="24">
        <v>307683.72128984891</v>
      </c>
      <c r="L2255" s="24">
        <v>-58501.444853104651</v>
      </c>
      <c r="M2255" s="24">
        <v>249182.27643674426</v>
      </c>
      <c r="N2255" s="24">
        <v>-249182.27643674426</v>
      </c>
      <c r="O2255" s="24">
        <v>-307683.72128984891</v>
      </c>
      <c r="P2255" s="24">
        <v>0</v>
      </c>
      <c r="Q2255" s="24">
        <v>29.935333017299854</v>
      </c>
      <c r="R2255" s="24">
        <v>-5.7107914865823659</v>
      </c>
      <c r="S2255" s="24">
        <v>24.224541530717488</v>
      </c>
      <c r="T2255" s="24">
        <v>0</v>
      </c>
      <c r="U2255" s="24">
        <v>0</v>
      </c>
      <c r="V2255" s="24">
        <v>0</v>
      </c>
      <c r="W2255" s="24">
        <v>0</v>
      </c>
      <c r="X2255" s="24">
        <v>0</v>
      </c>
      <c r="Y2255" s="24">
        <v>0</v>
      </c>
      <c r="Z2255" s="24">
        <v>0</v>
      </c>
      <c r="AA2255" s="24">
        <v>276915.34916086402</v>
      </c>
      <c r="AB2255" s="24">
        <v>-52651.300367794465</v>
      </c>
      <c r="AC2255" s="24">
        <v>224264.04879306984</v>
      </c>
      <c r="AD2255" s="24">
        <v>-224264.04879307002</v>
      </c>
      <c r="AE2255" s="24">
        <v>-276915.34916086495</v>
      </c>
      <c r="AF2255" s="24">
        <v>0</v>
      </c>
      <c r="AG2255" s="24">
        <v>29.935333017299854</v>
      </c>
      <c r="AH2255" s="24">
        <v>-5.7107914865823659</v>
      </c>
      <c r="AI2255" s="24">
        <v>24.224541530717488</v>
      </c>
      <c r="AJ2255" s="24">
        <v>0</v>
      </c>
      <c r="AK2255" s="24">
        <v>0</v>
      </c>
      <c r="AL2255" s="24">
        <v>0</v>
      </c>
      <c r="AM2255" s="24">
        <v>0</v>
      </c>
      <c r="AN2255" s="24">
        <v>0</v>
      </c>
      <c r="AO2255" s="24">
        <v>0</v>
      </c>
      <c r="AP2255" s="24">
        <v>0</v>
      </c>
      <c r="AQ2255" s="24">
        <v>30768.372128984891</v>
      </c>
      <c r="AR2255" s="24">
        <v>-5850.1444853101857</v>
      </c>
      <c r="AS2255" s="24">
        <v>24918.227643674414</v>
      </c>
      <c r="AT2255" s="24">
        <v>-24918.22764367424</v>
      </c>
      <c r="AU2255" s="24">
        <v>-30768.37212898396</v>
      </c>
      <c r="AV2255" s="24">
        <v>0</v>
      </c>
      <c r="AW2255" s="24">
        <v>0</v>
      </c>
      <c r="AX2255" s="24">
        <v>0</v>
      </c>
      <c r="AY2255" s="24">
        <v>0</v>
      </c>
      <c r="AZ2255" s="24">
        <v>0</v>
      </c>
      <c r="BA2255" s="24">
        <v>-24.224541530717488</v>
      </c>
      <c r="BB2255" s="24">
        <v>-29.935333017299854</v>
      </c>
      <c r="BC2255" s="24">
        <v>-24.224541530717488</v>
      </c>
      <c r="BD2255" s="24">
        <v>-29.935333017299854</v>
      </c>
      <c r="BE2255" s="24">
        <v>0</v>
      </c>
      <c r="BF2255" s="24">
        <v>0</v>
      </c>
      <c r="BG2255" s="24">
        <v>0</v>
      </c>
      <c r="BH2255" s="24">
        <v>0</v>
      </c>
      <c r="BI2255" s="24">
        <v>0</v>
      </c>
      <c r="BJ2255" s="24">
        <v>0</v>
      </c>
      <c r="BK2255" s="24">
        <v>0</v>
      </c>
      <c r="BL2255" s="24">
        <v>0</v>
      </c>
    </row>
    <row r="2256" spans="1:64" x14ac:dyDescent="0.25">
      <c r="A2256" t="s">
        <v>5129</v>
      </c>
      <c r="B2256">
        <v>86</v>
      </c>
      <c r="C2256">
        <v>1</v>
      </c>
      <c r="D2256">
        <v>8</v>
      </c>
      <c r="E2256" s="24">
        <v>0</v>
      </c>
      <c r="F2256" s="24">
        <v>0</v>
      </c>
      <c r="G2256" s="24">
        <v>0</v>
      </c>
      <c r="H2256" s="24">
        <v>0</v>
      </c>
      <c r="I2256" s="24">
        <v>0</v>
      </c>
      <c r="J2256" s="24">
        <v>0</v>
      </c>
      <c r="K2256" s="24">
        <v>300771.99258014187</v>
      </c>
      <c r="L2256" s="24">
        <v>-60649.656782237813</v>
      </c>
      <c r="M2256" s="24">
        <v>240122.33579790406</v>
      </c>
      <c r="N2256" s="24">
        <v>-240122.33579790406</v>
      </c>
      <c r="O2256" s="24">
        <v>-300771.99258014187</v>
      </c>
      <c r="P2256" s="24">
        <v>0</v>
      </c>
      <c r="Q2256" s="24">
        <v>29.097487179650898</v>
      </c>
      <c r="R2256" s="24">
        <v>-5.8241774302737213</v>
      </c>
      <c r="S2256" s="24">
        <v>23.273309749377177</v>
      </c>
      <c r="T2256" s="24">
        <v>0</v>
      </c>
      <c r="U2256" s="24">
        <v>0</v>
      </c>
      <c r="V2256" s="24">
        <v>0</v>
      </c>
      <c r="W2256" s="24">
        <v>0</v>
      </c>
      <c r="X2256" s="24">
        <v>0</v>
      </c>
      <c r="Y2256" s="24">
        <v>0</v>
      </c>
      <c r="Z2256" s="24">
        <v>0</v>
      </c>
      <c r="AA2256" s="24">
        <v>270694.79332212772</v>
      </c>
      <c r="AB2256" s="24">
        <v>-54584.691104013938</v>
      </c>
      <c r="AC2256" s="24">
        <v>216110.10221811367</v>
      </c>
      <c r="AD2256" s="24">
        <v>-216110.10221811291</v>
      </c>
      <c r="AE2256" s="24">
        <v>-270694.79332212731</v>
      </c>
      <c r="AF2256" s="24">
        <v>0</v>
      </c>
      <c r="AG2256" s="24">
        <v>29.097487179650898</v>
      </c>
      <c r="AH2256" s="24">
        <v>-5.8241774302737213</v>
      </c>
      <c r="AI2256" s="24">
        <v>23.273309749377177</v>
      </c>
      <c r="AJ2256" s="24">
        <v>0</v>
      </c>
      <c r="AK2256" s="24">
        <v>0</v>
      </c>
      <c r="AL2256" s="24">
        <v>0</v>
      </c>
      <c r="AM2256" s="24">
        <v>0</v>
      </c>
      <c r="AN2256" s="24">
        <v>0</v>
      </c>
      <c r="AO2256" s="24">
        <v>0</v>
      </c>
      <c r="AP2256" s="24">
        <v>0</v>
      </c>
      <c r="AQ2256" s="24">
        <v>30077.199258014152</v>
      </c>
      <c r="AR2256" s="24">
        <v>-6064.9656782238744</v>
      </c>
      <c r="AS2256" s="24">
        <v>24012.233579790394</v>
      </c>
      <c r="AT2256" s="24">
        <v>-24012.233579791151</v>
      </c>
      <c r="AU2256" s="24">
        <v>-30077.19925801456</v>
      </c>
      <c r="AV2256" s="24">
        <v>0</v>
      </c>
      <c r="AW2256" s="24">
        <v>0</v>
      </c>
      <c r="AX2256" s="24">
        <v>0</v>
      </c>
      <c r="AY2256" s="24">
        <v>0</v>
      </c>
      <c r="AZ2256" s="24">
        <v>0</v>
      </c>
      <c r="BA2256" s="24">
        <v>-23.273309749377177</v>
      </c>
      <c r="BB2256" s="24">
        <v>-29.097487179650898</v>
      </c>
      <c r="BC2256" s="24">
        <v>-23.273309749377177</v>
      </c>
      <c r="BD2256" s="24">
        <v>-29.097487179650898</v>
      </c>
      <c r="BE2256" s="24">
        <v>0</v>
      </c>
      <c r="BF2256" s="24">
        <v>0</v>
      </c>
      <c r="BG2256" s="24">
        <v>0</v>
      </c>
      <c r="BH2256" s="24">
        <v>0</v>
      </c>
      <c r="BI2256" s="24">
        <v>0</v>
      </c>
      <c r="BJ2256" s="24">
        <v>0</v>
      </c>
      <c r="BK2256" s="24">
        <v>0</v>
      </c>
      <c r="BL2256" s="24">
        <v>0</v>
      </c>
    </row>
    <row r="2257" spans="1:64" x14ac:dyDescent="0.25">
      <c r="A2257" t="s">
        <v>5129</v>
      </c>
      <c r="B2257">
        <v>87</v>
      </c>
      <c r="C2257">
        <v>1</v>
      </c>
      <c r="D2257">
        <v>8</v>
      </c>
      <c r="E2257" s="24">
        <v>0</v>
      </c>
      <c r="F2257" s="24">
        <v>0</v>
      </c>
      <c r="G2257" s="24">
        <v>0</v>
      </c>
      <c r="H2257" s="24">
        <v>0</v>
      </c>
      <c r="I2257" s="24">
        <v>0</v>
      </c>
      <c r="J2257" s="24">
        <v>0</v>
      </c>
      <c r="K2257" s="24">
        <v>293882.08078077994</v>
      </c>
      <c r="L2257" s="24">
        <v>-62407.897611454129</v>
      </c>
      <c r="M2257" s="24">
        <v>231474.18316932581</v>
      </c>
      <c r="N2257" s="24">
        <v>-231474.18316932581</v>
      </c>
      <c r="O2257" s="24">
        <v>-293882.08078077994</v>
      </c>
      <c r="P2257" s="24">
        <v>0</v>
      </c>
      <c r="Q2257" s="24">
        <v>28.277440853733651</v>
      </c>
      <c r="R2257" s="24">
        <v>-5.9082665997589174</v>
      </c>
      <c r="S2257" s="24">
        <v>22.369174253974734</v>
      </c>
      <c r="T2257" s="24">
        <v>0</v>
      </c>
      <c r="U2257" s="24">
        <v>0</v>
      </c>
      <c r="V2257" s="24">
        <v>0</v>
      </c>
      <c r="W2257" s="24">
        <v>0</v>
      </c>
      <c r="X2257" s="24">
        <v>0</v>
      </c>
      <c r="Y2257" s="24">
        <v>0</v>
      </c>
      <c r="Z2257" s="24">
        <v>0</v>
      </c>
      <c r="AA2257" s="24">
        <v>264493.87270270195</v>
      </c>
      <c r="AB2257" s="24">
        <v>-56167.10785030853</v>
      </c>
      <c r="AC2257" s="24">
        <v>208326.76485239324</v>
      </c>
      <c r="AD2257" s="24">
        <v>-208326.76485239342</v>
      </c>
      <c r="AE2257" s="24">
        <v>-264493.87270270102</v>
      </c>
      <c r="AF2257" s="24">
        <v>0</v>
      </c>
      <c r="AG2257" s="24">
        <v>28.277440853733651</v>
      </c>
      <c r="AH2257" s="24">
        <v>-5.9082665997589174</v>
      </c>
      <c r="AI2257" s="24">
        <v>22.369174253974734</v>
      </c>
      <c r="AJ2257" s="24">
        <v>0</v>
      </c>
      <c r="AK2257" s="24">
        <v>0</v>
      </c>
      <c r="AL2257" s="24">
        <v>0</v>
      </c>
      <c r="AM2257" s="24">
        <v>0</v>
      </c>
      <c r="AN2257" s="24">
        <v>0</v>
      </c>
      <c r="AO2257" s="24">
        <v>0</v>
      </c>
      <c r="AP2257" s="24">
        <v>0</v>
      </c>
      <c r="AQ2257" s="24">
        <v>29388.208078077994</v>
      </c>
      <c r="AR2257" s="24">
        <v>-6240.7897611455992</v>
      </c>
      <c r="AS2257" s="24">
        <v>23147.41831693257</v>
      </c>
      <c r="AT2257" s="24">
        <v>-23147.418316932395</v>
      </c>
      <c r="AU2257" s="24">
        <v>-29388.208078078926</v>
      </c>
      <c r="AV2257" s="24">
        <v>0</v>
      </c>
      <c r="AW2257" s="24">
        <v>0</v>
      </c>
      <c r="AX2257" s="24">
        <v>0</v>
      </c>
      <c r="AY2257" s="24">
        <v>0</v>
      </c>
      <c r="AZ2257" s="24">
        <v>0</v>
      </c>
      <c r="BA2257" s="24">
        <v>-22.369174253974734</v>
      </c>
      <c r="BB2257" s="24">
        <v>-28.277440853733651</v>
      </c>
      <c r="BC2257" s="24">
        <v>-22.369174253974734</v>
      </c>
      <c r="BD2257" s="24">
        <v>-28.277440853733651</v>
      </c>
      <c r="BE2257" s="24">
        <v>0</v>
      </c>
      <c r="BF2257" s="24">
        <v>0</v>
      </c>
      <c r="BG2257" s="24">
        <v>0</v>
      </c>
      <c r="BH2257" s="24">
        <v>0</v>
      </c>
      <c r="BI2257" s="24">
        <v>0</v>
      </c>
      <c r="BJ2257" s="24">
        <v>0</v>
      </c>
      <c r="BK2257" s="24">
        <v>0</v>
      </c>
      <c r="BL2257" s="24">
        <v>0</v>
      </c>
    </row>
    <row r="2258" spans="1:64" x14ac:dyDescent="0.25">
      <c r="A2258" t="s">
        <v>5129</v>
      </c>
      <c r="B2258">
        <v>88</v>
      </c>
      <c r="C2258">
        <v>2</v>
      </c>
      <c r="D2258">
        <v>8</v>
      </c>
      <c r="E2258" s="24">
        <v>0</v>
      </c>
      <c r="F2258" s="24">
        <v>0</v>
      </c>
      <c r="G2258" s="24">
        <v>0</v>
      </c>
      <c r="H2258" s="24">
        <v>0</v>
      </c>
      <c r="I2258" s="24">
        <v>0</v>
      </c>
      <c r="J2258" s="24">
        <v>0</v>
      </c>
      <c r="K2258" s="24">
        <v>287037.14715876989</v>
      </c>
      <c r="L2258" s="24">
        <v>-63819.552742123604</v>
      </c>
      <c r="M2258" s="24">
        <v>223217.59441664629</v>
      </c>
      <c r="N2258" s="24">
        <v>-223217.59441664629</v>
      </c>
      <c r="O2258" s="24">
        <v>-287037.14715876989</v>
      </c>
      <c r="P2258" s="24">
        <v>0</v>
      </c>
      <c r="Q2258" s="24">
        <v>27.47624394698164</v>
      </c>
      <c r="R2258" s="24">
        <v>-5.966741325467865</v>
      </c>
      <c r="S2258" s="24">
        <v>21.509502621513775</v>
      </c>
      <c r="T2258" s="24">
        <v>0</v>
      </c>
      <c r="U2258" s="24">
        <v>0</v>
      </c>
      <c r="V2258" s="24">
        <v>0</v>
      </c>
      <c r="W2258" s="24">
        <v>0</v>
      </c>
      <c r="X2258" s="24">
        <v>0</v>
      </c>
      <c r="Y2258" s="24">
        <v>0</v>
      </c>
      <c r="Z2258" s="24">
        <v>0</v>
      </c>
      <c r="AA2258" s="24">
        <v>258333.4324428929</v>
      </c>
      <c r="AB2258" s="24">
        <v>-57437.59746791143</v>
      </c>
      <c r="AC2258" s="24">
        <v>200895.83497498167</v>
      </c>
      <c r="AD2258" s="24">
        <v>-200895.83497498184</v>
      </c>
      <c r="AE2258" s="24">
        <v>-258333.43244289421</v>
      </c>
      <c r="AF2258" s="24">
        <v>0</v>
      </c>
      <c r="AG2258" s="24">
        <v>27.47624394698164</v>
      </c>
      <c r="AH2258" s="24">
        <v>-5.966741325467865</v>
      </c>
      <c r="AI2258" s="24">
        <v>21.509502621513775</v>
      </c>
      <c r="AJ2258" s="24">
        <v>0</v>
      </c>
      <c r="AK2258" s="24">
        <v>0</v>
      </c>
      <c r="AL2258" s="24">
        <v>0</v>
      </c>
      <c r="AM2258" s="24">
        <v>0</v>
      </c>
      <c r="AN2258" s="24">
        <v>0</v>
      </c>
      <c r="AO2258" s="24">
        <v>0</v>
      </c>
      <c r="AP2258" s="24">
        <v>0</v>
      </c>
      <c r="AQ2258" s="24">
        <v>28703.714715876995</v>
      </c>
      <c r="AR2258" s="24">
        <v>-6381.9552742121741</v>
      </c>
      <c r="AS2258" s="24">
        <v>22321.759441664617</v>
      </c>
      <c r="AT2258" s="24">
        <v>-22321.759441664442</v>
      </c>
      <c r="AU2258" s="24">
        <v>-28703.714715875685</v>
      </c>
      <c r="AV2258" s="24">
        <v>0</v>
      </c>
      <c r="AW2258" s="24">
        <v>0</v>
      </c>
      <c r="AX2258" s="24">
        <v>0</v>
      </c>
      <c r="AY2258" s="24">
        <v>0</v>
      </c>
      <c r="AZ2258" s="24">
        <v>0</v>
      </c>
      <c r="BA2258" s="24">
        <v>-21.509502621513775</v>
      </c>
      <c r="BB2258" s="24">
        <v>-27.47624394698164</v>
      </c>
      <c r="BC2258" s="24">
        <v>-21.509502621513775</v>
      </c>
      <c r="BD2258" s="24">
        <v>-27.47624394698164</v>
      </c>
      <c r="BE2258" s="24">
        <v>0</v>
      </c>
      <c r="BF2258" s="24">
        <v>0</v>
      </c>
      <c r="BG2258" s="24">
        <v>0</v>
      </c>
      <c r="BH2258" s="24">
        <v>0</v>
      </c>
      <c r="BI2258" s="24">
        <v>0</v>
      </c>
      <c r="BJ2258" s="24">
        <v>0</v>
      </c>
      <c r="BK2258" s="24">
        <v>0</v>
      </c>
      <c r="BL2258" s="24">
        <v>0</v>
      </c>
    </row>
    <row r="2259" spans="1:64" x14ac:dyDescent="0.25">
      <c r="A2259" t="s">
        <v>5129</v>
      </c>
      <c r="B2259">
        <v>89</v>
      </c>
      <c r="C2259">
        <v>2</v>
      </c>
      <c r="D2259">
        <v>8</v>
      </c>
      <c r="E2259" s="24">
        <v>0</v>
      </c>
      <c r="F2259" s="24">
        <v>0</v>
      </c>
      <c r="G2259" s="24">
        <v>0</v>
      </c>
      <c r="H2259" s="24">
        <v>0</v>
      </c>
      <c r="I2259" s="24">
        <v>0</v>
      </c>
      <c r="J2259" s="24">
        <v>0</v>
      </c>
      <c r="K2259" s="24">
        <v>280256.50833226927</v>
      </c>
      <c r="L2259" s="24">
        <v>-64923.492935143411</v>
      </c>
      <c r="M2259" s="24">
        <v>215333.01539712586</v>
      </c>
      <c r="N2259" s="24">
        <v>-215333.01539712586</v>
      </c>
      <c r="O2259" s="24">
        <v>-280256.50833226927</v>
      </c>
      <c r="P2259" s="24">
        <v>0</v>
      </c>
      <c r="Q2259" s="24">
        <v>26.694643270269808</v>
      </c>
      <c r="R2259" s="24">
        <v>-6.002849279205293</v>
      </c>
      <c r="S2259" s="24">
        <v>20.691793991064515</v>
      </c>
      <c r="T2259" s="24">
        <v>0</v>
      </c>
      <c r="U2259" s="24">
        <v>0</v>
      </c>
      <c r="V2259" s="24">
        <v>0</v>
      </c>
      <c r="W2259" s="24">
        <v>0</v>
      </c>
      <c r="X2259" s="24">
        <v>0</v>
      </c>
      <c r="Y2259" s="24">
        <v>0</v>
      </c>
      <c r="Z2259" s="24">
        <v>0</v>
      </c>
      <c r="AA2259" s="24">
        <v>252230.85749904235</v>
      </c>
      <c r="AB2259" s="24">
        <v>-58431.143641629256</v>
      </c>
      <c r="AC2259" s="24">
        <v>193799.71385741327</v>
      </c>
      <c r="AD2259" s="24">
        <v>-193799.71385741327</v>
      </c>
      <c r="AE2259" s="24">
        <v>-252230.85749904253</v>
      </c>
      <c r="AF2259" s="24">
        <v>0</v>
      </c>
      <c r="AG2259" s="24">
        <v>26.694643270269808</v>
      </c>
      <c r="AH2259" s="24">
        <v>-6.002849279205293</v>
      </c>
      <c r="AI2259" s="24">
        <v>20.691793991064515</v>
      </c>
      <c r="AJ2259" s="24">
        <v>0</v>
      </c>
      <c r="AK2259" s="24">
        <v>0</v>
      </c>
      <c r="AL2259" s="24">
        <v>0</v>
      </c>
      <c r="AM2259" s="24">
        <v>0</v>
      </c>
      <c r="AN2259" s="24">
        <v>0</v>
      </c>
      <c r="AO2259" s="24">
        <v>0</v>
      </c>
      <c r="AP2259" s="24">
        <v>0</v>
      </c>
      <c r="AQ2259" s="24">
        <v>28025.650833226915</v>
      </c>
      <c r="AR2259" s="24">
        <v>-6492.3492935141549</v>
      </c>
      <c r="AS2259" s="24">
        <v>21533.301539712586</v>
      </c>
      <c r="AT2259" s="24">
        <v>-21533.301539712586</v>
      </c>
      <c r="AU2259" s="24">
        <v>-28025.65083322674</v>
      </c>
      <c r="AV2259" s="24">
        <v>0</v>
      </c>
      <c r="AW2259" s="24">
        <v>0</v>
      </c>
      <c r="AX2259" s="24">
        <v>0</v>
      </c>
      <c r="AY2259" s="24">
        <v>0</v>
      </c>
      <c r="AZ2259" s="24">
        <v>0</v>
      </c>
      <c r="BA2259" s="24">
        <v>-20.691793991064515</v>
      </c>
      <c r="BB2259" s="24">
        <v>-26.694643270269808</v>
      </c>
      <c r="BC2259" s="24">
        <v>-20.691793991064515</v>
      </c>
      <c r="BD2259" s="24">
        <v>-26.694643270269808</v>
      </c>
      <c r="BE2259" s="24">
        <v>0</v>
      </c>
      <c r="BF2259" s="24">
        <v>0</v>
      </c>
      <c r="BG2259" s="24">
        <v>0</v>
      </c>
      <c r="BH2259" s="24">
        <v>0</v>
      </c>
      <c r="BI2259" s="24">
        <v>0</v>
      </c>
      <c r="BJ2259" s="24">
        <v>0</v>
      </c>
      <c r="BK2259" s="24">
        <v>0</v>
      </c>
      <c r="BL2259" s="24">
        <v>0</v>
      </c>
    </row>
    <row r="2260" spans="1:64" x14ac:dyDescent="0.25">
      <c r="A2260" t="s">
        <v>5129</v>
      </c>
      <c r="B2260">
        <v>90</v>
      </c>
      <c r="C2260">
        <v>2</v>
      </c>
      <c r="D2260">
        <v>8</v>
      </c>
      <c r="E2260" s="24">
        <v>0</v>
      </c>
      <c r="F2260" s="24">
        <v>0</v>
      </c>
      <c r="G2260" s="24">
        <v>0</v>
      </c>
      <c r="H2260" s="24">
        <v>0</v>
      </c>
      <c r="I2260" s="24">
        <v>0</v>
      </c>
      <c r="J2260" s="24">
        <v>0</v>
      </c>
      <c r="K2260" s="24">
        <v>273556.17161940783</v>
      </c>
      <c r="L2260" s="24">
        <v>-65754.518489100039</v>
      </c>
      <c r="M2260" s="24">
        <v>207801.65313030779</v>
      </c>
      <c r="N2260" s="24">
        <v>-207801.65313030779</v>
      </c>
      <c r="O2260" s="24">
        <v>-273556.17161940783</v>
      </c>
      <c r="P2260" s="24">
        <v>0</v>
      </c>
      <c r="Q2260" s="24">
        <v>25.933135496056138</v>
      </c>
      <c r="R2260" s="24">
        <v>-6.0194550139176499</v>
      </c>
      <c r="S2260" s="24">
        <v>19.913680482138489</v>
      </c>
      <c r="T2260" s="24">
        <v>0</v>
      </c>
      <c r="U2260" s="24">
        <v>0</v>
      </c>
      <c r="V2260" s="24">
        <v>0</v>
      </c>
      <c r="W2260" s="24">
        <v>0</v>
      </c>
      <c r="X2260" s="24">
        <v>0</v>
      </c>
      <c r="Y2260" s="24">
        <v>0</v>
      </c>
      <c r="Z2260" s="24">
        <v>0</v>
      </c>
      <c r="AA2260" s="24">
        <v>246200.55445746705</v>
      </c>
      <c r="AB2260" s="24">
        <v>-59179.066640189849</v>
      </c>
      <c r="AC2260" s="24">
        <v>187021.48781727703</v>
      </c>
      <c r="AD2260" s="24">
        <v>-187021.4878172772</v>
      </c>
      <c r="AE2260" s="24">
        <v>-246200.55445746705</v>
      </c>
      <c r="AF2260" s="24">
        <v>0</v>
      </c>
      <c r="AG2260" s="24">
        <v>25.933135496056138</v>
      </c>
      <c r="AH2260" s="24">
        <v>-6.0194550139176499</v>
      </c>
      <c r="AI2260" s="24">
        <v>19.913680482138489</v>
      </c>
      <c r="AJ2260" s="24">
        <v>0</v>
      </c>
      <c r="AK2260" s="24">
        <v>0</v>
      </c>
      <c r="AL2260" s="24">
        <v>0</v>
      </c>
      <c r="AM2260" s="24">
        <v>0</v>
      </c>
      <c r="AN2260" s="24">
        <v>0</v>
      </c>
      <c r="AO2260" s="24">
        <v>0</v>
      </c>
      <c r="AP2260" s="24">
        <v>0</v>
      </c>
      <c r="AQ2260" s="24">
        <v>27355.617161940783</v>
      </c>
      <c r="AR2260" s="24">
        <v>-6575.4518489101902</v>
      </c>
      <c r="AS2260" s="24">
        <v>20780.165313030768</v>
      </c>
      <c r="AT2260" s="24">
        <v>-20780.165313030593</v>
      </c>
      <c r="AU2260" s="24">
        <v>-27355.617161940783</v>
      </c>
      <c r="AV2260" s="24">
        <v>0</v>
      </c>
      <c r="AW2260" s="24">
        <v>0</v>
      </c>
      <c r="AX2260" s="24">
        <v>0</v>
      </c>
      <c r="AY2260" s="24">
        <v>0</v>
      </c>
      <c r="AZ2260" s="24">
        <v>0</v>
      </c>
      <c r="BA2260" s="24">
        <v>-19.913680482138489</v>
      </c>
      <c r="BB2260" s="24">
        <v>-25.933135496056138</v>
      </c>
      <c r="BC2260" s="24">
        <v>-19.913680482138489</v>
      </c>
      <c r="BD2260" s="24">
        <v>-25.933135496056138</v>
      </c>
      <c r="BE2260" s="24">
        <v>0</v>
      </c>
      <c r="BF2260" s="24">
        <v>0</v>
      </c>
      <c r="BG2260" s="24">
        <v>0</v>
      </c>
      <c r="BH2260" s="24">
        <v>0</v>
      </c>
      <c r="BI2260" s="24">
        <v>0</v>
      </c>
      <c r="BJ2260" s="24">
        <v>0</v>
      </c>
      <c r="BK2260" s="24">
        <v>0</v>
      </c>
      <c r="BL2260" s="24">
        <v>0</v>
      </c>
    </row>
    <row r="2261" spans="1:64" x14ac:dyDescent="0.25">
      <c r="A2261" t="s">
        <v>5129</v>
      </c>
      <c r="B2261">
        <v>91</v>
      </c>
      <c r="C2261">
        <v>3</v>
      </c>
      <c r="D2261">
        <v>8</v>
      </c>
      <c r="E2261" s="24">
        <v>0</v>
      </c>
      <c r="F2261" s="24">
        <v>0</v>
      </c>
      <c r="G2261" s="24">
        <v>0</v>
      </c>
      <c r="H2261" s="24">
        <v>0</v>
      </c>
      <c r="I2261" s="24">
        <v>0</v>
      </c>
      <c r="J2261" s="24">
        <v>0</v>
      </c>
      <c r="K2261" s="24">
        <v>266949.2978679426</v>
      </c>
      <c r="L2261" s="24">
        <v>-66343.773880586028</v>
      </c>
      <c r="M2261" s="24">
        <v>200605.52398735657</v>
      </c>
      <c r="N2261" s="24">
        <v>-200605.52398735657</v>
      </c>
      <c r="O2261" s="24">
        <v>-266949.2978679426</v>
      </c>
      <c r="P2261" s="24">
        <v>0</v>
      </c>
      <c r="Q2261" s="24">
        <v>25.192011356170269</v>
      </c>
      <c r="R2261" s="24">
        <v>-6.0190854838581345</v>
      </c>
      <c r="S2261" s="24">
        <v>19.172925872312135</v>
      </c>
      <c r="T2261" s="24">
        <v>0</v>
      </c>
      <c r="U2261" s="24">
        <v>0</v>
      </c>
      <c r="V2261" s="24">
        <v>0</v>
      </c>
      <c r="W2261" s="24">
        <v>0</v>
      </c>
      <c r="X2261" s="24">
        <v>0</v>
      </c>
      <c r="Y2261" s="24">
        <v>0</v>
      </c>
      <c r="Z2261" s="24">
        <v>0</v>
      </c>
      <c r="AA2261" s="24">
        <v>240254.36808114834</v>
      </c>
      <c r="AB2261" s="24">
        <v>-59709.396492527332</v>
      </c>
      <c r="AC2261" s="24">
        <v>180544.97158862092</v>
      </c>
      <c r="AD2261" s="24">
        <v>-180544.97158862092</v>
      </c>
      <c r="AE2261" s="24">
        <v>-240254.36808114685</v>
      </c>
      <c r="AF2261" s="24">
        <v>0</v>
      </c>
      <c r="AG2261" s="24">
        <v>25.192011356170269</v>
      </c>
      <c r="AH2261" s="24">
        <v>-6.0190854838581345</v>
      </c>
      <c r="AI2261" s="24">
        <v>19.172925872312135</v>
      </c>
      <c r="AJ2261" s="24">
        <v>0</v>
      </c>
      <c r="AK2261" s="24">
        <v>0</v>
      </c>
      <c r="AL2261" s="24">
        <v>0</v>
      </c>
      <c r="AM2261" s="24">
        <v>0</v>
      </c>
      <c r="AN2261" s="24">
        <v>0</v>
      </c>
      <c r="AO2261" s="24">
        <v>0</v>
      </c>
      <c r="AP2261" s="24">
        <v>0</v>
      </c>
      <c r="AQ2261" s="24">
        <v>26694.929786794266</v>
      </c>
      <c r="AR2261" s="24">
        <v>-6634.3773880586959</v>
      </c>
      <c r="AS2261" s="24">
        <v>20060.552398735657</v>
      </c>
      <c r="AT2261" s="24">
        <v>-20060.552398735657</v>
      </c>
      <c r="AU2261" s="24">
        <v>-26694.92978679575</v>
      </c>
      <c r="AV2261" s="24">
        <v>0</v>
      </c>
      <c r="AW2261" s="24">
        <v>0</v>
      </c>
      <c r="AX2261" s="24">
        <v>0</v>
      </c>
      <c r="AY2261" s="24">
        <v>0</v>
      </c>
      <c r="AZ2261" s="24">
        <v>0</v>
      </c>
      <c r="BA2261" s="24">
        <v>-19.172925872312135</v>
      </c>
      <c r="BB2261" s="24">
        <v>-25.192011356170269</v>
      </c>
      <c r="BC2261" s="24">
        <v>-19.172925872312135</v>
      </c>
      <c r="BD2261" s="24">
        <v>-25.192011356170269</v>
      </c>
      <c r="BE2261" s="24">
        <v>0</v>
      </c>
      <c r="BF2261" s="24">
        <v>0</v>
      </c>
      <c r="BG2261" s="24">
        <v>0</v>
      </c>
      <c r="BH2261" s="24">
        <v>0</v>
      </c>
      <c r="BI2261" s="24">
        <v>0</v>
      </c>
      <c r="BJ2261" s="24">
        <v>0</v>
      </c>
      <c r="BK2261" s="24">
        <v>0</v>
      </c>
      <c r="BL2261" s="24">
        <v>0</v>
      </c>
    </row>
    <row r="2262" spans="1:64" x14ac:dyDescent="0.25">
      <c r="A2262" t="s">
        <v>5129</v>
      </c>
      <c r="B2262">
        <v>92</v>
      </c>
      <c r="C2262">
        <v>3</v>
      </c>
      <c r="D2262">
        <v>8</v>
      </c>
      <c r="E2262" s="24">
        <v>0</v>
      </c>
      <c r="F2262" s="24">
        <v>0</v>
      </c>
      <c r="G2262" s="24">
        <v>0</v>
      </c>
      <c r="H2262" s="24">
        <v>0</v>
      </c>
      <c r="I2262" s="24">
        <v>0</v>
      </c>
      <c r="J2262" s="24">
        <v>0</v>
      </c>
      <c r="K2262" s="24">
        <v>260446.60107973218</v>
      </c>
      <c r="L2262" s="24">
        <v>-66719.124541353434</v>
      </c>
      <c r="M2262" s="24">
        <v>193727.47653837875</v>
      </c>
      <c r="N2262" s="24">
        <v>-193727.47653837875</v>
      </c>
      <c r="O2262" s="24">
        <v>-260446.60107973218</v>
      </c>
      <c r="P2262" s="24">
        <v>0</v>
      </c>
      <c r="Q2262" s="24">
        <v>24.471392584488058</v>
      </c>
      <c r="R2262" s="24">
        <v>-6.0039701944021999</v>
      </c>
      <c r="S2262" s="24">
        <v>18.467422390085858</v>
      </c>
      <c r="T2262" s="24">
        <v>0</v>
      </c>
      <c r="U2262" s="24">
        <v>0</v>
      </c>
      <c r="V2262" s="24">
        <v>0</v>
      </c>
      <c r="W2262" s="24">
        <v>0</v>
      </c>
      <c r="X2262" s="24">
        <v>0</v>
      </c>
      <c r="Y2262" s="24">
        <v>0</v>
      </c>
      <c r="Z2262" s="24">
        <v>0</v>
      </c>
      <c r="AA2262" s="24">
        <v>234401.94097175897</v>
      </c>
      <c r="AB2262" s="24">
        <v>-60047.212087218184</v>
      </c>
      <c r="AC2262" s="24">
        <v>174354.72888454088</v>
      </c>
      <c r="AD2262" s="24">
        <v>-174354.7288845405</v>
      </c>
      <c r="AE2262" s="24">
        <v>-234401.94097176008</v>
      </c>
      <c r="AF2262" s="24">
        <v>0</v>
      </c>
      <c r="AG2262" s="24">
        <v>24.471392584488058</v>
      </c>
      <c r="AH2262" s="24">
        <v>-6.0039701944021999</v>
      </c>
      <c r="AI2262" s="24">
        <v>18.467422390085858</v>
      </c>
      <c r="AJ2262" s="24">
        <v>0</v>
      </c>
      <c r="AK2262" s="24">
        <v>0</v>
      </c>
      <c r="AL2262" s="24">
        <v>0</v>
      </c>
      <c r="AM2262" s="24">
        <v>0</v>
      </c>
      <c r="AN2262" s="24">
        <v>0</v>
      </c>
      <c r="AO2262" s="24">
        <v>0</v>
      </c>
      <c r="AP2262" s="24">
        <v>0</v>
      </c>
      <c r="AQ2262" s="24">
        <v>26044.660107973206</v>
      </c>
      <c r="AR2262" s="24">
        <v>-6671.9124541352503</v>
      </c>
      <c r="AS2262" s="24">
        <v>19372.747653837869</v>
      </c>
      <c r="AT2262" s="24">
        <v>-19372.747653838247</v>
      </c>
      <c r="AU2262" s="24">
        <v>-26044.6601079721</v>
      </c>
      <c r="AV2262" s="24">
        <v>0</v>
      </c>
      <c r="AW2262" s="24">
        <v>0</v>
      </c>
      <c r="AX2262" s="24">
        <v>0</v>
      </c>
      <c r="AY2262" s="24">
        <v>0</v>
      </c>
      <c r="AZ2262" s="24">
        <v>0</v>
      </c>
      <c r="BA2262" s="24">
        <v>-18.467422390085858</v>
      </c>
      <c r="BB2262" s="24">
        <v>-24.471392584488058</v>
      </c>
      <c r="BC2262" s="24">
        <v>-18.467422390085858</v>
      </c>
      <c r="BD2262" s="24">
        <v>-24.471392584488058</v>
      </c>
      <c r="BE2262" s="24">
        <v>0</v>
      </c>
      <c r="BF2262" s="24">
        <v>0</v>
      </c>
      <c r="BG2262" s="24">
        <v>0</v>
      </c>
      <c r="BH2262" s="24">
        <v>0</v>
      </c>
      <c r="BI2262" s="24">
        <v>0</v>
      </c>
      <c r="BJ2262" s="24">
        <v>0</v>
      </c>
      <c r="BK2262" s="24">
        <v>0</v>
      </c>
      <c r="BL2262" s="24">
        <v>0</v>
      </c>
    </row>
    <row r="2263" spans="1:64" x14ac:dyDescent="0.25">
      <c r="A2263" t="s">
        <v>5129</v>
      </c>
      <c r="B2263">
        <v>93</v>
      </c>
      <c r="C2263">
        <v>3</v>
      </c>
      <c r="D2263">
        <v>8</v>
      </c>
      <c r="E2263" s="24">
        <v>0</v>
      </c>
      <c r="F2263" s="24">
        <v>0</v>
      </c>
      <c r="G2263" s="24">
        <v>0</v>
      </c>
      <c r="H2263" s="24">
        <v>0</v>
      </c>
      <c r="I2263" s="24">
        <v>0</v>
      </c>
      <c r="J2263" s="24">
        <v>0</v>
      </c>
      <c r="K2263" s="24">
        <v>254056.69307033531</v>
      </c>
      <c r="L2263" s="24">
        <v>-66905.497200088575</v>
      </c>
      <c r="M2263" s="24">
        <v>187151.19587024674</v>
      </c>
      <c r="N2263" s="24">
        <v>-187151.19587024674</v>
      </c>
      <c r="O2263" s="24">
        <v>-254056.69307033531</v>
      </c>
      <c r="P2263" s="24">
        <v>0</v>
      </c>
      <c r="Q2263" s="24">
        <v>23.771262671538352</v>
      </c>
      <c r="R2263" s="24">
        <v>-5.9760764211023343</v>
      </c>
      <c r="S2263" s="24">
        <v>17.795186250436018</v>
      </c>
      <c r="T2263" s="24">
        <v>0</v>
      </c>
      <c r="U2263" s="24">
        <v>0</v>
      </c>
      <c r="V2263" s="24">
        <v>0</v>
      </c>
      <c r="W2263" s="24">
        <v>0</v>
      </c>
      <c r="X2263" s="24">
        <v>0</v>
      </c>
      <c r="Y2263" s="24">
        <v>0</v>
      </c>
      <c r="Z2263" s="24">
        <v>0</v>
      </c>
      <c r="AA2263" s="24">
        <v>228651.02376330178</v>
      </c>
      <c r="AB2263" s="24">
        <v>-60214.947480079718</v>
      </c>
      <c r="AC2263" s="24">
        <v>168436.07628322206</v>
      </c>
      <c r="AD2263" s="24">
        <v>-168436.07628322206</v>
      </c>
      <c r="AE2263" s="24">
        <v>-228651.02376330085</v>
      </c>
      <c r="AF2263" s="24">
        <v>0</v>
      </c>
      <c r="AG2263" s="24">
        <v>23.771262671538352</v>
      </c>
      <c r="AH2263" s="24">
        <v>-5.9760764211023343</v>
      </c>
      <c r="AI2263" s="24">
        <v>17.795186250436018</v>
      </c>
      <c r="AJ2263" s="24">
        <v>0</v>
      </c>
      <c r="AK2263" s="24">
        <v>0</v>
      </c>
      <c r="AL2263" s="24">
        <v>0</v>
      </c>
      <c r="AM2263" s="24">
        <v>0</v>
      </c>
      <c r="AN2263" s="24">
        <v>0</v>
      </c>
      <c r="AO2263" s="24">
        <v>0</v>
      </c>
      <c r="AP2263" s="24">
        <v>0</v>
      </c>
      <c r="AQ2263" s="24">
        <v>25405.669307033531</v>
      </c>
      <c r="AR2263" s="24">
        <v>-6690.5497200088575</v>
      </c>
      <c r="AS2263" s="24">
        <v>18715.119587024674</v>
      </c>
      <c r="AT2263" s="24">
        <v>-18715.119587024674</v>
      </c>
      <c r="AU2263" s="24">
        <v>-25405.669307034463</v>
      </c>
      <c r="AV2263" s="24">
        <v>0</v>
      </c>
      <c r="AW2263" s="24">
        <v>0</v>
      </c>
      <c r="AX2263" s="24">
        <v>0</v>
      </c>
      <c r="AY2263" s="24">
        <v>0</v>
      </c>
      <c r="AZ2263" s="24">
        <v>0</v>
      </c>
      <c r="BA2263" s="24">
        <v>-17.795186250436018</v>
      </c>
      <c r="BB2263" s="24">
        <v>-23.771262671538352</v>
      </c>
      <c r="BC2263" s="24">
        <v>-17.795186250436018</v>
      </c>
      <c r="BD2263" s="24">
        <v>-23.771262671538352</v>
      </c>
      <c r="BE2263" s="24">
        <v>0</v>
      </c>
      <c r="BF2263" s="24">
        <v>0</v>
      </c>
      <c r="BG2263" s="24">
        <v>0</v>
      </c>
      <c r="BH2263" s="24">
        <v>0</v>
      </c>
      <c r="BI2263" s="24">
        <v>0</v>
      </c>
      <c r="BJ2263" s="24">
        <v>0</v>
      </c>
      <c r="BK2263" s="24">
        <v>0</v>
      </c>
      <c r="BL2263" s="24">
        <v>0</v>
      </c>
    </row>
    <row r="2264" spans="1:64" x14ac:dyDescent="0.25">
      <c r="A2264" t="s">
        <v>5129</v>
      </c>
      <c r="B2264">
        <v>94</v>
      </c>
      <c r="C2264">
        <v>4</v>
      </c>
      <c r="D2264">
        <v>8</v>
      </c>
      <c r="E2264" s="24">
        <v>0</v>
      </c>
      <c r="F2264" s="24">
        <v>0</v>
      </c>
      <c r="G2264" s="24">
        <v>0</v>
      </c>
      <c r="H2264" s="24">
        <v>0</v>
      </c>
      <c r="I2264" s="24">
        <v>0</v>
      </c>
      <c r="J2264" s="24">
        <v>0</v>
      </c>
      <c r="K2264" s="24">
        <v>247786.38152647577</v>
      </c>
      <c r="L2264" s="24">
        <v>-66925.18700662069</v>
      </c>
      <c r="M2264" s="24">
        <v>180861.19451985508</v>
      </c>
      <c r="N2264" s="24">
        <v>-180861.19451985508</v>
      </c>
      <c r="O2264" s="24">
        <v>-247786.38152647577</v>
      </c>
      <c r="P2264" s="24">
        <v>0</v>
      </c>
      <c r="Q2264" s="24">
        <v>23.091492594429383</v>
      </c>
      <c r="R2264" s="24">
        <v>-5.9371402027716158</v>
      </c>
      <c r="S2264" s="24">
        <v>17.154352391657767</v>
      </c>
      <c r="T2264" s="24">
        <v>0</v>
      </c>
      <c r="U2264" s="24">
        <v>0</v>
      </c>
      <c r="V2264" s="24">
        <v>0</v>
      </c>
      <c r="W2264" s="24">
        <v>0</v>
      </c>
      <c r="X2264" s="24">
        <v>0</v>
      </c>
      <c r="Y2264" s="24">
        <v>0</v>
      </c>
      <c r="Z2264" s="24">
        <v>0</v>
      </c>
      <c r="AA2264" s="24">
        <v>223007.74337382821</v>
      </c>
      <c r="AB2264" s="24">
        <v>-60232.668305958621</v>
      </c>
      <c r="AC2264" s="24">
        <v>162775.07506786959</v>
      </c>
      <c r="AD2264" s="24">
        <v>-162775.07506786939</v>
      </c>
      <c r="AE2264" s="24">
        <v>-223007.74337382801</v>
      </c>
      <c r="AF2264" s="24">
        <v>0</v>
      </c>
      <c r="AG2264" s="24">
        <v>23.091492594429383</v>
      </c>
      <c r="AH2264" s="24">
        <v>-5.9371402027716158</v>
      </c>
      <c r="AI2264" s="24">
        <v>17.154352391657767</v>
      </c>
      <c r="AJ2264" s="24">
        <v>0</v>
      </c>
      <c r="AK2264" s="24">
        <v>0</v>
      </c>
      <c r="AL2264" s="24">
        <v>0</v>
      </c>
      <c r="AM2264" s="24">
        <v>0</v>
      </c>
      <c r="AN2264" s="24">
        <v>0</v>
      </c>
      <c r="AO2264" s="24">
        <v>0</v>
      </c>
      <c r="AP2264" s="24">
        <v>0</v>
      </c>
      <c r="AQ2264" s="24">
        <v>24778.63815264756</v>
      </c>
      <c r="AR2264" s="24">
        <v>-6692.518700662069</v>
      </c>
      <c r="AS2264" s="24">
        <v>18086.119451985491</v>
      </c>
      <c r="AT2264" s="24">
        <v>-18086.119451985694</v>
      </c>
      <c r="AU2264" s="24">
        <v>-24778.638152647763</v>
      </c>
      <c r="AV2264" s="24">
        <v>0</v>
      </c>
      <c r="AW2264" s="24">
        <v>0</v>
      </c>
      <c r="AX2264" s="24">
        <v>0</v>
      </c>
      <c r="AY2264" s="24">
        <v>0</v>
      </c>
      <c r="AZ2264" s="24">
        <v>0</v>
      </c>
      <c r="BA2264" s="24">
        <v>-17.154352391657767</v>
      </c>
      <c r="BB2264" s="24">
        <v>-23.091492594429383</v>
      </c>
      <c r="BC2264" s="24">
        <v>-17.154352391657767</v>
      </c>
      <c r="BD2264" s="24">
        <v>-23.091492594429383</v>
      </c>
      <c r="BE2264" s="24">
        <v>0</v>
      </c>
      <c r="BF2264" s="24">
        <v>0</v>
      </c>
      <c r="BG2264" s="24">
        <v>0</v>
      </c>
      <c r="BH2264" s="24">
        <v>0</v>
      </c>
      <c r="BI2264" s="24">
        <v>0</v>
      </c>
      <c r="BJ2264" s="24">
        <v>0</v>
      </c>
      <c r="BK2264" s="24">
        <v>0</v>
      </c>
      <c r="BL2264" s="24">
        <v>0</v>
      </c>
    </row>
    <row r="2265" spans="1:64" x14ac:dyDescent="0.25">
      <c r="A2265" t="s">
        <v>5129</v>
      </c>
      <c r="B2265">
        <v>95</v>
      </c>
      <c r="C2265">
        <v>4</v>
      </c>
      <c r="D2265">
        <v>8</v>
      </c>
      <c r="E2265" s="24">
        <v>0</v>
      </c>
      <c r="F2265" s="24">
        <v>0</v>
      </c>
      <c r="G2265" s="24">
        <v>0</v>
      </c>
      <c r="H2265" s="24">
        <v>0</v>
      </c>
      <c r="I2265" s="24">
        <v>0</v>
      </c>
      <c r="J2265" s="24">
        <v>0</v>
      </c>
      <c r="K2265" s="24">
        <v>241640.92733727023</v>
      </c>
      <c r="L2265" s="24">
        <v>-66798.133429944515</v>
      </c>
      <c r="M2265" s="24">
        <v>174842.79390732571</v>
      </c>
      <c r="N2265" s="24">
        <v>-174842.79390732571</v>
      </c>
      <c r="O2265" s="24">
        <v>-241640.92733727023</v>
      </c>
      <c r="P2265" s="24">
        <v>0</v>
      </c>
      <c r="Q2265" s="24">
        <v>22.431863610194114</v>
      </c>
      <c r="R2265" s="24">
        <v>-5.8886948628783102</v>
      </c>
      <c r="S2265" s="24">
        <v>16.543168747315804</v>
      </c>
      <c r="T2265" s="24">
        <v>0</v>
      </c>
      <c r="U2265" s="24">
        <v>0</v>
      </c>
      <c r="V2265" s="24">
        <v>0</v>
      </c>
      <c r="W2265" s="24">
        <v>0</v>
      </c>
      <c r="X2265" s="24">
        <v>0</v>
      </c>
      <c r="Y2265" s="24">
        <v>0</v>
      </c>
      <c r="Z2265" s="24">
        <v>0</v>
      </c>
      <c r="AA2265" s="24">
        <v>217476.83460354322</v>
      </c>
      <c r="AB2265" s="24">
        <v>-60118.320086949971</v>
      </c>
      <c r="AC2265" s="24">
        <v>157358.51451659316</v>
      </c>
      <c r="AD2265" s="24">
        <v>-157358.51451659389</v>
      </c>
      <c r="AE2265" s="24">
        <v>-217476.83460354432</v>
      </c>
      <c r="AF2265" s="24">
        <v>0</v>
      </c>
      <c r="AG2265" s="24">
        <v>22.431863610194114</v>
      </c>
      <c r="AH2265" s="24">
        <v>-5.8886948628783102</v>
      </c>
      <c r="AI2265" s="24">
        <v>16.543168747315804</v>
      </c>
      <c r="AJ2265" s="24">
        <v>0</v>
      </c>
      <c r="AK2265" s="24">
        <v>0</v>
      </c>
      <c r="AL2265" s="24">
        <v>0</v>
      </c>
      <c r="AM2265" s="24">
        <v>0</v>
      </c>
      <c r="AN2265" s="24">
        <v>0</v>
      </c>
      <c r="AO2265" s="24">
        <v>0</v>
      </c>
      <c r="AP2265" s="24">
        <v>0</v>
      </c>
      <c r="AQ2265" s="24">
        <v>24164.092733727011</v>
      </c>
      <c r="AR2265" s="24">
        <v>-6679.8133429945447</v>
      </c>
      <c r="AS2265" s="24">
        <v>17484.279390732554</v>
      </c>
      <c r="AT2265" s="24">
        <v>-17484.279390731826</v>
      </c>
      <c r="AU2265" s="24">
        <v>-24164.092733725905</v>
      </c>
      <c r="AV2265" s="24">
        <v>0</v>
      </c>
      <c r="AW2265" s="24">
        <v>0</v>
      </c>
      <c r="AX2265" s="24">
        <v>0</v>
      </c>
      <c r="AY2265" s="24">
        <v>0</v>
      </c>
      <c r="AZ2265" s="24">
        <v>0</v>
      </c>
      <c r="BA2265" s="24">
        <v>-16.543168747315804</v>
      </c>
      <c r="BB2265" s="24">
        <v>-22.431863610194114</v>
      </c>
      <c r="BC2265" s="24">
        <v>-16.543168747315804</v>
      </c>
      <c r="BD2265" s="24">
        <v>-22.431863610194114</v>
      </c>
      <c r="BE2265" s="24">
        <v>0</v>
      </c>
      <c r="BF2265" s="24">
        <v>0</v>
      </c>
      <c r="BG2265" s="24">
        <v>0</v>
      </c>
      <c r="BH2265" s="24">
        <v>0</v>
      </c>
      <c r="BI2265" s="24">
        <v>0</v>
      </c>
      <c r="BJ2265" s="24">
        <v>0</v>
      </c>
      <c r="BK2265" s="24">
        <v>0</v>
      </c>
      <c r="BL2265" s="24">
        <v>0</v>
      </c>
    </row>
    <row r="2266" spans="1:64" x14ac:dyDescent="0.25">
      <c r="A2266" t="s">
        <v>5129</v>
      </c>
      <c r="B2266">
        <v>96</v>
      </c>
      <c r="C2266">
        <v>4</v>
      </c>
      <c r="D2266">
        <v>8</v>
      </c>
      <c r="E2266" s="24">
        <v>0</v>
      </c>
      <c r="F2266" s="24">
        <v>0</v>
      </c>
      <c r="G2266" s="24">
        <v>0</v>
      </c>
      <c r="H2266" s="24">
        <v>0</v>
      </c>
      <c r="I2266" s="24">
        <v>0</v>
      </c>
      <c r="J2266" s="24">
        <v>0</v>
      </c>
      <c r="K2266" s="24">
        <v>235624.26638131216</v>
      </c>
      <c r="L2266" s="24">
        <v>-66542.167183224112</v>
      </c>
      <c r="M2266" s="24">
        <v>169082.09919808805</v>
      </c>
      <c r="N2266" s="24">
        <v>-169082.09919808805</v>
      </c>
      <c r="O2266" s="24">
        <v>-235624.26638131216</v>
      </c>
      <c r="P2266" s="24">
        <v>0</v>
      </c>
      <c r="Q2266" s="24">
        <v>21.792097513744466</v>
      </c>
      <c r="R2266" s="24">
        <v>-5.8321072191974963</v>
      </c>
      <c r="S2266" s="24">
        <v>15.959990294546969</v>
      </c>
      <c r="T2266" s="24">
        <v>0</v>
      </c>
      <c r="U2266" s="24">
        <v>0</v>
      </c>
      <c r="V2266" s="24">
        <v>0</v>
      </c>
      <c r="W2266" s="24">
        <v>0</v>
      </c>
      <c r="X2266" s="24">
        <v>0</v>
      </c>
      <c r="Y2266" s="24">
        <v>0</v>
      </c>
      <c r="Z2266" s="24">
        <v>0</v>
      </c>
      <c r="AA2266" s="24">
        <v>212061.83974318096</v>
      </c>
      <c r="AB2266" s="24">
        <v>-59887.95046490198</v>
      </c>
      <c r="AC2266" s="24">
        <v>152173.88927827924</v>
      </c>
      <c r="AD2266" s="24">
        <v>-152173.88927827869</v>
      </c>
      <c r="AE2266" s="24">
        <v>-212061.8397431802</v>
      </c>
      <c r="AF2266" s="24">
        <v>0</v>
      </c>
      <c r="AG2266" s="24">
        <v>21.792097513744466</v>
      </c>
      <c r="AH2266" s="24">
        <v>-5.8321072191974963</v>
      </c>
      <c r="AI2266" s="24">
        <v>15.959990294546969</v>
      </c>
      <c r="AJ2266" s="24">
        <v>0</v>
      </c>
      <c r="AK2266" s="24">
        <v>0</v>
      </c>
      <c r="AL2266" s="24">
        <v>0</v>
      </c>
      <c r="AM2266" s="24">
        <v>0</v>
      </c>
      <c r="AN2266" s="24">
        <v>0</v>
      </c>
      <c r="AO2266" s="24">
        <v>0</v>
      </c>
      <c r="AP2266" s="24">
        <v>0</v>
      </c>
      <c r="AQ2266" s="24">
        <v>23562.426638131205</v>
      </c>
      <c r="AR2266" s="24">
        <v>-6654.2167183221318</v>
      </c>
      <c r="AS2266" s="24">
        <v>16908.209919808811</v>
      </c>
      <c r="AT2266" s="24">
        <v>-16908.209919809364</v>
      </c>
      <c r="AU2266" s="24">
        <v>-23562.426638131961</v>
      </c>
      <c r="AV2266" s="24">
        <v>0</v>
      </c>
      <c r="AW2266" s="24">
        <v>0</v>
      </c>
      <c r="AX2266" s="24">
        <v>0</v>
      </c>
      <c r="AY2266" s="24">
        <v>0</v>
      </c>
      <c r="AZ2266" s="24">
        <v>0</v>
      </c>
      <c r="BA2266" s="24">
        <v>-15.959990294546969</v>
      </c>
      <c r="BB2266" s="24">
        <v>-21.792097513744466</v>
      </c>
      <c r="BC2266" s="24">
        <v>-15.959990294546969</v>
      </c>
      <c r="BD2266" s="24">
        <v>-21.792097513744466</v>
      </c>
      <c r="BE2266" s="24">
        <v>0</v>
      </c>
      <c r="BF2266" s="24">
        <v>0</v>
      </c>
      <c r="BG2266" s="24">
        <v>0</v>
      </c>
      <c r="BH2266" s="24">
        <v>0</v>
      </c>
      <c r="BI2266" s="24">
        <v>0</v>
      </c>
      <c r="BJ2266" s="24">
        <v>0</v>
      </c>
      <c r="BK2266" s="24">
        <v>0</v>
      </c>
      <c r="BL2266" s="24">
        <v>0</v>
      </c>
    </row>
    <row r="2267" spans="1:64" x14ac:dyDescent="0.25">
      <c r="A2267" t="s">
        <v>5129</v>
      </c>
      <c r="B2267">
        <v>97</v>
      </c>
      <c r="C2267">
        <v>1</v>
      </c>
      <c r="D2267">
        <v>9</v>
      </c>
      <c r="E2267" s="24">
        <v>0</v>
      </c>
      <c r="F2267" s="24">
        <v>0</v>
      </c>
      <c r="G2267" s="24">
        <v>0</v>
      </c>
      <c r="H2267" s="24">
        <v>0</v>
      </c>
      <c r="I2267" s="24">
        <v>0</v>
      </c>
      <c r="J2267" s="24">
        <v>0</v>
      </c>
      <c r="K2267" s="24">
        <v>229739.20167207345</v>
      </c>
      <c r="L2267" s="24">
        <v>-66173.231874581426</v>
      </c>
      <c r="M2267" s="24">
        <v>163565.96979749203</v>
      </c>
      <c r="N2267" s="24">
        <v>-163565.96979749203</v>
      </c>
      <c r="O2267" s="24">
        <v>-229739.20167207345</v>
      </c>
      <c r="P2267" s="24">
        <v>0</v>
      </c>
      <c r="Q2267" s="24">
        <v>21.171847918580852</v>
      </c>
      <c r="R2267" s="24">
        <v>-5.7685748672161026</v>
      </c>
      <c r="S2267" s="24">
        <v>15.403273051364749</v>
      </c>
      <c r="T2267" s="24">
        <v>0</v>
      </c>
      <c r="U2267" s="24">
        <v>0</v>
      </c>
      <c r="V2267" s="24">
        <v>0</v>
      </c>
      <c r="W2267" s="24">
        <v>0</v>
      </c>
      <c r="X2267" s="24">
        <v>0</v>
      </c>
      <c r="Y2267" s="24">
        <v>0</v>
      </c>
      <c r="Z2267" s="24">
        <v>0</v>
      </c>
      <c r="AA2267" s="24">
        <v>206765.28150486611</v>
      </c>
      <c r="AB2267" s="24">
        <v>-59555.908687123097</v>
      </c>
      <c r="AC2267" s="24">
        <v>147209.37281774284</v>
      </c>
      <c r="AD2267" s="24">
        <v>-147209.37281774264</v>
      </c>
      <c r="AE2267" s="24">
        <v>-206765.28150486574</v>
      </c>
      <c r="AF2267" s="24">
        <v>0</v>
      </c>
      <c r="AG2267" s="24">
        <v>21.171847918580852</v>
      </c>
      <c r="AH2267" s="24">
        <v>-5.7685748672161026</v>
      </c>
      <c r="AI2267" s="24">
        <v>15.403273051364749</v>
      </c>
      <c r="AJ2267" s="24">
        <v>0</v>
      </c>
      <c r="AK2267" s="24">
        <v>0</v>
      </c>
      <c r="AL2267" s="24">
        <v>0</v>
      </c>
      <c r="AM2267" s="24">
        <v>0</v>
      </c>
      <c r="AN2267" s="24">
        <v>0</v>
      </c>
      <c r="AO2267" s="24">
        <v>0</v>
      </c>
      <c r="AP2267" s="24">
        <v>0</v>
      </c>
      <c r="AQ2267" s="24">
        <v>22973.92016720734</v>
      </c>
      <c r="AR2267" s="24">
        <v>-6617.3231874583289</v>
      </c>
      <c r="AS2267" s="24">
        <v>16356.596979749185</v>
      </c>
      <c r="AT2267" s="24">
        <v>-16356.596979749389</v>
      </c>
      <c r="AU2267" s="24">
        <v>-22973.920167207718</v>
      </c>
      <c r="AV2267" s="24">
        <v>0</v>
      </c>
      <c r="AW2267" s="24">
        <v>0</v>
      </c>
      <c r="AX2267" s="24">
        <v>0</v>
      </c>
      <c r="AY2267" s="24">
        <v>0</v>
      </c>
      <c r="AZ2267" s="24">
        <v>0</v>
      </c>
      <c r="BA2267" s="24">
        <v>-15.403273051364749</v>
      </c>
      <c r="BB2267" s="24">
        <v>-21.171847918580852</v>
      </c>
      <c r="BC2267" s="24">
        <v>-15.403273051364749</v>
      </c>
      <c r="BD2267" s="24">
        <v>-21.171847918580852</v>
      </c>
      <c r="BE2267" s="24">
        <v>0</v>
      </c>
      <c r="BF2267" s="24">
        <v>0</v>
      </c>
      <c r="BG2267" s="24">
        <v>0</v>
      </c>
      <c r="BH2267" s="24">
        <v>0</v>
      </c>
      <c r="BI2267" s="24">
        <v>0</v>
      </c>
      <c r="BJ2267" s="24">
        <v>0</v>
      </c>
      <c r="BK2267" s="24">
        <v>0</v>
      </c>
      <c r="BL2267" s="24">
        <v>0</v>
      </c>
    </row>
    <row r="2268" spans="1:64" x14ac:dyDescent="0.25">
      <c r="A2268" t="s">
        <v>5129</v>
      </c>
      <c r="B2268">
        <v>98</v>
      </c>
      <c r="C2268">
        <v>1</v>
      </c>
      <c r="D2268">
        <v>9</v>
      </c>
      <c r="E2268" s="24">
        <v>0</v>
      </c>
      <c r="F2268" s="24">
        <v>0</v>
      </c>
      <c r="G2268" s="24">
        <v>0</v>
      </c>
      <c r="H2268" s="24">
        <v>0</v>
      </c>
      <c r="I2268" s="24">
        <v>0</v>
      </c>
      <c r="J2268" s="24">
        <v>0</v>
      </c>
      <c r="K2268" s="24">
        <v>223987.56930648163</v>
      </c>
      <c r="L2268" s="24">
        <v>-65705.582176610827</v>
      </c>
      <c r="M2268" s="24">
        <v>158281.9871298708</v>
      </c>
      <c r="N2268" s="24">
        <v>-158281.9871298708</v>
      </c>
      <c r="O2268" s="24">
        <v>-223987.56930648163</v>
      </c>
      <c r="P2268" s="24">
        <v>0</v>
      </c>
      <c r="Q2268" s="24">
        <v>20.570720898501349</v>
      </c>
      <c r="R2268" s="24">
        <v>-5.6991527537259117</v>
      </c>
      <c r="S2268" s="24">
        <v>14.871568144775438</v>
      </c>
      <c r="T2268" s="24">
        <v>0</v>
      </c>
      <c r="U2268" s="24">
        <v>0</v>
      </c>
      <c r="V2268" s="24">
        <v>0</v>
      </c>
      <c r="W2268" s="24">
        <v>0</v>
      </c>
      <c r="X2268" s="24">
        <v>0</v>
      </c>
      <c r="Y2268" s="24">
        <v>0</v>
      </c>
      <c r="Z2268" s="24">
        <v>0</v>
      </c>
      <c r="AA2268" s="24">
        <v>201588.81237583348</v>
      </c>
      <c r="AB2268" s="24">
        <v>-59135.023958949838</v>
      </c>
      <c r="AC2268" s="24">
        <v>142453.78841688373</v>
      </c>
      <c r="AD2268" s="24">
        <v>-142453.78841688391</v>
      </c>
      <c r="AE2268" s="24">
        <v>-201588.81237583421</v>
      </c>
      <c r="AF2268" s="24">
        <v>0</v>
      </c>
      <c r="AG2268" s="24">
        <v>20.570720898501349</v>
      </c>
      <c r="AH2268" s="24">
        <v>-5.6991527537259117</v>
      </c>
      <c r="AI2268" s="24">
        <v>14.871568144775438</v>
      </c>
      <c r="AJ2268" s="24">
        <v>0</v>
      </c>
      <c r="AK2268" s="24">
        <v>0</v>
      </c>
      <c r="AL2268" s="24">
        <v>0</v>
      </c>
      <c r="AM2268" s="24">
        <v>0</v>
      </c>
      <c r="AN2268" s="24">
        <v>0</v>
      </c>
      <c r="AO2268" s="24">
        <v>0</v>
      </c>
      <c r="AP2268" s="24">
        <v>0</v>
      </c>
      <c r="AQ2268" s="24">
        <v>22398.756930648145</v>
      </c>
      <c r="AR2268" s="24">
        <v>-6570.5582176609896</v>
      </c>
      <c r="AS2268" s="24">
        <v>15828.198712987069</v>
      </c>
      <c r="AT2268" s="24">
        <v>-15828.198712986894</v>
      </c>
      <c r="AU2268" s="24">
        <v>-22398.756930647418</v>
      </c>
      <c r="AV2268" s="24">
        <v>0</v>
      </c>
      <c r="AW2268" s="24">
        <v>0</v>
      </c>
      <c r="AX2268" s="24">
        <v>0</v>
      </c>
      <c r="AY2268" s="24">
        <v>0</v>
      </c>
      <c r="AZ2268" s="24">
        <v>0</v>
      </c>
      <c r="BA2268" s="24">
        <v>-14.871568144775438</v>
      </c>
      <c r="BB2268" s="24">
        <v>-20.570720898501349</v>
      </c>
      <c r="BC2268" s="24">
        <v>-14.871568144775438</v>
      </c>
      <c r="BD2268" s="24">
        <v>-20.570720898501349</v>
      </c>
      <c r="BE2268" s="24">
        <v>0</v>
      </c>
      <c r="BF2268" s="24">
        <v>0</v>
      </c>
      <c r="BG2268" s="24">
        <v>0</v>
      </c>
      <c r="BH2268" s="24">
        <v>0</v>
      </c>
      <c r="BI2268" s="24">
        <v>0</v>
      </c>
      <c r="BJ2268" s="24">
        <v>0</v>
      </c>
      <c r="BK2268" s="24">
        <v>0</v>
      </c>
      <c r="BL2268" s="24">
        <v>0</v>
      </c>
    </row>
    <row r="2269" spans="1:64" x14ac:dyDescent="0.25">
      <c r="A2269" t="s">
        <v>5129</v>
      </c>
      <c r="B2269">
        <v>99</v>
      </c>
      <c r="C2269">
        <v>1</v>
      </c>
      <c r="D2269">
        <v>9</v>
      </c>
      <c r="E2269" s="24">
        <v>0</v>
      </c>
      <c r="F2269" s="24">
        <v>0</v>
      </c>
      <c r="G2269" s="24">
        <v>0</v>
      </c>
      <c r="H2269" s="24">
        <v>0</v>
      </c>
      <c r="I2269" s="24">
        <v>0</v>
      </c>
      <c r="J2269" s="24">
        <v>0</v>
      </c>
      <c r="K2269" s="24">
        <v>218370.3813077528</v>
      </c>
      <c r="L2269" s="24">
        <v>-65151.960373850539</v>
      </c>
      <c r="M2269" s="24">
        <v>153218.42093390226</v>
      </c>
      <c r="N2269" s="24">
        <v>-153218.42093390226</v>
      </c>
      <c r="O2269" s="24">
        <v>-218370.3813077528</v>
      </c>
      <c r="P2269" s="24">
        <v>0</v>
      </c>
      <c r="Q2269" s="24">
        <v>19.988288806707715</v>
      </c>
      <c r="R2269" s="24">
        <v>-5.6247727729225971</v>
      </c>
      <c r="S2269" s="24">
        <v>14.363516033785118</v>
      </c>
      <c r="T2269" s="24">
        <v>0</v>
      </c>
      <c r="U2269" s="24">
        <v>0</v>
      </c>
      <c r="V2269" s="24">
        <v>0</v>
      </c>
      <c r="W2269" s="24">
        <v>0</v>
      </c>
      <c r="X2269" s="24">
        <v>0</v>
      </c>
      <c r="Y2269" s="24">
        <v>0</v>
      </c>
      <c r="Z2269" s="24">
        <v>0</v>
      </c>
      <c r="AA2269" s="24">
        <v>196533.34317697753</v>
      </c>
      <c r="AB2269" s="24">
        <v>-58636.764336465392</v>
      </c>
      <c r="AC2269" s="24">
        <v>137896.57884051205</v>
      </c>
      <c r="AD2269" s="24">
        <v>-137896.57884051185</v>
      </c>
      <c r="AE2269" s="24">
        <v>-196533.34317697771</v>
      </c>
      <c r="AF2269" s="24">
        <v>0</v>
      </c>
      <c r="AG2269" s="24">
        <v>19.988288806707715</v>
      </c>
      <c r="AH2269" s="24">
        <v>-5.6247727729225971</v>
      </c>
      <c r="AI2269" s="24">
        <v>14.363516033785118</v>
      </c>
      <c r="AJ2269" s="24">
        <v>0</v>
      </c>
      <c r="AK2269" s="24">
        <v>0</v>
      </c>
      <c r="AL2269" s="24">
        <v>0</v>
      </c>
      <c r="AM2269" s="24">
        <v>0</v>
      </c>
      <c r="AN2269" s="24">
        <v>0</v>
      </c>
      <c r="AO2269" s="24">
        <v>0</v>
      </c>
      <c r="AP2269" s="24">
        <v>0</v>
      </c>
      <c r="AQ2269" s="24">
        <v>21837.038130775269</v>
      </c>
      <c r="AR2269" s="24">
        <v>-6515.1960373851471</v>
      </c>
      <c r="AS2269" s="24">
        <v>15321.842093390209</v>
      </c>
      <c r="AT2269" s="24">
        <v>-15321.842093390413</v>
      </c>
      <c r="AU2269" s="24">
        <v>-21837.038130775094</v>
      </c>
      <c r="AV2269" s="24">
        <v>0</v>
      </c>
      <c r="AW2269" s="24">
        <v>0</v>
      </c>
      <c r="AX2269" s="24">
        <v>0</v>
      </c>
      <c r="AY2269" s="24">
        <v>0</v>
      </c>
      <c r="AZ2269" s="24">
        <v>0</v>
      </c>
      <c r="BA2269" s="24">
        <v>-14.363516033785118</v>
      </c>
      <c r="BB2269" s="24">
        <v>-19.988288806707715</v>
      </c>
      <c r="BC2269" s="24">
        <v>-14.363516033785118</v>
      </c>
      <c r="BD2269" s="24">
        <v>-19.988288806707715</v>
      </c>
      <c r="BE2269" s="24">
        <v>0</v>
      </c>
      <c r="BF2269" s="24">
        <v>0</v>
      </c>
      <c r="BG2269" s="24">
        <v>0</v>
      </c>
      <c r="BH2269" s="24">
        <v>0</v>
      </c>
      <c r="BI2269" s="24">
        <v>0</v>
      </c>
      <c r="BJ2269" s="24">
        <v>0</v>
      </c>
      <c r="BK2269" s="24">
        <v>0</v>
      </c>
      <c r="BL2269" s="24">
        <v>0</v>
      </c>
    </row>
    <row r="2270" spans="1:64" x14ac:dyDescent="0.25">
      <c r="A2270" t="s">
        <v>5129</v>
      </c>
      <c r="B2270">
        <v>100</v>
      </c>
      <c r="C2270">
        <v>2</v>
      </c>
      <c r="D2270">
        <v>9</v>
      </c>
      <c r="E2270" s="24">
        <v>0</v>
      </c>
      <c r="F2270" s="24">
        <v>0</v>
      </c>
      <c r="G2270" s="24">
        <v>0</v>
      </c>
      <c r="H2270" s="24">
        <v>0</v>
      </c>
      <c r="I2270" s="24">
        <v>0</v>
      </c>
      <c r="J2270" s="24">
        <v>0</v>
      </c>
      <c r="K2270" s="24">
        <v>212887.94973981753</v>
      </c>
      <c r="L2270" s="24">
        <v>-64523.754753813148</v>
      </c>
      <c r="M2270" s="24">
        <v>148364.19498600438</v>
      </c>
      <c r="N2270" s="24">
        <v>-148364.19498600438</v>
      </c>
      <c r="O2270" s="24">
        <v>-212887.94973981753</v>
      </c>
      <c r="P2270" s="24">
        <v>0</v>
      </c>
      <c r="Q2270" s="24">
        <v>19.424098827968919</v>
      </c>
      <c r="R2270" s="24">
        <v>-5.5462578844328618</v>
      </c>
      <c r="S2270" s="24">
        <v>13.877840943536057</v>
      </c>
      <c r="T2270" s="24">
        <v>0</v>
      </c>
      <c r="U2270" s="24">
        <v>0</v>
      </c>
      <c r="V2270" s="24">
        <v>0</v>
      </c>
      <c r="W2270" s="24">
        <v>0</v>
      </c>
      <c r="X2270" s="24">
        <v>0</v>
      </c>
      <c r="Y2270" s="24">
        <v>0</v>
      </c>
      <c r="Z2270" s="24">
        <v>0</v>
      </c>
      <c r="AA2270" s="24">
        <v>191599.15476583579</v>
      </c>
      <c r="AB2270" s="24">
        <v>-58071.379278431647</v>
      </c>
      <c r="AC2270" s="24">
        <v>133527.77548740394</v>
      </c>
      <c r="AD2270" s="24">
        <v>-133527.77548740432</v>
      </c>
      <c r="AE2270" s="24">
        <v>-191599.15476583596</v>
      </c>
      <c r="AF2270" s="24">
        <v>0</v>
      </c>
      <c r="AG2270" s="24">
        <v>19.424098827968919</v>
      </c>
      <c r="AH2270" s="24">
        <v>-5.5462578844328618</v>
      </c>
      <c r="AI2270" s="24">
        <v>13.877840943536057</v>
      </c>
      <c r="AJ2270" s="24">
        <v>0</v>
      </c>
      <c r="AK2270" s="24">
        <v>0</v>
      </c>
      <c r="AL2270" s="24">
        <v>0</v>
      </c>
      <c r="AM2270" s="24">
        <v>0</v>
      </c>
      <c r="AN2270" s="24">
        <v>0</v>
      </c>
      <c r="AO2270" s="24">
        <v>0</v>
      </c>
      <c r="AP2270" s="24">
        <v>0</v>
      </c>
      <c r="AQ2270" s="24">
        <v>21288.794973981741</v>
      </c>
      <c r="AR2270" s="24">
        <v>-6452.375475381501</v>
      </c>
      <c r="AS2270" s="24">
        <v>14836.419498600444</v>
      </c>
      <c r="AT2270" s="24">
        <v>-14836.419498600066</v>
      </c>
      <c r="AU2270" s="24">
        <v>-21288.794973981567</v>
      </c>
      <c r="AV2270" s="24">
        <v>0</v>
      </c>
      <c r="AW2270" s="24">
        <v>0</v>
      </c>
      <c r="AX2270" s="24">
        <v>0</v>
      </c>
      <c r="AY2270" s="24">
        <v>0</v>
      </c>
      <c r="AZ2270" s="24">
        <v>0</v>
      </c>
      <c r="BA2270" s="24">
        <v>-13.877840943536057</v>
      </c>
      <c r="BB2270" s="24">
        <v>-19.424098827968919</v>
      </c>
      <c r="BC2270" s="24">
        <v>-13.877840943536057</v>
      </c>
      <c r="BD2270" s="24">
        <v>-19.424098827968919</v>
      </c>
      <c r="BE2270" s="24">
        <v>0</v>
      </c>
      <c r="BF2270" s="24">
        <v>0</v>
      </c>
      <c r="BG2270" s="24">
        <v>0</v>
      </c>
      <c r="BH2270" s="24">
        <v>0</v>
      </c>
      <c r="BI2270" s="24">
        <v>0</v>
      </c>
      <c r="BJ2270" s="24">
        <v>0</v>
      </c>
      <c r="BK2270" s="24">
        <v>0</v>
      </c>
      <c r="BL2270" s="24">
        <v>0</v>
      </c>
    </row>
    <row r="2271" spans="1:64" x14ac:dyDescent="0.25">
      <c r="A2271" t="s">
        <v>5129</v>
      </c>
      <c r="B2271">
        <v>101</v>
      </c>
      <c r="C2271">
        <v>2</v>
      </c>
      <c r="D2271">
        <v>9</v>
      </c>
      <c r="E2271" s="24">
        <v>0</v>
      </c>
      <c r="F2271" s="24">
        <v>0</v>
      </c>
      <c r="G2271" s="24">
        <v>0</v>
      </c>
      <c r="H2271" s="24">
        <v>0</v>
      </c>
      <c r="I2271" s="24">
        <v>0</v>
      </c>
      <c r="J2271" s="24">
        <v>0</v>
      </c>
      <c r="K2271" s="24">
        <v>207540.05056328885</v>
      </c>
      <c r="L2271" s="24">
        <v>-63831.197643866763</v>
      </c>
      <c r="M2271" s="24">
        <v>143708.85291942209</v>
      </c>
      <c r="N2271" s="24">
        <v>-143708.85291942209</v>
      </c>
      <c r="O2271" s="24">
        <v>-207540.05056328885</v>
      </c>
      <c r="P2271" s="24">
        <v>0</v>
      </c>
      <c r="Q2271" s="24">
        <v>18.877680117612726</v>
      </c>
      <c r="R2271" s="24">
        <v>-5.4643345713245708</v>
      </c>
      <c r="S2271" s="24">
        <v>13.413345546288156</v>
      </c>
      <c r="T2271" s="24">
        <v>0</v>
      </c>
      <c r="U2271" s="24">
        <v>0</v>
      </c>
      <c r="V2271" s="24">
        <v>0</v>
      </c>
      <c r="W2271" s="24">
        <v>0</v>
      </c>
      <c r="X2271" s="24">
        <v>0</v>
      </c>
      <c r="Y2271" s="24">
        <v>0</v>
      </c>
      <c r="Z2271" s="24">
        <v>0</v>
      </c>
      <c r="AA2271" s="24">
        <v>186786.04550695998</v>
      </c>
      <c r="AB2271" s="24">
        <v>-57448.077879480086</v>
      </c>
      <c r="AC2271" s="24">
        <v>129337.96762747988</v>
      </c>
      <c r="AD2271" s="24">
        <v>-129337.96762747969</v>
      </c>
      <c r="AE2271" s="24">
        <v>-186786.04550695978</v>
      </c>
      <c r="AF2271" s="24">
        <v>0</v>
      </c>
      <c r="AG2271" s="24">
        <v>18.877680117612726</v>
      </c>
      <c r="AH2271" s="24">
        <v>-5.4643345713245708</v>
      </c>
      <c r="AI2271" s="24">
        <v>13.413345546288156</v>
      </c>
      <c r="AJ2271" s="24">
        <v>0</v>
      </c>
      <c r="AK2271" s="24">
        <v>0</v>
      </c>
      <c r="AL2271" s="24">
        <v>0</v>
      </c>
      <c r="AM2271" s="24">
        <v>0</v>
      </c>
      <c r="AN2271" s="24">
        <v>0</v>
      </c>
      <c r="AO2271" s="24">
        <v>0</v>
      </c>
      <c r="AP2271" s="24">
        <v>0</v>
      </c>
      <c r="AQ2271" s="24">
        <v>20754.005056328868</v>
      </c>
      <c r="AR2271" s="24">
        <v>-6383.1197643866763</v>
      </c>
      <c r="AS2271" s="24">
        <v>14370.885291942206</v>
      </c>
      <c r="AT2271" s="24">
        <v>-14370.885291942395</v>
      </c>
      <c r="AU2271" s="24">
        <v>-20754.005056329072</v>
      </c>
      <c r="AV2271" s="24">
        <v>0</v>
      </c>
      <c r="AW2271" s="24">
        <v>0</v>
      </c>
      <c r="AX2271" s="24">
        <v>0</v>
      </c>
      <c r="AY2271" s="24">
        <v>0</v>
      </c>
      <c r="AZ2271" s="24">
        <v>0</v>
      </c>
      <c r="BA2271" s="24">
        <v>-13.413345546288156</v>
      </c>
      <c r="BB2271" s="24">
        <v>-18.877680117612726</v>
      </c>
      <c r="BC2271" s="24">
        <v>-13.413345546288156</v>
      </c>
      <c r="BD2271" s="24">
        <v>-18.877680117612726</v>
      </c>
      <c r="BE2271" s="24">
        <v>0</v>
      </c>
      <c r="BF2271" s="24">
        <v>0</v>
      </c>
      <c r="BG2271" s="24">
        <v>0</v>
      </c>
      <c r="BH2271" s="24">
        <v>0</v>
      </c>
      <c r="BI2271" s="24">
        <v>0</v>
      </c>
      <c r="BJ2271" s="24">
        <v>0</v>
      </c>
      <c r="BK2271" s="24">
        <v>0</v>
      </c>
      <c r="BL2271" s="24">
        <v>0</v>
      </c>
    </row>
    <row r="2272" spans="1:64" x14ac:dyDescent="0.25">
      <c r="A2272" t="s">
        <v>5129</v>
      </c>
      <c r="B2272">
        <v>102</v>
      </c>
      <c r="C2272">
        <v>2</v>
      </c>
      <c r="D2272">
        <v>9</v>
      </c>
      <c r="E2272" s="24">
        <v>0</v>
      </c>
      <c r="F2272" s="24">
        <v>0</v>
      </c>
      <c r="G2272" s="24">
        <v>0</v>
      </c>
      <c r="H2272" s="24">
        <v>0</v>
      </c>
      <c r="I2272" s="24">
        <v>0</v>
      </c>
      <c r="J2272" s="24">
        <v>0</v>
      </c>
      <c r="K2272" s="24">
        <v>202326.00767592341</v>
      </c>
      <c r="L2272" s="24">
        <v>-63083.483054809272</v>
      </c>
      <c r="M2272" s="24">
        <v>139242.52462111413</v>
      </c>
      <c r="N2272" s="24">
        <v>-139242.52462111413</v>
      </c>
      <c r="O2272" s="24">
        <v>-202326.00767592341</v>
      </c>
      <c r="P2272" s="24">
        <v>0</v>
      </c>
      <c r="Q2272" s="24">
        <v>18.348549746139724</v>
      </c>
      <c r="R2272" s="24">
        <v>-5.3796438362594472</v>
      </c>
      <c r="S2272" s="24">
        <v>12.968905909880277</v>
      </c>
      <c r="T2272" s="24">
        <v>0</v>
      </c>
      <c r="U2272" s="24">
        <v>0</v>
      </c>
      <c r="V2272" s="24">
        <v>0</v>
      </c>
      <c r="W2272" s="24">
        <v>0</v>
      </c>
      <c r="X2272" s="24">
        <v>0</v>
      </c>
      <c r="Y2272" s="24">
        <v>0</v>
      </c>
      <c r="Z2272" s="24">
        <v>0</v>
      </c>
      <c r="AA2272" s="24">
        <v>182093.40690833106</v>
      </c>
      <c r="AB2272" s="24">
        <v>-56775.134749328718</v>
      </c>
      <c r="AC2272" s="24">
        <v>125318.27215900272</v>
      </c>
      <c r="AD2272" s="24">
        <v>-125318.27215900272</v>
      </c>
      <c r="AE2272" s="24">
        <v>-182093.40690833144</v>
      </c>
      <c r="AF2272" s="24">
        <v>0</v>
      </c>
      <c r="AG2272" s="24">
        <v>18.348549746139724</v>
      </c>
      <c r="AH2272" s="24">
        <v>-5.3796438362594472</v>
      </c>
      <c r="AI2272" s="24">
        <v>12.968905909880277</v>
      </c>
      <c r="AJ2272" s="24">
        <v>0</v>
      </c>
      <c r="AK2272" s="24">
        <v>0</v>
      </c>
      <c r="AL2272" s="24">
        <v>0</v>
      </c>
      <c r="AM2272" s="24">
        <v>0</v>
      </c>
      <c r="AN2272" s="24">
        <v>0</v>
      </c>
      <c r="AO2272" s="24">
        <v>0</v>
      </c>
      <c r="AP2272" s="24">
        <v>0</v>
      </c>
      <c r="AQ2272" s="24">
        <v>20232.600767592347</v>
      </c>
      <c r="AR2272" s="24">
        <v>-6308.3483054805547</v>
      </c>
      <c r="AS2272" s="24">
        <v>13924.252462111413</v>
      </c>
      <c r="AT2272" s="24">
        <v>-13924.252462111413</v>
      </c>
      <c r="AU2272" s="24">
        <v>-20232.600767591968</v>
      </c>
      <c r="AV2272" s="24">
        <v>0</v>
      </c>
      <c r="AW2272" s="24">
        <v>0</v>
      </c>
      <c r="AX2272" s="24">
        <v>0</v>
      </c>
      <c r="AY2272" s="24">
        <v>0</v>
      </c>
      <c r="AZ2272" s="24">
        <v>0</v>
      </c>
      <c r="BA2272" s="24">
        <v>-12.968905909880277</v>
      </c>
      <c r="BB2272" s="24">
        <v>-18.348549746139724</v>
      </c>
      <c r="BC2272" s="24">
        <v>-12.968905909880277</v>
      </c>
      <c r="BD2272" s="24">
        <v>-18.348549746139724</v>
      </c>
      <c r="BE2272" s="24">
        <v>0</v>
      </c>
      <c r="BF2272" s="24">
        <v>0</v>
      </c>
      <c r="BG2272" s="24">
        <v>0</v>
      </c>
      <c r="BH2272" s="24">
        <v>0</v>
      </c>
      <c r="BI2272" s="24">
        <v>0</v>
      </c>
      <c r="BJ2272" s="24">
        <v>0</v>
      </c>
      <c r="BK2272" s="24">
        <v>0</v>
      </c>
      <c r="BL2272" s="24">
        <v>0</v>
      </c>
    </row>
    <row r="2273" spans="1:64" x14ac:dyDescent="0.25">
      <c r="A2273" t="s">
        <v>5129</v>
      </c>
      <c r="B2273">
        <v>103</v>
      </c>
      <c r="C2273">
        <v>3</v>
      </c>
      <c r="D2273">
        <v>9</v>
      </c>
      <c r="E2273" s="24">
        <v>0</v>
      </c>
      <c r="F2273" s="24">
        <v>0</v>
      </c>
      <c r="G2273" s="24">
        <v>0</v>
      </c>
      <c r="H2273" s="24">
        <v>0</v>
      </c>
      <c r="I2273" s="24">
        <v>0</v>
      </c>
      <c r="J2273" s="24">
        <v>0</v>
      </c>
      <c r="K2273" s="24">
        <v>197244.63224928081</v>
      </c>
      <c r="L2273" s="24">
        <v>-62288.7387027964</v>
      </c>
      <c r="M2273" s="24">
        <v>134955.89354648441</v>
      </c>
      <c r="N2273" s="24">
        <v>-134955.89354648441</v>
      </c>
      <c r="O2273" s="24">
        <v>-197244.63224928081</v>
      </c>
      <c r="P2273" s="24">
        <v>0</v>
      </c>
      <c r="Q2273" s="24">
        <v>17.836217634537434</v>
      </c>
      <c r="R2273" s="24">
        <v>-5.2927509111264044</v>
      </c>
      <c r="S2273" s="24">
        <v>12.543466723411029</v>
      </c>
      <c r="T2273" s="24">
        <v>0</v>
      </c>
      <c r="U2273" s="24">
        <v>0</v>
      </c>
      <c r="V2273" s="24">
        <v>0</v>
      </c>
      <c r="W2273" s="24">
        <v>0</v>
      </c>
      <c r="X2273" s="24">
        <v>0</v>
      </c>
      <c r="Y2273" s="24">
        <v>0</v>
      </c>
      <c r="Z2273" s="24">
        <v>0</v>
      </c>
      <c r="AA2273" s="24">
        <v>177520.16902435274</v>
      </c>
      <c r="AB2273" s="24">
        <v>-56059.86483251676</v>
      </c>
      <c r="AC2273" s="24">
        <v>121460.30419183597</v>
      </c>
      <c r="AD2273" s="24">
        <v>-121460.30419183616</v>
      </c>
      <c r="AE2273" s="24">
        <v>-177520.16902435198</v>
      </c>
      <c r="AF2273" s="24">
        <v>0</v>
      </c>
      <c r="AG2273" s="24">
        <v>17.836217634537434</v>
      </c>
      <c r="AH2273" s="24">
        <v>-5.2927509111264044</v>
      </c>
      <c r="AI2273" s="24">
        <v>12.543466723411029</v>
      </c>
      <c r="AJ2273" s="24">
        <v>0</v>
      </c>
      <c r="AK2273" s="24">
        <v>0</v>
      </c>
      <c r="AL2273" s="24">
        <v>0</v>
      </c>
      <c r="AM2273" s="24">
        <v>0</v>
      </c>
      <c r="AN2273" s="24">
        <v>0</v>
      </c>
      <c r="AO2273" s="24">
        <v>0</v>
      </c>
      <c r="AP2273" s="24">
        <v>0</v>
      </c>
      <c r="AQ2273" s="24">
        <v>19724.463224928069</v>
      </c>
      <c r="AR2273" s="24">
        <v>-6228.87387027964</v>
      </c>
      <c r="AS2273" s="24">
        <v>13495.589354648444</v>
      </c>
      <c r="AT2273" s="24">
        <v>-13495.589354648255</v>
      </c>
      <c r="AU2273" s="24">
        <v>-19724.463224928826</v>
      </c>
      <c r="AV2273" s="24">
        <v>0</v>
      </c>
      <c r="AW2273" s="24">
        <v>0</v>
      </c>
      <c r="AX2273" s="24">
        <v>0</v>
      </c>
      <c r="AY2273" s="24">
        <v>0</v>
      </c>
      <c r="AZ2273" s="24">
        <v>0</v>
      </c>
      <c r="BA2273" s="24">
        <v>-12.543466723411029</v>
      </c>
      <c r="BB2273" s="24">
        <v>-17.836217634537434</v>
      </c>
      <c r="BC2273" s="24">
        <v>-12.543466723411029</v>
      </c>
      <c r="BD2273" s="24">
        <v>-17.836217634537434</v>
      </c>
      <c r="BE2273" s="24">
        <v>0</v>
      </c>
      <c r="BF2273" s="24">
        <v>0</v>
      </c>
      <c r="BG2273" s="24">
        <v>0</v>
      </c>
      <c r="BH2273" s="24">
        <v>0</v>
      </c>
      <c r="BI2273" s="24">
        <v>0</v>
      </c>
      <c r="BJ2273" s="24">
        <v>0</v>
      </c>
      <c r="BK2273" s="24">
        <v>0</v>
      </c>
      <c r="BL2273" s="24">
        <v>0</v>
      </c>
    </row>
    <row r="2274" spans="1:64" x14ac:dyDescent="0.25">
      <c r="A2274" t="s">
        <v>5129</v>
      </c>
      <c r="B2274">
        <v>104</v>
      </c>
      <c r="C2274">
        <v>3</v>
      </c>
      <c r="D2274">
        <v>9</v>
      </c>
      <c r="E2274" s="24">
        <v>0</v>
      </c>
      <c r="F2274" s="24">
        <v>0</v>
      </c>
      <c r="G2274" s="24">
        <v>0</v>
      </c>
      <c r="H2274" s="24">
        <v>0</v>
      </c>
      <c r="I2274" s="24">
        <v>0</v>
      </c>
      <c r="J2274" s="24">
        <v>0</v>
      </c>
      <c r="K2274" s="24">
        <v>192294.39374086075</v>
      </c>
      <c r="L2274" s="24">
        <v>-61454.228555576876</v>
      </c>
      <c r="M2274" s="24">
        <v>130840.16518528387</v>
      </c>
      <c r="N2274" s="24">
        <v>-130840.16518528387</v>
      </c>
      <c r="O2274" s="24">
        <v>-192294.39374086075</v>
      </c>
      <c r="P2274" s="24">
        <v>0</v>
      </c>
      <c r="Q2274" s="24">
        <v>17.340190636772377</v>
      </c>
      <c r="R2274" s="24">
        <v>-5.2041538348275935</v>
      </c>
      <c r="S2274" s="24">
        <v>12.136036801944783</v>
      </c>
      <c r="T2274" s="24">
        <v>0</v>
      </c>
      <c r="U2274" s="24">
        <v>0</v>
      </c>
      <c r="V2274" s="24">
        <v>0</v>
      </c>
      <c r="W2274" s="24">
        <v>0</v>
      </c>
      <c r="X2274" s="24">
        <v>0</v>
      </c>
      <c r="Y2274" s="24">
        <v>0</v>
      </c>
      <c r="Z2274" s="24">
        <v>0</v>
      </c>
      <c r="AA2274" s="24">
        <v>173064.95436677468</v>
      </c>
      <c r="AB2274" s="24">
        <v>-55308.805700019002</v>
      </c>
      <c r="AC2274" s="24">
        <v>117756.14866675549</v>
      </c>
      <c r="AD2274" s="24">
        <v>-117756.1486667553</v>
      </c>
      <c r="AE2274" s="24">
        <v>-173064.95436677523</v>
      </c>
      <c r="AF2274" s="24">
        <v>0</v>
      </c>
      <c r="AG2274" s="24">
        <v>17.340190636772377</v>
      </c>
      <c r="AH2274" s="24">
        <v>-5.2041538348275935</v>
      </c>
      <c r="AI2274" s="24">
        <v>12.136036801944783</v>
      </c>
      <c r="AJ2274" s="24">
        <v>0</v>
      </c>
      <c r="AK2274" s="24">
        <v>0</v>
      </c>
      <c r="AL2274" s="24">
        <v>0</v>
      </c>
      <c r="AM2274" s="24">
        <v>0</v>
      </c>
      <c r="AN2274" s="24">
        <v>0</v>
      </c>
      <c r="AO2274" s="24">
        <v>0</v>
      </c>
      <c r="AP2274" s="24">
        <v>0</v>
      </c>
      <c r="AQ2274" s="24">
        <v>19229.439374086069</v>
      </c>
      <c r="AR2274" s="24">
        <v>-6145.4228555578738</v>
      </c>
      <c r="AS2274" s="24">
        <v>13084.016518528384</v>
      </c>
      <c r="AT2274" s="24">
        <v>-13084.016518528573</v>
      </c>
      <c r="AU2274" s="24">
        <v>-19229.439374085516</v>
      </c>
      <c r="AV2274" s="24">
        <v>0</v>
      </c>
      <c r="AW2274" s="24">
        <v>0</v>
      </c>
      <c r="AX2274" s="24">
        <v>0</v>
      </c>
      <c r="AY2274" s="24">
        <v>0</v>
      </c>
      <c r="AZ2274" s="24">
        <v>0</v>
      </c>
      <c r="BA2274" s="24">
        <v>-12.136036801944783</v>
      </c>
      <c r="BB2274" s="24">
        <v>-17.340190636772377</v>
      </c>
      <c r="BC2274" s="24">
        <v>-12.136036801944783</v>
      </c>
      <c r="BD2274" s="24">
        <v>-17.340190636772377</v>
      </c>
      <c r="BE2274" s="24">
        <v>0</v>
      </c>
      <c r="BF2274" s="24">
        <v>0</v>
      </c>
      <c r="BG2274" s="24">
        <v>0</v>
      </c>
      <c r="BH2274" s="24">
        <v>0</v>
      </c>
      <c r="BI2274" s="24">
        <v>0</v>
      </c>
      <c r="BJ2274" s="24">
        <v>0</v>
      </c>
      <c r="BK2274" s="24">
        <v>0</v>
      </c>
      <c r="BL2274" s="24">
        <v>0</v>
      </c>
    </row>
    <row r="2275" spans="1:64" x14ac:dyDescent="0.25">
      <c r="A2275" t="s">
        <v>5129</v>
      </c>
      <c r="B2275">
        <v>105</v>
      </c>
      <c r="C2275">
        <v>3</v>
      </c>
      <c r="D2275">
        <v>9</v>
      </c>
      <c r="E2275" s="24">
        <v>0</v>
      </c>
      <c r="F2275" s="24">
        <v>0</v>
      </c>
      <c r="G2275" s="24">
        <v>0</v>
      </c>
      <c r="H2275" s="24">
        <v>0</v>
      </c>
      <c r="I2275" s="24">
        <v>0</v>
      </c>
      <c r="J2275" s="24">
        <v>0</v>
      </c>
      <c r="K2275" s="24">
        <v>187473.47829463705</v>
      </c>
      <c r="L2275" s="24">
        <v>-60586.441464368254</v>
      </c>
      <c r="M2275" s="24">
        <v>126887.0368302688</v>
      </c>
      <c r="N2275" s="24">
        <v>-126887.0368302688</v>
      </c>
      <c r="O2275" s="24">
        <v>-187473.47829463705</v>
      </c>
      <c r="P2275" s="24">
        <v>0</v>
      </c>
      <c r="Q2275" s="24">
        <v>16.859975901842972</v>
      </c>
      <c r="R2275" s="24">
        <v>-5.1142910353028128</v>
      </c>
      <c r="S2275" s="24">
        <v>11.745684866540159</v>
      </c>
      <c r="T2275" s="24">
        <v>0</v>
      </c>
      <c r="U2275" s="24">
        <v>0</v>
      </c>
      <c r="V2275" s="24">
        <v>0</v>
      </c>
      <c r="W2275" s="24">
        <v>0</v>
      </c>
      <c r="X2275" s="24">
        <v>0</v>
      </c>
      <c r="Y2275" s="24">
        <v>0</v>
      </c>
      <c r="Z2275" s="24">
        <v>0</v>
      </c>
      <c r="AA2275" s="24">
        <v>168726.13046517337</v>
      </c>
      <c r="AB2275" s="24">
        <v>-54527.797317931429</v>
      </c>
      <c r="AC2275" s="24">
        <v>114198.33314724192</v>
      </c>
      <c r="AD2275" s="24">
        <v>-114198.33314724173</v>
      </c>
      <c r="AE2275" s="24">
        <v>-168726.13046517316</v>
      </c>
      <c r="AF2275" s="24">
        <v>0</v>
      </c>
      <c r="AG2275" s="24">
        <v>16.859975901842972</v>
      </c>
      <c r="AH2275" s="24">
        <v>-5.1142910353028128</v>
      </c>
      <c r="AI2275" s="24">
        <v>11.745684866540159</v>
      </c>
      <c r="AJ2275" s="24">
        <v>0</v>
      </c>
      <c r="AK2275" s="24">
        <v>0</v>
      </c>
      <c r="AL2275" s="24">
        <v>0</v>
      </c>
      <c r="AM2275" s="24">
        <v>0</v>
      </c>
      <c r="AN2275" s="24">
        <v>0</v>
      </c>
      <c r="AO2275" s="24">
        <v>0</v>
      </c>
      <c r="AP2275" s="24">
        <v>0</v>
      </c>
      <c r="AQ2275" s="24">
        <v>18747.347829463688</v>
      </c>
      <c r="AR2275" s="24">
        <v>-6058.6441464368254</v>
      </c>
      <c r="AS2275" s="24">
        <v>12688.703683026877</v>
      </c>
      <c r="AT2275" s="24">
        <v>-12688.703683027066</v>
      </c>
      <c r="AU2275" s="24">
        <v>-18747.347829463892</v>
      </c>
      <c r="AV2275" s="24">
        <v>0</v>
      </c>
      <c r="AW2275" s="24">
        <v>0</v>
      </c>
      <c r="AX2275" s="24">
        <v>0</v>
      </c>
      <c r="AY2275" s="24">
        <v>0</v>
      </c>
      <c r="AZ2275" s="24">
        <v>0</v>
      </c>
      <c r="BA2275" s="24">
        <v>-11.745684866540159</v>
      </c>
      <c r="BB2275" s="24">
        <v>-16.859975901842972</v>
      </c>
      <c r="BC2275" s="24">
        <v>-11.745684866540159</v>
      </c>
      <c r="BD2275" s="24">
        <v>-16.859975901842972</v>
      </c>
      <c r="BE2275" s="24">
        <v>0</v>
      </c>
      <c r="BF2275" s="24">
        <v>0</v>
      </c>
      <c r="BG2275" s="24">
        <v>0</v>
      </c>
      <c r="BH2275" s="24">
        <v>0</v>
      </c>
      <c r="BI2275" s="24">
        <v>0</v>
      </c>
      <c r="BJ2275" s="24">
        <v>0</v>
      </c>
      <c r="BK2275" s="24">
        <v>0</v>
      </c>
      <c r="BL2275" s="24">
        <v>0</v>
      </c>
    </row>
    <row r="2276" spans="1:64" x14ac:dyDescent="0.25">
      <c r="A2276" t="s">
        <v>5129</v>
      </c>
      <c r="B2276">
        <v>106</v>
      </c>
      <c r="C2276">
        <v>4</v>
      </c>
      <c r="D2276">
        <v>9</v>
      </c>
      <c r="E2276" s="24">
        <v>0</v>
      </c>
      <c r="F2276" s="24">
        <v>0</v>
      </c>
      <c r="G2276" s="24">
        <v>0</v>
      </c>
      <c r="H2276" s="24">
        <v>0</v>
      </c>
      <c r="I2276" s="24">
        <v>0</v>
      </c>
      <c r="J2276" s="24">
        <v>0</v>
      </c>
      <c r="K2276" s="24">
        <v>182779.83939399198</v>
      </c>
      <c r="L2276" s="24">
        <v>-59691.170654881746</v>
      </c>
      <c r="M2276" s="24">
        <v>123088.66873911023</v>
      </c>
      <c r="N2276" s="24">
        <v>-123088.66873911023</v>
      </c>
      <c r="O2276" s="24">
        <v>-182779.83939399198</v>
      </c>
      <c r="P2276" s="24">
        <v>0</v>
      </c>
      <c r="Q2276" s="24">
        <v>16.395083627379563</v>
      </c>
      <c r="R2276" s="24">
        <v>-5.0235480354112951</v>
      </c>
      <c r="S2276" s="24">
        <v>11.371535591968268</v>
      </c>
      <c r="T2276" s="24">
        <v>0</v>
      </c>
      <c r="U2276" s="24">
        <v>0</v>
      </c>
      <c r="V2276" s="24">
        <v>0</v>
      </c>
      <c r="W2276" s="24">
        <v>0</v>
      </c>
      <c r="X2276" s="24">
        <v>0</v>
      </c>
      <c r="Y2276" s="24">
        <v>0</v>
      </c>
      <c r="Z2276" s="24">
        <v>0</v>
      </c>
      <c r="AA2276" s="24">
        <v>164501.85545459279</v>
      </c>
      <c r="AB2276" s="24">
        <v>-53722.053589393385</v>
      </c>
      <c r="AC2276" s="24">
        <v>110779.80186519922</v>
      </c>
      <c r="AD2276" s="24">
        <v>-110779.80186519958</v>
      </c>
      <c r="AE2276" s="24">
        <v>-164501.85545459297</v>
      </c>
      <c r="AF2276" s="24">
        <v>0</v>
      </c>
      <c r="AG2276" s="24">
        <v>16.395083627379563</v>
      </c>
      <c r="AH2276" s="24">
        <v>-5.0235480354112951</v>
      </c>
      <c r="AI2276" s="24">
        <v>11.371535591968268</v>
      </c>
      <c r="AJ2276" s="24">
        <v>0</v>
      </c>
      <c r="AK2276" s="24">
        <v>0</v>
      </c>
      <c r="AL2276" s="24">
        <v>0</v>
      </c>
      <c r="AM2276" s="24">
        <v>0</v>
      </c>
      <c r="AN2276" s="24">
        <v>0</v>
      </c>
      <c r="AO2276" s="24">
        <v>0</v>
      </c>
      <c r="AP2276" s="24">
        <v>0</v>
      </c>
      <c r="AQ2276" s="24">
        <v>18277.983939399186</v>
      </c>
      <c r="AR2276" s="24">
        <v>-5969.1170654883608</v>
      </c>
      <c r="AS2276" s="24">
        <v>12308.866873911014</v>
      </c>
      <c r="AT2276" s="24">
        <v>-12308.866873910651</v>
      </c>
      <c r="AU2276" s="24">
        <v>-18277.983939399011</v>
      </c>
      <c r="AV2276" s="24">
        <v>0</v>
      </c>
      <c r="AW2276" s="24">
        <v>0</v>
      </c>
      <c r="AX2276" s="24">
        <v>0</v>
      </c>
      <c r="AY2276" s="24">
        <v>0</v>
      </c>
      <c r="AZ2276" s="24">
        <v>0</v>
      </c>
      <c r="BA2276" s="24">
        <v>-11.371535591968268</v>
      </c>
      <c r="BB2276" s="24">
        <v>-16.395083627379563</v>
      </c>
      <c r="BC2276" s="24">
        <v>-11.371535591968268</v>
      </c>
      <c r="BD2276" s="24">
        <v>-16.395083627379563</v>
      </c>
      <c r="BE2276" s="24">
        <v>0</v>
      </c>
      <c r="BF2276" s="24">
        <v>0</v>
      </c>
      <c r="BG2276" s="24">
        <v>0</v>
      </c>
      <c r="BH2276" s="24">
        <v>0</v>
      </c>
      <c r="BI2276" s="24">
        <v>0</v>
      </c>
      <c r="BJ2276" s="24">
        <v>0</v>
      </c>
      <c r="BK2276" s="24">
        <v>0</v>
      </c>
      <c r="BL2276" s="24">
        <v>0</v>
      </c>
    </row>
    <row r="2277" spans="1:64" x14ac:dyDescent="0.25">
      <c r="A2277" t="s">
        <v>5129</v>
      </c>
      <c r="B2277">
        <v>107</v>
      </c>
      <c r="C2277">
        <v>4</v>
      </c>
      <c r="D2277">
        <v>9</v>
      </c>
      <c r="E2277" s="24">
        <v>0</v>
      </c>
      <c r="F2277" s="24">
        <v>0</v>
      </c>
      <c r="G2277" s="24">
        <v>0</v>
      </c>
      <c r="H2277" s="24">
        <v>0</v>
      </c>
      <c r="I2277" s="24">
        <v>0</v>
      </c>
      <c r="J2277" s="24">
        <v>0</v>
      </c>
      <c r="K2277" s="24">
        <v>178211.2416880019</v>
      </c>
      <c r="L2277" s="24">
        <v>-58773.584953535348</v>
      </c>
      <c r="M2277" s="24">
        <v>119437.65673446655</v>
      </c>
      <c r="N2277" s="24">
        <v>-119437.65673446655</v>
      </c>
      <c r="O2277" s="24">
        <v>-178211.2416880019</v>
      </c>
      <c r="P2277" s="24">
        <v>0</v>
      </c>
      <c r="Q2277" s="24">
        <v>15.945029299590033</v>
      </c>
      <c r="R2277" s="24">
        <v>-4.9322633876440705</v>
      </c>
      <c r="S2277" s="24">
        <v>11.012765911945962</v>
      </c>
      <c r="T2277" s="24">
        <v>0</v>
      </c>
      <c r="U2277" s="24">
        <v>0</v>
      </c>
      <c r="V2277" s="24">
        <v>0</v>
      </c>
      <c r="W2277" s="24">
        <v>0</v>
      </c>
      <c r="X2277" s="24">
        <v>0</v>
      </c>
      <c r="Y2277" s="24">
        <v>0</v>
      </c>
      <c r="Z2277" s="24">
        <v>0</v>
      </c>
      <c r="AA2277" s="24">
        <v>160390.11751920171</v>
      </c>
      <c r="AB2277" s="24">
        <v>-52896.226458182093</v>
      </c>
      <c r="AC2277" s="24">
        <v>107493.89106101989</v>
      </c>
      <c r="AD2277" s="24">
        <v>-107493.89106102008</v>
      </c>
      <c r="AE2277" s="24">
        <v>-160390.11751920171</v>
      </c>
      <c r="AF2277" s="24">
        <v>0</v>
      </c>
      <c r="AG2277" s="24">
        <v>15.945029299590033</v>
      </c>
      <c r="AH2277" s="24">
        <v>-4.9322633876440705</v>
      </c>
      <c r="AI2277" s="24">
        <v>11.012765911945962</v>
      </c>
      <c r="AJ2277" s="24">
        <v>0</v>
      </c>
      <c r="AK2277" s="24">
        <v>0</v>
      </c>
      <c r="AL2277" s="24">
        <v>0</v>
      </c>
      <c r="AM2277" s="24">
        <v>0</v>
      </c>
      <c r="AN2277" s="24">
        <v>0</v>
      </c>
      <c r="AO2277" s="24">
        <v>0</v>
      </c>
      <c r="AP2277" s="24">
        <v>0</v>
      </c>
      <c r="AQ2277" s="24">
        <v>17821.12416880019</v>
      </c>
      <c r="AR2277" s="24">
        <v>-5877.3584953532554</v>
      </c>
      <c r="AS2277" s="24">
        <v>11943.765673446658</v>
      </c>
      <c r="AT2277" s="24">
        <v>-11943.765673446469</v>
      </c>
      <c r="AU2277" s="24">
        <v>-17821.12416880019</v>
      </c>
      <c r="AV2277" s="24">
        <v>0</v>
      </c>
      <c r="AW2277" s="24">
        <v>0</v>
      </c>
      <c r="AX2277" s="24">
        <v>0</v>
      </c>
      <c r="AY2277" s="24">
        <v>0</v>
      </c>
      <c r="AZ2277" s="24">
        <v>0</v>
      </c>
      <c r="BA2277" s="24">
        <v>-11.012765911945962</v>
      </c>
      <c r="BB2277" s="24">
        <v>-15.945029299590033</v>
      </c>
      <c r="BC2277" s="24">
        <v>-11.012765911945962</v>
      </c>
      <c r="BD2277" s="24">
        <v>-15.945029299590033</v>
      </c>
      <c r="BE2277" s="24">
        <v>0</v>
      </c>
      <c r="BF2277" s="24">
        <v>0</v>
      </c>
      <c r="BG2277" s="24">
        <v>0</v>
      </c>
      <c r="BH2277" s="24">
        <v>0</v>
      </c>
      <c r="BI2277" s="24">
        <v>0</v>
      </c>
      <c r="BJ2277" s="24">
        <v>0</v>
      </c>
      <c r="BK2277" s="24">
        <v>0</v>
      </c>
      <c r="BL2277" s="24">
        <v>0</v>
      </c>
    </row>
    <row r="2278" spans="1:64" x14ac:dyDescent="0.25">
      <c r="A2278" t="s">
        <v>5129</v>
      </c>
      <c r="B2278">
        <v>108</v>
      </c>
      <c r="C2278">
        <v>4</v>
      </c>
      <c r="D2278">
        <v>9</v>
      </c>
      <c r="E2278" s="24">
        <v>0</v>
      </c>
      <c r="F2278" s="24">
        <v>0</v>
      </c>
      <c r="G2278" s="24">
        <v>0</v>
      </c>
      <c r="H2278" s="24">
        <v>0</v>
      </c>
      <c r="I2278" s="24">
        <v>0</v>
      </c>
      <c r="J2278" s="24">
        <v>0</v>
      </c>
      <c r="K2278" s="24">
        <v>173765.29886719771</v>
      </c>
      <c r="L2278" s="24">
        <v>-57838.292614428326</v>
      </c>
      <c r="M2278" s="24">
        <v>115927.00625276938</v>
      </c>
      <c r="N2278" s="24">
        <v>-115927.00625276938</v>
      </c>
      <c r="O2278" s="24">
        <v>-173765.29886719771</v>
      </c>
      <c r="P2278" s="24">
        <v>0</v>
      </c>
      <c r="Q2278" s="24">
        <v>15.509335499815279</v>
      </c>
      <c r="R2278" s="24">
        <v>-4.8407339297605176</v>
      </c>
      <c r="S2278" s="24">
        <v>10.668601570054761</v>
      </c>
      <c r="T2278" s="24">
        <v>0</v>
      </c>
      <c r="U2278" s="24">
        <v>0</v>
      </c>
      <c r="V2278" s="24">
        <v>0</v>
      </c>
      <c r="W2278" s="24">
        <v>0</v>
      </c>
      <c r="X2278" s="24">
        <v>0</v>
      </c>
      <c r="Y2278" s="24">
        <v>0</v>
      </c>
      <c r="Z2278" s="24">
        <v>0</v>
      </c>
      <c r="AA2278" s="24">
        <v>156388.76898047794</v>
      </c>
      <c r="AB2278" s="24">
        <v>-52054.463352985214</v>
      </c>
      <c r="AC2278" s="24">
        <v>104334.30562749245</v>
      </c>
      <c r="AD2278" s="24">
        <v>-104334.30562749226</v>
      </c>
      <c r="AE2278" s="24">
        <v>-156388.76898047794</v>
      </c>
      <c r="AF2278" s="24">
        <v>0</v>
      </c>
      <c r="AG2278" s="24">
        <v>15.509335499815279</v>
      </c>
      <c r="AH2278" s="24">
        <v>-4.8407339297605176</v>
      </c>
      <c r="AI2278" s="24">
        <v>10.668601570054761</v>
      </c>
      <c r="AJ2278" s="24">
        <v>0</v>
      </c>
      <c r="AK2278" s="24">
        <v>0</v>
      </c>
      <c r="AL2278" s="24">
        <v>0</v>
      </c>
      <c r="AM2278" s="24">
        <v>0</v>
      </c>
      <c r="AN2278" s="24">
        <v>0</v>
      </c>
      <c r="AO2278" s="24">
        <v>0</v>
      </c>
      <c r="AP2278" s="24">
        <v>0</v>
      </c>
      <c r="AQ2278" s="24">
        <v>17376.529886719771</v>
      </c>
      <c r="AR2278" s="24">
        <v>-5783.829261443112</v>
      </c>
      <c r="AS2278" s="24">
        <v>11592.700625276935</v>
      </c>
      <c r="AT2278" s="24">
        <v>-11592.700625277124</v>
      </c>
      <c r="AU2278" s="24">
        <v>-17376.529886719771</v>
      </c>
      <c r="AV2278" s="24">
        <v>0</v>
      </c>
      <c r="AW2278" s="24">
        <v>0</v>
      </c>
      <c r="AX2278" s="24">
        <v>0</v>
      </c>
      <c r="AY2278" s="24">
        <v>0</v>
      </c>
      <c r="AZ2278" s="24">
        <v>0</v>
      </c>
      <c r="BA2278" s="24">
        <v>-10.668601570054761</v>
      </c>
      <c r="BB2278" s="24">
        <v>-15.509335499815279</v>
      </c>
      <c r="BC2278" s="24">
        <v>-10.668601570054761</v>
      </c>
      <c r="BD2278" s="24">
        <v>-15.509335499815279</v>
      </c>
      <c r="BE2278" s="24">
        <v>0</v>
      </c>
      <c r="BF2278" s="24">
        <v>0</v>
      </c>
      <c r="BG2278" s="24">
        <v>0</v>
      </c>
      <c r="BH2278" s="24">
        <v>0</v>
      </c>
      <c r="BI2278" s="24">
        <v>0</v>
      </c>
      <c r="BJ2278" s="24">
        <v>0</v>
      </c>
      <c r="BK2278" s="24">
        <v>0</v>
      </c>
      <c r="BL2278" s="24">
        <v>0</v>
      </c>
    </row>
    <row r="2279" spans="1:64" x14ac:dyDescent="0.25">
      <c r="A2279" t="s">
        <v>5129</v>
      </c>
      <c r="B2279">
        <v>109</v>
      </c>
      <c r="C2279">
        <v>1</v>
      </c>
      <c r="D2279">
        <v>10</v>
      </c>
      <c r="E2279" s="24">
        <v>0</v>
      </c>
      <c r="F2279" s="24">
        <v>0</v>
      </c>
      <c r="G2279" s="24">
        <v>0</v>
      </c>
      <c r="H2279" s="24">
        <v>0</v>
      </c>
      <c r="I2279" s="24">
        <v>0</v>
      </c>
      <c r="J2279" s="24">
        <v>0</v>
      </c>
      <c r="K2279" s="24">
        <v>169439.50635407865</v>
      </c>
      <c r="L2279" s="24">
        <v>-56889.398526228964</v>
      </c>
      <c r="M2279" s="24">
        <v>112550.10782784969</v>
      </c>
      <c r="N2279" s="24">
        <v>-112550.10782784969</v>
      </c>
      <c r="O2279" s="24">
        <v>-169439.50635407865</v>
      </c>
      <c r="P2279" s="24">
        <v>0</v>
      </c>
      <c r="Q2279" s="24">
        <v>15.087533345704514</v>
      </c>
      <c r="R2279" s="24">
        <v>-4.7492194421438398</v>
      </c>
      <c r="S2279" s="24">
        <v>10.338313903560675</v>
      </c>
      <c r="T2279" s="24">
        <v>0</v>
      </c>
      <c r="U2279" s="24">
        <v>0</v>
      </c>
      <c r="V2279" s="24">
        <v>0</v>
      </c>
      <c r="W2279" s="24">
        <v>0</v>
      </c>
      <c r="X2279" s="24">
        <v>0</v>
      </c>
      <c r="Y2279" s="24">
        <v>0</v>
      </c>
      <c r="Z2279" s="24">
        <v>0</v>
      </c>
      <c r="AA2279" s="24">
        <v>152495.5557186708</v>
      </c>
      <c r="AB2279" s="24">
        <v>-51200.458673606161</v>
      </c>
      <c r="AC2279" s="24">
        <v>101295.09704506471</v>
      </c>
      <c r="AD2279" s="24">
        <v>-101295.0970450649</v>
      </c>
      <c r="AE2279" s="24">
        <v>-152495.5557186706</v>
      </c>
      <c r="AF2279" s="24">
        <v>0</v>
      </c>
      <c r="AG2279" s="24">
        <v>15.087533345704514</v>
      </c>
      <c r="AH2279" s="24">
        <v>-4.7492194421438398</v>
      </c>
      <c r="AI2279" s="24">
        <v>10.338313903560675</v>
      </c>
      <c r="AJ2279" s="24">
        <v>0</v>
      </c>
      <c r="AK2279" s="24">
        <v>0</v>
      </c>
      <c r="AL2279" s="24">
        <v>0</v>
      </c>
      <c r="AM2279" s="24">
        <v>0</v>
      </c>
      <c r="AN2279" s="24">
        <v>0</v>
      </c>
      <c r="AO2279" s="24">
        <v>0</v>
      </c>
      <c r="AP2279" s="24">
        <v>0</v>
      </c>
      <c r="AQ2279" s="24">
        <v>16943.950635407848</v>
      </c>
      <c r="AR2279" s="24">
        <v>-5688.9398526228033</v>
      </c>
      <c r="AS2279" s="24">
        <v>11255.010782784972</v>
      </c>
      <c r="AT2279" s="24">
        <v>-11255.010782784782</v>
      </c>
      <c r="AU2279" s="24">
        <v>-16943.950635408051</v>
      </c>
      <c r="AV2279" s="24">
        <v>0</v>
      </c>
      <c r="AW2279" s="24">
        <v>0</v>
      </c>
      <c r="AX2279" s="24">
        <v>0</v>
      </c>
      <c r="AY2279" s="24">
        <v>0</v>
      </c>
      <c r="AZ2279" s="24">
        <v>0</v>
      </c>
      <c r="BA2279" s="24">
        <v>-10.338313903560675</v>
      </c>
      <c r="BB2279" s="24">
        <v>-15.087533345704514</v>
      </c>
      <c r="BC2279" s="24">
        <v>-10.338313903560675</v>
      </c>
      <c r="BD2279" s="24">
        <v>-15.087533345704514</v>
      </c>
      <c r="BE2279" s="24">
        <v>0</v>
      </c>
      <c r="BF2279" s="24">
        <v>0</v>
      </c>
      <c r="BG2279" s="24">
        <v>0</v>
      </c>
      <c r="BH2279" s="24">
        <v>0</v>
      </c>
      <c r="BI2279" s="24">
        <v>0</v>
      </c>
      <c r="BJ2279" s="24">
        <v>0</v>
      </c>
      <c r="BK2279" s="24">
        <v>0</v>
      </c>
      <c r="BL2279" s="24">
        <v>0</v>
      </c>
    </row>
    <row r="2280" spans="1:64" x14ac:dyDescent="0.25">
      <c r="A2280" t="s">
        <v>5129</v>
      </c>
      <c r="B2280">
        <v>110</v>
      </c>
      <c r="C2280">
        <v>1</v>
      </c>
      <c r="D2280">
        <v>10</v>
      </c>
      <c r="E2280" s="24">
        <v>0</v>
      </c>
      <c r="F2280" s="24">
        <v>0</v>
      </c>
      <c r="G2280" s="24">
        <v>0</v>
      </c>
      <c r="H2280" s="24">
        <v>0</v>
      </c>
      <c r="I2280" s="24">
        <v>0</v>
      </c>
      <c r="J2280" s="24">
        <v>0</v>
      </c>
      <c r="K2280" s="24">
        <v>165231.26947561279</v>
      </c>
      <c r="L2280" s="24">
        <v>-55930.555498156697</v>
      </c>
      <c r="M2280" s="24">
        <v>109300.71397745609</v>
      </c>
      <c r="N2280" s="24">
        <v>-109300.71397745609</v>
      </c>
      <c r="O2280" s="24">
        <v>-165231.26947561279</v>
      </c>
      <c r="P2280" s="24">
        <v>0</v>
      </c>
      <c r="Q2280" s="24">
        <v>14.679163624632338</v>
      </c>
      <c r="R2280" s="24">
        <v>-4.6579467776962247</v>
      </c>
      <c r="S2280" s="24">
        <v>10.021216846936113</v>
      </c>
      <c r="T2280" s="24">
        <v>0</v>
      </c>
      <c r="U2280" s="24">
        <v>0</v>
      </c>
      <c r="V2280" s="24">
        <v>0</v>
      </c>
      <c r="W2280" s="24">
        <v>0</v>
      </c>
      <c r="X2280" s="24">
        <v>0</v>
      </c>
      <c r="Y2280" s="24">
        <v>0</v>
      </c>
      <c r="Z2280" s="24">
        <v>0</v>
      </c>
      <c r="AA2280" s="24">
        <v>148708.14252805151</v>
      </c>
      <c r="AB2280" s="24">
        <v>-50337.499948340934</v>
      </c>
      <c r="AC2280" s="24">
        <v>98370.642579710489</v>
      </c>
      <c r="AD2280" s="24">
        <v>-98370.642579710111</v>
      </c>
      <c r="AE2280" s="24">
        <v>-148708.14252805151</v>
      </c>
      <c r="AF2280" s="24">
        <v>0</v>
      </c>
      <c r="AG2280" s="24">
        <v>14.679163624632338</v>
      </c>
      <c r="AH2280" s="24">
        <v>-4.6579467776962247</v>
      </c>
      <c r="AI2280" s="24">
        <v>10.021216846936113</v>
      </c>
      <c r="AJ2280" s="24">
        <v>0</v>
      </c>
      <c r="AK2280" s="24">
        <v>0</v>
      </c>
      <c r="AL2280" s="24">
        <v>0</v>
      </c>
      <c r="AM2280" s="24">
        <v>0</v>
      </c>
      <c r="AN2280" s="24">
        <v>0</v>
      </c>
      <c r="AO2280" s="24">
        <v>0</v>
      </c>
      <c r="AP2280" s="24">
        <v>0</v>
      </c>
      <c r="AQ2280" s="24">
        <v>16523.126947561279</v>
      </c>
      <c r="AR2280" s="24">
        <v>-5593.0555498157628</v>
      </c>
      <c r="AS2280" s="24">
        <v>10930.071397745603</v>
      </c>
      <c r="AT2280" s="24">
        <v>-10930.071397745982</v>
      </c>
      <c r="AU2280" s="24">
        <v>-16523.126947561279</v>
      </c>
      <c r="AV2280" s="24">
        <v>0</v>
      </c>
      <c r="AW2280" s="24">
        <v>0</v>
      </c>
      <c r="AX2280" s="24">
        <v>0</v>
      </c>
      <c r="AY2280" s="24">
        <v>0</v>
      </c>
      <c r="AZ2280" s="24">
        <v>0</v>
      </c>
      <c r="BA2280" s="24">
        <v>-10.021216846936113</v>
      </c>
      <c r="BB2280" s="24">
        <v>-14.679163624632338</v>
      </c>
      <c r="BC2280" s="24">
        <v>-10.021216846936113</v>
      </c>
      <c r="BD2280" s="24">
        <v>-14.679163624632338</v>
      </c>
      <c r="BE2280" s="24">
        <v>0</v>
      </c>
      <c r="BF2280" s="24">
        <v>0</v>
      </c>
      <c r="BG2280" s="24">
        <v>0</v>
      </c>
      <c r="BH2280" s="24">
        <v>0</v>
      </c>
      <c r="BI2280" s="24">
        <v>0</v>
      </c>
      <c r="BJ2280" s="24">
        <v>0</v>
      </c>
      <c r="BK2280" s="24">
        <v>0</v>
      </c>
      <c r="BL2280" s="24">
        <v>0</v>
      </c>
    </row>
    <row r="2281" spans="1:64" x14ac:dyDescent="0.25">
      <c r="A2281" t="s">
        <v>5129</v>
      </c>
      <c r="B2281">
        <v>111</v>
      </c>
      <c r="C2281">
        <v>1</v>
      </c>
      <c r="D2281">
        <v>10</v>
      </c>
      <c r="E2281" s="24">
        <v>0</v>
      </c>
      <c r="F2281" s="24">
        <v>0</v>
      </c>
      <c r="G2281" s="24">
        <v>0</v>
      </c>
      <c r="H2281" s="24">
        <v>0</v>
      </c>
      <c r="I2281" s="24">
        <v>0</v>
      </c>
      <c r="J2281" s="24">
        <v>0</v>
      </c>
      <c r="K2281" s="24">
        <v>161137.92769988626</v>
      </c>
      <c r="L2281" s="24">
        <v>-54965.010251738131</v>
      </c>
      <c r="M2281" s="24">
        <v>106172.91744814813</v>
      </c>
      <c r="N2281" s="24">
        <v>-106172.91744814813</v>
      </c>
      <c r="O2281" s="24">
        <v>-161137.92769988626</v>
      </c>
      <c r="P2281" s="24">
        <v>0</v>
      </c>
      <c r="Q2281" s="24">
        <v>14.283777668259518</v>
      </c>
      <c r="R2281" s="24">
        <v>-4.5671135264419718</v>
      </c>
      <c r="S2281" s="24">
        <v>9.7166641418175459</v>
      </c>
      <c r="T2281" s="24">
        <v>0</v>
      </c>
      <c r="U2281" s="24">
        <v>0</v>
      </c>
      <c r="V2281" s="24">
        <v>0</v>
      </c>
      <c r="W2281" s="24">
        <v>0</v>
      </c>
      <c r="X2281" s="24">
        <v>0</v>
      </c>
      <c r="Y2281" s="24">
        <v>0</v>
      </c>
      <c r="Z2281" s="24">
        <v>0</v>
      </c>
      <c r="AA2281" s="24">
        <v>145024.13492989764</v>
      </c>
      <c r="AB2281" s="24">
        <v>-49468.509226564318</v>
      </c>
      <c r="AC2281" s="24">
        <v>95555.625703333324</v>
      </c>
      <c r="AD2281" s="24">
        <v>-95555.625703333411</v>
      </c>
      <c r="AE2281" s="24">
        <v>-145024.13492989726</v>
      </c>
      <c r="AF2281" s="24">
        <v>0</v>
      </c>
      <c r="AG2281" s="24">
        <v>14.283777668259518</v>
      </c>
      <c r="AH2281" s="24">
        <v>-4.5671135264419718</v>
      </c>
      <c r="AI2281" s="24">
        <v>9.7166641418175459</v>
      </c>
      <c r="AJ2281" s="24">
        <v>0</v>
      </c>
      <c r="AK2281" s="24">
        <v>0</v>
      </c>
      <c r="AL2281" s="24">
        <v>0</v>
      </c>
      <c r="AM2281" s="24">
        <v>0</v>
      </c>
      <c r="AN2281" s="24">
        <v>0</v>
      </c>
      <c r="AO2281" s="24">
        <v>0</v>
      </c>
      <c r="AP2281" s="24">
        <v>0</v>
      </c>
      <c r="AQ2281" s="24">
        <v>16113.79276998862</v>
      </c>
      <c r="AR2281" s="24">
        <v>-5496.5010251738131</v>
      </c>
      <c r="AS2281" s="24">
        <v>10617.291744814807</v>
      </c>
      <c r="AT2281" s="24">
        <v>-10617.29174481472</v>
      </c>
      <c r="AU2281" s="24">
        <v>-16113.792769988999</v>
      </c>
      <c r="AV2281" s="24">
        <v>0</v>
      </c>
      <c r="AW2281" s="24">
        <v>0</v>
      </c>
      <c r="AX2281" s="24">
        <v>0</v>
      </c>
      <c r="AY2281" s="24">
        <v>0</v>
      </c>
      <c r="AZ2281" s="24">
        <v>0</v>
      </c>
      <c r="BA2281" s="24">
        <v>-9.7166641418175459</v>
      </c>
      <c r="BB2281" s="24">
        <v>-14.283777668259518</v>
      </c>
      <c r="BC2281" s="24">
        <v>-9.7166641418175459</v>
      </c>
      <c r="BD2281" s="24">
        <v>-14.283777668259518</v>
      </c>
      <c r="BE2281" s="24">
        <v>0</v>
      </c>
      <c r="BF2281" s="24">
        <v>0</v>
      </c>
      <c r="BG2281" s="24">
        <v>0</v>
      </c>
      <c r="BH2281" s="24">
        <v>0</v>
      </c>
      <c r="BI2281" s="24">
        <v>0</v>
      </c>
      <c r="BJ2281" s="24">
        <v>0</v>
      </c>
      <c r="BK2281" s="24">
        <v>0</v>
      </c>
      <c r="BL2281" s="24">
        <v>0</v>
      </c>
    </row>
    <row r="2282" spans="1:64" x14ac:dyDescent="0.25">
      <c r="A2282" t="s">
        <v>5129</v>
      </c>
      <c r="B2282">
        <v>112</v>
      </c>
      <c r="C2282">
        <v>2</v>
      </c>
      <c r="D2282">
        <v>10</v>
      </c>
      <c r="E2282" s="24">
        <v>0</v>
      </c>
      <c r="F2282" s="24">
        <v>0</v>
      </c>
      <c r="G2282" s="24">
        <v>0</v>
      </c>
      <c r="H2282" s="24">
        <v>0</v>
      </c>
      <c r="I2282" s="24">
        <v>0</v>
      </c>
      <c r="J2282" s="24">
        <v>0</v>
      </c>
      <c r="K2282" s="24">
        <v>157156.77544439211</v>
      </c>
      <c r="L2282" s="24">
        <v>-53995.644678652287</v>
      </c>
      <c r="M2282" s="24">
        <v>103161.13076573983</v>
      </c>
      <c r="N2282" s="24">
        <v>-103161.13076573983</v>
      </c>
      <c r="O2282" s="24">
        <v>-157156.77544439211</v>
      </c>
      <c r="P2282" s="24">
        <v>0</v>
      </c>
      <c r="Q2282" s="24">
        <v>13.900938009650872</v>
      </c>
      <c r="R2282" s="24">
        <v>-4.4768912693562015</v>
      </c>
      <c r="S2282" s="24">
        <v>9.4240467402946706</v>
      </c>
      <c r="T2282" s="24">
        <v>0</v>
      </c>
      <c r="U2282" s="24">
        <v>0</v>
      </c>
      <c r="V2282" s="24">
        <v>0</v>
      </c>
      <c r="W2282" s="24">
        <v>0</v>
      </c>
      <c r="X2282" s="24">
        <v>0</v>
      </c>
      <c r="Y2282" s="24">
        <v>0</v>
      </c>
      <c r="Z2282" s="24">
        <v>0</v>
      </c>
      <c r="AA2282" s="24">
        <v>141441.0978999529</v>
      </c>
      <c r="AB2282" s="24">
        <v>-48596.080210787244</v>
      </c>
      <c r="AC2282" s="24">
        <v>92845.017689165848</v>
      </c>
      <c r="AD2282" s="24">
        <v>-92845.017689166125</v>
      </c>
      <c r="AE2282" s="24">
        <v>-141441.0978999529</v>
      </c>
      <c r="AF2282" s="24">
        <v>0</v>
      </c>
      <c r="AG2282" s="24">
        <v>13.900938009650872</v>
      </c>
      <c r="AH2282" s="24">
        <v>-4.4768912693562015</v>
      </c>
      <c r="AI2282" s="24">
        <v>9.4240467402946706</v>
      </c>
      <c r="AJ2282" s="24">
        <v>0</v>
      </c>
      <c r="AK2282" s="24">
        <v>0</v>
      </c>
      <c r="AL2282" s="24">
        <v>0</v>
      </c>
      <c r="AM2282" s="24">
        <v>0</v>
      </c>
      <c r="AN2282" s="24">
        <v>0</v>
      </c>
      <c r="AO2282" s="24">
        <v>0</v>
      </c>
      <c r="AP2282" s="24">
        <v>0</v>
      </c>
      <c r="AQ2282" s="24">
        <v>15715.677544439211</v>
      </c>
      <c r="AR2282" s="24">
        <v>-5399.5644678650424</v>
      </c>
      <c r="AS2282" s="24">
        <v>10316.11307657398</v>
      </c>
      <c r="AT2282" s="24">
        <v>-10316.113076573703</v>
      </c>
      <c r="AU2282" s="24">
        <v>-15715.677544439211</v>
      </c>
      <c r="AV2282" s="24">
        <v>0</v>
      </c>
      <c r="AW2282" s="24">
        <v>0</v>
      </c>
      <c r="AX2282" s="24">
        <v>0</v>
      </c>
      <c r="AY2282" s="24">
        <v>0</v>
      </c>
      <c r="AZ2282" s="24">
        <v>0</v>
      </c>
      <c r="BA2282" s="24">
        <v>-9.4240467402946706</v>
      </c>
      <c r="BB2282" s="24">
        <v>-13.900938009650872</v>
      </c>
      <c r="BC2282" s="24">
        <v>-9.4240467402946706</v>
      </c>
      <c r="BD2282" s="24">
        <v>-13.900938009650872</v>
      </c>
      <c r="BE2282" s="24">
        <v>0</v>
      </c>
      <c r="BF2282" s="24">
        <v>0</v>
      </c>
      <c r="BG2282" s="24">
        <v>0</v>
      </c>
      <c r="BH2282" s="24">
        <v>0</v>
      </c>
      <c r="BI2282" s="24">
        <v>0</v>
      </c>
      <c r="BJ2282" s="24">
        <v>0</v>
      </c>
      <c r="BK2282" s="24">
        <v>0</v>
      </c>
      <c r="BL2282" s="24">
        <v>0</v>
      </c>
    </row>
    <row r="2283" spans="1:64" x14ac:dyDescent="0.25">
      <c r="A2283" t="s">
        <v>5129</v>
      </c>
      <c r="B2283">
        <v>113</v>
      </c>
      <c r="C2283">
        <v>2</v>
      </c>
      <c r="D2283">
        <v>10</v>
      </c>
      <c r="E2283" s="24">
        <v>0</v>
      </c>
      <c r="F2283" s="24">
        <v>0</v>
      </c>
      <c r="G2283" s="24">
        <v>0</v>
      </c>
      <c r="H2283" s="24">
        <v>0</v>
      </c>
      <c r="I2283" s="24">
        <v>0</v>
      </c>
      <c r="J2283" s="24">
        <v>0</v>
      </c>
      <c r="K2283" s="24">
        <v>153285.07989851385</v>
      </c>
      <c r="L2283" s="24">
        <v>-53025.012865439057</v>
      </c>
      <c r="M2283" s="24">
        <v>100260.0670330748</v>
      </c>
      <c r="N2283" s="24">
        <v>-100260.0670330748</v>
      </c>
      <c r="O2283" s="24">
        <v>-153285.07989851385</v>
      </c>
      <c r="P2283" s="24">
        <v>0</v>
      </c>
      <c r="Q2283" s="24">
        <v>13.530218858166563</v>
      </c>
      <c r="R2283" s="24">
        <v>-4.3874284692899437</v>
      </c>
      <c r="S2283" s="24">
        <v>9.1427903888766195</v>
      </c>
      <c r="T2283" s="24">
        <v>0</v>
      </c>
      <c r="U2283" s="24">
        <v>0</v>
      </c>
      <c r="V2283" s="24">
        <v>0</v>
      </c>
      <c r="W2283" s="24">
        <v>0</v>
      </c>
      <c r="X2283" s="24">
        <v>0</v>
      </c>
      <c r="Y2283" s="24">
        <v>0</v>
      </c>
      <c r="Z2283" s="24">
        <v>0</v>
      </c>
      <c r="AA2283" s="24">
        <v>137956.57190866247</v>
      </c>
      <c r="AB2283" s="24">
        <v>-47722.511578895152</v>
      </c>
      <c r="AC2283" s="24">
        <v>90234.060329767322</v>
      </c>
      <c r="AD2283" s="24">
        <v>-90234.06032976741</v>
      </c>
      <c r="AE2283" s="24">
        <v>-137956.57190866303</v>
      </c>
      <c r="AF2283" s="24">
        <v>0</v>
      </c>
      <c r="AG2283" s="24">
        <v>13.530218858166563</v>
      </c>
      <c r="AH2283" s="24">
        <v>-4.3874284692899437</v>
      </c>
      <c r="AI2283" s="24">
        <v>9.1427903888766195</v>
      </c>
      <c r="AJ2283" s="24">
        <v>0</v>
      </c>
      <c r="AK2283" s="24">
        <v>0</v>
      </c>
      <c r="AL2283" s="24">
        <v>0</v>
      </c>
      <c r="AM2283" s="24">
        <v>0</v>
      </c>
      <c r="AN2283" s="24">
        <v>0</v>
      </c>
      <c r="AO2283" s="24">
        <v>0</v>
      </c>
      <c r="AP2283" s="24">
        <v>0</v>
      </c>
      <c r="AQ2283" s="24">
        <v>15328.50798985138</v>
      </c>
      <c r="AR2283" s="24">
        <v>-5302.5012865439057</v>
      </c>
      <c r="AS2283" s="24">
        <v>10026.006703307474</v>
      </c>
      <c r="AT2283" s="24">
        <v>-10026.006703307386</v>
      </c>
      <c r="AU2283" s="24">
        <v>-15328.507989850827</v>
      </c>
      <c r="AV2283" s="24">
        <v>0</v>
      </c>
      <c r="AW2283" s="24">
        <v>0</v>
      </c>
      <c r="AX2283" s="24">
        <v>0</v>
      </c>
      <c r="AY2283" s="24">
        <v>0</v>
      </c>
      <c r="AZ2283" s="24">
        <v>0</v>
      </c>
      <c r="BA2283" s="24">
        <v>-9.1427903888766195</v>
      </c>
      <c r="BB2283" s="24">
        <v>-13.530218858166563</v>
      </c>
      <c r="BC2283" s="24">
        <v>-9.1427903888766195</v>
      </c>
      <c r="BD2283" s="24">
        <v>-13.530218858166563</v>
      </c>
      <c r="BE2283" s="24">
        <v>0</v>
      </c>
      <c r="BF2283" s="24">
        <v>0</v>
      </c>
      <c r="BG2283" s="24">
        <v>0</v>
      </c>
      <c r="BH2283" s="24">
        <v>0</v>
      </c>
      <c r="BI2283" s="24">
        <v>0</v>
      </c>
      <c r="BJ2283" s="24">
        <v>0</v>
      </c>
      <c r="BK2283" s="24">
        <v>0</v>
      </c>
      <c r="BL2283" s="24">
        <v>0</v>
      </c>
    </row>
    <row r="2284" spans="1:64" x14ac:dyDescent="0.25">
      <c r="A2284" t="s">
        <v>5129</v>
      </c>
      <c r="B2284">
        <v>114</v>
      </c>
      <c r="C2284">
        <v>2</v>
      </c>
      <c r="D2284">
        <v>10</v>
      </c>
      <c r="E2284" s="24">
        <v>0</v>
      </c>
      <c r="F2284" s="24">
        <v>0</v>
      </c>
      <c r="G2284" s="24">
        <v>0</v>
      </c>
      <c r="H2284" s="24">
        <v>0</v>
      </c>
      <c r="I2284" s="24">
        <v>0</v>
      </c>
      <c r="J2284" s="24">
        <v>0</v>
      </c>
      <c r="K2284" s="24">
        <v>149520.09624586999</v>
      </c>
      <c r="L2284" s="24">
        <v>-52055.3743320629</v>
      </c>
      <c r="M2284" s="24">
        <v>97464.721913807094</v>
      </c>
      <c r="N2284" s="24">
        <v>-97464.721913807094</v>
      </c>
      <c r="O2284" s="24">
        <v>-149520.09624586999</v>
      </c>
      <c r="P2284" s="24">
        <v>0</v>
      </c>
      <c r="Q2284" s="24">
        <v>13.171206421954366</v>
      </c>
      <c r="R2284" s="24">
        <v>-4.2988530410591466</v>
      </c>
      <c r="S2284" s="24">
        <v>8.8723533808952197</v>
      </c>
      <c r="T2284" s="24">
        <v>0</v>
      </c>
      <c r="U2284" s="24">
        <v>0</v>
      </c>
      <c r="V2284" s="24">
        <v>0</v>
      </c>
      <c r="W2284" s="24">
        <v>0</v>
      </c>
      <c r="X2284" s="24">
        <v>0</v>
      </c>
      <c r="Y2284" s="24">
        <v>0</v>
      </c>
      <c r="Z2284" s="24">
        <v>0</v>
      </c>
      <c r="AA2284" s="24">
        <v>134568.086621283</v>
      </c>
      <c r="AB2284" s="24">
        <v>-46849.836898856796</v>
      </c>
      <c r="AC2284" s="24">
        <v>87718.249722426393</v>
      </c>
      <c r="AD2284" s="24">
        <v>-87718.249722426292</v>
      </c>
      <c r="AE2284" s="24">
        <v>-134568.08662128262</v>
      </c>
      <c r="AF2284" s="24">
        <v>0</v>
      </c>
      <c r="AG2284" s="24">
        <v>13.171206421954366</v>
      </c>
      <c r="AH2284" s="24">
        <v>-4.2988530410591466</v>
      </c>
      <c r="AI2284" s="24">
        <v>8.8723533808952197</v>
      </c>
      <c r="AJ2284" s="24">
        <v>0</v>
      </c>
      <c r="AK2284" s="24">
        <v>0</v>
      </c>
      <c r="AL2284" s="24">
        <v>0</v>
      </c>
      <c r="AM2284" s="24">
        <v>0</v>
      </c>
      <c r="AN2284" s="24">
        <v>0</v>
      </c>
      <c r="AO2284" s="24">
        <v>0</v>
      </c>
      <c r="AP2284" s="24">
        <v>0</v>
      </c>
      <c r="AQ2284" s="24">
        <v>14952.009624586994</v>
      </c>
      <c r="AR2284" s="24">
        <v>-5205.5374332061037</v>
      </c>
      <c r="AS2284" s="24">
        <v>9746.4721913807007</v>
      </c>
      <c r="AT2284" s="24">
        <v>-9746.4721913808025</v>
      </c>
      <c r="AU2284" s="24">
        <v>-14952.009624587372</v>
      </c>
      <c r="AV2284" s="24">
        <v>0</v>
      </c>
      <c r="AW2284" s="24">
        <v>0</v>
      </c>
      <c r="AX2284" s="24">
        <v>0</v>
      </c>
      <c r="AY2284" s="24">
        <v>0</v>
      </c>
      <c r="AZ2284" s="24">
        <v>0</v>
      </c>
      <c r="BA2284" s="24">
        <v>-8.8723533808952197</v>
      </c>
      <c r="BB2284" s="24">
        <v>-13.171206421954366</v>
      </c>
      <c r="BC2284" s="24">
        <v>-8.8723533808952197</v>
      </c>
      <c r="BD2284" s="24">
        <v>-13.171206421954366</v>
      </c>
      <c r="BE2284" s="24">
        <v>0</v>
      </c>
      <c r="BF2284" s="24">
        <v>0</v>
      </c>
      <c r="BG2284" s="24">
        <v>0</v>
      </c>
      <c r="BH2284" s="24">
        <v>0</v>
      </c>
      <c r="BI2284" s="24">
        <v>0</v>
      </c>
      <c r="BJ2284" s="24">
        <v>0</v>
      </c>
      <c r="BK2284" s="24">
        <v>0</v>
      </c>
      <c r="BL2284" s="24">
        <v>0</v>
      </c>
    </row>
    <row r="2285" spans="1:64" x14ac:dyDescent="0.25">
      <c r="A2285" t="s">
        <v>5129</v>
      </c>
      <c r="B2285">
        <v>115</v>
      </c>
      <c r="C2285">
        <v>3</v>
      </c>
      <c r="D2285">
        <v>10</v>
      </c>
      <c r="E2285" s="24">
        <v>0</v>
      </c>
      <c r="F2285" s="24">
        <v>0</v>
      </c>
      <c r="G2285" s="24">
        <v>0</v>
      </c>
      <c r="H2285" s="24">
        <v>0</v>
      </c>
      <c r="I2285" s="24">
        <v>0</v>
      </c>
      <c r="J2285" s="24">
        <v>0</v>
      </c>
      <c r="K2285" s="24">
        <v>145859.08062310517</v>
      </c>
      <c r="L2285" s="24">
        <v>-51088.723883356899</v>
      </c>
      <c r="M2285" s="24">
        <v>94770.356739748269</v>
      </c>
      <c r="N2285" s="24">
        <v>-94770.356739748269</v>
      </c>
      <c r="O2285" s="24">
        <v>-145859.08062310517</v>
      </c>
      <c r="P2285" s="24">
        <v>0</v>
      </c>
      <c r="Q2285" s="24">
        <v>12.823499103387348</v>
      </c>
      <c r="R2285" s="24">
        <v>-4.2112746376456016</v>
      </c>
      <c r="S2285" s="24">
        <v>8.6122244657417468</v>
      </c>
      <c r="T2285" s="24">
        <v>0</v>
      </c>
      <c r="U2285" s="24">
        <v>0</v>
      </c>
      <c r="V2285" s="24">
        <v>0</v>
      </c>
      <c r="W2285" s="24">
        <v>0</v>
      </c>
      <c r="X2285" s="24">
        <v>0</v>
      </c>
      <c r="Y2285" s="24">
        <v>0</v>
      </c>
      <c r="Z2285" s="24">
        <v>0</v>
      </c>
      <c r="AA2285" s="24">
        <v>131273.17256079466</v>
      </c>
      <c r="AB2285" s="24">
        <v>-45979.851495021023</v>
      </c>
      <c r="AC2285" s="24">
        <v>85293.321065773445</v>
      </c>
      <c r="AD2285" s="24">
        <v>-85293.321065773256</v>
      </c>
      <c r="AE2285" s="24">
        <v>-131273.17256079521</v>
      </c>
      <c r="AF2285" s="24">
        <v>0</v>
      </c>
      <c r="AG2285" s="24">
        <v>12.823499103387348</v>
      </c>
      <c r="AH2285" s="24">
        <v>-4.2112746376456016</v>
      </c>
      <c r="AI2285" s="24">
        <v>8.6122244657417468</v>
      </c>
      <c r="AJ2285" s="24">
        <v>0</v>
      </c>
      <c r="AK2285" s="24">
        <v>0</v>
      </c>
      <c r="AL2285" s="24">
        <v>0</v>
      </c>
      <c r="AM2285" s="24">
        <v>0</v>
      </c>
      <c r="AN2285" s="24">
        <v>0</v>
      </c>
      <c r="AO2285" s="24">
        <v>0</v>
      </c>
      <c r="AP2285" s="24">
        <v>0</v>
      </c>
      <c r="AQ2285" s="24">
        <v>14585.908062310511</v>
      </c>
      <c r="AR2285" s="24">
        <v>-5108.8723883358762</v>
      </c>
      <c r="AS2285" s="24">
        <v>9477.035673974824</v>
      </c>
      <c r="AT2285" s="24">
        <v>-9477.0356739750132</v>
      </c>
      <c r="AU2285" s="24">
        <v>-14585.908062309958</v>
      </c>
      <c r="AV2285" s="24">
        <v>0</v>
      </c>
      <c r="AW2285" s="24">
        <v>0</v>
      </c>
      <c r="AX2285" s="24">
        <v>0</v>
      </c>
      <c r="AY2285" s="24">
        <v>0</v>
      </c>
      <c r="AZ2285" s="24">
        <v>0</v>
      </c>
      <c r="BA2285" s="24">
        <v>-8.6122244657417468</v>
      </c>
      <c r="BB2285" s="24">
        <v>-12.823499103387348</v>
      </c>
      <c r="BC2285" s="24">
        <v>-8.6122244657417468</v>
      </c>
      <c r="BD2285" s="24">
        <v>-12.823499103387348</v>
      </c>
      <c r="BE2285" s="24">
        <v>0</v>
      </c>
      <c r="BF2285" s="24">
        <v>0</v>
      </c>
      <c r="BG2285" s="24">
        <v>0</v>
      </c>
      <c r="BH2285" s="24">
        <v>0</v>
      </c>
      <c r="BI2285" s="24">
        <v>0</v>
      </c>
      <c r="BJ2285" s="24">
        <v>0</v>
      </c>
      <c r="BK2285" s="24">
        <v>0</v>
      </c>
      <c r="BL2285" s="24">
        <v>0</v>
      </c>
    </row>
    <row r="2286" spans="1:64" x14ac:dyDescent="0.25">
      <c r="A2286" t="s">
        <v>5129</v>
      </c>
      <c r="B2286">
        <v>116</v>
      </c>
      <c r="C2286">
        <v>3</v>
      </c>
      <c r="D2286">
        <v>10</v>
      </c>
      <c r="E2286" s="24">
        <v>0</v>
      </c>
      <c r="F2286" s="24">
        <v>0</v>
      </c>
      <c r="G2286" s="24">
        <v>0</v>
      </c>
      <c r="H2286" s="24">
        <v>0</v>
      </c>
      <c r="I2286" s="24">
        <v>0</v>
      </c>
      <c r="J2286" s="24">
        <v>0</v>
      </c>
      <c r="K2286" s="24">
        <v>142299.30110864341</v>
      </c>
      <c r="L2286" s="24">
        <v>-50126.818429362029</v>
      </c>
      <c r="M2286" s="24">
        <v>92172.482679281384</v>
      </c>
      <c r="N2286" s="24">
        <v>-92172.482679281384</v>
      </c>
      <c r="O2286" s="24">
        <v>-142299.30110864341</v>
      </c>
      <c r="P2286" s="24">
        <v>0</v>
      </c>
      <c r="Q2286" s="24">
        <v>12.486707588969921</v>
      </c>
      <c r="R2286" s="24">
        <v>-4.1247866850196715</v>
      </c>
      <c r="S2286" s="24">
        <v>8.3619209039502493</v>
      </c>
      <c r="T2286" s="24">
        <v>0</v>
      </c>
      <c r="U2286" s="24">
        <v>0</v>
      </c>
      <c r="V2286" s="24">
        <v>0</v>
      </c>
      <c r="W2286" s="24">
        <v>0</v>
      </c>
      <c r="X2286" s="24">
        <v>0</v>
      </c>
      <c r="Y2286" s="24">
        <v>0</v>
      </c>
      <c r="Z2286" s="24">
        <v>0</v>
      </c>
      <c r="AA2286" s="24">
        <v>128069.37099777907</v>
      </c>
      <c r="AB2286" s="24">
        <v>-45114.136586425826</v>
      </c>
      <c r="AC2286" s="24">
        <v>82955.234411353245</v>
      </c>
      <c r="AD2286" s="24">
        <v>-82955.234411353245</v>
      </c>
      <c r="AE2286" s="24">
        <v>-128069.37099777907</v>
      </c>
      <c r="AF2286" s="24">
        <v>0</v>
      </c>
      <c r="AG2286" s="24">
        <v>12.486707588969921</v>
      </c>
      <c r="AH2286" s="24">
        <v>-4.1247866850196715</v>
      </c>
      <c r="AI2286" s="24">
        <v>8.3619209039502493</v>
      </c>
      <c r="AJ2286" s="24">
        <v>0</v>
      </c>
      <c r="AK2286" s="24">
        <v>0</v>
      </c>
      <c r="AL2286" s="24">
        <v>0</v>
      </c>
      <c r="AM2286" s="24">
        <v>0</v>
      </c>
      <c r="AN2286" s="24">
        <v>0</v>
      </c>
      <c r="AO2286" s="24">
        <v>0</v>
      </c>
      <c r="AP2286" s="24">
        <v>0</v>
      </c>
      <c r="AQ2286" s="24">
        <v>14229.930110864341</v>
      </c>
      <c r="AR2286" s="24">
        <v>-5012.6818429362029</v>
      </c>
      <c r="AS2286" s="24">
        <v>9217.2482679281384</v>
      </c>
      <c r="AT2286" s="24">
        <v>-9217.2482679281384</v>
      </c>
      <c r="AU2286" s="24">
        <v>-14229.930110864341</v>
      </c>
      <c r="AV2286" s="24">
        <v>0</v>
      </c>
      <c r="AW2286" s="24">
        <v>0</v>
      </c>
      <c r="AX2286" s="24">
        <v>0</v>
      </c>
      <c r="AY2286" s="24">
        <v>0</v>
      </c>
      <c r="AZ2286" s="24">
        <v>0</v>
      </c>
      <c r="BA2286" s="24">
        <v>-8.3619209039502493</v>
      </c>
      <c r="BB2286" s="24">
        <v>-12.486707588969921</v>
      </c>
      <c r="BC2286" s="24">
        <v>-8.3619209039502493</v>
      </c>
      <c r="BD2286" s="24">
        <v>-12.486707588969921</v>
      </c>
      <c r="BE2286" s="24">
        <v>0</v>
      </c>
      <c r="BF2286" s="24">
        <v>0</v>
      </c>
      <c r="BG2286" s="24">
        <v>0</v>
      </c>
      <c r="BH2286" s="24">
        <v>0</v>
      </c>
      <c r="BI2286" s="24">
        <v>0</v>
      </c>
      <c r="BJ2286" s="24">
        <v>0</v>
      </c>
      <c r="BK2286" s="24">
        <v>0</v>
      </c>
      <c r="BL2286" s="24">
        <v>0</v>
      </c>
    </row>
    <row r="2287" spans="1:64" x14ac:dyDescent="0.25">
      <c r="A2287" t="s">
        <v>5129</v>
      </c>
      <c r="B2287">
        <v>117</v>
      </c>
      <c r="C2287">
        <v>3</v>
      </c>
      <c r="D2287">
        <v>10</v>
      </c>
      <c r="E2287" s="24">
        <v>0</v>
      </c>
      <c r="F2287" s="24">
        <v>0</v>
      </c>
      <c r="G2287" s="24">
        <v>0</v>
      </c>
      <c r="H2287" s="24">
        <v>0</v>
      </c>
      <c r="I2287" s="24">
        <v>0</v>
      </c>
      <c r="J2287" s="24">
        <v>0</v>
      </c>
      <c r="K2287" s="24">
        <v>138838.04699714854</v>
      </c>
      <c r="L2287" s="24">
        <v>-49171.201091829687</v>
      </c>
      <c r="M2287" s="24">
        <v>89666.845905318856</v>
      </c>
      <c r="N2287" s="24">
        <v>-89666.845905318856</v>
      </c>
      <c r="O2287" s="24">
        <v>-138838.04699714854</v>
      </c>
      <c r="P2287" s="24">
        <v>0</v>
      </c>
      <c r="Q2287" s="24">
        <v>12.160454851941495</v>
      </c>
      <c r="R2287" s="24">
        <v>-4.0394681942018451</v>
      </c>
      <c r="S2287" s="24">
        <v>8.1209866577396497</v>
      </c>
      <c r="T2287" s="24">
        <v>0</v>
      </c>
      <c r="U2287" s="24">
        <v>0</v>
      </c>
      <c r="V2287" s="24">
        <v>0</v>
      </c>
      <c r="W2287" s="24">
        <v>0</v>
      </c>
      <c r="X2287" s="24">
        <v>0</v>
      </c>
      <c r="Y2287" s="24">
        <v>0</v>
      </c>
      <c r="Z2287" s="24">
        <v>0</v>
      </c>
      <c r="AA2287" s="24">
        <v>124954.2422974337</v>
      </c>
      <c r="AB2287" s="24">
        <v>-44254.080982646672</v>
      </c>
      <c r="AC2287" s="24">
        <v>80700.161314786979</v>
      </c>
      <c r="AD2287" s="24">
        <v>-80700.161314786877</v>
      </c>
      <c r="AE2287" s="24">
        <v>-124954.24229743332</v>
      </c>
      <c r="AF2287" s="24">
        <v>0</v>
      </c>
      <c r="AG2287" s="24">
        <v>12.160454851941495</v>
      </c>
      <c r="AH2287" s="24">
        <v>-4.0394681942018451</v>
      </c>
      <c r="AI2287" s="24">
        <v>8.1209866577396497</v>
      </c>
      <c r="AJ2287" s="24">
        <v>0</v>
      </c>
      <c r="AK2287" s="24">
        <v>0</v>
      </c>
      <c r="AL2287" s="24">
        <v>0</v>
      </c>
      <c r="AM2287" s="24">
        <v>0</v>
      </c>
      <c r="AN2287" s="24">
        <v>0</v>
      </c>
      <c r="AO2287" s="24">
        <v>0</v>
      </c>
      <c r="AP2287" s="24">
        <v>0</v>
      </c>
      <c r="AQ2287" s="24">
        <v>13883.804699714849</v>
      </c>
      <c r="AR2287" s="24">
        <v>-4917.1201091830153</v>
      </c>
      <c r="AS2287" s="24">
        <v>8966.6845905318769</v>
      </c>
      <c r="AT2287" s="24">
        <v>-8966.6845905319788</v>
      </c>
      <c r="AU2287" s="24">
        <v>-13883.804699715227</v>
      </c>
      <c r="AV2287" s="24">
        <v>0</v>
      </c>
      <c r="AW2287" s="24">
        <v>0</v>
      </c>
      <c r="AX2287" s="24">
        <v>0</v>
      </c>
      <c r="AY2287" s="24">
        <v>0</v>
      </c>
      <c r="AZ2287" s="24">
        <v>0</v>
      </c>
      <c r="BA2287" s="24">
        <v>-8.1209866577396497</v>
      </c>
      <c r="BB2287" s="24">
        <v>-12.160454851941495</v>
      </c>
      <c r="BC2287" s="24">
        <v>-8.1209866577396497</v>
      </c>
      <c r="BD2287" s="24">
        <v>-12.160454851941495</v>
      </c>
      <c r="BE2287" s="24">
        <v>0</v>
      </c>
      <c r="BF2287" s="24">
        <v>0</v>
      </c>
      <c r="BG2287" s="24">
        <v>0</v>
      </c>
      <c r="BH2287" s="24">
        <v>0</v>
      </c>
      <c r="BI2287" s="24">
        <v>0</v>
      </c>
      <c r="BJ2287" s="24">
        <v>0</v>
      </c>
      <c r="BK2287" s="24">
        <v>0</v>
      </c>
      <c r="BL2287" s="24">
        <v>0</v>
      </c>
    </row>
    <row r="2288" spans="1:64" x14ac:dyDescent="0.25">
      <c r="A2288" t="s">
        <v>5129</v>
      </c>
      <c r="B2288">
        <v>118</v>
      </c>
      <c r="C2288">
        <v>4</v>
      </c>
      <c r="D2288">
        <v>10</v>
      </c>
      <c r="E2288" s="24">
        <v>0</v>
      </c>
      <c r="F2288" s="24">
        <v>0</v>
      </c>
      <c r="G2288" s="24">
        <v>0</v>
      </c>
      <c r="H2288" s="24">
        <v>0</v>
      </c>
      <c r="I2288" s="24">
        <v>0</v>
      </c>
      <c r="J2288" s="24">
        <v>0</v>
      </c>
      <c r="K2288" s="24">
        <v>135472.63658341393</v>
      </c>
      <c r="L2288" s="24">
        <v>-48223.222880419344</v>
      </c>
      <c r="M2288" s="24">
        <v>87249.413702994585</v>
      </c>
      <c r="N2288" s="24">
        <v>-87249.413702994585</v>
      </c>
      <c r="O2288" s="24">
        <v>-135472.63658341393</v>
      </c>
      <c r="P2288" s="24">
        <v>0</v>
      </c>
      <c r="Q2288" s="24">
        <v>11.844376083098268</v>
      </c>
      <c r="R2288" s="24">
        <v>-3.9553853757793149</v>
      </c>
      <c r="S2288" s="24">
        <v>7.8889907073189534</v>
      </c>
      <c r="T2288" s="24">
        <v>0</v>
      </c>
      <c r="U2288" s="24">
        <v>0</v>
      </c>
      <c r="V2288" s="24">
        <v>0</v>
      </c>
      <c r="W2288" s="24">
        <v>0</v>
      </c>
      <c r="X2288" s="24">
        <v>0</v>
      </c>
      <c r="Y2288" s="24">
        <v>0</v>
      </c>
      <c r="Z2288" s="24">
        <v>0</v>
      </c>
      <c r="AA2288" s="24">
        <v>121925.37292507254</v>
      </c>
      <c r="AB2288" s="24">
        <v>-43400.900592377409</v>
      </c>
      <c r="AC2288" s="24">
        <v>78524.472332695135</v>
      </c>
      <c r="AD2288" s="24">
        <v>-78524.472332695499</v>
      </c>
      <c r="AE2288" s="24">
        <v>-121925.37292507291</v>
      </c>
      <c r="AF2288" s="24">
        <v>0</v>
      </c>
      <c r="AG2288" s="24">
        <v>11.844376083098268</v>
      </c>
      <c r="AH2288" s="24">
        <v>-3.9553853757793149</v>
      </c>
      <c r="AI2288" s="24">
        <v>7.8889907073189534</v>
      </c>
      <c r="AJ2288" s="24">
        <v>0</v>
      </c>
      <c r="AK2288" s="24">
        <v>0</v>
      </c>
      <c r="AL2288" s="24">
        <v>0</v>
      </c>
      <c r="AM2288" s="24">
        <v>0</v>
      </c>
      <c r="AN2288" s="24">
        <v>0</v>
      </c>
      <c r="AO2288" s="24">
        <v>0</v>
      </c>
      <c r="AP2288" s="24">
        <v>0</v>
      </c>
      <c r="AQ2288" s="24">
        <v>13547.263658341384</v>
      </c>
      <c r="AR2288" s="24">
        <v>-4822.3222880419344</v>
      </c>
      <c r="AS2288" s="24">
        <v>8724.9413702994498</v>
      </c>
      <c r="AT2288" s="24">
        <v>-8724.941370299086</v>
      </c>
      <c r="AU2288" s="24">
        <v>-13547.26365834102</v>
      </c>
      <c r="AV2288" s="24">
        <v>0</v>
      </c>
      <c r="AW2288" s="24">
        <v>0</v>
      </c>
      <c r="AX2288" s="24">
        <v>0</v>
      </c>
      <c r="AY2288" s="24">
        <v>0</v>
      </c>
      <c r="AZ2288" s="24">
        <v>0</v>
      </c>
      <c r="BA2288" s="24">
        <v>-7.8889907073189534</v>
      </c>
      <c r="BB2288" s="24">
        <v>-11.844376083098268</v>
      </c>
      <c r="BC2288" s="24">
        <v>-7.8889907073189534</v>
      </c>
      <c r="BD2288" s="24">
        <v>-11.844376083098268</v>
      </c>
      <c r="BE2288" s="24">
        <v>0</v>
      </c>
      <c r="BF2288" s="24">
        <v>0</v>
      </c>
      <c r="BG2288" s="24">
        <v>0</v>
      </c>
      <c r="BH2288" s="24">
        <v>0</v>
      </c>
      <c r="BI2288" s="24">
        <v>0</v>
      </c>
      <c r="BJ2288" s="24">
        <v>0</v>
      </c>
      <c r="BK2288" s="24">
        <v>0</v>
      </c>
      <c r="BL2288" s="24">
        <v>0</v>
      </c>
    </row>
    <row r="2289" spans="1:64" x14ac:dyDescent="0.25">
      <c r="A2289" t="s">
        <v>5129</v>
      </c>
      <c r="B2289">
        <v>119</v>
      </c>
      <c r="C2289">
        <v>4</v>
      </c>
      <c r="D2289">
        <v>10</v>
      </c>
      <c r="E2289" s="24">
        <v>0</v>
      </c>
      <c r="F2289" s="24">
        <v>0</v>
      </c>
      <c r="G2289" s="24">
        <v>0</v>
      </c>
      <c r="H2289" s="24">
        <v>0</v>
      </c>
      <c r="I2289" s="24">
        <v>0</v>
      </c>
      <c r="J2289" s="24">
        <v>0</v>
      </c>
      <c r="K2289" s="24">
        <v>132200.42365051061</v>
      </c>
      <c r="L2289" s="24">
        <v>-47284.062191031873</v>
      </c>
      <c r="M2289" s="24">
        <v>84916.361459478736</v>
      </c>
      <c r="N2289" s="24">
        <v>-84916.361459478736</v>
      </c>
      <c r="O2289" s="24">
        <v>-132200.42365051061</v>
      </c>
      <c r="P2289" s="24">
        <v>0</v>
      </c>
      <c r="Q2289" s="24">
        <v>11.538118562942827</v>
      </c>
      <c r="R2289" s="24">
        <v>-3.8725930790762959</v>
      </c>
      <c r="S2289" s="24">
        <v>7.6655254838665314</v>
      </c>
      <c r="T2289" s="24">
        <v>0</v>
      </c>
      <c r="U2289" s="24">
        <v>0</v>
      </c>
      <c r="V2289" s="24">
        <v>0</v>
      </c>
      <c r="W2289" s="24">
        <v>0</v>
      </c>
      <c r="X2289" s="24">
        <v>0</v>
      </c>
      <c r="Y2289" s="24">
        <v>0</v>
      </c>
      <c r="Z2289" s="24">
        <v>0</v>
      </c>
      <c r="AA2289" s="24">
        <v>118980.38128545955</v>
      </c>
      <c r="AB2289" s="24">
        <v>-42555.655971928732</v>
      </c>
      <c r="AC2289" s="24">
        <v>76424.725313530871</v>
      </c>
      <c r="AD2289" s="24">
        <v>-76424.725313530769</v>
      </c>
      <c r="AE2289" s="24">
        <v>-118980.3812854588</v>
      </c>
      <c r="AF2289" s="24">
        <v>0</v>
      </c>
      <c r="AG2289" s="24">
        <v>11.538118562942827</v>
      </c>
      <c r="AH2289" s="24">
        <v>-3.8725930790762959</v>
      </c>
      <c r="AI2289" s="24">
        <v>7.6655254838665314</v>
      </c>
      <c r="AJ2289" s="24">
        <v>0</v>
      </c>
      <c r="AK2289" s="24">
        <v>0</v>
      </c>
      <c r="AL2289" s="24">
        <v>0</v>
      </c>
      <c r="AM2289" s="24">
        <v>0</v>
      </c>
      <c r="AN2289" s="24">
        <v>0</v>
      </c>
      <c r="AO2289" s="24">
        <v>0</v>
      </c>
      <c r="AP2289" s="24">
        <v>0</v>
      </c>
      <c r="AQ2289" s="24">
        <v>13220.042365051064</v>
      </c>
      <c r="AR2289" s="24">
        <v>-4728.4062191031408</v>
      </c>
      <c r="AS2289" s="24">
        <v>8491.6361459478649</v>
      </c>
      <c r="AT2289" s="24">
        <v>-8491.6361459479667</v>
      </c>
      <c r="AU2289" s="24">
        <v>-13220.042365051806</v>
      </c>
      <c r="AV2289" s="24">
        <v>0</v>
      </c>
      <c r="AW2289" s="24">
        <v>0</v>
      </c>
      <c r="AX2289" s="24">
        <v>0</v>
      </c>
      <c r="AY2289" s="24">
        <v>0</v>
      </c>
      <c r="AZ2289" s="24">
        <v>0</v>
      </c>
      <c r="BA2289" s="24">
        <v>-7.6655254838665314</v>
      </c>
      <c r="BB2289" s="24">
        <v>-11.538118562942827</v>
      </c>
      <c r="BC2289" s="24">
        <v>-7.6655254838665314</v>
      </c>
      <c r="BD2289" s="24">
        <v>-11.538118562942827</v>
      </c>
      <c r="BE2289" s="24">
        <v>0</v>
      </c>
      <c r="BF2289" s="24">
        <v>0</v>
      </c>
      <c r="BG2289" s="24">
        <v>0</v>
      </c>
      <c r="BH2289" s="24">
        <v>0</v>
      </c>
      <c r="BI2289" s="24">
        <v>0</v>
      </c>
      <c r="BJ2289" s="24">
        <v>0</v>
      </c>
      <c r="BK2289" s="24">
        <v>0</v>
      </c>
      <c r="BL2289" s="24">
        <v>0</v>
      </c>
    </row>
    <row r="2290" spans="1:64" x14ac:dyDescent="0.25">
      <c r="A2290" t="s">
        <v>5129</v>
      </c>
      <c r="B2290">
        <v>120</v>
      </c>
      <c r="C2290">
        <v>4</v>
      </c>
      <c r="D2290">
        <v>10</v>
      </c>
      <c r="E2290" s="24">
        <v>0</v>
      </c>
      <c r="F2290" s="24">
        <v>0</v>
      </c>
      <c r="G2290" s="24">
        <v>0</v>
      </c>
      <c r="H2290" s="24">
        <v>0</v>
      </c>
      <c r="I2290" s="24">
        <v>0</v>
      </c>
      <c r="J2290" s="24">
        <v>0</v>
      </c>
      <c r="K2290" s="24">
        <v>129018.80283246562</v>
      </c>
      <c r="L2290" s="24">
        <v>-46354.742352023721</v>
      </c>
      <c r="M2290" s="24">
        <v>82664.060480441898</v>
      </c>
      <c r="N2290" s="24">
        <v>-82664.060480441898</v>
      </c>
      <c r="O2290" s="24">
        <v>-129018.80283246562</v>
      </c>
      <c r="P2290" s="24">
        <v>0</v>
      </c>
      <c r="Q2290" s="24">
        <v>11.241341486316742</v>
      </c>
      <c r="R2290" s="24">
        <v>-3.791136075608847</v>
      </c>
      <c r="S2290" s="24">
        <v>7.4502054107078948</v>
      </c>
      <c r="T2290" s="24">
        <v>0</v>
      </c>
      <c r="U2290" s="24">
        <v>0</v>
      </c>
      <c r="V2290" s="24">
        <v>0</v>
      </c>
      <c r="W2290" s="24">
        <v>0</v>
      </c>
      <c r="X2290" s="24">
        <v>0</v>
      </c>
      <c r="Y2290" s="24">
        <v>0</v>
      </c>
      <c r="Z2290" s="24">
        <v>0</v>
      </c>
      <c r="AA2290" s="24">
        <v>116116.92254921906</v>
      </c>
      <c r="AB2290" s="24">
        <v>-41719.268116821302</v>
      </c>
      <c r="AC2290" s="24">
        <v>74397.654432397714</v>
      </c>
      <c r="AD2290" s="24">
        <v>-74397.654432397801</v>
      </c>
      <c r="AE2290" s="24">
        <v>-116116.9225492198</v>
      </c>
      <c r="AF2290" s="24">
        <v>0</v>
      </c>
      <c r="AG2290" s="24">
        <v>11.241341486316742</v>
      </c>
      <c r="AH2290" s="24">
        <v>-3.791136075608847</v>
      </c>
      <c r="AI2290" s="24">
        <v>7.4502054107078948</v>
      </c>
      <c r="AJ2290" s="24">
        <v>0</v>
      </c>
      <c r="AK2290" s="24">
        <v>0</v>
      </c>
      <c r="AL2290" s="24">
        <v>0</v>
      </c>
      <c r="AM2290" s="24">
        <v>0</v>
      </c>
      <c r="AN2290" s="24">
        <v>0</v>
      </c>
      <c r="AO2290" s="24">
        <v>0</v>
      </c>
      <c r="AP2290" s="24">
        <v>0</v>
      </c>
      <c r="AQ2290" s="24">
        <v>12901.880283246559</v>
      </c>
      <c r="AR2290" s="24">
        <v>-4635.4742352024186</v>
      </c>
      <c r="AS2290" s="24">
        <v>8266.406048044184</v>
      </c>
      <c r="AT2290" s="24">
        <v>-8266.4060480440967</v>
      </c>
      <c r="AU2290" s="24">
        <v>-12901.880283245817</v>
      </c>
      <c r="AV2290" s="24">
        <v>0</v>
      </c>
      <c r="AW2290" s="24">
        <v>0</v>
      </c>
      <c r="AX2290" s="24">
        <v>0</v>
      </c>
      <c r="AY2290" s="24">
        <v>0</v>
      </c>
      <c r="AZ2290" s="24">
        <v>0</v>
      </c>
      <c r="BA2290" s="24">
        <v>-7.4502054107078948</v>
      </c>
      <c r="BB2290" s="24">
        <v>-11.241341486316742</v>
      </c>
      <c r="BC2290" s="24">
        <v>-7.4502054107078948</v>
      </c>
      <c r="BD2290" s="24">
        <v>-11.241341486316742</v>
      </c>
      <c r="BE2290" s="24">
        <v>0</v>
      </c>
      <c r="BF2290" s="24">
        <v>0</v>
      </c>
      <c r="BG2290" s="24">
        <v>0</v>
      </c>
      <c r="BH2290" s="24">
        <v>0</v>
      </c>
      <c r="BI2290" s="24">
        <v>0</v>
      </c>
      <c r="BJ2290" s="24">
        <v>0</v>
      </c>
      <c r="BK2290" s="24">
        <v>0</v>
      </c>
      <c r="BL2290" s="24">
        <v>0</v>
      </c>
    </row>
    <row r="2291" spans="1:64" x14ac:dyDescent="0.25">
      <c r="A2291" t="s">
        <v>5129</v>
      </c>
      <c r="B2291">
        <v>121</v>
      </c>
      <c r="C2291">
        <v>1</v>
      </c>
      <c r="D2291">
        <v>11</v>
      </c>
      <c r="E2291" s="24">
        <v>0</v>
      </c>
      <c r="F2291" s="24">
        <v>0</v>
      </c>
      <c r="G2291" s="24">
        <v>0</v>
      </c>
      <c r="H2291" s="24">
        <v>0</v>
      </c>
      <c r="I2291" s="24">
        <v>0</v>
      </c>
      <c r="J2291" s="24">
        <v>0</v>
      </c>
      <c r="K2291" s="24">
        <v>125925.21400018781</v>
      </c>
      <c r="L2291" s="24">
        <v>-45436.147419385612</v>
      </c>
      <c r="M2291" s="24">
        <v>80489.066580802202</v>
      </c>
      <c r="N2291" s="24">
        <v>-80489.066580802202</v>
      </c>
      <c r="O2291" s="24">
        <v>-125925.21400018781</v>
      </c>
      <c r="P2291" s="24">
        <v>0</v>
      </c>
      <c r="Q2291" s="24">
        <v>10.953715748936702</v>
      </c>
      <c r="R2291" s="24">
        <v>-3.7110502041177824</v>
      </c>
      <c r="S2291" s="24">
        <v>7.2426655448189194</v>
      </c>
      <c r="T2291" s="24">
        <v>0</v>
      </c>
      <c r="U2291" s="24">
        <v>0</v>
      </c>
      <c r="V2291" s="24">
        <v>0</v>
      </c>
      <c r="W2291" s="24">
        <v>0</v>
      </c>
      <c r="X2291" s="24">
        <v>0</v>
      </c>
      <c r="Y2291" s="24">
        <v>0</v>
      </c>
      <c r="Z2291" s="24">
        <v>0</v>
      </c>
      <c r="AA2291" s="24">
        <v>113332.69260016903</v>
      </c>
      <c r="AB2291" s="24">
        <v>-40892.532677447191</v>
      </c>
      <c r="AC2291" s="24">
        <v>72440.159922721985</v>
      </c>
      <c r="AD2291" s="24">
        <v>-72440.159922721796</v>
      </c>
      <c r="AE2291" s="24">
        <v>-113332.69260016829</v>
      </c>
      <c r="AF2291" s="24">
        <v>0</v>
      </c>
      <c r="AG2291" s="24">
        <v>10.953715748936702</v>
      </c>
      <c r="AH2291" s="24">
        <v>-3.7110502041177824</v>
      </c>
      <c r="AI2291" s="24">
        <v>7.2426655448189194</v>
      </c>
      <c r="AJ2291" s="24">
        <v>0</v>
      </c>
      <c r="AK2291" s="24">
        <v>0</v>
      </c>
      <c r="AL2291" s="24">
        <v>0</v>
      </c>
      <c r="AM2291" s="24">
        <v>0</v>
      </c>
      <c r="AN2291" s="24">
        <v>0</v>
      </c>
      <c r="AO2291" s="24">
        <v>0</v>
      </c>
      <c r="AP2291" s="24">
        <v>0</v>
      </c>
      <c r="AQ2291" s="24">
        <v>12592.521400018784</v>
      </c>
      <c r="AR2291" s="24">
        <v>-4543.6147419384215</v>
      </c>
      <c r="AS2291" s="24">
        <v>8048.9066580802173</v>
      </c>
      <c r="AT2291" s="24">
        <v>-8048.9066580804065</v>
      </c>
      <c r="AU2291" s="24">
        <v>-12592.521400019526</v>
      </c>
      <c r="AV2291" s="24">
        <v>0</v>
      </c>
      <c r="AW2291" s="24">
        <v>0</v>
      </c>
      <c r="AX2291" s="24">
        <v>0</v>
      </c>
      <c r="AY2291" s="24">
        <v>0</v>
      </c>
      <c r="AZ2291" s="24">
        <v>0</v>
      </c>
      <c r="BA2291" s="24">
        <v>-7.2426655448189194</v>
      </c>
      <c r="BB2291" s="24">
        <v>-10.953715748936702</v>
      </c>
      <c r="BC2291" s="24">
        <v>-7.2426655448189194</v>
      </c>
      <c r="BD2291" s="24">
        <v>-10.953715748936702</v>
      </c>
      <c r="BE2291" s="24">
        <v>0</v>
      </c>
      <c r="BF2291" s="24">
        <v>0</v>
      </c>
      <c r="BG2291" s="24">
        <v>0</v>
      </c>
      <c r="BH2291" s="24">
        <v>0</v>
      </c>
      <c r="BI2291" s="24">
        <v>0</v>
      </c>
      <c r="BJ2291" s="24">
        <v>0</v>
      </c>
      <c r="BK2291" s="24">
        <v>0</v>
      </c>
      <c r="BL2291" s="24">
        <v>0</v>
      </c>
    </row>
    <row r="2292" spans="1:64" x14ac:dyDescent="0.25">
      <c r="A2292" t="s">
        <v>5129</v>
      </c>
      <c r="B2292">
        <v>122</v>
      </c>
      <c r="C2292">
        <v>1</v>
      </c>
      <c r="D2292">
        <v>11</v>
      </c>
      <c r="E2292" s="24">
        <v>0</v>
      </c>
      <c r="F2292" s="24">
        <v>0</v>
      </c>
      <c r="G2292" s="24">
        <v>0</v>
      </c>
      <c r="H2292" s="24">
        <v>0</v>
      </c>
      <c r="I2292" s="24">
        <v>0</v>
      </c>
      <c r="J2292" s="24">
        <v>0</v>
      </c>
      <c r="K2292" s="24">
        <v>122917.1458004266</v>
      </c>
      <c r="L2292" s="24">
        <v>-44529.036400854588</v>
      </c>
      <c r="M2292" s="24">
        <v>78388.109399572015</v>
      </c>
      <c r="N2292" s="24">
        <v>-78388.109399572015</v>
      </c>
      <c r="O2292" s="24">
        <v>-122917.1458004266</v>
      </c>
      <c r="P2292" s="24">
        <v>0</v>
      </c>
      <c r="Q2292" s="24">
        <v>10.674923703815693</v>
      </c>
      <c r="R2292" s="24">
        <v>-3.6323633924857859</v>
      </c>
      <c r="S2292" s="24">
        <v>7.0425603113299076</v>
      </c>
      <c r="T2292" s="24">
        <v>0</v>
      </c>
      <c r="U2292" s="24">
        <v>0</v>
      </c>
      <c r="V2292" s="24">
        <v>0</v>
      </c>
      <c r="W2292" s="24">
        <v>0</v>
      </c>
      <c r="X2292" s="24">
        <v>0</v>
      </c>
      <c r="Y2292" s="24">
        <v>0</v>
      </c>
      <c r="Z2292" s="24">
        <v>0</v>
      </c>
      <c r="AA2292" s="24">
        <v>110625.43122038395</v>
      </c>
      <c r="AB2292" s="24">
        <v>-40076.132760768989</v>
      </c>
      <c r="AC2292" s="24">
        <v>70549.298459614816</v>
      </c>
      <c r="AD2292" s="24">
        <v>-70549.298459614627</v>
      </c>
      <c r="AE2292" s="24">
        <v>-110625.43122038431</v>
      </c>
      <c r="AF2292" s="24">
        <v>0</v>
      </c>
      <c r="AG2292" s="24">
        <v>10.674923703815693</v>
      </c>
      <c r="AH2292" s="24">
        <v>-3.6323633924857859</v>
      </c>
      <c r="AI2292" s="24">
        <v>7.0425603113299076</v>
      </c>
      <c r="AJ2292" s="24">
        <v>0</v>
      </c>
      <c r="AK2292" s="24">
        <v>0</v>
      </c>
      <c r="AL2292" s="24">
        <v>0</v>
      </c>
      <c r="AM2292" s="24">
        <v>0</v>
      </c>
      <c r="AN2292" s="24">
        <v>0</v>
      </c>
      <c r="AO2292" s="24">
        <v>0</v>
      </c>
      <c r="AP2292" s="24">
        <v>0</v>
      </c>
      <c r="AQ2292" s="24">
        <v>12291.714580042652</v>
      </c>
      <c r="AR2292" s="24">
        <v>-4452.9036400855985</v>
      </c>
      <c r="AS2292" s="24">
        <v>7838.8109399571986</v>
      </c>
      <c r="AT2292" s="24">
        <v>-7838.8109399573877</v>
      </c>
      <c r="AU2292" s="24">
        <v>-12291.714580042288</v>
      </c>
      <c r="AV2292" s="24">
        <v>0</v>
      </c>
      <c r="AW2292" s="24">
        <v>0</v>
      </c>
      <c r="AX2292" s="24">
        <v>0</v>
      </c>
      <c r="AY2292" s="24">
        <v>0</v>
      </c>
      <c r="AZ2292" s="24">
        <v>0</v>
      </c>
      <c r="BA2292" s="24">
        <v>-7.0425603113299076</v>
      </c>
      <c r="BB2292" s="24">
        <v>-10.674923703815693</v>
      </c>
      <c r="BC2292" s="24">
        <v>-7.0425603113299076</v>
      </c>
      <c r="BD2292" s="24">
        <v>-10.674923703815693</v>
      </c>
      <c r="BE2292" s="24">
        <v>0</v>
      </c>
      <c r="BF2292" s="24">
        <v>0</v>
      </c>
      <c r="BG2292" s="24">
        <v>0</v>
      </c>
      <c r="BH2292" s="24">
        <v>0</v>
      </c>
      <c r="BI2292" s="24">
        <v>0</v>
      </c>
      <c r="BJ2292" s="24">
        <v>0</v>
      </c>
      <c r="BK2292" s="24">
        <v>0</v>
      </c>
      <c r="BL2292" s="24">
        <v>0</v>
      </c>
    </row>
    <row r="2293" spans="1:64" x14ac:dyDescent="0.25">
      <c r="A2293" t="s">
        <v>5129</v>
      </c>
      <c r="B2293">
        <v>123</v>
      </c>
      <c r="C2293">
        <v>1</v>
      </c>
      <c r="D2293">
        <v>11</v>
      </c>
      <c r="E2293" s="24">
        <v>0</v>
      </c>
      <c r="F2293" s="24">
        <v>0</v>
      </c>
      <c r="G2293" s="24">
        <v>0</v>
      </c>
      <c r="H2293" s="24">
        <v>0</v>
      </c>
      <c r="I2293" s="24">
        <v>0</v>
      </c>
      <c r="J2293" s="24">
        <v>0</v>
      </c>
      <c r="K2293" s="24">
        <v>119992.13846128806</v>
      </c>
      <c r="L2293" s="24">
        <v>-43634.05606931448</v>
      </c>
      <c r="M2293" s="24">
        <v>76358.082391973585</v>
      </c>
      <c r="N2293" s="24">
        <v>-76358.082391973585</v>
      </c>
      <c r="O2293" s="24">
        <v>-119992.13846128806</v>
      </c>
      <c r="P2293" s="24">
        <v>0</v>
      </c>
      <c r="Q2293" s="24">
        <v>10.404658894313116</v>
      </c>
      <c r="R2293" s="24">
        <v>-3.5550965700756478</v>
      </c>
      <c r="S2293" s="24">
        <v>6.8495623242374677</v>
      </c>
      <c r="T2293" s="24">
        <v>0</v>
      </c>
      <c r="U2293" s="24">
        <v>0</v>
      </c>
      <c r="V2293" s="24">
        <v>0</v>
      </c>
      <c r="W2293" s="24">
        <v>0</v>
      </c>
      <c r="X2293" s="24">
        <v>0</v>
      </c>
      <c r="Y2293" s="24">
        <v>0</v>
      </c>
      <c r="Z2293" s="24">
        <v>0</v>
      </c>
      <c r="AA2293" s="24">
        <v>107992.92461515927</v>
      </c>
      <c r="AB2293" s="24">
        <v>-39270.650462383172</v>
      </c>
      <c r="AC2293" s="24">
        <v>68722.274152776226</v>
      </c>
      <c r="AD2293" s="24">
        <v>-68722.274152776226</v>
      </c>
      <c r="AE2293" s="24">
        <v>-107992.92461515963</v>
      </c>
      <c r="AF2293" s="24">
        <v>0</v>
      </c>
      <c r="AG2293" s="24">
        <v>10.404658894313116</v>
      </c>
      <c r="AH2293" s="24">
        <v>-3.5550965700756478</v>
      </c>
      <c r="AI2293" s="24">
        <v>6.8495623242374677</v>
      </c>
      <c r="AJ2293" s="24">
        <v>0</v>
      </c>
      <c r="AK2293" s="24">
        <v>0</v>
      </c>
      <c r="AL2293" s="24">
        <v>0</v>
      </c>
      <c r="AM2293" s="24">
        <v>0</v>
      </c>
      <c r="AN2293" s="24">
        <v>0</v>
      </c>
      <c r="AO2293" s="24">
        <v>0</v>
      </c>
      <c r="AP2293" s="24">
        <v>0</v>
      </c>
      <c r="AQ2293" s="24">
        <v>11999.213846128798</v>
      </c>
      <c r="AR2293" s="24">
        <v>-4363.4056069313083</v>
      </c>
      <c r="AS2293" s="24">
        <v>7635.8082391973585</v>
      </c>
      <c r="AT2293" s="24">
        <v>-7635.8082391973585</v>
      </c>
      <c r="AU2293" s="24">
        <v>-11999.213846128434</v>
      </c>
      <c r="AV2293" s="24">
        <v>0</v>
      </c>
      <c r="AW2293" s="24">
        <v>0</v>
      </c>
      <c r="AX2293" s="24">
        <v>0</v>
      </c>
      <c r="AY2293" s="24">
        <v>0</v>
      </c>
      <c r="AZ2293" s="24">
        <v>0</v>
      </c>
      <c r="BA2293" s="24">
        <v>-6.8495623242374677</v>
      </c>
      <c r="BB2293" s="24">
        <v>-10.404658894313116</v>
      </c>
      <c r="BC2293" s="24">
        <v>-6.8495623242374677</v>
      </c>
      <c r="BD2293" s="24">
        <v>-10.404658894313116</v>
      </c>
      <c r="BE2293" s="24">
        <v>0</v>
      </c>
      <c r="BF2293" s="24">
        <v>0</v>
      </c>
      <c r="BG2293" s="24">
        <v>0</v>
      </c>
      <c r="BH2293" s="24">
        <v>0</v>
      </c>
      <c r="BI2293" s="24">
        <v>0</v>
      </c>
      <c r="BJ2293" s="24">
        <v>0</v>
      </c>
      <c r="BK2293" s="24">
        <v>0</v>
      </c>
      <c r="BL2293" s="24">
        <v>0</v>
      </c>
    </row>
    <row r="2294" spans="1:64" x14ac:dyDescent="0.25">
      <c r="A2294" t="s">
        <v>5129</v>
      </c>
      <c r="B2294">
        <v>124</v>
      </c>
      <c r="C2294">
        <v>2</v>
      </c>
      <c r="D2294">
        <v>11</v>
      </c>
      <c r="E2294" s="24">
        <v>0</v>
      </c>
      <c r="F2294" s="24">
        <v>0</v>
      </c>
      <c r="G2294" s="24">
        <v>0</v>
      </c>
      <c r="H2294" s="24">
        <v>0</v>
      </c>
      <c r="I2294" s="24">
        <v>0</v>
      </c>
      <c r="J2294" s="24">
        <v>0</v>
      </c>
      <c r="K2294" s="24">
        <v>117147.78596348688</v>
      </c>
      <c r="L2294" s="24">
        <v>-42751.752509396523</v>
      </c>
      <c r="M2294" s="24">
        <v>74396.033454090357</v>
      </c>
      <c r="N2294" s="24">
        <v>-74396.033454090357</v>
      </c>
      <c r="O2294" s="24">
        <v>-117147.78596348688</v>
      </c>
      <c r="P2294" s="24">
        <v>0</v>
      </c>
      <c r="Q2294" s="24">
        <v>10.142625769490451</v>
      </c>
      <c r="R2294" s="24">
        <v>-3.4792644824590298</v>
      </c>
      <c r="S2294" s="24">
        <v>6.6633612870314209</v>
      </c>
      <c r="T2294" s="24">
        <v>0</v>
      </c>
      <c r="U2294" s="24">
        <v>0</v>
      </c>
      <c r="V2294" s="24">
        <v>0</v>
      </c>
      <c r="W2294" s="24">
        <v>0</v>
      </c>
      <c r="X2294" s="24">
        <v>0</v>
      </c>
      <c r="Y2294" s="24">
        <v>0</v>
      </c>
      <c r="Z2294" s="24">
        <v>0</v>
      </c>
      <c r="AA2294" s="24">
        <v>105433.0073671382</v>
      </c>
      <c r="AB2294" s="24">
        <v>-38476.577258456731</v>
      </c>
      <c r="AC2294" s="24">
        <v>66956.430108681321</v>
      </c>
      <c r="AD2294" s="24">
        <v>-66956.430108681321</v>
      </c>
      <c r="AE2294" s="24">
        <v>-105433.00736713782</v>
      </c>
      <c r="AF2294" s="24">
        <v>0</v>
      </c>
      <c r="AG2294" s="24">
        <v>10.142625769490451</v>
      </c>
      <c r="AH2294" s="24">
        <v>-3.4792644824590298</v>
      </c>
      <c r="AI2294" s="24">
        <v>6.6633612870314209</v>
      </c>
      <c r="AJ2294" s="24">
        <v>0</v>
      </c>
      <c r="AK2294" s="24">
        <v>0</v>
      </c>
      <c r="AL2294" s="24">
        <v>0</v>
      </c>
      <c r="AM2294" s="24">
        <v>0</v>
      </c>
      <c r="AN2294" s="24">
        <v>0</v>
      </c>
      <c r="AO2294" s="24">
        <v>0</v>
      </c>
      <c r="AP2294" s="24">
        <v>0</v>
      </c>
      <c r="AQ2294" s="24">
        <v>11714.778596348682</v>
      </c>
      <c r="AR2294" s="24">
        <v>-4275.175250939792</v>
      </c>
      <c r="AS2294" s="24">
        <v>7439.6033454090357</v>
      </c>
      <c r="AT2294" s="24">
        <v>-7439.6033454090357</v>
      </c>
      <c r="AU2294" s="24">
        <v>-11714.778596349061</v>
      </c>
      <c r="AV2294" s="24">
        <v>0</v>
      </c>
      <c r="AW2294" s="24">
        <v>0</v>
      </c>
      <c r="AX2294" s="24">
        <v>0</v>
      </c>
      <c r="AY2294" s="24">
        <v>0</v>
      </c>
      <c r="AZ2294" s="24">
        <v>0</v>
      </c>
      <c r="BA2294" s="24">
        <v>-6.6633612870314209</v>
      </c>
      <c r="BB2294" s="24">
        <v>-10.142625769490451</v>
      </c>
      <c r="BC2294" s="24">
        <v>-6.6633612870314209</v>
      </c>
      <c r="BD2294" s="24">
        <v>-10.142625769490451</v>
      </c>
      <c r="BE2294" s="24">
        <v>0</v>
      </c>
      <c r="BF2294" s="24">
        <v>0</v>
      </c>
      <c r="BG2294" s="24">
        <v>0</v>
      </c>
      <c r="BH2294" s="24">
        <v>0</v>
      </c>
      <c r="BI2294" s="24">
        <v>0</v>
      </c>
      <c r="BJ2294" s="24">
        <v>0</v>
      </c>
      <c r="BK2294" s="24">
        <v>0</v>
      </c>
      <c r="BL2294" s="24">
        <v>0</v>
      </c>
    </row>
    <row r="2295" spans="1:64" x14ac:dyDescent="0.25">
      <c r="A2295" t="s">
        <v>5129</v>
      </c>
      <c r="B2295">
        <v>125</v>
      </c>
      <c r="C2295">
        <v>2</v>
      </c>
      <c r="D2295">
        <v>11</v>
      </c>
      <c r="E2295" s="24">
        <v>0</v>
      </c>
      <c r="F2295" s="24">
        <v>0</v>
      </c>
      <c r="G2295" s="24">
        <v>0</v>
      </c>
      <c r="H2295" s="24">
        <v>0</v>
      </c>
      <c r="I2295" s="24">
        <v>0</v>
      </c>
      <c r="J2295" s="24">
        <v>0</v>
      </c>
      <c r="K2295" s="24">
        <v>114381.7376637049</v>
      </c>
      <c r="L2295" s="24">
        <v>-41882.581525050104</v>
      </c>
      <c r="M2295" s="24">
        <v>72499.156138654798</v>
      </c>
      <c r="N2295" s="24">
        <v>-72499.156138654798</v>
      </c>
      <c r="O2295" s="24">
        <v>-114381.7376637049</v>
      </c>
      <c r="P2295" s="24">
        <v>0</v>
      </c>
      <c r="Q2295" s="24">
        <v>9.888539386569164</v>
      </c>
      <c r="R2295" s="24">
        <v>-3.4048764191545615</v>
      </c>
      <c r="S2295" s="24">
        <v>6.4836629674146025</v>
      </c>
      <c r="T2295" s="24">
        <v>0</v>
      </c>
      <c r="U2295" s="24">
        <v>0</v>
      </c>
      <c r="V2295" s="24">
        <v>0</v>
      </c>
      <c r="W2295" s="24">
        <v>0</v>
      </c>
      <c r="X2295" s="24">
        <v>0</v>
      </c>
      <c r="Y2295" s="24">
        <v>0</v>
      </c>
      <c r="Z2295" s="24">
        <v>0</v>
      </c>
      <c r="AA2295" s="24">
        <v>102943.56389733442</v>
      </c>
      <c r="AB2295" s="24">
        <v>-37694.323372545186</v>
      </c>
      <c r="AC2295" s="24">
        <v>65249.240524789318</v>
      </c>
      <c r="AD2295" s="24">
        <v>-65249.240524789318</v>
      </c>
      <c r="AE2295" s="24">
        <v>-102943.56389733404</v>
      </c>
      <c r="AF2295" s="24">
        <v>0</v>
      </c>
      <c r="AG2295" s="24">
        <v>9.888539386569164</v>
      </c>
      <c r="AH2295" s="24">
        <v>-3.4048764191545615</v>
      </c>
      <c r="AI2295" s="24">
        <v>6.4836629674146025</v>
      </c>
      <c r="AJ2295" s="24">
        <v>0</v>
      </c>
      <c r="AK2295" s="24">
        <v>0</v>
      </c>
      <c r="AL2295" s="24">
        <v>0</v>
      </c>
      <c r="AM2295" s="24">
        <v>0</v>
      </c>
      <c r="AN2295" s="24">
        <v>0</v>
      </c>
      <c r="AO2295" s="24">
        <v>0</v>
      </c>
      <c r="AP2295" s="24">
        <v>0</v>
      </c>
      <c r="AQ2295" s="24">
        <v>11438.173766370484</v>
      </c>
      <c r="AR2295" s="24">
        <v>-4188.2581525049172</v>
      </c>
      <c r="AS2295" s="24">
        <v>7249.9156138654798</v>
      </c>
      <c r="AT2295" s="24">
        <v>-7249.9156138654798</v>
      </c>
      <c r="AU2295" s="24">
        <v>-11438.173766370863</v>
      </c>
      <c r="AV2295" s="24">
        <v>0</v>
      </c>
      <c r="AW2295" s="24">
        <v>0</v>
      </c>
      <c r="AX2295" s="24">
        <v>0</v>
      </c>
      <c r="AY2295" s="24">
        <v>0</v>
      </c>
      <c r="AZ2295" s="24">
        <v>0</v>
      </c>
      <c r="BA2295" s="24">
        <v>-6.4836629674146025</v>
      </c>
      <c r="BB2295" s="24">
        <v>-9.888539386569164</v>
      </c>
      <c r="BC2295" s="24">
        <v>-6.4836629674146025</v>
      </c>
      <c r="BD2295" s="24">
        <v>-9.888539386569164</v>
      </c>
      <c r="BE2295" s="24">
        <v>0</v>
      </c>
      <c r="BF2295" s="24">
        <v>0</v>
      </c>
      <c r="BG2295" s="24">
        <v>0</v>
      </c>
      <c r="BH2295" s="24">
        <v>0</v>
      </c>
      <c r="BI2295" s="24">
        <v>0</v>
      </c>
      <c r="BJ2295" s="24">
        <v>0</v>
      </c>
      <c r="BK2295" s="24">
        <v>0</v>
      </c>
      <c r="BL2295" s="24">
        <v>0</v>
      </c>
    </row>
    <row r="2296" spans="1:64" x14ac:dyDescent="0.25">
      <c r="A2296" t="s">
        <v>5129</v>
      </c>
      <c r="B2296">
        <v>126</v>
      </c>
      <c r="C2296">
        <v>2</v>
      </c>
      <c r="D2296">
        <v>11</v>
      </c>
      <c r="E2296" s="24">
        <v>0</v>
      </c>
      <c r="F2296" s="24">
        <v>0</v>
      </c>
      <c r="G2296" s="24">
        <v>0</v>
      </c>
      <c r="H2296" s="24">
        <v>0</v>
      </c>
      <c r="I2296" s="24">
        <v>0</v>
      </c>
      <c r="J2296" s="24">
        <v>0</v>
      </c>
      <c r="K2296" s="24">
        <v>111691.69944612309</v>
      </c>
      <c r="L2296" s="24">
        <v>-41026.918023657054</v>
      </c>
      <c r="M2296" s="24">
        <v>70664.78142246604</v>
      </c>
      <c r="N2296" s="24">
        <v>-70664.78142246604</v>
      </c>
      <c r="O2296" s="24">
        <v>-111691.69944612309</v>
      </c>
      <c r="P2296" s="24">
        <v>0</v>
      </c>
      <c r="Q2296" s="24">
        <v>9.6421251045019289</v>
      </c>
      <c r="R2296" s="24">
        <v>-3.3319368637805837</v>
      </c>
      <c r="S2296" s="24">
        <v>6.3101882407213452</v>
      </c>
      <c r="T2296" s="24">
        <v>0</v>
      </c>
      <c r="U2296" s="24">
        <v>0</v>
      </c>
      <c r="V2296" s="24">
        <v>0</v>
      </c>
      <c r="W2296" s="24">
        <v>0</v>
      </c>
      <c r="X2296" s="24">
        <v>0</v>
      </c>
      <c r="Y2296" s="24">
        <v>0</v>
      </c>
      <c r="Z2296" s="24">
        <v>0</v>
      </c>
      <c r="AA2296" s="24">
        <v>100522.52950151078</v>
      </c>
      <c r="AB2296" s="24">
        <v>-36924.226221291348</v>
      </c>
      <c r="AC2296" s="24">
        <v>63598.303280219436</v>
      </c>
      <c r="AD2296" s="24">
        <v>-63598.303280219436</v>
      </c>
      <c r="AE2296" s="24">
        <v>-100522.52950151078</v>
      </c>
      <c r="AF2296" s="24">
        <v>0</v>
      </c>
      <c r="AG2296" s="24">
        <v>9.6421251045019289</v>
      </c>
      <c r="AH2296" s="24">
        <v>-3.3319368637805837</v>
      </c>
      <c r="AI2296" s="24">
        <v>6.3101882407213452</v>
      </c>
      <c r="AJ2296" s="24">
        <v>0</v>
      </c>
      <c r="AK2296" s="24">
        <v>0</v>
      </c>
      <c r="AL2296" s="24">
        <v>0</v>
      </c>
      <c r="AM2296" s="24">
        <v>0</v>
      </c>
      <c r="AN2296" s="24">
        <v>0</v>
      </c>
      <c r="AO2296" s="24">
        <v>0</v>
      </c>
      <c r="AP2296" s="24">
        <v>0</v>
      </c>
      <c r="AQ2296" s="24">
        <v>11169.169944612309</v>
      </c>
      <c r="AR2296" s="24">
        <v>-4102.6918023657054</v>
      </c>
      <c r="AS2296" s="24">
        <v>7066.478142246604</v>
      </c>
      <c r="AT2296" s="24">
        <v>-7066.478142246604</v>
      </c>
      <c r="AU2296" s="24">
        <v>-11169.169944612309</v>
      </c>
      <c r="AV2296" s="24">
        <v>0</v>
      </c>
      <c r="AW2296" s="24">
        <v>0</v>
      </c>
      <c r="AX2296" s="24">
        <v>0</v>
      </c>
      <c r="AY2296" s="24">
        <v>0</v>
      </c>
      <c r="AZ2296" s="24">
        <v>0</v>
      </c>
      <c r="BA2296" s="24">
        <v>-6.3101882407213452</v>
      </c>
      <c r="BB2296" s="24">
        <v>-9.6421251045019289</v>
      </c>
      <c r="BC2296" s="24">
        <v>-6.3101882407213452</v>
      </c>
      <c r="BD2296" s="24">
        <v>-9.6421251045019289</v>
      </c>
      <c r="BE2296" s="24">
        <v>0</v>
      </c>
      <c r="BF2296" s="24">
        <v>0</v>
      </c>
      <c r="BG2296" s="24">
        <v>0</v>
      </c>
      <c r="BH2296" s="24">
        <v>0</v>
      </c>
      <c r="BI2296" s="24">
        <v>0</v>
      </c>
      <c r="BJ2296" s="24">
        <v>0</v>
      </c>
      <c r="BK2296" s="24">
        <v>0</v>
      </c>
      <c r="BL2296" s="24">
        <v>0</v>
      </c>
    </row>
    <row r="2297" spans="1:64" x14ac:dyDescent="0.25">
      <c r="A2297" t="s">
        <v>5129</v>
      </c>
      <c r="B2297">
        <v>127</v>
      </c>
      <c r="C2297">
        <v>3</v>
      </c>
      <c r="D2297">
        <v>11</v>
      </c>
      <c r="E2297" s="24">
        <v>0</v>
      </c>
      <c r="F2297" s="24">
        <v>0</v>
      </c>
      <c r="G2297" s="24">
        <v>0</v>
      </c>
      <c r="H2297" s="24">
        <v>0</v>
      </c>
      <c r="I2297" s="24">
        <v>0</v>
      </c>
      <c r="J2297" s="24">
        <v>0</v>
      </c>
      <c r="K2297" s="24">
        <v>109075.43446794897</v>
      </c>
      <c r="L2297" s="24">
        <v>-40185.064478758723</v>
      </c>
      <c r="M2297" s="24">
        <v>68890.369989190251</v>
      </c>
      <c r="N2297" s="24">
        <v>-68890.369989190251</v>
      </c>
      <c r="O2297" s="24">
        <v>-109075.43446794897</v>
      </c>
      <c r="P2297" s="24">
        <v>0</v>
      </c>
      <c r="Q2297" s="24">
        <v>9.4031182720189008</v>
      </c>
      <c r="R2297" s="24">
        <v>-3.2604460749755617</v>
      </c>
      <c r="S2297" s="24">
        <v>6.1426721970433391</v>
      </c>
      <c r="T2297" s="24">
        <v>0</v>
      </c>
      <c r="U2297" s="24">
        <v>0</v>
      </c>
      <c r="V2297" s="24">
        <v>0</v>
      </c>
      <c r="W2297" s="24">
        <v>0</v>
      </c>
      <c r="X2297" s="24">
        <v>0</v>
      </c>
      <c r="Y2297" s="24">
        <v>0</v>
      </c>
      <c r="Z2297" s="24">
        <v>0</v>
      </c>
      <c r="AA2297" s="24">
        <v>98167.891021154079</v>
      </c>
      <c r="AB2297" s="24">
        <v>-36166.55803088285</v>
      </c>
      <c r="AC2297" s="24">
        <v>62001.332990271228</v>
      </c>
      <c r="AD2297" s="24">
        <v>-62001.332990271505</v>
      </c>
      <c r="AE2297" s="24">
        <v>-98167.891021154821</v>
      </c>
      <c r="AF2297" s="24">
        <v>0</v>
      </c>
      <c r="AG2297" s="24">
        <v>9.4031182720189008</v>
      </c>
      <c r="AH2297" s="24">
        <v>-3.2604460749755617</v>
      </c>
      <c r="AI2297" s="24">
        <v>6.1426721970433391</v>
      </c>
      <c r="AJ2297" s="24">
        <v>0</v>
      </c>
      <c r="AK2297" s="24">
        <v>0</v>
      </c>
      <c r="AL2297" s="24">
        <v>0</v>
      </c>
      <c r="AM2297" s="24">
        <v>0</v>
      </c>
      <c r="AN2297" s="24">
        <v>0</v>
      </c>
      <c r="AO2297" s="24">
        <v>0</v>
      </c>
      <c r="AP2297" s="24">
        <v>0</v>
      </c>
      <c r="AQ2297" s="24">
        <v>10907.543446794894</v>
      </c>
      <c r="AR2297" s="24">
        <v>-4018.5064478758723</v>
      </c>
      <c r="AS2297" s="24">
        <v>6889.0369989190222</v>
      </c>
      <c r="AT2297" s="24">
        <v>-6889.0369989187457</v>
      </c>
      <c r="AU2297" s="24">
        <v>-10907.543446794152</v>
      </c>
      <c r="AV2297" s="24">
        <v>0</v>
      </c>
      <c r="AW2297" s="24">
        <v>0</v>
      </c>
      <c r="AX2297" s="24">
        <v>0</v>
      </c>
      <c r="AY2297" s="24">
        <v>0</v>
      </c>
      <c r="AZ2297" s="24">
        <v>0</v>
      </c>
      <c r="BA2297" s="24">
        <v>-6.1426721970433391</v>
      </c>
      <c r="BB2297" s="24">
        <v>-9.4031182720189008</v>
      </c>
      <c r="BC2297" s="24">
        <v>-6.1426721970433391</v>
      </c>
      <c r="BD2297" s="24">
        <v>-9.4031182720189008</v>
      </c>
      <c r="BE2297" s="24">
        <v>0</v>
      </c>
      <c r="BF2297" s="24">
        <v>0</v>
      </c>
      <c r="BG2297" s="24">
        <v>0</v>
      </c>
      <c r="BH2297" s="24">
        <v>0</v>
      </c>
      <c r="BI2297" s="24">
        <v>0</v>
      </c>
      <c r="BJ2297" s="24">
        <v>0</v>
      </c>
      <c r="BK2297" s="24">
        <v>0</v>
      </c>
      <c r="BL2297" s="24">
        <v>0</v>
      </c>
    </row>
    <row r="2298" spans="1:64" x14ac:dyDescent="0.25">
      <c r="A2298" t="s">
        <v>5129</v>
      </c>
      <c r="B2298">
        <v>128</v>
      </c>
      <c r="C2298">
        <v>3</v>
      </c>
      <c r="D2298">
        <v>11</v>
      </c>
      <c r="E2298" s="24">
        <v>0</v>
      </c>
      <c r="F2298" s="24">
        <v>0</v>
      </c>
      <c r="G2298" s="24">
        <v>0</v>
      </c>
      <c r="H2298" s="24">
        <v>0</v>
      </c>
      <c r="I2298" s="24">
        <v>0</v>
      </c>
      <c r="J2298" s="24">
        <v>0</v>
      </c>
      <c r="K2298" s="24">
        <v>106530.76355696097</v>
      </c>
      <c r="L2298" s="24">
        <v>-39357.258563943207</v>
      </c>
      <c r="M2298" s="24">
        <v>67173.504993017763</v>
      </c>
      <c r="N2298" s="24">
        <v>-67173.504993017763</v>
      </c>
      <c r="O2298" s="24">
        <v>-106530.76355696097</v>
      </c>
      <c r="P2298" s="24">
        <v>0</v>
      </c>
      <c r="Q2298" s="24">
        <v>9.1712639129648323</v>
      </c>
      <c r="R2298" s="24">
        <v>-3.1904006055040099</v>
      </c>
      <c r="S2298" s="24">
        <v>5.9808633074608224</v>
      </c>
      <c r="T2298" s="24">
        <v>0</v>
      </c>
      <c r="U2298" s="24">
        <v>0</v>
      </c>
      <c r="V2298" s="24">
        <v>0</v>
      </c>
      <c r="W2298" s="24">
        <v>0</v>
      </c>
      <c r="X2298" s="24">
        <v>0</v>
      </c>
      <c r="Y2298" s="24">
        <v>0</v>
      </c>
      <c r="Z2298" s="24">
        <v>0</v>
      </c>
      <c r="AA2298" s="24">
        <v>95877.687201264882</v>
      </c>
      <c r="AB2298" s="24">
        <v>-35421.532707548933</v>
      </c>
      <c r="AC2298" s="24">
        <v>60456.154493715985</v>
      </c>
      <c r="AD2298" s="24">
        <v>-60456.15449371608</v>
      </c>
      <c r="AE2298" s="24">
        <v>-95877.687201264314</v>
      </c>
      <c r="AF2298" s="24">
        <v>0</v>
      </c>
      <c r="AG2298" s="24">
        <v>9.1712639129648323</v>
      </c>
      <c r="AH2298" s="24">
        <v>-3.1904006055040099</v>
      </c>
      <c r="AI2298" s="24">
        <v>5.9808633074608224</v>
      </c>
      <c r="AJ2298" s="24">
        <v>0</v>
      </c>
      <c r="AK2298" s="24">
        <v>0</v>
      </c>
      <c r="AL2298" s="24">
        <v>0</v>
      </c>
      <c r="AM2298" s="24">
        <v>0</v>
      </c>
      <c r="AN2298" s="24">
        <v>0</v>
      </c>
      <c r="AO2298" s="24">
        <v>0</v>
      </c>
      <c r="AP2298" s="24">
        <v>0</v>
      </c>
      <c r="AQ2298" s="24">
        <v>10653.076355696088</v>
      </c>
      <c r="AR2298" s="24">
        <v>-3935.7258563942742</v>
      </c>
      <c r="AS2298" s="24">
        <v>6717.3504993017777</v>
      </c>
      <c r="AT2298" s="24">
        <v>-6717.3504993016832</v>
      </c>
      <c r="AU2298" s="24">
        <v>-10653.076355696656</v>
      </c>
      <c r="AV2298" s="24">
        <v>0</v>
      </c>
      <c r="AW2298" s="24">
        <v>0</v>
      </c>
      <c r="AX2298" s="24">
        <v>0</v>
      </c>
      <c r="AY2298" s="24">
        <v>0</v>
      </c>
      <c r="AZ2298" s="24">
        <v>0</v>
      </c>
      <c r="BA2298" s="24">
        <v>-5.9808633074608224</v>
      </c>
      <c r="BB2298" s="24">
        <v>-9.1712639129648323</v>
      </c>
      <c r="BC2298" s="24">
        <v>-5.9808633074608224</v>
      </c>
      <c r="BD2298" s="24">
        <v>-9.1712639129648323</v>
      </c>
      <c r="BE2298" s="24">
        <v>0</v>
      </c>
      <c r="BF2298" s="24">
        <v>0</v>
      </c>
      <c r="BG2298" s="24">
        <v>0</v>
      </c>
      <c r="BH2298" s="24">
        <v>0</v>
      </c>
      <c r="BI2298" s="24">
        <v>0</v>
      </c>
      <c r="BJ2298" s="24">
        <v>0</v>
      </c>
      <c r="BK2298" s="24">
        <v>0</v>
      </c>
      <c r="BL2298" s="24">
        <v>0</v>
      </c>
    </row>
    <row r="2299" spans="1:64" x14ac:dyDescent="0.25">
      <c r="A2299" t="s">
        <v>5129</v>
      </c>
      <c r="B2299">
        <v>129</v>
      </c>
      <c r="C2299">
        <v>3</v>
      </c>
      <c r="D2299">
        <v>11</v>
      </c>
      <c r="E2299" s="24">
        <v>0</v>
      </c>
      <c r="F2299" s="24">
        <v>0</v>
      </c>
      <c r="G2299" s="24">
        <v>0</v>
      </c>
      <c r="H2299" s="24">
        <v>0</v>
      </c>
      <c r="I2299" s="24">
        <v>0</v>
      </c>
      <c r="J2299" s="24">
        <v>0</v>
      </c>
      <c r="K2299" s="24">
        <v>104055.56531139091</v>
      </c>
      <c r="L2299" s="24">
        <v>-38543.680040169507</v>
      </c>
      <c r="M2299" s="24">
        <v>65511.885271221399</v>
      </c>
      <c r="N2299" s="24">
        <v>-65511.885271221399</v>
      </c>
      <c r="O2299" s="24">
        <v>-104055.56531139091</v>
      </c>
      <c r="P2299" s="24">
        <v>0</v>
      </c>
      <c r="Q2299" s="24">
        <v>8.9463164112371487</v>
      </c>
      <c r="R2299" s="24">
        <v>-3.1217937661190263</v>
      </c>
      <c r="S2299" s="24">
        <v>5.8245226451181225</v>
      </c>
      <c r="T2299" s="24">
        <v>0</v>
      </c>
      <c r="U2299" s="24">
        <v>0</v>
      </c>
      <c r="V2299" s="24">
        <v>0</v>
      </c>
      <c r="W2299" s="24">
        <v>0</v>
      </c>
      <c r="X2299" s="24">
        <v>0</v>
      </c>
      <c r="Y2299" s="24">
        <v>0</v>
      </c>
      <c r="Z2299" s="24">
        <v>0</v>
      </c>
      <c r="AA2299" s="24">
        <v>93650.008780251825</v>
      </c>
      <c r="AB2299" s="24">
        <v>-34689.312036152463</v>
      </c>
      <c r="AC2299" s="24">
        <v>58960.696744099259</v>
      </c>
      <c r="AD2299" s="24">
        <v>-58960.696744099259</v>
      </c>
      <c r="AE2299" s="24">
        <v>-93650.008780252188</v>
      </c>
      <c r="AF2299" s="24">
        <v>0</v>
      </c>
      <c r="AG2299" s="24">
        <v>8.9463164112371487</v>
      </c>
      <c r="AH2299" s="24">
        <v>-3.1217937661190263</v>
      </c>
      <c r="AI2299" s="24">
        <v>5.8245226451181225</v>
      </c>
      <c r="AJ2299" s="24">
        <v>0</v>
      </c>
      <c r="AK2299" s="24">
        <v>0</v>
      </c>
      <c r="AL2299" s="24">
        <v>0</v>
      </c>
      <c r="AM2299" s="24">
        <v>0</v>
      </c>
      <c r="AN2299" s="24">
        <v>0</v>
      </c>
      <c r="AO2299" s="24">
        <v>0</v>
      </c>
      <c r="AP2299" s="24">
        <v>0</v>
      </c>
      <c r="AQ2299" s="24">
        <v>10405.556531139082</v>
      </c>
      <c r="AR2299" s="24">
        <v>-3854.3680040170439</v>
      </c>
      <c r="AS2299" s="24">
        <v>6551.1885271221399</v>
      </c>
      <c r="AT2299" s="24">
        <v>-6551.1885271221399</v>
      </c>
      <c r="AU2299" s="24">
        <v>-10405.556531138718</v>
      </c>
      <c r="AV2299" s="24">
        <v>0</v>
      </c>
      <c r="AW2299" s="24">
        <v>0</v>
      </c>
      <c r="AX2299" s="24">
        <v>0</v>
      </c>
      <c r="AY2299" s="24">
        <v>0</v>
      </c>
      <c r="AZ2299" s="24">
        <v>0</v>
      </c>
      <c r="BA2299" s="24">
        <v>-5.8245226451181225</v>
      </c>
      <c r="BB2299" s="24">
        <v>-8.9463164112371487</v>
      </c>
      <c r="BC2299" s="24">
        <v>-5.8245226451181225</v>
      </c>
      <c r="BD2299" s="24">
        <v>-8.9463164112371487</v>
      </c>
      <c r="BE2299" s="24">
        <v>0</v>
      </c>
      <c r="BF2299" s="24">
        <v>0</v>
      </c>
      <c r="BG2299" s="24">
        <v>0</v>
      </c>
      <c r="BH2299" s="24">
        <v>0</v>
      </c>
      <c r="BI2299" s="24">
        <v>0</v>
      </c>
      <c r="BJ2299" s="24">
        <v>0</v>
      </c>
      <c r="BK2299" s="24">
        <v>0</v>
      </c>
      <c r="BL2299" s="24">
        <v>0</v>
      </c>
    </row>
    <row r="2300" spans="1:64" x14ac:dyDescent="0.25">
      <c r="A2300" t="s">
        <v>5129</v>
      </c>
      <c r="B2300">
        <v>130</v>
      </c>
      <c r="C2300">
        <v>4</v>
      </c>
      <c r="D2300">
        <v>11</v>
      </c>
      <c r="E2300" s="24">
        <v>0</v>
      </c>
      <c r="F2300" s="24">
        <v>0</v>
      </c>
      <c r="G2300" s="24">
        <v>0</v>
      </c>
      <c r="H2300" s="24">
        <v>0</v>
      </c>
      <c r="I2300" s="24">
        <v>0</v>
      </c>
      <c r="J2300" s="24">
        <v>0</v>
      </c>
      <c r="K2300" s="24">
        <v>101647.77594644204</v>
      </c>
      <c r="L2300" s="24">
        <v>-37744.456970520318</v>
      </c>
      <c r="M2300" s="24">
        <v>63903.31897592172</v>
      </c>
      <c r="N2300" s="24">
        <v>-63903.31897592172</v>
      </c>
      <c r="O2300" s="24">
        <v>-101647.77594644204</v>
      </c>
      <c r="P2300" s="24">
        <v>0</v>
      </c>
      <c r="Q2300" s="24">
        <v>8.728039197274029</v>
      </c>
      <c r="R2300" s="24">
        <v>-3.0546160400713234</v>
      </c>
      <c r="S2300" s="24">
        <v>5.6734231572027056</v>
      </c>
      <c r="T2300" s="24">
        <v>0</v>
      </c>
      <c r="U2300" s="24">
        <v>0</v>
      </c>
      <c r="V2300" s="24">
        <v>0</v>
      </c>
      <c r="W2300" s="24">
        <v>0</v>
      </c>
      <c r="X2300" s="24">
        <v>0</v>
      </c>
      <c r="Y2300" s="24">
        <v>0</v>
      </c>
      <c r="Z2300" s="24">
        <v>0</v>
      </c>
      <c r="AA2300" s="24">
        <v>91482.99835179784</v>
      </c>
      <c r="AB2300" s="24">
        <v>-33970.011273468379</v>
      </c>
      <c r="AC2300" s="24">
        <v>57512.987078329548</v>
      </c>
      <c r="AD2300" s="24">
        <v>-57512.987078329548</v>
      </c>
      <c r="AE2300" s="24">
        <v>-91482.998351797462</v>
      </c>
      <c r="AF2300" s="24">
        <v>0</v>
      </c>
      <c r="AG2300" s="24">
        <v>8.728039197274029</v>
      </c>
      <c r="AH2300" s="24">
        <v>-3.0546160400713234</v>
      </c>
      <c r="AI2300" s="24">
        <v>5.6734231572027056</v>
      </c>
      <c r="AJ2300" s="24">
        <v>0</v>
      </c>
      <c r="AK2300" s="24">
        <v>0</v>
      </c>
      <c r="AL2300" s="24">
        <v>0</v>
      </c>
      <c r="AM2300" s="24">
        <v>0</v>
      </c>
      <c r="AN2300" s="24">
        <v>0</v>
      </c>
      <c r="AO2300" s="24">
        <v>0</v>
      </c>
      <c r="AP2300" s="24">
        <v>0</v>
      </c>
      <c r="AQ2300" s="24">
        <v>10164.777594644198</v>
      </c>
      <c r="AR2300" s="24">
        <v>-3774.4456970519386</v>
      </c>
      <c r="AS2300" s="24">
        <v>6390.331897592172</v>
      </c>
      <c r="AT2300" s="24">
        <v>-6390.331897592172</v>
      </c>
      <c r="AU2300" s="24">
        <v>-10164.777594644576</v>
      </c>
      <c r="AV2300" s="24">
        <v>0</v>
      </c>
      <c r="AW2300" s="24">
        <v>0</v>
      </c>
      <c r="AX2300" s="24">
        <v>0</v>
      </c>
      <c r="AY2300" s="24">
        <v>0</v>
      </c>
      <c r="AZ2300" s="24">
        <v>0</v>
      </c>
      <c r="BA2300" s="24">
        <v>-5.6734231572027056</v>
      </c>
      <c r="BB2300" s="24">
        <v>-8.728039197274029</v>
      </c>
      <c r="BC2300" s="24">
        <v>-5.6734231572027056</v>
      </c>
      <c r="BD2300" s="24">
        <v>-8.728039197274029</v>
      </c>
      <c r="BE2300" s="24">
        <v>0</v>
      </c>
      <c r="BF2300" s="24">
        <v>0</v>
      </c>
      <c r="BG2300" s="24">
        <v>0</v>
      </c>
      <c r="BH2300" s="24">
        <v>0</v>
      </c>
      <c r="BI2300" s="24">
        <v>0</v>
      </c>
      <c r="BJ2300" s="24">
        <v>0</v>
      </c>
      <c r="BK2300" s="24">
        <v>0</v>
      </c>
      <c r="BL2300" s="24">
        <v>0</v>
      </c>
    </row>
    <row r="2301" spans="1:64" x14ac:dyDescent="0.25">
      <c r="A2301" t="s">
        <v>5129</v>
      </c>
      <c r="B2301">
        <v>131</v>
      </c>
      <c r="C2301">
        <v>4</v>
      </c>
      <c r="D2301">
        <v>11</v>
      </c>
      <c r="E2301" s="24">
        <v>0</v>
      </c>
      <c r="F2301" s="24">
        <v>0</v>
      </c>
      <c r="G2301" s="24">
        <v>0</v>
      </c>
      <c r="H2301" s="24">
        <v>0</v>
      </c>
      <c r="I2301" s="24">
        <v>0</v>
      </c>
      <c r="J2301" s="24">
        <v>0</v>
      </c>
      <c r="K2301" s="24">
        <v>99305.388925805688</v>
      </c>
      <c r="L2301" s="24">
        <v>-36959.671328961849</v>
      </c>
      <c r="M2301" s="24">
        <v>62345.717596843839</v>
      </c>
      <c r="N2301" s="24">
        <v>-62345.717596843839</v>
      </c>
      <c r="O2301" s="24">
        <v>-99305.388925805688</v>
      </c>
      <c r="P2301" s="24">
        <v>0</v>
      </c>
      <c r="Q2301" s="24">
        <v>8.5162044376406811</v>
      </c>
      <c r="R2301" s="24">
        <v>-2.9888554534577452</v>
      </c>
      <c r="S2301" s="24">
        <v>5.527348984182936</v>
      </c>
      <c r="T2301" s="24">
        <v>0</v>
      </c>
      <c r="U2301" s="24">
        <v>0</v>
      </c>
      <c r="V2301" s="24">
        <v>0</v>
      </c>
      <c r="W2301" s="24">
        <v>0</v>
      </c>
      <c r="X2301" s="24">
        <v>0</v>
      </c>
      <c r="Y2301" s="24">
        <v>0</v>
      </c>
      <c r="Z2301" s="24">
        <v>0</v>
      </c>
      <c r="AA2301" s="24">
        <v>89374.850033225128</v>
      </c>
      <c r="AB2301" s="24">
        <v>-33263.704196065664</v>
      </c>
      <c r="AC2301" s="24">
        <v>56111.145837159456</v>
      </c>
      <c r="AD2301" s="24">
        <v>-56111.145837159362</v>
      </c>
      <c r="AE2301" s="24">
        <v>-89374.850033225492</v>
      </c>
      <c r="AF2301" s="24">
        <v>0</v>
      </c>
      <c r="AG2301" s="24">
        <v>8.5162044376406811</v>
      </c>
      <c r="AH2301" s="24">
        <v>-2.9888554534577452</v>
      </c>
      <c r="AI2301" s="24">
        <v>5.527348984182936</v>
      </c>
      <c r="AJ2301" s="24">
        <v>0</v>
      </c>
      <c r="AK2301" s="24">
        <v>0</v>
      </c>
      <c r="AL2301" s="24">
        <v>0</v>
      </c>
      <c r="AM2301" s="24">
        <v>0</v>
      </c>
      <c r="AN2301" s="24">
        <v>0</v>
      </c>
      <c r="AO2301" s="24">
        <v>0</v>
      </c>
      <c r="AP2301" s="24">
        <v>0</v>
      </c>
      <c r="AQ2301" s="24">
        <v>9930.5388925805601</v>
      </c>
      <c r="AR2301" s="24">
        <v>-3695.9671328961849</v>
      </c>
      <c r="AS2301" s="24">
        <v>6234.5717596843824</v>
      </c>
      <c r="AT2301" s="24">
        <v>-6234.571759684477</v>
      </c>
      <c r="AU2301" s="24">
        <v>-9930.5388925801963</v>
      </c>
      <c r="AV2301" s="24">
        <v>0</v>
      </c>
      <c r="AW2301" s="24">
        <v>0</v>
      </c>
      <c r="AX2301" s="24">
        <v>0</v>
      </c>
      <c r="AY2301" s="24">
        <v>0</v>
      </c>
      <c r="AZ2301" s="24">
        <v>0</v>
      </c>
      <c r="BA2301" s="24">
        <v>-5.527348984182936</v>
      </c>
      <c r="BB2301" s="24">
        <v>-8.5162044376406811</v>
      </c>
      <c r="BC2301" s="24">
        <v>-5.527348984182936</v>
      </c>
      <c r="BD2301" s="24">
        <v>-8.5162044376406811</v>
      </c>
      <c r="BE2301" s="24">
        <v>0</v>
      </c>
      <c r="BF2301" s="24">
        <v>0</v>
      </c>
      <c r="BG2301" s="24">
        <v>0</v>
      </c>
      <c r="BH2301" s="24">
        <v>0</v>
      </c>
      <c r="BI2301" s="24">
        <v>0</v>
      </c>
      <c r="BJ2301" s="24">
        <v>0</v>
      </c>
      <c r="BK2301" s="24">
        <v>0</v>
      </c>
      <c r="BL2301" s="24">
        <v>0</v>
      </c>
    </row>
    <row r="2302" spans="1:64" x14ac:dyDescent="0.25">
      <c r="A2302" t="s">
        <v>5129</v>
      </c>
      <c r="B2302">
        <v>132</v>
      </c>
      <c r="C2302">
        <v>4</v>
      </c>
      <c r="D2302">
        <v>11</v>
      </c>
      <c r="E2302" s="24">
        <v>0</v>
      </c>
      <c r="F2302" s="24">
        <v>0</v>
      </c>
      <c r="G2302" s="24">
        <v>0</v>
      </c>
      <c r="H2302" s="24">
        <v>0</v>
      </c>
      <c r="I2302" s="24">
        <v>0</v>
      </c>
      <c r="J2302" s="24">
        <v>0</v>
      </c>
      <c r="K2302" s="24">
        <v>97026.454411845654</v>
      </c>
      <c r="L2302" s="24">
        <v>-36189.364062130451</v>
      </c>
      <c r="M2302" s="24">
        <v>60837.090349715203</v>
      </c>
      <c r="N2302" s="24">
        <v>-60837.090349715203</v>
      </c>
      <c r="O2302" s="24">
        <v>-97026.454411845654</v>
      </c>
      <c r="P2302" s="24">
        <v>0</v>
      </c>
      <c r="Q2302" s="24">
        <v>8.3105927290284853</v>
      </c>
      <c r="R2302" s="24">
        <v>-2.9244979060681544</v>
      </c>
      <c r="S2302" s="24">
        <v>5.3860948229603309</v>
      </c>
      <c r="T2302" s="24">
        <v>0</v>
      </c>
      <c r="U2302" s="24">
        <v>0</v>
      </c>
      <c r="V2302" s="24">
        <v>0</v>
      </c>
      <c r="W2302" s="24">
        <v>0</v>
      </c>
      <c r="X2302" s="24">
        <v>0</v>
      </c>
      <c r="Y2302" s="24">
        <v>0</v>
      </c>
      <c r="Z2302" s="24">
        <v>0</v>
      </c>
      <c r="AA2302" s="24">
        <v>87323.808970661092</v>
      </c>
      <c r="AB2302" s="24">
        <v>-32570.42765591736</v>
      </c>
      <c r="AC2302" s="24">
        <v>54753.381314743681</v>
      </c>
      <c r="AD2302" s="24">
        <v>-54753.381314743776</v>
      </c>
      <c r="AE2302" s="24">
        <v>-87323.808970660903</v>
      </c>
      <c r="AF2302" s="24">
        <v>0</v>
      </c>
      <c r="AG2302" s="24">
        <v>8.3105927290284853</v>
      </c>
      <c r="AH2302" s="24">
        <v>-2.9244979060681544</v>
      </c>
      <c r="AI2302" s="24">
        <v>5.3860948229603309</v>
      </c>
      <c r="AJ2302" s="24">
        <v>0</v>
      </c>
      <c r="AK2302" s="24">
        <v>0</v>
      </c>
      <c r="AL2302" s="24">
        <v>0</v>
      </c>
      <c r="AM2302" s="24">
        <v>0</v>
      </c>
      <c r="AN2302" s="24">
        <v>0</v>
      </c>
      <c r="AO2302" s="24">
        <v>0</v>
      </c>
      <c r="AP2302" s="24">
        <v>0</v>
      </c>
      <c r="AQ2302" s="24">
        <v>9702.6454411845625</v>
      </c>
      <c r="AR2302" s="24">
        <v>-3618.9364062130917</v>
      </c>
      <c r="AS2302" s="24">
        <v>6083.7090349715218</v>
      </c>
      <c r="AT2302" s="24">
        <v>-6083.7090349714272</v>
      </c>
      <c r="AU2302" s="24">
        <v>-9702.6454411847517</v>
      </c>
      <c r="AV2302" s="24">
        <v>0</v>
      </c>
      <c r="AW2302" s="24">
        <v>0</v>
      </c>
      <c r="AX2302" s="24">
        <v>0</v>
      </c>
      <c r="AY2302" s="24">
        <v>0</v>
      </c>
      <c r="AZ2302" s="24">
        <v>0</v>
      </c>
      <c r="BA2302" s="24">
        <v>-5.3860948229603309</v>
      </c>
      <c r="BB2302" s="24">
        <v>-8.3105927290284853</v>
      </c>
      <c r="BC2302" s="24">
        <v>-5.3860948229603309</v>
      </c>
      <c r="BD2302" s="24">
        <v>-8.3105927290284853</v>
      </c>
      <c r="BE2302" s="24">
        <v>0</v>
      </c>
      <c r="BF2302" s="24">
        <v>0</v>
      </c>
      <c r="BG2302" s="24">
        <v>0</v>
      </c>
      <c r="BH2302" s="24">
        <v>0</v>
      </c>
      <c r="BI2302" s="24">
        <v>0</v>
      </c>
      <c r="BJ2302" s="24">
        <v>0</v>
      </c>
      <c r="BK2302" s="24">
        <v>0</v>
      </c>
      <c r="BL2302" s="24">
        <v>0</v>
      </c>
    </row>
    <row r="2303" spans="1:64" x14ac:dyDescent="0.25">
      <c r="A2303" t="s">
        <v>5129</v>
      </c>
      <c r="B2303">
        <v>133</v>
      </c>
      <c r="C2303">
        <v>1</v>
      </c>
      <c r="D2303">
        <v>12</v>
      </c>
      <c r="E2303" s="24">
        <v>0</v>
      </c>
      <c r="F2303" s="24">
        <v>0</v>
      </c>
      <c r="G2303" s="24">
        <v>0</v>
      </c>
      <c r="H2303" s="24">
        <v>0</v>
      </c>
      <c r="I2303" s="24">
        <v>0</v>
      </c>
      <c r="J2303" s="24">
        <v>0</v>
      </c>
      <c r="K2303" s="24">
        <v>94809.078563783318</v>
      </c>
      <c r="L2303" s="24">
        <v>-35433.539658382535</v>
      </c>
      <c r="M2303" s="24">
        <v>59375.538905400783</v>
      </c>
      <c r="N2303" s="24">
        <v>-59375.538905400783</v>
      </c>
      <c r="O2303" s="24">
        <v>-94809.078563783318</v>
      </c>
      <c r="P2303" s="24">
        <v>0</v>
      </c>
      <c r="Q2303" s="24">
        <v>8.1109927976731342</v>
      </c>
      <c r="R2303" s="24">
        <v>-2.861527466867301</v>
      </c>
      <c r="S2303" s="24">
        <v>5.2494653308058332</v>
      </c>
      <c r="T2303" s="24">
        <v>0</v>
      </c>
      <c r="U2303" s="24">
        <v>0</v>
      </c>
      <c r="V2303" s="24">
        <v>0</v>
      </c>
      <c r="W2303" s="24">
        <v>0</v>
      </c>
      <c r="X2303" s="24">
        <v>0</v>
      </c>
      <c r="Y2303" s="24">
        <v>0</v>
      </c>
      <c r="Z2303" s="24">
        <v>0</v>
      </c>
      <c r="AA2303" s="24">
        <v>85328.170707404992</v>
      </c>
      <c r="AB2303" s="24">
        <v>-31890.185692544328</v>
      </c>
      <c r="AC2303" s="24">
        <v>53437.985014860707</v>
      </c>
      <c r="AD2303" s="24">
        <v>-53437.985014860518</v>
      </c>
      <c r="AE2303" s="24">
        <v>-85328.170707405079</v>
      </c>
      <c r="AF2303" s="24">
        <v>0</v>
      </c>
      <c r="AG2303" s="24">
        <v>8.1109927976731342</v>
      </c>
      <c r="AH2303" s="24">
        <v>-2.861527466867301</v>
      </c>
      <c r="AI2303" s="24">
        <v>5.2494653308058332</v>
      </c>
      <c r="AJ2303" s="24">
        <v>0</v>
      </c>
      <c r="AK2303" s="24">
        <v>0</v>
      </c>
      <c r="AL2303" s="24">
        <v>0</v>
      </c>
      <c r="AM2303" s="24">
        <v>0</v>
      </c>
      <c r="AN2303" s="24">
        <v>0</v>
      </c>
      <c r="AO2303" s="24">
        <v>0</v>
      </c>
      <c r="AP2303" s="24">
        <v>0</v>
      </c>
      <c r="AQ2303" s="24">
        <v>9480.907856378326</v>
      </c>
      <c r="AR2303" s="24">
        <v>-3543.3539658382069</v>
      </c>
      <c r="AS2303" s="24">
        <v>5937.5538905400754</v>
      </c>
      <c r="AT2303" s="24">
        <v>-5937.5538905402645</v>
      </c>
      <c r="AU2303" s="24">
        <v>-9480.9078563782386</v>
      </c>
      <c r="AV2303" s="24">
        <v>0</v>
      </c>
      <c r="AW2303" s="24">
        <v>0</v>
      </c>
      <c r="AX2303" s="24">
        <v>0</v>
      </c>
      <c r="AY2303" s="24">
        <v>0</v>
      </c>
      <c r="AZ2303" s="24">
        <v>0</v>
      </c>
      <c r="BA2303" s="24">
        <v>-5.2494653308058332</v>
      </c>
      <c r="BB2303" s="24">
        <v>-8.1109927976731342</v>
      </c>
      <c r="BC2303" s="24">
        <v>-5.2494653308058332</v>
      </c>
      <c r="BD2303" s="24">
        <v>-8.1109927976731342</v>
      </c>
      <c r="BE2303" s="24">
        <v>0</v>
      </c>
      <c r="BF2303" s="24">
        <v>0</v>
      </c>
      <c r="BG2303" s="24">
        <v>0</v>
      </c>
      <c r="BH2303" s="24">
        <v>0</v>
      </c>
      <c r="BI2303" s="24">
        <v>0</v>
      </c>
      <c r="BJ2303" s="24">
        <v>0</v>
      </c>
      <c r="BK2303" s="24">
        <v>0</v>
      </c>
      <c r="BL2303" s="24">
        <v>0</v>
      </c>
    </row>
    <row r="2304" spans="1:64" x14ac:dyDescent="0.25">
      <c r="A2304" t="s">
        <v>5129</v>
      </c>
      <c r="B2304">
        <v>134</v>
      </c>
      <c r="C2304">
        <v>1</v>
      </c>
      <c r="D2304">
        <v>12</v>
      </c>
      <c r="E2304" s="24">
        <v>0</v>
      </c>
      <c r="F2304" s="24">
        <v>0</v>
      </c>
      <c r="G2304" s="24">
        <v>0</v>
      </c>
      <c r="H2304" s="24">
        <v>0</v>
      </c>
      <c r="I2304" s="24">
        <v>0</v>
      </c>
      <c r="J2304" s="24">
        <v>0</v>
      </c>
      <c r="K2304" s="24">
        <v>92651.422709472477</v>
      </c>
      <c r="L2304" s="24">
        <v>-34692.170271601528</v>
      </c>
      <c r="M2304" s="24">
        <v>57959.25243787095</v>
      </c>
      <c r="N2304" s="24">
        <v>-57959.25243787095</v>
      </c>
      <c r="O2304" s="24">
        <v>-92651.422709472477</v>
      </c>
      <c r="P2304" s="24">
        <v>0</v>
      </c>
      <c r="Q2304" s="24">
        <v>7.9172012050344165</v>
      </c>
      <c r="R2304" s="24">
        <v>-2.7999266378133143</v>
      </c>
      <c r="S2304" s="24">
        <v>5.1172745672211022</v>
      </c>
      <c r="T2304" s="24">
        <v>0</v>
      </c>
      <c r="U2304" s="24">
        <v>0</v>
      </c>
      <c r="V2304" s="24">
        <v>0</v>
      </c>
      <c r="W2304" s="24">
        <v>0</v>
      </c>
      <c r="X2304" s="24">
        <v>0</v>
      </c>
      <c r="Y2304" s="24">
        <v>0</v>
      </c>
      <c r="Z2304" s="24">
        <v>0</v>
      </c>
      <c r="AA2304" s="24">
        <v>83386.280438525238</v>
      </c>
      <c r="AB2304" s="24">
        <v>-31222.953244441422</v>
      </c>
      <c r="AC2304" s="24">
        <v>52163.327194083853</v>
      </c>
      <c r="AD2304" s="24">
        <v>-52163.327194083948</v>
      </c>
      <c r="AE2304" s="24">
        <v>-83386.280438525137</v>
      </c>
      <c r="AF2304" s="24">
        <v>0</v>
      </c>
      <c r="AG2304" s="24">
        <v>7.9172012050344165</v>
      </c>
      <c r="AH2304" s="24">
        <v>-2.7999266378133143</v>
      </c>
      <c r="AI2304" s="24">
        <v>5.1172745672211022</v>
      </c>
      <c r="AJ2304" s="24">
        <v>0</v>
      </c>
      <c r="AK2304" s="24">
        <v>0</v>
      </c>
      <c r="AL2304" s="24">
        <v>0</v>
      </c>
      <c r="AM2304" s="24">
        <v>0</v>
      </c>
      <c r="AN2304" s="24">
        <v>0</v>
      </c>
      <c r="AO2304" s="24">
        <v>0</v>
      </c>
      <c r="AP2304" s="24">
        <v>0</v>
      </c>
      <c r="AQ2304" s="24">
        <v>9265.142270947239</v>
      </c>
      <c r="AR2304" s="24">
        <v>-3469.2170271601062</v>
      </c>
      <c r="AS2304" s="24">
        <v>5795.9252437870964</v>
      </c>
      <c r="AT2304" s="24">
        <v>-5795.9252437870018</v>
      </c>
      <c r="AU2304" s="24">
        <v>-9265.1422709473409</v>
      </c>
      <c r="AV2304" s="24">
        <v>0</v>
      </c>
      <c r="AW2304" s="24">
        <v>0</v>
      </c>
      <c r="AX2304" s="24">
        <v>0</v>
      </c>
      <c r="AY2304" s="24">
        <v>0</v>
      </c>
      <c r="AZ2304" s="24">
        <v>0</v>
      </c>
      <c r="BA2304" s="24">
        <v>-5.1172745672211022</v>
      </c>
      <c r="BB2304" s="24">
        <v>-7.9172012050344165</v>
      </c>
      <c r="BC2304" s="24">
        <v>-5.1172745672211022</v>
      </c>
      <c r="BD2304" s="24">
        <v>-7.9172012050344165</v>
      </c>
      <c r="BE2304" s="24">
        <v>0</v>
      </c>
      <c r="BF2304" s="24">
        <v>0</v>
      </c>
      <c r="BG2304" s="24">
        <v>0</v>
      </c>
      <c r="BH2304" s="24">
        <v>0</v>
      </c>
      <c r="BI2304" s="24">
        <v>0</v>
      </c>
      <c r="BJ2304" s="24">
        <v>0</v>
      </c>
      <c r="BK2304" s="24">
        <v>0</v>
      </c>
      <c r="BL2304" s="24">
        <v>0</v>
      </c>
    </row>
    <row r="2305" spans="1:64" x14ac:dyDescent="0.25">
      <c r="A2305" t="s">
        <v>5129</v>
      </c>
      <c r="B2305">
        <v>135</v>
      </c>
      <c r="C2305">
        <v>1</v>
      </c>
      <c r="D2305">
        <v>12</v>
      </c>
      <c r="E2305" s="24">
        <v>0</v>
      </c>
      <c r="F2305" s="24">
        <v>0</v>
      </c>
      <c r="G2305" s="24">
        <v>0</v>
      </c>
      <c r="H2305" s="24">
        <v>0</v>
      </c>
      <c r="I2305" s="24">
        <v>0</v>
      </c>
      <c r="J2305" s="24">
        <v>0</v>
      </c>
      <c r="K2305" s="24">
        <v>90551.702412869781</v>
      </c>
      <c r="L2305" s="24">
        <v>-33965.199443180114</v>
      </c>
      <c r="M2305" s="24">
        <v>56586.502969689667</v>
      </c>
      <c r="N2305" s="24">
        <v>-56586.502969689667</v>
      </c>
      <c r="O2305" s="24">
        <v>-90551.702412869781</v>
      </c>
      <c r="P2305" s="24">
        <v>0</v>
      </c>
      <c r="Q2305" s="24">
        <v>7.7290220603626949</v>
      </c>
      <c r="R2305" s="24">
        <v>-2.7396765892890471</v>
      </c>
      <c r="S2305" s="24">
        <v>4.9893454710736478</v>
      </c>
      <c r="T2305" s="24">
        <v>0</v>
      </c>
      <c r="U2305" s="24">
        <v>0</v>
      </c>
      <c r="V2305" s="24">
        <v>0</v>
      </c>
      <c r="W2305" s="24">
        <v>0</v>
      </c>
      <c r="X2305" s="24">
        <v>0</v>
      </c>
      <c r="Y2305" s="24">
        <v>0</v>
      </c>
      <c r="Z2305" s="24">
        <v>0</v>
      </c>
      <c r="AA2305" s="24">
        <v>81496.532171582803</v>
      </c>
      <c r="AB2305" s="24">
        <v>-30568.679498862009</v>
      </c>
      <c r="AC2305" s="24">
        <v>50927.852672720699</v>
      </c>
      <c r="AD2305" s="24">
        <v>-50927.852672720794</v>
      </c>
      <c r="AE2305" s="24">
        <v>-81496.532171582803</v>
      </c>
      <c r="AF2305" s="24">
        <v>0</v>
      </c>
      <c r="AG2305" s="24">
        <v>7.7290220603626949</v>
      </c>
      <c r="AH2305" s="24">
        <v>-2.7396765892890471</v>
      </c>
      <c r="AI2305" s="24">
        <v>4.9893454710736478</v>
      </c>
      <c r="AJ2305" s="24">
        <v>0</v>
      </c>
      <c r="AK2305" s="24">
        <v>0</v>
      </c>
      <c r="AL2305" s="24">
        <v>0</v>
      </c>
      <c r="AM2305" s="24">
        <v>0</v>
      </c>
      <c r="AN2305" s="24">
        <v>0</v>
      </c>
      <c r="AO2305" s="24">
        <v>0</v>
      </c>
      <c r="AP2305" s="24">
        <v>0</v>
      </c>
      <c r="AQ2305" s="24">
        <v>9055.1702412869781</v>
      </c>
      <c r="AR2305" s="24">
        <v>-3396.5199443181045</v>
      </c>
      <c r="AS2305" s="24">
        <v>5658.6502969689682</v>
      </c>
      <c r="AT2305" s="24">
        <v>-5658.6502969688736</v>
      </c>
      <c r="AU2305" s="24">
        <v>-9055.1702412869781</v>
      </c>
      <c r="AV2305" s="24">
        <v>0</v>
      </c>
      <c r="AW2305" s="24">
        <v>0</v>
      </c>
      <c r="AX2305" s="24">
        <v>0</v>
      </c>
      <c r="AY2305" s="24">
        <v>0</v>
      </c>
      <c r="AZ2305" s="24">
        <v>0</v>
      </c>
      <c r="BA2305" s="24">
        <v>-4.9893454710736478</v>
      </c>
      <c r="BB2305" s="24">
        <v>-7.7290220603626949</v>
      </c>
      <c r="BC2305" s="24">
        <v>-4.9893454710736478</v>
      </c>
      <c r="BD2305" s="24">
        <v>-7.7290220603626949</v>
      </c>
      <c r="BE2305" s="24">
        <v>0</v>
      </c>
      <c r="BF2305" s="24">
        <v>0</v>
      </c>
      <c r="BG2305" s="24">
        <v>0</v>
      </c>
      <c r="BH2305" s="24">
        <v>0</v>
      </c>
      <c r="BI2305" s="24">
        <v>0</v>
      </c>
      <c r="BJ2305" s="24">
        <v>0</v>
      </c>
      <c r="BK2305" s="24">
        <v>0</v>
      </c>
      <c r="BL2305" s="24">
        <v>0</v>
      </c>
    </row>
    <row r="2306" spans="1:64" x14ac:dyDescent="0.25">
      <c r="A2306" t="s">
        <v>5129</v>
      </c>
      <c r="B2306">
        <v>136</v>
      </c>
      <c r="C2306">
        <v>2</v>
      </c>
      <c r="D2306">
        <v>12</v>
      </c>
      <c r="E2306" s="24">
        <v>0</v>
      </c>
      <c r="F2306" s="24">
        <v>0</v>
      </c>
      <c r="G2306" s="24">
        <v>0</v>
      </c>
      <c r="H2306" s="24">
        <v>0</v>
      </c>
      <c r="I2306" s="24">
        <v>0</v>
      </c>
      <c r="J2306" s="24">
        <v>0</v>
      </c>
      <c r="K2306" s="24">
        <v>88508.186456840485</v>
      </c>
      <c r="L2306" s="24">
        <v>-33252.545461174101</v>
      </c>
      <c r="M2306" s="24">
        <v>55255.640995666385</v>
      </c>
      <c r="N2306" s="24">
        <v>-55255.640995666385</v>
      </c>
      <c r="O2306" s="24">
        <v>-88508.186456840485</v>
      </c>
      <c r="P2306" s="24">
        <v>0</v>
      </c>
      <c r="Q2306" s="24">
        <v>7.5462667406536639</v>
      </c>
      <c r="R2306" s="24">
        <v>-2.6807573701339606</v>
      </c>
      <c r="S2306" s="24">
        <v>4.8655093705197032</v>
      </c>
      <c r="T2306" s="24">
        <v>0</v>
      </c>
      <c r="U2306" s="24">
        <v>0</v>
      </c>
      <c r="V2306" s="24">
        <v>0</v>
      </c>
      <c r="W2306" s="24">
        <v>0</v>
      </c>
      <c r="X2306" s="24">
        <v>0</v>
      </c>
      <c r="Y2306" s="24">
        <v>0</v>
      </c>
      <c r="Z2306" s="24">
        <v>0</v>
      </c>
      <c r="AA2306" s="24">
        <v>79657.367811156437</v>
      </c>
      <c r="AB2306" s="24">
        <v>-29927.290915056597</v>
      </c>
      <c r="AC2306" s="24">
        <v>49730.076896099745</v>
      </c>
      <c r="AD2306" s="24">
        <v>-49730.076896099374</v>
      </c>
      <c r="AE2306" s="24">
        <v>-79657.367811156437</v>
      </c>
      <c r="AF2306" s="24">
        <v>0</v>
      </c>
      <c r="AG2306" s="24">
        <v>7.5462667406536639</v>
      </c>
      <c r="AH2306" s="24">
        <v>-2.6807573701339606</v>
      </c>
      <c r="AI2306" s="24">
        <v>4.8655093705197032</v>
      </c>
      <c r="AJ2306" s="24">
        <v>0</v>
      </c>
      <c r="AK2306" s="24">
        <v>0</v>
      </c>
      <c r="AL2306" s="24">
        <v>0</v>
      </c>
      <c r="AM2306" s="24">
        <v>0</v>
      </c>
      <c r="AN2306" s="24">
        <v>0</v>
      </c>
      <c r="AO2306" s="24">
        <v>0</v>
      </c>
      <c r="AP2306" s="24">
        <v>0</v>
      </c>
      <c r="AQ2306" s="24">
        <v>8850.8186456840485</v>
      </c>
      <c r="AR2306" s="24">
        <v>-3325.2545461175032</v>
      </c>
      <c r="AS2306" s="24">
        <v>5525.5640995666399</v>
      </c>
      <c r="AT2306" s="24">
        <v>-5525.564099567011</v>
      </c>
      <c r="AU2306" s="24">
        <v>-8850.8186456840485</v>
      </c>
      <c r="AV2306" s="24">
        <v>0</v>
      </c>
      <c r="AW2306" s="24">
        <v>0</v>
      </c>
      <c r="AX2306" s="24">
        <v>0</v>
      </c>
      <c r="AY2306" s="24">
        <v>0</v>
      </c>
      <c r="AZ2306" s="24">
        <v>0</v>
      </c>
      <c r="BA2306" s="24">
        <v>-4.8655093705197032</v>
      </c>
      <c r="BB2306" s="24">
        <v>-7.5462667406536639</v>
      </c>
      <c r="BC2306" s="24">
        <v>-4.8655093705197032</v>
      </c>
      <c r="BD2306" s="24">
        <v>-7.5462667406536639</v>
      </c>
      <c r="BE2306" s="24">
        <v>0</v>
      </c>
      <c r="BF2306" s="24">
        <v>0</v>
      </c>
      <c r="BG2306" s="24">
        <v>0</v>
      </c>
      <c r="BH2306" s="24">
        <v>0</v>
      </c>
      <c r="BI2306" s="24">
        <v>0</v>
      </c>
      <c r="BJ2306" s="24">
        <v>0</v>
      </c>
      <c r="BK2306" s="24">
        <v>0</v>
      </c>
      <c r="BL2306" s="24">
        <v>0</v>
      </c>
    </row>
    <row r="2307" spans="1:64" x14ac:dyDescent="0.25">
      <c r="A2307" t="s">
        <v>5129</v>
      </c>
      <c r="B2307">
        <v>137</v>
      </c>
      <c r="C2307">
        <v>2</v>
      </c>
      <c r="D2307">
        <v>12</v>
      </c>
      <c r="E2307" s="24">
        <v>0</v>
      </c>
      <c r="F2307" s="24">
        <v>0</v>
      </c>
      <c r="G2307" s="24">
        <v>0</v>
      </c>
      <c r="H2307" s="24">
        <v>0</v>
      </c>
      <c r="I2307" s="24">
        <v>0</v>
      </c>
      <c r="J2307" s="24">
        <v>0</v>
      </c>
      <c r="K2307" s="24">
        <v>86519.195757895708</v>
      </c>
      <c r="L2307" s="24">
        <v>-32554.104391537607</v>
      </c>
      <c r="M2307" s="24">
        <v>53965.091366358101</v>
      </c>
      <c r="N2307" s="24">
        <v>-53965.091366358101</v>
      </c>
      <c r="O2307" s="24">
        <v>-86519.195757895708</v>
      </c>
      <c r="P2307" s="24">
        <v>0</v>
      </c>
      <c r="Q2307" s="24">
        <v>7.3687536183442717</v>
      </c>
      <c r="R2307" s="24">
        <v>-2.6231480948531498</v>
      </c>
      <c r="S2307" s="24">
        <v>4.7456055234911219</v>
      </c>
      <c r="T2307" s="24">
        <v>0</v>
      </c>
      <c r="U2307" s="24">
        <v>0</v>
      </c>
      <c r="V2307" s="24">
        <v>0</v>
      </c>
      <c r="W2307" s="24">
        <v>0</v>
      </c>
      <c r="X2307" s="24">
        <v>0</v>
      </c>
      <c r="Y2307" s="24">
        <v>0</v>
      </c>
      <c r="Z2307" s="24">
        <v>0</v>
      </c>
      <c r="AA2307" s="24">
        <v>77867.276182106143</v>
      </c>
      <c r="AB2307" s="24">
        <v>-29298.693952383939</v>
      </c>
      <c r="AC2307" s="24">
        <v>48568.582229722291</v>
      </c>
      <c r="AD2307" s="24">
        <v>-48568.582229722291</v>
      </c>
      <c r="AE2307" s="24">
        <v>-77867.27618210623</v>
      </c>
      <c r="AF2307" s="24">
        <v>0</v>
      </c>
      <c r="AG2307" s="24">
        <v>7.3687536183442717</v>
      </c>
      <c r="AH2307" s="24">
        <v>-2.6231480948531498</v>
      </c>
      <c r="AI2307" s="24">
        <v>4.7456055234911219</v>
      </c>
      <c r="AJ2307" s="24">
        <v>0</v>
      </c>
      <c r="AK2307" s="24">
        <v>0</v>
      </c>
      <c r="AL2307" s="24">
        <v>0</v>
      </c>
      <c r="AM2307" s="24">
        <v>0</v>
      </c>
      <c r="AN2307" s="24">
        <v>0</v>
      </c>
      <c r="AO2307" s="24">
        <v>0</v>
      </c>
      <c r="AP2307" s="24">
        <v>0</v>
      </c>
      <c r="AQ2307" s="24">
        <v>8651.919575789565</v>
      </c>
      <c r="AR2307" s="24">
        <v>-3255.4104391536675</v>
      </c>
      <c r="AS2307" s="24">
        <v>5396.5091366358101</v>
      </c>
      <c r="AT2307" s="24">
        <v>-5396.5091366358101</v>
      </c>
      <c r="AU2307" s="24">
        <v>-8651.9195757894777</v>
      </c>
      <c r="AV2307" s="24">
        <v>0</v>
      </c>
      <c r="AW2307" s="24">
        <v>0</v>
      </c>
      <c r="AX2307" s="24">
        <v>0</v>
      </c>
      <c r="AY2307" s="24">
        <v>0</v>
      </c>
      <c r="AZ2307" s="24">
        <v>0</v>
      </c>
      <c r="BA2307" s="24">
        <v>-4.7456055234911219</v>
      </c>
      <c r="BB2307" s="24">
        <v>-7.3687536183442717</v>
      </c>
      <c r="BC2307" s="24">
        <v>-4.7456055234911219</v>
      </c>
      <c r="BD2307" s="24">
        <v>-7.3687536183442717</v>
      </c>
      <c r="BE2307" s="24">
        <v>0</v>
      </c>
      <c r="BF2307" s="24">
        <v>0</v>
      </c>
      <c r="BG2307" s="24">
        <v>0</v>
      </c>
      <c r="BH2307" s="24">
        <v>0</v>
      </c>
      <c r="BI2307" s="24">
        <v>0</v>
      </c>
      <c r="BJ2307" s="24">
        <v>0</v>
      </c>
      <c r="BK2307" s="24">
        <v>0</v>
      </c>
      <c r="BL2307" s="24">
        <v>0</v>
      </c>
    </row>
    <row r="2308" spans="1:64" x14ac:dyDescent="0.25">
      <c r="A2308" t="s">
        <v>5129</v>
      </c>
      <c r="B2308">
        <v>138</v>
      </c>
      <c r="C2308">
        <v>2</v>
      </c>
      <c r="D2308">
        <v>12</v>
      </c>
      <c r="E2308" s="24">
        <v>0</v>
      </c>
      <c r="F2308" s="24">
        <v>0</v>
      </c>
      <c r="G2308" s="24">
        <v>0</v>
      </c>
      <c r="H2308" s="24">
        <v>0</v>
      </c>
      <c r="I2308" s="24">
        <v>0</v>
      </c>
      <c r="J2308" s="24">
        <v>0</v>
      </c>
      <c r="K2308" s="24">
        <v>84583.102227568626</v>
      </c>
      <c r="L2308" s="24">
        <v>-31869.752812854946</v>
      </c>
      <c r="M2308" s="24">
        <v>52713.349414713681</v>
      </c>
      <c r="N2308" s="24">
        <v>-52713.349414713681</v>
      </c>
      <c r="O2308" s="24">
        <v>-84583.102227568626</v>
      </c>
      <c r="P2308" s="24">
        <v>0</v>
      </c>
      <c r="Q2308" s="24">
        <v>7.1963077969985534</v>
      </c>
      <c r="R2308" s="24">
        <v>-2.5668271104118503</v>
      </c>
      <c r="S2308" s="24">
        <v>4.6294806865867031</v>
      </c>
      <c r="T2308" s="24">
        <v>0</v>
      </c>
      <c r="U2308" s="24">
        <v>0</v>
      </c>
      <c r="V2308" s="24">
        <v>0</v>
      </c>
      <c r="W2308" s="24">
        <v>0</v>
      </c>
      <c r="X2308" s="24">
        <v>0</v>
      </c>
      <c r="Y2308" s="24">
        <v>0</v>
      </c>
      <c r="Z2308" s="24">
        <v>0</v>
      </c>
      <c r="AA2308" s="24">
        <v>76124.792004811767</v>
      </c>
      <c r="AB2308" s="24">
        <v>-28682.777531569358</v>
      </c>
      <c r="AC2308" s="24">
        <v>47442.014473242314</v>
      </c>
      <c r="AD2308" s="24">
        <v>-47442.014473242685</v>
      </c>
      <c r="AE2308" s="24">
        <v>-76124.792004811577</v>
      </c>
      <c r="AF2308" s="24">
        <v>0</v>
      </c>
      <c r="AG2308" s="24">
        <v>7.1963077969985534</v>
      </c>
      <c r="AH2308" s="24">
        <v>-2.5668271104118503</v>
      </c>
      <c r="AI2308" s="24">
        <v>4.6294806865867031</v>
      </c>
      <c r="AJ2308" s="24">
        <v>0</v>
      </c>
      <c r="AK2308" s="24">
        <v>0</v>
      </c>
      <c r="AL2308" s="24">
        <v>0</v>
      </c>
      <c r="AM2308" s="24">
        <v>0</v>
      </c>
      <c r="AN2308" s="24">
        <v>0</v>
      </c>
      <c r="AO2308" s="24">
        <v>0</v>
      </c>
      <c r="AP2308" s="24">
        <v>0</v>
      </c>
      <c r="AQ2308" s="24">
        <v>8458.3102227568597</v>
      </c>
      <c r="AR2308" s="24">
        <v>-3186.9752812855877</v>
      </c>
      <c r="AS2308" s="24">
        <v>5271.3349414713666</v>
      </c>
      <c r="AT2308" s="24">
        <v>-5271.3349414709955</v>
      </c>
      <c r="AU2308" s="24">
        <v>-8458.3102227570489</v>
      </c>
      <c r="AV2308" s="24">
        <v>0</v>
      </c>
      <c r="AW2308" s="24">
        <v>0</v>
      </c>
      <c r="AX2308" s="24">
        <v>0</v>
      </c>
      <c r="AY2308" s="24">
        <v>0</v>
      </c>
      <c r="AZ2308" s="24">
        <v>0</v>
      </c>
      <c r="BA2308" s="24">
        <v>-4.6294806865867031</v>
      </c>
      <c r="BB2308" s="24">
        <v>-7.1963077969985534</v>
      </c>
      <c r="BC2308" s="24">
        <v>-4.6294806865867031</v>
      </c>
      <c r="BD2308" s="24">
        <v>-7.1963077969985534</v>
      </c>
      <c r="BE2308" s="24">
        <v>0</v>
      </c>
      <c r="BF2308" s="24">
        <v>0</v>
      </c>
      <c r="BG2308" s="24">
        <v>0</v>
      </c>
      <c r="BH2308" s="24">
        <v>0</v>
      </c>
      <c r="BI2308" s="24">
        <v>0</v>
      </c>
      <c r="BJ2308" s="24">
        <v>0</v>
      </c>
      <c r="BK2308" s="24">
        <v>0</v>
      </c>
      <c r="BL2308" s="24">
        <v>0</v>
      </c>
    </row>
    <row r="2309" spans="1:64" x14ac:dyDescent="0.25">
      <c r="A2309" t="s">
        <v>5129</v>
      </c>
      <c r="B2309">
        <v>139</v>
      </c>
      <c r="C2309">
        <v>3</v>
      </c>
      <c r="D2309">
        <v>12</v>
      </c>
      <c r="E2309" s="24">
        <v>0</v>
      </c>
      <c r="F2309" s="24">
        <v>0</v>
      </c>
      <c r="G2309" s="24">
        <v>0</v>
      </c>
      <c r="H2309" s="24">
        <v>0</v>
      </c>
      <c r="I2309" s="24">
        <v>0</v>
      </c>
      <c r="J2309" s="24">
        <v>0</v>
      </c>
      <c r="K2309" s="24">
        <v>82698.327593144029</v>
      </c>
      <c r="L2309" s="24">
        <v>-31199.350283183157</v>
      </c>
      <c r="M2309" s="24">
        <v>51498.977309960872</v>
      </c>
      <c r="N2309" s="24">
        <v>-51498.977309960872</v>
      </c>
      <c r="O2309" s="24">
        <v>-82698.327593144029</v>
      </c>
      <c r="P2309" s="24">
        <v>0</v>
      </c>
      <c r="Q2309" s="24">
        <v>7.0287608551561789</v>
      </c>
      <c r="R2309" s="24">
        <v>-2.5117721446745236</v>
      </c>
      <c r="S2309" s="24">
        <v>4.5169887104816553</v>
      </c>
      <c r="T2309" s="24">
        <v>0</v>
      </c>
      <c r="U2309" s="24">
        <v>0</v>
      </c>
      <c r="V2309" s="24">
        <v>0</v>
      </c>
      <c r="W2309" s="24">
        <v>0</v>
      </c>
      <c r="X2309" s="24">
        <v>0</v>
      </c>
      <c r="Y2309" s="24">
        <v>0</v>
      </c>
      <c r="Z2309" s="24">
        <v>0</v>
      </c>
      <c r="AA2309" s="24">
        <v>74428.494833829624</v>
      </c>
      <c r="AB2309" s="24">
        <v>-28079.415254864842</v>
      </c>
      <c r="AC2309" s="24">
        <v>46349.079578964789</v>
      </c>
      <c r="AD2309" s="24">
        <v>-46349.079578964505</v>
      </c>
      <c r="AE2309" s="24">
        <v>-74428.494833829813</v>
      </c>
      <c r="AF2309" s="24">
        <v>0</v>
      </c>
      <c r="AG2309" s="24">
        <v>7.0287608551561789</v>
      </c>
      <c r="AH2309" s="24">
        <v>-2.5117721446745236</v>
      </c>
      <c r="AI2309" s="24">
        <v>4.5169887104816553</v>
      </c>
      <c r="AJ2309" s="24">
        <v>0</v>
      </c>
      <c r="AK2309" s="24">
        <v>0</v>
      </c>
      <c r="AL2309" s="24">
        <v>0</v>
      </c>
      <c r="AM2309" s="24">
        <v>0</v>
      </c>
      <c r="AN2309" s="24">
        <v>0</v>
      </c>
      <c r="AO2309" s="24">
        <v>0</v>
      </c>
      <c r="AP2309" s="24">
        <v>0</v>
      </c>
      <c r="AQ2309" s="24">
        <v>8269.8327593144058</v>
      </c>
      <c r="AR2309" s="24">
        <v>-3119.9350283183157</v>
      </c>
      <c r="AS2309" s="24">
        <v>5149.8977309960828</v>
      </c>
      <c r="AT2309" s="24">
        <v>-5149.8977309963666</v>
      </c>
      <c r="AU2309" s="24">
        <v>-8269.8327593142167</v>
      </c>
      <c r="AV2309" s="24">
        <v>0</v>
      </c>
      <c r="AW2309" s="24">
        <v>0</v>
      </c>
      <c r="AX2309" s="24">
        <v>0</v>
      </c>
      <c r="AY2309" s="24">
        <v>0</v>
      </c>
      <c r="AZ2309" s="24">
        <v>0</v>
      </c>
      <c r="BA2309" s="24">
        <v>-4.5169887104816553</v>
      </c>
      <c r="BB2309" s="24">
        <v>-7.0287608551561789</v>
      </c>
      <c r="BC2309" s="24">
        <v>-4.5169887104816553</v>
      </c>
      <c r="BD2309" s="24">
        <v>-7.0287608551561789</v>
      </c>
      <c r="BE2309" s="24">
        <v>0</v>
      </c>
      <c r="BF2309" s="24">
        <v>0</v>
      </c>
      <c r="BG2309" s="24">
        <v>0</v>
      </c>
      <c r="BH2309" s="24">
        <v>0</v>
      </c>
      <c r="BI2309" s="24">
        <v>0</v>
      </c>
      <c r="BJ2309" s="24">
        <v>0</v>
      </c>
      <c r="BK2309" s="24">
        <v>0</v>
      </c>
      <c r="BL2309" s="24">
        <v>0</v>
      </c>
    </row>
    <row r="2310" spans="1:64" x14ac:dyDescent="0.25">
      <c r="A2310" t="s">
        <v>5129</v>
      </c>
      <c r="B2310">
        <v>140</v>
      </c>
      <c r="C2310">
        <v>3</v>
      </c>
      <c r="D2310">
        <v>12</v>
      </c>
      <c r="E2310" s="24">
        <v>0</v>
      </c>
      <c r="F2310" s="24">
        <v>0</v>
      </c>
      <c r="G2310" s="24">
        <v>0</v>
      </c>
      <c r="H2310" s="24">
        <v>0</v>
      </c>
      <c r="I2310" s="24">
        <v>0</v>
      </c>
      <c r="J2310" s="24">
        <v>0</v>
      </c>
      <c r="K2310" s="24">
        <v>80863.342188641429</v>
      </c>
      <c r="L2310" s="24">
        <v>-30542.74156460911</v>
      </c>
      <c r="M2310" s="24">
        <v>50320.600624032319</v>
      </c>
      <c r="N2310" s="24">
        <v>-50320.600624032319</v>
      </c>
      <c r="O2310" s="24">
        <v>-80863.342188641429</v>
      </c>
      <c r="P2310" s="24">
        <v>0</v>
      </c>
      <c r="Q2310" s="24">
        <v>6.8659505984046518</v>
      </c>
      <c r="R2310" s="24">
        <v>-2.4579604384075537</v>
      </c>
      <c r="S2310" s="24">
        <v>4.4079901599970981</v>
      </c>
      <c r="T2310" s="24">
        <v>0</v>
      </c>
      <c r="U2310" s="24">
        <v>0</v>
      </c>
      <c r="V2310" s="24">
        <v>0</v>
      </c>
      <c r="W2310" s="24">
        <v>0</v>
      </c>
      <c r="X2310" s="24">
        <v>0</v>
      </c>
      <c r="Y2310" s="24">
        <v>0</v>
      </c>
      <c r="Z2310" s="24">
        <v>0</v>
      </c>
      <c r="AA2310" s="24">
        <v>72777.007969777289</v>
      </c>
      <c r="AB2310" s="24">
        <v>-27488.467408148339</v>
      </c>
      <c r="AC2310" s="24">
        <v>45288.540561629088</v>
      </c>
      <c r="AD2310" s="24">
        <v>-45288.540561628994</v>
      </c>
      <c r="AE2310" s="24">
        <v>-72777.0079697771</v>
      </c>
      <c r="AF2310" s="24">
        <v>0</v>
      </c>
      <c r="AG2310" s="24">
        <v>6.8659505984046518</v>
      </c>
      <c r="AH2310" s="24">
        <v>-2.4579604384075537</v>
      </c>
      <c r="AI2310" s="24">
        <v>4.4079901599970981</v>
      </c>
      <c r="AJ2310" s="24">
        <v>0</v>
      </c>
      <c r="AK2310" s="24">
        <v>0</v>
      </c>
      <c r="AL2310" s="24">
        <v>0</v>
      </c>
      <c r="AM2310" s="24">
        <v>0</v>
      </c>
      <c r="AN2310" s="24">
        <v>0</v>
      </c>
      <c r="AO2310" s="24">
        <v>0</v>
      </c>
      <c r="AP2310" s="24">
        <v>0</v>
      </c>
      <c r="AQ2310" s="24">
        <v>8086.33421886414</v>
      </c>
      <c r="AR2310" s="24">
        <v>-3054.2741564607713</v>
      </c>
      <c r="AS2310" s="24">
        <v>5032.0600624032304</v>
      </c>
      <c r="AT2310" s="24">
        <v>-5032.060062403325</v>
      </c>
      <c r="AU2310" s="24">
        <v>-8086.3342188643292</v>
      </c>
      <c r="AV2310" s="24">
        <v>0</v>
      </c>
      <c r="AW2310" s="24">
        <v>0</v>
      </c>
      <c r="AX2310" s="24">
        <v>0</v>
      </c>
      <c r="AY2310" s="24">
        <v>0</v>
      </c>
      <c r="AZ2310" s="24">
        <v>0</v>
      </c>
      <c r="BA2310" s="24">
        <v>-4.4079901599970981</v>
      </c>
      <c r="BB2310" s="24">
        <v>-6.8659505984046518</v>
      </c>
      <c r="BC2310" s="24">
        <v>-4.4079901599970981</v>
      </c>
      <c r="BD2310" s="24">
        <v>-6.8659505984046518</v>
      </c>
      <c r="BE2310" s="24">
        <v>0</v>
      </c>
      <c r="BF2310" s="24">
        <v>0</v>
      </c>
      <c r="BG2310" s="24">
        <v>0</v>
      </c>
      <c r="BH2310" s="24">
        <v>0</v>
      </c>
      <c r="BI2310" s="24">
        <v>0</v>
      </c>
      <c r="BJ2310" s="24">
        <v>0</v>
      </c>
      <c r="BK2310" s="24">
        <v>0</v>
      </c>
      <c r="BL2310" s="24">
        <v>0</v>
      </c>
    </row>
    <row r="2311" spans="1:64" x14ac:dyDescent="0.25">
      <c r="A2311" t="s">
        <v>5129</v>
      </c>
      <c r="B2311">
        <v>141</v>
      </c>
      <c r="C2311">
        <v>3</v>
      </c>
      <c r="D2311">
        <v>12</v>
      </c>
      <c r="E2311" s="24">
        <v>0</v>
      </c>
      <c r="F2311" s="24">
        <v>0</v>
      </c>
      <c r="G2311" s="24">
        <v>0</v>
      </c>
      <c r="H2311" s="24">
        <v>0</v>
      </c>
      <c r="I2311" s="24">
        <v>0</v>
      </c>
      <c r="J2311" s="24">
        <v>0</v>
      </c>
      <c r="K2311" s="24">
        <v>79076.663725443184</v>
      </c>
      <c r="L2311" s="24">
        <v>-29899.758628297597</v>
      </c>
      <c r="M2311" s="24">
        <v>49176.905097145587</v>
      </c>
      <c r="N2311" s="24">
        <v>-49176.905097145587</v>
      </c>
      <c r="O2311" s="24">
        <v>-79076.663725443184</v>
      </c>
      <c r="P2311" s="24">
        <v>0</v>
      </c>
      <c r="Q2311" s="24">
        <v>6.7077208197310938</v>
      </c>
      <c r="R2311" s="24">
        <v>-2.4053688625272116</v>
      </c>
      <c r="S2311" s="24">
        <v>4.3023519572038822</v>
      </c>
      <c r="T2311" s="24">
        <v>0</v>
      </c>
      <c r="U2311" s="24">
        <v>0</v>
      </c>
      <c r="V2311" s="24">
        <v>0</v>
      </c>
      <c r="W2311" s="24">
        <v>0</v>
      </c>
      <c r="X2311" s="24">
        <v>0</v>
      </c>
      <c r="Y2311" s="24">
        <v>0</v>
      </c>
      <c r="Z2311" s="24">
        <v>0</v>
      </c>
      <c r="AA2311" s="24">
        <v>71168.997352898863</v>
      </c>
      <c r="AB2311" s="24">
        <v>-26909.782765467884</v>
      </c>
      <c r="AC2311" s="24">
        <v>44259.21458743103</v>
      </c>
      <c r="AD2311" s="24">
        <v>-44259.214587431401</v>
      </c>
      <c r="AE2311" s="24">
        <v>-71168.997352899052</v>
      </c>
      <c r="AF2311" s="24">
        <v>0</v>
      </c>
      <c r="AG2311" s="24">
        <v>6.7077208197310938</v>
      </c>
      <c r="AH2311" s="24">
        <v>-2.4053688625272116</v>
      </c>
      <c r="AI2311" s="24">
        <v>4.3023519572038822</v>
      </c>
      <c r="AJ2311" s="24">
        <v>0</v>
      </c>
      <c r="AK2311" s="24">
        <v>0</v>
      </c>
      <c r="AL2311" s="24">
        <v>0</v>
      </c>
      <c r="AM2311" s="24">
        <v>0</v>
      </c>
      <c r="AN2311" s="24">
        <v>0</v>
      </c>
      <c r="AO2311" s="24">
        <v>0</v>
      </c>
      <c r="AP2311" s="24">
        <v>0</v>
      </c>
      <c r="AQ2311" s="24">
        <v>7907.6663725443213</v>
      </c>
      <c r="AR2311" s="24">
        <v>-2989.9758628297132</v>
      </c>
      <c r="AS2311" s="24">
        <v>4917.6905097145573</v>
      </c>
      <c r="AT2311" s="24">
        <v>-4917.6905097141862</v>
      </c>
      <c r="AU2311" s="24">
        <v>-7907.6663725441322</v>
      </c>
      <c r="AV2311" s="24">
        <v>0</v>
      </c>
      <c r="AW2311" s="24">
        <v>0</v>
      </c>
      <c r="AX2311" s="24">
        <v>0</v>
      </c>
      <c r="AY2311" s="24">
        <v>0</v>
      </c>
      <c r="AZ2311" s="24">
        <v>0</v>
      </c>
      <c r="BA2311" s="24">
        <v>-4.3023519572038822</v>
      </c>
      <c r="BB2311" s="24">
        <v>-6.7077208197310938</v>
      </c>
      <c r="BC2311" s="24">
        <v>-4.3023519572038822</v>
      </c>
      <c r="BD2311" s="24">
        <v>-6.7077208197310938</v>
      </c>
      <c r="BE2311" s="24">
        <v>0</v>
      </c>
      <c r="BF2311" s="24">
        <v>0</v>
      </c>
      <c r="BG2311" s="24">
        <v>0</v>
      </c>
      <c r="BH2311" s="24">
        <v>0</v>
      </c>
      <c r="BI2311" s="24">
        <v>0</v>
      </c>
      <c r="BJ2311" s="24">
        <v>0</v>
      </c>
      <c r="BK2311" s="24">
        <v>0</v>
      </c>
      <c r="BL2311" s="24">
        <v>0</v>
      </c>
    </row>
    <row r="2312" spans="1:64" x14ac:dyDescent="0.25">
      <c r="A2312" t="s">
        <v>5129</v>
      </c>
      <c r="B2312">
        <v>142</v>
      </c>
      <c r="C2312">
        <v>4</v>
      </c>
      <c r="D2312">
        <v>12</v>
      </c>
      <c r="E2312" s="24">
        <v>0</v>
      </c>
      <c r="F2312" s="24">
        <v>0</v>
      </c>
      <c r="G2312" s="24">
        <v>0</v>
      </c>
      <c r="H2312" s="24">
        <v>0</v>
      </c>
      <c r="I2312" s="24">
        <v>0</v>
      </c>
      <c r="J2312" s="24">
        <v>0</v>
      </c>
      <c r="K2312" s="24">
        <v>77336.856050830334</v>
      </c>
      <c r="L2312" s="24">
        <v>-29270.222461268306</v>
      </c>
      <c r="M2312" s="24">
        <v>48066.633589562029</v>
      </c>
      <c r="N2312" s="24">
        <v>-48066.633589562029</v>
      </c>
      <c r="O2312" s="24">
        <v>-77336.856050830334</v>
      </c>
      <c r="P2312" s="24">
        <v>0</v>
      </c>
      <c r="Q2312" s="24">
        <v>6.5539210680735778</v>
      </c>
      <c r="R2312" s="24">
        <v>-2.3539740220812746</v>
      </c>
      <c r="S2312" s="24">
        <v>4.1999470459923032</v>
      </c>
      <c r="T2312" s="24">
        <v>0</v>
      </c>
      <c r="U2312" s="24">
        <v>0</v>
      </c>
      <c r="V2312" s="24">
        <v>0</v>
      </c>
      <c r="W2312" s="24">
        <v>0</v>
      </c>
      <c r="X2312" s="24">
        <v>0</v>
      </c>
      <c r="Y2312" s="24">
        <v>0</v>
      </c>
      <c r="Z2312" s="24">
        <v>0</v>
      </c>
      <c r="AA2312" s="24">
        <v>69603.17044574731</v>
      </c>
      <c r="AB2312" s="24">
        <v>-26343.200215141289</v>
      </c>
      <c r="AC2312" s="24">
        <v>43259.970230605824</v>
      </c>
      <c r="AD2312" s="24">
        <v>-43259.970230605453</v>
      </c>
      <c r="AE2312" s="24">
        <v>-69603.170445747208</v>
      </c>
      <c r="AF2312" s="24">
        <v>0</v>
      </c>
      <c r="AG2312" s="24">
        <v>6.5539210680735778</v>
      </c>
      <c r="AH2312" s="24">
        <v>-2.3539740220812746</v>
      </c>
      <c r="AI2312" s="24">
        <v>4.1999470459923032</v>
      </c>
      <c r="AJ2312" s="24">
        <v>0</v>
      </c>
      <c r="AK2312" s="24">
        <v>0</v>
      </c>
      <c r="AL2312" s="24">
        <v>0</v>
      </c>
      <c r="AM2312" s="24">
        <v>0</v>
      </c>
      <c r="AN2312" s="24">
        <v>0</v>
      </c>
      <c r="AO2312" s="24">
        <v>0</v>
      </c>
      <c r="AP2312" s="24">
        <v>0</v>
      </c>
      <c r="AQ2312" s="24">
        <v>7733.6856050830247</v>
      </c>
      <c r="AR2312" s="24">
        <v>-2927.0222461270168</v>
      </c>
      <c r="AS2312" s="24">
        <v>4806.6633589562043</v>
      </c>
      <c r="AT2312" s="24">
        <v>-4806.6633589565754</v>
      </c>
      <c r="AU2312" s="24">
        <v>-7733.6856050831266</v>
      </c>
      <c r="AV2312" s="24">
        <v>0</v>
      </c>
      <c r="AW2312" s="24">
        <v>0</v>
      </c>
      <c r="AX2312" s="24">
        <v>0</v>
      </c>
      <c r="AY2312" s="24">
        <v>0</v>
      </c>
      <c r="AZ2312" s="24">
        <v>0</v>
      </c>
      <c r="BA2312" s="24">
        <v>-4.1999470459923032</v>
      </c>
      <c r="BB2312" s="24">
        <v>-6.5539210680735778</v>
      </c>
      <c r="BC2312" s="24">
        <v>-4.1999470459923032</v>
      </c>
      <c r="BD2312" s="24">
        <v>-6.5539210680735778</v>
      </c>
      <c r="BE2312" s="24">
        <v>0</v>
      </c>
      <c r="BF2312" s="24">
        <v>0</v>
      </c>
      <c r="BG2312" s="24">
        <v>0</v>
      </c>
      <c r="BH2312" s="24">
        <v>0</v>
      </c>
      <c r="BI2312" s="24">
        <v>0</v>
      </c>
      <c r="BJ2312" s="24">
        <v>0</v>
      </c>
      <c r="BK2312" s="24">
        <v>0</v>
      </c>
      <c r="BL2312" s="24">
        <v>0</v>
      </c>
    </row>
    <row r="2313" spans="1:64" x14ac:dyDescent="0.25">
      <c r="A2313" t="s">
        <v>5129</v>
      </c>
      <c r="B2313">
        <v>143</v>
      </c>
      <c r="C2313">
        <v>4</v>
      </c>
      <c r="D2313">
        <v>12</v>
      </c>
      <c r="E2313" s="24">
        <v>0</v>
      </c>
      <c r="F2313" s="24">
        <v>0</v>
      </c>
      <c r="G2313" s="24">
        <v>0</v>
      </c>
      <c r="H2313" s="24">
        <v>0</v>
      </c>
      <c r="I2313" s="24">
        <v>0</v>
      </c>
      <c r="J2313" s="24">
        <v>0</v>
      </c>
      <c r="K2313" s="24">
        <v>75642.527901437134</v>
      </c>
      <c r="L2313" s="24">
        <v>-28653.944693725556</v>
      </c>
      <c r="M2313" s="24">
        <v>46988.583207711577</v>
      </c>
      <c r="N2313" s="24">
        <v>-46988.583207711577</v>
      </c>
      <c r="O2313" s="24">
        <v>-75642.527901437134</v>
      </c>
      <c r="P2313" s="24">
        <v>0</v>
      </c>
      <c r="Q2313" s="24">
        <v>6.4044064250442716</v>
      </c>
      <c r="R2313" s="24">
        <v>-2.3037523483703808</v>
      </c>
      <c r="S2313" s="24">
        <v>4.1006540766738908</v>
      </c>
      <c r="T2313" s="24">
        <v>0</v>
      </c>
      <c r="U2313" s="24">
        <v>0</v>
      </c>
      <c r="V2313" s="24">
        <v>0</v>
      </c>
      <c r="W2313" s="24">
        <v>0</v>
      </c>
      <c r="X2313" s="24">
        <v>0</v>
      </c>
      <c r="Y2313" s="24">
        <v>0</v>
      </c>
      <c r="Z2313" s="24">
        <v>0</v>
      </c>
      <c r="AA2313" s="24">
        <v>68078.27511129342</v>
      </c>
      <c r="AB2313" s="24">
        <v>-25788.550224353094</v>
      </c>
      <c r="AC2313" s="24">
        <v>42289.724886940421</v>
      </c>
      <c r="AD2313" s="24">
        <v>-42289.724886940559</v>
      </c>
      <c r="AE2313" s="24">
        <v>-68078.27511129342</v>
      </c>
      <c r="AF2313" s="24">
        <v>0</v>
      </c>
      <c r="AG2313" s="24">
        <v>6.4044064250442716</v>
      </c>
      <c r="AH2313" s="24">
        <v>-2.3037523483703808</v>
      </c>
      <c r="AI2313" s="24">
        <v>4.1006540766738908</v>
      </c>
      <c r="AJ2313" s="24">
        <v>0</v>
      </c>
      <c r="AK2313" s="24">
        <v>0</v>
      </c>
      <c r="AL2313" s="24">
        <v>0</v>
      </c>
      <c r="AM2313" s="24">
        <v>0</v>
      </c>
      <c r="AN2313" s="24">
        <v>0</v>
      </c>
      <c r="AO2313" s="24">
        <v>0</v>
      </c>
      <c r="AP2313" s="24">
        <v>0</v>
      </c>
      <c r="AQ2313" s="24">
        <v>7564.2527901437134</v>
      </c>
      <c r="AR2313" s="24">
        <v>-2865.3944693724625</v>
      </c>
      <c r="AS2313" s="24">
        <v>4698.8583207711563</v>
      </c>
      <c r="AT2313" s="24">
        <v>-4698.858320771018</v>
      </c>
      <c r="AU2313" s="24">
        <v>-7564.2527901437134</v>
      </c>
      <c r="AV2313" s="24">
        <v>0</v>
      </c>
      <c r="AW2313" s="24">
        <v>0</v>
      </c>
      <c r="AX2313" s="24">
        <v>0</v>
      </c>
      <c r="AY2313" s="24">
        <v>0</v>
      </c>
      <c r="AZ2313" s="24">
        <v>0</v>
      </c>
      <c r="BA2313" s="24">
        <v>-4.1006540766738908</v>
      </c>
      <c r="BB2313" s="24">
        <v>-6.4044064250442716</v>
      </c>
      <c r="BC2313" s="24">
        <v>-4.1006540766738908</v>
      </c>
      <c r="BD2313" s="24">
        <v>-6.4044064250442716</v>
      </c>
      <c r="BE2313" s="24">
        <v>0</v>
      </c>
      <c r="BF2313" s="24">
        <v>0</v>
      </c>
      <c r="BG2313" s="24">
        <v>0</v>
      </c>
      <c r="BH2313" s="24">
        <v>0</v>
      </c>
      <c r="BI2313" s="24">
        <v>0</v>
      </c>
      <c r="BJ2313" s="24">
        <v>0</v>
      </c>
      <c r="BK2313" s="24">
        <v>0</v>
      </c>
      <c r="BL2313" s="24">
        <v>0</v>
      </c>
    </row>
    <row r="2314" spans="1:64" x14ac:dyDescent="0.25">
      <c r="A2314" t="s">
        <v>5129</v>
      </c>
      <c r="B2314">
        <v>144</v>
      </c>
      <c r="C2314">
        <v>4</v>
      </c>
      <c r="D2314">
        <v>12</v>
      </c>
      <c r="E2314" s="24">
        <v>0</v>
      </c>
      <c r="F2314" s="24">
        <v>0</v>
      </c>
      <c r="G2314" s="24">
        <v>0</v>
      </c>
      <c r="H2314" s="24">
        <v>0</v>
      </c>
      <c r="I2314" s="24">
        <v>0</v>
      </c>
      <c r="J2314" s="24">
        <v>0</v>
      </c>
      <c r="K2314" s="24">
        <v>73992.331657316536</v>
      </c>
      <c r="L2314" s="24">
        <v>-28050.729063361883</v>
      </c>
      <c r="M2314" s="24">
        <v>45941.602593954653</v>
      </c>
      <c r="N2314" s="24">
        <v>-45941.602593954653</v>
      </c>
      <c r="O2314" s="24">
        <v>-73992.331657316536</v>
      </c>
      <c r="P2314" s="24">
        <v>0</v>
      </c>
      <c r="Q2314" s="24">
        <v>6.2590372896875124</v>
      </c>
      <c r="R2314" s="24">
        <v>-2.2546801803810013</v>
      </c>
      <c r="S2314" s="24">
        <v>4.0043571093065111</v>
      </c>
      <c r="T2314" s="24">
        <v>0</v>
      </c>
      <c r="U2314" s="24">
        <v>0</v>
      </c>
      <c r="V2314" s="24">
        <v>0</v>
      </c>
      <c r="W2314" s="24">
        <v>0</v>
      </c>
      <c r="X2314" s="24">
        <v>0</v>
      </c>
      <c r="Y2314" s="24">
        <v>0</v>
      </c>
      <c r="Z2314" s="24">
        <v>0</v>
      </c>
      <c r="AA2314" s="24">
        <v>66593.098491584882</v>
      </c>
      <c r="AB2314" s="24">
        <v>-25245.656157025602</v>
      </c>
      <c r="AC2314" s="24">
        <v>41347.442334559186</v>
      </c>
      <c r="AD2314" s="24">
        <v>-41347.44233455928</v>
      </c>
      <c r="AE2314" s="24">
        <v>-66593.098491584882</v>
      </c>
      <c r="AF2314" s="24">
        <v>0</v>
      </c>
      <c r="AG2314" s="24">
        <v>6.2590372896875124</v>
      </c>
      <c r="AH2314" s="24">
        <v>-2.2546801803810013</v>
      </c>
      <c r="AI2314" s="24">
        <v>4.0043571093065111</v>
      </c>
      <c r="AJ2314" s="24">
        <v>0</v>
      </c>
      <c r="AK2314" s="24">
        <v>0</v>
      </c>
      <c r="AL2314" s="24">
        <v>0</v>
      </c>
      <c r="AM2314" s="24">
        <v>0</v>
      </c>
      <c r="AN2314" s="24">
        <v>0</v>
      </c>
      <c r="AO2314" s="24">
        <v>0</v>
      </c>
      <c r="AP2314" s="24">
        <v>0</v>
      </c>
      <c r="AQ2314" s="24">
        <v>7399.2331657316536</v>
      </c>
      <c r="AR2314" s="24">
        <v>-2805.0729063362814</v>
      </c>
      <c r="AS2314" s="24">
        <v>4594.1602593954667</v>
      </c>
      <c r="AT2314" s="24">
        <v>-4594.1602593953721</v>
      </c>
      <c r="AU2314" s="24">
        <v>-7399.2331657316536</v>
      </c>
      <c r="AV2314" s="24">
        <v>0</v>
      </c>
      <c r="AW2314" s="24">
        <v>0</v>
      </c>
      <c r="AX2314" s="24">
        <v>0</v>
      </c>
      <c r="AY2314" s="24">
        <v>0</v>
      </c>
      <c r="AZ2314" s="24">
        <v>0</v>
      </c>
      <c r="BA2314" s="24">
        <v>-4.0043571093065111</v>
      </c>
      <c r="BB2314" s="24">
        <v>-6.2590372896875124</v>
      </c>
      <c r="BC2314" s="24">
        <v>-4.0043571093065111</v>
      </c>
      <c r="BD2314" s="24">
        <v>-6.2590372896875124</v>
      </c>
      <c r="BE2314" s="24">
        <v>0</v>
      </c>
      <c r="BF2314" s="24">
        <v>0</v>
      </c>
      <c r="BG2314" s="24">
        <v>0</v>
      </c>
      <c r="BH2314" s="24">
        <v>0</v>
      </c>
      <c r="BI2314" s="24">
        <v>0</v>
      </c>
      <c r="BJ2314" s="24">
        <v>0</v>
      </c>
      <c r="BK2314" s="24">
        <v>0</v>
      </c>
      <c r="BL2314" s="24">
        <v>0</v>
      </c>
    </row>
    <row r="2315" spans="1:64" x14ac:dyDescent="0.25">
      <c r="A2315" t="s">
        <v>5129</v>
      </c>
      <c r="B2315">
        <v>145</v>
      </c>
      <c r="C2315">
        <v>1</v>
      </c>
      <c r="D2315">
        <v>13</v>
      </c>
      <c r="E2315" s="24">
        <v>0</v>
      </c>
      <c r="F2315" s="24">
        <v>0</v>
      </c>
      <c r="G2315" s="24">
        <v>0</v>
      </c>
      <c r="H2315" s="24">
        <v>0</v>
      </c>
      <c r="I2315" s="24">
        <v>0</v>
      </c>
      <c r="J2315" s="24">
        <v>0</v>
      </c>
      <c r="K2315" s="24">
        <v>72384.962102130055</v>
      </c>
      <c r="L2315" s="24">
        <v>-27460.372732892632</v>
      </c>
      <c r="M2315" s="24">
        <v>44924.589369237423</v>
      </c>
      <c r="N2315" s="24">
        <v>-44924.589369237423</v>
      </c>
      <c r="O2315" s="24">
        <v>-72384.962102130055</v>
      </c>
      <c r="P2315" s="24">
        <v>0</v>
      </c>
      <c r="Q2315" s="24">
        <v>6.117679171114105</v>
      </c>
      <c r="R2315" s="24">
        <v>-2.206733836641888</v>
      </c>
      <c r="S2315" s="24">
        <v>3.9109453344722169</v>
      </c>
      <c r="T2315" s="24">
        <v>0</v>
      </c>
      <c r="U2315" s="24">
        <v>0</v>
      </c>
      <c r="V2315" s="24">
        <v>0</v>
      </c>
      <c r="W2315" s="24">
        <v>0</v>
      </c>
      <c r="X2315" s="24">
        <v>0</v>
      </c>
      <c r="Y2315" s="24">
        <v>0</v>
      </c>
      <c r="Z2315" s="24">
        <v>0</v>
      </c>
      <c r="AA2315" s="24">
        <v>65146.465891917054</v>
      </c>
      <c r="AB2315" s="24">
        <v>-24714.335459603462</v>
      </c>
      <c r="AC2315" s="24">
        <v>40432.130432313679</v>
      </c>
      <c r="AD2315" s="24">
        <v>-40432.130432313774</v>
      </c>
      <c r="AE2315" s="24">
        <v>-65146.465891917236</v>
      </c>
      <c r="AF2315" s="24">
        <v>0</v>
      </c>
      <c r="AG2315" s="24">
        <v>6.117679171114105</v>
      </c>
      <c r="AH2315" s="24">
        <v>-2.206733836641888</v>
      </c>
      <c r="AI2315" s="24">
        <v>3.9109453344722169</v>
      </c>
      <c r="AJ2315" s="24">
        <v>0</v>
      </c>
      <c r="AK2315" s="24">
        <v>0</v>
      </c>
      <c r="AL2315" s="24">
        <v>0</v>
      </c>
      <c r="AM2315" s="24">
        <v>0</v>
      </c>
      <c r="AN2315" s="24">
        <v>0</v>
      </c>
      <c r="AO2315" s="24">
        <v>0</v>
      </c>
      <c r="AP2315" s="24">
        <v>0</v>
      </c>
      <c r="AQ2315" s="24">
        <v>7238.4962102130012</v>
      </c>
      <c r="AR2315" s="24">
        <v>-2746.0372732891701</v>
      </c>
      <c r="AS2315" s="24">
        <v>4492.4589369237437</v>
      </c>
      <c r="AT2315" s="24">
        <v>-4492.4589369236492</v>
      </c>
      <c r="AU2315" s="24">
        <v>-7238.4962102128193</v>
      </c>
      <c r="AV2315" s="24">
        <v>0</v>
      </c>
      <c r="AW2315" s="24">
        <v>0</v>
      </c>
      <c r="AX2315" s="24">
        <v>0</v>
      </c>
      <c r="AY2315" s="24">
        <v>0</v>
      </c>
      <c r="AZ2315" s="24">
        <v>0</v>
      </c>
      <c r="BA2315" s="24">
        <v>-3.9109453344722169</v>
      </c>
      <c r="BB2315" s="24">
        <v>-6.117679171114105</v>
      </c>
      <c r="BC2315" s="24">
        <v>-3.9109453344722169</v>
      </c>
      <c r="BD2315" s="24">
        <v>-6.117679171114105</v>
      </c>
      <c r="BE2315" s="24">
        <v>0</v>
      </c>
      <c r="BF2315" s="24">
        <v>0</v>
      </c>
      <c r="BG2315" s="24">
        <v>0</v>
      </c>
      <c r="BH2315" s="24">
        <v>0</v>
      </c>
      <c r="BI2315" s="24">
        <v>0</v>
      </c>
      <c r="BJ2315" s="24">
        <v>0</v>
      </c>
      <c r="BK2315" s="24">
        <v>0</v>
      </c>
      <c r="BL2315" s="24">
        <v>0</v>
      </c>
    </row>
    <row r="2316" spans="1:64" x14ac:dyDescent="0.25">
      <c r="A2316" t="s">
        <v>5129</v>
      </c>
      <c r="B2316">
        <v>146</v>
      </c>
      <c r="C2316">
        <v>1</v>
      </c>
      <c r="D2316">
        <v>13</v>
      </c>
      <c r="E2316" s="24">
        <v>0</v>
      </c>
      <c r="F2316" s="24">
        <v>0</v>
      </c>
      <c r="G2316" s="24">
        <v>0</v>
      </c>
      <c r="H2316" s="24">
        <v>0</v>
      </c>
      <c r="I2316" s="24">
        <v>0</v>
      </c>
      <c r="J2316" s="24">
        <v>0</v>
      </c>
      <c r="K2316" s="24">
        <v>70819.15519342944</v>
      </c>
      <c r="L2316" s="24">
        <v>-26882.667473923415</v>
      </c>
      <c r="M2316" s="24">
        <v>43936.487719506025</v>
      </c>
      <c r="N2316" s="24">
        <v>-43936.487719506025</v>
      </c>
      <c r="O2316" s="24">
        <v>-70819.15519342944</v>
      </c>
      <c r="P2316" s="24">
        <v>0</v>
      </c>
      <c r="Q2316" s="24">
        <v>5.9802024889099812</v>
      </c>
      <c r="R2316" s="24">
        <v>-2.159889678496711</v>
      </c>
      <c r="S2316" s="24">
        <v>3.8203128104132702</v>
      </c>
      <c r="T2316" s="24">
        <v>0</v>
      </c>
      <c r="U2316" s="24">
        <v>0</v>
      </c>
      <c r="V2316" s="24">
        <v>0</v>
      </c>
      <c r="W2316" s="24">
        <v>0</v>
      </c>
      <c r="X2316" s="24">
        <v>0</v>
      </c>
      <c r="Y2316" s="24">
        <v>0</v>
      </c>
      <c r="Z2316" s="24">
        <v>0</v>
      </c>
      <c r="AA2316" s="24">
        <v>63737.239674086501</v>
      </c>
      <c r="AB2316" s="24">
        <v>-24194.400726531167</v>
      </c>
      <c r="AC2316" s="24">
        <v>39542.838947555421</v>
      </c>
      <c r="AD2316" s="24">
        <v>-39542.838947555283</v>
      </c>
      <c r="AE2316" s="24">
        <v>-63737.239674086217</v>
      </c>
      <c r="AF2316" s="24">
        <v>0</v>
      </c>
      <c r="AG2316" s="24">
        <v>5.9802024889099812</v>
      </c>
      <c r="AH2316" s="24">
        <v>-2.159889678496711</v>
      </c>
      <c r="AI2316" s="24">
        <v>3.8203128104132702</v>
      </c>
      <c r="AJ2316" s="24">
        <v>0</v>
      </c>
      <c r="AK2316" s="24">
        <v>0</v>
      </c>
      <c r="AL2316" s="24">
        <v>0</v>
      </c>
      <c r="AM2316" s="24">
        <v>0</v>
      </c>
      <c r="AN2316" s="24">
        <v>0</v>
      </c>
      <c r="AO2316" s="24">
        <v>0</v>
      </c>
      <c r="AP2316" s="24">
        <v>0</v>
      </c>
      <c r="AQ2316" s="24">
        <v>7081.9155193429397</v>
      </c>
      <c r="AR2316" s="24">
        <v>-2688.2667473922484</v>
      </c>
      <c r="AS2316" s="24">
        <v>4393.648771950604</v>
      </c>
      <c r="AT2316" s="24">
        <v>-4393.6487719507422</v>
      </c>
      <c r="AU2316" s="24">
        <v>-7081.9155193432234</v>
      </c>
      <c r="AV2316" s="24">
        <v>0</v>
      </c>
      <c r="AW2316" s="24">
        <v>0</v>
      </c>
      <c r="AX2316" s="24">
        <v>0</v>
      </c>
      <c r="AY2316" s="24">
        <v>0</v>
      </c>
      <c r="AZ2316" s="24">
        <v>0</v>
      </c>
      <c r="BA2316" s="24">
        <v>-3.8203128104132702</v>
      </c>
      <c r="BB2316" s="24">
        <v>-5.9802024889099812</v>
      </c>
      <c r="BC2316" s="24">
        <v>-3.8203128104132702</v>
      </c>
      <c r="BD2316" s="24">
        <v>-5.9802024889099812</v>
      </c>
      <c r="BE2316" s="24">
        <v>0</v>
      </c>
      <c r="BF2316" s="24">
        <v>0</v>
      </c>
      <c r="BG2316" s="24">
        <v>0</v>
      </c>
      <c r="BH2316" s="24">
        <v>0</v>
      </c>
      <c r="BI2316" s="24">
        <v>0</v>
      </c>
      <c r="BJ2316" s="24">
        <v>0</v>
      </c>
      <c r="BK2316" s="24">
        <v>0</v>
      </c>
      <c r="BL2316" s="24">
        <v>0</v>
      </c>
    </row>
    <row r="2317" spans="1:64" x14ac:dyDescent="0.25">
      <c r="A2317" t="s">
        <v>5129</v>
      </c>
      <c r="B2317">
        <v>147</v>
      </c>
      <c r="C2317">
        <v>1</v>
      </c>
      <c r="D2317">
        <v>13</v>
      </c>
      <c r="E2317" s="24">
        <v>0</v>
      </c>
      <c r="F2317" s="24">
        <v>0</v>
      </c>
      <c r="G2317" s="24">
        <v>0</v>
      </c>
      <c r="H2317" s="24">
        <v>0</v>
      </c>
      <c r="I2317" s="24">
        <v>0</v>
      </c>
      <c r="J2317" s="24">
        <v>0</v>
      </c>
      <c r="K2317" s="24">
        <v>69293.686846882105</v>
      </c>
      <c r="L2317" s="24">
        <v>-26317.400730233639</v>
      </c>
      <c r="M2317" s="24">
        <v>42976.286116648465</v>
      </c>
      <c r="N2317" s="24">
        <v>-42976.286116648465</v>
      </c>
      <c r="O2317" s="24">
        <v>-69293.686846882105</v>
      </c>
      <c r="P2317" s="24">
        <v>0</v>
      </c>
      <c r="Q2317" s="24">
        <v>5.8464823810654707</v>
      </c>
      <c r="R2317" s="24">
        <v>-2.1141241656500824</v>
      </c>
      <c r="S2317" s="24">
        <v>3.7323582154153883</v>
      </c>
      <c r="T2317" s="24">
        <v>0</v>
      </c>
      <c r="U2317" s="24">
        <v>0</v>
      </c>
      <c r="V2317" s="24">
        <v>0</v>
      </c>
      <c r="W2317" s="24">
        <v>0</v>
      </c>
      <c r="X2317" s="24">
        <v>0</v>
      </c>
      <c r="Y2317" s="24">
        <v>0</v>
      </c>
      <c r="Z2317" s="24">
        <v>0</v>
      </c>
      <c r="AA2317" s="24">
        <v>62364.318162193893</v>
      </c>
      <c r="AB2317" s="24">
        <v>-23685.660657210276</v>
      </c>
      <c r="AC2317" s="24">
        <v>38678.657504983617</v>
      </c>
      <c r="AD2317" s="24">
        <v>-38678.657504983712</v>
      </c>
      <c r="AE2317" s="24">
        <v>-62364.318162193988</v>
      </c>
      <c r="AF2317" s="24">
        <v>0</v>
      </c>
      <c r="AG2317" s="24">
        <v>5.8464823810654707</v>
      </c>
      <c r="AH2317" s="24">
        <v>-2.1141241656500824</v>
      </c>
      <c r="AI2317" s="24">
        <v>3.7323582154153883</v>
      </c>
      <c r="AJ2317" s="24">
        <v>0</v>
      </c>
      <c r="AK2317" s="24">
        <v>0</v>
      </c>
      <c r="AL2317" s="24">
        <v>0</v>
      </c>
      <c r="AM2317" s="24">
        <v>0</v>
      </c>
      <c r="AN2317" s="24">
        <v>0</v>
      </c>
      <c r="AO2317" s="24">
        <v>0</v>
      </c>
      <c r="AP2317" s="24">
        <v>0</v>
      </c>
      <c r="AQ2317" s="24">
        <v>6929.3686846882119</v>
      </c>
      <c r="AR2317" s="24">
        <v>-2631.7400730233639</v>
      </c>
      <c r="AS2317" s="24">
        <v>4297.628611664848</v>
      </c>
      <c r="AT2317" s="24">
        <v>-4297.6286116647534</v>
      </c>
      <c r="AU2317" s="24">
        <v>-6929.3686846881174</v>
      </c>
      <c r="AV2317" s="24">
        <v>0</v>
      </c>
      <c r="AW2317" s="24">
        <v>0</v>
      </c>
      <c r="AX2317" s="24">
        <v>0</v>
      </c>
      <c r="AY2317" s="24">
        <v>0</v>
      </c>
      <c r="AZ2317" s="24">
        <v>0</v>
      </c>
      <c r="BA2317" s="24">
        <v>-3.7323582154153883</v>
      </c>
      <c r="BB2317" s="24">
        <v>-5.8464823810654707</v>
      </c>
      <c r="BC2317" s="24">
        <v>-3.7323582154153883</v>
      </c>
      <c r="BD2317" s="24">
        <v>-5.8464823810654707</v>
      </c>
      <c r="BE2317" s="24">
        <v>0</v>
      </c>
      <c r="BF2317" s="24">
        <v>0</v>
      </c>
      <c r="BG2317" s="24">
        <v>0</v>
      </c>
      <c r="BH2317" s="24">
        <v>0</v>
      </c>
      <c r="BI2317" s="24">
        <v>0</v>
      </c>
      <c r="BJ2317" s="24">
        <v>0</v>
      </c>
      <c r="BK2317" s="24">
        <v>0</v>
      </c>
      <c r="BL2317" s="24">
        <v>0</v>
      </c>
    </row>
    <row r="2318" spans="1:64" x14ac:dyDescent="0.25">
      <c r="A2318" t="s">
        <v>5129</v>
      </c>
      <c r="B2318">
        <v>148</v>
      </c>
      <c r="C2318">
        <v>2</v>
      </c>
      <c r="D2318">
        <v>13</v>
      </c>
      <c r="E2318" s="24">
        <v>0</v>
      </c>
      <c r="F2318" s="24">
        <v>0</v>
      </c>
      <c r="G2318" s="24">
        <v>0</v>
      </c>
      <c r="H2318" s="24">
        <v>0</v>
      </c>
      <c r="I2318" s="24">
        <v>0</v>
      </c>
      <c r="J2318" s="24">
        <v>0</v>
      </c>
      <c r="K2318" s="24">
        <v>67807.371737241745</v>
      </c>
      <c r="L2318" s="24">
        <v>-25764.356571447104</v>
      </c>
      <c r="M2318" s="24">
        <v>42043.015165794641</v>
      </c>
      <c r="N2318" s="24">
        <v>-42043.015165794641</v>
      </c>
      <c r="O2318" s="24">
        <v>-67807.371737241745</v>
      </c>
      <c r="P2318" s="24">
        <v>0</v>
      </c>
      <c r="Q2318" s="24">
        <v>5.7163985192864857</v>
      </c>
      <c r="R2318" s="24">
        <v>-2.0694139048068791</v>
      </c>
      <c r="S2318" s="24">
        <v>3.6469846144796065</v>
      </c>
      <c r="T2318" s="24">
        <v>0</v>
      </c>
      <c r="U2318" s="24">
        <v>0</v>
      </c>
      <c r="V2318" s="24">
        <v>0</v>
      </c>
      <c r="W2318" s="24">
        <v>0</v>
      </c>
      <c r="X2318" s="24">
        <v>0</v>
      </c>
      <c r="Y2318" s="24">
        <v>0</v>
      </c>
      <c r="Z2318" s="24">
        <v>0</v>
      </c>
      <c r="AA2318" s="24">
        <v>61026.634563517575</v>
      </c>
      <c r="AB2318" s="24">
        <v>-23187.920914302347</v>
      </c>
      <c r="AC2318" s="24">
        <v>37838.713649215177</v>
      </c>
      <c r="AD2318" s="24">
        <v>-37838.713649215177</v>
      </c>
      <c r="AE2318" s="24">
        <v>-61026.634563517757</v>
      </c>
      <c r="AF2318" s="24">
        <v>0</v>
      </c>
      <c r="AG2318" s="24">
        <v>5.7163985192864857</v>
      </c>
      <c r="AH2318" s="24">
        <v>-2.0694139048068791</v>
      </c>
      <c r="AI2318" s="24">
        <v>3.6469846144796065</v>
      </c>
      <c r="AJ2318" s="24">
        <v>0</v>
      </c>
      <c r="AK2318" s="24">
        <v>0</v>
      </c>
      <c r="AL2318" s="24">
        <v>0</v>
      </c>
      <c r="AM2318" s="24">
        <v>0</v>
      </c>
      <c r="AN2318" s="24">
        <v>0</v>
      </c>
      <c r="AO2318" s="24">
        <v>0</v>
      </c>
      <c r="AP2318" s="24">
        <v>0</v>
      </c>
      <c r="AQ2318" s="24">
        <v>6780.7371737241701</v>
      </c>
      <c r="AR2318" s="24">
        <v>-2576.435657144757</v>
      </c>
      <c r="AS2318" s="24">
        <v>4204.3015165794641</v>
      </c>
      <c r="AT2318" s="24">
        <v>-4204.3015165794641</v>
      </c>
      <c r="AU2318" s="24">
        <v>-6780.7371737239882</v>
      </c>
      <c r="AV2318" s="24">
        <v>0</v>
      </c>
      <c r="AW2318" s="24">
        <v>0</v>
      </c>
      <c r="AX2318" s="24">
        <v>0</v>
      </c>
      <c r="AY2318" s="24">
        <v>0</v>
      </c>
      <c r="AZ2318" s="24">
        <v>0</v>
      </c>
      <c r="BA2318" s="24">
        <v>-3.6469846144796065</v>
      </c>
      <c r="BB2318" s="24">
        <v>-5.7163985192864857</v>
      </c>
      <c r="BC2318" s="24">
        <v>-3.6469846144796065</v>
      </c>
      <c r="BD2318" s="24">
        <v>-5.7163985192864857</v>
      </c>
      <c r="BE2318" s="24">
        <v>0</v>
      </c>
      <c r="BF2318" s="24">
        <v>0</v>
      </c>
      <c r="BG2318" s="24">
        <v>0</v>
      </c>
      <c r="BH2318" s="24">
        <v>0</v>
      </c>
      <c r="BI2318" s="24">
        <v>0</v>
      </c>
      <c r="BJ2318" s="24">
        <v>0</v>
      </c>
      <c r="BK2318" s="24">
        <v>0</v>
      </c>
      <c r="BL2318" s="24">
        <v>0</v>
      </c>
    </row>
    <row r="2319" spans="1:64" x14ac:dyDescent="0.25">
      <c r="A2319" t="s">
        <v>5129</v>
      </c>
      <c r="B2319">
        <v>149</v>
      </c>
      <c r="C2319">
        <v>2</v>
      </c>
      <c r="D2319">
        <v>13</v>
      </c>
      <c r="E2319" s="24">
        <v>0</v>
      </c>
      <c r="F2319" s="24">
        <v>0</v>
      </c>
      <c r="G2319" s="24">
        <v>0</v>
      </c>
      <c r="H2319" s="24">
        <v>0</v>
      </c>
      <c r="I2319" s="24">
        <v>0</v>
      </c>
      <c r="J2319" s="24">
        <v>0</v>
      </c>
      <c r="K2319" s="24">
        <v>66359.062119029462</v>
      </c>
      <c r="L2319" s="24">
        <v>-25223.316547904164</v>
      </c>
      <c r="M2319" s="24">
        <v>41135.745571125299</v>
      </c>
      <c r="N2319" s="24">
        <v>-41135.745571125299</v>
      </c>
      <c r="O2319" s="24">
        <v>-66359.062119029462</v>
      </c>
      <c r="P2319" s="24">
        <v>0</v>
      </c>
      <c r="Q2319" s="24">
        <v>5.5898349314456937</v>
      </c>
      <c r="R2319" s="24">
        <v>-2.0257356920815255</v>
      </c>
      <c r="S2319" s="24">
        <v>3.5640992393641682</v>
      </c>
      <c r="T2319" s="24">
        <v>0</v>
      </c>
      <c r="U2319" s="24">
        <v>0</v>
      </c>
      <c r="V2319" s="24">
        <v>0</v>
      </c>
      <c r="W2319" s="24">
        <v>0</v>
      </c>
      <c r="X2319" s="24">
        <v>0</v>
      </c>
      <c r="Y2319" s="24">
        <v>0</v>
      </c>
      <c r="Z2319" s="24">
        <v>0</v>
      </c>
      <c r="AA2319" s="24">
        <v>59723.155907126515</v>
      </c>
      <c r="AB2319" s="24">
        <v>-22700.984893113608</v>
      </c>
      <c r="AC2319" s="24">
        <v>37022.171014012769</v>
      </c>
      <c r="AD2319" s="24">
        <v>-37022.171014012769</v>
      </c>
      <c r="AE2319" s="24">
        <v>-59723.155907126609</v>
      </c>
      <c r="AF2319" s="24">
        <v>0</v>
      </c>
      <c r="AG2319" s="24">
        <v>5.5898349314456937</v>
      </c>
      <c r="AH2319" s="24">
        <v>-2.0257356920815255</v>
      </c>
      <c r="AI2319" s="24">
        <v>3.5640992393641682</v>
      </c>
      <c r="AJ2319" s="24">
        <v>0</v>
      </c>
      <c r="AK2319" s="24">
        <v>0</v>
      </c>
      <c r="AL2319" s="24">
        <v>0</v>
      </c>
      <c r="AM2319" s="24">
        <v>0</v>
      </c>
      <c r="AN2319" s="24">
        <v>0</v>
      </c>
      <c r="AO2319" s="24">
        <v>0</v>
      </c>
      <c r="AP2319" s="24">
        <v>0</v>
      </c>
      <c r="AQ2319" s="24">
        <v>6635.9062119029477</v>
      </c>
      <c r="AR2319" s="24">
        <v>-2522.3316547905561</v>
      </c>
      <c r="AS2319" s="24">
        <v>4113.5745571125299</v>
      </c>
      <c r="AT2319" s="24">
        <v>-4113.5745571125299</v>
      </c>
      <c r="AU2319" s="24">
        <v>-6635.9062119028531</v>
      </c>
      <c r="AV2319" s="24">
        <v>0</v>
      </c>
      <c r="AW2319" s="24">
        <v>0</v>
      </c>
      <c r="AX2319" s="24">
        <v>0</v>
      </c>
      <c r="AY2319" s="24">
        <v>0</v>
      </c>
      <c r="AZ2319" s="24">
        <v>0</v>
      </c>
      <c r="BA2319" s="24">
        <v>-3.5640992393641682</v>
      </c>
      <c r="BB2319" s="24">
        <v>-5.5898349314456937</v>
      </c>
      <c r="BC2319" s="24">
        <v>-3.5640992393641682</v>
      </c>
      <c r="BD2319" s="24">
        <v>-5.5898349314456937</v>
      </c>
      <c r="BE2319" s="24">
        <v>0</v>
      </c>
      <c r="BF2319" s="24">
        <v>0</v>
      </c>
      <c r="BG2319" s="24">
        <v>0</v>
      </c>
      <c r="BH2319" s="24">
        <v>0</v>
      </c>
      <c r="BI2319" s="24">
        <v>0</v>
      </c>
      <c r="BJ2319" s="24">
        <v>0</v>
      </c>
      <c r="BK2319" s="24">
        <v>0</v>
      </c>
      <c r="BL2319" s="24">
        <v>0</v>
      </c>
    </row>
    <row r="2320" spans="1:64" x14ac:dyDescent="0.25">
      <c r="A2320" t="s">
        <v>5129</v>
      </c>
      <c r="B2320">
        <v>150</v>
      </c>
      <c r="C2320">
        <v>2</v>
      </c>
      <c r="D2320">
        <v>13</v>
      </c>
      <c r="E2320" s="24">
        <v>0</v>
      </c>
      <c r="F2320" s="24">
        <v>0</v>
      </c>
      <c r="G2320" s="24">
        <v>0</v>
      </c>
      <c r="H2320" s="24">
        <v>0</v>
      </c>
      <c r="I2320" s="24">
        <v>0</v>
      </c>
      <c r="J2320" s="24">
        <v>0</v>
      </c>
      <c r="K2320" s="24">
        <v>64947.646668415517</v>
      </c>
      <c r="L2320" s="24">
        <v>-24694.060455340892</v>
      </c>
      <c r="M2320" s="24">
        <v>40253.586213074625</v>
      </c>
      <c r="N2320" s="24">
        <v>-40253.586213074625</v>
      </c>
      <c r="O2320" s="24">
        <v>-64947.646668415517</v>
      </c>
      <c r="P2320" s="24">
        <v>0</v>
      </c>
      <c r="Q2320" s="24">
        <v>5.4666798309949627</v>
      </c>
      <c r="R2320" s="24">
        <v>-1.9830665498675444</v>
      </c>
      <c r="S2320" s="24">
        <v>3.4836132811274183</v>
      </c>
      <c r="T2320" s="24">
        <v>0</v>
      </c>
      <c r="U2320" s="24">
        <v>0</v>
      </c>
      <c r="V2320" s="24">
        <v>0</v>
      </c>
      <c r="W2320" s="24">
        <v>0</v>
      </c>
      <c r="X2320" s="24">
        <v>0</v>
      </c>
      <c r="Y2320" s="24">
        <v>0</v>
      </c>
      <c r="Z2320" s="24">
        <v>0</v>
      </c>
      <c r="AA2320" s="24">
        <v>58452.882001573969</v>
      </c>
      <c r="AB2320" s="24">
        <v>-22224.654409806943</v>
      </c>
      <c r="AC2320" s="24">
        <v>36228.227591767165</v>
      </c>
      <c r="AD2320" s="24">
        <v>-36228.227591767209</v>
      </c>
      <c r="AE2320" s="24">
        <v>-58452.882001573686</v>
      </c>
      <c r="AF2320" s="24">
        <v>0</v>
      </c>
      <c r="AG2320" s="24">
        <v>5.4666798309949627</v>
      </c>
      <c r="AH2320" s="24">
        <v>-1.9830665498675444</v>
      </c>
      <c r="AI2320" s="24">
        <v>3.4836132811274183</v>
      </c>
      <c r="AJ2320" s="24">
        <v>0</v>
      </c>
      <c r="AK2320" s="24">
        <v>0</v>
      </c>
      <c r="AL2320" s="24">
        <v>0</v>
      </c>
      <c r="AM2320" s="24">
        <v>0</v>
      </c>
      <c r="AN2320" s="24">
        <v>0</v>
      </c>
      <c r="AO2320" s="24">
        <v>0</v>
      </c>
      <c r="AP2320" s="24">
        <v>0</v>
      </c>
      <c r="AQ2320" s="24">
        <v>6494.7646668415473</v>
      </c>
      <c r="AR2320" s="24">
        <v>-2469.4060455339495</v>
      </c>
      <c r="AS2320" s="24">
        <v>4025.3586213074595</v>
      </c>
      <c r="AT2320" s="24">
        <v>-4025.3586213074159</v>
      </c>
      <c r="AU2320" s="24">
        <v>-6494.7646668418311</v>
      </c>
      <c r="AV2320" s="24">
        <v>0</v>
      </c>
      <c r="AW2320" s="24">
        <v>0</v>
      </c>
      <c r="AX2320" s="24">
        <v>0</v>
      </c>
      <c r="AY2320" s="24">
        <v>0</v>
      </c>
      <c r="AZ2320" s="24">
        <v>0</v>
      </c>
      <c r="BA2320" s="24">
        <v>-3.4836132811274183</v>
      </c>
      <c r="BB2320" s="24">
        <v>-5.4666798309949627</v>
      </c>
      <c r="BC2320" s="24">
        <v>-3.4836132811274183</v>
      </c>
      <c r="BD2320" s="24">
        <v>-5.4666798309949627</v>
      </c>
      <c r="BE2320" s="24">
        <v>0</v>
      </c>
      <c r="BF2320" s="24">
        <v>0</v>
      </c>
      <c r="BG2320" s="24">
        <v>0</v>
      </c>
      <c r="BH2320" s="24">
        <v>0</v>
      </c>
      <c r="BI2320" s="24">
        <v>0</v>
      </c>
      <c r="BJ2320" s="24">
        <v>0</v>
      </c>
      <c r="BK2320" s="24">
        <v>0</v>
      </c>
      <c r="BL2320" s="24">
        <v>0</v>
      </c>
    </row>
    <row r="2321" spans="1:64" x14ac:dyDescent="0.25">
      <c r="A2321" t="s">
        <v>5129</v>
      </c>
      <c r="B2321">
        <v>151</v>
      </c>
      <c r="C2321">
        <v>3</v>
      </c>
      <c r="D2321">
        <v>13</v>
      </c>
      <c r="E2321" s="24">
        <v>0</v>
      </c>
      <c r="F2321" s="24">
        <v>0</v>
      </c>
      <c r="G2321" s="24">
        <v>0</v>
      </c>
      <c r="H2321" s="24">
        <v>0</v>
      </c>
      <c r="I2321" s="24">
        <v>0</v>
      </c>
      <c r="J2321" s="24">
        <v>0</v>
      </c>
      <c r="K2321" s="24">
        <v>63572.049348458648</v>
      </c>
      <c r="L2321" s="24">
        <v>-24176.367018520832</v>
      </c>
      <c r="M2321" s="24">
        <v>39395.682329937816</v>
      </c>
      <c r="N2321" s="24">
        <v>-39395.682329937816</v>
      </c>
      <c r="O2321" s="24">
        <v>-63572.049348458648</v>
      </c>
      <c r="P2321" s="24">
        <v>0</v>
      </c>
      <c r="Q2321" s="24">
        <v>5.3468254530862396</v>
      </c>
      <c r="R2321" s="24">
        <v>-1.9413837586835143</v>
      </c>
      <c r="S2321" s="24">
        <v>3.4054416944027253</v>
      </c>
      <c r="T2321" s="24">
        <v>0</v>
      </c>
      <c r="U2321" s="24">
        <v>0</v>
      </c>
      <c r="V2321" s="24">
        <v>0</v>
      </c>
      <c r="W2321" s="24">
        <v>0</v>
      </c>
      <c r="X2321" s="24">
        <v>0</v>
      </c>
      <c r="Y2321" s="24">
        <v>0</v>
      </c>
      <c r="Z2321" s="24">
        <v>0</v>
      </c>
      <c r="AA2321" s="24">
        <v>57214.844413612787</v>
      </c>
      <c r="AB2321" s="24">
        <v>-21758.730316668749</v>
      </c>
      <c r="AC2321" s="24">
        <v>35456.114096944038</v>
      </c>
      <c r="AD2321" s="24">
        <v>-35456.114096943988</v>
      </c>
      <c r="AE2321" s="24">
        <v>-57214.844413612969</v>
      </c>
      <c r="AF2321" s="24">
        <v>0</v>
      </c>
      <c r="AG2321" s="24">
        <v>5.3468254530862396</v>
      </c>
      <c r="AH2321" s="24">
        <v>-1.9413837586835143</v>
      </c>
      <c r="AI2321" s="24">
        <v>3.4054416944027253</v>
      </c>
      <c r="AJ2321" s="24">
        <v>0</v>
      </c>
      <c r="AK2321" s="24">
        <v>0</v>
      </c>
      <c r="AL2321" s="24">
        <v>0</v>
      </c>
      <c r="AM2321" s="24">
        <v>0</v>
      </c>
      <c r="AN2321" s="24">
        <v>0</v>
      </c>
      <c r="AO2321" s="24">
        <v>0</v>
      </c>
      <c r="AP2321" s="24">
        <v>0</v>
      </c>
      <c r="AQ2321" s="24">
        <v>6357.2049348458604</v>
      </c>
      <c r="AR2321" s="24">
        <v>-2417.6367018520832</v>
      </c>
      <c r="AS2321" s="24">
        <v>3939.5682329937772</v>
      </c>
      <c r="AT2321" s="24">
        <v>-3939.5682329938281</v>
      </c>
      <c r="AU2321" s="24">
        <v>-6357.2049348456785</v>
      </c>
      <c r="AV2321" s="24">
        <v>0</v>
      </c>
      <c r="AW2321" s="24">
        <v>0</v>
      </c>
      <c r="AX2321" s="24">
        <v>0</v>
      </c>
      <c r="AY2321" s="24">
        <v>0</v>
      </c>
      <c r="AZ2321" s="24">
        <v>0</v>
      </c>
      <c r="BA2321" s="24">
        <v>-3.4054416944027253</v>
      </c>
      <c r="BB2321" s="24">
        <v>-5.3468254530862396</v>
      </c>
      <c r="BC2321" s="24">
        <v>-3.4054416944027253</v>
      </c>
      <c r="BD2321" s="24">
        <v>-5.3468254530862396</v>
      </c>
      <c r="BE2321" s="24">
        <v>0</v>
      </c>
      <c r="BF2321" s="24">
        <v>0</v>
      </c>
      <c r="BG2321" s="24">
        <v>0</v>
      </c>
      <c r="BH2321" s="24">
        <v>0</v>
      </c>
      <c r="BI2321" s="24">
        <v>0</v>
      </c>
      <c r="BJ2321" s="24">
        <v>0</v>
      </c>
      <c r="BK2321" s="24">
        <v>0</v>
      </c>
      <c r="BL2321" s="24">
        <v>0</v>
      </c>
    </row>
    <row r="2322" spans="1:64" x14ac:dyDescent="0.25">
      <c r="A2322" t="s">
        <v>5129</v>
      </c>
      <c r="B2322">
        <v>152</v>
      </c>
      <c r="C2322">
        <v>3</v>
      </c>
      <c r="D2322">
        <v>13</v>
      </c>
      <c r="E2322" s="24">
        <v>0</v>
      </c>
      <c r="F2322" s="24">
        <v>0</v>
      </c>
      <c r="G2322" s="24">
        <v>0</v>
      </c>
      <c r="H2322" s="24">
        <v>0</v>
      </c>
      <c r="I2322" s="24">
        <v>0</v>
      </c>
      <c r="J2322" s="24">
        <v>0</v>
      </c>
      <c r="K2322" s="24">
        <v>62231.228298801929</v>
      </c>
      <c r="L2322" s="24">
        <v>-23670.014500997961</v>
      </c>
      <c r="M2322" s="24">
        <v>38561.213797803968</v>
      </c>
      <c r="N2322" s="24">
        <v>-38561.213797803968</v>
      </c>
      <c r="O2322" s="24">
        <v>-62231.228298801929</v>
      </c>
      <c r="P2322" s="24">
        <v>0</v>
      </c>
      <c r="Q2322" s="24">
        <v>5.2301678972144146</v>
      </c>
      <c r="R2322" s="24">
        <v>-1.9006648845747804</v>
      </c>
      <c r="S2322" s="24">
        <v>3.3295030126396341</v>
      </c>
      <c r="T2322" s="24">
        <v>0</v>
      </c>
      <c r="U2322" s="24">
        <v>0</v>
      </c>
      <c r="V2322" s="24">
        <v>0</v>
      </c>
      <c r="W2322" s="24">
        <v>0</v>
      </c>
      <c r="X2322" s="24">
        <v>0</v>
      </c>
      <c r="Y2322" s="24">
        <v>0</v>
      </c>
      <c r="Z2322" s="24">
        <v>0</v>
      </c>
      <c r="AA2322" s="24">
        <v>56008.105468921734</v>
      </c>
      <c r="AB2322" s="24">
        <v>-21303.013050898095</v>
      </c>
      <c r="AC2322" s="24">
        <v>34705.092418023574</v>
      </c>
      <c r="AD2322" s="24">
        <v>-34705.092418023618</v>
      </c>
      <c r="AE2322" s="24">
        <v>-56008.105468921829</v>
      </c>
      <c r="AF2322" s="24">
        <v>0</v>
      </c>
      <c r="AG2322" s="24">
        <v>5.2301678972144146</v>
      </c>
      <c r="AH2322" s="24">
        <v>-1.9006648845747804</v>
      </c>
      <c r="AI2322" s="24">
        <v>3.3295030126396341</v>
      </c>
      <c r="AJ2322" s="24">
        <v>0</v>
      </c>
      <c r="AK2322" s="24">
        <v>0</v>
      </c>
      <c r="AL2322" s="24">
        <v>0</v>
      </c>
      <c r="AM2322" s="24">
        <v>0</v>
      </c>
      <c r="AN2322" s="24">
        <v>0</v>
      </c>
      <c r="AO2322" s="24">
        <v>0</v>
      </c>
      <c r="AP2322" s="24">
        <v>0</v>
      </c>
      <c r="AQ2322" s="24">
        <v>6223.1228298801943</v>
      </c>
      <c r="AR2322" s="24">
        <v>-2367.0014500998659</v>
      </c>
      <c r="AS2322" s="24">
        <v>3856.1213797803939</v>
      </c>
      <c r="AT2322" s="24">
        <v>-3856.1213797803503</v>
      </c>
      <c r="AU2322" s="24">
        <v>-6223.1228298800997</v>
      </c>
      <c r="AV2322" s="24">
        <v>0</v>
      </c>
      <c r="AW2322" s="24">
        <v>0</v>
      </c>
      <c r="AX2322" s="24">
        <v>0</v>
      </c>
      <c r="AY2322" s="24">
        <v>0</v>
      </c>
      <c r="AZ2322" s="24">
        <v>0</v>
      </c>
      <c r="BA2322" s="24">
        <v>-3.3295030126396341</v>
      </c>
      <c r="BB2322" s="24">
        <v>-5.2301678972144146</v>
      </c>
      <c r="BC2322" s="24">
        <v>-3.3295030126396341</v>
      </c>
      <c r="BD2322" s="24">
        <v>-5.2301678972144146</v>
      </c>
      <c r="BE2322" s="24">
        <v>0</v>
      </c>
      <c r="BF2322" s="24">
        <v>0</v>
      </c>
      <c r="BG2322" s="24">
        <v>0</v>
      </c>
      <c r="BH2322" s="24">
        <v>0</v>
      </c>
      <c r="BI2322" s="24">
        <v>0</v>
      </c>
      <c r="BJ2322" s="24">
        <v>0</v>
      </c>
      <c r="BK2322" s="24">
        <v>0</v>
      </c>
      <c r="BL2322" s="24">
        <v>0</v>
      </c>
    </row>
    <row r="2323" spans="1:64" x14ac:dyDescent="0.25">
      <c r="A2323" t="s">
        <v>5129</v>
      </c>
      <c r="B2323">
        <v>153</v>
      </c>
      <c r="C2323">
        <v>3</v>
      </c>
      <c r="D2323">
        <v>13</v>
      </c>
      <c r="E2323" s="24">
        <v>0</v>
      </c>
      <c r="F2323" s="24">
        <v>0</v>
      </c>
      <c r="G2323" s="24">
        <v>0</v>
      </c>
      <c r="H2323" s="24">
        <v>0</v>
      </c>
      <c r="I2323" s="24">
        <v>0</v>
      </c>
      <c r="J2323" s="24">
        <v>0</v>
      </c>
      <c r="K2323" s="24">
        <v>60924.174750957638</v>
      </c>
      <c r="L2323" s="24">
        <v>-23174.781248260289</v>
      </c>
      <c r="M2323" s="24">
        <v>37749.393502697349</v>
      </c>
      <c r="N2323" s="24">
        <v>-37749.393502697349</v>
      </c>
      <c r="O2323" s="24">
        <v>-60924.174750957638</v>
      </c>
      <c r="P2323" s="24">
        <v>0</v>
      </c>
      <c r="Q2323" s="24">
        <v>5.1166069761316066</v>
      </c>
      <c r="R2323" s="24">
        <v>-1.860887802477464</v>
      </c>
      <c r="S2323" s="24">
        <v>3.2557191736541427</v>
      </c>
      <c r="T2323" s="24">
        <v>0</v>
      </c>
      <c r="U2323" s="24">
        <v>0</v>
      </c>
      <c r="V2323" s="24">
        <v>0</v>
      </c>
      <c r="W2323" s="24">
        <v>0</v>
      </c>
      <c r="X2323" s="24">
        <v>0</v>
      </c>
      <c r="Y2323" s="24">
        <v>0</v>
      </c>
      <c r="Z2323" s="24">
        <v>0</v>
      </c>
      <c r="AA2323" s="24">
        <v>54831.757275861877</v>
      </c>
      <c r="AB2323" s="24">
        <v>-20857.303123434307</v>
      </c>
      <c r="AC2323" s="24">
        <v>33974.454152427614</v>
      </c>
      <c r="AD2323" s="24">
        <v>-33974.454152427614</v>
      </c>
      <c r="AE2323" s="24">
        <v>-54831.757275861688</v>
      </c>
      <c r="AF2323" s="24">
        <v>0</v>
      </c>
      <c r="AG2323" s="24">
        <v>5.1166069761316066</v>
      </c>
      <c r="AH2323" s="24">
        <v>-1.860887802477464</v>
      </c>
      <c r="AI2323" s="24">
        <v>3.2557191736541427</v>
      </c>
      <c r="AJ2323" s="24">
        <v>0</v>
      </c>
      <c r="AK2323" s="24">
        <v>0</v>
      </c>
      <c r="AL2323" s="24">
        <v>0</v>
      </c>
      <c r="AM2323" s="24">
        <v>0</v>
      </c>
      <c r="AN2323" s="24">
        <v>0</v>
      </c>
      <c r="AO2323" s="24">
        <v>0</v>
      </c>
      <c r="AP2323" s="24">
        <v>0</v>
      </c>
      <c r="AQ2323" s="24">
        <v>6092.4174750957609</v>
      </c>
      <c r="AR2323" s="24">
        <v>-2317.4781248259824</v>
      </c>
      <c r="AS2323" s="24">
        <v>3774.9393502697349</v>
      </c>
      <c r="AT2323" s="24">
        <v>-3774.9393502697349</v>
      </c>
      <c r="AU2323" s="24">
        <v>-6092.4174750959501</v>
      </c>
      <c r="AV2323" s="24">
        <v>0</v>
      </c>
      <c r="AW2323" s="24">
        <v>0</v>
      </c>
      <c r="AX2323" s="24">
        <v>0</v>
      </c>
      <c r="AY2323" s="24">
        <v>0</v>
      </c>
      <c r="AZ2323" s="24">
        <v>0</v>
      </c>
      <c r="BA2323" s="24">
        <v>-3.2557191736541427</v>
      </c>
      <c r="BB2323" s="24">
        <v>-5.1166069761316066</v>
      </c>
      <c r="BC2323" s="24">
        <v>-3.2557191736541427</v>
      </c>
      <c r="BD2323" s="24">
        <v>-5.1166069761316066</v>
      </c>
      <c r="BE2323" s="24">
        <v>0</v>
      </c>
      <c r="BF2323" s="24">
        <v>0</v>
      </c>
      <c r="BG2323" s="24">
        <v>0</v>
      </c>
      <c r="BH2323" s="24">
        <v>0</v>
      </c>
      <c r="BI2323" s="24">
        <v>0</v>
      </c>
      <c r="BJ2323" s="24">
        <v>0</v>
      </c>
      <c r="BK2323" s="24">
        <v>0</v>
      </c>
      <c r="BL2323" s="24">
        <v>0</v>
      </c>
    </row>
    <row r="2324" spans="1:64" x14ac:dyDescent="0.25">
      <c r="A2324" t="s">
        <v>5129</v>
      </c>
      <c r="B2324">
        <v>154</v>
      </c>
      <c r="C2324">
        <v>4</v>
      </c>
      <c r="D2324">
        <v>13</v>
      </c>
      <c r="E2324" s="24">
        <v>0</v>
      </c>
      <c r="F2324" s="24">
        <v>0</v>
      </c>
      <c r="G2324" s="24">
        <v>0</v>
      </c>
      <c r="H2324" s="24">
        <v>0</v>
      </c>
      <c r="I2324" s="24">
        <v>0</v>
      </c>
      <c r="J2324" s="24">
        <v>0</v>
      </c>
      <c r="K2324" s="24">
        <v>59649.911969799548</v>
      </c>
      <c r="L2324" s="24">
        <v>-22690.446170110255</v>
      </c>
      <c r="M2324" s="24">
        <v>36959.465799689293</v>
      </c>
      <c r="N2324" s="24">
        <v>-36959.465799689293</v>
      </c>
      <c r="O2324" s="24">
        <v>-59649.911969799548</v>
      </c>
      <c r="P2324" s="24">
        <v>0</v>
      </c>
      <c r="Q2324" s="24">
        <v>5.0060460708555183</v>
      </c>
      <c r="R2324" s="24">
        <v>-1.8220307160418088</v>
      </c>
      <c r="S2324" s="24">
        <v>3.1840153548137096</v>
      </c>
      <c r="T2324" s="24">
        <v>0</v>
      </c>
      <c r="U2324" s="24">
        <v>0</v>
      </c>
      <c r="V2324" s="24">
        <v>0</v>
      </c>
      <c r="W2324" s="24">
        <v>0</v>
      </c>
      <c r="X2324" s="24">
        <v>0</v>
      </c>
      <c r="Y2324" s="24">
        <v>0</v>
      </c>
      <c r="Z2324" s="24">
        <v>0</v>
      </c>
      <c r="AA2324" s="24">
        <v>53684.920772819598</v>
      </c>
      <c r="AB2324" s="24">
        <v>-20421.401553099276</v>
      </c>
      <c r="AC2324" s="24">
        <v>33263.519219720365</v>
      </c>
      <c r="AD2324" s="24">
        <v>-33263.51921972027</v>
      </c>
      <c r="AE2324" s="24">
        <v>-53684.92077281978</v>
      </c>
      <c r="AF2324" s="24">
        <v>0</v>
      </c>
      <c r="AG2324" s="24">
        <v>5.0060460708555183</v>
      </c>
      <c r="AH2324" s="24">
        <v>-1.8220307160418088</v>
      </c>
      <c r="AI2324" s="24">
        <v>3.1840153548137096</v>
      </c>
      <c r="AJ2324" s="24">
        <v>0</v>
      </c>
      <c r="AK2324" s="24">
        <v>0</v>
      </c>
      <c r="AL2324" s="24">
        <v>0</v>
      </c>
      <c r="AM2324" s="24">
        <v>0</v>
      </c>
      <c r="AN2324" s="24">
        <v>0</v>
      </c>
      <c r="AO2324" s="24">
        <v>0</v>
      </c>
      <c r="AP2324" s="24">
        <v>0</v>
      </c>
      <c r="AQ2324" s="24">
        <v>5964.9911969799505</v>
      </c>
      <c r="AR2324" s="24">
        <v>-2269.044617010979</v>
      </c>
      <c r="AS2324" s="24">
        <v>3695.9465799689278</v>
      </c>
      <c r="AT2324" s="24">
        <v>-3695.9465799690224</v>
      </c>
      <c r="AU2324" s="24">
        <v>-5964.9911969797686</v>
      </c>
      <c r="AV2324" s="24">
        <v>0</v>
      </c>
      <c r="AW2324" s="24">
        <v>0</v>
      </c>
      <c r="AX2324" s="24">
        <v>0</v>
      </c>
      <c r="AY2324" s="24">
        <v>0</v>
      </c>
      <c r="AZ2324" s="24">
        <v>0</v>
      </c>
      <c r="BA2324" s="24">
        <v>-3.1840153548137096</v>
      </c>
      <c r="BB2324" s="24">
        <v>-5.0060460708555183</v>
      </c>
      <c r="BC2324" s="24">
        <v>-3.1840153548137096</v>
      </c>
      <c r="BD2324" s="24">
        <v>-5.0060460708555183</v>
      </c>
      <c r="BE2324" s="24">
        <v>0</v>
      </c>
      <c r="BF2324" s="24">
        <v>0</v>
      </c>
      <c r="BG2324" s="24">
        <v>0</v>
      </c>
      <c r="BH2324" s="24">
        <v>0</v>
      </c>
      <c r="BI2324" s="24">
        <v>0</v>
      </c>
      <c r="BJ2324" s="24">
        <v>0</v>
      </c>
      <c r="BK2324" s="24">
        <v>0</v>
      </c>
      <c r="BL2324" s="24">
        <v>0</v>
      </c>
    </row>
    <row r="2325" spans="1:64" x14ac:dyDescent="0.25">
      <c r="A2325" t="s">
        <v>5129</v>
      </c>
      <c r="B2325">
        <v>155</v>
      </c>
      <c r="C2325">
        <v>4</v>
      </c>
      <c r="D2325">
        <v>13</v>
      </c>
      <c r="E2325" s="24">
        <v>0</v>
      </c>
      <c r="F2325" s="24">
        <v>0</v>
      </c>
      <c r="G2325" s="24">
        <v>0</v>
      </c>
      <c r="H2325" s="24">
        <v>0</v>
      </c>
      <c r="I2325" s="24">
        <v>0</v>
      </c>
      <c r="J2325" s="24">
        <v>0</v>
      </c>
      <c r="K2325" s="24">
        <v>58407.494222056121</v>
      </c>
      <c r="L2325" s="24">
        <v>-22216.789168607444</v>
      </c>
      <c r="M2325" s="24">
        <v>36190.705053448677</v>
      </c>
      <c r="N2325" s="24">
        <v>-36190.705053448677</v>
      </c>
      <c r="O2325" s="24">
        <v>-58407.494222056121</v>
      </c>
      <c r="P2325" s="24">
        <v>0</v>
      </c>
      <c r="Q2325" s="24">
        <v>4.8983919914880971</v>
      </c>
      <c r="R2325" s="24">
        <v>-1.784072174179073</v>
      </c>
      <c r="S2325" s="24">
        <v>3.1143198173090241</v>
      </c>
      <c r="T2325" s="24">
        <v>0</v>
      </c>
      <c r="U2325" s="24">
        <v>0</v>
      </c>
      <c r="V2325" s="24">
        <v>0</v>
      </c>
      <c r="W2325" s="24">
        <v>0</v>
      </c>
      <c r="X2325" s="24">
        <v>0</v>
      </c>
      <c r="Y2325" s="24">
        <v>0</v>
      </c>
      <c r="Z2325" s="24">
        <v>0</v>
      </c>
      <c r="AA2325" s="24">
        <v>52566.744799850509</v>
      </c>
      <c r="AB2325" s="24">
        <v>-19995.110251746606</v>
      </c>
      <c r="AC2325" s="24">
        <v>32571.634548103812</v>
      </c>
      <c r="AD2325" s="24">
        <v>-32571.634548103902</v>
      </c>
      <c r="AE2325" s="24">
        <v>-52566.744799850509</v>
      </c>
      <c r="AF2325" s="24">
        <v>0</v>
      </c>
      <c r="AG2325" s="24">
        <v>4.8983919914880971</v>
      </c>
      <c r="AH2325" s="24">
        <v>-1.784072174179073</v>
      </c>
      <c r="AI2325" s="24">
        <v>3.1143198173090241</v>
      </c>
      <c r="AJ2325" s="24">
        <v>0</v>
      </c>
      <c r="AK2325" s="24">
        <v>0</v>
      </c>
      <c r="AL2325" s="24">
        <v>0</v>
      </c>
      <c r="AM2325" s="24">
        <v>0</v>
      </c>
      <c r="AN2325" s="24">
        <v>0</v>
      </c>
      <c r="AO2325" s="24">
        <v>0</v>
      </c>
      <c r="AP2325" s="24">
        <v>0</v>
      </c>
      <c r="AQ2325" s="24">
        <v>5840.7494222056121</v>
      </c>
      <c r="AR2325" s="24">
        <v>-2221.6789168608375</v>
      </c>
      <c r="AS2325" s="24">
        <v>3619.0705053448655</v>
      </c>
      <c r="AT2325" s="24">
        <v>-3619.0705053447746</v>
      </c>
      <c r="AU2325" s="24">
        <v>-5840.7494222056121</v>
      </c>
      <c r="AV2325" s="24">
        <v>0</v>
      </c>
      <c r="AW2325" s="24">
        <v>0</v>
      </c>
      <c r="AX2325" s="24">
        <v>0</v>
      </c>
      <c r="AY2325" s="24">
        <v>0</v>
      </c>
      <c r="AZ2325" s="24">
        <v>0</v>
      </c>
      <c r="BA2325" s="24">
        <v>-3.1143198173090241</v>
      </c>
      <c r="BB2325" s="24">
        <v>-4.8983919914880971</v>
      </c>
      <c r="BC2325" s="24">
        <v>-3.1143198173090241</v>
      </c>
      <c r="BD2325" s="24">
        <v>-4.8983919914880971</v>
      </c>
      <c r="BE2325" s="24">
        <v>0</v>
      </c>
      <c r="BF2325" s="24">
        <v>0</v>
      </c>
      <c r="BG2325" s="24">
        <v>0</v>
      </c>
      <c r="BH2325" s="24">
        <v>0</v>
      </c>
      <c r="BI2325" s="24">
        <v>0</v>
      </c>
      <c r="BJ2325" s="24">
        <v>0</v>
      </c>
      <c r="BK2325" s="24">
        <v>0</v>
      </c>
      <c r="BL2325" s="24">
        <v>0</v>
      </c>
    </row>
    <row r="2326" spans="1:64" x14ac:dyDescent="0.25">
      <c r="A2326" t="s">
        <v>5129</v>
      </c>
      <c r="B2326">
        <v>156</v>
      </c>
      <c r="C2326">
        <v>4</v>
      </c>
      <c r="D2326">
        <v>13</v>
      </c>
      <c r="E2326" s="24">
        <v>0</v>
      </c>
      <c r="F2326" s="24">
        <v>0</v>
      </c>
      <c r="G2326" s="24">
        <v>0</v>
      </c>
      <c r="H2326" s="24">
        <v>0</v>
      </c>
      <c r="I2326" s="24">
        <v>0</v>
      </c>
      <c r="J2326" s="24">
        <v>0</v>
      </c>
      <c r="K2326" s="24">
        <v>57196.005772013217</v>
      </c>
      <c r="L2326" s="24">
        <v>-21753.591516200453</v>
      </c>
      <c r="M2326" s="24">
        <v>35442.414255812764</v>
      </c>
      <c r="N2326" s="24">
        <v>-35442.414255812764</v>
      </c>
      <c r="O2326" s="24">
        <v>-57196.005772013217</v>
      </c>
      <c r="P2326" s="24">
        <v>0</v>
      </c>
      <c r="Q2326" s="24">
        <v>4.7935548437085345</v>
      </c>
      <c r="R2326" s="24">
        <v>-1.7469910848153631</v>
      </c>
      <c r="S2326" s="24">
        <v>3.0465637588931713</v>
      </c>
      <c r="T2326" s="24">
        <v>0</v>
      </c>
      <c r="U2326" s="24">
        <v>0</v>
      </c>
      <c r="V2326" s="24">
        <v>0</v>
      </c>
      <c r="W2326" s="24">
        <v>0</v>
      </c>
      <c r="X2326" s="24">
        <v>0</v>
      </c>
      <c r="Y2326" s="24">
        <v>0</v>
      </c>
      <c r="Z2326" s="24">
        <v>0</v>
      </c>
      <c r="AA2326" s="24">
        <v>51476.405194811894</v>
      </c>
      <c r="AB2326" s="24">
        <v>-19578.232364580501</v>
      </c>
      <c r="AC2326" s="24">
        <v>31898.172830231488</v>
      </c>
      <c r="AD2326" s="24">
        <v>-31898.172830231488</v>
      </c>
      <c r="AE2326" s="24">
        <v>-51476.405194811523</v>
      </c>
      <c r="AF2326" s="24">
        <v>0</v>
      </c>
      <c r="AG2326" s="24">
        <v>4.7935548437085345</v>
      </c>
      <c r="AH2326" s="24">
        <v>-1.7469910848153631</v>
      </c>
      <c r="AI2326" s="24">
        <v>3.0465637588931713</v>
      </c>
      <c r="AJ2326" s="24">
        <v>0</v>
      </c>
      <c r="AK2326" s="24">
        <v>0</v>
      </c>
      <c r="AL2326" s="24">
        <v>0</v>
      </c>
      <c r="AM2326" s="24">
        <v>0</v>
      </c>
      <c r="AN2326" s="24">
        <v>0</v>
      </c>
      <c r="AO2326" s="24">
        <v>0</v>
      </c>
      <c r="AP2326" s="24">
        <v>0</v>
      </c>
      <c r="AQ2326" s="24">
        <v>5719.6005772013232</v>
      </c>
      <c r="AR2326" s="24">
        <v>-2175.3591516199522</v>
      </c>
      <c r="AS2326" s="24">
        <v>3544.2414255812764</v>
      </c>
      <c r="AT2326" s="24">
        <v>-3544.2414255812764</v>
      </c>
      <c r="AU2326" s="24">
        <v>-5719.6005772016943</v>
      </c>
      <c r="AV2326" s="24">
        <v>0</v>
      </c>
      <c r="AW2326" s="24">
        <v>0</v>
      </c>
      <c r="AX2326" s="24">
        <v>0</v>
      </c>
      <c r="AY2326" s="24">
        <v>0</v>
      </c>
      <c r="AZ2326" s="24">
        <v>0</v>
      </c>
      <c r="BA2326" s="24">
        <v>-3.0465637588931713</v>
      </c>
      <c r="BB2326" s="24">
        <v>-4.7935548437085345</v>
      </c>
      <c r="BC2326" s="24">
        <v>-3.0465637588931713</v>
      </c>
      <c r="BD2326" s="24">
        <v>-4.7935548437085345</v>
      </c>
      <c r="BE2326" s="24">
        <v>0</v>
      </c>
      <c r="BF2326" s="24">
        <v>0</v>
      </c>
      <c r="BG2326" s="24">
        <v>0</v>
      </c>
      <c r="BH2326" s="24">
        <v>0</v>
      </c>
      <c r="BI2326" s="24">
        <v>0</v>
      </c>
      <c r="BJ2326" s="24">
        <v>0</v>
      </c>
      <c r="BK2326" s="24">
        <v>0</v>
      </c>
      <c r="BL2326" s="24">
        <v>0</v>
      </c>
    </row>
    <row r="2327" spans="1:64" x14ac:dyDescent="0.25">
      <c r="A2327" t="s">
        <v>5129</v>
      </c>
      <c r="B2327">
        <v>157</v>
      </c>
      <c r="C2327">
        <v>1</v>
      </c>
      <c r="D2327">
        <v>14</v>
      </c>
      <c r="E2327" s="24">
        <v>0</v>
      </c>
      <c r="F2327" s="24">
        <v>0</v>
      </c>
      <c r="G2327" s="24">
        <v>0</v>
      </c>
      <c r="H2327" s="24">
        <v>0</v>
      </c>
      <c r="I2327" s="24">
        <v>0</v>
      </c>
      <c r="J2327" s="24">
        <v>0</v>
      </c>
      <c r="K2327" s="24">
        <v>56014.559904497117</v>
      </c>
      <c r="L2327" s="24">
        <v>-21300.63618895039</v>
      </c>
      <c r="M2327" s="24">
        <v>34713.923715546727</v>
      </c>
      <c r="N2327" s="24">
        <v>-34713.923715546727</v>
      </c>
      <c r="O2327" s="24">
        <v>-56014.559904497117</v>
      </c>
      <c r="P2327" s="24">
        <v>0</v>
      </c>
      <c r="Q2327" s="24">
        <v>4.6914479006604779</v>
      </c>
      <c r="R2327" s="24">
        <v>-1.7107667260265771</v>
      </c>
      <c r="S2327" s="24">
        <v>2.9806811746339008</v>
      </c>
      <c r="T2327" s="24">
        <v>0</v>
      </c>
      <c r="U2327" s="24">
        <v>0</v>
      </c>
      <c r="V2327" s="24">
        <v>0</v>
      </c>
      <c r="W2327" s="24">
        <v>0</v>
      </c>
      <c r="X2327" s="24">
        <v>0</v>
      </c>
      <c r="Y2327" s="24">
        <v>0</v>
      </c>
      <c r="Z2327" s="24">
        <v>0</v>
      </c>
      <c r="AA2327" s="24">
        <v>50413.103914047409</v>
      </c>
      <c r="AB2327" s="24">
        <v>-19170.572570055258</v>
      </c>
      <c r="AC2327" s="24">
        <v>31242.531343992054</v>
      </c>
      <c r="AD2327" s="24">
        <v>-31242.531343991868</v>
      </c>
      <c r="AE2327" s="24">
        <v>-50413.103914047591</v>
      </c>
      <c r="AF2327" s="24">
        <v>0</v>
      </c>
      <c r="AG2327" s="24">
        <v>4.6914479006604779</v>
      </c>
      <c r="AH2327" s="24">
        <v>-1.7107667260265771</v>
      </c>
      <c r="AI2327" s="24">
        <v>2.9806811746339008</v>
      </c>
      <c r="AJ2327" s="24">
        <v>0</v>
      </c>
      <c r="AK2327" s="24">
        <v>0</v>
      </c>
      <c r="AL2327" s="24">
        <v>0</v>
      </c>
      <c r="AM2327" s="24">
        <v>0</v>
      </c>
      <c r="AN2327" s="24">
        <v>0</v>
      </c>
      <c r="AO2327" s="24">
        <v>0</v>
      </c>
      <c r="AP2327" s="24">
        <v>0</v>
      </c>
      <c r="AQ2327" s="24">
        <v>5601.4559904497073</v>
      </c>
      <c r="AR2327" s="24">
        <v>-2130.0636188951321</v>
      </c>
      <c r="AS2327" s="24">
        <v>3471.3923715546734</v>
      </c>
      <c r="AT2327" s="24">
        <v>-3471.392371554859</v>
      </c>
      <c r="AU2327" s="24">
        <v>-5601.4559904495254</v>
      </c>
      <c r="AV2327" s="24">
        <v>0</v>
      </c>
      <c r="AW2327" s="24">
        <v>0</v>
      </c>
      <c r="AX2327" s="24">
        <v>0</v>
      </c>
      <c r="AY2327" s="24">
        <v>0</v>
      </c>
      <c r="AZ2327" s="24">
        <v>0</v>
      </c>
      <c r="BA2327" s="24">
        <v>-2.9806811746339008</v>
      </c>
      <c r="BB2327" s="24">
        <v>-4.6914479006604779</v>
      </c>
      <c r="BC2327" s="24">
        <v>-2.9806811746339008</v>
      </c>
      <c r="BD2327" s="24">
        <v>-4.6914479006604779</v>
      </c>
      <c r="BE2327" s="24">
        <v>0</v>
      </c>
      <c r="BF2327" s="24">
        <v>0</v>
      </c>
      <c r="BG2327" s="24">
        <v>0</v>
      </c>
      <c r="BH2327" s="24">
        <v>0</v>
      </c>
      <c r="BI2327" s="24">
        <v>0</v>
      </c>
      <c r="BJ2327" s="24">
        <v>0</v>
      </c>
      <c r="BK2327" s="24">
        <v>0</v>
      </c>
      <c r="BL2327" s="24">
        <v>0</v>
      </c>
    </row>
    <row r="2328" spans="1:64" x14ac:dyDescent="0.25">
      <c r="A2328" t="s">
        <v>5129</v>
      </c>
      <c r="B2328">
        <v>158</v>
      </c>
      <c r="C2328">
        <v>1</v>
      </c>
      <c r="D2328">
        <v>14</v>
      </c>
      <c r="E2328" s="24">
        <v>0</v>
      </c>
      <c r="F2328" s="24">
        <v>0</v>
      </c>
      <c r="G2328" s="24">
        <v>0</v>
      </c>
      <c r="H2328" s="24">
        <v>0</v>
      </c>
      <c r="I2328" s="24">
        <v>0</v>
      </c>
      <c r="J2328" s="24">
        <v>0</v>
      </c>
      <c r="K2328" s="24">
        <v>54862.297975514084</v>
      </c>
      <c r="L2328" s="24">
        <v>-20857.708159226924</v>
      </c>
      <c r="M2328" s="24">
        <v>34004.58981628716</v>
      </c>
      <c r="N2328" s="24">
        <v>-34004.58981628716</v>
      </c>
      <c r="O2328" s="24">
        <v>-54862.297975514084</v>
      </c>
      <c r="P2328" s="24">
        <v>0</v>
      </c>
      <c r="Q2328" s="24">
        <v>4.5919874800688376</v>
      </c>
      <c r="R2328" s="24">
        <v>-1.6753787549173467</v>
      </c>
      <c r="S2328" s="24">
        <v>2.9166087251514909</v>
      </c>
      <c r="T2328" s="24">
        <v>0</v>
      </c>
      <c r="U2328" s="24">
        <v>0</v>
      </c>
      <c r="V2328" s="24">
        <v>0</v>
      </c>
      <c r="W2328" s="24">
        <v>0</v>
      </c>
      <c r="X2328" s="24">
        <v>0</v>
      </c>
      <c r="Y2328" s="24">
        <v>0</v>
      </c>
      <c r="Z2328" s="24">
        <v>0</v>
      </c>
      <c r="AA2328" s="24">
        <v>49376.068177962676</v>
      </c>
      <c r="AB2328" s="24">
        <v>-18771.937343304278</v>
      </c>
      <c r="AC2328" s="24">
        <v>30604.130834658445</v>
      </c>
      <c r="AD2328" s="24">
        <v>-30604.13083465863</v>
      </c>
      <c r="AE2328" s="24">
        <v>-49376.068177962676</v>
      </c>
      <c r="AF2328" s="24">
        <v>0</v>
      </c>
      <c r="AG2328" s="24">
        <v>4.5919874800688376</v>
      </c>
      <c r="AH2328" s="24">
        <v>-1.6753787549173467</v>
      </c>
      <c r="AI2328" s="24">
        <v>2.9166087251514909</v>
      </c>
      <c r="AJ2328" s="24">
        <v>0</v>
      </c>
      <c r="AK2328" s="24">
        <v>0</v>
      </c>
      <c r="AL2328" s="24">
        <v>0</v>
      </c>
      <c r="AM2328" s="24">
        <v>0</v>
      </c>
      <c r="AN2328" s="24">
        <v>0</v>
      </c>
      <c r="AO2328" s="24">
        <v>0</v>
      </c>
      <c r="AP2328" s="24">
        <v>0</v>
      </c>
      <c r="AQ2328" s="24">
        <v>5486.2297975514084</v>
      </c>
      <c r="AR2328" s="24">
        <v>-2085.7708159226459</v>
      </c>
      <c r="AS2328" s="24">
        <v>3400.4589816287153</v>
      </c>
      <c r="AT2328" s="24">
        <v>-3400.4589816285297</v>
      </c>
      <c r="AU2328" s="24">
        <v>-5486.2297975514084</v>
      </c>
      <c r="AV2328" s="24">
        <v>0</v>
      </c>
      <c r="AW2328" s="24">
        <v>0</v>
      </c>
      <c r="AX2328" s="24">
        <v>0</v>
      </c>
      <c r="AY2328" s="24">
        <v>0</v>
      </c>
      <c r="AZ2328" s="24">
        <v>0</v>
      </c>
      <c r="BA2328" s="24">
        <v>-2.9166087251514909</v>
      </c>
      <c r="BB2328" s="24">
        <v>-4.5919874800688376</v>
      </c>
      <c r="BC2328" s="24">
        <v>-2.9166087251514909</v>
      </c>
      <c r="BD2328" s="24">
        <v>-4.5919874800688376</v>
      </c>
      <c r="BE2328" s="24">
        <v>0</v>
      </c>
      <c r="BF2328" s="24">
        <v>0</v>
      </c>
      <c r="BG2328" s="24">
        <v>0</v>
      </c>
      <c r="BH2328" s="24">
        <v>0</v>
      </c>
      <c r="BI2328" s="24">
        <v>0</v>
      </c>
      <c r="BJ2328" s="24">
        <v>0</v>
      </c>
      <c r="BK2328" s="24">
        <v>0</v>
      </c>
      <c r="BL2328" s="24">
        <v>0</v>
      </c>
    </row>
    <row r="2329" spans="1:64" x14ac:dyDescent="0.25">
      <c r="A2329" t="s">
        <v>5129</v>
      </c>
      <c r="B2329">
        <v>159</v>
      </c>
      <c r="C2329">
        <v>1</v>
      </c>
      <c r="D2329">
        <v>14</v>
      </c>
      <c r="E2329" s="24">
        <v>0</v>
      </c>
      <c r="F2329" s="24">
        <v>0</v>
      </c>
      <c r="G2329" s="24">
        <v>0</v>
      </c>
      <c r="H2329" s="24">
        <v>0</v>
      </c>
      <c r="I2329" s="24">
        <v>0</v>
      </c>
      <c r="J2329" s="24">
        <v>0</v>
      </c>
      <c r="K2329" s="24">
        <v>53738.38849017024</v>
      </c>
      <c r="L2329" s="24">
        <v>-20424.594651546329</v>
      </c>
      <c r="M2329" s="24">
        <v>33313.793838623911</v>
      </c>
      <c r="N2329" s="24">
        <v>-33313.793838623911</v>
      </c>
      <c r="O2329" s="24">
        <v>-53738.38849017024</v>
      </c>
      <c r="P2329" s="24">
        <v>0</v>
      </c>
      <c r="Q2329" s="24">
        <v>4.4950928263701826</v>
      </c>
      <c r="R2329" s="24">
        <v>-1.6408072144599828</v>
      </c>
      <c r="S2329" s="24">
        <v>2.8542856119101998</v>
      </c>
      <c r="T2329" s="24">
        <v>0</v>
      </c>
      <c r="U2329" s="24">
        <v>0</v>
      </c>
      <c r="V2329" s="24">
        <v>0</v>
      </c>
      <c r="W2329" s="24">
        <v>0</v>
      </c>
      <c r="X2329" s="24">
        <v>0</v>
      </c>
      <c r="Y2329" s="24">
        <v>0</v>
      </c>
      <c r="Z2329" s="24">
        <v>0</v>
      </c>
      <c r="AA2329" s="24">
        <v>48364.549641153215</v>
      </c>
      <c r="AB2329" s="24">
        <v>-18382.13518639165</v>
      </c>
      <c r="AC2329" s="24">
        <v>29982.414454761521</v>
      </c>
      <c r="AD2329" s="24">
        <v>-29982.414454761427</v>
      </c>
      <c r="AE2329" s="24">
        <v>-48364.549641153309</v>
      </c>
      <c r="AF2329" s="24">
        <v>0</v>
      </c>
      <c r="AG2329" s="24">
        <v>4.4950928263701826</v>
      </c>
      <c r="AH2329" s="24">
        <v>-1.6408072144599828</v>
      </c>
      <c r="AI2329" s="24">
        <v>2.8542856119101998</v>
      </c>
      <c r="AJ2329" s="24">
        <v>0</v>
      </c>
      <c r="AK2329" s="24">
        <v>0</v>
      </c>
      <c r="AL2329" s="24">
        <v>0</v>
      </c>
      <c r="AM2329" s="24">
        <v>0</v>
      </c>
      <c r="AN2329" s="24">
        <v>0</v>
      </c>
      <c r="AO2329" s="24">
        <v>0</v>
      </c>
      <c r="AP2329" s="24">
        <v>0</v>
      </c>
      <c r="AQ2329" s="24">
        <v>5373.8388490170255</v>
      </c>
      <c r="AR2329" s="24">
        <v>-2042.4594651546795</v>
      </c>
      <c r="AS2329" s="24">
        <v>3331.3793838623897</v>
      </c>
      <c r="AT2329" s="24">
        <v>-3331.3793838624842</v>
      </c>
      <c r="AU2329" s="24">
        <v>-5373.8388490169309</v>
      </c>
      <c r="AV2329" s="24">
        <v>0</v>
      </c>
      <c r="AW2329" s="24">
        <v>0</v>
      </c>
      <c r="AX2329" s="24">
        <v>0</v>
      </c>
      <c r="AY2329" s="24">
        <v>0</v>
      </c>
      <c r="AZ2329" s="24">
        <v>0</v>
      </c>
      <c r="BA2329" s="24">
        <v>-2.8542856119101998</v>
      </c>
      <c r="BB2329" s="24">
        <v>-4.4950928263701826</v>
      </c>
      <c r="BC2329" s="24">
        <v>-2.8542856119101998</v>
      </c>
      <c r="BD2329" s="24">
        <v>-4.4950928263701826</v>
      </c>
      <c r="BE2329" s="24">
        <v>0</v>
      </c>
      <c r="BF2329" s="24">
        <v>0</v>
      </c>
      <c r="BG2329" s="24">
        <v>0</v>
      </c>
      <c r="BH2329" s="24">
        <v>0</v>
      </c>
      <c r="BI2329" s="24">
        <v>0</v>
      </c>
      <c r="BJ2329" s="24">
        <v>0</v>
      </c>
      <c r="BK2329" s="24">
        <v>0</v>
      </c>
      <c r="BL2329" s="24">
        <v>0</v>
      </c>
    </row>
    <row r="2330" spans="1:64" x14ac:dyDescent="0.25">
      <c r="A2330" t="s">
        <v>5129</v>
      </c>
      <c r="B2330">
        <v>160</v>
      </c>
      <c r="C2330">
        <v>2</v>
      </c>
      <c r="D2330">
        <v>14</v>
      </c>
      <c r="E2330" s="24">
        <v>0</v>
      </c>
      <c r="F2330" s="24">
        <v>0</v>
      </c>
      <c r="G2330" s="24">
        <v>0</v>
      </c>
      <c r="H2330" s="24">
        <v>0</v>
      </c>
      <c r="I2330" s="24">
        <v>0</v>
      </c>
      <c r="J2330" s="24">
        <v>0</v>
      </c>
      <c r="K2330" s="24">
        <v>52642.026207756251</v>
      </c>
      <c r="L2330" s="24">
        <v>-20001.085365150124</v>
      </c>
      <c r="M2330" s="24">
        <v>32640.940842606127</v>
      </c>
      <c r="N2330" s="24">
        <v>-32640.940842606127</v>
      </c>
      <c r="O2330" s="24">
        <v>-52642.026207756251</v>
      </c>
      <c r="P2330" s="24">
        <v>0</v>
      </c>
      <c r="Q2330" s="24">
        <v>4.40068599765209</v>
      </c>
      <c r="R2330" s="24">
        <v>-1.6070325385085198</v>
      </c>
      <c r="S2330" s="24">
        <v>2.7936534591435702</v>
      </c>
      <c r="T2330" s="24">
        <v>0</v>
      </c>
      <c r="U2330" s="24">
        <v>0</v>
      </c>
      <c r="V2330" s="24">
        <v>0</v>
      </c>
      <c r="W2330" s="24">
        <v>0</v>
      </c>
      <c r="X2330" s="24">
        <v>0</v>
      </c>
      <c r="Y2330" s="24">
        <v>0</v>
      </c>
      <c r="Z2330" s="24">
        <v>0</v>
      </c>
      <c r="AA2330" s="24">
        <v>47377.82358698063</v>
      </c>
      <c r="AB2330" s="24">
        <v>-18000.976828635205</v>
      </c>
      <c r="AC2330" s="24">
        <v>29376.846758345517</v>
      </c>
      <c r="AD2330" s="24">
        <v>-29376.846758345608</v>
      </c>
      <c r="AE2330" s="24">
        <v>-47377.823586980347</v>
      </c>
      <c r="AF2330" s="24">
        <v>0</v>
      </c>
      <c r="AG2330" s="24">
        <v>4.40068599765209</v>
      </c>
      <c r="AH2330" s="24">
        <v>-1.6070325385085198</v>
      </c>
      <c r="AI2330" s="24">
        <v>2.7936534591435702</v>
      </c>
      <c r="AJ2330" s="24">
        <v>0</v>
      </c>
      <c r="AK2330" s="24">
        <v>0</v>
      </c>
      <c r="AL2330" s="24">
        <v>0</v>
      </c>
      <c r="AM2330" s="24">
        <v>0</v>
      </c>
      <c r="AN2330" s="24">
        <v>0</v>
      </c>
      <c r="AO2330" s="24">
        <v>0</v>
      </c>
      <c r="AP2330" s="24">
        <v>0</v>
      </c>
      <c r="AQ2330" s="24">
        <v>5264.2026207756207</v>
      </c>
      <c r="AR2330" s="24">
        <v>-2000.1085365149193</v>
      </c>
      <c r="AS2330" s="24">
        <v>3264.0940842606105</v>
      </c>
      <c r="AT2330" s="24">
        <v>-3264.0940842605196</v>
      </c>
      <c r="AU2330" s="24">
        <v>-5264.2026207759045</v>
      </c>
      <c r="AV2330" s="24">
        <v>0</v>
      </c>
      <c r="AW2330" s="24">
        <v>0</v>
      </c>
      <c r="AX2330" s="24">
        <v>0</v>
      </c>
      <c r="AY2330" s="24">
        <v>0</v>
      </c>
      <c r="AZ2330" s="24">
        <v>0</v>
      </c>
      <c r="BA2330" s="24">
        <v>-2.7936534591435702</v>
      </c>
      <c r="BB2330" s="24">
        <v>-4.40068599765209</v>
      </c>
      <c r="BC2330" s="24">
        <v>-2.7936534591435702</v>
      </c>
      <c r="BD2330" s="24">
        <v>-4.40068599765209</v>
      </c>
      <c r="BE2330" s="24">
        <v>0</v>
      </c>
      <c r="BF2330" s="24">
        <v>0</v>
      </c>
      <c r="BG2330" s="24">
        <v>0</v>
      </c>
      <c r="BH2330" s="24">
        <v>0</v>
      </c>
      <c r="BI2330" s="24">
        <v>0</v>
      </c>
      <c r="BJ2330" s="24">
        <v>0</v>
      </c>
      <c r="BK2330" s="24">
        <v>0</v>
      </c>
      <c r="BL2330" s="24">
        <v>0</v>
      </c>
    </row>
    <row r="2331" spans="1:64" x14ac:dyDescent="0.25">
      <c r="A2331" t="s">
        <v>5129</v>
      </c>
      <c r="B2331">
        <v>161</v>
      </c>
      <c r="C2331">
        <v>2</v>
      </c>
      <c r="D2331">
        <v>14</v>
      </c>
      <c r="E2331" s="24">
        <v>0</v>
      </c>
      <c r="F2331" s="24">
        <v>0</v>
      </c>
      <c r="G2331" s="24">
        <v>0</v>
      </c>
      <c r="H2331" s="24">
        <v>0</v>
      </c>
      <c r="I2331" s="24">
        <v>0</v>
      </c>
      <c r="J2331" s="24">
        <v>0</v>
      </c>
      <c r="K2331" s="24">
        <v>51572.431273922324</v>
      </c>
      <c r="L2331" s="24">
        <v>-19586.972666613758</v>
      </c>
      <c r="M2331" s="24">
        <v>31985.458607308567</v>
      </c>
      <c r="N2331" s="24">
        <v>-31985.458607308567</v>
      </c>
      <c r="O2331" s="24">
        <v>-51572.431273922324</v>
      </c>
      <c r="P2331" s="24">
        <v>0</v>
      </c>
      <c r="Q2331" s="24">
        <v>4.3086917572259154</v>
      </c>
      <c r="R2331" s="24">
        <v>-1.5740355552334222</v>
      </c>
      <c r="S2331" s="24">
        <v>2.7346562019924932</v>
      </c>
      <c r="T2331" s="24">
        <v>0</v>
      </c>
      <c r="U2331" s="24">
        <v>0</v>
      </c>
      <c r="V2331" s="24">
        <v>0</v>
      </c>
      <c r="W2331" s="24">
        <v>0</v>
      </c>
      <c r="X2331" s="24">
        <v>0</v>
      </c>
      <c r="Y2331" s="24">
        <v>0</v>
      </c>
      <c r="Z2331" s="24">
        <v>0</v>
      </c>
      <c r="AA2331" s="24">
        <v>46415.18814653009</v>
      </c>
      <c r="AB2331" s="24">
        <v>-17628.275399952312</v>
      </c>
      <c r="AC2331" s="24">
        <v>28786.912746577709</v>
      </c>
      <c r="AD2331" s="24">
        <v>-28786.912746577524</v>
      </c>
      <c r="AE2331" s="24">
        <v>-46415.188146530185</v>
      </c>
      <c r="AF2331" s="24">
        <v>0</v>
      </c>
      <c r="AG2331" s="24">
        <v>4.3086917572259154</v>
      </c>
      <c r="AH2331" s="24">
        <v>-1.5740355552334222</v>
      </c>
      <c r="AI2331" s="24">
        <v>2.7346562019924932</v>
      </c>
      <c r="AJ2331" s="24">
        <v>0</v>
      </c>
      <c r="AK2331" s="24">
        <v>0</v>
      </c>
      <c r="AL2331" s="24">
        <v>0</v>
      </c>
      <c r="AM2331" s="24">
        <v>0</v>
      </c>
      <c r="AN2331" s="24">
        <v>0</v>
      </c>
      <c r="AO2331" s="24">
        <v>0</v>
      </c>
      <c r="AP2331" s="24">
        <v>0</v>
      </c>
      <c r="AQ2331" s="24">
        <v>5157.2431273922339</v>
      </c>
      <c r="AR2331" s="24">
        <v>-1958.6972666614456</v>
      </c>
      <c r="AS2331" s="24">
        <v>3198.5458607308574</v>
      </c>
      <c r="AT2331" s="24">
        <v>-3198.5458607310429</v>
      </c>
      <c r="AU2331" s="24">
        <v>-5157.2431273921393</v>
      </c>
      <c r="AV2331" s="24">
        <v>0</v>
      </c>
      <c r="AW2331" s="24">
        <v>0</v>
      </c>
      <c r="AX2331" s="24">
        <v>0</v>
      </c>
      <c r="AY2331" s="24">
        <v>0</v>
      </c>
      <c r="AZ2331" s="24">
        <v>0</v>
      </c>
      <c r="BA2331" s="24">
        <v>-2.7346562019924932</v>
      </c>
      <c r="BB2331" s="24">
        <v>-4.3086917572259154</v>
      </c>
      <c r="BC2331" s="24">
        <v>-2.7346562019924932</v>
      </c>
      <c r="BD2331" s="24">
        <v>-4.3086917572259154</v>
      </c>
      <c r="BE2331" s="24">
        <v>0</v>
      </c>
      <c r="BF2331" s="24">
        <v>0</v>
      </c>
      <c r="BG2331" s="24">
        <v>0</v>
      </c>
      <c r="BH2331" s="24">
        <v>0</v>
      </c>
      <c r="BI2331" s="24">
        <v>0</v>
      </c>
      <c r="BJ2331" s="24">
        <v>0</v>
      </c>
      <c r="BK2331" s="24">
        <v>0</v>
      </c>
      <c r="BL2331" s="24">
        <v>0</v>
      </c>
    </row>
    <row r="2332" spans="1:64" x14ac:dyDescent="0.25">
      <c r="A2332" t="s">
        <v>5129</v>
      </c>
      <c r="B2332">
        <v>162</v>
      </c>
      <c r="C2332">
        <v>2</v>
      </c>
      <c r="D2332">
        <v>14</v>
      </c>
      <c r="E2332" s="24">
        <v>0</v>
      </c>
      <c r="F2332" s="24">
        <v>0</v>
      </c>
      <c r="G2332" s="24">
        <v>0</v>
      </c>
      <c r="H2332" s="24">
        <v>0</v>
      </c>
      <c r="I2332" s="24">
        <v>0</v>
      </c>
      <c r="J2332" s="24">
        <v>0</v>
      </c>
      <c r="K2332" s="24">
        <v>50528.848379220814</v>
      </c>
      <c r="L2332" s="24">
        <v>-19182.051755134016</v>
      </c>
      <c r="M2332" s="24">
        <v>31346.796624086797</v>
      </c>
      <c r="N2332" s="24">
        <v>-31346.796624086797</v>
      </c>
      <c r="O2332" s="24">
        <v>-50528.848379220814</v>
      </c>
      <c r="P2332" s="24">
        <v>0</v>
      </c>
      <c r="Q2332" s="24">
        <v>4.2190374696347135</v>
      </c>
      <c r="R2332" s="24">
        <v>-1.5417974890892765</v>
      </c>
      <c r="S2332" s="24">
        <v>2.677239980545437</v>
      </c>
      <c r="T2332" s="24">
        <v>0</v>
      </c>
      <c r="U2332" s="24">
        <v>0</v>
      </c>
      <c r="V2332" s="24">
        <v>0</v>
      </c>
      <c r="W2332" s="24">
        <v>0</v>
      </c>
      <c r="X2332" s="24">
        <v>0</v>
      </c>
      <c r="Y2332" s="24">
        <v>0</v>
      </c>
      <c r="Z2332" s="24">
        <v>0</v>
      </c>
      <c r="AA2332" s="24">
        <v>45475.963541298734</v>
      </c>
      <c r="AB2332" s="24">
        <v>-17263.846579620615</v>
      </c>
      <c r="AC2332" s="24">
        <v>28212.116961678119</v>
      </c>
      <c r="AD2332" s="24">
        <v>-28212.116961678257</v>
      </c>
      <c r="AE2332" s="24">
        <v>-45475.963541298639</v>
      </c>
      <c r="AF2332" s="24">
        <v>0</v>
      </c>
      <c r="AG2332" s="24">
        <v>4.2190374696347135</v>
      </c>
      <c r="AH2332" s="24">
        <v>-1.5417974890892765</v>
      </c>
      <c r="AI2332" s="24">
        <v>2.677239980545437</v>
      </c>
      <c r="AJ2332" s="24">
        <v>0</v>
      </c>
      <c r="AK2332" s="24">
        <v>0</v>
      </c>
      <c r="AL2332" s="24">
        <v>0</v>
      </c>
      <c r="AM2332" s="24">
        <v>0</v>
      </c>
      <c r="AN2332" s="24">
        <v>0</v>
      </c>
      <c r="AO2332" s="24">
        <v>0</v>
      </c>
      <c r="AP2332" s="24">
        <v>0</v>
      </c>
      <c r="AQ2332" s="24">
        <v>5052.8848379220799</v>
      </c>
      <c r="AR2332" s="24">
        <v>-1918.2051755134016</v>
      </c>
      <c r="AS2332" s="24">
        <v>3134.6796624086783</v>
      </c>
      <c r="AT2332" s="24">
        <v>-3134.67966240854</v>
      </c>
      <c r="AU2332" s="24">
        <v>-5052.8848379221745</v>
      </c>
      <c r="AV2332" s="24">
        <v>0</v>
      </c>
      <c r="AW2332" s="24">
        <v>0</v>
      </c>
      <c r="AX2332" s="24">
        <v>0</v>
      </c>
      <c r="AY2332" s="24">
        <v>0</v>
      </c>
      <c r="AZ2332" s="24">
        <v>0</v>
      </c>
      <c r="BA2332" s="24">
        <v>-2.677239980545437</v>
      </c>
      <c r="BB2332" s="24">
        <v>-4.2190374696347135</v>
      </c>
      <c r="BC2332" s="24">
        <v>-2.677239980545437</v>
      </c>
      <c r="BD2332" s="24">
        <v>-4.2190374696347135</v>
      </c>
      <c r="BE2332" s="24">
        <v>0</v>
      </c>
      <c r="BF2332" s="24">
        <v>0</v>
      </c>
      <c r="BG2332" s="24">
        <v>0</v>
      </c>
      <c r="BH2332" s="24">
        <v>0</v>
      </c>
      <c r="BI2332" s="24">
        <v>0</v>
      </c>
      <c r="BJ2332" s="24">
        <v>0</v>
      </c>
      <c r="BK2332" s="24">
        <v>0</v>
      </c>
      <c r="BL2332" s="24">
        <v>0</v>
      </c>
    </row>
    <row r="2333" spans="1:64" x14ac:dyDescent="0.25">
      <c r="A2333" t="s">
        <v>5129</v>
      </c>
      <c r="B2333">
        <v>163</v>
      </c>
      <c r="C2333">
        <v>3</v>
      </c>
      <c r="D2333">
        <v>14</v>
      </c>
      <c r="E2333" s="24">
        <v>0</v>
      </c>
      <c r="F2333" s="24">
        <v>0</v>
      </c>
      <c r="G2333" s="24">
        <v>0</v>
      </c>
      <c r="H2333" s="24">
        <v>0</v>
      </c>
      <c r="I2333" s="24">
        <v>0</v>
      </c>
      <c r="J2333" s="24">
        <v>0</v>
      </c>
      <c r="K2333" s="24">
        <v>49510.545944079757</v>
      </c>
      <c r="L2333" s="24">
        <v>-18786.120803494006</v>
      </c>
      <c r="M2333" s="24">
        <v>30724.42514058575</v>
      </c>
      <c r="N2333" s="24">
        <v>-30724.42514058575</v>
      </c>
      <c r="O2333" s="24">
        <v>-49510.545944079757</v>
      </c>
      <c r="P2333" s="24">
        <v>0</v>
      </c>
      <c r="Q2333" s="24">
        <v>4.1316530009166854</v>
      </c>
      <c r="R2333" s="24">
        <v>-1.5102999615492081</v>
      </c>
      <c r="S2333" s="24">
        <v>2.6213530393674773</v>
      </c>
      <c r="T2333" s="24">
        <v>0</v>
      </c>
      <c r="U2333" s="24">
        <v>0</v>
      </c>
      <c r="V2333" s="24">
        <v>0</v>
      </c>
      <c r="W2333" s="24">
        <v>0</v>
      </c>
      <c r="X2333" s="24">
        <v>0</v>
      </c>
      <c r="Y2333" s="24">
        <v>0</v>
      </c>
      <c r="Z2333" s="24">
        <v>0</v>
      </c>
      <c r="AA2333" s="24">
        <v>44559.491349671785</v>
      </c>
      <c r="AB2333" s="24">
        <v>-16907.508723144652</v>
      </c>
      <c r="AC2333" s="24">
        <v>27651.982626527177</v>
      </c>
      <c r="AD2333" s="24">
        <v>-27651.982626527082</v>
      </c>
      <c r="AE2333" s="24">
        <v>-44559.491349671967</v>
      </c>
      <c r="AF2333" s="24">
        <v>0</v>
      </c>
      <c r="AG2333" s="24">
        <v>4.1316530009166854</v>
      </c>
      <c r="AH2333" s="24">
        <v>-1.5102999615492081</v>
      </c>
      <c r="AI2333" s="24">
        <v>2.6213530393674773</v>
      </c>
      <c r="AJ2333" s="24">
        <v>0</v>
      </c>
      <c r="AK2333" s="24">
        <v>0</v>
      </c>
      <c r="AL2333" s="24">
        <v>0</v>
      </c>
      <c r="AM2333" s="24">
        <v>0</v>
      </c>
      <c r="AN2333" s="24">
        <v>0</v>
      </c>
      <c r="AO2333" s="24">
        <v>0</v>
      </c>
      <c r="AP2333" s="24">
        <v>0</v>
      </c>
      <c r="AQ2333" s="24">
        <v>4951.0545944079713</v>
      </c>
      <c r="AR2333" s="24">
        <v>-1878.6120803493541</v>
      </c>
      <c r="AS2333" s="24">
        <v>3072.4425140585736</v>
      </c>
      <c r="AT2333" s="24">
        <v>-3072.4425140586682</v>
      </c>
      <c r="AU2333" s="24">
        <v>-4951.0545944077894</v>
      </c>
      <c r="AV2333" s="24">
        <v>0</v>
      </c>
      <c r="AW2333" s="24">
        <v>0</v>
      </c>
      <c r="AX2333" s="24">
        <v>0</v>
      </c>
      <c r="AY2333" s="24">
        <v>0</v>
      </c>
      <c r="AZ2333" s="24">
        <v>0</v>
      </c>
      <c r="BA2333" s="24">
        <v>-2.6213530393674773</v>
      </c>
      <c r="BB2333" s="24">
        <v>-4.1316530009166854</v>
      </c>
      <c r="BC2333" s="24">
        <v>-2.6213530393674773</v>
      </c>
      <c r="BD2333" s="24">
        <v>-4.1316530009166854</v>
      </c>
      <c r="BE2333" s="24">
        <v>0</v>
      </c>
      <c r="BF2333" s="24">
        <v>0</v>
      </c>
      <c r="BG2333" s="24">
        <v>0</v>
      </c>
      <c r="BH2333" s="24">
        <v>0</v>
      </c>
      <c r="BI2333" s="24">
        <v>0</v>
      </c>
      <c r="BJ2333" s="24">
        <v>0</v>
      </c>
      <c r="BK2333" s="24">
        <v>0</v>
      </c>
      <c r="BL2333" s="24">
        <v>0</v>
      </c>
    </row>
    <row r="2334" spans="1:64" x14ac:dyDescent="0.25">
      <c r="A2334" t="s">
        <v>5129</v>
      </c>
      <c r="B2334">
        <v>164</v>
      </c>
      <c r="C2334">
        <v>3</v>
      </c>
      <c r="D2334">
        <v>14</v>
      </c>
      <c r="E2334" s="24">
        <v>0</v>
      </c>
      <c r="F2334" s="24">
        <v>0</v>
      </c>
      <c r="G2334" s="24">
        <v>0</v>
      </c>
      <c r="H2334" s="24">
        <v>0</v>
      </c>
      <c r="I2334" s="24">
        <v>0</v>
      </c>
      <c r="J2334" s="24">
        <v>0</v>
      </c>
      <c r="K2334" s="24">
        <v>48516.815329261124</v>
      </c>
      <c r="L2334" s="24">
        <v>-18398.981076668948</v>
      </c>
      <c r="M2334" s="24">
        <v>30117.834252592176</v>
      </c>
      <c r="N2334" s="24">
        <v>-30117.834252592176</v>
      </c>
      <c r="O2334" s="24">
        <v>-48516.815329261124</v>
      </c>
      <c r="P2334" s="24">
        <v>0</v>
      </c>
      <c r="Q2334" s="24">
        <v>4.0464706229640797</v>
      </c>
      <c r="R2334" s="24">
        <v>-1.4795249907142534</v>
      </c>
      <c r="S2334" s="24">
        <v>2.5669456322498263</v>
      </c>
      <c r="T2334" s="24">
        <v>0</v>
      </c>
      <c r="U2334" s="24">
        <v>0</v>
      </c>
      <c r="V2334" s="24">
        <v>0</v>
      </c>
      <c r="W2334" s="24">
        <v>0</v>
      </c>
      <c r="X2334" s="24">
        <v>0</v>
      </c>
      <c r="Y2334" s="24">
        <v>0</v>
      </c>
      <c r="Z2334" s="24">
        <v>0</v>
      </c>
      <c r="AA2334" s="24">
        <v>43665.133796335016</v>
      </c>
      <c r="AB2334" s="24">
        <v>-16559.082969002076</v>
      </c>
      <c r="AC2334" s="24">
        <v>27106.050827332958</v>
      </c>
      <c r="AD2334" s="24">
        <v>-27106.050827333005</v>
      </c>
      <c r="AE2334" s="24">
        <v>-43665.133796335198</v>
      </c>
      <c r="AF2334" s="24">
        <v>0</v>
      </c>
      <c r="AG2334" s="24">
        <v>4.0464706229640797</v>
      </c>
      <c r="AH2334" s="24">
        <v>-1.4795249907142534</v>
      </c>
      <c r="AI2334" s="24">
        <v>2.5669456322498263</v>
      </c>
      <c r="AJ2334" s="24">
        <v>0</v>
      </c>
      <c r="AK2334" s="24">
        <v>0</v>
      </c>
      <c r="AL2334" s="24">
        <v>0</v>
      </c>
      <c r="AM2334" s="24">
        <v>0</v>
      </c>
      <c r="AN2334" s="24">
        <v>0</v>
      </c>
      <c r="AO2334" s="24">
        <v>0</v>
      </c>
      <c r="AP2334" s="24">
        <v>0</v>
      </c>
      <c r="AQ2334" s="24">
        <v>4851.681532926108</v>
      </c>
      <c r="AR2334" s="24">
        <v>-1839.8981076668715</v>
      </c>
      <c r="AS2334" s="24">
        <v>3011.7834252592183</v>
      </c>
      <c r="AT2334" s="24">
        <v>-3011.7834252591711</v>
      </c>
      <c r="AU2334" s="24">
        <v>-4851.6815329259261</v>
      </c>
      <c r="AV2334" s="24">
        <v>0</v>
      </c>
      <c r="AW2334" s="24">
        <v>0</v>
      </c>
      <c r="AX2334" s="24">
        <v>0</v>
      </c>
      <c r="AY2334" s="24">
        <v>0</v>
      </c>
      <c r="AZ2334" s="24">
        <v>0</v>
      </c>
      <c r="BA2334" s="24">
        <v>-2.5669456322498263</v>
      </c>
      <c r="BB2334" s="24">
        <v>-4.0464706229640797</v>
      </c>
      <c r="BC2334" s="24">
        <v>-2.5669456322498263</v>
      </c>
      <c r="BD2334" s="24">
        <v>-4.0464706229640797</v>
      </c>
      <c r="BE2334" s="24">
        <v>0</v>
      </c>
      <c r="BF2334" s="24">
        <v>0</v>
      </c>
      <c r="BG2334" s="24">
        <v>0</v>
      </c>
      <c r="BH2334" s="24">
        <v>0</v>
      </c>
      <c r="BI2334" s="24">
        <v>0</v>
      </c>
      <c r="BJ2334" s="24">
        <v>0</v>
      </c>
      <c r="BK2334" s="24">
        <v>0</v>
      </c>
      <c r="BL2334" s="24">
        <v>0</v>
      </c>
    </row>
    <row r="2335" spans="1:64" x14ac:dyDescent="0.25">
      <c r="A2335" t="s">
        <v>5129</v>
      </c>
      <c r="B2335">
        <v>165</v>
      </c>
      <c r="C2335">
        <v>3</v>
      </c>
      <c r="D2335">
        <v>14</v>
      </c>
      <c r="E2335" s="24">
        <v>0</v>
      </c>
      <c r="F2335" s="24">
        <v>0</v>
      </c>
      <c r="G2335" s="24">
        <v>0</v>
      </c>
      <c r="H2335" s="24">
        <v>0</v>
      </c>
      <c r="I2335" s="24">
        <v>0</v>
      </c>
      <c r="J2335" s="24">
        <v>0</v>
      </c>
      <c r="K2335" s="24">
        <v>47546.9700717628</v>
      </c>
      <c r="L2335" s="24">
        <v>-18020.437030732632</v>
      </c>
      <c r="M2335" s="24">
        <v>29526.533041030169</v>
      </c>
      <c r="N2335" s="24">
        <v>-29526.533041030169</v>
      </c>
      <c r="O2335" s="24">
        <v>-47546.9700717628</v>
      </c>
      <c r="P2335" s="24">
        <v>0</v>
      </c>
      <c r="Q2335" s="24">
        <v>3.9634249217847355</v>
      </c>
      <c r="R2335" s="24">
        <v>-1.4494549899336562</v>
      </c>
      <c r="S2335" s="24">
        <v>2.5139699318510793</v>
      </c>
      <c r="T2335" s="24">
        <v>0</v>
      </c>
      <c r="U2335" s="24">
        <v>0</v>
      </c>
      <c r="V2335" s="24">
        <v>0</v>
      </c>
      <c r="W2335" s="24">
        <v>0</v>
      </c>
      <c r="X2335" s="24">
        <v>0</v>
      </c>
      <c r="Y2335" s="24">
        <v>0</v>
      </c>
      <c r="Z2335" s="24">
        <v>0</v>
      </c>
      <c r="AA2335" s="24">
        <v>42792.273064586523</v>
      </c>
      <c r="AB2335" s="24">
        <v>-16218.393327659345</v>
      </c>
      <c r="AC2335" s="24">
        <v>26573.879736927152</v>
      </c>
      <c r="AD2335" s="24">
        <v>-26573.879736927105</v>
      </c>
      <c r="AE2335" s="24">
        <v>-42792.273064586334</v>
      </c>
      <c r="AF2335" s="24">
        <v>0</v>
      </c>
      <c r="AG2335" s="24">
        <v>3.9634249217847355</v>
      </c>
      <c r="AH2335" s="24">
        <v>-1.4494549899336562</v>
      </c>
      <c r="AI2335" s="24">
        <v>2.5139699318510793</v>
      </c>
      <c r="AJ2335" s="24">
        <v>0</v>
      </c>
      <c r="AK2335" s="24">
        <v>0</v>
      </c>
      <c r="AL2335" s="24">
        <v>0</v>
      </c>
      <c r="AM2335" s="24">
        <v>0</v>
      </c>
      <c r="AN2335" s="24">
        <v>0</v>
      </c>
      <c r="AO2335" s="24">
        <v>0</v>
      </c>
      <c r="AP2335" s="24">
        <v>0</v>
      </c>
      <c r="AQ2335" s="24">
        <v>4754.6970071762771</v>
      </c>
      <c r="AR2335" s="24">
        <v>-1802.0437030732865</v>
      </c>
      <c r="AS2335" s="24">
        <v>2952.6533041030161</v>
      </c>
      <c r="AT2335" s="24">
        <v>-2952.6533041030634</v>
      </c>
      <c r="AU2335" s="24">
        <v>-4754.6970071764663</v>
      </c>
      <c r="AV2335" s="24">
        <v>0</v>
      </c>
      <c r="AW2335" s="24">
        <v>0</v>
      </c>
      <c r="AX2335" s="24">
        <v>0</v>
      </c>
      <c r="AY2335" s="24">
        <v>0</v>
      </c>
      <c r="AZ2335" s="24">
        <v>0</v>
      </c>
      <c r="BA2335" s="24">
        <v>-2.5139699318510793</v>
      </c>
      <c r="BB2335" s="24">
        <v>-3.9634249217847355</v>
      </c>
      <c r="BC2335" s="24">
        <v>-2.5139699318510793</v>
      </c>
      <c r="BD2335" s="24">
        <v>-3.9634249217847355</v>
      </c>
      <c r="BE2335" s="24">
        <v>0</v>
      </c>
      <c r="BF2335" s="24">
        <v>0</v>
      </c>
      <c r="BG2335" s="24">
        <v>0</v>
      </c>
      <c r="BH2335" s="24">
        <v>0</v>
      </c>
      <c r="BI2335" s="24">
        <v>0</v>
      </c>
      <c r="BJ2335" s="24">
        <v>0</v>
      </c>
      <c r="BK2335" s="24">
        <v>0</v>
      </c>
      <c r="BL2335" s="24">
        <v>0</v>
      </c>
    </row>
    <row r="2336" spans="1:64" x14ac:dyDescent="0.25">
      <c r="A2336" t="s">
        <v>5129</v>
      </c>
      <c r="B2336">
        <v>166</v>
      </c>
      <c r="C2336">
        <v>4</v>
      </c>
      <c r="D2336">
        <v>14</v>
      </c>
      <c r="E2336" s="24">
        <v>0</v>
      </c>
      <c r="F2336" s="24">
        <v>0</v>
      </c>
      <c r="G2336" s="24">
        <v>0</v>
      </c>
      <c r="H2336" s="24">
        <v>0</v>
      </c>
      <c r="I2336" s="24">
        <v>0</v>
      </c>
      <c r="J2336" s="24">
        <v>0</v>
      </c>
      <c r="K2336" s="24">
        <v>46600.345145255327</v>
      </c>
      <c r="L2336" s="24">
        <v>-17650.296393558383</v>
      </c>
      <c r="M2336" s="24">
        <v>28950.048751696944</v>
      </c>
      <c r="N2336" s="24">
        <v>-28950.048751696944</v>
      </c>
      <c r="O2336" s="24">
        <v>-46600.345145255327</v>
      </c>
      <c r="P2336" s="24">
        <v>0</v>
      </c>
      <c r="Q2336" s="24">
        <v>3.8824527095321173</v>
      </c>
      <c r="R2336" s="24">
        <v>-1.4200727655706942</v>
      </c>
      <c r="S2336" s="24">
        <v>2.4623799439614231</v>
      </c>
      <c r="T2336" s="24">
        <v>0</v>
      </c>
      <c r="U2336" s="24">
        <v>0</v>
      </c>
      <c r="V2336" s="24">
        <v>0</v>
      </c>
      <c r="W2336" s="24">
        <v>0</v>
      </c>
      <c r="X2336" s="24">
        <v>0</v>
      </c>
      <c r="Y2336" s="24">
        <v>0</v>
      </c>
      <c r="Z2336" s="24">
        <v>0</v>
      </c>
      <c r="AA2336" s="24">
        <v>41940.310630729793</v>
      </c>
      <c r="AB2336" s="24">
        <v>-15885.266754202545</v>
      </c>
      <c r="AC2336" s="24">
        <v>26055.043876527252</v>
      </c>
      <c r="AD2336" s="24">
        <v>-26055.043876527343</v>
      </c>
      <c r="AE2336" s="24">
        <v>-41940.310630729888</v>
      </c>
      <c r="AF2336" s="24">
        <v>0</v>
      </c>
      <c r="AG2336" s="24">
        <v>3.8824527095321173</v>
      </c>
      <c r="AH2336" s="24">
        <v>-1.4200727655706942</v>
      </c>
      <c r="AI2336" s="24">
        <v>2.4623799439614231</v>
      </c>
      <c r="AJ2336" s="24">
        <v>0</v>
      </c>
      <c r="AK2336" s="24">
        <v>0</v>
      </c>
      <c r="AL2336" s="24">
        <v>0</v>
      </c>
      <c r="AM2336" s="24">
        <v>0</v>
      </c>
      <c r="AN2336" s="24">
        <v>0</v>
      </c>
      <c r="AO2336" s="24">
        <v>0</v>
      </c>
      <c r="AP2336" s="24">
        <v>0</v>
      </c>
      <c r="AQ2336" s="24">
        <v>4660.0345145255342</v>
      </c>
      <c r="AR2336" s="24">
        <v>-1765.0296393558383</v>
      </c>
      <c r="AS2336" s="24">
        <v>2895.0048751696922</v>
      </c>
      <c r="AT2336" s="24">
        <v>-2895.0048751696013</v>
      </c>
      <c r="AU2336" s="24">
        <v>-4660.0345145254396</v>
      </c>
      <c r="AV2336" s="24">
        <v>0</v>
      </c>
      <c r="AW2336" s="24">
        <v>0</v>
      </c>
      <c r="AX2336" s="24">
        <v>0</v>
      </c>
      <c r="AY2336" s="24">
        <v>0</v>
      </c>
      <c r="AZ2336" s="24">
        <v>0</v>
      </c>
      <c r="BA2336" s="24">
        <v>-2.4623799439614231</v>
      </c>
      <c r="BB2336" s="24">
        <v>-3.8824527095321173</v>
      </c>
      <c r="BC2336" s="24">
        <v>-2.4623799439614231</v>
      </c>
      <c r="BD2336" s="24">
        <v>-3.8824527095321173</v>
      </c>
      <c r="BE2336" s="24">
        <v>0</v>
      </c>
      <c r="BF2336" s="24">
        <v>0</v>
      </c>
      <c r="BG2336" s="24">
        <v>0</v>
      </c>
      <c r="BH2336" s="24">
        <v>0</v>
      </c>
      <c r="BI2336" s="24">
        <v>0</v>
      </c>
      <c r="BJ2336" s="24">
        <v>0</v>
      </c>
      <c r="BK2336" s="24">
        <v>0</v>
      </c>
      <c r="BL2336" s="24">
        <v>0</v>
      </c>
    </row>
    <row r="2337" spans="1:64" x14ac:dyDescent="0.25">
      <c r="A2337" t="s">
        <v>5129</v>
      </c>
      <c r="B2337">
        <v>167</v>
      </c>
      <c r="C2337">
        <v>4</v>
      </c>
      <c r="D2337">
        <v>14</v>
      </c>
      <c r="E2337" s="24">
        <v>0</v>
      </c>
      <c r="F2337" s="24">
        <v>0</v>
      </c>
      <c r="G2337" s="24">
        <v>0</v>
      </c>
      <c r="H2337" s="24">
        <v>0</v>
      </c>
      <c r="I2337" s="24">
        <v>0</v>
      </c>
      <c r="J2337" s="24">
        <v>0</v>
      </c>
      <c r="K2337" s="24">
        <v>45676.296244710684</v>
      </c>
      <c r="L2337" s="24">
        <v>-17288.370229456574</v>
      </c>
      <c r="M2337" s="24">
        <v>28387.92601525411</v>
      </c>
      <c r="N2337" s="24">
        <v>-28387.92601525411</v>
      </c>
      <c r="O2337" s="24">
        <v>-45676.296244710684</v>
      </c>
      <c r="P2337" s="24">
        <v>0</v>
      </c>
      <c r="Q2337" s="24">
        <v>3.803492940122851</v>
      </c>
      <c r="R2337" s="24">
        <v>-1.3913615140072579</v>
      </c>
      <c r="S2337" s="24">
        <v>2.4121314261155931</v>
      </c>
      <c r="T2337" s="24">
        <v>0</v>
      </c>
      <c r="U2337" s="24">
        <v>0</v>
      </c>
      <c r="V2337" s="24">
        <v>0</v>
      </c>
      <c r="W2337" s="24">
        <v>0</v>
      </c>
      <c r="X2337" s="24">
        <v>0</v>
      </c>
      <c r="Y2337" s="24">
        <v>0</v>
      </c>
      <c r="Z2337" s="24">
        <v>0</v>
      </c>
      <c r="AA2337" s="24">
        <v>41108.666620239615</v>
      </c>
      <c r="AB2337" s="24">
        <v>-15559.53320651094</v>
      </c>
      <c r="AC2337" s="24">
        <v>25549.133413728701</v>
      </c>
      <c r="AD2337" s="24">
        <v>-25549.133413728559</v>
      </c>
      <c r="AE2337" s="24">
        <v>-41108.666620239615</v>
      </c>
      <c r="AF2337" s="24">
        <v>0</v>
      </c>
      <c r="AG2337" s="24">
        <v>3.803492940122851</v>
      </c>
      <c r="AH2337" s="24">
        <v>-1.3913615140072579</v>
      </c>
      <c r="AI2337" s="24">
        <v>2.4121314261155931</v>
      </c>
      <c r="AJ2337" s="24">
        <v>0</v>
      </c>
      <c r="AK2337" s="24">
        <v>0</v>
      </c>
      <c r="AL2337" s="24">
        <v>0</v>
      </c>
      <c r="AM2337" s="24">
        <v>0</v>
      </c>
      <c r="AN2337" s="24">
        <v>0</v>
      </c>
      <c r="AO2337" s="24">
        <v>0</v>
      </c>
      <c r="AP2337" s="24">
        <v>0</v>
      </c>
      <c r="AQ2337" s="24">
        <v>4567.6296244710684</v>
      </c>
      <c r="AR2337" s="24">
        <v>-1728.8370229456341</v>
      </c>
      <c r="AS2337" s="24">
        <v>2838.7926015254088</v>
      </c>
      <c r="AT2337" s="24">
        <v>-2838.7926015255507</v>
      </c>
      <c r="AU2337" s="24">
        <v>-4567.6296244710684</v>
      </c>
      <c r="AV2337" s="24">
        <v>0</v>
      </c>
      <c r="AW2337" s="24">
        <v>0</v>
      </c>
      <c r="AX2337" s="24">
        <v>0</v>
      </c>
      <c r="AY2337" s="24">
        <v>0</v>
      </c>
      <c r="AZ2337" s="24">
        <v>0</v>
      </c>
      <c r="BA2337" s="24">
        <v>-2.4121314261155931</v>
      </c>
      <c r="BB2337" s="24">
        <v>-3.803492940122851</v>
      </c>
      <c r="BC2337" s="24">
        <v>-2.4121314261155931</v>
      </c>
      <c r="BD2337" s="24">
        <v>-3.803492940122851</v>
      </c>
      <c r="BE2337" s="24">
        <v>0</v>
      </c>
      <c r="BF2337" s="24">
        <v>0</v>
      </c>
      <c r="BG2337" s="24">
        <v>0</v>
      </c>
      <c r="BH2337" s="24">
        <v>0</v>
      </c>
      <c r="BI2337" s="24">
        <v>0</v>
      </c>
      <c r="BJ2337" s="24">
        <v>0</v>
      </c>
      <c r="BK2337" s="24">
        <v>0</v>
      </c>
      <c r="BL2337" s="24">
        <v>0</v>
      </c>
    </row>
    <row r="2338" spans="1:64" x14ac:dyDescent="0.25">
      <c r="A2338" t="s">
        <v>5129</v>
      </c>
      <c r="B2338">
        <v>168</v>
      </c>
      <c r="C2338">
        <v>4</v>
      </c>
      <c r="D2338">
        <v>14</v>
      </c>
      <c r="E2338" s="24">
        <v>0</v>
      </c>
      <c r="F2338" s="24">
        <v>0</v>
      </c>
      <c r="G2338" s="24">
        <v>0</v>
      </c>
      <c r="H2338" s="24">
        <v>0</v>
      </c>
      <c r="I2338" s="24">
        <v>0</v>
      </c>
      <c r="J2338" s="24">
        <v>0</v>
      </c>
      <c r="K2338" s="24">
        <v>44774.199094552547</v>
      </c>
      <c r="L2338" s="24">
        <v>-16934.47298926115</v>
      </c>
      <c r="M2338" s="24">
        <v>27839.726105291396</v>
      </c>
      <c r="N2338" s="24">
        <v>-27839.726105291396</v>
      </c>
      <c r="O2338" s="24">
        <v>-44774.199094552547</v>
      </c>
      <c r="P2338" s="24">
        <v>0</v>
      </c>
      <c r="Q2338" s="24">
        <v>3.7264866283094307</v>
      </c>
      <c r="R2338" s="24">
        <v>-1.3633048179913203</v>
      </c>
      <c r="S2338" s="24">
        <v>2.3631818103181104</v>
      </c>
      <c r="T2338" s="24">
        <v>0</v>
      </c>
      <c r="U2338" s="24">
        <v>0</v>
      </c>
      <c r="V2338" s="24">
        <v>0</v>
      </c>
      <c r="W2338" s="24">
        <v>0</v>
      </c>
      <c r="X2338" s="24">
        <v>0</v>
      </c>
      <c r="Y2338" s="24">
        <v>0</v>
      </c>
      <c r="Z2338" s="24">
        <v>0</v>
      </c>
      <c r="AA2338" s="24">
        <v>40296.779185097294</v>
      </c>
      <c r="AB2338" s="24">
        <v>-15241.025690334965</v>
      </c>
      <c r="AC2338" s="24">
        <v>25055.753494762259</v>
      </c>
      <c r="AD2338" s="24">
        <v>-25055.75349476235</v>
      </c>
      <c r="AE2338" s="24">
        <v>-40296.779185097199</v>
      </c>
      <c r="AF2338" s="24">
        <v>0</v>
      </c>
      <c r="AG2338" s="24">
        <v>3.7264866283094307</v>
      </c>
      <c r="AH2338" s="24">
        <v>-1.3633048179913203</v>
      </c>
      <c r="AI2338" s="24">
        <v>2.3631818103181104</v>
      </c>
      <c r="AJ2338" s="24">
        <v>0</v>
      </c>
      <c r="AK2338" s="24">
        <v>0</v>
      </c>
      <c r="AL2338" s="24">
        <v>0</v>
      </c>
      <c r="AM2338" s="24">
        <v>0</v>
      </c>
      <c r="AN2338" s="24">
        <v>0</v>
      </c>
      <c r="AO2338" s="24">
        <v>0</v>
      </c>
      <c r="AP2338" s="24">
        <v>0</v>
      </c>
      <c r="AQ2338" s="24">
        <v>4477.4199094552532</v>
      </c>
      <c r="AR2338" s="24">
        <v>-1693.4472989261849</v>
      </c>
      <c r="AS2338" s="24">
        <v>2783.9726105291375</v>
      </c>
      <c r="AT2338" s="24">
        <v>-2783.9726105290465</v>
      </c>
      <c r="AU2338" s="24">
        <v>-4477.4199094553478</v>
      </c>
      <c r="AV2338" s="24">
        <v>0</v>
      </c>
      <c r="AW2338" s="24">
        <v>0</v>
      </c>
      <c r="AX2338" s="24">
        <v>0</v>
      </c>
      <c r="AY2338" s="24">
        <v>0</v>
      </c>
      <c r="AZ2338" s="24">
        <v>0</v>
      </c>
      <c r="BA2338" s="24">
        <v>-2.3631818103181104</v>
      </c>
      <c r="BB2338" s="24">
        <v>-3.7264866283094307</v>
      </c>
      <c r="BC2338" s="24">
        <v>-2.3631818103181104</v>
      </c>
      <c r="BD2338" s="24">
        <v>-3.7264866283094307</v>
      </c>
      <c r="BE2338" s="24">
        <v>0</v>
      </c>
      <c r="BF2338" s="24">
        <v>0</v>
      </c>
      <c r="BG2338" s="24">
        <v>0</v>
      </c>
      <c r="BH2338" s="24">
        <v>0</v>
      </c>
      <c r="BI2338" s="24">
        <v>0</v>
      </c>
      <c r="BJ2338" s="24">
        <v>0</v>
      </c>
      <c r="BK2338" s="24">
        <v>0</v>
      </c>
      <c r="BL2338" s="24">
        <v>0</v>
      </c>
    </row>
    <row r="2339" spans="1:64" x14ac:dyDescent="0.25">
      <c r="A2339" t="s">
        <v>5129</v>
      </c>
      <c r="B2339">
        <v>169</v>
      </c>
      <c r="C2339">
        <v>1</v>
      </c>
      <c r="D2339">
        <v>15</v>
      </c>
      <c r="E2339" s="24">
        <v>0</v>
      </c>
      <c r="F2339" s="24">
        <v>0</v>
      </c>
      <c r="G2339" s="24">
        <v>0</v>
      </c>
      <c r="H2339" s="24">
        <v>0</v>
      </c>
      <c r="I2339" s="24">
        <v>0</v>
      </c>
      <c r="J2339" s="24">
        <v>0</v>
      </c>
      <c r="K2339" s="24">
        <v>43893.448779869825</v>
      </c>
      <c r="L2339" s="24">
        <v>-16588.422547370195</v>
      </c>
      <c r="M2339" s="24">
        <v>27305.026232499629</v>
      </c>
      <c r="N2339" s="24">
        <v>-27305.026232499629</v>
      </c>
      <c r="O2339" s="24">
        <v>-43893.448779869825</v>
      </c>
      <c r="P2339" s="24">
        <v>0</v>
      </c>
      <c r="Q2339" s="24">
        <v>3.6513767720471151</v>
      </c>
      <c r="R2339" s="24">
        <v>-1.3358866424146072</v>
      </c>
      <c r="S2339" s="24">
        <v>2.3154901296325079</v>
      </c>
      <c r="T2339" s="24">
        <v>0</v>
      </c>
      <c r="U2339" s="24">
        <v>0</v>
      </c>
      <c r="V2339" s="24">
        <v>0</v>
      </c>
      <c r="W2339" s="24">
        <v>0</v>
      </c>
      <c r="X2339" s="24">
        <v>0</v>
      </c>
      <c r="Y2339" s="24">
        <v>0</v>
      </c>
      <c r="Z2339" s="24">
        <v>0</v>
      </c>
      <c r="AA2339" s="24">
        <v>39504.103901882845</v>
      </c>
      <c r="AB2339" s="24">
        <v>-14929.580292633153</v>
      </c>
      <c r="AC2339" s="24">
        <v>24574.523609249667</v>
      </c>
      <c r="AD2339" s="24">
        <v>-24574.52360924962</v>
      </c>
      <c r="AE2339" s="24">
        <v>-39504.103901882889</v>
      </c>
      <c r="AF2339" s="24">
        <v>0</v>
      </c>
      <c r="AG2339" s="24">
        <v>3.6513767720471151</v>
      </c>
      <c r="AH2339" s="24">
        <v>-1.3358866424146072</v>
      </c>
      <c r="AI2339" s="24">
        <v>2.3154901296325079</v>
      </c>
      <c r="AJ2339" s="24">
        <v>0</v>
      </c>
      <c r="AK2339" s="24">
        <v>0</v>
      </c>
      <c r="AL2339" s="24">
        <v>0</v>
      </c>
      <c r="AM2339" s="24">
        <v>0</v>
      </c>
      <c r="AN2339" s="24">
        <v>0</v>
      </c>
      <c r="AO2339" s="24">
        <v>0</v>
      </c>
      <c r="AP2339" s="24">
        <v>0</v>
      </c>
      <c r="AQ2339" s="24">
        <v>4389.3448779869796</v>
      </c>
      <c r="AR2339" s="24">
        <v>-1658.8422547370428</v>
      </c>
      <c r="AS2339" s="24">
        <v>2730.5026232499622</v>
      </c>
      <c r="AT2339" s="24">
        <v>-2730.5026232500095</v>
      </c>
      <c r="AU2339" s="24">
        <v>-4389.3448779869359</v>
      </c>
      <c r="AV2339" s="24">
        <v>0</v>
      </c>
      <c r="AW2339" s="24">
        <v>0</v>
      </c>
      <c r="AX2339" s="24">
        <v>0</v>
      </c>
      <c r="AY2339" s="24">
        <v>0</v>
      </c>
      <c r="AZ2339" s="24">
        <v>0</v>
      </c>
      <c r="BA2339" s="24">
        <v>-2.3154901296325079</v>
      </c>
      <c r="BB2339" s="24">
        <v>-3.6513767720471151</v>
      </c>
      <c r="BC2339" s="24">
        <v>-2.3154901296325079</v>
      </c>
      <c r="BD2339" s="24">
        <v>-3.6513767720471151</v>
      </c>
      <c r="BE2339" s="24">
        <v>0</v>
      </c>
      <c r="BF2339" s="24">
        <v>0</v>
      </c>
      <c r="BG2339" s="24">
        <v>0</v>
      </c>
      <c r="BH2339" s="24">
        <v>0</v>
      </c>
      <c r="BI2339" s="24">
        <v>0</v>
      </c>
      <c r="BJ2339" s="24">
        <v>0</v>
      </c>
      <c r="BK2339" s="24">
        <v>0</v>
      </c>
      <c r="BL2339" s="24">
        <v>0</v>
      </c>
    </row>
    <row r="2340" spans="1:64" x14ac:dyDescent="0.25">
      <c r="A2340" t="s">
        <v>5129</v>
      </c>
      <c r="B2340">
        <v>170</v>
      </c>
      <c r="C2340">
        <v>1</v>
      </c>
      <c r="D2340">
        <v>15</v>
      </c>
      <c r="E2340" s="24">
        <v>0</v>
      </c>
      <c r="F2340" s="24">
        <v>0</v>
      </c>
      <c r="G2340" s="24">
        <v>0</v>
      </c>
      <c r="H2340" s="24">
        <v>0</v>
      </c>
      <c r="I2340" s="24">
        <v>0</v>
      </c>
      <c r="J2340" s="24">
        <v>0</v>
      </c>
      <c r="K2340" s="24">
        <v>43033.459099788219</v>
      </c>
      <c r="L2340" s="24">
        <v>-16250.040226995945</v>
      </c>
      <c r="M2340" s="24">
        <v>26783.418872792274</v>
      </c>
      <c r="N2340" s="24">
        <v>-26783.418872792274</v>
      </c>
      <c r="O2340" s="24">
        <v>-43033.459099788219</v>
      </c>
      <c r="P2340" s="24">
        <v>0</v>
      </c>
      <c r="Q2340" s="24">
        <v>3.5781082780367797</v>
      </c>
      <c r="R2340" s="24">
        <v>-1.3090913295845894</v>
      </c>
      <c r="S2340" s="24">
        <v>2.2690169484521903</v>
      </c>
      <c r="T2340" s="24">
        <v>0</v>
      </c>
      <c r="U2340" s="24">
        <v>0</v>
      </c>
      <c r="V2340" s="24">
        <v>0</v>
      </c>
      <c r="W2340" s="24">
        <v>0</v>
      </c>
      <c r="X2340" s="24">
        <v>0</v>
      </c>
      <c r="Y2340" s="24">
        <v>0</v>
      </c>
      <c r="Z2340" s="24">
        <v>0</v>
      </c>
      <c r="AA2340" s="24">
        <v>38730.113189809395</v>
      </c>
      <c r="AB2340" s="24">
        <v>-14625.036204296397</v>
      </c>
      <c r="AC2340" s="24">
        <v>24105.076985513046</v>
      </c>
      <c r="AD2340" s="24">
        <v>-24105.076985513093</v>
      </c>
      <c r="AE2340" s="24">
        <v>-38730.11318980949</v>
      </c>
      <c r="AF2340" s="24">
        <v>0</v>
      </c>
      <c r="AG2340" s="24">
        <v>3.5781082780367797</v>
      </c>
      <c r="AH2340" s="24">
        <v>-1.3090913295845894</v>
      </c>
      <c r="AI2340" s="24">
        <v>2.2690169484521903</v>
      </c>
      <c r="AJ2340" s="24">
        <v>0</v>
      </c>
      <c r="AK2340" s="24">
        <v>0</v>
      </c>
      <c r="AL2340" s="24">
        <v>0</v>
      </c>
      <c r="AM2340" s="24">
        <v>0</v>
      </c>
      <c r="AN2340" s="24">
        <v>0</v>
      </c>
      <c r="AO2340" s="24">
        <v>0</v>
      </c>
      <c r="AP2340" s="24">
        <v>0</v>
      </c>
      <c r="AQ2340" s="24">
        <v>4303.3459099788233</v>
      </c>
      <c r="AR2340" s="24">
        <v>-1625.0040226995479</v>
      </c>
      <c r="AS2340" s="24">
        <v>2678.3418872792281</v>
      </c>
      <c r="AT2340" s="24">
        <v>-2678.3418872791808</v>
      </c>
      <c r="AU2340" s="24">
        <v>-4303.3459099787287</v>
      </c>
      <c r="AV2340" s="24">
        <v>0</v>
      </c>
      <c r="AW2340" s="24">
        <v>0</v>
      </c>
      <c r="AX2340" s="24">
        <v>0</v>
      </c>
      <c r="AY2340" s="24">
        <v>0</v>
      </c>
      <c r="AZ2340" s="24">
        <v>0</v>
      </c>
      <c r="BA2340" s="24">
        <v>-2.2690169484521903</v>
      </c>
      <c r="BB2340" s="24">
        <v>-3.5781082780367797</v>
      </c>
      <c r="BC2340" s="24">
        <v>-2.2690169484521903</v>
      </c>
      <c r="BD2340" s="24">
        <v>-3.5781082780367797</v>
      </c>
      <c r="BE2340" s="24">
        <v>0</v>
      </c>
      <c r="BF2340" s="24">
        <v>0</v>
      </c>
      <c r="BG2340" s="24">
        <v>0</v>
      </c>
      <c r="BH2340" s="24">
        <v>0</v>
      </c>
      <c r="BI2340" s="24">
        <v>0</v>
      </c>
      <c r="BJ2340" s="24">
        <v>0</v>
      </c>
      <c r="BK2340" s="24">
        <v>0</v>
      </c>
      <c r="BL2340" s="24">
        <v>0</v>
      </c>
    </row>
    <row r="2341" spans="1:64" x14ac:dyDescent="0.25">
      <c r="A2341" t="s">
        <v>5129</v>
      </c>
      <c r="B2341">
        <v>171</v>
      </c>
      <c r="C2341">
        <v>1</v>
      </c>
      <c r="D2341">
        <v>15</v>
      </c>
      <c r="E2341" s="24">
        <v>0</v>
      </c>
      <c r="F2341" s="24">
        <v>0</v>
      </c>
      <c r="G2341" s="24">
        <v>0</v>
      </c>
      <c r="H2341" s="24">
        <v>0</v>
      </c>
      <c r="I2341" s="24">
        <v>0</v>
      </c>
      <c r="J2341" s="24">
        <v>0</v>
      </c>
      <c r="K2341" s="24">
        <v>42193.661942750216</v>
      </c>
      <c r="L2341" s="24">
        <v>-15919.150815032423</v>
      </c>
      <c r="M2341" s="24">
        <v>26274.511127717793</v>
      </c>
      <c r="N2341" s="24">
        <v>-26274.511127717793</v>
      </c>
      <c r="O2341" s="24">
        <v>-42193.661942750216</v>
      </c>
      <c r="P2341" s="24">
        <v>0</v>
      </c>
      <c r="Q2341" s="24">
        <v>3.5066278902904742</v>
      </c>
      <c r="R2341" s="24">
        <v>-1.2829035941076654</v>
      </c>
      <c r="S2341" s="24">
        <v>2.2237242961828088</v>
      </c>
      <c r="T2341" s="24">
        <v>0</v>
      </c>
      <c r="U2341" s="24">
        <v>0</v>
      </c>
      <c r="V2341" s="24">
        <v>0</v>
      </c>
      <c r="W2341" s="24">
        <v>0</v>
      </c>
      <c r="X2341" s="24">
        <v>0</v>
      </c>
      <c r="Y2341" s="24">
        <v>0</v>
      </c>
      <c r="Z2341" s="24">
        <v>0</v>
      </c>
      <c r="AA2341" s="24">
        <v>37974.295748475197</v>
      </c>
      <c r="AB2341" s="24">
        <v>-14327.235733529204</v>
      </c>
      <c r="AC2341" s="24">
        <v>23647.060014946015</v>
      </c>
      <c r="AD2341" s="24">
        <v>-23647.060014945921</v>
      </c>
      <c r="AE2341" s="24">
        <v>-37974.295748475008</v>
      </c>
      <c r="AF2341" s="24">
        <v>0</v>
      </c>
      <c r="AG2341" s="24">
        <v>3.5066278902904742</v>
      </c>
      <c r="AH2341" s="24">
        <v>-1.2829035941076654</v>
      </c>
      <c r="AI2341" s="24">
        <v>2.2237242961828088</v>
      </c>
      <c r="AJ2341" s="24">
        <v>0</v>
      </c>
      <c r="AK2341" s="24">
        <v>0</v>
      </c>
      <c r="AL2341" s="24">
        <v>0</v>
      </c>
      <c r="AM2341" s="24">
        <v>0</v>
      </c>
      <c r="AN2341" s="24">
        <v>0</v>
      </c>
      <c r="AO2341" s="24">
        <v>0</v>
      </c>
      <c r="AP2341" s="24">
        <v>0</v>
      </c>
      <c r="AQ2341" s="24">
        <v>4219.3661942750186</v>
      </c>
      <c r="AR2341" s="24">
        <v>-1591.915081503219</v>
      </c>
      <c r="AS2341" s="24">
        <v>2627.4511127717778</v>
      </c>
      <c r="AT2341" s="24">
        <v>-2627.4511127718724</v>
      </c>
      <c r="AU2341" s="24">
        <v>-4219.3661942752078</v>
      </c>
      <c r="AV2341" s="24">
        <v>0</v>
      </c>
      <c r="AW2341" s="24">
        <v>0</v>
      </c>
      <c r="AX2341" s="24">
        <v>0</v>
      </c>
      <c r="AY2341" s="24">
        <v>0</v>
      </c>
      <c r="AZ2341" s="24">
        <v>0</v>
      </c>
      <c r="BA2341" s="24">
        <v>-2.2237242961828088</v>
      </c>
      <c r="BB2341" s="24">
        <v>-3.5066278902904742</v>
      </c>
      <c r="BC2341" s="24">
        <v>-2.2237242961828088</v>
      </c>
      <c r="BD2341" s="24">
        <v>-3.5066278902904742</v>
      </c>
      <c r="BE2341" s="24">
        <v>0</v>
      </c>
      <c r="BF2341" s="24">
        <v>0</v>
      </c>
      <c r="BG2341" s="24">
        <v>0</v>
      </c>
      <c r="BH2341" s="24">
        <v>0</v>
      </c>
      <c r="BI2341" s="24">
        <v>0</v>
      </c>
      <c r="BJ2341" s="24">
        <v>0</v>
      </c>
      <c r="BK2341" s="24">
        <v>0</v>
      </c>
      <c r="BL2341" s="24">
        <v>0</v>
      </c>
    </row>
    <row r="2342" spans="1:64" x14ac:dyDescent="0.25">
      <c r="A2342" t="s">
        <v>5129</v>
      </c>
      <c r="B2342">
        <v>172</v>
      </c>
      <c r="C2342">
        <v>2</v>
      </c>
      <c r="D2342">
        <v>15</v>
      </c>
      <c r="E2342" s="24">
        <v>0</v>
      </c>
      <c r="F2342" s="24">
        <v>0</v>
      </c>
      <c r="G2342" s="24">
        <v>0</v>
      </c>
      <c r="H2342" s="24">
        <v>0</v>
      </c>
      <c r="I2342" s="24">
        <v>0</v>
      </c>
      <c r="J2342" s="24">
        <v>0</v>
      </c>
      <c r="K2342" s="24">
        <v>41373.506682846695</v>
      </c>
      <c r="L2342" s="24">
        <v>-15595.582567516714</v>
      </c>
      <c r="M2342" s="24">
        <v>25777.924115329981</v>
      </c>
      <c r="N2342" s="24">
        <v>-25777.924115329981</v>
      </c>
      <c r="O2342" s="24">
        <v>-41373.506682846695</v>
      </c>
      <c r="P2342" s="24">
        <v>0</v>
      </c>
      <c r="Q2342" s="24">
        <v>3.4368841215996326</v>
      </c>
      <c r="R2342" s="24">
        <v>-1.2573085173585241</v>
      </c>
      <c r="S2342" s="24">
        <v>2.1795756042411085</v>
      </c>
      <c r="T2342" s="24">
        <v>0</v>
      </c>
      <c r="U2342" s="24">
        <v>0</v>
      </c>
      <c r="V2342" s="24">
        <v>0</v>
      </c>
      <c r="W2342" s="24">
        <v>0</v>
      </c>
      <c r="X2342" s="24">
        <v>0</v>
      </c>
      <c r="Y2342" s="24">
        <v>0</v>
      </c>
      <c r="Z2342" s="24">
        <v>0</v>
      </c>
      <c r="AA2342" s="24">
        <v>37236.156014562024</v>
      </c>
      <c r="AB2342" s="24">
        <v>-14036.024310764973</v>
      </c>
      <c r="AC2342" s="24">
        <v>23200.131703796982</v>
      </c>
      <c r="AD2342" s="24">
        <v>-23200.131703797029</v>
      </c>
      <c r="AE2342" s="24">
        <v>-37236.156014562119</v>
      </c>
      <c r="AF2342" s="24">
        <v>0</v>
      </c>
      <c r="AG2342" s="24">
        <v>3.4368841215996326</v>
      </c>
      <c r="AH2342" s="24">
        <v>-1.2573085173585241</v>
      </c>
      <c r="AI2342" s="24">
        <v>2.1795756042411085</v>
      </c>
      <c r="AJ2342" s="24">
        <v>0</v>
      </c>
      <c r="AK2342" s="24">
        <v>0</v>
      </c>
      <c r="AL2342" s="24">
        <v>0</v>
      </c>
      <c r="AM2342" s="24">
        <v>0</v>
      </c>
      <c r="AN2342" s="24">
        <v>0</v>
      </c>
      <c r="AO2342" s="24">
        <v>0</v>
      </c>
      <c r="AP2342" s="24">
        <v>0</v>
      </c>
      <c r="AQ2342" s="24">
        <v>4137.350668284671</v>
      </c>
      <c r="AR2342" s="24">
        <v>-1559.5582567517413</v>
      </c>
      <c r="AS2342" s="24">
        <v>2577.7924115329988</v>
      </c>
      <c r="AT2342" s="24">
        <v>-2577.7924115329515</v>
      </c>
      <c r="AU2342" s="24">
        <v>-4137.3506682845764</v>
      </c>
      <c r="AV2342" s="24">
        <v>0</v>
      </c>
      <c r="AW2342" s="24">
        <v>0</v>
      </c>
      <c r="AX2342" s="24">
        <v>0</v>
      </c>
      <c r="AY2342" s="24">
        <v>0</v>
      </c>
      <c r="AZ2342" s="24">
        <v>0</v>
      </c>
      <c r="BA2342" s="24">
        <v>-2.1795756042411085</v>
      </c>
      <c r="BB2342" s="24">
        <v>-3.4368841215996326</v>
      </c>
      <c r="BC2342" s="24">
        <v>-2.1795756042411085</v>
      </c>
      <c r="BD2342" s="24">
        <v>-3.4368841215996326</v>
      </c>
      <c r="BE2342" s="24">
        <v>0</v>
      </c>
      <c r="BF2342" s="24">
        <v>0</v>
      </c>
      <c r="BG2342" s="24">
        <v>0</v>
      </c>
      <c r="BH2342" s="24">
        <v>0</v>
      </c>
      <c r="BI2342" s="24">
        <v>0</v>
      </c>
      <c r="BJ2342" s="24">
        <v>0</v>
      </c>
      <c r="BK2342" s="24">
        <v>0</v>
      </c>
      <c r="BL2342" s="24">
        <v>0</v>
      </c>
    </row>
    <row r="2343" spans="1:64" x14ac:dyDescent="0.25">
      <c r="A2343" t="s">
        <v>5129</v>
      </c>
      <c r="B2343">
        <v>173</v>
      </c>
      <c r="C2343">
        <v>2</v>
      </c>
      <c r="D2343">
        <v>15</v>
      </c>
      <c r="E2343" s="24">
        <v>0</v>
      </c>
      <c r="F2343" s="24">
        <v>0</v>
      </c>
      <c r="G2343" s="24">
        <v>0</v>
      </c>
      <c r="H2343" s="24">
        <v>0</v>
      </c>
      <c r="I2343" s="24">
        <v>0</v>
      </c>
      <c r="J2343" s="24">
        <v>0</v>
      </c>
      <c r="K2343" s="24">
        <v>40572.459596615285</v>
      </c>
      <c r="L2343" s="24">
        <v>-15279.167206667364</v>
      </c>
      <c r="M2343" s="24">
        <v>25293.292389947921</v>
      </c>
      <c r="N2343" s="24">
        <v>-25293.292389947921</v>
      </c>
      <c r="O2343" s="24">
        <v>-40572.459596615285</v>
      </c>
      <c r="P2343" s="24">
        <v>0</v>
      </c>
      <c r="Q2343" s="24">
        <v>3.3688271877772422</v>
      </c>
      <c r="R2343" s="24">
        <v>-1.2322915416943943</v>
      </c>
      <c r="S2343" s="24">
        <v>2.136535646082848</v>
      </c>
      <c r="T2343" s="24">
        <v>0</v>
      </c>
      <c r="U2343" s="24">
        <v>0</v>
      </c>
      <c r="V2343" s="24">
        <v>0</v>
      </c>
      <c r="W2343" s="24">
        <v>0</v>
      </c>
      <c r="X2343" s="24">
        <v>0</v>
      </c>
      <c r="Y2343" s="24">
        <v>0</v>
      </c>
      <c r="Z2343" s="24">
        <v>0</v>
      </c>
      <c r="AA2343" s="24">
        <v>36515.213636953755</v>
      </c>
      <c r="AB2343" s="24">
        <v>-13751.250486000674</v>
      </c>
      <c r="AC2343" s="24">
        <v>22763.963150953128</v>
      </c>
      <c r="AD2343" s="24">
        <v>-22763.963150953176</v>
      </c>
      <c r="AE2343" s="24">
        <v>-36515.213636953849</v>
      </c>
      <c r="AF2343" s="24">
        <v>0</v>
      </c>
      <c r="AG2343" s="24">
        <v>3.3688271877772422</v>
      </c>
      <c r="AH2343" s="24">
        <v>-1.2322915416943943</v>
      </c>
      <c r="AI2343" s="24">
        <v>2.136535646082848</v>
      </c>
      <c r="AJ2343" s="24">
        <v>0</v>
      </c>
      <c r="AK2343" s="24">
        <v>0</v>
      </c>
      <c r="AL2343" s="24">
        <v>0</v>
      </c>
      <c r="AM2343" s="24">
        <v>0</v>
      </c>
      <c r="AN2343" s="24">
        <v>0</v>
      </c>
      <c r="AO2343" s="24">
        <v>0</v>
      </c>
      <c r="AP2343" s="24">
        <v>0</v>
      </c>
      <c r="AQ2343" s="24">
        <v>4057.2459596615299</v>
      </c>
      <c r="AR2343" s="24">
        <v>-1527.9167206666898</v>
      </c>
      <c r="AS2343" s="24">
        <v>2529.3292389947928</v>
      </c>
      <c r="AT2343" s="24">
        <v>-2529.3292389947455</v>
      </c>
      <c r="AU2343" s="24">
        <v>-4057.2459596614353</v>
      </c>
      <c r="AV2343" s="24">
        <v>0</v>
      </c>
      <c r="AW2343" s="24">
        <v>0</v>
      </c>
      <c r="AX2343" s="24">
        <v>0</v>
      </c>
      <c r="AY2343" s="24">
        <v>0</v>
      </c>
      <c r="AZ2343" s="24">
        <v>0</v>
      </c>
      <c r="BA2343" s="24">
        <v>-2.136535646082848</v>
      </c>
      <c r="BB2343" s="24">
        <v>-3.3688271877772422</v>
      </c>
      <c r="BC2343" s="24">
        <v>-2.136535646082848</v>
      </c>
      <c r="BD2343" s="24">
        <v>-3.3688271877772422</v>
      </c>
      <c r="BE2343" s="24">
        <v>0</v>
      </c>
      <c r="BF2343" s="24">
        <v>0</v>
      </c>
      <c r="BG2343" s="24">
        <v>0</v>
      </c>
      <c r="BH2343" s="24">
        <v>0</v>
      </c>
      <c r="BI2343" s="24">
        <v>0</v>
      </c>
      <c r="BJ2343" s="24">
        <v>0</v>
      </c>
      <c r="BK2343" s="24">
        <v>0</v>
      </c>
      <c r="BL2343" s="24">
        <v>0</v>
      </c>
    </row>
    <row r="2344" spans="1:64" x14ac:dyDescent="0.25">
      <c r="A2344" t="s">
        <v>5129</v>
      </c>
      <c r="B2344">
        <v>174</v>
      </c>
      <c r="C2344">
        <v>2</v>
      </c>
      <c r="D2344">
        <v>15</v>
      </c>
      <c r="E2344" s="24">
        <v>0</v>
      </c>
      <c r="F2344" s="24">
        <v>0</v>
      </c>
      <c r="G2344" s="24">
        <v>0</v>
      </c>
      <c r="H2344" s="24">
        <v>0</v>
      </c>
      <c r="I2344" s="24">
        <v>0</v>
      </c>
      <c r="J2344" s="24">
        <v>0</v>
      </c>
      <c r="K2344" s="24">
        <v>39790.003299832344</v>
      </c>
      <c r="L2344" s="24">
        <v>-14969.739910591394</v>
      </c>
      <c r="M2344" s="24">
        <v>24820.26338924095</v>
      </c>
      <c r="N2344" s="24">
        <v>-24820.26338924095</v>
      </c>
      <c r="O2344" s="24">
        <v>-39790.003299832344</v>
      </c>
      <c r="P2344" s="24">
        <v>0</v>
      </c>
      <c r="Q2344" s="24">
        <v>3.3024089445798381</v>
      </c>
      <c r="R2344" s="24">
        <v>-1.2078384643946265</v>
      </c>
      <c r="S2344" s="24">
        <v>2.0945704801852116</v>
      </c>
      <c r="T2344" s="24">
        <v>0</v>
      </c>
      <c r="U2344" s="24">
        <v>0</v>
      </c>
      <c r="V2344" s="24">
        <v>0</v>
      </c>
      <c r="W2344" s="24">
        <v>0</v>
      </c>
      <c r="X2344" s="24">
        <v>0</v>
      </c>
      <c r="Y2344" s="24">
        <v>0</v>
      </c>
      <c r="Z2344" s="24">
        <v>0</v>
      </c>
      <c r="AA2344" s="24">
        <v>35811.002969849113</v>
      </c>
      <c r="AB2344" s="24">
        <v>-13472.765919532278</v>
      </c>
      <c r="AC2344" s="24">
        <v>22338.237050316857</v>
      </c>
      <c r="AD2344" s="24">
        <v>-22338.237050316762</v>
      </c>
      <c r="AE2344" s="24">
        <v>-35811.002969848923</v>
      </c>
      <c r="AF2344" s="24">
        <v>0</v>
      </c>
      <c r="AG2344" s="24">
        <v>3.3024089445798381</v>
      </c>
      <c r="AH2344" s="24">
        <v>-1.2078384643946265</v>
      </c>
      <c r="AI2344" s="24">
        <v>2.0945704801852116</v>
      </c>
      <c r="AJ2344" s="24">
        <v>0</v>
      </c>
      <c r="AK2344" s="24">
        <v>0</v>
      </c>
      <c r="AL2344" s="24">
        <v>0</v>
      </c>
      <c r="AM2344" s="24">
        <v>0</v>
      </c>
      <c r="AN2344" s="24">
        <v>0</v>
      </c>
      <c r="AO2344" s="24">
        <v>0</v>
      </c>
      <c r="AP2344" s="24">
        <v>0</v>
      </c>
      <c r="AQ2344" s="24">
        <v>3979.0003299832315</v>
      </c>
      <c r="AR2344" s="24">
        <v>-1496.9739910591161</v>
      </c>
      <c r="AS2344" s="24">
        <v>2482.0263389240936</v>
      </c>
      <c r="AT2344" s="24">
        <v>-2482.0263389241882</v>
      </c>
      <c r="AU2344" s="24">
        <v>-3979.0003299834207</v>
      </c>
      <c r="AV2344" s="24">
        <v>0</v>
      </c>
      <c r="AW2344" s="24">
        <v>0</v>
      </c>
      <c r="AX2344" s="24">
        <v>0</v>
      </c>
      <c r="AY2344" s="24">
        <v>0</v>
      </c>
      <c r="AZ2344" s="24">
        <v>0</v>
      </c>
      <c r="BA2344" s="24">
        <v>-2.0945704801852116</v>
      </c>
      <c r="BB2344" s="24">
        <v>-3.3024089445798381</v>
      </c>
      <c r="BC2344" s="24">
        <v>-2.0945704801852116</v>
      </c>
      <c r="BD2344" s="24">
        <v>-3.3024089445798381</v>
      </c>
      <c r="BE2344" s="24">
        <v>0</v>
      </c>
      <c r="BF2344" s="24">
        <v>0</v>
      </c>
      <c r="BG2344" s="24">
        <v>0</v>
      </c>
      <c r="BH2344" s="24">
        <v>0</v>
      </c>
      <c r="BI2344" s="24">
        <v>0</v>
      </c>
      <c r="BJ2344" s="24">
        <v>0</v>
      </c>
      <c r="BK2344" s="24">
        <v>0</v>
      </c>
      <c r="BL2344" s="24">
        <v>0</v>
      </c>
    </row>
    <row r="2345" spans="1:64" x14ac:dyDescent="0.25">
      <c r="A2345" t="s">
        <v>5129</v>
      </c>
      <c r="B2345">
        <v>175</v>
      </c>
      <c r="C2345">
        <v>3</v>
      </c>
      <c r="D2345">
        <v>15</v>
      </c>
      <c r="E2345" s="24">
        <v>0</v>
      </c>
      <c r="F2345" s="24">
        <v>0</v>
      </c>
      <c r="G2345" s="24">
        <v>0</v>
      </c>
      <c r="H2345" s="24">
        <v>0</v>
      </c>
      <c r="I2345" s="24">
        <v>0</v>
      </c>
      <c r="J2345" s="24">
        <v>0</v>
      </c>
      <c r="K2345" s="24">
        <v>39025.636203531176</v>
      </c>
      <c r="L2345" s="24">
        <v>-14667.139296367764</v>
      </c>
      <c r="M2345" s="24">
        <v>24358.496907163411</v>
      </c>
      <c r="N2345" s="24">
        <v>-24358.496907163411</v>
      </c>
      <c r="O2345" s="24">
        <v>-39025.636203531176</v>
      </c>
      <c r="P2345" s="24">
        <v>0</v>
      </c>
      <c r="Q2345" s="24">
        <v>3.2375828271510727</v>
      </c>
      <c r="R2345" s="24">
        <v>-1.1839354313901822</v>
      </c>
      <c r="S2345" s="24">
        <v>2.0536473957608905</v>
      </c>
      <c r="T2345" s="24">
        <v>0</v>
      </c>
      <c r="U2345" s="24">
        <v>0</v>
      </c>
      <c r="V2345" s="24">
        <v>0</v>
      </c>
      <c r="W2345" s="24">
        <v>0</v>
      </c>
      <c r="X2345" s="24">
        <v>0</v>
      </c>
      <c r="Y2345" s="24">
        <v>0</v>
      </c>
      <c r="Z2345" s="24">
        <v>0</v>
      </c>
      <c r="AA2345" s="24">
        <v>35123.072583178058</v>
      </c>
      <c r="AB2345" s="24">
        <v>-13200.425366731011</v>
      </c>
      <c r="AC2345" s="24">
        <v>21922.647216447072</v>
      </c>
      <c r="AD2345" s="24">
        <v>-21922.647216447163</v>
      </c>
      <c r="AE2345" s="24">
        <v>-35123.072583178058</v>
      </c>
      <c r="AF2345" s="24">
        <v>0</v>
      </c>
      <c r="AG2345" s="24">
        <v>3.2375828271510727</v>
      </c>
      <c r="AH2345" s="24">
        <v>-1.1839354313901822</v>
      </c>
      <c r="AI2345" s="24">
        <v>2.0536473957608905</v>
      </c>
      <c r="AJ2345" s="24">
        <v>0</v>
      </c>
      <c r="AK2345" s="24">
        <v>0</v>
      </c>
      <c r="AL2345" s="24">
        <v>0</v>
      </c>
      <c r="AM2345" s="24">
        <v>0</v>
      </c>
      <c r="AN2345" s="24">
        <v>0</v>
      </c>
      <c r="AO2345" s="24">
        <v>0</v>
      </c>
      <c r="AP2345" s="24">
        <v>0</v>
      </c>
      <c r="AQ2345" s="24">
        <v>3902.5636203531176</v>
      </c>
      <c r="AR2345" s="24">
        <v>-1466.7139296367532</v>
      </c>
      <c r="AS2345" s="24">
        <v>2435.849690716339</v>
      </c>
      <c r="AT2345" s="24">
        <v>-2435.849690716248</v>
      </c>
      <c r="AU2345" s="24">
        <v>-3902.5636203531176</v>
      </c>
      <c r="AV2345" s="24">
        <v>0</v>
      </c>
      <c r="AW2345" s="24">
        <v>0</v>
      </c>
      <c r="AX2345" s="24">
        <v>0</v>
      </c>
      <c r="AY2345" s="24">
        <v>0</v>
      </c>
      <c r="AZ2345" s="24">
        <v>0</v>
      </c>
      <c r="BA2345" s="24">
        <v>-2.0536473957608905</v>
      </c>
      <c r="BB2345" s="24">
        <v>-3.2375828271510727</v>
      </c>
      <c r="BC2345" s="24">
        <v>-2.0536473957608905</v>
      </c>
      <c r="BD2345" s="24">
        <v>-3.2375828271510727</v>
      </c>
      <c r="BE2345" s="24">
        <v>0</v>
      </c>
      <c r="BF2345" s="24">
        <v>0</v>
      </c>
      <c r="BG2345" s="24">
        <v>0</v>
      </c>
      <c r="BH2345" s="24">
        <v>0</v>
      </c>
      <c r="BI2345" s="24">
        <v>0</v>
      </c>
      <c r="BJ2345" s="24">
        <v>0</v>
      </c>
      <c r="BK2345" s="24">
        <v>0</v>
      </c>
      <c r="BL2345" s="24">
        <v>0</v>
      </c>
    </row>
    <row r="2346" spans="1:64" x14ac:dyDescent="0.25">
      <c r="A2346" t="s">
        <v>5129</v>
      </c>
      <c r="B2346">
        <v>176</v>
      </c>
      <c r="C2346">
        <v>3</v>
      </c>
      <c r="D2346">
        <v>15</v>
      </c>
      <c r="E2346" s="24">
        <v>0</v>
      </c>
      <c r="F2346" s="24">
        <v>0</v>
      </c>
      <c r="G2346" s="24">
        <v>0</v>
      </c>
      <c r="H2346" s="24">
        <v>0</v>
      </c>
      <c r="I2346" s="24">
        <v>0</v>
      </c>
      <c r="J2346" s="24">
        <v>0</v>
      </c>
      <c r="K2346" s="24">
        <v>38278.87198869884</v>
      </c>
      <c r="L2346" s="24">
        <v>-14371.20739717409</v>
      </c>
      <c r="M2346" s="24">
        <v>23907.66459152475</v>
      </c>
      <c r="N2346" s="24">
        <v>-23907.66459152475</v>
      </c>
      <c r="O2346" s="24">
        <v>-38278.87198869884</v>
      </c>
      <c r="P2346" s="24">
        <v>0</v>
      </c>
      <c r="Q2346" s="24">
        <v>3.174303791931834</v>
      </c>
      <c r="R2346" s="24">
        <v>-1.1605689308448746</v>
      </c>
      <c r="S2346" s="24">
        <v>2.0137348610869594</v>
      </c>
      <c r="T2346" s="24">
        <v>0</v>
      </c>
      <c r="U2346" s="24">
        <v>0</v>
      </c>
      <c r="V2346" s="24">
        <v>0</v>
      </c>
      <c r="W2346" s="24">
        <v>0</v>
      </c>
      <c r="X2346" s="24">
        <v>0</v>
      </c>
      <c r="Y2346" s="24">
        <v>0</v>
      </c>
      <c r="Z2346" s="24">
        <v>0</v>
      </c>
      <c r="AA2346" s="24">
        <v>34450.984789828959</v>
      </c>
      <c r="AB2346" s="24">
        <v>-12934.086657456588</v>
      </c>
      <c r="AC2346" s="24">
        <v>21516.898132372276</v>
      </c>
      <c r="AD2346" s="24">
        <v>-21516.898132372182</v>
      </c>
      <c r="AE2346" s="24">
        <v>-34450.984789829003</v>
      </c>
      <c r="AF2346" s="24">
        <v>0</v>
      </c>
      <c r="AG2346" s="24">
        <v>3.174303791931834</v>
      </c>
      <c r="AH2346" s="24">
        <v>-1.1605689308448746</v>
      </c>
      <c r="AI2346" s="24">
        <v>2.0137348610869594</v>
      </c>
      <c r="AJ2346" s="24">
        <v>0</v>
      </c>
      <c r="AK2346" s="24">
        <v>0</v>
      </c>
      <c r="AL2346" s="24">
        <v>0</v>
      </c>
      <c r="AM2346" s="24">
        <v>0</v>
      </c>
      <c r="AN2346" s="24">
        <v>0</v>
      </c>
      <c r="AO2346" s="24">
        <v>0</v>
      </c>
      <c r="AP2346" s="24">
        <v>0</v>
      </c>
      <c r="AQ2346" s="24">
        <v>3827.8871988698811</v>
      </c>
      <c r="AR2346" s="24">
        <v>-1437.1207397175021</v>
      </c>
      <c r="AS2346" s="24">
        <v>2390.7664591524735</v>
      </c>
      <c r="AT2346" s="24">
        <v>-2390.7664591525681</v>
      </c>
      <c r="AU2346" s="24">
        <v>-3827.8871988698374</v>
      </c>
      <c r="AV2346" s="24">
        <v>0</v>
      </c>
      <c r="AW2346" s="24">
        <v>0</v>
      </c>
      <c r="AX2346" s="24">
        <v>0</v>
      </c>
      <c r="AY2346" s="24">
        <v>0</v>
      </c>
      <c r="AZ2346" s="24">
        <v>0</v>
      </c>
      <c r="BA2346" s="24">
        <v>-2.0137348610869594</v>
      </c>
      <c r="BB2346" s="24">
        <v>-3.174303791931834</v>
      </c>
      <c r="BC2346" s="24">
        <v>-2.0137348610869594</v>
      </c>
      <c r="BD2346" s="24">
        <v>-3.174303791931834</v>
      </c>
      <c r="BE2346" s="24">
        <v>0</v>
      </c>
      <c r="BF2346" s="24">
        <v>0</v>
      </c>
      <c r="BG2346" s="24">
        <v>0</v>
      </c>
      <c r="BH2346" s="24">
        <v>0</v>
      </c>
      <c r="BI2346" s="24">
        <v>0</v>
      </c>
      <c r="BJ2346" s="24">
        <v>0</v>
      </c>
      <c r="BK2346" s="24">
        <v>0</v>
      </c>
      <c r="BL2346" s="24">
        <v>0</v>
      </c>
    </row>
    <row r="2347" spans="1:64" x14ac:dyDescent="0.25">
      <c r="A2347" t="s">
        <v>5129</v>
      </c>
      <c r="B2347">
        <v>177</v>
      </c>
      <c r="C2347">
        <v>3</v>
      </c>
      <c r="D2347">
        <v>15</v>
      </c>
      <c r="E2347" s="24">
        <v>0</v>
      </c>
      <c r="F2347" s="24">
        <v>0</v>
      </c>
      <c r="G2347" s="24">
        <v>0</v>
      </c>
      <c r="H2347" s="24">
        <v>0</v>
      </c>
      <c r="I2347" s="24">
        <v>0</v>
      </c>
      <c r="J2347" s="24">
        <v>0</v>
      </c>
      <c r="K2347" s="24">
        <v>37549.239099130034</v>
      </c>
      <c r="L2347" s="24">
        <v>-14081.789634440094</v>
      </c>
      <c r="M2347" s="24">
        <v>23467.44946468994</v>
      </c>
      <c r="N2347" s="24">
        <v>-23467.44946468994</v>
      </c>
      <c r="O2347" s="24">
        <v>-37549.239099130034</v>
      </c>
      <c r="P2347" s="24">
        <v>0</v>
      </c>
      <c r="Q2347" s="24">
        <v>3.1125282608782072</v>
      </c>
      <c r="R2347" s="24">
        <v>-1.1377257865792672</v>
      </c>
      <c r="S2347" s="24">
        <v>1.9748024742989401</v>
      </c>
      <c r="T2347" s="24">
        <v>0</v>
      </c>
      <c r="U2347" s="24">
        <v>0</v>
      </c>
      <c r="V2347" s="24">
        <v>0</v>
      </c>
      <c r="W2347" s="24">
        <v>0</v>
      </c>
      <c r="X2347" s="24">
        <v>0</v>
      </c>
      <c r="Y2347" s="24">
        <v>0</v>
      </c>
      <c r="Z2347" s="24">
        <v>0</v>
      </c>
      <c r="AA2347" s="24">
        <v>33794.315189217035</v>
      </c>
      <c r="AB2347" s="24">
        <v>-12673.610670996131</v>
      </c>
      <c r="AC2347" s="24">
        <v>21120.704518220948</v>
      </c>
      <c r="AD2347" s="24">
        <v>-21120.704518221086</v>
      </c>
      <c r="AE2347" s="24">
        <v>-33794.315189216984</v>
      </c>
      <c r="AF2347" s="24">
        <v>0</v>
      </c>
      <c r="AG2347" s="24">
        <v>3.1125282608782072</v>
      </c>
      <c r="AH2347" s="24">
        <v>-1.1377257865792672</v>
      </c>
      <c r="AI2347" s="24">
        <v>1.9748024742989401</v>
      </c>
      <c r="AJ2347" s="24">
        <v>0</v>
      </c>
      <c r="AK2347" s="24">
        <v>0</v>
      </c>
      <c r="AL2347" s="24">
        <v>0</v>
      </c>
      <c r="AM2347" s="24">
        <v>0</v>
      </c>
      <c r="AN2347" s="24">
        <v>0</v>
      </c>
      <c r="AO2347" s="24">
        <v>0</v>
      </c>
      <c r="AP2347" s="24">
        <v>0</v>
      </c>
      <c r="AQ2347" s="24">
        <v>3754.9239099129991</v>
      </c>
      <c r="AR2347" s="24">
        <v>-1408.1789634439629</v>
      </c>
      <c r="AS2347" s="24">
        <v>2346.7449464689926</v>
      </c>
      <c r="AT2347" s="24">
        <v>-2346.7449464688543</v>
      </c>
      <c r="AU2347" s="24">
        <v>-3754.92390991305</v>
      </c>
      <c r="AV2347" s="24">
        <v>0</v>
      </c>
      <c r="AW2347" s="24">
        <v>0</v>
      </c>
      <c r="AX2347" s="24">
        <v>0</v>
      </c>
      <c r="AY2347" s="24">
        <v>0</v>
      </c>
      <c r="AZ2347" s="24">
        <v>0</v>
      </c>
      <c r="BA2347" s="24">
        <v>-1.9748024742989401</v>
      </c>
      <c r="BB2347" s="24">
        <v>-3.1125282608782072</v>
      </c>
      <c r="BC2347" s="24">
        <v>-1.9748024742989401</v>
      </c>
      <c r="BD2347" s="24">
        <v>-3.1125282608782072</v>
      </c>
      <c r="BE2347" s="24">
        <v>0</v>
      </c>
      <c r="BF2347" s="24">
        <v>0</v>
      </c>
      <c r="BG2347" s="24">
        <v>0</v>
      </c>
      <c r="BH2347" s="24">
        <v>0</v>
      </c>
      <c r="BI2347" s="24">
        <v>0</v>
      </c>
      <c r="BJ2347" s="24">
        <v>0</v>
      </c>
      <c r="BK2347" s="24">
        <v>0</v>
      </c>
      <c r="BL2347" s="24">
        <v>0</v>
      </c>
    </row>
    <row r="2348" spans="1:64" x14ac:dyDescent="0.25">
      <c r="A2348" t="s">
        <v>5129</v>
      </c>
      <c r="B2348">
        <v>178</v>
      </c>
      <c r="C2348">
        <v>4</v>
      </c>
      <c r="D2348">
        <v>15</v>
      </c>
      <c r="E2348" s="24">
        <v>0</v>
      </c>
      <c r="F2348" s="24">
        <v>0</v>
      </c>
      <c r="G2348" s="24">
        <v>0</v>
      </c>
      <c r="H2348" s="24">
        <v>0</v>
      </c>
      <c r="I2348" s="24">
        <v>0</v>
      </c>
      <c r="J2348" s="24">
        <v>0</v>
      </c>
      <c r="K2348" s="24">
        <v>36836.280251719058</v>
      </c>
      <c r="L2348" s="24">
        <v>-13798.734785314649</v>
      </c>
      <c r="M2348" s="24">
        <v>23037.545466404408</v>
      </c>
      <c r="N2348" s="24">
        <v>-23037.545466404408</v>
      </c>
      <c r="O2348" s="24">
        <v>-36836.280251719058</v>
      </c>
      <c r="P2348" s="24">
        <v>0</v>
      </c>
      <c r="Q2348" s="24">
        <v>3.0522140679481709</v>
      </c>
      <c r="R2348" s="24">
        <v>-1.1153931514277247</v>
      </c>
      <c r="S2348" s="24">
        <v>1.9368209165204462</v>
      </c>
      <c r="T2348" s="24">
        <v>0</v>
      </c>
      <c r="U2348" s="24">
        <v>0</v>
      </c>
      <c r="V2348" s="24">
        <v>0</v>
      </c>
      <c r="W2348" s="24">
        <v>0</v>
      </c>
      <c r="X2348" s="24">
        <v>0</v>
      </c>
      <c r="Y2348" s="24">
        <v>0</v>
      </c>
      <c r="Z2348" s="24">
        <v>0</v>
      </c>
      <c r="AA2348" s="24">
        <v>33152.65222654715</v>
      </c>
      <c r="AB2348" s="24">
        <v>-12418.861306783161</v>
      </c>
      <c r="AC2348" s="24">
        <v>20733.790919763967</v>
      </c>
      <c r="AD2348" s="24">
        <v>-20733.790919763967</v>
      </c>
      <c r="AE2348" s="24">
        <v>-33152.652226547245</v>
      </c>
      <c r="AF2348" s="24">
        <v>0</v>
      </c>
      <c r="AG2348" s="24">
        <v>3.0522140679481709</v>
      </c>
      <c r="AH2348" s="24">
        <v>-1.1153931514277247</v>
      </c>
      <c r="AI2348" s="24">
        <v>1.9368209165204462</v>
      </c>
      <c r="AJ2348" s="24">
        <v>0</v>
      </c>
      <c r="AK2348" s="24">
        <v>0</v>
      </c>
      <c r="AL2348" s="24">
        <v>0</v>
      </c>
      <c r="AM2348" s="24">
        <v>0</v>
      </c>
      <c r="AN2348" s="24">
        <v>0</v>
      </c>
      <c r="AO2348" s="24">
        <v>0</v>
      </c>
      <c r="AP2348" s="24">
        <v>0</v>
      </c>
      <c r="AQ2348" s="24">
        <v>3683.6280251719072</v>
      </c>
      <c r="AR2348" s="24">
        <v>-1379.8734785314882</v>
      </c>
      <c r="AS2348" s="24">
        <v>2303.7545466404408</v>
      </c>
      <c r="AT2348" s="24">
        <v>-2303.7545466404408</v>
      </c>
      <c r="AU2348" s="24">
        <v>-3683.6280251718126</v>
      </c>
      <c r="AV2348" s="24">
        <v>0</v>
      </c>
      <c r="AW2348" s="24">
        <v>0</v>
      </c>
      <c r="AX2348" s="24">
        <v>0</v>
      </c>
      <c r="AY2348" s="24">
        <v>0</v>
      </c>
      <c r="AZ2348" s="24">
        <v>0</v>
      </c>
      <c r="BA2348" s="24">
        <v>-1.9368209165204462</v>
      </c>
      <c r="BB2348" s="24">
        <v>-3.0522140679481709</v>
      </c>
      <c r="BC2348" s="24">
        <v>-1.9368209165204462</v>
      </c>
      <c r="BD2348" s="24">
        <v>-3.0522140679481709</v>
      </c>
      <c r="BE2348" s="24">
        <v>0</v>
      </c>
      <c r="BF2348" s="24">
        <v>0</v>
      </c>
      <c r="BG2348" s="24">
        <v>0</v>
      </c>
      <c r="BH2348" s="24">
        <v>0</v>
      </c>
      <c r="BI2348" s="24">
        <v>0</v>
      </c>
      <c r="BJ2348" s="24">
        <v>0</v>
      </c>
      <c r="BK2348" s="24">
        <v>0</v>
      </c>
      <c r="BL2348" s="24">
        <v>0</v>
      </c>
    </row>
    <row r="2349" spans="1:64" x14ac:dyDescent="0.25">
      <c r="A2349" t="s">
        <v>5129</v>
      </c>
      <c r="B2349">
        <v>179</v>
      </c>
      <c r="C2349">
        <v>4</v>
      </c>
      <c r="D2349">
        <v>15</v>
      </c>
      <c r="E2349" s="24">
        <v>0</v>
      </c>
      <c r="F2349" s="24">
        <v>0</v>
      </c>
      <c r="G2349" s="24">
        <v>0</v>
      </c>
      <c r="H2349" s="24">
        <v>0</v>
      </c>
      <c r="I2349" s="24">
        <v>0</v>
      </c>
      <c r="J2349" s="24">
        <v>0</v>
      </c>
      <c r="K2349" s="24">
        <v>36139.551963832229</v>
      </c>
      <c r="L2349" s="24">
        <v>-13521.894946217537</v>
      </c>
      <c r="M2349" s="24">
        <v>22617.657017614692</v>
      </c>
      <c r="N2349" s="24">
        <v>-22617.657017614692</v>
      </c>
      <c r="O2349" s="24">
        <v>-36139.551963832229</v>
      </c>
      <c r="P2349" s="24">
        <v>0</v>
      </c>
      <c r="Q2349" s="24">
        <v>2.9933204076924085</v>
      </c>
      <c r="R2349" s="24">
        <v>-1.0935585004945096</v>
      </c>
      <c r="S2349" s="24">
        <v>1.8997619071978988</v>
      </c>
      <c r="T2349" s="24">
        <v>0</v>
      </c>
      <c r="U2349" s="24">
        <v>0</v>
      </c>
      <c r="V2349" s="24">
        <v>0</v>
      </c>
      <c r="W2349" s="24">
        <v>0</v>
      </c>
      <c r="X2349" s="24">
        <v>0</v>
      </c>
      <c r="Y2349" s="24">
        <v>0</v>
      </c>
      <c r="Z2349" s="24">
        <v>0</v>
      </c>
      <c r="AA2349" s="24">
        <v>32525.596767449006</v>
      </c>
      <c r="AB2349" s="24">
        <v>-12169.70545159583</v>
      </c>
      <c r="AC2349" s="24">
        <v>20355.891315853223</v>
      </c>
      <c r="AD2349" s="24">
        <v>-20355.891315853223</v>
      </c>
      <c r="AE2349" s="24">
        <v>-32525.596767449053</v>
      </c>
      <c r="AF2349" s="24">
        <v>0</v>
      </c>
      <c r="AG2349" s="24">
        <v>2.9933204076924085</v>
      </c>
      <c r="AH2349" s="24">
        <v>-1.0935585004945096</v>
      </c>
      <c r="AI2349" s="24">
        <v>1.8997619071978988</v>
      </c>
      <c r="AJ2349" s="24">
        <v>0</v>
      </c>
      <c r="AK2349" s="24">
        <v>0</v>
      </c>
      <c r="AL2349" s="24">
        <v>0</v>
      </c>
      <c r="AM2349" s="24">
        <v>0</v>
      </c>
      <c r="AN2349" s="24">
        <v>0</v>
      </c>
      <c r="AO2349" s="24">
        <v>0</v>
      </c>
      <c r="AP2349" s="24">
        <v>0</v>
      </c>
      <c r="AQ2349" s="24">
        <v>3613.9551963832237</v>
      </c>
      <c r="AR2349" s="24">
        <v>-1352.1894946217071</v>
      </c>
      <c r="AS2349" s="24">
        <v>2261.7657017614692</v>
      </c>
      <c r="AT2349" s="24">
        <v>-2261.7657017614692</v>
      </c>
      <c r="AU2349" s="24">
        <v>-3613.9551963831764</v>
      </c>
      <c r="AV2349" s="24">
        <v>0</v>
      </c>
      <c r="AW2349" s="24">
        <v>0</v>
      </c>
      <c r="AX2349" s="24">
        <v>0</v>
      </c>
      <c r="AY2349" s="24">
        <v>0</v>
      </c>
      <c r="AZ2349" s="24">
        <v>0</v>
      </c>
      <c r="BA2349" s="24">
        <v>-1.8997619071978988</v>
      </c>
      <c r="BB2349" s="24">
        <v>-2.9933204076924085</v>
      </c>
      <c r="BC2349" s="24">
        <v>-1.8997619071978988</v>
      </c>
      <c r="BD2349" s="24">
        <v>-2.9933204076924085</v>
      </c>
      <c r="BE2349" s="24">
        <v>0</v>
      </c>
      <c r="BF2349" s="24">
        <v>0</v>
      </c>
      <c r="BG2349" s="24">
        <v>0</v>
      </c>
      <c r="BH2349" s="24">
        <v>0</v>
      </c>
      <c r="BI2349" s="24">
        <v>0</v>
      </c>
      <c r="BJ2349" s="24">
        <v>0</v>
      </c>
      <c r="BK2349" s="24">
        <v>0</v>
      </c>
      <c r="BL2349" s="24">
        <v>0</v>
      </c>
    </row>
    <row r="2350" spans="1:64" x14ac:dyDescent="0.25">
      <c r="A2350" t="s">
        <v>5129</v>
      </c>
      <c r="B2350">
        <v>180</v>
      </c>
      <c r="C2350">
        <v>4</v>
      </c>
      <c r="D2350">
        <v>15</v>
      </c>
      <c r="E2350" s="24">
        <v>0</v>
      </c>
      <c r="F2350" s="24">
        <v>0</v>
      </c>
      <c r="G2350" s="24">
        <v>0</v>
      </c>
      <c r="H2350" s="24">
        <v>0</v>
      </c>
      <c r="I2350" s="24">
        <v>0</v>
      </c>
      <c r="J2350" s="24">
        <v>0</v>
      </c>
      <c r="K2350" s="24">
        <v>35458.624096862972</v>
      </c>
      <c r="L2350" s="24">
        <v>-13251.125493004918</v>
      </c>
      <c r="M2350" s="24">
        <v>22207.498603858054</v>
      </c>
      <c r="N2350" s="24">
        <v>-22207.498603858054</v>
      </c>
      <c r="O2350" s="24">
        <v>-35458.624096862972</v>
      </c>
      <c r="P2350" s="24">
        <v>0</v>
      </c>
      <c r="Q2350" s="24">
        <v>2.9358077859355944</v>
      </c>
      <c r="R2350" s="24">
        <v>-1.0722096243953274</v>
      </c>
      <c r="S2350" s="24">
        <v>1.863598161540267</v>
      </c>
      <c r="T2350" s="24">
        <v>0</v>
      </c>
      <c r="U2350" s="24">
        <v>0</v>
      </c>
      <c r="V2350" s="24">
        <v>0</v>
      </c>
      <c r="W2350" s="24">
        <v>0</v>
      </c>
      <c r="X2350" s="24">
        <v>0</v>
      </c>
      <c r="Y2350" s="24">
        <v>0</v>
      </c>
      <c r="Z2350" s="24">
        <v>0</v>
      </c>
      <c r="AA2350" s="24">
        <v>31912.761687176677</v>
      </c>
      <c r="AB2350" s="24">
        <v>-11926.01294370438</v>
      </c>
      <c r="AC2350" s="24">
        <v>19986.74874347225</v>
      </c>
      <c r="AD2350" s="24">
        <v>-19986.748743472272</v>
      </c>
      <c r="AE2350" s="24">
        <v>-31912.761687176535</v>
      </c>
      <c r="AF2350" s="24">
        <v>0</v>
      </c>
      <c r="AG2350" s="24">
        <v>2.9358077859355944</v>
      </c>
      <c r="AH2350" s="24">
        <v>-1.0722096243953274</v>
      </c>
      <c r="AI2350" s="24">
        <v>1.863598161540267</v>
      </c>
      <c r="AJ2350" s="24">
        <v>0</v>
      </c>
      <c r="AK2350" s="24">
        <v>0</v>
      </c>
      <c r="AL2350" s="24">
        <v>0</v>
      </c>
      <c r="AM2350" s="24">
        <v>0</v>
      </c>
      <c r="AN2350" s="24">
        <v>0</v>
      </c>
      <c r="AO2350" s="24">
        <v>0</v>
      </c>
      <c r="AP2350" s="24">
        <v>0</v>
      </c>
      <c r="AQ2350" s="24">
        <v>3545.862409686295</v>
      </c>
      <c r="AR2350" s="24">
        <v>-1325.1125493005384</v>
      </c>
      <c r="AS2350" s="24">
        <v>2220.7498603858039</v>
      </c>
      <c r="AT2350" s="24">
        <v>-2220.7498603857821</v>
      </c>
      <c r="AU2350" s="24">
        <v>-3545.8624096864369</v>
      </c>
      <c r="AV2350" s="24">
        <v>0</v>
      </c>
      <c r="AW2350" s="24">
        <v>0</v>
      </c>
      <c r="AX2350" s="24">
        <v>0</v>
      </c>
      <c r="AY2350" s="24">
        <v>0</v>
      </c>
      <c r="AZ2350" s="24">
        <v>0</v>
      </c>
      <c r="BA2350" s="24">
        <v>-1.863598161540267</v>
      </c>
      <c r="BB2350" s="24">
        <v>-2.9358077859355944</v>
      </c>
      <c r="BC2350" s="24">
        <v>-1.863598161540267</v>
      </c>
      <c r="BD2350" s="24">
        <v>-2.9358077859355944</v>
      </c>
      <c r="BE2350" s="24">
        <v>0</v>
      </c>
      <c r="BF2350" s="24">
        <v>0</v>
      </c>
      <c r="BG2350" s="24">
        <v>0</v>
      </c>
      <c r="BH2350" s="24">
        <v>0</v>
      </c>
      <c r="BI2350" s="24">
        <v>0</v>
      </c>
      <c r="BJ2350" s="24">
        <v>0</v>
      </c>
      <c r="BK2350" s="24">
        <v>0</v>
      </c>
      <c r="BL2350" s="24">
        <v>0</v>
      </c>
    </row>
    <row r="2351" spans="1:64" x14ac:dyDescent="0.25">
      <c r="A2351" t="s">
        <v>5129</v>
      </c>
      <c r="B2351">
        <v>181</v>
      </c>
      <c r="C2351">
        <v>1</v>
      </c>
      <c r="D2351">
        <v>16</v>
      </c>
      <c r="E2351" s="24">
        <v>0</v>
      </c>
      <c r="F2351" s="24">
        <v>0</v>
      </c>
      <c r="G2351" s="24">
        <v>0</v>
      </c>
      <c r="H2351" s="24">
        <v>0</v>
      </c>
      <c r="I2351" s="24">
        <v>0</v>
      </c>
      <c r="J2351" s="24">
        <v>0</v>
      </c>
      <c r="K2351" s="24">
        <v>34793.079415865242</v>
      </c>
      <c r="L2351" s="24">
        <v>-12986.285038013011</v>
      </c>
      <c r="M2351" s="24">
        <v>21806.794377852231</v>
      </c>
      <c r="N2351" s="24">
        <v>-21806.794377852231</v>
      </c>
      <c r="O2351" s="24">
        <v>-34793.079415865242</v>
      </c>
      <c r="P2351" s="24">
        <v>0</v>
      </c>
      <c r="Q2351" s="24">
        <v>2.8796379723862628</v>
      </c>
      <c r="R2351" s="24">
        <v>-1.0513346224643101</v>
      </c>
      <c r="S2351" s="24">
        <v>1.8283033499219528</v>
      </c>
      <c r="T2351" s="24">
        <v>0</v>
      </c>
      <c r="U2351" s="24">
        <v>0</v>
      </c>
      <c r="V2351" s="24">
        <v>0</v>
      </c>
      <c r="W2351" s="24">
        <v>0</v>
      </c>
      <c r="X2351" s="24">
        <v>0</v>
      </c>
      <c r="Y2351" s="24">
        <v>0</v>
      </c>
      <c r="Z2351" s="24">
        <v>0</v>
      </c>
      <c r="AA2351" s="24">
        <v>31313.771474278718</v>
      </c>
      <c r="AB2351" s="24">
        <v>-11687.65653421171</v>
      </c>
      <c r="AC2351" s="24">
        <v>19626.114940067007</v>
      </c>
      <c r="AD2351" s="24">
        <v>-19626.114940066938</v>
      </c>
      <c r="AE2351" s="24">
        <v>-31313.771474278765</v>
      </c>
      <c r="AF2351" s="24">
        <v>0</v>
      </c>
      <c r="AG2351" s="24">
        <v>2.8796379723862628</v>
      </c>
      <c r="AH2351" s="24">
        <v>-1.0513346224643101</v>
      </c>
      <c r="AI2351" s="24">
        <v>1.8283033499219528</v>
      </c>
      <c r="AJ2351" s="24">
        <v>0</v>
      </c>
      <c r="AK2351" s="24">
        <v>0</v>
      </c>
      <c r="AL2351" s="24">
        <v>0</v>
      </c>
      <c r="AM2351" s="24">
        <v>0</v>
      </c>
      <c r="AN2351" s="24">
        <v>0</v>
      </c>
      <c r="AO2351" s="24">
        <v>0</v>
      </c>
      <c r="AP2351" s="24">
        <v>0</v>
      </c>
      <c r="AQ2351" s="24">
        <v>3479.307941586525</v>
      </c>
      <c r="AR2351" s="24">
        <v>-1298.6285038013011</v>
      </c>
      <c r="AS2351" s="24">
        <v>2180.6794377852239</v>
      </c>
      <c r="AT2351" s="24">
        <v>-2180.679437785293</v>
      </c>
      <c r="AU2351" s="24">
        <v>-3479.3079415864777</v>
      </c>
      <c r="AV2351" s="24">
        <v>0</v>
      </c>
      <c r="AW2351" s="24">
        <v>0</v>
      </c>
      <c r="AX2351" s="24">
        <v>0</v>
      </c>
      <c r="AY2351" s="24">
        <v>0</v>
      </c>
      <c r="AZ2351" s="24">
        <v>0</v>
      </c>
      <c r="BA2351" s="24">
        <v>-1.8283033499219528</v>
      </c>
      <c r="BB2351" s="24">
        <v>-2.8796379723862628</v>
      </c>
      <c r="BC2351" s="24">
        <v>-1.8283033499219528</v>
      </c>
      <c r="BD2351" s="24">
        <v>-2.8796379723862628</v>
      </c>
      <c r="BE2351" s="24">
        <v>0</v>
      </c>
      <c r="BF2351" s="24">
        <v>0</v>
      </c>
      <c r="BG2351" s="24">
        <v>0</v>
      </c>
      <c r="BH2351" s="24">
        <v>0</v>
      </c>
      <c r="BI2351" s="24">
        <v>0</v>
      </c>
      <c r="BJ2351" s="24">
        <v>0</v>
      </c>
      <c r="BK2351" s="24">
        <v>0</v>
      </c>
      <c r="BL2351" s="24">
        <v>0</v>
      </c>
    </row>
    <row r="2352" spans="1:64" x14ac:dyDescent="0.25">
      <c r="A2352" t="s">
        <v>5129</v>
      </c>
      <c r="B2352">
        <v>182</v>
      </c>
      <c r="C2352">
        <v>1</v>
      </c>
      <c r="D2352">
        <v>16</v>
      </c>
      <c r="E2352" s="24">
        <v>0</v>
      </c>
      <c r="F2352" s="24">
        <v>0</v>
      </c>
      <c r="G2352" s="24">
        <v>0</v>
      </c>
      <c r="H2352" s="24">
        <v>0</v>
      </c>
      <c r="I2352" s="24">
        <v>0</v>
      </c>
      <c r="J2352" s="24">
        <v>0</v>
      </c>
      <c r="K2352" s="24">
        <v>34142.513164330274</v>
      </c>
      <c r="L2352" s="24">
        <v>-12727.235384669155</v>
      </c>
      <c r="M2352" s="24">
        <v>21415.277779661119</v>
      </c>
      <c r="N2352" s="24">
        <v>-21415.277779661119</v>
      </c>
      <c r="O2352" s="24">
        <v>-34142.513164330274</v>
      </c>
      <c r="P2352" s="24">
        <v>0</v>
      </c>
      <c r="Q2352" s="24">
        <v>2.8247739551466111</v>
      </c>
      <c r="R2352" s="24">
        <v>-1.0309218959491773</v>
      </c>
      <c r="S2352" s="24">
        <v>1.7938520591974338</v>
      </c>
      <c r="T2352" s="24">
        <v>0</v>
      </c>
      <c r="U2352" s="24">
        <v>0</v>
      </c>
      <c r="V2352" s="24">
        <v>0</v>
      </c>
      <c r="W2352" s="24">
        <v>0</v>
      </c>
      <c r="X2352" s="24">
        <v>0</v>
      </c>
      <c r="Y2352" s="24">
        <v>0</v>
      </c>
      <c r="Z2352" s="24">
        <v>0</v>
      </c>
      <c r="AA2352" s="24">
        <v>30728.261847897247</v>
      </c>
      <c r="AB2352" s="24">
        <v>-11454.511846202251</v>
      </c>
      <c r="AC2352" s="24">
        <v>19273.750001695007</v>
      </c>
      <c r="AD2352" s="24">
        <v>-19273.750001695007</v>
      </c>
      <c r="AE2352" s="24">
        <v>-30728.2618478972</v>
      </c>
      <c r="AF2352" s="24">
        <v>0</v>
      </c>
      <c r="AG2352" s="24">
        <v>2.8247739551466111</v>
      </c>
      <c r="AH2352" s="24">
        <v>-1.0309218959491773</v>
      </c>
      <c r="AI2352" s="24">
        <v>1.7938520591974338</v>
      </c>
      <c r="AJ2352" s="24">
        <v>0</v>
      </c>
      <c r="AK2352" s="24">
        <v>0</v>
      </c>
      <c r="AL2352" s="24">
        <v>0</v>
      </c>
      <c r="AM2352" s="24">
        <v>0</v>
      </c>
      <c r="AN2352" s="24">
        <v>0</v>
      </c>
      <c r="AO2352" s="24">
        <v>0</v>
      </c>
      <c r="AP2352" s="24">
        <v>0</v>
      </c>
      <c r="AQ2352" s="24">
        <v>3414.2513164330267</v>
      </c>
      <c r="AR2352" s="24">
        <v>-1272.7235384669038</v>
      </c>
      <c r="AS2352" s="24">
        <v>2141.5277779661119</v>
      </c>
      <c r="AT2352" s="24">
        <v>-2141.5277779661119</v>
      </c>
      <c r="AU2352" s="24">
        <v>-3414.251316433074</v>
      </c>
      <c r="AV2352" s="24">
        <v>0</v>
      </c>
      <c r="AW2352" s="24">
        <v>0</v>
      </c>
      <c r="AX2352" s="24">
        <v>0</v>
      </c>
      <c r="AY2352" s="24">
        <v>0</v>
      </c>
      <c r="AZ2352" s="24">
        <v>0</v>
      </c>
      <c r="BA2352" s="24">
        <v>-1.7938520591974338</v>
      </c>
      <c r="BB2352" s="24">
        <v>-2.8247739551466111</v>
      </c>
      <c r="BC2352" s="24">
        <v>-1.7938520591974338</v>
      </c>
      <c r="BD2352" s="24">
        <v>-2.8247739551466111</v>
      </c>
      <c r="BE2352" s="24">
        <v>0</v>
      </c>
      <c r="BF2352" s="24">
        <v>0</v>
      </c>
      <c r="BG2352" s="24">
        <v>0</v>
      </c>
      <c r="BH2352" s="24">
        <v>0</v>
      </c>
      <c r="BI2352" s="24">
        <v>0</v>
      </c>
      <c r="BJ2352" s="24">
        <v>0</v>
      </c>
      <c r="BK2352" s="24">
        <v>0</v>
      </c>
      <c r="BL2352" s="24">
        <v>0</v>
      </c>
    </row>
    <row r="2353" spans="1:64" x14ac:dyDescent="0.25">
      <c r="A2353" t="s">
        <v>5129</v>
      </c>
      <c r="B2353">
        <v>183</v>
      </c>
      <c r="C2353">
        <v>1</v>
      </c>
      <c r="D2353">
        <v>16</v>
      </c>
      <c r="E2353" s="24">
        <v>0</v>
      </c>
      <c r="F2353" s="24">
        <v>0</v>
      </c>
      <c r="G2353" s="24">
        <v>0</v>
      </c>
      <c r="H2353" s="24">
        <v>0</v>
      </c>
      <c r="I2353" s="24">
        <v>0</v>
      </c>
      <c r="J2353" s="24">
        <v>0</v>
      </c>
      <c r="K2353" s="24">
        <v>33506.532653816044</v>
      </c>
      <c r="L2353" s="24">
        <v>-12473.841479826719</v>
      </c>
      <c r="M2353" s="24">
        <v>21032.691173989326</v>
      </c>
      <c r="N2353" s="24">
        <v>-21032.691173989326</v>
      </c>
      <c r="O2353" s="24">
        <v>-33506.532653816044</v>
      </c>
      <c r="P2353" s="24">
        <v>0</v>
      </c>
      <c r="Q2353" s="24">
        <v>2.7711798970149175</v>
      </c>
      <c r="R2353" s="24">
        <v>-1.0109601412532356</v>
      </c>
      <c r="S2353" s="24">
        <v>1.7602197557616819</v>
      </c>
      <c r="T2353" s="24">
        <v>0</v>
      </c>
      <c r="U2353" s="24">
        <v>0</v>
      </c>
      <c r="V2353" s="24">
        <v>0</v>
      </c>
      <c r="W2353" s="24">
        <v>0</v>
      </c>
      <c r="X2353" s="24">
        <v>0</v>
      </c>
      <c r="Y2353" s="24">
        <v>0</v>
      </c>
      <c r="Z2353" s="24">
        <v>0</v>
      </c>
      <c r="AA2353" s="24">
        <v>30155.879388434441</v>
      </c>
      <c r="AB2353" s="24">
        <v>-11226.457331844082</v>
      </c>
      <c r="AC2353" s="24">
        <v>18929.422056590392</v>
      </c>
      <c r="AD2353" s="24">
        <v>-18929.42205659044</v>
      </c>
      <c r="AE2353" s="24">
        <v>-30155.87938843458</v>
      </c>
      <c r="AF2353" s="24">
        <v>0</v>
      </c>
      <c r="AG2353" s="24">
        <v>2.7711798970149175</v>
      </c>
      <c r="AH2353" s="24">
        <v>-1.0109601412532356</v>
      </c>
      <c r="AI2353" s="24">
        <v>1.7602197557616819</v>
      </c>
      <c r="AJ2353" s="24">
        <v>0</v>
      </c>
      <c r="AK2353" s="24">
        <v>0</v>
      </c>
      <c r="AL2353" s="24">
        <v>0</v>
      </c>
      <c r="AM2353" s="24">
        <v>0</v>
      </c>
      <c r="AN2353" s="24">
        <v>0</v>
      </c>
      <c r="AO2353" s="24">
        <v>0</v>
      </c>
      <c r="AP2353" s="24">
        <v>0</v>
      </c>
      <c r="AQ2353" s="24">
        <v>3350.653265381603</v>
      </c>
      <c r="AR2353" s="24">
        <v>-1247.3841479826369</v>
      </c>
      <c r="AS2353" s="24">
        <v>2103.2691173989333</v>
      </c>
      <c r="AT2353" s="24">
        <v>-2103.269117398886</v>
      </c>
      <c r="AU2353" s="24">
        <v>-3350.6532653814647</v>
      </c>
      <c r="AV2353" s="24">
        <v>0</v>
      </c>
      <c r="AW2353" s="24">
        <v>0</v>
      </c>
      <c r="AX2353" s="24">
        <v>0</v>
      </c>
      <c r="AY2353" s="24">
        <v>0</v>
      </c>
      <c r="AZ2353" s="24">
        <v>0</v>
      </c>
      <c r="BA2353" s="24">
        <v>-1.7602197557616819</v>
      </c>
      <c r="BB2353" s="24">
        <v>-2.7711798970149175</v>
      </c>
      <c r="BC2353" s="24">
        <v>-1.7602197557616819</v>
      </c>
      <c r="BD2353" s="24">
        <v>-2.7711798970149175</v>
      </c>
      <c r="BE2353" s="24">
        <v>0</v>
      </c>
      <c r="BF2353" s="24">
        <v>0</v>
      </c>
      <c r="BG2353" s="24">
        <v>0</v>
      </c>
      <c r="BH2353" s="24">
        <v>0</v>
      </c>
      <c r="BI2353" s="24">
        <v>0</v>
      </c>
      <c r="BJ2353" s="24">
        <v>0</v>
      </c>
      <c r="BK2353" s="24">
        <v>0</v>
      </c>
      <c r="BL2353" s="24">
        <v>0</v>
      </c>
    </row>
    <row r="2354" spans="1:64" x14ac:dyDescent="0.25">
      <c r="A2354" t="s">
        <v>5129</v>
      </c>
      <c r="B2354">
        <v>184</v>
      </c>
      <c r="C2354">
        <v>2</v>
      </c>
      <c r="D2354">
        <v>16</v>
      </c>
      <c r="E2354" s="24">
        <v>0</v>
      </c>
      <c r="F2354" s="24">
        <v>0</v>
      </c>
      <c r="G2354" s="24">
        <v>0</v>
      </c>
      <c r="H2354" s="24">
        <v>0</v>
      </c>
      <c r="I2354" s="24">
        <v>0</v>
      </c>
      <c r="J2354" s="24">
        <v>0</v>
      </c>
      <c r="K2354" s="24">
        <v>32884.756867859513</v>
      </c>
      <c r="L2354" s="24">
        <v>-12225.971364296973</v>
      </c>
      <c r="M2354" s="24">
        <v>20658.78550356254</v>
      </c>
      <c r="N2354" s="24">
        <v>-20658.78550356254</v>
      </c>
      <c r="O2354" s="24">
        <v>-32884.756867859513</v>
      </c>
      <c r="P2354" s="24">
        <v>0</v>
      </c>
      <c r="Q2354" s="24">
        <v>2.7188210935223651</v>
      </c>
      <c r="R2354" s="24">
        <v>-0.99143834319147572</v>
      </c>
      <c r="S2354" s="24">
        <v>1.7273827503308894</v>
      </c>
      <c r="T2354" s="24">
        <v>0</v>
      </c>
      <c r="U2354" s="24">
        <v>0</v>
      </c>
      <c r="V2354" s="24">
        <v>0</v>
      </c>
      <c r="W2354" s="24">
        <v>0</v>
      </c>
      <c r="X2354" s="24">
        <v>0</v>
      </c>
      <c r="Y2354" s="24">
        <v>0</v>
      </c>
      <c r="Z2354" s="24">
        <v>0</v>
      </c>
      <c r="AA2354" s="24">
        <v>29596.281181073562</v>
      </c>
      <c r="AB2354" s="24">
        <v>-11003.374227867287</v>
      </c>
      <c r="AC2354" s="24">
        <v>18592.906953206286</v>
      </c>
      <c r="AD2354" s="24">
        <v>-18592.906953206286</v>
      </c>
      <c r="AE2354" s="24">
        <v>-29596.281181073515</v>
      </c>
      <c r="AF2354" s="24">
        <v>0</v>
      </c>
      <c r="AG2354" s="24">
        <v>2.7188210935223651</v>
      </c>
      <c r="AH2354" s="24">
        <v>-0.99143834319147572</v>
      </c>
      <c r="AI2354" s="24">
        <v>1.7273827503308894</v>
      </c>
      <c r="AJ2354" s="24">
        <v>0</v>
      </c>
      <c r="AK2354" s="24">
        <v>0</v>
      </c>
      <c r="AL2354" s="24">
        <v>0</v>
      </c>
      <c r="AM2354" s="24">
        <v>0</v>
      </c>
      <c r="AN2354" s="24">
        <v>0</v>
      </c>
      <c r="AO2354" s="24">
        <v>0</v>
      </c>
      <c r="AP2354" s="24">
        <v>0</v>
      </c>
      <c r="AQ2354" s="24">
        <v>3288.4756867859505</v>
      </c>
      <c r="AR2354" s="24">
        <v>-1222.5971364296856</v>
      </c>
      <c r="AS2354" s="24">
        <v>2065.878550356254</v>
      </c>
      <c r="AT2354" s="24">
        <v>-2065.878550356254</v>
      </c>
      <c r="AU2354" s="24">
        <v>-3288.4756867859978</v>
      </c>
      <c r="AV2354" s="24">
        <v>0</v>
      </c>
      <c r="AW2354" s="24">
        <v>0</v>
      </c>
      <c r="AX2354" s="24">
        <v>0</v>
      </c>
      <c r="AY2354" s="24">
        <v>0</v>
      </c>
      <c r="AZ2354" s="24">
        <v>0</v>
      </c>
      <c r="BA2354" s="24">
        <v>-1.7273827503308894</v>
      </c>
      <c r="BB2354" s="24">
        <v>-2.7188210935223651</v>
      </c>
      <c r="BC2354" s="24">
        <v>-1.7273827503308894</v>
      </c>
      <c r="BD2354" s="24">
        <v>-2.7188210935223651</v>
      </c>
      <c r="BE2354" s="24">
        <v>0</v>
      </c>
      <c r="BF2354" s="24">
        <v>0</v>
      </c>
      <c r="BG2354" s="24">
        <v>0</v>
      </c>
      <c r="BH2354" s="24">
        <v>0</v>
      </c>
      <c r="BI2354" s="24">
        <v>0</v>
      </c>
      <c r="BJ2354" s="24">
        <v>0</v>
      </c>
      <c r="BK2354" s="24">
        <v>0</v>
      </c>
      <c r="BL2354" s="24">
        <v>0</v>
      </c>
    </row>
    <row r="2355" spans="1:64" x14ac:dyDescent="0.25">
      <c r="A2355" t="s">
        <v>5129</v>
      </c>
      <c r="B2355">
        <v>185</v>
      </c>
      <c r="C2355">
        <v>2</v>
      </c>
      <c r="D2355">
        <v>16</v>
      </c>
      <c r="E2355" s="24">
        <v>0</v>
      </c>
      <c r="F2355" s="24">
        <v>0</v>
      </c>
      <c r="G2355" s="24">
        <v>0</v>
      </c>
      <c r="H2355" s="24">
        <v>0</v>
      </c>
      <c r="I2355" s="24">
        <v>0</v>
      </c>
      <c r="J2355" s="24">
        <v>0</v>
      </c>
      <c r="K2355" s="24">
        <v>32276.8160796538</v>
      </c>
      <c r="L2355" s="24">
        <v>-11983.496121816337</v>
      </c>
      <c r="M2355" s="24">
        <v>20293.319957837462</v>
      </c>
      <c r="N2355" s="24">
        <v>-20293.319957837462</v>
      </c>
      <c r="O2355" s="24">
        <v>-32276.8160796538</v>
      </c>
      <c r="P2355" s="24">
        <v>0</v>
      </c>
      <c r="Q2355" s="24">
        <v>2.6676639325969518</v>
      </c>
      <c r="R2355" s="24">
        <v>-0.97234576828077479</v>
      </c>
      <c r="S2355" s="24">
        <v>1.695318164316177</v>
      </c>
      <c r="T2355" s="24">
        <v>0</v>
      </c>
      <c r="U2355" s="24">
        <v>0</v>
      </c>
      <c r="V2355" s="24">
        <v>0</v>
      </c>
      <c r="W2355" s="24">
        <v>0</v>
      </c>
      <c r="X2355" s="24">
        <v>0</v>
      </c>
      <c r="Y2355" s="24">
        <v>0</v>
      </c>
      <c r="Z2355" s="24">
        <v>0</v>
      </c>
      <c r="AA2355" s="24">
        <v>29049.13447168842</v>
      </c>
      <c r="AB2355" s="24">
        <v>-10785.14650963468</v>
      </c>
      <c r="AC2355" s="24">
        <v>18263.987962053718</v>
      </c>
      <c r="AD2355" s="24">
        <v>-18263.987962053739</v>
      </c>
      <c r="AE2355" s="24">
        <v>-29049.13447168842</v>
      </c>
      <c r="AF2355" s="24">
        <v>0</v>
      </c>
      <c r="AG2355" s="24">
        <v>2.6676639325969518</v>
      </c>
      <c r="AH2355" s="24">
        <v>-0.97234576828077479</v>
      </c>
      <c r="AI2355" s="24">
        <v>1.695318164316177</v>
      </c>
      <c r="AJ2355" s="24">
        <v>0</v>
      </c>
      <c r="AK2355" s="24">
        <v>0</v>
      </c>
      <c r="AL2355" s="24">
        <v>0</v>
      </c>
      <c r="AM2355" s="24">
        <v>0</v>
      </c>
      <c r="AN2355" s="24">
        <v>0</v>
      </c>
      <c r="AO2355" s="24">
        <v>0</v>
      </c>
      <c r="AP2355" s="24">
        <v>0</v>
      </c>
      <c r="AQ2355" s="24">
        <v>3227.68160796538</v>
      </c>
      <c r="AR2355" s="24">
        <v>-1198.349612181657</v>
      </c>
      <c r="AS2355" s="24">
        <v>2029.3319957837448</v>
      </c>
      <c r="AT2355" s="24">
        <v>-2029.331995783723</v>
      </c>
      <c r="AU2355" s="24">
        <v>-3227.68160796538</v>
      </c>
      <c r="AV2355" s="24">
        <v>0</v>
      </c>
      <c r="AW2355" s="24">
        <v>0</v>
      </c>
      <c r="AX2355" s="24">
        <v>0</v>
      </c>
      <c r="AY2355" s="24">
        <v>0</v>
      </c>
      <c r="AZ2355" s="24">
        <v>0</v>
      </c>
      <c r="BA2355" s="24">
        <v>-1.695318164316177</v>
      </c>
      <c r="BB2355" s="24">
        <v>-2.6676639325969518</v>
      </c>
      <c r="BC2355" s="24">
        <v>-1.695318164316177</v>
      </c>
      <c r="BD2355" s="24">
        <v>-2.6676639325969518</v>
      </c>
      <c r="BE2355" s="24">
        <v>0</v>
      </c>
      <c r="BF2355" s="24">
        <v>0</v>
      </c>
      <c r="BG2355" s="24">
        <v>0</v>
      </c>
      <c r="BH2355" s="24">
        <v>0</v>
      </c>
      <c r="BI2355" s="24">
        <v>0</v>
      </c>
      <c r="BJ2355" s="24">
        <v>0</v>
      </c>
      <c r="BK2355" s="24">
        <v>0</v>
      </c>
      <c r="BL2355" s="24">
        <v>0</v>
      </c>
    </row>
    <row r="2356" spans="1:64" x14ac:dyDescent="0.25">
      <c r="A2356" t="s">
        <v>5129</v>
      </c>
      <c r="B2356">
        <v>186</v>
      </c>
      <c r="C2356">
        <v>2</v>
      </c>
      <c r="D2356">
        <v>16</v>
      </c>
      <c r="E2356" s="24">
        <v>0</v>
      </c>
      <c r="F2356" s="24">
        <v>0</v>
      </c>
      <c r="G2356" s="24">
        <v>0</v>
      </c>
      <c r="H2356" s="24">
        <v>0</v>
      </c>
      <c r="I2356" s="24">
        <v>0</v>
      </c>
      <c r="J2356" s="24">
        <v>0</v>
      </c>
      <c r="K2356" s="24">
        <v>31682.351483121514</v>
      </c>
      <c r="L2356" s="24">
        <v>-11746.289826832712</v>
      </c>
      <c r="M2356" s="24">
        <v>19936.061656288803</v>
      </c>
      <c r="N2356" s="24">
        <v>-19936.061656288803</v>
      </c>
      <c r="O2356" s="24">
        <v>-31682.351483121514</v>
      </c>
      <c r="P2356" s="24">
        <v>0</v>
      </c>
      <c r="Q2356" s="24">
        <v>2.6176758558372057</v>
      </c>
      <c r="R2356" s="24">
        <v>-0.95367195812650607</v>
      </c>
      <c r="S2356" s="24">
        <v>1.6640038977106997</v>
      </c>
      <c r="T2356" s="24">
        <v>0</v>
      </c>
      <c r="U2356" s="24">
        <v>0</v>
      </c>
      <c r="V2356" s="24">
        <v>0</v>
      </c>
      <c r="W2356" s="24">
        <v>0</v>
      </c>
      <c r="X2356" s="24">
        <v>0</v>
      </c>
      <c r="Y2356" s="24">
        <v>0</v>
      </c>
      <c r="Z2356" s="24">
        <v>0</v>
      </c>
      <c r="AA2356" s="24">
        <v>28514.116334809365</v>
      </c>
      <c r="AB2356" s="24">
        <v>-10571.660844149417</v>
      </c>
      <c r="AC2356" s="24">
        <v>17942.455490659922</v>
      </c>
      <c r="AD2356" s="24">
        <v>-17942.455490659922</v>
      </c>
      <c r="AE2356" s="24">
        <v>-28514.116334809456</v>
      </c>
      <c r="AF2356" s="24">
        <v>0</v>
      </c>
      <c r="AG2356" s="24">
        <v>2.6176758558372057</v>
      </c>
      <c r="AH2356" s="24">
        <v>-0.95367195812650607</v>
      </c>
      <c r="AI2356" s="24">
        <v>1.6640038977106997</v>
      </c>
      <c r="AJ2356" s="24">
        <v>0</v>
      </c>
      <c r="AK2356" s="24">
        <v>0</v>
      </c>
      <c r="AL2356" s="24">
        <v>0</v>
      </c>
      <c r="AM2356" s="24">
        <v>0</v>
      </c>
      <c r="AN2356" s="24">
        <v>0</v>
      </c>
      <c r="AO2356" s="24">
        <v>0</v>
      </c>
      <c r="AP2356" s="24">
        <v>0</v>
      </c>
      <c r="AQ2356" s="24">
        <v>3168.2351483121492</v>
      </c>
      <c r="AR2356" s="24">
        <v>-1174.6289826832945</v>
      </c>
      <c r="AS2356" s="24">
        <v>1993.6061656288803</v>
      </c>
      <c r="AT2356" s="24">
        <v>-1993.6061656288803</v>
      </c>
      <c r="AU2356" s="24">
        <v>-3168.2351483120583</v>
      </c>
      <c r="AV2356" s="24">
        <v>0</v>
      </c>
      <c r="AW2356" s="24">
        <v>0</v>
      </c>
      <c r="AX2356" s="24">
        <v>0</v>
      </c>
      <c r="AY2356" s="24">
        <v>0</v>
      </c>
      <c r="AZ2356" s="24">
        <v>0</v>
      </c>
      <c r="BA2356" s="24">
        <v>-1.6640038977106997</v>
      </c>
      <c r="BB2356" s="24">
        <v>-2.6176758558372057</v>
      </c>
      <c r="BC2356" s="24">
        <v>-1.6640038977106997</v>
      </c>
      <c r="BD2356" s="24">
        <v>-2.6176758558372057</v>
      </c>
      <c r="BE2356" s="24">
        <v>0</v>
      </c>
      <c r="BF2356" s="24">
        <v>0</v>
      </c>
      <c r="BG2356" s="24">
        <v>0</v>
      </c>
      <c r="BH2356" s="24">
        <v>0</v>
      </c>
      <c r="BI2356" s="24">
        <v>0</v>
      </c>
      <c r="BJ2356" s="24">
        <v>0</v>
      </c>
      <c r="BK2356" s="24">
        <v>0</v>
      </c>
      <c r="BL2356" s="24">
        <v>0</v>
      </c>
    </row>
    <row r="2357" spans="1:64" x14ac:dyDescent="0.25">
      <c r="A2357" t="s">
        <v>5129</v>
      </c>
      <c r="B2357">
        <v>187</v>
      </c>
      <c r="C2357">
        <v>3</v>
      </c>
      <c r="D2357">
        <v>16</v>
      </c>
      <c r="E2357" s="24">
        <v>0</v>
      </c>
      <c r="F2357" s="24">
        <v>0</v>
      </c>
      <c r="G2357" s="24">
        <v>0</v>
      </c>
      <c r="H2357" s="24">
        <v>0</v>
      </c>
      <c r="I2357" s="24">
        <v>0</v>
      </c>
      <c r="J2357" s="24">
        <v>0</v>
      </c>
      <c r="K2357" s="24">
        <v>31101.014836683869</v>
      </c>
      <c r="L2357" s="24">
        <v>-11514.229491200298</v>
      </c>
      <c r="M2357" s="24">
        <v>19586.785345483571</v>
      </c>
      <c r="N2357" s="24">
        <v>-19586.785345483571</v>
      </c>
      <c r="O2357" s="24">
        <v>-31101.014836683869</v>
      </c>
      <c r="P2357" s="24">
        <v>0</v>
      </c>
      <c r="Q2357" s="24">
        <v>2.5688253212833843</v>
      </c>
      <c r="R2357" s="24">
        <v>-0.93540672284007087</v>
      </c>
      <c r="S2357" s="24">
        <v>1.6334185984433134</v>
      </c>
      <c r="T2357" s="24">
        <v>0</v>
      </c>
      <c r="U2357" s="24">
        <v>0</v>
      </c>
      <c r="V2357" s="24">
        <v>0</v>
      </c>
      <c r="W2357" s="24">
        <v>0</v>
      </c>
      <c r="X2357" s="24">
        <v>0</v>
      </c>
      <c r="Y2357" s="24">
        <v>0</v>
      </c>
      <c r="Z2357" s="24">
        <v>0</v>
      </c>
      <c r="AA2357" s="24">
        <v>27990.913353015483</v>
      </c>
      <c r="AB2357" s="24">
        <v>-10362.806542080303</v>
      </c>
      <c r="AC2357" s="24">
        <v>17628.106810935216</v>
      </c>
      <c r="AD2357" s="24">
        <v>-17628.106810935191</v>
      </c>
      <c r="AE2357" s="24">
        <v>-27990.913353015436</v>
      </c>
      <c r="AF2357" s="24">
        <v>0</v>
      </c>
      <c r="AG2357" s="24">
        <v>2.5688253212833843</v>
      </c>
      <c r="AH2357" s="24">
        <v>-0.93540672284007087</v>
      </c>
      <c r="AI2357" s="24">
        <v>1.6334185984433134</v>
      </c>
      <c r="AJ2357" s="24">
        <v>0</v>
      </c>
      <c r="AK2357" s="24">
        <v>0</v>
      </c>
      <c r="AL2357" s="24">
        <v>0</v>
      </c>
      <c r="AM2357" s="24">
        <v>0</v>
      </c>
      <c r="AN2357" s="24">
        <v>0</v>
      </c>
      <c r="AO2357" s="24">
        <v>0</v>
      </c>
      <c r="AP2357" s="24">
        <v>0</v>
      </c>
      <c r="AQ2357" s="24">
        <v>3110.1014836683862</v>
      </c>
      <c r="AR2357" s="24">
        <v>-1151.4229491199949</v>
      </c>
      <c r="AS2357" s="24">
        <v>1958.6785345483549</v>
      </c>
      <c r="AT2357" s="24">
        <v>-1958.6785345483804</v>
      </c>
      <c r="AU2357" s="24">
        <v>-3110.1014836684335</v>
      </c>
      <c r="AV2357" s="24">
        <v>0</v>
      </c>
      <c r="AW2357" s="24">
        <v>0</v>
      </c>
      <c r="AX2357" s="24">
        <v>0</v>
      </c>
      <c r="AY2357" s="24">
        <v>0</v>
      </c>
      <c r="AZ2357" s="24">
        <v>0</v>
      </c>
      <c r="BA2357" s="24">
        <v>-1.6334185984433134</v>
      </c>
      <c r="BB2357" s="24">
        <v>-2.5688253212833843</v>
      </c>
      <c r="BC2357" s="24">
        <v>-1.6334185984433134</v>
      </c>
      <c r="BD2357" s="24">
        <v>-2.5688253212833843</v>
      </c>
      <c r="BE2357" s="24">
        <v>0</v>
      </c>
      <c r="BF2357" s="24">
        <v>0</v>
      </c>
      <c r="BG2357" s="24">
        <v>0</v>
      </c>
      <c r="BH2357" s="24">
        <v>0</v>
      </c>
      <c r="BI2357" s="24">
        <v>0</v>
      </c>
      <c r="BJ2357" s="24">
        <v>0</v>
      </c>
      <c r="BK2357" s="24">
        <v>0</v>
      </c>
      <c r="BL2357" s="24">
        <v>0</v>
      </c>
    </row>
    <row r="2358" spans="1:64" x14ac:dyDescent="0.25">
      <c r="A2358" t="s">
        <v>5129</v>
      </c>
      <c r="B2358">
        <v>188</v>
      </c>
      <c r="C2358">
        <v>3</v>
      </c>
      <c r="D2358">
        <v>16</v>
      </c>
      <c r="E2358" s="24">
        <v>0</v>
      </c>
      <c r="F2358" s="24">
        <v>0</v>
      </c>
      <c r="G2358" s="24">
        <v>0</v>
      </c>
      <c r="H2358" s="24">
        <v>0</v>
      </c>
      <c r="I2358" s="24">
        <v>0</v>
      </c>
      <c r="J2358" s="24">
        <v>0</v>
      </c>
      <c r="K2358" s="24">
        <v>30532.468119606376</v>
      </c>
      <c r="L2358" s="24">
        <v>-11287.195010181516</v>
      </c>
      <c r="M2358" s="24">
        <v>19245.273109424859</v>
      </c>
      <c r="N2358" s="24">
        <v>-19245.273109424859</v>
      </c>
      <c r="O2358" s="24">
        <v>-30532.468119606376</v>
      </c>
      <c r="P2358" s="24">
        <v>0</v>
      </c>
      <c r="Q2358" s="24">
        <v>2.5210817676424995</v>
      </c>
      <c r="R2358" s="24">
        <v>-0.91754013456329631</v>
      </c>
      <c r="S2358" s="24">
        <v>1.6035416330792032</v>
      </c>
      <c r="T2358" s="24">
        <v>0</v>
      </c>
      <c r="U2358" s="24">
        <v>0</v>
      </c>
      <c r="V2358" s="24">
        <v>0</v>
      </c>
      <c r="W2358" s="24">
        <v>0</v>
      </c>
      <c r="X2358" s="24">
        <v>0</v>
      </c>
      <c r="Y2358" s="24">
        <v>0</v>
      </c>
      <c r="Z2358" s="24">
        <v>0</v>
      </c>
      <c r="AA2358" s="24">
        <v>27479.221307645737</v>
      </c>
      <c r="AB2358" s="24">
        <v>-10158.475509163341</v>
      </c>
      <c r="AC2358" s="24">
        <v>17320.745798482374</v>
      </c>
      <c r="AD2358" s="24">
        <v>-17320.745798482327</v>
      </c>
      <c r="AE2358" s="24">
        <v>-27479.221307645785</v>
      </c>
      <c r="AF2358" s="24">
        <v>0</v>
      </c>
      <c r="AG2358" s="24">
        <v>2.5210817676424995</v>
      </c>
      <c r="AH2358" s="24">
        <v>-0.91754013456329631</v>
      </c>
      <c r="AI2358" s="24">
        <v>1.6035416330792032</v>
      </c>
      <c r="AJ2358" s="24">
        <v>0</v>
      </c>
      <c r="AK2358" s="24">
        <v>0</v>
      </c>
      <c r="AL2358" s="24">
        <v>0</v>
      </c>
      <c r="AM2358" s="24">
        <v>0</v>
      </c>
      <c r="AN2358" s="24">
        <v>0</v>
      </c>
      <c r="AO2358" s="24">
        <v>0</v>
      </c>
      <c r="AP2358" s="24">
        <v>0</v>
      </c>
      <c r="AQ2358" s="24">
        <v>3053.2468119606383</v>
      </c>
      <c r="AR2358" s="24">
        <v>-1128.7195010181749</v>
      </c>
      <c r="AS2358" s="24">
        <v>1924.5273109424852</v>
      </c>
      <c r="AT2358" s="24">
        <v>-1924.5273109425325</v>
      </c>
      <c r="AU2358" s="24">
        <v>-3053.246811960591</v>
      </c>
      <c r="AV2358" s="24">
        <v>0</v>
      </c>
      <c r="AW2358" s="24">
        <v>0</v>
      </c>
      <c r="AX2358" s="24">
        <v>0</v>
      </c>
      <c r="AY2358" s="24">
        <v>0</v>
      </c>
      <c r="AZ2358" s="24">
        <v>0</v>
      </c>
      <c r="BA2358" s="24">
        <v>-1.6035416330792032</v>
      </c>
      <c r="BB2358" s="24">
        <v>-2.5210817676424995</v>
      </c>
      <c r="BC2358" s="24">
        <v>-1.6035416330792032</v>
      </c>
      <c r="BD2358" s="24">
        <v>-2.5210817676424995</v>
      </c>
      <c r="BE2358" s="24">
        <v>0</v>
      </c>
      <c r="BF2358" s="24">
        <v>0</v>
      </c>
      <c r="BG2358" s="24">
        <v>0</v>
      </c>
      <c r="BH2358" s="24">
        <v>0</v>
      </c>
      <c r="BI2358" s="24">
        <v>0</v>
      </c>
      <c r="BJ2358" s="24">
        <v>0</v>
      </c>
      <c r="BK2358" s="24">
        <v>0</v>
      </c>
      <c r="BL2358" s="24">
        <v>0</v>
      </c>
    </row>
    <row r="2359" spans="1:64" x14ac:dyDescent="0.25">
      <c r="A2359" t="s">
        <v>5129</v>
      </c>
      <c r="B2359">
        <v>189</v>
      </c>
      <c r="C2359">
        <v>3</v>
      </c>
      <c r="D2359">
        <v>16</v>
      </c>
      <c r="E2359" s="24">
        <v>0</v>
      </c>
      <c r="F2359" s="24">
        <v>0</v>
      </c>
      <c r="G2359" s="24">
        <v>0</v>
      </c>
      <c r="H2359" s="24">
        <v>0</v>
      </c>
      <c r="I2359" s="24">
        <v>0</v>
      </c>
      <c r="J2359" s="24">
        <v>0</v>
      </c>
      <c r="K2359" s="24">
        <v>29976.383200183511</v>
      </c>
      <c r="L2359" s="24">
        <v>-11065.069107886404</v>
      </c>
      <c r="M2359" s="24">
        <v>18911.314092297107</v>
      </c>
      <c r="N2359" s="24">
        <v>-18911.314092297107</v>
      </c>
      <c r="O2359" s="24">
        <v>-29976.383200183511</v>
      </c>
      <c r="P2359" s="24">
        <v>0</v>
      </c>
      <c r="Q2359" s="24">
        <v>2.474415579907145</v>
      </c>
      <c r="R2359" s="24">
        <v>-0.90006252105968088</v>
      </c>
      <c r="S2359" s="24">
        <v>1.5743530588474641</v>
      </c>
      <c r="T2359" s="24">
        <v>0</v>
      </c>
      <c r="U2359" s="24">
        <v>0</v>
      </c>
      <c r="V2359" s="24">
        <v>0</v>
      </c>
      <c r="W2359" s="24">
        <v>0</v>
      </c>
      <c r="X2359" s="24">
        <v>0</v>
      </c>
      <c r="Y2359" s="24">
        <v>0</v>
      </c>
      <c r="Z2359" s="24">
        <v>0</v>
      </c>
      <c r="AA2359" s="24">
        <v>26978.744880165159</v>
      </c>
      <c r="AB2359" s="24">
        <v>-9958.5621970977518</v>
      </c>
      <c r="AC2359" s="24">
        <v>17020.182683067396</v>
      </c>
      <c r="AD2359" s="24">
        <v>-17020.182683067396</v>
      </c>
      <c r="AE2359" s="24">
        <v>-26978.744880164973</v>
      </c>
      <c r="AF2359" s="24">
        <v>0</v>
      </c>
      <c r="AG2359" s="24">
        <v>2.474415579907145</v>
      </c>
      <c r="AH2359" s="24">
        <v>-0.90006252105968088</v>
      </c>
      <c r="AI2359" s="24">
        <v>1.5743530588474641</v>
      </c>
      <c r="AJ2359" s="24">
        <v>0</v>
      </c>
      <c r="AK2359" s="24">
        <v>0</v>
      </c>
      <c r="AL2359" s="24">
        <v>0</v>
      </c>
      <c r="AM2359" s="24">
        <v>0</v>
      </c>
      <c r="AN2359" s="24">
        <v>0</v>
      </c>
      <c r="AO2359" s="24">
        <v>0</v>
      </c>
      <c r="AP2359" s="24">
        <v>0</v>
      </c>
      <c r="AQ2359" s="24">
        <v>2997.6383200183518</v>
      </c>
      <c r="AR2359" s="24">
        <v>-1106.506910788652</v>
      </c>
      <c r="AS2359" s="24">
        <v>1891.1314092297107</v>
      </c>
      <c r="AT2359" s="24">
        <v>-1891.1314092297107</v>
      </c>
      <c r="AU2359" s="24">
        <v>-2997.6383200185373</v>
      </c>
      <c r="AV2359" s="24">
        <v>0</v>
      </c>
      <c r="AW2359" s="24">
        <v>0</v>
      </c>
      <c r="AX2359" s="24">
        <v>0</v>
      </c>
      <c r="AY2359" s="24">
        <v>0</v>
      </c>
      <c r="AZ2359" s="24">
        <v>0</v>
      </c>
      <c r="BA2359" s="24">
        <v>-1.5743530588474641</v>
      </c>
      <c r="BB2359" s="24">
        <v>-2.474415579907145</v>
      </c>
      <c r="BC2359" s="24">
        <v>-1.5743530588474641</v>
      </c>
      <c r="BD2359" s="24">
        <v>-2.474415579907145</v>
      </c>
      <c r="BE2359" s="24">
        <v>0</v>
      </c>
      <c r="BF2359" s="24">
        <v>0</v>
      </c>
      <c r="BG2359" s="24">
        <v>0</v>
      </c>
      <c r="BH2359" s="24">
        <v>0</v>
      </c>
      <c r="BI2359" s="24">
        <v>0</v>
      </c>
      <c r="BJ2359" s="24">
        <v>0</v>
      </c>
      <c r="BK2359" s="24">
        <v>0</v>
      </c>
      <c r="BL2359" s="24">
        <v>0</v>
      </c>
    </row>
    <row r="2360" spans="1:64" x14ac:dyDescent="0.25">
      <c r="A2360" t="s">
        <v>5129</v>
      </c>
      <c r="B2360">
        <v>190</v>
      </c>
      <c r="C2360">
        <v>4</v>
      </c>
      <c r="D2360">
        <v>16</v>
      </c>
      <c r="E2360" s="24">
        <v>0</v>
      </c>
      <c r="F2360" s="24">
        <v>0</v>
      </c>
      <c r="G2360" s="24">
        <v>0</v>
      </c>
      <c r="H2360" s="24">
        <v>0</v>
      </c>
      <c r="I2360" s="24">
        <v>0</v>
      </c>
      <c r="J2360" s="24">
        <v>0</v>
      </c>
      <c r="K2360" s="24">
        <v>29432.441515490413</v>
      </c>
      <c r="L2360" s="24">
        <v>-10847.737282164395</v>
      </c>
      <c r="M2360" s="24">
        <v>18584.704233326018</v>
      </c>
      <c r="N2360" s="24">
        <v>-18584.704233326018</v>
      </c>
      <c r="O2360" s="24">
        <v>-29432.441515490413</v>
      </c>
      <c r="P2360" s="24">
        <v>0</v>
      </c>
      <c r="Q2360" s="24">
        <v>2.428798056298092</v>
      </c>
      <c r="R2360" s="24">
        <v>-0.88296445941159618</v>
      </c>
      <c r="S2360" s="24">
        <v>1.5458335968864958</v>
      </c>
      <c r="T2360" s="24">
        <v>0</v>
      </c>
      <c r="U2360" s="24">
        <v>0</v>
      </c>
      <c r="V2360" s="24">
        <v>0</v>
      </c>
      <c r="W2360" s="24">
        <v>0</v>
      </c>
      <c r="X2360" s="24">
        <v>0</v>
      </c>
      <c r="Y2360" s="24">
        <v>0</v>
      </c>
      <c r="Z2360" s="24">
        <v>0</v>
      </c>
      <c r="AA2360" s="24">
        <v>26489.197363941374</v>
      </c>
      <c r="AB2360" s="24">
        <v>-9762.9635539479787</v>
      </c>
      <c r="AC2360" s="24">
        <v>16726.233809993417</v>
      </c>
      <c r="AD2360" s="24">
        <v>-16726.233809993486</v>
      </c>
      <c r="AE2360" s="24">
        <v>-26489.197363941465</v>
      </c>
      <c r="AF2360" s="24">
        <v>0</v>
      </c>
      <c r="AG2360" s="24">
        <v>2.428798056298092</v>
      </c>
      <c r="AH2360" s="24">
        <v>-0.88296445941159618</v>
      </c>
      <c r="AI2360" s="24">
        <v>1.5458335968864958</v>
      </c>
      <c r="AJ2360" s="24">
        <v>0</v>
      </c>
      <c r="AK2360" s="24">
        <v>0</v>
      </c>
      <c r="AL2360" s="24">
        <v>0</v>
      </c>
      <c r="AM2360" s="24">
        <v>0</v>
      </c>
      <c r="AN2360" s="24">
        <v>0</v>
      </c>
      <c r="AO2360" s="24">
        <v>0</v>
      </c>
      <c r="AP2360" s="24">
        <v>0</v>
      </c>
      <c r="AQ2360" s="24">
        <v>2943.2441515490391</v>
      </c>
      <c r="AR2360" s="24">
        <v>-1084.7737282164162</v>
      </c>
      <c r="AS2360" s="24">
        <v>1858.4704233326011</v>
      </c>
      <c r="AT2360" s="24">
        <v>-1858.4704233325319</v>
      </c>
      <c r="AU2360" s="24">
        <v>-2943.2441515489481</v>
      </c>
      <c r="AV2360" s="24">
        <v>0</v>
      </c>
      <c r="AW2360" s="24">
        <v>0</v>
      </c>
      <c r="AX2360" s="24">
        <v>0</v>
      </c>
      <c r="AY2360" s="24">
        <v>0</v>
      </c>
      <c r="AZ2360" s="24">
        <v>0</v>
      </c>
      <c r="BA2360" s="24">
        <v>-1.5458335968864958</v>
      </c>
      <c r="BB2360" s="24">
        <v>-2.428798056298092</v>
      </c>
      <c r="BC2360" s="24">
        <v>-1.5458335968864958</v>
      </c>
      <c r="BD2360" s="24">
        <v>-2.428798056298092</v>
      </c>
      <c r="BE2360" s="24">
        <v>0</v>
      </c>
      <c r="BF2360" s="24">
        <v>0</v>
      </c>
      <c r="BG2360" s="24">
        <v>0</v>
      </c>
      <c r="BH2360" s="24">
        <v>0</v>
      </c>
      <c r="BI2360" s="24">
        <v>0</v>
      </c>
      <c r="BJ2360" s="24">
        <v>0</v>
      </c>
      <c r="BK2360" s="24">
        <v>0</v>
      </c>
      <c r="BL2360" s="24">
        <v>0</v>
      </c>
    </row>
    <row r="2361" spans="1:64" x14ac:dyDescent="0.25">
      <c r="A2361" t="s">
        <v>5129</v>
      </c>
      <c r="B2361">
        <v>191</v>
      </c>
      <c r="C2361">
        <v>4</v>
      </c>
      <c r="D2361">
        <v>16</v>
      </c>
      <c r="E2361" s="24">
        <v>0</v>
      </c>
      <c r="F2361" s="24">
        <v>0</v>
      </c>
      <c r="G2361" s="24">
        <v>0</v>
      </c>
      <c r="H2361" s="24">
        <v>0</v>
      </c>
      <c r="I2361" s="24">
        <v>0</v>
      </c>
      <c r="J2361" s="24">
        <v>0</v>
      </c>
      <c r="K2361" s="24">
        <v>28900.333762299269</v>
      </c>
      <c r="L2361" s="24">
        <v>-10635.087749648839</v>
      </c>
      <c r="M2361" s="24">
        <v>18265.24601265043</v>
      </c>
      <c r="N2361" s="24">
        <v>-18265.24601265043</v>
      </c>
      <c r="O2361" s="24">
        <v>-28900.333762299269</v>
      </c>
      <c r="P2361" s="24">
        <v>0</v>
      </c>
      <c r="Q2361" s="24">
        <v>2.3842013764947296</v>
      </c>
      <c r="R2361" s="24">
        <v>-0.86623676980889286</v>
      </c>
      <c r="S2361" s="24">
        <v>1.5179646066858368</v>
      </c>
      <c r="T2361" s="24">
        <v>0</v>
      </c>
      <c r="U2361" s="24">
        <v>0</v>
      </c>
      <c r="V2361" s="24">
        <v>0</v>
      </c>
      <c r="W2361" s="24">
        <v>0</v>
      </c>
      <c r="X2361" s="24">
        <v>0</v>
      </c>
      <c r="Y2361" s="24">
        <v>0</v>
      </c>
      <c r="Z2361" s="24">
        <v>0</v>
      </c>
      <c r="AA2361" s="24">
        <v>26010.300386069342</v>
      </c>
      <c r="AB2361" s="24">
        <v>-9571.5789746839437</v>
      </c>
      <c r="AC2361" s="24">
        <v>16438.721411385388</v>
      </c>
      <c r="AD2361" s="24">
        <v>-16438.721411385341</v>
      </c>
      <c r="AE2361" s="24">
        <v>-26010.300386069342</v>
      </c>
      <c r="AF2361" s="24">
        <v>0</v>
      </c>
      <c r="AG2361" s="24">
        <v>2.3842013764947296</v>
      </c>
      <c r="AH2361" s="24">
        <v>-0.86623676980889286</v>
      </c>
      <c r="AI2361" s="24">
        <v>1.5179646066858368</v>
      </c>
      <c r="AJ2361" s="24">
        <v>0</v>
      </c>
      <c r="AK2361" s="24">
        <v>0</v>
      </c>
      <c r="AL2361" s="24">
        <v>0</v>
      </c>
      <c r="AM2361" s="24">
        <v>0</v>
      </c>
      <c r="AN2361" s="24">
        <v>0</v>
      </c>
      <c r="AO2361" s="24">
        <v>0</v>
      </c>
      <c r="AP2361" s="24">
        <v>0</v>
      </c>
      <c r="AQ2361" s="24">
        <v>2890.0333762299269</v>
      </c>
      <c r="AR2361" s="24">
        <v>-1063.5087749648956</v>
      </c>
      <c r="AS2361" s="24">
        <v>1826.5246012650423</v>
      </c>
      <c r="AT2361" s="24">
        <v>-1826.5246012650896</v>
      </c>
      <c r="AU2361" s="24">
        <v>-2890.0333762299269</v>
      </c>
      <c r="AV2361" s="24">
        <v>0</v>
      </c>
      <c r="AW2361" s="24">
        <v>0</v>
      </c>
      <c r="AX2361" s="24">
        <v>0</v>
      </c>
      <c r="AY2361" s="24">
        <v>0</v>
      </c>
      <c r="AZ2361" s="24">
        <v>0</v>
      </c>
      <c r="BA2361" s="24">
        <v>-1.5179646066858368</v>
      </c>
      <c r="BB2361" s="24">
        <v>-2.3842013764947296</v>
      </c>
      <c r="BC2361" s="24">
        <v>-1.5179646066858368</v>
      </c>
      <c r="BD2361" s="24">
        <v>-2.3842013764947296</v>
      </c>
      <c r="BE2361" s="24">
        <v>0</v>
      </c>
      <c r="BF2361" s="24">
        <v>0</v>
      </c>
      <c r="BG2361" s="24">
        <v>0</v>
      </c>
      <c r="BH2361" s="24">
        <v>0</v>
      </c>
      <c r="BI2361" s="24">
        <v>0</v>
      </c>
      <c r="BJ2361" s="24">
        <v>0</v>
      </c>
      <c r="BK2361" s="24">
        <v>0</v>
      </c>
      <c r="BL2361" s="24">
        <v>0</v>
      </c>
    </row>
    <row r="2362" spans="1:64" x14ac:dyDescent="0.25">
      <c r="A2362" t="s">
        <v>5129</v>
      </c>
      <c r="B2362">
        <v>192</v>
      </c>
      <c r="C2362">
        <v>4</v>
      </c>
      <c r="D2362">
        <v>16</v>
      </c>
      <c r="E2362" s="24">
        <v>0</v>
      </c>
      <c r="F2362" s="24">
        <v>0</v>
      </c>
      <c r="G2362" s="24">
        <v>0</v>
      </c>
      <c r="H2362" s="24">
        <v>0</v>
      </c>
      <c r="I2362" s="24">
        <v>0</v>
      </c>
      <c r="J2362" s="24">
        <v>0</v>
      </c>
      <c r="K2362" s="24">
        <v>28379.759598676115</v>
      </c>
      <c r="L2362" s="24">
        <v>-10427.011390253901</v>
      </c>
      <c r="M2362" s="24">
        <v>17952.748208422214</v>
      </c>
      <c r="N2362" s="24">
        <v>-17952.748208422214</v>
      </c>
      <c r="O2362" s="24">
        <v>-28379.759598676115</v>
      </c>
      <c r="P2362" s="24">
        <v>0</v>
      </c>
      <c r="Q2362" s="24">
        <v>2.340598571076498</v>
      </c>
      <c r="R2362" s="24">
        <v>-0.84987050944801013</v>
      </c>
      <c r="S2362" s="24">
        <v>1.4907280616284879</v>
      </c>
      <c r="T2362" s="24">
        <v>0</v>
      </c>
      <c r="U2362" s="24">
        <v>0</v>
      </c>
      <c r="V2362" s="24">
        <v>0</v>
      </c>
      <c r="W2362" s="24">
        <v>0</v>
      </c>
      <c r="X2362" s="24">
        <v>0</v>
      </c>
      <c r="Y2362" s="24">
        <v>0</v>
      </c>
      <c r="Z2362" s="24">
        <v>0</v>
      </c>
      <c r="AA2362" s="24">
        <v>25541.783638808505</v>
      </c>
      <c r="AB2362" s="24">
        <v>-9384.3102512285113</v>
      </c>
      <c r="AC2362" s="24">
        <v>16157.473387579992</v>
      </c>
      <c r="AD2362" s="24">
        <v>-16157.473387580016</v>
      </c>
      <c r="AE2362" s="24">
        <v>-25541.783638808411</v>
      </c>
      <c r="AF2362" s="24">
        <v>0</v>
      </c>
      <c r="AG2362" s="24">
        <v>2.340598571076498</v>
      </c>
      <c r="AH2362" s="24">
        <v>-0.84987050944801013</v>
      </c>
      <c r="AI2362" s="24">
        <v>1.4907280616284879</v>
      </c>
      <c r="AJ2362" s="24">
        <v>0</v>
      </c>
      <c r="AK2362" s="24">
        <v>0</v>
      </c>
      <c r="AL2362" s="24">
        <v>0</v>
      </c>
      <c r="AM2362" s="24">
        <v>0</v>
      </c>
      <c r="AN2362" s="24">
        <v>0</v>
      </c>
      <c r="AO2362" s="24">
        <v>0</v>
      </c>
      <c r="AP2362" s="24">
        <v>0</v>
      </c>
      <c r="AQ2362" s="24">
        <v>2837.9759598676101</v>
      </c>
      <c r="AR2362" s="24">
        <v>-1042.7011390253901</v>
      </c>
      <c r="AS2362" s="24">
        <v>1795.2748208422217</v>
      </c>
      <c r="AT2362" s="24">
        <v>-1795.2748208421981</v>
      </c>
      <c r="AU2362" s="24">
        <v>-2837.9759598677047</v>
      </c>
      <c r="AV2362" s="24">
        <v>0</v>
      </c>
      <c r="AW2362" s="24">
        <v>0</v>
      </c>
      <c r="AX2362" s="24">
        <v>0</v>
      </c>
      <c r="AY2362" s="24">
        <v>0</v>
      </c>
      <c r="AZ2362" s="24">
        <v>0</v>
      </c>
      <c r="BA2362" s="24">
        <v>-1.4907280616284879</v>
      </c>
      <c r="BB2362" s="24">
        <v>-2.340598571076498</v>
      </c>
      <c r="BC2362" s="24">
        <v>-1.4907280616284879</v>
      </c>
      <c r="BD2362" s="24">
        <v>-2.340598571076498</v>
      </c>
      <c r="BE2362" s="24">
        <v>0</v>
      </c>
      <c r="BF2362" s="24">
        <v>0</v>
      </c>
      <c r="BG2362" s="24">
        <v>0</v>
      </c>
      <c r="BH2362" s="24">
        <v>0</v>
      </c>
      <c r="BI2362" s="24">
        <v>0</v>
      </c>
      <c r="BJ2362" s="24">
        <v>0</v>
      </c>
      <c r="BK2362" s="24">
        <v>0</v>
      </c>
      <c r="BL2362" s="24">
        <v>0</v>
      </c>
    </row>
    <row r="2363" spans="1:64" x14ac:dyDescent="0.25">
      <c r="A2363" t="s">
        <v>5129</v>
      </c>
      <c r="B2363">
        <v>193</v>
      </c>
      <c r="C2363">
        <v>1</v>
      </c>
      <c r="D2363">
        <v>17</v>
      </c>
      <c r="E2363" s="24">
        <v>0</v>
      </c>
      <c r="F2363" s="24">
        <v>0</v>
      </c>
      <c r="G2363" s="24">
        <v>0</v>
      </c>
      <c r="H2363" s="24">
        <v>0</v>
      </c>
      <c r="I2363" s="24">
        <v>0</v>
      </c>
      <c r="J2363" s="24">
        <v>0</v>
      </c>
      <c r="K2363" s="24">
        <v>27870.427355993539</v>
      </c>
      <c r="L2363" s="24">
        <v>-10223.401692166924</v>
      </c>
      <c r="M2363" s="24">
        <v>17647.025663826615</v>
      </c>
      <c r="N2363" s="24">
        <v>-17647.025663826615</v>
      </c>
      <c r="O2363" s="24">
        <v>-27870.427355993539</v>
      </c>
      <c r="P2363" s="24">
        <v>0</v>
      </c>
      <c r="Q2363" s="24">
        <v>2.2979634921434808</v>
      </c>
      <c r="R2363" s="24">
        <v>-0.83385696653203922</v>
      </c>
      <c r="S2363" s="24">
        <v>1.4641065256114416</v>
      </c>
      <c r="T2363" s="24">
        <v>0</v>
      </c>
      <c r="U2363" s="24">
        <v>0</v>
      </c>
      <c r="V2363" s="24">
        <v>0</v>
      </c>
      <c r="W2363" s="24">
        <v>0</v>
      </c>
      <c r="X2363" s="24">
        <v>0</v>
      </c>
      <c r="Y2363" s="24">
        <v>0</v>
      </c>
      <c r="Z2363" s="24">
        <v>0</v>
      </c>
      <c r="AA2363" s="24">
        <v>25083.384620394187</v>
      </c>
      <c r="AB2363" s="24">
        <v>-9201.0615229502437</v>
      </c>
      <c r="AC2363" s="24">
        <v>15882.323097443954</v>
      </c>
      <c r="AD2363" s="24">
        <v>-15882.323097443907</v>
      </c>
      <c r="AE2363" s="24">
        <v>-25083.384620394325</v>
      </c>
      <c r="AF2363" s="24">
        <v>0</v>
      </c>
      <c r="AG2363" s="24">
        <v>2.2979634921434808</v>
      </c>
      <c r="AH2363" s="24">
        <v>-0.83385696653203922</v>
      </c>
      <c r="AI2363" s="24">
        <v>1.4641065256114416</v>
      </c>
      <c r="AJ2363" s="24">
        <v>0</v>
      </c>
      <c r="AK2363" s="24">
        <v>0</v>
      </c>
      <c r="AL2363" s="24">
        <v>0</v>
      </c>
      <c r="AM2363" s="24">
        <v>0</v>
      </c>
      <c r="AN2363" s="24">
        <v>0</v>
      </c>
      <c r="AO2363" s="24">
        <v>0</v>
      </c>
      <c r="AP2363" s="24">
        <v>0</v>
      </c>
      <c r="AQ2363" s="24">
        <v>2787.0427355993525</v>
      </c>
      <c r="AR2363" s="24">
        <v>-1022.3401692166808</v>
      </c>
      <c r="AS2363" s="24">
        <v>1764.7025663826607</v>
      </c>
      <c r="AT2363" s="24">
        <v>-1764.702566382708</v>
      </c>
      <c r="AU2363" s="24">
        <v>-2787.0427355992142</v>
      </c>
      <c r="AV2363" s="24">
        <v>0</v>
      </c>
      <c r="AW2363" s="24">
        <v>0</v>
      </c>
      <c r="AX2363" s="24">
        <v>0</v>
      </c>
      <c r="AY2363" s="24">
        <v>0</v>
      </c>
      <c r="AZ2363" s="24">
        <v>0</v>
      </c>
      <c r="BA2363" s="24">
        <v>-1.4641065256114416</v>
      </c>
      <c r="BB2363" s="24">
        <v>-2.2979634921434808</v>
      </c>
      <c r="BC2363" s="24">
        <v>-1.4641065256114416</v>
      </c>
      <c r="BD2363" s="24">
        <v>-2.2979634921434808</v>
      </c>
      <c r="BE2363" s="24">
        <v>0</v>
      </c>
      <c r="BF2363" s="24">
        <v>0</v>
      </c>
      <c r="BG2363" s="24">
        <v>0</v>
      </c>
      <c r="BH2363" s="24">
        <v>0</v>
      </c>
      <c r="BI2363" s="24">
        <v>0</v>
      </c>
      <c r="BJ2363" s="24">
        <v>0</v>
      </c>
      <c r="BK2363" s="24">
        <v>0</v>
      </c>
      <c r="BL2363" s="24">
        <v>0</v>
      </c>
    </row>
    <row r="2364" spans="1:64" x14ac:dyDescent="0.25">
      <c r="A2364" t="s">
        <v>5129</v>
      </c>
      <c r="B2364">
        <v>194</v>
      </c>
      <c r="C2364">
        <v>1</v>
      </c>
      <c r="D2364">
        <v>17</v>
      </c>
      <c r="E2364" s="24">
        <v>0</v>
      </c>
      <c r="F2364" s="24">
        <v>0</v>
      </c>
      <c r="G2364" s="24">
        <v>0</v>
      </c>
      <c r="H2364" s="24">
        <v>0</v>
      </c>
      <c r="I2364" s="24">
        <v>0</v>
      </c>
      <c r="J2364" s="24">
        <v>0</v>
      </c>
      <c r="K2364" s="24">
        <v>27372.053760841489</v>
      </c>
      <c r="L2364" s="24">
        <v>-10024.154696751386</v>
      </c>
      <c r="M2364" s="24">
        <v>17347.899064090103</v>
      </c>
      <c r="N2364" s="24">
        <v>-17347.899064090103</v>
      </c>
      <c r="O2364" s="24">
        <v>-27372.053760841489</v>
      </c>
      <c r="P2364" s="24">
        <v>0</v>
      </c>
      <c r="Q2364" s="24">
        <v>2.2562707850552215</v>
      </c>
      <c r="R2364" s="24">
        <v>-0.81818765438174523</v>
      </c>
      <c r="S2364" s="24">
        <v>1.4380831306734763</v>
      </c>
      <c r="T2364" s="24">
        <v>0</v>
      </c>
      <c r="U2364" s="24">
        <v>0</v>
      </c>
      <c r="V2364" s="24">
        <v>0</v>
      </c>
      <c r="W2364" s="24">
        <v>0</v>
      </c>
      <c r="X2364" s="24">
        <v>0</v>
      </c>
      <c r="Y2364" s="24">
        <v>0</v>
      </c>
      <c r="Z2364" s="24">
        <v>0</v>
      </c>
      <c r="AA2364" s="24">
        <v>24634.848384757341</v>
      </c>
      <c r="AB2364" s="24">
        <v>-9021.7392270762357</v>
      </c>
      <c r="AC2364" s="24">
        <v>15613.109157681092</v>
      </c>
      <c r="AD2364" s="24">
        <v>-15613.109157681116</v>
      </c>
      <c r="AE2364" s="24">
        <v>-24634.848384757293</v>
      </c>
      <c r="AF2364" s="24">
        <v>0</v>
      </c>
      <c r="AG2364" s="24">
        <v>2.2562707850552215</v>
      </c>
      <c r="AH2364" s="24">
        <v>-0.81818765438174523</v>
      </c>
      <c r="AI2364" s="24">
        <v>1.4380831306734763</v>
      </c>
      <c r="AJ2364" s="24">
        <v>0</v>
      </c>
      <c r="AK2364" s="24">
        <v>0</v>
      </c>
      <c r="AL2364" s="24">
        <v>0</v>
      </c>
      <c r="AM2364" s="24">
        <v>0</v>
      </c>
      <c r="AN2364" s="24">
        <v>0</v>
      </c>
      <c r="AO2364" s="24">
        <v>0</v>
      </c>
      <c r="AP2364" s="24">
        <v>0</v>
      </c>
      <c r="AQ2364" s="24">
        <v>2737.2053760841482</v>
      </c>
      <c r="AR2364" s="24">
        <v>-1002.4154696751502</v>
      </c>
      <c r="AS2364" s="24">
        <v>1734.7899064090107</v>
      </c>
      <c r="AT2364" s="24">
        <v>-1734.789906408987</v>
      </c>
      <c r="AU2364" s="24">
        <v>-2737.2053760841954</v>
      </c>
      <c r="AV2364" s="24">
        <v>0</v>
      </c>
      <c r="AW2364" s="24">
        <v>0</v>
      </c>
      <c r="AX2364" s="24">
        <v>0</v>
      </c>
      <c r="AY2364" s="24">
        <v>0</v>
      </c>
      <c r="AZ2364" s="24">
        <v>0</v>
      </c>
      <c r="BA2364" s="24">
        <v>-1.4380831306734763</v>
      </c>
      <c r="BB2364" s="24">
        <v>-2.2562707850552215</v>
      </c>
      <c r="BC2364" s="24">
        <v>-1.4380831306734763</v>
      </c>
      <c r="BD2364" s="24">
        <v>-2.2562707850552215</v>
      </c>
      <c r="BE2364" s="24">
        <v>0</v>
      </c>
      <c r="BF2364" s="24">
        <v>0</v>
      </c>
      <c r="BG2364" s="24">
        <v>0</v>
      </c>
      <c r="BH2364" s="24">
        <v>0</v>
      </c>
      <c r="BI2364" s="24">
        <v>0</v>
      </c>
      <c r="BJ2364" s="24">
        <v>0</v>
      </c>
      <c r="BK2364" s="24">
        <v>0</v>
      </c>
      <c r="BL2364" s="24">
        <v>0</v>
      </c>
    </row>
    <row r="2365" spans="1:64" x14ac:dyDescent="0.25">
      <c r="A2365" t="s">
        <v>5129</v>
      </c>
      <c r="B2365">
        <v>195</v>
      </c>
      <c r="C2365">
        <v>1</v>
      </c>
      <c r="D2365">
        <v>17</v>
      </c>
      <c r="E2365" s="24">
        <v>0</v>
      </c>
      <c r="F2365" s="24">
        <v>0</v>
      </c>
      <c r="G2365" s="24">
        <v>0</v>
      </c>
      <c r="H2365" s="24">
        <v>0</v>
      </c>
      <c r="I2365" s="24">
        <v>0</v>
      </c>
      <c r="J2365" s="24">
        <v>0</v>
      </c>
      <c r="K2365" s="24">
        <v>26884.363666623831</v>
      </c>
      <c r="L2365" s="24">
        <v>-9829.1689438298345</v>
      </c>
      <c r="M2365" s="24">
        <v>17055.194722793996</v>
      </c>
      <c r="N2365" s="24">
        <v>-17055.194722793996</v>
      </c>
      <c r="O2365" s="24">
        <v>-26884.363666623831</v>
      </c>
      <c r="P2365" s="24">
        <v>0</v>
      </c>
      <c r="Q2365" s="24">
        <v>2.2154958612522933</v>
      </c>
      <c r="R2365" s="24">
        <v>-0.80285430567118965</v>
      </c>
      <c r="S2365" s="24">
        <v>1.4126415555811036</v>
      </c>
      <c r="T2365" s="24">
        <v>0</v>
      </c>
      <c r="U2365" s="24">
        <v>0</v>
      </c>
      <c r="V2365" s="24">
        <v>0</v>
      </c>
      <c r="W2365" s="24">
        <v>0</v>
      </c>
      <c r="X2365" s="24">
        <v>0</v>
      </c>
      <c r="Y2365" s="24">
        <v>0</v>
      </c>
      <c r="Z2365" s="24">
        <v>0</v>
      </c>
      <c r="AA2365" s="24">
        <v>24195.927299961448</v>
      </c>
      <c r="AB2365" s="24">
        <v>-8846.2520494468627</v>
      </c>
      <c r="AC2365" s="24">
        <v>15349.675250514598</v>
      </c>
      <c r="AD2365" s="24">
        <v>-15349.675250514643</v>
      </c>
      <c r="AE2365" s="24">
        <v>-24195.927299961448</v>
      </c>
      <c r="AF2365" s="24">
        <v>0</v>
      </c>
      <c r="AG2365" s="24">
        <v>2.2154958612522933</v>
      </c>
      <c r="AH2365" s="24">
        <v>-0.80285430567118965</v>
      </c>
      <c r="AI2365" s="24">
        <v>1.4126415555811036</v>
      </c>
      <c r="AJ2365" s="24">
        <v>0</v>
      </c>
      <c r="AK2365" s="24">
        <v>0</v>
      </c>
      <c r="AL2365" s="24">
        <v>0</v>
      </c>
      <c r="AM2365" s="24">
        <v>0</v>
      </c>
      <c r="AN2365" s="24">
        <v>0</v>
      </c>
      <c r="AO2365" s="24">
        <v>0</v>
      </c>
      <c r="AP2365" s="24">
        <v>0</v>
      </c>
      <c r="AQ2365" s="24">
        <v>2688.4363666623831</v>
      </c>
      <c r="AR2365" s="24">
        <v>-982.9168943829718</v>
      </c>
      <c r="AS2365" s="24">
        <v>1705.5194722793985</v>
      </c>
      <c r="AT2365" s="24">
        <v>-1705.5194722793531</v>
      </c>
      <c r="AU2365" s="24">
        <v>-2688.4363666623831</v>
      </c>
      <c r="AV2365" s="24">
        <v>0</v>
      </c>
      <c r="AW2365" s="24">
        <v>0</v>
      </c>
      <c r="AX2365" s="24">
        <v>0</v>
      </c>
      <c r="AY2365" s="24">
        <v>0</v>
      </c>
      <c r="AZ2365" s="24">
        <v>0</v>
      </c>
      <c r="BA2365" s="24">
        <v>-1.4126415555811036</v>
      </c>
      <c r="BB2365" s="24">
        <v>-2.2154958612522933</v>
      </c>
      <c r="BC2365" s="24">
        <v>-1.4126415555811036</v>
      </c>
      <c r="BD2365" s="24">
        <v>-2.2154958612522933</v>
      </c>
      <c r="BE2365" s="24">
        <v>0</v>
      </c>
      <c r="BF2365" s="24">
        <v>0</v>
      </c>
      <c r="BG2365" s="24">
        <v>0</v>
      </c>
      <c r="BH2365" s="24">
        <v>0</v>
      </c>
      <c r="BI2365" s="24">
        <v>0</v>
      </c>
      <c r="BJ2365" s="24">
        <v>0</v>
      </c>
      <c r="BK2365" s="24">
        <v>0</v>
      </c>
      <c r="BL2365" s="24">
        <v>0</v>
      </c>
    </row>
    <row r="2366" spans="1:64" x14ac:dyDescent="0.25">
      <c r="A2366" t="s">
        <v>5129</v>
      </c>
      <c r="B2366">
        <v>196</v>
      </c>
      <c r="C2366">
        <v>2</v>
      </c>
      <c r="D2366">
        <v>17</v>
      </c>
      <c r="E2366" s="24">
        <v>0</v>
      </c>
      <c r="F2366" s="24">
        <v>0</v>
      </c>
      <c r="G2366" s="24">
        <v>0</v>
      </c>
      <c r="H2366" s="24">
        <v>0</v>
      </c>
      <c r="I2366" s="24">
        <v>0</v>
      </c>
      <c r="J2366" s="24">
        <v>0</v>
      </c>
      <c r="K2366" s="24">
        <v>26407.089794412255</v>
      </c>
      <c r="L2366" s="24">
        <v>-9638.3454173505306</v>
      </c>
      <c r="M2366" s="24">
        <v>16768.744377061725</v>
      </c>
      <c r="N2366" s="24">
        <v>-16768.744377061725</v>
      </c>
      <c r="O2366" s="24">
        <v>-26407.089794412255</v>
      </c>
      <c r="P2366" s="24">
        <v>0</v>
      </c>
      <c r="Q2366" s="24">
        <v>2.1756148720969577</v>
      </c>
      <c r="R2366" s="24">
        <v>-0.7878488667511192</v>
      </c>
      <c r="S2366" s="24">
        <v>1.3877660053458385</v>
      </c>
      <c r="T2366" s="24">
        <v>0</v>
      </c>
      <c r="U2366" s="24">
        <v>0</v>
      </c>
      <c r="V2366" s="24">
        <v>0</v>
      </c>
      <c r="W2366" s="24">
        <v>0</v>
      </c>
      <c r="X2366" s="24">
        <v>0</v>
      </c>
      <c r="Y2366" s="24">
        <v>0</v>
      </c>
      <c r="Z2366" s="24">
        <v>0</v>
      </c>
      <c r="AA2366" s="24">
        <v>23766.380814971031</v>
      </c>
      <c r="AB2366" s="24">
        <v>-8674.5108756154659</v>
      </c>
      <c r="AC2366" s="24">
        <v>15091.869939355553</v>
      </c>
      <c r="AD2366" s="24">
        <v>-15091.869939355529</v>
      </c>
      <c r="AE2366" s="24">
        <v>-23766.380814970937</v>
      </c>
      <c r="AF2366" s="24">
        <v>0</v>
      </c>
      <c r="AG2366" s="24">
        <v>2.1756148720969577</v>
      </c>
      <c r="AH2366" s="24">
        <v>-0.7878488667511192</v>
      </c>
      <c r="AI2366" s="24">
        <v>1.3877660053458385</v>
      </c>
      <c r="AJ2366" s="24">
        <v>0</v>
      </c>
      <c r="AK2366" s="24">
        <v>0</v>
      </c>
      <c r="AL2366" s="24">
        <v>0</v>
      </c>
      <c r="AM2366" s="24">
        <v>0</v>
      </c>
      <c r="AN2366" s="24">
        <v>0</v>
      </c>
      <c r="AO2366" s="24">
        <v>0</v>
      </c>
      <c r="AP2366" s="24">
        <v>0</v>
      </c>
      <c r="AQ2366" s="24">
        <v>2640.7089794412241</v>
      </c>
      <c r="AR2366" s="24">
        <v>-963.8345417350647</v>
      </c>
      <c r="AS2366" s="24">
        <v>1676.8744377061721</v>
      </c>
      <c r="AT2366" s="24">
        <v>-1676.8744377061957</v>
      </c>
      <c r="AU2366" s="24">
        <v>-2640.7089794413187</v>
      </c>
      <c r="AV2366" s="24">
        <v>0</v>
      </c>
      <c r="AW2366" s="24">
        <v>0</v>
      </c>
      <c r="AX2366" s="24">
        <v>0</v>
      </c>
      <c r="AY2366" s="24">
        <v>0</v>
      </c>
      <c r="AZ2366" s="24">
        <v>0</v>
      </c>
      <c r="BA2366" s="24">
        <v>-1.3877660053458385</v>
      </c>
      <c r="BB2366" s="24">
        <v>-2.1756148720969577</v>
      </c>
      <c r="BC2366" s="24">
        <v>-1.3877660053458385</v>
      </c>
      <c r="BD2366" s="24">
        <v>-2.1756148720969577</v>
      </c>
      <c r="BE2366" s="24">
        <v>0</v>
      </c>
      <c r="BF2366" s="24">
        <v>0</v>
      </c>
      <c r="BG2366" s="24">
        <v>0</v>
      </c>
      <c r="BH2366" s="24">
        <v>0</v>
      </c>
      <c r="BI2366" s="24">
        <v>0</v>
      </c>
      <c r="BJ2366" s="24">
        <v>0</v>
      </c>
      <c r="BK2366" s="24">
        <v>0</v>
      </c>
      <c r="BL2366" s="24">
        <v>0</v>
      </c>
    </row>
    <row r="2367" spans="1:64" x14ac:dyDescent="0.25">
      <c r="A2367" t="s">
        <v>5129</v>
      </c>
      <c r="B2367">
        <v>197</v>
      </c>
      <c r="C2367">
        <v>2</v>
      </c>
      <c r="D2367">
        <v>17</v>
      </c>
      <c r="E2367" s="24">
        <v>0</v>
      </c>
      <c r="F2367" s="24">
        <v>0</v>
      </c>
      <c r="G2367" s="24">
        <v>0</v>
      </c>
      <c r="H2367" s="24">
        <v>0</v>
      </c>
      <c r="I2367" s="24">
        <v>0</v>
      </c>
      <c r="J2367" s="24">
        <v>0</v>
      </c>
      <c r="K2367" s="24">
        <v>25939.972482759506</v>
      </c>
      <c r="L2367" s="24">
        <v>-9451.5874915607274</v>
      </c>
      <c r="M2367" s="24">
        <v>16488.384991198778</v>
      </c>
      <c r="N2367" s="24">
        <v>-16488.384991198778</v>
      </c>
      <c r="O2367" s="24">
        <v>-25939.972482759506</v>
      </c>
      <c r="P2367" s="24">
        <v>0</v>
      </c>
      <c r="Q2367" s="24">
        <v>2.1366046837270005</v>
      </c>
      <c r="R2367" s="24">
        <v>-0.77316349213469948</v>
      </c>
      <c r="S2367" s="24">
        <v>1.363441191592301</v>
      </c>
      <c r="T2367" s="24">
        <v>0</v>
      </c>
      <c r="U2367" s="24">
        <v>0</v>
      </c>
      <c r="V2367" s="24">
        <v>0</v>
      </c>
      <c r="W2367" s="24">
        <v>0</v>
      </c>
      <c r="X2367" s="24">
        <v>0</v>
      </c>
      <c r="Y2367" s="24">
        <v>0</v>
      </c>
      <c r="Z2367" s="24">
        <v>0</v>
      </c>
      <c r="AA2367" s="24">
        <v>23345.975234483554</v>
      </c>
      <c r="AB2367" s="24">
        <v>-8506.4287424046779</v>
      </c>
      <c r="AC2367" s="24">
        <v>14839.5464920789</v>
      </c>
      <c r="AD2367" s="24">
        <v>-14839.546492078924</v>
      </c>
      <c r="AE2367" s="24">
        <v>-23345.975234483602</v>
      </c>
      <c r="AF2367" s="24">
        <v>0</v>
      </c>
      <c r="AG2367" s="24">
        <v>2.1366046837270005</v>
      </c>
      <c r="AH2367" s="24">
        <v>-0.77316349213469948</v>
      </c>
      <c r="AI2367" s="24">
        <v>1.363441191592301</v>
      </c>
      <c r="AJ2367" s="24">
        <v>0</v>
      </c>
      <c r="AK2367" s="24">
        <v>0</v>
      </c>
      <c r="AL2367" s="24">
        <v>0</v>
      </c>
      <c r="AM2367" s="24">
        <v>0</v>
      </c>
      <c r="AN2367" s="24">
        <v>0</v>
      </c>
      <c r="AO2367" s="24">
        <v>0</v>
      </c>
      <c r="AP2367" s="24">
        <v>0</v>
      </c>
      <c r="AQ2367" s="24">
        <v>2593.9972482759513</v>
      </c>
      <c r="AR2367" s="24">
        <v>-945.15874915604945</v>
      </c>
      <c r="AS2367" s="24">
        <v>1648.8384991198782</v>
      </c>
      <c r="AT2367" s="24">
        <v>-1648.8384991198545</v>
      </c>
      <c r="AU2367" s="24">
        <v>-2593.997248275904</v>
      </c>
      <c r="AV2367" s="24">
        <v>0</v>
      </c>
      <c r="AW2367" s="24">
        <v>0</v>
      </c>
      <c r="AX2367" s="24">
        <v>0</v>
      </c>
      <c r="AY2367" s="24">
        <v>0</v>
      </c>
      <c r="AZ2367" s="24">
        <v>0</v>
      </c>
      <c r="BA2367" s="24">
        <v>-1.363441191592301</v>
      </c>
      <c r="BB2367" s="24">
        <v>-2.1366046837270005</v>
      </c>
      <c r="BC2367" s="24">
        <v>-1.363441191592301</v>
      </c>
      <c r="BD2367" s="24">
        <v>-2.1366046837270005</v>
      </c>
      <c r="BE2367" s="24">
        <v>0</v>
      </c>
      <c r="BF2367" s="24">
        <v>0</v>
      </c>
      <c r="BG2367" s="24">
        <v>0</v>
      </c>
      <c r="BH2367" s="24">
        <v>0</v>
      </c>
      <c r="BI2367" s="24">
        <v>0</v>
      </c>
      <c r="BJ2367" s="24">
        <v>0</v>
      </c>
      <c r="BK2367" s="24">
        <v>0</v>
      </c>
      <c r="BL2367" s="24">
        <v>0</v>
      </c>
    </row>
    <row r="2368" spans="1:64" x14ac:dyDescent="0.25">
      <c r="A2368" t="s">
        <v>5129</v>
      </c>
      <c r="B2368">
        <v>198</v>
      </c>
      <c r="C2368">
        <v>2</v>
      </c>
      <c r="D2368">
        <v>17</v>
      </c>
      <c r="E2368" s="24">
        <v>0</v>
      </c>
      <c r="F2368" s="24">
        <v>0</v>
      </c>
      <c r="G2368" s="24">
        <v>0</v>
      </c>
      <c r="H2368" s="24">
        <v>0</v>
      </c>
      <c r="I2368" s="24">
        <v>0</v>
      </c>
      <c r="J2368" s="24">
        <v>0</v>
      </c>
      <c r="K2368" s="24">
        <v>25482.759446054697</v>
      </c>
      <c r="L2368" s="24">
        <v>-9268.8008774928749</v>
      </c>
      <c r="M2368" s="24">
        <v>16213.958568561822</v>
      </c>
      <c r="N2368" s="24">
        <v>-16213.958568561822</v>
      </c>
      <c r="O2368" s="24">
        <v>-25482.759446054697</v>
      </c>
      <c r="P2368" s="24">
        <v>0</v>
      </c>
      <c r="Q2368" s="24">
        <v>2.0984428528286116</v>
      </c>
      <c r="R2368" s="24">
        <v>-0.75879053904827742</v>
      </c>
      <c r="S2368" s="24">
        <v>1.3396523137803342</v>
      </c>
      <c r="T2368" s="24">
        <v>0</v>
      </c>
      <c r="U2368" s="24">
        <v>0</v>
      </c>
      <c r="V2368" s="24">
        <v>0</v>
      </c>
      <c r="W2368" s="24">
        <v>0</v>
      </c>
      <c r="X2368" s="24">
        <v>0</v>
      </c>
      <c r="Y2368" s="24">
        <v>0</v>
      </c>
      <c r="Z2368" s="24">
        <v>0</v>
      </c>
      <c r="AA2368" s="24">
        <v>22934.483501449227</v>
      </c>
      <c r="AB2368" s="24">
        <v>-8341.920789743599</v>
      </c>
      <c r="AC2368" s="24">
        <v>14592.562711705641</v>
      </c>
      <c r="AD2368" s="24">
        <v>-14592.56271170557</v>
      </c>
      <c r="AE2368" s="24">
        <v>-22934.483501449227</v>
      </c>
      <c r="AF2368" s="24">
        <v>0</v>
      </c>
      <c r="AG2368" s="24">
        <v>2.0984428528286116</v>
      </c>
      <c r="AH2368" s="24">
        <v>-0.75879053904827742</v>
      </c>
      <c r="AI2368" s="24">
        <v>1.3396523137803342</v>
      </c>
      <c r="AJ2368" s="24">
        <v>0</v>
      </c>
      <c r="AK2368" s="24">
        <v>0</v>
      </c>
      <c r="AL2368" s="24">
        <v>0</v>
      </c>
      <c r="AM2368" s="24">
        <v>0</v>
      </c>
      <c r="AN2368" s="24">
        <v>0</v>
      </c>
      <c r="AO2368" s="24">
        <v>0</v>
      </c>
      <c r="AP2368" s="24">
        <v>0</v>
      </c>
      <c r="AQ2368" s="24">
        <v>2548.2759446054697</v>
      </c>
      <c r="AR2368" s="24">
        <v>-926.88008774927584</v>
      </c>
      <c r="AS2368" s="24">
        <v>1621.3958568561811</v>
      </c>
      <c r="AT2368" s="24">
        <v>-1621.3958568562521</v>
      </c>
      <c r="AU2368" s="24">
        <v>-2548.2759446054697</v>
      </c>
      <c r="AV2368" s="24">
        <v>0</v>
      </c>
      <c r="AW2368" s="24">
        <v>0</v>
      </c>
      <c r="AX2368" s="24">
        <v>0</v>
      </c>
      <c r="AY2368" s="24">
        <v>0</v>
      </c>
      <c r="AZ2368" s="24">
        <v>0</v>
      </c>
      <c r="BA2368" s="24">
        <v>-1.3396523137803342</v>
      </c>
      <c r="BB2368" s="24">
        <v>-2.0984428528286116</v>
      </c>
      <c r="BC2368" s="24">
        <v>-1.3396523137803342</v>
      </c>
      <c r="BD2368" s="24">
        <v>-2.0984428528286116</v>
      </c>
      <c r="BE2368" s="24">
        <v>0</v>
      </c>
      <c r="BF2368" s="24">
        <v>0</v>
      </c>
      <c r="BG2368" s="24">
        <v>0</v>
      </c>
      <c r="BH2368" s="24">
        <v>0</v>
      </c>
      <c r="BI2368" s="24">
        <v>0</v>
      </c>
      <c r="BJ2368" s="24">
        <v>0</v>
      </c>
      <c r="BK2368" s="24">
        <v>0</v>
      </c>
      <c r="BL2368" s="24">
        <v>0</v>
      </c>
    </row>
    <row r="2369" spans="1:64" x14ac:dyDescent="0.25">
      <c r="A2369" t="s">
        <v>5129</v>
      </c>
      <c r="B2369">
        <v>199</v>
      </c>
      <c r="C2369">
        <v>3</v>
      </c>
      <c r="D2369">
        <v>17</v>
      </c>
      <c r="E2369" s="24">
        <v>0</v>
      </c>
      <c r="F2369" s="24">
        <v>0</v>
      </c>
      <c r="G2369" s="24">
        <v>0</v>
      </c>
      <c r="H2369" s="24">
        <v>0</v>
      </c>
      <c r="I2369" s="24">
        <v>0</v>
      </c>
      <c r="J2369" s="24">
        <v>0</v>
      </c>
      <c r="K2369" s="24">
        <v>25035.205541297793</v>
      </c>
      <c r="L2369" s="24">
        <v>-9089.8935704044998</v>
      </c>
      <c r="M2369" s="24">
        <v>15945.311970893294</v>
      </c>
      <c r="N2369" s="24">
        <v>-15945.311970893294</v>
      </c>
      <c r="O2369" s="24">
        <v>-25035.205541297793</v>
      </c>
      <c r="P2369" s="24">
        <v>0</v>
      </c>
      <c r="Q2369" s="24">
        <v>2.061107603340588</v>
      </c>
      <c r="R2369" s="24">
        <v>-0.74472256213675792</v>
      </c>
      <c r="S2369" s="24">
        <v>1.31638504120383</v>
      </c>
      <c r="T2369" s="24">
        <v>0</v>
      </c>
      <c r="U2369" s="24">
        <v>0</v>
      </c>
      <c r="V2369" s="24">
        <v>0</v>
      </c>
      <c r="W2369" s="24">
        <v>0</v>
      </c>
      <c r="X2369" s="24">
        <v>0</v>
      </c>
      <c r="Y2369" s="24">
        <v>0</v>
      </c>
      <c r="Z2369" s="24">
        <v>0</v>
      </c>
      <c r="AA2369" s="24">
        <v>22531.684987168013</v>
      </c>
      <c r="AB2369" s="24">
        <v>-8180.9042133640032</v>
      </c>
      <c r="AC2369" s="24">
        <v>14350.780773803965</v>
      </c>
      <c r="AD2369" s="24">
        <v>-14350.780773803941</v>
      </c>
      <c r="AE2369" s="24">
        <v>-22531.684987168061</v>
      </c>
      <c r="AF2369" s="24">
        <v>0</v>
      </c>
      <c r="AG2369" s="24">
        <v>2.061107603340588</v>
      </c>
      <c r="AH2369" s="24">
        <v>-0.74472256213675792</v>
      </c>
      <c r="AI2369" s="24">
        <v>1.31638504120383</v>
      </c>
      <c r="AJ2369" s="24">
        <v>0</v>
      </c>
      <c r="AK2369" s="24">
        <v>0</v>
      </c>
      <c r="AL2369" s="24">
        <v>0</v>
      </c>
      <c r="AM2369" s="24">
        <v>0</v>
      </c>
      <c r="AN2369" s="24">
        <v>0</v>
      </c>
      <c r="AO2369" s="24">
        <v>0</v>
      </c>
      <c r="AP2369" s="24">
        <v>0</v>
      </c>
      <c r="AQ2369" s="24">
        <v>2503.5205541297801</v>
      </c>
      <c r="AR2369" s="24">
        <v>-908.98935704049654</v>
      </c>
      <c r="AS2369" s="24">
        <v>1594.531197089329</v>
      </c>
      <c r="AT2369" s="24">
        <v>-1594.5311970893526</v>
      </c>
      <c r="AU2369" s="24">
        <v>-2503.5205541297328</v>
      </c>
      <c r="AV2369" s="24">
        <v>0</v>
      </c>
      <c r="AW2369" s="24">
        <v>0</v>
      </c>
      <c r="AX2369" s="24">
        <v>0</v>
      </c>
      <c r="AY2369" s="24">
        <v>0</v>
      </c>
      <c r="AZ2369" s="24">
        <v>0</v>
      </c>
      <c r="BA2369" s="24">
        <v>-1.31638504120383</v>
      </c>
      <c r="BB2369" s="24">
        <v>-2.061107603340588</v>
      </c>
      <c r="BC2369" s="24">
        <v>-1.31638504120383</v>
      </c>
      <c r="BD2369" s="24">
        <v>-2.061107603340588</v>
      </c>
      <c r="BE2369" s="24">
        <v>0</v>
      </c>
      <c r="BF2369" s="24">
        <v>0</v>
      </c>
      <c r="BG2369" s="24">
        <v>0</v>
      </c>
      <c r="BH2369" s="24">
        <v>0</v>
      </c>
      <c r="BI2369" s="24">
        <v>0</v>
      </c>
      <c r="BJ2369" s="24">
        <v>0</v>
      </c>
      <c r="BK2369" s="24">
        <v>0</v>
      </c>
      <c r="BL2369" s="24">
        <v>0</v>
      </c>
    </row>
    <row r="2370" spans="1:64" x14ac:dyDescent="0.25">
      <c r="A2370" t="s">
        <v>5129</v>
      </c>
      <c r="B2370">
        <v>200</v>
      </c>
      <c r="C2370">
        <v>3</v>
      </c>
      <c r="D2370">
        <v>17</v>
      </c>
      <c r="E2370" s="24">
        <v>0</v>
      </c>
      <c r="F2370" s="24">
        <v>0</v>
      </c>
      <c r="G2370" s="24">
        <v>0</v>
      </c>
      <c r="H2370" s="24">
        <v>0</v>
      </c>
      <c r="I2370" s="24">
        <v>0</v>
      </c>
      <c r="J2370" s="24">
        <v>0</v>
      </c>
      <c r="K2370" s="24">
        <v>24597.072542823851</v>
      </c>
      <c r="L2370" s="24">
        <v>-8914.775797508657</v>
      </c>
      <c r="M2370" s="24">
        <v>15682.296745315194</v>
      </c>
      <c r="N2370" s="24">
        <v>-15682.296745315194</v>
      </c>
      <c r="O2370" s="24">
        <v>-24597.072542823851</v>
      </c>
      <c r="P2370" s="24">
        <v>0</v>
      </c>
      <c r="Q2370" s="24">
        <v>2.0245778040271034</v>
      </c>
      <c r="R2370" s="24">
        <v>-0.73095230828175772</v>
      </c>
      <c r="S2370" s="24">
        <v>1.2936254957453457</v>
      </c>
      <c r="T2370" s="24">
        <v>0</v>
      </c>
      <c r="U2370" s="24">
        <v>0</v>
      </c>
      <c r="V2370" s="24">
        <v>0</v>
      </c>
      <c r="W2370" s="24">
        <v>0</v>
      </c>
      <c r="X2370" s="24">
        <v>0</v>
      </c>
      <c r="Y2370" s="24">
        <v>0</v>
      </c>
      <c r="Z2370" s="24">
        <v>0</v>
      </c>
      <c r="AA2370" s="24">
        <v>22137.365288541467</v>
      </c>
      <c r="AB2370" s="24">
        <v>-8023.2982177578378</v>
      </c>
      <c r="AC2370" s="24">
        <v>14114.067070783674</v>
      </c>
      <c r="AD2370" s="24">
        <v>-14114.067070783698</v>
      </c>
      <c r="AE2370" s="24">
        <v>-22137.365288541536</v>
      </c>
      <c r="AF2370" s="24">
        <v>0</v>
      </c>
      <c r="AG2370" s="24">
        <v>2.0245778040271034</v>
      </c>
      <c r="AH2370" s="24">
        <v>-0.73095230828175772</v>
      </c>
      <c r="AI2370" s="24">
        <v>1.2936254957453457</v>
      </c>
      <c r="AJ2370" s="24">
        <v>0</v>
      </c>
      <c r="AK2370" s="24">
        <v>0</v>
      </c>
      <c r="AL2370" s="24">
        <v>0</v>
      </c>
      <c r="AM2370" s="24">
        <v>0</v>
      </c>
      <c r="AN2370" s="24">
        <v>0</v>
      </c>
      <c r="AO2370" s="24">
        <v>0</v>
      </c>
      <c r="AP2370" s="24">
        <v>0</v>
      </c>
      <c r="AQ2370" s="24">
        <v>2459.7072542823844</v>
      </c>
      <c r="AR2370" s="24">
        <v>-891.47757975081913</v>
      </c>
      <c r="AS2370" s="24">
        <v>1568.2296745315198</v>
      </c>
      <c r="AT2370" s="24">
        <v>-1568.2296745314961</v>
      </c>
      <c r="AU2370" s="24">
        <v>-2459.7072542823153</v>
      </c>
      <c r="AV2370" s="24">
        <v>0</v>
      </c>
      <c r="AW2370" s="24">
        <v>0</v>
      </c>
      <c r="AX2370" s="24">
        <v>0</v>
      </c>
      <c r="AY2370" s="24">
        <v>0</v>
      </c>
      <c r="AZ2370" s="24">
        <v>0</v>
      </c>
      <c r="BA2370" s="24">
        <v>-1.2936254957453457</v>
      </c>
      <c r="BB2370" s="24">
        <v>-2.0245778040271034</v>
      </c>
      <c r="BC2370" s="24">
        <v>-1.2936254957453457</v>
      </c>
      <c r="BD2370" s="24">
        <v>-2.0245778040271034</v>
      </c>
      <c r="BE2370" s="24">
        <v>0</v>
      </c>
      <c r="BF2370" s="24">
        <v>0</v>
      </c>
      <c r="BG2370" s="24">
        <v>0</v>
      </c>
      <c r="BH2370" s="24">
        <v>0</v>
      </c>
      <c r="BI2370" s="24">
        <v>0</v>
      </c>
      <c r="BJ2370" s="24">
        <v>0</v>
      </c>
      <c r="BK2370" s="24">
        <v>0</v>
      </c>
      <c r="BL2370" s="24">
        <v>0</v>
      </c>
    </row>
    <row r="2371" spans="1:64" x14ac:dyDescent="0.25">
      <c r="A2371" t="s">
        <v>5129</v>
      </c>
      <c r="B2371">
        <v>201</v>
      </c>
      <c r="C2371">
        <v>3</v>
      </c>
      <c r="D2371">
        <v>17</v>
      </c>
      <c r="E2371" s="24">
        <v>0</v>
      </c>
      <c r="F2371" s="24">
        <v>0</v>
      </c>
      <c r="G2371" s="24">
        <v>0</v>
      </c>
      <c r="H2371" s="24">
        <v>0</v>
      </c>
      <c r="I2371" s="24">
        <v>0</v>
      </c>
      <c r="J2371" s="24">
        <v>0</v>
      </c>
      <c r="K2371" s="24">
        <v>24168.12892479822</v>
      </c>
      <c r="L2371" s="24">
        <v>-8743.3599666766822</v>
      </c>
      <c r="M2371" s="24">
        <v>15424.768958121538</v>
      </c>
      <c r="N2371" s="24">
        <v>-15424.768958121538</v>
      </c>
      <c r="O2371" s="24">
        <v>-24168.12892479822</v>
      </c>
      <c r="P2371" s="24">
        <v>0</v>
      </c>
      <c r="Q2371" s="24">
        <v>1.9888329468776647</v>
      </c>
      <c r="R2371" s="24">
        <v>-0.71747271151389214</v>
      </c>
      <c r="S2371" s="24">
        <v>1.2713602353637725</v>
      </c>
      <c r="T2371" s="24">
        <v>0</v>
      </c>
      <c r="U2371" s="24">
        <v>0</v>
      </c>
      <c r="V2371" s="24">
        <v>0</v>
      </c>
      <c r="W2371" s="24">
        <v>0</v>
      </c>
      <c r="X2371" s="24">
        <v>0</v>
      </c>
      <c r="Y2371" s="24">
        <v>0</v>
      </c>
      <c r="Z2371" s="24">
        <v>0</v>
      </c>
      <c r="AA2371" s="24">
        <v>21751.316032318398</v>
      </c>
      <c r="AB2371" s="24">
        <v>-7869.0239700090024</v>
      </c>
      <c r="AC2371" s="24">
        <v>13882.292062309385</v>
      </c>
      <c r="AD2371" s="24">
        <v>-13882.292062309454</v>
      </c>
      <c r="AE2371" s="24">
        <v>-21751.316032318398</v>
      </c>
      <c r="AF2371" s="24">
        <v>0</v>
      </c>
      <c r="AG2371" s="24">
        <v>1.9888329468776647</v>
      </c>
      <c r="AH2371" s="24">
        <v>-0.71747271151389214</v>
      </c>
      <c r="AI2371" s="24">
        <v>1.2713602353637725</v>
      </c>
      <c r="AJ2371" s="24">
        <v>0</v>
      </c>
      <c r="AK2371" s="24">
        <v>0</v>
      </c>
      <c r="AL2371" s="24">
        <v>0</v>
      </c>
      <c r="AM2371" s="24">
        <v>0</v>
      </c>
      <c r="AN2371" s="24">
        <v>0</v>
      </c>
      <c r="AO2371" s="24">
        <v>0</v>
      </c>
      <c r="AP2371" s="24">
        <v>0</v>
      </c>
      <c r="AQ2371" s="24">
        <v>2416.812892479822</v>
      </c>
      <c r="AR2371" s="24">
        <v>-874.33599666767986</v>
      </c>
      <c r="AS2371" s="24">
        <v>1542.4768958121531</v>
      </c>
      <c r="AT2371" s="24">
        <v>-1542.476895812084</v>
      </c>
      <c r="AU2371" s="24">
        <v>-2416.812892479822</v>
      </c>
      <c r="AV2371" s="24">
        <v>0</v>
      </c>
      <c r="AW2371" s="24">
        <v>0</v>
      </c>
      <c r="AX2371" s="24">
        <v>0</v>
      </c>
      <c r="AY2371" s="24">
        <v>0</v>
      </c>
      <c r="AZ2371" s="24">
        <v>0</v>
      </c>
      <c r="BA2371" s="24">
        <v>-1.2713602353637725</v>
      </c>
      <c r="BB2371" s="24">
        <v>-1.9888329468776647</v>
      </c>
      <c r="BC2371" s="24">
        <v>-1.2713602353637725</v>
      </c>
      <c r="BD2371" s="24">
        <v>-1.9888329468776647</v>
      </c>
      <c r="BE2371" s="24">
        <v>0</v>
      </c>
      <c r="BF2371" s="24">
        <v>0</v>
      </c>
      <c r="BG2371" s="24">
        <v>0</v>
      </c>
      <c r="BH2371" s="24">
        <v>0</v>
      </c>
      <c r="BI2371" s="24">
        <v>0</v>
      </c>
      <c r="BJ2371" s="24">
        <v>0</v>
      </c>
      <c r="BK2371" s="24">
        <v>0</v>
      </c>
      <c r="BL2371" s="24">
        <v>0</v>
      </c>
    </row>
    <row r="2372" spans="1:64" x14ac:dyDescent="0.25">
      <c r="A2372" t="s">
        <v>5129</v>
      </c>
      <c r="B2372">
        <v>202</v>
      </c>
      <c r="C2372">
        <v>4</v>
      </c>
      <c r="D2372">
        <v>17</v>
      </c>
      <c r="E2372" s="24">
        <v>0</v>
      </c>
      <c r="F2372" s="24">
        <v>0</v>
      </c>
      <c r="G2372" s="24">
        <v>0</v>
      </c>
      <c r="H2372" s="24">
        <v>0</v>
      </c>
      <c r="I2372" s="24">
        <v>0</v>
      </c>
      <c r="J2372" s="24">
        <v>0</v>
      </c>
      <c r="K2372" s="24">
        <v>23748.149650994688</v>
      </c>
      <c r="L2372" s="24">
        <v>-8575.5606156773865</v>
      </c>
      <c r="M2372" s="24">
        <v>15172.589035317302</v>
      </c>
      <c r="N2372" s="24">
        <v>-15172.589035317302</v>
      </c>
      <c r="O2372" s="24">
        <v>-23748.149650994688</v>
      </c>
      <c r="P2372" s="24">
        <v>0</v>
      </c>
      <c r="Q2372" s="24">
        <v>1.9538531263233381</v>
      </c>
      <c r="R2372" s="24">
        <v>-0.70427688808331368</v>
      </c>
      <c r="S2372" s="24">
        <v>1.2495762382400244</v>
      </c>
      <c r="T2372" s="24">
        <v>0</v>
      </c>
      <c r="U2372" s="24">
        <v>0</v>
      </c>
      <c r="V2372" s="24">
        <v>0</v>
      </c>
      <c r="W2372" s="24">
        <v>0</v>
      </c>
      <c r="X2372" s="24">
        <v>0</v>
      </c>
      <c r="Y2372" s="24">
        <v>0</v>
      </c>
      <c r="Z2372" s="24">
        <v>0</v>
      </c>
      <c r="AA2372" s="24">
        <v>21373.334685895221</v>
      </c>
      <c r="AB2372" s="24">
        <v>-7718.0045541096479</v>
      </c>
      <c r="AC2372" s="24">
        <v>13655.330131785571</v>
      </c>
      <c r="AD2372" s="24">
        <v>-13655.330131785478</v>
      </c>
      <c r="AE2372" s="24">
        <v>-21373.334685895126</v>
      </c>
      <c r="AF2372" s="24">
        <v>0</v>
      </c>
      <c r="AG2372" s="24">
        <v>1.9538531263233381</v>
      </c>
      <c r="AH2372" s="24">
        <v>-0.70427688808331368</v>
      </c>
      <c r="AI2372" s="24">
        <v>1.2495762382400244</v>
      </c>
      <c r="AJ2372" s="24">
        <v>0</v>
      </c>
      <c r="AK2372" s="24">
        <v>0</v>
      </c>
      <c r="AL2372" s="24">
        <v>0</v>
      </c>
      <c r="AM2372" s="24">
        <v>0</v>
      </c>
      <c r="AN2372" s="24">
        <v>0</v>
      </c>
      <c r="AO2372" s="24">
        <v>0</v>
      </c>
      <c r="AP2372" s="24">
        <v>0</v>
      </c>
      <c r="AQ2372" s="24">
        <v>2374.8149650994674</v>
      </c>
      <c r="AR2372" s="24">
        <v>-857.55606156773865</v>
      </c>
      <c r="AS2372" s="24">
        <v>1517.2589035317305</v>
      </c>
      <c r="AT2372" s="24">
        <v>-1517.2589035318233</v>
      </c>
      <c r="AU2372" s="24">
        <v>-2374.814965099562</v>
      </c>
      <c r="AV2372" s="24">
        <v>0</v>
      </c>
      <c r="AW2372" s="24">
        <v>0</v>
      </c>
      <c r="AX2372" s="24">
        <v>0</v>
      </c>
      <c r="AY2372" s="24">
        <v>0</v>
      </c>
      <c r="AZ2372" s="24">
        <v>0</v>
      </c>
      <c r="BA2372" s="24">
        <v>-1.2495762382400244</v>
      </c>
      <c r="BB2372" s="24">
        <v>-1.9538531263233381</v>
      </c>
      <c r="BC2372" s="24">
        <v>-1.2495762382400244</v>
      </c>
      <c r="BD2372" s="24">
        <v>-1.9538531263233381</v>
      </c>
      <c r="BE2372" s="24">
        <v>0</v>
      </c>
      <c r="BF2372" s="24">
        <v>0</v>
      </c>
      <c r="BG2372" s="24">
        <v>0</v>
      </c>
      <c r="BH2372" s="24">
        <v>0</v>
      </c>
      <c r="BI2372" s="24">
        <v>0</v>
      </c>
      <c r="BJ2372" s="24">
        <v>0</v>
      </c>
      <c r="BK2372" s="24">
        <v>0</v>
      </c>
      <c r="BL2372" s="24">
        <v>0</v>
      </c>
    </row>
    <row r="2373" spans="1:64" x14ac:dyDescent="0.25">
      <c r="A2373" t="s">
        <v>5129</v>
      </c>
      <c r="B2373">
        <v>203</v>
      </c>
      <c r="C2373">
        <v>4</v>
      </c>
      <c r="D2373">
        <v>17</v>
      </c>
      <c r="E2373" s="24">
        <v>0</v>
      </c>
      <c r="F2373" s="24">
        <v>0</v>
      </c>
      <c r="G2373" s="24">
        <v>0</v>
      </c>
      <c r="H2373" s="24">
        <v>0</v>
      </c>
      <c r="I2373" s="24">
        <v>0</v>
      </c>
      <c r="J2373" s="24">
        <v>0</v>
      </c>
      <c r="K2373" s="24">
        <v>23336.915972039104</v>
      </c>
      <c r="L2373" s="24">
        <v>-8411.2943623736501</v>
      </c>
      <c r="M2373" s="24">
        <v>14925.621609665453</v>
      </c>
      <c r="N2373" s="24">
        <v>-14925.621609665453</v>
      </c>
      <c r="O2373" s="24">
        <v>-23336.915972039104</v>
      </c>
      <c r="P2373" s="24">
        <v>0</v>
      </c>
      <c r="Q2373" s="24">
        <v>1.9196190192151334</v>
      </c>
      <c r="R2373" s="24">
        <v>-0.69135813160801263</v>
      </c>
      <c r="S2373" s="24">
        <v>1.2282608876071208</v>
      </c>
      <c r="T2373" s="24">
        <v>0</v>
      </c>
      <c r="U2373" s="24">
        <v>0</v>
      </c>
      <c r="V2373" s="24">
        <v>0</v>
      </c>
      <c r="W2373" s="24">
        <v>0</v>
      </c>
      <c r="X2373" s="24">
        <v>0</v>
      </c>
      <c r="Y2373" s="24">
        <v>0</v>
      </c>
      <c r="Z2373" s="24">
        <v>0</v>
      </c>
      <c r="AA2373" s="24">
        <v>21003.224374835194</v>
      </c>
      <c r="AB2373" s="24">
        <v>-7570.1649261362618</v>
      </c>
      <c r="AC2373" s="24">
        <v>13433.059448698908</v>
      </c>
      <c r="AD2373" s="24">
        <v>-13433.059448699001</v>
      </c>
      <c r="AE2373" s="24">
        <v>-21003.224374835263</v>
      </c>
      <c r="AF2373" s="24">
        <v>0</v>
      </c>
      <c r="AG2373" s="24">
        <v>1.9196190192151334</v>
      </c>
      <c r="AH2373" s="24">
        <v>-0.69135813160801263</v>
      </c>
      <c r="AI2373" s="24">
        <v>1.2282608876071208</v>
      </c>
      <c r="AJ2373" s="24">
        <v>0</v>
      </c>
      <c r="AK2373" s="24">
        <v>0</v>
      </c>
      <c r="AL2373" s="24">
        <v>0</v>
      </c>
      <c r="AM2373" s="24">
        <v>0</v>
      </c>
      <c r="AN2373" s="24">
        <v>0</v>
      </c>
      <c r="AO2373" s="24">
        <v>0</v>
      </c>
      <c r="AP2373" s="24">
        <v>0</v>
      </c>
      <c r="AQ2373" s="24">
        <v>2333.6915972039096</v>
      </c>
      <c r="AR2373" s="24">
        <v>-841.12943623738829</v>
      </c>
      <c r="AS2373" s="24">
        <v>1492.562160966545</v>
      </c>
      <c r="AT2373" s="24">
        <v>-1492.5621609664522</v>
      </c>
      <c r="AU2373" s="24">
        <v>-2333.6915972038405</v>
      </c>
      <c r="AV2373" s="24">
        <v>0</v>
      </c>
      <c r="AW2373" s="24">
        <v>0</v>
      </c>
      <c r="AX2373" s="24">
        <v>0</v>
      </c>
      <c r="AY2373" s="24">
        <v>0</v>
      </c>
      <c r="AZ2373" s="24">
        <v>0</v>
      </c>
      <c r="BA2373" s="24">
        <v>-1.2282608876071208</v>
      </c>
      <c r="BB2373" s="24">
        <v>-1.9196190192151334</v>
      </c>
      <c r="BC2373" s="24">
        <v>-1.2282608876071208</v>
      </c>
      <c r="BD2373" s="24">
        <v>-1.9196190192151334</v>
      </c>
      <c r="BE2373" s="24">
        <v>0</v>
      </c>
      <c r="BF2373" s="24">
        <v>0</v>
      </c>
      <c r="BG2373" s="24">
        <v>0</v>
      </c>
      <c r="BH2373" s="24">
        <v>0</v>
      </c>
      <c r="BI2373" s="24">
        <v>0</v>
      </c>
      <c r="BJ2373" s="24">
        <v>0</v>
      </c>
      <c r="BK2373" s="24">
        <v>0</v>
      </c>
      <c r="BL2373" s="24">
        <v>0</v>
      </c>
    </row>
    <row r="2374" spans="1:64" x14ac:dyDescent="0.25">
      <c r="A2374" t="s">
        <v>5129</v>
      </c>
      <c r="B2374">
        <v>204</v>
      </c>
      <c r="C2374">
        <v>4</v>
      </c>
      <c r="D2374">
        <v>17</v>
      </c>
      <c r="E2374" s="24">
        <v>0</v>
      </c>
      <c r="F2374" s="24">
        <v>0</v>
      </c>
      <c r="G2374" s="24">
        <v>0</v>
      </c>
      <c r="H2374" s="24">
        <v>0</v>
      </c>
      <c r="I2374" s="24">
        <v>0</v>
      </c>
      <c r="J2374" s="24">
        <v>0</v>
      </c>
      <c r="K2374" s="24">
        <v>22934.21522924304</v>
      </c>
      <c r="L2374" s="24">
        <v>-8250.4798555225134</v>
      </c>
      <c r="M2374" s="24">
        <v>14683.735373720527</v>
      </c>
      <c r="N2374" s="24">
        <v>-14683.735373720527</v>
      </c>
      <c r="O2374" s="24">
        <v>-22934.21522924304</v>
      </c>
      <c r="P2374" s="24">
        <v>0</v>
      </c>
      <c r="Q2374" s="24">
        <v>1.8861118655386235</v>
      </c>
      <c r="R2374" s="24">
        <v>-0.67870990835717748</v>
      </c>
      <c r="S2374" s="24">
        <v>1.2074019571814461</v>
      </c>
      <c r="T2374" s="24">
        <v>0</v>
      </c>
      <c r="U2374" s="24">
        <v>0</v>
      </c>
      <c r="V2374" s="24">
        <v>0</v>
      </c>
      <c r="W2374" s="24">
        <v>0</v>
      </c>
      <c r="X2374" s="24">
        <v>0</v>
      </c>
      <c r="Y2374" s="24">
        <v>0</v>
      </c>
      <c r="Z2374" s="24">
        <v>0</v>
      </c>
      <c r="AA2374" s="24">
        <v>20640.793706318738</v>
      </c>
      <c r="AB2374" s="24">
        <v>-7425.4318699702853</v>
      </c>
      <c r="AC2374" s="24">
        <v>13215.361836348475</v>
      </c>
      <c r="AD2374" s="24">
        <v>-13215.361836348427</v>
      </c>
      <c r="AE2374" s="24">
        <v>-20640.793706318713</v>
      </c>
      <c r="AF2374" s="24">
        <v>0</v>
      </c>
      <c r="AG2374" s="24">
        <v>1.8861118655386235</v>
      </c>
      <c r="AH2374" s="24">
        <v>-0.67870990835717748</v>
      </c>
      <c r="AI2374" s="24">
        <v>1.2074019571814461</v>
      </c>
      <c r="AJ2374" s="24">
        <v>0</v>
      </c>
      <c r="AK2374" s="24">
        <v>0</v>
      </c>
      <c r="AL2374" s="24">
        <v>0</v>
      </c>
      <c r="AM2374" s="24">
        <v>0</v>
      </c>
      <c r="AN2374" s="24">
        <v>0</v>
      </c>
      <c r="AO2374" s="24">
        <v>0</v>
      </c>
      <c r="AP2374" s="24">
        <v>0</v>
      </c>
      <c r="AQ2374" s="24">
        <v>2293.4215229243018</v>
      </c>
      <c r="AR2374" s="24">
        <v>-825.04798555222806</v>
      </c>
      <c r="AS2374" s="24">
        <v>1468.3735373720519</v>
      </c>
      <c r="AT2374" s="24">
        <v>-1468.3735373720992</v>
      </c>
      <c r="AU2374" s="24">
        <v>-2293.4215229243273</v>
      </c>
      <c r="AV2374" s="24">
        <v>0</v>
      </c>
      <c r="AW2374" s="24">
        <v>0</v>
      </c>
      <c r="AX2374" s="24">
        <v>0</v>
      </c>
      <c r="AY2374" s="24">
        <v>0</v>
      </c>
      <c r="AZ2374" s="24">
        <v>0</v>
      </c>
      <c r="BA2374" s="24">
        <v>-1.2074019571814461</v>
      </c>
      <c r="BB2374" s="24">
        <v>-1.8861118655386235</v>
      </c>
      <c r="BC2374" s="24">
        <v>-1.2074019571814461</v>
      </c>
      <c r="BD2374" s="24">
        <v>-1.8861118655386235</v>
      </c>
      <c r="BE2374" s="24">
        <v>0</v>
      </c>
      <c r="BF2374" s="24">
        <v>0</v>
      </c>
      <c r="BG2374" s="24">
        <v>0</v>
      </c>
      <c r="BH2374" s="24">
        <v>0</v>
      </c>
      <c r="BI2374" s="24">
        <v>0</v>
      </c>
      <c r="BJ2374" s="24">
        <v>0</v>
      </c>
      <c r="BK2374" s="24">
        <v>0</v>
      </c>
      <c r="BL2374" s="24">
        <v>0</v>
      </c>
    </row>
    <row r="2375" spans="1:64" x14ac:dyDescent="0.25">
      <c r="A2375" t="s">
        <v>5129</v>
      </c>
      <c r="B2375">
        <v>205</v>
      </c>
      <c r="C2375">
        <v>1</v>
      </c>
      <c r="D2375">
        <v>18</v>
      </c>
      <c r="E2375" s="24">
        <v>0</v>
      </c>
      <c r="F2375" s="24">
        <v>0</v>
      </c>
      <c r="G2375" s="24">
        <v>0</v>
      </c>
      <c r="H2375" s="24">
        <v>0</v>
      </c>
      <c r="I2375" s="24">
        <v>0</v>
      </c>
      <c r="J2375" s="24">
        <v>0</v>
      </c>
      <c r="K2375" s="24">
        <v>22539.840665355325</v>
      </c>
      <c r="L2375" s="24">
        <v>-8093.0377265363932</v>
      </c>
      <c r="M2375" s="24">
        <v>14446.802938818932</v>
      </c>
      <c r="N2375" s="24">
        <v>-14446.802938818932</v>
      </c>
      <c r="O2375" s="24">
        <v>-22539.840665355325</v>
      </c>
      <c r="P2375" s="24">
        <v>0</v>
      </c>
      <c r="Q2375" s="24">
        <v>1.8533134498561594</v>
      </c>
      <c r="R2375" s="24">
        <v>-0.66632585265824673</v>
      </c>
      <c r="S2375" s="24">
        <v>1.1869875971979127</v>
      </c>
      <c r="T2375" s="24">
        <v>0</v>
      </c>
      <c r="U2375" s="24">
        <v>0</v>
      </c>
      <c r="V2375" s="24">
        <v>0</v>
      </c>
      <c r="W2375" s="24">
        <v>0</v>
      </c>
      <c r="X2375" s="24">
        <v>0</v>
      </c>
      <c r="Y2375" s="24">
        <v>0</v>
      </c>
      <c r="Z2375" s="24">
        <v>0</v>
      </c>
      <c r="AA2375" s="24">
        <v>20285.856598819792</v>
      </c>
      <c r="AB2375" s="24">
        <v>-7283.7339538827655</v>
      </c>
      <c r="AC2375" s="24">
        <v>13002.122644937039</v>
      </c>
      <c r="AD2375" s="24">
        <v>-13002.122644937015</v>
      </c>
      <c r="AE2375" s="24">
        <v>-20285.856598819839</v>
      </c>
      <c r="AF2375" s="24">
        <v>0</v>
      </c>
      <c r="AG2375" s="24">
        <v>1.8533134498561594</v>
      </c>
      <c r="AH2375" s="24">
        <v>-0.66632585265824673</v>
      </c>
      <c r="AI2375" s="24">
        <v>1.1869875971979127</v>
      </c>
      <c r="AJ2375" s="24">
        <v>0</v>
      </c>
      <c r="AK2375" s="24">
        <v>0</v>
      </c>
      <c r="AL2375" s="24">
        <v>0</v>
      </c>
      <c r="AM2375" s="24">
        <v>0</v>
      </c>
      <c r="AN2375" s="24">
        <v>0</v>
      </c>
      <c r="AO2375" s="24">
        <v>0</v>
      </c>
      <c r="AP2375" s="24">
        <v>0</v>
      </c>
      <c r="AQ2375" s="24">
        <v>2253.9840665355332</v>
      </c>
      <c r="AR2375" s="24">
        <v>-809.30377265362768</v>
      </c>
      <c r="AS2375" s="24">
        <v>1444.6802938818928</v>
      </c>
      <c r="AT2375" s="24">
        <v>-1444.6802938819164</v>
      </c>
      <c r="AU2375" s="24">
        <v>-2253.9840665354859</v>
      </c>
      <c r="AV2375" s="24">
        <v>0</v>
      </c>
      <c r="AW2375" s="24">
        <v>0</v>
      </c>
      <c r="AX2375" s="24">
        <v>0</v>
      </c>
      <c r="AY2375" s="24">
        <v>0</v>
      </c>
      <c r="AZ2375" s="24">
        <v>0</v>
      </c>
      <c r="BA2375" s="24">
        <v>-1.1869875971979127</v>
      </c>
      <c r="BB2375" s="24">
        <v>-1.8533134498561594</v>
      </c>
      <c r="BC2375" s="24">
        <v>-1.1869875971979127</v>
      </c>
      <c r="BD2375" s="24">
        <v>-1.8533134498561594</v>
      </c>
      <c r="BE2375" s="24">
        <v>0</v>
      </c>
      <c r="BF2375" s="24">
        <v>0</v>
      </c>
      <c r="BG2375" s="24">
        <v>0</v>
      </c>
      <c r="BH2375" s="24">
        <v>0</v>
      </c>
      <c r="BI2375" s="24">
        <v>0</v>
      </c>
      <c r="BJ2375" s="24">
        <v>0</v>
      </c>
      <c r="BK2375" s="24">
        <v>0</v>
      </c>
      <c r="BL2375" s="24">
        <v>0</v>
      </c>
    </row>
    <row r="2376" spans="1:64" x14ac:dyDescent="0.25">
      <c r="A2376" t="s">
        <v>5129</v>
      </c>
      <c r="B2376">
        <v>206</v>
      </c>
      <c r="C2376">
        <v>1</v>
      </c>
      <c r="D2376">
        <v>18</v>
      </c>
      <c r="E2376" s="24">
        <v>0</v>
      </c>
      <c r="F2376" s="24">
        <v>0</v>
      </c>
      <c r="G2376" s="24">
        <v>0</v>
      </c>
      <c r="H2376" s="24">
        <v>0</v>
      </c>
      <c r="I2376" s="24">
        <v>0</v>
      </c>
      <c r="J2376" s="24">
        <v>0</v>
      </c>
      <c r="K2376" s="24">
        <v>22153.591241631657</v>
      </c>
      <c r="L2376" s="24">
        <v>-7938.8905421867967</v>
      </c>
      <c r="M2376" s="24">
        <v>14214.70069944486</v>
      </c>
      <c r="N2376" s="24">
        <v>-14214.70069944486</v>
      </c>
      <c r="O2376" s="24">
        <v>-22153.591241631657</v>
      </c>
      <c r="P2376" s="24">
        <v>0</v>
      </c>
      <c r="Q2376" s="24">
        <v>1.8212060834007389</v>
      </c>
      <c r="R2376" s="24">
        <v>-0.6541997623885436</v>
      </c>
      <c r="S2376" s="24">
        <v>1.1670063210121953</v>
      </c>
      <c r="T2376" s="24">
        <v>0</v>
      </c>
      <c r="U2376" s="24">
        <v>0</v>
      </c>
      <c r="V2376" s="24">
        <v>0</v>
      </c>
      <c r="W2376" s="24">
        <v>0</v>
      </c>
      <c r="X2376" s="24">
        <v>0</v>
      </c>
      <c r="Y2376" s="24">
        <v>0</v>
      </c>
      <c r="Z2376" s="24">
        <v>0</v>
      </c>
      <c r="AA2376" s="24">
        <v>19938.232117468491</v>
      </c>
      <c r="AB2376" s="24">
        <v>-7145.0014879680821</v>
      </c>
      <c r="AC2376" s="24">
        <v>12793.230629500375</v>
      </c>
      <c r="AD2376" s="24">
        <v>-12793.230629500351</v>
      </c>
      <c r="AE2376" s="24">
        <v>-19938.232117468491</v>
      </c>
      <c r="AF2376" s="24">
        <v>0</v>
      </c>
      <c r="AG2376" s="24">
        <v>1.8212060834007389</v>
      </c>
      <c r="AH2376" s="24">
        <v>-0.6541997623885436</v>
      </c>
      <c r="AI2376" s="24">
        <v>1.1670063210121953</v>
      </c>
      <c r="AJ2376" s="24">
        <v>0</v>
      </c>
      <c r="AK2376" s="24">
        <v>0</v>
      </c>
      <c r="AL2376" s="24">
        <v>0</v>
      </c>
      <c r="AM2376" s="24">
        <v>0</v>
      </c>
      <c r="AN2376" s="24">
        <v>0</v>
      </c>
      <c r="AO2376" s="24">
        <v>0</v>
      </c>
      <c r="AP2376" s="24">
        <v>0</v>
      </c>
      <c r="AQ2376" s="24">
        <v>2215.3591241631657</v>
      </c>
      <c r="AR2376" s="24">
        <v>-793.88905421871459</v>
      </c>
      <c r="AS2376" s="24">
        <v>1421.4700699444857</v>
      </c>
      <c r="AT2376" s="24">
        <v>-1421.4700699445093</v>
      </c>
      <c r="AU2376" s="24">
        <v>-2215.3591241631657</v>
      </c>
      <c r="AV2376" s="24">
        <v>0</v>
      </c>
      <c r="AW2376" s="24">
        <v>0</v>
      </c>
      <c r="AX2376" s="24">
        <v>0</v>
      </c>
      <c r="AY2376" s="24">
        <v>0</v>
      </c>
      <c r="AZ2376" s="24">
        <v>0</v>
      </c>
      <c r="BA2376" s="24">
        <v>-1.1670063210121953</v>
      </c>
      <c r="BB2376" s="24">
        <v>-1.8212060834007389</v>
      </c>
      <c r="BC2376" s="24">
        <v>-1.1670063210121953</v>
      </c>
      <c r="BD2376" s="24">
        <v>-1.8212060834007389</v>
      </c>
      <c r="BE2376" s="24">
        <v>0</v>
      </c>
      <c r="BF2376" s="24">
        <v>0</v>
      </c>
      <c r="BG2376" s="24">
        <v>0</v>
      </c>
      <c r="BH2376" s="24">
        <v>0</v>
      </c>
      <c r="BI2376" s="24">
        <v>0</v>
      </c>
      <c r="BJ2376" s="24">
        <v>0</v>
      </c>
      <c r="BK2376" s="24">
        <v>0</v>
      </c>
      <c r="BL2376" s="24">
        <v>0</v>
      </c>
    </row>
    <row r="2377" spans="1:64" x14ac:dyDescent="0.25">
      <c r="A2377" t="s">
        <v>5129</v>
      </c>
      <c r="B2377">
        <v>207</v>
      </c>
      <c r="C2377">
        <v>1</v>
      </c>
      <c r="D2377">
        <v>18</v>
      </c>
      <c r="E2377" s="24">
        <v>0</v>
      </c>
      <c r="F2377" s="24">
        <v>0</v>
      </c>
      <c r="G2377" s="24">
        <v>0</v>
      </c>
      <c r="H2377" s="24">
        <v>0</v>
      </c>
      <c r="I2377" s="24">
        <v>0</v>
      </c>
      <c r="J2377" s="24">
        <v>0</v>
      </c>
      <c r="K2377" s="24">
        <v>21775.271461028606</v>
      </c>
      <c r="L2377" s="24">
        <v>-7787.962757781148</v>
      </c>
      <c r="M2377" s="24">
        <v>13987.308703247458</v>
      </c>
      <c r="N2377" s="24">
        <v>-13987.308703247458</v>
      </c>
      <c r="O2377" s="24">
        <v>-21775.271461028606</v>
      </c>
      <c r="P2377" s="24">
        <v>0</v>
      </c>
      <c r="Q2377" s="24">
        <v>1.7897725868497218</v>
      </c>
      <c r="R2377" s="24">
        <v>-0.64232559461061101</v>
      </c>
      <c r="S2377" s="24">
        <v>1.1474469922391108</v>
      </c>
      <c r="T2377" s="24">
        <v>0</v>
      </c>
      <c r="U2377" s="24">
        <v>0</v>
      </c>
      <c r="V2377" s="24">
        <v>0</v>
      </c>
      <c r="W2377" s="24">
        <v>0</v>
      </c>
      <c r="X2377" s="24">
        <v>0</v>
      </c>
      <c r="Y2377" s="24">
        <v>0</v>
      </c>
      <c r="Z2377" s="24">
        <v>0</v>
      </c>
      <c r="AA2377" s="24">
        <v>19597.744314925745</v>
      </c>
      <c r="AB2377" s="24">
        <v>-7009.1664820030564</v>
      </c>
      <c r="AC2377" s="24">
        <v>12588.577832922712</v>
      </c>
      <c r="AD2377" s="24">
        <v>-12588.577832922805</v>
      </c>
      <c r="AE2377" s="24">
        <v>-19597.744314925745</v>
      </c>
      <c r="AF2377" s="24">
        <v>0</v>
      </c>
      <c r="AG2377" s="24">
        <v>1.7897725868497218</v>
      </c>
      <c r="AH2377" s="24">
        <v>-0.64232559461061101</v>
      </c>
      <c r="AI2377" s="24">
        <v>1.1474469922391108</v>
      </c>
      <c r="AJ2377" s="24">
        <v>0</v>
      </c>
      <c r="AK2377" s="24">
        <v>0</v>
      </c>
      <c r="AL2377" s="24">
        <v>0</v>
      </c>
      <c r="AM2377" s="24">
        <v>0</v>
      </c>
      <c r="AN2377" s="24">
        <v>0</v>
      </c>
      <c r="AO2377" s="24">
        <v>0</v>
      </c>
      <c r="AP2377" s="24">
        <v>0</v>
      </c>
      <c r="AQ2377" s="24">
        <v>2177.5271461028606</v>
      </c>
      <c r="AR2377" s="24">
        <v>-778.79627577809151</v>
      </c>
      <c r="AS2377" s="24">
        <v>1398.7308703247454</v>
      </c>
      <c r="AT2377" s="24">
        <v>-1398.7308703246526</v>
      </c>
      <c r="AU2377" s="24">
        <v>-2177.5271461028606</v>
      </c>
      <c r="AV2377" s="24">
        <v>0</v>
      </c>
      <c r="AW2377" s="24">
        <v>0</v>
      </c>
      <c r="AX2377" s="24">
        <v>0</v>
      </c>
      <c r="AY2377" s="24">
        <v>0</v>
      </c>
      <c r="AZ2377" s="24">
        <v>0</v>
      </c>
      <c r="BA2377" s="24">
        <v>-1.1474469922391108</v>
      </c>
      <c r="BB2377" s="24">
        <v>-1.7897725868497218</v>
      </c>
      <c r="BC2377" s="24">
        <v>-1.1474469922391108</v>
      </c>
      <c r="BD2377" s="24">
        <v>-1.7897725868497218</v>
      </c>
      <c r="BE2377" s="24">
        <v>0</v>
      </c>
      <c r="BF2377" s="24">
        <v>0</v>
      </c>
      <c r="BG2377" s="24">
        <v>0</v>
      </c>
      <c r="BH2377" s="24">
        <v>0</v>
      </c>
      <c r="BI2377" s="24">
        <v>0</v>
      </c>
      <c r="BJ2377" s="24">
        <v>0</v>
      </c>
      <c r="BK2377" s="24">
        <v>0</v>
      </c>
      <c r="BL2377" s="24">
        <v>0</v>
      </c>
    </row>
    <row r="2378" spans="1:64" x14ac:dyDescent="0.25">
      <c r="A2378" t="s">
        <v>5129</v>
      </c>
      <c r="B2378">
        <v>208</v>
      </c>
      <c r="C2378">
        <v>2</v>
      </c>
      <c r="D2378">
        <v>18</v>
      </c>
      <c r="E2378" s="24">
        <v>0</v>
      </c>
      <c r="F2378" s="24">
        <v>0</v>
      </c>
      <c r="G2378" s="24">
        <v>0</v>
      </c>
      <c r="H2378" s="24">
        <v>0</v>
      </c>
      <c r="I2378" s="24">
        <v>0</v>
      </c>
      <c r="J2378" s="24">
        <v>0</v>
      </c>
      <c r="K2378" s="24">
        <v>21404.691197551787</v>
      </c>
      <c r="L2378" s="24">
        <v>-7640.1806717254221</v>
      </c>
      <c r="M2378" s="24">
        <v>13764.510525826365</v>
      </c>
      <c r="N2378" s="24">
        <v>-13764.510525826365</v>
      </c>
      <c r="O2378" s="24">
        <v>-21404.691197551787</v>
      </c>
      <c r="P2378" s="24">
        <v>0</v>
      </c>
      <c r="Q2378" s="24">
        <v>1.7589962737147289</v>
      </c>
      <c r="R2378" s="24">
        <v>-0.63069746129485793</v>
      </c>
      <c r="S2378" s="24">
        <v>1.128298812419871</v>
      </c>
      <c r="T2378" s="24">
        <v>0</v>
      </c>
      <c r="U2378" s="24">
        <v>0</v>
      </c>
      <c r="V2378" s="24">
        <v>0</v>
      </c>
      <c r="W2378" s="24">
        <v>0</v>
      </c>
      <c r="X2378" s="24">
        <v>0</v>
      </c>
      <c r="Y2378" s="24">
        <v>0</v>
      </c>
      <c r="Z2378" s="24">
        <v>0</v>
      </c>
      <c r="AA2378" s="24">
        <v>19264.22207779661</v>
      </c>
      <c r="AB2378" s="24">
        <v>-6876.1626045528683</v>
      </c>
      <c r="AC2378" s="24">
        <v>12388.059473243729</v>
      </c>
      <c r="AD2378" s="24">
        <v>-12388.059473243658</v>
      </c>
      <c r="AE2378" s="24">
        <v>-19264.222077796585</v>
      </c>
      <c r="AF2378" s="24">
        <v>0</v>
      </c>
      <c r="AG2378" s="24">
        <v>1.7589962737147289</v>
      </c>
      <c r="AH2378" s="24">
        <v>-0.63069746129485793</v>
      </c>
      <c r="AI2378" s="24">
        <v>1.128298812419871</v>
      </c>
      <c r="AJ2378" s="24">
        <v>0</v>
      </c>
      <c r="AK2378" s="24">
        <v>0</v>
      </c>
      <c r="AL2378" s="24">
        <v>0</v>
      </c>
      <c r="AM2378" s="24">
        <v>0</v>
      </c>
      <c r="AN2378" s="24">
        <v>0</v>
      </c>
      <c r="AO2378" s="24">
        <v>0</v>
      </c>
      <c r="AP2378" s="24">
        <v>0</v>
      </c>
      <c r="AQ2378" s="24">
        <v>2140.4691197551765</v>
      </c>
      <c r="AR2378" s="24">
        <v>-764.01806717255386</v>
      </c>
      <c r="AS2378" s="24">
        <v>1376.4510525826354</v>
      </c>
      <c r="AT2378" s="24">
        <v>-1376.4510525827063</v>
      </c>
      <c r="AU2378" s="24">
        <v>-2140.469119755202</v>
      </c>
      <c r="AV2378" s="24">
        <v>0</v>
      </c>
      <c r="AW2378" s="24">
        <v>0</v>
      </c>
      <c r="AX2378" s="24">
        <v>0</v>
      </c>
      <c r="AY2378" s="24">
        <v>0</v>
      </c>
      <c r="AZ2378" s="24">
        <v>0</v>
      </c>
      <c r="BA2378" s="24">
        <v>-1.128298812419871</v>
      </c>
      <c r="BB2378" s="24">
        <v>-1.7589962737147289</v>
      </c>
      <c r="BC2378" s="24">
        <v>-1.128298812419871</v>
      </c>
      <c r="BD2378" s="24">
        <v>-1.7589962737147289</v>
      </c>
      <c r="BE2378" s="24">
        <v>0</v>
      </c>
      <c r="BF2378" s="24">
        <v>0</v>
      </c>
      <c r="BG2378" s="24">
        <v>0</v>
      </c>
      <c r="BH2378" s="24">
        <v>0</v>
      </c>
      <c r="BI2378" s="24">
        <v>0</v>
      </c>
      <c r="BJ2378" s="24">
        <v>0</v>
      </c>
      <c r="BK2378" s="24">
        <v>0</v>
      </c>
      <c r="BL2378" s="24">
        <v>0</v>
      </c>
    </row>
    <row r="2379" spans="1:64" x14ac:dyDescent="0.25">
      <c r="A2379" t="s">
        <v>5129</v>
      </c>
      <c r="B2379">
        <v>209</v>
      </c>
      <c r="C2379">
        <v>2</v>
      </c>
      <c r="D2379">
        <v>18</v>
      </c>
      <c r="E2379" s="24">
        <v>0</v>
      </c>
      <c r="F2379" s="24">
        <v>0</v>
      </c>
      <c r="G2379" s="24">
        <v>0</v>
      </c>
      <c r="H2379" s="24">
        <v>0</v>
      </c>
      <c r="I2379" s="24">
        <v>0</v>
      </c>
      <c r="J2379" s="24">
        <v>0</v>
      </c>
      <c r="K2379" s="24">
        <v>21041.665531214327</v>
      </c>
      <c r="L2379" s="24">
        <v>-7495.4723806269467</v>
      </c>
      <c r="M2379" s="24">
        <v>13546.19315058738</v>
      </c>
      <c r="N2379" s="24">
        <v>-13546.19315058738</v>
      </c>
      <c r="O2379" s="24">
        <v>-21041.665531214327</v>
      </c>
      <c r="P2379" s="24">
        <v>0</v>
      </c>
      <c r="Q2379" s="24">
        <v>1.728860934331351</v>
      </c>
      <c r="R2379" s="24">
        <v>-0.61930962516544241</v>
      </c>
      <c r="S2379" s="24">
        <v>1.1095513091659086</v>
      </c>
      <c r="T2379" s="24">
        <v>0</v>
      </c>
      <c r="U2379" s="24">
        <v>0</v>
      </c>
      <c r="V2379" s="24">
        <v>0</v>
      </c>
      <c r="W2379" s="24">
        <v>0</v>
      </c>
      <c r="X2379" s="24">
        <v>0</v>
      </c>
      <c r="Y2379" s="24">
        <v>0</v>
      </c>
      <c r="Z2379" s="24">
        <v>0</v>
      </c>
      <c r="AA2379" s="24">
        <v>18937.498978092895</v>
      </c>
      <c r="AB2379" s="24">
        <v>-6745.9251425642287</v>
      </c>
      <c r="AC2379" s="24">
        <v>12191.573835528643</v>
      </c>
      <c r="AD2379" s="24">
        <v>-12191.573835528689</v>
      </c>
      <c r="AE2379" s="24">
        <v>-18937.498978092917</v>
      </c>
      <c r="AF2379" s="24">
        <v>0</v>
      </c>
      <c r="AG2379" s="24">
        <v>1.728860934331351</v>
      </c>
      <c r="AH2379" s="24">
        <v>-0.61930962516544241</v>
      </c>
      <c r="AI2379" s="24">
        <v>1.1095513091659086</v>
      </c>
      <c r="AJ2379" s="24">
        <v>0</v>
      </c>
      <c r="AK2379" s="24">
        <v>0</v>
      </c>
      <c r="AL2379" s="24">
        <v>0</v>
      </c>
      <c r="AM2379" s="24">
        <v>0</v>
      </c>
      <c r="AN2379" s="24">
        <v>0</v>
      </c>
      <c r="AO2379" s="24">
        <v>0</v>
      </c>
      <c r="AP2379" s="24">
        <v>0</v>
      </c>
      <c r="AQ2379" s="24">
        <v>2104.1665531214312</v>
      </c>
      <c r="AR2379" s="24">
        <v>-749.54723806271795</v>
      </c>
      <c r="AS2379" s="24">
        <v>1354.6193150587369</v>
      </c>
      <c r="AT2379" s="24">
        <v>-1354.6193150586914</v>
      </c>
      <c r="AU2379" s="24">
        <v>-2104.1665531214094</v>
      </c>
      <c r="AV2379" s="24">
        <v>0</v>
      </c>
      <c r="AW2379" s="24">
        <v>0</v>
      </c>
      <c r="AX2379" s="24">
        <v>0</v>
      </c>
      <c r="AY2379" s="24">
        <v>0</v>
      </c>
      <c r="AZ2379" s="24">
        <v>0</v>
      </c>
      <c r="BA2379" s="24">
        <v>-1.1095513091659086</v>
      </c>
      <c r="BB2379" s="24">
        <v>-1.728860934331351</v>
      </c>
      <c r="BC2379" s="24">
        <v>-1.1095513091659086</v>
      </c>
      <c r="BD2379" s="24">
        <v>-1.728860934331351</v>
      </c>
      <c r="BE2379" s="24">
        <v>0</v>
      </c>
      <c r="BF2379" s="24">
        <v>0</v>
      </c>
      <c r="BG2379" s="24">
        <v>0</v>
      </c>
      <c r="BH2379" s="24">
        <v>0</v>
      </c>
      <c r="BI2379" s="24">
        <v>0</v>
      </c>
      <c r="BJ2379" s="24">
        <v>0</v>
      </c>
      <c r="BK2379" s="24">
        <v>0</v>
      </c>
      <c r="BL2379" s="24">
        <v>0</v>
      </c>
    </row>
    <row r="2380" spans="1:64" x14ac:dyDescent="0.25">
      <c r="A2380" t="s">
        <v>5129</v>
      </c>
      <c r="B2380">
        <v>210</v>
      </c>
      <c r="C2380">
        <v>2</v>
      </c>
      <c r="D2380">
        <v>18</v>
      </c>
      <c r="E2380" s="24">
        <v>0</v>
      </c>
      <c r="F2380" s="24">
        <v>0</v>
      </c>
      <c r="G2380" s="24">
        <v>0</v>
      </c>
      <c r="H2380" s="24">
        <v>0</v>
      </c>
      <c r="I2380" s="24">
        <v>0</v>
      </c>
      <c r="J2380" s="24">
        <v>0</v>
      </c>
      <c r="K2380" s="24">
        <v>20686.014588549733</v>
      </c>
      <c r="L2380" s="24">
        <v>-7353.767735298723</v>
      </c>
      <c r="M2380" s="24">
        <v>13332.24685325101</v>
      </c>
      <c r="N2380" s="24">
        <v>-13332.24685325101</v>
      </c>
      <c r="O2380" s="24">
        <v>-20686.014588549733</v>
      </c>
      <c r="P2380" s="24">
        <v>0</v>
      </c>
      <c r="Q2380" s="24">
        <v>1.6993508204359387</v>
      </c>
      <c r="R2380" s="24">
        <v>-0.60815649564165142</v>
      </c>
      <c r="S2380" s="24">
        <v>1.0911943247942872</v>
      </c>
      <c r="T2380" s="24">
        <v>0</v>
      </c>
      <c r="U2380" s="24">
        <v>0</v>
      </c>
      <c r="V2380" s="24">
        <v>0</v>
      </c>
      <c r="W2380" s="24">
        <v>0</v>
      </c>
      <c r="X2380" s="24">
        <v>0</v>
      </c>
      <c r="Y2380" s="24">
        <v>0</v>
      </c>
      <c r="Z2380" s="24">
        <v>0</v>
      </c>
      <c r="AA2380" s="24">
        <v>18617.41312969476</v>
      </c>
      <c r="AB2380" s="24">
        <v>-6618.3909617688623</v>
      </c>
      <c r="AC2380" s="24">
        <v>11999.02216792591</v>
      </c>
      <c r="AD2380" s="24">
        <v>-11999.022167925839</v>
      </c>
      <c r="AE2380" s="24">
        <v>-18617.41312969476</v>
      </c>
      <c r="AF2380" s="24">
        <v>0</v>
      </c>
      <c r="AG2380" s="24">
        <v>1.6993508204359387</v>
      </c>
      <c r="AH2380" s="24">
        <v>-0.60815649564165142</v>
      </c>
      <c r="AI2380" s="24">
        <v>1.0911943247942872</v>
      </c>
      <c r="AJ2380" s="24">
        <v>0</v>
      </c>
      <c r="AK2380" s="24">
        <v>0</v>
      </c>
      <c r="AL2380" s="24">
        <v>0</v>
      </c>
      <c r="AM2380" s="24">
        <v>0</v>
      </c>
      <c r="AN2380" s="24">
        <v>0</v>
      </c>
      <c r="AO2380" s="24">
        <v>0</v>
      </c>
      <c r="AP2380" s="24">
        <v>0</v>
      </c>
      <c r="AQ2380" s="24">
        <v>2068.6014588549733</v>
      </c>
      <c r="AR2380" s="24">
        <v>-735.37677352986066</v>
      </c>
      <c r="AS2380" s="24">
        <v>1333.2246853250999</v>
      </c>
      <c r="AT2380" s="24">
        <v>-1333.2246853251709</v>
      </c>
      <c r="AU2380" s="24">
        <v>-2068.6014588549733</v>
      </c>
      <c r="AV2380" s="24">
        <v>0</v>
      </c>
      <c r="AW2380" s="24">
        <v>0</v>
      </c>
      <c r="AX2380" s="24">
        <v>0</v>
      </c>
      <c r="AY2380" s="24">
        <v>0</v>
      </c>
      <c r="AZ2380" s="24">
        <v>0</v>
      </c>
      <c r="BA2380" s="24">
        <v>-1.0911943247942872</v>
      </c>
      <c r="BB2380" s="24">
        <v>-1.6993508204359387</v>
      </c>
      <c r="BC2380" s="24">
        <v>-1.0911943247942872</v>
      </c>
      <c r="BD2380" s="24">
        <v>-1.6993508204359387</v>
      </c>
      <c r="BE2380" s="24">
        <v>0</v>
      </c>
      <c r="BF2380" s="24">
        <v>0</v>
      </c>
      <c r="BG2380" s="24">
        <v>0</v>
      </c>
      <c r="BH2380" s="24">
        <v>0</v>
      </c>
      <c r="BI2380" s="24">
        <v>0</v>
      </c>
      <c r="BJ2380" s="24">
        <v>0</v>
      </c>
      <c r="BK2380" s="24">
        <v>0</v>
      </c>
      <c r="BL2380" s="24">
        <v>0</v>
      </c>
    </row>
    <row r="2381" spans="1:64" x14ac:dyDescent="0.25">
      <c r="A2381" t="s">
        <v>5129</v>
      </c>
      <c r="B2381">
        <v>211</v>
      </c>
      <c r="C2381">
        <v>3</v>
      </c>
      <c r="D2381">
        <v>18</v>
      </c>
      <c r="E2381" s="24">
        <v>0</v>
      </c>
      <c r="F2381" s="24">
        <v>0</v>
      </c>
      <c r="G2381" s="24">
        <v>0</v>
      </c>
      <c r="H2381" s="24">
        <v>0</v>
      </c>
      <c r="I2381" s="24">
        <v>0</v>
      </c>
      <c r="J2381" s="24">
        <v>0</v>
      </c>
      <c r="K2381" s="24">
        <v>20337.563388567418</v>
      </c>
      <c r="L2381" s="24">
        <v>-7214.9982978962362</v>
      </c>
      <c r="M2381" s="24">
        <v>13122.565090671182</v>
      </c>
      <c r="N2381" s="24">
        <v>-13122.565090671182</v>
      </c>
      <c r="O2381" s="24">
        <v>-20337.563388567418</v>
      </c>
      <c r="P2381" s="24">
        <v>0</v>
      </c>
      <c r="Q2381" s="24">
        <v>1.670450630288542</v>
      </c>
      <c r="R2381" s="24">
        <v>-0.59723262489524132</v>
      </c>
      <c r="S2381" s="24">
        <v>1.0732180053933007</v>
      </c>
      <c r="T2381" s="24">
        <v>0</v>
      </c>
      <c r="U2381" s="24">
        <v>0</v>
      </c>
      <c r="V2381" s="24">
        <v>0</v>
      </c>
      <c r="W2381" s="24">
        <v>0</v>
      </c>
      <c r="X2381" s="24">
        <v>0</v>
      </c>
      <c r="Y2381" s="24">
        <v>0</v>
      </c>
      <c r="Z2381" s="24">
        <v>0</v>
      </c>
      <c r="AA2381" s="24">
        <v>18303.807049710678</v>
      </c>
      <c r="AB2381" s="24">
        <v>-6493.4984681066126</v>
      </c>
      <c r="AC2381" s="24">
        <v>11810.308581604064</v>
      </c>
      <c r="AD2381" s="24">
        <v>-11810.308581604157</v>
      </c>
      <c r="AE2381" s="24">
        <v>-18303.807049710653</v>
      </c>
      <c r="AF2381" s="24">
        <v>0</v>
      </c>
      <c r="AG2381" s="24">
        <v>1.670450630288542</v>
      </c>
      <c r="AH2381" s="24">
        <v>-0.59723262489524132</v>
      </c>
      <c r="AI2381" s="24">
        <v>1.0732180053933007</v>
      </c>
      <c r="AJ2381" s="24">
        <v>0</v>
      </c>
      <c r="AK2381" s="24">
        <v>0</v>
      </c>
      <c r="AL2381" s="24">
        <v>0</v>
      </c>
      <c r="AM2381" s="24">
        <v>0</v>
      </c>
      <c r="AN2381" s="24">
        <v>0</v>
      </c>
      <c r="AO2381" s="24">
        <v>0</v>
      </c>
      <c r="AP2381" s="24">
        <v>0</v>
      </c>
      <c r="AQ2381" s="24">
        <v>2033.7563388567396</v>
      </c>
      <c r="AR2381" s="24">
        <v>-721.49982978962362</v>
      </c>
      <c r="AS2381" s="24">
        <v>1312.2565090671178</v>
      </c>
      <c r="AT2381" s="24">
        <v>-1312.256509067025</v>
      </c>
      <c r="AU2381" s="24">
        <v>-2033.7563388567651</v>
      </c>
      <c r="AV2381" s="24">
        <v>0</v>
      </c>
      <c r="AW2381" s="24">
        <v>0</v>
      </c>
      <c r="AX2381" s="24">
        <v>0</v>
      </c>
      <c r="AY2381" s="24">
        <v>0</v>
      </c>
      <c r="AZ2381" s="24">
        <v>0</v>
      </c>
      <c r="BA2381" s="24">
        <v>-1.0732180053933007</v>
      </c>
      <c r="BB2381" s="24">
        <v>-1.670450630288542</v>
      </c>
      <c r="BC2381" s="24">
        <v>-1.0732180053933007</v>
      </c>
      <c r="BD2381" s="24">
        <v>-1.670450630288542</v>
      </c>
      <c r="BE2381" s="24">
        <v>0</v>
      </c>
      <c r="BF2381" s="24">
        <v>0</v>
      </c>
      <c r="BG2381" s="24">
        <v>0</v>
      </c>
      <c r="BH2381" s="24">
        <v>0</v>
      </c>
      <c r="BI2381" s="24">
        <v>0</v>
      </c>
      <c r="BJ2381" s="24">
        <v>0</v>
      </c>
      <c r="BK2381" s="24">
        <v>0</v>
      </c>
      <c r="BL2381" s="24">
        <v>0</v>
      </c>
    </row>
    <row r="2382" spans="1:64" x14ac:dyDescent="0.25">
      <c r="A2382" t="s">
        <v>5129</v>
      </c>
      <c r="B2382">
        <v>212</v>
      </c>
      <c r="C2382">
        <v>3</v>
      </c>
      <c r="D2382">
        <v>18</v>
      </c>
      <c r="E2382" s="24">
        <v>0</v>
      </c>
      <c r="F2382" s="24">
        <v>0</v>
      </c>
      <c r="G2382" s="24">
        <v>0</v>
      </c>
      <c r="H2382" s="24">
        <v>0</v>
      </c>
      <c r="I2382" s="24">
        <v>0</v>
      </c>
      <c r="J2382" s="24">
        <v>0</v>
      </c>
      <c r="K2382" s="24">
        <v>19996.14169375971</v>
      </c>
      <c r="L2382" s="24">
        <v>-7079.0972996577621</v>
      </c>
      <c r="M2382" s="24">
        <v>12917.044394101948</v>
      </c>
      <c r="N2382" s="24">
        <v>-12917.044394101948</v>
      </c>
      <c r="O2382" s="24">
        <v>-19996.14169375971</v>
      </c>
      <c r="P2382" s="24">
        <v>0</v>
      </c>
      <c r="Q2382" s="24">
        <v>1.6421454943392746</v>
      </c>
      <c r="R2382" s="24">
        <v>-0.58653270400191104</v>
      </c>
      <c r="S2382" s="24">
        <v>1.0556127903373635</v>
      </c>
      <c r="T2382" s="24">
        <v>0</v>
      </c>
      <c r="U2382" s="24">
        <v>0</v>
      </c>
      <c r="V2382" s="24">
        <v>0</v>
      </c>
      <c r="W2382" s="24">
        <v>0</v>
      </c>
      <c r="X2382" s="24">
        <v>0</v>
      </c>
      <c r="Y2382" s="24">
        <v>0</v>
      </c>
      <c r="Z2382" s="24">
        <v>0</v>
      </c>
      <c r="AA2382" s="24">
        <v>17996.527524383739</v>
      </c>
      <c r="AB2382" s="24">
        <v>-6371.1875696920033</v>
      </c>
      <c r="AC2382" s="24">
        <v>11625.339954691754</v>
      </c>
      <c r="AD2382" s="24">
        <v>-11625.339954691706</v>
      </c>
      <c r="AE2382" s="24">
        <v>-17996.527524383739</v>
      </c>
      <c r="AF2382" s="24">
        <v>0</v>
      </c>
      <c r="AG2382" s="24">
        <v>1.6421454943392746</v>
      </c>
      <c r="AH2382" s="24">
        <v>-0.58653270400191104</v>
      </c>
      <c r="AI2382" s="24">
        <v>1.0556127903373635</v>
      </c>
      <c r="AJ2382" s="24">
        <v>0</v>
      </c>
      <c r="AK2382" s="24">
        <v>0</v>
      </c>
      <c r="AL2382" s="24">
        <v>0</v>
      </c>
      <c r="AM2382" s="24">
        <v>0</v>
      </c>
      <c r="AN2382" s="24">
        <v>0</v>
      </c>
      <c r="AO2382" s="24">
        <v>0</v>
      </c>
      <c r="AP2382" s="24">
        <v>0</v>
      </c>
      <c r="AQ2382" s="24">
        <v>1999.614169375971</v>
      </c>
      <c r="AR2382" s="24">
        <v>-707.90972996575874</v>
      </c>
      <c r="AS2382" s="24">
        <v>1291.704439410194</v>
      </c>
      <c r="AT2382" s="24">
        <v>-1291.7044394102413</v>
      </c>
      <c r="AU2382" s="24">
        <v>-1999.614169375971</v>
      </c>
      <c r="AV2382" s="24">
        <v>0</v>
      </c>
      <c r="AW2382" s="24">
        <v>0</v>
      </c>
      <c r="AX2382" s="24">
        <v>0</v>
      </c>
      <c r="AY2382" s="24">
        <v>0</v>
      </c>
      <c r="AZ2382" s="24">
        <v>0</v>
      </c>
      <c r="BA2382" s="24">
        <v>-1.0556127903373635</v>
      </c>
      <c r="BB2382" s="24">
        <v>-1.6421454943392746</v>
      </c>
      <c r="BC2382" s="24">
        <v>-1.0556127903373635</v>
      </c>
      <c r="BD2382" s="24">
        <v>-1.6421454943392746</v>
      </c>
      <c r="BE2382" s="24">
        <v>0</v>
      </c>
      <c r="BF2382" s="24">
        <v>0</v>
      </c>
      <c r="BG2382" s="24">
        <v>0</v>
      </c>
      <c r="BH2382" s="24">
        <v>0</v>
      </c>
      <c r="BI2382" s="24">
        <v>0</v>
      </c>
      <c r="BJ2382" s="24">
        <v>0</v>
      </c>
      <c r="BK2382" s="24">
        <v>0</v>
      </c>
      <c r="BL2382" s="24">
        <v>0</v>
      </c>
    </row>
    <row r="2383" spans="1:64" x14ac:dyDescent="0.25">
      <c r="A2383" t="s">
        <v>5129</v>
      </c>
      <c r="B2383">
        <v>213</v>
      </c>
      <c r="C2383">
        <v>3</v>
      </c>
      <c r="D2383">
        <v>18</v>
      </c>
      <c r="E2383" s="24">
        <v>0</v>
      </c>
      <c r="F2383" s="24">
        <v>0</v>
      </c>
      <c r="G2383" s="24">
        <v>0</v>
      </c>
      <c r="H2383" s="24">
        <v>0</v>
      </c>
      <c r="I2383" s="24">
        <v>0</v>
      </c>
      <c r="J2383" s="24">
        <v>0</v>
      </c>
      <c r="K2383" s="24">
        <v>19661.583866178989</v>
      </c>
      <c r="L2383" s="24">
        <v>-6945.9995997212827</v>
      </c>
      <c r="M2383" s="24">
        <v>12715.584266457707</v>
      </c>
      <c r="N2383" s="24">
        <v>-12715.584266457707</v>
      </c>
      <c r="O2383" s="24">
        <v>-19661.583866178989</v>
      </c>
      <c r="P2383" s="24">
        <v>0</v>
      </c>
      <c r="Q2383" s="24">
        <v>1.6144209614008105</v>
      </c>
      <c r="R2383" s="24">
        <v>-0.57605155920009565</v>
      </c>
      <c r="S2383" s="24">
        <v>1.0383694022007148</v>
      </c>
      <c r="T2383" s="24">
        <v>0</v>
      </c>
      <c r="U2383" s="24">
        <v>0</v>
      </c>
      <c r="V2383" s="24">
        <v>0</v>
      </c>
      <c r="W2383" s="24">
        <v>0</v>
      </c>
      <c r="X2383" s="24">
        <v>0</v>
      </c>
      <c r="Y2383" s="24">
        <v>0</v>
      </c>
      <c r="Z2383" s="24">
        <v>0</v>
      </c>
      <c r="AA2383" s="24">
        <v>17695.42547956109</v>
      </c>
      <c r="AB2383" s="24">
        <v>-6251.3996397491428</v>
      </c>
      <c r="AC2383" s="24">
        <v>11444.025839811937</v>
      </c>
      <c r="AD2383" s="24">
        <v>-11444.025839811948</v>
      </c>
      <c r="AE2383" s="24">
        <v>-17695.42547956109</v>
      </c>
      <c r="AF2383" s="24">
        <v>0</v>
      </c>
      <c r="AG2383" s="24">
        <v>1.6144209614008105</v>
      </c>
      <c r="AH2383" s="24">
        <v>-0.57605155920009565</v>
      </c>
      <c r="AI2383" s="24">
        <v>1.0383694022007148</v>
      </c>
      <c r="AJ2383" s="24">
        <v>0</v>
      </c>
      <c r="AK2383" s="24">
        <v>0</v>
      </c>
      <c r="AL2383" s="24">
        <v>0</v>
      </c>
      <c r="AM2383" s="24">
        <v>0</v>
      </c>
      <c r="AN2383" s="24">
        <v>0</v>
      </c>
      <c r="AO2383" s="24">
        <v>0</v>
      </c>
      <c r="AP2383" s="24">
        <v>0</v>
      </c>
      <c r="AQ2383" s="24">
        <v>1966.1583866178989</v>
      </c>
      <c r="AR2383" s="24">
        <v>-694.59995997213991</v>
      </c>
      <c r="AS2383" s="24">
        <v>1271.5584266457699</v>
      </c>
      <c r="AT2383" s="24">
        <v>-1271.558426645759</v>
      </c>
      <c r="AU2383" s="24">
        <v>-1966.1583866178989</v>
      </c>
      <c r="AV2383" s="24">
        <v>0</v>
      </c>
      <c r="AW2383" s="24">
        <v>0</v>
      </c>
      <c r="AX2383" s="24">
        <v>0</v>
      </c>
      <c r="AY2383" s="24">
        <v>0</v>
      </c>
      <c r="AZ2383" s="24">
        <v>0</v>
      </c>
      <c r="BA2383" s="24">
        <v>-1.0383694022007148</v>
      </c>
      <c r="BB2383" s="24">
        <v>-1.6144209614008105</v>
      </c>
      <c r="BC2383" s="24">
        <v>-1.0383694022007148</v>
      </c>
      <c r="BD2383" s="24">
        <v>-1.6144209614008105</v>
      </c>
      <c r="BE2383" s="24">
        <v>0</v>
      </c>
      <c r="BF2383" s="24">
        <v>0</v>
      </c>
      <c r="BG2383" s="24">
        <v>0</v>
      </c>
      <c r="BH2383" s="24">
        <v>0</v>
      </c>
      <c r="BI2383" s="24">
        <v>0</v>
      </c>
      <c r="BJ2383" s="24">
        <v>0</v>
      </c>
      <c r="BK2383" s="24">
        <v>0</v>
      </c>
      <c r="BL2383" s="24">
        <v>0</v>
      </c>
    </row>
    <row r="2384" spans="1:64" x14ac:dyDescent="0.25">
      <c r="A2384" t="s">
        <v>5129</v>
      </c>
      <c r="B2384">
        <v>214</v>
      </c>
      <c r="C2384">
        <v>4</v>
      </c>
      <c r="D2384">
        <v>18</v>
      </c>
      <c r="E2384" s="24">
        <v>0</v>
      </c>
      <c r="F2384" s="24">
        <v>0</v>
      </c>
      <c r="G2384" s="24">
        <v>0</v>
      </c>
      <c r="H2384" s="24">
        <v>0</v>
      </c>
      <c r="I2384" s="24">
        <v>0</v>
      </c>
      <c r="J2384" s="24">
        <v>0</v>
      </c>
      <c r="K2384" s="24">
        <v>19333.728728227317</v>
      </c>
      <c r="L2384" s="24">
        <v>-6815.641644783318</v>
      </c>
      <c r="M2384" s="24">
        <v>12518.087083443999</v>
      </c>
      <c r="N2384" s="24">
        <v>-12518.087083443999</v>
      </c>
      <c r="O2384" s="24">
        <v>-19333.728728227317</v>
      </c>
      <c r="P2384" s="24">
        <v>0</v>
      </c>
      <c r="Q2384" s="24">
        <v>1.5872629853129183</v>
      </c>
      <c r="R2384" s="24">
        <v>-0.56578414823934509</v>
      </c>
      <c r="S2384" s="24">
        <v>1.0214788370735732</v>
      </c>
      <c r="T2384" s="24">
        <v>0</v>
      </c>
      <c r="U2384" s="24">
        <v>0</v>
      </c>
      <c r="V2384" s="24">
        <v>0</v>
      </c>
      <c r="W2384" s="24">
        <v>0</v>
      </c>
      <c r="X2384" s="24">
        <v>0</v>
      </c>
      <c r="Y2384" s="24">
        <v>0</v>
      </c>
      <c r="Z2384" s="24">
        <v>0</v>
      </c>
      <c r="AA2384" s="24">
        <v>17400.355855404585</v>
      </c>
      <c r="AB2384" s="24">
        <v>-6134.0774803049862</v>
      </c>
      <c r="AC2384" s="24">
        <v>11266.2783750996</v>
      </c>
      <c r="AD2384" s="24">
        <v>-11266.278375099588</v>
      </c>
      <c r="AE2384" s="24">
        <v>-17400.355855404516</v>
      </c>
      <c r="AF2384" s="24">
        <v>0</v>
      </c>
      <c r="AG2384" s="24">
        <v>1.5872629853129183</v>
      </c>
      <c r="AH2384" s="24">
        <v>-0.56578414823934509</v>
      </c>
      <c r="AI2384" s="24">
        <v>1.0214788370735732</v>
      </c>
      <c r="AJ2384" s="24">
        <v>0</v>
      </c>
      <c r="AK2384" s="24">
        <v>0</v>
      </c>
      <c r="AL2384" s="24">
        <v>0</v>
      </c>
      <c r="AM2384" s="24">
        <v>0</v>
      </c>
      <c r="AN2384" s="24">
        <v>0</v>
      </c>
      <c r="AO2384" s="24">
        <v>0</v>
      </c>
      <c r="AP2384" s="24">
        <v>0</v>
      </c>
      <c r="AQ2384" s="24">
        <v>1933.3728728227325</v>
      </c>
      <c r="AR2384" s="24">
        <v>-681.5641644783318</v>
      </c>
      <c r="AS2384" s="24">
        <v>1251.8087083443988</v>
      </c>
      <c r="AT2384" s="24">
        <v>-1251.8087083444116</v>
      </c>
      <c r="AU2384" s="24">
        <v>-1933.3728728228016</v>
      </c>
      <c r="AV2384" s="24">
        <v>0</v>
      </c>
      <c r="AW2384" s="24">
        <v>0</v>
      </c>
      <c r="AX2384" s="24">
        <v>0</v>
      </c>
      <c r="AY2384" s="24">
        <v>0</v>
      </c>
      <c r="AZ2384" s="24">
        <v>0</v>
      </c>
      <c r="BA2384" s="24">
        <v>-1.0214788370735732</v>
      </c>
      <c r="BB2384" s="24">
        <v>-1.5872629853129183</v>
      </c>
      <c r="BC2384" s="24">
        <v>-1.0214788370735732</v>
      </c>
      <c r="BD2384" s="24">
        <v>-1.5872629853129183</v>
      </c>
      <c r="BE2384" s="24">
        <v>0</v>
      </c>
      <c r="BF2384" s="24">
        <v>0</v>
      </c>
      <c r="BG2384" s="24">
        <v>0</v>
      </c>
      <c r="BH2384" s="24">
        <v>0</v>
      </c>
      <c r="BI2384" s="24">
        <v>0</v>
      </c>
      <c r="BJ2384" s="24">
        <v>0</v>
      </c>
      <c r="BK2384" s="24">
        <v>0</v>
      </c>
      <c r="BL2384" s="24">
        <v>0</v>
      </c>
    </row>
    <row r="2385" spans="1:64" x14ac:dyDescent="0.25">
      <c r="A2385" t="s">
        <v>5129</v>
      </c>
      <c r="B2385">
        <v>215</v>
      </c>
      <c r="C2385">
        <v>4</v>
      </c>
      <c r="D2385">
        <v>18</v>
      </c>
      <c r="E2385" s="24">
        <v>0</v>
      </c>
      <c r="F2385" s="24">
        <v>0</v>
      </c>
      <c r="G2385" s="24">
        <v>0</v>
      </c>
      <c r="H2385" s="24">
        <v>0</v>
      </c>
      <c r="I2385" s="24">
        <v>0</v>
      </c>
      <c r="J2385" s="24">
        <v>0</v>
      </c>
      <c r="K2385" s="24">
        <v>19012.41942808032</v>
      </c>
      <c r="L2385" s="24">
        <v>-6687.961429618299</v>
      </c>
      <c r="M2385" s="24">
        <v>12324.457998462021</v>
      </c>
      <c r="N2385" s="24">
        <v>-12324.457998462021</v>
      </c>
      <c r="O2385" s="24">
        <v>-19012.41942808032</v>
      </c>
      <c r="P2385" s="24">
        <v>0</v>
      </c>
      <c r="Q2385" s="24">
        <v>1.5606579120885726</v>
      </c>
      <c r="R2385" s="24">
        <v>-0.55572555685012048</v>
      </c>
      <c r="S2385" s="24">
        <v>1.0049323552384521</v>
      </c>
      <c r="T2385" s="24">
        <v>0</v>
      </c>
      <c r="U2385" s="24">
        <v>0</v>
      </c>
      <c r="V2385" s="24">
        <v>0</v>
      </c>
      <c r="W2385" s="24">
        <v>0</v>
      </c>
      <c r="X2385" s="24">
        <v>0</v>
      </c>
      <c r="Y2385" s="24">
        <v>0</v>
      </c>
      <c r="Z2385" s="24">
        <v>0</v>
      </c>
      <c r="AA2385" s="24">
        <v>17111.177485272288</v>
      </c>
      <c r="AB2385" s="24">
        <v>-6019.1652866564691</v>
      </c>
      <c r="AC2385" s="24">
        <v>11092.012198615819</v>
      </c>
      <c r="AD2385" s="24">
        <v>-11092.012198615819</v>
      </c>
      <c r="AE2385" s="24">
        <v>-17111.177485272288</v>
      </c>
      <c r="AF2385" s="24">
        <v>0</v>
      </c>
      <c r="AG2385" s="24">
        <v>1.5606579120885726</v>
      </c>
      <c r="AH2385" s="24">
        <v>-0.55572555685012048</v>
      </c>
      <c r="AI2385" s="24">
        <v>1.0049323552384521</v>
      </c>
      <c r="AJ2385" s="24">
        <v>0</v>
      </c>
      <c r="AK2385" s="24">
        <v>0</v>
      </c>
      <c r="AL2385" s="24">
        <v>0</v>
      </c>
      <c r="AM2385" s="24">
        <v>0</v>
      </c>
      <c r="AN2385" s="24">
        <v>0</v>
      </c>
      <c r="AO2385" s="24">
        <v>0</v>
      </c>
      <c r="AP2385" s="24">
        <v>0</v>
      </c>
      <c r="AQ2385" s="24">
        <v>1901.241942808032</v>
      </c>
      <c r="AR2385" s="24">
        <v>-668.7961429618299</v>
      </c>
      <c r="AS2385" s="24">
        <v>1232.4457998462021</v>
      </c>
      <c r="AT2385" s="24">
        <v>-1232.4457998462021</v>
      </c>
      <c r="AU2385" s="24">
        <v>-1901.241942808032</v>
      </c>
      <c r="AV2385" s="24">
        <v>0</v>
      </c>
      <c r="AW2385" s="24">
        <v>0</v>
      </c>
      <c r="AX2385" s="24">
        <v>0</v>
      </c>
      <c r="AY2385" s="24">
        <v>0</v>
      </c>
      <c r="AZ2385" s="24">
        <v>0</v>
      </c>
      <c r="BA2385" s="24">
        <v>-1.0049323552384521</v>
      </c>
      <c r="BB2385" s="24">
        <v>-1.5606579120885726</v>
      </c>
      <c r="BC2385" s="24">
        <v>-1.0049323552384521</v>
      </c>
      <c r="BD2385" s="24">
        <v>-1.5606579120885726</v>
      </c>
      <c r="BE2385" s="24">
        <v>0</v>
      </c>
      <c r="BF2385" s="24">
        <v>0</v>
      </c>
      <c r="BG2385" s="24">
        <v>0</v>
      </c>
      <c r="BH2385" s="24">
        <v>0</v>
      </c>
      <c r="BI2385" s="24">
        <v>0</v>
      </c>
      <c r="BJ2385" s="24">
        <v>0</v>
      </c>
      <c r="BK2385" s="24">
        <v>0</v>
      </c>
      <c r="BL2385" s="24">
        <v>0</v>
      </c>
    </row>
    <row r="2386" spans="1:64" x14ac:dyDescent="0.25">
      <c r="A2386" t="s">
        <v>5129</v>
      </c>
      <c r="B2386">
        <v>216</v>
      </c>
      <c r="C2386">
        <v>4</v>
      </c>
      <c r="D2386">
        <v>18</v>
      </c>
      <c r="E2386" s="24">
        <v>0</v>
      </c>
      <c r="F2386" s="24">
        <v>0</v>
      </c>
      <c r="G2386" s="24">
        <v>0</v>
      </c>
      <c r="H2386" s="24">
        <v>0</v>
      </c>
      <c r="I2386" s="24">
        <v>0</v>
      </c>
      <c r="J2386" s="24">
        <v>0</v>
      </c>
      <c r="K2386" s="24">
        <v>18697.503309678286</v>
      </c>
      <c r="L2386" s="24">
        <v>-6562.8984584920108</v>
      </c>
      <c r="M2386" s="24">
        <v>12134.604851186275</v>
      </c>
      <c r="N2386" s="24">
        <v>-12134.604851186275</v>
      </c>
      <c r="O2386" s="24">
        <v>-18697.503309678286</v>
      </c>
      <c r="P2386" s="24">
        <v>0</v>
      </c>
      <c r="Q2386" s="24">
        <v>1.5345924675002607</v>
      </c>
      <c r="R2386" s="24">
        <v>-0.5458709952654317</v>
      </c>
      <c r="S2386" s="24">
        <v>0.98872147223482898</v>
      </c>
      <c r="T2386" s="24">
        <v>0</v>
      </c>
      <c r="U2386" s="24">
        <v>0</v>
      </c>
      <c r="V2386" s="24">
        <v>0</v>
      </c>
      <c r="W2386" s="24">
        <v>0</v>
      </c>
      <c r="X2386" s="24">
        <v>0</v>
      </c>
      <c r="Y2386" s="24">
        <v>0</v>
      </c>
      <c r="Z2386" s="24">
        <v>0</v>
      </c>
      <c r="AA2386" s="24">
        <v>16827.752978710458</v>
      </c>
      <c r="AB2386" s="24">
        <v>-5906.6086126428272</v>
      </c>
      <c r="AC2386" s="24">
        <v>10921.144366067649</v>
      </c>
      <c r="AD2386" s="24">
        <v>-10921.14436606766</v>
      </c>
      <c r="AE2386" s="24">
        <v>-16827.752978710458</v>
      </c>
      <c r="AF2386" s="24">
        <v>0</v>
      </c>
      <c r="AG2386" s="24">
        <v>1.5345924675002607</v>
      </c>
      <c r="AH2386" s="24">
        <v>-0.5458709952654317</v>
      </c>
      <c r="AI2386" s="24">
        <v>0.98872147223482898</v>
      </c>
      <c r="AJ2386" s="24">
        <v>0</v>
      </c>
      <c r="AK2386" s="24">
        <v>0</v>
      </c>
      <c r="AL2386" s="24">
        <v>0</v>
      </c>
      <c r="AM2386" s="24">
        <v>0</v>
      </c>
      <c r="AN2386" s="24">
        <v>0</v>
      </c>
      <c r="AO2386" s="24">
        <v>0</v>
      </c>
      <c r="AP2386" s="24">
        <v>0</v>
      </c>
      <c r="AQ2386" s="24">
        <v>1869.7503309678286</v>
      </c>
      <c r="AR2386" s="24">
        <v>-656.28984584918362</v>
      </c>
      <c r="AS2386" s="24">
        <v>1213.4604851186268</v>
      </c>
      <c r="AT2386" s="24">
        <v>-1213.4604851186159</v>
      </c>
      <c r="AU2386" s="24">
        <v>-1869.7503309678286</v>
      </c>
      <c r="AV2386" s="24">
        <v>0</v>
      </c>
      <c r="AW2386" s="24">
        <v>0</v>
      </c>
      <c r="AX2386" s="24">
        <v>0</v>
      </c>
      <c r="AY2386" s="24">
        <v>0</v>
      </c>
      <c r="AZ2386" s="24">
        <v>0</v>
      </c>
      <c r="BA2386" s="24">
        <v>-0.98872147223482898</v>
      </c>
      <c r="BB2386" s="24">
        <v>-1.5345924675002607</v>
      </c>
      <c r="BC2386" s="24">
        <v>-0.98872147223482898</v>
      </c>
      <c r="BD2386" s="24">
        <v>-1.5345924675002607</v>
      </c>
      <c r="BE2386" s="24">
        <v>0</v>
      </c>
      <c r="BF2386" s="24">
        <v>0</v>
      </c>
      <c r="BG2386" s="24">
        <v>0</v>
      </c>
      <c r="BH2386" s="24">
        <v>0</v>
      </c>
      <c r="BI2386" s="24">
        <v>0</v>
      </c>
      <c r="BJ2386" s="24">
        <v>0</v>
      </c>
      <c r="BK2386" s="24">
        <v>0</v>
      </c>
      <c r="BL2386" s="24">
        <v>0</v>
      </c>
    </row>
    <row r="2387" spans="1:64" x14ac:dyDescent="0.25">
      <c r="A2387" t="s">
        <v>5129</v>
      </c>
      <c r="B2387">
        <v>217</v>
      </c>
      <c r="C2387">
        <v>1</v>
      </c>
      <c r="D2387">
        <v>19</v>
      </c>
      <c r="E2387" s="24">
        <v>0</v>
      </c>
      <c r="F2387" s="24">
        <v>0</v>
      </c>
      <c r="G2387" s="24">
        <v>0</v>
      </c>
      <c r="H2387" s="24">
        <v>0</v>
      </c>
      <c r="I2387" s="24">
        <v>0</v>
      </c>
      <c r="J2387" s="24">
        <v>0</v>
      </c>
      <c r="K2387" s="24">
        <v>18388.831786848605</v>
      </c>
      <c r="L2387" s="24">
        <v>-6440.3937074877322</v>
      </c>
      <c r="M2387" s="24">
        <v>11948.438079360873</v>
      </c>
      <c r="N2387" s="24">
        <v>-11948.438079360873</v>
      </c>
      <c r="O2387" s="24">
        <v>-18388.831786848605</v>
      </c>
      <c r="P2387" s="24">
        <v>0</v>
      </c>
      <c r="Q2387" s="24">
        <v>1.5090537451237651</v>
      </c>
      <c r="R2387" s="24">
        <v>-0.53621579488208226</v>
      </c>
      <c r="S2387" s="24">
        <v>0.97283795024168285</v>
      </c>
      <c r="T2387" s="24">
        <v>0</v>
      </c>
      <c r="U2387" s="24">
        <v>0</v>
      </c>
      <c r="V2387" s="24">
        <v>0</v>
      </c>
      <c r="W2387" s="24">
        <v>0</v>
      </c>
      <c r="X2387" s="24">
        <v>0</v>
      </c>
      <c r="Y2387" s="24">
        <v>0</v>
      </c>
      <c r="Z2387" s="24">
        <v>0</v>
      </c>
      <c r="AA2387" s="24">
        <v>16549.948608163744</v>
      </c>
      <c r="AB2387" s="24">
        <v>-5796.3543367389648</v>
      </c>
      <c r="AC2387" s="24">
        <v>10753.594271424785</v>
      </c>
      <c r="AD2387" s="24">
        <v>-10753.594271424809</v>
      </c>
      <c r="AE2387" s="24">
        <v>-16549.948608163744</v>
      </c>
      <c r="AF2387" s="24">
        <v>0</v>
      </c>
      <c r="AG2387" s="24">
        <v>1.5090537451237651</v>
      </c>
      <c r="AH2387" s="24">
        <v>-0.53621579488208226</v>
      </c>
      <c r="AI2387" s="24">
        <v>0.97283795024168285</v>
      </c>
      <c r="AJ2387" s="24">
        <v>0</v>
      </c>
      <c r="AK2387" s="24">
        <v>0</v>
      </c>
      <c r="AL2387" s="24">
        <v>0</v>
      </c>
      <c r="AM2387" s="24">
        <v>0</v>
      </c>
      <c r="AN2387" s="24">
        <v>0</v>
      </c>
      <c r="AO2387" s="24">
        <v>0</v>
      </c>
      <c r="AP2387" s="24">
        <v>0</v>
      </c>
      <c r="AQ2387" s="24">
        <v>1838.8831786848605</v>
      </c>
      <c r="AR2387" s="24">
        <v>-644.0393707487674</v>
      </c>
      <c r="AS2387" s="24">
        <v>1194.8438079360876</v>
      </c>
      <c r="AT2387" s="24">
        <v>-1194.843807936064</v>
      </c>
      <c r="AU2387" s="24">
        <v>-1838.8831786848605</v>
      </c>
      <c r="AV2387" s="24">
        <v>0</v>
      </c>
      <c r="AW2387" s="24">
        <v>0</v>
      </c>
      <c r="AX2387" s="24">
        <v>0</v>
      </c>
      <c r="AY2387" s="24">
        <v>0</v>
      </c>
      <c r="AZ2387" s="24">
        <v>0</v>
      </c>
      <c r="BA2387" s="24">
        <v>-0.97283795024168285</v>
      </c>
      <c r="BB2387" s="24">
        <v>-1.5090537451237651</v>
      </c>
      <c r="BC2387" s="24">
        <v>-0.97283795024168285</v>
      </c>
      <c r="BD2387" s="24">
        <v>-1.5090537451237651</v>
      </c>
      <c r="BE2387" s="24">
        <v>0</v>
      </c>
      <c r="BF2387" s="24">
        <v>0</v>
      </c>
      <c r="BG2387" s="24">
        <v>0</v>
      </c>
      <c r="BH2387" s="24">
        <v>0</v>
      </c>
      <c r="BI2387" s="24">
        <v>0</v>
      </c>
      <c r="BJ2387" s="24">
        <v>0</v>
      </c>
      <c r="BK2387" s="24">
        <v>0</v>
      </c>
      <c r="BL2387" s="24">
        <v>0</v>
      </c>
    </row>
    <row r="2388" spans="1:64" x14ac:dyDescent="0.25">
      <c r="A2388" t="s">
        <v>5129</v>
      </c>
      <c r="B2388">
        <v>218</v>
      </c>
      <c r="C2388">
        <v>1</v>
      </c>
      <c r="D2388">
        <v>19</v>
      </c>
      <c r="E2388" s="24">
        <v>0</v>
      </c>
      <c r="F2388" s="24">
        <v>0</v>
      </c>
      <c r="G2388" s="24">
        <v>0</v>
      </c>
      <c r="H2388" s="24">
        <v>0</v>
      </c>
      <c r="I2388" s="24">
        <v>0</v>
      </c>
      <c r="J2388" s="24">
        <v>0</v>
      </c>
      <c r="K2388" s="24">
        <v>18086.260221667588</v>
      </c>
      <c r="L2388" s="24">
        <v>-6320.3895875625312</v>
      </c>
      <c r="M2388" s="24">
        <v>11765.870634105057</v>
      </c>
      <c r="N2388" s="24">
        <v>-11765.870634105057</v>
      </c>
      <c r="O2388" s="24">
        <v>-18086.260221667588</v>
      </c>
      <c r="P2388" s="24">
        <v>0</v>
      </c>
      <c r="Q2388" s="24">
        <v>1.4840291947834885</v>
      </c>
      <c r="R2388" s="24">
        <v>-0.52675540498785267</v>
      </c>
      <c r="S2388" s="24">
        <v>0.95727378979563582</v>
      </c>
      <c r="T2388" s="24">
        <v>0</v>
      </c>
      <c r="U2388" s="24">
        <v>0</v>
      </c>
      <c r="V2388" s="24">
        <v>0</v>
      </c>
      <c r="W2388" s="24">
        <v>0</v>
      </c>
      <c r="X2388" s="24">
        <v>0</v>
      </c>
      <c r="Y2388" s="24">
        <v>0</v>
      </c>
      <c r="Z2388" s="24">
        <v>0</v>
      </c>
      <c r="AA2388" s="24">
        <v>16277.63419950083</v>
      </c>
      <c r="AB2388" s="24">
        <v>-5688.3506288062781</v>
      </c>
      <c r="AC2388" s="24">
        <v>10589.283570694552</v>
      </c>
      <c r="AD2388" s="24">
        <v>-10589.283570694504</v>
      </c>
      <c r="AE2388" s="24">
        <v>-16277.634199500899</v>
      </c>
      <c r="AF2388" s="24">
        <v>0</v>
      </c>
      <c r="AG2388" s="24">
        <v>1.4840291947834885</v>
      </c>
      <c r="AH2388" s="24">
        <v>-0.52675540498785267</v>
      </c>
      <c r="AI2388" s="24">
        <v>0.95727378979563582</v>
      </c>
      <c r="AJ2388" s="24">
        <v>0</v>
      </c>
      <c r="AK2388" s="24">
        <v>0</v>
      </c>
      <c r="AL2388" s="24">
        <v>0</v>
      </c>
      <c r="AM2388" s="24">
        <v>0</v>
      </c>
      <c r="AN2388" s="24">
        <v>0</v>
      </c>
      <c r="AO2388" s="24">
        <v>0</v>
      </c>
      <c r="AP2388" s="24">
        <v>0</v>
      </c>
      <c r="AQ2388" s="24">
        <v>1808.626022166758</v>
      </c>
      <c r="AR2388" s="24">
        <v>-632.03895875625312</v>
      </c>
      <c r="AS2388" s="24">
        <v>1176.5870634105049</v>
      </c>
      <c r="AT2388" s="24">
        <v>-1176.5870634105522</v>
      </c>
      <c r="AU2388" s="24">
        <v>-1808.6260221666889</v>
      </c>
      <c r="AV2388" s="24">
        <v>0</v>
      </c>
      <c r="AW2388" s="24">
        <v>0</v>
      </c>
      <c r="AX2388" s="24">
        <v>0</v>
      </c>
      <c r="AY2388" s="24">
        <v>0</v>
      </c>
      <c r="AZ2388" s="24">
        <v>0</v>
      </c>
      <c r="BA2388" s="24">
        <v>-0.95727378979563582</v>
      </c>
      <c r="BB2388" s="24">
        <v>-1.4840291947834885</v>
      </c>
      <c r="BC2388" s="24">
        <v>-0.95727378979563582</v>
      </c>
      <c r="BD2388" s="24">
        <v>-1.4840291947834885</v>
      </c>
      <c r="BE2388" s="24">
        <v>0</v>
      </c>
      <c r="BF2388" s="24">
        <v>0</v>
      </c>
      <c r="BG2388" s="24">
        <v>0</v>
      </c>
      <c r="BH2388" s="24">
        <v>0</v>
      </c>
      <c r="BI2388" s="24">
        <v>0</v>
      </c>
      <c r="BJ2388" s="24">
        <v>0</v>
      </c>
      <c r="BK2388" s="24">
        <v>0</v>
      </c>
      <c r="BL2388" s="24">
        <v>0</v>
      </c>
    </row>
    <row r="2389" spans="1:64" x14ac:dyDescent="0.25">
      <c r="A2389" t="s">
        <v>5129</v>
      </c>
      <c r="B2389">
        <v>219</v>
      </c>
      <c r="C2389">
        <v>1</v>
      </c>
      <c r="D2389">
        <v>19</v>
      </c>
      <c r="E2389" s="24">
        <v>0</v>
      </c>
      <c r="F2389" s="24">
        <v>0</v>
      </c>
      <c r="G2389" s="24">
        <v>0</v>
      </c>
      <c r="H2389" s="24">
        <v>0</v>
      </c>
      <c r="I2389" s="24">
        <v>0</v>
      </c>
      <c r="J2389" s="24">
        <v>0</v>
      </c>
      <c r="K2389" s="24">
        <v>17789.647806879133</v>
      </c>
      <c r="L2389" s="24">
        <v>-6202.8299086391926</v>
      </c>
      <c r="M2389" s="24">
        <v>11586.81789823994</v>
      </c>
      <c r="N2389" s="24">
        <v>-11586.81789823994</v>
      </c>
      <c r="O2389" s="24">
        <v>-17789.647806879133</v>
      </c>
      <c r="P2389" s="24">
        <v>0</v>
      </c>
      <c r="Q2389" s="24">
        <v>1.4595066114111432</v>
      </c>
      <c r="R2389" s="24">
        <v>-0.517485389569174</v>
      </c>
      <c r="S2389" s="24">
        <v>0.94202122184196924</v>
      </c>
      <c r="T2389" s="24">
        <v>0</v>
      </c>
      <c r="U2389" s="24">
        <v>0</v>
      </c>
      <c r="V2389" s="24">
        <v>0</v>
      </c>
      <c r="W2389" s="24">
        <v>0</v>
      </c>
      <c r="X2389" s="24">
        <v>0</v>
      </c>
      <c r="Y2389" s="24">
        <v>0</v>
      </c>
      <c r="Z2389" s="24">
        <v>0</v>
      </c>
      <c r="AA2389" s="24">
        <v>16010.68302619122</v>
      </c>
      <c r="AB2389" s="24">
        <v>-5582.5469177752675</v>
      </c>
      <c r="AC2389" s="24">
        <v>10428.136108415947</v>
      </c>
      <c r="AD2389" s="24">
        <v>-10428.136108415958</v>
      </c>
      <c r="AE2389" s="24">
        <v>-16010.683026191196</v>
      </c>
      <c r="AF2389" s="24">
        <v>0</v>
      </c>
      <c r="AG2389" s="24">
        <v>1.4595066114111432</v>
      </c>
      <c r="AH2389" s="24">
        <v>-0.517485389569174</v>
      </c>
      <c r="AI2389" s="24">
        <v>0.94202122184196924</v>
      </c>
      <c r="AJ2389" s="24">
        <v>0</v>
      </c>
      <c r="AK2389" s="24">
        <v>0</v>
      </c>
      <c r="AL2389" s="24">
        <v>0</v>
      </c>
      <c r="AM2389" s="24">
        <v>0</v>
      </c>
      <c r="AN2389" s="24">
        <v>0</v>
      </c>
      <c r="AO2389" s="24">
        <v>0</v>
      </c>
      <c r="AP2389" s="24">
        <v>0</v>
      </c>
      <c r="AQ2389" s="24">
        <v>1778.9647806879129</v>
      </c>
      <c r="AR2389" s="24">
        <v>-620.28299086392508</v>
      </c>
      <c r="AS2389" s="24">
        <v>1158.6817898239933</v>
      </c>
      <c r="AT2389" s="24">
        <v>-1158.6817898239824</v>
      </c>
      <c r="AU2389" s="24">
        <v>-1778.9647806879366</v>
      </c>
      <c r="AV2389" s="24">
        <v>0</v>
      </c>
      <c r="AW2389" s="24">
        <v>0</v>
      </c>
      <c r="AX2389" s="24">
        <v>0</v>
      </c>
      <c r="AY2389" s="24">
        <v>0</v>
      </c>
      <c r="AZ2389" s="24">
        <v>0</v>
      </c>
      <c r="BA2389" s="24">
        <v>-0.94202122184196924</v>
      </c>
      <c r="BB2389" s="24">
        <v>-1.4595066114111432</v>
      </c>
      <c r="BC2389" s="24">
        <v>-0.94202122184196924</v>
      </c>
      <c r="BD2389" s="24">
        <v>-1.4595066114111432</v>
      </c>
      <c r="BE2389" s="24">
        <v>0</v>
      </c>
      <c r="BF2389" s="24">
        <v>0</v>
      </c>
      <c r="BG2389" s="24">
        <v>0</v>
      </c>
      <c r="BH2389" s="24">
        <v>0</v>
      </c>
      <c r="BI2389" s="24">
        <v>0</v>
      </c>
      <c r="BJ2389" s="24">
        <v>0</v>
      </c>
      <c r="BK2389" s="24">
        <v>0</v>
      </c>
      <c r="BL2389" s="24">
        <v>0</v>
      </c>
    </row>
    <row r="2390" spans="1:64" x14ac:dyDescent="0.25">
      <c r="A2390" t="s">
        <v>5129</v>
      </c>
      <c r="B2390">
        <v>220</v>
      </c>
      <c r="C2390">
        <v>2</v>
      </c>
      <c r="D2390">
        <v>19</v>
      </c>
      <c r="E2390" s="24">
        <v>0</v>
      </c>
      <c r="F2390" s="24">
        <v>0</v>
      </c>
      <c r="G2390" s="24">
        <v>0</v>
      </c>
      <c r="H2390" s="24">
        <v>0</v>
      </c>
      <c r="I2390" s="24">
        <v>0</v>
      </c>
      <c r="J2390" s="24">
        <v>0</v>
      </c>
      <c r="K2390" s="24">
        <v>17498.857452016324</v>
      </c>
      <c r="L2390" s="24">
        <v>-6087.6598444096744</v>
      </c>
      <c r="M2390" s="24">
        <v>11411.197607606649</v>
      </c>
      <c r="N2390" s="24">
        <v>-11411.197607606649</v>
      </c>
      <c r="O2390" s="24">
        <v>-17498.857452016324</v>
      </c>
      <c r="P2390" s="24">
        <v>0</v>
      </c>
      <c r="Q2390" s="24">
        <v>1.4354741242927958</v>
      </c>
      <c r="R2390" s="24">
        <v>-0.50840142423112411</v>
      </c>
      <c r="S2390" s="24">
        <v>0.92707270006167164</v>
      </c>
      <c r="T2390" s="24">
        <v>0</v>
      </c>
      <c r="U2390" s="24">
        <v>0</v>
      </c>
      <c r="V2390" s="24">
        <v>0</v>
      </c>
      <c r="W2390" s="24">
        <v>0</v>
      </c>
      <c r="X2390" s="24">
        <v>0</v>
      </c>
      <c r="Y2390" s="24">
        <v>0</v>
      </c>
      <c r="Z2390" s="24">
        <v>0</v>
      </c>
      <c r="AA2390" s="24">
        <v>15748.971706814691</v>
      </c>
      <c r="AB2390" s="24">
        <v>-5478.8938599686953</v>
      </c>
      <c r="AC2390" s="24">
        <v>10270.077846845985</v>
      </c>
      <c r="AD2390" s="24">
        <v>-10270.077846846019</v>
      </c>
      <c r="AE2390" s="24">
        <v>-15748.971706814715</v>
      </c>
      <c r="AF2390" s="24">
        <v>0</v>
      </c>
      <c r="AG2390" s="24">
        <v>1.4354741242927958</v>
      </c>
      <c r="AH2390" s="24">
        <v>-0.50840142423112411</v>
      </c>
      <c r="AI2390" s="24">
        <v>0.92707270006167164</v>
      </c>
      <c r="AJ2390" s="24">
        <v>0</v>
      </c>
      <c r="AK2390" s="24">
        <v>0</v>
      </c>
      <c r="AL2390" s="24">
        <v>0</v>
      </c>
      <c r="AM2390" s="24">
        <v>0</v>
      </c>
      <c r="AN2390" s="24">
        <v>0</v>
      </c>
      <c r="AO2390" s="24">
        <v>0</v>
      </c>
      <c r="AP2390" s="24">
        <v>0</v>
      </c>
      <c r="AQ2390" s="24">
        <v>1749.8857452016327</v>
      </c>
      <c r="AR2390" s="24">
        <v>-608.76598444097908</v>
      </c>
      <c r="AS2390" s="24">
        <v>1141.1197607606646</v>
      </c>
      <c r="AT2390" s="24">
        <v>-1141.11976076063</v>
      </c>
      <c r="AU2390" s="24">
        <v>-1749.8857452016091</v>
      </c>
      <c r="AV2390" s="24">
        <v>0</v>
      </c>
      <c r="AW2390" s="24">
        <v>0</v>
      </c>
      <c r="AX2390" s="24">
        <v>0</v>
      </c>
      <c r="AY2390" s="24">
        <v>0</v>
      </c>
      <c r="AZ2390" s="24">
        <v>0</v>
      </c>
      <c r="BA2390" s="24">
        <v>-0.92707270006167164</v>
      </c>
      <c r="BB2390" s="24">
        <v>-1.4354741242927958</v>
      </c>
      <c r="BC2390" s="24">
        <v>-0.92707270006167164</v>
      </c>
      <c r="BD2390" s="24">
        <v>-1.4354741242927958</v>
      </c>
      <c r="BE2390" s="24">
        <v>0</v>
      </c>
      <c r="BF2390" s="24">
        <v>0</v>
      </c>
      <c r="BG2390" s="24">
        <v>0</v>
      </c>
      <c r="BH2390" s="24">
        <v>0</v>
      </c>
      <c r="BI2390" s="24">
        <v>0</v>
      </c>
      <c r="BJ2390" s="24">
        <v>0</v>
      </c>
      <c r="BK2390" s="24">
        <v>0</v>
      </c>
      <c r="BL2390" s="24">
        <v>0</v>
      </c>
    </row>
    <row r="2391" spans="1:64" x14ac:dyDescent="0.25">
      <c r="A2391" t="s">
        <v>5129</v>
      </c>
      <c r="B2391">
        <v>221</v>
      </c>
      <c r="C2391">
        <v>2</v>
      </c>
      <c r="D2391">
        <v>19</v>
      </c>
      <c r="E2391" s="24">
        <v>0</v>
      </c>
      <c r="F2391" s="24">
        <v>0</v>
      </c>
      <c r="G2391" s="24">
        <v>0</v>
      </c>
      <c r="H2391" s="24">
        <v>0</v>
      </c>
      <c r="I2391" s="24">
        <v>0</v>
      </c>
      <c r="J2391" s="24">
        <v>0</v>
      </c>
      <c r="K2391" s="24">
        <v>17213.755673427135</v>
      </c>
      <c r="L2391" s="24">
        <v>-5974.8258980028331</v>
      </c>
      <c r="M2391" s="24">
        <v>11238.929775424302</v>
      </c>
      <c r="N2391" s="24">
        <v>-11238.929775424302</v>
      </c>
      <c r="O2391" s="24">
        <v>-17213.755673427135</v>
      </c>
      <c r="P2391" s="24">
        <v>0</v>
      </c>
      <c r="Q2391" s="24">
        <v>1.4119201866883486</v>
      </c>
      <c r="R2391" s="24">
        <v>-0.49949929318790964</v>
      </c>
      <c r="S2391" s="24">
        <v>0.91242089350043898</v>
      </c>
      <c r="T2391" s="24">
        <v>0</v>
      </c>
      <c r="U2391" s="24">
        <v>0</v>
      </c>
      <c r="V2391" s="24">
        <v>0</v>
      </c>
      <c r="W2391" s="24">
        <v>0</v>
      </c>
      <c r="X2391" s="24">
        <v>0</v>
      </c>
      <c r="Y2391" s="24">
        <v>0</v>
      </c>
      <c r="Z2391" s="24">
        <v>0</v>
      </c>
      <c r="AA2391" s="24">
        <v>15492.380106084422</v>
      </c>
      <c r="AB2391" s="24">
        <v>-5377.343308202544</v>
      </c>
      <c r="AC2391" s="24">
        <v>10115.036797881872</v>
      </c>
      <c r="AD2391" s="24">
        <v>-10115.036797881825</v>
      </c>
      <c r="AE2391" s="24">
        <v>-15492.380106084398</v>
      </c>
      <c r="AF2391" s="24">
        <v>0</v>
      </c>
      <c r="AG2391" s="24">
        <v>1.4119201866883486</v>
      </c>
      <c r="AH2391" s="24">
        <v>-0.49949929318790964</v>
      </c>
      <c r="AI2391" s="24">
        <v>0.91242089350043898</v>
      </c>
      <c r="AJ2391" s="24">
        <v>0</v>
      </c>
      <c r="AK2391" s="24">
        <v>0</v>
      </c>
      <c r="AL2391" s="24">
        <v>0</v>
      </c>
      <c r="AM2391" s="24">
        <v>0</v>
      </c>
      <c r="AN2391" s="24">
        <v>0</v>
      </c>
      <c r="AO2391" s="24">
        <v>0</v>
      </c>
      <c r="AP2391" s="24">
        <v>0</v>
      </c>
      <c r="AQ2391" s="24">
        <v>1721.3755673427131</v>
      </c>
      <c r="AR2391" s="24">
        <v>-597.48258980028913</v>
      </c>
      <c r="AS2391" s="24">
        <v>1123.8929775424294</v>
      </c>
      <c r="AT2391" s="24">
        <v>-1123.8929775424767</v>
      </c>
      <c r="AU2391" s="24">
        <v>-1721.3755673427368</v>
      </c>
      <c r="AV2391" s="24">
        <v>0</v>
      </c>
      <c r="AW2391" s="24">
        <v>0</v>
      </c>
      <c r="AX2391" s="24">
        <v>0</v>
      </c>
      <c r="AY2391" s="24">
        <v>0</v>
      </c>
      <c r="AZ2391" s="24">
        <v>0</v>
      </c>
      <c r="BA2391" s="24">
        <v>-0.91242089350043898</v>
      </c>
      <c r="BB2391" s="24">
        <v>-1.4119201866883486</v>
      </c>
      <c r="BC2391" s="24">
        <v>-0.91242089350043898</v>
      </c>
      <c r="BD2391" s="24">
        <v>-1.4119201866883486</v>
      </c>
      <c r="BE2391" s="24">
        <v>0</v>
      </c>
      <c r="BF2391" s="24">
        <v>0</v>
      </c>
      <c r="BG2391" s="24">
        <v>0</v>
      </c>
      <c r="BH2391" s="24">
        <v>0</v>
      </c>
      <c r="BI2391" s="24">
        <v>0</v>
      </c>
      <c r="BJ2391" s="24">
        <v>0</v>
      </c>
      <c r="BK2391" s="24">
        <v>0</v>
      </c>
      <c r="BL2391" s="24">
        <v>0</v>
      </c>
    </row>
    <row r="2392" spans="1:64" x14ac:dyDescent="0.25">
      <c r="A2392" t="s">
        <v>5129</v>
      </c>
      <c r="B2392">
        <v>222</v>
      </c>
      <c r="C2392">
        <v>2</v>
      </c>
      <c r="D2392">
        <v>19</v>
      </c>
      <c r="E2392" s="24">
        <v>0</v>
      </c>
      <c r="F2392" s="24">
        <v>0</v>
      </c>
      <c r="G2392" s="24">
        <v>0</v>
      </c>
      <c r="H2392" s="24">
        <v>0</v>
      </c>
      <c r="I2392" s="24">
        <v>0</v>
      </c>
      <c r="J2392" s="24">
        <v>0</v>
      </c>
      <c r="K2392" s="24">
        <v>16934.212487686425</v>
      </c>
      <c r="L2392" s="24">
        <v>-5864.2758684679866</v>
      </c>
      <c r="M2392" s="24">
        <v>11069.936619218439</v>
      </c>
      <c r="N2392" s="24">
        <v>-11069.936619218439</v>
      </c>
      <c r="O2392" s="24">
        <v>-16934.212487686425</v>
      </c>
      <c r="P2392" s="24">
        <v>0</v>
      </c>
      <c r="Q2392" s="24">
        <v>1.3888335658111828</v>
      </c>
      <c r="R2392" s="24">
        <v>-0.49077488632519817</v>
      </c>
      <c r="S2392" s="24">
        <v>0.89805867948598461</v>
      </c>
      <c r="T2392" s="24">
        <v>0</v>
      </c>
      <c r="U2392" s="24">
        <v>0</v>
      </c>
      <c r="V2392" s="24">
        <v>0</v>
      </c>
      <c r="W2392" s="24">
        <v>0</v>
      </c>
      <c r="X2392" s="24">
        <v>0</v>
      </c>
      <c r="Y2392" s="24">
        <v>0</v>
      </c>
      <c r="Z2392" s="24">
        <v>0</v>
      </c>
      <c r="AA2392" s="24">
        <v>15240.791238917784</v>
      </c>
      <c r="AB2392" s="24">
        <v>-5277.8482816212054</v>
      </c>
      <c r="AC2392" s="24">
        <v>9962.9429572965946</v>
      </c>
      <c r="AD2392" s="24">
        <v>-9962.9429572966183</v>
      </c>
      <c r="AE2392" s="24">
        <v>-15240.791238917736</v>
      </c>
      <c r="AF2392" s="24">
        <v>0</v>
      </c>
      <c r="AG2392" s="24">
        <v>1.3888335658111828</v>
      </c>
      <c r="AH2392" s="24">
        <v>-0.49077488632519817</v>
      </c>
      <c r="AI2392" s="24">
        <v>0.89805867948598461</v>
      </c>
      <c r="AJ2392" s="24">
        <v>0</v>
      </c>
      <c r="AK2392" s="24">
        <v>0</v>
      </c>
      <c r="AL2392" s="24">
        <v>0</v>
      </c>
      <c r="AM2392" s="24">
        <v>0</v>
      </c>
      <c r="AN2392" s="24">
        <v>0</v>
      </c>
      <c r="AO2392" s="24">
        <v>0</v>
      </c>
      <c r="AP2392" s="24">
        <v>0</v>
      </c>
      <c r="AQ2392" s="24">
        <v>1693.4212487686418</v>
      </c>
      <c r="AR2392" s="24">
        <v>-586.4275868467812</v>
      </c>
      <c r="AS2392" s="24">
        <v>1106.9936619218443</v>
      </c>
      <c r="AT2392" s="24">
        <v>-1106.9936619218206</v>
      </c>
      <c r="AU2392" s="24">
        <v>-1693.4212487686891</v>
      </c>
      <c r="AV2392" s="24">
        <v>0</v>
      </c>
      <c r="AW2392" s="24">
        <v>0</v>
      </c>
      <c r="AX2392" s="24">
        <v>0</v>
      </c>
      <c r="AY2392" s="24">
        <v>0</v>
      </c>
      <c r="AZ2392" s="24">
        <v>0</v>
      </c>
      <c r="BA2392" s="24">
        <v>-0.89805867948598461</v>
      </c>
      <c r="BB2392" s="24">
        <v>-1.3888335658111828</v>
      </c>
      <c r="BC2392" s="24">
        <v>-0.89805867948598461</v>
      </c>
      <c r="BD2392" s="24">
        <v>-1.3888335658111828</v>
      </c>
      <c r="BE2392" s="24">
        <v>0</v>
      </c>
      <c r="BF2392" s="24">
        <v>0</v>
      </c>
      <c r="BG2392" s="24">
        <v>0</v>
      </c>
      <c r="BH2392" s="24">
        <v>0</v>
      </c>
      <c r="BI2392" s="24">
        <v>0</v>
      </c>
      <c r="BJ2392" s="24">
        <v>0</v>
      </c>
      <c r="BK2392" s="24">
        <v>0</v>
      </c>
      <c r="BL2392" s="24">
        <v>0</v>
      </c>
    </row>
    <row r="2393" spans="1:64" x14ac:dyDescent="0.25">
      <c r="A2393" t="s">
        <v>5129</v>
      </c>
      <c r="B2393">
        <v>223</v>
      </c>
      <c r="C2393">
        <v>3</v>
      </c>
      <c r="D2393">
        <v>19</v>
      </c>
      <c r="E2393" s="24">
        <v>0</v>
      </c>
      <c r="F2393" s="24">
        <v>0</v>
      </c>
      <c r="G2393" s="24">
        <v>0</v>
      </c>
      <c r="H2393" s="24">
        <v>0</v>
      </c>
      <c r="I2393" s="24">
        <v>0</v>
      </c>
      <c r="J2393" s="24">
        <v>0</v>
      </c>
      <c r="K2393" s="24">
        <v>16660.10130866617</v>
      </c>
      <c r="L2393" s="24">
        <v>-5755.9588180296123</v>
      </c>
      <c r="M2393" s="24">
        <v>10904.142490636557</v>
      </c>
      <c r="N2393" s="24">
        <v>-10904.142490636557</v>
      </c>
      <c r="O2393" s="24">
        <v>-16660.10130866617</v>
      </c>
      <c r="P2393" s="24">
        <v>0</v>
      </c>
      <c r="Q2393" s="24">
        <v>1.3662033331484054</v>
      </c>
      <c r="R2393" s="24">
        <v>-0.48222419636340419</v>
      </c>
      <c r="S2393" s="24">
        <v>0.88397913678500117</v>
      </c>
      <c r="T2393" s="24">
        <v>0</v>
      </c>
      <c r="U2393" s="24">
        <v>0</v>
      </c>
      <c r="V2393" s="24">
        <v>0</v>
      </c>
      <c r="W2393" s="24">
        <v>0</v>
      </c>
      <c r="X2393" s="24">
        <v>0</v>
      </c>
      <c r="Y2393" s="24">
        <v>0</v>
      </c>
      <c r="Z2393" s="24">
        <v>0</v>
      </c>
      <c r="AA2393" s="24">
        <v>14994.091177799553</v>
      </c>
      <c r="AB2393" s="24">
        <v>-5180.3629362266511</v>
      </c>
      <c r="AC2393" s="24">
        <v>9813.7282415729023</v>
      </c>
      <c r="AD2393" s="24">
        <v>-9813.7282415729132</v>
      </c>
      <c r="AE2393" s="24">
        <v>-14994.091177799623</v>
      </c>
      <c r="AF2393" s="24">
        <v>0</v>
      </c>
      <c r="AG2393" s="24">
        <v>1.3662033331484054</v>
      </c>
      <c r="AH2393" s="24">
        <v>-0.48222419636340419</v>
      </c>
      <c r="AI2393" s="24">
        <v>0.88397913678500117</v>
      </c>
      <c r="AJ2393" s="24">
        <v>0</v>
      </c>
      <c r="AK2393" s="24">
        <v>0</v>
      </c>
      <c r="AL2393" s="24">
        <v>0</v>
      </c>
      <c r="AM2393" s="24">
        <v>0</v>
      </c>
      <c r="AN2393" s="24">
        <v>0</v>
      </c>
      <c r="AO2393" s="24">
        <v>0</v>
      </c>
      <c r="AP2393" s="24">
        <v>0</v>
      </c>
      <c r="AQ2393" s="24">
        <v>1666.0101308666162</v>
      </c>
      <c r="AR2393" s="24">
        <v>-575.59588180296123</v>
      </c>
      <c r="AS2393" s="24">
        <v>1090.414249063655</v>
      </c>
      <c r="AT2393" s="24">
        <v>-1090.4142490636441</v>
      </c>
      <c r="AU2393" s="24">
        <v>-1666.0101308665471</v>
      </c>
      <c r="AV2393" s="24">
        <v>0</v>
      </c>
      <c r="AW2393" s="24">
        <v>0</v>
      </c>
      <c r="AX2393" s="24">
        <v>0</v>
      </c>
      <c r="AY2393" s="24">
        <v>0</v>
      </c>
      <c r="AZ2393" s="24">
        <v>0</v>
      </c>
      <c r="BA2393" s="24">
        <v>-0.88397913678500117</v>
      </c>
      <c r="BB2393" s="24">
        <v>-1.3662033331484054</v>
      </c>
      <c r="BC2393" s="24">
        <v>-0.88397913678500117</v>
      </c>
      <c r="BD2393" s="24">
        <v>-1.3662033331484054</v>
      </c>
      <c r="BE2393" s="24">
        <v>0</v>
      </c>
      <c r="BF2393" s="24">
        <v>0</v>
      </c>
      <c r="BG2393" s="24">
        <v>0</v>
      </c>
      <c r="BH2393" s="24">
        <v>0</v>
      </c>
      <c r="BI2393" s="24">
        <v>0</v>
      </c>
      <c r="BJ2393" s="24">
        <v>0</v>
      </c>
      <c r="BK2393" s="24">
        <v>0</v>
      </c>
      <c r="BL2393" s="24">
        <v>0</v>
      </c>
    </row>
    <row r="2394" spans="1:64" x14ac:dyDescent="0.25">
      <c r="A2394" t="s">
        <v>5129</v>
      </c>
      <c r="B2394">
        <v>224</v>
      </c>
      <c r="C2394">
        <v>3</v>
      </c>
      <c r="D2394">
        <v>19</v>
      </c>
      <c r="E2394" s="24">
        <v>0</v>
      </c>
      <c r="F2394" s="24">
        <v>0</v>
      </c>
      <c r="G2394" s="24">
        <v>0</v>
      </c>
      <c r="H2394" s="24">
        <v>0</v>
      </c>
      <c r="I2394" s="24">
        <v>0</v>
      </c>
      <c r="J2394" s="24">
        <v>0</v>
      </c>
      <c r="K2394" s="24">
        <v>16391.298847861588</v>
      </c>
      <c r="L2394" s="24">
        <v>-5649.8250402882695</v>
      </c>
      <c r="M2394" s="24">
        <v>10741.473807573318</v>
      </c>
      <c r="N2394" s="24">
        <v>-10741.473807573318</v>
      </c>
      <c r="O2394" s="24">
        <v>-16391.298847861588</v>
      </c>
      <c r="P2394" s="24">
        <v>0</v>
      </c>
      <c r="Q2394" s="24">
        <v>1.3440188551267056</v>
      </c>
      <c r="R2394" s="24">
        <v>-0.47384331609055153</v>
      </c>
      <c r="S2394" s="24">
        <v>0.87017553903615408</v>
      </c>
      <c r="T2394" s="24">
        <v>0</v>
      </c>
      <c r="U2394" s="24">
        <v>0</v>
      </c>
      <c r="V2394" s="24">
        <v>0</v>
      </c>
      <c r="W2394" s="24">
        <v>0</v>
      </c>
      <c r="X2394" s="24">
        <v>0</v>
      </c>
      <c r="Y2394" s="24">
        <v>0</v>
      </c>
      <c r="Z2394" s="24">
        <v>0</v>
      </c>
      <c r="AA2394" s="24">
        <v>14752.16896307543</v>
      </c>
      <c r="AB2394" s="24">
        <v>-5084.8425362594426</v>
      </c>
      <c r="AC2394" s="24">
        <v>9667.3264268159874</v>
      </c>
      <c r="AD2394" s="24">
        <v>-9667.3264268159983</v>
      </c>
      <c r="AE2394" s="24">
        <v>-14752.168963075383</v>
      </c>
      <c r="AF2394" s="24">
        <v>0</v>
      </c>
      <c r="AG2394" s="24">
        <v>1.3440188551267056</v>
      </c>
      <c r="AH2394" s="24">
        <v>-0.47384331609055153</v>
      </c>
      <c r="AI2394" s="24">
        <v>0.87017553903615408</v>
      </c>
      <c r="AJ2394" s="24">
        <v>0</v>
      </c>
      <c r="AK2394" s="24">
        <v>0</v>
      </c>
      <c r="AL2394" s="24">
        <v>0</v>
      </c>
      <c r="AM2394" s="24">
        <v>0</v>
      </c>
      <c r="AN2394" s="24">
        <v>0</v>
      </c>
      <c r="AO2394" s="24">
        <v>0</v>
      </c>
      <c r="AP2394" s="24">
        <v>0</v>
      </c>
      <c r="AQ2394" s="24">
        <v>1639.1298847861581</v>
      </c>
      <c r="AR2394" s="24">
        <v>-564.98250402882695</v>
      </c>
      <c r="AS2394" s="24">
        <v>1074.1473807573311</v>
      </c>
      <c r="AT2394" s="24">
        <v>-1074.1473807573202</v>
      </c>
      <c r="AU2394" s="24">
        <v>-1639.1298847862054</v>
      </c>
      <c r="AV2394" s="24">
        <v>0</v>
      </c>
      <c r="AW2394" s="24">
        <v>0</v>
      </c>
      <c r="AX2394" s="24">
        <v>0</v>
      </c>
      <c r="AY2394" s="24">
        <v>0</v>
      </c>
      <c r="AZ2394" s="24">
        <v>0</v>
      </c>
      <c r="BA2394" s="24">
        <v>-0.87017553903615408</v>
      </c>
      <c r="BB2394" s="24">
        <v>-1.3440188551267056</v>
      </c>
      <c r="BC2394" s="24">
        <v>-0.87017553903615408</v>
      </c>
      <c r="BD2394" s="24">
        <v>-1.3440188551267056</v>
      </c>
      <c r="BE2394" s="24">
        <v>0</v>
      </c>
      <c r="BF2394" s="24">
        <v>0</v>
      </c>
      <c r="BG2394" s="24">
        <v>0</v>
      </c>
      <c r="BH2394" s="24">
        <v>0</v>
      </c>
      <c r="BI2394" s="24">
        <v>0</v>
      </c>
      <c r="BJ2394" s="24">
        <v>0</v>
      </c>
      <c r="BK2394" s="24">
        <v>0</v>
      </c>
      <c r="BL2394" s="24">
        <v>0</v>
      </c>
    </row>
    <row r="2395" spans="1:64" x14ac:dyDescent="0.25">
      <c r="A2395" t="s">
        <v>5129</v>
      </c>
      <c r="B2395">
        <v>225</v>
      </c>
      <c r="C2395">
        <v>3</v>
      </c>
      <c r="D2395">
        <v>19</v>
      </c>
      <c r="E2395" s="24">
        <v>0</v>
      </c>
      <c r="F2395" s="24">
        <v>0</v>
      </c>
      <c r="G2395" s="24">
        <v>0</v>
      </c>
      <c r="H2395" s="24">
        <v>0</v>
      </c>
      <c r="I2395" s="24">
        <v>0</v>
      </c>
      <c r="J2395" s="24">
        <v>0</v>
      </c>
      <c r="K2395" s="24">
        <v>16127.685017883778</v>
      </c>
      <c r="L2395" s="24">
        <v>-5545.8260289430618</v>
      </c>
      <c r="M2395" s="24">
        <v>10581.858988940716</v>
      </c>
      <c r="N2395" s="24">
        <v>-10581.858988940716</v>
      </c>
      <c r="O2395" s="24">
        <v>-16127.685017883778</v>
      </c>
      <c r="P2395" s="24">
        <v>0</v>
      </c>
      <c r="Q2395" s="24">
        <v>1.3222697840783439</v>
      </c>
      <c r="R2395" s="24">
        <v>-0.46562843566562151</v>
      </c>
      <c r="S2395" s="24">
        <v>0.85664134841272244</v>
      </c>
      <c r="T2395" s="24">
        <v>0</v>
      </c>
      <c r="U2395" s="24">
        <v>0</v>
      </c>
      <c r="V2395" s="24">
        <v>0</v>
      </c>
      <c r="W2395" s="24">
        <v>0</v>
      </c>
      <c r="X2395" s="24">
        <v>0</v>
      </c>
      <c r="Y2395" s="24">
        <v>0</v>
      </c>
      <c r="Z2395" s="24">
        <v>0</v>
      </c>
      <c r="AA2395" s="24">
        <v>14514.9165160954</v>
      </c>
      <c r="AB2395" s="24">
        <v>-4991.2434260487498</v>
      </c>
      <c r="AC2395" s="24">
        <v>9523.6730900466446</v>
      </c>
      <c r="AD2395" s="24">
        <v>-9523.6730900466209</v>
      </c>
      <c r="AE2395" s="24">
        <v>-14514.9165160954</v>
      </c>
      <c r="AF2395" s="24">
        <v>0</v>
      </c>
      <c r="AG2395" s="24">
        <v>1.3222697840783439</v>
      </c>
      <c r="AH2395" s="24">
        <v>-0.46562843566562151</v>
      </c>
      <c r="AI2395" s="24">
        <v>0.85664134841272244</v>
      </c>
      <c r="AJ2395" s="24">
        <v>0</v>
      </c>
      <c r="AK2395" s="24">
        <v>0</v>
      </c>
      <c r="AL2395" s="24">
        <v>0</v>
      </c>
      <c r="AM2395" s="24">
        <v>0</v>
      </c>
      <c r="AN2395" s="24">
        <v>0</v>
      </c>
      <c r="AO2395" s="24">
        <v>0</v>
      </c>
      <c r="AP2395" s="24">
        <v>0</v>
      </c>
      <c r="AQ2395" s="24">
        <v>1612.7685017883778</v>
      </c>
      <c r="AR2395" s="24">
        <v>-554.582602894312</v>
      </c>
      <c r="AS2395" s="24">
        <v>1058.1858988940712</v>
      </c>
      <c r="AT2395" s="24">
        <v>-1058.1858988940949</v>
      </c>
      <c r="AU2395" s="24">
        <v>-1612.7685017883778</v>
      </c>
      <c r="AV2395" s="24">
        <v>0</v>
      </c>
      <c r="AW2395" s="24">
        <v>0</v>
      </c>
      <c r="AX2395" s="24">
        <v>0</v>
      </c>
      <c r="AY2395" s="24">
        <v>0</v>
      </c>
      <c r="AZ2395" s="24">
        <v>0</v>
      </c>
      <c r="BA2395" s="24">
        <v>-0.85664134841272244</v>
      </c>
      <c r="BB2395" s="24">
        <v>-1.3222697840783439</v>
      </c>
      <c r="BC2395" s="24">
        <v>-0.85664134841272244</v>
      </c>
      <c r="BD2395" s="24">
        <v>-1.3222697840783439</v>
      </c>
      <c r="BE2395" s="24">
        <v>0</v>
      </c>
      <c r="BF2395" s="24">
        <v>0</v>
      </c>
      <c r="BG2395" s="24">
        <v>0</v>
      </c>
      <c r="BH2395" s="24">
        <v>0</v>
      </c>
      <c r="BI2395" s="24">
        <v>0</v>
      </c>
      <c r="BJ2395" s="24">
        <v>0</v>
      </c>
      <c r="BK2395" s="24">
        <v>0</v>
      </c>
      <c r="BL2395" s="24">
        <v>0</v>
      </c>
    </row>
    <row r="2396" spans="1:64" x14ac:dyDescent="0.25">
      <c r="A2396" t="s">
        <v>5129</v>
      </c>
      <c r="B2396">
        <v>226</v>
      </c>
      <c r="C2396">
        <v>4</v>
      </c>
      <c r="D2396">
        <v>19</v>
      </c>
      <c r="E2396" s="24">
        <v>0</v>
      </c>
      <c r="F2396" s="24">
        <v>0</v>
      </c>
      <c r="G2396" s="24">
        <v>0</v>
      </c>
      <c r="H2396" s="24">
        <v>0</v>
      </c>
      <c r="I2396" s="24">
        <v>0</v>
      </c>
      <c r="J2396" s="24">
        <v>0</v>
      </c>
      <c r="K2396" s="24">
        <v>15869.142839174718</v>
      </c>
      <c r="L2396" s="24">
        <v>-5443.9144475013018</v>
      </c>
      <c r="M2396" s="24">
        <v>10425.228391673416</v>
      </c>
      <c r="N2396" s="24">
        <v>-10425.228391673416</v>
      </c>
      <c r="O2396" s="24">
        <v>-15869.142839174718</v>
      </c>
      <c r="P2396" s="24">
        <v>0</v>
      </c>
      <c r="Q2396" s="24">
        <v>1.3009460495445637</v>
      </c>
      <c r="R2396" s="24">
        <v>-0.45757584000966744</v>
      </c>
      <c r="S2396" s="24">
        <v>0.84337020953489628</v>
      </c>
      <c r="T2396" s="24">
        <v>0</v>
      </c>
      <c r="U2396" s="24">
        <v>0</v>
      </c>
      <c r="V2396" s="24">
        <v>0</v>
      </c>
      <c r="W2396" s="24">
        <v>0</v>
      </c>
      <c r="X2396" s="24">
        <v>0</v>
      </c>
      <c r="Y2396" s="24">
        <v>0</v>
      </c>
      <c r="Z2396" s="24">
        <v>0</v>
      </c>
      <c r="AA2396" s="24">
        <v>14282.228555257247</v>
      </c>
      <c r="AB2396" s="24">
        <v>-4899.5230027511716</v>
      </c>
      <c r="AC2396" s="24">
        <v>9382.705552506075</v>
      </c>
      <c r="AD2396" s="24">
        <v>-9382.705552506086</v>
      </c>
      <c r="AE2396" s="24">
        <v>-14282.228555257316</v>
      </c>
      <c r="AF2396" s="24">
        <v>0</v>
      </c>
      <c r="AG2396" s="24">
        <v>1.3009460495445637</v>
      </c>
      <c r="AH2396" s="24">
        <v>-0.45757584000966744</v>
      </c>
      <c r="AI2396" s="24">
        <v>0.84337020953489628</v>
      </c>
      <c r="AJ2396" s="24">
        <v>0</v>
      </c>
      <c r="AK2396" s="24">
        <v>0</v>
      </c>
      <c r="AL2396" s="24">
        <v>0</v>
      </c>
      <c r="AM2396" s="24">
        <v>0</v>
      </c>
      <c r="AN2396" s="24">
        <v>0</v>
      </c>
      <c r="AO2396" s="24">
        <v>0</v>
      </c>
      <c r="AP2396" s="24">
        <v>0</v>
      </c>
      <c r="AQ2396" s="24">
        <v>1586.914283917471</v>
      </c>
      <c r="AR2396" s="24">
        <v>-544.39144475013018</v>
      </c>
      <c r="AS2396" s="24">
        <v>1042.5228391673409</v>
      </c>
      <c r="AT2396" s="24">
        <v>-1042.5228391673299</v>
      </c>
      <c r="AU2396" s="24">
        <v>-1586.9142839174019</v>
      </c>
      <c r="AV2396" s="24">
        <v>0</v>
      </c>
      <c r="AW2396" s="24">
        <v>0</v>
      </c>
      <c r="AX2396" s="24">
        <v>0</v>
      </c>
      <c r="AY2396" s="24">
        <v>0</v>
      </c>
      <c r="AZ2396" s="24">
        <v>0</v>
      </c>
      <c r="BA2396" s="24">
        <v>-0.84337020953489628</v>
      </c>
      <c r="BB2396" s="24">
        <v>-1.3009460495445637</v>
      </c>
      <c r="BC2396" s="24">
        <v>-0.84337020953489628</v>
      </c>
      <c r="BD2396" s="24">
        <v>-1.3009460495445637</v>
      </c>
      <c r="BE2396" s="24">
        <v>0</v>
      </c>
      <c r="BF2396" s="24">
        <v>0</v>
      </c>
      <c r="BG2396" s="24">
        <v>0</v>
      </c>
      <c r="BH2396" s="24">
        <v>0</v>
      </c>
      <c r="BI2396" s="24">
        <v>0</v>
      </c>
      <c r="BJ2396" s="24">
        <v>0</v>
      </c>
      <c r="BK2396" s="24">
        <v>0</v>
      </c>
      <c r="BL2396" s="24">
        <v>0</v>
      </c>
    </row>
    <row r="2397" spans="1:64" x14ac:dyDescent="0.25">
      <c r="A2397" t="s">
        <v>5129</v>
      </c>
      <c r="B2397">
        <v>227</v>
      </c>
      <c r="C2397">
        <v>4</v>
      </c>
      <c r="D2397">
        <v>19</v>
      </c>
      <c r="E2397" s="24">
        <v>0</v>
      </c>
      <c r="F2397" s="24">
        <v>0</v>
      </c>
      <c r="G2397" s="24">
        <v>0</v>
      </c>
      <c r="H2397" s="24">
        <v>0</v>
      </c>
      <c r="I2397" s="24">
        <v>0</v>
      </c>
      <c r="J2397" s="24">
        <v>0</v>
      </c>
      <c r="K2397" s="24">
        <v>15615.558349665254</v>
      </c>
      <c r="L2397" s="24">
        <v>-5344.0440996475518</v>
      </c>
      <c r="M2397" s="24">
        <v>10271.514250017703</v>
      </c>
      <c r="N2397" s="24">
        <v>-10271.514250017703</v>
      </c>
      <c r="O2397" s="24">
        <v>-15615.558349665254</v>
      </c>
      <c r="P2397" s="24">
        <v>0</v>
      </c>
      <c r="Q2397" s="24">
        <v>1.2800378498345708</v>
      </c>
      <c r="R2397" s="24">
        <v>-0.44968190625240823</v>
      </c>
      <c r="S2397" s="24">
        <v>0.83035594358216258</v>
      </c>
      <c r="T2397" s="24">
        <v>0</v>
      </c>
      <c r="U2397" s="24">
        <v>0</v>
      </c>
      <c r="V2397" s="24">
        <v>0</v>
      </c>
      <c r="W2397" s="24">
        <v>0</v>
      </c>
      <c r="X2397" s="24">
        <v>0</v>
      </c>
      <c r="Y2397" s="24">
        <v>0</v>
      </c>
      <c r="Z2397" s="24">
        <v>0</v>
      </c>
      <c r="AA2397" s="24">
        <v>14054.00251469873</v>
      </c>
      <c r="AB2397" s="24">
        <v>-4809.6396896828082</v>
      </c>
      <c r="AC2397" s="24">
        <v>9244.3628250159327</v>
      </c>
      <c r="AD2397" s="24">
        <v>-9244.362825015909</v>
      </c>
      <c r="AE2397" s="24">
        <v>-14054.002514698659</v>
      </c>
      <c r="AF2397" s="24">
        <v>0</v>
      </c>
      <c r="AG2397" s="24">
        <v>1.2800378498345708</v>
      </c>
      <c r="AH2397" s="24">
        <v>-0.44968190625240823</v>
      </c>
      <c r="AI2397" s="24">
        <v>0.83035594358216258</v>
      </c>
      <c r="AJ2397" s="24">
        <v>0</v>
      </c>
      <c r="AK2397" s="24">
        <v>0</v>
      </c>
      <c r="AL2397" s="24">
        <v>0</v>
      </c>
      <c r="AM2397" s="24">
        <v>0</v>
      </c>
      <c r="AN2397" s="24">
        <v>0</v>
      </c>
      <c r="AO2397" s="24">
        <v>0</v>
      </c>
      <c r="AP2397" s="24">
        <v>0</v>
      </c>
      <c r="AQ2397" s="24">
        <v>1561.5558349665243</v>
      </c>
      <c r="AR2397" s="24">
        <v>-534.40440996474354</v>
      </c>
      <c r="AS2397" s="24">
        <v>1027.1514250017699</v>
      </c>
      <c r="AT2397" s="24">
        <v>-1027.1514250017935</v>
      </c>
      <c r="AU2397" s="24">
        <v>-1561.5558349665953</v>
      </c>
      <c r="AV2397" s="24">
        <v>0</v>
      </c>
      <c r="AW2397" s="24">
        <v>0</v>
      </c>
      <c r="AX2397" s="24">
        <v>0</v>
      </c>
      <c r="AY2397" s="24">
        <v>0</v>
      </c>
      <c r="AZ2397" s="24">
        <v>0</v>
      </c>
      <c r="BA2397" s="24">
        <v>-0.83035594358216258</v>
      </c>
      <c r="BB2397" s="24">
        <v>-1.2800378498345708</v>
      </c>
      <c r="BC2397" s="24">
        <v>-0.83035594358216258</v>
      </c>
      <c r="BD2397" s="24">
        <v>-1.2800378498345708</v>
      </c>
      <c r="BE2397" s="24">
        <v>0</v>
      </c>
      <c r="BF2397" s="24">
        <v>0</v>
      </c>
      <c r="BG2397" s="24">
        <v>0</v>
      </c>
      <c r="BH2397" s="24">
        <v>0</v>
      </c>
      <c r="BI2397" s="24">
        <v>0</v>
      </c>
      <c r="BJ2397" s="24">
        <v>0</v>
      </c>
      <c r="BK2397" s="24">
        <v>0</v>
      </c>
      <c r="BL2397" s="24">
        <v>0</v>
      </c>
    </row>
    <row r="2398" spans="1:64" x14ac:dyDescent="0.25">
      <c r="A2398" t="s">
        <v>5129</v>
      </c>
      <c r="B2398">
        <v>228</v>
      </c>
      <c r="C2398">
        <v>4</v>
      </c>
      <c r="D2398">
        <v>19</v>
      </c>
      <c r="E2398" s="24">
        <v>0</v>
      </c>
      <c r="F2398" s="24">
        <v>0</v>
      </c>
      <c r="G2398" s="24">
        <v>0</v>
      </c>
      <c r="H2398" s="24">
        <v>0</v>
      </c>
      <c r="I2398" s="24">
        <v>0</v>
      </c>
      <c r="J2398" s="24">
        <v>0</v>
      </c>
      <c r="K2398" s="24">
        <v>15366.820517320186</v>
      </c>
      <c r="L2398" s="24">
        <v>-5246.1699002869427</v>
      </c>
      <c r="M2398" s="24">
        <v>10120.650617033243</v>
      </c>
      <c r="N2398" s="24">
        <v>-10120.650617033243</v>
      </c>
      <c r="O2398" s="24">
        <v>-15366.820517320186</v>
      </c>
      <c r="P2398" s="24">
        <v>0</v>
      </c>
      <c r="Q2398" s="24">
        <v>1.2595356439110219</v>
      </c>
      <c r="R2398" s="24">
        <v>-0.44194310126931668</v>
      </c>
      <c r="S2398" s="24">
        <v>0.81759254264170522</v>
      </c>
      <c r="T2398" s="24">
        <v>0</v>
      </c>
      <c r="U2398" s="24">
        <v>0</v>
      </c>
      <c r="V2398" s="24">
        <v>0</v>
      </c>
      <c r="W2398" s="24">
        <v>0</v>
      </c>
      <c r="X2398" s="24">
        <v>0</v>
      </c>
      <c r="Y2398" s="24">
        <v>0</v>
      </c>
      <c r="Z2398" s="24">
        <v>0</v>
      </c>
      <c r="AA2398" s="24">
        <v>13830.138465588168</v>
      </c>
      <c r="AB2398" s="24">
        <v>-4721.5529102582368</v>
      </c>
      <c r="AC2398" s="24">
        <v>9108.5855553299189</v>
      </c>
      <c r="AD2398" s="24">
        <v>-9108.5855553299189</v>
      </c>
      <c r="AE2398" s="24">
        <v>-13830.138465588214</v>
      </c>
      <c r="AF2398" s="24">
        <v>0</v>
      </c>
      <c r="AG2398" s="24">
        <v>1.2595356439110219</v>
      </c>
      <c r="AH2398" s="24">
        <v>-0.44194310126931668</v>
      </c>
      <c r="AI2398" s="24">
        <v>0.81759254264170522</v>
      </c>
      <c r="AJ2398" s="24">
        <v>0</v>
      </c>
      <c r="AK2398" s="24">
        <v>0</v>
      </c>
      <c r="AL2398" s="24">
        <v>0</v>
      </c>
      <c r="AM2398" s="24">
        <v>0</v>
      </c>
      <c r="AN2398" s="24">
        <v>0</v>
      </c>
      <c r="AO2398" s="24">
        <v>0</v>
      </c>
      <c r="AP2398" s="24">
        <v>0</v>
      </c>
      <c r="AQ2398" s="24">
        <v>1536.6820517320175</v>
      </c>
      <c r="AR2398" s="24">
        <v>-524.61699002870591</v>
      </c>
      <c r="AS2398" s="24">
        <v>1012.0650617033243</v>
      </c>
      <c r="AT2398" s="24">
        <v>-1012.0650617033243</v>
      </c>
      <c r="AU2398" s="24">
        <v>-1536.682051731972</v>
      </c>
      <c r="AV2398" s="24">
        <v>0</v>
      </c>
      <c r="AW2398" s="24">
        <v>0</v>
      </c>
      <c r="AX2398" s="24">
        <v>0</v>
      </c>
      <c r="AY2398" s="24">
        <v>0</v>
      </c>
      <c r="AZ2398" s="24">
        <v>0</v>
      </c>
      <c r="BA2398" s="24">
        <v>-0.81759254264170522</v>
      </c>
      <c r="BB2398" s="24">
        <v>-1.2595356439110219</v>
      </c>
      <c r="BC2398" s="24">
        <v>-0.81759254264170522</v>
      </c>
      <c r="BD2398" s="24">
        <v>-1.2595356439110219</v>
      </c>
      <c r="BE2398" s="24">
        <v>0</v>
      </c>
      <c r="BF2398" s="24">
        <v>0</v>
      </c>
      <c r="BG2398" s="24">
        <v>0</v>
      </c>
      <c r="BH2398" s="24">
        <v>0</v>
      </c>
      <c r="BI2398" s="24">
        <v>0</v>
      </c>
      <c r="BJ2398" s="24">
        <v>0</v>
      </c>
      <c r="BK2398" s="24">
        <v>0</v>
      </c>
      <c r="BL2398" s="24">
        <v>0</v>
      </c>
    </row>
    <row r="2399" spans="1:64" x14ac:dyDescent="0.25">
      <c r="A2399" t="s">
        <v>5129</v>
      </c>
      <c r="B2399">
        <v>229</v>
      </c>
      <c r="C2399">
        <v>1</v>
      </c>
      <c r="D2399">
        <v>20</v>
      </c>
      <c r="E2399" s="24">
        <v>0</v>
      </c>
      <c r="F2399" s="24">
        <v>0</v>
      </c>
      <c r="G2399" s="24">
        <v>0</v>
      </c>
      <c r="H2399" s="24">
        <v>0</v>
      </c>
      <c r="I2399" s="24">
        <v>0</v>
      </c>
      <c r="J2399" s="24">
        <v>0</v>
      </c>
      <c r="K2399" s="24">
        <v>15122.821155492216</v>
      </c>
      <c r="L2399" s="24">
        <v>-5150.2478474453092</v>
      </c>
      <c r="M2399" s="24">
        <v>9972.5733080469072</v>
      </c>
      <c r="N2399" s="24">
        <v>-9972.5733080469072</v>
      </c>
      <c r="O2399" s="24">
        <v>-15122.821155492216</v>
      </c>
      <c r="P2399" s="24">
        <v>0</v>
      </c>
      <c r="Q2399" s="24">
        <v>1.2394301435256239</v>
      </c>
      <c r="R2399" s="24">
        <v>-0.43435597926782066</v>
      </c>
      <c r="S2399" s="24">
        <v>0.8050741642578032</v>
      </c>
      <c r="T2399" s="24">
        <v>0</v>
      </c>
      <c r="U2399" s="24">
        <v>0</v>
      </c>
      <c r="V2399" s="24">
        <v>0</v>
      </c>
      <c r="W2399" s="24">
        <v>0</v>
      </c>
      <c r="X2399" s="24">
        <v>0</v>
      </c>
      <c r="Y2399" s="24">
        <v>0</v>
      </c>
      <c r="Z2399" s="24">
        <v>0</v>
      </c>
      <c r="AA2399" s="24">
        <v>13610.539039942994</v>
      </c>
      <c r="AB2399" s="24">
        <v>-4635.2230627007666</v>
      </c>
      <c r="AC2399" s="24">
        <v>8975.3159772422168</v>
      </c>
      <c r="AD2399" s="24">
        <v>-8975.3159772422514</v>
      </c>
      <c r="AE2399" s="24">
        <v>-13610.539039943018</v>
      </c>
      <c r="AF2399" s="24">
        <v>0</v>
      </c>
      <c r="AG2399" s="24">
        <v>1.2394301435256239</v>
      </c>
      <c r="AH2399" s="24">
        <v>-0.43435597926782066</v>
      </c>
      <c r="AI2399" s="24">
        <v>0.8050741642578032</v>
      </c>
      <c r="AJ2399" s="24">
        <v>0</v>
      </c>
      <c r="AK2399" s="24">
        <v>0</v>
      </c>
      <c r="AL2399" s="24">
        <v>0</v>
      </c>
      <c r="AM2399" s="24">
        <v>0</v>
      </c>
      <c r="AN2399" s="24">
        <v>0</v>
      </c>
      <c r="AO2399" s="24">
        <v>0</v>
      </c>
      <c r="AP2399" s="24">
        <v>0</v>
      </c>
      <c r="AQ2399" s="24">
        <v>1512.282115549222</v>
      </c>
      <c r="AR2399" s="24">
        <v>-515.02478474454256</v>
      </c>
      <c r="AS2399" s="24">
        <v>997.25733080469035</v>
      </c>
      <c r="AT2399" s="24">
        <v>-997.25733080465579</v>
      </c>
      <c r="AU2399" s="24">
        <v>-1512.2821155491984</v>
      </c>
      <c r="AV2399" s="24">
        <v>0</v>
      </c>
      <c r="AW2399" s="24">
        <v>0</v>
      </c>
      <c r="AX2399" s="24">
        <v>0</v>
      </c>
      <c r="AY2399" s="24">
        <v>0</v>
      </c>
      <c r="AZ2399" s="24">
        <v>0</v>
      </c>
      <c r="BA2399" s="24">
        <v>-0.8050741642578032</v>
      </c>
      <c r="BB2399" s="24">
        <v>-1.2394301435256239</v>
      </c>
      <c r="BC2399" s="24">
        <v>-0.8050741642578032</v>
      </c>
      <c r="BD2399" s="24">
        <v>-1.2394301435256239</v>
      </c>
      <c r="BE2399" s="24">
        <v>0</v>
      </c>
      <c r="BF2399" s="24">
        <v>0</v>
      </c>
      <c r="BG2399" s="24">
        <v>0</v>
      </c>
      <c r="BH2399" s="24">
        <v>0</v>
      </c>
      <c r="BI2399" s="24">
        <v>0</v>
      </c>
      <c r="BJ2399" s="24">
        <v>0</v>
      </c>
      <c r="BK2399" s="24">
        <v>0</v>
      </c>
      <c r="BL2399" s="24">
        <v>0</v>
      </c>
    </row>
    <row r="2400" spans="1:64" x14ac:dyDescent="0.25">
      <c r="A2400" t="s">
        <v>5129</v>
      </c>
      <c r="B2400">
        <v>230</v>
      </c>
      <c r="C2400">
        <v>1</v>
      </c>
      <c r="D2400">
        <v>20</v>
      </c>
      <c r="E2400" s="24">
        <v>0</v>
      </c>
      <c r="F2400" s="24">
        <v>0</v>
      </c>
      <c r="G2400" s="24">
        <v>0</v>
      </c>
      <c r="H2400" s="24">
        <v>0</v>
      </c>
      <c r="I2400" s="24">
        <v>0</v>
      </c>
      <c r="J2400" s="24">
        <v>0</v>
      </c>
      <c r="K2400" s="24">
        <v>14883.454841095954</v>
      </c>
      <c r="L2400" s="24">
        <v>-5056.2349948622286</v>
      </c>
      <c r="M2400" s="24">
        <v>9827.2198462337255</v>
      </c>
      <c r="N2400" s="24">
        <v>-9827.2198462337255</v>
      </c>
      <c r="O2400" s="24">
        <v>-14883.454841095954</v>
      </c>
      <c r="P2400" s="24">
        <v>0</v>
      </c>
      <c r="Q2400" s="24">
        <v>1.2197123056257624</v>
      </c>
      <c r="R2400" s="24">
        <v>-0.42691717946036079</v>
      </c>
      <c r="S2400" s="24">
        <v>0.7927951261654016</v>
      </c>
      <c r="T2400" s="24">
        <v>0</v>
      </c>
      <c r="U2400" s="24">
        <v>0</v>
      </c>
      <c r="V2400" s="24">
        <v>0</v>
      </c>
      <c r="W2400" s="24">
        <v>0</v>
      </c>
      <c r="X2400" s="24">
        <v>0</v>
      </c>
      <c r="Y2400" s="24">
        <v>0</v>
      </c>
      <c r="Z2400" s="24">
        <v>0</v>
      </c>
      <c r="AA2400" s="24">
        <v>13395.109356986359</v>
      </c>
      <c r="AB2400" s="24">
        <v>-4550.6114953760116</v>
      </c>
      <c r="AC2400" s="24">
        <v>8844.4978616103526</v>
      </c>
      <c r="AD2400" s="24">
        <v>-8844.4978616103181</v>
      </c>
      <c r="AE2400" s="24">
        <v>-13395.109356986301</v>
      </c>
      <c r="AF2400" s="24">
        <v>0</v>
      </c>
      <c r="AG2400" s="24">
        <v>1.2197123056257624</v>
      </c>
      <c r="AH2400" s="24">
        <v>-0.42691717946036079</v>
      </c>
      <c r="AI2400" s="24">
        <v>0.7927951261654016</v>
      </c>
      <c r="AJ2400" s="24">
        <v>0</v>
      </c>
      <c r="AK2400" s="24">
        <v>0</v>
      </c>
      <c r="AL2400" s="24">
        <v>0</v>
      </c>
      <c r="AM2400" s="24">
        <v>0</v>
      </c>
      <c r="AN2400" s="24">
        <v>0</v>
      </c>
      <c r="AO2400" s="24">
        <v>0</v>
      </c>
      <c r="AP2400" s="24">
        <v>0</v>
      </c>
      <c r="AQ2400" s="24">
        <v>1488.3454841095954</v>
      </c>
      <c r="AR2400" s="24">
        <v>-505.62349948621704</v>
      </c>
      <c r="AS2400" s="24">
        <v>982.72198462337292</v>
      </c>
      <c r="AT2400" s="24">
        <v>-982.72198462340748</v>
      </c>
      <c r="AU2400" s="24">
        <v>-1488.3454841096536</v>
      </c>
      <c r="AV2400" s="24">
        <v>0</v>
      </c>
      <c r="AW2400" s="24">
        <v>0</v>
      </c>
      <c r="AX2400" s="24">
        <v>0</v>
      </c>
      <c r="AY2400" s="24">
        <v>0</v>
      </c>
      <c r="AZ2400" s="24">
        <v>0</v>
      </c>
      <c r="BA2400" s="24">
        <v>-0.7927951261654016</v>
      </c>
      <c r="BB2400" s="24">
        <v>-1.2197123056257624</v>
      </c>
      <c r="BC2400" s="24">
        <v>-0.7927951261654016</v>
      </c>
      <c r="BD2400" s="24">
        <v>-1.2197123056257624</v>
      </c>
      <c r="BE2400" s="24">
        <v>0</v>
      </c>
      <c r="BF2400" s="24">
        <v>0</v>
      </c>
      <c r="BG2400" s="24">
        <v>0</v>
      </c>
      <c r="BH2400" s="24">
        <v>0</v>
      </c>
      <c r="BI2400" s="24">
        <v>0</v>
      </c>
      <c r="BJ2400" s="24">
        <v>0</v>
      </c>
      <c r="BK2400" s="24">
        <v>0</v>
      </c>
      <c r="BL2400" s="24">
        <v>0</v>
      </c>
    </row>
    <row r="2401" spans="1:64" x14ac:dyDescent="0.25">
      <c r="A2401" t="s">
        <v>5129</v>
      </c>
      <c r="B2401">
        <v>231</v>
      </c>
      <c r="C2401">
        <v>1</v>
      </c>
      <c r="D2401">
        <v>20</v>
      </c>
      <c r="E2401" s="24">
        <v>0</v>
      </c>
      <c r="F2401" s="24">
        <v>0</v>
      </c>
      <c r="G2401" s="24">
        <v>0</v>
      </c>
      <c r="H2401" s="24">
        <v>0</v>
      </c>
      <c r="I2401" s="24">
        <v>0</v>
      </c>
      <c r="J2401" s="24">
        <v>0</v>
      </c>
      <c r="K2401" s="24">
        <v>14648.618835054338</v>
      </c>
      <c r="L2401" s="24">
        <v>-4964.0894250199199</v>
      </c>
      <c r="M2401" s="24">
        <v>9684.5294100344181</v>
      </c>
      <c r="N2401" s="24">
        <v>-9684.5294100344181</v>
      </c>
      <c r="O2401" s="24">
        <v>-14648.618835054338</v>
      </c>
      <c r="P2401" s="24">
        <v>0</v>
      </c>
      <c r="Q2401" s="24">
        <v>1.2003733250139703</v>
      </c>
      <c r="R2401" s="24">
        <v>-0.41962342378155881</v>
      </c>
      <c r="S2401" s="24">
        <v>0.7807499012324115</v>
      </c>
      <c r="T2401" s="24">
        <v>0</v>
      </c>
      <c r="U2401" s="24">
        <v>0</v>
      </c>
      <c r="V2401" s="24">
        <v>0</v>
      </c>
      <c r="W2401" s="24">
        <v>0</v>
      </c>
      <c r="X2401" s="24">
        <v>0</v>
      </c>
      <c r="Y2401" s="24">
        <v>0</v>
      </c>
      <c r="Z2401" s="24">
        <v>0</v>
      </c>
      <c r="AA2401" s="24">
        <v>13183.756951548905</v>
      </c>
      <c r="AB2401" s="24">
        <v>-4467.6804825179279</v>
      </c>
      <c r="AC2401" s="24">
        <v>8716.076469030977</v>
      </c>
      <c r="AD2401" s="24">
        <v>-8716.0764690309879</v>
      </c>
      <c r="AE2401" s="24">
        <v>-13183.756951548916</v>
      </c>
      <c r="AF2401" s="24">
        <v>0</v>
      </c>
      <c r="AG2401" s="24">
        <v>1.2003733250139703</v>
      </c>
      <c r="AH2401" s="24">
        <v>-0.41962342378155881</v>
      </c>
      <c r="AI2401" s="24">
        <v>0.7807499012324115</v>
      </c>
      <c r="AJ2401" s="24">
        <v>0</v>
      </c>
      <c r="AK2401" s="24">
        <v>0</v>
      </c>
      <c r="AL2401" s="24">
        <v>0</v>
      </c>
      <c r="AM2401" s="24">
        <v>0</v>
      </c>
      <c r="AN2401" s="24">
        <v>0</v>
      </c>
      <c r="AO2401" s="24">
        <v>0</v>
      </c>
      <c r="AP2401" s="24">
        <v>0</v>
      </c>
      <c r="AQ2401" s="24">
        <v>1464.8618835054331</v>
      </c>
      <c r="AR2401" s="24">
        <v>-496.40894250199199</v>
      </c>
      <c r="AS2401" s="24">
        <v>968.45294100344108</v>
      </c>
      <c r="AT2401" s="24">
        <v>-968.45294100343017</v>
      </c>
      <c r="AU2401" s="24">
        <v>-1464.8618835054222</v>
      </c>
      <c r="AV2401" s="24">
        <v>0</v>
      </c>
      <c r="AW2401" s="24">
        <v>0</v>
      </c>
      <c r="AX2401" s="24">
        <v>0</v>
      </c>
      <c r="AY2401" s="24">
        <v>0</v>
      </c>
      <c r="AZ2401" s="24">
        <v>0</v>
      </c>
      <c r="BA2401" s="24">
        <v>-0.7807499012324115</v>
      </c>
      <c r="BB2401" s="24">
        <v>-1.2003733250139703</v>
      </c>
      <c r="BC2401" s="24">
        <v>-0.7807499012324115</v>
      </c>
      <c r="BD2401" s="24">
        <v>-1.2003733250139703</v>
      </c>
      <c r="BE2401" s="24">
        <v>0</v>
      </c>
      <c r="BF2401" s="24">
        <v>0</v>
      </c>
      <c r="BG2401" s="24">
        <v>0</v>
      </c>
      <c r="BH2401" s="24">
        <v>0</v>
      </c>
      <c r="BI2401" s="24">
        <v>0</v>
      </c>
      <c r="BJ2401" s="24">
        <v>0</v>
      </c>
      <c r="BK2401" s="24">
        <v>0</v>
      </c>
      <c r="BL2401" s="24">
        <v>0</v>
      </c>
    </row>
    <row r="2402" spans="1:64" x14ac:dyDescent="0.25">
      <c r="A2402" t="s">
        <v>5129</v>
      </c>
      <c r="B2402">
        <v>232</v>
      </c>
      <c r="C2402">
        <v>2</v>
      </c>
      <c r="D2402">
        <v>20</v>
      </c>
      <c r="E2402" s="24">
        <v>0</v>
      </c>
      <c r="F2402" s="24">
        <v>0</v>
      </c>
      <c r="G2402" s="24">
        <v>0</v>
      </c>
      <c r="H2402" s="24">
        <v>0</v>
      </c>
      <c r="I2402" s="24">
        <v>0</v>
      </c>
      <c r="J2402" s="24">
        <v>0</v>
      </c>
      <c r="K2402" s="24">
        <v>14418.213005743921</v>
      </c>
      <c r="L2402" s="24">
        <v>-4873.7702233232558</v>
      </c>
      <c r="M2402" s="24">
        <v>9544.442782420665</v>
      </c>
      <c r="N2402" s="24">
        <v>-9544.442782420665</v>
      </c>
      <c r="O2402" s="24">
        <v>-14418.213005743921</v>
      </c>
      <c r="P2402" s="24">
        <v>0</v>
      </c>
      <c r="Q2402" s="24">
        <v>1.1814046272584164</v>
      </c>
      <c r="R2402" s="24">
        <v>-0.41247151468814991</v>
      </c>
      <c r="S2402" s="24">
        <v>0.76893311257026653</v>
      </c>
      <c r="T2402" s="24">
        <v>0</v>
      </c>
      <c r="U2402" s="24">
        <v>0</v>
      </c>
      <c r="V2402" s="24">
        <v>0</v>
      </c>
      <c r="W2402" s="24">
        <v>0</v>
      </c>
      <c r="X2402" s="24">
        <v>0</v>
      </c>
      <c r="Y2402" s="24">
        <v>0</v>
      </c>
      <c r="Z2402" s="24">
        <v>0</v>
      </c>
      <c r="AA2402" s="24">
        <v>12976.39170516953</v>
      </c>
      <c r="AB2402" s="24">
        <v>-4386.3932009909477</v>
      </c>
      <c r="AC2402" s="24">
        <v>8589.9985041785985</v>
      </c>
      <c r="AD2402" s="24">
        <v>-8589.9985041785985</v>
      </c>
      <c r="AE2402" s="24">
        <v>-12976.391705169517</v>
      </c>
      <c r="AF2402" s="24">
        <v>0</v>
      </c>
      <c r="AG2402" s="24">
        <v>1.1814046272584164</v>
      </c>
      <c r="AH2402" s="24">
        <v>-0.41247151468814991</v>
      </c>
      <c r="AI2402" s="24">
        <v>0.76893311257026653</v>
      </c>
      <c r="AJ2402" s="24">
        <v>0</v>
      </c>
      <c r="AK2402" s="24">
        <v>0</v>
      </c>
      <c r="AL2402" s="24">
        <v>0</v>
      </c>
      <c r="AM2402" s="24">
        <v>0</v>
      </c>
      <c r="AN2402" s="24">
        <v>0</v>
      </c>
      <c r="AO2402" s="24">
        <v>0</v>
      </c>
      <c r="AP2402" s="24">
        <v>0</v>
      </c>
      <c r="AQ2402" s="24">
        <v>1441.821300574391</v>
      </c>
      <c r="AR2402" s="24">
        <v>-487.37702233230812</v>
      </c>
      <c r="AS2402" s="24">
        <v>954.4442782420665</v>
      </c>
      <c r="AT2402" s="24">
        <v>-954.4442782420665</v>
      </c>
      <c r="AU2402" s="24">
        <v>-1441.8213005744037</v>
      </c>
      <c r="AV2402" s="24">
        <v>0</v>
      </c>
      <c r="AW2402" s="24">
        <v>0</v>
      </c>
      <c r="AX2402" s="24">
        <v>0</v>
      </c>
      <c r="AY2402" s="24">
        <v>0</v>
      </c>
      <c r="AZ2402" s="24">
        <v>0</v>
      </c>
      <c r="BA2402" s="24">
        <v>-0.76893311257026653</v>
      </c>
      <c r="BB2402" s="24">
        <v>-1.1814046272584164</v>
      </c>
      <c r="BC2402" s="24">
        <v>-0.76893311257026653</v>
      </c>
      <c r="BD2402" s="24">
        <v>-1.1814046272584164</v>
      </c>
      <c r="BE2402" s="24">
        <v>0</v>
      </c>
      <c r="BF2402" s="24">
        <v>0</v>
      </c>
      <c r="BG2402" s="24">
        <v>0</v>
      </c>
      <c r="BH2402" s="24">
        <v>0</v>
      </c>
      <c r="BI2402" s="24">
        <v>0</v>
      </c>
      <c r="BJ2402" s="24">
        <v>0</v>
      </c>
      <c r="BK2402" s="24">
        <v>0</v>
      </c>
      <c r="BL2402" s="24">
        <v>0</v>
      </c>
    </row>
    <row r="2403" spans="1:64" x14ac:dyDescent="0.25">
      <c r="A2403" t="s">
        <v>5129</v>
      </c>
      <c r="B2403">
        <v>233</v>
      </c>
      <c r="C2403">
        <v>2</v>
      </c>
      <c r="D2403">
        <v>20</v>
      </c>
      <c r="E2403" s="24">
        <v>0</v>
      </c>
      <c r="F2403" s="24">
        <v>0</v>
      </c>
      <c r="G2403" s="24">
        <v>0</v>
      </c>
      <c r="H2403" s="24">
        <v>0</v>
      </c>
      <c r="I2403" s="24">
        <v>0</v>
      </c>
      <c r="J2403" s="24">
        <v>0</v>
      </c>
      <c r="K2403" s="24">
        <v>14192.139754395932</v>
      </c>
      <c r="L2403" s="24">
        <v>-4785.2374524101615</v>
      </c>
      <c r="M2403" s="24">
        <v>9406.9023019857705</v>
      </c>
      <c r="N2403" s="24">
        <v>-9406.9023019857705</v>
      </c>
      <c r="O2403" s="24">
        <v>-14192.139754395932</v>
      </c>
      <c r="P2403" s="24">
        <v>0</v>
      </c>
      <c r="Q2403" s="24">
        <v>1.1627978618348607</v>
      </c>
      <c r="R2403" s="24">
        <v>-0.40545833300575396</v>
      </c>
      <c r="S2403" s="24">
        <v>0.75733952882910671</v>
      </c>
      <c r="T2403" s="24">
        <v>0</v>
      </c>
      <c r="U2403" s="24">
        <v>0</v>
      </c>
      <c r="V2403" s="24">
        <v>0</v>
      </c>
      <c r="W2403" s="24">
        <v>0</v>
      </c>
      <c r="X2403" s="24">
        <v>0</v>
      </c>
      <c r="Y2403" s="24">
        <v>0</v>
      </c>
      <c r="Z2403" s="24">
        <v>0</v>
      </c>
      <c r="AA2403" s="24">
        <v>12772.92577895634</v>
      </c>
      <c r="AB2403" s="24">
        <v>-4306.7137071691395</v>
      </c>
      <c r="AC2403" s="24">
        <v>8466.2120717871931</v>
      </c>
      <c r="AD2403" s="24">
        <v>-8466.2120717872167</v>
      </c>
      <c r="AE2403" s="24">
        <v>-12772.925778956385</v>
      </c>
      <c r="AF2403" s="24">
        <v>0</v>
      </c>
      <c r="AG2403" s="24">
        <v>1.1627978618348607</v>
      </c>
      <c r="AH2403" s="24">
        <v>-0.40545833300575396</v>
      </c>
      <c r="AI2403" s="24">
        <v>0.75733952882910671</v>
      </c>
      <c r="AJ2403" s="24">
        <v>0</v>
      </c>
      <c r="AK2403" s="24">
        <v>0</v>
      </c>
      <c r="AL2403" s="24">
        <v>0</v>
      </c>
      <c r="AM2403" s="24">
        <v>0</v>
      </c>
      <c r="AN2403" s="24">
        <v>0</v>
      </c>
      <c r="AO2403" s="24">
        <v>0</v>
      </c>
      <c r="AP2403" s="24">
        <v>0</v>
      </c>
      <c r="AQ2403" s="24">
        <v>1419.2139754395921</v>
      </c>
      <c r="AR2403" s="24">
        <v>-478.52374524102197</v>
      </c>
      <c r="AS2403" s="24">
        <v>940.69023019857741</v>
      </c>
      <c r="AT2403" s="24">
        <v>-940.69023019855376</v>
      </c>
      <c r="AU2403" s="24">
        <v>-1419.2139754395466</v>
      </c>
      <c r="AV2403" s="24">
        <v>0</v>
      </c>
      <c r="AW2403" s="24">
        <v>0</v>
      </c>
      <c r="AX2403" s="24">
        <v>0</v>
      </c>
      <c r="AY2403" s="24">
        <v>0</v>
      </c>
      <c r="AZ2403" s="24">
        <v>0</v>
      </c>
      <c r="BA2403" s="24">
        <v>-0.75733952882910671</v>
      </c>
      <c r="BB2403" s="24">
        <v>-1.1627978618348607</v>
      </c>
      <c r="BC2403" s="24">
        <v>-0.75733952882910671</v>
      </c>
      <c r="BD2403" s="24">
        <v>-1.1627978618348607</v>
      </c>
      <c r="BE2403" s="24">
        <v>0</v>
      </c>
      <c r="BF2403" s="24">
        <v>0</v>
      </c>
      <c r="BG2403" s="24">
        <v>0</v>
      </c>
      <c r="BH2403" s="24">
        <v>0</v>
      </c>
      <c r="BI2403" s="24">
        <v>0</v>
      </c>
      <c r="BJ2403" s="24">
        <v>0</v>
      </c>
      <c r="BK2403" s="24">
        <v>0</v>
      </c>
      <c r="BL2403" s="24">
        <v>0</v>
      </c>
    </row>
    <row r="2404" spans="1:64" x14ac:dyDescent="0.25">
      <c r="A2404" t="s">
        <v>5129</v>
      </c>
      <c r="B2404">
        <v>234</v>
      </c>
      <c r="C2404">
        <v>2</v>
      </c>
      <c r="D2404">
        <v>20</v>
      </c>
      <c r="E2404" s="24">
        <v>0</v>
      </c>
      <c r="F2404" s="24">
        <v>0</v>
      </c>
      <c r="G2404" s="24">
        <v>0</v>
      </c>
      <c r="H2404" s="24">
        <v>0</v>
      </c>
      <c r="I2404" s="24">
        <v>0</v>
      </c>
      <c r="J2404" s="24">
        <v>0</v>
      </c>
      <c r="K2404" s="24">
        <v>13970.30394320935</v>
      </c>
      <c r="L2404" s="24">
        <v>-4698.4521275684237</v>
      </c>
      <c r="M2404" s="24">
        <v>9271.8518156409264</v>
      </c>
      <c r="N2404" s="24">
        <v>-9271.8518156409264</v>
      </c>
      <c r="O2404" s="24">
        <v>-13970.30394320935</v>
      </c>
      <c r="P2404" s="24">
        <v>0</v>
      </c>
      <c r="Q2404" s="24">
        <v>1.1445448954900712</v>
      </c>
      <c r="R2404" s="24">
        <v>-0.39858083585022541</v>
      </c>
      <c r="S2404" s="24">
        <v>0.7459640596398458</v>
      </c>
      <c r="T2404" s="24">
        <v>0</v>
      </c>
      <c r="U2404" s="24">
        <v>0</v>
      </c>
      <c r="V2404" s="24">
        <v>0</v>
      </c>
      <c r="W2404" s="24">
        <v>0</v>
      </c>
      <c r="X2404" s="24">
        <v>0</v>
      </c>
      <c r="Y2404" s="24">
        <v>0</v>
      </c>
      <c r="Z2404" s="24">
        <v>0</v>
      </c>
      <c r="AA2404" s="24">
        <v>12573.273548888415</v>
      </c>
      <c r="AB2404" s="24">
        <v>-4228.6069148115639</v>
      </c>
      <c r="AC2404" s="24">
        <v>8344.6666340768334</v>
      </c>
      <c r="AD2404" s="24">
        <v>-8344.6666340767988</v>
      </c>
      <c r="AE2404" s="24">
        <v>-12573.273548888392</v>
      </c>
      <c r="AF2404" s="24">
        <v>0</v>
      </c>
      <c r="AG2404" s="24">
        <v>1.1445448954900712</v>
      </c>
      <c r="AH2404" s="24">
        <v>-0.39858083585022541</v>
      </c>
      <c r="AI2404" s="24">
        <v>0.7459640596398458</v>
      </c>
      <c r="AJ2404" s="24">
        <v>0</v>
      </c>
      <c r="AK2404" s="24">
        <v>0</v>
      </c>
      <c r="AL2404" s="24">
        <v>0</v>
      </c>
      <c r="AM2404" s="24">
        <v>0</v>
      </c>
      <c r="AN2404" s="24">
        <v>0</v>
      </c>
      <c r="AO2404" s="24">
        <v>0</v>
      </c>
      <c r="AP2404" s="24">
        <v>0</v>
      </c>
      <c r="AQ2404" s="24">
        <v>1397.0303943209346</v>
      </c>
      <c r="AR2404" s="24">
        <v>-469.84521275685984</v>
      </c>
      <c r="AS2404" s="24">
        <v>927.185181564093</v>
      </c>
      <c r="AT2404" s="24">
        <v>-927.18518156412756</v>
      </c>
      <c r="AU2404" s="24">
        <v>-1397.0303943209583</v>
      </c>
      <c r="AV2404" s="24">
        <v>0</v>
      </c>
      <c r="AW2404" s="24">
        <v>0</v>
      </c>
      <c r="AX2404" s="24">
        <v>0</v>
      </c>
      <c r="AY2404" s="24">
        <v>0</v>
      </c>
      <c r="AZ2404" s="24">
        <v>0</v>
      </c>
      <c r="BA2404" s="24">
        <v>-0.7459640596398458</v>
      </c>
      <c r="BB2404" s="24">
        <v>-1.1445448954900712</v>
      </c>
      <c r="BC2404" s="24">
        <v>-0.7459640596398458</v>
      </c>
      <c r="BD2404" s="24">
        <v>-1.1445448954900712</v>
      </c>
      <c r="BE2404" s="24">
        <v>0</v>
      </c>
      <c r="BF2404" s="24">
        <v>0</v>
      </c>
      <c r="BG2404" s="24">
        <v>0</v>
      </c>
      <c r="BH2404" s="24">
        <v>0</v>
      </c>
      <c r="BI2404" s="24">
        <v>0</v>
      </c>
      <c r="BJ2404" s="24">
        <v>0</v>
      </c>
      <c r="BK2404" s="24">
        <v>0</v>
      </c>
      <c r="BL2404" s="24">
        <v>0</v>
      </c>
    </row>
    <row r="2405" spans="1:64" x14ac:dyDescent="0.25">
      <c r="A2405" t="s">
        <v>5129</v>
      </c>
      <c r="B2405">
        <v>235</v>
      </c>
      <c r="C2405">
        <v>3</v>
      </c>
      <c r="D2405">
        <v>20</v>
      </c>
      <c r="E2405" s="24">
        <v>0</v>
      </c>
      <c r="F2405" s="24">
        <v>0</v>
      </c>
      <c r="G2405" s="24">
        <v>0</v>
      </c>
      <c r="H2405" s="24">
        <v>0</v>
      </c>
      <c r="I2405" s="24">
        <v>0</v>
      </c>
      <c r="J2405" s="24">
        <v>0</v>
      </c>
      <c r="K2405" s="24">
        <v>13752.612825464457</v>
      </c>
      <c r="L2405" s="24">
        <v>-4613.3761924766004</v>
      </c>
      <c r="M2405" s="24">
        <v>9139.2366329878569</v>
      </c>
      <c r="N2405" s="24">
        <v>-9139.2366329878569</v>
      </c>
      <c r="O2405" s="24">
        <v>-13752.612825464457</v>
      </c>
      <c r="P2405" s="24">
        <v>0</v>
      </c>
      <c r="Q2405" s="24">
        <v>1.1266378058476221</v>
      </c>
      <c r="R2405" s="24">
        <v>-0.39183605458902093</v>
      </c>
      <c r="S2405" s="24">
        <v>0.73480175125860114</v>
      </c>
      <c r="T2405" s="24">
        <v>0</v>
      </c>
      <c r="U2405" s="24">
        <v>0</v>
      </c>
      <c r="V2405" s="24">
        <v>0</v>
      </c>
      <c r="W2405" s="24">
        <v>0</v>
      </c>
      <c r="X2405" s="24">
        <v>0</v>
      </c>
      <c r="Y2405" s="24">
        <v>0</v>
      </c>
      <c r="Z2405" s="24">
        <v>0</v>
      </c>
      <c r="AA2405" s="24">
        <v>12377.351542918012</v>
      </c>
      <c r="AB2405" s="24">
        <v>-4152.0385732289578</v>
      </c>
      <c r="AC2405" s="24">
        <v>8225.3129696890719</v>
      </c>
      <c r="AD2405" s="24">
        <v>-8225.3129696890828</v>
      </c>
      <c r="AE2405" s="24">
        <v>-12377.351542918012</v>
      </c>
      <c r="AF2405" s="24">
        <v>0</v>
      </c>
      <c r="AG2405" s="24">
        <v>1.1266378058476221</v>
      </c>
      <c r="AH2405" s="24">
        <v>-0.39183605458902093</v>
      </c>
      <c r="AI2405" s="24">
        <v>0.73480175125860114</v>
      </c>
      <c r="AJ2405" s="24">
        <v>0</v>
      </c>
      <c r="AK2405" s="24">
        <v>0</v>
      </c>
      <c r="AL2405" s="24">
        <v>0</v>
      </c>
      <c r="AM2405" s="24">
        <v>0</v>
      </c>
      <c r="AN2405" s="24">
        <v>0</v>
      </c>
      <c r="AO2405" s="24">
        <v>0</v>
      </c>
      <c r="AP2405" s="24">
        <v>0</v>
      </c>
      <c r="AQ2405" s="24">
        <v>1375.2612825464457</v>
      </c>
      <c r="AR2405" s="24">
        <v>-461.33761924764258</v>
      </c>
      <c r="AS2405" s="24">
        <v>913.92366329878496</v>
      </c>
      <c r="AT2405" s="24">
        <v>-913.92366329877404</v>
      </c>
      <c r="AU2405" s="24">
        <v>-1375.2612825464457</v>
      </c>
      <c r="AV2405" s="24">
        <v>0</v>
      </c>
      <c r="AW2405" s="24">
        <v>0</v>
      </c>
      <c r="AX2405" s="24">
        <v>0</v>
      </c>
      <c r="AY2405" s="24">
        <v>0</v>
      </c>
      <c r="AZ2405" s="24">
        <v>0</v>
      </c>
      <c r="BA2405" s="24">
        <v>-0.73480175125860114</v>
      </c>
      <c r="BB2405" s="24">
        <v>-1.1266378058476221</v>
      </c>
      <c r="BC2405" s="24">
        <v>-0.73480175125860114</v>
      </c>
      <c r="BD2405" s="24">
        <v>-1.1266378058476221</v>
      </c>
      <c r="BE2405" s="24">
        <v>0</v>
      </c>
      <c r="BF2405" s="24">
        <v>0</v>
      </c>
      <c r="BG2405" s="24">
        <v>0</v>
      </c>
      <c r="BH2405" s="24">
        <v>0</v>
      </c>
      <c r="BI2405" s="24">
        <v>0</v>
      </c>
      <c r="BJ2405" s="24">
        <v>0</v>
      </c>
      <c r="BK2405" s="24">
        <v>0</v>
      </c>
      <c r="BL2405" s="24">
        <v>0</v>
      </c>
    </row>
    <row r="2406" spans="1:64" x14ac:dyDescent="0.25">
      <c r="A2406" t="s">
        <v>5129</v>
      </c>
      <c r="B2406">
        <v>236</v>
      </c>
      <c r="C2406">
        <v>3</v>
      </c>
      <c r="D2406">
        <v>20</v>
      </c>
      <c r="E2406" s="24">
        <v>0</v>
      </c>
      <c r="F2406" s="24">
        <v>0</v>
      </c>
      <c r="G2406" s="24">
        <v>0</v>
      </c>
      <c r="H2406" s="24">
        <v>0</v>
      </c>
      <c r="I2406" s="24">
        <v>0</v>
      </c>
      <c r="J2406" s="24">
        <v>0</v>
      </c>
      <c r="K2406" s="24">
        <v>13538.975978020579</v>
      </c>
      <c r="L2406" s="24">
        <v>-4529.972495727241</v>
      </c>
      <c r="M2406" s="24">
        <v>9009.0034822933376</v>
      </c>
      <c r="N2406" s="24">
        <v>-9009.0034822933376</v>
      </c>
      <c r="O2406" s="24">
        <v>-13538.975978020579</v>
      </c>
      <c r="P2406" s="24">
        <v>0</v>
      </c>
      <c r="Q2406" s="24">
        <v>1.1090688751855851</v>
      </c>
      <c r="R2406" s="24">
        <v>-0.38522109287623607</v>
      </c>
      <c r="S2406" s="24">
        <v>0.72384778230934899</v>
      </c>
      <c r="T2406" s="24">
        <v>0</v>
      </c>
      <c r="U2406" s="24">
        <v>0</v>
      </c>
      <c r="V2406" s="24">
        <v>0</v>
      </c>
      <c r="W2406" s="24">
        <v>0</v>
      </c>
      <c r="X2406" s="24">
        <v>0</v>
      </c>
      <c r="Y2406" s="24">
        <v>0</v>
      </c>
      <c r="Z2406" s="24">
        <v>0</v>
      </c>
      <c r="AA2406" s="24">
        <v>12185.078380218521</v>
      </c>
      <c r="AB2406" s="24">
        <v>-4076.9752461544995</v>
      </c>
      <c r="AC2406" s="24">
        <v>8108.1031340640038</v>
      </c>
      <c r="AD2406" s="24">
        <v>-8108.1031340640038</v>
      </c>
      <c r="AE2406" s="24">
        <v>-12185.078380218532</v>
      </c>
      <c r="AF2406" s="24">
        <v>0</v>
      </c>
      <c r="AG2406" s="24">
        <v>1.1090688751855851</v>
      </c>
      <c r="AH2406" s="24">
        <v>-0.38522109287623607</v>
      </c>
      <c r="AI2406" s="24">
        <v>0.72384778230934899</v>
      </c>
      <c r="AJ2406" s="24">
        <v>0</v>
      </c>
      <c r="AK2406" s="24">
        <v>0</v>
      </c>
      <c r="AL2406" s="24">
        <v>0</v>
      </c>
      <c r="AM2406" s="24">
        <v>0</v>
      </c>
      <c r="AN2406" s="24">
        <v>0</v>
      </c>
      <c r="AO2406" s="24">
        <v>0</v>
      </c>
      <c r="AP2406" s="24">
        <v>0</v>
      </c>
      <c r="AQ2406" s="24">
        <v>1353.8975978020571</v>
      </c>
      <c r="AR2406" s="24">
        <v>-452.99724957274157</v>
      </c>
      <c r="AS2406" s="24">
        <v>900.90034822933376</v>
      </c>
      <c r="AT2406" s="24">
        <v>-900.90034822933376</v>
      </c>
      <c r="AU2406" s="24">
        <v>-1353.8975978020462</v>
      </c>
      <c r="AV2406" s="24">
        <v>0</v>
      </c>
      <c r="AW2406" s="24">
        <v>0</v>
      </c>
      <c r="AX2406" s="24">
        <v>0</v>
      </c>
      <c r="AY2406" s="24">
        <v>0</v>
      </c>
      <c r="AZ2406" s="24">
        <v>0</v>
      </c>
      <c r="BA2406" s="24">
        <v>-0.72384778230934899</v>
      </c>
      <c r="BB2406" s="24">
        <v>-1.1090688751855851</v>
      </c>
      <c r="BC2406" s="24">
        <v>-0.72384778230934899</v>
      </c>
      <c r="BD2406" s="24">
        <v>-1.1090688751855851</v>
      </c>
      <c r="BE2406" s="24">
        <v>0</v>
      </c>
      <c r="BF2406" s="24">
        <v>0</v>
      </c>
      <c r="BG2406" s="24">
        <v>0</v>
      </c>
      <c r="BH2406" s="24">
        <v>0</v>
      </c>
      <c r="BI2406" s="24">
        <v>0</v>
      </c>
      <c r="BJ2406" s="24">
        <v>0</v>
      </c>
      <c r="BK2406" s="24">
        <v>0</v>
      </c>
      <c r="BL2406" s="24">
        <v>0</v>
      </c>
    </row>
    <row r="2407" spans="1:64" x14ac:dyDescent="0.25">
      <c r="A2407" t="s">
        <v>5129</v>
      </c>
      <c r="B2407">
        <v>237</v>
      </c>
      <c r="C2407">
        <v>3</v>
      </c>
      <c r="D2407">
        <v>20</v>
      </c>
      <c r="E2407" s="24">
        <v>0</v>
      </c>
      <c r="F2407" s="24">
        <v>0</v>
      </c>
      <c r="G2407" s="24">
        <v>0</v>
      </c>
      <c r="H2407" s="24">
        <v>0</v>
      </c>
      <c r="I2407" s="24">
        <v>0</v>
      </c>
      <c r="J2407" s="24">
        <v>0</v>
      </c>
      <c r="K2407" s="24">
        <v>13329.30523584038</v>
      </c>
      <c r="L2407" s="24">
        <v>-4448.2047679014504</v>
      </c>
      <c r="M2407" s="24">
        <v>8881.1004679389298</v>
      </c>
      <c r="N2407" s="24">
        <v>-8881.1004679389298</v>
      </c>
      <c r="O2407" s="24">
        <v>-13329.30523584038</v>
      </c>
      <c r="P2407" s="24">
        <v>0</v>
      </c>
      <c r="Q2407" s="24">
        <v>1.0918305844629685</v>
      </c>
      <c r="R2407" s="24">
        <v>-0.37873312473448095</v>
      </c>
      <c r="S2407" s="24">
        <v>0.71309745972848759</v>
      </c>
      <c r="T2407" s="24">
        <v>0</v>
      </c>
      <c r="U2407" s="24">
        <v>0</v>
      </c>
      <c r="V2407" s="24">
        <v>0</v>
      </c>
      <c r="W2407" s="24">
        <v>0</v>
      </c>
      <c r="X2407" s="24">
        <v>0</v>
      </c>
      <c r="Y2407" s="24">
        <v>0</v>
      </c>
      <c r="Z2407" s="24">
        <v>0</v>
      </c>
      <c r="AA2407" s="24">
        <v>11996.374712256342</v>
      </c>
      <c r="AB2407" s="24">
        <v>-4003.384291111317</v>
      </c>
      <c r="AC2407" s="24">
        <v>7992.9904211450366</v>
      </c>
      <c r="AD2407" s="24">
        <v>-7992.9904211450485</v>
      </c>
      <c r="AE2407" s="24">
        <v>-11996.374712256307</v>
      </c>
      <c r="AF2407" s="24">
        <v>0</v>
      </c>
      <c r="AG2407" s="24">
        <v>1.0918305844629685</v>
      </c>
      <c r="AH2407" s="24">
        <v>-0.37873312473448095</v>
      </c>
      <c r="AI2407" s="24">
        <v>0.71309745972848759</v>
      </c>
      <c r="AJ2407" s="24">
        <v>0</v>
      </c>
      <c r="AK2407" s="24">
        <v>0</v>
      </c>
      <c r="AL2407" s="24">
        <v>0</v>
      </c>
      <c r="AM2407" s="24">
        <v>0</v>
      </c>
      <c r="AN2407" s="24">
        <v>0</v>
      </c>
      <c r="AO2407" s="24">
        <v>0</v>
      </c>
      <c r="AP2407" s="24">
        <v>0</v>
      </c>
      <c r="AQ2407" s="24">
        <v>1332.9305235840384</v>
      </c>
      <c r="AR2407" s="24">
        <v>-444.8204767901334</v>
      </c>
      <c r="AS2407" s="24">
        <v>888.11004679389316</v>
      </c>
      <c r="AT2407" s="24">
        <v>-888.11004679388134</v>
      </c>
      <c r="AU2407" s="24">
        <v>-1332.9305235840729</v>
      </c>
      <c r="AV2407" s="24">
        <v>0</v>
      </c>
      <c r="AW2407" s="24">
        <v>0</v>
      </c>
      <c r="AX2407" s="24">
        <v>0</v>
      </c>
      <c r="AY2407" s="24">
        <v>0</v>
      </c>
      <c r="AZ2407" s="24">
        <v>0</v>
      </c>
      <c r="BA2407" s="24">
        <v>-0.71309745972848759</v>
      </c>
      <c r="BB2407" s="24">
        <v>-1.0918305844629685</v>
      </c>
      <c r="BC2407" s="24">
        <v>-0.71309745972848759</v>
      </c>
      <c r="BD2407" s="24">
        <v>-1.0918305844629685</v>
      </c>
      <c r="BE2407" s="24">
        <v>0</v>
      </c>
      <c r="BF2407" s="24">
        <v>0</v>
      </c>
      <c r="BG2407" s="24">
        <v>0</v>
      </c>
      <c r="BH2407" s="24">
        <v>0</v>
      </c>
      <c r="BI2407" s="24">
        <v>0</v>
      </c>
      <c r="BJ2407" s="24">
        <v>0</v>
      </c>
      <c r="BK2407" s="24">
        <v>0</v>
      </c>
      <c r="BL2407" s="24">
        <v>0</v>
      </c>
    </row>
    <row r="2408" spans="1:64" x14ac:dyDescent="0.25">
      <c r="A2408" t="s">
        <v>5129</v>
      </c>
      <c r="B2408">
        <v>238</v>
      </c>
      <c r="C2408">
        <v>4</v>
      </c>
      <c r="D2408">
        <v>20</v>
      </c>
      <c r="E2408" s="24">
        <v>0</v>
      </c>
      <c r="F2408" s="24">
        <v>0</v>
      </c>
      <c r="G2408" s="24">
        <v>0</v>
      </c>
      <c r="H2408" s="24">
        <v>0</v>
      </c>
      <c r="I2408" s="24">
        <v>0</v>
      </c>
      <c r="J2408" s="24">
        <v>0</v>
      </c>
      <c r="K2408" s="24">
        <v>13123.514628499746</v>
      </c>
      <c r="L2408" s="24">
        <v>-4368.0375992096961</v>
      </c>
      <c r="M2408" s="24">
        <v>8755.4770292900503</v>
      </c>
      <c r="N2408" s="24">
        <v>-8755.4770292900503</v>
      </c>
      <c r="O2408" s="24">
        <v>-13123.514628499746</v>
      </c>
      <c r="P2408" s="24">
        <v>0</v>
      </c>
      <c r="Q2408" s="24">
        <v>1.0749156075071369</v>
      </c>
      <c r="R2408" s="24">
        <v>-0.37236939269087088</v>
      </c>
      <c r="S2408" s="24">
        <v>0.702546214816266</v>
      </c>
      <c r="T2408" s="24">
        <v>0</v>
      </c>
      <c r="U2408" s="24">
        <v>0</v>
      </c>
      <c r="V2408" s="24">
        <v>0</v>
      </c>
      <c r="W2408" s="24">
        <v>0</v>
      </c>
      <c r="X2408" s="24">
        <v>0</v>
      </c>
      <c r="Y2408" s="24">
        <v>0</v>
      </c>
      <c r="Z2408" s="24">
        <v>0</v>
      </c>
      <c r="AA2408" s="24">
        <v>11811.163165649772</v>
      </c>
      <c r="AB2408" s="24">
        <v>-3931.2338392887323</v>
      </c>
      <c r="AC2408" s="24">
        <v>7879.9293263610452</v>
      </c>
      <c r="AD2408" s="24">
        <v>-7879.9293263610452</v>
      </c>
      <c r="AE2408" s="24">
        <v>-11811.163165649807</v>
      </c>
      <c r="AF2408" s="24">
        <v>0</v>
      </c>
      <c r="AG2408" s="24">
        <v>1.0749156075071369</v>
      </c>
      <c r="AH2408" s="24">
        <v>-0.37236939269087088</v>
      </c>
      <c r="AI2408" s="24">
        <v>0.702546214816266</v>
      </c>
      <c r="AJ2408" s="24">
        <v>0</v>
      </c>
      <c r="AK2408" s="24">
        <v>0</v>
      </c>
      <c r="AL2408" s="24">
        <v>0</v>
      </c>
      <c r="AM2408" s="24">
        <v>0</v>
      </c>
      <c r="AN2408" s="24">
        <v>0</v>
      </c>
      <c r="AO2408" s="24">
        <v>0</v>
      </c>
      <c r="AP2408" s="24">
        <v>0</v>
      </c>
      <c r="AQ2408" s="24">
        <v>1312.3514628499743</v>
      </c>
      <c r="AR2408" s="24">
        <v>-436.80375992096378</v>
      </c>
      <c r="AS2408" s="24">
        <v>875.54770292900503</v>
      </c>
      <c r="AT2408" s="24">
        <v>-875.54770292900503</v>
      </c>
      <c r="AU2408" s="24">
        <v>-1312.3514628499397</v>
      </c>
      <c r="AV2408" s="24">
        <v>0</v>
      </c>
      <c r="AW2408" s="24">
        <v>0</v>
      </c>
      <c r="AX2408" s="24">
        <v>0</v>
      </c>
      <c r="AY2408" s="24">
        <v>0</v>
      </c>
      <c r="AZ2408" s="24">
        <v>0</v>
      </c>
      <c r="BA2408" s="24">
        <v>-0.702546214816266</v>
      </c>
      <c r="BB2408" s="24">
        <v>-1.0749156075071369</v>
      </c>
      <c r="BC2408" s="24">
        <v>-0.702546214816266</v>
      </c>
      <c r="BD2408" s="24">
        <v>-1.0749156075071369</v>
      </c>
      <c r="BE2408" s="24">
        <v>0</v>
      </c>
      <c r="BF2408" s="24">
        <v>0</v>
      </c>
      <c r="BG2408" s="24">
        <v>0</v>
      </c>
      <c r="BH2408" s="24">
        <v>0</v>
      </c>
      <c r="BI2408" s="24">
        <v>0</v>
      </c>
      <c r="BJ2408" s="24">
        <v>0</v>
      </c>
      <c r="BK2408" s="24">
        <v>0</v>
      </c>
      <c r="BL2408" s="24">
        <v>0</v>
      </c>
    </row>
    <row r="2409" spans="1:64" x14ac:dyDescent="0.25">
      <c r="A2409" t="s">
        <v>5129</v>
      </c>
      <c r="B2409">
        <v>239</v>
      </c>
      <c r="C2409">
        <v>4</v>
      </c>
      <c r="D2409">
        <v>20</v>
      </c>
      <c r="E2409" s="24">
        <v>0</v>
      </c>
      <c r="F2409" s="24">
        <v>0</v>
      </c>
      <c r="G2409" s="24">
        <v>0</v>
      </c>
      <c r="H2409" s="24">
        <v>0</v>
      </c>
      <c r="I2409" s="24">
        <v>0</v>
      </c>
      <c r="J2409" s="24">
        <v>0</v>
      </c>
      <c r="K2409" s="24">
        <v>12921.52031879127</v>
      </c>
      <c r="L2409" s="24">
        <v>-4289.4364177286625</v>
      </c>
      <c r="M2409" s="24">
        <v>8632.0839010626078</v>
      </c>
      <c r="N2409" s="24">
        <v>-8632.0839010626078</v>
      </c>
      <c r="O2409" s="24">
        <v>-12921.52031879127</v>
      </c>
      <c r="P2409" s="24">
        <v>0</v>
      </c>
      <c r="Q2409" s="24">
        <v>1.058316805407685</v>
      </c>
      <c r="R2409" s="24">
        <v>-0.36612720597031512</v>
      </c>
      <c r="S2409" s="24">
        <v>0.69218959943736991</v>
      </c>
      <c r="T2409" s="24">
        <v>0</v>
      </c>
      <c r="U2409" s="24">
        <v>0</v>
      </c>
      <c r="V2409" s="24">
        <v>0</v>
      </c>
      <c r="W2409" s="24">
        <v>0</v>
      </c>
      <c r="X2409" s="24">
        <v>0</v>
      </c>
      <c r="Y2409" s="24">
        <v>0</v>
      </c>
      <c r="Z2409" s="24">
        <v>0</v>
      </c>
      <c r="AA2409" s="24">
        <v>11629.368286912144</v>
      </c>
      <c r="AB2409" s="24">
        <v>-3860.4927759557904</v>
      </c>
      <c r="AC2409" s="24">
        <v>7768.8755109563472</v>
      </c>
      <c r="AD2409" s="24">
        <v>-7768.8755109563353</v>
      </c>
      <c r="AE2409" s="24">
        <v>-11629.368286912155</v>
      </c>
      <c r="AF2409" s="24">
        <v>0</v>
      </c>
      <c r="AG2409" s="24">
        <v>1.058316805407685</v>
      </c>
      <c r="AH2409" s="24">
        <v>-0.36612720597031512</v>
      </c>
      <c r="AI2409" s="24">
        <v>0.69218959943736991</v>
      </c>
      <c r="AJ2409" s="24">
        <v>0</v>
      </c>
      <c r="AK2409" s="24">
        <v>0</v>
      </c>
      <c r="AL2409" s="24">
        <v>0</v>
      </c>
      <c r="AM2409" s="24">
        <v>0</v>
      </c>
      <c r="AN2409" s="24">
        <v>0</v>
      </c>
      <c r="AO2409" s="24">
        <v>0</v>
      </c>
      <c r="AP2409" s="24">
        <v>0</v>
      </c>
      <c r="AQ2409" s="24">
        <v>1292.1520318791263</v>
      </c>
      <c r="AR2409" s="24">
        <v>-428.94364177287207</v>
      </c>
      <c r="AS2409" s="24">
        <v>863.20839010626059</v>
      </c>
      <c r="AT2409" s="24">
        <v>-863.20839010627242</v>
      </c>
      <c r="AU2409" s="24">
        <v>-1292.1520318791154</v>
      </c>
      <c r="AV2409" s="24">
        <v>0</v>
      </c>
      <c r="AW2409" s="24">
        <v>0</v>
      </c>
      <c r="AX2409" s="24">
        <v>0</v>
      </c>
      <c r="AY2409" s="24">
        <v>0</v>
      </c>
      <c r="AZ2409" s="24">
        <v>0</v>
      </c>
      <c r="BA2409" s="24">
        <v>-0.69218959943736991</v>
      </c>
      <c r="BB2409" s="24">
        <v>-1.058316805407685</v>
      </c>
      <c r="BC2409" s="24">
        <v>-0.69218959943736991</v>
      </c>
      <c r="BD2409" s="24">
        <v>-1.058316805407685</v>
      </c>
      <c r="BE2409" s="24">
        <v>0</v>
      </c>
      <c r="BF2409" s="24">
        <v>0</v>
      </c>
      <c r="BG2409" s="24">
        <v>0</v>
      </c>
      <c r="BH2409" s="24">
        <v>0</v>
      </c>
      <c r="BI2409" s="24">
        <v>0</v>
      </c>
      <c r="BJ2409" s="24">
        <v>0</v>
      </c>
      <c r="BK2409" s="24">
        <v>0</v>
      </c>
      <c r="BL2409" s="24">
        <v>0</v>
      </c>
    </row>
    <row r="2410" spans="1:64" x14ac:dyDescent="0.25">
      <c r="A2410" t="s">
        <v>5129</v>
      </c>
      <c r="B2410">
        <v>240</v>
      </c>
      <c r="C2410">
        <v>4</v>
      </c>
      <c r="D2410">
        <v>20</v>
      </c>
      <c r="E2410" s="24">
        <v>0</v>
      </c>
      <c r="F2410" s="24">
        <v>0</v>
      </c>
      <c r="G2410" s="24">
        <v>0</v>
      </c>
      <c r="H2410" s="24">
        <v>0</v>
      </c>
      <c r="I2410" s="24">
        <v>0</v>
      </c>
      <c r="J2410" s="24">
        <v>0</v>
      </c>
      <c r="K2410" s="24">
        <v>12723.240543156862</v>
      </c>
      <c r="L2410" s="24">
        <v>-4212.3674683235586</v>
      </c>
      <c r="M2410" s="24">
        <v>8510.8730748333037</v>
      </c>
      <c r="N2410" s="24">
        <v>-8510.8730748333037</v>
      </c>
      <c r="O2410" s="24">
        <v>-12723.240543156862</v>
      </c>
      <c r="P2410" s="24">
        <v>0</v>
      </c>
      <c r="Q2410" s="24">
        <v>1.0420272210913026</v>
      </c>
      <c r="R2410" s="24">
        <v>-0.3600039387315519</v>
      </c>
      <c r="S2410" s="24">
        <v>0.68202328235975074</v>
      </c>
      <c r="T2410" s="24">
        <v>0</v>
      </c>
      <c r="U2410" s="24">
        <v>0</v>
      </c>
      <c r="V2410" s="24">
        <v>0</v>
      </c>
      <c r="W2410" s="24">
        <v>0</v>
      </c>
      <c r="X2410" s="24">
        <v>0</v>
      </c>
      <c r="Y2410" s="24">
        <v>0</v>
      </c>
      <c r="Z2410" s="24">
        <v>0</v>
      </c>
      <c r="AA2410" s="24">
        <v>11450.916488841176</v>
      </c>
      <c r="AB2410" s="24">
        <v>-3791.1307214912085</v>
      </c>
      <c r="AC2410" s="24">
        <v>7659.7857673499739</v>
      </c>
      <c r="AD2410" s="24">
        <v>-7659.7857673499966</v>
      </c>
      <c r="AE2410" s="24">
        <v>-11450.916488841176</v>
      </c>
      <c r="AF2410" s="24">
        <v>0</v>
      </c>
      <c r="AG2410" s="24">
        <v>1.0420272210913026</v>
      </c>
      <c r="AH2410" s="24">
        <v>-0.3600039387315519</v>
      </c>
      <c r="AI2410" s="24">
        <v>0.68202328235975074</v>
      </c>
      <c r="AJ2410" s="24">
        <v>0</v>
      </c>
      <c r="AK2410" s="24">
        <v>0</v>
      </c>
      <c r="AL2410" s="24">
        <v>0</v>
      </c>
      <c r="AM2410" s="24">
        <v>0</v>
      </c>
      <c r="AN2410" s="24">
        <v>0</v>
      </c>
      <c r="AO2410" s="24">
        <v>0</v>
      </c>
      <c r="AP2410" s="24">
        <v>0</v>
      </c>
      <c r="AQ2410" s="24">
        <v>1272.3240543156862</v>
      </c>
      <c r="AR2410" s="24">
        <v>-421.23674683235004</v>
      </c>
      <c r="AS2410" s="24">
        <v>851.08730748332982</v>
      </c>
      <c r="AT2410" s="24">
        <v>-851.08730748330709</v>
      </c>
      <c r="AU2410" s="24">
        <v>-1272.3240543156862</v>
      </c>
      <c r="AV2410" s="24">
        <v>0</v>
      </c>
      <c r="AW2410" s="24">
        <v>0</v>
      </c>
      <c r="AX2410" s="24">
        <v>0</v>
      </c>
      <c r="AY2410" s="24">
        <v>0</v>
      </c>
      <c r="AZ2410" s="24">
        <v>0</v>
      </c>
      <c r="BA2410" s="24">
        <v>-0.68202328235975074</v>
      </c>
      <c r="BB2410" s="24">
        <v>-1.0420272210913026</v>
      </c>
      <c r="BC2410" s="24">
        <v>-0.68202328235975074</v>
      </c>
      <c r="BD2410" s="24">
        <v>-1.0420272210913026</v>
      </c>
      <c r="BE2410" s="24">
        <v>0</v>
      </c>
      <c r="BF2410" s="24">
        <v>0</v>
      </c>
      <c r="BG2410" s="24">
        <v>0</v>
      </c>
      <c r="BH2410" s="24">
        <v>0</v>
      </c>
      <c r="BI2410" s="24">
        <v>0</v>
      </c>
      <c r="BJ2410" s="24">
        <v>0</v>
      </c>
      <c r="BK2410" s="24">
        <v>0</v>
      </c>
      <c r="BL2410" s="24">
        <v>0</v>
      </c>
    </row>
    <row r="2411" spans="1:64" x14ac:dyDescent="0.25">
      <c r="A2411" t="s">
        <v>5129</v>
      </c>
      <c r="B2411">
        <v>241</v>
      </c>
      <c r="C2411">
        <v>1</v>
      </c>
      <c r="D2411">
        <v>21</v>
      </c>
      <c r="E2411" s="24">
        <v>0</v>
      </c>
      <c r="F2411" s="24">
        <v>0</v>
      </c>
      <c r="G2411" s="24">
        <v>0</v>
      </c>
      <c r="H2411" s="24">
        <v>0</v>
      </c>
      <c r="I2411" s="24">
        <v>0</v>
      </c>
      <c r="J2411" s="24">
        <v>0</v>
      </c>
      <c r="K2411" s="24">
        <v>436585.42051541433</v>
      </c>
      <c r="L2411" s="24">
        <v>-135841.00015403703</v>
      </c>
      <c r="M2411" s="24">
        <v>300744.4203613773</v>
      </c>
      <c r="N2411" s="24">
        <v>-300744.4203613773</v>
      </c>
      <c r="O2411" s="24">
        <v>-436585.42051541433</v>
      </c>
      <c r="P2411" s="24">
        <v>0</v>
      </c>
      <c r="Q2411" s="24">
        <v>11.964716425758979</v>
      </c>
      <c r="R2411" s="24">
        <v>-11.964716425758979</v>
      </c>
      <c r="S2411" s="24">
        <v>23.785394030875068</v>
      </c>
      <c r="T2411" s="24">
        <v>0</v>
      </c>
      <c r="U2411" s="24">
        <v>0</v>
      </c>
      <c r="V2411" s="24">
        <v>0</v>
      </c>
      <c r="W2411" s="24">
        <v>0</v>
      </c>
      <c r="X2411" s="24">
        <v>0</v>
      </c>
      <c r="Y2411" s="24">
        <v>0</v>
      </c>
      <c r="Z2411" s="24">
        <v>0</v>
      </c>
      <c r="AA2411" s="24">
        <v>392926.87846387288</v>
      </c>
      <c r="AB2411" s="24">
        <v>-122256.90013863333</v>
      </c>
      <c r="AC2411" s="24">
        <v>270669.97832523956</v>
      </c>
      <c r="AD2411" s="24">
        <v>-270669.97832523956</v>
      </c>
      <c r="AE2411" s="24">
        <v>-392926.87846387288</v>
      </c>
      <c r="AF2411" s="24">
        <v>0</v>
      </c>
      <c r="AG2411" s="24">
        <v>11.964716425758979</v>
      </c>
      <c r="AH2411" s="24">
        <v>-11.964716425758979</v>
      </c>
      <c r="AI2411" s="24">
        <v>23.785394030875068</v>
      </c>
      <c r="AJ2411" s="24">
        <v>0</v>
      </c>
      <c r="AK2411" s="24">
        <v>0</v>
      </c>
      <c r="AL2411" s="24">
        <v>0</v>
      </c>
      <c r="AM2411" s="24">
        <v>0</v>
      </c>
      <c r="AN2411" s="24">
        <v>0</v>
      </c>
      <c r="AO2411" s="24">
        <v>0</v>
      </c>
      <c r="AP2411" s="24">
        <v>0</v>
      </c>
      <c r="AQ2411" s="24">
        <v>43658.542051541444</v>
      </c>
      <c r="AR2411" s="24">
        <v>-13584.100015403703</v>
      </c>
      <c r="AS2411" s="24">
        <v>30074.442036137742</v>
      </c>
      <c r="AT2411" s="24">
        <v>-30074.442036137742</v>
      </c>
      <c r="AU2411" s="24">
        <v>-43658.542051541444</v>
      </c>
      <c r="AV2411" s="24">
        <v>0</v>
      </c>
      <c r="AW2411" s="24">
        <v>0</v>
      </c>
      <c r="AX2411" s="24">
        <v>0</v>
      </c>
      <c r="AY2411" s="24">
        <v>0</v>
      </c>
      <c r="AZ2411" s="24">
        <v>0</v>
      </c>
      <c r="BA2411" s="24">
        <v>-23.785394030875068</v>
      </c>
      <c r="BB2411" s="24">
        <v>-35.750110456634047</v>
      </c>
      <c r="BC2411" s="24">
        <v>-23.785394030875068</v>
      </c>
      <c r="BD2411" s="24">
        <v>-35.750110456634047</v>
      </c>
      <c r="BE2411" s="24">
        <v>0</v>
      </c>
      <c r="BF2411" s="24">
        <v>0</v>
      </c>
      <c r="BG2411" s="24">
        <v>0</v>
      </c>
      <c r="BH2411" s="24">
        <v>0</v>
      </c>
      <c r="BI2411" s="24">
        <v>0</v>
      </c>
      <c r="BJ2411" s="24">
        <v>0</v>
      </c>
      <c r="BK2411" s="24">
        <v>0</v>
      </c>
      <c r="BL2411" s="24">
        <v>0</v>
      </c>
    </row>
  </sheetData>
  <sheetProtection sheet="1" objects="1" scenarios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54B3F-1314-406D-9C00-9819D26BF03D}">
  <sheetPr codeName="Sheet23">
    <tabColor rgb="FFC0504D"/>
  </sheetPr>
  <dimension ref="B1:L202"/>
  <sheetViews>
    <sheetView topLeftCell="B1" workbookViewId="0"/>
  </sheetViews>
  <sheetFormatPr defaultRowHeight="15" x14ac:dyDescent="0.25"/>
  <cols>
    <col min="1" max="1" width="0" hidden="1" customWidth="1"/>
    <col min="2" max="2" width="59.28515625" bestFit="1" customWidth="1"/>
    <col min="3" max="12" width="7.140625" bestFit="1" customWidth="1"/>
  </cols>
  <sheetData>
    <row r="1" spans="2:12" x14ac:dyDescent="0.25">
      <c r="B1" s="69" t="s">
        <v>304</v>
      </c>
      <c r="C1" s="69"/>
      <c r="D1" s="69"/>
      <c r="E1" s="69"/>
      <c r="F1" s="69"/>
      <c r="G1" s="69"/>
      <c r="H1" s="69"/>
      <c r="I1" s="69"/>
      <c r="J1" s="69"/>
      <c r="K1" s="69"/>
      <c r="L1" s="69"/>
    </row>
    <row r="2" spans="2:12" x14ac:dyDescent="0.25">
      <c r="B2" s="5" t="s">
        <v>5040</v>
      </c>
    </row>
    <row r="4" spans="2:12" x14ac:dyDescent="0.25">
      <c r="B4" s="30" t="s">
        <v>5041</v>
      </c>
      <c r="C4" s="70"/>
      <c r="D4" s="70"/>
      <c r="E4" s="70"/>
      <c r="F4" s="70"/>
      <c r="G4" s="70"/>
      <c r="H4" s="70"/>
      <c r="I4" s="70"/>
      <c r="J4" s="70"/>
      <c r="K4" s="70"/>
      <c r="L4" s="70"/>
    </row>
    <row r="5" spans="2:12" x14ac:dyDescent="0.25">
      <c r="B5" s="7" t="s">
        <v>5042</v>
      </c>
      <c r="C5" s="50" t="s">
        <v>5043</v>
      </c>
      <c r="D5" s="50" t="s">
        <v>5044</v>
      </c>
      <c r="E5" s="50" t="s">
        <v>5045</v>
      </c>
      <c r="F5" s="50" t="s">
        <v>5046</v>
      </c>
      <c r="G5" s="50" t="s">
        <v>5047</v>
      </c>
      <c r="H5" s="50" t="s">
        <v>5048</v>
      </c>
      <c r="I5" s="50" t="s">
        <v>5049</v>
      </c>
      <c r="J5" s="50" t="s">
        <v>5050</v>
      </c>
      <c r="K5" s="50" t="s">
        <v>5051</v>
      </c>
      <c r="L5" s="50" t="s">
        <v>5052</v>
      </c>
    </row>
    <row r="6" spans="2:12" x14ac:dyDescent="0.25">
      <c r="B6" s="71">
        <v>1</v>
      </c>
      <c r="C6" s="6">
        <v>0.43679102735511199</v>
      </c>
      <c r="D6" s="6">
        <v>0.36380143554987598</v>
      </c>
      <c r="E6" s="6">
        <v>0.30931826184660199</v>
      </c>
      <c r="F6" s="6">
        <v>0.269911477381162</v>
      </c>
      <c r="G6" s="6">
        <v>0.23465006528511201</v>
      </c>
      <c r="H6" s="6">
        <v>0.180666731340311</v>
      </c>
      <c r="I6" s="6">
        <v>0.137981869180754</v>
      </c>
      <c r="J6" s="6">
        <v>0.109449173118509</v>
      </c>
      <c r="K6" s="6">
        <v>9.0476278691625306E-2</v>
      </c>
      <c r="L6" s="6">
        <v>7.4734583170884397E-2</v>
      </c>
    </row>
    <row r="7" spans="2:12" x14ac:dyDescent="0.25">
      <c r="B7" s="72">
        <v>3</v>
      </c>
      <c r="C7" s="64">
        <v>0.749067859183569</v>
      </c>
      <c r="D7" s="64">
        <v>0.66348296389287797</v>
      </c>
      <c r="E7" s="64">
        <v>0.58984760887245002</v>
      </c>
      <c r="F7" s="64">
        <v>0.531210843598236</v>
      </c>
      <c r="G7" s="64">
        <v>0.47481912285593197</v>
      </c>
      <c r="H7" s="64">
        <v>0.38113823546152498</v>
      </c>
      <c r="I7" s="64">
        <v>0.30062698072740601</v>
      </c>
      <c r="J7" s="64">
        <v>0.243575081311109</v>
      </c>
      <c r="K7" s="64">
        <v>0.20418661082071399</v>
      </c>
      <c r="L7" s="64">
        <v>0.170622883821616</v>
      </c>
    </row>
    <row r="8" spans="2:12" x14ac:dyDescent="0.25">
      <c r="B8" s="71">
        <v>6</v>
      </c>
      <c r="C8" s="6">
        <v>0.90993277479778101</v>
      </c>
      <c r="D8" s="6">
        <v>0.84986862888911296</v>
      </c>
      <c r="E8" s="6">
        <v>0.78811581861986801</v>
      </c>
      <c r="F8" s="6">
        <v>0.73261400605917004</v>
      </c>
      <c r="G8" s="6">
        <v>0.67414115194708801</v>
      </c>
      <c r="H8" s="6">
        <v>0.56634589699715798</v>
      </c>
      <c r="I8" s="6">
        <v>0.46343528703345599</v>
      </c>
      <c r="J8" s="6">
        <v>0.38494147225004799</v>
      </c>
      <c r="K8" s="6">
        <v>0.32811752346926099</v>
      </c>
      <c r="L8" s="6">
        <v>0.278035533108757</v>
      </c>
    </row>
    <row r="9" spans="2:12" x14ac:dyDescent="0.25">
      <c r="B9" s="72">
        <v>9</v>
      </c>
      <c r="C9" s="64">
        <v>0.96419063335665001</v>
      </c>
      <c r="D9" s="64">
        <v>0.92740165600464797</v>
      </c>
      <c r="E9" s="64">
        <v>0.88308097337310498</v>
      </c>
      <c r="F9" s="64">
        <v>0.83869789619474999</v>
      </c>
      <c r="G9" s="64">
        <v>0.78794867107994704</v>
      </c>
      <c r="H9" s="64">
        <v>0.68514495832433897</v>
      </c>
      <c r="I9" s="64">
        <v>0.57730889448861</v>
      </c>
      <c r="J9" s="64">
        <v>0.48945554348407999</v>
      </c>
      <c r="K9" s="64">
        <v>0.42309255380787197</v>
      </c>
      <c r="L9" s="64">
        <v>0.36280441033215399</v>
      </c>
    </row>
    <row r="10" spans="2:12" x14ac:dyDescent="0.25">
      <c r="B10" s="71">
        <v>12</v>
      </c>
      <c r="C10" s="6">
        <v>0.98487152860582305</v>
      </c>
      <c r="D10" s="6">
        <v>0.96317408762822998</v>
      </c>
      <c r="E10" s="6">
        <v>0.93290820678098596</v>
      </c>
      <c r="F10" s="6">
        <v>0.89940174068346701</v>
      </c>
      <c r="G10" s="6">
        <v>0.85805008249019699</v>
      </c>
      <c r="H10" s="6">
        <v>0.76653057226816101</v>
      </c>
      <c r="I10" s="6">
        <v>0.66174562426547201</v>
      </c>
      <c r="J10" s="6">
        <v>0.57098491522175299</v>
      </c>
      <c r="K10" s="6">
        <v>0.499656761060781</v>
      </c>
      <c r="L10" s="6">
        <v>0.43300235397453601</v>
      </c>
    </row>
    <row r="11" spans="2:12" x14ac:dyDescent="0.25">
      <c r="B11" s="72">
        <v>18</v>
      </c>
      <c r="C11" s="64">
        <v>0.99696357946099701</v>
      </c>
      <c r="D11" s="64">
        <v>0.98960658618628705</v>
      </c>
      <c r="E11" s="64">
        <v>0.97617165627789804</v>
      </c>
      <c r="F11" s="64">
        <v>0.95827261522274698</v>
      </c>
      <c r="G11" s="64">
        <v>0.93281603019143899</v>
      </c>
      <c r="H11" s="64">
        <v>0.86629127221229196</v>
      </c>
      <c r="I11" s="64">
        <v>0.77671209757666104</v>
      </c>
      <c r="J11" s="64">
        <v>0.68980499888347302</v>
      </c>
      <c r="K11" s="64">
        <v>0.61630135281423803</v>
      </c>
      <c r="L11" s="64">
        <v>0.54391544438816597</v>
      </c>
    </row>
    <row r="12" spans="2:12" x14ac:dyDescent="0.25">
      <c r="B12" s="71">
        <v>24</v>
      </c>
      <c r="C12" s="6">
        <v>0.99932260948982798</v>
      </c>
      <c r="D12" s="6">
        <v>0.99681192690403198</v>
      </c>
      <c r="E12" s="6">
        <v>0.99094032183549696</v>
      </c>
      <c r="F12" s="6">
        <v>0.98165958592538305</v>
      </c>
      <c r="G12" s="6">
        <v>0.966597302464689</v>
      </c>
      <c r="H12" s="6">
        <v>0.92056273531178501</v>
      </c>
      <c r="I12" s="6">
        <v>0.84851878819500604</v>
      </c>
      <c r="J12" s="6">
        <v>0.77088379721867395</v>
      </c>
      <c r="K12" s="6">
        <v>0.700590907018387</v>
      </c>
      <c r="L12" s="6">
        <v>0.627907104251199</v>
      </c>
    </row>
    <row r="13" spans="2:12" x14ac:dyDescent="0.25">
      <c r="B13" s="72">
        <v>30</v>
      </c>
      <c r="C13" s="64">
        <v>0.99983727423438296</v>
      </c>
      <c r="D13" s="64">
        <v>0.99896338789538397</v>
      </c>
      <c r="E13" s="64">
        <v>0.99638715263784405</v>
      </c>
      <c r="F13" s="64">
        <v>0.99160523132923795</v>
      </c>
      <c r="G13" s="64">
        <v>0.98281029283431098</v>
      </c>
      <c r="H13" s="64">
        <v>0.95157785198551703</v>
      </c>
      <c r="I13" s="64">
        <v>0.89524803865381597</v>
      </c>
      <c r="J13" s="64">
        <v>0.82822781655755295</v>
      </c>
      <c r="K13" s="64">
        <v>0.76351014658430805</v>
      </c>
      <c r="L13" s="64">
        <v>0.69343071835419601</v>
      </c>
    </row>
    <row r="14" spans="2:12" x14ac:dyDescent="0.25">
      <c r="B14" s="71">
        <v>36</v>
      </c>
      <c r="C14" s="6">
        <v>0.99995864409744994</v>
      </c>
      <c r="D14" s="6">
        <v>0.99964764900607805</v>
      </c>
      <c r="E14" s="6">
        <v>0.99850598043604799</v>
      </c>
      <c r="F14" s="6">
        <v>0.99603709430202703</v>
      </c>
      <c r="G14" s="6">
        <v>0.99091863972634997</v>
      </c>
      <c r="H14" s="6">
        <v>0.96990081582745402</v>
      </c>
      <c r="I14" s="6">
        <v>0.92649966920825999</v>
      </c>
      <c r="J14" s="6">
        <v>0.86975144532104298</v>
      </c>
      <c r="K14" s="6">
        <v>0.81147951472420998</v>
      </c>
      <c r="L14" s="6">
        <v>0.74553450593214399</v>
      </c>
    </row>
    <row r="15" spans="2:12" x14ac:dyDescent="0.25">
      <c r="B15" s="72">
        <v>42</v>
      </c>
      <c r="C15" s="64">
        <v>0.99998900434002802</v>
      </c>
      <c r="D15" s="64">
        <v>0.99987589865924797</v>
      </c>
      <c r="E15" s="64">
        <v>0.99936393853022198</v>
      </c>
      <c r="F15" s="64">
        <v>0.998082389933723</v>
      </c>
      <c r="G15" s="64">
        <v>0.99510035779370198</v>
      </c>
      <c r="H15" s="64">
        <v>0.98099495616799703</v>
      </c>
      <c r="I15" s="64">
        <v>0.94782268060900299</v>
      </c>
      <c r="J15" s="64">
        <v>0.90033777915663904</v>
      </c>
      <c r="K15" s="64">
        <v>0.848611675043069</v>
      </c>
      <c r="L15" s="64">
        <v>0.787537257539902</v>
      </c>
    </row>
    <row r="16" spans="2:12" x14ac:dyDescent="0.25">
      <c r="B16" s="71">
        <v>48</v>
      </c>
      <c r="C16" s="6">
        <v>0.99999696491819701</v>
      </c>
      <c r="D16" s="6">
        <v>0.99995498157892904</v>
      </c>
      <c r="E16" s="6">
        <v>0.99972258704253902</v>
      </c>
      <c r="F16" s="6">
        <v>0.99905284798688598</v>
      </c>
      <c r="G16" s="6">
        <v>0.99730998742352195</v>
      </c>
      <c r="H16" s="6">
        <v>0.98784295584390802</v>
      </c>
      <c r="I16" s="6">
        <v>0.96259971056284299</v>
      </c>
      <c r="J16" s="6">
        <v>0.92316712908096399</v>
      </c>
      <c r="K16" s="6">
        <v>0.87769237827147295</v>
      </c>
      <c r="L16" s="6">
        <v>0.821751841235839</v>
      </c>
    </row>
    <row r="17" spans="2:12" x14ac:dyDescent="0.25">
      <c r="B17" s="72">
        <v>54</v>
      </c>
      <c r="C17" s="64">
        <v>0.99999913510810301</v>
      </c>
      <c r="D17" s="64">
        <v>0.99998325411184497</v>
      </c>
      <c r="E17" s="64">
        <v>0.99987649704126902</v>
      </c>
      <c r="F17" s="64">
        <v>0.99952393726394495</v>
      </c>
      <c r="G17" s="64">
        <v>0.99850103295471004</v>
      </c>
      <c r="H17" s="64">
        <v>0.99213695346351705</v>
      </c>
      <c r="I17" s="64">
        <v>0.97297035885647598</v>
      </c>
      <c r="J17" s="64">
        <v>0.94038889814573101</v>
      </c>
      <c r="K17" s="64">
        <v>0.90068136450514302</v>
      </c>
      <c r="L17" s="64">
        <v>0.84985462861272998</v>
      </c>
    </row>
    <row r="18" spans="2:12" x14ac:dyDescent="0.25">
      <c r="B18" s="71">
        <v>60</v>
      </c>
      <c r="C18" s="6">
        <v>0.99999974662583102</v>
      </c>
      <c r="D18" s="6">
        <v>0.99999363371413796</v>
      </c>
      <c r="E18" s="6">
        <v>0.99994402820820405</v>
      </c>
      <c r="F18" s="6">
        <v>0.99975706547052001</v>
      </c>
      <c r="G18" s="6">
        <v>0.99915389603199201</v>
      </c>
      <c r="H18" s="6">
        <v>0.99486523269105098</v>
      </c>
      <c r="I18" s="6">
        <v>0.98032562253549205</v>
      </c>
      <c r="J18" s="6">
        <v>0.95349568820353203</v>
      </c>
      <c r="K18" s="6">
        <v>0.91899567582936603</v>
      </c>
      <c r="L18" s="6">
        <v>0.87309550611669995</v>
      </c>
    </row>
    <row r="19" spans="2:12" x14ac:dyDescent="0.25">
      <c r="B19" s="72">
        <v>72</v>
      </c>
      <c r="C19" s="64">
        <v>0.99999997666818596</v>
      </c>
      <c r="D19" s="64">
        <v>0.99999902739800905</v>
      </c>
      <c r="E19" s="64">
        <v>0.99998796991934502</v>
      </c>
      <c r="F19" s="64">
        <v>0.99993424951779797</v>
      </c>
      <c r="G19" s="64">
        <v>0.99972143052546303</v>
      </c>
      <c r="H19" s="64">
        <v>0.99775616685653801</v>
      </c>
      <c r="I19" s="64">
        <v>0.98938581735174003</v>
      </c>
      <c r="J19" s="64">
        <v>0.97130238886624498</v>
      </c>
      <c r="K19" s="64">
        <v>0.94552460448661502</v>
      </c>
      <c r="L19" s="64">
        <v>0.90858510649577695</v>
      </c>
    </row>
    <row r="20" spans="2:12" x14ac:dyDescent="0.25">
      <c r="B20" s="71">
        <v>84</v>
      </c>
      <c r="C20" s="6">
        <v>0.99999999767584602</v>
      </c>
      <c r="D20" s="6">
        <v>0.99999984192258795</v>
      </c>
      <c r="E20" s="6">
        <v>0.99999728000164501</v>
      </c>
      <c r="F20" s="6">
        <v>0.99998142150008196</v>
      </c>
      <c r="G20" s="6">
        <v>0.99990486497466602</v>
      </c>
      <c r="H20" s="6">
        <v>0.99899239167799903</v>
      </c>
      <c r="I20" s="6">
        <v>0.99415746979164998</v>
      </c>
      <c r="J20" s="6">
        <v>0.98201980448281301</v>
      </c>
      <c r="K20" s="6">
        <v>0.96293433587320199</v>
      </c>
      <c r="L20" s="6">
        <v>0.93358170914052896</v>
      </c>
    </row>
    <row r="21" spans="2:12" x14ac:dyDescent="0.25">
      <c r="B21" s="72">
        <v>96</v>
      </c>
      <c r="C21" s="64">
        <v>0.99999999975288401</v>
      </c>
      <c r="D21" s="64">
        <v>0.99999997295338705</v>
      </c>
      <c r="E21" s="64">
        <v>0.9999993586075</v>
      </c>
      <c r="F21" s="64">
        <v>0.99999455948467597</v>
      </c>
      <c r="G21" s="64">
        <v>0.99996650837791001</v>
      </c>
      <c r="H21" s="64">
        <v>0.99953720216004405</v>
      </c>
      <c r="I21" s="64">
        <v>0.99673057835401802</v>
      </c>
      <c r="J21" s="64">
        <v>0.98859713046785702</v>
      </c>
      <c r="K21" s="64">
        <v>0.97455286006003605</v>
      </c>
      <c r="L21" s="64">
        <v>0.95144643362500103</v>
      </c>
    </row>
    <row r="22" spans="2:12" x14ac:dyDescent="0.25">
      <c r="B22" s="71">
        <v>108</v>
      </c>
      <c r="C22" s="6">
        <v>0.99999999997222599</v>
      </c>
      <c r="D22" s="6">
        <v>0.999999995165616</v>
      </c>
      <c r="E22" s="6">
        <v>0.99999984324742097</v>
      </c>
      <c r="F22" s="6">
        <v>0.99999835761687395</v>
      </c>
      <c r="G22" s="6">
        <v>0.99998790095045098</v>
      </c>
      <c r="H22" s="6">
        <v>0.99978333340182102</v>
      </c>
      <c r="I22" s="6">
        <v>0.99814524381955005</v>
      </c>
      <c r="J22" s="6">
        <v>0.99269826558615204</v>
      </c>
      <c r="K22" s="6">
        <v>0.98241297250661896</v>
      </c>
      <c r="L22" s="6">
        <v>0.96436557913085197</v>
      </c>
    </row>
    <row r="23" spans="2:12" x14ac:dyDescent="0.25">
      <c r="B23" s="72">
        <v>120</v>
      </c>
      <c r="C23" s="64">
        <v>0.99999999999672495</v>
      </c>
      <c r="D23" s="64">
        <v>0.99999999910248805</v>
      </c>
      <c r="E23" s="64">
        <v>0.99999996048308903</v>
      </c>
      <c r="F23" s="64">
        <v>0.99999949094831997</v>
      </c>
      <c r="G23" s="64">
        <v>0.99999553020798304</v>
      </c>
      <c r="H23" s="64">
        <v>0.99989688565357504</v>
      </c>
      <c r="I23" s="64">
        <v>0.99893579607134997</v>
      </c>
      <c r="J23" s="64">
        <v>0.99528973160767498</v>
      </c>
      <c r="K23" s="64">
        <v>0.98779141213613497</v>
      </c>
      <c r="L23" s="64">
        <v>0.97380049153708803</v>
      </c>
    </row>
    <row r="24" spans="2:12" x14ac:dyDescent="0.25">
      <c r="B24" s="71">
        <v>144</v>
      </c>
      <c r="C24" s="6">
        <v>0.99999999999994804</v>
      </c>
      <c r="D24" s="6">
        <v>0.99999999996592903</v>
      </c>
      <c r="E24" s="6">
        <v>0.99999999728212496</v>
      </c>
      <c r="F24" s="6">
        <v>0.99999994770651202</v>
      </c>
      <c r="G24" s="6">
        <v>0.99999935442759402</v>
      </c>
      <c r="H24" s="6">
        <v>0.999975689113346</v>
      </c>
      <c r="I24" s="6">
        <v>0.99964085119694401</v>
      </c>
      <c r="J24" s="6">
        <v>0.99801531644542896</v>
      </c>
      <c r="K24" s="6">
        <v>0.99409748175225199</v>
      </c>
      <c r="L24" s="6">
        <v>0.98590306542239303</v>
      </c>
    </row>
    <row r="25" spans="2:12" x14ac:dyDescent="0.25">
      <c r="B25" s="72">
        <v>180</v>
      </c>
      <c r="C25" s="64">
        <v>1</v>
      </c>
      <c r="D25" s="64">
        <v>0.99999999999969402</v>
      </c>
      <c r="E25" s="64">
        <v>0.99999999994256406</v>
      </c>
      <c r="F25" s="64">
        <v>0.99999999803658801</v>
      </c>
      <c r="G25" s="64">
        <v>0.99999996062409102</v>
      </c>
      <c r="H25" s="64">
        <v>0.99999704962895397</v>
      </c>
      <c r="I25" s="64">
        <v>0.99992881148825596</v>
      </c>
      <c r="J25" s="64">
        <v>0.99947094219900601</v>
      </c>
      <c r="K25" s="64">
        <v>0.99811443437049796</v>
      </c>
      <c r="L25" s="64">
        <v>0.99482053130166403</v>
      </c>
    </row>
    <row r="26" spans="2:12" x14ac:dyDescent="0.25">
      <c r="B26" s="71">
        <v>240</v>
      </c>
      <c r="C26" s="6">
        <v>1</v>
      </c>
      <c r="D26" s="6">
        <v>1</v>
      </c>
      <c r="E26" s="6">
        <v>1</v>
      </c>
      <c r="F26" s="6">
        <v>1</v>
      </c>
      <c r="G26" s="6">
        <v>1</v>
      </c>
      <c r="H26" s="6">
        <v>1</v>
      </c>
      <c r="I26" s="6">
        <v>1</v>
      </c>
      <c r="J26" s="6">
        <v>1</v>
      </c>
      <c r="K26" s="6">
        <v>1</v>
      </c>
      <c r="L26" s="6">
        <v>1</v>
      </c>
    </row>
    <row r="27" spans="2:12" x14ac:dyDescent="0.25">
      <c r="B27" s="5" t="s">
        <v>5053</v>
      </c>
      <c r="C27" s="73">
        <v>240</v>
      </c>
      <c r="D27" s="73">
        <v>240</v>
      </c>
      <c r="E27" s="73">
        <v>240</v>
      </c>
      <c r="F27" s="73">
        <v>240</v>
      </c>
      <c r="G27" s="73">
        <v>240</v>
      </c>
      <c r="H27" s="73">
        <v>240</v>
      </c>
      <c r="I27" s="73">
        <v>240</v>
      </c>
      <c r="J27" s="73">
        <v>240</v>
      </c>
      <c r="K27" s="73">
        <v>240</v>
      </c>
      <c r="L27" s="73">
        <v>240</v>
      </c>
    </row>
    <row r="29" spans="2:12" x14ac:dyDescent="0.25">
      <c r="B29" s="30" t="s">
        <v>5054</v>
      </c>
      <c r="C29" s="70"/>
      <c r="D29" s="70"/>
      <c r="E29" s="70"/>
      <c r="F29" s="70"/>
      <c r="G29" s="70"/>
      <c r="H29" s="70"/>
      <c r="I29" s="70"/>
      <c r="J29" s="70"/>
      <c r="K29" s="70"/>
      <c r="L29" s="70"/>
    </row>
    <row r="30" spans="2:12" x14ac:dyDescent="0.25">
      <c r="B30" s="7" t="s">
        <v>5042</v>
      </c>
      <c r="C30" s="50" t="s">
        <v>5043</v>
      </c>
      <c r="D30" s="50" t="s">
        <v>5044</v>
      </c>
      <c r="E30" s="50" t="s">
        <v>5045</v>
      </c>
      <c r="F30" s="50" t="s">
        <v>5046</v>
      </c>
      <c r="G30" s="50" t="s">
        <v>5047</v>
      </c>
      <c r="H30" s="50" t="s">
        <v>5048</v>
      </c>
      <c r="I30" s="50" t="s">
        <v>5049</v>
      </c>
      <c r="J30" s="50" t="s">
        <v>5050</v>
      </c>
      <c r="K30" s="50" t="s">
        <v>5051</v>
      </c>
      <c r="L30" s="50" t="s">
        <v>5052</v>
      </c>
    </row>
    <row r="31" spans="2:12" x14ac:dyDescent="0.25">
      <c r="B31" s="71">
        <v>1</v>
      </c>
      <c r="C31" s="6">
        <v>0.97340606328996104</v>
      </c>
      <c r="D31" s="6">
        <v>0.65312838789085303</v>
      </c>
      <c r="E31" s="6">
        <v>0.41359727487186698</v>
      </c>
      <c r="F31" s="6">
        <v>0.37164346758887001</v>
      </c>
      <c r="G31" s="6">
        <v>0.33268471908886499</v>
      </c>
      <c r="H31" s="6">
        <v>0.28671482481239702</v>
      </c>
      <c r="I31" s="6">
        <v>0.24589765039031</v>
      </c>
      <c r="J31" s="6">
        <v>0.21297378388673899</v>
      </c>
      <c r="K31" s="6">
        <v>0.18654302944510201</v>
      </c>
      <c r="L31" s="6">
        <v>0.16304639826581899</v>
      </c>
    </row>
    <row r="32" spans="2:12" x14ac:dyDescent="0.25">
      <c r="B32" s="72">
        <v>3</v>
      </c>
      <c r="C32" s="64">
        <v>0.99983911237269796</v>
      </c>
      <c r="D32" s="64">
        <v>0.92190503156070602</v>
      </c>
      <c r="E32" s="64">
        <v>0.72345625704540395</v>
      </c>
      <c r="F32" s="64">
        <v>0.67338582323087404</v>
      </c>
      <c r="G32" s="64">
        <v>0.62247149686840098</v>
      </c>
      <c r="H32" s="64">
        <v>0.55677442642048403</v>
      </c>
      <c r="I32" s="64">
        <v>0.49321400086891098</v>
      </c>
      <c r="J32" s="64">
        <v>0.43828163706026002</v>
      </c>
      <c r="K32" s="64">
        <v>0.39177322902668799</v>
      </c>
      <c r="L32" s="64">
        <v>0.34860031619223603</v>
      </c>
    </row>
    <row r="33" spans="2:12" x14ac:dyDescent="0.25">
      <c r="B33" s="71">
        <v>6</v>
      </c>
      <c r="C33" s="6">
        <v>0.99999975158815102</v>
      </c>
      <c r="D33" s="6">
        <v>0.98819829509121904</v>
      </c>
      <c r="E33" s="6">
        <v>0.89332702997395297</v>
      </c>
      <c r="F33" s="6">
        <v>0.85747670777455398</v>
      </c>
      <c r="G33" s="6">
        <v>0.81658843087129396</v>
      </c>
      <c r="H33" s="6">
        <v>0.75748530481849197</v>
      </c>
      <c r="I33" s="6">
        <v>0.69375444575230305</v>
      </c>
      <c r="J33" s="6">
        <v>0.63365810386767296</v>
      </c>
      <c r="K33" s="6">
        <v>0.57923825586023503</v>
      </c>
      <c r="L33" s="6">
        <v>0.52587844573290399</v>
      </c>
    </row>
    <row r="34" spans="2:12" x14ac:dyDescent="0.25">
      <c r="B34" s="72">
        <v>9</v>
      </c>
      <c r="C34" s="64">
        <v>0.99999999926809602</v>
      </c>
      <c r="D34" s="64">
        <v>0.99784628862369296</v>
      </c>
      <c r="E34" s="64">
        <v>0.95474757147048295</v>
      </c>
      <c r="F34" s="64">
        <v>0.93244038490703096</v>
      </c>
      <c r="G34" s="64">
        <v>0.904236516524483</v>
      </c>
      <c r="H34" s="64">
        <v>0.85907334427384996</v>
      </c>
      <c r="I34" s="64">
        <v>0.80539619171799903</v>
      </c>
      <c r="J34" s="64">
        <v>0.75066424639872698</v>
      </c>
      <c r="K34" s="64">
        <v>0.69801785782496195</v>
      </c>
      <c r="L34" s="64">
        <v>0.64379261717135206</v>
      </c>
    </row>
    <row r="35" spans="2:12" x14ac:dyDescent="0.25">
      <c r="B35" s="71">
        <v>12</v>
      </c>
      <c r="C35" s="6">
        <v>0.99999999999683498</v>
      </c>
      <c r="D35" s="6">
        <v>0.99956039681091502</v>
      </c>
      <c r="E35" s="6">
        <v>0.97968838770090005</v>
      </c>
      <c r="F35" s="6">
        <v>0.96636203666116305</v>
      </c>
      <c r="G35" s="6">
        <v>0.94781430839199399</v>
      </c>
      <c r="H35" s="6">
        <v>0.91512754927247997</v>
      </c>
      <c r="I35" s="6">
        <v>0.87259234069903402</v>
      </c>
      <c r="J35" s="6">
        <v>0.82594662648194395</v>
      </c>
      <c r="K35" s="6">
        <v>0.77848198337321295</v>
      </c>
      <c r="L35" s="6">
        <v>0.72729632627151497</v>
      </c>
    </row>
    <row r="36" spans="2:12" x14ac:dyDescent="0.25">
      <c r="B36" s="72">
        <v>18</v>
      </c>
      <c r="C36" s="64">
        <v>1</v>
      </c>
      <c r="D36" s="64">
        <v>0.99997725898967005</v>
      </c>
      <c r="E36" s="64">
        <v>0.99543609514361797</v>
      </c>
      <c r="F36" s="64">
        <v>0.99083004916258699</v>
      </c>
      <c r="G36" s="64">
        <v>0.98316682416653201</v>
      </c>
      <c r="H36" s="64">
        <v>0.967015416260536</v>
      </c>
      <c r="I36" s="64">
        <v>0.94214504131589205</v>
      </c>
      <c r="J36" s="64">
        <v>0.91092806113299896</v>
      </c>
      <c r="K36" s="64">
        <v>0.87566462623846097</v>
      </c>
      <c r="L36" s="64">
        <v>0.83424412698685002</v>
      </c>
    </row>
    <row r="37" spans="2:12" x14ac:dyDescent="0.25">
      <c r="B37" s="71">
        <v>24</v>
      </c>
      <c r="C37" s="6">
        <v>1</v>
      </c>
      <c r="D37" s="6">
        <v>0.99999857035096096</v>
      </c>
      <c r="E37" s="6">
        <v>0.998868611225599</v>
      </c>
      <c r="F37" s="6">
        <v>0.99727691298865495</v>
      </c>
      <c r="G37" s="6">
        <v>0.994150383786917</v>
      </c>
      <c r="H37" s="6">
        <v>0.98635810919354605</v>
      </c>
      <c r="I37" s="6">
        <v>0.97232708303354598</v>
      </c>
      <c r="J37" s="6">
        <v>0.952362240586205</v>
      </c>
      <c r="K37" s="6">
        <v>0.92750788341752299</v>
      </c>
      <c r="L37" s="6">
        <v>0.89589301793996701</v>
      </c>
    </row>
    <row r="38" spans="2:12" x14ac:dyDescent="0.25">
      <c r="B38" s="72">
        <v>30</v>
      </c>
      <c r="C38" s="64">
        <v>1</v>
      </c>
      <c r="D38" s="64">
        <v>0.99999989697945901</v>
      </c>
      <c r="E38" s="64">
        <v>0.99969955296144397</v>
      </c>
      <c r="F38" s="64">
        <v>0.99914144456968501</v>
      </c>
      <c r="G38" s="64">
        <v>0.99785842468475905</v>
      </c>
      <c r="H38" s="64">
        <v>0.994106771377538</v>
      </c>
      <c r="I38" s="64">
        <v>0.98627320391365603</v>
      </c>
      <c r="J38" s="64">
        <v>0.97372339321685097</v>
      </c>
      <c r="K38" s="64">
        <v>0.95659446538732695</v>
      </c>
      <c r="L38" s="64">
        <v>0.93309562746958996</v>
      </c>
    </row>
    <row r="39" spans="2:12" x14ac:dyDescent="0.25">
      <c r="B39" s="71">
        <v>36</v>
      </c>
      <c r="C39" s="6">
        <v>1</v>
      </c>
      <c r="D39" s="6">
        <v>0.99999999176362298</v>
      </c>
      <c r="E39" s="6">
        <v>0.99991592472700697</v>
      </c>
      <c r="F39" s="6">
        <v>0.99971668152150694</v>
      </c>
      <c r="G39" s="6">
        <v>0.99918421497564502</v>
      </c>
      <c r="H39" s="6">
        <v>0.99736834092960203</v>
      </c>
      <c r="I39" s="6">
        <v>0.99299981051729402</v>
      </c>
      <c r="J39" s="6">
        <v>0.98516141079335795</v>
      </c>
      <c r="K39" s="6">
        <v>0.97347855785675697</v>
      </c>
      <c r="L39" s="6">
        <v>0.95624649263659001</v>
      </c>
    </row>
    <row r="40" spans="2:12" x14ac:dyDescent="0.25">
      <c r="B40" s="72">
        <v>42</v>
      </c>
      <c r="C40" s="64">
        <v>1</v>
      </c>
      <c r="D40" s="64">
        <v>0.99999999928434902</v>
      </c>
      <c r="E40" s="64">
        <v>0.99997546459009601</v>
      </c>
      <c r="F40" s="64">
        <v>0.99990302792114905</v>
      </c>
      <c r="G40" s="64">
        <v>0.99967920367908403</v>
      </c>
      <c r="H40" s="64">
        <v>0.99879317982321503</v>
      </c>
      <c r="I40" s="64">
        <v>0.99635004959629003</v>
      </c>
      <c r="J40" s="64">
        <v>0.99146126886546904</v>
      </c>
      <c r="K40" s="64">
        <v>0.98352981352457902</v>
      </c>
      <c r="L40" s="64">
        <v>0.97098333328226405</v>
      </c>
    </row>
    <row r="41" spans="2:12" x14ac:dyDescent="0.25">
      <c r="B41" s="71">
        <v>48</v>
      </c>
      <c r="C41" s="6">
        <v>1</v>
      </c>
      <c r="D41" s="6">
        <v>0.99999999993337096</v>
      </c>
      <c r="E41" s="6">
        <v>0.99999258620967202</v>
      </c>
      <c r="F41" s="6">
        <v>0.99996578766463795</v>
      </c>
      <c r="G41" s="6">
        <v>0.99987047817524</v>
      </c>
      <c r="H41" s="6">
        <v>0.99943424550962301</v>
      </c>
      <c r="I41" s="6">
        <v>0.99806152559241001</v>
      </c>
      <c r="J41" s="6">
        <v>0.995009095726201</v>
      </c>
      <c r="K41" s="6">
        <v>0.989633099114274</v>
      </c>
      <c r="L41" s="6">
        <v>0.98053190933130296</v>
      </c>
    </row>
    <row r="42" spans="2:12" x14ac:dyDescent="0.25">
      <c r="B42" s="72">
        <v>54</v>
      </c>
      <c r="C42" s="64">
        <v>1</v>
      </c>
      <c r="D42" s="64">
        <v>0.99999999999342104</v>
      </c>
      <c r="E42" s="64">
        <v>0.999997692421005</v>
      </c>
      <c r="F42" s="64">
        <v>0.99998761426090299</v>
      </c>
      <c r="G42" s="64">
        <v>0.99994651779333299</v>
      </c>
      <c r="H42" s="64">
        <v>0.99972975355467197</v>
      </c>
      <c r="I42" s="64">
        <v>0.99895422563287195</v>
      </c>
      <c r="J42" s="64">
        <v>0.99704376125092198</v>
      </c>
      <c r="K42" s="64">
        <v>0.99339949930382898</v>
      </c>
      <c r="L42" s="64">
        <v>0.98680866979028703</v>
      </c>
    </row>
    <row r="43" spans="2:12" x14ac:dyDescent="0.25">
      <c r="B43" s="71">
        <v>60</v>
      </c>
      <c r="C43" s="6">
        <v>1</v>
      </c>
      <c r="D43" s="6">
        <v>0.99999999999931599</v>
      </c>
      <c r="E43" s="6">
        <v>0.99999926305042897</v>
      </c>
      <c r="F43" s="6">
        <v>0.99999541456436802</v>
      </c>
      <c r="G43" s="6">
        <v>0.99997748163613598</v>
      </c>
      <c r="H43" s="6">
        <v>0.99986879221770997</v>
      </c>
      <c r="I43" s="6">
        <v>0.99942810078459698</v>
      </c>
      <c r="J43" s="6">
        <v>0.99822862990067196</v>
      </c>
      <c r="K43" s="6">
        <v>0.995755536856053</v>
      </c>
      <c r="L43" s="6">
        <v>0.99098482827013401</v>
      </c>
    </row>
    <row r="44" spans="2:12" x14ac:dyDescent="0.25">
      <c r="B44" s="72">
        <v>72</v>
      </c>
      <c r="C44" s="64">
        <v>1</v>
      </c>
      <c r="D44" s="64">
        <v>0.99999999999999201</v>
      </c>
      <c r="E44" s="64">
        <v>0.99999991975178903</v>
      </c>
      <c r="F44" s="64">
        <v>0.99999933464743895</v>
      </c>
      <c r="G44" s="64">
        <v>0.99999580491252804</v>
      </c>
      <c r="H44" s="64">
        <v>0.99996776268424403</v>
      </c>
      <c r="I44" s="64">
        <v>0.999822941047397</v>
      </c>
      <c r="J44" s="64">
        <v>0.99934505198968404</v>
      </c>
      <c r="K44" s="64">
        <v>0.99819984676665596</v>
      </c>
      <c r="L44" s="64">
        <v>0.99569658804001704</v>
      </c>
    </row>
    <row r="45" spans="2:12" x14ac:dyDescent="0.25">
      <c r="B45" s="71">
        <v>84</v>
      </c>
      <c r="C45" s="6">
        <v>1</v>
      </c>
      <c r="D45" s="6">
        <v>1</v>
      </c>
      <c r="E45" s="6">
        <v>0.99999999059921896</v>
      </c>
      <c r="F45" s="6">
        <v>0.99999989711642201</v>
      </c>
      <c r="G45" s="6">
        <v>0.99999917397720695</v>
      </c>
      <c r="H45" s="6">
        <v>0.999991704463289</v>
      </c>
      <c r="I45" s="6">
        <v>0.99994302373340405</v>
      </c>
      <c r="J45" s="6">
        <v>0.99974977015377897</v>
      </c>
      <c r="K45" s="6">
        <v>0.99921465750293903</v>
      </c>
      <c r="L45" s="6">
        <v>0.99789525376215404</v>
      </c>
    </row>
    <row r="46" spans="2:12" x14ac:dyDescent="0.25">
      <c r="B46" s="72">
        <v>96</v>
      </c>
      <c r="C46" s="64">
        <v>1</v>
      </c>
      <c r="D46" s="64">
        <v>1</v>
      </c>
      <c r="E46" s="64">
        <v>0.99999999882990398</v>
      </c>
      <c r="F46" s="64">
        <v>0.99999998322894001</v>
      </c>
      <c r="G46" s="64">
        <v>0.99999982970734502</v>
      </c>
      <c r="H46" s="64">
        <v>0.99999778182075505</v>
      </c>
      <c r="I46" s="64">
        <v>0.99998106826837896</v>
      </c>
      <c r="J46" s="64">
        <v>0.99990176237912198</v>
      </c>
      <c r="K46" s="64">
        <v>0.99964927309898299</v>
      </c>
      <c r="L46" s="64">
        <v>0.99894972735797405</v>
      </c>
    </row>
    <row r="47" spans="2:12" x14ac:dyDescent="0.25">
      <c r="B47" s="71">
        <v>108</v>
      </c>
      <c r="C47" s="6">
        <v>1</v>
      </c>
      <c r="D47" s="6">
        <v>1</v>
      </c>
      <c r="E47" s="6">
        <v>0.999999999846649</v>
      </c>
      <c r="F47" s="6">
        <v>0.99999999714056098</v>
      </c>
      <c r="G47" s="6">
        <v>0.99999996349264797</v>
      </c>
      <c r="H47" s="6">
        <v>0.99999938718117898</v>
      </c>
      <c r="I47" s="6">
        <v>0.99999353556905601</v>
      </c>
      <c r="J47" s="6">
        <v>0.99996053130615004</v>
      </c>
      <c r="K47" s="6">
        <v>0.99984023002253997</v>
      </c>
      <c r="L47" s="6">
        <v>0.99946696744822405</v>
      </c>
    </row>
    <row r="48" spans="2:12" x14ac:dyDescent="0.25">
      <c r="B48" s="72">
        <v>120</v>
      </c>
      <c r="C48" s="64">
        <v>1</v>
      </c>
      <c r="D48" s="64">
        <v>1</v>
      </c>
      <c r="E48" s="64">
        <v>0.99999999997898203</v>
      </c>
      <c r="F48" s="64">
        <v>0.99999999949309804</v>
      </c>
      <c r="G48" s="64">
        <v>0.99999999190352096</v>
      </c>
      <c r="H48" s="64">
        <v>0.99999982583100999</v>
      </c>
      <c r="I48" s="64">
        <v>0.99999773985083595</v>
      </c>
      <c r="J48" s="64">
        <v>0.99998382262955399</v>
      </c>
      <c r="K48" s="64">
        <v>0.99992596563539704</v>
      </c>
      <c r="L48" s="64">
        <v>0.99972555409659902</v>
      </c>
    </row>
    <row r="49" spans="2:12" x14ac:dyDescent="0.25">
      <c r="B49" s="71">
        <v>144</v>
      </c>
      <c r="C49" s="6">
        <v>1</v>
      </c>
      <c r="D49" s="6">
        <v>1</v>
      </c>
      <c r="E49" s="6">
        <v>0.99999999999955702</v>
      </c>
      <c r="F49" s="6">
        <v>0.99999999998240796</v>
      </c>
      <c r="G49" s="6">
        <v>0.99999999956584995</v>
      </c>
      <c r="H49" s="6">
        <v>0.99999998488007502</v>
      </c>
      <c r="I49" s="6">
        <v>0.99999970665714</v>
      </c>
      <c r="J49" s="6">
        <v>0.99999714235842097</v>
      </c>
      <c r="K49" s="6">
        <v>0.99998342095895199</v>
      </c>
      <c r="L49" s="6">
        <v>0.99992471487922696</v>
      </c>
    </row>
    <row r="50" spans="2:12" x14ac:dyDescent="0.25">
      <c r="B50" s="72">
        <v>180</v>
      </c>
      <c r="C50" s="64">
        <v>1</v>
      </c>
      <c r="D50" s="64">
        <v>1</v>
      </c>
      <c r="E50" s="64">
        <v>0.999999999999998</v>
      </c>
      <c r="F50" s="64">
        <v>0.999999999999861</v>
      </c>
      <c r="G50" s="64">
        <v>0.99999999999358302</v>
      </c>
      <c r="H50" s="64">
        <v>0.99999999955381202</v>
      </c>
      <c r="I50" s="64">
        <v>0.99999998462773099</v>
      </c>
      <c r="J50" s="64">
        <v>0.99999976833632498</v>
      </c>
      <c r="K50" s="64">
        <v>0.99999812673445398</v>
      </c>
      <c r="L50" s="64">
        <v>0.99998874177574304</v>
      </c>
    </row>
    <row r="51" spans="2:12" x14ac:dyDescent="0.25">
      <c r="B51" s="71">
        <v>240</v>
      </c>
      <c r="C51" s="6">
        <v>1</v>
      </c>
      <c r="D51" s="6">
        <v>1</v>
      </c>
      <c r="E51" s="6">
        <v>1</v>
      </c>
      <c r="F51" s="6">
        <v>1</v>
      </c>
      <c r="G51" s="6">
        <v>1</v>
      </c>
      <c r="H51" s="6">
        <v>1</v>
      </c>
      <c r="I51" s="6">
        <v>1</v>
      </c>
      <c r="J51" s="6">
        <v>1</v>
      </c>
      <c r="K51" s="6">
        <v>1</v>
      </c>
      <c r="L51" s="6">
        <v>1</v>
      </c>
    </row>
    <row r="52" spans="2:12" x14ac:dyDescent="0.25">
      <c r="B52" s="5" t="s">
        <v>5053</v>
      </c>
      <c r="C52" s="73">
        <v>240</v>
      </c>
      <c r="D52" s="73">
        <v>240</v>
      </c>
      <c r="E52" s="73">
        <v>240</v>
      </c>
      <c r="F52" s="73">
        <v>240</v>
      </c>
      <c r="G52" s="73">
        <v>240</v>
      </c>
      <c r="H52" s="73">
        <v>240</v>
      </c>
      <c r="I52" s="73">
        <v>240</v>
      </c>
      <c r="J52" s="73">
        <v>240</v>
      </c>
      <c r="K52" s="73">
        <v>240</v>
      </c>
      <c r="L52" s="73">
        <v>240</v>
      </c>
    </row>
    <row r="54" spans="2:12" x14ac:dyDescent="0.25">
      <c r="B54" s="30" t="s">
        <v>5055</v>
      </c>
      <c r="C54" s="70"/>
      <c r="D54" s="70"/>
      <c r="E54" s="70"/>
      <c r="F54" s="70"/>
      <c r="G54" s="70"/>
      <c r="H54" s="70"/>
      <c r="I54" s="70"/>
      <c r="J54" s="70"/>
      <c r="K54" s="70"/>
      <c r="L54" s="70"/>
    </row>
    <row r="55" spans="2:12" x14ac:dyDescent="0.25">
      <c r="B55" s="7" t="s">
        <v>5042</v>
      </c>
      <c r="C55" s="50" t="s">
        <v>5043</v>
      </c>
      <c r="D55" s="50" t="s">
        <v>5044</v>
      </c>
      <c r="E55" s="50" t="s">
        <v>5045</v>
      </c>
      <c r="F55" s="50" t="s">
        <v>5046</v>
      </c>
      <c r="G55" s="50" t="s">
        <v>5047</v>
      </c>
      <c r="H55" s="50" t="s">
        <v>5048</v>
      </c>
      <c r="I55" s="50" t="s">
        <v>5049</v>
      </c>
      <c r="J55" s="50" t="s">
        <v>5050</v>
      </c>
      <c r="K55" s="50" t="s">
        <v>5051</v>
      </c>
      <c r="L55" s="50" t="s">
        <v>5052</v>
      </c>
    </row>
    <row r="56" spans="2:12" x14ac:dyDescent="0.25">
      <c r="B56" s="71">
        <v>1</v>
      </c>
      <c r="C56" s="6">
        <v>0.98719600720057998</v>
      </c>
      <c r="D56" s="6">
        <v>0.78987169244975097</v>
      </c>
      <c r="E56" s="6">
        <v>0.56524486369930405</v>
      </c>
      <c r="F56" s="6">
        <v>0.48490189472045497</v>
      </c>
      <c r="G56" s="6">
        <v>0.41042009589991502</v>
      </c>
      <c r="H56" s="6">
        <v>0.35089199503343099</v>
      </c>
      <c r="I56" s="6">
        <v>0.29775936041656198</v>
      </c>
      <c r="J56" s="6">
        <v>0.25647848523743799</v>
      </c>
      <c r="K56" s="6">
        <v>0.224836667194695</v>
      </c>
      <c r="L56" s="6">
        <v>0.19657084847819001</v>
      </c>
    </row>
    <row r="57" spans="2:12" x14ac:dyDescent="0.25">
      <c r="B57" s="72">
        <v>3</v>
      </c>
      <c r="C57" s="64">
        <v>0.99997232659986302</v>
      </c>
      <c r="D57" s="64">
        <v>0.97664442311272803</v>
      </c>
      <c r="E57" s="64">
        <v>0.86547220978240502</v>
      </c>
      <c r="F57" s="64">
        <v>0.79762061525893702</v>
      </c>
      <c r="G57" s="64">
        <v>0.71983414891759401</v>
      </c>
      <c r="H57" s="64">
        <v>0.64680293819082901</v>
      </c>
      <c r="I57" s="64">
        <v>0.57312207482096</v>
      </c>
      <c r="J57" s="64">
        <v>0.51016938488323105</v>
      </c>
      <c r="K57" s="64">
        <v>0.45845565506916602</v>
      </c>
      <c r="L57" s="64">
        <v>0.40967329778359102</v>
      </c>
    </row>
    <row r="58" spans="2:12" x14ac:dyDescent="0.25">
      <c r="B58" s="71">
        <v>6</v>
      </c>
      <c r="C58" s="6">
        <v>0.999999988407692</v>
      </c>
      <c r="D58" s="6">
        <v>0.99855721029880795</v>
      </c>
      <c r="E58" s="6">
        <v>0.96957899157151395</v>
      </c>
      <c r="F58" s="6">
        <v>0.93806083972333898</v>
      </c>
      <c r="G58" s="6">
        <v>0.89088260733214197</v>
      </c>
      <c r="H58" s="6">
        <v>0.836675238589773</v>
      </c>
      <c r="I58" s="6">
        <v>0.77284549703364402</v>
      </c>
      <c r="J58" s="6">
        <v>0.71137189900559294</v>
      </c>
      <c r="K58" s="6">
        <v>0.656260136062779</v>
      </c>
      <c r="L58" s="6">
        <v>0.60056256373199501</v>
      </c>
    </row>
    <row r="59" spans="2:12" x14ac:dyDescent="0.25">
      <c r="B59" s="72">
        <v>9</v>
      </c>
      <c r="C59" s="64">
        <v>0.999999999989445</v>
      </c>
      <c r="D59" s="64">
        <v>0.99988231585306997</v>
      </c>
      <c r="E59" s="64">
        <v>0.992020354955928</v>
      </c>
      <c r="F59" s="64">
        <v>0.97866500787071897</v>
      </c>
      <c r="G59" s="64">
        <v>0.95330701472843304</v>
      </c>
      <c r="H59" s="64">
        <v>0.91843129268049295</v>
      </c>
      <c r="I59" s="64">
        <v>0.87126748999205095</v>
      </c>
      <c r="J59" s="64">
        <v>0.82070798553202695</v>
      </c>
      <c r="K59" s="64">
        <v>0.77168687254555002</v>
      </c>
      <c r="L59" s="64">
        <v>0.71897877311895697</v>
      </c>
    </row>
    <row r="60" spans="2:12" x14ac:dyDescent="0.25">
      <c r="B60" s="71">
        <v>12</v>
      </c>
      <c r="C60" s="6">
        <v>0.99999999999998501</v>
      </c>
      <c r="D60" s="6">
        <v>0.99998867898928601</v>
      </c>
      <c r="E60" s="6">
        <v>0.99771412826651995</v>
      </c>
      <c r="F60" s="6">
        <v>0.99211703776652105</v>
      </c>
      <c r="G60" s="6">
        <v>0.97887113711328599</v>
      </c>
      <c r="H60" s="6">
        <v>0.95735736754727196</v>
      </c>
      <c r="I60" s="6">
        <v>0.92426609020477901</v>
      </c>
      <c r="J60" s="6">
        <v>0.88508017677878303</v>
      </c>
      <c r="K60" s="6">
        <v>0.84421366638312001</v>
      </c>
      <c r="L60" s="6">
        <v>0.79765988938352805</v>
      </c>
    </row>
    <row r="61" spans="2:12" x14ac:dyDescent="0.25">
      <c r="B61" s="72">
        <v>18</v>
      </c>
      <c r="C61" s="64">
        <v>1</v>
      </c>
      <c r="D61" s="64">
        <v>0.99999985588054197</v>
      </c>
      <c r="E61" s="64">
        <v>0.99977759669553801</v>
      </c>
      <c r="F61" s="64">
        <v>0.99876751669064401</v>
      </c>
      <c r="G61" s="64">
        <v>0.995180160983416</v>
      </c>
      <c r="H61" s="64">
        <v>0.98726929430161403</v>
      </c>
      <c r="I61" s="64">
        <v>0.97182413961316005</v>
      </c>
      <c r="J61" s="64">
        <v>0.94983808321435104</v>
      </c>
      <c r="K61" s="64">
        <v>0.92359225296121295</v>
      </c>
      <c r="L61" s="64">
        <v>0.89030191845782103</v>
      </c>
    </row>
    <row r="62" spans="2:12" x14ac:dyDescent="0.25">
      <c r="B62" s="71">
        <v>24</v>
      </c>
      <c r="C62" s="6">
        <v>1</v>
      </c>
      <c r="D62" s="6">
        <v>0.99999999755480196</v>
      </c>
      <c r="E62" s="6">
        <v>0.99997477435884297</v>
      </c>
      <c r="F62" s="6">
        <v>0.99978226731674302</v>
      </c>
      <c r="G62" s="6">
        <v>0.99878817492752803</v>
      </c>
      <c r="H62" s="6">
        <v>0.99588452604904498</v>
      </c>
      <c r="I62" s="6">
        <v>0.98881254723671497</v>
      </c>
      <c r="J62" s="6">
        <v>0.97687655234108395</v>
      </c>
      <c r="K62" s="6">
        <v>0.96072538431391297</v>
      </c>
      <c r="L62" s="6">
        <v>0.938081778526766</v>
      </c>
    </row>
    <row r="63" spans="2:12" x14ac:dyDescent="0.25">
      <c r="B63" s="72">
        <v>30</v>
      </c>
      <c r="C63" s="64">
        <v>1</v>
      </c>
      <c r="D63" s="64">
        <v>0.99999999994927302</v>
      </c>
      <c r="E63" s="64">
        <v>0.99999681451633005</v>
      </c>
      <c r="F63" s="64">
        <v>0.99995810085796299</v>
      </c>
      <c r="G63" s="64">
        <v>0.99967384381972502</v>
      </c>
      <c r="H63" s="64">
        <v>0.99859336770671303</v>
      </c>
      <c r="I63" s="64">
        <v>0.99535084501498905</v>
      </c>
      <c r="J63" s="64">
        <v>0.98892555420561001</v>
      </c>
      <c r="K63" s="64">
        <v>0.97913855949115203</v>
      </c>
      <c r="L63" s="64">
        <v>0.96405068406068395</v>
      </c>
    </row>
    <row r="64" spans="2:12" x14ac:dyDescent="0.25">
      <c r="B64" s="71">
        <v>36</v>
      </c>
      <c r="C64" s="6">
        <v>1</v>
      </c>
      <c r="D64" s="6">
        <v>0.99999999999877398</v>
      </c>
      <c r="E64" s="6">
        <v>0.99999956348065999</v>
      </c>
      <c r="F64" s="6">
        <v>0.99999139490631705</v>
      </c>
      <c r="G64" s="6">
        <v>0.99990754607933396</v>
      </c>
      <c r="H64" s="6">
        <v>0.99949840116954702</v>
      </c>
      <c r="I64" s="6">
        <v>0.99799977236452997</v>
      </c>
      <c r="J64" s="6">
        <v>0.99453965706857494</v>
      </c>
      <c r="K64" s="6">
        <v>0.98863866880220597</v>
      </c>
      <c r="L64" s="6">
        <v>0.97867499578955097</v>
      </c>
    </row>
    <row r="65" spans="2:12" x14ac:dyDescent="0.25">
      <c r="B65" s="72">
        <v>42</v>
      </c>
      <c r="C65" s="64">
        <v>1</v>
      </c>
      <c r="D65" s="64">
        <v>0.99999999999996603</v>
      </c>
      <c r="E65" s="64">
        <v>0.99999993613349203</v>
      </c>
      <c r="F65" s="64">
        <v>0.99999813809470395</v>
      </c>
      <c r="G65" s="64">
        <v>0.99997268097299896</v>
      </c>
      <c r="H65" s="64">
        <v>0.99981495034392198</v>
      </c>
      <c r="I65" s="64">
        <v>0.99911518137450805</v>
      </c>
      <c r="J65" s="64">
        <v>0.99724426869214999</v>
      </c>
      <c r="K65" s="64">
        <v>0.99368737270011598</v>
      </c>
      <c r="L65" s="64">
        <v>0.98713053128367501</v>
      </c>
    </row>
    <row r="66" spans="2:12" x14ac:dyDescent="0.25">
      <c r="B66" s="71">
        <v>48</v>
      </c>
      <c r="C66" s="6">
        <v>1</v>
      </c>
      <c r="D66" s="6">
        <v>0.999999999999999</v>
      </c>
      <c r="E66" s="6">
        <v>0.999999990133973</v>
      </c>
      <c r="F66" s="6">
        <v>0.99999957931725703</v>
      </c>
      <c r="G66" s="6">
        <v>0.99999164447038502</v>
      </c>
      <c r="H66" s="6">
        <v>0.99992977953101203</v>
      </c>
      <c r="I66" s="6">
        <v>0.99959946200549499</v>
      </c>
      <c r="J66" s="6">
        <v>0.99858208530614301</v>
      </c>
      <c r="K66" s="6">
        <v>0.99643379271102805</v>
      </c>
      <c r="L66" s="6">
        <v>0.99212169567303699</v>
      </c>
    </row>
    <row r="67" spans="2:12" x14ac:dyDescent="0.25">
      <c r="B67" s="72">
        <v>54</v>
      </c>
      <c r="C67" s="64">
        <v>1</v>
      </c>
      <c r="D67" s="64">
        <v>1</v>
      </c>
      <c r="E67" s="64">
        <v>0.99999999840376996</v>
      </c>
      <c r="F67" s="64">
        <v>0.99999990138406403</v>
      </c>
      <c r="G67" s="64">
        <v>0.99999736838864905</v>
      </c>
      <c r="H67" s="64">
        <v>0.99997270651727599</v>
      </c>
      <c r="I67" s="64">
        <v>0.99981509188360096</v>
      </c>
      <c r="J67" s="64">
        <v>0.99925833317145796</v>
      </c>
      <c r="K67" s="64">
        <v>0.997956645897765</v>
      </c>
      <c r="L67" s="64">
        <v>0.99511818057948498</v>
      </c>
    </row>
    <row r="68" spans="2:12" x14ac:dyDescent="0.25">
      <c r="B68" s="71">
        <v>60</v>
      </c>
      <c r="C68" s="6">
        <v>1</v>
      </c>
      <c r="D68" s="6">
        <v>1</v>
      </c>
      <c r="E68" s="6">
        <v>0.99999999973117304</v>
      </c>
      <c r="F68" s="6">
        <v>0.999999976131979</v>
      </c>
      <c r="G68" s="6">
        <v>0.99999914979940296</v>
      </c>
      <c r="H68" s="6">
        <v>0.99998916836538798</v>
      </c>
      <c r="I68" s="6">
        <v>0.99991317150306203</v>
      </c>
      <c r="J68" s="6">
        <v>0.99960648002253005</v>
      </c>
      <c r="K68" s="6">
        <v>0.99881475532967501</v>
      </c>
      <c r="L68" s="6">
        <v>0.99694290848256595</v>
      </c>
    </row>
    <row r="69" spans="2:12" x14ac:dyDescent="0.25">
      <c r="B69" s="72">
        <v>72</v>
      </c>
      <c r="C69" s="64">
        <v>1</v>
      </c>
      <c r="D69" s="64">
        <v>1</v>
      </c>
      <c r="E69" s="64">
        <v>0.99999999999155498</v>
      </c>
      <c r="F69" s="64">
        <v>0.99999999848330801</v>
      </c>
      <c r="G69" s="64">
        <v>0.99999990531786298</v>
      </c>
      <c r="H69" s="64">
        <v>0.99999820118288496</v>
      </c>
      <c r="I69" s="64">
        <v>0.99998000569407197</v>
      </c>
      <c r="J69" s="64">
        <v>0.99988511300284499</v>
      </c>
      <c r="K69" s="64">
        <v>0.999588562102667</v>
      </c>
      <c r="L69" s="64">
        <v>0.99876854254762304</v>
      </c>
    </row>
    <row r="70" spans="2:12" x14ac:dyDescent="0.25">
      <c r="B70" s="71">
        <v>84</v>
      </c>
      <c r="C70" s="6">
        <v>1</v>
      </c>
      <c r="D70" s="6">
        <v>1</v>
      </c>
      <c r="E70" s="6">
        <v>0.99999999999970302</v>
      </c>
      <c r="F70" s="6">
        <v>0.99999999989445998</v>
      </c>
      <c r="G70" s="6">
        <v>0.99999998866492301</v>
      </c>
      <c r="H70" s="6">
        <v>0.99999968306411002</v>
      </c>
      <c r="I70" s="6">
        <v>0.99999516758234896</v>
      </c>
      <c r="J70" s="6">
        <v>0.999965070453116</v>
      </c>
      <c r="K70" s="6">
        <v>0.99985210972480398</v>
      </c>
      <c r="L70" s="6">
        <v>0.99948886570815598</v>
      </c>
    </row>
    <row r="71" spans="2:12" x14ac:dyDescent="0.25">
      <c r="B71" s="72">
        <v>96</v>
      </c>
      <c r="C71" s="64">
        <v>1</v>
      </c>
      <c r="D71" s="64">
        <v>1</v>
      </c>
      <c r="E71" s="64">
        <v>0.99999999999998801</v>
      </c>
      <c r="F71" s="64">
        <v>0.999999999992081</v>
      </c>
      <c r="G71" s="64">
        <v>0.99999999855906896</v>
      </c>
      <c r="H71" s="64">
        <v>0.99999994134928505</v>
      </c>
      <c r="I71" s="64">
        <v>0.99999878420884802</v>
      </c>
      <c r="J71" s="64">
        <v>0.99998901669793805</v>
      </c>
      <c r="K71" s="64">
        <v>0.99994528155878304</v>
      </c>
      <c r="L71" s="64">
        <v>0.99978251394434503</v>
      </c>
    </row>
    <row r="72" spans="2:12" x14ac:dyDescent="0.25">
      <c r="B72" s="71">
        <v>108</v>
      </c>
      <c r="C72" s="6">
        <v>1</v>
      </c>
      <c r="D72" s="6">
        <v>1</v>
      </c>
      <c r="E72" s="6">
        <v>1</v>
      </c>
      <c r="F72" s="6">
        <v>0.99999999999936695</v>
      </c>
      <c r="G72" s="6">
        <v>0.99999999980722898</v>
      </c>
      <c r="H72" s="6">
        <v>0.99999998868337103</v>
      </c>
      <c r="I72" s="6">
        <v>0.999999683486547</v>
      </c>
      <c r="J72" s="6">
        <v>0.999996446049779</v>
      </c>
      <c r="K72" s="6">
        <v>0.99997925045528502</v>
      </c>
      <c r="L72" s="6">
        <v>0.99990548923832401</v>
      </c>
    </row>
    <row r="73" spans="2:12" x14ac:dyDescent="0.25">
      <c r="B73" s="72">
        <v>120</v>
      </c>
      <c r="C73" s="64">
        <v>1</v>
      </c>
      <c r="D73" s="64">
        <v>1</v>
      </c>
      <c r="E73" s="64">
        <v>1</v>
      </c>
      <c r="F73" s="64">
        <v>0.99999999999994604</v>
      </c>
      <c r="G73" s="64">
        <v>0.99999999997304201</v>
      </c>
      <c r="H73" s="64">
        <v>0.999999997735877</v>
      </c>
      <c r="I73" s="64">
        <v>0.99999991512147302</v>
      </c>
      <c r="J73" s="64">
        <v>0.99999882110431404</v>
      </c>
      <c r="K73" s="64">
        <v>0.99999196229797005</v>
      </c>
      <c r="L73" s="64">
        <v>0.99995817592627201</v>
      </c>
    </row>
    <row r="74" spans="2:12" x14ac:dyDescent="0.25">
      <c r="B74" s="71">
        <v>144</v>
      </c>
      <c r="C74" s="6">
        <v>1</v>
      </c>
      <c r="D74" s="6">
        <v>1</v>
      </c>
      <c r="E74" s="6">
        <v>1</v>
      </c>
      <c r="F74" s="6">
        <v>1</v>
      </c>
      <c r="G74" s="6">
        <v>0.99999999999941003</v>
      </c>
      <c r="H74" s="6">
        <v>0.99999999990060895</v>
      </c>
      <c r="I74" s="6">
        <v>0.99999999341780799</v>
      </c>
      <c r="J74" s="6">
        <v>0.99999986183952705</v>
      </c>
      <c r="K74" s="6">
        <v>0.99999872736356599</v>
      </c>
      <c r="L74" s="6">
        <v>0.99999143090102705</v>
      </c>
    </row>
    <row r="75" spans="2:12" x14ac:dyDescent="0.25">
      <c r="B75" s="72">
        <v>180</v>
      </c>
      <c r="C75" s="64">
        <v>1</v>
      </c>
      <c r="D75" s="64">
        <v>1</v>
      </c>
      <c r="E75" s="64">
        <v>1</v>
      </c>
      <c r="F75" s="64">
        <v>1</v>
      </c>
      <c r="G75" s="64">
        <v>0.999999999999998</v>
      </c>
      <c r="H75" s="64">
        <v>0.99999999999889799</v>
      </c>
      <c r="I75" s="64">
        <v>0.99999999983476395</v>
      </c>
      <c r="J75" s="64">
        <v>0.99999999373928905</v>
      </c>
      <c r="K75" s="64">
        <v>0.99999991158919399</v>
      </c>
      <c r="L75" s="64">
        <v>0.99999914466141704</v>
      </c>
    </row>
    <row r="76" spans="2:12" x14ac:dyDescent="0.25">
      <c r="B76" s="71">
        <v>240</v>
      </c>
      <c r="C76" s="6">
        <v>1</v>
      </c>
      <c r="D76" s="6">
        <v>1</v>
      </c>
      <c r="E76" s="6">
        <v>1</v>
      </c>
      <c r="F76" s="6">
        <v>1</v>
      </c>
      <c r="G76" s="6">
        <v>1</v>
      </c>
      <c r="H76" s="6">
        <v>1</v>
      </c>
      <c r="I76" s="6">
        <v>1</v>
      </c>
      <c r="J76" s="6">
        <v>1</v>
      </c>
      <c r="K76" s="6">
        <v>1</v>
      </c>
      <c r="L76" s="6">
        <v>1</v>
      </c>
    </row>
    <row r="77" spans="2:12" x14ac:dyDescent="0.25">
      <c r="B77" s="5" t="s">
        <v>5053</v>
      </c>
      <c r="C77" s="73">
        <v>240</v>
      </c>
      <c r="D77" s="73">
        <v>240</v>
      </c>
      <c r="E77" s="73">
        <v>240</v>
      </c>
      <c r="F77" s="73">
        <v>240</v>
      </c>
      <c r="G77" s="73">
        <v>240</v>
      </c>
      <c r="H77" s="73">
        <v>240</v>
      </c>
      <c r="I77" s="73">
        <v>240</v>
      </c>
      <c r="J77" s="73">
        <v>240</v>
      </c>
      <c r="K77" s="73">
        <v>240</v>
      </c>
      <c r="L77" s="73">
        <v>240</v>
      </c>
    </row>
    <row r="79" spans="2:12" x14ac:dyDescent="0.25">
      <c r="B79" s="30" t="s">
        <v>5056</v>
      </c>
      <c r="C79" s="70"/>
      <c r="D79" s="70"/>
      <c r="E79" s="70"/>
      <c r="F79" s="70"/>
      <c r="G79" s="70"/>
      <c r="H79" s="70"/>
      <c r="I79" s="70"/>
      <c r="J79" s="70"/>
      <c r="K79" s="70"/>
      <c r="L79" s="70"/>
    </row>
    <row r="80" spans="2:12" x14ac:dyDescent="0.25">
      <c r="B80" s="7" t="s">
        <v>5042</v>
      </c>
      <c r="C80" s="50" t="s">
        <v>5043</v>
      </c>
      <c r="D80" s="50" t="s">
        <v>5044</v>
      </c>
      <c r="E80" s="50" t="s">
        <v>5045</v>
      </c>
      <c r="F80" s="50" t="s">
        <v>5046</v>
      </c>
      <c r="G80" s="50" t="s">
        <v>5047</v>
      </c>
      <c r="H80" s="50" t="s">
        <v>5048</v>
      </c>
      <c r="I80" s="50" t="s">
        <v>5049</v>
      </c>
      <c r="J80" s="50" t="s">
        <v>5050</v>
      </c>
      <c r="K80" s="50" t="s">
        <v>5051</v>
      </c>
      <c r="L80" s="50" t="s">
        <v>5052</v>
      </c>
    </row>
    <row r="81" spans="2:12" x14ac:dyDescent="0.25">
      <c r="B81" s="71">
        <v>1</v>
      </c>
      <c r="C81" s="6">
        <v>0.52303358825733404</v>
      </c>
      <c r="D81" s="6">
        <v>0.43574470596408399</v>
      </c>
      <c r="E81" s="6">
        <v>0.37298835772512601</v>
      </c>
      <c r="F81" s="6">
        <v>0.33089434591003702</v>
      </c>
      <c r="G81" s="6">
        <v>0.29240343444685901</v>
      </c>
      <c r="H81" s="6">
        <v>0.24227040410810799</v>
      </c>
      <c r="I81" s="6">
        <v>0.19950378492075099</v>
      </c>
      <c r="J81" s="6">
        <v>0.165648119819087</v>
      </c>
      <c r="K81" s="6">
        <v>0.138903243162142</v>
      </c>
      <c r="L81" s="6">
        <v>0.11617724921279</v>
      </c>
    </row>
    <row r="82" spans="2:12" x14ac:dyDescent="0.25">
      <c r="B82" s="72">
        <v>3</v>
      </c>
      <c r="C82" s="64">
        <v>0.83183857622942203</v>
      </c>
      <c r="D82" s="64">
        <v>0.74794372875706705</v>
      </c>
      <c r="E82" s="64">
        <v>0.67506678528808095</v>
      </c>
      <c r="F82" s="64">
        <v>0.62002762071999395</v>
      </c>
      <c r="G82" s="64">
        <v>0.565239325407488</v>
      </c>
      <c r="H82" s="64">
        <v>0.48732369698056899</v>
      </c>
      <c r="I82" s="64">
        <v>0.41484969134722699</v>
      </c>
      <c r="J82" s="64">
        <v>0.35346609439471999</v>
      </c>
      <c r="K82" s="64">
        <v>0.30242583128912698</v>
      </c>
      <c r="L82" s="64">
        <v>0.25726370412927102</v>
      </c>
    </row>
    <row r="83" spans="2:12" x14ac:dyDescent="0.25">
      <c r="B83" s="71">
        <v>6</v>
      </c>
      <c r="C83" s="6">
        <v>0.95513462309696495</v>
      </c>
      <c r="D83" s="6">
        <v>0.90922910122044498</v>
      </c>
      <c r="E83" s="6">
        <v>0.85875139409315404</v>
      </c>
      <c r="F83" s="6">
        <v>0.814516286133387</v>
      </c>
      <c r="G83" s="6">
        <v>0.76549229871600599</v>
      </c>
      <c r="H83" s="6">
        <v>0.68753041902952505</v>
      </c>
      <c r="I83" s="6">
        <v>0.60664101694240802</v>
      </c>
      <c r="J83" s="6">
        <v>0.53202756945811103</v>
      </c>
      <c r="K83" s="6">
        <v>0.46583585001280398</v>
      </c>
      <c r="L83" s="6">
        <v>0.40418912676999502</v>
      </c>
    </row>
    <row r="84" spans="2:12" x14ac:dyDescent="0.25">
      <c r="B84" s="72">
        <v>9</v>
      </c>
      <c r="C84" s="64">
        <v>0.98634237623130006</v>
      </c>
      <c r="D84" s="64">
        <v>0.96380308792337799</v>
      </c>
      <c r="E84" s="64">
        <v>0.93327470268827895</v>
      </c>
      <c r="F84" s="64">
        <v>0.90273682090332397</v>
      </c>
      <c r="G84" s="64">
        <v>0.86546808269202802</v>
      </c>
      <c r="H84" s="64">
        <v>0.79990449290170096</v>
      </c>
      <c r="I84" s="64">
        <v>0.72487649664613596</v>
      </c>
      <c r="J84" s="64">
        <v>0.65016666558524505</v>
      </c>
      <c r="K84" s="64">
        <v>0.57992231383647697</v>
      </c>
      <c r="L84" s="64">
        <v>0.51141942592442202</v>
      </c>
    </row>
    <row r="85" spans="2:12" x14ac:dyDescent="0.25">
      <c r="B85" s="71">
        <v>12</v>
      </c>
      <c r="C85" s="6">
        <v>0.99550384493023103</v>
      </c>
      <c r="D85" s="6">
        <v>0.98466514360180801</v>
      </c>
      <c r="E85" s="6">
        <v>0.96688410621531196</v>
      </c>
      <c r="F85" s="6">
        <v>0.946783491853742</v>
      </c>
      <c r="G85" s="6">
        <v>0.91994659039375504</v>
      </c>
      <c r="H85" s="6">
        <v>0.86805006049959199</v>
      </c>
      <c r="I85" s="6">
        <v>0.80299067323167495</v>
      </c>
      <c r="J85" s="6">
        <v>0.73342465939791401</v>
      </c>
      <c r="K85" s="6">
        <v>0.66437605342777595</v>
      </c>
      <c r="L85" s="6">
        <v>0.59408519165943496</v>
      </c>
    </row>
    <row r="86" spans="2:12" x14ac:dyDescent="0.25">
      <c r="B86" s="72">
        <v>18</v>
      </c>
      <c r="C86" s="64">
        <v>0.99943310899747695</v>
      </c>
      <c r="D86" s="64">
        <v>0.99690613496269898</v>
      </c>
      <c r="E86" s="64">
        <v>0.99102631344987502</v>
      </c>
      <c r="F86" s="64">
        <v>0.98270518484908898</v>
      </c>
      <c r="G86" s="64">
        <v>0.96957736664262395</v>
      </c>
      <c r="H86" s="64">
        <v>0.93927276049050401</v>
      </c>
      <c r="I86" s="64">
        <v>0.89427906264365797</v>
      </c>
      <c r="J86" s="64">
        <v>0.83937402467024802</v>
      </c>
      <c r="K86" s="64">
        <v>0.77911015637662995</v>
      </c>
      <c r="L86" s="64">
        <v>0.71266258142960903</v>
      </c>
    </row>
    <row r="87" spans="2:12" x14ac:dyDescent="0.25">
      <c r="B87" s="71">
        <v>24</v>
      </c>
      <c r="C87" s="6">
        <v>0.999918085778013</v>
      </c>
      <c r="D87" s="6">
        <v>0.99930643861522095</v>
      </c>
      <c r="E87" s="6">
        <v>0.99735007336901904</v>
      </c>
      <c r="F87" s="6">
        <v>0.99394773539116199</v>
      </c>
      <c r="G87" s="6">
        <v>0.98767822161548302</v>
      </c>
      <c r="H87" s="6">
        <v>0.97058672000292801</v>
      </c>
      <c r="I87" s="6">
        <v>0.94089420246258604</v>
      </c>
      <c r="J87" s="6">
        <v>0.89993237117143199</v>
      </c>
      <c r="K87" s="6">
        <v>0.85056374000986101</v>
      </c>
      <c r="L87" s="6">
        <v>0.79192578648600798</v>
      </c>
    </row>
    <row r="88" spans="2:12" x14ac:dyDescent="0.25">
      <c r="B88" s="72">
        <v>30</v>
      </c>
      <c r="C88" s="64">
        <v>0.99998697841946305</v>
      </c>
      <c r="D88" s="64">
        <v>0.99983261961386904</v>
      </c>
      <c r="E88" s="64">
        <v>0.99916894634573405</v>
      </c>
      <c r="F88" s="64">
        <v>0.99776943667367102</v>
      </c>
      <c r="G88" s="64">
        <v>0.99478188785379895</v>
      </c>
      <c r="H88" s="64">
        <v>0.98523495988852805</v>
      </c>
      <c r="I88" s="64">
        <v>0.96599391584305605</v>
      </c>
      <c r="J88" s="64">
        <v>0.93618694609267605</v>
      </c>
      <c r="K88" s="64">
        <v>0.89693622297406705</v>
      </c>
      <c r="L88" s="64">
        <v>0.84690919713990098</v>
      </c>
    </row>
    <row r="89" spans="2:12" x14ac:dyDescent="0.25">
      <c r="B89" s="71">
        <v>36</v>
      </c>
      <c r="C89" s="6">
        <v>0.99999777405497803</v>
      </c>
      <c r="D89" s="6">
        <v>0.99995727234100895</v>
      </c>
      <c r="E89" s="6">
        <v>0.999727155426828</v>
      </c>
      <c r="F89" s="6">
        <v>0.99914486746322595</v>
      </c>
      <c r="G89" s="6">
        <v>0.99771391567614098</v>
      </c>
      <c r="H89" s="6">
        <v>0.992383635840698</v>
      </c>
      <c r="I89" s="6">
        <v>0.98000297626332</v>
      </c>
      <c r="J89" s="6">
        <v>0.958576961439777</v>
      </c>
      <c r="K89" s="6">
        <v>0.92786839386726605</v>
      </c>
      <c r="L89" s="6">
        <v>0.88599310871660197</v>
      </c>
    </row>
    <row r="90" spans="2:12" x14ac:dyDescent="0.25">
      <c r="B90" s="72">
        <v>42</v>
      </c>
      <c r="C90" s="64">
        <v>0.99999959668647198</v>
      </c>
      <c r="D90" s="64">
        <v>0.99998859086087599</v>
      </c>
      <c r="E90" s="64">
        <v>0.99990707341448504</v>
      </c>
      <c r="F90" s="64">
        <v>0.99966164539384195</v>
      </c>
      <c r="G90" s="64">
        <v>0.99897084429502003</v>
      </c>
      <c r="H90" s="64">
        <v>0.99598455686362397</v>
      </c>
      <c r="I90" s="64">
        <v>0.98803336643227102</v>
      </c>
      <c r="J90" s="64">
        <v>0.97272548032822703</v>
      </c>
      <c r="K90" s="64">
        <v>0.94892043030161</v>
      </c>
      <c r="L90" s="64">
        <v>0.91427341570008602</v>
      </c>
    </row>
    <row r="91" spans="2:12" x14ac:dyDescent="0.25">
      <c r="B91" s="71">
        <v>48</v>
      </c>
      <c r="C91" s="6">
        <v>0.99999992330884302</v>
      </c>
      <c r="D91" s="6">
        <v>0.99999683765411695</v>
      </c>
      <c r="E91" s="6">
        <v>0.99996737206768105</v>
      </c>
      <c r="F91" s="6">
        <v>0.999862565815541</v>
      </c>
      <c r="G91" s="6">
        <v>0.99952611900296195</v>
      </c>
      <c r="H91" s="6">
        <v>0.997844345030103</v>
      </c>
      <c r="I91" s="6">
        <v>0.99273420883071595</v>
      </c>
      <c r="J91" s="6">
        <v>0.98182803584966605</v>
      </c>
      <c r="K91" s="6">
        <v>0.963474163394204</v>
      </c>
      <c r="L91" s="6">
        <v>0.93501985763782902</v>
      </c>
    </row>
    <row r="92" spans="2:12" x14ac:dyDescent="0.25">
      <c r="B92" s="72">
        <v>54</v>
      </c>
      <c r="C92" s="64">
        <v>0.99999998480511199</v>
      </c>
      <c r="D92" s="64">
        <v>0.99999909517740204</v>
      </c>
      <c r="E92" s="64">
        <v>0.99998824306873102</v>
      </c>
      <c r="F92" s="64">
        <v>0.99994291715213302</v>
      </c>
      <c r="G92" s="64">
        <v>0.99977756808658702</v>
      </c>
      <c r="H92" s="64">
        <v>0.998824793645125</v>
      </c>
      <c r="I92" s="64">
        <v>0.99553358697592298</v>
      </c>
      <c r="J92" s="64">
        <v>0.98777042480991994</v>
      </c>
      <c r="K92" s="64">
        <v>0.97366390504245903</v>
      </c>
      <c r="L92" s="64">
        <v>0.95040926416482097</v>
      </c>
    </row>
    <row r="93" spans="2:12" x14ac:dyDescent="0.25">
      <c r="B93" s="71">
        <v>60</v>
      </c>
      <c r="C93" s="6">
        <v>0.99999999688013697</v>
      </c>
      <c r="D93" s="6">
        <v>0.99999973387371899</v>
      </c>
      <c r="E93" s="6">
        <v>0.99999566725936595</v>
      </c>
      <c r="F93" s="6">
        <v>0.99997582749834601</v>
      </c>
      <c r="G93" s="6">
        <v>0.99989384021733796</v>
      </c>
      <c r="H93" s="6">
        <v>0.999350689808718</v>
      </c>
      <c r="I93" s="6">
        <v>0.99722483253466898</v>
      </c>
      <c r="J93" s="6">
        <v>0.99169754450933201</v>
      </c>
      <c r="K93" s="6">
        <v>0.98087414674196005</v>
      </c>
      <c r="L93" s="6">
        <v>0.96193069890808403</v>
      </c>
    </row>
    <row r="94" spans="2:12" x14ac:dyDescent="0.25">
      <c r="B94" s="72">
        <v>72</v>
      </c>
      <c r="C94" s="64">
        <v>0.99999999985597099</v>
      </c>
      <c r="D94" s="64">
        <v>0.99999997530422302</v>
      </c>
      <c r="E94" s="64">
        <v>0.999999376885082</v>
      </c>
      <c r="F94" s="64">
        <v>0.99999544634682702</v>
      </c>
      <c r="G94" s="64">
        <v>0.999974770274903</v>
      </c>
      <c r="H94" s="64">
        <v>0.99979492718333796</v>
      </c>
      <c r="I94" s="64">
        <v>0.99889896141810097</v>
      </c>
      <c r="J94" s="64">
        <v>0.99608769609692205</v>
      </c>
      <c r="K94" s="64">
        <v>0.98972734570197096</v>
      </c>
      <c r="L94" s="64">
        <v>0.97722885638119195</v>
      </c>
    </row>
    <row r="95" spans="2:12" x14ac:dyDescent="0.25">
      <c r="B95" s="71">
        <v>84</v>
      </c>
      <c r="C95" s="6">
        <v>0.999999999992642</v>
      </c>
      <c r="D95" s="6">
        <v>0.99999999752156599</v>
      </c>
      <c r="E95" s="6">
        <v>0.99999990447347598</v>
      </c>
      <c r="F95" s="6">
        <v>0.99999909367108297</v>
      </c>
      <c r="G95" s="6">
        <v>0.99999371323261399</v>
      </c>
      <c r="H95" s="6">
        <v>0.99993272459817495</v>
      </c>
      <c r="I95" s="6">
        <v>0.99954966172691395</v>
      </c>
      <c r="J95" s="6">
        <v>0.99811028942494795</v>
      </c>
      <c r="K95" s="6">
        <v>0.99436958231650496</v>
      </c>
      <c r="L95" s="6">
        <v>0.98615458561531699</v>
      </c>
    </row>
    <row r="96" spans="2:12" x14ac:dyDescent="0.25">
      <c r="B96" s="72">
        <v>96</v>
      </c>
      <c r="C96" s="64">
        <v>0.99999999999959099</v>
      </c>
      <c r="D96" s="64">
        <v>0.99999999973456399</v>
      </c>
      <c r="E96" s="64">
        <v>0.99999998455792305</v>
      </c>
      <c r="F96" s="64">
        <v>0.99999981118676695</v>
      </c>
      <c r="G96" s="64">
        <v>0.99999837068962105</v>
      </c>
      <c r="H96" s="64">
        <v>0.99997722345954099</v>
      </c>
      <c r="I96" s="64">
        <v>0.999811097252297</v>
      </c>
      <c r="J96" s="64">
        <v>0.99906839138582104</v>
      </c>
      <c r="K96" s="64">
        <v>0.99686229242120905</v>
      </c>
      <c r="L96" s="64">
        <v>0.99146980035423005</v>
      </c>
    </row>
    <row r="97" spans="2:12" x14ac:dyDescent="0.25">
      <c r="B97" s="71">
        <v>108</v>
      </c>
      <c r="C97" s="6">
        <v>0.99999999999997602</v>
      </c>
      <c r="D97" s="6">
        <v>0.99999999996995503</v>
      </c>
      <c r="E97" s="6">
        <v>0.99999999738854095</v>
      </c>
      <c r="F97" s="6">
        <v>0.99999995910717898</v>
      </c>
      <c r="G97" s="6">
        <v>0.99999956338378304</v>
      </c>
      <c r="H97" s="6">
        <v>0.99999207935341905</v>
      </c>
      <c r="I97" s="6">
        <v>0.99991904410420296</v>
      </c>
      <c r="J97" s="6">
        <v>0.99953273561457401</v>
      </c>
      <c r="K97" s="6">
        <v>0.99822710279641202</v>
      </c>
      <c r="L97" s="6">
        <v>0.99468823582084498</v>
      </c>
    </row>
    <row r="98" spans="2:12" x14ac:dyDescent="0.25">
      <c r="B98" s="72">
        <v>120</v>
      </c>
      <c r="C98" s="64">
        <v>0.999999999999998</v>
      </c>
      <c r="D98" s="64">
        <v>0.99999999999643197</v>
      </c>
      <c r="E98" s="64">
        <v>0.99999999954073704</v>
      </c>
      <c r="F98" s="64">
        <v>0.99999999083999802</v>
      </c>
      <c r="G98" s="64">
        <v>0.99999987955430403</v>
      </c>
      <c r="H98" s="64">
        <v>0.99999718081393796</v>
      </c>
      <c r="I98" s="64">
        <v>0.99996465772079202</v>
      </c>
      <c r="J98" s="64">
        <v>0.99976216557436803</v>
      </c>
      <c r="K98" s="64">
        <v>0.998986723189627</v>
      </c>
      <c r="L98" s="64">
        <v>0.99666455324557801</v>
      </c>
    </row>
    <row r="99" spans="2:12" x14ac:dyDescent="0.25">
      <c r="B99" s="71">
        <v>144</v>
      </c>
      <c r="C99" s="6">
        <v>1</v>
      </c>
      <c r="D99" s="6">
        <v>0.99999999999994305</v>
      </c>
      <c r="E99" s="6">
        <v>0.999999999984307</v>
      </c>
      <c r="F99" s="6">
        <v>0.99999999949921003</v>
      </c>
      <c r="G99" s="6">
        <v>0.99999999013208896</v>
      </c>
      <c r="H99" s="6">
        <v>0.99999962119935404</v>
      </c>
      <c r="I99" s="6">
        <v>0.99999294659309101</v>
      </c>
      <c r="J99" s="6">
        <v>0.99993618264431405</v>
      </c>
      <c r="K99" s="6">
        <v>0.99966056982773299</v>
      </c>
      <c r="L99" s="6">
        <v>0.99866423657001302</v>
      </c>
    </row>
    <row r="100" spans="2:12" x14ac:dyDescent="0.25">
      <c r="B100" s="72">
        <v>180</v>
      </c>
      <c r="C100" s="64">
        <v>1</v>
      </c>
      <c r="D100" s="64">
        <v>1</v>
      </c>
      <c r="E100" s="64">
        <v>0.99999999999987899</v>
      </c>
      <c r="F100" s="64">
        <v>0.99999999999238898</v>
      </c>
      <c r="G100" s="64">
        <v>0.99999999973197995</v>
      </c>
      <c r="H100" s="64">
        <v>0.99999997914713001</v>
      </c>
      <c r="I100" s="64">
        <v>0.99999932134055902</v>
      </c>
      <c r="J100" s="64">
        <v>0.99999074149493605</v>
      </c>
      <c r="K100" s="64">
        <v>0.99993339072739695</v>
      </c>
      <c r="L100" s="64">
        <v>0.99966711315613399</v>
      </c>
    </row>
    <row r="101" spans="2:12" x14ac:dyDescent="0.25">
      <c r="B101" s="71">
        <v>240</v>
      </c>
      <c r="C101" s="6">
        <v>1</v>
      </c>
      <c r="D101" s="6">
        <v>1</v>
      </c>
      <c r="E101" s="6">
        <v>1</v>
      </c>
      <c r="F101" s="6">
        <v>1</v>
      </c>
      <c r="G101" s="6">
        <v>1</v>
      </c>
      <c r="H101" s="6">
        <v>1</v>
      </c>
      <c r="I101" s="6">
        <v>1</v>
      </c>
      <c r="J101" s="6">
        <v>1</v>
      </c>
      <c r="K101" s="6">
        <v>1</v>
      </c>
      <c r="L101" s="6">
        <v>1</v>
      </c>
    </row>
    <row r="102" spans="2:12" x14ac:dyDescent="0.25">
      <c r="B102" s="5" t="s">
        <v>5053</v>
      </c>
      <c r="C102" s="73">
        <v>240</v>
      </c>
      <c r="D102" s="73">
        <v>240</v>
      </c>
      <c r="E102" s="73">
        <v>240</v>
      </c>
      <c r="F102" s="73">
        <v>240</v>
      </c>
      <c r="G102" s="73">
        <v>240</v>
      </c>
      <c r="H102" s="73">
        <v>240</v>
      </c>
      <c r="I102" s="73">
        <v>240</v>
      </c>
      <c r="J102" s="73">
        <v>240</v>
      </c>
      <c r="K102" s="73">
        <v>240</v>
      </c>
      <c r="L102" s="73">
        <v>240</v>
      </c>
    </row>
    <row r="104" spans="2:12" x14ac:dyDescent="0.25">
      <c r="B104" s="30" t="s">
        <v>5057</v>
      </c>
      <c r="C104" s="70"/>
      <c r="D104" s="70"/>
      <c r="E104" s="70"/>
      <c r="F104" s="70"/>
      <c r="G104" s="70"/>
      <c r="H104" s="70"/>
      <c r="I104" s="70"/>
      <c r="J104" s="70"/>
      <c r="K104" s="70"/>
      <c r="L104" s="70"/>
    </row>
    <row r="105" spans="2:12" x14ac:dyDescent="0.25">
      <c r="B105" s="7" t="s">
        <v>5042</v>
      </c>
      <c r="C105" s="50" t="s">
        <v>5043</v>
      </c>
      <c r="D105" s="50" t="s">
        <v>5044</v>
      </c>
      <c r="E105" s="50" t="s">
        <v>5045</v>
      </c>
      <c r="F105" s="50" t="s">
        <v>5046</v>
      </c>
      <c r="G105" s="50" t="s">
        <v>5047</v>
      </c>
      <c r="H105" s="50" t="s">
        <v>5048</v>
      </c>
      <c r="I105" s="50" t="s">
        <v>5049</v>
      </c>
      <c r="J105" s="50" t="s">
        <v>5050</v>
      </c>
      <c r="K105" s="50" t="s">
        <v>5051</v>
      </c>
      <c r="L105" s="50" t="s">
        <v>5052</v>
      </c>
    </row>
    <row r="106" spans="2:12" x14ac:dyDescent="0.25">
      <c r="B106" s="71">
        <v>1</v>
      </c>
      <c r="C106" s="6">
        <v>1.1445995294985601E-2</v>
      </c>
      <c r="D106" s="6">
        <v>1.24681378805475E-2</v>
      </c>
      <c r="E106" s="6">
        <v>6.1355345187250696E-3</v>
      </c>
      <c r="F106" s="6">
        <v>7.3640446659282695E-4</v>
      </c>
      <c r="G106" s="6">
        <v>2.2187711607565601E-5</v>
      </c>
      <c r="H106" s="6">
        <v>1.20136064682813E-5</v>
      </c>
      <c r="I106" s="6">
        <v>6.3985002777739101E-6</v>
      </c>
      <c r="J106" s="6">
        <v>1.4689320004895E-6</v>
      </c>
      <c r="K106" s="6">
        <v>8.9185162080665707E-8</v>
      </c>
      <c r="L106" s="6">
        <v>2.2132033022581001E-9</v>
      </c>
    </row>
    <row r="107" spans="2:12" x14ac:dyDescent="0.25">
      <c r="B107" s="72">
        <v>3</v>
      </c>
      <c r="C107" s="64">
        <v>0.111021726619771</v>
      </c>
      <c r="D107" s="64">
        <v>9.2461537018329196E-2</v>
      </c>
      <c r="E107" s="64">
        <v>5.6050347824411602E-2</v>
      </c>
      <c r="F107" s="64">
        <v>1.64504699483605E-2</v>
      </c>
      <c r="G107" s="64">
        <v>2.1120501523465601E-3</v>
      </c>
      <c r="H107" s="64">
        <v>1.3469523089845101E-3</v>
      </c>
      <c r="I107" s="64">
        <v>8.4543804159074301E-4</v>
      </c>
      <c r="J107" s="64">
        <v>3.3299134665500698E-4</v>
      </c>
      <c r="K107" s="64">
        <v>6.1264998075210303E-5</v>
      </c>
      <c r="L107" s="64">
        <v>6.5016491229524503E-6</v>
      </c>
    </row>
    <row r="108" spans="2:12" x14ac:dyDescent="0.25">
      <c r="B108" s="71">
        <v>6</v>
      </c>
      <c r="C108" s="6">
        <v>0.28915621156368898</v>
      </c>
      <c r="D108" s="6">
        <v>0.22767642287555601</v>
      </c>
      <c r="E108" s="6">
        <v>0.15627414650428301</v>
      </c>
      <c r="F108" s="6">
        <v>7.0539149899195006E-2</v>
      </c>
      <c r="G108" s="6">
        <v>1.8367682711125499E-2</v>
      </c>
      <c r="H108" s="6">
        <v>1.2945165455082199E-2</v>
      </c>
      <c r="I108" s="6">
        <v>8.9848591005719305E-3</v>
      </c>
      <c r="J108" s="6">
        <v>4.6711386091782599E-3</v>
      </c>
      <c r="K108" s="6">
        <v>1.49251988377556E-3</v>
      </c>
      <c r="L108" s="6">
        <v>3.2742283922974501E-4</v>
      </c>
    </row>
    <row r="109" spans="2:12" x14ac:dyDescent="0.25">
      <c r="B109" s="72">
        <v>9</v>
      </c>
      <c r="C109" s="64">
        <v>0.43386296111810901</v>
      </c>
      <c r="D109" s="64">
        <v>0.34198271608888198</v>
      </c>
      <c r="E109" s="64">
        <v>0.251330100378721</v>
      </c>
      <c r="F109" s="64">
        <v>0.13916289107584301</v>
      </c>
      <c r="G109" s="64">
        <v>5.0880322783590899E-2</v>
      </c>
      <c r="H109" s="64">
        <v>3.7944095594378897E-2</v>
      </c>
      <c r="I109" s="64">
        <v>2.7881870472380901E-2</v>
      </c>
      <c r="J109" s="64">
        <v>1.6665861659487399E-2</v>
      </c>
      <c r="K109" s="64">
        <v>6.9757855818701796E-3</v>
      </c>
      <c r="L109" s="64">
        <v>2.18562440897049E-3</v>
      </c>
    </row>
    <row r="110" spans="2:12" x14ac:dyDescent="0.25">
      <c r="B110" s="71">
        <v>12</v>
      </c>
      <c r="C110" s="6">
        <v>0.54371246384001104</v>
      </c>
      <c r="D110" s="6">
        <v>0.43418241983329198</v>
      </c>
      <c r="E110" s="6">
        <v>0.33406637217295898</v>
      </c>
      <c r="F110" s="6">
        <v>0.209408859476579</v>
      </c>
      <c r="G110" s="6">
        <v>9.4249257817585599E-2</v>
      </c>
      <c r="H110" s="6">
        <v>7.3072286149640703E-2</v>
      </c>
      <c r="I110" s="6">
        <v>5.5850235897929798E-2</v>
      </c>
      <c r="J110" s="6">
        <v>3.6478172598578898E-2</v>
      </c>
      <c r="K110" s="6">
        <v>1.8061421984180401E-2</v>
      </c>
      <c r="L110" s="6">
        <v>7.0678656279601201E-3</v>
      </c>
    </row>
    <row r="111" spans="2:12" x14ac:dyDescent="0.25">
      <c r="B111" s="72">
        <v>18</v>
      </c>
      <c r="C111" s="64">
        <v>0.69131242916567204</v>
      </c>
      <c r="D111" s="64">
        <v>0.56963099537558004</v>
      </c>
      <c r="E111" s="64">
        <v>0.46542683883564101</v>
      </c>
      <c r="F111" s="64">
        <v>0.33766437595568999</v>
      </c>
      <c r="G111" s="64">
        <v>0.19456311514011301</v>
      </c>
      <c r="H111" s="64">
        <v>0.158977942312198</v>
      </c>
      <c r="I111" s="64">
        <v>0.12817535965916399</v>
      </c>
      <c r="J111" s="64">
        <v>9.3474793324740096E-2</v>
      </c>
      <c r="K111" s="64">
        <v>5.6737452643201403E-2</v>
      </c>
      <c r="L111" s="64">
        <v>2.90967623734282E-2</v>
      </c>
    </row>
    <row r="112" spans="2:12" x14ac:dyDescent="0.25">
      <c r="B112" s="71">
        <v>24</v>
      </c>
      <c r="C112" s="6">
        <v>0.78127491559628504</v>
      </c>
      <c r="D112" s="6">
        <v>0.66226663940460495</v>
      </c>
      <c r="E112" s="6">
        <v>0.56252556543194898</v>
      </c>
      <c r="F112" s="6">
        <v>0.44388510980610402</v>
      </c>
      <c r="G112" s="6">
        <v>0.295223503324196</v>
      </c>
      <c r="H112" s="6">
        <v>0.2498654685102</v>
      </c>
      <c r="I112" s="6">
        <v>0.208840451878958</v>
      </c>
      <c r="J112" s="6">
        <v>0.16297367689700101</v>
      </c>
      <c r="K112" s="6">
        <v>0.111676194985949</v>
      </c>
      <c r="L112" s="6">
        <v>6.7315590420791604E-2</v>
      </c>
    </row>
    <row r="113" spans="2:12" x14ac:dyDescent="0.25">
      <c r="B113" s="72">
        <v>30</v>
      </c>
      <c r="C113" s="64">
        <v>0.83932396341976001</v>
      </c>
      <c r="D113" s="64">
        <v>0.72852015231119804</v>
      </c>
      <c r="E113" s="64">
        <v>0.63610755802829699</v>
      </c>
      <c r="F113" s="64">
        <v>0.53005404439862203</v>
      </c>
      <c r="G113" s="64">
        <v>0.38715695010400902</v>
      </c>
      <c r="H113" s="64">
        <v>0.33624183619877102</v>
      </c>
      <c r="I113" s="64">
        <v>0.28860719452895001</v>
      </c>
      <c r="J113" s="64">
        <v>0.23594393732826599</v>
      </c>
      <c r="K113" s="64">
        <v>0.175317875453983</v>
      </c>
      <c r="L113" s="64">
        <v>0.11775780454135</v>
      </c>
    </row>
    <row r="114" spans="2:12" x14ac:dyDescent="0.25">
      <c r="B114" s="71">
        <v>36</v>
      </c>
      <c r="C114" s="6">
        <v>0.87857128498315695</v>
      </c>
      <c r="D114" s="6">
        <v>0.777651353801048</v>
      </c>
      <c r="E114" s="6">
        <v>0.69325214950913305</v>
      </c>
      <c r="F114" s="6">
        <v>0.60000254714137802</v>
      </c>
      <c r="G114" s="6">
        <v>0.46794243187842999</v>
      </c>
      <c r="H114" s="6">
        <v>0.41459716455023499</v>
      </c>
      <c r="I114" s="6">
        <v>0.36330269847574898</v>
      </c>
      <c r="J114" s="6">
        <v>0.30731213946512498</v>
      </c>
      <c r="K114" s="6">
        <v>0.241949537977109</v>
      </c>
      <c r="L114" s="6">
        <v>0.17561064046115199</v>
      </c>
    </row>
    <row r="115" spans="2:12" x14ac:dyDescent="0.25">
      <c r="B115" s="72">
        <v>42</v>
      </c>
      <c r="C115" s="64">
        <v>0.90611991783449197</v>
      </c>
      <c r="D115" s="64">
        <v>0.81515347096713098</v>
      </c>
      <c r="E115" s="64">
        <v>0.738581037343914</v>
      </c>
      <c r="F115" s="64">
        <v>0.65718267536337804</v>
      </c>
      <c r="G115" s="64">
        <v>0.53775921223172896</v>
      </c>
      <c r="H115" s="64">
        <v>0.48413057768811701</v>
      </c>
      <c r="I115" s="64">
        <v>0.43136586155097301</v>
      </c>
      <c r="J115" s="64">
        <v>0.37453733597934602</v>
      </c>
      <c r="K115" s="64">
        <v>0.30789824461447801</v>
      </c>
      <c r="L115" s="64">
        <v>0.23682268902880199</v>
      </c>
    </row>
    <row r="116" spans="2:12" x14ac:dyDescent="0.25">
      <c r="B116" s="71">
        <v>48</v>
      </c>
      <c r="C116" s="6">
        <v>0.92605509949107701</v>
      </c>
      <c r="D116" s="6">
        <v>0.84445754174461496</v>
      </c>
      <c r="E116" s="6">
        <v>0.77518808727401001</v>
      </c>
      <c r="F116" s="6">
        <v>0.70433710961671303</v>
      </c>
      <c r="G116" s="6">
        <v>0.59769495446451604</v>
      </c>
      <c r="H116" s="6">
        <v>0.54519286736424299</v>
      </c>
      <c r="I116" s="6">
        <v>0.49250705790990901</v>
      </c>
      <c r="J116" s="6">
        <v>0.43653003735052698</v>
      </c>
      <c r="K116" s="6">
        <v>0.37101596139343801</v>
      </c>
      <c r="L116" s="6">
        <v>0.29843916573143098</v>
      </c>
    </row>
    <row r="117" spans="2:12" x14ac:dyDescent="0.25">
      <c r="B117" s="72">
        <v>54</v>
      </c>
      <c r="C117" s="64">
        <v>0.94084905619109804</v>
      </c>
      <c r="D117" s="64">
        <v>0.86780291107476604</v>
      </c>
      <c r="E117" s="64">
        <v>0.80520542082327196</v>
      </c>
      <c r="F117" s="64">
        <v>0.74357387654539797</v>
      </c>
      <c r="G117" s="64">
        <v>0.64906072933361902</v>
      </c>
      <c r="H117" s="64">
        <v>0.59857204798454999</v>
      </c>
      <c r="I117" s="64">
        <v>0.54702583278288797</v>
      </c>
      <c r="J117" s="64">
        <v>0.49299570781621399</v>
      </c>
      <c r="K117" s="64">
        <v>0.43016898623007799</v>
      </c>
      <c r="L117" s="64">
        <v>0.35848301374223401</v>
      </c>
    </row>
    <row r="118" spans="2:12" x14ac:dyDescent="0.25">
      <c r="B118" s="71">
        <v>60</v>
      </c>
      <c r="C118" s="6">
        <v>0.95206283669126701</v>
      </c>
      <c r="D118" s="6">
        <v>0.88670583843300999</v>
      </c>
      <c r="E118" s="6">
        <v>0.830142788036493</v>
      </c>
      <c r="F118" s="6">
        <v>0.77650371838680599</v>
      </c>
      <c r="G118" s="6">
        <v>0.69312126675228203</v>
      </c>
      <c r="H118" s="6">
        <v>0.64517350148028596</v>
      </c>
      <c r="I118" s="6">
        <v>0.59546770251201198</v>
      </c>
      <c r="J118" s="6">
        <v>0.54405809256483195</v>
      </c>
      <c r="K118" s="6">
        <v>0.48486255530160599</v>
      </c>
      <c r="L118" s="6">
        <v>0.41572824319721602</v>
      </c>
    </row>
    <row r="119" spans="2:12" x14ac:dyDescent="0.25">
      <c r="B119" s="72">
        <v>72</v>
      </c>
      <c r="C119" s="64">
        <v>0.96750343087499002</v>
      </c>
      <c r="D119" s="64">
        <v>0.91511972170714895</v>
      </c>
      <c r="E119" s="64">
        <v>0.86887451483232103</v>
      </c>
      <c r="F119" s="64">
        <v>0.82810513508356998</v>
      </c>
      <c r="G119" s="64">
        <v>0.76366695846885901</v>
      </c>
      <c r="H119" s="64">
        <v>0.72148896661965101</v>
      </c>
      <c r="I119" s="64">
        <v>0.67660957519091702</v>
      </c>
      <c r="J119" s="64">
        <v>0.63137793261339004</v>
      </c>
      <c r="K119" s="64">
        <v>0.58066739402502299</v>
      </c>
      <c r="L119" s="64">
        <v>0.51943520176300595</v>
      </c>
    </row>
    <row r="120" spans="2:12" x14ac:dyDescent="0.25">
      <c r="B120" s="71">
        <v>84</v>
      </c>
      <c r="C120" s="6">
        <v>0.977234138109628</v>
      </c>
      <c r="D120" s="6">
        <v>0.93511959798379896</v>
      </c>
      <c r="E120" s="6">
        <v>0.89722014244448201</v>
      </c>
      <c r="F120" s="6">
        <v>0.86606753779507695</v>
      </c>
      <c r="G120" s="6">
        <v>0.81647092051018999</v>
      </c>
      <c r="H120" s="6">
        <v>0.78015089976818697</v>
      </c>
      <c r="I120" s="6">
        <v>0.74066094702644203</v>
      </c>
      <c r="J120" s="6">
        <v>0.70182804305111901</v>
      </c>
      <c r="K120" s="6">
        <v>0.65970347177404698</v>
      </c>
      <c r="L120" s="6">
        <v>0.60774603430719898</v>
      </c>
    </row>
    <row r="121" spans="2:12" x14ac:dyDescent="0.25">
      <c r="B121" s="72">
        <v>96</v>
      </c>
      <c r="C121" s="64">
        <v>0.98365613335194901</v>
      </c>
      <c r="D121" s="64">
        <v>0.94970134403520101</v>
      </c>
      <c r="E121" s="64">
        <v>0.91858830644869205</v>
      </c>
      <c r="F121" s="64">
        <v>0.89467490269682803</v>
      </c>
      <c r="G121" s="64">
        <v>0.85655391684406701</v>
      </c>
      <c r="H121" s="64">
        <v>0.82570516186785503</v>
      </c>
      <c r="I121" s="64">
        <v>0.79154424158700898</v>
      </c>
      <c r="J121" s="64">
        <v>0.75872404862553899</v>
      </c>
      <c r="K121" s="64">
        <v>0.72441686252889803</v>
      </c>
      <c r="L121" s="64">
        <v>0.68153517855180601</v>
      </c>
    </row>
    <row r="122" spans="2:12" x14ac:dyDescent="0.25">
      <c r="B122" s="71">
        <v>108</v>
      </c>
      <c r="C122" s="6">
        <v>0.98805372590732898</v>
      </c>
      <c r="D122" s="6">
        <v>0.96063592864217295</v>
      </c>
      <c r="E122" s="6">
        <v>0.93508697301078603</v>
      </c>
      <c r="F122" s="6">
        <v>0.91667579702061097</v>
      </c>
      <c r="G122" s="6">
        <v>0.88740309112861304</v>
      </c>
      <c r="H122" s="6">
        <v>0.86146903097267302</v>
      </c>
      <c r="I122" s="6">
        <v>0.832293479006467</v>
      </c>
      <c r="J122" s="6">
        <v>0.80487162407466795</v>
      </c>
      <c r="K122" s="6">
        <v>0.77732631823213405</v>
      </c>
      <c r="L122" s="6">
        <v>0.74262717846647797</v>
      </c>
    </row>
    <row r="123" spans="2:12" x14ac:dyDescent="0.25">
      <c r="B123" s="72">
        <v>120</v>
      </c>
      <c r="C123" s="64">
        <v>0.99115751235287197</v>
      </c>
      <c r="D123" s="64">
        <v>0.96902668477222598</v>
      </c>
      <c r="E123" s="64">
        <v>0.94808065452568502</v>
      </c>
      <c r="F123" s="64">
        <v>0.93389298653855901</v>
      </c>
      <c r="G123" s="64">
        <v>0.91145438419818603</v>
      </c>
      <c r="H123" s="64">
        <v>0.88984851993640901</v>
      </c>
      <c r="I123" s="64">
        <v>0.86520456899571296</v>
      </c>
      <c r="J123" s="64">
        <v>0.84251656414959997</v>
      </c>
      <c r="K123" s="64">
        <v>0.82065841068489598</v>
      </c>
      <c r="L123" s="64">
        <v>0.79301692867325002</v>
      </c>
    </row>
    <row r="124" spans="2:12" x14ac:dyDescent="0.25">
      <c r="B124" s="71">
        <v>144</v>
      </c>
      <c r="C124" s="6">
        <v>0.99506597010499998</v>
      </c>
      <c r="D124" s="6">
        <v>0.98081039519471203</v>
      </c>
      <c r="E124" s="6">
        <v>0.96693865590511197</v>
      </c>
      <c r="F124" s="6">
        <v>0.95858044228252304</v>
      </c>
      <c r="G124" s="6">
        <v>0.94556445627209196</v>
      </c>
      <c r="H124" s="6">
        <v>0.931004426110707</v>
      </c>
      <c r="I124" s="6">
        <v>0.91401054256995895</v>
      </c>
      <c r="J124" s="6">
        <v>0.89894794894085395</v>
      </c>
      <c r="K124" s="6">
        <v>0.88564895492289097</v>
      </c>
      <c r="L124" s="6">
        <v>0.86883436760329602</v>
      </c>
    </row>
    <row r="125" spans="2:12" x14ac:dyDescent="0.25">
      <c r="B125" s="72">
        <v>180</v>
      </c>
      <c r="C125" s="64">
        <v>0.99802136964310595</v>
      </c>
      <c r="D125" s="64">
        <v>0.99129462562081605</v>
      </c>
      <c r="E125" s="64">
        <v>0.98452034239129105</v>
      </c>
      <c r="F125" s="64">
        <v>0.981044329673044</v>
      </c>
      <c r="G125" s="64">
        <v>0.97578653287230899</v>
      </c>
      <c r="H125" s="64">
        <v>0.96863881010567399</v>
      </c>
      <c r="I125" s="64">
        <v>0.96007340916345096</v>
      </c>
      <c r="J125" s="64">
        <v>0.95284643622478105</v>
      </c>
      <c r="K125" s="64">
        <v>0.94727635121975495</v>
      </c>
      <c r="L125" s="64">
        <v>0.940316381434114</v>
      </c>
    </row>
    <row r="126" spans="2:12" x14ac:dyDescent="0.25">
      <c r="B126" s="71">
        <v>240</v>
      </c>
      <c r="C126" s="6">
        <v>1</v>
      </c>
      <c r="D126" s="6">
        <v>1</v>
      </c>
      <c r="E126" s="6">
        <v>1</v>
      </c>
      <c r="F126" s="6">
        <v>1</v>
      </c>
      <c r="G126" s="6">
        <v>1</v>
      </c>
      <c r="H126" s="6">
        <v>1</v>
      </c>
      <c r="I126" s="6">
        <v>1</v>
      </c>
      <c r="J126" s="6">
        <v>1</v>
      </c>
      <c r="K126" s="6">
        <v>1</v>
      </c>
      <c r="L126" s="6">
        <v>1</v>
      </c>
    </row>
    <row r="127" spans="2:12" x14ac:dyDescent="0.25">
      <c r="B127" s="5" t="s">
        <v>5053</v>
      </c>
      <c r="C127" s="73">
        <v>240</v>
      </c>
      <c r="D127" s="73">
        <v>240</v>
      </c>
      <c r="E127" s="73">
        <v>240</v>
      </c>
      <c r="F127" s="73">
        <v>240</v>
      </c>
      <c r="G127" s="73">
        <v>240</v>
      </c>
      <c r="H127" s="73">
        <v>240</v>
      </c>
      <c r="I127" s="73">
        <v>240</v>
      </c>
      <c r="J127" s="73">
        <v>240</v>
      </c>
      <c r="K127" s="73">
        <v>240</v>
      </c>
      <c r="L127" s="73">
        <v>240</v>
      </c>
    </row>
    <row r="129" spans="2:12" x14ac:dyDescent="0.25">
      <c r="B129" s="30" t="s">
        <v>5058</v>
      </c>
      <c r="C129" s="70"/>
      <c r="D129" s="70"/>
      <c r="E129" s="70"/>
      <c r="F129" s="70"/>
      <c r="G129" s="70"/>
      <c r="H129" s="70"/>
      <c r="I129" s="70"/>
      <c r="J129" s="70"/>
      <c r="K129" s="70"/>
      <c r="L129" s="70"/>
    </row>
    <row r="130" spans="2:12" x14ac:dyDescent="0.25">
      <c r="B130" s="7" t="s">
        <v>5042</v>
      </c>
      <c r="C130" s="50" t="s">
        <v>5043</v>
      </c>
      <c r="D130" s="50" t="s">
        <v>5044</v>
      </c>
      <c r="E130" s="50" t="s">
        <v>5045</v>
      </c>
      <c r="F130" s="50" t="s">
        <v>5046</v>
      </c>
      <c r="G130" s="50" t="s">
        <v>5047</v>
      </c>
      <c r="H130" s="50" t="s">
        <v>5048</v>
      </c>
      <c r="I130" s="50" t="s">
        <v>5049</v>
      </c>
      <c r="J130" s="50" t="s">
        <v>5050</v>
      </c>
      <c r="K130" s="50" t="s">
        <v>5051</v>
      </c>
      <c r="L130" s="50" t="s">
        <v>5052</v>
      </c>
    </row>
    <row r="131" spans="2:12" x14ac:dyDescent="0.25">
      <c r="B131" s="71">
        <v>1</v>
      </c>
      <c r="C131" s="6">
        <v>0.20838663716490299</v>
      </c>
      <c r="D131" s="6">
        <v>0.13295172470101099</v>
      </c>
      <c r="E131" s="6">
        <v>6.8216024513218898E-2</v>
      </c>
      <c r="F131" s="6">
        <v>1.87258479288352E-2</v>
      </c>
      <c r="G131" s="6">
        <v>1.7954715122346101E-3</v>
      </c>
      <c r="H131" s="6">
        <v>1.1998637558104199E-3</v>
      </c>
      <c r="I131" s="6">
        <v>7.8063646496088601E-4</v>
      </c>
      <c r="J131" s="6">
        <v>4.8566143194471402E-4</v>
      </c>
      <c r="K131" s="6">
        <v>2.8667258404571503E-4</v>
      </c>
      <c r="L131" s="6">
        <v>1.6228889081000201E-4</v>
      </c>
    </row>
    <row r="132" spans="2:12" x14ac:dyDescent="0.25">
      <c r="B132" s="72">
        <v>3</v>
      </c>
      <c r="C132" s="64">
        <v>0.45549368828320003</v>
      </c>
      <c r="D132" s="64">
        <v>0.331708980951542</v>
      </c>
      <c r="E132" s="64">
        <v>0.219202568453778</v>
      </c>
      <c r="F132" s="64">
        <v>0.10609031775531701</v>
      </c>
      <c r="G132" s="64">
        <v>2.8010211740997801E-2</v>
      </c>
      <c r="H132" s="64">
        <v>2.1709623614985001E-2</v>
      </c>
      <c r="I132" s="64">
        <v>1.65184927208296E-2</v>
      </c>
      <c r="J132" s="64">
        <v>1.2240329198268399E-2</v>
      </c>
      <c r="K132" s="64">
        <v>8.7918337875776496E-3</v>
      </c>
      <c r="L132" s="64">
        <v>6.1409784099803102E-3</v>
      </c>
    </row>
    <row r="133" spans="2:12" x14ac:dyDescent="0.25">
      <c r="B133" s="71">
        <v>6</v>
      </c>
      <c r="C133" s="6">
        <v>0.62966068332866798</v>
      </c>
      <c r="D133" s="6">
        <v>0.49759726510619501</v>
      </c>
      <c r="E133" s="6">
        <v>0.37369259453824999</v>
      </c>
      <c r="F133" s="6">
        <v>0.23566913515087801</v>
      </c>
      <c r="G133" s="6">
        <v>0.10060699244004701</v>
      </c>
      <c r="H133" s="6">
        <v>8.4192088730947703E-2</v>
      </c>
      <c r="I133" s="6">
        <v>6.9485186512001598E-2</v>
      </c>
      <c r="J133" s="6">
        <v>5.6344465917401901E-2</v>
      </c>
      <c r="K133" s="6">
        <v>4.4749686964850502E-2</v>
      </c>
      <c r="L133" s="6">
        <v>3.4820017855585701E-2</v>
      </c>
    </row>
    <row r="134" spans="2:12" x14ac:dyDescent="0.25">
      <c r="B134" s="72">
        <v>9</v>
      </c>
      <c r="C134" s="64">
        <v>0.72262003946342201</v>
      </c>
      <c r="D134" s="64">
        <v>0.59726136482848102</v>
      </c>
      <c r="E134" s="64">
        <v>0.47774463510404702</v>
      </c>
      <c r="F134" s="64">
        <v>0.34061632594894797</v>
      </c>
      <c r="G134" s="64">
        <v>0.182153953283723</v>
      </c>
      <c r="H134" s="64">
        <v>0.158429951388353</v>
      </c>
      <c r="I134" s="64">
        <v>0.136231244750119</v>
      </c>
      <c r="J134" s="64">
        <v>0.115582017091777</v>
      </c>
      <c r="K134" s="64">
        <v>9.6528263154164295E-2</v>
      </c>
      <c r="L134" s="64">
        <v>7.9286693043992801E-2</v>
      </c>
    </row>
    <row r="135" spans="2:12" x14ac:dyDescent="0.25">
      <c r="B135" s="71">
        <v>12</v>
      </c>
      <c r="C135" s="6">
        <v>0.78095299167769805</v>
      </c>
      <c r="D135" s="6">
        <v>0.66499678912291105</v>
      </c>
      <c r="E135" s="6">
        <v>0.55333355367792803</v>
      </c>
      <c r="F135" s="6">
        <v>0.424494473263687</v>
      </c>
      <c r="G135" s="6">
        <v>0.25996021542597098</v>
      </c>
      <c r="H135" s="6">
        <v>0.23170599717523099</v>
      </c>
      <c r="I135" s="6">
        <v>0.20450990333037899</v>
      </c>
      <c r="J135" s="6">
        <v>0.17856334941190699</v>
      </c>
      <c r="K135" s="6">
        <v>0.15394165798998899</v>
      </c>
      <c r="L135" s="6">
        <v>0.13085786604668201</v>
      </c>
    </row>
    <row r="136" spans="2:12" x14ac:dyDescent="0.25">
      <c r="B136" s="72">
        <v>18</v>
      </c>
      <c r="C136" s="64">
        <v>0.85013360095401302</v>
      </c>
      <c r="D136" s="64">
        <v>0.75222620901598503</v>
      </c>
      <c r="E136" s="64">
        <v>0.65681661447915896</v>
      </c>
      <c r="F136" s="64">
        <v>0.548480865444403</v>
      </c>
      <c r="G136" s="64">
        <v>0.39335965681347701</v>
      </c>
      <c r="H136" s="64">
        <v>0.361405350429644</v>
      </c>
      <c r="I136" s="64">
        <v>0.32951089695767499</v>
      </c>
      <c r="J136" s="64">
        <v>0.29812283958004798</v>
      </c>
      <c r="K136" s="64">
        <v>0.26730539865462</v>
      </c>
      <c r="L136" s="64">
        <v>0.23708861621221</v>
      </c>
    </row>
    <row r="137" spans="2:12" x14ac:dyDescent="0.25">
      <c r="B137" s="71">
        <v>24</v>
      </c>
      <c r="C137" s="6">
        <v>0.88950475075185198</v>
      </c>
      <c r="D137" s="6">
        <v>0.80638458884513997</v>
      </c>
      <c r="E137" s="6">
        <v>0.72483987947782302</v>
      </c>
      <c r="F137" s="6">
        <v>0.63498798301246195</v>
      </c>
      <c r="G137" s="6">
        <v>0.498128257338462</v>
      </c>
      <c r="H137" s="6">
        <v>0.46621742751691903</v>
      </c>
      <c r="I137" s="6">
        <v>0.433618839774503</v>
      </c>
      <c r="J137" s="6">
        <v>0.40093437891051598</v>
      </c>
      <c r="K137" s="6">
        <v>0.36818776151953803</v>
      </c>
      <c r="L137" s="6">
        <v>0.33516292431012301</v>
      </c>
    </row>
    <row r="138" spans="2:12" x14ac:dyDescent="0.25">
      <c r="B138" s="72">
        <v>30</v>
      </c>
      <c r="C138" s="64">
        <v>0.91465656708391896</v>
      </c>
      <c r="D138" s="64">
        <v>0.84335489825482701</v>
      </c>
      <c r="E138" s="64">
        <v>0.77311379522357004</v>
      </c>
      <c r="F138" s="64">
        <v>0.69838324268276997</v>
      </c>
      <c r="G138" s="64">
        <v>0.58031006034324395</v>
      </c>
      <c r="H138" s="64">
        <v>0.55004006812898398</v>
      </c>
      <c r="I138" s="64">
        <v>0.51860210121769001</v>
      </c>
      <c r="J138" s="64">
        <v>0.48668537520980198</v>
      </c>
      <c r="K138" s="64">
        <v>0.45427649072076998</v>
      </c>
      <c r="L138" s="64">
        <v>0.42094084394096498</v>
      </c>
    </row>
    <row r="139" spans="2:12" x14ac:dyDescent="0.25">
      <c r="B139" s="71">
        <v>36</v>
      </c>
      <c r="C139" s="6">
        <v>0.93194324006750895</v>
      </c>
      <c r="D139" s="6">
        <v>0.87017189006746198</v>
      </c>
      <c r="E139" s="6">
        <v>0.80915589005974298</v>
      </c>
      <c r="F139" s="6">
        <v>0.74659058253100496</v>
      </c>
      <c r="G139" s="6">
        <v>0.64549313662790697</v>
      </c>
      <c r="H139" s="6">
        <v>0.61747995778006404</v>
      </c>
      <c r="I139" s="6">
        <v>0.58801856460760504</v>
      </c>
      <c r="J139" s="6">
        <v>0.55784121598476699</v>
      </c>
      <c r="K139" s="6">
        <v>0.52690756504796699</v>
      </c>
      <c r="L139" s="6">
        <v>0.494615838026504</v>
      </c>
    </row>
    <row r="140" spans="2:12" x14ac:dyDescent="0.25">
      <c r="B140" s="72">
        <v>42</v>
      </c>
      <c r="C140" s="64">
        <v>0.94444546837228105</v>
      </c>
      <c r="D140" s="64">
        <v>0.89047170274450205</v>
      </c>
      <c r="E140" s="64">
        <v>0.83706397221020201</v>
      </c>
      <c r="F140" s="64">
        <v>0.78430835739356397</v>
      </c>
      <c r="G140" s="64">
        <v>0.69788726078552199</v>
      </c>
      <c r="H140" s="64">
        <v>0.67229251613462804</v>
      </c>
      <c r="I140" s="64">
        <v>0.64510573302079199</v>
      </c>
      <c r="J140" s="64">
        <v>0.61707376493426502</v>
      </c>
      <c r="K140" s="64">
        <v>0.58814012655194903</v>
      </c>
      <c r="L140" s="64">
        <v>0.55758596876496502</v>
      </c>
    </row>
    <row r="141" spans="2:12" x14ac:dyDescent="0.25">
      <c r="B141" s="71">
        <v>48</v>
      </c>
      <c r="C141" s="6">
        <v>0.95383578916338096</v>
      </c>
      <c r="D141" s="6">
        <v>0.90633486042825195</v>
      </c>
      <c r="E141" s="6">
        <v>0.85927819331329203</v>
      </c>
      <c r="F141" s="6">
        <v>0.81449418722558997</v>
      </c>
      <c r="G141" s="6">
        <v>0.74055025754000903</v>
      </c>
      <c r="H141" s="6">
        <v>0.71732529431315295</v>
      </c>
      <c r="I141" s="6">
        <v>0.69245486353907104</v>
      </c>
      <c r="J141" s="6">
        <v>0.66668180188430703</v>
      </c>
      <c r="K141" s="6">
        <v>0.639941473047273</v>
      </c>
      <c r="L141" s="6">
        <v>0.61144005209656904</v>
      </c>
    </row>
    <row r="142" spans="2:12" x14ac:dyDescent="0.25">
      <c r="B142" s="72">
        <v>54</v>
      </c>
      <c r="C142" s="64">
        <v>0.961098339929082</v>
      </c>
      <c r="D142" s="64">
        <v>0.91904155972635304</v>
      </c>
      <c r="E142" s="64">
        <v>0.87734822248408295</v>
      </c>
      <c r="F142" s="64">
        <v>0.839101084588327</v>
      </c>
      <c r="G142" s="64">
        <v>0.77570446510275903</v>
      </c>
      <c r="H142" s="64">
        <v>0.75470739675473797</v>
      </c>
      <c r="I142" s="64">
        <v>0.732070109717471</v>
      </c>
      <c r="J142" s="64">
        <v>0.70851931823201197</v>
      </c>
      <c r="K142" s="64">
        <v>0.68398792722328094</v>
      </c>
      <c r="L142" s="64">
        <v>0.65764014048760799</v>
      </c>
    </row>
    <row r="143" spans="2:12" x14ac:dyDescent="0.25">
      <c r="B143" s="71">
        <v>60</v>
      </c>
      <c r="C143" s="6">
        <v>0.96684834384709095</v>
      </c>
      <c r="D143" s="6">
        <v>0.92942398348870303</v>
      </c>
      <c r="E143" s="6">
        <v>0.89230784468916202</v>
      </c>
      <c r="F143" s="6">
        <v>0.85946947978047905</v>
      </c>
      <c r="G143" s="6">
        <v>0.80498298134145196</v>
      </c>
      <c r="H143" s="6">
        <v>0.78603617056624997</v>
      </c>
      <c r="I143" s="6">
        <v>0.76549168941406098</v>
      </c>
      <c r="J143" s="6">
        <v>0.74405231319806597</v>
      </c>
      <c r="K143" s="6">
        <v>0.72165228257928404</v>
      </c>
      <c r="L143" s="6">
        <v>0.69743887825068995</v>
      </c>
    </row>
    <row r="144" spans="2:12" x14ac:dyDescent="0.25">
      <c r="B144" s="72">
        <v>72</v>
      </c>
      <c r="C144" s="64">
        <v>0.97529512767053295</v>
      </c>
      <c r="D144" s="64">
        <v>0.94530712871517197</v>
      </c>
      <c r="E144" s="64">
        <v>0.91556031529007598</v>
      </c>
      <c r="F144" s="64">
        <v>0.89103068264168295</v>
      </c>
      <c r="G144" s="64">
        <v>0.85048426645978603</v>
      </c>
      <c r="H144" s="64">
        <v>0.83508919311790697</v>
      </c>
      <c r="I144" s="64">
        <v>0.81824093494999095</v>
      </c>
      <c r="J144" s="64">
        <v>0.80058155993447599</v>
      </c>
      <c r="K144" s="64">
        <v>0.78205410617597904</v>
      </c>
      <c r="L144" s="64">
        <v>0.76182261137352303</v>
      </c>
    </row>
    <row r="145" spans="2:12" x14ac:dyDescent="0.25">
      <c r="B145" s="71">
        <v>84</v>
      </c>
      <c r="C145" s="6">
        <v>0.98112155883705698</v>
      </c>
      <c r="D145" s="6">
        <v>0.95681310246814399</v>
      </c>
      <c r="E145" s="6">
        <v>0.93270819134410499</v>
      </c>
      <c r="F145" s="6">
        <v>0.91413252028173397</v>
      </c>
      <c r="G145" s="6">
        <v>0.88369528632470395</v>
      </c>
      <c r="H145" s="6">
        <v>0.87118926351045001</v>
      </c>
      <c r="I145" s="6">
        <v>0.85740483725445105</v>
      </c>
      <c r="J145" s="6">
        <v>0.84291651811511803</v>
      </c>
      <c r="K145" s="6">
        <v>0.82767907893207204</v>
      </c>
      <c r="L145" s="6">
        <v>0.81091262628298699</v>
      </c>
    </row>
    <row r="146" spans="2:12" x14ac:dyDescent="0.25">
      <c r="B146" s="72">
        <v>96</v>
      </c>
      <c r="C146" s="64">
        <v>0.985324254289353</v>
      </c>
      <c r="D146" s="64">
        <v>0.96547281358578496</v>
      </c>
      <c r="E146" s="64">
        <v>0.94580030822087502</v>
      </c>
      <c r="F146" s="64">
        <v>0.931597345276581</v>
      </c>
      <c r="G146" s="64">
        <v>0.90859696656748801</v>
      </c>
      <c r="H146" s="64">
        <v>0.89843363952925703</v>
      </c>
      <c r="I146" s="64">
        <v>0.88716771630506197</v>
      </c>
      <c r="J146" s="64">
        <v>0.875305878347997</v>
      </c>
      <c r="K146" s="64">
        <v>0.86281438160330004</v>
      </c>
      <c r="L146" s="64">
        <v>0.84898768158004001</v>
      </c>
    </row>
    <row r="147" spans="2:12" x14ac:dyDescent="0.25">
      <c r="B147" s="71">
        <v>108</v>
      </c>
      <c r="C147" s="6">
        <v>0.98846186538476299</v>
      </c>
      <c r="D147" s="6">
        <v>0.97218551298307998</v>
      </c>
      <c r="E147" s="6">
        <v>0.95606931777410098</v>
      </c>
      <c r="F147" s="6">
        <v>0.94514330250537903</v>
      </c>
      <c r="G147" s="6">
        <v>0.92768933696055</v>
      </c>
      <c r="H147" s="6">
        <v>0.91943229101885704</v>
      </c>
      <c r="I147" s="6">
        <v>0.91023718193405601</v>
      </c>
      <c r="J147" s="6">
        <v>0.90054571112061799</v>
      </c>
      <c r="K147" s="6">
        <v>0.890334097078334</v>
      </c>
      <c r="L147" s="6">
        <v>0.87897764232134701</v>
      </c>
    </row>
    <row r="148" spans="2:12" x14ac:dyDescent="0.25">
      <c r="B148" s="72">
        <v>120</v>
      </c>
      <c r="C148" s="64">
        <v>0.99086936291869399</v>
      </c>
      <c r="D148" s="64">
        <v>0.97751290654309697</v>
      </c>
      <c r="E148" s="64">
        <v>0.96430038644645499</v>
      </c>
      <c r="F148" s="64">
        <v>0.95587149044720898</v>
      </c>
      <c r="G148" s="64">
        <v>0.942605106363823</v>
      </c>
      <c r="H148" s="64">
        <v>0.93590868938265404</v>
      </c>
      <c r="I148" s="64">
        <v>0.92842302293656898</v>
      </c>
      <c r="J148" s="64">
        <v>0.92052906304475302</v>
      </c>
      <c r="K148" s="64">
        <v>0.91221111119994802</v>
      </c>
      <c r="L148" s="64">
        <v>0.90292537914337301</v>
      </c>
    </row>
    <row r="149" spans="2:12" x14ac:dyDescent="0.25">
      <c r="B149" s="71">
        <v>144</v>
      </c>
      <c r="C149" s="6">
        <v>0.99426857823550296</v>
      </c>
      <c r="D149" s="6">
        <v>0.98536686996664202</v>
      </c>
      <c r="E149" s="6">
        <v>0.97657916897031805</v>
      </c>
      <c r="F149" s="6">
        <v>0.97158792011840001</v>
      </c>
      <c r="G149" s="6">
        <v>0.96397800384974597</v>
      </c>
      <c r="H149" s="6">
        <v>0.95963664553430095</v>
      </c>
      <c r="I149" s="6">
        <v>0.95475483062736399</v>
      </c>
      <c r="J149" s="6">
        <v>0.94960623898718999</v>
      </c>
      <c r="K149" s="6">
        <v>0.94418604701950304</v>
      </c>
      <c r="L149" s="6">
        <v>0.93810069181650901</v>
      </c>
    </row>
    <row r="150" spans="2:12" x14ac:dyDescent="0.25">
      <c r="B150" s="72">
        <v>180</v>
      </c>
      <c r="C150" s="64">
        <v>0.99734578018356002</v>
      </c>
      <c r="D150" s="64">
        <v>0.99293347663015097</v>
      </c>
      <c r="E150" s="64">
        <v>0.98859140953888502</v>
      </c>
      <c r="F150" s="64">
        <v>0.98649607370776404</v>
      </c>
      <c r="G150" s="64">
        <v>0.98345738468137101</v>
      </c>
      <c r="H150" s="64">
        <v>0.981398924291629</v>
      </c>
      <c r="I150" s="64">
        <v>0.97907010091698199</v>
      </c>
      <c r="J150" s="64">
        <v>0.97661690175441696</v>
      </c>
      <c r="K150" s="64">
        <v>0.97404111762458001</v>
      </c>
      <c r="L150" s="64">
        <v>0.97113329479703403</v>
      </c>
    </row>
    <row r="151" spans="2:12" x14ac:dyDescent="0.25">
      <c r="B151" s="71">
        <v>240</v>
      </c>
      <c r="C151" s="6">
        <v>1</v>
      </c>
      <c r="D151" s="6">
        <v>1</v>
      </c>
      <c r="E151" s="6">
        <v>1</v>
      </c>
      <c r="F151" s="6">
        <v>1</v>
      </c>
      <c r="G151" s="6">
        <v>1</v>
      </c>
      <c r="H151" s="6">
        <v>1</v>
      </c>
      <c r="I151" s="6">
        <v>1</v>
      </c>
      <c r="J151" s="6">
        <v>1</v>
      </c>
      <c r="K151" s="6">
        <v>1</v>
      </c>
      <c r="L151" s="6">
        <v>1</v>
      </c>
    </row>
    <row r="152" spans="2:12" x14ac:dyDescent="0.25">
      <c r="B152" s="5" t="s">
        <v>5053</v>
      </c>
      <c r="C152" s="73">
        <v>240</v>
      </c>
      <c r="D152" s="73">
        <v>240</v>
      </c>
      <c r="E152" s="73">
        <v>240</v>
      </c>
      <c r="F152" s="73">
        <v>240</v>
      </c>
      <c r="G152" s="73">
        <v>240</v>
      </c>
      <c r="H152" s="73">
        <v>240</v>
      </c>
      <c r="I152" s="73">
        <v>240</v>
      </c>
      <c r="J152" s="73">
        <v>240</v>
      </c>
      <c r="K152" s="73">
        <v>240</v>
      </c>
      <c r="L152" s="73">
        <v>240</v>
      </c>
    </row>
    <row r="154" spans="2:12" x14ac:dyDescent="0.25">
      <c r="B154" s="30" t="s">
        <v>5059</v>
      </c>
      <c r="C154" s="70"/>
      <c r="D154" s="70"/>
      <c r="E154" s="70"/>
      <c r="F154" s="70"/>
      <c r="G154" s="70"/>
      <c r="H154" s="70"/>
      <c r="I154" s="70"/>
      <c r="J154" s="70"/>
      <c r="K154" s="70"/>
      <c r="L154" s="70"/>
    </row>
    <row r="155" spans="2:12" x14ac:dyDescent="0.25">
      <c r="B155" s="7" t="s">
        <v>5042</v>
      </c>
      <c r="C155" s="50" t="s">
        <v>5043</v>
      </c>
      <c r="D155" s="50" t="s">
        <v>5044</v>
      </c>
      <c r="E155" s="50" t="s">
        <v>5045</v>
      </c>
      <c r="F155" s="50" t="s">
        <v>5046</v>
      </c>
      <c r="G155" s="50" t="s">
        <v>5047</v>
      </c>
      <c r="H155" s="50" t="s">
        <v>5048</v>
      </c>
      <c r="I155" s="50" t="s">
        <v>5049</v>
      </c>
      <c r="J155" s="50" t="s">
        <v>5050</v>
      </c>
      <c r="K155" s="50" t="s">
        <v>5051</v>
      </c>
      <c r="L155" s="50" t="s">
        <v>5052</v>
      </c>
    </row>
    <row r="156" spans="2:12" x14ac:dyDescent="0.25">
      <c r="B156" s="71">
        <v>1</v>
      </c>
      <c r="C156" s="6">
        <v>0.175780997887271</v>
      </c>
      <c r="D156" s="6">
        <v>0.13553128086906199</v>
      </c>
      <c r="E156" s="6">
        <v>7.9476366854352096E-2</v>
      </c>
      <c r="F156" s="6">
        <v>2.2234557309659501E-2</v>
      </c>
      <c r="G156" s="6">
        <v>2.2600819823777301E-3</v>
      </c>
      <c r="H156" s="6">
        <v>1.5227218755945501E-3</v>
      </c>
      <c r="I156" s="6">
        <v>1.00230647354251E-3</v>
      </c>
      <c r="J156" s="6">
        <v>6.2861731510671203E-4</v>
      </c>
      <c r="K156" s="6">
        <v>3.7143281744272201E-4</v>
      </c>
      <c r="L156" s="6">
        <v>2.1035265833496499E-4</v>
      </c>
    </row>
    <row r="157" spans="2:12" x14ac:dyDescent="0.25">
      <c r="B157" s="72">
        <v>3</v>
      </c>
      <c r="C157" s="64">
        <v>0.46468130816944703</v>
      </c>
      <c r="D157" s="64">
        <v>0.35562956678494101</v>
      </c>
      <c r="E157" s="64">
        <v>0.24956640707446401</v>
      </c>
      <c r="F157" s="64">
        <v>0.122876155173981</v>
      </c>
      <c r="G157" s="64">
        <v>3.3656034774404202E-2</v>
      </c>
      <c r="H157" s="64">
        <v>2.60755923352761E-2</v>
      </c>
      <c r="I157" s="64">
        <v>1.9862216261877501E-2</v>
      </c>
      <c r="J157" s="64">
        <v>1.4750535557746801E-2</v>
      </c>
      <c r="K157" s="64">
        <v>1.0612355416029199E-2</v>
      </c>
      <c r="L157" s="64">
        <v>7.4213517072501903E-3</v>
      </c>
    </row>
    <row r="158" spans="2:12" x14ac:dyDescent="0.25">
      <c r="B158" s="71">
        <v>6</v>
      </c>
      <c r="C158" s="6">
        <v>0.67125334624375399</v>
      </c>
      <c r="D158" s="6">
        <v>0.53655327357157101</v>
      </c>
      <c r="E158" s="6">
        <v>0.41607698718184499</v>
      </c>
      <c r="F158" s="6">
        <v>0.26634936386138303</v>
      </c>
      <c r="G158" s="6">
        <v>0.116716759565113</v>
      </c>
      <c r="H158" s="6">
        <v>9.7391611171488798E-2</v>
      </c>
      <c r="I158" s="6">
        <v>8.0190454876279196E-2</v>
      </c>
      <c r="J158" s="6">
        <v>6.5036851705915499E-2</v>
      </c>
      <c r="K158" s="6">
        <v>5.1751656657304301E-2</v>
      </c>
      <c r="L158" s="6">
        <v>4.0330349426510301E-2</v>
      </c>
    </row>
    <row r="159" spans="2:12" x14ac:dyDescent="0.25">
      <c r="B159" s="72">
        <v>9</v>
      </c>
      <c r="C159" s="64">
        <v>0.77480452971003599</v>
      </c>
      <c r="D159" s="64">
        <v>0.64159320255452901</v>
      </c>
      <c r="E159" s="64">
        <v>0.52413365603387296</v>
      </c>
      <c r="F159" s="64">
        <v>0.37865912979898902</v>
      </c>
      <c r="G159" s="64">
        <v>0.20676243592631099</v>
      </c>
      <c r="H159" s="64">
        <v>0.17920932635637901</v>
      </c>
      <c r="I159" s="64">
        <v>0.15358417452078801</v>
      </c>
      <c r="J159" s="64">
        <v>0.13024138490939299</v>
      </c>
      <c r="K159" s="64">
        <v>0.108985263745177</v>
      </c>
      <c r="L159" s="64">
        <v>8.9668320298004395E-2</v>
      </c>
    </row>
    <row r="160" spans="2:12" x14ac:dyDescent="0.25">
      <c r="B160" s="71">
        <v>12</v>
      </c>
      <c r="C160" s="6">
        <v>0.83542845127543996</v>
      </c>
      <c r="D160" s="6">
        <v>0.71073677885393305</v>
      </c>
      <c r="E160" s="6">
        <v>0.60049749230611804</v>
      </c>
      <c r="F160" s="6">
        <v>0.46614329492746898</v>
      </c>
      <c r="G160" s="6">
        <v>0.29047863945840802</v>
      </c>
      <c r="H160" s="6">
        <v>0.25798693634825398</v>
      </c>
      <c r="I160" s="6">
        <v>0.22687392390522601</v>
      </c>
      <c r="J160" s="6">
        <v>0.19793987928562101</v>
      </c>
      <c r="K160" s="6">
        <v>0.170982820020424</v>
      </c>
      <c r="L160" s="6">
        <v>0.145593634887595</v>
      </c>
    </row>
    <row r="161" spans="2:12" x14ac:dyDescent="0.25">
      <c r="B161" s="72">
        <v>18</v>
      </c>
      <c r="C161" s="64">
        <v>0.90109238859729701</v>
      </c>
      <c r="D161" s="64">
        <v>0.796319999556236</v>
      </c>
      <c r="E161" s="64">
        <v>0.70190502284753697</v>
      </c>
      <c r="F161" s="64">
        <v>0.59178752653433297</v>
      </c>
      <c r="G161" s="64">
        <v>0.429971294639094</v>
      </c>
      <c r="H161" s="64">
        <v>0.393737953836787</v>
      </c>
      <c r="I161" s="64">
        <v>0.35768598866978002</v>
      </c>
      <c r="J161" s="64">
        <v>0.32332011645504799</v>
      </c>
      <c r="K161" s="64">
        <v>0.29044904486059803</v>
      </c>
      <c r="L161" s="64">
        <v>0.25805740720205</v>
      </c>
    </row>
    <row r="162" spans="2:12" x14ac:dyDescent="0.25">
      <c r="B162" s="71">
        <v>24</v>
      </c>
      <c r="C162" s="6">
        <v>0.93442692589961296</v>
      </c>
      <c r="D162" s="6">
        <v>0.84699263897106303</v>
      </c>
      <c r="E162" s="6">
        <v>0.766376014570193</v>
      </c>
      <c r="F162" s="6">
        <v>0.67674123581493895</v>
      </c>
      <c r="G162" s="6">
        <v>0.53630843382085402</v>
      </c>
      <c r="H162" s="6">
        <v>0.50048127723117897</v>
      </c>
      <c r="I162" s="6">
        <v>0.46392428851447798</v>
      </c>
      <c r="J162" s="6">
        <v>0.42857543033650702</v>
      </c>
      <c r="K162" s="6">
        <v>0.39427716648785099</v>
      </c>
      <c r="L162" s="6">
        <v>0.35950434901126399</v>
      </c>
    </row>
    <row r="163" spans="2:12" x14ac:dyDescent="0.25">
      <c r="B163" s="72">
        <v>30</v>
      </c>
      <c r="C163" s="64">
        <v>0.95372404624174301</v>
      </c>
      <c r="D163" s="64">
        <v>0.880227940202291</v>
      </c>
      <c r="E163" s="64">
        <v>0.81093393771946098</v>
      </c>
      <c r="F163" s="64">
        <v>0.73745925274038904</v>
      </c>
      <c r="G163" s="64">
        <v>0.61779652809014396</v>
      </c>
      <c r="H163" s="64">
        <v>0.58406757919506602</v>
      </c>
      <c r="I163" s="64">
        <v>0.54901351978708801</v>
      </c>
      <c r="J163" s="64">
        <v>0.51480465597973002</v>
      </c>
      <c r="K163" s="64">
        <v>0.48132875600799302</v>
      </c>
      <c r="L163" s="64">
        <v>0.446705745185701</v>
      </c>
    </row>
    <row r="164" spans="2:12" x14ac:dyDescent="0.25">
      <c r="B164" s="71">
        <v>36</v>
      </c>
      <c r="C164" s="6">
        <v>0.96588442253413997</v>
      </c>
      <c r="D164" s="6">
        <v>0.903513188345343</v>
      </c>
      <c r="E164" s="6">
        <v>0.843473941484297</v>
      </c>
      <c r="F164" s="6">
        <v>0.78267265066196801</v>
      </c>
      <c r="G164" s="6">
        <v>0.68119501687325601</v>
      </c>
      <c r="H164" s="6">
        <v>0.65016855539382401</v>
      </c>
      <c r="I164" s="6">
        <v>0.61746096092151304</v>
      </c>
      <c r="J164" s="6">
        <v>0.58534155188409398</v>
      </c>
      <c r="K164" s="6">
        <v>0.55374519814481604</v>
      </c>
      <c r="L164" s="6">
        <v>0.52057380313691803</v>
      </c>
    </row>
    <row r="165" spans="2:12" x14ac:dyDescent="0.25">
      <c r="B165" s="72">
        <v>42</v>
      </c>
      <c r="C165" s="64">
        <v>0.97402130538749299</v>
      </c>
      <c r="D165" s="64">
        <v>0.92060491105578801</v>
      </c>
      <c r="E165" s="64">
        <v>0.86819381157153297</v>
      </c>
      <c r="F165" s="64">
        <v>0.81741233810406799</v>
      </c>
      <c r="G165" s="64">
        <v>0.73132060157682999</v>
      </c>
      <c r="H165" s="64">
        <v>0.70311329531071598</v>
      </c>
      <c r="I165" s="64">
        <v>0.67303422265565205</v>
      </c>
      <c r="J165" s="64">
        <v>0.64336537404486605</v>
      </c>
      <c r="K165" s="64">
        <v>0.61408586273564203</v>
      </c>
      <c r="L165" s="64">
        <v>0.58298575473273195</v>
      </c>
    </row>
    <row r="166" spans="2:12" x14ac:dyDescent="0.25">
      <c r="B166" s="71">
        <v>48</v>
      </c>
      <c r="C166" s="6">
        <v>0.97971631102194601</v>
      </c>
      <c r="D166" s="6">
        <v>0.93359536131179</v>
      </c>
      <c r="E166" s="6">
        <v>0.887541457744083</v>
      </c>
      <c r="F166" s="6">
        <v>0.84477285066184304</v>
      </c>
      <c r="G166" s="6">
        <v>0.77155040523254803</v>
      </c>
      <c r="H166" s="6">
        <v>0.746061675063589</v>
      </c>
      <c r="I166" s="6">
        <v>0.71862134529237398</v>
      </c>
      <c r="J166" s="6">
        <v>0.69146937794860397</v>
      </c>
      <c r="K166" s="6">
        <v>0.66462366870932599</v>
      </c>
      <c r="L166" s="6">
        <v>0.63583903110412898</v>
      </c>
    </row>
    <row r="167" spans="2:12" x14ac:dyDescent="0.25">
      <c r="B167" s="72">
        <v>54</v>
      </c>
      <c r="C167" s="64">
        <v>0.98384463407439204</v>
      </c>
      <c r="D167" s="64">
        <v>0.94374063634268901</v>
      </c>
      <c r="E167" s="64">
        <v>0.90304349272790796</v>
      </c>
      <c r="F167" s="64">
        <v>0.86675796452895004</v>
      </c>
      <c r="G167" s="64">
        <v>0.80427497470962395</v>
      </c>
      <c r="H167" s="64">
        <v>0.78131369480427104</v>
      </c>
      <c r="I167" s="64">
        <v>0.75639384944273202</v>
      </c>
      <c r="J167" s="64">
        <v>0.73167941365133404</v>
      </c>
      <c r="K167" s="64">
        <v>0.70722086260331796</v>
      </c>
      <c r="L167" s="64">
        <v>0.68079152843661195</v>
      </c>
    </row>
    <row r="168" spans="2:12" x14ac:dyDescent="0.25">
      <c r="B168" s="71">
        <v>60</v>
      </c>
      <c r="C168" s="6">
        <v>0.98692302227728401</v>
      </c>
      <c r="D168" s="6">
        <v>0.95183893153016896</v>
      </c>
      <c r="E168" s="6">
        <v>0.91570204620769102</v>
      </c>
      <c r="F168" s="6">
        <v>0.88471965181440804</v>
      </c>
      <c r="G168" s="6">
        <v>0.83121421087092595</v>
      </c>
      <c r="H168" s="6">
        <v>0.81055923651412798</v>
      </c>
      <c r="I168" s="6">
        <v>0.78798581984734295</v>
      </c>
      <c r="J168" s="6">
        <v>0.76556162034776998</v>
      </c>
      <c r="K168" s="6">
        <v>0.743363567711814</v>
      </c>
      <c r="L168" s="6">
        <v>0.71922024065950196</v>
      </c>
    </row>
    <row r="169" spans="2:12" x14ac:dyDescent="0.25">
      <c r="B169" s="72">
        <v>72</v>
      </c>
      <c r="C169" s="64">
        <v>0.99110130337817004</v>
      </c>
      <c r="D169" s="64">
        <v>0.96385122205093299</v>
      </c>
      <c r="E169" s="64">
        <v>0.93502790821515802</v>
      </c>
      <c r="F169" s="64">
        <v>0.91207989906601505</v>
      </c>
      <c r="G169" s="64">
        <v>0.87245150427114204</v>
      </c>
      <c r="H169" s="64">
        <v>0.85575426964817403</v>
      </c>
      <c r="I169" s="64">
        <v>0.83729613457040297</v>
      </c>
      <c r="J169" s="64">
        <v>0.818924063654212</v>
      </c>
      <c r="K169" s="64">
        <v>0.80075161187017696</v>
      </c>
      <c r="L169" s="64">
        <v>0.78078196535367295</v>
      </c>
    </row>
    <row r="170" spans="2:12" x14ac:dyDescent="0.25">
      <c r="B170" s="71">
        <v>84</v>
      </c>
      <c r="C170" s="6">
        <v>0.99371065375129397</v>
      </c>
      <c r="D170" s="6">
        <v>0.972226070444412</v>
      </c>
      <c r="E170" s="6">
        <v>0.94897164469289297</v>
      </c>
      <c r="F170" s="6">
        <v>0.93169332662870497</v>
      </c>
      <c r="G170" s="6">
        <v>0.90200379552388199</v>
      </c>
      <c r="H170" s="6">
        <v>0.88849484071467399</v>
      </c>
      <c r="I170" s="6">
        <v>0.87342519545653596</v>
      </c>
      <c r="J170" s="6">
        <v>0.85841390195271094</v>
      </c>
      <c r="K170" s="6">
        <v>0.84359384922367797</v>
      </c>
      <c r="L170" s="6">
        <v>0.82718114724825997</v>
      </c>
    </row>
    <row r="171" spans="2:12" x14ac:dyDescent="0.25">
      <c r="B171" s="72">
        <v>96</v>
      </c>
      <c r="C171" s="64">
        <v>0.99543241419387996</v>
      </c>
      <c r="D171" s="64">
        <v>0.978317461983232</v>
      </c>
      <c r="E171" s="64">
        <v>0.95941470893623404</v>
      </c>
      <c r="F171" s="64">
        <v>0.94625132914686905</v>
      </c>
      <c r="G171" s="64">
        <v>0.92381026508503405</v>
      </c>
      <c r="H171" s="64">
        <v>0.91286780223589603</v>
      </c>
      <c r="I171" s="64">
        <v>0.90057060431786295</v>
      </c>
      <c r="J171" s="64">
        <v>0.88832018797150702</v>
      </c>
      <c r="K171" s="64">
        <v>0.876256420294933</v>
      </c>
      <c r="L171" s="64">
        <v>0.86281531134640599</v>
      </c>
    </row>
    <row r="172" spans="2:12" x14ac:dyDescent="0.25">
      <c r="B172" s="71">
        <v>108</v>
      </c>
      <c r="C172" s="6">
        <v>0.99661794570649498</v>
      </c>
      <c r="D172" s="6">
        <v>0.98289550960300498</v>
      </c>
      <c r="E172" s="6">
        <v>0.967466264771349</v>
      </c>
      <c r="F172" s="6">
        <v>0.95735884089228096</v>
      </c>
      <c r="G172" s="6">
        <v>0.94029308821954005</v>
      </c>
      <c r="H172" s="6">
        <v>0.93142696019382298</v>
      </c>
      <c r="I172" s="6">
        <v>0.92140166534818202</v>
      </c>
      <c r="J172" s="6">
        <v>0.91141849410901199</v>
      </c>
      <c r="K172" s="6">
        <v>0.90161583359797703</v>
      </c>
      <c r="L172" s="6">
        <v>0.89064145177853205</v>
      </c>
    </row>
    <row r="173" spans="2:12" x14ac:dyDescent="0.25">
      <c r="B173" s="72">
        <v>120</v>
      </c>
      <c r="C173" s="64">
        <v>0.99746252700939098</v>
      </c>
      <c r="D173" s="64">
        <v>0.98642741622335195</v>
      </c>
      <c r="E173" s="64">
        <v>0.97382020756516796</v>
      </c>
      <c r="F173" s="64">
        <v>0.96602587655872196</v>
      </c>
      <c r="G173" s="64">
        <v>0.95300581501522696</v>
      </c>
      <c r="H173" s="64">
        <v>0.94583153673404596</v>
      </c>
      <c r="I173" s="64">
        <v>0.93767694262522905</v>
      </c>
      <c r="J173" s="64">
        <v>0.92956233393758703</v>
      </c>
      <c r="K173" s="64">
        <v>0.92161902389617101</v>
      </c>
      <c r="L173" s="64">
        <v>0.91269166691988202</v>
      </c>
    </row>
    <row r="174" spans="2:12" x14ac:dyDescent="0.25">
      <c r="B174" s="71">
        <v>144</v>
      </c>
      <c r="C174" s="6">
        <v>0.99854518809160997</v>
      </c>
      <c r="D174" s="6">
        <v>0.99144520644234702</v>
      </c>
      <c r="E174" s="6">
        <v>0.98310927979322205</v>
      </c>
      <c r="F174" s="6">
        <v>0.97848050515120799</v>
      </c>
      <c r="G174" s="6">
        <v>0.97092380711066295</v>
      </c>
      <c r="H174" s="6">
        <v>0.96628879775460197</v>
      </c>
      <c r="I174" s="6">
        <v>0.96097638683470499</v>
      </c>
      <c r="J174" s="6">
        <v>0.95570027346132103</v>
      </c>
      <c r="K174" s="6">
        <v>0.95056837503148395</v>
      </c>
      <c r="L174" s="6">
        <v>0.94476706779011399</v>
      </c>
    </row>
    <row r="175" spans="2:12" x14ac:dyDescent="0.25">
      <c r="B175" s="72">
        <v>180</v>
      </c>
      <c r="C175" s="64">
        <v>0.99939417523209395</v>
      </c>
      <c r="D175" s="64">
        <v>0.99602233758342396</v>
      </c>
      <c r="E175" s="64">
        <v>0.99193327756780403</v>
      </c>
      <c r="F175" s="64">
        <v>0.98996734289576005</v>
      </c>
      <c r="G175" s="64">
        <v>0.98686849493461903</v>
      </c>
      <c r="H175" s="64">
        <v>0.98467852605114303</v>
      </c>
      <c r="I175" s="64">
        <v>0.98214583838122904</v>
      </c>
      <c r="J175" s="64">
        <v>0.979639147489475</v>
      </c>
      <c r="K175" s="64">
        <v>0.97722363649380595</v>
      </c>
      <c r="L175" s="64">
        <v>0.97447761385782194</v>
      </c>
    </row>
    <row r="176" spans="2:12" x14ac:dyDescent="0.25">
      <c r="B176" s="71">
        <v>240</v>
      </c>
      <c r="C176" s="6">
        <v>1</v>
      </c>
      <c r="D176" s="6">
        <v>1</v>
      </c>
      <c r="E176" s="6">
        <v>1</v>
      </c>
      <c r="F176" s="6">
        <v>1</v>
      </c>
      <c r="G176" s="6">
        <v>1</v>
      </c>
      <c r="H176" s="6">
        <v>1</v>
      </c>
      <c r="I176" s="6">
        <v>1</v>
      </c>
      <c r="J176" s="6">
        <v>1</v>
      </c>
      <c r="K176" s="6">
        <v>1</v>
      </c>
      <c r="L176" s="6">
        <v>1</v>
      </c>
    </row>
    <row r="177" spans="2:12" x14ac:dyDescent="0.25">
      <c r="B177" s="5" t="s">
        <v>5053</v>
      </c>
      <c r="C177" s="73">
        <v>240</v>
      </c>
      <c r="D177" s="73">
        <v>240</v>
      </c>
      <c r="E177" s="73">
        <v>240</v>
      </c>
      <c r="F177" s="73">
        <v>240</v>
      </c>
      <c r="G177" s="73">
        <v>240</v>
      </c>
      <c r="H177" s="73">
        <v>240</v>
      </c>
      <c r="I177" s="73">
        <v>240</v>
      </c>
      <c r="J177" s="73">
        <v>240</v>
      </c>
      <c r="K177" s="73">
        <v>240</v>
      </c>
      <c r="L177" s="73">
        <v>240</v>
      </c>
    </row>
    <row r="179" spans="2:12" x14ac:dyDescent="0.25">
      <c r="B179" s="30" t="s">
        <v>5060</v>
      </c>
      <c r="C179" s="70"/>
      <c r="D179" s="70"/>
      <c r="E179" s="70"/>
      <c r="F179" s="70"/>
      <c r="G179" s="70"/>
      <c r="H179" s="70"/>
      <c r="I179" s="70"/>
      <c r="J179" s="70"/>
      <c r="K179" s="70"/>
      <c r="L179" s="70"/>
    </row>
    <row r="180" spans="2:12" x14ac:dyDescent="0.25">
      <c r="B180" s="7" t="s">
        <v>5042</v>
      </c>
      <c r="C180" s="50" t="s">
        <v>5043</v>
      </c>
      <c r="D180" s="50" t="s">
        <v>5044</v>
      </c>
      <c r="E180" s="50" t="s">
        <v>5045</v>
      </c>
      <c r="F180" s="50" t="s">
        <v>5046</v>
      </c>
      <c r="G180" s="50" t="s">
        <v>5047</v>
      </c>
      <c r="H180" s="50" t="s">
        <v>5048</v>
      </c>
      <c r="I180" s="50" t="s">
        <v>5049</v>
      </c>
      <c r="J180" s="50" t="s">
        <v>5050</v>
      </c>
      <c r="K180" s="50" t="s">
        <v>5051</v>
      </c>
      <c r="L180" s="50" t="s">
        <v>5052</v>
      </c>
    </row>
    <row r="181" spans="2:12" x14ac:dyDescent="0.25">
      <c r="B181" s="71">
        <v>1</v>
      </c>
      <c r="C181" s="6">
        <v>4.7534901367855001E-2</v>
      </c>
      <c r="D181" s="6">
        <v>3.5923334993925499E-2</v>
      </c>
      <c r="E181" s="6">
        <v>1.6724638729214501E-2</v>
      </c>
      <c r="F181" s="6">
        <v>2.5261290979646201E-3</v>
      </c>
      <c r="G181" s="6">
        <v>8.8263147527191206E-5</v>
      </c>
      <c r="H181" s="6">
        <v>5.0315741328865701E-5</v>
      </c>
      <c r="I181" s="6">
        <v>2.8057251539942601E-5</v>
      </c>
      <c r="J181" s="6">
        <v>1.2730411783551E-5</v>
      </c>
      <c r="K181" s="6">
        <v>4.4223289930777903E-6</v>
      </c>
      <c r="L181" s="6">
        <v>1.3703388820313E-6</v>
      </c>
    </row>
    <row r="182" spans="2:12" x14ac:dyDescent="0.25">
      <c r="B182" s="72">
        <v>3</v>
      </c>
      <c r="C182" s="64">
        <v>0.216704311421304</v>
      </c>
      <c r="D182" s="64">
        <v>0.162068728256623</v>
      </c>
      <c r="E182" s="64">
        <v>9.8820083785979798E-2</v>
      </c>
      <c r="F182" s="64">
        <v>3.3839417558499701E-2</v>
      </c>
      <c r="G182" s="64">
        <v>4.9404787581176996E-3</v>
      </c>
      <c r="H182" s="64">
        <v>3.3319779517044599E-3</v>
      </c>
      <c r="I182" s="64">
        <v>2.2054755736201602E-3</v>
      </c>
      <c r="J182" s="64">
        <v>1.30240415618204E-3</v>
      </c>
      <c r="K182" s="64">
        <v>6.6026616519709402E-4</v>
      </c>
      <c r="L182" s="64">
        <v>3.0967931290218299E-4</v>
      </c>
    </row>
    <row r="183" spans="2:12" x14ac:dyDescent="0.25">
      <c r="B183" s="71">
        <v>6</v>
      </c>
      <c r="C183" s="6">
        <v>0.41138661566433299</v>
      </c>
      <c r="D183" s="6">
        <v>0.31879148921796102</v>
      </c>
      <c r="E183" s="6">
        <v>0.22430006690465401</v>
      </c>
      <c r="F183" s="6">
        <v>0.11317606406675799</v>
      </c>
      <c r="G183" s="6">
        <v>3.2838464085901499E-2</v>
      </c>
      <c r="H183" s="6">
        <v>2.4404024418675799E-2</v>
      </c>
      <c r="I183" s="6">
        <v>1.7839280312963699E-2</v>
      </c>
      <c r="J183" s="6">
        <v>1.2143688330584299E-2</v>
      </c>
      <c r="K183" s="6">
        <v>7.4951845824529403E-3</v>
      </c>
      <c r="L183" s="6">
        <v>4.3650961361579796E-3</v>
      </c>
    </row>
    <row r="184" spans="2:12" x14ac:dyDescent="0.25">
      <c r="B184" s="72">
        <v>9</v>
      </c>
      <c r="C184" s="64">
        <v>0.54125889495538404</v>
      </c>
      <c r="D184" s="64">
        <v>0.43290151913263297</v>
      </c>
      <c r="E184" s="64">
        <v>0.32768898374230698</v>
      </c>
      <c r="F184" s="64">
        <v>0.19825283911380601</v>
      </c>
      <c r="G184" s="64">
        <v>7.9629764200444902E-2</v>
      </c>
      <c r="H184" s="64">
        <v>6.2390096881984498E-2</v>
      </c>
      <c r="I184" s="64">
        <v>4.8150681012228601E-2</v>
      </c>
      <c r="J184" s="64">
        <v>3.5296968020485098E-2</v>
      </c>
      <c r="K184" s="64">
        <v>2.4073008158133201E-2</v>
      </c>
      <c r="L184" s="64">
        <v>1.5652877970794499E-2</v>
      </c>
    </row>
    <row r="185" spans="2:12" x14ac:dyDescent="0.25">
      <c r="B185" s="71">
        <v>12</v>
      </c>
      <c r="C185" s="6">
        <v>0.63168267887429197</v>
      </c>
      <c r="D185" s="6">
        <v>0.51833882579564405</v>
      </c>
      <c r="E185" s="6">
        <v>0.41116306157077798</v>
      </c>
      <c r="F185" s="6">
        <v>0.277428801981354</v>
      </c>
      <c r="G185" s="6">
        <v>0.13568803181377601</v>
      </c>
      <c r="H185" s="6">
        <v>0.11015121277397701</v>
      </c>
      <c r="I185" s="6">
        <v>8.8174618763124699E-2</v>
      </c>
      <c r="J185" s="6">
        <v>6.7834306450259493E-2</v>
      </c>
      <c r="K185" s="6">
        <v>4.9316045538878597E-2</v>
      </c>
      <c r="L185" s="6">
        <v>3.44153617137768E-2</v>
      </c>
    </row>
    <row r="186" spans="2:12" x14ac:dyDescent="0.25">
      <c r="B186" s="72">
        <v>18</v>
      </c>
      <c r="C186" s="64">
        <v>0.74696165627677602</v>
      </c>
      <c r="D186" s="64">
        <v>0.63697045717497003</v>
      </c>
      <c r="E186" s="64">
        <v>0.53571227561223</v>
      </c>
      <c r="F186" s="64">
        <v>0.41042145556144</v>
      </c>
      <c r="G186" s="64">
        <v>0.25290978272770498</v>
      </c>
      <c r="H186" s="64">
        <v>0.21512476239067299</v>
      </c>
      <c r="I186" s="64">
        <v>0.18072626631857699</v>
      </c>
      <c r="J186" s="64">
        <v>0.14789721100939601</v>
      </c>
      <c r="K186" s="64">
        <v>0.116487485450274</v>
      </c>
      <c r="L186" s="64">
        <v>8.8849809274491404E-2</v>
      </c>
    </row>
    <row r="187" spans="2:12" x14ac:dyDescent="0.25">
      <c r="B187" s="71">
        <v>24</v>
      </c>
      <c r="C187" s="6">
        <v>0.81564858884562697</v>
      </c>
      <c r="D187" s="6">
        <v>0.71493073800359397</v>
      </c>
      <c r="E187" s="6">
        <v>0.62335883478551402</v>
      </c>
      <c r="F187" s="6">
        <v>0.51324597499305102</v>
      </c>
      <c r="G187" s="6">
        <v>0.36090160741683103</v>
      </c>
      <c r="H187" s="6">
        <v>0.31646721290288898</v>
      </c>
      <c r="I187" s="6">
        <v>0.27441959763275098</v>
      </c>
      <c r="J187" s="6">
        <v>0.233544649615954</v>
      </c>
      <c r="K187" s="6">
        <v>0.19330871387017501</v>
      </c>
      <c r="L187" s="6">
        <v>0.155836863056385</v>
      </c>
    </row>
    <row r="188" spans="2:12" x14ac:dyDescent="0.25">
      <c r="B188" s="72">
        <v>30</v>
      </c>
      <c r="C188" s="64">
        <v>0.86016986475127499</v>
      </c>
      <c r="D188" s="64">
        <v>0.76969386653813998</v>
      </c>
      <c r="E188" s="64">
        <v>0.68796220053143098</v>
      </c>
      <c r="F188" s="64">
        <v>0.59321680297907997</v>
      </c>
      <c r="G188" s="64">
        <v>0.45412809369274998</v>
      </c>
      <c r="H188" s="64">
        <v>0.40700998295031698</v>
      </c>
      <c r="I188" s="64">
        <v>0.361098929735642</v>
      </c>
      <c r="J188" s="64">
        <v>0.31591524114896602</v>
      </c>
      <c r="K188" s="64">
        <v>0.27062887181298501</v>
      </c>
      <c r="L188" s="64">
        <v>0.22672350805810701</v>
      </c>
    </row>
    <row r="189" spans="2:12" x14ac:dyDescent="0.25">
      <c r="B189" s="71">
        <v>36</v>
      </c>
      <c r="C189" s="6">
        <v>0.89076758641468401</v>
      </c>
      <c r="D189" s="6">
        <v>0.81000651795932599</v>
      </c>
      <c r="E189" s="6">
        <v>0.73729880743190401</v>
      </c>
      <c r="F189" s="6">
        <v>0.65633564089136898</v>
      </c>
      <c r="G189" s="6">
        <v>0.53281786846842705</v>
      </c>
      <c r="H189" s="6">
        <v>0.48552363413453598</v>
      </c>
      <c r="I189" s="6">
        <v>0.43835113408271598</v>
      </c>
      <c r="J189" s="6">
        <v>0.39151756860527898</v>
      </c>
      <c r="K189" s="6">
        <v>0.344009072567458</v>
      </c>
      <c r="L189" s="6">
        <v>0.29652983578627801</v>
      </c>
    </row>
    <row r="190" spans="2:12" x14ac:dyDescent="0.25">
      <c r="B190" s="72">
        <v>42</v>
      </c>
      <c r="C190" s="64">
        <v>0.91272552013124697</v>
      </c>
      <c r="D190" s="64">
        <v>0.84073266870051</v>
      </c>
      <c r="E190" s="64">
        <v>0.77602897753307198</v>
      </c>
      <c r="F190" s="64">
        <v>0.70692814348441202</v>
      </c>
      <c r="G190" s="64">
        <v>0.59879350296566303</v>
      </c>
      <c r="H190" s="64">
        <v>0.55282586959764002</v>
      </c>
      <c r="I190" s="64">
        <v>0.50607918286098896</v>
      </c>
      <c r="J190" s="64">
        <v>0.45936672600459899</v>
      </c>
      <c r="K190" s="64">
        <v>0.41158877875086802</v>
      </c>
      <c r="L190" s="64">
        <v>0.36268498083667999</v>
      </c>
    </row>
    <row r="191" spans="2:12" x14ac:dyDescent="0.25">
      <c r="B191" s="71">
        <v>48</v>
      </c>
      <c r="C191" s="6">
        <v>0.92901826557744505</v>
      </c>
      <c r="D191" s="6">
        <v>0.86479241529682604</v>
      </c>
      <c r="E191" s="6">
        <v>0.80710859743240904</v>
      </c>
      <c r="F191" s="6">
        <v>0.74806274500862502</v>
      </c>
      <c r="G191" s="6">
        <v>0.65410910207647999</v>
      </c>
      <c r="H191" s="6">
        <v>0.61032081990926301</v>
      </c>
      <c r="I191" s="6">
        <v>0.56505127763339902</v>
      </c>
      <c r="J191" s="6">
        <v>0.51959119519840102</v>
      </c>
      <c r="K191" s="6">
        <v>0.47282860735180599</v>
      </c>
      <c r="L191" s="6">
        <v>0.42402653010126801</v>
      </c>
    </row>
    <row r="192" spans="2:12" x14ac:dyDescent="0.25">
      <c r="B192" s="72">
        <v>54</v>
      </c>
      <c r="C192" s="64">
        <v>0.94143395690919096</v>
      </c>
      <c r="D192" s="64">
        <v>0.88404337536172395</v>
      </c>
      <c r="E192" s="64">
        <v>0.83250074483285896</v>
      </c>
      <c r="F192" s="64">
        <v>0.78193674168754101</v>
      </c>
      <c r="G192" s="64">
        <v>0.70062690674513195</v>
      </c>
      <c r="H192" s="64">
        <v>0.65946190736340804</v>
      </c>
      <c r="I192" s="64">
        <v>0.61629280390536501</v>
      </c>
      <c r="J192" s="64">
        <v>0.57277663041212901</v>
      </c>
      <c r="K192" s="64">
        <v>0.52783884464302799</v>
      </c>
      <c r="L192" s="64">
        <v>0.48017944105458799</v>
      </c>
    </row>
    <row r="193" spans="2:12" x14ac:dyDescent="0.25">
      <c r="B193" s="71">
        <v>60</v>
      </c>
      <c r="C193" s="6">
        <v>0.95110394172013901</v>
      </c>
      <c r="D193" s="6">
        <v>0.89972210570625299</v>
      </c>
      <c r="E193" s="6">
        <v>0.85355890651691402</v>
      </c>
      <c r="F193" s="6">
        <v>0.81014881137063199</v>
      </c>
      <c r="G193" s="6">
        <v>0.739917401284373</v>
      </c>
      <c r="H193" s="6">
        <v>0.701565037754872</v>
      </c>
      <c r="I193" s="6">
        <v>0.66083773737651597</v>
      </c>
      <c r="J193" s="6">
        <v>0.61966014254239499</v>
      </c>
      <c r="K193" s="6">
        <v>0.57702762051700895</v>
      </c>
      <c r="L193" s="6">
        <v>0.53119354510269701</v>
      </c>
    </row>
    <row r="194" spans="2:12" x14ac:dyDescent="0.25">
      <c r="B194" s="72">
        <v>72</v>
      </c>
      <c r="C194" s="64">
        <v>0.96495298796949902</v>
      </c>
      <c r="D194" s="64">
        <v>0.92353166270928699</v>
      </c>
      <c r="E194" s="64">
        <v>0.88626326417359502</v>
      </c>
      <c r="F194" s="64">
        <v>0.85402632362758901</v>
      </c>
      <c r="G194" s="64">
        <v>0.80171884894882794</v>
      </c>
      <c r="H194" s="64">
        <v>0.76899666119733101</v>
      </c>
      <c r="I194" s="64">
        <v>0.73350438467338597</v>
      </c>
      <c r="J194" s="64">
        <v>0.69746746022878103</v>
      </c>
      <c r="K194" s="64">
        <v>0.660065745361059</v>
      </c>
      <c r="L194" s="64">
        <v>0.61897100898790403</v>
      </c>
    </row>
    <row r="195" spans="2:12" x14ac:dyDescent="0.25">
      <c r="B195" s="71">
        <v>84</v>
      </c>
      <c r="C195" s="6">
        <v>0.97416419147042299</v>
      </c>
      <c r="D195" s="6">
        <v>0.94055778534738299</v>
      </c>
      <c r="E195" s="6">
        <v>0.91026240175819295</v>
      </c>
      <c r="F195" s="6">
        <v>0.886113358251163</v>
      </c>
      <c r="G195" s="6">
        <v>0.84713217877943503</v>
      </c>
      <c r="H195" s="6">
        <v>0.81960359155891405</v>
      </c>
      <c r="I195" s="6">
        <v>0.78922264440293199</v>
      </c>
      <c r="J195" s="6">
        <v>0.75829332884551803</v>
      </c>
      <c r="K195" s="6">
        <v>0.72618997090859205</v>
      </c>
      <c r="L195" s="6">
        <v>0.69032534096908704</v>
      </c>
    </row>
    <row r="196" spans="2:12" x14ac:dyDescent="0.25">
      <c r="B196" s="72">
        <v>96</v>
      </c>
      <c r="C196" s="64">
        <v>0.98056920023771998</v>
      </c>
      <c r="D196" s="64">
        <v>0.95318250482259903</v>
      </c>
      <c r="E196" s="64">
        <v>0.92844192796806702</v>
      </c>
      <c r="F196" s="64">
        <v>0.91023366971952102</v>
      </c>
      <c r="G196" s="64">
        <v>0.88114429580339404</v>
      </c>
      <c r="H196" s="64">
        <v>0.85818703223417003</v>
      </c>
      <c r="I196" s="64">
        <v>0.83248012318161002</v>
      </c>
      <c r="J196" s="64">
        <v>0.80626632511563701</v>
      </c>
      <c r="K196" s="64">
        <v>0.77909497581144804</v>
      </c>
      <c r="L196" s="64">
        <v>0.74834013578555603</v>
      </c>
    </row>
    <row r="197" spans="2:12" x14ac:dyDescent="0.25">
      <c r="B197" s="71">
        <v>108</v>
      </c>
      <c r="C197" s="6">
        <v>0.98518105115840104</v>
      </c>
      <c r="D197" s="6">
        <v>0.96281425664473397</v>
      </c>
      <c r="E197" s="6">
        <v>0.94256520951476197</v>
      </c>
      <c r="F197" s="6">
        <v>0.92878097648902702</v>
      </c>
      <c r="G197" s="6">
        <v>0.90706055271854202</v>
      </c>
      <c r="H197" s="6">
        <v>0.88804296279068096</v>
      </c>
      <c r="I197" s="6">
        <v>0.86648153864101296</v>
      </c>
      <c r="J197" s="6">
        <v>0.84447416538426301</v>
      </c>
      <c r="K197" s="6">
        <v>0.82171545098706</v>
      </c>
      <c r="L197" s="6">
        <v>0.79568218210890096</v>
      </c>
    </row>
    <row r="198" spans="2:12" x14ac:dyDescent="0.25">
      <c r="B198" s="72">
        <v>120</v>
      </c>
      <c r="C198" s="64">
        <v>0.98859673917569102</v>
      </c>
      <c r="D198" s="64">
        <v>0.97033408802336196</v>
      </c>
      <c r="E198" s="64">
        <v>0.95376578158904202</v>
      </c>
      <c r="F198" s="64">
        <v>0.94331632393096099</v>
      </c>
      <c r="G198" s="64">
        <v>0.92711466225792905</v>
      </c>
      <c r="H198" s="64">
        <v>0.91146079798270097</v>
      </c>
      <c r="I198" s="64">
        <v>0.89352112259219296</v>
      </c>
      <c r="J198" s="64">
        <v>0.87520190379899299</v>
      </c>
      <c r="K198" s="64">
        <v>0.85631209671980202</v>
      </c>
      <c r="L198" s="64">
        <v>0.83451697734316999</v>
      </c>
    </row>
    <row r="199" spans="2:12" x14ac:dyDescent="0.25">
      <c r="B199" s="71">
        <v>144</v>
      </c>
      <c r="C199" s="6">
        <v>0.99318826469583199</v>
      </c>
      <c r="D199" s="6">
        <v>0.98115781985319295</v>
      </c>
      <c r="E199" s="6">
        <v>0.97020022653873905</v>
      </c>
      <c r="F199" s="6">
        <v>0.96424266758773103</v>
      </c>
      <c r="G199" s="6">
        <v>0.95534221528254004</v>
      </c>
      <c r="H199" s="6">
        <v>0.94498542471774105</v>
      </c>
      <c r="I199" s="6">
        <v>0.93290383104220098</v>
      </c>
      <c r="J199" s="6">
        <v>0.92056663107044001</v>
      </c>
      <c r="K199" s="6">
        <v>0.907930978293082</v>
      </c>
      <c r="L199" s="6">
        <v>0.89315831551585501</v>
      </c>
    </row>
    <row r="200" spans="2:12" x14ac:dyDescent="0.25">
      <c r="B200" s="72">
        <v>180</v>
      </c>
      <c r="C200" s="64">
        <v>0.99703293097554802</v>
      </c>
      <c r="D200" s="64">
        <v>0.99117974522061403</v>
      </c>
      <c r="E200" s="64">
        <v>0.98582080912498604</v>
      </c>
      <c r="F200" s="64">
        <v>0.98346923349936</v>
      </c>
      <c r="G200" s="64">
        <v>0.98017159156129996</v>
      </c>
      <c r="H200" s="64">
        <v>0.97517984607651897</v>
      </c>
      <c r="I200" s="64">
        <v>0.96923906718262698</v>
      </c>
      <c r="J200" s="64">
        <v>0.96318015453426997</v>
      </c>
      <c r="K200" s="64">
        <v>0.95704229102857297</v>
      </c>
      <c r="L200" s="64">
        <v>0.949771059633855</v>
      </c>
    </row>
    <row r="201" spans="2:12" x14ac:dyDescent="0.25">
      <c r="B201" s="71">
        <v>240</v>
      </c>
      <c r="C201" s="6">
        <v>1</v>
      </c>
      <c r="D201" s="6">
        <v>1</v>
      </c>
      <c r="E201" s="6">
        <v>1</v>
      </c>
      <c r="F201" s="6">
        <v>1</v>
      </c>
      <c r="G201" s="6">
        <v>1</v>
      </c>
      <c r="H201" s="6">
        <v>1</v>
      </c>
      <c r="I201" s="6">
        <v>1</v>
      </c>
      <c r="J201" s="6">
        <v>1</v>
      </c>
      <c r="K201" s="6">
        <v>1</v>
      </c>
      <c r="L201" s="6">
        <v>1</v>
      </c>
    </row>
    <row r="202" spans="2:12" x14ac:dyDescent="0.25">
      <c r="B202" s="5" t="s">
        <v>5053</v>
      </c>
      <c r="C202" s="73">
        <v>240</v>
      </c>
      <c r="D202" s="73">
        <v>240</v>
      </c>
      <c r="E202" s="73">
        <v>240</v>
      </c>
      <c r="F202" s="73">
        <v>240</v>
      </c>
      <c r="G202" s="73">
        <v>240</v>
      </c>
      <c r="H202" s="73">
        <v>240</v>
      </c>
      <c r="I202" s="73">
        <v>240</v>
      </c>
      <c r="J202" s="73">
        <v>240</v>
      </c>
      <c r="K202" s="73">
        <v>240</v>
      </c>
      <c r="L202" s="73">
        <v>240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F7232-3999-4608-9647-C5F00DED7680}">
  <sheetPr codeName="Sheet24">
    <tabColor rgb="FFC0504D"/>
  </sheetPr>
  <dimension ref="B1:AR508"/>
  <sheetViews>
    <sheetView topLeftCell="B1" workbookViewId="0"/>
  </sheetViews>
  <sheetFormatPr defaultRowHeight="15" x14ac:dyDescent="0.25"/>
  <cols>
    <col min="1" max="1" width="0" hidden="1" customWidth="1"/>
    <col min="2" max="2" width="55.140625" bestFit="1" customWidth="1"/>
    <col min="3" max="22" width="10.140625" bestFit="1" customWidth="1"/>
    <col min="23" max="23" width="3.7109375" customWidth="1"/>
    <col min="24" max="24" width="43.28515625" bestFit="1" customWidth="1"/>
    <col min="25" max="25" width="6.140625" bestFit="1" customWidth="1"/>
    <col min="26" max="44" width="7.140625" bestFit="1" customWidth="1"/>
  </cols>
  <sheetData>
    <row r="1" spans="2:44" x14ac:dyDescent="0.25">
      <c r="B1" s="69" t="s">
        <v>6003</v>
      </c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69"/>
      <c r="X1" s="69" t="s">
        <v>6005</v>
      </c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</row>
    <row r="2" spans="2:44" x14ac:dyDescent="0.25">
      <c r="B2" s="5" t="s">
        <v>6004</v>
      </c>
    </row>
    <row r="4" spans="2:44" x14ac:dyDescent="0.25">
      <c r="B4" s="30" t="s">
        <v>6006</v>
      </c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X4" s="30" t="s">
        <v>6007</v>
      </c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</row>
    <row r="5" spans="2:44" x14ac:dyDescent="0.25">
      <c r="B5" s="7" t="s">
        <v>6008</v>
      </c>
      <c r="C5" s="50" t="s">
        <v>6010</v>
      </c>
      <c r="D5" s="50" t="s">
        <v>6011</v>
      </c>
      <c r="E5" s="50" t="s">
        <v>6012</v>
      </c>
      <c r="F5" s="50" t="s">
        <v>6013</v>
      </c>
      <c r="G5" s="50" t="s">
        <v>6014</v>
      </c>
      <c r="H5" s="50" t="s">
        <v>6015</v>
      </c>
      <c r="I5" s="50" t="s">
        <v>6016</v>
      </c>
      <c r="J5" s="50" t="s">
        <v>6017</v>
      </c>
      <c r="K5" s="50" t="s">
        <v>6018</v>
      </c>
      <c r="L5" s="50" t="s">
        <v>6019</v>
      </c>
      <c r="M5" s="50" t="s">
        <v>6020</v>
      </c>
      <c r="N5" s="50" t="s">
        <v>6021</v>
      </c>
      <c r="O5" s="50" t="s">
        <v>6022</v>
      </c>
      <c r="P5" s="50" t="s">
        <v>6023</v>
      </c>
      <c r="Q5" s="50" t="s">
        <v>6024</v>
      </c>
      <c r="R5" s="50" t="s">
        <v>6025</v>
      </c>
      <c r="S5" s="50" t="s">
        <v>6026</v>
      </c>
      <c r="T5" s="50" t="s">
        <v>6027</v>
      </c>
      <c r="U5" s="50" t="s">
        <v>6028</v>
      </c>
      <c r="V5" s="50" t="s">
        <v>6029</v>
      </c>
      <c r="X5" s="50" t="s">
        <v>6009</v>
      </c>
      <c r="Y5" s="50" t="s">
        <v>6010</v>
      </c>
      <c r="Z5" s="50" t="s">
        <v>6011</v>
      </c>
      <c r="AA5" s="50" t="s">
        <v>6012</v>
      </c>
      <c r="AB5" s="50" t="s">
        <v>6013</v>
      </c>
      <c r="AC5" s="50" t="s">
        <v>6014</v>
      </c>
      <c r="AD5" s="50" t="s">
        <v>6015</v>
      </c>
      <c r="AE5" s="50" t="s">
        <v>6016</v>
      </c>
      <c r="AF5" s="50" t="s">
        <v>6017</v>
      </c>
      <c r="AG5" s="50" t="s">
        <v>6018</v>
      </c>
      <c r="AH5" s="50" t="s">
        <v>6019</v>
      </c>
      <c r="AI5" s="50" t="s">
        <v>6020</v>
      </c>
      <c r="AJ5" s="50" t="s">
        <v>6021</v>
      </c>
      <c r="AK5" s="50" t="s">
        <v>6022</v>
      </c>
      <c r="AL5" s="50" t="s">
        <v>6023</v>
      </c>
      <c r="AM5" s="50" t="s">
        <v>6024</v>
      </c>
      <c r="AN5" s="50" t="s">
        <v>6025</v>
      </c>
      <c r="AO5" s="50" t="s">
        <v>6026</v>
      </c>
      <c r="AP5" s="50" t="s">
        <v>6027</v>
      </c>
      <c r="AQ5" s="50" t="s">
        <v>6028</v>
      </c>
      <c r="AR5" s="50" t="s">
        <v>6029</v>
      </c>
    </row>
    <row r="6" spans="2:44" x14ac:dyDescent="0.25">
      <c r="B6" t="s">
        <v>517</v>
      </c>
      <c r="C6" s="24">
        <v>0</v>
      </c>
      <c r="D6" s="24">
        <v>0</v>
      </c>
      <c r="E6" s="24">
        <v>0</v>
      </c>
      <c r="F6" s="24">
        <v>0</v>
      </c>
      <c r="G6" s="24">
        <v>0</v>
      </c>
      <c r="H6" s="24">
        <v>0</v>
      </c>
      <c r="I6" s="24">
        <v>0</v>
      </c>
      <c r="J6" s="24">
        <v>0</v>
      </c>
      <c r="K6" s="24">
        <v>0</v>
      </c>
      <c r="L6" s="24">
        <v>0</v>
      </c>
      <c r="M6" s="24">
        <v>0</v>
      </c>
      <c r="N6" s="24">
        <v>0</v>
      </c>
      <c r="O6" s="24">
        <v>0</v>
      </c>
      <c r="P6" s="24">
        <v>0</v>
      </c>
      <c r="Q6" s="24">
        <v>0</v>
      </c>
      <c r="R6" s="24">
        <v>0</v>
      </c>
      <c r="S6" s="24">
        <v>0</v>
      </c>
      <c r="T6" s="24">
        <v>0</v>
      </c>
      <c r="U6" s="24">
        <v>0</v>
      </c>
      <c r="V6" s="24">
        <v>0</v>
      </c>
      <c r="X6" s="24">
        <v>0</v>
      </c>
      <c r="Y6" s="6">
        <v>0</v>
      </c>
      <c r="Z6" s="6">
        <v>0</v>
      </c>
      <c r="AA6" s="6">
        <v>0</v>
      </c>
      <c r="AB6" s="6">
        <v>0</v>
      </c>
      <c r="AC6" s="6">
        <v>0</v>
      </c>
      <c r="AD6" s="6">
        <v>0</v>
      </c>
      <c r="AE6" s="6">
        <v>0</v>
      </c>
      <c r="AF6" s="6">
        <v>0</v>
      </c>
      <c r="AG6" s="6">
        <v>0</v>
      </c>
      <c r="AH6" s="6">
        <v>0</v>
      </c>
      <c r="AI6" s="6">
        <v>0</v>
      </c>
      <c r="AJ6" s="6">
        <v>0</v>
      </c>
      <c r="AK6" s="6">
        <v>0</v>
      </c>
      <c r="AL6" s="6">
        <v>0</v>
      </c>
      <c r="AM6" s="6">
        <v>0</v>
      </c>
      <c r="AN6" s="6">
        <v>0</v>
      </c>
      <c r="AO6" s="6">
        <v>0</v>
      </c>
      <c r="AP6" s="6">
        <v>0</v>
      </c>
      <c r="AQ6" s="6">
        <v>0</v>
      </c>
      <c r="AR6" s="6">
        <v>0</v>
      </c>
    </row>
    <row r="7" spans="2:44" x14ac:dyDescent="0.25">
      <c r="B7" s="91" t="s">
        <v>519</v>
      </c>
      <c r="C7" s="41">
        <v>0</v>
      </c>
      <c r="D7" s="41">
        <v>0</v>
      </c>
      <c r="E7" s="41">
        <v>0</v>
      </c>
      <c r="F7" s="41">
        <v>0</v>
      </c>
      <c r="G7" s="41">
        <v>0</v>
      </c>
      <c r="H7" s="41">
        <v>0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>
        <v>0</v>
      </c>
      <c r="O7" s="41">
        <v>0</v>
      </c>
      <c r="P7" s="41">
        <v>0</v>
      </c>
      <c r="Q7" s="41">
        <v>0</v>
      </c>
      <c r="R7" s="41">
        <v>0</v>
      </c>
      <c r="S7" s="41">
        <v>0</v>
      </c>
      <c r="T7" s="41">
        <v>0</v>
      </c>
      <c r="U7" s="41">
        <v>0</v>
      </c>
      <c r="V7" s="41">
        <v>0</v>
      </c>
      <c r="X7" s="41">
        <v>0</v>
      </c>
      <c r="Y7" s="64">
        <v>0</v>
      </c>
      <c r="Z7" s="64">
        <v>0</v>
      </c>
      <c r="AA7" s="64">
        <v>0</v>
      </c>
      <c r="AB7" s="64">
        <v>0</v>
      </c>
      <c r="AC7" s="64">
        <v>0</v>
      </c>
      <c r="AD7" s="64">
        <v>0</v>
      </c>
      <c r="AE7" s="64">
        <v>0</v>
      </c>
      <c r="AF7" s="64">
        <v>0</v>
      </c>
      <c r="AG7" s="64">
        <v>0</v>
      </c>
      <c r="AH7" s="64">
        <v>0</v>
      </c>
      <c r="AI7" s="64">
        <v>0</v>
      </c>
      <c r="AJ7" s="64">
        <v>0</v>
      </c>
      <c r="AK7" s="64">
        <v>0</v>
      </c>
      <c r="AL7" s="64">
        <v>0</v>
      </c>
      <c r="AM7" s="64">
        <v>0</v>
      </c>
      <c r="AN7" s="64">
        <v>0</v>
      </c>
      <c r="AO7" s="64">
        <v>0</v>
      </c>
      <c r="AP7" s="64">
        <v>0</v>
      </c>
      <c r="AQ7" s="64">
        <v>0</v>
      </c>
      <c r="AR7" s="64">
        <v>0</v>
      </c>
    </row>
    <row r="8" spans="2:44" x14ac:dyDescent="0.25">
      <c r="B8" t="s">
        <v>521</v>
      </c>
      <c r="C8" s="24">
        <v>239721.39949916737</v>
      </c>
      <c r="D8" s="24">
        <v>532688.39160026098</v>
      </c>
      <c r="E8" s="24">
        <v>669646.0189555774</v>
      </c>
      <c r="F8" s="24">
        <v>753716.2317468304</v>
      </c>
      <c r="G8" s="24">
        <v>812546.11413936398</v>
      </c>
      <c r="H8" s="24">
        <v>857132.09215182951</v>
      </c>
      <c r="I8" s="24">
        <v>892647.73934234644</v>
      </c>
      <c r="J8" s="24">
        <v>921860.02816282411</v>
      </c>
      <c r="K8" s="24">
        <v>946413.23416435486</v>
      </c>
      <c r="L8" s="24">
        <v>967370.82072563842</v>
      </c>
      <c r="M8" s="24">
        <v>985467.31833430717</v>
      </c>
      <c r="N8" s="24">
        <v>1001235.9245779091</v>
      </c>
      <c r="O8" s="24">
        <v>1015078.3980762201</v>
      </c>
      <c r="P8" s="24">
        <v>1027306.1105568084</v>
      </c>
      <c r="Q8" s="24">
        <v>1038165.5998961257</v>
      </c>
      <c r="R8" s="24">
        <v>1047855.4934957332</v>
      </c>
      <c r="S8" s="24">
        <v>1056538.0641939754</v>
      </c>
      <c r="T8" s="24">
        <v>1064347.3788542869</v>
      </c>
      <c r="U8" s="24">
        <v>1071395.2898125148</v>
      </c>
      <c r="V8" s="24">
        <v>1077775.906255705</v>
      </c>
      <c r="X8" s="24">
        <v>1156750.0000000002</v>
      </c>
      <c r="Y8" s="6">
        <v>0.20723699978315741</v>
      </c>
      <c r="Z8" s="6">
        <v>0.46050433680593117</v>
      </c>
      <c r="AA8" s="6">
        <v>0.57890297726870743</v>
      </c>
      <c r="AB8" s="6">
        <v>0.65158092219306696</v>
      </c>
      <c r="AC8" s="6">
        <v>0.70243882787064083</v>
      </c>
      <c r="AD8" s="6">
        <v>0.74098300596656952</v>
      </c>
      <c r="AE8" s="6">
        <v>0.77168596441957749</v>
      </c>
      <c r="AF8" s="6">
        <v>0.79693972609710306</v>
      </c>
      <c r="AG8" s="6">
        <v>0.8181657524654028</v>
      </c>
      <c r="AH8" s="6">
        <v>0.8362833980770592</v>
      </c>
      <c r="AI8" s="6">
        <v>0.85192765795055714</v>
      </c>
      <c r="AJ8" s="6">
        <v>0.86555947661803234</v>
      </c>
      <c r="AK8" s="6">
        <v>0.87752617080286999</v>
      </c>
      <c r="AL8" s="6">
        <v>0.88809691857083051</v>
      </c>
      <c r="AM8" s="6">
        <v>0.89748484970488485</v>
      </c>
      <c r="AN8" s="6">
        <v>0.90586167581217469</v>
      </c>
      <c r="AO8" s="6">
        <v>0.91336768030600834</v>
      </c>
      <c r="AP8" s="6">
        <v>0.92011876278736693</v>
      </c>
      <c r="AQ8" s="6">
        <v>0.92621161859737589</v>
      </c>
      <c r="AR8" s="6">
        <v>0.93172760428416235</v>
      </c>
    </row>
    <row r="9" spans="2:44" x14ac:dyDescent="0.25">
      <c r="B9" s="91" t="s">
        <v>523</v>
      </c>
      <c r="C9" s="41">
        <v>547605.99069222808</v>
      </c>
      <c r="D9" s="41">
        <v>985817.20930158289</v>
      </c>
      <c r="E9" s="41">
        <v>1191032.059692641</v>
      </c>
      <c r="F9" s="41">
        <v>1318928.9356535755</v>
      </c>
      <c r="G9" s="41">
        <v>1411161.0642848597</v>
      </c>
      <c r="H9" s="41">
        <v>1483531.7222157626</v>
      </c>
      <c r="I9" s="41">
        <v>1543158.7495876395</v>
      </c>
      <c r="J9" s="41">
        <v>1593729.0391417418</v>
      </c>
      <c r="K9" s="41">
        <v>1637400.4108933357</v>
      </c>
      <c r="L9" s="41">
        <v>1675571.5430975975</v>
      </c>
      <c r="M9" s="41">
        <v>1709224.1922052198</v>
      </c>
      <c r="N9" s="41">
        <v>1739089.047125363</v>
      </c>
      <c r="O9" s="41">
        <v>1765733.1025220237</v>
      </c>
      <c r="P9" s="41">
        <v>1789609.4891406395</v>
      </c>
      <c r="Q9" s="41">
        <v>1811087.904683314</v>
      </c>
      <c r="R9" s="41">
        <v>1830474.9208077029</v>
      </c>
      <c r="S9" s="41">
        <v>1848027.796813664</v>
      </c>
      <c r="T9" s="41">
        <v>1863964.395131533</v>
      </c>
      <c r="U9" s="41">
        <v>1878470.6632195942</v>
      </c>
      <c r="V9" s="41">
        <v>1891706.3556718456</v>
      </c>
      <c r="X9" s="41">
        <v>2064874.9999999998</v>
      </c>
      <c r="Y9" s="64">
        <v>0.26520055242677071</v>
      </c>
      <c r="Z9" s="64">
        <v>0.47742222134588436</v>
      </c>
      <c r="AA9" s="64">
        <v>0.57680588882747919</v>
      </c>
      <c r="AB9" s="64">
        <v>0.63874517133171527</v>
      </c>
      <c r="AC9" s="64">
        <v>0.68341234422658026</v>
      </c>
      <c r="AD9" s="64">
        <v>0.71846078925637769</v>
      </c>
      <c r="AE9" s="64">
        <v>0.74733761103584462</v>
      </c>
      <c r="AF9" s="64">
        <v>0.77182833786148897</v>
      </c>
      <c r="AG9" s="64">
        <v>0.79297798215065607</v>
      </c>
      <c r="AH9" s="64">
        <v>0.81146391093775538</v>
      </c>
      <c r="AI9" s="64">
        <v>0.82776157985603005</v>
      </c>
      <c r="AJ9" s="64">
        <v>0.84222485483400367</v>
      </c>
      <c r="AK9" s="64">
        <v>0.85512832618053103</v>
      </c>
      <c r="AL9" s="64">
        <v>0.86669144095436268</v>
      </c>
      <c r="AM9" s="64">
        <v>0.87709324035755876</v>
      </c>
      <c r="AN9" s="64">
        <v>0.88648219422856256</v>
      </c>
      <c r="AO9" s="64">
        <v>0.89498289088378924</v>
      </c>
      <c r="AP9" s="64">
        <v>0.90270083909754018</v>
      </c>
      <c r="AQ9" s="64">
        <v>0.90972609151623918</v>
      </c>
      <c r="AR9" s="64">
        <v>0.9161360158226749</v>
      </c>
    </row>
    <row r="10" spans="2:44" x14ac:dyDescent="0.25">
      <c r="B10" t="s">
        <v>525</v>
      </c>
      <c r="C10" s="24">
        <v>815492.23957779317</v>
      </c>
      <c r="D10" s="24">
        <v>1527300.2975093983</v>
      </c>
      <c r="E10" s="24">
        <v>1787126.8829875642</v>
      </c>
      <c r="F10" s="24">
        <v>1926718.9863563457</v>
      </c>
      <c r="G10" s="24">
        <v>2021288.3002347855</v>
      </c>
      <c r="H10" s="24">
        <v>2095086.1833990025</v>
      </c>
      <c r="I10" s="24">
        <v>2157232.0088746534</v>
      </c>
      <c r="J10" s="24">
        <v>2211608.4198384788</v>
      </c>
      <c r="K10" s="24">
        <v>2260101.9986247774</v>
      </c>
      <c r="L10" s="24">
        <v>2303775.6347583449</v>
      </c>
      <c r="M10" s="24">
        <v>2343323.0699081756</v>
      </c>
      <c r="N10" s="24">
        <v>2379255.2431393242</v>
      </c>
      <c r="O10" s="24">
        <v>2411980.8458337733</v>
      </c>
      <c r="P10" s="24">
        <v>2441843.295705413</v>
      </c>
      <c r="Q10" s="24">
        <v>2469138.8507116586</v>
      </c>
      <c r="R10" s="24">
        <v>2494127.1812397479</v>
      </c>
      <c r="S10" s="24">
        <v>2517037.6483028973</v>
      </c>
      <c r="T10" s="24">
        <v>2538073.6158846803</v>
      </c>
      <c r="U10" s="24">
        <v>2557415.9088181448</v>
      </c>
      <c r="V10" s="24">
        <v>2575225.6242774893</v>
      </c>
      <c r="X10" s="24">
        <v>2823312.5</v>
      </c>
      <c r="Y10" s="6">
        <v>0.28884235789619223</v>
      </c>
      <c r="Z10" s="6">
        <v>0.54096041352468005</v>
      </c>
      <c r="AA10" s="6">
        <v>0.63298939914995744</v>
      </c>
      <c r="AB10" s="6">
        <v>0.68243206742305207</v>
      </c>
      <c r="AC10" s="6">
        <v>0.71592793933890975</v>
      </c>
      <c r="AD10" s="6">
        <v>0.74206669768189049</v>
      </c>
      <c r="AE10" s="6">
        <v>0.76407836853860611</v>
      </c>
      <c r="AF10" s="6">
        <v>0.78333816034834214</v>
      </c>
      <c r="AG10" s="6">
        <v>0.80051428902212474</v>
      </c>
      <c r="AH10" s="6">
        <v>0.81598322352142916</v>
      </c>
      <c r="AI10" s="6">
        <v>0.82999068289754518</v>
      </c>
      <c r="AJ10" s="6">
        <v>0.84271763863877069</v>
      </c>
      <c r="AK10" s="6">
        <v>0.85430884673013463</v>
      </c>
      <c r="AL10" s="6">
        <v>0.86488594362310689</v>
      </c>
      <c r="AM10" s="6">
        <v>0.87455386207217889</v>
      </c>
      <c r="AN10" s="6">
        <v>0.88340457573851561</v>
      </c>
      <c r="AO10" s="6">
        <v>0.89151932288859181</v>
      </c>
      <c r="AP10" s="6">
        <v>0.89897013380016566</v>
      </c>
      <c r="AQ10" s="6">
        <v>0.90582105552188952</v>
      </c>
      <c r="AR10" s="6">
        <v>0.91212914768644604</v>
      </c>
    </row>
    <row r="11" spans="2:44" x14ac:dyDescent="0.25">
      <c r="B11" s="91" t="s">
        <v>527</v>
      </c>
      <c r="C11" s="41">
        <v>1494330.9582302785</v>
      </c>
      <c r="D11" s="41">
        <v>2637947.2712519136</v>
      </c>
      <c r="E11" s="41">
        <v>3054740.9485892598</v>
      </c>
      <c r="F11" s="41">
        <v>3273515.0596987261</v>
      </c>
      <c r="G11" s="41">
        <v>3417576.0454552504</v>
      </c>
      <c r="H11" s="41">
        <v>3527365.3734349222</v>
      </c>
      <c r="I11" s="41">
        <v>3618320.9422091492</v>
      </c>
      <c r="J11" s="41">
        <v>3697084.0499467528</v>
      </c>
      <c r="K11" s="41">
        <v>3766880.6067736982</v>
      </c>
      <c r="L11" s="41">
        <v>3829499.4161981526</v>
      </c>
      <c r="M11" s="41">
        <v>3886074.2611633502</v>
      </c>
      <c r="N11" s="41">
        <v>3937412.1112792697</v>
      </c>
      <c r="O11" s="41">
        <v>3984138.7792210975</v>
      </c>
      <c r="P11" s="41">
        <v>4026767.5257435762</v>
      </c>
      <c r="Q11" s="41">
        <v>4065733.4096545833</v>
      </c>
      <c r="R11" s="41">
        <v>4101413.1052326052</v>
      </c>
      <c r="S11" s="41">
        <v>4134136.5092680026</v>
      </c>
      <c r="T11" s="41">
        <v>4164194.452100317</v>
      </c>
      <c r="U11" s="41">
        <v>4191844.5356385042</v>
      </c>
      <c r="V11" s="41">
        <v>4217315.6757259136</v>
      </c>
      <c r="X11" s="41">
        <v>4574175</v>
      </c>
      <c r="Y11" s="64">
        <v>0.32668862871015614</v>
      </c>
      <c r="Z11" s="64">
        <v>0.57670449234056709</v>
      </c>
      <c r="AA11" s="64">
        <v>0.66782336674684717</v>
      </c>
      <c r="AB11" s="64">
        <v>0.71565146932479107</v>
      </c>
      <c r="AC11" s="64">
        <v>0.74714588870238907</v>
      </c>
      <c r="AD11" s="64">
        <v>0.77114788424905523</v>
      </c>
      <c r="AE11" s="64">
        <v>0.79103246863295551</v>
      </c>
      <c r="AF11" s="64">
        <v>0.80825155354719769</v>
      </c>
      <c r="AG11" s="64">
        <v>0.82351038313437908</v>
      </c>
      <c r="AH11" s="64">
        <v>0.83720002321689757</v>
      </c>
      <c r="AI11" s="64">
        <v>0.84956833990027714</v>
      </c>
      <c r="AJ11" s="64">
        <v>0.86079175179770551</v>
      </c>
      <c r="AK11" s="64">
        <v>0.87100707323639726</v>
      </c>
      <c r="AL11" s="64">
        <v>0.88032651259376304</v>
      </c>
      <c r="AM11" s="64">
        <v>0.88884518184253625</v>
      </c>
      <c r="AN11" s="64">
        <v>0.89664542900798616</v>
      </c>
      <c r="AO11" s="64">
        <v>0.90379937568370305</v>
      </c>
      <c r="AP11" s="64">
        <v>0.91037060280822601</v>
      </c>
      <c r="AQ11" s="64">
        <v>0.9164154269651914</v>
      </c>
      <c r="AR11" s="64">
        <v>0.92198389342906939</v>
      </c>
    </row>
    <row r="12" spans="2:44" x14ac:dyDescent="0.25">
      <c r="B12" t="s">
        <v>529</v>
      </c>
      <c r="C12" s="24">
        <v>1986568.250406964</v>
      </c>
      <c r="D12" s="24">
        <v>3574700.2138111992</v>
      </c>
      <c r="E12" s="24">
        <v>4202899.1152584534</v>
      </c>
      <c r="F12" s="24">
        <v>4550042.8825702639</v>
      </c>
      <c r="G12" s="24">
        <v>4782504.7915708534</v>
      </c>
      <c r="H12" s="24">
        <v>4958318.6701060142</v>
      </c>
      <c r="I12" s="24">
        <v>5101327.338859017</v>
      </c>
      <c r="J12" s="24">
        <v>5222668.3459585812</v>
      </c>
      <c r="K12" s="24">
        <v>5328201.0510749761</v>
      </c>
      <c r="L12" s="24">
        <v>5421375.9122486077</v>
      </c>
      <c r="M12" s="24">
        <v>5504441.329972853</v>
      </c>
      <c r="N12" s="24">
        <v>5578990.3017855315</v>
      </c>
      <c r="O12" s="24">
        <v>5646225.9788641343</v>
      </c>
      <c r="P12" s="24">
        <v>5707099.9220816717</v>
      </c>
      <c r="Q12" s="24">
        <v>5762388.880254698</v>
      </c>
      <c r="R12" s="24">
        <v>5812741.9582094997</v>
      </c>
      <c r="S12" s="24">
        <v>5858710.2194293849</v>
      </c>
      <c r="T12" s="24">
        <v>5900766.7147195172</v>
      </c>
      <c r="U12" s="24">
        <v>5939321.0866158698</v>
      </c>
      <c r="V12" s="24">
        <v>5974730.4688341152</v>
      </c>
      <c r="X12" s="24">
        <v>6462325.0000000009</v>
      </c>
      <c r="Y12" s="6">
        <v>0.30740766680830256</v>
      </c>
      <c r="Z12" s="6">
        <v>0.55316007997295069</v>
      </c>
      <c r="AA12" s="6">
        <v>0.65036950559720419</v>
      </c>
      <c r="AB12" s="6">
        <v>0.70408759735393422</v>
      </c>
      <c r="AC12" s="6">
        <v>0.74005946645686382</v>
      </c>
      <c r="AD12" s="6">
        <v>0.76726544550235609</v>
      </c>
      <c r="AE12" s="6">
        <v>0.78939504572410335</v>
      </c>
      <c r="AF12" s="6">
        <v>0.80817172549486149</v>
      </c>
      <c r="AG12" s="6">
        <v>0.82450218010932219</v>
      </c>
      <c r="AH12" s="6">
        <v>0.83892034403231142</v>
      </c>
      <c r="AI12" s="6">
        <v>0.85177414165534104</v>
      </c>
      <c r="AJ12" s="6">
        <v>0.86331007830549078</v>
      </c>
      <c r="AK12" s="6">
        <v>0.8737143332878079</v>
      </c>
      <c r="AL12" s="6">
        <v>0.88313415405162554</v>
      </c>
      <c r="AM12" s="6">
        <v>0.89168973709225352</v>
      </c>
      <c r="AN12" s="6">
        <v>0.89948152688227512</v>
      </c>
      <c r="AO12" s="6">
        <v>0.90659479667602361</v>
      </c>
      <c r="AP12" s="6">
        <v>0.91310274780663558</v>
      </c>
      <c r="AQ12" s="6">
        <v>0.91906876961710671</v>
      </c>
      <c r="AR12" s="6">
        <v>0.9245481260744568</v>
      </c>
    </row>
    <row r="13" spans="2:44" x14ac:dyDescent="0.25">
      <c r="B13" s="91" t="s">
        <v>531</v>
      </c>
      <c r="C13" s="41">
        <v>2354361.6967376964</v>
      </c>
      <c r="D13" s="41">
        <v>4190038.4076603483</v>
      </c>
      <c r="E13" s="41">
        <v>4934845.5171563793</v>
      </c>
      <c r="F13" s="41">
        <v>5351500.421390662</v>
      </c>
      <c r="G13" s="41">
        <v>5631369.5943152634</v>
      </c>
      <c r="H13" s="41">
        <v>5842612.5125911208</v>
      </c>
      <c r="I13" s="41">
        <v>6013834.5974225337</v>
      </c>
      <c r="J13" s="41">
        <v>6158647.8746254649</v>
      </c>
      <c r="K13" s="41">
        <v>6284301.6733410321</v>
      </c>
      <c r="L13" s="41">
        <v>6395081.9587455876</v>
      </c>
      <c r="M13" s="41">
        <v>6493771.4334975211</v>
      </c>
      <c r="N13" s="41">
        <v>6582325.0120764589</v>
      </c>
      <c r="O13" s="41">
        <v>6662204.2591426112</v>
      </c>
      <c r="P13" s="41">
        <v>6734554.0638940744</v>
      </c>
      <c r="Q13" s="41">
        <v>6800301.5941379517</v>
      </c>
      <c r="R13" s="41">
        <v>6860217.0417510979</v>
      </c>
      <c r="S13" s="41">
        <v>6914951.5142134996</v>
      </c>
      <c r="T13" s="41">
        <v>6965062.4099890394</v>
      </c>
      <c r="U13" s="41">
        <v>7011031.6333972681</v>
      </c>
      <c r="V13" s="41">
        <v>7053278.9897665204</v>
      </c>
      <c r="X13" s="41">
        <v>7638575.0000000009</v>
      </c>
      <c r="Y13" s="64">
        <v>0.3082200144317096</v>
      </c>
      <c r="Z13" s="64">
        <v>0.54853665869096624</v>
      </c>
      <c r="AA13" s="64">
        <v>0.64604268690906075</v>
      </c>
      <c r="AB13" s="64">
        <v>0.70058884299632607</v>
      </c>
      <c r="AC13" s="64">
        <v>0.7372277675240817</v>
      </c>
      <c r="AD13" s="64">
        <v>0.76488252227557108</v>
      </c>
      <c r="AE13" s="64">
        <v>0.78729797081556874</v>
      </c>
      <c r="AF13" s="64">
        <v>0.80625612429353177</v>
      </c>
      <c r="AG13" s="64">
        <v>0.82270602479402655</v>
      </c>
      <c r="AH13" s="64">
        <v>0.83720876717785542</v>
      </c>
      <c r="AI13" s="64">
        <v>0.85012864748955408</v>
      </c>
      <c r="AJ13" s="64">
        <v>0.86172159232271173</v>
      </c>
      <c r="AK13" s="64">
        <v>0.87217894164063459</v>
      </c>
      <c r="AL13" s="64">
        <v>0.88165057800624769</v>
      </c>
      <c r="AM13" s="64">
        <v>0.89025788110190063</v>
      </c>
      <c r="AN13" s="64">
        <v>0.89810168018918413</v>
      </c>
      <c r="AO13" s="64">
        <v>0.90526721465895132</v>
      </c>
      <c r="AP13" s="64">
        <v>0.91182745603584947</v>
      </c>
      <c r="AQ13" s="64">
        <v>0.91784549256860959</v>
      </c>
      <c r="AR13" s="64">
        <v>0.92337628284942141</v>
      </c>
    </row>
    <row r="14" spans="2:44" x14ac:dyDescent="0.25">
      <c r="B14" t="s">
        <v>533</v>
      </c>
      <c r="C14" s="24">
        <v>2631958.7728449195</v>
      </c>
      <c r="D14" s="24">
        <v>4729379.4829777861</v>
      </c>
      <c r="E14" s="24">
        <v>5546701.8869572803</v>
      </c>
      <c r="F14" s="24">
        <v>5986292.4774993639</v>
      </c>
      <c r="G14" s="24">
        <v>6271977.6128038187</v>
      </c>
      <c r="H14" s="24">
        <v>6482758.600712114</v>
      </c>
      <c r="I14" s="24">
        <v>6651369.4054629998</v>
      </c>
      <c r="J14" s="24">
        <v>6793078.0563851669</v>
      </c>
      <c r="K14" s="24">
        <v>6915790.906627005</v>
      </c>
      <c r="L14" s="24">
        <v>7024027.2908086721</v>
      </c>
      <c r="M14" s="24">
        <v>7120621.4223279944</v>
      </c>
      <c r="N14" s="24">
        <v>7207504.248701917</v>
      </c>
      <c r="O14" s="24">
        <v>7286085.7241074285</v>
      </c>
      <c r="P14" s="24">
        <v>7357452.8937231852</v>
      </c>
      <c r="Q14" s="24">
        <v>7422478.0083158184</v>
      </c>
      <c r="R14" s="24">
        <v>7481882.7866594018</v>
      </c>
      <c r="S14" s="24">
        <v>7536277.1033839695</v>
      </c>
      <c r="T14" s="24">
        <v>7586184.0317812478</v>
      </c>
      <c r="U14" s="24">
        <v>7632057.2750649508</v>
      </c>
      <c r="V14" s="24">
        <v>7674293.6607507244</v>
      </c>
      <c r="X14" s="24">
        <v>8267237.5</v>
      </c>
      <c r="Y14" s="6">
        <v>0.31836012608140501</v>
      </c>
      <c r="Z14" s="6">
        <v>0.57206285448770355</v>
      </c>
      <c r="AA14" s="6">
        <v>0.67092567341355325</v>
      </c>
      <c r="AB14" s="6">
        <v>0.72409828283019129</v>
      </c>
      <c r="AC14" s="6">
        <v>0.75865458235641814</v>
      </c>
      <c r="AD14" s="6">
        <v>0.78415052195030255</v>
      </c>
      <c r="AE14" s="6">
        <v>0.80454558193870684</v>
      </c>
      <c r="AF14" s="6">
        <v>0.8216865738265251</v>
      </c>
      <c r="AG14" s="6">
        <v>0.83652984526294361</v>
      </c>
      <c r="AH14" s="6">
        <v>0.84962205220409748</v>
      </c>
      <c r="AI14" s="6">
        <v>0.86130601937200846</v>
      </c>
      <c r="AJ14" s="6">
        <v>0.87181531299928383</v>
      </c>
      <c r="AK14" s="6">
        <v>0.88132048028225007</v>
      </c>
      <c r="AL14" s="6">
        <v>0.88995300954196432</v>
      </c>
      <c r="AM14" s="6">
        <v>0.89781840769855936</v>
      </c>
      <c r="AN14" s="6">
        <v>0.90500397341426342</v>
      </c>
      <c r="AO14" s="6">
        <v>0.9115834767519343</v>
      </c>
      <c r="AP14" s="6">
        <v>0.91762018833754899</v>
      </c>
      <c r="AQ14" s="6">
        <v>0.92316898783480583</v>
      </c>
      <c r="AR14" s="6">
        <v>0.92827787525769334</v>
      </c>
    </row>
    <row r="15" spans="2:44" x14ac:dyDescent="0.25">
      <c r="B15" s="91" t="s">
        <v>535</v>
      </c>
      <c r="C15" s="41">
        <v>3186589.9648636496</v>
      </c>
      <c r="D15" s="41">
        <v>5676627.1303213499</v>
      </c>
      <c r="E15" s="41">
        <v>6633459.7114242855</v>
      </c>
      <c r="F15" s="41">
        <v>7142314.0611350723</v>
      </c>
      <c r="G15" s="41">
        <v>7471412.4047514135</v>
      </c>
      <c r="H15" s="41">
        <v>7714530.9508791026</v>
      </c>
      <c r="I15" s="41">
        <v>7909996.3898497215</v>
      </c>
      <c r="J15" s="41">
        <v>8075367.7737047216</v>
      </c>
      <c r="K15" s="41">
        <v>8219551.5946494387</v>
      </c>
      <c r="L15" s="41">
        <v>8347536.58929908</v>
      </c>
      <c r="M15" s="41">
        <v>8462401.7973468397</v>
      </c>
      <c r="N15" s="41">
        <v>8566226.6259925235</v>
      </c>
      <c r="O15" s="41">
        <v>8660527.8310323805</v>
      </c>
      <c r="P15" s="41">
        <v>8746480.8915608712</v>
      </c>
      <c r="Q15" s="41">
        <v>8825037.5832463037</v>
      </c>
      <c r="R15" s="41">
        <v>8896994.1485588364</v>
      </c>
      <c r="S15" s="41">
        <v>8963031.2321495991</v>
      </c>
      <c r="T15" s="41">
        <v>9023739.0348522253</v>
      </c>
      <c r="U15" s="41">
        <v>9079634.679858733</v>
      </c>
      <c r="V15" s="41">
        <v>9131174.5833040867</v>
      </c>
      <c r="X15" s="41">
        <v>9860275</v>
      </c>
      <c r="Y15" s="64">
        <v>0.32317455292713942</v>
      </c>
      <c r="Z15" s="64">
        <v>0.57570677595922526</v>
      </c>
      <c r="AA15" s="64">
        <v>0.67274591341765677</v>
      </c>
      <c r="AB15" s="64">
        <v>0.72435242030623614</v>
      </c>
      <c r="AC15" s="64">
        <v>0.7577286033859516</v>
      </c>
      <c r="AD15" s="64">
        <v>0.78238496906821586</v>
      </c>
      <c r="AE15" s="64">
        <v>0.80220849721227061</v>
      </c>
      <c r="AF15" s="64">
        <v>0.81897997507216802</v>
      </c>
      <c r="AG15" s="64">
        <v>0.8336026728107927</v>
      </c>
      <c r="AH15" s="64">
        <v>0.84658253337752543</v>
      </c>
      <c r="AI15" s="64">
        <v>0.85823182389404351</v>
      </c>
      <c r="AJ15" s="64">
        <v>0.86876143170373277</v>
      </c>
      <c r="AK15" s="64">
        <v>0.87832518170460561</v>
      </c>
      <c r="AL15" s="64">
        <v>0.8870422875184385</v>
      </c>
      <c r="AM15" s="64">
        <v>0.89500927542551334</v>
      </c>
      <c r="AN15" s="64">
        <v>0.90230689798802122</v>
      </c>
      <c r="AO15" s="64">
        <v>0.90900418417839246</v>
      </c>
      <c r="AP15" s="64">
        <v>0.91516099042392074</v>
      </c>
      <c r="AQ15" s="64">
        <v>0.92082976183308607</v>
      </c>
      <c r="AR15" s="64">
        <v>0.92605678678374459</v>
      </c>
    </row>
    <row r="16" spans="2:44" x14ac:dyDescent="0.25">
      <c r="B16" t="s">
        <v>537</v>
      </c>
      <c r="C16" s="24">
        <v>3639151.72710654</v>
      </c>
      <c r="D16" s="24">
        <v>6481798.3566543581</v>
      </c>
      <c r="E16" s="24">
        <v>7597380.0737283584</v>
      </c>
      <c r="F16" s="24">
        <v>8205687.6566337496</v>
      </c>
      <c r="G16" s="24">
        <v>8609407.3409209922</v>
      </c>
      <c r="H16" s="24">
        <v>8914400.2500602845</v>
      </c>
      <c r="I16" s="24">
        <v>9163885.3035592344</v>
      </c>
      <c r="J16" s="24">
        <v>9377645.0913993437</v>
      </c>
      <c r="K16" s="24">
        <v>9565727.4136406705</v>
      </c>
      <c r="L16" s="24">
        <v>9733792.745792767</v>
      </c>
      <c r="M16" s="24">
        <v>9885374.5747687314</v>
      </c>
      <c r="N16" s="24">
        <v>10022898.214091014</v>
      </c>
      <c r="O16" s="24">
        <v>10148166.326225236</v>
      </c>
      <c r="P16" s="24">
        <v>10262602.605602648</v>
      </c>
      <c r="Q16" s="24">
        <v>10367379.744501112</v>
      </c>
      <c r="R16" s="24">
        <v>10463493.546554565</v>
      </c>
      <c r="S16" s="24">
        <v>10551805.812320624</v>
      </c>
      <c r="T16" s="24">
        <v>10633071.393716289</v>
      </c>
      <c r="U16" s="24">
        <v>10707957.118849911</v>
      </c>
      <c r="V16" s="24">
        <v>10777055.465508321</v>
      </c>
      <c r="X16" s="24">
        <v>11757655</v>
      </c>
      <c r="Y16" s="6">
        <v>0.30951339592006571</v>
      </c>
      <c r="Z16" s="6">
        <v>0.55128325815431378</v>
      </c>
      <c r="AA16" s="6">
        <v>0.6461645688471348</v>
      </c>
      <c r="AB16" s="6">
        <v>0.69790172076266477</v>
      </c>
      <c r="AC16" s="6">
        <v>0.73223847280099574</v>
      </c>
      <c r="AD16" s="6">
        <v>0.75817841653461382</v>
      </c>
      <c r="AE16" s="6">
        <v>0.7793973631271911</v>
      </c>
      <c r="AF16" s="6">
        <v>0.79757784110856655</v>
      </c>
      <c r="AG16" s="6">
        <v>0.81357442565211091</v>
      </c>
      <c r="AH16" s="6">
        <v>0.82786854570854196</v>
      </c>
      <c r="AI16" s="6">
        <v>0.84076072777851807</v>
      </c>
      <c r="AJ16" s="6">
        <v>0.85245724713737681</v>
      </c>
      <c r="AK16" s="6">
        <v>0.86311142198212454</v>
      </c>
      <c r="AL16" s="6">
        <v>0.87284433890964208</v>
      </c>
      <c r="AM16" s="6">
        <v>0.88175573653939598</v>
      </c>
      <c r="AN16" s="6">
        <v>0.88993030893954328</v>
      </c>
      <c r="AO16" s="6">
        <v>0.89744135308619133</v>
      </c>
      <c r="AP16" s="6">
        <v>0.90435306986948405</v>
      </c>
      <c r="AQ16" s="6">
        <v>0.91072217366897656</v>
      </c>
      <c r="AR16" s="6">
        <v>0.91659905529702324</v>
      </c>
    </row>
    <row r="17" spans="2:44" x14ac:dyDescent="0.25">
      <c r="B17" s="91" t="s">
        <v>539</v>
      </c>
      <c r="C17" s="41">
        <v>4162702.7492384794</v>
      </c>
      <c r="D17" s="41">
        <v>7516353.5846258672</v>
      </c>
      <c r="E17" s="41">
        <v>8879336.922509918</v>
      </c>
      <c r="F17" s="41">
        <v>9642987.2574563846</v>
      </c>
      <c r="G17" s="41">
        <v>10158109.783740336</v>
      </c>
      <c r="H17" s="41">
        <v>10549824.529819624</v>
      </c>
      <c r="I17" s="41">
        <v>10870376.183569504</v>
      </c>
      <c r="J17" s="41">
        <v>11144303.642587028</v>
      </c>
      <c r="K17" s="41">
        <v>11384420.363360526</v>
      </c>
      <c r="L17" s="41">
        <v>11598137.018337792</v>
      </c>
      <c r="M17" s="41">
        <v>11790176.989197822</v>
      </c>
      <c r="N17" s="41">
        <v>11963823.728062788</v>
      </c>
      <c r="O17" s="41">
        <v>12121528.651072552</v>
      </c>
      <c r="P17" s="41">
        <v>12265224.256778322</v>
      </c>
      <c r="Q17" s="41">
        <v>12396493.474392716</v>
      </c>
      <c r="R17" s="41">
        <v>12516670.396744546</v>
      </c>
      <c r="S17" s="41">
        <v>12626900.421336364</v>
      </c>
      <c r="T17" s="41">
        <v>12728179.146542242</v>
      </c>
      <c r="U17" s="41">
        <v>12821379.87397729</v>
      </c>
      <c r="V17" s="41">
        <v>12907273.613514109</v>
      </c>
      <c r="X17" s="41">
        <v>14116853</v>
      </c>
      <c r="Y17" s="64">
        <v>0.29487469687744705</v>
      </c>
      <c r="Z17" s="64">
        <v>0.53243832634836297</v>
      </c>
      <c r="AA17" s="64">
        <v>0.628988409988396</v>
      </c>
      <c r="AB17" s="64">
        <v>0.68308335132882547</v>
      </c>
      <c r="AC17" s="64">
        <v>0.71957324934532763</v>
      </c>
      <c r="AD17" s="64">
        <v>0.74732127123655845</v>
      </c>
      <c r="AE17" s="64">
        <v>0.77002829055239885</v>
      </c>
      <c r="AF17" s="64">
        <v>0.78943257697640035</v>
      </c>
      <c r="AG17" s="64">
        <v>0.8064418013958583</v>
      </c>
      <c r="AH17" s="64">
        <v>0.82158091596886307</v>
      </c>
      <c r="AI17" s="64">
        <v>0.83518451238373181</v>
      </c>
      <c r="AJ17" s="64">
        <v>0.84748518158138986</v>
      </c>
      <c r="AK17" s="64">
        <v>0.85865657530559769</v>
      </c>
      <c r="AL17" s="64">
        <v>0.86883558657006077</v>
      </c>
      <c r="AM17" s="64">
        <v>0.87813434583421079</v>
      </c>
      <c r="AN17" s="64">
        <v>0.88664735665551986</v>
      </c>
      <c r="AO17" s="64">
        <v>0.89445575592069737</v>
      </c>
      <c r="AP17" s="64">
        <v>0.90163006914800636</v>
      </c>
      <c r="AQ17" s="64">
        <v>0.90823215868134988</v>
      </c>
      <c r="AR17" s="64">
        <v>0.91431664079197461</v>
      </c>
    </row>
    <row r="18" spans="2:44" x14ac:dyDescent="0.25">
      <c r="B18" t="s">
        <v>541</v>
      </c>
      <c r="C18" s="24">
        <v>4874635.8497187002</v>
      </c>
      <c r="D18" s="24">
        <v>8792645.6184979826</v>
      </c>
      <c r="E18" s="24">
        <v>10381348.632405855</v>
      </c>
      <c r="F18" s="24">
        <v>11267036.111280775</v>
      </c>
      <c r="G18" s="24">
        <v>11860579.452387428</v>
      </c>
      <c r="H18" s="24">
        <v>12309032.050176745</v>
      </c>
      <c r="I18" s="24">
        <v>12674069.662187986</v>
      </c>
      <c r="J18" s="24">
        <v>12984772.755968742</v>
      </c>
      <c r="K18" s="24">
        <v>13256353.824637078</v>
      </c>
      <c r="L18" s="24">
        <v>13497599.757146625</v>
      </c>
      <c r="M18" s="24">
        <v>13714085.736125931</v>
      </c>
      <c r="N18" s="24">
        <v>13909660.592429953</v>
      </c>
      <c r="O18" s="24">
        <v>14087175.203039551</v>
      </c>
      <c r="P18" s="24">
        <v>14248859.8195183</v>
      </c>
      <c r="Q18" s="24">
        <v>14396529.14206057</v>
      </c>
      <c r="R18" s="24">
        <v>14531704.320146613</v>
      </c>
      <c r="S18" s="24">
        <v>14655685.797454357</v>
      </c>
      <c r="T18" s="24">
        <v>14769600.305947524</v>
      </c>
      <c r="U18" s="24">
        <v>14874433.798278281</v>
      </c>
      <c r="V18" s="24">
        <v>14971055.199830802</v>
      </c>
      <c r="X18" s="24">
        <v>16333786.599999998</v>
      </c>
      <c r="Y18" s="6">
        <v>0.29843881085838975</v>
      </c>
      <c r="Z18" s="6">
        <v>0.53831030328864371</v>
      </c>
      <c r="AA18" s="6">
        <v>0.63557513555404577</v>
      </c>
      <c r="AB18" s="6">
        <v>0.68979939478827135</v>
      </c>
      <c r="AC18" s="6">
        <v>0.72613777459217144</v>
      </c>
      <c r="AD18" s="6">
        <v>0.75359329417079235</v>
      </c>
      <c r="AE18" s="6">
        <v>0.77594191552545366</v>
      </c>
      <c r="AF18" s="6">
        <v>0.79496402603721683</v>
      </c>
      <c r="AG18" s="6">
        <v>0.81159097698981075</v>
      </c>
      <c r="AH18" s="6">
        <v>0.82636072624743528</v>
      </c>
      <c r="AI18" s="6">
        <v>0.83961460204983529</v>
      </c>
      <c r="AJ18" s="6">
        <v>0.85158824056327231</v>
      </c>
      <c r="AK18" s="6">
        <v>0.86245618043274508</v>
      </c>
      <c r="AL18" s="6">
        <v>0.87235496388316358</v>
      </c>
      <c r="AM18" s="6">
        <v>0.88139569192489464</v>
      </c>
      <c r="AN18" s="6">
        <v>0.8896714935743445</v>
      </c>
      <c r="AO18" s="6">
        <v>0.89726198562275572</v>
      </c>
      <c r="AP18" s="6">
        <v>0.90423614974543165</v>
      </c>
      <c r="AQ18" s="6">
        <v>0.91065434871533602</v>
      </c>
      <c r="AR18" s="6">
        <v>0.91656978056948557</v>
      </c>
    </row>
    <row r="19" spans="2:44" x14ac:dyDescent="0.25">
      <c r="B19" s="91" t="s">
        <v>543</v>
      </c>
      <c r="C19" s="41">
        <v>5502337.142189919</v>
      </c>
      <c r="D19" s="41">
        <v>9844864.5529122297</v>
      </c>
      <c r="E19" s="41">
        <v>11566272.050484406</v>
      </c>
      <c r="F19" s="41">
        <v>12500679.195744777</v>
      </c>
      <c r="G19" s="41">
        <v>13111346.543820748</v>
      </c>
      <c r="H19" s="41">
        <v>13563849.061809864</v>
      </c>
      <c r="I19" s="41">
        <v>13927386.920414284</v>
      </c>
      <c r="J19" s="41">
        <v>14234340.36970132</v>
      </c>
      <c r="K19" s="41">
        <v>14501427.614760913</v>
      </c>
      <c r="L19" s="41">
        <v>14738127.846069816</v>
      </c>
      <c r="M19" s="41">
        <v>14950323.770975566</v>
      </c>
      <c r="N19" s="41">
        <v>15141985.491056878</v>
      </c>
      <c r="O19" s="41">
        <v>15315994.747016925</v>
      </c>
      <c r="P19" s="41">
        <v>15474569.845674278</v>
      </c>
      <c r="Q19" s="41">
        <v>15619494.761022437</v>
      </c>
      <c r="R19" s="41">
        <v>15752253.293768458</v>
      </c>
      <c r="S19" s="41">
        <v>15874107.891356027</v>
      </c>
      <c r="T19" s="41">
        <v>15986149.504057107</v>
      </c>
      <c r="U19" s="41">
        <v>16089331.693385398</v>
      </c>
      <c r="V19" s="41">
        <v>16184494.708781987</v>
      </c>
      <c r="X19" s="41">
        <v>17534086.919999998</v>
      </c>
      <c r="Y19" s="64">
        <v>0.31380802247043493</v>
      </c>
      <c r="Z19" s="64">
        <v>0.56147004391103084</v>
      </c>
      <c r="AA19" s="64">
        <v>0.65964495917329502</v>
      </c>
      <c r="AB19" s="64">
        <v>0.71293585190832276</v>
      </c>
      <c r="AC19" s="64">
        <v>0.74776329121908736</v>
      </c>
      <c r="AD19" s="64">
        <v>0.77357031042993518</v>
      </c>
      <c r="AE19" s="64">
        <v>0.7943035177114478</v>
      </c>
      <c r="AF19" s="64">
        <v>0.8118096160151419</v>
      </c>
      <c r="AG19" s="64">
        <v>0.82704207415671427</v>
      </c>
      <c r="AH19" s="64">
        <v>0.840541507140528</v>
      </c>
      <c r="AI19" s="64">
        <v>0.85264341617485073</v>
      </c>
      <c r="AJ19" s="64">
        <v>0.86357422317699339</v>
      </c>
      <c r="AK19" s="64">
        <v>0.87349827891790366</v>
      </c>
      <c r="AL19" s="64">
        <v>0.88254209736028155</v>
      </c>
      <c r="AM19" s="64">
        <v>0.89080742169735061</v>
      </c>
      <c r="AN19" s="64">
        <v>0.89837887570871355</v>
      </c>
      <c r="AO19" s="64">
        <v>0.90532845900572445</v>
      </c>
      <c r="AP19" s="64">
        <v>0.91171839041260494</v>
      </c>
      <c r="AQ19" s="64">
        <v>0.91760305322961178</v>
      </c>
      <c r="AR19" s="64">
        <v>0.92303036836901853</v>
      </c>
    </row>
    <row r="20" spans="2:44" x14ac:dyDescent="0.25">
      <c r="B20" t="s">
        <v>545</v>
      </c>
      <c r="C20" s="24">
        <v>6073520.1847506016</v>
      </c>
      <c r="D20" s="24">
        <v>10867357.79423626</v>
      </c>
      <c r="E20" s="24">
        <v>12763953.620850513</v>
      </c>
      <c r="F20" s="24">
        <v>13795342.345905174</v>
      </c>
      <c r="G20" s="24">
        <v>14473258.472114135</v>
      </c>
      <c r="H20" s="24">
        <v>14979533.802797085</v>
      </c>
      <c r="I20" s="24">
        <v>15389569.918079659</v>
      </c>
      <c r="J20" s="24">
        <v>15738319.820732329</v>
      </c>
      <c r="K20" s="24">
        <v>16043656.276036207</v>
      </c>
      <c r="L20" s="24">
        <v>16315632.812345879</v>
      </c>
      <c r="M20" s="24">
        <v>16560463.157654481</v>
      </c>
      <c r="N20" s="24">
        <v>16782344.986056458</v>
      </c>
      <c r="O20" s="24">
        <v>16984342.731849879</v>
      </c>
      <c r="P20" s="24">
        <v>17168836.592753429</v>
      </c>
      <c r="Q20" s="24">
        <v>17337760.668725286</v>
      </c>
      <c r="R20" s="24">
        <v>17492740.615482546</v>
      </c>
      <c r="S20" s="24">
        <v>17635173.304125819</v>
      </c>
      <c r="T20" s="24">
        <v>17766276.389933575</v>
      </c>
      <c r="U20" s="24">
        <v>17887122.241862129</v>
      </c>
      <c r="V20" s="24">
        <v>17998661.908341464</v>
      </c>
      <c r="X20" s="24">
        <v>19586012.554000005</v>
      </c>
      <c r="Y20" s="6">
        <v>0.31009477646384032</v>
      </c>
      <c r="Z20" s="6">
        <v>0.55485299849952585</v>
      </c>
      <c r="AA20" s="6">
        <v>0.65168719695544974</v>
      </c>
      <c r="AB20" s="6">
        <v>0.70434665084944936</v>
      </c>
      <c r="AC20" s="6">
        <v>0.73895890918125118</v>
      </c>
      <c r="AD20" s="6">
        <v>0.76480773008275493</v>
      </c>
      <c r="AE20" s="6">
        <v>0.78574288031571204</v>
      </c>
      <c r="AF20" s="6">
        <v>0.80354894991212134</v>
      </c>
      <c r="AG20" s="6">
        <v>0.81913846587214856</v>
      </c>
      <c r="AH20" s="6">
        <v>0.83302472963103336</v>
      </c>
      <c r="AI20" s="6">
        <v>0.84552499453352881</v>
      </c>
      <c r="AJ20" s="6">
        <v>0.85685358057370586</v>
      </c>
      <c r="AK20" s="6">
        <v>0.8671669480974169</v>
      </c>
      <c r="AL20" s="6">
        <v>0.87658662248978692</v>
      </c>
      <c r="AM20" s="6">
        <v>0.88521135279189</v>
      </c>
      <c r="AN20" s="6">
        <v>0.89312413985510519</v>
      </c>
      <c r="AO20" s="6">
        <v>0.90039630351019195</v>
      </c>
      <c r="AP20" s="6">
        <v>0.90709001339352302</v>
      </c>
      <c r="AQ20" s="6">
        <v>0.91326002128029293</v>
      </c>
      <c r="AR20" s="6">
        <v>0.91895488470243214</v>
      </c>
    </row>
    <row r="21" spans="2:44" x14ac:dyDescent="0.25">
      <c r="B21" s="91" t="s">
        <v>547</v>
      </c>
      <c r="C21" s="41">
        <v>6771515.823612622</v>
      </c>
      <c r="D21" s="41">
        <v>12178850.161465021</v>
      </c>
      <c r="E21" s="41">
        <v>14360554.341512825</v>
      </c>
      <c r="F21" s="41">
        <v>15576421.886979802</v>
      </c>
      <c r="G21" s="41">
        <v>16396048.446220769</v>
      </c>
      <c r="H21" s="41">
        <v>17021562.872987874</v>
      </c>
      <c r="I21" s="41">
        <v>17536608.734554585</v>
      </c>
      <c r="J21" s="41">
        <v>17979910.159210768</v>
      </c>
      <c r="K21" s="41">
        <v>18371300.447451871</v>
      </c>
      <c r="L21" s="41">
        <v>18722010.371227957</v>
      </c>
      <c r="M21" s="41">
        <v>19039069.742993351</v>
      </c>
      <c r="N21" s="41">
        <v>19327312.134383827</v>
      </c>
      <c r="O21" s="41">
        <v>19590337.636044059</v>
      </c>
      <c r="P21" s="41">
        <v>19830997.994381607</v>
      </c>
      <c r="Q21" s="41">
        <v>20051651.106962018</v>
      </c>
      <c r="R21" s="41">
        <v>20254308.097491894</v>
      </c>
      <c r="S21" s="41">
        <v>20440717.476627789</v>
      </c>
      <c r="T21" s="41">
        <v>20612417.638075836</v>
      </c>
      <c r="U21" s="41">
        <v>20770773.348868877</v>
      </c>
      <c r="V21" s="41">
        <v>20917001.947976593</v>
      </c>
      <c r="X21" s="41">
        <v>23001788.314799998</v>
      </c>
      <c r="Y21" s="64">
        <v>0.29439084174405855</v>
      </c>
      <c r="Z21" s="64">
        <v>0.5294740563119088</v>
      </c>
      <c r="AA21" s="64">
        <v>0.62432338498971585</v>
      </c>
      <c r="AB21" s="64">
        <v>0.67718308132405047</v>
      </c>
      <c r="AC21" s="64">
        <v>0.71281624810324373</v>
      </c>
      <c r="AD21" s="64">
        <v>0.74001041310495508</v>
      </c>
      <c r="AE21" s="64">
        <v>0.76240197042727487</v>
      </c>
      <c r="AF21" s="64">
        <v>0.7816744469229806</v>
      </c>
      <c r="AG21" s="64">
        <v>0.79869009296252236</v>
      </c>
      <c r="AH21" s="64">
        <v>0.81393716501519531</v>
      </c>
      <c r="AI21" s="64">
        <v>0.82772128333791672</v>
      </c>
      <c r="AJ21" s="64">
        <v>0.84025258688030313</v>
      </c>
      <c r="AK21" s="64">
        <v>0.85168758915319143</v>
      </c>
      <c r="AL21" s="64">
        <v>0.86215026949108053</v>
      </c>
      <c r="AM21" s="64">
        <v>0.87174313720904129</v>
      </c>
      <c r="AN21" s="64">
        <v>0.88055362567003981</v>
      </c>
      <c r="AO21" s="64">
        <v>0.88865775116605417</v>
      </c>
      <c r="AP21" s="64">
        <v>0.89612239517973591</v>
      </c>
      <c r="AQ21" s="64">
        <v>0.90300689079485075</v>
      </c>
      <c r="AR21" s="64">
        <v>0.90936416167772505</v>
      </c>
    </row>
    <row r="22" spans="2:44" x14ac:dyDescent="0.25">
      <c r="B22" t="s">
        <v>549</v>
      </c>
      <c r="C22" s="24">
        <v>8112822.9423026573</v>
      </c>
      <c r="D22" s="24">
        <v>14791220.861929769</v>
      </c>
      <c r="E22" s="24">
        <v>17504386.91979992</v>
      </c>
      <c r="F22" s="24">
        <v>19025387.458787285</v>
      </c>
      <c r="G22" s="24">
        <v>20053483.033762697</v>
      </c>
      <c r="H22" s="24">
        <v>20838045.775867518</v>
      </c>
      <c r="I22" s="24">
        <v>21482971.821015757</v>
      </c>
      <c r="J22" s="24">
        <v>22036774.559569169</v>
      </c>
      <c r="K22" s="24">
        <v>22524544.390809529</v>
      </c>
      <c r="L22" s="24">
        <v>22960625.49458091</v>
      </c>
      <c r="M22" s="24">
        <v>23354064.631613452</v>
      </c>
      <c r="N22" s="24">
        <v>23711108.320535798</v>
      </c>
      <c r="O22" s="24">
        <v>24036411.868342616</v>
      </c>
      <c r="P22" s="24">
        <v>24333654.878874693</v>
      </c>
      <c r="Q22" s="24">
        <v>24605868.292130731</v>
      </c>
      <c r="R22" s="24">
        <v>24855625.571896039</v>
      </c>
      <c r="S22" s="24">
        <v>25085153.853163734</v>
      </c>
      <c r="T22" s="24">
        <v>25296404.201839197</v>
      </c>
      <c r="U22" s="24">
        <v>25491100.710512988</v>
      </c>
      <c r="V22" s="24">
        <v>25670775.8783466</v>
      </c>
      <c r="X22" s="24">
        <v>28222477.827760004</v>
      </c>
      <c r="Y22" s="6">
        <v>0.28745962674910058</v>
      </c>
      <c r="Z22" s="6">
        <v>0.52409363033960565</v>
      </c>
      <c r="AA22" s="6">
        <v>0.6202285648562853</v>
      </c>
      <c r="AB22" s="6">
        <v>0.67412179663663907</v>
      </c>
      <c r="AC22" s="6">
        <v>0.71055005007525684</v>
      </c>
      <c r="AD22" s="6">
        <v>0.73834926554077895</v>
      </c>
      <c r="AE22" s="6">
        <v>0.76120076883840515</v>
      </c>
      <c r="AF22" s="6">
        <v>0.78082352279832445</v>
      </c>
      <c r="AG22" s="6">
        <v>0.79810654926457547</v>
      </c>
      <c r="AH22" s="6">
        <v>0.81355810197489231</v>
      </c>
      <c r="AI22" s="6">
        <v>0.82749873254013451</v>
      </c>
      <c r="AJ22" s="6">
        <v>0.84014977229296417</v>
      </c>
      <c r="AK22" s="6">
        <v>0.85167617156209019</v>
      </c>
      <c r="AL22" s="6">
        <v>0.86220830883033905</v>
      </c>
      <c r="AM22" s="6">
        <v>0.87185357863681523</v>
      </c>
      <c r="AN22" s="6">
        <v>0.8807031658803437</v>
      </c>
      <c r="AO22" s="6">
        <v>0.88883598407825282</v>
      </c>
      <c r="AP22" s="6">
        <v>0.89632116486091518</v>
      </c>
      <c r="AQ22" s="6">
        <v>0.90321979756999238</v>
      </c>
      <c r="AR22" s="6">
        <v>0.90958618286508086</v>
      </c>
    </row>
    <row r="23" spans="2:44" x14ac:dyDescent="0.25">
      <c r="B23" s="91" t="s">
        <v>551</v>
      </c>
      <c r="C23" s="41">
        <v>9748041.2955292575</v>
      </c>
      <c r="D23" s="41">
        <v>17566938.355853818</v>
      </c>
      <c r="E23" s="41">
        <v>20759535.317982379</v>
      </c>
      <c r="F23" s="41">
        <v>22545749.674010459</v>
      </c>
      <c r="G23" s="41">
        <v>23746249.96433036</v>
      </c>
      <c r="H23" s="41">
        <v>24656205.898439348</v>
      </c>
      <c r="I23" s="41">
        <v>25399652.834505491</v>
      </c>
      <c r="J23" s="41">
        <v>26034958.979175698</v>
      </c>
      <c r="K23" s="41">
        <v>26592477.571716487</v>
      </c>
      <c r="L23" s="41">
        <v>27089591.80695831</v>
      </c>
      <c r="M23" s="41">
        <v>27537235.34389732</v>
      </c>
      <c r="N23" s="41">
        <v>27942908.031083904</v>
      </c>
      <c r="O23" s="41">
        <v>28312150.14918121</v>
      </c>
      <c r="P23" s="41">
        <v>28649300.237310819</v>
      </c>
      <c r="Q23" s="41">
        <v>28957901.648754414</v>
      </c>
      <c r="R23" s="41">
        <v>29240941.15127521</v>
      </c>
      <c r="S23" s="41">
        <v>29500988.397429731</v>
      </c>
      <c r="T23" s="41">
        <v>29740284.189910676</v>
      </c>
      <c r="U23" s="41">
        <v>29960801.620367311</v>
      </c>
      <c r="V23" s="41">
        <v>30164289.732515838</v>
      </c>
      <c r="X23" s="41">
        <v>33055708.043311998</v>
      </c>
      <c r="Y23" s="64">
        <v>0.2948973678844411</v>
      </c>
      <c r="Z23" s="64">
        <v>0.53143433905080284</v>
      </c>
      <c r="AA23" s="64">
        <v>0.62801665875018386</v>
      </c>
      <c r="AB23" s="64">
        <v>0.68205314629683245</v>
      </c>
      <c r="AC23" s="64">
        <v>0.7183706346031461</v>
      </c>
      <c r="AD23" s="64">
        <v>0.74589858629356809</v>
      </c>
      <c r="AE23" s="64">
        <v>0.76838931422146561</v>
      </c>
      <c r="AF23" s="64">
        <v>0.78760857111464067</v>
      </c>
      <c r="AG23" s="64">
        <v>0.80447460199228182</v>
      </c>
      <c r="AH23" s="64">
        <v>0.81951328259142275</v>
      </c>
      <c r="AI23" s="64">
        <v>0.83305537754072689</v>
      </c>
      <c r="AJ23" s="64">
        <v>0.84532777196818987</v>
      </c>
      <c r="AK23" s="64">
        <v>0.8564980702299454</v>
      </c>
      <c r="AL23" s="64">
        <v>0.86669752164353631</v>
      </c>
      <c r="AM23" s="64">
        <v>0.87603331959526209</v>
      </c>
      <c r="AN23" s="64">
        <v>0.88459581966786482</v>
      </c>
      <c r="AO23" s="64">
        <v>0.89246275889100257</v>
      </c>
      <c r="AP23" s="64">
        <v>0.89970192594098386</v>
      </c>
      <c r="AQ23" s="64">
        <v>0.90637301070999554</v>
      </c>
      <c r="AR23" s="64">
        <v>0.91252892520082729</v>
      </c>
    </row>
    <row r="24" spans="2:44" x14ac:dyDescent="0.25">
      <c r="B24" t="s">
        <v>553</v>
      </c>
      <c r="C24" s="24">
        <v>10659685.105650749</v>
      </c>
      <c r="D24" s="24">
        <v>19202245.25977397</v>
      </c>
      <c r="E24" s="24">
        <v>22671785.647899378</v>
      </c>
      <c r="F24" s="24">
        <v>24588076.771981504</v>
      </c>
      <c r="G24" s="24">
        <v>25855372.040896941</v>
      </c>
      <c r="H24" s="24">
        <v>26801684.498627815</v>
      </c>
      <c r="I24" s="24">
        <v>27565880.471294578</v>
      </c>
      <c r="J24" s="24">
        <v>28213589.70971461</v>
      </c>
      <c r="K24" s="24">
        <v>28778914.590778604</v>
      </c>
      <c r="L24" s="24">
        <v>29281246.591263261</v>
      </c>
      <c r="M24" s="24">
        <v>29732623.470492393</v>
      </c>
      <c r="N24" s="24">
        <v>30141163.208159748</v>
      </c>
      <c r="O24" s="24">
        <v>30512756.308528829</v>
      </c>
      <c r="P24" s="24">
        <v>30851941.053222701</v>
      </c>
      <c r="Q24" s="24">
        <v>31162374.887998242</v>
      </c>
      <c r="R24" s="24">
        <v>31447109.667747375</v>
      </c>
      <c r="S24" s="24">
        <v>31708751.88762046</v>
      </c>
      <c r="T24" s="24">
        <v>31949563.018669985</v>
      </c>
      <c r="U24" s="24">
        <v>32171527.639192596</v>
      </c>
      <c r="V24" s="24">
        <v>32376401.163692925</v>
      </c>
      <c r="X24" s="24">
        <v>35295135.801974401</v>
      </c>
      <c r="Y24" s="6">
        <v>0.30201569886166718</v>
      </c>
      <c r="Z24" s="6">
        <v>0.54404792115008105</v>
      </c>
      <c r="AA24" s="6">
        <v>0.642348729725843</v>
      </c>
      <c r="AB24" s="6">
        <v>0.69664207866870009</v>
      </c>
      <c r="AC24" s="6">
        <v>0.7325477421580171</v>
      </c>
      <c r="AD24" s="6">
        <v>0.75935915501219109</v>
      </c>
      <c r="AE24" s="6">
        <v>0.78101074963855355</v>
      </c>
      <c r="AF24" s="6">
        <v>0.79936198200252706</v>
      </c>
      <c r="AG24" s="6">
        <v>0.81537905824316781</v>
      </c>
      <c r="AH24" s="6">
        <v>0.82961138768660792</v>
      </c>
      <c r="AI24" s="6">
        <v>0.84240003034155087</v>
      </c>
      <c r="AJ24" s="6">
        <v>0.85397498899759605</v>
      </c>
      <c r="AK24" s="6">
        <v>0.86450315646106546</v>
      </c>
      <c r="AL24" s="6">
        <v>0.87411311366867872</v>
      </c>
      <c r="AM24" s="6">
        <v>0.88290848526087906</v>
      </c>
      <c r="AN24" s="6">
        <v>0.89097573796523633</v>
      </c>
      <c r="AO24" s="6">
        <v>0.89838872034731432</v>
      </c>
      <c r="AP24" s="6">
        <v>0.90521150557190189</v>
      </c>
      <c r="AQ24" s="6">
        <v>0.91150032173535167</v>
      </c>
      <c r="AR24" s="6">
        <v>0.91730490414721111</v>
      </c>
    </row>
    <row r="25" spans="2:44" x14ac:dyDescent="0.25">
      <c r="B25" s="91" t="s">
        <v>555</v>
      </c>
      <c r="C25" s="41">
        <v>11705024.368410826</v>
      </c>
      <c r="D25" s="41">
        <v>21158180.842424721</v>
      </c>
      <c r="E25" s="41">
        <v>25011514.046912197</v>
      </c>
      <c r="F25" s="41">
        <v>27152156.024338394</v>
      </c>
      <c r="G25" s="41">
        <v>28578725.189204007</v>
      </c>
      <c r="H25" s="41">
        <v>29652663.276073039</v>
      </c>
      <c r="I25" s="41">
        <v>30526406.642123081</v>
      </c>
      <c r="J25" s="41">
        <v>31271637.411162455</v>
      </c>
      <c r="K25" s="41">
        <v>31925406.1897927</v>
      </c>
      <c r="L25" s="41">
        <v>32508695.430952992</v>
      </c>
      <c r="M25" s="41">
        <v>33034514.364625067</v>
      </c>
      <c r="N25" s="41">
        <v>33511657.834375139</v>
      </c>
      <c r="O25" s="41">
        <v>33946545.390226185</v>
      </c>
      <c r="P25" s="41">
        <v>34344163.696515784</v>
      </c>
      <c r="Q25" s="41">
        <v>34708568.090434469</v>
      </c>
      <c r="R25" s="41">
        <v>35043172.745727159</v>
      </c>
      <c r="S25" s="41">
        <v>35350917.708808176</v>
      </c>
      <c r="T25" s="41">
        <v>35634372.079683654</v>
      </c>
      <c r="U25" s="41">
        <v>35895804.159625456</v>
      </c>
      <c r="V25" s="41">
        <v>36137230.632242747</v>
      </c>
      <c r="X25" s="41">
        <v>39583408.874869272</v>
      </c>
      <c r="Y25" s="64">
        <v>0.29570531445163417</v>
      </c>
      <c r="Z25" s="64">
        <v>0.53452144329736173</v>
      </c>
      <c r="AA25" s="64">
        <v>0.63186862268427613</v>
      </c>
      <c r="AB25" s="64">
        <v>0.68594789575025117</v>
      </c>
      <c r="AC25" s="64">
        <v>0.72198746903145272</v>
      </c>
      <c r="AD25" s="64">
        <v>0.74911848471188469</v>
      </c>
      <c r="AE25" s="64">
        <v>0.7711919592024753</v>
      </c>
      <c r="AF25" s="64">
        <v>0.79001880585924478</v>
      </c>
      <c r="AG25" s="64">
        <v>0.80653503822055894</v>
      </c>
      <c r="AH25" s="64">
        <v>0.82127073829642105</v>
      </c>
      <c r="AI25" s="64">
        <v>0.83455455969074033</v>
      </c>
      <c r="AJ25" s="64">
        <v>0.84660868750116747</v>
      </c>
      <c r="AK25" s="64">
        <v>0.85759529952404323</v>
      </c>
      <c r="AL25" s="64">
        <v>0.86764037440747599</v>
      </c>
      <c r="AM25" s="64">
        <v>0.87684636257970838</v>
      </c>
      <c r="AN25" s="64">
        <v>0.88529951668653228</v>
      </c>
      <c r="AO25" s="64">
        <v>0.89307411144298332</v>
      </c>
      <c r="AP25" s="64">
        <v>0.90023505030430095</v>
      </c>
      <c r="AQ25" s="64">
        <v>0.90683963761430852</v>
      </c>
      <c r="AR25" s="64">
        <v>0.91293882107221858</v>
      </c>
    </row>
    <row r="27" spans="2:44" x14ac:dyDescent="0.25">
      <c r="B27" s="30" t="s">
        <v>6030</v>
      </c>
      <c r="C27" s="70"/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70"/>
      <c r="R27" s="70"/>
      <c r="S27" s="70"/>
      <c r="T27" s="70"/>
      <c r="U27" s="70"/>
      <c r="V27" s="70"/>
      <c r="X27" s="30" t="s">
        <v>6031</v>
      </c>
      <c r="Y27" s="70"/>
      <c r="Z27" s="70"/>
      <c r="AA27" s="70"/>
      <c r="AB27" s="70"/>
      <c r="AC27" s="70"/>
      <c r="AD27" s="70"/>
      <c r="AE27" s="70"/>
      <c r="AF27" s="70"/>
      <c r="AG27" s="70"/>
      <c r="AH27" s="70"/>
      <c r="AI27" s="70"/>
      <c r="AJ27" s="70"/>
      <c r="AK27" s="70"/>
      <c r="AL27" s="70"/>
      <c r="AM27" s="70"/>
      <c r="AN27" s="70"/>
      <c r="AO27" s="70"/>
      <c r="AP27" s="70"/>
      <c r="AQ27" s="70"/>
      <c r="AR27" s="70"/>
    </row>
    <row r="28" spans="2:44" x14ac:dyDescent="0.25">
      <c r="B28" s="7" t="s">
        <v>6008</v>
      </c>
      <c r="C28" s="50" t="s">
        <v>6010</v>
      </c>
      <c r="D28" s="50" t="s">
        <v>6011</v>
      </c>
      <c r="E28" s="50" t="s">
        <v>6012</v>
      </c>
      <c r="F28" s="50" t="s">
        <v>6013</v>
      </c>
      <c r="G28" s="50" t="s">
        <v>6014</v>
      </c>
      <c r="H28" s="50" t="s">
        <v>6015</v>
      </c>
      <c r="I28" s="50" t="s">
        <v>6016</v>
      </c>
      <c r="J28" s="50" t="s">
        <v>6017</v>
      </c>
      <c r="K28" s="50" t="s">
        <v>6018</v>
      </c>
      <c r="L28" s="50" t="s">
        <v>6019</v>
      </c>
      <c r="M28" s="50" t="s">
        <v>6020</v>
      </c>
      <c r="N28" s="50" t="s">
        <v>6021</v>
      </c>
      <c r="O28" s="50" t="s">
        <v>6022</v>
      </c>
      <c r="P28" s="50" t="s">
        <v>6023</v>
      </c>
      <c r="Q28" s="50" t="s">
        <v>6024</v>
      </c>
      <c r="R28" s="50" t="s">
        <v>6025</v>
      </c>
      <c r="S28" s="50" t="s">
        <v>6026</v>
      </c>
      <c r="T28" s="50" t="s">
        <v>6027</v>
      </c>
      <c r="U28" s="50" t="s">
        <v>6028</v>
      </c>
      <c r="V28" s="50" t="s">
        <v>6029</v>
      </c>
      <c r="X28" s="50" t="s">
        <v>6009</v>
      </c>
      <c r="Y28" s="50" t="s">
        <v>6010</v>
      </c>
      <c r="Z28" s="50" t="s">
        <v>6011</v>
      </c>
      <c r="AA28" s="50" t="s">
        <v>6012</v>
      </c>
      <c r="AB28" s="50" t="s">
        <v>6013</v>
      </c>
      <c r="AC28" s="50" t="s">
        <v>6014</v>
      </c>
      <c r="AD28" s="50" t="s">
        <v>6015</v>
      </c>
      <c r="AE28" s="50" t="s">
        <v>6016</v>
      </c>
      <c r="AF28" s="50" t="s">
        <v>6017</v>
      </c>
      <c r="AG28" s="50" t="s">
        <v>6018</v>
      </c>
      <c r="AH28" s="50" t="s">
        <v>6019</v>
      </c>
      <c r="AI28" s="50" t="s">
        <v>6020</v>
      </c>
      <c r="AJ28" s="50" t="s">
        <v>6021</v>
      </c>
      <c r="AK28" s="50" t="s">
        <v>6022</v>
      </c>
      <c r="AL28" s="50" t="s">
        <v>6023</v>
      </c>
      <c r="AM28" s="50" t="s">
        <v>6024</v>
      </c>
      <c r="AN28" s="50" t="s">
        <v>6025</v>
      </c>
      <c r="AO28" s="50" t="s">
        <v>6026</v>
      </c>
      <c r="AP28" s="50" t="s">
        <v>6027</v>
      </c>
      <c r="AQ28" s="50" t="s">
        <v>6028</v>
      </c>
      <c r="AR28" s="50" t="s">
        <v>6029</v>
      </c>
    </row>
    <row r="29" spans="2:44" x14ac:dyDescent="0.25">
      <c r="B29" t="s">
        <v>517</v>
      </c>
      <c r="C29" s="24">
        <v>0</v>
      </c>
      <c r="D29" s="24">
        <v>0</v>
      </c>
      <c r="E29" s="24">
        <v>0</v>
      </c>
      <c r="F29" s="24">
        <v>0</v>
      </c>
      <c r="G29" s="24">
        <v>0</v>
      </c>
      <c r="H29" s="24">
        <v>0</v>
      </c>
      <c r="I29" s="24">
        <v>0</v>
      </c>
      <c r="J29" s="24">
        <v>0</v>
      </c>
      <c r="K29" s="24">
        <v>0</v>
      </c>
      <c r="L29" s="24">
        <v>0</v>
      </c>
      <c r="M29" s="24">
        <v>0</v>
      </c>
      <c r="N29" s="24">
        <v>0</v>
      </c>
      <c r="O29" s="24">
        <v>0</v>
      </c>
      <c r="P29" s="24">
        <v>0</v>
      </c>
      <c r="Q29" s="24">
        <v>0</v>
      </c>
      <c r="R29" s="24">
        <v>0</v>
      </c>
      <c r="S29" s="24">
        <v>0</v>
      </c>
      <c r="T29" s="24">
        <v>0</v>
      </c>
      <c r="U29" s="24">
        <v>0</v>
      </c>
      <c r="V29" s="24">
        <v>0</v>
      </c>
      <c r="X29" s="24">
        <v>0</v>
      </c>
      <c r="Y29" s="6">
        <v>0</v>
      </c>
      <c r="Z29" s="6">
        <v>0</v>
      </c>
      <c r="AA29" s="6">
        <v>0</v>
      </c>
      <c r="AB29" s="6">
        <v>0</v>
      </c>
      <c r="AC29" s="6">
        <v>0</v>
      </c>
      <c r="AD29" s="6">
        <v>0</v>
      </c>
      <c r="AE29" s="6">
        <v>0</v>
      </c>
      <c r="AF29" s="6">
        <v>0</v>
      </c>
      <c r="AG29" s="6">
        <v>0</v>
      </c>
      <c r="AH29" s="6">
        <v>0</v>
      </c>
      <c r="AI29" s="6">
        <v>0</v>
      </c>
      <c r="AJ29" s="6">
        <v>0</v>
      </c>
      <c r="AK29" s="6">
        <v>0</v>
      </c>
      <c r="AL29" s="6">
        <v>0</v>
      </c>
      <c r="AM29" s="6">
        <v>0</v>
      </c>
      <c r="AN29" s="6">
        <v>0</v>
      </c>
      <c r="AO29" s="6">
        <v>0</v>
      </c>
      <c r="AP29" s="6">
        <v>0</v>
      </c>
      <c r="AQ29" s="6">
        <v>0</v>
      </c>
      <c r="AR29" s="6">
        <v>0</v>
      </c>
    </row>
    <row r="30" spans="2:44" x14ac:dyDescent="0.25">
      <c r="B30" s="91" t="s">
        <v>519</v>
      </c>
      <c r="C30" s="41">
        <v>0</v>
      </c>
      <c r="D30" s="41">
        <v>0</v>
      </c>
      <c r="E30" s="41">
        <v>0</v>
      </c>
      <c r="F30" s="41">
        <v>0</v>
      </c>
      <c r="G30" s="41">
        <v>0</v>
      </c>
      <c r="H30" s="41">
        <v>0</v>
      </c>
      <c r="I30" s="41">
        <v>0</v>
      </c>
      <c r="J30" s="41">
        <v>0</v>
      </c>
      <c r="K30" s="41">
        <v>0</v>
      </c>
      <c r="L30" s="41">
        <v>0</v>
      </c>
      <c r="M30" s="41">
        <v>0</v>
      </c>
      <c r="N30" s="41">
        <v>0</v>
      </c>
      <c r="O30" s="41">
        <v>0</v>
      </c>
      <c r="P30" s="41">
        <v>0</v>
      </c>
      <c r="Q30" s="41">
        <v>0</v>
      </c>
      <c r="R30" s="41">
        <v>0</v>
      </c>
      <c r="S30" s="41">
        <v>0</v>
      </c>
      <c r="T30" s="41">
        <v>0</v>
      </c>
      <c r="U30" s="41">
        <v>0</v>
      </c>
      <c r="V30" s="41">
        <v>0</v>
      </c>
      <c r="X30" s="41">
        <v>0</v>
      </c>
      <c r="Y30" s="64">
        <v>0</v>
      </c>
      <c r="Z30" s="64">
        <v>0</v>
      </c>
      <c r="AA30" s="64">
        <v>0</v>
      </c>
      <c r="AB30" s="64">
        <v>0</v>
      </c>
      <c r="AC30" s="64">
        <v>0</v>
      </c>
      <c r="AD30" s="64">
        <v>0</v>
      </c>
      <c r="AE30" s="64">
        <v>0</v>
      </c>
      <c r="AF30" s="64">
        <v>0</v>
      </c>
      <c r="AG30" s="64">
        <v>0</v>
      </c>
      <c r="AH30" s="64">
        <v>0</v>
      </c>
      <c r="AI30" s="64">
        <v>0</v>
      </c>
      <c r="AJ30" s="64">
        <v>0</v>
      </c>
      <c r="AK30" s="64">
        <v>0</v>
      </c>
      <c r="AL30" s="64">
        <v>0</v>
      </c>
      <c r="AM30" s="64">
        <v>0</v>
      </c>
      <c r="AN30" s="64">
        <v>0</v>
      </c>
      <c r="AO30" s="64">
        <v>0</v>
      </c>
      <c r="AP30" s="64">
        <v>0</v>
      </c>
      <c r="AQ30" s="64">
        <v>0</v>
      </c>
      <c r="AR30" s="64">
        <v>0</v>
      </c>
    </row>
    <row r="31" spans="2:44" x14ac:dyDescent="0.25">
      <c r="B31" t="s">
        <v>521</v>
      </c>
      <c r="C31" s="24">
        <v>597960.80752907367</v>
      </c>
      <c r="D31" s="24">
        <v>786691.67797295155</v>
      </c>
      <c r="E31" s="24">
        <v>859890.5820269956</v>
      </c>
      <c r="F31" s="24">
        <v>907891.53547037486</v>
      </c>
      <c r="G31" s="24">
        <v>943050.9093125331</v>
      </c>
      <c r="H31" s="24">
        <v>970327.32286275993</v>
      </c>
      <c r="I31" s="24">
        <v>992253.68675109942</v>
      </c>
      <c r="J31" s="24">
        <v>1010315.6724043343</v>
      </c>
      <c r="K31" s="24">
        <v>1025465.7527847291</v>
      </c>
      <c r="L31" s="24">
        <v>1038353.1897123132</v>
      </c>
      <c r="M31" s="24">
        <v>1049440.9151252655</v>
      </c>
      <c r="N31" s="24">
        <v>1059070.4951580584</v>
      </c>
      <c r="O31" s="24">
        <v>1067500.7535105811</v>
      </c>
      <c r="P31" s="24">
        <v>1074932.1240857972</v>
      </c>
      <c r="Q31" s="24">
        <v>1081522.6330209009</v>
      </c>
      <c r="R31" s="24">
        <v>1087398.7663895448</v>
      </c>
      <c r="S31" s="24">
        <v>1092663.0808571884</v>
      </c>
      <c r="T31" s="24">
        <v>1097399.6670320623</v>
      </c>
      <c r="U31" s="24">
        <v>1101678.1550724478</v>
      </c>
      <c r="V31" s="24">
        <v>1105556.7055401851</v>
      </c>
      <c r="X31" s="24">
        <v>1156750.0000000002</v>
      </c>
      <c r="Y31" s="6">
        <v>0.51693175494192656</v>
      </c>
      <c r="Z31" s="6">
        <v>0.68008789969565719</v>
      </c>
      <c r="AA31" s="6">
        <v>0.74336769572249439</v>
      </c>
      <c r="AB31" s="6">
        <v>0.78486408944921082</v>
      </c>
      <c r="AC31" s="6">
        <v>0.81525905278801203</v>
      </c>
      <c r="AD31" s="6">
        <v>0.83883926765745387</v>
      </c>
      <c r="AE31" s="6">
        <v>0.85779441257929478</v>
      </c>
      <c r="AF31" s="6">
        <v>0.87340883717686113</v>
      </c>
      <c r="AG31" s="6">
        <v>0.88650594578321062</v>
      </c>
      <c r="AH31" s="6">
        <v>0.89764701941846814</v>
      </c>
      <c r="AI31" s="6">
        <v>0.9072322585911089</v>
      </c>
      <c r="AJ31" s="6">
        <v>0.91555694416084554</v>
      </c>
      <c r="AK31" s="6">
        <v>0.92284482689481817</v>
      </c>
      <c r="AL31" s="6">
        <v>0.92926918010442794</v>
      </c>
      <c r="AM31" s="6">
        <v>0.93496661596792796</v>
      </c>
      <c r="AN31" s="6">
        <v>0.94004648056152551</v>
      </c>
      <c r="AO31" s="6">
        <v>0.94459743320266976</v>
      </c>
      <c r="AP31" s="6">
        <v>0.94869216946795942</v>
      </c>
      <c r="AQ31" s="6">
        <v>0.95239088400470939</v>
      </c>
      <c r="AR31" s="6">
        <v>0.95574385609698287</v>
      </c>
    </row>
    <row r="32" spans="2:44" x14ac:dyDescent="0.25">
      <c r="B32" s="91" t="s">
        <v>523</v>
      </c>
      <c r="C32" s="41">
        <v>1130621.2991234262</v>
      </c>
      <c r="D32" s="41">
        <v>1369991.6783759568</v>
      </c>
      <c r="E32" s="41">
        <v>1484433.2020817953</v>
      </c>
      <c r="F32" s="41">
        <v>1566125.58809224</v>
      </c>
      <c r="G32" s="41">
        <v>1629239.2229079599</v>
      </c>
      <c r="H32" s="41">
        <v>1680036.2746613112</v>
      </c>
      <c r="I32" s="41">
        <v>1721986.8891014261</v>
      </c>
      <c r="J32" s="41">
        <v>1757266.5755465247</v>
      </c>
      <c r="K32" s="41">
        <v>1787347.4903085649</v>
      </c>
      <c r="L32" s="41">
        <v>1813278.2964149546</v>
      </c>
      <c r="M32" s="41">
        <v>1835834.4970660913</v>
      </c>
      <c r="N32" s="41">
        <v>1855605.9573660055</v>
      </c>
      <c r="O32" s="41">
        <v>1873051.2888136017</v>
      </c>
      <c r="P32" s="41">
        <v>1888533.5274296438</v>
      </c>
      <c r="Q32" s="41">
        <v>1902344.366634269</v>
      </c>
      <c r="R32" s="41">
        <v>1914721.15036075</v>
      </c>
      <c r="S32" s="41">
        <v>1925859.1059880657</v>
      </c>
      <c r="T32" s="41">
        <v>1935920.3457922563</v>
      </c>
      <c r="U32" s="41">
        <v>1945040.6150822439</v>
      </c>
      <c r="V32" s="41">
        <v>1953334.4328468041</v>
      </c>
      <c r="X32" s="41">
        <v>2064874.9999999998</v>
      </c>
      <c r="Y32" s="64">
        <v>0.5475495122578492</v>
      </c>
      <c r="Z32" s="64">
        <v>0.66347438870438014</v>
      </c>
      <c r="AA32" s="64">
        <v>0.71889736767687895</v>
      </c>
      <c r="AB32" s="64">
        <v>0.75846024001077073</v>
      </c>
      <c r="AC32" s="64">
        <v>0.7890255937565035</v>
      </c>
      <c r="AD32" s="64">
        <v>0.81362613943280415</v>
      </c>
      <c r="AE32" s="64">
        <v>0.83394243675836377</v>
      </c>
      <c r="AF32" s="64">
        <v>0.85102806491750105</v>
      </c>
      <c r="AG32" s="64">
        <v>0.86559597569274893</v>
      </c>
      <c r="AH32" s="64">
        <v>0.87815402695802647</v>
      </c>
      <c r="AI32" s="64">
        <v>0.88907778779155711</v>
      </c>
      <c r="AJ32" s="64">
        <v>0.89865292444627676</v>
      </c>
      <c r="AK32" s="64">
        <v>0.90710153825950812</v>
      </c>
      <c r="AL32" s="64">
        <v>0.91459944424221518</v>
      </c>
      <c r="AM32" s="64">
        <v>0.92128790683904316</v>
      </c>
      <c r="AN32" s="64">
        <v>0.92728186953726022</v>
      </c>
      <c r="AO32" s="64">
        <v>0.93267587916366168</v>
      </c>
      <c r="AP32" s="64">
        <v>0.93754844520479763</v>
      </c>
      <c r="AQ32" s="64">
        <v>0.94196530786718036</v>
      </c>
      <c r="AR32" s="64">
        <v>0.94598192764540434</v>
      </c>
    </row>
    <row r="33" spans="2:44" x14ac:dyDescent="0.25">
      <c r="B33" t="s">
        <v>525</v>
      </c>
      <c r="C33" s="24">
        <v>1679166.0021545382</v>
      </c>
      <c r="D33" s="24">
        <v>1956633.253931304</v>
      </c>
      <c r="E33" s="24">
        <v>2076060.9845455885</v>
      </c>
      <c r="F33" s="24">
        <v>2167897.4618922113</v>
      </c>
      <c r="G33" s="24">
        <v>2242309.4987212224</v>
      </c>
      <c r="H33" s="24">
        <v>2304235.6165890675</v>
      </c>
      <c r="I33" s="24">
        <v>2356674.4325671475</v>
      </c>
      <c r="J33" s="24">
        <v>2401647.792226362</v>
      </c>
      <c r="K33" s="24">
        <v>2440604.8162546698</v>
      </c>
      <c r="L33" s="24">
        <v>2474626.636694035</v>
      </c>
      <c r="M33" s="24">
        <v>2504544.0627990817</v>
      </c>
      <c r="N33" s="24">
        <v>2531009.8175353496</v>
      </c>
      <c r="O33" s="24">
        <v>2554545.5668012314</v>
      </c>
      <c r="P33" s="24">
        <v>2575574.2086082944</v>
      </c>
      <c r="Q33" s="24">
        <v>2594442.6386361048</v>
      </c>
      <c r="R33" s="24">
        <v>2611438.2675055712</v>
      </c>
      <c r="S33" s="24">
        <v>2626801.286965217</v>
      </c>
      <c r="T33" s="24">
        <v>2640733.9561295761</v>
      </c>
      <c r="U33" s="24">
        <v>2653407.7462444445</v>
      </c>
      <c r="V33" s="24">
        <v>2664968.9139550002</v>
      </c>
      <c r="X33" s="24">
        <v>2823312.5</v>
      </c>
      <c r="Y33" s="6">
        <v>0.59475031621704577</v>
      </c>
      <c r="Z33" s="6">
        <v>0.69302751782925343</v>
      </c>
      <c r="AA33" s="6">
        <v>0.73532808874171329</v>
      </c>
      <c r="AB33" s="6">
        <v>0.76785600669150555</v>
      </c>
      <c r="AC33" s="6">
        <v>0.7942122945020158</v>
      </c>
      <c r="AD33" s="6">
        <v>0.81614614626934412</v>
      </c>
      <c r="AE33" s="6">
        <v>0.8347196537992686</v>
      </c>
      <c r="AF33" s="6">
        <v>0.8506489424129855</v>
      </c>
      <c r="AG33" s="6">
        <v>0.86444728178502017</v>
      </c>
      <c r="AH33" s="6">
        <v>0.87649760226472806</v>
      </c>
      <c r="AI33" s="6">
        <v>0.88709417140294655</v>
      </c>
      <c r="AJ33" s="6">
        <v>0.8964681796773647</v>
      </c>
      <c r="AK33" s="6">
        <v>0.90480439795496648</v>
      </c>
      <c r="AL33" s="6">
        <v>0.91225261412199121</v>
      </c>
      <c r="AM33" s="6">
        <v>0.91893569650405504</v>
      </c>
      <c r="AN33" s="6">
        <v>0.92495544418323206</v>
      </c>
      <c r="AO33" s="6">
        <v>0.93039693160612469</v>
      </c>
      <c r="AP33" s="6">
        <v>0.93533179771264285</v>
      </c>
      <c r="AQ33" s="6">
        <v>0.93982077656810736</v>
      </c>
      <c r="AR33" s="6">
        <v>0.9439156713806921</v>
      </c>
    </row>
    <row r="34" spans="2:44" x14ac:dyDescent="0.25">
      <c r="B34" s="91" t="s">
        <v>527</v>
      </c>
      <c r="C34" s="41">
        <v>2847605.7185509293</v>
      </c>
      <c r="D34" s="41">
        <v>3297897.4334902731</v>
      </c>
      <c r="E34" s="41">
        <v>3489035.164724838</v>
      </c>
      <c r="F34" s="41">
        <v>3628994.7640465233</v>
      </c>
      <c r="G34" s="41">
        <v>3739299.7790977154</v>
      </c>
      <c r="H34" s="41">
        <v>3829647.5102771302</v>
      </c>
      <c r="I34" s="41">
        <v>3905450.3527183062</v>
      </c>
      <c r="J34" s="41">
        <v>3970113.2291798862</v>
      </c>
      <c r="K34" s="41">
        <v>4025952.9735037931</v>
      </c>
      <c r="L34" s="41">
        <v>4074634.806976229</v>
      </c>
      <c r="M34" s="41">
        <v>4117405.3544571563</v>
      </c>
      <c r="N34" s="41">
        <v>4155226.478928919</v>
      </c>
      <c r="O34" s="41">
        <v>4188857.5122159882</v>
      </c>
      <c r="P34" s="41">
        <v>4218908.9302189434</v>
      </c>
      <c r="Q34" s="41">
        <v>4245878.7336736424</v>
      </c>
      <c r="R34" s="41">
        <v>4270178.0357882045</v>
      </c>
      <c r="S34" s="41">
        <v>4292149.614493656</v>
      </c>
      <c r="T34" s="41">
        <v>4312081.7052964326</v>
      </c>
      <c r="U34" s="41">
        <v>4330218.4710061736</v>
      </c>
      <c r="V34" s="41">
        <v>4346768.087932203</v>
      </c>
      <c r="X34" s="41">
        <v>4574175</v>
      </c>
      <c r="Y34" s="64">
        <v>0.62253974072940566</v>
      </c>
      <c r="Z34" s="64">
        <v>0.7209819111621818</v>
      </c>
      <c r="AA34" s="64">
        <v>0.76276818545963765</v>
      </c>
      <c r="AB34" s="64">
        <v>0.79336596523887326</v>
      </c>
      <c r="AC34" s="64">
        <v>0.81748069960106806</v>
      </c>
      <c r="AD34" s="64">
        <v>0.83723239934570282</v>
      </c>
      <c r="AE34" s="64">
        <v>0.8538043150334883</v>
      </c>
      <c r="AF34" s="64">
        <v>0.86794082630854441</v>
      </c>
      <c r="AG34" s="64">
        <v>0.88014843627622319</v>
      </c>
      <c r="AH34" s="64">
        <v>0.8907911933794026</v>
      </c>
      <c r="AI34" s="64">
        <v>0.9001416330720089</v>
      </c>
      <c r="AJ34" s="64">
        <v>0.90841003654843089</v>
      </c>
      <c r="AK34" s="64">
        <v>0.91576240791311836</v>
      </c>
      <c r="AL34" s="64">
        <v>0.92233220858820297</v>
      </c>
      <c r="AM34" s="64">
        <v>0.92822831082624568</v>
      </c>
      <c r="AN34" s="64">
        <v>0.93354059164509551</v>
      </c>
      <c r="AO34" s="64">
        <v>0.93834398869602842</v>
      </c>
      <c r="AP34" s="64">
        <v>0.94270151563865234</v>
      </c>
      <c r="AQ34" s="64">
        <v>0.94666655101874631</v>
      </c>
      <c r="AR34" s="64">
        <v>0.95028460606168386</v>
      </c>
    </row>
    <row r="35" spans="2:44" x14ac:dyDescent="0.25">
      <c r="B35" t="s">
        <v>529</v>
      </c>
      <c r="C35" s="24">
        <v>3758244.709426024</v>
      </c>
      <c r="D35" s="24">
        <v>4559366.8443889339</v>
      </c>
      <c r="E35" s="24">
        <v>4894867.9882646035</v>
      </c>
      <c r="F35" s="24">
        <v>5120824.3891521366</v>
      </c>
      <c r="G35" s="24">
        <v>5289898.9785844497</v>
      </c>
      <c r="H35" s="24">
        <v>5423908.9557798849</v>
      </c>
      <c r="I35" s="24">
        <v>5533961.6194736902</v>
      </c>
      <c r="J35" s="24">
        <v>5626494.1622538641</v>
      </c>
      <c r="K35" s="24">
        <v>5705599.5608932292</v>
      </c>
      <c r="L35" s="24">
        <v>5774065.9783102116</v>
      </c>
      <c r="M35" s="24">
        <v>5833895.6301120063</v>
      </c>
      <c r="N35" s="24">
        <v>5886584.9525244413</v>
      </c>
      <c r="O35" s="24">
        <v>5933286.9433868835</v>
      </c>
      <c r="P35" s="24">
        <v>5974911.4485921562</v>
      </c>
      <c r="Q35" s="24">
        <v>6012190.0449991077</v>
      </c>
      <c r="R35" s="24">
        <v>6045719.879976511</v>
      </c>
      <c r="S35" s="24">
        <v>6075994.3964935467</v>
      </c>
      <c r="T35" s="24">
        <v>6103425.5376257878</v>
      </c>
      <c r="U35" s="24">
        <v>6128360.2099775895</v>
      </c>
      <c r="V35" s="24">
        <v>6151092.7546678707</v>
      </c>
      <c r="X35" s="24">
        <v>6462325.0000000009</v>
      </c>
      <c r="Y35" s="6">
        <v>0.58156231842657613</v>
      </c>
      <c r="Z35" s="6">
        <v>0.70553041581612397</v>
      </c>
      <c r="AA35" s="6">
        <v>0.7574468922972154</v>
      </c>
      <c r="AB35" s="6">
        <v>0.79241207911272427</v>
      </c>
      <c r="AC35" s="6">
        <v>0.81857519988308369</v>
      </c>
      <c r="AD35" s="6">
        <v>0.83931231496092884</v>
      </c>
      <c r="AE35" s="6">
        <v>0.85634220183504994</v>
      </c>
      <c r="AF35" s="6">
        <v>0.87066097143889598</v>
      </c>
      <c r="AG35" s="6">
        <v>0.88290198355750116</v>
      </c>
      <c r="AH35" s="6">
        <v>0.89349668707627838</v>
      </c>
      <c r="AI35" s="6">
        <v>0.90275491098203908</v>
      </c>
      <c r="AJ35" s="6">
        <v>0.91090821840814884</v>
      </c>
      <c r="AK35" s="6">
        <v>0.91813502777821954</v>
      </c>
      <c r="AL35" s="6">
        <v>0.92457613143754847</v>
      </c>
      <c r="AM35" s="6">
        <v>0.93034473583410104</v>
      </c>
      <c r="AN35" s="6">
        <v>0.93553324538405447</v>
      </c>
      <c r="AO35" s="6">
        <v>0.9402180169665787</v>
      </c>
      <c r="AP35" s="6">
        <v>0.94446279591722593</v>
      </c>
      <c r="AQ35" s="6">
        <v>0.94832126362842917</v>
      </c>
      <c r="AR35" s="6">
        <v>0.95183896734810924</v>
      </c>
    </row>
    <row r="36" spans="2:44" x14ac:dyDescent="0.25">
      <c r="B36" s="91" t="s">
        <v>531</v>
      </c>
      <c r="C36" s="41">
        <v>4270071.4152849149</v>
      </c>
      <c r="D36" s="41">
        <v>5304233.4665997112</v>
      </c>
      <c r="E36" s="41">
        <v>5742932.1851321654</v>
      </c>
      <c r="F36" s="41">
        <v>6027209.0078967214</v>
      </c>
      <c r="G36" s="41">
        <v>6234742.8586633494</v>
      </c>
      <c r="H36" s="41">
        <v>6396885.2510081874</v>
      </c>
      <c r="I36" s="41">
        <v>6528982.2115451312</v>
      </c>
      <c r="J36" s="41">
        <v>6639582.3017813237</v>
      </c>
      <c r="K36" s="41">
        <v>6733938.2803778565</v>
      </c>
      <c r="L36" s="41">
        <v>6815533.8349221656</v>
      </c>
      <c r="M36" s="41">
        <v>6886822.310055769</v>
      </c>
      <c r="N36" s="41">
        <v>6949612.8327220231</v>
      </c>
      <c r="O36" s="41">
        <v>7005287.11054412</v>
      </c>
      <c r="P36" s="41">
        <v>7054929.4837917583</v>
      </c>
      <c r="Q36" s="41">
        <v>7099409.0075775823</v>
      </c>
      <c r="R36" s="41">
        <v>7139433.8016305082</v>
      </c>
      <c r="S36" s="41">
        <v>7175588.5454965187</v>
      </c>
      <c r="T36" s="41">
        <v>7208361.2582569234</v>
      </c>
      <c r="U36" s="41">
        <v>7238162.9868945861</v>
      </c>
      <c r="V36" s="41">
        <v>7265342.6333311759</v>
      </c>
      <c r="X36" s="41">
        <v>7638575.0000000009</v>
      </c>
      <c r="Y36" s="64">
        <v>0.55901413749094753</v>
      </c>
      <c r="Z36" s="64">
        <v>0.69440091464700038</v>
      </c>
      <c r="AA36" s="64">
        <v>0.75183292500658361</v>
      </c>
      <c r="AB36" s="64">
        <v>0.78904887467842111</v>
      </c>
      <c r="AC36" s="64">
        <v>0.81621805882161902</v>
      </c>
      <c r="AD36" s="64">
        <v>0.83744484422921639</v>
      </c>
      <c r="AE36" s="64">
        <v>0.85473824784663766</v>
      </c>
      <c r="AF36" s="64">
        <v>0.86921740007544901</v>
      </c>
      <c r="AG36" s="64">
        <v>0.88156996303340029</v>
      </c>
      <c r="AH36" s="64">
        <v>0.8922520018357043</v>
      </c>
      <c r="AI36" s="64">
        <v>0.90158469479657766</v>
      </c>
      <c r="AJ36" s="64">
        <v>0.90980488281152205</v>
      </c>
      <c r="AK36" s="64">
        <v>0.91709345140214227</v>
      </c>
      <c r="AL36" s="64">
        <v>0.92359235640047488</v>
      </c>
      <c r="AM36" s="64">
        <v>0.92941536969625638</v>
      </c>
      <c r="AN36" s="64">
        <v>0.93465519440870937</v>
      </c>
      <c r="AO36" s="64">
        <v>0.93938837355089366</v>
      </c>
      <c r="AP36" s="64">
        <v>0.94367879588233705</v>
      </c>
      <c r="AQ36" s="64">
        <v>0.94758027340107087</v>
      </c>
      <c r="AR36" s="64">
        <v>0.95113848241735865</v>
      </c>
    </row>
    <row r="37" spans="2:44" x14ac:dyDescent="0.25">
      <c r="B37" t="s">
        <v>533</v>
      </c>
      <c r="C37" s="24">
        <v>4683488.7849718351</v>
      </c>
      <c r="D37" s="24">
        <v>5877330.1392883481</v>
      </c>
      <c r="E37" s="24">
        <v>6353046.7703230754</v>
      </c>
      <c r="F37" s="24">
        <v>6648979.2236058246</v>
      </c>
      <c r="G37" s="24">
        <v>6859836.4928757669</v>
      </c>
      <c r="H37" s="24">
        <v>7022482.2473713364</v>
      </c>
      <c r="I37" s="24">
        <v>7154213.2677563615</v>
      </c>
      <c r="J37" s="24">
        <v>7264279.3960403092</v>
      </c>
      <c r="K37" s="24">
        <v>7358170.5519691799</v>
      </c>
      <c r="L37" s="24">
        <v>7439432.8312920555</v>
      </c>
      <c r="M37" s="24">
        <v>7510518.6682003513</v>
      </c>
      <c r="N37" s="24">
        <v>7573216.3349842159</v>
      </c>
      <c r="O37" s="24">
        <v>7628883.3090433106</v>
      </c>
      <c r="P37" s="24">
        <v>7678582.1276992187</v>
      </c>
      <c r="Q37" s="24">
        <v>7723164.007652862</v>
      </c>
      <c r="R37" s="24">
        <v>7763323.1318676826</v>
      </c>
      <c r="S37" s="24">
        <v>7799633.5676200157</v>
      </c>
      <c r="T37" s="24">
        <v>7832575.3820975926</v>
      </c>
      <c r="U37" s="24">
        <v>7862553.7325765742</v>
      </c>
      <c r="V37" s="24">
        <v>7889913.2023141505</v>
      </c>
      <c r="X37" s="24">
        <v>8267237.5</v>
      </c>
      <c r="Y37" s="6">
        <v>0.56651194367790147</v>
      </c>
      <c r="Z37" s="6">
        <v>0.71091826493291721</v>
      </c>
      <c r="AA37" s="6">
        <v>0.76846065814887687</v>
      </c>
      <c r="AB37" s="6">
        <v>0.80425646700071518</v>
      </c>
      <c r="AC37" s="6">
        <v>0.82976163354152666</v>
      </c>
      <c r="AD37" s="6">
        <v>0.84943516469332547</v>
      </c>
      <c r="AE37" s="6">
        <v>0.86536926848374218</v>
      </c>
      <c r="AF37" s="6">
        <v>0.87868280015426059</v>
      </c>
      <c r="AG37" s="6">
        <v>0.89003981704519552</v>
      </c>
      <c r="AH37" s="6">
        <v>0.89986925273309926</v>
      </c>
      <c r="AI37" s="6">
        <v>0.90846775216030162</v>
      </c>
      <c r="AJ37" s="6">
        <v>0.9160516236510946</v>
      </c>
      <c r="AK37" s="6">
        <v>0.92278506684286143</v>
      </c>
      <c r="AL37" s="6">
        <v>0.92879660560123245</v>
      </c>
      <c r="AM37" s="6">
        <v>0.93418920257859561</v>
      </c>
      <c r="AN37" s="6">
        <v>0.93904682572233866</v>
      </c>
      <c r="AO37" s="6">
        <v>0.94343891385967993</v>
      </c>
      <c r="AP37" s="6">
        <v>0.94742353562451698</v>
      </c>
      <c r="AQ37" s="6">
        <v>0.9510496985935839</v>
      </c>
      <c r="AR37" s="6">
        <v>0.95435908334726693</v>
      </c>
    </row>
    <row r="38" spans="2:44" x14ac:dyDescent="0.25">
      <c r="B38" s="91" t="s">
        <v>535</v>
      </c>
      <c r="C38" s="41">
        <v>5560162.0774743743</v>
      </c>
      <c r="D38" s="41">
        <v>6981911.0968065336</v>
      </c>
      <c r="E38" s="41">
        <v>7546053.2188183563</v>
      </c>
      <c r="F38" s="41">
        <v>7896489.1123008542</v>
      </c>
      <c r="G38" s="41">
        <v>8147093.1186124841</v>
      </c>
      <c r="H38" s="41">
        <v>8341452.0983499009</v>
      </c>
      <c r="I38" s="41">
        <v>8499727.7664517239</v>
      </c>
      <c r="J38" s="41">
        <v>8632600.6322829183</v>
      </c>
      <c r="K38" s="41">
        <v>8746386.4883451331</v>
      </c>
      <c r="L38" s="41">
        <v>8845170.90662398</v>
      </c>
      <c r="M38" s="41">
        <v>8931793.6914892625</v>
      </c>
      <c r="N38" s="41">
        <v>9008339.9210205674</v>
      </c>
      <c r="O38" s="41">
        <v>9076403.981893355</v>
      </c>
      <c r="P38" s="41">
        <v>9137242.5343407076</v>
      </c>
      <c r="Q38" s="41">
        <v>9191868.5428419653</v>
      </c>
      <c r="R38" s="41">
        <v>9241112.481289126</v>
      </c>
      <c r="S38" s="41">
        <v>9285664.184050357</v>
      </c>
      <c r="T38" s="41">
        <v>9326102.6644122694</v>
      </c>
      <c r="U38" s="41">
        <v>9362918.0838714838</v>
      </c>
      <c r="V38" s="41">
        <v>9396528.3799821083</v>
      </c>
      <c r="X38" s="41">
        <v>9860275</v>
      </c>
      <c r="Y38" s="64">
        <v>0.56389523390314922</v>
      </c>
      <c r="Z38" s="64">
        <v>0.70808482489652003</v>
      </c>
      <c r="AA38" s="64">
        <v>0.76529845453786594</v>
      </c>
      <c r="AB38" s="64">
        <v>0.80083862897341651</v>
      </c>
      <c r="AC38" s="64">
        <v>0.82625414794338736</v>
      </c>
      <c r="AD38" s="64">
        <v>0.84596546225636715</v>
      </c>
      <c r="AE38" s="64">
        <v>0.86201731355887379</v>
      </c>
      <c r="AF38" s="64">
        <v>0.87549288760028687</v>
      </c>
      <c r="AG38" s="64">
        <v>0.88703271342281353</v>
      </c>
      <c r="AH38" s="64">
        <v>0.89705113768368328</v>
      </c>
      <c r="AI38" s="64">
        <v>0.90583616496388408</v>
      </c>
      <c r="AJ38" s="64">
        <v>0.91359925773069894</v>
      </c>
      <c r="AK38" s="64">
        <v>0.92050211397687742</v>
      </c>
      <c r="AL38" s="64">
        <v>0.92667218047576838</v>
      </c>
      <c r="AM38" s="64">
        <v>0.93221218909634518</v>
      </c>
      <c r="AN38" s="64">
        <v>0.93720636405060975</v>
      </c>
      <c r="AO38" s="64">
        <v>0.94172466630498208</v>
      </c>
      <c r="AP38" s="64">
        <v>0.94582581767874319</v>
      </c>
      <c r="AQ38" s="64">
        <v>0.94955952890477024</v>
      </c>
      <c r="AR38" s="64">
        <v>0.95296818597677124</v>
      </c>
    </row>
    <row r="39" spans="2:44" x14ac:dyDescent="0.25">
      <c r="B39" t="s">
        <v>537</v>
      </c>
      <c r="C39" s="24">
        <v>6263342.1220615506</v>
      </c>
      <c r="D39" s="24">
        <v>7988262.2662838604</v>
      </c>
      <c r="E39" s="24">
        <v>8697047.7662910484</v>
      </c>
      <c r="F39" s="24">
        <v>9145242.8744294532</v>
      </c>
      <c r="G39" s="24">
        <v>9470435.433477344</v>
      </c>
      <c r="H39" s="24">
        <v>9725323.5030585714</v>
      </c>
      <c r="I39" s="24">
        <v>9934421.5669068433</v>
      </c>
      <c r="J39" s="24">
        <v>10110845.350949347</v>
      </c>
      <c r="K39" s="24">
        <v>10262449.565097719</v>
      </c>
      <c r="L39" s="24">
        <v>10394384.07919921</v>
      </c>
      <c r="M39" s="24">
        <v>10510274.045052627</v>
      </c>
      <c r="N39" s="24">
        <v>10612810.16742212</v>
      </c>
      <c r="O39" s="24">
        <v>10704068.092144627</v>
      </c>
      <c r="P39" s="24">
        <v>10785695.10784917</v>
      </c>
      <c r="Q39" s="24">
        <v>10859026.12247853</v>
      </c>
      <c r="R39" s="24">
        <v>10925160.011218388</v>
      </c>
      <c r="S39" s="24">
        <v>10985012.406718891</v>
      </c>
      <c r="T39" s="24">
        <v>11039353.699040608</v>
      </c>
      <c r="U39" s="24">
        <v>11088837.285065187</v>
      </c>
      <c r="V39" s="24">
        <v>11134021.112270456</v>
      </c>
      <c r="X39" s="24">
        <v>11757655</v>
      </c>
      <c r="Y39" s="6">
        <v>0.53270334280615905</v>
      </c>
      <c r="Z39" s="6">
        <v>0.67940947972056165</v>
      </c>
      <c r="AA39" s="6">
        <v>0.73969237626814599</v>
      </c>
      <c r="AB39" s="6">
        <v>0.77781180638736658</v>
      </c>
      <c r="AC39" s="6">
        <v>0.80546975000349508</v>
      </c>
      <c r="AD39" s="6">
        <v>0.82714822837194757</v>
      </c>
      <c r="AE39" s="6">
        <v>0.84493222219114639</v>
      </c>
      <c r="AF39" s="6">
        <v>0.85993723671508882</v>
      </c>
      <c r="AG39" s="6">
        <v>0.8728313226657628</v>
      </c>
      <c r="AH39" s="6">
        <v>0.88405248148539906</v>
      </c>
      <c r="AI39" s="6">
        <v>0.89390903586239157</v>
      </c>
      <c r="AJ39" s="6">
        <v>0.90262983285545628</v>
      </c>
      <c r="AK39" s="6">
        <v>0.91039140816299058</v>
      </c>
      <c r="AL39" s="6">
        <v>0.91733386528599192</v>
      </c>
      <c r="AM39" s="6">
        <v>0.9235707394440924</v>
      </c>
      <c r="AN39" s="6">
        <v>0.92919549104123123</v>
      </c>
      <c r="AO39" s="6">
        <v>0.93428599552537395</v>
      </c>
      <c r="AP39" s="6">
        <v>0.93890777532089587</v>
      </c>
      <c r="AQ39" s="6">
        <v>0.9431164024684503</v>
      </c>
      <c r="AR39" s="6">
        <v>0.94695933094400675</v>
      </c>
    </row>
    <row r="40" spans="2:44" x14ac:dyDescent="0.25">
      <c r="B40" s="91" t="s">
        <v>539</v>
      </c>
      <c r="C40" s="41">
        <v>7222952.9646504456</v>
      </c>
      <c r="D40" s="41">
        <v>9391111.9050265606</v>
      </c>
      <c r="E40" s="41">
        <v>10291345.312996816</v>
      </c>
      <c r="F40" s="41">
        <v>10859251.555237431</v>
      </c>
      <c r="G40" s="41">
        <v>11270074.481140537</v>
      </c>
      <c r="H40" s="41">
        <v>11591072.731038427</v>
      </c>
      <c r="I40" s="41">
        <v>11853636.198895885</v>
      </c>
      <c r="J40" s="41">
        <v>12074604.56992856</v>
      </c>
      <c r="K40" s="41">
        <v>12264074.125066243</v>
      </c>
      <c r="L40" s="41">
        <v>12428660.159689965</v>
      </c>
      <c r="M40" s="41">
        <v>12573009.726269063</v>
      </c>
      <c r="N40" s="41">
        <v>12700561.957304154</v>
      </c>
      <c r="O40" s="41">
        <v>12813961.261921903</v>
      </c>
      <c r="P40" s="41">
        <v>12915299.531852692</v>
      </c>
      <c r="Q40" s="41">
        <v>13006266.820226837</v>
      </c>
      <c r="R40" s="41">
        <v>13088250.518917326</v>
      </c>
      <c r="S40" s="41">
        <v>13162403.829175152</v>
      </c>
      <c r="T40" s="41">
        <v>13229694.925648637</v>
      </c>
      <c r="U40" s="41">
        <v>13290943.393266372</v>
      </c>
      <c r="V40" s="41">
        <v>13346847.923285166</v>
      </c>
      <c r="X40" s="41">
        <v>14116853</v>
      </c>
      <c r="Y40" s="64">
        <v>0.51165461343618479</v>
      </c>
      <c r="Z40" s="64">
        <v>0.66524117698374852</v>
      </c>
      <c r="AA40" s="64">
        <v>0.72901129685184196</v>
      </c>
      <c r="AB40" s="64">
        <v>0.76924025172164301</v>
      </c>
      <c r="AC40" s="64">
        <v>0.79834184581652423</v>
      </c>
      <c r="AD40" s="64">
        <v>0.82108050080555683</v>
      </c>
      <c r="AE40" s="64">
        <v>0.83967979257812519</v>
      </c>
      <c r="AF40" s="64">
        <v>0.85533259926476246</v>
      </c>
      <c r="AG40" s="64">
        <v>0.86875411432464755</v>
      </c>
      <c r="AH40" s="64">
        <v>0.88041294753795085</v>
      </c>
      <c r="AI40" s="64">
        <v>0.89063828363652031</v>
      </c>
      <c r="AJ40" s="64">
        <v>0.89967374154169866</v>
      </c>
      <c r="AK40" s="64">
        <v>0.90770664410275459</v>
      </c>
      <c r="AL40" s="64">
        <v>0.91488517531865587</v>
      </c>
      <c r="AM40" s="64">
        <v>0.92132905401981846</v>
      </c>
      <c r="AN40" s="64">
        <v>0.92713655932503691</v>
      </c>
      <c r="AO40" s="64">
        <v>0.93238938091762746</v>
      </c>
      <c r="AP40" s="64">
        <v>0.9371561016926816</v>
      </c>
      <c r="AQ40" s="64">
        <v>0.94149477884811672</v>
      </c>
      <c r="AR40" s="64">
        <v>0.94545490579842162</v>
      </c>
    </row>
    <row r="41" spans="2:44" x14ac:dyDescent="0.25">
      <c r="B41" t="s">
        <v>541</v>
      </c>
      <c r="C41" s="24">
        <v>8402154.0603416972</v>
      </c>
      <c r="D41" s="24">
        <v>10947935.082576482</v>
      </c>
      <c r="E41" s="24">
        <v>12000054.054065451</v>
      </c>
      <c r="F41" s="24">
        <v>12655567.991570164</v>
      </c>
      <c r="G41" s="24">
        <v>13125139.074652107</v>
      </c>
      <c r="H41" s="24">
        <v>13489608.460674899</v>
      </c>
      <c r="I41" s="24">
        <v>13786479.243502622</v>
      </c>
      <c r="J41" s="24">
        <v>14035682.086258389</v>
      </c>
      <c r="K41" s="24">
        <v>14249038.04382338</v>
      </c>
      <c r="L41" s="24">
        <v>14434212.152981544</v>
      </c>
      <c r="M41" s="24">
        <v>14596540.976611225</v>
      </c>
      <c r="N41" s="24">
        <v>14739946.253461566</v>
      </c>
      <c r="O41" s="24">
        <v>14867427.863945534</v>
      </c>
      <c r="P41" s="24">
        <v>14981350.183410008</v>
      </c>
      <c r="Q41" s="24">
        <v>15083618.583958153</v>
      </c>
      <c r="R41" s="24">
        <v>15175794.571509996</v>
      </c>
      <c r="S41" s="24">
        <v>15259174.638480395</v>
      </c>
      <c r="T41" s="24">
        <v>15334846.500507304</v>
      </c>
      <c r="U41" s="24">
        <v>15403730.549529463</v>
      </c>
      <c r="V41" s="24">
        <v>15466611.230943557</v>
      </c>
      <c r="X41" s="24">
        <v>16333786.599999998</v>
      </c>
      <c r="Y41" s="6">
        <v>0.51440332031408431</v>
      </c>
      <c r="Z41" s="6">
        <v>0.6702631392635241</v>
      </c>
      <c r="AA41" s="6">
        <v>0.73467679895275795</v>
      </c>
      <c r="AB41" s="6">
        <v>0.77480919161574968</v>
      </c>
      <c r="AC41" s="6">
        <v>0.80355764380147521</v>
      </c>
      <c r="AD41" s="6">
        <v>0.82587147677531803</v>
      </c>
      <c r="AE41" s="6">
        <v>0.84404673460730928</v>
      </c>
      <c r="AF41" s="6">
        <v>0.85930362811636041</v>
      </c>
      <c r="AG41" s="6">
        <v>0.87236587527250919</v>
      </c>
      <c r="AH41" s="6">
        <v>0.88370275101926121</v>
      </c>
      <c r="AI41" s="6">
        <v>0.89364097462931391</v>
      </c>
      <c r="AJ41" s="6">
        <v>0.90242064589368198</v>
      </c>
      <c r="AK41" s="6">
        <v>0.91022542586331678</v>
      </c>
      <c r="AL41" s="6">
        <v>0.91720006819545508</v>
      </c>
      <c r="AM41" s="6">
        <v>0.92346122508776718</v>
      </c>
      <c r="AN41" s="6">
        <v>0.92910449629052938</v>
      </c>
      <c r="AO41" s="6">
        <v>0.93420925668763155</v>
      </c>
      <c r="AP41" s="6">
        <v>0.93884209926602735</v>
      </c>
      <c r="AQ41" s="6">
        <v>0.9430593729888368</v>
      </c>
      <c r="AR41" s="6">
        <v>0.94690910379247628</v>
      </c>
    </row>
    <row r="42" spans="2:44" x14ac:dyDescent="0.25">
      <c r="B42" s="91" t="s">
        <v>543</v>
      </c>
      <c r="C42" s="41">
        <v>9330282.8549799677</v>
      </c>
      <c r="D42" s="41">
        <v>12109045.628061488</v>
      </c>
      <c r="E42" s="41">
        <v>13218969.066528222</v>
      </c>
      <c r="F42" s="41">
        <v>13891576.915565351</v>
      </c>
      <c r="G42" s="41">
        <v>14364379.770230884</v>
      </c>
      <c r="H42" s="41">
        <v>14727210.209843973</v>
      </c>
      <c r="I42" s="41">
        <v>15020893.159364937</v>
      </c>
      <c r="J42" s="41">
        <v>15266625.925548261</v>
      </c>
      <c r="K42" s="41">
        <v>15476698.715944311</v>
      </c>
      <c r="L42" s="41">
        <v>15658926.527775269</v>
      </c>
      <c r="M42" s="41">
        <v>15818668.702115502</v>
      </c>
      <c r="N42" s="41">
        <v>15959821.863188775</v>
      </c>
      <c r="O42" s="41">
        <v>16085345.958908623</v>
      </c>
      <c r="P42" s="41">
        <v>16197564.033213926</v>
      </c>
      <c r="Q42" s="41">
        <v>16298343.751063451</v>
      </c>
      <c r="R42" s="41">
        <v>16389213.989847144</v>
      </c>
      <c r="S42" s="41">
        <v>16471443.688592462</v>
      </c>
      <c r="T42" s="41">
        <v>16546097.547251226</v>
      </c>
      <c r="U42" s="41">
        <v>16614076.804932857</v>
      </c>
      <c r="V42" s="41">
        <v>16676149.96586702</v>
      </c>
      <c r="X42" s="41">
        <v>17534086.919999998</v>
      </c>
      <c r="Y42" s="64">
        <v>0.53212253923171315</v>
      </c>
      <c r="Z42" s="64">
        <v>0.69060029662847644</v>
      </c>
      <c r="AA42" s="64">
        <v>0.75390119410496359</v>
      </c>
      <c r="AB42" s="64">
        <v>0.79226120977649128</v>
      </c>
      <c r="AC42" s="64">
        <v>0.81922599310525634</v>
      </c>
      <c r="AD42" s="64">
        <v>0.83991885503006136</v>
      </c>
      <c r="AE42" s="64">
        <v>0.85666811325268244</v>
      </c>
      <c r="AF42" s="64">
        <v>0.87068268768159285</v>
      </c>
      <c r="AG42" s="64">
        <v>0.88266351059837866</v>
      </c>
      <c r="AH42" s="64">
        <v>0.89305628512164759</v>
      </c>
      <c r="AI42" s="64">
        <v>0.90216666395511991</v>
      </c>
      <c r="AJ42" s="64">
        <v>0.91021687847255051</v>
      </c>
      <c r="AK42" s="64">
        <v>0.91737573974046571</v>
      </c>
      <c r="AL42" s="64">
        <v>0.92377573506484756</v>
      </c>
      <c r="AM42" s="64">
        <v>0.92952338068274232</v>
      </c>
      <c r="AN42" s="64">
        <v>0.93470587117673221</v>
      </c>
      <c r="AO42" s="64">
        <v>0.93939557638467919</v>
      </c>
      <c r="AP42" s="64">
        <v>0.94365321802860258</v>
      </c>
      <c r="AQ42" s="64">
        <v>0.94753019536946947</v>
      </c>
      <c r="AR42" s="64">
        <v>0.95107033756320758</v>
      </c>
    </row>
    <row r="43" spans="2:44" x14ac:dyDescent="0.25">
      <c r="B43" t="s">
        <v>545</v>
      </c>
      <c r="C43" s="24">
        <v>10197071.275815861</v>
      </c>
      <c r="D43" s="24">
        <v>13316455.537617587</v>
      </c>
      <c r="E43" s="24">
        <v>14571196.225638192</v>
      </c>
      <c r="F43" s="24">
        <v>15336536.289569931</v>
      </c>
      <c r="G43" s="24">
        <v>15878522.280784553</v>
      </c>
      <c r="H43" s="24">
        <v>16297167.601198809</v>
      </c>
      <c r="I43" s="24">
        <v>16637775.35209162</v>
      </c>
      <c r="J43" s="24">
        <v>16923869.655823454</v>
      </c>
      <c r="K43" s="24">
        <v>17169136.656180702</v>
      </c>
      <c r="L43" s="24">
        <v>17382330.784770917</v>
      </c>
      <c r="M43" s="24">
        <v>17569498.703692202</v>
      </c>
      <c r="N43" s="24">
        <v>17735068.800121784</v>
      </c>
      <c r="O43" s="24">
        <v>17882427.05685224</v>
      </c>
      <c r="P43" s="24">
        <v>18014245.734417446</v>
      </c>
      <c r="Q43" s="24">
        <v>18132683.08710805</v>
      </c>
      <c r="R43" s="24">
        <v>18239512.345814981</v>
      </c>
      <c r="S43" s="24">
        <v>18336209.537935928</v>
      </c>
      <c r="T43" s="24">
        <v>18424015.969736308</v>
      </c>
      <c r="U43" s="24">
        <v>18503984.289321229</v>
      </c>
      <c r="V43" s="24">
        <v>18577013.414975114</v>
      </c>
      <c r="X43" s="24">
        <v>19586012.554000005</v>
      </c>
      <c r="Y43" s="6">
        <v>0.5206302838672151</v>
      </c>
      <c r="Z43" s="6">
        <v>0.67989620148068364</v>
      </c>
      <c r="AA43" s="6">
        <v>0.74395930184688619</v>
      </c>
      <c r="AB43" s="6">
        <v>0.78303515058443007</v>
      </c>
      <c r="AC43" s="6">
        <v>0.81070724513253312</v>
      </c>
      <c r="AD43" s="6">
        <v>0.83208195421433429</v>
      </c>
      <c r="AE43" s="6">
        <v>0.84947231123334122</v>
      </c>
      <c r="AF43" s="6">
        <v>0.86407938365010051</v>
      </c>
      <c r="AG43" s="6">
        <v>0.876601942781574</v>
      </c>
      <c r="AH43" s="6">
        <v>0.88748696228222135</v>
      </c>
      <c r="AI43" s="6">
        <v>0.89704316563934927</v>
      </c>
      <c r="AJ43" s="6">
        <v>0.90549665232905163</v>
      </c>
      <c r="AK43" s="6">
        <v>0.9130202999487077</v>
      </c>
      <c r="AL43" s="6">
        <v>0.91975054568922143</v>
      </c>
      <c r="AM43" s="6">
        <v>0.92579758320459438</v>
      </c>
      <c r="AN43" s="6">
        <v>0.93125194806892775</v>
      </c>
      <c r="AO43" s="6">
        <v>0.9361890015837433</v>
      </c>
      <c r="AP43" s="6">
        <v>0.9406721209301796</v>
      </c>
      <c r="AQ43" s="6">
        <v>0.94475505099899493</v>
      </c>
      <c r="AR43" s="6">
        <v>0.94848368772137714</v>
      </c>
    </row>
    <row r="44" spans="2:44" x14ac:dyDescent="0.25">
      <c r="B44" s="91" t="s">
        <v>547</v>
      </c>
      <c r="C44" s="41">
        <v>11268903.409180373</v>
      </c>
      <c r="D44" s="41">
        <v>14976287.091521345</v>
      </c>
      <c r="E44" s="41">
        <v>16514531.775389226</v>
      </c>
      <c r="F44" s="41">
        <v>17471831.415849712</v>
      </c>
      <c r="G44" s="41">
        <v>18160531.253040988</v>
      </c>
      <c r="H44" s="41">
        <v>18698393.642827317</v>
      </c>
      <c r="I44" s="41">
        <v>19139197.30072106</v>
      </c>
      <c r="J44" s="41">
        <v>19511212.277255613</v>
      </c>
      <c r="K44" s="41">
        <v>19831128.899216373</v>
      </c>
      <c r="L44" s="41">
        <v>20109783.318814319</v>
      </c>
      <c r="M44" s="41">
        <v>20354761.170830473</v>
      </c>
      <c r="N44" s="41">
        <v>20571679.567510791</v>
      </c>
      <c r="O44" s="41">
        <v>20764870.364188977</v>
      </c>
      <c r="P44" s="41">
        <v>20937774.389036991</v>
      </c>
      <c r="Q44" s="41">
        <v>21093183.86718164</v>
      </c>
      <c r="R44" s="41">
        <v>21233400.927261416</v>
      </c>
      <c r="S44" s="41">
        <v>21360346.788970552</v>
      </c>
      <c r="T44" s="41">
        <v>21475640.253843911</v>
      </c>
      <c r="U44" s="41">
        <v>21580656.074750587</v>
      </c>
      <c r="V44" s="41">
        <v>21676569.529850356</v>
      </c>
      <c r="X44" s="41">
        <v>23001788.314799998</v>
      </c>
      <c r="Y44" s="64">
        <v>0.48991422992662026</v>
      </c>
      <c r="Z44" s="64">
        <v>0.65109229276252323</v>
      </c>
      <c r="AA44" s="64">
        <v>0.71796729668898451</v>
      </c>
      <c r="AB44" s="64">
        <v>0.75958578423260437</v>
      </c>
      <c r="AC44" s="64">
        <v>0.78952692740659614</v>
      </c>
      <c r="AD44" s="64">
        <v>0.81291043056840251</v>
      </c>
      <c r="AE44" s="64">
        <v>0.83207431695240675</v>
      </c>
      <c r="AF44" s="64">
        <v>0.84824762362940065</v>
      </c>
      <c r="AG44" s="64">
        <v>0.8621559605631387</v>
      </c>
      <c r="AH44" s="64">
        <v>0.87427042817688738</v>
      </c>
      <c r="AI44" s="64">
        <v>0.88492081103683784</v>
      </c>
      <c r="AJ44" s="64">
        <v>0.89435131242706001</v>
      </c>
      <c r="AK44" s="64">
        <v>0.90275025924085539</v>
      </c>
      <c r="AL44" s="64">
        <v>0.91026724107207946</v>
      </c>
      <c r="AM44" s="64">
        <v>0.91702364957465898</v>
      </c>
      <c r="AN44" s="64">
        <v>0.92311956951622098</v>
      </c>
      <c r="AO44" s="64">
        <v>0.92863852569353067</v>
      </c>
      <c r="AP44" s="64">
        <v>0.93365089530999112</v>
      </c>
      <c r="AQ44" s="64">
        <v>0.93821644558240658</v>
      </c>
      <c r="AR44" s="64">
        <v>0.94238627158841559</v>
      </c>
    </row>
    <row r="45" spans="2:44" x14ac:dyDescent="0.25">
      <c r="B45" t="s">
        <v>549</v>
      </c>
      <c r="C45" s="24">
        <v>13720937.3996833</v>
      </c>
      <c r="D45" s="24">
        <v>18329204.109082155</v>
      </c>
      <c r="E45" s="24">
        <v>20233408.824014883</v>
      </c>
      <c r="F45" s="24">
        <v>21418729.740521535</v>
      </c>
      <c r="G45" s="24">
        <v>22270962.286418643</v>
      </c>
      <c r="H45" s="24">
        <v>22935827.685665291</v>
      </c>
      <c r="I45" s="24">
        <v>23480059.387413289</v>
      </c>
      <c r="J45" s="24">
        <v>23938831.657443486</v>
      </c>
      <c r="K45" s="24">
        <v>24332948.985939022</v>
      </c>
      <c r="L45" s="24">
        <v>24675928.019766241</v>
      </c>
      <c r="M45" s="24">
        <v>24977227.667573888</v>
      </c>
      <c r="N45" s="24">
        <v>25243844.971347168</v>
      </c>
      <c r="O45" s="24">
        <v>25481168.499398582</v>
      </c>
      <c r="P45" s="24">
        <v>25693471.984816339</v>
      </c>
      <c r="Q45" s="24">
        <v>25884218.419130187</v>
      </c>
      <c r="R45" s="24">
        <v>26056259.028344676</v>
      </c>
      <c r="S45" s="24">
        <v>26211970.311521735</v>
      </c>
      <c r="T45" s="24">
        <v>26353352.464072458</v>
      </c>
      <c r="U45" s="24">
        <v>26482102.47126133</v>
      </c>
      <c r="V45" s="24">
        <v>26599669.837947831</v>
      </c>
      <c r="X45" s="24">
        <v>28222477.827760004</v>
      </c>
      <c r="Y45" s="6">
        <v>0.48617054404015525</v>
      </c>
      <c r="Z45" s="6">
        <v>0.64945410608324783</v>
      </c>
      <c r="AA45" s="6">
        <v>0.71692531561183592</v>
      </c>
      <c r="AB45" s="6">
        <v>0.75892449526362238</v>
      </c>
      <c r="AC45" s="6">
        <v>0.78912143796646472</v>
      </c>
      <c r="AD45" s="6">
        <v>0.81267944741213705</v>
      </c>
      <c r="AE45" s="6">
        <v>0.8319630732181138</v>
      </c>
      <c r="AF45" s="6">
        <v>0.84821863634868144</v>
      </c>
      <c r="AG45" s="6">
        <v>0.86218329710245389</v>
      </c>
      <c r="AH45" s="6">
        <v>0.87433598744808549</v>
      </c>
      <c r="AI45" s="6">
        <v>0.88501186253058028</v>
      </c>
      <c r="AJ45" s="6">
        <v>0.89445884678902954</v>
      </c>
      <c r="AK45" s="6">
        <v>0.90286787201706886</v>
      </c>
      <c r="AL45" s="6">
        <v>0.91039036833058995</v>
      </c>
      <c r="AM45" s="6">
        <v>0.91714903904256506</v>
      </c>
      <c r="AN45" s="6">
        <v>0.92324491093108041</v>
      </c>
      <c r="AO45" s="6">
        <v>0.92876218989316717</v>
      </c>
      <c r="AP45" s="6">
        <v>0.93377174835268895</v>
      </c>
      <c r="AQ45" s="6">
        <v>0.93833371516420083</v>
      </c>
      <c r="AR45" s="6">
        <v>0.94249945027094828</v>
      </c>
    </row>
    <row r="46" spans="2:44" x14ac:dyDescent="0.25">
      <c r="B46" s="91" t="s">
        <v>551</v>
      </c>
      <c r="C46" s="41">
        <v>16225737.271927042</v>
      </c>
      <c r="D46" s="41">
        <v>21681778.395666849</v>
      </c>
      <c r="E46" s="41">
        <v>23933631.853189468</v>
      </c>
      <c r="F46" s="41">
        <v>25316473.794171024</v>
      </c>
      <c r="G46" s="41">
        <v>26300088.821864419</v>
      </c>
      <c r="H46" s="41">
        <v>27061787.853182673</v>
      </c>
      <c r="I46" s="41">
        <v>27682313.238510128</v>
      </c>
      <c r="J46" s="41">
        <v>28203839.355797797</v>
      </c>
      <c r="K46" s="41">
        <v>28651041.784576148</v>
      </c>
      <c r="L46" s="41">
        <v>29039778.682587564</v>
      </c>
      <c r="M46" s="41">
        <v>29381041.349830899</v>
      </c>
      <c r="N46" s="41">
        <v>29682897.607471727</v>
      </c>
      <c r="O46" s="41">
        <v>29951524.428901479</v>
      </c>
      <c r="P46" s="41">
        <v>30191800.09354578</v>
      </c>
      <c r="Q46" s="41">
        <v>30407665.607771564</v>
      </c>
      <c r="R46" s="41">
        <v>30602358.99360346</v>
      </c>
      <c r="S46" s="41">
        <v>30778575.26062898</v>
      </c>
      <c r="T46" s="41">
        <v>30938580.447344329</v>
      </c>
      <c r="U46" s="41">
        <v>31084295.79790169</v>
      </c>
      <c r="V46" s="41">
        <v>31217361.634062979</v>
      </c>
      <c r="X46" s="41">
        <v>33055708.043311998</v>
      </c>
      <c r="Y46" s="64">
        <v>0.49086037578341685</v>
      </c>
      <c r="Z46" s="64">
        <v>0.65591632063236405</v>
      </c>
      <c r="AA46" s="64">
        <v>0.72403930425056628</v>
      </c>
      <c r="AB46" s="64">
        <v>0.76587298511347979</v>
      </c>
      <c r="AC46" s="64">
        <v>0.7956292688513622</v>
      </c>
      <c r="AD46" s="64">
        <v>0.81867215845821084</v>
      </c>
      <c r="AE46" s="64">
        <v>0.83744426839197461</v>
      </c>
      <c r="AF46" s="64">
        <v>0.85322145630167934</v>
      </c>
      <c r="AG46" s="64">
        <v>0.86675020686398441</v>
      </c>
      <c r="AH46" s="64">
        <v>0.8785102604529762</v>
      </c>
      <c r="AI46" s="64">
        <v>0.88883412545070029</v>
      </c>
      <c r="AJ46" s="64">
        <v>0.89796586927071809</v>
      </c>
      <c r="AK46" s="64">
        <v>0.90609235747293049</v>
      </c>
      <c r="AL46" s="64">
        <v>0.91336116757766261</v>
      </c>
      <c r="AM46" s="64">
        <v>0.91989152275695396</v>
      </c>
      <c r="AN46" s="64">
        <v>0.92578137952773598</v>
      </c>
      <c r="AO46" s="64">
        <v>0.93111226721571494</v>
      </c>
      <c r="AP46" s="64">
        <v>0.9359527379297502</v>
      </c>
      <c r="AQ46" s="64">
        <v>0.94036091307355385</v>
      </c>
      <c r="AR46" s="64">
        <v>0.94438641559756387</v>
      </c>
    </row>
    <row r="47" spans="2:44" x14ac:dyDescent="0.25">
      <c r="B47" t="s">
        <v>553</v>
      </c>
      <c r="C47" s="24">
        <v>17467852.163754955</v>
      </c>
      <c r="D47" s="24">
        <v>23548001.086438436</v>
      </c>
      <c r="E47" s="24">
        <v>25993012.283152848</v>
      </c>
      <c r="F47" s="24">
        <v>27452848.34821165</v>
      </c>
      <c r="G47" s="24">
        <v>28470712.574595693</v>
      </c>
      <c r="H47" s="24">
        <v>29249136.371300228</v>
      </c>
      <c r="I47" s="24">
        <v>29878685.137755573</v>
      </c>
      <c r="J47" s="24">
        <v>30405657.822424755</v>
      </c>
      <c r="K47" s="24">
        <v>30856554.740749758</v>
      </c>
      <c r="L47" s="24">
        <v>31248074.245547716</v>
      </c>
      <c r="M47" s="24">
        <v>31591607.970801305</v>
      </c>
      <c r="N47" s="24">
        <v>31895420.762982156</v>
      </c>
      <c r="O47" s="24">
        <v>32165790.204986293</v>
      </c>
      <c r="P47" s="24">
        <v>32407648.42800872</v>
      </c>
      <c r="Q47" s="24">
        <v>32624967.15341223</v>
      </c>
      <c r="R47" s="24">
        <v>32821003.425705768</v>
      </c>
      <c r="S47" s="24">
        <v>32998465.210185673</v>
      </c>
      <c r="T47" s="24">
        <v>33159628.232036345</v>
      </c>
      <c r="U47" s="24">
        <v>33306421.558454264</v>
      </c>
      <c r="V47" s="24">
        <v>33440492.184162095</v>
      </c>
      <c r="X47" s="24">
        <v>35295135.801974401</v>
      </c>
      <c r="Y47" s="6">
        <v>0.4949082009985582</v>
      </c>
      <c r="Z47" s="6">
        <v>0.66717411766187817</v>
      </c>
      <c r="AA47" s="6">
        <v>0.73644743652463307</v>
      </c>
      <c r="AB47" s="6">
        <v>0.77780826520225332</v>
      </c>
      <c r="AC47" s="6">
        <v>0.80664691968696289</v>
      </c>
      <c r="AD47" s="6">
        <v>0.82870162436558858</v>
      </c>
      <c r="AE47" s="6">
        <v>0.84653832486696845</v>
      </c>
      <c r="AF47" s="6">
        <v>0.86146878688943507</v>
      </c>
      <c r="AG47" s="6">
        <v>0.87424383104438008</v>
      </c>
      <c r="AH47" s="6">
        <v>0.88533656368024816</v>
      </c>
      <c r="AI47" s="6">
        <v>0.89506973844917403</v>
      </c>
      <c r="AJ47" s="6">
        <v>0.90367751924609208</v>
      </c>
      <c r="AK47" s="6">
        <v>0.91133776578887526</v>
      </c>
      <c r="AL47" s="6">
        <v>0.91819021776354359</v>
      </c>
      <c r="AM47" s="6">
        <v>0.92434740402917492</v>
      </c>
      <c r="AN47" s="6">
        <v>0.92990160485144724</v>
      </c>
      <c r="AO47" s="6">
        <v>0.93492954370045933</v>
      </c>
      <c r="AP47" s="6">
        <v>0.93949569759642071</v>
      </c>
      <c r="AQ47" s="6">
        <v>0.94365472186654997</v>
      </c>
      <c r="AR47" s="6">
        <v>0.94745328001518681</v>
      </c>
    </row>
    <row r="48" spans="2:44" x14ac:dyDescent="0.25">
      <c r="B48" s="91" t="s">
        <v>555</v>
      </c>
      <c r="C48" s="41">
        <v>18975777.774888411</v>
      </c>
      <c r="D48" s="41">
        <v>25895736.378219187</v>
      </c>
      <c r="E48" s="41">
        <v>28696172.602642059</v>
      </c>
      <c r="F48" s="41">
        <v>30376332.632036339</v>
      </c>
      <c r="G48" s="41">
        <v>31554813.590628807</v>
      </c>
      <c r="H48" s="41">
        <v>32460914.041839398</v>
      </c>
      <c r="I48" s="41">
        <v>33196820.436808195</v>
      </c>
      <c r="J48" s="41">
        <v>33814747.208963603</v>
      </c>
      <c r="K48" s="41">
        <v>34344656.503105484</v>
      </c>
      <c r="L48" s="41">
        <v>34805520.309403129</v>
      </c>
      <c r="M48" s="41">
        <v>35210359.871639036</v>
      </c>
      <c r="N48" s="41">
        <v>35568681.044379182</v>
      </c>
      <c r="O48" s="41">
        <v>35887744.308357276</v>
      </c>
      <c r="P48" s="41">
        <v>36173280.831794679</v>
      </c>
      <c r="Q48" s="41">
        <v>36429923.268333651</v>
      </c>
      <c r="R48" s="41">
        <v>36661481.999481186</v>
      </c>
      <c r="S48" s="41">
        <v>36871132.397092596</v>
      </c>
      <c r="T48" s="41">
        <v>37061547.783254944</v>
      </c>
      <c r="U48" s="41">
        <v>37234997.413577065</v>
      </c>
      <c r="V48" s="41">
        <v>37393420.827395879</v>
      </c>
      <c r="X48" s="41">
        <v>39583408.874869272</v>
      </c>
      <c r="Y48" s="64">
        <v>0.47938715523148789</v>
      </c>
      <c r="Z48" s="64">
        <v>0.65420682842350852</v>
      </c>
      <c r="AA48" s="64">
        <v>0.72495455591902536</v>
      </c>
      <c r="AB48" s="64">
        <v>0.76740062302521084</v>
      </c>
      <c r="AC48" s="64">
        <v>0.79717271674048107</v>
      </c>
      <c r="AD48" s="64">
        <v>0.82006363182247788</v>
      </c>
      <c r="AE48" s="64">
        <v>0.83865491579438489</v>
      </c>
      <c r="AF48" s="64">
        <v>0.85426566761489608</v>
      </c>
      <c r="AG48" s="64">
        <v>0.86765282423440371</v>
      </c>
      <c r="AH48" s="64">
        <v>0.87929567712144341</v>
      </c>
      <c r="AI48" s="64">
        <v>0.88952318338589076</v>
      </c>
      <c r="AJ48" s="64">
        <v>0.89857549047426888</v>
      </c>
      <c r="AK48" s="64">
        <v>0.90663602070769855</v>
      </c>
      <c r="AL48" s="64">
        <v>0.91384956121756311</v>
      </c>
      <c r="AM48" s="64">
        <v>0.9203331472409465</v>
      </c>
      <c r="AN48" s="64">
        <v>0.92618304086379077</v>
      </c>
      <c r="AO48" s="64">
        <v>0.93147946185355834</v>
      </c>
      <c r="AP48" s="64">
        <v>0.9362899466393505</v>
      </c>
      <c r="AQ48" s="64">
        <v>0.94067182367451008</v>
      </c>
      <c r="AR48" s="64">
        <v>0.9446740917540386</v>
      </c>
    </row>
    <row r="50" spans="2:44" x14ac:dyDescent="0.25">
      <c r="B50" s="30" t="s">
        <v>6032</v>
      </c>
      <c r="C50" s="70"/>
      <c r="D50" s="70"/>
      <c r="E50" s="70"/>
      <c r="F50" s="70"/>
      <c r="G50" s="70"/>
      <c r="H50" s="70"/>
      <c r="I50" s="70"/>
      <c r="J50" s="70"/>
      <c r="K50" s="70"/>
      <c r="L50" s="70"/>
      <c r="M50" s="70"/>
      <c r="N50" s="70"/>
      <c r="O50" s="70"/>
      <c r="P50" s="70"/>
      <c r="Q50" s="70"/>
      <c r="R50" s="70"/>
      <c r="S50" s="70"/>
      <c r="T50" s="70"/>
      <c r="U50" s="70"/>
      <c r="V50" s="70"/>
      <c r="X50" s="30" t="s">
        <v>6033</v>
      </c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0"/>
    </row>
    <row r="51" spans="2:44" x14ac:dyDescent="0.25">
      <c r="B51" s="7" t="s">
        <v>6008</v>
      </c>
      <c r="C51" s="50" t="s">
        <v>6010</v>
      </c>
      <c r="D51" s="50" t="s">
        <v>6011</v>
      </c>
      <c r="E51" s="50" t="s">
        <v>6012</v>
      </c>
      <c r="F51" s="50" t="s">
        <v>6013</v>
      </c>
      <c r="G51" s="50" t="s">
        <v>6014</v>
      </c>
      <c r="H51" s="50" t="s">
        <v>6015</v>
      </c>
      <c r="I51" s="50" t="s">
        <v>6016</v>
      </c>
      <c r="J51" s="50" t="s">
        <v>6017</v>
      </c>
      <c r="K51" s="50" t="s">
        <v>6018</v>
      </c>
      <c r="L51" s="50" t="s">
        <v>6019</v>
      </c>
      <c r="M51" s="50" t="s">
        <v>6020</v>
      </c>
      <c r="N51" s="50" t="s">
        <v>6021</v>
      </c>
      <c r="O51" s="50" t="s">
        <v>6022</v>
      </c>
      <c r="P51" s="50" t="s">
        <v>6023</v>
      </c>
      <c r="Q51" s="50" t="s">
        <v>6024</v>
      </c>
      <c r="R51" s="50" t="s">
        <v>6025</v>
      </c>
      <c r="S51" s="50" t="s">
        <v>6026</v>
      </c>
      <c r="T51" s="50" t="s">
        <v>6027</v>
      </c>
      <c r="U51" s="50" t="s">
        <v>6028</v>
      </c>
      <c r="V51" s="50" t="s">
        <v>6029</v>
      </c>
      <c r="X51" s="50" t="s">
        <v>6009</v>
      </c>
      <c r="Y51" s="50" t="s">
        <v>6010</v>
      </c>
      <c r="Z51" s="50" t="s">
        <v>6011</v>
      </c>
      <c r="AA51" s="50" t="s">
        <v>6012</v>
      </c>
      <c r="AB51" s="50" t="s">
        <v>6013</v>
      </c>
      <c r="AC51" s="50" t="s">
        <v>6014</v>
      </c>
      <c r="AD51" s="50" t="s">
        <v>6015</v>
      </c>
      <c r="AE51" s="50" t="s">
        <v>6016</v>
      </c>
      <c r="AF51" s="50" t="s">
        <v>6017</v>
      </c>
      <c r="AG51" s="50" t="s">
        <v>6018</v>
      </c>
      <c r="AH51" s="50" t="s">
        <v>6019</v>
      </c>
      <c r="AI51" s="50" t="s">
        <v>6020</v>
      </c>
      <c r="AJ51" s="50" t="s">
        <v>6021</v>
      </c>
      <c r="AK51" s="50" t="s">
        <v>6022</v>
      </c>
      <c r="AL51" s="50" t="s">
        <v>6023</v>
      </c>
      <c r="AM51" s="50" t="s">
        <v>6024</v>
      </c>
      <c r="AN51" s="50" t="s">
        <v>6025</v>
      </c>
      <c r="AO51" s="50" t="s">
        <v>6026</v>
      </c>
      <c r="AP51" s="50" t="s">
        <v>6027</v>
      </c>
      <c r="AQ51" s="50" t="s">
        <v>6028</v>
      </c>
      <c r="AR51" s="50" t="s">
        <v>6029</v>
      </c>
    </row>
    <row r="52" spans="2:44" x14ac:dyDescent="0.25">
      <c r="B52" t="s">
        <v>517</v>
      </c>
      <c r="C52" s="24">
        <v>0</v>
      </c>
      <c r="D52" s="24">
        <v>0</v>
      </c>
      <c r="E52" s="24">
        <v>0</v>
      </c>
      <c r="F52" s="24">
        <v>0</v>
      </c>
      <c r="G52" s="24">
        <v>0</v>
      </c>
      <c r="H52" s="24">
        <v>0</v>
      </c>
      <c r="I52" s="24">
        <v>0</v>
      </c>
      <c r="J52" s="24">
        <v>0</v>
      </c>
      <c r="K52" s="24">
        <v>0</v>
      </c>
      <c r="L52" s="24">
        <v>0</v>
      </c>
      <c r="M52" s="24">
        <v>0</v>
      </c>
      <c r="N52" s="24">
        <v>0</v>
      </c>
      <c r="O52" s="24">
        <v>0</v>
      </c>
      <c r="P52" s="24">
        <v>0</v>
      </c>
      <c r="Q52" s="24">
        <v>0</v>
      </c>
      <c r="R52" s="24">
        <v>0</v>
      </c>
      <c r="S52" s="24">
        <v>0</v>
      </c>
      <c r="T52" s="24">
        <v>0</v>
      </c>
      <c r="U52" s="24">
        <v>0</v>
      </c>
      <c r="V52" s="24">
        <v>0</v>
      </c>
      <c r="X52" s="24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  <c r="AD52" s="6">
        <v>0</v>
      </c>
      <c r="AE52" s="6">
        <v>0</v>
      </c>
      <c r="AF52" s="6">
        <v>0</v>
      </c>
      <c r="AG52" s="6">
        <v>0</v>
      </c>
      <c r="AH52" s="6">
        <v>0</v>
      </c>
      <c r="AI52" s="6">
        <v>0</v>
      </c>
      <c r="AJ52" s="6">
        <v>0</v>
      </c>
      <c r="AK52" s="6">
        <v>0</v>
      </c>
      <c r="AL52" s="6">
        <v>0</v>
      </c>
      <c r="AM52" s="6">
        <v>0</v>
      </c>
      <c r="AN52" s="6">
        <v>0</v>
      </c>
      <c r="AO52" s="6">
        <v>0</v>
      </c>
      <c r="AP52" s="6">
        <v>0</v>
      </c>
      <c r="AQ52" s="6">
        <v>0</v>
      </c>
      <c r="AR52" s="6">
        <v>0</v>
      </c>
    </row>
    <row r="53" spans="2:44" x14ac:dyDescent="0.25">
      <c r="B53" s="91" t="s">
        <v>519</v>
      </c>
      <c r="C53" s="41">
        <v>0</v>
      </c>
      <c r="D53" s="41">
        <v>0</v>
      </c>
      <c r="E53" s="41">
        <v>0</v>
      </c>
      <c r="F53" s="41">
        <v>0</v>
      </c>
      <c r="G53" s="41">
        <v>0</v>
      </c>
      <c r="H53" s="41">
        <v>0</v>
      </c>
      <c r="I53" s="41">
        <v>0</v>
      </c>
      <c r="J53" s="41">
        <v>0</v>
      </c>
      <c r="K53" s="41">
        <v>0</v>
      </c>
      <c r="L53" s="41">
        <v>0</v>
      </c>
      <c r="M53" s="41">
        <v>0</v>
      </c>
      <c r="N53" s="41">
        <v>0</v>
      </c>
      <c r="O53" s="41">
        <v>0</v>
      </c>
      <c r="P53" s="41">
        <v>0</v>
      </c>
      <c r="Q53" s="41">
        <v>0</v>
      </c>
      <c r="R53" s="41">
        <v>0</v>
      </c>
      <c r="S53" s="41">
        <v>0</v>
      </c>
      <c r="T53" s="41">
        <v>0</v>
      </c>
      <c r="U53" s="41">
        <v>0</v>
      </c>
      <c r="V53" s="41">
        <v>0</v>
      </c>
      <c r="X53" s="41">
        <v>0</v>
      </c>
      <c r="Y53" s="64">
        <v>0</v>
      </c>
      <c r="Z53" s="64">
        <v>0</v>
      </c>
      <c r="AA53" s="64">
        <v>0</v>
      </c>
      <c r="AB53" s="64">
        <v>0</v>
      </c>
      <c r="AC53" s="64">
        <v>0</v>
      </c>
      <c r="AD53" s="64">
        <v>0</v>
      </c>
      <c r="AE53" s="64">
        <v>0</v>
      </c>
      <c r="AF53" s="64">
        <v>0</v>
      </c>
      <c r="AG53" s="64">
        <v>0</v>
      </c>
      <c r="AH53" s="64">
        <v>0</v>
      </c>
      <c r="AI53" s="64">
        <v>0</v>
      </c>
      <c r="AJ53" s="64">
        <v>0</v>
      </c>
      <c r="AK53" s="64">
        <v>0</v>
      </c>
      <c r="AL53" s="64">
        <v>0</v>
      </c>
      <c r="AM53" s="64">
        <v>0</v>
      </c>
      <c r="AN53" s="64">
        <v>0</v>
      </c>
      <c r="AO53" s="64">
        <v>0</v>
      </c>
      <c r="AP53" s="64">
        <v>0</v>
      </c>
      <c r="AQ53" s="64">
        <v>0</v>
      </c>
      <c r="AR53" s="64">
        <v>0</v>
      </c>
    </row>
    <row r="54" spans="2:44" x14ac:dyDescent="0.25">
      <c r="B54" t="s">
        <v>521</v>
      </c>
      <c r="C54" s="24">
        <v>132348.69960755584</v>
      </c>
      <c r="D54" s="24">
        <v>261623.67731577289</v>
      </c>
      <c r="E54" s="24">
        <v>296997.24181448057</v>
      </c>
      <c r="F54" s="24">
        <v>309472.44168741675</v>
      </c>
      <c r="G54" s="24">
        <v>314345.15477014997</v>
      </c>
      <c r="H54" s="24">
        <v>316371.35679535451</v>
      </c>
      <c r="I54" s="24">
        <v>317252.04818947695</v>
      </c>
      <c r="J54" s="24">
        <v>317648.01072427188</v>
      </c>
      <c r="K54" s="24">
        <v>317830.93290067918</v>
      </c>
      <c r="L54" s="24">
        <v>317917.36058516201</v>
      </c>
      <c r="M54" s="24">
        <v>317958.98532255675</v>
      </c>
      <c r="N54" s="24">
        <v>317979.36767254549</v>
      </c>
      <c r="O54" s="24">
        <v>317989.49500859564</v>
      </c>
      <c r="P54" s="24">
        <v>317994.59278550226</v>
      </c>
      <c r="Q54" s="24">
        <v>317997.18902174727</v>
      </c>
      <c r="R54" s="24">
        <v>317998.52535334072</v>
      </c>
      <c r="S54" s="24">
        <v>317999.21988769126</v>
      </c>
      <c r="T54" s="24">
        <v>317999.58409089025</v>
      </c>
      <c r="U54" s="24">
        <v>317999.77665352111</v>
      </c>
      <c r="V54" s="24">
        <v>317999.87924801803</v>
      </c>
      <c r="X54" s="24">
        <v>318000</v>
      </c>
      <c r="Y54" s="6">
        <v>0.41619087926904352</v>
      </c>
      <c r="Z54" s="6">
        <v>0.82271596640180156</v>
      </c>
      <c r="AA54" s="6">
        <v>0.93395359061157412</v>
      </c>
      <c r="AB54" s="6">
        <v>0.97318377889124763</v>
      </c>
      <c r="AC54" s="6">
        <v>0.98850677600676085</v>
      </c>
      <c r="AD54" s="6">
        <v>0.99487848048853622</v>
      </c>
      <c r="AE54" s="6">
        <v>0.9976479502813741</v>
      </c>
      <c r="AF54" s="6">
        <v>0.99889311548513171</v>
      </c>
      <c r="AG54" s="6">
        <v>0.99946834245496596</v>
      </c>
      <c r="AH54" s="6">
        <v>0.9997401276262956</v>
      </c>
      <c r="AI54" s="6">
        <v>0.999871023026908</v>
      </c>
      <c r="AJ54" s="6">
        <v>0.99993511846712413</v>
      </c>
      <c r="AK54" s="6">
        <v>0.9999669654358353</v>
      </c>
      <c r="AL54" s="6">
        <v>0.99998299618082476</v>
      </c>
      <c r="AM54" s="6">
        <v>0.9999911604457461</v>
      </c>
      <c r="AN54" s="6">
        <v>0.99999536274635448</v>
      </c>
      <c r="AO54" s="6">
        <v>0.99999754681663922</v>
      </c>
      <c r="AP54" s="6">
        <v>0.9999986921097177</v>
      </c>
      <c r="AQ54" s="6">
        <v>0.99999929765258211</v>
      </c>
      <c r="AR54" s="6">
        <v>0.99999962027678624</v>
      </c>
    </row>
    <row r="55" spans="2:44" x14ac:dyDescent="0.25">
      <c r="B55" s="91" t="s">
        <v>523</v>
      </c>
      <c r="C55" s="41">
        <v>257372.62528724255</v>
      </c>
      <c r="D55" s="41">
        <v>407049.18536260421</v>
      </c>
      <c r="E55" s="41">
        <v>450478.89014433464</v>
      </c>
      <c r="F55" s="41">
        <v>466116.87709179102</v>
      </c>
      <c r="G55" s="41">
        <v>472300.41631205869</v>
      </c>
      <c r="H55" s="41">
        <v>474893.72542088002</v>
      </c>
      <c r="I55" s="41">
        <v>476028.20572590211</v>
      </c>
      <c r="J55" s="41">
        <v>476540.90174796153</v>
      </c>
      <c r="K55" s="41">
        <v>476778.75899113558</v>
      </c>
      <c r="L55" s="41">
        <v>476891.54791320418</v>
      </c>
      <c r="M55" s="41">
        <v>476946.03796921024</v>
      </c>
      <c r="N55" s="41">
        <v>476972.79314195021</v>
      </c>
      <c r="O55" s="41">
        <v>476986.11930911662</v>
      </c>
      <c r="P55" s="41">
        <v>476992.84195832681</v>
      </c>
      <c r="Q55" s="41">
        <v>476996.27251616184</v>
      </c>
      <c r="R55" s="41">
        <v>476998.04148861318</v>
      </c>
      <c r="S55" s="41">
        <v>476998.9624115419</v>
      </c>
      <c r="T55" s="41">
        <v>476999.44607277383</v>
      </c>
      <c r="U55" s="41">
        <v>476999.7021611628</v>
      </c>
      <c r="V55" s="41">
        <v>476999.83878313698</v>
      </c>
      <c r="X55" s="41">
        <v>477000.00000000006</v>
      </c>
      <c r="Y55" s="64">
        <v>0.53956525217451268</v>
      </c>
      <c r="Z55" s="64">
        <v>0.85335258985870899</v>
      </c>
      <c r="AA55" s="64">
        <v>0.94440018898183353</v>
      </c>
      <c r="AB55" s="64">
        <v>0.97718422870396426</v>
      </c>
      <c r="AC55" s="64">
        <v>0.99014762329572037</v>
      </c>
      <c r="AD55" s="64">
        <v>0.99558433002280911</v>
      </c>
      <c r="AE55" s="64">
        <v>0.99796269544214267</v>
      </c>
      <c r="AF55" s="64">
        <v>0.99903752986994021</v>
      </c>
      <c r="AG55" s="64">
        <v>0.99953618237135333</v>
      </c>
      <c r="AH55" s="64">
        <v>0.99977263713459985</v>
      </c>
      <c r="AI55" s="64">
        <v>0.99988687205285154</v>
      </c>
      <c r="AJ55" s="64">
        <v>0.99994296256174031</v>
      </c>
      <c r="AK55" s="64">
        <v>0.99997090001911226</v>
      </c>
      <c r="AL55" s="64">
        <v>0.99998499362332649</v>
      </c>
      <c r="AM55" s="64">
        <v>0.99999218556847336</v>
      </c>
      <c r="AN55" s="64">
        <v>0.99999589410610712</v>
      </c>
      <c r="AO55" s="64">
        <v>0.99999782476214227</v>
      </c>
      <c r="AP55" s="64">
        <v>0.99999883872698903</v>
      </c>
      <c r="AQ55" s="64">
        <v>0.99999937559992191</v>
      </c>
      <c r="AR55" s="64">
        <v>0.99999966201915491</v>
      </c>
    </row>
    <row r="56" spans="2:44" x14ac:dyDescent="0.25">
      <c r="B56" t="s">
        <v>525</v>
      </c>
      <c r="C56" s="24">
        <v>181625.79248664362</v>
      </c>
      <c r="D56" s="24">
        <v>308174.06360761129</v>
      </c>
      <c r="E56" s="24">
        <v>344038.34179795953</v>
      </c>
      <c r="F56" s="24">
        <v>356847.4152208622</v>
      </c>
      <c r="G56" s="24">
        <v>361888.27006408933</v>
      </c>
      <c r="H56" s="24">
        <v>363995.40542858181</v>
      </c>
      <c r="I56" s="24">
        <v>364914.92213874182</v>
      </c>
      <c r="J56" s="24">
        <v>365329.65516368952</v>
      </c>
      <c r="K56" s="24">
        <v>365521.75265583949</v>
      </c>
      <c r="L56" s="24">
        <v>365612.71819066687</v>
      </c>
      <c r="M56" s="24">
        <v>365656.61311362777</v>
      </c>
      <c r="N56" s="24">
        <v>365678.14363999333</v>
      </c>
      <c r="O56" s="24">
        <v>365688.85765799659</v>
      </c>
      <c r="P56" s="24">
        <v>365694.2580933643</v>
      </c>
      <c r="Q56" s="24">
        <v>365697.01186677982</v>
      </c>
      <c r="R56" s="24">
        <v>365698.43088564288</v>
      </c>
      <c r="S56" s="24">
        <v>365699.16916084744</v>
      </c>
      <c r="T56" s="24">
        <v>365699.556672743</v>
      </c>
      <c r="U56" s="24">
        <v>365699.76174198987</v>
      </c>
      <c r="V56" s="24">
        <v>365699.8710907757</v>
      </c>
      <c r="X56" s="24">
        <v>365700</v>
      </c>
      <c r="Y56" s="6">
        <v>0.49665242681608868</v>
      </c>
      <c r="Z56" s="6">
        <v>0.84269637300413258</v>
      </c>
      <c r="AA56" s="6">
        <v>0.94076658954869985</v>
      </c>
      <c r="AB56" s="6">
        <v>0.97579276789954117</v>
      </c>
      <c r="AC56" s="6">
        <v>0.98957689380390845</v>
      </c>
      <c r="AD56" s="6">
        <v>0.995338817141323</v>
      </c>
      <c r="AE56" s="6">
        <v>0.99785321886448408</v>
      </c>
      <c r="AF56" s="6">
        <v>0.99898729877957215</v>
      </c>
      <c r="AG56" s="6">
        <v>0.99951258587869696</v>
      </c>
      <c r="AH56" s="6">
        <v>0.99976132947953755</v>
      </c>
      <c r="AI56" s="6">
        <v>0.99988135934817546</v>
      </c>
      <c r="AJ56" s="6">
        <v>0.99994023418100442</v>
      </c>
      <c r="AK56" s="6">
        <v>0.99996953146840739</v>
      </c>
      <c r="AL56" s="6">
        <v>0.99998429886071727</v>
      </c>
      <c r="AM56" s="6">
        <v>0.9999918290040466</v>
      </c>
      <c r="AN56" s="6">
        <v>0.99999570928532366</v>
      </c>
      <c r="AO56" s="6">
        <v>0.99999772808544551</v>
      </c>
      <c r="AP56" s="6">
        <v>0.99999878772967732</v>
      </c>
      <c r="AQ56" s="6">
        <v>0.99999934848780392</v>
      </c>
      <c r="AR56" s="6">
        <v>0.99999964750007031</v>
      </c>
    </row>
    <row r="57" spans="2:44" x14ac:dyDescent="0.25">
      <c r="B57" s="91" t="s">
        <v>527</v>
      </c>
      <c r="C57" s="41">
        <v>210305.53380916332</v>
      </c>
      <c r="D57" s="41">
        <v>349609.66561331891</v>
      </c>
      <c r="E57" s="41">
        <v>389335.38218352367</v>
      </c>
      <c r="F57" s="41">
        <v>403554.5136580746</v>
      </c>
      <c r="G57" s="41">
        <v>409157.44590313686</v>
      </c>
      <c r="H57" s="41">
        <v>411501.61248206225</v>
      </c>
      <c r="I57" s="41">
        <v>412525.24938341638</v>
      </c>
      <c r="J57" s="41">
        <v>412987.1896215633</v>
      </c>
      <c r="K57" s="41">
        <v>413201.24653695885</v>
      </c>
      <c r="L57" s="41">
        <v>413302.64833376044</v>
      </c>
      <c r="M57" s="41">
        <v>413351.59490981756</v>
      </c>
      <c r="N57" s="41">
        <v>413375.61003584496</v>
      </c>
      <c r="O57" s="41">
        <v>413387.56342871935</v>
      </c>
      <c r="P57" s="41">
        <v>413393.58992820058</v>
      </c>
      <c r="Q57" s="41">
        <v>413396.66356757306</v>
      </c>
      <c r="R57" s="41">
        <v>413398.24770743423</v>
      </c>
      <c r="S57" s="41">
        <v>413399.07203100185</v>
      </c>
      <c r="T57" s="41">
        <v>413399.50477684225</v>
      </c>
      <c r="U57" s="41">
        <v>413399.73381715018</v>
      </c>
      <c r="V57" s="41">
        <v>413399.85596464487</v>
      </c>
      <c r="X57" s="41">
        <v>413400</v>
      </c>
      <c r="Y57" s="64">
        <v>0.50872165894814547</v>
      </c>
      <c r="Z57" s="64">
        <v>0.84569343399448216</v>
      </c>
      <c r="AA57" s="64">
        <v>0.94178853938926865</v>
      </c>
      <c r="AB57" s="64">
        <v>0.97618411625078516</v>
      </c>
      <c r="AC57" s="64">
        <v>0.9897374114734806</v>
      </c>
      <c r="AD57" s="64">
        <v>0.99540786763924105</v>
      </c>
      <c r="AE57" s="64">
        <v>0.99788400915195064</v>
      </c>
      <c r="AF57" s="64">
        <v>0.999001426273738</v>
      </c>
      <c r="AG57" s="64">
        <v>0.99951922239225655</v>
      </c>
      <c r="AH57" s="64">
        <v>0.99976450975752407</v>
      </c>
      <c r="AI57" s="64">
        <v>0.99988290979636563</v>
      </c>
      <c r="AJ57" s="64">
        <v>0.99994100153808652</v>
      </c>
      <c r="AK57" s="64">
        <v>0.99996991637329302</v>
      </c>
      <c r="AL57" s="64">
        <v>0.99998449426270097</v>
      </c>
      <c r="AM57" s="64">
        <v>0.99999192928779168</v>
      </c>
      <c r="AN57" s="64">
        <v>0.99999576126616896</v>
      </c>
      <c r="AO57" s="64">
        <v>0.9999977552757664</v>
      </c>
      <c r="AP57" s="64">
        <v>0.99999880207267111</v>
      </c>
      <c r="AQ57" s="64">
        <v>0.99999935611308699</v>
      </c>
      <c r="AR57" s="64">
        <v>0.99999965158356285</v>
      </c>
    </row>
    <row r="58" spans="2:44" x14ac:dyDescent="0.25">
      <c r="B58" t="s">
        <v>529</v>
      </c>
      <c r="C58" s="24">
        <v>296332.18855407462</v>
      </c>
      <c r="D58" s="24">
        <v>519665.05586857127</v>
      </c>
      <c r="E58" s="24">
        <v>582383.58936293598</v>
      </c>
      <c r="F58" s="24">
        <v>604711.60075489548</v>
      </c>
      <c r="G58" s="24">
        <v>613481.79650373431</v>
      </c>
      <c r="H58" s="24">
        <v>617142.99439904257</v>
      </c>
      <c r="I58" s="24">
        <v>618739.08070657635</v>
      </c>
      <c r="J58" s="24">
        <v>619458.39659234008</v>
      </c>
      <c r="K58" s="24">
        <v>619791.35292240034</v>
      </c>
      <c r="L58" s="24">
        <v>619948.93271411571</v>
      </c>
      <c r="M58" s="24">
        <v>620024.93536947935</v>
      </c>
      <c r="N58" s="24">
        <v>620062.1990229995</v>
      </c>
      <c r="O58" s="24">
        <v>620080.73518430651</v>
      </c>
      <c r="P58" s="24">
        <v>620090.07523877709</v>
      </c>
      <c r="Q58" s="24">
        <v>620094.83643170877</v>
      </c>
      <c r="R58" s="24">
        <v>620097.28918710572</v>
      </c>
      <c r="S58" s="24">
        <v>620098.56495800114</v>
      </c>
      <c r="T58" s="24">
        <v>620099.23443592095</v>
      </c>
      <c r="U58" s="24">
        <v>620099.58864193887</v>
      </c>
      <c r="V58" s="24">
        <v>620099.77747585659</v>
      </c>
      <c r="X58" s="24">
        <v>620100</v>
      </c>
      <c r="Y58" s="6">
        <v>0.4778780657217781</v>
      </c>
      <c r="Z58" s="6">
        <v>0.83803427813025522</v>
      </c>
      <c r="AA58" s="6">
        <v>0.93917688979670377</v>
      </c>
      <c r="AB58" s="6">
        <v>0.97518400379760595</v>
      </c>
      <c r="AC58" s="6">
        <v>0.98932719965124061</v>
      </c>
      <c r="AD58" s="6">
        <v>0.99523140525567255</v>
      </c>
      <c r="AE58" s="6">
        <v>0.99780532286175838</v>
      </c>
      <c r="AF58" s="6">
        <v>0.99896532267753602</v>
      </c>
      <c r="AG58" s="6">
        <v>0.99950226241315976</v>
      </c>
      <c r="AH58" s="6">
        <v>0.99975638238044784</v>
      </c>
      <c r="AI58" s="6">
        <v>0.9998789475398796</v>
      </c>
      <c r="AJ58" s="6">
        <v>0.99993904051443239</v>
      </c>
      <c r="AK58" s="6">
        <v>0.99996893272747378</v>
      </c>
      <c r="AL58" s="6">
        <v>0.99998399490207557</v>
      </c>
      <c r="AM58" s="6">
        <v>0.99999167300710978</v>
      </c>
      <c r="AN58" s="6">
        <v>0.9999956284262308</v>
      </c>
      <c r="AO58" s="6">
        <v>0.99999768578939063</v>
      </c>
      <c r="AP58" s="6">
        <v>0.99999876541835342</v>
      </c>
      <c r="AQ58" s="6">
        <v>0.99999933662625196</v>
      </c>
      <c r="AR58" s="6">
        <v>0.99999964114797069</v>
      </c>
    </row>
    <row r="59" spans="2:44" x14ac:dyDescent="0.25">
      <c r="B59" s="91" t="s">
        <v>531</v>
      </c>
      <c r="C59" s="41">
        <v>334584.41287341533</v>
      </c>
      <c r="D59" s="41">
        <v>529163.94097138545</v>
      </c>
      <c r="E59" s="41">
        <v>585622.55718763499</v>
      </c>
      <c r="F59" s="41">
        <v>605951.94021932827</v>
      </c>
      <c r="G59" s="41">
        <v>613990.54120567627</v>
      </c>
      <c r="H59" s="41">
        <v>617361.84304714401</v>
      </c>
      <c r="I59" s="41">
        <v>618836.66744367278</v>
      </c>
      <c r="J59" s="41">
        <v>619503.17227234994</v>
      </c>
      <c r="K59" s="41">
        <v>619812.38668847631</v>
      </c>
      <c r="L59" s="41">
        <v>619959.0122871655</v>
      </c>
      <c r="M59" s="41">
        <v>620029.84935997322</v>
      </c>
      <c r="N59" s="41">
        <v>620064.63108453527</v>
      </c>
      <c r="O59" s="41">
        <v>620081.95510185161</v>
      </c>
      <c r="P59" s="41">
        <v>620090.69454582478</v>
      </c>
      <c r="Q59" s="41">
        <v>620095.15427101031</v>
      </c>
      <c r="R59" s="41">
        <v>620097.45393519709</v>
      </c>
      <c r="S59" s="41">
        <v>620098.65113500447</v>
      </c>
      <c r="T59" s="41">
        <v>620099.27989460586</v>
      </c>
      <c r="U59" s="41">
        <v>620099.6128095116</v>
      </c>
      <c r="V59" s="41">
        <v>620099.79041807808</v>
      </c>
      <c r="X59" s="41">
        <v>620100</v>
      </c>
      <c r="Y59" s="64">
        <v>0.53956525217451268</v>
      </c>
      <c r="Z59" s="64">
        <v>0.85335258985870899</v>
      </c>
      <c r="AA59" s="64">
        <v>0.94440018898183353</v>
      </c>
      <c r="AB59" s="64">
        <v>0.97718422870396426</v>
      </c>
      <c r="AC59" s="64">
        <v>0.99014762329572048</v>
      </c>
      <c r="AD59" s="64">
        <v>0.99558433002280922</v>
      </c>
      <c r="AE59" s="64">
        <v>0.99796269544214289</v>
      </c>
      <c r="AF59" s="64">
        <v>0.99903752986994021</v>
      </c>
      <c r="AG59" s="64">
        <v>0.99953618237135355</v>
      </c>
      <c r="AH59" s="64">
        <v>0.99977263713460007</v>
      </c>
      <c r="AI59" s="64">
        <v>0.99988687205285154</v>
      </c>
      <c r="AJ59" s="64">
        <v>0.99994296256174053</v>
      </c>
      <c r="AK59" s="64">
        <v>0.99997090001911237</v>
      </c>
      <c r="AL59" s="64">
        <v>0.99998499362332649</v>
      </c>
      <c r="AM59" s="64">
        <v>0.99999218556847336</v>
      </c>
      <c r="AN59" s="64">
        <v>0.99999589410610723</v>
      </c>
      <c r="AO59" s="64">
        <v>0.99999782476214238</v>
      </c>
      <c r="AP59" s="64">
        <v>0.99999883872698903</v>
      </c>
      <c r="AQ59" s="64">
        <v>0.99999937559992191</v>
      </c>
      <c r="AR59" s="64">
        <v>0.99999966201915513</v>
      </c>
    </row>
    <row r="60" spans="2:44" x14ac:dyDescent="0.25">
      <c r="B60" t="s">
        <v>533</v>
      </c>
      <c r="C60" s="24">
        <v>210305.53380916332</v>
      </c>
      <c r="D60" s="24">
        <v>349609.66561331891</v>
      </c>
      <c r="E60" s="24">
        <v>389335.38218352367</v>
      </c>
      <c r="F60" s="24">
        <v>403554.5136580746</v>
      </c>
      <c r="G60" s="24">
        <v>409157.44590313686</v>
      </c>
      <c r="H60" s="24">
        <v>411501.61248206225</v>
      </c>
      <c r="I60" s="24">
        <v>412525.24938341638</v>
      </c>
      <c r="J60" s="24">
        <v>412987.1896215633</v>
      </c>
      <c r="K60" s="24">
        <v>413201.24653695885</v>
      </c>
      <c r="L60" s="24">
        <v>413302.64833376044</v>
      </c>
      <c r="M60" s="24">
        <v>413351.59490981756</v>
      </c>
      <c r="N60" s="24">
        <v>413375.61003584496</v>
      </c>
      <c r="O60" s="24">
        <v>413387.56342871935</v>
      </c>
      <c r="P60" s="24">
        <v>413393.58992820058</v>
      </c>
      <c r="Q60" s="24">
        <v>413396.66356757306</v>
      </c>
      <c r="R60" s="24">
        <v>413398.24770743423</v>
      </c>
      <c r="S60" s="24">
        <v>413399.07203100185</v>
      </c>
      <c r="T60" s="24">
        <v>413399.50477684225</v>
      </c>
      <c r="U60" s="24">
        <v>413399.73381715018</v>
      </c>
      <c r="V60" s="24">
        <v>413399.85596464487</v>
      </c>
      <c r="X60" s="24">
        <v>413400</v>
      </c>
      <c r="Y60" s="6">
        <v>0.50872165894814547</v>
      </c>
      <c r="Z60" s="6">
        <v>0.84569343399448216</v>
      </c>
      <c r="AA60" s="6">
        <v>0.94178853938926865</v>
      </c>
      <c r="AB60" s="6">
        <v>0.97618411625078516</v>
      </c>
      <c r="AC60" s="6">
        <v>0.9897374114734806</v>
      </c>
      <c r="AD60" s="6">
        <v>0.99540786763924105</v>
      </c>
      <c r="AE60" s="6">
        <v>0.99788400915195064</v>
      </c>
      <c r="AF60" s="6">
        <v>0.999001426273738</v>
      </c>
      <c r="AG60" s="6">
        <v>0.99951922239225655</v>
      </c>
      <c r="AH60" s="6">
        <v>0.99976450975752407</v>
      </c>
      <c r="AI60" s="6">
        <v>0.99988290979636563</v>
      </c>
      <c r="AJ60" s="6">
        <v>0.99994100153808652</v>
      </c>
      <c r="AK60" s="6">
        <v>0.99996991637329302</v>
      </c>
      <c r="AL60" s="6">
        <v>0.99998449426270097</v>
      </c>
      <c r="AM60" s="6">
        <v>0.99999192928779168</v>
      </c>
      <c r="AN60" s="6">
        <v>0.99999576126616896</v>
      </c>
      <c r="AO60" s="6">
        <v>0.9999977552757664</v>
      </c>
      <c r="AP60" s="6">
        <v>0.99999880207267111</v>
      </c>
      <c r="AQ60" s="6">
        <v>0.99999935611308699</v>
      </c>
      <c r="AR60" s="6">
        <v>0.99999965158356285</v>
      </c>
    </row>
    <row r="61" spans="2:44" x14ac:dyDescent="0.25">
      <c r="B61" s="91" t="s">
        <v>535</v>
      </c>
      <c r="C61" s="41">
        <v>236113.53023263667</v>
      </c>
      <c r="D61" s="41">
        <v>400626.28268989467</v>
      </c>
      <c r="E61" s="41">
        <v>447249.84433734743</v>
      </c>
      <c r="F61" s="41">
        <v>463901.63978712086</v>
      </c>
      <c r="G61" s="41">
        <v>470454.75108331611</v>
      </c>
      <c r="H61" s="41">
        <v>473194.02705715632</v>
      </c>
      <c r="I61" s="41">
        <v>474389.39878036437</v>
      </c>
      <c r="J61" s="41">
        <v>474928.55171279632</v>
      </c>
      <c r="K61" s="41">
        <v>475178.27845259133</v>
      </c>
      <c r="L61" s="41">
        <v>475296.53364786704</v>
      </c>
      <c r="M61" s="41">
        <v>475353.59704771615</v>
      </c>
      <c r="N61" s="41">
        <v>475381.58673199126</v>
      </c>
      <c r="O61" s="41">
        <v>475395.51495539554</v>
      </c>
      <c r="P61" s="41">
        <v>475402.53552137356</v>
      </c>
      <c r="Q61" s="41">
        <v>475406.11542681372</v>
      </c>
      <c r="R61" s="41">
        <v>475407.96015133575</v>
      </c>
      <c r="S61" s="41">
        <v>475408.91990910168</v>
      </c>
      <c r="T61" s="41">
        <v>475409.42367456586</v>
      </c>
      <c r="U61" s="41">
        <v>475409.69026458677</v>
      </c>
      <c r="V61" s="41">
        <v>475409.83241800842</v>
      </c>
      <c r="X61" s="41">
        <v>475410</v>
      </c>
      <c r="Y61" s="64">
        <v>0.49665242681608857</v>
      </c>
      <c r="Z61" s="64">
        <v>0.84269637300413258</v>
      </c>
      <c r="AA61" s="64">
        <v>0.94076658954869996</v>
      </c>
      <c r="AB61" s="64">
        <v>0.97579276789954117</v>
      </c>
      <c r="AC61" s="64">
        <v>0.98957689380390845</v>
      </c>
      <c r="AD61" s="64">
        <v>0.99533881714132288</v>
      </c>
      <c r="AE61" s="64">
        <v>0.99785321886448408</v>
      </c>
      <c r="AF61" s="64">
        <v>0.99898729877957204</v>
      </c>
      <c r="AG61" s="64">
        <v>0.99951258587869696</v>
      </c>
      <c r="AH61" s="64">
        <v>0.99976132947953777</v>
      </c>
      <c r="AI61" s="64">
        <v>0.99988135934817557</v>
      </c>
      <c r="AJ61" s="64">
        <v>0.99994023418100431</v>
      </c>
      <c r="AK61" s="64">
        <v>0.99996953146840739</v>
      </c>
      <c r="AL61" s="64">
        <v>0.99998429886071716</v>
      </c>
      <c r="AM61" s="64">
        <v>0.99999182900404648</v>
      </c>
      <c r="AN61" s="64">
        <v>0.99999570928532366</v>
      </c>
      <c r="AO61" s="64">
        <v>0.99999772808544551</v>
      </c>
      <c r="AP61" s="64">
        <v>0.99999878772967721</v>
      </c>
      <c r="AQ61" s="64">
        <v>0.9999993484878037</v>
      </c>
      <c r="AR61" s="64">
        <v>0.99999964750007031</v>
      </c>
    </row>
    <row r="62" spans="2:44" x14ac:dyDescent="0.25">
      <c r="B62" t="s">
        <v>537</v>
      </c>
      <c r="C62" s="24">
        <v>273397.19395191234</v>
      </c>
      <c r="D62" s="24">
        <v>454492.56529731461</v>
      </c>
      <c r="E62" s="24">
        <v>506135.99683858082</v>
      </c>
      <c r="F62" s="24">
        <v>524620.86775549699</v>
      </c>
      <c r="G62" s="24">
        <v>531904.6796740779</v>
      </c>
      <c r="H62" s="24">
        <v>534952.09622668091</v>
      </c>
      <c r="I62" s="24">
        <v>536282.82419844123</v>
      </c>
      <c r="J62" s="24">
        <v>536883.34650803229</v>
      </c>
      <c r="K62" s="24">
        <v>537161.62049804651</v>
      </c>
      <c r="L62" s="24">
        <v>537293.44283388858</v>
      </c>
      <c r="M62" s="24">
        <v>537357.07338276284</v>
      </c>
      <c r="N62" s="24">
        <v>537388.29304659832</v>
      </c>
      <c r="O62" s="24">
        <v>537403.8324573352</v>
      </c>
      <c r="P62" s="24">
        <v>537411.66690666089</v>
      </c>
      <c r="Q62" s="24">
        <v>537415.66263784491</v>
      </c>
      <c r="R62" s="24">
        <v>537417.72201966459</v>
      </c>
      <c r="S62" s="24">
        <v>537418.79364030249</v>
      </c>
      <c r="T62" s="24">
        <v>537419.35620989499</v>
      </c>
      <c r="U62" s="24">
        <v>537419.65396229527</v>
      </c>
      <c r="V62" s="24">
        <v>537419.81275403837</v>
      </c>
      <c r="X62" s="24">
        <v>537420</v>
      </c>
      <c r="Y62" s="6">
        <v>0.50872165894814547</v>
      </c>
      <c r="Z62" s="6">
        <v>0.84569343399448216</v>
      </c>
      <c r="AA62" s="6">
        <v>0.94178853938926876</v>
      </c>
      <c r="AB62" s="6">
        <v>0.97618411625078516</v>
      </c>
      <c r="AC62" s="6">
        <v>0.98973741147348049</v>
      </c>
      <c r="AD62" s="6">
        <v>0.99540786763924105</v>
      </c>
      <c r="AE62" s="6">
        <v>0.99788400915195052</v>
      </c>
      <c r="AF62" s="6">
        <v>0.999001426273738</v>
      </c>
      <c r="AG62" s="6">
        <v>0.99951922239225655</v>
      </c>
      <c r="AH62" s="6">
        <v>0.99976450975752407</v>
      </c>
      <c r="AI62" s="6">
        <v>0.99988290979636563</v>
      </c>
      <c r="AJ62" s="6">
        <v>0.99994100153808629</v>
      </c>
      <c r="AK62" s="6">
        <v>0.99996991637329313</v>
      </c>
      <c r="AL62" s="6">
        <v>0.9999844942627012</v>
      </c>
      <c r="AM62" s="6">
        <v>0.99999192928779146</v>
      </c>
      <c r="AN62" s="6">
        <v>0.99999576126616907</v>
      </c>
      <c r="AO62" s="6">
        <v>0.99999775527576662</v>
      </c>
      <c r="AP62" s="6">
        <v>0.99999880207267122</v>
      </c>
      <c r="AQ62" s="6">
        <v>0.9999993561130871</v>
      </c>
      <c r="AR62" s="6">
        <v>0.99999965158356285</v>
      </c>
    </row>
    <row r="63" spans="2:44" x14ac:dyDescent="0.25">
      <c r="B63" s="91" t="s">
        <v>539</v>
      </c>
      <c r="C63" s="41">
        <v>385231.84512029699</v>
      </c>
      <c r="D63" s="41">
        <v>675564.57262914267</v>
      </c>
      <c r="E63" s="41">
        <v>757098.66617181688</v>
      </c>
      <c r="F63" s="41">
        <v>786125.08098136424</v>
      </c>
      <c r="G63" s="41">
        <v>797526.33545485465</v>
      </c>
      <c r="H63" s="41">
        <v>802285.89271875541</v>
      </c>
      <c r="I63" s="41">
        <v>804360.80491854937</v>
      </c>
      <c r="J63" s="41">
        <v>805295.9155700421</v>
      </c>
      <c r="K63" s="41">
        <v>805728.75879912043</v>
      </c>
      <c r="L63" s="41">
        <v>805933.61252835044</v>
      </c>
      <c r="M63" s="41">
        <v>806032.41598032322</v>
      </c>
      <c r="N63" s="41">
        <v>806080.8587298994</v>
      </c>
      <c r="O63" s="41">
        <v>806104.9557395986</v>
      </c>
      <c r="P63" s="41">
        <v>806117.0978104102</v>
      </c>
      <c r="Q63" s="41">
        <v>806123.28736122139</v>
      </c>
      <c r="R63" s="41">
        <v>806126.47594323754</v>
      </c>
      <c r="S63" s="41">
        <v>806128.13444540161</v>
      </c>
      <c r="T63" s="41">
        <v>806129.00476669718</v>
      </c>
      <c r="U63" s="41">
        <v>806129.46523452061</v>
      </c>
      <c r="V63" s="41">
        <v>806129.71071861358</v>
      </c>
      <c r="X63" s="41">
        <v>806130</v>
      </c>
      <c r="Y63" s="64">
        <v>0.4778780657217781</v>
      </c>
      <c r="Z63" s="64">
        <v>0.83803427813025522</v>
      </c>
      <c r="AA63" s="64">
        <v>0.93917688979670388</v>
      </c>
      <c r="AB63" s="64">
        <v>0.97518400379760617</v>
      </c>
      <c r="AC63" s="64">
        <v>0.98932719965124072</v>
      </c>
      <c r="AD63" s="64">
        <v>0.99523140525567266</v>
      </c>
      <c r="AE63" s="64">
        <v>0.99780532286175849</v>
      </c>
      <c r="AF63" s="64">
        <v>0.99896532267753602</v>
      </c>
      <c r="AG63" s="64">
        <v>0.99950226241315976</v>
      </c>
      <c r="AH63" s="64">
        <v>0.99975638238044784</v>
      </c>
      <c r="AI63" s="64">
        <v>0.99987894753987971</v>
      </c>
      <c r="AJ63" s="64">
        <v>0.99993904051443239</v>
      </c>
      <c r="AK63" s="64">
        <v>0.999968932727474</v>
      </c>
      <c r="AL63" s="64">
        <v>0.99998399490207557</v>
      </c>
      <c r="AM63" s="64">
        <v>0.99999167300710978</v>
      </c>
      <c r="AN63" s="64">
        <v>0.99999562842623091</v>
      </c>
      <c r="AO63" s="64">
        <v>0.99999768578939086</v>
      </c>
      <c r="AP63" s="64">
        <v>0.99999876541835331</v>
      </c>
      <c r="AQ63" s="64">
        <v>0.99999933662625207</v>
      </c>
      <c r="AR63" s="64">
        <v>0.99999964114797069</v>
      </c>
    </row>
    <row r="64" spans="2:44" x14ac:dyDescent="0.25">
      <c r="B64" t="s">
        <v>541</v>
      </c>
      <c r="C64" s="24">
        <v>434959.73673543986</v>
      </c>
      <c r="D64" s="24">
        <v>687913.12326280109</v>
      </c>
      <c r="E64" s="24">
        <v>761309.32434392534</v>
      </c>
      <c r="F64" s="24">
        <v>787737.52228512673</v>
      </c>
      <c r="G64" s="24">
        <v>798187.70356737904</v>
      </c>
      <c r="H64" s="24">
        <v>802570.39596128697</v>
      </c>
      <c r="I64" s="24">
        <v>804487.66767677444</v>
      </c>
      <c r="J64" s="24">
        <v>805354.1239540549</v>
      </c>
      <c r="K64" s="24">
        <v>805756.1026950191</v>
      </c>
      <c r="L64" s="24">
        <v>805946.71597331506</v>
      </c>
      <c r="M64" s="24">
        <v>806038.80416796508</v>
      </c>
      <c r="N64" s="24">
        <v>806084.02040989569</v>
      </c>
      <c r="O64" s="24">
        <v>806106.541632407</v>
      </c>
      <c r="P64" s="24">
        <v>806117.90290957212</v>
      </c>
      <c r="Q64" s="24">
        <v>806123.70055231336</v>
      </c>
      <c r="R64" s="24">
        <v>806126.69011575612</v>
      </c>
      <c r="S64" s="24">
        <v>806128.24647550564</v>
      </c>
      <c r="T64" s="24">
        <v>806129.06386298756</v>
      </c>
      <c r="U64" s="24">
        <v>806129.49665236508</v>
      </c>
      <c r="V64" s="24">
        <v>806129.72754350142</v>
      </c>
      <c r="X64" s="24">
        <v>806129.99999999988</v>
      </c>
      <c r="Y64" s="6">
        <v>0.53956525217451268</v>
      </c>
      <c r="Z64" s="6">
        <v>0.8533525898587091</v>
      </c>
      <c r="AA64" s="6">
        <v>0.94440018898183353</v>
      </c>
      <c r="AB64" s="6">
        <v>0.97718422870396437</v>
      </c>
      <c r="AC64" s="6">
        <v>0.99014762329572048</v>
      </c>
      <c r="AD64" s="6">
        <v>0.99558433002280911</v>
      </c>
      <c r="AE64" s="6">
        <v>0.99796269544214278</v>
      </c>
      <c r="AF64" s="6">
        <v>0.99903752986994032</v>
      </c>
      <c r="AG64" s="6">
        <v>0.99953618237135355</v>
      </c>
      <c r="AH64" s="6">
        <v>0.99977263713460007</v>
      </c>
      <c r="AI64" s="6">
        <v>0.99988687205285154</v>
      </c>
      <c r="AJ64" s="6">
        <v>0.99994296256174042</v>
      </c>
      <c r="AK64" s="6">
        <v>0.99997090001911249</v>
      </c>
      <c r="AL64" s="6">
        <v>0.9999849936233266</v>
      </c>
      <c r="AM64" s="6">
        <v>0.99999218556847336</v>
      </c>
      <c r="AN64" s="6">
        <v>0.99999589410610723</v>
      </c>
      <c r="AO64" s="6">
        <v>0.99999782476214227</v>
      </c>
      <c r="AP64" s="6">
        <v>0.99999883872698903</v>
      </c>
      <c r="AQ64" s="6">
        <v>0.99999937559992214</v>
      </c>
      <c r="AR64" s="6">
        <v>0.99999966201915513</v>
      </c>
    </row>
    <row r="65" spans="2:44" x14ac:dyDescent="0.25">
      <c r="B65" s="91" t="s">
        <v>543</v>
      </c>
      <c r="C65" s="41">
        <v>273397.19395191234</v>
      </c>
      <c r="D65" s="41">
        <v>454492.56529731461</v>
      </c>
      <c r="E65" s="41">
        <v>506135.99683858082</v>
      </c>
      <c r="F65" s="41">
        <v>524620.86775549699</v>
      </c>
      <c r="G65" s="41">
        <v>531904.6796740779</v>
      </c>
      <c r="H65" s="41">
        <v>534952.09622668091</v>
      </c>
      <c r="I65" s="41">
        <v>536282.82419844123</v>
      </c>
      <c r="J65" s="41">
        <v>536883.34650803229</v>
      </c>
      <c r="K65" s="41">
        <v>537161.62049804651</v>
      </c>
      <c r="L65" s="41">
        <v>537293.44283388858</v>
      </c>
      <c r="M65" s="41">
        <v>537357.07338276284</v>
      </c>
      <c r="N65" s="41">
        <v>537388.29304659832</v>
      </c>
      <c r="O65" s="41">
        <v>537403.8324573352</v>
      </c>
      <c r="P65" s="41">
        <v>537411.66690666089</v>
      </c>
      <c r="Q65" s="41">
        <v>537415.66263784491</v>
      </c>
      <c r="R65" s="41">
        <v>537417.72201966459</v>
      </c>
      <c r="S65" s="41">
        <v>537418.79364030249</v>
      </c>
      <c r="T65" s="41">
        <v>537419.35620989499</v>
      </c>
      <c r="U65" s="41">
        <v>537419.65396229527</v>
      </c>
      <c r="V65" s="41">
        <v>537419.81275403837</v>
      </c>
      <c r="X65" s="41">
        <v>537420</v>
      </c>
      <c r="Y65" s="64">
        <v>0.50872165894814547</v>
      </c>
      <c r="Z65" s="64">
        <v>0.84569343399448216</v>
      </c>
      <c r="AA65" s="64">
        <v>0.94178853938926876</v>
      </c>
      <c r="AB65" s="64">
        <v>0.97618411625078516</v>
      </c>
      <c r="AC65" s="64">
        <v>0.98973741147348049</v>
      </c>
      <c r="AD65" s="64">
        <v>0.99540786763924105</v>
      </c>
      <c r="AE65" s="64">
        <v>0.99788400915195052</v>
      </c>
      <c r="AF65" s="64">
        <v>0.999001426273738</v>
      </c>
      <c r="AG65" s="64">
        <v>0.99951922239225655</v>
      </c>
      <c r="AH65" s="64">
        <v>0.99976450975752407</v>
      </c>
      <c r="AI65" s="64">
        <v>0.99988290979636563</v>
      </c>
      <c r="AJ65" s="64">
        <v>0.99994100153808629</v>
      </c>
      <c r="AK65" s="64">
        <v>0.99996991637329313</v>
      </c>
      <c r="AL65" s="64">
        <v>0.9999844942627012</v>
      </c>
      <c r="AM65" s="64">
        <v>0.99999192928779146</v>
      </c>
      <c r="AN65" s="64">
        <v>0.99999576126616907</v>
      </c>
      <c r="AO65" s="64">
        <v>0.99999775527576662</v>
      </c>
      <c r="AP65" s="64">
        <v>0.99999880207267122</v>
      </c>
      <c r="AQ65" s="64">
        <v>0.9999993561130871</v>
      </c>
      <c r="AR65" s="64">
        <v>0.99999965158356285</v>
      </c>
    </row>
    <row r="66" spans="2:44" x14ac:dyDescent="0.25">
      <c r="B66" t="s">
        <v>545</v>
      </c>
      <c r="C66" s="24">
        <v>306947.58930242772</v>
      </c>
      <c r="D66" s="24">
        <v>520814.167496863</v>
      </c>
      <c r="E66" s="24">
        <v>581424.79763855156</v>
      </c>
      <c r="F66" s="24">
        <v>603072.13172325713</v>
      </c>
      <c r="G66" s="24">
        <v>611591.17640831089</v>
      </c>
      <c r="H66" s="24">
        <v>615152.23517430329</v>
      </c>
      <c r="I66" s="24">
        <v>616706.2184144737</v>
      </c>
      <c r="J66" s="24">
        <v>617407.11722663522</v>
      </c>
      <c r="K66" s="24">
        <v>617731.7619883687</v>
      </c>
      <c r="L66" s="24">
        <v>617885.49374222709</v>
      </c>
      <c r="M66" s="24">
        <v>617959.67616203101</v>
      </c>
      <c r="N66" s="24">
        <v>617996.06275158864</v>
      </c>
      <c r="O66" s="24">
        <v>618014.16944201419</v>
      </c>
      <c r="P66" s="24">
        <v>618023.29617778561</v>
      </c>
      <c r="Q66" s="24">
        <v>618027.95005485788</v>
      </c>
      <c r="R66" s="24">
        <v>618030.34819673642</v>
      </c>
      <c r="S66" s="24">
        <v>618031.59588183218</v>
      </c>
      <c r="T66" s="24">
        <v>618032.2507769356</v>
      </c>
      <c r="U66" s="24">
        <v>618032.59734396287</v>
      </c>
      <c r="V66" s="24">
        <v>618032.78214341099</v>
      </c>
      <c r="X66" s="24">
        <v>618033</v>
      </c>
      <c r="Y66" s="6">
        <v>0.49665242681608868</v>
      </c>
      <c r="Z66" s="6">
        <v>0.84269637300413247</v>
      </c>
      <c r="AA66" s="6">
        <v>0.94076658954869974</v>
      </c>
      <c r="AB66" s="6">
        <v>0.97579276789954117</v>
      </c>
      <c r="AC66" s="6">
        <v>0.98957689380390834</v>
      </c>
      <c r="AD66" s="6">
        <v>0.995338817141323</v>
      </c>
      <c r="AE66" s="6">
        <v>0.99785321886448408</v>
      </c>
      <c r="AF66" s="6">
        <v>0.99898729877957204</v>
      </c>
      <c r="AG66" s="6">
        <v>0.99951258587869696</v>
      </c>
      <c r="AH66" s="6">
        <v>0.99976132947953766</v>
      </c>
      <c r="AI66" s="6">
        <v>0.99988135934817557</v>
      </c>
      <c r="AJ66" s="6">
        <v>0.99994023418100431</v>
      </c>
      <c r="AK66" s="6">
        <v>0.99996953146840728</v>
      </c>
      <c r="AL66" s="6">
        <v>0.99998429886071716</v>
      </c>
      <c r="AM66" s="6">
        <v>0.99999182900404648</v>
      </c>
      <c r="AN66" s="6">
        <v>0.99999570928532366</v>
      </c>
      <c r="AO66" s="6">
        <v>0.99999772808544551</v>
      </c>
      <c r="AP66" s="6">
        <v>0.99999878772967721</v>
      </c>
      <c r="AQ66" s="6">
        <v>0.99999934848780381</v>
      </c>
      <c r="AR66" s="6">
        <v>0.99999964750007042</v>
      </c>
    </row>
    <row r="67" spans="2:44" x14ac:dyDescent="0.25">
      <c r="B67" s="91" t="s">
        <v>547</v>
      </c>
      <c r="C67" s="41">
        <v>355416.35213748598</v>
      </c>
      <c r="D67" s="41">
        <v>590840.33488650899</v>
      </c>
      <c r="E67" s="41">
        <v>657976.79589015502</v>
      </c>
      <c r="F67" s="41">
        <v>682007.12808214605</v>
      </c>
      <c r="G67" s="41">
        <v>691476.08357630135</v>
      </c>
      <c r="H67" s="41">
        <v>695437.7250946851</v>
      </c>
      <c r="I67" s="41">
        <v>697167.67145797366</v>
      </c>
      <c r="J67" s="41">
        <v>697948.35046044202</v>
      </c>
      <c r="K67" s="41">
        <v>698310.10664746049</v>
      </c>
      <c r="L67" s="41">
        <v>698481.47568405501</v>
      </c>
      <c r="M67" s="41">
        <v>698564.19539759168</v>
      </c>
      <c r="N67" s="41">
        <v>698604.78096057789</v>
      </c>
      <c r="O67" s="41">
        <v>698624.98219453578</v>
      </c>
      <c r="P67" s="41">
        <v>698635.16697865911</v>
      </c>
      <c r="Q67" s="41">
        <v>698640.36142919841</v>
      </c>
      <c r="R67" s="41">
        <v>698643.03862556396</v>
      </c>
      <c r="S67" s="41">
        <v>698644.4317323931</v>
      </c>
      <c r="T67" s="41">
        <v>698645.16307286348</v>
      </c>
      <c r="U67" s="41">
        <v>698645.55015098385</v>
      </c>
      <c r="V67" s="41">
        <v>698645.75658024987</v>
      </c>
      <c r="X67" s="41">
        <v>698646</v>
      </c>
      <c r="Y67" s="64">
        <v>0.50872165894814536</v>
      </c>
      <c r="Z67" s="64">
        <v>0.84569343399448216</v>
      </c>
      <c r="AA67" s="64">
        <v>0.94178853938926865</v>
      </c>
      <c r="AB67" s="64">
        <v>0.97618411625078516</v>
      </c>
      <c r="AC67" s="64">
        <v>0.9897374114734806</v>
      </c>
      <c r="AD67" s="64">
        <v>0.99540786763924094</v>
      </c>
      <c r="AE67" s="64">
        <v>0.99788400915195052</v>
      </c>
      <c r="AF67" s="64">
        <v>0.99900142627373811</v>
      </c>
      <c r="AG67" s="64">
        <v>0.99951922239225655</v>
      </c>
      <c r="AH67" s="64">
        <v>0.99976450975752384</v>
      </c>
      <c r="AI67" s="64">
        <v>0.99988290979636563</v>
      </c>
      <c r="AJ67" s="64">
        <v>0.9999410015380864</v>
      </c>
      <c r="AK67" s="64">
        <v>0.99996991637329313</v>
      </c>
      <c r="AL67" s="64">
        <v>0.9999844942627012</v>
      </c>
      <c r="AM67" s="64">
        <v>0.99999192928779157</v>
      </c>
      <c r="AN67" s="64">
        <v>0.99999576126616907</v>
      </c>
      <c r="AO67" s="64">
        <v>0.9999977552757664</v>
      </c>
      <c r="AP67" s="64">
        <v>0.99999880207267122</v>
      </c>
      <c r="AQ67" s="64">
        <v>0.9999993561130871</v>
      </c>
      <c r="AR67" s="64">
        <v>0.99999965158356285</v>
      </c>
    </row>
    <row r="68" spans="2:44" x14ac:dyDescent="0.25">
      <c r="B68" t="s">
        <v>549</v>
      </c>
      <c r="C68" s="24">
        <v>500801.39865638607</v>
      </c>
      <c r="D68" s="24">
        <v>878233.9444178855</v>
      </c>
      <c r="E68" s="24">
        <v>984228.26602336194</v>
      </c>
      <c r="F68" s="24">
        <v>1021962.6052757734</v>
      </c>
      <c r="G68" s="24">
        <v>1036784.2360913111</v>
      </c>
      <c r="H68" s="24">
        <v>1042971.6605343821</v>
      </c>
      <c r="I68" s="24">
        <v>1045669.046394114</v>
      </c>
      <c r="J68" s="24">
        <v>1046884.6902410546</v>
      </c>
      <c r="K68" s="24">
        <v>1047447.3864388566</v>
      </c>
      <c r="L68" s="24">
        <v>1047713.6962868556</v>
      </c>
      <c r="M68" s="24">
        <v>1047842.1407744202</v>
      </c>
      <c r="N68" s="24">
        <v>1047905.1163488692</v>
      </c>
      <c r="O68" s="24">
        <v>1047936.4424614781</v>
      </c>
      <c r="P68" s="24">
        <v>1047952.2271535333</v>
      </c>
      <c r="Q68" s="24">
        <v>1047960.2735695879</v>
      </c>
      <c r="R68" s="24">
        <v>1047964.4187262087</v>
      </c>
      <c r="S68" s="24">
        <v>1047966.574779022</v>
      </c>
      <c r="T68" s="24">
        <v>1047967.7061967063</v>
      </c>
      <c r="U68" s="24">
        <v>1047968.3048048768</v>
      </c>
      <c r="V68" s="24">
        <v>1047968.6239341977</v>
      </c>
      <c r="X68" s="24">
        <v>1047969</v>
      </c>
      <c r="Y68" s="6">
        <v>0.4778780657217781</v>
      </c>
      <c r="Z68" s="6">
        <v>0.83803427813025533</v>
      </c>
      <c r="AA68" s="6">
        <v>0.93917688979670388</v>
      </c>
      <c r="AB68" s="6">
        <v>0.97518400379760606</v>
      </c>
      <c r="AC68" s="6">
        <v>0.98932719965124072</v>
      </c>
      <c r="AD68" s="6">
        <v>0.99523140525567277</v>
      </c>
      <c r="AE68" s="6">
        <v>0.99780532286175838</v>
      </c>
      <c r="AF68" s="6">
        <v>0.99896532267753591</v>
      </c>
      <c r="AG68" s="6">
        <v>0.99950226241315976</v>
      </c>
      <c r="AH68" s="6">
        <v>0.99975638238044795</v>
      </c>
      <c r="AI68" s="6">
        <v>0.99987894753987971</v>
      </c>
      <c r="AJ68" s="6">
        <v>0.99993904051443239</v>
      </c>
      <c r="AK68" s="6">
        <v>0.99996893272747389</v>
      </c>
      <c r="AL68" s="6">
        <v>0.99998399490207557</v>
      </c>
      <c r="AM68" s="6">
        <v>0.99999167300710978</v>
      </c>
      <c r="AN68" s="6">
        <v>0.99999562842623091</v>
      </c>
      <c r="AO68" s="6">
        <v>0.99999768578939074</v>
      </c>
      <c r="AP68" s="6">
        <v>0.99999876541835331</v>
      </c>
      <c r="AQ68" s="6">
        <v>0.99999933662625207</v>
      </c>
      <c r="AR68" s="6">
        <v>0.99999964114797069</v>
      </c>
    </row>
    <row r="69" spans="2:44" x14ac:dyDescent="0.25">
      <c r="B69" s="91" t="s">
        <v>551</v>
      </c>
      <c r="C69" s="41">
        <v>565447.65775607189</v>
      </c>
      <c r="D69" s="41">
        <v>894287.06024164136</v>
      </c>
      <c r="E69" s="41">
        <v>989702.12164710311</v>
      </c>
      <c r="F69" s="41">
        <v>1024058.7789706648</v>
      </c>
      <c r="G69" s="41">
        <v>1037644.0146375929</v>
      </c>
      <c r="H69" s="41">
        <v>1043341.5147496733</v>
      </c>
      <c r="I69" s="41">
        <v>1045833.9679798068</v>
      </c>
      <c r="J69" s="41">
        <v>1046960.3611402714</v>
      </c>
      <c r="K69" s="41">
        <v>1047482.9335035249</v>
      </c>
      <c r="L69" s="41">
        <v>1047730.7307653097</v>
      </c>
      <c r="M69" s="41">
        <v>1047850.4454183548</v>
      </c>
      <c r="N69" s="41">
        <v>1047909.2265328645</v>
      </c>
      <c r="O69" s="41">
        <v>1047938.5041221292</v>
      </c>
      <c r="P69" s="41">
        <v>1047953.273782444</v>
      </c>
      <c r="Q69" s="41">
        <v>1047960.8107180075</v>
      </c>
      <c r="R69" s="41">
        <v>1047964.697150483</v>
      </c>
      <c r="S69" s="41">
        <v>1047966.7204181574</v>
      </c>
      <c r="T69" s="41">
        <v>1047967.7830218839</v>
      </c>
      <c r="U69" s="41">
        <v>1047968.3456480748</v>
      </c>
      <c r="V69" s="41">
        <v>1047968.6458065519</v>
      </c>
      <c r="X69" s="41">
        <v>1047969</v>
      </c>
      <c r="Y69" s="64">
        <v>0.53956525217451268</v>
      </c>
      <c r="Z69" s="64">
        <v>0.85335258985870899</v>
      </c>
      <c r="AA69" s="64">
        <v>0.94440018898183353</v>
      </c>
      <c r="AB69" s="64">
        <v>0.97718422870396437</v>
      </c>
      <c r="AC69" s="64">
        <v>0.99014762329572048</v>
      </c>
      <c r="AD69" s="64">
        <v>0.99558433002280922</v>
      </c>
      <c r="AE69" s="64">
        <v>0.99796269544214267</v>
      </c>
      <c r="AF69" s="64">
        <v>0.99903752986994021</v>
      </c>
      <c r="AG69" s="64">
        <v>0.99953618237135344</v>
      </c>
      <c r="AH69" s="64">
        <v>0.99977263713460007</v>
      </c>
      <c r="AI69" s="64">
        <v>0.99988687205285154</v>
      </c>
      <c r="AJ69" s="64">
        <v>0.99994296256174042</v>
      </c>
      <c r="AK69" s="64">
        <v>0.99997090001911237</v>
      </c>
      <c r="AL69" s="64">
        <v>0.9999849936233266</v>
      </c>
      <c r="AM69" s="64">
        <v>0.99999218556847336</v>
      </c>
      <c r="AN69" s="64">
        <v>0.99999589410610712</v>
      </c>
      <c r="AO69" s="64">
        <v>0.99999782476214216</v>
      </c>
      <c r="AP69" s="64">
        <v>0.99999883872698903</v>
      </c>
      <c r="AQ69" s="64">
        <v>0.99999937559992214</v>
      </c>
      <c r="AR69" s="64">
        <v>0.99999966201915502</v>
      </c>
    </row>
    <row r="70" spans="2:44" x14ac:dyDescent="0.25">
      <c r="B70" t="s">
        <v>553</v>
      </c>
      <c r="C70" s="24">
        <v>355416.35213748598</v>
      </c>
      <c r="D70" s="24">
        <v>590840.33488650899</v>
      </c>
      <c r="E70" s="24">
        <v>657976.79589015502</v>
      </c>
      <c r="F70" s="24">
        <v>682007.12808214605</v>
      </c>
      <c r="G70" s="24">
        <v>691476.08357630135</v>
      </c>
      <c r="H70" s="24">
        <v>695437.7250946851</v>
      </c>
      <c r="I70" s="24">
        <v>697167.67145797366</v>
      </c>
      <c r="J70" s="24">
        <v>697948.35046044202</v>
      </c>
      <c r="K70" s="24">
        <v>698310.10664746049</v>
      </c>
      <c r="L70" s="24">
        <v>698481.47568405501</v>
      </c>
      <c r="M70" s="24">
        <v>698564.19539759168</v>
      </c>
      <c r="N70" s="24">
        <v>698604.78096057789</v>
      </c>
      <c r="O70" s="24">
        <v>698624.98219453578</v>
      </c>
      <c r="P70" s="24">
        <v>698635.16697865911</v>
      </c>
      <c r="Q70" s="24">
        <v>698640.36142919841</v>
      </c>
      <c r="R70" s="24">
        <v>698643.03862556396</v>
      </c>
      <c r="S70" s="24">
        <v>698644.4317323931</v>
      </c>
      <c r="T70" s="24">
        <v>698645.16307286348</v>
      </c>
      <c r="U70" s="24">
        <v>698645.55015098385</v>
      </c>
      <c r="V70" s="24">
        <v>698645.75658024987</v>
      </c>
      <c r="X70" s="24">
        <v>698646</v>
      </c>
      <c r="Y70" s="6">
        <v>0.50872165894814536</v>
      </c>
      <c r="Z70" s="6">
        <v>0.84569343399448216</v>
      </c>
      <c r="AA70" s="6">
        <v>0.94178853938926865</v>
      </c>
      <c r="AB70" s="6">
        <v>0.97618411625078516</v>
      </c>
      <c r="AC70" s="6">
        <v>0.9897374114734806</v>
      </c>
      <c r="AD70" s="6">
        <v>0.99540786763924094</v>
      </c>
      <c r="AE70" s="6">
        <v>0.99788400915195052</v>
      </c>
      <c r="AF70" s="6">
        <v>0.99900142627373811</v>
      </c>
      <c r="AG70" s="6">
        <v>0.99951922239225655</v>
      </c>
      <c r="AH70" s="6">
        <v>0.99976450975752384</v>
      </c>
      <c r="AI70" s="6">
        <v>0.99988290979636563</v>
      </c>
      <c r="AJ70" s="6">
        <v>0.9999410015380864</v>
      </c>
      <c r="AK70" s="6">
        <v>0.99996991637329313</v>
      </c>
      <c r="AL70" s="6">
        <v>0.9999844942627012</v>
      </c>
      <c r="AM70" s="6">
        <v>0.99999192928779157</v>
      </c>
      <c r="AN70" s="6">
        <v>0.99999576126616907</v>
      </c>
      <c r="AO70" s="6">
        <v>0.9999977552757664</v>
      </c>
      <c r="AP70" s="6">
        <v>0.99999880207267122</v>
      </c>
      <c r="AQ70" s="6">
        <v>0.9999993561130871</v>
      </c>
      <c r="AR70" s="6">
        <v>0.99999965158356285</v>
      </c>
    </row>
    <row r="71" spans="2:44" x14ac:dyDescent="0.25">
      <c r="B71" s="91" t="s">
        <v>555</v>
      </c>
      <c r="C71" s="41">
        <v>399031.86609315604</v>
      </c>
      <c r="D71" s="41">
        <v>677058.41774592188</v>
      </c>
      <c r="E71" s="41">
        <v>755852.23693011713</v>
      </c>
      <c r="F71" s="41">
        <v>783993.77124023426</v>
      </c>
      <c r="G71" s="41">
        <v>795068.52933080425</v>
      </c>
      <c r="H71" s="41">
        <v>799697.90572659415</v>
      </c>
      <c r="I71" s="41">
        <v>801718.08393881575</v>
      </c>
      <c r="J71" s="41">
        <v>802629.2523946258</v>
      </c>
      <c r="K71" s="41">
        <v>803051.29058487935</v>
      </c>
      <c r="L71" s="41">
        <v>803251.14186489524</v>
      </c>
      <c r="M71" s="41">
        <v>803347.57901064027</v>
      </c>
      <c r="N71" s="41">
        <v>803394.88157706533</v>
      </c>
      <c r="O71" s="41">
        <v>803418.42027461843</v>
      </c>
      <c r="P71" s="41">
        <v>803430.28503112134</v>
      </c>
      <c r="Q71" s="41">
        <v>803436.33507131529</v>
      </c>
      <c r="R71" s="41">
        <v>803439.45265575743</v>
      </c>
      <c r="S71" s="41">
        <v>803441.07464638189</v>
      </c>
      <c r="T71" s="41">
        <v>803441.92601001635</v>
      </c>
      <c r="U71" s="41">
        <v>803442.37654715171</v>
      </c>
      <c r="V71" s="41">
        <v>803442.6167864342</v>
      </c>
      <c r="X71" s="41">
        <v>803442.9</v>
      </c>
      <c r="Y71" s="64">
        <v>0.49665242681608868</v>
      </c>
      <c r="Z71" s="64">
        <v>0.84269637300413236</v>
      </c>
      <c r="AA71" s="64">
        <v>0.94076658954869985</v>
      </c>
      <c r="AB71" s="64">
        <v>0.97579276789954117</v>
      </c>
      <c r="AC71" s="64">
        <v>0.98957689380390845</v>
      </c>
      <c r="AD71" s="64">
        <v>0.99533881714132288</v>
      </c>
      <c r="AE71" s="64">
        <v>0.99785321886448397</v>
      </c>
      <c r="AF71" s="64">
        <v>0.99898729877957204</v>
      </c>
      <c r="AG71" s="64">
        <v>0.99951258587869696</v>
      </c>
      <c r="AH71" s="64">
        <v>0.99976132947953766</v>
      </c>
      <c r="AI71" s="64">
        <v>0.99988135934817557</v>
      </c>
      <c r="AJ71" s="64">
        <v>0.99994023418100442</v>
      </c>
      <c r="AK71" s="64">
        <v>0.99996953146840728</v>
      </c>
      <c r="AL71" s="64">
        <v>0.99998429886071716</v>
      </c>
      <c r="AM71" s="64">
        <v>0.9999918290040466</v>
      </c>
      <c r="AN71" s="64">
        <v>0.99999570928532366</v>
      </c>
      <c r="AO71" s="64">
        <v>0.99999772808544563</v>
      </c>
      <c r="AP71" s="64">
        <v>0.99999878772967732</v>
      </c>
      <c r="AQ71" s="64">
        <v>0.99999934848780381</v>
      </c>
      <c r="AR71" s="64">
        <v>0.9999996475000702</v>
      </c>
    </row>
    <row r="73" spans="2:44" x14ac:dyDescent="0.25">
      <c r="B73" s="30" t="s">
        <v>6034</v>
      </c>
      <c r="C73" s="70"/>
      <c r="D73" s="70"/>
      <c r="E73" s="70"/>
      <c r="F73" s="70"/>
      <c r="G73" s="70"/>
      <c r="H73" s="70"/>
      <c r="I73" s="70"/>
      <c r="J73" s="70"/>
      <c r="K73" s="70"/>
      <c r="L73" s="70"/>
      <c r="M73" s="70"/>
      <c r="N73" s="70"/>
      <c r="O73" s="70"/>
      <c r="P73" s="70"/>
      <c r="Q73" s="70"/>
      <c r="R73" s="70"/>
      <c r="S73" s="70"/>
      <c r="T73" s="70"/>
      <c r="U73" s="70"/>
      <c r="V73" s="70"/>
      <c r="X73" s="30" t="s">
        <v>6035</v>
      </c>
      <c r="Y73" s="70"/>
      <c r="Z73" s="70"/>
      <c r="AA73" s="70"/>
      <c r="AB73" s="70"/>
      <c r="AC73" s="70"/>
      <c r="AD73" s="70"/>
      <c r="AE73" s="70"/>
      <c r="AF73" s="70"/>
      <c r="AG73" s="70"/>
      <c r="AH73" s="70"/>
      <c r="AI73" s="70"/>
      <c r="AJ73" s="70"/>
      <c r="AK73" s="70"/>
      <c r="AL73" s="70"/>
      <c r="AM73" s="70"/>
      <c r="AN73" s="70"/>
      <c r="AO73" s="70"/>
      <c r="AP73" s="70"/>
      <c r="AQ73" s="70"/>
      <c r="AR73" s="70"/>
    </row>
    <row r="74" spans="2:44" x14ac:dyDescent="0.25">
      <c r="B74" s="7" t="s">
        <v>6008</v>
      </c>
      <c r="C74" s="50" t="s">
        <v>6010</v>
      </c>
      <c r="D74" s="50" t="s">
        <v>6011</v>
      </c>
      <c r="E74" s="50" t="s">
        <v>6012</v>
      </c>
      <c r="F74" s="50" t="s">
        <v>6013</v>
      </c>
      <c r="G74" s="50" t="s">
        <v>6014</v>
      </c>
      <c r="H74" s="50" t="s">
        <v>6015</v>
      </c>
      <c r="I74" s="50" t="s">
        <v>6016</v>
      </c>
      <c r="J74" s="50" t="s">
        <v>6017</v>
      </c>
      <c r="K74" s="50" t="s">
        <v>6018</v>
      </c>
      <c r="L74" s="50" t="s">
        <v>6019</v>
      </c>
      <c r="M74" s="50" t="s">
        <v>6020</v>
      </c>
      <c r="N74" s="50" t="s">
        <v>6021</v>
      </c>
      <c r="O74" s="50" t="s">
        <v>6022</v>
      </c>
      <c r="P74" s="50" t="s">
        <v>6023</v>
      </c>
      <c r="Q74" s="50" t="s">
        <v>6024</v>
      </c>
      <c r="R74" s="50" t="s">
        <v>6025</v>
      </c>
      <c r="S74" s="50" t="s">
        <v>6026</v>
      </c>
      <c r="T74" s="50" t="s">
        <v>6027</v>
      </c>
      <c r="U74" s="50" t="s">
        <v>6028</v>
      </c>
      <c r="V74" s="50" t="s">
        <v>6029</v>
      </c>
      <c r="X74" s="50" t="s">
        <v>6009</v>
      </c>
      <c r="Y74" s="50" t="s">
        <v>6010</v>
      </c>
      <c r="Z74" s="50" t="s">
        <v>6011</v>
      </c>
      <c r="AA74" s="50" t="s">
        <v>6012</v>
      </c>
      <c r="AB74" s="50" t="s">
        <v>6013</v>
      </c>
      <c r="AC74" s="50" t="s">
        <v>6014</v>
      </c>
      <c r="AD74" s="50" t="s">
        <v>6015</v>
      </c>
      <c r="AE74" s="50" t="s">
        <v>6016</v>
      </c>
      <c r="AF74" s="50" t="s">
        <v>6017</v>
      </c>
      <c r="AG74" s="50" t="s">
        <v>6018</v>
      </c>
      <c r="AH74" s="50" t="s">
        <v>6019</v>
      </c>
      <c r="AI74" s="50" t="s">
        <v>6020</v>
      </c>
      <c r="AJ74" s="50" t="s">
        <v>6021</v>
      </c>
      <c r="AK74" s="50" t="s">
        <v>6022</v>
      </c>
      <c r="AL74" s="50" t="s">
        <v>6023</v>
      </c>
      <c r="AM74" s="50" t="s">
        <v>6024</v>
      </c>
      <c r="AN74" s="50" t="s">
        <v>6025</v>
      </c>
      <c r="AO74" s="50" t="s">
        <v>6026</v>
      </c>
      <c r="AP74" s="50" t="s">
        <v>6027</v>
      </c>
      <c r="AQ74" s="50" t="s">
        <v>6028</v>
      </c>
      <c r="AR74" s="50" t="s">
        <v>6029</v>
      </c>
    </row>
    <row r="75" spans="2:44" x14ac:dyDescent="0.25">
      <c r="B75" t="s">
        <v>517</v>
      </c>
      <c r="C75" s="24">
        <v>0</v>
      </c>
      <c r="D75" s="24">
        <v>0</v>
      </c>
      <c r="E75" s="24">
        <v>0</v>
      </c>
      <c r="F75" s="24">
        <v>0</v>
      </c>
      <c r="G75" s="24">
        <v>0</v>
      </c>
      <c r="H75" s="24">
        <v>0</v>
      </c>
      <c r="I75" s="24">
        <v>0</v>
      </c>
      <c r="J75" s="24">
        <v>0</v>
      </c>
      <c r="K75" s="24">
        <v>0</v>
      </c>
      <c r="L75" s="24">
        <v>0</v>
      </c>
      <c r="M75" s="24">
        <v>0</v>
      </c>
      <c r="N75" s="24">
        <v>0</v>
      </c>
      <c r="O75" s="24">
        <v>0</v>
      </c>
      <c r="P75" s="24">
        <v>0</v>
      </c>
      <c r="Q75" s="24">
        <v>0</v>
      </c>
      <c r="R75" s="24">
        <v>0</v>
      </c>
      <c r="S75" s="24">
        <v>0</v>
      </c>
      <c r="T75" s="24">
        <v>0</v>
      </c>
      <c r="U75" s="24">
        <v>0</v>
      </c>
      <c r="V75" s="24">
        <v>0</v>
      </c>
      <c r="X75" s="24">
        <v>0</v>
      </c>
      <c r="Y75" s="6">
        <v>0</v>
      </c>
      <c r="Z75" s="6">
        <v>0</v>
      </c>
      <c r="AA75" s="6">
        <v>0</v>
      </c>
      <c r="AB75" s="6">
        <v>0</v>
      </c>
      <c r="AC75" s="6">
        <v>0</v>
      </c>
      <c r="AD75" s="6">
        <v>0</v>
      </c>
      <c r="AE75" s="6">
        <v>0</v>
      </c>
      <c r="AF75" s="6">
        <v>0</v>
      </c>
      <c r="AG75" s="6">
        <v>0</v>
      </c>
      <c r="AH75" s="6">
        <v>0</v>
      </c>
      <c r="AI75" s="6">
        <v>0</v>
      </c>
      <c r="AJ75" s="6">
        <v>0</v>
      </c>
      <c r="AK75" s="6">
        <v>0</v>
      </c>
      <c r="AL75" s="6">
        <v>0</v>
      </c>
      <c r="AM75" s="6">
        <v>0</v>
      </c>
      <c r="AN75" s="6">
        <v>0</v>
      </c>
      <c r="AO75" s="6">
        <v>0</v>
      </c>
      <c r="AP75" s="6">
        <v>0</v>
      </c>
      <c r="AQ75" s="6">
        <v>0</v>
      </c>
      <c r="AR75" s="6">
        <v>0</v>
      </c>
    </row>
    <row r="76" spans="2:44" x14ac:dyDescent="0.25">
      <c r="B76" s="91" t="s">
        <v>519</v>
      </c>
      <c r="C76" s="41">
        <v>0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X76" s="41">
        <v>0</v>
      </c>
      <c r="Y76" s="64">
        <v>0</v>
      </c>
      <c r="Z76" s="64">
        <v>0</v>
      </c>
      <c r="AA76" s="64">
        <v>0</v>
      </c>
      <c r="AB76" s="64">
        <v>0</v>
      </c>
      <c r="AC76" s="64">
        <v>0</v>
      </c>
      <c r="AD76" s="64">
        <v>0</v>
      </c>
      <c r="AE76" s="64">
        <v>0</v>
      </c>
      <c r="AF76" s="64">
        <v>0</v>
      </c>
      <c r="AG76" s="64">
        <v>0</v>
      </c>
      <c r="AH76" s="64">
        <v>0</v>
      </c>
      <c r="AI76" s="64">
        <v>0</v>
      </c>
      <c r="AJ76" s="64">
        <v>0</v>
      </c>
      <c r="AK76" s="64">
        <v>0</v>
      </c>
      <c r="AL76" s="64">
        <v>0</v>
      </c>
      <c r="AM76" s="64">
        <v>0</v>
      </c>
      <c r="AN76" s="64">
        <v>0</v>
      </c>
      <c r="AO76" s="64">
        <v>0</v>
      </c>
      <c r="AP76" s="64">
        <v>0</v>
      </c>
      <c r="AQ76" s="64">
        <v>0</v>
      </c>
      <c r="AR76" s="64">
        <v>0</v>
      </c>
    </row>
    <row r="77" spans="2:44" x14ac:dyDescent="0.25">
      <c r="B77" t="s">
        <v>521</v>
      </c>
      <c r="C77" s="24">
        <v>295278.73266688484</v>
      </c>
      <c r="D77" s="24">
        <v>317990.34314548085</v>
      </c>
      <c r="E77" s="24">
        <v>317999.98253293405</v>
      </c>
      <c r="F77" s="24">
        <v>317999.99994379649</v>
      </c>
      <c r="G77" s="24">
        <v>317999.99999974191</v>
      </c>
      <c r="H77" s="24">
        <v>317999.99999999843</v>
      </c>
      <c r="I77" s="24">
        <v>318000</v>
      </c>
      <c r="J77" s="24">
        <v>318000</v>
      </c>
      <c r="K77" s="24">
        <v>318000</v>
      </c>
      <c r="L77" s="24">
        <v>318000</v>
      </c>
      <c r="M77" s="24">
        <v>318000</v>
      </c>
      <c r="N77" s="24">
        <v>318000</v>
      </c>
      <c r="O77" s="24">
        <v>318000</v>
      </c>
      <c r="P77" s="24">
        <v>318000</v>
      </c>
      <c r="Q77" s="24">
        <v>318000</v>
      </c>
      <c r="R77" s="24">
        <v>318000</v>
      </c>
      <c r="S77" s="24">
        <v>318000</v>
      </c>
      <c r="T77" s="24">
        <v>318000</v>
      </c>
      <c r="U77" s="24">
        <v>318000</v>
      </c>
      <c r="V77" s="24">
        <v>318000</v>
      </c>
      <c r="X77" s="24">
        <v>318000</v>
      </c>
      <c r="Y77" s="6">
        <v>0.92854947379523534</v>
      </c>
      <c r="Z77" s="6">
        <v>0.99996963253295867</v>
      </c>
      <c r="AA77" s="6">
        <v>0.99999994507211964</v>
      </c>
      <c r="AB77" s="6">
        <v>0.99999999982325938</v>
      </c>
      <c r="AC77" s="6">
        <v>0.99999999999918843</v>
      </c>
      <c r="AD77" s="6">
        <v>0.999999999999995</v>
      </c>
      <c r="AE77" s="6">
        <v>1</v>
      </c>
      <c r="AF77" s="6">
        <v>1</v>
      </c>
      <c r="AG77" s="6">
        <v>1</v>
      </c>
      <c r="AH77" s="6">
        <v>1</v>
      </c>
      <c r="AI77" s="6">
        <v>1</v>
      </c>
      <c r="AJ77" s="6">
        <v>1</v>
      </c>
      <c r="AK77" s="6">
        <v>1</v>
      </c>
      <c r="AL77" s="6">
        <v>1</v>
      </c>
      <c r="AM77" s="6">
        <v>1</v>
      </c>
      <c r="AN77" s="6">
        <v>1</v>
      </c>
      <c r="AO77" s="6">
        <v>1</v>
      </c>
      <c r="AP77" s="6">
        <v>1</v>
      </c>
      <c r="AQ77" s="6">
        <v>1</v>
      </c>
      <c r="AR77" s="6">
        <v>1</v>
      </c>
    </row>
    <row r="78" spans="2:44" x14ac:dyDescent="0.25">
      <c r="B78" s="91" t="s">
        <v>523</v>
      </c>
      <c r="C78" s="41">
        <v>460443.98107855697</v>
      </c>
      <c r="D78" s="41">
        <v>476992.64288008679</v>
      </c>
      <c r="E78" s="41">
        <v>476999.98637696891</v>
      </c>
      <c r="F78" s="41">
        <v>476999.99995543034</v>
      </c>
      <c r="G78" s="41">
        <v>476999.99999979261</v>
      </c>
      <c r="H78" s="41">
        <v>476999.99999999878</v>
      </c>
      <c r="I78" s="41">
        <v>477000.00000000006</v>
      </c>
      <c r="J78" s="41">
        <v>477000.00000000006</v>
      </c>
      <c r="K78" s="41">
        <v>477000.00000000006</v>
      </c>
      <c r="L78" s="41">
        <v>477000.00000000006</v>
      </c>
      <c r="M78" s="41">
        <v>477000.00000000006</v>
      </c>
      <c r="N78" s="41">
        <v>477000.00000000006</v>
      </c>
      <c r="O78" s="41">
        <v>477000.00000000006</v>
      </c>
      <c r="P78" s="41">
        <v>477000.00000000006</v>
      </c>
      <c r="Q78" s="41">
        <v>477000.00000000006</v>
      </c>
      <c r="R78" s="41">
        <v>477000.00000000006</v>
      </c>
      <c r="S78" s="41">
        <v>477000.00000000006</v>
      </c>
      <c r="T78" s="41">
        <v>477000.00000000006</v>
      </c>
      <c r="U78" s="41">
        <v>477000.00000000006</v>
      </c>
      <c r="V78" s="41">
        <v>477000.00000000006</v>
      </c>
      <c r="X78" s="41">
        <v>477000.00000000006</v>
      </c>
      <c r="Y78" s="64">
        <v>0.9652913649445638</v>
      </c>
      <c r="Z78" s="64">
        <v>0.99998457626852566</v>
      </c>
      <c r="AA78" s="64">
        <v>0.99999997144018626</v>
      </c>
      <c r="AB78" s="64">
        <v>0.99999999990656241</v>
      </c>
      <c r="AC78" s="64">
        <v>0.99999999999956513</v>
      </c>
      <c r="AD78" s="64">
        <v>0.99999999999999734</v>
      </c>
      <c r="AE78" s="64">
        <v>1</v>
      </c>
      <c r="AF78" s="64">
        <v>1</v>
      </c>
      <c r="AG78" s="64">
        <v>1</v>
      </c>
      <c r="AH78" s="64">
        <v>1</v>
      </c>
      <c r="AI78" s="64">
        <v>1</v>
      </c>
      <c r="AJ78" s="64">
        <v>1</v>
      </c>
      <c r="AK78" s="64">
        <v>1</v>
      </c>
      <c r="AL78" s="64">
        <v>1</v>
      </c>
      <c r="AM78" s="64">
        <v>1</v>
      </c>
      <c r="AN78" s="64">
        <v>1</v>
      </c>
      <c r="AO78" s="64">
        <v>1</v>
      </c>
      <c r="AP78" s="64">
        <v>1</v>
      </c>
      <c r="AQ78" s="64">
        <v>1</v>
      </c>
      <c r="AR78" s="64">
        <v>1</v>
      </c>
    </row>
    <row r="79" spans="2:44" x14ac:dyDescent="0.25">
      <c r="B79" t="s">
        <v>525</v>
      </c>
      <c r="C79" s="24">
        <v>348333.48360603245</v>
      </c>
      <c r="D79" s="24">
        <v>365692.45869823574</v>
      </c>
      <c r="E79" s="24">
        <v>365699.98620165809</v>
      </c>
      <c r="F79" s="24">
        <v>365699.99995523377</v>
      </c>
      <c r="G79" s="24">
        <v>365699.99999979307</v>
      </c>
      <c r="H79" s="24">
        <v>365699.99999999872</v>
      </c>
      <c r="I79" s="24">
        <v>365700</v>
      </c>
      <c r="J79" s="24">
        <v>365700</v>
      </c>
      <c r="K79" s="24">
        <v>365700</v>
      </c>
      <c r="L79" s="24">
        <v>365700</v>
      </c>
      <c r="M79" s="24">
        <v>365700</v>
      </c>
      <c r="N79" s="24">
        <v>365700</v>
      </c>
      <c r="O79" s="24">
        <v>365700</v>
      </c>
      <c r="P79" s="24">
        <v>365700</v>
      </c>
      <c r="Q79" s="24">
        <v>365700</v>
      </c>
      <c r="R79" s="24">
        <v>365700</v>
      </c>
      <c r="S79" s="24">
        <v>365700</v>
      </c>
      <c r="T79" s="24">
        <v>365700</v>
      </c>
      <c r="U79" s="24">
        <v>365700</v>
      </c>
      <c r="V79" s="24">
        <v>365700</v>
      </c>
      <c r="X79" s="24">
        <v>365700</v>
      </c>
      <c r="Y79" s="6">
        <v>0.95251157671871056</v>
      </c>
      <c r="Z79" s="6">
        <v>0.99997937844745899</v>
      </c>
      <c r="AA79" s="6">
        <v>0.99999996226868493</v>
      </c>
      <c r="AB79" s="6">
        <v>0.99999999987758759</v>
      </c>
      <c r="AC79" s="6">
        <v>0.99999999999943412</v>
      </c>
      <c r="AD79" s="6">
        <v>0.99999999999999645</v>
      </c>
      <c r="AE79" s="6">
        <v>1</v>
      </c>
      <c r="AF79" s="6">
        <v>1</v>
      </c>
      <c r="AG79" s="6">
        <v>1</v>
      </c>
      <c r="AH79" s="6">
        <v>1</v>
      </c>
      <c r="AI79" s="6">
        <v>1</v>
      </c>
      <c r="AJ79" s="6">
        <v>1</v>
      </c>
      <c r="AK79" s="6">
        <v>1</v>
      </c>
      <c r="AL79" s="6">
        <v>1</v>
      </c>
      <c r="AM79" s="6">
        <v>1</v>
      </c>
      <c r="AN79" s="6">
        <v>1</v>
      </c>
      <c r="AO79" s="6">
        <v>1</v>
      </c>
      <c r="AP79" s="6">
        <v>1</v>
      </c>
      <c r="AQ79" s="6">
        <v>1</v>
      </c>
      <c r="AR79" s="6">
        <v>1</v>
      </c>
    </row>
    <row r="80" spans="2:44" x14ac:dyDescent="0.25">
      <c r="B80" s="91" t="s">
        <v>527</v>
      </c>
      <c r="C80" s="41">
        <v>395254.17581779958</v>
      </c>
      <c r="D80" s="41">
        <v>413392.07939433772</v>
      </c>
      <c r="E80" s="41">
        <v>413399.9854682333</v>
      </c>
      <c r="F80" s="41">
        <v>413399.99995276349</v>
      </c>
      <c r="G80" s="41">
        <v>413399.99999978131</v>
      </c>
      <c r="H80" s="41">
        <v>413399.99999999872</v>
      </c>
      <c r="I80" s="41">
        <v>413400</v>
      </c>
      <c r="J80" s="41">
        <v>413400</v>
      </c>
      <c r="K80" s="41">
        <v>413400</v>
      </c>
      <c r="L80" s="41">
        <v>413400</v>
      </c>
      <c r="M80" s="41">
        <v>413400</v>
      </c>
      <c r="N80" s="41">
        <v>413400</v>
      </c>
      <c r="O80" s="41">
        <v>413400</v>
      </c>
      <c r="P80" s="41">
        <v>413400</v>
      </c>
      <c r="Q80" s="41">
        <v>413400</v>
      </c>
      <c r="R80" s="41">
        <v>413400</v>
      </c>
      <c r="S80" s="41">
        <v>413400</v>
      </c>
      <c r="T80" s="41">
        <v>413400</v>
      </c>
      <c r="U80" s="41">
        <v>413400</v>
      </c>
      <c r="V80" s="41">
        <v>413400</v>
      </c>
      <c r="X80" s="41">
        <v>413400</v>
      </c>
      <c r="Y80" s="64">
        <v>0.95610589215723174</v>
      </c>
      <c r="Z80" s="64">
        <v>0.99998084033463408</v>
      </c>
      <c r="AA80" s="64">
        <v>0.99999996484816955</v>
      </c>
      <c r="AB80" s="64">
        <v>0.99999999988573651</v>
      </c>
      <c r="AC80" s="64">
        <v>0.99999999999947098</v>
      </c>
      <c r="AD80" s="64">
        <v>0.99999999999999689</v>
      </c>
      <c r="AE80" s="64">
        <v>1</v>
      </c>
      <c r="AF80" s="64">
        <v>1</v>
      </c>
      <c r="AG80" s="64">
        <v>1</v>
      </c>
      <c r="AH80" s="64">
        <v>1</v>
      </c>
      <c r="AI80" s="64">
        <v>1</v>
      </c>
      <c r="AJ80" s="64">
        <v>1</v>
      </c>
      <c r="AK80" s="64">
        <v>1</v>
      </c>
      <c r="AL80" s="64">
        <v>1</v>
      </c>
      <c r="AM80" s="64">
        <v>1</v>
      </c>
      <c r="AN80" s="64">
        <v>1</v>
      </c>
      <c r="AO80" s="64">
        <v>1</v>
      </c>
      <c r="AP80" s="64">
        <v>1</v>
      </c>
      <c r="AQ80" s="64">
        <v>1</v>
      </c>
      <c r="AR80" s="64">
        <v>1</v>
      </c>
    </row>
    <row r="81" spans="2:44" x14ac:dyDescent="0.25">
      <c r="B81" t="s">
        <v>529</v>
      </c>
      <c r="C81" s="24">
        <v>587185.35205127473</v>
      </c>
      <c r="D81" s="24">
        <v>620085.80243890022</v>
      </c>
      <c r="E81" s="24">
        <v>620099.97411464038</v>
      </c>
      <c r="F81" s="24">
        <v>620099.99991623126</v>
      </c>
      <c r="G81" s="24">
        <v>620099.9999996135</v>
      </c>
      <c r="H81" s="24">
        <v>620099.99999999767</v>
      </c>
      <c r="I81" s="24">
        <v>620100</v>
      </c>
      <c r="J81" s="24">
        <v>620100</v>
      </c>
      <c r="K81" s="24">
        <v>620100</v>
      </c>
      <c r="L81" s="24">
        <v>620100</v>
      </c>
      <c r="M81" s="24">
        <v>620100</v>
      </c>
      <c r="N81" s="24">
        <v>620100</v>
      </c>
      <c r="O81" s="24">
        <v>620100</v>
      </c>
      <c r="P81" s="24">
        <v>620100</v>
      </c>
      <c r="Q81" s="24">
        <v>620100</v>
      </c>
      <c r="R81" s="24">
        <v>620100</v>
      </c>
      <c r="S81" s="24">
        <v>620100</v>
      </c>
      <c r="T81" s="24">
        <v>620100</v>
      </c>
      <c r="U81" s="24">
        <v>620100</v>
      </c>
      <c r="V81" s="24">
        <v>620100</v>
      </c>
      <c r="X81" s="24">
        <v>620100</v>
      </c>
      <c r="Y81" s="6">
        <v>0.94692041936989957</v>
      </c>
      <c r="Z81" s="6">
        <v>0.99997710440074217</v>
      </c>
      <c r="AA81" s="6">
        <v>0.99999995825615284</v>
      </c>
      <c r="AB81" s="6">
        <v>0.99999999986491095</v>
      </c>
      <c r="AC81" s="6">
        <v>0.99999999999937672</v>
      </c>
      <c r="AD81" s="6">
        <v>0.99999999999999623</v>
      </c>
      <c r="AE81" s="6">
        <v>1</v>
      </c>
      <c r="AF81" s="6">
        <v>1</v>
      </c>
      <c r="AG81" s="6">
        <v>1</v>
      </c>
      <c r="AH81" s="6">
        <v>1</v>
      </c>
      <c r="AI81" s="6">
        <v>1</v>
      </c>
      <c r="AJ81" s="6">
        <v>1</v>
      </c>
      <c r="AK81" s="6">
        <v>1</v>
      </c>
      <c r="AL81" s="6">
        <v>1</v>
      </c>
      <c r="AM81" s="6">
        <v>1</v>
      </c>
      <c r="AN81" s="6">
        <v>1</v>
      </c>
      <c r="AO81" s="6">
        <v>1</v>
      </c>
      <c r="AP81" s="6">
        <v>1</v>
      </c>
      <c r="AQ81" s="6">
        <v>1</v>
      </c>
      <c r="AR81" s="6">
        <v>1</v>
      </c>
    </row>
    <row r="82" spans="2:44" x14ac:dyDescent="0.25">
      <c r="B82" s="91" t="s">
        <v>531</v>
      </c>
      <c r="C82" s="41">
        <v>598577.17540212406</v>
      </c>
      <c r="D82" s="41">
        <v>620090.43574411282</v>
      </c>
      <c r="E82" s="41">
        <v>620099.98229005956</v>
      </c>
      <c r="F82" s="41">
        <v>620099.9999420594</v>
      </c>
      <c r="G82" s="41">
        <v>620099.99999973038</v>
      </c>
      <c r="H82" s="41">
        <v>620099.99999999837</v>
      </c>
      <c r="I82" s="41">
        <v>620100</v>
      </c>
      <c r="J82" s="41">
        <v>620100</v>
      </c>
      <c r="K82" s="41">
        <v>620100</v>
      </c>
      <c r="L82" s="41">
        <v>620100</v>
      </c>
      <c r="M82" s="41">
        <v>620100</v>
      </c>
      <c r="N82" s="41">
        <v>620100</v>
      </c>
      <c r="O82" s="41">
        <v>620100</v>
      </c>
      <c r="P82" s="41">
        <v>620100</v>
      </c>
      <c r="Q82" s="41">
        <v>620100</v>
      </c>
      <c r="R82" s="41">
        <v>620100</v>
      </c>
      <c r="S82" s="41">
        <v>620100</v>
      </c>
      <c r="T82" s="41">
        <v>620100</v>
      </c>
      <c r="U82" s="41">
        <v>620100</v>
      </c>
      <c r="V82" s="41">
        <v>620100</v>
      </c>
      <c r="X82" s="41">
        <v>620100</v>
      </c>
      <c r="Y82" s="64">
        <v>0.96529136494456391</v>
      </c>
      <c r="Z82" s="64">
        <v>0.99998457626852577</v>
      </c>
      <c r="AA82" s="64">
        <v>0.99999997144018637</v>
      </c>
      <c r="AB82" s="64">
        <v>0.99999999990656252</v>
      </c>
      <c r="AC82" s="64">
        <v>0.99999999999956524</v>
      </c>
      <c r="AD82" s="64">
        <v>0.99999999999999734</v>
      </c>
      <c r="AE82" s="64">
        <v>1</v>
      </c>
      <c r="AF82" s="64">
        <v>1</v>
      </c>
      <c r="AG82" s="64">
        <v>1</v>
      </c>
      <c r="AH82" s="64">
        <v>1</v>
      </c>
      <c r="AI82" s="64">
        <v>1</v>
      </c>
      <c r="AJ82" s="64">
        <v>1</v>
      </c>
      <c r="AK82" s="64">
        <v>1</v>
      </c>
      <c r="AL82" s="64">
        <v>1</v>
      </c>
      <c r="AM82" s="64">
        <v>1</v>
      </c>
      <c r="AN82" s="64">
        <v>1</v>
      </c>
      <c r="AO82" s="64">
        <v>1</v>
      </c>
      <c r="AP82" s="64">
        <v>1</v>
      </c>
      <c r="AQ82" s="64">
        <v>1</v>
      </c>
      <c r="AR82" s="64">
        <v>1</v>
      </c>
    </row>
    <row r="83" spans="2:44" x14ac:dyDescent="0.25">
      <c r="B83" t="s">
        <v>533</v>
      </c>
      <c r="C83" s="24">
        <v>395254.17581779958</v>
      </c>
      <c r="D83" s="24">
        <v>413392.07939433772</v>
      </c>
      <c r="E83" s="24">
        <v>413399.9854682333</v>
      </c>
      <c r="F83" s="24">
        <v>413399.99995276349</v>
      </c>
      <c r="G83" s="24">
        <v>413399.99999978131</v>
      </c>
      <c r="H83" s="24">
        <v>413399.99999999872</v>
      </c>
      <c r="I83" s="24">
        <v>413400</v>
      </c>
      <c r="J83" s="24">
        <v>413400</v>
      </c>
      <c r="K83" s="24">
        <v>413400</v>
      </c>
      <c r="L83" s="24">
        <v>413400</v>
      </c>
      <c r="M83" s="24">
        <v>413400</v>
      </c>
      <c r="N83" s="24">
        <v>413400</v>
      </c>
      <c r="O83" s="24">
        <v>413400</v>
      </c>
      <c r="P83" s="24">
        <v>413400</v>
      </c>
      <c r="Q83" s="24">
        <v>413400</v>
      </c>
      <c r="R83" s="24">
        <v>413400</v>
      </c>
      <c r="S83" s="24">
        <v>413400</v>
      </c>
      <c r="T83" s="24">
        <v>413400</v>
      </c>
      <c r="U83" s="24">
        <v>413400</v>
      </c>
      <c r="V83" s="24">
        <v>413400</v>
      </c>
      <c r="X83" s="24">
        <v>413400</v>
      </c>
      <c r="Y83" s="6">
        <v>0.95610589215723174</v>
      </c>
      <c r="Z83" s="6">
        <v>0.99998084033463408</v>
      </c>
      <c r="AA83" s="6">
        <v>0.99999996484816955</v>
      </c>
      <c r="AB83" s="6">
        <v>0.99999999988573651</v>
      </c>
      <c r="AC83" s="6">
        <v>0.99999999999947098</v>
      </c>
      <c r="AD83" s="6">
        <v>0.99999999999999689</v>
      </c>
      <c r="AE83" s="6">
        <v>1</v>
      </c>
      <c r="AF83" s="6">
        <v>1</v>
      </c>
      <c r="AG83" s="6">
        <v>1</v>
      </c>
      <c r="AH83" s="6">
        <v>1</v>
      </c>
      <c r="AI83" s="6">
        <v>1</v>
      </c>
      <c r="AJ83" s="6">
        <v>1</v>
      </c>
      <c r="AK83" s="6">
        <v>1</v>
      </c>
      <c r="AL83" s="6">
        <v>1</v>
      </c>
      <c r="AM83" s="6">
        <v>1</v>
      </c>
      <c r="AN83" s="6">
        <v>1</v>
      </c>
      <c r="AO83" s="6">
        <v>1</v>
      </c>
      <c r="AP83" s="6">
        <v>1</v>
      </c>
      <c r="AQ83" s="6">
        <v>1</v>
      </c>
      <c r="AR83" s="6">
        <v>1</v>
      </c>
    </row>
    <row r="84" spans="2:44" x14ac:dyDescent="0.25">
      <c r="B84" s="91" t="s">
        <v>535</v>
      </c>
      <c r="C84" s="41">
        <v>452833.52868784213</v>
      </c>
      <c r="D84" s="41">
        <v>475400.19630770647</v>
      </c>
      <c r="E84" s="41">
        <v>475409.98206215544</v>
      </c>
      <c r="F84" s="41">
        <v>475409.99994180392</v>
      </c>
      <c r="G84" s="41">
        <v>475409.99999973096</v>
      </c>
      <c r="H84" s="41">
        <v>475409.99999999837</v>
      </c>
      <c r="I84" s="41">
        <v>475410</v>
      </c>
      <c r="J84" s="41">
        <v>475410</v>
      </c>
      <c r="K84" s="41">
        <v>475410</v>
      </c>
      <c r="L84" s="41">
        <v>475410</v>
      </c>
      <c r="M84" s="41">
        <v>475410</v>
      </c>
      <c r="N84" s="41">
        <v>475410</v>
      </c>
      <c r="O84" s="41">
        <v>475410</v>
      </c>
      <c r="P84" s="41">
        <v>475410</v>
      </c>
      <c r="Q84" s="41">
        <v>475410</v>
      </c>
      <c r="R84" s="41">
        <v>475410</v>
      </c>
      <c r="S84" s="41">
        <v>475410</v>
      </c>
      <c r="T84" s="41">
        <v>475410</v>
      </c>
      <c r="U84" s="41">
        <v>475410</v>
      </c>
      <c r="V84" s="41">
        <v>475410</v>
      </c>
      <c r="X84" s="41">
        <v>475410</v>
      </c>
      <c r="Y84" s="64">
        <v>0.95251157671871045</v>
      </c>
      <c r="Z84" s="64">
        <v>0.99997937844745899</v>
      </c>
      <c r="AA84" s="64">
        <v>0.99999996226868482</v>
      </c>
      <c r="AB84" s="64">
        <v>0.99999999987758759</v>
      </c>
      <c r="AC84" s="64">
        <v>0.99999999999943412</v>
      </c>
      <c r="AD84" s="64">
        <v>0.99999999999999656</v>
      </c>
      <c r="AE84" s="64">
        <v>1</v>
      </c>
      <c r="AF84" s="64">
        <v>1</v>
      </c>
      <c r="AG84" s="64">
        <v>1</v>
      </c>
      <c r="AH84" s="64">
        <v>1</v>
      </c>
      <c r="AI84" s="64">
        <v>1</v>
      </c>
      <c r="AJ84" s="64">
        <v>1</v>
      </c>
      <c r="AK84" s="64">
        <v>1</v>
      </c>
      <c r="AL84" s="64">
        <v>1</v>
      </c>
      <c r="AM84" s="64">
        <v>1</v>
      </c>
      <c r="AN84" s="64">
        <v>1</v>
      </c>
      <c r="AO84" s="64">
        <v>1</v>
      </c>
      <c r="AP84" s="64">
        <v>1</v>
      </c>
      <c r="AQ84" s="64">
        <v>1</v>
      </c>
      <c r="AR84" s="64">
        <v>1</v>
      </c>
    </row>
    <row r="85" spans="2:44" x14ac:dyDescent="0.25">
      <c r="B85" t="s">
        <v>537</v>
      </c>
      <c r="C85" s="24">
        <v>513830.42856313952</v>
      </c>
      <c r="D85" s="24">
        <v>537409.70321263897</v>
      </c>
      <c r="E85" s="24">
        <v>537419.9811087033</v>
      </c>
      <c r="F85" s="24">
        <v>537419.99993859266</v>
      </c>
      <c r="G85" s="24">
        <v>537419.99999971571</v>
      </c>
      <c r="H85" s="24">
        <v>537419.99999999837</v>
      </c>
      <c r="I85" s="24">
        <v>537420</v>
      </c>
      <c r="J85" s="24">
        <v>537420</v>
      </c>
      <c r="K85" s="24">
        <v>537420</v>
      </c>
      <c r="L85" s="24">
        <v>537420</v>
      </c>
      <c r="M85" s="24">
        <v>537420</v>
      </c>
      <c r="N85" s="24">
        <v>537420</v>
      </c>
      <c r="O85" s="24">
        <v>537420</v>
      </c>
      <c r="P85" s="24">
        <v>537420</v>
      </c>
      <c r="Q85" s="24">
        <v>537420</v>
      </c>
      <c r="R85" s="24">
        <v>537420</v>
      </c>
      <c r="S85" s="24">
        <v>537420</v>
      </c>
      <c r="T85" s="24">
        <v>537420</v>
      </c>
      <c r="U85" s="24">
        <v>537420</v>
      </c>
      <c r="V85" s="24">
        <v>537420</v>
      </c>
      <c r="X85" s="24">
        <v>537420</v>
      </c>
      <c r="Y85" s="6">
        <v>0.95610589215723185</v>
      </c>
      <c r="Z85" s="6">
        <v>0.99998084033463397</v>
      </c>
      <c r="AA85" s="6">
        <v>0.99999996484816955</v>
      </c>
      <c r="AB85" s="6">
        <v>0.99999999988573673</v>
      </c>
      <c r="AC85" s="6">
        <v>0.99999999999947098</v>
      </c>
      <c r="AD85" s="6">
        <v>0.999999999999997</v>
      </c>
      <c r="AE85" s="6">
        <v>1</v>
      </c>
      <c r="AF85" s="6">
        <v>1</v>
      </c>
      <c r="AG85" s="6">
        <v>1</v>
      </c>
      <c r="AH85" s="6">
        <v>1</v>
      </c>
      <c r="AI85" s="6">
        <v>1</v>
      </c>
      <c r="AJ85" s="6">
        <v>1</v>
      </c>
      <c r="AK85" s="6">
        <v>1</v>
      </c>
      <c r="AL85" s="6">
        <v>1</v>
      </c>
      <c r="AM85" s="6">
        <v>1</v>
      </c>
      <c r="AN85" s="6">
        <v>1</v>
      </c>
      <c r="AO85" s="6">
        <v>1</v>
      </c>
      <c r="AP85" s="6">
        <v>1</v>
      </c>
      <c r="AQ85" s="6">
        <v>1</v>
      </c>
      <c r="AR85" s="6">
        <v>1</v>
      </c>
    </row>
    <row r="86" spans="2:44" x14ac:dyDescent="0.25">
      <c r="B86" s="91" t="s">
        <v>539</v>
      </c>
      <c r="C86" s="41">
        <v>763340.95766665728</v>
      </c>
      <c r="D86" s="41">
        <v>806111.5431705704</v>
      </c>
      <c r="E86" s="41">
        <v>806129.96634903259</v>
      </c>
      <c r="F86" s="41">
        <v>806129.99989110068</v>
      </c>
      <c r="G86" s="41">
        <v>806129.99999949767</v>
      </c>
      <c r="H86" s="41">
        <v>806129.99999999709</v>
      </c>
      <c r="I86" s="41">
        <v>806130</v>
      </c>
      <c r="J86" s="41">
        <v>806130</v>
      </c>
      <c r="K86" s="41">
        <v>806130</v>
      </c>
      <c r="L86" s="41">
        <v>806130</v>
      </c>
      <c r="M86" s="41">
        <v>806130</v>
      </c>
      <c r="N86" s="41">
        <v>806130</v>
      </c>
      <c r="O86" s="41">
        <v>806130</v>
      </c>
      <c r="P86" s="41">
        <v>806130</v>
      </c>
      <c r="Q86" s="41">
        <v>806130</v>
      </c>
      <c r="R86" s="41">
        <v>806130</v>
      </c>
      <c r="S86" s="41">
        <v>806130</v>
      </c>
      <c r="T86" s="41">
        <v>806130</v>
      </c>
      <c r="U86" s="41">
        <v>806130</v>
      </c>
      <c r="V86" s="41">
        <v>806130</v>
      </c>
      <c r="X86" s="41">
        <v>806130</v>
      </c>
      <c r="Y86" s="64">
        <v>0.94692041936989979</v>
      </c>
      <c r="Z86" s="64">
        <v>0.99997710440074228</v>
      </c>
      <c r="AA86" s="64">
        <v>0.99999995825615295</v>
      </c>
      <c r="AB86" s="64">
        <v>0.99999999986491095</v>
      </c>
      <c r="AC86" s="64">
        <v>0.99999999999937683</v>
      </c>
      <c r="AD86" s="64">
        <v>0.99999999999999634</v>
      </c>
      <c r="AE86" s="64">
        <v>1</v>
      </c>
      <c r="AF86" s="64">
        <v>1</v>
      </c>
      <c r="AG86" s="64">
        <v>1</v>
      </c>
      <c r="AH86" s="64">
        <v>1</v>
      </c>
      <c r="AI86" s="64">
        <v>1</v>
      </c>
      <c r="AJ86" s="64">
        <v>1</v>
      </c>
      <c r="AK86" s="64">
        <v>1</v>
      </c>
      <c r="AL86" s="64">
        <v>1</v>
      </c>
      <c r="AM86" s="64">
        <v>1</v>
      </c>
      <c r="AN86" s="64">
        <v>1</v>
      </c>
      <c r="AO86" s="64">
        <v>1</v>
      </c>
      <c r="AP86" s="64">
        <v>1</v>
      </c>
      <c r="AQ86" s="64">
        <v>1</v>
      </c>
      <c r="AR86" s="64">
        <v>1</v>
      </c>
    </row>
    <row r="87" spans="2:44" x14ac:dyDescent="0.25">
      <c r="B87" t="s">
        <v>541</v>
      </c>
      <c r="C87" s="24">
        <v>778150.32802276115</v>
      </c>
      <c r="D87" s="24">
        <v>806117.56646734662</v>
      </c>
      <c r="E87" s="24">
        <v>806129.97697707731</v>
      </c>
      <c r="F87" s="24">
        <v>806129.99992467719</v>
      </c>
      <c r="G87" s="24">
        <v>806129.99999964936</v>
      </c>
      <c r="H87" s="24">
        <v>806129.99999999779</v>
      </c>
      <c r="I87" s="24">
        <v>806129.99999999988</v>
      </c>
      <c r="J87" s="24">
        <v>806129.99999999988</v>
      </c>
      <c r="K87" s="24">
        <v>806129.99999999988</v>
      </c>
      <c r="L87" s="24">
        <v>806129.99999999988</v>
      </c>
      <c r="M87" s="24">
        <v>806129.99999999988</v>
      </c>
      <c r="N87" s="24">
        <v>806129.99999999988</v>
      </c>
      <c r="O87" s="24">
        <v>806129.99999999988</v>
      </c>
      <c r="P87" s="24">
        <v>806129.99999999988</v>
      </c>
      <c r="Q87" s="24">
        <v>806129.99999999988</v>
      </c>
      <c r="R87" s="24">
        <v>806129.99999999988</v>
      </c>
      <c r="S87" s="24">
        <v>806129.99999999988</v>
      </c>
      <c r="T87" s="24">
        <v>806129.99999999988</v>
      </c>
      <c r="U87" s="24">
        <v>806129.99999999988</v>
      </c>
      <c r="V87" s="24">
        <v>806129.99999999988</v>
      </c>
      <c r="X87" s="24">
        <v>806129.99999999988</v>
      </c>
      <c r="Y87" s="6">
        <v>0.96529136494456391</v>
      </c>
      <c r="Z87" s="6">
        <v>0.99998457626852588</v>
      </c>
      <c r="AA87" s="6">
        <v>0.99999997144018637</v>
      </c>
      <c r="AB87" s="6">
        <v>0.99999999990656263</v>
      </c>
      <c r="AC87" s="6">
        <v>0.99999999999956513</v>
      </c>
      <c r="AD87" s="6">
        <v>0.99999999999999745</v>
      </c>
      <c r="AE87" s="6">
        <v>1</v>
      </c>
      <c r="AF87" s="6">
        <v>1</v>
      </c>
      <c r="AG87" s="6">
        <v>1</v>
      </c>
      <c r="AH87" s="6">
        <v>1</v>
      </c>
      <c r="AI87" s="6">
        <v>1</v>
      </c>
      <c r="AJ87" s="6">
        <v>1</v>
      </c>
      <c r="AK87" s="6">
        <v>1</v>
      </c>
      <c r="AL87" s="6">
        <v>1</v>
      </c>
      <c r="AM87" s="6">
        <v>1</v>
      </c>
      <c r="AN87" s="6">
        <v>1</v>
      </c>
      <c r="AO87" s="6">
        <v>1</v>
      </c>
      <c r="AP87" s="6">
        <v>1</v>
      </c>
      <c r="AQ87" s="6">
        <v>1</v>
      </c>
      <c r="AR87" s="6">
        <v>1</v>
      </c>
    </row>
    <row r="88" spans="2:44" x14ac:dyDescent="0.25">
      <c r="B88" s="91" t="s">
        <v>543</v>
      </c>
      <c r="C88" s="41">
        <v>513830.42856313952</v>
      </c>
      <c r="D88" s="41">
        <v>537409.70321263897</v>
      </c>
      <c r="E88" s="41">
        <v>537419.9811087033</v>
      </c>
      <c r="F88" s="41">
        <v>537419.99993859266</v>
      </c>
      <c r="G88" s="41">
        <v>537419.99999971571</v>
      </c>
      <c r="H88" s="41">
        <v>537419.99999999837</v>
      </c>
      <c r="I88" s="41">
        <v>537420</v>
      </c>
      <c r="J88" s="41">
        <v>537420</v>
      </c>
      <c r="K88" s="41">
        <v>537420</v>
      </c>
      <c r="L88" s="41">
        <v>537420</v>
      </c>
      <c r="M88" s="41">
        <v>537420</v>
      </c>
      <c r="N88" s="41">
        <v>537420</v>
      </c>
      <c r="O88" s="41">
        <v>537420</v>
      </c>
      <c r="P88" s="41">
        <v>537420</v>
      </c>
      <c r="Q88" s="41">
        <v>537420</v>
      </c>
      <c r="R88" s="41">
        <v>537420</v>
      </c>
      <c r="S88" s="41">
        <v>537420</v>
      </c>
      <c r="T88" s="41">
        <v>537420</v>
      </c>
      <c r="U88" s="41">
        <v>537420</v>
      </c>
      <c r="V88" s="41">
        <v>537420</v>
      </c>
      <c r="X88" s="41">
        <v>537420</v>
      </c>
      <c r="Y88" s="64">
        <v>0.95610589215723185</v>
      </c>
      <c r="Z88" s="64">
        <v>0.99998084033463397</v>
      </c>
      <c r="AA88" s="64">
        <v>0.99999996484816955</v>
      </c>
      <c r="AB88" s="64">
        <v>0.99999999988573673</v>
      </c>
      <c r="AC88" s="64">
        <v>0.99999999999947098</v>
      </c>
      <c r="AD88" s="64">
        <v>0.999999999999997</v>
      </c>
      <c r="AE88" s="64">
        <v>1</v>
      </c>
      <c r="AF88" s="64">
        <v>1</v>
      </c>
      <c r="AG88" s="64">
        <v>1</v>
      </c>
      <c r="AH88" s="64">
        <v>1</v>
      </c>
      <c r="AI88" s="64">
        <v>1</v>
      </c>
      <c r="AJ88" s="64">
        <v>1</v>
      </c>
      <c r="AK88" s="64">
        <v>1</v>
      </c>
      <c r="AL88" s="64">
        <v>1</v>
      </c>
      <c r="AM88" s="64">
        <v>1</v>
      </c>
      <c r="AN88" s="64">
        <v>1</v>
      </c>
      <c r="AO88" s="64">
        <v>1</v>
      </c>
      <c r="AP88" s="64">
        <v>1</v>
      </c>
      <c r="AQ88" s="64">
        <v>1</v>
      </c>
      <c r="AR88" s="64">
        <v>1</v>
      </c>
    </row>
    <row r="89" spans="2:44" x14ac:dyDescent="0.25">
      <c r="B89" t="s">
        <v>545</v>
      </c>
      <c r="C89" s="24">
        <v>588683.58729419485</v>
      </c>
      <c r="D89" s="24">
        <v>618020.25520001841</v>
      </c>
      <c r="E89" s="24">
        <v>618032.97668080206</v>
      </c>
      <c r="F89" s="24">
        <v>618032.99992434506</v>
      </c>
      <c r="G89" s="24">
        <v>618032.99999965029</v>
      </c>
      <c r="H89" s="24">
        <v>618032.9999999979</v>
      </c>
      <c r="I89" s="24">
        <v>618033</v>
      </c>
      <c r="J89" s="24">
        <v>618033</v>
      </c>
      <c r="K89" s="24">
        <v>618033</v>
      </c>
      <c r="L89" s="24">
        <v>618033</v>
      </c>
      <c r="M89" s="24">
        <v>618033</v>
      </c>
      <c r="N89" s="24">
        <v>618033</v>
      </c>
      <c r="O89" s="24">
        <v>618033</v>
      </c>
      <c r="P89" s="24">
        <v>618033</v>
      </c>
      <c r="Q89" s="24">
        <v>618033</v>
      </c>
      <c r="R89" s="24">
        <v>618033</v>
      </c>
      <c r="S89" s="24">
        <v>618033</v>
      </c>
      <c r="T89" s="24">
        <v>618033</v>
      </c>
      <c r="U89" s="24">
        <v>618033</v>
      </c>
      <c r="V89" s="24">
        <v>618033</v>
      </c>
      <c r="X89" s="24">
        <v>618033</v>
      </c>
      <c r="Y89" s="6">
        <v>0.95251157671871056</v>
      </c>
      <c r="Z89" s="6">
        <v>0.99997937844745899</v>
      </c>
      <c r="AA89" s="6">
        <v>0.99999996226868482</v>
      </c>
      <c r="AB89" s="6">
        <v>0.99999999987758759</v>
      </c>
      <c r="AC89" s="6">
        <v>0.99999999999943412</v>
      </c>
      <c r="AD89" s="6">
        <v>0.99999999999999656</v>
      </c>
      <c r="AE89" s="6">
        <v>1</v>
      </c>
      <c r="AF89" s="6">
        <v>1</v>
      </c>
      <c r="AG89" s="6">
        <v>1</v>
      </c>
      <c r="AH89" s="6">
        <v>1</v>
      </c>
      <c r="AI89" s="6">
        <v>1</v>
      </c>
      <c r="AJ89" s="6">
        <v>1</v>
      </c>
      <c r="AK89" s="6">
        <v>1</v>
      </c>
      <c r="AL89" s="6">
        <v>1</v>
      </c>
      <c r="AM89" s="6">
        <v>1</v>
      </c>
      <c r="AN89" s="6">
        <v>1</v>
      </c>
      <c r="AO89" s="6">
        <v>1</v>
      </c>
      <c r="AP89" s="6">
        <v>1</v>
      </c>
      <c r="AQ89" s="6">
        <v>1</v>
      </c>
      <c r="AR89" s="6">
        <v>1</v>
      </c>
    </row>
    <row r="90" spans="2:44" x14ac:dyDescent="0.25">
      <c r="B90" s="91" t="s">
        <v>547</v>
      </c>
      <c r="C90" s="41">
        <v>667979.55713208136</v>
      </c>
      <c r="D90" s="41">
        <v>698632.61417643074</v>
      </c>
      <c r="E90" s="41">
        <v>698645.9754413144</v>
      </c>
      <c r="F90" s="41">
        <v>698645.9999201704</v>
      </c>
      <c r="G90" s="41">
        <v>698645.9999996305</v>
      </c>
      <c r="H90" s="41">
        <v>698645.99999999779</v>
      </c>
      <c r="I90" s="41">
        <v>698646</v>
      </c>
      <c r="J90" s="41">
        <v>698646</v>
      </c>
      <c r="K90" s="41">
        <v>698646</v>
      </c>
      <c r="L90" s="41">
        <v>698646</v>
      </c>
      <c r="M90" s="41">
        <v>698646</v>
      </c>
      <c r="N90" s="41">
        <v>698646</v>
      </c>
      <c r="O90" s="41">
        <v>698646</v>
      </c>
      <c r="P90" s="41">
        <v>698646</v>
      </c>
      <c r="Q90" s="41">
        <v>698646</v>
      </c>
      <c r="R90" s="41">
        <v>698646</v>
      </c>
      <c r="S90" s="41">
        <v>698646</v>
      </c>
      <c r="T90" s="41">
        <v>698646</v>
      </c>
      <c r="U90" s="41">
        <v>698646</v>
      </c>
      <c r="V90" s="41">
        <v>698646</v>
      </c>
      <c r="X90" s="41">
        <v>698646</v>
      </c>
      <c r="Y90" s="64">
        <v>0.95610589215723174</v>
      </c>
      <c r="Z90" s="64">
        <v>0.99998084033463408</v>
      </c>
      <c r="AA90" s="64">
        <v>0.99999996484816978</v>
      </c>
      <c r="AB90" s="64">
        <v>0.99999999988573673</v>
      </c>
      <c r="AC90" s="64">
        <v>0.99999999999947109</v>
      </c>
      <c r="AD90" s="64">
        <v>0.99999999999999678</v>
      </c>
      <c r="AE90" s="64">
        <v>1</v>
      </c>
      <c r="AF90" s="64">
        <v>1</v>
      </c>
      <c r="AG90" s="64">
        <v>1</v>
      </c>
      <c r="AH90" s="64">
        <v>1</v>
      </c>
      <c r="AI90" s="64">
        <v>1</v>
      </c>
      <c r="AJ90" s="64">
        <v>1</v>
      </c>
      <c r="AK90" s="64">
        <v>1</v>
      </c>
      <c r="AL90" s="64">
        <v>1</v>
      </c>
      <c r="AM90" s="64">
        <v>1</v>
      </c>
      <c r="AN90" s="64">
        <v>1</v>
      </c>
      <c r="AO90" s="64">
        <v>1</v>
      </c>
      <c r="AP90" s="64">
        <v>1</v>
      </c>
      <c r="AQ90" s="64">
        <v>1</v>
      </c>
      <c r="AR90" s="64">
        <v>1</v>
      </c>
    </row>
    <row r="91" spans="2:44" x14ac:dyDescent="0.25">
      <c r="B91" t="s">
        <v>549</v>
      </c>
      <c r="C91" s="24">
        <v>992343.24496665434</v>
      </c>
      <c r="D91" s="24">
        <v>1047945.0061217414</v>
      </c>
      <c r="E91" s="24">
        <v>1047968.9562537424</v>
      </c>
      <c r="F91" s="24">
        <v>1047968.9998584308</v>
      </c>
      <c r="G91" s="24">
        <v>1047968.9999993469</v>
      </c>
      <c r="H91" s="24">
        <v>1047968.999999996</v>
      </c>
      <c r="I91" s="24">
        <v>1047969</v>
      </c>
      <c r="J91" s="24">
        <v>1047969</v>
      </c>
      <c r="K91" s="24">
        <v>1047969</v>
      </c>
      <c r="L91" s="24">
        <v>1047969</v>
      </c>
      <c r="M91" s="24">
        <v>1047969</v>
      </c>
      <c r="N91" s="24">
        <v>1047969</v>
      </c>
      <c r="O91" s="24">
        <v>1047969</v>
      </c>
      <c r="P91" s="24">
        <v>1047969</v>
      </c>
      <c r="Q91" s="24">
        <v>1047969</v>
      </c>
      <c r="R91" s="24">
        <v>1047969</v>
      </c>
      <c r="S91" s="24">
        <v>1047969</v>
      </c>
      <c r="T91" s="24">
        <v>1047969</v>
      </c>
      <c r="U91" s="24">
        <v>1047969</v>
      </c>
      <c r="V91" s="24">
        <v>1047969</v>
      </c>
      <c r="X91" s="24">
        <v>1047969</v>
      </c>
      <c r="Y91" s="6">
        <v>0.94692041936989968</v>
      </c>
      <c r="Z91" s="6">
        <v>0.99997710440074217</v>
      </c>
      <c r="AA91" s="6">
        <v>0.99999995825615307</v>
      </c>
      <c r="AB91" s="6">
        <v>0.99999999986491095</v>
      </c>
      <c r="AC91" s="6">
        <v>0.99999999999937683</v>
      </c>
      <c r="AD91" s="6">
        <v>0.99999999999999623</v>
      </c>
      <c r="AE91" s="6">
        <v>1</v>
      </c>
      <c r="AF91" s="6">
        <v>1</v>
      </c>
      <c r="AG91" s="6">
        <v>1</v>
      </c>
      <c r="AH91" s="6">
        <v>1</v>
      </c>
      <c r="AI91" s="6">
        <v>1</v>
      </c>
      <c r="AJ91" s="6">
        <v>1</v>
      </c>
      <c r="AK91" s="6">
        <v>1</v>
      </c>
      <c r="AL91" s="6">
        <v>1</v>
      </c>
      <c r="AM91" s="6">
        <v>1</v>
      </c>
      <c r="AN91" s="6">
        <v>1</v>
      </c>
      <c r="AO91" s="6">
        <v>1</v>
      </c>
      <c r="AP91" s="6">
        <v>1</v>
      </c>
      <c r="AQ91" s="6">
        <v>1</v>
      </c>
      <c r="AR91" s="6">
        <v>1</v>
      </c>
    </row>
    <row r="92" spans="2:44" x14ac:dyDescent="0.25">
      <c r="B92" s="91" t="s">
        <v>551</v>
      </c>
      <c r="C92" s="41">
        <v>1011595.4264295896</v>
      </c>
      <c r="D92" s="41">
        <v>1047952.8364075506</v>
      </c>
      <c r="E92" s="41">
        <v>1047968.9700702006</v>
      </c>
      <c r="F92" s="41">
        <v>1047968.9999020804</v>
      </c>
      <c r="G92" s="41">
        <v>1047968.9999995445</v>
      </c>
      <c r="H92" s="41">
        <v>1047968.9999999972</v>
      </c>
      <c r="I92" s="41">
        <v>1047969</v>
      </c>
      <c r="J92" s="41">
        <v>1047969</v>
      </c>
      <c r="K92" s="41">
        <v>1047969</v>
      </c>
      <c r="L92" s="41">
        <v>1047969</v>
      </c>
      <c r="M92" s="41">
        <v>1047969</v>
      </c>
      <c r="N92" s="41">
        <v>1047969</v>
      </c>
      <c r="O92" s="41">
        <v>1047969</v>
      </c>
      <c r="P92" s="41">
        <v>1047969</v>
      </c>
      <c r="Q92" s="41">
        <v>1047969</v>
      </c>
      <c r="R92" s="41">
        <v>1047969</v>
      </c>
      <c r="S92" s="41">
        <v>1047969</v>
      </c>
      <c r="T92" s="41">
        <v>1047969</v>
      </c>
      <c r="U92" s="41">
        <v>1047969</v>
      </c>
      <c r="V92" s="41">
        <v>1047969</v>
      </c>
      <c r="X92" s="41">
        <v>1047969</v>
      </c>
      <c r="Y92" s="64">
        <v>0.9652913649445638</v>
      </c>
      <c r="Z92" s="64">
        <v>0.99998457626852566</v>
      </c>
      <c r="AA92" s="64">
        <v>0.99999997144018637</v>
      </c>
      <c r="AB92" s="64">
        <v>0.99999999990656252</v>
      </c>
      <c r="AC92" s="64">
        <v>0.99999999999956535</v>
      </c>
      <c r="AD92" s="64">
        <v>0.99999999999999734</v>
      </c>
      <c r="AE92" s="64">
        <v>1</v>
      </c>
      <c r="AF92" s="64">
        <v>1</v>
      </c>
      <c r="AG92" s="64">
        <v>1</v>
      </c>
      <c r="AH92" s="64">
        <v>1</v>
      </c>
      <c r="AI92" s="64">
        <v>1</v>
      </c>
      <c r="AJ92" s="64">
        <v>1</v>
      </c>
      <c r="AK92" s="64">
        <v>1</v>
      </c>
      <c r="AL92" s="64">
        <v>1</v>
      </c>
      <c r="AM92" s="64">
        <v>1</v>
      </c>
      <c r="AN92" s="64">
        <v>1</v>
      </c>
      <c r="AO92" s="64">
        <v>1</v>
      </c>
      <c r="AP92" s="64">
        <v>1</v>
      </c>
      <c r="AQ92" s="64">
        <v>1</v>
      </c>
      <c r="AR92" s="64">
        <v>1</v>
      </c>
    </row>
    <row r="93" spans="2:44" x14ac:dyDescent="0.25">
      <c r="B93" t="s">
        <v>553</v>
      </c>
      <c r="C93" s="24">
        <v>667979.55713208136</v>
      </c>
      <c r="D93" s="24">
        <v>698632.61417643074</v>
      </c>
      <c r="E93" s="24">
        <v>698645.9754413144</v>
      </c>
      <c r="F93" s="24">
        <v>698645.9999201704</v>
      </c>
      <c r="G93" s="24">
        <v>698645.9999996305</v>
      </c>
      <c r="H93" s="24">
        <v>698645.99999999779</v>
      </c>
      <c r="I93" s="24">
        <v>698646</v>
      </c>
      <c r="J93" s="24">
        <v>698646</v>
      </c>
      <c r="K93" s="24">
        <v>698646</v>
      </c>
      <c r="L93" s="24">
        <v>698646</v>
      </c>
      <c r="M93" s="24">
        <v>698646</v>
      </c>
      <c r="N93" s="24">
        <v>698646</v>
      </c>
      <c r="O93" s="24">
        <v>698646</v>
      </c>
      <c r="P93" s="24">
        <v>698646</v>
      </c>
      <c r="Q93" s="24">
        <v>698646</v>
      </c>
      <c r="R93" s="24">
        <v>698646</v>
      </c>
      <c r="S93" s="24">
        <v>698646</v>
      </c>
      <c r="T93" s="24">
        <v>698646</v>
      </c>
      <c r="U93" s="24">
        <v>698646</v>
      </c>
      <c r="V93" s="24">
        <v>698646</v>
      </c>
      <c r="X93" s="24">
        <v>698646</v>
      </c>
      <c r="Y93" s="6">
        <v>0.95610589215723174</v>
      </c>
      <c r="Z93" s="6">
        <v>0.99998084033463408</v>
      </c>
      <c r="AA93" s="6">
        <v>0.99999996484816978</v>
      </c>
      <c r="AB93" s="6">
        <v>0.99999999988573673</v>
      </c>
      <c r="AC93" s="6">
        <v>0.99999999999947109</v>
      </c>
      <c r="AD93" s="6">
        <v>0.99999999999999678</v>
      </c>
      <c r="AE93" s="6">
        <v>1</v>
      </c>
      <c r="AF93" s="6">
        <v>1</v>
      </c>
      <c r="AG93" s="6">
        <v>1</v>
      </c>
      <c r="AH93" s="6">
        <v>1</v>
      </c>
      <c r="AI93" s="6">
        <v>1</v>
      </c>
      <c r="AJ93" s="6">
        <v>1</v>
      </c>
      <c r="AK93" s="6">
        <v>1</v>
      </c>
      <c r="AL93" s="6">
        <v>1</v>
      </c>
      <c r="AM93" s="6">
        <v>1</v>
      </c>
      <c r="AN93" s="6">
        <v>1</v>
      </c>
      <c r="AO93" s="6">
        <v>1</v>
      </c>
      <c r="AP93" s="6">
        <v>1</v>
      </c>
      <c r="AQ93" s="6">
        <v>1</v>
      </c>
      <c r="AR93" s="6">
        <v>1</v>
      </c>
    </row>
    <row r="94" spans="2:44" x14ac:dyDescent="0.25">
      <c r="B94" s="91" t="s">
        <v>555</v>
      </c>
      <c r="C94" s="41">
        <v>765288.66348245321</v>
      </c>
      <c r="D94" s="41">
        <v>803426.33176002395</v>
      </c>
      <c r="E94" s="41">
        <v>803442.86968504277</v>
      </c>
      <c r="F94" s="41">
        <v>803442.89990164852</v>
      </c>
      <c r="G94" s="41">
        <v>803442.89999954531</v>
      </c>
      <c r="H94" s="41">
        <v>803442.89999999723</v>
      </c>
      <c r="I94" s="41">
        <v>803442.9</v>
      </c>
      <c r="J94" s="41">
        <v>803442.9</v>
      </c>
      <c r="K94" s="41">
        <v>803442.9</v>
      </c>
      <c r="L94" s="41">
        <v>803442.9</v>
      </c>
      <c r="M94" s="41">
        <v>803442.9</v>
      </c>
      <c r="N94" s="41">
        <v>803442.9</v>
      </c>
      <c r="O94" s="41">
        <v>803442.9</v>
      </c>
      <c r="P94" s="41">
        <v>803442.9</v>
      </c>
      <c r="Q94" s="41">
        <v>803442.9</v>
      </c>
      <c r="R94" s="41">
        <v>803442.9</v>
      </c>
      <c r="S94" s="41">
        <v>803442.9</v>
      </c>
      <c r="T94" s="41">
        <v>803442.9</v>
      </c>
      <c r="U94" s="41">
        <v>803442.9</v>
      </c>
      <c r="V94" s="41">
        <v>803442.9</v>
      </c>
      <c r="X94" s="41">
        <v>803442.9</v>
      </c>
      <c r="Y94" s="64">
        <v>0.95251157671871045</v>
      </c>
      <c r="Z94" s="64">
        <v>0.99997937844745899</v>
      </c>
      <c r="AA94" s="64">
        <v>0.99999996226868482</v>
      </c>
      <c r="AB94" s="64">
        <v>0.99999999987758748</v>
      </c>
      <c r="AC94" s="64">
        <v>0.99999999999943401</v>
      </c>
      <c r="AD94" s="64">
        <v>0.99999999999999656</v>
      </c>
      <c r="AE94" s="64">
        <v>1</v>
      </c>
      <c r="AF94" s="64">
        <v>1</v>
      </c>
      <c r="AG94" s="64">
        <v>1</v>
      </c>
      <c r="AH94" s="64">
        <v>1</v>
      </c>
      <c r="AI94" s="64">
        <v>1</v>
      </c>
      <c r="AJ94" s="64">
        <v>1</v>
      </c>
      <c r="AK94" s="64">
        <v>1</v>
      </c>
      <c r="AL94" s="64">
        <v>1</v>
      </c>
      <c r="AM94" s="64">
        <v>1</v>
      </c>
      <c r="AN94" s="64">
        <v>1</v>
      </c>
      <c r="AO94" s="64">
        <v>1</v>
      </c>
      <c r="AP94" s="64">
        <v>1</v>
      </c>
      <c r="AQ94" s="64">
        <v>1</v>
      </c>
      <c r="AR94" s="64">
        <v>1</v>
      </c>
    </row>
    <row r="96" spans="2:44" x14ac:dyDescent="0.25">
      <c r="B96" s="30" t="s">
        <v>6036</v>
      </c>
      <c r="C96" s="70"/>
      <c r="D96" s="70"/>
      <c r="E96" s="70"/>
      <c r="F96" s="70"/>
      <c r="G96" s="70"/>
      <c r="H96" s="70"/>
      <c r="I96" s="70"/>
      <c r="J96" s="70"/>
      <c r="K96" s="70"/>
      <c r="L96" s="70"/>
      <c r="M96" s="70"/>
      <c r="N96" s="70"/>
      <c r="O96" s="70"/>
      <c r="P96" s="70"/>
      <c r="Q96" s="70"/>
      <c r="R96" s="70"/>
      <c r="S96" s="70"/>
      <c r="T96" s="70"/>
      <c r="U96" s="70"/>
      <c r="V96" s="70"/>
      <c r="X96" s="30" t="s">
        <v>6037</v>
      </c>
      <c r="Y96" s="70"/>
      <c r="Z96" s="70"/>
      <c r="AA96" s="70"/>
      <c r="AB96" s="70"/>
      <c r="AC96" s="70"/>
      <c r="AD96" s="70"/>
      <c r="AE96" s="70"/>
      <c r="AF96" s="70"/>
      <c r="AG96" s="70"/>
      <c r="AH96" s="70"/>
      <c r="AI96" s="70"/>
      <c r="AJ96" s="70"/>
      <c r="AK96" s="70"/>
      <c r="AL96" s="70"/>
      <c r="AM96" s="70"/>
      <c r="AN96" s="70"/>
      <c r="AO96" s="70"/>
      <c r="AP96" s="70"/>
      <c r="AQ96" s="70"/>
      <c r="AR96" s="70"/>
    </row>
    <row r="97" spans="2:44" x14ac:dyDescent="0.25">
      <c r="B97" s="7" t="s">
        <v>6008</v>
      </c>
      <c r="C97" s="50" t="s">
        <v>6010</v>
      </c>
      <c r="D97" s="50" t="s">
        <v>6011</v>
      </c>
      <c r="E97" s="50" t="s">
        <v>6012</v>
      </c>
      <c r="F97" s="50" t="s">
        <v>6013</v>
      </c>
      <c r="G97" s="50" t="s">
        <v>6014</v>
      </c>
      <c r="H97" s="50" t="s">
        <v>6015</v>
      </c>
      <c r="I97" s="50" t="s">
        <v>6016</v>
      </c>
      <c r="J97" s="50" t="s">
        <v>6017</v>
      </c>
      <c r="K97" s="50" t="s">
        <v>6018</v>
      </c>
      <c r="L97" s="50" t="s">
        <v>6019</v>
      </c>
      <c r="M97" s="50" t="s">
        <v>6020</v>
      </c>
      <c r="N97" s="50" t="s">
        <v>6021</v>
      </c>
      <c r="O97" s="50" t="s">
        <v>6022</v>
      </c>
      <c r="P97" s="50" t="s">
        <v>6023</v>
      </c>
      <c r="Q97" s="50" t="s">
        <v>6024</v>
      </c>
      <c r="R97" s="50" t="s">
        <v>6025</v>
      </c>
      <c r="S97" s="50" t="s">
        <v>6026</v>
      </c>
      <c r="T97" s="50" t="s">
        <v>6027</v>
      </c>
      <c r="U97" s="50" t="s">
        <v>6028</v>
      </c>
      <c r="V97" s="50" t="s">
        <v>6029</v>
      </c>
      <c r="X97" s="50" t="s">
        <v>6009</v>
      </c>
      <c r="Y97" s="50" t="s">
        <v>6010</v>
      </c>
      <c r="Z97" s="50" t="s">
        <v>6011</v>
      </c>
      <c r="AA97" s="50" t="s">
        <v>6012</v>
      </c>
      <c r="AB97" s="50" t="s">
        <v>6013</v>
      </c>
      <c r="AC97" s="50" t="s">
        <v>6014</v>
      </c>
      <c r="AD97" s="50" t="s">
        <v>6015</v>
      </c>
      <c r="AE97" s="50" t="s">
        <v>6016</v>
      </c>
      <c r="AF97" s="50" t="s">
        <v>6017</v>
      </c>
      <c r="AG97" s="50" t="s">
        <v>6018</v>
      </c>
      <c r="AH97" s="50" t="s">
        <v>6019</v>
      </c>
      <c r="AI97" s="50" t="s">
        <v>6020</v>
      </c>
      <c r="AJ97" s="50" t="s">
        <v>6021</v>
      </c>
      <c r="AK97" s="50" t="s">
        <v>6022</v>
      </c>
      <c r="AL97" s="50" t="s">
        <v>6023</v>
      </c>
      <c r="AM97" s="50" t="s">
        <v>6024</v>
      </c>
      <c r="AN97" s="50" t="s">
        <v>6025</v>
      </c>
      <c r="AO97" s="50" t="s">
        <v>6026</v>
      </c>
      <c r="AP97" s="50" t="s">
        <v>6027</v>
      </c>
      <c r="AQ97" s="50" t="s">
        <v>6028</v>
      </c>
      <c r="AR97" s="50" t="s">
        <v>6029</v>
      </c>
    </row>
    <row r="98" spans="2:44" x14ac:dyDescent="0.25">
      <c r="B98" t="s">
        <v>517</v>
      </c>
      <c r="C98" s="24">
        <v>0</v>
      </c>
      <c r="D98" s="24">
        <v>0</v>
      </c>
      <c r="E98" s="24">
        <v>0</v>
      </c>
      <c r="F98" s="24">
        <v>0</v>
      </c>
      <c r="G98" s="24">
        <v>0</v>
      </c>
      <c r="H98" s="24">
        <v>0</v>
      </c>
      <c r="I98" s="24">
        <v>0</v>
      </c>
      <c r="J98" s="24">
        <v>0</v>
      </c>
      <c r="K98" s="24">
        <v>0</v>
      </c>
      <c r="L98" s="24">
        <v>0</v>
      </c>
      <c r="M98" s="24">
        <v>0</v>
      </c>
      <c r="N98" s="24">
        <v>0</v>
      </c>
      <c r="O98" s="24">
        <v>0</v>
      </c>
      <c r="P98" s="24">
        <v>0</v>
      </c>
      <c r="Q98" s="24">
        <v>0</v>
      </c>
      <c r="R98" s="24">
        <v>0</v>
      </c>
      <c r="S98" s="24">
        <v>0</v>
      </c>
      <c r="T98" s="24">
        <v>0</v>
      </c>
      <c r="U98" s="24">
        <v>0</v>
      </c>
      <c r="V98" s="24">
        <v>0</v>
      </c>
      <c r="X98" s="24">
        <v>0</v>
      </c>
      <c r="Y98" s="6">
        <v>0</v>
      </c>
      <c r="Z98" s="6">
        <v>0</v>
      </c>
      <c r="AA98" s="6">
        <v>0</v>
      </c>
      <c r="AB98" s="6">
        <v>0</v>
      </c>
      <c r="AC98" s="6">
        <v>0</v>
      </c>
      <c r="AD98" s="6">
        <v>0</v>
      </c>
      <c r="AE98" s="6">
        <v>0</v>
      </c>
      <c r="AF98" s="6">
        <v>0</v>
      </c>
      <c r="AG98" s="6">
        <v>0</v>
      </c>
      <c r="AH98" s="6">
        <v>0</v>
      </c>
      <c r="AI98" s="6">
        <v>0</v>
      </c>
      <c r="AJ98" s="6">
        <v>0</v>
      </c>
      <c r="AK98" s="6">
        <v>0</v>
      </c>
      <c r="AL98" s="6">
        <v>0</v>
      </c>
      <c r="AM98" s="6">
        <v>0</v>
      </c>
      <c r="AN98" s="6">
        <v>0</v>
      </c>
      <c r="AO98" s="6">
        <v>0</v>
      </c>
      <c r="AP98" s="6">
        <v>0</v>
      </c>
      <c r="AQ98" s="6">
        <v>0</v>
      </c>
      <c r="AR98" s="6">
        <v>0</v>
      </c>
    </row>
    <row r="99" spans="2:44" x14ac:dyDescent="0.25">
      <c r="B99" s="91" t="s">
        <v>519</v>
      </c>
      <c r="C99" s="41">
        <v>0</v>
      </c>
      <c r="D99" s="41">
        <v>0</v>
      </c>
      <c r="E99" s="41">
        <v>0</v>
      </c>
      <c r="F99" s="41">
        <v>0</v>
      </c>
      <c r="G99" s="41">
        <v>0</v>
      </c>
      <c r="H99" s="41">
        <v>0</v>
      </c>
      <c r="I99" s="41">
        <v>0</v>
      </c>
      <c r="J99" s="41">
        <v>0</v>
      </c>
      <c r="K99" s="41">
        <v>0</v>
      </c>
      <c r="L99" s="41">
        <v>0</v>
      </c>
      <c r="M99" s="41">
        <v>0</v>
      </c>
      <c r="N99" s="41">
        <v>0</v>
      </c>
      <c r="O99" s="41">
        <v>0</v>
      </c>
      <c r="P99" s="41">
        <v>0</v>
      </c>
      <c r="Q99" s="41">
        <v>0</v>
      </c>
      <c r="R99" s="41">
        <v>0</v>
      </c>
      <c r="S99" s="41">
        <v>0</v>
      </c>
      <c r="T99" s="41">
        <v>0</v>
      </c>
      <c r="U99" s="41">
        <v>0</v>
      </c>
      <c r="V99" s="41">
        <v>0</v>
      </c>
      <c r="X99" s="41">
        <v>0</v>
      </c>
      <c r="Y99" s="64">
        <v>0</v>
      </c>
      <c r="Z99" s="64">
        <v>0</v>
      </c>
      <c r="AA99" s="64">
        <v>0</v>
      </c>
      <c r="AB99" s="64">
        <v>0</v>
      </c>
      <c r="AC99" s="64">
        <v>0</v>
      </c>
      <c r="AD99" s="64">
        <v>0</v>
      </c>
      <c r="AE99" s="64">
        <v>0</v>
      </c>
      <c r="AF99" s="64">
        <v>0</v>
      </c>
      <c r="AG99" s="64">
        <v>0</v>
      </c>
      <c r="AH99" s="64">
        <v>0</v>
      </c>
      <c r="AI99" s="64">
        <v>0</v>
      </c>
      <c r="AJ99" s="64">
        <v>0</v>
      </c>
      <c r="AK99" s="64">
        <v>0</v>
      </c>
      <c r="AL99" s="64">
        <v>0</v>
      </c>
      <c r="AM99" s="64">
        <v>0</v>
      </c>
      <c r="AN99" s="64">
        <v>0</v>
      </c>
      <c r="AO99" s="64">
        <v>0</v>
      </c>
      <c r="AP99" s="64">
        <v>0</v>
      </c>
      <c r="AQ99" s="64">
        <v>0</v>
      </c>
      <c r="AR99" s="64">
        <v>0</v>
      </c>
    </row>
    <row r="100" spans="2:44" x14ac:dyDescent="0.25">
      <c r="B100" t="s">
        <v>521</v>
      </c>
      <c r="C100" s="24">
        <v>8228.3480773545125</v>
      </c>
      <c r="D100" s="24">
        <v>72735.005671246225</v>
      </c>
      <c r="E100" s="24">
        <v>142536.64527956472</v>
      </c>
      <c r="F100" s="24">
        <v>197226.31079173621</v>
      </c>
      <c r="G100" s="24">
        <v>238649.75563689784</v>
      </c>
      <c r="H100" s="24">
        <v>270231.20798842143</v>
      </c>
      <c r="I100" s="24">
        <v>294661.65726032358</v>
      </c>
      <c r="J100" s="24">
        <v>313854.04425815836</v>
      </c>
      <c r="K100" s="24">
        <v>329151.33355337614</v>
      </c>
      <c r="L100" s="24">
        <v>341504.93899841543</v>
      </c>
      <c r="M100" s="24">
        <v>351599.16509154433</v>
      </c>
      <c r="N100" s="24">
        <v>359934.31639076542</v>
      </c>
      <c r="O100" s="24">
        <v>366882.03512687114</v>
      </c>
      <c r="P100" s="24">
        <v>372722.52453718166</v>
      </c>
      <c r="Q100" s="24">
        <v>377669.9584056937</v>
      </c>
      <c r="R100" s="24">
        <v>381890.10457252804</v>
      </c>
      <c r="S100" s="24">
        <v>385512.74261646444</v>
      </c>
      <c r="T100" s="24">
        <v>388640.54637642391</v>
      </c>
      <c r="U100" s="24">
        <v>391355.52835775021</v>
      </c>
      <c r="V100" s="24">
        <v>393723.77736901789</v>
      </c>
      <c r="X100" s="24">
        <v>415000</v>
      </c>
      <c r="Y100" s="6">
        <v>1.9827344764709667E-2</v>
      </c>
      <c r="Z100" s="6">
        <v>0.17526507390661741</v>
      </c>
      <c r="AA100" s="6">
        <v>0.34346179585437281</v>
      </c>
      <c r="AB100" s="6">
        <v>0.4752441223897258</v>
      </c>
      <c r="AC100" s="6">
        <v>0.57505965213710319</v>
      </c>
      <c r="AD100" s="6">
        <v>0.65115953732149745</v>
      </c>
      <c r="AE100" s="6">
        <v>0.7100280897839123</v>
      </c>
      <c r="AF100" s="6">
        <v>0.7562748054413454</v>
      </c>
      <c r="AG100" s="6">
        <v>0.79313574350211113</v>
      </c>
      <c r="AH100" s="6">
        <v>0.82290346746606124</v>
      </c>
      <c r="AI100" s="6">
        <v>0.84722690383504662</v>
      </c>
      <c r="AJ100" s="6">
        <v>0.86731160576088051</v>
      </c>
      <c r="AK100" s="6">
        <v>0.88405309669125576</v>
      </c>
      <c r="AL100" s="6">
        <v>0.89812656514983535</v>
      </c>
      <c r="AM100" s="6">
        <v>0.91004809254384023</v>
      </c>
      <c r="AN100" s="6">
        <v>0.92021711945187479</v>
      </c>
      <c r="AO100" s="6">
        <v>0.92894636775051675</v>
      </c>
      <c r="AP100" s="6">
        <v>0.93648324428053953</v>
      </c>
      <c r="AQ100" s="6">
        <v>0.94302536953674754</v>
      </c>
      <c r="AR100" s="6">
        <v>0.94873199366028405</v>
      </c>
    </row>
    <row r="101" spans="2:44" x14ac:dyDescent="0.25">
      <c r="B101" s="91" t="s">
        <v>523</v>
      </c>
      <c r="C101" s="41">
        <v>26221.226550590854</v>
      </c>
      <c r="D101" s="41">
        <v>123905.95588872778</v>
      </c>
      <c r="E101" s="41">
        <v>217333.64049734094</v>
      </c>
      <c r="F101" s="41">
        <v>289598.51130092662</v>
      </c>
      <c r="G101" s="41">
        <v>344345.65491803363</v>
      </c>
      <c r="H101" s="41">
        <v>386201.82009969861</v>
      </c>
      <c r="I101" s="41">
        <v>418684.6996896991</v>
      </c>
      <c r="J101" s="41">
        <v>444281.86341781163</v>
      </c>
      <c r="K101" s="41">
        <v>464741.61140480771</v>
      </c>
      <c r="L101" s="41">
        <v>481306.10952233686</v>
      </c>
      <c r="M101" s="41">
        <v>494871.77777574252</v>
      </c>
      <c r="N101" s="41">
        <v>506096.18243927753</v>
      </c>
      <c r="O101" s="41">
        <v>515469.31970670703</v>
      </c>
      <c r="P101" s="41">
        <v>523361.70082190639</v>
      </c>
      <c r="Q101" s="41">
        <v>530057.28190080507</v>
      </c>
      <c r="R101" s="41">
        <v>535776.3777718459</v>
      </c>
      <c r="S101" s="41">
        <v>540691.85804565903</v>
      </c>
      <c r="T101" s="41">
        <v>544940.76677849994</v>
      </c>
      <c r="U101" s="41">
        <v>548632.77613275021</v>
      </c>
      <c r="V101" s="41">
        <v>551856.41719111975</v>
      </c>
      <c r="X101" s="41">
        <v>581000</v>
      </c>
      <c r="Y101" s="64">
        <v>4.5131198882256203E-2</v>
      </c>
      <c r="Z101" s="64">
        <v>0.21326326314755212</v>
      </c>
      <c r="AA101" s="64">
        <v>0.37406822805050077</v>
      </c>
      <c r="AB101" s="64">
        <v>0.49844838433894428</v>
      </c>
      <c r="AC101" s="64">
        <v>0.59267754719110777</v>
      </c>
      <c r="AD101" s="64">
        <v>0.66471913958640039</v>
      </c>
      <c r="AE101" s="64">
        <v>0.72062771030929273</v>
      </c>
      <c r="AF101" s="64">
        <v>0.76468479073633677</v>
      </c>
      <c r="AG101" s="64">
        <v>0.79989950327849868</v>
      </c>
      <c r="AH101" s="64">
        <v>0.82840982706082078</v>
      </c>
      <c r="AI101" s="64">
        <v>0.85175865365876513</v>
      </c>
      <c r="AJ101" s="64">
        <v>0.87107776667689762</v>
      </c>
      <c r="AK101" s="64">
        <v>0.88721053305801556</v>
      </c>
      <c r="AL101" s="64">
        <v>0.90079466578641376</v>
      </c>
      <c r="AM101" s="64">
        <v>0.91231890172255603</v>
      </c>
      <c r="AN101" s="64">
        <v>0.92216244022692928</v>
      </c>
      <c r="AO101" s="64">
        <v>0.93062281935569535</v>
      </c>
      <c r="AP101" s="64">
        <v>0.93793591528141129</v>
      </c>
      <c r="AQ101" s="64">
        <v>0.94429049248321895</v>
      </c>
      <c r="AR101" s="64">
        <v>0.94983892803979297</v>
      </c>
    </row>
    <row r="102" spans="2:44" x14ac:dyDescent="0.25">
      <c r="B102" t="s">
        <v>525</v>
      </c>
      <c r="C102" s="24">
        <v>10982.191504877614</v>
      </c>
      <c r="D102" s="24">
        <v>53926.482695765881</v>
      </c>
      <c r="E102" s="24">
        <v>95485.654915710256</v>
      </c>
      <c r="F102" s="24">
        <v>127672.9831678748</v>
      </c>
      <c r="G102" s="24">
        <v>152057.24730542733</v>
      </c>
      <c r="H102" s="24">
        <v>170694.60051918472</v>
      </c>
      <c r="I102" s="24">
        <v>185153.57931149902</v>
      </c>
      <c r="J102" s="24">
        <v>196543.98802261415</v>
      </c>
      <c r="K102" s="24">
        <v>205645.72457512564</v>
      </c>
      <c r="L102" s="24">
        <v>213012.74014883966</v>
      </c>
      <c r="M102" s="24">
        <v>219044.66101578964</v>
      </c>
      <c r="N102" s="24">
        <v>224034.53195915691</v>
      </c>
      <c r="O102" s="24">
        <v>228200.64999029506</v>
      </c>
      <c r="P102" s="24">
        <v>231708.03180099343</v>
      </c>
      <c r="Q102" s="24">
        <v>234683.11026466361</v>
      </c>
      <c r="R102" s="24">
        <v>237223.95738309005</v>
      </c>
      <c r="S102" s="24">
        <v>239407.50777525143</v>
      </c>
      <c r="T102" s="24">
        <v>241294.7394939854</v>
      </c>
      <c r="U102" s="24">
        <v>242934.44215456507</v>
      </c>
      <c r="V102" s="24">
        <v>244365.99351858895</v>
      </c>
      <c r="X102" s="24">
        <v>257300</v>
      </c>
      <c r="Y102" s="6">
        <v>4.268243880636461E-2</v>
      </c>
      <c r="Z102" s="6">
        <v>0.20958601902746166</v>
      </c>
      <c r="AA102" s="6">
        <v>0.37110631525732707</v>
      </c>
      <c r="AB102" s="6">
        <v>0.49620281060192306</v>
      </c>
      <c r="AC102" s="6">
        <v>0.59097258960523646</v>
      </c>
      <c r="AD102" s="6">
        <v>0.66340692001237744</v>
      </c>
      <c r="AE102" s="6">
        <v>0.71960194058103</v>
      </c>
      <c r="AF102" s="6">
        <v>0.76387092119166011</v>
      </c>
      <c r="AG102" s="6">
        <v>0.79924494588078365</v>
      </c>
      <c r="AH102" s="6">
        <v>0.82787695355165047</v>
      </c>
      <c r="AI102" s="6">
        <v>0.85132009722421154</v>
      </c>
      <c r="AJ102" s="6">
        <v>0.87071329949147658</v>
      </c>
      <c r="AK102" s="6">
        <v>0.88690497469994189</v>
      </c>
      <c r="AL102" s="6">
        <v>0.90053646249900288</v>
      </c>
      <c r="AM102" s="6">
        <v>0.91209914599558339</v>
      </c>
      <c r="AN102" s="6">
        <v>0.92197418337773052</v>
      </c>
      <c r="AO102" s="6">
        <v>0.93046058210358118</v>
      </c>
      <c r="AP102" s="6">
        <v>0.93779533421681072</v>
      </c>
      <c r="AQ102" s="6">
        <v>0.94416806123033448</v>
      </c>
      <c r="AR102" s="6">
        <v>0.94973180535790491</v>
      </c>
    </row>
    <row r="103" spans="2:44" x14ac:dyDescent="0.25">
      <c r="B103" s="91" t="s">
        <v>527</v>
      </c>
      <c r="C103" s="41">
        <v>8665.0483643587741</v>
      </c>
      <c r="D103" s="41">
        <v>52862.03229179878</v>
      </c>
      <c r="E103" s="41">
        <v>97986.300047821787</v>
      </c>
      <c r="F103" s="41">
        <v>133135.33388489499</v>
      </c>
      <c r="G103" s="41">
        <v>159760.75806615542</v>
      </c>
      <c r="H103" s="41">
        <v>180085.78563385803</v>
      </c>
      <c r="I103" s="41">
        <v>195831.53728736768</v>
      </c>
      <c r="J103" s="41">
        <v>208218.63353079028</v>
      </c>
      <c r="K103" s="41">
        <v>218104.42391984607</v>
      </c>
      <c r="L103" s="41">
        <v>226097.08262235631</v>
      </c>
      <c r="M103" s="41">
        <v>232634.69722288693</v>
      </c>
      <c r="N103" s="41">
        <v>238038.03950619043</v>
      </c>
      <c r="O103" s="41">
        <v>242545.72670013417</v>
      </c>
      <c r="P103" s="41">
        <v>246337.90281790731</v>
      </c>
      <c r="Q103" s="41">
        <v>249552.42737698127</v>
      </c>
      <c r="R103" s="41">
        <v>252296.11991933594</v>
      </c>
      <c r="S103" s="41">
        <v>254652.69417104044</v>
      </c>
      <c r="T103" s="41">
        <v>256688.44101577118</v>
      </c>
      <c r="U103" s="41">
        <v>258456.35673113307</v>
      </c>
      <c r="V103" s="41">
        <v>259999.18141594063</v>
      </c>
      <c r="X103" s="41">
        <v>273900</v>
      </c>
      <c r="Y103" s="64">
        <v>3.1635810019564711E-2</v>
      </c>
      <c r="Z103" s="64">
        <v>0.19299756221905359</v>
      </c>
      <c r="AA103" s="64">
        <v>0.35774479754589916</v>
      </c>
      <c r="AB103" s="64">
        <v>0.48607277796602771</v>
      </c>
      <c r="AC103" s="64">
        <v>0.58328133649563862</v>
      </c>
      <c r="AD103" s="64">
        <v>0.65748735171178541</v>
      </c>
      <c r="AE103" s="64">
        <v>0.71497457936242304</v>
      </c>
      <c r="AF103" s="64">
        <v>0.76019946524567461</v>
      </c>
      <c r="AG103" s="64">
        <v>0.79629216473109188</v>
      </c>
      <c r="AH103" s="64">
        <v>0.82547310194361556</v>
      </c>
      <c r="AI103" s="64">
        <v>0.84934172041944844</v>
      </c>
      <c r="AJ103" s="64">
        <v>0.86906914752168829</v>
      </c>
      <c r="AK103" s="64">
        <v>0.88552656699574361</v>
      </c>
      <c r="AL103" s="64">
        <v>0.89937167878023838</v>
      </c>
      <c r="AM103" s="64">
        <v>0.91110780349390752</v>
      </c>
      <c r="AN103" s="64">
        <v>0.9211249358135668</v>
      </c>
      <c r="AO103" s="64">
        <v>0.92972871183293326</v>
      </c>
      <c r="AP103" s="64">
        <v>0.93716115741427963</v>
      </c>
      <c r="AQ103" s="64">
        <v>0.94361576024510063</v>
      </c>
      <c r="AR103" s="64">
        <v>0.94924856303738825</v>
      </c>
    </row>
    <row r="104" spans="2:44" x14ac:dyDescent="0.25">
      <c r="B104" t="s">
        <v>529</v>
      </c>
      <c r="C104" s="24">
        <v>19140.333305735545</v>
      </c>
      <c r="D104" s="24">
        <v>121725.76583127171</v>
      </c>
      <c r="E104" s="24">
        <v>227330.6620571478</v>
      </c>
      <c r="F104" s="24">
        <v>309660.45614397188</v>
      </c>
      <c r="G104" s="24">
        <v>372024.46237242833</v>
      </c>
      <c r="H104" s="24">
        <v>419622.43702516874</v>
      </c>
      <c r="I104" s="24">
        <v>456488.63917200651</v>
      </c>
      <c r="J104" s="24">
        <v>485485.15679837536</v>
      </c>
      <c r="K104" s="24">
        <v>508622.14122143487</v>
      </c>
      <c r="L104" s="24">
        <v>527325.25182436395</v>
      </c>
      <c r="M104" s="24">
        <v>542621.21076591348</v>
      </c>
      <c r="N104" s="24">
        <v>555261.6286183492</v>
      </c>
      <c r="O104" s="24">
        <v>565805.50112817995</v>
      </c>
      <c r="P104" s="24">
        <v>574674.76103399449</v>
      </c>
      <c r="Q104" s="24">
        <v>582192.24560321507</v>
      </c>
      <c r="R104" s="24">
        <v>588608.062844628</v>
      </c>
      <c r="S104" s="24">
        <v>594118.19171770301</v>
      </c>
      <c r="T104" s="24">
        <v>598877.80223435559</v>
      </c>
      <c r="U104" s="24">
        <v>603010.92970097112</v>
      </c>
      <c r="V104" s="24">
        <v>606617.59385306516</v>
      </c>
      <c r="X104" s="24">
        <v>639100</v>
      </c>
      <c r="Y104" s="6">
        <v>2.9948886411728281E-2</v>
      </c>
      <c r="Z104" s="6">
        <v>0.19046434960299125</v>
      </c>
      <c r="AA104" s="6">
        <v>0.35570436873282396</v>
      </c>
      <c r="AB104" s="6">
        <v>0.48452582716941306</v>
      </c>
      <c r="AC104" s="6">
        <v>0.58210681015870491</v>
      </c>
      <c r="AD104" s="6">
        <v>0.65658337822745849</v>
      </c>
      <c r="AE104" s="6">
        <v>0.71426793799406429</v>
      </c>
      <c r="AF104" s="6">
        <v>0.75963879955934188</v>
      </c>
      <c r="AG104" s="6">
        <v>0.79584124741266604</v>
      </c>
      <c r="AH104" s="6">
        <v>0.82510601130396488</v>
      </c>
      <c r="AI104" s="6">
        <v>0.84903960376453369</v>
      </c>
      <c r="AJ104" s="6">
        <v>0.86881807012728718</v>
      </c>
      <c r="AK104" s="6">
        <v>0.88531607123795952</v>
      </c>
      <c r="AL104" s="6">
        <v>0.89919380540446647</v>
      </c>
      <c r="AM104" s="6">
        <v>0.9109564162153263</v>
      </c>
      <c r="AN104" s="6">
        <v>0.92099524776189645</v>
      </c>
      <c r="AO104" s="6">
        <v>0.92961694839258802</v>
      </c>
      <c r="AP104" s="6">
        <v>0.93706431268088808</v>
      </c>
      <c r="AQ104" s="6">
        <v>0.94353141871533586</v>
      </c>
      <c r="AR104" s="6">
        <v>0.94917476741208762</v>
      </c>
    </row>
    <row r="105" spans="2:44" x14ac:dyDescent="0.25">
      <c r="B105" s="91" t="s">
        <v>531</v>
      </c>
      <c r="C105" s="41">
        <v>28843.349205649938</v>
      </c>
      <c r="D105" s="41">
        <v>136296.55147760056</v>
      </c>
      <c r="E105" s="41">
        <v>239067.00454707505</v>
      </c>
      <c r="F105" s="41">
        <v>318558.36243101925</v>
      </c>
      <c r="G105" s="41">
        <v>378780.22040983697</v>
      </c>
      <c r="H105" s="41">
        <v>424822.00210966845</v>
      </c>
      <c r="I105" s="41">
        <v>460553.16965866904</v>
      </c>
      <c r="J105" s="41">
        <v>488710.0497595928</v>
      </c>
      <c r="K105" s="41">
        <v>511215.77254528843</v>
      </c>
      <c r="L105" s="41">
        <v>529436.72047457052</v>
      </c>
      <c r="M105" s="41">
        <v>544358.95555331674</v>
      </c>
      <c r="N105" s="41">
        <v>556705.80068320525</v>
      </c>
      <c r="O105" s="41">
        <v>567016.25167737773</v>
      </c>
      <c r="P105" s="41">
        <v>575697.87090409698</v>
      </c>
      <c r="Q105" s="41">
        <v>583063.01009088557</v>
      </c>
      <c r="R105" s="41">
        <v>589354.0155490305</v>
      </c>
      <c r="S105" s="41">
        <v>594761.04385022481</v>
      </c>
      <c r="T105" s="41">
        <v>599434.84345634992</v>
      </c>
      <c r="U105" s="41">
        <v>603496.05374602519</v>
      </c>
      <c r="V105" s="41">
        <v>607042.05891023169</v>
      </c>
      <c r="X105" s="41">
        <v>639100</v>
      </c>
      <c r="Y105" s="64">
        <v>4.5131198882256203E-2</v>
      </c>
      <c r="Z105" s="64">
        <v>0.21326326314755212</v>
      </c>
      <c r="AA105" s="64">
        <v>0.37406822805050077</v>
      </c>
      <c r="AB105" s="64">
        <v>0.49844838433894423</v>
      </c>
      <c r="AC105" s="64">
        <v>0.59267754719110777</v>
      </c>
      <c r="AD105" s="64">
        <v>0.66471913958640028</v>
      </c>
      <c r="AE105" s="64">
        <v>0.72062771030929285</v>
      </c>
      <c r="AF105" s="64">
        <v>0.76468479073633677</v>
      </c>
      <c r="AG105" s="64">
        <v>0.79989950327849857</v>
      </c>
      <c r="AH105" s="64">
        <v>0.82840982706082067</v>
      </c>
      <c r="AI105" s="64">
        <v>0.85175865365876502</v>
      </c>
      <c r="AJ105" s="64">
        <v>0.87107776667689762</v>
      </c>
      <c r="AK105" s="64">
        <v>0.88721053305801556</v>
      </c>
      <c r="AL105" s="64">
        <v>0.90079466578641365</v>
      </c>
      <c r="AM105" s="64">
        <v>0.91231890172255603</v>
      </c>
      <c r="AN105" s="64">
        <v>0.92216244022692928</v>
      </c>
      <c r="AO105" s="64">
        <v>0.93062281935569524</v>
      </c>
      <c r="AP105" s="64">
        <v>0.93793591528141118</v>
      </c>
      <c r="AQ105" s="64">
        <v>0.94429049248321895</v>
      </c>
      <c r="AR105" s="64">
        <v>0.94983892803979297</v>
      </c>
    </row>
    <row r="106" spans="2:44" x14ac:dyDescent="0.25">
      <c r="B106" t="s">
        <v>533</v>
      </c>
      <c r="C106" s="24">
        <v>13545.056613134475</v>
      </c>
      <c r="D106" s="24">
        <v>72265.961974824284</v>
      </c>
      <c r="E106" s="24">
        <v>130405.7432670438</v>
      </c>
      <c r="F106" s="24">
        <v>175546.56480559133</v>
      </c>
      <c r="G106" s="24">
        <v>209742.62853933783</v>
      </c>
      <c r="H106" s="24">
        <v>235865.21559304217</v>
      </c>
      <c r="I106" s="24">
        <v>256118.71223498651</v>
      </c>
      <c r="J106" s="24">
        <v>272064.40670282772</v>
      </c>
      <c r="K106" s="24">
        <v>284799.23440513911</v>
      </c>
      <c r="L106" s="24">
        <v>295101.89330544154</v>
      </c>
      <c r="M106" s="24">
        <v>303533.77850366349</v>
      </c>
      <c r="N106" s="24">
        <v>310506.29347262881</v>
      </c>
      <c r="O106" s="24">
        <v>316325.71724190761</v>
      </c>
      <c r="P106" s="24">
        <v>321223.44434871105</v>
      </c>
      <c r="Q106" s="24">
        <v>325376.6738873435</v>
      </c>
      <c r="R106" s="24">
        <v>328922.791735309</v>
      </c>
      <c r="S106" s="24">
        <v>331969.52673850721</v>
      </c>
      <c r="T106" s="24">
        <v>334602.23069838737</v>
      </c>
      <c r="U106" s="24">
        <v>336889.17041770107</v>
      </c>
      <c r="V106" s="24">
        <v>338885.42524213303</v>
      </c>
      <c r="X106" s="24">
        <v>356899.99999999994</v>
      </c>
      <c r="Y106" s="6">
        <v>3.7951965853556952E-2</v>
      </c>
      <c r="Z106" s="6">
        <v>0.20248238154896131</v>
      </c>
      <c r="AA106" s="6">
        <v>0.36538454263671566</v>
      </c>
      <c r="AB106" s="6">
        <v>0.49186484955335208</v>
      </c>
      <c r="AC106" s="6">
        <v>0.58767898161764598</v>
      </c>
      <c r="AD106" s="6">
        <v>0.6608719966182186</v>
      </c>
      <c r="AE106" s="6">
        <v>0.71762037611371965</v>
      </c>
      <c r="AF106" s="6">
        <v>0.76229870188519966</v>
      </c>
      <c r="AG106" s="6">
        <v>0.79798048306287239</v>
      </c>
      <c r="AH106" s="6">
        <v>0.82684755759440065</v>
      </c>
      <c r="AI106" s="6">
        <v>0.85047290138319853</v>
      </c>
      <c r="AJ106" s="6">
        <v>0.87000922799839975</v>
      </c>
      <c r="AK106" s="6">
        <v>0.8863147022748884</v>
      </c>
      <c r="AL106" s="6">
        <v>0.90003766979184952</v>
      </c>
      <c r="AM106" s="6">
        <v>0.91167462562999035</v>
      </c>
      <c r="AN106" s="6">
        <v>0.92161051200703015</v>
      </c>
      <c r="AO106" s="6">
        <v>0.93014717494678412</v>
      </c>
      <c r="AP106" s="6">
        <v>0.93752376211372213</v>
      </c>
      <c r="AQ106" s="6">
        <v>0.94393155062398748</v>
      </c>
      <c r="AR106" s="6">
        <v>0.94952486758793242</v>
      </c>
    </row>
    <row r="107" spans="2:44" x14ac:dyDescent="0.25">
      <c r="B107" s="91" t="s">
        <v>535</v>
      </c>
      <c r="C107" s="41">
        <v>11531.301080121493</v>
      </c>
      <c r="D107" s="41">
        <v>56622.806830554175</v>
      </c>
      <c r="E107" s="41">
        <v>100259.93766149576</v>
      </c>
      <c r="F107" s="41">
        <v>134056.63232626853</v>
      </c>
      <c r="G107" s="41">
        <v>159660.10967069867</v>
      </c>
      <c r="H107" s="41">
        <v>179229.33054514395</v>
      </c>
      <c r="I107" s="41">
        <v>194411.258277074</v>
      </c>
      <c r="J107" s="41">
        <v>206371.18742374485</v>
      </c>
      <c r="K107" s="41">
        <v>215928.01080388192</v>
      </c>
      <c r="L107" s="41">
        <v>223663.37715628161</v>
      </c>
      <c r="M107" s="41">
        <v>229996.89406657915</v>
      </c>
      <c r="N107" s="41">
        <v>235236.25855711475</v>
      </c>
      <c r="O107" s="41">
        <v>239610.68248980978</v>
      </c>
      <c r="P107" s="41">
        <v>243293.4333910431</v>
      </c>
      <c r="Q107" s="41">
        <v>246417.26577789683</v>
      </c>
      <c r="R107" s="41">
        <v>249085.15525224453</v>
      </c>
      <c r="S107" s="41">
        <v>251377.88316401403</v>
      </c>
      <c r="T107" s="41">
        <v>253359.47646868465</v>
      </c>
      <c r="U107" s="41">
        <v>255081.16426229334</v>
      </c>
      <c r="V107" s="41">
        <v>256584.2931945184</v>
      </c>
      <c r="X107" s="41">
        <v>270165</v>
      </c>
      <c r="Y107" s="64">
        <v>4.2682438806364603E-2</v>
      </c>
      <c r="Z107" s="64">
        <v>0.20958601902746166</v>
      </c>
      <c r="AA107" s="64">
        <v>0.37110631525732701</v>
      </c>
      <c r="AB107" s="64">
        <v>0.49620281060192301</v>
      </c>
      <c r="AC107" s="64">
        <v>0.59097258960523635</v>
      </c>
      <c r="AD107" s="64">
        <v>0.66340692001237744</v>
      </c>
      <c r="AE107" s="64">
        <v>0.71960194058103011</v>
      </c>
      <c r="AF107" s="64">
        <v>0.76387092119166011</v>
      </c>
      <c r="AG107" s="64">
        <v>0.79924494588078365</v>
      </c>
      <c r="AH107" s="64">
        <v>0.82787695355165036</v>
      </c>
      <c r="AI107" s="64">
        <v>0.85132009722421165</v>
      </c>
      <c r="AJ107" s="64">
        <v>0.87071329949147647</v>
      </c>
      <c r="AK107" s="64">
        <v>0.88690497469994178</v>
      </c>
      <c r="AL107" s="64">
        <v>0.90053646249900288</v>
      </c>
      <c r="AM107" s="64">
        <v>0.9120991459955835</v>
      </c>
      <c r="AN107" s="64">
        <v>0.92197418337773041</v>
      </c>
      <c r="AO107" s="64">
        <v>0.93046058210358129</v>
      </c>
      <c r="AP107" s="64">
        <v>0.93779533421681061</v>
      </c>
      <c r="AQ107" s="64">
        <v>0.94416806123033459</v>
      </c>
      <c r="AR107" s="64">
        <v>0.94973180535790491</v>
      </c>
    </row>
    <row r="108" spans="2:44" x14ac:dyDescent="0.25">
      <c r="B108" t="s">
        <v>537</v>
      </c>
      <c r="C108" s="24">
        <v>9098.3007825767163</v>
      </c>
      <c r="D108" s="24">
        <v>55505.133906388714</v>
      </c>
      <c r="E108" s="24">
        <v>102885.61505021287</v>
      </c>
      <c r="F108" s="24">
        <v>139792.10057913975</v>
      </c>
      <c r="G108" s="24">
        <v>167748.79596946319</v>
      </c>
      <c r="H108" s="24">
        <v>189090.07491555094</v>
      </c>
      <c r="I108" s="24">
        <v>205623.11415173608</v>
      </c>
      <c r="J108" s="24">
        <v>218629.56520732981</v>
      </c>
      <c r="K108" s="24">
        <v>229009.64511583839</v>
      </c>
      <c r="L108" s="24">
        <v>237401.93675347415</v>
      </c>
      <c r="M108" s="24">
        <v>244266.43208403129</v>
      </c>
      <c r="N108" s="24">
        <v>249939.94148149999</v>
      </c>
      <c r="O108" s="24">
        <v>254673.01303514087</v>
      </c>
      <c r="P108" s="24">
        <v>258654.79795880269</v>
      </c>
      <c r="Q108" s="24">
        <v>262030.04874583037</v>
      </c>
      <c r="R108" s="24">
        <v>264910.92591530277</v>
      </c>
      <c r="S108" s="24">
        <v>267385.32887959247</v>
      </c>
      <c r="T108" s="24">
        <v>269522.86306655977</v>
      </c>
      <c r="U108" s="24">
        <v>271379.17456768977</v>
      </c>
      <c r="V108" s="24">
        <v>272999.14048673766</v>
      </c>
      <c r="X108" s="24">
        <v>287595</v>
      </c>
      <c r="Y108" s="6">
        <v>3.1635810019564725E-2</v>
      </c>
      <c r="Z108" s="6">
        <v>0.19299756221905356</v>
      </c>
      <c r="AA108" s="6">
        <v>0.35774479754589916</v>
      </c>
      <c r="AB108" s="6">
        <v>0.48607277796602771</v>
      </c>
      <c r="AC108" s="6">
        <v>0.58328133649563862</v>
      </c>
      <c r="AD108" s="6">
        <v>0.65748735171178552</v>
      </c>
      <c r="AE108" s="6">
        <v>0.71497457936242315</v>
      </c>
      <c r="AF108" s="6">
        <v>0.76019946524567472</v>
      </c>
      <c r="AG108" s="6">
        <v>0.79629216473109199</v>
      </c>
      <c r="AH108" s="6">
        <v>0.82547310194361567</v>
      </c>
      <c r="AI108" s="6">
        <v>0.84934172041944844</v>
      </c>
      <c r="AJ108" s="6">
        <v>0.8690691475216884</v>
      </c>
      <c r="AK108" s="6">
        <v>0.88552656699574361</v>
      </c>
      <c r="AL108" s="6">
        <v>0.89937167878023849</v>
      </c>
      <c r="AM108" s="6">
        <v>0.91110780349390763</v>
      </c>
      <c r="AN108" s="6">
        <v>0.92112493581356691</v>
      </c>
      <c r="AO108" s="6">
        <v>0.92972871183293337</v>
      </c>
      <c r="AP108" s="6">
        <v>0.93716115741427974</v>
      </c>
      <c r="AQ108" s="6">
        <v>0.94361576024510085</v>
      </c>
      <c r="AR108" s="6">
        <v>0.94924856303738814</v>
      </c>
    </row>
    <row r="109" spans="2:44" x14ac:dyDescent="0.25">
      <c r="B109" s="91" t="s">
        <v>539</v>
      </c>
      <c r="C109" s="41">
        <v>20097.349971022322</v>
      </c>
      <c r="D109" s="41">
        <v>127812.05412283531</v>
      </c>
      <c r="E109" s="41">
        <v>238697.19516000524</v>
      </c>
      <c r="F109" s="41">
        <v>325143.47895117052</v>
      </c>
      <c r="G109" s="41">
        <v>390625.68549104978</v>
      </c>
      <c r="H109" s="41">
        <v>440603.55887642724</v>
      </c>
      <c r="I109" s="41">
        <v>479313.07113060693</v>
      </c>
      <c r="J109" s="41">
        <v>509759.4146382942</v>
      </c>
      <c r="K109" s="41">
        <v>534053.24828250671</v>
      </c>
      <c r="L109" s="41">
        <v>553691.51441558218</v>
      </c>
      <c r="M109" s="41">
        <v>569752.27130420925</v>
      </c>
      <c r="N109" s="41">
        <v>583024.71004926669</v>
      </c>
      <c r="O109" s="41">
        <v>594095.77618458902</v>
      </c>
      <c r="P109" s="41">
        <v>603408.49908569432</v>
      </c>
      <c r="Q109" s="41">
        <v>611301.85788337595</v>
      </c>
      <c r="R109" s="41">
        <v>618038.46598685952</v>
      </c>
      <c r="S109" s="41">
        <v>623824.10130358813</v>
      </c>
      <c r="T109" s="41">
        <v>628821.69234607345</v>
      </c>
      <c r="U109" s="41">
        <v>633161.47618601983</v>
      </c>
      <c r="V109" s="41">
        <v>636948.47354571847</v>
      </c>
      <c r="X109" s="41">
        <v>671055</v>
      </c>
      <c r="Y109" s="64">
        <v>2.9948886411728281E-2</v>
      </c>
      <c r="Z109" s="64">
        <v>0.19046434960299127</v>
      </c>
      <c r="AA109" s="64">
        <v>0.35570436873282407</v>
      </c>
      <c r="AB109" s="64">
        <v>0.48452582716941311</v>
      </c>
      <c r="AC109" s="64">
        <v>0.58210681015870502</v>
      </c>
      <c r="AD109" s="64">
        <v>0.6565833782274586</v>
      </c>
      <c r="AE109" s="64">
        <v>0.71426793799406452</v>
      </c>
      <c r="AF109" s="64">
        <v>0.75963879955934188</v>
      </c>
      <c r="AG109" s="64">
        <v>0.79584124741266615</v>
      </c>
      <c r="AH109" s="64">
        <v>0.82510601130396488</v>
      </c>
      <c r="AI109" s="64">
        <v>0.8490396037645338</v>
      </c>
      <c r="AJ109" s="64">
        <v>0.86881807012728718</v>
      </c>
      <c r="AK109" s="64">
        <v>0.88531607123795963</v>
      </c>
      <c r="AL109" s="64">
        <v>0.89919380540446658</v>
      </c>
      <c r="AM109" s="64">
        <v>0.91095641621532653</v>
      </c>
      <c r="AN109" s="64">
        <v>0.92099524776189656</v>
      </c>
      <c r="AO109" s="64">
        <v>0.92961694839258802</v>
      </c>
      <c r="AP109" s="64">
        <v>0.93706431268088819</v>
      </c>
      <c r="AQ109" s="64">
        <v>0.94353141871533608</v>
      </c>
      <c r="AR109" s="64">
        <v>0.94917476741208762</v>
      </c>
    </row>
    <row r="110" spans="2:44" x14ac:dyDescent="0.25">
      <c r="B110" t="s">
        <v>541</v>
      </c>
      <c r="C110" s="24">
        <v>30285.516665932435</v>
      </c>
      <c r="D110" s="24">
        <v>143111.37905148056</v>
      </c>
      <c r="E110" s="24">
        <v>251020.35477442879</v>
      </c>
      <c r="F110" s="24">
        <v>334486.28055257024</v>
      </c>
      <c r="G110" s="24">
        <v>397719.2314303288</v>
      </c>
      <c r="H110" s="24">
        <v>446063.10221515188</v>
      </c>
      <c r="I110" s="24">
        <v>483580.82814160245</v>
      </c>
      <c r="J110" s="24">
        <v>513145.5522475724</v>
      </c>
      <c r="K110" s="24">
        <v>536776.56117255287</v>
      </c>
      <c r="L110" s="24">
        <v>555908.556498299</v>
      </c>
      <c r="M110" s="24">
        <v>571576.90333098255</v>
      </c>
      <c r="N110" s="24">
        <v>584541.0907173655</v>
      </c>
      <c r="O110" s="24">
        <v>595367.06426124659</v>
      </c>
      <c r="P110" s="24">
        <v>604482.76444930176</v>
      </c>
      <c r="Q110" s="24">
        <v>612216.16059542983</v>
      </c>
      <c r="R110" s="24">
        <v>618821.71632648201</v>
      </c>
      <c r="S110" s="24">
        <v>624499.09604273608</v>
      </c>
      <c r="T110" s="24">
        <v>629406.58562916738</v>
      </c>
      <c r="U110" s="24">
        <v>633670.85643332649</v>
      </c>
      <c r="V110" s="24">
        <v>637394.16185574327</v>
      </c>
      <c r="X110" s="24">
        <v>671055</v>
      </c>
      <c r="Y110" s="6">
        <v>4.5131198882256203E-2</v>
      </c>
      <c r="Z110" s="6">
        <v>0.21326326314755209</v>
      </c>
      <c r="AA110" s="6">
        <v>0.37406822805050077</v>
      </c>
      <c r="AB110" s="6">
        <v>0.49844838433894428</v>
      </c>
      <c r="AC110" s="6">
        <v>0.59267754719110777</v>
      </c>
      <c r="AD110" s="6">
        <v>0.66471913958640039</v>
      </c>
      <c r="AE110" s="6">
        <v>0.72062771030929273</v>
      </c>
      <c r="AF110" s="6">
        <v>0.76468479073633666</v>
      </c>
      <c r="AG110" s="6">
        <v>0.79989950327849857</v>
      </c>
      <c r="AH110" s="6">
        <v>0.82840982706082067</v>
      </c>
      <c r="AI110" s="6">
        <v>0.85175865365876502</v>
      </c>
      <c r="AJ110" s="6">
        <v>0.87107776667689762</v>
      </c>
      <c r="AK110" s="6">
        <v>0.88721053305801545</v>
      </c>
      <c r="AL110" s="6">
        <v>0.90079466578641354</v>
      </c>
      <c r="AM110" s="6">
        <v>0.91231890172255603</v>
      </c>
      <c r="AN110" s="6">
        <v>0.92216244022692928</v>
      </c>
      <c r="AO110" s="6">
        <v>0.93062281935569524</v>
      </c>
      <c r="AP110" s="6">
        <v>0.93793591528141118</v>
      </c>
      <c r="AQ110" s="6">
        <v>0.94429049248321895</v>
      </c>
      <c r="AR110" s="6">
        <v>0.94983892803979297</v>
      </c>
    </row>
    <row r="111" spans="2:44" x14ac:dyDescent="0.25">
      <c r="B111" s="91" t="s">
        <v>543</v>
      </c>
      <c r="C111" s="41">
        <v>14222.309443791202</v>
      </c>
      <c r="D111" s="41">
        <v>75879.260073565514</v>
      </c>
      <c r="E111" s="41">
        <v>136926.030430396</v>
      </c>
      <c r="F111" s="41">
        <v>184323.89304587091</v>
      </c>
      <c r="G111" s="41">
        <v>220229.75996630476</v>
      </c>
      <c r="H111" s="41">
        <v>247658.47637269433</v>
      </c>
      <c r="I111" s="41">
        <v>268924.6478467359</v>
      </c>
      <c r="J111" s="41">
        <v>285667.62703796919</v>
      </c>
      <c r="K111" s="41">
        <v>299039.19612539612</v>
      </c>
      <c r="L111" s="41">
        <v>309856.98797071364</v>
      </c>
      <c r="M111" s="41">
        <v>318710.46742884669</v>
      </c>
      <c r="N111" s="41">
        <v>326031.60814626032</v>
      </c>
      <c r="O111" s="41">
        <v>332142.00310400303</v>
      </c>
      <c r="P111" s="41">
        <v>337284.61656614667</v>
      </c>
      <c r="Q111" s="41">
        <v>341645.50758171064</v>
      </c>
      <c r="R111" s="41">
        <v>345368.9313220745</v>
      </c>
      <c r="S111" s="41">
        <v>348568.00307543261</v>
      </c>
      <c r="T111" s="41">
        <v>351332.34223330679</v>
      </c>
      <c r="U111" s="41">
        <v>353733.62893858622</v>
      </c>
      <c r="V111" s="41">
        <v>355829.69650423969</v>
      </c>
      <c r="X111" s="41">
        <v>374745</v>
      </c>
      <c r="Y111" s="64">
        <v>3.7951965853556958E-2</v>
      </c>
      <c r="Z111" s="64">
        <v>0.20248238154896134</v>
      </c>
      <c r="AA111" s="64">
        <v>0.36538454263671566</v>
      </c>
      <c r="AB111" s="64">
        <v>0.49186484955335202</v>
      </c>
      <c r="AC111" s="64">
        <v>0.58767898161764598</v>
      </c>
      <c r="AD111" s="64">
        <v>0.6608719966182186</v>
      </c>
      <c r="AE111" s="64">
        <v>0.71762037611371976</v>
      </c>
      <c r="AF111" s="64">
        <v>0.76229870188519977</v>
      </c>
      <c r="AG111" s="64">
        <v>0.79798048306287239</v>
      </c>
      <c r="AH111" s="64">
        <v>0.82684755759440054</v>
      </c>
      <c r="AI111" s="64">
        <v>0.85047290138319842</v>
      </c>
      <c r="AJ111" s="64">
        <v>0.87000922799839975</v>
      </c>
      <c r="AK111" s="64">
        <v>0.88631470227488829</v>
      </c>
      <c r="AL111" s="64">
        <v>0.90003766979184952</v>
      </c>
      <c r="AM111" s="64">
        <v>0.91167462562999013</v>
      </c>
      <c r="AN111" s="64">
        <v>0.92161051200703015</v>
      </c>
      <c r="AO111" s="64">
        <v>0.93014717494678412</v>
      </c>
      <c r="AP111" s="64">
        <v>0.93752376211372213</v>
      </c>
      <c r="AQ111" s="64">
        <v>0.94393155062398759</v>
      </c>
      <c r="AR111" s="64">
        <v>0.94952486758793231</v>
      </c>
    </row>
    <row r="112" spans="2:44" x14ac:dyDescent="0.25">
      <c r="B112" t="s">
        <v>545</v>
      </c>
      <c r="C112" s="24">
        <v>12107.866134127567</v>
      </c>
      <c r="D112" s="24">
        <v>59453.947172081884</v>
      </c>
      <c r="E112" s="24">
        <v>105272.93454457057</v>
      </c>
      <c r="F112" s="24">
        <v>140759.46394258196</v>
      </c>
      <c r="G112" s="24">
        <v>167643.11515423364</v>
      </c>
      <c r="H112" s="24">
        <v>188190.79707240115</v>
      </c>
      <c r="I112" s="24">
        <v>204131.8211909277</v>
      </c>
      <c r="J112" s="24">
        <v>216689.74679493211</v>
      </c>
      <c r="K112" s="24">
        <v>226724.41134407601</v>
      </c>
      <c r="L112" s="24">
        <v>234846.54601409571</v>
      </c>
      <c r="M112" s="24">
        <v>241496.73876990809</v>
      </c>
      <c r="N112" s="24">
        <v>246998.07148497051</v>
      </c>
      <c r="O112" s="24">
        <v>251591.2166143003</v>
      </c>
      <c r="P112" s="24">
        <v>255458.10506059526</v>
      </c>
      <c r="Q112" s="24">
        <v>258738.12906679165</v>
      </c>
      <c r="R112" s="24">
        <v>261539.41301485678</v>
      </c>
      <c r="S112" s="24">
        <v>263946.77732221474</v>
      </c>
      <c r="T112" s="24">
        <v>266027.45029211888</v>
      </c>
      <c r="U112" s="24">
        <v>267835.22247540799</v>
      </c>
      <c r="V112" s="24">
        <v>269413.50785424432</v>
      </c>
      <c r="X112" s="24">
        <v>283673.25</v>
      </c>
      <c r="Y112" s="6">
        <v>4.2682438806364603E-2</v>
      </c>
      <c r="Z112" s="6">
        <v>0.20958601902746166</v>
      </c>
      <c r="AA112" s="6">
        <v>0.37110631525732712</v>
      </c>
      <c r="AB112" s="6">
        <v>0.49620281060192301</v>
      </c>
      <c r="AC112" s="6">
        <v>0.59097258960523646</v>
      </c>
      <c r="AD112" s="6">
        <v>0.66340692001237744</v>
      </c>
      <c r="AE112" s="6">
        <v>0.71960194058103011</v>
      </c>
      <c r="AF112" s="6">
        <v>0.76387092119166022</v>
      </c>
      <c r="AG112" s="6">
        <v>0.79924494588078365</v>
      </c>
      <c r="AH112" s="6">
        <v>0.82787695355165036</v>
      </c>
      <c r="AI112" s="6">
        <v>0.85132009722421165</v>
      </c>
      <c r="AJ112" s="6">
        <v>0.87071329949147658</v>
      </c>
      <c r="AK112" s="6">
        <v>0.88690497469994189</v>
      </c>
      <c r="AL112" s="6">
        <v>0.90053646249900288</v>
      </c>
      <c r="AM112" s="6">
        <v>0.9120991459955835</v>
      </c>
      <c r="AN112" s="6">
        <v>0.92197418337773052</v>
      </c>
      <c r="AO112" s="6">
        <v>0.93046058210358129</v>
      </c>
      <c r="AP112" s="6">
        <v>0.93779533421681061</v>
      </c>
      <c r="AQ112" s="6">
        <v>0.94416806123033448</v>
      </c>
      <c r="AR112" s="6">
        <v>0.94973180535790502</v>
      </c>
    </row>
    <row r="113" spans="2:44" x14ac:dyDescent="0.25">
      <c r="B113" s="91" t="s">
        <v>547</v>
      </c>
      <c r="C113" s="41">
        <v>9553.2158217055512</v>
      </c>
      <c r="D113" s="41">
        <v>58280.390601708154</v>
      </c>
      <c r="E113" s="41">
        <v>108029.89580272352</v>
      </c>
      <c r="F113" s="41">
        <v>146781.70560809673</v>
      </c>
      <c r="G113" s="41">
        <v>176136.23576793636</v>
      </c>
      <c r="H113" s="41">
        <v>198544.57866132847</v>
      </c>
      <c r="I113" s="41">
        <v>215904.2698593229</v>
      </c>
      <c r="J113" s="41">
        <v>229561.04346769632</v>
      </c>
      <c r="K113" s="41">
        <v>240460.12737163034</v>
      </c>
      <c r="L113" s="41">
        <v>249272.03359114786</v>
      </c>
      <c r="M113" s="41">
        <v>256479.75368823286</v>
      </c>
      <c r="N113" s="41">
        <v>262436.93855557498</v>
      </c>
      <c r="O113" s="41">
        <v>267406.6636868979</v>
      </c>
      <c r="P113" s="41">
        <v>271587.53785674286</v>
      </c>
      <c r="Q113" s="41">
        <v>275131.55118312186</v>
      </c>
      <c r="R113" s="41">
        <v>278156.47221106791</v>
      </c>
      <c r="S113" s="41">
        <v>280754.59532357205</v>
      </c>
      <c r="T113" s="41">
        <v>282999.00621988776</v>
      </c>
      <c r="U113" s="41">
        <v>284948.13329607423</v>
      </c>
      <c r="V113" s="41">
        <v>286649.09751107456</v>
      </c>
      <c r="X113" s="41">
        <v>301974.75</v>
      </c>
      <c r="Y113" s="64">
        <v>3.1635810019564718E-2</v>
      </c>
      <c r="Z113" s="64">
        <v>0.19299756221905359</v>
      </c>
      <c r="AA113" s="64">
        <v>0.35774479754589916</v>
      </c>
      <c r="AB113" s="64">
        <v>0.48607277796602771</v>
      </c>
      <c r="AC113" s="64">
        <v>0.58328133649563862</v>
      </c>
      <c r="AD113" s="64">
        <v>0.65748735171178541</v>
      </c>
      <c r="AE113" s="64">
        <v>0.71497457936242315</v>
      </c>
      <c r="AF113" s="64">
        <v>0.76019946524567472</v>
      </c>
      <c r="AG113" s="64">
        <v>0.7962921647310921</v>
      </c>
      <c r="AH113" s="64">
        <v>0.82547310194361567</v>
      </c>
      <c r="AI113" s="64">
        <v>0.84934172041944855</v>
      </c>
      <c r="AJ113" s="64">
        <v>0.8690691475216884</v>
      </c>
      <c r="AK113" s="64">
        <v>0.8855265669957435</v>
      </c>
      <c r="AL113" s="64">
        <v>0.8993716787802386</v>
      </c>
      <c r="AM113" s="64">
        <v>0.91110780349390752</v>
      </c>
      <c r="AN113" s="64">
        <v>0.92112493581356691</v>
      </c>
      <c r="AO113" s="64">
        <v>0.92972871183293326</v>
      </c>
      <c r="AP113" s="64">
        <v>0.93716115741427974</v>
      </c>
      <c r="AQ113" s="64">
        <v>0.94361576024510074</v>
      </c>
      <c r="AR113" s="64">
        <v>0.94924856303738825</v>
      </c>
    </row>
    <row r="114" spans="2:44" x14ac:dyDescent="0.25">
      <c r="B114" t="s">
        <v>549</v>
      </c>
      <c r="C114" s="24">
        <v>21102.217469573439</v>
      </c>
      <c r="D114" s="24">
        <v>134202.65682897708</v>
      </c>
      <c r="E114" s="24">
        <v>250632.05491800548</v>
      </c>
      <c r="F114" s="24">
        <v>341400.65289872902</v>
      </c>
      <c r="G114" s="24">
        <v>410156.96976560226</v>
      </c>
      <c r="H114" s="24">
        <v>462633.7368202486</v>
      </c>
      <c r="I114" s="24">
        <v>503278.72468713729</v>
      </c>
      <c r="J114" s="24">
        <v>535247.38537020888</v>
      </c>
      <c r="K114" s="24">
        <v>560755.910696632</v>
      </c>
      <c r="L114" s="24">
        <v>581376.09013636131</v>
      </c>
      <c r="M114" s="24">
        <v>598239.88486941974</v>
      </c>
      <c r="N114" s="24">
        <v>612175.94555173011</v>
      </c>
      <c r="O114" s="24">
        <v>623800.56499381841</v>
      </c>
      <c r="P114" s="24">
        <v>633578.924039979</v>
      </c>
      <c r="Q114" s="24">
        <v>641866.95077754476</v>
      </c>
      <c r="R114" s="24">
        <v>648940.38928620249</v>
      </c>
      <c r="S114" s="24">
        <v>655015.30636876763</v>
      </c>
      <c r="T114" s="24">
        <v>660262.77696337714</v>
      </c>
      <c r="U114" s="24">
        <v>664819.54999532073</v>
      </c>
      <c r="V114" s="24">
        <v>668795.89722300437</v>
      </c>
      <c r="X114" s="24">
        <v>704607.75</v>
      </c>
      <c r="Y114" s="6">
        <v>2.9948886411728284E-2</v>
      </c>
      <c r="Z114" s="6">
        <v>0.19046434960299127</v>
      </c>
      <c r="AA114" s="6">
        <v>0.35570436873282402</v>
      </c>
      <c r="AB114" s="6">
        <v>0.48452582716941306</v>
      </c>
      <c r="AC114" s="6">
        <v>0.58210681015870502</v>
      </c>
      <c r="AD114" s="6">
        <v>0.6565833782274586</v>
      </c>
      <c r="AE114" s="6">
        <v>0.71426793799406452</v>
      </c>
      <c r="AF114" s="6">
        <v>0.75963879955934188</v>
      </c>
      <c r="AG114" s="6">
        <v>0.79584124741266615</v>
      </c>
      <c r="AH114" s="6">
        <v>0.82510601130396499</v>
      </c>
      <c r="AI114" s="6">
        <v>0.84903960376453391</v>
      </c>
      <c r="AJ114" s="6">
        <v>0.86881807012728729</v>
      </c>
      <c r="AK114" s="6">
        <v>0.88531607123795952</v>
      </c>
      <c r="AL114" s="6">
        <v>0.89919380540446647</v>
      </c>
      <c r="AM114" s="6">
        <v>0.91095641621532653</v>
      </c>
      <c r="AN114" s="6">
        <v>0.92099524776189656</v>
      </c>
      <c r="AO114" s="6">
        <v>0.92961694839258813</v>
      </c>
      <c r="AP114" s="6">
        <v>0.9370643126808883</v>
      </c>
      <c r="AQ114" s="6">
        <v>0.94353141871533597</v>
      </c>
      <c r="AR114" s="6">
        <v>0.94917476741208762</v>
      </c>
    </row>
    <row r="115" spans="2:44" x14ac:dyDescent="0.25">
      <c r="B115" s="91" t="s">
        <v>551</v>
      </c>
      <c r="C115" s="41">
        <v>31799.792499229057</v>
      </c>
      <c r="D115" s="41">
        <v>150266.94800405457</v>
      </c>
      <c r="E115" s="41">
        <v>263571.37251315021</v>
      </c>
      <c r="F115" s="41">
        <v>351210.59458019875</v>
      </c>
      <c r="G115" s="41">
        <v>417605.19300184527</v>
      </c>
      <c r="H115" s="41">
        <v>468366.25732590945</v>
      </c>
      <c r="I115" s="41">
        <v>507759.86954868253</v>
      </c>
      <c r="J115" s="41">
        <v>538802.82985995105</v>
      </c>
      <c r="K115" s="41">
        <v>563615.38923118054</v>
      </c>
      <c r="L115" s="41">
        <v>583703.98432321392</v>
      </c>
      <c r="M115" s="41">
        <v>600155.74849753163</v>
      </c>
      <c r="N115" s="41">
        <v>613768.14525323373</v>
      </c>
      <c r="O115" s="41">
        <v>625135.41747430887</v>
      </c>
      <c r="P115" s="41">
        <v>634706.90267176693</v>
      </c>
      <c r="Q115" s="41">
        <v>642826.96862520138</v>
      </c>
      <c r="R115" s="41">
        <v>649762.80214280612</v>
      </c>
      <c r="S115" s="41">
        <v>655724.05084487295</v>
      </c>
      <c r="T115" s="41">
        <v>660876.91491062578</v>
      </c>
      <c r="U115" s="41">
        <v>665354.39925499272</v>
      </c>
      <c r="V115" s="41">
        <v>669263.86994853045</v>
      </c>
      <c r="X115" s="41">
        <v>704607.75</v>
      </c>
      <c r="Y115" s="64">
        <v>4.5131198882256203E-2</v>
      </c>
      <c r="Z115" s="64">
        <v>0.21326326314755206</v>
      </c>
      <c r="AA115" s="64">
        <v>0.37406822805050072</v>
      </c>
      <c r="AB115" s="64">
        <v>0.49844838433894428</v>
      </c>
      <c r="AC115" s="64">
        <v>0.59267754719110777</v>
      </c>
      <c r="AD115" s="64">
        <v>0.66471913958640028</v>
      </c>
      <c r="AE115" s="64">
        <v>0.72062771030929273</v>
      </c>
      <c r="AF115" s="64">
        <v>0.76468479073633666</v>
      </c>
      <c r="AG115" s="64">
        <v>0.79989950327849857</v>
      </c>
      <c r="AH115" s="64">
        <v>0.82840982706082056</v>
      </c>
      <c r="AI115" s="64">
        <v>0.85175865365876491</v>
      </c>
      <c r="AJ115" s="64">
        <v>0.87107776667689751</v>
      </c>
      <c r="AK115" s="64">
        <v>0.88721053305801545</v>
      </c>
      <c r="AL115" s="64">
        <v>0.90079466578641365</v>
      </c>
      <c r="AM115" s="64">
        <v>0.91231890172255614</v>
      </c>
      <c r="AN115" s="64">
        <v>0.92216244022692928</v>
      </c>
      <c r="AO115" s="64">
        <v>0.93062281935569535</v>
      </c>
      <c r="AP115" s="64">
        <v>0.93793591528141118</v>
      </c>
      <c r="AQ115" s="64">
        <v>0.94429049248321884</v>
      </c>
      <c r="AR115" s="64">
        <v>0.94983892803979297</v>
      </c>
    </row>
    <row r="116" spans="2:44" x14ac:dyDescent="0.25">
      <c r="B116" t="s">
        <v>553</v>
      </c>
      <c r="C116" s="24">
        <v>14933.424915980759</v>
      </c>
      <c r="D116" s="24">
        <v>79673.223077243776</v>
      </c>
      <c r="E116" s="24">
        <v>143772.33195191578</v>
      </c>
      <c r="F116" s="24">
        <v>193540.08769816443</v>
      </c>
      <c r="G116" s="24">
        <v>231241.24796462001</v>
      </c>
      <c r="H116" s="24">
        <v>260041.40019132904</v>
      </c>
      <c r="I116" s="24">
        <v>282370.88023907266</v>
      </c>
      <c r="J116" s="24">
        <v>299951.00838986761</v>
      </c>
      <c r="K116" s="24">
        <v>313991.15593166591</v>
      </c>
      <c r="L116" s="24">
        <v>325349.83736924932</v>
      </c>
      <c r="M116" s="24">
        <v>334645.99080028897</v>
      </c>
      <c r="N116" s="24">
        <v>342333.18855357327</v>
      </c>
      <c r="O116" s="24">
        <v>348749.1032592032</v>
      </c>
      <c r="P116" s="24">
        <v>354148.847394454</v>
      </c>
      <c r="Q116" s="24">
        <v>358727.7829607962</v>
      </c>
      <c r="R116" s="24">
        <v>362637.37788817822</v>
      </c>
      <c r="S116" s="24">
        <v>365996.40322920424</v>
      </c>
      <c r="T116" s="24">
        <v>368898.9593449721</v>
      </c>
      <c r="U116" s="24">
        <v>371420.31038551551</v>
      </c>
      <c r="V116" s="24">
        <v>373621.18132945168</v>
      </c>
      <c r="X116" s="24">
        <v>393482.25</v>
      </c>
      <c r="Y116" s="6">
        <v>3.7951965853556952E-2</v>
      </c>
      <c r="Z116" s="6">
        <v>0.20248238154896131</v>
      </c>
      <c r="AA116" s="6">
        <v>0.3653845426367156</v>
      </c>
      <c r="AB116" s="6">
        <v>0.49186484955335197</v>
      </c>
      <c r="AC116" s="6">
        <v>0.58767898161764609</v>
      </c>
      <c r="AD116" s="6">
        <v>0.6608719966182186</v>
      </c>
      <c r="AE116" s="6">
        <v>0.71762037611371965</v>
      </c>
      <c r="AF116" s="6">
        <v>0.76229870188519966</v>
      </c>
      <c r="AG116" s="6">
        <v>0.79798048306287239</v>
      </c>
      <c r="AH116" s="6">
        <v>0.82684755759440054</v>
      </c>
      <c r="AI116" s="6">
        <v>0.85047290138319831</v>
      </c>
      <c r="AJ116" s="6">
        <v>0.87000922799839964</v>
      </c>
      <c r="AK116" s="6">
        <v>0.8863147022748884</v>
      </c>
      <c r="AL116" s="6">
        <v>0.90003766979184963</v>
      </c>
      <c r="AM116" s="6">
        <v>0.91167462562999013</v>
      </c>
      <c r="AN116" s="6">
        <v>0.92161051200703015</v>
      </c>
      <c r="AO116" s="6">
        <v>0.93014717494678412</v>
      </c>
      <c r="AP116" s="6">
        <v>0.93752376211372201</v>
      </c>
      <c r="AQ116" s="6">
        <v>0.94393155062398748</v>
      </c>
      <c r="AR116" s="6">
        <v>0.94952486758793231</v>
      </c>
    </row>
    <row r="117" spans="2:44" x14ac:dyDescent="0.25">
      <c r="B117" s="91" t="s">
        <v>555</v>
      </c>
      <c r="C117" s="41">
        <v>12713.259440833946</v>
      </c>
      <c r="D117" s="41">
        <v>62426.644530685975</v>
      </c>
      <c r="E117" s="41">
        <v>110536.58127179909</v>
      </c>
      <c r="F117" s="41">
        <v>147797.43713971108</v>
      </c>
      <c r="G117" s="41">
        <v>176025.27091194532</v>
      </c>
      <c r="H117" s="41">
        <v>197600.33692602123</v>
      </c>
      <c r="I117" s="41">
        <v>214338.41225047407</v>
      </c>
      <c r="J117" s="41">
        <v>227524.23413467873</v>
      </c>
      <c r="K117" s="41">
        <v>238060.63191127984</v>
      </c>
      <c r="L117" s="41">
        <v>246588.87331480053</v>
      </c>
      <c r="M117" s="41">
        <v>253571.57570840351</v>
      </c>
      <c r="N117" s="41">
        <v>259347.97505921905</v>
      </c>
      <c r="O117" s="41">
        <v>264170.77744501532</v>
      </c>
      <c r="P117" s="41">
        <v>268231.01031362504</v>
      </c>
      <c r="Q117" s="41">
        <v>271675.03552013123</v>
      </c>
      <c r="R117" s="41">
        <v>274616.38366559963</v>
      </c>
      <c r="S117" s="41">
        <v>277144.11618832545</v>
      </c>
      <c r="T117" s="41">
        <v>279328.82280672487</v>
      </c>
      <c r="U117" s="41">
        <v>281226.98359917843</v>
      </c>
      <c r="V117" s="41">
        <v>282884.18324695656</v>
      </c>
      <c r="X117" s="41">
        <v>297856.91250000003</v>
      </c>
      <c r="Y117" s="64">
        <v>4.2682438806364596E-2</v>
      </c>
      <c r="Z117" s="64">
        <v>0.2095860190274616</v>
      </c>
      <c r="AA117" s="64">
        <v>0.37110631525732707</v>
      </c>
      <c r="AB117" s="64">
        <v>0.49620281060192306</v>
      </c>
      <c r="AC117" s="64">
        <v>0.59097258960523635</v>
      </c>
      <c r="AD117" s="64">
        <v>0.66340692001237744</v>
      </c>
      <c r="AE117" s="64">
        <v>0.71960194058103</v>
      </c>
      <c r="AF117" s="64">
        <v>0.76387092119166011</v>
      </c>
      <c r="AG117" s="64">
        <v>0.79924494588078365</v>
      </c>
      <c r="AH117" s="64">
        <v>0.82787695355165036</v>
      </c>
      <c r="AI117" s="64">
        <v>0.85132009722421154</v>
      </c>
      <c r="AJ117" s="64">
        <v>0.87071329949147658</v>
      </c>
      <c r="AK117" s="64">
        <v>0.88690497469994189</v>
      </c>
      <c r="AL117" s="64">
        <v>0.90053646249900277</v>
      </c>
      <c r="AM117" s="64">
        <v>0.91209914599558339</v>
      </c>
      <c r="AN117" s="64">
        <v>0.92197418337773041</v>
      </c>
      <c r="AO117" s="64">
        <v>0.93046058210358107</v>
      </c>
      <c r="AP117" s="64">
        <v>0.93779533421681072</v>
      </c>
      <c r="AQ117" s="64">
        <v>0.94416806123033459</v>
      </c>
      <c r="AR117" s="64">
        <v>0.94973180535790491</v>
      </c>
    </row>
    <row r="119" spans="2:44" x14ac:dyDescent="0.25">
      <c r="B119" s="30" t="s">
        <v>6038</v>
      </c>
      <c r="C119" s="70"/>
      <c r="D119" s="70"/>
      <c r="E119" s="70"/>
      <c r="F119" s="70"/>
      <c r="G119" s="70"/>
      <c r="H119" s="70"/>
      <c r="I119" s="70"/>
      <c r="J119" s="70"/>
      <c r="K119" s="70"/>
      <c r="L119" s="70"/>
      <c r="M119" s="70"/>
      <c r="N119" s="70"/>
      <c r="O119" s="70"/>
      <c r="P119" s="70"/>
      <c r="Q119" s="70"/>
      <c r="R119" s="70"/>
      <c r="S119" s="70"/>
      <c r="T119" s="70"/>
      <c r="U119" s="70"/>
      <c r="V119" s="70"/>
      <c r="X119" s="30" t="s">
        <v>6039</v>
      </c>
      <c r="Y119" s="70"/>
      <c r="Z119" s="70"/>
      <c r="AA119" s="70"/>
      <c r="AB119" s="70"/>
      <c r="AC119" s="70"/>
      <c r="AD119" s="70"/>
      <c r="AE119" s="70"/>
      <c r="AF119" s="70"/>
      <c r="AG119" s="70"/>
      <c r="AH119" s="70"/>
      <c r="AI119" s="70"/>
      <c r="AJ119" s="70"/>
      <c r="AK119" s="70"/>
      <c r="AL119" s="70"/>
      <c r="AM119" s="70"/>
      <c r="AN119" s="70"/>
      <c r="AO119" s="70"/>
      <c r="AP119" s="70"/>
      <c r="AQ119" s="70"/>
      <c r="AR119" s="70"/>
    </row>
    <row r="120" spans="2:44" x14ac:dyDescent="0.25">
      <c r="B120" s="7" t="s">
        <v>6008</v>
      </c>
      <c r="C120" s="50" t="s">
        <v>6010</v>
      </c>
      <c r="D120" s="50" t="s">
        <v>6011</v>
      </c>
      <c r="E120" s="50" t="s">
        <v>6012</v>
      </c>
      <c r="F120" s="50" t="s">
        <v>6013</v>
      </c>
      <c r="G120" s="50" t="s">
        <v>6014</v>
      </c>
      <c r="H120" s="50" t="s">
        <v>6015</v>
      </c>
      <c r="I120" s="50" t="s">
        <v>6016</v>
      </c>
      <c r="J120" s="50" t="s">
        <v>6017</v>
      </c>
      <c r="K120" s="50" t="s">
        <v>6018</v>
      </c>
      <c r="L120" s="50" t="s">
        <v>6019</v>
      </c>
      <c r="M120" s="50" t="s">
        <v>6020</v>
      </c>
      <c r="N120" s="50" t="s">
        <v>6021</v>
      </c>
      <c r="O120" s="50" t="s">
        <v>6022</v>
      </c>
      <c r="P120" s="50" t="s">
        <v>6023</v>
      </c>
      <c r="Q120" s="50" t="s">
        <v>6024</v>
      </c>
      <c r="R120" s="50" t="s">
        <v>6025</v>
      </c>
      <c r="S120" s="50" t="s">
        <v>6026</v>
      </c>
      <c r="T120" s="50" t="s">
        <v>6027</v>
      </c>
      <c r="U120" s="50" t="s">
        <v>6028</v>
      </c>
      <c r="V120" s="50" t="s">
        <v>6029</v>
      </c>
      <c r="X120" s="50" t="s">
        <v>6009</v>
      </c>
      <c r="Y120" s="50" t="s">
        <v>6010</v>
      </c>
      <c r="Z120" s="50" t="s">
        <v>6011</v>
      </c>
      <c r="AA120" s="50" t="s">
        <v>6012</v>
      </c>
      <c r="AB120" s="50" t="s">
        <v>6013</v>
      </c>
      <c r="AC120" s="50" t="s">
        <v>6014</v>
      </c>
      <c r="AD120" s="50" t="s">
        <v>6015</v>
      </c>
      <c r="AE120" s="50" t="s">
        <v>6016</v>
      </c>
      <c r="AF120" s="50" t="s">
        <v>6017</v>
      </c>
      <c r="AG120" s="50" t="s">
        <v>6018</v>
      </c>
      <c r="AH120" s="50" t="s">
        <v>6019</v>
      </c>
      <c r="AI120" s="50" t="s">
        <v>6020</v>
      </c>
      <c r="AJ120" s="50" t="s">
        <v>6021</v>
      </c>
      <c r="AK120" s="50" t="s">
        <v>6022</v>
      </c>
      <c r="AL120" s="50" t="s">
        <v>6023</v>
      </c>
      <c r="AM120" s="50" t="s">
        <v>6024</v>
      </c>
      <c r="AN120" s="50" t="s">
        <v>6025</v>
      </c>
      <c r="AO120" s="50" t="s">
        <v>6026</v>
      </c>
      <c r="AP120" s="50" t="s">
        <v>6027</v>
      </c>
      <c r="AQ120" s="50" t="s">
        <v>6028</v>
      </c>
      <c r="AR120" s="50" t="s">
        <v>6029</v>
      </c>
    </row>
    <row r="121" spans="2:44" x14ac:dyDescent="0.25">
      <c r="B121" t="s">
        <v>517</v>
      </c>
      <c r="C121" s="24">
        <v>0</v>
      </c>
      <c r="D121" s="24">
        <v>0</v>
      </c>
      <c r="E121" s="24">
        <v>0</v>
      </c>
      <c r="F121" s="24">
        <v>0</v>
      </c>
      <c r="G121" s="24">
        <v>0</v>
      </c>
      <c r="H121" s="24">
        <v>0</v>
      </c>
      <c r="I121" s="24">
        <v>0</v>
      </c>
      <c r="J121" s="24">
        <v>0</v>
      </c>
      <c r="K121" s="24">
        <v>0</v>
      </c>
      <c r="L121" s="24">
        <v>0</v>
      </c>
      <c r="M121" s="24">
        <v>0</v>
      </c>
      <c r="N121" s="24">
        <v>0</v>
      </c>
      <c r="O121" s="24">
        <v>0</v>
      </c>
      <c r="P121" s="24">
        <v>0</v>
      </c>
      <c r="Q121" s="24">
        <v>0</v>
      </c>
      <c r="R121" s="24">
        <v>0</v>
      </c>
      <c r="S121" s="24">
        <v>0</v>
      </c>
      <c r="T121" s="24">
        <v>0</v>
      </c>
      <c r="U121" s="24">
        <v>0</v>
      </c>
      <c r="V121" s="24">
        <v>0</v>
      </c>
      <c r="X121" s="24">
        <v>0</v>
      </c>
      <c r="Y121" s="6">
        <v>0</v>
      </c>
      <c r="Z121" s="6">
        <v>0</v>
      </c>
      <c r="AA121" s="6">
        <v>0</v>
      </c>
      <c r="AB121" s="6">
        <v>0</v>
      </c>
      <c r="AC121" s="6">
        <v>0</v>
      </c>
      <c r="AD121" s="6">
        <v>0</v>
      </c>
      <c r="AE121" s="6">
        <v>0</v>
      </c>
      <c r="AF121" s="6">
        <v>0</v>
      </c>
      <c r="AG121" s="6">
        <v>0</v>
      </c>
      <c r="AH121" s="6">
        <v>0</v>
      </c>
      <c r="AI121" s="6">
        <v>0</v>
      </c>
      <c r="AJ121" s="6">
        <v>0</v>
      </c>
      <c r="AK121" s="6">
        <v>0</v>
      </c>
      <c r="AL121" s="6">
        <v>0</v>
      </c>
      <c r="AM121" s="6">
        <v>0</v>
      </c>
      <c r="AN121" s="6">
        <v>0</v>
      </c>
      <c r="AO121" s="6">
        <v>0</v>
      </c>
      <c r="AP121" s="6">
        <v>0</v>
      </c>
      <c r="AQ121" s="6">
        <v>0</v>
      </c>
      <c r="AR121" s="6">
        <v>0</v>
      </c>
    </row>
    <row r="122" spans="2:44" x14ac:dyDescent="0.25">
      <c r="B122" s="91" t="s">
        <v>519</v>
      </c>
      <c r="C122" s="41">
        <v>0</v>
      </c>
      <c r="D122" s="41">
        <v>0</v>
      </c>
      <c r="E122" s="41">
        <v>0</v>
      </c>
      <c r="F122" s="41">
        <v>0</v>
      </c>
      <c r="G122" s="41">
        <v>0</v>
      </c>
      <c r="H122" s="41">
        <v>0</v>
      </c>
      <c r="I122" s="41">
        <v>0</v>
      </c>
      <c r="J122" s="41">
        <v>0</v>
      </c>
      <c r="K122" s="41">
        <v>0</v>
      </c>
      <c r="L122" s="41">
        <v>0</v>
      </c>
      <c r="M122" s="41">
        <v>0</v>
      </c>
      <c r="N122" s="41">
        <v>0</v>
      </c>
      <c r="O122" s="41">
        <v>0</v>
      </c>
      <c r="P122" s="41">
        <v>0</v>
      </c>
      <c r="Q122" s="41">
        <v>0</v>
      </c>
      <c r="R122" s="41">
        <v>0</v>
      </c>
      <c r="S122" s="41">
        <v>0</v>
      </c>
      <c r="T122" s="41">
        <v>0</v>
      </c>
      <c r="U122" s="41">
        <v>0</v>
      </c>
      <c r="V122" s="41">
        <v>0</v>
      </c>
      <c r="X122" s="41">
        <v>0</v>
      </c>
      <c r="Y122" s="64">
        <v>0</v>
      </c>
      <c r="Z122" s="64">
        <v>0</v>
      </c>
      <c r="AA122" s="64">
        <v>0</v>
      </c>
      <c r="AB122" s="64">
        <v>0</v>
      </c>
      <c r="AC122" s="64">
        <v>0</v>
      </c>
      <c r="AD122" s="64">
        <v>0</v>
      </c>
      <c r="AE122" s="64">
        <v>0</v>
      </c>
      <c r="AF122" s="64">
        <v>0</v>
      </c>
      <c r="AG122" s="64">
        <v>0</v>
      </c>
      <c r="AH122" s="64">
        <v>0</v>
      </c>
      <c r="AI122" s="64">
        <v>0</v>
      </c>
      <c r="AJ122" s="64">
        <v>0</v>
      </c>
      <c r="AK122" s="64">
        <v>0</v>
      </c>
      <c r="AL122" s="64">
        <v>0</v>
      </c>
      <c r="AM122" s="64">
        <v>0</v>
      </c>
      <c r="AN122" s="64">
        <v>0</v>
      </c>
      <c r="AO122" s="64">
        <v>0</v>
      </c>
      <c r="AP122" s="64">
        <v>0</v>
      </c>
      <c r="AQ122" s="64">
        <v>0</v>
      </c>
      <c r="AR122" s="64">
        <v>0</v>
      </c>
    </row>
    <row r="123" spans="2:44" x14ac:dyDescent="0.25">
      <c r="B123" t="s">
        <v>521</v>
      </c>
      <c r="C123" s="24">
        <v>83211.894264856281</v>
      </c>
      <c r="D123" s="24">
        <v>219353.50951485379</v>
      </c>
      <c r="E123" s="24">
        <v>276707.32064425125</v>
      </c>
      <c r="F123" s="24">
        <v>309300.1060752261</v>
      </c>
      <c r="G123" s="24">
        <v>330451.73572201171</v>
      </c>
      <c r="H123" s="24">
        <v>345286.20566896908</v>
      </c>
      <c r="I123" s="24">
        <v>356243.4924945914</v>
      </c>
      <c r="J123" s="24">
        <v>364645.37536383752</v>
      </c>
      <c r="K123" s="24">
        <v>371273.62831026153</v>
      </c>
      <c r="L123" s="24">
        <v>376621.32166025456</v>
      </c>
      <c r="M123" s="24">
        <v>381015.15362984862</v>
      </c>
      <c r="N123" s="24">
        <v>384680.23123167723</v>
      </c>
      <c r="O123" s="24">
        <v>387776.69306547515</v>
      </c>
      <c r="P123" s="24">
        <v>390421.52800870902</v>
      </c>
      <c r="Q123" s="24">
        <v>392702.14653851982</v>
      </c>
      <c r="R123" s="24">
        <v>394685.13255755167</v>
      </c>
      <c r="S123" s="24">
        <v>396422.06342182623</v>
      </c>
      <c r="T123" s="24">
        <v>397953.48427830031</v>
      </c>
      <c r="U123" s="24">
        <v>399311.6855004963</v>
      </c>
      <c r="V123" s="24">
        <v>400522.68358110625</v>
      </c>
      <c r="X123" s="24">
        <v>415000</v>
      </c>
      <c r="Y123" s="6">
        <v>0.20051058859001514</v>
      </c>
      <c r="Z123" s="6">
        <v>0.52856267352976816</v>
      </c>
      <c r="AA123" s="6">
        <v>0.66676462805843673</v>
      </c>
      <c r="AB123" s="6">
        <v>0.74530146042223155</v>
      </c>
      <c r="AC123" s="6">
        <v>0.79626924270364263</v>
      </c>
      <c r="AD123" s="6">
        <v>0.83201495341920262</v>
      </c>
      <c r="AE123" s="6">
        <v>0.85841805420383466</v>
      </c>
      <c r="AF123" s="6">
        <v>0.8786635550935844</v>
      </c>
      <c r="AG123" s="6">
        <v>0.89463524894038926</v>
      </c>
      <c r="AH123" s="6">
        <v>0.90752125701266162</v>
      </c>
      <c r="AI123" s="6">
        <v>0.91810880392734606</v>
      </c>
      <c r="AJ123" s="6">
        <v>0.926940316220909</v>
      </c>
      <c r="AK123" s="6">
        <v>0.93440167003728947</v>
      </c>
      <c r="AL123" s="6">
        <v>0.94077476628604584</v>
      </c>
      <c r="AM123" s="6">
        <v>0.9462702326229393</v>
      </c>
      <c r="AN123" s="6">
        <v>0.95104851218687148</v>
      </c>
      <c r="AO123" s="6">
        <v>0.95523388776343665</v>
      </c>
      <c r="AP123" s="6">
        <v>0.95892405850192841</v>
      </c>
      <c r="AQ123" s="6">
        <v>0.96219683253131638</v>
      </c>
      <c r="AR123" s="6">
        <v>0.96511490019543678</v>
      </c>
    </row>
    <row r="124" spans="2:44" x14ac:dyDescent="0.25">
      <c r="B124" s="91" t="s">
        <v>523</v>
      </c>
      <c r="C124" s="41">
        <v>172706.87226369997</v>
      </c>
      <c r="D124" s="41">
        <v>328087.2975320603</v>
      </c>
      <c r="E124" s="41">
        <v>398710.68068187893</v>
      </c>
      <c r="F124" s="41">
        <v>440150.94168528641</v>
      </c>
      <c r="G124" s="41">
        <v>467536.65415678197</v>
      </c>
      <c r="H124" s="41">
        <v>486972.9357605378</v>
      </c>
      <c r="I124" s="41">
        <v>501451.37942366768</v>
      </c>
      <c r="J124" s="41">
        <v>512624.27580405894</v>
      </c>
      <c r="K124" s="41">
        <v>521482.75340659195</v>
      </c>
      <c r="L124" s="41">
        <v>528658.69392423099</v>
      </c>
      <c r="M124" s="41">
        <v>534574.35507191659</v>
      </c>
      <c r="N124" s="41">
        <v>539522.71294801985</v>
      </c>
      <c r="O124" s="41">
        <v>543713.39175410301</v>
      </c>
      <c r="P124" s="41">
        <v>547300.27934836131</v>
      </c>
      <c r="Q124" s="41">
        <v>550398.83675668598</v>
      </c>
      <c r="R124" s="41">
        <v>553097.33393085783</v>
      </c>
      <c r="S124" s="41">
        <v>555464.36388148775</v>
      </c>
      <c r="T124" s="41">
        <v>557553.99917601538</v>
      </c>
      <c r="U124" s="41">
        <v>559409.41115425131</v>
      </c>
      <c r="V124" s="41">
        <v>561065.4611230545</v>
      </c>
      <c r="X124" s="41">
        <v>581000</v>
      </c>
      <c r="Y124" s="64">
        <v>0.29725795570344232</v>
      </c>
      <c r="Z124" s="64">
        <v>0.56469414377290927</v>
      </c>
      <c r="AA124" s="64">
        <v>0.68624902010650424</v>
      </c>
      <c r="AB124" s="64">
        <v>0.75757477054266165</v>
      </c>
      <c r="AC124" s="64">
        <v>0.80471024811838543</v>
      </c>
      <c r="AD124" s="64">
        <v>0.83816340062054695</v>
      </c>
      <c r="AE124" s="64">
        <v>0.86308326923178602</v>
      </c>
      <c r="AF124" s="64">
        <v>0.88231372771782945</v>
      </c>
      <c r="AG124" s="64">
        <v>0.8975606771197796</v>
      </c>
      <c r="AH124" s="64">
        <v>0.90991169350125811</v>
      </c>
      <c r="AI124" s="64">
        <v>0.92009355434064821</v>
      </c>
      <c r="AJ124" s="64">
        <v>0.9286105214251632</v>
      </c>
      <c r="AK124" s="64">
        <v>0.93582339372479006</v>
      </c>
      <c r="AL124" s="64">
        <v>0.94199703846533789</v>
      </c>
      <c r="AM124" s="64">
        <v>0.94733018374644751</v>
      </c>
      <c r="AN124" s="64">
        <v>0.95197475719596869</v>
      </c>
      <c r="AO124" s="64">
        <v>0.95604881907312866</v>
      </c>
      <c r="AP124" s="64">
        <v>0.95964543748023301</v>
      </c>
      <c r="AQ124" s="64">
        <v>0.96283891764931384</v>
      </c>
      <c r="AR124" s="64">
        <v>0.96568926182969794</v>
      </c>
    </row>
    <row r="125" spans="2:44" x14ac:dyDescent="0.25">
      <c r="B125" t="s">
        <v>525</v>
      </c>
      <c r="C125" s="24">
        <v>74075.462561371372</v>
      </c>
      <c r="D125" s="24">
        <v>144396.12958371534</v>
      </c>
      <c r="E125" s="24">
        <v>176086.71151140661</v>
      </c>
      <c r="F125" s="24">
        <v>194618.38303862809</v>
      </c>
      <c r="G125" s="24">
        <v>206841.76580603348</v>
      </c>
      <c r="H125" s="24">
        <v>215506.34664435324</v>
      </c>
      <c r="I125" s="24">
        <v>221955.16131914256</v>
      </c>
      <c r="J125" s="24">
        <v>226928.43284345383</v>
      </c>
      <c r="K125" s="24">
        <v>230869.51906125247</v>
      </c>
      <c r="L125" s="24">
        <v>234060.75686930766</v>
      </c>
      <c r="M125" s="24">
        <v>236690.65124655754</v>
      </c>
      <c r="N125" s="24">
        <v>238889.89905310853</v>
      </c>
      <c r="O125" s="24">
        <v>240751.95828556971</v>
      </c>
      <c r="P125" s="24">
        <v>242345.40341986707</v>
      </c>
      <c r="Q125" s="24">
        <v>243721.66349498558</v>
      </c>
      <c r="R125" s="24">
        <v>244920.0415257962</v>
      </c>
      <c r="S125" s="24">
        <v>245971.06935790469</v>
      </c>
      <c r="T125" s="24">
        <v>246898.80872710419</v>
      </c>
      <c r="U125" s="24">
        <v>247722.46559173032</v>
      </c>
      <c r="V125" s="24">
        <v>248457.54546408815</v>
      </c>
      <c r="X125" s="24">
        <v>257300</v>
      </c>
      <c r="Y125" s="6">
        <v>0.28789530727311063</v>
      </c>
      <c r="Z125" s="6">
        <v>0.56119754987841175</v>
      </c>
      <c r="AA125" s="6">
        <v>0.68436343377927167</v>
      </c>
      <c r="AB125" s="6">
        <v>0.75638703085358761</v>
      </c>
      <c r="AC125" s="6">
        <v>0.80389337662663618</v>
      </c>
      <c r="AD125" s="6">
        <v>0.83756838960106195</v>
      </c>
      <c r="AE125" s="6">
        <v>0.86263179680972624</v>
      </c>
      <c r="AF125" s="6">
        <v>0.88196048520580583</v>
      </c>
      <c r="AG125" s="6">
        <v>0.89727757116693541</v>
      </c>
      <c r="AH125" s="6">
        <v>0.90968036093784554</v>
      </c>
      <c r="AI125" s="6">
        <v>0.91990148172000596</v>
      </c>
      <c r="AJ125" s="6">
        <v>0.92844888866346109</v>
      </c>
      <c r="AK125" s="6">
        <v>0.93568580756148356</v>
      </c>
      <c r="AL125" s="6">
        <v>0.94187875406089028</v>
      </c>
      <c r="AM125" s="6">
        <v>0.94722760783126925</v>
      </c>
      <c r="AN125" s="6">
        <v>0.951885120582185</v>
      </c>
      <c r="AO125" s="6">
        <v>0.95596995475283597</v>
      </c>
      <c r="AP125" s="6">
        <v>0.95957562661136486</v>
      </c>
      <c r="AQ125" s="6">
        <v>0.96277678037983028</v>
      </c>
      <c r="AR125" s="6">
        <v>0.96563367844573711</v>
      </c>
    </row>
    <row r="126" spans="2:44" x14ac:dyDescent="0.25">
      <c r="B126" s="91" t="s">
        <v>527</v>
      </c>
      <c r="C126" s="41">
        <v>67286.098679243398</v>
      </c>
      <c r="D126" s="41">
        <v>149391.64080628179</v>
      </c>
      <c r="E126" s="41">
        <v>185117.32661678977</v>
      </c>
      <c r="F126" s="41">
        <v>205706.84450924257</v>
      </c>
      <c r="G126" s="41">
        <v>219177.07488864011</v>
      </c>
      <c r="H126" s="41">
        <v>228674.7902627954</v>
      </c>
      <c r="I126" s="41">
        <v>235717.01283130303</v>
      </c>
      <c r="J126" s="41">
        <v>241132.51280496374</v>
      </c>
      <c r="K126" s="41">
        <v>245414.52291466226</v>
      </c>
      <c r="L126" s="41">
        <v>248875.6178877404</v>
      </c>
      <c r="M126" s="41">
        <v>251723.69219352835</v>
      </c>
      <c r="N126" s="41">
        <v>254102.43824211473</v>
      </c>
      <c r="O126" s="41">
        <v>256114.34214494989</v>
      </c>
      <c r="P126" s="41">
        <v>257834.43931570504</v>
      </c>
      <c r="Q126" s="41">
        <v>259318.89966802989</v>
      </c>
      <c r="R126" s="41">
        <v>260610.58012504689</v>
      </c>
      <c r="S126" s="41">
        <v>261742.72637841009</v>
      </c>
      <c r="T126" s="41">
        <v>262741.50628468511</v>
      </c>
      <c r="U126" s="41">
        <v>263627.78375011001</v>
      </c>
      <c r="V126" s="41">
        <v>264418.38606762135</v>
      </c>
      <c r="X126" s="41">
        <v>273900</v>
      </c>
      <c r="Y126" s="64">
        <v>0.24565935990961446</v>
      </c>
      <c r="Z126" s="64">
        <v>0.54542402630990072</v>
      </c>
      <c r="AA126" s="64">
        <v>0.67585734434753475</v>
      </c>
      <c r="AB126" s="64">
        <v>0.75102900514509885</v>
      </c>
      <c r="AC126" s="64">
        <v>0.80020837856385585</v>
      </c>
      <c r="AD126" s="64">
        <v>0.83488422877982993</v>
      </c>
      <c r="AE126" s="64">
        <v>0.86059515455021185</v>
      </c>
      <c r="AF126" s="64">
        <v>0.88036696898489863</v>
      </c>
      <c r="AG126" s="64">
        <v>0.89600044875743801</v>
      </c>
      <c r="AH126" s="64">
        <v>0.90863679404067321</v>
      </c>
      <c r="AI126" s="64">
        <v>0.91903502078688704</v>
      </c>
      <c r="AJ126" s="64">
        <v>0.92771974531622758</v>
      </c>
      <c r="AK126" s="64">
        <v>0.93506514109145633</v>
      </c>
      <c r="AL126" s="64">
        <v>0.94134515996971535</v>
      </c>
      <c r="AM126" s="64">
        <v>0.94676487648057639</v>
      </c>
      <c r="AN126" s="64">
        <v>0.95148075985778346</v>
      </c>
      <c r="AO126" s="64">
        <v>0.95561418904129281</v>
      </c>
      <c r="AP126" s="64">
        <v>0.95926070202513725</v>
      </c>
      <c r="AQ126" s="64">
        <v>0.96249647225304857</v>
      </c>
      <c r="AR126" s="64">
        <v>0.96538293562475852</v>
      </c>
    </row>
    <row r="127" spans="2:44" x14ac:dyDescent="0.25">
      <c r="B127" t="s">
        <v>529</v>
      </c>
      <c r="C127" s="24">
        <v>152878.81409675517</v>
      </c>
      <c r="D127" s="24">
        <v>347041.05370583135</v>
      </c>
      <c r="E127" s="24">
        <v>431110.26377531479</v>
      </c>
      <c r="F127" s="24">
        <v>479459.71235503483</v>
      </c>
      <c r="G127" s="24">
        <v>511053.53163612279</v>
      </c>
      <c r="H127" s="24">
        <v>533312.54577276402</v>
      </c>
      <c r="I127" s="24">
        <v>549807.59401141608</v>
      </c>
      <c r="J127" s="24">
        <v>562487.00818997168</v>
      </c>
      <c r="K127" s="24">
        <v>572509.24405758199</v>
      </c>
      <c r="L127" s="24">
        <v>580607.92654073681</v>
      </c>
      <c r="M127" s="24">
        <v>587270.71818562329</v>
      </c>
      <c r="N127" s="24">
        <v>592834.5273551984</v>
      </c>
      <c r="O127" s="24">
        <v>597539.55676430429</v>
      </c>
      <c r="P127" s="24">
        <v>601561.61479332601</v>
      </c>
      <c r="Q127" s="24">
        <v>605032.27157453401</v>
      </c>
      <c r="R127" s="24">
        <v>608051.88941275503</v>
      </c>
      <c r="S127" s="24">
        <v>610698.30670962203</v>
      </c>
      <c r="T127" s="24">
        <v>613032.77911059617</v>
      </c>
      <c r="U127" s="24">
        <v>615104.13831032906</v>
      </c>
      <c r="V127" s="24">
        <v>616951.76252308604</v>
      </c>
      <c r="X127" s="24">
        <v>639100</v>
      </c>
      <c r="Y127" s="6">
        <v>0.23920953543538598</v>
      </c>
      <c r="Z127" s="6">
        <v>0.54301526162702451</v>
      </c>
      <c r="AA127" s="6">
        <v>0.67455838487766362</v>
      </c>
      <c r="AB127" s="6">
        <v>0.75021078447040346</v>
      </c>
      <c r="AC127" s="6">
        <v>0.7996456448695396</v>
      </c>
      <c r="AD127" s="6">
        <v>0.83447433229974033</v>
      </c>
      <c r="AE127" s="6">
        <v>0.86028414021501498</v>
      </c>
      <c r="AF127" s="6">
        <v>0.88012362414328227</v>
      </c>
      <c r="AG127" s="6">
        <v>0.89580542021214515</v>
      </c>
      <c r="AH127" s="6">
        <v>0.90847743160810013</v>
      </c>
      <c r="AI127" s="6">
        <v>0.91890270409266672</v>
      </c>
      <c r="AJ127" s="6">
        <v>0.92760839830261055</v>
      </c>
      <c r="AK127" s="6">
        <v>0.93497035951228957</v>
      </c>
      <c r="AL127" s="6">
        <v>0.94126367515776244</v>
      </c>
      <c r="AM127" s="6">
        <v>0.94669421307234236</v>
      </c>
      <c r="AN127" s="6">
        <v>0.95141901019051012</v>
      </c>
      <c r="AO127" s="6">
        <v>0.95555986028731343</v>
      </c>
      <c r="AP127" s="6">
        <v>0.9592126100932501</v>
      </c>
      <c r="AQ127" s="6">
        <v>0.96245366657851517</v>
      </c>
      <c r="AR127" s="6">
        <v>0.96534464484914106</v>
      </c>
    </row>
    <row r="128" spans="2:44" x14ac:dyDescent="0.25">
      <c r="B128" s="91" t="s">
        <v>531</v>
      </c>
      <c r="C128" s="41">
        <v>189977.55949006998</v>
      </c>
      <c r="D128" s="41">
        <v>360896.02728526638</v>
      </c>
      <c r="E128" s="41">
        <v>438581.74875006679</v>
      </c>
      <c r="F128" s="41">
        <v>484166.03585381503</v>
      </c>
      <c r="G128" s="41">
        <v>514290.31957246026</v>
      </c>
      <c r="H128" s="41">
        <v>535670.22933659155</v>
      </c>
      <c r="I128" s="41">
        <v>551596.51736603444</v>
      </c>
      <c r="J128" s="41">
        <v>563886.70338446484</v>
      </c>
      <c r="K128" s="41">
        <v>573631.02874725126</v>
      </c>
      <c r="L128" s="41">
        <v>581524.56331665418</v>
      </c>
      <c r="M128" s="41">
        <v>588031.79057910829</v>
      </c>
      <c r="N128" s="41">
        <v>593474.98424282181</v>
      </c>
      <c r="O128" s="41">
        <v>598084.73092951335</v>
      </c>
      <c r="P128" s="41">
        <v>602030.30728319741</v>
      </c>
      <c r="Q128" s="41">
        <v>605438.7204323546</v>
      </c>
      <c r="R128" s="41">
        <v>608407.0673239436</v>
      </c>
      <c r="S128" s="41">
        <v>611010.80026963656</v>
      </c>
      <c r="T128" s="41">
        <v>613309.39909361699</v>
      </c>
      <c r="U128" s="41">
        <v>615350.35226967651</v>
      </c>
      <c r="V128" s="41">
        <v>617172.00723535987</v>
      </c>
      <c r="X128" s="41">
        <v>639100</v>
      </c>
      <c r="Y128" s="64">
        <v>0.29725795570344232</v>
      </c>
      <c r="Z128" s="64">
        <v>0.56469414377290938</v>
      </c>
      <c r="AA128" s="64">
        <v>0.68624902010650413</v>
      </c>
      <c r="AB128" s="64">
        <v>0.75757477054266165</v>
      </c>
      <c r="AC128" s="64">
        <v>0.80471024811838565</v>
      </c>
      <c r="AD128" s="64">
        <v>0.83816340062054695</v>
      </c>
      <c r="AE128" s="64">
        <v>0.86308326923178602</v>
      </c>
      <c r="AF128" s="64">
        <v>0.88231372771782945</v>
      </c>
      <c r="AG128" s="64">
        <v>0.89756067711977983</v>
      </c>
      <c r="AH128" s="64">
        <v>0.90991169350125833</v>
      </c>
      <c r="AI128" s="64">
        <v>0.92009355434064821</v>
      </c>
      <c r="AJ128" s="64">
        <v>0.9286105214251632</v>
      </c>
      <c r="AK128" s="64">
        <v>0.93582339372479006</v>
      </c>
      <c r="AL128" s="64">
        <v>0.94199703846533789</v>
      </c>
      <c r="AM128" s="64">
        <v>0.94733018374644751</v>
      </c>
      <c r="AN128" s="64">
        <v>0.95197475719596869</v>
      </c>
      <c r="AO128" s="64">
        <v>0.95604881907312866</v>
      </c>
      <c r="AP128" s="64">
        <v>0.95964543748023312</v>
      </c>
      <c r="AQ128" s="64">
        <v>0.96283891764931395</v>
      </c>
      <c r="AR128" s="64">
        <v>0.96568926182969783</v>
      </c>
    </row>
    <row r="129" spans="2:44" x14ac:dyDescent="0.25">
      <c r="B129" t="s">
        <v>533</v>
      </c>
      <c r="C129" s="24">
        <v>96294.725996652909</v>
      </c>
      <c r="D129" s="24">
        <v>197880.66723573083</v>
      </c>
      <c r="E129" s="24">
        <v>242949.28573722398</v>
      </c>
      <c r="F129" s="24">
        <v>269135.64022388117</v>
      </c>
      <c r="G129" s="24">
        <v>286346.35134515486</v>
      </c>
      <c r="H129" s="24">
        <v>298517.92591786507</v>
      </c>
      <c r="I129" s="24">
        <v>307562.01911509404</v>
      </c>
      <c r="J129" s="24">
        <v>314528.1529425623</v>
      </c>
      <c r="K129" s="24">
        <v>320043.17680660426</v>
      </c>
      <c r="L129" s="24">
        <v>324505.42781176371</v>
      </c>
      <c r="M129" s="24">
        <v>328180.4137173263</v>
      </c>
      <c r="N129" s="24">
        <v>331251.97011765791</v>
      </c>
      <c r="O129" s="24">
        <v>333851.40547978121</v>
      </c>
      <c r="P129" s="24">
        <v>336074.97574740398</v>
      </c>
      <c r="Q129" s="24">
        <v>337994.81192834064</v>
      </c>
      <c r="R129" s="24">
        <v>339665.99927362002</v>
      </c>
      <c r="S129" s="24">
        <v>341131.30358278018</v>
      </c>
      <c r="T129" s="24">
        <v>342424.40980135201</v>
      </c>
      <c r="U129" s="24">
        <v>343572.19216999167</v>
      </c>
      <c r="V129" s="24">
        <v>344596.33768793382</v>
      </c>
      <c r="X129" s="24">
        <v>356899.99999999994</v>
      </c>
      <c r="Y129" s="6">
        <v>0.26980870270846996</v>
      </c>
      <c r="Z129" s="6">
        <v>0.55444288942485531</v>
      </c>
      <c r="AA129" s="6">
        <v>0.68072089026961058</v>
      </c>
      <c r="AB129" s="6">
        <v>0.75409257557826059</v>
      </c>
      <c r="AC129" s="6">
        <v>0.80231535821001654</v>
      </c>
      <c r="AD129" s="6">
        <v>0.83641895746109585</v>
      </c>
      <c r="AE129" s="6">
        <v>0.86175965008432076</v>
      </c>
      <c r="AF129" s="6">
        <v>0.88127809734536944</v>
      </c>
      <c r="AG129" s="6">
        <v>0.89673067191539457</v>
      </c>
      <c r="AH129" s="6">
        <v>0.90923347663705179</v>
      </c>
      <c r="AI129" s="6">
        <v>0.91953043910710663</v>
      </c>
      <c r="AJ129" s="6">
        <v>0.92813664925093298</v>
      </c>
      <c r="AK129" s="6">
        <v>0.93542002095763876</v>
      </c>
      <c r="AL129" s="6">
        <v>0.94165025426563198</v>
      </c>
      <c r="AM129" s="6">
        <v>0.94702945342768474</v>
      </c>
      <c r="AN129" s="6">
        <v>0.95171196210036446</v>
      </c>
      <c r="AO129" s="6">
        <v>0.95581760600386734</v>
      </c>
      <c r="AP129" s="6">
        <v>0.95944076716545834</v>
      </c>
      <c r="AQ129" s="6">
        <v>0.96265674466234719</v>
      </c>
      <c r="AR129" s="6">
        <v>0.96552630341253542</v>
      </c>
    </row>
    <row r="130" spans="2:44" x14ac:dyDescent="0.25">
      <c r="B130" s="91" t="s">
        <v>535</v>
      </c>
      <c r="C130" s="41">
        <v>77779.235689439927</v>
      </c>
      <c r="D130" s="41">
        <v>151615.93606290111</v>
      </c>
      <c r="E130" s="41">
        <v>184891.04708697693</v>
      </c>
      <c r="F130" s="41">
        <v>204349.30219055951</v>
      </c>
      <c r="G130" s="41">
        <v>217183.85409633518</v>
      </c>
      <c r="H130" s="41">
        <v>226281.66397657091</v>
      </c>
      <c r="I130" s="41">
        <v>233052.91938509967</v>
      </c>
      <c r="J130" s="41">
        <v>238274.85448562654</v>
      </c>
      <c r="K130" s="41">
        <v>242412.99501431509</v>
      </c>
      <c r="L130" s="41">
        <v>245763.79471277306</v>
      </c>
      <c r="M130" s="41">
        <v>248525.18380888543</v>
      </c>
      <c r="N130" s="41">
        <v>250834.39400576396</v>
      </c>
      <c r="O130" s="41">
        <v>252789.55619984816</v>
      </c>
      <c r="P130" s="41">
        <v>254462.67359086039</v>
      </c>
      <c r="Q130" s="41">
        <v>255907.74666973486</v>
      </c>
      <c r="R130" s="41">
        <v>257166.04360208602</v>
      </c>
      <c r="S130" s="41">
        <v>258269.62282579989</v>
      </c>
      <c r="T130" s="41">
        <v>259243.7491634594</v>
      </c>
      <c r="U130" s="41">
        <v>260108.58887131684</v>
      </c>
      <c r="V130" s="41">
        <v>260880.42273729254</v>
      </c>
      <c r="X130" s="41">
        <v>270165</v>
      </c>
      <c r="Y130" s="64">
        <v>0.28789530727311063</v>
      </c>
      <c r="Z130" s="64">
        <v>0.56119754987841175</v>
      </c>
      <c r="AA130" s="64">
        <v>0.68436343377927167</v>
      </c>
      <c r="AB130" s="64">
        <v>0.75638703085358761</v>
      </c>
      <c r="AC130" s="64">
        <v>0.80389337662663629</v>
      </c>
      <c r="AD130" s="64">
        <v>0.83756838960106195</v>
      </c>
      <c r="AE130" s="64">
        <v>0.86263179680972613</v>
      </c>
      <c r="AF130" s="64">
        <v>0.88196048520580583</v>
      </c>
      <c r="AG130" s="64">
        <v>0.89727757116693541</v>
      </c>
      <c r="AH130" s="64">
        <v>0.90968036093784566</v>
      </c>
      <c r="AI130" s="64">
        <v>0.91990148172000608</v>
      </c>
      <c r="AJ130" s="64">
        <v>0.92844888866346109</v>
      </c>
      <c r="AK130" s="64">
        <v>0.93568580756148334</v>
      </c>
      <c r="AL130" s="64">
        <v>0.94187875406089017</v>
      </c>
      <c r="AM130" s="64">
        <v>0.94722760783126925</v>
      </c>
      <c r="AN130" s="64">
        <v>0.951885120582185</v>
      </c>
      <c r="AO130" s="64">
        <v>0.95596995475283586</v>
      </c>
      <c r="AP130" s="64">
        <v>0.95957562661136497</v>
      </c>
      <c r="AQ130" s="64">
        <v>0.96277678037983028</v>
      </c>
      <c r="AR130" s="64">
        <v>0.965633678445737</v>
      </c>
    </row>
    <row r="131" spans="2:44" x14ac:dyDescent="0.25">
      <c r="B131" t="s">
        <v>537</v>
      </c>
      <c r="C131" s="24">
        <v>70650.403613205577</v>
      </c>
      <c r="D131" s="24">
        <v>156861.22284659589</v>
      </c>
      <c r="E131" s="24">
        <v>194373.19294762929</v>
      </c>
      <c r="F131" s="24">
        <v>215992.18673470471</v>
      </c>
      <c r="G131" s="24">
        <v>230135.92863307215</v>
      </c>
      <c r="H131" s="24">
        <v>240108.5297759352</v>
      </c>
      <c r="I131" s="24">
        <v>247502.86347286819</v>
      </c>
      <c r="J131" s="24">
        <v>253189.13844521195</v>
      </c>
      <c r="K131" s="24">
        <v>257685.24906039538</v>
      </c>
      <c r="L131" s="24">
        <v>261319.39878212742</v>
      </c>
      <c r="M131" s="24">
        <v>264309.87680320477</v>
      </c>
      <c r="N131" s="24">
        <v>266807.5601542205</v>
      </c>
      <c r="O131" s="24">
        <v>268920.05925219739</v>
      </c>
      <c r="P131" s="24">
        <v>270726.16128149035</v>
      </c>
      <c r="Q131" s="24">
        <v>272284.84465143137</v>
      </c>
      <c r="R131" s="24">
        <v>273641.10913129925</v>
      </c>
      <c r="S131" s="24">
        <v>274829.86269733065</v>
      </c>
      <c r="T131" s="24">
        <v>275878.58159891935</v>
      </c>
      <c r="U131" s="24">
        <v>276809.17293761548</v>
      </c>
      <c r="V131" s="24">
        <v>277639.30537100247</v>
      </c>
      <c r="X131" s="24">
        <v>287595</v>
      </c>
      <c r="Y131" s="6">
        <v>0.24565935990961449</v>
      </c>
      <c r="Z131" s="6">
        <v>0.54542402630990072</v>
      </c>
      <c r="AA131" s="6">
        <v>0.67585734434753486</v>
      </c>
      <c r="AB131" s="6">
        <v>0.75102900514509885</v>
      </c>
      <c r="AC131" s="6">
        <v>0.80020837856385596</v>
      </c>
      <c r="AD131" s="6">
        <v>0.83488422877982993</v>
      </c>
      <c r="AE131" s="6">
        <v>0.86059515455021196</v>
      </c>
      <c r="AF131" s="6">
        <v>0.88036696898489875</v>
      </c>
      <c r="AG131" s="6">
        <v>0.89600044875743801</v>
      </c>
      <c r="AH131" s="6">
        <v>0.90863679404067321</v>
      </c>
      <c r="AI131" s="6">
        <v>0.91903502078688704</v>
      </c>
      <c r="AJ131" s="6">
        <v>0.9277197453162277</v>
      </c>
      <c r="AK131" s="6">
        <v>0.93506514109145633</v>
      </c>
      <c r="AL131" s="6">
        <v>0.94134515996971557</v>
      </c>
      <c r="AM131" s="6">
        <v>0.94676487648057639</v>
      </c>
      <c r="AN131" s="6">
        <v>0.95148075985778346</v>
      </c>
      <c r="AO131" s="6">
        <v>0.95561418904129303</v>
      </c>
      <c r="AP131" s="6">
        <v>0.95926070202513725</v>
      </c>
      <c r="AQ131" s="6">
        <v>0.96249647225304846</v>
      </c>
      <c r="AR131" s="6">
        <v>0.96538293562475863</v>
      </c>
    </row>
    <row r="132" spans="2:44" x14ac:dyDescent="0.25">
      <c r="B132" s="91" t="s">
        <v>539</v>
      </c>
      <c r="C132" s="41">
        <v>160522.75480159294</v>
      </c>
      <c r="D132" s="41">
        <v>364393.10639112303</v>
      </c>
      <c r="E132" s="41">
        <v>452665.77696408064</v>
      </c>
      <c r="F132" s="41">
        <v>503432.69797278661</v>
      </c>
      <c r="G132" s="41">
        <v>536606.208217929</v>
      </c>
      <c r="H132" s="41">
        <v>559978.17306140217</v>
      </c>
      <c r="I132" s="41">
        <v>577297.97371198703</v>
      </c>
      <c r="J132" s="41">
        <v>590611.35859947035</v>
      </c>
      <c r="K132" s="41">
        <v>601134.70626046113</v>
      </c>
      <c r="L132" s="41">
        <v>609638.32286777371</v>
      </c>
      <c r="M132" s="41">
        <v>616634.25409490452</v>
      </c>
      <c r="N132" s="41">
        <v>622476.25372295838</v>
      </c>
      <c r="O132" s="41">
        <v>627416.53460251959</v>
      </c>
      <c r="P132" s="41">
        <v>631639.69553299248</v>
      </c>
      <c r="Q132" s="41">
        <v>635283.8851532609</v>
      </c>
      <c r="R132" s="41">
        <v>638454.48388339288</v>
      </c>
      <c r="S132" s="41">
        <v>641233.2220451032</v>
      </c>
      <c r="T132" s="41">
        <v>643684.41806612606</v>
      </c>
      <c r="U132" s="41">
        <v>645859.34522584558</v>
      </c>
      <c r="V132" s="41">
        <v>647799.35064924043</v>
      </c>
      <c r="X132" s="41">
        <v>671055</v>
      </c>
      <c r="Y132" s="64">
        <v>0.23920953543538598</v>
      </c>
      <c r="Z132" s="64">
        <v>0.54301526162702463</v>
      </c>
      <c r="AA132" s="64">
        <v>0.67455838487766373</v>
      </c>
      <c r="AB132" s="64">
        <v>0.75021078447040346</v>
      </c>
      <c r="AC132" s="64">
        <v>0.79964564486953971</v>
      </c>
      <c r="AD132" s="64">
        <v>0.83447433229974022</v>
      </c>
      <c r="AE132" s="64">
        <v>0.8602841402150152</v>
      </c>
      <c r="AF132" s="64">
        <v>0.88012362414328238</v>
      </c>
      <c r="AG132" s="64">
        <v>0.89580542021214526</v>
      </c>
      <c r="AH132" s="64">
        <v>0.90847743160810024</v>
      </c>
      <c r="AI132" s="64">
        <v>0.91890270409266683</v>
      </c>
      <c r="AJ132" s="64">
        <v>0.92760839830261066</v>
      </c>
      <c r="AK132" s="64">
        <v>0.93497035951228968</v>
      </c>
      <c r="AL132" s="64">
        <v>0.94126367515776277</v>
      </c>
      <c r="AM132" s="64">
        <v>0.94669421307234269</v>
      </c>
      <c r="AN132" s="64">
        <v>0.95141901019051034</v>
      </c>
      <c r="AO132" s="64">
        <v>0.95555986028731354</v>
      </c>
      <c r="AP132" s="64">
        <v>0.95921261009325032</v>
      </c>
      <c r="AQ132" s="64">
        <v>0.96245366657851528</v>
      </c>
      <c r="AR132" s="64">
        <v>0.96534464484914118</v>
      </c>
    </row>
    <row r="133" spans="2:44" x14ac:dyDescent="0.25">
      <c r="B133" t="s">
        <v>541</v>
      </c>
      <c r="C133" s="24">
        <v>199476.43746457345</v>
      </c>
      <c r="D133" s="24">
        <v>378940.82864952966</v>
      </c>
      <c r="E133" s="24">
        <v>460510.83618757012</v>
      </c>
      <c r="F133" s="24">
        <v>508374.33764650574</v>
      </c>
      <c r="G133" s="24">
        <v>540004.8355510832</v>
      </c>
      <c r="H133" s="24">
        <v>562453.74080342113</v>
      </c>
      <c r="I133" s="24">
        <v>579176.34323433612</v>
      </c>
      <c r="J133" s="24">
        <v>592081.03855368809</v>
      </c>
      <c r="K133" s="24">
        <v>602312.5801846137</v>
      </c>
      <c r="L133" s="24">
        <v>610600.79148248676</v>
      </c>
      <c r="M133" s="24">
        <v>617433.38010806369</v>
      </c>
      <c r="N133" s="24">
        <v>623148.73345496284</v>
      </c>
      <c r="O133" s="24">
        <v>627988.9674759889</v>
      </c>
      <c r="P133" s="24">
        <v>632131.82264735724</v>
      </c>
      <c r="Q133" s="24">
        <v>635710.65645397233</v>
      </c>
      <c r="R133" s="24">
        <v>638827.42069014069</v>
      </c>
      <c r="S133" s="24">
        <v>641561.34028311842</v>
      </c>
      <c r="T133" s="24">
        <v>643974.86904829787</v>
      </c>
      <c r="U133" s="24">
        <v>646117.86988316034</v>
      </c>
      <c r="V133" s="24">
        <v>648030.60759712779</v>
      </c>
      <c r="X133" s="24">
        <v>671055</v>
      </c>
      <c r="Y133" s="6">
        <v>0.29725795570344227</v>
      </c>
      <c r="Z133" s="6">
        <v>0.56469414377290927</v>
      </c>
      <c r="AA133" s="6">
        <v>0.68624902010650413</v>
      </c>
      <c r="AB133" s="6">
        <v>0.75757477054266154</v>
      </c>
      <c r="AC133" s="6">
        <v>0.80471024811838554</v>
      </c>
      <c r="AD133" s="6">
        <v>0.83816340062054695</v>
      </c>
      <c r="AE133" s="6">
        <v>0.86308326923178591</v>
      </c>
      <c r="AF133" s="6">
        <v>0.88231372771782957</v>
      </c>
      <c r="AG133" s="6">
        <v>0.8975606771197796</v>
      </c>
      <c r="AH133" s="6">
        <v>0.90991169350125811</v>
      </c>
      <c r="AI133" s="6">
        <v>0.92009355434064821</v>
      </c>
      <c r="AJ133" s="6">
        <v>0.92861052142516309</v>
      </c>
      <c r="AK133" s="6">
        <v>0.93582339372478995</v>
      </c>
      <c r="AL133" s="6">
        <v>0.94199703846533778</v>
      </c>
      <c r="AM133" s="6">
        <v>0.94733018374644751</v>
      </c>
      <c r="AN133" s="6">
        <v>0.95197475719596858</v>
      </c>
      <c r="AO133" s="6">
        <v>0.95604881907312877</v>
      </c>
      <c r="AP133" s="6">
        <v>0.95964543748023312</v>
      </c>
      <c r="AQ133" s="6">
        <v>0.96283891764931395</v>
      </c>
      <c r="AR133" s="6">
        <v>0.96568926182969772</v>
      </c>
    </row>
    <row r="134" spans="2:44" x14ac:dyDescent="0.25">
      <c r="B134" s="91" t="s">
        <v>543</v>
      </c>
      <c r="C134" s="41">
        <v>101109.46229648557</v>
      </c>
      <c r="D134" s="41">
        <v>207774.7005975174</v>
      </c>
      <c r="E134" s="41">
        <v>255096.75002408522</v>
      </c>
      <c r="F134" s="41">
        <v>282592.42223507521</v>
      </c>
      <c r="G134" s="41">
        <v>300663.66891241272</v>
      </c>
      <c r="H134" s="41">
        <v>313443.82221375837</v>
      </c>
      <c r="I134" s="41">
        <v>322940.12007084879</v>
      </c>
      <c r="J134" s="41">
        <v>330254.5605896904</v>
      </c>
      <c r="K134" s="41">
        <v>336045.33564693446</v>
      </c>
      <c r="L134" s="41">
        <v>340730.69920235191</v>
      </c>
      <c r="M134" s="41">
        <v>344589.43440319266</v>
      </c>
      <c r="N134" s="41">
        <v>347814.56862354086</v>
      </c>
      <c r="O134" s="41">
        <v>350543.97575377033</v>
      </c>
      <c r="P134" s="41">
        <v>352878.7245347742</v>
      </c>
      <c r="Q134" s="41">
        <v>354894.55252475775</v>
      </c>
      <c r="R134" s="41">
        <v>356649.29923730105</v>
      </c>
      <c r="S134" s="41">
        <v>358187.86876191926</v>
      </c>
      <c r="T134" s="41">
        <v>359545.63029141969</v>
      </c>
      <c r="U134" s="41">
        <v>360750.8017784913</v>
      </c>
      <c r="V134" s="41">
        <v>361826.15457233059</v>
      </c>
      <c r="X134" s="41">
        <v>374745</v>
      </c>
      <c r="Y134" s="64">
        <v>0.26980870270846996</v>
      </c>
      <c r="Z134" s="64">
        <v>0.55444288942485531</v>
      </c>
      <c r="AA134" s="64">
        <v>0.68072089026961058</v>
      </c>
      <c r="AB134" s="64">
        <v>0.75409257557826048</v>
      </c>
      <c r="AC134" s="64">
        <v>0.80231535821001676</v>
      </c>
      <c r="AD134" s="64">
        <v>0.83641895746109585</v>
      </c>
      <c r="AE134" s="64">
        <v>0.86175965008432076</v>
      </c>
      <c r="AF134" s="64">
        <v>0.88127809734536922</v>
      </c>
      <c r="AG134" s="64">
        <v>0.89673067191539435</v>
      </c>
      <c r="AH134" s="64">
        <v>0.90923347663705167</v>
      </c>
      <c r="AI134" s="64">
        <v>0.91953043910710663</v>
      </c>
      <c r="AJ134" s="64">
        <v>0.92813664925093298</v>
      </c>
      <c r="AK134" s="64">
        <v>0.93542002095763876</v>
      </c>
      <c r="AL134" s="64">
        <v>0.94165025426563187</v>
      </c>
      <c r="AM134" s="64">
        <v>0.94702945342768485</v>
      </c>
      <c r="AN134" s="64">
        <v>0.95171196210036435</v>
      </c>
      <c r="AO134" s="64">
        <v>0.95581760600386734</v>
      </c>
      <c r="AP134" s="64">
        <v>0.95944076716545834</v>
      </c>
      <c r="AQ134" s="64">
        <v>0.96265674466234719</v>
      </c>
      <c r="AR134" s="64">
        <v>0.96552630341253542</v>
      </c>
    </row>
    <row r="135" spans="2:44" x14ac:dyDescent="0.25">
      <c r="B135" t="s">
        <v>545</v>
      </c>
      <c r="C135" s="24">
        <v>81668.197473911932</v>
      </c>
      <c r="D135" s="24">
        <v>159196.73286604616</v>
      </c>
      <c r="E135" s="24">
        <v>194135.59944132582</v>
      </c>
      <c r="F135" s="24">
        <v>214566.76730008749</v>
      </c>
      <c r="G135" s="24">
        <v>228043.04680115194</v>
      </c>
      <c r="H135" s="24">
        <v>237595.74717539945</v>
      </c>
      <c r="I135" s="24">
        <v>244705.56535435468</v>
      </c>
      <c r="J135" s="24">
        <v>250188.59720990784</v>
      </c>
      <c r="K135" s="24">
        <v>254533.64476503083</v>
      </c>
      <c r="L135" s="24">
        <v>258051.98444841171</v>
      </c>
      <c r="M135" s="24">
        <v>260951.44299932968</v>
      </c>
      <c r="N135" s="24">
        <v>263376.11370605219</v>
      </c>
      <c r="O135" s="24">
        <v>265429.03400984057</v>
      </c>
      <c r="P135" s="24">
        <v>267185.80727040343</v>
      </c>
      <c r="Q135" s="24">
        <v>268703.13400322158</v>
      </c>
      <c r="R135" s="24">
        <v>270024.34578219033</v>
      </c>
      <c r="S135" s="24">
        <v>271183.1039670899</v>
      </c>
      <c r="T135" s="24">
        <v>272205.93662163237</v>
      </c>
      <c r="U135" s="24">
        <v>273114.01831488271</v>
      </c>
      <c r="V135" s="24">
        <v>273924.44387415715</v>
      </c>
      <c r="X135" s="24">
        <v>283673.25</v>
      </c>
      <c r="Y135" s="6">
        <v>0.28789530727311063</v>
      </c>
      <c r="Z135" s="6">
        <v>0.56119754987841175</v>
      </c>
      <c r="AA135" s="6">
        <v>0.68436343377927178</v>
      </c>
      <c r="AB135" s="6">
        <v>0.75638703085358772</v>
      </c>
      <c r="AC135" s="6">
        <v>0.80389337662663629</v>
      </c>
      <c r="AD135" s="6">
        <v>0.83756838960106195</v>
      </c>
      <c r="AE135" s="6">
        <v>0.86263179680972624</v>
      </c>
      <c r="AF135" s="6">
        <v>0.88196048520580572</v>
      </c>
      <c r="AG135" s="6">
        <v>0.89727757116693529</v>
      </c>
      <c r="AH135" s="6">
        <v>0.90968036093784554</v>
      </c>
      <c r="AI135" s="6">
        <v>0.91990148172000596</v>
      </c>
      <c r="AJ135" s="6">
        <v>0.9284488886634612</v>
      </c>
      <c r="AK135" s="6">
        <v>0.93568580756148345</v>
      </c>
      <c r="AL135" s="6">
        <v>0.94187875406089028</v>
      </c>
      <c r="AM135" s="6">
        <v>0.94722760783126914</v>
      </c>
      <c r="AN135" s="6">
        <v>0.95188512058218511</v>
      </c>
      <c r="AO135" s="6">
        <v>0.95596995475283586</v>
      </c>
      <c r="AP135" s="6">
        <v>0.95957562661136486</v>
      </c>
      <c r="AQ135" s="6">
        <v>0.96277678037983039</v>
      </c>
      <c r="AR135" s="6">
        <v>0.965633678445737</v>
      </c>
    </row>
    <row r="136" spans="2:44" x14ac:dyDescent="0.25">
      <c r="B136" s="91" t="s">
        <v>547</v>
      </c>
      <c r="C136" s="41">
        <v>74182.923793865848</v>
      </c>
      <c r="D136" s="41">
        <v>164704.28398892569</v>
      </c>
      <c r="E136" s="41">
        <v>204091.85259501074</v>
      </c>
      <c r="F136" s="41">
        <v>226791.79607143995</v>
      </c>
      <c r="G136" s="41">
        <v>241642.72506472576</v>
      </c>
      <c r="H136" s="41">
        <v>252113.95626473194</v>
      </c>
      <c r="I136" s="41">
        <v>259878.00664651161</v>
      </c>
      <c r="J136" s="41">
        <v>265848.59536747256</v>
      </c>
      <c r="K136" s="41">
        <v>270569.51151341514</v>
      </c>
      <c r="L136" s="41">
        <v>274385.3687212338</v>
      </c>
      <c r="M136" s="41">
        <v>277525.37064336502</v>
      </c>
      <c r="N136" s="41">
        <v>280147.93816193147</v>
      </c>
      <c r="O136" s="41">
        <v>282366.06221480726</v>
      </c>
      <c r="P136" s="41">
        <v>284262.46934556484</v>
      </c>
      <c r="Q136" s="41">
        <v>285899.08688400296</v>
      </c>
      <c r="R136" s="41">
        <v>287323.16458786424</v>
      </c>
      <c r="S136" s="41">
        <v>288571.35583219718</v>
      </c>
      <c r="T136" s="41">
        <v>289672.51067886531</v>
      </c>
      <c r="U136" s="41">
        <v>290649.63158449624</v>
      </c>
      <c r="V136" s="41">
        <v>291521.27063955256</v>
      </c>
      <c r="X136" s="41">
        <v>301974.75</v>
      </c>
      <c r="Y136" s="64">
        <v>0.24565935990961446</v>
      </c>
      <c r="Z136" s="64">
        <v>0.54542402630990072</v>
      </c>
      <c r="AA136" s="64">
        <v>0.67585734434753486</v>
      </c>
      <c r="AB136" s="64">
        <v>0.75102900514509885</v>
      </c>
      <c r="AC136" s="64">
        <v>0.80020837856385596</v>
      </c>
      <c r="AD136" s="64">
        <v>0.83488422877982993</v>
      </c>
      <c r="AE136" s="64">
        <v>0.86059515455021196</v>
      </c>
      <c r="AF136" s="64">
        <v>0.88036696898489875</v>
      </c>
      <c r="AG136" s="64">
        <v>0.89600044875743801</v>
      </c>
      <c r="AH136" s="64">
        <v>0.90863679404067321</v>
      </c>
      <c r="AI136" s="64">
        <v>0.91903502078688704</v>
      </c>
      <c r="AJ136" s="64">
        <v>0.92771974531622747</v>
      </c>
      <c r="AK136" s="64">
        <v>0.93506514109145633</v>
      </c>
      <c r="AL136" s="64">
        <v>0.94134515996971546</v>
      </c>
      <c r="AM136" s="64">
        <v>0.9467648764805765</v>
      </c>
      <c r="AN136" s="64">
        <v>0.95148075985778358</v>
      </c>
      <c r="AO136" s="64">
        <v>0.95561418904129292</v>
      </c>
      <c r="AP136" s="64">
        <v>0.95926070202513725</v>
      </c>
      <c r="AQ136" s="64">
        <v>0.96249647225304846</v>
      </c>
      <c r="AR136" s="64">
        <v>0.96538293562475852</v>
      </c>
    </row>
    <row r="137" spans="2:44" x14ac:dyDescent="0.25">
      <c r="B137" t="s">
        <v>549</v>
      </c>
      <c r="C137" s="24">
        <v>168548.89254167257</v>
      </c>
      <c r="D137" s="24">
        <v>382612.76171067916</v>
      </c>
      <c r="E137" s="24">
        <v>475299.06581228465</v>
      </c>
      <c r="F137" s="24">
        <v>528604.3328714259</v>
      </c>
      <c r="G137" s="24">
        <v>563436.51862882543</v>
      </c>
      <c r="H137" s="24">
        <v>587977.08171447238</v>
      </c>
      <c r="I137" s="24">
        <v>606162.87239758635</v>
      </c>
      <c r="J137" s="24">
        <v>620141.92652944394</v>
      </c>
      <c r="K137" s="24">
        <v>631191.44157348422</v>
      </c>
      <c r="L137" s="24">
        <v>640120.23901116231</v>
      </c>
      <c r="M137" s="24">
        <v>647465.96679964988</v>
      </c>
      <c r="N137" s="24">
        <v>653600.06640910625</v>
      </c>
      <c r="O137" s="24">
        <v>658787.36133264552</v>
      </c>
      <c r="P137" s="24">
        <v>663221.68030964211</v>
      </c>
      <c r="Q137" s="24">
        <v>667048.07941092388</v>
      </c>
      <c r="R137" s="24">
        <v>670377.20807756262</v>
      </c>
      <c r="S137" s="24">
        <v>673294.88314735831</v>
      </c>
      <c r="T137" s="24">
        <v>675868.63896943233</v>
      </c>
      <c r="U137" s="24">
        <v>678152.31248713785</v>
      </c>
      <c r="V137" s="24">
        <v>680189.3181817024</v>
      </c>
      <c r="X137" s="24">
        <v>704607.75</v>
      </c>
      <c r="Y137" s="6">
        <v>0.23920953543538595</v>
      </c>
      <c r="Z137" s="6">
        <v>0.54301526162702463</v>
      </c>
      <c r="AA137" s="6">
        <v>0.67455838487766373</v>
      </c>
      <c r="AB137" s="6">
        <v>0.75021078447040346</v>
      </c>
      <c r="AC137" s="6">
        <v>0.79964564486953971</v>
      </c>
      <c r="AD137" s="6">
        <v>0.83447433229974033</v>
      </c>
      <c r="AE137" s="6">
        <v>0.8602841402150152</v>
      </c>
      <c r="AF137" s="6">
        <v>0.88012362414328249</v>
      </c>
      <c r="AG137" s="6">
        <v>0.89580542021214526</v>
      </c>
      <c r="AH137" s="6">
        <v>0.90847743160810013</v>
      </c>
      <c r="AI137" s="6">
        <v>0.91890270409266694</v>
      </c>
      <c r="AJ137" s="6">
        <v>0.92760839830261055</v>
      </c>
      <c r="AK137" s="6">
        <v>0.93497035951228968</v>
      </c>
      <c r="AL137" s="6">
        <v>0.94126367515776277</v>
      </c>
      <c r="AM137" s="6">
        <v>0.94669421307234258</v>
      </c>
      <c r="AN137" s="6">
        <v>0.95141901019051045</v>
      </c>
      <c r="AO137" s="6">
        <v>0.95555986028731354</v>
      </c>
      <c r="AP137" s="6">
        <v>0.95921261009325021</v>
      </c>
      <c r="AQ137" s="6">
        <v>0.96245366657851528</v>
      </c>
      <c r="AR137" s="6">
        <v>0.96534464484914106</v>
      </c>
    </row>
    <row r="138" spans="2:44" x14ac:dyDescent="0.25">
      <c r="B138" s="91" t="s">
        <v>551</v>
      </c>
      <c r="C138" s="41">
        <v>209450.2593378021</v>
      </c>
      <c r="D138" s="41">
        <v>397887.87008200615</v>
      </c>
      <c r="E138" s="41">
        <v>483536.37799694861</v>
      </c>
      <c r="F138" s="41">
        <v>533793.05452883104</v>
      </c>
      <c r="G138" s="41">
        <v>567005.07732863736</v>
      </c>
      <c r="H138" s="41">
        <v>590576.42784359213</v>
      </c>
      <c r="I138" s="41">
        <v>608135.16039605299</v>
      </c>
      <c r="J138" s="41">
        <v>621685.09048137255</v>
      </c>
      <c r="K138" s="41">
        <v>632428.20919384435</v>
      </c>
      <c r="L138" s="41">
        <v>641130.83105661115</v>
      </c>
      <c r="M138" s="41">
        <v>648305.04911346687</v>
      </c>
      <c r="N138" s="41">
        <v>654306.17012771103</v>
      </c>
      <c r="O138" s="41">
        <v>659388.41584978835</v>
      </c>
      <c r="P138" s="41">
        <v>663738.4137797252</v>
      </c>
      <c r="Q138" s="41">
        <v>667496.18927667092</v>
      </c>
      <c r="R138" s="41">
        <v>670768.79172464786</v>
      </c>
      <c r="S138" s="41">
        <v>673639.40729727421</v>
      </c>
      <c r="T138" s="41">
        <v>676173.61250071274</v>
      </c>
      <c r="U138" s="41">
        <v>678423.76337731839</v>
      </c>
      <c r="V138" s="41">
        <v>680432.13797698426</v>
      </c>
      <c r="X138" s="41">
        <v>704607.75</v>
      </c>
      <c r="Y138" s="64">
        <v>0.29725795570344221</v>
      </c>
      <c r="Z138" s="64">
        <v>0.56469414377290927</v>
      </c>
      <c r="AA138" s="64">
        <v>0.68624902010650413</v>
      </c>
      <c r="AB138" s="64">
        <v>0.75757477054266154</v>
      </c>
      <c r="AC138" s="64">
        <v>0.80471024811838554</v>
      </c>
      <c r="AD138" s="64">
        <v>0.83816340062054684</v>
      </c>
      <c r="AE138" s="64">
        <v>0.86308326923178602</v>
      </c>
      <c r="AF138" s="64">
        <v>0.88231372771782957</v>
      </c>
      <c r="AG138" s="64">
        <v>0.89756067711977949</v>
      </c>
      <c r="AH138" s="64">
        <v>0.90991169350125822</v>
      </c>
      <c r="AI138" s="64">
        <v>0.92009355434064821</v>
      </c>
      <c r="AJ138" s="64">
        <v>0.9286105214251632</v>
      </c>
      <c r="AK138" s="64">
        <v>0.93582339372478995</v>
      </c>
      <c r="AL138" s="64">
        <v>0.94199703846533789</v>
      </c>
      <c r="AM138" s="64">
        <v>0.94733018374644751</v>
      </c>
      <c r="AN138" s="64">
        <v>0.9519747571959688</v>
      </c>
      <c r="AO138" s="64">
        <v>0.95604881907312855</v>
      </c>
      <c r="AP138" s="64">
        <v>0.95964543748023312</v>
      </c>
      <c r="AQ138" s="64">
        <v>0.96283891764931395</v>
      </c>
      <c r="AR138" s="64">
        <v>0.96568926182969783</v>
      </c>
    </row>
    <row r="139" spans="2:44" x14ac:dyDescent="0.25">
      <c r="B139" t="s">
        <v>553</v>
      </c>
      <c r="C139" s="24">
        <v>106164.93541130985</v>
      </c>
      <c r="D139" s="24">
        <v>218163.43562739325</v>
      </c>
      <c r="E139" s="24">
        <v>267851.58752528945</v>
      </c>
      <c r="F139" s="24">
        <v>296722.04334682896</v>
      </c>
      <c r="G139" s="24">
        <v>315696.8523580333</v>
      </c>
      <c r="H139" s="24">
        <v>329116.01332444622</v>
      </c>
      <c r="I139" s="24">
        <v>339087.12607439118</v>
      </c>
      <c r="J139" s="24">
        <v>346767.28861917491</v>
      </c>
      <c r="K139" s="24">
        <v>352847.60242928122</v>
      </c>
      <c r="L139" s="24">
        <v>357767.23416246957</v>
      </c>
      <c r="M139" s="24">
        <v>361818.9061233523</v>
      </c>
      <c r="N139" s="24">
        <v>365205.2970547179</v>
      </c>
      <c r="O139" s="24">
        <v>368071.17454145878</v>
      </c>
      <c r="P139" s="24">
        <v>370522.66076151287</v>
      </c>
      <c r="Q139" s="24">
        <v>372639.28015099559</v>
      </c>
      <c r="R139" s="24">
        <v>374481.76419916609</v>
      </c>
      <c r="S139" s="24">
        <v>376097.26220001519</v>
      </c>
      <c r="T139" s="24">
        <v>377522.91180599068</v>
      </c>
      <c r="U139" s="24">
        <v>378788.34186741582</v>
      </c>
      <c r="V139" s="24">
        <v>379917.46230094705</v>
      </c>
      <c r="X139" s="24">
        <v>393482.25</v>
      </c>
      <c r="Y139" s="6">
        <v>0.26980870270846996</v>
      </c>
      <c r="Z139" s="6">
        <v>0.5544428894248552</v>
      </c>
      <c r="AA139" s="6">
        <v>0.68072089026961047</v>
      </c>
      <c r="AB139" s="6">
        <v>0.75409257557826037</v>
      </c>
      <c r="AC139" s="6">
        <v>0.80231535821001654</v>
      </c>
      <c r="AD139" s="6">
        <v>0.83641895746109574</v>
      </c>
      <c r="AE139" s="6">
        <v>0.86175965008432065</v>
      </c>
      <c r="AF139" s="6">
        <v>0.88127809734536922</v>
      </c>
      <c r="AG139" s="6">
        <v>0.89673067191539446</v>
      </c>
      <c r="AH139" s="6">
        <v>0.90923347663705179</v>
      </c>
      <c r="AI139" s="6">
        <v>0.91953043910710663</v>
      </c>
      <c r="AJ139" s="6">
        <v>0.92813664925093287</v>
      </c>
      <c r="AK139" s="6">
        <v>0.93542002095763854</v>
      </c>
      <c r="AL139" s="6">
        <v>0.94165025426563176</v>
      </c>
      <c r="AM139" s="6">
        <v>0.94702945342768474</v>
      </c>
      <c r="AN139" s="6">
        <v>0.95171196210036435</v>
      </c>
      <c r="AO139" s="6">
        <v>0.95581760600386723</v>
      </c>
      <c r="AP139" s="6">
        <v>0.95944076716545834</v>
      </c>
      <c r="AQ139" s="6">
        <v>0.96265674466234707</v>
      </c>
      <c r="AR139" s="6">
        <v>0.96552630341253531</v>
      </c>
    </row>
    <row r="140" spans="2:44" x14ac:dyDescent="0.25">
      <c r="B140" s="91" t="s">
        <v>555</v>
      </c>
      <c r="C140" s="41">
        <v>85751.607347607525</v>
      </c>
      <c r="D140" s="41">
        <v>167156.56950934848</v>
      </c>
      <c r="E140" s="41">
        <v>203842.37941339213</v>
      </c>
      <c r="F140" s="41">
        <v>225295.10566509189</v>
      </c>
      <c r="G140" s="41">
        <v>239445.19914120954</v>
      </c>
      <c r="H140" s="41">
        <v>249475.53453416945</v>
      </c>
      <c r="I140" s="41">
        <v>256940.84362207243</v>
      </c>
      <c r="J140" s="41">
        <v>262698.02707040327</v>
      </c>
      <c r="K140" s="41">
        <v>267260.32700328238</v>
      </c>
      <c r="L140" s="41">
        <v>270954.58367083233</v>
      </c>
      <c r="M140" s="41">
        <v>273999.0151492962</v>
      </c>
      <c r="N140" s="41">
        <v>276544.91939135484</v>
      </c>
      <c r="O140" s="41">
        <v>278700.48571033264</v>
      </c>
      <c r="P140" s="41">
        <v>280545.09763392364</v>
      </c>
      <c r="Q140" s="41">
        <v>282138.29070338269</v>
      </c>
      <c r="R140" s="41">
        <v>283525.56307129987</v>
      </c>
      <c r="S140" s="41">
        <v>284742.25916544441</v>
      </c>
      <c r="T140" s="41">
        <v>285816.23345271399</v>
      </c>
      <c r="U140" s="41">
        <v>286769.71923062683</v>
      </c>
      <c r="V140" s="41">
        <v>287620.66606786504</v>
      </c>
      <c r="X140" s="41">
        <v>297856.91250000003</v>
      </c>
      <c r="Y140" s="64">
        <v>0.28789530727311058</v>
      </c>
      <c r="Z140" s="64">
        <v>0.56119754987841175</v>
      </c>
      <c r="AA140" s="64">
        <v>0.68436343377927178</v>
      </c>
      <c r="AB140" s="64">
        <v>0.75638703085358772</v>
      </c>
      <c r="AC140" s="64">
        <v>0.80389337662663618</v>
      </c>
      <c r="AD140" s="64">
        <v>0.83756838960106195</v>
      </c>
      <c r="AE140" s="64">
        <v>0.86263179680972624</v>
      </c>
      <c r="AF140" s="64">
        <v>0.88196048520580583</v>
      </c>
      <c r="AG140" s="64">
        <v>0.89727757116693518</v>
      </c>
      <c r="AH140" s="64">
        <v>0.90968036093784566</v>
      </c>
      <c r="AI140" s="64">
        <v>0.91990148172000596</v>
      </c>
      <c r="AJ140" s="64">
        <v>0.9284488886634612</v>
      </c>
      <c r="AK140" s="64">
        <v>0.93568580756148345</v>
      </c>
      <c r="AL140" s="64">
        <v>0.94187875406089028</v>
      </c>
      <c r="AM140" s="64">
        <v>0.94722760783126914</v>
      </c>
      <c r="AN140" s="64">
        <v>0.951885120582185</v>
      </c>
      <c r="AO140" s="64">
        <v>0.95596995475283586</v>
      </c>
      <c r="AP140" s="64">
        <v>0.95957562661136475</v>
      </c>
      <c r="AQ140" s="64">
        <v>0.96277678037983017</v>
      </c>
      <c r="AR140" s="64">
        <v>0.96563367844573689</v>
      </c>
    </row>
    <row r="142" spans="2:44" x14ac:dyDescent="0.25">
      <c r="B142" s="30" t="s">
        <v>6040</v>
      </c>
      <c r="C142" s="70"/>
      <c r="D142" s="70"/>
      <c r="E142" s="70"/>
      <c r="F142" s="70"/>
      <c r="G142" s="70"/>
      <c r="H142" s="70"/>
      <c r="I142" s="70"/>
      <c r="J142" s="70"/>
      <c r="K142" s="70"/>
      <c r="L142" s="70"/>
      <c r="M142" s="70"/>
      <c r="N142" s="70"/>
      <c r="O142" s="70"/>
      <c r="P142" s="70"/>
      <c r="Q142" s="70"/>
      <c r="R142" s="70"/>
      <c r="S142" s="70"/>
      <c r="T142" s="70"/>
      <c r="U142" s="70"/>
      <c r="V142" s="70"/>
      <c r="X142" s="30" t="s">
        <v>6041</v>
      </c>
      <c r="Y142" s="70"/>
      <c r="Z142" s="70"/>
      <c r="AA142" s="70"/>
      <c r="AB142" s="70"/>
      <c r="AC142" s="70"/>
      <c r="AD142" s="70"/>
      <c r="AE142" s="70"/>
      <c r="AF142" s="70"/>
      <c r="AG142" s="70"/>
      <c r="AH142" s="70"/>
      <c r="AI142" s="70"/>
      <c r="AJ142" s="70"/>
      <c r="AK142" s="70"/>
      <c r="AL142" s="70"/>
      <c r="AM142" s="70"/>
      <c r="AN142" s="70"/>
      <c r="AO142" s="70"/>
      <c r="AP142" s="70"/>
      <c r="AQ142" s="70"/>
      <c r="AR142" s="70"/>
    </row>
    <row r="143" spans="2:44" x14ac:dyDescent="0.25">
      <c r="B143" s="7" t="s">
        <v>6008</v>
      </c>
      <c r="C143" s="50" t="s">
        <v>6010</v>
      </c>
      <c r="D143" s="50" t="s">
        <v>6011</v>
      </c>
      <c r="E143" s="50" t="s">
        <v>6012</v>
      </c>
      <c r="F143" s="50" t="s">
        <v>6013</v>
      </c>
      <c r="G143" s="50" t="s">
        <v>6014</v>
      </c>
      <c r="H143" s="50" t="s">
        <v>6015</v>
      </c>
      <c r="I143" s="50" t="s">
        <v>6016</v>
      </c>
      <c r="J143" s="50" t="s">
        <v>6017</v>
      </c>
      <c r="K143" s="50" t="s">
        <v>6018</v>
      </c>
      <c r="L143" s="50" t="s">
        <v>6019</v>
      </c>
      <c r="M143" s="50" t="s">
        <v>6020</v>
      </c>
      <c r="N143" s="50" t="s">
        <v>6021</v>
      </c>
      <c r="O143" s="50" t="s">
        <v>6022</v>
      </c>
      <c r="P143" s="50" t="s">
        <v>6023</v>
      </c>
      <c r="Q143" s="50" t="s">
        <v>6024</v>
      </c>
      <c r="R143" s="50" t="s">
        <v>6025</v>
      </c>
      <c r="S143" s="50" t="s">
        <v>6026</v>
      </c>
      <c r="T143" s="50" t="s">
        <v>6027</v>
      </c>
      <c r="U143" s="50" t="s">
        <v>6028</v>
      </c>
      <c r="V143" s="50" t="s">
        <v>6029</v>
      </c>
      <c r="X143" s="50" t="s">
        <v>6009</v>
      </c>
      <c r="Y143" s="50" t="s">
        <v>6010</v>
      </c>
      <c r="Z143" s="50" t="s">
        <v>6011</v>
      </c>
      <c r="AA143" s="50" t="s">
        <v>6012</v>
      </c>
      <c r="AB143" s="50" t="s">
        <v>6013</v>
      </c>
      <c r="AC143" s="50" t="s">
        <v>6014</v>
      </c>
      <c r="AD143" s="50" t="s">
        <v>6015</v>
      </c>
      <c r="AE143" s="50" t="s">
        <v>6016</v>
      </c>
      <c r="AF143" s="50" t="s">
        <v>6017</v>
      </c>
      <c r="AG143" s="50" t="s">
        <v>6018</v>
      </c>
      <c r="AH143" s="50" t="s">
        <v>6019</v>
      </c>
      <c r="AI143" s="50" t="s">
        <v>6020</v>
      </c>
      <c r="AJ143" s="50" t="s">
        <v>6021</v>
      </c>
      <c r="AK143" s="50" t="s">
        <v>6022</v>
      </c>
      <c r="AL143" s="50" t="s">
        <v>6023</v>
      </c>
      <c r="AM143" s="50" t="s">
        <v>6024</v>
      </c>
      <c r="AN143" s="50" t="s">
        <v>6025</v>
      </c>
      <c r="AO143" s="50" t="s">
        <v>6026</v>
      </c>
      <c r="AP143" s="50" t="s">
        <v>6027</v>
      </c>
      <c r="AQ143" s="50" t="s">
        <v>6028</v>
      </c>
      <c r="AR143" s="50" t="s">
        <v>6029</v>
      </c>
    </row>
    <row r="144" spans="2:44" x14ac:dyDescent="0.25">
      <c r="B144" t="s">
        <v>517</v>
      </c>
      <c r="C144" s="24">
        <v>0</v>
      </c>
      <c r="D144" s="24">
        <v>0</v>
      </c>
      <c r="E144" s="24">
        <v>0</v>
      </c>
      <c r="F144" s="24">
        <v>0</v>
      </c>
      <c r="G144" s="24">
        <v>0</v>
      </c>
      <c r="H144" s="24">
        <v>0</v>
      </c>
      <c r="I144" s="24">
        <v>0</v>
      </c>
      <c r="J144" s="24">
        <v>0</v>
      </c>
      <c r="K144" s="24">
        <v>0</v>
      </c>
      <c r="L144" s="24">
        <v>0</v>
      </c>
      <c r="M144" s="24">
        <v>0</v>
      </c>
      <c r="N144" s="24">
        <v>0</v>
      </c>
      <c r="O144" s="24">
        <v>0</v>
      </c>
      <c r="P144" s="24">
        <v>0</v>
      </c>
      <c r="Q144" s="24">
        <v>0</v>
      </c>
      <c r="R144" s="24">
        <v>0</v>
      </c>
      <c r="S144" s="24">
        <v>0</v>
      </c>
      <c r="T144" s="24">
        <v>0</v>
      </c>
      <c r="U144" s="24">
        <v>0</v>
      </c>
      <c r="V144" s="24">
        <v>0</v>
      </c>
      <c r="X144" s="24">
        <v>0</v>
      </c>
      <c r="Y144" s="6">
        <v>0</v>
      </c>
      <c r="Z144" s="6">
        <v>0</v>
      </c>
      <c r="AA144" s="6">
        <v>0</v>
      </c>
      <c r="AB144" s="6">
        <v>0</v>
      </c>
      <c r="AC144" s="6">
        <v>0</v>
      </c>
      <c r="AD144" s="6">
        <v>0</v>
      </c>
      <c r="AE144" s="6">
        <v>0</v>
      </c>
      <c r="AF144" s="6">
        <v>0</v>
      </c>
      <c r="AG144" s="6">
        <v>0</v>
      </c>
      <c r="AH144" s="6">
        <v>0</v>
      </c>
      <c r="AI144" s="6">
        <v>0</v>
      </c>
      <c r="AJ144" s="6">
        <v>0</v>
      </c>
      <c r="AK144" s="6">
        <v>0</v>
      </c>
      <c r="AL144" s="6">
        <v>0</v>
      </c>
      <c r="AM144" s="6">
        <v>0</v>
      </c>
      <c r="AN144" s="6">
        <v>0</v>
      </c>
      <c r="AO144" s="6">
        <v>0</v>
      </c>
      <c r="AP144" s="6">
        <v>0</v>
      </c>
      <c r="AQ144" s="6">
        <v>0</v>
      </c>
      <c r="AR144" s="6">
        <v>0</v>
      </c>
    </row>
    <row r="145" spans="2:44" x14ac:dyDescent="0.25">
      <c r="B145" s="91" t="s">
        <v>519</v>
      </c>
      <c r="C145" s="41">
        <v>0</v>
      </c>
      <c r="D145" s="41">
        <v>0</v>
      </c>
      <c r="E145" s="41">
        <v>0</v>
      </c>
      <c r="F145" s="41">
        <v>0</v>
      </c>
      <c r="G145" s="41">
        <v>0</v>
      </c>
      <c r="H145" s="41">
        <v>0</v>
      </c>
      <c r="I145" s="41">
        <v>0</v>
      </c>
      <c r="J145" s="41">
        <v>0</v>
      </c>
      <c r="K145" s="41">
        <v>0</v>
      </c>
      <c r="L145" s="41">
        <v>0</v>
      </c>
      <c r="M145" s="41">
        <v>0</v>
      </c>
      <c r="N145" s="41">
        <v>0</v>
      </c>
      <c r="O145" s="41">
        <v>0</v>
      </c>
      <c r="P145" s="41">
        <v>0</v>
      </c>
      <c r="Q145" s="41">
        <v>0</v>
      </c>
      <c r="R145" s="41">
        <v>0</v>
      </c>
      <c r="S145" s="41">
        <v>0</v>
      </c>
      <c r="T145" s="41">
        <v>0</v>
      </c>
      <c r="U145" s="41">
        <v>0</v>
      </c>
      <c r="V145" s="41">
        <v>0</v>
      </c>
      <c r="X145" s="41">
        <v>0</v>
      </c>
      <c r="Y145" s="64">
        <v>0</v>
      </c>
      <c r="Z145" s="64">
        <v>0</v>
      </c>
      <c r="AA145" s="64">
        <v>0</v>
      </c>
      <c r="AB145" s="64">
        <v>0</v>
      </c>
      <c r="AC145" s="64">
        <v>0</v>
      </c>
      <c r="AD145" s="64">
        <v>0</v>
      </c>
      <c r="AE145" s="64">
        <v>0</v>
      </c>
      <c r="AF145" s="64">
        <v>0</v>
      </c>
      <c r="AG145" s="64">
        <v>0</v>
      </c>
      <c r="AH145" s="64">
        <v>0</v>
      </c>
      <c r="AI145" s="64">
        <v>0</v>
      </c>
      <c r="AJ145" s="64">
        <v>0</v>
      </c>
      <c r="AK145" s="64">
        <v>0</v>
      </c>
      <c r="AL145" s="64">
        <v>0</v>
      </c>
      <c r="AM145" s="64">
        <v>0</v>
      </c>
      <c r="AN145" s="64">
        <v>0</v>
      </c>
      <c r="AO145" s="64">
        <v>0</v>
      </c>
      <c r="AP145" s="64">
        <v>0</v>
      </c>
      <c r="AQ145" s="64">
        <v>0</v>
      </c>
      <c r="AR145" s="64">
        <v>0</v>
      </c>
    </row>
    <row r="146" spans="2:44" x14ac:dyDescent="0.25">
      <c r="B146" t="s">
        <v>521</v>
      </c>
      <c r="C146" s="24">
        <v>52023.859908630431</v>
      </c>
      <c r="D146" s="24">
        <v>102839.49580022518</v>
      </c>
      <c r="E146" s="24">
        <v>116744.19882644677</v>
      </c>
      <c r="F146" s="24">
        <v>121647.97236140595</v>
      </c>
      <c r="G146" s="24">
        <v>123563.3470008451</v>
      </c>
      <c r="H146" s="24">
        <v>124359.81006106701</v>
      </c>
      <c r="I146" s="24">
        <v>124705.99378517176</v>
      </c>
      <c r="J146" s="24">
        <v>124861.63943564145</v>
      </c>
      <c r="K146" s="24">
        <v>124933.54280687074</v>
      </c>
      <c r="L146" s="24">
        <v>124967.51595328694</v>
      </c>
      <c r="M146" s="24">
        <v>124983.87787836349</v>
      </c>
      <c r="N146" s="24">
        <v>124991.88980839052</v>
      </c>
      <c r="O146" s="24">
        <v>124995.87067947941</v>
      </c>
      <c r="P146" s="24">
        <v>124997.87452260307</v>
      </c>
      <c r="Q146" s="24">
        <v>124998.89505571825</v>
      </c>
      <c r="R146" s="24">
        <v>124999.4203432943</v>
      </c>
      <c r="S146" s="24">
        <v>124999.69335207989</v>
      </c>
      <c r="T146" s="24">
        <v>124999.8365137147</v>
      </c>
      <c r="U146" s="24">
        <v>124999.91220657276</v>
      </c>
      <c r="V146" s="24">
        <v>124999.95253459828</v>
      </c>
      <c r="X146" s="24">
        <v>124999.99999999999</v>
      </c>
      <c r="Y146" s="6">
        <v>0.41619087926904352</v>
      </c>
      <c r="Z146" s="6">
        <v>0.82271596640180156</v>
      </c>
      <c r="AA146" s="6">
        <v>0.93395359061157424</v>
      </c>
      <c r="AB146" s="6">
        <v>0.97318377889124774</v>
      </c>
      <c r="AC146" s="6">
        <v>0.98850677600676085</v>
      </c>
      <c r="AD146" s="6">
        <v>0.99487848048853622</v>
      </c>
      <c r="AE146" s="6">
        <v>0.99764795028137421</v>
      </c>
      <c r="AF146" s="6">
        <v>0.99889311548513171</v>
      </c>
      <c r="AG146" s="6">
        <v>0.99946834245496607</v>
      </c>
      <c r="AH146" s="6">
        <v>0.99974012762629572</v>
      </c>
      <c r="AI146" s="6">
        <v>0.999871023026908</v>
      </c>
      <c r="AJ146" s="6">
        <v>0.99993511846712435</v>
      </c>
      <c r="AK146" s="6">
        <v>0.99996696543583541</v>
      </c>
      <c r="AL146" s="6">
        <v>0.99998299618082476</v>
      </c>
      <c r="AM146" s="6">
        <v>0.9999911604457461</v>
      </c>
      <c r="AN146" s="6">
        <v>0.99999536274635459</v>
      </c>
      <c r="AO146" s="6">
        <v>0.99999754681663922</v>
      </c>
      <c r="AP146" s="6">
        <v>0.9999986921097177</v>
      </c>
      <c r="AQ146" s="6">
        <v>0.99999929765258222</v>
      </c>
      <c r="AR146" s="6">
        <v>0.99999962027678635</v>
      </c>
    </row>
    <row r="147" spans="2:44" x14ac:dyDescent="0.25">
      <c r="B147" s="91" t="s">
        <v>523</v>
      </c>
      <c r="C147" s="41">
        <v>121978.0287461733</v>
      </c>
      <c r="D147" s="41">
        <v>201139.408918598</v>
      </c>
      <c r="E147" s="41">
        <v>223772.71496467246</v>
      </c>
      <c r="F147" s="41">
        <v>231881.23182655568</v>
      </c>
      <c r="G147" s="41">
        <v>235078.01816828561</v>
      </c>
      <c r="H147" s="41">
        <v>236415.98590370349</v>
      </c>
      <c r="I147" s="41">
        <v>237000.40290947043</v>
      </c>
      <c r="J147" s="41">
        <v>237264.19262487034</v>
      </c>
      <c r="K147" s="41">
        <v>237386.45131737701</v>
      </c>
      <c r="L147" s="41">
        <v>237444.37584405227</v>
      </c>
      <c r="M147" s="41">
        <v>237472.33966125504</v>
      </c>
      <c r="N147" s="41">
        <v>237486.06140368254</v>
      </c>
      <c r="O147" s="41">
        <v>237492.8920253753</v>
      </c>
      <c r="P147" s="41">
        <v>237496.33611341493</v>
      </c>
      <c r="Q147" s="41">
        <v>237498.09281637604</v>
      </c>
      <c r="R147" s="41">
        <v>237498.99828221279</v>
      </c>
      <c r="S147" s="41">
        <v>237499.46948373358</v>
      </c>
      <c r="T147" s="41">
        <v>237499.71686679631</v>
      </c>
      <c r="U147" s="41">
        <v>237499.84780761445</v>
      </c>
      <c r="V147" s="41">
        <v>237499.91764243084</v>
      </c>
      <c r="X147" s="41">
        <v>237499.99999999997</v>
      </c>
      <c r="Y147" s="64">
        <v>0.51359169998388765</v>
      </c>
      <c r="Z147" s="64">
        <v>0.84690277439409689</v>
      </c>
      <c r="AA147" s="64">
        <v>0.94220090511441046</v>
      </c>
      <c r="AB147" s="64">
        <v>0.97634202874339249</v>
      </c>
      <c r="AC147" s="64">
        <v>0.98980218176120272</v>
      </c>
      <c r="AD147" s="64">
        <v>0.99543573012085695</v>
      </c>
      <c r="AE147" s="64">
        <v>0.99789643330303357</v>
      </c>
      <c r="AF147" s="64">
        <v>0.99900712684155946</v>
      </c>
      <c r="AG147" s="64">
        <v>0.99952190028369281</v>
      </c>
      <c r="AH147" s="64">
        <v>0.99976579302758861</v>
      </c>
      <c r="AI147" s="64">
        <v>0.99988353541581088</v>
      </c>
      <c r="AJ147" s="64">
        <v>0.99994131117340035</v>
      </c>
      <c r="AK147" s="64">
        <v>0.99997007168579088</v>
      </c>
      <c r="AL147" s="64">
        <v>0.99998457310911559</v>
      </c>
      <c r="AM147" s="64">
        <v>0.9999919697531624</v>
      </c>
      <c r="AN147" s="64">
        <v>0.99999578224089614</v>
      </c>
      <c r="AO147" s="64">
        <v>0.99999776624729941</v>
      </c>
      <c r="AP147" s="64">
        <v>0.99999880786019513</v>
      </c>
      <c r="AQ147" s="64">
        <v>0.99999935918995575</v>
      </c>
      <c r="AR147" s="64">
        <v>0.99999965323128781</v>
      </c>
    </row>
    <row r="148" spans="2:44" x14ac:dyDescent="0.25">
      <c r="B148" t="s">
        <v>525</v>
      </c>
      <c r="C148" s="24">
        <v>130069.53123592185</v>
      </c>
      <c r="D148" s="24">
        <v>221132.87138882605</v>
      </c>
      <c r="E148" s="24">
        <v>246925.68101051947</v>
      </c>
      <c r="F148" s="24">
        <v>256135.81786484848</v>
      </c>
      <c r="G148" s="24">
        <v>259759.92168178665</v>
      </c>
      <c r="H148" s="24">
        <v>261274.71323714932</v>
      </c>
      <c r="I148" s="24">
        <v>261935.70019474041</v>
      </c>
      <c r="J148" s="24">
        <v>262233.81274228351</v>
      </c>
      <c r="K148" s="24">
        <v>262371.88788031897</v>
      </c>
      <c r="L148" s="24">
        <v>262437.26948142896</v>
      </c>
      <c r="M148" s="24">
        <v>262468.81806769129</v>
      </c>
      <c r="N148" s="24">
        <v>262484.29228858661</v>
      </c>
      <c r="O148" s="24">
        <v>262491.99238783476</v>
      </c>
      <c r="P148" s="24">
        <v>262495.87356588867</v>
      </c>
      <c r="Q148" s="24">
        <v>262497.8526064686</v>
      </c>
      <c r="R148" s="24">
        <v>262498.87238787633</v>
      </c>
      <c r="S148" s="24">
        <v>262499.40294267144</v>
      </c>
      <c r="T148" s="24">
        <v>262499.68142046547</v>
      </c>
      <c r="U148" s="24">
        <v>262499.82878741639</v>
      </c>
      <c r="V148" s="24">
        <v>262499.90736668115</v>
      </c>
      <c r="X148" s="24">
        <v>262500</v>
      </c>
      <c r="Y148" s="6">
        <v>0.49550297613684513</v>
      </c>
      <c r="Z148" s="6">
        <v>0.84241093862409921</v>
      </c>
      <c r="AA148" s="6">
        <v>0.94066926099245518</v>
      </c>
      <c r="AB148" s="6">
        <v>0.97575549662799421</v>
      </c>
      <c r="AC148" s="6">
        <v>0.98956160640680635</v>
      </c>
      <c r="AD148" s="6">
        <v>0.99533224090342598</v>
      </c>
      <c r="AE148" s="6">
        <v>0.99785028645615392</v>
      </c>
      <c r="AF148" s="6">
        <v>0.99898595330393714</v>
      </c>
      <c r="AG148" s="6">
        <v>0.99951195382978653</v>
      </c>
      <c r="AH148" s="6">
        <v>0.99976102659591981</v>
      </c>
      <c r="AI148" s="6">
        <v>0.99988121168644295</v>
      </c>
      <c r="AJ148" s="6">
        <v>0.99994016109937756</v>
      </c>
      <c r="AK148" s="6">
        <v>0.99996949481079911</v>
      </c>
      <c r="AL148" s="6">
        <v>0.9999842802510045</v>
      </c>
      <c r="AM148" s="6">
        <v>0.99999181945321369</v>
      </c>
      <c r="AN148" s="6">
        <v>0.99999570433476692</v>
      </c>
      <c r="AO148" s="6">
        <v>0.99999772549589117</v>
      </c>
      <c r="AP148" s="6">
        <v>0.999998786363678</v>
      </c>
      <c r="AQ148" s="6">
        <v>0.99999934776158628</v>
      </c>
      <c r="AR148" s="6">
        <v>0.99999964711116629</v>
      </c>
    </row>
    <row r="149" spans="2:44" x14ac:dyDescent="0.25">
      <c r="B149" s="91" t="s">
        <v>527</v>
      </c>
      <c r="C149" s="41">
        <v>168223.65565703274</v>
      </c>
      <c r="D149" s="41">
        <v>284559.87893841218</v>
      </c>
      <c r="E149" s="41">
        <v>317559.82146471459</v>
      </c>
      <c r="F149" s="41">
        <v>329349.62658365734</v>
      </c>
      <c r="G149" s="41">
        <v>333990.22754229768</v>
      </c>
      <c r="H149" s="41">
        <v>335930.30331009236</v>
      </c>
      <c r="I149" s="41">
        <v>336777.00088113669</v>
      </c>
      <c r="J149" s="41">
        <v>337158.91971281386</v>
      </c>
      <c r="K149" s="41">
        <v>337335.82955973817</v>
      </c>
      <c r="L149" s="41">
        <v>337419.60771324323</v>
      </c>
      <c r="M149" s="41">
        <v>337460.03630241868</v>
      </c>
      <c r="N149" s="41">
        <v>337479.86740394303</v>
      </c>
      <c r="O149" s="41">
        <v>337489.73611583177</v>
      </c>
      <c r="P149" s="41">
        <v>337494.71063559124</v>
      </c>
      <c r="Q149" s="41">
        <v>337497.24730305292</v>
      </c>
      <c r="R149" s="41">
        <v>337498.55448283895</v>
      </c>
      <c r="S149" s="41">
        <v>337499.23458835389</v>
      </c>
      <c r="T149" s="41">
        <v>337499.59157591575</v>
      </c>
      <c r="U149" s="41">
        <v>337499.78049589792</v>
      </c>
      <c r="V149" s="41">
        <v>337499.88123544829</v>
      </c>
      <c r="X149" s="41">
        <v>337499.99999999994</v>
      </c>
      <c r="Y149" s="64">
        <v>0.49844046120602303</v>
      </c>
      <c r="Z149" s="64">
        <v>0.84314038203973996</v>
      </c>
      <c r="AA149" s="64">
        <v>0.94091798952508043</v>
      </c>
      <c r="AB149" s="64">
        <v>0.97585074543305894</v>
      </c>
      <c r="AC149" s="64">
        <v>0.98960067419940068</v>
      </c>
      <c r="AD149" s="64">
        <v>0.99534904684471825</v>
      </c>
      <c r="AE149" s="64">
        <v>0.99785778038855333</v>
      </c>
      <c r="AF149" s="64">
        <v>0.9989893917416709</v>
      </c>
      <c r="AG149" s="64">
        <v>0.99951356906589106</v>
      </c>
      <c r="AH149" s="64">
        <v>0.99976180063183195</v>
      </c>
      <c r="AI149" s="64">
        <v>0.99988158904420366</v>
      </c>
      <c r="AJ149" s="64">
        <v>0.99994034786353514</v>
      </c>
      <c r="AK149" s="64">
        <v>0.99996958849135353</v>
      </c>
      <c r="AL149" s="64">
        <v>0.99998432780915936</v>
      </c>
      <c r="AM149" s="64">
        <v>0.99999184386089768</v>
      </c>
      <c r="AN149" s="64">
        <v>0.99999571698618972</v>
      </c>
      <c r="AO149" s="64">
        <v>0.99999773211364129</v>
      </c>
      <c r="AP149" s="64">
        <v>0.99999878985456536</v>
      </c>
      <c r="AQ149" s="64">
        <v>0.9999993496174755</v>
      </c>
      <c r="AR149" s="64">
        <v>0.99999964810503217</v>
      </c>
    </row>
    <row r="150" spans="2:44" x14ac:dyDescent="0.25">
      <c r="B150" t="s">
        <v>529</v>
      </c>
      <c r="C150" s="24">
        <v>206377.78007814364</v>
      </c>
      <c r="D150" s="24">
        <v>347986.88648799836</v>
      </c>
      <c r="E150" s="24">
        <v>388193.9619189098</v>
      </c>
      <c r="F150" s="24">
        <v>402563.43530246621</v>
      </c>
      <c r="G150" s="24">
        <v>408220.53340280877</v>
      </c>
      <c r="H150" s="24">
        <v>410585.89338303544</v>
      </c>
      <c r="I150" s="24">
        <v>411618.301567533</v>
      </c>
      <c r="J150" s="24">
        <v>412084.02668334416</v>
      </c>
      <c r="K150" s="24">
        <v>412299.77123915742</v>
      </c>
      <c r="L150" s="24">
        <v>412401.94594505755</v>
      </c>
      <c r="M150" s="24">
        <v>412451.25453714613</v>
      </c>
      <c r="N150" s="24">
        <v>412475.44251929957</v>
      </c>
      <c r="O150" s="24">
        <v>412487.47984382877</v>
      </c>
      <c r="P150" s="24">
        <v>412493.54770529381</v>
      </c>
      <c r="Q150" s="24">
        <v>412496.6419996373</v>
      </c>
      <c r="R150" s="24">
        <v>412498.23657780164</v>
      </c>
      <c r="S150" s="24">
        <v>412499.06623403641</v>
      </c>
      <c r="T150" s="24">
        <v>412499.50173136609</v>
      </c>
      <c r="U150" s="24">
        <v>412499.73220437946</v>
      </c>
      <c r="V150" s="24">
        <v>412499.85510421556</v>
      </c>
      <c r="X150" s="24">
        <v>412500</v>
      </c>
      <c r="Y150" s="6">
        <v>0.50030976988640885</v>
      </c>
      <c r="Z150" s="6">
        <v>0.84360457330423844</v>
      </c>
      <c r="AA150" s="6">
        <v>0.94107627131856919</v>
      </c>
      <c r="AB150" s="6">
        <v>0.97591135830900899</v>
      </c>
      <c r="AC150" s="6">
        <v>0.98962553552196064</v>
      </c>
      <c r="AD150" s="6">
        <v>0.99535974153463136</v>
      </c>
      <c r="AE150" s="6">
        <v>0.99786254925462547</v>
      </c>
      <c r="AF150" s="6">
        <v>0.99899157983841003</v>
      </c>
      <c r="AG150" s="6">
        <v>0.99951459694341194</v>
      </c>
      <c r="AH150" s="6">
        <v>0.99976229320013954</v>
      </c>
      <c r="AI150" s="6">
        <v>0.99988182918096036</v>
      </c>
      <c r="AJ150" s="6">
        <v>0.99994046671345349</v>
      </c>
      <c r="AK150" s="6">
        <v>0.99996964810625155</v>
      </c>
      <c r="AL150" s="6">
        <v>0.99998435807343955</v>
      </c>
      <c r="AM150" s="6">
        <v>0.99999185939306012</v>
      </c>
      <c r="AN150" s="6">
        <v>0.99999572503709488</v>
      </c>
      <c r="AO150" s="6">
        <v>0.99999773632493671</v>
      </c>
      <c r="AP150" s="6">
        <v>0.99999879207603903</v>
      </c>
      <c r="AQ150" s="6">
        <v>0.99999935079849567</v>
      </c>
      <c r="AR150" s="6">
        <v>0.99999964873749225</v>
      </c>
    </row>
    <row r="151" spans="2:44" x14ac:dyDescent="0.25">
      <c r="B151" s="91" t="s">
        <v>531</v>
      </c>
      <c r="C151" s="41">
        <v>244531.90449925457</v>
      </c>
      <c r="D151" s="41">
        <v>411413.89403758454</v>
      </c>
      <c r="E151" s="41">
        <v>458828.10237310495</v>
      </c>
      <c r="F151" s="41">
        <v>475777.24402127508</v>
      </c>
      <c r="G151" s="41">
        <v>482450.83926331974</v>
      </c>
      <c r="H151" s="41">
        <v>485241.48345597851</v>
      </c>
      <c r="I151" s="41">
        <v>486459.60225392925</v>
      </c>
      <c r="J151" s="41">
        <v>487009.13365387451</v>
      </c>
      <c r="K151" s="41">
        <v>487263.71291857661</v>
      </c>
      <c r="L151" s="41">
        <v>487384.28417687182</v>
      </c>
      <c r="M151" s="41">
        <v>487442.47277187352</v>
      </c>
      <c r="N151" s="41">
        <v>487471.01763465605</v>
      </c>
      <c r="O151" s="41">
        <v>487485.22357182566</v>
      </c>
      <c r="P151" s="41">
        <v>487492.38477499638</v>
      </c>
      <c r="Q151" s="41">
        <v>487496.03669622162</v>
      </c>
      <c r="R151" s="41">
        <v>487497.91867276432</v>
      </c>
      <c r="S151" s="41">
        <v>487498.89787971892</v>
      </c>
      <c r="T151" s="41">
        <v>487499.41188681644</v>
      </c>
      <c r="U151" s="41">
        <v>487499.68391286093</v>
      </c>
      <c r="V151" s="41">
        <v>487499.82897298277</v>
      </c>
      <c r="X151" s="41">
        <v>487499.99999999994</v>
      </c>
      <c r="Y151" s="64">
        <v>0.50160390666513766</v>
      </c>
      <c r="Z151" s="64">
        <v>0.84392593648735303</v>
      </c>
      <c r="AA151" s="64">
        <v>0.94118585102175389</v>
      </c>
      <c r="AB151" s="64">
        <v>0.97595332106928234</v>
      </c>
      <c r="AC151" s="64">
        <v>0.98964274720680978</v>
      </c>
      <c r="AD151" s="64">
        <v>0.99536714555072525</v>
      </c>
      <c r="AE151" s="64">
        <v>0.99786585077729084</v>
      </c>
      <c r="AF151" s="64">
        <v>0.9989930946746145</v>
      </c>
      <c r="AG151" s="64">
        <v>0.99951530855092652</v>
      </c>
      <c r="AH151" s="64">
        <v>0.99976263420896794</v>
      </c>
      <c r="AI151" s="64">
        <v>0.9998819954294843</v>
      </c>
      <c r="AJ151" s="64">
        <v>0.9999405489941664</v>
      </c>
      <c r="AK151" s="64">
        <v>0.99996968937810404</v>
      </c>
      <c r="AL151" s="64">
        <v>0.99998437902563375</v>
      </c>
      <c r="AM151" s="64">
        <v>0.99999187014609581</v>
      </c>
      <c r="AN151" s="64">
        <v>0.99999573061079872</v>
      </c>
      <c r="AO151" s="64">
        <v>0.99999773924044921</v>
      </c>
      <c r="AP151" s="64">
        <v>0.99999879361398258</v>
      </c>
      <c r="AQ151" s="64">
        <v>0.99999935161612508</v>
      </c>
      <c r="AR151" s="64">
        <v>0.99999964917534934</v>
      </c>
    </row>
    <row r="152" spans="2:44" x14ac:dyDescent="0.25">
      <c r="B152" t="s">
        <v>533</v>
      </c>
      <c r="C152" s="24">
        <v>251471.71297518723</v>
      </c>
      <c r="D152" s="24">
        <v>413137.20410703559</v>
      </c>
      <c r="E152" s="24">
        <v>459415.72353143204</v>
      </c>
      <c r="F152" s="24">
        <v>476002.26932324044</v>
      </c>
      <c r="G152" s="24">
        <v>482543.13692332373</v>
      </c>
      <c r="H152" s="24">
        <v>485281.18749228137</v>
      </c>
      <c r="I152" s="24">
        <v>486477.30666922254</v>
      </c>
      <c r="J152" s="24">
        <v>487017.25696302002</v>
      </c>
      <c r="K152" s="24">
        <v>487267.52891387342</v>
      </c>
      <c r="L152" s="24">
        <v>487386.11283671402</v>
      </c>
      <c r="M152" s="24">
        <v>487443.36427958292</v>
      </c>
      <c r="N152" s="24">
        <v>487471.45886497822</v>
      </c>
      <c r="O152" s="24">
        <v>487485.44489213504</v>
      </c>
      <c r="P152" s="24">
        <v>487492.49713113718</v>
      </c>
      <c r="Q152" s="24">
        <v>487496.09435937513</v>
      </c>
      <c r="R152" s="24">
        <v>487497.94856175047</v>
      </c>
      <c r="S152" s="24">
        <v>487498.91351415345</v>
      </c>
      <c r="T152" s="24">
        <v>487499.42013403802</v>
      </c>
      <c r="U152" s="24">
        <v>487499.68829739891</v>
      </c>
      <c r="V152" s="24">
        <v>487499.83132099098</v>
      </c>
      <c r="X152" s="24">
        <v>487500</v>
      </c>
      <c r="Y152" s="6">
        <v>0.51583941123115329</v>
      </c>
      <c r="Z152" s="6">
        <v>0.8474609315016115</v>
      </c>
      <c r="AA152" s="6">
        <v>0.94239122775678363</v>
      </c>
      <c r="AB152" s="6">
        <v>0.97641491143228809</v>
      </c>
      <c r="AC152" s="6">
        <v>0.9898320757401512</v>
      </c>
      <c r="AD152" s="6">
        <v>0.99544858972775663</v>
      </c>
      <c r="AE152" s="6">
        <v>0.99790216752661032</v>
      </c>
      <c r="AF152" s="6">
        <v>0.99900975787286161</v>
      </c>
      <c r="AG152" s="6">
        <v>0.99952313623358646</v>
      </c>
      <c r="AH152" s="6">
        <v>0.99976638530608009</v>
      </c>
      <c r="AI152" s="6">
        <v>0.99988382416324706</v>
      </c>
      <c r="AJ152" s="6">
        <v>0.99994145408200663</v>
      </c>
      <c r="AK152" s="6">
        <v>0.99997014336848211</v>
      </c>
      <c r="AL152" s="6">
        <v>0.99998460949976853</v>
      </c>
      <c r="AM152" s="6">
        <v>0.99999198842948744</v>
      </c>
      <c r="AN152" s="6">
        <v>0.99999579192153942</v>
      </c>
      <c r="AO152" s="6">
        <v>0.99999777131108403</v>
      </c>
      <c r="AP152" s="6">
        <v>0.99999881053136008</v>
      </c>
      <c r="AQ152" s="6">
        <v>0.99999936061004902</v>
      </c>
      <c r="AR152" s="6">
        <v>0.99999965399177637</v>
      </c>
    </row>
    <row r="153" spans="2:44" x14ac:dyDescent="0.25">
      <c r="B153" s="91" t="s">
        <v>535</v>
      </c>
      <c r="C153" s="41">
        <v>260139.0624718437</v>
      </c>
      <c r="D153" s="41">
        <v>442265.74277765211</v>
      </c>
      <c r="E153" s="41">
        <v>493851.36202103895</v>
      </c>
      <c r="F153" s="41">
        <v>512271.63572969695</v>
      </c>
      <c r="G153" s="41">
        <v>519519.84336357331</v>
      </c>
      <c r="H153" s="41">
        <v>522549.42647429864</v>
      </c>
      <c r="I153" s="41">
        <v>523871.40038948081</v>
      </c>
      <c r="J153" s="41">
        <v>524467.62548456702</v>
      </c>
      <c r="K153" s="41">
        <v>524743.77576063795</v>
      </c>
      <c r="L153" s="41">
        <v>524874.53896285791</v>
      </c>
      <c r="M153" s="41">
        <v>524937.63613538258</v>
      </c>
      <c r="N153" s="41">
        <v>524968.58457717323</v>
      </c>
      <c r="O153" s="41">
        <v>524983.98477566952</v>
      </c>
      <c r="P153" s="41">
        <v>524991.74713177735</v>
      </c>
      <c r="Q153" s="41">
        <v>524995.7052129372</v>
      </c>
      <c r="R153" s="41">
        <v>524997.74477575265</v>
      </c>
      <c r="S153" s="41">
        <v>524998.80588534288</v>
      </c>
      <c r="T153" s="41">
        <v>524999.36284093093</v>
      </c>
      <c r="U153" s="41">
        <v>524999.65757483279</v>
      </c>
      <c r="V153" s="41">
        <v>524999.81473336229</v>
      </c>
      <c r="X153" s="41">
        <v>525000</v>
      </c>
      <c r="Y153" s="64">
        <v>0.49550297613684513</v>
      </c>
      <c r="Z153" s="64">
        <v>0.84241093862409921</v>
      </c>
      <c r="AA153" s="64">
        <v>0.94066926099245518</v>
      </c>
      <c r="AB153" s="64">
        <v>0.97575549662799421</v>
      </c>
      <c r="AC153" s="64">
        <v>0.98956160640680635</v>
      </c>
      <c r="AD153" s="64">
        <v>0.99533224090342598</v>
      </c>
      <c r="AE153" s="64">
        <v>0.99785028645615392</v>
      </c>
      <c r="AF153" s="64">
        <v>0.99898595330393714</v>
      </c>
      <c r="AG153" s="64">
        <v>0.99951195382978653</v>
      </c>
      <c r="AH153" s="64">
        <v>0.99976102659591981</v>
      </c>
      <c r="AI153" s="64">
        <v>0.99988121168644295</v>
      </c>
      <c r="AJ153" s="64">
        <v>0.99994016109937756</v>
      </c>
      <c r="AK153" s="64">
        <v>0.99996949481079911</v>
      </c>
      <c r="AL153" s="64">
        <v>0.9999842802510045</v>
      </c>
      <c r="AM153" s="64">
        <v>0.99999181945321369</v>
      </c>
      <c r="AN153" s="64">
        <v>0.99999570433476692</v>
      </c>
      <c r="AO153" s="64">
        <v>0.99999772549589117</v>
      </c>
      <c r="AP153" s="64">
        <v>0.999998786363678</v>
      </c>
      <c r="AQ153" s="64">
        <v>0.99999934776158628</v>
      </c>
      <c r="AR153" s="64">
        <v>0.99999964711116629</v>
      </c>
    </row>
    <row r="154" spans="2:44" x14ac:dyDescent="0.25">
      <c r="B154" t="s">
        <v>537</v>
      </c>
      <c r="C154" s="24">
        <v>336447.31131406548</v>
      </c>
      <c r="D154" s="24">
        <v>569119.75787682435</v>
      </c>
      <c r="E154" s="24">
        <v>635119.64292942919</v>
      </c>
      <c r="F154" s="24">
        <v>658699.25316731469</v>
      </c>
      <c r="G154" s="24">
        <v>667980.45508459536</v>
      </c>
      <c r="H154" s="24">
        <v>671860.60662018473</v>
      </c>
      <c r="I154" s="24">
        <v>673554.00176227337</v>
      </c>
      <c r="J154" s="24">
        <v>674317.83942562772</v>
      </c>
      <c r="K154" s="24">
        <v>674671.65911947633</v>
      </c>
      <c r="L154" s="24">
        <v>674839.21542648645</v>
      </c>
      <c r="M154" s="24">
        <v>674920.07260483736</v>
      </c>
      <c r="N154" s="24">
        <v>674959.73480788607</v>
      </c>
      <c r="O154" s="24">
        <v>674979.47223166353</v>
      </c>
      <c r="P154" s="24">
        <v>674989.42127118248</v>
      </c>
      <c r="Q154" s="24">
        <v>674994.49460610584</v>
      </c>
      <c r="R154" s="24">
        <v>674997.10896567791</v>
      </c>
      <c r="S154" s="24">
        <v>674998.46917670779</v>
      </c>
      <c r="T154" s="24">
        <v>674999.1831518315</v>
      </c>
      <c r="U154" s="24">
        <v>674999.56099179585</v>
      </c>
      <c r="V154" s="24">
        <v>674999.76247089659</v>
      </c>
      <c r="X154" s="24">
        <v>674999.99999999988</v>
      </c>
      <c r="Y154" s="6">
        <v>0.49844046120602303</v>
      </c>
      <c r="Z154" s="6">
        <v>0.84314038203973996</v>
      </c>
      <c r="AA154" s="6">
        <v>0.94091798952508043</v>
      </c>
      <c r="AB154" s="6">
        <v>0.97585074543305894</v>
      </c>
      <c r="AC154" s="6">
        <v>0.98960067419940068</v>
      </c>
      <c r="AD154" s="6">
        <v>0.99534904684471825</v>
      </c>
      <c r="AE154" s="6">
        <v>0.99785778038855333</v>
      </c>
      <c r="AF154" s="6">
        <v>0.9989893917416709</v>
      </c>
      <c r="AG154" s="6">
        <v>0.99951356906589106</v>
      </c>
      <c r="AH154" s="6">
        <v>0.99976180063183195</v>
      </c>
      <c r="AI154" s="6">
        <v>0.99988158904420366</v>
      </c>
      <c r="AJ154" s="6">
        <v>0.99994034786353514</v>
      </c>
      <c r="AK154" s="6">
        <v>0.99996958849135353</v>
      </c>
      <c r="AL154" s="6">
        <v>0.99998432780915936</v>
      </c>
      <c r="AM154" s="6">
        <v>0.99999184386089768</v>
      </c>
      <c r="AN154" s="6">
        <v>0.99999571698618972</v>
      </c>
      <c r="AO154" s="6">
        <v>0.99999773211364129</v>
      </c>
      <c r="AP154" s="6">
        <v>0.99999878985456536</v>
      </c>
      <c r="AQ154" s="6">
        <v>0.9999993496174755</v>
      </c>
      <c r="AR154" s="6">
        <v>0.99999964810503217</v>
      </c>
    </row>
    <row r="155" spans="2:44" x14ac:dyDescent="0.25">
      <c r="B155" s="91" t="s">
        <v>539</v>
      </c>
      <c r="C155" s="41">
        <v>412755.56015628728</v>
      </c>
      <c r="D155" s="41">
        <v>695973.77297599672</v>
      </c>
      <c r="E155" s="41">
        <v>776387.9238378196</v>
      </c>
      <c r="F155" s="41">
        <v>805126.87060493242</v>
      </c>
      <c r="G155" s="41">
        <v>816441.06680561753</v>
      </c>
      <c r="H155" s="41">
        <v>821171.78676607087</v>
      </c>
      <c r="I155" s="41">
        <v>823236.60313506599</v>
      </c>
      <c r="J155" s="41">
        <v>824168.05336668831</v>
      </c>
      <c r="K155" s="41">
        <v>824599.54247831483</v>
      </c>
      <c r="L155" s="41">
        <v>824803.8918901151</v>
      </c>
      <c r="M155" s="41">
        <v>824902.50907429226</v>
      </c>
      <c r="N155" s="41">
        <v>824950.88503859914</v>
      </c>
      <c r="O155" s="41">
        <v>824974.95968765754</v>
      </c>
      <c r="P155" s="41">
        <v>824987.09541058762</v>
      </c>
      <c r="Q155" s="41">
        <v>824993.2839992746</v>
      </c>
      <c r="R155" s="41">
        <v>824996.47315560328</v>
      </c>
      <c r="S155" s="41">
        <v>824998.13246807281</v>
      </c>
      <c r="T155" s="41">
        <v>824999.00346273219</v>
      </c>
      <c r="U155" s="41">
        <v>824999.46440875891</v>
      </c>
      <c r="V155" s="41">
        <v>824999.71020843112</v>
      </c>
      <c r="X155" s="41">
        <v>825000</v>
      </c>
      <c r="Y155" s="64">
        <v>0.50030976988640885</v>
      </c>
      <c r="Z155" s="64">
        <v>0.84360457330423844</v>
      </c>
      <c r="AA155" s="64">
        <v>0.94107627131856919</v>
      </c>
      <c r="AB155" s="64">
        <v>0.97591135830900899</v>
      </c>
      <c r="AC155" s="64">
        <v>0.98962553552196064</v>
      </c>
      <c r="AD155" s="64">
        <v>0.99535974153463136</v>
      </c>
      <c r="AE155" s="64">
        <v>0.99786254925462547</v>
      </c>
      <c r="AF155" s="64">
        <v>0.99899157983841003</v>
      </c>
      <c r="AG155" s="64">
        <v>0.99951459694341194</v>
      </c>
      <c r="AH155" s="64">
        <v>0.99976229320013954</v>
      </c>
      <c r="AI155" s="64">
        <v>0.99988182918096036</v>
      </c>
      <c r="AJ155" s="64">
        <v>0.99994046671345349</v>
      </c>
      <c r="AK155" s="64">
        <v>0.99996964810625155</v>
      </c>
      <c r="AL155" s="64">
        <v>0.99998435807343955</v>
      </c>
      <c r="AM155" s="64">
        <v>0.99999185939306012</v>
      </c>
      <c r="AN155" s="64">
        <v>0.99999572503709488</v>
      </c>
      <c r="AO155" s="64">
        <v>0.99999773632493671</v>
      </c>
      <c r="AP155" s="64">
        <v>0.99999879207603903</v>
      </c>
      <c r="AQ155" s="64">
        <v>0.99999935079849567</v>
      </c>
      <c r="AR155" s="64">
        <v>0.99999964873749225</v>
      </c>
    </row>
    <row r="156" spans="2:44" x14ac:dyDescent="0.25">
      <c r="B156" t="s">
        <v>541</v>
      </c>
      <c r="C156" s="24">
        <v>489063.80899850914</v>
      </c>
      <c r="D156" s="24">
        <v>822827.78807516908</v>
      </c>
      <c r="E156" s="24">
        <v>917656.2047462099</v>
      </c>
      <c r="F156" s="24">
        <v>951554.48804255016</v>
      </c>
      <c r="G156" s="24">
        <v>964901.67852663947</v>
      </c>
      <c r="H156" s="24">
        <v>970482.96691195702</v>
      </c>
      <c r="I156" s="24">
        <v>972919.20450785849</v>
      </c>
      <c r="J156" s="24">
        <v>974018.26730774902</v>
      </c>
      <c r="K156" s="24">
        <v>974527.42583715322</v>
      </c>
      <c r="L156" s="24">
        <v>974768.56835374364</v>
      </c>
      <c r="M156" s="24">
        <v>974884.94554374705</v>
      </c>
      <c r="N156" s="24">
        <v>974942.03526931209</v>
      </c>
      <c r="O156" s="24">
        <v>974970.44714365131</v>
      </c>
      <c r="P156" s="24">
        <v>974984.76954999275</v>
      </c>
      <c r="Q156" s="24">
        <v>974992.07339244324</v>
      </c>
      <c r="R156" s="24">
        <v>974995.83734552865</v>
      </c>
      <c r="S156" s="24">
        <v>974997.79575943784</v>
      </c>
      <c r="T156" s="24">
        <v>974998.82377363287</v>
      </c>
      <c r="U156" s="24">
        <v>974999.36782572186</v>
      </c>
      <c r="V156" s="24">
        <v>974999.65794596553</v>
      </c>
      <c r="X156" s="24">
        <v>974999.99999999988</v>
      </c>
      <c r="Y156" s="6">
        <v>0.50160390666513766</v>
      </c>
      <c r="Z156" s="6">
        <v>0.84392593648735303</v>
      </c>
      <c r="AA156" s="6">
        <v>0.94118585102175389</v>
      </c>
      <c r="AB156" s="6">
        <v>0.97595332106928234</v>
      </c>
      <c r="AC156" s="6">
        <v>0.98964274720680978</v>
      </c>
      <c r="AD156" s="6">
        <v>0.99536714555072525</v>
      </c>
      <c r="AE156" s="6">
        <v>0.99786585077729084</v>
      </c>
      <c r="AF156" s="6">
        <v>0.9989930946746145</v>
      </c>
      <c r="AG156" s="6">
        <v>0.99951530855092652</v>
      </c>
      <c r="AH156" s="6">
        <v>0.99976263420896794</v>
      </c>
      <c r="AI156" s="6">
        <v>0.9998819954294843</v>
      </c>
      <c r="AJ156" s="6">
        <v>0.9999405489941664</v>
      </c>
      <c r="AK156" s="6">
        <v>0.99996968937810404</v>
      </c>
      <c r="AL156" s="6">
        <v>0.99998437902563375</v>
      </c>
      <c r="AM156" s="6">
        <v>0.99999187014609581</v>
      </c>
      <c r="AN156" s="6">
        <v>0.99999573061079872</v>
      </c>
      <c r="AO156" s="6">
        <v>0.99999773924044921</v>
      </c>
      <c r="AP156" s="6">
        <v>0.99999879361398258</v>
      </c>
      <c r="AQ156" s="6">
        <v>0.99999935161612508</v>
      </c>
      <c r="AR156" s="6">
        <v>0.99999964917534934</v>
      </c>
    </row>
    <row r="157" spans="2:44" x14ac:dyDescent="0.25">
      <c r="B157" s="91" t="s">
        <v>543</v>
      </c>
      <c r="C157" s="41">
        <v>502943.42595037445</v>
      </c>
      <c r="D157" s="41">
        <v>826274.40821407118</v>
      </c>
      <c r="E157" s="41">
        <v>918831.44706286408</v>
      </c>
      <c r="F157" s="41">
        <v>952004.53864648088</v>
      </c>
      <c r="G157" s="41">
        <v>965086.27384664747</v>
      </c>
      <c r="H157" s="41">
        <v>970562.37498456275</v>
      </c>
      <c r="I157" s="41">
        <v>972954.61333844508</v>
      </c>
      <c r="J157" s="41">
        <v>974034.51392604003</v>
      </c>
      <c r="K157" s="41">
        <v>974535.05782774684</v>
      </c>
      <c r="L157" s="41">
        <v>974772.22567342804</v>
      </c>
      <c r="M157" s="41">
        <v>974886.72855916584</v>
      </c>
      <c r="N157" s="41">
        <v>974942.91772995645</v>
      </c>
      <c r="O157" s="41">
        <v>974970.88978427008</v>
      </c>
      <c r="P157" s="41">
        <v>974984.99426227435</v>
      </c>
      <c r="Q157" s="41">
        <v>974992.18871875026</v>
      </c>
      <c r="R157" s="41">
        <v>974995.89712350094</v>
      </c>
      <c r="S157" s="41">
        <v>974997.8270283069</v>
      </c>
      <c r="T157" s="41">
        <v>974998.84026807605</v>
      </c>
      <c r="U157" s="41">
        <v>974999.37659479782</v>
      </c>
      <c r="V157" s="41">
        <v>974999.66264198197</v>
      </c>
      <c r="X157" s="41">
        <v>975000</v>
      </c>
      <c r="Y157" s="64">
        <v>0.51583941123115329</v>
      </c>
      <c r="Z157" s="64">
        <v>0.8474609315016115</v>
      </c>
      <c r="AA157" s="64">
        <v>0.94239122775678363</v>
      </c>
      <c r="AB157" s="64">
        <v>0.97641491143228809</v>
      </c>
      <c r="AC157" s="64">
        <v>0.9898320757401512</v>
      </c>
      <c r="AD157" s="64">
        <v>0.99544858972775663</v>
      </c>
      <c r="AE157" s="64">
        <v>0.99790216752661032</v>
      </c>
      <c r="AF157" s="64">
        <v>0.99900975787286161</v>
      </c>
      <c r="AG157" s="64">
        <v>0.99952313623358646</v>
      </c>
      <c r="AH157" s="64">
        <v>0.99976638530608009</v>
      </c>
      <c r="AI157" s="64">
        <v>0.99988382416324706</v>
      </c>
      <c r="AJ157" s="64">
        <v>0.99994145408200663</v>
      </c>
      <c r="AK157" s="64">
        <v>0.99997014336848211</v>
      </c>
      <c r="AL157" s="64">
        <v>0.99998460949976853</v>
      </c>
      <c r="AM157" s="64">
        <v>0.99999198842948744</v>
      </c>
      <c r="AN157" s="64">
        <v>0.99999579192153942</v>
      </c>
      <c r="AO157" s="64">
        <v>0.99999777131108403</v>
      </c>
      <c r="AP157" s="64">
        <v>0.99999881053136008</v>
      </c>
      <c r="AQ157" s="64">
        <v>0.99999936061004902</v>
      </c>
      <c r="AR157" s="64">
        <v>0.99999965399177637</v>
      </c>
    </row>
    <row r="158" spans="2:44" x14ac:dyDescent="0.25">
      <c r="B158" t="s">
        <v>545</v>
      </c>
      <c r="C158" s="24">
        <v>520278.12494368741</v>
      </c>
      <c r="D158" s="24">
        <v>884531.48555530421</v>
      </c>
      <c r="E158" s="24">
        <v>987702.7240420779</v>
      </c>
      <c r="F158" s="24">
        <v>1024543.2714593939</v>
      </c>
      <c r="G158" s="24">
        <v>1039039.6867271466</v>
      </c>
      <c r="H158" s="24">
        <v>1045098.8529485973</v>
      </c>
      <c r="I158" s="24">
        <v>1047742.8007789616</v>
      </c>
      <c r="J158" s="24">
        <v>1048935.250969134</v>
      </c>
      <c r="K158" s="24">
        <v>1049487.5515212759</v>
      </c>
      <c r="L158" s="24">
        <v>1049749.0779257158</v>
      </c>
      <c r="M158" s="24">
        <v>1049875.2722707652</v>
      </c>
      <c r="N158" s="24">
        <v>1049937.1691543465</v>
      </c>
      <c r="O158" s="24">
        <v>1049967.969551339</v>
      </c>
      <c r="P158" s="24">
        <v>1049983.4942635547</v>
      </c>
      <c r="Q158" s="24">
        <v>1049991.4104258744</v>
      </c>
      <c r="R158" s="24">
        <v>1049995.4895515053</v>
      </c>
      <c r="S158" s="24">
        <v>1049997.6117706858</v>
      </c>
      <c r="T158" s="24">
        <v>1049998.7256818619</v>
      </c>
      <c r="U158" s="24">
        <v>1049999.3151496656</v>
      </c>
      <c r="V158" s="24">
        <v>1049999.6294667246</v>
      </c>
      <c r="X158" s="24">
        <v>1050000</v>
      </c>
      <c r="Y158" s="6">
        <v>0.49550297613684513</v>
      </c>
      <c r="Z158" s="6">
        <v>0.84241093862409921</v>
      </c>
      <c r="AA158" s="6">
        <v>0.94066926099245518</v>
      </c>
      <c r="AB158" s="6">
        <v>0.97575549662799421</v>
      </c>
      <c r="AC158" s="6">
        <v>0.98956160640680635</v>
      </c>
      <c r="AD158" s="6">
        <v>0.99533224090342598</v>
      </c>
      <c r="AE158" s="6">
        <v>0.99785028645615392</v>
      </c>
      <c r="AF158" s="6">
        <v>0.99898595330393714</v>
      </c>
      <c r="AG158" s="6">
        <v>0.99951195382978653</v>
      </c>
      <c r="AH158" s="6">
        <v>0.99976102659591981</v>
      </c>
      <c r="AI158" s="6">
        <v>0.99988121168644295</v>
      </c>
      <c r="AJ158" s="6">
        <v>0.99994016109937756</v>
      </c>
      <c r="AK158" s="6">
        <v>0.99996949481079911</v>
      </c>
      <c r="AL158" s="6">
        <v>0.9999842802510045</v>
      </c>
      <c r="AM158" s="6">
        <v>0.99999181945321369</v>
      </c>
      <c r="AN158" s="6">
        <v>0.99999570433476692</v>
      </c>
      <c r="AO158" s="6">
        <v>0.99999772549589117</v>
      </c>
      <c r="AP158" s="6">
        <v>0.999998786363678</v>
      </c>
      <c r="AQ158" s="6">
        <v>0.99999934776158628</v>
      </c>
      <c r="AR158" s="6">
        <v>0.99999964711116629</v>
      </c>
    </row>
    <row r="159" spans="2:44" x14ac:dyDescent="0.25">
      <c r="B159" s="91" t="s">
        <v>547</v>
      </c>
      <c r="C159" s="41">
        <v>672894.62262813095</v>
      </c>
      <c r="D159" s="41">
        <v>1138239.5157536487</v>
      </c>
      <c r="E159" s="41">
        <v>1270239.2858588584</v>
      </c>
      <c r="F159" s="41">
        <v>1317398.5063346294</v>
      </c>
      <c r="G159" s="41">
        <v>1335960.9101691907</v>
      </c>
      <c r="H159" s="41">
        <v>1343721.2132403695</v>
      </c>
      <c r="I159" s="41">
        <v>1347108.0035245467</v>
      </c>
      <c r="J159" s="41">
        <v>1348635.6788512554</v>
      </c>
      <c r="K159" s="41">
        <v>1349343.3182389527</v>
      </c>
      <c r="L159" s="41">
        <v>1349678.4308529729</v>
      </c>
      <c r="M159" s="41">
        <v>1349840.1452096747</v>
      </c>
      <c r="N159" s="41">
        <v>1349919.4696157721</v>
      </c>
      <c r="O159" s="41">
        <v>1349958.9444633271</v>
      </c>
      <c r="P159" s="41">
        <v>1349978.842542365</v>
      </c>
      <c r="Q159" s="41">
        <v>1349988.9892122117</v>
      </c>
      <c r="R159" s="41">
        <v>1349994.2179313558</v>
      </c>
      <c r="S159" s="41">
        <v>1349996.9383534156</v>
      </c>
      <c r="T159" s="41">
        <v>1349998.366303663</v>
      </c>
      <c r="U159" s="41">
        <v>1349999.1219835917</v>
      </c>
      <c r="V159" s="41">
        <v>1349999.5249417932</v>
      </c>
      <c r="X159" s="41">
        <v>1349999.9999999998</v>
      </c>
      <c r="Y159" s="64">
        <v>0.49844046120602303</v>
      </c>
      <c r="Z159" s="64">
        <v>0.84314038203973996</v>
      </c>
      <c r="AA159" s="64">
        <v>0.94091798952508043</v>
      </c>
      <c r="AB159" s="64">
        <v>0.97585074543305894</v>
      </c>
      <c r="AC159" s="64">
        <v>0.98960067419940068</v>
      </c>
      <c r="AD159" s="64">
        <v>0.99534904684471825</v>
      </c>
      <c r="AE159" s="64">
        <v>0.99785778038855333</v>
      </c>
      <c r="AF159" s="64">
        <v>0.9989893917416709</v>
      </c>
      <c r="AG159" s="64">
        <v>0.99951356906589106</v>
      </c>
      <c r="AH159" s="64">
        <v>0.99976180063183195</v>
      </c>
      <c r="AI159" s="64">
        <v>0.99988158904420366</v>
      </c>
      <c r="AJ159" s="64">
        <v>0.99994034786353514</v>
      </c>
      <c r="AK159" s="64">
        <v>0.99996958849135353</v>
      </c>
      <c r="AL159" s="64">
        <v>0.99998432780915936</v>
      </c>
      <c r="AM159" s="64">
        <v>0.99999184386089768</v>
      </c>
      <c r="AN159" s="64">
        <v>0.99999571698618972</v>
      </c>
      <c r="AO159" s="64">
        <v>0.99999773211364129</v>
      </c>
      <c r="AP159" s="64">
        <v>0.99999878985456536</v>
      </c>
      <c r="AQ159" s="64">
        <v>0.9999993496174755</v>
      </c>
      <c r="AR159" s="64">
        <v>0.99999964810503217</v>
      </c>
    </row>
    <row r="160" spans="2:44" x14ac:dyDescent="0.25">
      <c r="B160" t="s">
        <v>549</v>
      </c>
      <c r="C160" s="24">
        <v>825511.12031257455</v>
      </c>
      <c r="D160" s="24">
        <v>1391947.5459519934</v>
      </c>
      <c r="E160" s="24">
        <v>1552775.8476756392</v>
      </c>
      <c r="F160" s="24">
        <v>1610253.7412098648</v>
      </c>
      <c r="G160" s="24">
        <v>1632882.1336112351</v>
      </c>
      <c r="H160" s="24">
        <v>1642343.5735321417</v>
      </c>
      <c r="I160" s="24">
        <v>1646473.206270132</v>
      </c>
      <c r="J160" s="24">
        <v>1648336.1067333766</v>
      </c>
      <c r="K160" s="24">
        <v>1649199.0849566297</v>
      </c>
      <c r="L160" s="24">
        <v>1649607.7837802302</v>
      </c>
      <c r="M160" s="24">
        <v>1649805.0181485845</v>
      </c>
      <c r="N160" s="24">
        <v>1649901.7700771983</v>
      </c>
      <c r="O160" s="24">
        <v>1649949.9193753151</v>
      </c>
      <c r="P160" s="24">
        <v>1649974.1908211752</v>
      </c>
      <c r="Q160" s="24">
        <v>1649986.5679985492</v>
      </c>
      <c r="R160" s="24">
        <v>1649992.9463112066</v>
      </c>
      <c r="S160" s="24">
        <v>1649996.2649361456</v>
      </c>
      <c r="T160" s="24">
        <v>1649998.0069254644</v>
      </c>
      <c r="U160" s="24">
        <v>1649998.9288175178</v>
      </c>
      <c r="V160" s="24">
        <v>1649999.4204168622</v>
      </c>
      <c r="X160" s="24">
        <v>1650000</v>
      </c>
      <c r="Y160" s="6">
        <v>0.50030976988640885</v>
      </c>
      <c r="Z160" s="6">
        <v>0.84360457330423844</v>
      </c>
      <c r="AA160" s="6">
        <v>0.94107627131856919</v>
      </c>
      <c r="AB160" s="6">
        <v>0.97591135830900899</v>
      </c>
      <c r="AC160" s="6">
        <v>0.98962553552196064</v>
      </c>
      <c r="AD160" s="6">
        <v>0.99535974153463136</v>
      </c>
      <c r="AE160" s="6">
        <v>0.99786254925462547</v>
      </c>
      <c r="AF160" s="6">
        <v>0.99899157983841003</v>
      </c>
      <c r="AG160" s="6">
        <v>0.99951459694341194</v>
      </c>
      <c r="AH160" s="6">
        <v>0.99976229320013954</v>
      </c>
      <c r="AI160" s="6">
        <v>0.99988182918096036</v>
      </c>
      <c r="AJ160" s="6">
        <v>0.99994046671345349</v>
      </c>
      <c r="AK160" s="6">
        <v>0.99996964810625155</v>
      </c>
      <c r="AL160" s="6">
        <v>0.99998435807343955</v>
      </c>
      <c r="AM160" s="6">
        <v>0.99999185939306012</v>
      </c>
      <c r="AN160" s="6">
        <v>0.99999572503709488</v>
      </c>
      <c r="AO160" s="6">
        <v>0.99999773632493671</v>
      </c>
      <c r="AP160" s="6">
        <v>0.99999879207603903</v>
      </c>
      <c r="AQ160" s="6">
        <v>0.99999935079849567</v>
      </c>
      <c r="AR160" s="6">
        <v>0.99999964873749225</v>
      </c>
    </row>
    <row r="161" spans="2:44" x14ac:dyDescent="0.25">
      <c r="B161" s="91" t="s">
        <v>551</v>
      </c>
      <c r="C161" s="41">
        <v>978127.61799701827</v>
      </c>
      <c r="D161" s="41">
        <v>1645655.5761503382</v>
      </c>
      <c r="E161" s="41">
        <v>1835312.4094924198</v>
      </c>
      <c r="F161" s="41">
        <v>1903108.9760851003</v>
      </c>
      <c r="G161" s="41">
        <v>1929803.3570532789</v>
      </c>
      <c r="H161" s="41">
        <v>1940965.933823914</v>
      </c>
      <c r="I161" s="41">
        <v>1945838.409015717</v>
      </c>
      <c r="J161" s="41">
        <v>1948036.534615498</v>
      </c>
      <c r="K161" s="41">
        <v>1949054.8516743064</v>
      </c>
      <c r="L161" s="41">
        <v>1949537.1367074873</v>
      </c>
      <c r="M161" s="41">
        <v>1949769.8910874941</v>
      </c>
      <c r="N161" s="41">
        <v>1949884.0705386242</v>
      </c>
      <c r="O161" s="41">
        <v>1949940.8942873026</v>
      </c>
      <c r="P161" s="41">
        <v>1949969.5390999855</v>
      </c>
      <c r="Q161" s="41">
        <v>1949984.1467848865</v>
      </c>
      <c r="R161" s="41">
        <v>1949991.6746910573</v>
      </c>
      <c r="S161" s="41">
        <v>1949995.5915188757</v>
      </c>
      <c r="T161" s="41">
        <v>1949997.6475472657</v>
      </c>
      <c r="U161" s="41">
        <v>1949998.7356514437</v>
      </c>
      <c r="V161" s="41">
        <v>1949999.3158919311</v>
      </c>
      <c r="X161" s="41">
        <v>1949999.9999999998</v>
      </c>
      <c r="Y161" s="64">
        <v>0.50160390666513766</v>
      </c>
      <c r="Z161" s="64">
        <v>0.84392593648735303</v>
      </c>
      <c r="AA161" s="64">
        <v>0.94118585102175389</v>
      </c>
      <c r="AB161" s="64">
        <v>0.97595332106928234</v>
      </c>
      <c r="AC161" s="64">
        <v>0.98964274720680978</v>
      </c>
      <c r="AD161" s="64">
        <v>0.99536714555072525</v>
      </c>
      <c r="AE161" s="64">
        <v>0.99786585077729084</v>
      </c>
      <c r="AF161" s="64">
        <v>0.9989930946746145</v>
      </c>
      <c r="AG161" s="64">
        <v>0.99951530855092652</v>
      </c>
      <c r="AH161" s="64">
        <v>0.99976263420896794</v>
      </c>
      <c r="AI161" s="64">
        <v>0.9998819954294843</v>
      </c>
      <c r="AJ161" s="64">
        <v>0.9999405489941664</v>
      </c>
      <c r="AK161" s="64">
        <v>0.99996968937810404</v>
      </c>
      <c r="AL161" s="64">
        <v>0.99998437902563375</v>
      </c>
      <c r="AM161" s="64">
        <v>0.99999187014609581</v>
      </c>
      <c r="AN161" s="64">
        <v>0.99999573061079872</v>
      </c>
      <c r="AO161" s="64">
        <v>0.99999773924044921</v>
      </c>
      <c r="AP161" s="64">
        <v>0.99999879361398258</v>
      </c>
      <c r="AQ161" s="64">
        <v>0.99999935161612508</v>
      </c>
      <c r="AR161" s="64">
        <v>0.99999964917534934</v>
      </c>
    </row>
    <row r="162" spans="2:44" x14ac:dyDescent="0.25">
      <c r="B162" t="s">
        <v>553</v>
      </c>
      <c r="C162" s="24">
        <v>1005886.8519007489</v>
      </c>
      <c r="D162" s="24">
        <v>1652548.8164281424</v>
      </c>
      <c r="E162" s="24">
        <v>1837662.8941257282</v>
      </c>
      <c r="F162" s="24">
        <v>1904009.0772929618</v>
      </c>
      <c r="G162" s="24">
        <v>1930172.5476932949</v>
      </c>
      <c r="H162" s="24">
        <v>1941124.7499691255</v>
      </c>
      <c r="I162" s="24">
        <v>1945909.2266768902</v>
      </c>
      <c r="J162" s="24">
        <v>1948069.0278520801</v>
      </c>
      <c r="K162" s="24">
        <v>1949070.1156554937</v>
      </c>
      <c r="L162" s="24">
        <v>1949544.4513468561</v>
      </c>
      <c r="M162" s="24">
        <v>1949773.4571183317</v>
      </c>
      <c r="N162" s="24">
        <v>1949885.8354599129</v>
      </c>
      <c r="O162" s="24">
        <v>1949941.7795685402</v>
      </c>
      <c r="P162" s="24">
        <v>1949969.9885245487</v>
      </c>
      <c r="Q162" s="24">
        <v>1949984.3774375005</v>
      </c>
      <c r="R162" s="24">
        <v>1949991.7942470019</v>
      </c>
      <c r="S162" s="24">
        <v>1949995.6540566138</v>
      </c>
      <c r="T162" s="24">
        <v>1949997.6805361521</v>
      </c>
      <c r="U162" s="24">
        <v>1949998.7531895956</v>
      </c>
      <c r="V162" s="24">
        <v>1949999.3252839639</v>
      </c>
      <c r="X162" s="24">
        <v>1950000</v>
      </c>
      <c r="Y162" s="6">
        <v>0.51583941123115329</v>
      </c>
      <c r="Z162" s="6">
        <v>0.8474609315016115</v>
      </c>
      <c r="AA162" s="6">
        <v>0.94239122775678363</v>
      </c>
      <c r="AB162" s="6">
        <v>0.97641491143228809</v>
      </c>
      <c r="AC162" s="6">
        <v>0.9898320757401512</v>
      </c>
      <c r="AD162" s="6">
        <v>0.99544858972775663</v>
      </c>
      <c r="AE162" s="6">
        <v>0.99790216752661032</v>
      </c>
      <c r="AF162" s="6">
        <v>0.99900975787286161</v>
      </c>
      <c r="AG162" s="6">
        <v>0.99952313623358646</v>
      </c>
      <c r="AH162" s="6">
        <v>0.99976638530608009</v>
      </c>
      <c r="AI162" s="6">
        <v>0.99988382416324706</v>
      </c>
      <c r="AJ162" s="6">
        <v>0.99994145408200663</v>
      </c>
      <c r="AK162" s="6">
        <v>0.99997014336848211</v>
      </c>
      <c r="AL162" s="6">
        <v>0.99998460949976853</v>
      </c>
      <c r="AM162" s="6">
        <v>0.99999198842948744</v>
      </c>
      <c r="AN162" s="6">
        <v>0.99999579192153942</v>
      </c>
      <c r="AO162" s="6">
        <v>0.99999777131108403</v>
      </c>
      <c r="AP162" s="6">
        <v>0.99999881053136008</v>
      </c>
      <c r="AQ162" s="6">
        <v>0.99999936061004902</v>
      </c>
      <c r="AR162" s="6">
        <v>0.99999965399177637</v>
      </c>
    </row>
    <row r="163" spans="2:44" x14ac:dyDescent="0.25">
      <c r="B163" s="91" t="s">
        <v>555</v>
      </c>
      <c r="C163" s="41">
        <v>1040556.2498873748</v>
      </c>
      <c r="D163" s="41">
        <v>1769062.9711106084</v>
      </c>
      <c r="E163" s="41">
        <v>1975405.4480841558</v>
      </c>
      <c r="F163" s="41">
        <v>2049086.5429187878</v>
      </c>
      <c r="G163" s="41">
        <v>2078079.3734542932</v>
      </c>
      <c r="H163" s="41">
        <v>2090197.7058971946</v>
      </c>
      <c r="I163" s="41">
        <v>2095485.6015579232</v>
      </c>
      <c r="J163" s="41">
        <v>2097870.5019382681</v>
      </c>
      <c r="K163" s="41">
        <v>2098975.1030425518</v>
      </c>
      <c r="L163" s="41">
        <v>2099498.1558514317</v>
      </c>
      <c r="M163" s="41">
        <v>2099750.5445415303</v>
      </c>
      <c r="N163" s="41">
        <v>2099874.3383086929</v>
      </c>
      <c r="O163" s="41">
        <v>2099935.9391026781</v>
      </c>
      <c r="P163" s="41">
        <v>2099966.9885271094</v>
      </c>
      <c r="Q163" s="41">
        <v>2099982.8208517488</v>
      </c>
      <c r="R163" s="41">
        <v>2099990.9791030106</v>
      </c>
      <c r="S163" s="41">
        <v>2099995.2235413715</v>
      </c>
      <c r="T163" s="41">
        <v>2099997.4513637237</v>
      </c>
      <c r="U163" s="41">
        <v>2099998.6302993312</v>
      </c>
      <c r="V163" s="41">
        <v>2099999.2589334492</v>
      </c>
      <c r="X163" s="41">
        <v>2100000</v>
      </c>
      <c r="Y163" s="64">
        <v>0.49550297613684513</v>
      </c>
      <c r="Z163" s="64">
        <v>0.84241093862409921</v>
      </c>
      <c r="AA163" s="64">
        <v>0.94066926099245518</v>
      </c>
      <c r="AB163" s="64">
        <v>0.97575549662799421</v>
      </c>
      <c r="AC163" s="64">
        <v>0.98956160640680635</v>
      </c>
      <c r="AD163" s="64">
        <v>0.99533224090342598</v>
      </c>
      <c r="AE163" s="64">
        <v>0.99785028645615392</v>
      </c>
      <c r="AF163" s="64">
        <v>0.99898595330393714</v>
      </c>
      <c r="AG163" s="64">
        <v>0.99951195382978653</v>
      </c>
      <c r="AH163" s="64">
        <v>0.99976102659591981</v>
      </c>
      <c r="AI163" s="64">
        <v>0.99988121168644295</v>
      </c>
      <c r="AJ163" s="64">
        <v>0.99994016109937756</v>
      </c>
      <c r="AK163" s="64">
        <v>0.99996949481079911</v>
      </c>
      <c r="AL163" s="64">
        <v>0.9999842802510045</v>
      </c>
      <c r="AM163" s="64">
        <v>0.99999181945321369</v>
      </c>
      <c r="AN163" s="64">
        <v>0.99999570433476692</v>
      </c>
      <c r="AO163" s="64">
        <v>0.99999772549589117</v>
      </c>
      <c r="AP163" s="64">
        <v>0.999998786363678</v>
      </c>
      <c r="AQ163" s="64">
        <v>0.99999934776158628</v>
      </c>
      <c r="AR163" s="64">
        <v>0.99999964711116629</v>
      </c>
    </row>
    <row r="165" spans="2:44" x14ac:dyDescent="0.25">
      <c r="B165" s="30" t="s">
        <v>6042</v>
      </c>
      <c r="C165" s="70"/>
      <c r="D165" s="70"/>
      <c r="E165" s="70"/>
      <c r="F165" s="70"/>
      <c r="G165" s="70"/>
      <c r="H165" s="70"/>
      <c r="I165" s="70"/>
      <c r="J165" s="70"/>
      <c r="K165" s="70"/>
      <c r="L165" s="70"/>
      <c r="M165" s="70"/>
      <c r="N165" s="70"/>
      <c r="O165" s="70"/>
      <c r="P165" s="70"/>
      <c r="Q165" s="70"/>
      <c r="R165" s="70"/>
      <c r="S165" s="70"/>
      <c r="T165" s="70"/>
      <c r="U165" s="70"/>
      <c r="V165" s="70"/>
      <c r="X165" s="30" t="s">
        <v>6043</v>
      </c>
      <c r="Y165" s="70"/>
      <c r="Z165" s="70"/>
      <c r="AA165" s="70"/>
      <c r="AB165" s="70"/>
      <c r="AC165" s="70"/>
      <c r="AD165" s="70"/>
      <c r="AE165" s="70"/>
      <c r="AF165" s="70"/>
      <c r="AG165" s="70"/>
      <c r="AH165" s="70"/>
      <c r="AI165" s="70"/>
      <c r="AJ165" s="70"/>
      <c r="AK165" s="70"/>
      <c r="AL165" s="70"/>
      <c r="AM165" s="70"/>
      <c r="AN165" s="70"/>
      <c r="AO165" s="70"/>
      <c r="AP165" s="70"/>
      <c r="AQ165" s="70"/>
      <c r="AR165" s="70"/>
    </row>
    <row r="166" spans="2:44" x14ac:dyDescent="0.25">
      <c r="B166" s="7" t="s">
        <v>6008</v>
      </c>
      <c r="C166" s="50" t="s">
        <v>6010</v>
      </c>
      <c r="D166" s="50" t="s">
        <v>6011</v>
      </c>
      <c r="E166" s="50" t="s">
        <v>6012</v>
      </c>
      <c r="F166" s="50" t="s">
        <v>6013</v>
      </c>
      <c r="G166" s="50" t="s">
        <v>6014</v>
      </c>
      <c r="H166" s="50" t="s">
        <v>6015</v>
      </c>
      <c r="I166" s="50" t="s">
        <v>6016</v>
      </c>
      <c r="J166" s="50" t="s">
        <v>6017</v>
      </c>
      <c r="K166" s="50" t="s">
        <v>6018</v>
      </c>
      <c r="L166" s="50" t="s">
        <v>6019</v>
      </c>
      <c r="M166" s="50" t="s">
        <v>6020</v>
      </c>
      <c r="N166" s="50" t="s">
        <v>6021</v>
      </c>
      <c r="O166" s="50" t="s">
        <v>6022</v>
      </c>
      <c r="P166" s="50" t="s">
        <v>6023</v>
      </c>
      <c r="Q166" s="50" t="s">
        <v>6024</v>
      </c>
      <c r="R166" s="50" t="s">
        <v>6025</v>
      </c>
      <c r="S166" s="50" t="s">
        <v>6026</v>
      </c>
      <c r="T166" s="50" t="s">
        <v>6027</v>
      </c>
      <c r="U166" s="50" t="s">
        <v>6028</v>
      </c>
      <c r="V166" s="50" t="s">
        <v>6029</v>
      </c>
      <c r="X166" s="50" t="s">
        <v>6009</v>
      </c>
      <c r="Y166" s="50" t="s">
        <v>6010</v>
      </c>
      <c r="Z166" s="50" t="s">
        <v>6011</v>
      </c>
      <c r="AA166" s="50" t="s">
        <v>6012</v>
      </c>
      <c r="AB166" s="50" t="s">
        <v>6013</v>
      </c>
      <c r="AC166" s="50" t="s">
        <v>6014</v>
      </c>
      <c r="AD166" s="50" t="s">
        <v>6015</v>
      </c>
      <c r="AE166" s="50" t="s">
        <v>6016</v>
      </c>
      <c r="AF166" s="50" t="s">
        <v>6017</v>
      </c>
      <c r="AG166" s="50" t="s">
        <v>6018</v>
      </c>
      <c r="AH166" s="50" t="s">
        <v>6019</v>
      </c>
      <c r="AI166" s="50" t="s">
        <v>6020</v>
      </c>
      <c r="AJ166" s="50" t="s">
        <v>6021</v>
      </c>
      <c r="AK166" s="50" t="s">
        <v>6022</v>
      </c>
      <c r="AL166" s="50" t="s">
        <v>6023</v>
      </c>
      <c r="AM166" s="50" t="s">
        <v>6024</v>
      </c>
      <c r="AN166" s="50" t="s">
        <v>6025</v>
      </c>
      <c r="AO166" s="50" t="s">
        <v>6026</v>
      </c>
      <c r="AP166" s="50" t="s">
        <v>6027</v>
      </c>
      <c r="AQ166" s="50" t="s">
        <v>6028</v>
      </c>
      <c r="AR166" s="50" t="s">
        <v>6029</v>
      </c>
    </row>
    <row r="167" spans="2:44" x14ac:dyDescent="0.25">
      <c r="B167" t="s">
        <v>517</v>
      </c>
      <c r="C167" s="24">
        <v>0</v>
      </c>
      <c r="D167" s="24">
        <v>0</v>
      </c>
      <c r="E167" s="24">
        <v>0</v>
      </c>
      <c r="F167" s="24">
        <v>0</v>
      </c>
      <c r="G167" s="24">
        <v>0</v>
      </c>
      <c r="H167" s="24">
        <v>0</v>
      </c>
      <c r="I167" s="24">
        <v>0</v>
      </c>
      <c r="J167" s="24">
        <v>0</v>
      </c>
      <c r="K167" s="24">
        <v>0</v>
      </c>
      <c r="L167" s="24">
        <v>0</v>
      </c>
      <c r="M167" s="24">
        <v>0</v>
      </c>
      <c r="N167" s="24">
        <v>0</v>
      </c>
      <c r="O167" s="24">
        <v>0</v>
      </c>
      <c r="P167" s="24">
        <v>0</v>
      </c>
      <c r="Q167" s="24">
        <v>0</v>
      </c>
      <c r="R167" s="24">
        <v>0</v>
      </c>
      <c r="S167" s="24">
        <v>0</v>
      </c>
      <c r="T167" s="24">
        <v>0</v>
      </c>
      <c r="U167" s="24">
        <v>0</v>
      </c>
      <c r="V167" s="24">
        <v>0</v>
      </c>
      <c r="X167" s="24">
        <v>0</v>
      </c>
      <c r="Y167" s="6">
        <v>0</v>
      </c>
      <c r="Z167" s="6">
        <v>0</v>
      </c>
      <c r="AA167" s="6">
        <v>0</v>
      </c>
      <c r="AB167" s="6">
        <v>0</v>
      </c>
      <c r="AC167" s="6">
        <v>0</v>
      </c>
      <c r="AD167" s="6">
        <v>0</v>
      </c>
      <c r="AE167" s="6">
        <v>0</v>
      </c>
      <c r="AF167" s="6">
        <v>0</v>
      </c>
      <c r="AG167" s="6">
        <v>0</v>
      </c>
      <c r="AH167" s="6">
        <v>0</v>
      </c>
      <c r="AI167" s="6">
        <v>0</v>
      </c>
      <c r="AJ167" s="6">
        <v>0</v>
      </c>
      <c r="AK167" s="6">
        <v>0</v>
      </c>
      <c r="AL167" s="6">
        <v>0</v>
      </c>
      <c r="AM167" s="6">
        <v>0</v>
      </c>
      <c r="AN167" s="6">
        <v>0</v>
      </c>
      <c r="AO167" s="6">
        <v>0</v>
      </c>
      <c r="AP167" s="6">
        <v>0</v>
      </c>
      <c r="AQ167" s="6">
        <v>0</v>
      </c>
      <c r="AR167" s="6">
        <v>0</v>
      </c>
    </row>
    <row r="168" spans="2:44" x14ac:dyDescent="0.25">
      <c r="B168" s="91" t="s">
        <v>519</v>
      </c>
      <c r="C168" s="41">
        <v>0</v>
      </c>
      <c r="D168" s="41">
        <v>0</v>
      </c>
      <c r="E168" s="41">
        <v>0</v>
      </c>
      <c r="F168" s="41">
        <v>0</v>
      </c>
      <c r="G168" s="41">
        <v>0</v>
      </c>
      <c r="H168" s="41">
        <v>0</v>
      </c>
      <c r="I168" s="41">
        <v>0</v>
      </c>
      <c r="J168" s="41">
        <v>0</v>
      </c>
      <c r="K168" s="41">
        <v>0</v>
      </c>
      <c r="L168" s="41">
        <v>0</v>
      </c>
      <c r="M168" s="41">
        <v>0</v>
      </c>
      <c r="N168" s="41">
        <v>0</v>
      </c>
      <c r="O168" s="41">
        <v>0</v>
      </c>
      <c r="P168" s="41">
        <v>0</v>
      </c>
      <c r="Q168" s="41">
        <v>0</v>
      </c>
      <c r="R168" s="41">
        <v>0</v>
      </c>
      <c r="S168" s="41">
        <v>0</v>
      </c>
      <c r="T168" s="41">
        <v>0</v>
      </c>
      <c r="U168" s="41">
        <v>0</v>
      </c>
      <c r="V168" s="41">
        <v>0</v>
      </c>
      <c r="X168" s="41">
        <v>0</v>
      </c>
      <c r="Y168" s="64">
        <v>0</v>
      </c>
      <c r="Z168" s="64">
        <v>0</v>
      </c>
      <c r="AA168" s="64">
        <v>0</v>
      </c>
      <c r="AB168" s="64">
        <v>0</v>
      </c>
      <c r="AC168" s="64">
        <v>0</v>
      </c>
      <c r="AD168" s="64">
        <v>0</v>
      </c>
      <c r="AE168" s="64">
        <v>0</v>
      </c>
      <c r="AF168" s="64">
        <v>0</v>
      </c>
      <c r="AG168" s="64">
        <v>0</v>
      </c>
      <c r="AH168" s="64">
        <v>0</v>
      </c>
      <c r="AI168" s="64">
        <v>0</v>
      </c>
      <c r="AJ168" s="64">
        <v>0</v>
      </c>
      <c r="AK168" s="64">
        <v>0</v>
      </c>
      <c r="AL168" s="64">
        <v>0</v>
      </c>
      <c r="AM168" s="64">
        <v>0</v>
      </c>
      <c r="AN168" s="64">
        <v>0</v>
      </c>
      <c r="AO168" s="64">
        <v>0</v>
      </c>
      <c r="AP168" s="64">
        <v>0</v>
      </c>
      <c r="AQ168" s="64">
        <v>0</v>
      </c>
      <c r="AR168" s="64">
        <v>0</v>
      </c>
    </row>
    <row r="169" spans="2:44" x14ac:dyDescent="0.25">
      <c r="B169" t="s">
        <v>521</v>
      </c>
      <c r="C169" s="24">
        <v>116068.68422440441</v>
      </c>
      <c r="D169" s="24">
        <v>124996.20406661983</v>
      </c>
      <c r="E169" s="24">
        <v>124999.99313401495</v>
      </c>
      <c r="F169" s="24">
        <v>124999.99997790741</v>
      </c>
      <c r="G169" s="24">
        <v>124999.99999989853</v>
      </c>
      <c r="H169" s="24">
        <v>124999.99999999937</v>
      </c>
      <c r="I169" s="24">
        <v>124999.99999999999</v>
      </c>
      <c r="J169" s="24">
        <v>124999.99999999999</v>
      </c>
      <c r="K169" s="24">
        <v>124999.99999999999</v>
      </c>
      <c r="L169" s="24">
        <v>124999.99999999999</v>
      </c>
      <c r="M169" s="24">
        <v>124999.99999999999</v>
      </c>
      <c r="N169" s="24">
        <v>124999.99999999999</v>
      </c>
      <c r="O169" s="24">
        <v>124999.99999999999</v>
      </c>
      <c r="P169" s="24">
        <v>124999.99999999999</v>
      </c>
      <c r="Q169" s="24">
        <v>124999.99999999999</v>
      </c>
      <c r="R169" s="24">
        <v>124999.99999999999</v>
      </c>
      <c r="S169" s="24">
        <v>124999.99999999999</v>
      </c>
      <c r="T169" s="24">
        <v>124999.99999999999</v>
      </c>
      <c r="U169" s="24">
        <v>124999.99999999999</v>
      </c>
      <c r="V169" s="24">
        <v>124999.99999999999</v>
      </c>
      <c r="X169" s="24">
        <v>124999.99999999999</v>
      </c>
      <c r="Y169" s="6">
        <v>0.92854947379523534</v>
      </c>
      <c r="Z169" s="6">
        <v>0.99996963253295879</v>
      </c>
      <c r="AA169" s="6">
        <v>0.99999994507211976</v>
      </c>
      <c r="AB169" s="6">
        <v>0.99999999982325938</v>
      </c>
      <c r="AC169" s="6">
        <v>0.99999999999918832</v>
      </c>
      <c r="AD169" s="6">
        <v>0.99999999999999512</v>
      </c>
      <c r="AE169" s="6">
        <v>1</v>
      </c>
      <c r="AF169" s="6">
        <v>1</v>
      </c>
      <c r="AG169" s="6">
        <v>1</v>
      </c>
      <c r="AH169" s="6">
        <v>1</v>
      </c>
      <c r="AI169" s="6">
        <v>1</v>
      </c>
      <c r="AJ169" s="6">
        <v>1</v>
      </c>
      <c r="AK169" s="6">
        <v>1</v>
      </c>
      <c r="AL169" s="6">
        <v>1</v>
      </c>
      <c r="AM169" s="6">
        <v>1</v>
      </c>
      <c r="AN169" s="6">
        <v>1</v>
      </c>
      <c r="AO169" s="6">
        <v>1</v>
      </c>
      <c r="AP169" s="6">
        <v>1</v>
      </c>
      <c r="AQ169" s="6">
        <v>1</v>
      </c>
      <c r="AR169" s="6">
        <v>1</v>
      </c>
    </row>
    <row r="170" spans="2:44" x14ac:dyDescent="0.25">
      <c r="B170" s="91" t="s">
        <v>523</v>
      </c>
      <c r="C170" s="41">
        <v>227419.60461686747</v>
      </c>
      <c r="D170" s="41">
        <v>237495.58967699649</v>
      </c>
      <c r="E170" s="41">
        <v>237499.99189864087</v>
      </c>
      <c r="F170" s="41">
        <v>237499.9999736434</v>
      </c>
      <c r="G170" s="41">
        <v>237499.99999987785</v>
      </c>
      <c r="H170" s="41">
        <v>237499.99999999924</v>
      </c>
      <c r="I170" s="41">
        <v>237499.99999999997</v>
      </c>
      <c r="J170" s="41">
        <v>237499.99999999997</v>
      </c>
      <c r="K170" s="41">
        <v>237499.99999999997</v>
      </c>
      <c r="L170" s="41">
        <v>237499.99999999997</v>
      </c>
      <c r="M170" s="41">
        <v>237499.99999999997</v>
      </c>
      <c r="N170" s="41">
        <v>237499.99999999997</v>
      </c>
      <c r="O170" s="41">
        <v>237499.99999999997</v>
      </c>
      <c r="P170" s="41">
        <v>237499.99999999997</v>
      </c>
      <c r="Q170" s="41">
        <v>237499.99999999997</v>
      </c>
      <c r="R170" s="41">
        <v>237499.99999999997</v>
      </c>
      <c r="S170" s="41">
        <v>237499.99999999997</v>
      </c>
      <c r="T170" s="41">
        <v>237499.99999999997</v>
      </c>
      <c r="U170" s="41">
        <v>237499.99999999997</v>
      </c>
      <c r="V170" s="41">
        <v>237499.99999999997</v>
      </c>
      <c r="X170" s="41">
        <v>237499.99999999997</v>
      </c>
      <c r="Y170" s="64">
        <v>0.95755622996575784</v>
      </c>
      <c r="Z170" s="64">
        <v>0.99998143021893271</v>
      </c>
      <c r="AA170" s="64">
        <v>0.9999999658890143</v>
      </c>
      <c r="AB170" s="64">
        <v>0.99999999988902499</v>
      </c>
      <c r="AC170" s="64">
        <v>0.99999999999948586</v>
      </c>
      <c r="AD170" s="64">
        <v>0.99999999999999689</v>
      </c>
      <c r="AE170" s="64">
        <v>1</v>
      </c>
      <c r="AF170" s="64">
        <v>1</v>
      </c>
      <c r="AG170" s="64">
        <v>1</v>
      </c>
      <c r="AH170" s="64">
        <v>1</v>
      </c>
      <c r="AI170" s="64">
        <v>1</v>
      </c>
      <c r="AJ170" s="64">
        <v>1</v>
      </c>
      <c r="AK170" s="64">
        <v>1</v>
      </c>
      <c r="AL170" s="64">
        <v>1</v>
      </c>
      <c r="AM170" s="64">
        <v>1</v>
      </c>
      <c r="AN170" s="64">
        <v>1</v>
      </c>
      <c r="AO170" s="64">
        <v>1</v>
      </c>
      <c r="AP170" s="64">
        <v>1</v>
      </c>
      <c r="AQ170" s="64">
        <v>1</v>
      </c>
      <c r="AR170" s="64">
        <v>1</v>
      </c>
    </row>
    <row r="171" spans="2:44" x14ac:dyDescent="0.25">
      <c r="B171" t="s">
        <v>525</v>
      </c>
      <c r="C171" s="24">
        <v>249944.43100269849</v>
      </c>
      <c r="D171" s="24">
        <v>262494.5502952786</v>
      </c>
      <c r="E171" s="24">
        <v>262499.99003104266</v>
      </c>
      <c r="F171" s="24">
        <v>262499.99996766297</v>
      </c>
      <c r="G171" s="24">
        <v>262499.99999985052</v>
      </c>
      <c r="H171" s="24">
        <v>262499.99999999907</v>
      </c>
      <c r="I171" s="24">
        <v>262500</v>
      </c>
      <c r="J171" s="24">
        <v>262500</v>
      </c>
      <c r="K171" s="24">
        <v>262500</v>
      </c>
      <c r="L171" s="24">
        <v>262500</v>
      </c>
      <c r="M171" s="24">
        <v>262500</v>
      </c>
      <c r="N171" s="24">
        <v>262500</v>
      </c>
      <c r="O171" s="24">
        <v>262500</v>
      </c>
      <c r="P171" s="24">
        <v>262500</v>
      </c>
      <c r="Q171" s="24">
        <v>262500</v>
      </c>
      <c r="R171" s="24">
        <v>262500</v>
      </c>
      <c r="S171" s="24">
        <v>262500</v>
      </c>
      <c r="T171" s="24">
        <v>262500</v>
      </c>
      <c r="U171" s="24">
        <v>262500</v>
      </c>
      <c r="V171" s="24">
        <v>262500</v>
      </c>
      <c r="X171" s="24">
        <v>262500</v>
      </c>
      <c r="Y171" s="6">
        <v>0.95216926096266086</v>
      </c>
      <c r="Z171" s="6">
        <v>0.99997923922010901</v>
      </c>
      <c r="AA171" s="6">
        <v>0.99999996202301966</v>
      </c>
      <c r="AB171" s="6">
        <v>0.99999999987681132</v>
      </c>
      <c r="AC171" s="6">
        <v>0.99999999999943057</v>
      </c>
      <c r="AD171" s="6">
        <v>0.99999999999999645</v>
      </c>
      <c r="AE171" s="6">
        <v>1</v>
      </c>
      <c r="AF171" s="6">
        <v>1</v>
      </c>
      <c r="AG171" s="6">
        <v>1</v>
      </c>
      <c r="AH171" s="6">
        <v>1</v>
      </c>
      <c r="AI171" s="6">
        <v>1</v>
      </c>
      <c r="AJ171" s="6">
        <v>1</v>
      </c>
      <c r="AK171" s="6">
        <v>1</v>
      </c>
      <c r="AL171" s="6">
        <v>1</v>
      </c>
      <c r="AM171" s="6">
        <v>1</v>
      </c>
      <c r="AN171" s="6">
        <v>1</v>
      </c>
      <c r="AO171" s="6">
        <v>1</v>
      </c>
      <c r="AP171" s="6">
        <v>1</v>
      </c>
      <c r="AQ171" s="6">
        <v>1</v>
      </c>
      <c r="AR171" s="6">
        <v>1</v>
      </c>
    </row>
    <row r="172" spans="2:44" x14ac:dyDescent="0.25">
      <c r="B172" s="91" t="s">
        <v>527</v>
      </c>
      <c r="C172" s="41">
        <v>321652.37291449081</v>
      </c>
      <c r="D172" s="41">
        <v>337493.11332037614</v>
      </c>
      <c r="E172" s="41">
        <v>337499.98739465536</v>
      </c>
      <c r="F172" s="41">
        <v>337499.99995909323</v>
      </c>
      <c r="G172" s="41">
        <v>337499.99999981083</v>
      </c>
      <c r="H172" s="41">
        <v>337499.99999999884</v>
      </c>
      <c r="I172" s="41">
        <v>337499.99999999994</v>
      </c>
      <c r="J172" s="41">
        <v>337499.99999999994</v>
      </c>
      <c r="K172" s="41">
        <v>337499.99999999994</v>
      </c>
      <c r="L172" s="41">
        <v>337499.99999999994</v>
      </c>
      <c r="M172" s="41">
        <v>337499.99999999994</v>
      </c>
      <c r="N172" s="41">
        <v>337499.99999999994</v>
      </c>
      <c r="O172" s="41">
        <v>337499.99999999994</v>
      </c>
      <c r="P172" s="41">
        <v>337499.99999999994</v>
      </c>
      <c r="Q172" s="41">
        <v>337499.99999999994</v>
      </c>
      <c r="R172" s="41">
        <v>337499.99999999994</v>
      </c>
      <c r="S172" s="41">
        <v>337499.99999999994</v>
      </c>
      <c r="T172" s="41">
        <v>337499.99999999994</v>
      </c>
      <c r="U172" s="41">
        <v>337499.99999999994</v>
      </c>
      <c r="V172" s="41">
        <v>337499.99999999994</v>
      </c>
      <c r="X172" s="41">
        <v>337499.99999999994</v>
      </c>
      <c r="Y172" s="64">
        <v>0.95304406789478779</v>
      </c>
      <c r="Z172" s="64">
        <v>0.99997959502333689</v>
      </c>
      <c r="AA172" s="64">
        <v>0.99999996265083091</v>
      </c>
      <c r="AB172" s="64">
        <v>0.99999999987879495</v>
      </c>
      <c r="AC172" s="64">
        <v>0.99999999999943967</v>
      </c>
      <c r="AD172" s="64">
        <v>0.99999999999999667</v>
      </c>
      <c r="AE172" s="64">
        <v>1</v>
      </c>
      <c r="AF172" s="64">
        <v>1</v>
      </c>
      <c r="AG172" s="64">
        <v>1</v>
      </c>
      <c r="AH172" s="64">
        <v>1</v>
      </c>
      <c r="AI172" s="64">
        <v>1</v>
      </c>
      <c r="AJ172" s="64">
        <v>1</v>
      </c>
      <c r="AK172" s="64">
        <v>1</v>
      </c>
      <c r="AL172" s="64">
        <v>1</v>
      </c>
      <c r="AM172" s="64">
        <v>1</v>
      </c>
      <c r="AN172" s="64">
        <v>1</v>
      </c>
      <c r="AO172" s="64">
        <v>1</v>
      </c>
      <c r="AP172" s="64">
        <v>1</v>
      </c>
      <c r="AQ172" s="64">
        <v>1</v>
      </c>
      <c r="AR172" s="64">
        <v>1</v>
      </c>
    </row>
    <row r="173" spans="2:44" x14ac:dyDescent="0.25">
      <c r="B173" t="s">
        <v>529</v>
      </c>
      <c r="C173" s="24">
        <v>393360.3148262832</v>
      </c>
      <c r="D173" s="24">
        <v>412491.67634547368</v>
      </c>
      <c r="E173" s="24">
        <v>412499.98475826811</v>
      </c>
      <c r="F173" s="24">
        <v>412499.99995052349</v>
      </c>
      <c r="G173" s="24">
        <v>412499.99999977119</v>
      </c>
      <c r="H173" s="24">
        <v>412499.99999999866</v>
      </c>
      <c r="I173" s="24">
        <v>412500</v>
      </c>
      <c r="J173" s="24">
        <v>412500</v>
      </c>
      <c r="K173" s="24">
        <v>412500</v>
      </c>
      <c r="L173" s="24">
        <v>412500</v>
      </c>
      <c r="M173" s="24">
        <v>412500</v>
      </c>
      <c r="N173" s="24">
        <v>412500</v>
      </c>
      <c r="O173" s="24">
        <v>412500</v>
      </c>
      <c r="P173" s="24">
        <v>412500</v>
      </c>
      <c r="Q173" s="24">
        <v>412500</v>
      </c>
      <c r="R173" s="24">
        <v>412500</v>
      </c>
      <c r="S173" s="24">
        <v>412500</v>
      </c>
      <c r="T173" s="24">
        <v>412500</v>
      </c>
      <c r="U173" s="24">
        <v>412500</v>
      </c>
      <c r="V173" s="24">
        <v>412500</v>
      </c>
      <c r="X173" s="24">
        <v>412500</v>
      </c>
      <c r="Y173" s="6">
        <v>0.95360076321523202</v>
      </c>
      <c r="Z173" s="6">
        <v>0.99997982144357256</v>
      </c>
      <c r="AA173" s="6">
        <v>0.99999996305034689</v>
      </c>
      <c r="AB173" s="6">
        <v>0.99999999988005694</v>
      </c>
      <c r="AC173" s="6">
        <v>0.99999999999944533</v>
      </c>
      <c r="AD173" s="6">
        <v>0.99999999999999678</v>
      </c>
      <c r="AE173" s="6">
        <v>1</v>
      </c>
      <c r="AF173" s="6">
        <v>1</v>
      </c>
      <c r="AG173" s="6">
        <v>1</v>
      </c>
      <c r="AH173" s="6">
        <v>1</v>
      </c>
      <c r="AI173" s="6">
        <v>1</v>
      </c>
      <c r="AJ173" s="6">
        <v>1</v>
      </c>
      <c r="AK173" s="6">
        <v>1</v>
      </c>
      <c r="AL173" s="6">
        <v>1</v>
      </c>
      <c r="AM173" s="6">
        <v>1</v>
      </c>
      <c r="AN173" s="6">
        <v>1</v>
      </c>
      <c r="AO173" s="6">
        <v>1</v>
      </c>
      <c r="AP173" s="6">
        <v>1</v>
      </c>
      <c r="AQ173" s="6">
        <v>1</v>
      </c>
      <c r="AR173" s="6">
        <v>1</v>
      </c>
    </row>
    <row r="174" spans="2:44" x14ac:dyDescent="0.25">
      <c r="B174" s="91" t="s">
        <v>531</v>
      </c>
      <c r="C174" s="41">
        <v>465068.25673807558</v>
      </c>
      <c r="D174" s="41">
        <v>487490.23937057127</v>
      </c>
      <c r="E174" s="41">
        <v>487499.98212188081</v>
      </c>
      <c r="F174" s="41">
        <v>487499.99994195369</v>
      </c>
      <c r="G174" s="41">
        <v>487499.99999973149</v>
      </c>
      <c r="H174" s="41">
        <v>487499.99999999831</v>
      </c>
      <c r="I174" s="41">
        <v>487499.99999999994</v>
      </c>
      <c r="J174" s="41">
        <v>487499.99999999994</v>
      </c>
      <c r="K174" s="41">
        <v>487499.99999999994</v>
      </c>
      <c r="L174" s="41">
        <v>487499.99999999994</v>
      </c>
      <c r="M174" s="41">
        <v>487499.99999999994</v>
      </c>
      <c r="N174" s="41">
        <v>487499.99999999994</v>
      </c>
      <c r="O174" s="41">
        <v>487499.99999999994</v>
      </c>
      <c r="P174" s="41">
        <v>487499.99999999994</v>
      </c>
      <c r="Q174" s="41">
        <v>487499.99999999994</v>
      </c>
      <c r="R174" s="41">
        <v>487499.99999999994</v>
      </c>
      <c r="S174" s="41">
        <v>487499.99999999994</v>
      </c>
      <c r="T174" s="41">
        <v>487499.99999999994</v>
      </c>
      <c r="U174" s="41">
        <v>487499.99999999994</v>
      </c>
      <c r="V174" s="41">
        <v>487499.99999999994</v>
      </c>
      <c r="X174" s="41">
        <v>487499.99999999994</v>
      </c>
      <c r="Y174" s="64">
        <v>0.9539861676678475</v>
      </c>
      <c r="Z174" s="64">
        <v>0.99997997819604378</v>
      </c>
      <c r="AA174" s="64">
        <v>0.99999996332693508</v>
      </c>
      <c r="AB174" s="64">
        <v>0.9999999998809308</v>
      </c>
      <c r="AC174" s="64">
        <v>0.99999999999944933</v>
      </c>
      <c r="AD174" s="64">
        <v>0.99999999999999667</v>
      </c>
      <c r="AE174" s="64">
        <v>1</v>
      </c>
      <c r="AF174" s="64">
        <v>1</v>
      </c>
      <c r="AG174" s="64">
        <v>1</v>
      </c>
      <c r="AH174" s="64">
        <v>1</v>
      </c>
      <c r="AI174" s="64">
        <v>1</v>
      </c>
      <c r="AJ174" s="64">
        <v>1</v>
      </c>
      <c r="AK174" s="64">
        <v>1</v>
      </c>
      <c r="AL174" s="64">
        <v>1</v>
      </c>
      <c r="AM174" s="64">
        <v>1</v>
      </c>
      <c r="AN174" s="64">
        <v>1</v>
      </c>
      <c r="AO174" s="64">
        <v>1</v>
      </c>
      <c r="AP174" s="64">
        <v>1</v>
      </c>
      <c r="AQ174" s="64">
        <v>1</v>
      </c>
      <c r="AR174" s="64">
        <v>1</v>
      </c>
    </row>
    <row r="175" spans="2:44" x14ac:dyDescent="0.25">
      <c r="B175" t="s">
        <v>533</v>
      </c>
      <c r="C175" s="24">
        <v>467134.98811522534</v>
      </c>
      <c r="D175" s="24">
        <v>487491.07995569689</v>
      </c>
      <c r="E175" s="24">
        <v>487499.98360508459</v>
      </c>
      <c r="F175" s="24">
        <v>487499.99994663958</v>
      </c>
      <c r="G175" s="24">
        <v>487499.99999975268</v>
      </c>
      <c r="H175" s="24">
        <v>487499.99999999849</v>
      </c>
      <c r="I175" s="24">
        <v>487500</v>
      </c>
      <c r="J175" s="24">
        <v>487500</v>
      </c>
      <c r="K175" s="24">
        <v>487500</v>
      </c>
      <c r="L175" s="24">
        <v>487500</v>
      </c>
      <c r="M175" s="24">
        <v>487500</v>
      </c>
      <c r="N175" s="24">
        <v>487500</v>
      </c>
      <c r="O175" s="24">
        <v>487500</v>
      </c>
      <c r="P175" s="24">
        <v>487500</v>
      </c>
      <c r="Q175" s="24">
        <v>487500</v>
      </c>
      <c r="R175" s="24">
        <v>487500</v>
      </c>
      <c r="S175" s="24">
        <v>487500</v>
      </c>
      <c r="T175" s="24">
        <v>487500</v>
      </c>
      <c r="U175" s="24">
        <v>487500</v>
      </c>
      <c r="V175" s="24">
        <v>487500</v>
      </c>
      <c r="X175" s="24">
        <v>487500</v>
      </c>
      <c r="Y175" s="6">
        <v>0.9582256166466161</v>
      </c>
      <c r="Z175" s="6">
        <v>0.99998170247322438</v>
      </c>
      <c r="AA175" s="6">
        <v>0.99999996636940425</v>
      </c>
      <c r="AB175" s="6">
        <v>0.99999999989054278</v>
      </c>
      <c r="AC175" s="6">
        <v>0.99999999999949263</v>
      </c>
      <c r="AD175" s="6">
        <v>0.99999999999999689</v>
      </c>
      <c r="AE175" s="6">
        <v>1</v>
      </c>
      <c r="AF175" s="6">
        <v>1</v>
      </c>
      <c r="AG175" s="6">
        <v>1</v>
      </c>
      <c r="AH175" s="6">
        <v>1</v>
      </c>
      <c r="AI175" s="6">
        <v>1</v>
      </c>
      <c r="AJ175" s="6">
        <v>1</v>
      </c>
      <c r="AK175" s="6">
        <v>1</v>
      </c>
      <c r="AL175" s="6">
        <v>1</v>
      </c>
      <c r="AM175" s="6">
        <v>1</v>
      </c>
      <c r="AN175" s="6">
        <v>1</v>
      </c>
      <c r="AO175" s="6">
        <v>1</v>
      </c>
      <c r="AP175" s="6">
        <v>1</v>
      </c>
      <c r="AQ175" s="6">
        <v>1</v>
      </c>
      <c r="AR175" s="6">
        <v>1</v>
      </c>
    </row>
    <row r="176" spans="2:44" x14ac:dyDescent="0.25">
      <c r="B176" s="91" t="s">
        <v>535</v>
      </c>
      <c r="C176" s="41">
        <v>499888.86200539698</v>
      </c>
      <c r="D176" s="41">
        <v>524989.10059055721</v>
      </c>
      <c r="E176" s="41">
        <v>524999.98006208532</v>
      </c>
      <c r="F176" s="41">
        <v>524999.99993532593</v>
      </c>
      <c r="G176" s="41">
        <v>524999.99999970105</v>
      </c>
      <c r="H176" s="41">
        <v>524999.99999999814</v>
      </c>
      <c r="I176" s="41">
        <v>525000</v>
      </c>
      <c r="J176" s="41">
        <v>525000</v>
      </c>
      <c r="K176" s="41">
        <v>525000</v>
      </c>
      <c r="L176" s="41">
        <v>525000</v>
      </c>
      <c r="M176" s="41">
        <v>525000</v>
      </c>
      <c r="N176" s="41">
        <v>525000</v>
      </c>
      <c r="O176" s="41">
        <v>525000</v>
      </c>
      <c r="P176" s="41">
        <v>525000</v>
      </c>
      <c r="Q176" s="41">
        <v>525000</v>
      </c>
      <c r="R176" s="41">
        <v>525000</v>
      </c>
      <c r="S176" s="41">
        <v>525000</v>
      </c>
      <c r="T176" s="41">
        <v>525000</v>
      </c>
      <c r="U176" s="41">
        <v>525000</v>
      </c>
      <c r="V176" s="41">
        <v>525000</v>
      </c>
      <c r="X176" s="41">
        <v>525000</v>
      </c>
      <c r="Y176" s="64">
        <v>0.95216926096266086</v>
      </c>
      <c r="Z176" s="64">
        <v>0.99997923922010901</v>
      </c>
      <c r="AA176" s="64">
        <v>0.99999996202301966</v>
      </c>
      <c r="AB176" s="64">
        <v>0.99999999987681132</v>
      </c>
      <c r="AC176" s="64">
        <v>0.99999999999943057</v>
      </c>
      <c r="AD176" s="64">
        <v>0.99999999999999645</v>
      </c>
      <c r="AE176" s="64">
        <v>1</v>
      </c>
      <c r="AF176" s="64">
        <v>1</v>
      </c>
      <c r="AG176" s="64">
        <v>1</v>
      </c>
      <c r="AH176" s="64">
        <v>1</v>
      </c>
      <c r="AI176" s="64">
        <v>1</v>
      </c>
      <c r="AJ176" s="64">
        <v>1</v>
      </c>
      <c r="AK176" s="64">
        <v>1</v>
      </c>
      <c r="AL176" s="64">
        <v>1</v>
      </c>
      <c r="AM176" s="64">
        <v>1</v>
      </c>
      <c r="AN176" s="64">
        <v>1</v>
      </c>
      <c r="AO176" s="64">
        <v>1</v>
      </c>
      <c r="AP176" s="64">
        <v>1</v>
      </c>
      <c r="AQ176" s="64">
        <v>1</v>
      </c>
      <c r="AR176" s="64">
        <v>1</v>
      </c>
    </row>
    <row r="177" spans="2:44" x14ac:dyDescent="0.25">
      <c r="B177" t="s">
        <v>537</v>
      </c>
      <c r="C177" s="24">
        <v>643304.74582898163</v>
      </c>
      <c r="D177" s="24">
        <v>674986.22664075228</v>
      </c>
      <c r="E177" s="24">
        <v>674999.97478931071</v>
      </c>
      <c r="F177" s="24">
        <v>674999.99991818646</v>
      </c>
      <c r="G177" s="24">
        <v>674999.99999962165</v>
      </c>
      <c r="H177" s="24">
        <v>674999.99999999767</v>
      </c>
      <c r="I177" s="24">
        <v>674999.99999999988</v>
      </c>
      <c r="J177" s="24">
        <v>674999.99999999988</v>
      </c>
      <c r="K177" s="24">
        <v>674999.99999999988</v>
      </c>
      <c r="L177" s="24">
        <v>674999.99999999988</v>
      </c>
      <c r="M177" s="24">
        <v>674999.99999999988</v>
      </c>
      <c r="N177" s="24">
        <v>674999.99999999988</v>
      </c>
      <c r="O177" s="24">
        <v>674999.99999999988</v>
      </c>
      <c r="P177" s="24">
        <v>674999.99999999988</v>
      </c>
      <c r="Q177" s="24">
        <v>674999.99999999988</v>
      </c>
      <c r="R177" s="24">
        <v>674999.99999999988</v>
      </c>
      <c r="S177" s="24">
        <v>674999.99999999988</v>
      </c>
      <c r="T177" s="24">
        <v>674999.99999999988</v>
      </c>
      <c r="U177" s="24">
        <v>674999.99999999988</v>
      </c>
      <c r="V177" s="24">
        <v>674999.99999999988</v>
      </c>
      <c r="X177" s="24">
        <v>674999.99999999988</v>
      </c>
      <c r="Y177" s="6">
        <v>0.95304406789478779</v>
      </c>
      <c r="Z177" s="6">
        <v>0.99997959502333689</v>
      </c>
      <c r="AA177" s="6">
        <v>0.99999996265083091</v>
      </c>
      <c r="AB177" s="6">
        <v>0.99999999987879495</v>
      </c>
      <c r="AC177" s="6">
        <v>0.99999999999943967</v>
      </c>
      <c r="AD177" s="6">
        <v>0.99999999999999667</v>
      </c>
      <c r="AE177" s="6">
        <v>1</v>
      </c>
      <c r="AF177" s="6">
        <v>1</v>
      </c>
      <c r="AG177" s="6">
        <v>1</v>
      </c>
      <c r="AH177" s="6">
        <v>1</v>
      </c>
      <c r="AI177" s="6">
        <v>1</v>
      </c>
      <c r="AJ177" s="6">
        <v>1</v>
      </c>
      <c r="AK177" s="6">
        <v>1</v>
      </c>
      <c r="AL177" s="6">
        <v>1</v>
      </c>
      <c r="AM177" s="6">
        <v>1</v>
      </c>
      <c r="AN177" s="6">
        <v>1</v>
      </c>
      <c r="AO177" s="6">
        <v>1</v>
      </c>
      <c r="AP177" s="6">
        <v>1</v>
      </c>
      <c r="AQ177" s="6">
        <v>1</v>
      </c>
      <c r="AR177" s="6">
        <v>1</v>
      </c>
    </row>
    <row r="178" spans="2:44" x14ac:dyDescent="0.25">
      <c r="B178" s="91" t="s">
        <v>539</v>
      </c>
      <c r="C178" s="41">
        <v>786720.62965256639</v>
      </c>
      <c r="D178" s="41">
        <v>824983.35269094736</v>
      </c>
      <c r="E178" s="41">
        <v>824999.96951653622</v>
      </c>
      <c r="F178" s="41">
        <v>824999.99990104698</v>
      </c>
      <c r="G178" s="41">
        <v>824999.99999954237</v>
      </c>
      <c r="H178" s="41">
        <v>824999.99999999732</v>
      </c>
      <c r="I178" s="41">
        <v>825000</v>
      </c>
      <c r="J178" s="41">
        <v>825000</v>
      </c>
      <c r="K178" s="41">
        <v>825000</v>
      </c>
      <c r="L178" s="41">
        <v>825000</v>
      </c>
      <c r="M178" s="41">
        <v>825000</v>
      </c>
      <c r="N178" s="41">
        <v>825000</v>
      </c>
      <c r="O178" s="41">
        <v>825000</v>
      </c>
      <c r="P178" s="41">
        <v>825000</v>
      </c>
      <c r="Q178" s="41">
        <v>825000</v>
      </c>
      <c r="R178" s="41">
        <v>825000</v>
      </c>
      <c r="S178" s="41">
        <v>825000</v>
      </c>
      <c r="T178" s="41">
        <v>825000</v>
      </c>
      <c r="U178" s="41">
        <v>825000</v>
      </c>
      <c r="V178" s="41">
        <v>825000</v>
      </c>
      <c r="X178" s="41">
        <v>825000</v>
      </c>
      <c r="Y178" s="64">
        <v>0.95360076321523202</v>
      </c>
      <c r="Z178" s="64">
        <v>0.99997982144357256</v>
      </c>
      <c r="AA178" s="64">
        <v>0.99999996305034689</v>
      </c>
      <c r="AB178" s="64">
        <v>0.99999999988005694</v>
      </c>
      <c r="AC178" s="64">
        <v>0.99999999999944533</v>
      </c>
      <c r="AD178" s="64">
        <v>0.99999999999999678</v>
      </c>
      <c r="AE178" s="64">
        <v>1</v>
      </c>
      <c r="AF178" s="64">
        <v>1</v>
      </c>
      <c r="AG178" s="64">
        <v>1</v>
      </c>
      <c r="AH178" s="64">
        <v>1</v>
      </c>
      <c r="AI178" s="64">
        <v>1</v>
      </c>
      <c r="AJ178" s="64">
        <v>1</v>
      </c>
      <c r="AK178" s="64">
        <v>1</v>
      </c>
      <c r="AL178" s="64">
        <v>1</v>
      </c>
      <c r="AM178" s="64">
        <v>1</v>
      </c>
      <c r="AN178" s="64">
        <v>1</v>
      </c>
      <c r="AO178" s="64">
        <v>1</v>
      </c>
      <c r="AP178" s="64">
        <v>1</v>
      </c>
      <c r="AQ178" s="64">
        <v>1</v>
      </c>
      <c r="AR178" s="64">
        <v>1</v>
      </c>
    </row>
    <row r="179" spans="2:44" x14ac:dyDescent="0.25">
      <c r="B179" t="s">
        <v>541</v>
      </c>
      <c r="C179" s="24">
        <v>930136.51347615116</v>
      </c>
      <c r="D179" s="24">
        <v>974980.47874114255</v>
      </c>
      <c r="E179" s="24">
        <v>974999.96424376161</v>
      </c>
      <c r="F179" s="24">
        <v>974999.99988390738</v>
      </c>
      <c r="G179" s="24">
        <v>974999.99999946298</v>
      </c>
      <c r="H179" s="24">
        <v>974999.99999999662</v>
      </c>
      <c r="I179" s="24">
        <v>974999.99999999988</v>
      </c>
      <c r="J179" s="24">
        <v>974999.99999999988</v>
      </c>
      <c r="K179" s="24">
        <v>974999.99999999988</v>
      </c>
      <c r="L179" s="24">
        <v>974999.99999999988</v>
      </c>
      <c r="M179" s="24">
        <v>974999.99999999988</v>
      </c>
      <c r="N179" s="24">
        <v>974999.99999999988</v>
      </c>
      <c r="O179" s="24">
        <v>974999.99999999988</v>
      </c>
      <c r="P179" s="24">
        <v>974999.99999999988</v>
      </c>
      <c r="Q179" s="24">
        <v>974999.99999999988</v>
      </c>
      <c r="R179" s="24">
        <v>974999.99999999988</v>
      </c>
      <c r="S179" s="24">
        <v>974999.99999999988</v>
      </c>
      <c r="T179" s="24">
        <v>974999.99999999988</v>
      </c>
      <c r="U179" s="24">
        <v>974999.99999999988</v>
      </c>
      <c r="V179" s="24">
        <v>974999.99999999988</v>
      </c>
      <c r="X179" s="24">
        <v>974999.99999999988</v>
      </c>
      <c r="Y179" s="6">
        <v>0.9539861676678475</v>
      </c>
      <c r="Z179" s="6">
        <v>0.99997997819604378</v>
      </c>
      <c r="AA179" s="6">
        <v>0.99999996332693508</v>
      </c>
      <c r="AB179" s="6">
        <v>0.9999999998809308</v>
      </c>
      <c r="AC179" s="6">
        <v>0.99999999999944933</v>
      </c>
      <c r="AD179" s="6">
        <v>0.99999999999999667</v>
      </c>
      <c r="AE179" s="6">
        <v>1</v>
      </c>
      <c r="AF179" s="6">
        <v>1</v>
      </c>
      <c r="AG179" s="6">
        <v>1</v>
      </c>
      <c r="AH179" s="6">
        <v>1</v>
      </c>
      <c r="AI179" s="6">
        <v>1</v>
      </c>
      <c r="AJ179" s="6">
        <v>1</v>
      </c>
      <c r="AK179" s="6">
        <v>1</v>
      </c>
      <c r="AL179" s="6">
        <v>1</v>
      </c>
      <c r="AM179" s="6">
        <v>1</v>
      </c>
      <c r="AN179" s="6">
        <v>1</v>
      </c>
      <c r="AO179" s="6">
        <v>1</v>
      </c>
      <c r="AP179" s="6">
        <v>1</v>
      </c>
      <c r="AQ179" s="6">
        <v>1</v>
      </c>
      <c r="AR179" s="6">
        <v>1</v>
      </c>
    </row>
    <row r="180" spans="2:44" x14ac:dyDescent="0.25">
      <c r="B180" s="91" t="s">
        <v>543</v>
      </c>
      <c r="C180" s="41">
        <v>934269.97623045067</v>
      </c>
      <c r="D180" s="41">
        <v>974982.15991139377</v>
      </c>
      <c r="E180" s="41">
        <v>974999.96721016918</v>
      </c>
      <c r="F180" s="41">
        <v>974999.99989327916</v>
      </c>
      <c r="G180" s="41">
        <v>974999.99999950535</v>
      </c>
      <c r="H180" s="41">
        <v>974999.99999999697</v>
      </c>
      <c r="I180" s="41">
        <v>975000</v>
      </c>
      <c r="J180" s="41">
        <v>975000</v>
      </c>
      <c r="K180" s="41">
        <v>975000</v>
      </c>
      <c r="L180" s="41">
        <v>975000</v>
      </c>
      <c r="M180" s="41">
        <v>975000</v>
      </c>
      <c r="N180" s="41">
        <v>975000</v>
      </c>
      <c r="O180" s="41">
        <v>975000</v>
      </c>
      <c r="P180" s="41">
        <v>975000</v>
      </c>
      <c r="Q180" s="41">
        <v>975000</v>
      </c>
      <c r="R180" s="41">
        <v>975000</v>
      </c>
      <c r="S180" s="41">
        <v>975000</v>
      </c>
      <c r="T180" s="41">
        <v>975000</v>
      </c>
      <c r="U180" s="41">
        <v>975000</v>
      </c>
      <c r="V180" s="41">
        <v>975000</v>
      </c>
      <c r="X180" s="41">
        <v>975000</v>
      </c>
      <c r="Y180" s="64">
        <v>0.9582256166466161</v>
      </c>
      <c r="Z180" s="64">
        <v>0.99998170247322438</v>
      </c>
      <c r="AA180" s="64">
        <v>0.99999996636940425</v>
      </c>
      <c r="AB180" s="64">
        <v>0.99999999989054278</v>
      </c>
      <c r="AC180" s="64">
        <v>0.99999999999949263</v>
      </c>
      <c r="AD180" s="64">
        <v>0.99999999999999689</v>
      </c>
      <c r="AE180" s="64">
        <v>1</v>
      </c>
      <c r="AF180" s="64">
        <v>1</v>
      </c>
      <c r="AG180" s="64">
        <v>1</v>
      </c>
      <c r="AH180" s="64">
        <v>1</v>
      </c>
      <c r="AI180" s="64">
        <v>1</v>
      </c>
      <c r="AJ180" s="64">
        <v>1</v>
      </c>
      <c r="AK180" s="64">
        <v>1</v>
      </c>
      <c r="AL180" s="64">
        <v>1</v>
      </c>
      <c r="AM180" s="64">
        <v>1</v>
      </c>
      <c r="AN180" s="64">
        <v>1</v>
      </c>
      <c r="AO180" s="64">
        <v>1</v>
      </c>
      <c r="AP180" s="64">
        <v>1</v>
      </c>
      <c r="AQ180" s="64">
        <v>1</v>
      </c>
      <c r="AR180" s="64">
        <v>1</v>
      </c>
    </row>
    <row r="181" spans="2:44" x14ac:dyDescent="0.25">
      <c r="B181" t="s">
        <v>545</v>
      </c>
      <c r="C181" s="24">
        <v>999777.72401079396</v>
      </c>
      <c r="D181" s="24">
        <v>1049978.2011811144</v>
      </c>
      <c r="E181" s="24">
        <v>1049999.9601241706</v>
      </c>
      <c r="F181" s="24">
        <v>1049999.9998706519</v>
      </c>
      <c r="G181" s="24">
        <v>1049999.9999994021</v>
      </c>
      <c r="H181" s="24">
        <v>1049999.9999999963</v>
      </c>
      <c r="I181" s="24">
        <v>1050000</v>
      </c>
      <c r="J181" s="24">
        <v>1050000</v>
      </c>
      <c r="K181" s="24">
        <v>1050000</v>
      </c>
      <c r="L181" s="24">
        <v>1050000</v>
      </c>
      <c r="M181" s="24">
        <v>1050000</v>
      </c>
      <c r="N181" s="24">
        <v>1050000</v>
      </c>
      <c r="O181" s="24">
        <v>1050000</v>
      </c>
      <c r="P181" s="24">
        <v>1050000</v>
      </c>
      <c r="Q181" s="24">
        <v>1050000</v>
      </c>
      <c r="R181" s="24">
        <v>1050000</v>
      </c>
      <c r="S181" s="24">
        <v>1050000</v>
      </c>
      <c r="T181" s="24">
        <v>1050000</v>
      </c>
      <c r="U181" s="24">
        <v>1050000</v>
      </c>
      <c r="V181" s="24">
        <v>1050000</v>
      </c>
      <c r="X181" s="24">
        <v>1050000</v>
      </c>
      <c r="Y181" s="6">
        <v>0.95216926096266086</v>
      </c>
      <c r="Z181" s="6">
        <v>0.99997923922010901</v>
      </c>
      <c r="AA181" s="6">
        <v>0.99999996202301966</v>
      </c>
      <c r="AB181" s="6">
        <v>0.99999999987681132</v>
      </c>
      <c r="AC181" s="6">
        <v>0.99999999999943057</v>
      </c>
      <c r="AD181" s="6">
        <v>0.99999999999999645</v>
      </c>
      <c r="AE181" s="6">
        <v>1</v>
      </c>
      <c r="AF181" s="6">
        <v>1</v>
      </c>
      <c r="AG181" s="6">
        <v>1</v>
      </c>
      <c r="AH181" s="6">
        <v>1</v>
      </c>
      <c r="AI181" s="6">
        <v>1</v>
      </c>
      <c r="AJ181" s="6">
        <v>1</v>
      </c>
      <c r="AK181" s="6">
        <v>1</v>
      </c>
      <c r="AL181" s="6">
        <v>1</v>
      </c>
      <c r="AM181" s="6">
        <v>1</v>
      </c>
      <c r="AN181" s="6">
        <v>1</v>
      </c>
      <c r="AO181" s="6">
        <v>1</v>
      </c>
      <c r="AP181" s="6">
        <v>1</v>
      </c>
      <c r="AQ181" s="6">
        <v>1</v>
      </c>
      <c r="AR181" s="6">
        <v>1</v>
      </c>
    </row>
    <row r="182" spans="2:44" x14ac:dyDescent="0.25">
      <c r="B182" s="91" t="s">
        <v>547</v>
      </c>
      <c r="C182" s="41">
        <v>1286609.4916579633</v>
      </c>
      <c r="D182" s="41">
        <v>1349972.4532815046</v>
      </c>
      <c r="E182" s="41">
        <v>1349999.9495786214</v>
      </c>
      <c r="F182" s="41">
        <v>1349999.9998363729</v>
      </c>
      <c r="G182" s="41">
        <v>1349999.9999992433</v>
      </c>
      <c r="H182" s="41">
        <v>1349999.9999999953</v>
      </c>
      <c r="I182" s="41">
        <v>1349999.9999999998</v>
      </c>
      <c r="J182" s="41">
        <v>1349999.9999999998</v>
      </c>
      <c r="K182" s="41">
        <v>1349999.9999999998</v>
      </c>
      <c r="L182" s="41">
        <v>1349999.9999999998</v>
      </c>
      <c r="M182" s="41">
        <v>1349999.9999999998</v>
      </c>
      <c r="N182" s="41">
        <v>1349999.9999999998</v>
      </c>
      <c r="O182" s="41">
        <v>1349999.9999999998</v>
      </c>
      <c r="P182" s="41">
        <v>1349999.9999999998</v>
      </c>
      <c r="Q182" s="41">
        <v>1349999.9999999998</v>
      </c>
      <c r="R182" s="41">
        <v>1349999.9999999998</v>
      </c>
      <c r="S182" s="41">
        <v>1349999.9999999998</v>
      </c>
      <c r="T182" s="41">
        <v>1349999.9999999998</v>
      </c>
      <c r="U182" s="41">
        <v>1349999.9999999998</v>
      </c>
      <c r="V182" s="41">
        <v>1349999.9999999998</v>
      </c>
      <c r="X182" s="41">
        <v>1349999.9999999998</v>
      </c>
      <c r="Y182" s="64">
        <v>0.95304406789478779</v>
      </c>
      <c r="Z182" s="64">
        <v>0.99997959502333689</v>
      </c>
      <c r="AA182" s="64">
        <v>0.99999996265083091</v>
      </c>
      <c r="AB182" s="64">
        <v>0.99999999987879495</v>
      </c>
      <c r="AC182" s="64">
        <v>0.99999999999943967</v>
      </c>
      <c r="AD182" s="64">
        <v>0.99999999999999667</v>
      </c>
      <c r="AE182" s="64">
        <v>1</v>
      </c>
      <c r="AF182" s="64">
        <v>1</v>
      </c>
      <c r="AG182" s="64">
        <v>1</v>
      </c>
      <c r="AH182" s="64">
        <v>1</v>
      </c>
      <c r="AI182" s="64">
        <v>1</v>
      </c>
      <c r="AJ182" s="64">
        <v>1</v>
      </c>
      <c r="AK182" s="64">
        <v>1</v>
      </c>
      <c r="AL182" s="64">
        <v>1</v>
      </c>
      <c r="AM182" s="64">
        <v>1</v>
      </c>
      <c r="AN182" s="64">
        <v>1</v>
      </c>
      <c r="AO182" s="64">
        <v>1</v>
      </c>
      <c r="AP182" s="64">
        <v>1</v>
      </c>
      <c r="AQ182" s="64">
        <v>1</v>
      </c>
      <c r="AR182" s="64">
        <v>1</v>
      </c>
    </row>
    <row r="183" spans="2:44" x14ac:dyDescent="0.25">
      <c r="B183" t="s">
        <v>549</v>
      </c>
      <c r="C183" s="24">
        <v>1573441.2593051328</v>
      </c>
      <c r="D183" s="24">
        <v>1649966.7053818947</v>
      </c>
      <c r="E183" s="24">
        <v>1649999.9390330724</v>
      </c>
      <c r="F183" s="24">
        <v>1649999.999802094</v>
      </c>
      <c r="G183" s="24">
        <v>1649999.9999990847</v>
      </c>
      <c r="H183" s="24">
        <v>1649999.9999999946</v>
      </c>
      <c r="I183" s="24">
        <v>1650000</v>
      </c>
      <c r="J183" s="24">
        <v>1650000</v>
      </c>
      <c r="K183" s="24">
        <v>1650000</v>
      </c>
      <c r="L183" s="24">
        <v>1650000</v>
      </c>
      <c r="M183" s="24">
        <v>1650000</v>
      </c>
      <c r="N183" s="24">
        <v>1650000</v>
      </c>
      <c r="O183" s="24">
        <v>1650000</v>
      </c>
      <c r="P183" s="24">
        <v>1650000</v>
      </c>
      <c r="Q183" s="24">
        <v>1650000</v>
      </c>
      <c r="R183" s="24">
        <v>1650000</v>
      </c>
      <c r="S183" s="24">
        <v>1650000</v>
      </c>
      <c r="T183" s="24">
        <v>1650000</v>
      </c>
      <c r="U183" s="24">
        <v>1650000</v>
      </c>
      <c r="V183" s="24">
        <v>1650000</v>
      </c>
      <c r="X183" s="24">
        <v>1650000</v>
      </c>
      <c r="Y183" s="6">
        <v>0.95360076321523202</v>
      </c>
      <c r="Z183" s="6">
        <v>0.99997982144357256</v>
      </c>
      <c r="AA183" s="6">
        <v>0.99999996305034689</v>
      </c>
      <c r="AB183" s="6">
        <v>0.99999999988005694</v>
      </c>
      <c r="AC183" s="6">
        <v>0.99999999999944533</v>
      </c>
      <c r="AD183" s="6">
        <v>0.99999999999999678</v>
      </c>
      <c r="AE183" s="6">
        <v>1</v>
      </c>
      <c r="AF183" s="6">
        <v>1</v>
      </c>
      <c r="AG183" s="6">
        <v>1</v>
      </c>
      <c r="AH183" s="6">
        <v>1</v>
      </c>
      <c r="AI183" s="6">
        <v>1</v>
      </c>
      <c r="AJ183" s="6">
        <v>1</v>
      </c>
      <c r="AK183" s="6">
        <v>1</v>
      </c>
      <c r="AL183" s="6">
        <v>1</v>
      </c>
      <c r="AM183" s="6">
        <v>1</v>
      </c>
      <c r="AN183" s="6">
        <v>1</v>
      </c>
      <c r="AO183" s="6">
        <v>1</v>
      </c>
      <c r="AP183" s="6">
        <v>1</v>
      </c>
      <c r="AQ183" s="6">
        <v>1</v>
      </c>
      <c r="AR183" s="6">
        <v>1</v>
      </c>
    </row>
    <row r="184" spans="2:44" x14ac:dyDescent="0.25">
      <c r="B184" s="91" t="s">
        <v>551</v>
      </c>
      <c r="C184" s="41">
        <v>1860273.0269523023</v>
      </c>
      <c r="D184" s="41">
        <v>1949960.9574822851</v>
      </c>
      <c r="E184" s="41">
        <v>1949999.9284875232</v>
      </c>
      <c r="F184" s="41">
        <v>1949999.9997678148</v>
      </c>
      <c r="G184" s="41">
        <v>1949999.999998926</v>
      </c>
      <c r="H184" s="41">
        <v>1949999.9999999932</v>
      </c>
      <c r="I184" s="41">
        <v>1949999.9999999998</v>
      </c>
      <c r="J184" s="41">
        <v>1949999.9999999998</v>
      </c>
      <c r="K184" s="41">
        <v>1949999.9999999998</v>
      </c>
      <c r="L184" s="41">
        <v>1949999.9999999998</v>
      </c>
      <c r="M184" s="41">
        <v>1949999.9999999998</v>
      </c>
      <c r="N184" s="41">
        <v>1949999.9999999998</v>
      </c>
      <c r="O184" s="41">
        <v>1949999.9999999998</v>
      </c>
      <c r="P184" s="41">
        <v>1949999.9999999998</v>
      </c>
      <c r="Q184" s="41">
        <v>1949999.9999999998</v>
      </c>
      <c r="R184" s="41">
        <v>1949999.9999999998</v>
      </c>
      <c r="S184" s="41">
        <v>1949999.9999999998</v>
      </c>
      <c r="T184" s="41">
        <v>1949999.9999999998</v>
      </c>
      <c r="U184" s="41">
        <v>1949999.9999999998</v>
      </c>
      <c r="V184" s="41">
        <v>1949999.9999999998</v>
      </c>
      <c r="X184" s="41">
        <v>1949999.9999999998</v>
      </c>
      <c r="Y184" s="64">
        <v>0.9539861676678475</v>
      </c>
      <c r="Z184" s="64">
        <v>0.99997997819604378</v>
      </c>
      <c r="AA184" s="64">
        <v>0.99999996332693508</v>
      </c>
      <c r="AB184" s="64">
        <v>0.9999999998809308</v>
      </c>
      <c r="AC184" s="64">
        <v>0.99999999999944933</v>
      </c>
      <c r="AD184" s="64">
        <v>0.99999999999999667</v>
      </c>
      <c r="AE184" s="64">
        <v>1</v>
      </c>
      <c r="AF184" s="64">
        <v>1</v>
      </c>
      <c r="AG184" s="64">
        <v>1</v>
      </c>
      <c r="AH184" s="64">
        <v>1</v>
      </c>
      <c r="AI184" s="64">
        <v>1</v>
      </c>
      <c r="AJ184" s="64">
        <v>1</v>
      </c>
      <c r="AK184" s="64">
        <v>1</v>
      </c>
      <c r="AL184" s="64">
        <v>1</v>
      </c>
      <c r="AM184" s="64">
        <v>1</v>
      </c>
      <c r="AN184" s="64">
        <v>1</v>
      </c>
      <c r="AO184" s="64">
        <v>1</v>
      </c>
      <c r="AP184" s="64">
        <v>1</v>
      </c>
      <c r="AQ184" s="64">
        <v>1</v>
      </c>
      <c r="AR184" s="64">
        <v>1</v>
      </c>
    </row>
    <row r="185" spans="2:44" x14ac:dyDescent="0.25">
      <c r="B185" t="s">
        <v>553</v>
      </c>
      <c r="C185" s="24">
        <v>1868539.9524609013</v>
      </c>
      <c r="D185" s="24">
        <v>1949964.3198227875</v>
      </c>
      <c r="E185" s="24">
        <v>1949999.9344203384</v>
      </c>
      <c r="F185" s="24">
        <v>1949999.9997865583</v>
      </c>
      <c r="G185" s="24">
        <v>1949999.9999990107</v>
      </c>
      <c r="H185" s="24">
        <v>1949999.9999999939</v>
      </c>
      <c r="I185" s="24">
        <v>1950000</v>
      </c>
      <c r="J185" s="24">
        <v>1950000</v>
      </c>
      <c r="K185" s="24">
        <v>1950000</v>
      </c>
      <c r="L185" s="24">
        <v>1950000</v>
      </c>
      <c r="M185" s="24">
        <v>1950000</v>
      </c>
      <c r="N185" s="24">
        <v>1950000</v>
      </c>
      <c r="O185" s="24">
        <v>1950000</v>
      </c>
      <c r="P185" s="24">
        <v>1950000</v>
      </c>
      <c r="Q185" s="24">
        <v>1950000</v>
      </c>
      <c r="R185" s="24">
        <v>1950000</v>
      </c>
      <c r="S185" s="24">
        <v>1950000</v>
      </c>
      <c r="T185" s="24">
        <v>1950000</v>
      </c>
      <c r="U185" s="24">
        <v>1950000</v>
      </c>
      <c r="V185" s="24">
        <v>1950000</v>
      </c>
      <c r="X185" s="24">
        <v>1950000</v>
      </c>
      <c r="Y185" s="6">
        <v>0.9582256166466161</v>
      </c>
      <c r="Z185" s="6">
        <v>0.99998170247322438</v>
      </c>
      <c r="AA185" s="6">
        <v>0.99999996636940425</v>
      </c>
      <c r="AB185" s="6">
        <v>0.99999999989054278</v>
      </c>
      <c r="AC185" s="6">
        <v>0.99999999999949263</v>
      </c>
      <c r="AD185" s="6">
        <v>0.99999999999999689</v>
      </c>
      <c r="AE185" s="6">
        <v>1</v>
      </c>
      <c r="AF185" s="6">
        <v>1</v>
      </c>
      <c r="AG185" s="6">
        <v>1</v>
      </c>
      <c r="AH185" s="6">
        <v>1</v>
      </c>
      <c r="AI185" s="6">
        <v>1</v>
      </c>
      <c r="AJ185" s="6">
        <v>1</v>
      </c>
      <c r="AK185" s="6">
        <v>1</v>
      </c>
      <c r="AL185" s="6">
        <v>1</v>
      </c>
      <c r="AM185" s="6">
        <v>1</v>
      </c>
      <c r="AN185" s="6">
        <v>1</v>
      </c>
      <c r="AO185" s="6">
        <v>1</v>
      </c>
      <c r="AP185" s="6">
        <v>1</v>
      </c>
      <c r="AQ185" s="6">
        <v>1</v>
      </c>
      <c r="AR185" s="6">
        <v>1</v>
      </c>
    </row>
    <row r="186" spans="2:44" x14ac:dyDescent="0.25">
      <c r="B186" s="91" t="s">
        <v>555</v>
      </c>
      <c r="C186" s="41">
        <v>1999555.4480215879</v>
      </c>
      <c r="D186" s="41">
        <v>2099956.4023622288</v>
      </c>
      <c r="E186" s="41">
        <v>2099999.9202483413</v>
      </c>
      <c r="F186" s="41">
        <v>2099999.9997413037</v>
      </c>
      <c r="G186" s="41">
        <v>2099999.9999988042</v>
      </c>
      <c r="H186" s="41">
        <v>2099999.9999999925</v>
      </c>
      <c r="I186" s="41">
        <v>2100000</v>
      </c>
      <c r="J186" s="41">
        <v>2100000</v>
      </c>
      <c r="K186" s="41">
        <v>2100000</v>
      </c>
      <c r="L186" s="41">
        <v>2100000</v>
      </c>
      <c r="M186" s="41">
        <v>2100000</v>
      </c>
      <c r="N186" s="41">
        <v>2100000</v>
      </c>
      <c r="O186" s="41">
        <v>2100000</v>
      </c>
      <c r="P186" s="41">
        <v>2100000</v>
      </c>
      <c r="Q186" s="41">
        <v>2100000</v>
      </c>
      <c r="R186" s="41">
        <v>2100000</v>
      </c>
      <c r="S186" s="41">
        <v>2100000</v>
      </c>
      <c r="T186" s="41">
        <v>2100000</v>
      </c>
      <c r="U186" s="41">
        <v>2100000</v>
      </c>
      <c r="V186" s="41">
        <v>2100000</v>
      </c>
      <c r="X186" s="41">
        <v>2100000</v>
      </c>
      <c r="Y186" s="64">
        <v>0.95216926096266086</v>
      </c>
      <c r="Z186" s="64">
        <v>0.99997923922010901</v>
      </c>
      <c r="AA186" s="64">
        <v>0.99999996202301966</v>
      </c>
      <c r="AB186" s="64">
        <v>0.99999999987681132</v>
      </c>
      <c r="AC186" s="64">
        <v>0.99999999999943057</v>
      </c>
      <c r="AD186" s="64">
        <v>0.99999999999999645</v>
      </c>
      <c r="AE186" s="64">
        <v>1</v>
      </c>
      <c r="AF186" s="64">
        <v>1</v>
      </c>
      <c r="AG186" s="64">
        <v>1</v>
      </c>
      <c r="AH186" s="64">
        <v>1</v>
      </c>
      <c r="AI186" s="64">
        <v>1</v>
      </c>
      <c r="AJ186" s="64">
        <v>1</v>
      </c>
      <c r="AK186" s="64">
        <v>1</v>
      </c>
      <c r="AL186" s="64">
        <v>1</v>
      </c>
      <c r="AM186" s="64">
        <v>1</v>
      </c>
      <c r="AN186" s="64">
        <v>1</v>
      </c>
      <c r="AO186" s="64">
        <v>1</v>
      </c>
      <c r="AP186" s="64">
        <v>1</v>
      </c>
      <c r="AQ186" s="64">
        <v>1</v>
      </c>
      <c r="AR186" s="64">
        <v>1</v>
      </c>
    </row>
    <row r="188" spans="2:44" x14ac:dyDescent="0.25">
      <c r="B188" s="30" t="s">
        <v>6044</v>
      </c>
      <c r="C188" s="70"/>
      <c r="D188" s="70"/>
      <c r="E188" s="70"/>
      <c r="F188" s="70"/>
      <c r="G188" s="70"/>
      <c r="H188" s="70"/>
      <c r="I188" s="70"/>
      <c r="J188" s="70"/>
      <c r="K188" s="70"/>
      <c r="L188" s="70"/>
      <c r="M188" s="70"/>
      <c r="N188" s="70"/>
      <c r="O188" s="70"/>
      <c r="P188" s="70"/>
      <c r="Q188" s="70"/>
      <c r="R188" s="70"/>
      <c r="S188" s="70"/>
      <c r="T188" s="70"/>
      <c r="U188" s="70"/>
      <c r="V188" s="70"/>
      <c r="X188" s="30" t="s">
        <v>6045</v>
      </c>
      <c r="Y188" s="70"/>
      <c r="Z188" s="70"/>
      <c r="AA188" s="70"/>
      <c r="AB188" s="70"/>
      <c r="AC188" s="70"/>
      <c r="AD188" s="70"/>
      <c r="AE188" s="70"/>
      <c r="AF188" s="70"/>
      <c r="AG188" s="70"/>
      <c r="AH188" s="70"/>
      <c r="AI188" s="70"/>
      <c r="AJ188" s="70"/>
      <c r="AK188" s="70"/>
      <c r="AL188" s="70"/>
      <c r="AM188" s="70"/>
      <c r="AN188" s="70"/>
      <c r="AO188" s="70"/>
      <c r="AP188" s="70"/>
      <c r="AQ188" s="70"/>
      <c r="AR188" s="70"/>
    </row>
    <row r="189" spans="2:44" x14ac:dyDescent="0.25">
      <c r="B189" s="7" t="s">
        <v>6008</v>
      </c>
      <c r="C189" s="50" t="s">
        <v>6010</v>
      </c>
      <c r="D189" s="50" t="s">
        <v>6011</v>
      </c>
      <c r="E189" s="50" t="s">
        <v>6012</v>
      </c>
      <c r="F189" s="50" t="s">
        <v>6013</v>
      </c>
      <c r="G189" s="50" t="s">
        <v>6014</v>
      </c>
      <c r="H189" s="50" t="s">
        <v>6015</v>
      </c>
      <c r="I189" s="50" t="s">
        <v>6016</v>
      </c>
      <c r="J189" s="50" t="s">
        <v>6017</v>
      </c>
      <c r="K189" s="50" t="s">
        <v>6018</v>
      </c>
      <c r="L189" s="50" t="s">
        <v>6019</v>
      </c>
      <c r="M189" s="50" t="s">
        <v>6020</v>
      </c>
      <c r="N189" s="50" t="s">
        <v>6021</v>
      </c>
      <c r="O189" s="50" t="s">
        <v>6022</v>
      </c>
      <c r="P189" s="50" t="s">
        <v>6023</v>
      </c>
      <c r="Q189" s="50" t="s">
        <v>6024</v>
      </c>
      <c r="R189" s="50" t="s">
        <v>6025</v>
      </c>
      <c r="S189" s="50" t="s">
        <v>6026</v>
      </c>
      <c r="T189" s="50" t="s">
        <v>6027</v>
      </c>
      <c r="U189" s="50" t="s">
        <v>6028</v>
      </c>
      <c r="V189" s="50" t="s">
        <v>6029</v>
      </c>
      <c r="X189" s="50" t="s">
        <v>6009</v>
      </c>
      <c r="Y189" s="50" t="s">
        <v>6010</v>
      </c>
      <c r="Z189" s="50" t="s">
        <v>6011</v>
      </c>
      <c r="AA189" s="50" t="s">
        <v>6012</v>
      </c>
      <c r="AB189" s="50" t="s">
        <v>6013</v>
      </c>
      <c r="AC189" s="50" t="s">
        <v>6014</v>
      </c>
      <c r="AD189" s="50" t="s">
        <v>6015</v>
      </c>
      <c r="AE189" s="50" t="s">
        <v>6016</v>
      </c>
      <c r="AF189" s="50" t="s">
        <v>6017</v>
      </c>
      <c r="AG189" s="50" t="s">
        <v>6018</v>
      </c>
      <c r="AH189" s="50" t="s">
        <v>6019</v>
      </c>
      <c r="AI189" s="50" t="s">
        <v>6020</v>
      </c>
      <c r="AJ189" s="50" t="s">
        <v>6021</v>
      </c>
      <c r="AK189" s="50" t="s">
        <v>6022</v>
      </c>
      <c r="AL189" s="50" t="s">
        <v>6023</v>
      </c>
      <c r="AM189" s="50" t="s">
        <v>6024</v>
      </c>
      <c r="AN189" s="50" t="s">
        <v>6025</v>
      </c>
      <c r="AO189" s="50" t="s">
        <v>6026</v>
      </c>
      <c r="AP189" s="50" t="s">
        <v>6027</v>
      </c>
      <c r="AQ189" s="50" t="s">
        <v>6028</v>
      </c>
      <c r="AR189" s="50" t="s">
        <v>6029</v>
      </c>
    </row>
    <row r="190" spans="2:44" x14ac:dyDescent="0.25">
      <c r="B190" t="s">
        <v>517</v>
      </c>
      <c r="C190" s="24">
        <v>0</v>
      </c>
      <c r="D190" s="24">
        <v>0</v>
      </c>
      <c r="E190" s="24">
        <v>0</v>
      </c>
      <c r="F190" s="24">
        <v>0</v>
      </c>
      <c r="G190" s="24">
        <v>0</v>
      </c>
      <c r="H190" s="24">
        <v>0</v>
      </c>
      <c r="I190" s="24">
        <v>0</v>
      </c>
      <c r="J190" s="24">
        <v>0</v>
      </c>
      <c r="K190" s="24">
        <v>0</v>
      </c>
      <c r="L190" s="24">
        <v>0</v>
      </c>
      <c r="M190" s="24">
        <v>0</v>
      </c>
      <c r="N190" s="24">
        <v>0</v>
      </c>
      <c r="O190" s="24">
        <v>0</v>
      </c>
      <c r="P190" s="24">
        <v>0</v>
      </c>
      <c r="Q190" s="24">
        <v>0</v>
      </c>
      <c r="R190" s="24">
        <v>0</v>
      </c>
      <c r="S190" s="24">
        <v>0</v>
      </c>
      <c r="T190" s="24">
        <v>0</v>
      </c>
      <c r="U190" s="24">
        <v>0</v>
      </c>
      <c r="V190" s="24">
        <v>0</v>
      </c>
      <c r="X190" s="24">
        <v>0</v>
      </c>
      <c r="Y190" s="6">
        <v>0</v>
      </c>
      <c r="Z190" s="6">
        <v>0</v>
      </c>
      <c r="AA190" s="6">
        <v>0</v>
      </c>
      <c r="AB190" s="6">
        <v>0</v>
      </c>
      <c r="AC190" s="6">
        <v>0</v>
      </c>
      <c r="AD190" s="6">
        <v>0</v>
      </c>
      <c r="AE190" s="6">
        <v>0</v>
      </c>
      <c r="AF190" s="6">
        <v>0</v>
      </c>
      <c r="AG190" s="6">
        <v>0</v>
      </c>
      <c r="AH190" s="6">
        <v>0</v>
      </c>
      <c r="AI190" s="6">
        <v>0</v>
      </c>
      <c r="AJ190" s="6">
        <v>0</v>
      </c>
      <c r="AK190" s="6">
        <v>0</v>
      </c>
      <c r="AL190" s="6">
        <v>0</v>
      </c>
      <c r="AM190" s="6">
        <v>0</v>
      </c>
      <c r="AN190" s="6">
        <v>0</v>
      </c>
      <c r="AO190" s="6">
        <v>0</v>
      </c>
      <c r="AP190" s="6">
        <v>0</v>
      </c>
      <c r="AQ190" s="6">
        <v>0</v>
      </c>
      <c r="AR190" s="6">
        <v>0</v>
      </c>
    </row>
    <row r="191" spans="2:44" x14ac:dyDescent="0.25">
      <c r="B191" s="91" t="s">
        <v>519</v>
      </c>
      <c r="C191" s="41">
        <v>0</v>
      </c>
      <c r="D191" s="41">
        <v>0</v>
      </c>
      <c r="E191" s="41">
        <v>0</v>
      </c>
      <c r="F191" s="41">
        <v>0</v>
      </c>
      <c r="G191" s="41">
        <v>0</v>
      </c>
      <c r="H191" s="41">
        <v>0</v>
      </c>
      <c r="I191" s="41">
        <v>0</v>
      </c>
      <c r="J191" s="41">
        <v>0</v>
      </c>
      <c r="K191" s="41">
        <v>0</v>
      </c>
      <c r="L191" s="41">
        <v>0</v>
      </c>
      <c r="M191" s="41">
        <v>0</v>
      </c>
      <c r="N191" s="41">
        <v>0</v>
      </c>
      <c r="O191" s="41">
        <v>0</v>
      </c>
      <c r="P191" s="41">
        <v>0</v>
      </c>
      <c r="Q191" s="41">
        <v>0</v>
      </c>
      <c r="R191" s="41">
        <v>0</v>
      </c>
      <c r="S191" s="41">
        <v>0</v>
      </c>
      <c r="T191" s="41">
        <v>0</v>
      </c>
      <c r="U191" s="41">
        <v>0</v>
      </c>
      <c r="V191" s="41">
        <v>0</v>
      </c>
      <c r="X191" s="41">
        <v>0</v>
      </c>
      <c r="Y191" s="64">
        <v>0</v>
      </c>
      <c r="Z191" s="64">
        <v>0</v>
      </c>
      <c r="AA191" s="64">
        <v>0</v>
      </c>
      <c r="AB191" s="64">
        <v>0</v>
      </c>
      <c r="AC191" s="64">
        <v>0</v>
      </c>
      <c r="AD191" s="64">
        <v>0</v>
      </c>
      <c r="AE191" s="64">
        <v>0</v>
      </c>
      <c r="AF191" s="64">
        <v>0</v>
      </c>
      <c r="AG191" s="64">
        <v>0</v>
      </c>
      <c r="AH191" s="64">
        <v>0</v>
      </c>
      <c r="AI191" s="64">
        <v>0</v>
      </c>
      <c r="AJ191" s="64">
        <v>0</v>
      </c>
      <c r="AK191" s="64">
        <v>0</v>
      </c>
      <c r="AL191" s="64">
        <v>0</v>
      </c>
      <c r="AM191" s="64">
        <v>0</v>
      </c>
      <c r="AN191" s="64">
        <v>0</v>
      </c>
      <c r="AO191" s="64">
        <v>0</v>
      </c>
      <c r="AP191" s="64">
        <v>0</v>
      </c>
      <c r="AQ191" s="64">
        <v>0</v>
      </c>
      <c r="AR191" s="64">
        <v>0</v>
      </c>
    </row>
    <row r="192" spans="2:44" x14ac:dyDescent="0.25">
      <c r="B192" t="s">
        <v>521</v>
      </c>
      <c r="C192" s="24">
        <v>30.331854757172184</v>
      </c>
      <c r="D192" s="24">
        <v>1125.8974762867699</v>
      </c>
      <c r="E192" s="24">
        <v>5142.7523568837723</v>
      </c>
      <c r="F192" s="24">
        <v>11775.026405760671</v>
      </c>
      <c r="G192" s="24">
        <v>20013.898741420042</v>
      </c>
      <c r="H192" s="24">
        <v>29031.241064947008</v>
      </c>
      <c r="I192" s="24">
        <v>38270.952469608492</v>
      </c>
      <c r="J192" s="24">
        <v>47387.053393918235</v>
      </c>
      <c r="K192" s="24">
        <v>56175.720822579788</v>
      </c>
      <c r="L192" s="24">
        <v>64525.03814726408</v>
      </c>
      <c r="M192" s="24">
        <v>72381.257980842274</v>
      </c>
      <c r="N192" s="24">
        <v>79726.864882936628</v>
      </c>
      <c r="O192" s="24">
        <v>86566.468483902878</v>
      </c>
      <c r="P192" s="24">
        <v>92917.763145242905</v>
      </c>
      <c r="Q192" s="24">
        <v>98805.680056218669</v>
      </c>
      <c r="R192" s="24">
        <v>104258.79911474891</v>
      </c>
      <c r="S192" s="24">
        <v>109307.04620857659</v>
      </c>
      <c r="T192" s="24">
        <v>113980.21462788242</v>
      </c>
      <c r="U192" s="24">
        <v>118307.11314669882</v>
      </c>
      <c r="V192" s="24">
        <v>122315.07799312531</v>
      </c>
      <c r="X192" s="24">
        <v>179999.99999999997</v>
      </c>
      <c r="Y192" s="6">
        <v>1.6851030420651216E-4</v>
      </c>
      <c r="Z192" s="6">
        <v>6.2549859793709448E-3</v>
      </c>
      <c r="AA192" s="6">
        <v>2.8570846427132073E-2</v>
      </c>
      <c r="AB192" s="6">
        <v>6.541681336533707E-2</v>
      </c>
      <c r="AC192" s="6">
        <v>0.11118832634122247</v>
      </c>
      <c r="AD192" s="6">
        <v>0.16128467258303897</v>
      </c>
      <c r="AE192" s="6">
        <v>0.21261640260893611</v>
      </c>
      <c r="AF192" s="6">
        <v>0.26326140774399026</v>
      </c>
      <c r="AG192" s="6">
        <v>0.31208733790322107</v>
      </c>
      <c r="AH192" s="6">
        <v>0.35847243415146718</v>
      </c>
      <c r="AI192" s="6">
        <v>0.40211809989356828</v>
      </c>
      <c r="AJ192" s="6">
        <v>0.44292702712742577</v>
      </c>
      <c r="AK192" s="6">
        <v>0.48092482491057165</v>
      </c>
      <c r="AL192" s="6">
        <v>0.51620979525134958</v>
      </c>
      <c r="AM192" s="6">
        <v>0.54892044475677049</v>
      </c>
      <c r="AN192" s="6">
        <v>0.57921555063749408</v>
      </c>
      <c r="AO192" s="6">
        <v>0.60726136782542561</v>
      </c>
      <c r="AP192" s="6">
        <v>0.63322341459934695</v>
      </c>
      <c r="AQ192" s="6">
        <v>0.65726173970388246</v>
      </c>
      <c r="AR192" s="6">
        <v>0.6795282110729185</v>
      </c>
    </row>
    <row r="193" spans="2:44" x14ac:dyDescent="0.25">
      <c r="B193" s="91" t="s">
        <v>523</v>
      </c>
      <c r="C193" s="41">
        <v>163.16937612826496</v>
      </c>
      <c r="D193" s="41">
        <v>3681.8362301701145</v>
      </c>
      <c r="E193" s="41">
        <v>14598.378828072993</v>
      </c>
      <c r="F193" s="41">
        <v>31757.000908340662</v>
      </c>
      <c r="G193" s="41">
        <v>52657.246561429478</v>
      </c>
      <c r="H193" s="41">
        <v>75312.807274026127</v>
      </c>
      <c r="I193" s="41">
        <v>98403.458984243116</v>
      </c>
      <c r="J193" s="41">
        <v>121112.67647280349</v>
      </c>
      <c r="K193" s="41">
        <v>142962.48301378443</v>
      </c>
      <c r="L193" s="41">
        <v>163693.17711392645</v>
      </c>
      <c r="M193" s="41">
        <v>183182.96730701826</v>
      </c>
      <c r="N193" s="41">
        <v>201395.80161276332</v>
      </c>
      <c r="O193" s="41">
        <v>218347.83805139599</v>
      </c>
      <c r="P193" s="41">
        <v>234085.95001902801</v>
      </c>
      <c r="Q193" s="41">
        <v>248673.82950662536</v>
      </c>
      <c r="R193" s="41">
        <v>262183.52996347082</v>
      </c>
      <c r="S193" s="41">
        <v>274689.94206677441</v>
      </c>
      <c r="T193" s="41">
        <v>286267.32545150624</v>
      </c>
      <c r="U193" s="41">
        <v>296987.30314458464</v>
      </c>
      <c r="V193" s="41">
        <v>306917.72235570132</v>
      </c>
      <c r="X193" s="41">
        <v>449999.99999999988</v>
      </c>
      <c r="Y193" s="64">
        <v>3.6259861361836668E-4</v>
      </c>
      <c r="Z193" s="64">
        <v>8.1818582892669231E-3</v>
      </c>
      <c r="AA193" s="64">
        <v>3.2440841840162216E-2</v>
      </c>
      <c r="AB193" s="64">
        <v>7.0571113129645938E-2</v>
      </c>
      <c r="AC193" s="64">
        <v>0.11701610346984331</v>
      </c>
      <c r="AD193" s="64">
        <v>0.16736179394228032</v>
      </c>
      <c r="AE193" s="64">
        <v>0.21867435329831808</v>
      </c>
      <c r="AF193" s="64">
        <v>0.26913928105067447</v>
      </c>
      <c r="AG193" s="64">
        <v>0.31769440669729881</v>
      </c>
      <c r="AH193" s="64">
        <v>0.36376261580872554</v>
      </c>
      <c r="AI193" s="64">
        <v>0.40707326068226291</v>
      </c>
      <c r="AJ193" s="64">
        <v>0.44754622580614084</v>
      </c>
      <c r="AK193" s="64">
        <v>0.48521741789199119</v>
      </c>
      <c r="AL193" s="64">
        <v>0.52019100004228458</v>
      </c>
      <c r="AM193" s="64">
        <v>0.55260851001472322</v>
      </c>
      <c r="AN193" s="64">
        <v>0.58263006658549088</v>
      </c>
      <c r="AO193" s="64">
        <v>0.61042209348172105</v>
      </c>
      <c r="AP193" s="64">
        <v>0.63614961211445853</v>
      </c>
      <c r="AQ193" s="64">
        <v>0.65997178476574381</v>
      </c>
      <c r="AR193" s="64">
        <v>0.68203938301266975</v>
      </c>
    </row>
    <row r="194" spans="2:44" x14ac:dyDescent="0.25">
      <c r="B194" t="s">
        <v>525</v>
      </c>
      <c r="C194" s="24">
        <v>252.33702788169049</v>
      </c>
      <c r="D194" s="24">
        <v>5804.2287143268641</v>
      </c>
      <c r="E194" s="24">
        <v>23183.256331330434</v>
      </c>
      <c r="F194" s="24">
        <v>50579.25796395116</v>
      </c>
      <c r="G194" s="24">
        <v>83989.344527499226</v>
      </c>
      <c r="H194" s="24">
        <v>120227.02117727595</v>
      </c>
      <c r="I194" s="24">
        <v>157172.92659376681</v>
      </c>
      <c r="J194" s="24">
        <v>193515.7780576848</v>
      </c>
      <c r="K194" s="24">
        <v>228487.65472632158</v>
      </c>
      <c r="L194" s="24">
        <v>261671.02520770574</v>
      </c>
      <c r="M194" s="24">
        <v>292869.765455738</v>
      </c>
      <c r="N194" s="24">
        <v>322025.41863987915</v>
      </c>
      <c r="O194" s="24">
        <v>349163.37419806968</v>
      </c>
      <c r="P194" s="24">
        <v>374358.36581485276</v>
      </c>
      <c r="Q194" s="24">
        <v>397712.16427399276</v>
      </c>
      <c r="R194" s="24">
        <v>419339.99472389341</v>
      </c>
      <c r="S194" s="24">
        <v>439361.67465230578</v>
      </c>
      <c r="T194" s="24">
        <v>457896.04183422995</v>
      </c>
      <c r="U194" s="24">
        <v>475057.73300355172</v>
      </c>
      <c r="V194" s="24">
        <v>490955.35303183325</v>
      </c>
      <c r="X194" s="24">
        <v>720000</v>
      </c>
      <c r="Y194" s="6">
        <v>3.5046809428012569E-4</v>
      </c>
      <c r="Z194" s="6">
        <v>8.0614287698984217E-3</v>
      </c>
      <c r="AA194" s="6">
        <v>3.2198967126847826E-2</v>
      </c>
      <c r="AB194" s="6">
        <v>7.0248969394376609E-2</v>
      </c>
      <c r="AC194" s="6">
        <v>0.11665186739930448</v>
      </c>
      <c r="AD194" s="6">
        <v>0.16698197385732771</v>
      </c>
      <c r="AE194" s="6">
        <v>0.21829573138023167</v>
      </c>
      <c r="AF194" s="6">
        <v>0.26877191396900668</v>
      </c>
      <c r="AG194" s="6">
        <v>0.31734396489766886</v>
      </c>
      <c r="AH194" s="6">
        <v>0.36343197945514688</v>
      </c>
      <c r="AI194" s="6">
        <v>0.40676356313296946</v>
      </c>
      <c r="AJ194" s="6">
        <v>0.44725752588872103</v>
      </c>
      <c r="AK194" s="6">
        <v>0.48494913083065233</v>
      </c>
      <c r="AL194" s="6">
        <v>0.51994217474285109</v>
      </c>
      <c r="AM194" s="6">
        <v>0.55237800593610109</v>
      </c>
      <c r="AN194" s="6">
        <v>0.58241665933874087</v>
      </c>
      <c r="AO194" s="6">
        <v>0.61022454812820248</v>
      </c>
      <c r="AP194" s="6">
        <v>0.63596672476976379</v>
      </c>
      <c r="AQ194" s="6">
        <v>0.65980240694937742</v>
      </c>
      <c r="AR194" s="6">
        <v>0.68188243476643506</v>
      </c>
    </row>
    <row r="195" spans="2:44" x14ac:dyDescent="0.25">
      <c r="B195" s="91" t="s">
        <v>527</v>
      </c>
      <c r="C195" s="41">
        <v>388.96603109742978</v>
      </c>
      <c r="D195" s="41">
        <v>8500.9046527460559</v>
      </c>
      <c r="E195" s="41">
        <v>33281.726847130129</v>
      </c>
      <c r="F195" s="41">
        <v>72033.110767251244</v>
      </c>
      <c r="G195" s="41">
        <v>119134.42969018617</v>
      </c>
      <c r="H195" s="41">
        <v>170137.49251947348</v>
      </c>
      <c r="I195" s="41">
        <v>222089.30216710249</v>
      </c>
      <c r="J195" s="41">
        <v>273164.78281080985</v>
      </c>
      <c r="K195" s="41">
        <v>322296.38202034868</v>
      </c>
      <c r="L195" s="41">
        <v>368904.79394277616</v>
      </c>
      <c r="M195" s="41">
        <v>412719.13202951924</v>
      </c>
      <c r="N195" s="41">
        <v>453660.21348007291</v>
      </c>
      <c r="O195" s="41">
        <v>491765.5523260507</v>
      </c>
      <c r="P195" s="41">
        <v>527141.27308179333</v>
      </c>
      <c r="Q195" s="41">
        <v>559931.02373142692</v>
      </c>
      <c r="R195" s="41">
        <v>590297.075461959</v>
      </c>
      <c r="S195" s="41">
        <v>618407.95128657576</v>
      </c>
      <c r="T195" s="41">
        <v>644430.6794863391</v>
      </c>
      <c r="U195" s="41">
        <v>668526.31214477506</v>
      </c>
      <c r="V195" s="41">
        <v>690847.38214354997</v>
      </c>
      <c r="X195" s="41">
        <v>1012500</v>
      </c>
      <c r="Y195" s="64">
        <v>3.8416398133079486E-4</v>
      </c>
      <c r="Z195" s="64">
        <v>8.3959552125886967E-3</v>
      </c>
      <c r="AA195" s="64">
        <v>3.287084133049889E-2</v>
      </c>
      <c r="AB195" s="64">
        <v>7.114381310345802E-2</v>
      </c>
      <c r="AC195" s="64">
        <v>0.11766363426191226</v>
      </c>
      <c r="AD195" s="64">
        <v>0.16803702964886269</v>
      </c>
      <c r="AE195" s="64">
        <v>0.21934745893047158</v>
      </c>
      <c r="AF195" s="64">
        <v>0.26979237808475048</v>
      </c>
      <c r="AG195" s="64">
        <v>0.31831741434108513</v>
      </c>
      <c r="AH195" s="64">
        <v>0.36435041377064314</v>
      </c>
      <c r="AI195" s="64">
        <v>0.40762383410322889</v>
      </c>
      <c r="AJ195" s="64">
        <v>0.44805947010377573</v>
      </c>
      <c r="AK195" s="64">
        <v>0.48569437266770438</v>
      </c>
      <c r="AL195" s="64">
        <v>0.52063335613016626</v>
      </c>
      <c r="AM195" s="64">
        <v>0.55301829504338462</v>
      </c>
      <c r="AN195" s="64">
        <v>0.58300945724637931</v>
      </c>
      <c r="AO195" s="64">
        <v>0.61077328522130936</v>
      </c>
      <c r="AP195" s="64">
        <v>0.63647474517169289</v>
      </c>
      <c r="AQ195" s="64">
        <v>0.66027290088372848</v>
      </c>
      <c r="AR195" s="64">
        <v>0.68231840211708639</v>
      </c>
    </row>
    <row r="196" spans="2:44" x14ac:dyDescent="0.25">
      <c r="B196" t="s">
        <v>529</v>
      </c>
      <c r="C196" s="24">
        <v>481.46818656597901</v>
      </c>
      <c r="D196" s="24">
        <v>10450.209335262762</v>
      </c>
      <c r="E196" s="24">
        <v>40798.603503149578</v>
      </c>
      <c r="F196" s="24">
        <v>88201.540583163936</v>
      </c>
      <c r="G196" s="24">
        <v>145790.86543438584</v>
      </c>
      <c r="H196" s="24">
        <v>208135.73423294388</v>
      </c>
      <c r="I196" s="24">
        <v>271631.7913855018</v>
      </c>
      <c r="J196" s="24">
        <v>334051.75142071262</v>
      </c>
      <c r="K196" s="24">
        <v>394093.02114690776</v>
      </c>
      <c r="L196" s="24">
        <v>451048.95521796017</v>
      </c>
      <c r="M196" s="24">
        <v>504589.34347739245</v>
      </c>
      <c r="N196" s="24">
        <v>554617.94421213237</v>
      </c>
      <c r="O196" s="24">
        <v>601180.92970695358</v>
      </c>
      <c r="P196" s="24">
        <v>644408.19086079742</v>
      </c>
      <c r="Q196" s="24">
        <v>684475.39215549931</v>
      </c>
      <c r="R196" s="24">
        <v>721580.90696576913</v>
      </c>
      <c r="S196" s="24">
        <v>755930.71313812945</v>
      </c>
      <c r="T196" s="24">
        <v>787728.94082231726</v>
      </c>
      <c r="U196" s="24">
        <v>817172.40375179704</v>
      </c>
      <c r="V196" s="24">
        <v>844447.49674301164</v>
      </c>
      <c r="X196" s="24">
        <v>1237500</v>
      </c>
      <c r="Y196" s="6">
        <v>3.890652012654376E-4</v>
      </c>
      <c r="Z196" s="6">
        <v>8.4446136042527365E-3</v>
      </c>
      <c r="AA196" s="6">
        <v>3.2968568487393601E-2</v>
      </c>
      <c r="AB196" s="6">
        <v>7.1273972188415302E-2</v>
      </c>
      <c r="AC196" s="6">
        <v>0.11781080035101886</v>
      </c>
      <c r="AD196" s="6">
        <v>0.1681904923094496</v>
      </c>
      <c r="AE196" s="6">
        <v>0.21950043748323378</v>
      </c>
      <c r="AF196" s="6">
        <v>0.26994080922885866</v>
      </c>
      <c r="AG196" s="6">
        <v>0.31845900698740021</v>
      </c>
      <c r="AH196" s="6">
        <v>0.36448400421653349</v>
      </c>
      <c r="AI196" s="6">
        <v>0.4077489644261757</v>
      </c>
      <c r="AJ196" s="6">
        <v>0.44817611653505646</v>
      </c>
      <c r="AK196" s="6">
        <v>0.48580277148036655</v>
      </c>
      <c r="AL196" s="6">
        <v>0.52073389160468475</v>
      </c>
      <c r="AM196" s="6">
        <v>0.55311142800444391</v>
      </c>
      <c r="AN196" s="6">
        <v>0.58309568239658116</v>
      </c>
      <c r="AO196" s="6">
        <v>0.61085310152576122</v>
      </c>
      <c r="AP196" s="6">
        <v>0.63654863904833714</v>
      </c>
      <c r="AQ196" s="6">
        <v>0.66034133636508852</v>
      </c>
      <c r="AR196" s="6">
        <v>0.6823818155499084</v>
      </c>
    </row>
    <row r="197" spans="2:44" x14ac:dyDescent="0.25">
      <c r="B197" s="91" t="s">
        <v>531</v>
      </c>
      <c r="C197" s="41">
        <v>555.01293281129585</v>
      </c>
      <c r="D197" s="41">
        <v>11695.828095100238</v>
      </c>
      <c r="E197" s="41">
        <v>45101.259936116658</v>
      </c>
      <c r="F197" s="41">
        <v>97010.578895476239</v>
      </c>
      <c r="G197" s="41">
        <v>159938.61446519798</v>
      </c>
      <c r="H197" s="41">
        <v>227989.45028082241</v>
      </c>
      <c r="I197" s="41">
        <v>297254.93531039578</v>
      </c>
      <c r="J197" s="41">
        <v>365321.81165941647</v>
      </c>
      <c r="K197" s="41">
        <v>430779.83475935453</v>
      </c>
      <c r="L197" s="41">
        <v>492864.96765110421</v>
      </c>
      <c r="M197" s="41">
        <v>551221.26868723927</v>
      </c>
      <c r="N197" s="41">
        <v>605746.38439235638</v>
      </c>
      <c r="O197" s="41">
        <v>656492.26428541716</v>
      </c>
      <c r="P197" s="41">
        <v>703601.50667402474</v>
      </c>
      <c r="Q197" s="41">
        <v>747266.21054443531</v>
      </c>
      <c r="R197" s="41">
        <v>787702.98902286135</v>
      </c>
      <c r="S197" s="41">
        <v>825136.57110932295</v>
      </c>
      <c r="T197" s="41">
        <v>859789.56801586889</v>
      </c>
      <c r="U197" s="41">
        <v>891876.54964213248</v>
      </c>
      <c r="V197" s="41">
        <v>921600.68759676989</v>
      </c>
      <c r="X197" s="41">
        <v>1350000</v>
      </c>
      <c r="Y197" s="64">
        <v>4.1112069097133024E-4</v>
      </c>
      <c r="Z197" s="64">
        <v>8.6635763667409164E-3</v>
      </c>
      <c r="AA197" s="64">
        <v>3.3408340693419747E-2</v>
      </c>
      <c r="AB197" s="64">
        <v>7.1859688070723141E-2</v>
      </c>
      <c r="AC197" s="64">
        <v>0.1184730477519985</v>
      </c>
      <c r="AD197" s="64">
        <v>0.16888107428209068</v>
      </c>
      <c r="AE197" s="64">
        <v>0.22018884097066355</v>
      </c>
      <c r="AF197" s="64">
        <v>0.27060874937734553</v>
      </c>
      <c r="AG197" s="64">
        <v>0.31909617389581818</v>
      </c>
      <c r="AH197" s="64">
        <v>0.36508516122304013</v>
      </c>
      <c r="AI197" s="64">
        <v>0.40831205087943651</v>
      </c>
      <c r="AJ197" s="64">
        <v>0.44870102547581953</v>
      </c>
      <c r="AK197" s="64">
        <v>0.48629056613734606</v>
      </c>
      <c r="AL197" s="64">
        <v>0.5211863012400183</v>
      </c>
      <c r="AM197" s="64">
        <v>0.55353052632921129</v>
      </c>
      <c r="AN197" s="64">
        <v>0.58348369557248991</v>
      </c>
      <c r="AO197" s="64">
        <v>0.61121227489579477</v>
      </c>
      <c r="AP197" s="64">
        <v>0.63688116149323626</v>
      </c>
      <c r="AQ197" s="64">
        <v>0.66064929603120925</v>
      </c>
      <c r="AR197" s="64">
        <v>0.68266717599760729</v>
      </c>
    </row>
    <row r="198" spans="2:44" x14ac:dyDescent="0.25">
      <c r="B198" t="s">
        <v>533</v>
      </c>
      <c r="C198" s="24">
        <v>532.26404174341667</v>
      </c>
      <c r="D198" s="24">
        <v>10851.40498788516</v>
      </c>
      <c r="E198" s="24">
        <v>41244.195668453831</v>
      </c>
      <c r="F198" s="24">
        <v>88179.309091155737</v>
      </c>
      <c r="G198" s="24">
        <v>144928.19040913292</v>
      </c>
      <c r="H198" s="24">
        <v>206216.01948211214</v>
      </c>
      <c r="I198" s="24">
        <v>268551.7209581894</v>
      </c>
      <c r="J198" s="24">
        <v>329781.52161397779</v>
      </c>
      <c r="K198" s="24">
        <v>388648.04414241965</v>
      </c>
      <c r="L198" s="24">
        <v>444471.18904065609</v>
      </c>
      <c r="M198" s="24">
        <v>496935.3252016076</v>
      </c>
      <c r="N198" s="24">
        <v>545951.23573015397</v>
      </c>
      <c r="O198" s="24">
        <v>591567.41292248992</v>
      </c>
      <c r="P198" s="24">
        <v>633913.18431509251</v>
      </c>
      <c r="Q198" s="24">
        <v>673161.9505022713</v>
      </c>
      <c r="R198" s="24">
        <v>709508.88968679972</v>
      </c>
      <c r="S198" s="24">
        <v>743156.28645289061</v>
      </c>
      <c r="T198" s="24">
        <v>774304.40704495704</v>
      </c>
      <c r="U198" s="24">
        <v>803146.21478210832</v>
      </c>
      <c r="V198" s="24">
        <v>829864.379101926</v>
      </c>
      <c r="X198" s="24">
        <v>1215000</v>
      </c>
      <c r="Y198" s="6">
        <v>4.3807740061186555E-4</v>
      </c>
      <c r="Z198" s="6">
        <v>8.931197520893136E-3</v>
      </c>
      <c r="AA198" s="6">
        <v>3.3945840056340604E-2</v>
      </c>
      <c r="AB198" s="6">
        <v>7.2575563037988261E-2</v>
      </c>
      <c r="AC198" s="6">
        <v>0.11928246124208471</v>
      </c>
      <c r="AD198" s="6">
        <v>0.16972511891531863</v>
      </c>
      <c r="AE198" s="6">
        <v>0.22103022301085548</v>
      </c>
      <c r="AF198" s="6">
        <v>0.27142512066994057</v>
      </c>
      <c r="AG198" s="6">
        <v>0.31987493345055112</v>
      </c>
      <c r="AH198" s="6">
        <v>0.36581990867543712</v>
      </c>
      <c r="AI198" s="6">
        <v>0.40900026765564412</v>
      </c>
      <c r="AJ198" s="6">
        <v>0.44934258084786333</v>
      </c>
      <c r="AK198" s="6">
        <v>0.48688675960698757</v>
      </c>
      <c r="AL198" s="6">
        <v>0.52173924634987034</v>
      </c>
      <c r="AM198" s="6">
        <v>0.55404275761503807</v>
      </c>
      <c r="AN198" s="6">
        <v>0.58395793389860062</v>
      </c>
      <c r="AO198" s="6">
        <v>0.6116512645702803</v>
      </c>
      <c r="AP198" s="6">
        <v>0.6372875778147794</v>
      </c>
      <c r="AQ198" s="6">
        <v>0.66102569117868992</v>
      </c>
      <c r="AR198" s="6">
        <v>0.68301594987812841</v>
      </c>
    </row>
    <row r="199" spans="2:44" x14ac:dyDescent="0.25">
      <c r="B199" s="91" t="s">
        <v>535</v>
      </c>
      <c r="C199" s="41">
        <v>504.67405576338098</v>
      </c>
      <c r="D199" s="41">
        <v>11608.457428653728</v>
      </c>
      <c r="E199" s="41">
        <v>46366.512662660869</v>
      </c>
      <c r="F199" s="41">
        <v>101158.51592790232</v>
      </c>
      <c r="G199" s="41">
        <v>167978.68905499845</v>
      </c>
      <c r="H199" s="41">
        <v>240454.0423545519</v>
      </c>
      <c r="I199" s="41">
        <v>314345.85318753362</v>
      </c>
      <c r="J199" s="41">
        <v>387031.5561153696</v>
      </c>
      <c r="K199" s="41">
        <v>456975.30945264315</v>
      </c>
      <c r="L199" s="41">
        <v>523342.05041541148</v>
      </c>
      <c r="M199" s="41">
        <v>585739.530911476</v>
      </c>
      <c r="N199" s="41">
        <v>644050.8372797583</v>
      </c>
      <c r="O199" s="41">
        <v>698326.74839613936</v>
      </c>
      <c r="P199" s="41">
        <v>748716.73162970552</v>
      </c>
      <c r="Q199" s="41">
        <v>795424.32854798553</v>
      </c>
      <c r="R199" s="41">
        <v>838679.98944778682</v>
      </c>
      <c r="S199" s="41">
        <v>878723.34930461156</v>
      </c>
      <c r="T199" s="41">
        <v>915792.08366845991</v>
      </c>
      <c r="U199" s="41">
        <v>950115.46600710345</v>
      </c>
      <c r="V199" s="41">
        <v>981910.7060636665</v>
      </c>
      <c r="X199" s="41">
        <v>1440000</v>
      </c>
      <c r="Y199" s="64">
        <v>3.5046809428012569E-4</v>
      </c>
      <c r="Z199" s="64">
        <v>8.0614287698984217E-3</v>
      </c>
      <c r="AA199" s="64">
        <v>3.2198967126847826E-2</v>
      </c>
      <c r="AB199" s="64">
        <v>7.0248969394376609E-2</v>
      </c>
      <c r="AC199" s="64">
        <v>0.11665186739930448</v>
      </c>
      <c r="AD199" s="64">
        <v>0.16698197385732771</v>
      </c>
      <c r="AE199" s="64">
        <v>0.21829573138023167</v>
      </c>
      <c r="AF199" s="64">
        <v>0.26877191396900668</v>
      </c>
      <c r="AG199" s="64">
        <v>0.31734396489766886</v>
      </c>
      <c r="AH199" s="64">
        <v>0.36343197945514688</v>
      </c>
      <c r="AI199" s="64">
        <v>0.40676356313296946</v>
      </c>
      <c r="AJ199" s="64">
        <v>0.44725752588872103</v>
      </c>
      <c r="AK199" s="64">
        <v>0.48494913083065233</v>
      </c>
      <c r="AL199" s="64">
        <v>0.51994217474285109</v>
      </c>
      <c r="AM199" s="64">
        <v>0.55237800593610109</v>
      </c>
      <c r="AN199" s="64">
        <v>0.58241665933874087</v>
      </c>
      <c r="AO199" s="64">
        <v>0.61022454812820248</v>
      </c>
      <c r="AP199" s="64">
        <v>0.63596672476976379</v>
      </c>
      <c r="AQ199" s="64">
        <v>0.65980240694937742</v>
      </c>
      <c r="AR199" s="64">
        <v>0.68188243476643506</v>
      </c>
    </row>
    <row r="200" spans="2:44" x14ac:dyDescent="0.25">
      <c r="B200" t="s">
        <v>537</v>
      </c>
      <c r="C200" s="24">
        <v>777.93206219485955</v>
      </c>
      <c r="D200" s="24">
        <v>17001.809305492112</v>
      </c>
      <c r="E200" s="24">
        <v>66563.453694260257</v>
      </c>
      <c r="F200" s="24">
        <v>144066.22153450249</v>
      </c>
      <c r="G200" s="24">
        <v>238268.85938037233</v>
      </c>
      <c r="H200" s="24">
        <v>340274.98503894696</v>
      </c>
      <c r="I200" s="24">
        <v>444178.60433420498</v>
      </c>
      <c r="J200" s="24">
        <v>546329.56562161969</v>
      </c>
      <c r="K200" s="24">
        <v>644592.76404069737</v>
      </c>
      <c r="L200" s="24">
        <v>737809.58788555232</v>
      </c>
      <c r="M200" s="24">
        <v>825438.26405903848</v>
      </c>
      <c r="N200" s="24">
        <v>907320.42696014582</v>
      </c>
      <c r="O200" s="24">
        <v>983531.10465210141</v>
      </c>
      <c r="P200" s="24">
        <v>1054282.5461635867</v>
      </c>
      <c r="Q200" s="24">
        <v>1119862.0474628538</v>
      </c>
      <c r="R200" s="24">
        <v>1180594.150923918</v>
      </c>
      <c r="S200" s="24">
        <v>1236815.9025731515</v>
      </c>
      <c r="T200" s="24">
        <v>1288861.3589726782</v>
      </c>
      <c r="U200" s="24">
        <v>1337052.6242895501</v>
      </c>
      <c r="V200" s="24">
        <v>1381694.7642870999</v>
      </c>
      <c r="X200" s="24">
        <v>2025000</v>
      </c>
      <c r="Y200" s="6">
        <v>3.8416398133079486E-4</v>
      </c>
      <c r="Z200" s="6">
        <v>8.3959552125886967E-3</v>
      </c>
      <c r="AA200" s="6">
        <v>3.287084133049889E-2</v>
      </c>
      <c r="AB200" s="6">
        <v>7.114381310345802E-2</v>
      </c>
      <c r="AC200" s="6">
        <v>0.11766363426191226</v>
      </c>
      <c r="AD200" s="6">
        <v>0.16803702964886269</v>
      </c>
      <c r="AE200" s="6">
        <v>0.21934745893047158</v>
      </c>
      <c r="AF200" s="6">
        <v>0.26979237808475048</v>
      </c>
      <c r="AG200" s="6">
        <v>0.31831741434108513</v>
      </c>
      <c r="AH200" s="6">
        <v>0.36435041377064314</v>
      </c>
      <c r="AI200" s="6">
        <v>0.40762383410322889</v>
      </c>
      <c r="AJ200" s="6">
        <v>0.44805947010377573</v>
      </c>
      <c r="AK200" s="6">
        <v>0.48569437266770438</v>
      </c>
      <c r="AL200" s="6">
        <v>0.52063335613016626</v>
      </c>
      <c r="AM200" s="6">
        <v>0.55301829504338462</v>
      </c>
      <c r="AN200" s="6">
        <v>0.58300945724637931</v>
      </c>
      <c r="AO200" s="6">
        <v>0.61077328522130936</v>
      </c>
      <c r="AP200" s="6">
        <v>0.63647474517169289</v>
      </c>
      <c r="AQ200" s="6">
        <v>0.66027290088372848</v>
      </c>
      <c r="AR200" s="6">
        <v>0.68231840211708639</v>
      </c>
    </row>
    <row r="201" spans="2:44" x14ac:dyDescent="0.25">
      <c r="B201" s="91" t="s">
        <v>539</v>
      </c>
      <c r="C201" s="41">
        <v>962.93637313195802</v>
      </c>
      <c r="D201" s="41">
        <v>20900.418670525523</v>
      </c>
      <c r="E201" s="41">
        <v>81597.207006299155</v>
      </c>
      <c r="F201" s="41">
        <v>176403.08116632787</v>
      </c>
      <c r="G201" s="41">
        <v>291581.73086877167</v>
      </c>
      <c r="H201" s="41">
        <v>416271.46846588777</v>
      </c>
      <c r="I201" s="41">
        <v>543263.5827710036</v>
      </c>
      <c r="J201" s="41">
        <v>668103.50284142524</v>
      </c>
      <c r="K201" s="41">
        <v>788186.04229381552</v>
      </c>
      <c r="L201" s="41">
        <v>902097.91043592035</v>
      </c>
      <c r="M201" s="41">
        <v>1009178.6869547849</v>
      </c>
      <c r="N201" s="41">
        <v>1109235.8884242647</v>
      </c>
      <c r="O201" s="41">
        <v>1202361.8594139072</v>
      </c>
      <c r="P201" s="41">
        <v>1288816.3817215948</v>
      </c>
      <c r="Q201" s="41">
        <v>1368950.7843109986</v>
      </c>
      <c r="R201" s="41">
        <v>1443161.8139315383</v>
      </c>
      <c r="S201" s="41">
        <v>1511861.4262762589</v>
      </c>
      <c r="T201" s="41">
        <v>1575457.8816446345</v>
      </c>
      <c r="U201" s="41">
        <v>1634344.8075035941</v>
      </c>
      <c r="V201" s="41">
        <v>1688894.9934860233</v>
      </c>
      <c r="X201" s="41">
        <v>2475000</v>
      </c>
      <c r="Y201" s="64">
        <v>3.890652012654376E-4</v>
      </c>
      <c r="Z201" s="64">
        <v>8.4446136042527365E-3</v>
      </c>
      <c r="AA201" s="64">
        <v>3.2968568487393601E-2</v>
      </c>
      <c r="AB201" s="64">
        <v>7.1273972188415302E-2</v>
      </c>
      <c r="AC201" s="64">
        <v>0.11781080035101886</v>
      </c>
      <c r="AD201" s="64">
        <v>0.1681904923094496</v>
      </c>
      <c r="AE201" s="64">
        <v>0.21950043748323378</v>
      </c>
      <c r="AF201" s="64">
        <v>0.26994080922885866</v>
      </c>
      <c r="AG201" s="64">
        <v>0.31845900698740021</v>
      </c>
      <c r="AH201" s="64">
        <v>0.36448400421653349</v>
      </c>
      <c r="AI201" s="64">
        <v>0.4077489644261757</v>
      </c>
      <c r="AJ201" s="64">
        <v>0.44817611653505646</v>
      </c>
      <c r="AK201" s="64">
        <v>0.48580277148036655</v>
      </c>
      <c r="AL201" s="64">
        <v>0.52073389160468475</v>
      </c>
      <c r="AM201" s="64">
        <v>0.55311142800444391</v>
      </c>
      <c r="AN201" s="64">
        <v>0.58309568239658116</v>
      </c>
      <c r="AO201" s="64">
        <v>0.61085310152576122</v>
      </c>
      <c r="AP201" s="64">
        <v>0.63654863904833714</v>
      </c>
      <c r="AQ201" s="64">
        <v>0.66034133636508852</v>
      </c>
      <c r="AR201" s="64">
        <v>0.6823818155499084</v>
      </c>
    </row>
    <row r="202" spans="2:44" x14ac:dyDescent="0.25">
      <c r="B202" t="s">
        <v>541</v>
      </c>
      <c r="C202" s="24">
        <v>1110.0258656225917</v>
      </c>
      <c r="D202" s="24">
        <v>23391.656190200476</v>
      </c>
      <c r="E202" s="24">
        <v>90202.519872233315</v>
      </c>
      <c r="F202" s="24">
        <v>194021.15779095248</v>
      </c>
      <c r="G202" s="24">
        <v>319877.22893039597</v>
      </c>
      <c r="H202" s="24">
        <v>455978.90056164481</v>
      </c>
      <c r="I202" s="24">
        <v>594509.87062079157</v>
      </c>
      <c r="J202" s="24">
        <v>730643.62331883295</v>
      </c>
      <c r="K202" s="24">
        <v>861559.66951870907</v>
      </c>
      <c r="L202" s="24">
        <v>985729.93530220841</v>
      </c>
      <c r="M202" s="24">
        <v>1102442.5373744785</v>
      </c>
      <c r="N202" s="24">
        <v>1211492.7687847128</v>
      </c>
      <c r="O202" s="24">
        <v>1312984.5285708343</v>
      </c>
      <c r="P202" s="24">
        <v>1407203.0133480495</v>
      </c>
      <c r="Q202" s="24">
        <v>1494532.4210888706</v>
      </c>
      <c r="R202" s="24">
        <v>1575405.9780457227</v>
      </c>
      <c r="S202" s="24">
        <v>1650273.1422186459</v>
      </c>
      <c r="T202" s="24">
        <v>1719579.1360317378</v>
      </c>
      <c r="U202" s="24">
        <v>1783753.099284265</v>
      </c>
      <c r="V202" s="24">
        <v>1843201.3751935398</v>
      </c>
      <c r="X202" s="24">
        <v>2700000</v>
      </c>
      <c r="Y202" s="6">
        <v>4.1112069097133024E-4</v>
      </c>
      <c r="Z202" s="6">
        <v>8.6635763667409164E-3</v>
      </c>
      <c r="AA202" s="6">
        <v>3.3408340693419747E-2</v>
      </c>
      <c r="AB202" s="6">
        <v>7.1859688070723141E-2</v>
      </c>
      <c r="AC202" s="6">
        <v>0.1184730477519985</v>
      </c>
      <c r="AD202" s="6">
        <v>0.16888107428209068</v>
      </c>
      <c r="AE202" s="6">
        <v>0.22018884097066355</v>
      </c>
      <c r="AF202" s="6">
        <v>0.27060874937734553</v>
      </c>
      <c r="AG202" s="6">
        <v>0.31909617389581818</v>
      </c>
      <c r="AH202" s="6">
        <v>0.36508516122304013</v>
      </c>
      <c r="AI202" s="6">
        <v>0.40831205087943651</v>
      </c>
      <c r="AJ202" s="6">
        <v>0.44870102547581953</v>
      </c>
      <c r="AK202" s="6">
        <v>0.48629056613734606</v>
      </c>
      <c r="AL202" s="6">
        <v>0.5211863012400183</v>
      </c>
      <c r="AM202" s="6">
        <v>0.55353052632921129</v>
      </c>
      <c r="AN202" s="6">
        <v>0.58348369557248991</v>
      </c>
      <c r="AO202" s="6">
        <v>0.61121227489579477</v>
      </c>
      <c r="AP202" s="6">
        <v>0.63688116149323626</v>
      </c>
      <c r="AQ202" s="6">
        <v>0.66064929603120925</v>
      </c>
      <c r="AR202" s="6">
        <v>0.68266717599760729</v>
      </c>
    </row>
    <row r="203" spans="2:44" x14ac:dyDescent="0.25">
      <c r="B203" s="91" t="s">
        <v>543</v>
      </c>
      <c r="C203" s="41">
        <v>1064.5280834868333</v>
      </c>
      <c r="D203" s="41">
        <v>21702.80997577032</v>
      </c>
      <c r="E203" s="41">
        <v>82488.391336907662</v>
      </c>
      <c r="F203" s="41">
        <v>176358.61818231147</v>
      </c>
      <c r="G203" s="41">
        <v>289856.38081826584</v>
      </c>
      <c r="H203" s="41">
        <v>412432.03896422428</v>
      </c>
      <c r="I203" s="41">
        <v>537103.4419163788</v>
      </c>
      <c r="J203" s="41">
        <v>659563.04322795558</v>
      </c>
      <c r="K203" s="41">
        <v>777296.08828483929</v>
      </c>
      <c r="L203" s="41">
        <v>888942.37808131217</v>
      </c>
      <c r="M203" s="41">
        <v>993870.6504032152</v>
      </c>
      <c r="N203" s="41">
        <v>1091902.4714603079</v>
      </c>
      <c r="O203" s="41">
        <v>1183134.8258449798</v>
      </c>
      <c r="P203" s="41">
        <v>1267826.368630185</v>
      </c>
      <c r="Q203" s="41">
        <v>1346323.9010045426</v>
      </c>
      <c r="R203" s="41">
        <v>1419017.7793735994</v>
      </c>
      <c r="S203" s="41">
        <v>1486312.5729057812</v>
      </c>
      <c r="T203" s="41">
        <v>1548608.8140899141</v>
      </c>
      <c r="U203" s="41">
        <v>1606292.4295642166</v>
      </c>
      <c r="V203" s="41">
        <v>1659728.758203852</v>
      </c>
      <c r="X203" s="41">
        <v>2430000</v>
      </c>
      <c r="Y203" s="64">
        <v>4.3807740061186555E-4</v>
      </c>
      <c r="Z203" s="64">
        <v>8.931197520893136E-3</v>
      </c>
      <c r="AA203" s="64">
        <v>3.3945840056340604E-2</v>
      </c>
      <c r="AB203" s="64">
        <v>7.2575563037988261E-2</v>
      </c>
      <c r="AC203" s="64">
        <v>0.11928246124208471</v>
      </c>
      <c r="AD203" s="64">
        <v>0.16972511891531863</v>
      </c>
      <c r="AE203" s="64">
        <v>0.22103022301085548</v>
      </c>
      <c r="AF203" s="64">
        <v>0.27142512066994057</v>
      </c>
      <c r="AG203" s="64">
        <v>0.31987493345055112</v>
      </c>
      <c r="AH203" s="64">
        <v>0.36581990867543712</v>
      </c>
      <c r="AI203" s="64">
        <v>0.40900026765564412</v>
      </c>
      <c r="AJ203" s="64">
        <v>0.44934258084786333</v>
      </c>
      <c r="AK203" s="64">
        <v>0.48688675960698757</v>
      </c>
      <c r="AL203" s="64">
        <v>0.52173924634987034</v>
      </c>
      <c r="AM203" s="64">
        <v>0.55404275761503807</v>
      </c>
      <c r="AN203" s="64">
        <v>0.58395793389860062</v>
      </c>
      <c r="AO203" s="64">
        <v>0.6116512645702803</v>
      </c>
      <c r="AP203" s="64">
        <v>0.6372875778147794</v>
      </c>
      <c r="AQ203" s="64">
        <v>0.66102569117868992</v>
      </c>
      <c r="AR203" s="64">
        <v>0.68301594987812841</v>
      </c>
    </row>
    <row r="204" spans="2:44" x14ac:dyDescent="0.25">
      <c r="B204" t="s">
        <v>545</v>
      </c>
      <c r="C204" s="24">
        <v>1009.348111526762</v>
      </c>
      <c r="D204" s="24">
        <v>23216.914857307456</v>
      </c>
      <c r="E204" s="24">
        <v>92733.025325321738</v>
      </c>
      <c r="F204" s="24">
        <v>202317.03185580464</v>
      </c>
      <c r="G204" s="24">
        <v>335957.37810999691</v>
      </c>
      <c r="H204" s="24">
        <v>480908.0847091038</v>
      </c>
      <c r="I204" s="24">
        <v>628691.70637506724</v>
      </c>
      <c r="J204" s="24">
        <v>774063.11223073921</v>
      </c>
      <c r="K204" s="24">
        <v>913950.6189052863</v>
      </c>
      <c r="L204" s="24">
        <v>1046684.100830823</v>
      </c>
      <c r="M204" s="24">
        <v>1171479.061822952</v>
      </c>
      <c r="N204" s="24">
        <v>1288101.6745595166</v>
      </c>
      <c r="O204" s="24">
        <v>1396653.4967922787</v>
      </c>
      <c r="P204" s="24">
        <v>1497433.463259411</v>
      </c>
      <c r="Q204" s="24">
        <v>1590848.6570959711</v>
      </c>
      <c r="R204" s="24">
        <v>1677359.9788955736</v>
      </c>
      <c r="S204" s="24">
        <v>1757446.6986092231</v>
      </c>
      <c r="T204" s="24">
        <v>1831584.1673369198</v>
      </c>
      <c r="U204" s="24">
        <v>1900230.9320142069</v>
      </c>
      <c r="V204" s="24">
        <v>1963821.412127333</v>
      </c>
      <c r="X204" s="24">
        <v>2880000</v>
      </c>
      <c r="Y204" s="6">
        <v>3.5046809428012569E-4</v>
      </c>
      <c r="Z204" s="6">
        <v>8.0614287698984217E-3</v>
      </c>
      <c r="AA204" s="6">
        <v>3.2198967126847826E-2</v>
      </c>
      <c r="AB204" s="6">
        <v>7.0248969394376609E-2</v>
      </c>
      <c r="AC204" s="6">
        <v>0.11665186739930448</v>
      </c>
      <c r="AD204" s="6">
        <v>0.16698197385732771</v>
      </c>
      <c r="AE204" s="6">
        <v>0.21829573138023167</v>
      </c>
      <c r="AF204" s="6">
        <v>0.26877191396900668</v>
      </c>
      <c r="AG204" s="6">
        <v>0.31734396489766886</v>
      </c>
      <c r="AH204" s="6">
        <v>0.36343197945514688</v>
      </c>
      <c r="AI204" s="6">
        <v>0.40676356313296946</v>
      </c>
      <c r="AJ204" s="6">
        <v>0.44725752588872103</v>
      </c>
      <c r="AK204" s="6">
        <v>0.48494913083065233</v>
      </c>
      <c r="AL204" s="6">
        <v>0.51994217474285109</v>
      </c>
      <c r="AM204" s="6">
        <v>0.55237800593610109</v>
      </c>
      <c r="AN204" s="6">
        <v>0.58241665933874087</v>
      </c>
      <c r="AO204" s="6">
        <v>0.61022454812820248</v>
      </c>
      <c r="AP204" s="6">
        <v>0.63596672476976379</v>
      </c>
      <c r="AQ204" s="6">
        <v>0.65980240694937742</v>
      </c>
      <c r="AR204" s="6">
        <v>0.68188243476643506</v>
      </c>
    </row>
    <row r="205" spans="2:44" x14ac:dyDescent="0.25">
      <c r="B205" s="91" t="s">
        <v>547</v>
      </c>
      <c r="C205" s="41">
        <v>1555.8641243897191</v>
      </c>
      <c r="D205" s="41">
        <v>34003.618610984224</v>
      </c>
      <c r="E205" s="41">
        <v>133126.90738852051</v>
      </c>
      <c r="F205" s="41">
        <v>288132.44306900498</v>
      </c>
      <c r="G205" s="41">
        <v>476537.71876074467</v>
      </c>
      <c r="H205" s="41">
        <v>680549.97007789393</v>
      </c>
      <c r="I205" s="41">
        <v>888357.20866840996</v>
      </c>
      <c r="J205" s="41">
        <v>1092659.1312432394</v>
      </c>
      <c r="K205" s="41">
        <v>1289185.5280813947</v>
      </c>
      <c r="L205" s="41">
        <v>1475619.1757711046</v>
      </c>
      <c r="M205" s="41">
        <v>1650876.528118077</v>
      </c>
      <c r="N205" s="41">
        <v>1814640.8539202916</v>
      </c>
      <c r="O205" s="41">
        <v>1967062.2093042028</v>
      </c>
      <c r="P205" s="41">
        <v>2108565.0923271733</v>
      </c>
      <c r="Q205" s="41">
        <v>2239724.0949257077</v>
      </c>
      <c r="R205" s="41">
        <v>2361188.301847836</v>
      </c>
      <c r="S205" s="41">
        <v>2473631.805146303</v>
      </c>
      <c r="T205" s="41">
        <v>2577722.7179453564</v>
      </c>
      <c r="U205" s="41">
        <v>2674105.2485791002</v>
      </c>
      <c r="V205" s="41">
        <v>2763389.5285741999</v>
      </c>
      <c r="X205" s="41">
        <v>4050000</v>
      </c>
      <c r="Y205" s="64">
        <v>3.8416398133079486E-4</v>
      </c>
      <c r="Z205" s="64">
        <v>8.3959552125886967E-3</v>
      </c>
      <c r="AA205" s="64">
        <v>3.287084133049889E-2</v>
      </c>
      <c r="AB205" s="64">
        <v>7.114381310345802E-2</v>
      </c>
      <c r="AC205" s="64">
        <v>0.11766363426191226</v>
      </c>
      <c r="AD205" s="64">
        <v>0.16803702964886269</v>
      </c>
      <c r="AE205" s="64">
        <v>0.21934745893047158</v>
      </c>
      <c r="AF205" s="64">
        <v>0.26979237808475048</v>
      </c>
      <c r="AG205" s="64">
        <v>0.31831741434108513</v>
      </c>
      <c r="AH205" s="64">
        <v>0.36435041377064314</v>
      </c>
      <c r="AI205" s="64">
        <v>0.40762383410322889</v>
      </c>
      <c r="AJ205" s="64">
        <v>0.44805947010377573</v>
      </c>
      <c r="AK205" s="64">
        <v>0.48569437266770438</v>
      </c>
      <c r="AL205" s="64">
        <v>0.52063335613016626</v>
      </c>
      <c r="AM205" s="64">
        <v>0.55301829504338462</v>
      </c>
      <c r="AN205" s="64">
        <v>0.58300945724637931</v>
      </c>
      <c r="AO205" s="64">
        <v>0.61077328522130936</v>
      </c>
      <c r="AP205" s="64">
        <v>0.63647474517169289</v>
      </c>
      <c r="AQ205" s="64">
        <v>0.66027290088372848</v>
      </c>
      <c r="AR205" s="64">
        <v>0.68231840211708639</v>
      </c>
    </row>
    <row r="206" spans="2:44" x14ac:dyDescent="0.25">
      <c r="B206" t="s">
        <v>549</v>
      </c>
      <c r="C206" s="24">
        <v>1925.872746263916</v>
      </c>
      <c r="D206" s="24">
        <v>41800.837341051047</v>
      </c>
      <c r="E206" s="24">
        <v>163194.41401259831</v>
      </c>
      <c r="F206" s="24">
        <v>352806.16233265575</v>
      </c>
      <c r="G206" s="24">
        <v>583163.46173754334</v>
      </c>
      <c r="H206" s="24">
        <v>832542.93693177553</v>
      </c>
      <c r="I206" s="24">
        <v>1086527.1655420072</v>
      </c>
      <c r="J206" s="24">
        <v>1336207.0056828505</v>
      </c>
      <c r="K206" s="24">
        <v>1576372.084587631</v>
      </c>
      <c r="L206" s="24">
        <v>1804195.8208718407</v>
      </c>
      <c r="M206" s="24">
        <v>2018357.3739095698</v>
      </c>
      <c r="N206" s="24">
        <v>2218471.7768485295</v>
      </c>
      <c r="O206" s="24">
        <v>2404723.7188278143</v>
      </c>
      <c r="P206" s="24">
        <v>2577632.7634431897</v>
      </c>
      <c r="Q206" s="24">
        <v>2737901.5686219973</v>
      </c>
      <c r="R206" s="24">
        <v>2886323.6278630765</v>
      </c>
      <c r="S206" s="24">
        <v>3023722.8525525178</v>
      </c>
      <c r="T206" s="24">
        <v>3150915.7632892691</v>
      </c>
      <c r="U206" s="24">
        <v>3268689.6150071882</v>
      </c>
      <c r="V206" s="24">
        <v>3377789.9869720466</v>
      </c>
      <c r="X206" s="24">
        <v>4950000</v>
      </c>
      <c r="Y206" s="6">
        <v>3.890652012654376E-4</v>
      </c>
      <c r="Z206" s="6">
        <v>8.4446136042527365E-3</v>
      </c>
      <c r="AA206" s="6">
        <v>3.2968568487393601E-2</v>
      </c>
      <c r="AB206" s="6">
        <v>7.1273972188415302E-2</v>
      </c>
      <c r="AC206" s="6">
        <v>0.11781080035101886</v>
      </c>
      <c r="AD206" s="6">
        <v>0.1681904923094496</v>
      </c>
      <c r="AE206" s="6">
        <v>0.21950043748323378</v>
      </c>
      <c r="AF206" s="6">
        <v>0.26994080922885866</v>
      </c>
      <c r="AG206" s="6">
        <v>0.31845900698740021</v>
      </c>
      <c r="AH206" s="6">
        <v>0.36448400421653349</v>
      </c>
      <c r="AI206" s="6">
        <v>0.4077489644261757</v>
      </c>
      <c r="AJ206" s="6">
        <v>0.44817611653505646</v>
      </c>
      <c r="AK206" s="6">
        <v>0.48580277148036655</v>
      </c>
      <c r="AL206" s="6">
        <v>0.52073389160468475</v>
      </c>
      <c r="AM206" s="6">
        <v>0.55311142800444391</v>
      </c>
      <c r="AN206" s="6">
        <v>0.58309568239658116</v>
      </c>
      <c r="AO206" s="6">
        <v>0.61085310152576122</v>
      </c>
      <c r="AP206" s="6">
        <v>0.63654863904833714</v>
      </c>
      <c r="AQ206" s="6">
        <v>0.66034133636508852</v>
      </c>
      <c r="AR206" s="6">
        <v>0.6823818155499084</v>
      </c>
    </row>
    <row r="207" spans="2:44" x14ac:dyDescent="0.25">
      <c r="B207" s="91" t="s">
        <v>551</v>
      </c>
      <c r="C207" s="41">
        <v>2220.0517312451834</v>
      </c>
      <c r="D207" s="41">
        <v>46783.312380400952</v>
      </c>
      <c r="E207" s="41">
        <v>180405.03974446663</v>
      </c>
      <c r="F207" s="41">
        <v>388042.31558190496</v>
      </c>
      <c r="G207" s="41">
        <v>639754.45786079194</v>
      </c>
      <c r="H207" s="41">
        <v>911957.80112328962</v>
      </c>
      <c r="I207" s="41">
        <v>1189019.7412415831</v>
      </c>
      <c r="J207" s="41">
        <v>1461287.2466376659</v>
      </c>
      <c r="K207" s="41">
        <v>1723119.3390374181</v>
      </c>
      <c r="L207" s="41">
        <v>1971459.8706044168</v>
      </c>
      <c r="M207" s="41">
        <v>2204885.0747489571</v>
      </c>
      <c r="N207" s="41">
        <v>2422985.5375694255</v>
      </c>
      <c r="O207" s="41">
        <v>2625969.0571416686</v>
      </c>
      <c r="P207" s="41">
        <v>2814406.026696099</v>
      </c>
      <c r="Q207" s="41">
        <v>2989064.8421777412</v>
      </c>
      <c r="R207" s="41">
        <v>3150811.9560914454</v>
      </c>
      <c r="S207" s="41">
        <v>3300546.2844372918</v>
      </c>
      <c r="T207" s="41">
        <v>3439158.2720634756</v>
      </c>
      <c r="U207" s="41">
        <v>3567506.1985685299</v>
      </c>
      <c r="V207" s="41">
        <v>3686402.7503870795</v>
      </c>
      <c r="X207" s="41">
        <v>5400000</v>
      </c>
      <c r="Y207" s="64">
        <v>4.1112069097133024E-4</v>
      </c>
      <c r="Z207" s="64">
        <v>8.6635763667409164E-3</v>
      </c>
      <c r="AA207" s="64">
        <v>3.3408340693419747E-2</v>
      </c>
      <c r="AB207" s="64">
        <v>7.1859688070723141E-2</v>
      </c>
      <c r="AC207" s="64">
        <v>0.1184730477519985</v>
      </c>
      <c r="AD207" s="64">
        <v>0.16888107428209068</v>
      </c>
      <c r="AE207" s="64">
        <v>0.22018884097066355</v>
      </c>
      <c r="AF207" s="64">
        <v>0.27060874937734553</v>
      </c>
      <c r="AG207" s="64">
        <v>0.31909617389581818</v>
      </c>
      <c r="AH207" s="64">
        <v>0.36508516122304013</v>
      </c>
      <c r="AI207" s="64">
        <v>0.40831205087943651</v>
      </c>
      <c r="AJ207" s="64">
        <v>0.44870102547581953</v>
      </c>
      <c r="AK207" s="64">
        <v>0.48629056613734606</v>
      </c>
      <c r="AL207" s="64">
        <v>0.5211863012400183</v>
      </c>
      <c r="AM207" s="64">
        <v>0.55353052632921129</v>
      </c>
      <c r="AN207" s="64">
        <v>0.58348369557248991</v>
      </c>
      <c r="AO207" s="64">
        <v>0.61121227489579477</v>
      </c>
      <c r="AP207" s="64">
        <v>0.63688116149323626</v>
      </c>
      <c r="AQ207" s="64">
        <v>0.66064929603120925</v>
      </c>
      <c r="AR207" s="64">
        <v>0.68266717599760729</v>
      </c>
    </row>
    <row r="208" spans="2:44" x14ac:dyDescent="0.25">
      <c r="B208" t="s">
        <v>553</v>
      </c>
      <c r="C208" s="24">
        <v>2129.0561669736667</v>
      </c>
      <c r="D208" s="24">
        <v>43405.619951540641</v>
      </c>
      <c r="E208" s="24">
        <v>164976.78267381532</v>
      </c>
      <c r="F208" s="24">
        <v>352717.23636462295</v>
      </c>
      <c r="G208" s="24">
        <v>579712.76163653168</v>
      </c>
      <c r="H208" s="24">
        <v>824864.07792844856</v>
      </c>
      <c r="I208" s="24">
        <v>1074206.8838327576</v>
      </c>
      <c r="J208" s="24">
        <v>1319126.0864559112</v>
      </c>
      <c r="K208" s="24">
        <v>1554592.1765696786</v>
      </c>
      <c r="L208" s="24">
        <v>1777884.7561626243</v>
      </c>
      <c r="M208" s="24">
        <v>1987741.3008064304</v>
      </c>
      <c r="N208" s="24">
        <v>2183804.9429206159</v>
      </c>
      <c r="O208" s="24">
        <v>2366269.6516899597</v>
      </c>
      <c r="P208" s="24">
        <v>2535652.73726037</v>
      </c>
      <c r="Q208" s="24">
        <v>2692647.8020090852</v>
      </c>
      <c r="R208" s="24">
        <v>2838035.5587471989</v>
      </c>
      <c r="S208" s="24">
        <v>2972625.1458115624</v>
      </c>
      <c r="T208" s="24">
        <v>3097217.6281798282</v>
      </c>
      <c r="U208" s="24">
        <v>3212584.8591284333</v>
      </c>
      <c r="V208" s="24">
        <v>3319457.516407704</v>
      </c>
      <c r="X208" s="24">
        <v>4860000</v>
      </c>
      <c r="Y208" s="6">
        <v>4.3807740061186555E-4</v>
      </c>
      <c r="Z208" s="6">
        <v>8.931197520893136E-3</v>
      </c>
      <c r="AA208" s="6">
        <v>3.3945840056340604E-2</v>
      </c>
      <c r="AB208" s="6">
        <v>7.2575563037988261E-2</v>
      </c>
      <c r="AC208" s="6">
        <v>0.11928246124208471</v>
      </c>
      <c r="AD208" s="6">
        <v>0.16972511891531863</v>
      </c>
      <c r="AE208" s="6">
        <v>0.22103022301085548</v>
      </c>
      <c r="AF208" s="6">
        <v>0.27142512066994057</v>
      </c>
      <c r="AG208" s="6">
        <v>0.31987493345055112</v>
      </c>
      <c r="AH208" s="6">
        <v>0.36581990867543712</v>
      </c>
      <c r="AI208" s="6">
        <v>0.40900026765564412</v>
      </c>
      <c r="AJ208" s="6">
        <v>0.44934258084786333</v>
      </c>
      <c r="AK208" s="6">
        <v>0.48688675960698757</v>
      </c>
      <c r="AL208" s="6">
        <v>0.52173924634987034</v>
      </c>
      <c r="AM208" s="6">
        <v>0.55404275761503807</v>
      </c>
      <c r="AN208" s="6">
        <v>0.58395793389860062</v>
      </c>
      <c r="AO208" s="6">
        <v>0.6116512645702803</v>
      </c>
      <c r="AP208" s="6">
        <v>0.6372875778147794</v>
      </c>
      <c r="AQ208" s="6">
        <v>0.66102569117868992</v>
      </c>
      <c r="AR208" s="6">
        <v>0.68301594987812841</v>
      </c>
    </row>
    <row r="209" spans="2:44" x14ac:dyDescent="0.25">
      <c r="B209" s="91" t="s">
        <v>555</v>
      </c>
      <c r="C209" s="41">
        <v>2018.6962230535239</v>
      </c>
      <c r="D209" s="41">
        <v>46433.829714614913</v>
      </c>
      <c r="E209" s="41">
        <v>185466.05065064348</v>
      </c>
      <c r="F209" s="41">
        <v>404634.06371160928</v>
      </c>
      <c r="G209" s="41">
        <v>671914.75621999381</v>
      </c>
      <c r="H209" s="41">
        <v>961816.1694182076</v>
      </c>
      <c r="I209" s="41">
        <v>1257383.4127501345</v>
      </c>
      <c r="J209" s="41">
        <v>1548126.2244614784</v>
      </c>
      <c r="K209" s="41">
        <v>1827901.2378105726</v>
      </c>
      <c r="L209" s="41">
        <v>2093368.2016616459</v>
      </c>
      <c r="M209" s="41">
        <v>2342958.123645904</v>
      </c>
      <c r="N209" s="41">
        <v>2576203.3491190332</v>
      </c>
      <c r="O209" s="41">
        <v>2793306.9935845574</v>
      </c>
      <c r="P209" s="41">
        <v>2994866.9265188221</v>
      </c>
      <c r="Q209" s="41">
        <v>3181697.3141919421</v>
      </c>
      <c r="R209" s="41">
        <v>3354719.9577911473</v>
      </c>
      <c r="S209" s="41">
        <v>3514893.3972184462</v>
      </c>
      <c r="T209" s="41">
        <v>3663168.3346738396</v>
      </c>
      <c r="U209" s="41">
        <v>3800461.8640284138</v>
      </c>
      <c r="V209" s="41">
        <v>3927642.824254666</v>
      </c>
      <c r="X209" s="41">
        <v>5760000</v>
      </c>
      <c r="Y209" s="64">
        <v>3.5046809428012569E-4</v>
      </c>
      <c r="Z209" s="64">
        <v>8.0614287698984217E-3</v>
      </c>
      <c r="AA209" s="64">
        <v>3.2198967126847826E-2</v>
      </c>
      <c r="AB209" s="64">
        <v>7.0248969394376609E-2</v>
      </c>
      <c r="AC209" s="64">
        <v>0.11665186739930448</v>
      </c>
      <c r="AD209" s="64">
        <v>0.16698197385732771</v>
      </c>
      <c r="AE209" s="64">
        <v>0.21829573138023167</v>
      </c>
      <c r="AF209" s="64">
        <v>0.26877191396900668</v>
      </c>
      <c r="AG209" s="64">
        <v>0.31734396489766886</v>
      </c>
      <c r="AH209" s="64">
        <v>0.36343197945514688</v>
      </c>
      <c r="AI209" s="64">
        <v>0.40676356313296946</v>
      </c>
      <c r="AJ209" s="64">
        <v>0.44725752588872103</v>
      </c>
      <c r="AK209" s="64">
        <v>0.48494913083065233</v>
      </c>
      <c r="AL209" s="64">
        <v>0.51994217474285109</v>
      </c>
      <c r="AM209" s="64">
        <v>0.55237800593610109</v>
      </c>
      <c r="AN209" s="64">
        <v>0.58241665933874087</v>
      </c>
      <c r="AO209" s="64">
        <v>0.61022454812820248</v>
      </c>
      <c r="AP209" s="64">
        <v>0.63596672476976379</v>
      </c>
      <c r="AQ209" s="64">
        <v>0.65980240694937742</v>
      </c>
      <c r="AR209" s="64">
        <v>0.68188243476643506</v>
      </c>
    </row>
    <row r="211" spans="2:44" x14ac:dyDescent="0.25">
      <c r="B211" s="30" t="s">
        <v>6046</v>
      </c>
      <c r="C211" s="70"/>
      <c r="D211" s="70"/>
      <c r="E211" s="70"/>
      <c r="F211" s="70"/>
      <c r="G211" s="70"/>
      <c r="H211" s="70"/>
      <c r="I211" s="70"/>
      <c r="J211" s="70"/>
      <c r="K211" s="70"/>
      <c r="L211" s="70"/>
      <c r="M211" s="70"/>
      <c r="N211" s="70"/>
      <c r="O211" s="70"/>
      <c r="P211" s="70"/>
      <c r="Q211" s="70"/>
      <c r="R211" s="70"/>
      <c r="S211" s="70"/>
      <c r="T211" s="70"/>
      <c r="U211" s="70"/>
      <c r="V211" s="70"/>
      <c r="X211" s="30" t="s">
        <v>6047</v>
      </c>
      <c r="Y211" s="70"/>
      <c r="Z211" s="70"/>
      <c r="AA211" s="70"/>
      <c r="AB211" s="70"/>
      <c r="AC211" s="70"/>
      <c r="AD211" s="70"/>
      <c r="AE211" s="70"/>
      <c r="AF211" s="70"/>
      <c r="AG211" s="70"/>
      <c r="AH211" s="70"/>
      <c r="AI211" s="70"/>
      <c r="AJ211" s="70"/>
      <c r="AK211" s="70"/>
      <c r="AL211" s="70"/>
      <c r="AM211" s="70"/>
      <c r="AN211" s="70"/>
      <c r="AO211" s="70"/>
      <c r="AP211" s="70"/>
      <c r="AQ211" s="70"/>
      <c r="AR211" s="70"/>
    </row>
    <row r="212" spans="2:44" x14ac:dyDescent="0.25">
      <c r="B212" s="7" t="s">
        <v>6008</v>
      </c>
      <c r="C212" s="50" t="s">
        <v>6010</v>
      </c>
      <c r="D212" s="50" t="s">
        <v>6011</v>
      </c>
      <c r="E212" s="50" t="s">
        <v>6012</v>
      </c>
      <c r="F212" s="50" t="s">
        <v>6013</v>
      </c>
      <c r="G212" s="50" t="s">
        <v>6014</v>
      </c>
      <c r="H212" s="50" t="s">
        <v>6015</v>
      </c>
      <c r="I212" s="50" t="s">
        <v>6016</v>
      </c>
      <c r="J212" s="50" t="s">
        <v>6017</v>
      </c>
      <c r="K212" s="50" t="s">
        <v>6018</v>
      </c>
      <c r="L212" s="50" t="s">
        <v>6019</v>
      </c>
      <c r="M212" s="50" t="s">
        <v>6020</v>
      </c>
      <c r="N212" s="50" t="s">
        <v>6021</v>
      </c>
      <c r="O212" s="50" t="s">
        <v>6022</v>
      </c>
      <c r="P212" s="50" t="s">
        <v>6023</v>
      </c>
      <c r="Q212" s="50" t="s">
        <v>6024</v>
      </c>
      <c r="R212" s="50" t="s">
        <v>6025</v>
      </c>
      <c r="S212" s="50" t="s">
        <v>6026</v>
      </c>
      <c r="T212" s="50" t="s">
        <v>6027</v>
      </c>
      <c r="U212" s="50" t="s">
        <v>6028</v>
      </c>
      <c r="V212" s="50" t="s">
        <v>6029</v>
      </c>
      <c r="X212" s="50" t="s">
        <v>6009</v>
      </c>
      <c r="Y212" s="50" t="s">
        <v>6010</v>
      </c>
      <c r="Z212" s="50" t="s">
        <v>6011</v>
      </c>
      <c r="AA212" s="50" t="s">
        <v>6012</v>
      </c>
      <c r="AB212" s="50" t="s">
        <v>6013</v>
      </c>
      <c r="AC212" s="50" t="s">
        <v>6014</v>
      </c>
      <c r="AD212" s="50" t="s">
        <v>6015</v>
      </c>
      <c r="AE212" s="50" t="s">
        <v>6016</v>
      </c>
      <c r="AF212" s="50" t="s">
        <v>6017</v>
      </c>
      <c r="AG212" s="50" t="s">
        <v>6018</v>
      </c>
      <c r="AH212" s="50" t="s">
        <v>6019</v>
      </c>
      <c r="AI212" s="50" t="s">
        <v>6020</v>
      </c>
      <c r="AJ212" s="50" t="s">
        <v>6021</v>
      </c>
      <c r="AK212" s="50" t="s">
        <v>6022</v>
      </c>
      <c r="AL212" s="50" t="s">
        <v>6023</v>
      </c>
      <c r="AM212" s="50" t="s">
        <v>6024</v>
      </c>
      <c r="AN212" s="50" t="s">
        <v>6025</v>
      </c>
      <c r="AO212" s="50" t="s">
        <v>6026</v>
      </c>
      <c r="AP212" s="50" t="s">
        <v>6027</v>
      </c>
      <c r="AQ212" s="50" t="s">
        <v>6028</v>
      </c>
      <c r="AR212" s="50" t="s">
        <v>6029</v>
      </c>
    </row>
    <row r="213" spans="2:44" x14ac:dyDescent="0.25">
      <c r="B213" t="s">
        <v>517</v>
      </c>
      <c r="C213" s="24">
        <v>0</v>
      </c>
      <c r="D213" s="24">
        <v>0</v>
      </c>
      <c r="E213" s="24">
        <v>0</v>
      </c>
      <c r="F213" s="24">
        <v>0</v>
      </c>
      <c r="G213" s="24">
        <v>0</v>
      </c>
      <c r="H213" s="24">
        <v>0</v>
      </c>
      <c r="I213" s="24">
        <v>0</v>
      </c>
      <c r="J213" s="24">
        <v>0</v>
      </c>
      <c r="K213" s="24">
        <v>0</v>
      </c>
      <c r="L213" s="24">
        <v>0</v>
      </c>
      <c r="M213" s="24">
        <v>0</v>
      </c>
      <c r="N213" s="24">
        <v>0</v>
      </c>
      <c r="O213" s="24">
        <v>0</v>
      </c>
      <c r="P213" s="24">
        <v>0</v>
      </c>
      <c r="Q213" s="24">
        <v>0</v>
      </c>
      <c r="R213" s="24">
        <v>0</v>
      </c>
      <c r="S213" s="24">
        <v>0</v>
      </c>
      <c r="T213" s="24">
        <v>0</v>
      </c>
      <c r="U213" s="24">
        <v>0</v>
      </c>
      <c r="V213" s="24">
        <v>0</v>
      </c>
      <c r="X213" s="24">
        <v>0</v>
      </c>
      <c r="Y213" s="6">
        <v>0</v>
      </c>
      <c r="Z213" s="6">
        <v>0</v>
      </c>
      <c r="AA213" s="6">
        <v>0</v>
      </c>
      <c r="AB213" s="6">
        <v>0</v>
      </c>
      <c r="AC213" s="6">
        <v>0</v>
      </c>
      <c r="AD213" s="6">
        <v>0</v>
      </c>
      <c r="AE213" s="6">
        <v>0</v>
      </c>
      <c r="AF213" s="6">
        <v>0</v>
      </c>
      <c r="AG213" s="6">
        <v>0</v>
      </c>
      <c r="AH213" s="6">
        <v>0</v>
      </c>
      <c r="AI213" s="6">
        <v>0</v>
      </c>
      <c r="AJ213" s="6">
        <v>0</v>
      </c>
      <c r="AK213" s="6">
        <v>0</v>
      </c>
      <c r="AL213" s="6">
        <v>0</v>
      </c>
      <c r="AM213" s="6">
        <v>0</v>
      </c>
      <c r="AN213" s="6">
        <v>0</v>
      </c>
      <c r="AO213" s="6">
        <v>0</v>
      </c>
      <c r="AP213" s="6">
        <v>0</v>
      </c>
      <c r="AQ213" s="6">
        <v>0</v>
      </c>
      <c r="AR213" s="6">
        <v>0</v>
      </c>
    </row>
    <row r="214" spans="2:44" x14ac:dyDescent="0.25">
      <c r="B214" s="91" t="s">
        <v>519</v>
      </c>
      <c r="C214" s="41">
        <v>0</v>
      </c>
      <c r="D214" s="41">
        <v>0</v>
      </c>
      <c r="E214" s="41">
        <v>0</v>
      </c>
      <c r="F214" s="41">
        <v>0</v>
      </c>
      <c r="G214" s="41">
        <v>0</v>
      </c>
      <c r="H214" s="41">
        <v>0</v>
      </c>
      <c r="I214" s="41">
        <v>0</v>
      </c>
      <c r="J214" s="41">
        <v>0</v>
      </c>
      <c r="K214" s="41">
        <v>0</v>
      </c>
      <c r="L214" s="41">
        <v>0</v>
      </c>
      <c r="M214" s="41">
        <v>0</v>
      </c>
      <c r="N214" s="41">
        <v>0</v>
      </c>
      <c r="O214" s="41">
        <v>0</v>
      </c>
      <c r="P214" s="41">
        <v>0</v>
      </c>
      <c r="Q214" s="41">
        <v>0</v>
      </c>
      <c r="R214" s="41">
        <v>0</v>
      </c>
      <c r="S214" s="41">
        <v>0</v>
      </c>
      <c r="T214" s="41">
        <v>0</v>
      </c>
      <c r="U214" s="41">
        <v>0</v>
      </c>
      <c r="V214" s="41">
        <v>0</v>
      </c>
      <c r="X214" s="41">
        <v>0</v>
      </c>
      <c r="Y214" s="64">
        <v>0</v>
      </c>
      <c r="Z214" s="64">
        <v>0</v>
      </c>
      <c r="AA214" s="64">
        <v>0</v>
      </c>
      <c r="AB214" s="64">
        <v>0</v>
      </c>
      <c r="AC214" s="64">
        <v>0</v>
      </c>
      <c r="AD214" s="64">
        <v>0</v>
      </c>
      <c r="AE214" s="64">
        <v>0</v>
      </c>
      <c r="AF214" s="64">
        <v>0</v>
      </c>
      <c r="AG214" s="64">
        <v>0</v>
      </c>
      <c r="AH214" s="64">
        <v>0</v>
      </c>
      <c r="AI214" s="64">
        <v>0</v>
      </c>
      <c r="AJ214" s="64">
        <v>0</v>
      </c>
      <c r="AK214" s="64">
        <v>0</v>
      </c>
      <c r="AL214" s="64">
        <v>0</v>
      </c>
      <c r="AM214" s="64">
        <v>0</v>
      </c>
      <c r="AN214" s="64">
        <v>0</v>
      </c>
      <c r="AO214" s="64">
        <v>0</v>
      </c>
      <c r="AP214" s="64">
        <v>0</v>
      </c>
      <c r="AQ214" s="64">
        <v>0</v>
      </c>
      <c r="AR214" s="64">
        <v>0</v>
      </c>
    </row>
    <row r="215" spans="2:44" x14ac:dyDescent="0.25">
      <c r="B215" t="s">
        <v>521</v>
      </c>
      <c r="C215" s="24">
        <v>727.65893764714508</v>
      </c>
      <c r="D215" s="24">
        <v>9280.4746963631405</v>
      </c>
      <c r="E215" s="24">
        <v>23268.162945995369</v>
      </c>
      <c r="F215" s="24">
        <v>37814.234580607845</v>
      </c>
      <c r="G215" s="24">
        <v>51384.878253710442</v>
      </c>
      <c r="H215" s="24">
        <v>63594.297687983591</v>
      </c>
      <c r="I215" s="24">
        <v>74435.451531101819</v>
      </c>
      <c r="J215" s="24">
        <v>84023.361474275996</v>
      </c>
      <c r="K215" s="24">
        <v>92503.611342599877</v>
      </c>
      <c r="L215" s="24">
        <v>100019.00456190754</v>
      </c>
      <c r="M215" s="24">
        <v>106698.43299910589</v>
      </c>
      <c r="N215" s="24">
        <v>112654.2366482536</v>
      </c>
      <c r="O215" s="24">
        <v>117982.7454190071</v>
      </c>
      <c r="P215" s="24">
        <v>122766.03590995044</v>
      </c>
      <c r="Q215" s="24">
        <v>127073.91758460678</v>
      </c>
      <c r="R215" s="24">
        <v>130965.81184286147</v>
      </c>
      <c r="S215" s="24">
        <v>134492.40818227446</v>
      </c>
      <c r="T215" s="24">
        <v>137697.07566920243</v>
      </c>
      <c r="U215" s="24">
        <v>140617.0457848199</v>
      </c>
      <c r="V215" s="24">
        <v>143284.39557191613</v>
      </c>
      <c r="X215" s="24">
        <v>179999.99999999997</v>
      </c>
      <c r="Y215" s="6">
        <v>4.0425496535952512E-3</v>
      </c>
      <c r="Z215" s="6">
        <v>5.1558192757573014E-2</v>
      </c>
      <c r="AA215" s="6">
        <v>0.12926757192219651</v>
      </c>
      <c r="AB215" s="6">
        <v>0.21007908100337694</v>
      </c>
      <c r="AC215" s="6">
        <v>0.28547154585394696</v>
      </c>
      <c r="AD215" s="6">
        <v>0.35330165382213113</v>
      </c>
      <c r="AE215" s="6">
        <v>0.41353028628389904</v>
      </c>
      <c r="AF215" s="6">
        <v>0.46679645263486674</v>
      </c>
      <c r="AG215" s="6">
        <v>0.51390895190333274</v>
      </c>
      <c r="AH215" s="6">
        <v>0.555661136455042</v>
      </c>
      <c r="AI215" s="6">
        <v>0.59276907221725506</v>
      </c>
      <c r="AJ215" s="6">
        <v>0.62585687026807568</v>
      </c>
      <c r="AK215" s="6">
        <v>0.65545969677226179</v>
      </c>
      <c r="AL215" s="6">
        <v>0.68203353283305812</v>
      </c>
      <c r="AM215" s="6">
        <v>0.70596620880337113</v>
      </c>
      <c r="AN215" s="6">
        <v>0.72758784357145267</v>
      </c>
      <c r="AO215" s="6">
        <v>0.7471800454570805</v>
      </c>
      <c r="AP215" s="6">
        <v>0.76498375371779137</v>
      </c>
      <c r="AQ215" s="6">
        <v>0.78120580991566624</v>
      </c>
      <c r="AR215" s="6">
        <v>0.79602441984397865</v>
      </c>
    </row>
    <row r="216" spans="2:44" x14ac:dyDescent="0.25">
      <c r="B216" s="91" t="s">
        <v>523</v>
      </c>
      <c r="C216" s="41">
        <v>3314.8766492279692</v>
      </c>
      <c r="D216" s="41">
        <v>27117.312852524428</v>
      </c>
      <c r="E216" s="41">
        <v>62533.100238418796</v>
      </c>
      <c r="F216" s="41">
        <v>98688.90605706026</v>
      </c>
      <c r="G216" s="41">
        <v>132226.05465616181</v>
      </c>
      <c r="H216" s="41">
        <v>162336.20267442887</v>
      </c>
      <c r="I216" s="41">
        <v>189053.25637435913</v>
      </c>
      <c r="J216" s="41">
        <v>212679.42129524259</v>
      </c>
      <c r="K216" s="41">
        <v>233579.84770388628</v>
      </c>
      <c r="L216" s="41">
        <v>252107.98683388557</v>
      </c>
      <c r="M216" s="41">
        <v>268581.24217461847</v>
      </c>
      <c r="N216" s="41">
        <v>283275.57210662449</v>
      </c>
      <c r="O216" s="41">
        <v>296427.37373387435</v>
      </c>
      <c r="P216" s="41">
        <v>308237.99813852849</v>
      </c>
      <c r="Q216" s="41">
        <v>318878.70484782802</v>
      </c>
      <c r="R216" s="41">
        <v>328495.29938426113</v>
      </c>
      <c r="S216" s="41">
        <v>337212.20089093997</v>
      </c>
      <c r="T216" s="41">
        <v>345135.90045562561</v>
      </c>
      <c r="U216" s="41">
        <v>352357.85580923426</v>
      </c>
      <c r="V216" s="41">
        <v>358956.89603048313</v>
      </c>
      <c r="X216" s="41">
        <v>449999.99999999988</v>
      </c>
      <c r="Y216" s="64">
        <v>7.3663925538399334E-3</v>
      </c>
      <c r="Z216" s="64">
        <v>6.0260695227832076E-2</v>
      </c>
      <c r="AA216" s="64">
        <v>0.13896244497426402</v>
      </c>
      <c r="AB216" s="64">
        <v>0.21930868012680063</v>
      </c>
      <c r="AC216" s="64">
        <v>0.29383567701369301</v>
      </c>
      <c r="AD216" s="64">
        <v>0.36074711705428647</v>
      </c>
      <c r="AE216" s="64">
        <v>0.42011834749857596</v>
      </c>
      <c r="AF216" s="64">
        <v>0.4726209362116503</v>
      </c>
      <c r="AG216" s="64">
        <v>0.51906632823085852</v>
      </c>
      <c r="AH216" s="64">
        <v>0.56023997074196807</v>
      </c>
      <c r="AI216" s="64">
        <v>0.59684720483248566</v>
      </c>
      <c r="AJ216" s="64">
        <v>0.62950127134805456</v>
      </c>
      <c r="AK216" s="64">
        <v>0.65872749718638757</v>
      </c>
      <c r="AL216" s="64">
        <v>0.68497332919673015</v>
      </c>
      <c r="AM216" s="64">
        <v>0.70861934410628469</v>
      </c>
      <c r="AN216" s="64">
        <v>0.7299895541872472</v>
      </c>
      <c r="AO216" s="64">
        <v>0.74936044642431121</v>
      </c>
      <c r="AP216" s="64">
        <v>0.76696866767916827</v>
      </c>
      <c r="AQ216" s="64">
        <v>0.78301745735385408</v>
      </c>
      <c r="AR216" s="64">
        <v>0.79768199117885163</v>
      </c>
    </row>
    <row r="217" spans="2:44" x14ac:dyDescent="0.25">
      <c r="B217" t="s">
        <v>525</v>
      </c>
      <c r="C217" s="24">
        <v>5154.2297082537407</v>
      </c>
      <c r="D217" s="24">
        <v>42996.087952877431</v>
      </c>
      <c r="E217" s="24">
        <v>99616.691094127033</v>
      </c>
      <c r="F217" s="24">
        <v>157486.91773074234</v>
      </c>
      <c r="G217" s="24">
        <v>211185.30154767033</v>
      </c>
      <c r="H217" s="24">
        <v>259402.87843363924</v>
      </c>
      <c r="I217" s="24">
        <v>302188.74744431413</v>
      </c>
      <c r="J217" s="24">
        <v>340024.97231143288</v>
      </c>
      <c r="K217" s="24">
        <v>373495.67439147935</v>
      </c>
      <c r="L217" s="24">
        <v>403166.73139130522</v>
      </c>
      <c r="M217" s="24">
        <v>429546.47151170415</v>
      </c>
      <c r="N217" s="24">
        <v>453076.91732200014</v>
      </c>
      <c r="O217" s="24">
        <v>474136.74695556331</v>
      </c>
      <c r="P217" s="24">
        <v>493048.50618528039</v>
      </c>
      <c r="Q217" s="24">
        <v>510086.53666789376</v>
      </c>
      <c r="R217" s="24">
        <v>525484.40203710704</v>
      </c>
      <c r="S217" s="24">
        <v>539441.40338197851</v>
      </c>
      <c r="T217" s="24">
        <v>552128.1196007391</v>
      </c>
      <c r="U217" s="24">
        <v>563691.04516005644</v>
      </c>
      <c r="V217" s="24">
        <v>574256.44293870381</v>
      </c>
      <c r="X217" s="24">
        <v>720000</v>
      </c>
      <c r="Y217" s="6">
        <v>7.1586523725746401E-3</v>
      </c>
      <c r="Z217" s="6">
        <v>5.9716788823440878E-2</v>
      </c>
      <c r="AA217" s="6">
        <v>0.13835651540850977</v>
      </c>
      <c r="AB217" s="6">
        <v>0.21873183018158657</v>
      </c>
      <c r="AC217" s="6">
        <v>0.2933129188162088</v>
      </c>
      <c r="AD217" s="6">
        <v>0.3602817756022767</v>
      </c>
      <c r="AE217" s="6">
        <v>0.4197065936726585</v>
      </c>
      <c r="AF217" s="6">
        <v>0.47225690598810122</v>
      </c>
      <c r="AG217" s="6">
        <v>0.51874399221038803</v>
      </c>
      <c r="AH217" s="6">
        <v>0.55995379359903508</v>
      </c>
      <c r="AI217" s="6">
        <v>0.59659232154403352</v>
      </c>
      <c r="AJ217" s="6">
        <v>0.62927349628055573</v>
      </c>
      <c r="AK217" s="6">
        <v>0.65852325966050462</v>
      </c>
      <c r="AL217" s="6">
        <v>0.68478959192400057</v>
      </c>
      <c r="AM217" s="6">
        <v>0.70845352314985244</v>
      </c>
      <c r="AN217" s="6">
        <v>0.72983944727375982</v>
      </c>
      <c r="AO217" s="6">
        <v>0.74922417136385899</v>
      </c>
      <c r="AP217" s="6">
        <v>0.76684461055658204</v>
      </c>
      <c r="AQ217" s="6">
        <v>0.78290422938896731</v>
      </c>
      <c r="AR217" s="6">
        <v>0.79757839297042199</v>
      </c>
    </row>
    <row r="218" spans="2:44" x14ac:dyDescent="0.25">
      <c r="B218" s="91" t="s">
        <v>527</v>
      </c>
      <c r="C218" s="41">
        <v>7832.4047870404574</v>
      </c>
      <c r="D218" s="41">
        <v>61992.985446084116</v>
      </c>
      <c r="E218" s="41">
        <v>141790.14875479988</v>
      </c>
      <c r="F218" s="41">
        <v>223088.36852977076</v>
      </c>
      <c r="G218" s="41">
        <v>298449.58773183555</v>
      </c>
      <c r="H218" s="41">
        <v>366094.07063108252</v>
      </c>
      <c r="I218" s="41">
        <v>426110.98372895923</v>
      </c>
      <c r="J218" s="41">
        <v>479183.95231668401</v>
      </c>
      <c r="K218" s="41">
        <v>526134.86217059079</v>
      </c>
      <c r="L218" s="41">
        <v>567758.08923352172</v>
      </c>
      <c r="M218" s="41">
        <v>604766.58481210505</v>
      </c>
      <c r="N218" s="41">
        <v>637780.03236140264</v>
      </c>
      <c r="O218" s="41">
        <v>667329.21844780655</v>
      </c>
      <c r="P218" s="41">
        <v>693866.22290260228</v>
      </c>
      <c r="Q218" s="41">
        <v>717775.56362919079</v>
      </c>
      <c r="R218" s="41">
        <v>739384.61605886451</v>
      </c>
      <c r="S218" s="41">
        <v>758972.74711342843</v>
      </c>
      <c r="T218" s="41">
        <v>776779.07884581271</v>
      </c>
      <c r="U218" s="41">
        <v>793008.98590757337</v>
      </c>
      <c r="V218" s="41">
        <v>807839.49284376029</v>
      </c>
      <c r="X218" s="41">
        <v>1012500</v>
      </c>
      <c r="Y218" s="64">
        <v>7.735708431644896E-3</v>
      </c>
      <c r="Z218" s="64">
        <v>6.1227639946749741E-2</v>
      </c>
      <c r="AA218" s="64">
        <v>0.14003965309116037</v>
      </c>
      <c r="AB218" s="64">
        <v>0.22033419114051433</v>
      </c>
      <c r="AC218" s="64">
        <v>0.29476502492033141</v>
      </c>
      <c r="AD218" s="64">
        <v>0.36157439074674819</v>
      </c>
      <c r="AE218" s="64">
        <v>0.42085035430020662</v>
      </c>
      <c r="AF218" s="64">
        <v>0.47326810105351508</v>
      </c>
      <c r="AG218" s="64">
        <v>0.51963937004502792</v>
      </c>
      <c r="AH218" s="64">
        <v>0.56074873010718196</v>
      </c>
      <c r="AI218" s="64">
        <v>0.59730033067862232</v>
      </c>
      <c r="AJ218" s="64">
        <v>0.62990620480138537</v>
      </c>
      <c r="AK218" s="64">
        <v>0.65909058612129046</v>
      </c>
      <c r="AL218" s="64">
        <v>0.68529997323713809</v>
      </c>
      <c r="AM218" s="64">
        <v>0.70891413691771932</v>
      </c>
      <c r="AN218" s="64">
        <v>0.73025641092233529</v>
      </c>
      <c r="AO218" s="64">
        <v>0.74960271319844785</v>
      </c>
      <c r="AP218" s="64">
        <v>0.7671892136748768</v>
      </c>
      <c r="AQ218" s="64">
        <v>0.78321875151365272</v>
      </c>
      <c r="AR218" s="64">
        <v>0.79786616577161507</v>
      </c>
    </row>
    <row r="219" spans="2:44" x14ac:dyDescent="0.25">
      <c r="B219" t="s">
        <v>529</v>
      </c>
      <c r="C219" s="24">
        <v>9676.809274793206</v>
      </c>
      <c r="D219" s="24">
        <v>76041.157636298405</v>
      </c>
      <c r="E219" s="24">
        <v>173602.03548318808</v>
      </c>
      <c r="F219" s="24">
        <v>272951.98650899343</v>
      </c>
      <c r="G219" s="24">
        <v>365033.09743765212</v>
      </c>
      <c r="H219" s="24">
        <v>447680.97927510564</v>
      </c>
      <c r="I219" s="24">
        <v>521008.19035946438</v>
      </c>
      <c r="J219" s="24">
        <v>585851.29016549932</v>
      </c>
      <c r="K219" s="24">
        <v>643214.88844095718</v>
      </c>
      <c r="L219" s="24">
        <v>694069.64207910409</v>
      </c>
      <c r="M219" s="24">
        <v>739286.60085902095</v>
      </c>
      <c r="N219" s="24">
        <v>779622.81597546372</v>
      </c>
      <c r="O219" s="24">
        <v>815726.7190880382</v>
      </c>
      <c r="P219" s="24">
        <v>848150.58551732311</v>
      </c>
      <c r="Q219" s="24">
        <v>877364.15491389367</v>
      </c>
      <c r="R219" s="24">
        <v>903767.3619731334</v>
      </c>
      <c r="S219" s="24">
        <v>927701.49511330505</v>
      </c>
      <c r="T219" s="24">
        <v>949458.68048395298</v>
      </c>
      <c r="U219" s="24">
        <v>969289.81898058858</v>
      </c>
      <c r="V219" s="24">
        <v>987411.17924658838</v>
      </c>
      <c r="X219" s="24">
        <v>1237500</v>
      </c>
      <c r="Y219" s="6">
        <v>7.8196438584187521E-3</v>
      </c>
      <c r="Z219" s="6">
        <v>6.1447400110140125E-2</v>
      </c>
      <c r="AA219" s="6">
        <v>0.14028447311772774</v>
      </c>
      <c r="AB219" s="6">
        <v>0.22056726182544925</v>
      </c>
      <c r="AC219" s="6">
        <v>0.29497624035365827</v>
      </c>
      <c r="AD219" s="6">
        <v>0.36176240749503485</v>
      </c>
      <c r="AE219" s="6">
        <v>0.42101671948239544</v>
      </c>
      <c r="AF219" s="6">
        <v>0.47341518397212068</v>
      </c>
      <c r="AG219" s="6">
        <v>0.5197696068209755</v>
      </c>
      <c r="AH219" s="6">
        <v>0.56086435723563965</v>
      </c>
      <c r="AI219" s="6">
        <v>0.59740331382547152</v>
      </c>
      <c r="AJ219" s="6">
        <v>0.62999823513168784</v>
      </c>
      <c r="AK219" s="6">
        <v>0.65917310633376824</v>
      </c>
      <c r="AL219" s="6">
        <v>0.68537421051904901</v>
      </c>
      <c r="AM219" s="6">
        <v>0.70898113528395446</v>
      </c>
      <c r="AN219" s="6">
        <v>0.73031706018030984</v>
      </c>
      <c r="AO219" s="6">
        <v>0.74965777382893339</v>
      </c>
      <c r="AP219" s="6">
        <v>0.76723933776481046</v>
      </c>
      <c r="AQ219" s="6">
        <v>0.7832645001863342</v>
      </c>
      <c r="AR219" s="6">
        <v>0.7979080236336068</v>
      </c>
    </row>
    <row r="220" spans="2:44" x14ac:dyDescent="0.25">
      <c r="B220" s="91" t="s">
        <v>531</v>
      </c>
      <c r="C220" s="41">
        <v>11066.426926516489</v>
      </c>
      <c r="D220" s="41">
        <v>84289.033141285734</v>
      </c>
      <c r="E220" s="41">
        <v>190871.32037032917</v>
      </c>
      <c r="F220" s="41">
        <v>299181.70787533629</v>
      </c>
      <c r="G220" s="41">
        <v>399501.05823489977</v>
      </c>
      <c r="H220" s="41">
        <v>489521.45186413918</v>
      </c>
      <c r="I220" s="41">
        <v>569383.23978303093</v>
      </c>
      <c r="J220" s="41">
        <v>640004.02709289233</v>
      </c>
      <c r="K220" s="41">
        <v>702480.15762219881</v>
      </c>
      <c r="L220" s="41">
        <v>757869.31707349431</v>
      </c>
      <c r="M220" s="41">
        <v>807120.09628149576</v>
      </c>
      <c r="N220" s="41">
        <v>851056.70168436633</v>
      </c>
      <c r="O220" s="41">
        <v>890385.00384139072</v>
      </c>
      <c r="P220" s="41">
        <v>925706.17568832496</v>
      </c>
      <c r="Q220" s="41">
        <v>957531.54770821752</v>
      </c>
      <c r="R220" s="41">
        <v>986296.47548561404</v>
      </c>
      <c r="S220" s="41">
        <v>1012372.4879992604</v>
      </c>
      <c r="T220" s="41">
        <v>1036077.6098288416</v>
      </c>
      <c r="U220" s="41">
        <v>1057684.9984380915</v>
      </c>
      <c r="V220" s="41">
        <v>1077430.118416969</v>
      </c>
      <c r="X220" s="41">
        <v>1350000</v>
      </c>
      <c r="Y220" s="64">
        <v>8.1973532789011028E-3</v>
      </c>
      <c r="Z220" s="64">
        <v>6.2436320845396839E-2</v>
      </c>
      <c r="AA220" s="64">
        <v>0.14138616323728087</v>
      </c>
      <c r="AB220" s="64">
        <v>0.2216160799076565</v>
      </c>
      <c r="AC220" s="64">
        <v>0.29592670980362945</v>
      </c>
      <c r="AD220" s="64">
        <v>0.36260848286232533</v>
      </c>
      <c r="AE220" s="64">
        <v>0.42176536280224514</v>
      </c>
      <c r="AF220" s="64">
        <v>0.47407705710584619</v>
      </c>
      <c r="AG220" s="64">
        <v>0.52035567231273983</v>
      </c>
      <c r="AH220" s="64">
        <v>0.56138467931369951</v>
      </c>
      <c r="AI220" s="64">
        <v>0.5978667379862932</v>
      </c>
      <c r="AJ220" s="64">
        <v>0.63041237161804908</v>
      </c>
      <c r="AK220" s="64">
        <v>0.65954444728991901</v>
      </c>
      <c r="AL220" s="64">
        <v>0.68570827828764813</v>
      </c>
      <c r="AM220" s="64">
        <v>0.70928262793201302</v>
      </c>
      <c r="AN220" s="64">
        <v>0.73058998184119561</v>
      </c>
      <c r="AO220" s="64">
        <v>0.74990554666611886</v>
      </c>
      <c r="AP220" s="64">
        <v>0.7674648961695123</v>
      </c>
      <c r="AQ220" s="64">
        <v>0.78347036921340107</v>
      </c>
      <c r="AR220" s="64">
        <v>0.79809638401256966</v>
      </c>
    </row>
    <row r="221" spans="2:44" x14ac:dyDescent="0.25">
      <c r="B221" t="s">
        <v>533</v>
      </c>
      <c r="C221" s="24">
        <v>10520.68272328113</v>
      </c>
      <c r="D221" s="24">
        <v>77328.677119013373</v>
      </c>
      <c r="E221" s="24">
        <v>173420.19816083266</v>
      </c>
      <c r="F221" s="24">
        <v>270821.0319398804</v>
      </c>
      <c r="G221" s="24">
        <v>360962.39954461693</v>
      </c>
      <c r="H221" s="24">
        <v>441825.72859815147</v>
      </c>
      <c r="I221" s="24">
        <v>513556.65113470453</v>
      </c>
      <c r="J221" s="24">
        <v>576986.50598718529</v>
      </c>
      <c r="K221" s="24">
        <v>633102.44911524886</v>
      </c>
      <c r="L221" s="24">
        <v>682855.06365206372</v>
      </c>
      <c r="M221" s="24">
        <v>727096.2715321664</v>
      </c>
      <c r="N221" s="24">
        <v>766566.02419817611</v>
      </c>
      <c r="O221" s="24">
        <v>801897.94477713527</v>
      </c>
      <c r="P221" s="24">
        <v>833631.64875586214</v>
      </c>
      <c r="Q221" s="24">
        <v>862226.10951976234</v>
      </c>
      <c r="R221" s="24">
        <v>888072.11660346808</v>
      </c>
      <c r="S221" s="24">
        <v>911503.18186255451</v>
      </c>
      <c r="T221" s="24">
        <v>932804.80307693989</v>
      </c>
      <c r="U221" s="24">
        <v>952222.21409947646</v>
      </c>
      <c r="V221" s="24">
        <v>969966.82173803204</v>
      </c>
      <c r="X221" s="24">
        <v>1215000</v>
      </c>
      <c r="Y221" s="6">
        <v>8.6589981261573096E-3</v>
      </c>
      <c r="Z221" s="6">
        <v>6.364500174404393E-2</v>
      </c>
      <c r="AA221" s="6">
        <v>0.14273267338340137</v>
      </c>
      <c r="AB221" s="6">
        <v>0.22289796867479869</v>
      </c>
      <c r="AC221" s="6">
        <v>0.29708839468692749</v>
      </c>
      <c r="AD221" s="6">
        <v>0.36364257497790242</v>
      </c>
      <c r="AE221" s="6">
        <v>0.42268037130428354</v>
      </c>
      <c r="AF221" s="6">
        <v>0.47488601315817719</v>
      </c>
      <c r="AG221" s="6">
        <v>0.52107197458045174</v>
      </c>
      <c r="AH221" s="6">
        <v>0.56202062852021706</v>
      </c>
      <c r="AI221" s="6">
        <v>0.59843314529396407</v>
      </c>
      <c r="AJ221" s="6">
        <v>0.63091853843471279</v>
      </c>
      <c r="AK221" s="6">
        <v>0.65999830845854757</v>
      </c>
      <c r="AL221" s="6">
        <v>0.68611658333815817</v>
      </c>
      <c r="AM221" s="6">
        <v>0.7096511189463065</v>
      </c>
      <c r="AN221" s="6">
        <v>0.73092355276005605</v>
      </c>
      <c r="AO221" s="6">
        <v>0.75020838013378977</v>
      </c>
      <c r="AP221" s="6">
        <v>0.76774057866414802</v>
      </c>
      <c r="AQ221" s="6">
        <v>0.78372198691314932</v>
      </c>
      <c r="AR221" s="6">
        <v>0.79832660225352436</v>
      </c>
    </row>
    <row r="222" spans="2:44" x14ac:dyDescent="0.25">
      <c r="B222" s="91" t="s">
        <v>535</v>
      </c>
      <c r="C222" s="41">
        <v>10308.459416507481</v>
      </c>
      <c r="D222" s="41">
        <v>85992.175905754862</v>
      </c>
      <c r="E222" s="41">
        <v>199233.38218825407</v>
      </c>
      <c r="F222" s="41">
        <v>314973.83546148468</v>
      </c>
      <c r="G222" s="41">
        <v>422370.60309534066</v>
      </c>
      <c r="H222" s="41">
        <v>518805.75686727848</v>
      </c>
      <c r="I222" s="41">
        <v>604377.49488862825</v>
      </c>
      <c r="J222" s="41">
        <v>680049.94462286576</v>
      </c>
      <c r="K222" s="41">
        <v>746991.3487829587</v>
      </c>
      <c r="L222" s="41">
        <v>806333.46278261044</v>
      </c>
      <c r="M222" s="41">
        <v>859092.9430234083</v>
      </c>
      <c r="N222" s="41">
        <v>906153.83464400028</v>
      </c>
      <c r="O222" s="41">
        <v>948273.49391112663</v>
      </c>
      <c r="P222" s="41">
        <v>986097.01237056078</v>
      </c>
      <c r="Q222" s="41">
        <v>1020173.0733357875</v>
      </c>
      <c r="R222" s="41">
        <v>1050968.8040742141</v>
      </c>
      <c r="S222" s="41">
        <v>1078882.806763957</v>
      </c>
      <c r="T222" s="41">
        <v>1104256.2392014782</v>
      </c>
      <c r="U222" s="41">
        <v>1127382.0903201129</v>
      </c>
      <c r="V222" s="41">
        <v>1148512.8858774076</v>
      </c>
      <c r="X222" s="41">
        <v>1440000</v>
      </c>
      <c r="Y222" s="64">
        <v>7.1586523725746401E-3</v>
      </c>
      <c r="Z222" s="64">
        <v>5.9716788823440878E-2</v>
      </c>
      <c r="AA222" s="64">
        <v>0.13835651540850977</v>
      </c>
      <c r="AB222" s="64">
        <v>0.21873183018158657</v>
      </c>
      <c r="AC222" s="64">
        <v>0.2933129188162088</v>
      </c>
      <c r="AD222" s="64">
        <v>0.3602817756022767</v>
      </c>
      <c r="AE222" s="64">
        <v>0.4197065936726585</v>
      </c>
      <c r="AF222" s="64">
        <v>0.47225690598810122</v>
      </c>
      <c r="AG222" s="64">
        <v>0.51874399221038803</v>
      </c>
      <c r="AH222" s="64">
        <v>0.55995379359903508</v>
      </c>
      <c r="AI222" s="64">
        <v>0.59659232154403352</v>
      </c>
      <c r="AJ222" s="64">
        <v>0.62927349628055573</v>
      </c>
      <c r="AK222" s="64">
        <v>0.65852325966050462</v>
      </c>
      <c r="AL222" s="64">
        <v>0.68478959192400057</v>
      </c>
      <c r="AM222" s="64">
        <v>0.70845352314985244</v>
      </c>
      <c r="AN222" s="64">
        <v>0.72983944727375982</v>
      </c>
      <c r="AO222" s="64">
        <v>0.74922417136385899</v>
      </c>
      <c r="AP222" s="64">
        <v>0.76684461055658204</v>
      </c>
      <c r="AQ222" s="64">
        <v>0.78290422938896731</v>
      </c>
      <c r="AR222" s="64">
        <v>0.79757839297042199</v>
      </c>
    </row>
    <row r="223" spans="2:44" x14ac:dyDescent="0.25">
      <c r="B223" t="s">
        <v>537</v>
      </c>
      <c r="C223" s="24">
        <v>15664.809574080915</v>
      </c>
      <c r="D223" s="24">
        <v>123985.97089216823</v>
      </c>
      <c r="E223" s="24">
        <v>283580.29750959977</v>
      </c>
      <c r="F223" s="24">
        <v>446176.73705954151</v>
      </c>
      <c r="G223" s="24">
        <v>596899.1754636711</v>
      </c>
      <c r="H223" s="24">
        <v>732188.14126216504</v>
      </c>
      <c r="I223" s="24">
        <v>852221.96745791845</v>
      </c>
      <c r="J223" s="24">
        <v>958367.90463336802</v>
      </c>
      <c r="K223" s="24">
        <v>1052269.7243411816</v>
      </c>
      <c r="L223" s="24">
        <v>1135516.1784670434</v>
      </c>
      <c r="M223" s="24">
        <v>1209533.1696242101</v>
      </c>
      <c r="N223" s="24">
        <v>1275560.0647228053</v>
      </c>
      <c r="O223" s="24">
        <v>1334658.4368956131</v>
      </c>
      <c r="P223" s="24">
        <v>1387732.4458052046</v>
      </c>
      <c r="Q223" s="24">
        <v>1435551.1272583816</v>
      </c>
      <c r="R223" s="24">
        <v>1478769.232117729</v>
      </c>
      <c r="S223" s="24">
        <v>1517945.4942268569</v>
      </c>
      <c r="T223" s="24">
        <v>1553558.1576916254</v>
      </c>
      <c r="U223" s="24">
        <v>1586017.9718151467</v>
      </c>
      <c r="V223" s="24">
        <v>1615678.9856875206</v>
      </c>
      <c r="X223" s="24">
        <v>2025000</v>
      </c>
      <c r="Y223" s="6">
        <v>7.735708431644896E-3</v>
      </c>
      <c r="Z223" s="6">
        <v>6.1227639946749741E-2</v>
      </c>
      <c r="AA223" s="6">
        <v>0.14003965309116037</v>
      </c>
      <c r="AB223" s="6">
        <v>0.22033419114051433</v>
      </c>
      <c r="AC223" s="6">
        <v>0.29476502492033141</v>
      </c>
      <c r="AD223" s="6">
        <v>0.36157439074674819</v>
      </c>
      <c r="AE223" s="6">
        <v>0.42085035430020662</v>
      </c>
      <c r="AF223" s="6">
        <v>0.47326810105351508</v>
      </c>
      <c r="AG223" s="6">
        <v>0.51963937004502792</v>
      </c>
      <c r="AH223" s="6">
        <v>0.56074873010718196</v>
      </c>
      <c r="AI223" s="6">
        <v>0.59730033067862232</v>
      </c>
      <c r="AJ223" s="6">
        <v>0.62990620480138537</v>
      </c>
      <c r="AK223" s="6">
        <v>0.65909058612129046</v>
      </c>
      <c r="AL223" s="6">
        <v>0.68529997323713809</v>
      </c>
      <c r="AM223" s="6">
        <v>0.70891413691771932</v>
      </c>
      <c r="AN223" s="6">
        <v>0.73025641092233529</v>
      </c>
      <c r="AO223" s="6">
        <v>0.74960271319844785</v>
      </c>
      <c r="AP223" s="6">
        <v>0.7671892136748768</v>
      </c>
      <c r="AQ223" s="6">
        <v>0.78321875151365272</v>
      </c>
      <c r="AR223" s="6">
        <v>0.79786616577161507</v>
      </c>
    </row>
    <row r="224" spans="2:44" x14ac:dyDescent="0.25">
      <c r="B224" s="91" t="s">
        <v>539</v>
      </c>
      <c r="C224" s="41">
        <v>19353.618549586412</v>
      </c>
      <c r="D224" s="41">
        <v>152082.31527259681</v>
      </c>
      <c r="E224" s="41">
        <v>347204.07096637617</v>
      </c>
      <c r="F224" s="41">
        <v>545903.97301798686</v>
      </c>
      <c r="G224" s="41">
        <v>730066.19487530424</v>
      </c>
      <c r="H224" s="41">
        <v>895361.95855021127</v>
      </c>
      <c r="I224" s="41">
        <v>1042016.3807189288</v>
      </c>
      <c r="J224" s="41">
        <v>1171702.5803309986</v>
      </c>
      <c r="K224" s="41">
        <v>1286429.7768819144</v>
      </c>
      <c r="L224" s="41">
        <v>1388139.2841582082</v>
      </c>
      <c r="M224" s="41">
        <v>1478573.2017180419</v>
      </c>
      <c r="N224" s="41">
        <v>1559245.6319509274</v>
      </c>
      <c r="O224" s="41">
        <v>1631453.4381760764</v>
      </c>
      <c r="P224" s="41">
        <v>1696301.1710346462</v>
      </c>
      <c r="Q224" s="41">
        <v>1754728.3098277873</v>
      </c>
      <c r="R224" s="41">
        <v>1807534.7239462668</v>
      </c>
      <c r="S224" s="41">
        <v>1855402.9902266101</v>
      </c>
      <c r="T224" s="41">
        <v>1898917.360967906</v>
      </c>
      <c r="U224" s="41">
        <v>1938579.6379611772</v>
      </c>
      <c r="V224" s="41">
        <v>1974822.3584931768</v>
      </c>
      <c r="X224" s="41">
        <v>2475000</v>
      </c>
      <c r="Y224" s="64">
        <v>7.8196438584187521E-3</v>
      </c>
      <c r="Z224" s="64">
        <v>6.1447400110140125E-2</v>
      </c>
      <c r="AA224" s="64">
        <v>0.14028447311772774</v>
      </c>
      <c r="AB224" s="64">
        <v>0.22056726182544925</v>
      </c>
      <c r="AC224" s="64">
        <v>0.29497624035365827</v>
      </c>
      <c r="AD224" s="64">
        <v>0.36176240749503485</v>
      </c>
      <c r="AE224" s="64">
        <v>0.42101671948239544</v>
      </c>
      <c r="AF224" s="64">
        <v>0.47341518397212068</v>
      </c>
      <c r="AG224" s="64">
        <v>0.5197696068209755</v>
      </c>
      <c r="AH224" s="64">
        <v>0.56086435723563965</v>
      </c>
      <c r="AI224" s="64">
        <v>0.59740331382547152</v>
      </c>
      <c r="AJ224" s="64">
        <v>0.62999823513168784</v>
      </c>
      <c r="AK224" s="64">
        <v>0.65917310633376824</v>
      </c>
      <c r="AL224" s="64">
        <v>0.68537421051904901</v>
      </c>
      <c r="AM224" s="64">
        <v>0.70898113528395446</v>
      </c>
      <c r="AN224" s="64">
        <v>0.73031706018030984</v>
      </c>
      <c r="AO224" s="64">
        <v>0.74965777382893339</v>
      </c>
      <c r="AP224" s="64">
        <v>0.76723933776481046</v>
      </c>
      <c r="AQ224" s="64">
        <v>0.7832645001863342</v>
      </c>
      <c r="AR224" s="64">
        <v>0.7979080236336068</v>
      </c>
    </row>
    <row r="225" spans="2:44" x14ac:dyDescent="0.25">
      <c r="B225" t="s">
        <v>541</v>
      </c>
      <c r="C225" s="24">
        <v>22132.853853032979</v>
      </c>
      <c r="D225" s="24">
        <v>168578.06628257147</v>
      </c>
      <c r="E225" s="24">
        <v>381742.64074065833</v>
      </c>
      <c r="F225" s="24">
        <v>598363.41575067258</v>
      </c>
      <c r="G225" s="24">
        <v>799002.11646979954</v>
      </c>
      <c r="H225" s="24">
        <v>979042.90372827835</v>
      </c>
      <c r="I225" s="24">
        <v>1138766.4795660619</v>
      </c>
      <c r="J225" s="24">
        <v>1280008.0541857847</v>
      </c>
      <c r="K225" s="24">
        <v>1404960.3152443976</v>
      </c>
      <c r="L225" s="24">
        <v>1515738.6341469886</v>
      </c>
      <c r="M225" s="24">
        <v>1614240.1925629915</v>
      </c>
      <c r="N225" s="24">
        <v>1702113.4033687327</v>
      </c>
      <c r="O225" s="24">
        <v>1780770.0076827814</v>
      </c>
      <c r="P225" s="24">
        <v>1851412.3513766499</v>
      </c>
      <c r="Q225" s="24">
        <v>1915063.095416435</v>
      </c>
      <c r="R225" s="24">
        <v>1972592.9509712281</v>
      </c>
      <c r="S225" s="24">
        <v>2024744.9759985209</v>
      </c>
      <c r="T225" s="24">
        <v>2072155.2196576833</v>
      </c>
      <c r="U225" s="24">
        <v>2115369.996876183</v>
      </c>
      <c r="V225" s="24">
        <v>2154860.2368339379</v>
      </c>
      <c r="X225" s="24">
        <v>2700000</v>
      </c>
      <c r="Y225" s="6">
        <v>8.1973532789011028E-3</v>
      </c>
      <c r="Z225" s="6">
        <v>6.2436320845396839E-2</v>
      </c>
      <c r="AA225" s="6">
        <v>0.14138616323728087</v>
      </c>
      <c r="AB225" s="6">
        <v>0.2216160799076565</v>
      </c>
      <c r="AC225" s="6">
        <v>0.29592670980362945</v>
      </c>
      <c r="AD225" s="6">
        <v>0.36260848286232533</v>
      </c>
      <c r="AE225" s="6">
        <v>0.42176536280224514</v>
      </c>
      <c r="AF225" s="6">
        <v>0.47407705710584619</v>
      </c>
      <c r="AG225" s="6">
        <v>0.52035567231273983</v>
      </c>
      <c r="AH225" s="6">
        <v>0.56138467931369951</v>
      </c>
      <c r="AI225" s="6">
        <v>0.5978667379862932</v>
      </c>
      <c r="AJ225" s="6">
        <v>0.63041237161804908</v>
      </c>
      <c r="AK225" s="6">
        <v>0.65954444728991901</v>
      </c>
      <c r="AL225" s="6">
        <v>0.68570827828764813</v>
      </c>
      <c r="AM225" s="6">
        <v>0.70928262793201302</v>
      </c>
      <c r="AN225" s="6">
        <v>0.73058998184119561</v>
      </c>
      <c r="AO225" s="6">
        <v>0.74990554666611886</v>
      </c>
      <c r="AP225" s="6">
        <v>0.7674648961695123</v>
      </c>
      <c r="AQ225" s="6">
        <v>0.78347036921340107</v>
      </c>
      <c r="AR225" s="6">
        <v>0.79809638401256966</v>
      </c>
    </row>
    <row r="226" spans="2:44" x14ac:dyDescent="0.25">
      <c r="B226" s="91" t="s">
        <v>543</v>
      </c>
      <c r="C226" s="41">
        <v>21041.36544656226</v>
      </c>
      <c r="D226" s="41">
        <v>154657.35423802675</v>
      </c>
      <c r="E226" s="41">
        <v>346840.39632166532</v>
      </c>
      <c r="F226" s="41">
        <v>541642.0638797608</v>
      </c>
      <c r="G226" s="41">
        <v>721924.79908923386</v>
      </c>
      <c r="H226" s="41">
        <v>883651.45719630294</v>
      </c>
      <c r="I226" s="41">
        <v>1027113.3022694091</v>
      </c>
      <c r="J226" s="41">
        <v>1153973.0119743706</v>
      </c>
      <c r="K226" s="41">
        <v>1266204.8982304977</v>
      </c>
      <c r="L226" s="41">
        <v>1365710.1273041274</v>
      </c>
      <c r="M226" s="41">
        <v>1454192.5430643328</v>
      </c>
      <c r="N226" s="41">
        <v>1533132.0483963522</v>
      </c>
      <c r="O226" s="41">
        <v>1603795.8895542705</v>
      </c>
      <c r="P226" s="41">
        <v>1667263.2975117243</v>
      </c>
      <c r="Q226" s="41">
        <v>1724452.2190395247</v>
      </c>
      <c r="R226" s="41">
        <v>1776144.2332069362</v>
      </c>
      <c r="S226" s="41">
        <v>1823006.363725109</v>
      </c>
      <c r="T226" s="41">
        <v>1865609.6061538798</v>
      </c>
      <c r="U226" s="41">
        <v>1904444.4281989529</v>
      </c>
      <c r="V226" s="41">
        <v>1939933.6434760641</v>
      </c>
      <c r="X226" s="41">
        <v>2430000</v>
      </c>
      <c r="Y226" s="64">
        <v>8.6589981261573096E-3</v>
      </c>
      <c r="Z226" s="64">
        <v>6.364500174404393E-2</v>
      </c>
      <c r="AA226" s="64">
        <v>0.14273267338340137</v>
      </c>
      <c r="AB226" s="64">
        <v>0.22289796867479869</v>
      </c>
      <c r="AC226" s="64">
        <v>0.29708839468692749</v>
      </c>
      <c r="AD226" s="64">
        <v>0.36364257497790242</v>
      </c>
      <c r="AE226" s="64">
        <v>0.42268037130428354</v>
      </c>
      <c r="AF226" s="64">
        <v>0.47488601315817719</v>
      </c>
      <c r="AG226" s="64">
        <v>0.52107197458045174</v>
      </c>
      <c r="AH226" s="64">
        <v>0.56202062852021706</v>
      </c>
      <c r="AI226" s="64">
        <v>0.59843314529396407</v>
      </c>
      <c r="AJ226" s="64">
        <v>0.63091853843471279</v>
      </c>
      <c r="AK226" s="64">
        <v>0.65999830845854757</v>
      </c>
      <c r="AL226" s="64">
        <v>0.68611658333815817</v>
      </c>
      <c r="AM226" s="64">
        <v>0.7096511189463065</v>
      </c>
      <c r="AN226" s="64">
        <v>0.73092355276005605</v>
      </c>
      <c r="AO226" s="64">
        <v>0.75020838013378977</v>
      </c>
      <c r="AP226" s="64">
        <v>0.76774057866414802</v>
      </c>
      <c r="AQ226" s="64">
        <v>0.78372198691314932</v>
      </c>
      <c r="AR226" s="64">
        <v>0.79832660225352436</v>
      </c>
    </row>
    <row r="227" spans="2:44" x14ac:dyDescent="0.25">
      <c r="B227" t="s">
        <v>545</v>
      </c>
      <c r="C227" s="24">
        <v>20616.918833014963</v>
      </c>
      <c r="D227" s="24">
        <v>171984.35181150972</v>
      </c>
      <c r="E227" s="24">
        <v>398466.76437650813</v>
      </c>
      <c r="F227" s="24">
        <v>629947.67092296935</v>
      </c>
      <c r="G227" s="24">
        <v>844741.20619068132</v>
      </c>
      <c r="H227" s="24">
        <v>1037611.513734557</v>
      </c>
      <c r="I227" s="24">
        <v>1208754.9897772565</v>
      </c>
      <c r="J227" s="24">
        <v>1360099.8892457315</v>
      </c>
      <c r="K227" s="24">
        <v>1493982.6975659174</v>
      </c>
      <c r="L227" s="24">
        <v>1612666.9255652209</v>
      </c>
      <c r="M227" s="24">
        <v>1718185.8860468166</v>
      </c>
      <c r="N227" s="24">
        <v>1812307.6692880006</v>
      </c>
      <c r="O227" s="24">
        <v>1896546.9878222533</v>
      </c>
      <c r="P227" s="24">
        <v>1972194.0247411216</v>
      </c>
      <c r="Q227" s="24">
        <v>2040346.146671575</v>
      </c>
      <c r="R227" s="24">
        <v>2101937.6081484281</v>
      </c>
      <c r="S227" s="24">
        <v>2157765.613527914</v>
      </c>
      <c r="T227" s="24">
        <v>2208512.4784029564</v>
      </c>
      <c r="U227" s="24">
        <v>2254764.1806402258</v>
      </c>
      <c r="V227" s="24">
        <v>2297025.7717548152</v>
      </c>
      <c r="X227" s="24">
        <v>2880000</v>
      </c>
      <c r="Y227" s="6">
        <v>7.1586523725746401E-3</v>
      </c>
      <c r="Z227" s="6">
        <v>5.9716788823440878E-2</v>
      </c>
      <c r="AA227" s="6">
        <v>0.13835651540850977</v>
      </c>
      <c r="AB227" s="6">
        <v>0.21873183018158657</v>
      </c>
      <c r="AC227" s="6">
        <v>0.2933129188162088</v>
      </c>
      <c r="AD227" s="6">
        <v>0.3602817756022767</v>
      </c>
      <c r="AE227" s="6">
        <v>0.4197065936726585</v>
      </c>
      <c r="AF227" s="6">
        <v>0.47225690598810122</v>
      </c>
      <c r="AG227" s="6">
        <v>0.51874399221038803</v>
      </c>
      <c r="AH227" s="6">
        <v>0.55995379359903508</v>
      </c>
      <c r="AI227" s="6">
        <v>0.59659232154403352</v>
      </c>
      <c r="AJ227" s="6">
        <v>0.62927349628055573</v>
      </c>
      <c r="AK227" s="6">
        <v>0.65852325966050462</v>
      </c>
      <c r="AL227" s="6">
        <v>0.68478959192400057</v>
      </c>
      <c r="AM227" s="6">
        <v>0.70845352314985244</v>
      </c>
      <c r="AN227" s="6">
        <v>0.72983944727375982</v>
      </c>
      <c r="AO227" s="6">
        <v>0.74922417136385899</v>
      </c>
      <c r="AP227" s="6">
        <v>0.76684461055658204</v>
      </c>
      <c r="AQ227" s="6">
        <v>0.78290422938896731</v>
      </c>
      <c r="AR227" s="6">
        <v>0.79757839297042199</v>
      </c>
    </row>
    <row r="228" spans="2:44" x14ac:dyDescent="0.25">
      <c r="B228" s="91" t="s">
        <v>547</v>
      </c>
      <c r="C228" s="41">
        <v>31329.61914816183</v>
      </c>
      <c r="D228" s="41">
        <v>247971.94178433646</v>
      </c>
      <c r="E228" s="41">
        <v>567160.59501919954</v>
      </c>
      <c r="F228" s="41">
        <v>892353.47411908302</v>
      </c>
      <c r="G228" s="41">
        <v>1193798.3509273422</v>
      </c>
      <c r="H228" s="41">
        <v>1464376.2825243301</v>
      </c>
      <c r="I228" s="41">
        <v>1704443.9349158369</v>
      </c>
      <c r="J228" s="41">
        <v>1916735.809266736</v>
      </c>
      <c r="K228" s="41">
        <v>2104539.4486823631</v>
      </c>
      <c r="L228" s="41">
        <v>2271032.3569340869</v>
      </c>
      <c r="M228" s="41">
        <v>2419066.3392484202</v>
      </c>
      <c r="N228" s="41">
        <v>2551120.1294456106</v>
      </c>
      <c r="O228" s="41">
        <v>2669316.8737912262</v>
      </c>
      <c r="P228" s="41">
        <v>2775464.8916104091</v>
      </c>
      <c r="Q228" s="41">
        <v>2871102.2545167631</v>
      </c>
      <c r="R228" s="41">
        <v>2957538.4642354581</v>
      </c>
      <c r="S228" s="41">
        <v>3035890.9884537137</v>
      </c>
      <c r="T228" s="41">
        <v>3107116.3153832508</v>
      </c>
      <c r="U228" s="41">
        <v>3172035.9436302935</v>
      </c>
      <c r="V228" s="41">
        <v>3231357.9713750412</v>
      </c>
      <c r="X228" s="41">
        <v>4050000</v>
      </c>
      <c r="Y228" s="64">
        <v>7.735708431644896E-3</v>
      </c>
      <c r="Z228" s="64">
        <v>6.1227639946749741E-2</v>
      </c>
      <c r="AA228" s="64">
        <v>0.14003965309116037</v>
      </c>
      <c r="AB228" s="64">
        <v>0.22033419114051433</v>
      </c>
      <c r="AC228" s="64">
        <v>0.29476502492033141</v>
      </c>
      <c r="AD228" s="64">
        <v>0.36157439074674819</v>
      </c>
      <c r="AE228" s="64">
        <v>0.42085035430020662</v>
      </c>
      <c r="AF228" s="64">
        <v>0.47326810105351508</v>
      </c>
      <c r="AG228" s="64">
        <v>0.51963937004502792</v>
      </c>
      <c r="AH228" s="64">
        <v>0.56074873010718196</v>
      </c>
      <c r="AI228" s="64">
        <v>0.59730033067862232</v>
      </c>
      <c r="AJ228" s="64">
        <v>0.62990620480138537</v>
      </c>
      <c r="AK228" s="64">
        <v>0.65909058612129046</v>
      </c>
      <c r="AL228" s="64">
        <v>0.68529997323713809</v>
      </c>
      <c r="AM228" s="64">
        <v>0.70891413691771932</v>
      </c>
      <c r="AN228" s="64">
        <v>0.73025641092233529</v>
      </c>
      <c r="AO228" s="64">
        <v>0.74960271319844785</v>
      </c>
      <c r="AP228" s="64">
        <v>0.7671892136748768</v>
      </c>
      <c r="AQ228" s="64">
        <v>0.78321875151365272</v>
      </c>
      <c r="AR228" s="64">
        <v>0.79786616577161507</v>
      </c>
    </row>
    <row r="229" spans="2:44" x14ac:dyDescent="0.25">
      <c r="B229" t="s">
        <v>549</v>
      </c>
      <c r="C229" s="24">
        <v>38707.237099172824</v>
      </c>
      <c r="D229" s="24">
        <v>304164.63054519362</v>
      </c>
      <c r="E229" s="24">
        <v>694408.14193275233</v>
      </c>
      <c r="F229" s="24">
        <v>1091807.9460359737</v>
      </c>
      <c r="G229" s="24">
        <v>1460132.3897506085</v>
      </c>
      <c r="H229" s="24">
        <v>1790723.9171004225</v>
      </c>
      <c r="I229" s="24">
        <v>2084032.7614378575</v>
      </c>
      <c r="J229" s="24">
        <v>2343405.1606619973</v>
      </c>
      <c r="K229" s="24">
        <v>2572859.5537638287</v>
      </c>
      <c r="L229" s="24">
        <v>2776278.5683164163</v>
      </c>
      <c r="M229" s="24">
        <v>2957146.4034360838</v>
      </c>
      <c r="N229" s="24">
        <v>3118491.2639018549</v>
      </c>
      <c r="O229" s="24">
        <v>3262906.8763521528</v>
      </c>
      <c r="P229" s="24">
        <v>3392602.3420692924</v>
      </c>
      <c r="Q229" s="24">
        <v>3509456.6196555747</v>
      </c>
      <c r="R229" s="24">
        <v>3615069.4478925336</v>
      </c>
      <c r="S229" s="24">
        <v>3710805.9804532202</v>
      </c>
      <c r="T229" s="24">
        <v>3797834.7219358119</v>
      </c>
      <c r="U229" s="24">
        <v>3877159.2759223543</v>
      </c>
      <c r="V229" s="24">
        <v>3949644.7169863535</v>
      </c>
      <c r="X229" s="24">
        <v>4950000</v>
      </c>
      <c r="Y229" s="6">
        <v>7.8196438584187521E-3</v>
      </c>
      <c r="Z229" s="6">
        <v>6.1447400110140125E-2</v>
      </c>
      <c r="AA229" s="6">
        <v>0.14028447311772774</v>
      </c>
      <c r="AB229" s="6">
        <v>0.22056726182544925</v>
      </c>
      <c r="AC229" s="6">
        <v>0.29497624035365827</v>
      </c>
      <c r="AD229" s="6">
        <v>0.36176240749503485</v>
      </c>
      <c r="AE229" s="6">
        <v>0.42101671948239544</v>
      </c>
      <c r="AF229" s="6">
        <v>0.47341518397212068</v>
      </c>
      <c r="AG229" s="6">
        <v>0.5197696068209755</v>
      </c>
      <c r="AH229" s="6">
        <v>0.56086435723563965</v>
      </c>
      <c r="AI229" s="6">
        <v>0.59740331382547152</v>
      </c>
      <c r="AJ229" s="6">
        <v>0.62999823513168784</v>
      </c>
      <c r="AK229" s="6">
        <v>0.65917310633376824</v>
      </c>
      <c r="AL229" s="6">
        <v>0.68537421051904901</v>
      </c>
      <c r="AM229" s="6">
        <v>0.70898113528395446</v>
      </c>
      <c r="AN229" s="6">
        <v>0.73031706018030984</v>
      </c>
      <c r="AO229" s="6">
        <v>0.74965777382893339</v>
      </c>
      <c r="AP229" s="6">
        <v>0.76723933776481046</v>
      </c>
      <c r="AQ229" s="6">
        <v>0.7832645001863342</v>
      </c>
      <c r="AR229" s="6">
        <v>0.7979080236336068</v>
      </c>
    </row>
    <row r="230" spans="2:44" x14ac:dyDescent="0.25">
      <c r="B230" s="91" t="s">
        <v>551</v>
      </c>
      <c r="C230" s="41">
        <v>44265.707706065958</v>
      </c>
      <c r="D230" s="41">
        <v>337156.13256514294</v>
      </c>
      <c r="E230" s="41">
        <v>763485.28148131666</v>
      </c>
      <c r="F230" s="41">
        <v>1196726.8315013452</v>
      </c>
      <c r="G230" s="41">
        <v>1598004.2329395991</v>
      </c>
      <c r="H230" s="41">
        <v>1958085.8074565567</v>
      </c>
      <c r="I230" s="41">
        <v>2277532.9591321237</v>
      </c>
      <c r="J230" s="41">
        <v>2560016.1083715693</v>
      </c>
      <c r="K230" s="41">
        <v>2809920.6304887952</v>
      </c>
      <c r="L230" s="41">
        <v>3031477.2682939772</v>
      </c>
      <c r="M230" s="41">
        <v>3228480.385125983</v>
      </c>
      <c r="N230" s="41">
        <v>3404226.8067374653</v>
      </c>
      <c r="O230" s="41">
        <v>3561540.0153655629</v>
      </c>
      <c r="P230" s="41">
        <v>3702824.7027532998</v>
      </c>
      <c r="Q230" s="41">
        <v>3830126.1908328701</v>
      </c>
      <c r="R230" s="41">
        <v>3945185.9019424561</v>
      </c>
      <c r="S230" s="41">
        <v>4049489.9519970417</v>
      </c>
      <c r="T230" s="41">
        <v>4144310.4393153666</v>
      </c>
      <c r="U230" s="41">
        <v>4230739.9937523659</v>
      </c>
      <c r="V230" s="41">
        <v>4309720.4736678759</v>
      </c>
      <c r="X230" s="41">
        <v>5400000</v>
      </c>
      <c r="Y230" s="64">
        <v>8.1973532789011028E-3</v>
      </c>
      <c r="Z230" s="64">
        <v>6.2436320845396839E-2</v>
      </c>
      <c r="AA230" s="64">
        <v>0.14138616323728087</v>
      </c>
      <c r="AB230" s="64">
        <v>0.2216160799076565</v>
      </c>
      <c r="AC230" s="64">
        <v>0.29592670980362945</v>
      </c>
      <c r="AD230" s="64">
        <v>0.36260848286232533</v>
      </c>
      <c r="AE230" s="64">
        <v>0.42176536280224514</v>
      </c>
      <c r="AF230" s="64">
        <v>0.47407705710584619</v>
      </c>
      <c r="AG230" s="64">
        <v>0.52035567231273983</v>
      </c>
      <c r="AH230" s="64">
        <v>0.56138467931369951</v>
      </c>
      <c r="AI230" s="64">
        <v>0.5978667379862932</v>
      </c>
      <c r="AJ230" s="64">
        <v>0.63041237161804908</v>
      </c>
      <c r="AK230" s="64">
        <v>0.65954444728991901</v>
      </c>
      <c r="AL230" s="64">
        <v>0.68570827828764813</v>
      </c>
      <c r="AM230" s="64">
        <v>0.70928262793201302</v>
      </c>
      <c r="AN230" s="64">
        <v>0.73058998184119561</v>
      </c>
      <c r="AO230" s="64">
        <v>0.74990554666611886</v>
      </c>
      <c r="AP230" s="64">
        <v>0.7674648961695123</v>
      </c>
      <c r="AQ230" s="64">
        <v>0.78347036921340107</v>
      </c>
      <c r="AR230" s="64">
        <v>0.79809638401256966</v>
      </c>
    </row>
    <row r="231" spans="2:44" x14ac:dyDescent="0.25">
      <c r="B231" t="s">
        <v>553</v>
      </c>
      <c r="C231" s="24">
        <v>42082.730893124521</v>
      </c>
      <c r="D231" s="24">
        <v>309314.70847605349</v>
      </c>
      <c r="E231" s="24">
        <v>693680.79264333064</v>
      </c>
      <c r="F231" s="24">
        <v>1083284.1277595216</v>
      </c>
      <c r="G231" s="24">
        <v>1443849.5981784677</v>
      </c>
      <c r="H231" s="24">
        <v>1767302.9143926059</v>
      </c>
      <c r="I231" s="24">
        <v>2054226.6045388181</v>
      </c>
      <c r="J231" s="24">
        <v>2307946.0239487411</v>
      </c>
      <c r="K231" s="24">
        <v>2532409.7964609955</v>
      </c>
      <c r="L231" s="24">
        <v>2731420.2546082549</v>
      </c>
      <c r="M231" s="24">
        <v>2908385.0861286656</v>
      </c>
      <c r="N231" s="24">
        <v>3066264.0967927044</v>
      </c>
      <c r="O231" s="24">
        <v>3207591.7791085411</v>
      </c>
      <c r="P231" s="24">
        <v>3334526.5950234486</v>
      </c>
      <c r="Q231" s="24">
        <v>3448904.4380790493</v>
      </c>
      <c r="R231" s="24">
        <v>3552288.4664138723</v>
      </c>
      <c r="S231" s="24">
        <v>3646012.7274502181</v>
      </c>
      <c r="T231" s="24">
        <v>3731219.2123077596</v>
      </c>
      <c r="U231" s="24">
        <v>3808888.8563979059</v>
      </c>
      <c r="V231" s="24">
        <v>3879867.2869521282</v>
      </c>
      <c r="X231" s="24">
        <v>4860000</v>
      </c>
      <c r="Y231" s="6">
        <v>8.6589981261573096E-3</v>
      </c>
      <c r="Z231" s="6">
        <v>6.364500174404393E-2</v>
      </c>
      <c r="AA231" s="6">
        <v>0.14273267338340137</v>
      </c>
      <c r="AB231" s="6">
        <v>0.22289796867479869</v>
      </c>
      <c r="AC231" s="6">
        <v>0.29708839468692749</v>
      </c>
      <c r="AD231" s="6">
        <v>0.36364257497790242</v>
      </c>
      <c r="AE231" s="6">
        <v>0.42268037130428354</v>
      </c>
      <c r="AF231" s="6">
        <v>0.47488601315817719</v>
      </c>
      <c r="AG231" s="6">
        <v>0.52107197458045174</v>
      </c>
      <c r="AH231" s="6">
        <v>0.56202062852021706</v>
      </c>
      <c r="AI231" s="6">
        <v>0.59843314529396407</v>
      </c>
      <c r="AJ231" s="6">
        <v>0.63091853843471279</v>
      </c>
      <c r="AK231" s="6">
        <v>0.65999830845854757</v>
      </c>
      <c r="AL231" s="6">
        <v>0.68611658333815817</v>
      </c>
      <c r="AM231" s="6">
        <v>0.7096511189463065</v>
      </c>
      <c r="AN231" s="6">
        <v>0.73092355276005605</v>
      </c>
      <c r="AO231" s="6">
        <v>0.75020838013378977</v>
      </c>
      <c r="AP231" s="6">
        <v>0.76774057866414802</v>
      </c>
      <c r="AQ231" s="6">
        <v>0.78372198691314932</v>
      </c>
      <c r="AR231" s="6">
        <v>0.79832660225352436</v>
      </c>
    </row>
    <row r="232" spans="2:44" x14ac:dyDescent="0.25">
      <c r="B232" s="91" t="s">
        <v>555</v>
      </c>
      <c r="C232" s="41">
        <v>41233.837666029925</v>
      </c>
      <c r="D232" s="41">
        <v>343968.70362301945</v>
      </c>
      <c r="E232" s="41">
        <v>796933.52875301626</v>
      </c>
      <c r="F232" s="41">
        <v>1259895.3418459387</v>
      </c>
      <c r="G232" s="41">
        <v>1689482.4123813626</v>
      </c>
      <c r="H232" s="41">
        <v>2075223.0274691139</v>
      </c>
      <c r="I232" s="41">
        <v>2417509.979554513</v>
      </c>
      <c r="J232" s="41">
        <v>2720199.778491463</v>
      </c>
      <c r="K232" s="41">
        <v>2987965.3951318348</v>
      </c>
      <c r="L232" s="41">
        <v>3225333.8511304418</v>
      </c>
      <c r="M232" s="41">
        <v>3436371.7720936332</v>
      </c>
      <c r="N232" s="41">
        <v>3624615.3385760011</v>
      </c>
      <c r="O232" s="41">
        <v>3793093.9756445065</v>
      </c>
      <c r="P232" s="41">
        <v>3944388.0494822431</v>
      </c>
      <c r="Q232" s="41">
        <v>4080692.2933431501</v>
      </c>
      <c r="R232" s="41">
        <v>4203875.2162968563</v>
      </c>
      <c r="S232" s="41">
        <v>4315531.2270558281</v>
      </c>
      <c r="T232" s="41">
        <v>4417024.9568059128</v>
      </c>
      <c r="U232" s="41">
        <v>4509528.3612804515</v>
      </c>
      <c r="V232" s="41">
        <v>4594051.5435096305</v>
      </c>
      <c r="X232" s="41">
        <v>5760000</v>
      </c>
      <c r="Y232" s="64">
        <v>7.1586523725746401E-3</v>
      </c>
      <c r="Z232" s="64">
        <v>5.9716788823440878E-2</v>
      </c>
      <c r="AA232" s="64">
        <v>0.13835651540850977</v>
      </c>
      <c r="AB232" s="64">
        <v>0.21873183018158657</v>
      </c>
      <c r="AC232" s="64">
        <v>0.2933129188162088</v>
      </c>
      <c r="AD232" s="64">
        <v>0.3602817756022767</v>
      </c>
      <c r="AE232" s="64">
        <v>0.4197065936726585</v>
      </c>
      <c r="AF232" s="64">
        <v>0.47225690598810122</v>
      </c>
      <c r="AG232" s="64">
        <v>0.51874399221038803</v>
      </c>
      <c r="AH232" s="64">
        <v>0.55995379359903508</v>
      </c>
      <c r="AI232" s="64">
        <v>0.59659232154403352</v>
      </c>
      <c r="AJ232" s="64">
        <v>0.62927349628055573</v>
      </c>
      <c r="AK232" s="64">
        <v>0.65852325966050462</v>
      </c>
      <c r="AL232" s="64">
        <v>0.68478959192400057</v>
      </c>
      <c r="AM232" s="64">
        <v>0.70845352314985244</v>
      </c>
      <c r="AN232" s="64">
        <v>0.72983944727375982</v>
      </c>
      <c r="AO232" s="64">
        <v>0.74922417136385899</v>
      </c>
      <c r="AP232" s="64">
        <v>0.76684461055658204</v>
      </c>
      <c r="AQ232" s="64">
        <v>0.78290422938896731</v>
      </c>
      <c r="AR232" s="64">
        <v>0.79757839297042199</v>
      </c>
    </row>
    <row r="234" spans="2:44" x14ac:dyDescent="0.25">
      <c r="B234" s="30" t="s">
        <v>6048</v>
      </c>
      <c r="C234" s="70"/>
      <c r="D234" s="70"/>
      <c r="E234" s="70"/>
      <c r="F234" s="70"/>
      <c r="G234" s="70"/>
      <c r="H234" s="70"/>
      <c r="I234" s="70"/>
      <c r="J234" s="70"/>
      <c r="K234" s="70"/>
      <c r="L234" s="70"/>
      <c r="M234" s="70"/>
      <c r="N234" s="70"/>
      <c r="O234" s="70"/>
      <c r="P234" s="70"/>
      <c r="Q234" s="70"/>
      <c r="R234" s="70"/>
      <c r="S234" s="70"/>
      <c r="T234" s="70"/>
      <c r="U234" s="70"/>
      <c r="V234" s="70"/>
      <c r="X234" s="30" t="s">
        <v>6049</v>
      </c>
      <c r="Y234" s="70"/>
      <c r="Z234" s="70"/>
      <c r="AA234" s="70"/>
      <c r="AB234" s="70"/>
      <c r="AC234" s="70"/>
      <c r="AD234" s="70"/>
      <c r="AE234" s="70"/>
      <c r="AF234" s="70"/>
      <c r="AG234" s="70"/>
      <c r="AH234" s="70"/>
      <c r="AI234" s="70"/>
      <c r="AJ234" s="70"/>
      <c r="AK234" s="70"/>
      <c r="AL234" s="70"/>
      <c r="AM234" s="70"/>
      <c r="AN234" s="70"/>
      <c r="AO234" s="70"/>
      <c r="AP234" s="70"/>
      <c r="AQ234" s="70"/>
      <c r="AR234" s="70"/>
    </row>
    <row r="235" spans="2:44" x14ac:dyDescent="0.25">
      <c r="B235" s="7" t="s">
        <v>6008</v>
      </c>
      <c r="C235" s="50" t="s">
        <v>6010</v>
      </c>
      <c r="D235" s="50" t="s">
        <v>6011</v>
      </c>
      <c r="E235" s="50" t="s">
        <v>6012</v>
      </c>
      <c r="F235" s="50" t="s">
        <v>6013</v>
      </c>
      <c r="G235" s="50" t="s">
        <v>6014</v>
      </c>
      <c r="H235" s="50" t="s">
        <v>6015</v>
      </c>
      <c r="I235" s="50" t="s">
        <v>6016</v>
      </c>
      <c r="J235" s="50" t="s">
        <v>6017</v>
      </c>
      <c r="K235" s="50" t="s">
        <v>6018</v>
      </c>
      <c r="L235" s="50" t="s">
        <v>6019</v>
      </c>
      <c r="M235" s="50" t="s">
        <v>6020</v>
      </c>
      <c r="N235" s="50" t="s">
        <v>6021</v>
      </c>
      <c r="O235" s="50" t="s">
        <v>6022</v>
      </c>
      <c r="P235" s="50" t="s">
        <v>6023</v>
      </c>
      <c r="Q235" s="50" t="s">
        <v>6024</v>
      </c>
      <c r="R235" s="50" t="s">
        <v>6025</v>
      </c>
      <c r="S235" s="50" t="s">
        <v>6026</v>
      </c>
      <c r="T235" s="50" t="s">
        <v>6027</v>
      </c>
      <c r="U235" s="50" t="s">
        <v>6028</v>
      </c>
      <c r="V235" s="50" t="s">
        <v>6029</v>
      </c>
      <c r="X235" s="50" t="s">
        <v>6009</v>
      </c>
      <c r="Y235" s="50" t="s">
        <v>6010</v>
      </c>
      <c r="Z235" s="50" t="s">
        <v>6011</v>
      </c>
      <c r="AA235" s="50" t="s">
        <v>6012</v>
      </c>
      <c r="AB235" s="50" t="s">
        <v>6013</v>
      </c>
      <c r="AC235" s="50" t="s">
        <v>6014</v>
      </c>
      <c r="AD235" s="50" t="s">
        <v>6015</v>
      </c>
      <c r="AE235" s="50" t="s">
        <v>6016</v>
      </c>
      <c r="AF235" s="50" t="s">
        <v>6017</v>
      </c>
      <c r="AG235" s="50" t="s">
        <v>6018</v>
      </c>
      <c r="AH235" s="50" t="s">
        <v>6019</v>
      </c>
      <c r="AI235" s="50" t="s">
        <v>6020</v>
      </c>
      <c r="AJ235" s="50" t="s">
        <v>6021</v>
      </c>
      <c r="AK235" s="50" t="s">
        <v>6022</v>
      </c>
      <c r="AL235" s="50" t="s">
        <v>6023</v>
      </c>
      <c r="AM235" s="50" t="s">
        <v>6024</v>
      </c>
      <c r="AN235" s="50" t="s">
        <v>6025</v>
      </c>
      <c r="AO235" s="50" t="s">
        <v>6026</v>
      </c>
      <c r="AP235" s="50" t="s">
        <v>6027</v>
      </c>
      <c r="AQ235" s="50" t="s">
        <v>6028</v>
      </c>
      <c r="AR235" s="50" t="s">
        <v>6029</v>
      </c>
    </row>
    <row r="236" spans="2:44" x14ac:dyDescent="0.25">
      <c r="B236" t="s">
        <v>517</v>
      </c>
      <c r="C236" s="24">
        <v>0</v>
      </c>
      <c r="D236" s="24">
        <v>0</v>
      </c>
      <c r="E236" s="24">
        <v>0</v>
      </c>
      <c r="F236" s="24">
        <v>0</v>
      </c>
      <c r="G236" s="24">
        <v>0</v>
      </c>
      <c r="H236" s="24">
        <v>0</v>
      </c>
      <c r="I236" s="24">
        <v>0</v>
      </c>
      <c r="J236" s="24">
        <v>0</v>
      </c>
      <c r="K236" s="24">
        <v>0</v>
      </c>
      <c r="L236" s="24">
        <v>0</v>
      </c>
      <c r="M236" s="24">
        <v>0</v>
      </c>
      <c r="N236" s="24">
        <v>0</v>
      </c>
      <c r="O236" s="24">
        <v>0</v>
      </c>
      <c r="P236" s="24">
        <v>0</v>
      </c>
      <c r="Q236" s="24">
        <v>0</v>
      </c>
      <c r="R236" s="24">
        <v>0</v>
      </c>
      <c r="S236" s="24">
        <v>0</v>
      </c>
      <c r="T236" s="24">
        <v>0</v>
      </c>
      <c r="U236" s="24">
        <v>0</v>
      </c>
      <c r="V236" s="24">
        <v>0</v>
      </c>
      <c r="X236" s="24">
        <v>0</v>
      </c>
      <c r="Y236" s="6">
        <v>0</v>
      </c>
      <c r="Z236" s="6">
        <v>0</v>
      </c>
      <c r="AA236" s="6">
        <v>0</v>
      </c>
      <c r="AB236" s="6">
        <v>0</v>
      </c>
      <c r="AC236" s="6">
        <v>0</v>
      </c>
      <c r="AD236" s="6">
        <v>0</v>
      </c>
      <c r="AE236" s="6">
        <v>0</v>
      </c>
      <c r="AF236" s="6">
        <v>0</v>
      </c>
      <c r="AG236" s="6">
        <v>0</v>
      </c>
      <c r="AH236" s="6">
        <v>0</v>
      </c>
      <c r="AI236" s="6">
        <v>0</v>
      </c>
      <c r="AJ236" s="6">
        <v>0</v>
      </c>
      <c r="AK236" s="6">
        <v>0</v>
      </c>
      <c r="AL236" s="6">
        <v>0</v>
      </c>
      <c r="AM236" s="6">
        <v>0</v>
      </c>
      <c r="AN236" s="6">
        <v>0</v>
      </c>
      <c r="AO236" s="6">
        <v>0</v>
      </c>
      <c r="AP236" s="6">
        <v>0</v>
      </c>
      <c r="AQ236" s="6">
        <v>0</v>
      </c>
      <c r="AR236" s="6">
        <v>0</v>
      </c>
    </row>
    <row r="237" spans="2:44" x14ac:dyDescent="0.25">
      <c r="B237" s="91" t="s">
        <v>519</v>
      </c>
      <c r="C237" s="41">
        <v>0</v>
      </c>
      <c r="D237" s="41">
        <v>0</v>
      </c>
      <c r="E237" s="41">
        <v>0</v>
      </c>
      <c r="F237" s="41">
        <v>0</v>
      </c>
      <c r="G237" s="41">
        <v>0</v>
      </c>
      <c r="H237" s="41">
        <v>0</v>
      </c>
      <c r="I237" s="41">
        <v>0</v>
      </c>
      <c r="J237" s="41">
        <v>0</v>
      </c>
      <c r="K237" s="41">
        <v>0</v>
      </c>
      <c r="L237" s="41">
        <v>0</v>
      </c>
      <c r="M237" s="41">
        <v>0</v>
      </c>
      <c r="N237" s="41">
        <v>0</v>
      </c>
      <c r="O237" s="41">
        <v>0</v>
      </c>
      <c r="P237" s="41">
        <v>0</v>
      </c>
      <c r="Q237" s="41">
        <v>0</v>
      </c>
      <c r="R237" s="41">
        <v>0</v>
      </c>
      <c r="S237" s="41">
        <v>0</v>
      </c>
      <c r="T237" s="41">
        <v>0</v>
      </c>
      <c r="U237" s="41">
        <v>0</v>
      </c>
      <c r="V237" s="41">
        <v>0</v>
      </c>
      <c r="X237" s="41">
        <v>0</v>
      </c>
      <c r="Y237" s="64">
        <v>0</v>
      </c>
      <c r="Z237" s="64">
        <v>0</v>
      </c>
      <c r="AA237" s="64">
        <v>0</v>
      </c>
      <c r="AB237" s="64">
        <v>0</v>
      </c>
      <c r="AC237" s="64">
        <v>0</v>
      </c>
      <c r="AD237" s="64">
        <v>0</v>
      </c>
      <c r="AE237" s="64">
        <v>0</v>
      </c>
      <c r="AF237" s="64">
        <v>0</v>
      </c>
      <c r="AG237" s="64">
        <v>0</v>
      </c>
      <c r="AH237" s="64">
        <v>0</v>
      </c>
      <c r="AI237" s="64">
        <v>0</v>
      </c>
      <c r="AJ237" s="64">
        <v>0</v>
      </c>
      <c r="AK237" s="64">
        <v>0</v>
      </c>
      <c r="AL237" s="64">
        <v>0</v>
      </c>
      <c r="AM237" s="64">
        <v>0</v>
      </c>
      <c r="AN237" s="64">
        <v>0</v>
      </c>
      <c r="AO237" s="64">
        <v>0</v>
      </c>
      <c r="AP237" s="64">
        <v>0</v>
      </c>
      <c r="AQ237" s="64">
        <v>0</v>
      </c>
      <c r="AR237" s="64">
        <v>0</v>
      </c>
    </row>
    <row r="238" spans="2:44" x14ac:dyDescent="0.25">
      <c r="B238" t="s">
        <v>521</v>
      </c>
      <c r="C238" s="24">
        <v>39017.894931472823</v>
      </c>
      <c r="D238" s="24">
        <v>77129.621850168885</v>
      </c>
      <c r="E238" s="24">
        <v>87558.14911983507</v>
      </c>
      <c r="F238" s="24">
        <v>91235.979271054472</v>
      </c>
      <c r="G238" s="24">
        <v>92672.51025063383</v>
      </c>
      <c r="H238" s="24">
        <v>93269.85754580026</v>
      </c>
      <c r="I238" s="24">
        <v>93529.495338878813</v>
      </c>
      <c r="J238" s="24">
        <v>93646.229576731086</v>
      </c>
      <c r="K238" s="24">
        <v>93700.157105153063</v>
      </c>
      <c r="L238" s="24">
        <v>93725.636964965219</v>
      </c>
      <c r="M238" s="24">
        <v>93737.908408772622</v>
      </c>
      <c r="N238" s="24">
        <v>93743.917356292892</v>
      </c>
      <c r="O238" s="24">
        <v>93746.903009609567</v>
      </c>
      <c r="P238" s="24">
        <v>93748.405891952309</v>
      </c>
      <c r="Q238" s="24">
        <v>93749.171291788691</v>
      </c>
      <c r="R238" s="24">
        <v>93749.565257470735</v>
      </c>
      <c r="S238" s="24">
        <v>93749.770014059919</v>
      </c>
      <c r="T238" s="24">
        <v>93749.877385286032</v>
      </c>
      <c r="U238" s="24">
        <v>93749.934154929579</v>
      </c>
      <c r="V238" s="24">
        <v>93749.964400948709</v>
      </c>
      <c r="X238" s="24">
        <v>93750</v>
      </c>
      <c r="Y238" s="6">
        <v>0.41619087926904347</v>
      </c>
      <c r="Z238" s="6">
        <v>0.82271596640180145</v>
      </c>
      <c r="AA238" s="6">
        <v>0.93395359061157412</v>
      </c>
      <c r="AB238" s="6">
        <v>0.97318377889124774</v>
      </c>
      <c r="AC238" s="6">
        <v>0.98850677600676085</v>
      </c>
      <c r="AD238" s="6">
        <v>0.99487848048853611</v>
      </c>
      <c r="AE238" s="6">
        <v>0.99764795028137399</v>
      </c>
      <c r="AF238" s="6">
        <v>0.9988931154851316</v>
      </c>
      <c r="AG238" s="6">
        <v>0.99946834245496596</v>
      </c>
      <c r="AH238" s="6">
        <v>0.99974012762629572</v>
      </c>
      <c r="AI238" s="6">
        <v>0.999871023026908</v>
      </c>
      <c r="AJ238" s="6">
        <v>0.99993511846712413</v>
      </c>
      <c r="AK238" s="6">
        <v>0.99996696543583541</v>
      </c>
      <c r="AL238" s="6">
        <v>0.99998299618082465</v>
      </c>
      <c r="AM238" s="6">
        <v>0.99999116044574599</v>
      </c>
      <c r="AN238" s="6">
        <v>0.99999536274635448</v>
      </c>
      <c r="AO238" s="6">
        <v>0.9999975468166391</v>
      </c>
      <c r="AP238" s="6">
        <v>0.9999986921097177</v>
      </c>
      <c r="AQ238" s="6">
        <v>0.99999929765258222</v>
      </c>
      <c r="AR238" s="6">
        <v>0.99999962027678624</v>
      </c>
    </row>
    <row r="239" spans="2:44" x14ac:dyDescent="0.25">
      <c r="B239" s="91" t="s">
        <v>523</v>
      </c>
      <c r="C239" s="41">
        <v>114894.25851851367</v>
      </c>
      <c r="D239" s="41">
        <v>197132.32979904985</v>
      </c>
      <c r="E239" s="41">
        <v>220364.4256954054</v>
      </c>
      <c r="F239" s="41">
        <v>228652.51143254945</v>
      </c>
      <c r="G239" s="41">
        <v>231912.0197765945</v>
      </c>
      <c r="H239" s="41">
        <v>233273.90395525779</v>
      </c>
      <c r="I239" s="41">
        <v>233867.99938543013</v>
      </c>
      <c r="J239" s="41">
        <v>234135.88221469143</v>
      </c>
      <c r="K239" s="41">
        <v>234259.93275112461</v>
      </c>
      <c r="L239" s="41">
        <v>234318.66406201833</v>
      </c>
      <c r="M239" s="41">
        <v>234346.99979120484</v>
      </c>
      <c r="N239" s="41">
        <v>234360.89646653764</v>
      </c>
      <c r="O239" s="41">
        <v>234367.81082479723</v>
      </c>
      <c r="P239" s="41">
        <v>234371.29562023262</v>
      </c>
      <c r="Q239" s="41">
        <v>234373.07238735523</v>
      </c>
      <c r="R239" s="41">
        <v>234373.98786614204</v>
      </c>
      <c r="S239" s="41">
        <v>234374.46412123617</v>
      </c>
      <c r="T239" s="41">
        <v>234374.71408126887</v>
      </c>
      <c r="U239" s="41">
        <v>234374.84634866859</v>
      </c>
      <c r="V239" s="41">
        <v>234374.91687239235</v>
      </c>
      <c r="X239" s="41">
        <v>234374.99999999997</v>
      </c>
      <c r="Y239" s="64">
        <v>0.49021550301232508</v>
      </c>
      <c r="Z239" s="64">
        <v>0.8410979404759461</v>
      </c>
      <c r="AA239" s="64">
        <v>0.94022154963372984</v>
      </c>
      <c r="AB239" s="64">
        <v>0.97558404877887772</v>
      </c>
      <c r="AC239" s="64">
        <v>0.98949128438013667</v>
      </c>
      <c r="AD239" s="64">
        <v>0.99530199020910004</v>
      </c>
      <c r="AE239" s="64">
        <v>0.99783679737783537</v>
      </c>
      <c r="AF239" s="64">
        <v>0.99897976411601686</v>
      </c>
      <c r="AG239" s="64">
        <v>0.99950904640479843</v>
      </c>
      <c r="AH239" s="64">
        <v>0.99975963333127837</v>
      </c>
      <c r="AI239" s="64">
        <v>0.9998805324424741</v>
      </c>
      <c r="AJ239" s="64">
        <v>0.9999398249238941</v>
      </c>
      <c r="AK239" s="64">
        <v>0.99996932618580159</v>
      </c>
      <c r="AL239" s="64">
        <v>0.99998419464632593</v>
      </c>
      <c r="AM239" s="64">
        <v>0.99999177551938245</v>
      </c>
      <c r="AN239" s="64">
        <v>0.9999956815622062</v>
      </c>
      <c r="AO239" s="64">
        <v>0.99999771358394118</v>
      </c>
      <c r="AP239" s="64">
        <v>0.9999987800800807</v>
      </c>
      <c r="AQ239" s="64">
        <v>0.99999934442098615</v>
      </c>
      <c r="AR239" s="64">
        <v>0.99999964532220753</v>
      </c>
    </row>
    <row r="240" spans="2:44" x14ac:dyDescent="0.25">
      <c r="B240" t="s">
        <v>525</v>
      </c>
      <c r="C240" s="24">
        <v>136574.9840905871</v>
      </c>
      <c r="D240" s="24">
        <v>224996.34133591995</v>
      </c>
      <c r="E240" s="24">
        <v>250285.00184992599</v>
      </c>
      <c r="F240" s="24">
        <v>259345.7861503576</v>
      </c>
      <c r="G240" s="24">
        <v>262918.22860181076</v>
      </c>
      <c r="H240" s="24">
        <v>264413.48651590309</v>
      </c>
      <c r="I240" s="24">
        <v>265066.62835083966</v>
      </c>
      <c r="J240" s="24">
        <v>265361.44621003367</v>
      </c>
      <c r="K240" s="24">
        <v>265498.08844696329</v>
      </c>
      <c r="L240" s="24">
        <v>265562.82887514273</v>
      </c>
      <c r="M240" s="24">
        <v>265594.08364543237</v>
      </c>
      <c r="N240" s="24">
        <v>265609.42045653798</v>
      </c>
      <c r="O240" s="24">
        <v>265617.05514505378</v>
      </c>
      <c r="P240" s="24">
        <v>265620.9046960593</v>
      </c>
      <c r="Q240" s="24">
        <v>265622.86823022662</v>
      </c>
      <c r="R240" s="24">
        <v>265623.88031319826</v>
      </c>
      <c r="S240" s="24">
        <v>265624.40700229933</v>
      </c>
      <c r="T240" s="24">
        <v>265624.68351872446</v>
      </c>
      <c r="U240" s="24">
        <v>265624.82988098415</v>
      </c>
      <c r="V240" s="24">
        <v>265624.90794105228</v>
      </c>
      <c r="X240" s="24">
        <v>265625</v>
      </c>
      <c r="Y240" s="6">
        <v>0.51416464598809264</v>
      </c>
      <c r="Z240" s="6">
        <v>0.84704504973522798</v>
      </c>
      <c r="AA240" s="6">
        <v>0.94224941872913315</v>
      </c>
      <c r="AB240" s="6">
        <v>0.97636060668369917</v>
      </c>
      <c r="AC240" s="6">
        <v>0.98980980179505229</v>
      </c>
      <c r="AD240" s="6">
        <v>0.9954390080598704</v>
      </c>
      <c r="AE240" s="6">
        <v>0.99789789496786696</v>
      </c>
      <c r="AF240" s="6">
        <v>0.99900779749659729</v>
      </c>
      <c r="AG240" s="6">
        <v>0.99952221532974417</v>
      </c>
      <c r="AH240" s="6">
        <v>0.99976594400053731</v>
      </c>
      <c r="AI240" s="6">
        <v>0.99988360901809836</v>
      </c>
      <c r="AJ240" s="6">
        <v>0.99994134760108411</v>
      </c>
      <c r="AK240" s="6">
        <v>0.99997008995784953</v>
      </c>
      <c r="AL240" s="6">
        <v>0.99998458238516441</v>
      </c>
      <c r="AM240" s="6">
        <v>0.9999919745137944</v>
      </c>
      <c r="AN240" s="6">
        <v>0.99999578470851114</v>
      </c>
      <c r="AO240" s="6">
        <v>0.99999776753806802</v>
      </c>
      <c r="AP240" s="6">
        <v>0.99999880854108036</v>
      </c>
      <c r="AQ240" s="6">
        <v>0.9999993595519403</v>
      </c>
      <c r="AR240" s="6">
        <v>0.99999965342513797</v>
      </c>
    </row>
    <row r="241" spans="2:44" x14ac:dyDescent="0.25">
      <c r="B241" s="91" t="s">
        <v>527</v>
      </c>
      <c r="C241" s="41">
        <v>140186.37971419396</v>
      </c>
      <c r="D241" s="41">
        <v>237133.2324486768</v>
      </c>
      <c r="E241" s="41">
        <v>264633.18455392885</v>
      </c>
      <c r="F241" s="41">
        <v>274458.02215304779</v>
      </c>
      <c r="G241" s="41">
        <v>278325.18961858138</v>
      </c>
      <c r="H241" s="41">
        <v>279941.91942507698</v>
      </c>
      <c r="I241" s="41">
        <v>280647.50073428056</v>
      </c>
      <c r="J241" s="41">
        <v>280965.76642734488</v>
      </c>
      <c r="K241" s="41">
        <v>281113.19129978184</v>
      </c>
      <c r="L241" s="41">
        <v>281183.00642770273</v>
      </c>
      <c r="M241" s="41">
        <v>281216.69691868225</v>
      </c>
      <c r="N241" s="41">
        <v>281233.22283661924</v>
      </c>
      <c r="O241" s="41">
        <v>281241.44676319312</v>
      </c>
      <c r="P241" s="41">
        <v>281245.59219632606</v>
      </c>
      <c r="Q241" s="41">
        <v>281247.70608587743</v>
      </c>
      <c r="R241" s="41">
        <v>281248.79540236585</v>
      </c>
      <c r="S241" s="41">
        <v>281249.36215696158</v>
      </c>
      <c r="T241" s="41">
        <v>281249.65964659647</v>
      </c>
      <c r="U241" s="41">
        <v>281249.81707991497</v>
      </c>
      <c r="V241" s="41">
        <v>281249.90102954028</v>
      </c>
      <c r="X241" s="41">
        <v>281250</v>
      </c>
      <c r="Y241" s="64">
        <v>0.49844046120602298</v>
      </c>
      <c r="Z241" s="64">
        <v>0.84314038203973973</v>
      </c>
      <c r="AA241" s="64">
        <v>0.94091798952508032</v>
      </c>
      <c r="AB241" s="64">
        <v>0.97585074543305883</v>
      </c>
      <c r="AC241" s="64">
        <v>0.98960067419940045</v>
      </c>
      <c r="AD241" s="64">
        <v>0.99534904684471814</v>
      </c>
      <c r="AE241" s="64">
        <v>0.99785778038855311</v>
      </c>
      <c r="AF241" s="64">
        <v>0.99898939174167067</v>
      </c>
      <c r="AG241" s="64">
        <v>0.99951356906589095</v>
      </c>
      <c r="AH241" s="64">
        <v>0.99976180063183195</v>
      </c>
      <c r="AI241" s="64">
        <v>0.99988158904420354</v>
      </c>
      <c r="AJ241" s="64">
        <v>0.99994034786353514</v>
      </c>
      <c r="AK241" s="64">
        <v>0.99996958849135331</v>
      </c>
      <c r="AL241" s="64">
        <v>0.99998432780915936</v>
      </c>
      <c r="AM241" s="64">
        <v>0.99999184386089757</v>
      </c>
      <c r="AN241" s="64">
        <v>0.99999571698618972</v>
      </c>
      <c r="AO241" s="64">
        <v>0.99999773211364118</v>
      </c>
      <c r="AP241" s="64">
        <v>0.99999878985456525</v>
      </c>
      <c r="AQ241" s="64">
        <v>0.99999934961747539</v>
      </c>
      <c r="AR241" s="64">
        <v>0.99999964810503217</v>
      </c>
    </row>
    <row r="242" spans="2:44" x14ac:dyDescent="0.25">
      <c r="B242" t="s">
        <v>529</v>
      </c>
      <c r="C242" s="24">
        <v>171981.48339845304</v>
      </c>
      <c r="D242" s="24">
        <v>289989.07207333198</v>
      </c>
      <c r="E242" s="24">
        <v>323494.96826575813</v>
      </c>
      <c r="F242" s="24">
        <v>335469.5294187218</v>
      </c>
      <c r="G242" s="24">
        <v>340183.77783567394</v>
      </c>
      <c r="H242" s="24">
        <v>342154.91115252953</v>
      </c>
      <c r="I242" s="24">
        <v>343015.25130627747</v>
      </c>
      <c r="J242" s="24">
        <v>343403.3555694535</v>
      </c>
      <c r="K242" s="24">
        <v>343583.14269929781</v>
      </c>
      <c r="L242" s="24">
        <v>343668.28828754794</v>
      </c>
      <c r="M242" s="24">
        <v>343709.3787809551</v>
      </c>
      <c r="N242" s="24">
        <v>343729.5354327496</v>
      </c>
      <c r="O242" s="24">
        <v>343739.56653652393</v>
      </c>
      <c r="P242" s="24">
        <v>343744.62308774487</v>
      </c>
      <c r="Q242" s="24">
        <v>343747.20166636445</v>
      </c>
      <c r="R242" s="24">
        <v>343748.53048150137</v>
      </c>
      <c r="S242" s="24">
        <v>343749.22186169698</v>
      </c>
      <c r="T242" s="24">
        <v>343749.58477613842</v>
      </c>
      <c r="U242" s="24">
        <v>343749.77683698287</v>
      </c>
      <c r="V242" s="24">
        <v>343749.87925351289</v>
      </c>
      <c r="X242" s="24">
        <v>343749.99999999994</v>
      </c>
      <c r="Y242" s="6">
        <v>0.50030976988640896</v>
      </c>
      <c r="Z242" s="6">
        <v>0.84360457330423866</v>
      </c>
      <c r="AA242" s="6">
        <v>0.9410762713185693</v>
      </c>
      <c r="AB242" s="6">
        <v>0.97591135830900899</v>
      </c>
      <c r="AC242" s="6">
        <v>0.98962553552196075</v>
      </c>
      <c r="AD242" s="6">
        <v>0.99535974153463158</v>
      </c>
      <c r="AE242" s="6">
        <v>0.99786254925462547</v>
      </c>
      <c r="AF242" s="6">
        <v>0.99899157983841036</v>
      </c>
      <c r="AG242" s="6">
        <v>0.99951459694341194</v>
      </c>
      <c r="AH242" s="6">
        <v>0.99976229320013965</v>
      </c>
      <c r="AI242" s="6">
        <v>0.99988182918096047</v>
      </c>
      <c r="AJ242" s="6">
        <v>0.9999404667134536</v>
      </c>
      <c r="AK242" s="6">
        <v>0.99996964810625155</v>
      </c>
      <c r="AL242" s="6">
        <v>0.99998435807343977</v>
      </c>
      <c r="AM242" s="6">
        <v>0.99999185939306034</v>
      </c>
      <c r="AN242" s="6">
        <v>0.99999572503709511</v>
      </c>
      <c r="AO242" s="6">
        <v>0.99999773632493683</v>
      </c>
      <c r="AP242" s="6">
        <v>0.99999879207603926</v>
      </c>
      <c r="AQ242" s="6">
        <v>0.99999935079849578</v>
      </c>
      <c r="AR242" s="6">
        <v>0.99999964873749225</v>
      </c>
    </row>
    <row r="243" spans="2:44" x14ac:dyDescent="0.25">
      <c r="B243" s="91" t="s">
        <v>531</v>
      </c>
      <c r="C243" s="41">
        <v>190770.62210555453</v>
      </c>
      <c r="D243" s="41">
        <v>317135.03774793079</v>
      </c>
      <c r="E243" s="41">
        <v>353170.7022709758</v>
      </c>
      <c r="F243" s="41">
        <v>366069.04359404446</v>
      </c>
      <c r="G243" s="41">
        <v>371151.52930255519</v>
      </c>
      <c r="H243" s="41">
        <v>373277.9503647153</v>
      </c>
      <c r="I243" s="41">
        <v>374206.50343198149</v>
      </c>
      <c r="J243" s="41">
        <v>374625.53485265176</v>
      </c>
      <c r="K243" s="41">
        <v>374819.7083970962</v>
      </c>
      <c r="L243" s="41">
        <v>374911.69115907146</v>
      </c>
      <c r="M243" s="41">
        <v>374956.09117363713</v>
      </c>
      <c r="N243" s="41">
        <v>374977.87557678239</v>
      </c>
      <c r="O243" s="41">
        <v>374988.71863998496</v>
      </c>
      <c r="P243" s="41">
        <v>374994.1853485129</v>
      </c>
      <c r="Q243" s="41">
        <v>374996.97348292184</v>
      </c>
      <c r="R243" s="41">
        <v>374998.41047481337</v>
      </c>
      <c r="S243" s="41">
        <v>374999.15822841245</v>
      </c>
      <c r="T243" s="41">
        <v>374999.55077725172</v>
      </c>
      <c r="U243" s="41">
        <v>374999.75854240765</v>
      </c>
      <c r="V243" s="41">
        <v>374999.86934383609</v>
      </c>
      <c r="X243" s="41">
        <v>375000</v>
      </c>
      <c r="Y243" s="64">
        <v>0.50872165894814547</v>
      </c>
      <c r="Z243" s="64">
        <v>0.84569343399448216</v>
      </c>
      <c r="AA243" s="64">
        <v>0.94178853938926876</v>
      </c>
      <c r="AB243" s="64">
        <v>0.97618411625078527</v>
      </c>
      <c r="AC243" s="64">
        <v>0.98973741147348049</v>
      </c>
      <c r="AD243" s="64">
        <v>0.99540786763924083</v>
      </c>
      <c r="AE243" s="64">
        <v>0.99788400915195064</v>
      </c>
      <c r="AF243" s="64">
        <v>0.999001426273738</v>
      </c>
      <c r="AG243" s="64">
        <v>0.99951922239225655</v>
      </c>
      <c r="AH243" s="64">
        <v>0.99976450975752384</v>
      </c>
      <c r="AI243" s="64">
        <v>0.99988290979636574</v>
      </c>
      <c r="AJ243" s="64">
        <v>0.9999410015380864</v>
      </c>
      <c r="AK243" s="64">
        <v>0.99996991637329324</v>
      </c>
      <c r="AL243" s="64">
        <v>0.99998449426270108</v>
      </c>
      <c r="AM243" s="64">
        <v>0.99999192928779157</v>
      </c>
      <c r="AN243" s="64">
        <v>0.99999576126616896</v>
      </c>
      <c r="AO243" s="64">
        <v>0.99999775527576651</v>
      </c>
      <c r="AP243" s="64">
        <v>0.99999880207267122</v>
      </c>
      <c r="AQ243" s="64">
        <v>0.9999993561130871</v>
      </c>
      <c r="AR243" s="64">
        <v>0.99999965158356297</v>
      </c>
    </row>
    <row r="244" spans="2:44" x14ac:dyDescent="0.25">
      <c r="B244" t="s">
        <v>533</v>
      </c>
      <c r="C244" s="24">
        <v>229788.51703702734</v>
      </c>
      <c r="D244" s="24">
        <v>394264.65959809971</v>
      </c>
      <c r="E244" s="24">
        <v>440728.8513908108</v>
      </c>
      <c r="F244" s="24">
        <v>457305.0228650989</v>
      </c>
      <c r="G244" s="24">
        <v>463824.03955318901</v>
      </c>
      <c r="H244" s="24">
        <v>466547.80791051558</v>
      </c>
      <c r="I244" s="24">
        <v>467735.99877086026</v>
      </c>
      <c r="J244" s="24">
        <v>468271.76442938286</v>
      </c>
      <c r="K244" s="24">
        <v>468519.86550224922</v>
      </c>
      <c r="L244" s="24">
        <v>468637.32812403666</v>
      </c>
      <c r="M244" s="24">
        <v>468693.99958240968</v>
      </c>
      <c r="N244" s="24">
        <v>468721.79293307528</v>
      </c>
      <c r="O244" s="24">
        <v>468735.62164959445</v>
      </c>
      <c r="P244" s="24">
        <v>468742.59124046523</v>
      </c>
      <c r="Q244" s="24">
        <v>468746.14477471047</v>
      </c>
      <c r="R244" s="24">
        <v>468747.97573228407</v>
      </c>
      <c r="S244" s="24">
        <v>468748.92824247235</v>
      </c>
      <c r="T244" s="24">
        <v>468749.42816253775</v>
      </c>
      <c r="U244" s="24">
        <v>468749.69269733719</v>
      </c>
      <c r="V244" s="24">
        <v>468749.8337447847</v>
      </c>
      <c r="X244" s="24">
        <v>468749.99999999994</v>
      </c>
      <c r="Y244" s="6">
        <v>0.49021550301232508</v>
      </c>
      <c r="Z244" s="6">
        <v>0.8410979404759461</v>
      </c>
      <c r="AA244" s="6">
        <v>0.94022154963372984</v>
      </c>
      <c r="AB244" s="6">
        <v>0.97558404877887772</v>
      </c>
      <c r="AC244" s="6">
        <v>0.98949128438013667</v>
      </c>
      <c r="AD244" s="6">
        <v>0.99530199020910004</v>
      </c>
      <c r="AE244" s="6">
        <v>0.99783679737783537</v>
      </c>
      <c r="AF244" s="6">
        <v>0.99897976411601686</v>
      </c>
      <c r="AG244" s="6">
        <v>0.99950904640479843</v>
      </c>
      <c r="AH244" s="6">
        <v>0.99975963333127837</v>
      </c>
      <c r="AI244" s="6">
        <v>0.9998805324424741</v>
      </c>
      <c r="AJ244" s="6">
        <v>0.9999398249238941</v>
      </c>
      <c r="AK244" s="6">
        <v>0.99996932618580159</v>
      </c>
      <c r="AL244" s="6">
        <v>0.99998419464632593</v>
      </c>
      <c r="AM244" s="6">
        <v>0.99999177551938245</v>
      </c>
      <c r="AN244" s="6">
        <v>0.9999956815622062</v>
      </c>
      <c r="AO244" s="6">
        <v>0.99999771358394118</v>
      </c>
      <c r="AP244" s="6">
        <v>0.9999987800800807</v>
      </c>
      <c r="AQ244" s="6">
        <v>0.99999934442098615</v>
      </c>
      <c r="AR244" s="6">
        <v>0.99999964532220753</v>
      </c>
    </row>
    <row r="245" spans="2:44" x14ac:dyDescent="0.25">
      <c r="B245" s="91" t="s">
        <v>535</v>
      </c>
      <c r="C245" s="41">
        <v>273149.96818117419</v>
      </c>
      <c r="D245" s="41">
        <v>449992.6826718399</v>
      </c>
      <c r="E245" s="41">
        <v>500570.00369985198</v>
      </c>
      <c r="F245" s="41">
        <v>518691.5723007152</v>
      </c>
      <c r="G245" s="41">
        <v>525836.45720362151</v>
      </c>
      <c r="H245" s="41">
        <v>528826.97303180618</v>
      </c>
      <c r="I245" s="41">
        <v>530133.25670167932</v>
      </c>
      <c r="J245" s="41">
        <v>530722.89242006734</v>
      </c>
      <c r="K245" s="41">
        <v>530996.17689392657</v>
      </c>
      <c r="L245" s="41">
        <v>531125.65775028546</v>
      </c>
      <c r="M245" s="41">
        <v>531188.16729086475</v>
      </c>
      <c r="N245" s="41">
        <v>531218.84091307595</v>
      </c>
      <c r="O245" s="41">
        <v>531234.11029010755</v>
      </c>
      <c r="P245" s="41">
        <v>531241.80939211859</v>
      </c>
      <c r="Q245" s="41">
        <v>531245.73646045325</v>
      </c>
      <c r="R245" s="41">
        <v>531247.76062639651</v>
      </c>
      <c r="S245" s="41">
        <v>531248.81400459865</v>
      </c>
      <c r="T245" s="41">
        <v>531249.36703744892</v>
      </c>
      <c r="U245" s="41">
        <v>531249.6597619683</v>
      </c>
      <c r="V245" s="41">
        <v>531249.81588210457</v>
      </c>
      <c r="X245" s="41">
        <v>531250</v>
      </c>
      <c r="Y245" s="64">
        <v>0.51416464598809264</v>
      </c>
      <c r="Z245" s="64">
        <v>0.84704504973522798</v>
      </c>
      <c r="AA245" s="64">
        <v>0.94224941872913315</v>
      </c>
      <c r="AB245" s="64">
        <v>0.97636060668369917</v>
      </c>
      <c r="AC245" s="64">
        <v>0.98980980179505229</v>
      </c>
      <c r="AD245" s="64">
        <v>0.9954390080598704</v>
      </c>
      <c r="AE245" s="64">
        <v>0.99789789496786696</v>
      </c>
      <c r="AF245" s="64">
        <v>0.99900779749659729</v>
      </c>
      <c r="AG245" s="64">
        <v>0.99952221532974417</v>
      </c>
      <c r="AH245" s="64">
        <v>0.99976594400053731</v>
      </c>
      <c r="AI245" s="64">
        <v>0.99988360901809836</v>
      </c>
      <c r="AJ245" s="64">
        <v>0.99994134760108411</v>
      </c>
      <c r="AK245" s="64">
        <v>0.99997008995784953</v>
      </c>
      <c r="AL245" s="64">
        <v>0.99998458238516441</v>
      </c>
      <c r="AM245" s="64">
        <v>0.9999919745137944</v>
      </c>
      <c r="AN245" s="64">
        <v>0.99999578470851114</v>
      </c>
      <c r="AO245" s="64">
        <v>0.99999776753806802</v>
      </c>
      <c r="AP245" s="64">
        <v>0.99999880854108036</v>
      </c>
      <c r="AQ245" s="64">
        <v>0.9999993595519403</v>
      </c>
      <c r="AR245" s="64">
        <v>0.99999965342513797</v>
      </c>
    </row>
    <row r="246" spans="2:44" x14ac:dyDescent="0.25">
      <c r="B246" t="s">
        <v>537</v>
      </c>
      <c r="C246" s="24">
        <v>280372.75942838792</v>
      </c>
      <c r="D246" s="24">
        <v>474266.46489735361</v>
      </c>
      <c r="E246" s="24">
        <v>529266.3691078577</v>
      </c>
      <c r="F246" s="24">
        <v>548916.04430609557</v>
      </c>
      <c r="G246" s="24">
        <v>556650.37923716276</v>
      </c>
      <c r="H246" s="24">
        <v>559883.83885015396</v>
      </c>
      <c r="I246" s="24">
        <v>561295.00146856112</v>
      </c>
      <c r="J246" s="24">
        <v>561931.53285468975</v>
      </c>
      <c r="K246" s="24">
        <v>562226.38259956369</v>
      </c>
      <c r="L246" s="24">
        <v>562366.01285540545</v>
      </c>
      <c r="M246" s="24">
        <v>562433.39383736451</v>
      </c>
      <c r="N246" s="24">
        <v>562466.44567323849</v>
      </c>
      <c r="O246" s="24">
        <v>562482.89352638624</v>
      </c>
      <c r="P246" s="24">
        <v>562491.18439265213</v>
      </c>
      <c r="Q246" s="24">
        <v>562495.41217175487</v>
      </c>
      <c r="R246" s="24">
        <v>562497.59080473171</v>
      </c>
      <c r="S246" s="24">
        <v>562498.72431392316</v>
      </c>
      <c r="T246" s="24">
        <v>562499.31929319294</v>
      </c>
      <c r="U246" s="24">
        <v>562499.63415982993</v>
      </c>
      <c r="V246" s="24">
        <v>562499.80205908057</v>
      </c>
      <c r="X246" s="24">
        <v>562500</v>
      </c>
      <c r="Y246" s="6">
        <v>0.49844046120602298</v>
      </c>
      <c r="Z246" s="6">
        <v>0.84314038203973973</v>
      </c>
      <c r="AA246" s="6">
        <v>0.94091798952508032</v>
      </c>
      <c r="AB246" s="6">
        <v>0.97585074543305883</v>
      </c>
      <c r="AC246" s="6">
        <v>0.98960067419940045</v>
      </c>
      <c r="AD246" s="6">
        <v>0.99534904684471814</v>
      </c>
      <c r="AE246" s="6">
        <v>0.99785778038855311</v>
      </c>
      <c r="AF246" s="6">
        <v>0.99898939174167067</v>
      </c>
      <c r="AG246" s="6">
        <v>0.99951356906589095</v>
      </c>
      <c r="AH246" s="6">
        <v>0.99976180063183195</v>
      </c>
      <c r="AI246" s="6">
        <v>0.99988158904420354</v>
      </c>
      <c r="AJ246" s="6">
        <v>0.99994034786353514</v>
      </c>
      <c r="AK246" s="6">
        <v>0.99996958849135331</v>
      </c>
      <c r="AL246" s="6">
        <v>0.99998432780915936</v>
      </c>
      <c r="AM246" s="6">
        <v>0.99999184386089757</v>
      </c>
      <c r="AN246" s="6">
        <v>0.99999571698618972</v>
      </c>
      <c r="AO246" s="6">
        <v>0.99999773211364118</v>
      </c>
      <c r="AP246" s="6">
        <v>0.99999878985456525</v>
      </c>
      <c r="AQ246" s="6">
        <v>0.99999934961747539</v>
      </c>
      <c r="AR246" s="6">
        <v>0.99999964810503217</v>
      </c>
    </row>
    <row r="247" spans="2:44" x14ac:dyDescent="0.25">
      <c r="B247" s="91" t="s">
        <v>539</v>
      </c>
      <c r="C247" s="41">
        <v>343962.96679690608</v>
      </c>
      <c r="D247" s="41">
        <v>579978.14414666395</v>
      </c>
      <c r="E247" s="41">
        <v>646989.93653151626</v>
      </c>
      <c r="F247" s="41">
        <v>670939.05883744359</v>
      </c>
      <c r="G247" s="41">
        <v>680367.55567134789</v>
      </c>
      <c r="H247" s="41">
        <v>684309.82230505906</v>
      </c>
      <c r="I247" s="41">
        <v>686030.50261255493</v>
      </c>
      <c r="J247" s="41">
        <v>686806.71113890701</v>
      </c>
      <c r="K247" s="41">
        <v>687166.28539859562</v>
      </c>
      <c r="L247" s="41">
        <v>687336.57657509588</v>
      </c>
      <c r="M247" s="41">
        <v>687418.7575619102</v>
      </c>
      <c r="N247" s="41">
        <v>687459.0708654992</v>
      </c>
      <c r="O247" s="41">
        <v>687479.13307304785</v>
      </c>
      <c r="P247" s="41">
        <v>687489.24617548974</v>
      </c>
      <c r="Q247" s="41">
        <v>687494.40333272889</v>
      </c>
      <c r="R247" s="41">
        <v>687497.06096300273</v>
      </c>
      <c r="S247" s="41">
        <v>687498.44372339395</v>
      </c>
      <c r="T247" s="41">
        <v>687499.16955227684</v>
      </c>
      <c r="U247" s="41">
        <v>687499.55367396574</v>
      </c>
      <c r="V247" s="41">
        <v>687499.75850702578</v>
      </c>
      <c r="X247" s="41">
        <v>687499.99999999988</v>
      </c>
      <c r="Y247" s="64">
        <v>0.50030976988640896</v>
      </c>
      <c r="Z247" s="64">
        <v>0.84360457330423866</v>
      </c>
      <c r="AA247" s="64">
        <v>0.9410762713185693</v>
      </c>
      <c r="AB247" s="64">
        <v>0.97591135830900899</v>
      </c>
      <c r="AC247" s="64">
        <v>0.98962553552196075</v>
      </c>
      <c r="AD247" s="64">
        <v>0.99535974153463158</v>
      </c>
      <c r="AE247" s="64">
        <v>0.99786254925462547</v>
      </c>
      <c r="AF247" s="64">
        <v>0.99899157983841036</v>
      </c>
      <c r="AG247" s="64">
        <v>0.99951459694341194</v>
      </c>
      <c r="AH247" s="64">
        <v>0.99976229320013965</v>
      </c>
      <c r="AI247" s="64">
        <v>0.99988182918096047</v>
      </c>
      <c r="AJ247" s="64">
        <v>0.9999404667134536</v>
      </c>
      <c r="AK247" s="64">
        <v>0.99996964810625155</v>
      </c>
      <c r="AL247" s="64">
        <v>0.99998435807343977</v>
      </c>
      <c r="AM247" s="64">
        <v>0.99999185939306034</v>
      </c>
      <c r="AN247" s="64">
        <v>0.99999572503709511</v>
      </c>
      <c r="AO247" s="64">
        <v>0.99999773632493683</v>
      </c>
      <c r="AP247" s="64">
        <v>0.99999879207603926</v>
      </c>
      <c r="AQ247" s="64">
        <v>0.99999935079849578</v>
      </c>
      <c r="AR247" s="64">
        <v>0.99999964873749225</v>
      </c>
    </row>
    <row r="248" spans="2:44" x14ac:dyDescent="0.25">
      <c r="B248" t="s">
        <v>541</v>
      </c>
      <c r="C248" s="24">
        <v>381541.24421110906</v>
      </c>
      <c r="D248" s="24">
        <v>634270.07549586159</v>
      </c>
      <c r="E248" s="24">
        <v>706341.4045419516</v>
      </c>
      <c r="F248" s="24">
        <v>732138.08718808892</v>
      </c>
      <c r="G248" s="24">
        <v>742303.05860511039</v>
      </c>
      <c r="H248" s="24">
        <v>746555.90072943061</v>
      </c>
      <c r="I248" s="24">
        <v>748413.00686396298</v>
      </c>
      <c r="J248" s="24">
        <v>749251.06970530353</v>
      </c>
      <c r="K248" s="24">
        <v>749639.4167941924</v>
      </c>
      <c r="L248" s="24">
        <v>749823.38231814292</v>
      </c>
      <c r="M248" s="24">
        <v>749912.18234727427</v>
      </c>
      <c r="N248" s="24">
        <v>749955.75115356478</v>
      </c>
      <c r="O248" s="24">
        <v>749977.43727996992</v>
      </c>
      <c r="P248" s="24">
        <v>749988.37069702579</v>
      </c>
      <c r="Q248" s="24">
        <v>749993.94696584367</v>
      </c>
      <c r="R248" s="24">
        <v>749996.82094962674</v>
      </c>
      <c r="S248" s="24">
        <v>749998.31645682489</v>
      </c>
      <c r="T248" s="24">
        <v>749999.10155450343</v>
      </c>
      <c r="U248" s="24">
        <v>749999.51708481531</v>
      </c>
      <c r="V248" s="24">
        <v>749999.73868767219</v>
      </c>
      <c r="X248" s="24">
        <v>750000</v>
      </c>
      <c r="Y248" s="6">
        <v>0.50872165894814547</v>
      </c>
      <c r="Z248" s="6">
        <v>0.84569343399448216</v>
      </c>
      <c r="AA248" s="6">
        <v>0.94178853938926876</v>
      </c>
      <c r="AB248" s="6">
        <v>0.97618411625078527</v>
      </c>
      <c r="AC248" s="6">
        <v>0.98973741147348049</v>
      </c>
      <c r="AD248" s="6">
        <v>0.99540786763924083</v>
      </c>
      <c r="AE248" s="6">
        <v>0.99788400915195064</v>
      </c>
      <c r="AF248" s="6">
        <v>0.999001426273738</v>
      </c>
      <c r="AG248" s="6">
        <v>0.99951922239225655</v>
      </c>
      <c r="AH248" s="6">
        <v>0.99976450975752384</v>
      </c>
      <c r="AI248" s="6">
        <v>0.99988290979636574</v>
      </c>
      <c r="AJ248" s="6">
        <v>0.9999410015380864</v>
      </c>
      <c r="AK248" s="6">
        <v>0.99996991637329324</v>
      </c>
      <c r="AL248" s="6">
        <v>0.99998449426270108</v>
      </c>
      <c r="AM248" s="6">
        <v>0.99999192928779157</v>
      </c>
      <c r="AN248" s="6">
        <v>0.99999576126616896</v>
      </c>
      <c r="AO248" s="6">
        <v>0.99999775527576651</v>
      </c>
      <c r="AP248" s="6">
        <v>0.99999880207267122</v>
      </c>
      <c r="AQ248" s="6">
        <v>0.9999993561130871</v>
      </c>
      <c r="AR248" s="6">
        <v>0.99999965158356297</v>
      </c>
    </row>
    <row r="249" spans="2:44" x14ac:dyDescent="0.25">
      <c r="B249" s="91" t="s">
        <v>543</v>
      </c>
      <c r="C249" s="41">
        <v>459577.03407405468</v>
      </c>
      <c r="D249" s="41">
        <v>788529.31919619942</v>
      </c>
      <c r="E249" s="41">
        <v>881457.7027816216</v>
      </c>
      <c r="F249" s="41">
        <v>914610.0457301978</v>
      </c>
      <c r="G249" s="41">
        <v>927648.07910637802</v>
      </c>
      <c r="H249" s="41">
        <v>933095.61582103116</v>
      </c>
      <c r="I249" s="41">
        <v>935471.99754172051</v>
      </c>
      <c r="J249" s="41">
        <v>936543.52885876573</v>
      </c>
      <c r="K249" s="41">
        <v>937039.73100449843</v>
      </c>
      <c r="L249" s="41">
        <v>937274.65624807333</v>
      </c>
      <c r="M249" s="41">
        <v>937387.99916481937</v>
      </c>
      <c r="N249" s="41">
        <v>937443.58586615056</v>
      </c>
      <c r="O249" s="41">
        <v>937471.24329918891</v>
      </c>
      <c r="P249" s="41">
        <v>937485.18248093047</v>
      </c>
      <c r="Q249" s="41">
        <v>937492.28954942094</v>
      </c>
      <c r="R249" s="41">
        <v>937495.95146456815</v>
      </c>
      <c r="S249" s="41">
        <v>937497.8564849447</v>
      </c>
      <c r="T249" s="41">
        <v>937498.8563250755</v>
      </c>
      <c r="U249" s="41">
        <v>937499.38539467438</v>
      </c>
      <c r="V249" s="41">
        <v>937499.6674895694</v>
      </c>
      <c r="X249" s="41">
        <v>937499.99999999988</v>
      </c>
      <c r="Y249" s="64">
        <v>0.49021550301232508</v>
      </c>
      <c r="Z249" s="64">
        <v>0.8410979404759461</v>
      </c>
      <c r="AA249" s="64">
        <v>0.94022154963372984</v>
      </c>
      <c r="AB249" s="64">
        <v>0.97558404877887772</v>
      </c>
      <c r="AC249" s="64">
        <v>0.98949128438013667</v>
      </c>
      <c r="AD249" s="64">
        <v>0.99530199020910004</v>
      </c>
      <c r="AE249" s="64">
        <v>0.99783679737783537</v>
      </c>
      <c r="AF249" s="64">
        <v>0.99897976411601686</v>
      </c>
      <c r="AG249" s="64">
        <v>0.99950904640479843</v>
      </c>
      <c r="AH249" s="64">
        <v>0.99975963333127837</v>
      </c>
      <c r="AI249" s="64">
        <v>0.9998805324424741</v>
      </c>
      <c r="AJ249" s="64">
        <v>0.9999398249238941</v>
      </c>
      <c r="AK249" s="64">
        <v>0.99996932618580159</v>
      </c>
      <c r="AL249" s="64">
        <v>0.99998419464632593</v>
      </c>
      <c r="AM249" s="64">
        <v>0.99999177551938245</v>
      </c>
      <c r="AN249" s="64">
        <v>0.9999956815622062</v>
      </c>
      <c r="AO249" s="64">
        <v>0.99999771358394118</v>
      </c>
      <c r="AP249" s="64">
        <v>0.9999987800800807</v>
      </c>
      <c r="AQ249" s="64">
        <v>0.99999934442098615</v>
      </c>
      <c r="AR249" s="64">
        <v>0.99999964532220753</v>
      </c>
    </row>
    <row r="250" spans="2:44" x14ac:dyDescent="0.25">
      <c r="B250" t="s">
        <v>545</v>
      </c>
      <c r="C250" s="24">
        <v>546299.93636234838</v>
      </c>
      <c r="D250" s="24">
        <v>899985.36534367979</v>
      </c>
      <c r="E250" s="24">
        <v>1001140.007399704</v>
      </c>
      <c r="F250" s="24">
        <v>1037383.1446014304</v>
      </c>
      <c r="G250" s="24">
        <v>1051672.914407243</v>
      </c>
      <c r="H250" s="24">
        <v>1057653.9460636124</v>
      </c>
      <c r="I250" s="24">
        <v>1060266.5134033586</v>
      </c>
      <c r="J250" s="24">
        <v>1061445.7848401347</v>
      </c>
      <c r="K250" s="24">
        <v>1061992.3537878531</v>
      </c>
      <c r="L250" s="24">
        <v>1062251.3155005709</v>
      </c>
      <c r="M250" s="24">
        <v>1062376.3345817295</v>
      </c>
      <c r="N250" s="24">
        <v>1062437.6818261519</v>
      </c>
      <c r="O250" s="24">
        <v>1062468.2205802151</v>
      </c>
      <c r="P250" s="24">
        <v>1062483.6187842372</v>
      </c>
      <c r="Q250" s="24">
        <v>1062491.4729209065</v>
      </c>
      <c r="R250" s="24">
        <v>1062495.521252793</v>
      </c>
      <c r="S250" s="24">
        <v>1062497.6280091973</v>
      </c>
      <c r="T250" s="24">
        <v>1062498.7340748978</v>
      </c>
      <c r="U250" s="24">
        <v>1062499.3195239366</v>
      </c>
      <c r="V250" s="24">
        <v>1062499.6317642091</v>
      </c>
      <c r="X250" s="24">
        <v>1062500</v>
      </c>
      <c r="Y250" s="6">
        <v>0.51416464598809264</v>
      </c>
      <c r="Z250" s="6">
        <v>0.84704504973522798</v>
      </c>
      <c r="AA250" s="6">
        <v>0.94224941872913315</v>
      </c>
      <c r="AB250" s="6">
        <v>0.97636060668369917</v>
      </c>
      <c r="AC250" s="6">
        <v>0.98980980179505229</v>
      </c>
      <c r="AD250" s="6">
        <v>0.9954390080598704</v>
      </c>
      <c r="AE250" s="6">
        <v>0.99789789496786696</v>
      </c>
      <c r="AF250" s="6">
        <v>0.99900779749659729</v>
      </c>
      <c r="AG250" s="6">
        <v>0.99952221532974417</v>
      </c>
      <c r="AH250" s="6">
        <v>0.99976594400053731</v>
      </c>
      <c r="AI250" s="6">
        <v>0.99988360901809836</v>
      </c>
      <c r="AJ250" s="6">
        <v>0.99994134760108411</v>
      </c>
      <c r="AK250" s="6">
        <v>0.99997008995784953</v>
      </c>
      <c r="AL250" s="6">
        <v>0.99998458238516441</v>
      </c>
      <c r="AM250" s="6">
        <v>0.9999919745137944</v>
      </c>
      <c r="AN250" s="6">
        <v>0.99999578470851114</v>
      </c>
      <c r="AO250" s="6">
        <v>0.99999776753806802</v>
      </c>
      <c r="AP250" s="6">
        <v>0.99999880854108036</v>
      </c>
      <c r="AQ250" s="6">
        <v>0.9999993595519403</v>
      </c>
      <c r="AR250" s="6">
        <v>0.99999965342513797</v>
      </c>
    </row>
    <row r="251" spans="2:44" x14ac:dyDescent="0.25">
      <c r="B251" s="91" t="s">
        <v>547</v>
      </c>
      <c r="C251" s="41">
        <v>560745.51885677583</v>
      </c>
      <c r="D251" s="41">
        <v>948532.92979470722</v>
      </c>
      <c r="E251" s="41">
        <v>1058532.7382157154</v>
      </c>
      <c r="F251" s="41">
        <v>1097832.0886121911</v>
      </c>
      <c r="G251" s="41">
        <v>1113300.7584743255</v>
      </c>
      <c r="H251" s="41">
        <v>1119767.6777003079</v>
      </c>
      <c r="I251" s="41">
        <v>1122590.0029371222</v>
      </c>
      <c r="J251" s="41">
        <v>1123863.0657093795</v>
      </c>
      <c r="K251" s="41">
        <v>1124452.7651991274</v>
      </c>
      <c r="L251" s="41">
        <v>1124732.0257108109</v>
      </c>
      <c r="M251" s="41">
        <v>1124866.787674729</v>
      </c>
      <c r="N251" s="41">
        <v>1124932.891346477</v>
      </c>
      <c r="O251" s="41">
        <v>1124965.7870527725</v>
      </c>
      <c r="P251" s="41">
        <v>1124982.3687853043</v>
      </c>
      <c r="Q251" s="41">
        <v>1124990.8243435097</v>
      </c>
      <c r="R251" s="41">
        <v>1124995.1816094634</v>
      </c>
      <c r="S251" s="41">
        <v>1124997.4486278463</v>
      </c>
      <c r="T251" s="41">
        <v>1124998.6385863859</v>
      </c>
      <c r="U251" s="41">
        <v>1124999.2683196599</v>
      </c>
      <c r="V251" s="41">
        <v>1124999.6041181611</v>
      </c>
      <c r="X251" s="41">
        <v>1125000</v>
      </c>
      <c r="Y251" s="64">
        <v>0.49844046120602298</v>
      </c>
      <c r="Z251" s="64">
        <v>0.84314038203973973</v>
      </c>
      <c r="AA251" s="64">
        <v>0.94091798952508032</v>
      </c>
      <c r="AB251" s="64">
        <v>0.97585074543305883</v>
      </c>
      <c r="AC251" s="64">
        <v>0.98960067419940045</v>
      </c>
      <c r="AD251" s="64">
        <v>0.99534904684471814</v>
      </c>
      <c r="AE251" s="64">
        <v>0.99785778038855311</v>
      </c>
      <c r="AF251" s="64">
        <v>0.99898939174167067</v>
      </c>
      <c r="AG251" s="64">
        <v>0.99951356906589095</v>
      </c>
      <c r="AH251" s="64">
        <v>0.99976180063183195</v>
      </c>
      <c r="AI251" s="64">
        <v>0.99988158904420354</v>
      </c>
      <c r="AJ251" s="64">
        <v>0.99994034786353514</v>
      </c>
      <c r="AK251" s="64">
        <v>0.99996958849135331</v>
      </c>
      <c r="AL251" s="64">
        <v>0.99998432780915936</v>
      </c>
      <c r="AM251" s="64">
        <v>0.99999184386089757</v>
      </c>
      <c r="AN251" s="64">
        <v>0.99999571698618972</v>
      </c>
      <c r="AO251" s="64">
        <v>0.99999773211364118</v>
      </c>
      <c r="AP251" s="64">
        <v>0.99999878985456525</v>
      </c>
      <c r="AQ251" s="64">
        <v>0.99999934961747539</v>
      </c>
      <c r="AR251" s="64">
        <v>0.99999964810503217</v>
      </c>
    </row>
    <row r="252" spans="2:44" x14ac:dyDescent="0.25">
      <c r="B252" t="s">
        <v>549</v>
      </c>
      <c r="C252" s="24">
        <v>687925.93359381217</v>
      </c>
      <c r="D252" s="24">
        <v>1159956.2882933279</v>
      </c>
      <c r="E252" s="24">
        <v>1293979.8730630325</v>
      </c>
      <c r="F252" s="24">
        <v>1341878.1176748872</v>
      </c>
      <c r="G252" s="24">
        <v>1360735.1113426958</v>
      </c>
      <c r="H252" s="24">
        <v>1368619.6446101181</v>
      </c>
      <c r="I252" s="24">
        <v>1372061.0052251099</v>
      </c>
      <c r="J252" s="24">
        <v>1373613.422277814</v>
      </c>
      <c r="K252" s="24">
        <v>1374332.5707971912</v>
      </c>
      <c r="L252" s="24">
        <v>1374673.1531501918</v>
      </c>
      <c r="M252" s="24">
        <v>1374837.5151238204</v>
      </c>
      <c r="N252" s="24">
        <v>1374918.1417309984</v>
      </c>
      <c r="O252" s="24">
        <v>1374958.2661460957</v>
      </c>
      <c r="P252" s="24">
        <v>1374978.4923509795</v>
      </c>
      <c r="Q252" s="24">
        <v>1374988.8066654578</v>
      </c>
      <c r="R252" s="24">
        <v>1374994.1219260055</v>
      </c>
      <c r="S252" s="24">
        <v>1374996.8874467879</v>
      </c>
      <c r="T252" s="24">
        <v>1374998.3391045537</v>
      </c>
      <c r="U252" s="24">
        <v>1374999.1073479315</v>
      </c>
      <c r="V252" s="24">
        <v>1374999.5170140516</v>
      </c>
      <c r="X252" s="24">
        <v>1374999.9999999998</v>
      </c>
      <c r="Y252" s="6">
        <v>0.50030976988640896</v>
      </c>
      <c r="Z252" s="6">
        <v>0.84360457330423866</v>
      </c>
      <c r="AA252" s="6">
        <v>0.9410762713185693</v>
      </c>
      <c r="AB252" s="6">
        <v>0.97591135830900899</v>
      </c>
      <c r="AC252" s="6">
        <v>0.98962553552196075</v>
      </c>
      <c r="AD252" s="6">
        <v>0.99535974153463158</v>
      </c>
      <c r="AE252" s="6">
        <v>0.99786254925462547</v>
      </c>
      <c r="AF252" s="6">
        <v>0.99899157983841036</v>
      </c>
      <c r="AG252" s="6">
        <v>0.99951459694341194</v>
      </c>
      <c r="AH252" s="6">
        <v>0.99976229320013965</v>
      </c>
      <c r="AI252" s="6">
        <v>0.99988182918096047</v>
      </c>
      <c r="AJ252" s="6">
        <v>0.9999404667134536</v>
      </c>
      <c r="AK252" s="6">
        <v>0.99996964810625155</v>
      </c>
      <c r="AL252" s="6">
        <v>0.99998435807343977</v>
      </c>
      <c r="AM252" s="6">
        <v>0.99999185939306034</v>
      </c>
      <c r="AN252" s="6">
        <v>0.99999572503709511</v>
      </c>
      <c r="AO252" s="6">
        <v>0.99999773632493683</v>
      </c>
      <c r="AP252" s="6">
        <v>0.99999879207603926</v>
      </c>
      <c r="AQ252" s="6">
        <v>0.99999935079849578</v>
      </c>
      <c r="AR252" s="6">
        <v>0.99999964873749225</v>
      </c>
    </row>
    <row r="253" spans="2:44" x14ac:dyDescent="0.25">
      <c r="B253" s="91" t="s">
        <v>551</v>
      </c>
      <c r="C253" s="41">
        <v>763082.48842221813</v>
      </c>
      <c r="D253" s="41">
        <v>1268540.1509917232</v>
      </c>
      <c r="E253" s="41">
        <v>1412682.8090839032</v>
      </c>
      <c r="F253" s="41">
        <v>1464276.1743761778</v>
      </c>
      <c r="G253" s="41">
        <v>1484606.1172102208</v>
      </c>
      <c r="H253" s="41">
        <v>1493111.8014588612</v>
      </c>
      <c r="I253" s="41">
        <v>1496826.013727926</v>
      </c>
      <c r="J253" s="41">
        <v>1498502.1394106071</v>
      </c>
      <c r="K253" s="41">
        <v>1499278.8335883848</v>
      </c>
      <c r="L253" s="41">
        <v>1499646.7646362858</v>
      </c>
      <c r="M253" s="41">
        <v>1499824.3646945485</v>
      </c>
      <c r="N253" s="41">
        <v>1499911.5023071296</v>
      </c>
      <c r="O253" s="41">
        <v>1499954.8745599398</v>
      </c>
      <c r="P253" s="41">
        <v>1499976.7413940516</v>
      </c>
      <c r="Q253" s="41">
        <v>1499987.8939316873</v>
      </c>
      <c r="R253" s="41">
        <v>1499993.6418992535</v>
      </c>
      <c r="S253" s="41">
        <v>1499996.6329136498</v>
      </c>
      <c r="T253" s="41">
        <v>1499998.2031090069</v>
      </c>
      <c r="U253" s="41">
        <v>1499999.0341696306</v>
      </c>
      <c r="V253" s="41">
        <v>1499999.4773753444</v>
      </c>
      <c r="X253" s="41">
        <v>1500000</v>
      </c>
      <c r="Y253" s="64">
        <v>0.50872165894814547</v>
      </c>
      <c r="Z253" s="64">
        <v>0.84569343399448216</v>
      </c>
      <c r="AA253" s="64">
        <v>0.94178853938926876</v>
      </c>
      <c r="AB253" s="64">
        <v>0.97618411625078527</v>
      </c>
      <c r="AC253" s="64">
        <v>0.98973741147348049</v>
      </c>
      <c r="AD253" s="64">
        <v>0.99540786763924083</v>
      </c>
      <c r="AE253" s="64">
        <v>0.99788400915195064</v>
      </c>
      <c r="AF253" s="64">
        <v>0.999001426273738</v>
      </c>
      <c r="AG253" s="64">
        <v>0.99951922239225655</v>
      </c>
      <c r="AH253" s="64">
        <v>0.99976450975752384</v>
      </c>
      <c r="AI253" s="64">
        <v>0.99988290979636574</v>
      </c>
      <c r="AJ253" s="64">
        <v>0.9999410015380864</v>
      </c>
      <c r="AK253" s="64">
        <v>0.99996991637329324</v>
      </c>
      <c r="AL253" s="64">
        <v>0.99998449426270108</v>
      </c>
      <c r="AM253" s="64">
        <v>0.99999192928779157</v>
      </c>
      <c r="AN253" s="64">
        <v>0.99999576126616896</v>
      </c>
      <c r="AO253" s="64">
        <v>0.99999775527576651</v>
      </c>
      <c r="AP253" s="64">
        <v>0.99999880207267122</v>
      </c>
      <c r="AQ253" s="64">
        <v>0.9999993561130871</v>
      </c>
      <c r="AR253" s="64">
        <v>0.99999965158356297</v>
      </c>
    </row>
    <row r="254" spans="2:44" x14ac:dyDescent="0.25">
      <c r="B254" t="s">
        <v>553</v>
      </c>
      <c r="C254" s="24">
        <v>919154.06814810936</v>
      </c>
      <c r="D254" s="24">
        <v>1577058.6383923988</v>
      </c>
      <c r="E254" s="24">
        <v>1762915.4055632432</v>
      </c>
      <c r="F254" s="24">
        <v>1829220.0914603956</v>
      </c>
      <c r="G254" s="24">
        <v>1855296.158212756</v>
      </c>
      <c r="H254" s="24">
        <v>1866191.2316420623</v>
      </c>
      <c r="I254" s="24">
        <v>1870943.995083441</v>
      </c>
      <c r="J254" s="24">
        <v>1873087.0577175315</v>
      </c>
      <c r="K254" s="24">
        <v>1874079.4620089969</v>
      </c>
      <c r="L254" s="24">
        <v>1874549.3124961467</v>
      </c>
      <c r="M254" s="24">
        <v>1874775.9983296387</v>
      </c>
      <c r="N254" s="24">
        <v>1874887.1717323011</v>
      </c>
      <c r="O254" s="24">
        <v>1874942.4865983778</v>
      </c>
      <c r="P254" s="24">
        <v>1874970.3649618609</v>
      </c>
      <c r="Q254" s="24">
        <v>1874984.5790988419</v>
      </c>
      <c r="R254" s="24">
        <v>1874991.9029291363</v>
      </c>
      <c r="S254" s="24">
        <v>1874995.7129698894</v>
      </c>
      <c r="T254" s="24">
        <v>1874997.712650151</v>
      </c>
      <c r="U254" s="24">
        <v>1874998.7707893488</v>
      </c>
      <c r="V254" s="24">
        <v>1874999.3349791388</v>
      </c>
      <c r="X254" s="24">
        <v>1874999.9999999998</v>
      </c>
      <c r="Y254" s="6">
        <v>0.49021550301232508</v>
      </c>
      <c r="Z254" s="6">
        <v>0.8410979404759461</v>
      </c>
      <c r="AA254" s="6">
        <v>0.94022154963372984</v>
      </c>
      <c r="AB254" s="6">
        <v>0.97558404877887772</v>
      </c>
      <c r="AC254" s="6">
        <v>0.98949128438013667</v>
      </c>
      <c r="AD254" s="6">
        <v>0.99530199020910004</v>
      </c>
      <c r="AE254" s="6">
        <v>0.99783679737783537</v>
      </c>
      <c r="AF254" s="6">
        <v>0.99897976411601686</v>
      </c>
      <c r="AG254" s="6">
        <v>0.99950904640479843</v>
      </c>
      <c r="AH254" s="6">
        <v>0.99975963333127837</v>
      </c>
      <c r="AI254" s="6">
        <v>0.9998805324424741</v>
      </c>
      <c r="AJ254" s="6">
        <v>0.9999398249238941</v>
      </c>
      <c r="AK254" s="6">
        <v>0.99996932618580159</v>
      </c>
      <c r="AL254" s="6">
        <v>0.99998419464632593</v>
      </c>
      <c r="AM254" s="6">
        <v>0.99999177551938245</v>
      </c>
      <c r="AN254" s="6">
        <v>0.9999956815622062</v>
      </c>
      <c r="AO254" s="6">
        <v>0.99999771358394118</v>
      </c>
      <c r="AP254" s="6">
        <v>0.9999987800800807</v>
      </c>
      <c r="AQ254" s="6">
        <v>0.99999934442098615</v>
      </c>
      <c r="AR254" s="6">
        <v>0.99999964532220753</v>
      </c>
    </row>
    <row r="255" spans="2:44" x14ac:dyDescent="0.25">
      <c r="B255" s="91" t="s">
        <v>555</v>
      </c>
      <c r="C255" s="41">
        <v>1092599.8727246968</v>
      </c>
      <c r="D255" s="41">
        <v>1799970.7306873596</v>
      </c>
      <c r="E255" s="41">
        <v>2002280.0147994079</v>
      </c>
      <c r="F255" s="41">
        <v>2074766.2892028608</v>
      </c>
      <c r="G255" s="41">
        <v>2103345.828814486</v>
      </c>
      <c r="H255" s="41">
        <v>2115307.8921272247</v>
      </c>
      <c r="I255" s="41">
        <v>2120533.0268067173</v>
      </c>
      <c r="J255" s="41">
        <v>2122891.5696802693</v>
      </c>
      <c r="K255" s="41">
        <v>2123984.7075757063</v>
      </c>
      <c r="L255" s="41">
        <v>2124502.6310011419</v>
      </c>
      <c r="M255" s="41">
        <v>2124752.669163459</v>
      </c>
      <c r="N255" s="41">
        <v>2124875.3636523038</v>
      </c>
      <c r="O255" s="41">
        <v>2124936.4411604302</v>
      </c>
      <c r="P255" s="41">
        <v>2124967.2375684744</v>
      </c>
      <c r="Q255" s="41">
        <v>2124982.945841813</v>
      </c>
      <c r="R255" s="41">
        <v>2124991.0425055861</v>
      </c>
      <c r="S255" s="41">
        <v>2124995.2560183946</v>
      </c>
      <c r="T255" s="41">
        <v>2124997.4681497957</v>
      </c>
      <c r="U255" s="41">
        <v>2124998.6390478732</v>
      </c>
      <c r="V255" s="41">
        <v>2124999.2635284183</v>
      </c>
      <c r="X255" s="41">
        <v>2125000</v>
      </c>
      <c r="Y255" s="64">
        <v>0.51416464598809264</v>
      </c>
      <c r="Z255" s="64">
        <v>0.84704504973522798</v>
      </c>
      <c r="AA255" s="64">
        <v>0.94224941872913315</v>
      </c>
      <c r="AB255" s="64">
        <v>0.97636060668369917</v>
      </c>
      <c r="AC255" s="64">
        <v>0.98980980179505229</v>
      </c>
      <c r="AD255" s="64">
        <v>0.9954390080598704</v>
      </c>
      <c r="AE255" s="64">
        <v>0.99789789496786696</v>
      </c>
      <c r="AF255" s="64">
        <v>0.99900779749659729</v>
      </c>
      <c r="AG255" s="64">
        <v>0.99952221532974417</v>
      </c>
      <c r="AH255" s="64">
        <v>0.99976594400053731</v>
      </c>
      <c r="AI255" s="64">
        <v>0.99988360901809836</v>
      </c>
      <c r="AJ255" s="64">
        <v>0.99994134760108411</v>
      </c>
      <c r="AK255" s="64">
        <v>0.99997008995784953</v>
      </c>
      <c r="AL255" s="64">
        <v>0.99998458238516441</v>
      </c>
      <c r="AM255" s="64">
        <v>0.9999919745137944</v>
      </c>
      <c r="AN255" s="64">
        <v>0.99999578470851114</v>
      </c>
      <c r="AO255" s="64">
        <v>0.99999776753806802</v>
      </c>
      <c r="AP255" s="64">
        <v>0.99999880854108036</v>
      </c>
      <c r="AQ255" s="64">
        <v>0.9999993595519403</v>
      </c>
      <c r="AR255" s="64">
        <v>0.99999965342513797</v>
      </c>
    </row>
    <row r="257" spans="2:44" x14ac:dyDescent="0.25">
      <c r="B257" s="30" t="s">
        <v>6050</v>
      </c>
      <c r="C257" s="70"/>
      <c r="D257" s="70"/>
      <c r="E257" s="70"/>
      <c r="F257" s="70"/>
      <c r="G257" s="70"/>
      <c r="H257" s="70"/>
      <c r="I257" s="70"/>
      <c r="J257" s="70"/>
      <c r="K257" s="70"/>
      <c r="L257" s="70"/>
      <c r="M257" s="70"/>
      <c r="N257" s="70"/>
      <c r="O257" s="70"/>
      <c r="P257" s="70"/>
      <c r="Q257" s="70"/>
      <c r="R257" s="70"/>
      <c r="S257" s="70"/>
      <c r="T257" s="70"/>
      <c r="U257" s="70"/>
      <c r="V257" s="70"/>
      <c r="X257" s="30" t="s">
        <v>6051</v>
      </c>
      <c r="Y257" s="70"/>
      <c r="Z257" s="70"/>
      <c r="AA257" s="70"/>
      <c r="AB257" s="70"/>
      <c r="AC257" s="70"/>
      <c r="AD257" s="70"/>
      <c r="AE257" s="70"/>
      <c r="AF257" s="70"/>
      <c r="AG257" s="70"/>
      <c r="AH257" s="70"/>
      <c r="AI257" s="70"/>
      <c r="AJ257" s="70"/>
      <c r="AK257" s="70"/>
      <c r="AL257" s="70"/>
      <c r="AM257" s="70"/>
      <c r="AN257" s="70"/>
      <c r="AO257" s="70"/>
      <c r="AP257" s="70"/>
      <c r="AQ257" s="70"/>
      <c r="AR257" s="70"/>
    </row>
    <row r="258" spans="2:44" x14ac:dyDescent="0.25">
      <c r="B258" s="7" t="s">
        <v>6008</v>
      </c>
      <c r="C258" s="50" t="s">
        <v>6010</v>
      </c>
      <c r="D258" s="50" t="s">
        <v>6011</v>
      </c>
      <c r="E258" s="50" t="s">
        <v>6012</v>
      </c>
      <c r="F258" s="50" t="s">
        <v>6013</v>
      </c>
      <c r="G258" s="50" t="s">
        <v>6014</v>
      </c>
      <c r="H258" s="50" t="s">
        <v>6015</v>
      </c>
      <c r="I258" s="50" t="s">
        <v>6016</v>
      </c>
      <c r="J258" s="50" t="s">
        <v>6017</v>
      </c>
      <c r="K258" s="50" t="s">
        <v>6018</v>
      </c>
      <c r="L258" s="50" t="s">
        <v>6019</v>
      </c>
      <c r="M258" s="50" t="s">
        <v>6020</v>
      </c>
      <c r="N258" s="50" t="s">
        <v>6021</v>
      </c>
      <c r="O258" s="50" t="s">
        <v>6022</v>
      </c>
      <c r="P258" s="50" t="s">
        <v>6023</v>
      </c>
      <c r="Q258" s="50" t="s">
        <v>6024</v>
      </c>
      <c r="R258" s="50" t="s">
        <v>6025</v>
      </c>
      <c r="S258" s="50" t="s">
        <v>6026</v>
      </c>
      <c r="T258" s="50" t="s">
        <v>6027</v>
      </c>
      <c r="U258" s="50" t="s">
        <v>6028</v>
      </c>
      <c r="V258" s="50" t="s">
        <v>6029</v>
      </c>
      <c r="X258" s="50" t="s">
        <v>6009</v>
      </c>
      <c r="Y258" s="50" t="s">
        <v>6010</v>
      </c>
      <c r="Z258" s="50" t="s">
        <v>6011</v>
      </c>
      <c r="AA258" s="50" t="s">
        <v>6012</v>
      </c>
      <c r="AB258" s="50" t="s">
        <v>6013</v>
      </c>
      <c r="AC258" s="50" t="s">
        <v>6014</v>
      </c>
      <c r="AD258" s="50" t="s">
        <v>6015</v>
      </c>
      <c r="AE258" s="50" t="s">
        <v>6016</v>
      </c>
      <c r="AF258" s="50" t="s">
        <v>6017</v>
      </c>
      <c r="AG258" s="50" t="s">
        <v>6018</v>
      </c>
      <c r="AH258" s="50" t="s">
        <v>6019</v>
      </c>
      <c r="AI258" s="50" t="s">
        <v>6020</v>
      </c>
      <c r="AJ258" s="50" t="s">
        <v>6021</v>
      </c>
      <c r="AK258" s="50" t="s">
        <v>6022</v>
      </c>
      <c r="AL258" s="50" t="s">
        <v>6023</v>
      </c>
      <c r="AM258" s="50" t="s">
        <v>6024</v>
      </c>
      <c r="AN258" s="50" t="s">
        <v>6025</v>
      </c>
      <c r="AO258" s="50" t="s">
        <v>6026</v>
      </c>
      <c r="AP258" s="50" t="s">
        <v>6027</v>
      </c>
      <c r="AQ258" s="50" t="s">
        <v>6028</v>
      </c>
      <c r="AR258" s="50" t="s">
        <v>6029</v>
      </c>
    </row>
    <row r="259" spans="2:44" x14ac:dyDescent="0.25">
      <c r="B259" t="s">
        <v>517</v>
      </c>
      <c r="C259" s="24">
        <v>0</v>
      </c>
      <c r="D259" s="24">
        <v>0</v>
      </c>
      <c r="E259" s="24">
        <v>0</v>
      </c>
      <c r="F259" s="24">
        <v>0</v>
      </c>
      <c r="G259" s="24">
        <v>0</v>
      </c>
      <c r="H259" s="24">
        <v>0</v>
      </c>
      <c r="I259" s="24">
        <v>0</v>
      </c>
      <c r="J259" s="24">
        <v>0</v>
      </c>
      <c r="K259" s="24">
        <v>0</v>
      </c>
      <c r="L259" s="24">
        <v>0</v>
      </c>
      <c r="M259" s="24">
        <v>0</v>
      </c>
      <c r="N259" s="24">
        <v>0</v>
      </c>
      <c r="O259" s="24">
        <v>0</v>
      </c>
      <c r="P259" s="24">
        <v>0</v>
      </c>
      <c r="Q259" s="24">
        <v>0</v>
      </c>
      <c r="R259" s="24">
        <v>0</v>
      </c>
      <c r="S259" s="24">
        <v>0</v>
      </c>
      <c r="T259" s="24">
        <v>0</v>
      </c>
      <c r="U259" s="24">
        <v>0</v>
      </c>
      <c r="V259" s="24">
        <v>0</v>
      </c>
      <c r="X259" s="24">
        <v>0</v>
      </c>
      <c r="Y259" s="6">
        <v>0</v>
      </c>
      <c r="Z259" s="6">
        <v>0</v>
      </c>
      <c r="AA259" s="6">
        <v>0</v>
      </c>
      <c r="AB259" s="6">
        <v>0</v>
      </c>
      <c r="AC259" s="6">
        <v>0</v>
      </c>
      <c r="AD259" s="6">
        <v>0</v>
      </c>
      <c r="AE259" s="6">
        <v>0</v>
      </c>
      <c r="AF259" s="6">
        <v>0</v>
      </c>
      <c r="AG259" s="6">
        <v>0</v>
      </c>
      <c r="AH259" s="6">
        <v>0</v>
      </c>
      <c r="AI259" s="6">
        <v>0</v>
      </c>
      <c r="AJ259" s="6">
        <v>0</v>
      </c>
      <c r="AK259" s="6">
        <v>0</v>
      </c>
      <c r="AL259" s="6">
        <v>0</v>
      </c>
      <c r="AM259" s="6">
        <v>0</v>
      </c>
      <c r="AN259" s="6">
        <v>0</v>
      </c>
      <c r="AO259" s="6">
        <v>0</v>
      </c>
      <c r="AP259" s="6">
        <v>0</v>
      </c>
      <c r="AQ259" s="6">
        <v>0</v>
      </c>
      <c r="AR259" s="6">
        <v>0</v>
      </c>
    </row>
    <row r="260" spans="2:44" x14ac:dyDescent="0.25">
      <c r="B260" s="91" t="s">
        <v>519</v>
      </c>
      <c r="C260" s="41">
        <v>0</v>
      </c>
      <c r="D260" s="41">
        <v>0</v>
      </c>
      <c r="E260" s="41">
        <v>0</v>
      </c>
      <c r="F260" s="41">
        <v>0</v>
      </c>
      <c r="G260" s="41">
        <v>0</v>
      </c>
      <c r="H260" s="41">
        <v>0</v>
      </c>
      <c r="I260" s="41">
        <v>0</v>
      </c>
      <c r="J260" s="41">
        <v>0</v>
      </c>
      <c r="K260" s="41">
        <v>0</v>
      </c>
      <c r="L260" s="41">
        <v>0</v>
      </c>
      <c r="M260" s="41">
        <v>0</v>
      </c>
      <c r="N260" s="41">
        <v>0</v>
      </c>
      <c r="O260" s="41">
        <v>0</v>
      </c>
      <c r="P260" s="41">
        <v>0</v>
      </c>
      <c r="Q260" s="41">
        <v>0</v>
      </c>
      <c r="R260" s="41">
        <v>0</v>
      </c>
      <c r="S260" s="41">
        <v>0</v>
      </c>
      <c r="T260" s="41">
        <v>0</v>
      </c>
      <c r="U260" s="41">
        <v>0</v>
      </c>
      <c r="V260" s="41">
        <v>0</v>
      </c>
      <c r="X260" s="41">
        <v>0</v>
      </c>
      <c r="Y260" s="64">
        <v>0</v>
      </c>
      <c r="Z260" s="64">
        <v>0</v>
      </c>
      <c r="AA260" s="64">
        <v>0</v>
      </c>
      <c r="AB260" s="64">
        <v>0</v>
      </c>
      <c r="AC260" s="64">
        <v>0</v>
      </c>
      <c r="AD260" s="64">
        <v>0</v>
      </c>
      <c r="AE260" s="64">
        <v>0</v>
      </c>
      <c r="AF260" s="64">
        <v>0</v>
      </c>
      <c r="AG260" s="64">
        <v>0</v>
      </c>
      <c r="AH260" s="64">
        <v>0</v>
      </c>
      <c r="AI260" s="64">
        <v>0</v>
      </c>
      <c r="AJ260" s="64">
        <v>0</v>
      </c>
      <c r="AK260" s="64">
        <v>0</v>
      </c>
      <c r="AL260" s="64">
        <v>0</v>
      </c>
      <c r="AM260" s="64">
        <v>0</v>
      </c>
      <c r="AN260" s="64">
        <v>0</v>
      </c>
      <c r="AO260" s="64">
        <v>0</v>
      </c>
      <c r="AP260" s="64">
        <v>0</v>
      </c>
      <c r="AQ260" s="64">
        <v>0</v>
      </c>
      <c r="AR260" s="64">
        <v>0</v>
      </c>
    </row>
    <row r="261" spans="2:44" x14ac:dyDescent="0.25">
      <c r="B261" t="s">
        <v>521</v>
      </c>
      <c r="C261" s="24">
        <v>87051.513168303311</v>
      </c>
      <c r="D261" s="24">
        <v>93747.153049964865</v>
      </c>
      <c r="E261" s="24">
        <v>93749.994850511212</v>
      </c>
      <c r="F261" s="24">
        <v>93749.999983430564</v>
      </c>
      <c r="G261" s="24">
        <v>93749.999999923893</v>
      </c>
      <c r="H261" s="24">
        <v>93749.999999999549</v>
      </c>
      <c r="I261" s="24">
        <v>93750</v>
      </c>
      <c r="J261" s="24">
        <v>93750</v>
      </c>
      <c r="K261" s="24">
        <v>93750</v>
      </c>
      <c r="L261" s="24">
        <v>93750</v>
      </c>
      <c r="M261" s="24">
        <v>93750</v>
      </c>
      <c r="N261" s="24">
        <v>93750</v>
      </c>
      <c r="O261" s="24">
        <v>93750</v>
      </c>
      <c r="P261" s="24">
        <v>93750</v>
      </c>
      <c r="Q261" s="24">
        <v>93750</v>
      </c>
      <c r="R261" s="24">
        <v>93750</v>
      </c>
      <c r="S261" s="24">
        <v>93750</v>
      </c>
      <c r="T261" s="24">
        <v>93750</v>
      </c>
      <c r="U261" s="24">
        <v>93750</v>
      </c>
      <c r="V261" s="24">
        <v>93750</v>
      </c>
      <c r="X261" s="24">
        <v>93750</v>
      </c>
      <c r="Y261" s="6">
        <v>0.92854947379523534</v>
      </c>
      <c r="Z261" s="6">
        <v>0.99996963253295856</v>
      </c>
      <c r="AA261" s="6">
        <v>0.99999994507211964</v>
      </c>
      <c r="AB261" s="6">
        <v>0.99999999982325938</v>
      </c>
      <c r="AC261" s="6">
        <v>0.9999999999991882</v>
      </c>
      <c r="AD261" s="6">
        <v>0.99999999999999523</v>
      </c>
      <c r="AE261" s="6">
        <v>1</v>
      </c>
      <c r="AF261" s="6">
        <v>1</v>
      </c>
      <c r="AG261" s="6">
        <v>1</v>
      </c>
      <c r="AH261" s="6">
        <v>1</v>
      </c>
      <c r="AI261" s="6">
        <v>1</v>
      </c>
      <c r="AJ261" s="6">
        <v>1</v>
      </c>
      <c r="AK261" s="6">
        <v>1</v>
      </c>
      <c r="AL261" s="6">
        <v>1</v>
      </c>
      <c r="AM261" s="6">
        <v>1</v>
      </c>
      <c r="AN261" s="6">
        <v>1</v>
      </c>
      <c r="AO261" s="6">
        <v>1</v>
      </c>
      <c r="AP261" s="6">
        <v>1</v>
      </c>
      <c r="AQ261" s="6">
        <v>1</v>
      </c>
      <c r="AR261" s="6">
        <v>1</v>
      </c>
    </row>
    <row r="262" spans="2:44" x14ac:dyDescent="0.25">
      <c r="B262" s="91" t="s">
        <v>523</v>
      </c>
      <c r="C262" s="41">
        <v>222795.6113636326</v>
      </c>
      <c r="D262" s="41">
        <v>234369.98408772631</v>
      </c>
      <c r="E262" s="41">
        <v>234374.9908342874</v>
      </c>
      <c r="F262" s="41">
        <v>234374.9999702909</v>
      </c>
      <c r="G262" s="41">
        <v>234374.99999986278</v>
      </c>
      <c r="H262" s="41">
        <v>234374.99999999916</v>
      </c>
      <c r="I262" s="41">
        <v>234374.99999999997</v>
      </c>
      <c r="J262" s="41">
        <v>234374.99999999997</v>
      </c>
      <c r="K262" s="41">
        <v>234374.99999999997</v>
      </c>
      <c r="L262" s="41">
        <v>234374.99999999997</v>
      </c>
      <c r="M262" s="41">
        <v>234374.99999999997</v>
      </c>
      <c r="N262" s="41">
        <v>234374.99999999997</v>
      </c>
      <c r="O262" s="41">
        <v>234374.99999999997</v>
      </c>
      <c r="P262" s="41">
        <v>234374.99999999997</v>
      </c>
      <c r="Q262" s="41">
        <v>234374.99999999997</v>
      </c>
      <c r="R262" s="41">
        <v>234374.99999999997</v>
      </c>
      <c r="S262" s="41">
        <v>234374.99999999997</v>
      </c>
      <c r="T262" s="41">
        <v>234374.99999999997</v>
      </c>
      <c r="U262" s="41">
        <v>234374.99999999997</v>
      </c>
      <c r="V262" s="41">
        <v>234374.99999999997</v>
      </c>
      <c r="X262" s="41">
        <v>234374.99999999997</v>
      </c>
      <c r="Y262" s="64">
        <v>0.95059460848483257</v>
      </c>
      <c r="Z262" s="64">
        <v>0.99997859877429907</v>
      </c>
      <c r="AA262" s="64">
        <v>0.99999996089295973</v>
      </c>
      <c r="AB262" s="64">
        <v>0.99999999987324129</v>
      </c>
      <c r="AC262" s="64">
        <v>0.99999999999941458</v>
      </c>
      <c r="AD262" s="64">
        <v>0.99999999999999656</v>
      </c>
      <c r="AE262" s="64">
        <v>1</v>
      </c>
      <c r="AF262" s="64">
        <v>1</v>
      </c>
      <c r="AG262" s="64">
        <v>1</v>
      </c>
      <c r="AH262" s="64">
        <v>1</v>
      </c>
      <c r="AI262" s="64">
        <v>1</v>
      </c>
      <c r="AJ262" s="64">
        <v>1</v>
      </c>
      <c r="AK262" s="64">
        <v>1</v>
      </c>
      <c r="AL262" s="64">
        <v>1</v>
      </c>
      <c r="AM262" s="64">
        <v>1</v>
      </c>
      <c r="AN262" s="64">
        <v>1</v>
      </c>
      <c r="AO262" s="64">
        <v>1</v>
      </c>
      <c r="AP262" s="64">
        <v>1</v>
      </c>
      <c r="AQ262" s="64">
        <v>1</v>
      </c>
      <c r="AR262" s="64">
        <v>1</v>
      </c>
    </row>
    <row r="263" spans="2:44" x14ac:dyDescent="0.25">
      <c r="B263" t="s">
        <v>525</v>
      </c>
      <c r="C263" s="24">
        <v>254396.19664117086</v>
      </c>
      <c r="D263" s="24">
        <v>265620.08583578834</v>
      </c>
      <c r="E263" s="24">
        <v>265624.99097179587</v>
      </c>
      <c r="F263" s="24">
        <v>265624.99997062498</v>
      </c>
      <c r="G263" s="24">
        <v>265624.99999986391</v>
      </c>
      <c r="H263" s="24">
        <v>265624.99999999919</v>
      </c>
      <c r="I263" s="24">
        <v>265625</v>
      </c>
      <c r="J263" s="24">
        <v>265625</v>
      </c>
      <c r="K263" s="24">
        <v>265625</v>
      </c>
      <c r="L263" s="24">
        <v>265625</v>
      </c>
      <c r="M263" s="24">
        <v>265625</v>
      </c>
      <c r="N263" s="24">
        <v>265625</v>
      </c>
      <c r="O263" s="24">
        <v>265625</v>
      </c>
      <c r="P263" s="24">
        <v>265625</v>
      </c>
      <c r="Q263" s="24">
        <v>265625</v>
      </c>
      <c r="R263" s="24">
        <v>265625</v>
      </c>
      <c r="S263" s="24">
        <v>265625</v>
      </c>
      <c r="T263" s="24">
        <v>265625</v>
      </c>
      <c r="U263" s="24">
        <v>265625</v>
      </c>
      <c r="V263" s="24">
        <v>265625</v>
      </c>
      <c r="X263" s="24">
        <v>265625</v>
      </c>
      <c r="Y263" s="6">
        <v>0.95772685794323142</v>
      </c>
      <c r="Z263" s="6">
        <v>0.99998149961708549</v>
      </c>
      <c r="AA263" s="6">
        <v>0.99999996601146679</v>
      </c>
      <c r="AB263" s="6">
        <v>0.99999999988941168</v>
      </c>
      <c r="AC263" s="6">
        <v>0.99999999999948763</v>
      </c>
      <c r="AD263" s="6">
        <v>0.99999999999999689</v>
      </c>
      <c r="AE263" s="6">
        <v>1</v>
      </c>
      <c r="AF263" s="6">
        <v>1</v>
      </c>
      <c r="AG263" s="6">
        <v>1</v>
      </c>
      <c r="AH263" s="6">
        <v>1</v>
      </c>
      <c r="AI263" s="6">
        <v>1</v>
      </c>
      <c r="AJ263" s="6">
        <v>1</v>
      </c>
      <c r="AK263" s="6">
        <v>1</v>
      </c>
      <c r="AL263" s="6">
        <v>1</v>
      </c>
      <c r="AM263" s="6">
        <v>1</v>
      </c>
      <c r="AN263" s="6">
        <v>1</v>
      </c>
      <c r="AO263" s="6">
        <v>1</v>
      </c>
      <c r="AP263" s="6">
        <v>1</v>
      </c>
      <c r="AQ263" s="6">
        <v>1</v>
      </c>
      <c r="AR263" s="6">
        <v>1</v>
      </c>
    </row>
    <row r="264" spans="2:44" x14ac:dyDescent="0.25">
      <c r="B264" s="91" t="s">
        <v>527</v>
      </c>
      <c r="C264" s="41">
        <v>268043.64409540902</v>
      </c>
      <c r="D264" s="41">
        <v>281244.26110031345</v>
      </c>
      <c r="E264" s="41">
        <v>281249.98949554615</v>
      </c>
      <c r="F264" s="41">
        <v>281249.99996591103</v>
      </c>
      <c r="G264" s="41">
        <v>281249.99999984237</v>
      </c>
      <c r="H264" s="41">
        <v>281249.99999999907</v>
      </c>
      <c r="I264" s="41">
        <v>281250</v>
      </c>
      <c r="J264" s="41">
        <v>281250</v>
      </c>
      <c r="K264" s="41">
        <v>281250</v>
      </c>
      <c r="L264" s="41">
        <v>281250</v>
      </c>
      <c r="M264" s="41">
        <v>281250</v>
      </c>
      <c r="N264" s="41">
        <v>281250</v>
      </c>
      <c r="O264" s="41">
        <v>281250</v>
      </c>
      <c r="P264" s="41">
        <v>281250</v>
      </c>
      <c r="Q264" s="41">
        <v>281250</v>
      </c>
      <c r="R264" s="41">
        <v>281250</v>
      </c>
      <c r="S264" s="41">
        <v>281250</v>
      </c>
      <c r="T264" s="41">
        <v>281250</v>
      </c>
      <c r="U264" s="41">
        <v>281250</v>
      </c>
      <c r="V264" s="41">
        <v>281250</v>
      </c>
      <c r="X264" s="41">
        <v>281250</v>
      </c>
      <c r="Y264" s="64">
        <v>0.95304406789478768</v>
      </c>
      <c r="Z264" s="64">
        <v>0.99997959502333666</v>
      </c>
      <c r="AA264" s="64">
        <v>0.9999999626508308</v>
      </c>
      <c r="AB264" s="64">
        <v>0.99999999987879473</v>
      </c>
      <c r="AC264" s="64">
        <v>0.99999999999943956</v>
      </c>
      <c r="AD264" s="64">
        <v>0.99999999999999667</v>
      </c>
      <c r="AE264" s="64">
        <v>1</v>
      </c>
      <c r="AF264" s="64">
        <v>1</v>
      </c>
      <c r="AG264" s="64">
        <v>1</v>
      </c>
      <c r="AH264" s="64">
        <v>1</v>
      </c>
      <c r="AI264" s="64">
        <v>1</v>
      </c>
      <c r="AJ264" s="64">
        <v>1</v>
      </c>
      <c r="AK264" s="64">
        <v>1</v>
      </c>
      <c r="AL264" s="64">
        <v>1</v>
      </c>
      <c r="AM264" s="64">
        <v>1</v>
      </c>
      <c r="AN264" s="64">
        <v>1</v>
      </c>
      <c r="AO264" s="64">
        <v>1</v>
      </c>
      <c r="AP264" s="64">
        <v>1</v>
      </c>
      <c r="AQ264" s="64">
        <v>1</v>
      </c>
      <c r="AR264" s="64">
        <v>1</v>
      </c>
    </row>
    <row r="265" spans="2:44" x14ac:dyDescent="0.25">
      <c r="B265" t="s">
        <v>529</v>
      </c>
      <c r="C265" s="24">
        <v>327800.26235523599</v>
      </c>
      <c r="D265" s="24">
        <v>343743.06362122804</v>
      </c>
      <c r="E265" s="24">
        <v>343749.98729855672</v>
      </c>
      <c r="F265" s="24">
        <v>343749.99995876953</v>
      </c>
      <c r="G265" s="24">
        <v>343749.99999980931</v>
      </c>
      <c r="H265" s="24">
        <v>343749.99999999884</v>
      </c>
      <c r="I265" s="24">
        <v>343749.99999999994</v>
      </c>
      <c r="J265" s="24">
        <v>343749.99999999994</v>
      </c>
      <c r="K265" s="24">
        <v>343749.99999999994</v>
      </c>
      <c r="L265" s="24">
        <v>343749.99999999994</v>
      </c>
      <c r="M265" s="24">
        <v>343749.99999999994</v>
      </c>
      <c r="N265" s="24">
        <v>343749.99999999994</v>
      </c>
      <c r="O265" s="24">
        <v>343749.99999999994</v>
      </c>
      <c r="P265" s="24">
        <v>343749.99999999994</v>
      </c>
      <c r="Q265" s="24">
        <v>343749.99999999994</v>
      </c>
      <c r="R265" s="24">
        <v>343749.99999999994</v>
      </c>
      <c r="S265" s="24">
        <v>343749.99999999994</v>
      </c>
      <c r="T265" s="24">
        <v>343749.99999999994</v>
      </c>
      <c r="U265" s="24">
        <v>343749.99999999994</v>
      </c>
      <c r="V265" s="24">
        <v>343749.99999999994</v>
      </c>
      <c r="X265" s="24">
        <v>343749.99999999994</v>
      </c>
      <c r="Y265" s="6">
        <v>0.95360076321523213</v>
      </c>
      <c r="Z265" s="6">
        <v>0.99997982144357267</v>
      </c>
      <c r="AA265" s="6">
        <v>0.999999963050347</v>
      </c>
      <c r="AB265" s="6">
        <v>0.99999999988005694</v>
      </c>
      <c r="AC265" s="6">
        <v>0.99999999999944544</v>
      </c>
      <c r="AD265" s="6">
        <v>0.99999999999999678</v>
      </c>
      <c r="AE265" s="6">
        <v>1</v>
      </c>
      <c r="AF265" s="6">
        <v>1</v>
      </c>
      <c r="AG265" s="6">
        <v>1</v>
      </c>
      <c r="AH265" s="6">
        <v>1</v>
      </c>
      <c r="AI265" s="6">
        <v>1</v>
      </c>
      <c r="AJ265" s="6">
        <v>1</v>
      </c>
      <c r="AK265" s="6">
        <v>1</v>
      </c>
      <c r="AL265" s="6">
        <v>1</v>
      </c>
      <c r="AM265" s="6">
        <v>1</v>
      </c>
      <c r="AN265" s="6">
        <v>1</v>
      </c>
      <c r="AO265" s="6">
        <v>1</v>
      </c>
      <c r="AP265" s="6">
        <v>1</v>
      </c>
      <c r="AQ265" s="6">
        <v>1</v>
      </c>
      <c r="AR265" s="6">
        <v>1</v>
      </c>
    </row>
    <row r="266" spans="2:44" x14ac:dyDescent="0.25">
      <c r="B266" s="91" t="s">
        <v>531</v>
      </c>
      <c r="C266" s="41">
        <v>358539.70955896191</v>
      </c>
      <c r="D266" s="41">
        <v>374992.81512548774</v>
      </c>
      <c r="E266" s="41">
        <v>374999.98681806365</v>
      </c>
      <c r="F266" s="41">
        <v>374999.9999571513</v>
      </c>
      <c r="G266" s="41">
        <v>374999.99999980163</v>
      </c>
      <c r="H266" s="41">
        <v>374999.99999999878</v>
      </c>
      <c r="I266" s="41">
        <v>375000</v>
      </c>
      <c r="J266" s="41">
        <v>375000</v>
      </c>
      <c r="K266" s="41">
        <v>375000</v>
      </c>
      <c r="L266" s="41">
        <v>375000</v>
      </c>
      <c r="M266" s="41">
        <v>375000</v>
      </c>
      <c r="N266" s="41">
        <v>375000</v>
      </c>
      <c r="O266" s="41">
        <v>375000</v>
      </c>
      <c r="P266" s="41">
        <v>375000</v>
      </c>
      <c r="Q266" s="41">
        <v>375000</v>
      </c>
      <c r="R266" s="41">
        <v>375000</v>
      </c>
      <c r="S266" s="41">
        <v>375000</v>
      </c>
      <c r="T266" s="41">
        <v>375000</v>
      </c>
      <c r="U266" s="41">
        <v>375000</v>
      </c>
      <c r="V266" s="41">
        <v>375000</v>
      </c>
      <c r="X266" s="41">
        <v>375000</v>
      </c>
      <c r="Y266" s="64">
        <v>0.95610589215723174</v>
      </c>
      <c r="Z266" s="64">
        <v>0.99998084033463397</v>
      </c>
      <c r="AA266" s="64">
        <v>0.99999996484816978</v>
      </c>
      <c r="AB266" s="64">
        <v>0.99999999988573685</v>
      </c>
      <c r="AC266" s="64">
        <v>0.99999999999947098</v>
      </c>
      <c r="AD266" s="64">
        <v>0.99999999999999678</v>
      </c>
      <c r="AE266" s="64">
        <v>1</v>
      </c>
      <c r="AF266" s="64">
        <v>1</v>
      </c>
      <c r="AG266" s="64">
        <v>1</v>
      </c>
      <c r="AH266" s="64">
        <v>1</v>
      </c>
      <c r="AI266" s="64">
        <v>1</v>
      </c>
      <c r="AJ266" s="64">
        <v>1</v>
      </c>
      <c r="AK266" s="64">
        <v>1</v>
      </c>
      <c r="AL266" s="64">
        <v>1</v>
      </c>
      <c r="AM266" s="64">
        <v>1</v>
      </c>
      <c r="AN266" s="64">
        <v>1</v>
      </c>
      <c r="AO266" s="64">
        <v>1</v>
      </c>
      <c r="AP266" s="64">
        <v>1</v>
      </c>
      <c r="AQ266" s="64">
        <v>1</v>
      </c>
      <c r="AR266" s="64">
        <v>1</v>
      </c>
    </row>
    <row r="267" spans="2:44" x14ac:dyDescent="0.25">
      <c r="B267" t="s">
        <v>533</v>
      </c>
      <c r="C267" s="24">
        <v>445591.22272726521</v>
      </c>
      <c r="D267" s="24">
        <v>468739.96817545261</v>
      </c>
      <c r="E267" s="24">
        <v>468749.98166857479</v>
      </c>
      <c r="F267" s="24">
        <v>468749.99994058179</v>
      </c>
      <c r="G267" s="24">
        <v>468749.99999972555</v>
      </c>
      <c r="H267" s="24">
        <v>468749.99999999831</v>
      </c>
      <c r="I267" s="24">
        <v>468749.99999999994</v>
      </c>
      <c r="J267" s="24">
        <v>468749.99999999994</v>
      </c>
      <c r="K267" s="24">
        <v>468749.99999999994</v>
      </c>
      <c r="L267" s="24">
        <v>468749.99999999994</v>
      </c>
      <c r="M267" s="24">
        <v>468749.99999999994</v>
      </c>
      <c r="N267" s="24">
        <v>468749.99999999994</v>
      </c>
      <c r="O267" s="24">
        <v>468749.99999999994</v>
      </c>
      <c r="P267" s="24">
        <v>468749.99999999994</v>
      </c>
      <c r="Q267" s="24">
        <v>468749.99999999994</v>
      </c>
      <c r="R267" s="24">
        <v>468749.99999999994</v>
      </c>
      <c r="S267" s="24">
        <v>468749.99999999994</v>
      </c>
      <c r="T267" s="24">
        <v>468749.99999999994</v>
      </c>
      <c r="U267" s="24">
        <v>468749.99999999994</v>
      </c>
      <c r="V267" s="24">
        <v>468749.99999999994</v>
      </c>
      <c r="X267" s="24">
        <v>468749.99999999994</v>
      </c>
      <c r="Y267" s="6">
        <v>0.95059460848483257</v>
      </c>
      <c r="Z267" s="6">
        <v>0.99997859877429907</v>
      </c>
      <c r="AA267" s="6">
        <v>0.99999996089295973</v>
      </c>
      <c r="AB267" s="6">
        <v>0.99999999987324129</v>
      </c>
      <c r="AC267" s="6">
        <v>0.99999999999941458</v>
      </c>
      <c r="AD267" s="6">
        <v>0.99999999999999656</v>
      </c>
      <c r="AE267" s="6">
        <v>1</v>
      </c>
      <c r="AF267" s="6">
        <v>1</v>
      </c>
      <c r="AG267" s="6">
        <v>1</v>
      </c>
      <c r="AH267" s="6">
        <v>1</v>
      </c>
      <c r="AI267" s="6">
        <v>1</v>
      </c>
      <c r="AJ267" s="6">
        <v>1</v>
      </c>
      <c r="AK267" s="6">
        <v>1</v>
      </c>
      <c r="AL267" s="6">
        <v>1</v>
      </c>
      <c r="AM267" s="6">
        <v>1</v>
      </c>
      <c r="AN267" s="6">
        <v>1</v>
      </c>
      <c r="AO267" s="6">
        <v>1</v>
      </c>
      <c r="AP267" s="6">
        <v>1</v>
      </c>
      <c r="AQ267" s="6">
        <v>1</v>
      </c>
      <c r="AR267" s="6">
        <v>1</v>
      </c>
    </row>
    <row r="268" spans="2:44" x14ac:dyDescent="0.25">
      <c r="B268" s="91" t="s">
        <v>535</v>
      </c>
      <c r="C268" s="41">
        <v>508792.39328234171</v>
      </c>
      <c r="D268" s="41">
        <v>531240.17167157668</v>
      </c>
      <c r="E268" s="41">
        <v>531249.98194359173</v>
      </c>
      <c r="F268" s="41">
        <v>531249.99994124996</v>
      </c>
      <c r="G268" s="41">
        <v>531249.99999972782</v>
      </c>
      <c r="H268" s="41">
        <v>531249.99999999837</v>
      </c>
      <c r="I268" s="41">
        <v>531250</v>
      </c>
      <c r="J268" s="41">
        <v>531250</v>
      </c>
      <c r="K268" s="41">
        <v>531250</v>
      </c>
      <c r="L268" s="41">
        <v>531250</v>
      </c>
      <c r="M268" s="41">
        <v>531250</v>
      </c>
      <c r="N268" s="41">
        <v>531250</v>
      </c>
      <c r="O268" s="41">
        <v>531250</v>
      </c>
      <c r="P268" s="41">
        <v>531250</v>
      </c>
      <c r="Q268" s="41">
        <v>531250</v>
      </c>
      <c r="R268" s="41">
        <v>531250</v>
      </c>
      <c r="S268" s="41">
        <v>531250</v>
      </c>
      <c r="T268" s="41">
        <v>531250</v>
      </c>
      <c r="U268" s="41">
        <v>531250</v>
      </c>
      <c r="V268" s="41">
        <v>531250</v>
      </c>
      <c r="X268" s="41">
        <v>531250</v>
      </c>
      <c r="Y268" s="64">
        <v>0.95772685794323142</v>
      </c>
      <c r="Z268" s="64">
        <v>0.99998149961708549</v>
      </c>
      <c r="AA268" s="64">
        <v>0.99999996601146679</v>
      </c>
      <c r="AB268" s="64">
        <v>0.99999999988941168</v>
      </c>
      <c r="AC268" s="64">
        <v>0.99999999999948763</v>
      </c>
      <c r="AD268" s="64">
        <v>0.99999999999999689</v>
      </c>
      <c r="AE268" s="64">
        <v>1</v>
      </c>
      <c r="AF268" s="64">
        <v>1</v>
      </c>
      <c r="AG268" s="64">
        <v>1</v>
      </c>
      <c r="AH268" s="64">
        <v>1</v>
      </c>
      <c r="AI268" s="64">
        <v>1</v>
      </c>
      <c r="AJ268" s="64">
        <v>1</v>
      </c>
      <c r="AK268" s="64">
        <v>1</v>
      </c>
      <c r="AL268" s="64">
        <v>1</v>
      </c>
      <c r="AM268" s="64">
        <v>1</v>
      </c>
      <c r="AN268" s="64">
        <v>1</v>
      </c>
      <c r="AO268" s="64">
        <v>1</v>
      </c>
      <c r="AP268" s="64">
        <v>1</v>
      </c>
      <c r="AQ268" s="64">
        <v>1</v>
      </c>
      <c r="AR268" s="64">
        <v>1</v>
      </c>
    </row>
    <row r="269" spans="2:44" x14ac:dyDescent="0.25">
      <c r="B269" t="s">
        <v>537</v>
      </c>
      <c r="C269" s="24">
        <v>536087.28819081804</v>
      </c>
      <c r="D269" s="24">
        <v>562488.5222006269</v>
      </c>
      <c r="E269" s="24">
        <v>562499.9789910923</v>
      </c>
      <c r="F269" s="24">
        <v>562499.99993182207</v>
      </c>
      <c r="G269" s="24">
        <v>562499.99999968475</v>
      </c>
      <c r="H269" s="24">
        <v>562499.99999999814</v>
      </c>
      <c r="I269" s="24">
        <v>562500</v>
      </c>
      <c r="J269" s="24">
        <v>562500</v>
      </c>
      <c r="K269" s="24">
        <v>562500</v>
      </c>
      <c r="L269" s="24">
        <v>562500</v>
      </c>
      <c r="M269" s="24">
        <v>562500</v>
      </c>
      <c r="N269" s="24">
        <v>562500</v>
      </c>
      <c r="O269" s="24">
        <v>562500</v>
      </c>
      <c r="P269" s="24">
        <v>562500</v>
      </c>
      <c r="Q269" s="24">
        <v>562500</v>
      </c>
      <c r="R269" s="24">
        <v>562500</v>
      </c>
      <c r="S269" s="24">
        <v>562500</v>
      </c>
      <c r="T269" s="24">
        <v>562500</v>
      </c>
      <c r="U269" s="24">
        <v>562500</v>
      </c>
      <c r="V269" s="24">
        <v>562500</v>
      </c>
      <c r="X269" s="24">
        <v>562500</v>
      </c>
      <c r="Y269" s="6">
        <v>0.95304406789478768</v>
      </c>
      <c r="Z269" s="6">
        <v>0.99997959502333666</v>
      </c>
      <c r="AA269" s="6">
        <v>0.9999999626508308</v>
      </c>
      <c r="AB269" s="6">
        <v>0.99999999987879473</v>
      </c>
      <c r="AC269" s="6">
        <v>0.99999999999943956</v>
      </c>
      <c r="AD269" s="6">
        <v>0.99999999999999667</v>
      </c>
      <c r="AE269" s="6">
        <v>1</v>
      </c>
      <c r="AF269" s="6">
        <v>1</v>
      </c>
      <c r="AG269" s="6">
        <v>1</v>
      </c>
      <c r="AH269" s="6">
        <v>1</v>
      </c>
      <c r="AI269" s="6">
        <v>1</v>
      </c>
      <c r="AJ269" s="6">
        <v>1</v>
      </c>
      <c r="AK269" s="6">
        <v>1</v>
      </c>
      <c r="AL269" s="6">
        <v>1</v>
      </c>
      <c r="AM269" s="6">
        <v>1</v>
      </c>
      <c r="AN269" s="6">
        <v>1</v>
      </c>
      <c r="AO269" s="6">
        <v>1</v>
      </c>
      <c r="AP269" s="6">
        <v>1</v>
      </c>
      <c r="AQ269" s="6">
        <v>1</v>
      </c>
      <c r="AR269" s="6">
        <v>1</v>
      </c>
    </row>
    <row r="270" spans="2:44" x14ac:dyDescent="0.25">
      <c r="B270" s="91" t="s">
        <v>539</v>
      </c>
      <c r="C270" s="41">
        <v>655600.52471047197</v>
      </c>
      <c r="D270" s="41">
        <v>687486.12724245607</v>
      </c>
      <c r="E270" s="41">
        <v>687499.97459711344</v>
      </c>
      <c r="F270" s="41">
        <v>687499.99991753907</v>
      </c>
      <c r="G270" s="41">
        <v>687499.99999961862</v>
      </c>
      <c r="H270" s="41">
        <v>687499.99999999767</v>
      </c>
      <c r="I270" s="41">
        <v>687499.99999999988</v>
      </c>
      <c r="J270" s="41">
        <v>687499.99999999988</v>
      </c>
      <c r="K270" s="41">
        <v>687499.99999999988</v>
      </c>
      <c r="L270" s="41">
        <v>687499.99999999988</v>
      </c>
      <c r="M270" s="41">
        <v>687499.99999999988</v>
      </c>
      <c r="N270" s="41">
        <v>687499.99999999988</v>
      </c>
      <c r="O270" s="41">
        <v>687499.99999999988</v>
      </c>
      <c r="P270" s="41">
        <v>687499.99999999988</v>
      </c>
      <c r="Q270" s="41">
        <v>687499.99999999988</v>
      </c>
      <c r="R270" s="41">
        <v>687499.99999999988</v>
      </c>
      <c r="S270" s="41">
        <v>687499.99999999988</v>
      </c>
      <c r="T270" s="41">
        <v>687499.99999999988</v>
      </c>
      <c r="U270" s="41">
        <v>687499.99999999988</v>
      </c>
      <c r="V270" s="41">
        <v>687499.99999999988</v>
      </c>
      <c r="X270" s="41">
        <v>687499.99999999988</v>
      </c>
      <c r="Y270" s="64">
        <v>0.95360076321523213</v>
      </c>
      <c r="Z270" s="64">
        <v>0.99997982144357267</v>
      </c>
      <c r="AA270" s="64">
        <v>0.999999963050347</v>
      </c>
      <c r="AB270" s="64">
        <v>0.99999999988005694</v>
      </c>
      <c r="AC270" s="64">
        <v>0.99999999999944544</v>
      </c>
      <c r="AD270" s="64">
        <v>0.99999999999999678</v>
      </c>
      <c r="AE270" s="64">
        <v>1</v>
      </c>
      <c r="AF270" s="64">
        <v>1</v>
      </c>
      <c r="AG270" s="64">
        <v>1</v>
      </c>
      <c r="AH270" s="64">
        <v>1</v>
      </c>
      <c r="AI270" s="64">
        <v>1</v>
      </c>
      <c r="AJ270" s="64">
        <v>1</v>
      </c>
      <c r="AK270" s="64">
        <v>1</v>
      </c>
      <c r="AL270" s="64">
        <v>1</v>
      </c>
      <c r="AM270" s="64">
        <v>1</v>
      </c>
      <c r="AN270" s="64">
        <v>1</v>
      </c>
      <c r="AO270" s="64">
        <v>1</v>
      </c>
      <c r="AP270" s="64">
        <v>1</v>
      </c>
      <c r="AQ270" s="64">
        <v>1</v>
      </c>
      <c r="AR270" s="64">
        <v>1</v>
      </c>
    </row>
    <row r="271" spans="2:44" x14ac:dyDescent="0.25">
      <c r="B271" t="s">
        <v>541</v>
      </c>
      <c r="C271" s="24">
        <v>717079.41911792383</v>
      </c>
      <c r="D271" s="24">
        <v>749985.63025097549</v>
      </c>
      <c r="E271" s="24">
        <v>749999.97363612731</v>
      </c>
      <c r="F271" s="24">
        <v>749999.99991430261</v>
      </c>
      <c r="G271" s="24">
        <v>749999.99999960326</v>
      </c>
      <c r="H271" s="24">
        <v>749999.99999999756</v>
      </c>
      <c r="I271" s="24">
        <v>750000</v>
      </c>
      <c r="J271" s="24">
        <v>750000</v>
      </c>
      <c r="K271" s="24">
        <v>750000</v>
      </c>
      <c r="L271" s="24">
        <v>750000</v>
      </c>
      <c r="M271" s="24">
        <v>750000</v>
      </c>
      <c r="N271" s="24">
        <v>750000</v>
      </c>
      <c r="O271" s="24">
        <v>750000</v>
      </c>
      <c r="P271" s="24">
        <v>750000</v>
      </c>
      <c r="Q271" s="24">
        <v>750000</v>
      </c>
      <c r="R271" s="24">
        <v>750000</v>
      </c>
      <c r="S271" s="24">
        <v>750000</v>
      </c>
      <c r="T271" s="24">
        <v>750000</v>
      </c>
      <c r="U271" s="24">
        <v>750000</v>
      </c>
      <c r="V271" s="24">
        <v>750000</v>
      </c>
      <c r="X271" s="24">
        <v>750000</v>
      </c>
      <c r="Y271" s="6">
        <v>0.95610589215723174</v>
      </c>
      <c r="Z271" s="6">
        <v>0.99998084033463397</v>
      </c>
      <c r="AA271" s="6">
        <v>0.99999996484816978</v>
      </c>
      <c r="AB271" s="6">
        <v>0.99999999988573685</v>
      </c>
      <c r="AC271" s="6">
        <v>0.99999999999947098</v>
      </c>
      <c r="AD271" s="6">
        <v>0.99999999999999678</v>
      </c>
      <c r="AE271" s="6">
        <v>1</v>
      </c>
      <c r="AF271" s="6">
        <v>1</v>
      </c>
      <c r="AG271" s="6">
        <v>1</v>
      </c>
      <c r="AH271" s="6">
        <v>1</v>
      </c>
      <c r="AI271" s="6">
        <v>1</v>
      </c>
      <c r="AJ271" s="6">
        <v>1</v>
      </c>
      <c r="AK271" s="6">
        <v>1</v>
      </c>
      <c r="AL271" s="6">
        <v>1</v>
      </c>
      <c r="AM271" s="6">
        <v>1</v>
      </c>
      <c r="AN271" s="6">
        <v>1</v>
      </c>
      <c r="AO271" s="6">
        <v>1</v>
      </c>
      <c r="AP271" s="6">
        <v>1</v>
      </c>
      <c r="AQ271" s="6">
        <v>1</v>
      </c>
      <c r="AR271" s="6">
        <v>1</v>
      </c>
    </row>
    <row r="272" spans="2:44" x14ac:dyDescent="0.25">
      <c r="B272" s="91" t="s">
        <v>543</v>
      </c>
      <c r="C272" s="41">
        <v>891182.44545453042</v>
      </c>
      <c r="D272" s="41">
        <v>937479.93635090522</v>
      </c>
      <c r="E272" s="41">
        <v>937499.96333714959</v>
      </c>
      <c r="F272" s="41">
        <v>937499.99988116359</v>
      </c>
      <c r="G272" s="41">
        <v>937499.9999994511</v>
      </c>
      <c r="H272" s="41">
        <v>937499.99999999662</v>
      </c>
      <c r="I272" s="41">
        <v>937499.99999999988</v>
      </c>
      <c r="J272" s="41">
        <v>937499.99999999988</v>
      </c>
      <c r="K272" s="41">
        <v>937499.99999999988</v>
      </c>
      <c r="L272" s="41">
        <v>937499.99999999988</v>
      </c>
      <c r="M272" s="41">
        <v>937499.99999999988</v>
      </c>
      <c r="N272" s="41">
        <v>937499.99999999988</v>
      </c>
      <c r="O272" s="41">
        <v>937499.99999999988</v>
      </c>
      <c r="P272" s="41">
        <v>937499.99999999988</v>
      </c>
      <c r="Q272" s="41">
        <v>937499.99999999988</v>
      </c>
      <c r="R272" s="41">
        <v>937499.99999999988</v>
      </c>
      <c r="S272" s="41">
        <v>937499.99999999988</v>
      </c>
      <c r="T272" s="41">
        <v>937499.99999999988</v>
      </c>
      <c r="U272" s="41">
        <v>937499.99999999988</v>
      </c>
      <c r="V272" s="41">
        <v>937499.99999999988</v>
      </c>
      <c r="X272" s="41">
        <v>937499.99999999988</v>
      </c>
      <c r="Y272" s="64">
        <v>0.95059460848483257</v>
      </c>
      <c r="Z272" s="64">
        <v>0.99997859877429907</v>
      </c>
      <c r="AA272" s="64">
        <v>0.99999996089295973</v>
      </c>
      <c r="AB272" s="64">
        <v>0.99999999987324129</v>
      </c>
      <c r="AC272" s="64">
        <v>0.99999999999941458</v>
      </c>
      <c r="AD272" s="64">
        <v>0.99999999999999656</v>
      </c>
      <c r="AE272" s="64">
        <v>1</v>
      </c>
      <c r="AF272" s="64">
        <v>1</v>
      </c>
      <c r="AG272" s="64">
        <v>1</v>
      </c>
      <c r="AH272" s="64">
        <v>1</v>
      </c>
      <c r="AI272" s="64">
        <v>1</v>
      </c>
      <c r="AJ272" s="64">
        <v>1</v>
      </c>
      <c r="AK272" s="64">
        <v>1</v>
      </c>
      <c r="AL272" s="64">
        <v>1</v>
      </c>
      <c r="AM272" s="64">
        <v>1</v>
      </c>
      <c r="AN272" s="64">
        <v>1</v>
      </c>
      <c r="AO272" s="64">
        <v>1</v>
      </c>
      <c r="AP272" s="64">
        <v>1</v>
      </c>
      <c r="AQ272" s="64">
        <v>1</v>
      </c>
      <c r="AR272" s="64">
        <v>1</v>
      </c>
    </row>
    <row r="273" spans="2:44" x14ac:dyDescent="0.25">
      <c r="B273" t="s">
        <v>545</v>
      </c>
      <c r="C273" s="24">
        <v>1017584.7865646834</v>
      </c>
      <c r="D273" s="24">
        <v>1062480.3433431534</v>
      </c>
      <c r="E273" s="24">
        <v>1062499.9638871835</v>
      </c>
      <c r="F273" s="24">
        <v>1062499.9998824999</v>
      </c>
      <c r="G273" s="24">
        <v>1062499.9999994556</v>
      </c>
      <c r="H273" s="24">
        <v>1062499.9999999967</v>
      </c>
      <c r="I273" s="24">
        <v>1062500</v>
      </c>
      <c r="J273" s="24">
        <v>1062500</v>
      </c>
      <c r="K273" s="24">
        <v>1062500</v>
      </c>
      <c r="L273" s="24">
        <v>1062500</v>
      </c>
      <c r="M273" s="24">
        <v>1062500</v>
      </c>
      <c r="N273" s="24">
        <v>1062500</v>
      </c>
      <c r="O273" s="24">
        <v>1062500</v>
      </c>
      <c r="P273" s="24">
        <v>1062500</v>
      </c>
      <c r="Q273" s="24">
        <v>1062500</v>
      </c>
      <c r="R273" s="24">
        <v>1062500</v>
      </c>
      <c r="S273" s="24">
        <v>1062500</v>
      </c>
      <c r="T273" s="24">
        <v>1062500</v>
      </c>
      <c r="U273" s="24">
        <v>1062500</v>
      </c>
      <c r="V273" s="24">
        <v>1062500</v>
      </c>
      <c r="X273" s="24">
        <v>1062500</v>
      </c>
      <c r="Y273" s="6">
        <v>0.95772685794323142</v>
      </c>
      <c r="Z273" s="6">
        <v>0.99998149961708549</v>
      </c>
      <c r="AA273" s="6">
        <v>0.99999996601146679</v>
      </c>
      <c r="AB273" s="6">
        <v>0.99999999988941168</v>
      </c>
      <c r="AC273" s="6">
        <v>0.99999999999948763</v>
      </c>
      <c r="AD273" s="6">
        <v>0.99999999999999689</v>
      </c>
      <c r="AE273" s="6">
        <v>1</v>
      </c>
      <c r="AF273" s="6">
        <v>1</v>
      </c>
      <c r="AG273" s="6">
        <v>1</v>
      </c>
      <c r="AH273" s="6">
        <v>1</v>
      </c>
      <c r="AI273" s="6">
        <v>1</v>
      </c>
      <c r="AJ273" s="6">
        <v>1</v>
      </c>
      <c r="AK273" s="6">
        <v>1</v>
      </c>
      <c r="AL273" s="6">
        <v>1</v>
      </c>
      <c r="AM273" s="6">
        <v>1</v>
      </c>
      <c r="AN273" s="6">
        <v>1</v>
      </c>
      <c r="AO273" s="6">
        <v>1</v>
      </c>
      <c r="AP273" s="6">
        <v>1</v>
      </c>
      <c r="AQ273" s="6">
        <v>1</v>
      </c>
      <c r="AR273" s="6">
        <v>1</v>
      </c>
    </row>
    <row r="274" spans="2:44" x14ac:dyDescent="0.25">
      <c r="B274" s="91" t="s">
        <v>547</v>
      </c>
      <c r="C274" s="41">
        <v>1072174.5763816361</v>
      </c>
      <c r="D274" s="41">
        <v>1124977.0444012538</v>
      </c>
      <c r="E274" s="41">
        <v>1124999.9579821846</v>
      </c>
      <c r="F274" s="41">
        <v>1124999.9998636441</v>
      </c>
      <c r="G274" s="41">
        <v>1124999.9999993695</v>
      </c>
      <c r="H274" s="41">
        <v>1124999.9999999963</v>
      </c>
      <c r="I274" s="41">
        <v>1125000</v>
      </c>
      <c r="J274" s="41">
        <v>1125000</v>
      </c>
      <c r="K274" s="41">
        <v>1125000</v>
      </c>
      <c r="L274" s="41">
        <v>1125000</v>
      </c>
      <c r="M274" s="41">
        <v>1125000</v>
      </c>
      <c r="N274" s="41">
        <v>1125000</v>
      </c>
      <c r="O274" s="41">
        <v>1125000</v>
      </c>
      <c r="P274" s="41">
        <v>1125000</v>
      </c>
      <c r="Q274" s="41">
        <v>1125000</v>
      </c>
      <c r="R274" s="41">
        <v>1125000</v>
      </c>
      <c r="S274" s="41">
        <v>1125000</v>
      </c>
      <c r="T274" s="41">
        <v>1125000</v>
      </c>
      <c r="U274" s="41">
        <v>1125000</v>
      </c>
      <c r="V274" s="41">
        <v>1125000</v>
      </c>
      <c r="X274" s="41">
        <v>1125000</v>
      </c>
      <c r="Y274" s="64">
        <v>0.95304406789478768</v>
      </c>
      <c r="Z274" s="64">
        <v>0.99997959502333666</v>
      </c>
      <c r="AA274" s="64">
        <v>0.9999999626508308</v>
      </c>
      <c r="AB274" s="64">
        <v>0.99999999987879473</v>
      </c>
      <c r="AC274" s="64">
        <v>0.99999999999943956</v>
      </c>
      <c r="AD274" s="64">
        <v>0.99999999999999667</v>
      </c>
      <c r="AE274" s="64">
        <v>1</v>
      </c>
      <c r="AF274" s="64">
        <v>1</v>
      </c>
      <c r="AG274" s="64">
        <v>1</v>
      </c>
      <c r="AH274" s="64">
        <v>1</v>
      </c>
      <c r="AI274" s="64">
        <v>1</v>
      </c>
      <c r="AJ274" s="64">
        <v>1</v>
      </c>
      <c r="AK274" s="64">
        <v>1</v>
      </c>
      <c r="AL274" s="64">
        <v>1</v>
      </c>
      <c r="AM274" s="64">
        <v>1</v>
      </c>
      <c r="AN274" s="64">
        <v>1</v>
      </c>
      <c r="AO274" s="64">
        <v>1</v>
      </c>
      <c r="AP274" s="64">
        <v>1</v>
      </c>
      <c r="AQ274" s="64">
        <v>1</v>
      </c>
      <c r="AR274" s="64">
        <v>1</v>
      </c>
    </row>
    <row r="275" spans="2:44" x14ac:dyDescent="0.25">
      <c r="B275" t="s">
        <v>549</v>
      </c>
      <c r="C275" s="24">
        <v>1311201.0494209439</v>
      </c>
      <c r="D275" s="24">
        <v>1374972.2544849121</v>
      </c>
      <c r="E275" s="24">
        <v>1374999.9491942269</v>
      </c>
      <c r="F275" s="24">
        <v>1374999.9998350781</v>
      </c>
      <c r="G275" s="24">
        <v>1374999.9999992372</v>
      </c>
      <c r="H275" s="24">
        <v>1374999.9999999953</v>
      </c>
      <c r="I275" s="24">
        <v>1374999.9999999998</v>
      </c>
      <c r="J275" s="24">
        <v>1374999.9999999998</v>
      </c>
      <c r="K275" s="24">
        <v>1374999.9999999998</v>
      </c>
      <c r="L275" s="24">
        <v>1374999.9999999998</v>
      </c>
      <c r="M275" s="24">
        <v>1374999.9999999998</v>
      </c>
      <c r="N275" s="24">
        <v>1374999.9999999998</v>
      </c>
      <c r="O275" s="24">
        <v>1374999.9999999998</v>
      </c>
      <c r="P275" s="24">
        <v>1374999.9999999998</v>
      </c>
      <c r="Q275" s="24">
        <v>1374999.9999999998</v>
      </c>
      <c r="R275" s="24">
        <v>1374999.9999999998</v>
      </c>
      <c r="S275" s="24">
        <v>1374999.9999999998</v>
      </c>
      <c r="T275" s="24">
        <v>1374999.9999999998</v>
      </c>
      <c r="U275" s="24">
        <v>1374999.9999999998</v>
      </c>
      <c r="V275" s="24">
        <v>1374999.9999999998</v>
      </c>
      <c r="X275" s="24">
        <v>1374999.9999999998</v>
      </c>
      <c r="Y275" s="6">
        <v>0.95360076321523213</v>
      </c>
      <c r="Z275" s="6">
        <v>0.99997982144357267</v>
      </c>
      <c r="AA275" s="6">
        <v>0.999999963050347</v>
      </c>
      <c r="AB275" s="6">
        <v>0.99999999988005694</v>
      </c>
      <c r="AC275" s="6">
        <v>0.99999999999944544</v>
      </c>
      <c r="AD275" s="6">
        <v>0.99999999999999678</v>
      </c>
      <c r="AE275" s="6">
        <v>1</v>
      </c>
      <c r="AF275" s="6">
        <v>1</v>
      </c>
      <c r="AG275" s="6">
        <v>1</v>
      </c>
      <c r="AH275" s="6">
        <v>1</v>
      </c>
      <c r="AI275" s="6">
        <v>1</v>
      </c>
      <c r="AJ275" s="6">
        <v>1</v>
      </c>
      <c r="AK275" s="6">
        <v>1</v>
      </c>
      <c r="AL275" s="6">
        <v>1</v>
      </c>
      <c r="AM275" s="6">
        <v>1</v>
      </c>
      <c r="AN275" s="6">
        <v>1</v>
      </c>
      <c r="AO275" s="6">
        <v>1</v>
      </c>
      <c r="AP275" s="6">
        <v>1</v>
      </c>
      <c r="AQ275" s="6">
        <v>1</v>
      </c>
      <c r="AR275" s="6">
        <v>1</v>
      </c>
    </row>
    <row r="276" spans="2:44" x14ac:dyDescent="0.25">
      <c r="B276" s="91" t="s">
        <v>551</v>
      </c>
      <c r="C276" s="41">
        <v>1434158.8382358477</v>
      </c>
      <c r="D276" s="41">
        <v>1499971.260501951</v>
      </c>
      <c r="E276" s="41">
        <v>1499999.9472722546</v>
      </c>
      <c r="F276" s="41">
        <v>1499999.9998286052</v>
      </c>
      <c r="G276" s="41">
        <v>1499999.9999992065</v>
      </c>
      <c r="H276" s="41">
        <v>1499999.9999999951</v>
      </c>
      <c r="I276" s="41">
        <v>1500000</v>
      </c>
      <c r="J276" s="41">
        <v>1500000</v>
      </c>
      <c r="K276" s="41">
        <v>1500000</v>
      </c>
      <c r="L276" s="41">
        <v>1500000</v>
      </c>
      <c r="M276" s="41">
        <v>1500000</v>
      </c>
      <c r="N276" s="41">
        <v>1500000</v>
      </c>
      <c r="O276" s="41">
        <v>1500000</v>
      </c>
      <c r="P276" s="41">
        <v>1500000</v>
      </c>
      <c r="Q276" s="41">
        <v>1500000</v>
      </c>
      <c r="R276" s="41">
        <v>1500000</v>
      </c>
      <c r="S276" s="41">
        <v>1500000</v>
      </c>
      <c r="T276" s="41">
        <v>1500000</v>
      </c>
      <c r="U276" s="41">
        <v>1500000</v>
      </c>
      <c r="V276" s="41">
        <v>1500000</v>
      </c>
      <c r="X276" s="41">
        <v>1500000</v>
      </c>
      <c r="Y276" s="64">
        <v>0.95610589215723174</v>
      </c>
      <c r="Z276" s="64">
        <v>0.99998084033463397</v>
      </c>
      <c r="AA276" s="64">
        <v>0.99999996484816978</v>
      </c>
      <c r="AB276" s="64">
        <v>0.99999999988573685</v>
      </c>
      <c r="AC276" s="64">
        <v>0.99999999999947098</v>
      </c>
      <c r="AD276" s="64">
        <v>0.99999999999999678</v>
      </c>
      <c r="AE276" s="64">
        <v>1</v>
      </c>
      <c r="AF276" s="64">
        <v>1</v>
      </c>
      <c r="AG276" s="64">
        <v>1</v>
      </c>
      <c r="AH276" s="64">
        <v>1</v>
      </c>
      <c r="AI276" s="64">
        <v>1</v>
      </c>
      <c r="AJ276" s="64">
        <v>1</v>
      </c>
      <c r="AK276" s="64">
        <v>1</v>
      </c>
      <c r="AL276" s="64">
        <v>1</v>
      </c>
      <c r="AM276" s="64">
        <v>1</v>
      </c>
      <c r="AN276" s="64">
        <v>1</v>
      </c>
      <c r="AO276" s="64">
        <v>1</v>
      </c>
      <c r="AP276" s="64">
        <v>1</v>
      </c>
      <c r="AQ276" s="64">
        <v>1</v>
      </c>
      <c r="AR276" s="64">
        <v>1</v>
      </c>
    </row>
    <row r="277" spans="2:44" x14ac:dyDescent="0.25">
      <c r="B277" t="s">
        <v>553</v>
      </c>
      <c r="C277" s="24">
        <v>1782364.8909090608</v>
      </c>
      <c r="D277" s="24">
        <v>1874959.8727018104</v>
      </c>
      <c r="E277" s="24">
        <v>1874999.9266742992</v>
      </c>
      <c r="F277" s="24">
        <v>1874999.9997623272</v>
      </c>
      <c r="G277" s="24">
        <v>1874999.9999989022</v>
      </c>
      <c r="H277" s="24">
        <v>1874999.9999999932</v>
      </c>
      <c r="I277" s="24">
        <v>1874999.9999999998</v>
      </c>
      <c r="J277" s="24">
        <v>1874999.9999999998</v>
      </c>
      <c r="K277" s="24">
        <v>1874999.9999999998</v>
      </c>
      <c r="L277" s="24">
        <v>1874999.9999999998</v>
      </c>
      <c r="M277" s="24">
        <v>1874999.9999999998</v>
      </c>
      <c r="N277" s="24">
        <v>1874999.9999999998</v>
      </c>
      <c r="O277" s="24">
        <v>1874999.9999999998</v>
      </c>
      <c r="P277" s="24">
        <v>1874999.9999999998</v>
      </c>
      <c r="Q277" s="24">
        <v>1874999.9999999998</v>
      </c>
      <c r="R277" s="24">
        <v>1874999.9999999998</v>
      </c>
      <c r="S277" s="24">
        <v>1874999.9999999998</v>
      </c>
      <c r="T277" s="24">
        <v>1874999.9999999998</v>
      </c>
      <c r="U277" s="24">
        <v>1874999.9999999998</v>
      </c>
      <c r="V277" s="24">
        <v>1874999.9999999998</v>
      </c>
      <c r="X277" s="24">
        <v>1874999.9999999998</v>
      </c>
      <c r="Y277" s="6">
        <v>0.95059460848483257</v>
      </c>
      <c r="Z277" s="6">
        <v>0.99997859877429907</v>
      </c>
      <c r="AA277" s="6">
        <v>0.99999996089295973</v>
      </c>
      <c r="AB277" s="6">
        <v>0.99999999987324129</v>
      </c>
      <c r="AC277" s="6">
        <v>0.99999999999941458</v>
      </c>
      <c r="AD277" s="6">
        <v>0.99999999999999656</v>
      </c>
      <c r="AE277" s="6">
        <v>1</v>
      </c>
      <c r="AF277" s="6">
        <v>1</v>
      </c>
      <c r="AG277" s="6">
        <v>1</v>
      </c>
      <c r="AH277" s="6">
        <v>1</v>
      </c>
      <c r="AI277" s="6">
        <v>1</v>
      </c>
      <c r="AJ277" s="6">
        <v>1</v>
      </c>
      <c r="AK277" s="6">
        <v>1</v>
      </c>
      <c r="AL277" s="6">
        <v>1</v>
      </c>
      <c r="AM277" s="6">
        <v>1</v>
      </c>
      <c r="AN277" s="6">
        <v>1</v>
      </c>
      <c r="AO277" s="6">
        <v>1</v>
      </c>
      <c r="AP277" s="6">
        <v>1</v>
      </c>
      <c r="AQ277" s="6">
        <v>1</v>
      </c>
      <c r="AR277" s="6">
        <v>1</v>
      </c>
    </row>
    <row r="278" spans="2:44" x14ac:dyDescent="0.25">
      <c r="B278" s="91" t="s">
        <v>555</v>
      </c>
      <c r="C278" s="41">
        <v>2035169.5731293669</v>
      </c>
      <c r="D278" s="41">
        <v>2124960.6866863067</v>
      </c>
      <c r="E278" s="41">
        <v>2124999.9277743669</v>
      </c>
      <c r="F278" s="41">
        <v>2124999.9997649998</v>
      </c>
      <c r="G278" s="41">
        <v>2124999.9999989113</v>
      </c>
      <c r="H278" s="41">
        <v>2124999.9999999935</v>
      </c>
      <c r="I278" s="41">
        <v>2125000</v>
      </c>
      <c r="J278" s="41">
        <v>2125000</v>
      </c>
      <c r="K278" s="41">
        <v>2125000</v>
      </c>
      <c r="L278" s="41">
        <v>2125000</v>
      </c>
      <c r="M278" s="41">
        <v>2125000</v>
      </c>
      <c r="N278" s="41">
        <v>2125000</v>
      </c>
      <c r="O278" s="41">
        <v>2125000</v>
      </c>
      <c r="P278" s="41">
        <v>2125000</v>
      </c>
      <c r="Q278" s="41">
        <v>2125000</v>
      </c>
      <c r="R278" s="41">
        <v>2125000</v>
      </c>
      <c r="S278" s="41">
        <v>2125000</v>
      </c>
      <c r="T278" s="41">
        <v>2125000</v>
      </c>
      <c r="U278" s="41">
        <v>2125000</v>
      </c>
      <c r="V278" s="41">
        <v>2125000</v>
      </c>
      <c r="X278" s="41">
        <v>2125000</v>
      </c>
      <c r="Y278" s="64">
        <v>0.95772685794323142</v>
      </c>
      <c r="Z278" s="64">
        <v>0.99998149961708549</v>
      </c>
      <c r="AA278" s="64">
        <v>0.99999996601146679</v>
      </c>
      <c r="AB278" s="64">
        <v>0.99999999988941168</v>
      </c>
      <c r="AC278" s="64">
        <v>0.99999999999948763</v>
      </c>
      <c r="AD278" s="64">
        <v>0.99999999999999689</v>
      </c>
      <c r="AE278" s="64">
        <v>1</v>
      </c>
      <c r="AF278" s="64">
        <v>1</v>
      </c>
      <c r="AG278" s="64">
        <v>1</v>
      </c>
      <c r="AH278" s="64">
        <v>1</v>
      </c>
      <c r="AI278" s="64">
        <v>1</v>
      </c>
      <c r="AJ278" s="64">
        <v>1</v>
      </c>
      <c r="AK278" s="64">
        <v>1</v>
      </c>
      <c r="AL278" s="64">
        <v>1</v>
      </c>
      <c r="AM278" s="64">
        <v>1</v>
      </c>
      <c r="AN278" s="64">
        <v>1</v>
      </c>
      <c r="AO278" s="64">
        <v>1</v>
      </c>
      <c r="AP278" s="64">
        <v>1</v>
      </c>
      <c r="AQ278" s="64">
        <v>1</v>
      </c>
      <c r="AR278" s="64">
        <v>1</v>
      </c>
    </row>
    <row r="280" spans="2:44" x14ac:dyDescent="0.25">
      <c r="B280" s="30" t="s">
        <v>6052</v>
      </c>
      <c r="C280" s="70"/>
      <c r="D280" s="70"/>
      <c r="E280" s="70"/>
      <c r="F280" s="70"/>
      <c r="G280" s="70"/>
      <c r="H280" s="70"/>
      <c r="I280" s="70"/>
      <c r="J280" s="70"/>
      <c r="K280" s="70"/>
      <c r="L280" s="70"/>
      <c r="M280" s="70"/>
      <c r="N280" s="70"/>
      <c r="O280" s="70"/>
      <c r="P280" s="70"/>
      <c r="Q280" s="70"/>
      <c r="R280" s="70"/>
      <c r="S280" s="70"/>
      <c r="T280" s="70"/>
      <c r="U280" s="70"/>
      <c r="V280" s="70"/>
      <c r="X280" s="30" t="s">
        <v>6053</v>
      </c>
      <c r="Y280" s="70"/>
      <c r="Z280" s="70"/>
      <c r="AA280" s="70"/>
      <c r="AB280" s="70"/>
      <c r="AC280" s="70"/>
      <c r="AD280" s="70"/>
      <c r="AE280" s="70"/>
      <c r="AF280" s="70"/>
      <c r="AG280" s="70"/>
      <c r="AH280" s="70"/>
      <c r="AI280" s="70"/>
      <c r="AJ280" s="70"/>
      <c r="AK280" s="70"/>
      <c r="AL280" s="70"/>
      <c r="AM280" s="70"/>
      <c r="AN280" s="70"/>
      <c r="AO280" s="70"/>
      <c r="AP280" s="70"/>
      <c r="AQ280" s="70"/>
      <c r="AR280" s="70"/>
    </row>
    <row r="281" spans="2:44" x14ac:dyDescent="0.25">
      <c r="B281" s="7" t="s">
        <v>6008</v>
      </c>
      <c r="C281" s="50" t="s">
        <v>6010</v>
      </c>
      <c r="D281" s="50" t="s">
        <v>6011</v>
      </c>
      <c r="E281" s="50" t="s">
        <v>6012</v>
      </c>
      <c r="F281" s="50" t="s">
        <v>6013</v>
      </c>
      <c r="G281" s="50" t="s">
        <v>6014</v>
      </c>
      <c r="H281" s="50" t="s">
        <v>6015</v>
      </c>
      <c r="I281" s="50" t="s">
        <v>6016</v>
      </c>
      <c r="J281" s="50" t="s">
        <v>6017</v>
      </c>
      <c r="K281" s="50" t="s">
        <v>6018</v>
      </c>
      <c r="L281" s="50" t="s">
        <v>6019</v>
      </c>
      <c r="M281" s="50" t="s">
        <v>6020</v>
      </c>
      <c r="N281" s="50" t="s">
        <v>6021</v>
      </c>
      <c r="O281" s="50" t="s">
        <v>6022</v>
      </c>
      <c r="P281" s="50" t="s">
        <v>6023</v>
      </c>
      <c r="Q281" s="50" t="s">
        <v>6024</v>
      </c>
      <c r="R281" s="50" t="s">
        <v>6025</v>
      </c>
      <c r="S281" s="50" t="s">
        <v>6026</v>
      </c>
      <c r="T281" s="50" t="s">
        <v>6027</v>
      </c>
      <c r="U281" s="50" t="s">
        <v>6028</v>
      </c>
      <c r="V281" s="50" t="s">
        <v>6029</v>
      </c>
      <c r="X281" s="50" t="s">
        <v>6009</v>
      </c>
      <c r="Y281" s="50" t="s">
        <v>6010</v>
      </c>
      <c r="Z281" s="50" t="s">
        <v>6011</v>
      </c>
      <c r="AA281" s="50" t="s">
        <v>6012</v>
      </c>
      <c r="AB281" s="50" t="s">
        <v>6013</v>
      </c>
      <c r="AC281" s="50" t="s">
        <v>6014</v>
      </c>
      <c r="AD281" s="50" t="s">
        <v>6015</v>
      </c>
      <c r="AE281" s="50" t="s">
        <v>6016</v>
      </c>
      <c r="AF281" s="50" t="s">
        <v>6017</v>
      </c>
      <c r="AG281" s="50" t="s">
        <v>6018</v>
      </c>
      <c r="AH281" s="50" t="s">
        <v>6019</v>
      </c>
      <c r="AI281" s="50" t="s">
        <v>6020</v>
      </c>
      <c r="AJ281" s="50" t="s">
        <v>6021</v>
      </c>
      <c r="AK281" s="50" t="s">
        <v>6022</v>
      </c>
      <c r="AL281" s="50" t="s">
        <v>6023</v>
      </c>
      <c r="AM281" s="50" t="s">
        <v>6024</v>
      </c>
      <c r="AN281" s="50" t="s">
        <v>6025</v>
      </c>
      <c r="AO281" s="50" t="s">
        <v>6026</v>
      </c>
      <c r="AP281" s="50" t="s">
        <v>6027</v>
      </c>
      <c r="AQ281" s="50" t="s">
        <v>6028</v>
      </c>
      <c r="AR281" s="50" t="s">
        <v>6029</v>
      </c>
    </row>
    <row r="282" spans="2:44" x14ac:dyDescent="0.25">
      <c r="B282" t="s">
        <v>517</v>
      </c>
      <c r="C282" s="24">
        <v>0</v>
      </c>
      <c r="D282" s="24">
        <v>0</v>
      </c>
      <c r="E282" s="24">
        <v>0</v>
      </c>
      <c r="F282" s="24">
        <v>0</v>
      </c>
      <c r="G282" s="24">
        <v>0</v>
      </c>
      <c r="H282" s="24">
        <v>0</v>
      </c>
      <c r="I282" s="24">
        <v>0</v>
      </c>
      <c r="J282" s="24">
        <v>0</v>
      </c>
      <c r="K282" s="24">
        <v>0</v>
      </c>
      <c r="L282" s="24">
        <v>0</v>
      </c>
      <c r="M282" s="24">
        <v>0</v>
      </c>
      <c r="N282" s="24">
        <v>0</v>
      </c>
      <c r="O282" s="24">
        <v>0</v>
      </c>
      <c r="P282" s="24">
        <v>0</v>
      </c>
      <c r="Q282" s="24">
        <v>0</v>
      </c>
      <c r="R282" s="24">
        <v>0</v>
      </c>
      <c r="S282" s="24">
        <v>0</v>
      </c>
      <c r="T282" s="24">
        <v>0</v>
      </c>
      <c r="U282" s="24">
        <v>0</v>
      </c>
      <c r="V282" s="24">
        <v>0</v>
      </c>
      <c r="X282" s="24">
        <v>0</v>
      </c>
      <c r="Y282" s="6">
        <v>0</v>
      </c>
      <c r="Z282" s="6">
        <v>0</v>
      </c>
      <c r="AA282" s="6">
        <v>0</v>
      </c>
      <c r="AB282" s="6">
        <v>0</v>
      </c>
      <c r="AC282" s="6">
        <v>0</v>
      </c>
      <c r="AD282" s="6">
        <v>0</v>
      </c>
      <c r="AE282" s="6">
        <v>0</v>
      </c>
      <c r="AF282" s="6">
        <v>0</v>
      </c>
      <c r="AG282" s="6">
        <v>0</v>
      </c>
      <c r="AH282" s="6">
        <v>0</v>
      </c>
      <c r="AI282" s="6">
        <v>0</v>
      </c>
      <c r="AJ282" s="6">
        <v>0</v>
      </c>
      <c r="AK282" s="6">
        <v>0</v>
      </c>
      <c r="AL282" s="6">
        <v>0</v>
      </c>
      <c r="AM282" s="6">
        <v>0</v>
      </c>
      <c r="AN282" s="6">
        <v>0</v>
      </c>
      <c r="AO282" s="6">
        <v>0</v>
      </c>
      <c r="AP282" s="6">
        <v>0</v>
      </c>
      <c r="AQ282" s="6">
        <v>0</v>
      </c>
      <c r="AR282" s="6">
        <v>0</v>
      </c>
    </row>
    <row r="283" spans="2:44" x14ac:dyDescent="0.25">
      <c r="B283" s="91" t="s">
        <v>519</v>
      </c>
      <c r="C283" s="41">
        <v>0</v>
      </c>
      <c r="D283" s="41">
        <v>0</v>
      </c>
      <c r="E283" s="41">
        <v>0</v>
      </c>
      <c r="F283" s="41">
        <v>0</v>
      </c>
      <c r="G283" s="41">
        <v>0</v>
      </c>
      <c r="H283" s="41">
        <v>0</v>
      </c>
      <c r="I283" s="41">
        <v>0</v>
      </c>
      <c r="J283" s="41">
        <v>0</v>
      </c>
      <c r="K283" s="41">
        <v>0</v>
      </c>
      <c r="L283" s="41">
        <v>0</v>
      </c>
      <c r="M283" s="41">
        <v>0</v>
      </c>
      <c r="N283" s="41">
        <v>0</v>
      </c>
      <c r="O283" s="41">
        <v>0</v>
      </c>
      <c r="P283" s="41">
        <v>0</v>
      </c>
      <c r="Q283" s="41">
        <v>0</v>
      </c>
      <c r="R283" s="41">
        <v>0</v>
      </c>
      <c r="S283" s="41">
        <v>0</v>
      </c>
      <c r="T283" s="41">
        <v>0</v>
      </c>
      <c r="U283" s="41">
        <v>0</v>
      </c>
      <c r="V283" s="41">
        <v>0</v>
      </c>
      <c r="X283" s="41">
        <v>0</v>
      </c>
      <c r="Y283" s="64">
        <v>0</v>
      </c>
      <c r="Z283" s="64">
        <v>0</v>
      </c>
      <c r="AA283" s="64">
        <v>0</v>
      </c>
      <c r="AB283" s="64">
        <v>0</v>
      </c>
      <c r="AC283" s="64">
        <v>0</v>
      </c>
      <c r="AD283" s="64">
        <v>0</v>
      </c>
      <c r="AE283" s="64">
        <v>0</v>
      </c>
      <c r="AF283" s="64">
        <v>0</v>
      </c>
      <c r="AG283" s="64">
        <v>0</v>
      </c>
      <c r="AH283" s="64">
        <v>0</v>
      </c>
      <c r="AI283" s="64">
        <v>0</v>
      </c>
      <c r="AJ283" s="64">
        <v>0</v>
      </c>
      <c r="AK283" s="64">
        <v>0</v>
      </c>
      <c r="AL283" s="64">
        <v>0</v>
      </c>
      <c r="AM283" s="64">
        <v>0</v>
      </c>
      <c r="AN283" s="64">
        <v>0</v>
      </c>
      <c r="AO283" s="64">
        <v>0</v>
      </c>
      <c r="AP283" s="64">
        <v>0</v>
      </c>
      <c r="AQ283" s="64">
        <v>0</v>
      </c>
      <c r="AR283" s="64">
        <v>0</v>
      </c>
    </row>
    <row r="284" spans="2:44" x14ac:dyDescent="0.25">
      <c r="B284" t="s">
        <v>521</v>
      </c>
      <c r="C284" s="24">
        <v>5202.3859908630438</v>
      </c>
      <c r="D284" s="24">
        <v>10283.94958002252</v>
      </c>
      <c r="E284" s="24">
        <v>11674.419882644677</v>
      </c>
      <c r="F284" s="24">
        <v>12164.797236140595</v>
      </c>
      <c r="G284" s="24">
        <v>12356.334700084511</v>
      </c>
      <c r="H284" s="24">
        <v>12435.981006106702</v>
      </c>
      <c r="I284" s="24">
        <v>12470.599378517176</v>
      </c>
      <c r="J284" s="24">
        <v>12486.163943564146</v>
      </c>
      <c r="K284" s="24">
        <v>12493.354280687076</v>
      </c>
      <c r="L284" s="24">
        <v>12496.751595328697</v>
      </c>
      <c r="M284" s="24">
        <v>12498.387787836349</v>
      </c>
      <c r="N284" s="24">
        <v>12499.188980839053</v>
      </c>
      <c r="O284" s="24">
        <v>12499.587067947941</v>
      </c>
      <c r="P284" s="24">
        <v>12499.787452260309</v>
      </c>
      <c r="Q284" s="24">
        <v>12499.889505571828</v>
      </c>
      <c r="R284" s="24">
        <v>12499.942034329431</v>
      </c>
      <c r="S284" s="24">
        <v>12499.96933520799</v>
      </c>
      <c r="T284" s="24">
        <v>12499.983651371471</v>
      </c>
      <c r="U284" s="24">
        <v>12499.991220657277</v>
      </c>
      <c r="V284" s="24">
        <v>12499.995253459829</v>
      </c>
      <c r="X284" s="24">
        <v>12500</v>
      </c>
      <c r="Y284" s="6">
        <v>0.41619087926904352</v>
      </c>
      <c r="Z284" s="6">
        <v>0.82271596640180156</v>
      </c>
      <c r="AA284" s="6">
        <v>0.93395359061157424</v>
      </c>
      <c r="AB284" s="6">
        <v>0.97318377889124763</v>
      </c>
      <c r="AC284" s="6">
        <v>0.98850677600676096</v>
      </c>
      <c r="AD284" s="6">
        <v>0.99487848048853611</v>
      </c>
      <c r="AE284" s="6">
        <v>0.9976479502813741</v>
      </c>
      <c r="AF284" s="6">
        <v>0.99889311548513171</v>
      </c>
      <c r="AG284" s="6">
        <v>0.99946834245496607</v>
      </c>
      <c r="AH284" s="6">
        <v>0.99974012762629572</v>
      </c>
      <c r="AI284" s="6">
        <v>0.99987102302690789</v>
      </c>
      <c r="AJ284" s="6">
        <v>0.99993511846712424</v>
      </c>
      <c r="AK284" s="6">
        <v>0.9999669654358353</v>
      </c>
      <c r="AL284" s="6">
        <v>0.99998299618082476</v>
      </c>
      <c r="AM284" s="6">
        <v>0.99999116044574621</v>
      </c>
      <c r="AN284" s="6">
        <v>0.99999536274635448</v>
      </c>
      <c r="AO284" s="6">
        <v>0.99999754681663922</v>
      </c>
      <c r="AP284" s="6">
        <v>0.9999986921097177</v>
      </c>
      <c r="AQ284" s="6">
        <v>0.99999929765258222</v>
      </c>
      <c r="AR284" s="6">
        <v>0.99999962027678635</v>
      </c>
    </row>
    <row r="285" spans="2:44" x14ac:dyDescent="0.25">
      <c r="B285" s="91" t="s">
        <v>523</v>
      </c>
      <c r="C285" s="41">
        <v>12718.041473703635</v>
      </c>
      <c r="D285" s="41">
        <v>21142.335849862055</v>
      </c>
      <c r="E285" s="41">
        <v>23544.713484731717</v>
      </c>
      <c r="F285" s="41">
        <v>24404.602906269633</v>
      </c>
      <c r="G285" s="41">
        <v>24743.435286837019</v>
      </c>
      <c r="H285" s="41">
        <v>24885.196690981022</v>
      </c>
      <c r="I285" s="41">
        <v>24947.100228798765</v>
      </c>
      <c r="J285" s="41">
        <v>24975.035656843454</v>
      </c>
      <c r="K285" s="41">
        <v>24987.980559806412</v>
      </c>
      <c r="L285" s="41">
        <v>24994.112743938098</v>
      </c>
      <c r="M285" s="41">
        <v>24997.072744909143</v>
      </c>
      <c r="N285" s="41">
        <v>24998.525038452161</v>
      </c>
      <c r="O285" s="41">
        <v>24999.247909332331</v>
      </c>
      <c r="P285" s="41">
        <v>24999.61235656753</v>
      </c>
      <c r="Q285" s="41">
        <v>24999.798232194789</v>
      </c>
      <c r="R285" s="41">
        <v>24999.894031654228</v>
      </c>
      <c r="S285" s="41">
        <v>24999.943881894163</v>
      </c>
      <c r="T285" s="41">
        <v>24999.970051816785</v>
      </c>
      <c r="U285" s="41">
        <v>24999.983902827182</v>
      </c>
      <c r="V285" s="41">
        <v>24999.991289589074</v>
      </c>
      <c r="X285" s="41">
        <v>25000</v>
      </c>
      <c r="Y285" s="64">
        <v>0.50872165894814536</v>
      </c>
      <c r="Z285" s="64">
        <v>0.84569343399448216</v>
      </c>
      <c r="AA285" s="64">
        <v>0.94178853938926865</v>
      </c>
      <c r="AB285" s="64">
        <v>0.97618411625078527</v>
      </c>
      <c r="AC285" s="64">
        <v>0.98973741147348071</v>
      </c>
      <c r="AD285" s="64">
        <v>0.99540786763924083</v>
      </c>
      <c r="AE285" s="64">
        <v>0.99788400915195064</v>
      </c>
      <c r="AF285" s="64">
        <v>0.99900142627373822</v>
      </c>
      <c r="AG285" s="64">
        <v>0.99951922239225643</v>
      </c>
      <c r="AH285" s="64">
        <v>0.99976450975752396</v>
      </c>
      <c r="AI285" s="64">
        <v>0.99988290979636574</v>
      </c>
      <c r="AJ285" s="64">
        <v>0.9999410015380864</v>
      </c>
      <c r="AK285" s="64">
        <v>0.99996991637329324</v>
      </c>
      <c r="AL285" s="64">
        <v>0.9999844942627012</v>
      </c>
      <c r="AM285" s="64">
        <v>0.99999192928779157</v>
      </c>
      <c r="AN285" s="64">
        <v>0.99999576126616918</v>
      </c>
      <c r="AO285" s="64">
        <v>0.99999775527576651</v>
      </c>
      <c r="AP285" s="64">
        <v>0.99999880207267133</v>
      </c>
      <c r="AQ285" s="64">
        <v>0.99999935611308732</v>
      </c>
      <c r="AR285" s="64">
        <v>0.99999965158356297</v>
      </c>
    </row>
    <row r="286" spans="2:44" x14ac:dyDescent="0.25">
      <c r="B286" t="s">
        <v>525</v>
      </c>
      <c r="C286" s="24">
        <v>304051.65696203412</v>
      </c>
      <c r="D286" s="24">
        <v>597043.51233112323</v>
      </c>
      <c r="E286" s="24">
        <v>677312.22691283363</v>
      </c>
      <c r="F286" s="24">
        <v>705633.24813014315</v>
      </c>
      <c r="G286" s="24">
        <v>716698.17849156971</v>
      </c>
      <c r="H286" s="24">
        <v>721300.13303295639</v>
      </c>
      <c r="I286" s="24">
        <v>723300.66542576067</v>
      </c>
      <c r="J286" s="24">
        <v>724200.21649643569</v>
      </c>
      <c r="K286" s="24">
        <v>724615.82027828274</v>
      </c>
      <c r="L286" s="24">
        <v>724812.20208234515</v>
      </c>
      <c r="M286" s="24">
        <v>724906.78886374482</v>
      </c>
      <c r="N286" s="24">
        <v>724953.10796543921</v>
      </c>
      <c r="O286" s="24">
        <v>724976.12371441722</v>
      </c>
      <c r="P286" s="24">
        <v>724987.70968314493</v>
      </c>
      <c r="Q286" s="24">
        <v>724993.61054421717</v>
      </c>
      <c r="R286" s="24">
        <v>724996.64795410249</v>
      </c>
      <c r="S286" s="24">
        <v>724998.22665354167</v>
      </c>
      <c r="T286" s="24">
        <v>724999.05452861928</v>
      </c>
      <c r="U286" s="24">
        <v>724999.49225963478</v>
      </c>
      <c r="V286" s="24">
        <v>724999.72548333951</v>
      </c>
      <c r="X286" s="24">
        <v>725000.00000000012</v>
      </c>
      <c r="Y286" s="6">
        <v>0.41938159580970219</v>
      </c>
      <c r="Z286" s="6">
        <v>0.82350829287051464</v>
      </c>
      <c r="AA286" s="6">
        <v>0.93422376125908069</v>
      </c>
      <c r="AB286" s="6">
        <v>0.9732872388001973</v>
      </c>
      <c r="AC286" s="6">
        <v>0.98854921171250976</v>
      </c>
      <c r="AD286" s="6">
        <v>0.9948967352178707</v>
      </c>
      <c r="AE286" s="6">
        <v>0.99765609024242841</v>
      </c>
      <c r="AF286" s="6">
        <v>0.99889685033991116</v>
      </c>
      <c r="AG286" s="6">
        <v>0.99947009693556221</v>
      </c>
      <c r="AH286" s="6">
        <v>0.99974096838944138</v>
      </c>
      <c r="AI286" s="6">
        <v>0.99987143291550995</v>
      </c>
      <c r="AJ286" s="6">
        <v>0.99993532133164009</v>
      </c>
      <c r="AK286" s="6">
        <v>0.99996706719229944</v>
      </c>
      <c r="AL286" s="6">
        <v>0.99998304783882042</v>
      </c>
      <c r="AM286" s="6">
        <v>0.99999118695754075</v>
      </c>
      <c r="AN286" s="6">
        <v>0.99999537648841708</v>
      </c>
      <c r="AO286" s="6">
        <v>0.99999755400488488</v>
      </c>
      <c r="AP286" s="6">
        <v>0.99999869590154367</v>
      </c>
      <c r="AQ286" s="6">
        <v>0.99999929966846157</v>
      </c>
      <c r="AR286" s="6">
        <v>0.99999962135633025</v>
      </c>
    </row>
    <row r="287" spans="2:44" x14ac:dyDescent="0.25">
      <c r="B287" s="91" t="s">
        <v>527</v>
      </c>
      <c r="C287" s="41">
        <v>828976.08381836815</v>
      </c>
      <c r="D287" s="41">
        <v>1410792.1350425875</v>
      </c>
      <c r="E287" s="41">
        <v>1575537.0662826016</v>
      </c>
      <c r="F287" s="41">
        <v>1634358.3103801811</v>
      </c>
      <c r="G287" s="41">
        <v>1657502.5053514</v>
      </c>
      <c r="H287" s="41">
        <v>1667175.8315080525</v>
      </c>
      <c r="I287" s="41">
        <v>1671396.7006118733</v>
      </c>
      <c r="J287" s="41">
        <v>1673300.3113113598</v>
      </c>
      <c r="K287" s="41">
        <v>1674181.9775227073</v>
      </c>
      <c r="L287" s="41">
        <v>1674599.4583110458</v>
      </c>
      <c r="M287" s="41">
        <v>1674800.9022165481</v>
      </c>
      <c r="N287" s="41">
        <v>1674899.7068085545</v>
      </c>
      <c r="O287" s="41">
        <v>1674948.8721909018</v>
      </c>
      <c r="P287" s="41">
        <v>1674973.6533695552</v>
      </c>
      <c r="Q287" s="41">
        <v>1674986.2893465396</v>
      </c>
      <c r="R287" s="41">
        <v>1674992.8004908797</v>
      </c>
      <c r="S287" s="41">
        <v>1674996.1879721272</v>
      </c>
      <c r="T287" s="41">
        <v>1674997.9659809861</v>
      </c>
      <c r="U287" s="41">
        <v>1674998.9068742949</v>
      </c>
      <c r="V287" s="41">
        <v>1674999.4085757739</v>
      </c>
      <c r="X287" s="41">
        <v>1675000.0000000002</v>
      </c>
      <c r="Y287" s="64">
        <v>0.49491109481693613</v>
      </c>
      <c r="Z287" s="64">
        <v>0.84226396121945513</v>
      </c>
      <c r="AA287" s="64">
        <v>0.94061914404931424</v>
      </c>
      <c r="AB287" s="64">
        <v>0.97573630470458561</v>
      </c>
      <c r="AC287" s="64">
        <v>0.9895537345381491</v>
      </c>
      <c r="AD287" s="64">
        <v>0.99532885463167298</v>
      </c>
      <c r="AE287" s="64">
        <v>0.99784877648470038</v>
      </c>
      <c r="AF287" s="64">
        <v>0.99898526048439373</v>
      </c>
      <c r="AG287" s="64">
        <v>0.99951162837176544</v>
      </c>
      <c r="AH287" s="64">
        <v>0.99976087063345997</v>
      </c>
      <c r="AI287" s="64">
        <v>0.99988113565167036</v>
      </c>
      <c r="AJ287" s="64">
        <v>0.9999401234677936</v>
      </c>
      <c r="AK287" s="64">
        <v>0.99996947593486663</v>
      </c>
      <c r="AL287" s="64">
        <v>0.99998427066839102</v>
      </c>
      <c r="AM287" s="64">
        <v>0.99999181453524744</v>
      </c>
      <c r="AN287" s="64">
        <v>0.99999570178559971</v>
      </c>
      <c r="AO287" s="64">
        <v>0.99999772416246391</v>
      </c>
      <c r="AP287" s="64">
        <v>0.9999987856602901</v>
      </c>
      <c r="AQ287" s="64">
        <v>0.99999934738763863</v>
      </c>
      <c r="AR287" s="64">
        <v>0.9999996469109097</v>
      </c>
    </row>
    <row r="288" spans="2:44" x14ac:dyDescent="0.25">
      <c r="B288" t="s">
        <v>529</v>
      </c>
      <c r="C288" s="24">
        <v>994896.35144776932</v>
      </c>
      <c r="D288" s="24">
        <v>1658811.7091794463</v>
      </c>
      <c r="E288" s="24">
        <v>1847966.1979722769</v>
      </c>
      <c r="F288" s="24">
        <v>1915648.8154911839</v>
      </c>
      <c r="G288" s="24">
        <v>1942313.5211867045</v>
      </c>
      <c r="H288" s="24">
        <v>1953468.0882238597</v>
      </c>
      <c r="I288" s="24">
        <v>1958338.5157530569</v>
      </c>
      <c r="J288" s="24">
        <v>1960536.2374076389</v>
      </c>
      <c r="K288" s="24">
        <v>1961554.5659471557</v>
      </c>
      <c r="L288" s="24">
        <v>1962036.9360692203</v>
      </c>
      <c r="M288" s="24">
        <v>1962269.7647215137</v>
      </c>
      <c r="N288" s="24">
        <v>1962383.9949033342</v>
      </c>
      <c r="O288" s="24">
        <v>1962440.8502224339</v>
      </c>
      <c r="P288" s="24">
        <v>1962469.5138124812</v>
      </c>
      <c r="Q288" s="24">
        <v>1962484.132395715</v>
      </c>
      <c r="R288" s="24">
        <v>1962491.6665403643</v>
      </c>
      <c r="S288" s="24">
        <v>1962495.5869114753</v>
      </c>
      <c r="T288" s="24">
        <v>1962497.6449440073</v>
      </c>
      <c r="U288" s="24">
        <v>1962498.7341796651</v>
      </c>
      <c r="V288" s="24">
        <v>1962499.3150587387</v>
      </c>
      <c r="X288" s="24">
        <v>1962500.0000000007</v>
      </c>
      <c r="Y288" s="6">
        <v>0.5069535548778441</v>
      </c>
      <c r="Z288" s="6">
        <v>0.84525437410417614</v>
      </c>
      <c r="AA288" s="6">
        <v>0.94163882699224266</v>
      </c>
      <c r="AB288" s="6">
        <v>0.97612678496366023</v>
      </c>
      <c r="AC288" s="6">
        <v>0.98971389614609107</v>
      </c>
      <c r="AD288" s="6">
        <v>0.99539775196120206</v>
      </c>
      <c r="AE288" s="6">
        <v>0.99787949847289481</v>
      </c>
      <c r="AF288" s="6">
        <v>0.99899935664083472</v>
      </c>
      <c r="AG288" s="6">
        <v>0.99951825016415541</v>
      </c>
      <c r="AH288" s="6">
        <v>0.99976404385692719</v>
      </c>
      <c r="AI288" s="6">
        <v>0.99988268266064362</v>
      </c>
      <c r="AJ288" s="6">
        <v>0.99994088912271772</v>
      </c>
      <c r="AK288" s="6">
        <v>0.99996985998595322</v>
      </c>
      <c r="AL288" s="6">
        <v>0.99998446563693277</v>
      </c>
      <c r="AM288" s="6">
        <v>0.99999191459654235</v>
      </c>
      <c r="AN288" s="6">
        <v>0.99999575365114068</v>
      </c>
      <c r="AO288" s="6">
        <v>0.99999775129247115</v>
      </c>
      <c r="AP288" s="6">
        <v>0.99999879997146834</v>
      </c>
      <c r="AQ288" s="6">
        <v>0.99999935499600734</v>
      </c>
      <c r="AR288" s="6">
        <v>0.99999965098534416</v>
      </c>
    </row>
    <row r="289" spans="2:44" x14ac:dyDescent="0.25">
      <c r="B289" s="91" t="s">
        <v>531</v>
      </c>
      <c r="C289" s="41">
        <v>1017443.317896291</v>
      </c>
      <c r="D289" s="41">
        <v>1691386.8679889648</v>
      </c>
      <c r="E289" s="41">
        <v>1883577.0787785379</v>
      </c>
      <c r="F289" s="41">
        <v>1952368.2325015708</v>
      </c>
      <c r="G289" s="41">
        <v>1979474.8229469617</v>
      </c>
      <c r="H289" s="41">
        <v>1990815.7352784823</v>
      </c>
      <c r="I289" s="41">
        <v>1995768.0183039017</v>
      </c>
      <c r="J289" s="41">
        <v>1998002.8525474765</v>
      </c>
      <c r="K289" s="41">
        <v>1999038.4447845137</v>
      </c>
      <c r="L289" s="41">
        <v>1999529.0195150485</v>
      </c>
      <c r="M289" s="41">
        <v>1999765.8195927318</v>
      </c>
      <c r="N289" s="41">
        <v>1999882.0030761734</v>
      </c>
      <c r="O289" s="41">
        <v>1999939.832746587</v>
      </c>
      <c r="P289" s="41">
        <v>1999968.9885254027</v>
      </c>
      <c r="Q289" s="41">
        <v>1999983.8585755837</v>
      </c>
      <c r="R289" s="41">
        <v>1999991.5225323387</v>
      </c>
      <c r="S289" s="41">
        <v>1999995.5105515337</v>
      </c>
      <c r="T289" s="41">
        <v>1999997.6041453429</v>
      </c>
      <c r="U289" s="41">
        <v>1999998.7122261748</v>
      </c>
      <c r="V289" s="41">
        <v>1999999.3031671261</v>
      </c>
      <c r="X289" s="41">
        <v>2000000.0000000005</v>
      </c>
      <c r="Y289" s="64">
        <v>0.50872165894814536</v>
      </c>
      <c r="Z289" s="64">
        <v>0.84569343399448216</v>
      </c>
      <c r="AA289" s="64">
        <v>0.94178853938926876</v>
      </c>
      <c r="AB289" s="64">
        <v>0.97618411625078516</v>
      </c>
      <c r="AC289" s="64">
        <v>0.9897374114734806</v>
      </c>
      <c r="AD289" s="64">
        <v>0.99540786763924094</v>
      </c>
      <c r="AE289" s="64">
        <v>0.99788400915195064</v>
      </c>
      <c r="AF289" s="64">
        <v>0.999001426273738</v>
      </c>
      <c r="AG289" s="64">
        <v>0.99951922239225666</v>
      </c>
      <c r="AH289" s="64">
        <v>0.99976450975752396</v>
      </c>
      <c r="AI289" s="64">
        <v>0.99988290979636563</v>
      </c>
      <c r="AJ289" s="64">
        <v>0.9999410015380864</v>
      </c>
      <c r="AK289" s="64">
        <v>0.99996991637329324</v>
      </c>
      <c r="AL289" s="64">
        <v>0.99998449426270108</v>
      </c>
      <c r="AM289" s="64">
        <v>0.99999192928779157</v>
      </c>
      <c r="AN289" s="64">
        <v>0.99999576126616918</v>
      </c>
      <c r="AO289" s="64">
        <v>0.99999775527576662</v>
      </c>
      <c r="AP289" s="64">
        <v>0.99999880207267122</v>
      </c>
      <c r="AQ289" s="64">
        <v>0.9999993561130871</v>
      </c>
      <c r="AR289" s="64">
        <v>0.99999965158356285</v>
      </c>
    </row>
    <row r="290" spans="2:44" x14ac:dyDescent="0.25">
      <c r="B290" t="s">
        <v>533</v>
      </c>
      <c r="C290" s="24">
        <v>1163110.1256404561</v>
      </c>
      <c r="D290" s="24">
        <v>1979337.456229595</v>
      </c>
      <c r="E290" s="24">
        <v>2210460.8354925886</v>
      </c>
      <c r="F290" s="24">
        <v>2292982.5551135074</v>
      </c>
      <c r="G290" s="24">
        <v>2325452.1945493273</v>
      </c>
      <c r="H290" s="24">
        <v>2339023.2034494695</v>
      </c>
      <c r="I290" s="24">
        <v>2344944.8009023825</v>
      </c>
      <c r="J290" s="24">
        <v>2347615.4429672724</v>
      </c>
      <c r="K290" s="24">
        <v>2348852.3646437512</v>
      </c>
      <c r="L290" s="24">
        <v>2349438.0641842512</v>
      </c>
      <c r="M290" s="24">
        <v>2349720.677652149</v>
      </c>
      <c r="N290" s="24">
        <v>2349859.2945396663</v>
      </c>
      <c r="O290" s="24">
        <v>2349928.2706491291</v>
      </c>
      <c r="P290" s="24">
        <v>2349963.0371886906</v>
      </c>
      <c r="Q290" s="24">
        <v>2349980.7647315944</v>
      </c>
      <c r="R290" s="24">
        <v>2349989.8994935621</v>
      </c>
      <c r="S290" s="24">
        <v>2349994.6519373567</v>
      </c>
      <c r="T290" s="24">
        <v>2349997.1463837437</v>
      </c>
      <c r="U290" s="24">
        <v>2349998.4664045782</v>
      </c>
      <c r="V290" s="24">
        <v>2349999.170264001</v>
      </c>
      <c r="X290" s="24">
        <v>2350000</v>
      </c>
      <c r="Y290" s="6">
        <v>0.49494047899593879</v>
      </c>
      <c r="Z290" s="6">
        <v>0.84227125797004043</v>
      </c>
      <c r="AA290" s="6">
        <v>0.94062163212450578</v>
      </c>
      <c r="AB290" s="6">
        <v>0.97573725749510953</v>
      </c>
      <c r="AC290" s="6">
        <v>0.9895541253401392</v>
      </c>
      <c r="AD290" s="6">
        <v>0.99532902274445512</v>
      </c>
      <c r="AE290" s="6">
        <v>0.99784885144782232</v>
      </c>
      <c r="AF290" s="6">
        <v>0.99898529487969034</v>
      </c>
      <c r="AG290" s="6">
        <v>0.99951164452925578</v>
      </c>
      <c r="AH290" s="6">
        <v>0.99976087837627714</v>
      </c>
      <c r="AI290" s="6">
        <v>0.99988113942644641</v>
      </c>
      <c r="AJ290" s="6">
        <v>0.99994012533602816</v>
      </c>
      <c r="AK290" s="6">
        <v>0.9999694768719698</v>
      </c>
      <c r="AL290" s="6">
        <v>0.99998427114412369</v>
      </c>
      <c r="AM290" s="6">
        <v>0.99999181477940191</v>
      </c>
      <c r="AN290" s="6">
        <v>0.99999570191215403</v>
      </c>
      <c r="AO290" s="6">
        <v>0.9999977242286624</v>
      </c>
      <c r="AP290" s="6">
        <v>0.99999878569521006</v>
      </c>
      <c r="AQ290" s="6">
        <v>0.99999934740620344</v>
      </c>
      <c r="AR290" s="6">
        <v>0.99999964692085153</v>
      </c>
    </row>
    <row r="291" spans="2:44" x14ac:dyDescent="0.25">
      <c r="B291" s="91" t="s">
        <v>535</v>
      </c>
      <c r="C291" s="41">
        <v>1425572.339068623</v>
      </c>
      <c r="D291" s="41">
        <v>2386211.7675853269</v>
      </c>
      <c r="E291" s="41">
        <v>2659573.2551774723</v>
      </c>
      <c r="F291" s="41">
        <v>2757345.0862385263</v>
      </c>
      <c r="G291" s="41">
        <v>2795854.3579792427</v>
      </c>
      <c r="H291" s="41">
        <v>2811961.0526870172</v>
      </c>
      <c r="I291" s="41">
        <v>2818992.8184954384</v>
      </c>
      <c r="J291" s="41">
        <v>2822165.4903747342</v>
      </c>
      <c r="K291" s="41">
        <v>2823635.4432659633</v>
      </c>
      <c r="L291" s="41">
        <v>2824331.6922986014</v>
      </c>
      <c r="M291" s="41">
        <v>2824667.7343285508</v>
      </c>
      <c r="N291" s="41">
        <v>2824832.5939612235</v>
      </c>
      <c r="O291" s="41">
        <v>2824914.644887371</v>
      </c>
      <c r="P291" s="41">
        <v>2824956.009031896</v>
      </c>
      <c r="Q291" s="41">
        <v>2824977.1041327557</v>
      </c>
      <c r="R291" s="41">
        <v>2824987.9757619505</v>
      </c>
      <c r="S291" s="41">
        <v>2824993.6325966497</v>
      </c>
      <c r="T291" s="41">
        <v>2824996.6021099272</v>
      </c>
      <c r="U291" s="41">
        <v>2824998.173711908</v>
      </c>
      <c r="V291" s="41">
        <v>2824999.011810218</v>
      </c>
      <c r="X291" s="41">
        <v>2825000</v>
      </c>
      <c r="Y291" s="64">
        <v>0.50462737666145951</v>
      </c>
      <c r="Z291" s="64">
        <v>0.84467673188861125</v>
      </c>
      <c r="AA291" s="64">
        <v>0.94144186023981313</v>
      </c>
      <c r="AB291" s="64">
        <v>0.97605135796054032</v>
      </c>
      <c r="AC291" s="64">
        <v>0.98968295857672306</v>
      </c>
      <c r="AD291" s="64">
        <v>0.99538444342903265</v>
      </c>
      <c r="AE291" s="64">
        <v>0.99787356406918171</v>
      </c>
      <c r="AF291" s="64">
        <v>0.99899663376096781</v>
      </c>
      <c r="AG291" s="64">
        <v>0.99951697106759763</v>
      </c>
      <c r="AH291" s="64">
        <v>0.9997634309021598</v>
      </c>
      <c r="AI291" s="64">
        <v>0.99988238383311534</v>
      </c>
      <c r="AJ291" s="64">
        <v>0.99994074122521182</v>
      </c>
      <c r="AK291" s="64">
        <v>0.99996978580083928</v>
      </c>
      <c r="AL291" s="64">
        <v>0.99998442797589238</v>
      </c>
      <c r="AM291" s="64">
        <v>0.99999189526823207</v>
      </c>
      <c r="AN291" s="64">
        <v>0.99999574363254884</v>
      </c>
      <c r="AO291" s="64">
        <v>0.99999774605191138</v>
      </c>
      <c r="AP291" s="64">
        <v>0.99999879720705387</v>
      </c>
      <c r="AQ291" s="64">
        <v>0.99999935352633917</v>
      </c>
      <c r="AR291" s="64">
        <v>0.99999965019830728</v>
      </c>
    </row>
    <row r="292" spans="2:44" x14ac:dyDescent="0.25">
      <c r="B292" t="s">
        <v>537</v>
      </c>
      <c r="C292" s="24">
        <v>1511133.6658787553</v>
      </c>
      <c r="D292" s="24">
        <v>2515363.5294437674</v>
      </c>
      <c r="E292" s="24">
        <v>2801625.0309636323</v>
      </c>
      <c r="F292" s="24">
        <v>2904072.7374120979</v>
      </c>
      <c r="G292" s="24">
        <v>2944438.0332469367</v>
      </c>
      <c r="H292" s="24">
        <v>2961325.1715479745</v>
      </c>
      <c r="I292" s="24">
        <v>2968699.0257552885</v>
      </c>
      <c r="J292" s="24">
        <v>2972026.5353946555</v>
      </c>
      <c r="K292" s="24">
        <v>2973568.4146185312</v>
      </c>
      <c r="L292" s="24">
        <v>2974298.806975353</v>
      </c>
      <c r="M292" s="24">
        <v>2974651.3594749514</v>
      </c>
      <c r="N292" s="24">
        <v>2974824.3324990333</v>
      </c>
      <c r="O292" s="24">
        <v>2974910.4274371108</v>
      </c>
      <c r="P292" s="24">
        <v>2974953.8329794891</v>
      </c>
      <c r="Q292" s="24">
        <v>2974975.9704101291</v>
      </c>
      <c r="R292" s="24">
        <v>2974987.3798038578</v>
      </c>
      <c r="S292" s="24">
        <v>2974993.3167339275</v>
      </c>
      <c r="T292" s="24">
        <v>2974996.4334171228</v>
      </c>
      <c r="U292" s="24">
        <v>2974998.0829749214</v>
      </c>
      <c r="V292" s="24">
        <v>2974998.9626784301</v>
      </c>
      <c r="X292" s="24">
        <v>2975000</v>
      </c>
      <c r="Y292" s="6">
        <v>0.50794408937101021</v>
      </c>
      <c r="Z292" s="6">
        <v>0.84550034603151847</v>
      </c>
      <c r="AA292" s="6">
        <v>0.9417226994835739</v>
      </c>
      <c r="AB292" s="6">
        <v>0.97615890333179756</v>
      </c>
      <c r="AC292" s="6">
        <v>0.98972706999897031</v>
      </c>
      <c r="AD292" s="6">
        <v>0.99540341900772256</v>
      </c>
      <c r="AE292" s="6">
        <v>0.99788202546396254</v>
      </c>
      <c r="AF292" s="6">
        <v>0.99900051609904383</v>
      </c>
      <c r="AG292" s="6">
        <v>0.99951879482975836</v>
      </c>
      <c r="AH292" s="6">
        <v>0.99976430486566492</v>
      </c>
      <c r="AI292" s="6">
        <v>0.99988280990754674</v>
      </c>
      <c r="AJ292" s="6">
        <v>0.99994095210051537</v>
      </c>
      <c r="AK292" s="6">
        <v>0.99996989157549943</v>
      </c>
      <c r="AL292" s="6">
        <v>0.99998448167377785</v>
      </c>
      <c r="AM292" s="6">
        <v>0.99999192282693417</v>
      </c>
      <c r="AN292" s="6">
        <v>0.99999575791726314</v>
      </c>
      <c r="AO292" s="6">
        <v>0.99999775352400921</v>
      </c>
      <c r="AP292" s="6">
        <v>0.99999880114861273</v>
      </c>
      <c r="AQ292" s="6">
        <v>0.99999935562182229</v>
      </c>
      <c r="AR292" s="6">
        <v>0.99999965132048074</v>
      </c>
    </row>
    <row r="293" spans="2:44" x14ac:dyDescent="0.25">
      <c r="B293" s="91" t="s">
        <v>539</v>
      </c>
      <c r="C293" s="41">
        <v>1526164.976844436</v>
      </c>
      <c r="D293" s="41">
        <v>2537080.3019834463</v>
      </c>
      <c r="E293" s="41">
        <v>2825365.618167806</v>
      </c>
      <c r="F293" s="41">
        <v>2928552.3487523552</v>
      </c>
      <c r="G293" s="41">
        <v>2969212.2344204411</v>
      </c>
      <c r="H293" s="41">
        <v>2986223.6029177224</v>
      </c>
      <c r="I293" s="41">
        <v>2993652.0274558514</v>
      </c>
      <c r="J293" s="41">
        <v>2997004.2788212136</v>
      </c>
      <c r="K293" s="41">
        <v>2998557.6671767691</v>
      </c>
      <c r="L293" s="41">
        <v>2999293.5292725712</v>
      </c>
      <c r="M293" s="41">
        <v>2999648.7293890966</v>
      </c>
      <c r="N293" s="41">
        <v>2999823.0046142591</v>
      </c>
      <c r="O293" s="41">
        <v>2999909.7491198792</v>
      </c>
      <c r="P293" s="41">
        <v>2999953.4827881027</v>
      </c>
      <c r="Q293" s="41">
        <v>2999975.7878633742</v>
      </c>
      <c r="R293" s="41">
        <v>2999987.2837985069</v>
      </c>
      <c r="S293" s="41">
        <v>2999993.2658272991</v>
      </c>
      <c r="T293" s="41">
        <v>2999996.4062180133</v>
      </c>
      <c r="U293" s="41">
        <v>2999998.0683392608</v>
      </c>
      <c r="V293" s="41">
        <v>2999998.9547506883</v>
      </c>
      <c r="X293" s="41">
        <v>2999999.9999999995</v>
      </c>
      <c r="Y293" s="64">
        <v>0.50872165894814547</v>
      </c>
      <c r="Z293" s="64">
        <v>0.84569343399448227</v>
      </c>
      <c r="AA293" s="64">
        <v>0.94178853938926876</v>
      </c>
      <c r="AB293" s="64">
        <v>0.97618411625078527</v>
      </c>
      <c r="AC293" s="64">
        <v>0.98973741147348049</v>
      </c>
      <c r="AD293" s="64">
        <v>0.99540786763924094</v>
      </c>
      <c r="AE293" s="64">
        <v>0.99788400915195064</v>
      </c>
      <c r="AF293" s="64">
        <v>0.999001426273738</v>
      </c>
      <c r="AG293" s="64">
        <v>0.99951922239225655</v>
      </c>
      <c r="AH293" s="64">
        <v>0.99976450975752384</v>
      </c>
      <c r="AI293" s="64">
        <v>0.99988290979636574</v>
      </c>
      <c r="AJ293" s="64">
        <v>0.99994100153808652</v>
      </c>
      <c r="AK293" s="64">
        <v>0.99996991637329324</v>
      </c>
      <c r="AL293" s="64">
        <v>0.99998449426270108</v>
      </c>
      <c r="AM293" s="64">
        <v>0.99999192928779157</v>
      </c>
      <c r="AN293" s="64">
        <v>0.99999576126616918</v>
      </c>
      <c r="AO293" s="64">
        <v>0.99999775527576651</v>
      </c>
      <c r="AP293" s="64">
        <v>0.99999880207267122</v>
      </c>
      <c r="AQ293" s="64">
        <v>0.9999993561130871</v>
      </c>
      <c r="AR293" s="64">
        <v>0.99999965158356297</v>
      </c>
    </row>
    <row r="294" spans="2:44" x14ac:dyDescent="0.25">
      <c r="B294" t="s">
        <v>541</v>
      </c>
      <c r="C294" s="24">
        <v>1744665.1884606839</v>
      </c>
      <c r="D294" s="24">
        <v>2969006.1843443918</v>
      </c>
      <c r="E294" s="24">
        <v>3315691.2532388824</v>
      </c>
      <c r="F294" s="24">
        <v>3439473.8326702602</v>
      </c>
      <c r="G294" s="24">
        <v>3488178.2918239906</v>
      </c>
      <c r="H294" s="24">
        <v>3508534.8051742041</v>
      </c>
      <c r="I294" s="24">
        <v>3517417.2013535728</v>
      </c>
      <c r="J294" s="24">
        <v>3521423.1644509081</v>
      </c>
      <c r="K294" s="24">
        <v>3523278.5469656265</v>
      </c>
      <c r="L294" s="24">
        <v>3524157.0962763769</v>
      </c>
      <c r="M294" s="24">
        <v>3524581.0164782237</v>
      </c>
      <c r="N294" s="24">
        <v>3524788.9418094992</v>
      </c>
      <c r="O294" s="24">
        <v>3524892.4059736924</v>
      </c>
      <c r="P294" s="24">
        <v>3524944.5557830362</v>
      </c>
      <c r="Q294" s="24">
        <v>3524971.1470973915</v>
      </c>
      <c r="R294" s="24">
        <v>3524984.8492403431</v>
      </c>
      <c r="S294" s="24">
        <v>3524991.9779060348</v>
      </c>
      <c r="T294" s="24">
        <v>3524995.7195756151</v>
      </c>
      <c r="U294" s="24">
        <v>3524997.6996068666</v>
      </c>
      <c r="V294" s="24">
        <v>3524998.7553960015</v>
      </c>
      <c r="X294" s="24">
        <v>3525000</v>
      </c>
      <c r="Y294" s="6">
        <v>0.49494047899593868</v>
      </c>
      <c r="Z294" s="6">
        <v>0.84227125797004021</v>
      </c>
      <c r="AA294" s="6">
        <v>0.94062163212450567</v>
      </c>
      <c r="AB294" s="6">
        <v>0.97573725749510931</v>
      </c>
      <c r="AC294" s="6">
        <v>0.9895541253401392</v>
      </c>
      <c r="AD294" s="6">
        <v>0.99532902274445501</v>
      </c>
      <c r="AE294" s="6">
        <v>0.99784885144782209</v>
      </c>
      <c r="AF294" s="6">
        <v>0.99898529487969023</v>
      </c>
      <c r="AG294" s="6">
        <v>0.99951164452925578</v>
      </c>
      <c r="AH294" s="6">
        <v>0.99976087837627714</v>
      </c>
      <c r="AI294" s="6">
        <v>0.99988113942644641</v>
      </c>
      <c r="AJ294" s="6">
        <v>0.99994012533602816</v>
      </c>
      <c r="AK294" s="6">
        <v>0.99996947687196946</v>
      </c>
      <c r="AL294" s="6">
        <v>0.99998427114412369</v>
      </c>
      <c r="AM294" s="6">
        <v>0.99999181477940191</v>
      </c>
      <c r="AN294" s="6">
        <v>0.99999570191215403</v>
      </c>
      <c r="AO294" s="6">
        <v>0.9999977242286624</v>
      </c>
      <c r="AP294" s="6">
        <v>0.99999878569520995</v>
      </c>
      <c r="AQ294" s="6">
        <v>0.99999934740620333</v>
      </c>
      <c r="AR294" s="6">
        <v>0.99999964692085153</v>
      </c>
    </row>
    <row r="295" spans="2:44" x14ac:dyDescent="0.25">
      <c r="B295" s="91" t="s">
        <v>543</v>
      </c>
      <c r="C295" s="41">
        <v>2138358.5086029344</v>
      </c>
      <c r="D295" s="41">
        <v>3579317.6513779908</v>
      </c>
      <c r="E295" s="41">
        <v>3989359.8827662081</v>
      </c>
      <c r="F295" s="41">
        <v>4136017.6293577892</v>
      </c>
      <c r="G295" s="41">
        <v>4193781.5369688636</v>
      </c>
      <c r="H295" s="41">
        <v>4217941.5790305259</v>
      </c>
      <c r="I295" s="41">
        <v>4228489.2277431572</v>
      </c>
      <c r="J295" s="41">
        <v>4233248.235562101</v>
      </c>
      <c r="K295" s="41">
        <v>4235453.164898945</v>
      </c>
      <c r="L295" s="41">
        <v>4236497.5384479025</v>
      </c>
      <c r="M295" s="41">
        <v>4237001.6014928259</v>
      </c>
      <c r="N295" s="41">
        <v>4237248.8909418359</v>
      </c>
      <c r="O295" s="41">
        <v>4237371.9673310565</v>
      </c>
      <c r="P295" s="41">
        <v>4237434.0135478443</v>
      </c>
      <c r="Q295" s="41">
        <v>4237465.656199133</v>
      </c>
      <c r="R295" s="41">
        <v>4237481.963642926</v>
      </c>
      <c r="S295" s="41">
        <v>4237490.4488949738</v>
      </c>
      <c r="T295" s="41">
        <v>4237494.9031648906</v>
      </c>
      <c r="U295" s="41">
        <v>4237497.2605678616</v>
      </c>
      <c r="V295" s="41">
        <v>4237498.5177153274</v>
      </c>
      <c r="X295" s="41">
        <v>4237500</v>
      </c>
      <c r="Y295" s="64">
        <v>0.5046273766614594</v>
      </c>
      <c r="Z295" s="64">
        <v>0.84467673188861137</v>
      </c>
      <c r="AA295" s="64">
        <v>0.94144186023981313</v>
      </c>
      <c r="AB295" s="64">
        <v>0.97605135796054021</v>
      </c>
      <c r="AC295" s="64">
        <v>0.98968295857672295</v>
      </c>
      <c r="AD295" s="64">
        <v>0.99538444342903265</v>
      </c>
      <c r="AE295" s="64">
        <v>0.9978735640691816</v>
      </c>
      <c r="AF295" s="64">
        <v>0.99899663376096781</v>
      </c>
      <c r="AG295" s="64">
        <v>0.99951697106759763</v>
      </c>
      <c r="AH295" s="64">
        <v>0.99976343090215991</v>
      </c>
      <c r="AI295" s="64">
        <v>0.99988238383311523</v>
      </c>
      <c r="AJ295" s="64">
        <v>0.99994074122521204</v>
      </c>
      <c r="AK295" s="64">
        <v>0.99996978580083928</v>
      </c>
      <c r="AL295" s="64">
        <v>0.99998442797589249</v>
      </c>
      <c r="AM295" s="64">
        <v>0.99999189526823196</v>
      </c>
      <c r="AN295" s="64">
        <v>0.99999574363254895</v>
      </c>
      <c r="AO295" s="64">
        <v>0.99999774605191127</v>
      </c>
      <c r="AP295" s="64">
        <v>0.99999879720705387</v>
      </c>
      <c r="AQ295" s="64">
        <v>0.99999935352633906</v>
      </c>
      <c r="AR295" s="64">
        <v>0.99999965019830739</v>
      </c>
    </row>
    <row r="296" spans="2:44" x14ac:dyDescent="0.25">
      <c r="B296" t="s">
        <v>545</v>
      </c>
      <c r="C296" s="24">
        <v>2266700.4988181326</v>
      </c>
      <c r="D296" s="24">
        <v>3773045.2941656513</v>
      </c>
      <c r="E296" s="24">
        <v>4202437.546445448</v>
      </c>
      <c r="F296" s="24">
        <v>4356109.1061181463</v>
      </c>
      <c r="G296" s="24">
        <v>4416657.0498704044</v>
      </c>
      <c r="H296" s="24">
        <v>4441987.7573219612</v>
      </c>
      <c r="I296" s="24">
        <v>4453048.5386329331</v>
      </c>
      <c r="J296" s="24">
        <v>4458039.8030919833</v>
      </c>
      <c r="K296" s="24">
        <v>4460352.6219277959</v>
      </c>
      <c r="L296" s="24">
        <v>4461448.2104630293</v>
      </c>
      <c r="M296" s="24">
        <v>4461977.0392124271</v>
      </c>
      <c r="N296" s="24">
        <v>4462236.4987485493</v>
      </c>
      <c r="O296" s="24">
        <v>4462365.6411556657</v>
      </c>
      <c r="P296" s="24">
        <v>4462430.7494692337</v>
      </c>
      <c r="Q296" s="24">
        <v>4462463.9556151927</v>
      </c>
      <c r="R296" s="24">
        <v>4462481.0697057862</v>
      </c>
      <c r="S296" s="24">
        <v>4462489.9751008907</v>
      </c>
      <c r="T296" s="24">
        <v>4462494.6501256842</v>
      </c>
      <c r="U296" s="24">
        <v>4462497.1244623819</v>
      </c>
      <c r="V296" s="24">
        <v>4462498.444017645</v>
      </c>
      <c r="X296" s="24">
        <v>4462500</v>
      </c>
      <c r="Y296" s="6">
        <v>0.5079440893710101</v>
      </c>
      <c r="Z296" s="6">
        <v>0.84550034603151847</v>
      </c>
      <c r="AA296" s="6">
        <v>0.94172269948357379</v>
      </c>
      <c r="AB296" s="6">
        <v>0.97615890333179745</v>
      </c>
      <c r="AC296" s="6">
        <v>0.9897270699989702</v>
      </c>
      <c r="AD296" s="6">
        <v>0.99540341900772245</v>
      </c>
      <c r="AE296" s="6">
        <v>0.99788202546396254</v>
      </c>
      <c r="AF296" s="6">
        <v>0.99900051609904383</v>
      </c>
      <c r="AG296" s="6">
        <v>0.99951879482975814</v>
      </c>
      <c r="AH296" s="6">
        <v>0.99976430486566481</v>
      </c>
      <c r="AI296" s="6">
        <v>0.99988280990754674</v>
      </c>
      <c r="AJ296" s="6">
        <v>0.99994095210051526</v>
      </c>
      <c r="AK296" s="6">
        <v>0.99996989157549931</v>
      </c>
      <c r="AL296" s="6">
        <v>0.99998448167377785</v>
      </c>
      <c r="AM296" s="6">
        <v>0.99999192282693394</v>
      </c>
      <c r="AN296" s="6">
        <v>0.99999575791726303</v>
      </c>
      <c r="AO296" s="6">
        <v>0.9999977535240091</v>
      </c>
      <c r="AP296" s="6">
        <v>0.99999880114861273</v>
      </c>
      <c r="AQ296" s="6">
        <v>0.99999935562182229</v>
      </c>
      <c r="AR296" s="6">
        <v>0.99999965132048063</v>
      </c>
    </row>
    <row r="297" spans="2:44" x14ac:dyDescent="0.25">
      <c r="B297" s="91" t="s">
        <v>547</v>
      </c>
      <c r="C297" s="41">
        <v>2289247.4652666543</v>
      </c>
      <c r="D297" s="41">
        <v>3805620.4529751698</v>
      </c>
      <c r="E297" s="41">
        <v>4238048.4272517087</v>
      </c>
      <c r="F297" s="41">
        <v>4392828.5231285337</v>
      </c>
      <c r="G297" s="41">
        <v>4453818.3516306626</v>
      </c>
      <c r="H297" s="41">
        <v>4479335.4043765841</v>
      </c>
      <c r="I297" s="41">
        <v>4490478.0411837772</v>
      </c>
      <c r="J297" s="41">
        <v>4495506.4182318207</v>
      </c>
      <c r="K297" s="41">
        <v>4497836.5007651541</v>
      </c>
      <c r="L297" s="41">
        <v>4498940.2939088577</v>
      </c>
      <c r="M297" s="41">
        <v>4499473.0940836454</v>
      </c>
      <c r="N297" s="41">
        <v>4499734.5069213882</v>
      </c>
      <c r="O297" s="41">
        <v>4499864.6236798195</v>
      </c>
      <c r="P297" s="41">
        <v>4499930.224182155</v>
      </c>
      <c r="Q297" s="41">
        <v>4499963.6817950625</v>
      </c>
      <c r="R297" s="41">
        <v>4499980.9256977607</v>
      </c>
      <c r="S297" s="41">
        <v>4499989.8987409491</v>
      </c>
      <c r="T297" s="41">
        <v>4499994.6093270201</v>
      </c>
      <c r="U297" s="41">
        <v>4499997.1025088923</v>
      </c>
      <c r="V297" s="41">
        <v>4499998.4321260322</v>
      </c>
      <c r="X297" s="41">
        <v>4500000</v>
      </c>
      <c r="Y297" s="64">
        <v>0.50872165894814536</v>
      </c>
      <c r="Z297" s="64">
        <v>0.84569343399448216</v>
      </c>
      <c r="AA297" s="64">
        <v>0.94178853938926865</v>
      </c>
      <c r="AB297" s="64">
        <v>0.97618411625078527</v>
      </c>
      <c r="AC297" s="64">
        <v>0.9897374114734806</v>
      </c>
      <c r="AD297" s="64">
        <v>0.99540786763924094</v>
      </c>
      <c r="AE297" s="64">
        <v>0.99788400915195052</v>
      </c>
      <c r="AF297" s="64">
        <v>0.99900142627373789</v>
      </c>
      <c r="AG297" s="64">
        <v>0.99951922239225643</v>
      </c>
      <c r="AH297" s="64">
        <v>0.99976450975752396</v>
      </c>
      <c r="AI297" s="64">
        <v>0.99988290979636563</v>
      </c>
      <c r="AJ297" s="64">
        <v>0.99994100153808629</v>
      </c>
      <c r="AK297" s="64">
        <v>0.99996991637329324</v>
      </c>
      <c r="AL297" s="64">
        <v>0.99998449426270108</v>
      </c>
      <c r="AM297" s="64">
        <v>0.99999192928779168</v>
      </c>
      <c r="AN297" s="64">
        <v>0.99999576126616907</v>
      </c>
      <c r="AO297" s="64">
        <v>0.99999775527576651</v>
      </c>
      <c r="AP297" s="64">
        <v>0.99999880207267111</v>
      </c>
      <c r="AQ297" s="64">
        <v>0.99999935611308721</v>
      </c>
      <c r="AR297" s="64">
        <v>0.99999965158356274</v>
      </c>
    </row>
    <row r="298" spans="2:44" x14ac:dyDescent="0.25">
      <c r="B298" t="s">
        <v>549</v>
      </c>
      <c r="C298" s="24">
        <v>2616997.7826910261</v>
      </c>
      <c r="D298" s="24">
        <v>4453509.2765165884</v>
      </c>
      <c r="E298" s="24">
        <v>4973536.8798583234</v>
      </c>
      <c r="F298" s="24">
        <v>5159210.7490053913</v>
      </c>
      <c r="G298" s="24">
        <v>5232267.4377359869</v>
      </c>
      <c r="H298" s="24">
        <v>5262802.2077613063</v>
      </c>
      <c r="I298" s="24">
        <v>5276125.8020303594</v>
      </c>
      <c r="J298" s="24">
        <v>5282134.7466763621</v>
      </c>
      <c r="K298" s="24">
        <v>5284917.8204484405</v>
      </c>
      <c r="L298" s="24">
        <v>5286235.6444145655</v>
      </c>
      <c r="M298" s="24">
        <v>5286871.5247173356</v>
      </c>
      <c r="N298" s="24">
        <v>5287183.4127142495</v>
      </c>
      <c r="O298" s="24">
        <v>5287338.6089605391</v>
      </c>
      <c r="P298" s="24">
        <v>5287416.8336745547</v>
      </c>
      <c r="Q298" s="24">
        <v>5287456.7206460871</v>
      </c>
      <c r="R298" s="24">
        <v>5287477.2738605151</v>
      </c>
      <c r="S298" s="24">
        <v>5287487.9668590529</v>
      </c>
      <c r="T298" s="24">
        <v>5287493.5793634225</v>
      </c>
      <c r="U298" s="24">
        <v>5287496.5494103003</v>
      </c>
      <c r="V298" s="24">
        <v>5287498.1330940025</v>
      </c>
      <c r="X298" s="24">
        <v>5287500</v>
      </c>
      <c r="Y298" s="6">
        <v>0.49494047899593874</v>
      </c>
      <c r="Z298" s="6">
        <v>0.84227125797004032</v>
      </c>
      <c r="AA298" s="6">
        <v>0.94062163212450556</v>
      </c>
      <c r="AB298" s="6">
        <v>0.97573725749510942</v>
      </c>
      <c r="AC298" s="6">
        <v>0.98955412534013931</v>
      </c>
      <c r="AD298" s="6">
        <v>0.99532902274445512</v>
      </c>
      <c r="AE298" s="6">
        <v>0.99784885144782209</v>
      </c>
      <c r="AF298" s="6">
        <v>0.99898529487969023</v>
      </c>
      <c r="AG298" s="6">
        <v>0.99951164452925589</v>
      </c>
      <c r="AH298" s="6">
        <v>0.99976087837627714</v>
      </c>
      <c r="AI298" s="6">
        <v>0.99988113942644641</v>
      </c>
      <c r="AJ298" s="6">
        <v>0.99994012533602827</v>
      </c>
      <c r="AK298" s="6">
        <v>0.99996947687196958</v>
      </c>
      <c r="AL298" s="6">
        <v>0.9999842711441238</v>
      </c>
      <c r="AM298" s="6">
        <v>0.9999918147794018</v>
      </c>
      <c r="AN298" s="6">
        <v>0.99999570191215414</v>
      </c>
      <c r="AO298" s="6">
        <v>0.99999772422866251</v>
      </c>
      <c r="AP298" s="6">
        <v>0.99999878569520995</v>
      </c>
      <c r="AQ298" s="6">
        <v>0.99999934740620333</v>
      </c>
      <c r="AR298" s="6">
        <v>0.99999964692085153</v>
      </c>
    </row>
    <row r="299" spans="2:44" x14ac:dyDescent="0.25">
      <c r="B299" s="91" t="s">
        <v>551</v>
      </c>
      <c r="C299" s="41">
        <v>3207537.7629044014</v>
      </c>
      <c r="D299" s="41">
        <v>5368976.4770669853</v>
      </c>
      <c r="E299" s="41">
        <v>5984039.8241493125</v>
      </c>
      <c r="F299" s="41">
        <v>6204026.4440366831</v>
      </c>
      <c r="G299" s="41">
        <v>6290672.3054532958</v>
      </c>
      <c r="H299" s="41">
        <v>6326912.3685457893</v>
      </c>
      <c r="I299" s="41">
        <v>6342733.8416147362</v>
      </c>
      <c r="J299" s="41">
        <v>6349872.3533431524</v>
      </c>
      <c r="K299" s="41">
        <v>6353179.7473484175</v>
      </c>
      <c r="L299" s="41">
        <v>6354746.3076718533</v>
      </c>
      <c r="M299" s="41">
        <v>6355502.4022392388</v>
      </c>
      <c r="N299" s="41">
        <v>6355873.3364127539</v>
      </c>
      <c r="O299" s="41">
        <v>6356057.9509965852</v>
      </c>
      <c r="P299" s="41">
        <v>6356151.0203217659</v>
      </c>
      <c r="Q299" s="41">
        <v>6356198.4842987005</v>
      </c>
      <c r="R299" s="41">
        <v>6356222.9454643894</v>
      </c>
      <c r="S299" s="41">
        <v>6356235.6733424608</v>
      </c>
      <c r="T299" s="41">
        <v>6356242.3547473364</v>
      </c>
      <c r="U299" s="41">
        <v>6356245.8908517929</v>
      </c>
      <c r="V299" s="41">
        <v>6356247.7765729912</v>
      </c>
      <c r="X299" s="41">
        <v>6356250</v>
      </c>
      <c r="Y299" s="64">
        <v>0.5046273766614594</v>
      </c>
      <c r="Z299" s="64">
        <v>0.84467673188861125</v>
      </c>
      <c r="AA299" s="64">
        <v>0.94144186023981313</v>
      </c>
      <c r="AB299" s="64">
        <v>0.9760513579605401</v>
      </c>
      <c r="AC299" s="64">
        <v>0.98968295857672306</v>
      </c>
      <c r="AD299" s="64">
        <v>0.99538444342903276</v>
      </c>
      <c r="AE299" s="64">
        <v>0.99787356406918171</v>
      </c>
      <c r="AF299" s="64">
        <v>0.99899663376096792</v>
      </c>
      <c r="AG299" s="64">
        <v>0.99951697106759763</v>
      </c>
      <c r="AH299" s="64">
        <v>0.9997634309021598</v>
      </c>
      <c r="AI299" s="64">
        <v>0.99988238383311523</v>
      </c>
      <c r="AJ299" s="64">
        <v>0.99994074122521204</v>
      </c>
      <c r="AK299" s="64">
        <v>0.99996978580083939</v>
      </c>
      <c r="AL299" s="64">
        <v>0.99998442797589238</v>
      </c>
      <c r="AM299" s="64">
        <v>0.99999189526823218</v>
      </c>
      <c r="AN299" s="64">
        <v>0.99999574363254895</v>
      </c>
      <c r="AO299" s="64">
        <v>0.99999774605191127</v>
      </c>
      <c r="AP299" s="64">
        <v>0.99999879720705387</v>
      </c>
      <c r="AQ299" s="64">
        <v>0.99999935352633906</v>
      </c>
      <c r="AR299" s="64">
        <v>0.99999965019830739</v>
      </c>
    </row>
    <row r="300" spans="2:44" x14ac:dyDescent="0.25">
      <c r="B300" t="s">
        <v>553</v>
      </c>
      <c r="C300" s="24">
        <v>3400050.7482271991</v>
      </c>
      <c r="D300" s="24">
        <v>5659567.9412484765</v>
      </c>
      <c r="E300" s="24">
        <v>6303656.3196681719</v>
      </c>
      <c r="F300" s="24">
        <v>6534163.6591772195</v>
      </c>
      <c r="G300" s="24">
        <v>6624985.574805608</v>
      </c>
      <c r="H300" s="24">
        <v>6662981.6359829418</v>
      </c>
      <c r="I300" s="24">
        <v>6679572.8079493996</v>
      </c>
      <c r="J300" s="24">
        <v>6687059.7046379754</v>
      </c>
      <c r="K300" s="24">
        <v>6690528.9328916948</v>
      </c>
      <c r="L300" s="24">
        <v>6692172.3156945435</v>
      </c>
      <c r="M300" s="24">
        <v>6692965.5588186402</v>
      </c>
      <c r="N300" s="24">
        <v>6693354.7481228244</v>
      </c>
      <c r="O300" s="24">
        <v>6693548.4617334995</v>
      </c>
      <c r="P300" s="24">
        <v>6693646.1242038496</v>
      </c>
      <c r="Q300" s="24">
        <v>6693695.9334227899</v>
      </c>
      <c r="R300" s="24">
        <v>6693721.6045586802</v>
      </c>
      <c r="S300" s="24">
        <v>6693734.9626513366</v>
      </c>
      <c r="T300" s="24">
        <v>6693741.9751885273</v>
      </c>
      <c r="U300" s="24">
        <v>6693745.6866935724</v>
      </c>
      <c r="V300" s="24">
        <v>6693747.6660264675</v>
      </c>
      <c r="X300" s="24">
        <v>6693750</v>
      </c>
      <c r="Y300" s="6">
        <v>0.5079440893710101</v>
      </c>
      <c r="Z300" s="6">
        <v>0.84550034603151847</v>
      </c>
      <c r="AA300" s="6">
        <v>0.94172269948357379</v>
      </c>
      <c r="AB300" s="6">
        <v>0.97615890333179745</v>
      </c>
      <c r="AC300" s="6">
        <v>0.98972706999897042</v>
      </c>
      <c r="AD300" s="6">
        <v>0.99540341900772245</v>
      </c>
      <c r="AE300" s="6">
        <v>0.99788202546396254</v>
      </c>
      <c r="AF300" s="6">
        <v>0.99900051609904394</v>
      </c>
      <c r="AG300" s="6">
        <v>0.99951879482975836</v>
      </c>
      <c r="AH300" s="6">
        <v>0.99976430486566481</v>
      </c>
      <c r="AI300" s="6">
        <v>0.99988280990754663</v>
      </c>
      <c r="AJ300" s="6">
        <v>0.99994095210051526</v>
      </c>
      <c r="AK300" s="6">
        <v>0.99996989157549943</v>
      </c>
      <c r="AL300" s="6">
        <v>0.99998448167377774</v>
      </c>
      <c r="AM300" s="6">
        <v>0.99999192282693405</v>
      </c>
      <c r="AN300" s="6">
        <v>0.99999575791726314</v>
      </c>
      <c r="AO300" s="6">
        <v>0.99999775352400921</v>
      </c>
      <c r="AP300" s="6">
        <v>0.99999880114861284</v>
      </c>
      <c r="AQ300" s="6">
        <v>0.99999935562182218</v>
      </c>
      <c r="AR300" s="6">
        <v>0.99999965132048063</v>
      </c>
    </row>
    <row r="301" spans="2:44" x14ac:dyDescent="0.25">
      <c r="B301" s="91" t="s">
        <v>555</v>
      </c>
      <c r="C301" s="41">
        <v>3433871.1978999814</v>
      </c>
      <c r="D301" s="41">
        <v>5708430.6794627542</v>
      </c>
      <c r="E301" s="41">
        <v>6357072.6408775644</v>
      </c>
      <c r="F301" s="41">
        <v>6589242.7846928006</v>
      </c>
      <c r="G301" s="41">
        <v>6680727.5274459934</v>
      </c>
      <c r="H301" s="41">
        <v>6719003.1065648757</v>
      </c>
      <c r="I301" s="41">
        <v>6735717.0617756657</v>
      </c>
      <c r="J301" s="41">
        <v>6743259.6273477329</v>
      </c>
      <c r="K301" s="41">
        <v>6746754.7511477321</v>
      </c>
      <c r="L301" s="41">
        <v>6748410.4408632861</v>
      </c>
      <c r="M301" s="41">
        <v>6749209.6411254685</v>
      </c>
      <c r="N301" s="41">
        <v>6749601.7603820832</v>
      </c>
      <c r="O301" s="41">
        <v>6749796.9355197288</v>
      </c>
      <c r="P301" s="41">
        <v>6749895.3362732325</v>
      </c>
      <c r="Q301" s="41">
        <v>6749945.5226925937</v>
      </c>
      <c r="R301" s="41">
        <v>6749971.388546641</v>
      </c>
      <c r="S301" s="41">
        <v>6749984.8481114237</v>
      </c>
      <c r="T301" s="41">
        <v>6749991.9139905311</v>
      </c>
      <c r="U301" s="41">
        <v>6749995.653763338</v>
      </c>
      <c r="V301" s="41">
        <v>6749997.6481890492</v>
      </c>
      <c r="X301" s="41">
        <v>6750000</v>
      </c>
      <c r="Y301" s="64">
        <v>0.50872165894814536</v>
      </c>
      <c r="Z301" s="64">
        <v>0.84569343399448205</v>
      </c>
      <c r="AA301" s="64">
        <v>0.94178853938926876</v>
      </c>
      <c r="AB301" s="64">
        <v>0.97618411625078527</v>
      </c>
      <c r="AC301" s="64">
        <v>0.98973741147348049</v>
      </c>
      <c r="AD301" s="64">
        <v>0.99540786763924083</v>
      </c>
      <c r="AE301" s="64">
        <v>0.99788400915195052</v>
      </c>
      <c r="AF301" s="64">
        <v>0.99900142627373822</v>
      </c>
      <c r="AG301" s="64">
        <v>0.99951922239225666</v>
      </c>
      <c r="AH301" s="64">
        <v>0.99976450975752384</v>
      </c>
      <c r="AI301" s="64">
        <v>0.99988290979636574</v>
      </c>
      <c r="AJ301" s="64">
        <v>0.9999410015380864</v>
      </c>
      <c r="AK301" s="64">
        <v>0.99996991637329313</v>
      </c>
      <c r="AL301" s="64">
        <v>0.99998449426270108</v>
      </c>
      <c r="AM301" s="64">
        <v>0.99999192928779168</v>
      </c>
      <c r="AN301" s="64">
        <v>0.99999576126616907</v>
      </c>
      <c r="AO301" s="64">
        <v>0.99999775527576651</v>
      </c>
      <c r="AP301" s="64">
        <v>0.99999880207267122</v>
      </c>
      <c r="AQ301" s="64">
        <v>0.9999993561130871</v>
      </c>
      <c r="AR301" s="64">
        <v>0.99999965158356285</v>
      </c>
    </row>
    <row r="303" spans="2:44" x14ac:dyDescent="0.25">
      <c r="B303" s="30" t="s">
        <v>6054</v>
      </c>
      <c r="C303" s="70"/>
      <c r="D303" s="70"/>
      <c r="E303" s="70"/>
      <c r="F303" s="70"/>
      <c r="G303" s="70"/>
      <c r="H303" s="70"/>
      <c r="I303" s="70"/>
      <c r="J303" s="70"/>
      <c r="K303" s="70"/>
      <c r="L303" s="70"/>
      <c r="M303" s="70"/>
      <c r="N303" s="70"/>
      <c r="O303" s="70"/>
      <c r="P303" s="70"/>
      <c r="Q303" s="70"/>
      <c r="R303" s="70"/>
      <c r="S303" s="70"/>
      <c r="T303" s="70"/>
      <c r="U303" s="70"/>
      <c r="V303" s="70"/>
      <c r="X303" s="30" t="s">
        <v>6055</v>
      </c>
      <c r="Y303" s="70"/>
      <c r="Z303" s="70"/>
      <c r="AA303" s="70"/>
      <c r="AB303" s="70"/>
      <c r="AC303" s="70"/>
      <c r="AD303" s="70"/>
      <c r="AE303" s="70"/>
      <c r="AF303" s="70"/>
      <c r="AG303" s="70"/>
      <c r="AH303" s="70"/>
      <c r="AI303" s="70"/>
      <c r="AJ303" s="70"/>
      <c r="AK303" s="70"/>
      <c r="AL303" s="70"/>
      <c r="AM303" s="70"/>
      <c r="AN303" s="70"/>
      <c r="AO303" s="70"/>
      <c r="AP303" s="70"/>
      <c r="AQ303" s="70"/>
      <c r="AR303" s="70"/>
    </row>
    <row r="304" spans="2:44" x14ac:dyDescent="0.25">
      <c r="B304" s="7" t="s">
        <v>6008</v>
      </c>
      <c r="C304" s="50" t="s">
        <v>6010</v>
      </c>
      <c r="D304" s="50" t="s">
        <v>6011</v>
      </c>
      <c r="E304" s="50" t="s">
        <v>6012</v>
      </c>
      <c r="F304" s="50" t="s">
        <v>6013</v>
      </c>
      <c r="G304" s="50" t="s">
        <v>6014</v>
      </c>
      <c r="H304" s="50" t="s">
        <v>6015</v>
      </c>
      <c r="I304" s="50" t="s">
        <v>6016</v>
      </c>
      <c r="J304" s="50" t="s">
        <v>6017</v>
      </c>
      <c r="K304" s="50" t="s">
        <v>6018</v>
      </c>
      <c r="L304" s="50" t="s">
        <v>6019</v>
      </c>
      <c r="M304" s="50" t="s">
        <v>6020</v>
      </c>
      <c r="N304" s="50" t="s">
        <v>6021</v>
      </c>
      <c r="O304" s="50" t="s">
        <v>6022</v>
      </c>
      <c r="P304" s="50" t="s">
        <v>6023</v>
      </c>
      <c r="Q304" s="50" t="s">
        <v>6024</v>
      </c>
      <c r="R304" s="50" t="s">
        <v>6025</v>
      </c>
      <c r="S304" s="50" t="s">
        <v>6026</v>
      </c>
      <c r="T304" s="50" t="s">
        <v>6027</v>
      </c>
      <c r="U304" s="50" t="s">
        <v>6028</v>
      </c>
      <c r="V304" s="50" t="s">
        <v>6029</v>
      </c>
      <c r="X304" s="50" t="s">
        <v>6009</v>
      </c>
      <c r="Y304" s="50" t="s">
        <v>6010</v>
      </c>
      <c r="Z304" s="50" t="s">
        <v>6011</v>
      </c>
      <c r="AA304" s="50" t="s">
        <v>6012</v>
      </c>
      <c r="AB304" s="50" t="s">
        <v>6013</v>
      </c>
      <c r="AC304" s="50" t="s">
        <v>6014</v>
      </c>
      <c r="AD304" s="50" t="s">
        <v>6015</v>
      </c>
      <c r="AE304" s="50" t="s">
        <v>6016</v>
      </c>
      <c r="AF304" s="50" t="s">
        <v>6017</v>
      </c>
      <c r="AG304" s="50" t="s">
        <v>6018</v>
      </c>
      <c r="AH304" s="50" t="s">
        <v>6019</v>
      </c>
      <c r="AI304" s="50" t="s">
        <v>6020</v>
      </c>
      <c r="AJ304" s="50" t="s">
        <v>6021</v>
      </c>
      <c r="AK304" s="50" t="s">
        <v>6022</v>
      </c>
      <c r="AL304" s="50" t="s">
        <v>6023</v>
      </c>
      <c r="AM304" s="50" t="s">
        <v>6024</v>
      </c>
      <c r="AN304" s="50" t="s">
        <v>6025</v>
      </c>
      <c r="AO304" s="50" t="s">
        <v>6026</v>
      </c>
      <c r="AP304" s="50" t="s">
        <v>6027</v>
      </c>
      <c r="AQ304" s="50" t="s">
        <v>6028</v>
      </c>
      <c r="AR304" s="50" t="s">
        <v>6029</v>
      </c>
    </row>
    <row r="305" spans="2:44" x14ac:dyDescent="0.25">
      <c r="B305" t="s">
        <v>517</v>
      </c>
      <c r="C305" s="24">
        <v>0</v>
      </c>
      <c r="D305" s="24">
        <v>0</v>
      </c>
      <c r="E305" s="24">
        <v>0</v>
      </c>
      <c r="F305" s="24">
        <v>0</v>
      </c>
      <c r="G305" s="24">
        <v>0</v>
      </c>
      <c r="H305" s="24">
        <v>0</v>
      </c>
      <c r="I305" s="24">
        <v>0</v>
      </c>
      <c r="J305" s="24">
        <v>0</v>
      </c>
      <c r="K305" s="24">
        <v>0</v>
      </c>
      <c r="L305" s="24">
        <v>0</v>
      </c>
      <c r="M305" s="24">
        <v>0</v>
      </c>
      <c r="N305" s="24">
        <v>0</v>
      </c>
      <c r="O305" s="24">
        <v>0</v>
      </c>
      <c r="P305" s="24">
        <v>0</v>
      </c>
      <c r="Q305" s="24">
        <v>0</v>
      </c>
      <c r="R305" s="24">
        <v>0</v>
      </c>
      <c r="S305" s="24">
        <v>0</v>
      </c>
      <c r="T305" s="24">
        <v>0</v>
      </c>
      <c r="U305" s="24">
        <v>0</v>
      </c>
      <c r="V305" s="24">
        <v>0</v>
      </c>
      <c r="X305" s="24">
        <v>0</v>
      </c>
      <c r="Y305" s="6">
        <v>0</v>
      </c>
      <c r="Z305" s="6">
        <v>0</v>
      </c>
      <c r="AA305" s="6">
        <v>0</v>
      </c>
      <c r="AB305" s="6">
        <v>0</v>
      </c>
      <c r="AC305" s="6">
        <v>0</v>
      </c>
      <c r="AD305" s="6">
        <v>0</v>
      </c>
      <c r="AE305" s="6">
        <v>0</v>
      </c>
      <c r="AF305" s="6">
        <v>0</v>
      </c>
      <c r="AG305" s="6">
        <v>0</v>
      </c>
      <c r="AH305" s="6">
        <v>0</v>
      </c>
      <c r="AI305" s="6">
        <v>0</v>
      </c>
      <c r="AJ305" s="6">
        <v>0</v>
      </c>
      <c r="AK305" s="6">
        <v>0</v>
      </c>
      <c r="AL305" s="6">
        <v>0</v>
      </c>
      <c r="AM305" s="6">
        <v>0</v>
      </c>
      <c r="AN305" s="6">
        <v>0</v>
      </c>
      <c r="AO305" s="6">
        <v>0</v>
      </c>
      <c r="AP305" s="6">
        <v>0</v>
      </c>
      <c r="AQ305" s="6">
        <v>0</v>
      </c>
      <c r="AR305" s="6">
        <v>0</v>
      </c>
    </row>
    <row r="306" spans="2:44" x14ac:dyDescent="0.25">
      <c r="B306" s="91" t="s">
        <v>519</v>
      </c>
      <c r="C306" s="41">
        <v>0</v>
      </c>
      <c r="D306" s="41">
        <v>0</v>
      </c>
      <c r="E306" s="41">
        <v>0</v>
      </c>
      <c r="F306" s="41">
        <v>0</v>
      </c>
      <c r="G306" s="41">
        <v>0</v>
      </c>
      <c r="H306" s="41">
        <v>0</v>
      </c>
      <c r="I306" s="41">
        <v>0</v>
      </c>
      <c r="J306" s="41">
        <v>0</v>
      </c>
      <c r="K306" s="41">
        <v>0</v>
      </c>
      <c r="L306" s="41">
        <v>0</v>
      </c>
      <c r="M306" s="41">
        <v>0</v>
      </c>
      <c r="N306" s="41">
        <v>0</v>
      </c>
      <c r="O306" s="41">
        <v>0</v>
      </c>
      <c r="P306" s="41">
        <v>0</v>
      </c>
      <c r="Q306" s="41">
        <v>0</v>
      </c>
      <c r="R306" s="41">
        <v>0</v>
      </c>
      <c r="S306" s="41">
        <v>0</v>
      </c>
      <c r="T306" s="41">
        <v>0</v>
      </c>
      <c r="U306" s="41">
        <v>0</v>
      </c>
      <c r="V306" s="41">
        <v>0</v>
      </c>
      <c r="X306" s="41">
        <v>0</v>
      </c>
      <c r="Y306" s="64">
        <v>0</v>
      </c>
      <c r="Z306" s="64">
        <v>0</v>
      </c>
      <c r="AA306" s="64">
        <v>0</v>
      </c>
      <c r="AB306" s="64">
        <v>0</v>
      </c>
      <c r="AC306" s="64">
        <v>0</v>
      </c>
      <c r="AD306" s="64">
        <v>0</v>
      </c>
      <c r="AE306" s="64">
        <v>0</v>
      </c>
      <c r="AF306" s="64">
        <v>0</v>
      </c>
      <c r="AG306" s="64">
        <v>0</v>
      </c>
      <c r="AH306" s="64">
        <v>0</v>
      </c>
      <c r="AI306" s="64">
        <v>0</v>
      </c>
      <c r="AJ306" s="64">
        <v>0</v>
      </c>
      <c r="AK306" s="64">
        <v>0</v>
      </c>
      <c r="AL306" s="64">
        <v>0</v>
      </c>
      <c r="AM306" s="64">
        <v>0</v>
      </c>
      <c r="AN306" s="64">
        <v>0</v>
      </c>
      <c r="AO306" s="64">
        <v>0</v>
      </c>
      <c r="AP306" s="64">
        <v>0</v>
      </c>
      <c r="AQ306" s="64">
        <v>0</v>
      </c>
      <c r="AR306" s="64">
        <v>0</v>
      </c>
    </row>
    <row r="307" spans="2:44" x14ac:dyDescent="0.25">
      <c r="B307" t="s">
        <v>521</v>
      </c>
      <c r="C307" s="24">
        <v>11606.868422440442</v>
      </c>
      <c r="D307" s="24">
        <v>12499.620406661983</v>
      </c>
      <c r="E307" s="24">
        <v>12499.999313401497</v>
      </c>
      <c r="F307" s="24">
        <v>12499.999997790741</v>
      </c>
      <c r="G307" s="24">
        <v>12499.999999989854</v>
      </c>
      <c r="H307" s="24">
        <v>12499.99999999994</v>
      </c>
      <c r="I307" s="24">
        <v>12500</v>
      </c>
      <c r="J307" s="24">
        <v>12500</v>
      </c>
      <c r="K307" s="24">
        <v>12500</v>
      </c>
      <c r="L307" s="24">
        <v>12500</v>
      </c>
      <c r="M307" s="24">
        <v>12500</v>
      </c>
      <c r="N307" s="24">
        <v>12500</v>
      </c>
      <c r="O307" s="24">
        <v>12500</v>
      </c>
      <c r="P307" s="24">
        <v>12500</v>
      </c>
      <c r="Q307" s="24">
        <v>12500</v>
      </c>
      <c r="R307" s="24">
        <v>12500</v>
      </c>
      <c r="S307" s="24">
        <v>12500</v>
      </c>
      <c r="T307" s="24">
        <v>12500</v>
      </c>
      <c r="U307" s="24">
        <v>12500</v>
      </c>
      <c r="V307" s="24">
        <v>12500</v>
      </c>
      <c r="X307" s="24">
        <v>12500</v>
      </c>
      <c r="Y307" s="6">
        <v>0.92854947379523534</v>
      </c>
      <c r="Z307" s="6">
        <v>0.99996963253295867</v>
      </c>
      <c r="AA307" s="6">
        <v>0.99999994507211976</v>
      </c>
      <c r="AB307" s="6">
        <v>0.99999999982325927</v>
      </c>
      <c r="AC307" s="6">
        <v>0.99999999999918832</v>
      </c>
      <c r="AD307" s="6">
        <v>0.99999999999999523</v>
      </c>
      <c r="AE307" s="6">
        <v>1</v>
      </c>
      <c r="AF307" s="6">
        <v>1</v>
      </c>
      <c r="AG307" s="6">
        <v>1</v>
      </c>
      <c r="AH307" s="6">
        <v>1</v>
      </c>
      <c r="AI307" s="6">
        <v>1</v>
      </c>
      <c r="AJ307" s="6">
        <v>1</v>
      </c>
      <c r="AK307" s="6">
        <v>1</v>
      </c>
      <c r="AL307" s="6">
        <v>1</v>
      </c>
      <c r="AM307" s="6">
        <v>1</v>
      </c>
      <c r="AN307" s="6">
        <v>1</v>
      </c>
      <c r="AO307" s="6">
        <v>1</v>
      </c>
      <c r="AP307" s="6">
        <v>1</v>
      </c>
      <c r="AQ307" s="6">
        <v>1</v>
      </c>
      <c r="AR307" s="6">
        <v>1</v>
      </c>
    </row>
    <row r="308" spans="2:44" x14ac:dyDescent="0.25">
      <c r="B308" s="91" t="s">
        <v>523</v>
      </c>
      <c r="C308" s="41">
        <v>23902.647303930797</v>
      </c>
      <c r="D308" s="41">
        <v>24999.521008365849</v>
      </c>
      <c r="E308" s="41">
        <v>24999.999121204244</v>
      </c>
      <c r="F308" s="41">
        <v>24999.999997143423</v>
      </c>
      <c r="G308" s="41">
        <v>24999.99999998678</v>
      </c>
      <c r="H308" s="41">
        <v>24999.999999999924</v>
      </c>
      <c r="I308" s="41">
        <v>25000</v>
      </c>
      <c r="J308" s="41">
        <v>25000</v>
      </c>
      <c r="K308" s="41">
        <v>25000</v>
      </c>
      <c r="L308" s="41">
        <v>25000</v>
      </c>
      <c r="M308" s="41">
        <v>25000</v>
      </c>
      <c r="N308" s="41">
        <v>25000</v>
      </c>
      <c r="O308" s="41">
        <v>25000</v>
      </c>
      <c r="P308" s="41">
        <v>25000</v>
      </c>
      <c r="Q308" s="41">
        <v>25000</v>
      </c>
      <c r="R308" s="41">
        <v>25000</v>
      </c>
      <c r="S308" s="41">
        <v>25000</v>
      </c>
      <c r="T308" s="41">
        <v>25000</v>
      </c>
      <c r="U308" s="41">
        <v>25000</v>
      </c>
      <c r="V308" s="41">
        <v>25000</v>
      </c>
      <c r="X308" s="41">
        <v>25000</v>
      </c>
      <c r="Y308" s="64">
        <v>0.95610589215723185</v>
      </c>
      <c r="Z308" s="64">
        <v>0.99998084033463397</v>
      </c>
      <c r="AA308" s="64">
        <v>0.99999996484816978</v>
      </c>
      <c r="AB308" s="64">
        <v>0.99999999988573696</v>
      </c>
      <c r="AC308" s="64">
        <v>0.9999999999994712</v>
      </c>
      <c r="AD308" s="64">
        <v>0.99999999999999689</v>
      </c>
      <c r="AE308" s="64">
        <v>1</v>
      </c>
      <c r="AF308" s="64">
        <v>1</v>
      </c>
      <c r="AG308" s="64">
        <v>1</v>
      </c>
      <c r="AH308" s="64">
        <v>1</v>
      </c>
      <c r="AI308" s="64">
        <v>1</v>
      </c>
      <c r="AJ308" s="64">
        <v>1</v>
      </c>
      <c r="AK308" s="64">
        <v>1</v>
      </c>
      <c r="AL308" s="64">
        <v>1</v>
      </c>
      <c r="AM308" s="64">
        <v>1</v>
      </c>
      <c r="AN308" s="64">
        <v>1</v>
      </c>
      <c r="AO308" s="64">
        <v>1</v>
      </c>
      <c r="AP308" s="64">
        <v>1</v>
      </c>
      <c r="AQ308" s="64">
        <v>1</v>
      </c>
      <c r="AR308" s="64">
        <v>1</v>
      </c>
    </row>
    <row r="309" spans="2:44" x14ac:dyDescent="0.25">
      <c r="B309" t="s">
        <v>525</v>
      </c>
      <c r="C309" s="24">
        <v>673887.27896059561</v>
      </c>
      <c r="D309" s="24">
        <v>724978.26378143707</v>
      </c>
      <c r="E309" s="24">
        <v>724999.96067168808</v>
      </c>
      <c r="F309" s="24">
        <v>724999.99987342511</v>
      </c>
      <c r="G309" s="24">
        <v>724999.99999941874</v>
      </c>
      <c r="H309" s="24">
        <v>724999.99999999662</v>
      </c>
      <c r="I309" s="24">
        <v>725000.00000000012</v>
      </c>
      <c r="J309" s="24">
        <v>725000.00000000012</v>
      </c>
      <c r="K309" s="24">
        <v>725000.00000000012</v>
      </c>
      <c r="L309" s="24">
        <v>725000.00000000012</v>
      </c>
      <c r="M309" s="24">
        <v>725000.00000000012</v>
      </c>
      <c r="N309" s="24">
        <v>725000.00000000012</v>
      </c>
      <c r="O309" s="24">
        <v>725000.00000000012</v>
      </c>
      <c r="P309" s="24">
        <v>725000.00000000012</v>
      </c>
      <c r="Q309" s="24">
        <v>725000.00000000012</v>
      </c>
      <c r="R309" s="24">
        <v>725000.00000000012</v>
      </c>
      <c r="S309" s="24">
        <v>725000.00000000012</v>
      </c>
      <c r="T309" s="24">
        <v>725000.00000000012</v>
      </c>
      <c r="U309" s="24">
        <v>725000.00000000012</v>
      </c>
      <c r="V309" s="24">
        <v>725000.00000000012</v>
      </c>
      <c r="X309" s="24">
        <v>725000.00000000012</v>
      </c>
      <c r="Y309" s="6">
        <v>0.92949969511806274</v>
      </c>
      <c r="Z309" s="6">
        <v>0.99997001900887861</v>
      </c>
      <c r="AA309" s="6">
        <v>0.99999994575405238</v>
      </c>
      <c r="AB309" s="6">
        <v>0.99999999982541377</v>
      </c>
      <c r="AC309" s="6">
        <v>0.99999999999919809</v>
      </c>
      <c r="AD309" s="6">
        <v>0.99999999999999523</v>
      </c>
      <c r="AE309" s="6">
        <v>1</v>
      </c>
      <c r="AF309" s="6">
        <v>1</v>
      </c>
      <c r="AG309" s="6">
        <v>1</v>
      </c>
      <c r="AH309" s="6">
        <v>1</v>
      </c>
      <c r="AI309" s="6">
        <v>1</v>
      </c>
      <c r="AJ309" s="6">
        <v>1</v>
      </c>
      <c r="AK309" s="6">
        <v>1</v>
      </c>
      <c r="AL309" s="6">
        <v>1</v>
      </c>
      <c r="AM309" s="6">
        <v>1</v>
      </c>
      <c r="AN309" s="6">
        <v>1</v>
      </c>
      <c r="AO309" s="6">
        <v>1</v>
      </c>
      <c r="AP309" s="6">
        <v>1</v>
      </c>
      <c r="AQ309" s="6">
        <v>1</v>
      </c>
      <c r="AR309" s="6">
        <v>1</v>
      </c>
    </row>
    <row r="310" spans="2:44" x14ac:dyDescent="0.25">
      <c r="B310" s="91" t="s">
        <v>527</v>
      </c>
      <c r="C310" s="41">
        <v>1594588.2647728643</v>
      </c>
      <c r="D310" s="41">
        <v>1674965.1056100933</v>
      </c>
      <c r="E310" s="41">
        <v>1674999.9361766719</v>
      </c>
      <c r="F310" s="41">
        <v>1674999.9997929898</v>
      </c>
      <c r="G310" s="41">
        <v>1674999.9999990435</v>
      </c>
      <c r="H310" s="41">
        <v>1674999.9999999946</v>
      </c>
      <c r="I310" s="41">
        <v>1675000.0000000002</v>
      </c>
      <c r="J310" s="41">
        <v>1675000.0000000002</v>
      </c>
      <c r="K310" s="41">
        <v>1675000.0000000002</v>
      </c>
      <c r="L310" s="41">
        <v>1675000.0000000002</v>
      </c>
      <c r="M310" s="41">
        <v>1675000.0000000002</v>
      </c>
      <c r="N310" s="41">
        <v>1675000.0000000002</v>
      </c>
      <c r="O310" s="41">
        <v>1675000.0000000002</v>
      </c>
      <c r="P310" s="41">
        <v>1675000.0000000002</v>
      </c>
      <c r="Q310" s="41">
        <v>1675000.0000000002</v>
      </c>
      <c r="R310" s="41">
        <v>1675000.0000000002</v>
      </c>
      <c r="S310" s="41">
        <v>1675000.0000000002</v>
      </c>
      <c r="T310" s="41">
        <v>1675000.0000000002</v>
      </c>
      <c r="U310" s="41">
        <v>1675000.0000000002</v>
      </c>
      <c r="V310" s="41">
        <v>1675000.0000000002</v>
      </c>
      <c r="X310" s="41">
        <v>1675000.0000000002</v>
      </c>
      <c r="Y310" s="64">
        <v>0.95199299389424719</v>
      </c>
      <c r="Z310" s="64">
        <v>0.99997916752841376</v>
      </c>
      <c r="AA310" s="64">
        <v>0.99999996189652041</v>
      </c>
      <c r="AB310" s="64">
        <v>0.99999999987641164</v>
      </c>
      <c r="AC310" s="64">
        <v>0.99999999999942879</v>
      </c>
      <c r="AD310" s="64">
        <v>0.99999999999999667</v>
      </c>
      <c r="AE310" s="64">
        <v>1</v>
      </c>
      <c r="AF310" s="64">
        <v>1</v>
      </c>
      <c r="AG310" s="64">
        <v>1</v>
      </c>
      <c r="AH310" s="64">
        <v>1</v>
      </c>
      <c r="AI310" s="64">
        <v>1</v>
      </c>
      <c r="AJ310" s="64">
        <v>1</v>
      </c>
      <c r="AK310" s="64">
        <v>1</v>
      </c>
      <c r="AL310" s="64">
        <v>1</v>
      </c>
      <c r="AM310" s="64">
        <v>1</v>
      </c>
      <c r="AN310" s="64">
        <v>1</v>
      </c>
      <c r="AO310" s="64">
        <v>1</v>
      </c>
      <c r="AP310" s="64">
        <v>1</v>
      </c>
      <c r="AQ310" s="64">
        <v>1</v>
      </c>
      <c r="AR310" s="64">
        <v>1</v>
      </c>
    </row>
    <row r="311" spans="2:44" x14ac:dyDescent="0.25">
      <c r="B311" t="s">
        <v>529</v>
      </c>
      <c r="C311" s="24">
        <v>1875324.4476699932</v>
      </c>
      <c r="D311" s="24">
        <v>1962461.9788641571</v>
      </c>
      <c r="E311" s="24">
        <v>1962499.9302729317</v>
      </c>
      <c r="F311" s="24">
        <v>1962499.9997734162</v>
      </c>
      <c r="G311" s="24">
        <v>1962499.9999989518</v>
      </c>
      <c r="H311" s="24">
        <v>1962499.9999999944</v>
      </c>
      <c r="I311" s="24">
        <v>1962500.0000000007</v>
      </c>
      <c r="J311" s="24">
        <v>1962500.0000000007</v>
      </c>
      <c r="K311" s="24">
        <v>1962500.0000000007</v>
      </c>
      <c r="L311" s="24">
        <v>1962500.0000000007</v>
      </c>
      <c r="M311" s="24">
        <v>1962500.0000000007</v>
      </c>
      <c r="N311" s="24">
        <v>1962500.0000000007</v>
      </c>
      <c r="O311" s="24">
        <v>1962500.0000000007</v>
      </c>
      <c r="P311" s="24">
        <v>1962500.0000000007</v>
      </c>
      <c r="Q311" s="24">
        <v>1962500.0000000007</v>
      </c>
      <c r="R311" s="24">
        <v>1962500.0000000007</v>
      </c>
      <c r="S311" s="24">
        <v>1962500.0000000007</v>
      </c>
      <c r="T311" s="24">
        <v>1962500.0000000007</v>
      </c>
      <c r="U311" s="24">
        <v>1962500.0000000007</v>
      </c>
      <c r="V311" s="24">
        <v>1962500.0000000007</v>
      </c>
      <c r="X311" s="24">
        <v>1962500.0000000007</v>
      </c>
      <c r="Y311" s="6">
        <v>0.95557933639235282</v>
      </c>
      <c r="Z311" s="6">
        <v>0.99998062617281858</v>
      </c>
      <c r="AA311" s="6">
        <v>0.99999996447028328</v>
      </c>
      <c r="AB311" s="6">
        <v>0.99999999988454291</v>
      </c>
      <c r="AC311" s="6">
        <v>0.99999999999946554</v>
      </c>
      <c r="AD311" s="6">
        <v>0.99999999999999678</v>
      </c>
      <c r="AE311" s="6">
        <v>1</v>
      </c>
      <c r="AF311" s="6">
        <v>1</v>
      </c>
      <c r="AG311" s="6">
        <v>1</v>
      </c>
      <c r="AH311" s="6">
        <v>1</v>
      </c>
      <c r="AI311" s="6">
        <v>1</v>
      </c>
      <c r="AJ311" s="6">
        <v>1</v>
      </c>
      <c r="AK311" s="6">
        <v>1</v>
      </c>
      <c r="AL311" s="6">
        <v>1</v>
      </c>
      <c r="AM311" s="6">
        <v>1</v>
      </c>
      <c r="AN311" s="6">
        <v>1</v>
      </c>
      <c r="AO311" s="6">
        <v>1</v>
      </c>
      <c r="AP311" s="6">
        <v>1</v>
      </c>
      <c r="AQ311" s="6">
        <v>1</v>
      </c>
      <c r="AR311" s="6">
        <v>1</v>
      </c>
    </row>
    <row r="312" spans="2:44" x14ac:dyDescent="0.25">
      <c r="B312" s="91" t="s">
        <v>531</v>
      </c>
      <c r="C312" s="41">
        <v>1912211.7843144641</v>
      </c>
      <c r="D312" s="41">
        <v>1999961.6806692686</v>
      </c>
      <c r="E312" s="41">
        <v>1999999.9296963399</v>
      </c>
      <c r="F312" s="41">
        <v>1999999.9997714742</v>
      </c>
      <c r="G312" s="41">
        <v>1999999.9999989425</v>
      </c>
      <c r="H312" s="41">
        <v>1999999.9999999942</v>
      </c>
      <c r="I312" s="41">
        <v>2000000.0000000005</v>
      </c>
      <c r="J312" s="41">
        <v>2000000.0000000005</v>
      </c>
      <c r="K312" s="41">
        <v>2000000.0000000005</v>
      </c>
      <c r="L312" s="41">
        <v>2000000.0000000005</v>
      </c>
      <c r="M312" s="41">
        <v>2000000.0000000005</v>
      </c>
      <c r="N312" s="41">
        <v>2000000.0000000005</v>
      </c>
      <c r="O312" s="41">
        <v>2000000.0000000005</v>
      </c>
      <c r="P312" s="41">
        <v>2000000.0000000005</v>
      </c>
      <c r="Q312" s="41">
        <v>2000000.0000000005</v>
      </c>
      <c r="R312" s="41">
        <v>2000000.0000000005</v>
      </c>
      <c r="S312" s="41">
        <v>2000000.0000000005</v>
      </c>
      <c r="T312" s="41">
        <v>2000000.0000000005</v>
      </c>
      <c r="U312" s="41">
        <v>2000000.0000000005</v>
      </c>
      <c r="V312" s="41">
        <v>2000000.0000000005</v>
      </c>
      <c r="X312" s="41">
        <v>2000000.0000000005</v>
      </c>
      <c r="Y312" s="64">
        <v>0.95610589215723185</v>
      </c>
      <c r="Z312" s="64">
        <v>0.99998084033463408</v>
      </c>
      <c r="AA312" s="64">
        <v>0.99999996484816966</v>
      </c>
      <c r="AB312" s="64">
        <v>0.99999999988573685</v>
      </c>
      <c r="AC312" s="64">
        <v>0.99999999999947098</v>
      </c>
      <c r="AD312" s="64">
        <v>0.99999999999999689</v>
      </c>
      <c r="AE312" s="64">
        <v>1</v>
      </c>
      <c r="AF312" s="64">
        <v>1</v>
      </c>
      <c r="AG312" s="64">
        <v>1</v>
      </c>
      <c r="AH312" s="64">
        <v>1</v>
      </c>
      <c r="AI312" s="64">
        <v>1</v>
      </c>
      <c r="AJ312" s="64">
        <v>1</v>
      </c>
      <c r="AK312" s="64">
        <v>1</v>
      </c>
      <c r="AL312" s="64">
        <v>1</v>
      </c>
      <c r="AM312" s="64">
        <v>1</v>
      </c>
      <c r="AN312" s="64">
        <v>1</v>
      </c>
      <c r="AO312" s="64">
        <v>1</v>
      </c>
      <c r="AP312" s="64">
        <v>1</v>
      </c>
      <c r="AQ312" s="64">
        <v>1</v>
      </c>
      <c r="AR312" s="64">
        <v>1</v>
      </c>
    </row>
    <row r="313" spans="2:44" x14ac:dyDescent="0.25">
      <c r="B313" t="s">
        <v>533</v>
      </c>
      <c r="C313" s="24">
        <v>2237204.1001427961</v>
      </c>
      <c r="D313" s="24">
        <v>2349951.0520558036</v>
      </c>
      <c r="E313" s="24">
        <v>2349999.9104715814</v>
      </c>
      <c r="F313" s="24">
        <v>2349999.9997096141</v>
      </c>
      <c r="G313" s="24">
        <v>2349999.999998658</v>
      </c>
      <c r="H313" s="24">
        <v>2349999.9999999921</v>
      </c>
      <c r="I313" s="24">
        <v>2350000</v>
      </c>
      <c r="J313" s="24">
        <v>2350000</v>
      </c>
      <c r="K313" s="24">
        <v>2350000</v>
      </c>
      <c r="L313" s="24">
        <v>2350000</v>
      </c>
      <c r="M313" s="24">
        <v>2350000</v>
      </c>
      <c r="N313" s="24">
        <v>2350000</v>
      </c>
      <c r="O313" s="24">
        <v>2350000</v>
      </c>
      <c r="P313" s="24">
        <v>2350000</v>
      </c>
      <c r="Q313" s="24">
        <v>2350000</v>
      </c>
      <c r="R313" s="24">
        <v>2350000</v>
      </c>
      <c r="S313" s="24">
        <v>2350000</v>
      </c>
      <c r="T313" s="24">
        <v>2350000</v>
      </c>
      <c r="U313" s="24">
        <v>2350000</v>
      </c>
      <c r="V313" s="24">
        <v>2350000</v>
      </c>
      <c r="X313" s="24">
        <v>2350000</v>
      </c>
      <c r="Y313" s="6">
        <v>0.95200174474161536</v>
      </c>
      <c r="Z313" s="6">
        <v>0.99997917108757595</v>
      </c>
      <c r="AA313" s="6">
        <v>0.9999999619028006</v>
      </c>
      <c r="AB313" s="6">
        <v>0.99999999987643151</v>
      </c>
      <c r="AC313" s="6">
        <v>0.9999999999994289</v>
      </c>
      <c r="AD313" s="6">
        <v>0.99999999999999667</v>
      </c>
      <c r="AE313" s="6">
        <v>1</v>
      </c>
      <c r="AF313" s="6">
        <v>1</v>
      </c>
      <c r="AG313" s="6">
        <v>1</v>
      </c>
      <c r="AH313" s="6">
        <v>1</v>
      </c>
      <c r="AI313" s="6">
        <v>1</v>
      </c>
      <c r="AJ313" s="6">
        <v>1</v>
      </c>
      <c r="AK313" s="6">
        <v>1</v>
      </c>
      <c r="AL313" s="6">
        <v>1</v>
      </c>
      <c r="AM313" s="6">
        <v>1</v>
      </c>
      <c r="AN313" s="6">
        <v>1</v>
      </c>
      <c r="AO313" s="6">
        <v>1</v>
      </c>
      <c r="AP313" s="6">
        <v>1</v>
      </c>
      <c r="AQ313" s="6">
        <v>1</v>
      </c>
      <c r="AR313" s="6">
        <v>1</v>
      </c>
    </row>
    <row r="314" spans="2:44" x14ac:dyDescent="0.25">
      <c r="B314" s="91" t="s">
        <v>535</v>
      </c>
      <c r="C314" s="41">
        <v>2697554.5930489302</v>
      </c>
      <c r="D314" s="41">
        <v>2824944.4729701318</v>
      </c>
      <c r="E314" s="41">
        <v>2824999.898224073</v>
      </c>
      <c r="F314" s="41">
        <v>2824999.9996693968</v>
      </c>
      <c r="G314" s="41">
        <v>2824999.9999984703</v>
      </c>
      <c r="H314" s="41">
        <v>2824999.9999999907</v>
      </c>
      <c r="I314" s="41">
        <v>2825000</v>
      </c>
      <c r="J314" s="41">
        <v>2825000</v>
      </c>
      <c r="K314" s="41">
        <v>2825000</v>
      </c>
      <c r="L314" s="41">
        <v>2825000</v>
      </c>
      <c r="M314" s="41">
        <v>2825000</v>
      </c>
      <c r="N314" s="41">
        <v>2825000</v>
      </c>
      <c r="O314" s="41">
        <v>2825000</v>
      </c>
      <c r="P314" s="41">
        <v>2825000</v>
      </c>
      <c r="Q314" s="41">
        <v>2825000</v>
      </c>
      <c r="R314" s="41">
        <v>2825000</v>
      </c>
      <c r="S314" s="41">
        <v>2825000</v>
      </c>
      <c r="T314" s="41">
        <v>2825000</v>
      </c>
      <c r="U314" s="41">
        <v>2825000</v>
      </c>
      <c r="V314" s="41">
        <v>2825000</v>
      </c>
      <c r="X314" s="41">
        <v>2825000</v>
      </c>
      <c r="Y314" s="64">
        <v>0.95488658161024076</v>
      </c>
      <c r="Z314" s="64">
        <v>0.99998034441420591</v>
      </c>
      <c r="AA314" s="64">
        <v>0.99999996397312318</v>
      </c>
      <c r="AB314" s="64">
        <v>0.99999999988297228</v>
      </c>
      <c r="AC314" s="64">
        <v>0.99999999999945854</v>
      </c>
      <c r="AD314" s="64">
        <v>0.99999999999999667</v>
      </c>
      <c r="AE314" s="64">
        <v>1</v>
      </c>
      <c r="AF314" s="64">
        <v>1</v>
      </c>
      <c r="AG314" s="64">
        <v>1</v>
      </c>
      <c r="AH314" s="64">
        <v>1</v>
      </c>
      <c r="AI314" s="64">
        <v>1</v>
      </c>
      <c r="AJ314" s="64">
        <v>1</v>
      </c>
      <c r="AK314" s="64">
        <v>1</v>
      </c>
      <c r="AL314" s="64">
        <v>1</v>
      </c>
      <c r="AM314" s="64">
        <v>1</v>
      </c>
      <c r="AN314" s="64">
        <v>1</v>
      </c>
      <c r="AO314" s="64">
        <v>1</v>
      </c>
      <c r="AP314" s="64">
        <v>1</v>
      </c>
      <c r="AQ314" s="64">
        <v>1</v>
      </c>
      <c r="AR314" s="64">
        <v>1</v>
      </c>
    </row>
    <row r="315" spans="2:44" x14ac:dyDescent="0.25">
      <c r="B315" t="s">
        <v>537</v>
      </c>
      <c r="C315" s="24">
        <v>2843726.1187087148</v>
      </c>
      <c r="D315" s="24">
        <v>2974942.7198004946</v>
      </c>
      <c r="E315" s="24">
        <v>2974999.8949289038</v>
      </c>
      <c r="F315" s="24">
        <v>2974999.999658505</v>
      </c>
      <c r="G315" s="24">
        <v>2974999.9999984195</v>
      </c>
      <c r="H315" s="24">
        <v>2974999.9999999907</v>
      </c>
      <c r="I315" s="24">
        <v>2975000</v>
      </c>
      <c r="J315" s="24">
        <v>2975000</v>
      </c>
      <c r="K315" s="24">
        <v>2975000</v>
      </c>
      <c r="L315" s="24">
        <v>2975000</v>
      </c>
      <c r="M315" s="24">
        <v>2975000</v>
      </c>
      <c r="N315" s="24">
        <v>2975000</v>
      </c>
      <c r="O315" s="24">
        <v>2975000</v>
      </c>
      <c r="P315" s="24">
        <v>2975000</v>
      </c>
      <c r="Q315" s="24">
        <v>2975000</v>
      </c>
      <c r="R315" s="24">
        <v>2975000</v>
      </c>
      <c r="S315" s="24">
        <v>2975000</v>
      </c>
      <c r="T315" s="24">
        <v>2975000</v>
      </c>
      <c r="U315" s="24">
        <v>2975000</v>
      </c>
      <c r="V315" s="24">
        <v>2975000</v>
      </c>
      <c r="X315" s="24">
        <v>2975000</v>
      </c>
      <c r="Y315" s="6">
        <v>0.95587432561637475</v>
      </c>
      <c r="Z315" s="6">
        <v>0.99998074615142674</v>
      </c>
      <c r="AA315" s="6">
        <v>0.99999996468198449</v>
      </c>
      <c r="AB315" s="6">
        <v>0.99999999988521171</v>
      </c>
      <c r="AC315" s="6">
        <v>0.99999999999946876</v>
      </c>
      <c r="AD315" s="6">
        <v>0.99999999999999689</v>
      </c>
      <c r="AE315" s="6">
        <v>1</v>
      </c>
      <c r="AF315" s="6">
        <v>1</v>
      </c>
      <c r="AG315" s="6">
        <v>1</v>
      </c>
      <c r="AH315" s="6">
        <v>1</v>
      </c>
      <c r="AI315" s="6">
        <v>1</v>
      </c>
      <c r="AJ315" s="6">
        <v>1</v>
      </c>
      <c r="AK315" s="6">
        <v>1</v>
      </c>
      <c r="AL315" s="6">
        <v>1</v>
      </c>
      <c r="AM315" s="6">
        <v>1</v>
      </c>
      <c r="AN315" s="6">
        <v>1</v>
      </c>
      <c r="AO315" s="6">
        <v>1</v>
      </c>
      <c r="AP315" s="6">
        <v>1</v>
      </c>
      <c r="AQ315" s="6">
        <v>1</v>
      </c>
      <c r="AR315" s="6">
        <v>1</v>
      </c>
    </row>
    <row r="316" spans="2:44" x14ac:dyDescent="0.25">
      <c r="B316" s="91" t="s">
        <v>539</v>
      </c>
      <c r="C316" s="41">
        <v>2868317.6764716948</v>
      </c>
      <c r="D316" s="41">
        <v>2999942.5210039015</v>
      </c>
      <c r="E316" s="41">
        <v>2999999.8945445088</v>
      </c>
      <c r="F316" s="41">
        <v>2999999.99965721</v>
      </c>
      <c r="G316" s="41">
        <v>2999999.9999984126</v>
      </c>
      <c r="H316" s="41">
        <v>2999999.9999999902</v>
      </c>
      <c r="I316" s="41">
        <v>2999999.9999999995</v>
      </c>
      <c r="J316" s="41">
        <v>2999999.9999999995</v>
      </c>
      <c r="K316" s="41">
        <v>2999999.9999999995</v>
      </c>
      <c r="L316" s="41">
        <v>2999999.9999999995</v>
      </c>
      <c r="M316" s="41">
        <v>2999999.9999999995</v>
      </c>
      <c r="N316" s="41">
        <v>2999999.9999999995</v>
      </c>
      <c r="O316" s="41">
        <v>2999999.9999999995</v>
      </c>
      <c r="P316" s="41">
        <v>2999999.9999999995</v>
      </c>
      <c r="Q316" s="41">
        <v>2999999.9999999995</v>
      </c>
      <c r="R316" s="41">
        <v>2999999.9999999995</v>
      </c>
      <c r="S316" s="41">
        <v>2999999.9999999995</v>
      </c>
      <c r="T316" s="41">
        <v>2999999.9999999995</v>
      </c>
      <c r="U316" s="41">
        <v>2999999.9999999995</v>
      </c>
      <c r="V316" s="41">
        <v>2999999.9999999995</v>
      </c>
      <c r="X316" s="41">
        <v>2999999.9999999995</v>
      </c>
      <c r="Y316" s="64">
        <v>0.95610589215723174</v>
      </c>
      <c r="Z316" s="64">
        <v>0.99998084033463397</v>
      </c>
      <c r="AA316" s="64">
        <v>0.99999996484816978</v>
      </c>
      <c r="AB316" s="64">
        <v>0.99999999988573685</v>
      </c>
      <c r="AC316" s="64">
        <v>0.99999999999947098</v>
      </c>
      <c r="AD316" s="64">
        <v>0.99999999999999689</v>
      </c>
      <c r="AE316" s="64">
        <v>1</v>
      </c>
      <c r="AF316" s="64">
        <v>1</v>
      </c>
      <c r="AG316" s="64">
        <v>1</v>
      </c>
      <c r="AH316" s="64">
        <v>1</v>
      </c>
      <c r="AI316" s="64">
        <v>1</v>
      </c>
      <c r="AJ316" s="64">
        <v>1</v>
      </c>
      <c r="AK316" s="64">
        <v>1</v>
      </c>
      <c r="AL316" s="64">
        <v>1</v>
      </c>
      <c r="AM316" s="64">
        <v>1</v>
      </c>
      <c r="AN316" s="64">
        <v>1</v>
      </c>
      <c r="AO316" s="64">
        <v>1</v>
      </c>
      <c r="AP316" s="64">
        <v>1</v>
      </c>
      <c r="AQ316" s="64">
        <v>1</v>
      </c>
      <c r="AR316" s="64">
        <v>1</v>
      </c>
    </row>
    <row r="317" spans="2:44" x14ac:dyDescent="0.25">
      <c r="B317" t="s">
        <v>541</v>
      </c>
      <c r="C317" s="24">
        <v>3355806.1502141939</v>
      </c>
      <c r="D317" s="24">
        <v>3524926.5780837052</v>
      </c>
      <c r="E317" s="24">
        <v>3524999.8657073714</v>
      </c>
      <c r="F317" s="24">
        <v>3524999.9995644209</v>
      </c>
      <c r="G317" s="24">
        <v>3524999.9999979865</v>
      </c>
      <c r="H317" s="24">
        <v>3524999.9999999874</v>
      </c>
      <c r="I317" s="24">
        <v>3525000</v>
      </c>
      <c r="J317" s="24">
        <v>3525000</v>
      </c>
      <c r="K317" s="24">
        <v>3525000</v>
      </c>
      <c r="L317" s="24">
        <v>3525000</v>
      </c>
      <c r="M317" s="24">
        <v>3525000</v>
      </c>
      <c r="N317" s="24">
        <v>3525000</v>
      </c>
      <c r="O317" s="24">
        <v>3525000</v>
      </c>
      <c r="P317" s="24">
        <v>3525000</v>
      </c>
      <c r="Q317" s="24">
        <v>3525000</v>
      </c>
      <c r="R317" s="24">
        <v>3525000</v>
      </c>
      <c r="S317" s="24">
        <v>3525000</v>
      </c>
      <c r="T317" s="24">
        <v>3525000</v>
      </c>
      <c r="U317" s="24">
        <v>3525000</v>
      </c>
      <c r="V317" s="24">
        <v>3525000</v>
      </c>
      <c r="X317" s="24">
        <v>3525000</v>
      </c>
      <c r="Y317" s="6">
        <v>0.95200174474161525</v>
      </c>
      <c r="Z317" s="6">
        <v>0.99997917108757595</v>
      </c>
      <c r="AA317" s="6">
        <v>0.99999996190280038</v>
      </c>
      <c r="AB317" s="6">
        <v>0.99999999987643151</v>
      </c>
      <c r="AC317" s="6">
        <v>0.99999999999942879</v>
      </c>
      <c r="AD317" s="6">
        <v>0.99999999999999645</v>
      </c>
      <c r="AE317" s="6">
        <v>1</v>
      </c>
      <c r="AF317" s="6">
        <v>1</v>
      </c>
      <c r="AG317" s="6">
        <v>1</v>
      </c>
      <c r="AH317" s="6">
        <v>1</v>
      </c>
      <c r="AI317" s="6">
        <v>1</v>
      </c>
      <c r="AJ317" s="6">
        <v>1</v>
      </c>
      <c r="AK317" s="6">
        <v>1</v>
      </c>
      <c r="AL317" s="6">
        <v>1</v>
      </c>
      <c r="AM317" s="6">
        <v>1</v>
      </c>
      <c r="AN317" s="6">
        <v>1</v>
      </c>
      <c r="AO317" s="6">
        <v>1</v>
      </c>
      <c r="AP317" s="6">
        <v>1</v>
      </c>
      <c r="AQ317" s="6">
        <v>1</v>
      </c>
      <c r="AR317" s="6">
        <v>1</v>
      </c>
    </row>
    <row r="318" spans="2:44" x14ac:dyDescent="0.25">
      <c r="B318" s="91" t="s">
        <v>543</v>
      </c>
      <c r="C318" s="41">
        <v>4046331.8895733953</v>
      </c>
      <c r="D318" s="41">
        <v>4237416.7094551977</v>
      </c>
      <c r="E318" s="41">
        <v>4237499.8473361097</v>
      </c>
      <c r="F318" s="41">
        <v>4237499.9995040949</v>
      </c>
      <c r="G318" s="41">
        <v>4237499.9999977052</v>
      </c>
      <c r="H318" s="41">
        <v>4237499.999999986</v>
      </c>
      <c r="I318" s="41">
        <v>4237500</v>
      </c>
      <c r="J318" s="41">
        <v>4237500</v>
      </c>
      <c r="K318" s="41">
        <v>4237500</v>
      </c>
      <c r="L318" s="41">
        <v>4237500</v>
      </c>
      <c r="M318" s="41">
        <v>4237500</v>
      </c>
      <c r="N318" s="41">
        <v>4237500</v>
      </c>
      <c r="O318" s="41">
        <v>4237500</v>
      </c>
      <c r="P318" s="41">
        <v>4237500</v>
      </c>
      <c r="Q318" s="41">
        <v>4237500</v>
      </c>
      <c r="R318" s="41">
        <v>4237500</v>
      </c>
      <c r="S318" s="41">
        <v>4237500</v>
      </c>
      <c r="T318" s="41">
        <v>4237500</v>
      </c>
      <c r="U318" s="41">
        <v>4237500</v>
      </c>
      <c r="V318" s="41">
        <v>4237500</v>
      </c>
      <c r="X318" s="41">
        <v>4237500</v>
      </c>
      <c r="Y318" s="64">
        <v>0.95488658161024076</v>
      </c>
      <c r="Z318" s="64">
        <v>0.99998034441420591</v>
      </c>
      <c r="AA318" s="64">
        <v>0.99999996397312318</v>
      </c>
      <c r="AB318" s="64">
        <v>0.99999999988297228</v>
      </c>
      <c r="AC318" s="64">
        <v>0.99999999999945843</v>
      </c>
      <c r="AD318" s="64">
        <v>0.99999999999999667</v>
      </c>
      <c r="AE318" s="64">
        <v>1</v>
      </c>
      <c r="AF318" s="64">
        <v>1</v>
      </c>
      <c r="AG318" s="64">
        <v>1</v>
      </c>
      <c r="AH318" s="64">
        <v>1</v>
      </c>
      <c r="AI318" s="64">
        <v>1</v>
      </c>
      <c r="AJ318" s="64">
        <v>1</v>
      </c>
      <c r="AK318" s="64">
        <v>1</v>
      </c>
      <c r="AL318" s="64">
        <v>1</v>
      </c>
      <c r="AM318" s="64">
        <v>1</v>
      </c>
      <c r="AN318" s="64">
        <v>1</v>
      </c>
      <c r="AO318" s="64">
        <v>1</v>
      </c>
      <c r="AP318" s="64">
        <v>1</v>
      </c>
      <c r="AQ318" s="64">
        <v>1</v>
      </c>
      <c r="AR318" s="64">
        <v>1</v>
      </c>
    </row>
    <row r="319" spans="2:44" x14ac:dyDescent="0.25">
      <c r="B319" t="s">
        <v>545</v>
      </c>
      <c r="C319" s="24">
        <v>4265589.1780630723</v>
      </c>
      <c r="D319" s="24">
        <v>4462414.079700741</v>
      </c>
      <c r="E319" s="24">
        <v>4462499.8423933554</v>
      </c>
      <c r="F319" s="24">
        <v>4462499.9994877568</v>
      </c>
      <c r="G319" s="24">
        <v>4462499.9999976289</v>
      </c>
      <c r="H319" s="24">
        <v>4462499.999999986</v>
      </c>
      <c r="I319" s="24">
        <v>4462500</v>
      </c>
      <c r="J319" s="24">
        <v>4462500</v>
      </c>
      <c r="K319" s="24">
        <v>4462500</v>
      </c>
      <c r="L319" s="24">
        <v>4462500</v>
      </c>
      <c r="M319" s="24">
        <v>4462500</v>
      </c>
      <c r="N319" s="24">
        <v>4462500</v>
      </c>
      <c r="O319" s="24">
        <v>4462500</v>
      </c>
      <c r="P319" s="24">
        <v>4462500</v>
      </c>
      <c r="Q319" s="24">
        <v>4462500</v>
      </c>
      <c r="R319" s="24">
        <v>4462500</v>
      </c>
      <c r="S319" s="24">
        <v>4462500</v>
      </c>
      <c r="T319" s="24">
        <v>4462500</v>
      </c>
      <c r="U319" s="24">
        <v>4462500</v>
      </c>
      <c r="V319" s="24">
        <v>4462500</v>
      </c>
      <c r="X319" s="24">
        <v>4462500</v>
      </c>
      <c r="Y319" s="6">
        <v>0.95587432561637475</v>
      </c>
      <c r="Z319" s="6">
        <v>0.99998074615142651</v>
      </c>
      <c r="AA319" s="6">
        <v>0.99999996468198438</v>
      </c>
      <c r="AB319" s="6">
        <v>0.9999999998852116</v>
      </c>
      <c r="AC319" s="6">
        <v>0.99999999999946865</v>
      </c>
      <c r="AD319" s="6">
        <v>0.99999999999999689</v>
      </c>
      <c r="AE319" s="6">
        <v>1</v>
      </c>
      <c r="AF319" s="6">
        <v>1</v>
      </c>
      <c r="AG319" s="6">
        <v>1</v>
      </c>
      <c r="AH319" s="6">
        <v>1</v>
      </c>
      <c r="AI319" s="6">
        <v>1</v>
      </c>
      <c r="AJ319" s="6">
        <v>1</v>
      </c>
      <c r="AK319" s="6">
        <v>1</v>
      </c>
      <c r="AL319" s="6">
        <v>1</v>
      </c>
      <c r="AM319" s="6">
        <v>1</v>
      </c>
      <c r="AN319" s="6">
        <v>1</v>
      </c>
      <c r="AO319" s="6">
        <v>1</v>
      </c>
      <c r="AP319" s="6">
        <v>1</v>
      </c>
      <c r="AQ319" s="6">
        <v>1</v>
      </c>
      <c r="AR319" s="6">
        <v>1</v>
      </c>
    </row>
    <row r="320" spans="2:44" x14ac:dyDescent="0.25">
      <c r="B320" s="91" t="s">
        <v>547</v>
      </c>
      <c r="C320" s="41">
        <v>4302476.514707543</v>
      </c>
      <c r="D320" s="41">
        <v>4499913.7815058529</v>
      </c>
      <c r="E320" s="41">
        <v>4499999.8418167634</v>
      </c>
      <c r="F320" s="41">
        <v>4499999.9994858149</v>
      </c>
      <c r="G320" s="41">
        <v>4499999.9999976195</v>
      </c>
      <c r="H320" s="41">
        <v>4499999.9999999851</v>
      </c>
      <c r="I320" s="41">
        <v>4500000</v>
      </c>
      <c r="J320" s="41">
        <v>4500000</v>
      </c>
      <c r="K320" s="41">
        <v>4500000</v>
      </c>
      <c r="L320" s="41">
        <v>4500000</v>
      </c>
      <c r="M320" s="41">
        <v>4500000</v>
      </c>
      <c r="N320" s="41">
        <v>4500000</v>
      </c>
      <c r="O320" s="41">
        <v>4500000</v>
      </c>
      <c r="P320" s="41">
        <v>4500000</v>
      </c>
      <c r="Q320" s="41">
        <v>4500000</v>
      </c>
      <c r="R320" s="41">
        <v>4500000</v>
      </c>
      <c r="S320" s="41">
        <v>4500000</v>
      </c>
      <c r="T320" s="41">
        <v>4500000</v>
      </c>
      <c r="U320" s="41">
        <v>4500000</v>
      </c>
      <c r="V320" s="41">
        <v>4500000</v>
      </c>
      <c r="X320" s="41">
        <v>4500000</v>
      </c>
      <c r="Y320" s="64">
        <v>0.95610589215723174</v>
      </c>
      <c r="Z320" s="64">
        <v>0.99998084033463397</v>
      </c>
      <c r="AA320" s="64">
        <v>0.99999996484816966</v>
      </c>
      <c r="AB320" s="64">
        <v>0.99999999988573662</v>
      </c>
      <c r="AC320" s="64">
        <v>0.99999999999947098</v>
      </c>
      <c r="AD320" s="64">
        <v>0.99999999999999667</v>
      </c>
      <c r="AE320" s="64">
        <v>1</v>
      </c>
      <c r="AF320" s="64">
        <v>1</v>
      </c>
      <c r="AG320" s="64">
        <v>1</v>
      </c>
      <c r="AH320" s="64">
        <v>1</v>
      </c>
      <c r="AI320" s="64">
        <v>1</v>
      </c>
      <c r="AJ320" s="64">
        <v>1</v>
      </c>
      <c r="AK320" s="64">
        <v>1</v>
      </c>
      <c r="AL320" s="64">
        <v>1</v>
      </c>
      <c r="AM320" s="64">
        <v>1</v>
      </c>
      <c r="AN320" s="64">
        <v>1</v>
      </c>
      <c r="AO320" s="64">
        <v>1</v>
      </c>
      <c r="AP320" s="64">
        <v>1</v>
      </c>
      <c r="AQ320" s="64">
        <v>1</v>
      </c>
      <c r="AR320" s="64">
        <v>1</v>
      </c>
    </row>
    <row r="321" spans="2:44" x14ac:dyDescent="0.25">
      <c r="B321" t="s">
        <v>549</v>
      </c>
      <c r="C321" s="24">
        <v>5033709.225321291</v>
      </c>
      <c r="D321" s="24">
        <v>5287389.8671255577</v>
      </c>
      <c r="E321" s="24">
        <v>5287499.798561058</v>
      </c>
      <c r="F321" s="24">
        <v>5287499.9993466316</v>
      </c>
      <c r="G321" s="24">
        <v>5287499.9999969797</v>
      </c>
      <c r="H321" s="24">
        <v>5287499.9999999823</v>
      </c>
      <c r="I321" s="24">
        <v>5287500</v>
      </c>
      <c r="J321" s="24">
        <v>5287500</v>
      </c>
      <c r="K321" s="24">
        <v>5287500</v>
      </c>
      <c r="L321" s="24">
        <v>5287500</v>
      </c>
      <c r="M321" s="24">
        <v>5287500</v>
      </c>
      <c r="N321" s="24">
        <v>5287500</v>
      </c>
      <c r="O321" s="24">
        <v>5287500</v>
      </c>
      <c r="P321" s="24">
        <v>5287500</v>
      </c>
      <c r="Q321" s="24">
        <v>5287500</v>
      </c>
      <c r="R321" s="24">
        <v>5287500</v>
      </c>
      <c r="S321" s="24">
        <v>5287500</v>
      </c>
      <c r="T321" s="24">
        <v>5287500</v>
      </c>
      <c r="U321" s="24">
        <v>5287500</v>
      </c>
      <c r="V321" s="24">
        <v>5287500</v>
      </c>
      <c r="X321" s="24">
        <v>5287500</v>
      </c>
      <c r="Y321" s="6">
        <v>0.95200174474161536</v>
      </c>
      <c r="Z321" s="6">
        <v>0.99997917108757595</v>
      </c>
      <c r="AA321" s="6">
        <v>0.9999999619028006</v>
      </c>
      <c r="AB321" s="6">
        <v>0.99999999987643151</v>
      </c>
      <c r="AC321" s="6">
        <v>0.99999999999942879</v>
      </c>
      <c r="AD321" s="6">
        <v>0.99999999999999667</v>
      </c>
      <c r="AE321" s="6">
        <v>1</v>
      </c>
      <c r="AF321" s="6">
        <v>1</v>
      </c>
      <c r="AG321" s="6">
        <v>1</v>
      </c>
      <c r="AH321" s="6">
        <v>1</v>
      </c>
      <c r="AI321" s="6">
        <v>1</v>
      </c>
      <c r="AJ321" s="6">
        <v>1</v>
      </c>
      <c r="AK321" s="6">
        <v>1</v>
      </c>
      <c r="AL321" s="6">
        <v>1</v>
      </c>
      <c r="AM321" s="6">
        <v>1</v>
      </c>
      <c r="AN321" s="6">
        <v>1</v>
      </c>
      <c r="AO321" s="6">
        <v>1</v>
      </c>
      <c r="AP321" s="6">
        <v>1</v>
      </c>
      <c r="AQ321" s="6">
        <v>1</v>
      </c>
      <c r="AR321" s="6">
        <v>1</v>
      </c>
    </row>
    <row r="322" spans="2:44" x14ac:dyDescent="0.25">
      <c r="B322" s="91" t="s">
        <v>551</v>
      </c>
      <c r="C322" s="41">
        <v>6069497.8343600929</v>
      </c>
      <c r="D322" s="41">
        <v>6356125.0641827965</v>
      </c>
      <c r="E322" s="41">
        <v>6356249.7710041646</v>
      </c>
      <c r="F322" s="41">
        <v>6356249.9992561424</v>
      </c>
      <c r="G322" s="41">
        <v>6356249.9999965578</v>
      </c>
      <c r="H322" s="41">
        <v>6356249.9999999795</v>
      </c>
      <c r="I322" s="41">
        <v>6356250</v>
      </c>
      <c r="J322" s="41">
        <v>6356250</v>
      </c>
      <c r="K322" s="41">
        <v>6356250</v>
      </c>
      <c r="L322" s="41">
        <v>6356250</v>
      </c>
      <c r="M322" s="41">
        <v>6356250</v>
      </c>
      <c r="N322" s="41">
        <v>6356250</v>
      </c>
      <c r="O322" s="41">
        <v>6356250</v>
      </c>
      <c r="P322" s="41">
        <v>6356250</v>
      </c>
      <c r="Q322" s="41">
        <v>6356250</v>
      </c>
      <c r="R322" s="41">
        <v>6356250</v>
      </c>
      <c r="S322" s="41">
        <v>6356250</v>
      </c>
      <c r="T322" s="41">
        <v>6356250</v>
      </c>
      <c r="U322" s="41">
        <v>6356250</v>
      </c>
      <c r="V322" s="41">
        <v>6356250</v>
      </c>
      <c r="X322" s="41">
        <v>6356250</v>
      </c>
      <c r="Y322" s="64">
        <v>0.95488658161024076</v>
      </c>
      <c r="Z322" s="64">
        <v>0.99998034441420591</v>
      </c>
      <c r="AA322" s="64">
        <v>0.99999996397312318</v>
      </c>
      <c r="AB322" s="64">
        <v>0.99999999988297228</v>
      </c>
      <c r="AC322" s="64">
        <v>0.99999999999945843</v>
      </c>
      <c r="AD322" s="64">
        <v>0.99999999999999678</v>
      </c>
      <c r="AE322" s="64">
        <v>1</v>
      </c>
      <c r="AF322" s="64">
        <v>1</v>
      </c>
      <c r="AG322" s="64">
        <v>1</v>
      </c>
      <c r="AH322" s="64">
        <v>1</v>
      </c>
      <c r="AI322" s="64">
        <v>1</v>
      </c>
      <c r="AJ322" s="64">
        <v>1</v>
      </c>
      <c r="AK322" s="64">
        <v>1</v>
      </c>
      <c r="AL322" s="64">
        <v>1</v>
      </c>
      <c r="AM322" s="64">
        <v>1</v>
      </c>
      <c r="AN322" s="64">
        <v>1</v>
      </c>
      <c r="AO322" s="64">
        <v>1</v>
      </c>
      <c r="AP322" s="64">
        <v>1</v>
      </c>
      <c r="AQ322" s="64">
        <v>1</v>
      </c>
      <c r="AR322" s="64">
        <v>1</v>
      </c>
    </row>
    <row r="323" spans="2:44" x14ac:dyDescent="0.25">
      <c r="B323" t="s">
        <v>553</v>
      </c>
      <c r="C323" s="24">
        <v>6398383.7670946075</v>
      </c>
      <c r="D323" s="24">
        <v>6693621.1195511119</v>
      </c>
      <c r="E323" s="24">
        <v>6693749.7635900332</v>
      </c>
      <c r="F323" s="24">
        <v>6693749.9992316356</v>
      </c>
      <c r="G323" s="24">
        <v>6693749.9999964423</v>
      </c>
      <c r="H323" s="24">
        <v>6693749.9999999786</v>
      </c>
      <c r="I323" s="24">
        <v>6693750</v>
      </c>
      <c r="J323" s="24">
        <v>6693750</v>
      </c>
      <c r="K323" s="24">
        <v>6693750</v>
      </c>
      <c r="L323" s="24">
        <v>6693750</v>
      </c>
      <c r="M323" s="24">
        <v>6693750</v>
      </c>
      <c r="N323" s="24">
        <v>6693750</v>
      </c>
      <c r="O323" s="24">
        <v>6693750</v>
      </c>
      <c r="P323" s="24">
        <v>6693750</v>
      </c>
      <c r="Q323" s="24">
        <v>6693750</v>
      </c>
      <c r="R323" s="24">
        <v>6693750</v>
      </c>
      <c r="S323" s="24">
        <v>6693750</v>
      </c>
      <c r="T323" s="24">
        <v>6693750</v>
      </c>
      <c r="U323" s="24">
        <v>6693750</v>
      </c>
      <c r="V323" s="24">
        <v>6693750</v>
      </c>
      <c r="X323" s="24">
        <v>6693750</v>
      </c>
      <c r="Y323" s="6">
        <v>0.95587432561637464</v>
      </c>
      <c r="Z323" s="6">
        <v>0.99998074615142662</v>
      </c>
      <c r="AA323" s="6">
        <v>0.99999996468198438</v>
      </c>
      <c r="AB323" s="6">
        <v>0.99999999988521171</v>
      </c>
      <c r="AC323" s="6">
        <v>0.99999999999946854</v>
      </c>
      <c r="AD323" s="6">
        <v>0.99999999999999678</v>
      </c>
      <c r="AE323" s="6">
        <v>1</v>
      </c>
      <c r="AF323" s="6">
        <v>1</v>
      </c>
      <c r="AG323" s="6">
        <v>1</v>
      </c>
      <c r="AH323" s="6">
        <v>1</v>
      </c>
      <c r="AI323" s="6">
        <v>1</v>
      </c>
      <c r="AJ323" s="6">
        <v>1</v>
      </c>
      <c r="AK323" s="6">
        <v>1</v>
      </c>
      <c r="AL323" s="6">
        <v>1</v>
      </c>
      <c r="AM323" s="6">
        <v>1</v>
      </c>
      <c r="AN323" s="6">
        <v>1</v>
      </c>
      <c r="AO323" s="6">
        <v>1</v>
      </c>
      <c r="AP323" s="6">
        <v>1</v>
      </c>
      <c r="AQ323" s="6">
        <v>1</v>
      </c>
      <c r="AR323" s="6">
        <v>1</v>
      </c>
    </row>
    <row r="324" spans="2:44" x14ac:dyDescent="0.25">
      <c r="B324" s="91" t="s">
        <v>555</v>
      </c>
      <c r="C324" s="41">
        <v>6453714.7720613144</v>
      </c>
      <c r="D324" s="41">
        <v>6749870.6722587794</v>
      </c>
      <c r="E324" s="41">
        <v>6749999.7627251456</v>
      </c>
      <c r="F324" s="41">
        <v>6749999.9992287224</v>
      </c>
      <c r="G324" s="41">
        <v>6749999.9999964293</v>
      </c>
      <c r="H324" s="41">
        <v>6749999.9999999786</v>
      </c>
      <c r="I324" s="41">
        <v>6750000</v>
      </c>
      <c r="J324" s="41">
        <v>6750000</v>
      </c>
      <c r="K324" s="41">
        <v>6750000</v>
      </c>
      <c r="L324" s="41">
        <v>6750000</v>
      </c>
      <c r="M324" s="41">
        <v>6750000</v>
      </c>
      <c r="N324" s="41">
        <v>6750000</v>
      </c>
      <c r="O324" s="41">
        <v>6750000</v>
      </c>
      <c r="P324" s="41">
        <v>6750000</v>
      </c>
      <c r="Q324" s="41">
        <v>6750000</v>
      </c>
      <c r="R324" s="41">
        <v>6750000</v>
      </c>
      <c r="S324" s="41">
        <v>6750000</v>
      </c>
      <c r="T324" s="41">
        <v>6750000</v>
      </c>
      <c r="U324" s="41">
        <v>6750000</v>
      </c>
      <c r="V324" s="41">
        <v>6750000</v>
      </c>
      <c r="X324" s="41">
        <v>6750000</v>
      </c>
      <c r="Y324" s="64">
        <v>0.95610589215723174</v>
      </c>
      <c r="Z324" s="64">
        <v>0.99998084033463397</v>
      </c>
      <c r="AA324" s="64">
        <v>0.99999996484816966</v>
      </c>
      <c r="AB324" s="64">
        <v>0.99999999988573662</v>
      </c>
      <c r="AC324" s="64">
        <v>0.99999999999947098</v>
      </c>
      <c r="AD324" s="64">
        <v>0.99999999999999678</v>
      </c>
      <c r="AE324" s="64">
        <v>1</v>
      </c>
      <c r="AF324" s="64">
        <v>1</v>
      </c>
      <c r="AG324" s="64">
        <v>1</v>
      </c>
      <c r="AH324" s="64">
        <v>1</v>
      </c>
      <c r="AI324" s="64">
        <v>1</v>
      </c>
      <c r="AJ324" s="64">
        <v>1</v>
      </c>
      <c r="AK324" s="64">
        <v>1</v>
      </c>
      <c r="AL324" s="64">
        <v>1</v>
      </c>
      <c r="AM324" s="64">
        <v>1</v>
      </c>
      <c r="AN324" s="64">
        <v>1</v>
      </c>
      <c r="AO324" s="64">
        <v>1</v>
      </c>
      <c r="AP324" s="64">
        <v>1</v>
      </c>
      <c r="AQ324" s="64">
        <v>1</v>
      </c>
      <c r="AR324" s="64">
        <v>1</v>
      </c>
    </row>
    <row r="326" spans="2:44" x14ac:dyDescent="0.25">
      <c r="B326" s="30" t="s">
        <v>6056</v>
      </c>
      <c r="C326" s="70"/>
      <c r="D326" s="70"/>
      <c r="E326" s="70"/>
      <c r="F326" s="70"/>
      <c r="G326" s="70"/>
      <c r="H326" s="70"/>
      <c r="I326" s="70"/>
      <c r="J326" s="70"/>
      <c r="K326" s="70"/>
      <c r="L326" s="70"/>
      <c r="M326" s="70"/>
      <c r="N326" s="70"/>
      <c r="O326" s="70"/>
      <c r="P326" s="70"/>
      <c r="Q326" s="70"/>
      <c r="R326" s="70"/>
      <c r="S326" s="70"/>
      <c r="T326" s="70"/>
      <c r="U326" s="70"/>
      <c r="V326" s="70"/>
      <c r="X326" s="30" t="s">
        <v>6057</v>
      </c>
      <c r="Y326" s="70"/>
      <c r="Z326" s="70"/>
      <c r="AA326" s="70"/>
      <c r="AB326" s="70"/>
      <c r="AC326" s="70"/>
      <c r="AD326" s="70"/>
      <c r="AE326" s="70"/>
      <c r="AF326" s="70"/>
      <c r="AG326" s="70"/>
      <c r="AH326" s="70"/>
      <c r="AI326" s="70"/>
      <c r="AJ326" s="70"/>
      <c r="AK326" s="70"/>
      <c r="AL326" s="70"/>
      <c r="AM326" s="70"/>
      <c r="AN326" s="70"/>
      <c r="AO326" s="70"/>
      <c r="AP326" s="70"/>
      <c r="AQ326" s="70"/>
      <c r="AR326" s="70"/>
    </row>
    <row r="327" spans="2:44" x14ac:dyDescent="0.25">
      <c r="B327" s="7" t="s">
        <v>6008</v>
      </c>
      <c r="C327" s="50" t="s">
        <v>6010</v>
      </c>
      <c r="D327" s="50" t="s">
        <v>6011</v>
      </c>
      <c r="E327" s="50" t="s">
        <v>6012</v>
      </c>
      <c r="F327" s="50" t="s">
        <v>6013</v>
      </c>
      <c r="G327" s="50" t="s">
        <v>6014</v>
      </c>
      <c r="H327" s="50" t="s">
        <v>6015</v>
      </c>
      <c r="I327" s="50" t="s">
        <v>6016</v>
      </c>
      <c r="J327" s="50" t="s">
        <v>6017</v>
      </c>
      <c r="K327" s="50" t="s">
        <v>6018</v>
      </c>
      <c r="L327" s="50" t="s">
        <v>6019</v>
      </c>
      <c r="M327" s="50" t="s">
        <v>6020</v>
      </c>
      <c r="N327" s="50" t="s">
        <v>6021</v>
      </c>
      <c r="O327" s="50" t="s">
        <v>6022</v>
      </c>
      <c r="P327" s="50" t="s">
        <v>6023</v>
      </c>
      <c r="Q327" s="50" t="s">
        <v>6024</v>
      </c>
      <c r="R327" s="50" t="s">
        <v>6025</v>
      </c>
      <c r="S327" s="50" t="s">
        <v>6026</v>
      </c>
      <c r="T327" s="50" t="s">
        <v>6027</v>
      </c>
      <c r="U327" s="50" t="s">
        <v>6028</v>
      </c>
      <c r="V327" s="50" t="s">
        <v>6029</v>
      </c>
      <c r="X327" s="50" t="s">
        <v>6009</v>
      </c>
      <c r="Y327" s="50" t="s">
        <v>6010</v>
      </c>
      <c r="Z327" s="50" t="s">
        <v>6011</v>
      </c>
      <c r="AA327" s="50" t="s">
        <v>6012</v>
      </c>
      <c r="AB327" s="50" t="s">
        <v>6013</v>
      </c>
      <c r="AC327" s="50" t="s">
        <v>6014</v>
      </c>
      <c r="AD327" s="50" t="s">
        <v>6015</v>
      </c>
      <c r="AE327" s="50" t="s">
        <v>6016</v>
      </c>
      <c r="AF327" s="50" t="s">
        <v>6017</v>
      </c>
      <c r="AG327" s="50" t="s">
        <v>6018</v>
      </c>
      <c r="AH327" s="50" t="s">
        <v>6019</v>
      </c>
      <c r="AI327" s="50" t="s">
        <v>6020</v>
      </c>
      <c r="AJ327" s="50" t="s">
        <v>6021</v>
      </c>
      <c r="AK327" s="50" t="s">
        <v>6022</v>
      </c>
      <c r="AL327" s="50" t="s">
        <v>6023</v>
      </c>
      <c r="AM327" s="50" t="s">
        <v>6024</v>
      </c>
      <c r="AN327" s="50" t="s">
        <v>6025</v>
      </c>
      <c r="AO327" s="50" t="s">
        <v>6026</v>
      </c>
      <c r="AP327" s="50" t="s">
        <v>6027</v>
      </c>
      <c r="AQ327" s="50" t="s">
        <v>6028</v>
      </c>
      <c r="AR327" s="50" t="s">
        <v>6029</v>
      </c>
    </row>
    <row r="328" spans="2:44" x14ac:dyDescent="0.25">
      <c r="B328" t="s">
        <v>517</v>
      </c>
      <c r="C328" s="24">
        <v>0</v>
      </c>
      <c r="D328" s="24">
        <v>0</v>
      </c>
      <c r="E328" s="24">
        <v>0</v>
      </c>
      <c r="F328" s="24">
        <v>0</v>
      </c>
      <c r="G328" s="24">
        <v>0</v>
      </c>
      <c r="H328" s="24">
        <v>0</v>
      </c>
      <c r="I328" s="24">
        <v>0</v>
      </c>
      <c r="J328" s="24">
        <v>0</v>
      </c>
      <c r="K328" s="24">
        <v>0</v>
      </c>
      <c r="L328" s="24">
        <v>0</v>
      </c>
      <c r="M328" s="24">
        <v>0</v>
      </c>
      <c r="N328" s="24">
        <v>0</v>
      </c>
      <c r="O328" s="24">
        <v>0</v>
      </c>
      <c r="P328" s="24">
        <v>0</v>
      </c>
      <c r="Q328" s="24">
        <v>0</v>
      </c>
      <c r="R328" s="24">
        <v>0</v>
      </c>
      <c r="S328" s="24">
        <v>0</v>
      </c>
      <c r="T328" s="24">
        <v>0</v>
      </c>
      <c r="U328" s="24">
        <v>0</v>
      </c>
      <c r="V328" s="24">
        <v>0</v>
      </c>
      <c r="X328" s="24">
        <v>0</v>
      </c>
      <c r="Y328" s="6">
        <v>0</v>
      </c>
      <c r="Z328" s="6">
        <v>0</v>
      </c>
      <c r="AA328" s="6">
        <v>0</v>
      </c>
      <c r="AB328" s="6">
        <v>0</v>
      </c>
      <c r="AC328" s="6">
        <v>0</v>
      </c>
      <c r="AD328" s="6">
        <v>0</v>
      </c>
      <c r="AE328" s="6">
        <v>0</v>
      </c>
      <c r="AF328" s="6">
        <v>0</v>
      </c>
      <c r="AG328" s="6">
        <v>0</v>
      </c>
      <c r="AH328" s="6">
        <v>0</v>
      </c>
      <c r="AI328" s="6">
        <v>0</v>
      </c>
      <c r="AJ328" s="6">
        <v>0</v>
      </c>
      <c r="AK328" s="6">
        <v>0</v>
      </c>
      <c r="AL328" s="6">
        <v>0</v>
      </c>
      <c r="AM328" s="6">
        <v>0</v>
      </c>
      <c r="AN328" s="6">
        <v>0</v>
      </c>
      <c r="AO328" s="6">
        <v>0</v>
      </c>
      <c r="AP328" s="6">
        <v>0</v>
      </c>
      <c r="AQ328" s="6">
        <v>0</v>
      </c>
      <c r="AR328" s="6">
        <v>0</v>
      </c>
    </row>
    <row r="329" spans="2:44" x14ac:dyDescent="0.25">
      <c r="B329" s="91" t="s">
        <v>519</v>
      </c>
      <c r="C329" s="41">
        <v>0</v>
      </c>
      <c r="D329" s="41">
        <v>0</v>
      </c>
      <c r="E329" s="41">
        <v>0</v>
      </c>
      <c r="F329" s="41">
        <v>0</v>
      </c>
      <c r="G329" s="41">
        <v>0</v>
      </c>
      <c r="H329" s="41">
        <v>0</v>
      </c>
      <c r="I329" s="41">
        <v>0</v>
      </c>
      <c r="J329" s="41">
        <v>0</v>
      </c>
      <c r="K329" s="41">
        <v>0</v>
      </c>
      <c r="L329" s="41">
        <v>0</v>
      </c>
      <c r="M329" s="41">
        <v>0</v>
      </c>
      <c r="N329" s="41">
        <v>0</v>
      </c>
      <c r="O329" s="41">
        <v>0</v>
      </c>
      <c r="P329" s="41">
        <v>0</v>
      </c>
      <c r="Q329" s="41">
        <v>0</v>
      </c>
      <c r="R329" s="41">
        <v>0</v>
      </c>
      <c r="S329" s="41">
        <v>0</v>
      </c>
      <c r="T329" s="41">
        <v>0</v>
      </c>
      <c r="U329" s="41">
        <v>0</v>
      </c>
      <c r="V329" s="41">
        <v>0</v>
      </c>
      <c r="X329" s="41">
        <v>0</v>
      </c>
      <c r="Y329" s="64">
        <v>0</v>
      </c>
      <c r="Z329" s="64">
        <v>0</v>
      </c>
      <c r="AA329" s="64">
        <v>0</v>
      </c>
      <c r="AB329" s="64">
        <v>0</v>
      </c>
      <c r="AC329" s="64">
        <v>0</v>
      </c>
      <c r="AD329" s="64">
        <v>0</v>
      </c>
      <c r="AE329" s="64">
        <v>0</v>
      </c>
      <c r="AF329" s="64">
        <v>0</v>
      </c>
      <c r="AG329" s="64">
        <v>0</v>
      </c>
      <c r="AH329" s="64">
        <v>0</v>
      </c>
      <c r="AI329" s="64">
        <v>0</v>
      </c>
      <c r="AJ329" s="64">
        <v>0</v>
      </c>
      <c r="AK329" s="64">
        <v>0</v>
      </c>
      <c r="AL329" s="64">
        <v>0</v>
      </c>
      <c r="AM329" s="64">
        <v>0</v>
      </c>
      <c r="AN329" s="64">
        <v>0</v>
      </c>
      <c r="AO329" s="64">
        <v>0</v>
      </c>
      <c r="AP329" s="64">
        <v>0</v>
      </c>
      <c r="AQ329" s="64">
        <v>0</v>
      </c>
      <c r="AR329" s="64">
        <v>0</v>
      </c>
    </row>
    <row r="330" spans="2:44" x14ac:dyDescent="0.25">
      <c r="B330" t="s">
        <v>521</v>
      </c>
      <c r="C330" s="24">
        <v>2869.8791285334682</v>
      </c>
      <c r="D330" s="24">
        <v>6950.7439065386325</v>
      </c>
      <c r="E330" s="24">
        <v>8992.611675722108</v>
      </c>
      <c r="F330" s="24">
        <v>10193.703993315639</v>
      </c>
      <c r="G330" s="24">
        <v>10945.113039332822</v>
      </c>
      <c r="H330" s="24">
        <v>11432.637690132578</v>
      </c>
      <c r="I330" s="24">
        <v>11756.992920369377</v>
      </c>
      <c r="J330" s="24">
        <v>11976.88683053889</v>
      </c>
      <c r="K330" s="24">
        <v>12128.192695008926</v>
      </c>
      <c r="L330" s="24">
        <v>12233.578481215736</v>
      </c>
      <c r="M330" s="24">
        <v>12307.735864391334</v>
      </c>
      <c r="N330" s="24">
        <v>12360.379486139227</v>
      </c>
      <c r="O330" s="24">
        <v>12398.038699813358</v>
      </c>
      <c r="P330" s="24">
        <v>12425.162222065956</v>
      </c>
      <c r="Q330" s="24">
        <v>12444.816559387249</v>
      </c>
      <c r="R330" s="24">
        <v>12459.136820021145</v>
      </c>
      <c r="S330" s="24">
        <v>12469.622779895339</v>
      </c>
      <c r="T330" s="24">
        <v>12477.336208717916</v>
      </c>
      <c r="U330" s="24">
        <v>12483.034072384924</v>
      </c>
      <c r="V330" s="24">
        <v>12487.259456536916</v>
      </c>
      <c r="X330" s="24">
        <v>12500</v>
      </c>
      <c r="Y330" s="6">
        <v>0.22959033028267745</v>
      </c>
      <c r="Z330" s="6">
        <v>0.5560595125230906</v>
      </c>
      <c r="AA330" s="6">
        <v>0.71940893405776862</v>
      </c>
      <c r="AB330" s="6">
        <v>0.81549631946525114</v>
      </c>
      <c r="AC330" s="6">
        <v>0.8756090431466258</v>
      </c>
      <c r="AD330" s="6">
        <v>0.91461101521060628</v>
      </c>
      <c r="AE330" s="6">
        <v>0.94055943362955019</v>
      </c>
      <c r="AF330" s="6">
        <v>0.95815094644311116</v>
      </c>
      <c r="AG330" s="6">
        <v>0.97025541560071404</v>
      </c>
      <c r="AH330" s="6">
        <v>0.97868627849725887</v>
      </c>
      <c r="AI330" s="6">
        <v>0.9846188691513067</v>
      </c>
      <c r="AJ330" s="6">
        <v>0.98883035889113813</v>
      </c>
      <c r="AK330" s="6">
        <v>0.9918430959850687</v>
      </c>
      <c r="AL330" s="6">
        <v>0.99401297776527642</v>
      </c>
      <c r="AM330" s="6">
        <v>0.99558532475097994</v>
      </c>
      <c r="AN330" s="6">
        <v>0.99673094560169162</v>
      </c>
      <c r="AO330" s="6">
        <v>0.99756982239162706</v>
      </c>
      <c r="AP330" s="6">
        <v>0.99818689669743321</v>
      </c>
      <c r="AQ330" s="6">
        <v>0.99864272579079394</v>
      </c>
      <c r="AR330" s="6">
        <v>0.99898075652295326</v>
      </c>
    </row>
    <row r="331" spans="2:44" x14ac:dyDescent="0.25">
      <c r="B331" s="91" t="s">
        <v>523</v>
      </c>
      <c r="C331" s="41">
        <v>14207.859537118673</v>
      </c>
      <c r="D331" s="41">
        <v>31312.366006823366</v>
      </c>
      <c r="E331" s="41">
        <v>39985.813626599353</v>
      </c>
      <c r="F331" s="41">
        <v>45110.434997626646</v>
      </c>
      <c r="G331" s="41">
        <v>48324.460437763628</v>
      </c>
      <c r="H331" s="41">
        <v>50413.28776960769</v>
      </c>
      <c r="I331" s="41">
        <v>51804.741362637949</v>
      </c>
      <c r="J331" s="41">
        <v>52748.987500088893</v>
      </c>
      <c r="K331" s="41">
        <v>53399.226712712676</v>
      </c>
      <c r="L331" s="41">
        <v>53852.425552423396</v>
      </c>
      <c r="M331" s="41">
        <v>54171.512381188761</v>
      </c>
      <c r="N331" s="41">
        <v>54398.141640584254</v>
      </c>
      <c r="O331" s="41">
        <v>54560.334577033966</v>
      </c>
      <c r="P331" s="41">
        <v>54677.197526185373</v>
      </c>
      <c r="Q331" s="41">
        <v>54761.909041320949</v>
      </c>
      <c r="R331" s="41">
        <v>54823.650124093809</v>
      </c>
      <c r="S331" s="41">
        <v>54868.873077985641</v>
      </c>
      <c r="T331" s="41">
        <v>54902.14787958574</v>
      </c>
      <c r="U331" s="41">
        <v>54926.733916973419</v>
      </c>
      <c r="V331" s="41">
        <v>54944.970501853939</v>
      </c>
      <c r="X331" s="41">
        <v>55000</v>
      </c>
      <c r="Y331" s="64">
        <v>0.25832471885670316</v>
      </c>
      <c r="Z331" s="64">
        <v>0.56931574557860665</v>
      </c>
      <c r="AA331" s="64">
        <v>0.72701479321089735</v>
      </c>
      <c r="AB331" s="64">
        <v>0.82018972722957539</v>
      </c>
      <c r="AC331" s="64">
        <v>0.87862655341388418</v>
      </c>
      <c r="AD331" s="64">
        <v>0.91660523217468526</v>
      </c>
      <c r="AE331" s="64">
        <v>0.94190438841159907</v>
      </c>
      <c r="AF331" s="64">
        <v>0.95907250000161626</v>
      </c>
      <c r="AG331" s="64">
        <v>0.97089503114023046</v>
      </c>
      <c r="AH331" s="64">
        <v>0.97913501004406178</v>
      </c>
      <c r="AI331" s="64">
        <v>0.98493658874888657</v>
      </c>
      <c r="AJ331" s="64">
        <v>0.98905712073789553</v>
      </c>
      <c r="AK331" s="64">
        <v>0.99200608321879935</v>
      </c>
      <c r="AL331" s="64">
        <v>0.99413086411246132</v>
      </c>
      <c r="AM331" s="64">
        <v>0.99567107347856265</v>
      </c>
      <c r="AN331" s="64">
        <v>0.99679363861988746</v>
      </c>
      <c r="AO331" s="64">
        <v>0.99761587414519348</v>
      </c>
      <c r="AP331" s="64">
        <v>0.99822087053792252</v>
      </c>
      <c r="AQ331" s="64">
        <v>0.99866788939951667</v>
      </c>
      <c r="AR331" s="64">
        <v>0.99899946367007164</v>
      </c>
    </row>
    <row r="332" spans="2:44" x14ac:dyDescent="0.25">
      <c r="B332" t="s">
        <v>525</v>
      </c>
      <c r="C332" s="24">
        <v>47847.541765638125</v>
      </c>
      <c r="D332" s="24">
        <v>105349.92539815327</v>
      </c>
      <c r="E332" s="24">
        <v>134512.94846232224</v>
      </c>
      <c r="F332" s="24">
        <v>151744.48635300007</v>
      </c>
      <c r="G332" s="24">
        <v>162551.94740210308</v>
      </c>
      <c r="H332" s="24">
        <v>169575.95638624491</v>
      </c>
      <c r="I332" s="24">
        <v>174255.00176570992</v>
      </c>
      <c r="J332" s="24">
        <v>177430.25560741601</v>
      </c>
      <c r="K332" s="24">
        <v>179616.85999202167</v>
      </c>
      <c r="L332" s="24">
        <v>181140.87432124504</v>
      </c>
      <c r="M332" s="24">
        <v>182213.90435773914</v>
      </c>
      <c r="N332" s="24">
        <v>182976.02086020418</v>
      </c>
      <c r="O332" s="24">
        <v>183521.45136994534</v>
      </c>
      <c r="P332" s="24">
        <v>183914.44563349971</v>
      </c>
      <c r="Q332" s="24">
        <v>184199.32009098926</v>
      </c>
      <c r="R332" s="24">
        <v>184406.94853071557</v>
      </c>
      <c r="S332" s="24">
        <v>184559.02882036791</v>
      </c>
      <c r="T332" s="24">
        <v>184670.92899719666</v>
      </c>
      <c r="U332" s="24">
        <v>184753.60986612804</v>
      </c>
      <c r="V332" s="24">
        <v>184814.93819325746</v>
      </c>
      <c r="X332" s="24">
        <v>185000</v>
      </c>
      <c r="Y332" s="6">
        <v>0.25863536089534123</v>
      </c>
      <c r="Z332" s="6">
        <v>0.56945905620623383</v>
      </c>
      <c r="AA332" s="6">
        <v>0.72709701871525534</v>
      </c>
      <c r="AB332" s="6">
        <v>0.82024046677297335</v>
      </c>
      <c r="AC332" s="6">
        <v>0.87865917514650316</v>
      </c>
      <c r="AD332" s="6">
        <v>0.91662679127699953</v>
      </c>
      <c r="AE332" s="6">
        <v>0.94191892846329683</v>
      </c>
      <c r="AF332" s="6">
        <v>0.95908246274278919</v>
      </c>
      <c r="AG332" s="6">
        <v>0.97090194590281986</v>
      </c>
      <c r="AH332" s="6">
        <v>0.97913986119591911</v>
      </c>
      <c r="AI332" s="6">
        <v>0.98494002355534671</v>
      </c>
      <c r="AJ332" s="6">
        <v>0.98905957221731988</v>
      </c>
      <c r="AK332" s="6">
        <v>0.99200784524294783</v>
      </c>
      <c r="AL332" s="6">
        <v>0.99413213855945792</v>
      </c>
      <c r="AM332" s="6">
        <v>0.9956720004918338</v>
      </c>
      <c r="AN332" s="6">
        <v>0.99679431638224636</v>
      </c>
      <c r="AO332" s="6">
        <v>0.99761637200198872</v>
      </c>
      <c r="AP332" s="6">
        <v>0.99822123782268468</v>
      </c>
      <c r="AQ332" s="6">
        <v>0.99866816143852999</v>
      </c>
      <c r="AR332" s="6">
        <v>0.99899966590949985</v>
      </c>
    </row>
    <row r="333" spans="2:44" x14ac:dyDescent="0.25">
      <c r="B333" s="91" t="s">
        <v>527</v>
      </c>
      <c r="C333" s="41">
        <v>112148.49705181188</v>
      </c>
      <c r="D333" s="41">
        <v>236296.05826027572</v>
      </c>
      <c r="E333" s="41">
        <v>299726.53665269684</v>
      </c>
      <c r="F333" s="41">
        <v>337296.25764898426</v>
      </c>
      <c r="G333" s="41">
        <v>360891.6866276876</v>
      </c>
      <c r="H333" s="41">
        <v>376240.89027282613</v>
      </c>
      <c r="I333" s="41">
        <v>386472.65443646029</v>
      </c>
      <c r="J333" s="41">
        <v>393419.70212285826</v>
      </c>
      <c r="K333" s="41">
        <v>398205.75933956954</v>
      </c>
      <c r="L333" s="41">
        <v>401542.7288637216</v>
      </c>
      <c r="M333" s="41">
        <v>403892.94653971831</v>
      </c>
      <c r="N333" s="41">
        <v>405562.62682328356</v>
      </c>
      <c r="O333" s="41">
        <v>406757.86234942736</v>
      </c>
      <c r="P333" s="41">
        <v>407619.23562344839</v>
      </c>
      <c r="Q333" s="41">
        <v>408243.74760009622</v>
      </c>
      <c r="R333" s="41">
        <v>408698.99621910235</v>
      </c>
      <c r="S333" s="41">
        <v>409032.50163005327</v>
      </c>
      <c r="T333" s="41">
        <v>409277.92924393452</v>
      </c>
      <c r="U333" s="41">
        <v>409459.29515689478</v>
      </c>
      <c r="V333" s="41">
        <v>409593.83955565403</v>
      </c>
      <c r="X333" s="41">
        <v>410000.00000000006</v>
      </c>
      <c r="Y333" s="64">
        <v>0.27353291963856552</v>
      </c>
      <c r="Z333" s="64">
        <v>0.57633184941530657</v>
      </c>
      <c r="AA333" s="64">
        <v>0.73104033329926044</v>
      </c>
      <c r="AB333" s="64">
        <v>0.82267379914386396</v>
      </c>
      <c r="AC333" s="64">
        <v>0.88022362592118908</v>
      </c>
      <c r="AD333" s="64">
        <v>0.91766070798250265</v>
      </c>
      <c r="AE333" s="64">
        <v>0.94261623033282982</v>
      </c>
      <c r="AF333" s="64">
        <v>0.95956024908014192</v>
      </c>
      <c r="AG333" s="64">
        <v>0.9712335593648036</v>
      </c>
      <c r="AH333" s="64">
        <v>0.97937250942371112</v>
      </c>
      <c r="AI333" s="64">
        <v>0.98510474765784939</v>
      </c>
      <c r="AJ333" s="64">
        <v>0.98917713859337442</v>
      </c>
      <c r="AK333" s="64">
        <v>0.99209234719372519</v>
      </c>
      <c r="AL333" s="64">
        <v>0.99419325761816668</v>
      </c>
      <c r="AM333" s="64">
        <v>0.99571645756121019</v>
      </c>
      <c r="AN333" s="64">
        <v>0.99682682004659096</v>
      </c>
      <c r="AO333" s="64">
        <v>0.99764024787817862</v>
      </c>
      <c r="AP333" s="64">
        <v>0.99823885181447425</v>
      </c>
      <c r="AQ333" s="64">
        <v>0.99868120769974322</v>
      </c>
      <c r="AR333" s="64">
        <v>0.99900936476988778</v>
      </c>
    </row>
    <row r="334" spans="2:44" x14ac:dyDescent="0.25">
      <c r="B334" t="s">
        <v>529</v>
      </c>
      <c r="C334" s="24">
        <v>188219.87246672882</v>
      </c>
      <c r="D334" s="24">
        <v>389552.60847812082</v>
      </c>
      <c r="E334" s="24">
        <v>492754.60437708179</v>
      </c>
      <c r="F334" s="24">
        <v>553945.41577899095</v>
      </c>
      <c r="G334" s="24">
        <v>592398.69110066886</v>
      </c>
      <c r="H334" s="24">
        <v>617423.10109585361</v>
      </c>
      <c r="I334" s="24">
        <v>634109.23089434404</v>
      </c>
      <c r="J334" s="24">
        <v>645441.1800213526</v>
      </c>
      <c r="K334" s="24">
        <v>653249.5944814909</v>
      </c>
      <c r="L334" s="24">
        <v>658694.67931999348</v>
      </c>
      <c r="M334" s="24">
        <v>662530.14547060512</v>
      </c>
      <c r="N334" s="24">
        <v>665255.31504792382</v>
      </c>
      <c r="O334" s="24">
        <v>667206.31802405976</v>
      </c>
      <c r="P334" s="24">
        <v>668612.47977778502</v>
      </c>
      <c r="Q334" s="24">
        <v>669632.05714739882</v>
      </c>
      <c r="R334" s="24">
        <v>670375.35059955402</v>
      </c>
      <c r="S334" s="24">
        <v>670919.90847231669</v>
      </c>
      <c r="T334" s="24">
        <v>671320.67523927975</v>
      </c>
      <c r="U334" s="24">
        <v>671616.85066177568</v>
      </c>
      <c r="V334" s="24">
        <v>671836.57707384427</v>
      </c>
      <c r="X334" s="24">
        <v>672500</v>
      </c>
      <c r="Y334" s="6">
        <v>0.27988085125164136</v>
      </c>
      <c r="Z334" s="6">
        <v>0.579260384354083</v>
      </c>
      <c r="AA334" s="6">
        <v>0.73272060130421079</v>
      </c>
      <c r="AB334" s="6">
        <v>0.82371065543344379</v>
      </c>
      <c r="AC334" s="6">
        <v>0.8808902469898422</v>
      </c>
      <c r="AD334" s="6">
        <v>0.91810126557004257</v>
      </c>
      <c r="AE334" s="6">
        <v>0.9429133544897309</v>
      </c>
      <c r="AF334" s="6">
        <v>0.9597638364629778</v>
      </c>
      <c r="AG334" s="6">
        <v>0.9713748616825143</v>
      </c>
      <c r="AH334" s="6">
        <v>0.9794716421115145</v>
      </c>
      <c r="AI334" s="6">
        <v>0.98517493750275853</v>
      </c>
      <c r="AJ334" s="6">
        <v>0.98922723427200565</v>
      </c>
      <c r="AK334" s="6">
        <v>0.99212835393912235</v>
      </c>
      <c r="AL334" s="6">
        <v>0.99421930078481047</v>
      </c>
      <c r="AM334" s="6">
        <v>0.99573540096267488</v>
      </c>
      <c r="AN334" s="6">
        <v>0.99684067003651156</v>
      </c>
      <c r="AO334" s="6">
        <v>0.99765042152017347</v>
      </c>
      <c r="AP334" s="6">
        <v>0.99824635723312971</v>
      </c>
      <c r="AQ334" s="6">
        <v>0.99868676678330959</v>
      </c>
      <c r="AR334" s="6">
        <v>0.99901349750757507</v>
      </c>
    </row>
    <row r="335" spans="2:44" x14ac:dyDescent="0.25">
      <c r="B335" s="91" t="s">
        <v>531</v>
      </c>
      <c r="C335" s="41">
        <v>264723.6876018038</v>
      </c>
      <c r="D335" s="41">
        <v>540757.95395140385</v>
      </c>
      <c r="E335" s="41">
        <v>682603.94968460011</v>
      </c>
      <c r="F335" s="41">
        <v>766775.22973870928</v>
      </c>
      <c r="G335" s="41">
        <v>819693.61342261638</v>
      </c>
      <c r="H335" s="41">
        <v>854141.93877585267</v>
      </c>
      <c r="I335" s="41">
        <v>877116.98269709293</v>
      </c>
      <c r="J335" s="41">
        <v>892722.5886333494</v>
      </c>
      <c r="K335" s="41">
        <v>903477.33140008221</v>
      </c>
      <c r="L335" s="41">
        <v>910977.87861885352</v>
      </c>
      <c r="M335" s="41">
        <v>916261.72463360243</v>
      </c>
      <c r="N335" s="41">
        <v>920016.32337968017</v>
      </c>
      <c r="O335" s="41">
        <v>922704.52251662209</v>
      </c>
      <c r="P335" s="41">
        <v>924642.14279239078</v>
      </c>
      <c r="Q335" s="41">
        <v>926047.15625096392</v>
      </c>
      <c r="R335" s="41">
        <v>927071.49836799817</v>
      </c>
      <c r="S335" s="41">
        <v>927821.99904906843</v>
      </c>
      <c r="T335" s="41">
        <v>928374.35531236499</v>
      </c>
      <c r="U335" s="41">
        <v>928782.57653618266</v>
      </c>
      <c r="V335" s="41">
        <v>929085.4397025113</v>
      </c>
      <c r="X335" s="41">
        <v>930000.00000000012</v>
      </c>
      <c r="Y335" s="64">
        <v>0.28464912645355245</v>
      </c>
      <c r="Z335" s="64">
        <v>0.58146016553914381</v>
      </c>
      <c r="AA335" s="64">
        <v>0.73398274159634413</v>
      </c>
      <c r="AB335" s="64">
        <v>0.82448949434269803</v>
      </c>
      <c r="AC335" s="64">
        <v>0.88139098217485623</v>
      </c>
      <c r="AD335" s="64">
        <v>0.91843219223209949</v>
      </c>
      <c r="AE335" s="64">
        <v>0.94313654053450846</v>
      </c>
      <c r="AF335" s="64">
        <v>0.95991676197134335</v>
      </c>
      <c r="AG335" s="64">
        <v>0.97148100150546457</v>
      </c>
      <c r="AH335" s="64">
        <v>0.97954610604177783</v>
      </c>
      <c r="AI335" s="64">
        <v>0.98522766089634661</v>
      </c>
      <c r="AJ335" s="64">
        <v>0.98926486384911838</v>
      </c>
      <c r="AK335" s="64">
        <v>0.99215540055550755</v>
      </c>
      <c r="AL335" s="64">
        <v>0.99423886321762434</v>
      </c>
      <c r="AM335" s="64">
        <v>0.9957496303773804</v>
      </c>
      <c r="AN335" s="64">
        <v>0.99685107351397639</v>
      </c>
      <c r="AO335" s="64">
        <v>0.99765806349362185</v>
      </c>
      <c r="AP335" s="64">
        <v>0.9982519949595321</v>
      </c>
      <c r="AQ335" s="64">
        <v>0.99869094251202428</v>
      </c>
      <c r="AR335" s="64">
        <v>0.99901660183065721</v>
      </c>
    </row>
    <row r="336" spans="2:44" x14ac:dyDescent="0.25">
      <c r="B336" t="s">
        <v>533</v>
      </c>
      <c r="C336" s="24">
        <v>298262.67119150358</v>
      </c>
      <c r="D336" s="24">
        <v>592242.00600656355</v>
      </c>
      <c r="E336" s="24">
        <v>744172.55804207362</v>
      </c>
      <c r="F336" s="24">
        <v>834493.05459549255</v>
      </c>
      <c r="G336" s="24">
        <v>891335.58229545888</v>
      </c>
      <c r="H336" s="24">
        <v>928363.76654973475</v>
      </c>
      <c r="I336" s="24">
        <v>953071.87351237866</v>
      </c>
      <c r="J336" s="24">
        <v>969861.24462768889</v>
      </c>
      <c r="K336" s="24">
        <v>981435.48165300395</v>
      </c>
      <c r="L336" s="24">
        <v>989509.71115534625</v>
      </c>
      <c r="M336" s="24">
        <v>995198.99011322914</v>
      </c>
      <c r="N336" s="24">
        <v>999242.48234605906</v>
      </c>
      <c r="O336" s="24">
        <v>1002138.0274548375</v>
      </c>
      <c r="P336" s="24">
        <v>1004225.4250049265</v>
      </c>
      <c r="Q336" s="24">
        <v>1005739.257559206</v>
      </c>
      <c r="R336" s="24">
        <v>1006843.0759297409</v>
      </c>
      <c r="S336" s="24">
        <v>1007651.9001662816</v>
      </c>
      <c r="T336" s="24">
        <v>1008247.245235938</v>
      </c>
      <c r="U336" s="24">
        <v>1008687.2809848518</v>
      </c>
      <c r="V336" s="24">
        <v>1009013.7775980259</v>
      </c>
      <c r="X336" s="24">
        <v>1010000</v>
      </c>
      <c r="Y336" s="6">
        <v>0.29530957543713227</v>
      </c>
      <c r="Z336" s="6">
        <v>0.58637822376887483</v>
      </c>
      <c r="AA336" s="6">
        <v>0.73680451291294413</v>
      </c>
      <c r="AB336" s="6">
        <v>0.82623074712425004</v>
      </c>
      <c r="AC336" s="6">
        <v>0.88251047752025635</v>
      </c>
      <c r="AD336" s="6">
        <v>0.91917204608884628</v>
      </c>
      <c r="AE336" s="6">
        <v>0.94363551832908776</v>
      </c>
      <c r="AF336" s="6">
        <v>0.96025865804721677</v>
      </c>
      <c r="AG336" s="6">
        <v>0.97171829866634052</v>
      </c>
      <c r="AH336" s="6">
        <v>0.97971258530232297</v>
      </c>
      <c r="AI336" s="6">
        <v>0.98534553476557341</v>
      </c>
      <c r="AJ336" s="6">
        <v>0.9893489924218406</v>
      </c>
      <c r="AK336" s="6">
        <v>0.99221586876716583</v>
      </c>
      <c r="AL336" s="6">
        <v>0.99428259901477867</v>
      </c>
      <c r="AM336" s="6">
        <v>0.99578144312792671</v>
      </c>
      <c r="AN336" s="6">
        <v>0.99687433260370384</v>
      </c>
      <c r="AO336" s="6">
        <v>0.9976751486794867</v>
      </c>
      <c r="AP336" s="6">
        <v>0.99826459924350297</v>
      </c>
      <c r="AQ336" s="6">
        <v>0.99870027820282348</v>
      </c>
      <c r="AR336" s="6">
        <v>0.99902354217626321</v>
      </c>
    </row>
    <row r="337" spans="2:44" x14ac:dyDescent="0.25">
      <c r="B337" s="91" t="s">
        <v>535</v>
      </c>
      <c r="C337" s="41">
        <v>301241.08036236878</v>
      </c>
      <c r="D337" s="41">
        <v>609370.99192710093</v>
      </c>
      <c r="E337" s="41">
        <v>768013.23952314479</v>
      </c>
      <c r="F337" s="41">
        <v>862209.3860102552</v>
      </c>
      <c r="G337" s="41">
        <v>921450.81699855335</v>
      </c>
      <c r="H337" s="41">
        <v>960024.16989642812</v>
      </c>
      <c r="I337" s="41">
        <v>985754.74164777237</v>
      </c>
      <c r="J337" s="41">
        <v>1003234.334326901</v>
      </c>
      <c r="K337" s="41">
        <v>1015281.8488640741</v>
      </c>
      <c r="L337" s="41">
        <v>1023684.7541505129</v>
      </c>
      <c r="M337" s="41">
        <v>1029604.7318843508</v>
      </c>
      <c r="N337" s="41">
        <v>1033811.6348222196</v>
      </c>
      <c r="O337" s="41">
        <v>1036823.8500611782</v>
      </c>
      <c r="P337" s="41">
        <v>1038995.1312296067</v>
      </c>
      <c r="Q337" s="41">
        <v>1040569.6521494356</v>
      </c>
      <c r="R337" s="41">
        <v>1041717.6250545976</v>
      </c>
      <c r="S337" s="41">
        <v>1042558.7388413609</v>
      </c>
      <c r="T337" s="41">
        <v>1043177.8072244221</v>
      </c>
      <c r="U337" s="41">
        <v>1043635.3475923943</v>
      </c>
      <c r="V337" s="41">
        <v>1043974.8116184365</v>
      </c>
      <c r="X337" s="41">
        <v>1045000.0000000001</v>
      </c>
      <c r="Y337" s="64">
        <v>0.28826897642331939</v>
      </c>
      <c r="Z337" s="64">
        <v>0.58313013581540751</v>
      </c>
      <c r="AA337" s="64">
        <v>0.73494089906521021</v>
      </c>
      <c r="AB337" s="64">
        <v>0.82508075216292354</v>
      </c>
      <c r="AC337" s="64">
        <v>0.88177111674502706</v>
      </c>
      <c r="AD337" s="64">
        <v>0.91868341616883065</v>
      </c>
      <c r="AE337" s="64">
        <v>0.94330597286868156</v>
      </c>
      <c r="AF337" s="64">
        <v>0.96003285581521614</v>
      </c>
      <c r="AG337" s="64">
        <v>0.97156157786035791</v>
      </c>
      <c r="AH337" s="64">
        <v>0.97960263555072991</v>
      </c>
      <c r="AI337" s="64">
        <v>0.98526768601373271</v>
      </c>
      <c r="AJ337" s="64">
        <v>0.98929343045188467</v>
      </c>
      <c r="AK337" s="64">
        <v>0.99217593307289764</v>
      </c>
      <c r="AL337" s="64">
        <v>0.99425371409531726</v>
      </c>
      <c r="AM337" s="64">
        <v>0.99576043267888559</v>
      </c>
      <c r="AN337" s="64">
        <v>0.9968589713441125</v>
      </c>
      <c r="AO337" s="64">
        <v>0.99766386491996251</v>
      </c>
      <c r="AP337" s="64">
        <v>0.99825627485590618</v>
      </c>
      <c r="AQ337" s="64">
        <v>0.99869411252860696</v>
      </c>
      <c r="AR337" s="64">
        <v>0.99901895848654199</v>
      </c>
    </row>
    <row r="338" spans="2:44" x14ac:dyDescent="0.25">
      <c r="B338" t="s">
        <v>537</v>
      </c>
      <c r="C338" s="24">
        <v>350901.73639126576</v>
      </c>
      <c r="D338" s="24">
        <v>711055.96352696209</v>
      </c>
      <c r="E338" s="24">
        <v>896419.73650378687</v>
      </c>
      <c r="F338" s="24">
        <v>1006470.0664789012</v>
      </c>
      <c r="G338" s="24">
        <v>1075678.1779374082</v>
      </c>
      <c r="H338" s="24">
        <v>1120739.1891564303</v>
      </c>
      <c r="I338" s="24">
        <v>1150796.4776110197</v>
      </c>
      <c r="J338" s="24">
        <v>1171214.8626287521</v>
      </c>
      <c r="K338" s="24">
        <v>1185287.6197222394</v>
      </c>
      <c r="L338" s="24">
        <v>1195102.9342979782</v>
      </c>
      <c r="M338" s="24">
        <v>1202017.8814530307</v>
      </c>
      <c r="N338" s="24">
        <v>1206931.7790375988</v>
      </c>
      <c r="O338" s="24">
        <v>1210450.1776456963</v>
      </c>
      <c r="P338" s="24">
        <v>1212986.3048331011</v>
      </c>
      <c r="Q338" s="24">
        <v>1214825.3810609595</v>
      </c>
      <c r="R338" s="24">
        <v>1216166.2292308982</v>
      </c>
      <c r="S338" s="24">
        <v>1217148.6548385725</v>
      </c>
      <c r="T338" s="24">
        <v>1217871.7255138343</v>
      </c>
      <c r="U338" s="24">
        <v>1218406.1285966618</v>
      </c>
      <c r="V338" s="24">
        <v>1218802.6173685023</v>
      </c>
      <c r="X338" s="24">
        <v>1220000.0000000002</v>
      </c>
      <c r="Y338" s="6">
        <v>0.2876243740912014</v>
      </c>
      <c r="Z338" s="6">
        <v>0.58283275698931303</v>
      </c>
      <c r="AA338" s="6">
        <v>0.73477027582277599</v>
      </c>
      <c r="AB338" s="6">
        <v>0.824975464326968</v>
      </c>
      <c r="AC338" s="6">
        <v>0.88170342453885897</v>
      </c>
      <c r="AD338" s="6">
        <v>0.9186386796364181</v>
      </c>
      <c r="AE338" s="6">
        <v>0.94327580132050781</v>
      </c>
      <c r="AF338" s="6">
        <v>0.96001218248258358</v>
      </c>
      <c r="AG338" s="6">
        <v>0.97154722928052395</v>
      </c>
      <c r="AH338" s="6">
        <v>0.97959256909670323</v>
      </c>
      <c r="AI338" s="6">
        <v>0.98526055856805783</v>
      </c>
      <c r="AJ338" s="6">
        <v>0.98928834347344141</v>
      </c>
      <c r="AK338" s="6">
        <v>0.99217227675876729</v>
      </c>
      <c r="AL338" s="6">
        <v>0.9942510695353286</v>
      </c>
      <c r="AM338" s="6">
        <v>0.9957585090663601</v>
      </c>
      <c r="AN338" s="6">
        <v>0.99685756494335898</v>
      </c>
      <c r="AO338" s="6">
        <v>0.99766283183489535</v>
      </c>
      <c r="AP338" s="6">
        <v>0.99825551271625745</v>
      </c>
      <c r="AQ338" s="6">
        <v>0.9986935480300505</v>
      </c>
      <c r="AR338" s="6">
        <v>0.99901853882664104</v>
      </c>
    </row>
    <row r="339" spans="2:44" x14ac:dyDescent="0.25">
      <c r="B339" s="91" t="s">
        <v>539</v>
      </c>
      <c r="C339" s="41">
        <v>420942.44993450638</v>
      </c>
      <c r="D339" s="41">
        <v>855903.58420216176</v>
      </c>
      <c r="E339" s="41">
        <v>1079618.5480456054</v>
      </c>
      <c r="F339" s="41">
        <v>1212409.2457615165</v>
      </c>
      <c r="G339" s="41">
        <v>1295908.1432416581</v>
      </c>
      <c r="H339" s="41">
        <v>1350269.3984232764</v>
      </c>
      <c r="I339" s="41">
        <v>1386528.1161225087</v>
      </c>
      <c r="J339" s="41">
        <v>1411158.0828052717</v>
      </c>
      <c r="K339" s="41">
        <v>1428132.904459805</v>
      </c>
      <c r="L339" s="41">
        <v>1439971.945802886</v>
      </c>
      <c r="M339" s="41">
        <v>1448312.3953637923</v>
      </c>
      <c r="N339" s="41">
        <v>1454239.1439729563</v>
      </c>
      <c r="O339" s="41">
        <v>1458482.6660248048</v>
      </c>
      <c r="P339" s="41">
        <v>1461541.4192671813</v>
      </c>
      <c r="Q339" s="41">
        <v>1463759.4416888407</v>
      </c>
      <c r="R339" s="41">
        <v>1465376.5505593272</v>
      </c>
      <c r="S339" s="41">
        <v>1466561.3732080483</v>
      </c>
      <c r="T339" s="41">
        <v>1467433.3981780079</v>
      </c>
      <c r="U339" s="41">
        <v>1468077.8820321981</v>
      </c>
      <c r="V339" s="41">
        <v>1468556.0376439726</v>
      </c>
      <c r="X339" s="41">
        <v>1470000</v>
      </c>
      <c r="Y339" s="64">
        <v>0.28635540811871185</v>
      </c>
      <c r="Z339" s="64">
        <v>0.5822473361919468</v>
      </c>
      <c r="AA339" s="64">
        <v>0.7344343864255819</v>
      </c>
      <c r="AB339" s="64">
        <v>0.82476819439558946</v>
      </c>
      <c r="AC339" s="64">
        <v>0.8815701654705157</v>
      </c>
      <c r="AD339" s="64">
        <v>0.91855061117229686</v>
      </c>
      <c r="AE339" s="64">
        <v>0.94321640552551611</v>
      </c>
      <c r="AF339" s="64">
        <v>0.95997148490154538</v>
      </c>
      <c r="AG339" s="64">
        <v>0.97151898262571768</v>
      </c>
      <c r="AH339" s="64">
        <v>0.97957275224686124</v>
      </c>
      <c r="AI339" s="64">
        <v>0.98524652745836216</v>
      </c>
      <c r="AJ339" s="64">
        <v>0.98927832923330361</v>
      </c>
      <c r="AK339" s="64">
        <v>0.99216507892843864</v>
      </c>
      <c r="AL339" s="64">
        <v>0.99424586344706212</v>
      </c>
      <c r="AM339" s="64">
        <v>0.99575472223730666</v>
      </c>
      <c r="AN339" s="64">
        <v>0.99685479629886209</v>
      </c>
      <c r="AO339" s="64">
        <v>0.99766079810071318</v>
      </c>
      <c r="AP339" s="64">
        <v>0.99825401236599176</v>
      </c>
      <c r="AQ339" s="64">
        <v>0.99869243675659736</v>
      </c>
      <c r="AR339" s="64">
        <v>0.99901771268297457</v>
      </c>
    </row>
    <row r="340" spans="2:44" x14ac:dyDescent="0.25">
      <c r="B340" t="s">
        <v>541</v>
      </c>
      <c r="C340" s="24">
        <v>529447.3752036076</v>
      </c>
      <c r="D340" s="24">
        <v>1081515.9079028077</v>
      </c>
      <c r="E340" s="24">
        <v>1365207.8993692002</v>
      </c>
      <c r="F340" s="24">
        <v>1533550.4594774186</v>
      </c>
      <c r="G340" s="24">
        <v>1639387.2268452328</v>
      </c>
      <c r="H340" s="24">
        <v>1708283.8775517053</v>
      </c>
      <c r="I340" s="24">
        <v>1754233.9653941859</v>
      </c>
      <c r="J340" s="24">
        <v>1785445.1772666988</v>
      </c>
      <c r="K340" s="24">
        <v>1806954.6628001644</v>
      </c>
      <c r="L340" s="24">
        <v>1821955.757237707</v>
      </c>
      <c r="M340" s="24">
        <v>1832523.4492672049</v>
      </c>
      <c r="N340" s="24">
        <v>1840032.6467593603</v>
      </c>
      <c r="O340" s="24">
        <v>1845409.0450332442</v>
      </c>
      <c r="P340" s="24">
        <v>1849284.2855847816</v>
      </c>
      <c r="Q340" s="24">
        <v>1852094.3125019278</v>
      </c>
      <c r="R340" s="24">
        <v>1854142.9967359963</v>
      </c>
      <c r="S340" s="24">
        <v>1855643.9980981369</v>
      </c>
      <c r="T340" s="24">
        <v>1856748.71062473</v>
      </c>
      <c r="U340" s="24">
        <v>1857565.1530723653</v>
      </c>
      <c r="V340" s="24">
        <v>1858170.8794050226</v>
      </c>
      <c r="X340" s="24">
        <v>1860000.0000000002</v>
      </c>
      <c r="Y340" s="6">
        <v>0.28464912645355245</v>
      </c>
      <c r="Z340" s="6">
        <v>0.58146016553914381</v>
      </c>
      <c r="AA340" s="6">
        <v>0.73398274159634413</v>
      </c>
      <c r="AB340" s="6">
        <v>0.82448949434269803</v>
      </c>
      <c r="AC340" s="6">
        <v>0.88139098217485623</v>
      </c>
      <c r="AD340" s="6">
        <v>0.91843219223209949</v>
      </c>
      <c r="AE340" s="6">
        <v>0.94313654053450846</v>
      </c>
      <c r="AF340" s="6">
        <v>0.95991676197134335</v>
      </c>
      <c r="AG340" s="6">
        <v>0.97148100150546457</v>
      </c>
      <c r="AH340" s="6">
        <v>0.97954610604177783</v>
      </c>
      <c r="AI340" s="6">
        <v>0.98522766089634661</v>
      </c>
      <c r="AJ340" s="6">
        <v>0.98926486384911838</v>
      </c>
      <c r="AK340" s="6">
        <v>0.99215540055550755</v>
      </c>
      <c r="AL340" s="6">
        <v>0.99423886321762434</v>
      </c>
      <c r="AM340" s="6">
        <v>0.9957496303773804</v>
      </c>
      <c r="AN340" s="6">
        <v>0.99685107351397639</v>
      </c>
      <c r="AO340" s="6">
        <v>0.99765806349362185</v>
      </c>
      <c r="AP340" s="6">
        <v>0.9982519949595321</v>
      </c>
      <c r="AQ340" s="6">
        <v>0.99869094251202428</v>
      </c>
      <c r="AR340" s="6">
        <v>0.99901660183065721</v>
      </c>
    </row>
    <row r="341" spans="2:44" x14ac:dyDescent="0.25">
      <c r="B341" s="91" t="s">
        <v>543</v>
      </c>
      <c r="C341" s="41">
        <v>596525.34238300717</v>
      </c>
      <c r="D341" s="41">
        <v>1184484.0120131271</v>
      </c>
      <c r="E341" s="41">
        <v>1488345.1160841472</v>
      </c>
      <c r="F341" s="41">
        <v>1668986.1091909851</v>
      </c>
      <c r="G341" s="41">
        <v>1782671.1645909178</v>
      </c>
      <c r="H341" s="41">
        <v>1856727.5330994695</v>
      </c>
      <c r="I341" s="41">
        <v>1906143.7470247573</v>
      </c>
      <c r="J341" s="41">
        <v>1939722.4892553778</v>
      </c>
      <c r="K341" s="41">
        <v>1962870.9633060079</v>
      </c>
      <c r="L341" s="41">
        <v>1979019.4223106925</v>
      </c>
      <c r="M341" s="41">
        <v>1990397.9802264583</v>
      </c>
      <c r="N341" s="41">
        <v>1998484.9646921181</v>
      </c>
      <c r="O341" s="41">
        <v>2004276.0549096749</v>
      </c>
      <c r="P341" s="41">
        <v>2008450.850009853</v>
      </c>
      <c r="Q341" s="41">
        <v>2011478.515118412</v>
      </c>
      <c r="R341" s="41">
        <v>2013686.1518594818</v>
      </c>
      <c r="S341" s="41">
        <v>2015303.8003325632</v>
      </c>
      <c r="T341" s="41">
        <v>2016494.490471876</v>
      </c>
      <c r="U341" s="41">
        <v>2017374.5619697035</v>
      </c>
      <c r="V341" s="41">
        <v>2018027.5551960517</v>
      </c>
      <c r="X341" s="41">
        <v>2020000</v>
      </c>
      <c r="Y341" s="64">
        <v>0.29530957543713227</v>
      </c>
      <c r="Z341" s="64">
        <v>0.58637822376887483</v>
      </c>
      <c r="AA341" s="64">
        <v>0.73680451291294413</v>
      </c>
      <c r="AB341" s="64">
        <v>0.82623074712425004</v>
      </c>
      <c r="AC341" s="64">
        <v>0.88251047752025635</v>
      </c>
      <c r="AD341" s="64">
        <v>0.91917204608884628</v>
      </c>
      <c r="AE341" s="64">
        <v>0.94363551832908776</v>
      </c>
      <c r="AF341" s="64">
        <v>0.96025865804721677</v>
      </c>
      <c r="AG341" s="64">
        <v>0.97171829866634052</v>
      </c>
      <c r="AH341" s="64">
        <v>0.97971258530232297</v>
      </c>
      <c r="AI341" s="64">
        <v>0.98534553476557341</v>
      </c>
      <c r="AJ341" s="64">
        <v>0.9893489924218406</v>
      </c>
      <c r="AK341" s="64">
        <v>0.99221586876716583</v>
      </c>
      <c r="AL341" s="64">
        <v>0.99428259901477867</v>
      </c>
      <c r="AM341" s="64">
        <v>0.99578144312792671</v>
      </c>
      <c r="AN341" s="64">
        <v>0.99687433260370384</v>
      </c>
      <c r="AO341" s="64">
        <v>0.9976751486794867</v>
      </c>
      <c r="AP341" s="64">
        <v>0.99826459924350297</v>
      </c>
      <c r="AQ341" s="64">
        <v>0.99870027820282348</v>
      </c>
      <c r="AR341" s="64">
        <v>0.99902354217626321</v>
      </c>
    </row>
    <row r="342" spans="2:44" x14ac:dyDescent="0.25">
      <c r="B342" t="s">
        <v>545</v>
      </c>
      <c r="C342" s="24">
        <v>602482.16072473757</v>
      </c>
      <c r="D342" s="24">
        <v>1218741.9838542019</v>
      </c>
      <c r="E342" s="24">
        <v>1536026.4790462896</v>
      </c>
      <c r="F342" s="24">
        <v>1724418.7720205104</v>
      </c>
      <c r="G342" s="24">
        <v>1842901.6339971067</v>
      </c>
      <c r="H342" s="24">
        <v>1920048.3397928562</v>
      </c>
      <c r="I342" s="24">
        <v>1971509.4832955447</v>
      </c>
      <c r="J342" s="24">
        <v>2006468.668653802</v>
      </c>
      <c r="K342" s="24">
        <v>2030563.6977281482</v>
      </c>
      <c r="L342" s="24">
        <v>2047369.5083010257</v>
      </c>
      <c r="M342" s="24">
        <v>2059209.4637687015</v>
      </c>
      <c r="N342" s="24">
        <v>2067623.2696444392</v>
      </c>
      <c r="O342" s="24">
        <v>2073647.7001223564</v>
      </c>
      <c r="P342" s="24">
        <v>2077990.2624592134</v>
      </c>
      <c r="Q342" s="24">
        <v>2081139.3042988712</v>
      </c>
      <c r="R342" s="24">
        <v>2083435.2501091952</v>
      </c>
      <c r="S342" s="24">
        <v>2085117.4776827218</v>
      </c>
      <c r="T342" s="24">
        <v>2086355.6144488442</v>
      </c>
      <c r="U342" s="24">
        <v>2087270.6951847887</v>
      </c>
      <c r="V342" s="24">
        <v>2087949.623236873</v>
      </c>
      <c r="X342" s="24">
        <v>2090000.0000000002</v>
      </c>
      <c r="Y342" s="6">
        <v>0.28826897642331939</v>
      </c>
      <c r="Z342" s="6">
        <v>0.58313013581540751</v>
      </c>
      <c r="AA342" s="6">
        <v>0.73494089906521021</v>
      </c>
      <c r="AB342" s="6">
        <v>0.82508075216292354</v>
      </c>
      <c r="AC342" s="6">
        <v>0.88177111674502706</v>
      </c>
      <c r="AD342" s="6">
        <v>0.91868341616883065</v>
      </c>
      <c r="AE342" s="6">
        <v>0.94330597286868156</v>
      </c>
      <c r="AF342" s="6">
        <v>0.96003285581521614</v>
      </c>
      <c r="AG342" s="6">
        <v>0.97156157786035791</v>
      </c>
      <c r="AH342" s="6">
        <v>0.97960263555072991</v>
      </c>
      <c r="AI342" s="6">
        <v>0.98526768601373271</v>
      </c>
      <c r="AJ342" s="6">
        <v>0.98929343045188467</v>
      </c>
      <c r="AK342" s="6">
        <v>0.99217593307289764</v>
      </c>
      <c r="AL342" s="6">
        <v>0.99425371409531726</v>
      </c>
      <c r="AM342" s="6">
        <v>0.99576043267888559</v>
      </c>
      <c r="AN342" s="6">
        <v>0.9968589713441125</v>
      </c>
      <c r="AO342" s="6">
        <v>0.99766386491996251</v>
      </c>
      <c r="AP342" s="6">
        <v>0.99825627485590618</v>
      </c>
      <c r="AQ342" s="6">
        <v>0.99869411252860696</v>
      </c>
      <c r="AR342" s="6">
        <v>0.99901895848654199</v>
      </c>
    </row>
    <row r="343" spans="2:44" x14ac:dyDescent="0.25">
      <c r="B343" s="91" t="s">
        <v>547</v>
      </c>
      <c r="C343" s="41">
        <v>701803.47278253152</v>
      </c>
      <c r="D343" s="41">
        <v>1422111.9270539242</v>
      </c>
      <c r="E343" s="41">
        <v>1792839.4730075737</v>
      </c>
      <c r="F343" s="41">
        <v>2012940.1329578024</v>
      </c>
      <c r="G343" s="41">
        <v>2151356.3558748164</v>
      </c>
      <c r="H343" s="41">
        <v>2241478.3783128606</v>
      </c>
      <c r="I343" s="41">
        <v>2301592.9552220395</v>
      </c>
      <c r="J343" s="41">
        <v>2342429.7252575043</v>
      </c>
      <c r="K343" s="41">
        <v>2370575.2394444789</v>
      </c>
      <c r="L343" s="41">
        <v>2390205.8685959564</v>
      </c>
      <c r="M343" s="41">
        <v>2404035.7629060615</v>
      </c>
      <c r="N343" s="41">
        <v>2413863.5580751975</v>
      </c>
      <c r="O343" s="41">
        <v>2420900.3552913927</v>
      </c>
      <c r="P343" s="41">
        <v>2425972.6096662022</v>
      </c>
      <c r="Q343" s="41">
        <v>2429650.7621219191</v>
      </c>
      <c r="R343" s="41">
        <v>2432332.4584617964</v>
      </c>
      <c r="S343" s="41">
        <v>2434297.309677145</v>
      </c>
      <c r="T343" s="41">
        <v>2435743.4510276685</v>
      </c>
      <c r="U343" s="41">
        <v>2436812.2571933237</v>
      </c>
      <c r="V343" s="41">
        <v>2437605.2347370046</v>
      </c>
      <c r="X343" s="41">
        <v>2440000.0000000005</v>
      </c>
      <c r="Y343" s="64">
        <v>0.2876243740912014</v>
      </c>
      <c r="Z343" s="64">
        <v>0.58283275698931303</v>
      </c>
      <c r="AA343" s="64">
        <v>0.73477027582277599</v>
      </c>
      <c r="AB343" s="64">
        <v>0.824975464326968</v>
      </c>
      <c r="AC343" s="64">
        <v>0.88170342453885897</v>
      </c>
      <c r="AD343" s="64">
        <v>0.9186386796364181</v>
      </c>
      <c r="AE343" s="64">
        <v>0.94327580132050781</v>
      </c>
      <c r="AF343" s="64">
        <v>0.96001218248258358</v>
      </c>
      <c r="AG343" s="64">
        <v>0.97154722928052395</v>
      </c>
      <c r="AH343" s="64">
        <v>0.97959256909670323</v>
      </c>
      <c r="AI343" s="64">
        <v>0.98526055856805783</v>
      </c>
      <c r="AJ343" s="64">
        <v>0.98928834347344141</v>
      </c>
      <c r="AK343" s="64">
        <v>0.99217227675876729</v>
      </c>
      <c r="AL343" s="64">
        <v>0.9942510695353286</v>
      </c>
      <c r="AM343" s="64">
        <v>0.9957585090663601</v>
      </c>
      <c r="AN343" s="64">
        <v>0.99685756494335898</v>
      </c>
      <c r="AO343" s="64">
        <v>0.99766283183489535</v>
      </c>
      <c r="AP343" s="64">
        <v>0.99825551271625745</v>
      </c>
      <c r="AQ343" s="64">
        <v>0.9986935480300505</v>
      </c>
      <c r="AR343" s="64">
        <v>0.99901853882664104</v>
      </c>
    </row>
    <row r="344" spans="2:44" x14ac:dyDescent="0.25">
      <c r="B344" t="s">
        <v>549</v>
      </c>
      <c r="C344" s="24">
        <v>841884.89986901276</v>
      </c>
      <c r="D344" s="24">
        <v>1711807.1684043235</v>
      </c>
      <c r="E344" s="24">
        <v>2159237.0960912108</v>
      </c>
      <c r="F344" s="24">
        <v>2424818.491523033</v>
      </c>
      <c r="G344" s="24">
        <v>2591816.2864833162</v>
      </c>
      <c r="H344" s="24">
        <v>2700538.7968465528</v>
      </c>
      <c r="I344" s="24">
        <v>2773056.2322450173</v>
      </c>
      <c r="J344" s="24">
        <v>2822316.1656105435</v>
      </c>
      <c r="K344" s="24">
        <v>2856265.80891961</v>
      </c>
      <c r="L344" s="24">
        <v>2879943.8916057721</v>
      </c>
      <c r="M344" s="24">
        <v>2896624.7907275846</v>
      </c>
      <c r="N344" s="24">
        <v>2908478.2879459127</v>
      </c>
      <c r="O344" s="24">
        <v>2916965.3320496096</v>
      </c>
      <c r="P344" s="24">
        <v>2923082.8385343626</v>
      </c>
      <c r="Q344" s="24">
        <v>2927518.8833776815</v>
      </c>
      <c r="R344" s="24">
        <v>2930753.1011186545</v>
      </c>
      <c r="S344" s="24">
        <v>2933122.7464160966</v>
      </c>
      <c r="T344" s="24">
        <v>2934866.7963560158</v>
      </c>
      <c r="U344" s="24">
        <v>2936155.7640643963</v>
      </c>
      <c r="V344" s="24">
        <v>2937112.0752879451</v>
      </c>
      <c r="X344" s="24">
        <v>2940000</v>
      </c>
      <c r="Y344" s="6">
        <v>0.28635540811871185</v>
      </c>
      <c r="Z344" s="6">
        <v>0.5822473361919468</v>
      </c>
      <c r="AA344" s="6">
        <v>0.7344343864255819</v>
      </c>
      <c r="AB344" s="6">
        <v>0.82476819439558946</v>
      </c>
      <c r="AC344" s="6">
        <v>0.8815701654705157</v>
      </c>
      <c r="AD344" s="6">
        <v>0.91855061117229686</v>
      </c>
      <c r="AE344" s="6">
        <v>0.94321640552551611</v>
      </c>
      <c r="AF344" s="6">
        <v>0.95997148490154538</v>
      </c>
      <c r="AG344" s="6">
        <v>0.97151898262571768</v>
      </c>
      <c r="AH344" s="6">
        <v>0.97957275224686124</v>
      </c>
      <c r="AI344" s="6">
        <v>0.98524652745836216</v>
      </c>
      <c r="AJ344" s="6">
        <v>0.98927832923330361</v>
      </c>
      <c r="AK344" s="6">
        <v>0.99216507892843864</v>
      </c>
      <c r="AL344" s="6">
        <v>0.99424586344706212</v>
      </c>
      <c r="AM344" s="6">
        <v>0.99575472223730666</v>
      </c>
      <c r="AN344" s="6">
        <v>0.99685479629886209</v>
      </c>
      <c r="AO344" s="6">
        <v>0.99766079810071318</v>
      </c>
      <c r="AP344" s="6">
        <v>0.99825401236599176</v>
      </c>
      <c r="AQ344" s="6">
        <v>0.99869243675659736</v>
      </c>
      <c r="AR344" s="6">
        <v>0.99901771268297457</v>
      </c>
    </row>
    <row r="345" spans="2:44" x14ac:dyDescent="0.25">
      <c r="B345" s="91" t="s">
        <v>551</v>
      </c>
      <c r="C345" s="41">
        <v>1058894.7504072152</v>
      </c>
      <c r="D345" s="41">
        <v>2163031.8158056154</v>
      </c>
      <c r="E345" s="41">
        <v>2730415.7987384005</v>
      </c>
      <c r="F345" s="41">
        <v>3067100.9189548371</v>
      </c>
      <c r="G345" s="41">
        <v>3278774.4536904655</v>
      </c>
      <c r="H345" s="41">
        <v>3416567.7551034107</v>
      </c>
      <c r="I345" s="41">
        <v>3508467.9307883717</v>
      </c>
      <c r="J345" s="41">
        <v>3570890.3545333976</v>
      </c>
      <c r="K345" s="41">
        <v>3613909.3256003289</v>
      </c>
      <c r="L345" s="41">
        <v>3643911.5144754141</v>
      </c>
      <c r="M345" s="41">
        <v>3665046.8985344097</v>
      </c>
      <c r="N345" s="41">
        <v>3680065.2935187207</v>
      </c>
      <c r="O345" s="41">
        <v>3690818.0900664884</v>
      </c>
      <c r="P345" s="41">
        <v>3698568.5711695631</v>
      </c>
      <c r="Q345" s="41">
        <v>3704188.6250038557</v>
      </c>
      <c r="R345" s="41">
        <v>3708285.9934719927</v>
      </c>
      <c r="S345" s="41">
        <v>3711287.9961962737</v>
      </c>
      <c r="T345" s="41">
        <v>3713497.42124946</v>
      </c>
      <c r="U345" s="41">
        <v>3715130.3061447307</v>
      </c>
      <c r="V345" s="41">
        <v>3716341.7588100452</v>
      </c>
      <c r="X345" s="41">
        <v>3720000.0000000005</v>
      </c>
      <c r="Y345" s="64">
        <v>0.28464912645355245</v>
      </c>
      <c r="Z345" s="64">
        <v>0.58146016553914381</v>
      </c>
      <c r="AA345" s="64">
        <v>0.73398274159634413</v>
      </c>
      <c r="AB345" s="64">
        <v>0.82448949434269803</v>
      </c>
      <c r="AC345" s="64">
        <v>0.88139098217485623</v>
      </c>
      <c r="AD345" s="64">
        <v>0.91843219223209949</v>
      </c>
      <c r="AE345" s="64">
        <v>0.94313654053450846</v>
      </c>
      <c r="AF345" s="64">
        <v>0.95991676197134335</v>
      </c>
      <c r="AG345" s="64">
        <v>0.97148100150546457</v>
      </c>
      <c r="AH345" s="64">
        <v>0.97954610604177783</v>
      </c>
      <c r="AI345" s="64">
        <v>0.98522766089634661</v>
      </c>
      <c r="AJ345" s="64">
        <v>0.98926486384911838</v>
      </c>
      <c r="AK345" s="64">
        <v>0.99215540055550755</v>
      </c>
      <c r="AL345" s="64">
        <v>0.99423886321762434</v>
      </c>
      <c r="AM345" s="64">
        <v>0.9957496303773804</v>
      </c>
      <c r="AN345" s="64">
        <v>0.99685107351397639</v>
      </c>
      <c r="AO345" s="64">
        <v>0.99765806349362185</v>
      </c>
      <c r="AP345" s="64">
        <v>0.9982519949595321</v>
      </c>
      <c r="AQ345" s="64">
        <v>0.99869094251202428</v>
      </c>
      <c r="AR345" s="64">
        <v>0.99901660183065721</v>
      </c>
    </row>
    <row r="346" spans="2:44" x14ac:dyDescent="0.25">
      <c r="B346" t="s">
        <v>553</v>
      </c>
      <c r="C346" s="24">
        <v>1193050.6847660143</v>
      </c>
      <c r="D346" s="24">
        <v>2368968.0240262542</v>
      </c>
      <c r="E346" s="24">
        <v>2976690.2321682945</v>
      </c>
      <c r="F346" s="24">
        <v>3337972.2183819702</v>
      </c>
      <c r="G346" s="24">
        <v>3565342.3291818355</v>
      </c>
      <c r="H346" s="24">
        <v>3713455.066198939</v>
      </c>
      <c r="I346" s="24">
        <v>3812287.4940495146</v>
      </c>
      <c r="J346" s="24">
        <v>3879444.9785107556</v>
      </c>
      <c r="K346" s="24">
        <v>3925741.9266120158</v>
      </c>
      <c r="L346" s="24">
        <v>3958038.844621385</v>
      </c>
      <c r="M346" s="24">
        <v>3980795.9604529166</v>
      </c>
      <c r="N346" s="24">
        <v>3996969.9293842362</v>
      </c>
      <c r="O346" s="24">
        <v>4008552.1098193498</v>
      </c>
      <c r="P346" s="24">
        <v>4016901.700019706</v>
      </c>
      <c r="Q346" s="24">
        <v>4022957.0302368239</v>
      </c>
      <c r="R346" s="24">
        <v>4027372.3037189636</v>
      </c>
      <c r="S346" s="24">
        <v>4030607.6006651265</v>
      </c>
      <c r="T346" s="24">
        <v>4032988.980943752</v>
      </c>
      <c r="U346" s="24">
        <v>4034749.1239394071</v>
      </c>
      <c r="V346" s="24">
        <v>4036055.1103921034</v>
      </c>
      <c r="X346" s="24">
        <v>4040000</v>
      </c>
      <c r="Y346" s="6">
        <v>0.29530957543713227</v>
      </c>
      <c r="Z346" s="6">
        <v>0.58637822376887483</v>
      </c>
      <c r="AA346" s="6">
        <v>0.73680451291294413</v>
      </c>
      <c r="AB346" s="6">
        <v>0.82623074712425004</v>
      </c>
      <c r="AC346" s="6">
        <v>0.88251047752025635</v>
      </c>
      <c r="AD346" s="6">
        <v>0.91917204608884628</v>
      </c>
      <c r="AE346" s="6">
        <v>0.94363551832908776</v>
      </c>
      <c r="AF346" s="6">
        <v>0.96025865804721677</v>
      </c>
      <c r="AG346" s="6">
        <v>0.97171829866634052</v>
      </c>
      <c r="AH346" s="6">
        <v>0.97971258530232297</v>
      </c>
      <c r="AI346" s="6">
        <v>0.98534553476557341</v>
      </c>
      <c r="AJ346" s="6">
        <v>0.9893489924218406</v>
      </c>
      <c r="AK346" s="6">
        <v>0.99221586876716583</v>
      </c>
      <c r="AL346" s="6">
        <v>0.99428259901477867</v>
      </c>
      <c r="AM346" s="6">
        <v>0.99578144312792671</v>
      </c>
      <c r="AN346" s="6">
        <v>0.99687433260370384</v>
      </c>
      <c r="AO346" s="6">
        <v>0.9976751486794867</v>
      </c>
      <c r="AP346" s="6">
        <v>0.99826459924350297</v>
      </c>
      <c r="AQ346" s="6">
        <v>0.99870027820282348</v>
      </c>
      <c r="AR346" s="6">
        <v>0.99902354217626321</v>
      </c>
    </row>
    <row r="347" spans="2:44" x14ac:dyDescent="0.25">
      <c r="B347" s="91" t="s">
        <v>555</v>
      </c>
      <c r="C347" s="41">
        <v>1204964.3214494751</v>
      </c>
      <c r="D347" s="41">
        <v>2437483.9677084037</v>
      </c>
      <c r="E347" s="41">
        <v>3072052.9580925792</v>
      </c>
      <c r="F347" s="41">
        <v>3448837.5440410208</v>
      </c>
      <c r="G347" s="41">
        <v>3685803.2679942134</v>
      </c>
      <c r="H347" s="41">
        <v>3840096.6795857125</v>
      </c>
      <c r="I347" s="41">
        <v>3943018.9665910895</v>
      </c>
      <c r="J347" s="41">
        <v>4012937.337307604</v>
      </c>
      <c r="K347" s="41">
        <v>4061127.3954562964</v>
      </c>
      <c r="L347" s="41">
        <v>4094739.0166020514</v>
      </c>
      <c r="M347" s="41">
        <v>4118418.9275374031</v>
      </c>
      <c r="N347" s="41">
        <v>4135246.5392888784</v>
      </c>
      <c r="O347" s="41">
        <v>4147295.4002447128</v>
      </c>
      <c r="P347" s="41">
        <v>4155980.5249184268</v>
      </c>
      <c r="Q347" s="41">
        <v>4162278.6085977424</v>
      </c>
      <c r="R347" s="41">
        <v>4166870.5002183905</v>
      </c>
      <c r="S347" s="41">
        <v>4170234.9553654436</v>
      </c>
      <c r="T347" s="41">
        <v>4172711.2288976884</v>
      </c>
      <c r="U347" s="41">
        <v>4174541.3903695773</v>
      </c>
      <c r="V347" s="41">
        <v>4175899.2464737459</v>
      </c>
      <c r="X347" s="41">
        <v>4180000.0000000005</v>
      </c>
      <c r="Y347" s="64">
        <v>0.28826897642331939</v>
      </c>
      <c r="Z347" s="64">
        <v>0.58313013581540751</v>
      </c>
      <c r="AA347" s="64">
        <v>0.73494089906521021</v>
      </c>
      <c r="AB347" s="64">
        <v>0.82508075216292354</v>
      </c>
      <c r="AC347" s="64">
        <v>0.88177111674502706</v>
      </c>
      <c r="AD347" s="64">
        <v>0.91868341616883065</v>
      </c>
      <c r="AE347" s="64">
        <v>0.94330597286868156</v>
      </c>
      <c r="AF347" s="64">
        <v>0.96003285581521614</v>
      </c>
      <c r="AG347" s="64">
        <v>0.97156157786035791</v>
      </c>
      <c r="AH347" s="64">
        <v>0.97960263555072991</v>
      </c>
      <c r="AI347" s="64">
        <v>0.98526768601373271</v>
      </c>
      <c r="AJ347" s="64">
        <v>0.98929343045188467</v>
      </c>
      <c r="AK347" s="64">
        <v>0.99217593307289764</v>
      </c>
      <c r="AL347" s="64">
        <v>0.99425371409531726</v>
      </c>
      <c r="AM347" s="64">
        <v>0.99576043267888559</v>
      </c>
      <c r="AN347" s="64">
        <v>0.9968589713441125</v>
      </c>
      <c r="AO347" s="64">
        <v>0.99766386491996251</v>
      </c>
      <c r="AP347" s="64">
        <v>0.99825627485590618</v>
      </c>
      <c r="AQ347" s="64">
        <v>0.99869411252860696</v>
      </c>
      <c r="AR347" s="64">
        <v>0.99901895848654199</v>
      </c>
    </row>
    <row r="349" spans="2:44" x14ac:dyDescent="0.25">
      <c r="B349" s="30" t="s">
        <v>6058</v>
      </c>
      <c r="C349" s="70"/>
      <c r="D349" s="70"/>
      <c r="E349" s="70"/>
      <c r="F349" s="70"/>
      <c r="G349" s="70"/>
      <c r="H349" s="70"/>
      <c r="I349" s="70"/>
      <c r="J349" s="70"/>
      <c r="K349" s="70"/>
      <c r="L349" s="70"/>
      <c r="M349" s="70"/>
      <c r="N349" s="70"/>
      <c r="O349" s="70"/>
      <c r="P349" s="70"/>
      <c r="Q349" s="70"/>
      <c r="R349" s="70"/>
      <c r="S349" s="70"/>
      <c r="T349" s="70"/>
      <c r="U349" s="70"/>
      <c r="V349" s="70"/>
      <c r="X349" s="30" t="s">
        <v>6059</v>
      </c>
      <c r="Y349" s="70"/>
      <c r="Z349" s="70"/>
      <c r="AA349" s="70"/>
      <c r="AB349" s="70"/>
      <c r="AC349" s="70"/>
      <c r="AD349" s="70"/>
      <c r="AE349" s="70"/>
      <c r="AF349" s="70"/>
      <c r="AG349" s="70"/>
      <c r="AH349" s="70"/>
      <c r="AI349" s="70"/>
      <c r="AJ349" s="70"/>
      <c r="AK349" s="70"/>
      <c r="AL349" s="70"/>
      <c r="AM349" s="70"/>
      <c r="AN349" s="70"/>
      <c r="AO349" s="70"/>
      <c r="AP349" s="70"/>
      <c r="AQ349" s="70"/>
      <c r="AR349" s="70"/>
    </row>
    <row r="350" spans="2:44" x14ac:dyDescent="0.25">
      <c r="B350" s="7" t="s">
        <v>6008</v>
      </c>
      <c r="C350" s="50" t="s">
        <v>6010</v>
      </c>
      <c r="D350" s="50" t="s">
        <v>6011</v>
      </c>
      <c r="E350" s="50" t="s">
        <v>6012</v>
      </c>
      <c r="F350" s="50" t="s">
        <v>6013</v>
      </c>
      <c r="G350" s="50" t="s">
        <v>6014</v>
      </c>
      <c r="H350" s="50" t="s">
        <v>6015</v>
      </c>
      <c r="I350" s="50" t="s">
        <v>6016</v>
      </c>
      <c r="J350" s="50" t="s">
        <v>6017</v>
      </c>
      <c r="K350" s="50" t="s">
        <v>6018</v>
      </c>
      <c r="L350" s="50" t="s">
        <v>6019</v>
      </c>
      <c r="M350" s="50" t="s">
        <v>6020</v>
      </c>
      <c r="N350" s="50" t="s">
        <v>6021</v>
      </c>
      <c r="O350" s="50" t="s">
        <v>6022</v>
      </c>
      <c r="P350" s="50" t="s">
        <v>6023</v>
      </c>
      <c r="Q350" s="50" t="s">
        <v>6024</v>
      </c>
      <c r="R350" s="50" t="s">
        <v>6025</v>
      </c>
      <c r="S350" s="50" t="s">
        <v>6026</v>
      </c>
      <c r="T350" s="50" t="s">
        <v>6027</v>
      </c>
      <c r="U350" s="50" t="s">
        <v>6028</v>
      </c>
      <c r="V350" s="50" t="s">
        <v>6029</v>
      </c>
      <c r="X350" s="50" t="s">
        <v>6009</v>
      </c>
      <c r="Y350" s="50" t="s">
        <v>6010</v>
      </c>
      <c r="Z350" s="50" t="s">
        <v>6011</v>
      </c>
      <c r="AA350" s="50" t="s">
        <v>6012</v>
      </c>
      <c r="AB350" s="50" t="s">
        <v>6013</v>
      </c>
      <c r="AC350" s="50" t="s">
        <v>6014</v>
      </c>
      <c r="AD350" s="50" t="s">
        <v>6015</v>
      </c>
      <c r="AE350" s="50" t="s">
        <v>6016</v>
      </c>
      <c r="AF350" s="50" t="s">
        <v>6017</v>
      </c>
      <c r="AG350" s="50" t="s">
        <v>6018</v>
      </c>
      <c r="AH350" s="50" t="s">
        <v>6019</v>
      </c>
      <c r="AI350" s="50" t="s">
        <v>6020</v>
      </c>
      <c r="AJ350" s="50" t="s">
        <v>6021</v>
      </c>
      <c r="AK350" s="50" t="s">
        <v>6022</v>
      </c>
      <c r="AL350" s="50" t="s">
        <v>6023</v>
      </c>
      <c r="AM350" s="50" t="s">
        <v>6024</v>
      </c>
      <c r="AN350" s="50" t="s">
        <v>6025</v>
      </c>
      <c r="AO350" s="50" t="s">
        <v>6026</v>
      </c>
      <c r="AP350" s="50" t="s">
        <v>6027</v>
      </c>
      <c r="AQ350" s="50" t="s">
        <v>6028</v>
      </c>
      <c r="AR350" s="50" t="s">
        <v>6029</v>
      </c>
    </row>
    <row r="351" spans="2:44" x14ac:dyDescent="0.25">
      <c r="B351" t="s">
        <v>517</v>
      </c>
      <c r="C351" s="24">
        <v>0</v>
      </c>
      <c r="D351" s="24">
        <v>0</v>
      </c>
      <c r="E351" s="24">
        <v>0</v>
      </c>
      <c r="F351" s="24">
        <v>0</v>
      </c>
      <c r="G351" s="24">
        <v>0</v>
      </c>
      <c r="H351" s="24">
        <v>0</v>
      </c>
      <c r="I351" s="24">
        <v>0</v>
      </c>
      <c r="J351" s="24">
        <v>0</v>
      </c>
      <c r="K351" s="24">
        <v>0</v>
      </c>
      <c r="L351" s="24">
        <v>0</v>
      </c>
      <c r="M351" s="24">
        <v>0</v>
      </c>
      <c r="N351" s="24">
        <v>0</v>
      </c>
      <c r="O351" s="24">
        <v>0</v>
      </c>
      <c r="P351" s="24">
        <v>0</v>
      </c>
      <c r="Q351" s="24">
        <v>0</v>
      </c>
      <c r="R351" s="24">
        <v>0</v>
      </c>
      <c r="S351" s="24">
        <v>0</v>
      </c>
      <c r="T351" s="24">
        <v>0</v>
      </c>
      <c r="U351" s="24">
        <v>0</v>
      </c>
      <c r="V351" s="24">
        <v>0</v>
      </c>
      <c r="X351" s="24">
        <v>0</v>
      </c>
      <c r="Y351" s="6">
        <v>0</v>
      </c>
      <c r="Z351" s="6">
        <v>0</v>
      </c>
      <c r="AA351" s="6">
        <v>0</v>
      </c>
      <c r="AB351" s="6">
        <v>0</v>
      </c>
      <c r="AC351" s="6">
        <v>0</v>
      </c>
      <c r="AD351" s="6">
        <v>0</v>
      </c>
      <c r="AE351" s="6">
        <v>0</v>
      </c>
      <c r="AF351" s="6">
        <v>0</v>
      </c>
      <c r="AG351" s="6">
        <v>0</v>
      </c>
      <c r="AH351" s="6">
        <v>0</v>
      </c>
      <c r="AI351" s="6">
        <v>0</v>
      </c>
      <c r="AJ351" s="6">
        <v>0</v>
      </c>
      <c r="AK351" s="6">
        <v>0</v>
      </c>
      <c r="AL351" s="6">
        <v>0</v>
      </c>
      <c r="AM351" s="6">
        <v>0</v>
      </c>
      <c r="AN351" s="6">
        <v>0</v>
      </c>
      <c r="AO351" s="6">
        <v>0</v>
      </c>
      <c r="AP351" s="6">
        <v>0</v>
      </c>
      <c r="AQ351" s="6">
        <v>0</v>
      </c>
      <c r="AR351" s="6">
        <v>0</v>
      </c>
    </row>
    <row r="352" spans="2:44" x14ac:dyDescent="0.25">
      <c r="B352" s="91" t="s">
        <v>519</v>
      </c>
      <c r="C352" s="41">
        <v>0</v>
      </c>
      <c r="D352" s="41">
        <v>0</v>
      </c>
      <c r="E352" s="41">
        <v>0</v>
      </c>
      <c r="F352" s="41">
        <v>0</v>
      </c>
      <c r="G352" s="41">
        <v>0</v>
      </c>
      <c r="H352" s="41">
        <v>0</v>
      </c>
      <c r="I352" s="41">
        <v>0</v>
      </c>
      <c r="J352" s="41">
        <v>0</v>
      </c>
      <c r="K352" s="41">
        <v>0</v>
      </c>
      <c r="L352" s="41">
        <v>0</v>
      </c>
      <c r="M352" s="41">
        <v>0</v>
      </c>
      <c r="N352" s="41">
        <v>0</v>
      </c>
      <c r="O352" s="41">
        <v>0</v>
      </c>
      <c r="P352" s="41">
        <v>0</v>
      </c>
      <c r="Q352" s="41">
        <v>0</v>
      </c>
      <c r="R352" s="41">
        <v>0</v>
      </c>
      <c r="S352" s="41">
        <v>0</v>
      </c>
      <c r="T352" s="41">
        <v>0</v>
      </c>
      <c r="U352" s="41">
        <v>0</v>
      </c>
      <c r="V352" s="41">
        <v>0</v>
      </c>
      <c r="X352" s="41">
        <v>0</v>
      </c>
      <c r="Y352" s="64">
        <v>0</v>
      </c>
      <c r="Z352" s="64">
        <v>0</v>
      </c>
      <c r="AA352" s="64">
        <v>0</v>
      </c>
      <c r="AB352" s="64">
        <v>0</v>
      </c>
      <c r="AC352" s="64">
        <v>0</v>
      </c>
      <c r="AD352" s="64">
        <v>0</v>
      </c>
      <c r="AE352" s="64">
        <v>0</v>
      </c>
      <c r="AF352" s="64">
        <v>0</v>
      </c>
      <c r="AG352" s="64">
        <v>0</v>
      </c>
      <c r="AH352" s="64">
        <v>0</v>
      </c>
      <c r="AI352" s="64">
        <v>0</v>
      </c>
      <c r="AJ352" s="64">
        <v>0</v>
      </c>
      <c r="AK352" s="64">
        <v>0</v>
      </c>
      <c r="AL352" s="64">
        <v>0</v>
      </c>
      <c r="AM352" s="64">
        <v>0</v>
      </c>
      <c r="AN352" s="64">
        <v>0</v>
      </c>
      <c r="AO352" s="64">
        <v>0</v>
      </c>
      <c r="AP352" s="64">
        <v>0</v>
      </c>
      <c r="AQ352" s="64">
        <v>0</v>
      </c>
      <c r="AR352" s="64">
        <v>0</v>
      </c>
    </row>
    <row r="353" spans="2:44" x14ac:dyDescent="0.25">
      <c r="B353" t="s">
        <v>521</v>
      </c>
      <c r="C353" s="24">
        <v>4015.4558445370853</v>
      </c>
      <c r="D353" s="24">
        <v>8824.3730930069905</v>
      </c>
      <c r="E353" s="24">
        <v>10665.128605887236</v>
      </c>
      <c r="F353" s="24">
        <v>11527.194911615612</v>
      </c>
      <c r="G353" s="24">
        <v>11964.295337256732</v>
      </c>
      <c r="H353" s="24">
        <v>12196.819505809895</v>
      </c>
      <c r="I353" s="24">
        <v>12324.742725406379</v>
      </c>
      <c r="J353" s="24">
        <v>12396.935566220927</v>
      </c>
      <c r="K353" s="24">
        <v>12438.513131867738</v>
      </c>
      <c r="L353" s="24">
        <v>12462.863490150987</v>
      </c>
      <c r="M353" s="24">
        <v>12477.328496310996</v>
      </c>
      <c r="N353" s="24">
        <v>12486.027278127687</v>
      </c>
      <c r="O353" s="24">
        <v>12491.315026098948</v>
      </c>
      <c r="P353" s="24">
        <v>12494.560167137783</v>
      </c>
      <c r="Q353" s="24">
        <v>12496.568897774096</v>
      </c>
      <c r="R353" s="24">
        <v>12497.821989131453</v>
      </c>
      <c r="S353" s="24">
        <v>12498.609253087818</v>
      </c>
      <c r="T353" s="24">
        <v>12499.107084559681</v>
      </c>
      <c r="U353" s="24">
        <v>12499.423787131525</v>
      </c>
      <c r="V353" s="24">
        <v>12499.626387162785</v>
      </c>
      <c r="X353" s="24">
        <v>12500</v>
      </c>
      <c r="Y353" s="6">
        <v>0.32123646756296681</v>
      </c>
      <c r="Z353" s="6">
        <v>0.70594984744055922</v>
      </c>
      <c r="AA353" s="6">
        <v>0.85321028847097879</v>
      </c>
      <c r="AB353" s="6">
        <v>0.922175592929249</v>
      </c>
      <c r="AC353" s="6">
        <v>0.95714362698053856</v>
      </c>
      <c r="AD353" s="6">
        <v>0.97574556046479166</v>
      </c>
      <c r="AE353" s="6">
        <v>0.98597941803251032</v>
      </c>
      <c r="AF353" s="6">
        <v>0.99175484529767421</v>
      </c>
      <c r="AG353" s="6">
        <v>0.99508105054941898</v>
      </c>
      <c r="AH353" s="6">
        <v>0.99702907921207895</v>
      </c>
      <c r="AI353" s="6">
        <v>0.99818627970487972</v>
      </c>
      <c r="AJ353" s="6">
        <v>0.99888218225021497</v>
      </c>
      <c r="AK353" s="6">
        <v>0.99930520208791584</v>
      </c>
      <c r="AL353" s="6">
        <v>0.99956481337102265</v>
      </c>
      <c r="AM353" s="6">
        <v>0.9997255118219277</v>
      </c>
      <c r="AN353" s="6">
        <v>0.99982575913051619</v>
      </c>
      <c r="AO353" s="6">
        <v>0.99988874024702545</v>
      </c>
      <c r="AP353" s="6">
        <v>0.99992856676477448</v>
      </c>
      <c r="AQ353" s="6">
        <v>0.999953902970522</v>
      </c>
      <c r="AR353" s="6">
        <v>0.9999701109730228</v>
      </c>
    </row>
    <row r="354" spans="2:44" x14ac:dyDescent="0.25">
      <c r="B354" s="91" t="s">
        <v>523</v>
      </c>
      <c r="C354" s="41">
        <v>19678.0231467103</v>
      </c>
      <c r="D354" s="41">
        <v>39530.864457193347</v>
      </c>
      <c r="E354" s="41">
        <v>47246.57998572832</v>
      </c>
      <c r="F354" s="41">
        <v>50879.230460555773</v>
      </c>
      <c r="G354" s="41">
        <v>52726.829005712658</v>
      </c>
      <c r="H354" s="41">
        <v>53711.790587757365</v>
      </c>
      <c r="I354" s="41">
        <v>54254.534548745796</v>
      </c>
      <c r="J354" s="41">
        <v>54561.217858707074</v>
      </c>
      <c r="K354" s="41">
        <v>54738.028221779132</v>
      </c>
      <c r="L354" s="41">
        <v>54841.670371596716</v>
      </c>
      <c r="M354" s="41">
        <v>54903.284370479218</v>
      </c>
      <c r="N354" s="41">
        <v>54940.361670352628</v>
      </c>
      <c r="O354" s="41">
        <v>54962.913242241681</v>
      </c>
      <c r="P354" s="41">
        <v>54976.760687781338</v>
      </c>
      <c r="Q354" s="41">
        <v>54985.336316744695</v>
      </c>
      <c r="R354" s="41">
        <v>54990.688326286916</v>
      </c>
      <c r="S354" s="41">
        <v>54994.052115684142</v>
      </c>
      <c r="T354" s="41">
        <v>54996.180017900813</v>
      </c>
      <c r="U354" s="41">
        <v>54997.534178495145</v>
      </c>
      <c r="V354" s="41">
        <v>54998.400735574563</v>
      </c>
      <c r="X354" s="41">
        <v>55000</v>
      </c>
      <c r="Y354" s="64">
        <v>0.35778223903109635</v>
      </c>
      <c r="Z354" s="64">
        <v>0.71874299013078813</v>
      </c>
      <c r="AA354" s="64">
        <v>0.85902872701324218</v>
      </c>
      <c r="AB354" s="64">
        <v>0.92507691746465037</v>
      </c>
      <c r="AC354" s="64">
        <v>0.95866961828568464</v>
      </c>
      <c r="AD354" s="64">
        <v>0.97657801068649752</v>
      </c>
      <c r="AE354" s="64">
        <v>0.98644608270446899</v>
      </c>
      <c r="AF354" s="64">
        <v>0.99202214288558321</v>
      </c>
      <c r="AG354" s="64">
        <v>0.99523687675962058</v>
      </c>
      <c r="AH354" s="64">
        <v>0.99712127948357665</v>
      </c>
      <c r="AI354" s="64">
        <v>0.99824153400871307</v>
      </c>
      <c r="AJ354" s="64">
        <v>0.99891566673368415</v>
      </c>
      <c r="AK354" s="64">
        <v>0.99932569531348514</v>
      </c>
      <c r="AL354" s="64">
        <v>0.99957746705056982</v>
      </c>
      <c r="AM354" s="64">
        <v>0.99973338757717622</v>
      </c>
      <c r="AN354" s="64">
        <v>0.99983069684158032</v>
      </c>
      <c r="AO354" s="64">
        <v>0.99989185664880254</v>
      </c>
      <c r="AP354" s="64">
        <v>0.99993054578001483</v>
      </c>
      <c r="AQ354" s="64">
        <v>0.99995516688172992</v>
      </c>
      <c r="AR354" s="64">
        <v>0.99997092246499208</v>
      </c>
    </row>
    <row r="355" spans="2:44" x14ac:dyDescent="0.25">
      <c r="B355" t="s">
        <v>525</v>
      </c>
      <c r="C355" s="24">
        <v>66262.805763689074</v>
      </c>
      <c r="D355" s="24">
        <v>132993.03945957625</v>
      </c>
      <c r="E355" s="24">
        <v>158931.95137453434</v>
      </c>
      <c r="F355" s="24">
        <v>171145.03238003113</v>
      </c>
      <c r="G355" s="24">
        <v>177356.93136546196</v>
      </c>
      <c r="H355" s="24">
        <v>180668.59687744544</v>
      </c>
      <c r="I355" s="24">
        <v>182493.4586296707</v>
      </c>
      <c r="J355" s="24">
        <v>183524.63102900871</v>
      </c>
      <c r="K355" s="24">
        <v>184119.13385295021</v>
      </c>
      <c r="L355" s="24">
        <v>184467.62110500465</v>
      </c>
      <c r="M355" s="24">
        <v>184674.79430021957</v>
      </c>
      <c r="N355" s="24">
        <v>184799.46531469849</v>
      </c>
      <c r="O355" s="24">
        <v>184875.29461944586</v>
      </c>
      <c r="P355" s="24">
        <v>184921.8567117145</v>
      </c>
      <c r="Q355" s="24">
        <v>184950.69245328809</v>
      </c>
      <c r="R355" s="24">
        <v>184968.68879111446</v>
      </c>
      <c r="S355" s="24">
        <v>184979.99971283204</v>
      </c>
      <c r="T355" s="24">
        <v>184987.15492733321</v>
      </c>
      <c r="U355" s="24">
        <v>184991.70840094244</v>
      </c>
      <c r="V355" s="24">
        <v>184994.62227900748</v>
      </c>
      <c r="X355" s="24">
        <v>185000</v>
      </c>
      <c r="Y355" s="6">
        <v>0.35817732845237338</v>
      </c>
      <c r="Z355" s="6">
        <v>0.71888129437608783</v>
      </c>
      <c r="AA355" s="6">
        <v>0.85909162905153702</v>
      </c>
      <c r="AB355" s="6">
        <v>0.92510828313530336</v>
      </c>
      <c r="AC355" s="6">
        <v>0.95868611548898353</v>
      </c>
      <c r="AD355" s="6">
        <v>0.9765870101483537</v>
      </c>
      <c r="AE355" s="6">
        <v>0.98645112772794974</v>
      </c>
      <c r="AF355" s="6">
        <v>0.99202503258923624</v>
      </c>
      <c r="AG355" s="6">
        <v>0.99523856136729838</v>
      </c>
      <c r="AH355" s="6">
        <v>0.99712227624326844</v>
      </c>
      <c r="AI355" s="6">
        <v>0.99824213135253825</v>
      </c>
      <c r="AJ355" s="6">
        <v>0.99891602872809993</v>
      </c>
      <c r="AK355" s="6">
        <v>0.99932591686186956</v>
      </c>
      <c r="AL355" s="6">
        <v>0.99957760384710537</v>
      </c>
      <c r="AM355" s="6">
        <v>0.99973347272047619</v>
      </c>
      <c r="AN355" s="6">
        <v>0.99983075022224033</v>
      </c>
      <c r="AO355" s="6">
        <v>0.99989189033963266</v>
      </c>
      <c r="AP355" s="6">
        <v>0.99993056717477413</v>
      </c>
      <c r="AQ355" s="6">
        <v>0.99995518054563481</v>
      </c>
      <c r="AR355" s="6">
        <v>0.99997093123787828</v>
      </c>
    </row>
    <row r="356" spans="2:44" x14ac:dyDescent="0.25">
      <c r="B356" s="91" t="s">
        <v>527</v>
      </c>
      <c r="C356" s="41">
        <v>154621.1504113336</v>
      </c>
      <c r="D356" s="41">
        <v>297460.73791740288</v>
      </c>
      <c r="E356" s="41">
        <v>353464.37923910056</v>
      </c>
      <c r="F356" s="41">
        <v>379911.12358468882</v>
      </c>
      <c r="G356" s="41">
        <v>393385.68361034751</v>
      </c>
      <c r="H356" s="41">
        <v>400577.62607957417</v>
      </c>
      <c r="I356" s="41">
        <v>404544.16014264739</v>
      </c>
      <c r="J356" s="41">
        <v>406787.08215966535</v>
      </c>
      <c r="K356" s="41">
        <v>408080.93375905819</v>
      </c>
      <c r="L356" s="41">
        <v>408839.73204718146</v>
      </c>
      <c r="M356" s="41">
        <v>409291.0191275042</v>
      </c>
      <c r="N356" s="41">
        <v>409562.68949372333</v>
      </c>
      <c r="O356" s="41">
        <v>409727.98210847744</v>
      </c>
      <c r="P356" s="41">
        <v>409829.50733919541</v>
      </c>
      <c r="Q356" s="41">
        <v>409892.39794553129</v>
      </c>
      <c r="R356" s="41">
        <v>409931.65718834882</v>
      </c>
      <c r="S356" s="41">
        <v>409956.33748519473</v>
      </c>
      <c r="T356" s="41">
        <v>409971.95321611327</v>
      </c>
      <c r="U356" s="41">
        <v>409981.89269024145</v>
      </c>
      <c r="V356" s="41">
        <v>409988.25430440414</v>
      </c>
      <c r="X356" s="41">
        <v>410000.00000000006</v>
      </c>
      <c r="Y356" s="64">
        <v>0.37712475710081361</v>
      </c>
      <c r="Z356" s="64">
        <v>0.72551399492049473</v>
      </c>
      <c r="AA356" s="64">
        <v>0.86210824204658665</v>
      </c>
      <c r="AB356" s="64">
        <v>0.92661249654802136</v>
      </c>
      <c r="AC356" s="64">
        <v>0.95947727709840847</v>
      </c>
      <c r="AD356" s="64">
        <v>0.97701860019408315</v>
      </c>
      <c r="AE356" s="64">
        <v>0.98669307351865199</v>
      </c>
      <c r="AF356" s="64">
        <v>0.99216361502357386</v>
      </c>
      <c r="AG356" s="64">
        <v>0.99531935063184906</v>
      </c>
      <c r="AH356" s="64">
        <v>0.99717007816385705</v>
      </c>
      <c r="AI356" s="64">
        <v>0.99827077835976619</v>
      </c>
      <c r="AJ356" s="64">
        <v>0.99893338900908113</v>
      </c>
      <c r="AK356" s="64">
        <v>0.99933654172799358</v>
      </c>
      <c r="AL356" s="64">
        <v>0.99958416424193985</v>
      </c>
      <c r="AM356" s="64">
        <v>0.99973755596471037</v>
      </c>
      <c r="AN356" s="64">
        <v>0.99983331021548483</v>
      </c>
      <c r="AO356" s="64">
        <v>0.99989350606145044</v>
      </c>
      <c r="AP356" s="64">
        <v>0.99993159321003222</v>
      </c>
      <c r="AQ356" s="64">
        <v>0.99995583582985703</v>
      </c>
      <c r="AR356" s="64">
        <v>0.99997135196196119</v>
      </c>
    </row>
    <row r="357" spans="2:44" x14ac:dyDescent="0.25">
      <c r="B357" t="s">
        <v>529</v>
      </c>
      <c r="C357" s="24">
        <v>259045.89745408364</v>
      </c>
      <c r="D357" s="24">
        <v>489808.80135017552</v>
      </c>
      <c r="E357" s="24">
        <v>580632.22116097726</v>
      </c>
      <c r="F357" s="24">
        <v>623577.94522308744</v>
      </c>
      <c r="G357" s="24">
        <v>645475.18091056927</v>
      </c>
      <c r="H357" s="24">
        <v>657168.68332352024</v>
      </c>
      <c r="I357" s="24">
        <v>663620.42294575856</v>
      </c>
      <c r="J357" s="24">
        <v>667269.74272365472</v>
      </c>
      <c r="K357" s="24">
        <v>669375.41394389141</v>
      </c>
      <c r="L357" s="24">
        <v>670610.57548967574</v>
      </c>
      <c r="M357" s="24">
        <v>671345.30741714337</v>
      </c>
      <c r="N357" s="24">
        <v>671787.6788003128</v>
      </c>
      <c r="O357" s="24">
        <v>672056.8689306184</v>
      </c>
      <c r="P357" s="24">
        <v>672222.23037283972</v>
      </c>
      <c r="Q357" s="24">
        <v>672324.67646417394</v>
      </c>
      <c r="R357" s="24">
        <v>672388.63470119447</v>
      </c>
      <c r="S357" s="24">
        <v>672428.84582101624</v>
      </c>
      <c r="T357" s="24">
        <v>672454.29045024875</v>
      </c>
      <c r="U357" s="24">
        <v>672470.48737116775</v>
      </c>
      <c r="V357" s="24">
        <v>672480.85475540569</v>
      </c>
      <c r="X357" s="24">
        <v>672500</v>
      </c>
      <c r="Y357" s="6">
        <v>0.3851983605265184</v>
      </c>
      <c r="Z357" s="6">
        <v>0.72834022505602303</v>
      </c>
      <c r="AA357" s="6">
        <v>0.86339363741409259</v>
      </c>
      <c r="AB357" s="6">
        <v>0.92725345014585492</v>
      </c>
      <c r="AC357" s="6">
        <v>0.95981439540605096</v>
      </c>
      <c r="AD357" s="6">
        <v>0.97720250308330148</v>
      </c>
      <c r="AE357" s="6">
        <v>0.98679616794908331</v>
      </c>
      <c r="AF357" s="6">
        <v>0.99222266576008133</v>
      </c>
      <c r="AG357" s="6">
        <v>0.99535377538125114</v>
      </c>
      <c r="AH357" s="6">
        <v>0.99719044682479663</v>
      </c>
      <c r="AI357" s="6">
        <v>0.9982829850069046</v>
      </c>
      <c r="AJ357" s="6">
        <v>0.9989407863201677</v>
      </c>
      <c r="AK357" s="6">
        <v>0.99934106904181175</v>
      </c>
      <c r="AL357" s="6">
        <v>0.99958695966221522</v>
      </c>
      <c r="AM357" s="6">
        <v>0.99973929585750776</v>
      </c>
      <c r="AN357" s="6">
        <v>0.99983440104266841</v>
      </c>
      <c r="AO357" s="6">
        <v>0.99989419452939221</v>
      </c>
      <c r="AP357" s="6">
        <v>0.99993203040929179</v>
      </c>
      <c r="AQ357" s="6">
        <v>0.99995611505006354</v>
      </c>
      <c r="AR357" s="6">
        <v>0.99997153123480398</v>
      </c>
    </row>
    <row r="358" spans="2:44" x14ac:dyDescent="0.25">
      <c r="B358" s="91" t="s">
        <v>531</v>
      </c>
      <c r="C358" s="41">
        <v>363874.47958976589</v>
      </c>
      <c r="D358" s="41">
        <v>679330.73839370802</v>
      </c>
      <c r="E358" s="41">
        <v>803854.02576032374</v>
      </c>
      <c r="F358" s="41">
        <v>862793.46174628683</v>
      </c>
      <c r="G358" s="41">
        <v>892862.88959767146</v>
      </c>
      <c r="H358" s="41">
        <v>908926.79752733617</v>
      </c>
      <c r="I358" s="41">
        <v>917792.45521566505</v>
      </c>
      <c r="J358" s="41">
        <v>922808.33042849088</v>
      </c>
      <c r="K358" s="41">
        <v>925703.05931753886</v>
      </c>
      <c r="L358" s="41">
        <v>927401.3445510423</v>
      </c>
      <c r="M358" s="41">
        <v>928411.70329496916</v>
      </c>
      <c r="N358" s="41">
        <v>929020.09884224215</v>
      </c>
      <c r="O358" s="41">
        <v>929390.35686972633</v>
      </c>
      <c r="P358" s="41">
        <v>929617.82529200416</v>
      </c>
      <c r="Q358" s="41">
        <v>929758.76059024595</v>
      </c>
      <c r="R358" s="41">
        <v>929846.75499249634</v>
      </c>
      <c r="S358" s="41">
        <v>929902.08185770048</v>
      </c>
      <c r="T358" s="41">
        <v>929937.09369639866</v>
      </c>
      <c r="U358" s="41">
        <v>929959.38205235801</v>
      </c>
      <c r="V358" s="41">
        <v>929973.64928360051</v>
      </c>
      <c r="X358" s="41">
        <v>930000.00000000012</v>
      </c>
      <c r="Y358" s="64">
        <v>0.39126288127931813</v>
      </c>
      <c r="Z358" s="64">
        <v>0.7304631595631268</v>
      </c>
      <c r="AA358" s="64">
        <v>0.86435916748421893</v>
      </c>
      <c r="AB358" s="64">
        <v>0.92773490510353407</v>
      </c>
      <c r="AC358" s="64">
        <v>0.96006762322330252</v>
      </c>
      <c r="AD358" s="64">
        <v>0.97734064250251185</v>
      </c>
      <c r="AE358" s="64">
        <v>0.98687360775877953</v>
      </c>
      <c r="AF358" s="64">
        <v>0.99226702196611916</v>
      </c>
      <c r="AG358" s="64">
        <v>0.99537963367477289</v>
      </c>
      <c r="AH358" s="64">
        <v>0.99720574682907759</v>
      </c>
      <c r="AI358" s="64">
        <v>0.99829215408061189</v>
      </c>
      <c r="AJ358" s="64">
        <v>0.99894634284112049</v>
      </c>
      <c r="AK358" s="64">
        <v>0.99934446975239377</v>
      </c>
      <c r="AL358" s="64">
        <v>0.99958905945376775</v>
      </c>
      <c r="AM358" s="64">
        <v>0.9997406027852106</v>
      </c>
      <c r="AN358" s="64">
        <v>0.99983522042203898</v>
      </c>
      <c r="AO358" s="64">
        <v>0.99989471167494659</v>
      </c>
      <c r="AP358" s="64">
        <v>0.99993235881333176</v>
      </c>
      <c r="AQ358" s="64">
        <v>0.99995632478748164</v>
      </c>
      <c r="AR358" s="64">
        <v>0.99997166589634445</v>
      </c>
    </row>
    <row r="359" spans="2:44" x14ac:dyDescent="0.25">
      <c r="B359" t="s">
        <v>533</v>
      </c>
      <c r="C359" s="24">
        <v>408869.56432997569</v>
      </c>
      <c r="D359" s="24">
        <v>742561.50552939367</v>
      </c>
      <c r="E359" s="24">
        <v>875182.9843883171</v>
      </c>
      <c r="F359" s="24">
        <v>938099.4085353188</v>
      </c>
      <c r="G359" s="24">
        <v>970240.10316523176</v>
      </c>
      <c r="H359" s="24">
        <v>987425.97608158016</v>
      </c>
      <c r="I359" s="24">
        <v>996917.20760506007</v>
      </c>
      <c r="J359" s="24">
        <v>1002289.8511787207</v>
      </c>
      <c r="K359" s="24">
        <v>1005391.8196004789</v>
      </c>
      <c r="L359" s="24">
        <v>1007212.3526313592</v>
      </c>
      <c r="M359" s="24">
        <v>1008295.7799437835</v>
      </c>
      <c r="N359" s="24">
        <v>1008948.353229531</v>
      </c>
      <c r="O359" s="24">
        <v>1009345.5934598601</v>
      </c>
      <c r="P359" s="24">
        <v>1009589.691504487</v>
      </c>
      <c r="Q359" s="24">
        <v>1009740.9599347713</v>
      </c>
      <c r="R359" s="24">
        <v>1009835.4228343792</v>
      </c>
      <c r="S359" s="24">
        <v>1009894.826537601</v>
      </c>
      <c r="T359" s="24">
        <v>1009932.4239576275</v>
      </c>
      <c r="U359" s="24">
        <v>1009956.3616351176</v>
      </c>
      <c r="V359" s="24">
        <v>1009971.6866292021</v>
      </c>
      <c r="X359" s="24">
        <v>1010000</v>
      </c>
      <c r="Y359" s="6">
        <v>0.40482135082175813</v>
      </c>
      <c r="Z359" s="6">
        <v>0.73520941141524121</v>
      </c>
      <c r="AA359" s="6">
        <v>0.86651780632506648</v>
      </c>
      <c r="AB359" s="6">
        <v>0.92881129557952358</v>
      </c>
      <c r="AC359" s="6">
        <v>0.96063376551013047</v>
      </c>
      <c r="AD359" s="6">
        <v>0.97764948126889128</v>
      </c>
      <c r="AE359" s="6">
        <v>0.98704674020302974</v>
      </c>
      <c r="AF359" s="6">
        <v>0.99236618928586207</v>
      </c>
      <c r="AG359" s="6">
        <v>0.99543744514898902</v>
      </c>
      <c r="AH359" s="6">
        <v>0.99723995310035574</v>
      </c>
      <c r="AI359" s="6">
        <v>0.99831265340968667</v>
      </c>
      <c r="AJ359" s="6">
        <v>0.99895876557379304</v>
      </c>
      <c r="AK359" s="6">
        <v>0.99935207273253468</v>
      </c>
      <c r="AL359" s="6">
        <v>0.99959375396483852</v>
      </c>
      <c r="AM359" s="6">
        <v>0.9997435246878924</v>
      </c>
      <c r="AN359" s="6">
        <v>0.99983705231126663</v>
      </c>
      <c r="AO359" s="6">
        <v>0.99989586785901086</v>
      </c>
      <c r="AP359" s="6">
        <v>0.999933093027354</v>
      </c>
      <c r="AQ359" s="6">
        <v>0.99995679369813617</v>
      </c>
      <c r="AR359" s="6">
        <v>0.999971966959606</v>
      </c>
    </row>
    <row r="360" spans="2:44" x14ac:dyDescent="0.25">
      <c r="B360" s="91" t="s">
        <v>535</v>
      </c>
      <c r="C360" s="41">
        <v>413680.78491628874</v>
      </c>
      <c r="D360" s="41">
        <v>765018.15707633295</v>
      </c>
      <c r="E360" s="41">
        <v>904021.29930136306</v>
      </c>
      <c r="F360" s="41">
        <v>969864.92116961186</v>
      </c>
      <c r="G360" s="41">
        <v>1003471.5556398449</v>
      </c>
      <c r="H360" s="41">
        <v>1021430.5594588277</v>
      </c>
      <c r="I360" s="41">
        <v>1031344.3542539333</v>
      </c>
      <c r="J360" s="41">
        <v>1036954.2263886674</v>
      </c>
      <c r="K360" s="41">
        <v>1040192.230956713</v>
      </c>
      <c r="L360" s="41">
        <v>1042092.1431559986</v>
      </c>
      <c r="M360" s="41">
        <v>1043222.5749759797</v>
      </c>
      <c r="N360" s="41">
        <v>1043903.3363391979</v>
      </c>
      <c r="O360" s="41">
        <v>1044317.668725237</v>
      </c>
      <c r="P360" s="41">
        <v>1044572.2329248723</v>
      </c>
      <c r="Q360" s="41">
        <v>1044729.9667156151</v>
      </c>
      <c r="R360" s="41">
        <v>1044828.4553668002</v>
      </c>
      <c r="S360" s="41">
        <v>1044890.3839595341</v>
      </c>
      <c r="T360" s="41">
        <v>1044929.5754877124</v>
      </c>
      <c r="U360" s="41">
        <v>1044954.5257907133</v>
      </c>
      <c r="V360" s="41">
        <v>1044970.4976906712</v>
      </c>
      <c r="X360" s="41">
        <v>1045000.0000000001</v>
      </c>
      <c r="Y360" s="64">
        <v>0.39586677982419971</v>
      </c>
      <c r="Z360" s="64">
        <v>0.73207479146060561</v>
      </c>
      <c r="AA360" s="64">
        <v>0.86509215244149562</v>
      </c>
      <c r="AB360" s="64">
        <v>0.92810040303312125</v>
      </c>
      <c r="AC360" s="64">
        <v>0.96025986185631074</v>
      </c>
      <c r="AD360" s="64">
        <v>0.97744551144385416</v>
      </c>
      <c r="AE360" s="64">
        <v>0.9869323964152471</v>
      </c>
      <c r="AF360" s="64">
        <v>0.9923006951087725</v>
      </c>
      <c r="AG360" s="64">
        <v>0.9953992640734094</v>
      </c>
      <c r="AH360" s="64">
        <v>0.99721736187176879</v>
      </c>
      <c r="AI360" s="64">
        <v>0.99829911480954991</v>
      </c>
      <c r="AJ360" s="64">
        <v>0.99895056109014146</v>
      </c>
      <c r="AK360" s="64">
        <v>0.99934705141170999</v>
      </c>
      <c r="AL360" s="64">
        <v>0.99959065351662413</v>
      </c>
      <c r="AM360" s="64">
        <v>0.99974159494317227</v>
      </c>
      <c r="AN360" s="64">
        <v>0.999835842456268</v>
      </c>
      <c r="AO360" s="64">
        <v>0.99989510426749661</v>
      </c>
      <c r="AP360" s="64">
        <v>0.99993260812221274</v>
      </c>
      <c r="AQ360" s="64">
        <v>0.99995648401025183</v>
      </c>
      <c r="AR360" s="64">
        <v>0.99997176812504418</v>
      </c>
    </row>
    <row r="361" spans="2:44" x14ac:dyDescent="0.25">
      <c r="B361" t="s">
        <v>537</v>
      </c>
      <c r="C361" s="24">
        <v>481957.27132429066</v>
      </c>
      <c r="D361" s="24">
        <v>892781.11746620631</v>
      </c>
      <c r="E361" s="24">
        <v>1055253.1845027311</v>
      </c>
      <c r="F361" s="24">
        <v>1132203.0870289127</v>
      </c>
      <c r="G361" s="24">
        <v>1171475.2674921374</v>
      </c>
      <c r="H361" s="24">
        <v>1192460.7411133291</v>
      </c>
      <c r="I361" s="24">
        <v>1204044.7517513689</v>
      </c>
      <c r="J361" s="24">
        <v>1210599.5325197703</v>
      </c>
      <c r="K361" s="24">
        <v>1214382.8374522277</v>
      </c>
      <c r="L361" s="24">
        <v>1216602.6581077066</v>
      </c>
      <c r="M361" s="24">
        <v>1217923.4078445986</v>
      </c>
      <c r="N361" s="24">
        <v>1218718.7681125302</v>
      </c>
      <c r="O361" s="24">
        <v>1219202.8418550601</v>
      </c>
      <c r="P361" s="24">
        <v>1219500.2509790519</v>
      </c>
      <c r="Q361" s="24">
        <v>1219684.5302836844</v>
      </c>
      <c r="R361" s="24">
        <v>1219799.5926592916</v>
      </c>
      <c r="S361" s="24">
        <v>1219871.9419153498</v>
      </c>
      <c r="T361" s="24">
        <v>1219917.7277465772</v>
      </c>
      <c r="U361" s="24">
        <v>1219946.8759012532</v>
      </c>
      <c r="V361" s="24">
        <v>1219965.5349033002</v>
      </c>
      <c r="X361" s="24">
        <v>1220000.0000000002</v>
      </c>
      <c r="Y361" s="6">
        <v>0.39504694370843491</v>
      </c>
      <c r="Z361" s="6">
        <v>0.73178780120180831</v>
      </c>
      <c r="AA361" s="6">
        <v>0.86496162664158271</v>
      </c>
      <c r="AB361" s="6">
        <v>0.92803531723681354</v>
      </c>
      <c r="AC361" s="6">
        <v>0.96022562909191567</v>
      </c>
      <c r="AD361" s="6">
        <v>0.97742683697813837</v>
      </c>
      <c r="AE361" s="6">
        <v>0.98692192766505626</v>
      </c>
      <c r="AF361" s="6">
        <v>0.99229469878669685</v>
      </c>
      <c r="AG361" s="6">
        <v>0.99539576840346511</v>
      </c>
      <c r="AH361" s="6">
        <v>0.99721529353090688</v>
      </c>
      <c r="AI361" s="6">
        <v>0.99829787528245773</v>
      </c>
      <c r="AJ361" s="6">
        <v>0.99894980992830329</v>
      </c>
      <c r="AK361" s="6">
        <v>0.99934659168447526</v>
      </c>
      <c r="AL361" s="6">
        <v>0.9995903696549604</v>
      </c>
      <c r="AM361" s="6">
        <v>0.99974141826531482</v>
      </c>
      <c r="AN361" s="6">
        <v>0.99983573168794371</v>
      </c>
      <c r="AO361" s="6">
        <v>0.9998950343568439</v>
      </c>
      <c r="AP361" s="6">
        <v>0.99993256372670247</v>
      </c>
      <c r="AQ361" s="6">
        <v>0.99995645565676472</v>
      </c>
      <c r="AR361" s="6">
        <v>0.99997174992073767</v>
      </c>
    </row>
    <row r="362" spans="2:44" x14ac:dyDescent="0.25">
      <c r="B362" s="91" t="s">
        <v>539</v>
      </c>
      <c r="C362" s="41">
        <v>578346.52766100923</v>
      </c>
      <c r="D362" s="41">
        <v>1074897.5621100466</v>
      </c>
      <c r="E362" s="41">
        <v>1271115.8695790716</v>
      </c>
      <c r="F362" s="41">
        <v>1364023.5680568016</v>
      </c>
      <c r="G362" s="41">
        <v>1411432.6104115362</v>
      </c>
      <c r="H362" s="41">
        <v>1436763.4093270774</v>
      </c>
      <c r="I362" s="41">
        <v>1450744.9387151583</v>
      </c>
      <c r="J362" s="41">
        <v>1458655.8547828686</v>
      </c>
      <c r="K362" s="41">
        <v>1463221.663622071</v>
      </c>
      <c r="L362" s="41">
        <v>1465900.4960301851</v>
      </c>
      <c r="M362" s="41">
        <v>1467494.289664505</v>
      </c>
      <c r="N362" s="41">
        <v>1468454.0468478103</v>
      </c>
      <c r="O362" s="41">
        <v>1469038.1593962894</v>
      </c>
      <c r="P362" s="41">
        <v>1469397.021940808</v>
      </c>
      <c r="Q362" s="41">
        <v>1469619.3735714755</v>
      </c>
      <c r="R362" s="41">
        <v>1469758.2050347887</v>
      </c>
      <c r="S362" s="41">
        <v>1469845.498193888</v>
      </c>
      <c r="T362" s="41">
        <v>1469900.7402044765</v>
      </c>
      <c r="U362" s="41">
        <v>1469935.907764815</v>
      </c>
      <c r="V362" s="41">
        <v>1469958.4197030221</v>
      </c>
      <c r="X362" s="41">
        <v>1470000</v>
      </c>
      <c r="Y362" s="64">
        <v>0.39343301201429198</v>
      </c>
      <c r="Z362" s="64">
        <v>0.73122283136737865</v>
      </c>
      <c r="AA362" s="64">
        <v>0.86470467318304189</v>
      </c>
      <c r="AB362" s="64">
        <v>0.92790718915428683</v>
      </c>
      <c r="AC362" s="64">
        <v>0.96015823837519465</v>
      </c>
      <c r="AD362" s="64">
        <v>0.97739007437216152</v>
      </c>
      <c r="AE362" s="64">
        <v>0.98690131885384913</v>
      </c>
      <c r="AF362" s="64">
        <v>0.99228289441011475</v>
      </c>
      <c r="AG362" s="64">
        <v>0.99538888681773541</v>
      </c>
      <c r="AH362" s="64">
        <v>0.9972112217892416</v>
      </c>
      <c r="AI362" s="64">
        <v>0.99829543514592178</v>
      </c>
      <c r="AJ362" s="64">
        <v>0.99894833118898663</v>
      </c>
      <c r="AK362" s="64">
        <v>0.99934568666414247</v>
      </c>
      <c r="AL362" s="64">
        <v>0.99958981084408716</v>
      </c>
      <c r="AM362" s="64">
        <v>0.99974107045678606</v>
      </c>
      <c r="AN362" s="64">
        <v>0.99983551362910794</v>
      </c>
      <c r="AO362" s="64">
        <v>0.999894896730536</v>
      </c>
      <c r="AP362" s="64">
        <v>0.99993247632957583</v>
      </c>
      <c r="AQ362" s="64">
        <v>0.99995639984001017</v>
      </c>
      <c r="AR362" s="64">
        <v>0.99997171408368846</v>
      </c>
    </row>
    <row r="363" spans="2:44" x14ac:dyDescent="0.25">
      <c r="B363" t="s">
        <v>541</v>
      </c>
      <c r="C363" s="24">
        <v>727748.95917953178</v>
      </c>
      <c r="D363" s="24">
        <v>1358661.476787416</v>
      </c>
      <c r="E363" s="24">
        <v>1607708.0515206475</v>
      </c>
      <c r="F363" s="24">
        <v>1725586.9234925737</v>
      </c>
      <c r="G363" s="24">
        <v>1785725.7791953429</v>
      </c>
      <c r="H363" s="24">
        <v>1817853.5950546723</v>
      </c>
      <c r="I363" s="24">
        <v>1835584.9104313301</v>
      </c>
      <c r="J363" s="24">
        <v>1845616.6608569818</v>
      </c>
      <c r="K363" s="24">
        <v>1851406.1186350777</v>
      </c>
      <c r="L363" s="24">
        <v>1854802.6891020846</v>
      </c>
      <c r="M363" s="24">
        <v>1856823.4065899383</v>
      </c>
      <c r="N363" s="24">
        <v>1858040.1976844843</v>
      </c>
      <c r="O363" s="24">
        <v>1858780.7137394527</v>
      </c>
      <c r="P363" s="24">
        <v>1859235.6505840083</v>
      </c>
      <c r="Q363" s="24">
        <v>1859517.5211804919</v>
      </c>
      <c r="R363" s="24">
        <v>1859693.5099849927</v>
      </c>
      <c r="S363" s="24">
        <v>1859804.163715401</v>
      </c>
      <c r="T363" s="24">
        <v>1859874.1873927973</v>
      </c>
      <c r="U363" s="24">
        <v>1859918.764104716</v>
      </c>
      <c r="V363" s="24">
        <v>1859947.298567201</v>
      </c>
      <c r="X363" s="24">
        <v>1860000.0000000002</v>
      </c>
      <c r="Y363" s="6">
        <v>0.39126288127931813</v>
      </c>
      <c r="Z363" s="6">
        <v>0.7304631595631268</v>
      </c>
      <c r="AA363" s="6">
        <v>0.86435916748421893</v>
      </c>
      <c r="AB363" s="6">
        <v>0.92773490510353407</v>
      </c>
      <c r="AC363" s="6">
        <v>0.96006762322330252</v>
      </c>
      <c r="AD363" s="6">
        <v>0.97734064250251185</v>
      </c>
      <c r="AE363" s="6">
        <v>0.98687360775877953</v>
      </c>
      <c r="AF363" s="6">
        <v>0.99226702196611916</v>
      </c>
      <c r="AG363" s="6">
        <v>0.99537963367477289</v>
      </c>
      <c r="AH363" s="6">
        <v>0.99720574682907759</v>
      </c>
      <c r="AI363" s="6">
        <v>0.99829215408061189</v>
      </c>
      <c r="AJ363" s="6">
        <v>0.99894634284112049</v>
      </c>
      <c r="AK363" s="6">
        <v>0.99934446975239377</v>
      </c>
      <c r="AL363" s="6">
        <v>0.99958905945376775</v>
      </c>
      <c r="AM363" s="6">
        <v>0.9997406027852106</v>
      </c>
      <c r="AN363" s="6">
        <v>0.99983522042203898</v>
      </c>
      <c r="AO363" s="6">
        <v>0.99989471167494659</v>
      </c>
      <c r="AP363" s="6">
        <v>0.99993235881333176</v>
      </c>
      <c r="AQ363" s="6">
        <v>0.99995632478748164</v>
      </c>
      <c r="AR363" s="6">
        <v>0.99997166589634445</v>
      </c>
    </row>
    <row r="364" spans="2:44" x14ac:dyDescent="0.25">
      <c r="B364" s="91" t="s">
        <v>543</v>
      </c>
      <c r="C364" s="41">
        <v>817739.12865995138</v>
      </c>
      <c r="D364" s="41">
        <v>1485123.0110587873</v>
      </c>
      <c r="E364" s="41">
        <v>1750365.9687766342</v>
      </c>
      <c r="F364" s="41">
        <v>1876198.8170706376</v>
      </c>
      <c r="G364" s="41">
        <v>1940480.2063304635</v>
      </c>
      <c r="H364" s="41">
        <v>1974851.9521631603</v>
      </c>
      <c r="I364" s="41">
        <v>1993834.4152101201</v>
      </c>
      <c r="J364" s="41">
        <v>2004579.7023574414</v>
      </c>
      <c r="K364" s="41">
        <v>2010783.6392009577</v>
      </c>
      <c r="L364" s="41">
        <v>2014424.7052627185</v>
      </c>
      <c r="M364" s="41">
        <v>2016591.5598875671</v>
      </c>
      <c r="N364" s="41">
        <v>2017896.7064590619</v>
      </c>
      <c r="O364" s="41">
        <v>2018691.1869197201</v>
      </c>
      <c r="P364" s="41">
        <v>2019179.3830089739</v>
      </c>
      <c r="Q364" s="41">
        <v>2019481.9198695426</v>
      </c>
      <c r="R364" s="41">
        <v>2019670.8456687585</v>
      </c>
      <c r="S364" s="41">
        <v>2019789.6530752019</v>
      </c>
      <c r="T364" s="41">
        <v>2019864.847915255</v>
      </c>
      <c r="U364" s="41">
        <v>2019912.7232702351</v>
      </c>
      <c r="V364" s="41">
        <v>2019943.3732584042</v>
      </c>
      <c r="X364" s="41">
        <v>2020000</v>
      </c>
      <c r="Y364" s="64">
        <v>0.40482135082175813</v>
      </c>
      <c r="Z364" s="64">
        <v>0.73520941141524121</v>
      </c>
      <c r="AA364" s="64">
        <v>0.86651780632506648</v>
      </c>
      <c r="AB364" s="64">
        <v>0.92881129557952358</v>
      </c>
      <c r="AC364" s="64">
        <v>0.96063376551013047</v>
      </c>
      <c r="AD364" s="64">
        <v>0.97764948126889128</v>
      </c>
      <c r="AE364" s="64">
        <v>0.98704674020302974</v>
      </c>
      <c r="AF364" s="64">
        <v>0.99236618928586207</v>
      </c>
      <c r="AG364" s="64">
        <v>0.99543744514898902</v>
      </c>
      <c r="AH364" s="64">
        <v>0.99723995310035574</v>
      </c>
      <c r="AI364" s="64">
        <v>0.99831265340968667</v>
      </c>
      <c r="AJ364" s="64">
        <v>0.99895876557379304</v>
      </c>
      <c r="AK364" s="64">
        <v>0.99935207273253468</v>
      </c>
      <c r="AL364" s="64">
        <v>0.99959375396483852</v>
      </c>
      <c r="AM364" s="64">
        <v>0.9997435246878924</v>
      </c>
      <c r="AN364" s="64">
        <v>0.99983705231126663</v>
      </c>
      <c r="AO364" s="64">
        <v>0.99989586785901086</v>
      </c>
      <c r="AP364" s="64">
        <v>0.999933093027354</v>
      </c>
      <c r="AQ364" s="64">
        <v>0.99995679369813617</v>
      </c>
      <c r="AR364" s="64">
        <v>0.999971966959606</v>
      </c>
    </row>
    <row r="365" spans="2:44" x14ac:dyDescent="0.25">
      <c r="B365" t="s">
        <v>545</v>
      </c>
      <c r="C365" s="24">
        <v>827361.56983257749</v>
      </c>
      <c r="D365" s="24">
        <v>1530036.3141526659</v>
      </c>
      <c r="E365" s="24">
        <v>1808042.5986027261</v>
      </c>
      <c r="F365" s="24">
        <v>1939729.8423392237</v>
      </c>
      <c r="G365" s="24">
        <v>2006943.1112796897</v>
      </c>
      <c r="H365" s="24">
        <v>2042861.1189176554</v>
      </c>
      <c r="I365" s="24">
        <v>2062688.7085078666</v>
      </c>
      <c r="J365" s="24">
        <v>2073908.4527773347</v>
      </c>
      <c r="K365" s="24">
        <v>2080384.4619134259</v>
      </c>
      <c r="L365" s="24">
        <v>2084184.2863119971</v>
      </c>
      <c r="M365" s="24">
        <v>2086445.1499519595</v>
      </c>
      <c r="N365" s="24">
        <v>2087806.6726783959</v>
      </c>
      <c r="O365" s="24">
        <v>2088635.337450474</v>
      </c>
      <c r="P365" s="24">
        <v>2089144.4658497446</v>
      </c>
      <c r="Q365" s="24">
        <v>2089459.9334312303</v>
      </c>
      <c r="R365" s="24">
        <v>2089656.9107336004</v>
      </c>
      <c r="S365" s="24">
        <v>2089780.7679190682</v>
      </c>
      <c r="T365" s="24">
        <v>2089859.1509754248</v>
      </c>
      <c r="U365" s="24">
        <v>2089909.0515814265</v>
      </c>
      <c r="V365" s="24">
        <v>2089940.9953813425</v>
      </c>
      <c r="X365" s="24">
        <v>2090000.0000000002</v>
      </c>
      <c r="Y365" s="6">
        <v>0.39586677982419971</v>
      </c>
      <c r="Z365" s="6">
        <v>0.73207479146060561</v>
      </c>
      <c r="AA365" s="6">
        <v>0.86509215244149562</v>
      </c>
      <c r="AB365" s="6">
        <v>0.92810040303312125</v>
      </c>
      <c r="AC365" s="6">
        <v>0.96025986185631074</v>
      </c>
      <c r="AD365" s="6">
        <v>0.97744551144385416</v>
      </c>
      <c r="AE365" s="6">
        <v>0.9869323964152471</v>
      </c>
      <c r="AF365" s="6">
        <v>0.9923006951087725</v>
      </c>
      <c r="AG365" s="6">
        <v>0.9953992640734094</v>
      </c>
      <c r="AH365" s="6">
        <v>0.99721736187176879</v>
      </c>
      <c r="AI365" s="6">
        <v>0.99829911480954991</v>
      </c>
      <c r="AJ365" s="6">
        <v>0.99895056109014146</v>
      </c>
      <c r="AK365" s="6">
        <v>0.99934705141170999</v>
      </c>
      <c r="AL365" s="6">
        <v>0.99959065351662413</v>
      </c>
      <c r="AM365" s="6">
        <v>0.99974159494317227</v>
      </c>
      <c r="AN365" s="6">
        <v>0.999835842456268</v>
      </c>
      <c r="AO365" s="6">
        <v>0.99989510426749661</v>
      </c>
      <c r="AP365" s="6">
        <v>0.99993260812221274</v>
      </c>
      <c r="AQ365" s="6">
        <v>0.99995648401025183</v>
      </c>
      <c r="AR365" s="6">
        <v>0.99997176812504418</v>
      </c>
    </row>
    <row r="366" spans="2:44" x14ac:dyDescent="0.25">
      <c r="B366" s="91" t="s">
        <v>547</v>
      </c>
      <c r="C366" s="41">
        <v>963914.54264858132</v>
      </c>
      <c r="D366" s="41">
        <v>1785562.2349324126</v>
      </c>
      <c r="E366" s="41">
        <v>2110506.3690054622</v>
      </c>
      <c r="F366" s="41">
        <v>2264406.1740578255</v>
      </c>
      <c r="G366" s="41">
        <v>2342950.5349842748</v>
      </c>
      <c r="H366" s="41">
        <v>2384921.4822266581</v>
      </c>
      <c r="I366" s="41">
        <v>2408089.5035027377</v>
      </c>
      <c r="J366" s="41">
        <v>2421199.0650395406</v>
      </c>
      <c r="K366" s="41">
        <v>2428765.6749044554</v>
      </c>
      <c r="L366" s="41">
        <v>2433205.3162154132</v>
      </c>
      <c r="M366" s="41">
        <v>2435846.8156891973</v>
      </c>
      <c r="N366" s="41">
        <v>2437437.5362250605</v>
      </c>
      <c r="O366" s="41">
        <v>2438405.6837101202</v>
      </c>
      <c r="P366" s="41">
        <v>2439000.5019581039</v>
      </c>
      <c r="Q366" s="41">
        <v>2439369.0605673688</v>
      </c>
      <c r="R366" s="41">
        <v>2439599.1853185832</v>
      </c>
      <c r="S366" s="41">
        <v>2439743.8838306996</v>
      </c>
      <c r="T366" s="41">
        <v>2439835.4554931545</v>
      </c>
      <c r="U366" s="41">
        <v>2439893.7518025064</v>
      </c>
      <c r="V366" s="41">
        <v>2439931.0698066005</v>
      </c>
      <c r="X366" s="41">
        <v>2440000.0000000005</v>
      </c>
      <c r="Y366" s="64">
        <v>0.39504694370843491</v>
      </c>
      <c r="Z366" s="64">
        <v>0.73178780120180831</v>
      </c>
      <c r="AA366" s="64">
        <v>0.86496162664158271</v>
      </c>
      <c r="AB366" s="64">
        <v>0.92803531723681354</v>
      </c>
      <c r="AC366" s="64">
        <v>0.96022562909191567</v>
      </c>
      <c r="AD366" s="64">
        <v>0.97742683697813837</v>
      </c>
      <c r="AE366" s="64">
        <v>0.98692192766505626</v>
      </c>
      <c r="AF366" s="64">
        <v>0.99229469878669685</v>
      </c>
      <c r="AG366" s="64">
        <v>0.99539576840346511</v>
      </c>
      <c r="AH366" s="64">
        <v>0.99721529353090688</v>
      </c>
      <c r="AI366" s="64">
        <v>0.99829787528245773</v>
      </c>
      <c r="AJ366" s="64">
        <v>0.99894980992830329</v>
      </c>
      <c r="AK366" s="64">
        <v>0.99934659168447526</v>
      </c>
      <c r="AL366" s="64">
        <v>0.9995903696549604</v>
      </c>
      <c r="AM366" s="64">
        <v>0.99974141826531482</v>
      </c>
      <c r="AN366" s="64">
        <v>0.99983573168794371</v>
      </c>
      <c r="AO366" s="64">
        <v>0.9998950343568439</v>
      </c>
      <c r="AP366" s="64">
        <v>0.99993256372670247</v>
      </c>
      <c r="AQ366" s="64">
        <v>0.99995645565676472</v>
      </c>
      <c r="AR366" s="64">
        <v>0.99997174992073767</v>
      </c>
    </row>
    <row r="367" spans="2:44" x14ac:dyDescent="0.25">
      <c r="B367" t="s">
        <v>549</v>
      </c>
      <c r="C367" s="24">
        <v>1156693.0553220185</v>
      </c>
      <c r="D367" s="24">
        <v>2149795.1242200932</v>
      </c>
      <c r="E367" s="24">
        <v>2542231.7391581433</v>
      </c>
      <c r="F367" s="24">
        <v>2728047.1361136031</v>
      </c>
      <c r="G367" s="24">
        <v>2822865.2208230724</v>
      </c>
      <c r="H367" s="24">
        <v>2873526.8186541549</v>
      </c>
      <c r="I367" s="24">
        <v>2901489.8774303165</v>
      </c>
      <c r="J367" s="24">
        <v>2917311.7095657373</v>
      </c>
      <c r="K367" s="24">
        <v>2926443.3272441421</v>
      </c>
      <c r="L367" s="24">
        <v>2931800.9920603703</v>
      </c>
      <c r="M367" s="24">
        <v>2934988.5793290101</v>
      </c>
      <c r="N367" s="24">
        <v>2936908.0936956205</v>
      </c>
      <c r="O367" s="24">
        <v>2938076.3187925788</v>
      </c>
      <c r="P367" s="24">
        <v>2938794.0438816161</v>
      </c>
      <c r="Q367" s="24">
        <v>2939238.747142951</v>
      </c>
      <c r="R367" s="24">
        <v>2939516.4100695774</v>
      </c>
      <c r="S367" s="24">
        <v>2939690.996387776</v>
      </c>
      <c r="T367" s="24">
        <v>2939801.480408953</v>
      </c>
      <c r="U367" s="24">
        <v>2939871.8155296301</v>
      </c>
      <c r="V367" s="24">
        <v>2939916.8394060442</v>
      </c>
      <c r="X367" s="24">
        <v>2940000</v>
      </c>
      <c r="Y367" s="6">
        <v>0.39343301201429198</v>
      </c>
      <c r="Z367" s="6">
        <v>0.73122283136737865</v>
      </c>
      <c r="AA367" s="6">
        <v>0.86470467318304189</v>
      </c>
      <c r="AB367" s="6">
        <v>0.92790718915428683</v>
      </c>
      <c r="AC367" s="6">
        <v>0.96015823837519465</v>
      </c>
      <c r="AD367" s="6">
        <v>0.97739007437216152</v>
      </c>
      <c r="AE367" s="6">
        <v>0.98690131885384913</v>
      </c>
      <c r="AF367" s="6">
        <v>0.99228289441011475</v>
      </c>
      <c r="AG367" s="6">
        <v>0.99538888681773541</v>
      </c>
      <c r="AH367" s="6">
        <v>0.9972112217892416</v>
      </c>
      <c r="AI367" s="6">
        <v>0.99829543514592178</v>
      </c>
      <c r="AJ367" s="6">
        <v>0.99894833118898663</v>
      </c>
      <c r="AK367" s="6">
        <v>0.99934568666414247</v>
      </c>
      <c r="AL367" s="6">
        <v>0.99958981084408716</v>
      </c>
      <c r="AM367" s="6">
        <v>0.99974107045678606</v>
      </c>
      <c r="AN367" s="6">
        <v>0.99983551362910794</v>
      </c>
      <c r="AO367" s="6">
        <v>0.999894896730536</v>
      </c>
      <c r="AP367" s="6">
        <v>0.99993247632957583</v>
      </c>
      <c r="AQ367" s="6">
        <v>0.99995639984001017</v>
      </c>
      <c r="AR367" s="6">
        <v>0.99997171408368846</v>
      </c>
    </row>
    <row r="368" spans="2:44" x14ac:dyDescent="0.25">
      <c r="B368" s="91" t="s">
        <v>551</v>
      </c>
      <c r="C368" s="41">
        <v>1455497.9183590636</v>
      </c>
      <c r="D368" s="41">
        <v>2717322.9535748321</v>
      </c>
      <c r="E368" s="41">
        <v>3215416.103041295</v>
      </c>
      <c r="F368" s="41">
        <v>3451173.8469851473</v>
      </c>
      <c r="G368" s="41">
        <v>3571451.5583906858</v>
      </c>
      <c r="H368" s="41">
        <v>3635707.1901093447</v>
      </c>
      <c r="I368" s="41">
        <v>3671169.8208626602</v>
      </c>
      <c r="J368" s="41">
        <v>3691233.3217139635</v>
      </c>
      <c r="K368" s="41">
        <v>3702812.2372701555</v>
      </c>
      <c r="L368" s="41">
        <v>3709605.3782041692</v>
      </c>
      <c r="M368" s="41">
        <v>3713646.8131798767</v>
      </c>
      <c r="N368" s="41">
        <v>3716080.3953689686</v>
      </c>
      <c r="O368" s="41">
        <v>3717561.4274789053</v>
      </c>
      <c r="P368" s="41">
        <v>3718471.3011680166</v>
      </c>
      <c r="Q368" s="41">
        <v>3719035.0423609838</v>
      </c>
      <c r="R368" s="41">
        <v>3719387.0199699854</v>
      </c>
      <c r="S368" s="41">
        <v>3719608.3274308019</v>
      </c>
      <c r="T368" s="41">
        <v>3719748.3747855946</v>
      </c>
      <c r="U368" s="41">
        <v>3719837.528209432</v>
      </c>
      <c r="V368" s="41">
        <v>3719894.597134402</v>
      </c>
      <c r="X368" s="41">
        <v>3720000.0000000005</v>
      </c>
      <c r="Y368" s="64">
        <v>0.39126288127931813</v>
      </c>
      <c r="Z368" s="64">
        <v>0.7304631595631268</v>
      </c>
      <c r="AA368" s="64">
        <v>0.86435916748421893</v>
      </c>
      <c r="AB368" s="64">
        <v>0.92773490510353407</v>
      </c>
      <c r="AC368" s="64">
        <v>0.96006762322330252</v>
      </c>
      <c r="AD368" s="64">
        <v>0.97734064250251185</v>
      </c>
      <c r="AE368" s="64">
        <v>0.98687360775877953</v>
      </c>
      <c r="AF368" s="64">
        <v>0.99226702196611916</v>
      </c>
      <c r="AG368" s="64">
        <v>0.99537963367477289</v>
      </c>
      <c r="AH368" s="64">
        <v>0.99720574682907759</v>
      </c>
      <c r="AI368" s="64">
        <v>0.99829215408061189</v>
      </c>
      <c r="AJ368" s="64">
        <v>0.99894634284112049</v>
      </c>
      <c r="AK368" s="64">
        <v>0.99934446975239377</v>
      </c>
      <c r="AL368" s="64">
        <v>0.99958905945376775</v>
      </c>
      <c r="AM368" s="64">
        <v>0.9997406027852106</v>
      </c>
      <c r="AN368" s="64">
        <v>0.99983522042203898</v>
      </c>
      <c r="AO368" s="64">
        <v>0.99989471167494659</v>
      </c>
      <c r="AP368" s="64">
        <v>0.99993235881333176</v>
      </c>
      <c r="AQ368" s="64">
        <v>0.99995632478748164</v>
      </c>
      <c r="AR368" s="64">
        <v>0.99997166589634445</v>
      </c>
    </row>
    <row r="369" spans="2:44" x14ac:dyDescent="0.25">
      <c r="B369" t="s">
        <v>553</v>
      </c>
      <c r="C369" s="24">
        <v>1635478.2573199028</v>
      </c>
      <c r="D369" s="24">
        <v>2970246.0221175747</v>
      </c>
      <c r="E369" s="24">
        <v>3500731.9375532684</v>
      </c>
      <c r="F369" s="24">
        <v>3752397.6341412752</v>
      </c>
      <c r="G369" s="24">
        <v>3880960.412660927</v>
      </c>
      <c r="H369" s="24">
        <v>3949703.9043263206</v>
      </c>
      <c r="I369" s="24">
        <v>3987668.8304202403</v>
      </c>
      <c r="J369" s="24">
        <v>4009159.4047148828</v>
      </c>
      <c r="K369" s="24">
        <v>4021567.2784019154</v>
      </c>
      <c r="L369" s="24">
        <v>4028849.410525437</v>
      </c>
      <c r="M369" s="24">
        <v>4033183.1197751341</v>
      </c>
      <c r="N369" s="24">
        <v>4035793.4129181239</v>
      </c>
      <c r="O369" s="24">
        <v>4037382.3738394403</v>
      </c>
      <c r="P369" s="24">
        <v>4038358.7660179478</v>
      </c>
      <c r="Q369" s="24">
        <v>4038963.8397390852</v>
      </c>
      <c r="R369" s="24">
        <v>4039341.691337517</v>
      </c>
      <c r="S369" s="24">
        <v>4039579.3061504038</v>
      </c>
      <c r="T369" s="24">
        <v>4039729.69583051</v>
      </c>
      <c r="U369" s="24">
        <v>4039825.4465404702</v>
      </c>
      <c r="V369" s="24">
        <v>4039886.7465168084</v>
      </c>
      <c r="X369" s="24">
        <v>4040000</v>
      </c>
      <c r="Y369" s="6">
        <v>0.40482135082175813</v>
      </c>
      <c r="Z369" s="6">
        <v>0.73520941141524121</v>
      </c>
      <c r="AA369" s="6">
        <v>0.86651780632506648</v>
      </c>
      <c r="AB369" s="6">
        <v>0.92881129557952358</v>
      </c>
      <c r="AC369" s="6">
        <v>0.96063376551013047</v>
      </c>
      <c r="AD369" s="6">
        <v>0.97764948126889128</v>
      </c>
      <c r="AE369" s="6">
        <v>0.98704674020302974</v>
      </c>
      <c r="AF369" s="6">
        <v>0.99236618928586207</v>
      </c>
      <c r="AG369" s="6">
        <v>0.99543744514898902</v>
      </c>
      <c r="AH369" s="6">
        <v>0.99723995310035574</v>
      </c>
      <c r="AI369" s="6">
        <v>0.99831265340968667</v>
      </c>
      <c r="AJ369" s="6">
        <v>0.99895876557379304</v>
      </c>
      <c r="AK369" s="6">
        <v>0.99935207273253468</v>
      </c>
      <c r="AL369" s="6">
        <v>0.99959375396483852</v>
      </c>
      <c r="AM369" s="6">
        <v>0.9997435246878924</v>
      </c>
      <c r="AN369" s="6">
        <v>0.99983705231126663</v>
      </c>
      <c r="AO369" s="6">
        <v>0.99989586785901086</v>
      </c>
      <c r="AP369" s="6">
        <v>0.999933093027354</v>
      </c>
      <c r="AQ369" s="6">
        <v>0.99995679369813617</v>
      </c>
      <c r="AR369" s="6">
        <v>0.999971966959606</v>
      </c>
    </row>
    <row r="370" spans="2:44" x14ac:dyDescent="0.25">
      <c r="B370" s="91" t="s">
        <v>555</v>
      </c>
      <c r="C370" s="41">
        <v>1654723.139665155</v>
      </c>
      <c r="D370" s="41">
        <v>3060072.6283053318</v>
      </c>
      <c r="E370" s="41">
        <v>3616085.1972054522</v>
      </c>
      <c r="F370" s="41">
        <v>3879459.6846784474</v>
      </c>
      <c r="G370" s="41">
        <v>4013886.2225593794</v>
      </c>
      <c r="H370" s="41">
        <v>4085722.2378353109</v>
      </c>
      <c r="I370" s="41">
        <v>4125377.4170157332</v>
      </c>
      <c r="J370" s="41">
        <v>4147816.9055546694</v>
      </c>
      <c r="K370" s="41">
        <v>4160768.9238268519</v>
      </c>
      <c r="L370" s="41">
        <v>4168368.5726239942</v>
      </c>
      <c r="M370" s="41">
        <v>4172890.299903919</v>
      </c>
      <c r="N370" s="41">
        <v>4175613.3453567917</v>
      </c>
      <c r="O370" s="41">
        <v>4177270.6749009481</v>
      </c>
      <c r="P370" s="41">
        <v>4178288.9316994892</v>
      </c>
      <c r="Q370" s="41">
        <v>4178919.8668624605</v>
      </c>
      <c r="R370" s="41">
        <v>4179313.8214672008</v>
      </c>
      <c r="S370" s="41">
        <v>4179561.5358381364</v>
      </c>
      <c r="T370" s="41">
        <v>4179718.3019508496</v>
      </c>
      <c r="U370" s="41">
        <v>4179818.103162853</v>
      </c>
      <c r="V370" s="41">
        <v>4179881.990762685</v>
      </c>
      <c r="X370" s="41">
        <v>4180000.0000000005</v>
      </c>
      <c r="Y370" s="64">
        <v>0.39586677982419971</v>
      </c>
      <c r="Z370" s="64">
        <v>0.73207479146060561</v>
      </c>
      <c r="AA370" s="64">
        <v>0.86509215244149562</v>
      </c>
      <c r="AB370" s="64">
        <v>0.92810040303312125</v>
      </c>
      <c r="AC370" s="64">
        <v>0.96025986185631074</v>
      </c>
      <c r="AD370" s="64">
        <v>0.97744551144385416</v>
      </c>
      <c r="AE370" s="64">
        <v>0.9869323964152471</v>
      </c>
      <c r="AF370" s="64">
        <v>0.9923006951087725</v>
      </c>
      <c r="AG370" s="64">
        <v>0.9953992640734094</v>
      </c>
      <c r="AH370" s="64">
        <v>0.99721736187176879</v>
      </c>
      <c r="AI370" s="64">
        <v>0.99829911480954991</v>
      </c>
      <c r="AJ370" s="64">
        <v>0.99895056109014146</v>
      </c>
      <c r="AK370" s="64">
        <v>0.99934705141170999</v>
      </c>
      <c r="AL370" s="64">
        <v>0.99959065351662413</v>
      </c>
      <c r="AM370" s="64">
        <v>0.99974159494317227</v>
      </c>
      <c r="AN370" s="64">
        <v>0.999835842456268</v>
      </c>
      <c r="AO370" s="64">
        <v>0.99989510426749661</v>
      </c>
      <c r="AP370" s="64">
        <v>0.99993260812221274</v>
      </c>
      <c r="AQ370" s="64">
        <v>0.99995648401025183</v>
      </c>
      <c r="AR370" s="64">
        <v>0.99997176812504418</v>
      </c>
    </row>
    <row r="372" spans="2:44" x14ac:dyDescent="0.25">
      <c r="B372" s="30" t="s">
        <v>6060</v>
      </c>
      <c r="C372" s="70"/>
      <c r="D372" s="70"/>
      <c r="E372" s="70"/>
      <c r="F372" s="70"/>
      <c r="G372" s="70"/>
      <c r="H372" s="70"/>
      <c r="I372" s="70"/>
      <c r="J372" s="70"/>
      <c r="K372" s="70"/>
      <c r="L372" s="70"/>
      <c r="M372" s="70"/>
      <c r="N372" s="70"/>
      <c r="O372" s="70"/>
      <c r="P372" s="70"/>
      <c r="Q372" s="70"/>
      <c r="R372" s="70"/>
      <c r="S372" s="70"/>
      <c r="T372" s="70"/>
      <c r="U372" s="70"/>
      <c r="V372" s="70"/>
      <c r="X372" s="30" t="s">
        <v>6061</v>
      </c>
      <c r="Y372" s="70"/>
      <c r="Z372" s="70"/>
      <c r="AA372" s="70"/>
      <c r="AB372" s="70"/>
      <c r="AC372" s="70"/>
      <c r="AD372" s="70"/>
      <c r="AE372" s="70"/>
      <c r="AF372" s="70"/>
      <c r="AG372" s="70"/>
      <c r="AH372" s="70"/>
      <c r="AI372" s="70"/>
      <c r="AJ372" s="70"/>
      <c r="AK372" s="70"/>
      <c r="AL372" s="70"/>
      <c r="AM372" s="70"/>
      <c r="AN372" s="70"/>
      <c r="AO372" s="70"/>
      <c r="AP372" s="70"/>
      <c r="AQ372" s="70"/>
      <c r="AR372" s="70"/>
    </row>
    <row r="373" spans="2:44" x14ac:dyDescent="0.25">
      <c r="B373" s="7" t="s">
        <v>6008</v>
      </c>
      <c r="C373" s="50" t="s">
        <v>6010</v>
      </c>
      <c r="D373" s="50" t="s">
        <v>6011</v>
      </c>
      <c r="E373" s="50" t="s">
        <v>6012</v>
      </c>
      <c r="F373" s="50" t="s">
        <v>6013</v>
      </c>
      <c r="G373" s="50" t="s">
        <v>6014</v>
      </c>
      <c r="H373" s="50" t="s">
        <v>6015</v>
      </c>
      <c r="I373" s="50" t="s">
        <v>6016</v>
      </c>
      <c r="J373" s="50" t="s">
        <v>6017</v>
      </c>
      <c r="K373" s="50" t="s">
        <v>6018</v>
      </c>
      <c r="L373" s="50" t="s">
        <v>6019</v>
      </c>
      <c r="M373" s="50" t="s">
        <v>6020</v>
      </c>
      <c r="N373" s="50" t="s">
        <v>6021</v>
      </c>
      <c r="O373" s="50" t="s">
        <v>6022</v>
      </c>
      <c r="P373" s="50" t="s">
        <v>6023</v>
      </c>
      <c r="Q373" s="50" t="s">
        <v>6024</v>
      </c>
      <c r="R373" s="50" t="s">
        <v>6025</v>
      </c>
      <c r="S373" s="50" t="s">
        <v>6026</v>
      </c>
      <c r="T373" s="50" t="s">
        <v>6027</v>
      </c>
      <c r="U373" s="50" t="s">
        <v>6028</v>
      </c>
      <c r="V373" s="50" t="s">
        <v>6029</v>
      </c>
      <c r="X373" s="50" t="s">
        <v>6009</v>
      </c>
      <c r="Y373" s="50" t="s">
        <v>6010</v>
      </c>
      <c r="Z373" s="50" t="s">
        <v>6011</v>
      </c>
      <c r="AA373" s="50" t="s">
        <v>6012</v>
      </c>
      <c r="AB373" s="50" t="s">
        <v>6013</v>
      </c>
      <c r="AC373" s="50" t="s">
        <v>6014</v>
      </c>
      <c r="AD373" s="50" t="s">
        <v>6015</v>
      </c>
      <c r="AE373" s="50" t="s">
        <v>6016</v>
      </c>
      <c r="AF373" s="50" t="s">
        <v>6017</v>
      </c>
      <c r="AG373" s="50" t="s">
        <v>6018</v>
      </c>
      <c r="AH373" s="50" t="s">
        <v>6019</v>
      </c>
      <c r="AI373" s="50" t="s">
        <v>6020</v>
      </c>
      <c r="AJ373" s="50" t="s">
        <v>6021</v>
      </c>
      <c r="AK373" s="50" t="s">
        <v>6022</v>
      </c>
      <c r="AL373" s="50" t="s">
        <v>6023</v>
      </c>
      <c r="AM373" s="50" t="s">
        <v>6024</v>
      </c>
      <c r="AN373" s="50" t="s">
        <v>6025</v>
      </c>
      <c r="AO373" s="50" t="s">
        <v>6026</v>
      </c>
      <c r="AP373" s="50" t="s">
        <v>6027</v>
      </c>
      <c r="AQ373" s="50" t="s">
        <v>6028</v>
      </c>
      <c r="AR373" s="50" t="s">
        <v>6029</v>
      </c>
    </row>
    <row r="374" spans="2:44" x14ac:dyDescent="0.25">
      <c r="B374" t="s">
        <v>517</v>
      </c>
      <c r="C374" s="24">
        <v>0</v>
      </c>
      <c r="D374" s="24">
        <v>0</v>
      </c>
      <c r="E374" s="24">
        <v>0</v>
      </c>
      <c r="F374" s="24">
        <v>0</v>
      </c>
      <c r="G374" s="24">
        <v>0</v>
      </c>
      <c r="H374" s="24">
        <v>0</v>
      </c>
      <c r="I374" s="24">
        <v>0</v>
      </c>
      <c r="J374" s="24">
        <v>0</v>
      </c>
      <c r="K374" s="24">
        <v>0</v>
      </c>
      <c r="L374" s="24">
        <v>0</v>
      </c>
      <c r="M374" s="24">
        <v>0</v>
      </c>
      <c r="N374" s="24">
        <v>0</v>
      </c>
      <c r="O374" s="24">
        <v>0</v>
      </c>
      <c r="P374" s="24">
        <v>0</v>
      </c>
      <c r="Q374" s="24">
        <v>0</v>
      </c>
      <c r="R374" s="24">
        <v>0</v>
      </c>
      <c r="S374" s="24">
        <v>0</v>
      </c>
      <c r="T374" s="24">
        <v>0</v>
      </c>
      <c r="U374" s="24">
        <v>0</v>
      </c>
      <c r="V374" s="24">
        <v>0</v>
      </c>
      <c r="X374" s="24">
        <v>0</v>
      </c>
      <c r="Y374" s="6">
        <v>0</v>
      </c>
      <c r="Z374" s="6">
        <v>0</v>
      </c>
      <c r="AA374" s="6">
        <v>0</v>
      </c>
      <c r="AB374" s="6">
        <v>0</v>
      </c>
      <c r="AC374" s="6">
        <v>0</v>
      </c>
      <c r="AD374" s="6">
        <v>0</v>
      </c>
      <c r="AE374" s="6">
        <v>0</v>
      </c>
      <c r="AF374" s="6">
        <v>0</v>
      </c>
      <c r="AG374" s="6">
        <v>0</v>
      </c>
      <c r="AH374" s="6">
        <v>0</v>
      </c>
      <c r="AI374" s="6">
        <v>0</v>
      </c>
      <c r="AJ374" s="6">
        <v>0</v>
      </c>
      <c r="AK374" s="6">
        <v>0</v>
      </c>
      <c r="AL374" s="6">
        <v>0</v>
      </c>
      <c r="AM374" s="6">
        <v>0</v>
      </c>
      <c r="AN374" s="6">
        <v>0</v>
      </c>
      <c r="AO374" s="6">
        <v>0</v>
      </c>
      <c r="AP374" s="6">
        <v>0</v>
      </c>
      <c r="AQ374" s="6">
        <v>0</v>
      </c>
      <c r="AR374" s="6">
        <v>0</v>
      </c>
    </row>
    <row r="375" spans="2:44" x14ac:dyDescent="0.25">
      <c r="B375" s="91" t="s">
        <v>519</v>
      </c>
      <c r="C375" s="41">
        <v>0</v>
      </c>
      <c r="D375" s="41">
        <v>0</v>
      </c>
      <c r="E375" s="41">
        <v>0</v>
      </c>
      <c r="F375" s="41">
        <v>0</v>
      </c>
      <c r="G375" s="41">
        <v>0</v>
      </c>
      <c r="H375" s="41">
        <v>0</v>
      </c>
      <c r="I375" s="41">
        <v>0</v>
      </c>
      <c r="J375" s="41">
        <v>0</v>
      </c>
      <c r="K375" s="41">
        <v>0</v>
      </c>
      <c r="L375" s="41">
        <v>0</v>
      </c>
      <c r="M375" s="41">
        <v>0</v>
      </c>
      <c r="N375" s="41">
        <v>0</v>
      </c>
      <c r="O375" s="41">
        <v>0</v>
      </c>
      <c r="P375" s="41">
        <v>0</v>
      </c>
      <c r="Q375" s="41">
        <v>0</v>
      </c>
      <c r="R375" s="41">
        <v>0</v>
      </c>
      <c r="S375" s="41">
        <v>0</v>
      </c>
      <c r="T375" s="41">
        <v>0</v>
      </c>
      <c r="U375" s="41">
        <v>0</v>
      </c>
      <c r="V375" s="41">
        <v>0</v>
      </c>
      <c r="X375" s="41">
        <v>0</v>
      </c>
      <c r="Y375" s="64">
        <v>0</v>
      </c>
      <c r="Z375" s="64">
        <v>0</v>
      </c>
      <c r="AA375" s="64">
        <v>0</v>
      </c>
      <c r="AB375" s="64">
        <v>0</v>
      </c>
      <c r="AC375" s="64">
        <v>0</v>
      </c>
      <c r="AD375" s="64">
        <v>0</v>
      </c>
      <c r="AE375" s="64">
        <v>0</v>
      </c>
      <c r="AF375" s="64">
        <v>0</v>
      </c>
      <c r="AG375" s="64">
        <v>0</v>
      </c>
      <c r="AH375" s="64">
        <v>0</v>
      </c>
      <c r="AI375" s="64">
        <v>0</v>
      </c>
      <c r="AJ375" s="64">
        <v>0</v>
      </c>
      <c r="AK375" s="64">
        <v>0</v>
      </c>
      <c r="AL375" s="64">
        <v>0</v>
      </c>
      <c r="AM375" s="64">
        <v>0</v>
      </c>
      <c r="AN375" s="64">
        <v>0</v>
      </c>
      <c r="AO375" s="64">
        <v>0</v>
      </c>
      <c r="AP375" s="64">
        <v>0</v>
      </c>
      <c r="AQ375" s="64">
        <v>0</v>
      </c>
      <c r="AR375" s="64">
        <v>0</v>
      </c>
    </row>
    <row r="376" spans="2:44" x14ac:dyDescent="0.25">
      <c r="B376" t="s">
        <v>521</v>
      </c>
      <c r="C376" s="24">
        <v>0</v>
      </c>
      <c r="D376" s="24">
        <v>0</v>
      </c>
      <c r="E376" s="24">
        <v>0</v>
      </c>
      <c r="F376" s="24">
        <v>0</v>
      </c>
      <c r="G376" s="24">
        <v>0</v>
      </c>
      <c r="H376" s="24">
        <v>0</v>
      </c>
      <c r="I376" s="24">
        <v>0</v>
      </c>
      <c r="J376" s="24">
        <v>0</v>
      </c>
      <c r="K376" s="24">
        <v>0</v>
      </c>
      <c r="L376" s="24">
        <v>0</v>
      </c>
      <c r="M376" s="24">
        <v>0</v>
      </c>
      <c r="N376" s="24">
        <v>0</v>
      </c>
      <c r="O376" s="24">
        <v>0</v>
      </c>
      <c r="P376" s="24">
        <v>0</v>
      </c>
      <c r="Q376" s="24">
        <v>0</v>
      </c>
      <c r="R376" s="24">
        <v>0</v>
      </c>
      <c r="S376" s="24">
        <v>0</v>
      </c>
      <c r="T376" s="24">
        <v>0</v>
      </c>
      <c r="U376" s="24">
        <v>0</v>
      </c>
      <c r="V376" s="24">
        <v>0</v>
      </c>
      <c r="X376" s="24">
        <v>0</v>
      </c>
      <c r="Y376" s="6">
        <v>0</v>
      </c>
      <c r="Z376" s="6">
        <v>0</v>
      </c>
      <c r="AA376" s="6">
        <v>0</v>
      </c>
      <c r="AB376" s="6">
        <v>0</v>
      </c>
      <c r="AC376" s="6">
        <v>0</v>
      </c>
      <c r="AD376" s="6">
        <v>0</v>
      </c>
      <c r="AE376" s="6">
        <v>0</v>
      </c>
      <c r="AF376" s="6">
        <v>0</v>
      </c>
      <c r="AG376" s="6">
        <v>0</v>
      </c>
      <c r="AH376" s="6">
        <v>0</v>
      </c>
      <c r="AI376" s="6">
        <v>0</v>
      </c>
      <c r="AJ376" s="6">
        <v>0</v>
      </c>
      <c r="AK376" s="6">
        <v>0</v>
      </c>
      <c r="AL376" s="6">
        <v>0</v>
      </c>
      <c r="AM376" s="6">
        <v>0</v>
      </c>
      <c r="AN376" s="6">
        <v>0</v>
      </c>
      <c r="AO376" s="6">
        <v>0</v>
      </c>
      <c r="AP376" s="6">
        <v>0</v>
      </c>
      <c r="AQ376" s="6">
        <v>0</v>
      </c>
      <c r="AR376" s="6">
        <v>0</v>
      </c>
    </row>
    <row r="377" spans="2:44" x14ac:dyDescent="0.25">
      <c r="B377" s="91" t="s">
        <v>523</v>
      </c>
      <c r="C377" s="41">
        <v>50.78120275723159</v>
      </c>
      <c r="D377" s="41">
        <v>453.79124574750711</v>
      </c>
      <c r="E377" s="41">
        <v>953.48245148363765</v>
      </c>
      <c r="F377" s="41">
        <v>1407.765189515886</v>
      </c>
      <c r="G377" s="41">
        <v>1799.8128238573061</v>
      </c>
      <c r="H377" s="41">
        <v>2134.9951016079094</v>
      </c>
      <c r="I377" s="41">
        <v>2422.141301457923</v>
      </c>
      <c r="J377" s="41">
        <v>2669.4995066706265</v>
      </c>
      <c r="K377" s="41">
        <v>2883.9661425879749</v>
      </c>
      <c r="L377" s="41">
        <v>3071.1303456983364</v>
      </c>
      <c r="M377" s="41">
        <v>3235.4845746903479</v>
      </c>
      <c r="N377" s="41">
        <v>3380.6453821151986</v>
      </c>
      <c r="O377" s="41">
        <v>3509.5401182654246</v>
      </c>
      <c r="P377" s="41">
        <v>3624.5547249776409</v>
      </c>
      <c r="Q377" s="41">
        <v>3727.6482824745926</v>
      </c>
      <c r="R377" s="41">
        <v>3820.441279670496</v>
      </c>
      <c r="S377" s="41">
        <v>3904.283724839383</v>
      </c>
      <c r="T377" s="41">
        <v>3980.3079492856036</v>
      </c>
      <c r="U377" s="41">
        <v>4049.4698050130278</v>
      </c>
      <c r="V377" s="41">
        <v>4112.5810356213924</v>
      </c>
      <c r="X377" s="41">
        <v>5000</v>
      </c>
      <c r="Y377" s="64">
        <v>1.0156240551446318E-2</v>
      </c>
      <c r="Z377" s="64">
        <v>9.0758249149501424E-2</v>
      </c>
      <c r="AA377" s="64">
        <v>0.19069649029672753</v>
      </c>
      <c r="AB377" s="64">
        <v>0.28155303790317721</v>
      </c>
      <c r="AC377" s="64">
        <v>0.35996256477146121</v>
      </c>
      <c r="AD377" s="64">
        <v>0.42699902032158188</v>
      </c>
      <c r="AE377" s="64">
        <v>0.48442826029158459</v>
      </c>
      <c r="AF377" s="64">
        <v>0.53389990133412535</v>
      </c>
      <c r="AG377" s="64">
        <v>0.57679322851759496</v>
      </c>
      <c r="AH377" s="64">
        <v>0.61422606913966726</v>
      </c>
      <c r="AI377" s="64">
        <v>0.64709691493806953</v>
      </c>
      <c r="AJ377" s="64">
        <v>0.67612907642303977</v>
      </c>
      <c r="AK377" s="64">
        <v>0.70190802365308491</v>
      </c>
      <c r="AL377" s="64">
        <v>0.72491094499552822</v>
      </c>
      <c r="AM377" s="64">
        <v>0.74552965649491854</v>
      </c>
      <c r="AN377" s="64">
        <v>0.76408825593409924</v>
      </c>
      <c r="AO377" s="64">
        <v>0.7808567449678766</v>
      </c>
      <c r="AP377" s="64">
        <v>0.79606158985712072</v>
      </c>
      <c r="AQ377" s="64">
        <v>0.80989396100260558</v>
      </c>
      <c r="AR377" s="64">
        <v>0.82251620712427853</v>
      </c>
    </row>
    <row r="378" spans="2:44" x14ac:dyDescent="0.25">
      <c r="B378" t="s">
        <v>525</v>
      </c>
      <c r="C378" s="24">
        <v>342.39700982818715</v>
      </c>
      <c r="D378" s="24">
        <v>2418.651291223227</v>
      </c>
      <c r="E378" s="24">
        <v>4908.4005993456221</v>
      </c>
      <c r="F378" s="24">
        <v>7161.3696130744302</v>
      </c>
      <c r="G378" s="24">
        <v>9103.8854697041061</v>
      </c>
      <c r="H378" s="24">
        <v>10764.64015136528</v>
      </c>
      <c r="I378" s="24">
        <v>12187.784423810095</v>
      </c>
      <c r="J378" s="24">
        <v>13414.177730377894</v>
      </c>
      <c r="K378" s="24">
        <v>14477.896257563347</v>
      </c>
      <c r="L378" s="24">
        <v>15406.536903589957</v>
      </c>
      <c r="M378" s="24">
        <v>16222.280730700499</v>
      </c>
      <c r="N378" s="24">
        <v>16942.988782949393</v>
      </c>
      <c r="O378" s="24">
        <v>17583.123734997669</v>
      </c>
      <c r="P378" s="24">
        <v>18154.478281662181</v>
      </c>
      <c r="Q378" s="24">
        <v>18666.739382880114</v>
      </c>
      <c r="R378" s="24">
        <v>19127.923064968269</v>
      </c>
      <c r="S378" s="24">
        <v>19544.70999258168</v>
      </c>
      <c r="T378" s="24">
        <v>19922.705711716579</v>
      </c>
      <c r="U378" s="24">
        <v>20266.64377092231</v>
      </c>
      <c r="V378" s="24">
        <v>20580.545387864098</v>
      </c>
      <c r="X378" s="24">
        <v>25000</v>
      </c>
      <c r="Y378" s="6">
        <v>1.3695880393127486E-2</v>
      </c>
      <c r="Z378" s="6">
        <v>9.6746051648929077E-2</v>
      </c>
      <c r="AA378" s="6">
        <v>0.19633602397382488</v>
      </c>
      <c r="AB378" s="6">
        <v>0.28645478452297718</v>
      </c>
      <c r="AC378" s="6">
        <v>0.36415541878816426</v>
      </c>
      <c r="AD378" s="6">
        <v>0.43058560605461121</v>
      </c>
      <c r="AE378" s="6">
        <v>0.48751137695240382</v>
      </c>
      <c r="AF378" s="6">
        <v>0.53656710921511575</v>
      </c>
      <c r="AG378" s="6">
        <v>0.57911585030253387</v>
      </c>
      <c r="AH378" s="6">
        <v>0.61626147614359827</v>
      </c>
      <c r="AI378" s="6">
        <v>0.64889122922801989</v>
      </c>
      <c r="AJ378" s="6">
        <v>0.67771955131797568</v>
      </c>
      <c r="AK378" s="6">
        <v>0.70332494939990675</v>
      </c>
      <c r="AL378" s="6">
        <v>0.72617913126648725</v>
      </c>
      <c r="AM378" s="6">
        <v>0.74666957531520461</v>
      </c>
      <c r="AN378" s="6">
        <v>0.76511692259873076</v>
      </c>
      <c r="AO378" s="6">
        <v>0.78178839970326719</v>
      </c>
      <c r="AP378" s="6">
        <v>0.79690822846866316</v>
      </c>
      <c r="AQ378" s="6">
        <v>0.81066575083689241</v>
      </c>
      <c r="AR378" s="6">
        <v>0.82322181551456397</v>
      </c>
    </row>
    <row r="379" spans="2:44" x14ac:dyDescent="0.25">
      <c r="B379" s="91" t="s">
        <v>527</v>
      </c>
      <c r="C379" s="41">
        <v>1039.5102213907433</v>
      </c>
      <c r="D379" s="41">
        <v>6724.9620675341121</v>
      </c>
      <c r="E379" s="41">
        <v>13435.966462738843</v>
      </c>
      <c r="F379" s="41">
        <v>19495.00472044446</v>
      </c>
      <c r="G379" s="41">
        <v>24716.758523743931</v>
      </c>
      <c r="H379" s="41">
        <v>29181.092445009712</v>
      </c>
      <c r="I379" s="41">
        <v>33007.219235763885</v>
      </c>
      <c r="J379" s="41">
        <v>36304.964128152504</v>
      </c>
      <c r="K379" s="41">
        <v>39165.80510343155</v>
      </c>
      <c r="L379" s="41">
        <v>41663.80036732064</v>
      </c>
      <c r="M379" s="41">
        <v>43858.473187314739</v>
      </c>
      <c r="N379" s="41">
        <v>45797.760148048787</v>
      </c>
      <c r="O379" s="41">
        <v>47520.484171265416</v>
      </c>
      <c r="P379" s="41">
        <v>49058.30741429406</v>
      </c>
      <c r="Q379" s="41">
        <v>50437.243695435602</v>
      </c>
      <c r="R379" s="41">
        <v>51678.82394201486</v>
      </c>
      <c r="S379" s="41">
        <v>52800.995758870733</v>
      </c>
      <c r="T379" s="41">
        <v>53818.821176509897</v>
      </c>
      <c r="U379" s="41">
        <v>54745.021351104573</v>
      </c>
      <c r="V379" s="41">
        <v>55590.404819917334</v>
      </c>
      <c r="X379" s="41">
        <v>67500</v>
      </c>
      <c r="Y379" s="64">
        <v>1.5400151428011011E-2</v>
      </c>
      <c r="Z379" s="64">
        <v>9.9629067667172028E-2</v>
      </c>
      <c r="AA379" s="64">
        <v>0.1990513550035384</v>
      </c>
      <c r="AB379" s="64">
        <v>0.28881488474732531</v>
      </c>
      <c r="AC379" s="64">
        <v>0.36617420035176196</v>
      </c>
      <c r="AD379" s="64">
        <v>0.43231248066681055</v>
      </c>
      <c r="AE379" s="64">
        <v>0.48899584052983536</v>
      </c>
      <c r="AF379" s="64">
        <v>0.53785132041707417</v>
      </c>
      <c r="AG379" s="64">
        <v>0.58023414968046738</v>
      </c>
      <c r="AH379" s="64">
        <v>0.61724148692326875</v>
      </c>
      <c r="AI379" s="64">
        <v>0.64975515833058872</v>
      </c>
      <c r="AJ379" s="64">
        <v>0.67848533552664869</v>
      </c>
      <c r="AK379" s="64">
        <v>0.70400717290763581</v>
      </c>
      <c r="AL379" s="64">
        <v>0.7267897394710231</v>
      </c>
      <c r="AM379" s="64">
        <v>0.74721842511756442</v>
      </c>
      <c r="AN379" s="64">
        <v>0.76561220654836826</v>
      </c>
      <c r="AO379" s="64">
        <v>0.78223697420549232</v>
      </c>
      <c r="AP379" s="64">
        <v>0.79731586928162812</v>
      </c>
      <c r="AQ379" s="64">
        <v>0.8110373533496974</v>
      </c>
      <c r="AR379" s="64">
        <v>0.82356155288766419</v>
      </c>
    </row>
    <row r="380" spans="2:44" x14ac:dyDescent="0.25">
      <c r="B380" t="s">
        <v>529</v>
      </c>
      <c r="C380" s="24">
        <v>2135.5851327086825</v>
      </c>
      <c r="D380" s="24">
        <v>12993.779860175498</v>
      </c>
      <c r="E380" s="24">
        <v>25653.191761143378</v>
      </c>
      <c r="F380" s="24">
        <v>37062.177154857593</v>
      </c>
      <c r="G380" s="24">
        <v>46891.029837328264</v>
      </c>
      <c r="H380" s="24">
        <v>55294.189202596142</v>
      </c>
      <c r="I380" s="24">
        <v>62496.843394121599</v>
      </c>
      <c r="J380" s="24">
        <v>68705.699291836194</v>
      </c>
      <c r="K380" s="24">
        <v>74092.75930991635</v>
      </c>
      <c r="L380" s="24">
        <v>78797.232978741173</v>
      </c>
      <c r="M380" s="24">
        <v>82931.00629846708</v>
      </c>
      <c r="N380" s="24">
        <v>86584.195031484851</v>
      </c>
      <c r="O380" s="24">
        <v>89829.792880638517</v>
      </c>
      <c r="P380" s="24">
        <v>92727.339726282618</v>
      </c>
      <c r="Q380" s="24">
        <v>95325.761922920035</v>
      </c>
      <c r="R380" s="24">
        <v>97665.56096444765</v>
      </c>
      <c r="S380" s="24">
        <v>99780.50298305953</v>
      </c>
      <c r="T380" s="24">
        <v>101698.92937702421</v>
      </c>
      <c r="U380" s="24">
        <v>103444.78011347535</v>
      </c>
      <c r="V380" s="24">
        <v>105038.39840103827</v>
      </c>
      <c r="X380" s="24">
        <v>127500</v>
      </c>
      <c r="Y380" s="6">
        <v>1.6749687315362215E-2</v>
      </c>
      <c r="Z380" s="6">
        <v>0.10191199890333724</v>
      </c>
      <c r="AA380" s="6">
        <v>0.20120150400896766</v>
      </c>
      <c r="AB380" s="6">
        <v>0.29068374239103995</v>
      </c>
      <c r="AC380" s="6">
        <v>0.36777278303786876</v>
      </c>
      <c r="AD380" s="6">
        <v>0.43367991531447952</v>
      </c>
      <c r="AE380" s="6">
        <v>0.49017132073820863</v>
      </c>
      <c r="AF380" s="6">
        <v>0.53886822973989168</v>
      </c>
      <c r="AG380" s="6">
        <v>0.58111968086208898</v>
      </c>
      <c r="AH380" s="6">
        <v>0.61801751355875434</v>
      </c>
      <c r="AI380" s="6">
        <v>0.65043926508601635</v>
      </c>
      <c r="AJ380" s="6">
        <v>0.67909172573713605</v>
      </c>
      <c r="AK380" s="6">
        <v>0.70454739514226283</v>
      </c>
      <c r="AL380" s="6">
        <v>0.72727325275515775</v>
      </c>
      <c r="AM380" s="6">
        <v>0.7476530346895689</v>
      </c>
      <c r="AN380" s="6">
        <v>0.76600439972115808</v>
      </c>
      <c r="AO380" s="6">
        <v>0.78259218025929045</v>
      </c>
      <c r="AP380" s="6">
        <v>0.79763866178058207</v>
      </c>
      <c r="AQ380" s="6">
        <v>0.81133160873314003</v>
      </c>
      <c r="AR380" s="6">
        <v>0.82383057569441775</v>
      </c>
    </row>
    <row r="381" spans="2:44" x14ac:dyDescent="0.25">
      <c r="B381" s="91" t="s">
        <v>531</v>
      </c>
      <c r="C381" s="41">
        <v>3294.7604386900357</v>
      </c>
      <c r="D381" s="41">
        <v>19185.397092428826</v>
      </c>
      <c r="E381" s="41">
        <v>37534.664175733531</v>
      </c>
      <c r="F381" s="41">
        <v>54048.010660007778</v>
      </c>
      <c r="G381" s="41">
        <v>68270.216089401511</v>
      </c>
      <c r="H381" s="41">
        <v>80429.453052704368</v>
      </c>
      <c r="I381" s="41">
        <v>90852.474818270843</v>
      </c>
      <c r="J381" s="41">
        <v>99838.364899209337</v>
      </c>
      <c r="K381" s="41">
        <v>107635.79598973063</v>
      </c>
      <c r="L381" s="41">
        <v>114445.98559241083</v>
      </c>
      <c r="M381" s="41">
        <v>120430.65497952302</v>
      </c>
      <c r="N381" s="41">
        <v>125720.06909623675</v>
      </c>
      <c r="O381" s="41">
        <v>130419.75467454945</v>
      </c>
      <c r="P381" s="41">
        <v>134615.79933255634</v>
      </c>
      <c r="Q381" s="41">
        <v>138378.95397967432</v>
      </c>
      <c r="R381" s="41">
        <v>141767.79401366098</v>
      </c>
      <c r="S381" s="41">
        <v>144831.15971321342</v>
      </c>
      <c r="T381" s="41">
        <v>147610.0495681843</v>
      </c>
      <c r="U381" s="41">
        <v>150139.0987191968</v>
      </c>
      <c r="V381" s="41">
        <v>152447.74167410564</v>
      </c>
      <c r="X381" s="41">
        <v>185000</v>
      </c>
      <c r="Y381" s="64">
        <v>1.7809515884811004E-2</v>
      </c>
      <c r="Z381" s="64">
        <v>0.10370484914826393</v>
      </c>
      <c r="AA381" s="64">
        <v>0.20289007662558664</v>
      </c>
      <c r="AB381" s="64">
        <v>0.292151408973015</v>
      </c>
      <c r="AC381" s="64">
        <v>0.36902819507784601</v>
      </c>
      <c r="AD381" s="64">
        <v>0.43475380028488847</v>
      </c>
      <c r="AE381" s="64">
        <v>0.49109445847713967</v>
      </c>
      <c r="AF381" s="64">
        <v>0.53966683729302345</v>
      </c>
      <c r="AG381" s="64">
        <v>0.58181511345800341</v>
      </c>
      <c r="AH381" s="64">
        <v>0.61862694914816663</v>
      </c>
      <c r="AI381" s="64">
        <v>0.65097651340282714</v>
      </c>
      <c r="AJ381" s="64">
        <v>0.67956794106073914</v>
      </c>
      <c r="AK381" s="64">
        <v>0.70497164688945646</v>
      </c>
      <c r="AL381" s="64">
        <v>0.72765296936516943</v>
      </c>
      <c r="AM381" s="64">
        <v>0.74799434583607738</v>
      </c>
      <c r="AN381" s="64">
        <v>0.76631240007384316</v>
      </c>
      <c r="AO381" s="64">
        <v>0.78287113358493743</v>
      </c>
      <c r="AP381" s="64">
        <v>0.79789215982802331</v>
      </c>
      <c r="AQ381" s="64">
        <v>0.81156269577944218</v>
      </c>
      <c r="AR381" s="64">
        <v>0.82404184688705751</v>
      </c>
    </row>
    <row r="382" spans="2:44" x14ac:dyDescent="0.25">
      <c r="B382" t="s">
        <v>533</v>
      </c>
      <c r="C382" s="24">
        <v>3940.340229929107</v>
      </c>
      <c r="D382" s="24">
        <v>21749.037387847307</v>
      </c>
      <c r="E382" s="24">
        <v>42053.535691305238</v>
      </c>
      <c r="F382" s="24">
        <v>60291.789745546324</v>
      </c>
      <c r="G382" s="24">
        <v>75993.5741369186</v>
      </c>
      <c r="H382" s="24">
        <v>89417.756675764656</v>
      </c>
      <c r="I382" s="24">
        <v>100926.42960670493</v>
      </c>
      <c r="J382" s="24">
        <v>110849.76391101565</v>
      </c>
      <c r="K382" s="24">
        <v>119461.98828319988</v>
      </c>
      <c r="L382" s="24">
        <v>126984.93285069554</v>
      </c>
      <c r="M382" s="24">
        <v>133596.88256452818</v>
      </c>
      <c r="N382" s="24">
        <v>139441.45998656453</v>
      </c>
      <c r="O382" s="24">
        <v>144635.03086596387</v>
      </c>
      <c r="P382" s="24">
        <v>149272.54151633676</v>
      </c>
      <c r="Q382" s="24">
        <v>153432.03696210845</v>
      </c>
      <c r="R382" s="24">
        <v>157178.1424654219</v>
      </c>
      <c r="S382" s="24">
        <v>160564.75145449475</v>
      </c>
      <c r="T382" s="24">
        <v>163637.11119176951</v>
      </c>
      <c r="U382" s="24">
        <v>166433.45166853475</v>
      </c>
      <c r="V382" s="24">
        <v>168986.26686537685</v>
      </c>
      <c r="X382" s="24">
        <v>205000</v>
      </c>
      <c r="Y382" s="6">
        <v>1.9221171853312718E-2</v>
      </c>
      <c r="Z382" s="6">
        <v>0.10609286530657223</v>
      </c>
      <c r="AA382" s="6">
        <v>0.20513919849417189</v>
      </c>
      <c r="AB382" s="6">
        <v>0.29410629144168937</v>
      </c>
      <c r="AC382" s="6">
        <v>0.37070036164350534</v>
      </c>
      <c r="AD382" s="6">
        <v>0.43618417890616906</v>
      </c>
      <c r="AE382" s="6">
        <v>0.49232404686197528</v>
      </c>
      <c r="AF382" s="6">
        <v>0.54073055566349093</v>
      </c>
      <c r="AG382" s="6">
        <v>0.58274140625951165</v>
      </c>
      <c r="AH382" s="6">
        <v>0.61943869683266117</v>
      </c>
      <c r="AI382" s="6">
        <v>0.65169211007086914</v>
      </c>
      <c r="AJ382" s="6">
        <v>0.68020224383690009</v>
      </c>
      <c r="AK382" s="6">
        <v>0.7055367359315311</v>
      </c>
      <c r="AL382" s="6">
        <v>0.7281587391040818</v>
      </c>
      <c r="AM382" s="6">
        <v>0.74844896079077294</v>
      </c>
      <c r="AN382" s="6">
        <v>0.76672264617278973</v>
      </c>
      <c r="AO382" s="6">
        <v>0.78324269002192559</v>
      </c>
      <c r="AP382" s="6">
        <v>0.79822981069155863</v>
      </c>
      <c r="AQ382" s="6">
        <v>0.8118704959440719</v>
      </c>
      <c r="AR382" s="6">
        <v>0.82432325300183829</v>
      </c>
    </row>
    <row r="383" spans="2:44" x14ac:dyDescent="0.25">
      <c r="B383" s="91" t="s">
        <v>535</v>
      </c>
      <c r="C383" s="41">
        <v>3826.4586325084633</v>
      </c>
      <c r="D383" s="41">
        <v>21372.446702487865</v>
      </c>
      <c r="E383" s="41">
        <v>41435.806123636001</v>
      </c>
      <c r="F383" s="41">
        <v>59465.36348529339</v>
      </c>
      <c r="G383" s="41">
        <v>74988.846374572386</v>
      </c>
      <c r="H383" s="41">
        <v>88260.59448163498</v>
      </c>
      <c r="I383" s="41">
        <v>99638.281039455498</v>
      </c>
      <c r="J383" s="41">
        <v>109448.3339606556</v>
      </c>
      <c r="K383" s="41">
        <v>117961.93966728244</v>
      </c>
      <c r="L383" s="41">
        <v>125398.48250274811</v>
      </c>
      <c r="M383" s="41">
        <v>131934.28241993429</v>
      </c>
      <c r="N383" s="41">
        <v>137711.37542313358</v>
      </c>
      <c r="O383" s="41">
        <v>142844.83766316064</v>
      </c>
      <c r="P383" s="41">
        <v>147428.55949707402</v>
      </c>
      <c r="Q383" s="41">
        <v>151539.71485036402</v>
      </c>
      <c r="R383" s="41">
        <v>155242.2051589709</v>
      </c>
      <c r="S383" s="41">
        <v>158589.31822369035</v>
      </c>
      <c r="T383" s="41">
        <v>161625.79125183818</v>
      </c>
      <c r="U383" s="41">
        <v>164389.4220201711</v>
      </c>
      <c r="V383" s="41">
        <v>166912.33613780906</v>
      </c>
      <c r="X383" s="41">
        <v>202500.00000000003</v>
      </c>
      <c r="Y383" s="64">
        <v>1.8896092012387469E-2</v>
      </c>
      <c r="Z383" s="64">
        <v>0.10554294667895241</v>
      </c>
      <c r="AA383" s="64">
        <v>0.20462126480807899</v>
      </c>
      <c r="AB383" s="64">
        <v>0.29365611597675745</v>
      </c>
      <c r="AC383" s="64">
        <v>0.37031529073862901</v>
      </c>
      <c r="AD383" s="64">
        <v>0.43585478756362944</v>
      </c>
      <c r="AE383" s="64">
        <v>0.49204089402200241</v>
      </c>
      <c r="AF383" s="64">
        <v>0.54048559980570654</v>
      </c>
      <c r="AG383" s="64">
        <v>0.58252809712238229</v>
      </c>
      <c r="AH383" s="64">
        <v>0.61925176544566962</v>
      </c>
      <c r="AI383" s="64">
        <v>0.65152732059226803</v>
      </c>
      <c r="AJ383" s="64">
        <v>0.68005617492905457</v>
      </c>
      <c r="AK383" s="64">
        <v>0.70540660574400305</v>
      </c>
      <c r="AL383" s="64">
        <v>0.72804226912135306</v>
      </c>
      <c r="AM383" s="64">
        <v>0.74834427086599509</v>
      </c>
      <c r="AN383" s="64">
        <v>0.76662817362454749</v>
      </c>
      <c r="AO383" s="64">
        <v>0.7831571270305695</v>
      </c>
      <c r="AP383" s="64">
        <v>0.79815205556463287</v>
      </c>
      <c r="AQ383" s="64">
        <v>0.81179961491442509</v>
      </c>
      <c r="AR383" s="64">
        <v>0.82425845006325449</v>
      </c>
    </row>
    <row r="384" spans="2:44" x14ac:dyDescent="0.25">
      <c r="B384" t="s">
        <v>537</v>
      </c>
      <c r="C384" s="24">
        <v>4124.6101443156358</v>
      </c>
      <c r="D384" s="24">
        <v>23716.250462468251</v>
      </c>
      <c r="E384" s="24">
        <v>46273.712552017911</v>
      </c>
      <c r="F384" s="24">
        <v>66565.461265620324</v>
      </c>
      <c r="G384" s="24">
        <v>84040.321169067713</v>
      </c>
      <c r="H384" s="24">
        <v>98980.402311337413</v>
      </c>
      <c r="I384" s="24">
        <v>111787.52650500539</v>
      </c>
      <c r="J384" s="24">
        <v>122829.17159252112</v>
      </c>
      <c r="K384" s="24">
        <v>132410.80315253406</v>
      </c>
      <c r="L384" s="24">
        <v>140779.57681878895</v>
      </c>
      <c r="M384" s="24">
        <v>148134.13422201044</v>
      </c>
      <c r="N384" s="24">
        <v>154634.48326989627</v>
      </c>
      <c r="O384" s="24">
        <v>160410.24982632304</v>
      </c>
      <c r="P384" s="24">
        <v>165567.18545034921</v>
      </c>
      <c r="Q384" s="24">
        <v>170192.20524799058</v>
      </c>
      <c r="R384" s="24">
        <v>174357.26989063132</v>
      </c>
      <c r="S384" s="24">
        <v>178122.38253207965</v>
      </c>
      <c r="T384" s="24">
        <v>181537.9139809105</v>
      </c>
      <c r="U384" s="24">
        <v>184646.41841816486</v>
      </c>
      <c r="V384" s="24">
        <v>187484.06142079461</v>
      </c>
      <c r="X384" s="24">
        <v>227500.00000000006</v>
      </c>
      <c r="Y384" s="6">
        <v>1.8130154480508285E-2</v>
      </c>
      <c r="Z384" s="6">
        <v>0.10424725478008021</v>
      </c>
      <c r="AA384" s="6">
        <v>0.20340093429458417</v>
      </c>
      <c r="AB384" s="6">
        <v>0.29259543413459477</v>
      </c>
      <c r="AC384" s="6">
        <v>0.3694080051387591</v>
      </c>
      <c r="AD384" s="6">
        <v>0.43507869147840611</v>
      </c>
      <c r="AE384" s="6">
        <v>0.49137374287914443</v>
      </c>
      <c r="AF384" s="6">
        <v>0.53990844656053227</v>
      </c>
      <c r="AG384" s="6">
        <v>0.58202550836278699</v>
      </c>
      <c r="AH384" s="6">
        <v>0.61881132667599525</v>
      </c>
      <c r="AI384" s="6">
        <v>0.65113905152532048</v>
      </c>
      <c r="AJ384" s="6">
        <v>0.67971201437317019</v>
      </c>
      <c r="AK384" s="6">
        <v>0.70509999923658462</v>
      </c>
      <c r="AL384" s="6">
        <v>0.72776784813340289</v>
      </c>
      <c r="AM384" s="6">
        <v>0.74809760548567272</v>
      </c>
      <c r="AN384" s="6">
        <v>0.76640558193684072</v>
      </c>
      <c r="AO384" s="6">
        <v>0.78295552761353671</v>
      </c>
      <c r="AP384" s="6">
        <v>0.79796885266334261</v>
      </c>
      <c r="AQ384" s="6">
        <v>0.81163260843149365</v>
      </c>
      <c r="AR384" s="6">
        <v>0.82410576448700901</v>
      </c>
    </row>
    <row r="385" spans="2:44" x14ac:dyDescent="0.25">
      <c r="B385" s="91" t="s">
        <v>539</v>
      </c>
      <c r="C385" s="41">
        <v>5106.8034582129303</v>
      </c>
      <c r="D385" s="41">
        <v>29608.477569750194</v>
      </c>
      <c r="E385" s="41">
        <v>57873.208282753192</v>
      </c>
      <c r="F385" s="41">
        <v>83306.207439780512</v>
      </c>
      <c r="G385" s="41">
        <v>105209.86472030582</v>
      </c>
      <c r="H385" s="41">
        <v>123936.33687479416</v>
      </c>
      <c r="I385" s="41">
        <v>139989.00209611363</v>
      </c>
      <c r="J385" s="41">
        <v>153828.47680584472</v>
      </c>
      <c r="K385" s="41">
        <v>165837.70874310139</v>
      </c>
      <c r="L385" s="41">
        <v>176326.55908226204</v>
      </c>
      <c r="M385" s="41">
        <v>185544.06718856882</v>
      </c>
      <c r="N385" s="41">
        <v>193690.83358990133</v>
      </c>
      <c r="O385" s="41">
        <v>200929.36533289286</v>
      </c>
      <c r="P385" s="41">
        <v>207392.23574307497</v>
      </c>
      <c r="Q385" s="41">
        <v>213188.40136373055</v>
      </c>
      <c r="R385" s="41">
        <v>218408.06960661305</v>
      </c>
      <c r="S385" s="41">
        <v>223126.45652546396</v>
      </c>
      <c r="T385" s="41">
        <v>227406.70224149345</v>
      </c>
      <c r="U385" s="41">
        <v>231302.14753217192</v>
      </c>
      <c r="V385" s="41">
        <v>234858.12427434771</v>
      </c>
      <c r="X385" s="41">
        <v>285000</v>
      </c>
      <c r="Y385" s="64">
        <v>1.7918608625308526E-2</v>
      </c>
      <c r="Z385" s="64">
        <v>0.10388939498157963</v>
      </c>
      <c r="AA385" s="64">
        <v>0.2030638887114147</v>
      </c>
      <c r="AB385" s="64">
        <v>0.2923024822448439</v>
      </c>
      <c r="AC385" s="64">
        <v>0.36915742007124852</v>
      </c>
      <c r="AD385" s="64">
        <v>0.43486433991155843</v>
      </c>
      <c r="AE385" s="64">
        <v>0.49118948103899518</v>
      </c>
      <c r="AF385" s="64">
        <v>0.53974904142401658</v>
      </c>
      <c r="AG385" s="64">
        <v>0.58188669734421539</v>
      </c>
      <c r="AH385" s="64">
        <v>0.61868968099039312</v>
      </c>
      <c r="AI385" s="64">
        <v>0.65103181469673266</v>
      </c>
      <c r="AJ385" s="64">
        <v>0.67961695996456606</v>
      </c>
      <c r="AK385" s="64">
        <v>0.70501531695751884</v>
      </c>
      <c r="AL385" s="64">
        <v>0.72769205523885949</v>
      </c>
      <c r="AM385" s="64">
        <v>0.74802947846922996</v>
      </c>
      <c r="AN385" s="64">
        <v>0.76634410388285279</v>
      </c>
      <c r="AO385" s="64">
        <v>0.78289984745776831</v>
      </c>
      <c r="AP385" s="64">
        <v>0.79791825347892442</v>
      </c>
      <c r="AQ385" s="64">
        <v>0.81158648256902433</v>
      </c>
      <c r="AR385" s="64">
        <v>0.82406359394507966</v>
      </c>
    </row>
    <row r="386" spans="2:44" x14ac:dyDescent="0.25">
      <c r="B386" t="s">
        <v>541</v>
      </c>
      <c r="C386" s="24">
        <v>6589.5208773800714</v>
      </c>
      <c r="D386" s="24">
        <v>38370.794184857652</v>
      </c>
      <c r="E386" s="24">
        <v>75069.328351467062</v>
      </c>
      <c r="F386" s="24">
        <v>108096.02132001556</v>
      </c>
      <c r="G386" s="24">
        <v>136540.43217880302</v>
      </c>
      <c r="H386" s="24">
        <v>160858.90610540874</v>
      </c>
      <c r="I386" s="24">
        <v>181704.94963654169</v>
      </c>
      <c r="J386" s="24">
        <v>199676.72979841867</v>
      </c>
      <c r="K386" s="24">
        <v>215271.59197946126</v>
      </c>
      <c r="L386" s="24">
        <v>228891.97118482165</v>
      </c>
      <c r="M386" s="24">
        <v>240861.30995904605</v>
      </c>
      <c r="N386" s="24">
        <v>251440.1381924735</v>
      </c>
      <c r="O386" s="24">
        <v>260839.50934909889</v>
      </c>
      <c r="P386" s="24">
        <v>269231.59866511269</v>
      </c>
      <c r="Q386" s="24">
        <v>276757.90795934864</v>
      </c>
      <c r="R386" s="24">
        <v>283535.58802732197</v>
      </c>
      <c r="S386" s="24">
        <v>289662.31942642684</v>
      </c>
      <c r="T386" s="24">
        <v>295220.0991363686</v>
      </c>
      <c r="U386" s="24">
        <v>300278.1974383936</v>
      </c>
      <c r="V386" s="24">
        <v>304895.48334821127</v>
      </c>
      <c r="X386" s="24">
        <v>370000</v>
      </c>
      <c r="Y386" s="6">
        <v>1.7809515884811004E-2</v>
      </c>
      <c r="Z386" s="6">
        <v>0.10370484914826393</v>
      </c>
      <c r="AA386" s="6">
        <v>0.20289007662558664</v>
      </c>
      <c r="AB386" s="6">
        <v>0.292151408973015</v>
      </c>
      <c r="AC386" s="6">
        <v>0.36902819507784601</v>
      </c>
      <c r="AD386" s="6">
        <v>0.43475380028488847</v>
      </c>
      <c r="AE386" s="6">
        <v>0.49109445847713967</v>
      </c>
      <c r="AF386" s="6">
        <v>0.53966683729302345</v>
      </c>
      <c r="AG386" s="6">
        <v>0.58181511345800341</v>
      </c>
      <c r="AH386" s="6">
        <v>0.61862694914816663</v>
      </c>
      <c r="AI386" s="6">
        <v>0.65097651340282714</v>
      </c>
      <c r="AJ386" s="6">
        <v>0.67956794106073914</v>
      </c>
      <c r="AK386" s="6">
        <v>0.70497164688945646</v>
      </c>
      <c r="AL386" s="6">
        <v>0.72765296936516943</v>
      </c>
      <c r="AM386" s="6">
        <v>0.74799434583607738</v>
      </c>
      <c r="AN386" s="6">
        <v>0.76631240007384316</v>
      </c>
      <c r="AO386" s="6">
        <v>0.78287113358493743</v>
      </c>
      <c r="AP386" s="6">
        <v>0.79789215982802331</v>
      </c>
      <c r="AQ386" s="6">
        <v>0.81156269577944218</v>
      </c>
      <c r="AR386" s="6">
        <v>0.82404184688705751</v>
      </c>
    </row>
    <row r="387" spans="2:44" x14ac:dyDescent="0.25">
      <c r="B387" s="91" t="s">
        <v>543</v>
      </c>
      <c r="C387" s="41">
        <v>7880.6804598582139</v>
      </c>
      <c r="D387" s="41">
        <v>43498.074775694615</v>
      </c>
      <c r="E387" s="41">
        <v>84107.071382610477</v>
      </c>
      <c r="F387" s="41">
        <v>120583.57949109265</v>
      </c>
      <c r="G387" s="41">
        <v>151987.1482738372</v>
      </c>
      <c r="H387" s="41">
        <v>178835.51335152931</v>
      </c>
      <c r="I387" s="41">
        <v>201852.85921340986</v>
      </c>
      <c r="J387" s="41">
        <v>221699.52782203129</v>
      </c>
      <c r="K387" s="41">
        <v>238923.97656639977</v>
      </c>
      <c r="L387" s="41">
        <v>253969.86570139107</v>
      </c>
      <c r="M387" s="41">
        <v>267193.76512905635</v>
      </c>
      <c r="N387" s="41">
        <v>278882.91997312906</v>
      </c>
      <c r="O387" s="41">
        <v>289270.06173192774</v>
      </c>
      <c r="P387" s="41">
        <v>298545.08303267352</v>
      </c>
      <c r="Q387" s="41">
        <v>306864.07392421691</v>
      </c>
      <c r="R387" s="41">
        <v>314356.2849308438</v>
      </c>
      <c r="S387" s="41">
        <v>321129.5029089895</v>
      </c>
      <c r="T387" s="41">
        <v>327274.22238353902</v>
      </c>
      <c r="U387" s="41">
        <v>332866.9033370695</v>
      </c>
      <c r="V387" s="41">
        <v>337972.5337307537</v>
      </c>
      <c r="X387" s="41">
        <v>410000</v>
      </c>
      <c r="Y387" s="64">
        <v>1.9221171853312718E-2</v>
      </c>
      <c r="Z387" s="64">
        <v>0.10609286530657223</v>
      </c>
      <c r="AA387" s="64">
        <v>0.20513919849417189</v>
      </c>
      <c r="AB387" s="64">
        <v>0.29410629144168937</v>
      </c>
      <c r="AC387" s="64">
        <v>0.37070036164350534</v>
      </c>
      <c r="AD387" s="64">
        <v>0.43618417890616906</v>
      </c>
      <c r="AE387" s="64">
        <v>0.49232404686197528</v>
      </c>
      <c r="AF387" s="64">
        <v>0.54073055566349093</v>
      </c>
      <c r="AG387" s="64">
        <v>0.58274140625951165</v>
      </c>
      <c r="AH387" s="64">
        <v>0.61943869683266117</v>
      </c>
      <c r="AI387" s="64">
        <v>0.65169211007086914</v>
      </c>
      <c r="AJ387" s="64">
        <v>0.68020224383690009</v>
      </c>
      <c r="AK387" s="64">
        <v>0.7055367359315311</v>
      </c>
      <c r="AL387" s="64">
        <v>0.7281587391040818</v>
      </c>
      <c r="AM387" s="64">
        <v>0.74844896079077294</v>
      </c>
      <c r="AN387" s="64">
        <v>0.76672264617278973</v>
      </c>
      <c r="AO387" s="64">
        <v>0.78324269002192559</v>
      </c>
      <c r="AP387" s="64">
        <v>0.79822981069155863</v>
      </c>
      <c r="AQ387" s="64">
        <v>0.8118704959440719</v>
      </c>
      <c r="AR387" s="64">
        <v>0.82432325300183829</v>
      </c>
    </row>
    <row r="388" spans="2:44" x14ac:dyDescent="0.25">
      <c r="B388" t="s">
        <v>545</v>
      </c>
      <c r="C388" s="24">
        <v>7652.9172650169266</v>
      </c>
      <c r="D388" s="24">
        <v>42744.89340497573</v>
      </c>
      <c r="E388" s="24">
        <v>82871.612247272002</v>
      </c>
      <c r="F388" s="24">
        <v>118930.72697058678</v>
      </c>
      <c r="G388" s="24">
        <v>149977.69274914477</v>
      </c>
      <c r="H388" s="24">
        <v>176521.18896326996</v>
      </c>
      <c r="I388" s="24">
        <v>199276.562078911</v>
      </c>
      <c r="J388" s="24">
        <v>218896.66792131119</v>
      </c>
      <c r="K388" s="24">
        <v>235923.87933456487</v>
      </c>
      <c r="L388" s="24">
        <v>250796.96500549623</v>
      </c>
      <c r="M388" s="24">
        <v>263868.56483986857</v>
      </c>
      <c r="N388" s="24">
        <v>275422.75084626715</v>
      </c>
      <c r="O388" s="24">
        <v>285689.67532632127</v>
      </c>
      <c r="P388" s="24">
        <v>294857.11899414804</v>
      </c>
      <c r="Q388" s="24">
        <v>303079.42970072804</v>
      </c>
      <c r="R388" s="24">
        <v>310484.4103179418</v>
      </c>
      <c r="S388" s="24">
        <v>317178.6364473807</v>
      </c>
      <c r="T388" s="24">
        <v>323251.58250367636</v>
      </c>
      <c r="U388" s="24">
        <v>328778.8440403422</v>
      </c>
      <c r="V388" s="24">
        <v>333824.67227561813</v>
      </c>
      <c r="X388" s="24">
        <v>405000.00000000006</v>
      </c>
      <c r="Y388" s="6">
        <v>1.8896092012387469E-2</v>
      </c>
      <c r="Z388" s="6">
        <v>0.10554294667895241</v>
      </c>
      <c r="AA388" s="6">
        <v>0.20462126480807899</v>
      </c>
      <c r="AB388" s="6">
        <v>0.29365611597675745</v>
      </c>
      <c r="AC388" s="6">
        <v>0.37031529073862901</v>
      </c>
      <c r="AD388" s="6">
        <v>0.43585478756362944</v>
      </c>
      <c r="AE388" s="6">
        <v>0.49204089402200241</v>
      </c>
      <c r="AF388" s="6">
        <v>0.54048559980570654</v>
      </c>
      <c r="AG388" s="6">
        <v>0.58252809712238229</v>
      </c>
      <c r="AH388" s="6">
        <v>0.61925176544566962</v>
      </c>
      <c r="AI388" s="6">
        <v>0.65152732059226803</v>
      </c>
      <c r="AJ388" s="6">
        <v>0.68005617492905457</v>
      </c>
      <c r="AK388" s="6">
        <v>0.70540660574400305</v>
      </c>
      <c r="AL388" s="6">
        <v>0.72804226912135306</v>
      </c>
      <c r="AM388" s="6">
        <v>0.74834427086599509</v>
      </c>
      <c r="AN388" s="6">
        <v>0.76662817362454749</v>
      </c>
      <c r="AO388" s="6">
        <v>0.7831571270305695</v>
      </c>
      <c r="AP388" s="6">
        <v>0.79815205556463287</v>
      </c>
      <c r="AQ388" s="6">
        <v>0.81179961491442509</v>
      </c>
      <c r="AR388" s="6">
        <v>0.82425845006325449</v>
      </c>
    </row>
    <row r="389" spans="2:44" x14ac:dyDescent="0.25">
      <c r="B389" s="91" t="s">
        <v>547</v>
      </c>
      <c r="C389" s="41">
        <v>8249.2202886312716</v>
      </c>
      <c r="D389" s="41">
        <v>47432.500924936503</v>
      </c>
      <c r="E389" s="41">
        <v>92547.425104035821</v>
      </c>
      <c r="F389" s="41">
        <v>133130.92253124065</v>
      </c>
      <c r="G389" s="41">
        <v>168080.64233813543</v>
      </c>
      <c r="H389" s="41">
        <v>197960.80462267483</v>
      </c>
      <c r="I389" s="41">
        <v>223575.05301001077</v>
      </c>
      <c r="J389" s="41">
        <v>245658.34318504223</v>
      </c>
      <c r="K389" s="41">
        <v>264821.60630506813</v>
      </c>
      <c r="L389" s="41">
        <v>281559.1536375779</v>
      </c>
      <c r="M389" s="41">
        <v>296268.26844402088</v>
      </c>
      <c r="N389" s="41">
        <v>309268.96653979254</v>
      </c>
      <c r="O389" s="41">
        <v>320820.49965264607</v>
      </c>
      <c r="P389" s="41">
        <v>331134.37090069841</v>
      </c>
      <c r="Q389" s="41">
        <v>340384.41049598117</v>
      </c>
      <c r="R389" s="41">
        <v>348714.53978126263</v>
      </c>
      <c r="S389" s="41">
        <v>356244.76506415929</v>
      </c>
      <c r="T389" s="41">
        <v>363075.82796182099</v>
      </c>
      <c r="U389" s="41">
        <v>369292.83683632972</v>
      </c>
      <c r="V389" s="41">
        <v>374968.12284158921</v>
      </c>
      <c r="X389" s="41">
        <v>455000.00000000012</v>
      </c>
      <c r="Y389" s="64">
        <v>1.8130154480508285E-2</v>
      </c>
      <c r="Z389" s="64">
        <v>0.10424725478008021</v>
      </c>
      <c r="AA389" s="64">
        <v>0.20340093429458417</v>
      </c>
      <c r="AB389" s="64">
        <v>0.29259543413459477</v>
      </c>
      <c r="AC389" s="64">
        <v>0.3694080051387591</v>
      </c>
      <c r="AD389" s="64">
        <v>0.43507869147840611</v>
      </c>
      <c r="AE389" s="64">
        <v>0.49137374287914443</v>
      </c>
      <c r="AF389" s="64">
        <v>0.53990844656053227</v>
      </c>
      <c r="AG389" s="64">
        <v>0.58202550836278699</v>
      </c>
      <c r="AH389" s="64">
        <v>0.61881132667599525</v>
      </c>
      <c r="AI389" s="64">
        <v>0.65113905152532048</v>
      </c>
      <c r="AJ389" s="64">
        <v>0.67971201437317019</v>
      </c>
      <c r="AK389" s="64">
        <v>0.70509999923658462</v>
      </c>
      <c r="AL389" s="64">
        <v>0.72776784813340289</v>
      </c>
      <c r="AM389" s="64">
        <v>0.74809760548567272</v>
      </c>
      <c r="AN389" s="64">
        <v>0.76640558193684072</v>
      </c>
      <c r="AO389" s="64">
        <v>0.78295552761353671</v>
      </c>
      <c r="AP389" s="64">
        <v>0.79796885266334261</v>
      </c>
      <c r="AQ389" s="64">
        <v>0.81163260843149365</v>
      </c>
      <c r="AR389" s="64">
        <v>0.82410576448700901</v>
      </c>
    </row>
    <row r="390" spans="2:44" x14ac:dyDescent="0.25">
      <c r="B390" t="s">
        <v>549</v>
      </c>
      <c r="C390" s="24">
        <v>10213.606916425861</v>
      </c>
      <c r="D390" s="24">
        <v>59216.955139500387</v>
      </c>
      <c r="E390" s="24">
        <v>115746.41656550638</v>
      </c>
      <c r="F390" s="24">
        <v>166612.41487956102</v>
      </c>
      <c r="G390" s="24">
        <v>210419.72944061164</v>
      </c>
      <c r="H390" s="24">
        <v>247872.67374958831</v>
      </c>
      <c r="I390" s="24">
        <v>279978.00419222726</v>
      </c>
      <c r="J390" s="24">
        <v>307656.95361168945</v>
      </c>
      <c r="K390" s="24">
        <v>331675.41748620279</v>
      </c>
      <c r="L390" s="24">
        <v>352653.11816452409</v>
      </c>
      <c r="M390" s="24">
        <v>371088.13437713764</v>
      </c>
      <c r="N390" s="24">
        <v>387381.66717980267</v>
      </c>
      <c r="O390" s="24">
        <v>401858.73066578573</v>
      </c>
      <c r="P390" s="24">
        <v>414784.47148614994</v>
      </c>
      <c r="Q390" s="24">
        <v>426376.80272746109</v>
      </c>
      <c r="R390" s="24">
        <v>436816.1392132261</v>
      </c>
      <c r="S390" s="24">
        <v>446252.91305092792</v>
      </c>
      <c r="T390" s="24">
        <v>454813.40448298689</v>
      </c>
      <c r="U390" s="24">
        <v>462604.29506434384</v>
      </c>
      <c r="V390" s="24">
        <v>469716.24854869541</v>
      </c>
      <c r="X390" s="24">
        <v>570000</v>
      </c>
      <c r="Y390" s="6">
        <v>1.7918608625308526E-2</v>
      </c>
      <c r="Z390" s="6">
        <v>0.10388939498157963</v>
      </c>
      <c r="AA390" s="6">
        <v>0.2030638887114147</v>
      </c>
      <c r="AB390" s="6">
        <v>0.2923024822448439</v>
      </c>
      <c r="AC390" s="6">
        <v>0.36915742007124852</v>
      </c>
      <c r="AD390" s="6">
        <v>0.43486433991155843</v>
      </c>
      <c r="AE390" s="6">
        <v>0.49118948103899518</v>
      </c>
      <c r="AF390" s="6">
        <v>0.53974904142401658</v>
      </c>
      <c r="AG390" s="6">
        <v>0.58188669734421539</v>
      </c>
      <c r="AH390" s="6">
        <v>0.61868968099039312</v>
      </c>
      <c r="AI390" s="6">
        <v>0.65103181469673266</v>
      </c>
      <c r="AJ390" s="6">
        <v>0.67961695996456606</v>
      </c>
      <c r="AK390" s="6">
        <v>0.70501531695751884</v>
      </c>
      <c r="AL390" s="6">
        <v>0.72769205523885949</v>
      </c>
      <c r="AM390" s="6">
        <v>0.74802947846922996</v>
      </c>
      <c r="AN390" s="6">
        <v>0.76634410388285279</v>
      </c>
      <c r="AO390" s="6">
        <v>0.78289984745776831</v>
      </c>
      <c r="AP390" s="6">
        <v>0.79791825347892442</v>
      </c>
      <c r="AQ390" s="6">
        <v>0.81158648256902433</v>
      </c>
      <c r="AR390" s="6">
        <v>0.82406359394507966</v>
      </c>
    </row>
    <row r="391" spans="2:44" x14ac:dyDescent="0.25">
      <c r="B391" s="91" t="s">
        <v>551</v>
      </c>
      <c r="C391" s="41">
        <v>13179.041754760143</v>
      </c>
      <c r="D391" s="41">
        <v>76741.588369715304</v>
      </c>
      <c r="E391" s="41">
        <v>150138.65670293412</v>
      </c>
      <c r="F391" s="41">
        <v>216192.04264003111</v>
      </c>
      <c r="G391" s="41">
        <v>273080.86435760604</v>
      </c>
      <c r="H391" s="41">
        <v>321717.81221081747</v>
      </c>
      <c r="I391" s="41">
        <v>363409.89927308337</v>
      </c>
      <c r="J391" s="41">
        <v>399353.45959683735</v>
      </c>
      <c r="K391" s="41">
        <v>430543.18395892251</v>
      </c>
      <c r="L391" s="41">
        <v>457783.94236964331</v>
      </c>
      <c r="M391" s="41">
        <v>481722.6199180921</v>
      </c>
      <c r="N391" s="41">
        <v>502880.27638494701</v>
      </c>
      <c r="O391" s="41">
        <v>521679.01869819779</v>
      </c>
      <c r="P391" s="41">
        <v>538463.19733022538</v>
      </c>
      <c r="Q391" s="41">
        <v>553515.81591869728</v>
      </c>
      <c r="R391" s="41">
        <v>567071.17605464393</v>
      </c>
      <c r="S391" s="41">
        <v>579324.63885285368</v>
      </c>
      <c r="T391" s="41">
        <v>590440.19827273721</v>
      </c>
      <c r="U391" s="41">
        <v>600556.39487678721</v>
      </c>
      <c r="V391" s="41">
        <v>609790.96669642255</v>
      </c>
      <c r="X391" s="41">
        <v>740000</v>
      </c>
      <c r="Y391" s="64">
        <v>1.7809515884811004E-2</v>
      </c>
      <c r="Z391" s="64">
        <v>0.10370484914826393</v>
      </c>
      <c r="AA391" s="64">
        <v>0.20289007662558664</v>
      </c>
      <c r="AB391" s="64">
        <v>0.292151408973015</v>
      </c>
      <c r="AC391" s="64">
        <v>0.36902819507784601</v>
      </c>
      <c r="AD391" s="64">
        <v>0.43475380028488847</v>
      </c>
      <c r="AE391" s="64">
        <v>0.49109445847713967</v>
      </c>
      <c r="AF391" s="64">
        <v>0.53966683729302345</v>
      </c>
      <c r="AG391" s="64">
        <v>0.58181511345800341</v>
      </c>
      <c r="AH391" s="64">
        <v>0.61862694914816663</v>
      </c>
      <c r="AI391" s="64">
        <v>0.65097651340282714</v>
      </c>
      <c r="AJ391" s="64">
        <v>0.67956794106073914</v>
      </c>
      <c r="AK391" s="64">
        <v>0.70497164688945646</v>
      </c>
      <c r="AL391" s="64">
        <v>0.72765296936516943</v>
      </c>
      <c r="AM391" s="64">
        <v>0.74799434583607738</v>
      </c>
      <c r="AN391" s="64">
        <v>0.76631240007384316</v>
      </c>
      <c r="AO391" s="64">
        <v>0.78287113358493743</v>
      </c>
      <c r="AP391" s="64">
        <v>0.79789215982802331</v>
      </c>
      <c r="AQ391" s="64">
        <v>0.81156269577944218</v>
      </c>
      <c r="AR391" s="64">
        <v>0.82404184688705751</v>
      </c>
    </row>
    <row r="392" spans="2:44" x14ac:dyDescent="0.25">
      <c r="B392" t="s">
        <v>553</v>
      </c>
      <c r="C392" s="24">
        <v>15761.360919716428</v>
      </c>
      <c r="D392" s="24">
        <v>86996.14955138923</v>
      </c>
      <c r="E392" s="24">
        <v>168214.14276522095</v>
      </c>
      <c r="F392" s="24">
        <v>241167.1589821853</v>
      </c>
      <c r="G392" s="24">
        <v>303974.2965476744</v>
      </c>
      <c r="H392" s="24">
        <v>357671.02670305863</v>
      </c>
      <c r="I392" s="24">
        <v>403705.71842681972</v>
      </c>
      <c r="J392" s="24">
        <v>443399.05564406258</v>
      </c>
      <c r="K392" s="24">
        <v>477847.95313279954</v>
      </c>
      <c r="L392" s="24">
        <v>507939.73140278214</v>
      </c>
      <c r="M392" s="24">
        <v>534387.5302581127</v>
      </c>
      <c r="N392" s="24">
        <v>557765.83994625811</v>
      </c>
      <c r="O392" s="24">
        <v>578540.12346385547</v>
      </c>
      <c r="P392" s="24">
        <v>597090.16606534703</v>
      </c>
      <c r="Q392" s="24">
        <v>613728.14784843381</v>
      </c>
      <c r="R392" s="24">
        <v>628712.5698616876</v>
      </c>
      <c r="S392" s="24">
        <v>642259.00581797899</v>
      </c>
      <c r="T392" s="24">
        <v>654548.44476707804</v>
      </c>
      <c r="U392" s="24">
        <v>665733.80667413899</v>
      </c>
      <c r="V392" s="24">
        <v>675945.06746150739</v>
      </c>
      <c r="X392" s="24">
        <v>820000</v>
      </c>
      <c r="Y392" s="6">
        <v>1.9221171853312718E-2</v>
      </c>
      <c r="Z392" s="6">
        <v>0.10609286530657223</v>
      </c>
      <c r="AA392" s="6">
        <v>0.20513919849417189</v>
      </c>
      <c r="AB392" s="6">
        <v>0.29410629144168937</v>
      </c>
      <c r="AC392" s="6">
        <v>0.37070036164350534</v>
      </c>
      <c r="AD392" s="6">
        <v>0.43618417890616906</v>
      </c>
      <c r="AE392" s="6">
        <v>0.49232404686197528</v>
      </c>
      <c r="AF392" s="6">
        <v>0.54073055566349093</v>
      </c>
      <c r="AG392" s="6">
        <v>0.58274140625951165</v>
      </c>
      <c r="AH392" s="6">
        <v>0.61943869683266117</v>
      </c>
      <c r="AI392" s="6">
        <v>0.65169211007086914</v>
      </c>
      <c r="AJ392" s="6">
        <v>0.68020224383690009</v>
      </c>
      <c r="AK392" s="6">
        <v>0.7055367359315311</v>
      </c>
      <c r="AL392" s="6">
        <v>0.7281587391040818</v>
      </c>
      <c r="AM392" s="6">
        <v>0.74844896079077294</v>
      </c>
      <c r="AN392" s="6">
        <v>0.76672264617278973</v>
      </c>
      <c r="AO392" s="6">
        <v>0.78324269002192559</v>
      </c>
      <c r="AP392" s="6">
        <v>0.79822981069155863</v>
      </c>
      <c r="AQ392" s="6">
        <v>0.8118704959440719</v>
      </c>
      <c r="AR392" s="6">
        <v>0.82432325300183829</v>
      </c>
    </row>
    <row r="393" spans="2:44" x14ac:dyDescent="0.25">
      <c r="B393" s="91" t="s">
        <v>555</v>
      </c>
      <c r="C393" s="41">
        <v>15305.834530033853</v>
      </c>
      <c r="D393" s="41">
        <v>85489.78680995146</v>
      </c>
      <c r="E393" s="41">
        <v>165743.224494544</v>
      </c>
      <c r="F393" s="41">
        <v>237861.45394117356</v>
      </c>
      <c r="G393" s="41">
        <v>299955.38549828954</v>
      </c>
      <c r="H393" s="41">
        <v>353042.37792653992</v>
      </c>
      <c r="I393" s="41">
        <v>398553.12415782199</v>
      </c>
      <c r="J393" s="41">
        <v>437793.33584262239</v>
      </c>
      <c r="K393" s="41">
        <v>471847.75866912975</v>
      </c>
      <c r="L393" s="41">
        <v>501593.93001099245</v>
      </c>
      <c r="M393" s="41">
        <v>527737.12967973715</v>
      </c>
      <c r="N393" s="41">
        <v>550845.50169253431</v>
      </c>
      <c r="O393" s="41">
        <v>571379.35065264255</v>
      </c>
      <c r="P393" s="41">
        <v>589714.23798829608</v>
      </c>
      <c r="Q393" s="41">
        <v>606158.85940145608</v>
      </c>
      <c r="R393" s="41">
        <v>620968.8206358836</v>
      </c>
      <c r="S393" s="41">
        <v>634357.27289476141</v>
      </c>
      <c r="T393" s="41">
        <v>646503.16500735271</v>
      </c>
      <c r="U393" s="41">
        <v>657557.6880806844</v>
      </c>
      <c r="V393" s="41">
        <v>667649.34455123625</v>
      </c>
      <c r="X393" s="41">
        <v>810000.00000000012</v>
      </c>
      <c r="Y393" s="64">
        <v>1.8896092012387469E-2</v>
      </c>
      <c r="Z393" s="64">
        <v>0.10554294667895241</v>
      </c>
      <c r="AA393" s="64">
        <v>0.20462126480807899</v>
      </c>
      <c r="AB393" s="64">
        <v>0.29365611597675745</v>
      </c>
      <c r="AC393" s="64">
        <v>0.37031529073862901</v>
      </c>
      <c r="AD393" s="64">
        <v>0.43585478756362944</v>
      </c>
      <c r="AE393" s="64">
        <v>0.49204089402200241</v>
      </c>
      <c r="AF393" s="64">
        <v>0.54048559980570654</v>
      </c>
      <c r="AG393" s="64">
        <v>0.58252809712238229</v>
      </c>
      <c r="AH393" s="64">
        <v>0.61925176544566962</v>
      </c>
      <c r="AI393" s="64">
        <v>0.65152732059226803</v>
      </c>
      <c r="AJ393" s="64">
        <v>0.68005617492905457</v>
      </c>
      <c r="AK393" s="64">
        <v>0.70540660574400305</v>
      </c>
      <c r="AL393" s="64">
        <v>0.72804226912135306</v>
      </c>
      <c r="AM393" s="64">
        <v>0.74834427086599509</v>
      </c>
      <c r="AN393" s="64">
        <v>0.76662817362454749</v>
      </c>
      <c r="AO393" s="64">
        <v>0.7831571270305695</v>
      </c>
      <c r="AP393" s="64">
        <v>0.79815205556463287</v>
      </c>
      <c r="AQ393" s="64">
        <v>0.81179961491442509</v>
      </c>
      <c r="AR393" s="64">
        <v>0.82425845006325449</v>
      </c>
    </row>
    <row r="395" spans="2:44" x14ac:dyDescent="0.25">
      <c r="B395" s="30" t="s">
        <v>6062</v>
      </c>
      <c r="C395" s="70"/>
      <c r="D395" s="70"/>
      <c r="E395" s="70"/>
      <c r="F395" s="70"/>
      <c r="G395" s="70"/>
      <c r="H395" s="70"/>
      <c r="I395" s="70"/>
      <c r="J395" s="70"/>
      <c r="K395" s="70"/>
      <c r="L395" s="70"/>
      <c r="M395" s="70"/>
      <c r="N395" s="70"/>
      <c r="O395" s="70"/>
      <c r="P395" s="70"/>
      <c r="Q395" s="70"/>
      <c r="R395" s="70"/>
      <c r="S395" s="70"/>
      <c r="T395" s="70"/>
      <c r="U395" s="70"/>
      <c r="V395" s="70"/>
      <c r="X395" s="30" t="s">
        <v>6063</v>
      </c>
      <c r="Y395" s="70"/>
      <c r="Z395" s="70"/>
      <c r="AA395" s="70"/>
      <c r="AB395" s="70"/>
      <c r="AC395" s="70"/>
      <c r="AD395" s="70"/>
      <c r="AE395" s="70"/>
      <c r="AF395" s="70"/>
      <c r="AG395" s="70"/>
      <c r="AH395" s="70"/>
      <c r="AI395" s="70"/>
      <c r="AJ395" s="70"/>
      <c r="AK395" s="70"/>
      <c r="AL395" s="70"/>
      <c r="AM395" s="70"/>
      <c r="AN395" s="70"/>
      <c r="AO395" s="70"/>
      <c r="AP395" s="70"/>
      <c r="AQ395" s="70"/>
      <c r="AR395" s="70"/>
    </row>
    <row r="396" spans="2:44" x14ac:dyDescent="0.25">
      <c r="B396" s="7" t="s">
        <v>6008</v>
      </c>
      <c r="C396" s="50" t="s">
        <v>6010</v>
      </c>
      <c r="D396" s="50" t="s">
        <v>6011</v>
      </c>
      <c r="E396" s="50" t="s">
        <v>6012</v>
      </c>
      <c r="F396" s="50" t="s">
        <v>6013</v>
      </c>
      <c r="G396" s="50" t="s">
        <v>6014</v>
      </c>
      <c r="H396" s="50" t="s">
        <v>6015</v>
      </c>
      <c r="I396" s="50" t="s">
        <v>6016</v>
      </c>
      <c r="J396" s="50" t="s">
        <v>6017</v>
      </c>
      <c r="K396" s="50" t="s">
        <v>6018</v>
      </c>
      <c r="L396" s="50" t="s">
        <v>6019</v>
      </c>
      <c r="M396" s="50" t="s">
        <v>6020</v>
      </c>
      <c r="N396" s="50" t="s">
        <v>6021</v>
      </c>
      <c r="O396" s="50" t="s">
        <v>6022</v>
      </c>
      <c r="P396" s="50" t="s">
        <v>6023</v>
      </c>
      <c r="Q396" s="50" t="s">
        <v>6024</v>
      </c>
      <c r="R396" s="50" t="s">
        <v>6025</v>
      </c>
      <c r="S396" s="50" t="s">
        <v>6026</v>
      </c>
      <c r="T396" s="50" t="s">
        <v>6027</v>
      </c>
      <c r="U396" s="50" t="s">
        <v>6028</v>
      </c>
      <c r="V396" s="50" t="s">
        <v>6029</v>
      </c>
      <c r="X396" s="50" t="s">
        <v>6009</v>
      </c>
      <c r="Y396" s="50" t="s">
        <v>6010</v>
      </c>
      <c r="Z396" s="50" t="s">
        <v>6011</v>
      </c>
      <c r="AA396" s="50" t="s">
        <v>6012</v>
      </c>
      <c r="AB396" s="50" t="s">
        <v>6013</v>
      </c>
      <c r="AC396" s="50" t="s">
        <v>6014</v>
      </c>
      <c r="AD396" s="50" t="s">
        <v>6015</v>
      </c>
      <c r="AE396" s="50" t="s">
        <v>6016</v>
      </c>
      <c r="AF396" s="50" t="s">
        <v>6017</v>
      </c>
      <c r="AG396" s="50" t="s">
        <v>6018</v>
      </c>
      <c r="AH396" s="50" t="s">
        <v>6019</v>
      </c>
      <c r="AI396" s="50" t="s">
        <v>6020</v>
      </c>
      <c r="AJ396" s="50" t="s">
        <v>6021</v>
      </c>
      <c r="AK396" s="50" t="s">
        <v>6022</v>
      </c>
      <c r="AL396" s="50" t="s">
        <v>6023</v>
      </c>
      <c r="AM396" s="50" t="s">
        <v>6024</v>
      </c>
      <c r="AN396" s="50" t="s">
        <v>6025</v>
      </c>
      <c r="AO396" s="50" t="s">
        <v>6026</v>
      </c>
      <c r="AP396" s="50" t="s">
        <v>6027</v>
      </c>
      <c r="AQ396" s="50" t="s">
        <v>6028</v>
      </c>
      <c r="AR396" s="50" t="s">
        <v>6029</v>
      </c>
    </row>
    <row r="397" spans="2:44" x14ac:dyDescent="0.25">
      <c r="B397" t="s">
        <v>517</v>
      </c>
      <c r="C397" s="24">
        <v>0</v>
      </c>
      <c r="D397" s="24">
        <v>0</v>
      </c>
      <c r="E397" s="24">
        <v>0</v>
      </c>
      <c r="F397" s="24">
        <v>0</v>
      </c>
      <c r="G397" s="24">
        <v>0</v>
      </c>
      <c r="H397" s="24">
        <v>0</v>
      </c>
      <c r="I397" s="24">
        <v>0</v>
      </c>
      <c r="J397" s="24">
        <v>0</v>
      </c>
      <c r="K397" s="24">
        <v>0</v>
      </c>
      <c r="L397" s="24">
        <v>0</v>
      </c>
      <c r="M397" s="24">
        <v>0</v>
      </c>
      <c r="N397" s="24">
        <v>0</v>
      </c>
      <c r="O397" s="24">
        <v>0</v>
      </c>
      <c r="P397" s="24">
        <v>0</v>
      </c>
      <c r="Q397" s="24">
        <v>0</v>
      </c>
      <c r="R397" s="24">
        <v>0</v>
      </c>
      <c r="S397" s="24">
        <v>0</v>
      </c>
      <c r="T397" s="24">
        <v>0</v>
      </c>
      <c r="U397" s="24">
        <v>0</v>
      </c>
      <c r="V397" s="24">
        <v>0</v>
      </c>
      <c r="X397" s="24">
        <v>0</v>
      </c>
      <c r="Y397" s="6">
        <v>0</v>
      </c>
      <c r="Z397" s="6">
        <v>0</v>
      </c>
      <c r="AA397" s="6">
        <v>0</v>
      </c>
      <c r="AB397" s="6">
        <v>0</v>
      </c>
      <c r="AC397" s="6">
        <v>0</v>
      </c>
      <c r="AD397" s="6">
        <v>0</v>
      </c>
      <c r="AE397" s="6">
        <v>0</v>
      </c>
      <c r="AF397" s="6">
        <v>0</v>
      </c>
      <c r="AG397" s="6">
        <v>0</v>
      </c>
      <c r="AH397" s="6">
        <v>0</v>
      </c>
      <c r="AI397" s="6">
        <v>0</v>
      </c>
      <c r="AJ397" s="6">
        <v>0</v>
      </c>
      <c r="AK397" s="6">
        <v>0</v>
      </c>
      <c r="AL397" s="6">
        <v>0</v>
      </c>
      <c r="AM397" s="6">
        <v>0</v>
      </c>
      <c r="AN397" s="6">
        <v>0</v>
      </c>
      <c r="AO397" s="6">
        <v>0</v>
      </c>
      <c r="AP397" s="6">
        <v>0</v>
      </c>
      <c r="AQ397" s="6">
        <v>0</v>
      </c>
      <c r="AR397" s="6">
        <v>0</v>
      </c>
    </row>
    <row r="398" spans="2:44" x14ac:dyDescent="0.25">
      <c r="B398" s="91" t="s">
        <v>519</v>
      </c>
      <c r="C398" s="41">
        <v>0</v>
      </c>
      <c r="D398" s="41">
        <v>0</v>
      </c>
      <c r="E398" s="41">
        <v>0</v>
      </c>
      <c r="F398" s="41">
        <v>0</v>
      </c>
      <c r="G398" s="41">
        <v>0</v>
      </c>
      <c r="H398" s="41">
        <v>0</v>
      </c>
      <c r="I398" s="41">
        <v>0</v>
      </c>
      <c r="J398" s="41">
        <v>0</v>
      </c>
      <c r="K398" s="41">
        <v>0</v>
      </c>
      <c r="L398" s="41">
        <v>0</v>
      </c>
      <c r="M398" s="41">
        <v>0</v>
      </c>
      <c r="N398" s="41">
        <v>0</v>
      </c>
      <c r="O398" s="41">
        <v>0</v>
      </c>
      <c r="P398" s="41">
        <v>0</v>
      </c>
      <c r="Q398" s="41">
        <v>0</v>
      </c>
      <c r="R398" s="41">
        <v>0</v>
      </c>
      <c r="S398" s="41">
        <v>0</v>
      </c>
      <c r="T398" s="41">
        <v>0</v>
      </c>
      <c r="U398" s="41">
        <v>0</v>
      </c>
      <c r="V398" s="41">
        <v>0</v>
      </c>
      <c r="X398" s="41">
        <v>0</v>
      </c>
      <c r="Y398" s="64">
        <v>0</v>
      </c>
      <c r="Z398" s="64">
        <v>0</v>
      </c>
      <c r="AA398" s="64">
        <v>0</v>
      </c>
      <c r="AB398" s="64">
        <v>0</v>
      </c>
      <c r="AC398" s="64">
        <v>0</v>
      </c>
      <c r="AD398" s="64">
        <v>0</v>
      </c>
      <c r="AE398" s="64">
        <v>0</v>
      </c>
      <c r="AF398" s="64">
        <v>0</v>
      </c>
      <c r="AG398" s="64">
        <v>0</v>
      </c>
      <c r="AH398" s="64">
        <v>0</v>
      </c>
      <c r="AI398" s="64">
        <v>0</v>
      </c>
      <c r="AJ398" s="64">
        <v>0</v>
      </c>
      <c r="AK398" s="64">
        <v>0</v>
      </c>
      <c r="AL398" s="64">
        <v>0</v>
      </c>
      <c r="AM398" s="64">
        <v>0</v>
      </c>
      <c r="AN398" s="64">
        <v>0</v>
      </c>
      <c r="AO398" s="64">
        <v>0</v>
      </c>
      <c r="AP398" s="64">
        <v>0</v>
      </c>
      <c r="AQ398" s="64">
        <v>0</v>
      </c>
      <c r="AR398" s="64">
        <v>0</v>
      </c>
    </row>
    <row r="399" spans="2:44" x14ac:dyDescent="0.25">
      <c r="B399" t="s">
        <v>521</v>
      </c>
      <c r="C399" s="24">
        <v>0</v>
      </c>
      <c r="D399" s="24">
        <v>0</v>
      </c>
      <c r="E399" s="24">
        <v>0</v>
      </c>
      <c r="F399" s="24">
        <v>0</v>
      </c>
      <c r="G399" s="24">
        <v>0</v>
      </c>
      <c r="H399" s="24">
        <v>0</v>
      </c>
      <c r="I399" s="24">
        <v>0</v>
      </c>
      <c r="J399" s="24">
        <v>0</v>
      </c>
      <c r="K399" s="24">
        <v>0</v>
      </c>
      <c r="L399" s="24">
        <v>0</v>
      </c>
      <c r="M399" s="24">
        <v>0</v>
      </c>
      <c r="N399" s="24">
        <v>0</v>
      </c>
      <c r="O399" s="24">
        <v>0</v>
      </c>
      <c r="P399" s="24">
        <v>0</v>
      </c>
      <c r="Q399" s="24">
        <v>0</v>
      </c>
      <c r="R399" s="24">
        <v>0</v>
      </c>
      <c r="S399" s="24">
        <v>0</v>
      </c>
      <c r="T399" s="24">
        <v>0</v>
      </c>
      <c r="U399" s="24">
        <v>0</v>
      </c>
      <c r="V399" s="24">
        <v>0</v>
      </c>
      <c r="X399" s="24">
        <v>0</v>
      </c>
      <c r="Y399" s="6">
        <v>0</v>
      </c>
      <c r="Z399" s="6">
        <v>0</v>
      </c>
      <c r="AA399" s="6">
        <v>0</v>
      </c>
      <c r="AB399" s="6">
        <v>0</v>
      </c>
      <c r="AC399" s="6">
        <v>0</v>
      </c>
      <c r="AD399" s="6">
        <v>0</v>
      </c>
      <c r="AE399" s="6">
        <v>0</v>
      </c>
      <c r="AF399" s="6">
        <v>0</v>
      </c>
      <c r="AG399" s="6">
        <v>0</v>
      </c>
      <c r="AH399" s="6">
        <v>0</v>
      </c>
      <c r="AI399" s="6">
        <v>0</v>
      </c>
      <c r="AJ399" s="6">
        <v>0</v>
      </c>
      <c r="AK399" s="6">
        <v>0</v>
      </c>
      <c r="AL399" s="6">
        <v>0</v>
      </c>
      <c r="AM399" s="6">
        <v>0</v>
      </c>
      <c r="AN399" s="6">
        <v>0</v>
      </c>
      <c r="AO399" s="6">
        <v>0</v>
      </c>
      <c r="AP399" s="6">
        <v>0</v>
      </c>
      <c r="AQ399" s="6">
        <v>0</v>
      </c>
      <c r="AR399" s="6">
        <v>0</v>
      </c>
    </row>
    <row r="400" spans="2:44" x14ac:dyDescent="0.25">
      <c r="B400" s="91" t="s">
        <v>523</v>
      </c>
      <c r="C400" s="41">
        <v>359.68270080005385</v>
      </c>
      <c r="D400" s="41">
        <v>1398.4658810036751</v>
      </c>
      <c r="E400" s="41">
        <v>2067.8729446680363</v>
      </c>
      <c r="F400" s="41">
        <v>2531.5099928296277</v>
      </c>
      <c r="G400" s="41">
        <v>2874.6850897836966</v>
      </c>
      <c r="H400" s="41">
        <v>3140.3456385901068</v>
      </c>
      <c r="I400" s="41">
        <v>3352.718754653476</v>
      </c>
      <c r="J400" s="41">
        <v>3526.6605885160734</v>
      </c>
      <c r="K400" s="41">
        <v>3671.8609763075019</v>
      </c>
      <c r="L400" s="41">
        <v>3794.9452852418253</v>
      </c>
      <c r="M400" s="41">
        <v>3900.6154490768172</v>
      </c>
      <c r="N400" s="41">
        <v>3992.3106410085961</v>
      </c>
      <c r="O400" s="41">
        <v>4072.6100833831542</v>
      </c>
      <c r="P400" s="41">
        <v>4143.4892549732313</v>
      </c>
      <c r="Q400" s="41">
        <v>4206.4887130106672</v>
      </c>
      <c r="R400" s="41">
        <v>4262.8287193444685</v>
      </c>
      <c r="S400" s="41">
        <v>4313.4890999537674</v>
      </c>
      <c r="T400" s="41">
        <v>4359.2661427145995</v>
      </c>
      <c r="U400" s="41">
        <v>4400.8139402629222</v>
      </c>
      <c r="V400" s="41">
        <v>4438.6749576921839</v>
      </c>
      <c r="X400" s="41">
        <v>5000</v>
      </c>
      <c r="Y400" s="64">
        <v>7.1936540160010776E-2</v>
      </c>
      <c r="Z400" s="64">
        <v>0.27969317620073503</v>
      </c>
      <c r="AA400" s="64">
        <v>0.41357458893360727</v>
      </c>
      <c r="AB400" s="64">
        <v>0.5063019985659255</v>
      </c>
      <c r="AC400" s="64">
        <v>0.57493701795673935</v>
      </c>
      <c r="AD400" s="64">
        <v>0.62806912771802137</v>
      </c>
      <c r="AE400" s="64">
        <v>0.67054375093069518</v>
      </c>
      <c r="AF400" s="64">
        <v>0.70533211770321469</v>
      </c>
      <c r="AG400" s="64">
        <v>0.73437219526150044</v>
      </c>
      <c r="AH400" s="64">
        <v>0.75898905704836506</v>
      </c>
      <c r="AI400" s="64">
        <v>0.78012308981536349</v>
      </c>
      <c r="AJ400" s="64">
        <v>0.79846212820171925</v>
      </c>
      <c r="AK400" s="64">
        <v>0.81452201667663082</v>
      </c>
      <c r="AL400" s="64">
        <v>0.82869785099464621</v>
      </c>
      <c r="AM400" s="64">
        <v>0.84129774260213341</v>
      </c>
      <c r="AN400" s="64">
        <v>0.85256574386889372</v>
      </c>
      <c r="AO400" s="64">
        <v>0.86269781999075346</v>
      </c>
      <c r="AP400" s="64">
        <v>0.87185322854291991</v>
      </c>
      <c r="AQ400" s="64">
        <v>0.88016278805258441</v>
      </c>
      <c r="AR400" s="64">
        <v>0.88773499153843682</v>
      </c>
    </row>
    <row r="401" spans="2:44" x14ac:dyDescent="0.25">
      <c r="B401" t="s">
        <v>525</v>
      </c>
      <c r="C401" s="24">
        <v>2152.8363664049457</v>
      </c>
      <c r="D401" s="24">
        <v>7219.6273081551717</v>
      </c>
      <c r="E401" s="24">
        <v>10492.818716330608</v>
      </c>
      <c r="F401" s="24">
        <v>12769.189587000912</v>
      </c>
      <c r="G401" s="24">
        <v>14458.798333894178</v>
      </c>
      <c r="H401" s="24">
        <v>15769.35688931983</v>
      </c>
      <c r="I401" s="24">
        <v>16818.592945802215</v>
      </c>
      <c r="J401" s="24">
        <v>17678.953896566709</v>
      </c>
      <c r="K401" s="24">
        <v>18397.822046444177</v>
      </c>
      <c r="L401" s="24">
        <v>19007.664772246477</v>
      </c>
      <c r="M401" s="24">
        <v>19531.564188120163</v>
      </c>
      <c r="N401" s="24">
        <v>19986.42801743736</v>
      </c>
      <c r="O401" s="24">
        <v>20384.951858886969</v>
      </c>
      <c r="P401" s="24">
        <v>20736.869755389311</v>
      </c>
      <c r="Q401" s="24">
        <v>21049.779617662945</v>
      </c>
      <c r="R401" s="24">
        <v>21329.704482647001</v>
      </c>
      <c r="S401" s="24">
        <v>21581.484035848596</v>
      </c>
      <c r="T401" s="24">
        <v>21809.053872157299</v>
      </c>
      <c r="U401" s="24">
        <v>22015.648612559129</v>
      </c>
      <c r="V401" s="24">
        <v>22203.952215732934</v>
      </c>
      <c r="X401" s="24">
        <v>25000</v>
      </c>
      <c r="Y401" s="6">
        <v>8.6113454656197824E-2</v>
      </c>
      <c r="Z401" s="6">
        <v>0.28878509232620686</v>
      </c>
      <c r="AA401" s="6">
        <v>0.41971274865322433</v>
      </c>
      <c r="AB401" s="6">
        <v>0.51076758348003648</v>
      </c>
      <c r="AC401" s="6">
        <v>0.57835193335576707</v>
      </c>
      <c r="AD401" s="6">
        <v>0.6307742755727932</v>
      </c>
      <c r="AE401" s="6">
        <v>0.67274371783208864</v>
      </c>
      <c r="AF401" s="6">
        <v>0.70715815586266839</v>
      </c>
      <c r="AG401" s="6">
        <v>0.73591288185776704</v>
      </c>
      <c r="AH401" s="6">
        <v>0.76030659088985908</v>
      </c>
      <c r="AI401" s="6">
        <v>0.78126256752480649</v>
      </c>
      <c r="AJ401" s="6">
        <v>0.79945712069749442</v>
      </c>
      <c r="AK401" s="6">
        <v>0.81539807435547873</v>
      </c>
      <c r="AL401" s="6">
        <v>0.82947479021557247</v>
      </c>
      <c r="AM401" s="6">
        <v>0.84199118470651779</v>
      </c>
      <c r="AN401" s="6">
        <v>0.85318817930588009</v>
      </c>
      <c r="AO401" s="6">
        <v>0.86325936143394388</v>
      </c>
      <c r="AP401" s="6">
        <v>0.87236215488629199</v>
      </c>
      <c r="AQ401" s="6">
        <v>0.8806259445023652</v>
      </c>
      <c r="AR401" s="6">
        <v>0.88815808862931733</v>
      </c>
    </row>
    <row r="402" spans="2:44" x14ac:dyDescent="0.25">
      <c r="B402" s="91" t="s">
        <v>527</v>
      </c>
      <c r="C402" s="41">
        <v>6273.4079104194334</v>
      </c>
      <c r="D402" s="41">
        <v>19788.481006096801</v>
      </c>
      <c r="E402" s="41">
        <v>28530.100724980199</v>
      </c>
      <c r="F402" s="41">
        <v>34621.943394611073</v>
      </c>
      <c r="G402" s="41">
        <v>39149.740251982679</v>
      </c>
      <c r="H402" s="41">
        <v>42665.180906443624</v>
      </c>
      <c r="I402" s="41">
        <v>45481.699877961262</v>
      </c>
      <c r="J402" s="41">
        <v>47792.521760912357</v>
      </c>
      <c r="K402" s="41">
        <v>49724.191839777945</v>
      </c>
      <c r="L402" s="41">
        <v>51363.514734914039</v>
      </c>
      <c r="M402" s="41">
        <v>52772.256333481339</v>
      </c>
      <c r="N402" s="41">
        <v>53995.692903193565</v>
      </c>
      <c r="O402" s="41">
        <v>55067.841893557372</v>
      </c>
      <c r="P402" s="41">
        <v>56014.798864231241</v>
      </c>
      <c r="Q402" s="41">
        <v>56856.941836082442</v>
      </c>
      <c r="R402" s="41">
        <v>57610.431254848954</v>
      </c>
      <c r="S402" s="41">
        <v>58288.2569936949</v>
      </c>
      <c r="T402" s="41">
        <v>58900.985560984307</v>
      </c>
      <c r="U402" s="41">
        <v>59457.303838527529</v>
      </c>
      <c r="V402" s="41">
        <v>59964.421637932537</v>
      </c>
      <c r="X402" s="41">
        <v>67500</v>
      </c>
      <c r="Y402" s="64">
        <v>9.2939376450658279E-2</v>
      </c>
      <c r="Z402" s="64">
        <v>0.29316268157180447</v>
      </c>
      <c r="AA402" s="64">
        <v>0.42266815888859555</v>
      </c>
      <c r="AB402" s="64">
        <v>0.51291767992016402</v>
      </c>
      <c r="AC402" s="64">
        <v>0.57999615188122489</v>
      </c>
      <c r="AD402" s="64">
        <v>0.63207675416953513</v>
      </c>
      <c r="AE402" s="64">
        <v>0.67380296115498162</v>
      </c>
      <c r="AF402" s="64">
        <v>0.70803735942092383</v>
      </c>
      <c r="AG402" s="64">
        <v>0.73665469392263616</v>
      </c>
      <c r="AH402" s="64">
        <v>0.76094095903576353</v>
      </c>
      <c r="AI402" s="64">
        <v>0.7818112049404643</v>
      </c>
      <c r="AJ402" s="64">
        <v>0.79993619115842318</v>
      </c>
      <c r="AK402" s="64">
        <v>0.81581987990455362</v>
      </c>
      <c r="AL402" s="64">
        <v>0.82984887206268509</v>
      </c>
      <c r="AM402" s="64">
        <v>0.84232506423825837</v>
      </c>
      <c r="AN402" s="64">
        <v>0.85348787044220675</v>
      </c>
      <c r="AO402" s="64">
        <v>0.86352973323992444</v>
      </c>
      <c r="AP402" s="64">
        <v>0.87260719349606386</v>
      </c>
      <c r="AQ402" s="64">
        <v>0.8808489457559634</v>
      </c>
      <c r="AR402" s="64">
        <v>0.88836180204344495</v>
      </c>
    </row>
    <row r="403" spans="2:44" x14ac:dyDescent="0.25">
      <c r="B403" t="s">
        <v>529</v>
      </c>
      <c r="C403" s="24">
        <v>12538.926063245801</v>
      </c>
      <c r="D403" s="24">
        <v>37820.21004539328</v>
      </c>
      <c r="E403" s="24">
        <v>54188.573022443976</v>
      </c>
      <c r="F403" s="24">
        <v>65614.081234256868</v>
      </c>
      <c r="G403" s="24">
        <v>74115.512196753349</v>
      </c>
      <c r="H403" s="24">
        <v>80721.286399556018</v>
      </c>
      <c r="I403" s="24">
        <v>86016.82038274454</v>
      </c>
      <c r="J403" s="24">
        <v>90363.529070030112</v>
      </c>
      <c r="K403" s="24">
        <v>93998.367962454635</v>
      </c>
      <c r="L403" s="24">
        <v>97084.019061021361</v>
      </c>
      <c r="M403" s="24">
        <v>99736.319907451558</v>
      </c>
      <c r="N403" s="24">
        <v>102040.2320634658</v>
      </c>
      <c r="O403" s="24">
        <v>104059.6208249968</v>
      </c>
      <c r="P403" s="24">
        <v>105843.49906678735</v>
      </c>
      <c r="Q403" s="24">
        <v>107430.15468156329</v>
      </c>
      <c r="R403" s="24">
        <v>108849.96075956819</v>
      </c>
      <c r="S403" s="24">
        <v>110127.33814157879</v>
      </c>
      <c r="T403" s="24">
        <v>111282.15664577317</v>
      </c>
      <c r="U403" s="24">
        <v>112330.75513352743</v>
      </c>
      <c r="V403" s="24">
        <v>113286.6969802348</v>
      </c>
      <c r="X403" s="24">
        <v>127500</v>
      </c>
      <c r="Y403" s="6">
        <v>9.8344518143104326E-2</v>
      </c>
      <c r="Z403" s="6">
        <v>0.29662909839524143</v>
      </c>
      <c r="AA403" s="6">
        <v>0.4250084158623057</v>
      </c>
      <c r="AB403" s="6">
        <v>0.51462024497456371</v>
      </c>
      <c r="AC403" s="6">
        <v>0.58129813487649684</v>
      </c>
      <c r="AD403" s="6">
        <v>0.63310812862396881</v>
      </c>
      <c r="AE403" s="6">
        <v>0.67464172849211401</v>
      </c>
      <c r="AF403" s="6">
        <v>0.70873356133356946</v>
      </c>
      <c r="AG403" s="6">
        <v>0.73724210166631088</v>
      </c>
      <c r="AH403" s="6">
        <v>0.76144328675310868</v>
      </c>
      <c r="AI403" s="6">
        <v>0.78224564633295335</v>
      </c>
      <c r="AJ403" s="6">
        <v>0.8003155455958102</v>
      </c>
      <c r="AK403" s="6">
        <v>0.81615388882350437</v>
      </c>
      <c r="AL403" s="6">
        <v>0.83014509071990084</v>
      </c>
      <c r="AM403" s="6">
        <v>0.84258944848284933</v>
      </c>
      <c r="AN403" s="6">
        <v>0.85372518242798578</v>
      </c>
      <c r="AO403" s="6">
        <v>0.8637438285614023</v>
      </c>
      <c r="AP403" s="6">
        <v>0.87280122859429932</v>
      </c>
      <c r="AQ403" s="6">
        <v>0.88102553045903864</v>
      </c>
      <c r="AR403" s="6">
        <v>0.88852311357046909</v>
      </c>
    </row>
    <row r="404" spans="2:44" x14ac:dyDescent="0.25">
      <c r="B404" s="91" t="s">
        <v>531</v>
      </c>
      <c r="C404" s="41">
        <v>18979.025728076816</v>
      </c>
      <c r="D404" s="41">
        <v>55380.004047324721</v>
      </c>
      <c r="E404" s="41">
        <v>78966.562840564176</v>
      </c>
      <c r="F404" s="41">
        <v>95452.103700340609</v>
      </c>
      <c r="G404" s="41">
        <v>107729.31448160787</v>
      </c>
      <c r="H404" s="41">
        <v>117274.84776974267</v>
      </c>
      <c r="I404" s="41">
        <v>124930.58068273592</v>
      </c>
      <c r="J404" s="41">
        <v>131216.85703887616</v>
      </c>
      <c r="K404" s="41">
        <v>136475.13076188424</v>
      </c>
      <c r="L404" s="41">
        <v>140939.9890905451</v>
      </c>
      <c r="M404" s="41">
        <v>144778.56269961945</v>
      </c>
      <c r="N404" s="41">
        <v>148113.49071562811</v>
      </c>
      <c r="O404" s="41">
        <v>151036.99615671585</v>
      </c>
      <c r="P404" s="41">
        <v>153619.87812238</v>
      </c>
      <c r="Q404" s="41">
        <v>155917.45922314841</v>
      </c>
      <c r="R404" s="41">
        <v>157973.63679053987</v>
      </c>
      <c r="S404" s="41">
        <v>159823.71327556556</v>
      </c>
      <c r="T404" s="41">
        <v>161496.41781778901</v>
      </c>
      <c r="U404" s="41">
        <v>163015.37836964041</v>
      </c>
      <c r="V404" s="41">
        <v>164400.21227096298</v>
      </c>
      <c r="X404" s="41">
        <v>185000</v>
      </c>
      <c r="Y404" s="64">
        <v>0.10258932825987468</v>
      </c>
      <c r="Z404" s="64">
        <v>0.2993513732287823</v>
      </c>
      <c r="AA404" s="64">
        <v>0.42684628562467125</v>
      </c>
      <c r="AB404" s="64">
        <v>0.51595731729913841</v>
      </c>
      <c r="AC404" s="64">
        <v>0.58232061881950203</v>
      </c>
      <c r="AD404" s="64">
        <v>0.63391809605266314</v>
      </c>
      <c r="AE404" s="64">
        <v>0.67530043612289681</v>
      </c>
      <c r="AF404" s="64">
        <v>0.70928030831824951</v>
      </c>
      <c r="AG404" s="64">
        <v>0.73770340952369862</v>
      </c>
      <c r="AH404" s="64">
        <v>0.76183777886781134</v>
      </c>
      <c r="AI404" s="64">
        <v>0.78258682540334834</v>
      </c>
      <c r="AJ404" s="64">
        <v>0.80061346332771954</v>
      </c>
      <c r="AK404" s="64">
        <v>0.81641619544170729</v>
      </c>
      <c r="AL404" s="64">
        <v>0.83037771958043249</v>
      </c>
      <c r="AM404" s="64">
        <v>0.84279707688188332</v>
      </c>
      <c r="AN404" s="64">
        <v>0.85391155021913445</v>
      </c>
      <c r="AO404" s="64">
        <v>0.86391196365170575</v>
      </c>
      <c r="AP404" s="64">
        <v>0.87295360982588655</v>
      </c>
      <c r="AQ404" s="64">
        <v>0.88116420740346169</v>
      </c>
      <c r="AR404" s="64">
        <v>0.88864979605925931</v>
      </c>
    </row>
    <row r="405" spans="2:44" x14ac:dyDescent="0.25">
      <c r="B405" t="s">
        <v>533</v>
      </c>
      <c r="C405" s="24">
        <v>22189.87084330041</v>
      </c>
      <c r="D405" s="24">
        <v>62110.357087023389</v>
      </c>
      <c r="E405" s="24">
        <v>88005.324584188449</v>
      </c>
      <c r="F405" s="24">
        <v>106136.341785923</v>
      </c>
      <c r="G405" s="24">
        <v>119654.91926562111</v>
      </c>
      <c r="H405" s="24">
        <v>130174.37380594955</v>
      </c>
      <c r="I405" s="24">
        <v>138616.45156402397</v>
      </c>
      <c r="J405" s="24">
        <v>145551.75416287215</v>
      </c>
      <c r="K405" s="24">
        <v>151355.16049164755</v>
      </c>
      <c r="L405" s="24">
        <v>156284.46196169915</v>
      </c>
      <c r="M405" s="24">
        <v>160523.4592096071</v>
      </c>
      <c r="N405" s="24">
        <v>164207.10734163437</v>
      </c>
      <c r="O405" s="24">
        <v>167436.94370010446</v>
      </c>
      <c r="P405" s="24">
        <v>170290.95254488869</v>
      </c>
      <c r="Q405" s="24">
        <v>172830.09433823911</v>
      </c>
      <c r="R405" s="24">
        <v>175102.75609754099</v>
      </c>
      <c r="S405" s="24">
        <v>177147.86235577942</v>
      </c>
      <c r="T405" s="24">
        <v>178997.09818156893</v>
      </c>
      <c r="U405" s="24">
        <v>180676.52868691468</v>
      </c>
      <c r="V405" s="24">
        <v>182207.79923809177</v>
      </c>
      <c r="X405" s="24">
        <v>205000</v>
      </c>
      <c r="Y405" s="6">
        <v>0.10824327240634346</v>
      </c>
      <c r="Z405" s="6">
        <v>0.30297735164401651</v>
      </c>
      <c r="AA405" s="6">
        <v>0.42929426626433392</v>
      </c>
      <c r="AB405" s="6">
        <v>0.51773825261425854</v>
      </c>
      <c r="AC405" s="6">
        <v>0.58368253300302975</v>
      </c>
      <c r="AD405" s="6">
        <v>0.63499694539487583</v>
      </c>
      <c r="AE405" s="6">
        <v>0.67617781250743403</v>
      </c>
      <c r="AF405" s="6">
        <v>0.71000855689205933</v>
      </c>
      <c r="AG405" s="6">
        <v>0.73831785605681732</v>
      </c>
      <c r="AH405" s="6">
        <v>0.76236322908145926</v>
      </c>
      <c r="AI405" s="6">
        <v>0.78304126443710775</v>
      </c>
      <c r="AJ405" s="6">
        <v>0.8010102797152896</v>
      </c>
      <c r="AK405" s="6">
        <v>0.81676557902489977</v>
      </c>
      <c r="AL405" s="6">
        <v>0.8306875733897009</v>
      </c>
      <c r="AM405" s="6">
        <v>0.84307363091823961</v>
      </c>
      <c r="AN405" s="6">
        <v>0.8541597858416633</v>
      </c>
      <c r="AO405" s="6">
        <v>0.86413591393063127</v>
      </c>
      <c r="AP405" s="6">
        <v>0.87315657649545819</v>
      </c>
      <c r="AQ405" s="6">
        <v>0.88134892042397406</v>
      </c>
      <c r="AR405" s="6">
        <v>0.88881853286874035</v>
      </c>
    </row>
    <row r="406" spans="2:44" x14ac:dyDescent="0.25">
      <c r="B406" s="91" t="s">
        <v>535</v>
      </c>
      <c r="C406" s="41">
        <v>21655.606630495713</v>
      </c>
      <c r="D406" s="41">
        <v>61183.826243384778</v>
      </c>
      <c r="E406" s="41">
        <v>86817.934118864025</v>
      </c>
      <c r="F406" s="41">
        <v>104758.94716665542</v>
      </c>
      <c r="G406" s="41">
        <v>118132.20383575361</v>
      </c>
      <c r="H406" s="41">
        <v>128536.57229028524</v>
      </c>
      <c r="I406" s="41">
        <v>136885.09301416244</v>
      </c>
      <c r="J406" s="41">
        <v>143742.7729146278</v>
      </c>
      <c r="K406" s="41">
        <v>149480.71283858718</v>
      </c>
      <c r="L406" s="41">
        <v>154354.05097304092</v>
      </c>
      <c r="M406" s="41">
        <v>158544.66454233264</v>
      </c>
      <c r="N406" s="41">
        <v>162186.07720873572</v>
      </c>
      <c r="O406" s="41">
        <v>165378.73721644169</v>
      </c>
      <c r="P406" s="41">
        <v>168199.78443687895</v>
      </c>
      <c r="Q406" s="41">
        <v>170709.51392912419</v>
      </c>
      <c r="R406" s="41">
        <v>172955.78085194415</v>
      </c>
      <c r="S406" s="41">
        <v>174977.0792697228</v>
      </c>
      <c r="T406" s="41">
        <v>176804.74195162737</v>
      </c>
      <c r="U406" s="41">
        <v>178464.54280553875</v>
      </c>
      <c r="V406" s="41">
        <v>179977.88433197371</v>
      </c>
      <c r="X406" s="41">
        <v>202500.00000000003</v>
      </c>
      <c r="Y406" s="64">
        <v>0.10694126731108992</v>
      </c>
      <c r="Z406" s="64">
        <v>0.30214235181918403</v>
      </c>
      <c r="AA406" s="64">
        <v>0.4287305388585877</v>
      </c>
      <c r="AB406" s="64">
        <v>0.51732813415632295</v>
      </c>
      <c r="AC406" s="64">
        <v>0.58336890783088191</v>
      </c>
      <c r="AD406" s="64">
        <v>0.63474850513721104</v>
      </c>
      <c r="AE406" s="64">
        <v>0.67597576797117243</v>
      </c>
      <c r="AF406" s="64">
        <v>0.70984085389939644</v>
      </c>
      <c r="AG406" s="64">
        <v>0.73817635969672668</v>
      </c>
      <c r="AH406" s="64">
        <v>0.76224222702736244</v>
      </c>
      <c r="AI406" s="64">
        <v>0.7829366150238648</v>
      </c>
      <c r="AJ406" s="64">
        <v>0.80091889979622566</v>
      </c>
      <c r="AK406" s="64">
        <v>0.81668512205650201</v>
      </c>
      <c r="AL406" s="64">
        <v>0.83061621944137742</v>
      </c>
      <c r="AM406" s="64">
        <v>0.84300994532900819</v>
      </c>
      <c r="AN406" s="64">
        <v>0.85410262149108207</v>
      </c>
      <c r="AO406" s="64">
        <v>0.86408434207270512</v>
      </c>
      <c r="AP406" s="64">
        <v>0.87310983679815968</v>
      </c>
      <c r="AQ406" s="64">
        <v>0.88130638422488261</v>
      </c>
      <c r="AR406" s="64">
        <v>0.88877967571345029</v>
      </c>
    </row>
    <row r="407" spans="2:44" x14ac:dyDescent="0.25">
      <c r="B407" t="s">
        <v>537</v>
      </c>
      <c r="C407" s="24">
        <v>23631.231565698323</v>
      </c>
      <c r="D407" s="24">
        <v>68289.804599971554</v>
      </c>
      <c r="E407" s="24">
        <v>97234.025838699425</v>
      </c>
      <c r="F407" s="24">
        <v>117472.31694222997</v>
      </c>
      <c r="G407" s="24">
        <v>132548.31572715993</v>
      </c>
      <c r="H407" s="24">
        <v>144272.11483142045</v>
      </c>
      <c r="I407" s="24">
        <v>153676.18637369724</v>
      </c>
      <c r="J407" s="24">
        <v>161398.90133420136</v>
      </c>
      <c r="K407" s="24">
        <v>167859.27630257804</v>
      </c>
      <c r="L407" s="24">
        <v>173345.24657226875</v>
      </c>
      <c r="M407" s="24">
        <v>178061.98525908479</v>
      </c>
      <c r="N407" s="24">
        <v>182160.06781997593</v>
      </c>
      <c r="O407" s="24">
        <v>185752.73835434311</v>
      </c>
      <c r="P407" s="24">
        <v>188926.94245200671</v>
      </c>
      <c r="Q407" s="24">
        <v>191750.62552048237</v>
      </c>
      <c r="R407" s="24">
        <v>194277.70489162882</v>
      </c>
      <c r="S407" s="24">
        <v>196551.54403753154</v>
      </c>
      <c r="T407" s="24">
        <v>198607.43424449253</v>
      </c>
      <c r="U407" s="24">
        <v>200474.40196247565</v>
      </c>
      <c r="V407" s="24">
        <v>202176.54783407066</v>
      </c>
      <c r="X407" s="24">
        <v>227500.00000000006</v>
      </c>
      <c r="Y407" s="6">
        <v>0.10387354534372886</v>
      </c>
      <c r="Z407" s="6">
        <v>0.30017496527460014</v>
      </c>
      <c r="AA407" s="6">
        <v>0.42740231137889845</v>
      </c>
      <c r="AB407" s="6">
        <v>0.51636183271309866</v>
      </c>
      <c r="AC407" s="6">
        <v>0.58262995924026328</v>
      </c>
      <c r="AD407" s="6">
        <v>0.63416314211613367</v>
      </c>
      <c r="AE407" s="6">
        <v>0.67549972032394379</v>
      </c>
      <c r="AF407" s="6">
        <v>0.70944572015033547</v>
      </c>
      <c r="AG407" s="6">
        <v>0.73784297275858457</v>
      </c>
      <c r="AH407" s="6">
        <v>0.76195712779019209</v>
      </c>
      <c r="AI407" s="6">
        <v>0.78269004509487794</v>
      </c>
      <c r="AJ407" s="6">
        <v>0.80070359481308084</v>
      </c>
      <c r="AK407" s="6">
        <v>0.8164955532059035</v>
      </c>
      <c r="AL407" s="6">
        <v>0.83044809869013914</v>
      </c>
      <c r="AM407" s="6">
        <v>0.84285989239772452</v>
      </c>
      <c r="AN407" s="6">
        <v>0.85396793358957701</v>
      </c>
      <c r="AO407" s="6">
        <v>0.86396283093420434</v>
      </c>
      <c r="AP407" s="6">
        <v>0.87299971096480211</v>
      </c>
      <c r="AQ407" s="6">
        <v>0.88120616247242023</v>
      </c>
      <c r="AR407" s="6">
        <v>0.88868812234756311</v>
      </c>
    </row>
    <row r="408" spans="2:44" x14ac:dyDescent="0.25">
      <c r="B408" s="91" t="s">
        <v>539</v>
      </c>
      <c r="C408" s="41">
        <v>29362.485505719986</v>
      </c>
      <c r="D408" s="41">
        <v>85395.002795629392</v>
      </c>
      <c r="E408" s="41">
        <v>121705.10767083876</v>
      </c>
      <c r="F408" s="41">
        <v>147087.06016260813</v>
      </c>
      <c r="G408" s="41">
        <v>165991.37224206305</v>
      </c>
      <c r="H408" s="41">
        <v>180690.41880886848</v>
      </c>
      <c r="I408" s="41">
        <v>192479.94832861895</v>
      </c>
      <c r="J408" s="41">
        <v>202160.92739507472</v>
      </c>
      <c r="K408" s="41">
        <v>210259.00477219428</v>
      </c>
      <c r="L408" s="41">
        <v>217135.33990971779</v>
      </c>
      <c r="M408" s="41">
        <v>223047.2541657805</v>
      </c>
      <c r="N408" s="41">
        <v>228183.57684734947</v>
      </c>
      <c r="O408" s="41">
        <v>232686.31080211975</v>
      </c>
      <c r="P408" s="41">
        <v>236664.47454655301</v>
      </c>
      <c r="Q408" s="41">
        <v>240203.25795684825</v>
      </c>
      <c r="R408" s="41">
        <v>243370.25915075114</v>
      </c>
      <c r="S408" s="41">
        <v>246219.84209935876</v>
      </c>
      <c r="T408" s="41">
        <v>248796.24909933977</v>
      </c>
      <c r="U408" s="41">
        <v>251135.86737609957</v>
      </c>
      <c r="V408" s="41">
        <v>253268.90827025479</v>
      </c>
      <c r="X408" s="41">
        <v>285000</v>
      </c>
      <c r="Y408" s="64">
        <v>0.10302626493235083</v>
      </c>
      <c r="Z408" s="64">
        <v>0.29963158875659435</v>
      </c>
      <c r="AA408" s="64">
        <v>0.42703546551171495</v>
      </c>
      <c r="AB408" s="64">
        <v>0.51609494793897592</v>
      </c>
      <c r="AC408" s="64">
        <v>0.58242586751601066</v>
      </c>
      <c r="AD408" s="64">
        <v>0.63400146950480163</v>
      </c>
      <c r="AE408" s="64">
        <v>0.67536823974954019</v>
      </c>
      <c r="AF408" s="64">
        <v>0.70933658735113936</v>
      </c>
      <c r="AG408" s="64">
        <v>0.7377508939375238</v>
      </c>
      <c r="AH408" s="64">
        <v>0.76187838564813259</v>
      </c>
      <c r="AI408" s="64">
        <v>0.78262194444133504</v>
      </c>
      <c r="AJ408" s="64">
        <v>0.80064412928894546</v>
      </c>
      <c r="AK408" s="64">
        <v>0.81644319579691138</v>
      </c>
      <c r="AL408" s="64">
        <v>0.83040166507562463</v>
      </c>
      <c r="AM408" s="64">
        <v>0.84281844897139735</v>
      </c>
      <c r="AN408" s="64">
        <v>0.85393073386228469</v>
      </c>
      <c r="AO408" s="64">
        <v>0.86392927052406587</v>
      </c>
      <c r="AP408" s="64">
        <v>0.87296929508540266</v>
      </c>
      <c r="AQ408" s="64">
        <v>0.88117848202140203</v>
      </c>
      <c r="AR408" s="64">
        <v>0.88866283603598173</v>
      </c>
    </row>
    <row r="409" spans="2:44" x14ac:dyDescent="0.25">
      <c r="B409" t="s">
        <v>541</v>
      </c>
      <c r="C409" s="24">
        <v>37958.051456153633</v>
      </c>
      <c r="D409" s="24">
        <v>110760.00809464944</v>
      </c>
      <c r="E409" s="24">
        <v>157933.12568112835</v>
      </c>
      <c r="F409" s="24">
        <v>190904.20740068122</v>
      </c>
      <c r="G409" s="24">
        <v>215458.62896321574</v>
      </c>
      <c r="H409" s="24">
        <v>234549.69553948534</v>
      </c>
      <c r="I409" s="24">
        <v>249861.16136547184</v>
      </c>
      <c r="J409" s="24">
        <v>262433.71407775232</v>
      </c>
      <c r="K409" s="24">
        <v>272950.26152376848</v>
      </c>
      <c r="L409" s="24">
        <v>281879.97818109021</v>
      </c>
      <c r="M409" s="24">
        <v>289557.1253992389</v>
      </c>
      <c r="N409" s="24">
        <v>296226.98143125622</v>
      </c>
      <c r="O409" s="24">
        <v>302073.99231343169</v>
      </c>
      <c r="P409" s="24">
        <v>307239.75624476001</v>
      </c>
      <c r="Q409" s="24">
        <v>311834.91844629683</v>
      </c>
      <c r="R409" s="24">
        <v>315947.27358107973</v>
      </c>
      <c r="S409" s="24">
        <v>319647.42655113112</v>
      </c>
      <c r="T409" s="24">
        <v>322992.83563557803</v>
      </c>
      <c r="U409" s="24">
        <v>326030.75673928083</v>
      </c>
      <c r="V409" s="24">
        <v>328800.42454192595</v>
      </c>
      <c r="X409" s="24">
        <v>370000</v>
      </c>
      <c r="Y409" s="6">
        <v>0.10258932825987468</v>
      </c>
      <c r="Z409" s="6">
        <v>0.2993513732287823</v>
      </c>
      <c r="AA409" s="6">
        <v>0.42684628562467125</v>
      </c>
      <c r="AB409" s="6">
        <v>0.51595731729913841</v>
      </c>
      <c r="AC409" s="6">
        <v>0.58232061881950203</v>
      </c>
      <c r="AD409" s="6">
        <v>0.63391809605266314</v>
      </c>
      <c r="AE409" s="6">
        <v>0.67530043612289681</v>
      </c>
      <c r="AF409" s="6">
        <v>0.70928030831824951</v>
      </c>
      <c r="AG409" s="6">
        <v>0.73770340952369862</v>
      </c>
      <c r="AH409" s="6">
        <v>0.76183777886781134</v>
      </c>
      <c r="AI409" s="6">
        <v>0.78258682540334834</v>
      </c>
      <c r="AJ409" s="6">
        <v>0.80061346332771954</v>
      </c>
      <c r="AK409" s="6">
        <v>0.81641619544170729</v>
      </c>
      <c r="AL409" s="6">
        <v>0.83037771958043249</v>
      </c>
      <c r="AM409" s="6">
        <v>0.84279707688188332</v>
      </c>
      <c r="AN409" s="6">
        <v>0.85391155021913445</v>
      </c>
      <c r="AO409" s="6">
        <v>0.86391196365170575</v>
      </c>
      <c r="AP409" s="6">
        <v>0.87295360982588655</v>
      </c>
      <c r="AQ409" s="6">
        <v>0.88116420740346169</v>
      </c>
      <c r="AR409" s="6">
        <v>0.88864979605925931</v>
      </c>
    </row>
    <row r="410" spans="2:44" x14ac:dyDescent="0.25">
      <c r="B410" s="91" t="s">
        <v>543</v>
      </c>
      <c r="C410" s="41">
        <v>44379.741686600821</v>
      </c>
      <c r="D410" s="41">
        <v>124220.71417404678</v>
      </c>
      <c r="E410" s="41">
        <v>176010.6491683769</v>
      </c>
      <c r="F410" s="41">
        <v>212272.68357184599</v>
      </c>
      <c r="G410" s="41">
        <v>239309.83853124222</v>
      </c>
      <c r="H410" s="41">
        <v>260348.7476118991</v>
      </c>
      <c r="I410" s="41">
        <v>277232.90312804794</v>
      </c>
      <c r="J410" s="41">
        <v>291103.5083257443</v>
      </c>
      <c r="K410" s="41">
        <v>302710.3209832951</v>
      </c>
      <c r="L410" s="41">
        <v>312568.92392339831</v>
      </c>
      <c r="M410" s="41">
        <v>321046.9184192142</v>
      </c>
      <c r="N410" s="41">
        <v>328414.21468326874</v>
      </c>
      <c r="O410" s="41">
        <v>334873.88740020891</v>
      </c>
      <c r="P410" s="41">
        <v>340581.90508977737</v>
      </c>
      <c r="Q410" s="41">
        <v>345660.18867647822</v>
      </c>
      <c r="R410" s="41">
        <v>350205.51219508197</v>
      </c>
      <c r="S410" s="41">
        <v>354295.72471155884</v>
      </c>
      <c r="T410" s="41">
        <v>357994.19636313786</v>
      </c>
      <c r="U410" s="41">
        <v>361353.05737382936</v>
      </c>
      <c r="V410" s="41">
        <v>364415.59847618354</v>
      </c>
      <c r="X410" s="41">
        <v>410000</v>
      </c>
      <c r="Y410" s="64">
        <v>0.10824327240634346</v>
      </c>
      <c r="Z410" s="64">
        <v>0.30297735164401651</v>
      </c>
      <c r="AA410" s="64">
        <v>0.42929426626433392</v>
      </c>
      <c r="AB410" s="64">
        <v>0.51773825261425854</v>
      </c>
      <c r="AC410" s="64">
        <v>0.58368253300302975</v>
      </c>
      <c r="AD410" s="64">
        <v>0.63499694539487583</v>
      </c>
      <c r="AE410" s="64">
        <v>0.67617781250743403</v>
      </c>
      <c r="AF410" s="64">
        <v>0.71000855689205933</v>
      </c>
      <c r="AG410" s="64">
        <v>0.73831785605681732</v>
      </c>
      <c r="AH410" s="64">
        <v>0.76236322908145926</v>
      </c>
      <c r="AI410" s="64">
        <v>0.78304126443710775</v>
      </c>
      <c r="AJ410" s="64">
        <v>0.8010102797152896</v>
      </c>
      <c r="AK410" s="64">
        <v>0.81676557902489977</v>
      </c>
      <c r="AL410" s="64">
        <v>0.8306875733897009</v>
      </c>
      <c r="AM410" s="64">
        <v>0.84307363091823961</v>
      </c>
      <c r="AN410" s="64">
        <v>0.8541597858416633</v>
      </c>
      <c r="AO410" s="64">
        <v>0.86413591393063127</v>
      </c>
      <c r="AP410" s="64">
        <v>0.87315657649545819</v>
      </c>
      <c r="AQ410" s="64">
        <v>0.88134892042397406</v>
      </c>
      <c r="AR410" s="64">
        <v>0.88881853286874035</v>
      </c>
    </row>
    <row r="411" spans="2:44" x14ac:dyDescent="0.25">
      <c r="B411" t="s">
        <v>545</v>
      </c>
      <c r="C411" s="24">
        <v>43311.213260991426</v>
      </c>
      <c r="D411" s="24">
        <v>122367.65248676956</v>
      </c>
      <c r="E411" s="24">
        <v>173635.86823772805</v>
      </c>
      <c r="F411" s="24">
        <v>209517.89433331083</v>
      </c>
      <c r="G411" s="24">
        <v>236264.40767150722</v>
      </c>
      <c r="H411" s="24">
        <v>257073.14458057049</v>
      </c>
      <c r="I411" s="24">
        <v>273770.18602832488</v>
      </c>
      <c r="J411" s="24">
        <v>287485.5458292556</v>
      </c>
      <c r="K411" s="24">
        <v>298961.42567717435</v>
      </c>
      <c r="L411" s="24">
        <v>308708.10194608185</v>
      </c>
      <c r="M411" s="24">
        <v>317089.32908466528</v>
      </c>
      <c r="N411" s="24">
        <v>324372.15441747144</v>
      </c>
      <c r="O411" s="24">
        <v>330757.47443288338</v>
      </c>
      <c r="P411" s="24">
        <v>336399.5688737579</v>
      </c>
      <c r="Q411" s="24">
        <v>341419.02785824839</v>
      </c>
      <c r="R411" s="24">
        <v>345911.56170388829</v>
      </c>
      <c r="S411" s="24">
        <v>349954.15853944561</v>
      </c>
      <c r="T411" s="24">
        <v>353609.48390325473</v>
      </c>
      <c r="U411" s="24">
        <v>356929.08561107749</v>
      </c>
      <c r="V411" s="24">
        <v>359955.76866394741</v>
      </c>
      <c r="X411" s="24">
        <v>405000.00000000006</v>
      </c>
      <c r="Y411" s="6">
        <v>0.10694126731108992</v>
      </c>
      <c r="Z411" s="6">
        <v>0.30214235181918403</v>
      </c>
      <c r="AA411" s="6">
        <v>0.4287305388585877</v>
      </c>
      <c r="AB411" s="6">
        <v>0.51732813415632295</v>
      </c>
      <c r="AC411" s="6">
        <v>0.58336890783088191</v>
      </c>
      <c r="AD411" s="6">
        <v>0.63474850513721104</v>
      </c>
      <c r="AE411" s="6">
        <v>0.67597576797117243</v>
      </c>
      <c r="AF411" s="6">
        <v>0.70984085389939644</v>
      </c>
      <c r="AG411" s="6">
        <v>0.73817635969672668</v>
      </c>
      <c r="AH411" s="6">
        <v>0.76224222702736244</v>
      </c>
      <c r="AI411" s="6">
        <v>0.7829366150238648</v>
      </c>
      <c r="AJ411" s="6">
        <v>0.80091889979622566</v>
      </c>
      <c r="AK411" s="6">
        <v>0.81668512205650201</v>
      </c>
      <c r="AL411" s="6">
        <v>0.83061621944137742</v>
      </c>
      <c r="AM411" s="6">
        <v>0.84300994532900819</v>
      </c>
      <c r="AN411" s="6">
        <v>0.85410262149108207</v>
      </c>
      <c r="AO411" s="6">
        <v>0.86408434207270512</v>
      </c>
      <c r="AP411" s="6">
        <v>0.87310983679815968</v>
      </c>
      <c r="AQ411" s="6">
        <v>0.88130638422488261</v>
      </c>
      <c r="AR411" s="6">
        <v>0.88877967571345029</v>
      </c>
    </row>
    <row r="412" spans="2:44" x14ac:dyDescent="0.25">
      <c r="B412" s="91" t="s">
        <v>547</v>
      </c>
      <c r="C412" s="41">
        <v>47262.463131396646</v>
      </c>
      <c r="D412" s="41">
        <v>136579.60919994311</v>
      </c>
      <c r="E412" s="41">
        <v>194468.05167739885</v>
      </c>
      <c r="F412" s="41">
        <v>234944.63388445994</v>
      </c>
      <c r="G412" s="41">
        <v>265096.63145431987</v>
      </c>
      <c r="H412" s="41">
        <v>288544.22966284089</v>
      </c>
      <c r="I412" s="41">
        <v>307352.37274739449</v>
      </c>
      <c r="J412" s="41">
        <v>322797.80266840273</v>
      </c>
      <c r="K412" s="41">
        <v>335718.55260515609</v>
      </c>
      <c r="L412" s="41">
        <v>346690.4931445375</v>
      </c>
      <c r="M412" s="41">
        <v>356123.97051816958</v>
      </c>
      <c r="N412" s="41">
        <v>364320.13563995186</v>
      </c>
      <c r="O412" s="41">
        <v>371505.47670868621</v>
      </c>
      <c r="P412" s="41">
        <v>377853.88490401342</v>
      </c>
      <c r="Q412" s="41">
        <v>383501.25104096474</v>
      </c>
      <c r="R412" s="41">
        <v>388555.40978325764</v>
      </c>
      <c r="S412" s="41">
        <v>393103.08807506307</v>
      </c>
      <c r="T412" s="41">
        <v>397214.86848898506</v>
      </c>
      <c r="U412" s="41">
        <v>400948.80392495129</v>
      </c>
      <c r="V412" s="41">
        <v>404353.09566814132</v>
      </c>
      <c r="X412" s="41">
        <v>455000.00000000012</v>
      </c>
      <c r="Y412" s="64">
        <v>0.10387354534372886</v>
      </c>
      <c r="Z412" s="64">
        <v>0.30017496527460014</v>
      </c>
      <c r="AA412" s="64">
        <v>0.42740231137889845</v>
      </c>
      <c r="AB412" s="64">
        <v>0.51636183271309866</v>
      </c>
      <c r="AC412" s="64">
        <v>0.58262995924026328</v>
      </c>
      <c r="AD412" s="64">
        <v>0.63416314211613367</v>
      </c>
      <c r="AE412" s="64">
        <v>0.67549972032394379</v>
      </c>
      <c r="AF412" s="64">
        <v>0.70944572015033547</v>
      </c>
      <c r="AG412" s="64">
        <v>0.73784297275858457</v>
      </c>
      <c r="AH412" s="64">
        <v>0.76195712779019209</v>
      </c>
      <c r="AI412" s="64">
        <v>0.78269004509487794</v>
      </c>
      <c r="AJ412" s="64">
        <v>0.80070359481308084</v>
      </c>
      <c r="AK412" s="64">
        <v>0.8164955532059035</v>
      </c>
      <c r="AL412" s="64">
        <v>0.83044809869013914</v>
      </c>
      <c r="AM412" s="64">
        <v>0.84285989239772452</v>
      </c>
      <c r="AN412" s="64">
        <v>0.85396793358957701</v>
      </c>
      <c r="AO412" s="64">
        <v>0.86396283093420434</v>
      </c>
      <c r="AP412" s="64">
        <v>0.87299971096480211</v>
      </c>
      <c r="AQ412" s="64">
        <v>0.88120616247242023</v>
      </c>
      <c r="AR412" s="64">
        <v>0.88868812234756311</v>
      </c>
    </row>
    <row r="413" spans="2:44" x14ac:dyDescent="0.25">
      <c r="B413" t="s">
        <v>549</v>
      </c>
      <c r="C413" s="24">
        <v>58724.971011439971</v>
      </c>
      <c r="D413" s="24">
        <v>170790.00559125878</v>
      </c>
      <c r="E413" s="24">
        <v>243410.21534167751</v>
      </c>
      <c r="F413" s="24">
        <v>294174.12032521627</v>
      </c>
      <c r="G413" s="24">
        <v>331982.7444841261</v>
      </c>
      <c r="H413" s="24">
        <v>361380.83761773695</v>
      </c>
      <c r="I413" s="24">
        <v>384959.8966572379</v>
      </c>
      <c r="J413" s="24">
        <v>404321.85479014943</v>
      </c>
      <c r="K413" s="24">
        <v>420518.00954438857</v>
      </c>
      <c r="L413" s="24">
        <v>434270.67981943558</v>
      </c>
      <c r="M413" s="24">
        <v>446094.508331561</v>
      </c>
      <c r="N413" s="24">
        <v>456367.15369469894</v>
      </c>
      <c r="O413" s="24">
        <v>465372.62160423951</v>
      </c>
      <c r="P413" s="24">
        <v>473328.94909310603</v>
      </c>
      <c r="Q413" s="24">
        <v>480406.51591369649</v>
      </c>
      <c r="R413" s="24">
        <v>486740.51830150228</v>
      </c>
      <c r="S413" s="24">
        <v>492439.68419871753</v>
      </c>
      <c r="T413" s="24">
        <v>497592.49819867953</v>
      </c>
      <c r="U413" s="24">
        <v>502271.73475219915</v>
      </c>
      <c r="V413" s="24">
        <v>506537.81654050958</v>
      </c>
      <c r="X413" s="24">
        <v>570000</v>
      </c>
      <c r="Y413" s="6">
        <v>0.10302626493235083</v>
      </c>
      <c r="Z413" s="6">
        <v>0.29963158875659435</v>
      </c>
      <c r="AA413" s="6">
        <v>0.42703546551171495</v>
      </c>
      <c r="AB413" s="6">
        <v>0.51609494793897592</v>
      </c>
      <c r="AC413" s="6">
        <v>0.58242586751601066</v>
      </c>
      <c r="AD413" s="6">
        <v>0.63400146950480163</v>
      </c>
      <c r="AE413" s="6">
        <v>0.67536823974954019</v>
      </c>
      <c r="AF413" s="6">
        <v>0.70933658735113936</v>
      </c>
      <c r="AG413" s="6">
        <v>0.7377508939375238</v>
      </c>
      <c r="AH413" s="6">
        <v>0.76187838564813259</v>
      </c>
      <c r="AI413" s="6">
        <v>0.78262194444133504</v>
      </c>
      <c r="AJ413" s="6">
        <v>0.80064412928894546</v>
      </c>
      <c r="AK413" s="6">
        <v>0.81644319579691138</v>
      </c>
      <c r="AL413" s="6">
        <v>0.83040166507562463</v>
      </c>
      <c r="AM413" s="6">
        <v>0.84281844897139735</v>
      </c>
      <c r="AN413" s="6">
        <v>0.85393073386228469</v>
      </c>
      <c r="AO413" s="6">
        <v>0.86392927052406587</v>
      </c>
      <c r="AP413" s="6">
        <v>0.87296929508540266</v>
      </c>
      <c r="AQ413" s="6">
        <v>0.88117848202140203</v>
      </c>
      <c r="AR413" s="6">
        <v>0.88866283603598173</v>
      </c>
    </row>
    <row r="414" spans="2:44" x14ac:dyDescent="0.25">
      <c r="B414" s="91" t="s">
        <v>551</v>
      </c>
      <c r="C414" s="41">
        <v>75916.102912307266</v>
      </c>
      <c r="D414" s="41">
        <v>221520.01618929888</v>
      </c>
      <c r="E414" s="41">
        <v>315866.25136225671</v>
      </c>
      <c r="F414" s="41">
        <v>381808.41480136244</v>
      </c>
      <c r="G414" s="41">
        <v>430917.25792643148</v>
      </c>
      <c r="H414" s="41">
        <v>469099.39107897069</v>
      </c>
      <c r="I414" s="41">
        <v>499722.32273094368</v>
      </c>
      <c r="J414" s="41">
        <v>524867.42815550463</v>
      </c>
      <c r="K414" s="41">
        <v>545900.52304753696</v>
      </c>
      <c r="L414" s="41">
        <v>563759.95636218041</v>
      </c>
      <c r="M414" s="41">
        <v>579114.25079847779</v>
      </c>
      <c r="N414" s="41">
        <v>592453.96286251245</v>
      </c>
      <c r="O414" s="41">
        <v>604147.98462686338</v>
      </c>
      <c r="P414" s="41">
        <v>614479.51248952001</v>
      </c>
      <c r="Q414" s="41">
        <v>623669.83689259365</v>
      </c>
      <c r="R414" s="41">
        <v>631894.54716215946</v>
      </c>
      <c r="S414" s="41">
        <v>639294.85310226225</v>
      </c>
      <c r="T414" s="41">
        <v>645985.67127115605</v>
      </c>
      <c r="U414" s="41">
        <v>652061.51347856165</v>
      </c>
      <c r="V414" s="41">
        <v>657600.84908385191</v>
      </c>
      <c r="X414" s="41">
        <v>740000</v>
      </c>
      <c r="Y414" s="64">
        <v>0.10258932825987468</v>
      </c>
      <c r="Z414" s="64">
        <v>0.2993513732287823</v>
      </c>
      <c r="AA414" s="64">
        <v>0.42684628562467125</v>
      </c>
      <c r="AB414" s="64">
        <v>0.51595731729913841</v>
      </c>
      <c r="AC414" s="64">
        <v>0.58232061881950203</v>
      </c>
      <c r="AD414" s="64">
        <v>0.63391809605266314</v>
      </c>
      <c r="AE414" s="64">
        <v>0.67530043612289681</v>
      </c>
      <c r="AF414" s="64">
        <v>0.70928030831824951</v>
      </c>
      <c r="AG414" s="64">
        <v>0.73770340952369862</v>
      </c>
      <c r="AH414" s="64">
        <v>0.76183777886781134</v>
      </c>
      <c r="AI414" s="64">
        <v>0.78258682540334834</v>
      </c>
      <c r="AJ414" s="64">
        <v>0.80061346332771954</v>
      </c>
      <c r="AK414" s="64">
        <v>0.81641619544170729</v>
      </c>
      <c r="AL414" s="64">
        <v>0.83037771958043249</v>
      </c>
      <c r="AM414" s="64">
        <v>0.84279707688188332</v>
      </c>
      <c r="AN414" s="64">
        <v>0.85391155021913445</v>
      </c>
      <c r="AO414" s="64">
        <v>0.86391196365170575</v>
      </c>
      <c r="AP414" s="64">
        <v>0.87295360982588655</v>
      </c>
      <c r="AQ414" s="64">
        <v>0.88116420740346169</v>
      </c>
      <c r="AR414" s="64">
        <v>0.88864979605925931</v>
      </c>
    </row>
    <row r="415" spans="2:44" x14ac:dyDescent="0.25">
      <c r="B415" t="s">
        <v>553</v>
      </c>
      <c r="C415" s="24">
        <v>88759.483373201641</v>
      </c>
      <c r="D415" s="24">
        <v>248441.42834809356</v>
      </c>
      <c r="E415" s="24">
        <v>352021.2983367538</v>
      </c>
      <c r="F415" s="24">
        <v>424545.36714369198</v>
      </c>
      <c r="G415" s="24">
        <v>478619.67706248444</v>
      </c>
      <c r="H415" s="24">
        <v>520697.49522379821</v>
      </c>
      <c r="I415" s="24">
        <v>554465.80625609588</v>
      </c>
      <c r="J415" s="24">
        <v>582207.01665148861</v>
      </c>
      <c r="K415" s="24">
        <v>605420.64196659019</v>
      </c>
      <c r="L415" s="24">
        <v>625137.84784679662</v>
      </c>
      <c r="M415" s="24">
        <v>642093.8368384284</v>
      </c>
      <c r="N415" s="24">
        <v>656828.42936653749</v>
      </c>
      <c r="O415" s="24">
        <v>669747.77480041783</v>
      </c>
      <c r="P415" s="24">
        <v>681163.81017955474</v>
      </c>
      <c r="Q415" s="24">
        <v>691320.37735295645</v>
      </c>
      <c r="R415" s="24">
        <v>700411.02439016395</v>
      </c>
      <c r="S415" s="24">
        <v>708591.44942311768</v>
      </c>
      <c r="T415" s="24">
        <v>715988.39272627572</v>
      </c>
      <c r="U415" s="24">
        <v>722706.11474765872</v>
      </c>
      <c r="V415" s="24">
        <v>728831.19695236709</v>
      </c>
      <c r="X415" s="24">
        <v>820000</v>
      </c>
      <c r="Y415" s="6">
        <v>0.10824327240634346</v>
      </c>
      <c r="Z415" s="6">
        <v>0.30297735164401651</v>
      </c>
      <c r="AA415" s="6">
        <v>0.42929426626433392</v>
      </c>
      <c r="AB415" s="6">
        <v>0.51773825261425854</v>
      </c>
      <c r="AC415" s="6">
        <v>0.58368253300302975</v>
      </c>
      <c r="AD415" s="6">
        <v>0.63499694539487583</v>
      </c>
      <c r="AE415" s="6">
        <v>0.67617781250743403</v>
      </c>
      <c r="AF415" s="6">
        <v>0.71000855689205933</v>
      </c>
      <c r="AG415" s="6">
        <v>0.73831785605681732</v>
      </c>
      <c r="AH415" s="6">
        <v>0.76236322908145926</v>
      </c>
      <c r="AI415" s="6">
        <v>0.78304126443710775</v>
      </c>
      <c r="AJ415" s="6">
        <v>0.8010102797152896</v>
      </c>
      <c r="AK415" s="6">
        <v>0.81676557902489977</v>
      </c>
      <c r="AL415" s="6">
        <v>0.8306875733897009</v>
      </c>
      <c r="AM415" s="6">
        <v>0.84307363091823961</v>
      </c>
      <c r="AN415" s="6">
        <v>0.8541597858416633</v>
      </c>
      <c r="AO415" s="6">
        <v>0.86413591393063127</v>
      </c>
      <c r="AP415" s="6">
        <v>0.87315657649545819</v>
      </c>
      <c r="AQ415" s="6">
        <v>0.88134892042397406</v>
      </c>
      <c r="AR415" s="6">
        <v>0.88881853286874035</v>
      </c>
    </row>
    <row r="416" spans="2:44" x14ac:dyDescent="0.25">
      <c r="B416" s="91" t="s">
        <v>555</v>
      </c>
      <c r="C416" s="41">
        <v>86622.426521982852</v>
      </c>
      <c r="D416" s="41">
        <v>244735.30497353911</v>
      </c>
      <c r="E416" s="41">
        <v>347271.7364754561</v>
      </c>
      <c r="F416" s="41">
        <v>419035.78866662167</v>
      </c>
      <c r="G416" s="41">
        <v>472528.81534301443</v>
      </c>
      <c r="H416" s="41">
        <v>514146.28916114097</v>
      </c>
      <c r="I416" s="41">
        <v>547540.37205664976</v>
      </c>
      <c r="J416" s="41">
        <v>574971.0916585112</v>
      </c>
      <c r="K416" s="41">
        <v>597922.85135434871</v>
      </c>
      <c r="L416" s="41">
        <v>617416.2038921637</v>
      </c>
      <c r="M416" s="41">
        <v>634178.65816933056</v>
      </c>
      <c r="N416" s="41">
        <v>648744.30883494287</v>
      </c>
      <c r="O416" s="41">
        <v>661514.94886576675</v>
      </c>
      <c r="P416" s="41">
        <v>672799.13774751581</v>
      </c>
      <c r="Q416" s="41">
        <v>682838.05571649678</v>
      </c>
      <c r="R416" s="41">
        <v>691823.12340777658</v>
      </c>
      <c r="S416" s="41">
        <v>699908.31707889121</v>
      </c>
      <c r="T416" s="41">
        <v>707218.96780650946</v>
      </c>
      <c r="U416" s="41">
        <v>713858.17122215498</v>
      </c>
      <c r="V416" s="41">
        <v>719911.53732789482</v>
      </c>
      <c r="X416" s="41">
        <v>810000.00000000012</v>
      </c>
      <c r="Y416" s="64">
        <v>0.10694126731108992</v>
      </c>
      <c r="Z416" s="64">
        <v>0.30214235181918403</v>
      </c>
      <c r="AA416" s="64">
        <v>0.4287305388585877</v>
      </c>
      <c r="AB416" s="64">
        <v>0.51732813415632295</v>
      </c>
      <c r="AC416" s="64">
        <v>0.58336890783088191</v>
      </c>
      <c r="AD416" s="64">
        <v>0.63474850513721104</v>
      </c>
      <c r="AE416" s="64">
        <v>0.67597576797117243</v>
      </c>
      <c r="AF416" s="64">
        <v>0.70984085389939644</v>
      </c>
      <c r="AG416" s="64">
        <v>0.73817635969672668</v>
      </c>
      <c r="AH416" s="64">
        <v>0.76224222702736244</v>
      </c>
      <c r="AI416" s="64">
        <v>0.7829366150238648</v>
      </c>
      <c r="AJ416" s="64">
        <v>0.80091889979622566</v>
      </c>
      <c r="AK416" s="64">
        <v>0.81668512205650201</v>
      </c>
      <c r="AL416" s="64">
        <v>0.83061621944137742</v>
      </c>
      <c r="AM416" s="64">
        <v>0.84300994532900819</v>
      </c>
      <c r="AN416" s="64">
        <v>0.85410262149108207</v>
      </c>
      <c r="AO416" s="64">
        <v>0.86408434207270512</v>
      </c>
      <c r="AP416" s="64">
        <v>0.87310983679815968</v>
      </c>
      <c r="AQ416" s="64">
        <v>0.88130638422488261</v>
      </c>
      <c r="AR416" s="64">
        <v>0.88877967571345029</v>
      </c>
    </row>
    <row r="418" spans="2:44" x14ac:dyDescent="0.25">
      <c r="B418" s="30" t="s">
        <v>6064</v>
      </c>
      <c r="C418" s="70"/>
      <c r="D418" s="70"/>
      <c r="E418" s="70"/>
      <c r="F418" s="70"/>
      <c r="G418" s="70"/>
      <c r="H418" s="70"/>
      <c r="I418" s="70"/>
      <c r="J418" s="70"/>
      <c r="K418" s="70"/>
      <c r="L418" s="70"/>
      <c r="M418" s="70"/>
      <c r="N418" s="70"/>
      <c r="O418" s="70"/>
      <c r="P418" s="70"/>
      <c r="Q418" s="70"/>
      <c r="R418" s="70"/>
      <c r="S418" s="70"/>
      <c r="T418" s="70"/>
      <c r="U418" s="70"/>
      <c r="V418" s="70"/>
      <c r="X418" s="30" t="s">
        <v>6065</v>
      </c>
      <c r="Y418" s="70"/>
      <c r="Z418" s="70"/>
      <c r="AA418" s="70"/>
      <c r="AB418" s="70"/>
      <c r="AC418" s="70"/>
      <c r="AD418" s="70"/>
      <c r="AE418" s="70"/>
      <c r="AF418" s="70"/>
      <c r="AG418" s="70"/>
      <c r="AH418" s="70"/>
      <c r="AI418" s="70"/>
      <c r="AJ418" s="70"/>
      <c r="AK418" s="70"/>
      <c r="AL418" s="70"/>
      <c r="AM418" s="70"/>
      <c r="AN418" s="70"/>
      <c r="AO418" s="70"/>
      <c r="AP418" s="70"/>
      <c r="AQ418" s="70"/>
      <c r="AR418" s="70"/>
    </row>
    <row r="419" spans="2:44" x14ac:dyDescent="0.25">
      <c r="B419" s="7" t="s">
        <v>6008</v>
      </c>
      <c r="C419" s="50" t="s">
        <v>6010</v>
      </c>
      <c r="D419" s="50" t="s">
        <v>6011</v>
      </c>
      <c r="E419" s="50" t="s">
        <v>6012</v>
      </c>
      <c r="F419" s="50" t="s">
        <v>6013</v>
      </c>
      <c r="G419" s="50" t="s">
        <v>6014</v>
      </c>
      <c r="H419" s="50" t="s">
        <v>6015</v>
      </c>
      <c r="I419" s="50" t="s">
        <v>6016</v>
      </c>
      <c r="J419" s="50" t="s">
        <v>6017</v>
      </c>
      <c r="K419" s="50" t="s">
        <v>6018</v>
      </c>
      <c r="L419" s="50" t="s">
        <v>6019</v>
      </c>
      <c r="M419" s="50" t="s">
        <v>6020</v>
      </c>
      <c r="N419" s="50" t="s">
        <v>6021</v>
      </c>
      <c r="O419" s="50" t="s">
        <v>6022</v>
      </c>
      <c r="P419" s="50" t="s">
        <v>6023</v>
      </c>
      <c r="Q419" s="50" t="s">
        <v>6024</v>
      </c>
      <c r="R419" s="50" t="s">
        <v>6025</v>
      </c>
      <c r="S419" s="50" t="s">
        <v>6026</v>
      </c>
      <c r="T419" s="50" t="s">
        <v>6027</v>
      </c>
      <c r="U419" s="50" t="s">
        <v>6028</v>
      </c>
      <c r="V419" s="50" t="s">
        <v>6029</v>
      </c>
      <c r="X419" s="50" t="s">
        <v>6009</v>
      </c>
      <c r="Y419" s="50" t="s">
        <v>6010</v>
      </c>
      <c r="Z419" s="50" t="s">
        <v>6011</v>
      </c>
      <c r="AA419" s="50" t="s">
        <v>6012</v>
      </c>
      <c r="AB419" s="50" t="s">
        <v>6013</v>
      </c>
      <c r="AC419" s="50" t="s">
        <v>6014</v>
      </c>
      <c r="AD419" s="50" t="s">
        <v>6015</v>
      </c>
      <c r="AE419" s="50" t="s">
        <v>6016</v>
      </c>
      <c r="AF419" s="50" t="s">
        <v>6017</v>
      </c>
      <c r="AG419" s="50" t="s">
        <v>6018</v>
      </c>
      <c r="AH419" s="50" t="s">
        <v>6019</v>
      </c>
      <c r="AI419" s="50" t="s">
        <v>6020</v>
      </c>
      <c r="AJ419" s="50" t="s">
        <v>6021</v>
      </c>
      <c r="AK419" s="50" t="s">
        <v>6022</v>
      </c>
      <c r="AL419" s="50" t="s">
        <v>6023</v>
      </c>
      <c r="AM419" s="50" t="s">
        <v>6024</v>
      </c>
      <c r="AN419" s="50" t="s">
        <v>6025</v>
      </c>
      <c r="AO419" s="50" t="s">
        <v>6026</v>
      </c>
      <c r="AP419" s="50" t="s">
        <v>6027</v>
      </c>
      <c r="AQ419" s="50" t="s">
        <v>6028</v>
      </c>
      <c r="AR419" s="50" t="s">
        <v>6029</v>
      </c>
    </row>
    <row r="420" spans="2:44" x14ac:dyDescent="0.25">
      <c r="B420" t="s">
        <v>517</v>
      </c>
      <c r="C420" s="24">
        <v>0</v>
      </c>
      <c r="D420" s="24">
        <v>0</v>
      </c>
      <c r="E420" s="24">
        <v>0</v>
      </c>
      <c r="F420" s="24">
        <v>0</v>
      </c>
      <c r="G420" s="24">
        <v>0</v>
      </c>
      <c r="H420" s="24">
        <v>0</v>
      </c>
      <c r="I420" s="24">
        <v>0</v>
      </c>
      <c r="J420" s="24">
        <v>0</v>
      </c>
      <c r="K420" s="24">
        <v>0</v>
      </c>
      <c r="L420" s="24">
        <v>0</v>
      </c>
      <c r="M420" s="24">
        <v>0</v>
      </c>
      <c r="N420" s="24">
        <v>0</v>
      </c>
      <c r="O420" s="24">
        <v>0</v>
      </c>
      <c r="P420" s="24">
        <v>0</v>
      </c>
      <c r="Q420" s="24">
        <v>0</v>
      </c>
      <c r="R420" s="24">
        <v>0</v>
      </c>
      <c r="S420" s="24">
        <v>0</v>
      </c>
      <c r="T420" s="24">
        <v>0</v>
      </c>
      <c r="U420" s="24">
        <v>0</v>
      </c>
      <c r="V420" s="24">
        <v>0</v>
      </c>
      <c r="X420" s="24">
        <v>0</v>
      </c>
      <c r="Y420" s="6">
        <v>0</v>
      </c>
      <c r="Z420" s="6">
        <v>0</v>
      </c>
      <c r="AA420" s="6">
        <v>0</v>
      </c>
      <c r="AB420" s="6">
        <v>0</v>
      </c>
      <c r="AC420" s="6">
        <v>0</v>
      </c>
      <c r="AD420" s="6">
        <v>0</v>
      </c>
      <c r="AE420" s="6">
        <v>0</v>
      </c>
      <c r="AF420" s="6">
        <v>0</v>
      </c>
      <c r="AG420" s="6">
        <v>0</v>
      </c>
      <c r="AH420" s="6">
        <v>0</v>
      </c>
      <c r="AI420" s="6">
        <v>0</v>
      </c>
      <c r="AJ420" s="6">
        <v>0</v>
      </c>
      <c r="AK420" s="6">
        <v>0</v>
      </c>
      <c r="AL420" s="6">
        <v>0</v>
      </c>
      <c r="AM420" s="6">
        <v>0</v>
      </c>
      <c r="AN420" s="6">
        <v>0</v>
      </c>
      <c r="AO420" s="6">
        <v>0</v>
      </c>
      <c r="AP420" s="6">
        <v>0</v>
      </c>
      <c r="AQ420" s="6">
        <v>0</v>
      </c>
      <c r="AR420" s="6">
        <v>0</v>
      </c>
    </row>
    <row r="421" spans="2:44" x14ac:dyDescent="0.25">
      <c r="B421" s="91" t="s">
        <v>519</v>
      </c>
      <c r="C421" s="41">
        <v>0</v>
      </c>
      <c r="D421" s="41">
        <v>0</v>
      </c>
      <c r="E421" s="41">
        <v>0</v>
      </c>
      <c r="F421" s="41">
        <v>0</v>
      </c>
      <c r="G421" s="41">
        <v>0</v>
      </c>
      <c r="H421" s="41">
        <v>0</v>
      </c>
      <c r="I421" s="41">
        <v>0</v>
      </c>
      <c r="J421" s="41">
        <v>0</v>
      </c>
      <c r="K421" s="41">
        <v>0</v>
      </c>
      <c r="L421" s="41">
        <v>0</v>
      </c>
      <c r="M421" s="41">
        <v>0</v>
      </c>
      <c r="N421" s="41">
        <v>0</v>
      </c>
      <c r="O421" s="41">
        <v>0</v>
      </c>
      <c r="P421" s="41">
        <v>0</v>
      </c>
      <c r="Q421" s="41">
        <v>0</v>
      </c>
      <c r="R421" s="41">
        <v>0</v>
      </c>
      <c r="S421" s="41">
        <v>0</v>
      </c>
      <c r="T421" s="41">
        <v>0</v>
      </c>
      <c r="U421" s="41">
        <v>0</v>
      </c>
      <c r="V421" s="41">
        <v>0</v>
      </c>
      <c r="X421" s="41">
        <v>0</v>
      </c>
      <c r="Y421" s="64">
        <v>0</v>
      </c>
      <c r="Z421" s="64">
        <v>0</v>
      </c>
      <c r="AA421" s="64">
        <v>0</v>
      </c>
      <c r="AB421" s="64">
        <v>0</v>
      </c>
      <c r="AC421" s="64">
        <v>0</v>
      </c>
      <c r="AD421" s="64">
        <v>0</v>
      </c>
      <c r="AE421" s="64">
        <v>0</v>
      </c>
      <c r="AF421" s="64">
        <v>0</v>
      </c>
      <c r="AG421" s="64">
        <v>0</v>
      </c>
      <c r="AH421" s="64">
        <v>0</v>
      </c>
      <c r="AI421" s="64">
        <v>0</v>
      </c>
      <c r="AJ421" s="64">
        <v>0</v>
      </c>
      <c r="AK421" s="64">
        <v>0</v>
      </c>
      <c r="AL421" s="64">
        <v>0</v>
      </c>
      <c r="AM421" s="64">
        <v>0</v>
      </c>
      <c r="AN421" s="64">
        <v>0</v>
      </c>
      <c r="AO421" s="64">
        <v>0</v>
      </c>
      <c r="AP421" s="64">
        <v>0</v>
      </c>
      <c r="AQ421" s="64">
        <v>0</v>
      </c>
      <c r="AR421" s="64">
        <v>0</v>
      </c>
    </row>
    <row r="422" spans="2:44" x14ac:dyDescent="0.25">
      <c r="B422" t="s">
        <v>521</v>
      </c>
      <c r="C422" s="24">
        <v>0</v>
      </c>
      <c r="D422" s="24">
        <v>0</v>
      </c>
      <c r="E422" s="24">
        <v>0</v>
      </c>
      <c r="F422" s="24">
        <v>0</v>
      </c>
      <c r="G422" s="24">
        <v>0</v>
      </c>
      <c r="H422" s="24">
        <v>0</v>
      </c>
      <c r="I422" s="24">
        <v>0</v>
      </c>
      <c r="J422" s="24">
        <v>0</v>
      </c>
      <c r="K422" s="24">
        <v>0</v>
      </c>
      <c r="L422" s="24">
        <v>0</v>
      </c>
      <c r="M422" s="24">
        <v>0</v>
      </c>
      <c r="N422" s="24">
        <v>0</v>
      </c>
      <c r="O422" s="24">
        <v>0</v>
      </c>
      <c r="P422" s="24">
        <v>0</v>
      </c>
      <c r="Q422" s="24">
        <v>0</v>
      </c>
      <c r="R422" s="24">
        <v>0</v>
      </c>
      <c r="S422" s="24">
        <v>0</v>
      </c>
      <c r="T422" s="24">
        <v>0</v>
      </c>
      <c r="U422" s="24">
        <v>0</v>
      </c>
      <c r="V422" s="24">
        <v>0</v>
      </c>
      <c r="X422" s="24">
        <v>0</v>
      </c>
      <c r="Y422" s="6">
        <v>0</v>
      </c>
      <c r="Z422" s="6">
        <v>0</v>
      </c>
      <c r="AA422" s="6">
        <v>0</v>
      </c>
      <c r="AB422" s="6">
        <v>0</v>
      </c>
      <c r="AC422" s="6">
        <v>0</v>
      </c>
      <c r="AD422" s="6">
        <v>0</v>
      </c>
      <c r="AE422" s="6">
        <v>0</v>
      </c>
      <c r="AF422" s="6">
        <v>0</v>
      </c>
      <c r="AG422" s="6">
        <v>0</v>
      </c>
      <c r="AH422" s="6">
        <v>0</v>
      </c>
      <c r="AI422" s="6">
        <v>0</v>
      </c>
      <c r="AJ422" s="6">
        <v>0</v>
      </c>
      <c r="AK422" s="6">
        <v>0</v>
      </c>
      <c r="AL422" s="6">
        <v>0</v>
      </c>
      <c r="AM422" s="6">
        <v>0</v>
      </c>
      <c r="AN422" s="6">
        <v>0</v>
      </c>
      <c r="AO422" s="6">
        <v>0</v>
      </c>
      <c r="AP422" s="6">
        <v>0</v>
      </c>
      <c r="AQ422" s="6">
        <v>0</v>
      </c>
      <c r="AR422" s="6">
        <v>0</v>
      </c>
    </row>
    <row r="423" spans="2:44" x14ac:dyDescent="0.25">
      <c r="B423" s="91" t="s">
        <v>523</v>
      </c>
      <c r="C423" s="41">
        <v>0</v>
      </c>
      <c r="D423" s="41">
        <v>0</v>
      </c>
      <c r="E423" s="41">
        <v>0</v>
      </c>
      <c r="F423" s="41">
        <v>0</v>
      </c>
      <c r="G423" s="41">
        <v>0</v>
      </c>
      <c r="H423" s="41">
        <v>0</v>
      </c>
      <c r="I423" s="41">
        <v>0</v>
      </c>
      <c r="J423" s="41">
        <v>0</v>
      </c>
      <c r="K423" s="41">
        <v>0</v>
      </c>
      <c r="L423" s="41">
        <v>0</v>
      </c>
      <c r="M423" s="41">
        <v>0</v>
      </c>
      <c r="N423" s="41">
        <v>0</v>
      </c>
      <c r="O423" s="41">
        <v>0</v>
      </c>
      <c r="P423" s="41">
        <v>0</v>
      </c>
      <c r="Q423" s="41">
        <v>0</v>
      </c>
      <c r="R423" s="41">
        <v>0</v>
      </c>
      <c r="S423" s="41">
        <v>0</v>
      </c>
      <c r="T423" s="41">
        <v>0</v>
      </c>
      <c r="U423" s="41">
        <v>0</v>
      </c>
      <c r="V423" s="41">
        <v>0</v>
      </c>
      <c r="X423" s="41">
        <v>0</v>
      </c>
      <c r="Y423" s="64">
        <v>0</v>
      </c>
      <c r="Z423" s="64">
        <v>0</v>
      </c>
      <c r="AA423" s="64">
        <v>0</v>
      </c>
      <c r="AB423" s="64">
        <v>0</v>
      </c>
      <c r="AC423" s="64">
        <v>0</v>
      </c>
      <c r="AD423" s="64">
        <v>0</v>
      </c>
      <c r="AE423" s="64">
        <v>0</v>
      </c>
      <c r="AF423" s="64">
        <v>0</v>
      </c>
      <c r="AG423" s="64">
        <v>0</v>
      </c>
      <c r="AH423" s="64">
        <v>0</v>
      </c>
      <c r="AI423" s="64">
        <v>0</v>
      </c>
      <c r="AJ423" s="64">
        <v>0</v>
      </c>
      <c r="AK423" s="64">
        <v>0</v>
      </c>
      <c r="AL423" s="64">
        <v>0</v>
      </c>
      <c r="AM423" s="64">
        <v>0</v>
      </c>
      <c r="AN423" s="64">
        <v>0</v>
      </c>
      <c r="AO423" s="64">
        <v>0</v>
      </c>
      <c r="AP423" s="64">
        <v>0</v>
      </c>
      <c r="AQ423" s="64">
        <v>0</v>
      </c>
      <c r="AR423" s="64">
        <v>0</v>
      </c>
    </row>
    <row r="424" spans="2:44" x14ac:dyDescent="0.25">
      <c r="B424" t="s">
        <v>525</v>
      </c>
      <c r="C424" s="24">
        <v>3745.0176023295849</v>
      </c>
      <c r="D424" s="24">
        <v>8424.9004996703698</v>
      </c>
      <c r="E424" s="24">
        <v>10341.445264989658</v>
      </c>
      <c r="F424" s="24">
        <v>11291.980579583924</v>
      </c>
      <c r="G424" s="24">
        <v>11800.08141107158</v>
      </c>
      <c r="H424" s="24">
        <v>12084.205047608437</v>
      </c>
      <c r="I424" s="24">
        <v>12248.161282555979</v>
      </c>
      <c r="J424" s="24">
        <v>12345.051959143311</v>
      </c>
      <c r="K424" s="24">
        <v>12403.404415920084</v>
      </c>
      <c r="L424" s="24">
        <v>12439.100012295481</v>
      </c>
      <c r="M424" s="24">
        <v>12461.226064460867</v>
      </c>
      <c r="N424" s="24">
        <v>12475.098106916432</v>
      </c>
      <c r="O424" s="24">
        <v>12483.882518396002</v>
      </c>
      <c r="P424" s="24">
        <v>12489.494720707005</v>
      </c>
      <c r="Q424" s="24">
        <v>12493.108866643221</v>
      </c>
      <c r="R424" s="24">
        <v>12495.453102648007</v>
      </c>
      <c r="S424" s="24">
        <v>12496.983641348803</v>
      </c>
      <c r="T424" s="24">
        <v>12497.988951065421</v>
      </c>
      <c r="U424" s="24">
        <v>12498.652948090908</v>
      </c>
      <c r="V424" s="24">
        <v>12499.093774691743</v>
      </c>
      <c r="X424" s="24">
        <v>12500</v>
      </c>
      <c r="Y424" s="6">
        <v>0.29960140818636677</v>
      </c>
      <c r="Z424" s="6">
        <v>0.67399203997362955</v>
      </c>
      <c r="AA424" s="6">
        <v>0.82731562119917257</v>
      </c>
      <c r="AB424" s="6">
        <v>0.90335844636671392</v>
      </c>
      <c r="AC424" s="6">
        <v>0.94400651288572646</v>
      </c>
      <c r="AD424" s="6">
        <v>0.96673640380867498</v>
      </c>
      <c r="AE424" s="6">
        <v>0.97985290260447833</v>
      </c>
      <c r="AF424" s="6">
        <v>0.98760415673146495</v>
      </c>
      <c r="AG424" s="6">
        <v>0.99227235327360674</v>
      </c>
      <c r="AH424" s="6">
        <v>0.99512800098363852</v>
      </c>
      <c r="AI424" s="6">
        <v>0.9968980851568694</v>
      </c>
      <c r="AJ424" s="6">
        <v>0.99800784855331459</v>
      </c>
      <c r="AK424" s="6">
        <v>0.99871060147168012</v>
      </c>
      <c r="AL424" s="6">
        <v>0.99915957765656038</v>
      </c>
      <c r="AM424" s="6">
        <v>0.99944870933145769</v>
      </c>
      <c r="AN424" s="6">
        <v>0.99963624821184061</v>
      </c>
      <c r="AO424" s="6">
        <v>0.99975869130790418</v>
      </c>
      <c r="AP424" s="6">
        <v>0.99983911608523368</v>
      </c>
      <c r="AQ424" s="6">
        <v>0.99989223584727271</v>
      </c>
      <c r="AR424" s="6">
        <v>0.99992750197533942</v>
      </c>
    </row>
    <row r="425" spans="2:44" x14ac:dyDescent="0.25">
      <c r="B425" s="91" t="s">
        <v>527</v>
      </c>
      <c r="C425" s="41">
        <v>24390.269738179471</v>
      </c>
      <c r="D425" s="41">
        <v>51269.899921011616</v>
      </c>
      <c r="E425" s="41">
        <v>62396.057529593963</v>
      </c>
      <c r="F425" s="41">
        <v>67934.630075926922</v>
      </c>
      <c r="G425" s="41">
        <v>70901.57819048813</v>
      </c>
      <c r="H425" s="41">
        <v>72563.098156143766</v>
      </c>
      <c r="I425" s="41">
        <v>73522.949538730609</v>
      </c>
      <c r="J425" s="41">
        <v>74090.671860447954</v>
      </c>
      <c r="K425" s="41">
        <v>74432.827255357377</v>
      </c>
      <c r="L425" s="41">
        <v>74642.258089419978</v>
      </c>
      <c r="M425" s="41">
        <v>74772.14198644663</v>
      </c>
      <c r="N425" s="41">
        <v>74853.610364238004</v>
      </c>
      <c r="O425" s="41">
        <v>74905.220650962554</v>
      </c>
      <c r="P425" s="41">
        <v>74938.205441372949</v>
      </c>
      <c r="Q425" s="41">
        <v>74959.453924074463</v>
      </c>
      <c r="R425" s="41">
        <v>74973.240386229329</v>
      </c>
      <c r="S425" s="41">
        <v>74982.24394914307</v>
      </c>
      <c r="T425" s="41">
        <v>74988.159284684414</v>
      </c>
      <c r="U425" s="41">
        <v>74992.067217598698</v>
      </c>
      <c r="V425" s="41">
        <v>74994.662252848211</v>
      </c>
      <c r="X425" s="41">
        <v>75000</v>
      </c>
      <c r="Y425" s="64">
        <v>0.32520359650905961</v>
      </c>
      <c r="Z425" s="64">
        <v>0.68359866561348825</v>
      </c>
      <c r="AA425" s="64">
        <v>0.83194743372791946</v>
      </c>
      <c r="AB425" s="64">
        <v>0.90579506767902562</v>
      </c>
      <c r="AC425" s="64">
        <v>0.94535437587317506</v>
      </c>
      <c r="AD425" s="64">
        <v>0.96750797541525024</v>
      </c>
      <c r="AE425" s="64">
        <v>0.98030599384974149</v>
      </c>
      <c r="AF425" s="64">
        <v>0.98787562480597269</v>
      </c>
      <c r="AG425" s="64">
        <v>0.99243769673809834</v>
      </c>
      <c r="AH425" s="64">
        <v>0.99523010785893307</v>
      </c>
      <c r="AI425" s="64">
        <v>0.99696189315262174</v>
      </c>
      <c r="AJ425" s="64">
        <v>0.99804813818984006</v>
      </c>
      <c r="AK425" s="64">
        <v>0.99873627534616738</v>
      </c>
      <c r="AL425" s="64">
        <v>0.99917607255163932</v>
      </c>
      <c r="AM425" s="64">
        <v>0.99945938565432613</v>
      </c>
      <c r="AN425" s="64">
        <v>0.99964320514972438</v>
      </c>
      <c r="AO425" s="64">
        <v>0.99976325265524091</v>
      </c>
      <c r="AP425" s="64">
        <v>0.99984212379579218</v>
      </c>
      <c r="AQ425" s="64">
        <v>0.99989422956798268</v>
      </c>
      <c r="AR425" s="64">
        <v>0.99992883003797617</v>
      </c>
    </row>
    <row r="426" spans="2:44" x14ac:dyDescent="0.25">
      <c r="B426" t="s">
        <v>529</v>
      </c>
      <c r="C426" s="24">
        <v>106971.278281579</v>
      </c>
      <c r="D426" s="24">
        <v>222649.89760637659</v>
      </c>
      <c r="E426" s="24">
        <v>270614.50658801117</v>
      </c>
      <c r="F426" s="24">
        <v>294505.22806129896</v>
      </c>
      <c r="G426" s="24">
        <v>307307.56530815427</v>
      </c>
      <c r="H426" s="24">
        <v>314478.67059028498</v>
      </c>
      <c r="I426" s="24">
        <v>318622.1025634291</v>
      </c>
      <c r="J426" s="24">
        <v>321073.15146566648</v>
      </c>
      <c r="K426" s="24">
        <v>322550.51861310651</v>
      </c>
      <c r="L426" s="24">
        <v>323454.89039791794</v>
      </c>
      <c r="M426" s="24">
        <v>324015.80567438964</v>
      </c>
      <c r="N426" s="24">
        <v>324367.65939352429</v>
      </c>
      <c r="O426" s="24">
        <v>324590.57318122877</v>
      </c>
      <c r="P426" s="24">
        <v>324733.04832403664</v>
      </c>
      <c r="Q426" s="24">
        <v>324824.83415379946</v>
      </c>
      <c r="R426" s="24">
        <v>324884.38952055457</v>
      </c>
      <c r="S426" s="24">
        <v>324923.28518032009</v>
      </c>
      <c r="T426" s="24">
        <v>324948.84061916039</v>
      </c>
      <c r="U426" s="24">
        <v>324965.72429562989</v>
      </c>
      <c r="V426" s="24">
        <v>324976.93616547406</v>
      </c>
      <c r="X426" s="24">
        <v>325000</v>
      </c>
      <c r="Y426" s="6">
        <v>0.32914239471255075</v>
      </c>
      <c r="Z426" s="6">
        <v>0.68507660801962023</v>
      </c>
      <c r="AA426" s="6">
        <v>0.83266002027080355</v>
      </c>
      <c r="AB426" s="6">
        <v>0.90616993249630451</v>
      </c>
      <c r="AC426" s="6">
        <v>0.94556173940970545</v>
      </c>
      <c r="AD426" s="6">
        <v>0.96762667873933839</v>
      </c>
      <c r="AE426" s="6">
        <v>0.98037570019516651</v>
      </c>
      <c r="AF426" s="6">
        <v>0.98791738912512761</v>
      </c>
      <c r="AG426" s="6">
        <v>0.99246313419417387</v>
      </c>
      <c r="AH426" s="6">
        <v>0.99524581660897826</v>
      </c>
      <c r="AI426" s="6">
        <v>0.99697170976735272</v>
      </c>
      <c r="AJ426" s="6">
        <v>0.99805433659545939</v>
      </c>
      <c r="AK426" s="6">
        <v>0.99874022517301164</v>
      </c>
      <c r="AL426" s="6">
        <v>0.99917861022780508</v>
      </c>
      <c r="AM426" s="6">
        <v>0.99946102816553684</v>
      </c>
      <c r="AN426" s="6">
        <v>0.99964427544786016</v>
      </c>
      <c r="AO426" s="6">
        <v>0.99976395440098487</v>
      </c>
      <c r="AP426" s="6">
        <v>0.99984258652049351</v>
      </c>
      <c r="AQ426" s="6">
        <v>0.99989453629424585</v>
      </c>
      <c r="AR426" s="6">
        <v>0.99992903435530478</v>
      </c>
    </row>
    <row r="427" spans="2:44" x14ac:dyDescent="0.25">
      <c r="B427" s="91" t="s">
        <v>531</v>
      </c>
      <c r="C427" s="41">
        <v>269518.5238708118</v>
      </c>
      <c r="D427" s="41">
        <v>530734.34596260404</v>
      </c>
      <c r="E427" s="41">
        <v>640191.55495014344</v>
      </c>
      <c r="F427" s="41">
        <v>694906.89003742719</v>
      </c>
      <c r="G427" s="41">
        <v>724287.86656281224</v>
      </c>
      <c r="H427" s="41">
        <v>740768.57419399207</v>
      </c>
      <c r="I427" s="41">
        <v>750301.08920371532</v>
      </c>
      <c r="J427" s="41">
        <v>755944.74211692018</v>
      </c>
      <c r="K427" s="41">
        <v>759348.76621088339</v>
      </c>
      <c r="L427" s="41">
        <v>761433.73908107239</v>
      </c>
      <c r="M427" s="41">
        <v>762727.53273831494</v>
      </c>
      <c r="N427" s="41">
        <v>763539.46032081323</v>
      </c>
      <c r="O427" s="41">
        <v>764054.04647815262</v>
      </c>
      <c r="P427" s="41">
        <v>764383.05636701791</v>
      </c>
      <c r="Q427" s="41">
        <v>764595.0778470831</v>
      </c>
      <c r="R427" s="41">
        <v>764732.68705922505</v>
      </c>
      <c r="S427" s="41">
        <v>764822.58297260199</v>
      </c>
      <c r="T427" s="41">
        <v>764881.66094933345</v>
      </c>
      <c r="U427" s="41">
        <v>764920.7005332819</v>
      </c>
      <c r="V427" s="41">
        <v>764946.6307097876</v>
      </c>
      <c r="X427" s="41">
        <v>765000</v>
      </c>
      <c r="Y427" s="64">
        <v>0.35231179590955791</v>
      </c>
      <c r="Z427" s="64">
        <v>0.69377038687922099</v>
      </c>
      <c r="AA427" s="64">
        <v>0.83685170581718094</v>
      </c>
      <c r="AB427" s="64">
        <v>0.90837501965676759</v>
      </c>
      <c r="AC427" s="64">
        <v>0.94678152491870882</v>
      </c>
      <c r="AD427" s="64">
        <v>0.96832493358691774</v>
      </c>
      <c r="AE427" s="64">
        <v>0.98078573752119647</v>
      </c>
      <c r="AF427" s="64">
        <v>0.9881630615907453</v>
      </c>
      <c r="AG427" s="64">
        <v>0.9926127662887364</v>
      </c>
      <c r="AH427" s="64">
        <v>0.99533822102100966</v>
      </c>
      <c r="AI427" s="64">
        <v>0.99702945455988878</v>
      </c>
      <c r="AJ427" s="64">
        <v>0.99809079780498466</v>
      </c>
      <c r="AK427" s="64">
        <v>0.99876345944856548</v>
      </c>
      <c r="AL427" s="64">
        <v>0.99919353773466391</v>
      </c>
      <c r="AM427" s="64">
        <v>0.99947068999618704</v>
      </c>
      <c r="AN427" s="64">
        <v>0.99965057131924839</v>
      </c>
      <c r="AO427" s="64">
        <v>0.99976808231712677</v>
      </c>
      <c r="AP427" s="64">
        <v>0.99984530843050123</v>
      </c>
      <c r="AQ427" s="64">
        <v>0.99989634056638155</v>
      </c>
      <c r="AR427" s="64">
        <v>0.99993023622194455</v>
      </c>
    </row>
    <row r="428" spans="2:44" x14ac:dyDescent="0.25">
      <c r="B428" t="s">
        <v>533</v>
      </c>
      <c r="C428" s="24">
        <v>460830.20097556157</v>
      </c>
      <c r="D428" s="24">
        <v>892010.78349040647</v>
      </c>
      <c r="E428" s="24">
        <v>1073342.5677197124</v>
      </c>
      <c r="F428" s="24">
        <v>1164096.9038291972</v>
      </c>
      <c r="G428" s="24">
        <v>1212864.14665733</v>
      </c>
      <c r="H428" s="24">
        <v>1240232.2534708322</v>
      </c>
      <c r="I428" s="24">
        <v>1256067.7118895028</v>
      </c>
      <c r="J428" s="24">
        <v>1265445.5989392814</v>
      </c>
      <c r="K428" s="24">
        <v>1271103.2589122956</v>
      </c>
      <c r="L428" s="24">
        <v>1274569.2574885623</v>
      </c>
      <c r="M428" s="24">
        <v>1276720.3791505643</v>
      </c>
      <c r="N428" s="24">
        <v>1278070.5233266437</v>
      </c>
      <c r="O428" s="24">
        <v>1278926.3319160654</v>
      </c>
      <c r="P428" s="24">
        <v>1279473.5712978882</v>
      </c>
      <c r="Q428" s="24">
        <v>1279826.2614123803</v>
      </c>
      <c r="R428" s="24">
        <v>1280055.1910029817</v>
      </c>
      <c r="S428" s="24">
        <v>1280204.7566819915</v>
      </c>
      <c r="T428" s="24">
        <v>1280303.0563944757</v>
      </c>
      <c r="U428" s="24">
        <v>1280368.0190703734</v>
      </c>
      <c r="V428" s="24">
        <v>1280411.170388272</v>
      </c>
      <c r="X428" s="24">
        <v>1280500</v>
      </c>
      <c r="Y428" s="6">
        <v>0.35988301520934135</v>
      </c>
      <c r="Z428" s="6">
        <v>0.6966113108085954</v>
      </c>
      <c r="AA428" s="6">
        <v>0.83822145077681565</v>
      </c>
      <c r="AB428" s="6">
        <v>0.90909559065146206</v>
      </c>
      <c r="AC428" s="6">
        <v>0.94718012234074966</v>
      </c>
      <c r="AD428" s="6">
        <v>0.96855310696667885</v>
      </c>
      <c r="AE428" s="6">
        <v>0.9809197281448675</v>
      </c>
      <c r="AF428" s="6">
        <v>0.98824334161599481</v>
      </c>
      <c r="AG428" s="6">
        <v>0.99266166256329214</v>
      </c>
      <c r="AH428" s="6">
        <v>0.99536841662519504</v>
      </c>
      <c r="AI428" s="6">
        <v>0.99704832420973399</v>
      </c>
      <c r="AJ428" s="6">
        <v>0.99810271247687909</v>
      </c>
      <c r="AK428" s="6">
        <v>0.99877105186729043</v>
      </c>
      <c r="AL428" s="6">
        <v>0.99919841569534418</v>
      </c>
      <c r="AM428" s="6">
        <v>0.99947384725683741</v>
      </c>
      <c r="AN428" s="6">
        <v>0.99965262866300797</v>
      </c>
      <c r="AO428" s="6">
        <v>0.99976943122373407</v>
      </c>
      <c r="AP428" s="6">
        <v>0.99984619788713447</v>
      </c>
      <c r="AQ428" s="6">
        <v>0.99989693016038528</v>
      </c>
      <c r="AR428" s="6">
        <v>0.9999306289638985</v>
      </c>
    </row>
    <row r="429" spans="2:44" x14ac:dyDescent="0.25">
      <c r="B429" s="91" t="s">
        <v>535</v>
      </c>
      <c r="C429" s="41">
        <v>674252.98248820682</v>
      </c>
      <c r="D429" s="41">
        <v>1292807.3897020328</v>
      </c>
      <c r="E429" s="41">
        <v>1553478.9050965786</v>
      </c>
      <c r="F429" s="41">
        <v>1684032.6475784786</v>
      </c>
      <c r="G429" s="41">
        <v>1754214.2836846211</v>
      </c>
      <c r="H429" s="41">
        <v>1793610.8215516352</v>
      </c>
      <c r="I429" s="41">
        <v>1816410.6643953405</v>
      </c>
      <c r="J429" s="41">
        <v>1829915.0695757822</v>
      </c>
      <c r="K429" s="41">
        <v>1838063.312613657</v>
      </c>
      <c r="L429" s="41">
        <v>1843055.6415151802</v>
      </c>
      <c r="M429" s="41">
        <v>1846154.350200631</v>
      </c>
      <c r="N429" s="41">
        <v>1848099.4044046181</v>
      </c>
      <c r="O429" s="41">
        <v>1849332.3953310691</v>
      </c>
      <c r="P429" s="41">
        <v>1850120.872159115</v>
      </c>
      <c r="Q429" s="41">
        <v>1850629.0672732776</v>
      </c>
      <c r="R429" s="41">
        <v>1850958.9521750857</v>
      </c>
      <c r="S429" s="41">
        <v>1851174.4851950831</v>
      </c>
      <c r="T429" s="41">
        <v>1851316.1473363061</v>
      </c>
      <c r="U429" s="41">
        <v>1851409.7705830846</v>
      </c>
      <c r="V429" s="41">
        <v>1851471.9620539271</v>
      </c>
      <c r="X429" s="41">
        <v>1851600</v>
      </c>
      <c r="Y429" s="64">
        <v>0.36414613441791249</v>
      </c>
      <c r="Z429" s="64">
        <v>0.6982109471279071</v>
      </c>
      <c r="AA429" s="64">
        <v>0.83899271176095191</v>
      </c>
      <c r="AB429" s="64">
        <v>0.90950132187215305</v>
      </c>
      <c r="AC429" s="64">
        <v>0.94740456020988395</v>
      </c>
      <c r="AD429" s="64">
        <v>0.96868158433335227</v>
      </c>
      <c r="AE429" s="64">
        <v>0.98099517411716375</v>
      </c>
      <c r="AF429" s="64">
        <v>0.98828854481301698</v>
      </c>
      <c r="AG429" s="64">
        <v>0.99268919454183246</v>
      </c>
      <c r="AH429" s="64">
        <v>0.99538541883515896</v>
      </c>
      <c r="AI429" s="64">
        <v>0.99705894912542181</v>
      </c>
      <c r="AJ429" s="64">
        <v>0.99810942125978508</v>
      </c>
      <c r="AK429" s="64">
        <v>0.99877532692323889</v>
      </c>
      <c r="AL429" s="64">
        <v>0.99920116232399814</v>
      </c>
      <c r="AM429" s="64">
        <v>0.99947562501257159</v>
      </c>
      <c r="AN429" s="64">
        <v>0.99965378708959041</v>
      </c>
      <c r="AO429" s="64">
        <v>0.99977019075128704</v>
      </c>
      <c r="AP429" s="64">
        <v>0.99984669871263021</v>
      </c>
      <c r="AQ429" s="64">
        <v>0.99989726214251706</v>
      </c>
      <c r="AR429" s="64">
        <v>0.99993085010473493</v>
      </c>
    </row>
    <row r="430" spans="2:44" x14ac:dyDescent="0.25">
      <c r="B430" t="s">
        <v>537</v>
      </c>
      <c r="C430" s="24">
        <v>872553.61432300147</v>
      </c>
      <c r="D430" s="24">
        <v>1653797.3187762285</v>
      </c>
      <c r="E430" s="24">
        <v>1983889.5956079257</v>
      </c>
      <c r="F430" s="24">
        <v>2149356.1214878559</v>
      </c>
      <c r="G430" s="24">
        <v>2238350.2571350033</v>
      </c>
      <c r="H430" s="24">
        <v>2288324.2025446994</v>
      </c>
      <c r="I430" s="24">
        <v>2317252.8002850562</v>
      </c>
      <c r="J430" s="24">
        <v>2334390.69861593</v>
      </c>
      <c r="K430" s="24">
        <v>2344732.9931048662</v>
      </c>
      <c r="L430" s="24">
        <v>2351070.4597311728</v>
      </c>
      <c r="M430" s="24">
        <v>2355004.5508791506</v>
      </c>
      <c r="N430" s="24">
        <v>2357474.2273776871</v>
      </c>
      <c r="O430" s="24">
        <v>2359039.9246578873</v>
      </c>
      <c r="P430" s="24">
        <v>2360041.2431747229</v>
      </c>
      <c r="Q430" s="24">
        <v>2360686.6681455467</v>
      </c>
      <c r="R430" s="24">
        <v>2361105.6611875831</v>
      </c>
      <c r="S430" s="24">
        <v>2361379.4305489692</v>
      </c>
      <c r="T430" s="24">
        <v>2361559.3795323689</v>
      </c>
      <c r="U430" s="24">
        <v>2361678.312443716</v>
      </c>
      <c r="V430" s="24">
        <v>2361757.3203138746</v>
      </c>
      <c r="X430" s="24">
        <v>2361920</v>
      </c>
      <c r="Y430" s="6">
        <v>0.36942555815734718</v>
      </c>
      <c r="Z430" s="6">
        <v>0.70019192808233488</v>
      </c>
      <c r="AA430" s="6">
        <v>0.8399478371866641</v>
      </c>
      <c r="AB430" s="6">
        <v>0.91000377721847303</v>
      </c>
      <c r="AC430" s="6">
        <v>0.94768250285149513</v>
      </c>
      <c r="AD430" s="6">
        <v>0.9688406900084251</v>
      </c>
      <c r="AE430" s="6">
        <v>0.9810886060006504</v>
      </c>
      <c r="AF430" s="6">
        <v>0.98834452420739483</v>
      </c>
      <c r="AG430" s="6">
        <v>0.99272328999494741</v>
      </c>
      <c r="AH430" s="6">
        <v>0.99540647427989637</v>
      </c>
      <c r="AI430" s="6">
        <v>0.99707210696346638</v>
      </c>
      <c r="AJ430" s="6">
        <v>0.99811772938020216</v>
      </c>
      <c r="AK430" s="6">
        <v>0.99878062112937238</v>
      </c>
      <c r="AL430" s="6">
        <v>0.99920456373404809</v>
      </c>
      <c r="AM430" s="6">
        <v>0.99947782657564466</v>
      </c>
      <c r="AN430" s="6">
        <v>0.9996552216787965</v>
      </c>
      <c r="AO430" s="6">
        <v>0.99977113134609519</v>
      </c>
      <c r="AP430" s="6">
        <v>0.99984731893221146</v>
      </c>
      <c r="AQ430" s="6">
        <v>0.99989767326739099</v>
      </c>
      <c r="AR430" s="6">
        <v>0.9999311239643488</v>
      </c>
    </row>
    <row r="431" spans="2:44" x14ac:dyDescent="0.25">
      <c r="B431" s="91" t="s">
        <v>539</v>
      </c>
      <c r="C431" s="41">
        <v>1047064.3371876017</v>
      </c>
      <c r="D431" s="41">
        <v>1984556.782531474</v>
      </c>
      <c r="E431" s="41">
        <v>2380667.5147295105</v>
      </c>
      <c r="F431" s="41">
        <v>2579227.3457854269</v>
      </c>
      <c r="G431" s="41">
        <v>2686020.308562004</v>
      </c>
      <c r="H431" s="41">
        <v>2745989.0430536391</v>
      </c>
      <c r="I431" s="41">
        <v>2780703.3603420672</v>
      </c>
      <c r="J431" s="41">
        <v>2801268.838339116</v>
      </c>
      <c r="K431" s="41">
        <v>2813679.5917258393</v>
      </c>
      <c r="L431" s="41">
        <v>2821284.5516774072</v>
      </c>
      <c r="M431" s="41">
        <v>2826005.4610549803</v>
      </c>
      <c r="N431" s="41">
        <v>2828969.0728532244</v>
      </c>
      <c r="O431" s="41">
        <v>2830847.9095894643</v>
      </c>
      <c r="P431" s="41">
        <v>2832049.4918096671</v>
      </c>
      <c r="Q431" s="41">
        <v>2832824.0017746557</v>
      </c>
      <c r="R431" s="41">
        <v>2833326.793425099</v>
      </c>
      <c r="S431" s="41">
        <v>2833655.3166587623</v>
      </c>
      <c r="T431" s="41">
        <v>2833871.2554388419</v>
      </c>
      <c r="U431" s="41">
        <v>2834013.9749324587</v>
      </c>
      <c r="V431" s="41">
        <v>2834108.7843766492</v>
      </c>
      <c r="X431" s="41">
        <v>2834303.9999999995</v>
      </c>
      <c r="Y431" s="64">
        <v>0.36942555815734723</v>
      </c>
      <c r="Z431" s="64">
        <v>0.70019192808233499</v>
      </c>
      <c r="AA431" s="64">
        <v>0.8399478371866641</v>
      </c>
      <c r="AB431" s="64">
        <v>0.91000377721847314</v>
      </c>
      <c r="AC431" s="64">
        <v>0.94768250285149525</v>
      </c>
      <c r="AD431" s="64">
        <v>0.96884069000842521</v>
      </c>
      <c r="AE431" s="64">
        <v>0.98108860600065051</v>
      </c>
      <c r="AF431" s="64">
        <v>0.98834452420739494</v>
      </c>
      <c r="AG431" s="64">
        <v>0.99272328999494752</v>
      </c>
      <c r="AH431" s="64">
        <v>0.99540647427989648</v>
      </c>
      <c r="AI431" s="64">
        <v>0.99707210696346638</v>
      </c>
      <c r="AJ431" s="64">
        <v>0.99811772938020227</v>
      </c>
      <c r="AK431" s="64">
        <v>0.99878062112937238</v>
      </c>
      <c r="AL431" s="64">
        <v>0.99920456373404809</v>
      </c>
      <c r="AM431" s="64">
        <v>0.99947782657564477</v>
      </c>
      <c r="AN431" s="64">
        <v>0.99965522167879639</v>
      </c>
      <c r="AO431" s="64">
        <v>0.99977113134609508</v>
      </c>
      <c r="AP431" s="64">
        <v>0.99984731893221135</v>
      </c>
      <c r="AQ431" s="64">
        <v>0.99989767326739099</v>
      </c>
      <c r="AR431" s="64">
        <v>0.9999311239643488</v>
      </c>
    </row>
    <row r="432" spans="2:44" x14ac:dyDescent="0.25">
      <c r="B432" t="s">
        <v>541</v>
      </c>
      <c r="C432" s="24">
        <v>1256477.204625122</v>
      </c>
      <c r="D432" s="24">
        <v>2381468.1390377693</v>
      </c>
      <c r="E432" s="24">
        <v>2856801.0176754128</v>
      </c>
      <c r="F432" s="24">
        <v>3095072.8149425127</v>
      </c>
      <c r="G432" s="24">
        <v>3223224.370274405</v>
      </c>
      <c r="H432" s="24">
        <v>3295186.8516643671</v>
      </c>
      <c r="I432" s="24">
        <v>3336844.032410481</v>
      </c>
      <c r="J432" s="24">
        <v>3361522.6060069394</v>
      </c>
      <c r="K432" s="24">
        <v>3376415.5100710071</v>
      </c>
      <c r="L432" s="24">
        <v>3385541.4620128893</v>
      </c>
      <c r="M432" s="24">
        <v>3391206.5532659772</v>
      </c>
      <c r="N432" s="24">
        <v>3394762.8874238692</v>
      </c>
      <c r="O432" s="24">
        <v>3397017.4915073579</v>
      </c>
      <c r="P432" s="24">
        <v>3398459.390171601</v>
      </c>
      <c r="Q432" s="24">
        <v>3399388.8021295872</v>
      </c>
      <c r="R432" s="24">
        <v>3399992.1521101189</v>
      </c>
      <c r="S432" s="24">
        <v>3400386.3799905153</v>
      </c>
      <c r="T432" s="24">
        <v>3400645.5065266108</v>
      </c>
      <c r="U432" s="24">
        <v>3400816.7699189512</v>
      </c>
      <c r="V432" s="24">
        <v>3400930.5412519793</v>
      </c>
      <c r="X432" s="24">
        <v>3401164.7999999998</v>
      </c>
      <c r="Y432" s="6">
        <v>0.36942555815734718</v>
      </c>
      <c r="Z432" s="6">
        <v>0.70019192808233499</v>
      </c>
      <c r="AA432" s="6">
        <v>0.8399478371866641</v>
      </c>
      <c r="AB432" s="6">
        <v>0.91000377721847314</v>
      </c>
      <c r="AC432" s="6">
        <v>0.94768250285149525</v>
      </c>
      <c r="AD432" s="6">
        <v>0.9688406900084251</v>
      </c>
      <c r="AE432" s="6">
        <v>0.98108860600065051</v>
      </c>
      <c r="AF432" s="6">
        <v>0.98834452420739494</v>
      </c>
      <c r="AG432" s="6">
        <v>0.99272328999494741</v>
      </c>
      <c r="AH432" s="6">
        <v>0.99540647427989659</v>
      </c>
      <c r="AI432" s="6">
        <v>0.9970721069634666</v>
      </c>
      <c r="AJ432" s="6">
        <v>0.99811772938020216</v>
      </c>
      <c r="AK432" s="6">
        <v>0.99878062112937249</v>
      </c>
      <c r="AL432" s="6">
        <v>0.9992045637340482</v>
      </c>
      <c r="AM432" s="6">
        <v>0.99947782657564477</v>
      </c>
      <c r="AN432" s="6">
        <v>0.99965522167879639</v>
      </c>
      <c r="AO432" s="6">
        <v>0.99977113134609519</v>
      </c>
      <c r="AP432" s="6">
        <v>0.99984731893221135</v>
      </c>
      <c r="AQ432" s="6">
        <v>0.99989767326739099</v>
      </c>
      <c r="AR432" s="6">
        <v>0.9999311239643488</v>
      </c>
    </row>
    <row r="433" spans="2:44" x14ac:dyDescent="0.25">
      <c r="B433" s="91" t="s">
        <v>543</v>
      </c>
      <c r="C433" s="41">
        <v>1507772.6455501467</v>
      </c>
      <c r="D433" s="41">
        <v>2857761.7668453231</v>
      </c>
      <c r="E433" s="41">
        <v>3428161.2212104956</v>
      </c>
      <c r="F433" s="41">
        <v>3714087.3779310151</v>
      </c>
      <c r="G433" s="41">
        <v>3867869.2443292863</v>
      </c>
      <c r="H433" s="41">
        <v>3954224.2219972401</v>
      </c>
      <c r="I433" s="41">
        <v>4004212.8388925768</v>
      </c>
      <c r="J433" s="41">
        <v>4033827.1272083269</v>
      </c>
      <c r="K433" s="41">
        <v>4051698.6120852083</v>
      </c>
      <c r="L433" s="41">
        <v>4062649.7544154669</v>
      </c>
      <c r="M433" s="41">
        <v>4069447.8639191724</v>
      </c>
      <c r="N433" s="41">
        <v>4073715.4649086432</v>
      </c>
      <c r="O433" s="41">
        <v>4076420.9898088295</v>
      </c>
      <c r="P433" s="41">
        <v>4078151.2682059207</v>
      </c>
      <c r="Q433" s="41">
        <v>4079266.562555504</v>
      </c>
      <c r="R433" s="41">
        <v>4079990.5825321428</v>
      </c>
      <c r="S433" s="41">
        <v>4080463.6559886183</v>
      </c>
      <c r="T433" s="41">
        <v>4080774.6078319331</v>
      </c>
      <c r="U433" s="41">
        <v>4080980.1239027414</v>
      </c>
      <c r="V433" s="41">
        <v>4081116.6495023752</v>
      </c>
      <c r="X433" s="41">
        <v>4081397.7600000002</v>
      </c>
      <c r="Y433" s="64">
        <v>0.36942555815734718</v>
      </c>
      <c r="Z433" s="64">
        <v>0.70019192808233499</v>
      </c>
      <c r="AA433" s="64">
        <v>0.8399478371866641</v>
      </c>
      <c r="AB433" s="64">
        <v>0.91000377721847303</v>
      </c>
      <c r="AC433" s="64">
        <v>0.94768250285149513</v>
      </c>
      <c r="AD433" s="64">
        <v>0.96884069000842488</v>
      </c>
      <c r="AE433" s="64">
        <v>0.98108860600065029</v>
      </c>
      <c r="AF433" s="64">
        <v>0.98834452420739471</v>
      </c>
      <c r="AG433" s="64">
        <v>0.99272328999494719</v>
      </c>
      <c r="AH433" s="64">
        <v>0.99540647427989637</v>
      </c>
      <c r="AI433" s="64">
        <v>0.99707210696346638</v>
      </c>
      <c r="AJ433" s="64">
        <v>0.99811772938020205</v>
      </c>
      <c r="AK433" s="64">
        <v>0.99878062112937238</v>
      </c>
      <c r="AL433" s="64">
        <v>0.99920456373404798</v>
      </c>
      <c r="AM433" s="64">
        <v>0.99947782657564443</v>
      </c>
      <c r="AN433" s="64">
        <v>0.99965522167879628</v>
      </c>
      <c r="AO433" s="64">
        <v>0.99977113134609508</v>
      </c>
      <c r="AP433" s="64">
        <v>0.99984731893221135</v>
      </c>
      <c r="AQ433" s="64">
        <v>0.99989767326739087</v>
      </c>
      <c r="AR433" s="64">
        <v>0.99993112396434869</v>
      </c>
    </row>
    <row r="434" spans="2:44" x14ac:dyDescent="0.25">
      <c r="B434" t="s">
        <v>545</v>
      </c>
      <c r="C434" s="24">
        <v>1809327.1746601756</v>
      </c>
      <c r="D434" s="24">
        <v>3429314.1202143873</v>
      </c>
      <c r="E434" s="24">
        <v>4113793.4654525942</v>
      </c>
      <c r="F434" s="24">
        <v>4456904.8535172176</v>
      </c>
      <c r="G434" s="24">
        <v>4641443.0931951432</v>
      </c>
      <c r="H434" s="24">
        <v>4745069.0663966881</v>
      </c>
      <c r="I434" s="24">
        <v>4805055.4066710919</v>
      </c>
      <c r="J434" s="24">
        <v>4840592.5526499916</v>
      </c>
      <c r="K434" s="24">
        <v>4862038.33450225</v>
      </c>
      <c r="L434" s="24">
        <v>4875179.7052985597</v>
      </c>
      <c r="M434" s="24">
        <v>4883337.4367030067</v>
      </c>
      <c r="N434" s="24">
        <v>4888458.5578903714</v>
      </c>
      <c r="O434" s="24">
        <v>4891705.1877705939</v>
      </c>
      <c r="P434" s="24">
        <v>4893781.5218471037</v>
      </c>
      <c r="Q434" s="24">
        <v>4895119.8750666045</v>
      </c>
      <c r="R434" s="24">
        <v>4895988.6990385707</v>
      </c>
      <c r="S434" s="24">
        <v>4896556.3871863419</v>
      </c>
      <c r="T434" s="24">
        <v>4896929.5293983193</v>
      </c>
      <c r="U434" s="24">
        <v>4897176.1486832891</v>
      </c>
      <c r="V434" s="24">
        <v>4897339.9794028504</v>
      </c>
      <c r="X434" s="24">
        <v>4897677.3119999999</v>
      </c>
      <c r="Y434" s="6">
        <v>0.36942555815734712</v>
      </c>
      <c r="Z434" s="6">
        <v>0.70019192808233488</v>
      </c>
      <c r="AA434" s="6">
        <v>0.83994783718666399</v>
      </c>
      <c r="AB434" s="6">
        <v>0.91000377721847303</v>
      </c>
      <c r="AC434" s="6">
        <v>0.94768250285149513</v>
      </c>
      <c r="AD434" s="6">
        <v>0.96884069000842499</v>
      </c>
      <c r="AE434" s="6">
        <v>0.98108860600065029</v>
      </c>
      <c r="AF434" s="6">
        <v>0.98834452420739471</v>
      </c>
      <c r="AG434" s="6">
        <v>0.9927232899949473</v>
      </c>
      <c r="AH434" s="6">
        <v>0.99540647427989637</v>
      </c>
      <c r="AI434" s="6">
        <v>0.99707210696346649</v>
      </c>
      <c r="AJ434" s="6">
        <v>0.99811772938020205</v>
      </c>
      <c r="AK434" s="6">
        <v>0.99878062112937216</v>
      </c>
      <c r="AL434" s="6">
        <v>0.99920456373404776</v>
      </c>
      <c r="AM434" s="6">
        <v>0.99947782657564443</v>
      </c>
      <c r="AN434" s="6">
        <v>0.99965522167879628</v>
      </c>
      <c r="AO434" s="6">
        <v>0.99977113134609508</v>
      </c>
      <c r="AP434" s="6">
        <v>0.99984731893221135</v>
      </c>
      <c r="AQ434" s="6">
        <v>0.99989767326739087</v>
      </c>
      <c r="AR434" s="6">
        <v>0.9999311239643488</v>
      </c>
    </row>
    <row r="435" spans="2:44" x14ac:dyDescent="0.25">
      <c r="B435" s="91" t="s">
        <v>547</v>
      </c>
      <c r="C435" s="41">
        <v>2171192.609592211</v>
      </c>
      <c r="D435" s="41">
        <v>4115176.944257265</v>
      </c>
      <c r="E435" s="41">
        <v>4936552.1585431136</v>
      </c>
      <c r="F435" s="41">
        <v>5348285.8242206611</v>
      </c>
      <c r="G435" s="41">
        <v>5569731.7118341718</v>
      </c>
      <c r="H435" s="41">
        <v>5694082.8796760254</v>
      </c>
      <c r="I435" s="41">
        <v>5766066.4880053103</v>
      </c>
      <c r="J435" s="41">
        <v>5808711.0631799903</v>
      </c>
      <c r="K435" s="41">
        <v>5834446.0014026994</v>
      </c>
      <c r="L435" s="41">
        <v>5850215.6463582721</v>
      </c>
      <c r="M435" s="41">
        <v>5860004.9240436079</v>
      </c>
      <c r="N435" s="41">
        <v>5866150.2694684453</v>
      </c>
      <c r="O435" s="41">
        <v>5870046.2253247136</v>
      </c>
      <c r="P435" s="41">
        <v>5872537.8262165254</v>
      </c>
      <c r="Q435" s="41">
        <v>5874143.8500799257</v>
      </c>
      <c r="R435" s="41">
        <v>5875186.4388462855</v>
      </c>
      <c r="S435" s="41">
        <v>5875867.6646236097</v>
      </c>
      <c r="T435" s="41">
        <v>5876315.4352779826</v>
      </c>
      <c r="U435" s="41">
        <v>5876611.3784199469</v>
      </c>
      <c r="V435" s="41">
        <v>5876807.9752834197</v>
      </c>
      <c r="X435" s="41">
        <v>5877212.7743999995</v>
      </c>
      <c r="Y435" s="64">
        <v>0.36942555815734723</v>
      </c>
      <c r="Z435" s="64">
        <v>0.70019192808233499</v>
      </c>
      <c r="AA435" s="64">
        <v>0.83994783718666421</v>
      </c>
      <c r="AB435" s="64">
        <v>0.91000377721847303</v>
      </c>
      <c r="AC435" s="64">
        <v>0.94768250285149525</v>
      </c>
      <c r="AD435" s="64">
        <v>0.96884069000842499</v>
      </c>
      <c r="AE435" s="64">
        <v>0.9810886060006504</v>
      </c>
      <c r="AF435" s="64">
        <v>0.98834452420739483</v>
      </c>
      <c r="AG435" s="64">
        <v>0.9927232899949473</v>
      </c>
      <c r="AH435" s="64">
        <v>0.99540647427989648</v>
      </c>
      <c r="AI435" s="64">
        <v>0.99707210696346649</v>
      </c>
      <c r="AJ435" s="64">
        <v>0.99811772938020205</v>
      </c>
      <c r="AK435" s="64">
        <v>0.99878062112937238</v>
      </c>
      <c r="AL435" s="64">
        <v>0.99920456373404798</v>
      </c>
      <c r="AM435" s="64">
        <v>0.99947782657564455</v>
      </c>
      <c r="AN435" s="64">
        <v>0.99965522167879639</v>
      </c>
      <c r="AO435" s="64">
        <v>0.99977113134609508</v>
      </c>
      <c r="AP435" s="64">
        <v>0.99984731893221124</v>
      </c>
      <c r="AQ435" s="64">
        <v>0.99989767326739087</v>
      </c>
      <c r="AR435" s="64">
        <v>0.99993112396434869</v>
      </c>
    </row>
    <row r="436" spans="2:44" x14ac:dyDescent="0.25">
      <c r="B436" t="s">
        <v>549</v>
      </c>
      <c r="C436" s="24">
        <v>2605431.1315106535</v>
      </c>
      <c r="D436" s="24">
        <v>4938212.3331087185</v>
      </c>
      <c r="E436" s="24">
        <v>5923862.5902517373</v>
      </c>
      <c r="F436" s="24">
        <v>6417942.989064795</v>
      </c>
      <c r="G436" s="24">
        <v>6683678.0542010069</v>
      </c>
      <c r="H436" s="24">
        <v>6832899.4556112327</v>
      </c>
      <c r="I436" s="24">
        <v>6919279.785606374</v>
      </c>
      <c r="J436" s="24">
        <v>6970453.2758159889</v>
      </c>
      <c r="K436" s="24">
        <v>7001335.2016832409</v>
      </c>
      <c r="L436" s="24">
        <v>7020258.7756299274</v>
      </c>
      <c r="M436" s="24">
        <v>7032005.9088523304</v>
      </c>
      <c r="N436" s="24">
        <v>7039380.3233621363</v>
      </c>
      <c r="O436" s="24">
        <v>7044055.4703896577</v>
      </c>
      <c r="P436" s="24">
        <v>7047045.391459831</v>
      </c>
      <c r="Q436" s="24">
        <v>7048972.6200959114</v>
      </c>
      <c r="R436" s="24">
        <v>7050223.7266155435</v>
      </c>
      <c r="S436" s="24">
        <v>7051041.1975483336</v>
      </c>
      <c r="T436" s="24">
        <v>7051578.522333581</v>
      </c>
      <c r="U436" s="24">
        <v>7051933.6541039376</v>
      </c>
      <c r="V436" s="24">
        <v>7052169.5703401044</v>
      </c>
      <c r="X436" s="24">
        <v>7052655.3292800002</v>
      </c>
      <c r="Y436" s="6">
        <v>0.36942555815734723</v>
      </c>
      <c r="Z436" s="6">
        <v>0.70019192808233499</v>
      </c>
      <c r="AA436" s="6">
        <v>0.83994783718666421</v>
      </c>
      <c r="AB436" s="6">
        <v>0.91000377721847314</v>
      </c>
      <c r="AC436" s="6">
        <v>0.94768250285149525</v>
      </c>
      <c r="AD436" s="6">
        <v>0.96884069000842521</v>
      </c>
      <c r="AE436" s="6">
        <v>0.98108860600065051</v>
      </c>
      <c r="AF436" s="6">
        <v>0.98834452420739483</v>
      </c>
      <c r="AG436" s="6">
        <v>0.99272328999494741</v>
      </c>
      <c r="AH436" s="6">
        <v>0.99540647427989648</v>
      </c>
      <c r="AI436" s="6">
        <v>0.99707210696346649</v>
      </c>
      <c r="AJ436" s="6">
        <v>0.99811772938020227</v>
      </c>
      <c r="AK436" s="6">
        <v>0.99878062112937249</v>
      </c>
      <c r="AL436" s="6">
        <v>0.99920456373404798</v>
      </c>
      <c r="AM436" s="6">
        <v>0.99947782657564455</v>
      </c>
      <c r="AN436" s="6">
        <v>0.99965522167879639</v>
      </c>
      <c r="AO436" s="6">
        <v>0.99977113134609519</v>
      </c>
      <c r="AP436" s="6">
        <v>0.99984731893221146</v>
      </c>
      <c r="AQ436" s="6">
        <v>0.99989767326739099</v>
      </c>
      <c r="AR436" s="6">
        <v>0.99993112396434869</v>
      </c>
    </row>
    <row r="437" spans="2:44" x14ac:dyDescent="0.25">
      <c r="B437" s="91" t="s">
        <v>551</v>
      </c>
      <c r="C437" s="41">
        <v>3126517.3578127846</v>
      </c>
      <c r="D437" s="41">
        <v>5925854.799730462</v>
      </c>
      <c r="E437" s="41">
        <v>7108635.1083020847</v>
      </c>
      <c r="F437" s="41">
        <v>7701531.586877754</v>
      </c>
      <c r="G437" s="41">
        <v>8020413.6650412092</v>
      </c>
      <c r="H437" s="41">
        <v>8199479.3467334788</v>
      </c>
      <c r="I437" s="41">
        <v>8303135.7427276485</v>
      </c>
      <c r="J437" s="41">
        <v>8364543.9309791876</v>
      </c>
      <c r="K437" s="41">
        <v>8401602.2420198899</v>
      </c>
      <c r="L437" s="41">
        <v>8424310.5307559129</v>
      </c>
      <c r="M437" s="41">
        <v>8438407.0906227976</v>
      </c>
      <c r="N437" s="41">
        <v>8447256.3880345635</v>
      </c>
      <c r="O437" s="41">
        <v>8452866.5644675903</v>
      </c>
      <c r="P437" s="41">
        <v>8456454.4697517976</v>
      </c>
      <c r="Q437" s="41">
        <v>8458767.1441150941</v>
      </c>
      <c r="R437" s="41">
        <v>8460268.4719386529</v>
      </c>
      <c r="S437" s="41">
        <v>8461249.4370579999</v>
      </c>
      <c r="T437" s="41">
        <v>8461894.2268002965</v>
      </c>
      <c r="U437" s="41">
        <v>8462320.3849247247</v>
      </c>
      <c r="V437" s="41">
        <v>8462603.4844081271</v>
      </c>
      <c r="X437" s="41">
        <v>8463186.3951360006</v>
      </c>
      <c r="Y437" s="64">
        <v>0.36942555815734723</v>
      </c>
      <c r="Z437" s="64">
        <v>0.70019192808233499</v>
      </c>
      <c r="AA437" s="64">
        <v>0.83994783718666421</v>
      </c>
      <c r="AB437" s="64">
        <v>0.91000377721847314</v>
      </c>
      <c r="AC437" s="64">
        <v>0.94768250285149536</v>
      </c>
      <c r="AD437" s="64">
        <v>0.9688406900084251</v>
      </c>
      <c r="AE437" s="64">
        <v>0.9810886060006504</v>
      </c>
      <c r="AF437" s="64">
        <v>0.98834452420739483</v>
      </c>
      <c r="AG437" s="64">
        <v>0.99272328999494741</v>
      </c>
      <c r="AH437" s="64">
        <v>0.99540647427989648</v>
      </c>
      <c r="AI437" s="64">
        <v>0.9970721069634666</v>
      </c>
      <c r="AJ437" s="64">
        <v>0.99811772938020216</v>
      </c>
      <c r="AK437" s="64">
        <v>0.9987806211293726</v>
      </c>
      <c r="AL437" s="64">
        <v>0.99920456373404798</v>
      </c>
      <c r="AM437" s="64">
        <v>0.99947782657564455</v>
      </c>
      <c r="AN437" s="64">
        <v>0.9996552216787965</v>
      </c>
      <c r="AO437" s="64">
        <v>0.99977113134609519</v>
      </c>
      <c r="AP437" s="64">
        <v>0.99984731893221135</v>
      </c>
      <c r="AQ437" s="64">
        <v>0.99989767326739087</v>
      </c>
      <c r="AR437" s="64">
        <v>0.99993112396434891</v>
      </c>
    </row>
    <row r="438" spans="2:44" x14ac:dyDescent="0.25">
      <c r="B438" t="s">
        <v>553</v>
      </c>
      <c r="C438" s="24">
        <v>3751820.8293753415</v>
      </c>
      <c r="D438" s="24">
        <v>7111025.7596765552</v>
      </c>
      <c r="E438" s="24">
        <v>8530362.129962502</v>
      </c>
      <c r="F438" s="24">
        <v>9241837.9042533059</v>
      </c>
      <c r="G438" s="24">
        <v>9624496.3980494495</v>
      </c>
      <c r="H438" s="24">
        <v>9839375.2160801757</v>
      </c>
      <c r="I438" s="24">
        <v>9963762.89127318</v>
      </c>
      <c r="J438" s="24">
        <v>10037452.717175027</v>
      </c>
      <c r="K438" s="24">
        <v>10081922.690423869</v>
      </c>
      <c r="L438" s="24">
        <v>10109172.636907095</v>
      </c>
      <c r="M438" s="24">
        <v>10126088.508747358</v>
      </c>
      <c r="N438" s="24">
        <v>10136707.665641477</v>
      </c>
      <c r="O438" s="24">
        <v>10143439.877361108</v>
      </c>
      <c r="P438" s="24">
        <v>10147745.363702158</v>
      </c>
      <c r="Q438" s="24">
        <v>10150520.572938114</v>
      </c>
      <c r="R438" s="24">
        <v>10152322.166326383</v>
      </c>
      <c r="S438" s="24">
        <v>10153499.3244696</v>
      </c>
      <c r="T438" s="24">
        <v>10154273.072160358</v>
      </c>
      <c r="U438" s="24">
        <v>10154784.461909672</v>
      </c>
      <c r="V438" s="24">
        <v>10155124.181289751</v>
      </c>
      <c r="X438" s="24">
        <v>10155823.674163202</v>
      </c>
      <c r="Y438" s="6">
        <v>0.36942555815734723</v>
      </c>
      <c r="Z438" s="6">
        <v>0.70019192808233499</v>
      </c>
      <c r="AA438" s="6">
        <v>0.8399478371866641</v>
      </c>
      <c r="AB438" s="6">
        <v>0.91000377721847314</v>
      </c>
      <c r="AC438" s="6">
        <v>0.94768250285149502</v>
      </c>
      <c r="AD438" s="6">
        <v>0.9688406900084251</v>
      </c>
      <c r="AE438" s="6">
        <v>0.98108860600065051</v>
      </c>
      <c r="AF438" s="6">
        <v>0.98834452420739494</v>
      </c>
      <c r="AG438" s="6">
        <v>0.99272328999494741</v>
      </c>
      <c r="AH438" s="6">
        <v>0.99540647427989626</v>
      </c>
      <c r="AI438" s="6">
        <v>0.9970721069634666</v>
      </c>
      <c r="AJ438" s="6">
        <v>0.99811772938020216</v>
      </c>
      <c r="AK438" s="6">
        <v>0.99878062112937238</v>
      </c>
      <c r="AL438" s="6">
        <v>0.99920456373404787</v>
      </c>
      <c r="AM438" s="6">
        <v>0.99947782657564466</v>
      </c>
      <c r="AN438" s="6">
        <v>0.99965522167879628</v>
      </c>
      <c r="AO438" s="6">
        <v>0.99977113134609508</v>
      </c>
      <c r="AP438" s="6">
        <v>0.99984731893221135</v>
      </c>
      <c r="AQ438" s="6">
        <v>0.9998976732673911</v>
      </c>
      <c r="AR438" s="6">
        <v>0.99993112396434858</v>
      </c>
    </row>
    <row r="439" spans="2:44" x14ac:dyDescent="0.25">
      <c r="B439" s="91" t="s">
        <v>555</v>
      </c>
      <c r="C439" s="41">
        <v>4502184.9952504076</v>
      </c>
      <c r="D439" s="41">
        <v>8533230.9116118625</v>
      </c>
      <c r="E439" s="41">
        <v>10236434.555954998</v>
      </c>
      <c r="F439" s="41">
        <v>11090205.485103961</v>
      </c>
      <c r="G439" s="41">
        <v>11549395.677659335</v>
      </c>
      <c r="H439" s="41">
        <v>11807250.259296205</v>
      </c>
      <c r="I439" s="41">
        <v>11956515.469527809</v>
      </c>
      <c r="J439" s="41">
        <v>12044943.260610025</v>
      </c>
      <c r="K439" s="41">
        <v>12098307.228508636</v>
      </c>
      <c r="L439" s="41">
        <v>12131007.16428851</v>
      </c>
      <c r="M439" s="41">
        <v>12151306.210496822</v>
      </c>
      <c r="N439" s="41">
        <v>12164049.198769767</v>
      </c>
      <c r="O439" s="41">
        <v>12172127.852833323</v>
      </c>
      <c r="P439" s="41">
        <v>12177294.436442584</v>
      </c>
      <c r="Q439" s="41">
        <v>12180624.687525732</v>
      </c>
      <c r="R439" s="41">
        <v>12182786.599591656</v>
      </c>
      <c r="S439" s="41">
        <v>12184199.189363515</v>
      </c>
      <c r="T439" s="41">
        <v>12185127.686592424</v>
      </c>
      <c r="U439" s="41">
        <v>12185741.354291599</v>
      </c>
      <c r="V439" s="41">
        <v>12186149.017547697</v>
      </c>
      <c r="X439" s="41">
        <v>12186988.408995837</v>
      </c>
      <c r="Y439" s="64">
        <v>0.36942555815734718</v>
      </c>
      <c r="Z439" s="64">
        <v>0.70019192808233488</v>
      </c>
      <c r="AA439" s="64">
        <v>0.8399478371866641</v>
      </c>
      <c r="AB439" s="64">
        <v>0.91000377721847303</v>
      </c>
      <c r="AC439" s="64">
        <v>0.94768250285149502</v>
      </c>
      <c r="AD439" s="64">
        <v>0.9688406900084251</v>
      </c>
      <c r="AE439" s="64">
        <v>0.98108860600065029</v>
      </c>
      <c r="AF439" s="64">
        <v>0.98834452420739471</v>
      </c>
      <c r="AG439" s="64">
        <v>0.9927232899949473</v>
      </c>
      <c r="AH439" s="64">
        <v>0.99540647427989637</v>
      </c>
      <c r="AI439" s="64">
        <v>0.99707210696346638</v>
      </c>
      <c r="AJ439" s="64">
        <v>0.99811772938020216</v>
      </c>
      <c r="AK439" s="64">
        <v>0.99878062112937238</v>
      </c>
      <c r="AL439" s="64">
        <v>0.99920456373404787</v>
      </c>
      <c r="AM439" s="64">
        <v>0.99947782657564466</v>
      </c>
      <c r="AN439" s="64">
        <v>0.99965522167879639</v>
      </c>
      <c r="AO439" s="64">
        <v>0.99977113134609508</v>
      </c>
      <c r="AP439" s="64">
        <v>0.99984731893221146</v>
      </c>
      <c r="AQ439" s="64">
        <v>0.99989767326739087</v>
      </c>
      <c r="AR439" s="64">
        <v>0.99993112396434869</v>
      </c>
    </row>
    <row r="441" spans="2:44" x14ac:dyDescent="0.25">
      <c r="B441" s="30" t="s">
        <v>6066</v>
      </c>
      <c r="C441" s="70"/>
      <c r="D441" s="70"/>
      <c r="E441" s="70"/>
      <c r="F441" s="70"/>
      <c r="G441" s="70"/>
      <c r="H441" s="70"/>
      <c r="I441" s="70"/>
      <c r="J441" s="70"/>
      <c r="K441" s="70"/>
      <c r="L441" s="70"/>
      <c r="M441" s="70"/>
      <c r="N441" s="70"/>
      <c r="O441" s="70"/>
      <c r="P441" s="70"/>
      <c r="Q441" s="70"/>
      <c r="R441" s="70"/>
      <c r="S441" s="70"/>
      <c r="T441" s="70"/>
      <c r="U441" s="70"/>
      <c r="V441" s="70"/>
      <c r="X441" s="30" t="s">
        <v>6067</v>
      </c>
      <c r="Y441" s="70"/>
      <c r="Z441" s="70"/>
      <c r="AA441" s="70"/>
      <c r="AB441" s="70"/>
      <c r="AC441" s="70"/>
      <c r="AD441" s="70"/>
      <c r="AE441" s="70"/>
      <c r="AF441" s="70"/>
      <c r="AG441" s="70"/>
      <c r="AH441" s="70"/>
      <c r="AI441" s="70"/>
      <c r="AJ441" s="70"/>
      <c r="AK441" s="70"/>
      <c r="AL441" s="70"/>
      <c r="AM441" s="70"/>
      <c r="AN441" s="70"/>
      <c r="AO441" s="70"/>
      <c r="AP441" s="70"/>
      <c r="AQ441" s="70"/>
      <c r="AR441" s="70"/>
    </row>
    <row r="442" spans="2:44" x14ac:dyDescent="0.25">
      <c r="B442" s="7" t="s">
        <v>6008</v>
      </c>
      <c r="C442" s="50" t="s">
        <v>6010</v>
      </c>
      <c r="D442" s="50" t="s">
        <v>6011</v>
      </c>
      <c r="E442" s="50" t="s">
        <v>6012</v>
      </c>
      <c r="F442" s="50" t="s">
        <v>6013</v>
      </c>
      <c r="G442" s="50" t="s">
        <v>6014</v>
      </c>
      <c r="H442" s="50" t="s">
        <v>6015</v>
      </c>
      <c r="I442" s="50" t="s">
        <v>6016</v>
      </c>
      <c r="J442" s="50" t="s">
        <v>6017</v>
      </c>
      <c r="K442" s="50" t="s">
        <v>6018</v>
      </c>
      <c r="L442" s="50" t="s">
        <v>6019</v>
      </c>
      <c r="M442" s="50" t="s">
        <v>6020</v>
      </c>
      <c r="N442" s="50" t="s">
        <v>6021</v>
      </c>
      <c r="O442" s="50" t="s">
        <v>6022</v>
      </c>
      <c r="P442" s="50" t="s">
        <v>6023</v>
      </c>
      <c r="Q442" s="50" t="s">
        <v>6024</v>
      </c>
      <c r="R442" s="50" t="s">
        <v>6025</v>
      </c>
      <c r="S442" s="50" t="s">
        <v>6026</v>
      </c>
      <c r="T442" s="50" t="s">
        <v>6027</v>
      </c>
      <c r="U442" s="50" t="s">
        <v>6028</v>
      </c>
      <c r="V442" s="50" t="s">
        <v>6029</v>
      </c>
      <c r="X442" s="50" t="s">
        <v>6009</v>
      </c>
      <c r="Y442" s="50" t="s">
        <v>6010</v>
      </c>
      <c r="Z442" s="50" t="s">
        <v>6011</v>
      </c>
      <c r="AA442" s="50" t="s">
        <v>6012</v>
      </c>
      <c r="AB442" s="50" t="s">
        <v>6013</v>
      </c>
      <c r="AC442" s="50" t="s">
        <v>6014</v>
      </c>
      <c r="AD442" s="50" t="s">
        <v>6015</v>
      </c>
      <c r="AE442" s="50" t="s">
        <v>6016</v>
      </c>
      <c r="AF442" s="50" t="s">
        <v>6017</v>
      </c>
      <c r="AG442" s="50" t="s">
        <v>6018</v>
      </c>
      <c r="AH442" s="50" t="s">
        <v>6019</v>
      </c>
      <c r="AI442" s="50" t="s">
        <v>6020</v>
      </c>
      <c r="AJ442" s="50" t="s">
        <v>6021</v>
      </c>
      <c r="AK442" s="50" t="s">
        <v>6022</v>
      </c>
      <c r="AL442" s="50" t="s">
        <v>6023</v>
      </c>
      <c r="AM442" s="50" t="s">
        <v>6024</v>
      </c>
      <c r="AN442" s="50" t="s">
        <v>6025</v>
      </c>
      <c r="AO442" s="50" t="s">
        <v>6026</v>
      </c>
      <c r="AP442" s="50" t="s">
        <v>6027</v>
      </c>
      <c r="AQ442" s="50" t="s">
        <v>6028</v>
      </c>
      <c r="AR442" s="50" t="s">
        <v>6029</v>
      </c>
    </row>
    <row r="443" spans="2:44" x14ac:dyDescent="0.25">
      <c r="B443" t="s">
        <v>517</v>
      </c>
      <c r="C443" s="24">
        <v>0</v>
      </c>
      <c r="D443" s="24">
        <v>0</v>
      </c>
      <c r="E443" s="24">
        <v>0</v>
      </c>
      <c r="F443" s="24">
        <v>0</v>
      </c>
      <c r="G443" s="24">
        <v>0</v>
      </c>
      <c r="H443" s="24">
        <v>0</v>
      </c>
      <c r="I443" s="24">
        <v>0</v>
      </c>
      <c r="J443" s="24">
        <v>0</v>
      </c>
      <c r="K443" s="24">
        <v>0</v>
      </c>
      <c r="L443" s="24">
        <v>0</v>
      </c>
      <c r="M443" s="24">
        <v>0</v>
      </c>
      <c r="N443" s="24">
        <v>0</v>
      </c>
      <c r="O443" s="24">
        <v>0</v>
      </c>
      <c r="P443" s="24">
        <v>0</v>
      </c>
      <c r="Q443" s="24">
        <v>0</v>
      </c>
      <c r="R443" s="24">
        <v>0</v>
      </c>
      <c r="S443" s="24">
        <v>0</v>
      </c>
      <c r="T443" s="24">
        <v>0</v>
      </c>
      <c r="U443" s="24">
        <v>0</v>
      </c>
      <c r="V443" s="24">
        <v>0</v>
      </c>
      <c r="X443" s="24">
        <v>0</v>
      </c>
      <c r="Y443" s="6">
        <v>0</v>
      </c>
      <c r="Z443" s="6">
        <v>0</v>
      </c>
      <c r="AA443" s="6">
        <v>0</v>
      </c>
      <c r="AB443" s="6">
        <v>0</v>
      </c>
      <c r="AC443" s="6">
        <v>0</v>
      </c>
      <c r="AD443" s="6">
        <v>0</v>
      </c>
      <c r="AE443" s="6">
        <v>0</v>
      </c>
      <c r="AF443" s="6">
        <v>0</v>
      </c>
      <c r="AG443" s="6">
        <v>0</v>
      </c>
      <c r="AH443" s="6">
        <v>0</v>
      </c>
      <c r="AI443" s="6">
        <v>0</v>
      </c>
      <c r="AJ443" s="6">
        <v>0</v>
      </c>
      <c r="AK443" s="6">
        <v>0</v>
      </c>
      <c r="AL443" s="6">
        <v>0</v>
      </c>
      <c r="AM443" s="6">
        <v>0</v>
      </c>
      <c r="AN443" s="6">
        <v>0</v>
      </c>
      <c r="AO443" s="6">
        <v>0</v>
      </c>
      <c r="AP443" s="6">
        <v>0</v>
      </c>
      <c r="AQ443" s="6">
        <v>0</v>
      </c>
      <c r="AR443" s="6">
        <v>0</v>
      </c>
    </row>
    <row r="444" spans="2:44" x14ac:dyDescent="0.25">
      <c r="B444" s="91" t="s">
        <v>519</v>
      </c>
      <c r="C444" s="41">
        <v>0</v>
      </c>
      <c r="D444" s="41">
        <v>0</v>
      </c>
      <c r="E444" s="41">
        <v>0</v>
      </c>
      <c r="F444" s="41">
        <v>0</v>
      </c>
      <c r="G444" s="41">
        <v>0</v>
      </c>
      <c r="H444" s="41">
        <v>0</v>
      </c>
      <c r="I444" s="41">
        <v>0</v>
      </c>
      <c r="J444" s="41">
        <v>0</v>
      </c>
      <c r="K444" s="41">
        <v>0</v>
      </c>
      <c r="L444" s="41">
        <v>0</v>
      </c>
      <c r="M444" s="41">
        <v>0</v>
      </c>
      <c r="N444" s="41">
        <v>0</v>
      </c>
      <c r="O444" s="41">
        <v>0</v>
      </c>
      <c r="P444" s="41">
        <v>0</v>
      </c>
      <c r="Q444" s="41">
        <v>0</v>
      </c>
      <c r="R444" s="41">
        <v>0</v>
      </c>
      <c r="S444" s="41">
        <v>0</v>
      </c>
      <c r="T444" s="41">
        <v>0</v>
      </c>
      <c r="U444" s="41">
        <v>0</v>
      </c>
      <c r="V444" s="41">
        <v>0</v>
      </c>
      <c r="X444" s="41">
        <v>0</v>
      </c>
      <c r="Y444" s="64">
        <v>0</v>
      </c>
      <c r="Z444" s="64">
        <v>0</v>
      </c>
      <c r="AA444" s="64">
        <v>0</v>
      </c>
      <c r="AB444" s="64">
        <v>0</v>
      </c>
      <c r="AC444" s="64">
        <v>0</v>
      </c>
      <c r="AD444" s="64">
        <v>0</v>
      </c>
      <c r="AE444" s="64">
        <v>0</v>
      </c>
      <c r="AF444" s="64">
        <v>0</v>
      </c>
      <c r="AG444" s="64">
        <v>0</v>
      </c>
      <c r="AH444" s="64">
        <v>0</v>
      </c>
      <c r="AI444" s="64">
        <v>0</v>
      </c>
      <c r="AJ444" s="64">
        <v>0</v>
      </c>
      <c r="AK444" s="64">
        <v>0</v>
      </c>
      <c r="AL444" s="64">
        <v>0</v>
      </c>
      <c r="AM444" s="64">
        <v>0</v>
      </c>
      <c r="AN444" s="64">
        <v>0</v>
      </c>
      <c r="AO444" s="64">
        <v>0</v>
      </c>
      <c r="AP444" s="64">
        <v>0</v>
      </c>
      <c r="AQ444" s="64">
        <v>0</v>
      </c>
      <c r="AR444" s="64">
        <v>0</v>
      </c>
    </row>
    <row r="445" spans="2:44" x14ac:dyDescent="0.25">
      <c r="B445" t="s">
        <v>521</v>
      </c>
      <c r="C445" s="24">
        <v>0</v>
      </c>
      <c r="D445" s="24">
        <v>0</v>
      </c>
      <c r="E445" s="24">
        <v>0</v>
      </c>
      <c r="F445" s="24">
        <v>0</v>
      </c>
      <c r="G445" s="24">
        <v>0</v>
      </c>
      <c r="H445" s="24">
        <v>0</v>
      </c>
      <c r="I445" s="24">
        <v>0</v>
      </c>
      <c r="J445" s="24">
        <v>0</v>
      </c>
      <c r="K445" s="24">
        <v>0</v>
      </c>
      <c r="L445" s="24">
        <v>0</v>
      </c>
      <c r="M445" s="24">
        <v>0</v>
      </c>
      <c r="N445" s="24">
        <v>0</v>
      </c>
      <c r="O445" s="24">
        <v>0</v>
      </c>
      <c r="P445" s="24">
        <v>0</v>
      </c>
      <c r="Q445" s="24">
        <v>0</v>
      </c>
      <c r="R445" s="24">
        <v>0</v>
      </c>
      <c r="S445" s="24">
        <v>0</v>
      </c>
      <c r="T445" s="24">
        <v>0</v>
      </c>
      <c r="U445" s="24">
        <v>0</v>
      </c>
      <c r="V445" s="24">
        <v>0</v>
      </c>
      <c r="X445" s="24">
        <v>0</v>
      </c>
      <c r="Y445" s="6">
        <v>0</v>
      </c>
      <c r="Z445" s="6">
        <v>0</v>
      </c>
      <c r="AA445" s="6">
        <v>0</v>
      </c>
      <c r="AB445" s="6">
        <v>0</v>
      </c>
      <c r="AC445" s="6">
        <v>0</v>
      </c>
      <c r="AD445" s="6">
        <v>0</v>
      </c>
      <c r="AE445" s="6">
        <v>0</v>
      </c>
      <c r="AF445" s="6">
        <v>0</v>
      </c>
      <c r="AG445" s="6">
        <v>0</v>
      </c>
      <c r="AH445" s="6">
        <v>0</v>
      </c>
      <c r="AI445" s="6">
        <v>0</v>
      </c>
      <c r="AJ445" s="6">
        <v>0</v>
      </c>
      <c r="AK445" s="6">
        <v>0</v>
      </c>
      <c r="AL445" s="6">
        <v>0</v>
      </c>
      <c r="AM445" s="6">
        <v>0</v>
      </c>
      <c r="AN445" s="6">
        <v>0</v>
      </c>
      <c r="AO445" s="6">
        <v>0</v>
      </c>
      <c r="AP445" s="6">
        <v>0</v>
      </c>
      <c r="AQ445" s="6">
        <v>0</v>
      </c>
      <c r="AR445" s="6">
        <v>0</v>
      </c>
    </row>
    <row r="446" spans="2:44" x14ac:dyDescent="0.25">
      <c r="B446" s="91" t="s">
        <v>523</v>
      </c>
      <c r="C446" s="41">
        <v>0</v>
      </c>
      <c r="D446" s="41">
        <v>0</v>
      </c>
      <c r="E446" s="41">
        <v>0</v>
      </c>
      <c r="F446" s="41">
        <v>0</v>
      </c>
      <c r="G446" s="41">
        <v>0</v>
      </c>
      <c r="H446" s="41">
        <v>0</v>
      </c>
      <c r="I446" s="41">
        <v>0</v>
      </c>
      <c r="J446" s="41">
        <v>0</v>
      </c>
      <c r="K446" s="41">
        <v>0</v>
      </c>
      <c r="L446" s="41">
        <v>0</v>
      </c>
      <c r="M446" s="41">
        <v>0</v>
      </c>
      <c r="N446" s="41">
        <v>0</v>
      </c>
      <c r="O446" s="41">
        <v>0</v>
      </c>
      <c r="P446" s="41">
        <v>0</v>
      </c>
      <c r="Q446" s="41">
        <v>0</v>
      </c>
      <c r="R446" s="41">
        <v>0</v>
      </c>
      <c r="S446" s="41">
        <v>0</v>
      </c>
      <c r="T446" s="41">
        <v>0</v>
      </c>
      <c r="U446" s="41">
        <v>0</v>
      </c>
      <c r="V446" s="41">
        <v>0</v>
      </c>
      <c r="X446" s="41">
        <v>0</v>
      </c>
      <c r="Y446" s="64">
        <v>0</v>
      </c>
      <c r="Z446" s="64">
        <v>0</v>
      </c>
      <c r="AA446" s="64">
        <v>0</v>
      </c>
      <c r="AB446" s="64">
        <v>0</v>
      </c>
      <c r="AC446" s="64">
        <v>0</v>
      </c>
      <c r="AD446" s="64">
        <v>0</v>
      </c>
      <c r="AE446" s="64">
        <v>0</v>
      </c>
      <c r="AF446" s="64">
        <v>0</v>
      </c>
      <c r="AG446" s="64">
        <v>0</v>
      </c>
      <c r="AH446" s="64">
        <v>0</v>
      </c>
      <c r="AI446" s="64">
        <v>0</v>
      </c>
      <c r="AJ446" s="64">
        <v>0</v>
      </c>
      <c r="AK446" s="64">
        <v>0</v>
      </c>
      <c r="AL446" s="64">
        <v>0</v>
      </c>
      <c r="AM446" s="64">
        <v>0</v>
      </c>
      <c r="AN446" s="64">
        <v>0</v>
      </c>
      <c r="AO446" s="64">
        <v>0</v>
      </c>
      <c r="AP446" s="64">
        <v>0</v>
      </c>
      <c r="AQ446" s="64">
        <v>0</v>
      </c>
      <c r="AR446" s="64">
        <v>0</v>
      </c>
    </row>
    <row r="447" spans="2:44" x14ac:dyDescent="0.25">
      <c r="B447" t="s">
        <v>525</v>
      </c>
      <c r="C447" s="24">
        <v>4940.3280928206314</v>
      </c>
      <c r="D447" s="24">
        <v>10001.331987688794</v>
      </c>
      <c r="E447" s="24">
        <v>11501.942229619886</v>
      </c>
      <c r="F447" s="24">
        <v>12068.193696658136</v>
      </c>
      <c r="G447" s="24">
        <v>12303.553798046281</v>
      </c>
      <c r="H447" s="24">
        <v>12407.336242025294</v>
      </c>
      <c r="I447" s="24">
        <v>12455.049011261341</v>
      </c>
      <c r="J447" s="24">
        <v>12477.69377417342</v>
      </c>
      <c r="K447" s="24">
        <v>12488.71869049618</v>
      </c>
      <c r="L447" s="24">
        <v>12494.2009790377</v>
      </c>
      <c r="M447" s="24">
        <v>12496.976526461662</v>
      </c>
      <c r="N447" s="24">
        <v>12498.403748723151</v>
      </c>
      <c r="O447" s="24">
        <v>12499.147753144822</v>
      </c>
      <c r="P447" s="24">
        <v>12499.54035088745</v>
      </c>
      <c r="Q447" s="24">
        <v>12499.749798508003</v>
      </c>
      <c r="R447" s="24">
        <v>12499.862652164795</v>
      </c>
      <c r="S447" s="24">
        <v>12499.924013573022</v>
      </c>
      <c r="T447" s="24">
        <v>12499.957656690316</v>
      </c>
      <c r="U447" s="24">
        <v>12499.97624517624</v>
      </c>
      <c r="V447" s="24">
        <v>12499.986589448899</v>
      </c>
      <c r="X447" s="24">
        <v>12500</v>
      </c>
      <c r="Y447" s="6">
        <v>0.39522624742565049</v>
      </c>
      <c r="Z447" s="6">
        <v>0.80010655901510352</v>
      </c>
      <c r="AA447" s="6">
        <v>0.92015537836959094</v>
      </c>
      <c r="AB447" s="6">
        <v>0.96545549573265088</v>
      </c>
      <c r="AC447" s="6">
        <v>0.98428430384370247</v>
      </c>
      <c r="AD447" s="6">
        <v>0.99258689936202349</v>
      </c>
      <c r="AE447" s="6">
        <v>0.99640392090090724</v>
      </c>
      <c r="AF447" s="6">
        <v>0.99821550193387365</v>
      </c>
      <c r="AG447" s="6">
        <v>0.99909749523969438</v>
      </c>
      <c r="AH447" s="6">
        <v>0.99953607832301594</v>
      </c>
      <c r="AI447" s="6">
        <v>0.99975812211693293</v>
      </c>
      <c r="AJ447" s="6">
        <v>0.99987229989785209</v>
      </c>
      <c r="AK447" s="6">
        <v>0.99993182025158578</v>
      </c>
      <c r="AL447" s="6">
        <v>0.99996322807099602</v>
      </c>
      <c r="AM447" s="6">
        <v>0.99997998388064024</v>
      </c>
      <c r="AN447" s="6">
        <v>0.99998901217318359</v>
      </c>
      <c r="AO447" s="6">
        <v>0.99999392108584173</v>
      </c>
      <c r="AP447" s="6">
        <v>0.99999661253522532</v>
      </c>
      <c r="AQ447" s="6">
        <v>0.99999809961409925</v>
      </c>
      <c r="AR447" s="6">
        <v>0.99999892715591199</v>
      </c>
    </row>
    <row r="448" spans="2:44" x14ac:dyDescent="0.25">
      <c r="B448" s="91" t="s">
        <v>527</v>
      </c>
      <c r="C448" s="41">
        <v>31901.551169334729</v>
      </c>
      <c r="D448" s="41">
        <v>60616.972267157129</v>
      </c>
      <c r="E448" s="41">
        <v>69234.048600169976</v>
      </c>
      <c r="F448" s="41">
        <v>72499.850839506151</v>
      </c>
      <c r="G448" s="41">
        <v>73860.788227259894</v>
      </c>
      <c r="H448" s="41">
        <v>74461.981861243665</v>
      </c>
      <c r="I448" s="41">
        <v>74738.752993340837</v>
      </c>
      <c r="J448" s="41">
        <v>74870.25424038971</v>
      </c>
      <c r="K448" s="41">
        <v>74934.335543583948</v>
      </c>
      <c r="L448" s="41">
        <v>74966.225395773057</v>
      </c>
      <c r="M448" s="41">
        <v>74982.381217842281</v>
      </c>
      <c r="N448" s="41">
        <v>74990.693627037763</v>
      </c>
      <c r="O448" s="41">
        <v>74995.029113373923</v>
      </c>
      <c r="P448" s="41">
        <v>74997.317947643009</v>
      </c>
      <c r="Q448" s="41">
        <v>74998.539542881656</v>
      </c>
      <c r="R448" s="41">
        <v>74999.198014370224</v>
      </c>
      <c r="S448" s="41">
        <v>74999.556170612283</v>
      </c>
      <c r="T448" s="41">
        <v>74999.752605039728</v>
      </c>
      <c r="U448" s="41">
        <v>74999.861172425779</v>
      </c>
      <c r="V448" s="41">
        <v>74999.921606292308</v>
      </c>
      <c r="X448" s="41">
        <v>75000</v>
      </c>
      <c r="Y448" s="64">
        <v>0.42535401559112973</v>
      </c>
      <c r="Z448" s="64">
        <v>0.80822629689542835</v>
      </c>
      <c r="AA448" s="64">
        <v>0.92312064800226634</v>
      </c>
      <c r="AB448" s="64">
        <v>0.96666467786008203</v>
      </c>
      <c r="AC448" s="64">
        <v>0.98481050969679862</v>
      </c>
      <c r="AD448" s="64">
        <v>0.99282642481658223</v>
      </c>
      <c r="AE448" s="64">
        <v>0.99651670657787783</v>
      </c>
      <c r="AF448" s="64">
        <v>0.99827005653852952</v>
      </c>
      <c r="AG448" s="64">
        <v>0.99912447391445258</v>
      </c>
      <c r="AH448" s="64">
        <v>0.99954967194364075</v>
      </c>
      <c r="AI448" s="64">
        <v>0.99976508290456378</v>
      </c>
      <c r="AJ448" s="64">
        <v>0.99987591502717021</v>
      </c>
      <c r="AK448" s="64">
        <v>0.99993372151165227</v>
      </c>
      <c r="AL448" s="64">
        <v>0.99996423930190681</v>
      </c>
      <c r="AM448" s="64">
        <v>0.99998052723842212</v>
      </c>
      <c r="AN448" s="64">
        <v>0.9999893068582697</v>
      </c>
      <c r="AO448" s="64">
        <v>0.99999408227483044</v>
      </c>
      <c r="AP448" s="64">
        <v>0.99999670140052976</v>
      </c>
      <c r="AQ448" s="64">
        <v>0.99999814896567707</v>
      </c>
      <c r="AR448" s="64">
        <v>0.99999895475056411</v>
      </c>
    </row>
    <row r="449" spans="2:44" x14ac:dyDescent="0.25">
      <c r="B449" t="s">
        <v>529</v>
      </c>
      <c r="C449" s="24">
        <v>139746.44347539113</v>
      </c>
      <c r="D449" s="24">
        <v>263079.53338503046</v>
      </c>
      <c r="E449" s="24">
        <v>300162.47408237029</v>
      </c>
      <c r="F449" s="24">
        <v>314226.47941089817</v>
      </c>
      <c r="G449" s="24">
        <v>320089.72594411427</v>
      </c>
      <c r="H449" s="24">
        <v>322680.56433811714</v>
      </c>
      <c r="I449" s="24">
        <v>323873.56892165879</v>
      </c>
      <c r="J449" s="24">
        <v>324440.4961052548</v>
      </c>
      <c r="K449" s="24">
        <v>324716.80295593495</v>
      </c>
      <c r="L449" s="24">
        <v>324854.32306271442</v>
      </c>
      <c r="M449" s="24">
        <v>324923.99998336472</v>
      </c>
      <c r="N449" s="24">
        <v>324959.85314029618</v>
      </c>
      <c r="O449" s="24">
        <v>324978.55455429031</v>
      </c>
      <c r="P449" s="24">
        <v>324988.42833466519</v>
      </c>
      <c r="Q449" s="24">
        <v>324993.69852037629</v>
      </c>
      <c r="R449" s="24">
        <v>324996.53946319193</v>
      </c>
      <c r="S449" s="24">
        <v>324998.08479876933</v>
      </c>
      <c r="T449" s="24">
        <v>324998.93239843735</v>
      </c>
      <c r="U449" s="24">
        <v>324999.40088142385</v>
      </c>
      <c r="V449" s="24">
        <v>324999.66167366592</v>
      </c>
      <c r="X449" s="24">
        <v>325000</v>
      </c>
      <c r="Y449" s="6">
        <v>0.42998905684735733</v>
      </c>
      <c r="Z449" s="6">
        <v>0.80947548733855523</v>
      </c>
      <c r="AA449" s="6">
        <v>0.92357684333037016</v>
      </c>
      <c r="AB449" s="6">
        <v>0.96685070587968669</v>
      </c>
      <c r="AC449" s="6">
        <v>0.98489146444342857</v>
      </c>
      <c r="AD449" s="6">
        <v>0.99286327488651427</v>
      </c>
      <c r="AE449" s="6">
        <v>0.99653405822048857</v>
      </c>
      <c r="AF449" s="6">
        <v>0.99827844955463019</v>
      </c>
      <c r="AG449" s="6">
        <v>0.99912862447979989</v>
      </c>
      <c r="AH449" s="6">
        <v>0.99955176326989048</v>
      </c>
      <c r="AI449" s="6">
        <v>0.99976615379496836</v>
      </c>
      <c r="AJ449" s="6">
        <v>0.99987647120091128</v>
      </c>
      <c r="AK449" s="6">
        <v>0.99993401401320092</v>
      </c>
      <c r="AL449" s="6">
        <v>0.99996439487589295</v>
      </c>
      <c r="AM449" s="6">
        <v>0.99998061083192702</v>
      </c>
      <c r="AN449" s="6">
        <v>0.99998935219443674</v>
      </c>
      <c r="AO449" s="6">
        <v>0.99999410707313641</v>
      </c>
      <c r="AP449" s="6">
        <v>0.99999671507211496</v>
      </c>
      <c r="AQ449" s="6">
        <v>0.99999815655822721</v>
      </c>
      <c r="AR449" s="6">
        <v>0.99999895899589519</v>
      </c>
    </row>
    <row r="450" spans="2:44" x14ac:dyDescent="0.25">
      <c r="B450" s="91" t="s">
        <v>531</v>
      </c>
      <c r="C450" s="41">
        <v>349799.31414125249</v>
      </c>
      <c r="D450" s="41">
        <v>624870.10480806581</v>
      </c>
      <c r="E450" s="41">
        <v>708589.16412420082</v>
      </c>
      <c r="F450" s="41">
        <v>740477.91608618177</v>
      </c>
      <c r="G450" s="41">
        <v>753806.26665905851</v>
      </c>
      <c r="H450" s="41">
        <v>759706.23060287791</v>
      </c>
      <c r="I450" s="41">
        <v>762426.63693042262</v>
      </c>
      <c r="J450" s="41">
        <v>763720.78248174617</v>
      </c>
      <c r="K450" s="41">
        <v>764352.07527111028</v>
      </c>
      <c r="L450" s="41">
        <v>764666.50986959122</v>
      </c>
      <c r="M450" s="41">
        <v>764825.92665997217</v>
      </c>
      <c r="N450" s="41">
        <v>764908.00325053278</v>
      </c>
      <c r="O450" s="41">
        <v>764950.83697706787</v>
      </c>
      <c r="P450" s="41">
        <v>764973.46216299618</v>
      </c>
      <c r="Q450" s="41">
        <v>764985.54345719621</v>
      </c>
      <c r="R450" s="41">
        <v>764992.05844149599</v>
      </c>
      <c r="S450" s="41">
        <v>764995.60350332619</v>
      </c>
      <c r="T450" s="41">
        <v>764997.54855230171</v>
      </c>
      <c r="U450" s="41">
        <v>764998.62393352087</v>
      </c>
      <c r="V450" s="41">
        <v>764999.22273584967</v>
      </c>
      <c r="X450" s="41">
        <v>765000</v>
      </c>
      <c r="Y450" s="64">
        <v>0.45725400541340194</v>
      </c>
      <c r="Z450" s="64">
        <v>0.81682366641577231</v>
      </c>
      <c r="AA450" s="64">
        <v>0.92626034526039325</v>
      </c>
      <c r="AB450" s="64">
        <v>0.96794498834795006</v>
      </c>
      <c r="AC450" s="64">
        <v>0.98536766883537064</v>
      </c>
      <c r="AD450" s="64">
        <v>0.99308004000376193</v>
      </c>
      <c r="AE450" s="64">
        <v>0.99663612670643476</v>
      </c>
      <c r="AF450" s="64">
        <v>0.99832782023757671</v>
      </c>
      <c r="AG450" s="64">
        <v>0.99915303957007884</v>
      </c>
      <c r="AH450" s="64">
        <v>0.99956406518900809</v>
      </c>
      <c r="AI450" s="64">
        <v>0.9997724531502904</v>
      </c>
      <c r="AJ450" s="64">
        <v>0.99987974281115399</v>
      </c>
      <c r="AK450" s="64">
        <v>0.99993573461054619</v>
      </c>
      <c r="AL450" s="64">
        <v>0.99996531001698852</v>
      </c>
      <c r="AM450" s="64">
        <v>0.99998110255842643</v>
      </c>
      <c r="AN450" s="64">
        <v>0.99998961887777249</v>
      </c>
      <c r="AO450" s="64">
        <v>0.99999425294552446</v>
      </c>
      <c r="AP450" s="64">
        <v>0.99999679549320486</v>
      </c>
      <c r="AQ450" s="64">
        <v>0.99999820122028871</v>
      </c>
      <c r="AR450" s="64">
        <v>0.9999989839684309</v>
      </c>
    </row>
    <row r="451" spans="2:44" x14ac:dyDescent="0.25">
      <c r="B451" t="s">
        <v>533</v>
      </c>
      <c r="C451" s="24">
        <v>596922.43084746541</v>
      </c>
      <c r="D451" s="24">
        <v>1049017.4585280195</v>
      </c>
      <c r="E451" s="24">
        <v>1187199.2499447775</v>
      </c>
      <c r="F451" s="24">
        <v>1239911.4463998638</v>
      </c>
      <c r="G451" s="24">
        <v>1261962.5617189454</v>
      </c>
      <c r="H451" s="24">
        <v>1271729.6938785654</v>
      </c>
      <c r="I451" s="24">
        <v>1276235.2695296779</v>
      </c>
      <c r="J451" s="24">
        <v>1278379.4323593623</v>
      </c>
      <c r="K451" s="24">
        <v>1279425.6833588246</v>
      </c>
      <c r="L451" s="24">
        <v>1279946.9330588055</v>
      </c>
      <c r="M451" s="24">
        <v>1280211.2621454394</v>
      </c>
      <c r="N451" s="24">
        <v>1280347.3796340935</v>
      </c>
      <c r="O451" s="24">
        <v>1280418.4281312563</v>
      </c>
      <c r="P451" s="24">
        <v>1280455.9624061061</v>
      </c>
      <c r="Q451" s="24">
        <v>1280476.0075828724</v>
      </c>
      <c r="R451" s="24">
        <v>1280486.8185632962</v>
      </c>
      <c r="S451" s="24">
        <v>1280492.7019352214</v>
      </c>
      <c r="T451" s="24">
        <v>1280495.9302802486</v>
      </c>
      <c r="U451" s="24">
        <v>1280497.7153508612</v>
      </c>
      <c r="V451" s="24">
        <v>1280498.7094210212</v>
      </c>
      <c r="X451" s="24">
        <v>1280500</v>
      </c>
      <c r="Y451" s="6">
        <v>0.4661635539613162</v>
      </c>
      <c r="Z451" s="6">
        <v>0.81922487975636038</v>
      </c>
      <c r="AA451" s="6">
        <v>0.92713725103067357</v>
      </c>
      <c r="AB451" s="6">
        <v>0.968302574306805</v>
      </c>
      <c r="AC451" s="6">
        <v>0.98552328131116396</v>
      </c>
      <c r="AD451" s="6">
        <v>0.99315087378255795</v>
      </c>
      <c r="AE451" s="6">
        <v>0.99666948030431701</v>
      </c>
      <c r="AF451" s="6">
        <v>0.99834395342394555</v>
      </c>
      <c r="AG451" s="6">
        <v>0.99916101785148348</v>
      </c>
      <c r="AH451" s="6">
        <v>0.9995680851689227</v>
      </c>
      <c r="AI451" s="6">
        <v>0.99977451163251807</v>
      </c>
      <c r="AJ451" s="6">
        <v>0.9998808118969883</v>
      </c>
      <c r="AK451" s="6">
        <v>0.99993629686158236</v>
      </c>
      <c r="AL451" s="6">
        <v>0.99996560906372989</v>
      </c>
      <c r="AM451" s="6">
        <v>0.99998126324316472</v>
      </c>
      <c r="AN451" s="6">
        <v>0.99998970602365966</v>
      </c>
      <c r="AO451" s="6">
        <v>0.9999943006132147</v>
      </c>
      <c r="AP451" s="6">
        <v>0.99999682177293914</v>
      </c>
      <c r="AQ451" s="6">
        <v>0.99999821581480763</v>
      </c>
      <c r="AR451" s="6">
        <v>0.99999899212887244</v>
      </c>
    </row>
    <row r="452" spans="2:44" x14ac:dyDescent="0.25">
      <c r="B452" s="91" t="s">
        <v>535</v>
      </c>
      <c r="C452" s="41">
        <v>872437.34152979159</v>
      </c>
      <c r="D452" s="41">
        <v>1519380.2410977217</v>
      </c>
      <c r="E452" s="41">
        <v>1717601.5772344633</v>
      </c>
      <c r="F452" s="41">
        <v>1793281.8580694245</v>
      </c>
      <c r="G452" s="41">
        <v>1824957.1459192517</v>
      </c>
      <c r="H452" s="41">
        <v>1838992.0076806026</v>
      </c>
      <c r="I452" s="41">
        <v>1845467.9834802183</v>
      </c>
      <c r="J452" s="41">
        <v>1848550.4842752935</v>
      </c>
      <c r="K452" s="41">
        <v>1850054.8586395893</v>
      </c>
      <c r="L452" s="41">
        <v>1850804.4576439727</v>
      </c>
      <c r="M452" s="41">
        <v>1851184.6318683734</v>
      </c>
      <c r="N452" s="41">
        <v>1851380.4259145195</v>
      </c>
      <c r="O452" s="41">
        <v>1851482.6334598267</v>
      </c>
      <c r="P452" s="41">
        <v>1851536.6335221468</v>
      </c>
      <c r="Q452" s="41">
        <v>1851565.4745475193</v>
      </c>
      <c r="R452" s="41">
        <v>1851581.0305298485</v>
      </c>
      <c r="S452" s="41">
        <v>1851589.4967127438</v>
      </c>
      <c r="T452" s="41">
        <v>1851594.1425934641</v>
      </c>
      <c r="U452" s="41">
        <v>1851596.7116186314</v>
      </c>
      <c r="V452" s="41">
        <v>1851598.1423337224</v>
      </c>
      <c r="X452" s="41">
        <v>1851600</v>
      </c>
      <c r="Y452" s="64">
        <v>0.4711802449393992</v>
      </c>
      <c r="Z452" s="64">
        <v>0.82057692865506682</v>
      </c>
      <c r="AA452" s="64">
        <v>0.92763100952390543</v>
      </c>
      <c r="AB452" s="64">
        <v>0.96850391989059437</v>
      </c>
      <c r="AC452" s="64">
        <v>0.98561090187905143</v>
      </c>
      <c r="AD452" s="64">
        <v>0.99319075809062574</v>
      </c>
      <c r="AE452" s="64">
        <v>0.99668826068277072</v>
      </c>
      <c r="AF452" s="64">
        <v>0.99835303752176152</v>
      </c>
      <c r="AG452" s="64">
        <v>0.99916551017476196</v>
      </c>
      <c r="AH452" s="64">
        <v>0.99957034869516781</v>
      </c>
      <c r="AI452" s="64">
        <v>0.99977567070013684</v>
      </c>
      <c r="AJ452" s="64">
        <v>0.99988141386612628</v>
      </c>
      <c r="AK452" s="64">
        <v>0.99993661344773532</v>
      </c>
      <c r="AL452" s="64">
        <v>0.99996577744769222</v>
      </c>
      <c r="AM452" s="64">
        <v>0.99998135371976637</v>
      </c>
      <c r="AN452" s="64">
        <v>0.99998975509281085</v>
      </c>
      <c r="AO452" s="64">
        <v>0.99999432745341532</v>
      </c>
      <c r="AP452" s="64">
        <v>0.99999683657024419</v>
      </c>
      <c r="AQ452" s="64">
        <v>0.99999822403252936</v>
      </c>
      <c r="AR452" s="64">
        <v>0.99999899672376458</v>
      </c>
    </row>
    <row r="453" spans="2:44" x14ac:dyDescent="0.25">
      <c r="B453" t="s">
        <v>537</v>
      </c>
      <c r="C453" s="24">
        <v>1127563.8097343436</v>
      </c>
      <c r="D453" s="24">
        <v>1942091.7873988533</v>
      </c>
      <c r="E453" s="24">
        <v>2192434.472144546</v>
      </c>
      <c r="F453" s="24">
        <v>2288117.7120729219</v>
      </c>
      <c r="G453" s="24">
        <v>2328190.3905578204</v>
      </c>
      <c r="H453" s="24">
        <v>2345953.7765092351</v>
      </c>
      <c r="I453" s="24">
        <v>2354152.869071044</v>
      </c>
      <c r="J453" s="24">
        <v>2358056.5772690051</v>
      </c>
      <c r="K453" s="24">
        <v>2359962.141787861</v>
      </c>
      <c r="L453" s="24">
        <v>2360911.8187793139</v>
      </c>
      <c r="M453" s="24">
        <v>2361393.5424000286</v>
      </c>
      <c r="N453" s="24">
        <v>2361641.6697917497</v>
      </c>
      <c r="O453" s="24">
        <v>2361771.2120454698</v>
      </c>
      <c r="P453" s="24">
        <v>2361839.6615904807</v>
      </c>
      <c r="Q453" s="24">
        <v>2361876.2236208492</v>
      </c>
      <c r="R453" s="24">
        <v>2361895.9458755362</v>
      </c>
      <c r="S453" s="24">
        <v>2361906.680406061</v>
      </c>
      <c r="T453" s="24">
        <v>2361912.5715139438</v>
      </c>
      <c r="U453" s="24">
        <v>2361915.8293436565</v>
      </c>
      <c r="V453" s="24">
        <v>2361917.6437818022</v>
      </c>
      <c r="X453" s="24">
        <v>2361920</v>
      </c>
      <c r="Y453" s="6">
        <v>0.47739288787695755</v>
      </c>
      <c r="Z453" s="6">
        <v>0.82225129868871649</v>
      </c>
      <c r="AA453" s="6">
        <v>0.92824247736779653</v>
      </c>
      <c r="AB453" s="6">
        <v>0.96875326517109894</v>
      </c>
      <c r="AC453" s="6">
        <v>0.98571941071578228</v>
      </c>
      <c r="AD453" s="6">
        <v>0.99324015060172877</v>
      </c>
      <c r="AE453" s="6">
        <v>0.99671151820173587</v>
      </c>
      <c r="AF453" s="6">
        <v>0.99836428721929837</v>
      </c>
      <c r="AG453" s="6">
        <v>0.99917107344358025</v>
      </c>
      <c r="AH453" s="6">
        <v>0.99957315183381057</v>
      </c>
      <c r="AI453" s="6">
        <v>0.9997771060831987</v>
      </c>
      <c r="AJ453" s="6">
        <v>0.99988215934144664</v>
      </c>
      <c r="AK453" s="6">
        <v>0.99993700550631259</v>
      </c>
      <c r="AL453" s="6">
        <v>0.99996598597347952</v>
      </c>
      <c r="AM453" s="6">
        <v>0.99998146576549973</v>
      </c>
      <c r="AN453" s="6">
        <v>0.99998981585978197</v>
      </c>
      <c r="AO453" s="6">
        <v>0.99999436069217462</v>
      </c>
      <c r="AP453" s="6">
        <v>0.99999685489514623</v>
      </c>
      <c r="AQ453" s="6">
        <v>0.99999823420931133</v>
      </c>
      <c r="AR453" s="6">
        <v>0.99999900241405393</v>
      </c>
    </row>
    <row r="454" spans="2:44" x14ac:dyDescent="0.25">
      <c r="B454" s="91" t="s">
        <v>539</v>
      </c>
      <c r="C454" s="41">
        <v>1353076.5716812122</v>
      </c>
      <c r="D454" s="41">
        <v>2330510.144878624</v>
      </c>
      <c r="E454" s="41">
        <v>2630921.3665734548</v>
      </c>
      <c r="F454" s="41">
        <v>2745741.2544875061</v>
      </c>
      <c r="G454" s="41">
        <v>2793828.4686693843</v>
      </c>
      <c r="H454" s="41">
        <v>2815144.5318110823</v>
      </c>
      <c r="I454" s="41">
        <v>2824983.4428852526</v>
      </c>
      <c r="J454" s="41">
        <v>2829667.892722806</v>
      </c>
      <c r="K454" s="41">
        <v>2831954.5701454328</v>
      </c>
      <c r="L454" s="41">
        <v>2833094.1825351766</v>
      </c>
      <c r="M454" s="41">
        <v>2833672.2508800337</v>
      </c>
      <c r="N454" s="41">
        <v>2833970.0037500993</v>
      </c>
      <c r="O454" s="41">
        <v>2834125.454454564</v>
      </c>
      <c r="P454" s="41">
        <v>2834207.5939085763</v>
      </c>
      <c r="Q454" s="41">
        <v>2834251.4683450195</v>
      </c>
      <c r="R454" s="41">
        <v>2834275.1350506432</v>
      </c>
      <c r="S454" s="41">
        <v>2834288.0164872729</v>
      </c>
      <c r="T454" s="41">
        <v>2834295.0858167321</v>
      </c>
      <c r="U454" s="41">
        <v>2834298.9952123873</v>
      </c>
      <c r="V454" s="41">
        <v>2834301.1725381622</v>
      </c>
      <c r="X454" s="41">
        <v>2834303.9999999995</v>
      </c>
      <c r="Y454" s="64">
        <v>0.47739288787695761</v>
      </c>
      <c r="Z454" s="64">
        <v>0.82225129868871671</v>
      </c>
      <c r="AA454" s="64">
        <v>0.92824247736779653</v>
      </c>
      <c r="AB454" s="64">
        <v>0.96875326517109894</v>
      </c>
      <c r="AC454" s="64">
        <v>0.98571941071578228</v>
      </c>
      <c r="AD454" s="64">
        <v>0.99324015060172899</v>
      </c>
      <c r="AE454" s="64">
        <v>0.99671151820173598</v>
      </c>
      <c r="AF454" s="64">
        <v>0.99836428721929849</v>
      </c>
      <c r="AG454" s="64">
        <v>0.99917107344358025</v>
      </c>
      <c r="AH454" s="64">
        <v>0.99957315183381068</v>
      </c>
      <c r="AI454" s="64">
        <v>0.99977710608319859</v>
      </c>
      <c r="AJ454" s="64">
        <v>0.99988215934144675</v>
      </c>
      <c r="AK454" s="64">
        <v>0.99993700550631281</v>
      </c>
      <c r="AL454" s="64">
        <v>0.99996598597347952</v>
      </c>
      <c r="AM454" s="64">
        <v>0.99998146576550007</v>
      </c>
      <c r="AN454" s="64">
        <v>0.99998981585978208</v>
      </c>
      <c r="AO454" s="64">
        <v>0.99999436069217462</v>
      </c>
      <c r="AP454" s="64">
        <v>0.99999685489514623</v>
      </c>
      <c r="AQ454" s="64">
        <v>0.99999823420931122</v>
      </c>
      <c r="AR454" s="64">
        <v>0.99999900241405393</v>
      </c>
    </row>
    <row r="455" spans="2:44" x14ac:dyDescent="0.25">
      <c r="B455" t="s">
        <v>541</v>
      </c>
      <c r="C455" s="24">
        <v>1623691.8860174546</v>
      </c>
      <c r="D455" s="24">
        <v>2796612.1738543487</v>
      </c>
      <c r="E455" s="24">
        <v>3157105.639888146</v>
      </c>
      <c r="F455" s="24">
        <v>3294889.5053850077</v>
      </c>
      <c r="G455" s="24">
        <v>3352594.1624032613</v>
      </c>
      <c r="H455" s="24">
        <v>3378173.4381732987</v>
      </c>
      <c r="I455" s="24">
        <v>3389980.131462303</v>
      </c>
      <c r="J455" s="24">
        <v>3395601.4712673677</v>
      </c>
      <c r="K455" s="24">
        <v>3398345.4841745198</v>
      </c>
      <c r="L455" s="24">
        <v>3399713.0190422121</v>
      </c>
      <c r="M455" s="24">
        <v>3400406.7010560413</v>
      </c>
      <c r="N455" s="24">
        <v>3400764.0045001195</v>
      </c>
      <c r="O455" s="24">
        <v>3400950.5453454768</v>
      </c>
      <c r="P455" s="24">
        <v>3401049.1126902918</v>
      </c>
      <c r="Q455" s="24">
        <v>3401101.7620140235</v>
      </c>
      <c r="R455" s="24">
        <v>3401130.1620607716</v>
      </c>
      <c r="S455" s="24">
        <v>3401145.6197847277</v>
      </c>
      <c r="T455" s="24">
        <v>3401154.1029800791</v>
      </c>
      <c r="U455" s="24">
        <v>3401158.794254865</v>
      </c>
      <c r="V455" s="24">
        <v>3401161.4070457951</v>
      </c>
      <c r="X455" s="24">
        <v>3401164.7999999998</v>
      </c>
      <c r="Y455" s="6">
        <v>0.47739288787695749</v>
      </c>
      <c r="Z455" s="6">
        <v>0.82225129868871649</v>
      </c>
      <c r="AA455" s="6">
        <v>0.92824247736779653</v>
      </c>
      <c r="AB455" s="6">
        <v>0.96875326517109894</v>
      </c>
      <c r="AC455" s="6">
        <v>0.98571941071578228</v>
      </c>
      <c r="AD455" s="6">
        <v>0.99324015060172888</v>
      </c>
      <c r="AE455" s="6">
        <v>0.99671151820173587</v>
      </c>
      <c r="AF455" s="6">
        <v>0.99836428721929849</v>
      </c>
      <c r="AG455" s="6">
        <v>0.99917107344358025</v>
      </c>
      <c r="AH455" s="6">
        <v>0.99957315183381068</v>
      </c>
      <c r="AI455" s="6">
        <v>0.99977710608319881</v>
      </c>
      <c r="AJ455" s="6">
        <v>0.99988215934144664</v>
      </c>
      <c r="AK455" s="6">
        <v>0.9999370055063127</v>
      </c>
      <c r="AL455" s="6">
        <v>0.99996598597347941</v>
      </c>
      <c r="AM455" s="6">
        <v>0.99998146576549996</v>
      </c>
      <c r="AN455" s="6">
        <v>0.99998981585978186</v>
      </c>
      <c r="AO455" s="6">
        <v>0.99999436069217462</v>
      </c>
      <c r="AP455" s="6">
        <v>0.99999685489514634</v>
      </c>
      <c r="AQ455" s="6">
        <v>0.99999823420931122</v>
      </c>
      <c r="AR455" s="6">
        <v>0.99999900241405393</v>
      </c>
    </row>
    <row r="456" spans="2:44" x14ac:dyDescent="0.25">
      <c r="B456" s="91" t="s">
        <v>543</v>
      </c>
      <c r="C456" s="41">
        <v>1948430.2632209456</v>
      </c>
      <c r="D456" s="41">
        <v>3355934.6086252187</v>
      </c>
      <c r="E456" s="41">
        <v>3788526.7678657752</v>
      </c>
      <c r="F456" s="41">
        <v>3953867.4064620095</v>
      </c>
      <c r="G456" s="41">
        <v>4023112.994883914</v>
      </c>
      <c r="H456" s="41">
        <v>4053808.1258079587</v>
      </c>
      <c r="I456" s="41">
        <v>4067976.157754764</v>
      </c>
      <c r="J456" s="41">
        <v>4074721.7655208413</v>
      </c>
      <c r="K456" s="41">
        <v>4078014.5810094234</v>
      </c>
      <c r="L456" s="41">
        <v>4079655.6228506546</v>
      </c>
      <c r="M456" s="41">
        <v>4080488.0412672493</v>
      </c>
      <c r="N456" s="41">
        <v>4080916.8054001434</v>
      </c>
      <c r="O456" s="41">
        <v>4081140.6544145718</v>
      </c>
      <c r="P456" s="41">
        <v>4081258.9352283506</v>
      </c>
      <c r="Q456" s="41">
        <v>4081322.1144168279</v>
      </c>
      <c r="R456" s="41">
        <v>4081356.1944729262</v>
      </c>
      <c r="S456" s="41">
        <v>4081374.7437416734</v>
      </c>
      <c r="T456" s="41">
        <v>4081384.9235760947</v>
      </c>
      <c r="U456" s="41">
        <v>4081390.5531058381</v>
      </c>
      <c r="V456" s="41">
        <v>4081393.6884549544</v>
      </c>
      <c r="X456" s="41">
        <v>4081397.7600000002</v>
      </c>
      <c r="Y456" s="64">
        <v>0.47739288787695749</v>
      </c>
      <c r="Z456" s="64">
        <v>0.82225129868871649</v>
      </c>
      <c r="AA456" s="64">
        <v>0.92824247736779641</v>
      </c>
      <c r="AB456" s="64">
        <v>0.96875326517109894</v>
      </c>
      <c r="AC456" s="64">
        <v>0.98571941071578228</v>
      </c>
      <c r="AD456" s="64">
        <v>0.99324015060172877</v>
      </c>
      <c r="AE456" s="64">
        <v>0.99671151820173576</v>
      </c>
      <c r="AF456" s="64">
        <v>0.99836428721929837</v>
      </c>
      <c r="AG456" s="64">
        <v>0.99917107344358003</v>
      </c>
      <c r="AH456" s="64">
        <v>0.99957315183381057</v>
      </c>
      <c r="AI456" s="64">
        <v>0.99977710608319859</v>
      </c>
      <c r="AJ456" s="64">
        <v>0.99988215934144653</v>
      </c>
      <c r="AK456" s="64">
        <v>0.99993700550631248</v>
      </c>
      <c r="AL456" s="64">
        <v>0.99996598597347941</v>
      </c>
      <c r="AM456" s="64">
        <v>0.99998146576549984</v>
      </c>
      <c r="AN456" s="64">
        <v>0.99998981585978186</v>
      </c>
      <c r="AO456" s="64">
        <v>0.99999436069217451</v>
      </c>
      <c r="AP456" s="64">
        <v>0.99999685489514611</v>
      </c>
      <c r="AQ456" s="64">
        <v>0.99999823420931111</v>
      </c>
      <c r="AR456" s="64">
        <v>0.99999900241405393</v>
      </c>
    </row>
    <row r="457" spans="2:44" x14ac:dyDescent="0.25">
      <c r="B457" t="s">
        <v>545</v>
      </c>
      <c r="C457" s="24">
        <v>2338116.3158651344</v>
      </c>
      <c r="D457" s="24">
        <v>4027121.5303502618</v>
      </c>
      <c r="E457" s="24">
        <v>4546232.1214389298</v>
      </c>
      <c r="F457" s="24">
        <v>4744640.8877544105</v>
      </c>
      <c r="G457" s="24">
        <v>4827735.5938606961</v>
      </c>
      <c r="H457" s="24">
        <v>4864569.7509695496</v>
      </c>
      <c r="I457" s="24">
        <v>4881571.3893057164</v>
      </c>
      <c r="J457" s="24">
        <v>4889666.1186250094</v>
      </c>
      <c r="K457" s="24">
        <v>4893617.4972113082</v>
      </c>
      <c r="L457" s="24">
        <v>4895586.747420785</v>
      </c>
      <c r="M457" s="24">
        <v>4896585.6495206989</v>
      </c>
      <c r="N457" s="24">
        <v>4897100.1664801724</v>
      </c>
      <c r="O457" s="24">
        <v>4897368.785297486</v>
      </c>
      <c r="P457" s="24">
        <v>4897510.7222740194</v>
      </c>
      <c r="Q457" s="24">
        <v>4897586.5373001928</v>
      </c>
      <c r="R457" s="24">
        <v>4897627.4333675113</v>
      </c>
      <c r="S457" s="24">
        <v>4897649.6924900077</v>
      </c>
      <c r="T457" s="24">
        <v>4897661.9082913129</v>
      </c>
      <c r="U457" s="24">
        <v>4897668.6637270059</v>
      </c>
      <c r="V457" s="24">
        <v>4897672.4261459447</v>
      </c>
      <c r="X457" s="24">
        <v>4897677.3119999999</v>
      </c>
      <c r="Y457" s="6">
        <v>0.47739288787695744</v>
      </c>
      <c r="Z457" s="6">
        <v>0.82225129868871649</v>
      </c>
      <c r="AA457" s="6">
        <v>0.92824247736779641</v>
      </c>
      <c r="AB457" s="6">
        <v>0.96875326517109883</v>
      </c>
      <c r="AC457" s="6">
        <v>0.98571941071578217</v>
      </c>
      <c r="AD457" s="6">
        <v>0.99324015060172866</v>
      </c>
      <c r="AE457" s="6">
        <v>0.99671151820173576</v>
      </c>
      <c r="AF457" s="6">
        <v>0.99836428721929849</v>
      </c>
      <c r="AG457" s="6">
        <v>0.99917107344358014</v>
      </c>
      <c r="AH457" s="6">
        <v>0.99957315183381057</v>
      </c>
      <c r="AI457" s="6">
        <v>0.99977710608319859</v>
      </c>
      <c r="AJ457" s="6">
        <v>0.99988215934144675</v>
      </c>
      <c r="AK457" s="6">
        <v>0.99993700550631259</v>
      </c>
      <c r="AL457" s="6">
        <v>0.99996598597347919</v>
      </c>
      <c r="AM457" s="6">
        <v>0.99998146576549973</v>
      </c>
      <c r="AN457" s="6">
        <v>0.99998981585978186</v>
      </c>
      <c r="AO457" s="6">
        <v>0.99999436069217451</v>
      </c>
      <c r="AP457" s="6">
        <v>0.999996854895146</v>
      </c>
      <c r="AQ457" s="6">
        <v>0.99999823420931122</v>
      </c>
      <c r="AR457" s="6">
        <v>0.99999900241405382</v>
      </c>
    </row>
    <row r="458" spans="2:44" x14ac:dyDescent="0.25">
      <c r="B458" s="91" t="s">
        <v>547</v>
      </c>
      <c r="C458" s="41">
        <v>2805739.5790381618</v>
      </c>
      <c r="D458" s="41">
        <v>4832545.8364203144</v>
      </c>
      <c r="E458" s="41">
        <v>5455478.5457267156</v>
      </c>
      <c r="F458" s="41">
        <v>5693569.0653052935</v>
      </c>
      <c r="G458" s="41">
        <v>5793282.7126328358</v>
      </c>
      <c r="H458" s="41">
        <v>5837483.7011634596</v>
      </c>
      <c r="I458" s="41">
        <v>5857885.6671668598</v>
      </c>
      <c r="J458" s="41">
        <v>5867599.3423500108</v>
      </c>
      <c r="K458" s="41">
        <v>5872340.9966535689</v>
      </c>
      <c r="L458" s="41">
        <v>5874704.0969049418</v>
      </c>
      <c r="M458" s="41">
        <v>5875902.7794248387</v>
      </c>
      <c r="N458" s="41">
        <v>5876520.1997762062</v>
      </c>
      <c r="O458" s="41">
        <v>5876842.5423569838</v>
      </c>
      <c r="P458" s="41">
        <v>5877012.8667288246</v>
      </c>
      <c r="Q458" s="41">
        <v>5877103.8447602317</v>
      </c>
      <c r="R458" s="41">
        <v>5877152.9200410135</v>
      </c>
      <c r="S458" s="41">
        <v>5877179.6309880093</v>
      </c>
      <c r="T458" s="41">
        <v>5877194.2899495754</v>
      </c>
      <c r="U458" s="41">
        <v>5877202.3964724066</v>
      </c>
      <c r="V458" s="41">
        <v>5877206.9113751333</v>
      </c>
      <c r="X458" s="41">
        <v>5877212.7743999995</v>
      </c>
      <c r="Y458" s="64">
        <v>0.47739288787695761</v>
      </c>
      <c r="Z458" s="64">
        <v>0.82225129868871649</v>
      </c>
      <c r="AA458" s="64">
        <v>0.92824247736779641</v>
      </c>
      <c r="AB458" s="64">
        <v>0.96875326517109905</v>
      </c>
      <c r="AC458" s="64">
        <v>0.9857194107157824</v>
      </c>
      <c r="AD458" s="64">
        <v>0.99324015060172877</v>
      </c>
      <c r="AE458" s="64">
        <v>0.99671151820173587</v>
      </c>
      <c r="AF458" s="64">
        <v>0.99836428721929837</v>
      </c>
      <c r="AG458" s="64">
        <v>0.99917107344358003</v>
      </c>
      <c r="AH458" s="64">
        <v>0.99957315183381057</v>
      </c>
      <c r="AI458" s="64">
        <v>0.9997771060831987</v>
      </c>
      <c r="AJ458" s="64">
        <v>0.99988215934144664</v>
      </c>
      <c r="AK458" s="64">
        <v>0.9999370055063127</v>
      </c>
      <c r="AL458" s="64">
        <v>0.99996598597347952</v>
      </c>
      <c r="AM458" s="64">
        <v>0.99998146576549984</v>
      </c>
      <c r="AN458" s="64">
        <v>0.99998981585978186</v>
      </c>
      <c r="AO458" s="64">
        <v>0.99999436069217462</v>
      </c>
      <c r="AP458" s="64">
        <v>0.99999685489514611</v>
      </c>
      <c r="AQ458" s="64">
        <v>0.99999823420931122</v>
      </c>
      <c r="AR458" s="64">
        <v>0.99999900241405382</v>
      </c>
    </row>
    <row r="459" spans="2:44" x14ac:dyDescent="0.25">
      <c r="B459" t="s">
        <v>549</v>
      </c>
      <c r="C459" s="24">
        <v>3366887.4948457945</v>
      </c>
      <c r="D459" s="24">
        <v>5799055.0037043784</v>
      </c>
      <c r="E459" s="24">
        <v>6546574.2548720604</v>
      </c>
      <c r="F459" s="24">
        <v>6832282.878366353</v>
      </c>
      <c r="G459" s="24">
        <v>6951939.2551594032</v>
      </c>
      <c r="H459" s="24">
        <v>7004980.4413961535</v>
      </c>
      <c r="I459" s="24">
        <v>7029462.8006002326</v>
      </c>
      <c r="J459" s="24">
        <v>7041119.2108200146</v>
      </c>
      <c r="K459" s="24">
        <v>7046809.1959842844</v>
      </c>
      <c r="L459" s="24">
        <v>7049644.9162859321</v>
      </c>
      <c r="M459" s="24">
        <v>7051083.3353098072</v>
      </c>
      <c r="N459" s="24">
        <v>7051824.2397314487</v>
      </c>
      <c r="O459" s="24">
        <v>7052211.0508283814</v>
      </c>
      <c r="P459" s="24">
        <v>7052415.44007459</v>
      </c>
      <c r="Q459" s="24">
        <v>7052524.6137122791</v>
      </c>
      <c r="R459" s="24">
        <v>7052583.5040492173</v>
      </c>
      <c r="S459" s="24">
        <v>7052615.5571856117</v>
      </c>
      <c r="T459" s="24">
        <v>7052633.147939492</v>
      </c>
      <c r="U459" s="24">
        <v>7052642.8757668892</v>
      </c>
      <c r="V459" s="24">
        <v>7052648.2936501615</v>
      </c>
      <c r="X459" s="24">
        <v>7052655.3292800002</v>
      </c>
      <c r="Y459" s="6">
        <v>0.47739288787695761</v>
      </c>
      <c r="Z459" s="6">
        <v>0.8222512986887166</v>
      </c>
      <c r="AA459" s="6">
        <v>0.92824247736779653</v>
      </c>
      <c r="AB459" s="6">
        <v>0.96875326517109905</v>
      </c>
      <c r="AC459" s="6">
        <v>0.98571941071578228</v>
      </c>
      <c r="AD459" s="6">
        <v>0.99324015060172888</v>
      </c>
      <c r="AE459" s="6">
        <v>0.99671151820173587</v>
      </c>
      <c r="AF459" s="6">
        <v>0.99836428721929849</v>
      </c>
      <c r="AG459" s="6">
        <v>0.99917107344358025</v>
      </c>
      <c r="AH459" s="6">
        <v>0.99957315183381068</v>
      </c>
      <c r="AI459" s="6">
        <v>0.9997771060831987</v>
      </c>
      <c r="AJ459" s="6">
        <v>0.99988215934144675</v>
      </c>
      <c r="AK459" s="6">
        <v>0.9999370055063127</v>
      </c>
      <c r="AL459" s="6">
        <v>0.99996598597347952</v>
      </c>
      <c r="AM459" s="6">
        <v>0.99998146576549996</v>
      </c>
      <c r="AN459" s="6">
        <v>0.99998981585978197</v>
      </c>
      <c r="AO459" s="6">
        <v>0.99999436069217462</v>
      </c>
      <c r="AP459" s="6">
        <v>0.99999685489514623</v>
      </c>
      <c r="AQ459" s="6">
        <v>0.99999823420931133</v>
      </c>
      <c r="AR459" s="6">
        <v>0.99999900241405393</v>
      </c>
    </row>
    <row r="460" spans="2:44" x14ac:dyDescent="0.25">
      <c r="B460" s="91" t="s">
        <v>551</v>
      </c>
      <c r="C460" s="41">
        <v>4040264.9938149531</v>
      </c>
      <c r="D460" s="41">
        <v>6958866.0044452539</v>
      </c>
      <c r="E460" s="41">
        <v>7855889.1058464721</v>
      </c>
      <c r="F460" s="41">
        <v>8198739.454039624</v>
      </c>
      <c r="G460" s="41">
        <v>8342327.106191285</v>
      </c>
      <c r="H460" s="41">
        <v>8405976.5296753831</v>
      </c>
      <c r="I460" s="41">
        <v>8435355.3607202787</v>
      </c>
      <c r="J460" s="41">
        <v>8449343.0529840179</v>
      </c>
      <c r="K460" s="41">
        <v>8456171.0351811424</v>
      </c>
      <c r="L460" s="41">
        <v>8459573.8995431177</v>
      </c>
      <c r="M460" s="41">
        <v>8461300.0023717694</v>
      </c>
      <c r="N460" s="41">
        <v>8462189.0876777396</v>
      </c>
      <c r="O460" s="41">
        <v>8462653.2609940581</v>
      </c>
      <c r="P460" s="41">
        <v>8462898.5280895084</v>
      </c>
      <c r="Q460" s="41">
        <v>8463029.5364547353</v>
      </c>
      <c r="R460" s="41">
        <v>8463100.2048590612</v>
      </c>
      <c r="S460" s="41">
        <v>8463138.668622734</v>
      </c>
      <c r="T460" s="41">
        <v>8463159.7775273919</v>
      </c>
      <c r="U460" s="41">
        <v>8463171.450920267</v>
      </c>
      <c r="V460" s="41">
        <v>8463177.9523801934</v>
      </c>
      <c r="X460" s="41">
        <v>8463186.3951360006</v>
      </c>
      <c r="Y460" s="64">
        <v>0.47739288787695755</v>
      </c>
      <c r="Z460" s="64">
        <v>0.82225129868871649</v>
      </c>
      <c r="AA460" s="64">
        <v>0.92824247736779653</v>
      </c>
      <c r="AB460" s="64">
        <v>0.96875326517109905</v>
      </c>
      <c r="AC460" s="64">
        <v>0.9857194107157824</v>
      </c>
      <c r="AD460" s="64">
        <v>0.99324015060172877</v>
      </c>
      <c r="AE460" s="64">
        <v>0.99671151820173576</v>
      </c>
      <c r="AF460" s="64">
        <v>0.99836428721929849</v>
      </c>
      <c r="AG460" s="64">
        <v>0.99917107344358025</v>
      </c>
      <c r="AH460" s="64">
        <v>0.99957315183381057</v>
      </c>
      <c r="AI460" s="64">
        <v>0.9997771060831987</v>
      </c>
      <c r="AJ460" s="64">
        <v>0.99988215934144686</v>
      </c>
      <c r="AK460" s="64">
        <v>0.9999370055063127</v>
      </c>
      <c r="AL460" s="64">
        <v>0.99996598597347952</v>
      </c>
      <c r="AM460" s="64">
        <v>0.99998146576549996</v>
      </c>
      <c r="AN460" s="64">
        <v>0.99998981585978197</v>
      </c>
      <c r="AO460" s="64">
        <v>0.99999436069217451</v>
      </c>
      <c r="AP460" s="64">
        <v>0.99999685489514634</v>
      </c>
      <c r="AQ460" s="64">
        <v>0.99999823420931122</v>
      </c>
      <c r="AR460" s="64">
        <v>0.99999900241405393</v>
      </c>
    </row>
    <row r="461" spans="2:44" x14ac:dyDescent="0.25">
      <c r="B461" t="s">
        <v>553</v>
      </c>
      <c r="C461" s="24">
        <v>4848317.992577944</v>
      </c>
      <c r="D461" s="24">
        <v>8350639.2053343058</v>
      </c>
      <c r="E461" s="24">
        <v>9427066.9270157684</v>
      </c>
      <c r="F461" s="24">
        <v>9838487.3448475488</v>
      </c>
      <c r="G461" s="24">
        <v>10010792.527429542</v>
      </c>
      <c r="H461" s="24">
        <v>10087171.83561046</v>
      </c>
      <c r="I461" s="24">
        <v>10122426.432864336</v>
      </c>
      <c r="J461" s="24">
        <v>10139211.663580822</v>
      </c>
      <c r="K461" s="24">
        <v>10147405.242217371</v>
      </c>
      <c r="L461" s="24">
        <v>10151488.679451743</v>
      </c>
      <c r="M461" s="24">
        <v>10153560.002846124</v>
      </c>
      <c r="N461" s="24">
        <v>10154626.905213287</v>
      </c>
      <c r="O461" s="24">
        <v>10155183.91319287</v>
      </c>
      <c r="P461" s="24">
        <v>10155478.233707411</v>
      </c>
      <c r="Q461" s="24">
        <v>10155635.443745684</v>
      </c>
      <c r="R461" s="24">
        <v>10155720.245830873</v>
      </c>
      <c r="S461" s="24">
        <v>10155766.402347282</v>
      </c>
      <c r="T461" s="24">
        <v>10155791.733032871</v>
      </c>
      <c r="U461" s="24">
        <v>10155805.741104322</v>
      </c>
      <c r="V461" s="24">
        <v>10155813.542856233</v>
      </c>
      <c r="X461" s="24">
        <v>10155823.674163202</v>
      </c>
      <c r="Y461" s="6">
        <v>0.47739288787695749</v>
      </c>
      <c r="Z461" s="6">
        <v>0.8222512986887166</v>
      </c>
      <c r="AA461" s="6">
        <v>0.92824247736779653</v>
      </c>
      <c r="AB461" s="6">
        <v>0.96875326517109894</v>
      </c>
      <c r="AC461" s="6">
        <v>0.98571941071578217</v>
      </c>
      <c r="AD461" s="6">
        <v>0.99324015060172877</v>
      </c>
      <c r="AE461" s="6">
        <v>0.99671151820173587</v>
      </c>
      <c r="AF461" s="6">
        <v>0.99836428721929849</v>
      </c>
      <c r="AG461" s="6">
        <v>0.99917107344358025</v>
      </c>
      <c r="AH461" s="6">
        <v>0.99957315183381068</v>
      </c>
      <c r="AI461" s="6">
        <v>0.9997771060831987</v>
      </c>
      <c r="AJ461" s="6">
        <v>0.99988215934144664</v>
      </c>
      <c r="AK461" s="6">
        <v>0.9999370055063127</v>
      </c>
      <c r="AL461" s="6">
        <v>0.99996598597347952</v>
      </c>
      <c r="AM461" s="6">
        <v>0.99998146576549996</v>
      </c>
      <c r="AN461" s="6">
        <v>0.99998981585978186</v>
      </c>
      <c r="AO461" s="6">
        <v>0.99999436069217451</v>
      </c>
      <c r="AP461" s="6">
        <v>0.99999685489514634</v>
      </c>
      <c r="AQ461" s="6">
        <v>0.99999823420931122</v>
      </c>
      <c r="AR461" s="6">
        <v>0.99999900241405393</v>
      </c>
    </row>
    <row r="462" spans="2:44" x14ac:dyDescent="0.25">
      <c r="B462" s="91" t="s">
        <v>555</v>
      </c>
      <c r="C462" s="41">
        <v>5817981.5910935299</v>
      </c>
      <c r="D462" s="41">
        <v>10020767.046401162</v>
      </c>
      <c r="E462" s="41">
        <v>11312480.312418915</v>
      </c>
      <c r="F462" s="41">
        <v>11806184.813817054</v>
      </c>
      <c r="G462" s="41">
        <v>12012951.032915445</v>
      </c>
      <c r="H462" s="41">
        <v>12104606.202732548</v>
      </c>
      <c r="I462" s="41">
        <v>12146911.719437197</v>
      </c>
      <c r="J462" s="41">
        <v>12167053.996296981</v>
      </c>
      <c r="K462" s="41">
        <v>12176886.29066084</v>
      </c>
      <c r="L462" s="41">
        <v>12181786.415342085</v>
      </c>
      <c r="M462" s="41">
        <v>12184272.003415342</v>
      </c>
      <c r="N462" s="41">
        <v>12185552.286255939</v>
      </c>
      <c r="O462" s="41">
        <v>12186220.695831439</v>
      </c>
      <c r="P462" s="41">
        <v>12186573.880448887</v>
      </c>
      <c r="Q462" s="41">
        <v>12186762.532494813</v>
      </c>
      <c r="R462" s="41">
        <v>12186864.294997042</v>
      </c>
      <c r="S462" s="41">
        <v>12186919.682816733</v>
      </c>
      <c r="T462" s="41">
        <v>12186950.079639439</v>
      </c>
      <c r="U462" s="41">
        <v>12186966.889325179</v>
      </c>
      <c r="V462" s="41">
        <v>12186976.251427475</v>
      </c>
      <c r="X462" s="41">
        <v>12186988.408995837</v>
      </c>
      <c r="Y462" s="64">
        <v>0.47739288787695749</v>
      </c>
      <c r="Z462" s="64">
        <v>0.82225129868871649</v>
      </c>
      <c r="AA462" s="64">
        <v>0.92824247736779641</v>
      </c>
      <c r="AB462" s="64">
        <v>0.96875326517109905</v>
      </c>
      <c r="AC462" s="64">
        <v>0.98571941071578228</v>
      </c>
      <c r="AD462" s="64">
        <v>0.99324015060172877</v>
      </c>
      <c r="AE462" s="64">
        <v>0.99671151820173576</v>
      </c>
      <c r="AF462" s="64">
        <v>0.99836428721929849</v>
      </c>
      <c r="AG462" s="64">
        <v>0.99917107344358014</v>
      </c>
      <c r="AH462" s="64">
        <v>0.99957315183381057</v>
      </c>
      <c r="AI462" s="64">
        <v>0.99977710608319859</v>
      </c>
      <c r="AJ462" s="64">
        <v>0.99988215934144664</v>
      </c>
      <c r="AK462" s="64">
        <v>0.99993700550631259</v>
      </c>
      <c r="AL462" s="64">
        <v>0.99996598597347941</v>
      </c>
      <c r="AM462" s="64">
        <v>0.99998146576549973</v>
      </c>
      <c r="AN462" s="64">
        <v>0.99998981585978175</v>
      </c>
      <c r="AO462" s="64">
        <v>0.99999436069217451</v>
      </c>
      <c r="AP462" s="64">
        <v>0.99999685489514623</v>
      </c>
      <c r="AQ462" s="64">
        <v>0.99999823420931111</v>
      </c>
      <c r="AR462" s="64">
        <v>0.99999900241405393</v>
      </c>
    </row>
    <row r="464" spans="2:44" x14ac:dyDescent="0.25">
      <c r="B464" s="30" t="s">
        <v>6068</v>
      </c>
      <c r="C464" s="70"/>
      <c r="D464" s="70"/>
      <c r="E464" s="70"/>
      <c r="F464" s="70"/>
      <c r="G464" s="70"/>
      <c r="H464" s="70"/>
      <c r="I464" s="70"/>
      <c r="J464" s="70"/>
      <c r="K464" s="70"/>
      <c r="L464" s="70"/>
      <c r="M464" s="70"/>
      <c r="N464" s="70"/>
      <c r="O464" s="70"/>
      <c r="P464" s="70"/>
      <c r="Q464" s="70"/>
      <c r="R464" s="70"/>
      <c r="S464" s="70"/>
      <c r="T464" s="70"/>
      <c r="U464" s="70"/>
      <c r="V464" s="70"/>
      <c r="X464" s="30" t="s">
        <v>6069</v>
      </c>
      <c r="Y464" s="70"/>
      <c r="Z464" s="70"/>
      <c r="AA464" s="70"/>
      <c r="AB464" s="70"/>
      <c r="AC464" s="70"/>
      <c r="AD464" s="70"/>
      <c r="AE464" s="70"/>
      <c r="AF464" s="70"/>
      <c r="AG464" s="70"/>
      <c r="AH464" s="70"/>
      <c r="AI464" s="70"/>
      <c r="AJ464" s="70"/>
      <c r="AK464" s="70"/>
      <c r="AL464" s="70"/>
      <c r="AM464" s="70"/>
      <c r="AN464" s="70"/>
      <c r="AO464" s="70"/>
      <c r="AP464" s="70"/>
      <c r="AQ464" s="70"/>
      <c r="AR464" s="70"/>
    </row>
    <row r="465" spans="2:44" x14ac:dyDescent="0.25">
      <c r="B465" s="7" t="s">
        <v>6008</v>
      </c>
      <c r="C465" s="50" t="s">
        <v>6010</v>
      </c>
      <c r="D465" s="50" t="s">
        <v>6011</v>
      </c>
      <c r="E465" s="50" t="s">
        <v>6012</v>
      </c>
      <c r="F465" s="50" t="s">
        <v>6013</v>
      </c>
      <c r="G465" s="50" t="s">
        <v>6014</v>
      </c>
      <c r="H465" s="50" t="s">
        <v>6015</v>
      </c>
      <c r="I465" s="50" t="s">
        <v>6016</v>
      </c>
      <c r="J465" s="50" t="s">
        <v>6017</v>
      </c>
      <c r="K465" s="50" t="s">
        <v>6018</v>
      </c>
      <c r="L465" s="50" t="s">
        <v>6019</v>
      </c>
      <c r="M465" s="50" t="s">
        <v>6020</v>
      </c>
      <c r="N465" s="50" t="s">
        <v>6021</v>
      </c>
      <c r="O465" s="50" t="s">
        <v>6022</v>
      </c>
      <c r="P465" s="50" t="s">
        <v>6023</v>
      </c>
      <c r="Q465" s="50" t="s">
        <v>6024</v>
      </c>
      <c r="R465" s="50" t="s">
        <v>6025</v>
      </c>
      <c r="S465" s="50" t="s">
        <v>6026</v>
      </c>
      <c r="T465" s="50" t="s">
        <v>6027</v>
      </c>
      <c r="U465" s="50" t="s">
        <v>6028</v>
      </c>
      <c r="V465" s="50" t="s">
        <v>6029</v>
      </c>
      <c r="X465" s="50" t="s">
        <v>6009</v>
      </c>
      <c r="Y465" s="50" t="s">
        <v>6010</v>
      </c>
      <c r="Z465" s="50" t="s">
        <v>6011</v>
      </c>
      <c r="AA465" s="50" t="s">
        <v>6012</v>
      </c>
      <c r="AB465" s="50" t="s">
        <v>6013</v>
      </c>
      <c r="AC465" s="50" t="s">
        <v>6014</v>
      </c>
      <c r="AD465" s="50" t="s">
        <v>6015</v>
      </c>
      <c r="AE465" s="50" t="s">
        <v>6016</v>
      </c>
      <c r="AF465" s="50" t="s">
        <v>6017</v>
      </c>
      <c r="AG465" s="50" t="s">
        <v>6018</v>
      </c>
      <c r="AH465" s="50" t="s">
        <v>6019</v>
      </c>
      <c r="AI465" s="50" t="s">
        <v>6020</v>
      </c>
      <c r="AJ465" s="50" t="s">
        <v>6021</v>
      </c>
      <c r="AK465" s="50" t="s">
        <v>6022</v>
      </c>
      <c r="AL465" s="50" t="s">
        <v>6023</v>
      </c>
      <c r="AM465" s="50" t="s">
        <v>6024</v>
      </c>
      <c r="AN465" s="50" t="s">
        <v>6025</v>
      </c>
      <c r="AO465" s="50" t="s">
        <v>6026</v>
      </c>
      <c r="AP465" s="50" t="s">
        <v>6027</v>
      </c>
      <c r="AQ465" s="50" t="s">
        <v>6028</v>
      </c>
      <c r="AR465" s="50" t="s">
        <v>6029</v>
      </c>
    </row>
    <row r="466" spans="2:44" x14ac:dyDescent="0.25">
      <c r="B466" t="s">
        <v>517</v>
      </c>
      <c r="C466" s="24">
        <v>0</v>
      </c>
      <c r="D466" s="24">
        <v>0</v>
      </c>
      <c r="E466" s="24">
        <v>0</v>
      </c>
      <c r="F466" s="24">
        <v>0</v>
      </c>
      <c r="G466" s="24">
        <v>0</v>
      </c>
      <c r="H466" s="24">
        <v>0</v>
      </c>
      <c r="I466" s="24">
        <v>0</v>
      </c>
      <c r="J466" s="24">
        <v>0</v>
      </c>
      <c r="K466" s="24">
        <v>0</v>
      </c>
      <c r="L466" s="24">
        <v>0</v>
      </c>
      <c r="M466" s="24">
        <v>0</v>
      </c>
      <c r="N466" s="24">
        <v>0</v>
      </c>
      <c r="O466" s="24">
        <v>0</v>
      </c>
      <c r="P466" s="24">
        <v>0</v>
      </c>
      <c r="Q466" s="24">
        <v>0</v>
      </c>
      <c r="R466" s="24">
        <v>0</v>
      </c>
      <c r="S466" s="24">
        <v>0</v>
      </c>
      <c r="T466" s="24">
        <v>0</v>
      </c>
      <c r="U466" s="24">
        <v>0</v>
      </c>
      <c r="V466" s="24">
        <v>0</v>
      </c>
      <c r="X466" s="24">
        <v>0</v>
      </c>
      <c r="Y466" s="6">
        <v>0</v>
      </c>
      <c r="Z466" s="6">
        <v>0</v>
      </c>
      <c r="AA466" s="6">
        <v>0</v>
      </c>
      <c r="AB466" s="6">
        <v>0</v>
      </c>
      <c r="AC466" s="6">
        <v>0</v>
      </c>
      <c r="AD466" s="6">
        <v>0</v>
      </c>
      <c r="AE466" s="6">
        <v>0</v>
      </c>
      <c r="AF466" s="6">
        <v>0</v>
      </c>
      <c r="AG466" s="6">
        <v>0</v>
      </c>
      <c r="AH466" s="6">
        <v>0</v>
      </c>
      <c r="AI466" s="6">
        <v>0</v>
      </c>
      <c r="AJ466" s="6">
        <v>0</v>
      </c>
      <c r="AK466" s="6">
        <v>0</v>
      </c>
      <c r="AL466" s="6">
        <v>0</v>
      </c>
      <c r="AM466" s="6">
        <v>0</v>
      </c>
      <c r="AN466" s="6">
        <v>0</v>
      </c>
      <c r="AO466" s="6">
        <v>0</v>
      </c>
      <c r="AP466" s="6">
        <v>0</v>
      </c>
      <c r="AQ466" s="6">
        <v>0</v>
      </c>
      <c r="AR466" s="6">
        <v>0</v>
      </c>
    </row>
    <row r="467" spans="2:44" x14ac:dyDescent="0.25">
      <c r="B467" s="91" t="s">
        <v>519</v>
      </c>
      <c r="C467" s="41">
        <v>0</v>
      </c>
      <c r="D467" s="41">
        <v>0</v>
      </c>
      <c r="E467" s="41">
        <v>0</v>
      </c>
      <c r="F467" s="41">
        <v>0</v>
      </c>
      <c r="G467" s="41">
        <v>0</v>
      </c>
      <c r="H467" s="41">
        <v>0</v>
      </c>
      <c r="I467" s="41">
        <v>0</v>
      </c>
      <c r="J467" s="41">
        <v>0</v>
      </c>
      <c r="K467" s="41">
        <v>0</v>
      </c>
      <c r="L467" s="41">
        <v>0</v>
      </c>
      <c r="M467" s="41">
        <v>0</v>
      </c>
      <c r="N467" s="41">
        <v>0</v>
      </c>
      <c r="O467" s="41">
        <v>0</v>
      </c>
      <c r="P467" s="41">
        <v>0</v>
      </c>
      <c r="Q467" s="41">
        <v>0</v>
      </c>
      <c r="R467" s="41">
        <v>0</v>
      </c>
      <c r="S467" s="41">
        <v>0</v>
      </c>
      <c r="T467" s="41">
        <v>0</v>
      </c>
      <c r="U467" s="41">
        <v>0</v>
      </c>
      <c r="V467" s="41">
        <v>0</v>
      </c>
      <c r="X467" s="41">
        <v>0</v>
      </c>
      <c r="Y467" s="64">
        <v>0</v>
      </c>
      <c r="Z467" s="64">
        <v>0</v>
      </c>
      <c r="AA467" s="64">
        <v>0</v>
      </c>
      <c r="AB467" s="64">
        <v>0</v>
      </c>
      <c r="AC467" s="64">
        <v>0</v>
      </c>
      <c r="AD467" s="64">
        <v>0</v>
      </c>
      <c r="AE467" s="64">
        <v>0</v>
      </c>
      <c r="AF467" s="64">
        <v>0</v>
      </c>
      <c r="AG467" s="64">
        <v>0</v>
      </c>
      <c r="AH467" s="64">
        <v>0</v>
      </c>
      <c r="AI467" s="64">
        <v>0</v>
      </c>
      <c r="AJ467" s="64">
        <v>0</v>
      </c>
      <c r="AK467" s="64">
        <v>0</v>
      </c>
      <c r="AL467" s="64">
        <v>0</v>
      </c>
      <c r="AM467" s="64">
        <v>0</v>
      </c>
      <c r="AN467" s="64">
        <v>0</v>
      </c>
      <c r="AO467" s="64">
        <v>0</v>
      </c>
      <c r="AP467" s="64">
        <v>0</v>
      </c>
      <c r="AQ467" s="64">
        <v>0</v>
      </c>
      <c r="AR467" s="64">
        <v>0</v>
      </c>
    </row>
    <row r="468" spans="2:44" x14ac:dyDescent="0.25">
      <c r="B468" t="s">
        <v>521</v>
      </c>
      <c r="C468" s="24">
        <v>0</v>
      </c>
      <c r="D468" s="24">
        <v>0</v>
      </c>
      <c r="E468" s="24">
        <v>0</v>
      </c>
      <c r="F468" s="24">
        <v>0</v>
      </c>
      <c r="G468" s="24">
        <v>0</v>
      </c>
      <c r="H468" s="24">
        <v>0</v>
      </c>
      <c r="I468" s="24">
        <v>0</v>
      </c>
      <c r="J468" s="24">
        <v>0</v>
      </c>
      <c r="K468" s="24">
        <v>0</v>
      </c>
      <c r="L468" s="24">
        <v>0</v>
      </c>
      <c r="M468" s="24">
        <v>0</v>
      </c>
      <c r="N468" s="24">
        <v>0</v>
      </c>
      <c r="O468" s="24">
        <v>0</v>
      </c>
      <c r="P468" s="24">
        <v>0</v>
      </c>
      <c r="Q468" s="24">
        <v>0</v>
      </c>
      <c r="R468" s="24">
        <v>0</v>
      </c>
      <c r="S468" s="24">
        <v>0</v>
      </c>
      <c r="T468" s="24">
        <v>0</v>
      </c>
      <c r="U468" s="24">
        <v>0</v>
      </c>
      <c r="V468" s="24">
        <v>0</v>
      </c>
      <c r="X468" s="24">
        <v>0</v>
      </c>
      <c r="Y468" s="6">
        <v>0</v>
      </c>
      <c r="Z468" s="6">
        <v>0</v>
      </c>
      <c r="AA468" s="6">
        <v>0</v>
      </c>
      <c r="AB468" s="6">
        <v>0</v>
      </c>
      <c r="AC468" s="6">
        <v>0</v>
      </c>
      <c r="AD468" s="6">
        <v>0</v>
      </c>
      <c r="AE468" s="6">
        <v>0</v>
      </c>
      <c r="AF468" s="6">
        <v>0</v>
      </c>
      <c r="AG468" s="6">
        <v>0</v>
      </c>
      <c r="AH468" s="6">
        <v>0</v>
      </c>
      <c r="AI468" s="6">
        <v>0</v>
      </c>
      <c r="AJ468" s="6">
        <v>0</v>
      </c>
      <c r="AK468" s="6">
        <v>0</v>
      </c>
      <c r="AL468" s="6">
        <v>0</v>
      </c>
      <c r="AM468" s="6">
        <v>0</v>
      </c>
      <c r="AN468" s="6">
        <v>0</v>
      </c>
      <c r="AO468" s="6">
        <v>0</v>
      </c>
      <c r="AP468" s="6">
        <v>0</v>
      </c>
      <c r="AQ468" s="6">
        <v>0</v>
      </c>
      <c r="AR468" s="6">
        <v>0</v>
      </c>
    </row>
    <row r="469" spans="2:44" x14ac:dyDescent="0.25">
      <c r="B469" s="91" t="s">
        <v>523</v>
      </c>
      <c r="C469" s="41">
        <v>0</v>
      </c>
      <c r="D469" s="41">
        <v>0</v>
      </c>
      <c r="E469" s="41">
        <v>0</v>
      </c>
      <c r="F469" s="41">
        <v>0</v>
      </c>
      <c r="G469" s="41">
        <v>0</v>
      </c>
      <c r="H469" s="41">
        <v>0</v>
      </c>
      <c r="I469" s="41">
        <v>0</v>
      </c>
      <c r="J469" s="41">
        <v>0</v>
      </c>
      <c r="K469" s="41">
        <v>0</v>
      </c>
      <c r="L469" s="41">
        <v>0</v>
      </c>
      <c r="M469" s="41">
        <v>0</v>
      </c>
      <c r="N469" s="41">
        <v>0</v>
      </c>
      <c r="O469" s="41">
        <v>0</v>
      </c>
      <c r="P469" s="41">
        <v>0</v>
      </c>
      <c r="Q469" s="41">
        <v>0</v>
      </c>
      <c r="R469" s="41">
        <v>0</v>
      </c>
      <c r="S469" s="41">
        <v>0</v>
      </c>
      <c r="T469" s="41">
        <v>0</v>
      </c>
      <c r="U469" s="41">
        <v>0</v>
      </c>
      <c r="V469" s="41">
        <v>0</v>
      </c>
      <c r="X469" s="41">
        <v>0</v>
      </c>
      <c r="Y469" s="64">
        <v>0</v>
      </c>
      <c r="Z469" s="64">
        <v>0</v>
      </c>
      <c r="AA469" s="64">
        <v>0</v>
      </c>
      <c r="AB469" s="64">
        <v>0</v>
      </c>
      <c r="AC469" s="64">
        <v>0</v>
      </c>
      <c r="AD469" s="64">
        <v>0</v>
      </c>
      <c r="AE469" s="64">
        <v>0</v>
      </c>
      <c r="AF469" s="64">
        <v>0</v>
      </c>
      <c r="AG469" s="64">
        <v>0</v>
      </c>
      <c r="AH469" s="64">
        <v>0</v>
      </c>
      <c r="AI469" s="64">
        <v>0</v>
      </c>
      <c r="AJ469" s="64">
        <v>0</v>
      </c>
      <c r="AK469" s="64">
        <v>0</v>
      </c>
      <c r="AL469" s="64">
        <v>0</v>
      </c>
      <c r="AM469" s="64">
        <v>0</v>
      </c>
      <c r="AN469" s="64">
        <v>0</v>
      </c>
      <c r="AO469" s="64">
        <v>0</v>
      </c>
      <c r="AP469" s="64">
        <v>0</v>
      </c>
      <c r="AQ469" s="64">
        <v>0</v>
      </c>
      <c r="AR469" s="64">
        <v>0</v>
      </c>
    </row>
    <row r="470" spans="2:44" x14ac:dyDescent="0.25">
      <c r="B470" t="s">
        <v>525</v>
      </c>
      <c r="C470" s="24">
        <v>0.78989205096802573</v>
      </c>
      <c r="D470" s="24">
        <v>29.320246778301303</v>
      </c>
      <c r="E470" s="24">
        <v>133.92584262718159</v>
      </c>
      <c r="F470" s="24">
        <v>306.64131265001748</v>
      </c>
      <c r="G470" s="24">
        <v>521.19527972448032</v>
      </c>
      <c r="H470" s="24">
        <v>756.02190273299504</v>
      </c>
      <c r="I470" s="24">
        <v>996.63938722938792</v>
      </c>
      <c r="J470" s="24">
        <v>1234.0378487999542</v>
      </c>
      <c r="K470" s="24">
        <v>1462.9093964213487</v>
      </c>
      <c r="L470" s="24">
        <v>1680.3395350850021</v>
      </c>
      <c r="M470" s="24">
        <v>1884.9285932511011</v>
      </c>
      <c r="N470" s="24">
        <v>2076.2204396598081</v>
      </c>
      <c r="O470" s="24">
        <v>2254.3351167683045</v>
      </c>
      <c r="P470" s="24">
        <v>2419.7334152407007</v>
      </c>
      <c r="Q470" s="24">
        <v>2573.0645847973615</v>
      </c>
      <c r="R470" s="24">
        <v>2715.0728936132527</v>
      </c>
      <c r="S470" s="24">
        <v>2846.537661681682</v>
      </c>
      <c r="T470" s="24">
        <v>2968.2347559344385</v>
      </c>
      <c r="U470" s="24">
        <v>3080.9144048619487</v>
      </c>
      <c r="V470" s="24">
        <v>3185.2884894043054</v>
      </c>
      <c r="X470" s="24">
        <v>4687.5</v>
      </c>
      <c r="Y470" s="6">
        <v>1.6851030420651216E-4</v>
      </c>
      <c r="Z470" s="6">
        <v>6.2549859793709448E-3</v>
      </c>
      <c r="AA470" s="6">
        <v>2.8570846427132073E-2</v>
      </c>
      <c r="AB470" s="6">
        <v>6.5416813365337056E-2</v>
      </c>
      <c r="AC470" s="6">
        <v>0.11118832634122247</v>
      </c>
      <c r="AD470" s="6">
        <v>0.16128467258303894</v>
      </c>
      <c r="AE470" s="6">
        <v>0.21261640260893608</v>
      </c>
      <c r="AF470" s="6">
        <v>0.26326140774399021</v>
      </c>
      <c r="AG470" s="6">
        <v>0.31208733790322107</v>
      </c>
      <c r="AH470" s="6">
        <v>0.35847243415146712</v>
      </c>
      <c r="AI470" s="6">
        <v>0.40211809989356823</v>
      </c>
      <c r="AJ470" s="6">
        <v>0.44292702712742571</v>
      </c>
      <c r="AK470" s="6">
        <v>0.48092482491057165</v>
      </c>
      <c r="AL470" s="6">
        <v>0.51620979525134947</v>
      </c>
      <c r="AM470" s="6">
        <v>0.54892044475677049</v>
      </c>
      <c r="AN470" s="6">
        <v>0.57921555063749397</v>
      </c>
      <c r="AO470" s="6">
        <v>0.6072613678254255</v>
      </c>
      <c r="AP470" s="6">
        <v>0.63322341459934683</v>
      </c>
      <c r="AQ470" s="6">
        <v>0.65726173970388235</v>
      </c>
      <c r="AR470" s="6">
        <v>0.6795282110729185</v>
      </c>
    </row>
    <row r="471" spans="2:44" x14ac:dyDescent="0.25">
      <c r="B471" s="91" t="s">
        <v>527</v>
      </c>
      <c r="C471" s="41">
        <v>7.0138246817283241</v>
      </c>
      <c r="D471" s="41">
        <v>198.50201555140131</v>
      </c>
      <c r="E471" s="41">
        <v>848.90656450953657</v>
      </c>
      <c r="F471" s="41">
        <v>1900.2498262630995</v>
      </c>
      <c r="G471" s="41">
        <v>3195.4659415729075</v>
      </c>
      <c r="H471" s="41">
        <v>4607.3476823265801</v>
      </c>
      <c r="I471" s="41">
        <v>6050.8279330175228</v>
      </c>
      <c r="J471" s="41">
        <v>7473.1084206124306</v>
      </c>
      <c r="K471" s="41">
        <v>8843.16421595869</v>
      </c>
      <c r="L471" s="41">
        <v>10144.031526806011</v>
      </c>
      <c r="M471" s="41">
        <v>11367.639849999123</v>
      </c>
      <c r="N471" s="41">
        <v>12511.45387247504</v>
      </c>
      <c r="O471" s="41">
        <v>13576.314524610836</v>
      </c>
      <c r="P471" s="41">
        <v>14565.055235087975</v>
      </c>
      <c r="Q471" s="41">
        <v>15481.607023525803</v>
      </c>
      <c r="R471" s="41">
        <v>16330.451220445106</v>
      </c>
      <c r="S471" s="41">
        <v>17116.265723874807</v>
      </c>
      <c r="T471" s="41">
        <v>17843.699912736844</v>
      </c>
      <c r="U471" s="41">
        <v>18517.24476974038</v>
      </c>
      <c r="V471" s="41">
        <v>19141.158732594791</v>
      </c>
      <c r="X471" s="41">
        <v>28125</v>
      </c>
      <c r="Y471" s="64">
        <v>2.4938043312811817E-4</v>
      </c>
      <c r="Z471" s="64">
        <v>7.057849441827602E-3</v>
      </c>
      <c r="AA471" s="64">
        <v>3.0183344515894633E-2</v>
      </c>
      <c r="AB471" s="64">
        <v>6.7564438267132432E-2</v>
      </c>
      <c r="AC471" s="64">
        <v>0.11361656681148115</v>
      </c>
      <c r="AD471" s="64">
        <v>0.16381680648272284</v>
      </c>
      <c r="AE471" s="64">
        <v>0.21514054872951191</v>
      </c>
      <c r="AF471" s="64">
        <v>0.26571052162177533</v>
      </c>
      <c r="AG471" s="64">
        <v>0.31442361656742007</v>
      </c>
      <c r="AH471" s="64">
        <v>0.3606766765086582</v>
      </c>
      <c r="AI471" s="64">
        <v>0.40418275022219102</v>
      </c>
      <c r="AJ471" s="64">
        <v>0.444851693243557</v>
      </c>
      <c r="AK471" s="64">
        <v>0.48271340531949641</v>
      </c>
      <c r="AL471" s="64">
        <v>0.51786863058090582</v>
      </c>
      <c r="AM471" s="64">
        <v>0.55045713861425083</v>
      </c>
      <c r="AN471" s="64">
        <v>0.58063826561582599</v>
      </c>
      <c r="AO471" s="64">
        <v>0.60857833684888207</v>
      </c>
      <c r="AP471" s="64">
        <v>0.63444266356397661</v>
      </c>
      <c r="AQ471" s="64">
        <v>0.65839092514632469</v>
      </c>
      <c r="AR471" s="64">
        <v>0.68057453271448143</v>
      </c>
    </row>
    <row r="472" spans="2:44" x14ac:dyDescent="0.25">
      <c r="B472" t="s">
        <v>529</v>
      </c>
      <c r="C472" s="24">
        <v>31.909555204769514</v>
      </c>
      <c r="D472" s="24">
        <v>875.22909064380133</v>
      </c>
      <c r="E472" s="24">
        <v>3708.8294520389559</v>
      </c>
      <c r="F472" s="24">
        <v>8274.6838807154254</v>
      </c>
      <c r="G472" s="24">
        <v>13892.548588966614</v>
      </c>
      <c r="H472" s="24">
        <v>20012.650800700918</v>
      </c>
      <c r="I472" s="24">
        <v>26267.582116170059</v>
      </c>
      <c r="J472" s="24">
        <v>32429.390707862334</v>
      </c>
      <c r="K472" s="24">
        <v>38364.183494108052</v>
      </c>
      <c r="L472" s="24">
        <v>43998.799493690043</v>
      </c>
      <c r="M472" s="24">
        <v>49298.484876991206</v>
      </c>
      <c r="N472" s="24">
        <v>54252.387603735966</v>
      </c>
      <c r="O472" s="24">
        <v>58864.232155980964</v>
      </c>
      <c r="P472" s="24">
        <v>63146.342514477066</v>
      </c>
      <c r="Q472" s="24">
        <v>67115.776778439569</v>
      </c>
      <c r="R472" s="24">
        <v>70791.964527772507</v>
      </c>
      <c r="S472" s="24">
        <v>74195.177972647289</v>
      </c>
      <c r="T472" s="24">
        <v>77345.560539946469</v>
      </c>
      <c r="U472" s="24">
        <v>80262.566229254109</v>
      </c>
      <c r="V472" s="24">
        <v>82964.639705356734</v>
      </c>
      <c r="X472" s="24">
        <v>121875</v>
      </c>
      <c r="Y472" s="6">
        <v>2.6182199142374987E-4</v>
      </c>
      <c r="Z472" s="6">
        <v>7.1813668975901643E-3</v>
      </c>
      <c r="AA472" s="6">
        <v>3.0431421144935022E-2</v>
      </c>
      <c r="AB472" s="6">
        <v>6.7894842098177852E-2</v>
      </c>
      <c r="AC472" s="6">
        <v>0.11399014226844402</v>
      </c>
      <c r="AD472" s="6">
        <v>0.16420636554421267</v>
      </c>
      <c r="AE472" s="6">
        <v>0.21552887890190817</v>
      </c>
      <c r="AF472" s="6">
        <v>0.26608730837220379</v>
      </c>
      <c r="AG472" s="6">
        <v>0.31478304405421992</v>
      </c>
      <c r="AH472" s="6">
        <v>0.36101579071745676</v>
      </c>
      <c r="AI472" s="6">
        <v>0.40450038873428684</v>
      </c>
      <c r="AJ472" s="6">
        <v>0.44514779572296176</v>
      </c>
      <c r="AK472" s="6">
        <v>0.48298857153625407</v>
      </c>
      <c r="AL472" s="6">
        <v>0.51812383601622203</v>
      </c>
      <c r="AM472" s="6">
        <v>0.55069355305386314</v>
      </c>
      <c r="AN472" s="6">
        <v>0.58085714484326156</v>
      </c>
      <c r="AO472" s="6">
        <v>0.60878094746787514</v>
      </c>
      <c r="AP472" s="6">
        <v>0.63463024032776594</v>
      </c>
      <c r="AQ472" s="6">
        <v>0.65856464598362341</v>
      </c>
      <c r="AR472" s="6">
        <v>0.68073550527472193</v>
      </c>
    </row>
    <row r="473" spans="2:44" x14ac:dyDescent="0.25">
      <c r="B473" s="91" t="s">
        <v>531</v>
      </c>
      <c r="C473" s="41">
        <v>96.105313413566734</v>
      </c>
      <c r="D473" s="41">
        <v>2268.5903353455028</v>
      </c>
      <c r="E473" s="41">
        <v>9148.6432524589</v>
      </c>
      <c r="F473" s="41">
        <v>20034.889291803953</v>
      </c>
      <c r="G473" s="41">
        <v>33331.33064688473</v>
      </c>
      <c r="H473" s="41">
        <v>47764.08203176011</v>
      </c>
      <c r="I473" s="41">
        <v>62485.15430090364</v>
      </c>
      <c r="J473" s="41">
        <v>76969.624230624031</v>
      </c>
      <c r="K473" s="41">
        <v>90909.919647029106</v>
      </c>
      <c r="L473" s="41">
        <v>104138.66018941806</v>
      </c>
      <c r="M473" s="41">
        <v>116577.06400731023</v>
      </c>
      <c r="N473" s="41">
        <v>128201.44683202029</v>
      </c>
      <c r="O473" s="41">
        <v>139021.68945024145</v>
      </c>
      <c r="P473" s="41">
        <v>149067.43462925006</v>
      </c>
      <c r="Q473" s="41">
        <v>158379.16239917281</v>
      </c>
      <c r="R473" s="41">
        <v>167002.7521232084</v>
      </c>
      <c r="S473" s="41">
        <v>174985.9397243979</v>
      </c>
      <c r="T473" s="41">
        <v>182376.08598292212</v>
      </c>
      <c r="U473" s="41">
        <v>189218.88672949371</v>
      </c>
      <c r="V473" s="41">
        <v>195557.63927109161</v>
      </c>
      <c r="X473" s="41">
        <v>286875</v>
      </c>
      <c r="Y473" s="64">
        <v>3.3500762845687748E-4</v>
      </c>
      <c r="Z473" s="64">
        <v>7.9079401667817087E-3</v>
      </c>
      <c r="AA473" s="64">
        <v>3.1890695433407931E-2</v>
      </c>
      <c r="AB473" s="64">
        <v>6.9838394045503974E-2</v>
      </c>
      <c r="AC473" s="64">
        <v>0.11618764495646093</v>
      </c>
      <c r="AD473" s="64">
        <v>0.16649788943532937</v>
      </c>
      <c r="AE473" s="64">
        <v>0.21781317403365102</v>
      </c>
      <c r="AF473" s="64">
        <v>0.26830370102178314</v>
      </c>
      <c r="AG473" s="64">
        <v>0.31689732338833676</v>
      </c>
      <c r="AH473" s="64">
        <v>0.36301058018097798</v>
      </c>
      <c r="AI473" s="64">
        <v>0.4063688505701446</v>
      </c>
      <c r="AJ473" s="64">
        <v>0.44688957501357834</v>
      </c>
      <c r="AK473" s="64">
        <v>0.48460719634071092</v>
      </c>
      <c r="AL473" s="64">
        <v>0.5196250444592595</v>
      </c>
      <c r="AM473" s="64">
        <v>0.55208422622805342</v>
      </c>
      <c r="AN473" s="64">
        <v>0.58214466971053036</v>
      </c>
      <c r="AO473" s="64">
        <v>0.60997277463842403</v>
      </c>
      <c r="AP473" s="64">
        <v>0.63573363305593766</v>
      </c>
      <c r="AQ473" s="64">
        <v>0.65958653326185168</v>
      </c>
      <c r="AR473" s="64">
        <v>0.68168240268790103</v>
      </c>
    </row>
    <row r="474" spans="2:44" x14ac:dyDescent="0.25">
      <c r="B474" t="s">
        <v>533</v>
      </c>
      <c r="C474" s="24">
        <v>172.35033121315539</v>
      </c>
      <c r="D474" s="24">
        <v>3911.3035822092438</v>
      </c>
      <c r="E474" s="24">
        <v>15542.49397033565</v>
      </c>
      <c r="F474" s="24">
        <v>33840.494472460166</v>
      </c>
      <c r="G474" s="24">
        <v>56136.673836661983</v>
      </c>
      <c r="H474" s="24">
        <v>80309.777606298128</v>
      </c>
      <c r="I474" s="24">
        <v>104949.60153535454</v>
      </c>
      <c r="J474" s="24">
        <v>129183.8666091381</v>
      </c>
      <c r="K474" s="24">
        <v>152501.89363411299</v>
      </c>
      <c r="L474" s="24">
        <v>174626.15348920671</v>
      </c>
      <c r="M474" s="24">
        <v>195426.43037044193</v>
      </c>
      <c r="N474" s="24">
        <v>214864.09746630167</v>
      </c>
      <c r="O474" s="24">
        <v>232956.30308658571</v>
      </c>
      <c r="P474" s="24">
        <v>249753.01175173692</v>
      </c>
      <c r="Q474" s="24">
        <v>265322.16055925534</v>
      </c>
      <c r="R474" s="24">
        <v>279740.62434411823</v>
      </c>
      <c r="S474" s="24">
        <v>293088.31616481696</v>
      </c>
      <c r="T474" s="24">
        <v>305444.48175855848</v>
      </c>
      <c r="U474" s="24">
        <v>316885.55692491931</v>
      </c>
      <c r="V474" s="24">
        <v>327483.95026056917</v>
      </c>
      <c r="X474" s="24">
        <v>480187.5</v>
      </c>
      <c r="Y474" s="6">
        <v>3.5892298573610387E-4</v>
      </c>
      <c r="Z474" s="6">
        <v>8.1453673454832624E-3</v>
      </c>
      <c r="AA474" s="6">
        <v>3.2367552196455866E-2</v>
      </c>
      <c r="AB474" s="6">
        <v>7.0473501439458894E-2</v>
      </c>
      <c r="AC474" s="6">
        <v>0.11690573752265934</v>
      </c>
      <c r="AD474" s="6">
        <v>0.16724670593528179</v>
      </c>
      <c r="AE474" s="6">
        <v>0.21855962834383347</v>
      </c>
      <c r="AF474" s="6">
        <v>0.26902796638633469</v>
      </c>
      <c r="AG474" s="6">
        <v>0.31758822050576702</v>
      </c>
      <c r="AH474" s="6">
        <v>0.36366243079881655</v>
      </c>
      <c r="AI474" s="6">
        <v>0.40697942026904477</v>
      </c>
      <c r="AJ474" s="6">
        <v>0.44745874781476336</v>
      </c>
      <c r="AK474" s="6">
        <v>0.48513612513150739</v>
      </c>
      <c r="AL474" s="6">
        <v>0.52011560432484583</v>
      </c>
      <c r="AM474" s="6">
        <v>0.55253866574880717</v>
      </c>
      <c r="AN474" s="6">
        <v>0.58256540277312141</v>
      </c>
      <c r="AO474" s="6">
        <v>0.61036223592829253</v>
      </c>
      <c r="AP474" s="6">
        <v>0.63609419603500394</v>
      </c>
      <c r="AQ474" s="6">
        <v>0.65992046216304945</v>
      </c>
      <c r="AR474" s="6">
        <v>0.68199182665223312</v>
      </c>
    </row>
    <row r="475" spans="2:44" x14ac:dyDescent="0.25">
      <c r="B475" s="91" t="s">
        <v>535</v>
      </c>
      <c r="C475" s="41">
        <v>258.56829040306303</v>
      </c>
      <c r="D475" s="41">
        <v>5748.5620058065933</v>
      </c>
      <c r="E475" s="41">
        <v>22660.845121058013</v>
      </c>
      <c r="F475" s="41">
        <v>49181.581750814563</v>
      </c>
      <c r="G475" s="41">
        <v>81454.249338215639</v>
      </c>
      <c r="H475" s="41">
        <v>116420.51279942977</v>
      </c>
      <c r="I475" s="41">
        <v>152048.71693558275</v>
      </c>
      <c r="J475" s="41">
        <v>187082.73231010244</v>
      </c>
      <c r="K475" s="41">
        <v>220787.49887478194</v>
      </c>
      <c r="L475" s="41">
        <v>252763.86089933405</v>
      </c>
      <c r="M475" s="41">
        <v>282824.87306135328</v>
      </c>
      <c r="N475" s="41">
        <v>310915.50932221586</v>
      </c>
      <c r="O475" s="41">
        <v>337061.06218247826</v>
      </c>
      <c r="P475" s="41">
        <v>361334.06257716275</v>
      </c>
      <c r="Q475" s="41">
        <v>383832.89341438282</v>
      </c>
      <c r="R475" s="41">
        <v>404668.78015471407</v>
      </c>
      <c r="S475" s="41">
        <v>423957.28502514469</v>
      </c>
      <c r="T475" s="41">
        <v>441812.97323964094</v>
      </c>
      <c r="U475" s="41">
        <v>458346.32808038592</v>
      </c>
      <c r="V475" s="41">
        <v>473661.99939203693</v>
      </c>
      <c r="X475" s="41">
        <v>694350</v>
      </c>
      <c r="Y475" s="64">
        <v>3.7238898308210994E-4</v>
      </c>
      <c r="Z475" s="64">
        <v>8.2790552398741175E-3</v>
      </c>
      <c r="AA475" s="64">
        <v>3.2636055477868527E-2</v>
      </c>
      <c r="AB475" s="64">
        <v>7.0831110752235277E-2</v>
      </c>
      <c r="AC475" s="64">
        <v>0.11731007321698803</v>
      </c>
      <c r="AD475" s="64">
        <v>0.16766834132559916</v>
      </c>
      <c r="AE475" s="64">
        <v>0.21897993365821669</v>
      </c>
      <c r="AF475" s="64">
        <v>0.26943577779232725</v>
      </c>
      <c r="AG475" s="64">
        <v>0.31797724328477273</v>
      </c>
      <c r="AH475" s="64">
        <v>0.3640294677026486</v>
      </c>
      <c r="AI475" s="64">
        <v>0.4073232131653392</v>
      </c>
      <c r="AJ475" s="64">
        <v>0.44777923139946119</v>
      </c>
      <c r="AK475" s="64">
        <v>0.48543394855977284</v>
      </c>
      <c r="AL475" s="64">
        <v>0.52039182339909662</v>
      </c>
      <c r="AM475" s="64">
        <v>0.55279454657504545</v>
      </c>
      <c r="AN475" s="64">
        <v>0.58280230453620518</v>
      </c>
      <c r="AO475" s="64">
        <v>0.61058152952422362</v>
      </c>
      <c r="AP475" s="64">
        <v>0.63629721788671556</v>
      </c>
      <c r="AQ475" s="64">
        <v>0.66010848719001358</v>
      </c>
      <c r="AR475" s="64">
        <v>0.68216605370783745</v>
      </c>
    </row>
    <row r="476" spans="2:44" x14ac:dyDescent="0.25">
      <c r="B476" t="s">
        <v>537</v>
      </c>
      <c r="C476" s="24">
        <v>344.60283006482342</v>
      </c>
      <c r="D476" s="24">
        <v>7479.5631615587336</v>
      </c>
      <c r="E476" s="24">
        <v>29200.920480654251</v>
      </c>
      <c r="F476" s="24">
        <v>63128.782646723201</v>
      </c>
      <c r="G476" s="24">
        <v>104347.38208690441</v>
      </c>
      <c r="H476" s="24">
        <v>148969.68284832567</v>
      </c>
      <c r="I476" s="24">
        <v>194415.92748764981</v>
      </c>
      <c r="J476" s="24">
        <v>239091.97355018469</v>
      </c>
      <c r="K476" s="24">
        <v>282065.51166888012</v>
      </c>
      <c r="L476" s="24">
        <v>322830.77221466799</v>
      </c>
      <c r="M476" s="24">
        <v>361151.41277155234</v>
      </c>
      <c r="N476" s="24">
        <v>396958.54993743013</v>
      </c>
      <c r="O476" s="24">
        <v>430285.23075559019</v>
      </c>
      <c r="P476" s="24">
        <v>461224.42247210135</v>
      </c>
      <c r="Q476" s="24">
        <v>489901.85401209607</v>
      </c>
      <c r="R476" s="24">
        <v>516459.50781229982</v>
      </c>
      <c r="S476" s="24">
        <v>541044.80908339715</v>
      </c>
      <c r="T476" s="24">
        <v>563803.86057789321</v>
      </c>
      <c r="U476" s="24">
        <v>584877.52844528621</v>
      </c>
      <c r="V476" s="24">
        <v>604399.22166886483</v>
      </c>
      <c r="X476" s="24">
        <v>885719.99999999977</v>
      </c>
      <c r="Y476" s="6">
        <v>3.8906520126543776E-4</v>
      </c>
      <c r="Z476" s="6">
        <v>8.4446136042527382E-3</v>
      </c>
      <c r="AA476" s="6">
        <v>3.2968568487393601E-2</v>
      </c>
      <c r="AB476" s="6">
        <v>7.1273972188415316E-2</v>
      </c>
      <c r="AC476" s="6">
        <v>0.11781080035101887</v>
      </c>
      <c r="AD476" s="6">
        <v>0.1681904923094496</v>
      </c>
      <c r="AE476" s="6">
        <v>0.21950043748323383</v>
      </c>
      <c r="AF476" s="6">
        <v>0.26994080922885871</v>
      </c>
      <c r="AG476" s="6">
        <v>0.31845900698740032</v>
      </c>
      <c r="AH476" s="6">
        <v>0.36448400421653354</v>
      </c>
      <c r="AI476" s="6">
        <v>0.40774896442617581</v>
      </c>
      <c r="AJ476" s="6">
        <v>0.44817611653505651</v>
      </c>
      <c r="AK476" s="6">
        <v>0.4858027714803666</v>
      </c>
      <c r="AL476" s="6">
        <v>0.52073389160468486</v>
      </c>
      <c r="AM476" s="6">
        <v>0.55311142800444402</v>
      </c>
      <c r="AN476" s="6">
        <v>0.58309568239658127</v>
      </c>
      <c r="AO476" s="6">
        <v>0.61085310152576133</v>
      </c>
      <c r="AP476" s="6">
        <v>0.63654863904833736</v>
      </c>
      <c r="AQ476" s="6">
        <v>0.66034133636508874</v>
      </c>
      <c r="AR476" s="6">
        <v>0.68238181554990851</v>
      </c>
    </row>
    <row r="477" spans="2:44" x14ac:dyDescent="0.25">
      <c r="B477" s="91" t="s">
        <v>539</v>
      </c>
      <c r="C477" s="41">
        <v>413.52339607778805</v>
      </c>
      <c r="D477" s="41">
        <v>8975.4757938704788</v>
      </c>
      <c r="E477" s="41">
        <v>35041.104576785103</v>
      </c>
      <c r="F477" s="41">
        <v>75754.539176067832</v>
      </c>
      <c r="G477" s="41">
        <v>125216.85850428529</v>
      </c>
      <c r="H477" s="41">
        <v>178763.61941799082</v>
      </c>
      <c r="I477" s="41">
        <v>233299.11298517979</v>
      </c>
      <c r="J477" s="41">
        <v>286910.36826022161</v>
      </c>
      <c r="K477" s="41">
        <v>338478.61400265613</v>
      </c>
      <c r="L477" s="41">
        <v>387396.92665760161</v>
      </c>
      <c r="M477" s="41">
        <v>433381.69532586279</v>
      </c>
      <c r="N477" s="41">
        <v>476350.2599249162</v>
      </c>
      <c r="O477" s="41">
        <v>516342.2769067082</v>
      </c>
      <c r="P477" s="41">
        <v>553469.30696652154</v>
      </c>
      <c r="Q477" s="41">
        <v>587882.22481451521</v>
      </c>
      <c r="R477" s="41">
        <v>619751.40937475977</v>
      </c>
      <c r="S477" s="41">
        <v>649253.7709000766</v>
      </c>
      <c r="T477" s="41">
        <v>676564.63269347174</v>
      </c>
      <c r="U477" s="41">
        <v>701853.03413434338</v>
      </c>
      <c r="V477" s="41">
        <v>725279.06600263773</v>
      </c>
      <c r="X477" s="41">
        <v>1062863.9999999998</v>
      </c>
      <c r="Y477" s="64">
        <v>3.8906520126543765E-4</v>
      </c>
      <c r="Z477" s="64">
        <v>8.4446136042527365E-3</v>
      </c>
      <c r="AA477" s="64">
        <v>3.2968568487393601E-2</v>
      </c>
      <c r="AB477" s="64">
        <v>7.1273972188415302E-2</v>
      </c>
      <c r="AC477" s="64">
        <v>0.11781080035101887</v>
      </c>
      <c r="AD477" s="64">
        <v>0.16819049230944963</v>
      </c>
      <c r="AE477" s="64">
        <v>0.21950043748323383</v>
      </c>
      <c r="AF477" s="64">
        <v>0.26994080922885871</v>
      </c>
      <c r="AG477" s="64">
        <v>0.31845900698740026</v>
      </c>
      <c r="AH477" s="64">
        <v>0.36448400421653354</v>
      </c>
      <c r="AI477" s="64">
        <v>0.40774896442617575</v>
      </c>
      <c r="AJ477" s="64">
        <v>0.44817611653505651</v>
      </c>
      <c r="AK477" s="64">
        <v>0.48580277148036655</v>
      </c>
      <c r="AL477" s="64">
        <v>0.52073389160468475</v>
      </c>
      <c r="AM477" s="64">
        <v>0.55311142800444402</v>
      </c>
      <c r="AN477" s="64">
        <v>0.58309568239658127</v>
      </c>
      <c r="AO477" s="64">
        <v>0.61085310152576133</v>
      </c>
      <c r="AP477" s="64">
        <v>0.63654863904833725</v>
      </c>
      <c r="AQ477" s="64">
        <v>0.66034133636508863</v>
      </c>
      <c r="AR477" s="64">
        <v>0.6823818155499084</v>
      </c>
    </row>
    <row r="478" spans="2:44" x14ac:dyDescent="0.25">
      <c r="B478" t="s">
        <v>541</v>
      </c>
      <c r="C478" s="24">
        <v>496.22807529334574</v>
      </c>
      <c r="D478" s="24">
        <v>10770.570952644577</v>
      </c>
      <c r="E478" s="24">
        <v>42049.325492142132</v>
      </c>
      <c r="F478" s="24">
        <v>90905.447011281431</v>
      </c>
      <c r="G478" s="24">
        <v>150260.23020514238</v>
      </c>
      <c r="H478" s="24">
        <v>214516.34330158902</v>
      </c>
      <c r="I478" s="24">
        <v>279958.93558221578</v>
      </c>
      <c r="J478" s="24">
        <v>344292.44191226602</v>
      </c>
      <c r="K478" s="24">
        <v>406174.33680318738</v>
      </c>
      <c r="L478" s="24">
        <v>464876.31198912195</v>
      </c>
      <c r="M478" s="24">
        <v>520058.03439103544</v>
      </c>
      <c r="N478" s="24">
        <v>571620.31190989946</v>
      </c>
      <c r="O478" s="24">
        <v>619610.73228805</v>
      </c>
      <c r="P478" s="24">
        <v>664163.16835982597</v>
      </c>
      <c r="Q478" s="24">
        <v>705458.66977741837</v>
      </c>
      <c r="R478" s="24">
        <v>743701.6912497119</v>
      </c>
      <c r="S478" s="24">
        <v>779104.52508009202</v>
      </c>
      <c r="T478" s="24">
        <v>811877.55923216615</v>
      </c>
      <c r="U478" s="24">
        <v>842223.64096121222</v>
      </c>
      <c r="V478" s="24">
        <v>870334.87920316542</v>
      </c>
      <c r="X478" s="24">
        <v>1275436.8</v>
      </c>
      <c r="Y478" s="6">
        <v>3.8906520126543765E-4</v>
      </c>
      <c r="Z478" s="6">
        <v>8.4446136042527365E-3</v>
      </c>
      <c r="AA478" s="6">
        <v>3.2968568487393594E-2</v>
      </c>
      <c r="AB478" s="6">
        <v>7.1273972188415316E-2</v>
      </c>
      <c r="AC478" s="6">
        <v>0.11781080035101886</v>
      </c>
      <c r="AD478" s="6">
        <v>0.1681904923094496</v>
      </c>
      <c r="AE478" s="6">
        <v>0.21950043748323381</v>
      </c>
      <c r="AF478" s="6">
        <v>0.26994080922885871</v>
      </c>
      <c r="AG478" s="6">
        <v>0.31845900698740021</v>
      </c>
      <c r="AH478" s="6">
        <v>0.36448400421653343</v>
      </c>
      <c r="AI478" s="6">
        <v>0.40774896442617575</v>
      </c>
      <c r="AJ478" s="6">
        <v>0.4481761165350564</v>
      </c>
      <c r="AK478" s="6">
        <v>0.48580277148036655</v>
      </c>
      <c r="AL478" s="6">
        <v>0.52073389160468475</v>
      </c>
      <c r="AM478" s="6">
        <v>0.55311142800444391</v>
      </c>
      <c r="AN478" s="6">
        <v>0.58309568239658116</v>
      </c>
      <c r="AO478" s="6">
        <v>0.61085310152576122</v>
      </c>
      <c r="AP478" s="6">
        <v>0.63654863904833714</v>
      </c>
      <c r="AQ478" s="6">
        <v>0.66034133636508852</v>
      </c>
      <c r="AR478" s="6">
        <v>0.6823818155499084</v>
      </c>
    </row>
    <row r="479" spans="2:44" x14ac:dyDescent="0.25">
      <c r="B479" s="91" t="s">
        <v>543</v>
      </c>
      <c r="C479" s="41">
        <v>595.47369035201484</v>
      </c>
      <c r="D479" s="41">
        <v>12924.68514317349</v>
      </c>
      <c r="E479" s="41">
        <v>50459.190590570557</v>
      </c>
      <c r="F479" s="41">
        <v>109086.5364135377</v>
      </c>
      <c r="G479" s="41">
        <v>180312.27624617083</v>
      </c>
      <c r="H479" s="41">
        <v>257419.61196190678</v>
      </c>
      <c r="I479" s="41">
        <v>335950.72269865888</v>
      </c>
      <c r="J479" s="41">
        <v>413150.93029471918</v>
      </c>
      <c r="K479" s="41">
        <v>487409.20416382485</v>
      </c>
      <c r="L479" s="41">
        <v>557851.57438694639</v>
      </c>
      <c r="M479" s="41">
        <v>624069.64126924251</v>
      </c>
      <c r="N479" s="41">
        <v>685944.37429187936</v>
      </c>
      <c r="O479" s="41">
        <v>743532.87874565984</v>
      </c>
      <c r="P479" s="41">
        <v>796995.80203179119</v>
      </c>
      <c r="Q479" s="41">
        <v>846550.40373290202</v>
      </c>
      <c r="R479" s="41">
        <v>892442.02949965408</v>
      </c>
      <c r="S479" s="41">
        <v>934925.43009611045</v>
      </c>
      <c r="T479" s="41">
        <v>974253.07107859931</v>
      </c>
      <c r="U479" s="41">
        <v>1010668.3691534546</v>
      </c>
      <c r="V479" s="41">
        <v>1044401.8550437985</v>
      </c>
      <c r="X479" s="41">
        <v>1530524.16</v>
      </c>
      <c r="Y479" s="64">
        <v>3.8906520126543765E-4</v>
      </c>
      <c r="Z479" s="64">
        <v>8.4446136042527365E-3</v>
      </c>
      <c r="AA479" s="64">
        <v>3.2968568487393601E-2</v>
      </c>
      <c r="AB479" s="64">
        <v>7.1273972188415316E-2</v>
      </c>
      <c r="AC479" s="64">
        <v>0.11781080035101886</v>
      </c>
      <c r="AD479" s="64">
        <v>0.16819049230944957</v>
      </c>
      <c r="AE479" s="64">
        <v>0.21950043748323378</v>
      </c>
      <c r="AF479" s="64">
        <v>0.26994080922885871</v>
      </c>
      <c r="AG479" s="64">
        <v>0.31845900698740026</v>
      </c>
      <c r="AH479" s="64">
        <v>0.36448400421653354</v>
      </c>
      <c r="AI479" s="64">
        <v>0.40774896442617575</v>
      </c>
      <c r="AJ479" s="64">
        <v>0.44817611653505646</v>
      </c>
      <c r="AK479" s="64">
        <v>0.48580277148036649</v>
      </c>
      <c r="AL479" s="64">
        <v>0.52073389160468475</v>
      </c>
      <c r="AM479" s="64">
        <v>0.55311142800444391</v>
      </c>
      <c r="AN479" s="64">
        <v>0.58309568239658116</v>
      </c>
      <c r="AO479" s="64">
        <v>0.61085310152576122</v>
      </c>
      <c r="AP479" s="64">
        <v>0.63654863904833714</v>
      </c>
      <c r="AQ479" s="64">
        <v>0.66034133636508852</v>
      </c>
      <c r="AR479" s="64">
        <v>0.6823818155499084</v>
      </c>
    </row>
    <row r="480" spans="2:44" x14ac:dyDescent="0.25">
      <c r="B480" t="s">
        <v>545</v>
      </c>
      <c r="C480" s="24">
        <v>714.5684284224177</v>
      </c>
      <c r="D480" s="24">
        <v>15509.622171808187</v>
      </c>
      <c r="E480" s="24">
        <v>60551.028708684651</v>
      </c>
      <c r="F480" s="24">
        <v>130903.84369624523</v>
      </c>
      <c r="G480" s="24">
        <v>216374.73149540499</v>
      </c>
      <c r="H480" s="24">
        <v>308903.53435428813</v>
      </c>
      <c r="I480" s="24">
        <v>403140.86723839061</v>
      </c>
      <c r="J480" s="24">
        <v>495781.11635366292</v>
      </c>
      <c r="K480" s="24">
        <v>584891.04499658977</v>
      </c>
      <c r="L480" s="24">
        <v>669421.88926433551</v>
      </c>
      <c r="M480" s="24">
        <v>748883.56952309096</v>
      </c>
      <c r="N480" s="24">
        <v>823133.24915025511</v>
      </c>
      <c r="O480" s="24">
        <v>892239.4544947918</v>
      </c>
      <c r="P480" s="24">
        <v>956394.96243814938</v>
      </c>
      <c r="Q480" s="24">
        <v>1015860.4844794823</v>
      </c>
      <c r="R480" s="24">
        <v>1070930.4353995849</v>
      </c>
      <c r="S480" s="24">
        <v>1121910.5161153325</v>
      </c>
      <c r="T480" s="24">
        <v>1169103.6852943192</v>
      </c>
      <c r="U480" s="24">
        <v>1212802.0429841452</v>
      </c>
      <c r="V480" s="24">
        <v>1253282.2260525578</v>
      </c>
      <c r="X480" s="24">
        <v>1836628.9919999996</v>
      </c>
      <c r="Y480" s="6">
        <v>3.8906520126543765E-4</v>
      </c>
      <c r="Z480" s="6">
        <v>8.4446136042527365E-3</v>
      </c>
      <c r="AA480" s="6">
        <v>3.2968568487393594E-2</v>
      </c>
      <c r="AB480" s="6">
        <v>7.1273972188415316E-2</v>
      </c>
      <c r="AC480" s="6">
        <v>0.11781080035101887</v>
      </c>
      <c r="AD480" s="6">
        <v>0.1681904923094496</v>
      </c>
      <c r="AE480" s="6">
        <v>0.21950043748323378</v>
      </c>
      <c r="AF480" s="6">
        <v>0.26994080922885866</v>
      </c>
      <c r="AG480" s="6">
        <v>0.31845900698740026</v>
      </c>
      <c r="AH480" s="6">
        <v>0.36448400421653349</v>
      </c>
      <c r="AI480" s="6">
        <v>0.40774896442617581</v>
      </c>
      <c r="AJ480" s="6">
        <v>0.44817611653505646</v>
      </c>
      <c r="AK480" s="6">
        <v>0.48580277148036655</v>
      </c>
      <c r="AL480" s="6">
        <v>0.52073389160468486</v>
      </c>
      <c r="AM480" s="6">
        <v>0.55311142800444402</v>
      </c>
      <c r="AN480" s="6">
        <v>0.58309568239658127</v>
      </c>
      <c r="AO480" s="6">
        <v>0.61085310152576133</v>
      </c>
      <c r="AP480" s="6">
        <v>0.63654863904833725</v>
      </c>
      <c r="AQ480" s="6">
        <v>0.66034133636508852</v>
      </c>
      <c r="AR480" s="6">
        <v>0.68238181554990829</v>
      </c>
    </row>
    <row r="481" spans="2:44" x14ac:dyDescent="0.25">
      <c r="B481" s="91" t="s">
        <v>547</v>
      </c>
      <c r="C481" s="41">
        <v>857.48211410690146</v>
      </c>
      <c r="D481" s="41">
        <v>18611.546606169828</v>
      </c>
      <c r="E481" s="41">
        <v>72661.234450421587</v>
      </c>
      <c r="F481" s="41">
        <v>157084.61243549429</v>
      </c>
      <c r="G481" s="41">
        <v>259649.67779448596</v>
      </c>
      <c r="H481" s="41">
        <v>370684.24122514576</v>
      </c>
      <c r="I481" s="41">
        <v>483769.04068606877</v>
      </c>
      <c r="J481" s="41">
        <v>594937.33962439548</v>
      </c>
      <c r="K481" s="41">
        <v>701869.25399590773</v>
      </c>
      <c r="L481" s="41">
        <v>803306.26711720263</v>
      </c>
      <c r="M481" s="41">
        <v>898660.28342770913</v>
      </c>
      <c r="N481" s="41">
        <v>987759.89898030623</v>
      </c>
      <c r="O481" s="41">
        <v>1070687.3453937501</v>
      </c>
      <c r="P481" s="41">
        <v>1147673.9549257793</v>
      </c>
      <c r="Q481" s="41">
        <v>1219032.5813753789</v>
      </c>
      <c r="R481" s="41">
        <v>1285116.5224795018</v>
      </c>
      <c r="S481" s="41">
        <v>1346292.619338399</v>
      </c>
      <c r="T481" s="41">
        <v>1402924.4223531832</v>
      </c>
      <c r="U481" s="41">
        <v>1455362.4515809745</v>
      </c>
      <c r="V481" s="41">
        <v>1503938.6712630696</v>
      </c>
      <c r="X481" s="41">
        <v>2203954.7903999994</v>
      </c>
      <c r="Y481" s="64">
        <v>3.8906520126543776E-4</v>
      </c>
      <c r="Z481" s="64">
        <v>8.4446136042527382E-3</v>
      </c>
      <c r="AA481" s="64">
        <v>3.2968568487393601E-2</v>
      </c>
      <c r="AB481" s="64">
        <v>7.127397218841533E-2</v>
      </c>
      <c r="AC481" s="64">
        <v>0.11781080035101887</v>
      </c>
      <c r="AD481" s="64">
        <v>0.16819049230944963</v>
      </c>
      <c r="AE481" s="64">
        <v>0.21950043748323383</v>
      </c>
      <c r="AF481" s="64">
        <v>0.26994080922885871</v>
      </c>
      <c r="AG481" s="64">
        <v>0.31845900698740026</v>
      </c>
      <c r="AH481" s="64">
        <v>0.36448400421653354</v>
      </c>
      <c r="AI481" s="64">
        <v>0.40774896442617581</v>
      </c>
      <c r="AJ481" s="64">
        <v>0.44817611653505657</v>
      </c>
      <c r="AK481" s="64">
        <v>0.4858027714803666</v>
      </c>
      <c r="AL481" s="64">
        <v>0.52073389160468486</v>
      </c>
      <c r="AM481" s="64">
        <v>0.55311142800444413</v>
      </c>
      <c r="AN481" s="64">
        <v>0.58309568239658127</v>
      </c>
      <c r="AO481" s="64">
        <v>0.61085310152576144</v>
      </c>
      <c r="AP481" s="64">
        <v>0.63654863904833736</v>
      </c>
      <c r="AQ481" s="64">
        <v>0.66034133636508874</v>
      </c>
      <c r="AR481" s="64">
        <v>0.68238181554990851</v>
      </c>
    </row>
    <row r="482" spans="2:44" x14ac:dyDescent="0.25">
      <c r="B482" t="s">
        <v>549</v>
      </c>
      <c r="C482" s="24">
        <v>1028.9785369282818</v>
      </c>
      <c r="D482" s="24">
        <v>22333.855927403798</v>
      </c>
      <c r="E482" s="24">
        <v>87193.481340505925</v>
      </c>
      <c r="F482" s="24">
        <v>188501.53492259319</v>
      </c>
      <c r="G482" s="24">
        <v>311579.6133533832</v>
      </c>
      <c r="H482" s="24">
        <v>444821.08947017498</v>
      </c>
      <c r="I482" s="24">
        <v>580522.84882328263</v>
      </c>
      <c r="J482" s="24">
        <v>713924.80754927476</v>
      </c>
      <c r="K482" s="24">
        <v>842243.10479508946</v>
      </c>
      <c r="L482" s="24">
        <v>963967.52054064337</v>
      </c>
      <c r="M482" s="24">
        <v>1078392.3401132512</v>
      </c>
      <c r="N482" s="24">
        <v>1185311.8787763678</v>
      </c>
      <c r="O482" s="24">
        <v>1284824.8144725005</v>
      </c>
      <c r="P482" s="24">
        <v>1377208.7459109353</v>
      </c>
      <c r="Q482" s="24">
        <v>1462839.0976504548</v>
      </c>
      <c r="R482" s="24">
        <v>1542139.8269754027</v>
      </c>
      <c r="S482" s="24">
        <v>1615551.143206079</v>
      </c>
      <c r="T482" s="24">
        <v>1683509.3068238201</v>
      </c>
      <c r="U482" s="24">
        <v>1746434.9418971697</v>
      </c>
      <c r="V482" s="24">
        <v>1804726.405515684</v>
      </c>
      <c r="X482" s="24">
        <v>2644745.7484800001</v>
      </c>
      <c r="Y482" s="6">
        <v>3.8906520126543765E-4</v>
      </c>
      <c r="Z482" s="6">
        <v>8.4446136042527382E-3</v>
      </c>
      <c r="AA482" s="6">
        <v>3.2968568487393601E-2</v>
      </c>
      <c r="AB482" s="6">
        <v>7.1273972188415316E-2</v>
      </c>
      <c r="AC482" s="6">
        <v>0.11781080035101885</v>
      </c>
      <c r="AD482" s="6">
        <v>0.1681904923094496</v>
      </c>
      <c r="AE482" s="6">
        <v>0.21950043748323381</v>
      </c>
      <c r="AF482" s="6">
        <v>0.26994080922885866</v>
      </c>
      <c r="AG482" s="6">
        <v>0.31845900698740026</v>
      </c>
      <c r="AH482" s="6">
        <v>0.36448400421653349</v>
      </c>
      <c r="AI482" s="6">
        <v>0.40774896442617581</v>
      </c>
      <c r="AJ482" s="6">
        <v>0.44817611653505651</v>
      </c>
      <c r="AK482" s="6">
        <v>0.48580277148036655</v>
      </c>
      <c r="AL482" s="6">
        <v>0.52073389160468475</v>
      </c>
      <c r="AM482" s="6">
        <v>0.55311142800444402</v>
      </c>
      <c r="AN482" s="6">
        <v>0.58309568239658127</v>
      </c>
      <c r="AO482" s="6">
        <v>0.61085310152576133</v>
      </c>
      <c r="AP482" s="6">
        <v>0.63654863904833725</v>
      </c>
      <c r="AQ482" s="6">
        <v>0.66034133636508863</v>
      </c>
      <c r="AR482" s="6">
        <v>0.68238181554990851</v>
      </c>
    </row>
    <row r="483" spans="2:44" x14ac:dyDescent="0.25">
      <c r="B483" s="91" t="s">
        <v>551</v>
      </c>
      <c r="C483" s="41">
        <v>1234.7742443139382</v>
      </c>
      <c r="D483" s="41">
        <v>26800.627112884558</v>
      </c>
      <c r="E483" s="41">
        <v>104632.1776086071</v>
      </c>
      <c r="F483" s="41">
        <v>226201.84190711178</v>
      </c>
      <c r="G483" s="41">
        <v>373895.53602405987</v>
      </c>
      <c r="H483" s="41">
        <v>533785.30736421002</v>
      </c>
      <c r="I483" s="41">
        <v>696627.41858793912</v>
      </c>
      <c r="J483" s="41">
        <v>856709.76905912976</v>
      </c>
      <c r="K483" s="41">
        <v>1010691.7257541073</v>
      </c>
      <c r="L483" s="41">
        <v>1156761.0246487721</v>
      </c>
      <c r="M483" s="41">
        <v>1294070.8081359013</v>
      </c>
      <c r="N483" s="41">
        <v>1422374.2545316413</v>
      </c>
      <c r="O483" s="41">
        <v>1541789.7773670005</v>
      </c>
      <c r="P483" s="41">
        <v>1652650.4950931221</v>
      </c>
      <c r="Q483" s="41">
        <v>1755406.9171805459</v>
      </c>
      <c r="R483" s="41">
        <v>1850567.7923704828</v>
      </c>
      <c r="S483" s="41">
        <v>1938661.3718472947</v>
      </c>
      <c r="T483" s="41">
        <v>2020211.168188584</v>
      </c>
      <c r="U483" s="41">
        <v>2095721.9302766034</v>
      </c>
      <c r="V483" s="41">
        <v>2165671.6866188208</v>
      </c>
      <c r="X483" s="41">
        <v>3173694.898176</v>
      </c>
      <c r="Y483" s="64">
        <v>3.8906520126543771E-4</v>
      </c>
      <c r="Z483" s="64">
        <v>8.4446136042527382E-3</v>
      </c>
      <c r="AA483" s="64">
        <v>3.2968568487393594E-2</v>
      </c>
      <c r="AB483" s="64">
        <v>7.1273972188415316E-2</v>
      </c>
      <c r="AC483" s="64">
        <v>0.11781080035101886</v>
      </c>
      <c r="AD483" s="64">
        <v>0.16819049230944963</v>
      </c>
      <c r="AE483" s="64">
        <v>0.21950043748323378</v>
      </c>
      <c r="AF483" s="64">
        <v>0.26994080922885871</v>
      </c>
      <c r="AG483" s="64">
        <v>0.31845900698740026</v>
      </c>
      <c r="AH483" s="64">
        <v>0.36448400421653354</v>
      </c>
      <c r="AI483" s="64">
        <v>0.40774896442617575</v>
      </c>
      <c r="AJ483" s="64">
        <v>0.44817611653505651</v>
      </c>
      <c r="AK483" s="64">
        <v>0.48580277148036655</v>
      </c>
      <c r="AL483" s="64">
        <v>0.52073389160468475</v>
      </c>
      <c r="AM483" s="64">
        <v>0.55311142800444402</v>
      </c>
      <c r="AN483" s="64">
        <v>0.58309568239658116</v>
      </c>
      <c r="AO483" s="64">
        <v>0.61085310152576133</v>
      </c>
      <c r="AP483" s="64">
        <v>0.63654863904833725</v>
      </c>
      <c r="AQ483" s="64">
        <v>0.66034133636508852</v>
      </c>
      <c r="AR483" s="64">
        <v>0.68238181554990851</v>
      </c>
    </row>
    <row r="484" spans="2:44" x14ac:dyDescent="0.25">
      <c r="B484" t="s">
        <v>553</v>
      </c>
      <c r="C484" s="24">
        <v>1481.7290931767261</v>
      </c>
      <c r="D484" s="24">
        <v>32160.75253546147</v>
      </c>
      <c r="E484" s="24">
        <v>125558.61313032854</v>
      </c>
      <c r="F484" s="24">
        <v>271442.21028853417</v>
      </c>
      <c r="G484" s="24">
        <v>448674.64322887181</v>
      </c>
      <c r="H484" s="24">
        <v>640542.36883705202</v>
      </c>
      <c r="I484" s="24">
        <v>835952.90230552689</v>
      </c>
      <c r="J484" s="24">
        <v>1028051.7228709557</v>
      </c>
      <c r="K484" s="24">
        <v>1212830.0709049287</v>
      </c>
      <c r="L484" s="24">
        <v>1388113.2295785265</v>
      </c>
      <c r="M484" s="24">
        <v>1552884.9697630815</v>
      </c>
      <c r="N484" s="24">
        <v>1706849.1054379693</v>
      </c>
      <c r="O484" s="24">
        <v>1850147.7328404004</v>
      </c>
      <c r="P484" s="24">
        <v>1983180.5941117466</v>
      </c>
      <c r="Q484" s="24">
        <v>2106488.300616655</v>
      </c>
      <c r="R484" s="24">
        <v>2220681.3508445797</v>
      </c>
      <c r="S484" s="24">
        <v>2326393.6462167539</v>
      </c>
      <c r="T484" s="24">
        <v>2424253.4018263007</v>
      </c>
      <c r="U484" s="24">
        <v>2514866.3163319244</v>
      </c>
      <c r="V484" s="24">
        <v>2598806.0239425846</v>
      </c>
      <c r="X484" s="24">
        <v>3808433.8778112</v>
      </c>
      <c r="Y484" s="6">
        <v>3.8906520126543776E-4</v>
      </c>
      <c r="Z484" s="6">
        <v>8.4446136042527382E-3</v>
      </c>
      <c r="AA484" s="6">
        <v>3.2968568487393601E-2</v>
      </c>
      <c r="AB484" s="6">
        <v>7.1273972188415316E-2</v>
      </c>
      <c r="AC484" s="6">
        <v>0.11781080035101885</v>
      </c>
      <c r="AD484" s="6">
        <v>0.16819049230944963</v>
      </c>
      <c r="AE484" s="6">
        <v>0.21950043748323378</v>
      </c>
      <c r="AF484" s="6">
        <v>0.26994080922885871</v>
      </c>
      <c r="AG484" s="6">
        <v>0.31845900698740026</v>
      </c>
      <c r="AH484" s="6">
        <v>0.36448400421653349</v>
      </c>
      <c r="AI484" s="6">
        <v>0.40774896442617575</v>
      </c>
      <c r="AJ484" s="6">
        <v>0.44817611653505646</v>
      </c>
      <c r="AK484" s="6">
        <v>0.48580277148036649</v>
      </c>
      <c r="AL484" s="6">
        <v>0.52073389160468475</v>
      </c>
      <c r="AM484" s="6">
        <v>0.55311142800444402</v>
      </c>
      <c r="AN484" s="6">
        <v>0.58309568239658127</v>
      </c>
      <c r="AO484" s="6">
        <v>0.61085310152576133</v>
      </c>
      <c r="AP484" s="6">
        <v>0.63654863904833714</v>
      </c>
      <c r="AQ484" s="6">
        <v>0.66034133636508863</v>
      </c>
      <c r="AR484" s="6">
        <v>0.6823818155499084</v>
      </c>
    </row>
    <row r="485" spans="2:44" x14ac:dyDescent="0.25">
      <c r="B485" s="91" t="s">
        <v>555</v>
      </c>
      <c r="C485" s="41">
        <v>1778.0749118120702</v>
      </c>
      <c r="D485" s="41">
        <v>38592.903042553742</v>
      </c>
      <c r="E485" s="41">
        <v>150670.33575639417</v>
      </c>
      <c r="F485" s="41">
        <v>325730.65234624088</v>
      </c>
      <c r="G485" s="41">
        <v>538409.571874646</v>
      </c>
      <c r="H485" s="41">
        <v>768650.84260446206</v>
      </c>
      <c r="I485" s="41">
        <v>1003143.482766632</v>
      </c>
      <c r="J485" s="41">
        <v>1233662.0674451464</v>
      </c>
      <c r="K485" s="41">
        <v>1455396.085085914</v>
      </c>
      <c r="L485" s="41">
        <v>1665735.8754942312</v>
      </c>
      <c r="M485" s="41">
        <v>1863461.9637156972</v>
      </c>
      <c r="N485" s="41">
        <v>2048218.9265255628</v>
      </c>
      <c r="O485" s="41">
        <v>2220177.27940848</v>
      </c>
      <c r="P485" s="41">
        <v>2379816.7129340954</v>
      </c>
      <c r="Q485" s="41">
        <v>2527785.9607399851</v>
      </c>
      <c r="R485" s="41">
        <v>2664817.6210134947</v>
      </c>
      <c r="S485" s="41">
        <v>2791672.3754601036</v>
      </c>
      <c r="T485" s="41">
        <v>2909104.08219156</v>
      </c>
      <c r="U485" s="41">
        <v>3017839.5795983081</v>
      </c>
      <c r="V485" s="41">
        <v>3118567.2287311004</v>
      </c>
      <c r="X485" s="41">
        <v>4570120.6533734389</v>
      </c>
      <c r="Y485" s="64">
        <v>3.890652012654376E-4</v>
      </c>
      <c r="Z485" s="64">
        <v>8.4446136042527348E-3</v>
      </c>
      <c r="AA485" s="64">
        <v>3.2968568487393594E-2</v>
      </c>
      <c r="AB485" s="64">
        <v>7.1273972188415302E-2</v>
      </c>
      <c r="AC485" s="64">
        <v>0.11781080035101885</v>
      </c>
      <c r="AD485" s="64">
        <v>0.16819049230944957</v>
      </c>
      <c r="AE485" s="64">
        <v>0.21950043748323378</v>
      </c>
      <c r="AF485" s="64">
        <v>0.26994080922885866</v>
      </c>
      <c r="AG485" s="64">
        <v>0.31845900698740021</v>
      </c>
      <c r="AH485" s="64">
        <v>0.36448400421653349</v>
      </c>
      <c r="AI485" s="64">
        <v>0.4077489644261757</v>
      </c>
      <c r="AJ485" s="64">
        <v>0.44817611653505646</v>
      </c>
      <c r="AK485" s="64">
        <v>0.48580277148036649</v>
      </c>
      <c r="AL485" s="64">
        <v>0.52073389160468475</v>
      </c>
      <c r="AM485" s="64">
        <v>0.55311142800444391</v>
      </c>
      <c r="AN485" s="64">
        <v>0.58309568239658116</v>
      </c>
      <c r="AO485" s="64">
        <v>0.61085310152576122</v>
      </c>
      <c r="AP485" s="64">
        <v>0.63654863904833714</v>
      </c>
      <c r="AQ485" s="64">
        <v>0.66034133636508852</v>
      </c>
      <c r="AR485" s="64">
        <v>0.68238181554990829</v>
      </c>
    </row>
    <row r="487" spans="2:44" x14ac:dyDescent="0.25">
      <c r="B487" s="30" t="s">
        <v>6070</v>
      </c>
      <c r="C487" s="70"/>
      <c r="D487" s="70"/>
      <c r="E487" s="70"/>
      <c r="F487" s="70"/>
      <c r="G487" s="70"/>
      <c r="H487" s="70"/>
      <c r="I487" s="70"/>
      <c r="J487" s="70"/>
      <c r="K487" s="70"/>
      <c r="L487" s="70"/>
      <c r="M487" s="70"/>
      <c r="N487" s="70"/>
      <c r="O487" s="70"/>
      <c r="P487" s="70"/>
      <c r="Q487" s="70"/>
      <c r="R487" s="70"/>
      <c r="S487" s="70"/>
      <c r="T487" s="70"/>
      <c r="U487" s="70"/>
      <c r="V487" s="70"/>
      <c r="X487" s="30" t="s">
        <v>6071</v>
      </c>
      <c r="Y487" s="70"/>
      <c r="Z487" s="70"/>
      <c r="AA487" s="70"/>
      <c r="AB487" s="70"/>
      <c r="AC487" s="70"/>
      <c r="AD487" s="70"/>
      <c r="AE487" s="70"/>
      <c r="AF487" s="70"/>
      <c r="AG487" s="70"/>
      <c r="AH487" s="70"/>
      <c r="AI487" s="70"/>
      <c r="AJ487" s="70"/>
      <c r="AK487" s="70"/>
      <c r="AL487" s="70"/>
      <c r="AM487" s="70"/>
      <c r="AN487" s="70"/>
      <c r="AO487" s="70"/>
      <c r="AP487" s="70"/>
      <c r="AQ487" s="70"/>
      <c r="AR487" s="70"/>
    </row>
    <row r="488" spans="2:44" x14ac:dyDescent="0.25">
      <c r="B488" s="7" t="s">
        <v>6008</v>
      </c>
      <c r="C488" s="50" t="s">
        <v>6010</v>
      </c>
      <c r="D488" s="50" t="s">
        <v>6011</v>
      </c>
      <c r="E488" s="50" t="s">
        <v>6012</v>
      </c>
      <c r="F488" s="50" t="s">
        <v>6013</v>
      </c>
      <c r="G488" s="50" t="s">
        <v>6014</v>
      </c>
      <c r="H488" s="50" t="s">
        <v>6015</v>
      </c>
      <c r="I488" s="50" t="s">
        <v>6016</v>
      </c>
      <c r="J488" s="50" t="s">
        <v>6017</v>
      </c>
      <c r="K488" s="50" t="s">
        <v>6018</v>
      </c>
      <c r="L488" s="50" t="s">
        <v>6019</v>
      </c>
      <c r="M488" s="50" t="s">
        <v>6020</v>
      </c>
      <c r="N488" s="50" t="s">
        <v>6021</v>
      </c>
      <c r="O488" s="50" t="s">
        <v>6022</v>
      </c>
      <c r="P488" s="50" t="s">
        <v>6023</v>
      </c>
      <c r="Q488" s="50" t="s">
        <v>6024</v>
      </c>
      <c r="R488" s="50" t="s">
        <v>6025</v>
      </c>
      <c r="S488" s="50" t="s">
        <v>6026</v>
      </c>
      <c r="T488" s="50" t="s">
        <v>6027</v>
      </c>
      <c r="U488" s="50" t="s">
        <v>6028</v>
      </c>
      <c r="V488" s="50" t="s">
        <v>6029</v>
      </c>
      <c r="X488" s="50" t="s">
        <v>6009</v>
      </c>
      <c r="Y488" s="50" t="s">
        <v>6010</v>
      </c>
      <c r="Z488" s="50" t="s">
        <v>6011</v>
      </c>
      <c r="AA488" s="50" t="s">
        <v>6012</v>
      </c>
      <c r="AB488" s="50" t="s">
        <v>6013</v>
      </c>
      <c r="AC488" s="50" t="s">
        <v>6014</v>
      </c>
      <c r="AD488" s="50" t="s">
        <v>6015</v>
      </c>
      <c r="AE488" s="50" t="s">
        <v>6016</v>
      </c>
      <c r="AF488" s="50" t="s">
        <v>6017</v>
      </c>
      <c r="AG488" s="50" t="s">
        <v>6018</v>
      </c>
      <c r="AH488" s="50" t="s">
        <v>6019</v>
      </c>
      <c r="AI488" s="50" t="s">
        <v>6020</v>
      </c>
      <c r="AJ488" s="50" t="s">
        <v>6021</v>
      </c>
      <c r="AK488" s="50" t="s">
        <v>6022</v>
      </c>
      <c r="AL488" s="50" t="s">
        <v>6023</v>
      </c>
      <c r="AM488" s="50" t="s">
        <v>6024</v>
      </c>
      <c r="AN488" s="50" t="s">
        <v>6025</v>
      </c>
      <c r="AO488" s="50" t="s">
        <v>6026</v>
      </c>
      <c r="AP488" s="50" t="s">
        <v>6027</v>
      </c>
      <c r="AQ488" s="50" t="s">
        <v>6028</v>
      </c>
      <c r="AR488" s="50" t="s">
        <v>6029</v>
      </c>
    </row>
    <row r="489" spans="2:44" x14ac:dyDescent="0.25">
      <c r="B489" t="s">
        <v>517</v>
      </c>
      <c r="C489" s="24">
        <v>0</v>
      </c>
      <c r="D489" s="24">
        <v>0</v>
      </c>
      <c r="E489" s="24">
        <v>0</v>
      </c>
      <c r="F489" s="24">
        <v>0</v>
      </c>
      <c r="G489" s="24">
        <v>0</v>
      </c>
      <c r="H489" s="24">
        <v>0</v>
      </c>
      <c r="I489" s="24">
        <v>0</v>
      </c>
      <c r="J489" s="24">
        <v>0</v>
      </c>
      <c r="K489" s="24">
        <v>0</v>
      </c>
      <c r="L489" s="24">
        <v>0</v>
      </c>
      <c r="M489" s="24">
        <v>0</v>
      </c>
      <c r="N489" s="24">
        <v>0</v>
      </c>
      <c r="O489" s="24">
        <v>0</v>
      </c>
      <c r="P489" s="24">
        <v>0</v>
      </c>
      <c r="Q489" s="24">
        <v>0</v>
      </c>
      <c r="R489" s="24">
        <v>0</v>
      </c>
      <c r="S489" s="24">
        <v>0</v>
      </c>
      <c r="T489" s="24">
        <v>0</v>
      </c>
      <c r="U489" s="24">
        <v>0</v>
      </c>
      <c r="V489" s="24">
        <v>0</v>
      </c>
      <c r="X489" s="24">
        <v>0</v>
      </c>
      <c r="Y489" s="6">
        <v>0</v>
      </c>
      <c r="Z489" s="6">
        <v>0</v>
      </c>
      <c r="AA489" s="6">
        <v>0</v>
      </c>
      <c r="AB489" s="6">
        <v>0</v>
      </c>
      <c r="AC489" s="6">
        <v>0</v>
      </c>
      <c r="AD489" s="6">
        <v>0</v>
      </c>
      <c r="AE489" s="6">
        <v>0</v>
      </c>
      <c r="AF489" s="6">
        <v>0</v>
      </c>
      <c r="AG489" s="6">
        <v>0</v>
      </c>
      <c r="AH489" s="6">
        <v>0</v>
      </c>
      <c r="AI489" s="6">
        <v>0</v>
      </c>
      <c r="AJ489" s="6">
        <v>0</v>
      </c>
      <c r="AK489" s="6">
        <v>0</v>
      </c>
      <c r="AL489" s="6">
        <v>0</v>
      </c>
      <c r="AM489" s="6">
        <v>0</v>
      </c>
      <c r="AN489" s="6">
        <v>0</v>
      </c>
      <c r="AO489" s="6">
        <v>0</v>
      </c>
      <c r="AP489" s="6">
        <v>0</v>
      </c>
      <c r="AQ489" s="6">
        <v>0</v>
      </c>
      <c r="AR489" s="6">
        <v>0</v>
      </c>
    </row>
    <row r="490" spans="2:44" x14ac:dyDescent="0.25">
      <c r="B490" s="91" t="s">
        <v>519</v>
      </c>
      <c r="C490" s="41">
        <v>0</v>
      </c>
      <c r="D490" s="41">
        <v>0</v>
      </c>
      <c r="E490" s="41">
        <v>0</v>
      </c>
      <c r="F490" s="41">
        <v>0</v>
      </c>
      <c r="G490" s="41">
        <v>0</v>
      </c>
      <c r="H490" s="41">
        <v>0</v>
      </c>
      <c r="I490" s="41">
        <v>0</v>
      </c>
      <c r="J490" s="41">
        <v>0</v>
      </c>
      <c r="K490" s="41">
        <v>0</v>
      </c>
      <c r="L490" s="41">
        <v>0</v>
      </c>
      <c r="M490" s="41">
        <v>0</v>
      </c>
      <c r="N490" s="41">
        <v>0</v>
      </c>
      <c r="O490" s="41">
        <v>0</v>
      </c>
      <c r="P490" s="41">
        <v>0</v>
      </c>
      <c r="Q490" s="41">
        <v>0</v>
      </c>
      <c r="R490" s="41">
        <v>0</v>
      </c>
      <c r="S490" s="41">
        <v>0</v>
      </c>
      <c r="T490" s="41">
        <v>0</v>
      </c>
      <c r="U490" s="41">
        <v>0</v>
      </c>
      <c r="V490" s="41">
        <v>0</v>
      </c>
      <c r="X490" s="41">
        <v>0</v>
      </c>
      <c r="Y490" s="64">
        <v>0</v>
      </c>
      <c r="Z490" s="64">
        <v>0</v>
      </c>
      <c r="AA490" s="64">
        <v>0</v>
      </c>
      <c r="AB490" s="64">
        <v>0</v>
      </c>
      <c r="AC490" s="64">
        <v>0</v>
      </c>
      <c r="AD490" s="64">
        <v>0</v>
      </c>
      <c r="AE490" s="64">
        <v>0</v>
      </c>
      <c r="AF490" s="64">
        <v>0</v>
      </c>
      <c r="AG490" s="64">
        <v>0</v>
      </c>
      <c r="AH490" s="64">
        <v>0</v>
      </c>
      <c r="AI490" s="64">
        <v>0</v>
      </c>
      <c r="AJ490" s="64">
        <v>0</v>
      </c>
      <c r="AK490" s="64">
        <v>0</v>
      </c>
      <c r="AL490" s="64">
        <v>0</v>
      </c>
      <c r="AM490" s="64">
        <v>0</v>
      </c>
      <c r="AN490" s="64">
        <v>0</v>
      </c>
      <c r="AO490" s="64">
        <v>0</v>
      </c>
      <c r="AP490" s="64">
        <v>0</v>
      </c>
      <c r="AQ490" s="64">
        <v>0</v>
      </c>
      <c r="AR490" s="64">
        <v>0</v>
      </c>
    </row>
    <row r="491" spans="2:44" x14ac:dyDescent="0.25">
      <c r="B491" t="s">
        <v>521</v>
      </c>
      <c r="C491" s="24">
        <v>0</v>
      </c>
      <c r="D491" s="24">
        <v>0</v>
      </c>
      <c r="E491" s="24">
        <v>0</v>
      </c>
      <c r="F491" s="24">
        <v>0</v>
      </c>
      <c r="G491" s="24">
        <v>0</v>
      </c>
      <c r="H491" s="24">
        <v>0</v>
      </c>
      <c r="I491" s="24">
        <v>0</v>
      </c>
      <c r="J491" s="24">
        <v>0</v>
      </c>
      <c r="K491" s="24">
        <v>0</v>
      </c>
      <c r="L491" s="24">
        <v>0</v>
      </c>
      <c r="M491" s="24">
        <v>0</v>
      </c>
      <c r="N491" s="24">
        <v>0</v>
      </c>
      <c r="O491" s="24">
        <v>0</v>
      </c>
      <c r="P491" s="24">
        <v>0</v>
      </c>
      <c r="Q491" s="24">
        <v>0</v>
      </c>
      <c r="R491" s="24">
        <v>0</v>
      </c>
      <c r="S491" s="24">
        <v>0</v>
      </c>
      <c r="T491" s="24">
        <v>0</v>
      </c>
      <c r="U491" s="24">
        <v>0</v>
      </c>
      <c r="V491" s="24">
        <v>0</v>
      </c>
      <c r="X491" s="24">
        <v>0</v>
      </c>
      <c r="Y491" s="6">
        <v>0</v>
      </c>
      <c r="Z491" s="6">
        <v>0</v>
      </c>
      <c r="AA491" s="6">
        <v>0</v>
      </c>
      <c r="AB491" s="6">
        <v>0</v>
      </c>
      <c r="AC491" s="6">
        <v>0</v>
      </c>
      <c r="AD491" s="6">
        <v>0</v>
      </c>
      <c r="AE491" s="6">
        <v>0</v>
      </c>
      <c r="AF491" s="6">
        <v>0</v>
      </c>
      <c r="AG491" s="6">
        <v>0</v>
      </c>
      <c r="AH491" s="6">
        <v>0</v>
      </c>
      <c r="AI491" s="6">
        <v>0</v>
      </c>
      <c r="AJ491" s="6">
        <v>0</v>
      </c>
      <c r="AK491" s="6">
        <v>0</v>
      </c>
      <c r="AL491" s="6">
        <v>0</v>
      </c>
      <c r="AM491" s="6">
        <v>0</v>
      </c>
      <c r="AN491" s="6">
        <v>0</v>
      </c>
      <c r="AO491" s="6">
        <v>0</v>
      </c>
      <c r="AP491" s="6">
        <v>0</v>
      </c>
      <c r="AQ491" s="6">
        <v>0</v>
      </c>
      <c r="AR491" s="6">
        <v>0</v>
      </c>
    </row>
    <row r="492" spans="2:44" x14ac:dyDescent="0.25">
      <c r="B492" s="91" t="s">
        <v>523</v>
      </c>
      <c r="C492" s="41">
        <v>0</v>
      </c>
      <c r="D492" s="41">
        <v>0</v>
      </c>
      <c r="E492" s="41">
        <v>0</v>
      </c>
      <c r="F492" s="41">
        <v>0</v>
      </c>
      <c r="G492" s="41">
        <v>0</v>
      </c>
      <c r="H492" s="41">
        <v>0</v>
      </c>
      <c r="I492" s="41">
        <v>0</v>
      </c>
      <c r="J492" s="41">
        <v>0</v>
      </c>
      <c r="K492" s="41">
        <v>0</v>
      </c>
      <c r="L492" s="41">
        <v>0</v>
      </c>
      <c r="M492" s="41">
        <v>0</v>
      </c>
      <c r="N492" s="41">
        <v>0</v>
      </c>
      <c r="O492" s="41">
        <v>0</v>
      </c>
      <c r="P492" s="41">
        <v>0</v>
      </c>
      <c r="Q492" s="41">
        <v>0</v>
      </c>
      <c r="R492" s="41">
        <v>0</v>
      </c>
      <c r="S492" s="41">
        <v>0</v>
      </c>
      <c r="T492" s="41">
        <v>0</v>
      </c>
      <c r="U492" s="41">
        <v>0</v>
      </c>
      <c r="V492" s="41">
        <v>0</v>
      </c>
      <c r="X492" s="41">
        <v>0</v>
      </c>
      <c r="Y492" s="64">
        <v>0</v>
      </c>
      <c r="Z492" s="64">
        <v>0</v>
      </c>
      <c r="AA492" s="64">
        <v>0</v>
      </c>
      <c r="AB492" s="64">
        <v>0</v>
      </c>
      <c r="AC492" s="64">
        <v>0</v>
      </c>
      <c r="AD492" s="64">
        <v>0</v>
      </c>
      <c r="AE492" s="64">
        <v>0</v>
      </c>
      <c r="AF492" s="64">
        <v>0</v>
      </c>
      <c r="AG492" s="64">
        <v>0</v>
      </c>
      <c r="AH492" s="64">
        <v>0</v>
      </c>
      <c r="AI492" s="64">
        <v>0</v>
      </c>
      <c r="AJ492" s="64">
        <v>0</v>
      </c>
      <c r="AK492" s="64">
        <v>0</v>
      </c>
      <c r="AL492" s="64">
        <v>0</v>
      </c>
      <c r="AM492" s="64">
        <v>0</v>
      </c>
      <c r="AN492" s="64">
        <v>0</v>
      </c>
      <c r="AO492" s="64">
        <v>0</v>
      </c>
      <c r="AP492" s="64">
        <v>0</v>
      </c>
      <c r="AQ492" s="64">
        <v>0</v>
      </c>
      <c r="AR492" s="64">
        <v>0</v>
      </c>
    </row>
    <row r="493" spans="2:44" x14ac:dyDescent="0.25">
      <c r="B493" t="s">
        <v>525</v>
      </c>
      <c r="C493" s="24">
        <v>18.949451501227738</v>
      </c>
      <c r="D493" s="24">
        <v>241.67902855112348</v>
      </c>
      <c r="E493" s="24">
        <v>605.94174338529615</v>
      </c>
      <c r="F493" s="24">
        <v>984.74569220332944</v>
      </c>
      <c r="G493" s="24">
        <v>1338.1478711903762</v>
      </c>
      <c r="H493" s="24">
        <v>1656.1015022912395</v>
      </c>
      <c r="I493" s="24">
        <v>1938.4232169557765</v>
      </c>
      <c r="J493" s="24">
        <v>2188.1083717259376</v>
      </c>
      <c r="K493" s="24">
        <v>2408.948212046872</v>
      </c>
      <c r="L493" s="24">
        <v>2604.6615771330089</v>
      </c>
      <c r="M493" s="24">
        <v>2778.6050260183824</v>
      </c>
      <c r="N493" s="24">
        <v>2933.7040793816041</v>
      </c>
      <c r="O493" s="24">
        <v>3072.4673286199768</v>
      </c>
      <c r="P493" s="24">
        <v>3197.0321851549597</v>
      </c>
      <c r="Q493" s="24">
        <v>3309.2166037658017</v>
      </c>
      <c r="R493" s="24">
        <v>3410.5680167411847</v>
      </c>
      <c r="S493" s="24">
        <v>3502.406463080064</v>
      </c>
      <c r="T493" s="24">
        <v>3585.8613455521468</v>
      </c>
      <c r="U493" s="24">
        <v>3661.9022339796848</v>
      </c>
      <c r="V493" s="24">
        <v>3731.3644680186499</v>
      </c>
      <c r="X493" s="24">
        <v>4687.5</v>
      </c>
      <c r="Y493" s="6">
        <v>4.0425496535952512E-3</v>
      </c>
      <c r="Z493" s="6">
        <v>5.1558192757573007E-2</v>
      </c>
      <c r="AA493" s="6">
        <v>0.12926757192219651</v>
      </c>
      <c r="AB493" s="6">
        <v>0.21007908100337694</v>
      </c>
      <c r="AC493" s="6">
        <v>0.28547154585394691</v>
      </c>
      <c r="AD493" s="6">
        <v>0.35330165382213108</v>
      </c>
      <c r="AE493" s="6">
        <v>0.41353028628389898</v>
      </c>
      <c r="AF493" s="6">
        <v>0.46679645263486669</v>
      </c>
      <c r="AG493" s="6">
        <v>0.51390895190333263</v>
      </c>
      <c r="AH493" s="6">
        <v>0.55566113645504189</v>
      </c>
      <c r="AI493" s="6">
        <v>0.59276907221725494</v>
      </c>
      <c r="AJ493" s="6">
        <v>0.62585687026807557</v>
      </c>
      <c r="AK493" s="6">
        <v>0.65545969677226168</v>
      </c>
      <c r="AL493" s="6">
        <v>0.68203353283305812</v>
      </c>
      <c r="AM493" s="6">
        <v>0.70596620880337102</v>
      </c>
      <c r="AN493" s="6">
        <v>0.72758784357145279</v>
      </c>
      <c r="AO493" s="6">
        <v>0.74718004545708028</v>
      </c>
      <c r="AP493" s="6">
        <v>0.76498375371779126</v>
      </c>
      <c r="AQ493" s="6">
        <v>0.78120580991566613</v>
      </c>
      <c r="AR493" s="6">
        <v>0.79602441984397865</v>
      </c>
    </row>
    <row r="494" spans="2:44" x14ac:dyDescent="0.25">
      <c r="B494" s="91" t="s">
        <v>527</v>
      </c>
      <c r="C494" s="41">
        <v>152.64799299460881</v>
      </c>
      <c r="D494" s="41">
        <v>1552.0566221300894</v>
      </c>
      <c r="E494" s="41">
        <v>3749.2622538906926</v>
      </c>
      <c r="F494" s="41">
        <v>6016.6335179475973</v>
      </c>
      <c r="G494" s="41">
        <v>8126.9043891705305</v>
      </c>
      <c r="H494" s="41">
        <v>10023.860535999258</v>
      </c>
      <c r="I494" s="41">
        <v>11707.743144094155</v>
      </c>
      <c r="J494" s="41">
        <v>13196.905897271057</v>
      </c>
      <c r="K494" s="41">
        <v>14514.127276119425</v>
      </c>
      <c r="L494" s="41">
        <v>15681.627677097971</v>
      </c>
      <c r="M494" s="41">
        <v>16719.42077269503</v>
      </c>
      <c r="N494" s="41">
        <v>17644.932301445628</v>
      </c>
      <c r="O494" s="41">
        <v>18473.098507822899</v>
      </c>
      <c r="P494" s="41">
        <v>19216.643849566542</v>
      </c>
      <c r="Q494" s="41">
        <v>19886.391051925828</v>
      </c>
      <c r="R494" s="41">
        <v>20491.553146725946</v>
      </c>
      <c r="S494" s="41">
        <v>21039.990352315122</v>
      </c>
      <c r="T494" s="41">
        <v>21538.428783797768</v>
      </c>
      <c r="U494" s="41">
        <v>21992.643647294375</v>
      </c>
      <c r="V494" s="41">
        <v>22407.611472192442</v>
      </c>
      <c r="X494" s="41">
        <v>28125</v>
      </c>
      <c r="Y494" s="64">
        <v>5.427484195363869E-3</v>
      </c>
      <c r="Z494" s="64">
        <v>5.5184235453514287E-2</v>
      </c>
      <c r="AA494" s="64">
        <v>0.13330710236055796</v>
      </c>
      <c r="AB494" s="64">
        <v>0.21392474730480346</v>
      </c>
      <c r="AC494" s="64">
        <v>0.28895660050384109</v>
      </c>
      <c r="AD494" s="64">
        <v>0.35640393016886251</v>
      </c>
      <c r="AE494" s="64">
        <v>0.41627531179001437</v>
      </c>
      <c r="AF494" s="64">
        <v>0.4692233207918598</v>
      </c>
      <c r="AG494" s="64">
        <v>0.51605785870646848</v>
      </c>
      <c r="AH494" s="64">
        <v>0.55756898407459454</v>
      </c>
      <c r="AI494" s="64">
        <v>0.59446829414026769</v>
      </c>
      <c r="AJ494" s="64">
        <v>0.62737537071806682</v>
      </c>
      <c r="AK494" s="64">
        <v>0.65682128027814746</v>
      </c>
      <c r="AL494" s="64">
        <v>0.68325844798458812</v>
      </c>
      <c r="AM494" s="64">
        <v>0.70707168184625169</v>
      </c>
      <c r="AN494" s="64">
        <v>0.72858855632803365</v>
      </c>
      <c r="AO494" s="64">
        <v>0.74808854586009321</v>
      </c>
      <c r="AP494" s="64">
        <v>0.76581080120169842</v>
      </c>
      <c r="AQ494" s="64">
        <v>0.78196066301491107</v>
      </c>
      <c r="AR494" s="64">
        <v>0.79671507456684243</v>
      </c>
    </row>
    <row r="495" spans="2:44" x14ac:dyDescent="0.25">
      <c r="B495" t="s">
        <v>529</v>
      </c>
      <c r="C495" s="24">
        <v>687.44215896813296</v>
      </c>
      <c r="D495" s="24">
        <v>6793.5669964459521</v>
      </c>
      <c r="E495" s="24">
        <v>16322.544295912279</v>
      </c>
      <c r="F495" s="24">
        <v>26144.184820924667</v>
      </c>
      <c r="G495" s="24">
        <v>35281.930461091149</v>
      </c>
      <c r="H495" s="24">
        <v>43494.896670831324</v>
      </c>
      <c r="I495" s="24">
        <v>50785.022852647664</v>
      </c>
      <c r="J495" s="24">
        <v>57232.095999451536</v>
      </c>
      <c r="K495" s="24">
        <v>62934.843532409628</v>
      </c>
      <c r="L495" s="24">
        <v>67989.492076957802</v>
      </c>
      <c r="M495" s="24">
        <v>72482.683759401611</v>
      </c>
      <c r="N495" s="24">
        <v>76489.845189701722</v>
      </c>
      <c r="O495" s="24">
        <v>80075.62322463459</v>
      </c>
      <c r="P495" s="24">
        <v>83295.090507212866</v>
      </c>
      <c r="Q495" s="24">
        <v>86195.088844565922</v>
      </c>
      <c r="R495" s="24">
        <v>88815.493666664988</v>
      </c>
      <c r="S495" s="24">
        <v>91190.325909255334</v>
      </c>
      <c r="T495" s="24">
        <v>93348.698536780241</v>
      </c>
      <c r="U495" s="24">
        <v>95315.609300553129</v>
      </c>
      <c r="V495" s="24">
        <v>97112.599488887587</v>
      </c>
      <c r="X495" s="24">
        <v>121875</v>
      </c>
      <c r="Y495" s="6">
        <v>5.6405510479436548E-3</v>
      </c>
      <c r="Z495" s="6">
        <v>5.5742088175966785E-2</v>
      </c>
      <c r="AA495" s="6">
        <v>0.13392856858184435</v>
      </c>
      <c r="AB495" s="6">
        <v>0.21451638827425368</v>
      </c>
      <c r="AC495" s="6">
        <v>0.289492762757671</v>
      </c>
      <c r="AD495" s="6">
        <v>0.35688120345297497</v>
      </c>
      <c r="AE495" s="6">
        <v>0.41669762340633981</v>
      </c>
      <c r="AF495" s="6">
        <v>0.46959668512370489</v>
      </c>
      <c r="AG495" s="6">
        <v>0.51638845975310466</v>
      </c>
      <c r="AH495" s="6">
        <v>0.55786249909298713</v>
      </c>
      <c r="AI495" s="6">
        <v>0.59472971289765419</v>
      </c>
      <c r="AJ495" s="6">
        <v>0.62760898617191152</v>
      </c>
      <c r="AK495" s="6">
        <v>0.65703075466366845</v>
      </c>
      <c r="AL495" s="6">
        <v>0.6834468964694389</v>
      </c>
      <c r="AM495" s="6">
        <v>0.70724175462207939</v>
      </c>
      <c r="AN495" s="6">
        <v>0.72874251213673835</v>
      </c>
      <c r="AO495" s="6">
        <v>0.74822831515286425</v>
      </c>
      <c r="AP495" s="6">
        <v>0.76593803927614557</v>
      </c>
      <c r="AQ495" s="6">
        <v>0.78207679426094878</v>
      </c>
      <c r="AR495" s="6">
        <v>0.79682132913959047</v>
      </c>
    </row>
    <row r="496" spans="2:44" x14ac:dyDescent="0.25">
      <c r="B496" s="91" t="s">
        <v>531</v>
      </c>
      <c r="C496" s="41">
        <v>1977.6833956072271</v>
      </c>
      <c r="D496" s="41">
        <v>16932.388014619075</v>
      </c>
      <c r="E496" s="41">
        <v>39469.482360337359</v>
      </c>
      <c r="F496" s="41">
        <v>62537.783022123804</v>
      </c>
      <c r="G496" s="41">
        <v>83953.010119444778</v>
      </c>
      <c r="H496" s="41">
        <v>103185.69390751209</v>
      </c>
      <c r="I496" s="41">
        <v>120252.78156724293</v>
      </c>
      <c r="J496" s="41">
        <v>135345.60135485145</v>
      </c>
      <c r="K496" s="41">
        <v>148696.82865787062</v>
      </c>
      <c r="L496" s="41">
        <v>160532.11102083838</v>
      </c>
      <c r="M496" s="41">
        <v>171054.23054060442</v>
      </c>
      <c r="N496" s="41">
        <v>180439.55398643023</v>
      </c>
      <c r="O496" s="41">
        <v>188839.18576970635</v>
      </c>
      <c r="P496" s="41">
        <v>196381.83524285597</v>
      </c>
      <c r="Q496" s="41">
        <v>203176.97616641843</v>
      </c>
      <c r="R496" s="41">
        <v>209317.80859641614</v>
      </c>
      <c r="S496" s="41">
        <v>214883.85859102939</v>
      </c>
      <c r="T496" s="41">
        <v>219943.18926797397</v>
      </c>
      <c r="U496" s="41">
        <v>224554.25183129829</v>
      </c>
      <c r="V496" s="41">
        <v>228767.42338843271</v>
      </c>
      <c r="X496" s="41">
        <v>286875</v>
      </c>
      <c r="Y496" s="64">
        <v>6.8938854748835801E-3</v>
      </c>
      <c r="Z496" s="64">
        <v>5.9023574778628581E-2</v>
      </c>
      <c r="AA496" s="64">
        <v>0.13758425223647008</v>
      </c>
      <c r="AB496" s="64">
        <v>0.21799662927101979</v>
      </c>
      <c r="AC496" s="64">
        <v>0.29264665836843495</v>
      </c>
      <c r="AD496" s="64">
        <v>0.35968869335951925</v>
      </c>
      <c r="AE496" s="64">
        <v>0.41918180938472482</v>
      </c>
      <c r="AF496" s="64">
        <v>0.47179294589926429</v>
      </c>
      <c r="AG496" s="64">
        <v>0.51833317179214156</v>
      </c>
      <c r="AH496" s="64">
        <v>0.55958905802470893</v>
      </c>
      <c r="AI496" s="64">
        <v>0.59626747029404592</v>
      </c>
      <c r="AJ496" s="64">
        <v>0.62898319472393982</v>
      </c>
      <c r="AK496" s="64">
        <v>0.65826295693143821</v>
      </c>
      <c r="AL496" s="64">
        <v>0.68455541696856115</v>
      </c>
      <c r="AM496" s="64">
        <v>0.70824218271518413</v>
      </c>
      <c r="AN496" s="64">
        <v>0.72964813454088417</v>
      </c>
      <c r="AO496" s="64">
        <v>0.74905048746328329</v>
      </c>
      <c r="AP496" s="64">
        <v>0.76668649853759985</v>
      </c>
      <c r="AQ496" s="64">
        <v>0.7827599192376411</v>
      </c>
      <c r="AR496" s="64">
        <v>0.79744635603810965</v>
      </c>
    </row>
    <row r="497" spans="2:44" x14ac:dyDescent="0.25">
      <c r="B497" t="s">
        <v>533</v>
      </c>
      <c r="C497" s="24">
        <v>3507.0234280729128</v>
      </c>
      <c r="D497" s="24">
        <v>28857.294207875697</v>
      </c>
      <c r="E497" s="24">
        <v>66639.866294262159</v>
      </c>
      <c r="F497" s="24">
        <v>105225.35517135944</v>
      </c>
      <c r="G497" s="24">
        <v>141020.15783827874</v>
      </c>
      <c r="H497" s="24">
        <v>173158.54908923776</v>
      </c>
      <c r="I497" s="24">
        <v>201675.66880780147</v>
      </c>
      <c r="J497" s="24">
        <v>226893.69940960544</v>
      </c>
      <c r="K497" s="24">
        <v>249202.26259637691</v>
      </c>
      <c r="L497" s="24">
        <v>268978.592176362</v>
      </c>
      <c r="M497" s="24">
        <v>286561.48165202938</v>
      </c>
      <c r="N497" s="24">
        <v>302245.50046312285</v>
      </c>
      <c r="O497" s="24">
        <v>316282.99349517253</v>
      </c>
      <c r="P497" s="24">
        <v>328888.8967404727</v>
      </c>
      <c r="Q497" s="24">
        <v>340246.02434887562</v>
      </c>
      <c r="R497" s="24">
        <v>350510.01849537634</v>
      </c>
      <c r="S497" s="24">
        <v>359813.69134607812</v>
      </c>
      <c r="T497" s="24">
        <v>368270.71679985436</v>
      </c>
      <c r="U497" s="24">
        <v>375978.72063421278</v>
      </c>
      <c r="V497" s="24">
        <v>383021.84759986826</v>
      </c>
      <c r="X497" s="24">
        <v>480187.5</v>
      </c>
      <c r="Y497" s="6">
        <v>7.3034458999305749E-3</v>
      </c>
      <c r="Z497" s="6">
        <v>6.009588797683342E-2</v>
      </c>
      <c r="AA497" s="6">
        <v>0.13877884429366061</v>
      </c>
      <c r="AB497" s="6">
        <v>0.21913389076425238</v>
      </c>
      <c r="AC497" s="6">
        <v>0.2936772778097696</v>
      </c>
      <c r="AD497" s="6">
        <v>0.36060611550537602</v>
      </c>
      <c r="AE497" s="6">
        <v>0.41999358335608794</v>
      </c>
      <c r="AF497" s="6">
        <v>0.47251063263747067</v>
      </c>
      <c r="AG497" s="6">
        <v>0.51896865827697913</v>
      </c>
      <c r="AH497" s="6">
        <v>0.56015325716800624</v>
      </c>
      <c r="AI497" s="6">
        <v>0.59676997350416117</v>
      </c>
      <c r="AJ497" s="6">
        <v>0.62943225399062419</v>
      </c>
      <c r="AK497" s="6">
        <v>0.65866561186030981</v>
      </c>
      <c r="AL497" s="6">
        <v>0.6849176555834392</v>
      </c>
      <c r="AM497" s="6">
        <v>0.70856909925576073</v>
      </c>
      <c r="AN497" s="6">
        <v>0.72994407079604595</v>
      </c>
      <c r="AO497" s="6">
        <v>0.74931915417639594</v>
      </c>
      <c r="AP497" s="6">
        <v>0.76693107754752954</v>
      </c>
      <c r="AQ497" s="6">
        <v>0.78298314852888251</v>
      </c>
      <c r="AR497" s="6">
        <v>0.79765060023400913</v>
      </c>
    </row>
    <row r="498" spans="2:44" x14ac:dyDescent="0.25">
      <c r="B498" s="91" t="s">
        <v>535</v>
      </c>
      <c r="C498" s="41">
        <v>5231.2722673398266</v>
      </c>
      <c r="D498" s="41">
        <v>42146.818880466024</v>
      </c>
      <c r="E498" s="41">
        <v>96828.136596528871</v>
      </c>
      <c r="F498" s="41">
        <v>152600.24875534189</v>
      </c>
      <c r="G498" s="41">
        <v>204317.7560283278</v>
      </c>
      <c r="H498" s="41">
        <v>250745.53807635003</v>
      </c>
      <c r="I498" s="41">
        <v>291939.92142968025</v>
      </c>
      <c r="J498" s="41">
        <v>328368.34959583619</v>
      </c>
      <c r="K498" s="41">
        <v>360594.34211296809</v>
      </c>
      <c r="L498" s="41">
        <v>389162.99735558504</v>
      </c>
      <c r="M498" s="41">
        <v>414563.69327028474</v>
      </c>
      <c r="N498" s="41">
        <v>437221.85290834785</v>
      </c>
      <c r="O498" s="41">
        <v>457501.89238087292</v>
      </c>
      <c r="P498" s="41">
        <v>475714.19749538717</v>
      </c>
      <c r="Q498" s="41">
        <v>492122.76764418319</v>
      </c>
      <c r="R498" s="41">
        <v>506952.36686423322</v>
      </c>
      <c r="S498" s="41">
        <v>520394.7945185976</v>
      </c>
      <c r="T498" s="41">
        <v>532614.21601452772</v>
      </c>
      <c r="U498" s="41">
        <v>543751.62446517113</v>
      </c>
      <c r="V498" s="41">
        <v>553928.54701103945</v>
      </c>
      <c r="X498" s="41">
        <v>694350</v>
      </c>
      <c r="Y498" s="64">
        <v>7.5340566966800989E-3</v>
      </c>
      <c r="Z498" s="64">
        <v>6.0699674343581804E-2</v>
      </c>
      <c r="AA498" s="64">
        <v>0.13945148210056726</v>
      </c>
      <c r="AB498" s="64">
        <v>0.21977424750535304</v>
      </c>
      <c r="AC498" s="64">
        <v>0.29425758771272098</v>
      </c>
      <c r="AD498" s="64">
        <v>0.36112268751544613</v>
      </c>
      <c r="AE498" s="64">
        <v>0.42045066814960791</v>
      </c>
      <c r="AF498" s="64">
        <v>0.47291473982262</v>
      </c>
      <c r="AG498" s="64">
        <v>0.51932648104409607</v>
      </c>
      <c r="AH498" s="64">
        <v>0.56047094023991506</v>
      </c>
      <c r="AI498" s="64">
        <v>0.59705291750599088</v>
      </c>
      <c r="AJ498" s="64">
        <v>0.62968510536235023</v>
      </c>
      <c r="AK498" s="64">
        <v>0.65889233438593353</v>
      </c>
      <c r="AL498" s="64">
        <v>0.68512162093380446</v>
      </c>
      <c r="AM498" s="64">
        <v>0.70875317583953801</v>
      </c>
      <c r="AN498" s="64">
        <v>0.73011070334015005</v>
      </c>
      <c r="AO498" s="64">
        <v>0.7494704320855442</v>
      </c>
      <c r="AP498" s="64">
        <v>0.76706879241668857</v>
      </c>
      <c r="AQ498" s="64">
        <v>0.78310884203236286</v>
      </c>
      <c r="AR498" s="64">
        <v>0.79776560381801609</v>
      </c>
    </row>
    <row r="499" spans="2:44" x14ac:dyDescent="0.25">
      <c r="B499" t="s">
        <v>537</v>
      </c>
      <c r="C499" s="24">
        <v>6926.0149582786571</v>
      </c>
      <c r="D499" s="24">
        <v>54425.191225553303</v>
      </c>
      <c r="E499" s="24">
        <v>124252.76352983381</v>
      </c>
      <c r="F499" s="24">
        <v>195360.83514403692</v>
      </c>
      <c r="G499" s="24">
        <v>261266.35560604223</v>
      </c>
      <c r="H499" s="24">
        <v>320420.1995665023</v>
      </c>
      <c r="I499" s="24">
        <v>372902.92877994728</v>
      </c>
      <c r="J499" s="24">
        <v>419313.29674778669</v>
      </c>
      <c r="K499" s="24">
        <v>460370.3361534744</v>
      </c>
      <c r="L499" s="24">
        <v>496768.77849075076</v>
      </c>
      <c r="M499" s="24">
        <v>529132.06312149658</v>
      </c>
      <c r="N499" s="24">
        <v>558002.03682083858</v>
      </c>
      <c r="O499" s="24">
        <v>583842.80374194519</v>
      </c>
      <c r="P499" s="24">
        <v>607049.64574093197</v>
      </c>
      <c r="Q499" s="24">
        <v>627958.77114370419</v>
      </c>
      <c r="R499" s="24">
        <v>646856.426542904</v>
      </c>
      <c r="S499" s="24">
        <v>663986.88343576284</v>
      </c>
      <c r="T499" s="24">
        <v>679559.22624504787</v>
      </c>
      <c r="U499" s="24">
        <v>693753.03310503997</v>
      </c>
      <c r="V499" s="24">
        <v>706723.09469275817</v>
      </c>
      <c r="X499" s="24">
        <v>885719.99999999977</v>
      </c>
      <c r="Y499" s="6">
        <v>7.8196438584187539E-3</v>
      </c>
      <c r="Z499" s="6">
        <v>6.1447400110140132E-2</v>
      </c>
      <c r="AA499" s="6">
        <v>0.14028447311772776</v>
      </c>
      <c r="AB499" s="6">
        <v>0.22056726182544931</v>
      </c>
      <c r="AC499" s="6">
        <v>0.29497624035365838</v>
      </c>
      <c r="AD499" s="6">
        <v>0.36176240749503497</v>
      </c>
      <c r="AE499" s="6">
        <v>0.42101671948239555</v>
      </c>
      <c r="AF499" s="6">
        <v>0.47341518397212079</v>
      </c>
      <c r="AG499" s="6">
        <v>0.51976960682097562</v>
      </c>
      <c r="AH499" s="6">
        <v>0.56086435723563977</v>
      </c>
      <c r="AI499" s="6">
        <v>0.59740331382547163</v>
      </c>
      <c r="AJ499" s="6">
        <v>0.62999823513168807</v>
      </c>
      <c r="AK499" s="6">
        <v>0.65917310633376835</v>
      </c>
      <c r="AL499" s="6">
        <v>0.68537421051904901</v>
      </c>
      <c r="AM499" s="6">
        <v>0.70898113528395468</v>
      </c>
      <c r="AN499" s="6">
        <v>0.73031706018030995</v>
      </c>
      <c r="AO499" s="6">
        <v>0.7496577738289335</v>
      </c>
      <c r="AP499" s="6">
        <v>0.76723933776481057</v>
      </c>
      <c r="AQ499" s="6">
        <v>0.78326450018633442</v>
      </c>
      <c r="AR499" s="6">
        <v>0.79790802363360691</v>
      </c>
    </row>
    <row r="500" spans="2:44" x14ac:dyDescent="0.25">
      <c r="B500" s="91" t="s">
        <v>539</v>
      </c>
      <c r="C500" s="41">
        <v>8311.2179499343874</v>
      </c>
      <c r="D500" s="41">
        <v>65310.229470663966</v>
      </c>
      <c r="E500" s="41">
        <v>149103.31623580056</v>
      </c>
      <c r="F500" s="41">
        <v>234433.00217284428</v>
      </c>
      <c r="G500" s="41">
        <v>313519.62672725064</v>
      </c>
      <c r="H500" s="41">
        <v>384504.23947980272</v>
      </c>
      <c r="I500" s="41">
        <v>447483.51453593676</v>
      </c>
      <c r="J500" s="41">
        <v>503175.95609734399</v>
      </c>
      <c r="K500" s="41">
        <v>552444.40338416933</v>
      </c>
      <c r="L500" s="41">
        <v>596122.53418890096</v>
      </c>
      <c r="M500" s="41">
        <v>634958.47574579588</v>
      </c>
      <c r="N500" s="41">
        <v>669602.4441850062</v>
      </c>
      <c r="O500" s="41">
        <v>700611.36449033429</v>
      </c>
      <c r="P500" s="41">
        <v>728459.57488911843</v>
      </c>
      <c r="Q500" s="41">
        <v>753550.525372445</v>
      </c>
      <c r="R500" s="41">
        <v>776227.71185148484</v>
      </c>
      <c r="S500" s="41">
        <v>796784.26012291538</v>
      </c>
      <c r="T500" s="41">
        <v>815471.07149405743</v>
      </c>
      <c r="U500" s="41">
        <v>832503.63972604787</v>
      </c>
      <c r="V500" s="41">
        <v>848067.7136313098</v>
      </c>
      <c r="X500" s="41">
        <v>1062863.9999999998</v>
      </c>
      <c r="Y500" s="64">
        <v>7.8196438584187521E-3</v>
      </c>
      <c r="Z500" s="64">
        <v>6.1447400110140132E-2</v>
      </c>
      <c r="AA500" s="64">
        <v>0.14028447311772776</v>
      </c>
      <c r="AB500" s="64">
        <v>0.22056726182544928</v>
      </c>
      <c r="AC500" s="64">
        <v>0.29497624035365833</v>
      </c>
      <c r="AD500" s="64">
        <v>0.36176240749503491</v>
      </c>
      <c r="AE500" s="64">
        <v>0.42101671948239555</v>
      </c>
      <c r="AF500" s="64">
        <v>0.47341518397212073</v>
      </c>
      <c r="AG500" s="64">
        <v>0.51976960682097562</v>
      </c>
      <c r="AH500" s="64">
        <v>0.56086435723563988</v>
      </c>
      <c r="AI500" s="64">
        <v>0.59740331382547152</v>
      </c>
      <c r="AJ500" s="64">
        <v>0.62999823513168796</v>
      </c>
      <c r="AK500" s="64">
        <v>0.65917310633376847</v>
      </c>
      <c r="AL500" s="64">
        <v>0.68537421051904912</v>
      </c>
      <c r="AM500" s="64">
        <v>0.70898113528395468</v>
      </c>
      <c r="AN500" s="64">
        <v>0.73031706018030995</v>
      </c>
      <c r="AO500" s="64">
        <v>0.7496577738289335</v>
      </c>
      <c r="AP500" s="64">
        <v>0.76723933776481057</v>
      </c>
      <c r="AQ500" s="64">
        <v>0.78326450018633431</v>
      </c>
      <c r="AR500" s="64">
        <v>0.79790802363360691</v>
      </c>
    </row>
    <row r="501" spans="2:44" x14ac:dyDescent="0.25">
      <c r="B501" t="s">
        <v>541</v>
      </c>
      <c r="C501" s="24">
        <v>9973.4615399212671</v>
      </c>
      <c r="D501" s="24">
        <v>78372.275364796762</v>
      </c>
      <c r="E501" s="24">
        <v>178923.97948296071</v>
      </c>
      <c r="F501" s="24">
        <v>281319.6026074132</v>
      </c>
      <c r="G501" s="24">
        <v>376223.55207270081</v>
      </c>
      <c r="H501" s="24">
        <v>461405.08737576334</v>
      </c>
      <c r="I501" s="24">
        <v>536980.21744312416</v>
      </c>
      <c r="J501" s="24">
        <v>603811.147316813</v>
      </c>
      <c r="K501" s="24">
        <v>662933.28406100324</v>
      </c>
      <c r="L501" s="24">
        <v>715347.0410266812</v>
      </c>
      <c r="M501" s="24">
        <v>761950.17089495517</v>
      </c>
      <c r="N501" s="24">
        <v>803522.93302200758</v>
      </c>
      <c r="O501" s="24">
        <v>840733.6373884012</v>
      </c>
      <c r="P501" s="24">
        <v>874151.48986694217</v>
      </c>
      <c r="Q501" s="24">
        <v>904260.63044693402</v>
      </c>
      <c r="R501" s="24">
        <v>931473.25422178186</v>
      </c>
      <c r="S501" s="24">
        <v>956141.11214749864</v>
      </c>
      <c r="T501" s="24">
        <v>978565.28579286905</v>
      </c>
      <c r="U501" s="24">
        <v>999004.36767125758</v>
      </c>
      <c r="V501" s="24">
        <v>1017681.2563575719</v>
      </c>
      <c r="X501" s="24">
        <v>1275436.8</v>
      </c>
      <c r="Y501" s="6">
        <v>7.8196438584187521E-3</v>
      </c>
      <c r="Z501" s="6">
        <v>6.1447400110140118E-2</v>
      </c>
      <c r="AA501" s="6">
        <v>0.14028447311772776</v>
      </c>
      <c r="AB501" s="6">
        <v>0.22056726182544928</v>
      </c>
      <c r="AC501" s="6">
        <v>0.29497624035365827</v>
      </c>
      <c r="AD501" s="6">
        <v>0.36176240749503491</v>
      </c>
      <c r="AE501" s="6">
        <v>0.4210167194823955</v>
      </c>
      <c r="AF501" s="6">
        <v>0.47341518397212073</v>
      </c>
      <c r="AG501" s="6">
        <v>0.5197696068209755</v>
      </c>
      <c r="AH501" s="6">
        <v>0.56086435723563977</v>
      </c>
      <c r="AI501" s="6">
        <v>0.59740331382547152</v>
      </c>
      <c r="AJ501" s="6">
        <v>0.62999823513168784</v>
      </c>
      <c r="AK501" s="6">
        <v>0.65917310633376824</v>
      </c>
      <c r="AL501" s="6">
        <v>0.6853742105190489</v>
      </c>
      <c r="AM501" s="6">
        <v>0.70898113528395446</v>
      </c>
      <c r="AN501" s="6">
        <v>0.73031706018030984</v>
      </c>
      <c r="AO501" s="6">
        <v>0.74965777382893339</v>
      </c>
      <c r="AP501" s="6">
        <v>0.76723933776481046</v>
      </c>
      <c r="AQ501" s="6">
        <v>0.7832645001863342</v>
      </c>
      <c r="AR501" s="6">
        <v>0.7979080236336068</v>
      </c>
    </row>
    <row r="502" spans="2:44" x14ac:dyDescent="0.25">
      <c r="B502" s="91" t="s">
        <v>543</v>
      </c>
      <c r="C502" s="41">
        <v>11968.15384790552</v>
      </c>
      <c r="D502" s="41">
        <v>94046.730437756109</v>
      </c>
      <c r="E502" s="41">
        <v>214708.77537955286</v>
      </c>
      <c r="F502" s="41">
        <v>337583.52312889579</v>
      </c>
      <c r="G502" s="41">
        <v>451468.26248724101</v>
      </c>
      <c r="H502" s="41">
        <v>553686.10485091596</v>
      </c>
      <c r="I502" s="41">
        <v>644376.2609317489</v>
      </c>
      <c r="J502" s="41">
        <v>724573.37678017549</v>
      </c>
      <c r="K502" s="41">
        <v>795519.9408732038</v>
      </c>
      <c r="L502" s="41">
        <v>858416.44923201739</v>
      </c>
      <c r="M502" s="41">
        <v>914340.20507394616</v>
      </c>
      <c r="N502" s="41">
        <v>964227.51962640905</v>
      </c>
      <c r="O502" s="41">
        <v>1008880.3648660814</v>
      </c>
      <c r="P502" s="41">
        <v>1048981.7878403305</v>
      </c>
      <c r="Q502" s="41">
        <v>1085112.7565363208</v>
      </c>
      <c r="R502" s="41">
        <v>1117767.9050661381</v>
      </c>
      <c r="S502" s="41">
        <v>1147369.3345769981</v>
      </c>
      <c r="T502" s="41">
        <v>1174278.3429514428</v>
      </c>
      <c r="U502" s="41">
        <v>1198805.2412055091</v>
      </c>
      <c r="V502" s="41">
        <v>1221217.5076290863</v>
      </c>
      <c r="X502" s="41">
        <v>1530524.16</v>
      </c>
      <c r="Y502" s="64">
        <v>7.8196438584187521E-3</v>
      </c>
      <c r="Z502" s="64">
        <v>6.1447400110140118E-2</v>
      </c>
      <c r="AA502" s="64">
        <v>0.14028447311772776</v>
      </c>
      <c r="AB502" s="64">
        <v>0.22056726182544928</v>
      </c>
      <c r="AC502" s="64">
        <v>0.29497624035365833</v>
      </c>
      <c r="AD502" s="64">
        <v>0.36176240749503491</v>
      </c>
      <c r="AE502" s="64">
        <v>0.42101671948239544</v>
      </c>
      <c r="AF502" s="64">
        <v>0.47341518397212073</v>
      </c>
      <c r="AG502" s="64">
        <v>0.5197696068209755</v>
      </c>
      <c r="AH502" s="64">
        <v>0.56086435723563977</v>
      </c>
      <c r="AI502" s="64">
        <v>0.59740331382547152</v>
      </c>
      <c r="AJ502" s="64">
        <v>0.62999823513168784</v>
      </c>
      <c r="AK502" s="64">
        <v>0.65917310633376835</v>
      </c>
      <c r="AL502" s="64">
        <v>0.68537421051904901</v>
      </c>
      <c r="AM502" s="64">
        <v>0.70898113528395457</v>
      </c>
      <c r="AN502" s="64">
        <v>0.73031706018030984</v>
      </c>
      <c r="AO502" s="64">
        <v>0.74965777382893339</v>
      </c>
      <c r="AP502" s="64">
        <v>0.76723933776481046</v>
      </c>
      <c r="AQ502" s="64">
        <v>0.78326450018633431</v>
      </c>
      <c r="AR502" s="64">
        <v>0.79790802363360691</v>
      </c>
    </row>
    <row r="503" spans="2:44" x14ac:dyDescent="0.25">
      <c r="B503" t="s">
        <v>545</v>
      </c>
      <c r="C503" s="24">
        <v>14361.784617486621</v>
      </c>
      <c r="D503" s="24">
        <v>112856.07652530732</v>
      </c>
      <c r="E503" s="24">
        <v>257650.53045546336</v>
      </c>
      <c r="F503" s="24">
        <v>405100.22775467485</v>
      </c>
      <c r="G503" s="24">
        <v>541761.91498468909</v>
      </c>
      <c r="H503" s="24">
        <v>664423.3258210991</v>
      </c>
      <c r="I503" s="24">
        <v>773251.51311809861</v>
      </c>
      <c r="J503" s="24">
        <v>869488.05213621049</v>
      </c>
      <c r="K503" s="24">
        <v>954623.92904784437</v>
      </c>
      <c r="L503" s="24">
        <v>1030099.7390784208</v>
      </c>
      <c r="M503" s="24">
        <v>1097208.2460887351</v>
      </c>
      <c r="N503" s="24">
        <v>1157073.0235516906</v>
      </c>
      <c r="O503" s="24">
        <v>1210656.4378392976</v>
      </c>
      <c r="P503" s="24">
        <v>1258778.1454083966</v>
      </c>
      <c r="Q503" s="24">
        <v>1302135.3078435848</v>
      </c>
      <c r="R503" s="24">
        <v>1341321.4860793657</v>
      </c>
      <c r="S503" s="24">
        <v>1376843.2014923978</v>
      </c>
      <c r="T503" s="24">
        <v>1409134.0115417312</v>
      </c>
      <c r="U503" s="24">
        <v>1438566.2894466107</v>
      </c>
      <c r="V503" s="24">
        <v>1465461.0091549032</v>
      </c>
      <c r="X503" s="24">
        <v>1836628.9919999996</v>
      </c>
      <c r="Y503" s="6">
        <v>7.8196438584187521E-3</v>
      </c>
      <c r="Z503" s="6">
        <v>6.1447400110140125E-2</v>
      </c>
      <c r="AA503" s="6">
        <v>0.14028447311772774</v>
      </c>
      <c r="AB503" s="6">
        <v>0.22056726182544925</v>
      </c>
      <c r="AC503" s="6">
        <v>0.29497624035365833</v>
      </c>
      <c r="AD503" s="6">
        <v>0.36176240749503491</v>
      </c>
      <c r="AE503" s="6">
        <v>0.4210167194823955</v>
      </c>
      <c r="AF503" s="6">
        <v>0.47341518397212073</v>
      </c>
      <c r="AG503" s="6">
        <v>0.5197696068209755</v>
      </c>
      <c r="AH503" s="6">
        <v>0.56086435723563977</v>
      </c>
      <c r="AI503" s="6">
        <v>0.5974033138254714</v>
      </c>
      <c r="AJ503" s="6">
        <v>0.62999823513168784</v>
      </c>
      <c r="AK503" s="6">
        <v>0.65917310633376835</v>
      </c>
      <c r="AL503" s="6">
        <v>0.68537421051904901</v>
      </c>
      <c r="AM503" s="6">
        <v>0.70898113528395457</v>
      </c>
      <c r="AN503" s="6">
        <v>0.73031706018030995</v>
      </c>
      <c r="AO503" s="6">
        <v>0.7496577738289335</v>
      </c>
      <c r="AP503" s="6">
        <v>0.76723933776481057</v>
      </c>
      <c r="AQ503" s="6">
        <v>0.78326450018633431</v>
      </c>
      <c r="AR503" s="6">
        <v>0.79790802363360691</v>
      </c>
    </row>
    <row r="504" spans="2:44" x14ac:dyDescent="0.25">
      <c r="B504" s="91" t="s">
        <v>547</v>
      </c>
      <c r="C504" s="41">
        <v>17234.141540983946</v>
      </c>
      <c r="D504" s="41">
        <v>135427.29183036878</v>
      </c>
      <c r="E504" s="41">
        <v>309180.63654655608</v>
      </c>
      <c r="F504" s="41">
        <v>486120.27330560988</v>
      </c>
      <c r="G504" s="41">
        <v>650114.29798162694</v>
      </c>
      <c r="H504" s="41">
        <v>797307.9909853189</v>
      </c>
      <c r="I504" s="41">
        <v>927901.8157417184</v>
      </c>
      <c r="J504" s="41">
        <v>1043385.6625634525</v>
      </c>
      <c r="K504" s="41">
        <v>1145548.7148574134</v>
      </c>
      <c r="L504" s="41">
        <v>1236119.6868941048</v>
      </c>
      <c r="M504" s="41">
        <v>1316649.8953064822</v>
      </c>
      <c r="N504" s="41">
        <v>1388487.628262029</v>
      </c>
      <c r="O504" s="41">
        <v>1452787.7254071571</v>
      </c>
      <c r="P504" s="41">
        <v>1510533.7744900759</v>
      </c>
      <c r="Q504" s="41">
        <v>1562562.3694123018</v>
      </c>
      <c r="R504" s="41">
        <v>1609585.7832952389</v>
      </c>
      <c r="S504" s="41">
        <v>1652211.8417908773</v>
      </c>
      <c r="T504" s="41">
        <v>1690960.8138500776</v>
      </c>
      <c r="U504" s="41">
        <v>1726279.5473359327</v>
      </c>
      <c r="V504" s="41">
        <v>1758553.2109858841</v>
      </c>
      <c r="X504" s="41">
        <v>2203954.7903999994</v>
      </c>
      <c r="Y504" s="64">
        <v>7.8196438584187539E-3</v>
      </c>
      <c r="Z504" s="64">
        <v>6.1447400110140125E-2</v>
      </c>
      <c r="AA504" s="64">
        <v>0.14028447311772779</v>
      </c>
      <c r="AB504" s="64">
        <v>0.22056726182544931</v>
      </c>
      <c r="AC504" s="64">
        <v>0.29497624035365838</v>
      </c>
      <c r="AD504" s="64">
        <v>0.36176240749503497</v>
      </c>
      <c r="AE504" s="64">
        <v>0.42101671948239555</v>
      </c>
      <c r="AF504" s="64">
        <v>0.47341518397212073</v>
      </c>
      <c r="AG504" s="64">
        <v>0.51976960682097562</v>
      </c>
      <c r="AH504" s="64">
        <v>0.56086435723563977</v>
      </c>
      <c r="AI504" s="64">
        <v>0.59740331382547152</v>
      </c>
      <c r="AJ504" s="64">
        <v>0.62999823513168807</v>
      </c>
      <c r="AK504" s="64">
        <v>0.65917310633376847</v>
      </c>
      <c r="AL504" s="64">
        <v>0.68537421051904912</v>
      </c>
      <c r="AM504" s="64">
        <v>0.70898113528395468</v>
      </c>
      <c r="AN504" s="64">
        <v>0.73031706018030995</v>
      </c>
      <c r="AO504" s="64">
        <v>0.7496577738289335</v>
      </c>
      <c r="AP504" s="64">
        <v>0.76723933776481068</v>
      </c>
      <c r="AQ504" s="64">
        <v>0.78326450018633431</v>
      </c>
      <c r="AR504" s="64">
        <v>0.79790802363360702</v>
      </c>
    </row>
    <row r="505" spans="2:44" x14ac:dyDescent="0.25">
      <c r="B505" t="s">
        <v>549</v>
      </c>
      <c r="C505" s="24">
        <v>20680.969849180739</v>
      </c>
      <c r="D505" s="24">
        <v>162512.75019644259</v>
      </c>
      <c r="E505" s="24">
        <v>371016.76385586738</v>
      </c>
      <c r="F505" s="24">
        <v>583344.32796673197</v>
      </c>
      <c r="G505" s="24">
        <v>780137.1575779526</v>
      </c>
      <c r="H505" s="24">
        <v>956769.58918238292</v>
      </c>
      <c r="I505" s="24">
        <v>1113482.1788900623</v>
      </c>
      <c r="J505" s="24">
        <v>1252062.7950761435</v>
      </c>
      <c r="K505" s="24">
        <v>1374658.4578288964</v>
      </c>
      <c r="L505" s="24">
        <v>1483343.6242729262</v>
      </c>
      <c r="M505" s="24">
        <v>1579979.8743677791</v>
      </c>
      <c r="N505" s="24">
        <v>1666185.1539144351</v>
      </c>
      <c r="O505" s="24">
        <v>1743345.2704885891</v>
      </c>
      <c r="P505" s="24">
        <v>1812640.5293880915</v>
      </c>
      <c r="Q505" s="24">
        <v>1875074.8432947625</v>
      </c>
      <c r="R505" s="24">
        <v>1931502.9399542869</v>
      </c>
      <c r="S505" s="24">
        <v>1982654.2101490535</v>
      </c>
      <c r="T505" s="24">
        <v>2029152.9766200935</v>
      </c>
      <c r="U505" s="24">
        <v>2071535.4568031197</v>
      </c>
      <c r="V505" s="24">
        <v>2110263.8531830614</v>
      </c>
      <c r="X505" s="24">
        <v>2644745.7484800001</v>
      </c>
      <c r="Y505" s="6">
        <v>7.8196438584187521E-3</v>
      </c>
      <c r="Z505" s="6">
        <v>6.1447400110140125E-2</v>
      </c>
      <c r="AA505" s="6">
        <v>0.14028447311772776</v>
      </c>
      <c r="AB505" s="6">
        <v>0.22056726182544928</v>
      </c>
      <c r="AC505" s="6">
        <v>0.29497624035365838</v>
      </c>
      <c r="AD505" s="6">
        <v>0.36176240749503491</v>
      </c>
      <c r="AE505" s="6">
        <v>0.4210167194823955</v>
      </c>
      <c r="AF505" s="6">
        <v>0.47341518397212079</v>
      </c>
      <c r="AG505" s="6">
        <v>0.5197696068209755</v>
      </c>
      <c r="AH505" s="6">
        <v>0.56086435723563977</v>
      </c>
      <c r="AI505" s="6">
        <v>0.59740331382547152</v>
      </c>
      <c r="AJ505" s="6">
        <v>0.62999823513168796</v>
      </c>
      <c r="AK505" s="6">
        <v>0.65917310633376847</v>
      </c>
      <c r="AL505" s="6">
        <v>0.68537421051904901</v>
      </c>
      <c r="AM505" s="6">
        <v>0.70898113528395457</v>
      </c>
      <c r="AN505" s="6">
        <v>0.73031706018030984</v>
      </c>
      <c r="AO505" s="6">
        <v>0.7496577738289335</v>
      </c>
      <c r="AP505" s="6">
        <v>0.76723933776481057</v>
      </c>
      <c r="AQ505" s="6">
        <v>0.7832645001863342</v>
      </c>
      <c r="AR505" s="6">
        <v>0.79790802363360691</v>
      </c>
    </row>
    <row r="506" spans="2:44" x14ac:dyDescent="0.25">
      <c r="B506" s="91" t="s">
        <v>551</v>
      </c>
      <c r="C506" s="41">
        <v>24817.163819016885</v>
      </c>
      <c r="D506" s="41">
        <v>195015.30023573109</v>
      </c>
      <c r="E506" s="41">
        <v>445220.11662704084</v>
      </c>
      <c r="F506" s="41">
        <v>700013.19356007839</v>
      </c>
      <c r="G506" s="41">
        <v>936164.58909354301</v>
      </c>
      <c r="H506" s="41">
        <v>1148123.5070188595</v>
      </c>
      <c r="I506" s="41">
        <v>1336178.6146680748</v>
      </c>
      <c r="J506" s="41">
        <v>1502475.3540913721</v>
      </c>
      <c r="K506" s="41">
        <v>1649590.1493946754</v>
      </c>
      <c r="L506" s="41">
        <v>1780012.3491275113</v>
      </c>
      <c r="M506" s="41">
        <v>1895975.8492413349</v>
      </c>
      <c r="N506" s="41">
        <v>1999422.1846973221</v>
      </c>
      <c r="O506" s="41">
        <v>2092014.3245863067</v>
      </c>
      <c r="P506" s="41">
        <v>2175168.6352657098</v>
      </c>
      <c r="Q506" s="41">
        <v>2250089.811953715</v>
      </c>
      <c r="R506" s="41">
        <v>2317803.5279451441</v>
      </c>
      <c r="S506" s="41">
        <v>2379185.0521788639</v>
      </c>
      <c r="T506" s="41">
        <v>2434983.571944112</v>
      </c>
      <c r="U506" s="41">
        <v>2485842.5481637437</v>
      </c>
      <c r="V506" s="41">
        <v>2532316.6238196734</v>
      </c>
      <c r="X506" s="41">
        <v>3173694.898176</v>
      </c>
      <c r="Y506" s="64">
        <v>7.8196438584187521E-3</v>
      </c>
      <c r="Z506" s="64">
        <v>6.1447400110140125E-2</v>
      </c>
      <c r="AA506" s="64">
        <v>0.14028447311772776</v>
      </c>
      <c r="AB506" s="64">
        <v>0.22056726182544928</v>
      </c>
      <c r="AC506" s="64">
        <v>0.29497624035365833</v>
      </c>
      <c r="AD506" s="64">
        <v>0.36176240749503491</v>
      </c>
      <c r="AE506" s="64">
        <v>0.4210167194823955</v>
      </c>
      <c r="AF506" s="64">
        <v>0.47341518397212079</v>
      </c>
      <c r="AG506" s="64">
        <v>0.5197696068209755</v>
      </c>
      <c r="AH506" s="64">
        <v>0.56086435723563977</v>
      </c>
      <c r="AI506" s="64">
        <v>0.59740331382547152</v>
      </c>
      <c r="AJ506" s="64">
        <v>0.62999823513168796</v>
      </c>
      <c r="AK506" s="64">
        <v>0.65917310633376835</v>
      </c>
      <c r="AL506" s="64">
        <v>0.68537421051904912</v>
      </c>
      <c r="AM506" s="64">
        <v>0.70898113528395457</v>
      </c>
      <c r="AN506" s="64">
        <v>0.73031706018030984</v>
      </c>
      <c r="AO506" s="64">
        <v>0.7496577738289335</v>
      </c>
      <c r="AP506" s="64">
        <v>0.76723933776481046</v>
      </c>
      <c r="AQ506" s="64">
        <v>0.78326450018633431</v>
      </c>
      <c r="AR506" s="64">
        <v>0.79790802363360691</v>
      </c>
    </row>
    <row r="507" spans="2:44" x14ac:dyDescent="0.25">
      <c r="B507" t="s">
        <v>553</v>
      </c>
      <c r="C507" s="24">
        <v>29780.596582820264</v>
      </c>
      <c r="D507" s="24">
        <v>234018.36028287734</v>
      </c>
      <c r="E507" s="24">
        <v>534264.1399524489</v>
      </c>
      <c r="F507" s="24">
        <v>840015.83227209409</v>
      </c>
      <c r="G507" s="24">
        <v>1123397.5069122517</v>
      </c>
      <c r="H507" s="24">
        <v>1377748.2084226313</v>
      </c>
      <c r="I507" s="24">
        <v>1603414.3376016896</v>
      </c>
      <c r="J507" s="24">
        <v>1802970.4249096464</v>
      </c>
      <c r="K507" s="24">
        <v>1979508.1792736107</v>
      </c>
      <c r="L507" s="24">
        <v>2136014.8189530135</v>
      </c>
      <c r="M507" s="24">
        <v>2275171.0190896015</v>
      </c>
      <c r="N507" s="24">
        <v>2399306.6216367865</v>
      </c>
      <c r="O507" s="24">
        <v>2510417.1895035678</v>
      </c>
      <c r="P507" s="24">
        <v>2610202.3623188515</v>
      </c>
      <c r="Q507" s="24">
        <v>2700107.7743444578</v>
      </c>
      <c r="R507" s="24">
        <v>2781364.2335341731</v>
      </c>
      <c r="S507" s="24">
        <v>2855022.062614637</v>
      </c>
      <c r="T507" s="24">
        <v>2921980.2863329342</v>
      </c>
      <c r="U507" s="24">
        <v>2983011.0577964922</v>
      </c>
      <c r="V507" s="24">
        <v>3038779.948583608</v>
      </c>
      <c r="X507" s="24">
        <v>3808433.8778112</v>
      </c>
      <c r="Y507" s="6">
        <v>7.8196438584187521E-3</v>
      </c>
      <c r="Z507" s="6">
        <v>6.1447400110140132E-2</v>
      </c>
      <c r="AA507" s="6">
        <v>0.14028447311772774</v>
      </c>
      <c r="AB507" s="6">
        <v>0.22056726182544928</v>
      </c>
      <c r="AC507" s="6">
        <v>0.29497624035365838</v>
      </c>
      <c r="AD507" s="6">
        <v>0.36176240749503491</v>
      </c>
      <c r="AE507" s="6">
        <v>0.4210167194823955</v>
      </c>
      <c r="AF507" s="6">
        <v>0.47341518397212073</v>
      </c>
      <c r="AG507" s="6">
        <v>0.51976960682097562</v>
      </c>
      <c r="AH507" s="6">
        <v>0.56086435723563977</v>
      </c>
      <c r="AI507" s="6">
        <v>0.5974033138254714</v>
      </c>
      <c r="AJ507" s="6">
        <v>0.62999823513168796</v>
      </c>
      <c r="AK507" s="6">
        <v>0.65917310633376835</v>
      </c>
      <c r="AL507" s="6">
        <v>0.68537421051904901</v>
      </c>
      <c r="AM507" s="6">
        <v>0.70898113528395446</v>
      </c>
      <c r="AN507" s="6">
        <v>0.73031706018030984</v>
      </c>
      <c r="AO507" s="6">
        <v>0.74965777382893362</v>
      </c>
      <c r="AP507" s="6">
        <v>0.76723933776481046</v>
      </c>
      <c r="AQ507" s="6">
        <v>0.7832645001863342</v>
      </c>
      <c r="AR507" s="6">
        <v>0.79790802363360691</v>
      </c>
    </row>
    <row r="508" spans="2:44" x14ac:dyDescent="0.25">
      <c r="B508" s="91" t="s">
        <v>555</v>
      </c>
      <c r="C508" s="41">
        <v>35736.715899384304</v>
      </c>
      <c r="D508" s="41">
        <v>280822.03233945265</v>
      </c>
      <c r="E508" s="41">
        <v>641116.96794293856</v>
      </c>
      <c r="F508" s="41">
        <v>1008018.9987265125</v>
      </c>
      <c r="G508" s="41">
        <v>1348077.0082947013</v>
      </c>
      <c r="H508" s="41">
        <v>1653297.8501071571</v>
      </c>
      <c r="I508" s="41">
        <v>1924097.2051220268</v>
      </c>
      <c r="J508" s="41">
        <v>2163564.5098915752</v>
      </c>
      <c r="K508" s="41">
        <v>2375409.815128332</v>
      </c>
      <c r="L508" s="41">
        <v>2563217.7827436151</v>
      </c>
      <c r="M508" s="41">
        <v>2730205.2229075208</v>
      </c>
      <c r="N508" s="41">
        <v>2879167.9459641427</v>
      </c>
      <c r="O508" s="41">
        <v>3012500.6274042805</v>
      </c>
      <c r="P508" s="41">
        <v>3132242.8347826209</v>
      </c>
      <c r="Q508" s="41">
        <v>3240129.3292133487</v>
      </c>
      <c r="R508" s="41">
        <v>3337637.0802410068</v>
      </c>
      <c r="S508" s="41">
        <v>3426026.475137563</v>
      </c>
      <c r="T508" s="41">
        <v>3506376.3435995197</v>
      </c>
      <c r="U508" s="41">
        <v>3579613.2693557898</v>
      </c>
      <c r="V508" s="41">
        <v>3646535.9383003283</v>
      </c>
      <c r="X508" s="41">
        <v>4570120.6533734389</v>
      </c>
      <c r="Y508" s="64">
        <v>7.8196438584187521E-3</v>
      </c>
      <c r="Z508" s="64">
        <v>6.1447400110140112E-2</v>
      </c>
      <c r="AA508" s="64">
        <v>0.14028447311772774</v>
      </c>
      <c r="AB508" s="64">
        <v>0.22056726182544925</v>
      </c>
      <c r="AC508" s="64">
        <v>0.29497624035365827</v>
      </c>
      <c r="AD508" s="64">
        <v>0.36176240749503491</v>
      </c>
      <c r="AE508" s="64">
        <v>0.42101671948239544</v>
      </c>
      <c r="AF508" s="64">
        <v>0.47341518397212073</v>
      </c>
      <c r="AG508" s="64">
        <v>0.5197696068209755</v>
      </c>
      <c r="AH508" s="64">
        <v>0.56086435723563965</v>
      </c>
      <c r="AI508" s="64">
        <v>0.5974033138254714</v>
      </c>
      <c r="AJ508" s="64">
        <v>0.62999823513168784</v>
      </c>
      <c r="AK508" s="64">
        <v>0.65917310633376824</v>
      </c>
      <c r="AL508" s="64">
        <v>0.68537421051904901</v>
      </c>
      <c r="AM508" s="64">
        <v>0.70898113528395457</v>
      </c>
      <c r="AN508" s="64">
        <v>0.73031706018030984</v>
      </c>
      <c r="AO508" s="64">
        <v>0.74965777382893339</v>
      </c>
      <c r="AP508" s="64">
        <v>0.76723933776481035</v>
      </c>
      <c r="AQ508" s="64">
        <v>0.7832645001863342</v>
      </c>
      <c r="AR508" s="64">
        <v>0.7979080236336068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451EB-94F5-4D52-95A6-2B869C3E25D9}">
  <sheetPr codeName="Sheet25">
    <tabColor rgb="FFC0504D"/>
  </sheetPr>
  <dimension ref="B1:AR508"/>
  <sheetViews>
    <sheetView topLeftCell="B1" workbookViewId="0"/>
  </sheetViews>
  <sheetFormatPr defaultRowHeight="15" x14ac:dyDescent="0.25"/>
  <cols>
    <col min="1" max="1" width="0" hidden="1" customWidth="1"/>
    <col min="2" max="2" width="47.7109375" bestFit="1" customWidth="1"/>
    <col min="3" max="5" width="5.5703125" bestFit="1" customWidth="1"/>
    <col min="6" max="22" width="6.5703125" bestFit="1" customWidth="1"/>
    <col min="23" max="23" width="3.7109375" customWidth="1"/>
    <col min="24" max="24" width="39.28515625" bestFit="1" customWidth="1"/>
    <col min="25" max="25" width="6.140625" bestFit="1" customWidth="1"/>
    <col min="26" max="44" width="7.140625" bestFit="1" customWidth="1"/>
  </cols>
  <sheetData>
    <row r="1" spans="2:44" x14ac:dyDescent="0.25">
      <c r="B1" s="69" t="s">
        <v>6075</v>
      </c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69"/>
      <c r="X1" s="69" t="s">
        <v>6005</v>
      </c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</row>
    <row r="2" spans="2:44" x14ac:dyDescent="0.25">
      <c r="B2" s="5" t="s">
        <v>6076</v>
      </c>
    </row>
    <row r="4" spans="2:44" x14ac:dyDescent="0.25">
      <c r="B4" s="30" t="s">
        <v>6077</v>
      </c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X4" s="30" t="s">
        <v>6078</v>
      </c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</row>
    <row r="5" spans="2:44" x14ac:dyDescent="0.25">
      <c r="B5" s="7" t="s">
        <v>6008</v>
      </c>
      <c r="C5" s="50" t="s">
        <v>6010</v>
      </c>
      <c r="D5" s="50" t="s">
        <v>6011</v>
      </c>
      <c r="E5" s="50" t="s">
        <v>6012</v>
      </c>
      <c r="F5" s="50" t="s">
        <v>6013</v>
      </c>
      <c r="G5" s="50" t="s">
        <v>6014</v>
      </c>
      <c r="H5" s="50" t="s">
        <v>6015</v>
      </c>
      <c r="I5" s="50" t="s">
        <v>6016</v>
      </c>
      <c r="J5" s="50" t="s">
        <v>6017</v>
      </c>
      <c r="K5" s="50" t="s">
        <v>6018</v>
      </c>
      <c r="L5" s="50" t="s">
        <v>6019</v>
      </c>
      <c r="M5" s="50" t="s">
        <v>6020</v>
      </c>
      <c r="N5" s="50" t="s">
        <v>6021</v>
      </c>
      <c r="O5" s="50" t="s">
        <v>6022</v>
      </c>
      <c r="P5" s="50" t="s">
        <v>6023</v>
      </c>
      <c r="Q5" s="50" t="s">
        <v>6024</v>
      </c>
      <c r="R5" s="50" t="s">
        <v>6025</v>
      </c>
      <c r="S5" s="50" t="s">
        <v>6026</v>
      </c>
      <c r="T5" s="50" t="s">
        <v>6027</v>
      </c>
      <c r="U5" s="50" t="s">
        <v>6028</v>
      </c>
      <c r="V5" s="50" t="s">
        <v>6029</v>
      </c>
      <c r="X5" s="50" t="s">
        <v>6009</v>
      </c>
      <c r="Y5" s="50" t="s">
        <v>6010</v>
      </c>
      <c r="Z5" s="50" t="s">
        <v>6011</v>
      </c>
      <c r="AA5" s="50" t="s">
        <v>6012</v>
      </c>
      <c r="AB5" s="50" t="s">
        <v>6013</v>
      </c>
      <c r="AC5" s="50" t="s">
        <v>6014</v>
      </c>
      <c r="AD5" s="50" t="s">
        <v>6015</v>
      </c>
      <c r="AE5" s="50" t="s">
        <v>6016</v>
      </c>
      <c r="AF5" s="50" t="s">
        <v>6017</v>
      </c>
      <c r="AG5" s="50" t="s">
        <v>6018</v>
      </c>
      <c r="AH5" s="50" t="s">
        <v>6019</v>
      </c>
      <c r="AI5" s="50" t="s">
        <v>6020</v>
      </c>
      <c r="AJ5" s="50" t="s">
        <v>6021</v>
      </c>
      <c r="AK5" s="50" t="s">
        <v>6022</v>
      </c>
      <c r="AL5" s="50" t="s">
        <v>6023</v>
      </c>
      <c r="AM5" s="50" t="s">
        <v>6024</v>
      </c>
      <c r="AN5" s="50" t="s">
        <v>6025</v>
      </c>
      <c r="AO5" s="50" t="s">
        <v>6026</v>
      </c>
      <c r="AP5" s="50" t="s">
        <v>6027</v>
      </c>
      <c r="AQ5" s="50" t="s">
        <v>6028</v>
      </c>
      <c r="AR5" s="50" t="s">
        <v>6029</v>
      </c>
    </row>
    <row r="6" spans="2:44" x14ac:dyDescent="0.25">
      <c r="B6" t="s">
        <v>517</v>
      </c>
      <c r="C6" s="24">
        <v>0</v>
      </c>
      <c r="D6" s="24">
        <v>0</v>
      </c>
      <c r="E6" s="24">
        <v>0</v>
      </c>
      <c r="F6" s="24">
        <v>0</v>
      </c>
      <c r="G6" s="24">
        <v>0</v>
      </c>
      <c r="H6" s="24">
        <v>0</v>
      </c>
      <c r="I6" s="24">
        <v>0</v>
      </c>
      <c r="J6" s="24">
        <v>0</v>
      </c>
      <c r="K6" s="24">
        <v>0</v>
      </c>
      <c r="L6" s="24">
        <v>0</v>
      </c>
      <c r="M6" s="24">
        <v>0</v>
      </c>
      <c r="N6" s="24">
        <v>0</v>
      </c>
      <c r="O6" s="24">
        <v>0</v>
      </c>
      <c r="P6" s="24">
        <v>0</v>
      </c>
      <c r="Q6" s="24">
        <v>0</v>
      </c>
      <c r="R6" s="24">
        <v>0</v>
      </c>
      <c r="S6" s="24">
        <v>0</v>
      </c>
      <c r="T6" s="24">
        <v>0</v>
      </c>
      <c r="U6" s="24">
        <v>0</v>
      </c>
      <c r="V6" s="24">
        <v>0</v>
      </c>
      <c r="X6" s="24">
        <v>0</v>
      </c>
      <c r="Y6" s="6">
        <v>0</v>
      </c>
      <c r="Z6" s="6">
        <v>0</v>
      </c>
      <c r="AA6" s="6">
        <v>0</v>
      </c>
      <c r="AB6" s="6">
        <v>0</v>
      </c>
      <c r="AC6" s="6">
        <v>0</v>
      </c>
      <c r="AD6" s="6">
        <v>0</v>
      </c>
      <c r="AE6" s="6">
        <v>0</v>
      </c>
      <c r="AF6" s="6">
        <v>0</v>
      </c>
      <c r="AG6" s="6">
        <v>0</v>
      </c>
      <c r="AH6" s="6">
        <v>0</v>
      </c>
      <c r="AI6" s="6">
        <v>0</v>
      </c>
      <c r="AJ6" s="6">
        <v>0</v>
      </c>
      <c r="AK6" s="6">
        <v>0</v>
      </c>
      <c r="AL6" s="6">
        <v>0</v>
      </c>
      <c r="AM6" s="6">
        <v>0</v>
      </c>
      <c r="AN6" s="6">
        <v>0</v>
      </c>
      <c r="AO6" s="6">
        <v>0</v>
      </c>
      <c r="AP6" s="6">
        <v>0</v>
      </c>
      <c r="AQ6" s="6">
        <v>0</v>
      </c>
      <c r="AR6" s="6">
        <v>0</v>
      </c>
    </row>
    <row r="7" spans="2:44" x14ac:dyDescent="0.25">
      <c r="B7" s="91" t="s">
        <v>519</v>
      </c>
      <c r="C7" s="41">
        <v>0</v>
      </c>
      <c r="D7" s="41">
        <v>0</v>
      </c>
      <c r="E7" s="41">
        <v>0</v>
      </c>
      <c r="F7" s="41">
        <v>0</v>
      </c>
      <c r="G7" s="41">
        <v>0</v>
      </c>
      <c r="H7" s="41">
        <v>0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>
        <v>0</v>
      </c>
      <c r="O7" s="41">
        <v>0</v>
      </c>
      <c r="P7" s="41">
        <v>0</v>
      </c>
      <c r="Q7" s="41">
        <v>0</v>
      </c>
      <c r="R7" s="41">
        <v>0</v>
      </c>
      <c r="S7" s="41">
        <v>0</v>
      </c>
      <c r="T7" s="41">
        <v>0</v>
      </c>
      <c r="U7" s="41">
        <v>0</v>
      </c>
      <c r="V7" s="41">
        <v>0</v>
      </c>
      <c r="X7" s="41">
        <v>0</v>
      </c>
      <c r="Y7" s="64">
        <v>0</v>
      </c>
      <c r="Z7" s="64">
        <v>0</v>
      </c>
      <c r="AA7" s="64">
        <v>0</v>
      </c>
      <c r="AB7" s="64">
        <v>0</v>
      </c>
      <c r="AC7" s="64">
        <v>0</v>
      </c>
      <c r="AD7" s="64">
        <v>0</v>
      </c>
      <c r="AE7" s="64">
        <v>0</v>
      </c>
      <c r="AF7" s="64">
        <v>0</v>
      </c>
      <c r="AG7" s="64">
        <v>0</v>
      </c>
      <c r="AH7" s="64">
        <v>0</v>
      </c>
      <c r="AI7" s="64">
        <v>0</v>
      </c>
      <c r="AJ7" s="64">
        <v>0</v>
      </c>
      <c r="AK7" s="64">
        <v>0</v>
      </c>
      <c r="AL7" s="64">
        <v>0</v>
      </c>
      <c r="AM7" s="64">
        <v>0</v>
      </c>
      <c r="AN7" s="64">
        <v>0</v>
      </c>
      <c r="AO7" s="64">
        <v>0</v>
      </c>
      <c r="AP7" s="64">
        <v>0</v>
      </c>
      <c r="AQ7" s="64">
        <v>0</v>
      </c>
      <c r="AR7" s="64">
        <v>0</v>
      </c>
    </row>
    <row r="8" spans="2:44" x14ac:dyDescent="0.25">
      <c r="B8" t="s">
        <v>521</v>
      </c>
      <c r="C8" s="24">
        <v>144.64311808565853</v>
      </c>
      <c r="D8" s="24">
        <v>302.0023734190558</v>
      </c>
      <c r="E8" s="24">
        <v>361.42217046482159</v>
      </c>
      <c r="F8" s="24">
        <v>395.36341122771574</v>
      </c>
      <c r="G8" s="24">
        <v>419.02749847634584</v>
      </c>
      <c r="H8" s="24">
        <v>437.24722132162867</v>
      </c>
      <c r="I8" s="24">
        <v>452.00985944115484</v>
      </c>
      <c r="J8" s="24">
        <v>464.32062719402273</v>
      </c>
      <c r="K8" s="24">
        <v>474.77484633419135</v>
      </c>
      <c r="L8" s="24">
        <v>483.76599099915171</v>
      </c>
      <c r="M8" s="24">
        <v>491.57370299827716</v>
      </c>
      <c r="N8" s="24">
        <v>498.40648333384985</v>
      </c>
      <c r="O8" s="24">
        <v>504.42493178523983</v>
      </c>
      <c r="P8" s="24">
        <v>509.75571068463915</v>
      </c>
      <c r="Q8" s="24">
        <v>514.5005424766432</v>
      </c>
      <c r="R8" s="24">
        <v>518.74225609518101</v>
      </c>
      <c r="S8" s="24">
        <v>522.54908742510338</v>
      </c>
      <c r="T8" s="24">
        <v>525.97780623851895</v>
      </c>
      <c r="U8" s="24">
        <v>529.07604511188413</v>
      </c>
      <c r="V8" s="24">
        <v>531.88406821100227</v>
      </c>
      <c r="X8" s="24">
        <v>567.12500000000011</v>
      </c>
      <c r="Y8" s="6">
        <v>0.25504627390021334</v>
      </c>
      <c r="Z8" s="6">
        <v>0.53251465447486135</v>
      </c>
      <c r="AA8" s="6">
        <v>0.63728837639818647</v>
      </c>
      <c r="AB8" s="6">
        <v>0.69713627723643934</v>
      </c>
      <c r="AC8" s="6">
        <v>0.738862681906715</v>
      </c>
      <c r="AD8" s="6">
        <v>0.77098914934384588</v>
      </c>
      <c r="AE8" s="6">
        <v>0.79701980946203177</v>
      </c>
      <c r="AF8" s="6">
        <v>0.81872713633506311</v>
      </c>
      <c r="AG8" s="6">
        <v>0.83716084872680852</v>
      </c>
      <c r="AH8" s="6">
        <v>0.85301475159647633</v>
      </c>
      <c r="AI8" s="6">
        <v>0.86678193166987361</v>
      </c>
      <c r="AJ8" s="6">
        <v>0.87883003453180475</v>
      </c>
      <c r="AK8" s="6">
        <v>0.88944224251309634</v>
      </c>
      <c r="AL8" s="6">
        <v>0.89884189673288795</v>
      </c>
      <c r="AM8" s="6">
        <v>0.90720836231279367</v>
      </c>
      <c r="AN8" s="6">
        <v>0.91468768983060333</v>
      </c>
      <c r="AO8" s="6">
        <v>0.92140019823690245</v>
      </c>
      <c r="AP8" s="6">
        <v>0.92744598851843751</v>
      </c>
      <c r="AQ8" s="6">
        <v>0.93290905023034432</v>
      </c>
      <c r="AR8" s="6">
        <v>0.93786038035883124</v>
      </c>
    </row>
    <row r="9" spans="2:44" x14ac:dyDescent="0.25">
      <c r="B9" s="91" t="s">
        <v>523</v>
      </c>
      <c r="C9" s="41">
        <v>319.8649948132819</v>
      </c>
      <c r="D9" s="41">
        <v>536.00460038178812</v>
      </c>
      <c r="E9" s="41">
        <v>620.47741371361383</v>
      </c>
      <c r="F9" s="41">
        <v>671.47596360353964</v>
      </c>
      <c r="G9" s="41">
        <v>709.15578550260273</v>
      </c>
      <c r="H9" s="41">
        <v>739.6331284828766</v>
      </c>
      <c r="I9" s="41">
        <v>765.32209442501642</v>
      </c>
      <c r="J9" s="41">
        <v>787.42954315068027</v>
      </c>
      <c r="K9" s="41">
        <v>806.68635749138389</v>
      </c>
      <c r="L9" s="41">
        <v>823.59727095705489</v>
      </c>
      <c r="M9" s="41">
        <v>838.53981644950977</v>
      </c>
      <c r="N9" s="41">
        <v>851.80989789215016</v>
      </c>
      <c r="O9" s="41">
        <v>863.64595735859268</v>
      </c>
      <c r="P9" s="41">
        <v>874.24372060864221</v>
      </c>
      <c r="Q9" s="41">
        <v>883.76593075797518</v>
      </c>
      <c r="R9" s="41">
        <v>892.34915416275851</v>
      </c>
      <c r="S9" s="41">
        <v>900.10888732165176</v>
      </c>
      <c r="T9" s="41">
        <v>907.14344923799138</v>
      </c>
      <c r="U9" s="41">
        <v>913.5370138459698</v>
      </c>
      <c r="V9" s="41">
        <v>919.36201125854586</v>
      </c>
      <c r="X9" s="41">
        <v>994.93750000000011</v>
      </c>
      <c r="Y9" s="64">
        <v>0.32149255085196998</v>
      </c>
      <c r="Z9" s="64">
        <v>0.53873193078136872</v>
      </c>
      <c r="AA9" s="64">
        <v>0.62363456369230608</v>
      </c>
      <c r="AB9" s="64">
        <v>0.6748926074286471</v>
      </c>
      <c r="AC9" s="64">
        <v>0.71276415403239157</v>
      </c>
      <c r="AD9" s="64">
        <v>0.74339657363691336</v>
      </c>
      <c r="AE9" s="64">
        <v>0.76921625169924379</v>
      </c>
      <c r="AF9" s="64">
        <v>0.79143618885676759</v>
      </c>
      <c r="AG9" s="64">
        <v>0.81079098686237461</v>
      </c>
      <c r="AH9" s="64">
        <v>0.82778794744097473</v>
      </c>
      <c r="AI9" s="64">
        <v>0.84280652447968807</v>
      </c>
      <c r="AJ9" s="64">
        <v>0.85614412753781022</v>
      </c>
      <c r="AK9" s="64">
        <v>0.86804041194405934</v>
      </c>
      <c r="AL9" s="64">
        <v>0.87869209936166048</v>
      </c>
      <c r="AM9" s="64">
        <v>0.88826276098546397</v>
      </c>
      <c r="AN9" s="64">
        <v>0.89688965805667031</v>
      </c>
      <c r="AO9" s="64">
        <v>0.90468887475007387</v>
      </c>
      <c r="AP9" s="64">
        <v>0.91175923034159556</v>
      </c>
      <c r="AQ9" s="64">
        <v>0.91818532706423239</v>
      </c>
      <c r="AR9" s="64">
        <v>0.92403996357413987</v>
      </c>
    </row>
    <row r="10" spans="2:44" x14ac:dyDescent="0.25">
      <c r="B10" t="s">
        <v>525</v>
      </c>
      <c r="C10" s="24">
        <v>292.6022077818335</v>
      </c>
      <c r="D10" s="24">
        <v>488.49520649239474</v>
      </c>
      <c r="E10" s="24">
        <v>556.67964158354596</v>
      </c>
      <c r="F10" s="24">
        <v>599.15739713230539</v>
      </c>
      <c r="G10" s="24">
        <v>633.27470183302773</v>
      </c>
      <c r="H10" s="24">
        <v>663.14728864148958</v>
      </c>
      <c r="I10" s="24">
        <v>689.96339677789342</v>
      </c>
      <c r="J10" s="24">
        <v>714.18793320939562</v>
      </c>
      <c r="K10" s="24">
        <v>736.09918437868475</v>
      </c>
      <c r="L10" s="24">
        <v>755.92346363743786</v>
      </c>
      <c r="M10" s="24">
        <v>773.866471731518</v>
      </c>
      <c r="N10" s="24">
        <v>790.11860419328184</v>
      </c>
      <c r="O10" s="24">
        <v>804.85458466971852</v>
      </c>
      <c r="P10" s="24">
        <v>818.23310112070658</v>
      </c>
      <c r="Q10" s="24">
        <v>830.39699320749412</v>
      </c>
      <c r="R10" s="24">
        <v>841.47388794093183</v>
      </c>
      <c r="S10" s="24">
        <v>851.57734470883645</v>
      </c>
      <c r="T10" s="24">
        <v>860.80815243963741</v>
      </c>
      <c r="U10" s="24">
        <v>869.25565142425887</v>
      </c>
      <c r="V10" s="24">
        <v>876.9990038285847</v>
      </c>
      <c r="X10" s="24">
        <v>981.28125</v>
      </c>
      <c r="Y10" s="6">
        <v>0.29818383647077074</v>
      </c>
      <c r="Z10" s="6">
        <v>0.49781365586308179</v>
      </c>
      <c r="AA10" s="6">
        <v>0.56729876534739243</v>
      </c>
      <c r="AB10" s="6">
        <v>0.61058681915333179</v>
      </c>
      <c r="AC10" s="6">
        <v>0.6453549396088305</v>
      </c>
      <c r="AD10" s="6">
        <v>0.67579737067378953</v>
      </c>
      <c r="AE10" s="6">
        <v>0.70312501821255979</v>
      </c>
      <c r="AF10" s="6">
        <v>0.72781165767652811</v>
      </c>
      <c r="AG10" s="6">
        <v>0.75014088405203372</v>
      </c>
      <c r="AH10" s="6">
        <v>0.77034332780478365</v>
      </c>
      <c r="AI10" s="6">
        <v>0.78862861359219694</v>
      </c>
      <c r="AJ10" s="6">
        <v>0.80519076889860253</v>
      </c>
      <c r="AK10" s="6">
        <v>0.82020785036880972</v>
      </c>
      <c r="AL10" s="6">
        <v>0.83384157306654594</v>
      </c>
      <c r="AM10" s="6">
        <v>0.84623750143752785</v>
      </c>
      <c r="AN10" s="6">
        <v>0.85752569708320814</v>
      </c>
      <c r="AO10" s="6">
        <v>0.86782188563048202</v>
      </c>
      <c r="AP10" s="6">
        <v>0.8772287786398012</v>
      </c>
      <c r="AQ10" s="6">
        <v>0.88583742064189941</v>
      </c>
      <c r="AR10" s="6">
        <v>0.89372848388633197</v>
      </c>
    </row>
    <row r="11" spans="2:44" x14ac:dyDescent="0.25">
      <c r="B11" s="91" t="s">
        <v>527</v>
      </c>
      <c r="C11" s="41">
        <v>369.29570116205878</v>
      </c>
      <c r="D11" s="41">
        <v>618.06711936875422</v>
      </c>
      <c r="E11" s="41">
        <v>707.19440149962531</v>
      </c>
      <c r="F11" s="41">
        <v>763.809466152357</v>
      </c>
      <c r="G11" s="41">
        <v>809.75893217461089</v>
      </c>
      <c r="H11" s="41">
        <v>850.23229433505026</v>
      </c>
      <c r="I11" s="41">
        <v>886.71442872968896</v>
      </c>
      <c r="J11" s="41">
        <v>919.7775115066803</v>
      </c>
      <c r="K11" s="41">
        <v>949.76378018093044</v>
      </c>
      <c r="L11" s="41">
        <v>976.95612896379066</v>
      </c>
      <c r="M11" s="41">
        <v>1001.616514386911</v>
      </c>
      <c r="N11" s="41">
        <v>1023.9911177691657</v>
      </c>
      <c r="O11" s="41">
        <v>1044.3085081338645</v>
      </c>
      <c r="P11" s="41">
        <v>1062.7782042286335</v>
      </c>
      <c r="Q11" s="41">
        <v>1079.5901820006018</v>
      </c>
      <c r="R11" s="41">
        <v>1094.9151925925021</v>
      </c>
      <c r="S11" s="41">
        <v>1108.9059115775995</v>
      </c>
      <c r="T11" s="41">
        <v>1121.6984015878445</v>
      </c>
      <c r="U11" s="41">
        <v>1133.4136889649051</v>
      </c>
      <c r="V11" s="41">
        <v>1144.1593305527547</v>
      </c>
      <c r="X11" s="41">
        <v>1289.5041666666668</v>
      </c>
      <c r="Y11" s="64">
        <v>0.28638581456985757</v>
      </c>
      <c r="Z11" s="64">
        <v>0.47930602734416972</v>
      </c>
      <c r="AA11" s="64">
        <v>0.54842351019904312</v>
      </c>
      <c r="AB11" s="64">
        <v>0.59232803266296041</v>
      </c>
      <c r="AC11" s="64">
        <v>0.62796147008025238</v>
      </c>
      <c r="AD11" s="64">
        <v>0.65934823346315941</v>
      </c>
      <c r="AE11" s="64">
        <v>0.68763983215488289</v>
      </c>
      <c r="AF11" s="64">
        <v>0.71327998410759708</v>
      </c>
      <c r="AG11" s="64">
        <v>0.73653409173236251</v>
      </c>
      <c r="AH11" s="64">
        <v>0.75762153719068293</v>
      </c>
      <c r="AI11" s="64">
        <v>0.77674546564363767</v>
      </c>
      <c r="AJ11" s="64">
        <v>0.79409678870302136</v>
      </c>
      <c r="AK11" s="64">
        <v>0.8098527597885733</v>
      </c>
      <c r="AL11" s="64">
        <v>0.82417585898608314</v>
      </c>
      <c r="AM11" s="64">
        <v>0.83721341109840153</v>
      </c>
      <c r="AN11" s="64">
        <v>0.84909783224883095</v>
      </c>
      <c r="AO11" s="64">
        <v>0.85994752110347272</v>
      </c>
      <c r="AP11" s="64">
        <v>0.86986799312747032</v>
      </c>
      <c r="AQ11" s="64">
        <v>0.87895310326507015</v>
      </c>
      <c r="AR11" s="64">
        <v>0.88728626097453833</v>
      </c>
    </row>
    <row r="12" spans="2:44" x14ac:dyDescent="0.25">
      <c r="B12" t="s">
        <v>529</v>
      </c>
      <c r="C12" s="24">
        <v>536.55328473582153</v>
      </c>
      <c r="D12" s="24">
        <v>948.20592260632827</v>
      </c>
      <c r="E12" s="24">
        <v>1104.331997366626</v>
      </c>
      <c r="F12" s="24">
        <v>1199.8150191266438</v>
      </c>
      <c r="G12" s="24">
        <v>1272.6346226672172</v>
      </c>
      <c r="H12" s="24">
        <v>1333.5991430833781</v>
      </c>
      <c r="I12" s="24">
        <v>1386.6113796814532</v>
      </c>
      <c r="J12" s="24">
        <v>1433.4657351278759</v>
      </c>
      <c r="K12" s="24">
        <v>1475.207006590271</v>
      </c>
      <c r="L12" s="24">
        <v>1512.5649613538976</v>
      </c>
      <c r="M12" s="24">
        <v>1546.1086986438515</v>
      </c>
      <c r="N12" s="24">
        <v>1576.3080836879001</v>
      </c>
      <c r="O12" s="24">
        <v>1603.5616392531463</v>
      </c>
      <c r="P12" s="24">
        <v>1628.2121874460054</v>
      </c>
      <c r="Q12" s="24">
        <v>1650.556761101408</v>
      </c>
      <c r="R12" s="24">
        <v>1670.8536116076236</v>
      </c>
      <c r="S12" s="24">
        <v>1689.3279346956888</v>
      </c>
      <c r="T12" s="24">
        <v>1706.1765680925289</v>
      </c>
      <c r="U12" s="24">
        <v>1721.5719333588734</v>
      </c>
      <c r="V12" s="24">
        <v>1735.6653803615343</v>
      </c>
      <c r="X12" s="24">
        <v>1924.1624999999999</v>
      </c>
      <c r="Y12" s="6">
        <v>0.27885029706993125</v>
      </c>
      <c r="Z12" s="6">
        <v>0.4927889004210031</v>
      </c>
      <c r="AA12" s="6">
        <v>0.57392865590438746</v>
      </c>
      <c r="AB12" s="6">
        <v>0.62355181494631762</v>
      </c>
      <c r="AC12" s="6">
        <v>0.66139664538063558</v>
      </c>
      <c r="AD12" s="6">
        <v>0.69308031056804098</v>
      </c>
      <c r="AE12" s="6">
        <v>0.72063112116645722</v>
      </c>
      <c r="AF12" s="6">
        <v>0.74498164013064172</v>
      </c>
      <c r="AG12" s="6">
        <v>0.76667485547102754</v>
      </c>
      <c r="AH12" s="6">
        <v>0.7860900320809171</v>
      </c>
      <c r="AI12" s="6">
        <v>0.8035229345982221</v>
      </c>
      <c r="AJ12" s="6">
        <v>0.81921775509495698</v>
      </c>
      <c r="AK12" s="6">
        <v>0.8333816084936414</v>
      </c>
      <c r="AL12" s="6">
        <v>0.84619266171438512</v>
      </c>
      <c r="AM12" s="6">
        <v>0.85780528468952499</v>
      </c>
      <c r="AN12" s="6">
        <v>0.86835369237661775</v>
      </c>
      <c r="AO12" s="6">
        <v>0.87795492048914203</v>
      </c>
      <c r="AP12" s="6">
        <v>0.88671126689795121</v>
      </c>
      <c r="AQ12" s="6">
        <v>0.89471234023055402</v>
      </c>
      <c r="AR12" s="6">
        <v>0.90203679801551806</v>
      </c>
    </row>
    <row r="13" spans="2:44" x14ac:dyDescent="0.25">
      <c r="B13" s="91" t="s">
        <v>531</v>
      </c>
      <c r="C13" s="41">
        <v>703.01486104922992</v>
      </c>
      <c r="D13" s="41">
        <v>1195.0552049540347</v>
      </c>
      <c r="E13" s="41">
        <v>1381.7417900541518</v>
      </c>
      <c r="F13" s="41">
        <v>1492.8816128082201</v>
      </c>
      <c r="G13" s="41">
        <v>1575.4288217478943</v>
      </c>
      <c r="H13" s="41">
        <v>1643.3779291276353</v>
      </c>
      <c r="I13" s="41">
        <v>1701.9260458786046</v>
      </c>
      <c r="J13" s="41">
        <v>1753.4436333835017</v>
      </c>
      <c r="K13" s="41">
        <v>1799.2536178648043</v>
      </c>
      <c r="L13" s="41">
        <v>1840.2323091902517</v>
      </c>
      <c r="M13" s="41">
        <v>1877.0341162451475</v>
      </c>
      <c r="N13" s="41">
        <v>1910.184192329282</v>
      </c>
      <c r="O13" s="41">
        <v>1940.1206649408914</v>
      </c>
      <c r="P13" s="41">
        <v>1967.2171722098512</v>
      </c>
      <c r="Q13" s="41">
        <v>1991.7961340340926</v>
      </c>
      <c r="R13" s="41">
        <v>2014.1374771766996</v>
      </c>
      <c r="S13" s="41">
        <v>2034.4853071827731</v>
      </c>
      <c r="T13" s="41">
        <v>2053.0531609081399</v>
      </c>
      <c r="U13" s="41">
        <v>2070.0283061140008</v>
      </c>
      <c r="V13" s="41">
        <v>2085.5753405053624</v>
      </c>
      <c r="X13" s="41">
        <v>2294.204166666666</v>
      </c>
      <c r="Y13" s="64">
        <v>0.30643081869677979</v>
      </c>
      <c r="Z13" s="64">
        <v>0.52090185447199089</v>
      </c>
      <c r="AA13" s="64">
        <v>0.60227498935360035</v>
      </c>
      <c r="AB13" s="64">
        <v>0.65071872612683945</v>
      </c>
      <c r="AC13" s="64">
        <v>0.68669948587744611</v>
      </c>
      <c r="AD13" s="64">
        <v>0.71631721056254549</v>
      </c>
      <c r="AE13" s="64">
        <v>0.74183722207749092</v>
      </c>
      <c r="AF13" s="64">
        <v>0.76429275949365261</v>
      </c>
      <c r="AG13" s="64">
        <v>0.78426046121213633</v>
      </c>
      <c r="AH13" s="64">
        <v>0.80212229405196889</v>
      </c>
      <c r="AI13" s="64">
        <v>0.81816350241066804</v>
      </c>
      <c r="AJ13" s="64">
        <v>0.83261299063224148</v>
      </c>
      <c r="AK13" s="64">
        <v>0.84566173016753099</v>
      </c>
      <c r="AL13" s="64">
        <v>0.85747258277718752</v>
      </c>
      <c r="AM13" s="64">
        <v>0.86818608516784568</v>
      </c>
      <c r="AN13" s="64">
        <v>0.87792425209614822</v>
      </c>
      <c r="AO13" s="64">
        <v>0.88679348453052109</v>
      </c>
      <c r="AP13" s="64">
        <v>0.8948868591286262</v>
      </c>
      <c r="AQ13" s="64">
        <v>0.90228600234896328</v>
      </c>
      <c r="AR13" s="64">
        <v>0.90906265920333151</v>
      </c>
    </row>
    <row r="14" spans="2:44" x14ac:dyDescent="0.25">
      <c r="B14" t="s">
        <v>533</v>
      </c>
      <c r="C14" s="24">
        <v>762.22077073089224</v>
      </c>
      <c r="D14" s="24">
        <v>1308.0337713134372</v>
      </c>
      <c r="E14" s="24">
        <v>1502.2604461357305</v>
      </c>
      <c r="F14" s="24">
        <v>1609.7706636717612</v>
      </c>
      <c r="G14" s="24">
        <v>1685.4882985585484</v>
      </c>
      <c r="H14" s="24">
        <v>1746.0402441444035</v>
      </c>
      <c r="I14" s="24">
        <v>1797.5493745650274</v>
      </c>
      <c r="J14" s="24">
        <v>1842.6815398183362</v>
      </c>
      <c r="K14" s="24">
        <v>1882.8112729471154</v>
      </c>
      <c r="L14" s="24">
        <v>1918.7745218728658</v>
      </c>
      <c r="M14" s="24">
        <v>1951.1553498037315</v>
      </c>
      <c r="N14" s="24">
        <v>1980.4038736883826</v>
      </c>
      <c r="O14" s="24">
        <v>2006.8882910947436</v>
      </c>
      <c r="P14" s="24">
        <v>2030.920562037724</v>
      </c>
      <c r="Q14" s="24">
        <v>2052.7700416322746</v>
      </c>
      <c r="R14" s="24">
        <v>2072.6715339613656</v>
      </c>
      <c r="S14" s="24">
        <v>2090.8309323392291</v>
      </c>
      <c r="T14" s="24">
        <v>2107.4294203913828</v>
      </c>
      <c r="U14" s="24">
        <v>2122.6268198222356</v>
      </c>
      <c r="V14" s="24">
        <v>2136.564371857874</v>
      </c>
      <c r="X14" s="24">
        <v>2325.2104166666668</v>
      </c>
      <c r="Y14" s="6">
        <v>0.32780722349574837</v>
      </c>
      <c r="Z14" s="6">
        <v>0.56254425919379147</v>
      </c>
      <c r="AA14" s="6">
        <v>0.64607505426941703</v>
      </c>
      <c r="AB14" s="6">
        <v>0.69231182353787457</v>
      </c>
      <c r="AC14" s="6">
        <v>0.72487560114013261</v>
      </c>
      <c r="AD14" s="6">
        <v>0.750917091902358</v>
      </c>
      <c r="AE14" s="6">
        <v>0.77306955176208347</v>
      </c>
      <c r="AF14" s="6">
        <v>0.79247947910879157</v>
      </c>
      <c r="AG14" s="6">
        <v>0.80973801745058493</v>
      </c>
      <c r="AH14" s="6">
        <v>0.82520468174383454</v>
      </c>
      <c r="AI14" s="6">
        <v>0.83913065923764163</v>
      </c>
      <c r="AJ14" s="6">
        <v>0.85170953110016356</v>
      </c>
      <c r="AK14" s="6">
        <v>0.86309964754576596</v>
      </c>
      <c r="AL14" s="6">
        <v>0.87343517278284621</v>
      </c>
      <c r="AM14" s="6">
        <v>0.88283194798991471</v>
      </c>
      <c r="AN14" s="6">
        <v>0.89139095503135957</v>
      </c>
      <c r="AO14" s="6">
        <v>0.89920074215759138</v>
      </c>
      <c r="AP14" s="6">
        <v>0.90633923075766776</v>
      </c>
      <c r="AQ14" s="6">
        <v>0.91287515512903672</v>
      </c>
      <c r="AR14" s="6">
        <v>0.91886925868875613</v>
      </c>
    </row>
    <row r="15" spans="2:44" x14ac:dyDescent="0.25">
      <c r="B15" s="91" t="s">
        <v>535</v>
      </c>
      <c r="C15" s="41">
        <v>941.20133758612724</v>
      </c>
      <c r="D15" s="41">
        <v>1608.5096014866931</v>
      </c>
      <c r="E15" s="41">
        <v>1840.9965437350415</v>
      </c>
      <c r="F15" s="41">
        <v>1966.8077140327543</v>
      </c>
      <c r="G15" s="41">
        <v>2054.1236868476735</v>
      </c>
      <c r="H15" s="41">
        <v>2123.5642695557085</v>
      </c>
      <c r="I15" s="41">
        <v>2182.6346891096964</v>
      </c>
      <c r="J15" s="41">
        <v>2234.5204443202056</v>
      </c>
      <c r="K15" s="41">
        <v>2280.806613977963</v>
      </c>
      <c r="L15" s="41">
        <v>2322.4247480122367</v>
      </c>
      <c r="M15" s="41">
        <v>2360.0115256419663</v>
      </c>
      <c r="N15" s="41">
        <v>2394.0538839325736</v>
      </c>
      <c r="O15" s="41">
        <v>2424.9510749538945</v>
      </c>
      <c r="P15" s="41">
        <v>2453.0438146329434</v>
      </c>
      <c r="Q15" s="41">
        <v>2478.6289496961235</v>
      </c>
      <c r="R15" s="41">
        <v>2501.9675265026094</v>
      </c>
      <c r="S15" s="41">
        <v>2523.2902865880537</v>
      </c>
      <c r="T15" s="41">
        <v>2542.8017091958573</v>
      </c>
      <c r="U15" s="41">
        <v>2560.6832590704657</v>
      </c>
      <c r="V15" s="41">
        <v>2577.0961363587394</v>
      </c>
      <c r="X15" s="41">
        <v>2800.2308333333331</v>
      </c>
      <c r="Y15" s="64">
        <v>0.3361156253199819</v>
      </c>
      <c r="Z15" s="64">
        <v>0.5744203593287196</v>
      </c>
      <c r="AA15" s="64">
        <v>0.6574445655766028</v>
      </c>
      <c r="AB15" s="64">
        <v>0.70237342244085987</v>
      </c>
      <c r="AC15" s="64">
        <v>0.73355512781154897</v>
      </c>
      <c r="AD15" s="64">
        <v>0.75835329154913433</v>
      </c>
      <c r="AE15" s="64">
        <v>0.77944813089267218</v>
      </c>
      <c r="AF15" s="64">
        <v>0.79797723020579758</v>
      </c>
      <c r="AG15" s="64">
        <v>0.81450664239095638</v>
      </c>
      <c r="AH15" s="64">
        <v>0.82936903642606974</v>
      </c>
      <c r="AI15" s="64">
        <v>0.84279177900225477</v>
      </c>
      <c r="AJ15" s="64">
        <v>0.85494876187858582</v>
      </c>
      <c r="AK15" s="64">
        <v>0.86598256332578349</v>
      </c>
      <c r="AL15" s="64">
        <v>0.87601485757261455</v>
      </c>
      <c r="AM15" s="64">
        <v>0.88515165256773432</v>
      </c>
      <c r="AN15" s="64">
        <v>0.89348617146834375</v>
      </c>
      <c r="AO15" s="64">
        <v>0.90110081517257801</v>
      </c>
      <c r="AP15" s="64">
        <v>0.90806860596166006</v>
      </c>
      <c r="AQ15" s="64">
        <v>0.91445434733046094</v>
      </c>
      <c r="AR15" s="64">
        <v>0.92031560601417306</v>
      </c>
    </row>
    <row r="16" spans="2:44" x14ac:dyDescent="0.25">
      <c r="B16" t="s">
        <v>537</v>
      </c>
      <c r="C16" s="24">
        <v>1133.752510678871</v>
      </c>
      <c r="D16" s="24">
        <v>1938.1580012061727</v>
      </c>
      <c r="E16" s="24">
        <v>2225.1233439328566</v>
      </c>
      <c r="F16" s="24">
        <v>2384.8728457746579</v>
      </c>
      <c r="G16" s="24">
        <v>2498.5640069512133</v>
      </c>
      <c r="H16" s="24">
        <v>2590.6091793020332</v>
      </c>
      <c r="I16" s="24">
        <v>2669.8230971216276</v>
      </c>
      <c r="J16" s="24">
        <v>2739.9251831775291</v>
      </c>
      <c r="K16" s="24">
        <v>2802.7722594453226</v>
      </c>
      <c r="L16" s="24">
        <v>2859.4736996464858</v>
      </c>
      <c r="M16" s="24">
        <v>2910.8073495773692</v>
      </c>
      <c r="N16" s="24">
        <v>2957.3840585279759</v>
      </c>
      <c r="O16" s="24">
        <v>2999.7158506485544</v>
      </c>
      <c r="P16" s="24">
        <v>3038.2470996339475</v>
      </c>
      <c r="Q16" s="24">
        <v>3073.3697222414976</v>
      </c>
      <c r="R16" s="24">
        <v>3105.431433989711</v>
      </c>
      <c r="S16" s="24">
        <v>3134.7415892647223</v>
      </c>
      <c r="T16" s="24">
        <v>3161.5756693067901</v>
      </c>
      <c r="U16" s="24">
        <v>3186.1790593686264</v>
      </c>
      <c r="V16" s="24">
        <v>3208.7703746589486</v>
      </c>
      <c r="X16" s="24">
        <v>3516.5395000000003</v>
      </c>
      <c r="Y16" s="6">
        <v>0.3224057374242123</v>
      </c>
      <c r="Z16" s="6">
        <v>0.55115490703464942</v>
      </c>
      <c r="AA16" s="6">
        <v>0.63275937720388364</v>
      </c>
      <c r="AB16" s="6">
        <v>0.6781874185615312</v>
      </c>
      <c r="AC16" s="6">
        <v>0.71051782781089567</v>
      </c>
      <c r="AD16" s="6">
        <v>0.73669275698510794</v>
      </c>
      <c r="AE16" s="6">
        <v>0.75921885624251551</v>
      </c>
      <c r="AF16" s="6">
        <v>0.77915381959381624</v>
      </c>
      <c r="AG16" s="6">
        <v>0.79702567238198874</v>
      </c>
      <c r="AH16" s="6">
        <v>0.8131498877366472</v>
      </c>
      <c r="AI16" s="6">
        <v>0.82774766203461358</v>
      </c>
      <c r="AJ16" s="6">
        <v>0.84099270277725457</v>
      </c>
      <c r="AK16" s="6">
        <v>0.85303061451422746</v>
      </c>
      <c r="AL16" s="6">
        <v>0.86398776400320465</v>
      </c>
      <c r="AM16" s="6">
        <v>0.87397560079774372</v>
      </c>
      <c r="AN16" s="6">
        <v>0.88309300492421905</v>
      </c>
      <c r="AO16" s="6">
        <v>0.89142794763565769</v>
      </c>
      <c r="AP16" s="6">
        <v>0.8990587676625813</v>
      </c>
      <c r="AQ16" s="6">
        <v>0.90605524532530524</v>
      </c>
      <c r="AR16" s="6">
        <v>0.91247954833407907</v>
      </c>
    </row>
    <row r="17" spans="2:44" x14ac:dyDescent="0.25">
      <c r="B17" s="91" t="s">
        <v>539</v>
      </c>
      <c r="C17" s="41">
        <v>1405.443990438813</v>
      </c>
      <c r="D17" s="41">
        <v>2442.9372714158694</v>
      </c>
      <c r="E17" s="41">
        <v>2821.7369480992634</v>
      </c>
      <c r="F17" s="41">
        <v>3034.6783919126333</v>
      </c>
      <c r="G17" s="41">
        <v>3185.9343711500601</v>
      </c>
      <c r="H17" s="41">
        <v>3307.4751937805918</v>
      </c>
      <c r="I17" s="41">
        <v>3411.1815281792187</v>
      </c>
      <c r="J17" s="41">
        <v>3502.2493396706732</v>
      </c>
      <c r="K17" s="41">
        <v>3583.3612313501176</v>
      </c>
      <c r="L17" s="41">
        <v>3656.1500863398273</v>
      </c>
      <c r="M17" s="41">
        <v>3721.7595015838956</v>
      </c>
      <c r="N17" s="41">
        <v>3781.0743577117178</v>
      </c>
      <c r="O17" s="41">
        <v>3834.8219337953756</v>
      </c>
      <c r="P17" s="41">
        <v>3883.6212799550494</v>
      </c>
      <c r="Q17" s="41">
        <v>3928.0091735205992</v>
      </c>
      <c r="R17" s="41">
        <v>3968.4552065775306</v>
      </c>
      <c r="S17" s="41">
        <v>4005.3723769609096</v>
      </c>
      <c r="T17" s="41">
        <v>4039.1250101658939</v>
      </c>
      <c r="U17" s="41">
        <v>4070.0351256887966</v>
      </c>
      <c r="V17" s="41">
        <v>4098.3877784350543</v>
      </c>
      <c r="X17" s="41">
        <v>4482.2808999999997</v>
      </c>
      <c r="Y17" s="64">
        <v>0.31355553607512932</v>
      </c>
      <c r="Z17" s="64">
        <v>0.5450210118281229</v>
      </c>
      <c r="AA17" s="64">
        <v>0.62953148431622474</v>
      </c>
      <c r="AB17" s="64">
        <v>0.67703886918658607</v>
      </c>
      <c r="AC17" s="64">
        <v>0.71078418381812269</v>
      </c>
      <c r="AD17" s="64">
        <v>0.73790002625239126</v>
      </c>
      <c r="AE17" s="64">
        <v>0.76103698190339186</v>
      </c>
      <c r="AF17" s="64">
        <v>0.78135427426484438</v>
      </c>
      <c r="AG17" s="64">
        <v>0.79945039396127937</v>
      </c>
      <c r="AH17" s="64">
        <v>0.81568963835796804</v>
      </c>
      <c r="AI17" s="64">
        <v>0.83032714473202596</v>
      </c>
      <c r="AJ17" s="64">
        <v>0.84356033057002699</v>
      </c>
      <c r="AK17" s="64">
        <v>0.85555145234101138</v>
      </c>
      <c r="AL17" s="64">
        <v>0.8664386205592447</v>
      </c>
      <c r="AM17" s="64">
        <v>0.87634159062199768</v>
      </c>
      <c r="AN17" s="64">
        <v>0.88536512885159224</v>
      </c>
      <c r="AO17" s="64">
        <v>0.89360137535354145</v>
      </c>
      <c r="AP17" s="64">
        <v>0.90113161140032394</v>
      </c>
      <c r="AQ17" s="64">
        <v>0.90802767976652177</v>
      </c>
      <c r="AR17" s="64">
        <v>0.91435317640067015</v>
      </c>
    </row>
    <row r="18" spans="2:44" x14ac:dyDescent="0.25">
      <c r="B18" t="s">
        <v>541</v>
      </c>
      <c r="C18" s="24">
        <v>1649.6283739051175</v>
      </c>
      <c r="D18" s="24">
        <v>2811.1786104982339</v>
      </c>
      <c r="E18" s="24">
        <v>3235.991110911752</v>
      </c>
      <c r="F18" s="24">
        <v>3473.039550497841</v>
      </c>
      <c r="G18" s="24">
        <v>3639.9705917972583</v>
      </c>
      <c r="H18" s="24">
        <v>3773.2939717983945</v>
      </c>
      <c r="I18" s="24">
        <v>3886.6682951852499</v>
      </c>
      <c r="J18" s="24">
        <v>3986.0654099037265</v>
      </c>
      <c r="K18" s="24">
        <v>4074.5428785100639</v>
      </c>
      <c r="L18" s="24">
        <v>4153.9362736048452</v>
      </c>
      <c r="M18" s="24">
        <v>4225.5130948325314</v>
      </c>
      <c r="N18" s="24">
        <v>4290.2436013339602</v>
      </c>
      <c r="O18" s="24">
        <v>4348.9199343107812</v>
      </c>
      <c r="P18" s="24">
        <v>4402.2140217865244</v>
      </c>
      <c r="Q18" s="24">
        <v>4450.7076241894028</v>
      </c>
      <c r="R18" s="24">
        <v>4494.9095235723389</v>
      </c>
      <c r="S18" s="24">
        <v>4535.2673169432755</v>
      </c>
      <c r="T18" s="24">
        <v>4572.1760865573469</v>
      </c>
      <c r="U18" s="24">
        <v>4605.9852885222981</v>
      </c>
      <c r="V18" s="24">
        <v>4637.0044967863541</v>
      </c>
      <c r="X18" s="24">
        <v>5057.7185799999997</v>
      </c>
      <c r="Y18" s="6">
        <v>0.32616056979293567</v>
      </c>
      <c r="Z18" s="6">
        <v>0.55581949964844313</v>
      </c>
      <c r="AA18" s="6">
        <v>0.63981240943456208</v>
      </c>
      <c r="AB18" s="6">
        <v>0.68668105897221376</v>
      </c>
      <c r="AC18" s="6">
        <v>0.71968626451281492</v>
      </c>
      <c r="AD18" s="6">
        <v>0.74604664378111651</v>
      </c>
      <c r="AE18" s="6">
        <v>0.76846274337099441</v>
      </c>
      <c r="AF18" s="6">
        <v>0.78811530275053909</v>
      </c>
      <c r="AG18" s="6">
        <v>0.80560885586284714</v>
      </c>
      <c r="AH18" s="6">
        <v>0.82130632772471202</v>
      </c>
      <c r="AI18" s="6">
        <v>0.83545832532907194</v>
      </c>
      <c r="AJ18" s="6">
        <v>0.84825668598863802</v>
      </c>
      <c r="AK18" s="6">
        <v>0.85985802996393312</v>
      </c>
      <c r="AL18" s="6">
        <v>0.87039520925391711</v>
      </c>
      <c r="AM18" s="6">
        <v>0.87998324813663376</v>
      </c>
      <c r="AN18" s="6">
        <v>0.88872274178061117</v>
      </c>
      <c r="AO18" s="6">
        <v>0.89670218799387524</v>
      </c>
      <c r="AP18" s="6">
        <v>0.90399970149334552</v>
      </c>
      <c r="AQ18" s="6">
        <v>0.91068437590339368</v>
      </c>
      <c r="AR18" s="6">
        <v>0.91681741944336381</v>
      </c>
    </row>
    <row r="19" spans="2:44" x14ac:dyDescent="0.25">
      <c r="B19" s="91" t="s">
        <v>543</v>
      </c>
      <c r="C19" s="41">
        <v>1761.0012261607114</v>
      </c>
      <c r="D19" s="41">
        <v>3014.464243108851</v>
      </c>
      <c r="E19" s="41">
        <v>3456.4730397270105</v>
      </c>
      <c r="F19" s="41">
        <v>3691.3807278674267</v>
      </c>
      <c r="G19" s="41">
        <v>3849.9137701714012</v>
      </c>
      <c r="H19" s="41">
        <v>3973.0869451927301</v>
      </c>
      <c r="I19" s="41">
        <v>4076.272018005101</v>
      </c>
      <c r="J19" s="41">
        <v>4166.0889586095009</v>
      </c>
      <c r="K19" s="41">
        <v>4245.8070162624863</v>
      </c>
      <c r="L19" s="41">
        <v>4317.2905731473129</v>
      </c>
      <c r="M19" s="41">
        <v>4381.7614690719711</v>
      </c>
      <c r="N19" s="41">
        <v>4440.1175628754099</v>
      </c>
      <c r="O19" s="41">
        <v>4493.072971032334</v>
      </c>
      <c r="P19" s="41">
        <v>4541.2249414082899</v>
      </c>
      <c r="Q19" s="41">
        <v>4585.0872965200797</v>
      </c>
      <c r="R19" s="41">
        <v>4625.1085755569984</v>
      </c>
      <c r="S19" s="41">
        <v>4661.6836061870545</v>
      </c>
      <c r="T19" s="41">
        <v>4695.1615097043077</v>
      </c>
      <c r="U19" s="41">
        <v>4725.8517923047475</v>
      </c>
      <c r="V19" s="41">
        <v>4754.0293001146974</v>
      </c>
      <c r="X19" s="41">
        <v>5138.0004626666669</v>
      </c>
      <c r="Y19" s="64">
        <v>0.3427405736835486</v>
      </c>
      <c r="Z19" s="64">
        <v>0.58669987770774112</v>
      </c>
      <c r="AA19" s="64">
        <v>0.67272727296195511</v>
      </c>
      <c r="AB19" s="64">
        <v>0.71844694345386806</v>
      </c>
      <c r="AC19" s="64">
        <v>0.74930195085526763</v>
      </c>
      <c r="AD19" s="64">
        <v>0.77327492943250209</v>
      </c>
      <c r="AE19" s="64">
        <v>0.79335765880594733</v>
      </c>
      <c r="AF19" s="64">
        <v>0.81083857210228127</v>
      </c>
      <c r="AG19" s="64">
        <v>0.82635395755859387</v>
      </c>
      <c r="AH19" s="64">
        <v>0.8402666766025555</v>
      </c>
      <c r="AI19" s="64">
        <v>0.85281453376860905</v>
      </c>
      <c r="AJ19" s="64">
        <v>0.86417227774458982</v>
      </c>
      <c r="AK19" s="64">
        <v>0.87447889576490812</v>
      </c>
      <c r="AL19" s="64">
        <v>0.88385062913197066</v>
      </c>
      <c r="AM19" s="64">
        <v>0.89238748221917819</v>
      </c>
      <c r="AN19" s="64">
        <v>0.90017675342063452</v>
      </c>
      <c r="AO19" s="64">
        <v>0.90729528735145348</v>
      </c>
      <c r="AP19" s="64">
        <v>0.91381103287551635</v>
      </c>
      <c r="AQ19" s="64">
        <v>0.91978422863979059</v>
      </c>
      <c r="AR19" s="64">
        <v>0.92526836746279995</v>
      </c>
    </row>
    <row r="20" spans="2:44" x14ac:dyDescent="0.25">
      <c r="B20" t="s">
        <v>545</v>
      </c>
      <c r="C20" s="24">
        <v>2021.7690737950718</v>
      </c>
      <c r="D20" s="24">
        <v>3458.0322236896618</v>
      </c>
      <c r="E20" s="24">
        <v>3960.7192251161737</v>
      </c>
      <c r="F20" s="24">
        <v>4227.2103556206312</v>
      </c>
      <c r="G20" s="24">
        <v>4407.4647549777701</v>
      </c>
      <c r="H20" s="24">
        <v>4548.1813228904894</v>
      </c>
      <c r="I20" s="24">
        <v>4666.669146743573</v>
      </c>
      <c r="J20" s="24">
        <v>4770.2761389240641</v>
      </c>
      <c r="K20" s="24">
        <v>4862.5779519763755</v>
      </c>
      <c r="L20" s="24">
        <v>4945.593336447806</v>
      </c>
      <c r="M20" s="24">
        <v>5020.64320363769</v>
      </c>
      <c r="N20" s="24">
        <v>5088.7041886702109</v>
      </c>
      <c r="O20" s="24">
        <v>5150.5609572053236</v>
      </c>
      <c r="P20" s="24">
        <v>5206.8768147109467</v>
      </c>
      <c r="Q20" s="24">
        <v>5258.228076815215</v>
      </c>
      <c r="R20" s="24">
        <v>5305.1219650839657</v>
      </c>
      <c r="S20" s="24">
        <v>5348.007950573704</v>
      </c>
      <c r="T20" s="24">
        <v>5387.2856187419538</v>
      </c>
      <c r="U20" s="24">
        <v>5423.3107576228667</v>
      </c>
      <c r="V20" s="24">
        <v>5456.4004295141976</v>
      </c>
      <c r="X20" s="24">
        <v>5908.1880135333331</v>
      </c>
      <c r="Y20" s="6">
        <v>0.34219782260889375</v>
      </c>
      <c r="Z20" s="6">
        <v>0.58529488495773507</v>
      </c>
      <c r="AA20" s="6">
        <v>0.6703779933955597</v>
      </c>
      <c r="AB20" s="6">
        <v>0.71548338440444958</v>
      </c>
      <c r="AC20" s="6">
        <v>0.74599263680878181</v>
      </c>
      <c r="AD20" s="6">
        <v>0.76980984905564886</v>
      </c>
      <c r="AE20" s="6">
        <v>0.78986469896592171</v>
      </c>
      <c r="AF20" s="6">
        <v>0.80740086943699818</v>
      </c>
      <c r="AG20" s="6">
        <v>0.82302356337308891</v>
      </c>
      <c r="AH20" s="6">
        <v>0.83707446769117677</v>
      </c>
      <c r="AI20" s="6">
        <v>0.8497771553879756</v>
      </c>
      <c r="AJ20" s="6">
        <v>0.86129692843457129</v>
      </c>
      <c r="AK20" s="6">
        <v>0.87176659669723033</v>
      </c>
      <c r="AL20" s="6">
        <v>0.88129842902494671</v>
      </c>
      <c r="AM20" s="6">
        <v>0.88998997065947871</v>
      </c>
      <c r="AN20" s="6">
        <v>0.89792707221436074</v>
      </c>
      <c r="AO20" s="6">
        <v>0.905185809646464</v>
      </c>
      <c r="AP20" s="6">
        <v>0.91183381544422815</v>
      </c>
      <c r="AQ20" s="6">
        <v>0.9179313090917548</v>
      </c>
      <c r="AR20" s="6">
        <v>0.92353195548546052</v>
      </c>
    </row>
    <row r="21" spans="2:44" x14ac:dyDescent="0.25">
      <c r="B21" s="91" t="s">
        <v>547</v>
      </c>
      <c r="C21" s="41">
        <v>2368.5555584443318</v>
      </c>
      <c r="D21" s="41">
        <v>4069.4330762789364</v>
      </c>
      <c r="E21" s="41">
        <v>4676.7555692833448</v>
      </c>
      <c r="F21" s="41">
        <v>5008.8961945423807</v>
      </c>
      <c r="G21" s="41">
        <v>5240.5622571664644</v>
      </c>
      <c r="H21" s="41">
        <v>5425.5913337707152</v>
      </c>
      <c r="I21" s="41">
        <v>5583.7193513745769</v>
      </c>
      <c r="J21" s="41">
        <v>5723.2677932029292</v>
      </c>
      <c r="K21" s="41">
        <v>5848.304387178312</v>
      </c>
      <c r="L21" s="41">
        <v>5961.173035919629</v>
      </c>
      <c r="M21" s="41">
        <v>6063.4576477052678</v>
      </c>
      <c r="N21" s="41">
        <v>6156.3697525111456</v>
      </c>
      <c r="O21" s="41">
        <v>6240.9105374916135</v>
      </c>
      <c r="P21" s="41">
        <v>6317.9441012302477</v>
      </c>
      <c r="Q21" s="41">
        <v>6388.2320484241736</v>
      </c>
      <c r="R21" s="41">
        <v>6452.4512432106321</v>
      </c>
      <c r="S21" s="41">
        <v>6511.2055094445441</v>
      </c>
      <c r="T21" s="41">
        <v>6565.034164868297</v>
      </c>
      <c r="U21" s="41">
        <v>6614.4190157877638</v>
      </c>
      <c r="V21" s="41">
        <v>6659.79047356509</v>
      </c>
      <c r="X21" s="41">
        <v>7279.9789079066677</v>
      </c>
      <c r="Y21" s="64">
        <v>0.32535198087893935</v>
      </c>
      <c r="Z21" s="64">
        <v>0.55898967946997635</v>
      </c>
      <c r="AA21" s="64">
        <v>0.64241334053921451</v>
      </c>
      <c r="AB21" s="64">
        <v>0.68803718498446464</v>
      </c>
      <c r="AC21" s="64">
        <v>0.7198595385317359</v>
      </c>
      <c r="AD21" s="64">
        <v>0.74527569412022165</v>
      </c>
      <c r="AE21" s="64">
        <v>0.76699663859055822</v>
      </c>
      <c r="AF21" s="64">
        <v>0.78616543613704437</v>
      </c>
      <c r="AG21" s="64">
        <v>0.80334084221405677</v>
      </c>
      <c r="AH21" s="64">
        <v>0.81884482239986922</v>
      </c>
      <c r="AI21" s="64">
        <v>0.8328949471433007</v>
      </c>
      <c r="AJ21" s="64">
        <v>0.84565763587924847</v>
      </c>
      <c r="AK21" s="64">
        <v>0.85727041471417742</v>
      </c>
      <c r="AL21" s="64">
        <v>0.86785197885236043</v>
      </c>
      <c r="AM21" s="64">
        <v>0.87750694462672385</v>
      </c>
      <c r="AN21" s="64">
        <v>0.88632828814967157</v>
      </c>
      <c r="AO21" s="64">
        <v>0.89439895249872614</v>
      </c>
      <c r="AP21" s="64">
        <v>0.9017930199959947</v>
      </c>
      <c r="AQ21" s="64">
        <v>0.90857667301809764</v>
      </c>
      <c r="AR21" s="64">
        <v>0.91480903417618409</v>
      </c>
    </row>
    <row r="22" spans="2:44" x14ac:dyDescent="0.25">
      <c r="B22" t="s">
        <v>549</v>
      </c>
      <c r="C22" s="24">
        <v>2914.051837940724</v>
      </c>
      <c r="D22" s="24">
        <v>5051.2339851707002</v>
      </c>
      <c r="E22" s="24">
        <v>5821.1157728621929</v>
      </c>
      <c r="F22" s="24">
        <v>6244.3055342294583</v>
      </c>
      <c r="G22" s="24">
        <v>6539.5393853530531</v>
      </c>
      <c r="H22" s="24">
        <v>6774.6563581098599</v>
      </c>
      <c r="I22" s="24">
        <v>6974.8068697851868</v>
      </c>
      <c r="J22" s="24">
        <v>7150.7695374880186</v>
      </c>
      <c r="K22" s="24">
        <v>7307.9097725130141</v>
      </c>
      <c r="L22" s="24">
        <v>7449.3616275670192</v>
      </c>
      <c r="M22" s="24">
        <v>7577.2517084919091</v>
      </c>
      <c r="N22" s="24">
        <v>7693.1992604954221</v>
      </c>
      <c r="O22" s="24">
        <v>7798.5305007158104</v>
      </c>
      <c r="P22" s="24">
        <v>7894.3787451065482</v>
      </c>
      <c r="Q22" s="24">
        <v>7981.733787604353</v>
      </c>
      <c r="R22" s="24">
        <v>8061.4685037628515</v>
      </c>
      <c r="S22" s="24">
        <v>8134.3565902298596</v>
      </c>
      <c r="T22" s="24">
        <v>8201.0854511953075</v>
      </c>
      <c r="U22" s="24">
        <v>8262.2665267526299</v>
      </c>
      <c r="V22" s="24">
        <v>8318.4440747953613</v>
      </c>
      <c r="X22" s="24">
        <v>9083.8406144879991</v>
      </c>
      <c r="Y22" s="6">
        <v>0.32079513078345345</v>
      </c>
      <c r="Z22" s="6">
        <v>0.55606809933613166</v>
      </c>
      <c r="AA22" s="6">
        <v>0.64082099410440763</v>
      </c>
      <c r="AB22" s="6">
        <v>0.68740809083222909</v>
      </c>
      <c r="AC22" s="6">
        <v>0.71990908503205253</v>
      </c>
      <c r="AD22" s="6">
        <v>0.74579207690025129</v>
      </c>
      <c r="AE22" s="6">
        <v>0.76782576509113643</v>
      </c>
      <c r="AF22" s="6">
        <v>0.78719672008369601</v>
      </c>
      <c r="AG22" s="6">
        <v>0.80449559637335366</v>
      </c>
      <c r="AH22" s="6">
        <v>0.82006740801747258</v>
      </c>
      <c r="AI22" s="6">
        <v>0.83414626368573652</v>
      </c>
      <c r="AJ22" s="6">
        <v>0.84691041895048058</v>
      </c>
      <c r="AK22" s="6">
        <v>0.85850587121462463</v>
      </c>
      <c r="AL22" s="6">
        <v>0.86905738223936313</v>
      </c>
      <c r="AM22" s="6">
        <v>0.87867391407926354</v>
      </c>
      <c r="AN22" s="6">
        <v>0.88745155775911067</v>
      </c>
      <c r="AO22" s="6">
        <v>0.89547548613481964</v>
      </c>
      <c r="AP22" s="6">
        <v>0.90282137250572547</v>
      </c>
      <c r="AQ22" s="6">
        <v>0.90955652761839256</v>
      </c>
      <c r="AR22" s="6">
        <v>0.91574086642692831</v>
      </c>
    </row>
    <row r="23" spans="2:44" x14ac:dyDescent="0.25">
      <c r="B23" s="91" t="s">
        <v>551</v>
      </c>
      <c r="C23" s="41">
        <v>3439.9813087815432</v>
      </c>
      <c r="D23" s="41">
        <v>5886.205852507258</v>
      </c>
      <c r="E23" s="41">
        <v>6769.5831608395156</v>
      </c>
      <c r="F23" s="41">
        <v>7250.668462088769</v>
      </c>
      <c r="G23" s="41">
        <v>7582.2734683467143</v>
      </c>
      <c r="H23" s="41">
        <v>7843.87267738012</v>
      </c>
      <c r="I23" s="41">
        <v>8065.2330427163524</v>
      </c>
      <c r="J23" s="41">
        <v>8259.1678746555444</v>
      </c>
      <c r="K23" s="41">
        <v>8432.0282922602964</v>
      </c>
      <c r="L23" s="41">
        <v>8587.4758956185087</v>
      </c>
      <c r="M23" s="41">
        <v>8727.9520193326862</v>
      </c>
      <c r="N23" s="41">
        <v>8855.2854229260029</v>
      </c>
      <c r="O23" s="41">
        <v>8970.9558026303057</v>
      </c>
      <c r="P23" s="41">
        <v>9076.217652915464</v>
      </c>
      <c r="Q23" s="41">
        <v>9172.1613226260997</v>
      </c>
      <c r="R23" s="41">
        <v>9259.7457178496315</v>
      </c>
      <c r="S23" s="41">
        <v>9339.8195138402261</v>
      </c>
      <c r="T23" s="41">
        <v>9413.1361598084131</v>
      </c>
      <c r="U23" s="41">
        <v>9480.3656274838704</v>
      </c>
      <c r="V23" s="41">
        <v>9542.1042343888566</v>
      </c>
      <c r="X23" s="41">
        <v>10384.1260623856</v>
      </c>
      <c r="Y23" s="64">
        <v>0.33127306892413227</v>
      </c>
      <c r="Z23" s="64">
        <v>0.56684653259640694</v>
      </c>
      <c r="AA23" s="64">
        <v>0.65191650411111279</v>
      </c>
      <c r="AB23" s="64">
        <v>0.69824541983873367</v>
      </c>
      <c r="AC23" s="64">
        <v>0.73017925849455634</v>
      </c>
      <c r="AD23" s="64">
        <v>0.75537148049395941</v>
      </c>
      <c r="AE23" s="64">
        <v>0.77668866828678351</v>
      </c>
      <c r="AF23" s="64">
        <v>0.79536475434102372</v>
      </c>
      <c r="AG23" s="64">
        <v>0.81201135671913849</v>
      </c>
      <c r="AH23" s="64">
        <v>0.8269810905633076</v>
      </c>
      <c r="AI23" s="64">
        <v>0.84050905843178569</v>
      </c>
      <c r="AJ23" s="64">
        <v>0.85277137139180992</v>
      </c>
      <c r="AK23" s="64">
        <v>0.86391052542454994</v>
      </c>
      <c r="AL23" s="64">
        <v>0.87404732939368202</v>
      </c>
      <c r="AM23" s="64">
        <v>0.88328678480227651</v>
      </c>
      <c r="AN23" s="64">
        <v>0.89172123510626389</v>
      </c>
      <c r="AO23" s="64">
        <v>0.89943240844040184</v>
      </c>
      <c r="AP23" s="64">
        <v>0.90649286259202866</v>
      </c>
      <c r="AQ23" s="64">
        <v>0.91296711639745798</v>
      </c>
      <c r="AR23" s="64">
        <v>0.91891259573140227</v>
      </c>
    </row>
    <row r="24" spans="2:44" x14ac:dyDescent="0.25">
      <c r="B24" t="s">
        <v>553</v>
      </c>
      <c r="C24" s="24">
        <v>3794.9637057351374</v>
      </c>
      <c r="D24" s="24">
        <v>6525.4361722639651</v>
      </c>
      <c r="E24" s="24">
        <v>7487.6248906041283</v>
      </c>
      <c r="F24" s="24">
        <v>7988.8873504297035</v>
      </c>
      <c r="G24" s="24">
        <v>8318.9979911705486</v>
      </c>
      <c r="H24" s="24">
        <v>8570.7624835029255</v>
      </c>
      <c r="I24" s="24">
        <v>8779.3798170160517</v>
      </c>
      <c r="J24" s="24">
        <v>8959.9946157405357</v>
      </c>
      <c r="K24" s="24">
        <v>9119.9623211118214</v>
      </c>
      <c r="L24" s="24">
        <v>9263.3518253558395</v>
      </c>
      <c r="M24" s="24">
        <v>9392.736458402158</v>
      </c>
      <c r="N24" s="24">
        <v>9509.9501498295049</v>
      </c>
      <c r="O24" s="24">
        <v>9616.4216139329164</v>
      </c>
      <c r="P24" s="24">
        <v>9713.3322494629629</v>
      </c>
      <c r="Q24" s="24">
        <v>9801.693540209817</v>
      </c>
      <c r="R24" s="24">
        <v>9882.3875726978076</v>
      </c>
      <c r="S24" s="24">
        <v>9956.1916124485069</v>
      </c>
      <c r="T24" s="24">
        <v>10023.794316169431</v>
      </c>
      <c r="U24" s="24">
        <v>10085.807630372434</v>
      </c>
      <c r="V24" s="24">
        <v>10142.776269575492</v>
      </c>
      <c r="X24" s="24">
        <v>10921.777683196053</v>
      </c>
      <c r="Y24" s="6">
        <v>0.34746758410711515</v>
      </c>
      <c r="Z24" s="6">
        <v>0.59747015197936337</v>
      </c>
      <c r="AA24" s="6">
        <v>0.68556833033915188</v>
      </c>
      <c r="AB24" s="6">
        <v>0.73146401457348709</v>
      </c>
      <c r="AC24" s="6">
        <v>0.76168900635744774</v>
      </c>
      <c r="AD24" s="6">
        <v>0.78474061019294183</v>
      </c>
      <c r="AE24" s="6">
        <v>0.80384165212626191</v>
      </c>
      <c r="AF24" s="6">
        <v>0.82037877675592474</v>
      </c>
      <c r="AG24" s="6">
        <v>0.8350254496704822</v>
      </c>
      <c r="AH24" s="6">
        <v>0.84815421940039837</v>
      </c>
      <c r="AI24" s="6">
        <v>0.86000070051357702</v>
      </c>
      <c r="AJ24" s="6">
        <v>0.87073280794400831</v>
      </c>
      <c r="AK24" s="6">
        <v>0.88048135503879366</v>
      </c>
      <c r="AL24" s="6">
        <v>0.88935451088769446</v>
      </c>
      <c r="AM24" s="6">
        <v>0.89744488713503423</v>
      </c>
      <c r="AN24" s="6">
        <v>0.90483324778736141</v>
      </c>
      <c r="AO24" s="6">
        <v>0.91159075942067835</v>
      </c>
      <c r="AP24" s="6">
        <v>0.91778047557145992</v>
      </c>
      <c r="AQ24" s="6">
        <v>0.92345842617637053</v>
      </c>
      <c r="AR24" s="6">
        <v>0.92867448539818653</v>
      </c>
    </row>
    <row r="25" spans="2:44" x14ac:dyDescent="0.25">
      <c r="B25" s="91" t="s">
        <v>555</v>
      </c>
      <c r="C25" s="41">
        <v>4383.7549712637756</v>
      </c>
      <c r="D25" s="41">
        <v>7543.9377803570515</v>
      </c>
      <c r="E25" s="41">
        <v>8656.3318615757144</v>
      </c>
      <c r="F25" s="41">
        <v>9235.8885015544001</v>
      </c>
      <c r="G25" s="41">
        <v>9618.2858332674605</v>
      </c>
      <c r="H25" s="41">
        <v>9910.8132940309642</v>
      </c>
      <c r="I25" s="41">
        <v>10153.982107850501</v>
      </c>
      <c r="J25" s="41">
        <v>10365.105313007447</v>
      </c>
      <c r="K25" s="41">
        <v>10552.52681483969</v>
      </c>
      <c r="L25" s="41">
        <v>10720.834150840403</v>
      </c>
      <c r="M25" s="41">
        <v>10872.922952700006</v>
      </c>
      <c r="N25" s="41">
        <v>11010.86235707899</v>
      </c>
      <c r="O25" s="41">
        <v>11136.273409355248</v>
      </c>
      <c r="P25" s="41">
        <v>11250.505142193184</v>
      </c>
      <c r="Q25" s="41">
        <v>11354.719755785138</v>
      </c>
      <c r="R25" s="41">
        <v>11449.936047713012</v>
      </c>
      <c r="S25" s="41">
        <v>11537.055573554455</v>
      </c>
      <c r="T25" s="41">
        <v>11616.879848409892</v>
      </c>
      <c r="U25" s="41">
        <v>11690.123060731577</v>
      </c>
      <c r="V25" s="41">
        <v>11757.422335544714</v>
      </c>
      <c r="X25" s="41">
        <v>12678.322842751926</v>
      </c>
      <c r="Y25" s="64">
        <v>0.34576773486801732</v>
      </c>
      <c r="Z25" s="64">
        <v>0.59502647739167225</v>
      </c>
      <c r="AA25" s="64">
        <v>0.68276632240237167</v>
      </c>
      <c r="AB25" s="64">
        <v>0.72847872830707006</v>
      </c>
      <c r="AC25" s="64">
        <v>0.75864023598090824</v>
      </c>
      <c r="AD25" s="64">
        <v>0.78171327682327318</v>
      </c>
      <c r="AE25" s="64">
        <v>0.80089316495481366</v>
      </c>
      <c r="AF25" s="64">
        <v>0.81754546256353433</v>
      </c>
      <c r="AG25" s="64">
        <v>0.83232829339666692</v>
      </c>
      <c r="AH25" s="64">
        <v>0.84560349849186867</v>
      </c>
      <c r="AI25" s="64">
        <v>0.85759947017881399</v>
      </c>
      <c r="AJ25" s="64">
        <v>0.86847941116863048</v>
      </c>
      <c r="AK25" s="64">
        <v>0.87837118106846024</v>
      </c>
      <c r="AL25" s="64">
        <v>0.88738118454090231</v>
      </c>
      <c r="AM25" s="64">
        <v>0.89560108987731923</v>
      </c>
      <c r="AN25" s="64">
        <v>0.90311125451887586</v>
      </c>
      <c r="AO25" s="64">
        <v>0.90998278846875058</v>
      </c>
      <c r="AP25" s="64">
        <v>0.91627891105889836</v>
      </c>
      <c r="AQ25" s="64">
        <v>0.92205595375059468</v>
      </c>
      <c r="AR25" s="64">
        <v>0.92736416964380408</v>
      </c>
    </row>
    <row r="27" spans="2:44" x14ac:dyDescent="0.25">
      <c r="B27" s="30" t="s">
        <v>6079</v>
      </c>
      <c r="C27" s="70"/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70"/>
      <c r="R27" s="70"/>
      <c r="S27" s="70"/>
      <c r="T27" s="70"/>
      <c r="U27" s="70"/>
      <c r="V27" s="70"/>
      <c r="X27" s="30" t="s">
        <v>6080</v>
      </c>
      <c r="Y27" s="70"/>
      <c r="Z27" s="70"/>
      <c r="AA27" s="70"/>
      <c r="AB27" s="70"/>
      <c r="AC27" s="70"/>
      <c r="AD27" s="70"/>
      <c r="AE27" s="70"/>
      <c r="AF27" s="70"/>
      <c r="AG27" s="70"/>
      <c r="AH27" s="70"/>
      <c r="AI27" s="70"/>
      <c r="AJ27" s="70"/>
      <c r="AK27" s="70"/>
      <c r="AL27" s="70"/>
      <c r="AM27" s="70"/>
      <c r="AN27" s="70"/>
      <c r="AO27" s="70"/>
      <c r="AP27" s="70"/>
      <c r="AQ27" s="70"/>
      <c r="AR27" s="70"/>
    </row>
    <row r="28" spans="2:44" x14ac:dyDescent="0.25">
      <c r="B28" s="7" t="s">
        <v>6008</v>
      </c>
      <c r="C28" s="50" t="s">
        <v>6010</v>
      </c>
      <c r="D28" s="50" t="s">
        <v>6011</v>
      </c>
      <c r="E28" s="50" t="s">
        <v>6012</v>
      </c>
      <c r="F28" s="50" t="s">
        <v>6013</v>
      </c>
      <c r="G28" s="50" t="s">
        <v>6014</v>
      </c>
      <c r="H28" s="50" t="s">
        <v>6015</v>
      </c>
      <c r="I28" s="50" t="s">
        <v>6016</v>
      </c>
      <c r="J28" s="50" t="s">
        <v>6017</v>
      </c>
      <c r="K28" s="50" t="s">
        <v>6018</v>
      </c>
      <c r="L28" s="50" t="s">
        <v>6019</v>
      </c>
      <c r="M28" s="50" t="s">
        <v>6020</v>
      </c>
      <c r="N28" s="50" t="s">
        <v>6021</v>
      </c>
      <c r="O28" s="50" t="s">
        <v>6022</v>
      </c>
      <c r="P28" s="50" t="s">
        <v>6023</v>
      </c>
      <c r="Q28" s="50" t="s">
        <v>6024</v>
      </c>
      <c r="R28" s="50" t="s">
        <v>6025</v>
      </c>
      <c r="S28" s="50" t="s">
        <v>6026</v>
      </c>
      <c r="T28" s="50" t="s">
        <v>6027</v>
      </c>
      <c r="U28" s="50" t="s">
        <v>6028</v>
      </c>
      <c r="V28" s="50" t="s">
        <v>6029</v>
      </c>
      <c r="X28" s="50" t="s">
        <v>6009</v>
      </c>
      <c r="Y28" s="50" t="s">
        <v>6010</v>
      </c>
      <c r="Z28" s="50" t="s">
        <v>6011</v>
      </c>
      <c r="AA28" s="50" t="s">
        <v>6012</v>
      </c>
      <c r="AB28" s="50" t="s">
        <v>6013</v>
      </c>
      <c r="AC28" s="50" t="s">
        <v>6014</v>
      </c>
      <c r="AD28" s="50" t="s">
        <v>6015</v>
      </c>
      <c r="AE28" s="50" t="s">
        <v>6016</v>
      </c>
      <c r="AF28" s="50" t="s">
        <v>6017</v>
      </c>
      <c r="AG28" s="50" t="s">
        <v>6018</v>
      </c>
      <c r="AH28" s="50" t="s">
        <v>6019</v>
      </c>
      <c r="AI28" s="50" t="s">
        <v>6020</v>
      </c>
      <c r="AJ28" s="50" t="s">
        <v>6021</v>
      </c>
      <c r="AK28" s="50" t="s">
        <v>6022</v>
      </c>
      <c r="AL28" s="50" t="s">
        <v>6023</v>
      </c>
      <c r="AM28" s="50" t="s">
        <v>6024</v>
      </c>
      <c r="AN28" s="50" t="s">
        <v>6025</v>
      </c>
      <c r="AO28" s="50" t="s">
        <v>6026</v>
      </c>
      <c r="AP28" s="50" t="s">
        <v>6027</v>
      </c>
      <c r="AQ28" s="50" t="s">
        <v>6028</v>
      </c>
      <c r="AR28" s="50" t="s">
        <v>6029</v>
      </c>
    </row>
    <row r="29" spans="2:44" x14ac:dyDescent="0.25">
      <c r="B29" t="s">
        <v>517</v>
      </c>
      <c r="C29" s="24">
        <v>0</v>
      </c>
      <c r="D29" s="24">
        <v>0</v>
      </c>
      <c r="E29" s="24">
        <v>0</v>
      </c>
      <c r="F29" s="24">
        <v>0</v>
      </c>
      <c r="G29" s="24">
        <v>0</v>
      </c>
      <c r="H29" s="24">
        <v>0</v>
      </c>
      <c r="I29" s="24">
        <v>0</v>
      </c>
      <c r="J29" s="24">
        <v>0</v>
      </c>
      <c r="K29" s="24">
        <v>0</v>
      </c>
      <c r="L29" s="24">
        <v>0</v>
      </c>
      <c r="M29" s="24">
        <v>0</v>
      </c>
      <c r="N29" s="24">
        <v>0</v>
      </c>
      <c r="O29" s="24">
        <v>0</v>
      </c>
      <c r="P29" s="24">
        <v>0</v>
      </c>
      <c r="Q29" s="24">
        <v>0</v>
      </c>
      <c r="R29" s="24">
        <v>0</v>
      </c>
      <c r="S29" s="24">
        <v>0</v>
      </c>
      <c r="T29" s="24">
        <v>0</v>
      </c>
      <c r="U29" s="24">
        <v>0</v>
      </c>
      <c r="V29" s="24">
        <v>0</v>
      </c>
      <c r="X29" s="24">
        <v>0</v>
      </c>
      <c r="Y29" s="6">
        <v>0</v>
      </c>
      <c r="Z29" s="6">
        <v>0</v>
      </c>
      <c r="AA29" s="6">
        <v>0</v>
      </c>
      <c r="AB29" s="6">
        <v>0</v>
      </c>
      <c r="AC29" s="6">
        <v>0</v>
      </c>
      <c r="AD29" s="6">
        <v>0</v>
      </c>
      <c r="AE29" s="6">
        <v>0</v>
      </c>
      <c r="AF29" s="6">
        <v>0</v>
      </c>
      <c r="AG29" s="6">
        <v>0</v>
      </c>
      <c r="AH29" s="6">
        <v>0</v>
      </c>
      <c r="AI29" s="6">
        <v>0</v>
      </c>
      <c r="AJ29" s="6">
        <v>0</v>
      </c>
      <c r="AK29" s="6">
        <v>0</v>
      </c>
      <c r="AL29" s="6">
        <v>0</v>
      </c>
      <c r="AM29" s="6">
        <v>0</v>
      </c>
      <c r="AN29" s="6">
        <v>0</v>
      </c>
      <c r="AO29" s="6">
        <v>0</v>
      </c>
      <c r="AP29" s="6">
        <v>0</v>
      </c>
      <c r="AQ29" s="6">
        <v>0</v>
      </c>
      <c r="AR29" s="6">
        <v>0</v>
      </c>
    </row>
    <row r="30" spans="2:44" x14ac:dyDescent="0.25">
      <c r="B30" s="91" t="s">
        <v>519</v>
      </c>
      <c r="C30" s="41">
        <v>0</v>
      </c>
      <c r="D30" s="41">
        <v>0</v>
      </c>
      <c r="E30" s="41">
        <v>0</v>
      </c>
      <c r="F30" s="41">
        <v>0</v>
      </c>
      <c r="G30" s="41">
        <v>0</v>
      </c>
      <c r="H30" s="41">
        <v>0</v>
      </c>
      <c r="I30" s="41">
        <v>0</v>
      </c>
      <c r="J30" s="41">
        <v>0</v>
      </c>
      <c r="K30" s="41">
        <v>0</v>
      </c>
      <c r="L30" s="41">
        <v>0</v>
      </c>
      <c r="M30" s="41">
        <v>0</v>
      </c>
      <c r="N30" s="41">
        <v>0</v>
      </c>
      <c r="O30" s="41">
        <v>0</v>
      </c>
      <c r="P30" s="41">
        <v>0</v>
      </c>
      <c r="Q30" s="41">
        <v>0</v>
      </c>
      <c r="R30" s="41">
        <v>0</v>
      </c>
      <c r="S30" s="41">
        <v>0</v>
      </c>
      <c r="T30" s="41">
        <v>0</v>
      </c>
      <c r="U30" s="41">
        <v>0</v>
      </c>
      <c r="V30" s="41">
        <v>0</v>
      </c>
      <c r="X30" s="41">
        <v>0</v>
      </c>
      <c r="Y30" s="64">
        <v>0</v>
      </c>
      <c r="Z30" s="64">
        <v>0</v>
      </c>
      <c r="AA30" s="64">
        <v>0</v>
      </c>
      <c r="AB30" s="64">
        <v>0</v>
      </c>
      <c r="AC30" s="64">
        <v>0</v>
      </c>
      <c r="AD30" s="64">
        <v>0</v>
      </c>
      <c r="AE30" s="64">
        <v>0</v>
      </c>
      <c r="AF30" s="64">
        <v>0</v>
      </c>
      <c r="AG30" s="64">
        <v>0</v>
      </c>
      <c r="AH30" s="64">
        <v>0</v>
      </c>
      <c r="AI30" s="64">
        <v>0</v>
      </c>
      <c r="AJ30" s="64">
        <v>0</v>
      </c>
      <c r="AK30" s="64">
        <v>0</v>
      </c>
      <c r="AL30" s="64">
        <v>0</v>
      </c>
      <c r="AM30" s="64">
        <v>0</v>
      </c>
      <c r="AN30" s="64">
        <v>0</v>
      </c>
      <c r="AO30" s="64">
        <v>0</v>
      </c>
      <c r="AP30" s="64">
        <v>0</v>
      </c>
      <c r="AQ30" s="64">
        <v>0</v>
      </c>
      <c r="AR30" s="64">
        <v>0</v>
      </c>
    </row>
    <row r="31" spans="2:44" x14ac:dyDescent="0.25">
      <c r="B31" t="s">
        <v>521</v>
      </c>
      <c r="C31" s="24">
        <v>293.3326255453245</v>
      </c>
      <c r="D31" s="24">
        <v>389.52435425571554</v>
      </c>
      <c r="E31" s="24">
        <v>430.92735295947449</v>
      </c>
      <c r="F31" s="24">
        <v>456.66332908994093</v>
      </c>
      <c r="G31" s="24">
        <v>474.67626730345341</v>
      </c>
      <c r="H31" s="24">
        <v>488.15019188809617</v>
      </c>
      <c r="I31" s="24">
        <v>498.6637235314027</v>
      </c>
      <c r="J31" s="24">
        <v>507.11130493970262</v>
      </c>
      <c r="K31" s="24">
        <v>514.0475083749036</v>
      </c>
      <c r="L31" s="24">
        <v>519.83903419544959</v>
      </c>
      <c r="M31" s="24">
        <v>524.74030146372547</v>
      </c>
      <c r="N31" s="24">
        <v>528.93443966807536</v>
      </c>
      <c r="O31" s="24">
        <v>532.55719258628608</v>
      </c>
      <c r="P31" s="24">
        <v>535.71160783135315</v>
      </c>
      <c r="Q31" s="24">
        <v>538.47747392472195</v>
      </c>
      <c r="R31" s="24">
        <v>540.91760900609052</v>
      </c>
      <c r="S31" s="24">
        <v>543.08218164293885</v>
      </c>
      <c r="T31" s="24">
        <v>545.01175745257353</v>
      </c>
      <c r="U31" s="24">
        <v>546.73949554784929</v>
      </c>
      <c r="V31" s="24">
        <v>548.29276285118249</v>
      </c>
      <c r="X31" s="24">
        <v>567.12500000000011</v>
      </c>
      <c r="Y31" s="6">
        <v>0.51722746404289077</v>
      </c>
      <c r="Z31" s="6">
        <v>0.68684038660915225</v>
      </c>
      <c r="AA31" s="6">
        <v>0.75984545375265489</v>
      </c>
      <c r="AB31" s="6">
        <v>0.80522517802943061</v>
      </c>
      <c r="AC31" s="6">
        <v>0.83698702632303867</v>
      </c>
      <c r="AD31" s="6">
        <v>0.860745324025737</v>
      </c>
      <c r="AE31" s="6">
        <v>0.87928362095023604</v>
      </c>
      <c r="AF31" s="6">
        <v>0.89417906976363681</v>
      </c>
      <c r="AG31" s="6">
        <v>0.90640953647767863</v>
      </c>
      <c r="AH31" s="6">
        <v>0.91662161639047735</v>
      </c>
      <c r="AI31" s="6">
        <v>0.92526392147009107</v>
      </c>
      <c r="AJ31" s="6">
        <v>0.93265936022583251</v>
      </c>
      <c r="AK31" s="6">
        <v>0.93904728690550754</v>
      </c>
      <c r="AL31" s="6">
        <v>0.94460940327326959</v>
      </c>
      <c r="AM31" s="6">
        <v>0.94948639880929575</v>
      </c>
      <c r="AN31" s="6">
        <v>0.95378903946412241</v>
      </c>
      <c r="AO31" s="6">
        <v>0.95760578645437733</v>
      </c>
      <c r="AP31" s="6">
        <v>0.96100816830958502</v>
      </c>
      <c r="AQ31" s="6">
        <v>0.9640546538203203</v>
      </c>
      <c r="AR31" s="6">
        <v>0.96679349852533814</v>
      </c>
    </row>
    <row r="32" spans="2:44" x14ac:dyDescent="0.25">
      <c r="B32" s="91" t="s">
        <v>523</v>
      </c>
      <c r="C32" s="41">
        <v>548.54339362975918</v>
      </c>
      <c r="D32" s="41">
        <v>667.20241088301532</v>
      </c>
      <c r="E32" s="41">
        <v>728.21411394158861</v>
      </c>
      <c r="F32" s="41">
        <v>770.37935935588109</v>
      </c>
      <c r="G32" s="41">
        <v>802.0809926009855</v>
      </c>
      <c r="H32" s="41">
        <v>827.02853886236176</v>
      </c>
      <c r="I32" s="41">
        <v>847.23951623950177</v>
      </c>
      <c r="J32" s="41">
        <v>863.95293636099586</v>
      </c>
      <c r="K32" s="41">
        <v>877.99095052934729</v>
      </c>
      <c r="L32" s="41">
        <v>889.92890004848016</v>
      </c>
      <c r="M32" s="41">
        <v>900.18525283060512</v>
      </c>
      <c r="N32" s="41">
        <v>909.0733417906016</v>
      </c>
      <c r="O32" s="41">
        <v>916.83327355759559</v>
      </c>
      <c r="P32" s="41">
        <v>923.65253673375059</v>
      </c>
      <c r="Q32" s="41">
        <v>929.67984764338962</v>
      </c>
      <c r="R32" s="41">
        <v>935.03475357734374</v>
      </c>
      <c r="S32" s="41">
        <v>939.81447017498488</v>
      </c>
      <c r="T32" s="41">
        <v>944.09885762119688</v>
      </c>
      <c r="U32" s="41">
        <v>947.95411074692402</v>
      </c>
      <c r="V32" s="41">
        <v>951.43554012429252</v>
      </c>
      <c r="X32" s="41">
        <v>994.93750000000011</v>
      </c>
      <c r="Y32" s="64">
        <v>0.55133452466085464</v>
      </c>
      <c r="Z32" s="64">
        <v>0.67059730976369392</v>
      </c>
      <c r="AA32" s="64">
        <v>0.73191945618854304</v>
      </c>
      <c r="AB32" s="64">
        <v>0.7742992493054901</v>
      </c>
      <c r="AC32" s="64">
        <v>0.80616218868118394</v>
      </c>
      <c r="AD32" s="64">
        <v>0.83123667452715544</v>
      </c>
      <c r="AE32" s="64">
        <v>0.8515504905981548</v>
      </c>
      <c r="AF32" s="64">
        <v>0.8683489529352304</v>
      </c>
      <c r="AG32" s="64">
        <v>0.88245839615990673</v>
      </c>
      <c r="AH32" s="64">
        <v>0.89445708906185573</v>
      </c>
      <c r="AI32" s="64">
        <v>0.90476562882653933</v>
      </c>
      <c r="AJ32" s="64">
        <v>0.91369894268795926</v>
      </c>
      <c r="AK32" s="64">
        <v>0.92149835900003318</v>
      </c>
      <c r="AL32" s="64">
        <v>0.92835232035555049</v>
      </c>
      <c r="AM32" s="64">
        <v>0.93441029978605639</v>
      </c>
      <c r="AN32" s="64">
        <v>0.93979245286999802</v>
      </c>
      <c r="AO32" s="64">
        <v>0.94459648990512945</v>
      </c>
      <c r="AP32" s="64">
        <v>0.94890267742566425</v>
      </c>
      <c r="AQ32" s="64">
        <v>0.95277754707901141</v>
      </c>
      <c r="AR32" s="64">
        <v>0.95627669087183109</v>
      </c>
    </row>
    <row r="33" spans="2:44" x14ac:dyDescent="0.25">
      <c r="B33" t="s">
        <v>525</v>
      </c>
      <c r="C33" s="24">
        <v>503.75112415704609</v>
      </c>
      <c r="D33" s="24">
        <v>588.93317788150011</v>
      </c>
      <c r="E33" s="24">
        <v>641.195788084985</v>
      </c>
      <c r="F33" s="24">
        <v>683.61699145436341</v>
      </c>
      <c r="G33" s="24">
        <v>718.82231306306448</v>
      </c>
      <c r="H33" s="24">
        <v>748.38652738802807</v>
      </c>
      <c r="I33" s="24">
        <v>773.44976846135262</v>
      </c>
      <c r="J33" s="24">
        <v>794.87682296910543</v>
      </c>
      <c r="K33" s="24">
        <v>813.3353799347027</v>
      </c>
      <c r="L33" s="24">
        <v>829.34736090373076</v>
      </c>
      <c r="M33" s="24">
        <v>843.32518536852388</v>
      </c>
      <c r="N33" s="24">
        <v>855.59788923874441</v>
      </c>
      <c r="O33" s="24">
        <v>866.4304945696897</v>
      </c>
      <c r="P33" s="24">
        <v>876.03836942096609</v>
      </c>
      <c r="Q33" s="24">
        <v>884.59798876615582</v>
      </c>
      <c r="R33" s="24">
        <v>892.25508078868927</v>
      </c>
      <c r="S33" s="24">
        <v>899.13085389055163</v>
      </c>
      <c r="T33" s="24">
        <v>905.32680108274792</v>
      </c>
      <c r="U33" s="24">
        <v>910.92843990803044</v>
      </c>
      <c r="V33" s="24">
        <v>916.00824853075108</v>
      </c>
      <c r="X33" s="24">
        <v>981.28125</v>
      </c>
      <c r="Y33" s="6">
        <v>0.51336059275263446</v>
      </c>
      <c r="Z33" s="6">
        <v>0.60016756447909314</v>
      </c>
      <c r="AA33" s="6">
        <v>0.653427127120777</v>
      </c>
      <c r="AB33" s="6">
        <v>0.69665754996782359</v>
      </c>
      <c r="AC33" s="6">
        <v>0.73253444215209906</v>
      </c>
      <c r="AD33" s="6">
        <v>0.76266261827384152</v>
      </c>
      <c r="AE33" s="6">
        <v>0.78820396136311854</v>
      </c>
      <c r="AF33" s="6">
        <v>0.81003975462601108</v>
      </c>
      <c r="AG33" s="6">
        <v>0.82885042380530827</v>
      </c>
      <c r="AH33" s="6">
        <v>0.84516784653098254</v>
      </c>
      <c r="AI33" s="6">
        <v>0.85941230953768233</v>
      </c>
      <c r="AJ33" s="6">
        <v>0.87191912536670235</v>
      </c>
      <c r="AK33" s="6">
        <v>0.88295837158784973</v>
      </c>
      <c r="AL33" s="6">
        <v>0.89274952458427803</v>
      </c>
      <c r="AM33" s="6">
        <v>0.9014724257353901</v>
      </c>
      <c r="AN33" s="6">
        <v>0.90927558311003009</v>
      </c>
      <c r="AO33" s="6">
        <v>0.91628251726052201</v>
      </c>
      <c r="AP33" s="6">
        <v>0.9225966572608495</v>
      </c>
      <c r="AQ33" s="6">
        <v>0.92830515197149688</v>
      </c>
      <c r="AR33" s="6">
        <v>0.93348186213764006</v>
      </c>
    </row>
    <row r="34" spans="2:44" x14ac:dyDescent="0.25">
      <c r="B34" s="91" t="s">
        <v>527</v>
      </c>
      <c r="C34" s="41">
        <v>624.8882032081325</v>
      </c>
      <c r="D34" s="41">
        <v>745.95604486068203</v>
      </c>
      <c r="E34" s="41">
        <v>817.87538109975458</v>
      </c>
      <c r="F34" s="41">
        <v>875.86156914500134</v>
      </c>
      <c r="G34" s="41">
        <v>924.10212751869517</v>
      </c>
      <c r="H34" s="41">
        <v>964.75888359315809</v>
      </c>
      <c r="I34" s="41">
        <v>999.33819853586397</v>
      </c>
      <c r="J34" s="41">
        <v>1028.9807129644337</v>
      </c>
      <c r="K34" s="41">
        <v>1054.5730421055935</v>
      </c>
      <c r="L34" s="41">
        <v>1076.8135881725168</v>
      </c>
      <c r="M34" s="41">
        <v>1096.257984089131</v>
      </c>
      <c r="N34" s="41">
        <v>1113.3520428149661</v>
      </c>
      <c r="O34" s="41">
        <v>1128.4565229523898</v>
      </c>
      <c r="P34" s="41">
        <v>1141.8657209158605</v>
      </c>
      <c r="Q34" s="41">
        <v>1153.8215570415284</v>
      </c>
      <c r="R34" s="41">
        <v>1164.5243373396449</v>
      </c>
      <c r="S34" s="41">
        <v>1174.1410423655159</v>
      </c>
      <c r="T34" s="41">
        <v>1182.8117627395468</v>
      </c>
      <c r="U34" s="41">
        <v>1190.6547351420904</v>
      </c>
      <c r="V34" s="41">
        <v>1197.7703133856826</v>
      </c>
      <c r="X34" s="41">
        <v>1289.5041666666668</v>
      </c>
      <c r="Y34" s="64">
        <v>0.48459572241899107</v>
      </c>
      <c r="Z34" s="64">
        <v>0.57848284956609186</v>
      </c>
      <c r="AA34" s="64">
        <v>0.63425571025019656</v>
      </c>
      <c r="AB34" s="64">
        <v>0.67922352776034811</v>
      </c>
      <c r="AC34" s="64">
        <v>0.71663368867389865</v>
      </c>
      <c r="AD34" s="64">
        <v>0.74816267254648239</v>
      </c>
      <c r="AE34" s="64">
        <v>0.77497865021958479</v>
      </c>
      <c r="AF34" s="64">
        <v>0.79796617922090229</v>
      </c>
      <c r="AG34" s="64">
        <v>0.81781282245224229</v>
      </c>
      <c r="AH34" s="64">
        <v>0.835060185153221</v>
      </c>
      <c r="AI34" s="64">
        <v>0.85013915614009072</v>
      </c>
      <c r="AJ34" s="64">
        <v>0.86339545973934373</v>
      </c>
      <c r="AK34" s="64">
        <v>0.87510886131482557</v>
      </c>
      <c r="AL34" s="64">
        <v>0.88550758534387086</v>
      </c>
      <c r="AM34" s="64">
        <v>0.89477923908080559</v>
      </c>
      <c r="AN34" s="64">
        <v>0.90307915820846751</v>
      </c>
      <c r="AO34" s="64">
        <v>0.91053683479025782</v>
      </c>
      <c r="AP34" s="64">
        <v>0.9172609079636268</v>
      </c>
      <c r="AQ34" s="64">
        <v>0.9233430693131458</v>
      </c>
      <c r="AR34" s="64">
        <v>0.92886114240474793</v>
      </c>
    </row>
    <row r="35" spans="2:44" x14ac:dyDescent="0.25">
      <c r="B35" t="s">
        <v>529</v>
      </c>
      <c r="C35" s="24">
        <v>919.97719843120376</v>
      </c>
      <c r="D35" s="24">
        <v>1171.873790907485</v>
      </c>
      <c r="E35" s="24">
        <v>1292.6016808530123</v>
      </c>
      <c r="F35" s="24">
        <v>1379.2297585596282</v>
      </c>
      <c r="G35" s="24">
        <v>1447.433086631919</v>
      </c>
      <c r="H35" s="24">
        <v>1503.2124488790987</v>
      </c>
      <c r="I35" s="24">
        <v>1549.784920715482</v>
      </c>
      <c r="J35" s="24">
        <v>1589.2150097337046</v>
      </c>
      <c r="K35" s="24">
        <v>1622.9552082883411</v>
      </c>
      <c r="L35" s="24">
        <v>1652.080392095309</v>
      </c>
      <c r="M35" s="24">
        <v>1677.411049028181</v>
      </c>
      <c r="N35" s="24">
        <v>1699.5867999666057</v>
      </c>
      <c r="O35" s="24">
        <v>1719.1144655042615</v>
      </c>
      <c r="P35" s="24">
        <v>1736.4009716146213</v>
      </c>
      <c r="Q35" s="24">
        <v>1751.7767060985723</v>
      </c>
      <c r="R35" s="24">
        <v>1765.5125353084577</v>
      </c>
      <c r="S35" s="24">
        <v>1777.8324526891215</v>
      </c>
      <c r="T35" s="24">
        <v>1788.9231342501541</v>
      </c>
      <c r="U35" s="24">
        <v>1798.9412568917487</v>
      </c>
      <c r="V35" s="24">
        <v>1808.0191704346626</v>
      </c>
      <c r="X35" s="24">
        <v>1924.1624999999999</v>
      </c>
      <c r="Y35" s="6">
        <v>0.47811824543467812</v>
      </c>
      <c r="Z35" s="6">
        <v>0.60903057351314405</v>
      </c>
      <c r="AA35" s="6">
        <v>0.67177365781373055</v>
      </c>
      <c r="AB35" s="6">
        <v>0.71679484376170322</v>
      </c>
      <c r="AC35" s="6">
        <v>0.75224056524951455</v>
      </c>
      <c r="AD35" s="6">
        <v>0.78122946938166538</v>
      </c>
      <c r="AE35" s="6">
        <v>0.8054334915660617</v>
      </c>
      <c r="AF35" s="6">
        <v>0.8259255700772179</v>
      </c>
      <c r="AG35" s="6">
        <v>0.84346057481545411</v>
      </c>
      <c r="AH35" s="6">
        <v>0.85859712581203984</v>
      </c>
      <c r="AI35" s="6">
        <v>0.87176163605110335</v>
      </c>
      <c r="AJ35" s="6">
        <v>0.88328652074167635</v>
      </c>
      <c r="AK35" s="6">
        <v>0.89343517790428906</v>
      </c>
      <c r="AL35" s="6">
        <v>0.90241908966348805</v>
      </c>
      <c r="AM35" s="6">
        <v>0.91040996074841518</v>
      </c>
      <c r="AN35" s="6">
        <v>0.91754856219703784</v>
      </c>
      <c r="AO35" s="6">
        <v>0.92395130488673471</v>
      </c>
      <c r="AP35" s="6">
        <v>0.9297152055765322</v>
      </c>
      <c r="AQ35" s="6">
        <v>0.93492169028954097</v>
      </c>
      <c r="AR35" s="6">
        <v>0.93963954210450662</v>
      </c>
    </row>
    <row r="36" spans="2:44" x14ac:dyDescent="0.25">
      <c r="B36" s="91" t="s">
        <v>531</v>
      </c>
      <c r="C36" s="41">
        <v>1144.0390898660469</v>
      </c>
      <c r="D36" s="41">
        <v>1461.3166506055347</v>
      </c>
      <c r="E36" s="41">
        <v>1598.6223315280051</v>
      </c>
      <c r="F36" s="41">
        <v>1693.7398398045441</v>
      </c>
      <c r="G36" s="41">
        <v>1768.1346713401697</v>
      </c>
      <c r="H36" s="41">
        <v>1829.0364067880419</v>
      </c>
      <c r="I36" s="41">
        <v>1880.013427906576</v>
      </c>
      <c r="J36" s="41">
        <v>1923.2796535209839</v>
      </c>
      <c r="K36" s="41">
        <v>1960.3805863943567</v>
      </c>
      <c r="L36" s="41">
        <v>1992.4622738118967</v>
      </c>
      <c r="M36" s="41">
        <v>2020.4037164442918</v>
      </c>
      <c r="N36" s="41">
        <v>2044.8935676714534</v>
      </c>
      <c r="O36" s="41">
        <v>2066.4799188637362</v>
      </c>
      <c r="P36" s="41">
        <v>2085.6044772930027</v>
      </c>
      <c r="Q36" s="41">
        <v>2102.6269833508422</v>
      </c>
      <c r="R36" s="41">
        <v>2117.8431276649571</v>
      </c>
      <c r="S36" s="41">
        <v>2131.4979577999593</v>
      </c>
      <c r="T36" s="41">
        <v>2143.7960656180267</v>
      </c>
      <c r="U36" s="41">
        <v>2154.9094284303351</v>
      </c>
      <c r="V36" s="41">
        <v>2164.9835118838064</v>
      </c>
      <c r="X36" s="41">
        <v>2294.204166666666</v>
      </c>
      <c r="Y36" s="64">
        <v>0.49866489935299158</v>
      </c>
      <c r="Z36" s="64">
        <v>0.63696015892462432</v>
      </c>
      <c r="AA36" s="64">
        <v>0.69680909604950403</v>
      </c>
      <c r="AB36" s="64">
        <v>0.73826901041045589</v>
      </c>
      <c r="AC36" s="64">
        <v>0.770696303768447</v>
      </c>
      <c r="AD36" s="64">
        <v>0.7972422129480814</v>
      </c>
      <c r="AE36" s="64">
        <v>0.81946212774868987</v>
      </c>
      <c r="AF36" s="64">
        <v>0.83832105331557649</v>
      </c>
      <c r="AG36" s="64">
        <v>0.85449264493432864</v>
      </c>
      <c r="AH36" s="64">
        <v>0.86847644283848491</v>
      </c>
      <c r="AI36" s="64">
        <v>0.88065558671694466</v>
      </c>
      <c r="AJ36" s="64">
        <v>0.89133024749168466</v>
      </c>
      <c r="AK36" s="64">
        <v>0.90073932777578436</v>
      </c>
      <c r="AL36" s="64">
        <v>0.90907535937538397</v>
      </c>
      <c r="AM36" s="64">
        <v>0.91649514629111095</v>
      </c>
      <c r="AN36" s="64">
        <v>0.92312757444863758</v>
      </c>
      <c r="AO36" s="64">
        <v>0.92907945542479398</v>
      </c>
      <c r="AP36" s="64">
        <v>0.93443996692449005</v>
      </c>
      <c r="AQ36" s="64">
        <v>0.93928407058962093</v>
      </c>
      <c r="AR36" s="64">
        <v>0.94367517213142849</v>
      </c>
    </row>
    <row r="37" spans="2:44" x14ac:dyDescent="0.25">
      <c r="B37" t="s">
        <v>533</v>
      </c>
      <c r="C37" s="24">
        <v>1217.2289567331347</v>
      </c>
      <c r="D37" s="24">
        <v>1573.0084775321172</v>
      </c>
      <c r="E37" s="24">
        <v>1701.5892029961171</v>
      </c>
      <c r="F37" s="24">
        <v>1785.5371441421107</v>
      </c>
      <c r="G37" s="24">
        <v>1850.6077326333063</v>
      </c>
      <c r="H37" s="24">
        <v>1904.1121949764977</v>
      </c>
      <c r="I37" s="24">
        <v>1949.196597384029</v>
      </c>
      <c r="J37" s="24">
        <v>1987.6965315709165</v>
      </c>
      <c r="K37" s="24">
        <v>2020.8792263049347</v>
      </c>
      <c r="L37" s="24">
        <v>2049.692443437983</v>
      </c>
      <c r="M37" s="24">
        <v>2074.8727981204183</v>
      </c>
      <c r="N37" s="24">
        <v>2097.0048178402276</v>
      </c>
      <c r="O37" s="24">
        <v>2116.5588726078013</v>
      </c>
      <c r="P37" s="24">
        <v>2133.9175185356385</v>
      </c>
      <c r="Q37" s="24">
        <v>2149.3946819992334</v>
      </c>
      <c r="R37" s="24">
        <v>2163.2500144949217</v>
      </c>
      <c r="S37" s="24">
        <v>2175.6998231298585</v>
      </c>
      <c r="T37" s="24">
        <v>2186.9255010768475</v>
      </c>
      <c r="U37" s="24">
        <v>2197.080098149388</v>
      </c>
      <c r="V37" s="24">
        <v>2206.2934886827529</v>
      </c>
      <c r="X37" s="24">
        <v>2325.2104166666668</v>
      </c>
      <c r="Y37" s="6">
        <v>0.52349195926883374</v>
      </c>
      <c r="Z37" s="6">
        <v>0.67650156143164131</v>
      </c>
      <c r="AA37" s="6">
        <v>0.73180009464926221</v>
      </c>
      <c r="AB37" s="6">
        <v>0.76790346858233538</v>
      </c>
      <c r="AC37" s="6">
        <v>0.79588828579491189</v>
      </c>
      <c r="AD37" s="6">
        <v>0.81889887527089289</v>
      </c>
      <c r="AE37" s="6">
        <v>0.83828826131715128</v>
      </c>
      <c r="AF37" s="6">
        <v>0.8548458743017342</v>
      </c>
      <c r="AG37" s="6">
        <v>0.86911670953289044</v>
      </c>
      <c r="AH37" s="6">
        <v>0.88150836962804602</v>
      </c>
      <c r="AI37" s="6">
        <v>0.8923376496372647</v>
      </c>
      <c r="AJ37" s="6">
        <v>0.90185593648183204</v>
      </c>
      <c r="AK37" s="6">
        <v>0.91026552153590456</v>
      </c>
      <c r="AL37" s="6">
        <v>0.91773093017308149</v>
      </c>
      <c r="AM37" s="6">
        <v>0.92438717227171374</v>
      </c>
      <c r="AN37" s="6">
        <v>0.93034591578859116</v>
      </c>
      <c r="AO37" s="6">
        <v>0.93570018761951834</v>
      </c>
      <c r="AP37" s="6">
        <v>0.94052799927326181</v>
      </c>
      <c r="AQ37" s="6">
        <v>0.94489517266959366</v>
      </c>
      <c r="AR37" s="6">
        <v>0.9488575626826975</v>
      </c>
    </row>
    <row r="38" spans="2:44" x14ac:dyDescent="0.25">
      <c r="B38" s="91" t="s">
        <v>535</v>
      </c>
      <c r="C38" s="41">
        <v>1481.9857226543309</v>
      </c>
      <c r="D38" s="41">
        <v>1919.9739089365371</v>
      </c>
      <c r="E38" s="41">
        <v>2068.5188698165584</v>
      </c>
      <c r="F38" s="41">
        <v>2164.3174999520224</v>
      </c>
      <c r="G38" s="41">
        <v>2239.0620708433116</v>
      </c>
      <c r="H38" s="41">
        <v>2301.0524910634617</v>
      </c>
      <c r="I38" s="41">
        <v>2353.6547341278506</v>
      </c>
      <c r="J38" s="41">
        <v>2398.8102524852907</v>
      </c>
      <c r="K38" s="41">
        <v>2437.8805196672606</v>
      </c>
      <c r="L38" s="41">
        <v>2471.9049788442007</v>
      </c>
      <c r="M38" s="41">
        <v>2501.705996165686</v>
      </c>
      <c r="N38" s="41">
        <v>2527.9451285820401</v>
      </c>
      <c r="O38" s="41">
        <v>2551.1602588782389</v>
      </c>
      <c r="P38" s="41">
        <v>2571.7922928430894</v>
      </c>
      <c r="Q38" s="41">
        <v>2590.2052259382544</v>
      </c>
      <c r="R38" s="41">
        <v>2606.7015455552632</v>
      </c>
      <c r="S38" s="41">
        <v>2621.5341919703092</v>
      </c>
      <c r="T38" s="41">
        <v>2634.9159240664667</v>
      </c>
      <c r="U38" s="41">
        <v>2647.0267048373676</v>
      </c>
      <c r="V38" s="41">
        <v>2658.0195638980276</v>
      </c>
      <c r="X38" s="41">
        <v>2800.2308333333331</v>
      </c>
      <c r="Y38" s="64">
        <v>0.52923698468465463</v>
      </c>
      <c r="Z38" s="64">
        <v>0.68564844229325284</v>
      </c>
      <c r="AA38" s="64">
        <v>0.7386958407833254</v>
      </c>
      <c r="AB38" s="64">
        <v>0.77290681689111562</v>
      </c>
      <c r="AC38" s="64">
        <v>0.79959910597012518</v>
      </c>
      <c r="AD38" s="64">
        <v>0.8217367167278633</v>
      </c>
      <c r="AE38" s="64">
        <v>0.84052168346639899</v>
      </c>
      <c r="AF38" s="64">
        <v>0.85664732490278306</v>
      </c>
      <c r="AG38" s="64">
        <v>0.87059984150137415</v>
      </c>
      <c r="AH38" s="64">
        <v>0.88275043236407036</v>
      </c>
      <c r="AI38" s="64">
        <v>0.89339277547619544</v>
      </c>
      <c r="AJ38" s="64">
        <v>0.90276312170051709</v>
      </c>
      <c r="AK38" s="64">
        <v>0.91105355619607753</v>
      </c>
      <c r="AL38" s="64">
        <v>0.91842153233549129</v>
      </c>
      <c r="AM38" s="64">
        <v>0.92499703778167863</v>
      </c>
      <c r="AN38" s="64">
        <v>0.93088809484048973</v>
      </c>
      <c r="AO38" s="64">
        <v>0.93618503187813717</v>
      </c>
      <c r="AP38" s="64">
        <v>0.94096382794625577</v>
      </c>
      <c r="AQ38" s="64">
        <v>0.94528875024435233</v>
      </c>
      <c r="AR38" s="64">
        <v>0.94921444770107744</v>
      </c>
    </row>
    <row r="39" spans="2:44" x14ac:dyDescent="0.25">
      <c r="B39" t="s">
        <v>537</v>
      </c>
      <c r="C39" s="24">
        <v>1774.1655175072681</v>
      </c>
      <c r="D39" s="24">
        <v>2321.5206534678018</v>
      </c>
      <c r="E39" s="24">
        <v>2514.6368350015609</v>
      </c>
      <c r="F39" s="24">
        <v>2642.5253400022925</v>
      </c>
      <c r="G39" s="24">
        <v>2743.6903775263827</v>
      </c>
      <c r="H39" s="24">
        <v>2828.1855289943701</v>
      </c>
      <c r="I39" s="24">
        <v>2900.1708305997886</v>
      </c>
      <c r="J39" s="24">
        <v>2962.1217281437675</v>
      </c>
      <c r="K39" s="24">
        <v>3015.8178304897301</v>
      </c>
      <c r="L39" s="24">
        <v>3062.6397676883826</v>
      </c>
      <c r="M39" s="24">
        <v>3103.6908593115968</v>
      </c>
      <c r="N39" s="24">
        <v>3139.8645241530035</v>
      </c>
      <c r="O39" s="24">
        <v>3171.8904624774218</v>
      </c>
      <c r="P39" s="24">
        <v>3200.3687852432486</v>
      </c>
      <c r="Q39" s="24">
        <v>3225.7961570964967</v>
      </c>
      <c r="R39" s="24">
        <v>3248.5861220349248</v>
      </c>
      <c r="S39" s="24">
        <v>3269.0850296762401</v>
      </c>
      <c r="T39" s="24">
        <v>3287.5845867549187</v>
      </c>
      <c r="U39" s="24">
        <v>3304.3318027327687</v>
      </c>
      <c r="V39" s="24">
        <v>3319.5369139324539</v>
      </c>
      <c r="X39" s="24">
        <v>3516.5395000000003</v>
      </c>
      <c r="Y39" s="6">
        <v>0.50452028692049899</v>
      </c>
      <c r="Z39" s="6">
        <v>0.66017192568654548</v>
      </c>
      <c r="AA39" s="6">
        <v>0.71508846552173255</v>
      </c>
      <c r="AB39" s="6">
        <v>0.75145618014593385</v>
      </c>
      <c r="AC39" s="6">
        <v>0.78022452969073219</v>
      </c>
      <c r="AD39" s="6">
        <v>0.80425245585734773</v>
      </c>
      <c r="AE39" s="6">
        <v>0.82472295010472318</v>
      </c>
      <c r="AF39" s="6">
        <v>0.84233995612555101</v>
      </c>
      <c r="AG39" s="6">
        <v>0.85760954213360319</v>
      </c>
      <c r="AH39" s="6">
        <v>0.8709243185490686</v>
      </c>
      <c r="AI39" s="6">
        <v>0.88259803688017624</v>
      </c>
      <c r="AJ39" s="6">
        <v>0.89288475905161968</v>
      </c>
      <c r="AK39" s="6">
        <v>0.90199199027265908</v>
      </c>
      <c r="AL39" s="6">
        <v>0.91009038438022616</v>
      </c>
      <c r="AM39" s="6">
        <v>0.91732117813449743</v>
      </c>
      <c r="AN39" s="6">
        <v>0.92380197123761143</v>
      </c>
      <c r="AO39" s="6">
        <v>0.92963125529408663</v>
      </c>
      <c r="AP39" s="6">
        <v>0.93489198308590549</v>
      </c>
      <c r="AQ39" s="6">
        <v>0.93965439681049179</v>
      </c>
      <c r="AR39" s="6">
        <v>0.94397828147030727</v>
      </c>
    </row>
    <row r="40" spans="2:44" x14ac:dyDescent="0.25">
      <c r="B40" s="91" t="s">
        <v>539</v>
      </c>
      <c r="C40" s="41">
        <v>2234.7337897786815</v>
      </c>
      <c r="D40" s="41">
        <v>2956.0822298555545</v>
      </c>
      <c r="E40" s="41">
        <v>3215.1807657677209</v>
      </c>
      <c r="F40" s="41">
        <v>3384.1879019714502</v>
      </c>
      <c r="G40" s="41">
        <v>3515.6276289940702</v>
      </c>
      <c r="H40" s="41">
        <v>3624.0407735786744</v>
      </c>
      <c r="I40" s="41">
        <v>3715.5962277376361</v>
      </c>
      <c r="J40" s="41">
        <v>3793.8983196097784</v>
      </c>
      <c r="K40" s="41">
        <v>3861.4553089808087</v>
      </c>
      <c r="L40" s="41">
        <v>3920.157994806219</v>
      </c>
      <c r="M40" s="41">
        <v>3971.4849504288595</v>
      </c>
      <c r="N40" s="41">
        <v>4016.6145871329668</v>
      </c>
      <c r="O40" s="41">
        <v>4056.4980964874076</v>
      </c>
      <c r="P40" s="41">
        <v>4091.9107910202129</v>
      </c>
      <c r="Q40" s="41">
        <v>4123.489908277742</v>
      </c>
      <c r="R40" s="41">
        <v>4151.7631360615087</v>
      </c>
      <c r="S40" s="41">
        <v>4177.1704666508485</v>
      </c>
      <c r="T40" s="41">
        <v>4200.0811283333587</v>
      </c>
      <c r="U40" s="41">
        <v>4220.8068254063692</v>
      </c>
      <c r="V40" s="41">
        <v>4239.6121775849906</v>
      </c>
      <c r="X40" s="41">
        <v>4482.2808999999997</v>
      </c>
      <c r="Y40" s="64">
        <v>0.4985706696290903</v>
      </c>
      <c r="Z40" s="64">
        <v>0.65950401052632701</v>
      </c>
      <c r="AA40" s="64">
        <v>0.71730907488812701</v>
      </c>
      <c r="AB40" s="64">
        <v>0.75501468503936253</v>
      </c>
      <c r="AC40" s="64">
        <v>0.78433897995863455</v>
      </c>
      <c r="AD40" s="64">
        <v>0.80852602825018727</v>
      </c>
      <c r="AE40" s="64">
        <v>0.82895211403141567</v>
      </c>
      <c r="AF40" s="64">
        <v>0.84642136542798529</v>
      </c>
      <c r="AG40" s="64">
        <v>0.86149337695029526</v>
      </c>
      <c r="AH40" s="64">
        <v>0.87458998716618119</v>
      </c>
      <c r="AI40" s="64">
        <v>0.88604106682132744</v>
      </c>
      <c r="AJ40" s="64">
        <v>0.89610952029645596</v>
      </c>
      <c r="AK40" s="64">
        <v>0.90500755909505981</v>
      </c>
      <c r="AL40" s="64">
        <v>0.91290815598375663</v>
      </c>
      <c r="AM40" s="64">
        <v>0.91995347910429759</v>
      </c>
      <c r="AN40" s="64">
        <v>0.92626125597382991</v>
      </c>
      <c r="AO40" s="64">
        <v>0.93192964917724119</v>
      </c>
      <c r="AP40" s="64">
        <v>0.93704103380342785</v>
      </c>
      <c r="AQ40" s="64">
        <v>0.94166495129887318</v>
      </c>
      <c r="AR40" s="64">
        <v>0.94586043850687507</v>
      </c>
    </row>
    <row r="41" spans="2:44" x14ac:dyDescent="0.25">
      <c r="B41" t="s">
        <v>541</v>
      </c>
      <c r="C41" s="24">
        <v>2572.4162942192361</v>
      </c>
      <c r="D41" s="24">
        <v>3387.4696243064727</v>
      </c>
      <c r="E41" s="24">
        <v>3673.1720050529921</v>
      </c>
      <c r="F41" s="24">
        <v>3857.2937701568094</v>
      </c>
      <c r="G41" s="24">
        <v>4000.1905943788847</v>
      </c>
      <c r="H41" s="24">
        <v>4118.1514954769409</v>
      </c>
      <c r="I41" s="24">
        <v>4217.9039660912485</v>
      </c>
      <c r="J41" s="24">
        <v>4303.3228647066289</v>
      </c>
      <c r="K41" s="24">
        <v>4377.0966641548957</v>
      </c>
      <c r="L41" s="24">
        <v>4441.2556677354742</v>
      </c>
      <c r="M41" s="24">
        <v>4497.3921782318403</v>
      </c>
      <c r="N41" s="24">
        <v>4546.778820120574</v>
      </c>
      <c r="O41" s="24">
        <v>4590.4452942668959</v>
      </c>
      <c r="P41" s="24">
        <v>4629.2325591283943</v>
      </c>
      <c r="Q41" s="24">
        <v>4663.8329194249336</v>
      </c>
      <c r="R41" s="24">
        <v>4694.8204204774456</v>
      </c>
      <c r="S41" s="24">
        <v>4722.6742316790269</v>
      </c>
      <c r="T41" s="24">
        <v>4747.7968258545116</v>
      </c>
      <c r="U41" s="24">
        <v>4770.5282357754386</v>
      </c>
      <c r="V41" s="24">
        <v>4791.1573216294946</v>
      </c>
      <c r="X41" s="24">
        <v>5057.7185799999997</v>
      </c>
      <c r="Y41" s="6">
        <v>0.50861198651729578</v>
      </c>
      <c r="Z41" s="6">
        <v>0.66976237818009887</v>
      </c>
      <c r="AA41" s="6">
        <v>0.72625076839545943</v>
      </c>
      <c r="AB41" s="6">
        <v>0.76265488265992243</v>
      </c>
      <c r="AC41" s="6">
        <v>0.79090810038285775</v>
      </c>
      <c r="AD41" s="6">
        <v>0.814231047128949</v>
      </c>
      <c r="AE41" s="6">
        <v>0.83395386662483084</v>
      </c>
      <c r="AF41" s="6">
        <v>0.85084268660646378</v>
      </c>
      <c r="AG41" s="6">
        <v>0.86542906548092202</v>
      </c>
      <c r="AH41" s="6">
        <v>0.87811442995222455</v>
      </c>
      <c r="AI41" s="6">
        <v>0.88921360631176927</v>
      </c>
      <c r="AJ41" s="6">
        <v>0.89897821482202245</v>
      </c>
      <c r="AK41" s="6">
        <v>0.9076118454710258</v>
      </c>
      <c r="AL41" s="6">
        <v>0.91528077055018642</v>
      </c>
      <c r="AM41" s="6">
        <v>0.92212187089004349</v>
      </c>
      <c r="AN41" s="6">
        <v>0.92824864535611351</v>
      </c>
      <c r="AO41" s="6">
        <v>0.93375583417277186</v>
      </c>
      <c r="AP41" s="6">
        <v>0.93872301330267205</v>
      </c>
      <c r="AQ41" s="6">
        <v>0.94321741321072849</v>
      </c>
      <c r="AR41" s="6">
        <v>0.94729614664117889</v>
      </c>
    </row>
    <row r="42" spans="2:44" x14ac:dyDescent="0.25">
      <c r="B42" s="91" t="s">
        <v>543</v>
      </c>
      <c r="C42" s="41">
        <v>2724.3503307918863</v>
      </c>
      <c r="D42" s="41">
        <v>3601.1019506789021</v>
      </c>
      <c r="E42" s="41">
        <v>3876.8136750632621</v>
      </c>
      <c r="F42" s="41">
        <v>4045.1700458931145</v>
      </c>
      <c r="G42" s="41">
        <v>4173.937997792862</v>
      </c>
      <c r="H42" s="41">
        <v>4280.1249859745349</v>
      </c>
      <c r="I42" s="41">
        <v>4370.1329595473717</v>
      </c>
      <c r="J42" s="41">
        <v>4447.4243653822514</v>
      </c>
      <c r="K42" s="41">
        <v>4514.3474315950352</v>
      </c>
      <c r="L42" s="41">
        <v>4572.6722615236686</v>
      </c>
      <c r="M42" s="41">
        <v>4623.7940737049757</v>
      </c>
      <c r="N42" s="41">
        <v>4668.8349863796548</v>
      </c>
      <c r="O42" s="41">
        <v>4708.7081922139268</v>
      </c>
      <c r="P42" s="41">
        <v>4744.1631759664906</v>
      </c>
      <c r="Q42" s="41">
        <v>4775.8194650504465</v>
      </c>
      <c r="R42" s="41">
        <v>4804.1925020315484</v>
      </c>
      <c r="S42" s="41">
        <v>4829.7137555923919</v>
      </c>
      <c r="T42" s="41">
        <v>4852.7464945609781</v>
      </c>
      <c r="U42" s="41">
        <v>4873.5982496662</v>
      </c>
      <c r="V42" s="41">
        <v>4892.5307229227483</v>
      </c>
      <c r="X42" s="41">
        <v>5138.0004626666669</v>
      </c>
      <c r="Y42" s="64">
        <v>0.53023551682942527</v>
      </c>
      <c r="Z42" s="64">
        <v>0.70087614371484486</v>
      </c>
      <c r="AA42" s="64">
        <v>0.75453743206771962</v>
      </c>
      <c r="AB42" s="64">
        <v>0.78730433663558608</v>
      </c>
      <c r="AC42" s="64">
        <v>0.8123662168038327</v>
      </c>
      <c r="AD42" s="64">
        <v>0.83303320368973122</v>
      </c>
      <c r="AE42" s="64">
        <v>0.85055129739697122</v>
      </c>
      <c r="AF42" s="64">
        <v>0.8655943878747725</v>
      </c>
      <c r="AG42" s="64">
        <v>0.87861950663430843</v>
      </c>
      <c r="AH42" s="64">
        <v>0.88997116577728219</v>
      </c>
      <c r="AI42" s="64">
        <v>0.89992091423541576</v>
      </c>
      <c r="AJ42" s="64">
        <v>0.90868714790977045</v>
      </c>
      <c r="AK42" s="64">
        <v>0.91644759988403468</v>
      </c>
      <c r="AL42" s="64">
        <v>0.92334814105957252</v>
      </c>
      <c r="AM42" s="64">
        <v>0.92950934896797477</v>
      </c>
      <c r="AN42" s="64">
        <v>0.93503154328992233</v>
      </c>
      <c r="AO42" s="64">
        <v>0.93999870001680152</v>
      </c>
      <c r="AP42" s="64">
        <v>0.94448152152216047</v>
      </c>
      <c r="AQ42" s="64">
        <v>0.94853986197127749</v>
      </c>
      <c r="AR42" s="64">
        <v>0.95222465596732986</v>
      </c>
    </row>
    <row r="43" spans="2:44" x14ac:dyDescent="0.25">
      <c r="B43" t="s">
        <v>545</v>
      </c>
      <c r="C43" s="24">
        <v>3112.9370602594227</v>
      </c>
      <c r="D43" s="24">
        <v>4119.1265933549985</v>
      </c>
      <c r="E43" s="24">
        <v>4431.9808411998674</v>
      </c>
      <c r="F43" s="24">
        <v>4624.5329416893101</v>
      </c>
      <c r="G43" s="24">
        <v>4773.2862939604265</v>
      </c>
      <c r="H43" s="24">
        <v>4896.8392637611923</v>
      </c>
      <c r="I43" s="24">
        <v>5002.0649404430833</v>
      </c>
      <c r="J43" s="24">
        <v>5092.7097630959724</v>
      </c>
      <c r="K43" s="24">
        <v>5171.365527681297</v>
      </c>
      <c r="L43" s="24">
        <v>5240.0215357426796</v>
      </c>
      <c r="M43" s="24">
        <v>5300.2668107691006</v>
      </c>
      <c r="N43" s="24">
        <v>5353.3912258744522</v>
      </c>
      <c r="O43" s="24">
        <v>5400.4513581565161</v>
      </c>
      <c r="P43" s="24">
        <v>5442.3184488469424</v>
      </c>
      <c r="Q43" s="24">
        <v>5479.7151666553927</v>
      </c>
      <c r="R43" s="24">
        <v>5513.2443424892153</v>
      </c>
      <c r="S43" s="24">
        <v>5543.4116181026293</v>
      </c>
      <c r="T43" s="24">
        <v>5570.6433903805664</v>
      </c>
      <c r="U43" s="24">
        <v>5595.3010935250795</v>
      </c>
      <c r="V43" s="24">
        <v>5617.6926200346061</v>
      </c>
      <c r="X43" s="24">
        <v>5908.1880135333331</v>
      </c>
      <c r="Y43" s="6">
        <v>0.52688524013266147</v>
      </c>
      <c r="Z43" s="6">
        <v>0.69718949090985272</v>
      </c>
      <c r="AA43" s="6">
        <v>0.75014214697432513</v>
      </c>
      <c r="AB43" s="6">
        <v>0.78273286684450893</v>
      </c>
      <c r="AC43" s="6">
        <v>0.80791035813801226</v>
      </c>
      <c r="AD43" s="6">
        <v>0.82882251758821168</v>
      </c>
      <c r="AE43" s="6">
        <v>0.84663266114506197</v>
      </c>
      <c r="AF43" s="6">
        <v>0.86197489846812236</v>
      </c>
      <c r="AG43" s="6">
        <v>0.87528790821072966</v>
      </c>
      <c r="AH43" s="6">
        <v>0.88690839285071044</v>
      </c>
      <c r="AI43" s="6">
        <v>0.89710530515079678</v>
      </c>
      <c r="AJ43" s="6">
        <v>0.90609696468899437</v>
      </c>
      <c r="AK43" s="6">
        <v>0.91406220414553629</v>
      </c>
      <c r="AL43" s="6">
        <v>0.92114848687630335</v>
      </c>
      <c r="AM43" s="6">
        <v>0.92747812935260732</v>
      </c>
      <c r="AN43" s="6">
        <v>0.9331531647030431</v>
      </c>
      <c r="AO43" s="6">
        <v>0.93825917614755239</v>
      </c>
      <c r="AP43" s="6">
        <v>0.94286833418645699</v>
      </c>
      <c r="AQ43" s="6">
        <v>0.94704181395521725</v>
      </c>
      <c r="AR43" s="6">
        <v>0.95083172830090779</v>
      </c>
    </row>
    <row r="44" spans="2:44" x14ac:dyDescent="0.25">
      <c r="B44" s="91" t="s">
        <v>547</v>
      </c>
      <c r="C44" s="41">
        <v>3646.0138758353851</v>
      </c>
      <c r="D44" s="41">
        <v>4868.2365467453337</v>
      </c>
      <c r="E44" s="41">
        <v>5268.0021914625449</v>
      </c>
      <c r="F44" s="41">
        <v>5523.4838265645722</v>
      </c>
      <c r="G44" s="41">
        <v>5724.3118687850683</v>
      </c>
      <c r="H44" s="41">
        <v>5892.3643748098939</v>
      </c>
      <c r="I44" s="41">
        <v>6035.9947888169108</v>
      </c>
      <c r="J44" s="41">
        <v>6159.9618725947039</v>
      </c>
      <c r="K44" s="41">
        <v>6267.6625205231721</v>
      </c>
      <c r="L44" s="41">
        <v>6361.7497144736526</v>
      </c>
      <c r="M44" s="41">
        <v>6444.362527992369</v>
      </c>
      <c r="N44" s="41">
        <v>6517.2466811600934</v>
      </c>
      <c r="O44" s="41">
        <v>6581.8369497222138</v>
      </c>
      <c r="P44" s="41">
        <v>6639.319111893753</v>
      </c>
      <c r="Q44" s="41">
        <v>6690.6783399510959</v>
      </c>
      <c r="R44" s="41">
        <v>6736.7374553280806</v>
      </c>
      <c r="S44" s="41">
        <v>6778.1872974257731</v>
      </c>
      <c r="T44" s="41">
        <v>6815.6108995566337</v>
      </c>
      <c r="U44" s="41">
        <v>6849.5027958616511</v>
      </c>
      <c r="V44" s="41">
        <v>6880.2844988206716</v>
      </c>
      <c r="X44" s="41">
        <v>7279.9789079066677</v>
      </c>
      <c r="Y44" s="64">
        <v>0.50082753287588622</v>
      </c>
      <c r="Z44" s="64">
        <v>0.66871574881323081</v>
      </c>
      <c r="AA44" s="64">
        <v>0.72362877119617097</v>
      </c>
      <c r="AB44" s="64">
        <v>0.7587225040673683</v>
      </c>
      <c r="AC44" s="64">
        <v>0.78630885352813118</v>
      </c>
      <c r="AD44" s="64">
        <v>0.80939305585216625</v>
      </c>
      <c r="AE44" s="64">
        <v>0.82912256548728658</v>
      </c>
      <c r="AF44" s="64">
        <v>0.8461510603972312</v>
      </c>
      <c r="AG44" s="64">
        <v>0.86094514830475199</v>
      </c>
      <c r="AH44" s="64">
        <v>0.87386925085239719</v>
      </c>
      <c r="AI44" s="64">
        <v>0.88521719767529139</v>
      </c>
      <c r="AJ44" s="64">
        <v>0.89522878618258317</v>
      </c>
      <c r="AK44" s="64">
        <v>0.90410110152569079</v>
      </c>
      <c r="AL44" s="64">
        <v>0.91199702579946973</v>
      </c>
      <c r="AM44" s="64">
        <v>0.91905188525813697</v>
      </c>
      <c r="AN44" s="64">
        <v>0.92537870515138698</v>
      </c>
      <c r="AO44" s="64">
        <v>0.93107238127628267</v>
      </c>
      <c r="AP44" s="64">
        <v>0.93621300085832782</v>
      </c>
      <c r="AQ44" s="64">
        <v>0.94086849460820776</v>
      </c>
      <c r="AR44" s="64">
        <v>0.94509676275958787</v>
      </c>
    </row>
    <row r="45" spans="2:44" x14ac:dyDescent="0.25">
      <c r="B45" t="s">
        <v>549</v>
      </c>
      <c r="C45" s="24">
        <v>4533.8395985630887</v>
      </c>
      <c r="D45" s="24">
        <v>6072.5383319466946</v>
      </c>
      <c r="E45" s="24">
        <v>6583.1271662339177</v>
      </c>
      <c r="F45" s="24">
        <v>6908.0033321937381</v>
      </c>
      <c r="G45" s="24">
        <v>7161.2901093204318</v>
      </c>
      <c r="H45" s="24">
        <v>7371.8464628370157</v>
      </c>
      <c r="I45" s="24">
        <v>7550.9572657666058</v>
      </c>
      <c r="J45" s="24">
        <v>7705.0266630973265</v>
      </c>
      <c r="K45" s="24">
        <v>7838.5482231338574</v>
      </c>
      <c r="L45" s="24">
        <v>7954.9736544734415</v>
      </c>
      <c r="M45" s="24">
        <v>8057.0509929876471</v>
      </c>
      <c r="N45" s="24">
        <v>8147.0024053684647</v>
      </c>
      <c r="O45" s="24">
        <v>8226.641977120742</v>
      </c>
      <c r="P45" s="24">
        <v>8297.4614166163828</v>
      </c>
      <c r="Q45" s="24">
        <v>8360.6952757773015</v>
      </c>
      <c r="R45" s="24">
        <v>8417.3715251368358</v>
      </c>
      <c r="S45" s="24">
        <v>8468.3511426666701</v>
      </c>
      <c r="T45" s="24">
        <v>8514.3593031904675</v>
      </c>
      <c r="U45" s="24">
        <v>8556.0100905157433</v>
      </c>
      <c r="V45" s="24">
        <v>8593.8261872226212</v>
      </c>
      <c r="X45" s="24">
        <v>9083.8406144879991</v>
      </c>
      <c r="Y45" s="6">
        <v>0.49911043037588937</v>
      </c>
      <c r="Z45" s="6">
        <v>0.66849899614723329</v>
      </c>
      <c r="AA45" s="6">
        <v>0.72470747183018125</v>
      </c>
      <c r="AB45" s="6">
        <v>0.76047165789941595</v>
      </c>
      <c r="AC45" s="6">
        <v>0.7883548834948455</v>
      </c>
      <c r="AD45" s="6">
        <v>0.81153410497752576</v>
      </c>
      <c r="AE45" s="6">
        <v>0.83125162431003385</v>
      </c>
      <c r="AF45" s="6">
        <v>0.84821244560460751</v>
      </c>
      <c r="AG45" s="6">
        <v>0.86291124600226909</v>
      </c>
      <c r="AH45" s="6">
        <v>0.87572800889811897</v>
      </c>
      <c r="AI45" s="6">
        <v>0.88696525345648347</v>
      </c>
      <c r="AJ45" s="6">
        <v>0.89686760822010103</v>
      </c>
      <c r="AK45" s="6">
        <v>0.90563477787136715</v>
      </c>
      <c r="AL45" s="6">
        <v>0.91343097801414475</v>
      </c>
      <c r="AM45" s="6">
        <v>0.92039211503146157</v>
      </c>
      <c r="AN45" s="6">
        <v>0.92663135367124361</v>
      </c>
      <c r="AO45" s="6">
        <v>0.9322434752058868</v>
      </c>
      <c r="AP45" s="6">
        <v>0.9373083109374184</v>
      </c>
      <c r="AQ45" s="6">
        <v>0.94189346264724105</v>
      </c>
      <c r="AR45" s="6">
        <v>0.94605647015824512</v>
      </c>
    </row>
    <row r="46" spans="2:44" x14ac:dyDescent="0.25">
      <c r="B46" s="91" t="s">
        <v>551</v>
      </c>
      <c r="C46" s="41">
        <v>5272.7682592782994</v>
      </c>
      <c r="D46" s="41">
        <v>7057.2964059903579</v>
      </c>
      <c r="E46" s="41">
        <v>7633.3444630306067</v>
      </c>
      <c r="F46" s="41">
        <v>7992.7539003820257</v>
      </c>
      <c r="G46" s="41">
        <v>8271.0901692451698</v>
      </c>
      <c r="H46" s="41">
        <v>8502.0881135464479</v>
      </c>
      <c r="I46" s="41">
        <v>8698.5688151117938</v>
      </c>
      <c r="J46" s="41">
        <v>8867.6347853398365</v>
      </c>
      <c r="K46" s="41">
        <v>9014.2120457498058</v>
      </c>
      <c r="L46" s="41">
        <v>9142.0704218617939</v>
      </c>
      <c r="M46" s="41">
        <v>9254.2095701433009</v>
      </c>
      <c r="N46" s="41">
        <v>9353.0564060173692</v>
      </c>
      <c r="O46" s="41">
        <v>9440.5937450998044</v>
      </c>
      <c r="P46" s="41">
        <v>9518.4533449238188</v>
      </c>
      <c r="Q46" s="41">
        <v>9587.9866361709937</v>
      </c>
      <c r="R46" s="41">
        <v>9650.31961501968</v>
      </c>
      <c r="S46" s="41">
        <v>9706.3958686976894</v>
      </c>
      <c r="T46" s="41">
        <v>9757.0105190069498</v>
      </c>
      <c r="U46" s="41">
        <v>9802.8371503248454</v>
      </c>
      <c r="V46" s="41">
        <v>9844.4492884617157</v>
      </c>
      <c r="X46" s="41">
        <v>10384.1260623856</v>
      </c>
      <c r="Y46" s="64">
        <v>0.50777198077148133</v>
      </c>
      <c r="Z46" s="64">
        <v>0.67962352956730654</v>
      </c>
      <c r="AA46" s="64">
        <v>0.73509743787499426</v>
      </c>
      <c r="AB46" s="64">
        <v>0.76970886643356184</v>
      </c>
      <c r="AC46" s="64">
        <v>0.79651288125300446</v>
      </c>
      <c r="AD46" s="64">
        <v>0.81875817593774658</v>
      </c>
      <c r="AE46" s="64">
        <v>0.83767943136019918</v>
      </c>
      <c r="AF46" s="64">
        <v>0.85396062529142946</v>
      </c>
      <c r="AG46" s="64">
        <v>0.86807613771196102</v>
      </c>
      <c r="AH46" s="64">
        <v>0.8803890059633519</v>
      </c>
      <c r="AI46" s="64">
        <v>0.89118809946508704</v>
      </c>
      <c r="AJ46" s="64">
        <v>0.90070713219641352</v>
      </c>
      <c r="AK46" s="64">
        <v>0.90913705095476927</v>
      </c>
      <c r="AL46" s="64">
        <v>0.91663499535146198</v>
      </c>
      <c r="AM46" s="64">
        <v>0.92333110928819906</v>
      </c>
      <c r="AN46" s="64">
        <v>0.9293338271360182</v>
      </c>
      <c r="AO46" s="64">
        <v>0.93473401713189408</v>
      </c>
      <c r="AP46" s="64">
        <v>0.93960825016847116</v>
      </c>
      <c r="AQ46" s="64">
        <v>0.94402139298304977</v>
      </c>
      <c r="AR46" s="64">
        <v>0.94802867658947687</v>
      </c>
    </row>
    <row r="47" spans="2:44" x14ac:dyDescent="0.25">
      <c r="B47" t="s">
        <v>553</v>
      </c>
      <c r="C47" s="24">
        <v>5782.4572005351565</v>
      </c>
      <c r="D47" s="24">
        <v>7783.736807026371</v>
      </c>
      <c r="E47" s="24">
        <v>8368.2603696464121</v>
      </c>
      <c r="F47" s="24">
        <v>8709.5818725850022</v>
      </c>
      <c r="G47" s="24">
        <v>8967.6085962557936</v>
      </c>
      <c r="H47" s="24">
        <v>9180.3851946835384</v>
      </c>
      <c r="I47" s="24">
        <v>9361.2181197791197</v>
      </c>
      <c r="J47" s="24">
        <v>9516.9314690159226</v>
      </c>
      <c r="K47" s="24">
        <v>9652.0723576643413</v>
      </c>
      <c r="L47" s="24">
        <v>9770.073307878065</v>
      </c>
      <c r="M47" s="24">
        <v>9873.6586019889946</v>
      </c>
      <c r="N47" s="24">
        <v>9965.0350024379186</v>
      </c>
      <c r="O47" s="24">
        <v>10046.009383376904</v>
      </c>
      <c r="P47" s="24">
        <v>10118.07201590737</v>
      </c>
      <c r="Q47" s="24">
        <v>10182.459612368404</v>
      </c>
      <c r="R47" s="24">
        <v>10240.204357031138</v>
      </c>
      <c r="S47" s="24">
        <v>10292.172487925562</v>
      </c>
      <c r="T47" s="24">
        <v>10339.094857714375</v>
      </c>
      <c r="U47" s="24">
        <v>10381.591266488618</v>
      </c>
      <c r="V47" s="24">
        <v>10420.189931459216</v>
      </c>
      <c r="X47" s="24">
        <v>10921.777683196053</v>
      </c>
      <c r="Y47" s="6">
        <v>0.52944285887011655</v>
      </c>
      <c r="Z47" s="6">
        <v>0.71268039258867311</v>
      </c>
      <c r="AA47" s="6">
        <v>0.76619947891098239</v>
      </c>
      <c r="AB47" s="6">
        <v>0.79745093932696742</v>
      </c>
      <c r="AC47" s="6">
        <v>0.82107591423080417</v>
      </c>
      <c r="AD47" s="6">
        <v>0.84055777923480601</v>
      </c>
      <c r="AE47" s="6">
        <v>0.85711487555565546</v>
      </c>
      <c r="AF47" s="6">
        <v>0.8713720188297196</v>
      </c>
      <c r="AG47" s="6">
        <v>0.88374554377853298</v>
      </c>
      <c r="AH47" s="6">
        <v>0.89454973277015437</v>
      </c>
      <c r="AI47" s="6">
        <v>0.90403402160257618</v>
      </c>
      <c r="AJ47" s="6">
        <v>0.91240046185611778</v>
      </c>
      <c r="AK47" s="6">
        <v>0.91981449126486237</v>
      </c>
      <c r="AL47" s="6">
        <v>0.92641255932857502</v>
      </c>
      <c r="AM47" s="6">
        <v>0.93230789965949012</v>
      </c>
      <c r="AN47" s="6">
        <v>0.93759501924182498</v>
      </c>
      <c r="AO47" s="6">
        <v>0.94235323099103319</v>
      </c>
      <c r="AP47" s="6">
        <v>0.94664945191310956</v>
      </c>
      <c r="AQ47" s="6">
        <v>0.95054043101989238</v>
      </c>
      <c r="AR47" s="6">
        <v>0.95407453197764991</v>
      </c>
    </row>
    <row r="48" spans="2:44" x14ac:dyDescent="0.25">
      <c r="B48" s="91" t="s">
        <v>555</v>
      </c>
      <c r="C48" s="41">
        <v>6651.7517434097726</v>
      </c>
      <c r="D48" s="41">
        <v>8989.1366171741811</v>
      </c>
      <c r="E48" s="41">
        <v>9666.5998557471921</v>
      </c>
      <c r="F48" s="41">
        <v>10063.698537478922</v>
      </c>
      <c r="G48" s="41">
        <v>10365.738153415326</v>
      </c>
      <c r="H48" s="41">
        <v>10615.933955751603</v>
      </c>
      <c r="I48" s="41">
        <v>10829.186781302775</v>
      </c>
      <c r="J48" s="41">
        <v>11013.158570172296</v>
      </c>
      <c r="K48" s="41">
        <v>11173.0196762298</v>
      </c>
      <c r="L48" s="41">
        <v>11312.720682188346</v>
      </c>
      <c r="M48" s="41">
        <v>11435.42508579738</v>
      </c>
      <c r="N48" s="41">
        <v>11543.710888923575</v>
      </c>
      <c r="O48" s="41">
        <v>11639.697608536997</v>
      </c>
      <c r="P48" s="41">
        <v>11725.138372951995</v>
      </c>
      <c r="Q48" s="41">
        <v>11801.490991903525</v>
      </c>
      <c r="R48" s="41">
        <v>11869.973991321396</v>
      </c>
      <c r="S48" s="41">
        <v>11931.611127164959</v>
      </c>
      <c r="T48" s="41">
        <v>11987.266880293539</v>
      </c>
      <c r="U48" s="41">
        <v>12037.674852548951</v>
      </c>
      <c r="V48" s="41">
        <v>12083.460567010899</v>
      </c>
      <c r="X48" s="41">
        <v>12678.322842751926</v>
      </c>
      <c r="Y48" s="64">
        <v>0.52465549472992912</v>
      </c>
      <c r="Z48" s="64">
        <v>0.70901622625213268</v>
      </c>
      <c r="AA48" s="64">
        <v>0.76245099416075313</v>
      </c>
      <c r="AB48" s="64">
        <v>0.79377206766999475</v>
      </c>
      <c r="AC48" s="64">
        <v>0.81759537771522506</v>
      </c>
      <c r="AD48" s="64">
        <v>0.83732951806165978</v>
      </c>
      <c r="AE48" s="64">
        <v>0.85414978902305805</v>
      </c>
      <c r="AF48" s="64">
        <v>0.86866052448478326</v>
      </c>
      <c r="AG48" s="64">
        <v>0.88126953500141436</v>
      </c>
      <c r="AH48" s="64">
        <v>0.89228842193868874</v>
      </c>
      <c r="AI48" s="64">
        <v>0.90196670550434055</v>
      </c>
      <c r="AJ48" s="64">
        <v>0.91050772504369548</v>
      </c>
      <c r="AK48" s="64">
        <v>0.9180786570040137</v>
      </c>
      <c r="AL48" s="64">
        <v>0.924817779005773</v>
      </c>
      <c r="AM48" s="64">
        <v>0.93084007547972503</v>
      </c>
      <c r="AN48" s="64">
        <v>0.93624165739771681</v>
      </c>
      <c r="AO48" s="64">
        <v>0.94110327329187271</v>
      </c>
      <c r="AP48" s="64">
        <v>0.94549310890490079</v>
      </c>
      <c r="AQ48" s="64">
        <v>0.94946902692502211</v>
      </c>
      <c r="AR48" s="64">
        <v>0.95308036535123386</v>
      </c>
    </row>
    <row r="50" spans="2:44" x14ac:dyDescent="0.25">
      <c r="B50" s="30" t="s">
        <v>6081</v>
      </c>
      <c r="C50" s="70"/>
      <c r="D50" s="70"/>
      <c r="E50" s="70"/>
      <c r="F50" s="70"/>
      <c r="G50" s="70"/>
      <c r="H50" s="70"/>
      <c r="I50" s="70"/>
      <c r="J50" s="70"/>
      <c r="K50" s="70"/>
      <c r="L50" s="70"/>
      <c r="M50" s="70"/>
      <c r="N50" s="70"/>
      <c r="O50" s="70"/>
      <c r="P50" s="70"/>
      <c r="Q50" s="70"/>
      <c r="R50" s="70"/>
      <c r="S50" s="70"/>
      <c r="T50" s="70"/>
      <c r="U50" s="70"/>
      <c r="V50" s="70"/>
      <c r="X50" s="30" t="s">
        <v>6082</v>
      </c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0"/>
    </row>
    <row r="51" spans="2:44" x14ac:dyDescent="0.25">
      <c r="B51" s="7" t="s">
        <v>6008</v>
      </c>
      <c r="C51" s="50" t="s">
        <v>6010</v>
      </c>
      <c r="D51" s="50" t="s">
        <v>6011</v>
      </c>
      <c r="E51" s="50" t="s">
        <v>6012</v>
      </c>
      <c r="F51" s="50" t="s">
        <v>6013</v>
      </c>
      <c r="G51" s="50" t="s">
        <v>6014</v>
      </c>
      <c r="H51" s="50" t="s">
        <v>6015</v>
      </c>
      <c r="I51" s="50" t="s">
        <v>6016</v>
      </c>
      <c r="J51" s="50" t="s">
        <v>6017</v>
      </c>
      <c r="K51" s="50" t="s">
        <v>6018</v>
      </c>
      <c r="L51" s="50" t="s">
        <v>6019</v>
      </c>
      <c r="M51" s="50" t="s">
        <v>6020</v>
      </c>
      <c r="N51" s="50" t="s">
        <v>6021</v>
      </c>
      <c r="O51" s="50" t="s">
        <v>6022</v>
      </c>
      <c r="P51" s="50" t="s">
        <v>6023</v>
      </c>
      <c r="Q51" s="50" t="s">
        <v>6024</v>
      </c>
      <c r="R51" s="50" t="s">
        <v>6025</v>
      </c>
      <c r="S51" s="50" t="s">
        <v>6026</v>
      </c>
      <c r="T51" s="50" t="s">
        <v>6027</v>
      </c>
      <c r="U51" s="50" t="s">
        <v>6028</v>
      </c>
      <c r="V51" s="50" t="s">
        <v>6029</v>
      </c>
      <c r="X51" s="50" t="s">
        <v>6009</v>
      </c>
      <c r="Y51" s="50" t="s">
        <v>6010</v>
      </c>
      <c r="Z51" s="50" t="s">
        <v>6011</v>
      </c>
      <c r="AA51" s="50" t="s">
        <v>6012</v>
      </c>
      <c r="AB51" s="50" t="s">
        <v>6013</v>
      </c>
      <c r="AC51" s="50" t="s">
        <v>6014</v>
      </c>
      <c r="AD51" s="50" t="s">
        <v>6015</v>
      </c>
      <c r="AE51" s="50" t="s">
        <v>6016</v>
      </c>
      <c r="AF51" s="50" t="s">
        <v>6017</v>
      </c>
      <c r="AG51" s="50" t="s">
        <v>6018</v>
      </c>
      <c r="AH51" s="50" t="s">
        <v>6019</v>
      </c>
      <c r="AI51" s="50" t="s">
        <v>6020</v>
      </c>
      <c r="AJ51" s="50" t="s">
        <v>6021</v>
      </c>
      <c r="AK51" s="50" t="s">
        <v>6022</v>
      </c>
      <c r="AL51" s="50" t="s">
        <v>6023</v>
      </c>
      <c r="AM51" s="50" t="s">
        <v>6024</v>
      </c>
      <c r="AN51" s="50" t="s">
        <v>6025</v>
      </c>
      <c r="AO51" s="50" t="s">
        <v>6026</v>
      </c>
      <c r="AP51" s="50" t="s">
        <v>6027</v>
      </c>
      <c r="AQ51" s="50" t="s">
        <v>6028</v>
      </c>
      <c r="AR51" s="50" t="s">
        <v>6029</v>
      </c>
    </row>
    <row r="52" spans="2:44" x14ac:dyDescent="0.25">
      <c r="B52" t="s">
        <v>517</v>
      </c>
      <c r="C52" s="24">
        <v>0</v>
      </c>
      <c r="D52" s="24">
        <v>0</v>
      </c>
      <c r="E52" s="24">
        <v>0</v>
      </c>
      <c r="F52" s="24">
        <v>0</v>
      </c>
      <c r="G52" s="24">
        <v>0</v>
      </c>
      <c r="H52" s="24">
        <v>0</v>
      </c>
      <c r="I52" s="24">
        <v>0</v>
      </c>
      <c r="J52" s="24">
        <v>0</v>
      </c>
      <c r="K52" s="24">
        <v>0</v>
      </c>
      <c r="L52" s="24">
        <v>0</v>
      </c>
      <c r="M52" s="24">
        <v>0</v>
      </c>
      <c r="N52" s="24">
        <v>0</v>
      </c>
      <c r="O52" s="24">
        <v>0</v>
      </c>
      <c r="P52" s="24">
        <v>0</v>
      </c>
      <c r="Q52" s="24">
        <v>0</v>
      </c>
      <c r="R52" s="24">
        <v>0</v>
      </c>
      <c r="S52" s="24">
        <v>0</v>
      </c>
      <c r="T52" s="24">
        <v>0</v>
      </c>
      <c r="U52" s="24">
        <v>0</v>
      </c>
      <c r="V52" s="24">
        <v>0</v>
      </c>
      <c r="X52" s="24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  <c r="AD52" s="6">
        <v>0</v>
      </c>
      <c r="AE52" s="6">
        <v>0</v>
      </c>
      <c r="AF52" s="6">
        <v>0</v>
      </c>
      <c r="AG52" s="6">
        <v>0</v>
      </c>
      <c r="AH52" s="6">
        <v>0</v>
      </c>
      <c r="AI52" s="6">
        <v>0</v>
      </c>
      <c r="AJ52" s="6">
        <v>0</v>
      </c>
      <c r="AK52" s="6">
        <v>0</v>
      </c>
      <c r="AL52" s="6">
        <v>0</v>
      </c>
      <c r="AM52" s="6">
        <v>0</v>
      </c>
      <c r="AN52" s="6">
        <v>0</v>
      </c>
      <c r="AO52" s="6">
        <v>0</v>
      </c>
      <c r="AP52" s="6">
        <v>0</v>
      </c>
      <c r="AQ52" s="6">
        <v>0</v>
      </c>
      <c r="AR52" s="6">
        <v>0</v>
      </c>
    </row>
    <row r="53" spans="2:44" x14ac:dyDescent="0.25">
      <c r="B53" s="91" t="s">
        <v>519</v>
      </c>
      <c r="C53" s="41">
        <v>0</v>
      </c>
      <c r="D53" s="41">
        <v>0</v>
      </c>
      <c r="E53" s="41">
        <v>0</v>
      </c>
      <c r="F53" s="41">
        <v>0</v>
      </c>
      <c r="G53" s="41">
        <v>0</v>
      </c>
      <c r="H53" s="41">
        <v>0</v>
      </c>
      <c r="I53" s="41">
        <v>0</v>
      </c>
      <c r="J53" s="41">
        <v>0</v>
      </c>
      <c r="K53" s="41">
        <v>0</v>
      </c>
      <c r="L53" s="41">
        <v>0</v>
      </c>
      <c r="M53" s="41">
        <v>0</v>
      </c>
      <c r="N53" s="41">
        <v>0</v>
      </c>
      <c r="O53" s="41">
        <v>0</v>
      </c>
      <c r="P53" s="41">
        <v>0</v>
      </c>
      <c r="Q53" s="41">
        <v>0</v>
      </c>
      <c r="R53" s="41">
        <v>0</v>
      </c>
      <c r="S53" s="41">
        <v>0</v>
      </c>
      <c r="T53" s="41">
        <v>0</v>
      </c>
      <c r="U53" s="41">
        <v>0</v>
      </c>
      <c r="V53" s="41">
        <v>0</v>
      </c>
      <c r="X53" s="41">
        <v>0</v>
      </c>
      <c r="Y53" s="64">
        <v>0</v>
      </c>
      <c r="Z53" s="64">
        <v>0</v>
      </c>
      <c r="AA53" s="64">
        <v>0</v>
      </c>
      <c r="AB53" s="64">
        <v>0</v>
      </c>
      <c r="AC53" s="64">
        <v>0</v>
      </c>
      <c r="AD53" s="64">
        <v>0</v>
      </c>
      <c r="AE53" s="64">
        <v>0</v>
      </c>
      <c r="AF53" s="64">
        <v>0</v>
      </c>
      <c r="AG53" s="64">
        <v>0</v>
      </c>
      <c r="AH53" s="64">
        <v>0</v>
      </c>
      <c r="AI53" s="64">
        <v>0</v>
      </c>
      <c r="AJ53" s="64">
        <v>0</v>
      </c>
      <c r="AK53" s="64">
        <v>0</v>
      </c>
      <c r="AL53" s="64">
        <v>0</v>
      </c>
      <c r="AM53" s="64">
        <v>0</v>
      </c>
      <c r="AN53" s="64">
        <v>0</v>
      </c>
      <c r="AO53" s="64">
        <v>0</v>
      </c>
      <c r="AP53" s="64">
        <v>0</v>
      </c>
      <c r="AQ53" s="64">
        <v>0</v>
      </c>
      <c r="AR53" s="64">
        <v>0</v>
      </c>
    </row>
    <row r="54" spans="2:44" x14ac:dyDescent="0.25">
      <c r="B54" t="s">
        <v>521</v>
      </c>
      <c r="C54" s="24">
        <v>78.441677630612205</v>
      </c>
      <c r="D54" s="24">
        <v>141.76699093567865</v>
      </c>
      <c r="E54" s="24">
        <v>154.18367457238082</v>
      </c>
      <c r="F54" s="24">
        <v>157.49491020349649</v>
      </c>
      <c r="G54" s="24">
        <v>158.49553302335579</v>
      </c>
      <c r="H54" s="24">
        <v>158.82218067674114</v>
      </c>
      <c r="I54" s="24">
        <v>158.93483017182712</v>
      </c>
      <c r="J54" s="24">
        <v>158.97534978534401</v>
      </c>
      <c r="K54" s="24">
        <v>158.99042680275406</v>
      </c>
      <c r="L54" s="24">
        <v>158.99619717935346</v>
      </c>
      <c r="M54" s="24">
        <v>158.99845933855309</v>
      </c>
      <c r="N54" s="24">
        <v>158.99936485974447</v>
      </c>
      <c r="O54" s="24">
        <v>158.99973405358597</v>
      </c>
      <c r="P54" s="24">
        <v>158.99988706612953</v>
      </c>
      <c r="Q54" s="24">
        <v>158.99995142513416</v>
      </c>
      <c r="R54" s="24">
        <v>158.99997886062459</v>
      </c>
      <c r="S54" s="24">
        <v>158.99999070031623</v>
      </c>
      <c r="T54" s="24">
        <v>158.99999586766486</v>
      </c>
      <c r="U54" s="24">
        <v>158.99999814658071</v>
      </c>
      <c r="V54" s="24">
        <v>158.99999916143238</v>
      </c>
      <c r="X54" s="24">
        <v>159</v>
      </c>
      <c r="Y54" s="6">
        <v>0.49334388446925914</v>
      </c>
      <c r="Z54" s="6">
        <v>0.89161629519294749</v>
      </c>
      <c r="AA54" s="6">
        <v>0.96970864510931332</v>
      </c>
      <c r="AB54" s="6">
        <v>0.99053402643708488</v>
      </c>
      <c r="AC54" s="6">
        <v>0.99682725171921882</v>
      </c>
      <c r="AD54" s="6">
        <v>0.99888163947635933</v>
      </c>
      <c r="AE54" s="6">
        <v>0.99959012686683724</v>
      </c>
      <c r="AF54" s="6">
        <v>0.99984496720342142</v>
      </c>
      <c r="AG54" s="6">
        <v>0.99993979121228971</v>
      </c>
      <c r="AH54" s="6">
        <v>0.99997608288901552</v>
      </c>
      <c r="AI54" s="6">
        <v>0.99999031030536534</v>
      </c>
      <c r="AJ54" s="6">
        <v>0.99999600540719791</v>
      </c>
      <c r="AK54" s="6">
        <v>0.99999832738104377</v>
      </c>
      <c r="AL54" s="6">
        <v>0.99999928972408514</v>
      </c>
      <c r="AM54" s="6">
        <v>0.9999996944976991</v>
      </c>
      <c r="AN54" s="6">
        <v>0.99999986704795341</v>
      </c>
      <c r="AO54" s="6">
        <v>0.9999999415114228</v>
      </c>
      <c r="AP54" s="6">
        <v>0.9999999740104708</v>
      </c>
      <c r="AQ54" s="6">
        <v>0.99999998834327486</v>
      </c>
      <c r="AR54" s="6">
        <v>0.99999999472598988</v>
      </c>
    </row>
    <row r="55" spans="2:44" x14ac:dyDescent="0.25">
      <c r="B55" s="91" t="s">
        <v>523</v>
      </c>
      <c r="C55" s="41">
        <v>148.71672575218261</v>
      </c>
      <c r="D55" s="41">
        <v>218.14827206516128</v>
      </c>
      <c r="E55" s="41">
        <v>232.68832489381828</v>
      </c>
      <c r="F55" s="41">
        <v>236.65993089521189</v>
      </c>
      <c r="G55" s="41">
        <v>237.87750284691901</v>
      </c>
      <c r="H55" s="41">
        <v>238.27900602243815</v>
      </c>
      <c r="I55" s="41">
        <v>238.41853970516311</v>
      </c>
      <c r="J55" s="41">
        <v>238.46903980492695</v>
      </c>
      <c r="K55" s="41">
        <v>238.4879268410254</v>
      </c>
      <c r="L55" s="41">
        <v>238.49518694814515</v>
      </c>
      <c r="M55" s="41">
        <v>238.4980438949045</v>
      </c>
      <c r="N55" s="41">
        <v>238.49919131429886</v>
      </c>
      <c r="O55" s="41">
        <v>238.49966052296907</v>
      </c>
      <c r="P55" s="41">
        <v>238.49985550682362</v>
      </c>
      <c r="Q55" s="41">
        <v>238.49993771870265</v>
      </c>
      <c r="R55" s="41">
        <v>238.49997284253422</v>
      </c>
      <c r="S55" s="41">
        <v>238.49998803110222</v>
      </c>
      <c r="T55" s="41">
        <v>238.49999467258979</v>
      </c>
      <c r="U55" s="41">
        <v>238.49999760678801</v>
      </c>
      <c r="V55" s="41">
        <v>238.49999891559841</v>
      </c>
      <c r="X55" s="41">
        <v>238.5</v>
      </c>
      <c r="Y55" s="64">
        <v>0.62355021279741141</v>
      </c>
      <c r="Z55" s="64">
        <v>0.91466780740109555</v>
      </c>
      <c r="AA55" s="64">
        <v>0.97563238949190056</v>
      </c>
      <c r="AB55" s="64">
        <v>0.99228482555644393</v>
      </c>
      <c r="AC55" s="64">
        <v>0.99738994904368561</v>
      </c>
      <c r="AD55" s="64">
        <v>0.99907340051336757</v>
      </c>
      <c r="AE55" s="64">
        <v>0.99965844740110321</v>
      </c>
      <c r="AF55" s="64">
        <v>0.99987018786132897</v>
      </c>
      <c r="AG55" s="64">
        <v>0.99994937878836643</v>
      </c>
      <c r="AH55" s="64">
        <v>0.99997981948907821</v>
      </c>
      <c r="AI55" s="64">
        <v>0.99999179830148632</v>
      </c>
      <c r="AJ55" s="64">
        <v>0.99999660928427192</v>
      </c>
      <c r="AK55" s="64">
        <v>0.99999857661622249</v>
      </c>
      <c r="AL55" s="64">
        <v>0.99999939415858963</v>
      </c>
      <c r="AM55" s="64">
        <v>0.99999973886248494</v>
      </c>
      <c r="AN55" s="64">
        <v>0.99999988613221891</v>
      </c>
      <c r="AO55" s="64">
        <v>0.9999999498159422</v>
      </c>
      <c r="AP55" s="64">
        <v>0.99999997766285031</v>
      </c>
      <c r="AQ55" s="64">
        <v>0.99999998996556816</v>
      </c>
      <c r="AR55" s="64">
        <v>0.99999999545324281</v>
      </c>
    </row>
    <row r="56" spans="2:44" x14ac:dyDescent="0.25">
      <c r="B56" t="s">
        <v>525</v>
      </c>
      <c r="C56" s="24">
        <v>105.73503392833619</v>
      </c>
      <c r="D56" s="24">
        <v>165.78093240685212</v>
      </c>
      <c r="E56" s="24">
        <v>178.01763227586147</v>
      </c>
      <c r="F56" s="24">
        <v>181.32792952900454</v>
      </c>
      <c r="G56" s="24">
        <v>182.33696463280182</v>
      </c>
      <c r="H56" s="24">
        <v>182.66837528191553</v>
      </c>
      <c r="I56" s="24">
        <v>182.78320192131241</v>
      </c>
      <c r="J56" s="24">
        <v>182.8246598166011</v>
      </c>
      <c r="K56" s="24">
        <v>182.84013414161433</v>
      </c>
      <c r="L56" s="24">
        <v>182.84607234581398</v>
      </c>
      <c r="M56" s="24">
        <v>182.8484056828735</v>
      </c>
      <c r="N56" s="24">
        <v>182.84934160104723</v>
      </c>
      <c r="O56" s="24">
        <v>182.84972388291891</v>
      </c>
      <c r="P56" s="24">
        <v>182.84988257986365</v>
      </c>
      <c r="Q56" s="24">
        <v>182.849949429405</v>
      </c>
      <c r="R56" s="24">
        <v>182.84997796551696</v>
      </c>
      <c r="S56" s="24">
        <v>182.84999029567763</v>
      </c>
      <c r="T56" s="24">
        <v>182.84999568336085</v>
      </c>
      <c r="U56" s="24">
        <v>182.84999806202629</v>
      </c>
      <c r="V56" s="24">
        <v>182.84999912237217</v>
      </c>
      <c r="X56" s="24">
        <v>182.85</v>
      </c>
      <c r="Y56" s="6">
        <v>0.57826105511805415</v>
      </c>
      <c r="Z56" s="6">
        <v>0.90664989011130503</v>
      </c>
      <c r="AA56" s="6">
        <v>0.97357195666317464</v>
      </c>
      <c r="AB56" s="6">
        <v>0.99167585194971042</v>
      </c>
      <c r="AC56" s="6">
        <v>0.99719422823517545</v>
      </c>
      <c r="AD56" s="6">
        <v>0.99900670102223432</v>
      </c>
      <c r="AE56" s="6">
        <v>0.99963468373701081</v>
      </c>
      <c r="AF56" s="6">
        <v>0.99986141545857865</v>
      </c>
      <c r="AG56" s="6">
        <v>0.99994604397929632</v>
      </c>
      <c r="AH56" s="6">
        <v>0.99997851980209995</v>
      </c>
      <c r="AI56" s="6">
        <v>0.99999128073761834</v>
      </c>
      <c r="AJ56" s="6">
        <v>0.99999639924007233</v>
      </c>
      <c r="AK56" s="6">
        <v>0.99999848992572549</v>
      </c>
      <c r="AL56" s="6">
        <v>0.99999935783354477</v>
      </c>
      <c r="AM56" s="6">
        <v>0.99999972343125521</v>
      </c>
      <c r="AN56" s="6">
        <v>0.99999987949421365</v>
      </c>
      <c r="AO56" s="6">
        <v>0.9999999469274139</v>
      </c>
      <c r="AP56" s="6">
        <v>0.99999997639245752</v>
      </c>
      <c r="AQ56" s="6">
        <v>0.99999998940129231</v>
      </c>
      <c r="AR56" s="6">
        <v>0.99999999520028537</v>
      </c>
    </row>
    <row r="57" spans="2:44" x14ac:dyDescent="0.25">
      <c r="B57" s="91" t="s">
        <v>527</v>
      </c>
      <c r="C57" s="41">
        <v>122.15941696886767</v>
      </c>
      <c r="D57" s="41">
        <v>187.8706488964504</v>
      </c>
      <c r="E57" s="41">
        <v>201.3571054170057</v>
      </c>
      <c r="F57" s="41">
        <v>205.01480089802411</v>
      </c>
      <c r="G57" s="41">
        <v>206.13142508308803</v>
      </c>
      <c r="H57" s="41">
        <v>206.49856263452571</v>
      </c>
      <c r="I57" s="41">
        <v>206.62587061419987</v>
      </c>
      <c r="J57" s="41">
        <v>206.67186455343938</v>
      </c>
      <c r="K57" s="41">
        <v>206.68904115756158</v>
      </c>
      <c r="L57" s="41">
        <v>206.69563559958425</v>
      </c>
      <c r="M57" s="41">
        <v>206.69822781671772</v>
      </c>
      <c r="N57" s="41">
        <v>206.69926793371124</v>
      </c>
      <c r="O57" s="41">
        <v>206.69969290734534</v>
      </c>
      <c r="P57" s="41">
        <v>206.69986937592748</v>
      </c>
      <c r="Q57" s="41">
        <v>206.69994373032532</v>
      </c>
      <c r="R57" s="41">
        <v>206.69997547735025</v>
      </c>
      <c r="S57" s="41">
        <v>206.69998919781926</v>
      </c>
      <c r="T57" s="41">
        <v>206.69999519417445</v>
      </c>
      <c r="U57" s="41">
        <v>206.69999784205095</v>
      </c>
      <c r="V57" s="41">
        <v>206.69999902260452</v>
      </c>
      <c r="X57" s="41">
        <v>206.70000000000002</v>
      </c>
      <c r="Y57" s="64">
        <v>0.59099863071537329</v>
      </c>
      <c r="Z57" s="64">
        <v>0.90890492934905853</v>
      </c>
      <c r="AA57" s="64">
        <v>0.97415145339625386</v>
      </c>
      <c r="AB57" s="64">
        <v>0.99184712577660417</v>
      </c>
      <c r="AC57" s="64">
        <v>0.99724927471256897</v>
      </c>
      <c r="AD57" s="64">
        <v>0.99902546025411565</v>
      </c>
      <c r="AE57" s="64">
        <v>0.99964136726753683</v>
      </c>
      <c r="AF57" s="64">
        <v>0.99986388269685222</v>
      </c>
      <c r="AG57" s="64">
        <v>0.99994698189434716</v>
      </c>
      <c r="AH57" s="64">
        <v>0.99997888533906254</v>
      </c>
      <c r="AI57" s="64">
        <v>0.99999142630245619</v>
      </c>
      <c r="AJ57" s="64">
        <v>0.9999964583150035</v>
      </c>
      <c r="AK57" s="64">
        <v>0.99999851430742781</v>
      </c>
      <c r="AL57" s="64">
        <v>0.99999936804996348</v>
      </c>
      <c r="AM57" s="64">
        <v>0.99999972777128832</v>
      </c>
      <c r="AN57" s="64">
        <v>0.99999988136115259</v>
      </c>
      <c r="AO57" s="64">
        <v>0.99999994773981249</v>
      </c>
      <c r="AP57" s="64">
        <v>0.99999997674975538</v>
      </c>
      <c r="AQ57" s="64">
        <v>0.99999998955999481</v>
      </c>
      <c r="AR57" s="64">
        <v>0.99999999527142958</v>
      </c>
    </row>
    <row r="58" spans="2:44" x14ac:dyDescent="0.25">
      <c r="B58" t="s">
        <v>529</v>
      </c>
      <c r="C58" s="24">
        <v>173.14650742876557</v>
      </c>
      <c r="D58" s="24">
        <v>280.01919300464152</v>
      </c>
      <c r="E58" s="24">
        <v>301.57649388905315</v>
      </c>
      <c r="F58" s="24">
        <v>307.38649253029678</v>
      </c>
      <c r="G58" s="24">
        <v>309.15352154826923</v>
      </c>
      <c r="H58" s="24">
        <v>309.73298007440735</v>
      </c>
      <c r="I58" s="24">
        <v>309.9335102258874</v>
      </c>
      <c r="J58" s="24">
        <v>310.00584191391289</v>
      </c>
      <c r="K58" s="24">
        <v>310.03281857935167</v>
      </c>
      <c r="L58" s="24">
        <v>310.04316376616396</v>
      </c>
      <c r="M58" s="24">
        <v>310.0472263867772</v>
      </c>
      <c r="N58" s="24">
        <v>310.04885509254512</v>
      </c>
      <c r="O58" s="24">
        <v>310.0495200421762</v>
      </c>
      <c r="P58" s="24">
        <v>310.04979596891161</v>
      </c>
      <c r="Q58" s="24">
        <v>310.04991215666246</v>
      </c>
      <c r="R58" s="24">
        <v>310.04996173675619</v>
      </c>
      <c r="S58" s="24">
        <v>310.04998315302475</v>
      </c>
      <c r="T58" s="24">
        <v>310.04999250815655</v>
      </c>
      <c r="U58" s="24">
        <v>310.04999663732832</v>
      </c>
      <c r="V58" s="24">
        <v>310.0499984775355</v>
      </c>
      <c r="X58" s="24">
        <v>310.04999999999995</v>
      </c>
      <c r="Y58" s="6">
        <v>0.55844704863333527</v>
      </c>
      <c r="Z58" s="6">
        <v>0.90314205129702163</v>
      </c>
      <c r="AA58" s="6">
        <v>0.97267051730060694</v>
      </c>
      <c r="AB58" s="6">
        <v>0.99140942599676452</v>
      </c>
      <c r="AC58" s="6">
        <v>0.99710860038145221</v>
      </c>
      <c r="AD58" s="6">
        <v>0.99897751999486339</v>
      </c>
      <c r="AE58" s="6">
        <v>0.99962428713397011</v>
      </c>
      <c r="AF58" s="6">
        <v>0.99985757753237525</v>
      </c>
      <c r="AG58" s="6">
        <v>0.99994458500032801</v>
      </c>
      <c r="AH58" s="6">
        <v>0.99997795118904698</v>
      </c>
      <c r="AI58" s="6">
        <v>0.99999105430342605</v>
      </c>
      <c r="AJ58" s="6">
        <v>0.99999630734573508</v>
      </c>
      <c r="AK58" s="6">
        <v>0.99999845199863324</v>
      </c>
      <c r="AL58" s="6">
        <v>0.99999934194133733</v>
      </c>
      <c r="AM58" s="6">
        <v>0.99999971668009191</v>
      </c>
      <c r="AN58" s="6">
        <v>0.99999987659008627</v>
      </c>
      <c r="AO58" s="6">
        <v>0.99999994566368267</v>
      </c>
      <c r="AP58" s="6">
        <v>0.99999997583666056</v>
      </c>
      <c r="AQ58" s="6">
        <v>0.99999998915442145</v>
      </c>
      <c r="AR58" s="6">
        <v>0.99999999508961634</v>
      </c>
    </row>
    <row r="59" spans="2:44" x14ac:dyDescent="0.25">
      <c r="B59" s="91" t="s">
        <v>531</v>
      </c>
      <c r="C59" s="41">
        <v>193.33174347783739</v>
      </c>
      <c r="D59" s="41">
        <v>283.59275368470969</v>
      </c>
      <c r="E59" s="41">
        <v>302.49482236196377</v>
      </c>
      <c r="F59" s="41">
        <v>307.65791016377545</v>
      </c>
      <c r="G59" s="41">
        <v>309.24075370099473</v>
      </c>
      <c r="H59" s="41">
        <v>309.76270782916959</v>
      </c>
      <c r="I59" s="41">
        <v>309.94410161671203</v>
      </c>
      <c r="J59" s="41">
        <v>310.00975174640507</v>
      </c>
      <c r="K59" s="41">
        <v>310.034304893333</v>
      </c>
      <c r="L59" s="41">
        <v>310.04374303258868</v>
      </c>
      <c r="M59" s="41">
        <v>310.04745706337587</v>
      </c>
      <c r="N59" s="41">
        <v>310.04894870858851</v>
      </c>
      <c r="O59" s="41">
        <v>310.04955867985979</v>
      </c>
      <c r="P59" s="41">
        <v>310.04981215887074</v>
      </c>
      <c r="Q59" s="41">
        <v>310.04991903431346</v>
      </c>
      <c r="R59" s="41">
        <v>310.04996469529448</v>
      </c>
      <c r="S59" s="41">
        <v>310.04998444043292</v>
      </c>
      <c r="T59" s="41">
        <v>310.04999307436668</v>
      </c>
      <c r="U59" s="41">
        <v>310.04999688882441</v>
      </c>
      <c r="V59" s="41">
        <v>310.04999859027794</v>
      </c>
      <c r="X59" s="41">
        <v>310.04999999999995</v>
      </c>
      <c r="Y59" s="64">
        <v>0.62355021279741141</v>
      </c>
      <c r="Z59" s="64">
        <v>0.91466780740109577</v>
      </c>
      <c r="AA59" s="64">
        <v>0.97563238949190068</v>
      </c>
      <c r="AB59" s="64">
        <v>0.99228482555644415</v>
      </c>
      <c r="AC59" s="64">
        <v>0.99738994904368583</v>
      </c>
      <c r="AD59" s="64">
        <v>0.99907340051336757</v>
      </c>
      <c r="AE59" s="64">
        <v>0.99965844740110332</v>
      </c>
      <c r="AF59" s="64">
        <v>0.9998701878613292</v>
      </c>
      <c r="AG59" s="64">
        <v>0.99994937878836654</v>
      </c>
      <c r="AH59" s="64">
        <v>0.99997981948907833</v>
      </c>
      <c r="AI59" s="64">
        <v>0.99999179830148655</v>
      </c>
      <c r="AJ59" s="64">
        <v>0.99999660928427203</v>
      </c>
      <c r="AK59" s="64">
        <v>0.9999985766162226</v>
      </c>
      <c r="AL59" s="64">
        <v>0.99999939415858985</v>
      </c>
      <c r="AM59" s="64">
        <v>0.99999973886248505</v>
      </c>
      <c r="AN59" s="64">
        <v>0.99999988613221902</v>
      </c>
      <c r="AO59" s="64">
        <v>0.99999994981594253</v>
      </c>
      <c r="AP59" s="64">
        <v>0.99999997766285031</v>
      </c>
      <c r="AQ59" s="64">
        <v>0.99999998996556827</v>
      </c>
      <c r="AR59" s="64">
        <v>0.99999999545324292</v>
      </c>
    </row>
    <row r="60" spans="2:44" x14ac:dyDescent="0.25">
      <c r="B60" t="s">
        <v>533</v>
      </c>
      <c r="C60" s="24">
        <v>122.15941696886767</v>
      </c>
      <c r="D60" s="24">
        <v>187.8706488964504</v>
      </c>
      <c r="E60" s="24">
        <v>201.3571054170057</v>
      </c>
      <c r="F60" s="24">
        <v>205.01480089802411</v>
      </c>
      <c r="G60" s="24">
        <v>206.13142508308803</v>
      </c>
      <c r="H60" s="24">
        <v>206.49856263452571</v>
      </c>
      <c r="I60" s="24">
        <v>206.62587061419987</v>
      </c>
      <c r="J60" s="24">
        <v>206.67186455343938</v>
      </c>
      <c r="K60" s="24">
        <v>206.68904115756158</v>
      </c>
      <c r="L60" s="24">
        <v>206.69563559958425</v>
      </c>
      <c r="M60" s="24">
        <v>206.69822781671772</v>
      </c>
      <c r="N60" s="24">
        <v>206.69926793371124</v>
      </c>
      <c r="O60" s="24">
        <v>206.69969290734534</v>
      </c>
      <c r="P60" s="24">
        <v>206.69986937592748</v>
      </c>
      <c r="Q60" s="24">
        <v>206.69994373032532</v>
      </c>
      <c r="R60" s="24">
        <v>206.69997547735025</v>
      </c>
      <c r="S60" s="24">
        <v>206.69998919781926</v>
      </c>
      <c r="T60" s="24">
        <v>206.69999519417445</v>
      </c>
      <c r="U60" s="24">
        <v>206.69999784205095</v>
      </c>
      <c r="V60" s="24">
        <v>206.69999902260452</v>
      </c>
      <c r="X60" s="24">
        <v>206.70000000000002</v>
      </c>
      <c r="Y60" s="6">
        <v>0.59099863071537329</v>
      </c>
      <c r="Z60" s="6">
        <v>0.90890492934905853</v>
      </c>
      <c r="AA60" s="6">
        <v>0.97415145339625386</v>
      </c>
      <c r="AB60" s="6">
        <v>0.99184712577660417</v>
      </c>
      <c r="AC60" s="6">
        <v>0.99724927471256897</v>
      </c>
      <c r="AD60" s="6">
        <v>0.99902546025411565</v>
      </c>
      <c r="AE60" s="6">
        <v>0.99964136726753683</v>
      </c>
      <c r="AF60" s="6">
        <v>0.99986388269685222</v>
      </c>
      <c r="AG60" s="6">
        <v>0.99994698189434716</v>
      </c>
      <c r="AH60" s="6">
        <v>0.99997888533906254</v>
      </c>
      <c r="AI60" s="6">
        <v>0.99999142630245619</v>
      </c>
      <c r="AJ60" s="6">
        <v>0.9999964583150035</v>
      </c>
      <c r="AK60" s="6">
        <v>0.99999851430742781</v>
      </c>
      <c r="AL60" s="6">
        <v>0.99999936804996348</v>
      </c>
      <c r="AM60" s="6">
        <v>0.99999972777128832</v>
      </c>
      <c r="AN60" s="6">
        <v>0.99999988136115259</v>
      </c>
      <c r="AO60" s="6">
        <v>0.99999994773981249</v>
      </c>
      <c r="AP60" s="6">
        <v>0.99999997674975538</v>
      </c>
      <c r="AQ60" s="6">
        <v>0.99999998955999481</v>
      </c>
      <c r="AR60" s="6">
        <v>0.99999999527142958</v>
      </c>
    </row>
    <row r="61" spans="2:44" x14ac:dyDescent="0.25">
      <c r="B61" s="91" t="s">
        <v>535</v>
      </c>
      <c r="C61" s="41">
        <v>137.45554410683704</v>
      </c>
      <c r="D61" s="41">
        <v>215.51521212890773</v>
      </c>
      <c r="E61" s="41">
        <v>231.42292195861992</v>
      </c>
      <c r="F61" s="41">
        <v>235.7263083877059</v>
      </c>
      <c r="G61" s="41">
        <v>237.03805402264237</v>
      </c>
      <c r="H61" s="41">
        <v>237.46888786649018</v>
      </c>
      <c r="I61" s="41">
        <v>237.61816249770609</v>
      </c>
      <c r="J61" s="41">
        <v>237.67205776158141</v>
      </c>
      <c r="K61" s="41">
        <v>237.69217438409862</v>
      </c>
      <c r="L61" s="41">
        <v>237.69989404955814</v>
      </c>
      <c r="M61" s="41">
        <v>237.70292738773554</v>
      </c>
      <c r="N61" s="41">
        <v>237.70414408136139</v>
      </c>
      <c r="O61" s="41">
        <v>237.70464104779461</v>
      </c>
      <c r="P61" s="41">
        <v>237.70484735382271</v>
      </c>
      <c r="Q61" s="41">
        <v>237.70493425822647</v>
      </c>
      <c r="R61" s="41">
        <v>237.70497135517206</v>
      </c>
      <c r="S61" s="41">
        <v>237.7049873843809</v>
      </c>
      <c r="T61" s="41">
        <v>237.70499438836907</v>
      </c>
      <c r="U61" s="41">
        <v>237.70499748063418</v>
      </c>
      <c r="V61" s="41">
        <v>237.70499885908379</v>
      </c>
      <c r="X61" s="41">
        <v>237.70499999999998</v>
      </c>
      <c r="Y61" s="64">
        <v>0.57826105511805415</v>
      </c>
      <c r="Z61" s="64">
        <v>0.90664989011130492</v>
      </c>
      <c r="AA61" s="64">
        <v>0.97357195666317464</v>
      </c>
      <c r="AB61" s="64">
        <v>0.99167585194971042</v>
      </c>
      <c r="AC61" s="64">
        <v>0.99719422823517545</v>
      </c>
      <c r="AD61" s="64">
        <v>0.99900670102223421</v>
      </c>
      <c r="AE61" s="64">
        <v>0.99963468373701059</v>
      </c>
      <c r="AF61" s="64">
        <v>0.99986141545857865</v>
      </c>
      <c r="AG61" s="64">
        <v>0.99994604397929632</v>
      </c>
      <c r="AH61" s="64">
        <v>0.99997851980209984</v>
      </c>
      <c r="AI61" s="64">
        <v>0.99999128073761834</v>
      </c>
      <c r="AJ61" s="64">
        <v>0.99999639924007244</v>
      </c>
      <c r="AK61" s="64">
        <v>0.99999848992572571</v>
      </c>
      <c r="AL61" s="64">
        <v>0.99999935783354466</v>
      </c>
      <c r="AM61" s="64">
        <v>0.99999972343125509</v>
      </c>
      <c r="AN61" s="64">
        <v>0.99999987949421376</v>
      </c>
      <c r="AO61" s="64">
        <v>0.9999999469274139</v>
      </c>
      <c r="AP61" s="64">
        <v>0.99999997639245741</v>
      </c>
      <c r="AQ61" s="64">
        <v>0.99999998940129231</v>
      </c>
      <c r="AR61" s="64">
        <v>0.99999999520028526</v>
      </c>
    </row>
    <row r="62" spans="2:44" x14ac:dyDescent="0.25">
      <c r="B62" t="s">
        <v>537</v>
      </c>
      <c r="C62" s="24">
        <v>158.80724205952797</v>
      </c>
      <c r="D62" s="24">
        <v>244.23184356538553</v>
      </c>
      <c r="E62" s="24">
        <v>261.76423704210731</v>
      </c>
      <c r="F62" s="24">
        <v>266.51924116743129</v>
      </c>
      <c r="G62" s="24">
        <v>267.97085260801441</v>
      </c>
      <c r="H62" s="24">
        <v>268.44813142488334</v>
      </c>
      <c r="I62" s="24">
        <v>268.61363179845978</v>
      </c>
      <c r="J62" s="24">
        <v>268.67342391947113</v>
      </c>
      <c r="K62" s="24">
        <v>268.69575350483001</v>
      </c>
      <c r="L62" s="24">
        <v>268.70432627945951</v>
      </c>
      <c r="M62" s="24">
        <v>268.707696161733</v>
      </c>
      <c r="N62" s="24">
        <v>268.70904831382455</v>
      </c>
      <c r="O62" s="24">
        <v>268.70960077954891</v>
      </c>
      <c r="P62" s="24">
        <v>268.70983018870567</v>
      </c>
      <c r="Q62" s="24">
        <v>268.70992684942291</v>
      </c>
      <c r="R62" s="24">
        <v>268.70996812055529</v>
      </c>
      <c r="S62" s="24">
        <v>268.70998595716497</v>
      </c>
      <c r="T62" s="24">
        <v>268.70999375242673</v>
      </c>
      <c r="U62" s="24">
        <v>268.70999719466619</v>
      </c>
      <c r="V62" s="24">
        <v>268.7099987293858</v>
      </c>
      <c r="X62" s="24">
        <v>268.70999999999998</v>
      </c>
      <c r="Y62" s="6">
        <v>0.5909986307153734</v>
      </c>
      <c r="Z62" s="6">
        <v>0.90890492934905864</v>
      </c>
      <c r="AA62" s="6">
        <v>0.97415145339625375</v>
      </c>
      <c r="AB62" s="6">
        <v>0.99184712577660417</v>
      </c>
      <c r="AC62" s="6">
        <v>0.99724927471256908</v>
      </c>
      <c r="AD62" s="6">
        <v>0.99902546025411543</v>
      </c>
      <c r="AE62" s="6">
        <v>0.99964136726753672</v>
      </c>
      <c r="AF62" s="6">
        <v>0.99986388269685222</v>
      </c>
      <c r="AG62" s="6">
        <v>0.99994698189434716</v>
      </c>
      <c r="AH62" s="6">
        <v>0.99997888533906265</v>
      </c>
      <c r="AI62" s="6">
        <v>0.9999914263024563</v>
      </c>
      <c r="AJ62" s="6">
        <v>0.99999645831500339</v>
      </c>
      <c r="AK62" s="6">
        <v>0.99999851430742781</v>
      </c>
      <c r="AL62" s="6">
        <v>0.99999936804996348</v>
      </c>
      <c r="AM62" s="6">
        <v>0.99999972777128854</v>
      </c>
      <c r="AN62" s="6">
        <v>0.99999988136115259</v>
      </c>
      <c r="AO62" s="6">
        <v>0.99999994773981238</v>
      </c>
      <c r="AP62" s="6">
        <v>0.99999997674975527</v>
      </c>
      <c r="AQ62" s="6">
        <v>0.99999998955999481</v>
      </c>
      <c r="AR62" s="6">
        <v>0.99999999527142946</v>
      </c>
    </row>
    <row r="63" spans="2:44" x14ac:dyDescent="0.25">
      <c r="B63" s="91" t="s">
        <v>539</v>
      </c>
      <c r="C63" s="41">
        <v>225.09045965739529</v>
      </c>
      <c r="D63" s="41">
        <v>364.02495090603401</v>
      </c>
      <c r="E63" s="41">
        <v>392.04944205576913</v>
      </c>
      <c r="F63" s="41">
        <v>399.60244028938581</v>
      </c>
      <c r="G63" s="41">
        <v>401.89957801275006</v>
      </c>
      <c r="H63" s="41">
        <v>402.65287409672965</v>
      </c>
      <c r="I63" s="41">
        <v>402.91356329365368</v>
      </c>
      <c r="J63" s="41">
        <v>403.00759448808685</v>
      </c>
      <c r="K63" s="41">
        <v>403.0426641531572</v>
      </c>
      <c r="L63" s="41">
        <v>403.05611289601319</v>
      </c>
      <c r="M63" s="41">
        <v>403.06139430281036</v>
      </c>
      <c r="N63" s="41">
        <v>403.06351162030865</v>
      </c>
      <c r="O63" s="41">
        <v>403.06437605482904</v>
      </c>
      <c r="P63" s="41">
        <v>403.06473475958512</v>
      </c>
      <c r="Q63" s="41">
        <v>403.06488580366124</v>
      </c>
      <c r="R63" s="41">
        <v>403.0649502577831</v>
      </c>
      <c r="S63" s="41">
        <v>403.06497809893222</v>
      </c>
      <c r="T63" s="41">
        <v>403.06499026060357</v>
      </c>
      <c r="U63" s="41">
        <v>403.0649956285269</v>
      </c>
      <c r="V63" s="41">
        <v>403.06499802079622</v>
      </c>
      <c r="X63" s="41">
        <v>403.06499999999994</v>
      </c>
      <c r="Y63" s="64">
        <v>0.55844704863333539</v>
      </c>
      <c r="Z63" s="64">
        <v>0.90314205129702174</v>
      </c>
      <c r="AA63" s="64">
        <v>0.97267051730060705</v>
      </c>
      <c r="AB63" s="64">
        <v>0.99140942599676452</v>
      </c>
      <c r="AC63" s="64">
        <v>0.99710860038145244</v>
      </c>
      <c r="AD63" s="64">
        <v>0.99897751999486362</v>
      </c>
      <c r="AE63" s="64">
        <v>0.99962428713397034</v>
      </c>
      <c r="AF63" s="64">
        <v>0.99985757753237547</v>
      </c>
      <c r="AG63" s="64">
        <v>0.99994458500032812</v>
      </c>
      <c r="AH63" s="64">
        <v>0.99997795118904709</v>
      </c>
      <c r="AI63" s="64">
        <v>0.99999105430342605</v>
      </c>
      <c r="AJ63" s="64">
        <v>0.99999630734573508</v>
      </c>
      <c r="AK63" s="64">
        <v>0.99999845199863324</v>
      </c>
      <c r="AL63" s="64">
        <v>0.99999934194133744</v>
      </c>
      <c r="AM63" s="64">
        <v>0.99999971668009202</v>
      </c>
      <c r="AN63" s="64">
        <v>0.99999987659008638</v>
      </c>
      <c r="AO63" s="64">
        <v>0.99999994566368267</v>
      </c>
      <c r="AP63" s="64">
        <v>0.99999997583666067</v>
      </c>
      <c r="AQ63" s="64">
        <v>0.99999998915442168</v>
      </c>
      <c r="AR63" s="64">
        <v>0.99999999508961657</v>
      </c>
    </row>
    <row r="64" spans="2:44" x14ac:dyDescent="0.25">
      <c r="B64" t="s">
        <v>541</v>
      </c>
      <c r="C64" s="24">
        <v>251.33126652118861</v>
      </c>
      <c r="D64" s="24">
        <v>368.67057979012259</v>
      </c>
      <c r="E64" s="24">
        <v>393.24326907055291</v>
      </c>
      <c r="F64" s="24">
        <v>399.95528321290806</v>
      </c>
      <c r="G64" s="24">
        <v>402.01297981129312</v>
      </c>
      <c r="H64" s="24">
        <v>402.69152017792044</v>
      </c>
      <c r="I64" s="24">
        <v>402.92733210172565</v>
      </c>
      <c r="J64" s="24">
        <v>403.01267727032655</v>
      </c>
      <c r="K64" s="24">
        <v>403.04459636133288</v>
      </c>
      <c r="L64" s="24">
        <v>403.05686594236528</v>
      </c>
      <c r="M64" s="24">
        <v>403.06169418238863</v>
      </c>
      <c r="N64" s="24">
        <v>403.06363332116507</v>
      </c>
      <c r="O64" s="24">
        <v>403.06442628381768</v>
      </c>
      <c r="P64" s="24">
        <v>403.06475580653188</v>
      </c>
      <c r="Q64" s="24">
        <v>403.06489474460744</v>
      </c>
      <c r="R64" s="24">
        <v>403.06495410388283</v>
      </c>
      <c r="S64" s="24">
        <v>403.06497977256276</v>
      </c>
      <c r="T64" s="24">
        <v>403.06499099667667</v>
      </c>
      <c r="U64" s="24">
        <v>403.06499595547172</v>
      </c>
      <c r="V64" s="24">
        <v>403.0649981673613</v>
      </c>
      <c r="X64" s="24">
        <v>403.06499999999994</v>
      </c>
      <c r="Y64" s="6">
        <v>0.62355021279741141</v>
      </c>
      <c r="Z64" s="6">
        <v>0.91466780740109566</v>
      </c>
      <c r="AA64" s="6">
        <v>0.97563238949190079</v>
      </c>
      <c r="AB64" s="6">
        <v>0.99228482555644404</v>
      </c>
      <c r="AC64" s="6">
        <v>0.99738994904368572</v>
      </c>
      <c r="AD64" s="6">
        <v>0.99907340051336757</v>
      </c>
      <c r="AE64" s="6">
        <v>0.99965844740110332</v>
      </c>
      <c r="AF64" s="6">
        <v>0.99987018786132908</v>
      </c>
      <c r="AG64" s="6">
        <v>0.99994937878836654</v>
      </c>
      <c r="AH64" s="6">
        <v>0.99997981948907833</v>
      </c>
      <c r="AI64" s="6">
        <v>0.99999179830148655</v>
      </c>
      <c r="AJ64" s="6">
        <v>0.99999660928427214</v>
      </c>
      <c r="AK64" s="6">
        <v>0.9999985766162226</v>
      </c>
      <c r="AL64" s="6">
        <v>0.99999939415858963</v>
      </c>
      <c r="AM64" s="6">
        <v>0.99999973886248494</v>
      </c>
      <c r="AN64" s="6">
        <v>0.99999988613221913</v>
      </c>
      <c r="AO64" s="6">
        <v>0.99999994981594242</v>
      </c>
      <c r="AP64" s="6">
        <v>0.9999999776628502</v>
      </c>
      <c r="AQ64" s="6">
        <v>0.99999998996556827</v>
      </c>
      <c r="AR64" s="6">
        <v>0.99999999545324292</v>
      </c>
    </row>
    <row r="65" spans="2:44" x14ac:dyDescent="0.25">
      <c r="B65" s="91" t="s">
        <v>543</v>
      </c>
      <c r="C65" s="41">
        <v>158.80724205952797</v>
      </c>
      <c r="D65" s="41">
        <v>244.23184356538553</v>
      </c>
      <c r="E65" s="41">
        <v>261.76423704210731</v>
      </c>
      <c r="F65" s="41">
        <v>266.51924116743129</v>
      </c>
      <c r="G65" s="41">
        <v>267.97085260801441</v>
      </c>
      <c r="H65" s="41">
        <v>268.44813142488334</v>
      </c>
      <c r="I65" s="41">
        <v>268.61363179845978</v>
      </c>
      <c r="J65" s="41">
        <v>268.67342391947113</v>
      </c>
      <c r="K65" s="41">
        <v>268.69575350483001</v>
      </c>
      <c r="L65" s="41">
        <v>268.70432627945951</v>
      </c>
      <c r="M65" s="41">
        <v>268.707696161733</v>
      </c>
      <c r="N65" s="41">
        <v>268.70904831382455</v>
      </c>
      <c r="O65" s="41">
        <v>268.70960077954891</v>
      </c>
      <c r="P65" s="41">
        <v>268.70983018870567</v>
      </c>
      <c r="Q65" s="41">
        <v>268.70992684942291</v>
      </c>
      <c r="R65" s="41">
        <v>268.70996812055529</v>
      </c>
      <c r="S65" s="41">
        <v>268.70998595716497</v>
      </c>
      <c r="T65" s="41">
        <v>268.70999375242673</v>
      </c>
      <c r="U65" s="41">
        <v>268.70999719466619</v>
      </c>
      <c r="V65" s="41">
        <v>268.7099987293858</v>
      </c>
      <c r="X65" s="41">
        <v>268.70999999999998</v>
      </c>
      <c r="Y65" s="64">
        <v>0.5909986307153734</v>
      </c>
      <c r="Z65" s="64">
        <v>0.90890492934905864</v>
      </c>
      <c r="AA65" s="64">
        <v>0.97415145339625375</v>
      </c>
      <c r="AB65" s="64">
        <v>0.99184712577660417</v>
      </c>
      <c r="AC65" s="64">
        <v>0.99724927471256908</v>
      </c>
      <c r="AD65" s="64">
        <v>0.99902546025411543</v>
      </c>
      <c r="AE65" s="64">
        <v>0.99964136726753672</v>
      </c>
      <c r="AF65" s="64">
        <v>0.99986388269685222</v>
      </c>
      <c r="AG65" s="64">
        <v>0.99994698189434716</v>
      </c>
      <c r="AH65" s="64">
        <v>0.99997888533906265</v>
      </c>
      <c r="AI65" s="64">
        <v>0.9999914263024563</v>
      </c>
      <c r="AJ65" s="64">
        <v>0.99999645831500339</v>
      </c>
      <c r="AK65" s="64">
        <v>0.99999851430742781</v>
      </c>
      <c r="AL65" s="64">
        <v>0.99999936804996348</v>
      </c>
      <c r="AM65" s="64">
        <v>0.99999972777128854</v>
      </c>
      <c r="AN65" s="64">
        <v>0.99999988136115259</v>
      </c>
      <c r="AO65" s="64">
        <v>0.99999994773981238</v>
      </c>
      <c r="AP65" s="64">
        <v>0.99999997674975527</v>
      </c>
      <c r="AQ65" s="64">
        <v>0.99999998955999481</v>
      </c>
      <c r="AR65" s="64">
        <v>0.99999999527142946</v>
      </c>
    </row>
    <row r="66" spans="2:44" x14ac:dyDescent="0.25">
      <c r="B66" t="s">
        <v>545</v>
      </c>
      <c r="C66" s="24">
        <v>178.69220733888818</v>
      </c>
      <c r="D66" s="24">
        <v>280.16977576758006</v>
      </c>
      <c r="E66" s="24">
        <v>300.84979854620593</v>
      </c>
      <c r="F66" s="24">
        <v>306.44420090401769</v>
      </c>
      <c r="G66" s="24">
        <v>308.14947022943511</v>
      </c>
      <c r="H66" s="24">
        <v>308.70955422643726</v>
      </c>
      <c r="I66" s="24">
        <v>308.90361124701798</v>
      </c>
      <c r="J66" s="24">
        <v>308.97367509005585</v>
      </c>
      <c r="K66" s="24">
        <v>308.9998266993282</v>
      </c>
      <c r="L66" s="24">
        <v>309.00986226442564</v>
      </c>
      <c r="M66" s="24">
        <v>309.01380560405619</v>
      </c>
      <c r="N66" s="24">
        <v>309.01538730576982</v>
      </c>
      <c r="O66" s="24">
        <v>309.01603336213299</v>
      </c>
      <c r="P66" s="24">
        <v>309.01630155996952</v>
      </c>
      <c r="Q66" s="24">
        <v>309.01641453569442</v>
      </c>
      <c r="R66" s="24">
        <v>309.01646276172369</v>
      </c>
      <c r="S66" s="24">
        <v>309.01648359969516</v>
      </c>
      <c r="T66" s="24">
        <v>309.01649270487979</v>
      </c>
      <c r="U66" s="24">
        <v>309.01649672482444</v>
      </c>
      <c r="V66" s="24">
        <v>309.01649851680895</v>
      </c>
      <c r="X66" s="24">
        <v>309.01650000000001</v>
      </c>
      <c r="Y66" s="6">
        <v>0.57826105511805415</v>
      </c>
      <c r="Z66" s="6">
        <v>0.90664989011130492</v>
      </c>
      <c r="AA66" s="6">
        <v>0.97357195666317475</v>
      </c>
      <c r="AB66" s="6">
        <v>0.99167585194971042</v>
      </c>
      <c r="AC66" s="6">
        <v>0.99719422823517545</v>
      </c>
      <c r="AD66" s="6">
        <v>0.99900670102223421</v>
      </c>
      <c r="AE66" s="6">
        <v>0.9996346837370107</v>
      </c>
      <c r="AF66" s="6">
        <v>0.99986141545857854</v>
      </c>
      <c r="AG66" s="6">
        <v>0.99994604397929621</v>
      </c>
      <c r="AH66" s="6">
        <v>0.99997851980209995</v>
      </c>
      <c r="AI66" s="6">
        <v>0.99999128073761812</v>
      </c>
      <c r="AJ66" s="6">
        <v>0.99999639924007233</v>
      </c>
      <c r="AK66" s="6">
        <v>0.9999984899257256</v>
      </c>
      <c r="AL66" s="6">
        <v>0.99999935783354454</v>
      </c>
      <c r="AM66" s="6">
        <v>0.99999972343125498</v>
      </c>
      <c r="AN66" s="6">
        <v>0.99999987949421365</v>
      </c>
      <c r="AO66" s="6">
        <v>0.99999994692741379</v>
      </c>
      <c r="AP66" s="6">
        <v>0.9999999763924573</v>
      </c>
      <c r="AQ66" s="6">
        <v>0.9999999894012922</v>
      </c>
      <c r="AR66" s="6">
        <v>0.99999999520028526</v>
      </c>
    </row>
    <row r="67" spans="2:44" x14ac:dyDescent="0.25">
      <c r="B67" s="91" t="s">
        <v>547</v>
      </c>
      <c r="C67" s="41">
        <v>206.44941467738636</v>
      </c>
      <c r="D67" s="41">
        <v>317.50139663500119</v>
      </c>
      <c r="E67" s="41">
        <v>340.29350815473958</v>
      </c>
      <c r="F67" s="41">
        <v>346.47501351766073</v>
      </c>
      <c r="G67" s="41">
        <v>348.36210839041877</v>
      </c>
      <c r="H67" s="41">
        <v>348.98257085234843</v>
      </c>
      <c r="I67" s="41">
        <v>349.19772133799773</v>
      </c>
      <c r="J67" s="41">
        <v>349.27545109531246</v>
      </c>
      <c r="K67" s="41">
        <v>349.30447955627909</v>
      </c>
      <c r="L67" s="41">
        <v>349.31562416329734</v>
      </c>
      <c r="M67" s="41">
        <v>349.32000501025288</v>
      </c>
      <c r="N67" s="41">
        <v>349.32176280797194</v>
      </c>
      <c r="O67" s="41">
        <v>349.32248101341361</v>
      </c>
      <c r="P67" s="41">
        <v>349.32277924531741</v>
      </c>
      <c r="Q67" s="41">
        <v>349.32290490424981</v>
      </c>
      <c r="R67" s="41">
        <v>349.32295855672191</v>
      </c>
      <c r="S67" s="41">
        <v>349.32298174431452</v>
      </c>
      <c r="T67" s="41">
        <v>349.32299187815482</v>
      </c>
      <c r="U67" s="41">
        <v>349.32299635306612</v>
      </c>
      <c r="V67" s="41">
        <v>349.32299834820162</v>
      </c>
      <c r="X67" s="41">
        <v>349.32299999999998</v>
      </c>
      <c r="Y67" s="64">
        <v>0.5909986307153734</v>
      </c>
      <c r="Z67" s="64">
        <v>0.90890492934905864</v>
      </c>
      <c r="AA67" s="64">
        <v>0.97415145339625386</v>
      </c>
      <c r="AB67" s="64">
        <v>0.99184712577660428</v>
      </c>
      <c r="AC67" s="64">
        <v>0.99724927471256919</v>
      </c>
      <c r="AD67" s="64">
        <v>0.99902546025411565</v>
      </c>
      <c r="AE67" s="64">
        <v>0.99964136726753683</v>
      </c>
      <c r="AF67" s="64">
        <v>0.99986388269685211</v>
      </c>
      <c r="AG67" s="64">
        <v>0.99994698189434739</v>
      </c>
      <c r="AH67" s="64">
        <v>0.99997888533906265</v>
      </c>
      <c r="AI67" s="64">
        <v>0.99999142630245619</v>
      </c>
      <c r="AJ67" s="64">
        <v>0.9999964583150035</v>
      </c>
      <c r="AK67" s="64">
        <v>0.99999851430742792</v>
      </c>
      <c r="AL67" s="64">
        <v>0.99999936804996359</v>
      </c>
      <c r="AM67" s="64">
        <v>0.99999972777128854</v>
      </c>
      <c r="AN67" s="64">
        <v>0.9999998813611527</v>
      </c>
      <c r="AO67" s="64">
        <v>0.9999999477398126</v>
      </c>
      <c r="AP67" s="64">
        <v>0.99999997674975549</v>
      </c>
      <c r="AQ67" s="64">
        <v>0.99999998955999503</v>
      </c>
      <c r="AR67" s="64">
        <v>0.99999999527142969</v>
      </c>
    </row>
    <row r="68" spans="2:44" x14ac:dyDescent="0.25">
      <c r="B68" t="s">
        <v>549</v>
      </c>
      <c r="C68" s="24">
        <v>292.61759755461384</v>
      </c>
      <c r="D68" s="24">
        <v>473.23243617784414</v>
      </c>
      <c r="E68" s="24">
        <v>509.66427467249986</v>
      </c>
      <c r="F68" s="24">
        <v>519.48317237620154</v>
      </c>
      <c r="G68" s="24">
        <v>522.469451416575</v>
      </c>
      <c r="H68" s="24">
        <v>523.44873632574854</v>
      </c>
      <c r="I68" s="24">
        <v>523.78763228174978</v>
      </c>
      <c r="J68" s="24">
        <v>523.90987283451284</v>
      </c>
      <c r="K68" s="24">
        <v>523.95546339910436</v>
      </c>
      <c r="L68" s="24">
        <v>523.97294676481715</v>
      </c>
      <c r="M68" s="24">
        <v>523.97981259365338</v>
      </c>
      <c r="N68" s="24">
        <v>523.98256510640124</v>
      </c>
      <c r="O68" s="24">
        <v>523.98368887127776</v>
      </c>
      <c r="P68" s="24">
        <v>523.9841551874606</v>
      </c>
      <c r="Q68" s="24">
        <v>523.98435154475965</v>
      </c>
      <c r="R68" s="24">
        <v>523.98443533511795</v>
      </c>
      <c r="S68" s="24">
        <v>523.98447152861183</v>
      </c>
      <c r="T68" s="24">
        <v>523.98448733878456</v>
      </c>
      <c r="U68" s="24">
        <v>523.98449431708491</v>
      </c>
      <c r="V68" s="24">
        <v>523.98449742703497</v>
      </c>
      <c r="X68" s="24">
        <v>523.98449999999991</v>
      </c>
      <c r="Y68" s="6">
        <v>0.55844704863333527</v>
      </c>
      <c r="Z68" s="6">
        <v>0.90314205129702163</v>
      </c>
      <c r="AA68" s="6">
        <v>0.97267051730060705</v>
      </c>
      <c r="AB68" s="6">
        <v>0.9914094259967644</v>
      </c>
      <c r="AC68" s="6">
        <v>0.99710860038145233</v>
      </c>
      <c r="AD68" s="6">
        <v>0.99897751999486362</v>
      </c>
      <c r="AE68" s="6">
        <v>0.99962428713397034</v>
      </c>
      <c r="AF68" s="6">
        <v>0.99985757753237536</v>
      </c>
      <c r="AG68" s="6">
        <v>0.99994458500032812</v>
      </c>
      <c r="AH68" s="6">
        <v>0.99997795118904709</v>
      </c>
      <c r="AI68" s="6">
        <v>0.99999105430342594</v>
      </c>
      <c r="AJ68" s="6">
        <v>0.99999630734573508</v>
      </c>
      <c r="AK68" s="6">
        <v>0.99999845199863324</v>
      </c>
      <c r="AL68" s="6">
        <v>0.99999934194133733</v>
      </c>
      <c r="AM68" s="6">
        <v>0.99999971668009213</v>
      </c>
      <c r="AN68" s="6">
        <v>0.99999987659008627</v>
      </c>
      <c r="AO68" s="6">
        <v>0.99999994566368267</v>
      </c>
      <c r="AP68" s="6">
        <v>0.99999997583666056</v>
      </c>
      <c r="AQ68" s="6">
        <v>0.99999998915442156</v>
      </c>
      <c r="AR68" s="6">
        <v>0.99999999508961634</v>
      </c>
    </row>
    <row r="69" spans="2:44" x14ac:dyDescent="0.25">
      <c r="B69" s="91" t="s">
        <v>551</v>
      </c>
      <c r="C69" s="41">
        <v>326.73064647754518</v>
      </c>
      <c r="D69" s="41">
        <v>479.27175372715931</v>
      </c>
      <c r="E69" s="41">
        <v>511.21624979171867</v>
      </c>
      <c r="F69" s="41">
        <v>519.94186817678042</v>
      </c>
      <c r="G69" s="41">
        <v>522.61687375468102</v>
      </c>
      <c r="H69" s="41">
        <v>523.49897623129652</v>
      </c>
      <c r="I69" s="41">
        <v>523.80553173224325</v>
      </c>
      <c r="J69" s="41">
        <v>523.91648045142449</v>
      </c>
      <c r="K69" s="41">
        <v>523.95797526973274</v>
      </c>
      <c r="L69" s="41">
        <v>523.97392572507488</v>
      </c>
      <c r="M69" s="41">
        <v>523.98020243710516</v>
      </c>
      <c r="N69" s="41">
        <v>523.98272331751457</v>
      </c>
      <c r="O69" s="41">
        <v>523.98375416896295</v>
      </c>
      <c r="P69" s="41">
        <v>523.9841825484915</v>
      </c>
      <c r="Q69" s="41">
        <v>523.98436316798961</v>
      </c>
      <c r="R69" s="41">
        <v>523.98444033504768</v>
      </c>
      <c r="S69" s="41">
        <v>523.98447370433155</v>
      </c>
      <c r="T69" s="41">
        <v>523.98448829567963</v>
      </c>
      <c r="U69" s="41">
        <v>523.98449474211316</v>
      </c>
      <c r="V69" s="41">
        <v>523.98449761756967</v>
      </c>
      <c r="X69" s="41">
        <v>523.98450000000003</v>
      </c>
      <c r="Y69" s="64">
        <v>0.6235502127974113</v>
      </c>
      <c r="Z69" s="64">
        <v>0.91466780740109543</v>
      </c>
      <c r="AA69" s="64">
        <v>0.97563238949190034</v>
      </c>
      <c r="AB69" s="64">
        <v>0.99228482555644371</v>
      </c>
      <c r="AC69" s="64">
        <v>0.9973899490436855</v>
      </c>
      <c r="AD69" s="64">
        <v>0.99907340051336724</v>
      </c>
      <c r="AE69" s="64">
        <v>0.99965844740110299</v>
      </c>
      <c r="AF69" s="64">
        <v>0.99987018786132886</v>
      </c>
      <c r="AG69" s="64">
        <v>0.99994937878836632</v>
      </c>
      <c r="AH69" s="64">
        <v>0.9999798194890781</v>
      </c>
      <c r="AI69" s="64">
        <v>0.99999179830148632</v>
      </c>
      <c r="AJ69" s="64">
        <v>0.99999660928427181</v>
      </c>
      <c r="AK69" s="64">
        <v>0.99999857661622227</v>
      </c>
      <c r="AL69" s="64">
        <v>0.99999939415858963</v>
      </c>
      <c r="AM69" s="64">
        <v>0.99999973886248461</v>
      </c>
      <c r="AN69" s="64">
        <v>0.99999988613221891</v>
      </c>
      <c r="AO69" s="64">
        <v>0.99999994981594209</v>
      </c>
      <c r="AP69" s="64">
        <v>0.99999997766284998</v>
      </c>
      <c r="AQ69" s="64">
        <v>0.99999998996556794</v>
      </c>
      <c r="AR69" s="64">
        <v>0.9999999954532427</v>
      </c>
    </row>
    <row r="70" spans="2:44" x14ac:dyDescent="0.25">
      <c r="B70" t="s">
        <v>553</v>
      </c>
      <c r="C70" s="24">
        <v>206.44941467738636</v>
      </c>
      <c r="D70" s="24">
        <v>317.50139663500119</v>
      </c>
      <c r="E70" s="24">
        <v>340.29350815473958</v>
      </c>
      <c r="F70" s="24">
        <v>346.47501351766073</v>
      </c>
      <c r="G70" s="24">
        <v>348.36210839041877</v>
      </c>
      <c r="H70" s="24">
        <v>348.98257085234843</v>
      </c>
      <c r="I70" s="24">
        <v>349.19772133799773</v>
      </c>
      <c r="J70" s="24">
        <v>349.27545109531246</v>
      </c>
      <c r="K70" s="24">
        <v>349.30447955627909</v>
      </c>
      <c r="L70" s="24">
        <v>349.31562416329734</v>
      </c>
      <c r="M70" s="24">
        <v>349.32000501025288</v>
      </c>
      <c r="N70" s="24">
        <v>349.32176280797194</v>
      </c>
      <c r="O70" s="24">
        <v>349.32248101341361</v>
      </c>
      <c r="P70" s="24">
        <v>349.32277924531741</v>
      </c>
      <c r="Q70" s="24">
        <v>349.32290490424981</v>
      </c>
      <c r="R70" s="24">
        <v>349.32295855672191</v>
      </c>
      <c r="S70" s="24">
        <v>349.32298174431452</v>
      </c>
      <c r="T70" s="24">
        <v>349.32299187815482</v>
      </c>
      <c r="U70" s="24">
        <v>349.32299635306612</v>
      </c>
      <c r="V70" s="24">
        <v>349.32299834820162</v>
      </c>
      <c r="X70" s="24">
        <v>349.32299999999998</v>
      </c>
      <c r="Y70" s="6">
        <v>0.5909986307153734</v>
      </c>
      <c r="Z70" s="6">
        <v>0.90890492934905864</v>
      </c>
      <c r="AA70" s="6">
        <v>0.97415145339625386</v>
      </c>
      <c r="AB70" s="6">
        <v>0.99184712577660428</v>
      </c>
      <c r="AC70" s="6">
        <v>0.99724927471256919</v>
      </c>
      <c r="AD70" s="6">
        <v>0.99902546025411565</v>
      </c>
      <c r="AE70" s="6">
        <v>0.99964136726753683</v>
      </c>
      <c r="AF70" s="6">
        <v>0.99986388269685211</v>
      </c>
      <c r="AG70" s="6">
        <v>0.99994698189434739</v>
      </c>
      <c r="AH70" s="6">
        <v>0.99997888533906265</v>
      </c>
      <c r="AI70" s="6">
        <v>0.99999142630245619</v>
      </c>
      <c r="AJ70" s="6">
        <v>0.9999964583150035</v>
      </c>
      <c r="AK70" s="6">
        <v>0.99999851430742792</v>
      </c>
      <c r="AL70" s="6">
        <v>0.99999936804996359</v>
      </c>
      <c r="AM70" s="6">
        <v>0.99999972777128854</v>
      </c>
      <c r="AN70" s="6">
        <v>0.9999998813611527</v>
      </c>
      <c r="AO70" s="6">
        <v>0.9999999477398126</v>
      </c>
      <c r="AP70" s="6">
        <v>0.99999997674975549</v>
      </c>
      <c r="AQ70" s="6">
        <v>0.99999998955999503</v>
      </c>
      <c r="AR70" s="6">
        <v>0.99999999527142969</v>
      </c>
    </row>
    <row r="71" spans="2:44" x14ac:dyDescent="0.25">
      <c r="B71" s="91" t="s">
        <v>555</v>
      </c>
      <c r="C71" s="41">
        <v>232.29986954055462</v>
      </c>
      <c r="D71" s="41">
        <v>364.2207084978541</v>
      </c>
      <c r="E71" s="41">
        <v>391.10473811006773</v>
      </c>
      <c r="F71" s="41">
        <v>398.377461175223</v>
      </c>
      <c r="G71" s="41">
        <v>400.59431129826567</v>
      </c>
      <c r="H71" s="41">
        <v>401.32242049436843</v>
      </c>
      <c r="I71" s="41">
        <v>401.57469462112334</v>
      </c>
      <c r="J71" s="41">
        <v>401.66577761707265</v>
      </c>
      <c r="K71" s="41">
        <v>401.6997747091267</v>
      </c>
      <c r="L71" s="41">
        <v>401.71282094375334</v>
      </c>
      <c r="M71" s="41">
        <v>401.71794728527311</v>
      </c>
      <c r="N71" s="41">
        <v>401.72000349750073</v>
      </c>
      <c r="O71" s="41">
        <v>401.72084337077285</v>
      </c>
      <c r="P71" s="41">
        <v>401.7211920279604</v>
      </c>
      <c r="Q71" s="41">
        <v>401.72133889640276</v>
      </c>
      <c r="R71" s="41">
        <v>401.72140159024076</v>
      </c>
      <c r="S71" s="41">
        <v>401.72142867960378</v>
      </c>
      <c r="T71" s="41">
        <v>401.72144051634376</v>
      </c>
      <c r="U71" s="41">
        <v>401.72144574227178</v>
      </c>
      <c r="V71" s="41">
        <v>401.72144807185168</v>
      </c>
      <c r="X71" s="41">
        <v>401.72145</v>
      </c>
      <c r="Y71" s="64">
        <v>0.57826105511805415</v>
      </c>
      <c r="Z71" s="64">
        <v>0.90664989011130503</v>
      </c>
      <c r="AA71" s="64">
        <v>0.97357195666317475</v>
      </c>
      <c r="AB71" s="64">
        <v>0.99167585194971042</v>
      </c>
      <c r="AC71" s="64">
        <v>0.99719422823517556</v>
      </c>
      <c r="AD71" s="64">
        <v>0.99900670102223421</v>
      </c>
      <c r="AE71" s="64">
        <v>0.9996346837370107</v>
      </c>
      <c r="AF71" s="64">
        <v>0.99986141545857865</v>
      </c>
      <c r="AG71" s="64">
        <v>0.99994604397929632</v>
      </c>
      <c r="AH71" s="64">
        <v>0.99997851980210006</v>
      </c>
      <c r="AI71" s="64">
        <v>0.99999128073761834</v>
      </c>
      <c r="AJ71" s="64">
        <v>0.99999639924007222</v>
      </c>
      <c r="AK71" s="64">
        <v>0.99999848992572549</v>
      </c>
      <c r="AL71" s="64">
        <v>0.99999935783354454</v>
      </c>
      <c r="AM71" s="64">
        <v>0.99999972343125509</v>
      </c>
      <c r="AN71" s="64">
        <v>0.99999987949421365</v>
      </c>
      <c r="AO71" s="64">
        <v>0.9999999469274139</v>
      </c>
      <c r="AP71" s="64">
        <v>0.99999997639245741</v>
      </c>
      <c r="AQ71" s="64">
        <v>0.99999998940129231</v>
      </c>
      <c r="AR71" s="64">
        <v>0.99999999520028537</v>
      </c>
    </row>
    <row r="73" spans="2:44" x14ac:dyDescent="0.25">
      <c r="B73" s="30" t="s">
        <v>6083</v>
      </c>
      <c r="C73" s="70"/>
      <c r="D73" s="70"/>
      <c r="E73" s="70"/>
      <c r="F73" s="70"/>
      <c r="G73" s="70"/>
      <c r="H73" s="70"/>
      <c r="I73" s="70"/>
      <c r="J73" s="70"/>
      <c r="K73" s="70"/>
      <c r="L73" s="70"/>
      <c r="M73" s="70"/>
      <c r="N73" s="70"/>
      <c r="O73" s="70"/>
      <c r="P73" s="70"/>
      <c r="Q73" s="70"/>
      <c r="R73" s="70"/>
      <c r="S73" s="70"/>
      <c r="T73" s="70"/>
      <c r="U73" s="70"/>
      <c r="V73" s="70"/>
      <c r="X73" s="30" t="s">
        <v>6084</v>
      </c>
      <c r="Y73" s="70"/>
      <c r="Z73" s="70"/>
      <c r="AA73" s="70"/>
      <c r="AB73" s="70"/>
      <c r="AC73" s="70"/>
      <c r="AD73" s="70"/>
      <c r="AE73" s="70"/>
      <c r="AF73" s="70"/>
      <c r="AG73" s="70"/>
      <c r="AH73" s="70"/>
      <c r="AI73" s="70"/>
      <c r="AJ73" s="70"/>
      <c r="AK73" s="70"/>
      <c r="AL73" s="70"/>
      <c r="AM73" s="70"/>
      <c r="AN73" s="70"/>
      <c r="AO73" s="70"/>
      <c r="AP73" s="70"/>
      <c r="AQ73" s="70"/>
      <c r="AR73" s="70"/>
    </row>
    <row r="74" spans="2:44" x14ac:dyDescent="0.25">
      <c r="B74" s="7" t="s">
        <v>6008</v>
      </c>
      <c r="C74" s="50" t="s">
        <v>6010</v>
      </c>
      <c r="D74" s="50" t="s">
        <v>6011</v>
      </c>
      <c r="E74" s="50" t="s">
        <v>6012</v>
      </c>
      <c r="F74" s="50" t="s">
        <v>6013</v>
      </c>
      <c r="G74" s="50" t="s">
        <v>6014</v>
      </c>
      <c r="H74" s="50" t="s">
        <v>6015</v>
      </c>
      <c r="I74" s="50" t="s">
        <v>6016</v>
      </c>
      <c r="J74" s="50" t="s">
        <v>6017</v>
      </c>
      <c r="K74" s="50" t="s">
        <v>6018</v>
      </c>
      <c r="L74" s="50" t="s">
        <v>6019</v>
      </c>
      <c r="M74" s="50" t="s">
        <v>6020</v>
      </c>
      <c r="N74" s="50" t="s">
        <v>6021</v>
      </c>
      <c r="O74" s="50" t="s">
        <v>6022</v>
      </c>
      <c r="P74" s="50" t="s">
        <v>6023</v>
      </c>
      <c r="Q74" s="50" t="s">
        <v>6024</v>
      </c>
      <c r="R74" s="50" t="s">
        <v>6025</v>
      </c>
      <c r="S74" s="50" t="s">
        <v>6026</v>
      </c>
      <c r="T74" s="50" t="s">
        <v>6027</v>
      </c>
      <c r="U74" s="50" t="s">
        <v>6028</v>
      </c>
      <c r="V74" s="50" t="s">
        <v>6029</v>
      </c>
      <c r="X74" s="50" t="s">
        <v>6009</v>
      </c>
      <c r="Y74" s="50" t="s">
        <v>6010</v>
      </c>
      <c r="Z74" s="50" t="s">
        <v>6011</v>
      </c>
      <c r="AA74" s="50" t="s">
        <v>6012</v>
      </c>
      <c r="AB74" s="50" t="s">
        <v>6013</v>
      </c>
      <c r="AC74" s="50" t="s">
        <v>6014</v>
      </c>
      <c r="AD74" s="50" t="s">
        <v>6015</v>
      </c>
      <c r="AE74" s="50" t="s">
        <v>6016</v>
      </c>
      <c r="AF74" s="50" t="s">
        <v>6017</v>
      </c>
      <c r="AG74" s="50" t="s">
        <v>6018</v>
      </c>
      <c r="AH74" s="50" t="s">
        <v>6019</v>
      </c>
      <c r="AI74" s="50" t="s">
        <v>6020</v>
      </c>
      <c r="AJ74" s="50" t="s">
        <v>6021</v>
      </c>
      <c r="AK74" s="50" t="s">
        <v>6022</v>
      </c>
      <c r="AL74" s="50" t="s">
        <v>6023</v>
      </c>
      <c r="AM74" s="50" t="s">
        <v>6024</v>
      </c>
      <c r="AN74" s="50" t="s">
        <v>6025</v>
      </c>
      <c r="AO74" s="50" t="s">
        <v>6026</v>
      </c>
      <c r="AP74" s="50" t="s">
        <v>6027</v>
      </c>
      <c r="AQ74" s="50" t="s">
        <v>6028</v>
      </c>
      <c r="AR74" s="50" t="s">
        <v>6029</v>
      </c>
    </row>
    <row r="75" spans="2:44" x14ac:dyDescent="0.25">
      <c r="B75" t="s">
        <v>517</v>
      </c>
      <c r="C75" s="24">
        <v>0</v>
      </c>
      <c r="D75" s="24">
        <v>0</v>
      </c>
      <c r="E75" s="24">
        <v>0</v>
      </c>
      <c r="F75" s="24">
        <v>0</v>
      </c>
      <c r="G75" s="24">
        <v>0</v>
      </c>
      <c r="H75" s="24">
        <v>0</v>
      </c>
      <c r="I75" s="24">
        <v>0</v>
      </c>
      <c r="J75" s="24">
        <v>0</v>
      </c>
      <c r="K75" s="24">
        <v>0</v>
      </c>
      <c r="L75" s="24">
        <v>0</v>
      </c>
      <c r="M75" s="24">
        <v>0</v>
      </c>
      <c r="N75" s="24">
        <v>0</v>
      </c>
      <c r="O75" s="24">
        <v>0</v>
      </c>
      <c r="P75" s="24">
        <v>0</v>
      </c>
      <c r="Q75" s="24">
        <v>0</v>
      </c>
      <c r="R75" s="24">
        <v>0</v>
      </c>
      <c r="S75" s="24">
        <v>0</v>
      </c>
      <c r="T75" s="24">
        <v>0</v>
      </c>
      <c r="U75" s="24">
        <v>0</v>
      </c>
      <c r="V75" s="24">
        <v>0</v>
      </c>
      <c r="X75" s="24">
        <v>0</v>
      </c>
      <c r="Y75" s="6">
        <v>0</v>
      </c>
      <c r="Z75" s="6">
        <v>0</v>
      </c>
      <c r="AA75" s="6">
        <v>0</v>
      </c>
      <c r="AB75" s="6">
        <v>0</v>
      </c>
      <c r="AC75" s="6">
        <v>0</v>
      </c>
      <c r="AD75" s="6">
        <v>0</v>
      </c>
      <c r="AE75" s="6">
        <v>0</v>
      </c>
      <c r="AF75" s="6">
        <v>0</v>
      </c>
      <c r="AG75" s="6">
        <v>0</v>
      </c>
      <c r="AH75" s="6">
        <v>0</v>
      </c>
      <c r="AI75" s="6">
        <v>0</v>
      </c>
      <c r="AJ75" s="6">
        <v>0</v>
      </c>
      <c r="AK75" s="6">
        <v>0</v>
      </c>
      <c r="AL75" s="6">
        <v>0</v>
      </c>
      <c r="AM75" s="6">
        <v>0</v>
      </c>
      <c r="AN75" s="6">
        <v>0</v>
      </c>
      <c r="AO75" s="6">
        <v>0</v>
      </c>
      <c r="AP75" s="6">
        <v>0</v>
      </c>
      <c r="AQ75" s="6">
        <v>0</v>
      </c>
      <c r="AR75" s="6">
        <v>0</v>
      </c>
    </row>
    <row r="76" spans="2:44" x14ac:dyDescent="0.25">
      <c r="B76" s="91" t="s">
        <v>519</v>
      </c>
      <c r="C76" s="41">
        <v>0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X76" s="41">
        <v>0</v>
      </c>
      <c r="Y76" s="64">
        <v>0</v>
      </c>
      <c r="Z76" s="64">
        <v>0</v>
      </c>
      <c r="AA76" s="64">
        <v>0</v>
      </c>
      <c r="AB76" s="64">
        <v>0</v>
      </c>
      <c r="AC76" s="64">
        <v>0</v>
      </c>
      <c r="AD76" s="64">
        <v>0</v>
      </c>
      <c r="AE76" s="64">
        <v>0</v>
      </c>
      <c r="AF76" s="64">
        <v>0</v>
      </c>
      <c r="AG76" s="64">
        <v>0</v>
      </c>
      <c r="AH76" s="64">
        <v>0</v>
      </c>
      <c r="AI76" s="64">
        <v>0</v>
      </c>
      <c r="AJ76" s="64">
        <v>0</v>
      </c>
      <c r="AK76" s="64">
        <v>0</v>
      </c>
      <c r="AL76" s="64">
        <v>0</v>
      </c>
      <c r="AM76" s="64">
        <v>0</v>
      </c>
      <c r="AN76" s="64">
        <v>0</v>
      </c>
      <c r="AO76" s="64">
        <v>0</v>
      </c>
      <c r="AP76" s="64">
        <v>0</v>
      </c>
      <c r="AQ76" s="64">
        <v>0</v>
      </c>
      <c r="AR76" s="64">
        <v>0</v>
      </c>
    </row>
    <row r="77" spans="2:44" x14ac:dyDescent="0.25">
      <c r="B77" t="s">
        <v>521</v>
      </c>
      <c r="C77" s="24">
        <v>151.64116884246678</v>
      </c>
      <c r="D77" s="24">
        <v>158.99935644826766</v>
      </c>
      <c r="E77" s="24">
        <v>158.99999967629688</v>
      </c>
      <c r="F77" s="24">
        <v>158.99999999967386</v>
      </c>
      <c r="G77" s="24">
        <v>158.99999999999949</v>
      </c>
      <c r="H77" s="24">
        <v>159</v>
      </c>
      <c r="I77" s="24">
        <v>159</v>
      </c>
      <c r="J77" s="24">
        <v>159</v>
      </c>
      <c r="K77" s="24">
        <v>159</v>
      </c>
      <c r="L77" s="24">
        <v>159</v>
      </c>
      <c r="M77" s="24">
        <v>159</v>
      </c>
      <c r="N77" s="24">
        <v>159</v>
      </c>
      <c r="O77" s="24">
        <v>159</v>
      </c>
      <c r="P77" s="24">
        <v>159</v>
      </c>
      <c r="Q77" s="24">
        <v>159</v>
      </c>
      <c r="R77" s="24">
        <v>159</v>
      </c>
      <c r="S77" s="24">
        <v>159</v>
      </c>
      <c r="T77" s="24">
        <v>159</v>
      </c>
      <c r="U77" s="24">
        <v>159</v>
      </c>
      <c r="V77" s="24">
        <v>159</v>
      </c>
      <c r="X77" s="24">
        <v>159</v>
      </c>
      <c r="Y77" s="6">
        <v>0.95371804303438223</v>
      </c>
      <c r="Z77" s="6">
        <v>0.99999595250482809</v>
      </c>
      <c r="AA77" s="6">
        <v>0.9999999979641313</v>
      </c>
      <c r="AB77" s="6">
        <v>0.99999999999794886</v>
      </c>
      <c r="AC77" s="6">
        <v>0.99999999999999678</v>
      </c>
      <c r="AD77" s="6">
        <v>1</v>
      </c>
      <c r="AE77" s="6">
        <v>1</v>
      </c>
      <c r="AF77" s="6">
        <v>1</v>
      </c>
      <c r="AG77" s="6">
        <v>1</v>
      </c>
      <c r="AH77" s="6">
        <v>1</v>
      </c>
      <c r="AI77" s="6">
        <v>1</v>
      </c>
      <c r="AJ77" s="6">
        <v>1</v>
      </c>
      <c r="AK77" s="6">
        <v>1</v>
      </c>
      <c r="AL77" s="6">
        <v>1</v>
      </c>
      <c r="AM77" s="6">
        <v>1</v>
      </c>
      <c r="AN77" s="6">
        <v>1</v>
      </c>
      <c r="AO77" s="6">
        <v>1</v>
      </c>
      <c r="AP77" s="6">
        <v>1</v>
      </c>
      <c r="AQ77" s="6">
        <v>1</v>
      </c>
      <c r="AR77" s="6">
        <v>1</v>
      </c>
    </row>
    <row r="78" spans="2:44" x14ac:dyDescent="0.25">
      <c r="B78" s="91" t="s">
        <v>523</v>
      </c>
      <c r="C78" s="41">
        <v>233.23685117601818</v>
      </c>
      <c r="D78" s="41">
        <v>238.4995251171778</v>
      </c>
      <c r="E78" s="41">
        <v>238.49999975681644</v>
      </c>
      <c r="F78" s="41">
        <v>238.49999999975174</v>
      </c>
      <c r="G78" s="41">
        <v>238.4999999999996</v>
      </c>
      <c r="H78" s="41">
        <v>238.5</v>
      </c>
      <c r="I78" s="41">
        <v>238.5</v>
      </c>
      <c r="J78" s="41">
        <v>238.5</v>
      </c>
      <c r="K78" s="41">
        <v>238.5</v>
      </c>
      <c r="L78" s="41">
        <v>238.5</v>
      </c>
      <c r="M78" s="41">
        <v>238.5</v>
      </c>
      <c r="N78" s="41">
        <v>238.5</v>
      </c>
      <c r="O78" s="41">
        <v>238.5</v>
      </c>
      <c r="P78" s="41">
        <v>238.5</v>
      </c>
      <c r="Q78" s="41">
        <v>238.5</v>
      </c>
      <c r="R78" s="41">
        <v>238.5</v>
      </c>
      <c r="S78" s="41">
        <v>238.5</v>
      </c>
      <c r="T78" s="41">
        <v>238.5</v>
      </c>
      <c r="U78" s="41">
        <v>238.5</v>
      </c>
      <c r="V78" s="41">
        <v>238.5</v>
      </c>
      <c r="X78" s="41">
        <v>238.5</v>
      </c>
      <c r="Y78" s="64">
        <v>0.97793229004619786</v>
      </c>
      <c r="Z78" s="64">
        <v>0.9999980088770557</v>
      </c>
      <c r="AA78" s="64">
        <v>0.9999999989803624</v>
      </c>
      <c r="AB78" s="64">
        <v>0.99999999999895905</v>
      </c>
      <c r="AC78" s="64">
        <v>0.99999999999999833</v>
      </c>
      <c r="AD78" s="64">
        <v>1</v>
      </c>
      <c r="AE78" s="64">
        <v>1</v>
      </c>
      <c r="AF78" s="64">
        <v>1</v>
      </c>
      <c r="AG78" s="64">
        <v>1</v>
      </c>
      <c r="AH78" s="64">
        <v>1</v>
      </c>
      <c r="AI78" s="64">
        <v>1</v>
      </c>
      <c r="AJ78" s="64">
        <v>1</v>
      </c>
      <c r="AK78" s="64">
        <v>1</v>
      </c>
      <c r="AL78" s="64">
        <v>1</v>
      </c>
      <c r="AM78" s="64">
        <v>1</v>
      </c>
      <c r="AN78" s="64">
        <v>1</v>
      </c>
      <c r="AO78" s="64">
        <v>1</v>
      </c>
      <c r="AP78" s="64">
        <v>1</v>
      </c>
      <c r="AQ78" s="64">
        <v>1</v>
      </c>
      <c r="AR78" s="64">
        <v>1</v>
      </c>
    </row>
    <row r="79" spans="2:44" x14ac:dyDescent="0.25">
      <c r="B79" t="s">
        <v>525</v>
      </c>
      <c r="C79" s="24">
        <v>177.2748931249958</v>
      </c>
      <c r="D79" s="24">
        <v>182.84950513789599</v>
      </c>
      <c r="E79" s="24">
        <v>182.84999974892699</v>
      </c>
      <c r="F79" s="24">
        <v>182.84999999974542</v>
      </c>
      <c r="G79" s="24">
        <v>182.8499999999996</v>
      </c>
      <c r="H79" s="24">
        <v>182.85</v>
      </c>
      <c r="I79" s="24">
        <v>182.85</v>
      </c>
      <c r="J79" s="24">
        <v>182.85</v>
      </c>
      <c r="K79" s="24">
        <v>182.85</v>
      </c>
      <c r="L79" s="24">
        <v>182.85</v>
      </c>
      <c r="M79" s="24">
        <v>182.85</v>
      </c>
      <c r="N79" s="24">
        <v>182.85</v>
      </c>
      <c r="O79" s="24">
        <v>182.85</v>
      </c>
      <c r="P79" s="24">
        <v>182.85</v>
      </c>
      <c r="Q79" s="24">
        <v>182.85</v>
      </c>
      <c r="R79" s="24">
        <v>182.85</v>
      </c>
      <c r="S79" s="24">
        <v>182.85</v>
      </c>
      <c r="T79" s="24">
        <v>182.85</v>
      </c>
      <c r="U79" s="24">
        <v>182.85</v>
      </c>
      <c r="V79" s="24">
        <v>182.85</v>
      </c>
      <c r="X79" s="24">
        <v>182.85</v>
      </c>
      <c r="Y79" s="6">
        <v>0.96950994325947937</v>
      </c>
      <c r="Z79" s="6">
        <v>0.99999729361715062</v>
      </c>
      <c r="AA79" s="6">
        <v>0.99999999862689082</v>
      </c>
      <c r="AB79" s="6">
        <v>0.99999999999860778</v>
      </c>
      <c r="AC79" s="6">
        <v>0.99999999999999778</v>
      </c>
      <c r="AD79" s="6">
        <v>1</v>
      </c>
      <c r="AE79" s="6">
        <v>1</v>
      </c>
      <c r="AF79" s="6">
        <v>1</v>
      </c>
      <c r="AG79" s="6">
        <v>1</v>
      </c>
      <c r="AH79" s="6">
        <v>1</v>
      </c>
      <c r="AI79" s="6">
        <v>1</v>
      </c>
      <c r="AJ79" s="6">
        <v>1</v>
      </c>
      <c r="AK79" s="6">
        <v>1</v>
      </c>
      <c r="AL79" s="6">
        <v>1</v>
      </c>
      <c r="AM79" s="6">
        <v>1</v>
      </c>
      <c r="AN79" s="6">
        <v>1</v>
      </c>
      <c r="AO79" s="6">
        <v>1</v>
      </c>
      <c r="AP79" s="6">
        <v>1</v>
      </c>
      <c r="AQ79" s="6">
        <v>1</v>
      </c>
      <c r="AR79" s="6">
        <v>1</v>
      </c>
    </row>
    <row r="80" spans="2:44" x14ac:dyDescent="0.25">
      <c r="B80" s="91" t="s">
        <v>527</v>
      </c>
      <c r="C80" s="41">
        <v>200.88733313821353</v>
      </c>
      <c r="D80" s="41">
        <v>206.69948217185257</v>
      </c>
      <c r="E80" s="41">
        <v>206.69999973672719</v>
      </c>
      <c r="F80" s="41">
        <v>206.69999999973265</v>
      </c>
      <c r="G80" s="41">
        <v>206.69999999999959</v>
      </c>
      <c r="H80" s="41">
        <v>206.70000000000002</v>
      </c>
      <c r="I80" s="41">
        <v>206.70000000000002</v>
      </c>
      <c r="J80" s="41">
        <v>206.70000000000002</v>
      </c>
      <c r="K80" s="41">
        <v>206.70000000000002</v>
      </c>
      <c r="L80" s="41">
        <v>206.70000000000002</v>
      </c>
      <c r="M80" s="41">
        <v>206.70000000000002</v>
      </c>
      <c r="N80" s="41">
        <v>206.70000000000002</v>
      </c>
      <c r="O80" s="41">
        <v>206.70000000000002</v>
      </c>
      <c r="P80" s="41">
        <v>206.70000000000002</v>
      </c>
      <c r="Q80" s="41">
        <v>206.70000000000002</v>
      </c>
      <c r="R80" s="41">
        <v>206.70000000000002</v>
      </c>
      <c r="S80" s="41">
        <v>206.70000000000002</v>
      </c>
      <c r="T80" s="41">
        <v>206.70000000000002</v>
      </c>
      <c r="U80" s="41">
        <v>206.70000000000002</v>
      </c>
      <c r="V80" s="41">
        <v>206.70000000000002</v>
      </c>
      <c r="X80" s="41">
        <v>206.70000000000002</v>
      </c>
      <c r="Y80" s="64">
        <v>0.97187872829324395</v>
      </c>
      <c r="Z80" s="64">
        <v>0.9999974947839988</v>
      </c>
      <c r="AA80" s="64">
        <v>0.99999999872630463</v>
      </c>
      <c r="AB80" s="64">
        <v>0.99999999999870648</v>
      </c>
      <c r="AC80" s="64">
        <v>0.99999999999999789</v>
      </c>
      <c r="AD80" s="64">
        <v>1</v>
      </c>
      <c r="AE80" s="64">
        <v>1</v>
      </c>
      <c r="AF80" s="64">
        <v>1</v>
      </c>
      <c r="AG80" s="64">
        <v>1</v>
      </c>
      <c r="AH80" s="64">
        <v>1</v>
      </c>
      <c r="AI80" s="64">
        <v>1</v>
      </c>
      <c r="AJ80" s="64">
        <v>1</v>
      </c>
      <c r="AK80" s="64">
        <v>1</v>
      </c>
      <c r="AL80" s="64">
        <v>1</v>
      </c>
      <c r="AM80" s="64">
        <v>1</v>
      </c>
      <c r="AN80" s="64">
        <v>1</v>
      </c>
      <c r="AO80" s="64">
        <v>1</v>
      </c>
      <c r="AP80" s="64">
        <v>1</v>
      </c>
      <c r="AQ80" s="64">
        <v>1</v>
      </c>
      <c r="AR80" s="64">
        <v>1</v>
      </c>
    </row>
    <row r="81" spans="2:44" x14ac:dyDescent="0.25">
      <c r="B81" t="s">
        <v>529</v>
      </c>
      <c r="C81" s="24">
        <v>299.45409288581686</v>
      </c>
      <c r="D81" s="24">
        <v>310.04906386322654</v>
      </c>
      <c r="E81" s="24">
        <v>310.04999952632016</v>
      </c>
      <c r="F81" s="24">
        <v>310.04999999952059</v>
      </c>
      <c r="G81" s="24">
        <v>310.04999999999922</v>
      </c>
      <c r="H81" s="24">
        <v>310.04999999999995</v>
      </c>
      <c r="I81" s="24">
        <v>310.04999999999995</v>
      </c>
      <c r="J81" s="24">
        <v>310.04999999999995</v>
      </c>
      <c r="K81" s="24">
        <v>310.04999999999995</v>
      </c>
      <c r="L81" s="24">
        <v>310.04999999999995</v>
      </c>
      <c r="M81" s="24">
        <v>310.04999999999995</v>
      </c>
      <c r="N81" s="24">
        <v>310.04999999999995</v>
      </c>
      <c r="O81" s="24">
        <v>310.04999999999995</v>
      </c>
      <c r="P81" s="24">
        <v>310.04999999999995</v>
      </c>
      <c r="Q81" s="24">
        <v>310.04999999999995</v>
      </c>
      <c r="R81" s="24">
        <v>310.04999999999995</v>
      </c>
      <c r="S81" s="24">
        <v>310.04999999999995</v>
      </c>
      <c r="T81" s="24">
        <v>310.04999999999995</v>
      </c>
      <c r="U81" s="24">
        <v>310.04999999999995</v>
      </c>
      <c r="V81" s="24">
        <v>310.04999999999995</v>
      </c>
      <c r="X81" s="24">
        <v>310.04999999999995</v>
      </c>
      <c r="Y81" s="6">
        <v>0.96582516654028994</v>
      </c>
      <c r="Z81" s="6">
        <v>0.99999698069094201</v>
      </c>
      <c r="AA81" s="6">
        <v>0.99999999847224708</v>
      </c>
      <c r="AB81" s="6">
        <v>0.9999999999984539</v>
      </c>
      <c r="AC81" s="6">
        <v>0.99999999999999767</v>
      </c>
      <c r="AD81" s="6">
        <v>1</v>
      </c>
      <c r="AE81" s="6">
        <v>1</v>
      </c>
      <c r="AF81" s="6">
        <v>1</v>
      </c>
      <c r="AG81" s="6">
        <v>1</v>
      </c>
      <c r="AH81" s="6">
        <v>1</v>
      </c>
      <c r="AI81" s="6">
        <v>1</v>
      </c>
      <c r="AJ81" s="6">
        <v>1</v>
      </c>
      <c r="AK81" s="6">
        <v>1</v>
      </c>
      <c r="AL81" s="6">
        <v>1</v>
      </c>
      <c r="AM81" s="6">
        <v>1</v>
      </c>
      <c r="AN81" s="6">
        <v>1</v>
      </c>
      <c r="AO81" s="6">
        <v>1</v>
      </c>
      <c r="AP81" s="6">
        <v>1</v>
      </c>
      <c r="AQ81" s="6">
        <v>1</v>
      </c>
      <c r="AR81" s="6">
        <v>1</v>
      </c>
    </row>
    <row r="82" spans="2:44" x14ac:dyDescent="0.25">
      <c r="B82" s="91" t="s">
        <v>531</v>
      </c>
      <c r="C82" s="41">
        <v>303.20790652882357</v>
      </c>
      <c r="D82" s="41">
        <v>310.04938265233113</v>
      </c>
      <c r="E82" s="41">
        <v>310.04999968386136</v>
      </c>
      <c r="F82" s="41">
        <v>310.0499999996772</v>
      </c>
      <c r="G82" s="41">
        <v>310.0499999999995</v>
      </c>
      <c r="H82" s="41">
        <v>310.04999999999995</v>
      </c>
      <c r="I82" s="41">
        <v>310.04999999999995</v>
      </c>
      <c r="J82" s="41">
        <v>310.04999999999995</v>
      </c>
      <c r="K82" s="41">
        <v>310.04999999999995</v>
      </c>
      <c r="L82" s="41">
        <v>310.04999999999995</v>
      </c>
      <c r="M82" s="41">
        <v>310.04999999999995</v>
      </c>
      <c r="N82" s="41">
        <v>310.04999999999995</v>
      </c>
      <c r="O82" s="41">
        <v>310.04999999999995</v>
      </c>
      <c r="P82" s="41">
        <v>310.04999999999995</v>
      </c>
      <c r="Q82" s="41">
        <v>310.04999999999995</v>
      </c>
      <c r="R82" s="41">
        <v>310.04999999999995</v>
      </c>
      <c r="S82" s="41">
        <v>310.04999999999995</v>
      </c>
      <c r="T82" s="41">
        <v>310.04999999999995</v>
      </c>
      <c r="U82" s="41">
        <v>310.04999999999995</v>
      </c>
      <c r="V82" s="41">
        <v>310.04999999999995</v>
      </c>
      <c r="X82" s="41">
        <v>310.04999999999995</v>
      </c>
      <c r="Y82" s="64">
        <v>0.97793229004619775</v>
      </c>
      <c r="Z82" s="64">
        <v>0.99999800887705592</v>
      </c>
      <c r="AA82" s="64">
        <v>0.99999999898036251</v>
      </c>
      <c r="AB82" s="64">
        <v>0.99999999999895905</v>
      </c>
      <c r="AC82" s="64">
        <v>0.99999999999999856</v>
      </c>
      <c r="AD82" s="64">
        <v>1</v>
      </c>
      <c r="AE82" s="64">
        <v>1</v>
      </c>
      <c r="AF82" s="64">
        <v>1</v>
      </c>
      <c r="AG82" s="64">
        <v>1</v>
      </c>
      <c r="AH82" s="64">
        <v>1</v>
      </c>
      <c r="AI82" s="64">
        <v>1</v>
      </c>
      <c r="AJ82" s="64">
        <v>1</v>
      </c>
      <c r="AK82" s="64">
        <v>1</v>
      </c>
      <c r="AL82" s="64">
        <v>1</v>
      </c>
      <c r="AM82" s="64">
        <v>1</v>
      </c>
      <c r="AN82" s="64">
        <v>1</v>
      </c>
      <c r="AO82" s="64">
        <v>1</v>
      </c>
      <c r="AP82" s="64">
        <v>1</v>
      </c>
      <c r="AQ82" s="64">
        <v>1</v>
      </c>
      <c r="AR82" s="64">
        <v>1</v>
      </c>
    </row>
    <row r="83" spans="2:44" x14ac:dyDescent="0.25">
      <c r="B83" t="s">
        <v>533</v>
      </c>
      <c r="C83" s="24">
        <v>200.88733313821353</v>
      </c>
      <c r="D83" s="24">
        <v>206.69948217185257</v>
      </c>
      <c r="E83" s="24">
        <v>206.69999973672719</v>
      </c>
      <c r="F83" s="24">
        <v>206.69999999973265</v>
      </c>
      <c r="G83" s="24">
        <v>206.69999999999959</v>
      </c>
      <c r="H83" s="24">
        <v>206.70000000000002</v>
      </c>
      <c r="I83" s="24">
        <v>206.70000000000002</v>
      </c>
      <c r="J83" s="24">
        <v>206.70000000000002</v>
      </c>
      <c r="K83" s="24">
        <v>206.70000000000002</v>
      </c>
      <c r="L83" s="24">
        <v>206.70000000000002</v>
      </c>
      <c r="M83" s="24">
        <v>206.70000000000002</v>
      </c>
      <c r="N83" s="24">
        <v>206.70000000000002</v>
      </c>
      <c r="O83" s="24">
        <v>206.70000000000002</v>
      </c>
      <c r="P83" s="24">
        <v>206.70000000000002</v>
      </c>
      <c r="Q83" s="24">
        <v>206.70000000000002</v>
      </c>
      <c r="R83" s="24">
        <v>206.70000000000002</v>
      </c>
      <c r="S83" s="24">
        <v>206.70000000000002</v>
      </c>
      <c r="T83" s="24">
        <v>206.70000000000002</v>
      </c>
      <c r="U83" s="24">
        <v>206.70000000000002</v>
      </c>
      <c r="V83" s="24">
        <v>206.70000000000002</v>
      </c>
      <c r="X83" s="24">
        <v>206.70000000000002</v>
      </c>
      <c r="Y83" s="6">
        <v>0.97187872829324395</v>
      </c>
      <c r="Z83" s="6">
        <v>0.9999974947839988</v>
      </c>
      <c r="AA83" s="6">
        <v>0.99999999872630463</v>
      </c>
      <c r="AB83" s="6">
        <v>0.99999999999870648</v>
      </c>
      <c r="AC83" s="6">
        <v>0.99999999999999789</v>
      </c>
      <c r="AD83" s="6">
        <v>1</v>
      </c>
      <c r="AE83" s="6">
        <v>1</v>
      </c>
      <c r="AF83" s="6">
        <v>1</v>
      </c>
      <c r="AG83" s="6">
        <v>1</v>
      </c>
      <c r="AH83" s="6">
        <v>1</v>
      </c>
      <c r="AI83" s="6">
        <v>1</v>
      </c>
      <c r="AJ83" s="6">
        <v>1</v>
      </c>
      <c r="AK83" s="6">
        <v>1</v>
      </c>
      <c r="AL83" s="6">
        <v>1</v>
      </c>
      <c r="AM83" s="6">
        <v>1</v>
      </c>
      <c r="AN83" s="6">
        <v>1</v>
      </c>
      <c r="AO83" s="6">
        <v>1</v>
      </c>
      <c r="AP83" s="6">
        <v>1</v>
      </c>
      <c r="AQ83" s="6">
        <v>1</v>
      </c>
      <c r="AR83" s="6">
        <v>1</v>
      </c>
    </row>
    <row r="84" spans="2:44" x14ac:dyDescent="0.25">
      <c r="B84" s="91" t="s">
        <v>535</v>
      </c>
      <c r="C84" s="41">
        <v>230.45736106249453</v>
      </c>
      <c r="D84" s="41">
        <v>237.70435667926478</v>
      </c>
      <c r="E84" s="41">
        <v>237.70499967360507</v>
      </c>
      <c r="F84" s="41">
        <v>237.70499999966904</v>
      </c>
      <c r="G84" s="41">
        <v>237.70499999999947</v>
      </c>
      <c r="H84" s="41">
        <v>237.70499999999998</v>
      </c>
      <c r="I84" s="41">
        <v>237.70499999999998</v>
      </c>
      <c r="J84" s="41">
        <v>237.70499999999998</v>
      </c>
      <c r="K84" s="41">
        <v>237.70499999999998</v>
      </c>
      <c r="L84" s="41">
        <v>237.70499999999998</v>
      </c>
      <c r="M84" s="41">
        <v>237.70499999999998</v>
      </c>
      <c r="N84" s="41">
        <v>237.70499999999998</v>
      </c>
      <c r="O84" s="41">
        <v>237.70499999999998</v>
      </c>
      <c r="P84" s="41">
        <v>237.70499999999998</v>
      </c>
      <c r="Q84" s="41">
        <v>237.70499999999998</v>
      </c>
      <c r="R84" s="41">
        <v>237.70499999999998</v>
      </c>
      <c r="S84" s="41">
        <v>237.70499999999998</v>
      </c>
      <c r="T84" s="41">
        <v>237.70499999999998</v>
      </c>
      <c r="U84" s="41">
        <v>237.70499999999998</v>
      </c>
      <c r="V84" s="41">
        <v>237.70499999999998</v>
      </c>
      <c r="X84" s="41">
        <v>237.70499999999998</v>
      </c>
      <c r="Y84" s="64">
        <v>0.96950994325947937</v>
      </c>
      <c r="Z84" s="64">
        <v>0.99999729361715062</v>
      </c>
      <c r="AA84" s="64">
        <v>0.99999999862689082</v>
      </c>
      <c r="AB84" s="64">
        <v>0.99999999999860778</v>
      </c>
      <c r="AC84" s="64">
        <v>0.99999999999999789</v>
      </c>
      <c r="AD84" s="64">
        <v>1</v>
      </c>
      <c r="AE84" s="64">
        <v>1</v>
      </c>
      <c r="AF84" s="64">
        <v>1</v>
      </c>
      <c r="AG84" s="64">
        <v>1</v>
      </c>
      <c r="AH84" s="64">
        <v>1</v>
      </c>
      <c r="AI84" s="64">
        <v>1</v>
      </c>
      <c r="AJ84" s="64">
        <v>1</v>
      </c>
      <c r="AK84" s="64">
        <v>1</v>
      </c>
      <c r="AL84" s="64">
        <v>1</v>
      </c>
      <c r="AM84" s="64">
        <v>1</v>
      </c>
      <c r="AN84" s="64">
        <v>1</v>
      </c>
      <c r="AO84" s="64">
        <v>1</v>
      </c>
      <c r="AP84" s="64">
        <v>1</v>
      </c>
      <c r="AQ84" s="64">
        <v>1</v>
      </c>
      <c r="AR84" s="64">
        <v>1</v>
      </c>
    </row>
    <row r="85" spans="2:44" x14ac:dyDescent="0.25">
      <c r="B85" t="s">
        <v>537</v>
      </c>
      <c r="C85" s="24">
        <v>261.15353307967757</v>
      </c>
      <c r="D85" s="24">
        <v>268.70932682340833</v>
      </c>
      <c r="E85" s="24">
        <v>268.7099996577453</v>
      </c>
      <c r="F85" s="24">
        <v>268.70999999965238</v>
      </c>
      <c r="G85" s="24">
        <v>268.70999999999941</v>
      </c>
      <c r="H85" s="24">
        <v>268.70999999999998</v>
      </c>
      <c r="I85" s="24">
        <v>268.70999999999998</v>
      </c>
      <c r="J85" s="24">
        <v>268.70999999999998</v>
      </c>
      <c r="K85" s="24">
        <v>268.70999999999998</v>
      </c>
      <c r="L85" s="24">
        <v>268.70999999999998</v>
      </c>
      <c r="M85" s="24">
        <v>268.70999999999998</v>
      </c>
      <c r="N85" s="24">
        <v>268.70999999999998</v>
      </c>
      <c r="O85" s="24">
        <v>268.70999999999998</v>
      </c>
      <c r="P85" s="24">
        <v>268.70999999999998</v>
      </c>
      <c r="Q85" s="24">
        <v>268.70999999999998</v>
      </c>
      <c r="R85" s="24">
        <v>268.70999999999998</v>
      </c>
      <c r="S85" s="24">
        <v>268.70999999999998</v>
      </c>
      <c r="T85" s="24">
        <v>268.70999999999998</v>
      </c>
      <c r="U85" s="24">
        <v>268.70999999999998</v>
      </c>
      <c r="V85" s="24">
        <v>268.70999999999998</v>
      </c>
      <c r="X85" s="24">
        <v>268.70999999999998</v>
      </c>
      <c r="Y85" s="6">
        <v>0.97187872829324395</v>
      </c>
      <c r="Z85" s="6">
        <v>0.99999749478399891</v>
      </c>
      <c r="AA85" s="6">
        <v>0.99999999872630463</v>
      </c>
      <c r="AB85" s="6">
        <v>0.99999999999870637</v>
      </c>
      <c r="AC85" s="6">
        <v>0.99999999999999789</v>
      </c>
      <c r="AD85" s="6">
        <v>1</v>
      </c>
      <c r="AE85" s="6">
        <v>1</v>
      </c>
      <c r="AF85" s="6">
        <v>1</v>
      </c>
      <c r="AG85" s="6">
        <v>1</v>
      </c>
      <c r="AH85" s="6">
        <v>1</v>
      </c>
      <c r="AI85" s="6">
        <v>1</v>
      </c>
      <c r="AJ85" s="6">
        <v>1</v>
      </c>
      <c r="AK85" s="6">
        <v>1</v>
      </c>
      <c r="AL85" s="6">
        <v>1</v>
      </c>
      <c r="AM85" s="6">
        <v>1</v>
      </c>
      <c r="AN85" s="6">
        <v>1</v>
      </c>
      <c r="AO85" s="6">
        <v>1</v>
      </c>
      <c r="AP85" s="6">
        <v>1</v>
      </c>
      <c r="AQ85" s="6">
        <v>1</v>
      </c>
      <c r="AR85" s="6">
        <v>1</v>
      </c>
    </row>
    <row r="86" spans="2:44" x14ac:dyDescent="0.25">
      <c r="B86" s="91" t="s">
        <v>539</v>
      </c>
      <c r="C86" s="41">
        <v>389.29032075156198</v>
      </c>
      <c r="D86" s="41">
        <v>403.06378302219451</v>
      </c>
      <c r="E86" s="41">
        <v>403.06499938421621</v>
      </c>
      <c r="F86" s="41">
        <v>403.06499999937682</v>
      </c>
      <c r="G86" s="41">
        <v>403.06499999999903</v>
      </c>
      <c r="H86" s="41">
        <v>403.06499999999994</v>
      </c>
      <c r="I86" s="41">
        <v>403.06499999999994</v>
      </c>
      <c r="J86" s="41">
        <v>403.06499999999994</v>
      </c>
      <c r="K86" s="41">
        <v>403.06499999999994</v>
      </c>
      <c r="L86" s="41">
        <v>403.06499999999994</v>
      </c>
      <c r="M86" s="41">
        <v>403.06499999999994</v>
      </c>
      <c r="N86" s="41">
        <v>403.06499999999994</v>
      </c>
      <c r="O86" s="41">
        <v>403.06499999999994</v>
      </c>
      <c r="P86" s="41">
        <v>403.06499999999994</v>
      </c>
      <c r="Q86" s="41">
        <v>403.06499999999994</v>
      </c>
      <c r="R86" s="41">
        <v>403.06499999999994</v>
      </c>
      <c r="S86" s="41">
        <v>403.06499999999994</v>
      </c>
      <c r="T86" s="41">
        <v>403.06499999999994</v>
      </c>
      <c r="U86" s="41">
        <v>403.06499999999994</v>
      </c>
      <c r="V86" s="41">
        <v>403.06499999999994</v>
      </c>
      <c r="X86" s="41">
        <v>403.06499999999994</v>
      </c>
      <c r="Y86" s="64">
        <v>0.96582516654029016</v>
      </c>
      <c r="Z86" s="64">
        <v>0.99999698069094212</v>
      </c>
      <c r="AA86" s="64">
        <v>0.99999999847224708</v>
      </c>
      <c r="AB86" s="64">
        <v>0.99999999999845401</v>
      </c>
      <c r="AC86" s="64">
        <v>0.99999999999999778</v>
      </c>
      <c r="AD86" s="64">
        <v>1</v>
      </c>
      <c r="AE86" s="64">
        <v>1</v>
      </c>
      <c r="AF86" s="64">
        <v>1</v>
      </c>
      <c r="AG86" s="64">
        <v>1</v>
      </c>
      <c r="AH86" s="64">
        <v>1</v>
      </c>
      <c r="AI86" s="64">
        <v>1</v>
      </c>
      <c r="AJ86" s="64">
        <v>1</v>
      </c>
      <c r="AK86" s="64">
        <v>1</v>
      </c>
      <c r="AL86" s="64">
        <v>1</v>
      </c>
      <c r="AM86" s="64">
        <v>1</v>
      </c>
      <c r="AN86" s="64">
        <v>1</v>
      </c>
      <c r="AO86" s="64">
        <v>1</v>
      </c>
      <c r="AP86" s="64">
        <v>1</v>
      </c>
      <c r="AQ86" s="64">
        <v>1</v>
      </c>
      <c r="AR86" s="64">
        <v>1</v>
      </c>
    </row>
    <row r="87" spans="2:44" x14ac:dyDescent="0.25">
      <c r="B87" t="s">
        <v>541</v>
      </c>
      <c r="C87" s="24">
        <v>394.17027848747068</v>
      </c>
      <c r="D87" s="24">
        <v>403.06419744803048</v>
      </c>
      <c r="E87" s="24">
        <v>403.06499958901975</v>
      </c>
      <c r="F87" s="24">
        <v>403.06499999958038</v>
      </c>
      <c r="G87" s="24">
        <v>403.06499999999926</v>
      </c>
      <c r="H87" s="24">
        <v>403.06499999999994</v>
      </c>
      <c r="I87" s="24">
        <v>403.06499999999994</v>
      </c>
      <c r="J87" s="24">
        <v>403.06499999999994</v>
      </c>
      <c r="K87" s="24">
        <v>403.06499999999994</v>
      </c>
      <c r="L87" s="24">
        <v>403.06499999999994</v>
      </c>
      <c r="M87" s="24">
        <v>403.06499999999994</v>
      </c>
      <c r="N87" s="24">
        <v>403.06499999999994</v>
      </c>
      <c r="O87" s="24">
        <v>403.06499999999994</v>
      </c>
      <c r="P87" s="24">
        <v>403.06499999999994</v>
      </c>
      <c r="Q87" s="24">
        <v>403.06499999999994</v>
      </c>
      <c r="R87" s="24">
        <v>403.06499999999994</v>
      </c>
      <c r="S87" s="24">
        <v>403.06499999999994</v>
      </c>
      <c r="T87" s="24">
        <v>403.06499999999994</v>
      </c>
      <c r="U87" s="24">
        <v>403.06499999999994</v>
      </c>
      <c r="V87" s="24">
        <v>403.06499999999994</v>
      </c>
      <c r="X87" s="24">
        <v>403.06499999999994</v>
      </c>
      <c r="Y87" s="6">
        <v>0.97793229004619786</v>
      </c>
      <c r="Z87" s="6">
        <v>0.99999800887705592</v>
      </c>
      <c r="AA87" s="6">
        <v>0.99999999898036251</v>
      </c>
      <c r="AB87" s="6">
        <v>0.99999999999895905</v>
      </c>
      <c r="AC87" s="6">
        <v>0.99999999999999833</v>
      </c>
      <c r="AD87" s="6">
        <v>1</v>
      </c>
      <c r="AE87" s="6">
        <v>1</v>
      </c>
      <c r="AF87" s="6">
        <v>1</v>
      </c>
      <c r="AG87" s="6">
        <v>1</v>
      </c>
      <c r="AH87" s="6">
        <v>1</v>
      </c>
      <c r="AI87" s="6">
        <v>1</v>
      </c>
      <c r="AJ87" s="6">
        <v>1</v>
      </c>
      <c r="AK87" s="6">
        <v>1</v>
      </c>
      <c r="AL87" s="6">
        <v>1</v>
      </c>
      <c r="AM87" s="6">
        <v>1</v>
      </c>
      <c r="AN87" s="6">
        <v>1</v>
      </c>
      <c r="AO87" s="6">
        <v>1</v>
      </c>
      <c r="AP87" s="6">
        <v>1</v>
      </c>
      <c r="AQ87" s="6">
        <v>1</v>
      </c>
      <c r="AR87" s="6">
        <v>1</v>
      </c>
    </row>
    <row r="88" spans="2:44" x14ac:dyDescent="0.25">
      <c r="B88" s="91" t="s">
        <v>543</v>
      </c>
      <c r="C88" s="41">
        <v>261.15353307967757</v>
      </c>
      <c r="D88" s="41">
        <v>268.70932682340833</v>
      </c>
      <c r="E88" s="41">
        <v>268.7099996577453</v>
      </c>
      <c r="F88" s="41">
        <v>268.70999999965238</v>
      </c>
      <c r="G88" s="41">
        <v>268.70999999999941</v>
      </c>
      <c r="H88" s="41">
        <v>268.70999999999998</v>
      </c>
      <c r="I88" s="41">
        <v>268.70999999999998</v>
      </c>
      <c r="J88" s="41">
        <v>268.70999999999998</v>
      </c>
      <c r="K88" s="41">
        <v>268.70999999999998</v>
      </c>
      <c r="L88" s="41">
        <v>268.70999999999998</v>
      </c>
      <c r="M88" s="41">
        <v>268.70999999999998</v>
      </c>
      <c r="N88" s="41">
        <v>268.70999999999998</v>
      </c>
      <c r="O88" s="41">
        <v>268.70999999999998</v>
      </c>
      <c r="P88" s="41">
        <v>268.70999999999998</v>
      </c>
      <c r="Q88" s="41">
        <v>268.70999999999998</v>
      </c>
      <c r="R88" s="41">
        <v>268.70999999999998</v>
      </c>
      <c r="S88" s="41">
        <v>268.70999999999998</v>
      </c>
      <c r="T88" s="41">
        <v>268.70999999999998</v>
      </c>
      <c r="U88" s="41">
        <v>268.70999999999998</v>
      </c>
      <c r="V88" s="41">
        <v>268.70999999999998</v>
      </c>
      <c r="X88" s="41">
        <v>268.70999999999998</v>
      </c>
      <c r="Y88" s="64">
        <v>0.97187872829324395</v>
      </c>
      <c r="Z88" s="64">
        <v>0.99999749478399891</v>
      </c>
      <c r="AA88" s="64">
        <v>0.99999999872630463</v>
      </c>
      <c r="AB88" s="64">
        <v>0.99999999999870637</v>
      </c>
      <c r="AC88" s="64">
        <v>0.99999999999999789</v>
      </c>
      <c r="AD88" s="64">
        <v>1</v>
      </c>
      <c r="AE88" s="64">
        <v>1</v>
      </c>
      <c r="AF88" s="64">
        <v>1</v>
      </c>
      <c r="AG88" s="64">
        <v>1</v>
      </c>
      <c r="AH88" s="64">
        <v>1</v>
      </c>
      <c r="AI88" s="64">
        <v>1</v>
      </c>
      <c r="AJ88" s="64">
        <v>1</v>
      </c>
      <c r="AK88" s="64">
        <v>1</v>
      </c>
      <c r="AL88" s="64">
        <v>1</v>
      </c>
      <c r="AM88" s="64">
        <v>1</v>
      </c>
      <c r="AN88" s="64">
        <v>1</v>
      </c>
      <c r="AO88" s="64">
        <v>1</v>
      </c>
      <c r="AP88" s="64">
        <v>1</v>
      </c>
      <c r="AQ88" s="64">
        <v>1</v>
      </c>
      <c r="AR88" s="64">
        <v>1</v>
      </c>
    </row>
    <row r="89" spans="2:44" x14ac:dyDescent="0.25">
      <c r="B89" t="s">
        <v>545</v>
      </c>
      <c r="C89" s="24">
        <v>299.59456938124288</v>
      </c>
      <c r="D89" s="24">
        <v>309.01566368304418</v>
      </c>
      <c r="E89" s="24">
        <v>309.01649957568657</v>
      </c>
      <c r="F89" s="24">
        <v>309.01649999956976</v>
      </c>
      <c r="G89" s="24">
        <v>309.01649999999933</v>
      </c>
      <c r="H89" s="24">
        <v>309.01650000000001</v>
      </c>
      <c r="I89" s="24">
        <v>309.01650000000001</v>
      </c>
      <c r="J89" s="24">
        <v>309.01650000000001</v>
      </c>
      <c r="K89" s="24">
        <v>309.01650000000001</v>
      </c>
      <c r="L89" s="24">
        <v>309.01650000000001</v>
      </c>
      <c r="M89" s="24">
        <v>309.01650000000001</v>
      </c>
      <c r="N89" s="24">
        <v>309.01650000000001</v>
      </c>
      <c r="O89" s="24">
        <v>309.01650000000001</v>
      </c>
      <c r="P89" s="24">
        <v>309.01650000000001</v>
      </c>
      <c r="Q89" s="24">
        <v>309.01650000000001</v>
      </c>
      <c r="R89" s="24">
        <v>309.01650000000001</v>
      </c>
      <c r="S89" s="24">
        <v>309.01650000000001</v>
      </c>
      <c r="T89" s="24">
        <v>309.01650000000001</v>
      </c>
      <c r="U89" s="24">
        <v>309.01650000000001</v>
      </c>
      <c r="V89" s="24">
        <v>309.01650000000001</v>
      </c>
      <c r="X89" s="24">
        <v>309.01650000000001</v>
      </c>
      <c r="Y89" s="6">
        <v>0.96950994325947926</v>
      </c>
      <c r="Z89" s="6">
        <v>0.99999729361715051</v>
      </c>
      <c r="AA89" s="6">
        <v>0.99999999862689071</v>
      </c>
      <c r="AB89" s="6">
        <v>0.99999999999860767</v>
      </c>
      <c r="AC89" s="6">
        <v>0.99999999999999778</v>
      </c>
      <c r="AD89" s="6">
        <v>1</v>
      </c>
      <c r="AE89" s="6">
        <v>1</v>
      </c>
      <c r="AF89" s="6">
        <v>1</v>
      </c>
      <c r="AG89" s="6">
        <v>1</v>
      </c>
      <c r="AH89" s="6">
        <v>1</v>
      </c>
      <c r="AI89" s="6">
        <v>1</v>
      </c>
      <c r="AJ89" s="6">
        <v>1</v>
      </c>
      <c r="AK89" s="6">
        <v>1</v>
      </c>
      <c r="AL89" s="6">
        <v>1</v>
      </c>
      <c r="AM89" s="6">
        <v>1</v>
      </c>
      <c r="AN89" s="6">
        <v>1</v>
      </c>
      <c r="AO89" s="6">
        <v>1</v>
      </c>
      <c r="AP89" s="6">
        <v>1</v>
      </c>
      <c r="AQ89" s="6">
        <v>1</v>
      </c>
      <c r="AR89" s="6">
        <v>1</v>
      </c>
    </row>
    <row r="90" spans="2:44" x14ac:dyDescent="0.25">
      <c r="B90" s="91" t="s">
        <v>547</v>
      </c>
      <c r="C90" s="41">
        <v>339.49959300358086</v>
      </c>
      <c r="D90" s="41">
        <v>349.32212487043086</v>
      </c>
      <c r="E90" s="41">
        <v>349.32299955506892</v>
      </c>
      <c r="F90" s="41">
        <v>349.32299999954819</v>
      </c>
      <c r="G90" s="41">
        <v>349.3229999999993</v>
      </c>
      <c r="H90" s="41">
        <v>349.32299999999998</v>
      </c>
      <c r="I90" s="41">
        <v>349.32299999999998</v>
      </c>
      <c r="J90" s="41">
        <v>349.32299999999998</v>
      </c>
      <c r="K90" s="41">
        <v>349.32299999999998</v>
      </c>
      <c r="L90" s="41">
        <v>349.32299999999998</v>
      </c>
      <c r="M90" s="41">
        <v>349.32299999999998</v>
      </c>
      <c r="N90" s="41">
        <v>349.32299999999998</v>
      </c>
      <c r="O90" s="41">
        <v>349.32299999999998</v>
      </c>
      <c r="P90" s="41">
        <v>349.32299999999998</v>
      </c>
      <c r="Q90" s="41">
        <v>349.32299999999998</v>
      </c>
      <c r="R90" s="41">
        <v>349.32299999999998</v>
      </c>
      <c r="S90" s="41">
        <v>349.32299999999998</v>
      </c>
      <c r="T90" s="41">
        <v>349.32299999999998</v>
      </c>
      <c r="U90" s="41">
        <v>349.32299999999998</v>
      </c>
      <c r="V90" s="41">
        <v>349.32299999999998</v>
      </c>
      <c r="X90" s="41">
        <v>349.32299999999998</v>
      </c>
      <c r="Y90" s="64">
        <v>0.97187872829324395</v>
      </c>
      <c r="Z90" s="64">
        <v>0.99999749478399902</v>
      </c>
      <c r="AA90" s="64">
        <v>0.99999999872630474</v>
      </c>
      <c r="AB90" s="64">
        <v>0.9999999999987067</v>
      </c>
      <c r="AC90" s="64">
        <v>0.999999999999998</v>
      </c>
      <c r="AD90" s="64">
        <v>1</v>
      </c>
      <c r="AE90" s="64">
        <v>1</v>
      </c>
      <c r="AF90" s="64">
        <v>1</v>
      </c>
      <c r="AG90" s="64">
        <v>1</v>
      </c>
      <c r="AH90" s="64">
        <v>1</v>
      </c>
      <c r="AI90" s="64">
        <v>1</v>
      </c>
      <c r="AJ90" s="64">
        <v>1</v>
      </c>
      <c r="AK90" s="64">
        <v>1</v>
      </c>
      <c r="AL90" s="64">
        <v>1</v>
      </c>
      <c r="AM90" s="64">
        <v>1</v>
      </c>
      <c r="AN90" s="64">
        <v>1</v>
      </c>
      <c r="AO90" s="64">
        <v>1</v>
      </c>
      <c r="AP90" s="64">
        <v>1</v>
      </c>
      <c r="AQ90" s="64">
        <v>1</v>
      </c>
      <c r="AR90" s="64">
        <v>1</v>
      </c>
    </row>
    <row r="91" spans="2:44" x14ac:dyDescent="0.25">
      <c r="B91" t="s">
        <v>549</v>
      </c>
      <c r="C91" s="24">
        <v>506.07741697703057</v>
      </c>
      <c r="D91" s="24">
        <v>523.98291792885288</v>
      </c>
      <c r="E91" s="24">
        <v>523.98449919948109</v>
      </c>
      <c r="F91" s="24">
        <v>523.98449999918989</v>
      </c>
      <c r="G91" s="24">
        <v>523.98449999999866</v>
      </c>
      <c r="H91" s="24">
        <v>523.98449999999991</v>
      </c>
      <c r="I91" s="24">
        <v>523.98449999999991</v>
      </c>
      <c r="J91" s="24">
        <v>523.98449999999991</v>
      </c>
      <c r="K91" s="24">
        <v>523.98449999999991</v>
      </c>
      <c r="L91" s="24">
        <v>523.98449999999991</v>
      </c>
      <c r="M91" s="24">
        <v>523.98449999999991</v>
      </c>
      <c r="N91" s="24">
        <v>523.98449999999991</v>
      </c>
      <c r="O91" s="24">
        <v>523.98449999999991</v>
      </c>
      <c r="P91" s="24">
        <v>523.98449999999991</v>
      </c>
      <c r="Q91" s="24">
        <v>523.98449999999991</v>
      </c>
      <c r="R91" s="24">
        <v>523.98449999999991</v>
      </c>
      <c r="S91" s="24">
        <v>523.98449999999991</v>
      </c>
      <c r="T91" s="24">
        <v>523.98449999999991</v>
      </c>
      <c r="U91" s="24">
        <v>523.98449999999991</v>
      </c>
      <c r="V91" s="24">
        <v>523.98449999999991</v>
      </c>
      <c r="X91" s="24">
        <v>523.98449999999991</v>
      </c>
      <c r="Y91" s="6">
        <v>0.96582516654029016</v>
      </c>
      <c r="Z91" s="6">
        <v>0.99999698069094212</v>
      </c>
      <c r="AA91" s="6">
        <v>0.99999999847224719</v>
      </c>
      <c r="AB91" s="6">
        <v>0.99999999999845413</v>
      </c>
      <c r="AC91" s="6">
        <v>0.99999999999999767</v>
      </c>
      <c r="AD91" s="6">
        <v>1</v>
      </c>
      <c r="AE91" s="6">
        <v>1</v>
      </c>
      <c r="AF91" s="6">
        <v>1</v>
      </c>
      <c r="AG91" s="6">
        <v>1</v>
      </c>
      <c r="AH91" s="6">
        <v>1</v>
      </c>
      <c r="AI91" s="6">
        <v>1</v>
      </c>
      <c r="AJ91" s="6">
        <v>1</v>
      </c>
      <c r="AK91" s="6">
        <v>1</v>
      </c>
      <c r="AL91" s="6">
        <v>1</v>
      </c>
      <c r="AM91" s="6">
        <v>1</v>
      </c>
      <c r="AN91" s="6">
        <v>1</v>
      </c>
      <c r="AO91" s="6">
        <v>1</v>
      </c>
      <c r="AP91" s="6">
        <v>1</v>
      </c>
      <c r="AQ91" s="6">
        <v>1</v>
      </c>
      <c r="AR91" s="6">
        <v>1</v>
      </c>
    </row>
    <row r="92" spans="2:44" x14ac:dyDescent="0.25">
      <c r="B92" s="91" t="s">
        <v>551</v>
      </c>
      <c r="C92" s="41">
        <v>512.42136203371183</v>
      </c>
      <c r="D92" s="41">
        <v>523.98345668243962</v>
      </c>
      <c r="E92" s="41">
        <v>523.98449946572566</v>
      </c>
      <c r="F92" s="41">
        <v>523.98449999945456</v>
      </c>
      <c r="G92" s="41">
        <v>523.98449999999912</v>
      </c>
      <c r="H92" s="41">
        <v>523.98450000000003</v>
      </c>
      <c r="I92" s="41">
        <v>523.98450000000003</v>
      </c>
      <c r="J92" s="41">
        <v>523.98450000000003</v>
      </c>
      <c r="K92" s="41">
        <v>523.98450000000003</v>
      </c>
      <c r="L92" s="41">
        <v>523.98450000000003</v>
      </c>
      <c r="M92" s="41">
        <v>523.98450000000003</v>
      </c>
      <c r="N92" s="41">
        <v>523.98450000000003</v>
      </c>
      <c r="O92" s="41">
        <v>523.98450000000003</v>
      </c>
      <c r="P92" s="41">
        <v>523.98450000000003</v>
      </c>
      <c r="Q92" s="41">
        <v>523.98450000000003</v>
      </c>
      <c r="R92" s="41">
        <v>523.98450000000003</v>
      </c>
      <c r="S92" s="41">
        <v>523.98450000000003</v>
      </c>
      <c r="T92" s="41">
        <v>523.98450000000003</v>
      </c>
      <c r="U92" s="41">
        <v>523.98450000000003</v>
      </c>
      <c r="V92" s="41">
        <v>523.98450000000003</v>
      </c>
      <c r="X92" s="41">
        <v>523.98450000000003</v>
      </c>
      <c r="Y92" s="64">
        <v>0.97793229004619753</v>
      </c>
      <c r="Z92" s="64">
        <v>0.9999980088770557</v>
      </c>
      <c r="AA92" s="64">
        <v>0.99999999898036229</v>
      </c>
      <c r="AB92" s="64">
        <v>0.99999999999895894</v>
      </c>
      <c r="AC92" s="64">
        <v>0.99999999999999822</v>
      </c>
      <c r="AD92" s="64">
        <v>1</v>
      </c>
      <c r="AE92" s="64">
        <v>1</v>
      </c>
      <c r="AF92" s="64">
        <v>1</v>
      </c>
      <c r="AG92" s="64">
        <v>1</v>
      </c>
      <c r="AH92" s="64">
        <v>1</v>
      </c>
      <c r="AI92" s="64">
        <v>1</v>
      </c>
      <c r="AJ92" s="64">
        <v>1</v>
      </c>
      <c r="AK92" s="64">
        <v>1</v>
      </c>
      <c r="AL92" s="64">
        <v>1</v>
      </c>
      <c r="AM92" s="64">
        <v>1</v>
      </c>
      <c r="AN92" s="64">
        <v>1</v>
      </c>
      <c r="AO92" s="64">
        <v>1</v>
      </c>
      <c r="AP92" s="64">
        <v>1</v>
      </c>
      <c r="AQ92" s="64">
        <v>1</v>
      </c>
      <c r="AR92" s="64">
        <v>1</v>
      </c>
    </row>
    <row r="93" spans="2:44" x14ac:dyDescent="0.25">
      <c r="B93" t="s">
        <v>553</v>
      </c>
      <c r="C93" s="24">
        <v>339.49959300358086</v>
      </c>
      <c r="D93" s="24">
        <v>349.32212487043086</v>
      </c>
      <c r="E93" s="24">
        <v>349.32299955506892</v>
      </c>
      <c r="F93" s="24">
        <v>349.32299999954819</v>
      </c>
      <c r="G93" s="24">
        <v>349.3229999999993</v>
      </c>
      <c r="H93" s="24">
        <v>349.32299999999998</v>
      </c>
      <c r="I93" s="24">
        <v>349.32299999999998</v>
      </c>
      <c r="J93" s="24">
        <v>349.32299999999998</v>
      </c>
      <c r="K93" s="24">
        <v>349.32299999999998</v>
      </c>
      <c r="L93" s="24">
        <v>349.32299999999998</v>
      </c>
      <c r="M93" s="24">
        <v>349.32299999999998</v>
      </c>
      <c r="N93" s="24">
        <v>349.32299999999998</v>
      </c>
      <c r="O93" s="24">
        <v>349.32299999999998</v>
      </c>
      <c r="P93" s="24">
        <v>349.32299999999998</v>
      </c>
      <c r="Q93" s="24">
        <v>349.32299999999998</v>
      </c>
      <c r="R93" s="24">
        <v>349.32299999999998</v>
      </c>
      <c r="S93" s="24">
        <v>349.32299999999998</v>
      </c>
      <c r="T93" s="24">
        <v>349.32299999999998</v>
      </c>
      <c r="U93" s="24">
        <v>349.32299999999998</v>
      </c>
      <c r="V93" s="24">
        <v>349.32299999999998</v>
      </c>
      <c r="X93" s="24">
        <v>349.32299999999998</v>
      </c>
      <c r="Y93" s="6">
        <v>0.97187872829324395</v>
      </c>
      <c r="Z93" s="6">
        <v>0.99999749478399902</v>
      </c>
      <c r="AA93" s="6">
        <v>0.99999999872630474</v>
      </c>
      <c r="AB93" s="6">
        <v>0.9999999999987067</v>
      </c>
      <c r="AC93" s="6">
        <v>0.999999999999998</v>
      </c>
      <c r="AD93" s="6">
        <v>1</v>
      </c>
      <c r="AE93" s="6">
        <v>1</v>
      </c>
      <c r="AF93" s="6">
        <v>1</v>
      </c>
      <c r="AG93" s="6">
        <v>1</v>
      </c>
      <c r="AH93" s="6">
        <v>1</v>
      </c>
      <c r="AI93" s="6">
        <v>1</v>
      </c>
      <c r="AJ93" s="6">
        <v>1</v>
      </c>
      <c r="AK93" s="6">
        <v>1</v>
      </c>
      <c r="AL93" s="6">
        <v>1</v>
      </c>
      <c r="AM93" s="6">
        <v>1</v>
      </c>
      <c r="AN93" s="6">
        <v>1</v>
      </c>
      <c r="AO93" s="6">
        <v>1</v>
      </c>
      <c r="AP93" s="6">
        <v>1</v>
      </c>
      <c r="AQ93" s="6">
        <v>1</v>
      </c>
      <c r="AR93" s="6">
        <v>1</v>
      </c>
    </row>
    <row r="94" spans="2:44" x14ac:dyDescent="0.25">
      <c r="B94" s="91" t="s">
        <v>555</v>
      </c>
      <c r="C94" s="41">
        <v>389.47294019561582</v>
      </c>
      <c r="D94" s="41">
        <v>401.72036278795753</v>
      </c>
      <c r="E94" s="41">
        <v>401.7214494483926</v>
      </c>
      <c r="F94" s="41">
        <v>401.72144999944067</v>
      </c>
      <c r="G94" s="41">
        <v>401.72144999999915</v>
      </c>
      <c r="H94" s="41">
        <v>401.72145</v>
      </c>
      <c r="I94" s="41">
        <v>401.72145</v>
      </c>
      <c r="J94" s="41">
        <v>401.72145</v>
      </c>
      <c r="K94" s="41">
        <v>401.72145</v>
      </c>
      <c r="L94" s="41">
        <v>401.72145</v>
      </c>
      <c r="M94" s="41">
        <v>401.72145</v>
      </c>
      <c r="N94" s="41">
        <v>401.72145</v>
      </c>
      <c r="O94" s="41">
        <v>401.72145</v>
      </c>
      <c r="P94" s="41">
        <v>401.72145</v>
      </c>
      <c r="Q94" s="41">
        <v>401.72145</v>
      </c>
      <c r="R94" s="41">
        <v>401.72145</v>
      </c>
      <c r="S94" s="41">
        <v>401.72145</v>
      </c>
      <c r="T94" s="41">
        <v>401.72145</v>
      </c>
      <c r="U94" s="41">
        <v>401.72145</v>
      </c>
      <c r="V94" s="41">
        <v>401.72145</v>
      </c>
      <c r="X94" s="41">
        <v>401.72145</v>
      </c>
      <c r="Y94" s="64">
        <v>0.96950994325947948</v>
      </c>
      <c r="Z94" s="64">
        <v>0.99999729361715073</v>
      </c>
      <c r="AA94" s="64">
        <v>0.99999999862689082</v>
      </c>
      <c r="AB94" s="64">
        <v>0.99999999999860767</v>
      </c>
      <c r="AC94" s="64">
        <v>0.99999999999999789</v>
      </c>
      <c r="AD94" s="64">
        <v>1</v>
      </c>
      <c r="AE94" s="64">
        <v>1</v>
      </c>
      <c r="AF94" s="64">
        <v>1</v>
      </c>
      <c r="AG94" s="64">
        <v>1</v>
      </c>
      <c r="AH94" s="64">
        <v>1</v>
      </c>
      <c r="AI94" s="64">
        <v>1</v>
      </c>
      <c r="AJ94" s="64">
        <v>1</v>
      </c>
      <c r="AK94" s="64">
        <v>1</v>
      </c>
      <c r="AL94" s="64">
        <v>1</v>
      </c>
      <c r="AM94" s="64">
        <v>1</v>
      </c>
      <c r="AN94" s="64">
        <v>1</v>
      </c>
      <c r="AO94" s="64">
        <v>1</v>
      </c>
      <c r="AP94" s="64">
        <v>1</v>
      </c>
      <c r="AQ94" s="64">
        <v>1</v>
      </c>
      <c r="AR94" s="64">
        <v>1</v>
      </c>
    </row>
    <row r="96" spans="2:44" x14ac:dyDescent="0.25">
      <c r="B96" s="30" t="s">
        <v>6085</v>
      </c>
      <c r="C96" s="70"/>
      <c r="D96" s="70"/>
      <c r="E96" s="70"/>
      <c r="F96" s="70"/>
      <c r="G96" s="70"/>
      <c r="H96" s="70"/>
      <c r="I96" s="70"/>
      <c r="J96" s="70"/>
      <c r="K96" s="70"/>
      <c r="L96" s="70"/>
      <c r="M96" s="70"/>
      <c r="N96" s="70"/>
      <c r="O96" s="70"/>
      <c r="P96" s="70"/>
      <c r="Q96" s="70"/>
      <c r="R96" s="70"/>
      <c r="S96" s="70"/>
      <c r="T96" s="70"/>
      <c r="U96" s="70"/>
      <c r="V96" s="70"/>
      <c r="X96" s="30" t="s">
        <v>6086</v>
      </c>
      <c r="Y96" s="70"/>
      <c r="Z96" s="70"/>
      <c r="AA96" s="70"/>
      <c r="AB96" s="70"/>
      <c r="AC96" s="70"/>
      <c r="AD96" s="70"/>
      <c r="AE96" s="70"/>
      <c r="AF96" s="70"/>
      <c r="AG96" s="70"/>
      <c r="AH96" s="70"/>
      <c r="AI96" s="70"/>
      <c r="AJ96" s="70"/>
      <c r="AK96" s="70"/>
      <c r="AL96" s="70"/>
      <c r="AM96" s="70"/>
      <c r="AN96" s="70"/>
      <c r="AO96" s="70"/>
      <c r="AP96" s="70"/>
      <c r="AQ96" s="70"/>
      <c r="AR96" s="70"/>
    </row>
    <row r="97" spans="2:44" x14ac:dyDescent="0.25">
      <c r="B97" s="7" t="s">
        <v>6008</v>
      </c>
      <c r="C97" s="50" t="s">
        <v>6010</v>
      </c>
      <c r="D97" s="50" t="s">
        <v>6011</v>
      </c>
      <c r="E97" s="50" t="s">
        <v>6012</v>
      </c>
      <c r="F97" s="50" t="s">
        <v>6013</v>
      </c>
      <c r="G97" s="50" t="s">
        <v>6014</v>
      </c>
      <c r="H97" s="50" t="s">
        <v>6015</v>
      </c>
      <c r="I97" s="50" t="s">
        <v>6016</v>
      </c>
      <c r="J97" s="50" t="s">
        <v>6017</v>
      </c>
      <c r="K97" s="50" t="s">
        <v>6018</v>
      </c>
      <c r="L97" s="50" t="s">
        <v>6019</v>
      </c>
      <c r="M97" s="50" t="s">
        <v>6020</v>
      </c>
      <c r="N97" s="50" t="s">
        <v>6021</v>
      </c>
      <c r="O97" s="50" t="s">
        <v>6022</v>
      </c>
      <c r="P97" s="50" t="s">
        <v>6023</v>
      </c>
      <c r="Q97" s="50" t="s">
        <v>6024</v>
      </c>
      <c r="R97" s="50" t="s">
        <v>6025</v>
      </c>
      <c r="S97" s="50" t="s">
        <v>6026</v>
      </c>
      <c r="T97" s="50" t="s">
        <v>6027</v>
      </c>
      <c r="U97" s="50" t="s">
        <v>6028</v>
      </c>
      <c r="V97" s="50" t="s">
        <v>6029</v>
      </c>
      <c r="X97" s="50" t="s">
        <v>6009</v>
      </c>
      <c r="Y97" s="50" t="s">
        <v>6010</v>
      </c>
      <c r="Z97" s="50" t="s">
        <v>6011</v>
      </c>
      <c r="AA97" s="50" t="s">
        <v>6012</v>
      </c>
      <c r="AB97" s="50" t="s">
        <v>6013</v>
      </c>
      <c r="AC97" s="50" t="s">
        <v>6014</v>
      </c>
      <c r="AD97" s="50" t="s">
        <v>6015</v>
      </c>
      <c r="AE97" s="50" t="s">
        <v>6016</v>
      </c>
      <c r="AF97" s="50" t="s">
        <v>6017</v>
      </c>
      <c r="AG97" s="50" t="s">
        <v>6018</v>
      </c>
      <c r="AH97" s="50" t="s">
        <v>6019</v>
      </c>
      <c r="AI97" s="50" t="s">
        <v>6020</v>
      </c>
      <c r="AJ97" s="50" t="s">
        <v>6021</v>
      </c>
      <c r="AK97" s="50" t="s">
        <v>6022</v>
      </c>
      <c r="AL97" s="50" t="s">
        <v>6023</v>
      </c>
      <c r="AM97" s="50" t="s">
        <v>6024</v>
      </c>
      <c r="AN97" s="50" t="s">
        <v>6025</v>
      </c>
      <c r="AO97" s="50" t="s">
        <v>6026</v>
      </c>
      <c r="AP97" s="50" t="s">
        <v>6027</v>
      </c>
      <c r="AQ97" s="50" t="s">
        <v>6028</v>
      </c>
      <c r="AR97" s="50" t="s">
        <v>6029</v>
      </c>
    </row>
    <row r="98" spans="2:44" x14ac:dyDescent="0.25">
      <c r="B98" t="s">
        <v>517</v>
      </c>
      <c r="C98" s="24">
        <v>0</v>
      </c>
      <c r="D98" s="24">
        <v>0</v>
      </c>
      <c r="E98" s="24">
        <v>0</v>
      </c>
      <c r="F98" s="24">
        <v>0</v>
      </c>
      <c r="G98" s="24">
        <v>0</v>
      </c>
      <c r="H98" s="24">
        <v>0</v>
      </c>
      <c r="I98" s="24">
        <v>0</v>
      </c>
      <c r="J98" s="24">
        <v>0</v>
      </c>
      <c r="K98" s="24">
        <v>0</v>
      </c>
      <c r="L98" s="24">
        <v>0</v>
      </c>
      <c r="M98" s="24">
        <v>0</v>
      </c>
      <c r="N98" s="24">
        <v>0</v>
      </c>
      <c r="O98" s="24">
        <v>0</v>
      </c>
      <c r="P98" s="24">
        <v>0</v>
      </c>
      <c r="Q98" s="24">
        <v>0</v>
      </c>
      <c r="R98" s="24">
        <v>0</v>
      </c>
      <c r="S98" s="24">
        <v>0</v>
      </c>
      <c r="T98" s="24">
        <v>0</v>
      </c>
      <c r="U98" s="24">
        <v>0</v>
      </c>
      <c r="V98" s="24">
        <v>0</v>
      </c>
      <c r="X98" s="24">
        <v>0</v>
      </c>
      <c r="Y98" s="6">
        <v>0</v>
      </c>
      <c r="Z98" s="6">
        <v>0</v>
      </c>
      <c r="AA98" s="6">
        <v>0</v>
      </c>
      <c r="AB98" s="6">
        <v>0</v>
      </c>
      <c r="AC98" s="6">
        <v>0</v>
      </c>
      <c r="AD98" s="6">
        <v>0</v>
      </c>
      <c r="AE98" s="6">
        <v>0</v>
      </c>
      <c r="AF98" s="6">
        <v>0</v>
      </c>
      <c r="AG98" s="6">
        <v>0</v>
      </c>
      <c r="AH98" s="6">
        <v>0</v>
      </c>
      <c r="AI98" s="6">
        <v>0</v>
      </c>
      <c r="AJ98" s="6">
        <v>0</v>
      </c>
      <c r="AK98" s="6">
        <v>0</v>
      </c>
      <c r="AL98" s="6">
        <v>0</v>
      </c>
      <c r="AM98" s="6">
        <v>0</v>
      </c>
      <c r="AN98" s="6">
        <v>0</v>
      </c>
      <c r="AO98" s="6">
        <v>0</v>
      </c>
      <c r="AP98" s="6">
        <v>0</v>
      </c>
      <c r="AQ98" s="6">
        <v>0</v>
      </c>
      <c r="AR98" s="6">
        <v>0</v>
      </c>
    </row>
    <row r="99" spans="2:44" x14ac:dyDescent="0.25">
      <c r="B99" s="91" t="s">
        <v>519</v>
      </c>
      <c r="C99" s="41">
        <v>0</v>
      </c>
      <c r="D99" s="41">
        <v>0</v>
      </c>
      <c r="E99" s="41">
        <v>0</v>
      </c>
      <c r="F99" s="41">
        <v>0</v>
      </c>
      <c r="G99" s="41">
        <v>0</v>
      </c>
      <c r="H99" s="41">
        <v>0</v>
      </c>
      <c r="I99" s="41">
        <v>0</v>
      </c>
      <c r="J99" s="41">
        <v>0</v>
      </c>
      <c r="K99" s="41">
        <v>0</v>
      </c>
      <c r="L99" s="41">
        <v>0</v>
      </c>
      <c r="M99" s="41">
        <v>0</v>
      </c>
      <c r="N99" s="41">
        <v>0</v>
      </c>
      <c r="O99" s="41">
        <v>0</v>
      </c>
      <c r="P99" s="41">
        <v>0</v>
      </c>
      <c r="Q99" s="41">
        <v>0</v>
      </c>
      <c r="R99" s="41">
        <v>0</v>
      </c>
      <c r="S99" s="41">
        <v>0</v>
      </c>
      <c r="T99" s="41">
        <v>0</v>
      </c>
      <c r="U99" s="41">
        <v>0</v>
      </c>
      <c r="V99" s="41">
        <v>0</v>
      </c>
      <c r="X99" s="41">
        <v>0</v>
      </c>
      <c r="Y99" s="64">
        <v>0</v>
      </c>
      <c r="Z99" s="64">
        <v>0</v>
      </c>
      <c r="AA99" s="64">
        <v>0</v>
      </c>
      <c r="AB99" s="64">
        <v>0</v>
      </c>
      <c r="AC99" s="64">
        <v>0</v>
      </c>
      <c r="AD99" s="64">
        <v>0</v>
      </c>
      <c r="AE99" s="64">
        <v>0</v>
      </c>
      <c r="AF99" s="64">
        <v>0</v>
      </c>
      <c r="AG99" s="64">
        <v>0</v>
      </c>
      <c r="AH99" s="64">
        <v>0</v>
      </c>
      <c r="AI99" s="64">
        <v>0</v>
      </c>
      <c r="AJ99" s="64">
        <v>0</v>
      </c>
      <c r="AK99" s="64">
        <v>0</v>
      </c>
      <c r="AL99" s="64">
        <v>0</v>
      </c>
      <c r="AM99" s="64">
        <v>0</v>
      </c>
      <c r="AN99" s="64">
        <v>0</v>
      </c>
      <c r="AO99" s="64">
        <v>0</v>
      </c>
      <c r="AP99" s="64">
        <v>0</v>
      </c>
      <c r="AQ99" s="64">
        <v>0</v>
      </c>
      <c r="AR99" s="64">
        <v>0</v>
      </c>
    </row>
    <row r="100" spans="2:44" x14ac:dyDescent="0.25">
      <c r="B100" t="s">
        <v>521</v>
      </c>
      <c r="C100" s="24">
        <v>11.758432556439262</v>
      </c>
      <c r="D100" s="24">
        <v>60.667370470605256</v>
      </c>
      <c r="E100" s="24">
        <v>95.774060085233486</v>
      </c>
      <c r="F100" s="24">
        <v>119.47987667458317</v>
      </c>
      <c r="G100" s="24">
        <v>136.23948145821726</v>
      </c>
      <c r="H100" s="24">
        <v>148.58042055976443</v>
      </c>
      <c r="I100" s="24">
        <v>157.96602450191963</v>
      </c>
      <c r="J100" s="24">
        <v>165.29041779622207</v>
      </c>
      <c r="K100" s="24">
        <v>171.1273550841174</v>
      </c>
      <c r="L100" s="24">
        <v>175.8604353202127</v>
      </c>
      <c r="M100" s="24">
        <v>179.75503528021281</v>
      </c>
      <c r="N100" s="24">
        <v>183.00008393934411</v>
      </c>
      <c r="O100" s="24">
        <v>185.73339871985957</v>
      </c>
      <c r="P100" s="24">
        <v>188.05763622716773</v>
      </c>
      <c r="Q100" s="24">
        <v>190.05066249365174</v>
      </c>
      <c r="R100" s="24">
        <v>191.77248597608465</v>
      </c>
      <c r="S100" s="24">
        <v>193.27000715132365</v>
      </c>
      <c r="T100" s="24">
        <v>194.58034310069462</v>
      </c>
      <c r="U100" s="24">
        <v>195.73319950389242</v>
      </c>
      <c r="V100" s="24">
        <v>196.75259212077577</v>
      </c>
      <c r="X100" s="24">
        <v>207.5</v>
      </c>
      <c r="Y100" s="6">
        <v>5.6667144850309693E-2</v>
      </c>
      <c r="Z100" s="6">
        <v>0.29237286973785664</v>
      </c>
      <c r="AA100" s="6">
        <v>0.46156173535052281</v>
      </c>
      <c r="AB100" s="6">
        <v>0.57580663457630443</v>
      </c>
      <c r="AC100" s="6">
        <v>0.65657581425646871</v>
      </c>
      <c r="AD100" s="6">
        <v>0.71605021956512982</v>
      </c>
      <c r="AE100" s="6">
        <v>0.76128204579238379</v>
      </c>
      <c r="AF100" s="6">
        <v>0.7965803267287811</v>
      </c>
      <c r="AG100" s="6">
        <v>0.82471014498369832</v>
      </c>
      <c r="AH100" s="6">
        <v>0.8475201702178925</v>
      </c>
      <c r="AI100" s="6">
        <v>0.86628932665162794</v>
      </c>
      <c r="AJ100" s="6">
        <v>0.881928115370333</v>
      </c>
      <c r="AK100" s="6">
        <v>0.89510071672221481</v>
      </c>
      <c r="AL100" s="6">
        <v>0.90630186133574808</v>
      </c>
      <c r="AM100" s="6">
        <v>0.91590680719832163</v>
      </c>
      <c r="AN100" s="6">
        <v>0.92420475169197425</v>
      </c>
      <c r="AO100" s="6">
        <v>0.93142172121119837</v>
      </c>
      <c r="AP100" s="6">
        <v>0.93773659325635961</v>
      </c>
      <c r="AQ100" s="6">
        <v>0.94329252772960204</v>
      </c>
      <c r="AR100" s="6">
        <v>0.94820526323265431</v>
      </c>
    </row>
    <row r="101" spans="2:44" x14ac:dyDescent="0.25">
      <c r="B101" s="91" t="s">
        <v>523</v>
      </c>
      <c r="C101" s="41">
        <v>31.506156500915093</v>
      </c>
      <c r="D101" s="41">
        <v>96.862856182816103</v>
      </c>
      <c r="E101" s="41">
        <v>142.03201635415724</v>
      </c>
      <c r="F101" s="41">
        <v>172.81099448874835</v>
      </c>
      <c r="G101" s="41">
        <v>194.76672570844573</v>
      </c>
      <c r="H101" s="41">
        <v>211.05011478601654</v>
      </c>
      <c r="I101" s="41">
        <v>223.50496883198673</v>
      </c>
      <c r="J101" s="41">
        <v>233.26964148142247</v>
      </c>
      <c r="K101" s="41">
        <v>241.08107516213386</v>
      </c>
      <c r="L101" s="41">
        <v>247.43561400707284</v>
      </c>
      <c r="M101" s="41">
        <v>252.67876305556968</v>
      </c>
      <c r="N101" s="41">
        <v>257.05779122563462</v>
      </c>
      <c r="O101" s="41">
        <v>260.75388723664025</v>
      </c>
      <c r="P101" s="41">
        <v>263.9025419939731</v>
      </c>
      <c r="Q101" s="41">
        <v>266.6068786588699</v>
      </c>
      <c r="R101" s="41">
        <v>268.94661070039854</v>
      </c>
      <c r="S101" s="41">
        <v>270.98420688565443</v>
      </c>
      <c r="T101" s="41">
        <v>272.76922413415423</v>
      </c>
      <c r="U101" s="41">
        <v>274.34141010600695</v>
      </c>
      <c r="V101" s="41">
        <v>275.73296226294508</v>
      </c>
      <c r="X101" s="41">
        <v>290.5</v>
      </c>
      <c r="Y101" s="64">
        <v>0.10845492771399344</v>
      </c>
      <c r="Z101" s="64">
        <v>0.33343496104239623</v>
      </c>
      <c r="AA101" s="64">
        <v>0.48892260362876844</v>
      </c>
      <c r="AB101" s="64">
        <v>0.59487433558949521</v>
      </c>
      <c r="AC101" s="64">
        <v>0.67045344477950342</v>
      </c>
      <c r="AD101" s="64">
        <v>0.72650641922897263</v>
      </c>
      <c r="AE101" s="64">
        <v>0.76938027136656362</v>
      </c>
      <c r="AF101" s="64">
        <v>0.8029936023456884</v>
      </c>
      <c r="AG101" s="64">
        <v>0.82988321914676022</v>
      </c>
      <c r="AH101" s="64">
        <v>0.85175770742537982</v>
      </c>
      <c r="AI101" s="64">
        <v>0.86980641327218478</v>
      </c>
      <c r="AJ101" s="64">
        <v>0.88488052057017075</v>
      </c>
      <c r="AK101" s="64">
        <v>0.89760374263903697</v>
      </c>
      <c r="AL101" s="64">
        <v>0.90844248534930505</v>
      </c>
      <c r="AM101" s="64">
        <v>0.91775173376547303</v>
      </c>
      <c r="AN101" s="64">
        <v>0.92580588881376435</v>
      </c>
      <c r="AO101" s="64">
        <v>0.93281998927936116</v>
      </c>
      <c r="AP101" s="64">
        <v>0.93896462696782867</v>
      </c>
      <c r="AQ101" s="64">
        <v>0.94437662687093615</v>
      </c>
      <c r="AR101" s="64">
        <v>0.94916682362459581</v>
      </c>
    </row>
    <row r="102" spans="2:44" x14ac:dyDescent="0.25">
      <c r="B102" t="s">
        <v>525</v>
      </c>
      <c r="C102" s="24">
        <v>13.307968553752392</v>
      </c>
      <c r="D102" s="24">
        <v>42.385184701362753</v>
      </c>
      <c r="E102" s="24">
        <v>62.55925014677689</v>
      </c>
      <c r="F102" s="24">
        <v>76.293190395974321</v>
      </c>
      <c r="G102" s="24">
        <v>86.081059170871313</v>
      </c>
      <c r="H102" s="24">
        <v>93.334871147992473</v>
      </c>
      <c r="I102" s="24">
        <v>98.879949002909868</v>
      </c>
      <c r="J102" s="24">
        <v>103.2252816603423</v>
      </c>
      <c r="K102" s="24">
        <v>106.70007136990058</v>
      </c>
      <c r="L102" s="24">
        <v>109.52587172204188</v>
      </c>
      <c r="M102" s="24">
        <v>111.85680733904063</v>
      </c>
      <c r="N102" s="24">
        <v>113.80312152661449</v>
      </c>
      <c r="O102" s="24">
        <v>115.44555881784765</v>
      </c>
      <c r="P102" s="24">
        <v>116.84447497121928</v>
      </c>
      <c r="Q102" s="24">
        <v>118.04579121316705</v>
      </c>
      <c r="R102" s="24">
        <v>119.08499343872448</v>
      </c>
      <c r="S102" s="24">
        <v>119.98988318334116</v>
      </c>
      <c r="T102" s="24">
        <v>120.78251023970336</v>
      </c>
      <c r="U102" s="24">
        <v>121.48055601263631</v>
      </c>
      <c r="V102" s="24">
        <v>122.09834043242456</v>
      </c>
      <c r="X102" s="24">
        <v>128.64999999999998</v>
      </c>
      <c r="Y102" s="6">
        <v>0.10344320679170148</v>
      </c>
      <c r="Z102" s="6">
        <v>0.32946121027098918</v>
      </c>
      <c r="AA102" s="6">
        <v>0.48627477766635757</v>
      </c>
      <c r="AB102" s="6">
        <v>0.59302907420112194</v>
      </c>
      <c r="AC102" s="6">
        <v>0.66911044827727417</v>
      </c>
      <c r="AD102" s="6">
        <v>0.7254945289389233</v>
      </c>
      <c r="AE102" s="6">
        <v>0.76859657211744958</v>
      </c>
      <c r="AF102" s="6">
        <v>0.8023729627698587</v>
      </c>
      <c r="AG102" s="6">
        <v>0.82938259906646405</v>
      </c>
      <c r="AH102" s="6">
        <v>0.85134762317949397</v>
      </c>
      <c r="AI102" s="6">
        <v>0.86946605005084066</v>
      </c>
      <c r="AJ102" s="6">
        <v>0.88459480393792855</v>
      </c>
      <c r="AK102" s="6">
        <v>0.89736151432450584</v>
      </c>
      <c r="AL102" s="6">
        <v>0.90823532818670272</v>
      </c>
      <c r="AM102" s="6">
        <v>0.91757319248478098</v>
      </c>
      <c r="AN102" s="6">
        <v>0.92565094006004278</v>
      </c>
      <c r="AO102" s="6">
        <v>0.93268467301470026</v>
      </c>
      <c r="AP102" s="6">
        <v>0.93884578499575111</v>
      </c>
      <c r="AQ102" s="6">
        <v>0.94427171405080712</v>
      </c>
      <c r="AR102" s="6">
        <v>0.94907376939311761</v>
      </c>
    </row>
    <row r="103" spans="2:44" x14ac:dyDescent="0.25">
      <c r="B103" s="91" t="s">
        <v>527</v>
      </c>
      <c r="C103" s="41">
        <v>11.070322690067938</v>
      </c>
      <c r="D103" s="41">
        <v>42.664742765872589</v>
      </c>
      <c r="E103" s="41">
        <v>64.959512747916776</v>
      </c>
      <c r="F103" s="41">
        <v>80.075335376977904</v>
      </c>
      <c r="G103" s="41">
        <v>90.804977129150515</v>
      </c>
      <c r="H103" s="41">
        <v>98.731333289960702</v>
      </c>
      <c r="I103" s="41">
        <v>104.77513376771277</v>
      </c>
      <c r="J103" s="41">
        <v>109.50154819018309</v>
      </c>
      <c r="K103" s="41">
        <v>113.27466552527876</v>
      </c>
      <c r="L103" s="41">
        <v>116.33870831427089</v>
      </c>
      <c r="M103" s="41">
        <v>118.86310029086022</v>
      </c>
      <c r="N103" s="41">
        <v>120.96874361628873</v>
      </c>
      <c r="O103" s="41">
        <v>122.74401154145141</v>
      </c>
      <c r="P103" s="41">
        <v>124.25484719063711</v>
      </c>
      <c r="Q103" s="41">
        <v>125.55134650271678</v>
      </c>
      <c r="R103" s="41">
        <v>126.67216941766948</v>
      </c>
      <c r="S103" s="41">
        <v>127.64756803210989</v>
      </c>
      <c r="T103" s="41">
        <v>128.50151008095844</v>
      </c>
      <c r="U103" s="41">
        <v>129.25319644869165</v>
      </c>
      <c r="V103" s="41">
        <v>129.91816412436097</v>
      </c>
      <c r="X103" s="41">
        <v>136.94999999999999</v>
      </c>
      <c r="Y103" s="64">
        <v>8.08347768533621E-2</v>
      </c>
      <c r="Z103" s="64">
        <v>0.31153517901330846</v>
      </c>
      <c r="AA103" s="64">
        <v>0.47433014054703748</v>
      </c>
      <c r="AB103" s="64">
        <v>0.58470489504912682</v>
      </c>
      <c r="AC103" s="64">
        <v>0.66305204183388478</v>
      </c>
      <c r="AD103" s="64">
        <v>0.72092977940825642</v>
      </c>
      <c r="AE103" s="64">
        <v>0.76506121772700098</v>
      </c>
      <c r="AF103" s="64">
        <v>0.79957318868333771</v>
      </c>
      <c r="AG103" s="64">
        <v>0.82712424625979386</v>
      </c>
      <c r="AH103" s="64">
        <v>0.84949768758138666</v>
      </c>
      <c r="AI103" s="64">
        <v>0.86793063374122104</v>
      </c>
      <c r="AJ103" s="64">
        <v>0.8833059044635907</v>
      </c>
      <c r="AK103" s="64">
        <v>0.89626879548339855</v>
      </c>
      <c r="AL103" s="64">
        <v>0.90730081920874128</v>
      </c>
      <c r="AM103" s="64">
        <v>0.91676777292965894</v>
      </c>
      <c r="AN103" s="64">
        <v>0.92495194901547639</v>
      </c>
      <c r="AO103" s="64">
        <v>0.93207424630967428</v>
      </c>
      <c r="AP103" s="64">
        <v>0.93830967565504531</v>
      </c>
      <c r="AQ103" s="64">
        <v>0.94379844066222462</v>
      </c>
      <c r="AR103" s="64">
        <v>0.94865399141556028</v>
      </c>
    </row>
    <row r="104" spans="2:44" x14ac:dyDescent="0.25">
      <c r="B104" t="s">
        <v>529</v>
      </c>
      <c r="C104" s="24">
        <v>24.727500542552516</v>
      </c>
      <c r="D104" s="24">
        <v>98.676307035278327</v>
      </c>
      <c r="E104" s="24">
        <v>150.98931871458493</v>
      </c>
      <c r="F104" s="24">
        <v>186.43624362236412</v>
      </c>
      <c r="G104" s="24">
        <v>211.58264017910886</v>
      </c>
      <c r="H104" s="24">
        <v>230.15035910306958</v>
      </c>
      <c r="I104" s="24">
        <v>244.30279292584788</v>
      </c>
      <c r="J104" s="24">
        <v>255.36698829553507</v>
      </c>
      <c r="K104" s="24">
        <v>264.19734916906333</v>
      </c>
      <c r="L104" s="24">
        <v>271.36671239898857</v>
      </c>
      <c r="M104" s="24">
        <v>277.27230834336729</v>
      </c>
      <c r="N104" s="24">
        <v>282.1975056992332</v>
      </c>
      <c r="O104" s="24">
        <v>286.3493708012719</v>
      </c>
      <c r="P104" s="24">
        <v>289.88237435125109</v>
      </c>
      <c r="Q104" s="24">
        <v>292.91383875403693</v>
      </c>
      <c r="R104" s="24">
        <v>295.53428575007757</v>
      </c>
      <c r="S104" s="24">
        <v>297.81453763751097</v>
      </c>
      <c r="T104" s="24">
        <v>299.81069564406971</v>
      </c>
      <c r="U104" s="24">
        <v>301.56769678823963</v>
      </c>
      <c r="V104" s="24">
        <v>303.12189851529263</v>
      </c>
      <c r="X104" s="24">
        <v>319.54999999999995</v>
      </c>
      <c r="Y104" s="6">
        <v>7.7382257995783188E-2</v>
      </c>
      <c r="Z104" s="6">
        <v>0.30879770625967246</v>
      </c>
      <c r="AA104" s="6">
        <v>0.47250608266182115</v>
      </c>
      <c r="AB104" s="6">
        <v>0.58343371498158081</v>
      </c>
      <c r="AC104" s="6">
        <v>0.66212686646568264</v>
      </c>
      <c r="AD104" s="6">
        <v>0.72023269943066692</v>
      </c>
      <c r="AE104" s="6">
        <v>0.76452133602205574</v>
      </c>
      <c r="AF104" s="6">
        <v>0.79914563697554408</v>
      </c>
      <c r="AG104" s="6">
        <v>0.82677937464892304</v>
      </c>
      <c r="AH104" s="6">
        <v>0.84921518510088756</v>
      </c>
      <c r="AI104" s="6">
        <v>0.86769616129985083</v>
      </c>
      <c r="AJ104" s="6">
        <v>0.88310907745026834</v>
      </c>
      <c r="AK104" s="6">
        <v>0.89610192708894365</v>
      </c>
      <c r="AL104" s="6">
        <v>0.90715811094117083</v>
      </c>
      <c r="AM104" s="6">
        <v>0.91664477782518217</v>
      </c>
      <c r="AN104" s="6">
        <v>0.92484520654069036</v>
      </c>
      <c r="AO104" s="6">
        <v>0.93198102843846353</v>
      </c>
      <c r="AP104" s="6">
        <v>0.93822780674094741</v>
      </c>
      <c r="AQ104" s="6">
        <v>0.94372616738613568</v>
      </c>
      <c r="AR104" s="6">
        <v>0.94858988738943095</v>
      </c>
    </row>
    <row r="105" spans="2:44" x14ac:dyDescent="0.25">
      <c r="B105" s="91" t="s">
        <v>531</v>
      </c>
      <c r="C105" s="41">
        <v>34.656772151006599</v>
      </c>
      <c r="D105" s="41">
        <v>106.54914180109772</v>
      </c>
      <c r="E105" s="41">
        <v>156.23521798957293</v>
      </c>
      <c r="F105" s="41">
        <v>190.09209393762319</v>
      </c>
      <c r="G105" s="41">
        <v>214.24339827929026</v>
      </c>
      <c r="H105" s="41">
        <v>232.15512626461816</v>
      </c>
      <c r="I105" s="41">
        <v>245.8554657151854</v>
      </c>
      <c r="J105" s="41">
        <v>256.59660562956469</v>
      </c>
      <c r="K105" s="41">
        <v>265.18918267834727</v>
      </c>
      <c r="L105" s="41">
        <v>272.17917540778006</v>
      </c>
      <c r="M105" s="41">
        <v>277.94663936112664</v>
      </c>
      <c r="N105" s="41">
        <v>282.76357034819807</v>
      </c>
      <c r="O105" s="41">
        <v>286.8292759603043</v>
      </c>
      <c r="P105" s="41">
        <v>290.29279619337035</v>
      </c>
      <c r="Q105" s="41">
        <v>293.26756652475689</v>
      </c>
      <c r="R105" s="41">
        <v>295.84127177043837</v>
      </c>
      <c r="S105" s="41">
        <v>298.08262757421983</v>
      </c>
      <c r="T105" s="41">
        <v>300.04614654756966</v>
      </c>
      <c r="U105" s="41">
        <v>301.77555111660763</v>
      </c>
      <c r="V105" s="41">
        <v>303.30625848923961</v>
      </c>
      <c r="X105" s="41">
        <v>319.55</v>
      </c>
      <c r="Y105" s="64">
        <v>0.10845492771399343</v>
      </c>
      <c r="Z105" s="64">
        <v>0.33343496104239623</v>
      </c>
      <c r="AA105" s="64">
        <v>0.48892260362876833</v>
      </c>
      <c r="AB105" s="64">
        <v>0.59487433558949521</v>
      </c>
      <c r="AC105" s="64">
        <v>0.67045344477950319</v>
      </c>
      <c r="AD105" s="64">
        <v>0.72650641922897252</v>
      </c>
      <c r="AE105" s="64">
        <v>0.76938027136656362</v>
      </c>
      <c r="AF105" s="64">
        <v>0.80299360234568828</v>
      </c>
      <c r="AG105" s="64">
        <v>0.82988321914676033</v>
      </c>
      <c r="AH105" s="64">
        <v>0.8517577074253796</v>
      </c>
      <c r="AI105" s="64">
        <v>0.86980641327218478</v>
      </c>
      <c r="AJ105" s="64">
        <v>0.88488052057017075</v>
      </c>
      <c r="AK105" s="64">
        <v>0.89760374263903708</v>
      </c>
      <c r="AL105" s="64">
        <v>0.90844248534930472</v>
      </c>
      <c r="AM105" s="64">
        <v>0.91775173376547292</v>
      </c>
      <c r="AN105" s="64">
        <v>0.92580588881376424</v>
      </c>
      <c r="AO105" s="64">
        <v>0.93281998927936105</v>
      </c>
      <c r="AP105" s="64">
        <v>0.93896462696782867</v>
      </c>
      <c r="AQ105" s="64">
        <v>0.94437662687093604</v>
      </c>
      <c r="AR105" s="64">
        <v>0.94916682362459581</v>
      </c>
    </row>
    <row r="106" spans="2:44" x14ac:dyDescent="0.25">
      <c r="B106" t="s">
        <v>533</v>
      </c>
      <c r="C106" s="24">
        <v>16.731766404173818</v>
      </c>
      <c r="D106" s="24">
        <v>57.42249511526677</v>
      </c>
      <c r="E106" s="24">
        <v>85.862957856626139</v>
      </c>
      <c r="F106" s="24">
        <v>105.18992748364757</v>
      </c>
      <c r="G106" s="24">
        <v>118.93979278752111</v>
      </c>
      <c r="H106" s="24">
        <v>129.1156731224298</v>
      </c>
      <c r="I106" s="24">
        <v>136.88589626454254</v>
      </c>
      <c r="J106" s="24">
        <v>142.96950419410405</v>
      </c>
      <c r="K106" s="24">
        <v>147.83074771186352</v>
      </c>
      <c r="L106" s="24">
        <v>151.78161638124394</v>
      </c>
      <c r="M106" s="24">
        <v>155.03888435282255</v>
      </c>
      <c r="N106" s="24">
        <v>157.75744862047918</v>
      </c>
      <c r="O106" s="24">
        <v>160.05065967176742</v>
      </c>
      <c r="P106" s="24">
        <v>162.00318171677705</v>
      </c>
      <c r="Q106" s="24">
        <v>163.67938825835375</v>
      </c>
      <c r="R106" s="24">
        <v>165.12899528634</v>
      </c>
      <c r="S106" s="24">
        <v>166.39093277461089</v>
      </c>
      <c r="T106" s="24">
        <v>167.49606233559734</v>
      </c>
      <c r="U106" s="24">
        <v>168.46912112559278</v>
      </c>
      <c r="V106" s="24">
        <v>169.33013587316509</v>
      </c>
      <c r="X106" s="24">
        <v>178.45</v>
      </c>
      <c r="Y106" s="6">
        <v>9.3761649785227344E-2</v>
      </c>
      <c r="Z106" s="6">
        <v>0.32178478630017804</v>
      </c>
      <c r="AA106" s="6">
        <v>0.48115975262889404</v>
      </c>
      <c r="AB106" s="6">
        <v>0.5894644297206364</v>
      </c>
      <c r="AC106" s="6">
        <v>0.66651607053808415</v>
      </c>
      <c r="AD106" s="6">
        <v>0.72353977653364976</v>
      </c>
      <c r="AE106" s="6">
        <v>0.76708263527342424</v>
      </c>
      <c r="AF106" s="6">
        <v>0.80117402182182151</v>
      </c>
      <c r="AG106" s="6">
        <v>0.82841550973305422</v>
      </c>
      <c r="AH106" s="6">
        <v>0.85055542942697648</v>
      </c>
      <c r="AI106" s="6">
        <v>0.86880854218449177</v>
      </c>
      <c r="AJ106" s="6">
        <v>0.88404286142044941</v>
      </c>
      <c r="AK106" s="6">
        <v>0.89689358179751988</v>
      </c>
      <c r="AL106" s="6">
        <v>0.90783514551290034</v>
      </c>
      <c r="AM106" s="6">
        <v>0.91722828948363</v>
      </c>
      <c r="AN106" s="6">
        <v>0.9253516127001401</v>
      </c>
      <c r="AO106" s="6">
        <v>0.93242327136234748</v>
      </c>
      <c r="AP106" s="6">
        <v>0.93861620810085378</v>
      </c>
      <c r="AQ106" s="6">
        <v>0.94406904525409241</v>
      </c>
      <c r="AR106" s="6">
        <v>0.94889400881571928</v>
      </c>
    </row>
    <row r="107" spans="2:44" x14ac:dyDescent="0.25">
      <c r="B107" s="91" t="s">
        <v>535</v>
      </c>
      <c r="C107" s="41">
        <v>13.973366981440012</v>
      </c>
      <c r="D107" s="41">
        <v>44.504443936430903</v>
      </c>
      <c r="E107" s="41">
        <v>65.687212654115754</v>
      </c>
      <c r="F107" s="41">
        <v>80.107849915773059</v>
      </c>
      <c r="G107" s="41">
        <v>90.385112129414878</v>
      </c>
      <c r="H107" s="41">
        <v>98.0016147053921</v>
      </c>
      <c r="I107" s="41">
        <v>103.82394645305537</v>
      </c>
      <c r="J107" s="41">
        <v>108.38654574335942</v>
      </c>
      <c r="K107" s="41">
        <v>112.03507493839562</v>
      </c>
      <c r="L107" s="41">
        <v>115.00216530814399</v>
      </c>
      <c r="M107" s="41">
        <v>117.44964770599266</v>
      </c>
      <c r="N107" s="41">
        <v>119.49327760294521</v>
      </c>
      <c r="O107" s="41">
        <v>121.21783675874006</v>
      </c>
      <c r="P107" s="41">
        <v>122.68669871978025</v>
      </c>
      <c r="Q107" s="41">
        <v>123.94808077382541</v>
      </c>
      <c r="R107" s="41">
        <v>125.03924311066072</v>
      </c>
      <c r="S107" s="41">
        <v>125.98937734250823</v>
      </c>
      <c r="T107" s="41">
        <v>126.82163575168853</v>
      </c>
      <c r="U107" s="41">
        <v>127.55458381326812</v>
      </c>
      <c r="V107" s="41">
        <v>128.2032574540458</v>
      </c>
      <c r="X107" s="41">
        <v>135.08250000000001</v>
      </c>
      <c r="Y107" s="64">
        <v>0.10344320679170145</v>
      </c>
      <c r="Z107" s="64">
        <v>0.32946121027098918</v>
      </c>
      <c r="AA107" s="64">
        <v>0.48627477766635757</v>
      </c>
      <c r="AB107" s="64">
        <v>0.59302907420112194</v>
      </c>
      <c r="AC107" s="64">
        <v>0.66911044827727406</v>
      </c>
      <c r="AD107" s="64">
        <v>0.72549452893892319</v>
      </c>
      <c r="AE107" s="64">
        <v>0.76859657211744947</v>
      </c>
      <c r="AF107" s="64">
        <v>0.80237296276985848</v>
      </c>
      <c r="AG107" s="64">
        <v>0.82938259906646394</v>
      </c>
      <c r="AH107" s="64">
        <v>0.85134762317949386</v>
      </c>
      <c r="AI107" s="64">
        <v>0.86946605005084043</v>
      </c>
      <c r="AJ107" s="64">
        <v>0.88459480393792833</v>
      </c>
      <c r="AK107" s="64">
        <v>0.89736151432450584</v>
      </c>
      <c r="AL107" s="64">
        <v>0.9082353281867025</v>
      </c>
      <c r="AM107" s="64">
        <v>0.91757319248478075</v>
      </c>
      <c r="AN107" s="64">
        <v>0.92565094006004267</v>
      </c>
      <c r="AO107" s="64">
        <v>0.93268467301470004</v>
      </c>
      <c r="AP107" s="64">
        <v>0.93884578499575089</v>
      </c>
      <c r="AQ107" s="64">
        <v>0.94427171405080679</v>
      </c>
      <c r="AR107" s="64">
        <v>0.94907376939311749</v>
      </c>
    </row>
    <row r="108" spans="2:44" x14ac:dyDescent="0.25">
      <c r="B108" t="s">
        <v>537</v>
      </c>
      <c r="C108" s="24">
        <v>11.623838824571337</v>
      </c>
      <c r="D108" s="24">
        <v>44.797979904166219</v>
      </c>
      <c r="E108" s="24">
        <v>68.207488385312615</v>
      </c>
      <c r="F108" s="24">
        <v>84.079102145826809</v>
      </c>
      <c r="G108" s="24">
        <v>95.345225985608067</v>
      </c>
      <c r="H108" s="24">
        <v>103.66789995445875</v>
      </c>
      <c r="I108" s="24">
        <v>110.01389045609842</v>
      </c>
      <c r="J108" s="24">
        <v>114.97662559969227</v>
      </c>
      <c r="K108" s="24">
        <v>118.9383988015427</v>
      </c>
      <c r="L108" s="24">
        <v>122.15564372998443</v>
      </c>
      <c r="M108" s="24">
        <v>124.80625530540324</v>
      </c>
      <c r="N108" s="24">
        <v>127.01718079710318</v>
      </c>
      <c r="O108" s="24">
        <v>128.88121211852399</v>
      </c>
      <c r="P108" s="24">
        <v>130.46758955016895</v>
      </c>
      <c r="Q108" s="24">
        <v>131.82891382785263</v>
      </c>
      <c r="R108" s="24">
        <v>133.00577788855296</v>
      </c>
      <c r="S108" s="24">
        <v>134.02994643371539</v>
      </c>
      <c r="T108" s="24">
        <v>134.92658558500636</v>
      </c>
      <c r="U108" s="24">
        <v>135.71585627112623</v>
      </c>
      <c r="V108" s="24">
        <v>136.41407233057902</v>
      </c>
      <c r="X108" s="24">
        <v>143.79750000000001</v>
      </c>
      <c r="Y108" s="6">
        <v>8.0834776853362086E-2</v>
      </c>
      <c r="Z108" s="6">
        <v>0.31153517901330841</v>
      </c>
      <c r="AA108" s="6">
        <v>0.47433014054703737</v>
      </c>
      <c r="AB108" s="6">
        <v>0.5847048950491267</v>
      </c>
      <c r="AC108" s="6">
        <v>0.66305204183388489</v>
      </c>
      <c r="AD108" s="6">
        <v>0.72092977940825631</v>
      </c>
      <c r="AE108" s="6">
        <v>0.76506121772700086</v>
      </c>
      <c r="AF108" s="6">
        <v>0.79957318868333771</v>
      </c>
      <c r="AG108" s="6">
        <v>0.82712424625979375</v>
      </c>
      <c r="AH108" s="6">
        <v>0.84949768758138644</v>
      </c>
      <c r="AI108" s="6">
        <v>0.86793063374122104</v>
      </c>
      <c r="AJ108" s="6">
        <v>0.88330590446359059</v>
      </c>
      <c r="AK108" s="6">
        <v>0.89626879548339833</v>
      </c>
      <c r="AL108" s="6">
        <v>0.90730081920874106</v>
      </c>
      <c r="AM108" s="6">
        <v>0.91676777292965883</v>
      </c>
      <c r="AN108" s="6">
        <v>0.92495194901547628</v>
      </c>
      <c r="AO108" s="6">
        <v>0.93207424630967428</v>
      </c>
      <c r="AP108" s="6">
        <v>0.93830967565504508</v>
      </c>
      <c r="AQ108" s="6">
        <v>0.9437984406622244</v>
      </c>
      <c r="AR108" s="6">
        <v>0.94865399141556006</v>
      </c>
    </row>
    <row r="109" spans="2:44" x14ac:dyDescent="0.25">
      <c r="B109" s="91" t="s">
        <v>539</v>
      </c>
      <c r="C109" s="41">
        <v>25.963875569680145</v>
      </c>
      <c r="D109" s="41">
        <v>103.61012238704227</v>
      </c>
      <c r="E109" s="41">
        <v>158.53878465031417</v>
      </c>
      <c r="F109" s="41">
        <v>195.75805580348236</v>
      </c>
      <c r="G109" s="41">
        <v>222.16177218806433</v>
      </c>
      <c r="H109" s="41">
        <v>241.65787705822311</v>
      </c>
      <c r="I109" s="41">
        <v>256.5179325721403</v>
      </c>
      <c r="J109" s="41">
        <v>268.13533771031183</v>
      </c>
      <c r="K109" s="41">
        <v>277.40721662751656</v>
      </c>
      <c r="L109" s="41">
        <v>284.93504801893801</v>
      </c>
      <c r="M109" s="41">
        <v>291.13592376053566</v>
      </c>
      <c r="N109" s="41">
        <v>296.30738098419488</v>
      </c>
      <c r="O109" s="41">
        <v>300.66683934133556</v>
      </c>
      <c r="P109" s="41">
        <v>304.37649306881372</v>
      </c>
      <c r="Q109" s="41">
        <v>307.55953069173881</v>
      </c>
      <c r="R109" s="41">
        <v>310.31100003758149</v>
      </c>
      <c r="S109" s="41">
        <v>312.70526451938656</v>
      </c>
      <c r="T109" s="41">
        <v>314.80123042627321</v>
      </c>
      <c r="U109" s="41">
        <v>316.64608162765165</v>
      </c>
      <c r="V109" s="41">
        <v>318.27799344105733</v>
      </c>
      <c r="X109" s="41">
        <v>335.52750000000003</v>
      </c>
      <c r="Y109" s="64">
        <v>7.7382257995783188E-2</v>
      </c>
      <c r="Z109" s="64">
        <v>0.30879770625967246</v>
      </c>
      <c r="AA109" s="64">
        <v>0.47250608266182104</v>
      </c>
      <c r="AB109" s="64">
        <v>0.58343371498158081</v>
      </c>
      <c r="AC109" s="64">
        <v>0.66212686646568253</v>
      </c>
      <c r="AD109" s="64">
        <v>0.72023269943066692</v>
      </c>
      <c r="AE109" s="64">
        <v>0.76452133602205563</v>
      </c>
      <c r="AF109" s="64">
        <v>0.79914563697554386</v>
      </c>
      <c r="AG109" s="64">
        <v>0.82677937464892304</v>
      </c>
      <c r="AH109" s="64">
        <v>0.84921518510088734</v>
      </c>
      <c r="AI109" s="64">
        <v>0.86769616129985061</v>
      </c>
      <c r="AJ109" s="64">
        <v>0.88310907745026812</v>
      </c>
      <c r="AK109" s="64">
        <v>0.89610192708894365</v>
      </c>
      <c r="AL109" s="64">
        <v>0.90715811094117083</v>
      </c>
      <c r="AM109" s="64">
        <v>0.91664477782518206</v>
      </c>
      <c r="AN109" s="64">
        <v>0.92484520654069025</v>
      </c>
      <c r="AO109" s="64">
        <v>0.93198102843846342</v>
      </c>
      <c r="AP109" s="64">
        <v>0.9382278067409473</v>
      </c>
      <c r="AQ109" s="64">
        <v>0.94372616738613568</v>
      </c>
      <c r="AR109" s="64">
        <v>0.94858988738943095</v>
      </c>
    </row>
    <row r="110" spans="2:44" x14ac:dyDescent="0.25">
      <c r="B110" t="s">
        <v>541</v>
      </c>
      <c r="C110" s="24">
        <v>36.389610758556927</v>
      </c>
      <c r="D110" s="24">
        <v>111.8765988911526</v>
      </c>
      <c r="E110" s="24">
        <v>164.04697888905162</v>
      </c>
      <c r="F110" s="24">
        <v>199.59669863450435</v>
      </c>
      <c r="G110" s="24">
        <v>224.95556819325478</v>
      </c>
      <c r="H110" s="24">
        <v>243.7628825778491</v>
      </c>
      <c r="I110" s="24">
        <v>258.14823900094467</v>
      </c>
      <c r="J110" s="24">
        <v>269.42643591104292</v>
      </c>
      <c r="K110" s="24">
        <v>278.44864181226461</v>
      </c>
      <c r="L110" s="24">
        <v>285.78813417816912</v>
      </c>
      <c r="M110" s="24">
        <v>291.84397132918298</v>
      </c>
      <c r="N110" s="24">
        <v>296.901748865608</v>
      </c>
      <c r="O110" s="24">
        <v>301.17073975831948</v>
      </c>
      <c r="P110" s="24">
        <v>304.8074360030389</v>
      </c>
      <c r="Q110" s="24">
        <v>307.93094485099471</v>
      </c>
      <c r="R110" s="24">
        <v>310.63333535896032</v>
      </c>
      <c r="S110" s="24">
        <v>312.98675895293087</v>
      </c>
      <c r="T110" s="24">
        <v>315.04845387494817</v>
      </c>
      <c r="U110" s="24">
        <v>316.86432867243798</v>
      </c>
      <c r="V110" s="24">
        <v>318.47157141370155</v>
      </c>
      <c r="X110" s="24">
        <v>335.52750000000003</v>
      </c>
      <c r="Y110" s="6">
        <v>0.10845492771399341</v>
      </c>
      <c r="Z110" s="6">
        <v>0.33343496104239617</v>
      </c>
      <c r="AA110" s="6">
        <v>0.48892260362876844</v>
      </c>
      <c r="AB110" s="6">
        <v>0.5948743355894951</v>
      </c>
      <c r="AC110" s="6">
        <v>0.67045344477950319</v>
      </c>
      <c r="AD110" s="6">
        <v>0.72650641922897252</v>
      </c>
      <c r="AE110" s="6">
        <v>0.76938027136656351</v>
      </c>
      <c r="AF110" s="6">
        <v>0.80299360234568817</v>
      </c>
      <c r="AG110" s="6">
        <v>0.82988321914676022</v>
      </c>
      <c r="AH110" s="6">
        <v>0.85175770742537971</v>
      </c>
      <c r="AI110" s="6">
        <v>0.86980641327218466</v>
      </c>
      <c r="AJ110" s="6">
        <v>0.88488052057017075</v>
      </c>
      <c r="AK110" s="6">
        <v>0.89760374263903686</v>
      </c>
      <c r="AL110" s="6">
        <v>0.90844248534930483</v>
      </c>
      <c r="AM110" s="6">
        <v>0.91775173376547281</v>
      </c>
      <c r="AN110" s="6">
        <v>0.92580588881376424</v>
      </c>
      <c r="AO110" s="6">
        <v>0.93281998927936116</v>
      </c>
      <c r="AP110" s="6">
        <v>0.93896462696782867</v>
      </c>
      <c r="AQ110" s="6">
        <v>0.94437662687093593</v>
      </c>
      <c r="AR110" s="6">
        <v>0.9491668236245957</v>
      </c>
    </row>
    <row r="111" spans="2:44" x14ac:dyDescent="0.25">
      <c r="B111" s="91" t="s">
        <v>543</v>
      </c>
      <c r="C111" s="41">
        <v>17.568354724382512</v>
      </c>
      <c r="D111" s="41">
        <v>60.29361987103011</v>
      </c>
      <c r="E111" s="41">
        <v>90.156105749457467</v>
      </c>
      <c r="F111" s="41">
        <v>110.44942385782996</v>
      </c>
      <c r="G111" s="41">
        <v>124.88678242689718</v>
      </c>
      <c r="H111" s="41">
        <v>135.57145677855129</v>
      </c>
      <c r="I111" s="41">
        <v>143.73019107776969</v>
      </c>
      <c r="J111" s="41">
        <v>150.11797940380927</v>
      </c>
      <c r="K111" s="41">
        <v>155.22228509745673</v>
      </c>
      <c r="L111" s="41">
        <v>159.37069720030615</v>
      </c>
      <c r="M111" s="41">
        <v>162.7908285704637</v>
      </c>
      <c r="N111" s="41">
        <v>165.64532105150315</v>
      </c>
      <c r="O111" s="41">
        <v>168.05319265535582</v>
      </c>
      <c r="P111" s="41">
        <v>170.10334080261592</v>
      </c>
      <c r="Q111" s="41">
        <v>171.86335767127147</v>
      </c>
      <c r="R111" s="41">
        <v>173.38544505065704</v>
      </c>
      <c r="S111" s="41">
        <v>174.71047941334146</v>
      </c>
      <c r="T111" s="41">
        <v>175.87086545237722</v>
      </c>
      <c r="U111" s="41">
        <v>176.89257718187244</v>
      </c>
      <c r="V111" s="41">
        <v>177.79664266682337</v>
      </c>
      <c r="X111" s="41">
        <v>187.3725</v>
      </c>
      <c r="Y111" s="64">
        <v>9.3761649785227358E-2</v>
      </c>
      <c r="Z111" s="64">
        <v>0.32178478630017804</v>
      </c>
      <c r="AA111" s="64">
        <v>0.48115975262889416</v>
      </c>
      <c r="AB111" s="64">
        <v>0.58946442972063651</v>
      </c>
      <c r="AC111" s="64">
        <v>0.66651607053808426</v>
      </c>
      <c r="AD111" s="64">
        <v>0.72353977653364976</v>
      </c>
      <c r="AE111" s="64">
        <v>0.76708263527342424</v>
      </c>
      <c r="AF111" s="64">
        <v>0.80117402182182162</v>
      </c>
      <c r="AG111" s="64">
        <v>0.82841550973305433</v>
      </c>
      <c r="AH111" s="64">
        <v>0.85055542942697648</v>
      </c>
      <c r="AI111" s="64">
        <v>0.86880854218449188</v>
      </c>
      <c r="AJ111" s="64">
        <v>0.8840428614204493</v>
      </c>
      <c r="AK111" s="64">
        <v>0.89689358179751999</v>
      </c>
      <c r="AL111" s="64">
        <v>0.90783514551290034</v>
      </c>
      <c r="AM111" s="64">
        <v>0.91722828948363</v>
      </c>
      <c r="AN111" s="64">
        <v>0.92535161270014032</v>
      </c>
      <c r="AO111" s="64">
        <v>0.93242327136234748</v>
      </c>
      <c r="AP111" s="64">
        <v>0.93861620810085378</v>
      </c>
      <c r="AQ111" s="64">
        <v>0.94406904525409241</v>
      </c>
      <c r="AR111" s="64">
        <v>0.94889400881571939</v>
      </c>
    </row>
    <row r="112" spans="2:44" x14ac:dyDescent="0.25">
      <c r="B112" t="s">
        <v>545</v>
      </c>
      <c r="C112" s="24">
        <v>14.672035330512012</v>
      </c>
      <c r="D112" s="24">
        <v>46.729666133252437</v>
      </c>
      <c r="E112" s="24">
        <v>68.971573286821538</v>
      </c>
      <c r="F112" s="24">
        <v>84.1132424115617</v>
      </c>
      <c r="G112" s="24">
        <v>94.904367735885629</v>
      </c>
      <c r="H112" s="24">
        <v>102.90169544066171</v>
      </c>
      <c r="I112" s="24">
        <v>109.01514377570813</v>
      </c>
      <c r="J112" s="24">
        <v>113.80587303052739</v>
      </c>
      <c r="K112" s="24">
        <v>117.63682868531539</v>
      </c>
      <c r="L112" s="24">
        <v>120.75227357355118</v>
      </c>
      <c r="M112" s="24">
        <v>123.32213009129229</v>
      </c>
      <c r="N112" s="24">
        <v>125.46794148309247</v>
      </c>
      <c r="O112" s="24">
        <v>127.27872859667707</v>
      </c>
      <c r="P112" s="24">
        <v>128.82103365576927</v>
      </c>
      <c r="Q112" s="24">
        <v>130.14548481251668</v>
      </c>
      <c r="R112" s="24">
        <v>131.29120526619377</v>
      </c>
      <c r="S112" s="24">
        <v>132.28884620963365</v>
      </c>
      <c r="T112" s="24">
        <v>133.16271753927296</v>
      </c>
      <c r="U112" s="24">
        <v>133.93231300393154</v>
      </c>
      <c r="V112" s="24">
        <v>134.6134203267481</v>
      </c>
      <c r="X112" s="24">
        <v>141.836625</v>
      </c>
      <c r="Y112" s="6">
        <v>0.10344320679170145</v>
      </c>
      <c r="Z112" s="6">
        <v>0.32946121027098918</v>
      </c>
      <c r="AA112" s="6">
        <v>0.48627477766635763</v>
      </c>
      <c r="AB112" s="6">
        <v>0.59302907420112194</v>
      </c>
      <c r="AC112" s="6">
        <v>0.66911044827727417</v>
      </c>
      <c r="AD112" s="6">
        <v>0.7254945289389233</v>
      </c>
      <c r="AE112" s="6">
        <v>0.76859657211744936</v>
      </c>
      <c r="AF112" s="6">
        <v>0.80237296276985859</v>
      </c>
      <c r="AG112" s="6">
        <v>0.82938259906646394</v>
      </c>
      <c r="AH112" s="6">
        <v>0.85134762317949386</v>
      </c>
      <c r="AI112" s="6">
        <v>0.86946605005084054</v>
      </c>
      <c r="AJ112" s="6">
        <v>0.88459480393792844</v>
      </c>
      <c r="AK112" s="6">
        <v>0.89736151432450595</v>
      </c>
      <c r="AL112" s="6">
        <v>0.90823532818670261</v>
      </c>
      <c r="AM112" s="6">
        <v>0.91757319248478086</v>
      </c>
      <c r="AN112" s="6">
        <v>0.92565094006004278</v>
      </c>
      <c r="AO112" s="6">
        <v>0.93268467301470015</v>
      </c>
      <c r="AP112" s="6">
        <v>0.938845784995751</v>
      </c>
      <c r="AQ112" s="6">
        <v>0.94427171405080701</v>
      </c>
      <c r="AR112" s="6">
        <v>0.94907376939311761</v>
      </c>
    </row>
    <row r="113" spans="2:44" x14ac:dyDescent="0.25">
      <c r="B113" s="91" t="s">
        <v>547</v>
      </c>
      <c r="C113" s="41">
        <v>12.205030765799904</v>
      </c>
      <c r="D113" s="41">
        <v>47.037878899374533</v>
      </c>
      <c r="E113" s="41">
        <v>71.617862804578252</v>
      </c>
      <c r="F113" s="41">
        <v>88.283057253118159</v>
      </c>
      <c r="G113" s="41">
        <v>100.11248728488846</v>
      </c>
      <c r="H113" s="41">
        <v>108.8512949521817</v>
      </c>
      <c r="I113" s="41">
        <v>115.51458497890336</v>
      </c>
      <c r="J113" s="41">
        <v>120.72545687967687</v>
      </c>
      <c r="K113" s="41">
        <v>124.88531874161986</v>
      </c>
      <c r="L113" s="41">
        <v>128.26342591648367</v>
      </c>
      <c r="M113" s="41">
        <v>131.0465680706734</v>
      </c>
      <c r="N113" s="41">
        <v>133.36803983695833</v>
      </c>
      <c r="O113" s="41">
        <v>135.3252727244502</v>
      </c>
      <c r="P113" s="41">
        <v>136.99096902767744</v>
      </c>
      <c r="Q113" s="41">
        <v>138.42035951924527</v>
      </c>
      <c r="R113" s="41">
        <v>139.65606678298062</v>
      </c>
      <c r="S113" s="41">
        <v>140.73144375540116</v>
      </c>
      <c r="T113" s="41">
        <v>141.67291486425668</v>
      </c>
      <c r="U113" s="41">
        <v>142.50164908468255</v>
      </c>
      <c r="V113" s="41">
        <v>143.23477594710801</v>
      </c>
      <c r="X113" s="41">
        <v>150.98737499999999</v>
      </c>
      <c r="Y113" s="64">
        <v>8.0834776853362114E-2</v>
      </c>
      <c r="Z113" s="64">
        <v>0.31153517901330846</v>
      </c>
      <c r="AA113" s="64">
        <v>0.47433014054703754</v>
      </c>
      <c r="AB113" s="64">
        <v>0.58470489504912693</v>
      </c>
      <c r="AC113" s="64">
        <v>0.66305204183388489</v>
      </c>
      <c r="AD113" s="64">
        <v>0.72092977940825653</v>
      </c>
      <c r="AE113" s="64">
        <v>0.76506121772700109</v>
      </c>
      <c r="AF113" s="64">
        <v>0.79957318868333782</v>
      </c>
      <c r="AG113" s="64">
        <v>0.82712424625979397</v>
      </c>
      <c r="AH113" s="64">
        <v>0.84949768758138677</v>
      </c>
      <c r="AI113" s="64">
        <v>0.86793063374122115</v>
      </c>
      <c r="AJ113" s="64">
        <v>0.8833059044635907</v>
      </c>
      <c r="AK113" s="64">
        <v>0.89626879548339866</v>
      </c>
      <c r="AL113" s="64">
        <v>0.9073008192087415</v>
      </c>
      <c r="AM113" s="64">
        <v>0.91676777292965905</v>
      </c>
      <c r="AN113" s="64">
        <v>0.9249519490154765</v>
      </c>
      <c r="AO113" s="64">
        <v>0.93207424630967439</v>
      </c>
      <c r="AP113" s="64">
        <v>0.93830967565504531</v>
      </c>
      <c r="AQ113" s="64">
        <v>0.94379844066222474</v>
      </c>
      <c r="AR113" s="64">
        <v>0.9486539914155605</v>
      </c>
    </row>
    <row r="114" spans="2:44" x14ac:dyDescent="0.25">
      <c r="B114" t="s">
        <v>549</v>
      </c>
      <c r="C114" s="24">
        <v>27.26206934816415</v>
      </c>
      <c r="D114" s="24">
        <v>108.79062850639437</v>
      </c>
      <c r="E114" s="24">
        <v>166.46572388282988</v>
      </c>
      <c r="F114" s="24">
        <v>205.54595859365645</v>
      </c>
      <c r="G114" s="24">
        <v>233.26986079746752</v>
      </c>
      <c r="H114" s="24">
        <v>253.74077091113423</v>
      </c>
      <c r="I114" s="24">
        <v>269.34382920074728</v>
      </c>
      <c r="J114" s="24">
        <v>281.54210459582737</v>
      </c>
      <c r="K114" s="24">
        <v>291.27757745889238</v>
      </c>
      <c r="L114" s="24">
        <v>299.18180041988489</v>
      </c>
      <c r="M114" s="24">
        <v>305.6927199485624</v>
      </c>
      <c r="N114" s="24">
        <v>311.1227500334046</v>
      </c>
      <c r="O114" s="24">
        <v>315.70018130840231</v>
      </c>
      <c r="P114" s="24">
        <v>319.59531772225438</v>
      </c>
      <c r="Q114" s="24">
        <v>322.93750722632575</v>
      </c>
      <c r="R114" s="24">
        <v>325.82655003946053</v>
      </c>
      <c r="S114" s="24">
        <v>328.34052774535587</v>
      </c>
      <c r="T114" s="24">
        <v>330.54129194758684</v>
      </c>
      <c r="U114" s="24">
        <v>332.47838570903423</v>
      </c>
      <c r="V114" s="24">
        <v>334.19189311311015</v>
      </c>
      <c r="X114" s="24">
        <v>352.30387499999995</v>
      </c>
      <c r="Y114" s="6">
        <v>7.7382257995783202E-2</v>
      </c>
      <c r="Z114" s="6">
        <v>0.30879770625967251</v>
      </c>
      <c r="AA114" s="6">
        <v>0.47250608266182115</v>
      </c>
      <c r="AB114" s="6">
        <v>0.58343371498158081</v>
      </c>
      <c r="AC114" s="6">
        <v>0.66212686646568264</v>
      </c>
      <c r="AD114" s="6">
        <v>0.72023269943066703</v>
      </c>
      <c r="AE114" s="6">
        <v>0.76452133602205574</v>
      </c>
      <c r="AF114" s="6">
        <v>0.79914563697554397</v>
      </c>
      <c r="AG114" s="6">
        <v>0.82677937464892326</v>
      </c>
      <c r="AH114" s="6">
        <v>0.84921518510088756</v>
      </c>
      <c r="AI114" s="6">
        <v>0.86769616129985072</v>
      </c>
      <c r="AJ114" s="6">
        <v>0.88310907745026834</v>
      </c>
      <c r="AK114" s="6">
        <v>0.89610192708894376</v>
      </c>
      <c r="AL114" s="6">
        <v>0.90715811094117094</v>
      </c>
      <c r="AM114" s="6">
        <v>0.91664477782518228</v>
      </c>
      <c r="AN114" s="6">
        <v>0.92484520654069036</v>
      </c>
      <c r="AO114" s="6">
        <v>0.93198102843846353</v>
      </c>
      <c r="AP114" s="6">
        <v>0.93822780674094741</v>
      </c>
      <c r="AQ114" s="6">
        <v>0.94372616738613579</v>
      </c>
      <c r="AR114" s="6">
        <v>0.94858988738943106</v>
      </c>
    </row>
    <row r="115" spans="2:44" x14ac:dyDescent="0.25">
      <c r="B115" s="91" t="s">
        <v>551</v>
      </c>
      <c r="C115" s="41">
        <v>38.209091296484772</v>
      </c>
      <c r="D115" s="41">
        <v>117.47042883571022</v>
      </c>
      <c r="E115" s="41">
        <v>172.24932783350414</v>
      </c>
      <c r="F115" s="41">
        <v>209.57653356622953</v>
      </c>
      <c r="G115" s="41">
        <v>236.20334660291752</v>
      </c>
      <c r="H115" s="41">
        <v>255.95102670674154</v>
      </c>
      <c r="I115" s="41">
        <v>271.05565095099189</v>
      </c>
      <c r="J115" s="41">
        <v>282.89775770659509</v>
      </c>
      <c r="K115" s="41">
        <v>292.37107390287787</v>
      </c>
      <c r="L115" s="41">
        <v>300.07754088707753</v>
      </c>
      <c r="M115" s="41">
        <v>306.43616989564208</v>
      </c>
      <c r="N115" s="41">
        <v>311.74683630888836</v>
      </c>
      <c r="O115" s="41">
        <v>316.22927674623543</v>
      </c>
      <c r="P115" s="41">
        <v>320.04780780319084</v>
      </c>
      <c r="Q115" s="41">
        <v>323.32749209354444</v>
      </c>
      <c r="R115" s="41">
        <v>326.16500212690829</v>
      </c>
      <c r="S115" s="41">
        <v>328.63609690057734</v>
      </c>
      <c r="T115" s="41">
        <v>330.80087656869551</v>
      </c>
      <c r="U115" s="41">
        <v>332.70754510605985</v>
      </c>
      <c r="V115" s="41">
        <v>334.39514998438659</v>
      </c>
      <c r="X115" s="41">
        <v>352.30387499999995</v>
      </c>
      <c r="Y115" s="64">
        <v>0.10845492771399343</v>
      </c>
      <c r="Z115" s="64">
        <v>0.33343496104239628</v>
      </c>
      <c r="AA115" s="64">
        <v>0.48892260362876838</v>
      </c>
      <c r="AB115" s="64">
        <v>0.59487433558949521</v>
      </c>
      <c r="AC115" s="64">
        <v>0.67045344477950342</v>
      </c>
      <c r="AD115" s="64">
        <v>0.72650641922897263</v>
      </c>
      <c r="AE115" s="64">
        <v>0.76938027136656373</v>
      </c>
      <c r="AF115" s="64">
        <v>0.8029936023456884</v>
      </c>
      <c r="AG115" s="64">
        <v>0.82988321914676044</v>
      </c>
      <c r="AH115" s="64">
        <v>0.85175770742537982</v>
      </c>
      <c r="AI115" s="64">
        <v>0.86980641327218478</v>
      </c>
      <c r="AJ115" s="64">
        <v>0.88488052057017086</v>
      </c>
      <c r="AK115" s="64">
        <v>0.89760374263903708</v>
      </c>
      <c r="AL115" s="64">
        <v>0.90844248534930505</v>
      </c>
      <c r="AM115" s="64">
        <v>0.91775173376547303</v>
      </c>
      <c r="AN115" s="64">
        <v>0.92580588881376435</v>
      </c>
      <c r="AO115" s="64">
        <v>0.93281998927936116</v>
      </c>
      <c r="AP115" s="64">
        <v>0.93896462696782879</v>
      </c>
      <c r="AQ115" s="64">
        <v>0.94437662687093604</v>
      </c>
      <c r="AR115" s="64">
        <v>0.94916682362459581</v>
      </c>
    </row>
    <row r="116" spans="2:44" x14ac:dyDescent="0.25">
      <c r="B116" t="s">
        <v>553</v>
      </c>
      <c r="C116" s="24">
        <v>18.44677246060164</v>
      </c>
      <c r="D116" s="24">
        <v>63.308300864581618</v>
      </c>
      <c r="E116" s="24">
        <v>94.663911036930344</v>
      </c>
      <c r="F116" s="24">
        <v>115.97189505072146</v>
      </c>
      <c r="G116" s="24">
        <v>131.13112154824205</v>
      </c>
      <c r="H116" s="24">
        <v>142.35002961747887</v>
      </c>
      <c r="I116" s="24">
        <v>150.91670063165816</v>
      </c>
      <c r="J116" s="24">
        <v>157.62387837399973</v>
      </c>
      <c r="K116" s="24">
        <v>162.98339935232957</v>
      </c>
      <c r="L116" s="24">
        <v>167.33923206032145</v>
      </c>
      <c r="M116" s="24">
        <v>170.93036999898692</v>
      </c>
      <c r="N116" s="24">
        <v>173.92758710407833</v>
      </c>
      <c r="O116" s="24">
        <v>176.45585228812362</v>
      </c>
      <c r="P116" s="24">
        <v>178.60850784274675</v>
      </c>
      <c r="Q116" s="24">
        <v>180.45652555483505</v>
      </c>
      <c r="R116" s="24">
        <v>182.05471730318988</v>
      </c>
      <c r="S116" s="24">
        <v>183.44600338400855</v>
      </c>
      <c r="T116" s="24">
        <v>184.66440872499609</v>
      </c>
      <c r="U116" s="24">
        <v>185.73720604096607</v>
      </c>
      <c r="V116" s="24">
        <v>186.68647480016455</v>
      </c>
      <c r="X116" s="24">
        <v>196.74112500000001</v>
      </c>
      <c r="Y116" s="6">
        <v>9.3761649785227358E-2</v>
      </c>
      <c r="Z116" s="6">
        <v>0.32178478630017804</v>
      </c>
      <c r="AA116" s="6">
        <v>0.48115975262889416</v>
      </c>
      <c r="AB116" s="6">
        <v>0.5894644297206364</v>
      </c>
      <c r="AC116" s="6">
        <v>0.66651607053808426</v>
      </c>
      <c r="AD116" s="6">
        <v>0.72353977653364976</v>
      </c>
      <c r="AE116" s="6">
        <v>0.76708263527342413</v>
      </c>
      <c r="AF116" s="6">
        <v>0.80117402182182151</v>
      </c>
      <c r="AG116" s="6">
        <v>0.82841550973305433</v>
      </c>
      <c r="AH116" s="6">
        <v>0.85055542942697637</v>
      </c>
      <c r="AI116" s="6">
        <v>0.86880854218449199</v>
      </c>
      <c r="AJ116" s="6">
        <v>0.88404286142044941</v>
      </c>
      <c r="AK116" s="6">
        <v>0.89689358179751999</v>
      </c>
      <c r="AL116" s="6">
        <v>0.90783514551290045</v>
      </c>
      <c r="AM116" s="6">
        <v>0.91722828948363</v>
      </c>
      <c r="AN116" s="6">
        <v>0.92535161270014021</v>
      </c>
      <c r="AO116" s="6">
        <v>0.93242327136234759</v>
      </c>
      <c r="AP116" s="6">
        <v>0.93861620810085378</v>
      </c>
      <c r="AQ116" s="6">
        <v>0.94406904525409241</v>
      </c>
      <c r="AR116" s="6">
        <v>0.94889400881571928</v>
      </c>
    </row>
    <row r="117" spans="2:44" x14ac:dyDescent="0.25">
      <c r="B117" s="91" t="s">
        <v>555</v>
      </c>
      <c r="C117" s="41">
        <v>15.405637097037614</v>
      </c>
      <c r="D117" s="41">
        <v>49.066149439915065</v>
      </c>
      <c r="E117" s="41">
        <v>72.420151951162609</v>
      </c>
      <c r="F117" s="41">
        <v>88.318904532139797</v>
      </c>
      <c r="G117" s="41">
        <v>99.649586122679906</v>
      </c>
      <c r="H117" s="41">
        <v>108.0467802126948</v>
      </c>
      <c r="I117" s="41">
        <v>114.46590096449354</v>
      </c>
      <c r="J117" s="41">
        <v>119.49616668205377</v>
      </c>
      <c r="K117" s="41">
        <v>123.51867011958117</v>
      </c>
      <c r="L117" s="41">
        <v>126.78988725222875</v>
      </c>
      <c r="M117" s="41">
        <v>129.4882365958569</v>
      </c>
      <c r="N117" s="41">
        <v>131.7413385572471</v>
      </c>
      <c r="O117" s="41">
        <v>133.64266502651091</v>
      </c>
      <c r="P117" s="41">
        <v>135.26208533855774</v>
      </c>
      <c r="Q117" s="41">
        <v>136.65275905314252</v>
      </c>
      <c r="R117" s="41">
        <v>137.85576552950343</v>
      </c>
      <c r="S117" s="41">
        <v>138.90328852011532</v>
      </c>
      <c r="T117" s="41">
        <v>139.82085341623662</v>
      </c>
      <c r="U117" s="41">
        <v>140.62892865412812</v>
      </c>
      <c r="V117" s="41">
        <v>141.34409134308549</v>
      </c>
      <c r="X117" s="41">
        <v>148.92845625000001</v>
      </c>
      <c r="Y117" s="64">
        <v>0.10344320679170145</v>
      </c>
      <c r="Z117" s="64">
        <v>0.32946121027098918</v>
      </c>
      <c r="AA117" s="64">
        <v>0.48627477766635752</v>
      </c>
      <c r="AB117" s="64">
        <v>0.59302907420112194</v>
      </c>
      <c r="AC117" s="64">
        <v>0.66911044827727406</v>
      </c>
      <c r="AD117" s="64">
        <v>0.7254945289389233</v>
      </c>
      <c r="AE117" s="64">
        <v>0.76859657211744936</v>
      </c>
      <c r="AF117" s="64">
        <v>0.80237296276985859</v>
      </c>
      <c r="AG117" s="64">
        <v>0.82938259906646394</v>
      </c>
      <c r="AH117" s="64">
        <v>0.85134762317949386</v>
      </c>
      <c r="AI117" s="64">
        <v>0.86946605005084043</v>
      </c>
      <c r="AJ117" s="64">
        <v>0.88459480393792833</v>
      </c>
      <c r="AK117" s="64">
        <v>0.89736151432450573</v>
      </c>
      <c r="AL117" s="64">
        <v>0.90823532818670261</v>
      </c>
      <c r="AM117" s="64">
        <v>0.91757319248478086</v>
      </c>
      <c r="AN117" s="64">
        <v>0.92565094006004256</v>
      </c>
      <c r="AO117" s="64">
        <v>0.93268467301470004</v>
      </c>
      <c r="AP117" s="64">
        <v>0.938845784995751</v>
      </c>
      <c r="AQ117" s="64">
        <v>0.9442717140508069</v>
      </c>
      <c r="AR117" s="64">
        <v>0.94907376939311749</v>
      </c>
    </row>
    <row r="119" spans="2:44" x14ac:dyDescent="0.25">
      <c r="B119" s="30" t="s">
        <v>6087</v>
      </c>
      <c r="C119" s="70"/>
      <c r="D119" s="70"/>
      <c r="E119" s="70"/>
      <c r="F119" s="70"/>
      <c r="G119" s="70"/>
      <c r="H119" s="70"/>
      <c r="I119" s="70"/>
      <c r="J119" s="70"/>
      <c r="K119" s="70"/>
      <c r="L119" s="70"/>
      <c r="M119" s="70"/>
      <c r="N119" s="70"/>
      <c r="O119" s="70"/>
      <c r="P119" s="70"/>
      <c r="Q119" s="70"/>
      <c r="R119" s="70"/>
      <c r="S119" s="70"/>
      <c r="T119" s="70"/>
      <c r="U119" s="70"/>
      <c r="V119" s="70"/>
      <c r="X119" s="30" t="s">
        <v>6088</v>
      </c>
      <c r="Y119" s="70"/>
      <c r="Z119" s="70"/>
      <c r="AA119" s="70"/>
      <c r="AB119" s="70"/>
      <c r="AC119" s="70"/>
      <c r="AD119" s="70"/>
      <c r="AE119" s="70"/>
      <c r="AF119" s="70"/>
      <c r="AG119" s="70"/>
      <c r="AH119" s="70"/>
      <c r="AI119" s="70"/>
      <c r="AJ119" s="70"/>
      <c r="AK119" s="70"/>
      <c r="AL119" s="70"/>
      <c r="AM119" s="70"/>
      <c r="AN119" s="70"/>
      <c r="AO119" s="70"/>
      <c r="AP119" s="70"/>
      <c r="AQ119" s="70"/>
      <c r="AR119" s="70"/>
    </row>
    <row r="120" spans="2:44" x14ac:dyDescent="0.25">
      <c r="B120" s="7" t="s">
        <v>6008</v>
      </c>
      <c r="C120" s="50" t="s">
        <v>6010</v>
      </c>
      <c r="D120" s="50" t="s">
        <v>6011</v>
      </c>
      <c r="E120" s="50" t="s">
        <v>6012</v>
      </c>
      <c r="F120" s="50" t="s">
        <v>6013</v>
      </c>
      <c r="G120" s="50" t="s">
        <v>6014</v>
      </c>
      <c r="H120" s="50" t="s">
        <v>6015</v>
      </c>
      <c r="I120" s="50" t="s">
        <v>6016</v>
      </c>
      <c r="J120" s="50" t="s">
        <v>6017</v>
      </c>
      <c r="K120" s="50" t="s">
        <v>6018</v>
      </c>
      <c r="L120" s="50" t="s">
        <v>6019</v>
      </c>
      <c r="M120" s="50" t="s">
        <v>6020</v>
      </c>
      <c r="N120" s="50" t="s">
        <v>6021</v>
      </c>
      <c r="O120" s="50" t="s">
        <v>6022</v>
      </c>
      <c r="P120" s="50" t="s">
        <v>6023</v>
      </c>
      <c r="Q120" s="50" t="s">
        <v>6024</v>
      </c>
      <c r="R120" s="50" t="s">
        <v>6025</v>
      </c>
      <c r="S120" s="50" t="s">
        <v>6026</v>
      </c>
      <c r="T120" s="50" t="s">
        <v>6027</v>
      </c>
      <c r="U120" s="50" t="s">
        <v>6028</v>
      </c>
      <c r="V120" s="50" t="s">
        <v>6029</v>
      </c>
      <c r="X120" s="50" t="s">
        <v>6009</v>
      </c>
      <c r="Y120" s="50" t="s">
        <v>6010</v>
      </c>
      <c r="Z120" s="50" t="s">
        <v>6011</v>
      </c>
      <c r="AA120" s="50" t="s">
        <v>6012</v>
      </c>
      <c r="AB120" s="50" t="s">
        <v>6013</v>
      </c>
      <c r="AC120" s="50" t="s">
        <v>6014</v>
      </c>
      <c r="AD120" s="50" t="s">
        <v>6015</v>
      </c>
      <c r="AE120" s="50" t="s">
        <v>6016</v>
      </c>
      <c r="AF120" s="50" t="s">
        <v>6017</v>
      </c>
      <c r="AG120" s="50" t="s">
        <v>6018</v>
      </c>
      <c r="AH120" s="50" t="s">
        <v>6019</v>
      </c>
      <c r="AI120" s="50" t="s">
        <v>6020</v>
      </c>
      <c r="AJ120" s="50" t="s">
        <v>6021</v>
      </c>
      <c r="AK120" s="50" t="s">
        <v>6022</v>
      </c>
      <c r="AL120" s="50" t="s">
        <v>6023</v>
      </c>
      <c r="AM120" s="50" t="s">
        <v>6024</v>
      </c>
      <c r="AN120" s="50" t="s">
        <v>6025</v>
      </c>
      <c r="AO120" s="50" t="s">
        <v>6026</v>
      </c>
      <c r="AP120" s="50" t="s">
        <v>6027</v>
      </c>
      <c r="AQ120" s="50" t="s">
        <v>6028</v>
      </c>
      <c r="AR120" s="50" t="s">
        <v>6029</v>
      </c>
    </row>
    <row r="121" spans="2:44" x14ac:dyDescent="0.25">
      <c r="B121" t="s">
        <v>517</v>
      </c>
      <c r="C121" s="24">
        <v>0</v>
      </c>
      <c r="D121" s="24">
        <v>0</v>
      </c>
      <c r="E121" s="24">
        <v>0</v>
      </c>
      <c r="F121" s="24">
        <v>0</v>
      </c>
      <c r="G121" s="24">
        <v>0</v>
      </c>
      <c r="H121" s="24">
        <v>0</v>
      </c>
      <c r="I121" s="24">
        <v>0</v>
      </c>
      <c r="J121" s="24">
        <v>0</v>
      </c>
      <c r="K121" s="24">
        <v>0</v>
      </c>
      <c r="L121" s="24">
        <v>0</v>
      </c>
      <c r="M121" s="24">
        <v>0</v>
      </c>
      <c r="N121" s="24">
        <v>0</v>
      </c>
      <c r="O121" s="24">
        <v>0</v>
      </c>
      <c r="P121" s="24">
        <v>0</v>
      </c>
      <c r="Q121" s="24">
        <v>0</v>
      </c>
      <c r="R121" s="24">
        <v>0</v>
      </c>
      <c r="S121" s="24">
        <v>0</v>
      </c>
      <c r="T121" s="24">
        <v>0</v>
      </c>
      <c r="U121" s="24">
        <v>0</v>
      </c>
      <c r="V121" s="24">
        <v>0</v>
      </c>
      <c r="X121" s="24">
        <v>0</v>
      </c>
      <c r="Y121" s="6">
        <v>0</v>
      </c>
      <c r="Z121" s="6">
        <v>0</v>
      </c>
      <c r="AA121" s="6">
        <v>0</v>
      </c>
      <c r="AB121" s="6">
        <v>0</v>
      </c>
      <c r="AC121" s="6">
        <v>0</v>
      </c>
      <c r="AD121" s="6">
        <v>0</v>
      </c>
      <c r="AE121" s="6">
        <v>0</v>
      </c>
      <c r="AF121" s="6">
        <v>0</v>
      </c>
      <c r="AG121" s="6">
        <v>0</v>
      </c>
      <c r="AH121" s="6">
        <v>0</v>
      </c>
      <c r="AI121" s="6">
        <v>0</v>
      </c>
      <c r="AJ121" s="6">
        <v>0</v>
      </c>
      <c r="AK121" s="6">
        <v>0</v>
      </c>
      <c r="AL121" s="6">
        <v>0</v>
      </c>
      <c r="AM121" s="6">
        <v>0</v>
      </c>
      <c r="AN121" s="6">
        <v>0</v>
      </c>
      <c r="AO121" s="6">
        <v>0</v>
      </c>
      <c r="AP121" s="6">
        <v>0</v>
      </c>
      <c r="AQ121" s="6">
        <v>0</v>
      </c>
      <c r="AR121" s="6">
        <v>0</v>
      </c>
    </row>
    <row r="122" spans="2:44" x14ac:dyDescent="0.25">
      <c r="B122" s="91" t="s">
        <v>519</v>
      </c>
      <c r="C122" s="41">
        <v>0</v>
      </c>
      <c r="D122" s="41">
        <v>0</v>
      </c>
      <c r="E122" s="41">
        <v>0</v>
      </c>
      <c r="F122" s="41">
        <v>0</v>
      </c>
      <c r="G122" s="41">
        <v>0</v>
      </c>
      <c r="H122" s="41">
        <v>0</v>
      </c>
      <c r="I122" s="41">
        <v>0</v>
      </c>
      <c r="J122" s="41">
        <v>0</v>
      </c>
      <c r="K122" s="41">
        <v>0</v>
      </c>
      <c r="L122" s="41">
        <v>0</v>
      </c>
      <c r="M122" s="41">
        <v>0</v>
      </c>
      <c r="N122" s="41">
        <v>0</v>
      </c>
      <c r="O122" s="41">
        <v>0</v>
      </c>
      <c r="P122" s="41">
        <v>0</v>
      </c>
      <c r="Q122" s="41">
        <v>0</v>
      </c>
      <c r="R122" s="41">
        <v>0</v>
      </c>
      <c r="S122" s="41">
        <v>0</v>
      </c>
      <c r="T122" s="41">
        <v>0</v>
      </c>
      <c r="U122" s="41">
        <v>0</v>
      </c>
      <c r="V122" s="41">
        <v>0</v>
      </c>
      <c r="X122" s="41">
        <v>0</v>
      </c>
      <c r="Y122" s="64">
        <v>0</v>
      </c>
      <c r="Z122" s="64">
        <v>0</v>
      </c>
      <c r="AA122" s="64">
        <v>0</v>
      </c>
      <c r="AB122" s="64">
        <v>0</v>
      </c>
      <c r="AC122" s="64">
        <v>0</v>
      </c>
      <c r="AD122" s="64">
        <v>0</v>
      </c>
      <c r="AE122" s="64">
        <v>0</v>
      </c>
      <c r="AF122" s="64">
        <v>0</v>
      </c>
      <c r="AG122" s="64">
        <v>0</v>
      </c>
      <c r="AH122" s="64">
        <v>0</v>
      </c>
      <c r="AI122" s="64">
        <v>0</v>
      </c>
      <c r="AJ122" s="64">
        <v>0</v>
      </c>
      <c r="AK122" s="64">
        <v>0</v>
      </c>
      <c r="AL122" s="64">
        <v>0</v>
      </c>
      <c r="AM122" s="64">
        <v>0</v>
      </c>
      <c r="AN122" s="64">
        <v>0</v>
      </c>
      <c r="AO122" s="64">
        <v>0</v>
      </c>
      <c r="AP122" s="64">
        <v>0</v>
      </c>
      <c r="AQ122" s="64">
        <v>0</v>
      </c>
      <c r="AR122" s="64">
        <v>0</v>
      </c>
    </row>
    <row r="123" spans="2:44" x14ac:dyDescent="0.25">
      <c r="B123" t="s">
        <v>521</v>
      </c>
      <c r="C123" s="24">
        <v>36.208027293908877</v>
      </c>
      <c r="D123" s="24">
        <v>114.58715515143464</v>
      </c>
      <c r="E123" s="24">
        <v>147.99629144267664</v>
      </c>
      <c r="F123" s="24">
        <v>165.74000021469385</v>
      </c>
      <c r="G123" s="24">
        <v>176.49053653289576</v>
      </c>
      <c r="H123" s="24">
        <v>183.56186502055019</v>
      </c>
      <c r="I123" s="24">
        <v>188.48453731644327</v>
      </c>
      <c r="J123" s="24">
        <v>192.05776334537381</v>
      </c>
      <c r="K123" s="24">
        <v>194.73654989757023</v>
      </c>
      <c r="L123" s="24">
        <v>196.79721437117357</v>
      </c>
      <c r="M123" s="24">
        <v>198.41620672390022</v>
      </c>
      <c r="N123" s="24">
        <v>199.71084355682626</v>
      </c>
      <c r="O123" s="24">
        <v>200.76175788480938</v>
      </c>
      <c r="P123" s="24">
        <v>201.62593387166925</v>
      </c>
      <c r="Q123" s="24">
        <v>202.34460896331163</v>
      </c>
      <c r="R123" s="24">
        <v>202.94824211327733</v>
      </c>
      <c r="S123" s="24">
        <v>203.45973628900302</v>
      </c>
      <c r="T123" s="24">
        <v>203.89658587862459</v>
      </c>
      <c r="U123" s="24">
        <v>204.2723419137279</v>
      </c>
      <c r="V123" s="24">
        <v>204.59763292713754</v>
      </c>
      <c r="X123" s="24">
        <v>207.5</v>
      </c>
      <c r="Y123" s="6">
        <v>0.17449651707907893</v>
      </c>
      <c r="Z123" s="6">
        <v>0.55222725374185366</v>
      </c>
      <c r="AA123" s="6">
        <v>0.71323513948277895</v>
      </c>
      <c r="AB123" s="6">
        <v>0.79874698898647634</v>
      </c>
      <c r="AC123" s="6">
        <v>0.85055680256817234</v>
      </c>
      <c r="AD123" s="6">
        <v>0.88463549407494069</v>
      </c>
      <c r="AE123" s="6">
        <v>0.90835921598285907</v>
      </c>
      <c r="AF123" s="6">
        <v>0.92557958238734372</v>
      </c>
      <c r="AG123" s="6">
        <v>0.93848939709672397</v>
      </c>
      <c r="AH123" s="6">
        <v>0.94842031022252327</v>
      </c>
      <c r="AI123" s="6">
        <v>0.95622268300674806</v>
      </c>
      <c r="AJ123" s="6">
        <v>0.96246189665940363</v>
      </c>
      <c r="AK123" s="6">
        <v>0.96752654402317773</v>
      </c>
      <c r="AL123" s="6">
        <v>0.97169124757430958</v>
      </c>
      <c r="AM123" s="6">
        <v>0.97515474199186325</v>
      </c>
      <c r="AN123" s="6">
        <v>0.97806381741338477</v>
      </c>
      <c r="AO123" s="6">
        <v>0.98052884958555675</v>
      </c>
      <c r="AP123" s="6">
        <v>0.98263414881264866</v>
      </c>
      <c r="AQ123" s="6">
        <v>0.98444502127097788</v>
      </c>
      <c r="AR123" s="6">
        <v>0.9860126888054821</v>
      </c>
    </row>
    <row r="124" spans="2:44" x14ac:dyDescent="0.25">
      <c r="B124" s="91" t="s">
        <v>523</v>
      </c>
      <c r="C124" s="41">
        <v>81.85462919351076</v>
      </c>
      <c r="D124" s="41">
        <v>172.86538988258252</v>
      </c>
      <c r="E124" s="41">
        <v>213.48905612357731</v>
      </c>
      <c r="F124" s="41">
        <v>235.73593913080649</v>
      </c>
      <c r="G124" s="41">
        <v>249.47055795389548</v>
      </c>
      <c r="H124" s="41">
        <v>258.62109586550588</v>
      </c>
      <c r="I124" s="41">
        <v>265.05102837396839</v>
      </c>
      <c r="J124" s="41">
        <v>269.75189127381577</v>
      </c>
      <c r="K124" s="41">
        <v>273.2961522280977</v>
      </c>
      <c r="L124" s="41">
        <v>276.03526448793144</v>
      </c>
      <c r="M124" s="41">
        <v>278.19562396676361</v>
      </c>
      <c r="N124" s="41">
        <v>279.92883681982602</v>
      </c>
      <c r="O124" s="41">
        <v>281.33973037299717</v>
      </c>
      <c r="P124" s="41">
        <v>282.50276602754684</v>
      </c>
      <c r="Q124" s="41">
        <v>283.47206636789304</v>
      </c>
      <c r="R124" s="41">
        <v>284.28776115088203</v>
      </c>
      <c r="S124" s="41">
        <v>284.98012707746051</v>
      </c>
      <c r="T124" s="41">
        <v>285.57236030064206</v>
      </c>
      <c r="U124" s="41">
        <v>286.0824765616743</v>
      </c>
      <c r="V124" s="41">
        <v>286.52464029229935</v>
      </c>
      <c r="X124" s="41">
        <v>290.5</v>
      </c>
      <c r="Y124" s="64">
        <v>0.28177152906544151</v>
      </c>
      <c r="Z124" s="64">
        <v>0.59506158307257317</v>
      </c>
      <c r="AA124" s="64">
        <v>0.73490208648391497</v>
      </c>
      <c r="AB124" s="64">
        <v>0.81148343934873146</v>
      </c>
      <c r="AC124" s="64">
        <v>0.85876267798242845</v>
      </c>
      <c r="AD124" s="64">
        <v>0.89026194790191349</v>
      </c>
      <c r="AE124" s="64">
        <v>0.91239596686391877</v>
      </c>
      <c r="AF124" s="64">
        <v>0.92857793898043295</v>
      </c>
      <c r="AG124" s="64">
        <v>0.94077849303992322</v>
      </c>
      <c r="AH124" s="64">
        <v>0.95020745090509962</v>
      </c>
      <c r="AI124" s="64">
        <v>0.95764414446390222</v>
      </c>
      <c r="AJ124" s="64">
        <v>0.96361045376876431</v>
      </c>
      <c r="AK124" s="64">
        <v>0.96846723019964598</v>
      </c>
      <c r="AL124" s="64">
        <v>0.97247079527554847</v>
      </c>
      <c r="AM124" s="64">
        <v>0.97580745737656815</v>
      </c>
      <c r="AN124" s="64">
        <v>0.97861535680165934</v>
      </c>
      <c r="AO124" s="64">
        <v>0.98099871627353019</v>
      </c>
      <c r="AP124" s="64">
        <v>0.98303738485591075</v>
      </c>
      <c r="AQ124" s="64">
        <v>0.98479337886979101</v>
      </c>
      <c r="AR124" s="64">
        <v>0.98631545711634894</v>
      </c>
    </row>
    <row r="125" spans="2:44" x14ac:dyDescent="0.25">
      <c r="B125" t="s">
        <v>525</v>
      </c>
      <c r="C125" s="24">
        <v>34.914333315038839</v>
      </c>
      <c r="D125" s="24">
        <v>76.021385262119082</v>
      </c>
      <c r="E125" s="24">
        <v>94.275399935991516</v>
      </c>
      <c r="F125" s="24">
        <v>104.23877566520423</v>
      </c>
      <c r="G125" s="24">
        <v>110.37765537353191</v>
      </c>
      <c r="H125" s="24">
        <v>114.46215024743535</v>
      </c>
      <c r="I125" s="24">
        <v>117.32948358857394</v>
      </c>
      <c r="J125" s="24">
        <v>119.42422231024872</v>
      </c>
      <c r="K125" s="24">
        <v>121.00265388509328</v>
      </c>
      <c r="L125" s="24">
        <v>122.22193865744298</v>
      </c>
      <c r="M125" s="24">
        <v>123.18322199013944</v>
      </c>
      <c r="N125" s="24">
        <v>123.95418534133997</v>
      </c>
      <c r="O125" s="24">
        <v>124.58159762228743</v>
      </c>
      <c r="P125" s="24">
        <v>125.09866244331887</v>
      </c>
      <c r="Q125" s="24">
        <v>125.52950308495589</v>
      </c>
      <c r="R125" s="24">
        <v>125.89199898714944</v>
      </c>
      <c r="S125" s="24">
        <v>126.19963500832436</v>
      </c>
      <c r="T125" s="24">
        <v>126.46273927297429</v>
      </c>
      <c r="U125" s="24">
        <v>126.68933113949338</v>
      </c>
      <c r="V125" s="24">
        <v>126.88571409254797</v>
      </c>
      <c r="X125" s="24">
        <v>128.64999999999998</v>
      </c>
      <c r="Y125" s="6">
        <v>0.27139007629256778</v>
      </c>
      <c r="Z125" s="6">
        <v>0.59091632539540684</v>
      </c>
      <c r="AA125" s="6">
        <v>0.73280528516122445</v>
      </c>
      <c r="AB125" s="6">
        <v>0.81025087963625531</v>
      </c>
      <c r="AC125" s="6">
        <v>0.85796856100685526</v>
      </c>
      <c r="AD125" s="6">
        <v>0.889717452370271</v>
      </c>
      <c r="AE125" s="6">
        <v>0.91200531355284853</v>
      </c>
      <c r="AF125" s="6">
        <v>0.9282877754391663</v>
      </c>
      <c r="AG125" s="6">
        <v>0.94055696762606533</v>
      </c>
      <c r="AH125" s="6">
        <v>0.95003450180678584</v>
      </c>
      <c r="AI125" s="6">
        <v>0.95750658367772612</v>
      </c>
      <c r="AJ125" s="6">
        <v>0.9634993030807617</v>
      </c>
      <c r="AK125" s="6">
        <v>0.96837619605353642</v>
      </c>
      <c r="AL125" s="6">
        <v>0.97239535517542863</v>
      </c>
      <c r="AM125" s="6">
        <v>0.97574429137159668</v>
      </c>
      <c r="AN125" s="6">
        <v>0.97856198202214895</v>
      </c>
      <c r="AO125" s="6">
        <v>0.9809532453037263</v>
      </c>
      <c r="AP125" s="6">
        <v>0.98299836201301449</v>
      </c>
      <c r="AQ125" s="6">
        <v>0.98475966684409943</v>
      </c>
      <c r="AR125" s="6">
        <v>0.98628615695723276</v>
      </c>
    </row>
    <row r="126" spans="2:44" x14ac:dyDescent="0.25">
      <c r="B126" s="91" t="s">
        <v>527</v>
      </c>
      <c r="C126" s="41">
        <v>30.753244030028291</v>
      </c>
      <c r="D126" s="41">
        <v>78.36506438747314</v>
      </c>
      <c r="E126" s="41">
        <v>99.062286935009169</v>
      </c>
      <c r="F126" s="41">
        <v>110.20238668434965</v>
      </c>
      <c r="G126" s="41">
        <v>117.0081916094363</v>
      </c>
      <c r="H126" s="41">
        <v>121.51041757764494</v>
      </c>
      <c r="I126" s="41">
        <v>124.65778337766106</v>
      </c>
      <c r="J126" s="41">
        <v>126.94974877781104</v>
      </c>
      <c r="K126" s="41">
        <v>128.67241905412621</v>
      </c>
      <c r="L126" s="41">
        <v>130.00037764599799</v>
      </c>
      <c r="M126" s="41">
        <v>131.04554203950084</v>
      </c>
      <c r="N126" s="41">
        <v>131.88256103236458</v>
      </c>
      <c r="O126" s="41">
        <v>132.56287945751228</v>
      </c>
      <c r="P126" s="41">
        <v>133.12293724888787</v>
      </c>
      <c r="Q126" s="41">
        <v>133.58915695602215</v>
      </c>
      <c r="R126" s="41">
        <v>133.98108867706765</v>
      </c>
      <c r="S126" s="41">
        <v>134.31345513077036</v>
      </c>
      <c r="T126" s="41">
        <v>134.59751749541709</v>
      </c>
      <c r="U126" s="41">
        <v>134.84200919720055</v>
      </c>
      <c r="V126" s="41">
        <v>135.05378765465827</v>
      </c>
      <c r="X126" s="41">
        <v>136.94999999999999</v>
      </c>
      <c r="Y126" s="64">
        <v>0.22455818933938149</v>
      </c>
      <c r="Z126" s="64">
        <v>0.57221660742952274</v>
      </c>
      <c r="AA126" s="64">
        <v>0.72334638141664243</v>
      </c>
      <c r="AB126" s="64">
        <v>0.80469066582219539</v>
      </c>
      <c r="AC126" s="64">
        <v>0.85438621109482515</v>
      </c>
      <c r="AD126" s="64">
        <v>0.88726117252752801</v>
      </c>
      <c r="AE126" s="64">
        <v>0.91024303306068688</v>
      </c>
      <c r="AF126" s="64">
        <v>0.92697881546411864</v>
      </c>
      <c r="AG126" s="64">
        <v>0.93955764187021706</v>
      </c>
      <c r="AH126" s="64">
        <v>0.94925430920772547</v>
      </c>
      <c r="AI126" s="64">
        <v>0.95688603168675324</v>
      </c>
      <c r="AJ126" s="64">
        <v>0.96299788997710545</v>
      </c>
      <c r="AK126" s="64">
        <v>0.96796553090552973</v>
      </c>
      <c r="AL126" s="64">
        <v>0.97205503650155445</v>
      </c>
      <c r="AM126" s="64">
        <v>0.97545934250472555</v>
      </c>
      <c r="AN126" s="64">
        <v>0.9783212024612461</v>
      </c>
      <c r="AO126" s="64">
        <v>0.98074812070661099</v>
      </c>
      <c r="AP126" s="64">
        <v>0.98282232563283756</v>
      </c>
      <c r="AQ126" s="64">
        <v>0.98460758815042404</v>
      </c>
      <c r="AR126" s="64">
        <v>0.9861539806838866</v>
      </c>
    </row>
    <row r="127" spans="2:44" x14ac:dyDescent="0.25">
      <c r="B127" t="s">
        <v>529</v>
      </c>
      <c r="C127" s="24">
        <v>69.472254064716537</v>
      </c>
      <c r="D127" s="24">
        <v>181.93930290826191</v>
      </c>
      <c r="E127" s="24">
        <v>230.6837579874072</v>
      </c>
      <c r="F127" s="24">
        <v>256.86757341593193</v>
      </c>
      <c r="G127" s="24">
        <v>272.8443012561097</v>
      </c>
      <c r="H127" s="24">
        <v>283.40444545981097</v>
      </c>
      <c r="I127" s="24">
        <v>290.78216496493962</v>
      </c>
      <c r="J127" s="24">
        <v>296.15220549160438</v>
      </c>
      <c r="K127" s="24">
        <v>300.18687908571786</v>
      </c>
      <c r="L127" s="24">
        <v>303.29614245365417</v>
      </c>
      <c r="M127" s="24">
        <v>305.74264955825981</v>
      </c>
      <c r="N127" s="24">
        <v>307.70150764723093</v>
      </c>
      <c r="O127" s="24">
        <v>309.29334564968258</v>
      </c>
      <c r="P127" s="24">
        <v>310.60357994954296</v>
      </c>
      <c r="Q127" s="24">
        <v>311.69412788397284</v>
      </c>
      <c r="R127" s="24">
        <v>312.61079061905633</v>
      </c>
      <c r="S127" s="24">
        <v>313.3880522451214</v>
      </c>
      <c r="T127" s="24">
        <v>314.05228388413161</v>
      </c>
      <c r="U127" s="24">
        <v>314.62393361542127</v>
      </c>
      <c r="V127" s="24">
        <v>315.11905455328679</v>
      </c>
      <c r="X127" s="24">
        <v>319.54999999999995</v>
      </c>
      <c r="Y127" s="6">
        <v>0.217406521873624</v>
      </c>
      <c r="Z127" s="6">
        <v>0.5693609854741416</v>
      </c>
      <c r="AA127" s="6">
        <v>0.72190191828323347</v>
      </c>
      <c r="AB127" s="6">
        <v>0.80384156913137839</v>
      </c>
      <c r="AC127" s="6">
        <v>0.85383915273387501</v>
      </c>
      <c r="AD127" s="6">
        <v>0.88688607560572996</v>
      </c>
      <c r="AE127" s="6">
        <v>0.90997391633528291</v>
      </c>
      <c r="AF127" s="6">
        <v>0.92677892502457959</v>
      </c>
      <c r="AG127" s="6">
        <v>0.93940503547400378</v>
      </c>
      <c r="AH127" s="6">
        <v>0.94913516649555374</v>
      </c>
      <c r="AI127" s="6">
        <v>0.95679126758960997</v>
      </c>
      <c r="AJ127" s="6">
        <v>0.96292131950314808</v>
      </c>
      <c r="AK127" s="6">
        <v>0.96790281849376503</v>
      </c>
      <c r="AL127" s="6">
        <v>0.97200306665480518</v>
      </c>
      <c r="AM127" s="6">
        <v>0.97541582814574523</v>
      </c>
      <c r="AN127" s="6">
        <v>0.97828443316869462</v>
      </c>
      <c r="AO127" s="6">
        <v>0.98071679626074615</v>
      </c>
      <c r="AP127" s="6">
        <v>0.9827954432299536</v>
      </c>
      <c r="AQ127" s="6">
        <v>0.98458436431050322</v>
      </c>
      <c r="AR127" s="6">
        <v>0.98613379612982888</v>
      </c>
    </row>
    <row r="128" spans="2:44" x14ac:dyDescent="0.25">
      <c r="B128" s="91" t="s">
        <v>531</v>
      </c>
      <c r="C128" s="41">
        <v>90.040092112861828</v>
      </c>
      <c r="D128" s="41">
        <v>190.15192887084072</v>
      </c>
      <c r="E128" s="41">
        <v>234.83796173593504</v>
      </c>
      <c r="F128" s="41">
        <v>259.30953304388714</v>
      </c>
      <c r="G128" s="41">
        <v>274.41761374928501</v>
      </c>
      <c r="H128" s="41">
        <v>284.48320545205644</v>
      </c>
      <c r="I128" s="41">
        <v>291.5561312113652</v>
      </c>
      <c r="J128" s="41">
        <v>296.72708040119733</v>
      </c>
      <c r="K128" s="41">
        <v>300.62576745090746</v>
      </c>
      <c r="L128" s="41">
        <v>303.63879093672455</v>
      </c>
      <c r="M128" s="41">
        <v>306.01518636343997</v>
      </c>
      <c r="N128" s="41">
        <v>307.92172050180864</v>
      </c>
      <c r="O128" s="41">
        <v>309.47370341029693</v>
      </c>
      <c r="P128" s="41">
        <v>310.75304263030148</v>
      </c>
      <c r="Q128" s="41">
        <v>311.81927300468226</v>
      </c>
      <c r="R128" s="41">
        <v>312.7165372659702</v>
      </c>
      <c r="S128" s="41">
        <v>313.47813978520657</v>
      </c>
      <c r="T128" s="41">
        <v>314.12959633070625</v>
      </c>
      <c r="U128" s="41">
        <v>314.69072421784171</v>
      </c>
      <c r="V128" s="41">
        <v>315.17710432152927</v>
      </c>
      <c r="X128" s="41">
        <v>319.55</v>
      </c>
      <c r="Y128" s="64">
        <v>0.28177152906544151</v>
      </c>
      <c r="Z128" s="64">
        <v>0.59506158307257306</v>
      </c>
      <c r="AA128" s="64">
        <v>0.73490208648391497</v>
      </c>
      <c r="AB128" s="64">
        <v>0.81148343934873146</v>
      </c>
      <c r="AC128" s="64">
        <v>0.85876267798242845</v>
      </c>
      <c r="AD128" s="64">
        <v>0.89026194790191338</v>
      </c>
      <c r="AE128" s="64">
        <v>0.91239596686391855</v>
      </c>
      <c r="AF128" s="64">
        <v>0.92857793898043284</v>
      </c>
      <c r="AG128" s="64">
        <v>0.94077849303992322</v>
      </c>
      <c r="AH128" s="64">
        <v>0.9502074509050995</v>
      </c>
      <c r="AI128" s="64">
        <v>0.95764414446390222</v>
      </c>
      <c r="AJ128" s="64">
        <v>0.96361045376876431</v>
      </c>
      <c r="AK128" s="64">
        <v>0.96846723019964609</v>
      </c>
      <c r="AL128" s="64">
        <v>0.97247079527554836</v>
      </c>
      <c r="AM128" s="64">
        <v>0.97580745737656782</v>
      </c>
      <c r="AN128" s="64">
        <v>0.97861535680165923</v>
      </c>
      <c r="AO128" s="64">
        <v>0.98099871627353008</v>
      </c>
      <c r="AP128" s="64">
        <v>0.98303738485591063</v>
      </c>
      <c r="AQ128" s="64">
        <v>0.9847933788697909</v>
      </c>
      <c r="AR128" s="64">
        <v>0.98631545711634883</v>
      </c>
    </row>
    <row r="129" spans="2:44" x14ac:dyDescent="0.25">
      <c r="B129" t="s">
        <v>533</v>
      </c>
      <c r="C129" s="24">
        <v>44.850795504858496</v>
      </c>
      <c r="D129" s="24">
        <v>104.02003740528635</v>
      </c>
      <c r="E129" s="24">
        <v>130.0462798063871</v>
      </c>
      <c r="F129" s="24">
        <v>144.16437326994014</v>
      </c>
      <c r="G129" s="24">
        <v>152.83073641374054</v>
      </c>
      <c r="H129" s="24">
        <v>158.5823772458368</v>
      </c>
      <c r="I129" s="24">
        <v>162.61267958975824</v>
      </c>
      <c r="J129" s="24">
        <v>165.55292641675013</v>
      </c>
      <c r="K129" s="24">
        <v>167.7660251553701</v>
      </c>
      <c r="L129" s="24">
        <v>169.47403668125617</v>
      </c>
      <c r="M129" s="24">
        <v>170.81962898600764</v>
      </c>
      <c r="N129" s="24">
        <v>171.89813402858906</v>
      </c>
      <c r="O129" s="24">
        <v>172.77535028801225</v>
      </c>
      <c r="P129" s="24">
        <v>173.49794491680788</v>
      </c>
      <c r="Q129" s="24">
        <v>174.09979378892095</v>
      </c>
      <c r="R129" s="24">
        <v>174.60598598202773</v>
      </c>
      <c r="S129" s="24">
        <v>175.03543156859934</v>
      </c>
      <c r="T129" s="24">
        <v>175.40260548666689</v>
      </c>
      <c r="U129" s="24">
        <v>175.71874111408627</v>
      </c>
      <c r="V129" s="24">
        <v>175.99266416283325</v>
      </c>
      <c r="X129" s="24">
        <v>178.45</v>
      </c>
      <c r="Y129" s="6">
        <v>0.25133536287396191</v>
      </c>
      <c r="Z129" s="6">
        <v>0.58290858730897366</v>
      </c>
      <c r="AA129" s="6">
        <v>0.72875472012545317</v>
      </c>
      <c r="AB129" s="6">
        <v>0.8078698418040916</v>
      </c>
      <c r="AC129" s="6">
        <v>0.85643449937652316</v>
      </c>
      <c r="AD129" s="6">
        <v>0.88866560518821414</v>
      </c>
      <c r="AE129" s="6">
        <v>0.91125065614882739</v>
      </c>
      <c r="AF129" s="6">
        <v>0.92772724245867266</v>
      </c>
      <c r="AG129" s="6">
        <v>0.94012902860952707</v>
      </c>
      <c r="AH129" s="6">
        <v>0.94970040168818259</v>
      </c>
      <c r="AI129" s="6">
        <v>0.95724084609698878</v>
      </c>
      <c r="AJ129" s="6">
        <v>0.96328458407727136</v>
      </c>
      <c r="AK129" s="6">
        <v>0.96820033784260162</v>
      </c>
      <c r="AL129" s="6">
        <v>0.97224962127659231</v>
      </c>
      <c r="AM129" s="6">
        <v>0.97562226836044252</v>
      </c>
      <c r="AN129" s="6">
        <v>0.97845887353335803</v>
      </c>
      <c r="AO129" s="6">
        <v>0.98086540525973298</v>
      </c>
      <c r="AP129" s="6">
        <v>0.98292297835061304</v>
      </c>
      <c r="AQ129" s="6">
        <v>0.98469454252780209</v>
      </c>
      <c r="AR129" s="6">
        <v>0.98622955540954471</v>
      </c>
    </row>
    <row r="130" spans="2:44" x14ac:dyDescent="0.25">
      <c r="B130" s="91" t="s">
        <v>535</v>
      </c>
      <c r="C130" s="41">
        <v>36.660049980790781</v>
      </c>
      <c r="D130" s="41">
        <v>79.822454525225041</v>
      </c>
      <c r="E130" s="41">
        <v>98.989169932791086</v>
      </c>
      <c r="F130" s="41">
        <v>109.45071444846444</v>
      </c>
      <c r="G130" s="41">
        <v>115.89653814220853</v>
      </c>
      <c r="H130" s="41">
        <v>120.18525775980712</v>
      </c>
      <c r="I130" s="41">
        <v>123.19595776800266</v>
      </c>
      <c r="J130" s="41">
        <v>125.39543342576117</v>
      </c>
      <c r="K130" s="41">
        <v>127.05278657934795</v>
      </c>
      <c r="L130" s="41">
        <v>128.33303559031512</v>
      </c>
      <c r="M130" s="41">
        <v>129.34238308964643</v>
      </c>
      <c r="N130" s="41">
        <v>130.15189460840699</v>
      </c>
      <c r="O130" s="41">
        <v>130.81067750340182</v>
      </c>
      <c r="P130" s="41">
        <v>131.35359556548482</v>
      </c>
      <c r="Q130" s="41">
        <v>131.80597823920368</v>
      </c>
      <c r="R130" s="41">
        <v>132.18659893650693</v>
      </c>
      <c r="S130" s="41">
        <v>132.50961675874061</v>
      </c>
      <c r="T130" s="41">
        <v>132.78587623662301</v>
      </c>
      <c r="U130" s="41">
        <v>133.02379769646805</v>
      </c>
      <c r="V130" s="41">
        <v>133.22999979717537</v>
      </c>
      <c r="X130" s="41">
        <v>135.08250000000001</v>
      </c>
      <c r="Y130" s="64">
        <v>0.27139007629256773</v>
      </c>
      <c r="Z130" s="64">
        <v>0.59091632539540673</v>
      </c>
      <c r="AA130" s="64">
        <v>0.73280528516122423</v>
      </c>
      <c r="AB130" s="64">
        <v>0.81025087963625508</v>
      </c>
      <c r="AC130" s="64">
        <v>0.85796856100685526</v>
      </c>
      <c r="AD130" s="64">
        <v>0.88971745237027078</v>
      </c>
      <c r="AE130" s="64">
        <v>0.91200531355284842</v>
      </c>
      <c r="AF130" s="64">
        <v>0.92828777543916619</v>
      </c>
      <c r="AG130" s="64">
        <v>0.94055696762606511</v>
      </c>
      <c r="AH130" s="64">
        <v>0.95003450180678561</v>
      </c>
      <c r="AI130" s="64">
        <v>0.95750658367772601</v>
      </c>
      <c r="AJ130" s="64">
        <v>0.96349930308076159</v>
      </c>
      <c r="AK130" s="64">
        <v>0.9683761960535362</v>
      </c>
      <c r="AL130" s="64">
        <v>0.97239535517542841</v>
      </c>
      <c r="AM130" s="64">
        <v>0.97574429137159646</v>
      </c>
      <c r="AN130" s="64">
        <v>0.97856198202214884</v>
      </c>
      <c r="AO130" s="64">
        <v>0.98095324530372618</v>
      </c>
      <c r="AP130" s="64">
        <v>0.98299836201301427</v>
      </c>
      <c r="AQ130" s="64">
        <v>0.98475966684409932</v>
      </c>
      <c r="AR130" s="64">
        <v>0.98628615695723243</v>
      </c>
    </row>
    <row r="131" spans="2:44" x14ac:dyDescent="0.25">
      <c r="B131" t="s">
        <v>537</v>
      </c>
      <c r="C131" s="24">
        <v>32.290906231529704</v>
      </c>
      <c r="D131" s="24">
        <v>82.283317606846808</v>
      </c>
      <c r="E131" s="24">
        <v>104.01540128175964</v>
      </c>
      <c r="F131" s="24">
        <v>115.71250601856714</v>
      </c>
      <c r="G131" s="24">
        <v>122.85860118990813</v>
      </c>
      <c r="H131" s="24">
        <v>127.5859384565272</v>
      </c>
      <c r="I131" s="24">
        <v>130.89067254654412</v>
      </c>
      <c r="J131" s="24">
        <v>133.29723621670161</v>
      </c>
      <c r="K131" s="24">
        <v>135.10604000683253</v>
      </c>
      <c r="L131" s="24">
        <v>136.50039652829793</v>
      </c>
      <c r="M131" s="24">
        <v>137.59781914147592</v>
      </c>
      <c r="N131" s="24">
        <v>138.47668908398279</v>
      </c>
      <c r="O131" s="24">
        <v>139.1910234303879</v>
      </c>
      <c r="P131" s="24">
        <v>139.77908411133228</v>
      </c>
      <c r="Q131" s="24">
        <v>140.26861480382325</v>
      </c>
      <c r="R131" s="24">
        <v>140.68014311092105</v>
      </c>
      <c r="S131" s="24">
        <v>141.02912788730887</v>
      </c>
      <c r="T131" s="24">
        <v>141.32739337018796</v>
      </c>
      <c r="U131" s="24">
        <v>141.58410965706059</v>
      </c>
      <c r="V131" s="24">
        <v>141.80647703739118</v>
      </c>
      <c r="X131" s="24">
        <v>143.79750000000001</v>
      </c>
      <c r="Y131" s="6">
        <v>0.22455818933938143</v>
      </c>
      <c r="Z131" s="6">
        <v>0.57221660742952274</v>
      </c>
      <c r="AA131" s="6">
        <v>0.72334638141664231</v>
      </c>
      <c r="AB131" s="6">
        <v>0.80469066582219528</v>
      </c>
      <c r="AC131" s="6">
        <v>0.85438621109482515</v>
      </c>
      <c r="AD131" s="6">
        <v>0.8872611725275279</v>
      </c>
      <c r="AE131" s="6">
        <v>0.91024303306068677</v>
      </c>
      <c r="AF131" s="6">
        <v>0.92697881546411864</v>
      </c>
      <c r="AG131" s="6">
        <v>0.93955764187021695</v>
      </c>
      <c r="AH131" s="6">
        <v>0.94925430920772558</v>
      </c>
      <c r="AI131" s="6">
        <v>0.95688603168675335</v>
      </c>
      <c r="AJ131" s="6">
        <v>0.96299788997710511</v>
      </c>
      <c r="AK131" s="6">
        <v>0.96796553090552961</v>
      </c>
      <c r="AL131" s="6">
        <v>0.97205503650155445</v>
      </c>
      <c r="AM131" s="6">
        <v>0.97545934250472532</v>
      </c>
      <c r="AN131" s="6">
        <v>0.9783212024612461</v>
      </c>
      <c r="AO131" s="6">
        <v>0.98074812070661077</v>
      </c>
      <c r="AP131" s="6">
        <v>0.98282232563283745</v>
      </c>
      <c r="AQ131" s="6">
        <v>0.98460758815042393</v>
      </c>
      <c r="AR131" s="6">
        <v>0.98615398068388649</v>
      </c>
    </row>
    <row r="132" spans="2:44" x14ac:dyDescent="0.25">
      <c r="B132" s="91" t="s">
        <v>539</v>
      </c>
      <c r="C132" s="41">
        <v>72.945866767952367</v>
      </c>
      <c r="D132" s="41">
        <v>191.03626805367503</v>
      </c>
      <c r="E132" s="41">
        <v>242.21794588677761</v>
      </c>
      <c r="F132" s="41">
        <v>269.71095208672858</v>
      </c>
      <c r="G132" s="41">
        <v>286.48651631891522</v>
      </c>
      <c r="H132" s="41">
        <v>297.57466773280152</v>
      </c>
      <c r="I132" s="41">
        <v>305.32127321318666</v>
      </c>
      <c r="J132" s="41">
        <v>310.95981576618459</v>
      </c>
      <c r="K132" s="41">
        <v>315.19622304000382</v>
      </c>
      <c r="L132" s="41">
        <v>318.46094957633693</v>
      </c>
      <c r="M132" s="41">
        <v>321.02978203617283</v>
      </c>
      <c r="N132" s="41">
        <v>323.08658302959253</v>
      </c>
      <c r="O132" s="41">
        <v>324.75801293216676</v>
      </c>
      <c r="P132" s="41">
        <v>326.13375894702017</v>
      </c>
      <c r="Q132" s="41">
        <v>327.27883427817153</v>
      </c>
      <c r="R132" s="41">
        <v>328.24133015000922</v>
      </c>
      <c r="S132" s="41">
        <v>329.05745485737754</v>
      </c>
      <c r="T132" s="41">
        <v>329.75489807833821</v>
      </c>
      <c r="U132" s="41">
        <v>330.35513029619239</v>
      </c>
      <c r="V132" s="41">
        <v>330.87500728095119</v>
      </c>
      <c r="X132" s="41">
        <v>335.52750000000003</v>
      </c>
      <c r="Y132" s="64">
        <v>0.21740652187362394</v>
      </c>
      <c r="Z132" s="64">
        <v>0.56936098547414149</v>
      </c>
      <c r="AA132" s="64">
        <v>0.72190191828323336</v>
      </c>
      <c r="AB132" s="64">
        <v>0.80384156913137839</v>
      </c>
      <c r="AC132" s="64">
        <v>0.8538391527338749</v>
      </c>
      <c r="AD132" s="64">
        <v>0.88688607560572974</v>
      </c>
      <c r="AE132" s="64">
        <v>0.90997391633528291</v>
      </c>
      <c r="AF132" s="64">
        <v>0.92677892502457937</v>
      </c>
      <c r="AG132" s="64">
        <v>0.93940503547400378</v>
      </c>
      <c r="AH132" s="64">
        <v>0.94913516649555374</v>
      </c>
      <c r="AI132" s="64">
        <v>0.95679126758960975</v>
      </c>
      <c r="AJ132" s="64">
        <v>0.96292131950314808</v>
      </c>
      <c r="AK132" s="64">
        <v>0.96790281849376503</v>
      </c>
      <c r="AL132" s="64">
        <v>0.97200306665480518</v>
      </c>
      <c r="AM132" s="64">
        <v>0.97541582814574512</v>
      </c>
      <c r="AN132" s="64">
        <v>0.97828443316869462</v>
      </c>
      <c r="AO132" s="64">
        <v>0.98071679626074615</v>
      </c>
      <c r="AP132" s="64">
        <v>0.98279544322995338</v>
      </c>
      <c r="AQ132" s="64">
        <v>0.98458436431050322</v>
      </c>
      <c r="AR132" s="64">
        <v>0.98613379612982888</v>
      </c>
    </row>
    <row r="133" spans="2:44" x14ac:dyDescent="0.25">
      <c r="B133" t="s">
        <v>541</v>
      </c>
      <c r="C133" s="24">
        <v>94.542096718504922</v>
      </c>
      <c r="D133" s="24">
        <v>199.65952531438276</v>
      </c>
      <c r="E133" s="24">
        <v>246.57985982273178</v>
      </c>
      <c r="F133" s="24">
        <v>272.2750096960815</v>
      </c>
      <c r="G133" s="24">
        <v>288.13849443674923</v>
      </c>
      <c r="H133" s="24">
        <v>298.70736572465927</v>
      </c>
      <c r="I133" s="24">
        <v>306.13393777193352</v>
      </c>
      <c r="J133" s="24">
        <v>311.56343442125723</v>
      </c>
      <c r="K133" s="24">
        <v>315.65705582345282</v>
      </c>
      <c r="L133" s="24">
        <v>318.82073048356079</v>
      </c>
      <c r="M133" s="24">
        <v>321.31594568161199</v>
      </c>
      <c r="N133" s="24">
        <v>323.31780652689906</v>
      </c>
      <c r="O133" s="24">
        <v>324.94738858081172</v>
      </c>
      <c r="P133" s="24">
        <v>326.29069476181655</v>
      </c>
      <c r="Q133" s="24">
        <v>327.41023665491639</v>
      </c>
      <c r="R133" s="24">
        <v>328.35236412926872</v>
      </c>
      <c r="S133" s="24">
        <v>329.15204677446684</v>
      </c>
      <c r="T133" s="24">
        <v>329.83607614724156</v>
      </c>
      <c r="U133" s="24">
        <v>330.42526042873379</v>
      </c>
      <c r="V133" s="24">
        <v>330.9359595376057</v>
      </c>
      <c r="X133" s="24">
        <v>335.52750000000003</v>
      </c>
      <c r="Y133" s="6">
        <v>0.28177152906544145</v>
      </c>
      <c r="Z133" s="6">
        <v>0.59506158307257306</v>
      </c>
      <c r="AA133" s="6">
        <v>0.73490208648391486</v>
      </c>
      <c r="AB133" s="6">
        <v>0.81148343934873135</v>
      </c>
      <c r="AC133" s="6">
        <v>0.85876267798242822</v>
      </c>
      <c r="AD133" s="6">
        <v>0.89026194790191338</v>
      </c>
      <c r="AE133" s="6">
        <v>0.91239596686391877</v>
      </c>
      <c r="AF133" s="6">
        <v>0.92857793898043295</v>
      </c>
      <c r="AG133" s="6">
        <v>0.94077849303992311</v>
      </c>
      <c r="AH133" s="6">
        <v>0.9502074509050995</v>
      </c>
      <c r="AI133" s="6">
        <v>0.95764414446390222</v>
      </c>
      <c r="AJ133" s="6">
        <v>0.9636104537687642</v>
      </c>
      <c r="AK133" s="6">
        <v>0.96846723019964587</v>
      </c>
      <c r="AL133" s="6">
        <v>0.97247079527554825</v>
      </c>
      <c r="AM133" s="6">
        <v>0.97580745737656782</v>
      </c>
      <c r="AN133" s="6">
        <v>0.97861535680165912</v>
      </c>
      <c r="AO133" s="6">
        <v>0.98099871627352997</v>
      </c>
      <c r="AP133" s="6">
        <v>0.98303738485591052</v>
      </c>
      <c r="AQ133" s="6">
        <v>0.9847933788697909</v>
      </c>
      <c r="AR133" s="6">
        <v>0.9863154571163486</v>
      </c>
    </row>
    <row r="134" spans="2:44" x14ac:dyDescent="0.25">
      <c r="B134" s="91" t="s">
        <v>543</v>
      </c>
      <c r="C134" s="41">
        <v>47.093335280101428</v>
      </c>
      <c r="D134" s="41">
        <v>109.22103927555068</v>
      </c>
      <c r="E134" s="41">
        <v>136.54859379670646</v>
      </c>
      <c r="F134" s="41">
        <v>151.37259193343715</v>
      </c>
      <c r="G134" s="41">
        <v>160.4722732344276</v>
      </c>
      <c r="H134" s="41">
        <v>166.51149610812865</v>
      </c>
      <c r="I134" s="41">
        <v>170.74331356924617</v>
      </c>
      <c r="J134" s="41">
        <v>173.83057273758766</v>
      </c>
      <c r="K134" s="41">
        <v>176.15432641313865</v>
      </c>
      <c r="L134" s="41">
        <v>177.947738515319</v>
      </c>
      <c r="M134" s="41">
        <v>179.36061043530802</v>
      </c>
      <c r="N134" s="41">
        <v>180.49304073001852</v>
      </c>
      <c r="O134" s="41">
        <v>181.41411780241287</v>
      </c>
      <c r="P134" s="41">
        <v>182.17284216264829</v>
      </c>
      <c r="Q134" s="41">
        <v>182.80478347836703</v>
      </c>
      <c r="R134" s="41">
        <v>183.33628528112916</v>
      </c>
      <c r="S134" s="41">
        <v>183.78720314702932</v>
      </c>
      <c r="T134" s="41">
        <v>184.17273576100024</v>
      </c>
      <c r="U134" s="41">
        <v>184.50467816979062</v>
      </c>
      <c r="V134" s="41">
        <v>184.79229737097492</v>
      </c>
      <c r="X134" s="41">
        <v>187.3725</v>
      </c>
      <c r="Y134" s="64">
        <v>0.25133536287396191</v>
      </c>
      <c r="Z134" s="64">
        <v>0.58290858730897377</v>
      </c>
      <c r="AA134" s="64">
        <v>0.72875472012545306</v>
      </c>
      <c r="AB134" s="64">
        <v>0.8078698418040916</v>
      </c>
      <c r="AC134" s="64">
        <v>0.85643449937652327</v>
      </c>
      <c r="AD134" s="64">
        <v>0.88866560518821414</v>
      </c>
      <c r="AE134" s="64">
        <v>0.91125065614882739</v>
      </c>
      <c r="AF134" s="64">
        <v>0.92772724245867277</v>
      </c>
      <c r="AG134" s="64">
        <v>0.9401290286095273</v>
      </c>
      <c r="AH134" s="64">
        <v>0.94970040168818259</v>
      </c>
      <c r="AI134" s="64">
        <v>0.95724084609698867</v>
      </c>
      <c r="AJ134" s="64">
        <v>0.96328458407727136</v>
      </c>
      <c r="AK134" s="64">
        <v>0.96820033784260162</v>
      </c>
      <c r="AL134" s="64">
        <v>0.97224962127659231</v>
      </c>
      <c r="AM134" s="64">
        <v>0.97562226836044252</v>
      </c>
      <c r="AN134" s="64">
        <v>0.97845887353335825</v>
      </c>
      <c r="AO134" s="64">
        <v>0.98086540525973298</v>
      </c>
      <c r="AP134" s="64">
        <v>0.98292297835061304</v>
      </c>
      <c r="AQ134" s="64">
        <v>0.9846945425278022</v>
      </c>
      <c r="AR134" s="64">
        <v>0.98622955540954471</v>
      </c>
    </row>
    <row r="135" spans="2:44" x14ac:dyDescent="0.25">
      <c r="B135" t="s">
        <v>545</v>
      </c>
      <c r="C135" s="24">
        <v>38.493052479830318</v>
      </c>
      <c r="D135" s="24">
        <v>83.813577251486279</v>
      </c>
      <c r="E135" s="24">
        <v>103.93862842943065</v>
      </c>
      <c r="F135" s="24">
        <v>114.92325017088766</v>
      </c>
      <c r="G135" s="24">
        <v>121.69136504931895</v>
      </c>
      <c r="H135" s="24">
        <v>126.19452064779748</v>
      </c>
      <c r="I135" s="24">
        <v>129.35575565640278</v>
      </c>
      <c r="J135" s="24">
        <v>131.66520509704924</v>
      </c>
      <c r="K135" s="24">
        <v>133.40542590831535</v>
      </c>
      <c r="L135" s="24">
        <v>134.74968736983089</v>
      </c>
      <c r="M135" s="24">
        <v>135.80950224412877</v>
      </c>
      <c r="N135" s="24">
        <v>136.65948933882734</v>
      </c>
      <c r="O135" s="24">
        <v>137.35121137857189</v>
      </c>
      <c r="P135" s="24">
        <v>137.92127534375905</v>
      </c>
      <c r="Q135" s="24">
        <v>138.39627715116387</v>
      </c>
      <c r="R135" s="24">
        <v>138.79592888333227</v>
      </c>
      <c r="S135" s="24">
        <v>139.13509759667761</v>
      </c>
      <c r="T135" s="24">
        <v>139.42517004845416</v>
      </c>
      <c r="U135" s="24">
        <v>139.67498758129145</v>
      </c>
      <c r="V135" s="24">
        <v>139.89149978703415</v>
      </c>
      <c r="X135" s="24">
        <v>141.836625</v>
      </c>
      <c r="Y135" s="6">
        <v>0.27139007629256773</v>
      </c>
      <c r="Z135" s="6">
        <v>0.59091632539540673</v>
      </c>
      <c r="AA135" s="6">
        <v>0.73280528516122445</v>
      </c>
      <c r="AB135" s="6">
        <v>0.81025087963625519</v>
      </c>
      <c r="AC135" s="6">
        <v>0.85796856100685526</v>
      </c>
      <c r="AD135" s="6">
        <v>0.88971745237027089</v>
      </c>
      <c r="AE135" s="6">
        <v>0.91200531355284842</v>
      </c>
      <c r="AF135" s="6">
        <v>0.9282877754391663</v>
      </c>
      <c r="AG135" s="6">
        <v>0.94055696762606522</v>
      </c>
      <c r="AH135" s="6">
        <v>0.95003450180678573</v>
      </c>
      <c r="AI135" s="6">
        <v>0.95750658367772612</v>
      </c>
      <c r="AJ135" s="6">
        <v>0.9634993030807617</v>
      </c>
      <c r="AK135" s="6">
        <v>0.9683761960535362</v>
      </c>
      <c r="AL135" s="6">
        <v>0.97239535517542841</v>
      </c>
      <c r="AM135" s="6">
        <v>0.97574429137159657</v>
      </c>
      <c r="AN135" s="6">
        <v>0.97856198202214884</v>
      </c>
      <c r="AO135" s="6">
        <v>0.98095324530372607</v>
      </c>
      <c r="AP135" s="6">
        <v>0.98299836201301438</v>
      </c>
      <c r="AQ135" s="6">
        <v>0.98475966684409932</v>
      </c>
      <c r="AR135" s="6">
        <v>0.98628615695723265</v>
      </c>
    </row>
    <row r="136" spans="2:44" x14ac:dyDescent="0.25">
      <c r="B136" s="91" t="s">
        <v>547</v>
      </c>
      <c r="C136" s="41">
        <v>33.905451543106189</v>
      </c>
      <c r="D136" s="41">
        <v>86.397483487189149</v>
      </c>
      <c r="E136" s="41">
        <v>109.21617134584763</v>
      </c>
      <c r="F136" s="41">
        <v>121.4981313194955</v>
      </c>
      <c r="G136" s="41">
        <v>129.00153124940354</v>
      </c>
      <c r="H136" s="41">
        <v>133.96523537935357</v>
      </c>
      <c r="I136" s="41">
        <v>137.43520617387134</v>
      </c>
      <c r="J136" s="41">
        <v>139.96209802753668</v>
      </c>
      <c r="K136" s="41">
        <v>141.86134200717416</v>
      </c>
      <c r="L136" s="41">
        <v>143.32541635471281</v>
      </c>
      <c r="M136" s="41">
        <v>144.47771009854972</v>
      </c>
      <c r="N136" s="41">
        <v>145.40052353818194</v>
      </c>
      <c r="O136" s="41">
        <v>146.15057460190729</v>
      </c>
      <c r="P136" s="41">
        <v>146.7680383168989</v>
      </c>
      <c r="Q136" s="41">
        <v>147.28204554401444</v>
      </c>
      <c r="R136" s="41">
        <v>147.7141502664671</v>
      </c>
      <c r="S136" s="41">
        <v>148.08058428167433</v>
      </c>
      <c r="T136" s="41">
        <v>148.39376303869736</v>
      </c>
      <c r="U136" s="41">
        <v>148.66331513991364</v>
      </c>
      <c r="V136" s="41">
        <v>148.89680088926076</v>
      </c>
      <c r="X136" s="41">
        <v>150.98737499999999</v>
      </c>
      <c r="Y136" s="64">
        <v>0.22455818933938146</v>
      </c>
      <c r="Z136" s="64">
        <v>0.57221660742952285</v>
      </c>
      <c r="AA136" s="64">
        <v>0.72334638141664254</v>
      </c>
      <c r="AB136" s="64">
        <v>0.80469066582219551</v>
      </c>
      <c r="AC136" s="64">
        <v>0.85438621109482538</v>
      </c>
      <c r="AD136" s="64">
        <v>0.88726117252752812</v>
      </c>
      <c r="AE136" s="64">
        <v>0.91024303306068699</v>
      </c>
      <c r="AF136" s="64">
        <v>0.92697881546411875</v>
      </c>
      <c r="AG136" s="64">
        <v>0.93955764187021706</v>
      </c>
      <c r="AH136" s="64">
        <v>0.94925430920772569</v>
      </c>
      <c r="AI136" s="64">
        <v>0.95688603168675346</v>
      </c>
      <c r="AJ136" s="64">
        <v>0.96299788997710545</v>
      </c>
      <c r="AK136" s="64">
        <v>0.96796553090552973</v>
      </c>
      <c r="AL136" s="64">
        <v>0.97205503650155456</v>
      </c>
      <c r="AM136" s="64">
        <v>0.97545934250472566</v>
      </c>
      <c r="AN136" s="64">
        <v>0.97832120246124632</v>
      </c>
      <c r="AO136" s="64">
        <v>0.9807481207066111</v>
      </c>
      <c r="AP136" s="64">
        <v>0.98282232563283767</v>
      </c>
      <c r="AQ136" s="64">
        <v>0.98460758815042415</v>
      </c>
      <c r="AR136" s="64">
        <v>0.98615398068388682</v>
      </c>
    </row>
    <row r="137" spans="2:44" x14ac:dyDescent="0.25">
      <c r="B137" t="s">
        <v>549</v>
      </c>
      <c r="C137" s="24">
        <v>76.593160106349984</v>
      </c>
      <c r="D137" s="24">
        <v>200.58808145635876</v>
      </c>
      <c r="E137" s="24">
        <v>254.32884318111647</v>
      </c>
      <c r="F137" s="24">
        <v>283.19649969106496</v>
      </c>
      <c r="G137" s="24">
        <v>300.81084213486093</v>
      </c>
      <c r="H137" s="24">
        <v>312.45340111944154</v>
      </c>
      <c r="I137" s="24">
        <v>320.58733687384597</v>
      </c>
      <c r="J137" s="24">
        <v>326.50780655449381</v>
      </c>
      <c r="K137" s="24">
        <v>330.95603419200398</v>
      </c>
      <c r="L137" s="24">
        <v>334.38399705515377</v>
      </c>
      <c r="M137" s="24">
        <v>337.08127113798139</v>
      </c>
      <c r="N137" s="24">
        <v>339.24091218107213</v>
      </c>
      <c r="O137" s="24">
        <v>340.99591357877512</v>
      </c>
      <c r="P137" s="24">
        <v>342.44044689437118</v>
      </c>
      <c r="Q137" s="24">
        <v>343.64277599208009</v>
      </c>
      <c r="R137" s="24">
        <v>344.65339665750963</v>
      </c>
      <c r="S137" s="24">
        <v>345.51032760024634</v>
      </c>
      <c r="T137" s="24">
        <v>346.24264298225512</v>
      </c>
      <c r="U137" s="24">
        <v>346.87288681100193</v>
      </c>
      <c r="V137" s="24">
        <v>347.41875764499872</v>
      </c>
      <c r="X137" s="24">
        <v>352.30387499999995</v>
      </c>
      <c r="Y137" s="6">
        <v>0.217406521873624</v>
      </c>
      <c r="Z137" s="6">
        <v>0.5693609854741416</v>
      </c>
      <c r="AA137" s="6">
        <v>0.72190191828323347</v>
      </c>
      <c r="AB137" s="6">
        <v>0.80384156913137839</v>
      </c>
      <c r="AC137" s="6">
        <v>0.8538391527338749</v>
      </c>
      <c r="AD137" s="6">
        <v>0.88688607560572985</v>
      </c>
      <c r="AE137" s="6">
        <v>0.90997391633528302</v>
      </c>
      <c r="AF137" s="6">
        <v>0.92677892502457959</v>
      </c>
      <c r="AG137" s="6">
        <v>0.93940503547400389</v>
      </c>
      <c r="AH137" s="6">
        <v>0.94913516649555396</v>
      </c>
      <c r="AI137" s="6">
        <v>0.95679126758960975</v>
      </c>
      <c r="AJ137" s="6">
        <v>0.96292131950314819</v>
      </c>
      <c r="AK137" s="6">
        <v>0.96790281849376525</v>
      </c>
      <c r="AL137" s="6">
        <v>0.9720030666548054</v>
      </c>
      <c r="AM137" s="6">
        <v>0.97541582814574534</v>
      </c>
      <c r="AN137" s="6">
        <v>0.97828443316869473</v>
      </c>
      <c r="AO137" s="6">
        <v>0.98071679626074615</v>
      </c>
      <c r="AP137" s="6">
        <v>0.9827954432299536</v>
      </c>
      <c r="AQ137" s="6">
        <v>0.98458436431050322</v>
      </c>
      <c r="AR137" s="6">
        <v>0.98613379612982899</v>
      </c>
    </row>
    <row r="138" spans="2:44" x14ac:dyDescent="0.25">
      <c r="B138" s="91" t="s">
        <v>551</v>
      </c>
      <c r="C138" s="41">
        <v>99.269201554430168</v>
      </c>
      <c r="D138" s="41">
        <v>209.64250158010191</v>
      </c>
      <c r="E138" s="41">
        <v>258.90885281386835</v>
      </c>
      <c r="F138" s="41">
        <v>285.88876018088553</v>
      </c>
      <c r="G138" s="41">
        <v>302.5454191585867</v>
      </c>
      <c r="H138" s="41">
        <v>313.64273401089218</v>
      </c>
      <c r="I138" s="41">
        <v>321.44063466053012</v>
      </c>
      <c r="J138" s="41">
        <v>327.14160614232003</v>
      </c>
      <c r="K138" s="41">
        <v>331.43990861462544</v>
      </c>
      <c r="L138" s="41">
        <v>334.76176700773885</v>
      </c>
      <c r="M138" s="41">
        <v>337.38174296569258</v>
      </c>
      <c r="N138" s="41">
        <v>339.483696853244</v>
      </c>
      <c r="O138" s="41">
        <v>341.19475800985231</v>
      </c>
      <c r="P138" s="41">
        <v>342.60522949990735</v>
      </c>
      <c r="Q138" s="41">
        <v>343.78074848766221</v>
      </c>
      <c r="R138" s="41">
        <v>344.76998233573215</v>
      </c>
      <c r="S138" s="41">
        <v>345.60964911319019</v>
      </c>
      <c r="T138" s="41">
        <v>346.32787995460365</v>
      </c>
      <c r="U138" s="41">
        <v>346.94652345017045</v>
      </c>
      <c r="V138" s="41">
        <v>347.48275751448597</v>
      </c>
      <c r="X138" s="41">
        <v>352.30387499999995</v>
      </c>
      <c r="Y138" s="64">
        <v>0.28177152906544156</v>
      </c>
      <c r="Z138" s="64">
        <v>0.59506158307257317</v>
      </c>
      <c r="AA138" s="64">
        <v>0.73490208648391497</v>
      </c>
      <c r="AB138" s="64">
        <v>0.81148343934873146</v>
      </c>
      <c r="AC138" s="64">
        <v>0.85876267798242845</v>
      </c>
      <c r="AD138" s="64">
        <v>0.89026194790191349</v>
      </c>
      <c r="AE138" s="64">
        <v>0.91239596686391877</v>
      </c>
      <c r="AF138" s="64">
        <v>0.92857793898043295</v>
      </c>
      <c r="AG138" s="64">
        <v>0.94077849303992322</v>
      </c>
      <c r="AH138" s="64">
        <v>0.95020745090509973</v>
      </c>
      <c r="AI138" s="64">
        <v>0.95764414446390245</v>
      </c>
      <c r="AJ138" s="64">
        <v>0.96361045376876442</v>
      </c>
      <c r="AK138" s="64">
        <v>0.96846723019964609</v>
      </c>
      <c r="AL138" s="64">
        <v>0.97247079527554847</v>
      </c>
      <c r="AM138" s="64">
        <v>0.97580745737656804</v>
      </c>
      <c r="AN138" s="64">
        <v>0.97861535680165934</v>
      </c>
      <c r="AO138" s="64">
        <v>0.98099871627353019</v>
      </c>
      <c r="AP138" s="64">
        <v>0.98303738485591086</v>
      </c>
      <c r="AQ138" s="64">
        <v>0.98479337886979101</v>
      </c>
      <c r="AR138" s="64">
        <v>0.98631545711634883</v>
      </c>
    </row>
    <row r="139" spans="2:44" x14ac:dyDescent="0.25">
      <c r="B139" t="s">
        <v>553</v>
      </c>
      <c r="C139" s="24">
        <v>49.448002044106495</v>
      </c>
      <c r="D139" s="24">
        <v>114.68209123932822</v>
      </c>
      <c r="E139" s="24">
        <v>143.37602348654181</v>
      </c>
      <c r="F139" s="24">
        <v>158.94122153010903</v>
      </c>
      <c r="G139" s="24">
        <v>168.49588689614899</v>
      </c>
      <c r="H139" s="24">
        <v>174.83707091353509</v>
      </c>
      <c r="I139" s="24">
        <v>179.28047924770848</v>
      </c>
      <c r="J139" s="24">
        <v>182.52210137446704</v>
      </c>
      <c r="K139" s="24">
        <v>184.96204273379558</v>
      </c>
      <c r="L139" s="24">
        <v>186.84512544108497</v>
      </c>
      <c r="M139" s="24">
        <v>188.32864095707345</v>
      </c>
      <c r="N139" s="24">
        <v>189.51769276651945</v>
      </c>
      <c r="O139" s="24">
        <v>190.48482369253352</v>
      </c>
      <c r="P139" s="24">
        <v>191.28148427078074</v>
      </c>
      <c r="Q139" s="24">
        <v>191.94502265228536</v>
      </c>
      <c r="R139" s="24">
        <v>192.50309954518562</v>
      </c>
      <c r="S139" s="24">
        <v>192.97656330438079</v>
      </c>
      <c r="T139" s="24">
        <v>193.38137254905027</v>
      </c>
      <c r="U139" s="24">
        <v>193.72991207828017</v>
      </c>
      <c r="V139" s="24">
        <v>194.03191223952368</v>
      </c>
      <c r="X139" s="24">
        <v>196.74112500000001</v>
      </c>
      <c r="Y139" s="6">
        <v>0.25133536287396185</v>
      </c>
      <c r="Z139" s="6">
        <v>0.58290858730897366</v>
      </c>
      <c r="AA139" s="6">
        <v>0.72875472012545317</v>
      </c>
      <c r="AB139" s="6">
        <v>0.80786984180409172</v>
      </c>
      <c r="AC139" s="6">
        <v>0.85643449937652327</v>
      </c>
      <c r="AD139" s="6">
        <v>0.88866560518821414</v>
      </c>
      <c r="AE139" s="6">
        <v>0.91125065614882739</v>
      </c>
      <c r="AF139" s="6">
        <v>0.92772724245867266</v>
      </c>
      <c r="AG139" s="6">
        <v>0.94012902860952718</v>
      </c>
      <c r="AH139" s="6">
        <v>0.9497004016881827</v>
      </c>
      <c r="AI139" s="6">
        <v>0.95724084609698878</v>
      </c>
      <c r="AJ139" s="6">
        <v>0.96328458407727124</v>
      </c>
      <c r="AK139" s="6">
        <v>0.96820033784260162</v>
      </c>
      <c r="AL139" s="6">
        <v>0.97224962127659242</v>
      </c>
      <c r="AM139" s="6">
        <v>0.97562226836044241</v>
      </c>
      <c r="AN139" s="6">
        <v>0.97845887353335814</v>
      </c>
      <c r="AO139" s="6">
        <v>0.98086540525973298</v>
      </c>
      <c r="AP139" s="6">
        <v>0.98292297835061304</v>
      </c>
      <c r="AQ139" s="6">
        <v>0.9846945425278022</v>
      </c>
      <c r="AR139" s="6">
        <v>0.98622955540954471</v>
      </c>
    </row>
    <row r="140" spans="2:44" x14ac:dyDescent="0.25">
      <c r="B140" s="91" t="s">
        <v>555</v>
      </c>
      <c r="C140" s="41">
        <v>40.417705103821831</v>
      </c>
      <c r="D140" s="41">
        <v>88.00425611406061</v>
      </c>
      <c r="E140" s="41">
        <v>109.13555985090218</v>
      </c>
      <c r="F140" s="41">
        <v>120.66941267943204</v>
      </c>
      <c r="G140" s="41">
        <v>127.7759333017849</v>
      </c>
      <c r="H140" s="41">
        <v>132.50424668018735</v>
      </c>
      <c r="I140" s="41">
        <v>135.8235434392229</v>
      </c>
      <c r="J140" s="41">
        <v>138.2484653519017</v>
      </c>
      <c r="K140" s="41">
        <v>140.07569720373112</v>
      </c>
      <c r="L140" s="41">
        <v>141.48717173832244</v>
      </c>
      <c r="M140" s="41">
        <v>142.59997735633519</v>
      </c>
      <c r="N140" s="41">
        <v>143.49246380576869</v>
      </c>
      <c r="O140" s="41">
        <v>144.2187719475005</v>
      </c>
      <c r="P140" s="41">
        <v>144.81733911094702</v>
      </c>
      <c r="Q140" s="41">
        <v>145.31609100872208</v>
      </c>
      <c r="R140" s="41">
        <v>145.7357253274989</v>
      </c>
      <c r="S140" s="41">
        <v>146.09185247651152</v>
      </c>
      <c r="T140" s="41">
        <v>146.39642855087686</v>
      </c>
      <c r="U140" s="41">
        <v>146.65873696035604</v>
      </c>
      <c r="V140" s="41">
        <v>146.88607477638587</v>
      </c>
      <c r="X140" s="41">
        <v>148.92845625000001</v>
      </c>
      <c r="Y140" s="64">
        <v>0.27139007629256767</v>
      </c>
      <c r="Z140" s="64">
        <v>0.59091632539540684</v>
      </c>
      <c r="AA140" s="64">
        <v>0.73280528516122434</v>
      </c>
      <c r="AB140" s="64">
        <v>0.81025087963625508</v>
      </c>
      <c r="AC140" s="64">
        <v>0.85796856100685526</v>
      </c>
      <c r="AD140" s="64">
        <v>0.88971745237027089</v>
      </c>
      <c r="AE140" s="64">
        <v>0.9120053135528482</v>
      </c>
      <c r="AF140" s="64">
        <v>0.92828777543916619</v>
      </c>
      <c r="AG140" s="64">
        <v>0.94055696762606522</v>
      </c>
      <c r="AH140" s="64">
        <v>0.95003450180678573</v>
      </c>
      <c r="AI140" s="64">
        <v>0.95750658367772601</v>
      </c>
      <c r="AJ140" s="64">
        <v>0.96349930308076148</v>
      </c>
      <c r="AK140" s="64">
        <v>0.9683761960535362</v>
      </c>
      <c r="AL140" s="64">
        <v>0.97239535517542841</v>
      </c>
      <c r="AM140" s="64">
        <v>0.97574429137159657</v>
      </c>
      <c r="AN140" s="64">
        <v>0.97856198202214884</v>
      </c>
      <c r="AO140" s="64">
        <v>0.98095324530372618</v>
      </c>
      <c r="AP140" s="64">
        <v>0.98299836201301427</v>
      </c>
      <c r="AQ140" s="64">
        <v>0.98475966684409932</v>
      </c>
      <c r="AR140" s="64">
        <v>0.98628615695723265</v>
      </c>
    </row>
    <row r="142" spans="2:44" x14ac:dyDescent="0.25">
      <c r="B142" s="30" t="s">
        <v>6089</v>
      </c>
      <c r="C142" s="70"/>
      <c r="D142" s="70"/>
      <c r="E142" s="70"/>
      <c r="F142" s="70"/>
      <c r="G142" s="70"/>
      <c r="H142" s="70"/>
      <c r="I142" s="70"/>
      <c r="J142" s="70"/>
      <c r="K142" s="70"/>
      <c r="L142" s="70"/>
      <c r="M142" s="70"/>
      <c r="N142" s="70"/>
      <c r="O142" s="70"/>
      <c r="P142" s="70"/>
      <c r="Q142" s="70"/>
      <c r="R142" s="70"/>
      <c r="S142" s="70"/>
      <c r="T142" s="70"/>
      <c r="U142" s="70"/>
      <c r="V142" s="70"/>
      <c r="X142" s="30" t="s">
        <v>6090</v>
      </c>
      <c r="Y142" s="70"/>
      <c r="Z142" s="70"/>
      <c r="AA142" s="70"/>
      <c r="AB142" s="70"/>
      <c r="AC142" s="70"/>
      <c r="AD142" s="70"/>
      <c r="AE142" s="70"/>
      <c r="AF142" s="70"/>
      <c r="AG142" s="70"/>
      <c r="AH142" s="70"/>
      <c r="AI142" s="70"/>
      <c r="AJ142" s="70"/>
      <c r="AK142" s="70"/>
      <c r="AL142" s="70"/>
      <c r="AM142" s="70"/>
      <c r="AN142" s="70"/>
      <c r="AO142" s="70"/>
      <c r="AP142" s="70"/>
      <c r="AQ142" s="70"/>
      <c r="AR142" s="70"/>
    </row>
    <row r="143" spans="2:44" x14ac:dyDescent="0.25">
      <c r="B143" s="7" t="s">
        <v>6008</v>
      </c>
      <c r="C143" s="50" t="s">
        <v>6010</v>
      </c>
      <c r="D143" s="50" t="s">
        <v>6011</v>
      </c>
      <c r="E143" s="50" t="s">
        <v>6012</v>
      </c>
      <c r="F143" s="50" t="s">
        <v>6013</v>
      </c>
      <c r="G143" s="50" t="s">
        <v>6014</v>
      </c>
      <c r="H143" s="50" t="s">
        <v>6015</v>
      </c>
      <c r="I143" s="50" t="s">
        <v>6016</v>
      </c>
      <c r="J143" s="50" t="s">
        <v>6017</v>
      </c>
      <c r="K143" s="50" t="s">
        <v>6018</v>
      </c>
      <c r="L143" s="50" t="s">
        <v>6019</v>
      </c>
      <c r="M143" s="50" t="s">
        <v>6020</v>
      </c>
      <c r="N143" s="50" t="s">
        <v>6021</v>
      </c>
      <c r="O143" s="50" t="s">
        <v>6022</v>
      </c>
      <c r="P143" s="50" t="s">
        <v>6023</v>
      </c>
      <c r="Q143" s="50" t="s">
        <v>6024</v>
      </c>
      <c r="R143" s="50" t="s">
        <v>6025</v>
      </c>
      <c r="S143" s="50" t="s">
        <v>6026</v>
      </c>
      <c r="T143" s="50" t="s">
        <v>6027</v>
      </c>
      <c r="U143" s="50" t="s">
        <v>6028</v>
      </c>
      <c r="V143" s="50" t="s">
        <v>6029</v>
      </c>
      <c r="X143" s="50" t="s">
        <v>6009</v>
      </c>
      <c r="Y143" s="50" t="s">
        <v>6010</v>
      </c>
      <c r="Z143" s="50" t="s">
        <v>6011</v>
      </c>
      <c r="AA143" s="50" t="s">
        <v>6012</v>
      </c>
      <c r="AB143" s="50" t="s">
        <v>6013</v>
      </c>
      <c r="AC143" s="50" t="s">
        <v>6014</v>
      </c>
      <c r="AD143" s="50" t="s">
        <v>6015</v>
      </c>
      <c r="AE143" s="50" t="s">
        <v>6016</v>
      </c>
      <c r="AF143" s="50" t="s">
        <v>6017</v>
      </c>
      <c r="AG143" s="50" t="s">
        <v>6018</v>
      </c>
      <c r="AH143" s="50" t="s">
        <v>6019</v>
      </c>
      <c r="AI143" s="50" t="s">
        <v>6020</v>
      </c>
      <c r="AJ143" s="50" t="s">
        <v>6021</v>
      </c>
      <c r="AK143" s="50" t="s">
        <v>6022</v>
      </c>
      <c r="AL143" s="50" t="s">
        <v>6023</v>
      </c>
      <c r="AM143" s="50" t="s">
        <v>6024</v>
      </c>
      <c r="AN143" s="50" t="s">
        <v>6025</v>
      </c>
      <c r="AO143" s="50" t="s">
        <v>6026</v>
      </c>
      <c r="AP143" s="50" t="s">
        <v>6027</v>
      </c>
      <c r="AQ143" s="50" t="s">
        <v>6028</v>
      </c>
      <c r="AR143" s="50" t="s">
        <v>6029</v>
      </c>
    </row>
    <row r="144" spans="2:44" x14ac:dyDescent="0.25">
      <c r="B144" t="s">
        <v>517</v>
      </c>
      <c r="C144" s="24">
        <v>0</v>
      </c>
      <c r="D144" s="24">
        <v>0</v>
      </c>
      <c r="E144" s="24">
        <v>0</v>
      </c>
      <c r="F144" s="24">
        <v>0</v>
      </c>
      <c r="G144" s="24">
        <v>0</v>
      </c>
      <c r="H144" s="24">
        <v>0</v>
      </c>
      <c r="I144" s="24">
        <v>0</v>
      </c>
      <c r="J144" s="24">
        <v>0</v>
      </c>
      <c r="K144" s="24">
        <v>0</v>
      </c>
      <c r="L144" s="24">
        <v>0</v>
      </c>
      <c r="M144" s="24">
        <v>0</v>
      </c>
      <c r="N144" s="24">
        <v>0</v>
      </c>
      <c r="O144" s="24">
        <v>0</v>
      </c>
      <c r="P144" s="24">
        <v>0</v>
      </c>
      <c r="Q144" s="24">
        <v>0</v>
      </c>
      <c r="R144" s="24">
        <v>0</v>
      </c>
      <c r="S144" s="24">
        <v>0</v>
      </c>
      <c r="T144" s="24">
        <v>0</v>
      </c>
      <c r="U144" s="24">
        <v>0</v>
      </c>
      <c r="V144" s="24">
        <v>0</v>
      </c>
      <c r="X144" s="24">
        <v>0</v>
      </c>
      <c r="Y144" s="6">
        <v>0</v>
      </c>
      <c r="Z144" s="6">
        <v>0</v>
      </c>
      <c r="AA144" s="6">
        <v>0</v>
      </c>
      <c r="AB144" s="6">
        <v>0</v>
      </c>
      <c r="AC144" s="6">
        <v>0</v>
      </c>
      <c r="AD144" s="6">
        <v>0</v>
      </c>
      <c r="AE144" s="6">
        <v>0</v>
      </c>
      <c r="AF144" s="6">
        <v>0</v>
      </c>
      <c r="AG144" s="6">
        <v>0</v>
      </c>
      <c r="AH144" s="6">
        <v>0</v>
      </c>
      <c r="AI144" s="6">
        <v>0</v>
      </c>
      <c r="AJ144" s="6">
        <v>0</v>
      </c>
      <c r="AK144" s="6">
        <v>0</v>
      </c>
      <c r="AL144" s="6">
        <v>0</v>
      </c>
      <c r="AM144" s="6">
        <v>0</v>
      </c>
      <c r="AN144" s="6">
        <v>0</v>
      </c>
      <c r="AO144" s="6">
        <v>0</v>
      </c>
      <c r="AP144" s="6">
        <v>0</v>
      </c>
      <c r="AQ144" s="6">
        <v>0</v>
      </c>
      <c r="AR144" s="6">
        <v>0</v>
      </c>
    </row>
    <row r="145" spans="2:44" x14ac:dyDescent="0.25">
      <c r="B145" s="91" t="s">
        <v>519</v>
      </c>
      <c r="C145" s="41">
        <v>0</v>
      </c>
      <c r="D145" s="41">
        <v>0</v>
      </c>
      <c r="E145" s="41">
        <v>0</v>
      </c>
      <c r="F145" s="41">
        <v>0</v>
      </c>
      <c r="G145" s="41">
        <v>0</v>
      </c>
      <c r="H145" s="41">
        <v>0</v>
      </c>
      <c r="I145" s="41">
        <v>0</v>
      </c>
      <c r="J145" s="41">
        <v>0</v>
      </c>
      <c r="K145" s="41">
        <v>0</v>
      </c>
      <c r="L145" s="41">
        <v>0</v>
      </c>
      <c r="M145" s="41">
        <v>0</v>
      </c>
      <c r="N145" s="41">
        <v>0</v>
      </c>
      <c r="O145" s="41">
        <v>0</v>
      </c>
      <c r="P145" s="41">
        <v>0</v>
      </c>
      <c r="Q145" s="41">
        <v>0</v>
      </c>
      <c r="R145" s="41">
        <v>0</v>
      </c>
      <c r="S145" s="41">
        <v>0</v>
      </c>
      <c r="T145" s="41">
        <v>0</v>
      </c>
      <c r="U145" s="41">
        <v>0</v>
      </c>
      <c r="V145" s="41">
        <v>0</v>
      </c>
      <c r="X145" s="41">
        <v>0</v>
      </c>
      <c r="Y145" s="64">
        <v>0</v>
      </c>
      <c r="Z145" s="64">
        <v>0</v>
      </c>
      <c r="AA145" s="64">
        <v>0</v>
      </c>
      <c r="AB145" s="64">
        <v>0</v>
      </c>
      <c r="AC145" s="64">
        <v>0</v>
      </c>
      <c r="AD145" s="64">
        <v>0</v>
      </c>
      <c r="AE145" s="64">
        <v>0</v>
      </c>
      <c r="AF145" s="64">
        <v>0</v>
      </c>
      <c r="AG145" s="64">
        <v>0</v>
      </c>
      <c r="AH145" s="64">
        <v>0</v>
      </c>
      <c r="AI145" s="64">
        <v>0</v>
      </c>
      <c r="AJ145" s="64">
        <v>0</v>
      </c>
      <c r="AK145" s="64">
        <v>0</v>
      </c>
      <c r="AL145" s="64">
        <v>0</v>
      </c>
      <c r="AM145" s="64">
        <v>0</v>
      </c>
      <c r="AN145" s="64">
        <v>0</v>
      </c>
      <c r="AO145" s="64">
        <v>0</v>
      </c>
      <c r="AP145" s="64">
        <v>0</v>
      </c>
      <c r="AQ145" s="64">
        <v>0</v>
      </c>
      <c r="AR145" s="64">
        <v>0</v>
      </c>
    </row>
    <row r="146" spans="2:44" x14ac:dyDescent="0.25">
      <c r="B146" t="s">
        <v>521</v>
      </c>
      <c r="C146" s="24">
        <v>30.833992779328696</v>
      </c>
      <c r="D146" s="24">
        <v>55.726018449559213</v>
      </c>
      <c r="E146" s="24">
        <v>60.606790319332084</v>
      </c>
      <c r="F146" s="24">
        <v>61.908376652317799</v>
      </c>
      <c r="G146" s="24">
        <v>62.301703232451175</v>
      </c>
      <c r="H146" s="24">
        <v>62.430102467272455</v>
      </c>
      <c r="I146" s="24">
        <v>62.474382929177324</v>
      </c>
      <c r="J146" s="24">
        <v>62.490310450213848</v>
      </c>
      <c r="K146" s="24">
        <v>62.496236950768107</v>
      </c>
      <c r="L146" s="24">
        <v>62.49850518056347</v>
      </c>
      <c r="M146" s="24">
        <v>62.499394394085336</v>
      </c>
      <c r="N146" s="24">
        <v>62.499750337949877</v>
      </c>
      <c r="O146" s="24">
        <v>62.499895461315241</v>
      </c>
      <c r="P146" s="24">
        <v>62.499955607755318</v>
      </c>
      <c r="Q146" s="24">
        <v>62.499980906106188</v>
      </c>
      <c r="R146" s="24">
        <v>62.49999169049709</v>
      </c>
      <c r="S146" s="24">
        <v>62.499996344463931</v>
      </c>
      <c r="T146" s="24">
        <v>62.499998375654421</v>
      </c>
      <c r="U146" s="24">
        <v>62.499999271454676</v>
      </c>
      <c r="V146" s="24">
        <v>62.499999670374365</v>
      </c>
      <c r="X146" s="24">
        <v>62.5</v>
      </c>
      <c r="Y146" s="6">
        <v>0.49334388446925914</v>
      </c>
      <c r="Z146" s="6">
        <v>0.89161629519294738</v>
      </c>
      <c r="AA146" s="6">
        <v>0.96970864510931332</v>
      </c>
      <c r="AB146" s="6">
        <v>0.99053402643708477</v>
      </c>
      <c r="AC146" s="6">
        <v>0.99682725171921882</v>
      </c>
      <c r="AD146" s="6">
        <v>0.99888163947635933</v>
      </c>
      <c r="AE146" s="6">
        <v>0.99959012686683724</v>
      </c>
      <c r="AF146" s="6">
        <v>0.99984496720342153</v>
      </c>
      <c r="AG146" s="6">
        <v>0.99993979121228971</v>
      </c>
      <c r="AH146" s="6">
        <v>0.99997608288901552</v>
      </c>
      <c r="AI146" s="6">
        <v>0.99999031030536534</v>
      </c>
      <c r="AJ146" s="6">
        <v>0.99999600540719802</v>
      </c>
      <c r="AK146" s="6">
        <v>0.99999832738104388</v>
      </c>
      <c r="AL146" s="6">
        <v>0.99999928972408514</v>
      </c>
      <c r="AM146" s="6">
        <v>0.99999969449769899</v>
      </c>
      <c r="AN146" s="6">
        <v>0.99999986704795341</v>
      </c>
      <c r="AO146" s="6">
        <v>0.99999994151142291</v>
      </c>
      <c r="AP146" s="6">
        <v>0.99999997401047069</v>
      </c>
      <c r="AQ146" s="6">
        <v>0.99999998834327486</v>
      </c>
      <c r="AR146" s="6">
        <v>0.99999999472598988</v>
      </c>
    </row>
    <row r="147" spans="2:44" x14ac:dyDescent="0.25">
      <c r="B147" s="91" t="s">
        <v>523</v>
      </c>
      <c r="C147" s="41">
        <v>70.791429561488798</v>
      </c>
      <c r="D147" s="41">
        <v>108.04051432367638</v>
      </c>
      <c r="E147" s="41">
        <v>115.7082526425985</v>
      </c>
      <c r="F147" s="41">
        <v>117.79005305684373</v>
      </c>
      <c r="G147" s="41">
        <v>118.42598901582599</v>
      </c>
      <c r="H147" s="41">
        <v>118.63517228503719</v>
      </c>
      <c r="I147" s="41">
        <v>118.70773261552434</v>
      </c>
      <c r="J147" s="41">
        <v>118.73395429208512</v>
      </c>
      <c r="K147" s="41">
        <v>118.74374904171658</v>
      </c>
      <c r="L147" s="41">
        <v>118.74751014932646</v>
      </c>
      <c r="M147" s="41">
        <v>118.74898884839848</v>
      </c>
      <c r="N147" s="41">
        <v>118.74958225558044</v>
      </c>
      <c r="O147" s="41">
        <v>118.74982474229695</v>
      </c>
      <c r="P147" s="41">
        <v>118.74992544546988</v>
      </c>
      <c r="Q147" s="41">
        <v>118.74996788080043</v>
      </c>
      <c r="R147" s="41">
        <v>118.74998600109436</v>
      </c>
      <c r="S147" s="41">
        <v>118.74999383303016</v>
      </c>
      <c r="T147" s="41">
        <v>118.74999725615397</v>
      </c>
      <c r="U147" s="41">
        <v>118.74999876785388</v>
      </c>
      <c r="V147" s="41">
        <v>118.74999944189125</v>
      </c>
      <c r="X147" s="41">
        <v>118.74999999999997</v>
      </c>
      <c r="Y147" s="64">
        <v>0.59613835420201111</v>
      </c>
      <c r="Z147" s="64">
        <v>0.9098148574625381</v>
      </c>
      <c r="AA147" s="64">
        <v>0.97438528541135594</v>
      </c>
      <c r="AB147" s="64">
        <v>0.99191623626815795</v>
      </c>
      <c r="AC147" s="64">
        <v>0.99727148644906116</v>
      </c>
      <c r="AD147" s="64">
        <v>0.99903302976873443</v>
      </c>
      <c r="AE147" s="64">
        <v>0.99964406413073148</v>
      </c>
      <c r="AF147" s="64">
        <v>0.99986487824913806</v>
      </c>
      <c r="AG147" s="64">
        <v>0.99994736035129783</v>
      </c>
      <c r="AH147" s="64">
        <v>0.99997903283643352</v>
      </c>
      <c r="AI147" s="64">
        <v>0.99999148503914537</v>
      </c>
      <c r="AJ147" s="64">
        <v>0.99999648215225656</v>
      </c>
      <c r="AK147" s="64">
        <v>0.99999852414565882</v>
      </c>
      <c r="AL147" s="64">
        <v>0.99999937217237822</v>
      </c>
      <c r="AM147" s="64">
        <v>0.99999972952253013</v>
      </c>
      <c r="AN147" s="64">
        <v>0.99999988211447899</v>
      </c>
      <c r="AO147" s="64">
        <v>0.9999999480676226</v>
      </c>
      <c r="AP147" s="64">
        <v>0.9999999768939285</v>
      </c>
      <c r="AQ147" s="64">
        <v>0.99999998962403291</v>
      </c>
      <c r="AR147" s="64">
        <v>0.99999999530013706</v>
      </c>
    </row>
    <row r="148" spans="2:44" x14ac:dyDescent="0.25">
      <c r="B148" t="s">
        <v>525</v>
      </c>
      <c r="C148" s="24">
        <v>75.737543789278106</v>
      </c>
      <c r="D148" s="24">
        <v>118.96961008663685</v>
      </c>
      <c r="E148" s="24">
        <v>127.77407560287817</v>
      </c>
      <c r="F148" s="24">
        <v>130.15531464556332</v>
      </c>
      <c r="G148" s="24">
        <v>130.88105437489938</v>
      </c>
      <c r="H148" s="24">
        <v>131.11939501876972</v>
      </c>
      <c r="I148" s="24">
        <v>131.20196869635109</v>
      </c>
      <c r="J148" s="24">
        <v>131.23177993846002</v>
      </c>
      <c r="K148" s="24">
        <v>131.24290654834451</v>
      </c>
      <c r="L148" s="24">
        <v>131.24717615481359</v>
      </c>
      <c r="M148" s="24">
        <v>131.24885377725192</v>
      </c>
      <c r="N148" s="24">
        <v>131.24952666182287</v>
      </c>
      <c r="O148" s="24">
        <v>131.2498014979802</v>
      </c>
      <c r="P148" s="24">
        <v>131.2499155879475</v>
      </c>
      <c r="Q148" s="24">
        <v>131.2499636461018</v>
      </c>
      <c r="R148" s="24">
        <v>131.24998416027881</v>
      </c>
      <c r="S148" s="24">
        <v>131.24999302406809</v>
      </c>
      <c r="T148" s="24">
        <v>131.24999689704381</v>
      </c>
      <c r="U148" s="24">
        <v>131.24999860693583</v>
      </c>
      <c r="V148" s="24">
        <v>131.24999936914813</v>
      </c>
      <c r="X148" s="24">
        <v>131.25</v>
      </c>
      <c r="Y148" s="6">
        <v>0.57704795268021414</v>
      </c>
      <c r="Z148" s="6">
        <v>0.90643512446961405</v>
      </c>
      <c r="AA148" s="6">
        <v>0.97351676649811936</v>
      </c>
      <c r="AB148" s="6">
        <v>0.9916595401566729</v>
      </c>
      <c r="AC148" s="6">
        <v>0.9971889857135191</v>
      </c>
      <c r="AD148" s="6">
        <v>0.99900491442872175</v>
      </c>
      <c r="AE148" s="6">
        <v>0.99963404721029403</v>
      </c>
      <c r="AF148" s="6">
        <v>0.99986118048350492</v>
      </c>
      <c r="AG148" s="6">
        <v>0.99994595465405334</v>
      </c>
      <c r="AH148" s="6">
        <v>0.99997848498905595</v>
      </c>
      <c r="AI148" s="6">
        <v>0.9999912668743004</v>
      </c>
      <c r="AJ148" s="6">
        <v>0.99999639361388848</v>
      </c>
      <c r="AK148" s="6">
        <v>0.99999848760365873</v>
      </c>
      <c r="AL148" s="6">
        <v>0.99999935686055241</v>
      </c>
      <c r="AM148" s="6">
        <v>0.99999972301791851</v>
      </c>
      <c r="AN148" s="6">
        <v>0.99999987931640999</v>
      </c>
      <c r="AO148" s="6">
        <v>0.99999994685004256</v>
      </c>
      <c r="AP148" s="6">
        <v>0.99999997635842908</v>
      </c>
      <c r="AQ148" s="6">
        <v>0.99999998938617773</v>
      </c>
      <c r="AR148" s="6">
        <v>0.99999999519350957</v>
      </c>
    </row>
    <row r="149" spans="2:44" x14ac:dyDescent="0.25">
      <c r="B149" s="91" t="s">
        <v>527</v>
      </c>
      <c r="C149" s="41">
        <v>97.899992441104615</v>
      </c>
      <c r="D149" s="41">
        <v>153.05354493722652</v>
      </c>
      <c r="E149" s="41">
        <v>164.30475510523769</v>
      </c>
      <c r="F149" s="41">
        <v>167.34958186218594</v>
      </c>
      <c r="G149" s="41">
        <v>168.2779021766207</v>
      </c>
      <c r="H149" s="41">
        <v>168.58284977829905</v>
      </c>
      <c r="I149" s="41">
        <v>168.6885199688837</v>
      </c>
      <c r="J149" s="41">
        <v>168.72667553959195</v>
      </c>
      <c r="K149" s="41">
        <v>168.74091836938251</v>
      </c>
      <c r="L149" s="41">
        <v>168.74638435502843</v>
      </c>
      <c r="M149" s="41">
        <v>168.748532263594</v>
      </c>
      <c r="N149" s="41">
        <v>168.74939384863546</v>
      </c>
      <c r="O149" s="41">
        <v>168.74974578450875</v>
      </c>
      <c r="P149" s="41">
        <v>168.7498918898211</v>
      </c>
      <c r="Q149" s="41">
        <v>168.74995343752511</v>
      </c>
      <c r="R149" s="41">
        <v>168.749979711322</v>
      </c>
      <c r="S149" s="41">
        <v>168.74999106431105</v>
      </c>
      <c r="T149" s="41">
        <v>168.74999602515962</v>
      </c>
      <c r="U149" s="41">
        <v>168.74999821543562</v>
      </c>
      <c r="V149" s="41">
        <v>168.74999919182673</v>
      </c>
      <c r="X149" s="41">
        <v>168.74999999999997</v>
      </c>
      <c r="Y149" s="64">
        <v>0.58014810335469413</v>
      </c>
      <c r="Z149" s="64">
        <v>0.90698396999837949</v>
      </c>
      <c r="AA149" s="64">
        <v>0.9736578080310383</v>
      </c>
      <c r="AB149" s="64">
        <v>0.99170122584999099</v>
      </c>
      <c r="AC149" s="64">
        <v>0.99720238326886357</v>
      </c>
      <c r="AD149" s="64">
        <v>0.99900948016769819</v>
      </c>
      <c r="AE149" s="64">
        <v>0.99963567388968133</v>
      </c>
      <c r="AF149" s="64">
        <v>0.99986178097535994</v>
      </c>
      <c r="AG149" s="64">
        <v>0.9999461829296743</v>
      </c>
      <c r="AH149" s="64">
        <v>0.9999785739557242</v>
      </c>
      <c r="AI149" s="64">
        <v>0.99999130230277944</v>
      </c>
      <c r="AJ149" s="64">
        <v>0.99999640799191403</v>
      </c>
      <c r="AK149" s="64">
        <v>0.99999849353782977</v>
      </c>
      <c r="AL149" s="64">
        <v>0.99999935934708817</v>
      </c>
      <c r="AM149" s="64">
        <v>0.999999724074223</v>
      </c>
      <c r="AN149" s="64">
        <v>0.99999987977079718</v>
      </c>
      <c r="AO149" s="64">
        <v>0.99999994704776929</v>
      </c>
      <c r="AP149" s="64">
        <v>0.99999997644539051</v>
      </c>
      <c r="AQ149" s="64">
        <v>0.99999998942480384</v>
      </c>
      <c r="AR149" s="64">
        <v>0.99999999521082528</v>
      </c>
    </row>
    <row r="150" spans="2:44" x14ac:dyDescent="0.25">
      <c r="B150" t="s">
        <v>529</v>
      </c>
      <c r="C150" s="24">
        <v>120.06244109293112</v>
      </c>
      <c r="D150" s="24">
        <v>187.13747978781626</v>
      </c>
      <c r="E150" s="24">
        <v>200.83543460759719</v>
      </c>
      <c r="F150" s="24">
        <v>204.54384907880865</v>
      </c>
      <c r="G150" s="24">
        <v>205.67474997834205</v>
      </c>
      <c r="H150" s="24">
        <v>206.04630453782838</v>
      </c>
      <c r="I150" s="24">
        <v>206.17507124141633</v>
      </c>
      <c r="J150" s="24">
        <v>206.22157114072394</v>
      </c>
      <c r="K150" s="24">
        <v>206.23893019042055</v>
      </c>
      <c r="L150" s="24">
        <v>206.24559255524329</v>
      </c>
      <c r="M150" s="24">
        <v>206.24821074993613</v>
      </c>
      <c r="N150" s="24">
        <v>206.24926103544811</v>
      </c>
      <c r="O150" s="24">
        <v>206.24969007103732</v>
      </c>
      <c r="P150" s="24">
        <v>206.24986819169476</v>
      </c>
      <c r="Q150" s="24">
        <v>206.24994322894847</v>
      </c>
      <c r="R150" s="24">
        <v>206.24997526236524</v>
      </c>
      <c r="S150" s="24">
        <v>206.24998910455403</v>
      </c>
      <c r="T150" s="24">
        <v>206.24999515327548</v>
      </c>
      <c r="U150" s="24">
        <v>206.24999782393544</v>
      </c>
      <c r="V150" s="24">
        <v>206.24999901450533</v>
      </c>
      <c r="X150" s="24">
        <v>206.25</v>
      </c>
      <c r="Y150" s="6">
        <v>0.58212092651118119</v>
      </c>
      <c r="Z150" s="6">
        <v>0.90733323533486676</v>
      </c>
      <c r="AA150" s="6">
        <v>0.97374756173380461</v>
      </c>
      <c r="AB150" s="6">
        <v>0.99172775310937522</v>
      </c>
      <c r="AC150" s="6">
        <v>0.99721090898590081</v>
      </c>
      <c r="AD150" s="6">
        <v>0.9990123856379558</v>
      </c>
      <c r="AE150" s="6">
        <v>0.99963670904929136</v>
      </c>
      <c r="AF150" s="6">
        <v>0.9998621631065403</v>
      </c>
      <c r="AG150" s="6">
        <v>0.9999463281959784</v>
      </c>
      <c r="AH150" s="6">
        <v>0.99997863057087655</v>
      </c>
      <c r="AI150" s="6">
        <v>0.99999132484817521</v>
      </c>
      <c r="AJ150" s="6">
        <v>0.99999641714156662</v>
      </c>
      <c r="AK150" s="6">
        <v>0.99999849731412038</v>
      </c>
      <c r="AL150" s="6">
        <v>0.99999936092942909</v>
      </c>
      <c r="AM150" s="6">
        <v>0.99999972474641685</v>
      </c>
      <c r="AN150" s="6">
        <v>0.99999988005995266</v>
      </c>
      <c r="AO150" s="6">
        <v>0.9999999471735953</v>
      </c>
      <c r="AP150" s="6">
        <v>0.99999997650072958</v>
      </c>
      <c r="AQ150" s="6">
        <v>0.99999998944938395</v>
      </c>
      <c r="AR150" s="6">
        <v>0.99999999522184402</v>
      </c>
    </row>
    <row r="151" spans="2:44" x14ac:dyDescent="0.25">
      <c r="B151" s="91" t="s">
        <v>531</v>
      </c>
      <c r="C151" s="41">
        <v>142.2248897447576</v>
      </c>
      <c r="D151" s="41">
        <v>221.22141463840595</v>
      </c>
      <c r="E151" s="41">
        <v>237.3661141099567</v>
      </c>
      <c r="F151" s="41">
        <v>241.73811629543127</v>
      </c>
      <c r="G151" s="41">
        <v>243.07159778006337</v>
      </c>
      <c r="H151" s="41">
        <v>243.5097592973577</v>
      </c>
      <c r="I151" s="41">
        <v>243.66162251394894</v>
      </c>
      <c r="J151" s="41">
        <v>243.71646674185587</v>
      </c>
      <c r="K151" s="41">
        <v>243.73694201145855</v>
      </c>
      <c r="L151" s="41">
        <v>243.7448007554581</v>
      </c>
      <c r="M151" s="41">
        <v>243.74788923627821</v>
      </c>
      <c r="N151" s="41">
        <v>243.74912822226074</v>
      </c>
      <c r="O151" s="41">
        <v>243.74963435756581</v>
      </c>
      <c r="P151" s="41">
        <v>243.74984449356836</v>
      </c>
      <c r="Q151" s="41">
        <v>243.74993302037174</v>
      </c>
      <c r="R151" s="41">
        <v>243.74997081340845</v>
      </c>
      <c r="S151" s="41">
        <v>243.74998714479699</v>
      </c>
      <c r="T151" s="41">
        <v>243.74999428139128</v>
      </c>
      <c r="U151" s="41">
        <v>243.74999743243524</v>
      </c>
      <c r="V151" s="41">
        <v>243.74999883718394</v>
      </c>
      <c r="X151" s="41">
        <v>243.74999999999997</v>
      </c>
      <c r="Y151" s="64">
        <v>0.58348672715798</v>
      </c>
      <c r="Z151" s="64">
        <v>0.90757503441397325</v>
      </c>
      <c r="AA151" s="64">
        <v>0.97380969891264302</v>
      </c>
      <c r="AB151" s="64">
        <v>0.99174611813510272</v>
      </c>
      <c r="AC151" s="64">
        <v>0.99721681140538831</v>
      </c>
      <c r="AD151" s="64">
        <v>0.99901439711736506</v>
      </c>
      <c r="AE151" s="64">
        <v>0.9996374256982522</v>
      </c>
      <c r="AF151" s="64">
        <v>0.99986242765889599</v>
      </c>
      <c r="AG151" s="64">
        <v>0.99994642876495832</v>
      </c>
      <c r="AH151" s="64">
        <v>0.99997866976598204</v>
      </c>
      <c r="AI151" s="64">
        <v>0.99999134045652616</v>
      </c>
      <c r="AJ151" s="64">
        <v>0.99999642347594164</v>
      </c>
      <c r="AK151" s="64">
        <v>0.99999849992847523</v>
      </c>
      <c r="AL151" s="64">
        <v>0.99999936202489592</v>
      </c>
      <c r="AM151" s="64">
        <v>0.9999997252117816</v>
      </c>
      <c r="AN151" s="64">
        <v>0.99999988026013731</v>
      </c>
      <c r="AO151" s="64">
        <v>0.99999994726070573</v>
      </c>
      <c r="AP151" s="64">
        <v>0.99999997653904127</v>
      </c>
      <c r="AQ151" s="64">
        <v>0.99999998946640112</v>
      </c>
      <c r="AR151" s="64">
        <v>0.99999999522947269</v>
      </c>
    </row>
    <row r="152" spans="2:44" x14ac:dyDescent="0.25">
      <c r="B152" t="s">
        <v>533</v>
      </c>
      <c r="C152" s="24">
        <v>145.8869427289869</v>
      </c>
      <c r="D152" s="24">
        <v>221.86973841926013</v>
      </c>
      <c r="E152" s="24">
        <v>237.532719420717</v>
      </c>
      <c r="F152" s="24">
        <v>241.78735752066325</v>
      </c>
      <c r="G152" s="24">
        <v>243.08742364231401</v>
      </c>
      <c r="H152" s="24">
        <v>243.51515257652358</v>
      </c>
      <c r="I152" s="24">
        <v>243.66354402897517</v>
      </c>
      <c r="J152" s="24">
        <v>243.71717607285953</v>
      </c>
      <c r="K152" s="24">
        <v>243.73721166203572</v>
      </c>
      <c r="L152" s="24">
        <v>243.74490584733488</v>
      </c>
      <c r="M152" s="24">
        <v>243.74793108616916</v>
      </c>
      <c r="N152" s="24">
        <v>243.74914520630347</v>
      </c>
      <c r="O152" s="24">
        <v>243.74964136730523</v>
      </c>
      <c r="P152" s="24">
        <v>243.74984743078883</v>
      </c>
      <c r="Q152" s="24">
        <v>243.74993426813137</v>
      </c>
      <c r="R152" s="24">
        <v>243.74997135015346</v>
      </c>
      <c r="S152" s="24">
        <v>243.7499873783616</v>
      </c>
      <c r="T152" s="24">
        <v>243.74999438411447</v>
      </c>
      <c r="U152" s="24">
        <v>243.74999747806223</v>
      </c>
      <c r="V152" s="24">
        <v>243.74999885763793</v>
      </c>
      <c r="X152" s="24">
        <v>243.75</v>
      </c>
      <c r="Y152" s="6">
        <v>0.59851053427276679</v>
      </c>
      <c r="Z152" s="6">
        <v>0.91023482428414415</v>
      </c>
      <c r="AA152" s="6">
        <v>0.9744932078798646</v>
      </c>
      <c r="AB152" s="6">
        <v>0.99194813341810562</v>
      </c>
      <c r="AC152" s="6">
        <v>0.99728173801974973</v>
      </c>
      <c r="AD152" s="6">
        <v>0.9990365233908659</v>
      </c>
      <c r="AE152" s="6">
        <v>0.99964530883682123</v>
      </c>
      <c r="AF152" s="6">
        <v>0.99986533773480835</v>
      </c>
      <c r="AG152" s="6">
        <v>0.99994753502373623</v>
      </c>
      <c r="AH152" s="6">
        <v>0.99997910091214304</v>
      </c>
      <c r="AI152" s="6">
        <v>0.99999151214838633</v>
      </c>
      <c r="AJ152" s="6">
        <v>0.99999649315406547</v>
      </c>
      <c r="AK152" s="6">
        <v>0.99999852868638039</v>
      </c>
      <c r="AL152" s="6">
        <v>0.99999937407503114</v>
      </c>
      <c r="AM152" s="6">
        <v>0.99999973033079537</v>
      </c>
      <c r="AN152" s="6">
        <v>0.99999988246216809</v>
      </c>
      <c r="AO152" s="6">
        <v>0.99999994821891935</v>
      </c>
      <c r="AP152" s="6">
        <v>0.99999997696046961</v>
      </c>
      <c r="AQ152" s="6">
        <v>0.99999998965358861</v>
      </c>
      <c r="AR152" s="6">
        <v>0.99999999531338635</v>
      </c>
    </row>
    <row r="153" spans="2:44" x14ac:dyDescent="0.25">
      <c r="B153" s="91" t="s">
        <v>535</v>
      </c>
      <c r="C153" s="41">
        <v>151.47508757855621</v>
      </c>
      <c r="D153" s="41">
        <v>237.9392201732737</v>
      </c>
      <c r="E153" s="41">
        <v>255.54815120575634</v>
      </c>
      <c r="F153" s="41">
        <v>260.31062929112665</v>
      </c>
      <c r="G153" s="41">
        <v>261.76210874979876</v>
      </c>
      <c r="H153" s="41">
        <v>262.23879003753945</v>
      </c>
      <c r="I153" s="41">
        <v>262.40393739270218</v>
      </c>
      <c r="J153" s="41">
        <v>262.46355987692004</v>
      </c>
      <c r="K153" s="41">
        <v>262.48581309668901</v>
      </c>
      <c r="L153" s="41">
        <v>262.49435230962717</v>
      </c>
      <c r="M153" s="41">
        <v>262.49770755450385</v>
      </c>
      <c r="N153" s="41">
        <v>262.49905332364574</v>
      </c>
      <c r="O153" s="41">
        <v>262.4996029959604</v>
      </c>
      <c r="P153" s="41">
        <v>262.499831175895</v>
      </c>
      <c r="Q153" s="41">
        <v>262.49992729220361</v>
      </c>
      <c r="R153" s="41">
        <v>262.49996832055763</v>
      </c>
      <c r="S153" s="41">
        <v>262.49998604813618</v>
      </c>
      <c r="T153" s="41">
        <v>262.49999379408763</v>
      </c>
      <c r="U153" s="41">
        <v>262.49999721387167</v>
      </c>
      <c r="V153" s="41">
        <v>262.49999873829626</v>
      </c>
      <c r="X153" s="41">
        <v>262.5</v>
      </c>
      <c r="Y153" s="64">
        <v>0.57704795268021414</v>
      </c>
      <c r="Z153" s="64">
        <v>0.90643512446961405</v>
      </c>
      <c r="AA153" s="64">
        <v>0.97351676649811936</v>
      </c>
      <c r="AB153" s="64">
        <v>0.9916595401566729</v>
      </c>
      <c r="AC153" s="64">
        <v>0.9971889857135191</v>
      </c>
      <c r="AD153" s="64">
        <v>0.99900491442872175</v>
      </c>
      <c r="AE153" s="64">
        <v>0.99963404721029403</v>
      </c>
      <c r="AF153" s="64">
        <v>0.99986118048350492</v>
      </c>
      <c r="AG153" s="64">
        <v>0.99994595465405334</v>
      </c>
      <c r="AH153" s="64">
        <v>0.99997848498905595</v>
      </c>
      <c r="AI153" s="64">
        <v>0.9999912668743004</v>
      </c>
      <c r="AJ153" s="64">
        <v>0.99999639361388848</v>
      </c>
      <c r="AK153" s="64">
        <v>0.99999848760365873</v>
      </c>
      <c r="AL153" s="64">
        <v>0.99999935686055241</v>
      </c>
      <c r="AM153" s="64">
        <v>0.99999972301791851</v>
      </c>
      <c r="AN153" s="64">
        <v>0.99999987931640999</v>
      </c>
      <c r="AO153" s="64">
        <v>0.99999994685004256</v>
      </c>
      <c r="AP153" s="64">
        <v>0.99999997635842908</v>
      </c>
      <c r="AQ153" s="64">
        <v>0.99999998938617773</v>
      </c>
      <c r="AR153" s="64">
        <v>0.99999999519350957</v>
      </c>
    </row>
    <row r="154" spans="2:44" x14ac:dyDescent="0.25">
      <c r="B154" t="s">
        <v>537</v>
      </c>
      <c r="C154" s="24">
        <v>195.79998488220923</v>
      </c>
      <c r="D154" s="24">
        <v>306.10708987445304</v>
      </c>
      <c r="E154" s="24">
        <v>328.60951021047538</v>
      </c>
      <c r="F154" s="24">
        <v>334.69916372437189</v>
      </c>
      <c r="G154" s="24">
        <v>336.5558043532414</v>
      </c>
      <c r="H154" s="24">
        <v>337.1656995565981</v>
      </c>
      <c r="I154" s="24">
        <v>337.37703993776739</v>
      </c>
      <c r="J154" s="24">
        <v>337.4533510791839</v>
      </c>
      <c r="K154" s="24">
        <v>337.48183673876503</v>
      </c>
      <c r="L154" s="24">
        <v>337.49276871005685</v>
      </c>
      <c r="M154" s="24">
        <v>337.497064527188</v>
      </c>
      <c r="N154" s="24">
        <v>337.49878769727093</v>
      </c>
      <c r="O154" s="24">
        <v>337.49949156901749</v>
      </c>
      <c r="P154" s="24">
        <v>337.4997837796422</v>
      </c>
      <c r="Q154" s="24">
        <v>337.49990687505021</v>
      </c>
      <c r="R154" s="24">
        <v>337.499959422644</v>
      </c>
      <c r="S154" s="24">
        <v>337.49998212862209</v>
      </c>
      <c r="T154" s="24">
        <v>337.49999205031924</v>
      </c>
      <c r="U154" s="24">
        <v>337.49999643087125</v>
      </c>
      <c r="V154" s="24">
        <v>337.49999838365346</v>
      </c>
      <c r="X154" s="24">
        <v>337.49999999999994</v>
      </c>
      <c r="Y154" s="6">
        <v>0.58014810335469413</v>
      </c>
      <c r="Z154" s="6">
        <v>0.90698396999837949</v>
      </c>
      <c r="AA154" s="6">
        <v>0.9736578080310383</v>
      </c>
      <c r="AB154" s="6">
        <v>0.99170122584999099</v>
      </c>
      <c r="AC154" s="6">
        <v>0.99720238326886357</v>
      </c>
      <c r="AD154" s="6">
        <v>0.99900948016769819</v>
      </c>
      <c r="AE154" s="6">
        <v>0.99963567388968133</v>
      </c>
      <c r="AF154" s="6">
        <v>0.99986178097535994</v>
      </c>
      <c r="AG154" s="6">
        <v>0.9999461829296743</v>
      </c>
      <c r="AH154" s="6">
        <v>0.9999785739557242</v>
      </c>
      <c r="AI154" s="6">
        <v>0.99999130230277944</v>
      </c>
      <c r="AJ154" s="6">
        <v>0.99999640799191403</v>
      </c>
      <c r="AK154" s="6">
        <v>0.99999849353782977</v>
      </c>
      <c r="AL154" s="6">
        <v>0.99999935934708817</v>
      </c>
      <c r="AM154" s="6">
        <v>0.999999724074223</v>
      </c>
      <c r="AN154" s="6">
        <v>0.99999987977079718</v>
      </c>
      <c r="AO154" s="6">
        <v>0.99999994704776929</v>
      </c>
      <c r="AP154" s="6">
        <v>0.99999997644539051</v>
      </c>
      <c r="AQ154" s="6">
        <v>0.99999998942480384</v>
      </c>
      <c r="AR154" s="6">
        <v>0.99999999521082528</v>
      </c>
    </row>
    <row r="155" spans="2:44" x14ac:dyDescent="0.25">
      <c r="B155" s="91" t="s">
        <v>539</v>
      </c>
      <c r="C155" s="41">
        <v>240.12488218586225</v>
      </c>
      <c r="D155" s="41">
        <v>374.27495957563252</v>
      </c>
      <c r="E155" s="41">
        <v>401.67086921519439</v>
      </c>
      <c r="F155" s="41">
        <v>409.0876981576173</v>
      </c>
      <c r="G155" s="41">
        <v>411.3494999566841</v>
      </c>
      <c r="H155" s="41">
        <v>412.09260907565675</v>
      </c>
      <c r="I155" s="41">
        <v>412.35014248283267</v>
      </c>
      <c r="J155" s="41">
        <v>412.44314228144788</v>
      </c>
      <c r="K155" s="41">
        <v>412.47786038084109</v>
      </c>
      <c r="L155" s="41">
        <v>412.49118511048658</v>
      </c>
      <c r="M155" s="41">
        <v>412.49642149987227</v>
      </c>
      <c r="N155" s="41">
        <v>412.49852207089623</v>
      </c>
      <c r="O155" s="41">
        <v>412.49938014207464</v>
      </c>
      <c r="P155" s="41">
        <v>412.49973638338952</v>
      </c>
      <c r="Q155" s="41">
        <v>412.49988645789693</v>
      </c>
      <c r="R155" s="41">
        <v>412.49995052473048</v>
      </c>
      <c r="S155" s="41">
        <v>412.49997820910806</v>
      </c>
      <c r="T155" s="41">
        <v>412.49999030655096</v>
      </c>
      <c r="U155" s="41">
        <v>412.49999564787089</v>
      </c>
      <c r="V155" s="41">
        <v>412.49999802901067</v>
      </c>
      <c r="X155" s="41">
        <v>412.5</v>
      </c>
      <c r="Y155" s="64">
        <v>0.58212092651118119</v>
      </c>
      <c r="Z155" s="64">
        <v>0.90733323533486676</v>
      </c>
      <c r="AA155" s="64">
        <v>0.97374756173380461</v>
      </c>
      <c r="AB155" s="64">
        <v>0.99172775310937522</v>
      </c>
      <c r="AC155" s="64">
        <v>0.99721090898590081</v>
      </c>
      <c r="AD155" s="64">
        <v>0.9990123856379558</v>
      </c>
      <c r="AE155" s="64">
        <v>0.99963670904929136</v>
      </c>
      <c r="AF155" s="64">
        <v>0.9998621631065403</v>
      </c>
      <c r="AG155" s="64">
        <v>0.9999463281959784</v>
      </c>
      <c r="AH155" s="64">
        <v>0.99997863057087655</v>
      </c>
      <c r="AI155" s="64">
        <v>0.99999132484817521</v>
      </c>
      <c r="AJ155" s="64">
        <v>0.99999641714156662</v>
      </c>
      <c r="AK155" s="64">
        <v>0.99999849731412038</v>
      </c>
      <c r="AL155" s="64">
        <v>0.99999936092942909</v>
      </c>
      <c r="AM155" s="64">
        <v>0.99999972474641685</v>
      </c>
      <c r="AN155" s="64">
        <v>0.99999988005995266</v>
      </c>
      <c r="AO155" s="64">
        <v>0.9999999471735953</v>
      </c>
      <c r="AP155" s="64">
        <v>0.99999997650072958</v>
      </c>
      <c r="AQ155" s="64">
        <v>0.99999998944938395</v>
      </c>
      <c r="AR155" s="64">
        <v>0.99999999522184402</v>
      </c>
    </row>
    <row r="156" spans="2:44" x14ac:dyDescent="0.25">
      <c r="B156" t="s">
        <v>541</v>
      </c>
      <c r="C156" s="24">
        <v>284.44977948951521</v>
      </c>
      <c r="D156" s="24">
        <v>442.44282927681189</v>
      </c>
      <c r="E156" s="24">
        <v>474.7322282199134</v>
      </c>
      <c r="F156" s="24">
        <v>483.47623259086254</v>
      </c>
      <c r="G156" s="24">
        <v>486.14319556012674</v>
      </c>
      <c r="H156" s="24">
        <v>487.01951859471541</v>
      </c>
      <c r="I156" s="24">
        <v>487.32324502789788</v>
      </c>
      <c r="J156" s="24">
        <v>487.43293348371174</v>
      </c>
      <c r="K156" s="24">
        <v>487.4738840229171</v>
      </c>
      <c r="L156" s="24">
        <v>487.4896015109162</v>
      </c>
      <c r="M156" s="24">
        <v>487.49577847255642</v>
      </c>
      <c r="N156" s="24">
        <v>487.49825644452147</v>
      </c>
      <c r="O156" s="24">
        <v>487.49926871513162</v>
      </c>
      <c r="P156" s="24">
        <v>487.49968898713672</v>
      </c>
      <c r="Q156" s="24">
        <v>487.49986604074348</v>
      </c>
      <c r="R156" s="24">
        <v>487.49994162681691</v>
      </c>
      <c r="S156" s="24">
        <v>487.49997428959398</v>
      </c>
      <c r="T156" s="24">
        <v>487.49998856278256</v>
      </c>
      <c r="U156" s="24">
        <v>487.49999486487047</v>
      </c>
      <c r="V156" s="24">
        <v>487.49999767436788</v>
      </c>
      <c r="X156" s="24">
        <v>487.49999999999994</v>
      </c>
      <c r="Y156" s="6">
        <v>0.58348672715798</v>
      </c>
      <c r="Z156" s="6">
        <v>0.90757503441397325</v>
      </c>
      <c r="AA156" s="6">
        <v>0.97380969891264302</v>
      </c>
      <c r="AB156" s="6">
        <v>0.99174611813510272</v>
      </c>
      <c r="AC156" s="6">
        <v>0.99721681140538831</v>
      </c>
      <c r="AD156" s="6">
        <v>0.99901439711736506</v>
      </c>
      <c r="AE156" s="6">
        <v>0.9996374256982522</v>
      </c>
      <c r="AF156" s="6">
        <v>0.99986242765889599</v>
      </c>
      <c r="AG156" s="6">
        <v>0.99994642876495832</v>
      </c>
      <c r="AH156" s="6">
        <v>0.99997866976598204</v>
      </c>
      <c r="AI156" s="6">
        <v>0.99999134045652616</v>
      </c>
      <c r="AJ156" s="6">
        <v>0.99999642347594164</v>
      </c>
      <c r="AK156" s="6">
        <v>0.99999849992847523</v>
      </c>
      <c r="AL156" s="6">
        <v>0.99999936202489592</v>
      </c>
      <c r="AM156" s="6">
        <v>0.9999997252117816</v>
      </c>
      <c r="AN156" s="6">
        <v>0.99999988026013731</v>
      </c>
      <c r="AO156" s="6">
        <v>0.99999994726070573</v>
      </c>
      <c r="AP156" s="6">
        <v>0.99999997653904127</v>
      </c>
      <c r="AQ156" s="6">
        <v>0.99999998946640112</v>
      </c>
      <c r="AR156" s="6">
        <v>0.99999999522947269</v>
      </c>
    </row>
    <row r="157" spans="2:44" x14ac:dyDescent="0.25">
      <c r="B157" s="91" t="s">
        <v>543</v>
      </c>
      <c r="C157" s="41">
        <v>291.77388545797379</v>
      </c>
      <c r="D157" s="41">
        <v>443.73947683852026</v>
      </c>
      <c r="E157" s="41">
        <v>475.065438841434</v>
      </c>
      <c r="F157" s="41">
        <v>483.5747150413265</v>
      </c>
      <c r="G157" s="41">
        <v>486.17484728462802</v>
      </c>
      <c r="H157" s="41">
        <v>487.03030515304715</v>
      </c>
      <c r="I157" s="41">
        <v>487.32708805795033</v>
      </c>
      <c r="J157" s="41">
        <v>487.43435214571906</v>
      </c>
      <c r="K157" s="41">
        <v>487.47442332407144</v>
      </c>
      <c r="L157" s="41">
        <v>487.48981169466975</v>
      </c>
      <c r="M157" s="41">
        <v>487.49586217233832</v>
      </c>
      <c r="N157" s="41">
        <v>487.49829041260693</v>
      </c>
      <c r="O157" s="41">
        <v>487.49928273461046</v>
      </c>
      <c r="P157" s="41">
        <v>487.49969486157767</v>
      </c>
      <c r="Q157" s="41">
        <v>487.49986853626274</v>
      </c>
      <c r="R157" s="41">
        <v>487.49994270030692</v>
      </c>
      <c r="S157" s="41">
        <v>487.49997475672319</v>
      </c>
      <c r="T157" s="41">
        <v>487.49998876822895</v>
      </c>
      <c r="U157" s="41">
        <v>487.49999495612445</v>
      </c>
      <c r="V157" s="41">
        <v>487.49999771527587</v>
      </c>
      <c r="X157" s="41">
        <v>487.5</v>
      </c>
      <c r="Y157" s="64">
        <v>0.59851053427276679</v>
      </c>
      <c r="Z157" s="64">
        <v>0.91023482428414415</v>
      </c>
      <c r="AA157" s="64">
        <v>0.9744932078798646</v>
      </c>
      <c r="AB157" s="64">
        <v>0.99194813341810562</v>
      </c>
      <c r="AC157" s="64">
        <v>0.99728173801974973</v>
      </c>
      <c r="AD157" s="64">
        <v>0.9990365233908659</v>
      </c>
      <c r="AE157" s="64">
        <v>0.99964530883682123</v>
      </c>
      <c r="AF157" s="64">
        <v>0.99986533773480835</v>
      </c>
      <c r="AG157" s="64">
        <v>0.99994753502373623</v>
      </c>
      <c r="AH157" s="64">
        <v>0.99997910091214304</v>
      </c>
      <c r="AI157" s="64">
        <v>0.99999151214838633</v>
      </c>
      <c r="AJ157" s="64">
        <v>0.99999649315406547</v>
      </c>
      <c r="AK157" s="64">
        <v>0.99999852868638039</v>
      </c>
      <c r="AL157" s="64">
        <v>0.99999937407503114</v>
      </c>
      <c r="AM157" s="64">
        <v>0.99999973033079537</v>
      </c>
      <c r="AN157" s="64">
        <v>0.99999988246216809</v>
      </c>
      <c r="AO157" s="64">
        <v>0.99999994821891935</v>
      </c>
      <c r="AP157" s="64">
        <v>0.99999997696046961</v>
      </c>
      <c r="AQ157" s="64">
        <v>0.99999998965358861</v>
      </c>
      <c r="AR157" s="64">
        <v>0.99999999531338635</v>
      </c>
    </row>
    <row r="158" spans="2:44" x14ac:dyDescent="0.25">
      <c r="B158" t="s">
        <v>545</v>
      </c>
      <c r="C158" s="24">
        <v>302.95017515711243</v>
      </c>
      <c r="D158" s="24">
        <v>475.87844034654739</v>
      </c>
      <c r="E158" s="24">
        <v>511.09630241151268</v>
      </c>
      <c r="F158" s="24">
        <v>520.62125858225329</v>
      </c>
      <c r="G158" s="24">
        <v>523.52421749959751</v>
      </c>
      <c r="H158" s="24">
        <v>524.47758007507889</v>
      </c>
      <c r="I158" s="24">
        <v>524.80787478540435</v>
      </c>
      <c r="J158" s="24">
        <v>524.92711975384009</v>
      </c>
      <c r="K158" s="24">
        <v>524.97162619337803</v>
      </c>
      <c r="L158" s="24">
        <v>524.98870461925435</v>
      </c>
      <c r="M158" s="24">
        <v>524.99541510900769</v>
      </c>
      <c r="N158" s="24">
        <v>524.99810664729148</v>
      </c>
      <c r="O158" s="24">
        <v>524.9992059919208</v>
      </c>
      <c r="P158" s="24">
        <v>524.99966235178999</v>
      </c>
      <c r="Q158" s="24">
        <v>524.99985458440722</v>
      </c>
      <c r="R158" s="24">
        <v>524.99993664111526</v>
      </c>
      <c r="S158" s="24">
        <v>524.99997209627236</v>
      </c>
      <c r="T158" s="24">
        <v>524.99998758817526</v>
      </c>
      <c r="U158" s="24">
        <v>524.99999442774333</v>
      </c>
      <c r="V158" s="24">
        <v>524.99999747659251</v>
      </c>
      <c r="X158" s="24">
        <v>525</v>
      </c>
      <c r="Y158" s="6">
        <v>0.57704795268021414</v>
      </c>
      <c r="Z158" s="6">
        <v>0.90643512446961405</v>
      </c>
      <c r="AA158" s="6">
        <v>0.97351676649811936</v>
      </c>
      <c r="AB158" s="6">
        <v>0.9916595401566729</v>
      </c>
      <c r="AC158" s="6">
        <v>0.9971889857135191</v>
      </c>
      <c r="AD158" s="6">
        <v>0.99900491442872175</v>
      </c>
      <c r="AE158" s="6">
        <v>0.99963404721029403</v>
      </c>
      <c r="AF158" s="6">
        <v>0.99986118048350492</v>
      </c>
      <c r="AG158" s="6">
        <v>0.99994595465405334</v>
      </c>
      <c r="AH158" s="6">
        <v>0.99997848498905595</v>
      </c>
      <c r="AI158" s="6">
        <v>0.9999912668743004</v>
      </c>
      <c r="AJ158" s="6">
        <v>0.99999639361388848</v>
      </c>
      <c r="AK158" s="6">
        <v>0.99999848760365873</v>
      </c>
      <c r="AL158" s="6">
        <v>0.99999935686055241</v>
      </c>
      <c r="AM158" s="6">
        <v>0.99999972301791851</v>
      </c>
      <c r="AN158" s="6">
        <v>0.99999987931640999</v>
      </c>
      <c r="AO158" s="6">
        <v>0.99999994685004256</v>
      </c>
      <c r="AP158" s="6">
        <v>0.99999997635842908</v>
      </c>
      <c r="AQ158" s="6">
        <v>0.99999998938617773</v>
      </c>
      <c r="AR158" s="6">
        <v>0.99999999519350957</v>
      </c>
    </row>
    <row r="159" spans="2:44" x14ac:dyDescent="0.25">
      <c r="B159" s="91" t="s">
        <v>547</v>
      </c>
      <c r="C159" s="41">
        <v>391.59996976441846</v>
      </c>
      <c r="D159" s="41">
        <v>612.21417974890608</v>
      </c>
      <c r="E159" s="41">
        <v>657.21902042095076</v>
      </c>
      <c r="F159" s="41">
        <v>669.39832744874377</v>
      </c>
      <c r="G159" s="41">
        <v>673.1116087064828</v>
      </c>
      <c r="H159" s="41">
        <v>674.3313991131962</v>
      </c>
      <c r="I159" s="41">
        <v>674.75407987553479</v>
      </c>
      <c r="J159" s="41">
        <v>674.90670215836781</v>
      </c>
      <c r="K159" s="41">
        <v>674.96367347753005</v>
      </c>
      <c r="L159" s="41">
        <v>674.9855374201137</v>
      </c>
      <c r="M159" s="41">
        <v>674.994129054376</v>
      </c>
      <c r="N159" s="41">
        <v>674.99757539454185</v>
      </c>
      <c r="O159" s="41">
        <v>674.99898313803499</v>
      </c>
      <c r="P159" s="41">
        <v>674.9995675592844</v>
      </c>
      <c r="Q159" s="41">
        <v>674.99981375010043</v>
      </c>
      <c r="R159" s="41">
        <v>674.99991884528799</v>
      </c>
      <c r="S159" s="41">
        <v>674.99996425724419</v>
      </c>
      <c r="T159" s="41">
        <v>674.99998410063847</v>
      </c>
      <c r="U159" s="41">
        <v>674.9999928617425</v>
      </c>
      <c r="V159" s="41">
        <v>674.99999676730692</v>
      </c>
      <c r="X159" s="41">
        <v>674.99999999999989</v>
      </c>
      <c r="Y159" s="64">
        <v>0.58014810335469413</v>
      </c>
      <c r="Z159" s="64">
        <v>0.90698396999837949</v>
      </c>
      <c r="AA159" s="64">
        <v>0.9736578080310383</v>
      </c>
      <c r="AB159" s="64">
        <v>0.99170122584999099</v>
      </c>
      <c r="AC159" s="64">
        <v>0.99720238326886357</v>
      </c>
      <c r="AD159" s="64">
        <v>0.99900948016769819</v>
      </c>
      <c r="AE159" s="64">
        <v>0.99963567388968133</v>
      </c>
      <c r="AF159" s="64">
        <v>0.99986178097535994</v>
      </c>
      <c r="AG159" s="64">
        <v>0.9999461829296743</v>
      </c>
      <c r="AH159" s="64">
        <v>0.9999785739557242</v>
      </c>
      <c r="AI159" s="64">
        <v>0.99999130230277944</v>
      </c>
      <c r="AJ159" s="64">
        <v>0.99999640799191403</v>
      </c>
      <c r="AK159" s="64">
        <v>0.99999849353782977</v>
      </c>
      <c r="AL159" s="64">
        <v>0.99999935934708817</v>
      </c>
      <c r="AM159" s="64">
        <v>0.999999724074223</v>
      </c>
      <c r="AN159" s="64">
        <v>0.99999987977079718</v>
      </c>
      <c r="AO159" s="64">
        <v>0.99999994704776929</v>
      </c>
      <c r="AP159" s="64">
        <v>0.99999997644539051</v>
      </c>
      <c r="AQ159" s="64">
        <v>0.99999998942480384</v>
      </c>
      <c r="AR159" s="64">
        <v>0.99999999521082528</v>
      </c>
    </row>
    <row r="160" spans="2:44" x14ac:dyDescent="0.25">
      <c r="B160" t="s">
        <v>549</v>
      </c>
      <c r="C160" s="24">
        <v>480.2497643717245</v>
      </c>
      <c r="D160" s="24">
        <v>748.54991915126504</v>
      </c>
      <c r="E160" s="24">
        <v>803.34173843038877</v>
      </c>
      <c r="F160" s="24">
        <v>818.17539631523459</v>
      </c>
      <c r="G160" s="24">
        <v>822.6989999133682</v>
      </c>
      <c r="H160" s="24">
        <v>824.18521815131351</v>
      </c>
      <c r="I160" s="24">
        <v>824.70028496566533</v>
      </c>
      <c r="J160" s="24">
        <v>824.88628456289575</v>
      </c>
      <c r="K160" s="24">
        <v>824.95572076168219</v>
      </c>
      <c r="L160" s="24">
        <v>824.98237022097317</v>
      </c>
      <c r="M160" s="24">
        <v>824.99284299974454</v>
      </c>
      <c r="N160" s="24">
        <v>824.99704414179246</v>
      </c>
      <c r="O160" s="24">
        <v>824.99876028414928</v>
      </c>
      <c r="P160" s="24">
        <v>824.99947276677904</v>
      </c>
      <c r="Q160" s="24">
        <v>824.99977291579387</v>
      </c>
      <c r="R160" s="24">
        <v>824.99990104946096</v>
      </c>
      <c r="S160" s="24">
        <v>824.99995641821613</v>
      </c>
      <c r="T160" s="24">
        <v>824.99998061310191</v>
      </c>
      <c r="U160" s="24">
        <v>824.99999129574178</v>
      </c>
      <c r="V160" s="24">
        <v>824.99999605802134</v>
      </c>
      <c r="X160" s="24">
        <v>825</v>
      </c>
      <c r="Y160" s="6">
        <v>0.58212092651118119</v>
      </c>
      <c r="Z160" s="6">
        <v>0.90733323533486676</v>
      </c>
      <c r="AA160" s="6">
        <v>0.97374756173380461</v>
      </c>
      <c r="AB160" s="6">
        <v>0.99172775310937522</v>
      </c>
      <c r="AC160" s="6">
        <v>0.99721090898590081</v>
      </c>
      <c r="AD160" s="6">
        <v>0.9990123856379558</v>
      </c>
      <c r="AE160" s="6">
        <v>0.99963670904929136</v>
      </c>
      <c r="AF160" s="6">
        <v>0.9998621631065403</v>
      </c>
      <c r="AG160" s="6">
        <v>0.9999463281959784</v>
      </c>
      <c r="AH160" s="6">
        <v>0.99997863057087655</v>
      </c>
      <c r="AI160" s="6">
        <v>0.99999132484817521</v>
      </c>
      <c r="AJ160" s="6">
        <v>0.99999641714156662</v>
      </c>
      <c r="AK160" s="6">
        <v>0.99999849731412038</v>
      </c>
      <c r="AL160" s="6">
        <v>0.99999936092942909</v>
      </c>
      <c r="AM160" s="6">
        <v>0.99999972474641685</v>
      </c>
      <c r="AN160" s="6">
        <v>0.99999988005995266</v>
      </c>
      <c r="AO160" s="6">
        <v>0.9999999471735953</v>
      </c>
      <c r="AP160" s="6">
        <v>0.99999997650072958</v>
      </c>
      <c r="AQ160" s="6">
        <v>0.99999998944938395</v>
      </c>
      <c r="AR160" s="6">
        <v>0.99999999522184402</v>
      </c>
    </row>
    <row r="161" spans="2:44" x14ac:dyDescent="0.25">
      <c r="B161" s="91" t="s">
        <v>551</v>
      </c>
      <c r="C161" s="41">
        <v>568.89955897903042</v>
      </c>
      <c r="D161" s="41">
        <v>884.88565855362378</v>
      </c>
      <c r="E161" s="41">
        <v>949.46445643982679</v>
      </c>
      <c r="F161" s="41">
        <v>966.95246518172507</v>
      </c>
      <c r="G161" s="41">
        <v>972.28639112025348</v>
      </c>
      <c r="H161" s="41">
        <v>974.03903718943081</v>
      </c>
      <c r="I161" s="41">
        <v>974.64649005579577</v>
      </c>
      <c r="J161" s="41">
        <v>974.86586696742347</v>
      </c>
      <c r="K161" s="41">
        <v>974.94776804583421</v>
      </c>
      <c r="L161" s="41">
        <v>974.9792030218324</v>
      </c>
      <c r="M161" s="41">
        <v>974.99155694511285</v>
      </c>
      <c r="N161" s="41">
        <v>974.99651288904295</v>
      </c>
      <c r="O161" s="41">
        <v>974.99853743026324</v>
      </c>
      <c r="P161" s="41">
        <v>974.99937797427344</v>
      </c>
      <c r="Q161" s="41">
        <v>974.99973208148697</v>
      </c>
      <c r="R161" s="41">
        <v>974.99988325363381</v>
      </c>
      <c r="S161" s="41">
        <v>974.99994857918796</v>
      </c>
      <c r="T161" s="41">
        <v>974.99997712556512</v>
      </c>
      <c r="U161" s="41">
        <v>974.99998972974095</v>
      </c>
      <c r="V161" s="41">
        <v>974.99999534873575</v>
      </c>
      <c r="X161" s="41">
        <v>974.99999999999989</v>
      </c>
      <c r="Y161" s="64">
        <v>0.58348672715798</v>
      </c>
      <c r="Z161" s="64">
        <v>0.90757503441397325</v>
      </c>
      <c r="AA161" s="64">
        <v>0.97380969891264302</v>
      </c>
      <c r="AB161" s="64">
        <v>0.99174611813510272</v>
      </c>
      <c r="AC161" s="64">
        <v>0.99721681140538831</v>
      </c>
      <c r="AD161" s="64">
        <v>0.99901439711736506</v>
      </c>
      <c r="AE161" s="64">
        <v>0.9996374256982522</v>
      </c>
      <c r="AF161" s="64">
        <v>0.99986242765889599</v>
      </c>
      <c r="AG161" s="64">
        <v>0.99994642876495832</v>
      </c>
      <c r="AH161" s="64">
        <v>0.99997866976598204</v>
      </c>
      <c r="AI161" s="64">
        <v>0.99999134045652616</v>
      </c>
      <c r="AJ161" s="64">
        <v>0.99999642347594164</v>
      </c>
      <c r="AK161" s="64">
        <v>0.99999849992847523</v>
      </c>
      <c r="AL161" s="64">
        <v>0.99999936202489592</v>
      </c>
      <c r="AM161" s="64">
        <v>0.9999997252117816</v>
      </c>
      <c r="AN161" s="64">
        <v>0.99999988026013731</v>
      </c>
      <c r="AO161" s="64">
        <v>0.99999994726070573</v>
      </c>
      <c r="AP161" s="64">
        <v>0.99999997653904127</v>
      </c>
      <c r="AQ161" s="64">
        <v>0.99999998946640112</v>
      </c>
      <c r="AR161" s="64">
        <v>0.99999999522947269</v>
      </c>
    </row>
    <row r="162" spans="2:44" x14ac:dyDescent="0.25">
      <c r="B162" t="s">
        <v>553</v>
      </c>
      <c r="C162" s="24">
        <v>583.54777091594758</v>
      </c>
      <c r="D162" s="24">
        <v>887.47895367704052</v>
      </c>
      <c r="E162" s="24">
        <v>950.130877682868</v>
      </c>
      <c r="F162" s="24">
        <v>967.149430082653</v>
      </c>
      <c r="G162" s="24">
        <v>972.34969456925603</v>
      </c>
      <c r="H162" s="24">
        <v>974.0606103060943</v>
      </c>
      <c r="I162" s="24">
        <v>974.65417611590067</v>
      </c>
      <c r="J162" s="24">
        <v>974.86870429143812</v>
      </c>
      <c r="K162" s="24">
        <v>974.94884664814288</v>
      </c>
      <c r="L162" s="24">
        <v>974.97962338933951</v>
      </c>
      <c r="M162" s="24">
        <v>974.99172434467664</v>
      </c>
      <c r="N162" s="24">
        <v>974.99658082521387</v>
      </c>
      <c r="O162" s="24">
        <v>974.99856546922092</v>
      </c>
      <c r="P162" s="24">
        <v>974.99938972315533</v>
      </c>
      <c r="Q162" s="24">
        <v>974.99973707252548</v>
      </c>
      <c r="R162" s="24">
        <v>974.99988540061383</v>
      </c>
      <c r="S162" s="24">
        <v>974.99994951344638</v>
      </c>
      <c r="T162" s="24">
        <v>974.99997753645789</v>
      </c>
      <c r="U162" s="24">
        <v>974.99998991224891</v>
      </c>
      <c r="V162" s="24">
        <v>974.99999543055173</v>
      </c>
      <c r="X162" s="24">
        <v>975</v>
      </c>
      <c r="Y162" s="6">
        <v>0.59851053427276679</v>
      </c>
      <c r="Z162" s="6">
        <v>0.91023482428414415</v>
      </c>
      <c r="AA162" s="6">
        <v>0.9744932078798646</v>
      </c>
      <c r="AB162" s="6">
        <v>0.99194813341810562</v>
      </c>
      <c r="AC162" s="6">
        <v>0.99728173801974973</v>
      </c>
      <c r="AD162" s="6">
        <v>0.9990365233908659</v>
      </c>
      <c r="AE162" s="6">
        <v>0.99964530883682123</v>
      </c>
      <c r="AF162" s="6">
        <v>0.99986533773480835</v>
      </c>
      <c r="AG162" s="6">
        <v>0.99994753502373623</v>
      </c>
      <c r="AH162" s="6">
        <v>0.99997910091214304</v>
      </c>
      <c r="AI162" s="6">
        <v>0.99999151214838633</v>
      </c>
      <c r="AJ162" s="6">
        <v>0.99999649315406547</v>
      </c>
      <c r="AK162" s="6">
        <v>0.99999852868638039</v>
      </c>
      <c r="AL162" s="6">
        <v>0.99999937407503114</v>
      </c>
      <c r="AM162" s="6">
        <v>0.99999973033079537</v>
      </c>
      <c r="AN162" s="6">
        <v>0.99999988246216809</v>
      </c>
      <c r="AO162" s="6">
        <v>0.99999994821891935</v>
      </c>
      <c r="AP162" s="6">
        <v>0.99999997696046961</v>
      </c>
      <c r="AQ162" s="6">
        <v>0.99999998965358861</v>
      </c>
      <c r="AR162" s="6">
        <v>0.99999999531338635</v>
      </c>
    </row>
    <row r="163" spans="2:44" x14ac:dyDescent="0.25">
      <c r="B163" s="91" t="s">
        <v>555</v>
      </c>
      <c r="C163" s="41">
        <v>605.90035031422485</v>
      </c>
      <c r="D163" s="41">
        <v>951.75688069309479</v>
      </c>
      <c r="E163" s="41">
        <v>1022.1926048230254</v>
      </c>
      <c r="F163" s="41">
        <v>1041.2425171645066</v>
      </c>
      <c r="G163" s="41">
        <v>1047.048434999195</v>
      </c>
      <c r="H163" s="41">
        <v>1048.9551601501578</v>
      </c>
      <c r="I163" s="41">
        <v>1049.6157495708087</v>
      </c>
      <c r="J163" s="41">
        <v>1049.8542395076802</v>
      </c>
      <c r="K163" s="41">
        <v>1049.9432523867561</v>
      </c>
      <c r="L163" s="41">
        <v>1049.9774092385087</v>
      </c>
      <c r="M163" s="41">
        <v>1049.9908302180154</v>
      </c>
      <c r="N163" s="41">
        <v>1049.996213294583</v>
      </c>
      <c r="O163" s="41">
        <v>1049.9984119838416</v>
      </c>
      <c r="P163" s="41">
        <v>1049.99932470358</v>
      </c>
      <c r="Q163" s="41">
        <v>1049.9997091688144</v>
      </c>
      <c r="R163" s="41">
        <v>1049.9998732822305</v>
      </c>
      <c r="S163" s="41">
        <v>1049.9999441925447</v>
      </c>
      <c r="T163" s="41">
        <v>1049.9999751763505</v>
      </c>
      <c r="U163" s="41">
        <v>1049.9999888554867</v>
      </c>
      <c r="V163" s="41">
        <v>1049.999994953185</v>
      </c>
      <c r="X163" s="41">
        <v>1050</v>
      </c>
      <c r="Y163" s="64">
        <v>0.57704795268021414</v>
      </c>
      <c r="Z163" s="64">
        <v>0.90643512446961405</v>
      </c>
      <c r="AA163" s="64">
        <v>0.97351676649811936</v>
      </c>
      <c r="AB163" s="64">
        <v>0.9916595401566729</v>
      </c>
      <c r="AC163" s="64">
        <v>0.9971889857135191</v>
      </c>
      <c r="AD163" s="64">
        <v>0.99900491442872175</v>
      </c>
      <c r="AE163" s="64">
        <v>0.99963404721029403</v>
      </c>
      <c r="AF163" s="64">
        <v>0.99986118048350492</v>
      </c>
      <c r="AG163" s="64">
        <v>0.99994595465405334</v>
      </c>
      <c r="AH163" s="64">
        <v>0.99997848498905595</v>
      </c>
      <c r="AI163" s="64">
        <v>0.9999912668743004</v>
      </c>
      <c r="AJ163" s="64">
        <v>0.99999639361388848</v>
      </c>
      <c r="AK163" s="64">
        <v>0.99999848760365873</v>
      </c>
      <c r="AL163" s="64">
        <v>0.99999935686055241</v>
      </c>
      <c r="AM163" s="64">
        <v>0.99999972301791851</v>
      </c>
      <c r="AN163" s="64">
        <v>0.99999987931640999</v>
      </c>
      <c r="AO163" s="64">
        <v>0.99999994685004256</v>
      </c>
      <c r="AP163" s="64">
        <v>0.99999997635842908</v>
      </c>
      <c r="AQ163" s="64">
        <v>0.99999998938617773</v>
      </c>
      <c r="AR163" s="64">
        <v>0.99999999519350957</v>
      </c>
    </row>
    <row r="165" spans="2:44" x14ac:dyDescent="0.25">
      <c r="B165" s="30" t="s">
        <v>6091</v>
      </c>
      <c r="C165" s="70"/>
      <c r="D165" s="70"/>
      <c r="E165" s="70"/>
      <c r="F165" s="70"/>
      <c r="G165" s="70"/>
      <c r="H165" s="70"/>
      <c r="I165" s="70"/>
      <c r="J165" s="70"/>
      <c r="K165" s="70"/>
      <c r="L165" s="70"/>
      <c r="M165" s="70"/>
      <c r="N165" s="70"/>
      <c r="O165" s="70"/>
      <c r="P165" s="70"/>
      <c r="Q165" s="70"/>
      <c r="R165" s="70"/>
      <c r="S165" s="70"/>
      <c r="T165" s="70"/>
      <c r="U165" s="70"/>
      <c r="V165" s="70"/>
      <c r="X165" s="30" t="s">
        <v>6092</v>
      </c>
      <c r="Y165" s="70"/>
      <c r="Z165" s="70"/>
      <c r="AA165" s="70"/>
      <c r="AB165" s="70"/>
      <c r="AC165" s="70"/>
      <c r="AD165" s="70"/>
      <c r="AE165" s="70"/>
      <c r="AF165" s="70"/>
      <c r="AG165" s="70"/>
      <c r="AH165" s="70"/>
      <c r="AI165" s="70"/>
      <c r="AJ165" s="70"/>
      <c r="AK165" s="70"/>
      <c r="AL165" s="70"/>
      <c r="AM165" s="70"/>
      <c r="AN165" s="70"/>
      <c r="AO165" s="70"/>
      <c r="AP165" s="70"/>
      <c r="AQ165" s="70"/>
      <c r="AR165" s="70"/>
    </row>
    <row r="166" spans="2:44" x14ac:dyDescent="0.25">
      <c r="B166" s="7" t="s">
        <v>6008</v>
      </c>
      <c r="C166" s="50" t="s">
        <v>6010</v>
      </c>
      <c r="D166" s="50" t="s">
        <v>6011</v>
      </c>
      <c r="E166" s="50" t="s">
        <v>6012</v>
      </c>
      <c r="F166" s="50" t="s">
        <v>6013</v>
      </c>
      <c r="G166" s="50" t="s">
        <v>6014</v>
      </c>
      <c r="H166" s="50" t="s">
        <v>6015</v>
      </c>
      <c r="I166" s="50" t="s">
        <v>6016</v>
      </c>
      <c r="J166" s="50" t="s">
        <v>6017</v>
      </c>
      <c r="K166" s="50" t="s">
        <v>6018</v>
      </c>
      <c r="L166" s="50" t="s">
        <v>6019</v>
      </c>
      <c r="M166" s="50" t="s">
        <v>6020</v>
      </c>
      <c r="N166" s="50" t="s">
        <v>6021</v>
      </c>
      <c r="O166" s="50" t="s">
        <v>6022</v>
      </c>
      <c r="P166" s="50" t="s">
        <v>6023</v>
      </c>
      <c r="Q166" s="50" t="s">
        <v>6024</v>
      </c>
      <c r="R166" s="50" t="s">
        <v>6025</v>
      </c>
      <c r="S166" s="50" t="s">
        <v>6026</v>
      </c>
      <c r="T166" s="50" t="s">
        <v>6027</v>
      </c>
      <c r="U166" s="50" t="s">
        <v>6028</v>
      </c>
      <c r="V166" s="50" t="s">
        <v>6029</v>
      </c>
      <c r="X166" s="50" t="s">
        <v>6009</v>
      </c>
      <c r="Y166" s="50" t="s">
        <v>6010</v>
      </c>
      <c r="Z166" s="50" t="s">
        <v>6011</v>
      </c>
      <c r="AA166" s="50" t="s">
        <v>6012</v>
      </c>
      <c r="AB166" s="50" t="s">
        <v>6013</v>
      </c>
      <c r="AC166" s="50" t="s">
        <v>6014</v>
      </c>
      <c r="AD166" s="50" t="s">
        <v>6015</v>
      </c>
      <c r="AE166" s="50" t="s">
        <v>6016</v>
      </c>
      <c r="AF166" s="50" t="s">
        <v>6017</v>
      </c>
      <c r="AG166" s="50" t="s">
        <v>6018</v>
      </c>
      <c r="AH166" s="50" t="s">
        <v>6019</v>
      </c>
      <c r="AI166" s="50" t="s">
        <v>6020</v>
      </c>
      <c r="AJ166" s="50" t="s">
        <v>6021</v>
      </c>
      <c r="AK166" s="50" t="s">
        <v>6022</v>
      </c>
      <c r="AL166" s="50" t="s">
        <v>6023</v>
      </c>
      <c r="AM166" s="50" t="s">
        <v>6024</v>
      </c>
      <c r="AN166" s="50" t="s">
        <v>6025</v>
      </c>
      <c r="AO166" s="50" t="s">
        <v>6026</v>
      </c>
      <c r="AP166" s="50" t="s">
        <v>6027</v>
      </c>
      <c r="AQ166" s="50" t="s">
        <v>6028</v>
      </c>
      <c r="AR166" s="50" t="s">
        <v>6029</v>
      </c>
    </row>
    <row r="167" spans="2:44" x14ac:dyDescent="0.25">
      <c r="B167" t="s">
        <v>517</v>
      </c>
      <c r="C167" s="24">
        <v>0</v>
      </c>
      <c r="D167" s="24">
        <v>0</v>
      </c>
      <c r="E167" s="24">
        <v>0</v>
      </c>
      <c r="F167" s="24">
        <v>0</v>
      </c>
      <c r="G167" s="24">
        <v>0</v>
      </c>
      <c r="H167" s="24">
        <v>0</v>
      </c>
      <c r="I167" s="24">
        <v>0</v>
      </c>
      <c r="J167" s="24">
        <v>0</v>
      </c>
      <c r="K167" s="24">
        <v>0</v>
      </c>
      <c r="L167" s="24">
        <v>0</v>
      </c>
      <c r="M167" s="24">
        <v>0</v>
      </c>
      <c r="N167" s="24">
        <v>0</v>
      </c>
      <c r="O167" s="24">
        <v>0</v>
      </c>
      <c r="P167" s="24">
        <v>0</v>
      </c>
      <c r="Q167" s="24">
        <v>0</v>
      </c>
      <c r="R167" s="24">
        <v>0</v>
      </c>
      <c r="S167" s="24">
        <v>0</v>
      </c>
      <c r="T167" s="24">
        <v>0</v>
      </c>
      <c r="U167" s="24">
        <v>0</v>
      </c>
      <c r="V167" s="24">
        <v>0</v>
      </c>
      <c r="X167" s="24">
        <v>0</v>
      </c>
      <c r="Y167" s="6">
        <v>0</v>
      </c>
      <c r="Z167" s="6">
        <v>0</v>
      </c>
      <c r="AA167" s="6">
        <v>0</v>
      </c>
      <c r="AB167" s="6">
        <v>0</v>
      </c>
      <c r="AC167" s="6">
        <v>0</v>
      </c>
      <c r="AD167" s="6">
        <v>0</v>
      </c>
      <c r="AE167" s="6">
        <v>0</v>
      </c>
      <c r="AF167" s="6">
        <v>0</v>
      </c>
      <c r="AG167" s="6">
        <v>0</v>
      </c>
      <c r="AH167" s="6">
        <v>0</v>
      </c>
      <c r="AI167" s="6">
        <v>0</v>
      </c>
      <c r="AJ167" s="6">
        <v>0</v>
      </c>
      <c r="AK167" s="6">
        <v>0</v>
      </c>
      <c r="AL167" s="6">
        <v>0</v>
      </c>
      <c r="AM167" s="6">
        <v>0</v>
      </c>
      <c r="AN167" s="6">
        <v>0</v>
      </c>
      <c r="AO167" s="6">
        <v>0</v>
      </c>
      <c r="AP167" s="6">
        <v>0</v>
      </c>
      <c r="AQ167" s="6">
        <v>0</v>
      </c>
      <c r="AR167" s="6">
        <v>0</v>
      </c>
    </row>
    <row r="168" spans="2:44" x14ac:dyDescent="0.25">
      <c r="B168" s="91" t="s">
        <v>519</v>
      </c>
      <c r="C168" s="41">
        <v>0</v>
      </c>
      <c r="D168" s="41">
        <v>0</v>
      </c>
      <c r="E168" s="41">
        <v>0</v>
      </c>
      <c r="F168" s="41">
        <v>0</v>
      </c>
      <c r="G168" s="41">
        <v>0</v>
      </c>
      <c r="H168" s="41">
        <v>0</v>
      </c>
      <c r="I168" s="41">
        <v>0</v>
      </c>
      <c r="J168" s="41">
        <v>0</v>
      </c>
      <c r="K168" s="41">
        <v>0</v>
      </c>
      <c r="L168" s="41">
        <v>0</v>
      </c>
      <c r="M168" s="41">
        <v>0</v>
      </c>
      <c r="N168" s="41">
        <v>0</v>
      </c>
      <c r="O168" s="41">
        <v>0</v>
      </c>
      <c r="P168" s="41">
        <v>0</v>
      </c>
      <c r="Q168" s="41">
        <v>0</v>
      </c>
      <c r="R168" s="41">
        <v>0</v>
      </c>
      <c r="S168" s="41">
        <v>0</v>
      </c>
      <c r="T168" s="41">
        <v>0</v>
      </c>
      <c r="U168" s="41">
        <v>0</v>
      </c>
      <c r="V168" s="41">
        <v>0</v>
      </c>
      <c r="X168" s="41">
        <v>0</v>
      </c>
      <c r="Y168" s="64">
        <v>0</v>
      </c>
      <c r="Z168" s="64">
        <v>0</v>
      </c>
      <c r="AA168" s="64">
        <v>0</v>
      </c>
      <c r="AB168" s="64">
        <v>0</v>
      </c>
      <c r="AC168" s="64">
        <v>0</v>
      </c>
      <c r="AD168" s="64">
        <v>0</v>
      </c>
      <c r="AE168" s="64">
        <v>0</v>
      </c>
      <c r="AF168" s="64">
        <v>0</v>
      </c>
      <c r="AG168" s="64">
        <v>0</v>
      </c>
      <c r="AH168" s="64">
        <v>0</v>
      </c>
      <c r="AI168" s="64">
        <v>0</v>
      </c>
      <c r="AJ168" s="64">
        <v>0</v>
      </c>
      <c r="AK168" s="64">
        <v>0</v>
      </c>
      <c r="AL168" s="64">
        <v>0</v>
      </c>
      <c r="AM168" s="64">
        <v>0</v>
      </c>
      <c r="AN168" s="64">
        <v>0</v>
      </c>
      <c r="AO168" s="64">
        <v>0</v>
      </c>
      <c r="AP168" s="64">
        <v>0</v>
      </c>
      <c r="AQ168" s="64">
        <v>0</v>
      </c>
      <c r="AR168" s="64">
        <v>0</v>
      </c>
    </row>
    <row r="169" spans="2:44" x14ac:dyDescent="0.25">
      <c r="B169" t="s">
        <v>521</v>
      </c>
      <c r="C169" s="24">
        <v>59.607377689648892</v>
      </c>
      <c r="D169" s="24">
        <v>62.499747031551756</v>
      </c>
      <c r="E169" s="24">
        <v>62.499999872758217</v>
      </c>
      <c r="F169" s="24">
        <v>62.499999999871804</v>
      </c>
      <c r="G169" s="24">
        <v>62.499999999999794</v>
      </c>
      <c r="H169" s="24">
        <v>62.5</v>
      </c>
      <c r="I169" s="24">
        <v>62.5</v>
      </c>
      <c r="J169" s="24">
        <v>62.5</v>
      </c>
      <c r="K169" s="24">
        <v>62.5</v>
      </c>
      <c r="L169" s="24">
        <v>62.5</v>
      </c>
      <c r="M169" s="24">
        <v>62.5</v>
      </c>
      <c r="N169" s="24">
        <v>62.5</v>
      </c>
      <c r="O169" s="24">
        <v>62.5</v>
      </c>
      <c r="P169" s="24">
        <v>62.5</v>
      </c>
      <c r="Q169" s="24">
        <v>62.5</v>
      </c>
      <c r="R169" s="24">
        <v>62.5</v>
      </c>
      <c r="S169" s="24">
        <v>62.5</v>
      </c>
      <c r="T169" s="24">
        <v>62.5</v>
      </c>
      <c r="U169" s="24">
        <v>62.5</v>
      </c>
      <c r="V169" s="24">
        <v>62.5</v>
      </c>
      <c r="X169" s="24">
        <v>62.5</v>
      </c>
      <c r="Y169" s="6">
        <v>0.95371804303438223</v>
      </c>
      <c r="Z169" s="6">
        <v>0.99999595250482809</v>
      </c>
      <c r="AA169" s="6">
        <v>0.99999999796413142</v>
      </c>
      <c r="AB169" s="6">
        <v>0.99999999999794886</v>
      </c>
      <c r="AC169" s="6">
        <v>0.99999999999999667</v>
      </c>
      <c r="AD169" s="6">
        <v>1</v>
      </c>
      <c r="AE169" s="6">
        <v>1</v>
      </c>
      <c r="AF169" s="6">
        <v>1</v>
      </c>
      <c r="AG169" s="6">
        <v>1</v>
      </c>
      <c r="AH169" s="6">
        <v>1</v>
      </c>
      <c r="AI169" s="6">
        <v>1</v>
      </c>
      <c r="AJ169" s="6">
        <v>1</v>
      </c>
      <c r="AK169" s="6">
        <v>1</v>
      </c>
      <c r="AL169" s="6">
        <v>1</v>
      </c>
      <c r="AM169" s="6">
        <v>1</v>
      </c>
      <c r="AN169" s="6">
        <v>1</v>
      </c>
      <c r="AO169" s="6">
        <v>1</v>
      </c>
      <c r="AP169" s="6">
        <v>1</v>
      </c>
      <c r="AQ169" s="6">
        <v>1</v>
      </c>
      <c r="AR169" s="6">
        <v>1</v>
      </c>
    </row>
    <row r="170" spans="2:44" x14ac:dyDescent="0.25">
      <c r="B170" s="91" t="s">
        <v>523</v>
      </c>
      <c r="C170" s="41">
        <v>115.52410326769059</v>
      </c>
      <c r="D170" s="41">
        <v>118.74971214484466</v>
      </c>
      <c r="E170" s="41">
        <v>118.74999985351226</v>
      </c>
      <c r="F170" s="41">
        <v>118.74999999985111</v>
      </c>
      <c r="G170" s="41">
        <v>118.74999999999974</v>
      </c>
      <c r="H170" s="41">
        <v>118.74999999999997</v>
      </c>
      <c r="I170" s="41">
        <v>118.74999999999997</v>
      </c>
      <c r="J170" s="41">
        <v>118.74999999999997</v>
      </c>
      <c r="K170" s="41">
        <v>118.74999999999997</v>
      </c>
      <c r="L170" s="41">
        <v>118.74999999999997</v>
      </c>
      <c r="M170" s="41">
        <v>118.74999999999997</v>
      </c>
      <c r="N170" s="41">
        <v>118.74999999999997</v>
      </c>
      <c r="O170" s="41">
        <v>118.74999999999997</v>
      </c>
      <c r="P170" s="41">
        <v>118.74999999999997</v>
      </c>
      <c r="Q170" s="41">
        <v>118.74999999999997</v>
      </c>
      <c r="R170" s="41">
        <v>118.74999999999997</v>
      </c>
      <c r="S170" s="41">
        <v>118.74999999999997</v>
      </c>
      <c r="T170" s="41">
        <v>118.74999999999997</v>
      </c>
      <c r="U170" s="41">
        <v>118.74999999999997</v>
      </c>
      <c r="V170" s="41">
        <v>118.74999999999997</v>
      </c>
      <c r="X170" s="41">
        <v>118.74999999999997</v>
      </c>
      <c r="Y170" s="64">
        <v>0.97283455383318418</v>
      </c>
      <c r="Z170" s="64">
        <v>0.99999757595658689</v>
      </c>
      <c r="AA170" s="64">
        <v>0.99999999876641932</v>
      </c>
      <c r="AB170" s="64">
        <v>0.99999999999874645</v>
      </c>
      <c r="AC170" s="64">
        <v>0.99999999999999811</v>
      </c>
      <c r="AD170" s="64">
        <v>1</v>
      </c>
      <c r="AE170" s="64">
        <v>1</v>
      </c>
      <c r="AF170" s="64">
        <v>1</v>
      </c>
      <c r="AG170" s="64">
        <v>1</v>
      </c>
      <c r="AH170" s="64">
        <v>1</v>
      </c>
      <c r="AI170" s="64">
        <v>1</v>
      </c>
      <c r="AJ170" s="64">
        <v>1</v>
      </c>
      <c r="AK170" s="64">
        <v>1</v>
      </c>
      <c r="AL170" s="64">
        <v>1</v>
      </c>
      <c r="AM170" s="64">
        <v>1</v>
      </c>
      <c r="AN170" s="64">
        <v>1</v>
      </c>
      <c r="AO170" s="64">
        <v>1</v>
      </c>
      <c r="AP170" s="64">
        <v>1</v>
      </c>
      <c r="AQ170" s="64">
        <v>1</v>
      </c>
      <c r="AR170" s="64">
        <v>1</v>
      </c>
    </row>
    <row r="171" spans="2:44" x14ac:dyDescent="0.25">
      <c r="B171" t="s">
        <v>525</v>
      </c>
      <c r="C171" s="24">
        <v>127.2185702398846</v>
      </c>
      <c r="D171" s="24">
        <v>131.2496422726654</v>
      </c>
      <c r="E171" s="24">
        <v>131.24999981853674</v>
      </c>
      <c r="F171" s="24">
        <v>131.24999999981603</v>
      </c>
      <c r="G171" s="24">
        <v>131.24999999999972</v>
      </c>
      <c r="H171" s="24">
        <v>131.25</v>
      </c>
      <c r="I171" s="24">
        <v>131.25</v>
      </c>
      <c r="J171" s="24">
        <v>131.25</v>
      </c>
      <c r="K171" s="24">
        <v>131.25</v>
      </c>
      <c r="L171" s="24">
        <v>131.25</v>
      </c>
      <c r="M171" s="24">
        <v>131.25</v>
      </c>
      <c r="N171" s="24">
        <v>131.25</v>
      </c>
      <c r="O171" s="24">
        <v>131.25</v>
      </c>
      <c r="P171" s="24">
        <v>131.25</v>
      </c>
      <c r="Q171" s="24">
        <v>131.25</v>
      </c>
      <c r="R171" s="24">
        <v>131.25</v>
      </c>
      <c r="S171" s="24">
        <v>131.25</v>
      </c>
      <c r="T171" s="24">
        <v>131.25</v>
      </c>
      <c r="U171" s="24">
        <v>131.25</v>
      </c>
      <c r="V171" s="24">
        <v>131.25</v>
      </c>
      <c r="X171" s="24">
        <v>131.25</v>
      </c>
      <c r="Y171" s="6">
        <v>0.96928434468483504</v>
      </c>
      <c r="Z171" s="6">
        <v>0.99999727445840303</v>
      </c>
      <c r="AA171" s="6">
        <v>0.99999999861742273</v>
      </c>
      <c r="AB171" s="6">
        <v>0.99999999999859834</v>
      </c>
      <c r="AC171" s="6">
        <v>0.99999999999999778</v>
      </c>
      <c r="AD171" s="6">
        <v>1</v>
      </c>
      <c r="AE171" s="6">
        <v>1</v>
      </c>
      <c r="AF171" s="6">
        <v>1</v>
      </c>
      <c r="AG171" s="6">
        <v>1</v>
      </c>
      <c r="AH171" s="6">
        <v>1</v>
      </c>
      <c r="AI171" s="6">
        <v>1</v>
      </c>
      <c r="AJ171" s="6">
        <v>1</v>
      </c>
      <c r="AK171" s="6">
        <v>1</v>
      </c>
      <c r="AL171" s="6">
        <v>1</v>
      </c>
      <c r="AM171" s="6">
        <v>1</v>
      </c>
      <c r="AN171" s="6">
        <v>1</v>
      </c>
      <c r="AO171" s="6">
        <v>1</v>
      </c>
      <c r="AP171" s="6">
        <v>1</v>
      </c>
      <c r="AQ171" s="6">
        <v>1</v>
      </c>
      <c r="AR171" s="6">
        <v>1</v>
      </c>
    </row>
    <row r="172" spans="2:44" x14ac:dyDescent="0.25">
      <c r="B172" s="91" t="s">
        <v>527</v>
      </c>
      <c r="C172" s="41">
        <v>163.66402255088124</v>
      </c>
      <c r="D172" s="41">
        <v>168.74954832706536</v>
      </c>
      <c r="E172" s="41">
        <v>168.74999977077314</v>
      </c>
      <c r="F172" s="41">
        <v>168.74999999976751</v>
      </c>
      <c r="G172" s="41">
        <v>168.7499999999996</v>
      </c>
      <c r="H172" s="41">
        <v>168.74999999999997</v>
      </c>
      <c r="I172" s="41">
        <v>168.74999999999997</v>
      </c>
      <c r="J172" s="41">
        <v>168.74999999999997</v>
      </c>
      <c r="K172" s="41">
        <v>168.74999999999997</v>
      </c>
      <c r="L172" s="41">
        <v>168.74999999999997</v>
      </c>
      <c r="M172" s="41">
        <v>168.74999999999997</v>
      </c>
      <c r="N172" s="41">
        <v>168.74999999999997</v>
      </c>
      <c r="O172" s="41">
        <v>168.74999999999997</v>
      </c>
      <c r="P172" s="41">
        <v>168.74999999999997</v>
      </c>
      <c r="Q172" s="41">
        <v>168.74999999999997</v>
      </c>
      <c r="R172" s="41">
        <v>168.74999999999997</v>
      </c>
      <c r="S172" s="41">
        <v>168.74999999999997</v>
      </c>
      <c r="T172" s="41">
        <v>168.74999999999997</v>
      </c>
      <c r="U172" s="41">
        <v>168.74999999999997</v>
      </c>
      <c r="V172" s="41">
        <v>168.74999999999997</v>
      </c>
      <c r="X172" s="41">
        <v>168.74999999999997</v>
      </c>
      <c r="Y172" s="64">
        <v>0.96986087437559276</v>
      </c>
      <c r="Z172" s="64">
        <v>0.99999732341964676</v>
      </c>
      <c r="AA172" s="64">
        <v>0.99999999864161881</v>
      </c>
      <c r="AB172" s="64">
        <v>0.99999999999862244</v>
      </c>
      <c r="AC172" s="64">
        <v>0.99999999999999778</v>
      </c>
      <c r="AD172" s="64">
        <v>1</v>
      </c>
      <c r="AE172" s="64">
        <v>1</v>
      </c>
      <c r="AF172" s="64">
        <v>1</v>
      </c>
      <c r="AG172" s="64">
        <v>1</v>
      </c>
      <c r="AH172" s="64">
        <v>1</v>
      </c>
      <c r="AI172" s="64">
        <v>1</v>
      </c>
      <c r="AJ172" s="64">
        <v>1</v>
      </c>
      <c r="AK172" s="64">
        <v>1</v>
      </c>
      <c r="AL172" s="64">
        <v>1</v>
      </c>
      <c r="AM172" s="64">
        <v>1</v>
      </c>
      <c r="AN172" s="64">
        <v>1</v>
      </c>
      <c r="AO172" s="64">
        <v>1</v>
      </c>
      <c r="AP172" s="64">
        <v>1</v>
      </c>
      <c r="AQ172" s="64">
        <v>1</v>
      </c>
      <c r="AR172" s="64">
        <v>1</v>
      </c>
    </row>
    <row r="173" spans="2:44" x14ac:dyDescent="0.25">
      <c r="B173" t="s">
        <v>529</v>
      </c>
      <c r="C173" s="24">
        <v>200.10947486187789</v>
      </c>
      <c r="D173" s="24">
        <v>206.24945438146531</v>
      </c>
      <c r="E173" s="24">
        <v>206.24999972300961</v>
      </c>
      <c r="F173" s="24">
        <v>206.24999999971902</v>
      </c>
      <c r="G173" s="24">
        <v>206.24999999999955</v>
      </c>
      <c r="H173" s="24">
        <v>206.25</v>
      </c>
      <c r="I173" s="24">
        <v>206.25</v>
      </c>
      <c r="J173" s="24">
        <v>206.25</v>
      </c>
      <c r="K173" s="24">
        <v>206.25</v>
      </c>
      <c r="L173" s="24">
        <v>206.25</v>
      </c>
      <c r="M173" s="24">
        <v>206.25</v>
      </c>
      <c r="N173" s="24">
        <v>206.25</v>
      </c>
      <c r="O173" s="24">
        <v>206.25</v>
      </c>
      <c r="P173" s="24">
        <v>206.25</v>
      </c>
      <c r="Q173" s="24">
        <v>206.25</v>
      </c>
      <c r="R173" s="24">
        <v>206.25</v>
      </c>
      <c r="S173" s="24">
        <v>206.25</v>
      </c>
      <c r="T173" s="24">
        <v>206.25</v>
      </c>
      <c r="U173" s="24">
        <v>206.25</v>
      </c>
      <c r="V173" s="24">
        <v>206.25</v>
      </c>
      <c r="X173" s="24">
        <v>206.25</v>
      </c>
      <c r="Y173" s="6">
        <v>0.97022775690607455</v>
      </c>
      <c r="Z173" s="6">
        <v>0.9999973545768015</v>
      </c>
      <c r="AA173" s="6">
        <v>0.99999999865701628</v>
      </c>
      <c r="AB173" s="6">
        <v>0.99999999999863765</v>
      </c>
      <c r="AC173" s="6">
        <v>0.99999999999999778</v>
      </c>
      <c r="AD173" s="6">
        <v>1</v>
      </c>
      <c r="AE173" s="6">
        <v>1</v>
      </c>
      <c r="AF173" s="6">
        <v>1</v>
      </c>
      <c r="AG173" s="6">
        <v>1</v>
      </c>
      <c r="AH173" s="6">
        <v>1</v>
      </c>
      <c r="AI173" s="6">
        <v>1</v>
      </c>
      <c r="AJ173" s="6">
        <v>1</v>
      </c>
      <c r="AK173" s="6">
        <v>1</v>
      </c>
      <c r="AL173" s="6">
        <v>1</v>
      </c>
      <c r="AM173" s="6">
        <v>1</v>
      </c>
      <c r="AN173" s="6">
        <v>1</v>
      </c>
      <c r="AO173" s="6">
        <v>1</v>
      </c>
      <c r="AP173" s="6">
        <v>1</v>
      </c>
      <c r="AQ173" s="6">
        <v>1</v>
      </c>
      <c r="AR173" s="6">
        <v>1</v>
      </c>
    </row>
    <row r="174" spans="2:44" x14ac:dyDescent="0.25">
      <c r="B174" s="91" t="s">
        <v>531</v>
      </c>
      <c r="C174" s="41">
        <v>236.55492717287453</v>
      </c>
      <c r="D174" s="41">
        <v>243.74936043586524</v>
      </c>
      <c r="E174" s="41">
        <v>243.74999967524602</v>
      </c>
      <c r="F174" s="41">
        <v>243.74999999967048</v>
      </c>
      <c r="G174" s="41">
        <v>243.74999999999946</v>
      </c>
      <c r="H174" s="41">
        <v>243.74999999999997</v>
      </c>
      <c r="I174" s="41">
        <v>243.74999999999997</v>
      </c>
      <c r="J174" s="41">
        <v>243.74999999999997</v>
      </c>
      <c r="K174" s="41">
        <v>243.74999999999997</v>
      </c>
      <c r="L174" s="41">
        <v>243.74999999999997</v>
      </c>
      <c r="M174" s="41">
        <v>243.74999999999997</v>
      </c>
      <c r="N174" s="41">
        <v>243.74999999999997</v>
      </c>
      <c r="O174" s="41">
        <v>243.74999999999997</v>
      </c>
      <c r="P174" s="41">
        <v>243.74999999999997</v>
      </c>
      <c r="Q174" s="41">
        <v>243.74999999999997</v>
      </c>
      <c r="R174" s="41">
        <v>243.74999999999997</v>
      </c>
      <c r="S174" s="41">
        <v>243.74999999999997</v>
      </c>
      <c r="T174" s="41">
        <v>243.74999999999997</v>
      </c>
      <c r="U174" s="41">
        <v>243.74999999999997</v>
      </c>
      <c r="V174" s="41">
        <v>243.74999999999997</v>
      </c>
      <c r="X174" s="41">
        <v>243.74999999999997</v>
      </c>
      <c r="Y174" s="64">
        <v>0.97048175250410074</v>
      </c>
      <c r="Z174" s="64">
        <v>0.99999737614713957</v>
      </c>
      <c r="AA174" s="64">
        <v>0.99999999866767608</v>
      </c>
      <c r="AB174" s="64">
        <v>0.99999999999864819</v>
      </c>
      <c r="AC174" s="64">
        <v>0.99999999999999789</v>
      </c>
      <c r="AD174" s="64">
        <v>1</v>
      </c>
      <c r="AE174" s="64">
        <v>1</v>
      </c>
      <c r="AF174" s="64">
        <v>1</v>
      </c>
      <c r="AG174" s="64">
        <v>1</v>
      </c>
      <c r="AH174" s="64">
        <v>1</v>
      </c>
      <c r="AI174" s="64">
        <v>1</v>
      </c>
      <c r="AJ174" s="64">
        <v>1</v>
      </c>
      <c r="AK174" s="64">
        <v>1</v>
      </c>
      <c r="AL174" s="64">
        <v>1</v>
      </c>
      <c r="AM174" s="64">
        <v>1</v>
      </c>
      <c r="AN174" s="64">
        <v>1</v>
      </c>
      <c r="AO174" s="64">
        <v>1</v>
      </c>
      <c r="AP174" s="64">
        <v>1</v>
      </c>
      <c r="AQ174" s="64">
        <v>1</v>
      </c>
      <c r="AR174" s="64">
        <v>1</v>
      </c>
    </row>
    <row r="175" spans="2:44" x14ac:dyDescent="0.25">
      <c r="B175" t="s">
        <v>533</v>
      </c>
      <c r="C175" s="24">
        <v>237.23595287008186</v>
      </c>
      <c r="D175" s="24">
        <v>243.74941827133418</v>
      </c>
      <c r="E175" s="24">
        <v>243.74999970382751</v>
      </c>
      <c r="F175" s="24">
        <v>243.7499999996989</v>
      </c>
      <c r="G175" s="24">
        <v>243.74999999999952</v>
      </c>
      <c r="H175" s="24">
        <v>243.75</v>
      </c>
      <c r="I175" s="24">
        <v>243.75</v>
      </c>
      <c r="J175" s="24">
        <v>243.75</v>
      </c>
      <c r="K175" s="24">
        <v>243.75</v>
      </c>
      <c r="L175" s="24">
        <v>243.75</v>
      </c>
      <c r="M175" s="24">
        <v>243.75</v>
      </c>
      <c r="N175" s="24">
        <v>243.75</v>
      </c>
      <c r="O175" s="24">
        <v>243.75</v>
      </c>
      <c r="P175" s="24">
        <v>243.75</v>
      </c>
      <c r="Q175" s="24">
        <v>243.75</v>
      </c>
      <c r="R175" s="24">
        <v>243.75</v>
      </c>
      <c r="S175" s="24">
        <v>243.75</v>
      </c>
      <c r="T175" s="24">
        <v>243.75</v>
      </c>
      <c r="U175" s="24">
        <v>243.75</v>
      </c>
      <c r="V175" s="24">
        <v>243.75</v>
      </c>
      <c r="X175" s="24">
        <v>243.75</v>
      </c>
      <c r="Y175" s="6">
        <v>0.97327570408238717</v>
      </c>
      <c r="Z175" s="6">
        <v>0.99999761342085813</v>
      </c>
      <c r="AA175" s="6">
        <v>0.9999999987849334</v>
      </c>
      <c r="AB175" s="6">
        <v>0.99999999999876477</v>
      </c>
      <c r="AC175" s="6">
        <v>0.999999999999998</v>
      </c>
      <c r="AD175" s="6">
        <v>1</v>
      </c>
      <c r="AE175" s="6">
        <v>1</v>
      </c>
      <c r="AF175" s="6">
        <v>1</v>
      </c>
      <c r="AG175" s="6">
        <v>1</v>
      </c>
      <c r="AH175" s="6">
        <v>1</v>
      </c>
      <c r="AI175" s="6">
        <v>1</v>
      </c>
      <c r="AJ175" s="6">
        <v>1</v>
      </c>
      <c r="AK175" s="6">
        <v>1</v>
      </c>
      <c r="AL175" s="6">
        <v>1</v>
      </c>
      <c r="AM175" s="6">
        <v>1</v>
      </c>
      <c r="AN175" s="6">
        <v>1</v>
      </c>
      <c r="AO175" s="6">
        <v>1</v>
      </c>
      <c r="AP175" s="6">
        <v>1</v>
      </c>
      <c r="AQ175" s="6">
        <v>1</v>
      </c>
      <c r="AR175" s="6">
        <v>1</v>
      </c>
    </row>
    <row r="176" spans="2:44" x14ac:dyDescent="0.25">
      <c r="B176" s="91" t="s">
        <v>535</v>
      </c>
      <c r="C176" s="41">
        <v>254.4371404797692</v>
      </c>
      <c r="D176" s="41">
        <v>262.4992845453308</v>
      </c>
      <c r="E176" s="41">
        <v>262.49999963707347</v>
      </c>
      <c r="F176" s="41">
        <v>262.49999999963205</v>
      </c>
      <c r="G176" s="41">
        <v>262.49999999999943</v>
      </c>
      <c r="H176" s="41">
        <v>262.5</v>
      </c>
      <c r="I176" s="41">
        <v>262.5</v>
      </c>
      <c r="J176" s="41">
        <v>262.5</v>
      </c>
      <c r="K176" s="41">
        <v>262.5</v>
      </c>
      <c r="L176" s="41">
        <v>262.5</v>
      </c>
      <c r="M176" s="41">
        <v>262.5</v>
      </c>
      <c r="N176" s="41">
        <v>262.5</v>
      </c>
      <c r="O176" s="41">
        <v>262.5</v>
      </c>
      <c r="P176" s="41">
        <v>262.5</v>
      </c>
      <c r="Q176" s="41">
        <v>262.5</v>
      </c>
      <c r="R176" s="41">
        <v>262.5</v>
      </c>
      <c r="S176" s="41">
        <v>262.5</v>
      </c>
      <c r="T176" s="41">
        <v>262.5</v>
      </c>
      <c r="U176" s="41">
        <v>262.5</v>
      </c>
      <c r="V176" s="41">
        <v>262.5</v>
      </c>
      <c r="X176" s="41">
        <v>262.5</v>
      </c>
      <c r="Y176" s="64">
        <v>0.96928434468483504</v>
      </c>
      <c r="Z176" s="64">
        <v>0.99999727445840303</v>
      </c>
      <c r="AA176" s="64">
        <v>0.99999999861742273</v>
      </c>
      <c r="AB176" s="64">
        <v>0.99999999999859834</v>
      </c>
      <c r="AC176" s="64">
        <v>0.99999999999999778</v>
      </c>
      <c r="AD176" s="64">
        <v>1</v>
      </c>
      <c r="AE176" s="64">
        <v>1</v>
      </c>
      <c r="AF176" s="64">
        <v>1</v>
      </c>
      <c r="AG176" s="64">
        <v>1</v>
      </c>
      <c r="AH176" s="64">
        <v>1</v>
      </c>
      <c r="AI176" s="64">
        <v>1</v>
      </c>
      <c r="AJ176" s="64">
        <v>1</v>
      </c>
      <c r="AK176" s="64">
        <v>1</v>
      </c>
      <c r="AL176" s="64">
        <v>1</v>
      </c>
      <c r="AM176" s="64">
        <v>1</v>
      </c>
      <c r="AN176" s="64">
        <v>1</v>
      </c>
      <c r="AO176" s="64">
        <v>1</v>
      </c>
      <c r="AP176" s="64">
        <v>1</v>
      </c>
      <c r="AQ176" s="64">
        <v>1</v>
      </c>
      <c r="AR176" s="64">
        <v>1</v>
      </c>
    </row>
    <row r="177" spans="2:44" x14ac:dyDescent="0.25">
      <c r="B177" t="s">
        <v>537</v>
      </c>
      <c r="C177" s="24">
        <v>327.32804510176248</v>
      </c>
      <c r="D177" s="24">
        <v>337.49909665413071</v>
      </c>
      <c r="E177" s="24">
        <v>337.49999954154629</v>
      </c>
      <c r="F177" s="24">
        <v>337.49999999953502</v>
      </c>
      <c r="G177" s="24">
        <v>337.4999999999992</v>
      </c>
      <c r="H177" s="24">
        <v>337.49999999999994</v>
      </c>
      <c r="I177" s="24">
        <v>337.49999999999994</v>
      </c>
      <c r="J177" s="24">
        <v>337.49999999999994</v>
      </c>
      <c r="K177" s="24">
        <v>337.49999999999994</v>
      </c>
      <c r="L177" s="24">
        <v>337.49999999999994</v>
      </c>
      <c r="M177" s="24">
        <v>337.49999999999994</v>
      </c>
      <c r="N177" s="24">
        <v>337.49999999999994</v>
      </c>
      <c r="O177" s="24">
        <v>337.49999999999994</v>
      </c>
      <c r="P177" s="24">
        <v>337.49999999999994</v>
      </c>
      <c r="Q177" s="24">
        <v>337.49999999999994</v>
      </c>
      <c r="R177" s="24">
        <v>337.49999999999994</v>
      </c>
      <c r="S177" s="24">
        <v>337.49999999999994</v>
      </c>
      <c r="T177" s="24">
        <v>337.49999999999994</v>
      </c>
      <c r="U177" s="24">
        <v>337.49999999999994</v>
      </c>
      <c r="V177" s="24">
        <v>337.49999999999994</v>
      </c>
      <c r="X177" s="24">
        <v>337.49999999999994</v>
      </c>
      <c r="Y177" s="6">
        <v>0.96986087437559276</v>
      </c>
      <c r="Z177" s="6">
        <v>0.99999732341964676</v>
      </c>
      <c r="AA177" s="6">
        <v>0.99999999864161881</v>
      </c>
      <c r="AB177" s="6">
        <v>0.99999999999862244</v>
      </c>
      <c r="AC177" s="6">
        <v>0.99999999999999778</v>
      </c>
      <c r="AD177" s="6">
        <v>1</v>
      </c>
      <c r="AE177" s="6">
        <v>1</v>
      </c>
      <c r="AF177" s="6">
        <v>1</v>
      </c>
      <c r="AG177" s="6">
        <v>1</v>
      </c>
      <c r="AH177" s="6">
        <v>1</v>
      </c>
      <c r="AI177" s="6">
        <v>1</v>
      </c>
      <c r="AJ177" s="6">
        <v>1</v>
      </c>
      <c r="AK177" s="6">
        <v>1</v>
      </c>
      <c r="AL177" s="6">
        <v>1</v>
      </c>
      <c r="AM177" s="6">
        <v>1</v>
      </c>
      <c r="AN177" s="6">
        <v>1</v>
      </c>
      <c r="AO177" s="6">
        <v>1</v>
      </c>
      <c r="AP177" s="6">
        <v>1</v>
      </c>
      <c r="AQ177" s="6">
        <v>1</v>
      </c>
      <c r="AR177" s="6">
        <v>1</v>
      </c>
    </row>
    <row r="178" spans="2:44" x14ac:dyDescent="0.25">
      <c r="B178" s="91" t="s">
        <v>539</v>
      </c>
      <c r="C178" s="41">
        <v>400.21894972375577</v>
      </c>
      <c r="D178" s="41">
        <v>412.49890876293063</v>
      </c>
      <c r="E178" s="41">
        <v>412.49999944601922</v>
      </c>
      <c r="F178" s="41">
        <v>412.49999999943805</v>
      </c>
      <c r="G178" s="41">
        <v>412.49999999999909</v>
      </c>
      <c r="H178" s="41">
        <v>412.5</v>
      </c>
      <c r="I178" s="41">
        <v>412.5</v>
      </c>
      <c r="J178" s="41">
        <v>412.5</v>
      </c>
      <c r="K178" s="41">
        <v>412.5</v>
      </c>
      <c r="L178" s="41">
        <v>412.5</v>
      </c>
      <c r="M178" s="41">
        <v>412.5</v>
      </c>
      <c r="N178" s="41">
        <v>412.5</v>
      </c>
      <c r="O178" s="41">
        <v>412.5</v>
      </c>
      <c r="P178" s="41">
        <v>412.5</v>
      </c>
      <c r="Q178" s="41">
        <v>412.5</v>
      </c>
      <c r="R178" s="41">
        <v>412.5</v>
      </c>
      <c r="S178" s="41">
        <v>412.5</v>
      </c>
      <c r="T178" s="41">
        <v>412.5</v>
      </c>
      <c r="U178" s="41">
        <v>412.5</v>
      </c>
      <c r="V178" s="41">
        <v>412.5</v>
      </c>
      <c r="X178" s="41">
        <v>412.5</v>
      </c>
      <c r="Y178" s="64">
        <v>0.97022775690607455</v>
      </c>
      <c r="Z178" s="64">
        <v>0.9999973545768015</v>
      </c>
      <c r="AA178" s="64">
        <v>0.99999999865701628</v>
      </c>
      <c r="AB178" s="64">
        <v>0.99999999999863765</v>
      </c>
      <c r="AC178" s="64">
        <v>0.99999999999999778</v>
      </c>
      <c r="AD178" s="64">
        <v>1</v>
      </c>
      <c r="AE178" s="64">
        <v>1</v>
      </c>
      <c r="AF178" s="64">
        <v>1</v>
      </c>
      <c r="AG178" s="64">
        <v>1</v>
      </c>
      <c r="AH178" s="64">
        <v>1</v>
      </c>
      <c r="AI178" s="64">
        <v>1</v>
      </c>
      <c r="AJ178" s="64">
        <v>1</v>
      </c>
      <c r="AK178" s="64">
        <v>1</v>
      </c>
      <c r="AL178" s="64">
        <v>1</v>
      </c>
      <c r="AM178" s="64">
        <v>1</v>
      </c>
      <c r="AN178" s="64">
        <v>1</v>
      </c>
      <c r="AO178" s="64">
        <v>1</v>
      </c>
      <c r="AP178" s="64">
        <v>1</v>
      </c>
      <c r="AQ178" s="64">
        <v>1</v>
      </c>
      <c r="AR178" s="64">
        <v>1</v>
      </c>
    </row>
    <row r="179" spans="2:44" x14ac:dyDescent="0.25">
      <c r="B179" t="s">
        <v>541</v>
      </c>
      <c r="C179" s="24">
        <v>473.10985434574906</v>
      </c>
      <c r="D179" s="24">
        <v>487.49872087173048</v>
      </c>
      <c r="E179" s="24">
        <v>487.49999935049203</v>
      </c>
      <c r="F179" s="24">
        <v>487.49999999934096</v>
      </c>
      <c r="G179" s="24">
        <v>487.49999999999892</v>
      </c>
      <c r="H179" s="24">
        <v>487.49999999999994</v>
      </c>
      <c r="I179" s="24">
        <v>487.49999999999994</v>
      </c>
      <c r="J179" s="24">
        <v>487.49999999999994</v>
      </c>
      <c r="K179" s="24">
        <v>487.49999999999994</v>
      </c>
      <c r="L179" s="24">
        <v>487.49999999999994</v>
      </c>
      <c r="M179" s="24">
        <v>487.49999999999994</v>
      </c>
      <c r="N179" s="24">
        <v>487.49999999999994</v>
      </c>
      <c r="O179" s="24">
        <v>487.49999999999994</v>
      </c>
      <c r="P179" s="24">
        <v>487.49999999999994</v>
      </c>
      <c r="Q179" s="24">
        <v>487.49999999999994</v>
      </c>
      <c r="R179" s="24">
        <v>487.49999999999994</v>
      </c>
      <c r="S179" s="24">
        <v>487.49999999999994</v>
      </c>
      <c r="T179" s="24">
        <v>487.49999999999994</v>
      </c>
      <c r="U179" s="24">
        <v>487.49999999999994</v>
      </c>
      <c r="V179" s="24">
        <v>487.49999999999994</v>
      </c>
      <c r="X179" s="24">
        <v>487.49999999999994</v>
      </c>
      <c r="Y179" s="6">
        <v>0.97048175250410074</v>
      </c>
      <c r="Z179" s="6">
        <v>0.99999737614713957</v>
      </c>
      <c r="AA179" s="6">
        <v>0.99999999866767608</v>
      </c>
      <c r="AB179" s="6">
        <v>0.99999999999864819</v>
      </c>
      <c r="AC179" s="6">
        <v>0.99999999999999789</v>
      </c>
      <c r="AD179" s="6">
        <v>1</v>
      </c>
      <c r="AE179" s="6">
        <v>1</v>
      </c>
      <c r="AF179" s="6">
        <v>1</v>
      </c>
      <c r="AG179" s="6">
        <v>1</v>
      </c>
      <c r="AH179" s="6">
        <v>1</v>
      </c>
      <c r="AI179" s="6">
        <v>1</v>
      </c>
      <c r="AJ179" s="6">
        <v>1</v>
      </c>
      <c r="AK179" s="6">
        <v>1</v>
      </c>
      <c r="AL179" s="6">
        <v>1</v>
      </c>
      <c r="AM179" s="6">
        <v>1</v>
      </c>
      <c r="AN179" s="6">
        <v>1</v>
      </c>
      <c r="AO179" s="6">
        <v>1</v>
      </c>
      <c r="AP179" s="6">
        <v>1</v>
      </c>
      <c r="AQ179" s="6">
        <v>1</v>
      </c>
      <c r="AR179" s="6">
        <v>1</v>
      </c>
    </row>
    <row r="180" spans="2:44" x14ac:dyDescent="0.25">
      <c r="B180" s="91" t="s">
        <v>543</v>
      </c>
      <c r="C180" s="41">
        <v>474.47190574016372</v>
      </c>
      <c r="D180" s="41">
        <v>487.49883654266836</v>
      </c>
      <c r="E180" s="41">
        <v>487.49999940765503</v>
      </c>
      <c r="F180" s="41">
        <v>487.4999999993978</v>
      </c>
      <c r="G180" s="41">
        <v>487.49999999999903</v>
      </c>
      <c r="H180" s="41">
        <v>487.5</v>
      </c>
      <c r="I180" s="41">
        <v>487.5</v>
      </c>
      <c r="J180" s="41">
        <v>487.5</v>
      </c>
      <c r="K180" s="41">
        <v>487.5</v>
      </c>
      <c r="L180" s="41">
        <v>487.5</v>
      </c>
      <c r="M180" s="41">
        <v>487.5</v>
      </c>
      <c r="N180" s="41">
        <v>487.5</v>
      </c>
      <c r="O180" s="41">
        <v>487.5</v>
      </c>
      <c r="P180" s="41">
        <v>487.5</v>
      </c>
      <c r="Q180" s="41">
        <v>487.5</v>
      </c>
      <c r="R180" s="41">
        <v>487.5</v>
      </c>
      <c r="S180" s="41">
        <v>487.5</v>
      </c>
      <c r="T180" s="41">
        <v>487.5</v>
      </c>
      <c r="U180" s="41">
        <v>487.5</v>
      </c>
      <c r="V180" s="41">
        <v>487.5</v>
      </c>
      <c r="X180" s="41">
        <v>487.5</v>
      </c>
      <c r="Y180" s="64">
        <v>0.97327570408238717</v>
      </c>
      <c r="Z180" s="64">
        <v>0.99999761342085813</v>
      </c>
      <c r="AA180" s="64">
        <v>0.9999999987849334</v>
      </c>
      <c r="AB180" s="64">
        <v>0.99999999999876477</v>
      </c>
      <c r="AC180" s="64">
        <v>0.999999999999998</v>
      </c>
      <c r="AD180" s="64">
        <v>1</v>
      </c>
      <c r="AE180" s="64">
        <v>1</v>
      </c>
      <c r="AF180" s="64">
        <v>1</v>
      </c>
      <c r="AG180" s="64">
        <v>1</v>
      </c>
      <c r="AH180" s="64">
        <v>1</v>
      </c>
      <c r="AI180" s="64">
        <v>1</v>
      </c>
      <c r="AJ180" s="64">
        <v>1</v>
      </c>
      <c r="AK180" s="64">
        <v>1</v>
      </c>
      <c r="AL180" s="64">
        <v>1</v>
      </c>
      <c r="AM180" s="64">
        <v>1</v>
      </c>
      <c r="AN180" s="64">
        <v>1</v>
      </c>
      <c r="AO180" s="64">
        <v>1</v>
      </c>
      <c r="AP180" s="64">
        <v>1</v>
      </c>
      <c r="AQ180" s="64">
        <v>1</v>
      </c>
      <c r="AR180" s="64">
        <v>1</v>
      </c>
    </row>
    <row r="181" spans="2:44" x14ac:dyDescent="0.25">
      <c r="B181" t="s">
        <v>545</v>
      </c>
      <c r="C181" s="24">
        <v>508.8742809595384</v>
      </c>
      <c r="D181" s="24">
        <v>524.99856909066159</v>
      </c>
      <c r="E181" s="24">
        <v>524.99999927414694</v>
      </c>
      <c r="F181" s="24">
        <v>524.99999999926411</v>
      </c>
      <c r="G181" s="24">
        <v>524.99999999999886</v>
      </c>
      <c r="H181" s="24">
        <v>525</v>
      </c>
      <c r="I181" s="24">
        <v>525</v>
      </c>
      <c r="J181" s="24">
        <v>525</v>
      </c>
      <c r="K181" s="24">
        <v>525</v>
      </c>
      <c r="L181" s="24">
        <v>525</v>
      </c>
      <c r="M181" s="24">
        <v>525</v>
      </c>
      <c r="N181" s="24">
        <v>525</v>
      </c>
      <c r="O181" s="24">
        <v>525</v>
      </c>
      <c r="P181" s="24">
        <v>525</v>
      </c>
      <c r="Q181" s="24">
        <v>525</v>
      </c>
      <c r="R181" s="24">
        <v>525</v>
      </c>
      <c r="S181" s="24">
        <v>525</v>
      </c>
      <c r="T181" s="24">
        <v>525</v>
      </c>
      <c r="U181" s="24">
        <v>525</v>
      </c>
      <c r="V181" s="24">
        <v>525</v>
      </c>
      <c r="X181" s="24">
        <v>525</v>
      </c>
      <c r="Y181" s="6">
        <v>0.96928434468483504</v>
      </c>
      <c r="Z181" s="6">
        <v>0.99999727445840303</v>
      </c>
      <c r="AA181" s="6">
        <v>0.99999999861742273</v>
      </c>
      <c r="AB181" s="6">
        <v>0.99999999999859834</v>
      </c>
      <c r="AC181" s="6">
        <v>0.99999999999999778</v>
      </c>
      <c r="AD181" s="6">
        <v>1</v>
      </c>
      <c r="AE181" s="6">
        <v>1</v>
      </c>
      <c r="AF181" s="6">
        <v>1</v>
      </c>
      <c r="AG181" s="6">
        <v>1</v>
      </c>
      <c r="AH181" s="6">
        <v>1</v>
      </c>
      <c r="AI181" s="6">
        <v>1</v>
      </c>
      <c r="AJ181" s="6">
        <v>1</v>
      </c>
      <c r="AK181" s="6">
        <v>1</v>
      </c>
      <c r="AL181" s="6">
        <v>1</v>
      </c>
      <c r="AM181" s="6">
        <v>1</v>
      </c>
      <c r="AN181" s="6">
        <v>1</v>
      </c>
      <c r="AO181" s="6">
        <v>1</v>
      </c>
      <c r="AP181" s="6">
        <v>1</v>
      </c>
      <c r="AQ181" s="6">
        <v>1</v>
      </c>
      <c r="AR181" s="6">
        <v>1</v>
      </c>
    </row>
    <row r="182" spans="2:44" x14ac:dyDescent="0.25">
      <c r="B182" s="91" t="s">
        <v>547</v>
      </c>
      <c r="C182" s="41">
        <v>654.65609020352497</v>
      </c>
      <c r="D182" s="41">
        <v>674.99819330826142</v>
      </c>
      <c r="E182" s="41">
        <v>674.99999908309258</v>
      </c>
      <c r="F182" s="41">
        <v>674.99999999907004</v>
      </c>
      <c r="G182" s="41">
        <v>674.99999999999841</v>
      </c>
      <c r="H182" s="41">
        <v>674.99999999999989</v>
      </c>
      <c r="I182" s="41">
        <v>674.99999999999989</v>
      </c>
      <c r="J182" s="41">
        <v>674.99999999999989</v>
      </c>
      <c r="K182" s="41">
        <v>674.99999999999989</v>
      </c>
      <c r="L182" s="41">
        <v>674.99999999999989</v>
      </c>
      <c r="M182" s="41">
        <v>674.99999999999989</v>
      </c>
      <c r="N182" s="41">
        <v>674.99999999999989</v>
      </c>
      <c r="O182" s="41">
        <v>674.99999999999989</v>
      </c>
      <c r="P182" s="41">
        <v>674.99999999999989</v>
      </c>
      <c r="Q182" s="41">
        <v>674.99999999999989</v>
      </c>
      <c r="R182" s="41">
        <v>674.99999999999989</v>
      </c>
      <c r="S182" s="41">
        <v>674.99999999999989</v>
      </c>
      <c r="T182" s="41">
        <v>674.99999999999989</v>
      </c>
      <c r="U182" s="41">
        <v>674.99999999999989</v>
      </c>
      <c r="V182" s="41">
        <v>674.99999999999989</v>
      </c>
      <c r="X182" s="41">
        <v>674.99999999999989</v>
      </c>
      <c r="Y182" s="64">
        <v>0.96986087437559276</v>
      </c>
      <c r="Z182" s="64">
        <v>0.99999732341964676</v>
      </c>
      <c r="AA182" s="64">
        <v>0.99999999864161881</v>
      </c>
      <c r="AB182" s="64">
        <v>0.99999999999862244</v>
      </c>
      <c r="AC182" s="64">
        <v>0.99999999999999778</v>
      </c>
      <c r="AD182" s="64">
        <v>1</v>
      </c>
      <c r="AE182" s="64">
        <v>1</v>
      </c>
      <c r="AF182" s="64">
        <v>1</v>
      </c>
      <c r="AG182" s="64">
        <v>1</v>
      </c>
      <c r="AH182" s="64">
        <v>1</v>
      </c>
      <c r="AI182" s="64">
        <v>1</v>
      </c>
      <c r="AJ182" s="64">
        <v>1</v>
      </c>
      <c r="AK182" s="64">
        <v>1</v>
      </c>
      <c r="AL182" s="64">
        <v>1</v>
      </c>
      <c r="AM182" s="64">
        <v>1</v>
      </c>
      <c r="AN182" s="64">
        <v>1</v>
      </c>
      <c r="AO182" s="64">
        <v>1</v>
      </c>
      <c r="AP182" s="64">
        <v>1</v>
      </c>
      <c r="AQ182" s="64">
        <v>1</v>
      </c>
      <c r="AR182" s="64">
        <v>1</v>
      </c>
    </row>
    <row r="183" spans="2:44" x14ac:dyDescent="0.25">
      <c r="B183" t="s">
        <v>549</v>
      </c>
      <c r="C183" s="24">
        <v>800.43789944751154</v>
      </c>
      <c r="D183" s="24">
        <v>824.99781752586125</v>
      </c>
      <c r="E183" s="24">
        <v>824.99999889203843</v>
      </c>
      <c r="F183" s="24">
        <v>824.99999999887609</v>
      </c>
      <c r="G183" s="24">
        <v>824.99999999999818</v>
      </c>
      <c r="H183" s="24">
        <v>825</v>
      </c>
      <c r="I183" s="24">
        <v>825</v>
      </c>
      <c r="J183" s="24">
        <v>825</v>
      </c>
      <c r="K183" s="24">
        <v>825</v>
      </c>
      <c r="L183" s="24">
        <v>825</v>
      </c>
      <c r="M183" s="24">
        <v>825</v>
      </c>
      <c r="N183" s="24">
        <v>825</v>
      </c>
      <c r="O183" s="24">
        <v>825</v>
      </c>
      <c r="P183" s="24">
        <v>825</v>
      </c>
      <c r="Q183" s="24">
        <v>825</v>
      </c>
      <c r="R183" s="24">
        <v>825</v>
      </c>
      <c r="S183" s="24">
        <v>825</v>
      </c>
      <c r="T183" s="24">
        <v>825</v>
      </c>
      <c r="U183" s="24">
        <v>825</v>
      </c>
      <c r="V183" s="24">
        <v>825</v>
      </c>
      <c r="X183" s="24">
        <v>825</v>
      </c>
      <c r="Y183" s="6">
        <v>0.97022775690607455</v>
      </c>
      <c r="Z183" s="6">
        <v>0.9999973545768015</v>
      </c>
      <c r="AA183" s="6">
        <v>0.99999999865701628</v>
      </c>
      <c r="AB183" s="6">
        <v>0.99999999999863765</v>
      </c>
      <c r="AC183" s="6">
        <v>0.99999999999999778</v>
      </c>
      <c r="AD183" s="6">
        <v>1</v>
      </c>
      <c r="AE183" s="6">
        <v>1</v>
      </c>
      <c r="AF183" s="6">
        <v>1</v>
      </c>
      <c r="AG183" s="6">
        <v>1</v>
      </c>
      <c r="AH183" s="6">
        <v>1</v>
      </c>
      <c r="AI183" s="6">
        <v>1</v>
      </c>
      <c r="AJ183" s="6">
        <v>1</v>
      </c>
      <c r="AK183" s="6">
        <v>1</v>
      </c>
      <c r="AL183" s="6">
        <v>1</v>
      </c>
      <c r="AM183" s="6">
        <v>1</v>
      </c>
      <c r="AN183" s="6">
        <v>1</v>
      </c>
      <c r="AO183" s="6">
        <v>1</v>
      </c>
      <c r="AP183" s="6">
        <v>1</v>
      </c>
      <c r="AQ183" s="6">
        <v>1</v>
      </c>
      <c r="AR183" s="6">
        <v>1</v>
      </c>
    </row>
    <row r="184" spans="2:44" x14ac:dyDescent="0.25">
      <c r="B184" s="91" t="s">
        <v>551</v>
      </c>
      <c r="C184" s="41">
        <v>946.21970869149811</v>
      </c>
      <c r="D184" s="41">
        <v>974.99744174346097</v>
      </c>
      <c r="E184" s="41">
        <v>974.99999870098407</v>
      </c>
      <c r="F184" s="41">
        <v>974.99999999868191</v>
      </c>
      <c r="G184" s="41">
        <v>974.99999999999784</v>
      </c>
      <c r="H184" s="41">
        <v>974.99999999999989</v>
      </c>
      <c r="I184" s="41">
        <v>974.99999999999989</v>
      </c>
      <c r="J184" s="41">
        <v>974.99999999999989</v>
      </c>
      <c r="K184" s="41">
        <v>974.99999999999989</v>
      </c>
      <c r="L184" s="41">
        <v>974.99999999999989</v>
      </c>
      <c r="M184" s="41">
        <v>974.99999999999989</v>
      </c>
      <c r="N184" s="41">
        <v>974.99999999999989</v>
      </c>
      <c r="O184" s="41">
        <v>974.99999999999989</v>
      </c>
      <c r="P184" s="41">
        <v>974.99999999999989</v>
      </c>
      <c r="Q184" s="41">
        <v>974.99999999999989</v>
      </c>
      <c r="R184" s="41">
        <v>974.99999999999989</v>
      </c>
      <c r="S184" s="41">
        <v>974.99999999999989</v>
      </c>
      <c r="T184" s="41">
        <v>974.99999999999989</v>
      </c>
      <c r="U184" s="41">
        <v>974.99999999999989</v>
      </c>
      <c r="V184" s="41">
        <v>974.99999999999989</v>
      </c>
      <c r="X184" s="41">
        <v>974.99999999999989</v>
      </c>
      <c r="Y184" s="64">
        <v>0.97048175250410074</v>
      </c>
      <c r="Z184" s="64">
        <v>0.99999737614713957</v>
      </c>
      <c r="AA184" s="64">
        <v>0.99999999866767608</v>
      </c>
      <c r="AB184" s="64">
        <v>0.99999999999864819</v>
      </c>
      <c r="AC184" s="64">
        <v>0.99999999999999789</v>
      </c>
      <c r="AD184" s="64">
        <v>1</v>
      </c>
      <c r="AE184" s="64">
        <v>1</v>
      </c>
      <c r="AF184" s="64">
        <v>1</v>
      </c>
      <c r="AG184" s="64">
        <v>1</v>
      </c>
      <c r="AH184" s="64">
        <v>1</v>
      </c>
      <c r="AI184" s="64">
        <v>1</v>
      </c>
      <c r="AJ184" s="64">
        <v>1</v>
      </c>
      <c r="AK184" s="64">
        <v>1</v>
      </c>
      <c r="AL184" s="64">
        <v>1</v>
      </c>
      <c r="AM184" s="64">
        <v>1</v>
      </c>
      <c r="AN184" s="64">
        <v>1</v>
      </c>
      <c r="AO184" s="64">
        <v>1</v>
      </c>
      <c r="AP184" s="64">
        <v>1</v>
      </c>
      <c r="AQ184" s="64">
        <v>1</v>
      </c>
      <c r="AR184" s="64">
        <v>1</v>
      </c>
    </row>
    <row r="185" spans="2:44" x14ac:dyDescent="0.25">
      <c r="B185" t="s">
        <v>553</v>
      </c>
      <c r="C185" s="24">
        <v>948.94381148032744</v>
      </c>
      <c r="D185" s="24">
        <v>974.99767308533671</v>
      </c>
      <c r="E185" s="24">
        <v>974.99999881531005</v>
      </c>
      <c r="F185" s="24">
        <v>974.9999999987956</v>
      </c>
      <c r="G185" s="24">
        <v>974.99999999999807</v>
      </c>
      <c r="H185" s="24">
        <v>975</v>
      </c>
      <c r="I185" s="24">
        <v>975</v>
      </c>
      <c r="J185" s="24">
        <v>975</v>
      </c>
      <c r="K185" s="24">
        <v>975</v>
      </c>
      <c r="L185" s="24">
        <v>975</v>
      </c>
      <c r="M185" s="24">
        <v>975</v>
      </c>
      <c r="N185" s="24">
        <v>975</v>
      </c>
      <c r="O185" s="24">
        <v>975</v>
      </c>
      <c r="P185" s="24">
        <v>975</v>
      </c>
      <c r="Q185" s="24">
        <v>975</v>
      </c>
      <c r="R185" s="24">
        <v>975</v>
      </c>
      <c r="S185" s="24">
        <v>975</v>
      </c>
      <c r="T185" s="24">
        <v>975</v>
      </c>
      <c r="U185" s="24">
        <v>975</v>
      </c>
      <c r="V185" s="24">
        <v>975</v>
      </c>
      <c r="X185" s="24">
        <v>975</v>
      </c>
      <c r="Y185" s="6">
        <v>0.97327570408238717</v>
      </c>
      <c r="Z185" s="6">
        <v>0.99999761342085813</v>
      </c>
      <c r="AA185" s="6">
        <v>0.9999999987849334</v>
      </c>
      <c r="AB185" s="6">
        <v>0.99999999999876477</v>
      </c>
      <c r="AC185" s="6">
        <v>0.999999999999998</v>
      </c>
      <c r="AD185" s="6">
        <v>1</v>
      </c>
      <c r="AE185" s="6">
        <v>1</v>
      </c>
      <c r="AF185" s="6">
        <v>1</v>
      </c>
      <c r="AG185" s="6">
        <v>1</v>
      </c>
      <c r="AH185" s="6">
        <v>1</v>
      </c>
      <c r="AI185" s="6">
        <v>1</v>
      </c>
      <c r="AJ185" s="6">
        <v>1</v>
      </c>
      <c r="AK185" s="6">
        <v>1</v>
      </c>
      <c r="AL185" s="6">
        <v>1</v>
      </c>
      <c r="AM185" s="6">
        <v>1</v>
      </c>
      <c r="AN185" s="6">
        <v>1</v>
      </c>
      <c r="AO185" s="6">
        <v>1</v>
      </c>
      <c r="AP185" s="6">
        <v>1</v>
      </c>
      <c r="AQ185" s="6">
        <v>1</v>
      </c>
      <c r="AR185" s="6">
        <v>1</v>
      </c>
    </row>
    <row r="186" spans="2:44" x14ac:dyDescent="0.25">
      <c r="B186" s="91" t="s">
        <v>555</v>
      </c>
      <c r="C186" s="41">
        <v>1017.7485619190768</v>
      </c>
      <c r="D186" s="41">
        <v>1049.9971381813232</v>
      </c>
      <c r="E186" s="41">
        <v>1049.9999985482939</v>
      </c>
      <c r="F186" s="41">
        <v>1049.9999999985282</v>
      </c>
      <c r="G186" s="41">
        <v>1049.9999999999977</v>
      </c>
      <c r="H186" s="41">
        <v>1050</v>
      </c>
      <c r="I186" s="41">
        <v>1050</v>
      </c>
      <c r="J186" s="41">
        <v>1050</v>
      </c>
      <c r="K186" s="41">
        <v>1050</v>
      </c>
      <c r="L186" s="41">
        <v>1050</v>
      </c>
      <c r="M186" s="41">
        <v>1050</v>
      </c>
      <c r="N186" s="41">
        <v>1050</v>
      </c>
      <c r="O186" s="41">
        <v>1050</v>
      </c>
      <c r="P186" s="41">
        <v>1050</v>
      </c>
      <c r="Q186" s="41">
        <v>1050</v>
      </c>
      <c r="R186" s="41">
        <v>1050</v>
      </c>
      <c r="S186" s="41">
        <v>1050</v>
      </c>
      <c r="T186" s="41">
        <v>1050</v>
      </c>
      <c r="U186" s="41">
        <v>1050</v>
      </c>
      <c r="V186" s="41">
        <v>1050</v>
      </c>
      <c r="X186" s="41">
        <v>1050</v>
      </c>
      <c r="Y186" s="64">
        <v>0.96928434468483504</v>
      </c>
      <c r="Z186" s="64">
        <v>0.99999727445840303</v>
      </c>
      <c r="AA186" s="64">
        <v>0.99999999861742273</v>
      </c>
      <c r="AB186" s="64">
        <v>0.99999999999859834</v>
      </c>
      <c r="AC186" s="64">
        <v>0.99999999999999778</v>
      </c>
      <c r="AD186" s="64">
        <v>1</v>
      </c>
      <c r="AE186" s="64">
        <v>1</v>
      </c>
      <c r="AF186" s="64">
        <v>1</v>
      </c>
      <c r="AG186" s="64">
        <v>1</v>
      </c>
      <c r="AH186" s="64">
        <v>1</v>
      </c>
      <c r="AI186" s="64">
        <v>1</v>
      </c>
      <c r="AJ186" s="64">
        <v>1</v>
      </c>
      <c r="AK186" s="64">
        <v>1</v>
      </c>
      <c r="AL186" s="64">
        <v>1</v>
      </c>
      <c r="AM186" s="64">
        <v>1</v>
      </c>
      <c r="AN186" s="64">
        <v>1</v>
      </c>
      <c r="AO186" s="64">
        <v>1</v>
      </c>
      <c r="AP186" s="64">
        <v>1</v>
      </c>
      <c r="AQ186" s="64">
        <v>1</v>
      </c>
      <c r="AR186" s="64">
        <v>1</v>
      </c>
    </row>
    <row r="188" spans="2:44" x14ac:dyDescent="0.25">
      <c r="B188" s="30" t="s">
        <v>6093</v>
      </c>
      <c r="C188" s="70"/>
      <c r="D188" s="70"/>
      <c r="E188" s="70"/>
      <c r="F188" s="70"/>
      <c r="G188" s="70"/>
      <c r="H188" s="70"/>
      <c r="I188" s="70"/>
      <c r="J188" s="70"/>
      <c r="K188" s="70"/>
      <c r="L188" s="70"/>
      <c r="M188" s="70"/>
      <c r="N188" s="70"/>
      <c r="O188" s="70"/>
      <c r="P188" s="70"/>
      <c r="Q188" s="70"/>
      <c r="R188" s="70"/>
      <c r="S188" s="70"/>
      <c r="T188" s="70"/>
      <c r="U188" s="70"/>
      <c r="V188" s="70"/>
      <c r="X188" s="30" t="s">
        <v>6094</v>
      </c>
      <c r="Y188" s="70"/>
      <c r="Z188" s="70"/>
      <c r="AA188" s="70"/>
      <c r="AB188" s="70"/>
      <c r="AC188" s="70"/>
      <c r="AD188" s="70"/>
      <c r="AE188" s="70"/>
      <c r="AF188" s="70"/>
      <c r="AG188" s="70"/>
      <c r="AH188" s="70"/>
      <c r="AI188" s="70"/>
      <c r="AJ188" s="70"/>
      <c r="AK188" s="70"/>
      <c r="AL188" s="70"/>
      <c r="AM188" s="70"/>
      <c r="AN188" s="70"/>
      <c r="AO188" s="70"/>
      <c r="AP188" s="70"/>
      <c r="AQ188" s="70"/>
      <c r="AR188" s="70"/>
    </row>
    <row r="189" spans="2:44" x14ac:dyDescent="0.25">
      <c r="B189" s="7" t="s">
        <v>6008</v>
      </c>
      <c r="C189" s="50" t="s">
        <v>6010</v>
      </c>
      <c r="D189" s="50" t="s">
        <v>6011</v>
      </c>
      <c r="E189" s="50" t="s">
        <v>6012</v>
      </c>
      <c r="F189" s="50" t="s">
        <v>6013</v>
      </c>
      <c r="G189" s="50" t="s">
        <v>6014</v>
      </c>
      <c r="H189" s="50" t="s">
        <v>6015</v>
      </c>
      <c r="I189" s="50" t="s">
        <v>6016</v>
      </c>
      <c r="J189" s="50" t="s">
        <v>6017</v>
      </c>
      <c r="K189" s="50" t="s">
        <v>6018</v>
      </c>
      <c r="L189" s="50" t="s">
        <v>6019</v>
      </c>
      <c r="M189" s="50" t="s">
        <v>6020</v>
      </c>
      <c r="N189" s="50" t="s">
        <v>6021</v>
      </c>
      <c r="O189" s="50" t="s">
        <v>6022</v>
      </c>
      <c r="P189" s="50" t="s">
        <v>6023</v>
      </c>
      <c r="Q189" s="50" t="s">
        <v>6024</v>
      </c>
      <c r="R189" s="50" t="s">
        <v>6025</v>
      </c>
      <c r="S189" s="50" t="s">
        <v>6026</v>
      </c>
      <c r="T189" s="50" t="s">
        <v>6027</v>
      </c>
      <c r="U189" s="50" t="s">
        <v>6028</v>
      </c>
      <c r="V189" s="50" t="s">
        <v>6029</v>
      </c>
      <c r="X189" s="50" t="s">
        <v>6009</v>
      </c>
      <c r="Y189" s="50" t="s">
        <v>6010</v>
      </c>
      <c r="Z189" s="50" t="s">
        <v>6011</v>
      </c>
      <c r="AA189" s="50" t="s">
        <v>6012</v>
      </c>
      <c r="AB189" s="50" t="s">
        <v>6013</v>
      </c>
      <c r="AC189" s="50" t="s">
        <v>6014</v>
      </c>
      <c r="AD189" s="50" t="s">
        <v>6015</v>
      </c>
      <c r="AE189" s="50" t="s">
        <v>6016</v>
      </c>
      <c r="AF189" s="50" t="s">
        <v>6017</v>
      </c>
      <c r="AG189" s="50" t="s">
        <v>6018</v>
      </c>
      <c r="AH189" s="50" t="s">
        <v>6019</v>
      </c>
      <c r="AI189" s="50" t="s">
        <v>6020</v>
      </c>
      <c r="AJ189" s="50" t="s">
        <v>6021</v>
      </c>
      <c r="AK189" s="50" t="s">
        <v>6022</v>
      </c>
      <c r="AL189" s="50" t="s">
        <v>6023</v>
      </c>
      <c r="AM189" s="50" t="s">
        <v>6024</v>
      </c>
      <c r="AN189" s="50" t="s">
        <v>6025</v>
      </c>
      <c r="AO189" s="50" t="s">
        <v>6026</v>
      </c>
      <c r="AP189" s="50" t="s">
        <v>6027</v>
      </c>
      <c r="AQ189" s="50" t="s">
        <v>6028</v>
      </c>
      <c r="AR189" s="50" t="s">
        <v>6029</v>
      </c>
    </row>
    <row r="190" spans="2:44" x14ac:dyDescent="0.25">
      <c r="B190" t="s">
        <v>517</v>
      </c>
      <c r="C190" s="24">
        <v>0</v>
      </c>
      <c r="D190" s="24">
        <v>0</v>
      </c>
      <c r="E190" s="24">
        <v>0</v>
      </c>
      <c r="F190" s="24">
        <v>0</v>
      </c>
      <c r="G190" s="24">
        <v>0</v>
      </c>
      <c r="H190" s="24">
        <v>0</v>
      </c>
      <c r="I190" s="24">
        <v>0</v>
      </c>
      <c r="J190" s="24">
        <v>0</v>
      </c>
      <c r="K190" s="24">
        <v>0</v>
      </c>
      <c r="L190" s="24">
        <v>0</v>
      </c>
      <c r="M190" s="24">
        <v>0</v>
      </c>
      <c r="N190" s="24">
        <v>0</v>
      </c>
      <c r="O190" s="24">
        <v>0</v>
      </c>
      <c r="P190" s="24">
        <v>0</v>
      </c>
      <c r="Q190" s="24">
        <v>0</v>
      </c>
      <c r="R190" s="24">
        <v>0</v>
      </c>
      <c r="S190" s="24">
        <v>0</v>
      </c>
      <c r="T190" s="24">
        <v>0</v>
      </c>
      <c r="U190" s="24">
        <v>0</v>
      </c>
      <c r="V190" s="24">
        <v>0</v>
      </c>
      <c r="X190" s="24">
        <v>0</v>
      </c>
      <c r="Y190" s="6">
        <v>0</v>
      </c>
      <c r="Z190" s="6">
        <v>0</v>
      </c>
      <c r="AA190" s="6">
        <v>0</v>
      </c>
      <c r="AB190" s="6">
        <v>0</v>
      </c>
      <c r="AC190" s="6">
        <v>0</v>
      </c>
      <c r="AD190" s="6">
        <v>0</v>
      </c>
      <c r="AE190" s="6">
        <v>0</v>
      </c>
      <c r="AF190" s="6">
        <v>0</v>
      </c>
      <c r="AG190" s="6">
        <v>0</v>
      </c>
      <c r="AH190" s="6">
        <v>0</v>
      </c>
      <c r="AI190" s="6">
        <v>0</v>
      </c>
      <c r="AJ190" s="6">
        <v>0</v>
      </c>
      <c r="AK190" s="6">
        <v>0</v>
      </c>
      <c r="AL190" s="6">
        <v>0</v>
      </c>
      <c r="AM190" s="6">
        <v>0</v>
      </c>
      <c r="AN190" s="6">
        <v>0</v>
      </c>
      <c r="AO190" s="6">
        <v>0</v>
      </c>
      <c r="AP190" s="6">
        <v>0</v>
      </c>
      <c r="AQ190" s="6">
        <v>0</v>
      </c>
      <c r="AR190" s="6">
        <v>0</v>
      </c>
    </row>
    <row r="191" spans="2:44" x14ac:dyDescent="0.25">
      <c r="B191" s="91" t="s">
        <v>519</v>
      </c>
      <c r="C191" s="41">
        <v>0</v>
      </c>
      <c r="D191" s="41">
        <v>0</v>
      </c>
      <c r="E191" s="41">
        <v>0</v>
      </c>
      <c r="F191" s="41">
        <v>0</v>
      </c>
      <c r="G191" s="41">
        <v>0</v>
      </c>
      <c r="H191" s="41">
        <v>0</v>
      </c>
      <c r="I191" s="41">
        <v>0</v>
      </c>
      <c r="J191" s="41">
        <v>0</v>
      </c>
      <c r="K191" s="41">
        <v>0</v>
      </c>
      <c r="L191" s="41">
        <v>0</v>
      </c>
      <c r="M191" s="41">
        <v>0</v>
      </c>
      <c r="N191" s="41">
        <v>0</v>
      </c>
      <c r="O191" s="41">
        <v>0</v>
      </c>
      <c r="P191" s="41">
        <v>0</v>
      </c>
      <c r="Q191" s="41">
        <v>0</v>
      </c>
      <c r="R191" s="41">
        <v>0</v>
      </c>
      <c r="S191" s="41">
        <v>0</v>
      </c>
      <c r="T191" s="41">
        <v>0</v>
      </c>
      <c r="U191" s="41">
        <v>0</v>
      </c>
      <c r="V191" s="41">
        <v>0</v>
      </c>
      <c r="X191" s="41">
        <v>0</v>
      </c>
      <c r="Y191" s="64">
        <v>0</v>
      </c>
      <c r="Z191" s="64">
        <v>0</v>
      </c>
      <c r="AA191" s="64">
        <v>0</v>
      </c>
      <c r="AB191" s="64">
        <v>0</v>
      </c>
      <c r="AC191" s="64">
        <v>0</v>
      </c>
      <c r="AD191" s="64">
        <v>0</v>
      </c>
      <c r="AE191" s="64">
        <v>0</v>
      </c>
      <c r="AF191" s="64">
        <v>0</v>
      </c>
      <c r="AG191" s="64">
        <v>0</v>
      </c>
      <c r="AH191" s="64">
        <v>0</v>
      </c>
      <c r="AI191" s="64">
        <v>0</v>
      </c>
      <c r="AJ191" s="64">
        <v>0</v>
      </c>
      <c r="AK191" s="64">
        <v>0</v>
      </c>
      <c r="AL191" s="64">
        <v>0</v>
      </c>
      <c r="AM191" s="64">
        <v>0</v>
      </c>
      <c r="AN191" s="64">
        <v>0</v>
      </c>
      <c r="AO191" s="64">
        <v>0</v>
      </c>
      <c r="AP191" s="64">
        <v>0</v>
      </c>
      <c r="AQ191" s="64">
        <v>0</v>
      </c>
      <c r="AR191" s="64">
        <v>0</v>
      </c>
    </row>
    <row r="192" spans="2:44" x14ac:dyDescent="0.25">
      <c r="B192" t="s">
        <v>521</v>
      </c>
      <c r="C192" s="24">
        <v>4.1410331014422319E-2</v>
      </c>
      <c r="D192" s="24">
        <v>1.1347798403306055</v>
      </c>
      <c r="E192" s="24">
        <v>4.3265025722533759</v>
      </c>
      <c r="F192" s="24">
        <v>8.8966939133689813</v>
      </c>
      <c r="G192" s="24">
        <v>14.072139795375595</v>
      </c>
      <c r="H192" s="24">
        <v>19.377020763205135</v>
      </c>
      <c r="I192" s="24">
        <v>24.550669608247613</v>
      </c>
      <c r="J192" s="24">
        <v>29.460640501432799</v>
      </c>
      <c r="K192" s="24">
        <v>34.047521970742984</v>
      </c>
      <c r="L192" s="24">
        <v>38.292733034719738</v>
      </c>
      <c r="M192" s="24">
        <v>42.200041971204286</v>
      </c>
      <c r="N192" s="24">
        <v>45.784965300464037</v>
      </c>
      <c r="O192" s="24">
        <v>49.068642248749406</v>
      </c>
      <c r="P192" s="24">
        <v>52.074377796558728</v>
      </c>
      <c r="Q192" s="24">
        <v>54.825712214854342</v>
      </c>
      <c r="R192" s="24">
        <v>57.345314437804952</v>
      </c>
      <c r="S192" s="24">
        <v>59.654442559697983</v>
      </c>
      <c r="T192" s="24">
        <v>61.772707390389051</v>
      </c>
      <c r="U192" s="24">
        <v>63.718011888294072</v>
      </c>
      <c r="V192" s="24">
        <v>65.506590146638146</v>
      </c>
      <c r="X192" s="24">
        <v>90</v>
      </c>
      <c r="Y192" s="6">
        <v>4.6011478904913687E-4</v>
      </c>
      <c r="Z192" s="6">
        <v>1.2608664892562283E-2</v>
      </c>
      <c r="AA192" s="6">
        <v>4.807225080281529E-2</v>
      </c>
      <c r="AB192" s="6">
        <v>9.8852154592988684E-2</v>
      </c>
      <c r="AC192" s="6">
        <v>0.15635710883750661</v>
      </c>
      <c r="AD192" s="6">
        <v>0.21530023070227927</v>
      </c>
      <c r="AE192" s="6">
        <v>0.27278521786941795</v>
      </c>
      <c r="AF192" s="6">
        <v>0.32734045001591999</v>
      </c>
      <c r="AG192" s="6">
        <v>0.37830579967492206</v>
      </c>
      <c r="AH192" s="6">
        <v>0.42547481149688599</v>
      </c>
      <c r="AI192" s="6">
        <v>0.46888935523560316</v>
      </c>
      <c r="AJ192" s="6">
        <v>0.50872183667182269</v>
      </c>
      <c r="AK192" s="6">
        <v>0.54520713609721561</v>
      </c>
      <c r="AL192" s="6">
        <v>0.57860419773954141</v>
      </c>
      <c r="AM192" s="6">
        <v>0.60917458016504822</v>
      </c>
      <c r="AN192" s="6">
        <v>0.63717016042005503</v>
      </c>
      <c r="AO192" s="6">
        <v>0.66282713955219985</v>
      </c>
      <c r="AP192" s="6">
        <v>0.68636341544876722</v>
      </c>
      <c r="AQ192" s="6">
        <v>0.70797790986993414</v>
      </c>
      <c r="AR192" s="6">
        <v>0.72785100162931271</v>
      </c>
    </row>
    <row r="193" spans="2:44" x14ac:dyDescent="0.25">
      <c r="B193" s="91" t="s">
        <v>523</v>
      </c>
      <c r="C193" s="41">
        <v>0.2140218655062916</v>
      </c>
      <c r="D193" s="41">
        <v>3.586300019959674</v>
      </c>
      <c r="E193" s="41">
        <v>12.070225322513274</v>
      </c>
      <c r="F193" s="41">
        <v>23.740479448072886</v>
      </c>
      <c r="G193" s="41">
        <v>36.754584082092009</v>
      </c>
      <c r="H193" s="41">
        <v>49.997472872846416</v>
      </c>
      <c r="I193" s="41">
        <v>62.862912734591376</v>
      </c>
      <c r="J193" s="41">
        <v>75.045851076640076</v>
      </c>
      <c r="K193" s="41">
        <v>86.412401498763572</v>
      </c>
      <c r="L193" s="41">
        <v>96.924191708223489</v>
      </c>
      <c r="M193" s="41">
        <v>106.59496086590319</v>
      </c>
      <c r="N193" s="41">
        <v>115.46565459981768</v>
      </c>
      <c r="O193" s="41">
        <v>123.5900222838571</v>
      </c>
      <c r="P193" s="41">
        <v>131.02655612598522</v>
      </c>
      <c r="Q193" s="41">
        <v>137.83392857626765</v>
      </c>
      <c r="R193" s="41">
        <v>144.06843228570267</v>
      </c>
      <c r="S193" s="41">
        <v>149.78273862266903</v>
      </c>
      <c r="T193" s="41">
        <v>155.02536891476996</v>
      </c>
      <c r="U193" s="41">
        <v>159.84057872833441</v>
      </c>
      <c r="V193" s="41">
        <v>164.26847489916128</v>
      </c>
      <c r="X193" s="41">
        <v>225</v>
      </c>
      <c r="Y193" s="64">
        <v>9.5120829113907372E-4</v>
      </c>
      <c r="Z193" s="64">
        <v>1.5939111199820773E-2</v>
      </c>
      <c r="AA193" s="64">
        <v>5.3645445877836768E-2</v>
      </c>
      <c r="AB193" s="64">
        <v>0.10551324199143505</v>
      </c>
      <c r="AC193" s="64">
        <v>0.16335370703152005</v>
      </c>
      <c r="AD193" s="64">
        <v>0.22221099054598406</v>
      </c>
      <c r="AE193" s="64">
        <v>0.27939072326485054</v>
      </c>
      <c r="AF193" s="64">
        <v>0.33353711589617813</v>
      </c>
      <c r="AG193" s="64">
        <v>0.38405511777228252</v>
      </c>
      <c r="AH193" s="64">
        <v>0.43077418536988216</v>
      </c>
      <c r="AI193" s="64">
        <v>0.47375538162623637</v>
      </c>
      <c r="AJ193" s="64">
        <v>0.51318068711030085</v>
      </c>
      <c r="AK193" s="64">
        <v>0.54928898792825376</v>
      </c>
      <c r="AL193" s="64">
        <v>0.58234024944882323</v>
      </c>
      <c r="AM193" s="64">
        <v>0.6125952381167451</v>
      </c>
      <c r="AN193" s="64">
        <v>0.64030414349201181</v>
      </c>
      <c r="AO193" s="64">
        <v>0.66570106054519573</v>
      </c>
      <c r="AP193" s="64">
        <v>0.68900163962119976</v>
      </c>
      <c r="AQ193" s="64">
        <v>0.71040257212593072</v>
      </c>
      <c r="AR193" s="64">
        <v>0.73008211066293904</v>
      </c>
    </row>
    <row r="194" spans="2:44" x14ac:dyDescent="0.25">
      <c r="B194" t="s">
        <v>525</v>
      </c>
      <c r="C194" s="24">
        <v>0.33138538101304299</v>
      </c>
      <c r="D194" s="24">
        <v>5.6631449900221629</v>
      </c>
      <c r="E194" s="24">
        <v>19.186963626833254</v>
      </c>
      <c r="F194" s="24">
        <v>37.834892650451572</v>
      </c>
      <c r="G194" s="24">
        <v>58.649911071981911</v>
      </c>
      <c r="H194" s="24">
        <v>79.840464500070908</v>
      </c>
      <c r="I194" s="24">
        <v>100.43203650394896</v>
      </c>
      <c r="J194" s="24">
        <v>119.93393674031833</v>
      </c>
      <c r="K194" s="24">
        <v>138.1304827408311</v>
      </c>
      <c r="L194" s="24">
        <v>154.95947082101517</v>
      </c>
      <c r="M194" s="24">
        <v>170.44245179165586</v>
      </c>
      <c r="N194" s="24">
        <v>184.64472322484255</v>
      </c>
      <c r="O194" s="24">
        <v>197.65219398797302</v>
      </c>
      <c r="P194" s="24">
        <v>209.5584286381175</v>
      </c>
      <c r="Q194" s="24">
        <v>220.45732091811507</v>
      </c>
      <c r="R194" s="24">
        <v>230.43897703800525</v>
      </c>
      <c r="S194" s="24">
        <v>239.58771857392807</v>
      </c>
      <c r="T194" s="24">
        <v>247.98123021975218</v>
      </c>
      <c r="U194" s="24">
        <v>255.69037106457517</v>
      </c>
      <c r="V194" s="24">
        <v>262.77935988540145</v>
      </c>
      <c r="X194" s="24">
        <v>360</v>
      </c>
      <c r="Y194" s="6">
        <v>9.2051494725845276E-4</v>
      </c>
      <c r="Z194" s="6">
        <v>1.5730958305617118E-2</v>
      </c>
      <c r="AA194" s="6">
        <v>5.329712118564793E-2</v>
      </c>
      <c r="AB194" s="6">
        <v>0.10509692402903215</v>
      </c>
      <c r="AC194" s="6">
        <v>0.16291641964439421</v>
      </c>
      <c r="AD194" s="6">
        <v>0.22177906805575251</v>
      </c>
      <c r="AE194" s="6">
        <v>0.278977879177636</v>
      </c>
      <c r="AF194" s="6">
        <v>0.33314982427866202</v>
      </c>
      <c r="AG194" s="6">
        <v>0.38369578539119747</v>
      </c>
      <c r="AH194" s="6">
        <v>0.43044297450281993</v>
      </c>
      <c r="AI194" s="6">
        <v>0.47345125497682183</v>
      </c>
      <c r="AJ194" s="6">
        <v>0.51290200895789595</v>
      </c>
      <c r="AK194" s="6">
        <v>0.54903387218881394</v>
      </c>
      <c r="AL194" s="6">
        <v>0.5821067462169931</v>
      </c>
      <c r="AM194" s="6">
        <v>0.61238144699476404</v>
      </c>
      <c r="AN194" s="6">
        <v>0.64010826955001454</v>
      </c>
      <c r="AO194" s="6">
        <v>0.66552144048313355</v>
      </c>
      <c r="AP194" s="6">
        <v>0.68883675061042271</v>
      </c>
      <c r="AQ194" s="6">
        <v>0.71025103073493101</v>
      </c>
      <c r="AR194" s="6">
        <v>0.72994266634833738</v>
      </c>
    </row>
    <row r="195" spans="2:44" x14ac:dyDescent="0.25">
      <c r="B195" s="91" t="s">
        <v>527</v>
      </c>
      <c r="C195" s="41">
        <v>0.50917320688171508</v>
      </c>
      <c r="D195" s="41">
        <v>8.2565126496925565</v>
      </c>
      <c r="E195" s="41">
        <v>27.471499198624826</v>
      </c>
      <c r="F195" s="41">
        <v>53.790764924326602</v>
      </c>
      <c r="G195" s="41">
        <v>83.091372833120261</v>
      </c>
      <c r="H195" s="41">
        <v>112.88304420511282</v>
      </c>
      <c r="I195" s="41">
        <v>141.81311333132368</v>
      </c>
      <c r="J195" s="41">
        <v>169.20172737820471</v>
      </c>
      <c r="K195" s="41">
        <v>194.75130251519457</v>
      </c>
      <c r="L195" s="41">
        <v>218.37752112385891</v>
      </c>
      <c r="M195" s="41">
        <v>240.1123759327553</v>
      </c>
      <c r="N195" s="41">
        <v>260.04853318675418</v>
      </c>
      <c r="O195" s="41">
        <v>278.30715430417439</v>
      </c>
      <c r="P195" s="41">
        <v>295.01990419211387</v>
      </c>
      <c r="Q195" s="41">
        <v>310.31875130638514</v>
      </c>
      <c r="R195" s="41">
        <v>324.33025919062862</v>
      </c>
      <c r="S195" s="41">
        <v>337.17281995686136</v>
      </c>
      <c r="T195" s="41">
        <v>348.95548016793174</v>
      </c>
      <c r="U195" s="41">
        <v>359.77768939065226</v>
      </c>
      <c r="V195" s="41">
        <v>369.72956840625437</v>
      </c>
      <c r="X195" s="41">
        <v>506.25</v>
      </c>
      <c r="Y195" s="64">
        <v>1.0057742358157336E-3</v>
      </c>
      <c r="Z195" s="64">
        <v>1.630916078951616E-2</v>
      </c>
      <c r="AA195" s="64">
        <v>5.4264689775061388E-2</v>
      </c>
      <c r="AB195" s="64">
        <v>0.10625336281348464</v>
      </c>
      <c r="AC195" s="64">
        <v>0.16413110683085483</v>
      </c>
      <c r="AD195" s="64">
        <v>0.22297885275084015</v>
      </c>
      <c r="AE195" s="64">
        <v>0.28012466830878752</v>
      </c>
      <c r="AF195" s="64">
        <v>0.33422563432731794</v>
      </c>
      <c r="AG195" s="64">
        <v>0.3846939308942115</v>
      </c>
      <c r="AH195" s="64">
        <v>0.43136300468910405</v>
      </c>
      <c r="AI195" s="64">
        <v>0.47429605122519564</v>
      </c>
      <c r="AJ195" s="64">
        <v>0.51367611493679843</v>
      </c>
      <c r="AK195" s="64">
        <v>0.54974252702059134</v>
      </c>
      <c r="AL195" s="64">
        <v>0.58275536630541014</v>
      </c>
      <c r="AM195" s="64">
        <v>0.61297531122248916</v>
      </c>
      <c r="AN195" s="64">
        <v>0.64065236383334045</v>
      </c>
      <c r="AO195" s="64">
        <v>0.66602038509997308</v>
      </c>
      <c r="AP195" s="64">
        <v>0.68929477564035901</v>
      </c>
      <c r="AQ195" s="64">
        <v>0.71067197904326374</v>
      </c>
      <c r="AR195" s="64">
        <v>0.73033001166667533</v>
      </c>
    </row>
    <row r="196" spans="2:44" x14ac:dyDescent="0.25">
      <c r="B196" t="s">
        <v>529</v>
      </c>
      <c r="C196" s="24">
        <v>0.62999614438114027</v>
      </c>
      <c r="D196" s="24">
        <v>10.143331462064038</v>
      </c>
      <c r="E196" s="24">
        <v>33.663357971366445</v>
      </c>
      <c r="F196" s="24">
        <v>65.848347731444349</v>
      </c>
      <c r="G196" s="24">
        <v>101.6654441983729</v>
      </c>
      <c r="H196" s="24">
        <v>138.07614576214021</v>
      </c>
      <c r="I196" s="24">
        <v>173.43034953786591</v>
      </c>
      <c r="J196" s="24">
        <v>206.89893414440701</v>
      </c>
      <c r="K196" s="24">
        <v>238.1192028360646</v>
      </c>
      <c r="L196" s="24">
        <v>266.98866186814865</v>
      </c>
      <c r="M196" s="24">
        <v>293.54671335794342</v>
      </c>
      <c r="N196" s="24">
        <v>317.90676565524524</v>
      </c>
      <c r="O196" s="24">
        <v>340.21696752885089</v>
      </c>
      <c r="P196" s="24">
        <v>360.63825870942998</v>
      </c>
      <c r="Q196" s="24">
        <v>379.33192159941046</v>
      </c>
      <c r="R196" s="24">
        <v>396.45261860737872</v>
      </c>
      <c r="S196" s="24">
        <v>412.14501829612385</v>
      </c>
      <c r="T196" s="24">
        <v>426.54236468016632</v>
      </c>
      <c r="U196" s="24">
        <v>439.76617238076938</v>
      </c>
      <c r="V196" s="24">
        <v>451.92655579740568</v>
      </c>
      <c r="X196" s="24">
        <v>618.75</v>
      </c>
      <c r="Y196" s="6">
        <v>1.0181755868786104E-3</v>
      </c>
      <c r="Z196" s="6">
        <v>1.6393262968992385E-2</v>
      </c>
      <c r="AA196" s="6">
        <v>5.4405427024430617E-2</v>
      </c>
      <c r="AB196" s="6">
        <v>0.10642157209122319</v>
      </c>
      <c r="AC196" s="6">
        <v>0.16430778860343095</v>
      </c>
      <c r="AD196" s="6">
        <v>0.22315336688830742</v>
      </c>
      <c r="AE196" s="6">
        <v>0.28029147400059135</v>
      </c>
      <c r="AF196" s="6">
        <v>0.33438211578894061</v>
      </c>
      <c r="AG196" s="6">
        <v>0.38483911569464985</v>
      </c>
      <c r="AH196" s="6">
        <v>0.43149682726165439</v>
      </c>
      <c r="AI196" s="6">
        <v>0.47441893067950452</v>
      </c>
      <c r="AJ196" s="6">
        <v>0.51378871217009336</v>
      </c>
      <c r="AK196" s="6">
        <v>0.54984560408703176</v>
      </c>
      <c r="AL196" s="6">
        <v>0.58284971104554339</v>
      </c>
      <c r="AM196" s="6">
        <v>0.61306169147379463</v>
      </c>
      <c r="AN196" s="6">
        <v>0.64073150482000607</v>
      </c>
      <c r="AO196" s="6">
        <v>0.66609295886242237</v>
      </c>
      <c r="AP196" s="6">
        <v>0.68936139746289504</v>
      </c>
      <c r="AQ196" s="6">
        <v>0.71073320788811212</v>
      </c>
      <c r="AR196" s="6">
        <v>0.73038635280388797</v>
      </c>
    </row>
    <row r="197" spans="2:44" x14ac:dyDescent="0.25">
      <c r="B197" s="91" t="s">
        <v>531</v>
      </c>
      <c r="C197" s="41">
        <v>0.72493762499655168</v>
      </c>
      <c r="D197" s="41">
        <v>11.320912874228894</v>
      </c>
      <c r="E197" s="41">
        <v>37.151152636449694</v>
      </c>
      <c r="F197" s="41">
        <v>72.345496842706481</v>
      </c>
      <c r="G197" s="41">
        <v>111.44442819151578</v>
      </c>
      <c r="H197" s="41">
        <v>151.15860934216443</v>
      </c>
      <c r="I197" s="41">
        <v>189.70341723925338</v>
      </c>
      <c r="J197" s="41">
        <v>226.1832405972138</v>
      </c>
      <c r="K197" s="41">
        <v>260.20740192522032</v>
      </c>
      <c r="L197" s="41">
        <v>291.66684446573862</v>
      </c>
      <c r="M197" s="41">
        <v>320.60602455112894</v>
      </c>
      <c r="N197" s="41">
        <v>347.14939481094626</v>
      </c>
      <c r="O197" s="41">
        <v>371.45887934805899</v>
      </c>
      <c r="P197" s="41">
        <v>393.71012710389692</v>
      </c>
      <c r="Q197" s="41">
        <v>414.07902175815178</v>
      </c>
      <c r="R197" s="41">
        <v>432.73415650050072</v>
      </c>
      <c r="S197" s="41">
        <v>449.83319003557517</v>
      </c>
      <c r="T197" s="41">
        <v>465.52130707340785</v>
      </c>
      <c r="U197" s="41">
        <v>479.93089794070278</v>
      </c>
      <c r="V197" s="41">
        <v>493.18192434690826</v>
      </c>
      <c r="X197" s="41">
        <v>675</v>
      </c>
      <c r="Y197" s="64">
        <v>1.0739816666615581E-3</v>
      </c>
      <c r="Z197" s="64">
        <v>1.6771722776635398E-2</v>
      </c>
      <c r="AA197" s="64">
        <v>5.5038744646592141E-2</v>
      </c>
      <c r="AB197" s="64">
        <v>0.10717851384104664</v>
      </c>
      <c r="AC197" s="64">
        <v>0.16510285658002338</v>
      </c>
      <c r="AD197" s="64">
        <v>0.22393868050691026</v>
      </c>
      <c r="AE197" s="64">
        <v>0.28104209961370874</v>
      </c>
      <c r="AF197" s="64">
        <v>0.33508628236624266</v>
      </c>
      <c r="AG197" s="64">
        <v>0.38549244729662269</v>
      </c>
      <c r="AH197" s="64">
        <v>0.43209902883813128</v>
      </c>
      <c r="AI197" s="64">
        <v>0.47497188822389474</v>
      </c>
      <c r="AJ197" s="64">
        <v>0.51429539971992044</v>
      </c>
      <c r="AK197" s="64">
        <v>0.55030945088601335</v>
      </c>
      <c r="AL197" s="64">
        <v>0.58327426237614355</v>
      </c>
      <c r="AM197" s="64">
        <v>0.61345040260466932</v>
      </c>
      <c r="AN197" s="64">
        <v>0.64108763926000101</v>
      </c>
      <c r="AO197" s="64">
        <v>0.66641954079344468</v>
      </c>
      <c r="AP197" s="64">
        <v>0.68966119566430795</v>
      </c>
      <c r="AQ197" s="64">
        <v>0.71100873768993</v>
      </c>
      <c r="AR197" s="64">
        <v>0.7306398879213456</v>
      </c>
    </row>
    <row r="198" spans="2:44" x14ac:dyDescent="0.25">
      <c r="B198" t="s">
        <v>533</v>
      </c>
      <c r="C198" s="24">
        <v>0.69387987673573492</v>
      </c>
      <c r="D198" s="24">
        <v>10.469827993980937</v>
      </c>
      <c r="E198" s="24">
        <v>33.906275707259667</v>
      </c>
      <c r="F198" s="24">
        <v>65.672976407679755</v>
      </c>
      <c r="G198" s="24">
        <v>100.89032334498408</v>
      </c>
      <c r="H198" s="24">
        <v>136.62584376976056</v>
      </c>
      <c r="I198" s="24">
        <v>171.29041503306769</v>
      </c>
      <c r="J198" s="24">
        <v>204.08776022113923</v>
      </c>
      <c r="K198" s="24">
        <v>234.67176044716305</v>
      </c>
      <c r="L198" s="24">
        <v>262.94729468969877</v>
      </c>
      <c r="M198" s="24">
        <v>288.95599307272568</v>
      </c>
      <c r="N198" s="24">
        <v>312.81067083559827</v>
      </c>
      <c r="O198" s="24">
        <v>334.65739766149693</v>
      </c>
      <c r="P198" s="24">
        <v>354.65434375647789</v>
      </c>
      <c r="Q198" s="24">
        <v>372.95973759701104</v>
      </c>
      <c r="R198" s="24">
        <v>389.72517067214704</v>
      </c>
      <c r="S198" s="24">
        <v>405.09235811580169</v>
      </c>
      <c r="T198" s="24">
        <v>419.19177653061604</v>
      </c>
      <c r="U198" s="24">
        <v>432.14238902448216</v>
      </c>
      <c r="V198" s="24">
        <v>444.05198173692963</v>
      </c>
      <c r="X198" s="24">
        <v>607.5</v>
      </c>
      <c r="Y198" s="6">
        <v>1.1421890975073826E-3</v>
      </c>
      <c r="Z198" s="6">
        <v>1.7234284763754628E-2</v>
      </c>
      <c r="AA198" s="6">
        <v>5.5812799518122909E-2</v>
      </c>
      <c r="AB198" s="6">
        <v>0.10810366486860865</v>
      </c>
      <c r="AC198" s="6">
        <v>0.16607460632919191</v>
      </c>
      <c r="AD198" s="6">
        <v>0.22489850826298036</v>
      </c>
      <c r="AE198" s="6">
        <v>0.28195953091862996</v>
      </c>
      <c r="AF198" s="6">
        <v>0.33594693040516749</v>
      </c>
      <c r="AG198" s="6">
        <v>0.38629096369903382</v>
      </c>
      <c r="AH198" s="6">
        <v>0.43283505298715846</v>
      </c>
      <c r="AI198" s="6">
        <v>0.47564772522259369</v>
      </c>
      <c r="AJ198" s="6">
        <v>0.51491468450304245</v>
      </c>
      <c r="AK198" s="6">
        <v>0.55087637475143525</v>
      </c>
      <c r="AL198" s="6">
        <v>0.58379315844687718</v>
      </c>
      <c r="AM198" s="6">
        <v>0.61392549398684948</v>
      </c>
      <c r="AN198" s="6">
        <v>0.64152291468666178</v>
      </c>
      <c r="AO198" s="6">
        <v>0.66681869648691638</v>
      </c>
      <c r="AP198" s="6">
        <v>0.69002761568825688</v>
      </c>
      <c r="AQ198" s="6">
        <v>0.71134549633659616</v>
      </c>
      <c r="AR198" s="6">
        <v>0.73094976417601587</v>
      </c>
    </row>
    <row r="199" spans="2:44" x14ac:dyDescent="0.25">
      <c r="B199" s="91" t="s">
        <v>535</v>
      </c>
      <c r="C199" s="41">
        <v>0.66277076202608598</v>
      </c>
      <c r="D199" s="41">
        <v>11.326289980044326</v>
      </c>
      <c r="E199" s="41">
        <v>38.373927253666508</v>
      </c>
      <c r="F199" s="41">
        <v>75.669785300903143</v>
      </c>
      <c r="G199" s="41">
        <v>117.29982214396382</v>
      </c>
      <c r="H199" s="41">
        <v>159.68092900014182</v>
      </c>
      <c r="I199" s="41">
        <v>200.86407300789793</v>
      </c>
      <c r="J199" s="41">
        <v>239.86787348063666</v>
      </c>
      <c r="K199" s="41">
        <v>276.2609654816622</v>
      </c>
      <c r="L199" s="41">
        <v>309.91894164203035</v>
      </c>
      <c r="M199" s="41">
        <v>340.88490358331171</v>
      </c>
      <c r="N199" s="41">
        <v>369.2894464496851</v>
      </c>
      <c r="O199" s="41">
        <v>395.30438797594604</v>
      </c>
      <c r="P199" s="41">
        <v>419.11685727623501</v>
      </c>
      <c r="Q199" s="41">
        <v>440.91464183623015</v>
      </c>
      <c r="R199" s="41">
        <v>460.8779540760105</v>
      </c>
      <c r="S199" s="41">
        <v>479.17543714785614</v>
      </c>
      <c r="T199" s="41">
        <v>495.96246043950435</v>
      </c>
      <c r="U199" s="41">
        <v>511.38074212915035</v>
      </c>
      <c r="V199" s="41">
        <v>525.5587197708029</v>
      </c>
      <c r="X199" s="41">
        <v>720</v>
      </c>
      <c r="Y199" s="64">
        <v>9.2051494725845276E-4</v>
      </c>
      <c r="Z199" s="64">
        <v>1.5730958305617118E-2</v>
      </c>
      <c r="AA199" s="64">
        <v>5.329712118564793E-2</v>
      </c>
      <c r="AB199" s="64">
        <v>0.10509692402903215</v>
      </c>
      <c r="AC199" s="64">
        <v>0.16291641964439421</v>
      </c>
      <c r="AD199" s="64">
        <v>0.22177906805575251</v>
      </c>
      <c r="AE199" s="64">
        <v>0.278977879177636</v>
      </c>
      <c r="AF199" s="64">
        <v>0.33314982427866202</v>
      </c>
      <c r="AG199" s="64">
        <v>0.38369578539119747</v>
      </c>
      <c r="AH199" s="64">
        <v>0.43044297450281993</v>
      </c>
      <c r="AI199" s="64">
        <v>0.47345125497682183</v>
      </c>
      <c r="AJ199" s="64">
        <v>0.51290200895789595</v>
      </c>
      <c r="AK199" s="64">
        <v>0.54903387218881394</v>
      </c>
      <c r="AL199" s="64">
        <v>0.5821067462169931</v>
      </c>
      <c r="AM199" s="64">
        <v>0.61238144699476404</v>
      </c>
      <c r="AN199" s="64">
        <v>0.64010826955001454</v>
      </c>
      <c r="AO199" s="64">
        <v>0.66552144048313355</v>
      </c>
      <c r="AP199" s="64">
        <v>0.68883675061042271</v>
      </c>
      <c r="AQ199" s="64">
        <v>0.71025103073493101</v>
      </c>
      <c r="AR199" s="64">
        <v>0.72994266634833738</v>
      </c>
    </row>
    <row r="200" spans="2:44" x14ac:dyDescent="0.25">
      <c r="B200" t="s">
        <v>537</v>
      </c>
      <c r="C200" s="24">
        <v>1.0183464137634302</v>
      </c>
      <c r="D200" s="24">
        <v>16.513025299385113</v>
      </c>
      <c r="E200" s="24">
        <v>54.942998397249653</v>
      </c>
      <c r="F200" s="24">
        <v>107.5815298486532</v>
      </c>
      <c r="G200" s="24">
        <v>166.18274566624052</v>
      </c>
      <c r="H200" s="24">
        <v>225.76608841022565</v>
      </c>
      <c r="I200" s="24">
        <v>283.62622666264735</v>
      </c>
      <c r="J200" s="24">
        <v>338.40345475640942</v>
      </c>
      <c r="K200" s="24">
        <v>389.50260503038913</v>
      </c>
      <c r="L200" s="24">
        <v>436.75504224771782</v>
      </c>
      <c r="M200" s="24">
        <v>480.2247518655106</v>
      </c>
      <c r="N200" s="24">
        <v>520.09706637350837</v>
      </c>
      <c r="O200" s="24">
        <v>556.61430860834878</v>
      </c>
      <c r="P200" s="24">
        <v>590.03980838422774</v>
      </c>
      <c r="Q200" s="24">
        <v>620.63750261277028</v>
      </c>
      <c r="R200" s="24">
        <v>648.66051838125725</v>
      </c>
      <c r="S200" s="24">
        <v>674.34563991372272</v>
      </c>
      <c r="T200" s="24">
        <v>697.91096033586348</v>
      </c>
      <c r="U200" s="24">
        <v>719.55537878130451</v>
      </c>
      <c r="V200" s="24">
        <v>739.45913681250875</v>
      </c>
      <c r="X200" s="24">
        <v>1012.5</v>
      </c>
      <c r="Y200" s="6">
        <v>1.0057742358157336E-3</v>
      </c>
      <c r="Z200" s="6">
        <v>1.630916078951616E-2</v>
      </c>
      <c r="AA200" s="6">
        <v>5.4264689775061388E-2</v>
      </c>
      <c r="AB200" s="6">
        <v>0.10625336281348464</v>
      </c>
      <c r="AC200" s="6">
        <v>0.16413110683085483</v>
      </c>
      <c r="AD200" s="6">
        <v>0.22297885275084015</v>
      </c>
      <c r="AE200" s="6">
        <v>0.28012466830878752</v>
      </c>
      <c r="AF200" s="6">
        <v>0.33422563432731794</v>
      </c>
      <c r="AG200" s="6">
        <v>0.3846939308942115</v>
      </c>
      <c r="AH200" s="6">
        <v>0.43136300468910405</v>
      </c>
      <c r="AI200" s="6">
        <v>0.47429605122519564</v>
      </c>
      <c r="AJ200" s="6">
        <v>0.51367611493679843</v>
      </c>
      <c r="AK200" s="6">
        <v>0.54974252702059134</v>
      </c>
      <c r="AL200" s="6">
        <v>0.58275536630541014</v>
      </c>
      <c r="AM200" s="6">
        <v>0.61297531122248916</v>
      </c>
      <c r="AN200" s="6">
        <v>0.64065236383334045</v>
      </c>
      <c r="AO200" s="6">
        <v>0.66602038509997308</v>
      </c>
      <c r="AP200" s="6">
        <v>0.68929477564035901</v>
      </c>
      <c r="AQ200" s="6">
        <v>0.71067197904326374</v>
      </c>
      <c r="AR200" s="6">
        <v>0.73033001166667533</v>
      </c>
    </row>
    <row r="201" spans="2:44" x14ac:dyDescent="0.25">
      <c r="B201" s="91" t="s">
        <v>539</v>
      </c>
      <c r="C201" s="41">
        <v>1.2599922887622805</v>
      </c>
      <c r="D201" s="41">
        <v>20.286662924128077</v>
      </c>
      <c r="E201" s="41">
        <v>67.326715942732889</v>
      </c>
      <c r="F201" s="41">
        <v>131.6966954628887</v>
      </c>
      <c r="G201" s="41">
        <v>203.33088839674579</v>
      </c>
      <c r="H201" s="41">
        <v>276.15229152428043</v>
      </c>
      <c r="I201" s="41">
        <v>346.86069907573182</v>
      </c>
      <c r="J201" s="41">
        <v>413.79786828881402</v>
      </c>
      <c r="K201" s="41">
        <v>476.2384056721292</v>
      </c>
      <c r="L201" s="41">
        <v>533.97732373629731</v>
      </c>
      <c r="M201" s="41">
        <v>587.09342671588684</v>
      </c>
      <c r="N201" s="41">
        <v>635.81353131049048</v>
      </c>
      <c r="O201" s="41">
        <v>680.43393505770177</v>
      </c>
      <c r="P201" s="41">
        <v>721.27651741885995</v>
      </c>
      <c r="Q201" s="41">
        <v>758.66384319882093</v>
      </c>
      <c r="R201" s="41">
        <v>792.90523721475745</v>
      </c>
      <c r="S201" s="41">
        <v>824.2900365922477</v>
      </c>
      <c r="T201" s="41">
        <v>853.08472936033263</v>
      </c>
      <c r="U201" s="41">
        <v>879.53234476153875</v>
      </c>
      <c r="V201" s="41">
        <v>903.85311159481137</v>
      </c>
      <c r="X201" s="41">
        <v>1237.5</v>
      </c>
      <c r="Y201" s="64">
        <v>1.0181755868786104E-3</v>
      </c>
      <c r="Z201" s="64">
        <v>1.6393262968992385E-2</v>
      </c>
      <c r="AA201" s="64">
        <v>5.4405427024430617E-2</v>
      </c>
      <c r="AB201" s="64">
        <v>0.10642157209122319</v>
      </c>
      <c r="AC201" s="64">
        <v>0.16430778860343095</v>
      </c>
      <c r="AD201" s="64">
        <v>0.22315336688830742</v>
      </c>
      <c r="AE201" s="64">
        <v>0.28029147400059135</v>
      </c>
      <c r="AF201" s="64">
        <v>0.33438211578894061</v>
      </c>
      <c r="AG201" s="64">
        <v>0.38483911569464985</v>
      </c>
      <c r="AH201" s="64">
        <v>0.43149682726165439</v>
      </c>
      <c r="AI201" s="64">
        <v>0.47441893067950452</v>
      </c>
      <c r="AJ201" s="64">
        <v>0.51378871217009336</v>
      </c>
      <c r="AK201" s="64">
        <v>0.54984560408703176</v>
      </c>
      <c r="AL201" s="64">
        <v>0.58284971104554339</v>
      </c>
      <c r="AM201" s="64">
        <v>0.61306169147379463</v>
      </c>
      <c r="AN201" s="64">
        <v>0.64073150482000607</v>
      </c>
      <c r="AO201" s="64">
        <v>0.66609295886242237</v>
      </c>
      <c r="AP201" s="64">
        <v>0.68936139746289504</v>
      </c>
      <c r="AQ201" s="64">
        <v>0.71073320788811212</v>
      </c>
      <c r="AR201" s="64">
        <v>0.73038635280388797</v>
      </c>
    </row>
    <row r="202" spans="2:44" x14ac:dyDescent="0.25">
      <c r="B202" t="s">
        <v>541</v>
      </c>
      <c r="C202" s="24">
        <v>1.4498752499931034</v>
      </c>
      <c r="D202" s="24">
        <v>22.641825748457787</v>
      </c>
      <c r="E202" s="24">
        <v>74.302305272899389</v>
      </c>
      <c r="F202" s="24">
        <v>144.69099368541296</v>
      </c>
      <c r="G202" s="24">
        <v>222.88885638303157</v>
      </c>
      <c r="H202" s="24">
        <v>302.31721868432885</v>
      </c>
      <c r="I202" s="24">
        <v>379.40683447850677</v>
      </c>
      <c r="J202" s="24">
        <v>452.36648119442759</v>
      </c>
      <c r="K202" s="24">
        <v>520.41480385044065</v>
      </c>
      <c r="L202" s="24">
        <v>583.33368893147724</v>
      </c>
      <c r="M202" s="24">
        <v>641.21204910225788</v>
      </c>
      <c r="N202" s="24">
        <v>694.29878962189252</v>
      </c>
      <c r="O202" s="24">
        <v>742.91775869611797</v>
      </c>
      <c r="P202" s="24">
        <v>787.42025420779385</v>
      </c>
      <c r="Q202" s="24">
        <v>828.15804351630356</v>
      </c>
      <c r="R202" s="24">
        <v>865.46831300100143</v>
      </c>
      <c r="S202" s="24">
        <v>899.66638007115034</v>
      </c>
      <c r="T202" s="24">
        <v>931.04261414681571</v>
      </c>
      <c r="U202" s="24">
        <v>959.86179588140556</v>
      </c>
      <c r="V202" s="24">
        <v>986.36384869381652</v>
      </c>
      <c r="X202" s="24">
        <v>1350</v>
      </c>
      <c r="Y202" s="6">
        <v>1.0739816666615581E-3</v>
      </c>
      <c r="Z202" s="6">
        <v>1.6771722776635398E-2</v>
      </c>
      <c r="AA202" s="6">
        <v>5.5038744646592141E-2</v>
      </c>
      <c r="AB202" s="6">
        <v>0.10717851384104664</v>
      </c>
      <c r="AC202" s="6">
        <v>0.16510285658002338</v>
      </c>
      <c r="AD202" s="6">
        <v>0.22393868050691026</v>
      </c>
      <c r="AE202" s="6">
        <v>0.28104209961370874</v>
      </c>
      <c r="AF202" s="6">
        <v>0.33508628236624266</v>
      </c>
      <c r="AG202" s="6">
        <v>0.38549244729662269</v>
      </c>
      <c r="AH202" s="6">
        <v>0.43209902883813128</v>
      </c>
      <c r="AI202" s="6">
        <v>0.47497188822389474</v>
      </c>
      <c r="AJ202" s="6">
        <v>0.51429539971992044</v>
      </c>
      <c r="AK202" s="6">
        <v>0.55030945088601335</v>
      </c>
      <c r="AL202" s="6">
        <v>0.58327426237614355</v>
      </c>
      <c r="AM202" s="6">
        <v>0.61345040260466932</v>
      </c>
      <c r="AN202" s="6">
        <v>0.64108763926000101</v>
      </c>
      <c r="AO202" s="6">
        <v>0.66641954079344468</v>
      </c>
      <c r="AP202" s="6">
        <v>0.68966119566430795</v>
      </c>
      <c r="AQ202" s="6">
        <v>0.71100873768993</v>
      </c>
      <c r="AR202" s="6">
        <v>0.7306398879213456</v>
      </c>
    </row>
    <row r="203" spans="2:44" x14ac:dyDescent="0.25">
      <c r="B203" s="91" t="s">
        <v>543</v>
      </c>
      <c r="C203" s="41">
        <v>1.3877597534714698</v>
      </c>
      <c r="D203" s="41">
        <v>20.939655987961874</v>
      </c>
      <c r="E203" s="41">
        <v>67.812551414519334</v>
      </c>
      <c r="F203" s="41">
        <v>131.34595281535951</v>
      </c>
      <c r="G203" s="41">
        <v>201.78064668996817</v>
      </c>
      <c r="H203" s="41">
        <v>273.25168753952113</v>
      </c>
      <c r="I203" s="41">
        <v>342.58083006613538</v>
      </c>
      <c r="J203" s="41">
        <v>408.17552044227847</v>
      </c>
      <c r="K203" s="41">
        <v>469.3435208943261</v>
      </c>
      <c r="L203" s="41">
        <v>525.89458937939753</v>
      </c>
      <c r="M203" s="41">
        <v>577.91198614545135</v>
      </c>
      <c r="N203" s="41">
        <v>625.62134167119655</v>
      </c>
      <c r="O203" s="41">
        <v>669.31479532299386</v>
      </c>
      <c r="P203" s="41">
        <v>709.30868751295577</v>
      </c>
      <c r="Q203" s="41">
        <v>745.91947519402208</v>
      </c>
      <c r="R203" s="41">
        <v>779.45034134429409</v>
      </c>
      <c r="S203" s="41">
        <v>810.18471623160337</v>
      </c>
      <c r="T203" s="41">
        <v>838.38355306123208</v>
      </c>
      <c r="U203" s="41">
        <v>864.28477804896431</v>
      </c>
      <c r="V203" s="41">
        <v>888.10396347385927</v>
      </c>
      <c r="X203" s="41">
        <v>1215</v>
      </c>
      <c r="Y203" s="64">
        <v>1.1421890975073826E-3</v>
      </c>
      <c r="Z203" s="64">
        <v>1.7234284763754628E-2</v>
      </c>
      <c r="AA203" s="64">
        <v>5.5812799518122909E-2</v>
      </c>
      <c r="AB203" s="64">
        <v>0.10810366486860865</v>
      </c>
      <c r="AC203" s="64">
        <v>0.16607460632919191</v>
      </c>
      <c r="AD203" s="64">
        <v>0.22489850826298036</v>
      </c>
      <c r="AE203" s="64">
        <v>0.28195953091862996</v>
      </c>
      <c r="AF203" s="64">
        <v>0.33594693040516749</v>
      </c>
      <c r="AG203" s="64">
        <v>0.38629096369903382</v>
      </c>
      <c r="AH203" s="64">
        <v>0.43283505298715846</v>
      </c>
      <c r="AI203" s="64">
        <v>0.47564772522259369</v>
      </c>
      <c r="AJ203" s="64">
        <v>0.51491468450304245</v>
      </c>
      <c r="AK203" s="64">
        <v>0.55087637475143525</v>
      </c>
      <c r="AL203" s="64">
        <v>0.58379315844687718</v>
      </c>
      <c r="AM203" s="64">
        <v>0.61392549398684948</v>
      </c>
      <c r="AN203" s="64">
        <v>0.64152291468666178</v>
      </c>
      <c r="AO203" s="64">
        <v>0.66681869648691638</v>
      </c>
      <c r="AP203" s="64">
        <v>0.69002761568825688</v>
      </c>
      <c r="AQ203" s="64">
        <v>0.71134549633659616</v>
      </c>
      <c r="AR203" s="64">
        <v>0.73094976417601587</v>
      </c>
    </row>
    <row r="204" spans="2:44" x14ac:dyDescent="0.25">
      <c r="B204" t="s">
        <v>545</v>
      </c>
      <c r="C204" s="24">
        <v>1.325541524052172</v>
      </c>
      <c r="D204" s="24">
        <v>22.652579960088651</v>
      </c>
      <c r="E204" s="24">
        <v>76.747854507333017</v>
      </c>
      <c r="F204" s="24">
        <v>151.33957060180629</v>
      </c>
      <c r="G204" s="24">
        <v>234.59964428792765</v>
      </c>
      <c r="H204" s="24">
        <v>319.36185800028363</v>
      </c>
      <c r="I204" s="24">
        <v>401.72814601579586</v>
      </c>
      <c r="J204" s="24">
        <v>479.73574696127332</v>
      </c>
      <c r="K204" s="24">
        <v>552.52193096332439</v>
      </c>
      <c r="L204" s="24">
        <v>619.83788328406069</v>
      </c>
      <c r="M204" s="24">
        <v>681.76980716662342</v>
      </c>
      <c r="N204" s="24">
        <v>738.5788928993702</v>
      </c>
      <c r="O204" s="24">
        <v>790.60877595189208</v>
      </c>
      <c r="P204" s="24">
        <v>838.23371455247002</v>
      </c>
      <c r="Q204" s="24">
        <v>881.82928367246029</v>
      </c>
      <c r="R204" s="24">
        <v>921.75590815202099</v>
      </c>
      <c r="S204" s="24">
        <v>958.35087429571229</v>
      </c>
      <c r="T204" s="24">
        <v>991.92492087900871</v>
      </c>
      <c r="U204" s="24">
        <v>1022.7614842583007</v>
      </c>
      <c r="V204" s="24">
        <v>1051.1174395416058</v>
      </c>
      <c r="X204" s="24">
        <v>1440</v>
      </c>
      <c r="Y204" s="6">
        <v>9.2051494725845276E-4</v>
      </c>
      <c r="Z204" s="6">
        <v>1.5730958305617118E-2</v>
      </c>
      <c r="AA204" s="6">
        <v>5.329712118564793E-2</v>
      </c>
      <c r="AB204" s="6">
        <v>0.10509692402903215</v>
      </c>
      <c r="AC204" s="6">
        <v>0.16291641964439421</v>
      </c>
      <c r="AD204" s="6">
        <v>0.22177906805575251</v>
      </c>
      <c r="AE204" s="6">
        <v>0.278977879177636</v>
      </c>
      <c r="AF204" s="6">
        <v>0.33314982427866202</v>
      </c>
      <c r="AG204" s="6">
        <v>0.38369578539119747</v>
      </c>
      <c r="AH204" s="6">
        <v>0.43044297450281993</v>
      </c>
      <c r="AI204" s="6">
        <v>0.47345125497682183</v>
      </c>
      <c r="AJ204" s="6">
        <v>0.51290200895789595</v>
      </c>
      <c r="AK204" s="6">
        <v>0.54903387218881394</v>
      </c>
      <c r="AL204" s="6">
        <v>0.5821067462169931</v>
      </c>
      <c r="AM204" s="6">
        <v>0.61238144699476404</v>
      </c>
      <c r="AN204" s="6">
        <v>0.64010826955001454</v>
      </c>
      <c r="AO204" s="6">
        <v>0.66552144048313355</v>
      </c>
      <c r="AP204" s="6">
        <v>0.68883675061042271</v>
      </c>
      <c r="AQ204" s="6">
        <v>0.71025103073493101</v>
      </c>
      <c r="AR204" s="6">
        <v>0.72994266634833738</v>
      </c>
    </row>
    <row r="205" spans="2:44" x14ac:dyDescent="0.25">
      <c r="B205" s="91" t="s">
        <v>547</v>
      </c>
      <c r="C205" s="41">
        <v>2.0366928275268603</v>
      </c>
      <c r="D205" s="41">
        <v>33.026050598770226</v>
      </c>
      <c r="E205" s="41">
        <v>109.88599679449931</v>
      </c>
      <c r="F205" s="41">
        <v>215.16305969730641</v>
      </c>
      <c r="G205" s="41">
        <v>332.36549133248104</v>
      </c>
      <c r="H205" s="41">
        <v>451.5321768204513</v>
      </c>
      <c r="I205" s="41">
        <v>567.25245332529471</v>
      </c>
      <c r="J205" s="41">
        <v>676.80690951281883</v>
      </c>
      <c r="K205" s="41">
        <v>779.00521006077827</v>
      </c>
      <c r="L205" s="41">
        <v>873.51008449543565</v>
      </c>
      <c r="M205" s="41">
        <v>960.4495037310212</v>
      </c>
      <c r="N205" s="41">
        <v>1040.1941327470167</v>
      </c>
      <c r="O205" s="41">
        <v>1113.2286172166976</v>
      </c>
      <c r="P205" s="41">
        <v>1180.0796167684555</v>
      </c>
      <c r="Q205" s="41">
        <v>1241.2750052255406</v>
      </c>
      <c r="R205" s="41">
        <v>1297.3210367625145</v>
      </c>
      <c r="S205" s="41">
        <v>1348.6912798274454</v>
      </c>
      <c r="T205" s="41">
        <v>1395.821920671727</v>
      </c>
      <c r="U205" s="41">
        <v>1439.110757562609</v>
      </c>
      <c r="V205" s="41">
        <v>1478.9182736250175</v>
      </c>
      <c r="X205" s="41">
        <v>2025</v>
      </c>
      <c r="Y205" s="64">
        <v>1.0057742358157336E-3</v>
      </c>
      <c r="Z205" s="64">
        <v>1.630916078951616E-2</v>
      </c>
      <c r="AA205" s="64">
        <v>5.4264689775061388E-2</v>
      </c>
      <c r="AB205" s="64">
        <v>0.10625336281348464</v>
      </c>
      <c r="AC205" s="64">
        <v>0.16413110683085483</v>
      </c>
      <c r="AD205" s="64">
        <v>0.22297885275084015</v>
      </c>
      <c r="AE205" s="64">
        <v>0.28012466830878752</v>
      </c>
      <c r="AF205" s="64">
        <v>0.33422563432731794</v>
      </c>
      <c r="AG205" s="64">
        <v>0.3846939308942115</v>
      </c>
      <c r="AH205" s="64">
        <v>0.43136300468910405</v>
      </c>
      <c r="AI205" s="64">
        <v>0.47429605122519564</v>
      </c>
      <c r="AJ205" s="64">
        <v>0.51367611493679843</v>
      </c>
      <c r="AK205" s="64">
        <v>0.54974252702059134</v>
      </c>
      <c r="AL205" s="64">
        <v>0.58275536630541014</v>
      </c>
      <c r="AM205" s="64">
        <v>0.61297531122248916</v>
      </c>
      <c r="AN205" s="64">
        <v>0.64065236383334045</v>
      </c>
      <c r="AO205" s="64">
        <v>0.66602038509997308</v>
      </c>
      <c r="AP205" s="64">
        <v>0.68929477564035901</v>
      </c>
      <c r="AQ205" s="64">
        <v>0.71067197904326374</v>
      </c>
      <c r="AR205" s="64">
        <v>0.73033001166667533</v>
      </c>
    </row>
    <row r="206" spans="2:44" x14ac:dyDescent="0.25">
      <c r="B206" t="s">
        <v>549</v>
      </c>
      <c r="C206" s="24">
        <v>2.5199845775245611</v>
      </c>
      <c r="D206" s="24">
        <v>40.573325848256154</v>
      </c>
      <c r="E206" s="24">
        <v>134.65343188546578</v>
      </c>
      <c r="F206" s="24">
        <v>263.3933909257774</v>
      </c>
      <c r="G206" s="24">
        <v>406.66177679349158</v>
      </c>
      <c r="H206" s="24">
        <v>552.30458304856086</v>
      </c>
      <c r="I206" s="24">
        <v>693.72139815146363</v>
      </c>
      <c r="J206" s="24">
        <v>827.59573657762803</v>
      </c>
      <c r="K206" s="24">
        <v>952.47681134425841</v>
      </c>
      <c r="L206" s="24">
        <v>1067.9546474725946</v>
      </c>
      <c r="M206" s="24">
        <v>1174.1868534317737</v>
      </c>
      <c r="N206" s="24">
        <v>1271.627062620981</v>
      </c>
      <c r="O206" s="24">
        <v>1360.8678701154035</v>
      </c>
      <c r="P206" s="24">
        <v>1442.5530348377199</v>
      </c>
      <c r="Q206" s="24">
        <v>1517.3276863976419</v>
      </c>
      <c r="R206" s="24">
        <v>1585.8104744295149</v>
      </c>
      <c r="S206" s="24">
        <v>1648.5800731844954</v>
      </c>
      <c r="T206" s="24">
        <v>1706.1694587206653</v>
      </c>
      <c r="U206" s="24">
        <v>1759.0646895230775</v>
      </c>
      <c r="V206" s="24">
        <v>1807.7062231896227</v>
      </c>
      <c r="X206" s="24">
        <v>2475</v>
      </c>
      <c r="Y206" s="6">
        <v>1.0181755868786104E-3</v>
      </c>
      <c r="Z206" s="6">
        <v>1.6393262968992385E-2</v>
      </c>
      <c r="AA206" s="6">
        <v>5.4405427024430617E-2</v>
      </c>
      <c r="AB206" s="6">
        <v>0.10642157209122319</v>
      </c>
      <c r="AC206" s="6">
        <v>0.16430778860343095</v>
      </c>
      <c r="AD206" s="6">
        <v>0.22315336688830742</v>
      </c>
      <c r="AE206" s="6">
        <v>0.28029147400059135</v>
      </c>
      <c r="AF206" s="6">
        <v>0.33438211578894061</v>
      </c>
      <c r="AG206" s="6">
        <v>0.38483911569464985</v>
      </c>
      <c r="AH206" s="6">
        <v>0.43149682726165439</v>
      </c>
      <c r="AI206" s="6">
        <v>0.47441893067950452</v>
      </c>
      <c r="AJ206" s="6">
        <v>0.51378871217009336</v>
      </c>
      <c r="AK206" s="6">
        <v>0.54984560408703176</v>
      </c>
      <c r="AL206" s="6">
        <v>0.58284971104554339</v>
      </c>
      <c r="AM206" s="6">
        <v>0.61306169147379463</v>
      </c>
      <c r="AN206" s="6">
        <v>0.64073150482000607</v>
      </c>
      <c r="AO206" s="6">
        <v>0.66609295886242237</v>
      </c>
      <c r="AP206" s="6">
        <v>0.68936139746289504</v>
      </c>
      <c r="AQ206" s="6">
        <v>0.71073320788811212</v>
      </c>
      <c r="AR206" s="6">
        <v>0.73038635280388797</v>
      </c>
    </row>
    <row r="207" spans="2:44" x14ac:dyDescent="0.25">
      <c r="B207" s="91" t="s">
        <v>551</v>
      </c>
      <c r="C207" s="41">
        <v>2.8997504999862067</v>
      </c>
      <c r="D207" s="41">
        <v>45.283651496915574</v>
      </c>
      <c r="E207" s="41">
        <v>148.60461054579878</v>
      </c>
      <c r="F207" s="41">
        <v>289.38198737082593</v>
      </c>
      <c r="G207" s="41">
        <v>445.77771276606313</v>
      </c>
      <c r="H207" s="41">
        <v>604.6344373686577</v>
      </c>
      <c r="I207" s="41">
        <v>758.81366895701353</v>
      </c>
      <c r="J207" s="41">
        <v>904.73296238885519</v>
      </c>
      <c r="K207" s="41">
        <v>1040.8296077008813</v>
      </c>
      <c r="L207" s="41">
        <v>1166.6673778629545</v>
      </c>
      <c r="M207" s="41">
        <v>1282.4240982045158</v>
      </c>
      <c r="N207" s="41">
        <v>1388.597579243785</v>
      </c>
      <c r="O207" s="41">
        <v>1485.8355173922359</v>
      </c>
      <c r="P207" s="41">
        <v>1574.8405084155877</v>
      </c>
      <c r="Q207" s="41">
        <v>1656.3160870326071</v>
      </c>
      <c r="R207" s="41">
        <v>1730.9366260020029</v>
      </c>
      <c r="S207" s="41">
        <v>1799.3327601423007</v>
      </c>
      <c r="T207" s="41">
        <v>1862.0852282936314</v>
      </c>
      <c r="U207" s="41">
        <v>1919.7235917628111</v>
      </c>
      <c r="V207" s="41">
        <v>1972.727697387633</v>
      </c>
      <c r="X207" s="41">
        <v>2700</v>
      </c>
      <c r="Y207" s="64">
        <v>1.0739816666615581E-3</v>
      </c>
      <c r="Z207" s="64">
        <v>1.6771722776635398E-2</v>
      </c>
      <c r="AA207" s="64">
        <v>5.5038744646592141E-2</v>
      </c>
      <c r="AB207" s="64">
        <v>0.10717851384104664</v>
      </c>
      <c r="AC207" s="64">
        <v>0.16510285658002338</v>
      </c>
      <c r="AD207" s="64">
        <v>0.22393868050691026</v>
      </c>
      <c r="AE207" s="64">
        <v>0.28104209961370874</v>
      </c>
      <c r="AF207" s="64">
        <v>0.33508628236624266</v>
      </c>
      <c r="AG207" s="64">
        <v>0.38549244729662269</v>
      </c>
      <c r="AH207" s="64">
        <v>0.43209902883813128</v>
      </c>
      <c r="AI207" s="64">
        <v>0.47497188822389474</v>
      </c>
      <c r="AJ207" s="64">
        <v>0.51429539971992044</v>
      </c>
      <c r="AK207" s="64">
        <v>0.55030945088601335</v>
      </c>
      <c r="AL207" s="64">
        <v>0.58327426237614355</v>
      </c>
      <c r="AM207" s="64">
        <v>0.61345040260466932</v>
      </c>
      <c r="AN207" s="64">
        <v>0.64108763926000101</v>
      </c>
      <c r="AO207" s="64">
        <v>0.66641954079344468</v>
      </c>
      <c r="AP207" s="64">
        <v>0.68966119566430795</v>
      </c>
      <c r="AQ207" s="64">
        <v>0.71100873768993</v>
      </c>
      <c r="AR207" s="64">
        <v>0.7306398879213456</v>
      </c>
    </row>
    <row r="208" spans="2:44" x14ac:dyDescent="0.25">
      <c r="B208" t="s">
        <v>553</v>
      </c>
      <c r="C208" s="24">
        <v>2.7755195069429397</v>
      </c>
      <c r="D208" s="24">
        <v>41.879311975923748</v>
      </c>
      <c r="E208" s="24">
        <v>135.62510282903867</v>
      </c>
      <c r="F208" s="24">
        <v>262.69190563071902</v>
      </c>
      <c r="G208" s="24">
        <v>403.56129337993633</v>
      </c>
      <c r="H208" s="24">
        <v>546.50337507904226</v>
      </c>
      <c r="I208" s="24">
        <v>685.16166013227075</v>
      </c>
      <c r="J208" s="24">
        <v>816.35104088455694</v>
      </c>
      <c r="K208" s="24">
        <v>938.68704178865221</v>
      </c>
      <c r="L208" s="24">
        <v>1051.7891787587951</v>
      </c>
      <c r="M208" s="24">
        <v>1155.8239722909027</v>
      </c>
      <c r="N208" s="24">
        <v>1251.2426833423931</v>
      </c>
      <c r="O208" s="24">
        <v>1338.6295906459877</v>
      </c>
      <c r="P208" s="24">
        <v>1418.6173750259115</v>
      </c>
      <c r="Q208" s="24">
        <v>1491.8389503880442</v>
      </c>
      <c r="R208" s="24">
        <v>1558.9006826885882</v>
      </c>
      <c r="S208" s="24">
        <v>1620.3694324632067</v>
      </c>
      <c r="T208" s="24">
        <v>1676.7671061224642</v>
      </c>
      <c r="U208" s="24">
        <v>1728.5695560979286</v>
      </c>
      <c r="V208" s="24">
        <v>1776.2079269477185</v>
      </c>
      <c r="X208" s="24">
        <v>2430</v>
      </c>
      <c r="Y208" s="6">
        <v>1.1421890975073826E-3</v>
      </c>
      <c r="Z208" s="6">
        <v>1.7234284763754628E-2</v>
      </c>
      <c r="AA208" s="6">
        <v>5.5812799518122909E-2</v>
      </c>
      <c r="AB208" s="6">
        <v>0.10810366486860865</v>
      </c>
      <c r="AC208" s="6">
        <v>0.16607460632919191</v>
      </c>
      <c r="AD208" s="6">
        <v>0.22489850826298036</v>
      </c>
      <c r="AE208" s="6">
        <v>0.28195953091862996</v>
      </c>
      <c r="AF208" s="6">
        <v>0.33594693040516749</v>
      </c>
      <c r="AG208" s="6">
        <v>0.38629096369903382</v>
      </c>
      <c r="AH208" s="6">
        <v>0.43283505298715846</v>
      </c>
      <c r="AI208" s="6">
        <v>0.47564772522259369</v>
      </c>
      <c r="AJ208" s="6">
        <v>0.51491468450304245</v>
      </c>
      <c r="AK208" s="6">
        <v>0.55087637475143525</v>
      </c>
      <c r="AL208" s="6">
        <v>0.58379315844687718</v>
      </c>
      <c r="AM208" s="6">
        <v>0.61392549398684948</v>
      </c>
      <c r="AN208" s="6">
        <v>0.64152291468666178</v>
      </c>
      <c r="AO208" s="6">
        <v>0.66681869648691638</v>
      </c>
      <c r="AP208" s="6">
        <v>0.69002761568825688</v>
      </c>
      <c r="AQ208" s="6">
        <v>0.71134549633659616</v>
      </c>
      <c r="AR208" s="6">
        <v>0.73094976417601587</v>
      </c>
    </row>
    <row r="209" spans="2:44" x14ac:dyDescent="0.25">
      <c r="B209" s="91" t="s">
        <v>555</v>
      </c>
      <c r="C209" s="41">
        <v>2.6510830481043439</v>
      </c>
      <c r="D209" s="41">
        <v>45.305159920177303</v>
      </c>
      <c r="E209" s="41">
        <v>153.49570901466603</v>
      </c>
      <c r="F209" s="41">
        <v>302.67914120361257</v>
      </c>
      <c r="G209" s="41">
        <v>469.19928857585529</v>
      </c>
      <c r="H209" s="41">
        <v>638.72371600056726</v>
      </c>
      <c r="I209" s="41">
        <v>803.45629203159172</v>
      </c>
      <c r="J209" s="41">
        <v>959.47149392254664</v>
      </c>
      <c r="K209" s="41">
        <v>1105.0438619266488</v>
      </c>
      <c r="L209" s="41">
        <v>1239.6757665681214</v>
      </c>
      <c r="M209" s="41">
        <v>1363.5396143332468</v>
      </c>
      <c r="N209" s="41">
        <v>1477.1577857987404</v>
      </c>
      <c r="O209" s="41">
        <v>1581.2175519037842</v>
      </c>
      <c r="P209" s="41">
        <v>1676.46742910494</v>
      </c>
      <c r="Q209" s="41">
        <v>1763.6585673449206</v>
      </c>
      <c r="R209" s="41">
        <v>1843.511816304042</v>
      </c>
      <c r="S209" s="41">
        <v>1916.7017485914246</v>
      </c>
      <c r="T209" s="41">
        <v>1983.8498417580174</v>
      </c>
      <c r="U209" s="41">
        <v>2045.5229685166014</v>
      </c>
      <c r="V209" s="41">
        <v>2102.2348790832116</v>
      </c>
      <c r="X209" s="41">
        <v>2880</v>
      </c>
      <c r="Y209" s="64">
        <v>9.2051494725845276E-4</v>
      </c>
      <c r="Z209" s="64">
        <v>1.5730958305617118E-2</v>
      </c>
      <c r="AA209" s="64">
        <v>5.329712118564793E-2</v>
      </c>
      <c r="AB209" s="64">
        <v>0.10509692402903215</v>
      </c>
      <c r="AC209" s="64">
        <v>0.16291641964439421</v>
      </c>
      <c r="AD209" s="64">
        <v>0.22177906805575251</v>
      </c>
      <c r="AE209" s="64">
        <v>0.278977879177636</v>
      </c>
      <c r="AF209" s="64">
        <v>0.33314982427866202</v>
      </c>
      <c r="AG209" s="64">
        <v>0.38369578539119747</v>
      </c>
      <c r="AH209" s="64">
        <v>0.43044297450281993</v>
      </c>
      <c r="AI209" s="64">
        <v>0.47345125497682183</v>
      </c>
      <c r="AJ209" s="64">
        <v>0.51290200895789595</v>
      </c>
      <c r="AK209" s="64">
        <v>0.54903387218881394</v>
      </c>
      <c r="AL209" s="64">
        <v>0.5821067462169931</v>
      </c>
      <c r="AM209" s="64">
        <v>0.61238144699476404</v>
      </c>
      <c r="AN209" s="64">
        <v>0.64010826955001454</v>
      </c>
      <c r="AO209" s="64">
        <v>0.66552144048313355</v>
      </c>
      <c r="AP209" s="64">
        <v>0.68883675061042271</v>
      </c>
      <c r="AQ209" s="64">
        <v>0.71025103073493101</v>
      </c>
      <c r="AR209" s="64">
        <v>0.72994266634833738</v>
      </c>
    </row>
    <row r="211" spans="2:44" x14ac:dyDescent="0.25">
      <c r="B211" s="30" t="s">
        <v>6095</v>
      </c>
      <c r="C211" s="70"/>
      <c r="D211" s="70"/>
      <c r="E211" s="70"/>
      <c r="F211" s="70"/>
      <c r="G211" s="70"/>
      <c r="H211" s="70"/>
      <c r="I211" s="70"/>
      <c r="J211" s="70"/>
      <c r="K211" s="70"/>
      <c r="L211" s="70"/>
      <c r="M211" s="70"/>
      <c r="N211" s="70"/>
      <c r="O211" s="70"/>
      <c r="P211" s="70"/>
      <c r="Q211" s="70"/>
      <c r="R211" s="70"/>
      <c r="S211" s="70"/>
      <c r="T211" s="70"/>
      <c r="U211" s="70"/>
      <c r="V211" s="70"/>
      <c r="X211" s="30" t="s">
        <v>6096</v>
      </c>
      <c r="Y211" s="70"/>
      <c r="Z211" s="70"/>
      <c r="AA211" s="70"/>
      <c r="AB211" s="70"/>
      <c r="AC211" s="70"/>
      <c r="AD211" s="70"/>
      <c r="AE211" s="70"/>
      <c r="AF211" s="70"/>
      <c r="AG211" s="70"/>
      <c r="AH211" s="70"/>
      <c r="AI211" s="70"/>
      <c r="AJ211" s="70"/>
      <c r="AK211" s="70"/>
      <c r="AL211" s="70"/>
      <c r="AM211" s="70"/>
      <c r="AN211" s="70"/>
      <c r="AO211" s="70"/>
      <c r="AP211" s="70"/>
      <c r="AQ211" s="70"/>
      <c r="AR211" s="70"/>
    </row>
    <row r="212" spans="2:44" x14ac:dyDescent="0.25">
      <c r="B212" s="7" t="s">
        <v>6008</v>
      </c>
      <c r="C212" s="50" t="s">
        <v>6010</v>
      </c>
      <c r="D212" s="50" t="s">
        <v>6011</v>
      </c>
      <c r="E212" s="50" t="s">
        <v>6012</v>
      </c>
      <c r="F212" s="50" t="s">
        <v>6013</v>
      </c>
      <c r="G212" s="50" t="s">
        <v>6014</v>
      </c>
      <c r="H212" s="50" t="s">
        <v>6015</v>
      </c>
      <c r="I212" s="50" t="s">
        <v>6016</v>
      </c>
      <c r="J212" s="50" t="s">
        <v>6017</v>
      </c>
      <c r="K212" s="50" t="s">
        <v>6018</v>
      </c>
      <c r="L212" s="50" t="s">
        <v>6019</v>
      </c>
      <c r="M212" s="50" t="s">
        <v>6020</v>
      </c>
      <c r="N212" s="50" t="s">
        <v>6021</v>
      </c>
      <c r="O212" s="50" t="s">
        <v>6022</v>
      </c>
      <c r="P212" s="50" t="s">
        <v>6023</v>
      </c>
      <c r="Q212" s="50" t="s">
        <v>6024</v>
      </c>
      <c r="R212" s="50" t="s">
        <v>6025</v>
      </c>
      <c r="S212" s="50" t="s">
        <v>6026</v>
      </c>
      <c r="T212" s="50" t="s">
        <v>6027</v>
      </c>
      <c r="U212" s="50" t="s">
        <v>6028</v>
      </c>
      <c r="V212" s="50" t="s">
        <v>6029</v>
      </c>
      <c r="X212" s="50" t="s">
        <v>6009</v>
      </c>
      <c r="Y212" s="50" t="s">
        <v>6010</v>
      </c>
      <c r="Z212" s="50" t="s">
        <v>6011</v>
      </c>
      <c r="AA212" s="50" t="s">
        <v>6012</v>
      </c>
      <c r="AB212" s="50" t="s">
        <v>6013</v>
      </c>
      <c r="AC212" s="50" t="s">
        <v>6014</v>
      </c>
      <c r="AD212" s="50" t="s">
        <v>6015</v>
      </c>
      <c r="AE212" s="50" t="s">
        <v>6016</v>
      </c>
      <c r="AF212" s="50" t="s">
        <v>6017</v>
      </c>
      <c r="AG212" s="50" t="s">
        <v>6018</v>
      </c>
      <c r="AH212" s="50" t="s">
        <v>6019</v>
      </c>
      <c r="AI212" s="50" t="s">
        <v>6020</v>
      </c>
      <c r="AJ212" s="50" t="s">
        <v>6021</v>
      </c>
      <c r="AK212" s="50" t="s">
        <v>6022</v>
      </c>
      <c r="AL212" s="50" t="s">
        <v>6023</v>
      </c>
      <c r="AM212" s="50" t="s">
        <v>6024</v>
      </c>
      <c r="AN212" s="50" t="s">
        <v>6025</v>
      </c>
      <c r="AO212" s="50" t="s">
        <v>6026</v>
      </c>
      <c r="AP212" s="50" t="s">
        <v>6027</v>
      </c>
      <c r="AQ212" s="50" t="s">
        <v>6028</v>
      </c>
      <c r="AR212" s="50" t="s">
        <v>6029</v>
      </c>
    </row>
    <row r="213" spans="2:44" x14ac:dyDescent="0.25">
      <c r="B213" t="s">
        <v>517</v>
      </c>
      <c r="C213" s="24">
        <v>0</v>
      </c>
      <c r="D213" s="24">
        <v>0</v>
      </c>
      <c r="E213" s="24">
        <v>0</v>
      </c>
      <c r="F213" s="24">
        <v>0</v>
      </c>
      <c r="G213" s="24">
        <v>0</v>
      </c>
      <c r="H213" s="24">
        <v>0</v>
      </c>
      <c r="I213" s="24">
        <v>0</v>
      </c>
      <c r="J213" s="24">
        <v>0</v>
      </c>
      <c r="K213" s="24">
        <v>0</v>
      </c>
      <c r="L213" s="24">
        <v>0</v>
      </c>
      <c r="M213" s="24">
        <v>0</v>
      </c>
      <c r="N213" s="24">
        <v>0</v>
      </c>
      <c r="O213" s="24">
        <v>0</v>
      </c>
      <c r="P213" s="24">
        <v>0</v>
      </c>
      <c r="Q213" s="24">
        <v>0</v>
      </c>
      <c r="R213" s="24">
        <v>0</v>
      </c>
      <c r="S213" s="24">
        <v>0</v>
      </c>
      <c r="T213" s="24">
        <v>0</v>
      </c>
      <c r="U213" s="24">
        <v>0</v>
      </c>
      <c r="V213" s="24">
        <v>0</v>
      </c>
      <c r="X213" s="24">
        <v>0</v>
      </c>
      <c r="Y213" s="6">
        <v>0</v>
      </c>
      <c r="Z213" s="6">
        <v>0</v>
      </c>
      <c r="AA213" s="6">
        <v>0</v>
      </c>
      <c r="AB213" s="6">
        <v>0</v>
      </c>
      <c r="AC213" s="6">
        <v>0</v>
      </c>
      <c r="AD213" s="6">
        <v>0</v>
      </c>
      <c r="AE213" s="6">
        <v>0</v>
      </c>
      <c r="AF213" s="6">
        <v>0</v>
      </c>
      <c r="AG213" s="6">
        <v>0</v>
      </c>
      <c r="AH213" s="6">
        <v>0</v>
      </c>
      <c r="AI213" s="6">
        <v>0</v>
      </c>
      <c r="AJ213" s="6">
        <v>0</v>
      </c>
      <c r="AK213" s="6">
        <v>0</v>
      </c>
      <c r="AL213" s="6">
        <v>0</v>
      </c>
      <c r="AM213" s="6">
        <v>0</v>
      </c>
      <c r="AN213" s="6">
        <v>0</v>
      </c>
      <c r="AO213" s="6">
        <v>0</v>
      </c>
      <c r="AP213" s="6">
        <v>0</v>
      </c>
      <c r="AQ213" s="6">
        <v>0</v>
      </c>
      <c r="AR213" s="6">
        <v>0</v>
      </c>
    </row>
    <row r="214" spans="2:44" x14ac:dyDescent="0.25">
      <c r="B214" s="91" t="s">
        <v>519</v>
      </c>
      <c r="C214" s="41">
        <v>0</v>
      </c>
      <c r="D214" s="41">
        <v>0</v>
      </c>
      <c r="E214" s="41">
        <v>0</v>
      </c>
      <c r="F214" s="41">
        <v>0</v>
      </c>
      <c r="G214" s="41">
        <v>0</v>
      </c>
      <c r="H214" s="41">
        <v>0</v>
      </c>
      <c r="I214" s="41">
        <v>0</v>
      </c>
      <c r="J214" s="41">
        <v>0</v>
      </c>
      <c r="K214" s="41">
        <v>0</v>
      </c>
      <c r="L214" s="41">
        <v>0</v>
      </c>
      <c r="M214" s="41">
        <v>0</v>
      </c>
      <c r="N214" s="41">
        <v>0</v>
      </c>
      <c r="O214" s="41">
        <v>0</v>
      </c>
      <c r="P214" s="41">
        <v>0</v>
      </c>
      <c r="Q214" s="41">
        <v>0</v>
      </c>
      <c r="R214" s="41">
        <v>0</v>
      </c>
      <c r="S214" s="41">
        <v>0</v>
      </c>
      <c r="T214" s="41">
        <v>0</v>
      </c>
      <c r="U214" s="41">
        <v>0</v>
      </c>
      <c r="V214" s="41">
        <v>0</v>
      </c>
      <c r="X214" s="41">
        <v>0</v>
      </c>
      <c r="Y214" s="64">
        <v>0</v>
      </c>
      <c r="Z214" s="64">
        <v>0</v>
      </c>
      <c r="AA214" s="64">
        <v>0</v>
      </c>
      <c r="AB214" s="64">
        <v>0</v>
      </c>
      <c r="AC214" s="64">
        <v>0</v>
      </c>
      <c r="AD214" s="64">
        <v>0</v>
      </c>
      <c r="AE214" s="64">
        <v>0</v>
      </c>
      <c r="AF214" s="64">
        <v>0</v>
      </c>
      <c r="AG214" s="64">
        <v>0</v>
      </c>
      <c r="AH214" s="64">
        <v>0</v>
      </c>
      <c r="AI214" s="64">
        <v>0</v>
      </c>
      <c r="AJ214" s="64">
        <v>0</v>
      </c>
      <c r="AK214" s="64">
        <v>0</v>
      </c>
      <c r="AL214" s="64">
        <v>0</v>
      </c>
      <c r="AM214" s="64">
        <v>0</v>
      </c>
      <c r="AN214" s="64">
        <v>0</v>
      </c>
      <c r="AO214" s="64">
        <v>0</v>
      </c>
      <c r="AP214" s="64">
        <v>0</v>
      </c>
      <c r="AQ214" s="64">
        <v>0</v>
      </c>
      <c r="AR214" s="64">
        <v>0</v>
      </c>
    </row>
    <row r="215" spans="2:44" x14ac:dyDescent="0.25">
      <c r="B215" t="s">
        <v>521</v>
      </c>
      <c r="C215" s="24">
        <v>0.44618058291617813</v>
      </c>
      <c r="D215" s="24">
        <v>5.4825665469992089</v>
      </c>
      <c r="E215" s="24">
        <v>13.374312101975638</v>
      </c>
      <c r="F215" s="24">
        <v>21.328109168254088</v>
      </c>
      <c r="G215" s="24">
        <v>28.574387679111322</v>
      </c>
      <c r="H215" s="24">
        <v>34.969818094130581</v>
      </c>
      <c r="I215" s="24">
        <v>40.557358265334386</v>
      </c>
      <c r="J215" s="24">
        <v>45.430126890581249</v>
      </c>
      <c r="K215" s="24">
        <v>49.686765793056871</v>
      </c>
      <c r="L215" s="24">
        <v>53.417237622219211</v>
      </c>
      <c r="M215" s="24">
        <v>56.699314011696799</v>
      </c>
      <c r="N215" s="24">
        <v>59.598712627854837</v>
      </c>
      <c r="O215" s="24">
        <v>62.17049730695382</v>
      </c>
      <c r="P215" s="24">
        <v>64.460707936998915</v>
      </c>
      <c r="Q215" s="24">
        <v>66.5078835706056</v>
      </c>
      <c r="R215" s="24">
        <v>68.344377170546821</v>
      </c>
      <c r="S215" s="24">
        <v>69.997451074186642</v>
      </c>
      <c r="T215" s="24">
        <v>71.490174780480928</v>
      </c>
      <c r="U215" s="24">
        <v>72.842155443563527</v>
      </c>
      <c r="V215" s="24">
        <v>74.07013095147893</v>
      </c>
      <c r="X215" s="24">
        <v>90</v>
      </c>
      <c r="Y215" s="6">
        <v>4.9575620324019791E-3</v>
      </c>
      <c r="Z215" s="6">
        <v>6.0917406077768986E-2</v>
      </c>
      <c r="AA215" s="6">
        <v>0.14860346779972933</v>
      </c>
      <c r="AB215" s="6">
        <v>0.23697899075837875</v>
      </c>
      <c r="AC215" s="6">
        <v>0.31749319643457025</v>
      </c>
      <c r="AD215" s="6">
        <v>0.38855353437922868</v>
      </c>
      <c r="AE215" s="6">
        <v>0.45063731405927093</v>
      </c>
      <c r="AF215" s="6">
        <v>0.50477918767312502</v>
      </c>
      <c r="AG215" s="6">
        <v>0.55207517547840967</v>
      </c>
      <c r="AH215" s="6">
        <v>0.5935248624691023</v>
      </c>
      <c r="AI215" s="6">
        <v>0.62999237790774221</v>
      </c>
      <c r="AJ215" s="6">
        <v>0.66220791808727597</v>
      </c>
      <c r="AK215" s="6">
        <v>0.69078330341059802</v>
      </c>
      <c r="AL215" s="6">
        <v>0.71623008818887679</v>
      </c>
      <c r="AM215" s="6">
        <v>0.73897648411784</v>
      </c>
      <c r="AN215" s="6">
        <v>0.75938196856163132</v>
      </c>
      <c r="AO215" s="6">
        <v>0.7777494563798516</v>
      </c>
      <c r="AP215" s="6">
        <v>0.79433527533867698</v>
      </c>
      <c r="AQ215" s="6">
        <v>0.80935728270626139</v>
      </c>
      <c r="AR215" s="6">
        <v>0.82300145501643251</v>
      </c>
    </row>
    <row r="216" spans="2:44" x14ac:dyDescent="0.25">
      <c r="B216" s="91" t="s">
        <v>523</v>
      </c>
      <c r="C216" s="41">
        <v>2.0212117120564184</v>
      </c>
      <c r="D216" s="41">
        <v>15.946827481908612</v>
      </c>
      <c r="E216" s="41">
        <v>35.84388527730016</v>
      </c>
      <c r="F216" s="41">
        <v>55.554178787837671</v>
      </c>
      <c r="G216" s="41">
        <v>73.419332622289076</v>
      </c>
      <c r="H216" s="41">
        <v>89.160208349097445</v>
      </c>
      <c r="I216" s="41">
        <v>102.90682872156783</v>
      </c>
      <c r="J216" s="41">
        <v>114.8961978635526</v>
      </c>
      <c r="K216" s="41">
        <v>125.37308220248462</v>
      </c>
      <c r="L216" s="41">
        <v>134.55890066729447</v>
      </c>
      <c r="M216" s="41">
        <v>142.64440189504518</v>
      </c>
      <c r="N216" s="41">
        <v>149.79055564771951</v>
      </c>
      <c r="O216" s="41">
        <v>156.13217944738244</v>
      </c>
      <c r="P216" s="41">
        <v>161.78200103606068</v>
      </c>
      <c r="Q216" s="41">
        <v>166.83440890963462</v>
      </c>
      <c r="R216" s="41">
        <v>171.36867306920746</v>
      </c>
      <c r="S216" s="41">
        <v>175.45162215103045</v>
      </c>
      <c r="T216" s="41">
        <v>179.13983507749231</v>
      </c>
      <c r="U216" s="41">
        <v>182.48142360952417</v>
      </c>
      <c r="V216" s="41">
        <v>185.51747956638732</v>
      </c>
      <c r="X216" s="41">
        <v>225</v>
      </c>
      <c r="Y216" s="64">
        <v>8.9831631646951921E-3</v>
      </c>
      <c r="Z216" s="64">
        <v>7.0874788808482719E-2</v>
      </c>
      <c r="AA216" s="64">
        <v>0.15930615678800072</v>
      </c>
      <c r="AB216" s="64">
        <v>0.24690746127927854</v>
      </c>
      <c r="AC216" s="64">
        <v>0.32630814498795147</v>
      </c>
      <c r="AD216" s="64">
        <v>0.39626759266265532</v>
      </c>
      <c r="AE216" s="64">
        <v>0.45736368320696813</v>
      </c>
      <c r="AF216" s="64">
        <v>0.51064976828245601</v>
      </c>
      <c r="AG216" s="64">
        <v>0.55721369867770942</v>
      </c>
      <c r="AH216" s="64">
        <v>0.59803955852130875</v>
      </c>
      <c r="AI216" s="64">
        <v>0.63397511953353414</v>
      </c>
      <c r="AJ216" s="64">
        <v>0.66573580287875345</v>
      </c>
      <c r="AK216" s="64">
        <v>0.693920797543922</v>
      </c>
      <c r="AL216" s="64">
        <v>0.71903111571582523</v>
      </c>
      <c r="AM216" s="64">
        <v>0.74148626182059829</v>
      </c>
      <c r="AN216" s="64">
        <v>0.76163854697425537</v>
      </c>
      <c r="AO216" s="64">
        <v>0.77978498733791313</v>
      </c>
      <c r="AP216" s="64">
        <v>0.79617704478885465</v>
      </c>
      <c r="AQ216" s="64">
        <v>0.81102854937566293</v>
      </c>
      <c r="AR216" s="64">
        <v>0.82452213140616593</v>
      </c>
    </row>
    <row r="217" spans="2:44" x14ac:dyDescent="0.25">
      <c r="B217" t="s">
        <v>525</v>
      </c>
      <c r="C217" s="24">
        <v>3.1433627138136719</v>
      </c>
      <c r="D217" s="24">
        <v>25.290882859612722</v>
      </c>
      <c r="E217" s="24">
        <v>57.109405941444152</v>
      </c>
      <c r="F217" s="24">
        <v>88.663295473820028</v>
      </c>
      <c r="G217" s="24">
        <v>117.27259585321146</v>
      </c>
      <c r="H217" s="24">
        <v>142.48276704717884</v>
      </c>
      <c r="I217" s="24">
        <v>164.49958264868536</v>
      </c>
      <c r="J217" s="24">
        <v>183.70182851797423</v>
      </c>
      <c r="K217" s="24">
        <v>200.48131475199116</v>
      </c>
      <c r="L217" s="24">
        <v>215.19266040649651</v>
      </c>
      <c r="M217" s="24">
        <v>228.14143134549201</v>
      </c>
      <c r="N217" s="24">
        <v>239.58551162854303</v>
      </c>
      <c r="O217" s="24">
        <v>249.74089349781212</v>
      </c>
      <c r="P217" s="24">
        <v>258.78817853834079</v>
      </c>
      <c r="Q217" s="24">
        <v>266.87858425710334</v>
      </c>
      <c r="R217" s="24">
        <v>274.13910389644792</v>
      </c>
      <c r="S217" s="24">
        <v>280.67679599509233</v>
      </c>
      <c r="T217" s="24">
        <v>286.58229631135873</v>
      </c>
      <c r="U217" s="24">
        <v>291.93267427517713</v>
      </c>
      <c r="V217" s="24">
        <v>296.79375208745074</v>
      </c>
      <c r="X217" s="24">
        <v>360</v>
      </c>
      <c r="Y217" s="6">
        <v>8.7315630939268658E-3</v>
      </c>
      <c r="Z217" s="6">
        <v>7.0252452387813122E-2</v>
      </c>
      <c r="AA217" s="6">
        <v>0.15863723872623375</v>
      </c>
      <c r="AB217" s="6">
        <v>0.24628693187172229</v>
      </c>
      <c r="AC217" s="6">
        <v>0.32575721070336516</v>
      </c>
      <c r="AD217" s="6">
        <v>0.39578546401994125</v>
      </c>
      <c r="AE217" s="6">
        <v>0.45694328513523713</v>
      </c>
      <c r="AF217" s="6">
        <v>0.51028285699437292</v>
      </c>
      <c r="AG217" s="6">
        <v>0.5568925409777532</v>
      </c>
      <c r="AH217" s="6">
        <v>0.59775739001804584</v>
      </c>
      <c r="AI217" s="6">
        <v>0.63372619818192222</v>
      </c>
      <c r="AJ217" s="6">
        <v>0.66551531007928622</v>
      </c>
      <c r="AK217" s="6">
        <v>0.69372470416058918</v>
      </c>
      <c r="AL217" s="6">
        <v>0.71885605149539111</v>
      </c>
      <c r="AM217" s="6">
        <v>0.74132940071417597</v>
      </c>
      <c r="AN217" s="6">
        <v>0.76149751082346639</v>
      </c>
      <c r="AO217" s="6">
        <v>0.77965776665303421</v>
      </c>
      <c r="AP217" s="6">
        <v>0.79606193419821869</v>
      </c>
      <c r="AQ217" s="6">
        <v>0.81092409520882536</v>
      </c>
      <c r="AR217" s="6">
        <v>0.82442708913180762</v>
      </c>
    </row>
    <row r="218" spans="2:44" x14ac:dyDescent="0.25">
      <c r="B218" s="91" t="s">
        <v>527</v>
      </c>
      <c r="C218" s="41">
        <v>4.774166415818434</v>
      </c>
      <c r="D218" s="41">
        <v>36.440464612897031</v>
      </c>
      <c r="E218" s="41">
        <v>81.250768129515635</v>
      </c>
      <c r="F218" s="41">
        <v>125.55537873943537</v>
      </c>
      <c r="G218" s="41">
        <v>165.68933925627815</v>
      </c>
      <c r="H218" s="41">
        <v>201.04438456391202</v>
      </c>
      <c r="I218" s="41">
        <v>231.9187228880856</v>
      </c>
      <c r="J218" s="41">
        <v>258.84666535226825</v>
      </c>
      <c r="K218" s="41">
        <v>282.37847688555104</v>
      </c>
      <c r="L218" s="41">
        <v>303.01147815434916</v>
      </c>
      <c r="M218" s="41">
        <v>321.17393348030248</v>
      </c>
      <c r="N218" s="41">
        <v>337.22719372688954</v>
      </c>
      <c r="O218" s="41">
        <v>351.47388780161003</v>
      </c>
      <c r="P218" s="41">
        <v>364.16706012952739</v>
      </c>
      <c r="Q218" s="41">
        <v>375.51859504245806</v>
      </c>
      <c r="R218" s="41">
        <v>385.70644694142692</v>
      </c>
      <c r="S218" s="41">
        <v>394.88064845620949</v>
      </c>
      <c r="T218" s="41">
        <v>403.16822845593026</v>
      </c>
      <c r="U218" s="41">
        <v>410.67721187158327</v>
      </c>
      <c r="V218" s="41">
        <v>417.49986707129398</v>
      </c>
      <c r="X218" s="41">
        <v>506.25</v>
      </c>
      <c r="Y218" s="64">
        <v>9.4304521793944374E-3</v>
      </c>
      <c r="Z218" s="64">
        <v>7.1981164667450928E-2</v>
      </c>
      <c r="AA218" s="64">
        <v>0.16049534445336422</v>
      </c>
      <c r="AB218" s="64">
        <v>0.24801062467048962</v>
      </c>
      <c r="AC218" s="64">
        <v>0.327287583716105</v>
      </c>
      <c r="AD218" s="64">
        <v>0.39712471024970275</v>
      </c>
      <c r="AE218" s="64">
        <v>0.45811105755671228</v>
      </c>
      <c r="AF218" s="64">
        <v>0.51130205501682613</v>
      </c>
      <c r="AG218" s="64">
        <v>0.55778464569985386</v>
      </c>
      <c r="AH218" s="64">
        <v>0.59854119141599837</v>
      </c>
      <c r="AI218" s="64">
        <v>0.63441764638084441</v>
      </c>
      <c r="AJ218" s="64">
        <v>0.66612779007780654</v>
      </c>
      <c r="AK218" s="64">
        <v>0.69426940800318027</v>
      </c>
      <c r="AL218" s="64">
        <v>0.71934234099659733</v>
      </c>
      <c r="AM218" s="64">
        <v>0.74176512600979372</v>
      </c>
      <c r="AN218" s="64">
        <v>0.76188927790899141</v>
      </c>
      <c r="AO218" s="64">
        <v>0.78001115744436444</v>
      </c>
      <c r="AP218" s="64">
        <v>0.79638168583887459</v>
      </c>
      <c r="AQ218" s="64">
        <v>0.81121424567226319</v>
      </c>
      <c r="AR218" s="64">
        <v>0.82469109544946961</v>
      </c>
    </row>
    <row r="219" spans="2:44" x14ac:dyDescent="0.25">
      <c r="B219" t="s">
        <v>529</v>
      </c>
      <c r="C219" s="24">
        <v>5.8979923036923898</v>
      </c>
      <c r="D219" s="24">
        <v>44.693929743152658</v>
      </c>
      <c r="E219" s="24">
        <v>99.473723895960845</v>
      </c>
      <c r="F219" s="24">
        <v>153.6117063667545</v>
      </c>
      <c r="G219" s="24">
        <v>202.64692599548653</v>
      </c>
      <c r="H219" s="24">
        <v>245.84144662768213</v>
      </c>
      <c r="I219" s="24">
        <v>283.56131638114852</v>
      </c>
      <c r="J219" s="24">
        <v>316.45987436368193</v>
      </c>
      <c r="K219" s="24">
        <v>345.20953895177365</v>
      </c>
      <c r="L219" s="24">
        <v>370.41790431446469</v>
      </c>
      <c r="M219" s="24">
        <v>392.60814903605046</v>
      </c>
      <c r="N219" s="24">
        <v>412.22169331050964</v>
      </c>
      <c r="O219" s="24">
        <v>429.62821954780094</v>
      </c>
      <c r="P219" s="24">
        <v>445.13683954675315</v>
      </c>
      <c r="Q219" s="24">
        <v>459.00638699516543</v>
      </c>
      <c r="R219" s="24">
        <v>471.45424974388567</v>
      </c>
      <c r="S219" s="24">
        <v>482.66370883992016</v>
      </c>
      <c r="T219" s="24">
        <v>492.78994576046261</v>
      </c>
      <c r="U219" s="24">
        <v>501.96492805142231</v>
      </c>
      <c r="V219" s="24">
        <v>510.30137587794889</v>
      </c>
      <c r="X219" s="24">
        <v>618.75</v>
      </c>
      <c r="Y219" s="6">
        <v>9.5321087736442659E-3</v>
      </c>
      <c r="Z219" s="6">
        <v>7.2232613726307321E-2</v>
      </c>
      <c r="AA219" s="6">
        <v>0.16076561437731046</v>
      </c>
      <c r="AB219" s="6">
        <v>0.24826134362303759</v>
      </c>
      <c r="AC219" s="6">
        <v>0.32751018342704891</v>
      </c>
      <c r="AD219" s="6">
        <v>0.39731950970130447</v>
      </c>
      <c r="AE219" s="6">
        <v>0.45828091536347237</v>
      </c>
      <c r="AF219" s="6">
        <v>0.51145030200191022</v>
      </c>
      <c r="AG219" s="6">
        <v>0.55791440638670486</v>
      </c>
      <c r="AH219" s="6">
        <v>0.5986551988920642</v>
      </c>
      <c r="AI219" s="6">
        <v>0.63451822066432395</v>
      </c>
      <c r="AJ219" s="6">
        <v>0.66621687807759133</v>
      </c>
      <c r="AK219" s="6">
        <v>0.69434863765301158</v>
      </c>
      <c r="AL219" s="6">
        <v>0.71941307401495458</v>
      </c>
      <c r="AM219" s="6">
        <v>0.74182850423461077</v>
      </c>
      <c r="AN219" s="6">
        <v>0.76194626221234052</v>
      </c>
      <c r="AO219" s="6">
        <v>0.78006255974128513</v>
      </c>
      <c r="AP219" s="6">
        <v>0.79642819516842445</v>
      </c>
      <c r="AQ219" s="6">
        <v>0.81125644937603603</v>
      </c>
      <c r="AR219" s="6">
        <v>0.8247294963684022</v>
      </c>
    </row>
    <row r="220" spans="2:44" x14ac:dyDescent="0.25">
      <c r="B220" s="91" t="s">
        <v>531</v>
      </c>
      <c r="C220" s="41">
        <v>6.7429553272437337</v>
      </c>
      <c r="D220" s="41">
        <v>49.52079078153379</v>
      </c>
      <c r="E220" s="41">
        <v>109.33773459867129</v>
      </c>
      <c r="F220" s="41">
        <v>168.33796576391487</v>
      </c>
      <c r="G220" s="41">
        <v>221.74552043525037</v>
      </c>
      <c r="H220" s="41">
        <v>268.78237238262062</v>
      </c>
      <c r="I220" s="41">
        <v>309.85556095837745</v>
      </c>
      <c r="J220" s="41">
        <v>345.67925406848241</v>
      </c>
      <c r="K220" s="41">
        <v>376.98637239733574</v>
      </c>
      <c r="L220" s="41">
        <v>404.43855696069323</v>
      </c>
      <c r="M220" s="41">
        <v>428.60529333448801</v>
      </c>
      <c r="N220" s="41">
        <v>449.96699750172041</v>
      </c>
      <c r="O220" s="41">
        <v>468.92599047714577</v>
      </c>
      <c r="P220" s="41">
        <v>485.81867650335465</v>
      </c>
      <c r="Q220" s="41">
        <v>500.92675171624438</v>
      </c>
      <c r="R220" s="41">
        <v>514.48681681475273</v>
      </c>
      <c r="S220" s="41">
        <v>526.69836230226429</v>
      </c>
      <c r="T220" s="41">
        <v>537.73030382719446</v>
      </c>
      <c r="U220" s="41">
        <v>547.72629707903411</v>
      </c>
      <c r="V220" s="41">
        <v>556.80905283992956</v>
      </c>
      <c r="X220" s="41">
        <v>675</v>
      </c>
      <c r="Y220" s="64">
        <v>9.9895634477684941E-3</v>
      </c>
      <c r="Z220" s="64">
        <v>7.3364134491161165E-2</v>
      </c>
      <c r="AA220" s="64">
        <v>0.16198182903506858</v>
      </c>
      <c r="AB220" s="64">
        <v>0.2493895789095035</v>
      </c>
      <c r="AC220" s="64">
        <v>0.32851188212629684</v>
      </c>
      <c r="AD220" s="64">
        <v>0.39819610723351201</v>
      </c>
      <c r="AE220" s="64">
        <v>0.45904527549389251</v>
      </c>
      <c r="AF220" s="64">
        <v>0.51211741343478878</v>
      </c>
      <c r="AG220" s="64">
        <v>0.55849832947753442</v>
      </c>
      <c r="AH220" s="64">
        <v>0.59916823253436036</v>
      </c>
      <c r="AI220" s="64">
        <v>0.63497080493998226</v>
      </c>
      <c r="AJ220" s="64">
        <v>0.66661777407662282</v>
      </c>
      <c r="AK220" s="64">
        <v>0.69470517107725305</v>
      </c>
      <c r="AL220" s="64">
        <v>0.71973137259756248</v>
      </c>
      <c r="AM220" s="64">
        <v>0.74211370624628792</v>
      </c>
      <c r="AN220" s="64">
        <v>0.7622026915774115</v>
      </c>
      <c r="AO220" s="64">
        <v>0.78029387007742856</v>
      </c>
      <c r="AP220" s="64">
        <v>0.79663748715139915</v>
      </c>
      <c r="AQ220" s="64">
        <v>0.81144636604301346</v>
      </c>
      <c r="AR220" s="64">
        <v>0.82490230050359936</v>
      </c>
    </row>
    <row r="221" spans="2:44" x14ac:dyDescent="0.25">
      <c r="B221" t="s">
        <v>533</v>
      </c>
      <c r="C221" s="24">
        <v>6.4083198900566005</v>
      </c>
      <c r="D221" s="24">
        <v>45.408865871284384</v>
      </c>
      <c r="E221" s="24">
        <v>99.307000522189554</v>
      </c>
      <c r="F221" s="24">
        <v>152.34188388772429</v>
      </c>
      <c r="G221" s="24">
        <v>200.31472967591688</v>
      </c>
      <c r="H221" s="24">
        <v>242.55500881202266</v>
      </c>
      <c r="I221" s="24">
        <v>279.43754225937664</v>
      </c>
      <c r="J221" s="24">
        <v>311.60665890054645</v>
      </c>
      <c r="K221" s="24">
        <v>339.72129805254309</v>
      </c>
      <c r="L221" s="24">
        <v>364.3756287440288</v>
      </c>
      <c r="M221" s="24">
        <v>386.08080782571534</v>
      </c>
      <c r="N221" s="24">
        <v>405.26796303082926</v>
      </c>
      <c r="O221" s="24">
        <v>422.29811749693044</v>
      </c>
      <c r="P221" s="24">
        <v>437.47314555060541</v>
      </c>
      <c r="Q221" s="24">
        <v>451.04583903829018</v>
      </c>
      <c r="R221" s="24">
        <v>463.22853393684261</v>
      </c>
      <c r="S221" s="24">
        <v>474.20027399662422</v>
      </c>
      <c r="T221" s="24">
        <v>484.11267274183376</v>
      </c>
      <c r="U221" s="24">
        <v>493.09468049636143</v>
      </c>
      <c r="V221" s="24">
        <v>501.25645462632031</v>
      </c>
      <c r="X221" s="24">
        <v>607.5</v>
      </c>
      <c r="Y221" s="6">
        <v>1.0548674716142552E-2</v>
      </c>
      <c r="Z221" s="6">
        <v>7.4747104314871415E-2</v>
      </c>
      <c r="AA221" s="6">
        <v>0.16346831361677294</v>
      </c>
      <c r="AB221" s="6">
        <v>0.25076853314851738</v>
      </c>
      <c r="AC221" s="6">
        <v>0.32973618053648868</v>
      </c>
      <c r="AD221" s="6">
        <v>0.39926750421732127</v>
      </c>
      <c r="AE221" s="6">
        <v>0.45997949343107264</v>
      </c>
      <c r="AF221" s="6">
        <v>0.51293277185275132</v>
      </c>
      <c r="AG221" s="6">
        <v>0.55921201325521497</v>
      </c>
      <c r="AH221" s="6">
        <v>0.59979527365272234</v>
      </c>
      <c r="AI221" s="6">
        <v>0.63552396349911988</v>
      </c>
      <c r="AJ221" s="6">
        <v>0.66710775807543909</v>
      </c>
      <c r="AK221" s="6">
        <v>0.69514093415132583</v>
      </c>
      <c r="AL221" s="6">
        <v>0.72012040419852741</v>
      </c>
      <c r="AM221" s="6">
        <v>0.74246228648278223</v>
      </c>
      <c r="AN221" s="6">
        <v>0.76251610524583147</v>
      </c>
      <c r="AO221" s="6">
        <v>0.78057658271049257</v>
      </c>
      <c r="AP221" s="6">
        <v>0.79689328846392393</v>
      </c>
      <c r="AQ221" s="6">
        <v>0.81167848641376372</v>
      </c>
      <c r="AR221" s="6">
        <v>0.82511350555772889</v>
      </c>
    </row>
    <row r="222" spans="2:44" x14ac:dyDescent="0.25">
      <c r="B222" s="91" t="s">
        <v>535</v>
      </c>
      <c r="C222" s="41">
        <v>6.2867254276273439</v>
      </c>
      <c r="D222" s="41">
        <v>50.581765719225444</v>
      </c>
      <c r="E222" s="41">
        <v>114.2188118828883</v>
      </c>
      <c r="F222" s="41">
        <v>177.32659094764006</v>
      </c>
      <c r="G222" s="41">
        <v>234.54519170642291</v>
      </c>
      <c r="H222" s="41">
        <v>284.96553409435768</v>
      </c>
      <c r="I222" s="41">
        <v>328.99916529737072</v>
      </c>
      <c r="J222" s="41">
        <v>367.40365703594847</v>
      </c>
      <c r="K222" s="41">
        <v>400.96262950398233</v>
      </c>
      <c r="L222" s="41">
        <v>430.38532081299303</v>
      </c>
      <c r="M222" s="41">
        <v>456.28286269098402</v>
      </c>
      <c r="N222" s="41">
        <v>479.17102325708606</v>
      </c>
      <c r="O222" s="41">
        <v>499.48178699562425</v>
      </c>
      <c r="P222" s="41">
        <v>517.57635707668157</v>
      </c>
      <c r="Q222" s="41">
        <v>533.75716851420668</v>
      </c>
      <c r="R222" s="41">
        <v>548.27820779289584</v>
      </c>
      <c r="S222" s="41">
        <v>561.35359199018467</v>
      </c>
      <c r="T222" s="41">
        <v>573.16459262271746</v>
      </c>
      <c r="U222" s="41">
        <v>583.86534855035427</v>
      </c>
      <c r="V222" s="41">
        <v>593.58750417490148</v>
      </c>
      <c r="X222" s="41">
        <v>720</v>
      </c>
      <c r="Y222" s="64">
        <v>8.7315630939268658E-3</v>
      </c>
      <c r="Z222" s="64">
        <v>7.0252452387813122E-2</v>
      </c>
      <c r="AA222" s="64">
        <v>0.15863723872623375</v>
      </c>
      <c r="AB222" s="64">
        <v>0.24628693187172229</v>
      </c>
      <c r="AC222" s="64">
        <v>0.32575721070336516</v>
      </c>
      <c r="AD222" s="64">
        <v>0.39578546401994125</v>
      </c>
      <c r="AE222" s="64">
        <v>0.45694328513523713</v>
      </c>
      <c r="AF222" s="64">
        <v>0.51028285699437292</v>
      </c>
      <c r="AG222" s="64">
        <v>0.5568925409777532</v>
      </c>
      <c r="AH222" s="64">
        <v>0.59775739001804584</v>
      </c>
      <c r="AI222" s="64">
        <v>0.63372619818192222</v>
      </c>
      <c r="AJ222" s="64">
        <v>0.66551531007928622</v>
      </c>
      <c r="AK222" s="64">
        <v>0.69372470416058918</v>
      </c>
      <c r="AL222" s="64">
        <v>0.71885605149539111</v>
      </c>
      <c r="AM222" s="64">
        <v>0.74132940071417597</v>
      </c>
      <c r="AN222" s="64">
        <v>0.76149751082346639</v>
      </c>
      <c r="AO222" s="64">
        <v>0.77965776665303421</v>
      </c>
      <c r="AP222" s="64">
        <v>0.79606193419821869</v>
      </c>
      <c r="AQ222" s="64">
        <v>0.81092409520882536</v>
      </c>
      <c r="AR222" s="64">
        <v>0.82442708913180762</v>
      </c>
    </row>
    <row r="223" spans="2:44" x14ac:dyDescent="0.25">
      <c r="B223" t="s">
        <v>537</v>
      </c>
      <c r="C223" s="24">
        <v>9.5483328316368681</v>
      </c>
      <c r="D223" s="24">
        <v>72.880929225794063</v>
      </c>
      <c r="E223" s="24">
        <v>162.50153625903127</v>
      </c>
      <c r="F223" s="24">
        <v>251.11075747887074</v>
      </c>
      <c r="G223" s="24">
        <v>331.37867851255629</v>
      </c>
      <c r="H223" s="24">
        <v>402.08876912782404</v>
      </c>
      <c r="I223" s="24">
        <v>463.83744577617119</v>
      </c>
      <c r="J223" s="24">
        <v>517.69333070453649</v>
      </c>
      <c r="K223" s="24">
        <v>564.75695377110208</v>
      </c>
      <c r="L223" s="24">
        <v>606.02295630869833</v>
      </c>
      <c r="M223" s="24">
        <v>642.34786696060496</v>
      </c>
      <c r="N223" s="24">
        <v>674.45438745377908</v>
      </c>
      <c r="O223" s="24">
        <v>702.94777560322007</v>
      </c>
      <c r="P223" s="24">
        <v>728.33412025905477</v>
      </c>
      <c r="Q223" s="24">
        <v>751.03719008491612</v>
      </c>
      <c r="R223" s="24">
        <v>771.41289388285384</v>
      </c>
      <c r="S223" s="24">
        <v>789.76129691241897</v>
      </c>
      <c r="T223" s="24">
        <v>806.33645691186052</v>
      </c>
      <c r="U223" s="24">
        <v>821.35442374316654</v>
      </c>
      <c r="V223" s="24">
        <v>834.99973414258795</v>
      </c>
      <c r="X223" s="24">
        <v>1012.5</v>
      </c>
      <c r="Y223" s="6">
        <v>9.4304521793944374E-3</v>
      </c>
      <c r="Z223" s="6">
        <v>7.1981164667450928E-2</v>
      </c>
      <c r="AA223" s="6">
        <v>0.16049534445336422</v>
      </c>
      <c r="AB223" s="6">
        <v>0.24801062467048962</v>
      </c>
      <c r="AC223" s="6">
        <v>0.327287583716105</v>
      </c>
      <c r="AD223" s="6">
        <v>0.39712471024970275</v>
      </c>
      <c r="AE223" s="6">
        <v>0.45811105755671228</v>
      </c>
      <c r="AF223" s="6">
        <v>0.51130205501682613</v>
      </c>
      <c r="AG223" s="6">
        <v>0.55778464569985386</v>
      </c>
      <c r="AH223" s="6">
        <v>0.59854119141599837</v>
      </c>
      <c r="AI223" s="6">
        <v>0.63441764638084441</v>
      </c>
      <c r="AJ223" s="6">
        <v>0.66612779007780654</v>
      </c>
      <c r="AK223" s="6">
        <v>0.69426940800318027</v>
      </c>
      <c r="AL223" s="6">
        <v>0.71934234099659733</v>
      </c>
      <c r="AM223" s="6">
        <v>0.74176512600979372</v>
      </c>
      <c r="AN223" s="6">
        <v>0.76188927790899141</v>
      </c>
      <c r="AO223" s="6">
        <v>0.78001115744436444</v>
      </c>
      <c r="AP223" s="6">
        <v>0.79638168583887459</v>
      </c>
      <c r="AQ223" s="6">
        <v>0.81121424567226319</v>
      </c>
      <c r="AR223" s="6">
        <v>0.82469109544946961</v>
      </c>
    </row>
    <row r="224" spans="2:44" x14ac:dyDescent="0.25">
      <c r="B224" s="91" t="s">
        <v>539</v>
      </c>
      <c r="C224" s="41">
        <v>11.79598460738478</v>
      </c>
      <c r="D224" s="41">
        <v>89.387859486305317</v>
      </c>
      <c r="E224" s="41">
        <v>198.94744779192169</v>
      </c>
      <c r="F224" s="41">
        <v>307.22341273350901</v>
      </c>
      <c r="G224" s="41">
        <v>405.29385199097305</v>
      </c>
      <c r="H224" s="41">
        <v>491.68289325536426</v>
      </c>
      <c r="I224" s="41">
        <v>567.12263276229703</v>
      </c>
      <c r="J224" s="41">
        <v>632.91974872736387</v>
      </c>
      <c r="K224" s="41">
        <v>690.4190779035473</v>
      </c>
      <c r="L224" s="41">
        <v>740.83580862892939</v>
      </c>
      <c r="M224" s="41">
        <v>785.21629807210093</v>
      </c>
      <c r="N224" s="41">
        <v>824.44338662101927</v>
      </c>
      <c r="O224" s="41">
        <v>859.25643909560188</v>
      </c>
      <c r="P224" s="41">
        <v>890.2736790935063</v>
      </c>
      <c r="Q224" s="41">
        <v>918.01277399033086</v>
      </c>
      <c r="R224" s="41">
        <v>942.90849948777134</v>
      </c>
      <c r="S224" s="41">
        <v>965.32741767984032</v>
      </c>
      <c r="T224" s="41">
        <v>985.57989152092523</v>
      </c>
      <c r="U224" s="41">
        <v>1003.9298561028446</v>
      </c>
      <c r="V224" s="41">
        <v>1020.6027517558978</v>
      </c>
      <c r="X224" s="41">
        <v>1237.5</v>
      </c>
      <c r="Y224" s="64">
        <v>9.5321087736442659E-3</v>
      </c>
      <c r="Z224" s="64">
        <v>7.2232613726307321E-2</v>
      </c>
      <c r="AA224" s="64">
        <v>0.16076561437731046</v>
      </c>
      <c r="AB224" s="64">
        <v>0.24826134362303759</v>
      </c>
      <c r="AC224" s="64">
        <v>0.32751018342704891</v>
      </c>
      <c r="AD224" s="64">
        <v>0.39731950970130447</v>
      </c>
      <c r="AE224" s="64">
        <v>0.45828091536347237</v>
      </c>
      <c r="AF224" s="64">
        <v>0.51145030200191022</v>
      </c>
      <c r="AG224" s="64">
        <v>0.55791440638670486</v>
      </c>
      <c r="AH224" s="64">
        <v>0.5986551988920642</v>
      </c>
      <c r="AI224" s="64">
        <v>0.63451822066432395</v>
      </c>
      <c r="AJ224" s="64">
        <v>0.66621687807759133</v>
      </c>
      <c r="AK224" s="64">
        <v>0.69434863765301158</v>
      </c>
      <c r="AL224" s="64">
        <v>0.71941307401495458</v>
      </c>
      <c r="AM224" s="64">
        <v>0.74182850423461077</v>
      </c>
      <c r="AN224" s="64">
        <v>0.76194626221234052</v>
      </c>
      <c r="AO224" s="64">
        <v>0.78006255974128513</v>
      </c>
      <c r="AP224" s="64">
        <v>0.79642819516842445</v>
      </c>
      <c r="AQ224" s="64">
        <v>0.81125644937603603</v>
      </c>
      <c r="AR224" s="64">
        <v>0.8247294963684022</v>
      </c>
    </row>
    <row r="225" spans="2:44" x14ac:dyDescent="0.25">
      <c r="B225" t="s">
        <v>541</v>
      </c>
      <c r="C225" s="24">
        <v>13.485910654487467</v>
      </c>
      <c r="D225" s="24">
        <v>99.041581563067581</v>
      </c>
      <c r="E225" s="24">
        <v>218.67546919734258</v>
      </c>
      <c r="F225" s="24">
        <v>336.67593152782973</v>
      </c>
      <c r="G225" s="24">
        <v>443.49104087050074</v>
      </c>
      <c r="H225" s="24">
        <v>537.56474476524124</v>
      </c>
      <c r="I225" s="24">
        <v>619.71112191675491</v>
      </c>
      <c r="J225" s="24">
        <v>691.35850813696482</v>
      </c>
      <c r="K225" s="24">
        <v>753.97274479467148</v>
      </c>
      <c r="L225" s="24">
        <v>808.87711392138647</v>
      </c>
      <c r="M225" s="24">
        <v>857.21058666897602</v>
      </c>
      <c r="N225" s="24">
        <v>899.93399500344083</v>
      </c>
      <c r="O225" s="24">
        <v>937.85198095429155</v>
      </c>
      <c r="P225" s="24">
        <v>971.6373530067093</v>
      </c>
      <c r="Q225" s="24">
        <v>1001.8535034324888</v>
      </c>
      <c r="R225" s="24">
        <v>1028.9736336295055</v>
      </c>
      <c r="S225" s="24">
        <v>1053.3967246045286</v>
      </c>
      <c r="T225" s="24">
        <v>1075.4606076543889</v>
      </c>
      <c r="U225" s="24">
        <v>1095.4525941580682</v>
      </c>
      <c r="V225" s="24">
        <v>1113.6181056798591</v>
      </c>
      <c r="X225" s="24">
        <v>1350</v>
      </c>
      <c r="Y225" s="6">
        <v>9.9895634477684941E-3</v>
      </c>
      <c r="Z225" s="6">
        <v>7.3364134491161165E-2</v>
      </c>
      <c r="AA225" s="6">
        <v>0.16198182903506858</v>
      </c>
      <c r="AB225" s="6">
        <v>0.2493895789095035</v>
      </c>
      <c r="AC225" s="6">
        <v>0.32851188212629684</v>
      </c>
      <c r="AD225" s="6">
        <v>0.39819610723351201</v>
      </c>
      <c r="AE225" s="6">
        <v>0.45904527549389251</v>
      </c>
      <c r="AF225" s="6">
        <v>0.51211741343478878</v>
      </c>
      <c r="AG225" s="6">
        <v>0.55849832947753442</v>
      </c>
      <c r="AH225" s="6">
        <v>0.59916823253436036</v>
      </c>
      <c r="AI225" s="6">
        <v>0.63497080493998226</v>
      </c>
      <c r="AJ225" s="6">
        <v>0.66661777407662282</v>
      </c>
      <c r="AK225" s="6">
        <v>0.69470517107725305</v>
      </c>
      <c r="AL225" s="6">
        <v>0.71973137259756248</v>
      </c>
      <c r="AM225" s="6">
        <v>0.74211370624628792</v>
      </c>
      <c r="AN225" s="6">
        <v>0.7622026915774115</v>
      </c>
      <c r="AO225" s="6">
        <v>0.78029387007742856</v>
      </c>
      <c r="AP225" s="6">
        <v>0.79663748715139915</v>
      </c>
      <c r="AQ225" s="6">
        <v>0.81144636604301346</v>
      </c>
      <c r="AR225" s="6">
        <v>0.82490230050359936</v>
      </c>
    </row>
    <row r="226" spans="2:44" x14ac:dyDescent="0.25">
      <c r="B226" s="91" t="s">
        <v>543</v>
      </c>
      <c r="C226" s="41">
        <v>12.816639780113201</v>
      </c>
      <c r="D226" s="41">
        <v>90.817731742568768</v>
      </c>
      <c r="E226" s="41">
        <v>198.61400104437911</v>
      </c>
      <c r="F226" s="41">
        <v>304.68376777544859</v>
      </c>
      <c r="G226" s="41">
        <v>400.62945935183376</v>
      </c>
      <c r="H226" s="41">
        <v>485.11001762404533</v>
      </c>
      <c r="I226" s="41">
        <v>558.87508451875328</v>
      </c>
      <c r="J226" s="41">
        <v>623.2133178010929</v>
      </c>
      <c r="K226" s="41">
        <v>679.44259610508618</v>
      </c>
      <c r="L226" s="41">
        <v>728.7512574880576</v>
      </c>
      <c r="M226" s="41">
        <v>772.16161565143068</v>
      </c>
      <c r="N226" s="41">
        <v>810.53592606165853</v>
      </c>
      <c r="O226" s="41">
        <v>844.59623499386089</v>
      </c>
      <c r="P226" s="41">
        <v>874.94629110121082</v>
      </c>
      <c r="Q226" s="41">
        <v>902.09167807658037</v>
      </c>
      <c r="R226" s="41">
        <v>926.45706787368522</v>
      </c>
      <c r="S226" s="41">
        <v>948.40054799324844</v>
      </c>
      <c r="T226" s="41">
        <v>968.22534548366752</v>
      </c>
      <c r="U226" s="41">
        <v>986.18936099272287</v>
      </c>
      <c r="V226" s="41">
        <v>1002.5129092526406</v>
      </c>
      <c r="X226" s="41">
        <v>1215</v>
      </c>
      <c r="Y226" s="64">
        <v>1.0548674716142552E-2</v>
      </c>
      <c r="Z226" s="64">
        <v>7.4747104314871415E-2</v>
      </c>
      <c r="AA226" s="64">
        <v>0.16346831361677294</v>
      </c>
      <c r="AB226" s="64">
        <v>0.25076853314851738</v>
      </c>
      <c r="AC226" s="64">
        <v>0.32973618053648868</v>
      </c>
      <c r="AD226" s="64">
        <v>0.39926750421732127</v>
      </c>
      <c r="AE226" s="64">
        <v>0.45997949343107264</v>
      </c>
      <c r="AF226" s="64">
        <v>0.51293277185275132</v>
      </c>
      <c r="AG226" s="64">
        <v>0.55921201325521497</v>
      </c>
      <c r="AH226" s="64">
        <v>0.59979527365272234</v>
      </c>
      <c r="AI226" s="64">
        <v>0.63552396349911988</v>
      </c>
      <c r="AJ226" s="64">
        <v>0.66710775807543909</v>
      </c>
      <c r="AK226" s="64">
        <v>0.69514093415132583</v>
      </c>
      <c r="AL226" s="64">
        <v>0.72012040419852741</v>
      </c>
      <c r="AM226" s="64">
        <v>0.74246228648278223</v>
      </c>
      <c r="AN226" s="64">
        <v>0.76251610524583147</v>
      </c>
      <c r="AO226" s="64">
        <v>0.78057658271049257</v>
      </c>
      <c r="AP226" s="64">
        <v>0.79689328846392393</v>
      </c>
      <c r="AQ226" s="64">
        <v>0.81167848641376372</v>
      </c>
      <c r="AR226" s="64">
        <v>0.82511350555772889</v>
      </c>
    </row>
    <row r="227" spans="2:44" x14ac:dyDescent="0.25">
      <c r="B227" t="s">
        <v>545</v>
      </c>
      <c r="C227" s="24">
        <v>12.573450855254688</v>
      </c>
      <c r="D227" s="24">
        <v>101.16353143845089</v>
      </c>
      <c r="E227" s="24">
        <v>228.43762376577661</v>
      </c>
      <c r="F227" s="24">
        <v>354.65318189528011</v>
      </c>
      <c r="G227" s="24">
        <v>469.09038341284582</v>
      </c>
      <c r="H227" s="24">
        <v>569.93106818871536</v>
      </c>
      <c r="I227" s="24">
        <v>657.99833059474145</v>
      </c>
      <c r="J227" s="24">
        <v>734.80731407189694</v>
      </c>
      <c r="K227" s="24">
        <v>801.92525900796466</v>
      </c>
      <c r="L227" s="24">
        <v>860.77064162598606</v>
      </c>
      <c r="M227" s="24">
        <v>912.56572538196804</v>
      </c>
      <c r="N227" s="24">
        <v>958.34204651417213</v>
      </c>
      <c r="O227" s="24">
        <v>998.9635739912485</v>
      </c>
      <c r="P227" s="24">
        <v>1035.1527141533631</v>
      </c>
      <c r="Q227" s="24">
        <v>1067.5143370284134</v>
      </c>
      <c r="R227" s="24">
        <v>1096.5564155857917</v>
      </c>
      <c r="S227" s="24">
        <v>1122.7071839803693</v>
      </c>
      <c r="T227" s="24">
        <v>1146.3291852454349</v>
      </c>
      <c r="U227" s="24">
        <v>1167.7306971007085</v>
      </c>
      <c r="V227" s="24">
        <v>1187.175008349803</v>
      </c>
      <c r="X227" s="24">
        <v>1440</v>
      </c>
      <c r="Y227" s="6">
        <v>8.7315630939268658E-3</v>
      </c>
      <c r="Z227" s="6">
        <v>7.0252452387813122E-2</v>
      </c>
      <c r="AA227" s="6">
        <v>0.15863723872623375</v>
      </c>
      <c r="AB227" s="6">
        <v>0.24628693187172229</v>
      </c>
      <c r="AC227" s="6">
        <v>0.32575721070336516</v>
      </c>
      <c r="AD227" s="6">
        <v>0.39578546401994125</v>
      </c>
      <c r="AE227" s="6">
        <v>0.45694328513523713</v>
      </c>
      <c r="AF227" s="6">
        <v>0.51028285699437292</v>
      </c>
      <c r="AG227" s="6">
        <v>0.5568925409777532</v>
      </c>
      <c r="AH227" s="6">
        <v>0.59775739001804584</v>
      </c>
      <c r="AI227" s="6">
        <v>0.63372619818192222</v>
      </c>
      <c r="AJ227" s="6">
        <v>0.66551531007928622</v>
      </c>
      <c r="AK227" s="6">
        <v>0.69372470416058918</v>
      </c>
      <c r="AL227" s="6">
        <v>0.71885605149539111</v>
      </c>
      <c r="AM227" s="6">
        <v>0.74132940071417597</v>
      </c>
      <c r="AN227" s="6">
        <v>0.76149751082346639</v>
      </c>
      <c r="AO227" s="6">
        <v>0.77965776665303421</v>
      </c>
      <c r="AP227" s="6">
        <v>0.79606193419821869</v>
      </c>
      <c r="AQ227" s="6">
        <v>0.81092409520882536</v>
      </c>
      <c r="AR227" s="6">
        <v>0.82442708913180762</v>
      </c>
    </row>
    <row r="228" spans="2:44" x14ac:dyDescent="0.25">
      <c r="B228" s="91" t="s">
        <v>547</v>
      </c>
      <c r="C228" s="41">
        <v>19.096665663273736</v>
      </c>
      <c r="D228" s="41">
        <v>145.76185845158813</v>
      </c>
      <c r="E228" s="41">
        <v>325.00307251806254</v>
      </c>
      <c r="F228" s="41">
        <v>502.22151495774148</v>
      </c>
      <c r="G228" s="41">
        <v>662.75735702511258</v>
      </c>
      <c r="H228" s="41">
        <v>804.17753825564807</v>
      </c>
      <c r="I228" s="41">
        <v>927.67489155234239</v>
      </c>
      <c r="J228" s="41">
        <v>1035.386661409073</v>
      </c>
      <c r="K228" s="41">
        <v>1129.5139075422042</v>
      </c>
      <c r="L228" s="41">
        <v>1212.0459126173967</v>
      </c>
      <c r="M228" s="41">
        <v>1284.6957339212099</v>
      </c>
      <c r="N228" s="41">
        <v>1348.9087749075582</v>
      </c>
      <c r="O228" s="41">
        <v>1405.8955512064401</v>
      </c>
      <c r="P228" s="41">
        <v>1456.6682405181095</v>
      </c>
      <c r="Q228" s="41">
        <v>1502.0743801698322</v>
      </c>
      <c r="R228" s="41">
        <v>1542.8257877657077</v>
      </c>
      <c r="S228" s="41">
        <v>1579.5225938248379</v>
      </c>
      <c r="T228" s="41">
        <v>1612.672913823721</v>
      </c>
      <c r="U228" s="41">
        <v>1642.7088474863331</v>
      </c>
      <c r="V228" s="41">
        <v>1669.9994682851759</v>
      </c>
      <c r="X228" s="41">
        <v>2025</v>
      </c>
      <c r="Y228" s="64">
        <v>9.4304521793944374E-3</v>
      </c>
      <c r="Z228" s="64">
        <v>7.1981164667450928E-2</v>
      </c>
      <c r="AA228" s="64">
        <v>0.16049534445336422</v>
      </c>
      <c r="AB228" s="64">
        <v>0.24801062467048962</v>
      </c>
      <c r="AC228" s="64">
        <v>0.327287583716105</v>
      </c>
      <c r="AD228" s="64">
        <v>0.39712471024970275</v>
      </c>
      <c r="AE228" s="64">
        <v>0.45811105755671228</v>
      </c>
      <c r="AF228" s="64">
        <v>0.51130205501682613</v>
      </c>
      <c r="AG228" s="64">
        <v>0.55778464569985386</v>
      </c>
      <c r="AH228" s="64">
        <v>0.59854119141599837</v>
      </c>
      <c r="AI228" s="64">
        <v>0.63441764638084441</v>
      </c>
      <c r="AJ228" s="64">
        <v>0.66612779007780654</v>
      </c>
      <c r="AK228" s="64">
        <v>0.69426940800318027</v>
      </c>
      <c r="AL228" s="64">
        <v>0.71934234099659733</v>
      </c>
      <c r="AM228" s="64">
        <v>0.74176512600979372</v>
      </c>
      <c r="AN228" s="64">
        <v>0.76188927790899141</v>
      </c>
      <c r="AO228" s="64">
        <v>0.78001115744436444</v>
      </c>
      <c r="AP228" s="64">
        <v>0.79638168583887459</v>
      </c>
      <c r="AQ228" s="64">
        <v>0.81121424567226319</v>
      </c>
      <c r="AR228" s="64">
        <v>0.82469109544946961</v>
      </c>
    </row>
    <row r="229" spans="2:44" x14ac:dyDescent="0.25">
      <c r="B229" t="s">
        <v>549</v>
      </c>
      <c r="C229" s="24">
        <v>23.591969214769559</v>
      </c>
      <c r="D229" s="24">
        <v>178.77571897261063</v>
      </c>
      <c r="E229" s="24">
        <v>397.89489558384338</v>
      </c>
      <c r="F229" s="24">
        <v>614.44682546701802</v>
      </c>
      <c r="G229" s="24">
        <v>810.58770398194611</v>
      </c>
      <c r="H229" s="24">
        <v>983.36578651072853</v>
      </c>
      <c r="I229" s="24">
        <v>1134.2452655245941</v>
      </c>
      <c r="J229" s="24">
        <v>1265.8394974547277</v>
      </c>
      <c r="K229" s="24">
        <v>1380.8381558070946</v>
      </c>
      <c r="L229" s="24">
        <v>1481.6716172578588</v>
      </c>
      <c r="M229" s="24">
        <v>1570.4325961442019</v>
      </c>
      <c r="N229" s="24">
        <v>1648.8867732420385</v>
      </c>
      <c r="O229" s="24">
        <v>1718.5128781912038</v>
      </c>
      <c r="P229" s="24">
        <v>1780.5473581870126</v>
      </c>
      <c r="Q229" s="24">
        <v>1836.0255479806617</v>
      </c>
      <c r="R229" s="24">
        <v>1885.8169989755427</v>
      </c>
      <c r="S229" s="24">
        <v>1930.6548353596806</v>
      </c>
      <c r="T229" s="24">
        <v>1971.1597830418505</v>
      </c>
      <c r="U229" s="24">
        <v>2007.8597122056892</v>
      </c>
      <c r="V229" s="24">
        <v>2041.2055035117955</v>
      </c>
      <c r="X229" s="24">
        <v>2475</v>
      </c>
      <c r="Y229" s="6">
        <v>9.5321087736442659E-3</v>
      </c>
      <c r="Z229" s="6">
        <v>7.2232613726307321E-2</v>
      </c>
      <c r="AA229" s="6">
        <v>0.16076561437731046</v>
      </c>
      <c r="AB229" s="6">
        <v>0.24826134362303759</v>
      </c>
      <c r="AC229" s="6">
        <v>0.32751018342704891</v>
      </c>
      <c r="AD229" s="6">
        <v>0.39731950970130447</v>
      </c>
      <c r="AE229" s="6">
        <v>0.45828091536347237</v>
      </c>
      <c r="AF229" s="6">
        <v>0.51145030200191022</v>
      </c>
      <c r="AG229" s="6">
        <v>0.55791440638670486</v>
      </c>
      <c r="AH229" s="6">
        <v>0.5986551988920642</v>
      </c>
      <c r="AI229" s="6">
        <v>0.63451822066432395</v>
      </c>
      <c r="AJ229" s="6">
        <v>0.66621687807759133</v>
      </c>
      <c r="AK229" s="6">
        <v>0.69434863765301158</v>
      </c>
      <c r="AL229" s="6">
        <v>0.71941307401495458</v>
      </c>
      <c r="AM229" s="6">
        <v>0.74182850423461077</v>
      </c>
      <c r="AN229" s="6">
        <v>0.76194626221234052</v>
      </c>
      <c r="AO229" s="6">
        <v>0.78006255974128513</v>
      </c>
      <c r="AP229" s="6">
        <v>0.79642819516842445</v>
      </c>
      <c r="AQ229" s="6">
        <v>0.81125644937603603</v>
      </c>
      <c r="AR229" s="6">
        <v>0.8247294963684022</v>
      </c>
    </row>
    <row r="230" spans="2:44" x14ac:dyDescent="0.25">
      <c r="B230" s="91" t="s">
        <v>551</v>
      </c>
      <c r="C230" s="41">
        <v>26.971821308974935</v>
      </c>
      <c r="D230" s="41">
        <v>198.08316312613516</v>
      </c>
      <c r="E230" s="41">
        <v>437.35093839468516</v>
      </c>
      <c r="F230" s="41">
        <v>673.35186305565946</v>
      </c>
      <c r="G230" s="41">
        <v>886.98208174100148</v>
      </c>
      <c r="H230" s="41">
        <v>1075.1294895304825</v>
      </c>
      <c r="I230" s="41">
        <v>1239.4222438335098</v>
      </c>
      <c r="J230" s="41">
        <v>1382.7170162739296</v>
      </c>
      <c r="K230" s="41">
        <v>1507.945489589343</v>
      </c>
      <c r="L230" s="41">
        <v>1617.7542278427729</v>
      </c>
      <c r="M230" s="41">
        <v>1714.421173337952</v>
      </c>
      <c r="N230" s="41">
        <v>1799.8679900068817</v>
      </c>
      <c r="O230" s="41">
        <v>1875.7039619085831</v>
      </c>
      <c r="P230" s="41">
        <v>1943.2747060134186</v>
      </c>
      <c r="Q230" s="41">
        <v>2003.7070068649775</v>
      </c>
      <c r="R230" s="41">
        <v>2057.9472672590109</v>
      </c>
      <c r="S230" s="41">
        <v>2106.7934492090571</v>
      </c>
      <c r="T230" s="41">
        <v>2150.9212153087778</v>
      </c>
      <c r="U230" s="41">
        <v>2190.9051883161364</v>
      </c>
      <c r="V230" s="41">
        <v>2227.2362113597183</v>
      </c>
      <c r="X230" s="41">
        <v>2700</v>
      </c>
      <c r="Y230" s="64">
        <v>9.9895634477684941E-3</v>
      </c>
      <c r="Z230" s="64">
        <v>7.3364134491161165E-2</v>
      </c>
      <c r="AA230" s="64">
        <v>0.16198182903506858</v>
      </c>
      <c r="AB230" s="64">
        <v>0.2493895789095035</v>
      </c>
      <c r="AC230" s="64">
        <v>0.32851188212629684</v>
      </c>
      <c r="AD230" s="64">
        <v>0.39819610723351201</v>
      </c>
      <c r="AE230" s="64">
        <v>0.45904527549389251</v>
      </c>
      <c r="AF230" s="64">
        <v>0.51211741343478878</v>
      </c>
      <c r="AG230" s="64">
        <v>0.55849832947753442</v>
      </c>
      <c r="AH230" s="64">
        <v>0.59916823253436036</v>
      </c>
      <c r="AI230" s="64">
        <v>0.63497080493998226</v>
      </c>
      <c r="AJ230" s="64">
        <v>0.66661777407662282</v>
      </c>
      <c r="AK230" s="64">
        <v>0.69470517107725305</v>
      </c>
      <c r="AL230" s="64">
        <v>0.71973137259756248</v>
      </c>
      <c r="AM230" s="64">
        <v>0.74211370624628792</v>
      </c>
      <c r="AN230" s="64">
        <v>0.7622026915774115</v>
      </c>
      <c r="AO230" s="64">
        <v>0.78029387007742856</v>
      </c>
      <c r="AP230" s="64">
        <v>0.79663748715139915</v>
      </c>
      <c r="AQ230" s="64">
        <v>0.81144636604301346</v>
      </c>
      <c r="AR230" s="64">
        <v>0.82490230050359936</v>
      </c>
    </row>
    <row r="231" spans="2:44" x14ac:dyDescent="0.25">
      <c r="B231" t="s">
        <v>553</v>
      </c>
      <c r="C231" s="24">
        <v>25.633279560226402</v>
      </c>
      <c r="D231" s="24">
        <v>181.63546348513754</v>
      </c>
      <c r="E231" s="24">
        <v>397.22800208875822</v>
      </c>
      <c r="F231" s="24">
        <v>609.36753555089717</v>
      </c>
      <c r="G231" s="24">
        <v>801.25891870366752</v>
      </c>
      <c r="H231" s="24">
        <v>970.22003524809065</v>
      </c>
      <c r="I231" s="24">
        <v>1117.7501690375066</v>
      </c>
      <c r="J231" s="24">
        <v>1246.4266356021858</v>
      </c>
      <c r="K231" s="24">
        <v>1358.8851922101724</v>
      </c>
      <c r="L231" s="24">
        <v>1457.5025149761152</v>
      </c>
      <c r="M231" s="24">
        <v>1544.3232313028614</v>
      </c>
      <c r="N231" s="24">
        <v>1621.0718521233171</v>
      </c>
      <c r="O231" s="24">
        <v>1689.1924699877218</v>
      </c>
      <c r="P231" s="24">
        <v>1749.8925822024216</v>
      </c>
      <c r="Q231" s="24">
        <v>1804.1833561531607</v>
      </c>
      <c r="R231" s="24">
        <v>1852.9141357473704</v>
      </c>
      <c r="S231" s="24">
        <v>1896.8010959864969</v>
      </c>
      <c r="T231" s="24">
        <v>1936.450690967335</v>
      </c>
      <c r="U231" s="24">
        <v>1972.3787219854457</v>
      </c>
      <c r="V231" s="24">
        <v>2005.0258185052812</v>
      </c>
      <c r="X231" s="24">
        <v>2430</v>
      </c>
      <c r="Y231" s="6">
        <v>1.0548674716142552E-2</v>
      </c>
      <c r="Z231" s="6">
        <v>7.4747104314871415E-2</v>
      </c>
      <c r="AA231" s="6">
        <v>0.16346831361677294</v>
      </c>
      <c r="AB231" s="6">
        <v>0.25076853314851738</v>
      </c>
      <c r="AC231" s="6">
        <v>0.32973618053648868</v>
      </c>
      <c r="AD231" s="6">
        <v>0.39926750421732127</v>
      </c>
      <c r="AE231" s="6">
        <v>0.45997949343107264</v>
      </c>
      <c r="AF231" s="6">
        <v>0.51293277185275132</v>
      </c>
      <c r="AG231" s="6">
        <v>0.55921201325521497</v>
      </c>
      <c r="AH231" s="6">
        <v>0.59979527365272234</v>
      </c>
      <c r="AI231" s="6">
        <v>0.63552396349911988</v>
      </c>
      <c r="AJ231" s="6">
        <v>0.66710775807543909</v>
      </c>
      <c r="AK231" s="6">
        <v>0.69514093415132583</v>
      </c>
      <c r="AL231" s="6">
        <v>0.72012040419852741</v>
      </c>
      <c r="AM231" s="6">
        <v>0.74246228648278223</v>
      </c>
      <c r="AN231" s="6">
        <v>0.76251610524583147</v>
      </c>
      <c r="AO231" s="6">
        <v>0.78057658271049257</v>
      </c>
      <c r="AP231" s="6">
        <v>0.79689328846392393</v>
      </c>
      <c r="AQ231" s="6">
        <v>0.81167848641376372</v>
      </c>
      <c r="AR231" s="6">
        <v>0.82511350555772889</v>
      </c>
    </row>
    <row r="232" spans="2:44" x14ac:dyDescent="0.25">
      <c r="B232" s="91" t="s">
        <v>555</v>
      </c>
      <c r="C232" s="41">
        <v>25.146901710509376</v>
      </c>
      <c r="D232" s="41">
        <v>202.32706287690178</v>
      </c>
      <c r="E232" s="41">
        <v>456.87524753155321</v>
      </c>
      <c r="F232" s="41">
        <v>709.30636379056023</v>
      </c>
      <c r="G232" s="41">
        <v>938.18076682569165</v>
      </c>
      <c r="H232" s="41">
        <v>1139.8621363774307</v>
      </c>
      <c r="I232" s="41">
        <v>1315.9966611894829</v>
      </c>
      <c r="J232" s="41">
        <v>1469.6146281437939</v>
      </c>
      <c r="K232" s="41">
        <v>1603.8505180159293</v>
      </c>
      <c r="L232" s="41">
        <v>1721.5412832519721</v>
      </c>
      <c r="M232" s="41">
        <v>1825.1314507639361</v>
      </c>
      <c r="N232" s="41">
        <v>1916.6840930283443</v>
      </c>
      <c r="O232" s="41">
        <v>1997.927147982497</v>
      </c>
      <c r="P232" s="41">
        <v>2070.3054283067263</v>
      </c>
      <c r="Q232" s="41">
        <v>2135.0286740568267</v>
      </c>
      <c r="R232" s="41">
        <v>2193.1128311715834</v>
      </c>
      <c r="S232" s="41">
        <v>2245.4143679607387</v>
      </c>
      <c r="T232" s="41">
        <v>2292.6583704908699</v>
      </c>
      <c r="U232" s="41">
        <v>2335.4613942014171</v>
      </c>
      <c r="V232" s="41">
        <v>2374.3500166996059</v>
      </c>
      <c r="X232" s="41">
        <v>2880</v>
      </c>
      <c r="Y232" s="64">
        <v>8.7315630939268658E-3</v>
      </c>
      <c r="Z232" s="64">
        <v>7.0252452387813122E-2</v>
      </c>
      <c r="AA232" s="64">
        <v>0.15863723872623375</v>
      </c>
      <c r="AB232" s="64">
        <v>0.24628693187172229</v>
      </c>
      <c r="AC232" s="64">
        <v>0.32575721070336516</v>
      </c>
      <c r="AD232" s="64">
        <v>0.39578546401994125</v>
      </c>
      <c r="AE232" s="64">
        <v>0.45694328513523713</v>
      </c>
      <c r="AF232" s="64">
        <v>0.51028285699437292</v>
      </c>
      <c r="AG232" s="64">
        <v>0.5568925409777532</v>
      </c>
      <c r="AH232" s="64">
        <v>0.59775739001804584</v>
      </c>
      <c r="AI232" s="64">
        <v>0.63372619818192222</v>
      </c>
      <c r="AJ232" s="64">
        <v>0.66551531007928622</v>
      </c>
      <c r="AK232" s="64">
        <v>0.69372470416058918</v>
      </c>
      <c r="AL232" s="64">
        <v>0.71885605149539111</v>
      </c>
      <c r="AM232" s="64">
        <v>0.74132940071417597</v>
      </c>
      <c r="AN232" s="64">
        <v>0.76149751082346639</v>
      </c>
      <c r="AO232" s="64">
        <v>0.77965776665303421</v>
      </c>
      <c r="AP232" s="64">
        <v>0.79606193419821869</v>
      </c>
      <c r="AQ232" s="64">
        <v>0.81092409520882536</v>
      </c>
      <c r="AR232" s="64">
        <v>0.82442708913180762</v>
      </c>
    </row>
    <row r="234" spans="2:44" x14ac:dyDescent="0.25">
      <c r="B234" s="30" t="s">
        <v>6097</v>
      </c>
      <c r="C234" s="70"/>
      <c r="D234" s="70"/>
      <c r="E234" s="70"/>
      <c r="F234" s="70"/>
      <c r="G234" s="70"/>
      <c r="H234" s="70"/>
      <c r="I234" s="70"/>
      <c r="J234" s="70"/>
      <c r="K234" s="70"/>
      <c r="L234" s="70"/>
      <c r="M234" s="70"/>
      <c r="N234" s="70"/>
      <c r="O234" s="70"/>
      <c r="P234" s="70"/>
      <c r="Q234" s="70"/>
      <c r="R234" s="70"/>
      <c r="S234" s="70"/>
      <c r="T234" s="70"/>
      <c r="U234" s="70"/>
      <c r="V234" s="70"/>
      <c r="X234" s="30" t="s">
        <v>6098</v>
      </c>
      <c r="Y234" s="70"/>
      <c r="Z234" s="70"/>
      <c r="AA234" s="70"/>
      <c r="AB234" s="70"/>
      <c r="AC234" s="70"/>
      <c r="AD234" s="70"/>
      <c r="AE234" s="70"/>
      <c r="AF234" s="70"/>
      <c r="AG234" s="70"/>
      <c r="AH234" s="70"/>
      <c r="AI234" s="70"/>
      <c r="AJ234" s="70"/>
      <c r="AK234" s="70"/>
      <c r="AL234" s="70"/>
      <c r="AM234" s="70"/>
      <c r="AN234" s="70"/>
      <c r="AO234" s="70"/>
      <c r="AP234" s="70"/>
      <c r="AQ234" s="70"/>
      <c r="AR234" s="70"/>
    </row>
    <row r="235" spans="2:44" x14ac:dyDescent="0.25">
      <c r="B235" s="7" t="s">
        <v>6008</v>
      </c>
      <c r="C235" s="50" t="s">
        <v>6010</v>
      </c>
      <c r="D235" s="50" t="s">
        <v>6011</v>
      </c>
      <c r="E235" s="50" t="s">
        <v>6012</v>
      </c>
      <c r="F235" s="50" t="s">
        <v>6013</v>
      </c>
      <c r="G235" s="50" t="s">
        <v>6014</v>
      </c>
      <c r="H235" s="50" t="s">
        <v>6015</v>
      </c>
      <c r="I235" s="50" t="s">
        <v>6016</v>
      </c>
      <c r="J235" s="50" t="s">
        <v>6017</v>
      </c>
      <c r="K235" s="50" t="s">
        <v>6018</v>
      </c>
      <c r="L235" s="50" t="s">
        <v>6019</v>
      </c>
      <c r="M235" s="50" t="s">
        <v>6020</v>
      </c>
      <c r="N235" s="50" t="s">
        <v>6021</v>
      </c>
      <c r="O235" s="50" t="s">
        <v>6022</v>
      </c>
      <c r="P235" s="50" t="s">
        <v>6023</v>
      </c>
      <c r="Q235" s="50" t="s">
        <v>6024</v>
      </c>
      <c r="R235" s="50" t="s">
        <v>6025</v>
      </c>
      <c r="S235" s="50" t="s">
        <v>6026</v>
      </c>
      <c r="T235" s="50" t="s">
        <v>6027</v>
      </c>
      <c r="U235" s="50" t="s">
        <v>6028</v>
      </c>
      <c r="V235" s="50" t="s">
        <v>6029</v>
      </c>
      <c r="X235" s="50" t="s">
        <v>6009</v>
      </c>
      <c r="Y235" s="50" t="s">
        <v>6010</v>
      </c>
      <c r="Z235" s="50" t="s">
        <v>6011</v>
      </c>
      <c r="AA235" s="50" t="s">
        <v>6012</v>
      </c>
      <c r="AB235" s="50" t="s">
        <v>6013</v>
      </c>
      <c r="AC235" s="50" t="s">
        <v>6014</v>
      </c>
      <c r="AD235" s="50" t="s">
        <v>6015</v>
      </c>
      <c r="AE235" s="50" t="s">
        <v>6016</v>
      </c>
      <c r="AF235" s="50" t="s">
        <v>6017</v>
      </c>
      <c r="AG235" s="50" t="s">
        <v>6018</v>
      </c>
      <c r="AH235" s="50" t="s">
        <v>6019</v>
      </c>
      <c r="AI235" s="50" t="s">
        <v>6020</v>
      </c>
      <c r="AJ235" s="50" t="s">
        <v>6021</v>
      </c>
      <c r="AK235" s="50" t="s">
        <v>6022</v>
      </c>
      <c r="AL235" s="50" t="s">
        <v>6023</v>
      </c>
      <c r="AM235" s="50" t="s">
        <v>6024</v>
      </c>
      <c r="AN235" s="50" t="s">
        <v>6025</v>
      </c>
      <c r="AO235" s="50" t="s">
        <v>6026</v>
      </c>
      <c r="AP235" s="50" t="s">
        <v>6027</v>
      </c>
      <c r="AQ235" s="50" t="s">
        <v>6028</v>
      </c>
      <c r="AR235" s="50" t="s">
        <v>6029</v>
      </c>
    </row>
    <row r="236" spans="2:44" x14ac:dyDescent="0.25">
      <c r="B236" t="s">
        <v>517</v>
      </c>
      <c r="C236" s="24">
        <v>0</v>
      </c>
      <c r="D236" s="24">
        <v>0</v>
      </c>
      <c r="E236" s="24">
        <v>0</v>
      </c>
      <c r="F236" s="24">
        <v>0</v>
      </c>
      <c r="G236" s="24">
        <v>0</v>
      </c>
      <c r="H236" s="24">
        <v>0</v>
      </c>
      <c r="I236" s="24">
        <v>0</v>
      </c>
      <c r="J236" s="24">
        <v>0</v>
      </c>
      <c r="K236" s="24">
        <v>0</v>
      </c>
      <c r="L236" s="24">
        <v>0</v>
      </c>
      <c r="M236" s="24">
        <v>0</v>
      </c>
      <c r="N236" s="24">
        <v>0</v>
      </c>
      <c r="O236" s="24">
        <v>0</v>
      </c>
      <c r="P236" s="24">
        <v>0</v>
      </c>
      <c r="Q236" s="24">
        <v>0</v>
      </c>
      <c r="R236" s="24">
        <v>0</v>
      </c>
      <c r="S236" s="24">
        <v>0</v>
      </c>
      <c r="T236" s="24">
        <v>0</v>
      </c>
      <c r="U236" s="24">
        <v>0</v>
      </c>
      <c r="V236" s="24">
        <v>0</v>
      </c>
      <c r="X236" s="24">
        <v>0</v>
      </c>
      <c r="Y236" s="6">
        <v>0</v>
      </c>
      <c r="Z236" s="6">
        <v>0</v>
      </c>
      <c r="AA236" s="6">
        <v>0</v>
      </c>
      <c r="AB236" s="6">
        <v>0</v>
      </c>
      <c r="AC236" s="6">
        <v>0</v>
      </c>
      <c r="AD236" s="6">
        <v>0</v>
      </c>
      <c r="AE236" s="6">
        <v>0</v>
      </c>
      <c r="AF236" s="6">
        <v>0</v>
      </c>
      <c r="AG236" s="6">
        <v>0</v>
      </c>
      <c r="AH236" s="6">
        <v>0</v>
      </c>
      <c r="AI236" s="6">
        <v>0</v>
      </c>
      <c r="AJ236" s="6">
        <v>0</v>
      </c>
      <c r="AK236" s="6">
        <v>0</v>
      </c>
      <c r="AL236" s="6">
        <v>0</v>
      </c>
      <c r="AM236" s="6">
        <v>0</v>
      </c>
      <c r="AN236" s="6">
        <v>0</v>
      </c>
      <c r="AO236" s="6">
        <v>0</v>
      </c>
      <c r="AP236" s="6">
        <v>0</v>
      </c>
      <c r="AQ236" s="6">
        <v>0</v>
      </c>
      <c r="AR236" s="6">
        <v>0</v>
      </c>
    </row>
    <row r="237" spans="2:44" x14ac:dyDescent="0.25">
      <c r="B237" s="91" t="s">
        <v>519</v>
      </c>
      <c r="C237" s="41">
        <v>0</v>
      </c>
      <c r="D237" s="41">
        <v>0</v>
      </c>
      <c r="E237" s="41">
        <v>0</v>
      </c>
      <c r="F237" s="41">
        <v>0</v>
      </c>
      <c r="G237" s="41">
        <v>0</v>
      </c>
      <c r="H237" s="41">
        <v>0</v>
      </c>
      <c r="I237" s="41">
        <v>0</v>
      </c>
      <c r="J237" s="41">
        <v>0</v>
      </c>
      <c r="K237" s="41">
        <v>0</v>
      </c>
      <c r="L237" s="41">
        <v>0</v>
      </c>
      <c r="M237" s="41">
        <v>0</v>
      </c>
      <c r="N237" s="41">
        <v>0</v>
      </c>
      <c r="O237" s="41">
        <v>0</v>
      </c>
      <c r="P237" s="41">
        <v>0</v>
      </c>
      <c r="Q237" s="41">
        <v>0</v>
      </c>
      <c r="R237" s="41">
        <v>0</v>
      </c>
      <c r="S237" s="41">
        <v>0</v>
      </c>
      <c r="T237" s="41">
        <v>0</v>
      </c>
      <c r="U237" s="41">
        <v>0</v>
      </c>
      <c r="V237" s="41">
        <v>0</v>
      </c>
      <c r="X237" s="41">
        <v>0</v>
      </c>
      <c r="Y237" s="64">
        <v>0</v>
      </c>
      <c r="Z237" s="64">
        <v>0</v>
      </c>
      <c r="AA237" s="64">
        <v>0</v>
      </c>
      <c r="AB237" s="64">
        <v>0</v>
      </c>
      <c r="AC237" s="64">
        <v>0</v>
      </c>
      <c r="AD237" s="64">
        <v>0</v>
      </c>
      <c r="AE237" s="64">
        <v>0</v>
      </c>
      <c r="AF237" s="64">
        <v>0</v>
      </c>
      <c r="AG237" s="64">
        <v>0</v>
      </c>
      <c r="AH237" s="64">
        <v>0</v>
      </c>
      <c r="AI237" s="64">
        <v>0</v>
      </c>
      <c r="AJ237" s="64">
        <v>0</v>
      </c>
      <c r="AK237" s="64">
        <v>0</v>
      </c>
      <c r="AL237" s="64">
        <v>0</v>
      </c>
      <c r="AM237" s="64">
        <v>0</v>
      </c>
      <c r="AN237" s="64">
        <v>0</v>
      </c>
      <c r="AO237" s="64">
        <v>0</v>
      </c>
      <c r="AP237" s="64">
        <v>0</v>
      </c>
      <c r="AQ237" s="64">
        <v>0</v>
      </c>
      <c r="AR237" s="64">
        <v>0</v>
      </c>
    </row>
    <row r="238" spans="2:44" x14ac:dyDescent="0.25">
      <c r="B238" t="s">
        <v>521</v>
      </c>
      <c r="C238" s="24">
        <v>23.125494584496522</v>
      </c>
      <c r="D238" s="24">
        <v>41.794513837169411</v>
      </c>
      <c r="E238" s="24">
        <v>45.455092739499065</v>
      </c>
      <c r="F238" s="24">
        <v>46.431282489238349</v>
      </c>
      <c r="G238" s="24">
        <v>46.726277424338384</v>
      </c>
      <c r="H238" s="24">
        <v>46.822576850454347</v>
      </c>
      <c r="I238" s="24">
        <v>46.855787196882993</v>
      </c>
      <c r="J238" s="24">
        <v>46.867732837660384</v>
      </c>
      <c r="K238" s="24">
        <v>46.872177713076077</v>
      </c>
      <c r="L238" s="24">
        <v>46.873878885422599</v>
      </c>
      <c r="M238" s="24">
        <v>46.874545795564003</v>
      </c>
      <c r="N238" s="24">
        <v>46.874812753462407</v>
      </c>
      <c r="O238" s="24">
        <v>46.874921595986429</v>
      </c>
      <c r="P238" s="24">
        <v>46.874966705816483</v>
      </c>
      <c r="Q238" s="24">
        <v>46.874985679579638</v>
      </c>
      <c r="R238" s="24">
        <v>46.874993767872816</v>
      </c>
      <c r="S238" s="24">
        <v>46.874997258347946</v>
      </c>
      <c r="T238" s="24">
        <v>46.874998781740814</v>
      </c>
      <c r="U238" s="24">
        <v>46.874999453591009</v>
      </c>
      <c r="V238" s="24">
        <v>46.874999752780774</v>
      </c>
      <c r="X238" s="24">
        <v>46.875</v>
      </c>
      <c r="Y238" s="6">
        <v>0.49334388446925914</v>
      </c>
      <c r="Z238" s="6">
        <v>0.89161629519294749</v>
      </c>
      <c r="AA238" s="6">
        <v>0.96970864510931343</v>
      </c>
      <c r="AB238" s="6">
        <v>0.99053402643708477</v>
      </c>
      <c r="AC238" s="6">
        <v>0.99682725171921882</v>
      </c>
      <c r="AD238" s="6">
        <v>0.99888163947635944</v>
      </c>
      <c r="AE238" s="6">
        <v>0.99959012686683724</v>
      </c>
      <c r="AF238" s="6">
        <v>0.99984496720342153</v>
      </c>
      <c r="AG238" s="6">
        <v>0.9999397912122896</v>
      </c>
      <c r="AH238" s="6">
        <v>0.99997608288901541</v>
      </c>
      <c r="AI238" s="6">
        <v>0.99999031030536545</v>
      </c>
      <c r="AJ238" s="6">
        <v>0.99999600540719802</v>
      </c>
      <c r="AK238" s="6">
        <v>0.99999832738104377</v>
      </c>
      <c r="AL238" s="6">
        <v>0.99999928972408503</v>
      </c>
      <c r="AM238" s="6">
        <v>0.99999969449769899</v>
      </c>
      <c r="AN238" s="6">
        <v>0.99999986704795341</v>
      </c>
      <c r="AO238" s="6">
        <v>0.9999999415114228</v>
      </c>
      <c r="AP238" s="6">
        <v>0.99999997401047069</v>
      </c>
      <c r="AQ238" s="6">
        <v>0.99999998834327486</v>
      </c>
      <c r="AR238" s="6">
        <v>0.99999999472598988</v>
      </c>
    </row>
    <row r="239" spans="2:44" x14ac:dyDescent="0.25">
      <c r="B239" s="91" t="s">
        <v>523</v>
      </c>
      <c r="C239" s="41">
        <v>66.968868921814504</v>
      </c>
      <c r="D239" s="41">
        <v>106.10709404505894</v>
      </c>
      <c r="E239" s="41">
        <v>114.05424512564832</v>
      </c>
      <c r="F239" s="41">
        <v>116.20130928617581</v>
      </c>
      <c r="G239" s="41">
        <v>116.85525821647254</v>
      </c>
      <c r="H239" s="41">
        <v>117.06992532405049</v>
      </c>
      <c r="I239" s="41">
        <v>117.14427177977305</v>
      </c>
      <c r="J239" s="41">
        <v>117.17110542166007</v>
      </c>
      <c r="K239" s="41">
        <v>117.18111840913309</v>
      </c>
      <c r="L239" s="41">
        <v>117.1849599432484</v>
      </c>
      <c r="M239" s="41">
        <v>117.18646911363727</v>
      </c>
      <c r="N239" s="41">
        <v>117.18707434376277</v>
      </c>
      <c r="O239" s="41">
        <v>117.18732151431456</v>
      </c>
      <c r="P239" s="41">
        <v>117.18742410759231</v>
      </c>
      <c r="Q239" s="41">
        <v>117.18746731834811</v>
      </c>
      <c r="R239" s="41">
        <v>117.18748576154447</v>
      </c>
      <c r="S239" s="41">
        <v>117.18749372978138</v>
      </c>
      <c r="T239" s="41">
        <v>117.18749721115996</v>
      </c>
      <c r="U239" s="41">
        <v>117.18749874804502</v>
      </c>
      <c r="V239" s="41">
        <v>117.18749943308691</v>
      </c>
      <c r="X239" s="41">
        <v>117.18749999999999</v>
      </c>
      <c r="Y239" s="64">
        <v>0.57146768146615046</v>
      </c>
      <c r="Z239" s="64">
        <v>0.90544720251783639</v>
      </c>
      <c r="AA239" s="64">
        <v>0.97326289173886582</v>
      </c>
      <c r="AB239" s="64">
        <v>0.9915845059087004</v>
      </c>
      <c r="AC239" s="64">
        <v>0.99716487011389909</v>
      </c>
      <c r="AD239" s="64">
        <v>0.99899669609856423</v>
      </c>
      <c r="AE239" s="64">
        <v>0.99963111918739678</v>
      </c>
      <c r="AF239" s="64">
        <v>0.99986009959816613</v>
      </c>
      <c r="AG239" s="64">
        <v>0.99994554375793587</v>
      </c>
      <c r="AH239" s="64">
        <v>0.99997832484905314</v>
      </c>
      <c r="AI239" s="64">
        <v>0.99999120310303813</v>
      </c>
      <c r="AJ239" s="64">
        <v>0.99999636773344247</v>
      </c>
      <c r="AK239" s="64">
        <v>0.99999847692215105</v>
      </c>
      <c r="AL239" s="64">
        <v>0.99999935238478777</v>
      </c>
      <c r="AM239" s="64">
        <v>0.99999972111657065</v>
      </c>
      <c r="AN239" s="64">
        <v>0.99999987849851291</v>
      </c>
      <c r="AO239" s="64">
        <v>0.9999999464941346</v>
      </c>
      <c r="AP239" s="64">
        <v>0.99999997620189851</v>
      </c>
      <c r="AQ239" s="64">
        <v>0.99999998931665091</v>
      </c>
      <c r="AR239" s="64">
        <v>0.99999999516234173</v>
      </c>
    </row>
    <row r="240" spans="2:44" x14ac:dyDescent="0.25">
      <c r="B240" t="s">
        <v>525</v>
      </c>
      <c r="C240" s="24">
        <v>79.254933346933299</v>
      </c>
      <c r="D240" s="24">
        <v>120.84900338351646</v>
      </c>
      <c r="E240" s="24">
        <v>129.4141993439317</v>
      </c>
      <c r="F240" s="24">
        <v>131.73995498079523</v>
      </c>
      <c r="G240" s="24">
        <v>132.45046635239862</v>
      </c>
      <c r="H240" s="24">
        <v>132.68419253982594</v>
      </c>
      <c r="I240" s="24">
        <v>132.76526940585018</v>
      </c>
      <c r="J240" s="24">
        <v>132.79456969796811</v>
      </c>
      <c r="K240" s="24">
        <v>132.80551471004657</v>
      </c>
      <c r="L240" s="24">
        <v>132.80971760323524</v>
      </c>
      <c r="M240" s="24">
        <v>132.81137002452223</v>
      </c>
      <c r="N240" s="24">
        <v>132.81203315830362</v>
      </c>
      <c r="O240" s="24">
        <v>132.81230414181763</v>
      </c>
      <c r="P240" s="24">
        <v>132.8124166810567</v>
      </c>
      <c r="Q240" s="24">
        <v>132.81246410457416</v>
      </c>
      <c r="R240" s="24">
        <v>132.81248435509994</v>
      </c>
      <c r="S240" s="24">
        <v>132.81249310785313</v>
      </c>
      <c r="T240" s="24">
        <v>132.81249693347755</v>
      </c>
      <c r="U240" s="24">
        <v>132.81249862294243</v>
      </c>
      <c r="V240" s="24">
        <v>132.81249937624798</v>
      </c>
      <c r="X240" s="24">
        <v>132.8125</v>
      </c>
      <c r="Y240" s="6">
        <v>0.59674302755338016</v>
      </c>
      <c r="Z240" s="6">
        <v>0.90992190782882987</v>
      </c>
      <c r="AA240" s="6">
        <v>0.97441279506019163</v>
      </c>
      <c r="AB240" s="6">
        <v>0.99192436691422292</v>
      </c>
      <c r="AC240" s="6">
        <v>0.99727409959453084</v>
      </c>
      <c r="AD240" s="6">
        <v>0.99903392029986593</v>
      </c>
      <c r="AE240" s="6">
        <v>0.99964438140875422</v>
      </c>
      <c r="AF240" s="6">
        <v>0.99986499537293638</v>
      </c>
      <c r="AG240" s="6">
        <v>0.99994740487564471</v>
      </c>
      <c r="AH240" s="6">
        <v>0.9999790501890653</v>
      </c>
      <c r="AI240" s="6">
        <v>0.99999149194934389</v>
      </c>
      <c r="AJ240" s="6">
        <v>0.99999648495663906</v>
      </c>
      <c r="AK240" s="6">
        <v>0.99999852530309752</v>
      </c>
      <c r="AL240" s="6">
        <v>0.99999937265736816</v>
      </c>
      <c r="AM240" s="6">
        <v>0.99999972972855844</v>
      </c>
      <c r="AN240" s="6">
        <v>0.99999988220310543</v>
      </c>
      <c r="AO240" s="6">
        <v>0.99999994810618831</v>
      </c>
      <c r="AP240" s="6">
        <v>0.99999997691088982</v>
      </c>
      <c r="AQ240" s="6">
        <v>0.99999998963156655</v>
      </c>
      <c r="AR240" s="6">
        <v>0.99999999530351424</v>
      </c>
    </row>
    <row r="241" spans="2:44" x14ac:dyDescent="0.25">
      <c r="B241" s="91" t="s">
        <v>527</v>
      </c>
      <c r="C241" s="41">
        <v>81.583327034253841</v>
      </c>
      <c r="D241" s="41">
        <v>127.54462078102212</v>
      </c>
      <c r="E241" s="41">
        <v>136.92062925436474</v>
      </c>
      <c r="F241" s="41">
        <v>139.45798488515496</v>
      </c>
      <c r="G241" s="41">
        <v>140.23158514718392</v>
      </c>
      <c r="H241" s="41">
        <v>140.48570814858255</v>
      </c>
      <c r="I241" s="41">
        <v>140.57376664073641</v>
      </c>
      <c r="J241" s="41">
        <v>140.60556294965997</v>
      </c>
      <c r="K241" s="41">
        <v>140.61743197448541</v>
      </c>
      <c r="L241" s="41">
        <v>140.62198696252369</v>
      </c>
      <c r="M241" s="41">
        <v>140.62377688632836</v>
      </c>
      <c r="N241" s="41">
        <v>140.62449487386289</v>
      </c>
      <c r="O241" s="41">
        <v>140.62478815375729</v>
      </c>
      <c r="P241" s="41">
        <v>140.62490990818426</v>
      </c>
      <c r="Q241" s="41">
        <v>140.62496119793761</v>
      </c>
      <c r="R241" s="41">
        <v>140.62498309276836</v>
      </c>
      <c r="S241" s="41">
        <v>140.62499255359253</v>
      </c>
      <c r="T241" s="41">
        <v>140.62499668763303</v>
      </c>
      <c r="U241" s="41">
        <v>140.62499851286302</v>
      </c>
      <c r="V241" s="41">
        <v>140.62499932652227</v>
      </c>
      <c r="X241" s="41">
        <v>140.625</v>
      </c>
      <c r="Y241" s="64">
        <v>0.58014810335469402</v>
      </c>
      <c r="Z241" s="64">
        <v>0.90698396999837949</v>
      </c>
      <c r="AA241" s="64">
        <v>0.97365780803103819</v>
      </c>
      <c r="AB241" s="64">
        <v>0.99170122584999076</v>
      </c>
      <c r="AC241" s="64">
        <v>0.99720238326886346</v>
      </c>
      <c r="AD241" s="64">
        <v>0.99900948016769808</v>
      </c>
      <c r="AE241" s="64">
        <v>0.99963567388968111</v>
      </c>
      <c r="AF241" s="64">
        <v>0.99986178097535983</v>
      </c>
      <c r="AG241" s="64">
        <v>0.99994618292967408</v>
      </c>
      <c r="AH241" s="64">
        <v>0.99997857395572398</v>
      </c>
      <c r="AI241" s="64">
        <v>0.99999130230277944</v>
      </c>
      <c r="AJ241" s="64">
        <v>0.9999964079919138</v>
      </c>
      <c r="AK241" s="64">
        <v>0.99999849353782966</v>
      </c>
      <c r="AL241" s="64">
        <v>0.99999935934708806</v>
      </c>
      <c r="AM241" s="64">
        <v>0.999999724074223</v>
      </c>
      <c r="AN241" s="64">
        <v>0.99999987977079718</v>
      </c>
      <c r="AO241" s="64">
        <v>0.99999994704776918</v>
      </c>
      <c r="AP241" s="64">
        <v>0.9999999764453904</v>
      </c>
      <c r="AQ241" s="64">
        <v>0.99999998942480361</v>
      </c>
      <c r="AR241" s="64">
        <v>0.99999999521082505</v>
      </c>
    </row>
    <row r="242" spans="2:44" x14ac:dyDescent="0.25">
      <c r="B242" t="s">
        <v>529</v>
      </c>
      <c r="C242" s="24">
        <v>100.05203424410925</v>
      </c>
      <c r="D242" s="24">
        <v>155.94789982318019</v>
      </c>
      <c r="E242" s="24">
        <v>167.36286217299767</v>
      </c>
      <c r="F242" s="24">
        <v>170.45320756567384</v>
      </c>
      <c r="G242" s="24">
        <v>171.39562498195167</v>
      </c>
      <c r="H242" s="24">
        <v>171.70525378152365</v>
      </c>
      <c r="I242" s="24">
        <v>171.81255936784692</v>
      </c>
      <c r="J242" s="24">
        <v>171.85130928393659</v>
      </c>
      <c r="K242" s="24">
        <v>171.86577515868379</v>
      </c>
      <c r="L242" s="24">
        <v>171.87132712936938</v>
      </c>
      <c r="M242" s="24">
        <v>171.8735089582801</v>
      </c>
      <c r="N242" s="24">
        <v>171.87438419620673</v>
      </c>
      <c r="O242" s="24">
        <v>171.8747417258644</v>
      </c>
      <c r="P242" s="24">
        <v>171.87489015974563</v>
      </c>
      <c r="Q242" s="24">
        <v>171.87495269079037</v>
      </c>
      <c r="R242" s="24">
        <v>171.87497938530436</v>
      </c>
      <c r="S242" s="24">
        <v>171.87499092046167</v>
      </c>
      <c r="T242" s="24">
        <v>171.87499596106287</v>
      </c>
      <c r="U242" s="24">
        <v>171.87499818661286</v>
      </c>
      <c r="V242" s="24">
        <v>171.87499917875445</v>
      </c>
      <c r="X242" s="24">
        <v>171.875</v>
      </c>
      <c r="Y242" s="6">
        <v>0.58212092651118108</v>
      </c>
      <c r="Z242" s="6">
        <v>0.90733323533486654</v>
      </c>
      <c r="AA242" s="6">
        <v>0.97374756173380461</v>
      </c>
      <c r="AB242" s="6">
        <v>0.991727753109375</v>
      </c>
      <c r="AC242" s="6">
        <v>0.99721090898590059</v>
      </c>
      <c r="AD242" s="6">
        <v>0.9990123856379558</v>
      </c>
      <c r="AE242" s="6">
        <v>0.99963670904929114</v>
      </c>
      <c r="AF242" s="6">
        <v>0.99986216310654019</v>
      </c>
      <c r="AG242" s="6">
        <v>0.9999463281959784</v>
      </c>
      <c r="AH242" s="6">
        <v>0.99997863057087633</v>
      </c>
      <c r="AI242" s="6">
        <v>0.9999913248481751</v>
      </c>
      <c r="AJ242" s="6">
        <v>0.9999964171415664</v>
      </c>
      <c r="AK242" s="6">
        <v>0.99999849731412016</v>
      </c>
      <c r="AL242" s="6">
        <v>0.99999936092942909</v>
      </c>
      <c r="AM242" s="6">
        <v>0.99999972474641663</v>
      </c>
      <c r="AN242" s="6">
        <v>0.99999988005995266</v>
      </c>
      <c r="AO242" s="6">
        <v>0.99999994717359519</v>
      </c>
      <c r="AP242" s="6">
        <v>0.99999997650072936</v>
      </c>
      <c r="AQ242" s="6">
        <v>0.99999998944938384</v>
      </c>
      <c r="AR242" s="6">
        <v>0.99999999522184413</v>
      </c>
    </row>
    <row r="243" spans="2:44" x14ac:dyDescent="0.25">
      <c r="B243" s="91" t="s">
        <v>531</v>
      </c>
      <c r="C243" s="41">
        <v>110.81224325913252</v>
      </c>
      <c r="D243" s="41">
        <v>170.41967425294848</v>
      </c>
      <c r="E243" s="41">
        <v>182.65339751179758</v>
      </c>
      <c r="F243" s="41">
        <v>185.97133608311327</v>
      </c>
      <c r="G243" s="41">
        <v>186.98423900860669</v>
      </c>
      <c r="H243" s="41">
        <v>187.31727379764666</v>
      </c>
      <c r="I243" s="41">
        <v>187.43275636266313</v>
      </c>
      <c r="J243" s="41">
        <v>187.47447800565979</v>
      </c>
      <c r="K243" s="41">
        <v>187.49005910519011</v>
      </c>
      <c r="L243" s="41">
        <v>187.49604100107425</v>
      </c>
      <c r="M243" s="41">
        <v>187.49839243171053</v>
      </c>
      <c r="N243" s="41">
        <v>187.49933593406314</v>
      </c>
      <c r="O243" s="41">
        <v>187.49972143264273</v>
      </c>
      <c r="P243" s="41">
        <v>187.49988150936815</v>
      </c>
      <c r="Q243" s="41">
        <v>187.49994895711657</v>
      </c>
      <c r="R243" s="41">
        <v>187.49997775521612</v>
      </c>
      <c r="S243" s="41">
        <v>187.49999020121484</v>
      </c>
      <c r="T243" s="41">
        <v>187.49999564057913</v>
      </c>
      <c r="U243" s="41">
        <v>187.49999804249904</v>
      </c>
      <c r="V243" s="41">
        <v>187.49999911339305</v>
      </c>
      <c r="X243" s="41">
        <v>187.5</v>
      </c>
      <c r="Y243" s="64">
        <v>0.5909986307153734</v>
      </c>
      <c r="Z243" s="64">
        <v>0.90890492934905853</v>
      </c>
      <c r="AA243" s="64">
        <v>0.97415145339625375</v>
      </c>
      <c r="AB243" s="64">
        <v>0.99184712577660417</v>
      </c>
      <c r="AC243" s="64">
        <v>0.99724927471256908</v>
      </c>
      <c r="AD243" s="64">
        <v>0.99902546025411554</v>
      </c>
      <c r="AE243" s="64">
        <v>0.99964136726753672</v>
      </c>
      <c r="AF243" s="64">
        <v>0.99986388269685222</v>
      </c>
      <c r="AG243" s="64">
        <v>0.99994698189434728</v>
      </c>
      <c r="AH243" s="64">
        <v>0.99997888533906265</v>
      </c>
      <c r="AI243" s="64">
        <v>0.99999142630245619</v>
      </c>
      <c r="AJ243" s="64">
        <v>0.99999645831500339</v>
      </c>
      <c r="AK243" s="64">
        <v>0.99999851430742792</v>
      </c>
      <c r="AL243" s="64">
        <v>0.99999936804996348</v>
      </c>
      <c r="AM243" s="64">
        <v>0.99999972777128843</v>
      </c>
      <c r="AN243" s="64">
        <v>0.9999998813611527</v>
      </c>
      <c r="AO243" s="64">
        <v>0.99999994773981249</v>
      </c>
      <c r="AP243" s="64">
        <v>0.99999997674975538</v>
      </c>
      <c r="AQ243" s="64">
        <v>0.99999998955999492</v>
      </c>
      <c r="AR243" s="64">
        <v>0.99999999527142958</v>
      </c>
    </row>
    <row r="244" spans="2:44" x14ac:dyDescent="0.25">
      <c r="B244" t="s">
        <v>533</v>
      </c>
      <c r="C244" s="24">
        <v>133.93773784362901</v>
      </c>
      <c r="D244" s="24">
        <v>212.21418809011789</v>
      </c>
      <c r="E244" s="24">
        <v>228.10849025129664</v>
      </c>
      <c r="F244" s="24">
        <v>232.40261857235163</v>
      </c>
      <c r="G244" s="24">
        <v>233.71051643294507</v>
      </c>
      <c r="H244" s="24">
        <v>234.13985064810097</v>
      </c>
      <c r="I244" s="24">
        <v>234.2885435595461</v>
      </c>
      <c r="J244" s="24">
        <v>234.34221084332015</v>
      </c>
      <c r="K244" s="24">
        <v>234.36223681826618</v>
      </c>
      <c r="L244" s="24">
        <v>234.3699198864968</v>
      </c>
      <c r="M244" s="24">
        <v>234.37293822727455</v>
      </c>
      <c r="N244" s="24">
        <v>234.37414868752555</v>
      </c>
      <c r="O244" s="24">
        <v>234.37464302862912</v>
      </c>
      <c r="P244" s="24">
        <v>234.37484821518461</v>
      </c>
      <c r="Q244" s="24">
        <v>234.37493463669622</v>
      </c>
      <c r="R244" s="24">
        <v>234.37497152308893</v>
      </c>
      <c r="S244" s="24">
        <v>234.37498745956276</v>
      </c>
      <c r="T244" s="24">
        <v>234.37499442231993</v>
      </c>
      <c r="U244" s="24">
        <v>234.37499749609003</v>
      </c>
      <c r="V244" s="24">
        <v>234.37499886617383</v>
      </c>
      <c r="X244" s="24">
        <v>234.37499999999997</v>
      </c>
      <c r="Y244" s="6">
        <v>0.57146768146615046</v>
      </c>
      <c r="Z244" s="6">
        <v>0.90544720251783639</v>
      </c>
      <c r="AA244" s="6">
        <v>0.97326289173886582</v>
      </c>
      <c r="AB244" s="6">
        <v>0.9915845059087004</v>
      </c>
      <c r="AC244" s="6">
        <v>0.99716487011389909</v>
      </c>
      <c r="AD244" s="6">
        <v>0.99899669609856423</v>
      </c>
      <c r="AE244" s="6">
        <v>0.99963111918739678</v>
      </c>
      <c r="AF244" s="6">
        <v>0.99986009959816613</v>
      </c>
      <c r="AG244" s="6">
        <v>0.99994554375793587</v>
      </c>
      <c r="AH244" s="6">
        <v>0.99997832484905314</v>
      </c>
      <c r="AI244" s="6">
        <v>0.99999120310303813</v>
      </c>
      <c r="AJ244" s="6">
        <v>0.99999636773344247</v>
      </c>
      <c r="AK244" s="6">
        <v>0.99999847692215105</v>
      </c>
      <c r="AL244" s="6">
        <v>0.99999935238478777</v>
      </c>
      <c r="AM244" s="6">
        <v>0.99999972111657065</v>
      </c>
      <c r="AN244" s="6">
        <v>0.99999987849851291</v>
      </c>
      <c r="AO244" s="6">
        <v>0.9999999464941346</v>
      </c>
      <c r="AP244" s="6">
        <v>0.99999997620189851</v>
      </c>
      <c r="AQ244" s="6">
        <v>0.99999998931665091</v>
      </c>
      <c r="AR244" s="6">
        <v>0.99999999516234173</v>
      </c>
    </row>
    <row r="245" spans="2:44" x14ac:dyDescent="0.25">
      <c r="B245" s="91" t="s">
        <v>535</v>
      </c>
      <c r="C245" s="41">
        <v>158.5098666938666</v>
      </c>
      <c r="D245" s="41">
        <v>241.69800676703292</v>
      </c>
      <c r="E245" s="41">
        <v>258.8283986878634</v>
      </c>
      <c r="F245" s="41">
        <v>263.47990996159047</v>
      </c>
      <c r="G245" s="41">
        <v>264.90093270479724</v>
      </c>
      <c r="H245" s="41">
        <v>265.36838507965189</v>
      </c>
      <c r="I245" s="41">
        <v>265.53053881170035</v>
      </c>
      <c r="J245" s="41">
        <v>265.58913939593623</v>
      </c>
      <c r="K245" s="41">
        <v>265.61102942009313</v>
      </c>
      <c r="L245" s="41">
        <v>265.61943520647048</v>
      </c>
      <c r="M245" s="41">
        <v>265.62274004904447</v>
      </c>
      <c r="N245" s="41">
        <v>265.62406631660724</v>
      </c>
      <c r="O245" s="41">
        <v>265.62460828363527</v>
      </c>
      <c r="P245" s="41">
        <v>265.62483336211341</v>
      </c>
      <c r="Q245" s="41">
        <v>265.62492820914832</v>
      </c>
      <c r="R245" s="41">
        <v>265.62496871019988</v>
      </c>
      <c r="S245" s="41">
        <v>265.62498621570626</v>
      </c>
      <c r="T245" s="41">
        <v>265.62499386695509</v>
      </c>
      <c r="U245" s="41">
        <v>265.62499724588486</v>
      </c>
      <c r="V245" s="41">
        <v>265.62499875249597</v>
      </c>
      <c r="X245" s="41">
        <v>265.625</v>
      </c>
      <c r="Y245" s="64">
        <v>0.59674302755338016</v>
      </c>
      <c r="Z245" s="64">
        <v>0.90992190782882987</v>
      </c>
      <c r="AA245" s="64">
        <v>0.97441279506019163</v>
      </c>
      <c r="AB245" s="64">
        <v>0.99192436691422292</v>
      </c>
      <c r="AC245" s="64">
        <v>0.99727409959453084</v>
      </c>
      <c r="AD245" s="64">
        <v>0.99903392029986593</v>
      </c>
      <c r="AE245" s="64">
        <v>0.99964438140875422</v>
      </c>
      <c r="AF245" s="64">
        <v>0.99986499537293638</v>
      </c>
      <c r="AG245" s="64">
        <v>0.99994740487564471</v>
      </c>
      <c r="AH245" s="64">
        <v>0.9999790501890653</v>
      </c>
      <c r="AI245" s="64">
        <v>0.99999149194934389</v>
      </c>
      <c r="AJ245" s="64">
        <v>0.99999648495663906</v>
      </c>
      <c r="AK245" s="64">
        <v>0.99999852530309752</v>
      </c>
      <c r="AL245" s="64">
        <v>0.99999937265736816</v>
      </c>
      <c r="AM245" s="64">
        <v>0.99999972972855844</v>
      </c>
      <c r="AN245" s="64">
        <v>0.99999988220310543</v>
      </c>
      <c r="AO245" s="64">
        <v>0.99999994810618831</v>
      </c>
      <c r="AP245" s="64">
        <v>0.99999997691088982</v>
      </c>
      <c r="AQ245" s="64">
        <v>0.99999998963156655</v>
      </c>
      <c r="AR245" s="64">
        <v>0.99999999530351424</v>
      </c>
    </row>
    <row r="246" spans="2:44" x14ac:dyDescent="0.25">
      <c r="B246" t="s">
        <v>537</v>
      </c>
      <c r="C246" s="24">
        <v>163.16665406850768</v>
      </c>
      <c r="D246" s="24">
        <v>255.08924156204424</v>
      </c>
      <c r="E246" s="24">
        <v>273.84125850872948</v>
      </c>
      <c r="F246" s="24">
        <v>278.91596977030991</v>
      </c>
      <c r="G246" s="24">
        <v>280.46317029436784</v>
      </c>
      <c r="H246" s="24">
        <v>280.97141629716509</v>
      </c>
      <c r="I246" s="24">
        <v>281.14753328147282</v>
      </c>
      <c r="J246" s="24">
        <v>281.21112589931994</v>
      </c>
      <c r="K246" s="24">
        <v>281.23486394897083</v>
      </c>
      <c r="L246" s="24">
        <v>281.24397392504738</v>
      </c>
      <c r="M246" s="24">
        <v>281.24755377265672</v>
      </c>
      <c r="N246" s="24">
        <v>281.24898974772577</v>
      </c>
      <c r="O246" s="24">
        <v>281.24957630751459</v>
      </c>
      <c r="P246" s="24">
        <v>281.24981981636853</v>
      </c>
      <c r="Q246" s="24">
        <v>281.24992239587522</v>
      </c>
      <c r="R246" s="24">
        <v>281.24996618553672</v>
      </c>
      <c r="S246" s="24">
        <v>281.24998510718507</v>
      </c>
      <c r="T246" s="24">
        <v>281.24999337526606</v>
      </c>
      <c r="U246" s="24">
        <v>281.24999702572603</v>
      </c>
      <c r="V246" s="24">
        <v>281.24999865304454</v>
      </c>
      <c r="X246" s="24">
        <v>281.25</v>
      </c>
      <c r="Y246" s="6">
        <v>0.58014810335469402</v>
      </c>
      <c r="Z246" s="6">
        <v>0.90698396999837949</v>
      </c>
      <c r="AA246" s="6">
        <v>0.97365780803103819</v>
      </c>
      <c r="AB246" s="6">
        <v>0.99170122584999076</v>
      </c>
      <c r="AC246" s="6">
        <v>0.99720238326886346</v>
      </c>
      <c r="AD246" s="6">
        <v>0.99900948016769808</v>
      </c>
      <c r="AE246" s="6">
        <v>0.99963567388968111</v>
      </c>
      <c r="AF246" s="6">
        <v>0.99986178097535983</v>
      </c>
      <c r="AG246" s="6">
        <v>0.99994618292967408</v>
      </c>
      <c r="AH246" s="6">
        <v>0.99997857395572398</v>
      </c>
      <c r="AI246" s="6">
        <v>0.99999130230277944</v>
      </c>
      <c r="AJ246" s="6">
        <v>0.9999964079919138</v>
      </c>
      <c r="AK246" s="6">
        <v>0.99999849353782966</v>
      </c>
      <c r="AL246" s="6">
        <v>0.99999935934708806</v>
      </c>
      <c r="AM246" s="6">
        <v>0.999999724074223</v>
      </c>
      <c r="AN246" s="6">
        <v>0.99999987977079718</v>
      </c>
      <c r="AO246" s="6">
        <v>0.99999994704776918</v>
      </c>
      <c r="AP246" s="6">
        <v>0.9999999764453904</v>
      </c>
      <c r="AQ246" s="6">
        <v>0.99999998942480361</v>
      </c>
      <c r="AR246" s="6">
        <v>0.99999999521082505</v>
      </c>
    </row>
    <row r="247" spans="2:44" x14ac:dyDescent="0.25">
      <c r="B247" s="91" t="s">
        <v>539</v>
      </c>
      <c r="C247" s="41">
        <v>200.1040684882185</v>
      </c>
      <c r="D247" s="41">
        <v>311.89579964636039</v>
      </c>
      <c r="E247" s="41">
        <v>334.72572434599533</v>
      </c>
      <c r="F247" s="41">
        <v>340.90641513134767</v>
      </c>
      <c r="G247" s="41">
        <v>342.79124996390334</v>
      </c>
      <c r="H247" s="41">
        <v>343.4105075630473</v>
      </c>
      <c r="I247" s="41">
        <v>343.62511873569383</v>
      </c>
      <c r="J247" s="41">
        <v>343.70261856787317</v>
      </c>
      <c r="K247" s="41">
        <v>343.73155031736758</v>
      </c>
      <c r="L247" s="41">
        <v>343.74265425873875</v>
      </c>
      <c r="M247" s="41">
        <v>343.7470179165602</v>
      </c>
      <c r="N247" s="41">
        <v>343.74876839241347</v>
      </c>
      <c r="O247" s="41">
        <v>343.74948345172879</v>
      </c>
      <c r="P247" s="41">
        <v>343.74978031949126</v>
      </c>
      <c r="Q247" s="41">
        <v>343.74990538158073</v>
      </c>
      <c r="R247" s="41">
        <v>343.74995877060871</v>
      </c>
      <c r="S247" s="41">
        <v>343.74998184092334</v>
      </c>
      <c r="T247" s="41">
        <v>343.74999192212573</v>
      </c>
      <c r="U247" s="41">
        <v>343.74999637322571</v>
      </c>
      <c r="V247" s="41">
        <v>343.7499983575089</v>
      </c>
      <c r="X247" s="41">
        <v>343.75</v>
      </c>
      <c r="Y247" s="64">
        <v>0.58212092651118108</v>
      </c>
      <c r="Z247" s="64">
        <v>0.90733323533486654</v>
      </c>
      <c r="AA247" s="64">
        <v>0.97374756173380461</v>
      </c>
      <c r="AB247" s="64">
        <v>0.991727753109375</v>
      </c>
      <c r="AC247" s="64">
        <v>0.99721090898590059</v>
      </c>
      <c r="AD247" s="64">
        <v>0.9990123856379558</v>
      </c>
      <c r="AE247" s="64">
        <v>0.99963670904929114</v>
      </c>
      <c r="AF247" s="64">
        <v>0.99986216310654019</v>
      </c>
      <c r="AG247" s="64">
        <v>0.9999463281959784</v>
      </c>
      <c r="AH247" s="64">
        <v>0.99997863057087633</v>
      </c>
      <c r="AI247" s="64">
        <v>0.9999913248481751</v>
      </c>
      <c r="AJ247" s="64">
        <v>0.9999964171415664</v>
      </c>
      <c r="AK247" s="64">
        <v>0.99999849731412016</v>
      </c>
      <c r="AL247" s="64">
        <v>0.99999936092942909</v>
      </c>
      <c r="AM247" s="64">
        <v>0.99999972474641663</v>
      </c>
      <c r="AN247" s="64">
        <v>0.99999988005995266</v>
      </c>
      <c r="AO247" s="64">
        <v>0.99999994717359519</v>
      </c>
      <c r="AP247" s="64">
        <v>0.99999997650072936</v>
      </c>
      <c r="AQ247" s="64">
        <v>0.99999998944938384</v>
      </c>
      <c r="AR247" s="64">
        <v>0.99999999522184413</v>
      </c>
    </row>
    <row r="248" spans="2:44" x14ac:dyDescent="0.25">
      <c r="B248" t="s">
        <v>541</v>
      </c>
      <c r="C248" s="24">
        <v>221.62448651826503</v>
      </c>
      <c r="D248" s="24">
        <v>340.83934850589696</v>
      </c>
      <c r="E248" s="24">
        <v>365.30679502359516</v>
      </c>
      <c r="F248" s="24">
        <v>371.94267216622654</v>
      </c>
      <c r="G248" s="24">
        <v>373.96847801721339</v>
      </c>
      <c r="H248" s="24">
        <v>374.63454759529333</v>
      </c>
      <c r="I248" s="24">
        <v>374.86551272532625</v>
      </c>
      <c r="J248" s="24">
        <v>374.94895601131958</v>
      </c>
      <c r="K248" s="24">
        <v>374.98011821038023</v>
      </c>
      <c r="L248" s="24">
        <v>374.99208200214849</v>
      </c>
      <c r="M248" s="24">
        <v>374.99678486342106</v>
      </c>
      <c r="N248" s="24">
        <v>374.99867186812628</v>
      </c>
      <c r="O248" s="24">
        <v>374.99944286528546</v>
      </c>
      <c r="P248" s="24">
        <v>374.9997630187363</v>
      </c>
      <c r="Q248" s="24">
        <v>374.99989791423315</v>
      </c>
      <c r="R248" s="24">
        <v>374.99995551043224</v>
      </c>
      <c r="S248" s="24">
        <v>374.99998040242969</v>
      </c>
      <c r="T248" s="24">
        <v>374.99999128115826</v>
      </c>
      <c r="U248" s="24">
        <v>374.99999608499809</v>
      </c>
      <c r="V248" s="24">
        <v>374.99999822678609</v>
      </c>
      <c r="X248" s="24">
        <v>375</v>
      </c>
      <c r="Y248" s="6">
        <v>0.5909986307153734</v>
      </c>
      <c r="Z248" s="6">
        <v>0.90890492934905853</v>
      </c>
      <c r="AA248" s="6">
        <v>0.97415145339625375</v>
      </c>
      <c r="AB248" s="6">
        <v>0.99184712577660417</v>
      </c>
      <c r="AC248" s="6">
        <v>0.99724927471256908</v>
      </c>
      <c r="AD248" s="6">
        <v>0.99902546025411554</v>
      </c>
      <c r="AE248" s="6">
        <v>0.99964136726753672</v>
      </c>
      <c r="AF248" s="6">
        <v>0.99986388269685222</v>
      </c>
      <c r="AG248" s="6">
        <v>0.99994698189434728</v>
      </c>
      <c r="AH248" s="6">
        <v>0.99997888533906265</v>
      </c>
      <c r="AI248" s="6">
        <v>0.99999142630245619</v>
      </c>
      <c r="AJ248" s="6">
        <v>0.99999645831500339</v>
      </c>
      <c r="AK248" s="6">
        <v>0.99999851430742792</v>
      </c>
      <c r="AL248" s="6">
        <v>0.99999936804996348</v>
      </c>
      <c r="AM248" s="6">
        <v>0.99999972777128843</v>
      </c>
      <c r="AN248" s="6">
        <v>0.9999998813611527</v>
      </c>
      <c r="AO248" s="6">
        <v>0.99999994773981249</v>
      </c>
      <c r="AP248" s="6">
        <v>0.99999997674975538</v>
      </c>
      <c r="AQ248" s="6">
        <v>0.99999998955999492</v>
      </c>
      <c r="AR248" s="6">
        <v>0.99999999527142958</v>
      </c>
    </row>
    <row r="249" spans="2:44" x14ac:dyDescent="0.25">
      <c r="B249" s="91" t="s">
        <v>543</v>
      </c>
      <c r="C249" s="41">
        <v>267.87547568725802</v>
      </c>
      <c r="D249" s="41">
        <v>424.42837618023577</v>
      </c>
      <c r="E249" s="41">
        <v>456.21698050259329</v>
      </c>
      <c r="F249" s="41">
        <v>464.80523714470326</v>
      </c>
      <c r="G249" s="41">
        <v>467.42103286589014</v>
      </c>
      <c r="H249" s="41">
        <v>468.27970129620195</v>
      </c>
      <c r="I249" s="41">
        <v>468.5770871190922</v>
      </c>
      <c r="J249" s="41">
        <v>468.68442168664029</v>
      </c>
      <c r="K249" s="41">
        <v>468.72447363653237</v>
      </c>
      <c r="L249" s="41">
        <v>468.73983977299361</v>
      </c>
      <c r="M249" s="41">
        <v>468.74587645454909</v>
      </c>
      <c r="N249" s="41">
        <v>468.7482973750511</v>
      </c>
      <c r="O249" s="41">
        <v>468.74928605725825</v>
      </c>
      <c r="P249" s="41">
        <v>468.74969643036923</v>
      </c>
      <c r="Q249" s="41">
        <v>468.74986927339245</v>
      </c>
      <c r="R249" s="41">
        <v>468.74994304617786</v>
      </c>
      <c r="S249" s="41">
        <v>468.74997491912552</v>
      </c>
      <c r="T249" s="41">
        <v>468.74998884463986</v>
      </c>
      <c r="U249" s="41">
        <v>468.74999499218006</v>
      </c>
      <c r="V249" s="41">
        <v>468.74999773234765</v>
      </c>
      <c r="X249" s="41">
        <v>468.74999999999994</v>
      </c>
      <c r="Y249" s="64">
        <v>0.57146768146615046</v>
      </c>
      <c r="Z249" s="64">
        <v>0.90544720251783639</v>
      </c>
      <c r="AA249" s="64">
        <v>0.97326289173886582</v>
      </c>
      <c r="AB249" s="64">
        <v>0.9915845059087004</v>
      </c>
      <c r="AC249" s="64">
        <v>0.99716487011389909</v>
      </c>
      <c r="AD249" s="64">
        <v>0.99899669609856423</v>
      </c>
      <c r="AE249" s="64">
        <v>0.99963111918739678</v>
      </c>
      <c r="AF249" s="64">
        <v>0.99986009959816613</v>
      </c>
      <c r="AG249" s="64">
        <v>0.99994554375793587</v>
      </c>
      <c r="AH249" s="64">
        <v>0.99997832484905314</v>
      </c>
      <c r="AI249" s="64">
        <v>0.99999120310303813</v>
      </c>
      <c r="AJ249" s="64">
        <v>0.99999636773344247</v>
      </c>
      <c r="AK249" s="64">
        <v>0.99999847692215105</v>
      </c>
      <c r="AL249" s="64">
        <v>0.99999935238478777</v>
      </c>
      <c r="AM249" s="64">
        <v>0.99999972111657065</v>
      </c>
      <c r="AN249" s="64">
        <v>0.99999987849851291</v>
      </c>
      <c r="AO249" s="64">
        <v>0.9999999464941346</v>
      </c>
      <c r="AP249" s="64">
        <v>0.99999997620189851</v>
      </c>
      <c r="AQ249" s="64">
        <v>0.99999998931665091</v>
      </c>
      <c r="AR249" s="64">
        <v>0.99999999516234173</v>
      </c>
    </row>
    <row r="250" spans="2:44" x14ac:dyDescent="0.25">
      <c r="B250" t="s">
        <v>545</v>
      </c>
      <c r="C250" s="24">
        <v>317.0197333877332</v>
      </c>
      <c r="D250" s="24">
        <v>483.39601353406584</v>
      </c>
      <c r="E250" s="24">
        <v>517.6567973757268</v>
      </c>
      <c r="F250" s="24">
        <v>526.95981992318093</v>
      </c>
      <c r="G250" s="24">
        <v>529.80186540959448</v>
      </c>
      <c r="H250" s="24">
        <v>530.73677015930377</v>
      </c>
      <c r="I250" s="24">
        <v>531.06107762340071</v>
      </c>
      <c r="J250" s="24">
        <v>531.17827879187246</v>
      </c>
      <c r="K250" s="24">
        <v>531.22205884018626</v>
      </c>
      <c r="L250" s="24">
        <v>531.23887041294097</v>
      </c>
      <c r="M250" s="24">
        <v>531.24548009808893</v>
      </c>
      <c r="N250" s="24">
        <v>531.24813263321448</v>
      </c>
      <c r="O250" s="24">
        <v>531.24921656727054</v>
      </c>
      <c r="P250" s="24">
        <v>531.24966672422681</v>
      </c>
      <c r="Q250" s="24">
        <v>531.24985641829664</v>
      </c>
      <c r="R250" s="24">
        <v>531.24993742039976</v>
      </c>
      <c r="S250" s="24">
        <v>531.24997243141252</v>
      </c>
      <c r="T250" s="24">
        <v>531.24998773391019</v>
      </c>
      <c r="U250" s="24">
        <v>531.24999449176971</v>
      </c>
      <c r="V250" s="24">
        <v>531.24999750499194</v>
      </c>
      <c r="X250" s="24">
        <v>531.25</v>
      </c>
      <c r="Y250" s="6">
        <v>0.59674302755338016</v>
      </c>
      <c r="Z250" s="6">
        <v>0.90992190782882987</v>
      </c>
      <c r="AA250" s="6">
        <v>0.97441279506019163</v>
      </c>
      <c r="AB250" s="6">
        <v>0.99192436691422292</v>
      </c>
      <c r="AC250" s="6">
        <v>0.99727409959453084</v>
      </c>
      <c r="AD250" s="6">
        <v>0.99903392029986593</v>
      </c>
      <c r="AE250" s="6">
        <v>0.99964438140875422</v>
      </c>
      <c r="AF250" s="6">
        <v>0.99986499537293638</v>
      </c>
      <c r="AG250" s="6">
        <v>0.99994740487564471</v>
      </c>
      <c r="AH250" s="6">
        <v>0.9999790501890653</v>
      </c>
      <c r="AI250" s="6">
        <v>0.99999149194934389</v>
      </c>
      <c r="AJ250" s="6">
        <v>0.99999648495663906</v>
      </c>
      <c r="AK250" s="6">
        <v>0.99999852530309752</v>
      </c>
      <c r="AL250" s="6">
        <v>0.99999937265736816</v>
      </c>
      <c r="AM250" s="6">
        <v>0.99999972972855844</v>
      </c>
      <c r="AN250" s="6">
        <v>0.99999988220310543</v>
      </c>
      <c r="AO250" s="6">
        <v>0.99999994810618831</v>
      </c>
      <c r="AP250" s="6">
        <v>0.99999997691088982</v>
      </c>
      <c r="AQ250" s="6">
        <v>0.99999998963156655</v>
      </c>
      <c r="AR250" s="6">
        <v>0.99999999530351424</v>
      </c>
    </row>
    <row r="251" spans="2:44" x14ac:dyDescent="0.25">
      <c r="B251" s="91" t="s">
        <v>547</v>
      </c>
      <c r="C251" s="41">
        <v>326.33330813701536</v>
      </c>
      <c r="D251" s="41">
        <v>510.17848312408847</v>
      </c>
      <c r="E251" s="41">
        <v>547.68251701745896</v>
      </c>
      <c r="F251" s="41">
        <v>557.83193954061983</v>
      </c>
      <c r="G251" s="41">
        <v>560.92634058873568</v>
      </c>
      <c r="H251" s="41">
        <v>561.94283259433018</v>
      </c>
      <c r="I251" s="41">
        <v>562.29506656294564</v>
      </c>
      <c r="J251" s="41">
        <v>562.42225179863988</v>
      </c>
      <c r="K251" s="41">
        <v>562.46972789794165</v>
      </c>
      <c r="L251" s="41">
        <v>562.48794785009477</v>
      </c>
      <c r="M251" s="41">
        <v>562.49510754531343</v>
      </c>
      <c r="N251" s="41">
        <v>562.49797949545155</v>
      </c>
      <c r="O251" s="41">
        <v>562.49915261502917</v>
      </c>
      <c r="P251" s="41">
        <v>562.49963963273706</v>
      </c>
      <c r="Q251" s="41">
        <v>562.49984479175043</v>
      </c>
      <c r="R251" s="41">
        <v>562.49993237107344</v>
      </c>
      <c r="S251" s="41">
        <v>562.49997021437014</v>
      </c>
      <c r="T251" s="41">
        <v>562.49998675053212</v>
      </c>
      <c r="U251" s="41">
        <v>562.49999405145206</v>
      </c>
      <c r="V251" s="41">
        <v>562.49999730608909</v>
      </c>
      <c r="X251" s="41">
        <v>562.5</v>
      </c>
      <c r="Y251" s="64">
        <v>0.58014810335469402</v>
      </c>
      <c r="Z251" s="64">
        <v>0.90698396999837949</v>
      </c>
      <c r="AA251" s="64">
        <v>0.97365780803103819</v>
      </c>
      <c r="AB251" s="64">
        <v>0.99170122584999076</v>
      </c>
      <c r="AC251" s="64">
        <v>0.99720238326886346</v>
      </c>
      <c r="AD251" s="64">
        <v>0.99900948016769808</v>
      </c>
      <c r="AE251" s="64">
        <v>0.99963567388968111</v>
      </c>
      <c r="AF251" s="64">
        <v>0.99986178097535983</v>
      </c>
      <c r="AG251" s="64">
        <v>0.99994618292967408</v>
      </c>
      <c r="AH251" s="64">
        <v>0.99997857395572398</v>
      </c>
      <c r="AI251" s="64">
        <v>0.99999130230277944</v>
      </c>
      <c r="AJ251" s="64">
        <v>0.9999964079919138</v>
      </c>
      <c r="AK251" s="64">
        <v>0.99999849353782966</v>
      </c>
      <c r="AL251" s="64">
        <v>0.99999935934708806</v>
      </c>
      <c r="AM251" s="64">
        <v>0.999999724074223</v>
      </c>
      <c r="AN251" s="64">
        <v>0.99999987977079718</v>
      </c>
      <c r="AO251" s="64">
        <v>0.99999994704776918</v>
      </c>
      <c r="AP251" s="64">
        <v>0.9999999764453904</v>
      </c>
      <c r="AQ251" s="64">
        <v>0.99999998942480361</v>
      </c>
      <c r="AR251" s="64">
        <v>0.99999999521082505</v>
      </c>
    </row>
    <row r="252" spans="2:44" x14ac:dyDescent="0.25">
      <c r="B252" t="s">
        <v>549</v>
      </c>
      <c r="C252" s="24">
        <v>400.208136976437</v>
      </c>
      <c r="D252" s="24">
        <v>623.79159929272078</v>
      </c>
      <c r="E252" s="24">
        <v>669.45144869199066</v>
      </c>
      <c r="F252" s="24">
        <v>681.81283026269534</v>
      </c>
      <c r="G252" s="24">
        <v>685.58249992780668</v>
      </c>
      <c r="H252" s="24">
        <v>686.82101512609461</v>
      </c>
      <c r="I252" s="24">
        <v>687.25023747138766</v>
      </c>
      <c r="J252" s="24">
        <v>687.40523713574635</v>
      </c>
      <c r="K252" s="24">
        <v>687.46310063473516</v>
      </c>
      <c r="L252" s="24">
        <v>687.48530851747751</v>
      </c>
      <c r="M252" s="24">
        <v>687.49403583312039</v>
      </c>
      <c r="N252" s="24">
        <v>687.49753678482693</v>
      </c>
      <c r="O252" s="24">
        <v>687.49896690345759</v>
      </c>
      <c r="P252" s="24">
        <v>687.49956063898253</v>
      </c>
      <c r="Q252" s="24">
        <v>687.49981076316146</v>
      </c>
      <c r="R252" s="24">
        <v>687.49991754121743</v>
      </c>
      <c r="S252" s="24">
        <v>687.49996368184668</v>
      </c>
      <c r="T252" s="24">
        <v>687.49998384425146</v>
      </c>
      <c r="U252" s="24">
        <v>687.49999274645143</v>
      </c>
      <c r="V252" s="24">
        <v>687.4999967150178</v>
      </c>
      <c r="X252" s="24">
        <v>687.5</v>
      </c>
      <c r="Y252" s="6">
        <v>0.58212092651118108</v>
      </c>
      <c r="Z252" s="6">
        <v>0.90733323533486654</v>
      </c>
      <c r="AA252" s="6">
        <v>0.97374756173380461</v>
      </c>
      <c r="AB252" s="6">
        <v>0.991727753109375</v>
      </c>
      <c r="AC252" s="6">
        <v>0.99721090898590059</v>
      </c>
      <c r="AD252" s="6">
        <v>0.9990123856379558</v>
      </c>
      <c r="AE252" s="6">
        <v>0.99963670904929114</v>
      </c>
      <c r="AF252" s="6">
        <v>0.99986216310654019</v>
      </c>
      <c r="AG252" s="6">
        <v>0.9999463281959784</v>
      </c>
      <c r="AH252" s="6">
        <v>0.99997863057087633</v>
      </c>
      <c r="AI252" s="6">
        <v>0.9999913248481751</v>
      </c>
      <c r="AJ252" s="6">
        <v>0.9999964171415664</v>
      </c>
      <c r="AK252" s="6">
        <v>0.99999849731412016</v>
      </c>
      <c r="AL252" s="6">
        <v>0.99999936092942909</v>
      </c>
      <c r="AM252" s="6">
        <v>0.99999972474641663</v>
      </c>
      <c r="AN252" s="6">
        <v>0.99999988005995266</v>
      </c>
      <c r="AO252" s="6">
        <v>0.99999994717359519</v>
      </c>
      <c r="AP252" s="6">
        <v>0.99999997650072936</v>
      </c>
      <c r="AQ252" s="6">
        <v>0.99999998944938384</v>
      </c>
      <c r="AR252" s="6">
        <v>0.99999999522184413</v>
      </c>
    </row>
    <row r="253" spans="2:44" x14ac:dyDescent="0.25">
      <c r="B253" s="91" t="s">
        <v>551</v>
      </c>
      <c r="C253" s="41">
        <v>443.24897303653006</v>
      </c>
      <c r="D253" s="41">
        <v>681.67869701179393</v>
      </c>
      <c r="E253" s="41">
        <v>730.61359004719031</v>
      </c>
      <c r="F253" s="41">
        <v>743.88534433245309</v>
      </c>
      <c r="G253" s="41">
        <v>747.93695603442677</v>
      </c>
      <c r="H253" s="41">
        <v>749.26909519058665</v>
      </c>
      <c r="I253" s="41">
        <v>749.73102545065251</v>
      </c>
      <c r="J253" s="41">
        <v>749.89791202263916</v>
      </c>
      <c r="K253" s="41">
        <v>749.96023642076045</v>
      </c>
      <c r="L253" s="41">
        <v>749.98416400429699</v>
      </c>
      <c r="M253" s="41">
        <v>749.99356972684211</v>
      </c>
      <c r="N253" s="41">
        <v>749.99734373625256</v>
      </c>
      <c r="O253" s="41">
        <v>749.99888573057092</v>
      </c>
      <c r="P253" s="41">
        <v>749.99952603747261</v>
      </c>
      <c r="Q253" s="41">
        <v>749.99979582846629</v>
      </c>
      <c r="R253" s="41">
        <v>749.99991102086449</v>
      </c>
      <c r="S253" s="41">
        <v>749.99996080485937</v>
      </c>
      <c r="T253" s="41">
        <v>749.99998256231652</v>
      </c>
      <c r="U253" s="41">
        <v>749.99999216999618</v>
      </c>
      <c r="V253" s="41">
        <v>749.99999645357218</v>
      </c>
      <c r="X253" s="41">
        <v>750</v>
      </c>
      <c r="Y253" s="64">
        <v>0.5909986307153734</v>
      </c>
      <c r="Z253" s="64">
        <v>0.90890492934905853</v>
      </c>
      <c r="AA253" s="64">
        <v>0.97415145339625375</v>
      </c>
      <c r="AB253" s="64">
        <v>0.99184712577660417</v>
      </c>
      <c r="AC253" s="64">
        <v>0.99724927471256908</v>
      </c>
      <c r="AD253" s="64">
        <v>0.99902546025411554</v>
      </c>
      <c r="AE253" s="64">
        <v>0.99964136726753672</v>
      </c>
      <c r="AF253" s="64">
        <v>0.99986388269685222</v>
      </c>
      <c r="AG253" s="64">
        <v>0.99994698189434728</v>
      </c>
      <c r="AH253" s="64">
        <v>0.99997888533906265</v>
      </c>
      <c r="AI253" s="64">
        <v>0.99999142630245619</v>
      </c>
      <c r="AJ253" s="64">
        <v>0.99999645831500339</v>
      </c>
      <c r="AK253" s="64">
        <v>0.99999851430742792</v>
      </c>
      <c r="AL253" s="64">
        <v>0.99999936804996348</v>
      </c>
      <c r="AM253" s="64">
        <v>0.99999972777128843</v>
      </c>
      <c r="AN253" s="64">
        <v>0.9999998813611527</v>
      </c>
      <c r="AO253" s="64">
        <v>0.99999994773981249</v>
      </c>
      <c r="AP253" s="64">
        <v>0.99999997674975538</v>
      </c>
      <c r="AQ253" s="64">
        <v>0.99999998955999492</v>
      </c>
      <c r="AR253" s="64">
        <v>0.99999999527142958</v>
      </c>
    </row>
    <row r="254" spans="2:44" x14ac:dyDescent="0.25">
      <c r="B254" t="s">
        <v>553</v>
      </c>
      <c r="C254" s="24">
        <v>535.75095137451603</v>
      </c>
      <c r="D254" s="24">
        <v>848.85675236047155</v>
      </c>
      <c r="E254" s="24">
        <v>912.43396100518657</v>
      </c>
      <c r="F254" s="24">
        <v>929.61047428940651</v>
      </c>
      <c r="G254" s="24">
        <v>934.84206573178028</v>
      </c>
      <c r="H254" s="24">
        <v>936.5594025924039</v>
      </c>
      <c r="I254" s="24">
        <v>937.1541742381844</v>
      </c>
      <c r="J254" s="24">
        <v>937.36884337328058</v>
      </c>
      <c r="K254" s="24">
        <v>937.44894727306473</v>
      </c>
      <c r="L254" s="24">
        <v>937.47967954598721</v>
      </c>
      <c r="M254" s="24">
        <v>937.49175290909818</v>
      </c>
      <c r="N254" s="24">
        <v>937.49659475010219</v>
      </c>
      <c r="O254" s="24">
        <v>937.49857211451649</v>
      </c>
      <c r="P254" s="24">
        <v>937.49939286073845</v>
      </c>
      <c r="Q254" s="24">
        <v>937.4997385467849</v>
      </c>
      <c r="R254" s="24">
        <v>937.49988609235572</v>
      </c>
      <c r="S254" s="24">
        <v>937.49994983825104</v>
      </c>
      <c r="T254" s="24">
        <v>937.49997768927972</v>
      </c>
      <c r="U254" s="24">
        <v>937.49998998436013</v>
      </c>
      <c r="V254" s="24">
        <v>937.4999954646953</v>
      </c>
      <c r="X254" s="24">
        <v>937.49999999999989</v>
      </c>
      <c r="Y254" s="6">
        <v>0.57146768146615046</v>
      </c>
      <c r="Z254" s="6">
        <v>0.90544720251783639</v>
      </c>
      <c r="AA254" s="6">
        <v>0.97326289173886582</v>
      </c>
      <c r="AB254" s="6">
        <v>0.9915845059087004</v>
      </c>
      <c r="AC254" s="6">
        <v>0.99716487011389909</v>
      </c>
      <c r="AD254" s="6">
        <v>0.99899669609856423</v>
      </c>
      <c r="AE254" s="6">
        <v>0.99963111918739678</v>
      </c>
      <c r="AF254" s="6">
        <v>0.99986009959816613</v>
      </c>
      <c r="AG254" s="6">
        <v>0.99994554375793587</v>
      </c>
      <c r="AH254" s="6">
        <v>0.99997832484905314</v>
      </c>
      <c r="AI254" s="6">
        <v>0.99999120310303813</v>
      </c>
      <c r="AJ254" s="6">
        <v>0.99999636773344247</v>
      </c>
      <c r="AK254" s="6">
        <v>0.99999847692215105</v>
      </c>
      <c r="AL254" s="6">
        <v>0.99999935238478777</v>
      </c>
      <c r="AM254" s="6">
        <v>0.99999972111657065</v>
      </c>
      <c r="AN254" s="6">
        <v>0.99999987849851291</v>
      </c>
      <c r="AO254" s="6">
        <v>0.9999999464941346</v>
      </c>
      <c r="AP254" s="6">
        <v>0.99999997620189851</v>
      </c>
      <c r="AQ254" s="6">
        <v>0.99999998931665091</v>
      </c>
      <c r="AR254" s="6">
        <v>0.99999999516234173</v>
      </c>
    </row>
    <row r="255" spans="2:44" x14ac:dyDescent="0.25">
      <c r="B255" s="91" t="s">
        <v>555</v>
      </c>
      <c r="C255" s="41">
        <v>634.03946677546639</v>
      </c>
      <c r="D255" s="41">
        <v>966.79202706813169</v>
      </c>
      <c r="E255" s="41">
        <v>1035.3135947514536</v>
      </c>
      <c r="F255" s="41">
        <v>1053.9196398463619</v>
      </c>
      <c r="G255" s="41">
        <v>1059.603730819189</v>
      </c>
      <c r="H255" s="41">
        <v>1061.4735403186075</v>
      </c>
      <c r="I255" s="41">
        <v>1062.1221552468014</v>
      </c>
      <c r="J255" s="41">
        <v>1062.3565575837449</v>
      </c>
      <c r="K255" s="41">
        <v>1062.4441176803725</v>
      </c>
      <c r="L255" s="41">
        <v>1062.4777408258819</v>
      </c>
      <c r="M255" s="41">
        <v>1062.4909601961779</v>
      </c>
      <c r="N255" s="41">
        <v>1062.496265266429</v>
      </c>
      <c r="O255" s="41">
        <v>1062.4984331345411</v>
      </c>
      <c r="P255" s="41">
        <v>1062.4993334484536</v>
      </c>
      <c r="Q255" s="41">
        <v>1062.4997128365933</v>
      </c>
      <c r="R255" s="41">
        <v>1062.4998748407995</v>
      </c>
      <c r="S255" s="41">
        <v>1062.499944862825</v>
      </c>
      <c r="T255" s="41">
        <v>1062.4999754678204</v>
      </c>
      <c r="U255" s="41">
        <v>1062.4999889835394</v>
      </c>
      <c r="V255" s="41">
        <v>1062.4999950099839</v>
      </c>
      <c r="X255" s="41">
        <v>1062.5</v>
      </c>
      <c r="Y255" s="64">
        <v>0.59674302755338016</v>
      </c>
      <c r="Z255" s="64">
        <v>0.90992190782882987</v>
      </c>
      <c r="AA255" s="64">
        <v>0.97441279506019163</v>
      </c>
      <c r="AB255" s="64">
        <v>0.99192436691422292</v>
      </c>
      <c r="AC255" s="64">
        <v>0.99727409959453084</v>
      </c>
      <c r="AD255" s="64">
        <v>0.99903392029986593</v>
      </c>
      <c r="AE255" s="64">
        <v>0.99964438140875422</v>
      </c>
      <c r="AF255" s="64">
        <v>0.99986499537293638</v>
      </c>
      <c r="AG255" s="64">
        <v>0.99994740487564471</v>
      </c>
      <c r="AH255" s="64">
        <v>0.9999790501890653</v>
      </c>
      <c r="AI255" s="64">
        <v>0.99999149194934389</v>
      </c>
      <c r="AJ255" s="64">
        <v>0.99999648495663906</v>
      </c>
      <c r="AK255" s="64">
        <v>0.99999852530309752</v>
      </c>
      <c r="AL255" s="64">
        <v>0.99999937265736816</v>
      </c>
      <c r="AM255" s="64">
        <v>0.99999972972855844</v>
      </c>
      <c r="AN255" s="64">
        <v>0.99999988220310543</v>
      </c>
      <c r="AO255" s="64">
        <v>0.99999994810618831</v>
      </c>
      <c r="AP255" s="64">
        <v>0.99999997691088982</v>
      </c>
      <c r="AQ255" s="64">
        <v>0.99999998963156655</v>
      </c>
      <c r="AR255" s="64">
        <v>0.99999999530351424</v>
      </c>
    </row>
    <row r="257" spans="2:44" x14ac:dyDescent="0.25">
      <c r="B257" s="30" t="s">
        <v>6099</v>
      </c>
      <c r="C257" s="70"/>
      <c r="D257" s="70"/>
      <c r="E257" s="70"/>
      <c r="F257" s="70"/>
      <c r="G257" s="70"/>
      <c r="H257" s="70"/>
      <c r="I257" s="70"/>
      <c r="J257" s="70"/>
      <c r="K257" s="70"/>
      <c r="L257" s="70"/>
      <c r="M257" s="70"/>
      <c r="N257" s="70"/>
      <c r="O257" s="70"/>
      <c r="P257" s="70"/>
      <c r="Q257" s="70"/>
      <c r="R257" s="70"/>
      <c r="S257" s="70"/>
      <c r="T257" s="70"/>
      <c r="U257" s="70"/>
      <c r="V257" s="70"/>
      <c r="X257" s="30" t="s">
        <v>6100</v>
      </c>
      <c r="Y257" s="70"/>
      <c r="Z257" s="70"/>
      <c r="AA257" s="70"/>
      <c r="AB257" s="70"/>
      <c r="AC257" s="70"/>
      <c r="AD257" s="70"/>
      <c r="AE257" s="70"/>
      <c r="AF257" s="70"/>
      <c r="AG257" s="70"/>
      <c r="AH257" s="70"/>
      <c r="AI257" s="70"/>
      <c r="AJ257" s="70"/>
      <c r="AK257" s="70"/>
      <c r="AL257" s="70"/>
      <c r="AM257" s="70"/>
      <c r="AN257" s="70"/>
      <c r="AO257" s="70"/>
      <c r="AP257" s="70"/>
      <c r="AQ257" s="70"/>
      <c r="AR257" s="70"/>
    </row>
    <row r="258" spans="2:44" x14ac:dyDescent="0.25">
      <c r="B258" s="7" t="s">
        <v>6008</v>
      </c>
      <c r="C258" s="50" t="s">
        <v>6010</v>
      </c>
      <c r="D258" s="50" t="s">
        <v>6011</v>
      </c>
      <c r="E258" s="50" t="s">
        <v>6012</v>
      </c>
      <c r="F258" s="50" t="s">
        <v>6013</v>
      </c>
      <c r="G258" s="50" t="s">
        <v>6014</v>
      </c>
      <c r="H258" s="50" t="s">
        <v>6015</v>
      </c>
      <c r="I258" s="50" t="s">
        <v>6016</v>
      </c>
      <c r="J258" s="50" t="s">
        <v>6017</v>
      </c>
      <c r="K258" s="50" t="s">
        <v>6018</v>
      </c>
      <c r="L258" s="50" t="s">
        <v>6019</v>
      </c>
      <c r="M258" s="50" t="s">
        <v>6020</v>
      </c>
      <c r="N258" s="50" t="s">
        <v>6021</v>
      </c>
      <c r="O258" s="50" t="s">
        <v>6022</v>
      </c>
      <c r="P258" s="50" t="s">
        <v>6023</v>
      </c>
      <c r="Q258" s="50" t="s">
        <v>6024</v>
      </c>
      <c r="R258" s="50" t="s">
        <v>6025</v>
      </c>
      <c r="S258" s="50" t="s">
        <v>6026</v>
      </c>
      <c r="T258" s="50" t="s">
        <v>6027</v>
      </c>
      <c r="U258" s="50" t="s">
        <v>6028</v>
      </c>
      <c r="V258" s="50" t="s">
        <v>6029</v>
      </c>
      <c r="X258" s="50" t="s">
        <v>6009</v>
      </c>
      <c r="Y258" s="50" t="s">
        <v>6010</v>
      </c>
      <c r="Z258" s="50" t="s">
        <v>6011</v>
      </c>
      <c r="AA258" s="50" t="s">
        <v>6012</v>
      </c>
      <c r="AB258" s="50" t="s">
        <v>6013</v>
      </c>
      <c r="AC258" s="50" t="s">
        <v>6014</v>
      </c>
      <c r="AD258" s="50" t="s">
        <v>6015</v>
      </c>
      <c r="AE258" s="50" t="s">
        <v>6016</v>
      </c>
      <c r="AF258" s="50" t="s">
        <v>6017</v>
      </c>
      <c r="AG258" s="50" t="s">
        <v>6018</v>
      </c>
      <c r="AH258" s="50" t="s">
        <v>6019</v>
      </c>
      <c r="AI258" s="50" t="s">
        <v>6020</v>
      </c>
      <c r="AJ258" s="50" t="s">
        <v>6021</v>
      </c>
      <c r="AK258" s="50" t="s">
        <v>6022</v>
      </c>
      <c r="AL258" s="50" t="s">
        <v>6023</v>
      </c>
      <c r="AM258" s="50" t="s">
        <v>6024</v>
      </c>
      <c r="AN258" s="50" t="s">
        <v>6025</v>
      </c>
      <c r="AO258" s="50" t="s">
        <v>6026</v>
      </c>
      <c r="AP258" s="50" t="s">
        <v>6027</v>
      </c>
      <c r="AQ258" s="50" t="s">
        <v>6028</v>
      </c>
      <c r="AR258" s="50" t="s">
        <v>6029</v>
      </c>
    </row>
    <row r="259" spans="2:44" x14ac:dyDescent="0.25">
      <c r="B259" t="s">
        <v>517</v>
      </c>
      <c r="C259" s="24">
        <v>0</v>
      </c>
      <c r="D259" s="24">
        <v>0</v>
      </c>
      <c r="E259" s="24">
        <v>0</v>
      </c>
      <c r="F259" s="24">
        <v>0</v>
      </c>
      <c r="G259" s="24">
        <v>0</v>
      </c>
      <c r="H259" s="24">
        <v>0</v>
      </c>
      <c r="I259" s="24">
        <v>0</v>
      </c>
      <c r="J259" s="24">
        <v>0</v>
      </c>
      <c r="K259" s="24">
        <v>0</v>
      </c>
      <c r="L259" s="24">
        <v>0</v>
      </c>
      <c r="M259" s="24">
        <v>0</v>
      </c>
      <c r="N259" s="24">
        <v>0</v>
      </c>
      <c r="O259" s="24">
        <v>0</v>
      </c>
      <c r="P259" s="24">
        <v>0</v>
      </c>
      <c r="Q259" s="24">
        <v>0</v>
      </c>
      <c r="R259" s="24">
        <v>0</v>
      </c>
      <c r="S259" s="24">
        <v>0</v>
      </c>
      <c r="T259" s="24">
        <v>0</v>
      </c>
      <c r="U259" s="24">
        <v>0</v>
      </c>
      <c r="V259" s="24">
        <v>0</v>
      </c>
      <c r="X259" s="24">
        <v>0</v>
      </c>
      <c r="Y259" s="6">
        <v>0</v>
      </c>
      <c r="Z259" s="6">
        <v>0</v>
      </c>
      <c r="AA259" s="6">
        <v>0</v>
      </c>
      <c r="AB259" s="6">
        <v>0</v>
      </c>
      <c r="AC259" s="6">
        <v>0</v>
      </c>
      <c r="AD259" s="6">
        <v>0</v>
      </c>
      <c r="AE259" s="6">
        <v>0</v>
      </c>
      <c r="AF259" s="6">
        <v>0</v>
      </c>
      <c r="AG259" s="6">
        <v>0</v>
      </c>
      <c r="AH259" s="6">
        <v>0</v>
      </c>
      <c r="AI259" s="6">
        <v>0</v>
      </c>
      <c r="AJ259" s="6">
        <v>0</v>
      </c>
      <c r="AK259" s="6">
        <v>0</v>
      </c>
      <c r="AL259" s="6">
        <v>0</v>
      </c>
      <c r="AM259" s="6">
        <v>0</v>
      </c>
      <c r="AN259" s="6">
        <v>0</v>
      </c>
      <c r="AO259" s="6">
        <v>0</v>
      </c>
      <c r="AP259" s="6">
        <v>0</v>
      </c>
      <c r="AQ259" s="6">
        <v>0</v>
      </c>
      <c r="AR259" s="6">
        <v>0</v>
      </c>
    </row>
    <row r="260" spans="2:44" x14ac:dyDescent="0.25">
      <c r="B260" s="91" t="s">
        <v>519</v>
      </c>
      <c r="C260" s="41">
        <v>0</v>
      </c>
      <c r="D260" s="41">
        <v>0</v>
      </c>
      <c r="E260" s="41">
        <v>0</v>
      </c>
      <c r="F260" s="41">
        <v>0</v>
      </c>
      <c r="G260" s="41">
        <v>0</v>
      </c>
      <c r="H260" s="41">
        <v>0</v>
      </c>
      <c r="I260" s="41">
        <v>0</v>
      </c>
      <c r="J260" s="41">
        <v>0</v>
      </c>
      <c r="K260" s="41">
        <v>0</v>
      </c>
      <c r="L260" s="41">
        <v>0</v>
      </c>
      <c r="M260" s="41">
        <v>0</v>
      </c>
      <c r="N260" s="41">
        <v>0</v>
      </c>
      <c r="O260" s="41">
        <v>0</v>
      </c>
      <c r="P260" s="41">
        <v>0</v>
      </c>
      <c r="Q260" s="41">
        <v>0</v>
      </c>
      <c r="R260" s="41">
        <v>0</v>
      </c>
      <c r="S260" s="41">
        <v>0</v>
      </c>
      <c r="T260" s="41">
        <v>0</v>
      </c>
      <c r="U260" s="41">
        <v>0</v>
      </c>
      <c r="V260" s="41">
        <v>0</v>
      </c>
      <c r="X260" s="41">
        <v>0</v>
      </c>
      <c r="Y260" s="64">
        <v>0</v>
      </c>
      <c r="Z260" s="64">
        <v>0</v>
      </c>
      <c r="AA260" s="64">
        <v>0</v>
      </c>
      <c r="AB260" s="64">
        <v>0</v>
      </c>
      <c r="AC260" s="64">
        <v>0</v>
      </c>
      <c r="AD260" s="64">
        <v>0</v>
      </c>
      <c r="AE260" s="64">
        <v>0</v>
      </c>
      <c r="AF260" s="64">
        <v>0</v>
      </c>
      <c r="AG260" s="64">
        <v>0</v>
      </c>
      <c r="AH260" s="64">
        <v>0</v>
      </c>
      <c r="AI260" s="64">
        <v>0</v>
      </c>
      <c r="AJ260" s="64">
        <v>0</v>
      </c>
      <c r="AK260" s="64">
        <v>0</v>
      </c>
      <c r="AL260" s="64">
        <v>0</v>
      </c>
      <c r="AM260" s="64">
        <v>0</v>
      </c>
      <c r="AN260" s="64">
        <v>0</v>
      </c>
      <c r="AO260" s="64">
        <v>0</v>
      </c>
      <c r="AP260" s="64">
        <v>0</v>
      </c>
      <c r="AQ260" s="64">
        <v>0</v>
      </c>
      <c r="AR260" s="64">
        <v>0</v>
      </c>
    </row>
    <row r="261" spans="2:44" x14ac:dyDescent="0.25">
      <c r="B261" t="s">
        <v>521</v>
      </c>
      <c r="C261" s="24">
        <v>44.705533267236667</v>
      </c>
      <c r="D261" s="24">
        <v>46.874810273663819</v>
      </c>
      <c r="E261" s="24">
        <v>46.874999904568661</v>
      </c>
      <c r="F261" s="24">
        <v>46.874999999903849</v>
      </c>
      <c r="G261" s="24">
        <v>46.874999999999844</v>
      </c>
      <c r="H261" s="24">
        <v>46.875</v>
      </c>
      <c r="I261" s="24">
        <v>46.875</v>
      </c>
      <c r="J261" s="24">
        <v>46.875</v>
      </c>
      <c r="K261" s="24">
        <v>46.875</v>
      </c>
      <c r="L261" s="24">
        <v>46.875</v>
      </c>
      <c r="M261" s="24">
        <v>46.875</v>
      </c>
      <c r="N261" s="24">
        <v>46.875</v>
      </c>
      <c r="O261" s="24">
        <v>46.875</v>
      </c>
      <c r="P261" s="24">
        <v>46.875</v>
      </c>
      <c r="Q261" s="24">
        <v>46.875</v>
      </c>
      <c r="R261" s="24">
        <v>46.875</v>
      </c>
      <c r="S261" s="24">
        <v>46.875</v>
      </c>
      <c r="T261" s="24">
        <v>46.875</v>
      </c>
      <c r="U261" s="24">
        <v>46.875</v>
      </c>
      <c r="V261" s="24">
        <v>46.875</v>
      </c>
      <c r="X261" s="24">
        <v>46.875</v>
      </c>
      <c r="Y261" s="6">
        <v>0.95371804303438223</v>
      </c>
      <c r="Z261" s="6">
        <v>0.99999595250482809</v>
      </c>
      <c r="AA261" s="6">
        <v>0.99999999796413142</v>
      </c>
      <c r="AB261" s="6">
        <v>0.99999999999794875</v>
      </c>
      <c r="AC261" s="6">
        <v>0.99999999999999667</v>
      </c>
      <c r="AD261" s="6">
        <v>1</v>
      </c>
      <c r="AE261" s="6">
        <v>1</v>
      </c>
      <c r="AF261" s="6">
        <v>1</v>
      </c>
      <c r="AG261" s="6">
        <v>1</v>
      </c>
      <c r="AH261" s="6">
        <v>1</v>
      </c>
      <c r="AI261" s="6">
        <v>1</v>
      </c>
      <c r="AJ261" s="6">
        <v>1</v>
      </c>
      <c r="AK261" s="6">
        <v>1</v>
      </c>
      <c r="AL261" s="6">
        <v>1</v>
      </c>
      <c r="AM261" s="6">
        <v>1</v>
      </c>
      <c r="AN261" s="6">
        <v>1</v>
      </c>
      <c r="AO261" s="6">
        <v>1</v>
      </c>
      <c r="AP261" s="6">
        <v>1</v>
      </c>
      <c r="AQ261" s="6">
        <v>1</v>
      </c>
      <c r="AR261" s="6">
        <v>1</v>
      </c>
    </row>
    <row r="262" spans="2:44" x14ac:dyDescent="0.25">
      <c r="B262" s="91" t="s">
        <v>523</v>
      </c>
      <c r="C262" s="41">
        <v>113.46639741110994</v>
      </c>
      <c r="D262" s="41">
        <v>117.18717027283181</v>
      </c>
      <c r="E262" s="41">
        <v>117.18749983287539</v>
      </c>
      <c r="F262" s="41">
        <v>117.18749999983065</v>
      </c>
      <c r="G262" s="41">
        <v>117.18749999999972</v>
      </c>
      <c r="H262" s="41">
        <v>117.18749999999999</v>
      </c>
      <c r="I262" s="41">
        <v>117.18749999999999</v>
      </c>
      <c r="J262" s="41">
        <v>117.18749999999999</v>
      </c>
      <c r="K262" s="41">
        <v>117.18749999999999</v>
      </c>
      <c r="L262" s="41">
        <v>117.18749999999999</v>
      </c>
      <c r="M262" s="41">
        <v>117.18749999999999</v>
      </c>
      <c r="N262" s="41">
        <v>117.18749999999999</v>
      </c>
      <c r="O262" s="41">
        <v>117.18749999999999</v>
      </c>
      <c r="P262" s="41">
        <v>117.18749999999999</v>
      </c>
      <c r="Q262" s="41">
        <v>117.18749999999999</v>
      </c>
      <c r="R262" s="41">
        <v>117.18749999999999</v>
      </c>
      <c r="S262" s="41">
        <v>117.18749999999999</v>
      </c>
      <c r="T262" s="41">
        <v>117.18749999999999</v>
      </c>
      <c r="U262" s="41">
        <v>117.18749999999999</v>
      </c>
      <c r="V262" s="41">
        <v>117.18749999999999</v>
      </c>
      <c r="X262" s="41">
        <v>117.18749999999999</v>
      </c>
      <c r="Y262" s="64">
        <v>0.96824659124147161</v>
      </c>
      <c r="Z262" s="64">
        <v>0.99999718632816492</v>
      </c>
      <c r="AA262" s="64">
        <v>0.99999999857387012</v>
      </c>
      <c r="AB262" s="64">
        <v>0.99999999999855504</v>
      </c>
      <c r="AC262" s="64">
        <v>0.99999999999999767</v>
      </c>
      <c r="AD262" s="64">
        <v>1</v>
      </c>
      <c r="AE262" s="64">
        <v>1</v>
      </c>
      <c r="AF262" s="64">
        <v>1</v>
      </c>
      <c r="AG262" s="64">
        <v>1</v>
      </c>
      <c r="AH262" s="64">
        <v>1</v>
      </c>
      <c r="AI262" s="64">
        <v>1</v>
      </c>
      <c r="AJ262" s="64">
        <v>1</v>
      </c>
      <c r="AK262" s="64">
        <v>1</v>
      </c>
      <c r="AL262" s="64">
        <v>1</v>
      </c>
      <c r="AM262" s="64">
        <v>1</v>
      </c>
      <c r="AN262" s="64">
        <v>1</v>
      </c>
      <c r="AO262" s="64">
        <v>1</v>
      </c>
      <c r="AP262" s="64">
        <v>1</v>
      </c>
      <c r="AQ262" s="64">
        <v>1</v>
      </c>
      <c r="AR262" s="64">
        <v>1</v>
      </c>
    </row>
    <row r="263" spans="2:44" x14ac:dyDescent="0.25">
      <c r="B263" t="s">
        <v>525</v>
      </c>
      <c r="C263" s="24">
        <v>129.21952395503132</v>
      </c>
      <c r="D263" s="24">
        <v>132.81217932505587</v>
      </c>
      <c r="E263" s="24">
        <v>132.81249983679183</v>
      </c>
      <c r="F263" s="24">
        <v>132.81249999983413</v>
      </c>
      <c r="G263" s="24">
        <v>132.81249999999974</v>
      </c>
      <c r="H263" s="24">
        <v>132.8125</v>
      </c>
      <c r="I263" s="24">
        <v>132.8125</v>
      </c>
      <c r="J263" s="24">
        <v>132.8125</v>
      </c>
      <c r="K263" s="24">
        <v>132.8125</v>
      </c>
      <c r="L263" s="24">
        <v>132.8125</v>
      </c>
      <c r="M263" s="24">
        <v>132.8125</v>
      </c>
      <c r="N263" s="24">
        <v>132.8125</v>
      </c>
      <c r="O263" s="24">
        <v>132.8125</v>
      </c>
      <c r="P263" s="24">
        <v>132.8125</v>
      </c>
      <c r="Q263" s="24">
        <v>132.8125</v>
      </c>
      <c r="R263" s="24">
        <v>132.8125</v>
      </c>
      <c r="S263" s="24">
        <v>132.8125</v>
      </c>
      <c r="T263" s="24">
        <v>132.8125</v>
      </c>
      <c r="U263" s="24">
        <v>132.8125</v>
      </c>
      <c r="V263" s="24">
        <v>132.8125</v>
      </c>
      <c r="X263" s="24">
        <v>132.8125</v>
      </c>
      <c r="Y263" s="6">
        <v>0.97294700389670641</v>
      </c>
      <c r="Z263" s="6">
        <v>0.99999758550630302</v>
      </c>
      <c r="AA263" s="6">
        <v>0.99999999877113843</v>
      </c>
      <c r="AB263" s="6">
        <v>0.99999999999875111</v>
      </c>
      <c r="AC263" s="6">
        <v>0.99999999999999811</v>
      </c>
      <c r="AD263" s="6">
        <v>1</v>
      </c>
      <c r="AE263" s="6">
        <v>1</v>
      </c>
      <c r="AF263" s="6">
        <v>1</v>
      </c>
      <c r="AG263" s="6">
        <v>1</v>
      </c>
      <c r="AH263" s="6">
        <v>1</v>
      </c>
      <c r="AI263" s="6">
        <v>1</v>
      </c>
      <c r="AJ263" s="6">
        <v>1</v>
      </c>
      <c r="AK263" s="6">
        <v>1</v>
      </c>
      <c r="AL263" s="6">
        <v>1</v>
      </c>
      <c r="AM263" s="6">
        <v>1</v>
      </c>
      <c r="AN263" s="6">
        <v>1</v>
      </c>
      <c r="AO263" s="6">
        <v>1</v>
      </c>
      <c r="AP263" s="6">
        <v>1</v>
      </c>
      <c r="AQ263" s="6">
        <v>1</v>
      </c>
      <c r="AR263" s="6">
        <v>1</v>
      </c>
    </row>
    <row r="264" spans="2:44" x14ac:dyDescent="0.25">
      <c r="B264" s="91" t="s">
        <v>527</v>
      </c>
      <c r="C264" s="41">
        <v>136.38668545906771</v>
      </c>
      <c r="D264" s="41">
        <v>140.62462360588779</v>
      </c>
      <c r="E264" s="41">
        <v>140.62499980897763</v>
      </c>
      <c r="F264" s="41">
        <v>140.62499999980625</v>
      </c>
      <c r="G264" s="41">
        <v>140.62499999999969</v>
      </c>
      <c r="H264" s="41">
        <v>140.625</v>
      </c>
      <c r="I264" s="41">
        <v>140.625</v>
      </c>
      <c r="J264" s="41">
        <v>140.625</v>
      </c>
      <c r="K264" s="41">
        <v>140.625</v>
      </c>
      <c r="L264" s="41">
        <v>140.625</v>
      </c>
      <c r="M264" s="41">
        <v>140.625</v>
      </c>
      <c r="N264" s="41">
        <v>140.625</v>
      </c>
      <c r="O264" s="41">
        <v>140.625</v>
      </c>
      <c r="P264" s="41">
        <v>140.625</v>
      </c>
      <c r="Q264" s="41">
        <v>140.625</v>
      </c>
      <c r="R264" s="41">
        <v>140.625</v>
      </c>
      <c r="S264" s="41">
        <v>140.625</v>
      </c>
      <c r="T264" s="41">
        <v>140.625</v>
      </c>
      <c r="U264" s="41">
        <v>140.625</v>
      </c>
      <c r="V264" s="41">
        <v>140.625</v>
      </c>
      <c r="X264" s="41">
        <v>140.625</v>
      </c>
      <c r="Y264" s="64">
        <v>0.96986087437559254</v>
      </c>
      <c r="Z264" s="64">
        <v>0.99999732341964653</v>
      </c>
      <c r="AA264" s="64">
        <v>0.9999999986416187</v>
      </c>
      <c r="AB264" s="64">
        <v>0.99999999999862221</v>
      </c>
      <c r="AC264" s="64">
        <v>0.99999999999999778</v>
      </c>
      <c r="AD264" s="64">
        <v>1</v>
      </c>
      <c r="AE264" s="64">
        <v>1</v>
      </c>
      <c r="AF264" s="64">
        <v>1</v>
      </c>
      <c r="AG264" s="64">
        <v>1</v>
      </c>
      <c r="AH264" s="64">
        <v>1</v>
      </c>
      <c r="AI264" s="64">
        <v>1</v>
      </c>
      <c r="AJ264" s="64">
        <v>1</v>
      </c>
      <c r="AK264" s="64">
        <v>1</v>
      </c>
      <c r="AL264" s="64">
        <v>1</v>
      </c>
      <c r="AM264" s="64">
        <v>1</v>
      </c>
      <c r="AN264" s="64">
        <v>1</v>
      </c>
      <c r="AO264" s="64">
        <v>1</v>
      </c>
      <c r="AP264" s="64">
        <v>1</v>
      </c>
      <c r="AQ264" s="64">
        <v>1</v>
      </c>
      <c r="AR264" s="64">
        <v>1</v>
      </c>
    </row>
    <row r="265" spans="2:44" x14ac:dyDescent="0.25">
      <c r="B265" t="s">
        <v>529</v>
      </c>
      <c r="C265" s="24">
        <v>166.75789571823157</v>
      </c>
      <c r="D265" s="24">
        <v>171.87454531788777</v>
      </c>
      <c r="E265" s="24">
        <v>171.87499976917465</v>
      </c>
      <c r="F265" s="24">
        <v>171.87499999976583</v>
      </c>
      <c r="G265" s="24">
        <v>171.87499999999963</v>
      </c>
      <c r="H265" s="24">
        <v>171.875</v>
      </c>
      <c r="I265" s="24">
        <v>171.875</v>
      </c>
      <c r="J265" s="24">
        <v>171.875</v>
      </c>
      <c r="K265" s="24">
        <v>171.875</v>
      </c>
      <c r="L265" s="24">
        <v>171.875</v>
      </c>
      <c r="M265" s="24">
        <v>171.875</v>
      </c>
      <c r="N265" s="24">
        <v>171.875</v>
      </c>
      <c r="O265" s="24">
        <v>171.875</v>
      </c>
      <c r="P265" s="24">
        <v>171.875</v>
      </c>
      <c r="Q265" s="24">
        <v>171.875</v>
      </c>
      <c r="R265" s="24">
        <v>171.875</v>
      </c>
      <c r="S265" s="24">
        <v>171.875</v>
      </c>
      <c r="T265" s="24">
        <v>171.875</v>
      </c>
      <c r="U265" s="24">
        <v>171.875</v>
      </c>
      <c r="V265" s="24">
        <v>171.875</v>
      </c>
      <c r="X265" s="24">
        <v>171.875</v>
      </c>
      <c r="Y265" s="6">
        <v>0.97022775690607455</v>
      </c>
      <c r="Z265" s="6">
        <v>0.9999973545768015</v>
      </c>
      <c r="AA265" s="6">
        <v>0.99999999865701616</v>
      </c>
      <c r="AB265" s="6">
        <v>0.99999999999863753</v>
      </c>
      <c r="AC265" s="6">
        <v>0.99999999999999789</v>
      </c>
      <c r="AD265" s="6">
        <v>1</v>
      </c>
      <c r="AE265" s="6">
        <v>1</v>
      </c>
      <c r="AF265" s="6">
        <v>1</v>
      </c>
      <c r="AG265" s="6">
        <v>1</v>
      </c>
      <c r="AH265" s="6">
        <v>1</v>
      </c>
      <c r="AI265" s="6">
        <v>1</v>
      </c>
      <c r="AJ265" s="6">
        <v>1</v>
      </c>
      <c r="AK265" s="6">
        <v>1</v>
      </c>
      <c r="AL265" s="6">
        <v>1</v>
      </c>
      <c r="AM265" s="6">
        <v>1</v>
      </c>
      <c r="AN265" s="6">
        <v>1</v>
      </c>
      <c r="AO265" s="6">
        <v>1</v>
      </c>
      <c r="AP265" s="6">
        <v>1</v>
      </c>
      <c r="AQ265" s="6">
        <v>1</v>
      </c>
      <c r="AR265" s="6">
        <v>1</v>
      </c>
    </row>
    <row r="266" spans="2:44" x14ac:dyDescent="0.25">
      <c r="B266" s="91" t="s">
        <v>531</v>
      </c>
      <c r="C266" s="41">
        <v>182.22726155498324</v>
      </c>
      <c r="D266" s="41">
        <v>187.49953027199979</v>
      </c>
      <c r="E266" s="41">
        <v>187.49999976118212</v>
      </c>
      <c r="F266" s="41">
        <v>187.49999999975748</v>
      </c>
      <c r="G266" s="41">
        <v>187.49999999999963</v>
      </c>
      <c r="H266" s="41">
        <v>187.5</v>
      </c>
      <c r="I266" s="41">
        <v>187.5</v>
      </c>
      <c r="J266" s="41">
        <v>187.5</v>
      </c>
      <c r="K266" s="41">
        <v>187.5</v>
      </c>
      <c r="L266" s="41">
        <v>187.5</v>
      </c>
      <c r="M266" s="41">
        <v>187.5</v>
      </c>
      <c r="N266" s="41">
        <v>187.5</v>
      </c>
      <c r="O266" s="41">
        <v>187.5</v>
      </c>
      <c r="P266" s="41">
        <v>187.5</v>
      </c>
      <c r="Q266" s="41">
        <v>187.5</v>
      </c>
      <c r="R266" s="41">
        <v>187.5</v>
      </c>
      <c r="S266" s="41">
        <v>187.5</v>
      </c>
      <c r="T266" s="41">
        <v>187.5</v>
      </c>
      <c r="U266" s="41">
        <v>187.5</v>
      </c>
      <c r="V266" s="41">
        <v>187.5</v>
      </c>
      <c r="X266" s="41">
        <v>187.5</v>
      </c>
      <c r="Y266" s="64">
        <v>0.97187872829324395</v>
      </c>
      <c r="Z266" s="64">
        <v>0.99999749478399891</v>
      </c>
      <c r="AA266" s="64">
        <v>0.99999999872630463</v>
      </c>
      <c r="AB266" s="64">
        <v>0.99999999999870659</v>
      </c>
      <c r="AC266" s="64">
        <v>0.999999999999998</v>
      </c>
      <c r="AD266" s="64">
        <v>1</v>
      </c>
      <c r="AE266" s="64">
        <v>1</v>
      </c>
      <c r="AF266" s="64">
        <v>1</v>
      </c>
      <c r="AG266" s="64">
        <v>1</v>
      </c>
      <c r="AH266" s="64">
        <v>1</v>
      </c>
      <c r="AI266" s="64">
        <v>1</v>
      </c>
      <c r="AJ266" s="64">
        <v>1</v>
      </c>
      <c r="AK266" s="64">
        <v>1</v>
      </c>
      <c r="AL266" s="64">
        <v>1</v>
      </c>
      <c r="AM266" s="64">
        <v>1</v>
      </c>
      <c r="AN266" s="64">
        <v>1</v>
      </c>
      <c r="AO266" s="64">
        <v>1</v>
      </c>
      <c r="AP266" s="64">
        <v>1</v>
      </c>
      <c r="AQ266" s="64">
        <v>1</v>
      </c>
      <c r="AR266" s="64">
        <v>1</v>
      </c>
    </row>
    <row r="267" spans="2:44" x14ac:dyDescent="0.25">
      <c r="B267" t="s">
        <v>533</v>
      </c>
      <c r="C267" s="24">
        <v>226.93279482221988</v>
      </c>
      <c r="D267" s="24">
        <v>234.37434054566361</v>
      </c>
      <c r="E267" s="24">
        <v>234.37499966575078</v>
      </c>
      <c r="F267" s="24">
        <v>234.3749999996613</v>
      </c>
      <c r="G267" s="24">
        <v>234.37499999999943</v>
      </c>
      <c r="H267" s="24">
        <v>234.37499999999997</v>
      </c>
      <c r="I267" s="24">
        <v>234.37499999999997</v>
      </c>
      <c r="J267" s="24">
        <v>234.37499999999997</v>
      </c>
      <c r="K267" s="24">
        <v>234.37499999999997</v>
      </c>
      <c r="L267" s="24">
        <v>234.37499999999997</v>
      </c>
      <c r="M267" s="24">
        <v>234.37499999999997</v>
      </c>
      <c r="N267" s="24">
        <v>234.37499999999997</v>
      </c>
      <c r="O267" s="24">
        <v>234.37499999999997</v>
      </c>
      <c r="P267" s="24">
        <v>234.37499999999997</v>
      </c>
      <c r="Q267" s="24">
        <v>234.37499999999997</v>
      </c>
      <c r="R267" s="24">
        <v>234.37499999999997</v>
      </c>
      <c r="S267" s="24">
        <v>234.37499999999997</v>
      </c>
      <c r="T267" s="24">
        <v>234.37499999999997</v>
      </c>
      <c r="U267" s="24">
        <v>234.37499999999997</v>
      </c>
      <c r="V267" s="24">
        <v>234.37499999999997</v>
      </c>
      <c r="X267" s="24">
        <v>234.37499999999997</v>
      </c>
      <c r="Y267" s="6">
        <v>0.96824659124147161</v>
      </c>
      <c r="Z267" s="6">
        <v>0.99999718632816492</v>
      </c>
      <c r="AA267" s="6">
        <v>0.99999999857387012</v>
      </c>
      <c r="AB267" s="6">
        <v>0.99999999999855504</v>
      </c>
      <c r="AC267" s="6">
        <v>0.99999999999999767</v>
      </c>
      <c r="AD267" s="6">
        <v>1</v>
      </c>
      <c r="AE267" s="6">
        <v>1</v>
      </c>
      <c r="AF267" s="6">
        <v>1</v>
      </c>
      <c r="AG267" s="6">
        <v>1</v>
      </c>
      <c r="AH267" s="6">
        <v>1</v>
      </c>
      <c r="AI267" s="6">
        <v>1</v>
      </c>
      <c r="AJ267" s="6">
        <v>1</v>
      </c>
      <c r="AK267" s="6">
        <v>1</v>
      </c>
      <c r="AL267" s="6">
        <v>1</v>
      </c>
      <c r="AM267" s="6">
        <v>1</v>
      </c>
      <c r="AN267" s="6">
        <v>1</v>
      </c>
      <c r="AO267" s="6">
        <v>1</v>
      </c>
      <c r="AP267" s="6">
        <v>1</v>
      </c>
      <c r="AQ267" s="6">
        <v>1</v>
      </c>
      <c r="AR267" s="6">
        <v>1</v>
      </c>
    </row>
    <row r="268" spans="2:44" x14ac:dyDescent="0.25">
      <c r="B268" s="91" t="s">
        <v>535</v>
      </c>
      <c r="C268" s="41">
        <v>258.43904791006264</v>
      </c>
      <c r="D268" s="41">
        <v>265.62435865011173</v>
      </c>
      <c r="E268" s="41">
        <v>265.62499967358366</v>
      </c>
      <c r="F268" s="41">
        <v>265.62499999966826</v>
      </c>
      <c r="G268" s="41">
        <v>265.62499999999949</v>
      </c>
      <c r="H268" s="41">
        <v>265.625</v>
      </c>
      <c r="I268" s="41">
        <v>265.625</v>
      </c>
      <c r="J268" s="41">
        <v>265.625</v>
      </c>
      <c r="K268" s="41">
        <v>265.625</v>
      </c>
      <c r="L268" s="41">
        <v>265.625</v>
      </c>
      <c r="M268" s="41">
        <v>265.625</v>
      </c>
      <c r="N268" s="41">
        <v>265.625</v>
      </c>
      <c r="O268" s="41">
        <v>265.625</v>
      </c>
      <c r="P268" s="41">
        <v>265.625</v>
      </c>
      <c r="Q268" s="41">
        <v>265.625</v>
      </c>
      <c r="R268" s="41">
        <v>265.625</v>
      </c>
      <c r="S268" s="41">
        <v>265.625</v>
      </c>
      <c r="T268" s="41">
        <v>265.625</v>
      </c>
      <c r="U268" s="41">
        <v>265.625</v>
      </c>
      <c r="V268" s="41">
        <v>265.625</v>
      </c>
      <c r="X268" s="41">
        <v>265.625</v>
      </c>
      <c r="Y268" s="64">
        <v>0.97294700389670641</v>
      </c>
      <c r="Z268" s="64">
        <v>0.99999758550630302</v>
      </c>
      <c r="AA268" s="64">
        <v>0.99999999877113843</v>
      </c>
      <c r="AB268" s="64">
        <v>0.99999999999875111</v>
      </c>
      <c r="AC268" s="64">
        <v>0.99999999999999811</v>
      </c>
      <c r="AD268" s="64">
        <v>1</v>
      </c>
      <c r="AE268" s="64">
        <v>1</v>
      </c>
      <c r="AF268" s="64">
        <v>1</v>
      </c>
      <c r="AG268" s="64">
        <v>1</v>
      </c>
      <c r="AH268" s="64">
        <v>1</v>
      </c>
      <c r="AI268" s="64">
        <v>1</v>
      </c>
      <c r="AJ268" s="64">
        <v>1</v>
      </c>
      <c r="AK268" s="64">
        <v>1</v>
      </c>
      <c r="AL268" s="64">
        <v>1</v>
      </c>
      <c r="AM268" s="64">
        <v>1</v>
      </c>
      <c r="AN268" s="64">
        <v>1</v>
      </c>
      <c r="AO268" s="64">
        <v>1</v>
      </c>
      <c r="AP268" s="64">
        <v>1</v>
      </c>
      <c r="AQ268" s="64">
        <v>1</v>
      </c>
      <c r="AR268" s="64">
        <v>1</v>
      </c>
    </row>
    <row r="269" spans="2:44" x14ac:dyDescent="0.25">
      <c r="B269" t="s">
        <v>537</v>
      </c>
      <c r="C269" s="24">
        <v>272.77337091813541</v>
      </c>
      <c r="D269" s="24">
        <v>281.24924721177558</v>
      </c>
      <c r="E269" s="24">
        <v>281.24999961795527</v>
      </c>
      <c r="F269" s="24">
        <v>281.2499999996125</v>
      </c>
      <c r="G269" s="24">
        <v>281.24999999999937</v>
      </c>
      <c r="H269" s="24">
        <v>281.25</v>
      </c>
      <c r="I269" s="24">
        <v>281.25</v>
      </c>
      <c r="J269" s="24">
        <v>281.25</v>
      </c>
      <c r="K269" s="24">
        <v>281.25</v>
      </c>
      <c r="L269" s="24">
        <v>281.25</v>
      </c>
      <c r="M269" s="24">
        <v>281.25</v>
      </c>
      <c r="N269" s="24">
        <v>281.25</v>
      </c>
      <c r="O269" s="24">
        <v>281.25</v>
      </c>
      <c r="P269" s="24">
        <v>281.25</v>
      </c>
      <c r="Q269" s="24">
        <v>281.25</v>
      </c>
      <c r="R269" s="24">
        <v>281.25</v>
      </c>
      <c r="S269" s="24">
        <v>281.25</v>
      </c>
      <c r="T269" s="24">
        <v>281.25</v>
      </c>
      <c r="U269" s="24">
        <v>281.25</v>
      </c>
      <c r="V269" s="24">
        <v>281.25</v>
      </c>
      <c r="X269" s="24">
        <v>281.25</v>
      </c>
      <c r="Y269" s="6">
        <v>0.96986087437559254</v>
      </c>
      <c r="Z269" s="6">
        <v>0.99999732341964653</v>
      </c>
      <c r="AA269" s="6">
        <v>0.9999999986416187</v>
      </c>
      <c r="AB269" s="6">
        <v>0.99999999999862221</v>
      </c>
      <c r="AC269" s="6">
        <v>0.99999999999999778</v>
      </c>
      <c r="AD269" s="6">
        <v>1</v>
      </c>
      <c r="AE269" s="6">
        <v>1</v>
      </c>
      <c r="AF269" s="6">
        <v>1</v>
      </c>
      <c r="AG269" s="6">
        <v>1</v>
      </c>
      <c r="AH269" s="6">
        <v>1</v>
      </c>
      <c r="AI269" s="6">
        <v>1</v>
      </c>
      <c r="AJ269" s="6">
        <v>1</v>
      </c>
      <c r="AK269" s="6">
        <v>1</v>
      </c>
      <c r="AL269" s="6">
        <v>1</v>
      </c>
      <c r="AM269" s="6">
        <v>1</v>
      </c>
      <c r="AN269" s="6">
        <v>1</v>
      </c>
      <c r="AO269" s="6">
        <v>1</v>
      </c>
      <c r="AP269" s="6">
        <v>1</v>
      </c>
      <c r="AQ269" s="6">
        <v>1</v>
      </c>
      <c r="AR269" s="6">
        <v>1</v>
      </c>
    </row>
    <row r="270" spans="2:44" x14ac:dyDescent="0.25">
      <c r="B270" s="91" t="s">
        <v>539</v>
      </c>
      <c r="C270" s="41">
        <v>333.51579143646313</v>
      </c>
      <c r="D270" s="41">
        <v>343.74909063577553</v>
      </c>
      <c r="E270" s="41">
        <v>343.7499995383493</v>
      </c>
      <c r="F270" s="41">
        <v>343.74999999953167</v>
      </c>
      <c r="G270" s="41">
        <v>343.74999999999926</v>
      </c>
      <c r="H270" s="41">
        <v>343.75</v>
      </c>
      <c r="I270" s="41">
        <v>343.75</v>
      </c>
      <c r="J270" s="41">
        <v>343.75</v>
      </c>
      <c r="K270" s="41">
        <v>343.75</v>
      </c>
      <c r="L270" s="41">
        <v>343.75</v>
      </c>
      <c r="M270" s="41">
        <v>343.75</v>
      </c>
      <c r="N270" s="41">
        <v>343.75</v>
      </c>
      <c r="O270" s="41">
        <v>343.75</v>
      </c>
      <c r="P270" s="41">
        <v>343.75</v>
      </c>
      <c r="Q270" s="41">
        <v>343.75</v>
      </c>
      <c r="R270" s="41">
        <v>343.75</v>
      </c>
      <c r="S270" s="41">
        <v>343.75</v>
      </c>
      <c r="T270" s="41">
        <v>343.75</v>
      </c>
      <c r="U270" s="41">
        <v>343.75</v>
      </c>
      <c r="V270" s="41">
        <v>343.75</v>
      </c>
      <c r="X270" s="41">
        <v>343.75</v>
      </c>
      <c r="Y270" s="64">
        <v>0.97022775690607455</v>
      </c>
      <c r="Z270" s="64">
        <v>0.9999973545768015</v>
      </c>
      <c r="AA270" s="64">
        <v>0.99999999865701616</v>
      </c>
      <c r="AB270" s="64">
        <v>0.99999999999863753</v>
      </c>
      <c r="AC270" s="64">
        <v>0.99999999999999789</v>
      </c>
      <c r="AD270" s="64">
        <v>1</v>
      </c>
      <c r="AE270" s="64">
        <v>1</v>
      </c>
      <c r="AF270" s="64">
        <v>1</v>
      </c>
      <c r="AG270" s="64">
        <v>1</v>
      </c>
      <c r="AH270" s="64">
        <v>1</v>
      </c>
      <c r="AI270" s="64">
        <v>1</v>
      </c>
      <c r="AJ270" s="64">
        <v>1</v>
      </c>
      <c r="AK270" s="64">
        <v>1</v>
      </c>
      <c r="AL270" s="64">
        <v>1</v>
      </c>
      <c r="AM270" s="64">
        <v>1</v>
      </c>
      <c r="AN270" s="64">
        <v>1</v>
      </c>
      <c r="AO270" s="64">
        <v>1</v>
      </c>
      <c r="AP270" s="64">
        <v>1</v>
      </c>
      <c r="AQ270" s="64">
        <v>1</v>
      </c>
      <c r="AR270" s="64">
        <v>1</v>
      </c>
    </row>
    <row r="271" spans="2:44" x14ac:dyDescent="0.25">
      <c r="B271" t="s">
        <v>541</v>
      </c>
      <c r="C271" s="24">
        <v>364.45452310996649</v>
      </c>
      <c r="D271" s="24">
        <v>374.99906054399958</v>
      </c>
      <c r="E271" s="24">
        <v>374.99999952236425</v>
      </c>
      <c r="F271" s="24">
        <v>374.99999999951496</v>
      </c>
      <c r="G271" s="24">
        <v>374.99999999999926</v>
      </c>
      <c r="H271" s="24">
        <v>375</v>
      </c>
      <c r="I271" s="24">
        <v>375</v>
      </c>
      <c r="J271" s="24">
        <v>375</v>
      </c>
      <c r="K271" s="24">
        <v>375</v>
      </c>
      <c r="L271" s="24">
        <v>375</v>
      </c>
      <c r="M271" s="24">
        <v>375</v>
      </c>
      <c r="N271" s="24">
        <v>375</v>
      </c>
      <c r="O271" s="24">
        <v>375</v>
      </c>
      <c r="P271" s="24">
        <v>375</v>
      </c>
      <c r="Q271" s="24">
        <v>375</v>
      </c>
      <c r="R271" s="24">
        <v>375</v>
      </c>
      <c r="S271" s="24">
        <v>375</v>
      </c>
      <c r="T271" s="24">
        <v>375</v>
      </c>
      <c r="U271" s="24">
        <v>375</v>
      </c>
      <c r="V271" s="24">
        <v>375</v>
      </c>
      <c r="X271" s="24">
        <v>375</v>
      </c>
      <c r="Y271" s="6">
        <v>0.97187872829324395</v>
      </c>
      <c r="Z271" s="6">
        <v>0.99999749478399891</v>
      </c>
      <c r="AA271" s="6">
        <v>0.99999999872630463</v>
      </c>
      <c r="AB271" s="6">
        <v>0.99999999999870659</v>
      </c>
      <c r="AC271" s="6">
        <v>0.999999999999998</v>
      </c>
      <c r="AD271" s="6">
        <v>1</v>
      </c>
      <c r="AE271" s="6">
        <v>1</v>
      </c>
      <c r="AF271" s="6">
        <v>1</v>
      </c>
      <c r="AG271" s="6">
        <v>1</v>
      </c>
      <c r="AH271" s="6">
        <v>1</v>
      </c>
      <c r="AI271" s="6">
        <v>1</v>
      </c>
      <c r="AJ271" s="6">
        <v>1</v>
      </c>
      <c r="AK271" s="6">
        <v>1</v>
      </c>
      <c r="AL271" s="6">
        <v>1</v>
      </c>
      <c r="AM271" s="6">
        <v>1</v>
      </c>
      <c r="AN271" s="6">
        <v>1</v>
      </c>
      <c r="AO271" s="6">
        <v>1</v>
      </c>
      <c r="AP271" s="6">
        <v>1</v>
      </c>
      <c r="AQ271" s="6">
        <v>1</v>
      </c>
      <c r="AR271" s="6">
        <v>1</v>
      </c>
    </row>
    <row r="272" spans="2:44" x14ac:dyDescent="0.25">
      <c r="B272" s="91" t="s">
        <v>543</v>
      </c>
      <c r="C272" s="41">
        <v>453.86558964443975</v>
      </c>
      <c r="D272" s="41">
        <v>468.74868109132723</v>
      </c>
      <c r="E272" s="41">
        <v>468.74999933150156</v>
      </c>
      <c r="F272" s="41">
        <v>468.7499999993226</v>
      </c>
      <c r="G272" s="41">
        <v>468.74999999999886</v>
      </c>
      <c r="H272" s="41">
        <v>468.74999999999994</v>
      </c>
      <c r="I272" s="41">
        <v>468.74999999999994</v>
      </c>
      <c r="J272" s="41">
        <v>468.74999999999994</v>
      </c>
      <c r="K272" s="41">
        <v>468.74999999999994</v>
      </c>
      <c r="L272" s="41">
        <v>468.74999999999994</v>
      </c>
      <c r="M272" s="41">
        <v>468.74999999999994</v>
      </c>
      <c r="N272" s="41">
        <v>468.74999999999994</v>
      </c>
      <c r="O272" s="41">
        <v>468.74999999999994</v>
      </c>
      <c r="P272" s="41">
        <v>468.74999999999994</v>
      </c>
      <c r="Q272" s="41">
        <v>468.74999999999994</v>
      </c>
      <c r="R272" s="41">
        <v>468.74999999999994</v>
      </c>
      <c r="S272" s="41">
        <v>468.74999999999994</v>
      </c>
      <c r="T272" s="41">
        <v>468.74999999999994</v>
      </c>
      <c r="U272" s="41">
        <v>468.74999999999994</v>
      </c>
      <c r="V272" s="41">
        <v>468.74999999999994</v>
      </c>
      <c r="X272" s="41">
        <v>468.74999999999994</v>
      </c>
      <c r="Y272" s="64">
        <v>0.96824659124147161</v>
      </c>
      <c r="Z272" s="64">
        <v>0.99999718632816492</v>
      </c>
      <c r="AA272" s="64">
        <v>0.99999999857387012</v>
      </c>
      <c r="AB272" s="64">
        <v>0.99999999999855504</v>
      </c>
      <c r="AC272" s="64">
        <v>0.99999999999999767</v>
      </c>
      <c r="AD272" s="64">
        <v>1</v>
      </c>
      <c r="AE272" s="64">
        <v>1</v>
      </c>
      <c r="AF272" s="64">
        <v>1</v>
      </c>
      <c r="AG272" s="64">
        <v>1</v>
      </c>
      <c r="AH272" s="64">
        <v>1</v>
      </c>
      <c r="AI272" s="64">
        <v>1</v>
      </c>
      <c r="AJ272" s="64">
        <v>1</v>
      </c>
      <c r="AK272" s="64">
        <v>1</v>
      </c>
      <c r="AL272" s="64">
        <v>1</v>
      </c>
      <c r="AM272" s="64">
        <v>1</v>
      </c>
      <c r="AN272" s="64">
        <v>1</v>
      </c>
      <c r="AO272" s="64">
        <v>1</v>
      </c>
      <c r="AP272" s="64">
        <v>1</v>
      </c>
      <c r="AQ272" s="64">
        <v>1</v>
      </c>
      <c r="AR272" s="64">
        <v>1</v>
      </c>
    </row>
    <row r="273" spans="2:44" x14ac:dyDescent="0.25">
      <c r="B273" t="s">
        <v>545</v>
      </c>
      <c r="C273" s="24">
        <v>516.87809582012528</v>
      </c>
      <c r="D273" s="24">
        <v>531.24871730022346</v>
      </c>
      <c r="E273" s="24">
        <v>531.24999934716732</v>
      </c>
      <c r="F273" s="24">
        <v>531.24999999933652</v>
      </c>
      <c r="G273" s="24">
        <v>531.24999999999898</v>
      </c>
      <c r="H273" s="24">
        <v>531.25</v>
      </c>
      <c r="I273" s="24">
        <v>531.25</v>
      </c>
      <c r="J273" s="24">
        <v>531.25</v>
      </c>
      <c r="K273" s="24">
        <v>531.25</v>
      </c>
      <c r="L273" s="24">
        <v>531.25</v>
      </c>
      <c r="M273" s="24">
        <v>531.25</v>
      </c>
      <c r="N273" s="24">
        <v>531.25</v>
      </c>
      <c r="O273" s="24">
        <v>531.25</v>
      </c>
      <c r="P273" s="24">
        <v>531.25</v>
      </c>
      <c r="Q273" s="24">
        <v>531.25</v>
      </c>
      <c r="R273" s="24">
        <v>531.25</v>
      </c>
      <c r="S273" s="24">
        <v>531.25</v>
      </c>
      <c r="T273" s="24">
        <v>531.25</v>
      </c>
      <c r="U273" s="24">
        <v>531.25</v>
      </c>
      <c r="V273" s="24">
        <v>531.25</v>
      </c>
      <c r="X273" s="24">
        <v>531.25</v>
      </c>
      <c r="Y273" s="6">
        <v>0.97294700389670641</v>
      </c>
      <c r="Z273" s="6">
        <v>0.99999758550630302</v>
      </c>
      <c r="AA273" s="6">
        <v>0.99999999877113843</v>
      </c>
      <c r="AB273" s="6">
        <v>0.99999999999875111</v>
      </c>
      <c r="AC273" s="6">
        <v>0.99999999999999811</v>
      </c>
      <c r="AD273" s="6">
        <v>1</v>
      </c>
      <c r="AE273" s="6">
        <v>1</v>
      </c>
      <c r="AF273" s="6">
        <v>1</v>
      </c>
      <c r="AG273" s="6">
        <v>1</v>
      </c>
      <c r="AH273" s="6">
        <v>1</v>
      </c>
      <c r="AI273" s="6">
        <v>1</v>
      </c>
      <c r="AJ273" s="6">
        <v>1</v>
      </c>
      <c r="AK273" s="6">
        <v>1</v>
      </c>
      <c r="AL273" s="6">
        <v>1</v>
      </c>
      <c r="AM273" s="6">
        <v>1</v>
      </c>
      <c r="AN273" s="6">
        <v>1</v>
      </c>
      <c r="AO273" s="6">
        <v>1</v>
      </c>
      <c r="AP273" s="6">
        <v>1</v>
      </c>
      <c r="AQ273" s="6">
        <v>1</v>
      </c>
      <c r="AR273" s="6">
        <v>1</v>
      </c>
    </row>
    <row r="274" spans="2:44" x14ac:dyDescent="0.25">
      <c r="B274" s="91" t="s">
        <v>547</v>
      </c>
      <c r="C274" s="41">
        <v>545.54674183627083</v>
      </c>
      <c r="D274" s="41">
        <v>562.49849442355116</v>
      </c>
      <c r="E274" s="41">
        <v>562.49999923591054</v>
      </c>
      <c r="F274" s="41">
        <v>562.499999999225</v>
      </c>
      <c r="G274" s="41">
        <v>562.49999999999875</v>
      </c>
      <c r="H274" s="41">
        <v>562.5</v>
      </c>
      <c r="I274" s="41">
        <v>562.5</v>
      </c>
      <c r="J274" s="41">
        <v>562.5</v>
      </c>
      <c r="K274" s="41">
        <v>562.5</v>
      </c>
      <c r="L274" s="41">
        <v>562.5</v>
      </c>
      <c r="M274" s="41">
        <v>562.5</v>
      </c>
      <c r="N274" s="41">
        <v>562.5</v>
      </c>
      <c r="O274" s="41">
        <v>562.5</v>
      </c>
      <c r="P274" s="41">
        <v>562.5</v>
      </c>
      <c r="Q274" s="41">
        <v>562.5</v>
      </c>
      <c r="R274" s="41">
        <v>562.5</v>
      </c>
      <c r="S274" s="41">
        <v>562.5</v>
      </c>
      <c r="T274" s="41">
        <v>562.5</v>
      </c>
      <c r="U274" s="41">
        <v>562.5</v>
      </c>
      <c r="V274" s="41">
        <v>562.5</v>
      </c>
      <c r="X274" s="41">
        <v>562.5</v>
      </c>
      <c r="Y274" s="64">
        <v>0.96986087437559254</v>
      </c>
      <c r="Z274" s="64">
        <v>0.99999732341964653</v>
      </c>
      <c r="AA274" s="64">
        <v>0.9999999986416187</v>
      </c>
      <c r="AB274" s="64">
        <v>0.99999999999862221</v>
      </c>
      <c r="AC274" s="64">
        <v>0.99999999999999778</v>
      </c>
      <c r="AD274" s="64">
        <v>1</v>
      </c>
      <c r="AE274" s="64">
        <v>1</v>
      </c>
      <c r="AF274" s="64">
        <v>1</v>
      </c>
      <c r="AG274" s="64">
        <v>1</v>
      </c>
      <c r="AH274" s="64">
        <v>1</v>
      </c>
      <c r="AI274" s="64">
        <v>1</v>
      </c>
      <c r="AJ274" s="64">
        <v>1</v>
      </c>
      <c r="AK274" s="64">
        <v>1</v>
      </c>
      <c r="AL274" s="64">
        <v>1</v>
      </c>
      <c r="AM274" s="64">
        <v>1</v>
      </c>
      <c r="AN274" s="64">
        <v>1</v>
      </c>
      <c r="AO274" s="64">
        <v>1</v>
      </c>
      <c r="AP274" s="64">
        <v>1</v>
      </c>
      <c r="AQ274" s="64">
        <v>1</v>
      </c>
      <c r="AR274" s="64">
        <v>1</v>
      </c>
    </row>
    <row r="275" spans="2:44" x14ac:dyDescent="0.25">
      <c r="B275" t="s">
        <v>549</v>
      </c>
      <c r="C275" s="24">
        <v>667.03158287292626</v>
      </c>
      <c r="D275" s="24">
        <v>687.49818127155106</v>
      </c>
      <c r="E275" s="24">
        <v>687.4999990766986</v>
      </c>
      <c r="F275" s="24">
        <v>687.49999999906333</v>
      </c>
      <c r="G275" s="24">
        <v>687.49999999999852</v>
      </c>
      <c r="H275" s="24">
        <v>687.5</v>
      </c>
      <c r="I275" s="24">
        <v>687.5</v>
      </c>
      <c r="J275" s="24">
        <v>687.5</v>
      </c>
      <c r="K275" s="24">
        <v>687.5</v>
      </c>
      <c r="L275" s="24">
        <v>687.5</v>
      </c>
      <c r="M275" s="24">
        <v>687.5</v>
      </c>
      <c r="N275" s="24">
        <v>687.5</v>
      </c>
      <c r="O275" s="24">
        <v>687.5</v>
      </c>
      <c r="P275" s="24">
        <v>687.5</v>
      </c>
      <c r="Q275" s="24">
        <v>687.5</v>
      </c>
      <c r="R275" s="24">
        <v>687.5</v>
      </c>
      <c r="S275" s="24">
        <v>687.5</v>
      </c>
      <c r="T275" s="24">
        <v>687.5</v>
      </c>
      <c r="U275" s="24">
        <v>687.5</v>
      </c>
      <c r="V275" s="24">
        <v>687.5</v>
      </c>
      <c r="X275" s="24">
        <v>687.5</v>
      </c>
      <c r="Y275" s="6">
        <v>0.97022775690607455</v>
      </c>
      <c r="Z275" s="6">
        <v>0.9999973545768015</v>
      </c>
      <c r="AA275" s="6">
        <v>0.99999999865701616</v>
      </c>
      <c r="AB275" s="6">
        <v>0.99999999999863753</v>
      </c>
      <c r="AC275" s="6">
        <v>0.99999999999999789</v>
      </c>
      <c r="AD275" s="6">
        <v>1</v>
      </c>
      <c r="AE275" s="6">
        <v>1</v>
      </c>
      <c r="AF275" s="6">
        <v>1</v>
      </c>
      <c r="AG275" s="6">
        <v>1</v>
      </c>
      <c r="AH275" s="6">
        <v>1</v>
      </c>
      <c r="AI275" s="6">
        <v>1</v>
      </c>
      <c r="AJ275" s="6">
        <v>1</v>
      </c>
      <c r="AK275" s="6">
        <v>1</v>
      </c>
      <c r="AL275" s="6">
        <v>1</v>
      </c>
      <c r="AM275" s="6">
        <v>1</v>
      </c>
      <c r="AN275" s="6">
        <v>1</v>
      </c>
      <c r="AO275" s="6">
        <v>1</v>
      </c>
      <c r="AP275" s="6">
        <v>1</v>
      </c>
      <c r="AQ275" s="6">
        <v>1</v>
      </c>
      <c r="AR275" s="6">
        <v>1</v>
      </c>
    </row>
    <row r="276" spans="2:44" x14ac:dyDescent="0.25">
      <c r="B276" s="91" t="s">
        <v>551</v>
      </c>
      <c r="C276" s="41">
        <v>728.90904621993297</v>
      </c>
      <c r="D276" s="41">
        <v>749.99812108799915</v>
      </c>
      <c r="E276" s="41">
        <v>749.9999990447285</v>
      </c>
      <c r="F276" s="41">
        <v>749.99999999902991</v>
      </c>
      <c r="G276" s="41">
        <v>749.99999999999852</v>
      </c>
      <c r="H276" s="41">
        <v>750</v>
      </c>
      <c r="I276" s="41">
        <v>750</v>
      </c>
      <c r="J276" s="41">
        <v>750</v>
      </c>
      <c r="K276" s="41">
        <v>750</v>
      </c>
      <c r="L276" s="41">
        <v>750</v>
      </c>
      <c r="M276" s="41">
        <v>750</v>
      </c>
      <c r="N276" s="41">
        <v>750</v>
      </c>
      <c r="O276" s="41">
        <v>750</v>
      </c>
      <c r="P276" s="41">
        <v>750</v>
      </c>
      <c r="Q276" s="41">
        <v>750</v>
      </c>
      <c r="R276" s="41">
        <v>750</v>
      </c>
      <c r="S276" s="41">
        <v>750</v>
      </c>
      <c r="T276" s="41">
        <v>750</v>
      </c>
      <c r="U276" s="41">
        <v>750</v>
      </c>
      <c r="V276" s="41">
        <v>750</v>
      </c>
      <c r="X276" s="41">
        <v>750</v>
      </c>
      <c r="Y276" s="64">
        <v>0.97187872829324395</v>
      </c>
      <c r="Z276" s="64">
        <v>0.99999749478399891</v>
      </c>
      <c r="AA276" s="64">
        <v>0.99999999872630463</v>
      </c>
      <c r="AB276" s="64">
        <v>0.99999999999870659</v>
      </c>
      <c r="AC276" s="64">
        <v>0.999999999999998</v>
      </c>
      <c r="AD276" s="64">
        <v>1</v>
      </c>
      <c r="AE276" s="64">
        <v>1</v>
      </c>
      <c r="AF276" s="64">
        <v>1</v>
      </c>
      <c r="AG276" s="64">
        <v>1</v>
      </c>
      <c r="AH276" s="64">
        <v>1</v>
      </c>
      <c r="AI276" s="64">
        <v>1</v>
      </c>
      <c r="AJ276" s="64">
        <v>1</v>
      </c>
      <c r="AK276" s="64">
        <v>1</v>
      </c>
      <c r="AL276" s="64">
        <v>1</v>
      </c>
      <c r="AM276" s="64">
        <v>1</v>
      </c>
      <c r="AN276" s="64">
        <v>1</v>
      </c>
      <c r="AO276" s="64">
        <v>1</v>
      </c>
      <c r="AP276" s="64">
        <v>1</v>
      </c>
      <c r="AQ276" s="64">
        <v>1</v>
      </c>
      <c r="AR276" s="64">
        <v>1</v>
      </c>
    </row>
    <row r="277" spans="2:44" x14ac:dyDescent="0.25">
      <c r="B277" t="s">
        <v>553</v>
      </c>
      <c r="C277" s="24">
        <v>907.7311792888795</v>
      </c>
      <c r="D277" s="24">
        <v>937.49736218265446</v>
      </c>
      <c r="E277" s="24">
        <v>937.49999866300311</v>
      </c>
      <c r="F277" s="24">
        <v>937.49999999864519</v>
      </c>
      <c r="G277" s="24">
        <v>937.49999999999773</v>
      </c>
      <c r="H277" s="24">
        <v>937.49999999999989</v>
      </c>
      <c r="I277" s="24">
        <v>937.49999999999989</v>
      </c>
      <c r="J277" s="24">
        <v>937.49999999999989</v>
      </c>
      <c r="K277" s="24">
        <v>937.49999999999989</v>
      </c>
      <c r="L277" s="24">
        <v>937.49999999999989</v>
      </c>
      <c r="M277" s="24">
        <v>937.49999999999989</v>
      </c>
      <c r="N277" s="24">
        <v>937.49999999999989</v>
      </c>
      <c r="O277" s="24">
        <v>937.49999999999989</v>
      </c>
      <c r="P277" s="24">
        <v>937.49999999999989</v>
      </c>
      <c r="Q277" s="24">
        <v>937.49999999999989</v>
      </c>
      <c r="R277" s="24">
        <v>937.49999999999989</v>
      </c>
      <c r="S277" s="24">
        <v>937.49999999999989</v>
      </c>
      <c r="T277" s="24">
        <v>937.49999999999989</v>
      </c>
      <c r="U277" s="24">
        <v>937.49999999999989</v>
      </c>
      <c r="V277" s="24">
        <v>937.49999999999989</v>
      </c>
      <c r="X277" s="24">
        <v>937.49999999999989</v>
      </c>
      <c r="Y277" s="6">
        <v>0.96824659124147161</v>
      </c>
      <c r="Z277" s="6">
        <v>0.99999718632816492</v>
      </c>
      <c r="AA277" s="6">
        <v>0.99999999857387012</v>
      </c>
      <c r="AB277" s="6">
        <v>0.99999999999855504</v>
      </c>
      <c r="AC277" s="6">
        <v>0.99999999999999767</v>
      </c>
      <c r="AD277" s="6">
        <v>1</v>
      </c>
      <c r="AE277" s="6">
        <v>1</v>
      </c>
      <c r="AF277" s="6">
        <v>1</v>
      </c>
      <c r="AG277" s="6">
        <v>1</v>
      </c>
      <c r="AH277" s="6">
        <v>1</v>
      </c>
      <c r="AI277" s="6">
        <v>1</v>
      </c>
      <c r="AJ277" s="6">
        <v>1</v>
      </c>
      <c r="AK277" s="6">
        <v>1</v>
      </c>
      <c r="AL277" s="6">
        <v>1</v>
      </c>
      <c r="AM277" s="6">
        <v>1</v>
      </c>
      <c r="AN277" s="6">
        <v>1</v>
      </c>
      <c r="AO277" s="6">
        <v>1</v>
      </c>
      <c r="AP277" s="6">
        <v>1</v>
      </c>
      <c r="AQ277" s="6">
        <v>1</v>
      </c>
      <c r="AR277" s="6">
        <v>1</v>
      </c>
    </row>
    <row r="278" spans="2:44" x14ac:dyDescent="0.25">
      <c r="B278" s="91" t="s">
        <v>555</v>
      </c>
      <c r="C278" s="41">
        <v>1033.7561916402506</v>
      </c>
      <c r="D278" s="41">
        <v>1062.4974346004469</v>
      </c>
      <c r="E278" s="41">
        <v>1062.4999986943346</v>
      </c>
      <c r="F278" s="41">
        <v>1062.499999998673</v>
      </c>
      <c r="G278" s="41">
        <v>1062.499999999998</v>
      </c>
      <c r="H278" s="41">
        <v>1062.5</v>
      </c>
      <c r="I278" s="41">
        <v>1062.5</v>
      </c>
      <c r="J278" s="41">
        <v>1062.5</v>
      </c>
      <c r="K278" s="41">
        <v>1062.5</v>
      </c>
      <c r="L278" s="41">
        <v>1062.5</v>
      </c>
      <c r="M278" s="41">
        <v>1062.5</v>
      </c>
      <c r="N278" s="41">
        <v>1062.5</v>
      </c>
      <c r="O278" s="41">
        <v>1062.5</v>
      </c>
      <c r="P278" s="41">
        <v>1062.5</v>
      </c>
      <c r="Q278" s="41">
        <v>1062.5</v>
      </c>
      <c r="R278" s="41">
        <v>1062.5</v>
      </c>
      <c r="S278" s="41">
        <v>1062.5</v>
      </c>
      <c r="T278" s="41">
        <v>1062.5</v>
      </c>
      <c r="U278" s="41">
        <v>1062.5</v>
      </c>
      <c r="V278" s="41">
        <v>1062.5</v>
      </c>
      <c r="X278" s="41">
        <v>1062.5</v>
      </c>
      <c r="Y278" s="64">
        <v>0.97294700389670641</v>
      </c>
      <c r="Z278" s="64">
        <v>0.99999758550630302</v>
      </c>
      <c r="AA278" s="64">
        <v>0.99999999877113843</v>
      </c>
      <c r="AB278" s="64">
        <v>0.99999999999875111</v>
      </c>
      <c r="AC278" s="64">
        <v>0.99999999999999811</v>
      </c>
      <c r="AD278" s="64">
        <v>1</v>
      </c>
      <c r="AE278" s="64">
        <v>1</v>
      </c>
      <c r="AF278" s="64">
        <v>1</v>
      </c>
      <c r="AG278" s="64">
        <v>1</v>
      </c>
      <c r="AH278" s="64">
        <v>1</v>
      </c>
      <c r="AI278" s="64">
        <v>1</v>
      </c>
      <c r="AJ278" s="64">
        <v>1</v>
      </c>
      <c r="AK278" s="64">
        <v>1</v>
      </c>
      <c r="AL278" s="64">
        <v>1</v>
      </c>
      <c r="AM278" s="64">
        <v>1</v>
      </c>
      <c r="AN278" s="64">
        <v>1</v>
      </c>
      <c r="AO278" s="64">
        <v>1</v>
      </c>
      <c r="AP278" s="64">
        <v>1</v>
      </c>
      <c r="AQ278" s="64">
        <v>1</v>
      </c>
      <c r="AR278" s="64">
        <v>1</v>
      </c>
    </row>
    <row r="280" spans="2:44" x14ac:dyDescent="0.25">
      <c r="B280" s="30" t="s">
        <v>6101</v>
      </c>
      <c r="C280" s="70"/>
      <c r="D280" s="70"/>
      <c r="E280" s="70"/>
      <c r="F280" s="70"/>
      <c r="G280" s="70"/>
      <c r="H280" s="70"/>
      <c r="I280" s="70"/>
      <c r="J280" s="70"/>
      <c r="K280" s="70"/>
      <c r="L280" s="70"/>
      <c r="M280" s="70"/>
      <c r="N280" s="70"/>
      <c r="O280" s="70"/>
      <c r="P280" s="70"/>
      <c r="Q280" s="70"/>
      <c r="R280" s="70"/>
      <c r="S280" s="70"/>
      <c r="T280" s="70"/>
      <c r="U280" s="70"/>
      <c r="V280" s="70"/>
      <c r="X280" s="30" t="s">
        <v>6102</v>
      </c>
      <c r="Y280" s="70"/>
      <c r="Z280" s="70"/>
      <c r="AA280" s="70"/>
      <c r="AB280" s="70"/>
      <c r="AC280" s="70"/>
      <c r="AD280" s="70"/>
      <c r="AE280" s="70"/>
      <c r="AF280" s="70"/>
      <c r="AG280" s="70"/>
      <c r="AH280" s="70"/>
      <c r="AI280" s="70"/>
      <c r="AJ280" s="70"/>
      <c r="AK280" s="70"/>
      <c r="AL280" s="70"/>
      <c r="AM280" s="70"/>
      <c r="AN280" s="70"/>
      <c r="AO280" s="70"/>
      <c r="AP280" s="70"/>
      <c r="AQ280" s="70"/>
      <c r="AR280" s="70"/>
    </row>
    <row r="281" spans="2:44" x14ac:dyDescent="0.25">
      <c r="B281" s="7" t="s">
        <v>6008</v>
      </c>
      <c r="C281" s="50" t="s">
        <v>6010</v>
      </c>
      <c r="D281" s="50" t="s">
        <v>6011</v>
      </c>
      <c r="E281" s="50" t="s">
        <v>6012</v>
      </c>
      <c r="F281" s="50" t="s">
        <v>6013</v>
      </c>
      <c r="G281" s="50" t="s">
        <v>6014</v>
      </c>
      <c r="H281" s="50" t="s">
        <v>6015</v>
      </c>
      <c r="I281" s="50" t="s">
        <v>6016</v>
      </c>
      <c r="J281" s="50" t="s">
        <v>6017</v>
      </c>
      <c r="K281" s="50" t="s">
        <v>6018</v>
      </c>
      <c r="L281" s="50" t="s">
        <v>6019</v>
      </c>
      <c r="M281" s="50" t="s">
        <v>6020</v>
      </c>
      <c r="N281" s="50" t="s">
        <v>6021</v>
      </c>
      <c r="O281" s="50" t="s">
        <v>6022</v>
      </c>
      <c r="P281" s="50" t="s">
        <v>6023</v>
      </c>
      <c r="Q281" s="50" t="s">
        <v>6024</v>
      </c>
      <c r="R281" s="50" t="s">
        <v>6025</v>
      </c>
      <c r="S281" s="50" t="s">
        <v>6026</v>
      </c>
      <c r="T281" s="50" t="s">
        <v>6027</v>
      </c>
      <c r="U281" s="50" t="s">
        <v>6028</v>
      </c>
      <c r="V281" s="50" t="s">
        <v>6029</v>
      </c>
      <c r="X281" s="50" t="s">
        <v>6009</v>
      </c>
      <c r="Y281" s="50" t="s">
        <v>6010</v>
      </c>
      <c r="Z281" s="50" t="s">
        <v>6011</v>
      </c>
      <c r="AA281" s="50" t="s">
        <v>6012</v>
      </c>
      <c r="AB281" s="50" t="s">
        <v>6013</v>
      </c>
      <c r="AC281" s="50" t="s">
        <v>6014</v>
      </c>
      <c r="AD281" s="50" t="s">
        <v>6015</v>
      </c>
      <c r="AE281" s="50" t="s">
        <v>6016</v>
      </c>
      <c r="AF281" s="50" t="s">
        <v>6017</v>
      </c>
      <c r="AG281" s="50" t="s">
        <v>6018</v>
      </c>
      <c r="AH281" s="50" t="s">
        <v>6019</v>
      </c>
      <c r="AI281" s="50" t="s">
        <v>6020</v>
      </c>
      <c r="AJ281" s="50" t="s">
        <v>6021</v>
      </c>
      <c r="AK281" s="50" t="s">
        <v>6022</v>
      </c>
      <c r="AL281" s="50" t="s">
        <v>6023</v>
      </c>
      <c r="AM281" s="50" t="s">
        <v>6024</v>
      </c>
      <c r="AN281" s="50" t="s">
        <v>6025</v>
      </c>
      <c r="AO281" s="50" t="s">
        <v>6026</v>
      </c>
      <c r="AP281" s="50" t="s">
        <v>6027</v>
      </c>
      <c r="AQ281" s="50" t="s">
        <v>6028</v>
      </c>
      <c r="AR281" s="50" t="s">
        <v>6029</v>
      </c>
    </row>
    <row r="282" spans="2:44" x14ac:dyDescent="0.25">
      <c r="B282" t="s">
        <v>517</v>
      </c>
      <c r="C282" s="24">
        <v>0</v>
      </c>
      <c r="D282" s="24">
        <v>0</v>
      </c>
      <c r="E282" s="24">
        <v>0</v>
      </c>
      <c r="F282" s="24">
        <v>0</v>
      </c>
      <c r="G282" s="24">
        <v>0</v>
      </c>
      <c r="H282" s="24">
        <v>0</v>
      </c>
      <c r="I282" s="24">
        <v>0</v>
      </c>
      <c r="J282" s="24">
        <v>0</v>
      </c>
      <c r="K282" s="24">
        <v>0</v>
      </c>
      <c r="L282" s="24">
        <v>0</v>
      </c>
      <c r="M282" s="24">
        <v>0</v>
      </c>
      <c r="N282" s="24">
        <v>0</v>
      </c>
      <c r="O282" s="24">
        <v>0</v>
      </c>
      <c r="P282" s="24">
        <v>0</v>
      </c>
      <c r="Q282" s="24">
        <v>0</v>
      </c>
      <c r="R282" s="24">
        <v>0</v>
      </c>
      <c r="S282" s="24">
        <v>0</v>
      </c>
      <c r="T282" s="24">
        <v>0</v>
      </c>
      <c r="U282" s="24">
        <v>0</v>
      </c>
      <c r="V282" s="24">
        <v>0</v>
      </c>
      <c r="X282" s="24">
        <v>0</v>
      </c>
      <c r="Y282" s="6">
        <v>0</v>
      </c>
      <c r="Z282" s="6">
        <v>0</v>
      </c>
      <c r="AA282" s="6">
        <v>0</v>
      </c>
      <c r="AB282" s="6">
        <v>0</v>
      </c>
      <c r="AC282" s="6">
        <v>0</v>
      </c>
      <c r="AD282" s="6">
        <v>0</v>
      </c>
      <c r="AE282" s="6">
        <v>0</v>
      </c>
      <c r="AF282" s="6">
        <v>0</v>
      </c>
      <c r="AG282" s="6">
        <v>0</v>
      </c>
      <c r="AH282" s="6">
        <v>0</v>
      </c>
      <c r="AI282" s="6">
        <v>0</v>
      </c>
      <c r="AJ282" s="6">
        <v>0</v>
      </c>
      <c r="AK282" s="6">
        <v>0</v>
      </c>
      <c r="AL282" s="6">
        <v>0</v>
      </c>
      <c r="AM282" s="6">
        <v>0</v>
      </c>
      <c r="AN282" s="6">
        <v>0</v>
      </c>
      <c r="AO282" s="6">
        <v>0</v>
      </c>
      <c r="AP282" s="6">
        <v>0</v>
      </c>
      <c r="AQ282" s="6">
        <v>0</v>
      </c>
      <c r="AR282" s="6">
        <v>0</v>
      </c>
    </row>
    <row r="283" spans="2:44" x14ac:dyDescent="0.25">
      <c r="B283" s="91" t="s">
        <v>519</v>
      </c>
      <c r="C283" s="41">
        <v>0</v>
      </c>
      <c r="D283" s="41">
        <v>0</v>
      </c>
      <c r="E283" s="41">
        <v>0</v>
      </c>
      <c r="F283" s="41">
        <v>0</v>
      </c>
      <c r="G283" s="41">
        <v>0</v>
      </c>
      <c r="H283" s="41">
        <v>0</v>
      </c>
      <c r="I283" s="41">
        <v>0</v>
      </c>
      <c r="J283" s="41">
        <v>0</v>
      </c>
      <c r="K283" s="41">
        <v>0</v>
      </c>
      <c r="L283" s="41">
        <v>0</v>
      </c>
      <c r="M283" s="41">
        <v>0</v>
      </c>
      <c r="N283" s="41">
        <v>0</v>
      </c>
      <c r="O283" s="41">
        <v>0</v>
      </c>
      <c r="P283" s="41">
        <v>0</v>
      </c>
      <c r="Q283" s="41">
        <v>0</v>
      </c>
      <c r="R283" s="41">
        <v>0</v>
      </c>
      <c r="S283" s="41">
        <v>0</v>
      </c>
      <c r="T283" s="41">
        <v>0</v>
      </c>
      <c r="U283" s="41">
        <v>0</v>
      </c>
      <c r="V283" s="41">
        <v>0</v>
      </c>
      <c r="X283" s="41">
        <v>0</v>
      </c>
      <c r="Y283" s="64">
        <v>0</v>
      </c>
      <c r="Z283" s="64">
        <v>0</v>
      </c>
      <c r="AA283" s="64">
        <v>0</v>
      </c>
      <c r="AB283" s="64">
        <v>0</v>
      </c>
      <c r="AC283" s="64">
        <v>0</v>
      </c>
      <c r="AD283" s="64">
        <v>0</v>
      </c>
      <c r="AE283" s="64">
        <v>0</v>
      </c>
      <c r="AF283" s="64">
        <v>0</v>
      </c>
      <c r="AG283" s="64">
        <v>0</v>
      </c>
      <c r="AH283" s="64">
        <v>0</v>
      </c>
      <c r="AI283" s="64">
        <v>0</v>
      </c>
      <c r="AJ283" s="64">
        <v>0</v>
      </c>
      <c r="AK283" s="64">
        <v>0</v>
      </c>
      <c r="AL283" s="64">
        <v>0</v>
      </c>
      <c r="AM283" s="64">
        <v>0</v>
      </c>
      <c r="AN283" s="64">
        <v>0</v>
      </c>
      <c r="AO283" s="64">
        <v>0</v>
      </c>
      <c r="AP283" s="64">
        <v>0</v>
      </c>
      <c r="AQ283" s="64">
        <v>0</v>
      </c>
      <c r="AR283" s="64">
        <v>0</v>
      </c>
    </row>
    <row r="284" spans="2:44" x14ac:dyDescent="0.25">
      <c r="B284" t="s">
        <v>521</v>
      </c>
      <c r="C284" s="24">
        <v>0.20555995186219131</v>
      </c>
      <c r="D284" s="24">
        <v>0.37150678966372813</v>
      </c>
      <c r="E284" s="24">
        <v>0.40404526879554725</v>
      </c>
      <c r="F284" s="24">
        <v>0.41272251101545199</v>
      </c>
      <c r="G284" s="24">
        <v>0.41534468821634118</v>
      </c>
      <c r="H284" s="24">
        <v>0.41620068311514974</v>
      </c>
      <c r="I284" s="24">
        <v>0.4164958861945155</v>
      </c>
      <c r="J284" s="24">
        <v>0.41660206966809232</v>
      </c>
      <c r="K284" s="24">
        <v>0.41664157967178739</v>
      </c>
      <c r="L284" s="24">
        <v>0.41665670120375653</v>
      </c>
      <c r="M284" s="24">
        <v>0.41666262929390224</v>
      </c>
      <c r="N284" s="24">
        <v>0.41666500225299918</v>
      </c>
      <c r="O284" s="24">
        <v>0.41666596974210163</v>
      </c>
      <c r="P284" s="24">
        <v>0.41666637071836882</v>
      </c>
      <c r="Q284" s="24">
        <v>0.41666653937404124</v>
      </c>
      <c r="R284" s="24">
        <v>0.41666661126998061</v>
      </c>
      <c r="S284" s="24">
        <v>0.41666664229642619</v>
      </c>
      <c r="T284" s="24">
        <v>0.41666665583769619</v>
      </c>
      <c r="U284" s="24">
        <v>0.41666666180969786</v>
      </c>
      <c r="V284" s="24">
        <v>0.41666666446916245</v>
      </c>
      <c r="X284" s="24">
        <v>0.41666666666666663</v>
      </c>
      <c r="Y284" s="6">
        <v>0.4933438844692592</v>
      </c>
      <c r="Z284" s="6">
        <v>0.89161629519294761</v>
      </c>
      <c r="AA284" s="6">
        <v>0.96970864510931354</v>
      </c>
      <c r="AB284" s="6">
        <v>0.99053402643708488</v>
      </c>
      <c r="AC284" s="6">
        <v>0.99682725171921893</v>
      </c>
      <c r="AD284" s="6">
        <v>0.99888163947635944</v>
      </c>
      <c r="AE284" s="6">
        <v>0.99959012686683724</v>
      </c>
      <c r="AF284" s="6">
        <v>0.99984496720342164</v>
      </c>
      <c r="AG284" s="6">
        <v>0.99993979121228982</v>
      </c>
      <c r="AH284" s="6">
        <v>0.99997608288901574</v>
      </c>
      <c r="AI284" s="6">
        <v>0.99999031030536545</v>
      </c>
      <c r="AJ284" s="6">
        <v>0.99999600540719813</v>
      </c>
      <c r="AK284" s="6">
        <v>0.99999832738104399</v>
      </c>
      <c r="AL284" s="6">
        <v>0.99999928972408525</v>
      </c>
      <c r="AM284" s="6">
        <v>0.9999996944976991</v>
      </c>
      <c r="AN284" s="6">
        <v>0.99999986704795352</v>
      </c>
      <c r="AO284" s="6">
        <v>0.99999994151142291</v>
      </c>
      <c r="AP284" s="6">
        <v>0.99999997401047092</v>
      </c>
      <c r="AQ284" s="6">
        <v>0.99999998834327497</v>
      </c>
      <c r="AR284" s="6">
        <v>0.99999999472598999</v>
      </c>
    </row>
    <row r="285" spans="2:44" x14ac:dyDescent="0.25">
      <c r="B285" s="91" t="s">
        <v>523</v>
      </c>
      <c r="C285" s="41">
        <v>0.49249885892947781</v>
      </c>
      <c r="D285" s="41">
        <v>0.75742077445754885</v>
      </c>
      <c r="E285" s="41">
        <v>0.81179287783021148</v>
      </c>
      <c r="F285" s="41">
        <v>0.82653927148050343</v>
      </c>
      <c r="G285" s="41">
        <v>0.83104106226047425</v>
      </c>
      <c r="H285" s="41">
        <v>0.83252121687842962</v>
      </c>
      <c r="I285" s="41">
        <v>0.83303447272294728</v>
      </c>
      <c r="J285" s="41">
        <v>0.83321990224737685</v>
      </c>
      <c r="K285" s="41">
        <v>0.83328915157862271</v>
      </c>
      <c r="L285" s="41">
        <v>0.83331573778255219</v>
      </c>
      <c r="M285" s="41">
        <v>0.83332618858538021</v>
      </c>
      <c r="N285" s="41">
        <v>0.83333038192916964</v>
      </c>
      <c r="O285" s="41">
        <v>0.8333320952561899</v>
      </c>
      <c r="P285" s="41">
        <v>0.8333328067083029</v>
      </c>
      <c r="Q285" s="41">
        <v>0.83333310647607373</v>
      </c>
      <c r="R285" s="41">
        <v>0.83333323446762719</v>
      </c>
      <c r="S285" s="41">
        <v>0.83333328978317722</v>
      </c>
      <c r="T285" s="41">
        <v>0.83333331395812948</v>
      </c>
      <c r="U285" s="41">
        <v>0.8333333246333291</v>
      </c>
      <c r="V285" s="41">
        <v>0.83333332939285798</v>
      </c>
      <c r="X285" s="41">
        <v>0.83333333333333337</v>
      </c>
      <c r="Y285" s="64">
        <v>0.5909986307153734</v>
      </c>
      <c r="Z285" s="64">
        <v>0.90890492934905853</v>
      </c>
      <c r="AA285" s="64">
        <v>0.97415145339625375</v>
      </c>
      <c r="AB285" s="64">
        <v>0.99184712577660405</v>
      </c>
      <c r="AC285" s="64">
        <v>0.99724927471256908</v>
      </c>
      <c r="AD285" s="64">
        <v>0.99902546025411554</v>
      </c>
      <c r="AE285" s="64">
        <v>0.99964136726753672</v>
      </c>
      <c r="AF285" s="64">
        <v>0.99986388269685222</v>
      </c>
      <c r="AG285" s="64">
        <v>0.99994698189434716</v>
      </c>
      <c r="AH285" s="64">
        <v>0.99997888533906254</v>
      </c>
      <c r="AI285" s="64">
        <v>0.99999142630245619</v>
      </c>
      <c r="AJ285" s="64">
        <v>0.9999964583150035</v>
      </c>
      <c r="AK285" s="64">
        <v>0.99999851430742781</v>
      </c>
      <c r="AL285" s="64">
        <v>0.99999936804996348</v>
      </c>
      <c r="AM285" s="64">
        <v>0.99999972777128843</v>
      </c>
      <c r="AN285" s="64">
        <v>0.99999988136115259</v>
      </c>
      <c r="AO285" s="64">
        <v>0.9999999477398126</v>
      </c>
      <c r="AP285" s="64">
        <v>0.99999997674975538</v>
      </c>
      <c r="AQ285" s="64">
        <v>0.99999998955999492</v>
      </c>
      <c r="AR285" s="64">
        <v>0.99999999527142958</v>
      </c>
    </row>
    <row r="286" spans="2:44" x14ac:dyDescent="0.25">
      <c r="B286" t="s">
        <v>525</v>
      </c>
      <c r="C286" s="24">
        <v>12.003856163212193</v>
      </c>
      <c r="D286" s="24">
        <v>21.561800995626328</v>
      </c>
      <c r="E286" s="24">
        <v>23.438327930380861</v>
      </c>
      <c r="F286" s="24">
        <v>23.938999888345819</v>
      </c>
      <c r="G286" s="24">
        <v>24.090343602375583</v>
      </c>
      <c r="H286" s="24">
        <v>24.139759471326819</v>
      </c>
      <c r="I286" s="24">
        <v>24.156804099615819</v>
      </c>
      <c r="J286" s="24">
        <v>24.162935803660549</v>
      </c>
      <c r="K286" s="24">
        <v>24.16521761319872</v>
      </c>
      <c r="L286" s="24">
        <v>24.166091005192918</v>
      </c>
      <c r="M286" s="24">
        <v>24.166433429043909</v>
      </c>
      <c r="N286" s="24">
        <v>24.166570508097127</v>
      </c>
      <c r="O286" s="24">
        <v>24.166626400813882</v>
      </c>
      <c r="P286" s="24">
        <v>24.166649566936957</v>
      </c>
      <c r="Q286" s="24">
        <v>24.166659311422389</v>
      </c>
      <c r="R286" s="24">
        <v>24.166663465586545</v>
      </c>
      <c r="S286" s="24">
        <v>24.166665258383048</v>
      </c>
      <c r="T286" s="24">
        <v>24.166666040869117</v>
      </c>
      <c r="U286" s="24">
        <v>24.166666385976413</v>
      </c>
      <c r="V286" s="24">
        <v>24.166666539665957</v>
      </c>
      <c r="X286" s="24">
        <v>24.166666666666671</v>
      </c>
      <c r="Y286" s="6">
        <v>0.49671128951222859</v>
      </c>
      <c r="Z286" s="6">
        <v>0.89221245499143409</v>
      </c>
      <c r="AA286" s="6">
        <v>0.96986184539506992</v>
      </c>
      <c r="AB286" s="6">
        <v>0.99057930572465436</v>
      </c>
      <c r="AC286" s="6">
        <v>0.99684180423623081</v>
      </c>
      <c r="AD286" s="6">
        <v>0.99888659881352337</v>
      </c>
      <c r="AE286" s="6">
        <v>0.99959189377720614</v>
      </c>
      <c r="AF286" s="6">
        <v>0.9998456194618156</v>
      </c>
      <c r="AG286" s="6">
        <v>0.99994003916684338</v>
      </c>
      <c r="AH286" s="6">
        <v>0.999976179525224</v>
      </c>
      <c r="AI286" s="6">
        <v>0.99999034878802362</v>
      </c>
      <c r="AJ286" s="6">
        <v>0.99999602102470853</v>
      </c>
      <c r="AK286" s="6">
        <v>0.99999833382678116</v>
      </c>
      <c r="AL286" s="6">
        <v>0.99999929242497732</v>
      </c>
      <c r="AM286" s="6">
        <v>0.99999969564506419</v>
      </c>
      <c r="AN286" s="6">
        <v>0.99999986754151204</v>
      </c>
      <c r="AO286" s="6">
        <v>0.99999994172619489</v>
      </c>
      <c r="AP286" s="6">
        <v>0.9999999741049288</v>
      </c>
      <c r="AQ286" s="6">
        <v>0.99999998838523063</v>
      </c>
      <c r="AR286" s="6">
        <v>0.99999999474479806</v>
      </c>
    </row>
    <row r="287" spans="2:44" x14ac:dyDescent="0.25">
      <c r="B287" s="91" t="s">
        <v>527</v>
      </c>
      <c r="C287" s="41">
        <v>32.183633996224067</v>
      </c>
      <c r="D287" s="41">
        <v>50.603119937354855</v>
      </c>
      <c r="E287" s="41">
        <v>54.353099412233007</v>
      </c>
      <c r="F287" s="41">
        <v>55.367188694697745</v>
      </c>
      <c r="G287" s="41">
        <v>55.676234313173858</v>
      </c>
      <c r="H287" s="41">
        <v>55.777723024373493</v>
      </c>
      <c r="I287" s="41">
        <v>55.812882669098315</v>
      </c>
      <c r="J287" s="41">
        <v>55.82557582146233</v>
      </c>
      <c r="K287" s="41">
        <v>55.830313233417257</v>
      </c>
      <c r="L287" s="41">
        <v>55.832131077680614</v>
      </c>
      <c r="M287" s="41">
        <v>55.83284533524472</v>
      </c>
      <c r="N287" s="41">
        <v>55.833131815022654</v>
      </c>
      <c r="O287" s="41">
        <v>55.833248824444865</v>
      </c>
      <c r="P287" s="41">
        <v>55.833297396740655</v>
      </c>
      <c r="Q287" s="41">
        <v>55.833317856617036</v>
      </c>
      <c r="R287" s="41">
        <v>55.833326590054369</v>
      </c>
      <c r="S287" s="41">
        <v>55.83333036356963</v>
      </c>
      <c r="T287" s="41">
        <v>55.833332012367308</v>
      </c>
      <c r="U287" s="41">
        <v>55.833332740293727</v>
      </c>
      <c r="V287" s="41">
        <v>55.833333064776163</v>
      </c>
      <c r="X287" s="41">
        <v>55.833333333333343</v>
      </c>
      <c r="Y287" s="64">
        <v>0.57642329545475934</v>
      </c>
      <c r="Z287" s="64">
        <v>0.90632453619143005</v>
      </c>
      <c r="AA287" s="64">
        <v>0.97348834768178505</v>
      </c>
      <c r="AB287" s="64">
        <v>0.9916511408005565</v>
      </c>
      <c r="AC287" s="64">
        <v>0.99718628620609873</v>
      </c>
      <c r="AD287" s="64">
        <v>0.99900399446639077</v>
      </c>
      <c r="AE287" s="64">
        <v>0.99963371944653678</v>
      </c>
      <c r="AF287" s="64">
        <v>0.99986105948887738</v>
      </c>
      <c r="AG287" s="64">
        <v>0.99994590865821942</v>
      </c>
      <c r="AH287" s="64">
        <v>0.99997846706293625</v>
      </c>
      <c r="AI287" s="64">
        <v>0.99999125973572611</v>
      </c>
      <c r="AJ287" s="64">
        <v>0.99999639071682345</v>
      </c>
      <c r="AK287" s="64">
        <v>0.99999848640796762</v>
      </c>
      <c r="AL287" s="64">
        <v>0.99999935635953396</v>
      </c>
      <c r="AM287" s="64">
        <v>0.99999972280508109</v>
      </c>
      <c r="AN287" s="64">
        <v>0.99999987922485423</v>
      </c>
      <c r="AO287" s="64">
        <v>0.9999999468102021</v>
      </c>
      <c r="AP287" s="64">
        <v>0.99999997634090687</v>
      </c>
      <c r="AQ287" s="64">
        <v>0.99999998937839496</v>
      </c>
      <c r="AR287" s="64">
        <v>0.9999999951900207</v>
      </c>
    </row>
    <row r="288" spans="2:44" x14ac:dyDescent="0.25">
      <c r="B288" t="s">
        <v>529</v>
      </c>
      <c r="C288" s="24">
        <v>38.539091993156383</v>
      </c>
      <c r="D288" s="24">
        <v>59.43592000222246</v>
      </c>
      <c r="E288" s="24">
        <v>63.720187399312948</v>
      </c>
      <c r="F288" s="24">
        <v>64.881691437045149</v>
      </c>
      <c r="G288" s="24">
        <v>65.236195858705557</v>
      </c>
      <c r="H288" s="24">
        <v>65.352735748984557</v>
      </c>
      <c r="I288" s="24">
        <v>65.393142058250504</v>
      </c>
      <c r="J288" s="24">
        <v>65.407738682052312</v>
      </c>
      <c r="K288" s="24">
        <v>65.413189410569331</v>
      </c>
      <c r="L288" s="24">
        <v>65.415281912867812</v>
      </c>
      <c r="M288" s="24">
        <v>65.416104408956002</v>
      </c>
      <c r="N288" s="24">
        <v>65.416434415305076</v>
      </c>
      <c r="O288" s="24">
        <v>65.416569243952949</v>
      </c>
      <c r="P288" s="24">
        <v>65.416625228694457</v>
      </c>
      <c r="Q288" s="24">
        <v>65.416648816779826</v>
      </c>
      <c r="R288" s="24">
        <v>65.416658887817263</v>
      </c>
      <c r="S288" s="24">
        <v>65.416663240193941</v>
      </c>
      <c r="T288" s="24">
        <v>65.416665142289077</v>
      </c>
      <c r="U288" s="24">
        <v>65.416665982195454</v>
      </c>
      <c r="V288" s="24">
        <v>65.416666356657572</v>
      </c>
      <c r="X288" s="24">
        <v>65.416666666666686</v>
      </c>
      <c r="Y288" s="6">
        <v>0.58913261645589354</v>
      </c>
      <c r="Z288" s="6">
        <v>0.90857457328238134</v>
      </c>
      <c r="AA288" s="6">
        <v>0.97406655897038874</v>
      </c>
      <c r="AB288" s="6">
        <v>0.99182203470642238</v>
      </c>
      <c r="AC288" s="6">
        <v>0.99724121057893811</v>
      </c>
      <c r="AD288" s="6">
        <v>0.99902271208638782</v>
      </c>
      <c r="AE288" s="6">
        <v>0.99964038815159972</v>
      </c>
      <c r="AF288" s="6">
        <v>0.99986352125430256</v>
      </c>
      <c r="AG288" s="6">
        <v>0.99994684449277926</v>
      </c>
      <c r="AH288" s="6">
        <v>0.99997883178906177</v>
      </c>
      <c r="AI288" s="6">
        <v>0.99999140497767103</v>
      </c>
      <c r="AJ288" s="6">
        <v>0.99999644966071422</v>
      </c>
      <c r="AK288" s="6">
        <v>0.99999851073558621</v>
      </c>
      <c r="AL288" s="6">
        <v>0.9999993665532908</v>
      </c>
      <c r="AM288" s="6">
        <v>0.99999972713548746</v>
      </c>
      <c r="AN288" s="6">
        <v>0.99999988108765214</v>
      </c>
      <c r="AO288" s="6">
        <v>0.9999999476207988</v>
      </c>
      <c r="AP288" s="6">
        <v>0.99999997669741236</v>
      </c>
      <c r="AQ288" s="6">
        <v>0.99999998953674551</v>
      </c>
      <c r="AR288" s="6">
        <v>0.99999999526100714</v>
      </c>
    </row>
    <row r="289" spans="2:44" x14ac:dyDescent="0.25">
      <c r="B289" s="91" t="s">
        <v>531</v>
      </c>
      <c r="C289" s="41">
        <v>39.399908714358233</v>
      </c>
      <c r="D289" s="41">
        <v>60.593661956603924</v>
      </c>
      <c r="E289" s="41">
        <v>64.943430226416936</v>
      </c>
      <c r="F289" s="41">
        <v>66.123141718440294</v>
      </c>
      <c r="G289" s="41">
        <v>66.483284980837951</v>
      </c>
      <c r="H289" s="41">
        <v>66.601697350274392</v>
      </c>
      <c r="I289" s="41">
        <v>66.6427578178358</v>
      </c>
      <c r="J289" s="41">
        <v>66.657592179790171</v>
      </c>
      <c r="K289" s="41">
        <v>66.663132126289838</v>
      </c>
      <c r="L289" s="41">
        <v>66.665259022604189</v>
      </c>
      <c r="M289" s="41">
        <v>66.666095086830438</v>
      </c>
      <c r="N289" s="41">
        <v>66.666430554333587</v>
      </c>
      <c r="O289" s="41">
        <v>66.666567620495215</v>
      </c>
      <c r="P289" s="41">
        <v>66.666624536664258</v>
      </c>
      <c r="Q289" s="41">
        <v>66.666648518085921</v>
      </c>
      <c r="R289" s="41">
        <v>66.66665875741019</v>
      </c>
      <c r="S289" s="41">
        <v>66.666663182654176</v>
      </c>
      <c r="T289" s="41">
        <v>66.666665116650378</v>
      </c>
      <c r="U289" s="41">
        <v>66.666665970666344</v>
      </c>
      <c r="V289" s="41">
        <v>66.66666635142866</v>
      </c>
      <c r="X289" s="41">
        <v>66.666666666666686</v>
      </c>
      <c r="Y289" s="64">
        <v>0.59099863071537329</v>
      </c>
      <c r="Z289" s="64">
        <v>0.90890492934905864</v>
      </c>
      <c r="AA289" s="64">
        <v>0.97415145339625375</v>
      </c>
      <c r="AB289" s="64">
        <v>0.99184712577660417</v>
      </c>
      <c r="AC289" s="64">
        <v>0.99724927471256897</v>
      </c>
      <c r="AD289" s="64">
        <v>0.99902546025411565</v>
      </c>
      <c r="AE289" s="64">
        <v>0.99964136726753672</v>
      </c>
      <c r="AF289" s="64">
        <v>0.99986388269685234</v>
      </c>
      <c r="AG289" s="64">
        <v>0.99994698189434728</v>
      </c>
      <c r="AH289" s="64">
        <v>0.99997888533906254</v>
      </c>
      <c r="AI289" s="64">
        <v>0.9999914263024563</v>
      </c>
      <c r="AJ289" s="64">
        <v>0.9999964583150035</v>
      </c>
      <c r="AK289" s="64">
        <v>0.99999851430742792</v>
      </c>
      <c r="AL289" s="64">
        <v>0.99999936804996359</v>
      </c>
      <c r="AM289" s="64">
        <v>0.99999972777128854</v>
      </c>
      <c r="AN289" s="64">
        <v>0.99999988136115259</v>
      </c>
      <c r="AO289" s="64">
        <v>0.99999994773981238</v>
      </c>
      <c r="AP289" s="64">
        <v>0.99999997674975538</v>
      </c>
      <c r="AQ289" s="64">
        <v>0.99999998955999492</v>
      </c>
      <c r="AR289" s="64">
        <v>0.99999999527142958</v>
      </c>
    </row>
    <row r="290" spans="2:44" x14ac:dyDescent="0.25">
      <c r="B290" t="s">
        <v>533</v>
      </c>
      <c r="C290" s="24">
        <v>45.155587366499581</v>
      </c>
      <c r="D290" s="24">
        <v>70.995852067188295</v>
      </c>
      <c r="E290" s="24">
        <v>76.256697752692247</v>
      </c>
      <c r="F290" s="24">
        <v>77.67937202687294</v>
      </c>
      <c r="G290" s="24">
        <v>78.112936250895487</v>
      </c>
      <c r="H290" s="24">
        <v>78.255316477498567</v>
      </c>
      <c r="I290" s="24">
        <v>78.304642631282221</v>
      </c>
      <c r="J290" s="24">
        <v>78.322450130496733</v>
      </c>
      <c r="K290" s="24">
        <v>78.329096357099857</v>
      </c>
      <c r="L290" s="24">
        <v>78.33164665630936</v>
      </c>
      <c r="M290" s="24">
        <v>78.332648707059676</v>
      </c>
      <c r="N290" s="24">
        <v>78.333050617417541</v>
      </c>
      <c r="O290" s="24">
        <v>78.333214773274037</v>
      </c>
      <c r="P290" s="24">
        <v>78.333282916778558</v>
      </c>
      <c r="Q290" s="24">
        <v>78.333311620559058</v>
      </c>
      <c r="R290" s="24">
        <v>78.333323872969629</v>
      </c>
      <c r="S290" s="24">
        <v>78.333329166954101</v>
      </c>
      <c r="T290" s="24">
        <v>78.333331480105855</v>
      </c>
      <c r="U290" s="24">
        <v>78.333332501337864</v>
      </c>
      <c r="V290" s="24">
        <v>78.333332956565187</v>
      </c>
      <c r="X290" s="24">
        <v>78.333333333333343</v>
      </c>
      <c r="Y290" s="6">
        <v>0.57645430680637755</v>
      </c>
      <c r="Z290" s="6">
        <v>0.90633002638963767</v>
      </c>
      <c r="AA290" s="6">
        <v>0.9734897585450073</v>
      </c>
      <c r="AB290" s="6">
        <v>0.99165155778986724</v>
      </c>
      <c r="AC290" s="6">
        <v>0.99718642022419757</v>
      </c>
      <c r="AD290" s="6">
        <v>0.99900404013827948</v>
      </c>
      <c r="AE290" s="6">
        <v>0.99963373571849634</v>
      </c>
      <c r="AF290" s="6">
        <v>0.99986106549570286</v>
      </c>
      <c r="AG290" s="6">
        <v>0.99994591094170016</v>
      </c>
      <c r="AH290" s="6">
        <v>0.99997846795288536</v>
      </c>
      <c r="AI290" s="6">
        <v>0.9999912600901234</v>
      </c>
      <c r="AJ290" s="6">
        <v>0.99999639086064929</v>
      </c>
      <c r="AK290" s="6">
        <v>0.99999848646732803</v>
      </c>
      <c r="AL290" s="6">
        <v>0.99999935638440696</v>
      </c>
      <c r="AM290" s="6">
        <v>0.99999972281564742</v>
      </c>
      <c r="AN290" s="6">
        <v>0.99999987922939937</v>
      </c>
      <c r="AO290" s="6">
        <v>0.99999994681217985</v>
      </c>
      <c r="AP290" s="6">
        <v>0.99999997634177673</v>
      </c>
      <c r="AQ290" s="6">
        <v>0.9999999893787811</v>
      </c>
      <c r="AR290" s="6">
        <v>0.99999999519019378</v>
      </c>
    </row>
    <row r="291" spans="2:44" x14ac:dyDescent="0.25">
      <c r="B291" s="91" t="s">
        <v>535</v>
      </c>
      <c r="C291" s="41">
        <v>55.245476283005516</v>
      </c>
      <c r="D291" s="41">
        <v>85.516511538052555</v>
      </c>
      <c r="E291" s="41">
        <v>91.714083493618318</v>
      </c>
      <c r="F291" s="41">
        <v>93.393466430048903</v>
      </c>
      <c r="G291" s="41">
        <v>93.905881606294614</v>
      </c>
      <c r="H291" s="41">
        <v>94.074298254021897</v>
      </c>
      <c r="I291" s="41">
        <v>94.132681916023458</v>
      </c>
      <c r="J291" s="41">
        <v>94.153770139397622</v>
      </c>
      <c r="K291" s="41">
        <v>94.161644167209133</v>
      </c>
      <c r="L291" s="41">
        <v>94.164666692553197</v>
      </c>
      <c r="M291" s="41">
        <v>94.165854660160079</v>
      </c>
      <c r="N291" s="41">
        <v>94.166331270880306</v>
      </c>
      <c r="O291" s="41">
        <v>94.166525985089521</v>
      </c>
      <c r="P291" s="41">
        <v>94.166606831680411</v>
      </c>
      <c r="Q291" s="41">
        <v>94.166640893156369</v>
      </c>
      <c r="R291" s="41">
        <v>94.166655435203552</v>
      </c>
      <c r="S291" s="41">
        <v>94.166661719547392</v>
      </c>
      <c r="T291" s="41">
        <v>94.16666446585495</v>
      </c>
      <c r="U291" s="41">
        <v>94.166665678496514</v>
      </c>
      <c r="V291" s="41">
        <v>94.166666219120287</v>
      </c>
      <c r="X291" s="41">
        <v>94.166666666666657</v>
      </c>
      <c r="Y291" s="64">
        <v>0.58667762424430647</v>
      </c>
      <c r="Z291" s="64">
        <v>0.90813994553684141</v>
      </c>
      <c r="AA291" s="64">
        <v>0.9739548689587787</v>
      </c>
      <c r="AB291" s="64">
        <v>0.99178902403591762</v>
      </c>
      <c r="AC291" s="64">
        <v>0.99723060112879247</v>
      </c>
      <c r="AD291" s="64">
        <v>0.99901909650288756</v>
      </c>
      <c r="AE291" s="64">
        <v>0.99963909999316958</v>
      </c>
      <c r="AF291" s="64">
        <v>0.99986304572811646</v>
      </c>
      <c r="AG291" s="64">
        <v>0.99994666372257501</v>
      </c>
      <c r="AH291" s="64">
        <v>0.99997876133684827</v>
      </c>
      <c r="AI291" s="64">
        <v>0.99999137692205409</v>
      </c>
      <c r="AJ291" s="64">
        <v>0.9999964382748352</v>
      </c>
      <c r="AK291" s="64">
        <v>0.99999850603634899</v>
      </c>
      <c r="AL291" s="64">
        <v>0.9999993645842169</v>
      </c>
      <c r="AM291" s="64">
        <v>0.9999997262990058</v>
      </c>
      <c r="AN291" s="64">
        <v>0.99999988072782542</v>
      </c>
      <c r="AO291" s="64">
        <v>0.99999994746422016</v>
      </c>
      <c r="AP291" s="64">
        <v>0.99999997662854823</v>
      </c>
      <c r="AQ291" s="64">
        <v>0.99999998950615776</v>
      </c>
      <c r="AR291" s="64">
        <v>0.99999999524729521</v>
      </c>
    </row>
    <row r="292" spans="2:44" x14ac:dyDescent="0.25">
      <c r="B292" t="s">
        <v>537</v>
      </c>
      <c r="C292" s="24">
        <v>58.525985257402766</v>
      </c>
      <c r="D292" s="24">
        <v>90.118664965318217</v>
      </c>
      <c r="E292" s="24">
        <v>96.599650121556067</v>
      </c>
      <c r="F292" s="24">
        <v>98.357079056730328</v>
      </c>
      <c r="G292" s="24">
        <v>98.893534723168628</v>
      </c>
      <c r="H292" s="24">
        <v>99.069904957885001</v>
      </c>
      <c r="I292" s="24">
        <v>99.131059553696815</v>
      </c>
      <c r="J292" s="24">
        <v>99.153152604526653</v>
      </c>
      <c r="K292" s="24">
        <v>99.161403045621071</v>
      </c>
      <c r="L292" s="24">
        <v>99.164570460748664</v>
      </c>
      <c r="M292" s="24">
        <v>99.165815511662657</v>
      </c>
      <c r="N292" s="24">
        <v>99.166315072148009</v>
      </c>
      <c r="O292" s="24">
        <v>99.166519179714598</v>
      </c>
      <c r="P292" s="24">
        <v>99.166603933016489</v>
      </c>
      <c r="Q292" s="24">
        <v>99.166639642924792</v>
      </c>
      <c r="R292" s="24">
        <v>99.166654889719979</v>
      </c>
      <c r="S292" s="24">
        <v>99.166661479007757</v>
      </c>
      <c r="T292" s="24">
        <v>99.166664358734678</v>
      </c>
      <c r="U292" s="24">
        <v>99.166665630352227</v>
      </c>
      <c r="V292" s="24">
        <v>99.166666197295569</v>
      </c>
      <c r="X292" s="24">
        <v>99.166666666666657</v>
      </c>
      <c r="Y292" s="6">
        <v>0.59017800259565822</v>
      </c>
      <c r="Z292" s="6">
        <v>0.90875964670909137</v>
      </c>
      <c r="AA292" s="6">
        <v>0.97411411887283439</v>
      </c>
      <c r="AB292" s="6">
        <v>0.99183609132837314</v>
      </c>
      <c r="AC292" s="6">
        <v>0.99724572830086022</v>
      </c>
      <c r="AD292" s="6">
        <v>0.99902425167615139</v>
      </c>
      <c r="AE292" s="6">
        <v>0.99964093667593434</v>
      </c>
      <c r="AF292" s="6">
        <v>0.99986372374312604</v>
      </c>
      <c r="AG292" s="6">
        <v>0.99994692146844788</v>
      </c>
      <c r="AH292" s="6">
        <v>0.99997886178906226</v>
      </c>
      <c r="AI292" s="6">
        <v>0.99999141692432947</v>
      </c>
      <c r="AJ292" s="6">
        <v>0.99999645450905561</v>
      </c>
      <c r="AK292" s="6">
        <v>0.99999851273661788</v>
      </c>
      <c r="AL292" s="6">
        <v>0.99999936739176298</v>
      </c>
      <c r="AM292" s="6">
        <v>0.99999972749167865</v>
      </c>
      <c r="AN292" s="6">
        <v>0.9999998812408738</v>
      </c>
      <c r="AO292" s="6">
        <v>0.99999994768747325</v>
      </c>
      <c r="AP292" s="6">
        <v>0.99999997672673635</v>
      </c>
      <c r="AQ292" s="6">
        <v>0.99999998954977043</v>
      </c>
      <c r="AR292" s="6">
        <v>0.99999999526684613</v>
      </c>
    </row>
    <row r="293" spans="2:44" x14ac:dyDescent="0.25">
      <c r="B293" s="91" t="s">
        <v>539</v>
      </c>
      <c r="C293" s="41">
        <v>59.099863071537328</v>
      </c>
      <c r="D293" s="41">
        <v>90.890492934905851</v>
      </c>
      <c r="E293" s="41">
        <v>97.415145339625354</v>
      </c>
      <c r="F293" s="41">
        <v>99.184712577660406</v>
      </c>
      <c r="G293" s="41">
        <v>99.724927471256876</v>
      </c>
      <c r="H293" s="41">
        <v>99.902546025411539</v>
      </c>
      <c r="I293" s="41">
        <v>99.964136726753651</v>
      </c>
      <c r="J293" s="41">
        <v>99.986388269685207</v>
      </c>
      <c r="K293" s="41">
        <v>99.994698189434715</v>
      </c>
      <c r="L293" s="41">
        <v>99.997888533906249</v>
      </c>
      <c r="M293" s="41">
        <v>99.999142630245615</v>
      </c>
      <c r="N293" s="41">
        <v>99.999645831500331</v>
      </c>
      <c r="O293" s="41">
        <v>99.99985143074278</v>
      </c>
      <c r="P293" s="41">
        <v>99.999936804996338</v>
      </c>
      <c r="Q293" s="41">
        <v>99.999972777128832</v>
      </c>
      <c r="R293" s="41">
        <v>99.999988136115249</v>
      </c>
      <c r="S293" s="41">
        <v>99.999994773981243</v>
      </c>
      <c r="T293" s="41">
        <v>99.999997674975532</v>
      </c>
      <c r="U293" s="41">
        <v>99.999998955999473</v>
      </c>
      <c r="V293" s="41">
        <v>99.999999527142933</v>
      </c>
      <c r="X293" s="41">
        <v>99.999999999999986</v>
      </c>
      <c r="Y293" s="64">
        <v>0.5909986307153734</v>
      </c>
      <c r="Z293" s="64">
        <v>0.90890492934905864</v>
      </c>
      <c r="AA293" s="64">
        <v>0.97415145339625364</v>
      </c>
      <c r="AB293" s="64">
        <v>0.99184712577660417</v>
      </c>
      <c r="AC293" s="64">
        <v>0.99724927471256886</v>
      </c>
      <c r="AD293" s="64">
        <v>0.99902546025411554</v>
      </c>
      <c r="AE293" s="64">
        <v>0.99964136726753661</v>
      </c>
      <c r="AF293" s="64">
        <v>0.99986388269685222</v>
      </c>
      <c r="AG293" s="64">
        <v>0.99994698189434728</v>
      </c>
      <c r="AH293" s="64">
        <v>0.99997888533906265</v>
      </c>
      <c r="AI293" s="64">
        <v>0.9999914263024563</v>
      </c>
      <c r="AJ293" s="64">
        <v>0.9999964583150035</v>
      </c>
      <c r="AK293" s="64">
        <v>0.99999851430742792</v>
      </c>
      <c r="AL293" s="64">
        <v>0.99999936804996348</v>
      </c>
      <c r="AM293" s="64">
        <v>0.99999972777128843</v>
      </c>
      <c r="AN293" s="64">
        <v>0.99999988136115259</v>
      </c>
      <c r="AO293" s="64">
        <v>0.9999999477398126</v>
      </c>
      <c r="AP293" s="64">
        <v>0.99999997674975549</v>
      </c>
      <c r="AQ293" s="64">
        <v>0.99999998955999492</v>
      </c>
      <c r="AR293" s="64">
        <v>0.99999999527142946</v>
      </c>
    </row>
    <row r="294" spans="2:44" x14ac:dyDescent="0.25">
      <c r="B294" t="s">
        <v>541</v>
      </c>
      <c r="C294" s="24">
        <v>67.733381049749369</v>
      </c>
      <c r="D294" s="24">
        <v>106.49377810078244</v>
      </c>
      <c r="E294" s="24">
        <v>114.38504662903837</v>
      </c>
      <c r="F294" s="24">
        <v>116.5190580403094</v>
      </c>
      <c r="G294" s="24">
        <v>117.16940437634322</v>
      </c>
      <c r="H294" s="24">
        <v>117.38297471624784</v>
      </c>
      <c r="I294" s="24">
        <v>117.45696394692332</v>
      </c>
      <c r="J294" s="24">
        <v>117.48367519574508</v>
      </c>
      <c r="K294" s="24">
        <v>117.49364453564979</v>
      </c>
      <c r="L294" s="24">
        <v>117.49746998446403</v>
      </c>
      <c r="M294" s="24">
        <v>117.49897306058952</v>
      </c>
      <c r="N294" s="24">
        <v>117.49957592612631</v>
      </c>
      <c r="O294" s="24">
        <v>117.49982215991105</v>
      </c>
      <c r="P294" s="24">
        <v>117.49992437516784</v>
      </c>
      <c r="Q294" s="24">
        <v>117.49996743083858</v>
      </c>
      <c r="R294" s="24">
        <v>117.49998580945444</v>
      </c>
      <c r="S294" s="24">
        <v>117.49999375043114</v>
      </c>
      <c r="T294" s="24">
        <v>117.49999722015879</v>
      </c>
      <c r="U294" s="24">
        <v>117.4999987520068</v>
      </c>
      <c r="V294" s="24">
        <v>117.49999943484778</v>
      </c>
      <c r="X294" s="24">
        <v>117.5</v>
      </c>
      <c r="Y294" s="6">
        <v>0.57645430680637766</v>
      </c>
      <c r="Z294" s="6">
        <v>0.90633002638963778</v>
      </c>
      <c r="AA294" s="6">
        <v>0.97348975854500741</v>
      </c>
      <c r="AB294" s="6">
        <v>0.99165155778986724</v>
      </c>
      <c r="AC294" s="6">
        <v>0.99718642022419768</v>
      </c>
      <c r="AD294" s="6">
        <v>0.99900404013827948</v>
      </c>
      <c r="AE294" s="6">
        <v>0.99963373571849634</v>
      </c>
      <c r="AF294" s="6">
        <v>0.99986106549570275</v>
      </c>
      <c r="AG294" s="6">
        <v>0.99994591094170038</v>
      </c>
      <c r="AH294" s="6">
        <v>0.99997846795288536</v>
      </c>
      <c r="AI294" s="6">
        <v>0.99999126009012362</v>
      </c>
      <c r="AJ294" s="6">
        <v>0.99999639086064951</v>
      </c>
      <c r="AK294" s="6">
        <v>0.99999848646732803</v>
      </c>
      <c r="AL294" s="6">
        <v>0.99999935638440707</v>
      </c>
      <c r="AM294" s="6">
        <v>0.99999972281564753</v>
      </c>
      <c r="AN294" s="6">
        <v>0.99999987922939948</v>
      </c>
      <c r="AO294" s="6">
        <v>0.99999994681217996</v>
      </c>
      <c r="AP294" s="6">
        <v>0.99999997634177695</v>
      </c>
      <c r="AQ294" s="6">
        <v>0.99999998937878132</v>
      </c>
      <c r="AR294" s="6">
        <v>0.99999999519019389</v>
      </c>
    </row>
    <row r="295" spans="2:44" x14ac:dyDescent="0.25">
      <c r="B295" s="91" t="s">
        <v>543</v>
      </c>
      <c r="C295" s="41">
        <v>82.868214424508267</v>
      </c>
      <c r="D295" s="41">
        <v>128.27476730707883</v>
      </c>
      <c r="E295" s="41">
        <v>137.57112524042748</v>
      </c>
      <c r="F295" s="41">
        <v>140.09019964507334</v>
      </c>
      <c r="G295" s="41">
        <v>140.85882240944193</v>
      </c>
      <c r="H295" s="41">
        <v>141.11144738103283</v>
      </c>
      <c r="I295" s="41">
        <v>141.19902287403519</v>
      </c>
      <c r="J295" s="41">
        <v>141.23065520909643</v>
      </c>
      <c r="K295" s="41">
        <v>141.24246625081369</v>
      </c>
      <c r="L295" s="41">
        <v>141.24700003882978</v>
      </c>
      <c r="M295" s="41">
        <v>141.2487819902401</v>
      </c>
      <c r="N295" s="41">
        <v>141.24949690632045</v>
      </c>
      <c r="O295" s="41">
        <v>141.2497889776343</v>
      </c>
      <c r="P295" s="41">
        <v>141.2499102475206</v>
      </c>
      <c r="Q295" s="41">
        <v>141.24996133973457</v>
      </c>
      <c r="R295" s="41">
        <v>141.2499831528053</v>
      </c>
      <c r="S295" s="41">
        <v>141.24999257932109</v>
      </c>
      <c r="T295" s="41">
        <v>141.24999669878241</v>
      </c>
      <c r="U295" s="41">
        <v>141.24999851774479</v>
      </c>
      <c r="V295" s="41">
        <v>141.24999932868042</v>
      </c>
      <c r="X295" s="41">
        <v>141.25</v>
      </c>
      <c r="Y295" s="64">
        <v>0.58667762424430636</v>
      </c>
      <c r="Z295" s="64">
        <v>0.9081399455368413</v>
      </c>
      <c r="AA295" s="64">
        <v>0.97395486895877859</v>
      </c>
      <c r="AB295" s="64">
        <v>0.99178902403591751</v>
      </c>
      <c r="AC295" s="64">
        <v>0.99723060112879236</v>
      </c>
      <c r="AD295" s="64">
        <v>0.99901909650288734</v>
      </c>
      <c r="AE295" s="64">
        <v>0.99963909999316947</v>
      </c>
      <c r="AF295" s="64">
        <v>0.99986304572811624</v>
      </c>
      <c r="AG295" s="64">
        <v>0.99994666372257479</v>
      </c>
      <c r="AH295" s="64">
        <v>0.99997876133684804</v>
      </c>
      <c r="AI295" s="64">
        <v>0.99999137692205387</v>
      </c>
      <c r="AJ295" s="64">
        <v>0.99999643827483498</v>
      </c>
      <c r="AK295" s="64">
        <v>0.99999850603634899</v>
      </c>
      <c r="AL295" s="64">
        <v>0.99999936458421668</v>
      </c>
      <c r="AM295" s="64">
        <v>0.9999997262990058</v>
      </c>
      <c r="AN295" s="64">
        <v>0.99999988072782509</v>
      </c>
      <c r="AO295" s="64">
        <v>0.99999994746422005</v>
      </c>
      <c r="AP295" s="64">
        <v>0.999999976628548</v>
      </c>
      <c r="AQ295" s="64">
        <v>0.99999998950615776</v>
      </c>
      <c r="AR295" s="64">
        <v>0.99999999524729499</v>
      </c>
    </row>
    <row r="296" spans="2:44" x14ac:dyDescent="0.25">
      <c r="B296" t="s">
        <v>545</v>
      </c>
      <c r="C296" s="24">
        <v>87.788977886104149</v>
      </c>
      <c r="D296" s="24">
        <v>135.17799744797733</v>
      </c>
      <c r="E296" s="24">
        <v>144.89947518233407</v>
      </c>
      <c r="F296" s="24">
        <v>147.53561858509548</v>
      </c>
      <c r="G296" s="24">
        <v>148.34030208475295</v>
      </c>
      <c r="H296" s="24">
        <v>148.60485743682747</v>
      </c>
      <c r="I296" s="24">
        <v>148.69658933054521</v>
      </c>
      <c r="J296" s="24">
        <v>148.72972890678997</v>
      </c>
      <c r="K296" s="24">
        <v>148.74210456843159</v>
      </c>
      <c r="L296" s="24">
        <v>148.74685569112302</v>
      </c>
      <c r="M296" s="24">
        <v>148.748723267494</v>
      </c>
      <c r="N296" s="24">
        <v>148.74947260822202</v>
      </c>
      <c r="O296" s="24">
        <v>148.74977876957192</v>
      </c>
      <c r="P296" s="24">
        <v>148.74990589952472</v>
      </c>
      <c r="Q296" s="24">
        <v>148.74995946438719</v>
      </c>
      <c r="R296" s="24">
        <v>148.74998233457995</v>
      </c>
      <c r="S296" s="24">
        <v>148.74999221851164</v>
      </c>
      <c r="T296" s="24">
        <v>148.74999653810201</v>
      </c>
      <c r="U296" s="24">
        <v>148.74999844552832</v>
      </c>
      <c r="V296" s="24">
        <v>148.74999929594335</v>
      </c>
      <c r="X296" s="24">
        <v>148.75</v>
      </c>
      <c r="Y296" s="6">
        <v>0.59017800259565811</v>
      </c>
      <c r="Z296" s="6">
        <v>0.90875964670909126</v>
      </c>
      <c r="AA296" s="6">
        <v>0.97411411887283406</v>
      </c>
      <c r="AB296" s="6">
        <v>0.99183609132837292</v>
      </c>
      <c r="AC296" s="6">
        <v>0.99724572830086011</v>
      </c>
      <c r="AD296" s="6">
        <v>0.99902425167615105</v>
      </c>
      <c r="AE296" s="6">
        <v>0.99964093667593412</v>
      </c>
      <c r="AF296" s="6">
        <v>0.99986372374312582</v>
      </c>
      <c r="AG296" s="6">
        <v>0.99994692146844766</v>
      </c>
      <c r="AH296" s="6">
        <v>0.99997886178906226</v>
      </c>
      <c r="AI296" s="6">
        <v>0.99999141692432947</v>
      </c>
      <c r="AJ296" s="6">
        <v>0.99999645450905561</v>
      </c>
      <c r="AK296" s="6">
        <v>0.99999851273661788</v>
      </c>
      <c r="AL296" s="6">
        <v>0.99999936739176287</v>
      </c>
      <c r="AM296" s="6">
        <v>0.99999972749167854</v>
      </c>
      <c r="AN296" s="6">
        <v>0.99999988124087369</v>
      </c>
      <c r="AO296" s="6">
        <v>0.99999994768747313</v>
      </c>
      <c r="AP296" s="6">
        <v>0.99999997672673624</v>
      </c>
      <c r="AQ296" s="6">
        <v>0.99999998954977021</v>
      </c>
      <c r="AR296" s="6">
        <v>0.99999999526684613</v>
      </c>
    </row>
    <row r="297" spans="2:44" x14ac:dyDescent="0.25">
      <c r="B297" s="91" t="s">
        <v>547</v>
      </c>
      <c r="C297" s="41">
        <v>88.649794607306006</v>
      </c>
      <c r="D297" s="41">
        <v>136.33573940235877</v>
      </c>
      <c r="E297" s="41">
        <v>146.12271800943807</v>
      </c>
      <c r="F297" s="41">
        <v>148.77706886649062</v>
      </c>
      <c r="G297" s="41">
        <v>149.58739120688534</v>
      </c>
      <c r="H297" s="41">
        <v>149.85381903811734</v>
      </c>
      <c r="I297" s="41">
        <v>149.94620509013052</v>
      </c>
      <c r="J297" s="41">
        <v>149.97958240452783</v>
      </c>
      <c r="K297" s="41">
        <v>149.99204728415211</v>
      </c>
      <c r="L297" s="41">
        <v>149.99683280085938</v>
      </c>
      <c r="M297" s="41">
        <v>149.99871394536842</v>
      </c>
      <c r="N297" s="41">
        <v>149.99946874725052</v>
      </c>
      <c r="O297" s="41">
        <v>149.99977714611418</v>
      </c>
      <c r="P297" s="41">
        <v>149.99990520749452</v>
      </c>
      <c r="Q297" s="41">
        <v>149.99995916569327</v>
      </c>
      <c r="R297" s="41">
        <v>149.99998220417291</v>
      </c>
      <c r="S297" s="41">
        <v>149.99999216097186</v>
      </c>
      <c r="T297" s="41">
        <v>149.99999651246333</v>
      </c>
      <c r="U297" s="41">
        <v>149.99999843399922</v>
      </c>
      <c r="V297" s="41">
        <v>149.99999929071444</v>
      </c>
      <c r="X297" s="41">
        <v>150</v>
      </c>
      <c r="Y297" s="64">
        <v>0.5909986307153734</v>
      </c>
      <c r="Z297" s="64">
        <v>0.90890492934905842</v>
      </c>
      <c r="AA297" s="64">
        <v>0.97415145339625386</v>
      </c>
      <c r="AB297" s="64">
        <v>0.99184712577660417</v>
      </c>
      <c r="AC297" s="64">
        <v>0.99724927471256897</v>
      </c>
      <c r="AD297" s="64">
        <v>0.99902546025411554</v>
      </c>
      <c r="AE297" s="64">
        <v>0.99964136726753683</v>
      </c>
      <c r="AF297" s="64">
        <v>0.99986388269685222</v>
      </c>
      <c r="AG297" s="64">
        <v>0.99994698189434739</v>
      </c>
      <c r="AH297" s="64">
        <v>0.99997888533906254</v>
      </c>
      <c r="AI297" s="64">
        <v>0.99999142630245619</v>
      </c>
      <c r="AJ297" s="64">
        <v>0.9999964583150035</v>
      </c>
      <c r="AK297" s="64">
        <v>0.99999851430742792</v>
      </c>
      <c r="AL297" s="64">
        <v>0.99999936804996348</v>
      </c>
      <c r="AM297" s="64">
        <v>0.99999972777128843</v>
      </c>
      <c r="AN297" s="64">
        <v>0.9999998813611527</v>
      </c>
      <c r="AO297" s="64">
        <v>0.99999994773981238</v>
      </c>
      <c r="AP297" s="64">
        <v>0.99999997674975549</v>
      </c>
      <c r="AQ297" s="64">
        <v>0.99999998955999481</v>
      </c>
      <c r="AR297" s="64">
        <v>0.99999999527142958</v>
      </c>
    </row>
    <row r="298" spans="2:44" x14ac:dyDescent="0.25">
      <c r="B298" t="s">
        <v>549</v>
      </c>
      <c r="C298" s="24">
        <v>101.60007157462407</v>
      </c>
      <c r="D298" s="24">
        <v>159.74066715117365</v>
      </c>
      <c r="E298" s="24">
        <v>171.57756994355756</v>
      </c>
      <c r="F298" s="24">
        <v>174.7785870604641</v>
      </c>
      <c r="G298" s="24">
        <v>175.75410656451487</v>
      </c>
      <c r="H298" s="24">
        <v>176.07446207437178</v>
      </c>
      <c r="I298" s="24">
        <v>176.18544592038501</v>
      </c>
      <c r="J298" s="24">
        <v>176.22551279361764</v>
      </c>
      <c r="K298" s="24">
        <v>176.2404668034747</v>
      </c>
      <c r="L298" s="24">
        <v>176.24620497669605</v>
      </c>
      <c r="M298" s="24">
        <v>176.24845959088429</v>
      </c>
      <c r="N298" s="24">
        <v>176.24936388918948</v>
      </c>
      <c r="O298" s="24">
        <v>176.24973323986657</v>
      </c>
      <c r="P298" s="24">
        <v>176.24988656275178</v>
      </c>
      <c r="Q298" s="24">
        <v>176.24995114625787</v>
      </c>
      <c r="R298" s="24">
        <v>176.24997871418168</v>
      </c>
      <c r="S298" s="24">
        <v>176.24999062564675</v>
      </c>
      <c r="T298" s="24">
        <v>176.24999583023819</v>
      </c>
      <c r="U298" s="24">
        <v>176.24999812801022</v>
      </c>
      <c r="V298" s="24">
        <v>176.24999915227167</v>
      </c>
      <c r="X298" s="24">
        <v>176.25</v>
      </c>
      <c r="Y298" s="6">
        <v>0.57645430680637766</v>
      </c>
      <c r="Z298" s="6">
        <v>0.90633002638963778</v>
      </c>
      <c r="AA298" s="6">
        <v>0.97348975854500741</v>
      </c>
      <c r="AB298" s="6">
        <v>0.99165155778986724</v>
      </c>
      <c r="AC298" s="6">
        <v>0.9971864202241979</v>
      </c>
      <c r="AD298" s="6">
        <v>0.99900404013827959</v>
      </c>
      <c r="AE298" s="6">
        <v>0.99963373571849645</v>
      </c>
      <c r="AF298" s="6">
        <v>0.99986106549570297</v>
      </c>
      <c r="AG298" s="6">
        <v>0.99994591094170049</v>
      </c>
      <c r="AH298" s="6">
        <v>0.99997846795288536</v>
      </c>
      <c r="AI298" s="6">
        <v>0.99999126009012362</v>
      </c>
      <c r="AJ298" s="6">
        <v>0.99999639086064951</v>
      </c>
      <c r="AK298" s="6">
        <v>0.99999848646732803</v>
      </c>
      <c r="AL298" s="6">
        <v>0.99999935638440729</v>
      </c>
      <c r="AM298" s="6">
        <v>0.99999972281564753</v>
      </c>
      <c r="AN298" s="6">
        <v>0.99999987922939959</v>
      </c>
      <c r="AO298" s="6">
        <v>0.99999994681218007</v>
      </c>
      <c r="AP298" s="6">
        <v>0.99999997634177695</v>
      </c>
      <c r="AQ298" s="6">
        <v>0.99999998937878143</v>
      </c>
      <c r="AR298" s="6">
        <v>0.99999999519019389</v>
      </c>
    </row>
    <row r="299" spans="2:44" x14ac:dyDescent="0.25">
      <c r="B299" s="91" t="s">
        <v>551</v>
      </c>
      <c r="C299" s="41">
        <v>124.30232163676241</v>
      </c>
      <c r="D299" s="41">
        <v>192.41215096061825</v>
      </c>
      <c r="E299" s="41">
        <v>206.35668786064122</v>
      </c>
      <c r="F299" s="41">
        <v>210.13529946761003</v>
      </c>
      <c r="G299" s="41">
        <v>211.28823361416292</v>
      </c>
      <c r="H299" s="41">
        <v>211.66717107154929</v>
      </c>
      <c r="I299" s="41">
        <v>211.7985343110528</v>
      </c>
      <c r="J299" s="41">
        <v>211.84598281364467</v>
      </c>
      <c r="K299" s="41">
        <v>211.86369937622055</v>
      </c>
      <c r="L299" s="41">
        <v>211.87050005824469</v>
      </c>
      <c r="M299" s="41">
        <v>211.87317298536018</v>
      </c>
      <c r="N299" s="41">
        <v>211.87424535948068</v>
      </c>
      <c r="O299" s="41">
        <v>211.87468346645144</v>
      </c>
      <c r="P299" s="41">
        <v>211.87486537128092</v>
      </c>
      <c r="Q299" s="41">
        <v>211.87494200960185</v>
      </c>
      <c r="R299" s="41">
        <v>211.87497472920796</v>
      </c>
      <c r="S299" s="41">
        <v>211.87498886898166</v>
      </c>
      <c r="T299" s="41">
        <v>211.87499504817364</v>
      </c>
      <c r="U299" s="41">
        <v>211.87499777661716</v>
      </c>
      <c r="V299" s="41">
        <v>211.87499899302065</v>
      </c>
      <c r="X299" s="41">
        <v>211.87500000000003</v>
      </c>
      <c r="Y299" s="64">
        <v>0.58667762424430625</v>
      </c>
      <c r="Z299" s="64">
        <v>0.90813994553684119</v>
      </c>
      <c r="AA299" s="64">
        <v>0.97395486895877847</v>
      </c>
      <c r="AB299" s="64">
        <v>0.9917890240359174</v>
      </c>
      <c r="AC299" s="64">
        <v>0.99723060112879236</v>
      </c>
      <c r="AD299" s="64">
        <v>0.99901909650288734</v>
      </c>
      <c r="AE299" s="64">
        <v>0.99963909999316947</v>
      </c>
      <c r="AF299" s="64">
        <v>0.99986304572811624</v>
      </c>
      <c r="AG299" s="64">
        <v>0.99994666372257479</v>
      </c>
      <c r="AH299" s="64">
        <v>0.99997876133684793</v>
      </c>
      <c r="AI299" s="64">
        <v>0.99999137692205387</v>
      </c>
      <c r="AJ299" s="64">
        <v>0.99999643827483498</v>
      </c>
      <c r="AK299" s="64">
        <v>0.99999850603634888</v>
      </c>
      <c r="AL299" s="64">
        <v>0.99999936458421657</v>
      </c>
      <c r="AM299" s="64">
        <v>0.99999972629900569</v>
      </c>
      <c r="AN299" s="64">
        <v>0.99999988072782509</v>
      </c>
      <c r="AO299" s="64">
        <v>0.99999994746422005</v>
      </c>
      <c r="AP299" s="64">
        <v>0.999999976628548</v>
      </c>
      <c r="AQ299" s="64">
        <v>0.99999998950615754</v>
      </c>
      <c r="AR299" s="64">
        <v>0.99999999524729499</v>
      </c>
    </row>
    <row r="300" spans="2:44" x14ac:dyDescent="0.25">
      <c r="B300" t="s">
        <v>553</v>
      </c>
      <c r="C300" s="24">
        <v>131.68346682915623</v>
      </c>
      <c r="D300" s="24">
        <v>202.76699617196601</v>
      </c>
      <c r="E300" s="24">
        <v>217.34921277350114</v>
      </c>
      <c r="F300" s="24">
        <v>221.30342787764323</v>
      </c>
      <c r="G300" s="24">
        <v>222.51045312712944</v>
      </c>
      <c r="H300" s="24">
        <v>222.90728615524125</v>
      </c>
      <c r="I300" s="24">
        <v>223.04488399581783</v>
      </c>
      <c r="J300" s="24">
        <v>223.09459336018497</v>
      </c>
      <c r="K300" s="24">
        <v>223.11315685264739</v>
      </c>
      <c r="L300" s="24">
        <v>223.12028353668452</v>
      </c>
      <c r="M300" s="24">
        <v>223.12308490124099</v>
      </c>
      <c r="N300" s="24">
        <v>223.12420891233305</v>
      </c>
      <c r="O300" s="24">
        <v>223.12466815435789</v>
      </c>
      <c r="P300" s="24">
        <v>223.12485884928711</v>
      </c>
      <c r="Q300" s="24">
        <v>223.12493919658078</v>
      </c>
      <c r="R300" s="24">
        <v>223.12497350186996</v>
      </c>
      <c r="S300" s="24">
        <v>223.12498832776745</v>
      </c>
      <c r="T300" s="24">
        <v>223.12499480715303</v>
      </c>
      <c r="U300" s="24">
        <v>223.12499766829251</v>
      </c>
      <c r="V300" s="24">
        <v>223.12499894391505</v>
      </c>
      <c r="X300" s="24">
        <v>223.125</v>
      </c>
      <c r="Y300" s="6">
        <v>0.59017800259565822</v>
      </c>
      <c r="Z300" s="6">
        <v>0.90875964670909137</v>
      </c>
      <c r="AA300" s="6">
        <v>0.97411411887283428</v>
      </c>
      <c r="AB300" s="6">
        <v>0.99183609132837303</v>
      </c>
      <c r="AC300" s="6">
        <v>0.99724572830086022</v>
      </c>
      <c r="AD300" s="6">
        <v>0.99902425167615128</v>
      </c>
      <c r="AE300" s="6">
        <v>0.99964093667593423</v>
      </c>
      <c r="AF300" s="6">
        <v>0.99986372374312593</v>
      </c>
      <c r="AG300" s="6">
        <v>0.99994692146844766</v>
      </c>
      <c r="AH300" s="6">
        <v>0.99997886178906226</v>
      </c>
      <c r="AI300" s="6">
        <v>0.99999141692432936</v>
      </c>
      <c r="AJ300" s="6">
        <v>0.99999645450905572</v>
      </c>
      <c r="AK300" s="6">
        <v>0.99999851273661799</v>
      </c>
      <c r="AL300" s="6">
        <v>0.99999936739176298</v>
      </c>
      <c r="AM300" s="6">
        <v>0.99999972749167854</v>
      </c>
      <c r="AN300" s="6">
        <v>0.9999998812408738</v>
      </c>
      <c r="AO300" s="6">
        <v>0.99999994768747313</v>
      </c>
      <c r="AP300" s="6">
        <v>0.99999997672673624</v>
      </c>
      <c r="AQ300" s="6">
        <v>0.99999998954977032</v>
      </c>
      <c r="AR300" s="6">
        <v>0.99999999526684613</v>
      </c>
    </row>
    <row r="301" spans="2:44" x14ac:dyDescent="0.25">
      <c r="B301" s="91" t="s">
        <v>555</v>
      </c>
      <c r="C301" s="41">
        <v>132.974691910959</v>
      </c>
      <c r="D301" s="41">
        <v>204.50360910353817</v>
      </c>
      <c r="E301" s="41">
        <v>219.18407701415711</v>
      </c>
      <c r="F301" s="41">
        <v>223.16560329973595</v>
      </c>
      <c r="G301" s="41">
        <v>224.38108681032801</v>
      </c>
      <c r="H301" s="41">
        <v>224.78072855717599</v>
      </c>
      <c r="I301" s="41">
        <v>224.91930763519574</v>
      </c>
      <c r="J301" s="41">
        <v>224.96937360679172</v>
      </c>
      <c r="K301" s="41">
        <v>224.98807092622815</v>
      </c>
      <c r="L301" s="41">
        <v>224.99524920128908</v>
      </c>
      <c r="M301" s="41">
        <v>224.99807091805266</v>
      </c>
      <c r="N301" s="41">
        <v>224.99920312087576</v>
      </c>
      <c r="O301" s="41">
        <v>224.99966571917128</v>
      </c>
      <c r="P301" s="41">
        <v>224.99985781124181</v>
      </c>
      <c r="Q301" s="41">
        <v>224.9999387485399</v>
      </c>
      <c r="R301" s="41">
        <v>224.99997330625934</v>
      </c>
      <c r="S301" s="41">
        <v>224.9999882414578</v>
      </c>
      <c r="T301" s="41">
        <v>224.99999476869496</v>
      </c>
      <c r="U301" s="41">
        <v>224.99999765099886</v>
      </c>
      <c r="V301" s="41">
        <v>224.99999893607168</v>
      </c>
      <c r="X301" s="41">
        <v>225</v>
      </c>
      <c r="Y301" s="64">
        <v>0.59099863071537329</v>
      </c>
      <c r="Z301" s="64">
        <v>0.90890492934905853</v>
      </c>
      <c r="AA301" s="64">
        <v>0.97415145339625386</v>
      </c>
      <c r="AB301" s="64">
        <v>0.99184712577660417</v>
      </c>
      <c r="AC301" s="64">
        <v>0.99724927471256897</v>
      </c>
      <c r="AD301" s="64">
        <v>0.99902546025411554</v>
      </c>
      <c r="AE301" s="64">
        <v>0.99964136726753661</v>
      </c>
      <c r="AF301" s="64">
        <v>0.99986388269685211</v>
      </c>
      <c r="AG301" s="64">
        <v>0.99994698189434728</v>
      </c>
      <c r="AH301" s="64">
        <v>0.99997888533906265</v>
      </c>
      <c r="AI301" s="64">
        <v>0.9999914263024563</v>
      </c>
      <c r="AJ301" s="64">
        <v>0.99999645831500339</v>
      </c>
      <c r="AK301" s="64">
        <v>0.99999851430742792</v>
      </c>
      <c r="AL301" s="64">
        <v>0.99999936804996359</v>
      </c>
      <c r="AM301" s="64">
        <v>0.99999972777128843</v>
      </c>
      <c r="AN301" s="64">
        <v>0.99999988136115259</v>
      </c>
      <c r="AO301" s="64">
        <v>0.99999994773981249</v>
      </c>
      <c r="AP301" s="64">
        <v>0.99999997674975538</v>
      </c>
      <c r="AQ301" s="64">
        <v>0.99999998955999492</v>
      </c>
      <c r="AR301" s="64">
        <v>0.99999999527142969</v>
      </c>
    </row>
    <row r="303" spans="2:44" x14ac:dyDescent="0.25">
      <c r="B303" s="30" t="s">
        <v>6103</v>
      </c>
      <c r="C303" s="70"/>
      <c r="D303" s="70"/>
      <c r="E303" s="70"/>
      <c r="F303" s="70"/>
      <c r="G303" s="70"/>
      <c r="H303" s="70"/>
      <c r="I303" s="70"/>
      <c r="J303" s="70"/>
      <c r="K303" s="70"/>
      <c r="L303" s="70"/>
      <c r="M303" s="70"/>
      <c r="N303" s="70"/>
      <c r="O303" s="70"/>
      <c r="P303" s="70"/>
      <c r="Q303" s="70"/>
      <c r="R303" s="70"/>
      <c r="S303" s="70"/>
      <c r="T303" s="70"/>
      <c r="U303" s="70"/>
      <c r="V303" s="70"/>
      <c r="X303" s="30" t="s">
        <v>6104</v>
      </c>
      <c r="Y303" s="70"/>
      <c r="Z303" s="70"/>
      <c r="AA303" s="70"/>
      <c r="AB303" s="70"/>
      <c r="AC303" s="70"/>
      <c r="AD303" s="70"/>
      <c r="AE303" s="70"/>
      <c r="AF303" s="70"/>
      <c r="AG303" s="70"/>
      <c r="AH303" s="70"/>
      <c r="AI303" s="70"/>
      <c r="AJ303" s="70"/>
      <c r="AK303" s="70"/>
      <c r="AL303" s="70"/>
      <c r="AM303" s="70"/>
      <c r="AN303" s="70"/>
      <c r="AO303" s="70"/>
      <c r="AP303" s="70"/>
      <c r="AQ303" s="70"/>
      <c r="AR303" s="70"/>
    </row>
    <row r="304" spans="2:44" x14ac:dyDescent="0.25">
      <c r="B304" s="7" t="s">
        <v>6008</v>
      </c>
      <c r="C304" s="50" t="s">
        <v>6010</v>
      </c>
      <c r="D304" s="50" t="s">
        <v>6011</v>
      </c>
      <c r="E304" s="50" t="s">
        <v>6012</v>
      </c>
      <c r="F304" s="50" t="s">
        <v>6013</v>
      </c>
      <c r="G304" s="50" t="s">
        <v>6014</v>
      </c>
      <c r="H304" s="50" t="s">
        <v>6015</v>
      </c>
      <c r="I304" s="50" t="s">
        <v>6016</v>
      </c>
      <c r="J304" s="50" t="s">
        <v>6017</v>
      </c>
      <c r="K304" s="50" t="s">
        <v>6018</v>
      </c>
      <c r="L304" s="50" t="s">
        <v>6019</v>
      </c>
      <c r="M304" s="50" t="s">
        <v>6020</v>
      </c>
      <c r="N304" s="50" t="s">
        <v>6021</v>
      </c>
      <c r="O304" s="50" t="s">
        <v>6022</v>
      </c>
      <c r="P304" s="50" t="s">
        <v>6023</v>
      </c>
      <c r="Q304" s="50" t="s">
        <v>6024</v>
      </c>
      <c r="R304" s="50" t="s">
        <v>6025</v>
      </c>
      <c r="S304" s="50" t="s">
        <v>6026</v>
      </c>
      <c r="T304" s="50" t="s">
        <v>6027</v>
      </c>
      <c r="U304" s="50" t="s">
        <v>6028</v>
      </c>
      <c r="V304" s="50" t="s">
        <v>6029</v>
      </c>
      <c r="X304" s="50" t="s">
        <v>6009</v>
      </c>
      <c r="Y304" s="50" t="s">
        <v>6010</v>
      </c>
      <c r="Z304" s="50" t="s">
        <v>6011</v>
      </c>
      <c r="AA304" s="50" t="s">
        <v>6012</v>
      </c>
      <c r="AB304" s="50" t="s">
        <v>6013</v>
      </c>
      <c r="AC304" s="50" t="s">
        <v>6014</v>
      </c>
      <c r="AD304" s="50" t="s">
        <v>6015</v>
      </c>
      <c r="AE304" s="50" t="s">
        <v>6016</v>
      </c>
      <c r="AF304" s="50" t="s">
        <v>6017</v>
      </c>
      <c r="AG304" s="50" t="s">
        <v>6018</v>
      </c>
      <c r="AH304" s="50" t="s">
        <v>6019</v>
      </c>
      <c r="AI304" s="50" t="s">
        <v>6020</v>
      </c>
      <c r="AJ304" s="50" t="s">
        <v>6021</v>
      </c>
      <c r="AK304" s="50" t="s">
        <v>6022</v>
      </c>
      <c r="AL304" s="50" t="s">
        <v>6023</v>
      </c>
      <c r="AM304" s="50" t="s">
        <v>6024</v>
      </c>
      <c r="AN304" s="50" t="s">
        <v>6025</v>
      </c>
      <c r="AO304" s="50" t="s">
        <v>6026</v>
      </c>
      <c r="AP304" s="50" t="s">
        <v>6027</v>
      </c>
      <c r="AQ304" s="50" t="s">
        <v>6028</v>
      </c>
      <c r="AR304" s="50" t="s">
        <v>6029</v>
      </c>
    </row>
    <row r="305" spans="2:44" x14ac:dyDescent="0.25">
      <c r="B305" t="s">
        <v>517</v>
      </c>
      <c r="C305" s="24">
        <v>0</v>
      </c>
      <c r="D305" s="24">
        <v>0</v>
      </c>
      <c r="E305" s="24">
        <v>0</v>
      </c>
      <c r="F305" s="24">
        <v>0</v>
      </c>
      <c r="G305" s="24">
        <v>0</v>
      </c>
      <c r="H305" s="24">
        <v>0</v>
      </c>
      <c r="I305" s="24">
        <v>0</v>
      </c>
      <c r="J305" s="24">
        <v>0</v>
      </c>
      <c r="K305" s="24">
        <v>0</v>
      </c>
      <c r="L305" s="24">
        <v>0</v>
      </c>
      <c r="M305" s="24">
        <v>0</v>
      </c>
      <c r="N305" s="24">
        <v>0</v>
      </c>
      <c r="O305" s="24">
        <v>0</v>
      </c>
      <c r="P305" s="24">
        <v>0</v>
      </c>
      <c r="Q305" s="24">
        <v>0</v>
      </c>
      <c r="R305" s="24">
        <v>0</v>
      </c>
      <c r="S305" s="24">
        <v>0</v>
      </c>
      <c r="T305" s="24">
        <v>0</v>
      </c>
      <c r="U305" s="24">
        <v>0</v>
      </c>
      <c r="V305" s="24">
        <v>0</v>
      </c>
      <c r="X305" s="24">
        <v>0</v>
      </c>
      <c r="Y305" s="6">
        <v>0</v>
      </c>
      <c r="Z305" s="6">
        <v>0</v>
      </c>
      <c r="AA305" s="6">
        <v>0</v>
      </c>
      <c r="AB305" s="6">
        <v>0</v>
      </c>
      <c r="AC305" s="6">
        <v>0</v>
      </c>
      <c r="AD305" s="6">
        <v>0</v>
      </c>
      <c r="AE305" s="6">
        <v>0</v>
      </c>
      <c r="AF305" s="6">
        <v>0</v>
      </c>
      <c r="AG305" s="6">
        <v>0</v>
      </c>
      <c r="AH305" s="6">
        <v>0</v>
      </c>
      <c r="AI305" s="6">
        <v>0</v>
      </c>
      <c r="AJ305" s="6">
        <v>0</v>
      </c>
      <c r="AK305" s="6">
        <v>0</v>
      </c>
      <c r="AL305" s="6">
        <v>0</v>
      </c>
      <c r="AM305" s="6">
        <v>0</v>
      </c>
      <c r="AN305" s="6">
        <v>0</v>
      </c>
      <c r="AO305" s="6">
        <v>0</v>
      </c>
      <c r="AP305" s="6">
        <v>0</v>
      </c>
      <c r="AQ305" s="6">
        <v>0</v>
      </c>
      <c r="AR305" s="6">
        <v>0</v>
      </c>
    </row>
    <row r="306" spans="2:44" x14ac:dyDescent="0.25">
      <c r="B306" s="91" t="s">
        <v>519</v>
      </c>
      <c r="C306" s="41">
        <v>0</v>
      </c>
      <c r="D306" s="41">
        <v>0</v>
      </c>
      <c r="E306" s="41">
        <v>0</v>
      </c>
      <c r="F306" s="41">
        <v>0</v>
      </c>
      <c r="G306" s="41">
        <v>0</v>
      </c>
      <c r="H306" s="41">
        <v>0</v>
      </c>
      <c r="I306" s="41">
        <v>0</v>
      </c>
      <c r="J306" s="41">
        <v>0</v>
      </c>
      <c r="K306" s="41">
        <v>0</v>
      </c>
      <c r="L306" s="41">
        <v>0</v>
      </c>
      <c r="M306" s="41">
        <v>0</v>
      </c>
      <c r="N306" s="41">
        <v>0</v>
      </c>
      <c r="O306" s="41">
        <v>0</v>
      </c>
      <c r="P306" s="41">
        <v>0</v>
      </c>
      <c r="Q306" s="41">
        <v>0</v>
      </c>
      <c r="R306" s="41">
        <v>0</v>
      </c>
      <c r="S306" s="41">
        <v>0</v>
      </c>
      <c r="T306" s="41">
        <v>0</v>
      </c>
      <c r="U306" s="41">
        <v>0</v>
      </c>
      <c r="V306" s="41">
        <v>0</v>
      </c>
      <c r="X306" s="41">
        <v>0</v>
      </c>
      <c r="Y306" s="64">
        <v>0</v>
      </c>
      <c r="Z306" s="64">
        <v>0</v>
      </c>
      <c r="AA306" s="64">
        <v>0</v>
      </c>
      <c r="AB306" s="64">
        <v>0</v>
      </c>
      <c r="AC306" s="64">
        <v>0</v>
      </c>
      <c r="AD306" s="64">
        <v>0</v>
      </c>
      <c r="AE306" s="64">
        <v>0</v>
      </c>
      <c r="AF306" s="64">
        <v>0</v>
      </c>
      <c r="AG306" s="64">
        <v>0</v>
      </c>
      <c r="AH306" s="64">
        <v>0</v>
      </c>
      <c r="AI306" s="64">
        <v>0</v>
      </c>
      <c r="AJ306" s="64">
        <v>0</v>
      </c>
      <c r="AK306" s="64">
        <v>0</v>
      </c>
      <c r="AL306" s="64">
        <v>0</v>
      </c>
      <c r="AM306" s="64">
        <v>0</v>
      </c>
      <c r="AN306" s="64">
        <v>0</v>
      </c>
      <c r="AO306" s="64">
        <v>0</v>
      </c>
      <c r="AP306" s="64">
        <v>0</v>
      </c>
      <c r="AQ306" s="64">
        <v>0</v>
      </c>
      <c r="AR306" s="64">
        <v>0</v>
      </c>
    </row>
    <row r="307" spans="2:44" x14ac:dyDescent="0.25">
      <c r="B307" t="s">
        <v>521</v>
      </c>
      <c r="C307" s="24">
        <v>0.39738251793099266</v>
      </c>
      <c r="D307" s="24">
        <v>0.41666498021034509</v>
      </c>
      <c r="E307" s="24">
        <v>0.41666666581838813</v>
      </c>
      <c r="F307" s="24">
        <v>0.41666666666581204</v>
      </c>
      <c r="G307" s="24">
        <v>0.41666666666666535</v>
      </c>
      <c r="H307" s="24">
        <v>0.41666666666666663</v>
      </c>
      <c r="I307" s="24">
        <v>0.41666666666666663</v>
      </c>
      <c r="J307" s="24">
        <v>0.41666666666666663</v>
      </c>
      <c r="K307" s="24">
        <v>0.41666666666666663</v>
      </c>
      <c r="L307" s="24">
        <v>0.41666666666666663</v>
      </c>
      <c r="M307" s="24">
        <v>0.41666666666666663</v>
      </c>
      <c r="N307" s="24">
        <v>0.41666666666666663</v>
      </c>
      <c r="O307" s="24">
        <v>0.41666666666666663</v>
      </c>
      <c r="P307" s="24">
        <v>0.41666666666666663</v>
      </c>
      <c r="Q307" s="24">
        <v>0.41666666666666663</v>
      </c>
      <c r="R307" s="24">
        <v>0.41666666666666663</v>
      </c>
      <c r="S307" s="24">
        <v>0.41666666666666663</v>
      </c>
      <c r="T307" s="24">
        <v>0.41666666666666663</v>
      </c>
      <c r="U307" s="24">
        <v>0.41666666666666663</v>
      </c>
      <c r="V307" s="24">
        <v>0.41666666666666663</v>
      </c>
      <c r="X307" s="24">
        <v>0.41666666666666663</v>
      </c>
      <c r="Y307" s="6">
        <v>0.95371804303438246</v>
      </c>
      <c r="Z307" s="6">
        <v>0.99999595250482831</v>
      </c>
      <c r="AA307" s="6">
        <v>0.99999999796413164</v>
      </c>
      <c r="AB307" s="6">
        <v>0.99999999999794897</v>
      </c>
      <c r="AC307" s="6">
        <v>0.99999999999999689</v>
      </c>
      <c r="AD307" s="6">
        <v>1</v>
      </c>
      <c r="AE307" s="6">
        <v>1</v>
      </c>
      <c r="AF307" s="6">
        <v>1</v>
      </c>
      <c r="AG307" s="6">
        <v>1</v>
      </c>
      <c r="AH307" s="6">
        <v>1</v>
      </c>
      <c r="AI307" s="6">
        <v>1</v>
      </c>
      <c r="AJ307" s="6">
        <v>1</v>
      </c>
      <c r="AK307" s="6">
        <v>1</v>
      </c>
      <c r="AL307" s="6">
        <v>1</v>
      </c>
      <c r="AM307" s="6">
        <v>1</v>
      </c>
      <c r="AN307" s="6">
        <v>1</v>
      </c>
      <c r="AO307" s="6">
        <v>1</v>
      </c>
      <c r="AP307" s="6">
        <v>1</v>
      </c>
      <c r="AQ307" s="6">
        <v>1</v>
      </c>
      <c r="AR307" s="6">
        <v>1</v>
      </c>
    </row>
    <row r="308" spans="2:44" x14ac:dyDescent="0.25">
      <c r="B308" s="91" t="s">
        <v>523</v>
      </c>
      <c r="C308" s="41">
        <v>0.80989894024436992</v>
      </c>
      <c r="D308" s="41">
        <v>0.83333124565333239</v>
      </c>
      <c r="E308" s="41">
        <v>0.83333333227192063</v>
      </c>
      <c r="F308" s="41">
        <v>0.83333333333225545</v>
      </c>
      <c r="G308" s="41">
        <v>0.83333333333333171</v>
      </c>
      <c r="H308" s="41">
        <v>0.83333333333333337</v>
      </c>
      <c r="I308" s="41">
        <v>0.83333333333333337</v>
      </c>
      <c r="J308" s="41">
        <v>0.83333333333333337</v>
      </c>
      <c r="K308" s="41">
        <v>0.83333333333333337</v>
      </c>
      <c r="L308" s="41">
        <v>0.83333333333333337</v>
      </c>
      <c r="M308" s="41">
        <v>0.83333333333333337</v>
      </c>
      <c r="N308" s="41">
        <v>0.83333333333333337</v>
      </c>
      <c r="O308" s="41">
        <v>0.83333333333333337</v>
      </c>
      <c r="P308" s="41">
        <v>0.83333333333333337</v>
      </c>
      <c r="Q308" s="41">
        <v>0.83333333333333337</v>
      </c>
      <c r="R308" s="41">
        <v>0.83333333333333337</v>
      </c>
      <c r="S308" s="41">
        <v>0.83333333333333337</v>
      </c>
      <c r="T308" s="41">
        <v>0.83333333333333337</v>
      </c>
      <c r="U308" s="41">
        <v>0.83333333333333337</v>
      </c>
      <c r="V308" s="41">
        <v>0.83333333333333337</v>
      </c>
      <c r="X308" s="41">
        <v>0.83333333333333337</v>
      </c>
      <c r="Y308" s="64">
        <v>0.97187872829324384</v>
      </c>
      <c r="Z308" s="64">
        <v>0.9999974947839988</v>
      </c>
      <c r="AA308" s="64">
        <v>0.99999999872630474</v>
      </c>
      <c r="AB308" s="64">
        <v>0.99999999999870648</v>
      </c>
      <c r="AC308" s="64">
        <v>0.999999999999998</v>
      </c>
      <c r="AD308" s="64">
        <v>1</v>
      </c>
      <c r="AE308" s="64">
        <v>1</v>
      </c>
      <c r="AF308" s="64">
        <v>1</v>
      </c>
      <c r="AG308" s="64">
        <v>1</v>
      </c>
      <c r="AH308" s="64">
        <v>1</v>
      </c>
      <c r="AI308" s="64">
        <v>1</v>
      </c>
      <c r="AJ308" s="64">
        <v>1</v>
      </c>
      <c r="AK308" s="64">
        <v>1</v>
      </c>
      <c r="AL308" s="64">
        <v>1</v>
      </c>
      <c r="AM308" s="64">
        <v>1</v>
      </c>
      <c r="AN308" s="64">
        <v>1</v>
      </c>
      <c r="AO308" s="64">
        <v>1</v>
      </c>
      <c r="AP308" s="64">
        <v>1</v>
      </c>
      <c r="AQ308" s="64">
        <v>1</v>
      </c>
      <c r="AR308" s="64">
        <v>1</v>
      </c>
    </row>
    <row r="309" spans="2:44" x14ac:dyDescent="0.25">
      <c r="B309" t="s">
        <v>525</v>
      </c>
      <c r="C309" s="24">
        <v>23.063319944379963</v>
      </c>
      <c r="D309" s="24">
        <v>24.166570137432661</v>
      </c>
      <c r="E309" s="24">
        <v>24.166666618101658</v>
      </c>
      <c r="F309" s="24">
        <v>24.166666666617733</v>
      </c>
      <c r="G309" s="24">
        <v>24.166666666666593</v>
      </c>
      <c r="H309" s="24">
        <v>24.166666666666671</v>
      </c>
      <c r="I309" s="24">
        <v>24.166666666666671</v>
      </c>
      <c r="J309" s="24">
        <v>24.166666666666671</v>
      </c>
      <c r="K309" s="24">
        <v>24.166666666666671</v>
      </c>
      <c r="L309" s="24">
        <v>24.166666666666671</v>
      </c>
      <c r="M309" s="24">
        <v>24.166666666666671</v>
      </c>
      <c r="N309" s="24">
        <v>24.166666666666671</v>
      </c>
      <c r="O309" s="24">
        <v>24.166666666666671</v>
      </c>
      <c r="P309" s="24">
        <v>24.166666666666671</v>
      </c>
      <c r="Q309" s="24">
        <v>24.166666666666671</v>
      </c>
      <c r="R309" s="24">
        <v>24.166666666666671</v>
      </c>
      <c r="S309" s="24">
        <v>24.166666666666671</v>
      </c>
      <c r="T309" s="24">
        <v>24.166666666666671</v>
      </c>
      <c r="U309" s="24">
        <v>24.166666666666671</v>
      </c>
      <c r="V309" s="24">
        <v>24.166666666666671</v>
      </c>
      <c r="X309" s="24">
        <v>24.166666666666671</v>
      </c>
      <c r="Y309" s="6">
        <v>0.95434427356054996</v>
      </c>
      <c r="Z309" s="6">
        <v>0.99999600568686853</v>
      </c>
      <c r="AA309" s="6">
        <v>0.99999999799041328</v>
      </c>
      <c r="AB309" s="6">
        <v>0.99999999999797495</v>
      </c>
      <c r="AC309" s="6">
        <v>0.99999999999999678</v>
      </c>
      <c r="AD309" s="6">
        <v>1</v>
      </c>
      <c r="AE309" s="6">
        <v>1</v>
      </c>
      <c r="AF309" s="6">
        <v>1</v>
      </c>
      <c r="AG309" s="6">
        <v>1</v>
      </c>
      <c r="AH309" s="6">
        <v>1</v>
      </c>
      <c r="AI309" s="6">
        <v>1</v>
      </c>
      <c r="AJ309" s="6">
        <v>1</v>
      </c>
      <c r="AK309" s="6">
        <v>1</v>
      </c>
      <c r="AL309" s="6">
        <v>1</v>
      </c>
      <c r="AM309" s="6">
        <v>1</v>
      </c>
      <c r="AN309" s="6">
        <v>1</v>
      </c>
      <c r="AO309" s="6">
        <v>1</v>
      </c>
      <c r="AP309" s="6">
        <v>1</v>
      </c>
      <c r="AQ309" s="6">
        <v>1</v>
      </c>
      <c r="AR309" s="6">
        <v>1</v>
      </c>
    </row>
    <row r="310" spans="2:44" x14ac:dyDescent="0.25">
      <c r="B310" s="91" t="s">
        <v>527</v>
      </c>
      <c r="C310" s="41">
        <v>54.11188995254895</v>
      </c>
      <c r="D310" s="41">
        <v>55.833180606446859</v>
      </c>
      <c r="E310" s="41">
        <v>55.833333255867245</v>
      </c>
      <c r="F310" s="41">
        <v>55.833333333254814</v>
      </c>
      <c r="G310" s="41">
        <v>55.833333333333222</v>
      </c>
      <c r="H310" s="41">
        <v>55.833333333333343</v>
      </c>
      <c r="I310" s="41">
        <v>55.833333333333343</v>
      </c>
      <c r="J310" s="41">
        <v>55.833333333333343</v>
      </c>
      <c r="K310" s="41">
        <v>55.833333333333343</v>
      </c>
      <c r="L310" s="41">
        <v>55.833333333333343</v>
      </c>
      <c r="M310" s="41">
        <v>55.833333333333343</v>
      </c>
      <c r="N310" s="41">
        <v>55.833333333333343</v>
      </c>
      <c r="O310" s="41">
        <v>55.833333333333343</v>
      </c>
      <c r="P310" s="41">
        <v>55.833333333333343</v>
      </c>
      <c r="Q310" s="41">
        <v>55.833333333333343</v>
      </c>
      <c r="R310" s="41">
        <v>55.833333333333343</v>
      </c>
      <c r="S310" s="41">
        <v>55.833333333333343</v>
      </c>
      <c r="T310" s="41">
        <v>55.833333333333343</v>
      </c>
      <c r="U310" s="41">
        <v>55.833333333333343</v>
      </c>
      <c r="V310" s="41">
        <v>55.833333333333343</v>
      </c>
      <c r="X310" s="41">
        <v>55.833333333333343</v>
      </c>
      <c r="Y310" s="64">
        <v>0.96916817825460788</v>
      </c>
      <c r="Z310" s="64">
        <v>0.99999726459307792</v>
      </c>
      <c r="AA310" s="64">
        <v>0.99999999861254751</v>
      </c>
      <c r="AB310" s="64">
        <v>0.99999999999859346</v>
      </c>
      <c r="AC310" s="64">
        <v>0.99999999999999789</v>
      </c>
      <c r="AD310" s="64">
        <v>1</v>
      </c>
      <c r="AE310" s="64">
        <v>1</v>
      </c>
      <c r="AF310" s="64">
        <v>1</v>
      </c>
      <c r="AG310" s="64">
        <v>1</v>
      </c>
      <c r="AH310" s="64">
        <v>1</v>
      </c>
      <c r="AI310" s="64">
        <v>1</v>
      </c>
      <c r="AJ310" s="64">
        <v>1</v>
      </c>
      <c r="AK310" s="64">
        <v>1</v>
      </c>
      <c r="AL310" s="64">
        <v>1</v>
      </c>
      <c r="AM310" s="64">
        <v>1</v>
      </c>
      <c r="AN310" s="64">
        <v>1</v>
      </c>
      <c r="AO310" s="64">
        <v>1</v>
      </c>
      <c r="AP310" s="64">
        <v>1</v>
      </c>
      <c r="AQ310" s="64">
        <v>1</v>
      </c>
      <c r="AR310" s="64">
        <v>1</v>
      </c>
    </row>
    <row r="311" spans="2:44" x14ac:dyDescent="0.25">
      <c r="B311" t="s">
        <v>529</v>
      </c>
      <c r="C311" s="24">
        <v>63.55436595260948</v>
      </c>
      <c r="D311" s="24">
        <v>65.416500855937656</v>
      </c>
      <c r="E311" s="24">
        <v>65.416666582393077</v>
      </c>
      <c r="F311" s="24">
        <v>65.416666666581122</v>
      </c>
      <c r="G311" s="24">
        <v>65.416666666666544</v>
      </c>
      <c r="H311" s="24">
        <v>65.416666666666686</v>
      </c>
      <c r="I311" s="24">
        <v>65.416666666666686</v>
      </c>
      <c r="J311" s="24">
        <v>65.416666666666686</v>
      </c>
      <c r="K311" s="24">
        <v>65.416666666666686</v>
      </c>
      <c r="L311" s="24">
        <v>65.416666666666686</v>
      </c>
      <c r="M311" s="24">
        <v>65.416666666666686</v>
      </c>
      <c r="N311" s="24">
        <v>65.416666666666686</v>
      </c>
      <c r="O311" s="24">
        <v>65.416666666666686</v>
      </c>
      <c r="P311" s="24">
        <v>65.416666666666686</v>
      </c>
      <c r="Q311" s="24">
        <v>65.416666666666686</v>
      </c>
      <c r="R311" s="24">
        <v>65.416666666666686</v>
      </c>
      <c r="S311" s="24">
        <v>65.416666666666686</v>
      </c>
      <c r="T311" s="24">
        <v>65.416666666666686</v>
      </c>
      <c r="U311" s="24">
        <v>65.416666666666686</v>
      </c>
      <c r="V311" s="24">
        <v>65.416666666666686</v>
      </c>
      <c r="X311" s="24">
        <v>65.416666666666686</v>
      </c>
      <c r="Y311" s="6">
        <v>0.97153170882969875</v>
      </c>
      <c r="Z311" s="6">
        <v>0.99999746531369638</v>
      </c>
      <c r="AA311" s="6">
        <v>0.99999999871174106</v>
      </c>
      <c r="AB311" s="6">
        <v>0.99999999999869205</v>
      </c>
      <c r="AC311" s="6">
        <v>0.99999999999999778</v>
      </c>
      <c r="AD311" s="6">
        <v>1</v>
      </c>
      <c r="AE311" s="6">
        <v>1</v>
      </c>
      <c r="AF311" s="6">
        <v>1</v>
      </c>
      <c r="AG311" s="6">
        <v>1</v>
      </c>
      <c r="AH311" s="6">
        <v>1</v>
      </c>
      <c r="AI311" s="6">
        <v>1</v>
      </c>
      <c r="AJ311" s="6">
        <v>1</v>
      </c>
      <c r="AK311" s="6">
        <v>1</v>
      </c>
      <c r="AL311" s="6">
        <v>1</v>
      </c>
      <c r="AM311" s="6">
        <v>1</v>
      </c>
      <c r="AN311" s="6">
        <v>1</v>
      </c>
      <c r="AO311" s="6">
        <v>1</v>
      </c>
      <c r="AP311" s="6">
        <v>1</v>
      </c>
      <c r="AQ311" s="6">
        <v>1</v>
      </c>
      <c r="AR311" s="6">
        <v>1</v>
      </c>
    </row>
    <row r="312" spans="2:44" x14ac:dyDescent="0.25">
      <c r="B312" s="91" t="s">
        <v>531</v>
      </c>
      <c r="C312" s="41">
        <v>64.791915219549608</v>
      </c>
      <c r="D312" s="41">
        <v>66.666499652266623</v>
      </c>
      <c r="E312" s="41">
        <v>66.66666658175366</v>
      </c>
      <c r="F312" s="41">
        <v>66.666666666580454</v>
      </c>
      <c r="G312" s="41">
        <v>66.666666666666544</v>
      </c>
      <c r="H312" s="41">
        <v>66.666666666666686</v>
      </c>
      <c r="I312" s="41">
        <v>66.666666666666686</v>
      </c>
      <c r="J312" s="41">
        <v>66.666666666666686</v>
      </c>
      <c r="K312" s="41">
        <v>66.666666666666686</v>
      </c>
      <c r="L312" s="41">
        <v>66.666666666666686</v>
      </c>
      <c r="M312" s="41">
        <v>66.666666666666686</v>
      </c>
      <c r="N312" s="41">
        <v>66.666666666666686</v>
      </c>
      <c r="O312" s="41">
        <v>66.666666666666686</v>
      </c>
      <c r="P312" s="41">
        <v>66.666666666666686</v>
      </c>
      <c r="Q312" s="41">
        <v>66.666666666666686</v>
      </c>
      <c r="R312" s="41">
        <v>66.666666666666686</v>
      </c>
      <c r="S312" s="41">
        <v>66.666666666666686</v>
      </c>
      <c r="T312" s="41">
        <v>66.666666666666686</v>
      </c>
      <c r="U312" s="41">
        <v>66.666666666666686</v>
      </c>
      <c r="V312" s="41">
        <v>66.666666666666686</v>
      </c>
      <c r="X312" s="41">
        <v>66.666666666666686</v>
      </c>
      <c r="Y312" s="64">
        <v>0.97187872829324384</v>
      </c>
      <c r="Z312" s="64">
        <v>0.99999749478399902</v>
      </c>
      <c r="AA312" s="64">
        <v>0.99999999872630463</v>
      </c>
      <c r="AB312" s="64">
        <v>0.99999999999870648</v>
      </c>
      <c r="AC312" s="64">
        <v>0.99999999999999789</v>
      </c>
      <c r="AD312" s="64">
        <v>1</v>
      </c>
      <c r="AE312" s="64">
        <v>1</v>
      </c>
      <c r="AF312" s="64">
        <v>1</v>
      </c>
      <c r="AG312" s="64">
        <v>1</v>
      </c>
      <c r="AH312" s="64">
        <v>1</v>
      </c>
      <c r="AI312" s="64">
        <v>1</v>
      </c>
      <c r="AJ312" s="64">
        <v>1</v>
      </c>
      <c r="AK312" s="64">
        <v>1</v>
      </c>
      <c r="AL312" s="64">
        <v>1</v>
      </c>
      <c r="AM312" s="64">
        <v>1</v>
      </c>
      <c r="AN312" s="64">
        <v>1</v>
      </c>
      <c r="AO312" s="64">
        <v>1</v>
      </c>
      <c r="AP312" s="64">
        <v>1</v>
      </c>
      <c r="AQ312" s="64">
        <v>1</v>
      </c>
      <c r="AR312" s="64">
        <v>1</v>
      </c>
    </row>
    <row r="313" spans="2:44" x14ac:dyDescent="0.25">
      <c r="B313" t="s">
        <v>533</v>
      </c>
      <c r="C313" s="24">
        <v>75.918625721617389</v>
      </c>
      <c r="D313" s="24">
        <v>78.33311909815626</v>
      </c>
      <c r="E313" s="24">
        <v>78.333333224668522</v>
      </c>
      <c r="F313" s="24">
        <v>78.333333333223166</v>
      </c>
      <c r="G313" s="24">
        <v>78.333333333333158</v>
      </c>
      <c r="H313" s="24">
        <v>78.333333333333343</v>
      </c>
      <c r="I313" s="24">
        <v>78.333333333333343</v>
      </c>
      <c r="J313" s="24">
        <v>78.333333333333343</v>
      </c>
      <c r="K313" s="24">
        <v>78.333333333333343</v>
      </c>
      <c r="L313" s="24">
        <v>78.333333333333343</v>
      </c>
      <c r="M313" s="24">
        <v>78.333333333333343</v>
      </c>
      <c r="N313" s="24">
        <v>78.333333333333343</v>
      </c>
      <c r="O313" s="24">
        <v>78.333333333333343</v>
      </c>
      <c r="P313" s="24">
        <v>78.333333333333343</v>
      </c>
      <c r="Q313" s="24">
        <v>78.333333333333343</v>
      </c>
      <c r="R313" s="24">
        <v>78.333333333333343</v>
      </c>
      <c r="S313" s="24">
        <v>78.333333333333343</v>
      </c>
      <c r="T313" s="24">
        <v>78.333333333333343</v>
      </c>
      <c r="U313" s="24">
        <v>78.333333333333343</v>
      </c>
      <c r="V313" s="24">
        <v>78.333333333333343</v>
      </c>
      <c r="X313" s="24">
        <v>78.333333333333343</v>
      </c>
      <c r="Y313" s="6">
        <v>0.96917394538234958</v>
      </c>
      <c r="Z313" s="6">
        <v>0.9999972650828457</v>
      </c>
      <c r="AA313" s="6">
        <v>0.99999999861278954</v>
      </c>
      <c r="AB313" s="6">
        <v>0.99999999999859346</v>
      </c>
      <c r="AC313" s="6">
        <v>0.99999999999999767</v>
      </c>
      <c r="AD313" s="6">
        <v>1</v>
      </c>
      <c r="AE313" s="6">
        <v>1</v>
      </c>
      <c r="AF313" s="6">
        <v>1</v>
      </c>
      <c r="AG313" s="6">
        <v>1</v>
      </c>
      <c r="AH313" s="6">
        <v>1</v>
      </c>
      <c r="AI313" s="6">
        <v>1</v>
      </c>
      <c r="AJ313" s="6">
        <v>1</v>
      </c>
      <c r="AK313" s="6">
        <v>1</v>
      </c>
      <c r="AL313" s="6">
        <v>1</v>
      </c>
      <c r="AM313" s="6">
        <v>1</v>
      </c>
      <c r="AN313" s="6">
        <v>1</v>
      </c>
      <c r="AO313" s="6">
        <v>1</v>
      </c>
      <c r="AP313" s="6">
        <v>1</v>
      </c>
      <c r="AQ313" s="6">
        <v>1</v>
      </c>
      <c r="AR313" s="6">
        <v>1</v>
      </c>
    </row>
    <row r="314" spans="2:44" x14ac:dyDescent="0.25">
      <c r="B314" s="91" t="s">
        <v>535</v>
      </c>
      <c r="C314" s="41">
        <v>91.442910725701879</v>
      </c>
      <c r="D314" s="41">
        <v>94.166424332663354</v>
      </c>
      <c r="E314" s="41">
        <v>94.166666543551301</v>
      </c>
      <c r="F314" s="41">
        <v>94.166666666541701</v>
      </c>
      <c r="G314" s="41">
        <v>94.166666666666472</v>
      </c>
      <c r="H314" s="41">
        <v>94.166666666666657</v>
      </c>
      <c r="I314" s="41">
        <v>94.166666666666657</v>
      </c>
      <c r="J314" s="41">
        <v>94.166666666666657</v>
      </c>
      <c r="K314" s="41">
        <v>94.166666666666657</v>
      </c>
      <c r="L314" s="41">
        <v>94.166666666666657</v>
      </c>
      <c r="M314" s="41">
        <v>94.166666666666657</v>
      </c>
      <c r="N314" s="41">
        <v>94.166666666666657</v>
      </c>
      <c r="O314" s="41">
        <v>94.166666666666657</v>
      </c>
      <c r="P314" s="41">
        <v>94.166666666666657</v>
      </c>
      <c r="Q314" s="41">
        <v>94.166666666666657</v>
      </c>
      <c r="R314" s="41">
        <v>94.166666666666657</v>
      </c>
      <c r="S314" s="41">
        <v>94.166666666666657</v>
      </c>
      <c r="T314" s="41">
        <v>94.166666666666657</v>
      </c>
      <c r="U314" s="41">
        <v>94.166666666666657</v>
      </c>
      <c r="V314" s="41">
        <v>94.166666666666657</v>
      </c>
      <c r="X314" s="41">
        <v>94.166666666666657</v>
      </c>
      <c r="Y314" s="64">
        <v>0.97107515814904655</v>
      </c>
      <c r="Z314" s="64">
        <v>0.99999742654155788</v>
      </c>
      <c r="AA314" s="64">
        <v>0.99999999869258027</v>
      </c>
      <c r="AB314" s="64">
        <v>0.99999999999867306</v>
      </c>
      <c r="AC314" s="64">
        <v>0.999999999999998</v>
      </c>
      <c r="AD314" s="64">
        <v>1</v>
      </c>
      <c r="AE314" s="64">
        <v>1</v>
      </c>
      <c r="AF314" s="64">
        <v>1</v>
      </c>
      <c r="AG314" s="64">
        <v>1</v>
      </c>
      <c r="AH314" s="64">
        <v>1</v>
      </c>
      <c r="AI314" s="64">
        <v>1</v>
      </c>
      <c r="AJ314" s="64">
        <v>1</v>
      </c>
      <c r="AK314" s="64">
        <v>1</v>
      </c>
      <c r="AL314" s="64">
        <v>1</v>
      </c>
      <c r="AM314" s="64">
        <v>1</v>
      </c>
      <c r="AN314" s="64">
        <v>1</v>
      </c>
      <c r="AO314" s="64">
        <v>1</v>
      </c>
      <c r="AP314" s="64">
        <v>1</v>
      </c>
      <c r="AQ314" s="64">
        <v>1</v>
      </c>
      <c r="AR314" s="64">
        <v>1</v>
      </c>
    </row>
    <row r="315" spans="2:44" x14ac:dyDescent="0.25">
      <c r="B315" t="s">
        <v>537</v>
      </c>
      <c r="C315" s="24">
        <v>96.362839984697644</v>
      </c>
      <c r="D315" s="24">
        <v>99.166416947513937</v>
      </c>
      <c r="E315" s="24">
        <v>99.166666539723408</v>
      </c>
      <c r="F315" s="24">
        <v>99.166666666537765</v>
      </c>
      <c r="G315" s="24">
        <v>99.166666666666458</v>
      </c>
      <c r="H315" s="24">
        <v>99.166666666666657</v>
      </c>
      <c r="I315" s="24">
        <v>99.166666666666657</v>
      </c>
      <c r="J315" s="24">
        <v>99.166666666666657</v>
      </c>
      <c r="K315" s="24">
        <v>99.166666666666657</v>
      </c>
      <c r="L315" s="24">
        <v>99.166666666666657</v>
      </c>
      <c r="M315" s="24">
        <v>99.166666666666657</v>
      </c>
      <c r="N315" s="24">
        <v>99.166666666666657</v>
      </c>
      <c r="O315" s="24">
        <v>99.166666666666657</v>
      </c>
      <c r="P315" s="24">
        <v>99.166666666666657</v>
      </c>
      <c r="Q315" s="24">
        <v>99.166666666666657</v>
      </c>
      <c r="R315" s="24">
        <v>99.166666666666657</v>
      </c>
      <c r="S315" s="24">
        <v>99.166666666666657</v>
      </c>
      <c r="T315" s="24">
        <v>99.166666666666657</v>
      </c>
      <c r="U315" s="24">
        <v>99.166666666666657</v>
      </c>
      <c r="V315" s="24">
        <v>99.166666666666657</v>
      </c>
      <c r="X315" s="24">
        <v>99.166666666666657</v>
      </c>
      <c r="Y315" s="6">
        <v>0.9717261174927494</v>
      </c>
      <c r="Z315" s="6">
        <v>0.9999974818236701</v>
      </c>
      <c r="AA315" s="6">
        <v>0.99999999871989997</v>
      </c>
      <c r="AB315" s="6">
        <v>0.99999999999870026</v>
      </c>
      <c r="AC315" s="6">
        <v>0.999999999999998</v>
      </c>
      <c r="AD315" s="6">
        <v>1</v>
      </c>
      <c r="AE315" s="6">
        <v>1</v>
      </c>
      <c r="AF315" s="6">
        <v>1</v>
      </c>
      <c r="AG315" s="6">
        <v>1</v>
      </c>
      <c r="AH315" s="6">
        <v>1</v>
      </c>
      <c r="AI315" s="6">
        <v>1</v>
      </c>
      <c r="AJ315" s="6">
        <v>1</v>
      </c>
      <c r="AK315" s="6">
        <v>1</v>
      </c>
      <c r="AL315" s="6">
        <v>1</v>
      </c>
      <c r="AM315" s="6">
        <v>1</v>
      </c>
      <c r="AN315" s="6">
        <v>1</v>
      </c>
      <c r="AO315" s="6">
        <v>1</v>
      </c>
      <c r="AP315" s="6">
        <v>1</v>
      </c>
      <c r="AQ315" s="6">
        <v>1</v>
      </c>
      <c r="AR315" s="6">
        <v>1</v>
      </c>
    </row>
    <row r="316" spans="2:44" x14ac:dyDescent="0.25">
      <c r="B316" s="91" t="s">
        <v>539</v>
      </c>
      <c r="C316" s="41">
        <v>97.187872829324377</v>
      </c>
      <c r="D316" s="41">
        <v>99.999749478399877</v>
      </c>
      <c r="E316" s="41">
        <v>99.999999872630454</v>
      </c>
      <c r="F316" s="41">
        <v>99.999999999870639</v>
      </c>
      <c r="G316" s="41">
        <v>99.999999999999773</v>
      </c>
      <c r="H316" s="41">
        <v>99.999999999999986</v>
      </c>
      <c r="I316" s="41">
        <v>99.999999999999986</v>
      </c>
      <c r="J316" s="41">
        <v>99.999999999999986</v>
      </c>
      <c r="K316" s="41">
        <v>99.999999999999986</v>
      </c>
      <c r="L316" s="41">
        <v>99.999999999999986</v>
      </c>
      <c r="M316" s="41">
        <v>99.999999999999986</v>
      </c>
      <c r="N316" s="41">
        <v>99.999999999999986</v>
      </c>
      <c r="O316" s="41">
        <v>99.999999999999986</v>
      </c>
      <c r="P316" s="41">
        <v>99.999999999999986</v>
      </c>
      <c r="Q316" s="41">
        <v>99.999999999999986</v>
      </c>
      <c r="R316" s="41">
        <v>99.999999999999986</v>
      </c>
      <c r="S316" s="41">
        <v>99.999999999999986</v>
      </c>
      <c r="T316" s="41">
        <v>99.999999999999986</v>
      </c>
      <c r="U316" s="41">
        <v>99.999999999999986</v>
      </c>
      <c r="V316" s="41">
        <v>99.999999999999986</v>
      </c>
      <c r="X316" s="41">
        <v>99.999999999999986</v>
      </c>
      <c r="Y316" s="64">
        <v>0.97187872829324395</v>
      </c>
      <c r="Z316" s="64">
        <v>0.99999749478399891</v>
      </c>
      <c r="AA316" s="64">
        <v>0.99999999872630463</v>
      </c>
      <c r="AB316" s="64">
        <v>0.99999999999870648</v>
      </c>
      <c r="AC316" s="64">
        <v>0.99999999999999789</v>
      </c>
      <c r="AD316" s="64">
        <v>1</v>
      </c>
      <c r="AE316" s="64">
        <v>1</v>
      </c>
      <c r="AF316" s="64">
        <v>1</v>
      </c>
      <c r="AG316" s="64">
        <v>1</v>
      </c>
      <c r="AH316" s="64">
        <v>1</v>
      </c>
      <c r="AI316" s="64">
        <v>1</v>
      </c>
      <c r="AJ316" s="64">
        <v>1</v>
      </c>
      <c r="AK316" s="64">
        <v>1</v>
      </c>
      <c r="AL316" s="64">
        <v>1</v>
      </c>
      <c r="AM316" s="64">
        <v>1</v>
      </c>
      <c r="AN316" s="64">
        <v>1</v>
      </c>
      <c r="AO316" s="64">
        <v>1</v>
      </c>
      <c r="AP316" s="64">
        <v>1</v>
      </c>
      <c r="AQ316" s="64">
        <v>1</v>
      </c>
      <c r="AR316" s="64">
        <v>1</v>
      </c>
    </row>
    <row r="317" spans="2:44" x14ac:dyDescent="0.25">
      <c r="B317" t="s">
        <v>541</v>
      </c>
      <c r="C317" s="24">
        <v>113.87793858242608</v>
      </c>
      <c r="D317" s="24">
        <v>117.49967864723439</v>
      </c>
      <c r="E317" s="24">
        <v>117.49999983700278</v>
      </c>
      <c r="F317" s="24">
        <v>117.49999999983476</v>
      </c>
      <c r="G317" s="24">
        <v>117.49999999999974</v>
      </c>
      <c r="H317" s="24">
        <v>117.5</v>
      </c>
      <c r="I317" s="24">
        <v>117.5</v>
      </c>
      <c r="J317" s="24">
        <v>117.5</v>
      </c>
      <c r="K317" s="24">
        <v>117.5</v>
      </c>
      <c r="L317" s="24">
        <v>117.5</v>
      </c>
      <c r="M317" s="24">
        <v>117.5</v>
      </c>
      <c r="N317" s="24">
        <v>117.5</v>
      </c>
      <c r="O317" s="24">
        <v>117.5</v>
      </c>
      <c r="P317" s="24">
        <v>117.5</v>
      </c>
      <c r="Q317" s="24">
        <v>117.5</v>
      </c>
      <c r="R317" s="24">
        <v>117.5</v>
      </c>
      <c r="S317" s="24">
        <v>117.5</v>
      </c>
      <c r="T317" s="24">
        <v>117.5</v>
      </c>
      <c r="U317" s="24">
        <v>117.5</v>
      </c>
      <c r="V317" s="24">
        <v>117.5</v>
      </c>
      <c r="X317" s="24">
        <v>117.5</v>
      </c>
      <c r="Y317" s="6">
        <v>0.96917394538234969</v>
      </c>
      <c r="Z317" s="6">
        <v>0.99999726508284592</v>
      </c>
      <c r="AA317" s="6">
        <v>0.99999999861278954</v>
      </c>
      <c r="AB317" s="6">
        <v>0.99999999999859368</v>
      </c>
      <c r="AC317" s="6">
        <v>0.99999999999999778</v>
      </c>
      <c r="AD317" s="6">
        <v>1</v>
      </c>
      <c r="AE317" s="6">
        <v>1</v>
      </c>
      <c r="AF317" s="6">
        <v>1</v>
      </c>
      <c r="AG317" s="6">
        <v>1</v>
      </c>
      <c r="AH317" s="6">
        <v>1</v>
      </c>
      <c r="AI317" s="6">
        <v>1</v>
      </c>
      <c r="AJ317" s="6">
        <v>1</v>
      </c>
      <c r="AK317" s="6">
        <v>1</v>
      </c>
      <c r="AL317" s="6">
        <v>1</v>
      </c>
      <c r="AM317" s="6">
        <v>1</v>
      </c>
      <c r="AN317" s="6">
        <v>1</v>
      </c>
      <c r="AO317" s="6">
        <v>1</v>
      </c>
      <c r="AP317" s="6">
        <v>1</v>
      </c>
      <c r="AQ317" s="6">
        <v>1</v>
      </c>
      <c r="AR317" s="6">
        <v>1</v>
      </c>
    </row>
    <row r="318" spans="2:44" x14ac:dyDescent="0.25">
      <c r="B318" s="91" t="s">
        <v>543</v>
      </c>
      <c r="C318" s="41">
        <v>137.16436608855284</v>
      </c>
      <c r="D318" s="41">
        <v>141.24963649899502</v>
      </c>
      <c r="E318" s="41">
        <v>141.24999981532696</v>
      </c>
      <c r="F318" s="41">
        <v>141.24999999981256</v>
      </c>
      <c r="G318" s="41">
        <v>141.24999999999972</v>
      </c>
      <c r="H318" s="41">
        <v>141.25</v>
      </c>
      <c r="I318" s="41">
        <v>141.25</v>
      </c>
      <c r="J318" s="41">
        <v>141.25</v>
      </c>
      <c r="K318" s="41">
        <v>141.25</v>
      </c>
      <c r="L318" s="41">
        <v>141.25</v>
      </c>
      <c r="M318" s="41">
        <v>141.25</v>
      </c>
      <c r="N318" s="41">
        <v>141.25</v>
      </c>
      <c r="O318" s="41">
        <v>141.25</v>
      </c>
      <c r="P318" s="41">
        <v>141.25</v>
      </c>
      <c r="Q318" s="41">
        <v>141.25</v>
      </c>
      <c r="R318" s="41">
        <v>141.25</v>
      </c>
      <c r="S318" s="41">
        <v>141.25</v>
      </c>
      <c r="T318" s="41">
        <v>141.25</v>
      </c>
      <c r="U318" s="41">
        <v>141.25</v>
      </c>
      <c r="V318" s="41">
        <v>141.25</v>
      </c>
      <c r="X318" s="41">
        <v>141.25</v>
      </c>
      <c r="Y318" s="64">
        <v>0.97107515814904666</v>
      </c>
      <c r="Z318" s="64">
        <v>0.99999742654155765</v>
      </c>
      <c r="AA318" s="64">
        <v>0.99999999869258027</v>
      </c>
      <c r="AB318" s="64">
        <v>0.99999999999867295</v>
      </c>
      <c r="AC318" s="64">
        <v>0.999999999999998</v>
      </c>
      <c r="AD318" s="64">
        <v>1</v>
      </c>
      <c r="AE318" s="64">
        <v>1</v>
      </c>
      <c r="AF318" s="64">
        <v>1</v>
      </c>
      <c r="AG318" s="64">
        <v>1</v>
      </c>
      <c r="AH318" s="64">
        <v>1</v>
      </c>
      <c r="AI318" s="64">
        <v>1</v>
      </c>
      <c r="AJ318" s="64">
        <v>1</v>
      </c>
      <c r="AK318" s="64">
        <v>1</v>
      </c>
      <c r="AL318" s="64">
        <v>1</v>
      </c>
      <c r="AM318" s="64">
        <v>1</v>
      </c>
      <c r="AN318" s="64">
        <v>1</v>
      </c>
      <c r="AO318" s="64">
        <v>1</v>
      </c>
      <c r="AP318" s="64">
        <v>1</v>
      </c>
      <c r="AQ318" s="64">
        <v>1</v>
      </c>
      <c r="AR318" s="64">
        <v>1</v>
      </c>
    </row>
    <row r="319" spans="2:44" x14ac:dyDescent="0.25">
      <c r="B319" t="s">
        <v>545</v>
      </c>
      <c r="C319" s="24">
        <v>144.54425997704647</v>
      </c>
      <c r="D319" s="24">
        <v>148.74962542127088</v>
      </c>
      <c r="E319" s="24">
        <v>148.74999980958512</v>
      </c>
      <c r="F319" s="24">
        <v>148.74999999980665</v>
      </c>
      <c r="G319" s="24">
        <v>148.74999999999969</v>
      </c>
      <c r="H319" s="24">
        <v>148.75</v>
      </c>
      <c r="I319" s="24">
        <v>148.75</v>
      </c>
      <c r="J319" s="24">
        <v>148.75</v>
      </c>
      <c r="K319" s="24">
        <v>148.75</v>
      </c>
      <c r="L319" s="24">
        <v>148.75</v>
      </c>
      <c r="M319" s="24">
        <v>148.75</v>
      </c>
      <c r="N319" s="24">
        <v>148.75</v>
      </c>
      <c r="O319" s="24">
        <v>148.75</v>
      </c>
      <c r="P319" s="24">
        <v>148.75</v>
      </c>
      <c r="Q319" s="24">
        <v>148.75</v>
      </c>
      <c r="R319" s="24">
        <v>148.75</v>
      </c>
      <c r="S319" s="24">
        <v>148.75</v>
      </c>
      <c r="T319" s="24">
        <v>148.75</v>
      </c>
      <c r="U319" s="24">
        <v>148.75</v>
      </c>
      <c r="V319" s="24">
        <v>148.75</v>
      </c>
      <c r="X319" s="24">
        <v>148.75</v>
      </c>
      <c r="Y319" s="6">
        <v>0.9717261174927494</v>
      </c>
      <c r="Z319" s="6">
        <v>0.99999748182366976</v>
      </c>
      <c r="AA319" s="6">
        <v>0.99999999871989997</v>
      </c>
      <c r="AB319" s="6">
        <v>0.99999999999870015</v>
      </c>
      <c r="AC319" s="6">
        <v>0.99999999999999789</v>
      </c>
      <c r="AD319" s="6">
        <v>1</v>
      </c>
      <c r="AE319" s="6">
        <v>1</v>
      </c>
      <c r="AF319" s="6">
        <v>1</v>
      </c>
      <c r="AG319" s="6">
        <v>1</v>
      </c>
      <c r="AH319" s="6">
        <v>1</v>
      </c>
      <c r="AI319" s="6">
        <v>1</v>
      </c>
      <c r="AJ319" s="6">
        <v>1</v>
      </c>
      <c r="AK319" s="6">
        <v>1</v>
      </c>
      <c r="AL319" s="6">
        <v>1</v>
      </c>
      <c r="AM319" s="6">
        <v>1</v>
      </c>
      <c r="AN319" s="6">
        <v>1</v>
      </c>
      <c r="AO319" s="6">
        <v>1</v>
      </c>
      <c r="AP319" s="6">
        <v>1</v>
      </c>
      <c r="AQ319" s="6">
        <v>1</v>
      </c>
      <c r="AR319" s="6">
        <v>1</v>
      </c>
    </row>
    <row r="320" spans="2:44" x14ac:dyDescent="0.25">
      <c r="B320" s="91" t="s">
        <v>547</v>
      </c>
      <c r="C320" s="41">
        <v>145.7818092439866</v>
      </c>
      <c r="D320" s="41">
        <v>149.99962421759983</v>
      </c>
      <c r="E320" s="41">
        <v>149.99999980894569</v>
      </c>
      <c r="F320" s="41">
        <v>149.99999999980596</v>
      </c>
      <c r="G320" s="41">
        <v>149.99999999999969</v>
      </c>
      <c r="H320" s="41">
        <v>150</v>
      </c>
      <c r="I320" s="41">
        <v>150</v>
      </c>
      <c r="J320" s="41">
        <v>150</v>
      </c>
      <c r="K320" s="41">
        <v>150</v>
      </c>
      <c r="L320" s="41">
        <v>150</v>
      </c>
      <c r="M320" s="41">
        <v>150</v>
      </c>
      <c r="N320" s="41">
        <v>150</v>
      </c>
      <c r="O320" s="41">
        <v>150</v>
      </c>
      <c r="P320" s="41">
        <v>150</v>
      </c>
      <c r="Q320" s="41">
        <v>150</v>
      </c>
      <c r="R320" s="41">
        <v>150</v>
      </c>
      <c r="S320" s="41">
        <v>150</v>
      </c>
      <c r="T320" s="41">
        <v>150</v>
      </c>
      <c r="U320" s="41">
        <v>150</v>
      </c>
      <c r="V320" s="41">
        <v>150</v>
      </c>
      <c r="X320" s="41">
        <v>150</v>
      </c>
      <c r="Y320" s="64">
        <v>0.97187872829324395</v>
      </c>
      <c r="Z320" s="64">
        <v>0.99999749478399891</v>
      </c>
      <c r="AA320" s="64">
        <v>0.99999999872630463</v>
      </c>
      <c r="AB320" s="64">
        <v>0.99999999999870648</v>
      </c>
      <c r="AC320" s="64">
        <v>0.99999999999999789</v>
      </c>
      <c r="AD320" s="64">
        <v>1</v>
      </c>
      <c r="AE320" s="64">
        <v>1</v>
      </c>
      <c r="AF320" s="64">
        <v>1</v>
      </c>
      <c r="AG320" s="64">
        <v>1</v>
      </c>
      <c r="AH320" s="64">
        <v>1</v>
      </c>
      <c r="AI320" s="64">
        <v>1</v>
      </c>
      <c r="AJ320" s="64">
        <v>1</v>
      </c>
      <c r="AK320" s="64">
        <v>1</v>
      </c>
      <c r="AL320" s="64">
        <v>1</v>
      </c>
      <c r="AM320" s="64">
        <v>1</v>
      </c>
      <c r="AN320" s="64">
        <v>1</v>
      </c>
      <c r="AO320" s="64">
        <v>1</v>
      </c>
      <c r="AP320" s="64">
        <v>1</v>
      </c>
      <c r="AQ320" s="64">
        <v>1</v>
      </c>
      <c r="AR320" s="64">
        <v>1</v>
      </c>
    </row>
    <row r="321" spans="2:44" x14ac:dyDescent="0.25">
      <c r="B321" t="s">
        <v>549</v>
      </c>
      <c r="C321" s="24">
        <v>170.81690787363914</v>
      </c>
      <c r="D321" s="24">
        <v>176.24951797085157</v>
      </c>
      <c r="E321" s="24">
        <v>176.24999975550418</v>
      </c>
      <c r="F321" s="24">
        <v>176.24999999975213</v>
      </c>
      <c r="G321" s="24">
        <v>176.24999999999963</v>
      </c>
      <c r="H321" s="24">
        <v>176.25</v>
      </c>
      <c r="I321" s="24">
        <v>176.25</v>
      </c>
      <c r="J321" s="24">
        <v>176.25</v>
      </c>
      <c r="K321" s="24">
        <v>176.25</v>
      </c>
      <c r="L321" s="24">
        <v>176.25</v>
      </c>
      <c r="M321" s="24">
        <v>176.25</v>
      </c>
      <c r="N321" s="24">
        <v>176.25</v>
      </c>
      <c r="O321" s="24">
        <v>176.25</v>
      </c>
      <c r="P321" s="24">
        <v>176.25</v>
      </c>
      <c r="Q321" s="24">
        <v>176.25</v>
      </c>
      <c r="R321" s="24">
        <v>176.25</v>
      </c>
      <c r="S321" s="24">
        <v>176.25</v>
      </c>
      <c r="T321" s="24">
        <v>176.25</v>
      </c>
      <c r="U321" s="24">
        <v>176.25</v>
      </c>
      <c r="V321" s="24">
        <v>176.25</v>
      </c>
      <c r="X321" s="24">
        <v>176.25</v>
      </c>
      <c r="Y321" s="6">
        <v>0.96917394538234969</v>
      </c>
      <c r="Z321" s="6">
        <v>0.99999726508284581</v>
      </c>
      <c r="AA321" s="6">
        <v>0.99999999861278965</v>
      </c>
      <c r="AB321" s="6">
        <v>0.99999999999859368</v>
      </c>
      <c r="AC321" s="6">
        <v>0.99999999999999789</v>
      </c>
      <c r="AD321" s="6">
        <v>1</v>
      </c>
      <c r="AE321" s="6">
        <v>1</v>
      </c>
      <c r="AF321" s="6">
        <v>1</v>
      </c>
      <c r="AG321" s="6">
        <v>1</v>
      </c>
      <c r="AH321" s="6">
        <v>1</v>
      </c>
      <c r="AI321" s="6">
        <v>1</v>
      </c>
      <c r="AJ321" s="6">
        <v>1</v>
      </c>
      <c r="AK321" s="6">
        <v>1</v>
      </c>
      <c r="AL321" s="6">
        <v>1</v>
      </c>
      <c r="AM321" s="6">
        <v>1</v>
      </c>
      <c r="AN321" s="6">
        <v>1</v>
      </c>
      <c r="AO321" s="6">
        <v>1</v>
      </c>
      <c r="AP321" s="6">
        <v>1</v>
      </c>
      <c r="AQ321" s="6">
        <v>1</v>
      </c>
      <c r="AR321" s="6">
        <v>1</v>
      </c>
    </row>
    <row r="322" spans="2:44" x14ac:dyDescent="0.25">
      <c r="B322" s="91" t="s">
        <v>551</v>
      </c>
      <c r="C322" s="41">
        <v>205.74654913282924</v>
      </c>
      <c r="D322" s="41">
        <v>211.87445474849255</v>
      </c>
      <c r="E322" s="41">
        <v>211.87499972299045</v>
      </c>
      <c r="F322" s="41">
        <v>211.87499999971885</v>
      </c>
      <c r="G322" s="41">
        <v>211.87499999999955</v>
      </c>
      <c r="H322" s="41">
        <v>211.87500000000003</v>
      </c>
      <c r="I322" s="41">
        <v>211.87500000000003</v>
      </c>
      <c r="J322" s="41">
        <v>211.87500000000003</v>
      </c>
      <c r="K322" s="41">
        <v>211.87500000000003</v>
      </c>
      <c r="L322" s="41">
        <v>211.87500000000003</v>
      </c>
      <c r="M322" s="41">
        <v>211.87500000000003</v>
      </c>
      <c r="N322" s="41">
        <v>211.87500000000003</v>
      </c>
      <c r="O322" s="41">
        <v>211.87500000000003</v>
      </c>
      <c r="P322" s="41">
        <v>211.87500000000003</v>
      </c>
      <c r="Q322" s="41">
        <v>211.87500000000003</v>
      </c>
      <c r="R322" s="41">
        <v>211.87500000000003</v>
      </c>
      <c r="S322" s="41">
        <v>211.87500000000003</v>
      </c>
      <c r="T322" s="41">
        <v>211.87500000000003</v>
      </c>
      <c r="U322" s="41">
        <v>211.87500000000003</v>
      </c>
      <c r="V322" s="41">
        <v>211.87500000000003</v>
      </c>
      <c r="X322" s="41">
        <v>211.87500000000003</v>
      </c>
      <c r="Y322" s="64">
        <v>0.97107515814904644</v>
      </c>
      <c r="Z322" s="64">
        <v>0.99999742654155765</v>
      </c>
      <c r="AA322" s="64">
        <v>0.99999999869258016</v>
      </c>
      <c r="AB322" s="64">
        <v>0.99999999999867295</v>
      </c>
      <c r="AC322" s="64">
        <v>0.99999999999999767</v>
      </c>
      <c r="AD322" s="64">
        <v>1</v>
      </c>
      <c r="AE322" s="64">
        <v>1</v>
      </c>
      <c r="AF322" s="64">
        <v>1</v>
      </c>
      <c r="AG322" s="64">
        <v>1</v>
      </c>
      <c r="AH322" s="64">
        <v>1</v>
      </c>
      <c r="AI322" s="64">
        <v>1</v>
      </c>
      <c r="AJ322" s="64">
        <v>1</v>
      </c>
      <c r="AK322" s="64">
        <v>1</v>
      </c>
      <c r="AL322" s="64">
        <v>1</v>
      </c>
      <c r="AM322" s="64">
        <v>1</v>
      </c>
      <c r="AN322" s="64">
        <v>1</v>
      </c>
      <c r="AO322" s="64">
        <v>1</v>
      </c>
      <c r="AP322" s="64">
        <v>1</v>
      </c>
      <c r="AQ322" s="64">
        <v>1</v>
      </c>
      <c r="AR322" s="64">
        <v>1</v>
      </c>
    </row>
    <row r="323" spans="2:44" x14ac:dyDescent="0.25">
      <c r="B323" t="s">
        <v>553</v>
      </c>
      <c r="C323" s="24">
        <v>216.8163899655697</v>
      </c>
      <c r="D323" s="24">
        <v>223.12443813190632</v>
      </c>
      <c r="E323" s="24">
        <v>223.12499971437765</v>
      </c>
      <c r="F323" s="24">
        <v>223.12499999970998</v>
      </c>
      <c r="G323" s="24">
        <v>223.12499999999955</v>
      </c>
      <c r="H323" s="24">
        <v>223.125</v>
      </c>
      <c r="I323" s="24">
        <v>223.125</v>
      </c>
      <c r="J323" s="24">
        <v>223.125</v>
      </c>
      <c r="K323" s="24">
        <v>223.125</v>
      </c>
      <c r="L323" s="24">
        <v>223.125</v>
      </c>
      <c r="M323" s="24">
        <v>223.125</v>
      </c>
      <c r="N323" s="24">
        <v>223.125</v>
      </c>
      <c r="O323" s="24">
        <v>223.125</v>
      </c>
      <c r="P323" s="24">
        <v>223.125</v>
      </c>
      <c r="Q323" s="24">
        <v>223.125</v>
      </c>
      <c r="R323" s="24">
        <v>223.125</v>
      </c>
      <c r="S323" s="24">
        <v>223.125</v>
      </c>
      <c r="T323" s="24">
        <v>223.125</v>
      </c>
      <c r="U323" s="24">
        <v>223.125</v>
      </c>
      <c r="V323" s="24">
        <v>223.125</v>
      </c>
      <c r="X323" s="24">
        <v>223.125</v>
      </c>
      <c r="Y323" s="6">
        <v>0.9717261174927494</v>
      </c>
      <c r="Z323" s="6">
        <v>0.99999748182366976</v>
      </c>
      <c r="AA323" s="6">
        <v>0.99999999871989986</v>
      </c>
      <c r="AB323" s="6">
        <v>0.99999999999870026</v>
      </c>
      <c r="AC323" s="6">
        <v>0.999999999999998</v>
      </c>
      <c r="AD323" s="6">
        <v>1</v>
      </c>
      <c r="AE323" s="6">
        <v>1</v>
      </c>
      <c r="AF323" s="6">
        <v>1</v>
      </c>
      <c r="AG323" s="6">
        <v>1</v>
      </c>
      <c r="AH323" s="6">
        <v>1</v>
      </c>
      <c r="AI323" s="6">
        <v>1</v>
      </c>
      <c r="AJ323" s="6">
        <v>1</v>
      </c>
      <c r="AK323" s="6">
        <v>1</v>
      </c>
      <c r="AL323" s="6">
        <v>1</v>
      </c>
      <c r="AM323" s="6">
        <v>1</v>
      </c>
      <c r="AN323" s="6">
        <v>1</v>
      </c>
      <c r="AO323" s="6">
        <v>1</v>
      </c>
      <c r="AP323" s="6">
        <v>1</v>
      </c>
      <c r="AQ323" s="6">
        <v>1</v>
      </c>
      <c r="AR323" s="6">
        <v>1</v>
      </c>
    </row>
    <row r="324" spans="2:44" x14ac:dyDescent="0.25">
      <c r="B324" s="91" t="s">
        <v>555</v>
      </c>
      <c r="C324" s="41">
        <v>218.67271386597989</v>
      </c>
      <c r="D324" s="41">
        <v>224.99943632639977</v>
      </c>
      <c r="E324" s="41">
        <v>224.99999971341856</v>
      </c>
      <c r="F324" s="41">
        <v>224.99999999970899</v>
      </c>
      <c r="G324" s="41">
        <v>224.99999999999955</v>
      </c>
      <c r="H324" s="41">
        <v>225</v>
      </c>
      <c r="I324" s="41">
        <v>225</v>
      </c>
      <c r="J324" s="41">
        <v>225</v>
      </c>
      <c r="K324" s="41">
        <v>225</v>
      </c>
      <c r="L324" s="41">
        <v>225</v>
      </c>
      <c r="M324" s="41">
        <v>225</v>
      </c>
      <c r="N324" s="41">
        <v>225</v>
      </c>
      <c r="O324" s="41">
        <v>225</v>
      </c>
      <c r="P324" s="41">
        <v>225</v>
      </c>
      <c r="Q324" s="41">
        <v>225</v>
      </c>
      <c r="R324" s="41">
        <v>225</v>
      </c>
      <c r="S324" s="41">
        <v>225</v>
      </c>
      <c r="T324" s="41">
        <v>225</v>
      </c>
      <c r="U324" s="41">
        <v>225</v>
      </c>
      <c r="V324" s="41">
        <v>225</v>
      </c>
      <c r="X324" s="41">
        <v>225</v>
      </c>
      <c r="Y324" s="64">
        <v>0.97187872829324395</v>
      </c>
      <c r="Z324" s="64">
        <v>0.99999749478399902</v>
      </c>
      <c r="AA324" s="64">
        <v>0.99999999872630474</v>
      </c>
      <c r="AB324" s="64">
        <v>0.99999999999870659</v>
      </c>
      <c r="AC324" s="64">
        <v>0.999999999999998</v>
      </c>
      <c r="AD324" s="64">
        <v>1</v>
      </c>
      <c r="AE324" s="64">
        <v>1</v>
      </c>
      <c r="AF324" s="64">
        <v>1</v>
      </c>
      <c r="AG324" s="64">
        <v>1</v>
      </c>
      <c r="AH324" s="64">
        <v>1</v>
      </c>
      <c r="AI324" s="64">
        <v>1</v>
      </c>
      <c r="AJ324" s="64">
        <v>1</v>
      </c>
      <c r="AK324" s="64">
        <v>1</v>
      </c>
      <c r="AL324" s="64">
        <v>1</v>
      </c>
      <c r="AM324" s="64">
        <v>1</v>
      </c>
      <c r="AN324" s="64">
        <v>1</v>
      </c>
      <c r="AO324" s="64">
        <v>1</v>
      </c>
      <c r="AP324" s="64">
        <v>1</v>
      </c>
      <c r="AQ324" s="64">
        <v>1</v>
      </c>
      <c r="AR324" s="64">
        <v>1</v>
      </c>
    </row>
    <row r="326" spans="2:44" x14ac:dyDescent="0.25">
      <c r="B326" s="30" t="s">
        <v>6105</v>
      </c>
      <c r="C326" s="70"/>
      <c r="D326" s="70"/>
      <c r="E326" s="70"/>
      <c r="F326" s="70"/>
      <c r="G326" s="70"/>
      <c r="H326" s="70"/>
      <c r="I326" s="70"/>
      <c r="J326" s="70"/>
      <c r="K326" s="70"/>
      <c r="L326" s="70"/>
      <c r="M326" s="70"/>
      <c r="N326" s="70"/>
      <c r="O326" s="70"/>
      <c r="P326" s="70"/>
      <c r="Q326" s="70"/>
      <c r="R326" s="70"/>
      <c r="S326" s="70"/>
      <c r="T326" s="70"/>
      <c r="U326" s="70"/>
      <c r="V326" s="70"/>
      <c r="X326" s="30" t="s">
        <v>6106</v>
      </c>
      <c r="Y326" s="70"/>
      <c r="Z326" s="70"/>
      <c r="AA326" s="70"/>
      <c r="AB326" s="70"/>
      <c r="AC326" s="70"/>
      <c r="AD326" s="70"/>
      <c r="AE326" s="70"/>
      <c r="AF326" s="70"/>
      <c r="AG326" s="70"/>
      <c r="AH326" s="70"/>
      <c r="AI326" s="70"/>
      <c r="AJ326" s="70"/>
      <c r="AK326" s="70"/>
      <c r="AL326" s="70"/>
      <c r="AM326" s="70"/>
      <c r="AN326" s="70"/>
      <c r="AO326" s="70"/>
      <c r="AP326" s="70"/>
      <c r="AQ326" s="70"/>
      <c r="AR326" s="70"/>
    </row>
    <row r="327" spans="2:44" x14ac:dyDescent="0.25">
      <c r="B327" s="7" t="s">
        <v>6008</v>
      </c>
      <c r="C327" s="50" t="s">
        <v>6010</v>
      </c>
      <c r="D327" s="50" t="s">
        <v>6011</v>
      </c>
      <c r="E327" s="50" t="s">
        <v>6012</v>
      </c>
      <c r="F327" s="50" t="s">
        <v>6013</v>
      </c>
      <c r="G327" s="50" t="s">
        <v>6014</v>
      </c>
      <c r="H327" s="50" t="s">
        <v>6015</v>
      </c>
      <c r="I327" s="50" t="s">
        <v>6016</v>
      </c>
      <c r="J327" s="50" t="s">
        <v>6017</v>
      </c>
      <c r="K327" s="50" t="s">
        <v>6018</v>
      </c>
      <c r="L327" s="50" t="s">
        <v>6019</v>
      </c>
      <c r="M327" s="50" t="s">
        <v>6020</v>
      </c>
      <c r="N327" s="50" t="s">
        <v>6021</v>
      </c>
      <c r="O327" s="50" t="s">
        <v>6022</v>
      </c>
      <c r="P327" s="50" t="s">
        <v>6023</v>
      </c>
      <c r="Q327" s="50" t="s">
        <v>6024</v>
      </c>
      <c r="R327" s="50" t="s">
        <v>6025</v>
      </c>
      <c r="S327" s="50" t="s">
        <v>6026</v>
      </c>
      <c r="T327" s="50" t="s">
        <v>6027</v>
      </c>
      <c r="U327" s="50" t="s">
        <v>6028</v>
      </c>
      <c r="V327" s="50" t="s">
        <v>6029</v>
      </c>
      <c r="X327" s="50" t="s">
        <v>6009</v>
      </c>
      <c r="Y327" s="50" t="s">
        <v>6010</v>
      </c>
      <c r="Z327" s="50" t="s">
        <v>6011</v>
      </c>
      <c r="AA327" s="50" t="s">
        <v>6012</v>
      </c>
      <c r="AB327" s="50" t="s">
        <v>6013</v>
      </c>
      <c r="AC327" s="50" t="s">
        <v>6014</v>
      </c>
      <c r="AD327" s="50" t="s">
        <v>6015</v>
      </c>
      <c r="AE327" s="50" t="s">
        <v>6016</v>
      </c>
      <c r="AF327" s="50" t="s">
        <v>6017</v>
      </c>
      <c r="AG327" s="50" t="s">
        <v>6018</v>
      </c>
      <c r="AH327" s="50" t="s">
        <v>6019</v>
      </c>
      <c r="AI327" s="50" t="s">
        <v>6020</v>
      </c>
      <c r="AJ327" s="50" t="s">
        <v>6021</v>
      </c>
      <c r="AK327" s="50" t="s">
        <v>6022</v>
      </c>
      <c r="AL327" s="50" t="s">
        <v>6023</v>
      </c>
      <c r="AM327" s="50" t="s">
        <v>6024</v>
      </c>
      <c r="AN327" s="50" t="s">
        <v>6025</v>
      </c>
      <c r="AO327" s="50" t="s">
        <v>6026</v>
      </c>
      <c r="AP327" s="50" t="s">
        <v>6027</v>
      </c>
      <c r="AQ327" s="50" t="s">
        <v>6028</v>
      </c>
      <c r="AR327" s="50" t="s">
        <v>6029</v>
      </c>
    </row>
    <row r="328" spans="2:44" x14ac:dyDescent="0.25">
      <c r="B328" t="s">
        <v>517</v>
      </c>
      <c r="C328" s="24">
        <v>0</v>
      </c>
      <c r="D328" s="24">
        <v>0</v>
      </c>
      <c r="E328" s="24">
        <v>0</v>
      </c>
      <c r="F328" s="24">
        <v>0</v>
      </c>
      <c r="G328" s="24">
        <v>0</v>
      </c>
      <c r="H328" s="24">
        <v>0</v>
      </c>
      <c r="I328" s="24">
        <v>0</v>
      </c>
      <c r="J328" s="24">
        <v>0</v>
      </c>
      <c r="K328" s="24">
        <v>0</v>
      </c>
      <c r="L328" s="24">
        <v>0</v>
      </c>
      <c r="M328" s="24">
        <v>0</v>
      </c>
      <c r="N328" s="24">
        <v>0</v>
      </c>
      <c r="O328" s="24">
        <v>0</v>
      </c>
      <c r="P328" s="24">
        <v>0</v>
      </c>
      <c r="Q328" s="24">
        <v>0</v>
      </c>
      <c r="R328" s="24">
        <v>0</v>
      </c>
      <c r="S328" s="24">
        <v>0</v>
      </c>
      <c r="T328" s="24">
        <v>0</v>
      </c>
      <c r="U328" s="24">
        <v>0</v>
      </c>
      <c r="V328" s="24">
        <v>0</v>
      </c>
      <c r="X328" s="24">
        <v>0</v>
      </c>
      <c r="Y328" s="6">
        <v>0</v>
      </c>
      <c r="Z328" s="6">
        <v>0</v>
      </c>
      <c r="AA328" s="6">
        <v>0</v>
      </c>
      <c r="AB328" s="6">
        <v>0</v>
      </c>
      <c r="AC328" s="6">
        <v>0</v>
      </c>
      <c r="AD328" s="6">
        <v>0</v>
      </c>
      <c r="AE328" s="6">
        <v>0</v>
      </c>
      <c r="AF328" s="6">
        <v>0</v>
      </c>
      <c r="AG328" s="6">
        <v>0</v>
      </c>
      <c r="AH328" s="6">
        <v>0</v>
      </c>
      <c r="AI328" s="6">
        <v>0</v>
      </c>
      <c r="AJ328" s="6">
        <v>0</v>
      </c>
      <c r="AK328" s="6">
        <v>0</v>
      </c>
      <c r="AL328" s="6">
        <v>0</v>
      </c>
      <c r="AM328" s="6">
        <v>0</v>
      </c>
      <c r="AN328" s="6">
        <v>0</v>
      </c>
      <c r="AO328" s="6">
        <v>0</v>
      </c>
      <c r="AP328" s="6">
        <v>0</v>
      </c>
      <c r="AQ328" s="6">
        <v>0</v>
      </c>
      <c r="AR328" s="6">
        <v>0</v>
      </c>
    </row>
    <row r="329" spans="2:44" x14ac:dyDescent="0.25">
      <c r="B329" s="91" t="s">
        <v>519</v>
      </c>
      <c r="C329" s="41">
        <v>0</v>
      </c>
      <c r="D329" s="41">
        <v>0</v>
      </c>
      <c r="E329" s="41">
        <v>0</v>
      </c>
      <c r="F329" s="41">
        <v>0</v>
      </c>
      <c r="G329" s="41">
        <v>0</v>
      </c>
      <c r="H329" s="41">
        <v>0</v>
      </c>
      <c r="I329" s="41">
        <v>0</v>
      </c>
      <c r="J329" s="41">
        <v>0</v>
      </c>
      <c r="K329" s="41">
        <v>0</v>
      </c>
      <c r="L329" s="41">
        <v>0</v>
      </c>
      <c r="M329" s="41">
        <v>0</v>
      </c>
      <c r="N329" s="41">
        <v>0</v>
      </c>
      <c r="O329" s="41">
        <v>0</v>
      </c>
      <c r="P329" s="41">
        <v>0</v>
      </c>
      <c r="Q329" s="41">
        <v>0</v>
      </c>
      <c r="R329" s="41">
        <v>0</v>
      </c>
      <c r="S329" s="41">
        <v>0</v>
      </c>
      <c r="T329" s="41">
        <v>0</v>
      </c>
      <c r="U329" s="41">
        <v>0</v>
      </c>
      <c r="V329" s="41">
        <v>0</v>
      </c>
      <c r="X329" s="41">
        <v>0</v>
      </c>
      <c r="Y329" s="64">
        <v>0</v>
      </c>
      <c r="Z329" s="64">
        <v>0</v>
      </c>
      <c r="AA329" s="64">
        <v>0</v>
      </c>
      <c r="AB329" s="64">
        <v>0</v>
      </c>
      <c r="AC329" s="64">
        <v>0</v>
      </c>
      <c r="AD329" s="64">
        <v>0</v>
      </c>
      <c r="AE329" s="64">
        <v>0</v>
      </c>
      <c r="AF329" s="64">
        <v>0</v>
      </c>
      <c r="AG329" s="64">
        <v>0</v>
      </c>
      <c r="AH329" s="64">
        <v>0</v>
      </c>
      <c r="AI329" s="64">
        <v>0</v>
      </c>
      <c r="AJ329" s="64">
        <v>0</v>
      </c>
      <c r="AK329" s="64">
        <v>0</v>
      </c>
      <c r="AL329" s="64">
        <v>0</v>
      </c>
      <c r="AM329" s="64">
        <v>0</v>
      </c>
      <c r="AN329" s="64">
        <v>0</v>
      </c>
      <c r="AO329" s="64">
        <v>0</v>
      </c>
      <c r="AP329" s="64">
        <v>0</v>
      </c>
      <c r="AQ329" s="64">
        <v>0</v>
      </c>
      <c r="AR329" s="64">
        <v>0</v>
      </c>
    </row>
    <row r="330" spans="2:44" x14ac:dyDescent="0.25">
      <c r="B330" t="s">
        <v>521</v>
      </c>
      <c r="C330" s="24">
        <v>0.23655025190522694</v>
      </c>
      <c r="D330" s="24">
        <v>0.54119309604888433</v>
      </c>
      <c r="E330" s="24">
        <v>0.67200490732723872</v>
      </c>
      <c r="F330" s="24">
        <v>0.73954878369554455</v>
      </c>
      <c r="G330" s="24">
        <v>0.77701885439131846</v>
      </c>
      <c r="H330" s="24">
        <v>0.7987193210759741</v>
      </c>
      <c r="I330" s="24">
        <v>0.81166914690565872</v>
      </c>
      <c r="J330" s="24">
        <v>0.81957375348143713</v>
      </c>
      <c r="K330" s="24">
        <v>0.82448623306095759</v>
      </c>
      <c r="L330" s="24">
        <v>0.82758469767604825</v>
      </c>
      <c r="M330" s="24">
        <v>0.82956358936358732</v>
      </c>
      <c r="N330" s="24">
        <v>0.83084114063194781</v>
      </c>
      <c r="O330" s="24">
        <v>0.83167373600112549</v>
      </c>
      <c r="P330" s="24">
        <v>0.83222091049294122</v>
      </c>
      <c r="Q330" s="24">
        <v>0.83258321794319701</v>
      </c>
      <c r="R330" s="24">
        <v>0.83282475102712183</v>
      </c>
      <c r="S330" s="24">
        <v>0.83298676865713661</v>
      </c>
      <c r="T330" s="24">
        <v>0.83309606653747414</v>
      </c>
      <c r="U330" s="24">
        <v>0.83317018626153005</v>
      </c>
      <c r="V330" s="24">
        <v>0.83322069453163528</v>
      </c>
      <c r="X330" s="24">
        <v>0.83333333333333326</v>
      </c>
      <c r="Y330" s="6">
        <v>0.28386030228627235</v>
      </c>
      <c r="Z330" s="6">
        <v>0.64943171525866128</v>
      </c>
      <c r="AA330" s="6">
        <v>0.80640588879268649</v>
      </c>
      <c r="AB330" s="6">
        <v>0.88745854043465355</v>
      </c>
      <c r="AC330" s="6">
        <v>0.93242262526958219</v>
      </c>
      <c r="AD330" s="6">
        <v>0.95846318529116903</v>
      </c>
      <c r="AE330" s="6">
        <v>0.97400297628679056</v>
      </c>
      <c r="AF330" s="6">
        <v>0.9834885041777246</v>
      </c>
      <c r="AG330" s="6">
        <v>0.98938347967314921</v>
      </c>
      <c r="AH330" s="6">
        <v>0.99310163721125799</v>
      </c>
      <c r="AI330" s="6">
        <v>0.99547630723630487</v>
      </c>
      <c r="AJ330" s="6">
        <v>0.99700936875833746</v>
      </c>
      <c r="AK330" s="6">
        <v>0.99800848320135072</v>
      </c>
      <c r="AL330" s="6">
        <v>0.99866509259152958</v>
      </c>
      <c r="AM330" s="6">
        <v>0.9990998615318365</v>
      </c>
      <c r="AN330" s="6">
        <v>0.99938970123254633</v>
      </c>
      <c r="AO330" s="6">
        <v>0.99958412238856398</v>
      </c>
      <c r="AP330" s="6">
        <v>0.99971527984496911</v>
      </c>
      <c r="AQ330" s="6">
        <v>0.99980422351383613</v>
      </c>
      <c r="AR330" s="6">
        <v>0.9998648334379624</v>
      </c>
    </row>
    <row r="331" spans="2:44" x14ac:dyDescent="0.25">
      <c r="B331" s="91" t="s">
        <v>523</v>
      </c>
      <c r="C331" s="41">
        <v>1.164167745052554</v>
      </c>
      <c r="D331" s="41">
        <v>2.4298453044914878</v>
      </c>
      <c r="E331" s="41">
        <v>2.9812330070830044</v>
      </c>
      <c r="F331" s="41">
        <v>3.267348918365176</v>
      </c>
      <c r="G331" s="41">
        <v>3.4265252175705276</v>
      </c>
      <c r="H331" s="41">
        <v>3.5188904473187499</v>
      </c>
      <c r="I331" s="41">
        <v>3.5740898819053961</v>
      </c>
      <c r="J331" s="41">
        <v>3.6078224214523389</v>
      </c>
      <c r="K331" s="41">
        <v>3.6288059089960645</v>
      </c>
      <c r="L331" s="41">
        <v>3.6420513739604892</v>
      </c>
      <c r="M331" s="41">
        <v>3.6505165955472441</v>
      </c>
      <c r="N331" s="41">
        <v>3.6559849052915872</v>
      </c>
      <c r="O331" s="41">
        <v>3.6595505472109084</v>
      </c>
      <c r="P331" s="41">
        <v>3.6618949629772035</v>
      </c>
      <c r="Q331" s="41">
        <v>3.6634479626803658</v>
      </c>
      <c r="R331" s="41">
        <v>3.6644836758885861</v>
      </c>
      <c r="S331" s="41">
        <v>3.6651786680490028</v>
      </c>
      <c r="T331" s="41">
        <v>3.6656476672072098</v>
      </c>
      <c r="U331" s="41">
        <v>3.665965813133091</v>
      </c>
      <c r="V331" s="41">
        <v>3.6661826724993305</v>
      </c>
      <c r="X331" s="41">
        <v>3.666666666666667</v>
      </c>
      <c r="Y331" s="64">
        <v>0.317500294105242</v>
      </c>
      <c r="Z331" s="64">
        <v>0.66268508304313301</v>
      </c>
      <c r="AA331" s="64">
        <v>0.81306354738627384</v>
      </c>
      <c r="AB331" s="64">
        <v>0.89109515955413887</v>
      </c>
      <c r="AC331" s="64">
        <v>0.93450687751923478</v>
      </c>
      <c r="AD331" s="64">
        <v>0.95969739472329529</v>
      </c>
      <c r="AE331" s="64">
        <v>0.97475178597419887</v>
      </c>
      <c r="AF331" s="64">
        <v>0.98395156948700147</v>
      </c>
      <c r="AG331" s="64">
        <v>0.98967433881710842</v>
      </c>
      <c r="AH331" s="64">
        <v>0.99328673835286063</v>
      </c>
      <c r="AI331" s="64">
        <v>0.99559543514924831</v>
      </c>
      <c r="AJ331" s="64">
        <v>0.99708679235225095</v>
      </c>
      <c r="AK331" s="64">
        <v>0.99805924014842951</v>
      </c>
      <c r="AL331" s="64">
        <v>0.99869862626650996</v>
      </c>
      <c r="AM331" s="64">
        <v>0.99912217164009964</v>
      </c>
      <c r="AN331" s="64">
        <v>0.99940463887870523</v>
      </c>
      <c r="AO331" s="64">
        <v>0.99959418219518248</v>
      </c>
      <c r="AP331" s="64">
        <v>0.99972209105651166</v>
      </c>
      <c r="AQ331" s="64">
        <v>0.99980885812720655</v>
      </c>
      <c r="AR331" s="64">
        <v>0.99986800159072642</v>
      </c>
    </row>
    <row r="332" spans="2:44" x14ac:dyDescent="0.25">
      <c r="B332" t="s">
        <v>525</v>
      </c>
      <c r="C332" s="24">
        <v>3.9203222928738475</v>
      </c>
      <c r="D332" s="24">
        <v>8.1748831399032369</v>
      </c>
      <c r="E332" s="24">
        <v>10.028671438909855</v>
      </c>
      <c r="F332" s="24">
        <v>10.990658517050312</v>
      </c>
      <c r="G332" s="24">
        <v>11.525862723037182</v>
      </c>
      <c r="H332" s="24">
        <v>11.836432429511593</v>
      </c>
      <c r="I332" s="24">
        <v>12.02203853497344</v>
      </c>
      <c r="J332" s="24">
        <v>12.135464432380921</v>
      </c>
      <c r="K332" s="24">
        <v>12.206022293296865</v>
      </c>
      <c r="L332" s="24">
        <v>12.250561119837496</v>
      </c>
      <c r="M332" s="24">
        <v>12.279026250562456</v>
      </c>
      <c r="N332" s="24">
        <v>12.297414095490286</v>
      </c>
      <c r="O332" s="24">
        <v>12.309404062756908</v>
      </c>
      <c r="P332" s="24">
        <v>12.31728752844362</v>
      </c>
      <c r="Q332" s="24">
        <v>12.322509758242331</v>
      </c>
      <c r="R332" s="24">
        <v>12.325992537856852</v>
      </c>
      <c r="S332" s="24">
        <v>12.328329588381466</v>
      </c>
      <c r="T332" s="24">
        <v>12.329906697858517</v>
      </c>
      <c r="U332" s="24">
        <v>12.330976534850663</v>
      </c>
      <c r="V332" s="24">
        <v>12.331705775372662</v>
      </c>
      <c r="X332" s="24">
        <v>12.333333333333332</v>
      </c>
      <c r="Y332" s="6">
        <v>0.31786396969247416</v>
      </c>
      <c r="Z332" s="6">
        <v>0.66282836269485712</v>
      </c>
      <c r="AA332" s="6">
        <v>0.81313552207377215</v>
      </c>
      <c r="AB332" s="6">
        <v>0.89113447435543081</v>
      </c>
      <c r="AC332" s="6">
        <v>0.93452940997598788</v>
      </c>
      <c r="AD332" s="6">
        <v>0.95971073752796709</v>
      </c>
      <c r="AE332" s="6">
        <v>0.97475988121406276</v>
      </c>
      <c r="AF332" s="6">
        <v>0.98395657559845318</v>
      </c>
      <c r="AG332" s="6">
        <v>0.98967748324028648</v>
      </c>
      <c r="AH332" s="6">
        <v>0.99328873944628349</v>
      </c>
      <c r="AI332" s="6">
        <v>0.9955967230185776</v>
      </c>
      <c r="AJ332" s="6">
        <v>0.99708762936407735</v>
      </c>
      <c r="AK332" s="6">
        <v>0.99805978887218183</v>
      </c>
      <c r="AL332" s="6">
        <v>0.99869898879272601</v>
      </c>
      <c r="AM332" s="6">
        <v>0.99912241283045944</v>
      </c>
      <c r="AN332" s="6">
        <v>0.99940480036677182</v>
      </c>
      <c r="AO332" s="6">
        <v>0.99959429094984875</v>
      </c>
      <c r="AP332" s="6">
        <v>0.99972216469123121</v>
      </c>
      <c r="AQ332" s="6">
        <v>0.99980890823113489</v>
      </c>
      <c r="AR332" s="6">
        <v>0.99986803584102668</v>
      </c>
    </row>
    <row r="333" spans="2:44" x14ac:dyDescent="0.25">
      <c r="B333" s="91" t="s">
        <v>527</v>
      </c>
      <c r="C333" s="41">
        <v>9.1649999205243784</v>
      </c>
      <c r="D333" s="41">
        <v>18.305124323794331</v>
      </c>
      <c r="E333" s="41">
        <v>22.320051089545387</v>
      </c>
      <c r="F333" s="41">
        <v>24.409210784408355</v>
      </c>
      <c r="G333" s="41">
        <v>25.573340168070725</v>
      </c>
      <c r="H333" s="41">
        <v>26.249583685554839</v>
      </c>
      <c r="I333" s="41">
        <v>26.654048263439282</v>
      </c>
      <c r="J333" s="41">
        <v>26.901375244118917</v>
      </c>
      <c r="K333" s="41">
        <v>27.05530635661691</v>
      </c>
      <c r="L333" s="41">
        <v>27.152515311493381</v>
      </c>
      <c r="M333" s="41">
        <v>27.214665277886709</v>
      </c>
      <c r="N333" s="41">
        <v>27.254825718953484</v>
      </c>
      <c r="O333" s="41">
        <v>27.281020181224818</v>
      </c>
      <c r="P333" s="41">
        <v>27.298247571782664</v>
      </c>
      <c r="Q333" s="41">
        <v>27.309662111062273</v>
      </c>
      <c r="R333" s="41">
        <v>27.31727622729905</v>
      </c>
      <c r="S333" s="41">
        <v>27.322386511870739</v>
      </c>
      <c r="T333" s="41">
        <v>27.325835691071642</v>
      </c>
      <c r="U333" s="41">
        <v>27.328175836217074</v>
      </c>
      <c r="V333" s="41">
        <v>27.329771209423182</v>
      </c>
      <c r="X333" s="41">
        <v>27.333333333333336</v>
      </c>
      <c r="Y333" s="64">
        <v>0.33530487514113577</v>
      </c>
      <c r="Z333" s="64">
        <v>0.66969967038271938</v>
      </c>
      <c r="AA333" s="64">
        <v>0.81658723498336772</v>
      </c>
      <c r="AB333" s="64">
        <v>0.89301990674664711</v>
      </c>
      <c r="AC333" s="64">
        <v>0.93561000614892886</v>
      </c>
      <c r="AD333" s="64">
        <v>0.96035062264225013</v>
      </c>
      <c r="AE333" s="64">
        <v>0.97514810719899803</v>
      </c>
      <c r="AF333" s="64">
        <v>0.98419665527264322</v>
      </c>
      <c r="AG333" s="64">
        <v>0.98982828133964296</v>
      </c>
      <c r="AH333" s="64">
        <v>0.99338470651805044</v>
      </c>
      <c r="AI333" s="64">
        <v>0.99565848577634297</v>
      </c>
      <c r="AJ333" s="64">
        <v>0.99712777020561516</v>
      </c>
      <c r="AK333" s="64">
        <v>0.99808610419115185</v>
      </c>
      <c r="AL333" s="64">
        <v>0.99871637457741447</v>
      </c>
      <c r="AM333" s="64">
        <v>0.99913397967300988</v>
      </c>
      <c r="AN333" s="64">
        <v>0.9994125449011847</v>
      </c>
      <c r="AO333" s="64">
        <v>0.99959950653185625</v>
      </c>
      <c r="AP333" s="64">
        <v>0.99972569601481609</v>
      </c>
      <c r="AQ333" s="64">
        <v>0.99981131108111243</v>
      </c>
      <c r="AR333" s="64">
        <v>0.99986967839353091</v>
      </c>
    </row>
    <row r="334" spans="2:44" x14ac:dyDescent="0.25">
      <c r="B334" t="s">
        <v>529</v>
      </c>
      <c r="C334" s="24">
        <v>15.3660215772297</v>
      </c>
      <c r="D334" s="24">
        <v>30.156136159584864</v>
      </c>
      <c r="E334" s="24">
        <v>36.676268291848942</v>
      </c>
      <c r="F334" s="24">
        <v>40.073077943062586</v>
      </c>
      <c r="G334" s="24">
        <v>41.967158692775676</v>
      </c>
      <c r="H334" s="24">
        <v>43.067943773994926</v>
      </c>
      <c r="I334" s="24">
        <v>43.726556703663086</v>
      </c>
      <c r="J334" s="24">
        <v>44.129403128569244</v>
      </c>
      <c r="K334" s="24">
        <v>44.38018208617553</v>
      </c>
      <c r="L334" s="24">
        <v>44.538581004549158</v>
      </c>
      <c r="M334" s="24">
        <v>44.639868677996638</v>
      </c>
      <c r="N334" s="24">
        <v>44.705328537334552</v>
      </c>
      <c r="O334" s="24">
        <v>44.748029725308015</v>
      </c>
      <c r="P334" s="24">
        <v>44.776116260217044</v>
      </c>
      <c r="Q334" s="24">
        <v>44.794727725172393</v>
      </c>
      <c r="R334" s="24">
        <v>44.807143712561107</v>
      </c>
      <c r="S334" s="24">
        <v>44.81547751324662</v>
      </c>
      <c r="T334" s="24">
        <v>44.821102832781833</v>
      </c>
      <c r="U334" s="24">
        <v>44.824919683532791</v>
      </c>
      <c r="V334" s="24">
        <v>44.827521960188875</v>
      </c>
      <c r="X334" s="24">
        <v>44.833333333333336</v>
      </c>
      <c r="Y334" s="6">
        <v>0.34273654075605275</v>
      </c>
      <c r="Z334" s="6">
        <v>0.67262757233274784</v>
      </c>
      <c r="AA334" s="6">
        <v>0.81805802881447454</v>
      </c>
      <c r="AB334" s="6">
        <v>0.8938232998452621</v>
      </c>
      <c r="AC334" s="6">
        <v>0.93607045411395551</v>
      </c>
      <c r="AD334" s="6">
        <v>0.9606232812043477</v>
      </c>
      <c r="AE334" s="6">
        <v>0.97531353242371188</v>
      </c>
      <c r="AF334" s="6">
        <v>0.98429895454057792</v>
      </c>
      <c r="AG334" s="6">
        <v>0.98989253723811588</v>
      </c>
      <c r="AH334" s="6">
        <v>0.99342559861447932</v>
      </c>
      <c r="AI334" s="6">
        <v>0.99568480322669073</v>
      </c>
      <c r="AJ334" s="6">
        <v>0.99714487443868882</v>
      </c>
      <c r="AK334" s="6">
        <v>0.99809731729311557</v>
      </c>
      <c r="AL334" s="6">
        <v>0.99872378275577045</v>
      </c>
      <c r="AM334" s="6">
        <v>0.99913890836815744</v>
      </c>
      <c r="AN334" s="6">
        <v>0.99941584488983881</v>
      </c>
      <c r="AO334" s="6">
        <v>0.99960172891999888</v>
      </c>
      <c r="AP334" s="6">
        <v>0.99972720073119326</v>
      </c>
      <c r="AQ334" s="6">
        <v>0.99981233494868671</v>
      </c>
      <c r="AR334" s="6">
        <v>0.99987037829417558</v>
      </c>
    </row>
    <row r="335" spans="2:44" x14ac:dyDescent="0.25">
      <c r="B335" s="91" t="s">
        <v>531</v>
      </c>
      <c r="C335" s="41">
        <v>21.595769769842487</v>
      </c>
      <c r="D335" s="41">
        <v>41.83926643883224</v>
      </c>
      <c r="E335" s="41">
        <v>50.788094946064753</v>
      </c>
      <c r="F335" s="41">
        <v>55.454459858343384</v>
      </c>
      <c r="G335" s="41">
        <v>58.057811933972822</v>
      </c>
      <c r="H335" s="41">
        <v>59.571341568589105</v>
      </c>
      <c r="I335" s="41">
        <v>60.477143120645131</v>
      </c>
      <c r="J335" s="41">
        <v>61.031299417761019</v>
      </c>
      <c r="K335" s="41">
        <v>61.376329806037617</v>
      </c>
      <c r="L335" s="41">
        <v>61.594291522720397</v>
      </c>
      <c r="M335" s="41">
        <v>61.733683444708603</v>
      </c>
      <c r="N335" s="41">
        <v>61.823778785973865</v>
      </c>
      <c r="O335" s="41">
        <v>61.882555883796712</v>
      </c>
      <c r="P335" s="41">
        <v>61.921219541262523</v>
      </c>
      <c r="Q335" s="41">
        <v>61.946841855835544</v>
      </c>
      <c r="R335" s="41">
        <v>61.963936068781571</v>
      </c>
      <c r="S335" s="41">
        <v>61.975410693117254</v>
      </c>
      <c r="T335" s="41">
        <v>61.983156522319362</v>
      </c>
      <c r="U335" s="41">
        <v>61.988412449926251</v>
      </c>
      <c r="V335" s="41">
        <v>61.991996049702045</v>
      </c>
      <c r="X335" s="41">
        <v>62</v>
      </c>
      <c r="Y335" s="64">
        <v>0.34831886725552397</v>
      </c>
      <c r="Z335" s="64">
        <v>0.67482687804568131</v>
      </c>
      <c r="AA335" s="64">
        <v>0.81916282171072186</v>
      </c>
      <c r="AB335" s="64">
        <v>0.8944267719087643</v>
      </c>
      <c r="AC335" s="64">
        <v>0.93641632151569065</v>
      </c>
      <c r="AD335" s="64">
        <v>0.96082808981595336</v>
      </c>
      <c r="AE335" s="64">
        <v>0.97543779226846983</v>
      </c>
      <c r="AF335" s="64">
        <v>0.98437579706066158</v>
      </c>
      <c r="AG335" s="64">
        <v>0.98994080332318735</v>
      </c>
      <c r="AH335" s="64">
        <v>0.99345631488258701</v>
      </c>
      <c r="AI335" s="64">
        <v>0.99570457168884841</v>
      </c>
      <c r="AJ335" s="64">
        <v>0.99715772235441713</v>
      </c>
      <c r="AK335" s="64">
        <v>0.99810574006123731</v>
      </c>
      <c r="AL335" s="64">
        <v>0.99872934743971808</v>
      </c>
      <c r="AM335" s="64">
        <v>0.9991426105779927</v>
      </c>
      <c r="AN335" s="64">
        <v>0.99941832369002537</v>
      </c>
      <c r="AO335" s="64">
        <v>0.9996033982760848</v>
      </c>
      <c r="AP335" s="64">
        <v>0.99972833100515102</v>
      </c>
      <c r="AQ335" s="64">
        <v>0.9998131040310686</v>
      </c>
      <c r="AR335" s="64">
        <v>0.99987090402745238</v>
      </c>
    </row>
    <row r="336" spans="2:44" x14ac:dyDescent="0.25">
      <c r="B336" t="s">
        <v>533</v>
      </c>
      <c r="C336" s="24">
        <v>24.293819094063672</v>
      </c>
      <c r="D336" s="24">
        <v>45.769420799558517</v>
      </c>
      <c r="E336" s="24">
        <v>55.32327593545336</v>
      </c>
      <c r="F336" s="24">
        <v>60.315581067000757</v>
      </c>
      <c r="G336" s="24">
        <v>63.104098281265038</v>
      </c>
      <c r="H336" s="24">
        <v>64.726589395486187</v>
      </c>
      <c r="I336" s="24">
        <v>65.698183761838123</v>
      </c>
      <c r="J336" s="24">
        <v>66.292871338928762</v>
      </c>
      <c r="K336" s="24">
        <v>66.663279939495112</v>
      </c>
      <c r="L336" s="24">
        <v>66.897349148031537</v>
      </c>
      <c r="M336" s="24">
        <v>67.047083719171169</v>
      </c>
      <c r="N336" s="24">
        <v>67.143887396524093</v>
      </c>
      <c r="O336" s="24">
        <v>67.207054438741096</v>
      </c>
      <c r="P336" s="24">
        <v>67.248613753776667</v>
      </c>
      <c r="Q336" s="24">
        <v>67.276159766482877</v>
      </c>
      <c r="R336" s="24">
        <v>67.294540280499959</v>
      </c>
      <c r="S336" s="24">
        <v>67.306880117715906</v>
      </c>
      <c r="T336" s="24">
        <v>67.315211102805506</v>
      </c>
      <c r="U336" s="24">
        <v>67.320864780390693</v>
      </c>
      <c r="V336" s="24">
        <v>67.324720013681812</v>
      </c>
      <c r="X336" s="24">
        <v>67.333333333333343</v>
      </c>
      <c r="Y336" s="6">
        <v>0.36079929347619311</v>
      </c>
      <c r="Z336" s="6">
        <v>0.67974387326077002</v>
      </c>
      <c r="AA336" s="6">
        <v>0.82163281092257456</v>
      </c>
      <c r="AB336" s="6">
        <v>0.89577595644060515</v>
      </c>
      <c r="AC336" s="6">
        <v>0.93718957843462913</v>
      </c>
      <c r="AD336" s="6">
        <v>0.96128598112108188</v>
      </c>
      <c r="AE336" s="6">
        <v>0.97571560042333838</v>
      </c>
      <c r="AF336" s="6">
        <v>0.98454759414250625</v>
      </c>
      <c r="AG336" s="6">
        <v>0.9900487119726995</v>
      </c>
      <c r="AH336" s="6">
        <v>0.9935249873470029</v>
      </c>
      <c r="AI336" s="6">
        <v>0.99574876810650237</v>
      </c>
      <c r="AJ336" s="6">
        <v>0.9971864464830309</v>
      </c>
      <c r="AK336" s="6">
        <v>0.99812457087239237</v>
      </c>
      <c r="AL336" s="6">
        <v>0.99874178842242556</v>
      </c>
      <c r="AM336" s="6">
        <v>0.99915088762103266</v>
      </c>
      <c r="AN336" s="6">
        <v>0.99942386555197948</v>
      </c>
      <c r="AO336" s="6">
        <v>0.99960713046112715</v>
      </c>
      <c r="AP336" s="6">
        <v>0.99973085796245786</v>
      </c>
      <c r="AQ336" s="6">
        <v>0.99981482347114881</v>
      </c>
      <c r="AR336" s="6">
        <v>0.99987207941111589</v>
      </c>
    </row>
    <row r="337" spans="2:44" x14ac:dyDescent="0.25">
      <c r="B337" s="91" t="s">
        <v>535</v>
      </c>
      <c r="C337" s="41">
        <v>24.561450562055732</v>
      </c>
      <c r="D337" s="41">
        <v>47.129255286490924</v>
      </c>
      <c r="E337" s="41">
        <v>57.126773148471536</v>
      </c>
      <c r="F337" s="41">
        <v>62.343647997012987</v>
      </c>
      <c r="G337" s="41">
        <v>65.255295847164803</v>
      </c>
      <c r="H337" s="41">
        <v>66.948522103828637</v>
      </c>
      <c r="I337" s="41">
        <v>67.962071339508384</v>
      </c>
      <c r="J337" s="41">
        <v>68.582244549047942</v>
      </c>
      <c r="K337" s="41">
        <v>68.968428644776679</v>
      </c>
      <c r="L337" s="41">
        <v>69.212414448129664</v>
      </c>
      <c r="M337" s="41">
        <v>69.368464001877356</v>
      </c>
      <c r="N337" s="41">
        <v>69.469334153458291</v>
      </c>
      <c r="O337" s="41">
        <v>69.535145351365188</v>
      </c>
      <c r="P337" s="41">
        <v>69.57843884137047</v>
      </c>
      <c r="Q337" s="41">
        <v>69.607131004786865</v>
      </c>
      <c r="R337" s="41">
        <v>69.626274314994305</v>
      </c>
      <c r="S337" s="41">
        <v>69.639125034891563</v>
      </c>
      <c r="T337" s="41">
        <v>69.647800170894996</v>
      </c>
      <c r="U337" s="41">
        <v>69.653686922459428</v>
      </c>
      <c r="V337" s="41">
        <v>69.657700785377969</v>
      </c>
      <c r="X337" s="41">
        <v>69.666666666666686</v>
      </c>
      <c r="Y337" s="64">
        <v>0.35255670663237881</v>
      </c>
      <c r="Z337" s="64">
        <v>0.67649648736589829</v>
      </c>
      <c r="AA337" s="64">
        <v>0.82000152844695962</v>
      </c>
      <c r="AB337" s="64">
        <v>0.89488489947865502</v>
      </c>
      <c r="AC337" s="64">
        <v>0.93667888775834618</v>
      </c>
      <c r="AD337" s="64">
        <v>0.9609835708683534</v>
      </c>
      <c r="AE337" s="64">
        <v>0.97553212449055071</v>
      </c>
      <c r="AF337" s="64">
        <v>0.9844341322829846</v>
      </c>
      <c r="AG337" s="64">
        <v>0.98997744466186599</v>
      </c>
      <c r="AH337" s="64">
        <v>0.99347963322674127</v>
      </c>
      <c r="AI337" s="64">
        <v>0.99571957897431584</v>
      </c>
      <c r="AJ337" s="64">
        <v>0.99716747588696086</v>
      </c>
      <c r="AK337" s="64">
        <v>0.99811213423012202</v>
      </c>
      <c r="AL337" s="64">
        <v>0.99873357188570022</v>
      </c>
      <c r="AM337" s="64">
        <v>0.9991454211213423</v>
      </c>
      <c r="AN337" s="64">
        <v>0.99942020547838684</v>
      </c>
      <c r="AO337" s="64">
        <v>0.99960466557260585</v>
      </c>
      <c r="AP337" s="64">
        <v>0.9997291890559088</v>
      </c>
      <c r="AQ337" s="64">
        <v>0.99981368788219249</v>
      </c>
      <c r="AR337" s="64">
        <v>0.99987130313939643</v>
      </c>
    </row>
    <row r="338" spans="2:44" x14ac:dyDescent="0.25">
      <c r="B338" t="s">
        <v>537</v>
      </c>
      <c r="C338" s="24">
        <v>28.613233908746242</v>
      </c>
      <c r="D338" s="24">
        <v>54.997532722433675</v>
      </c>
      <c r="E338" s="24">
        <v>66.681310340111793</v>
      </c>
      <c r="F338" s="24">
        <v>72.777336589379289</v>
      </c>
      <c r="G338" s="24">
        <v>76.179413358135619</v>
      </c>
      <c r="H338" s="24">
        <v>78.157745206399056</v>
      </c>
      <c r="I338" s="24">
        <v>79.34191320931059</v>
      </c>
      <c r="J338" s="24">
        <v>80.066464534592157</v>
      </c>
      <c r="K338" s="24">
        <v>80.517634808797183</v>
      </c>
      <c r="L338" s="24">
        <v>80.8026724407096</v>
      </c>
      <c r="M338" s="24">
        <v>80.984975067052332</v>
      </c>
      <c r="N338" s="24">
        <v>81.102813441371666</v>
      </c>
      <c r="O338" s="24">
        <v>81.179694308216682</v>
      </c>
      <c r="P338" s="24">
        <v>81.230269329121214</v>
      </c>
      <c r="Q338" s="24">
        <v>81.263786878373423</v>
      </c>
      <c r="R338" s="24">
        <v>81.286149457589502</v>
      </c>
      <c r="S338" s="24">
        <v>81.301161111837075</v>
      </c>
      <c r="T338" s="24">
        <v>81.31129494907357</v>
      </c>
      <c r="U338" s="24">
        <v>81.318171491615004</v>
      </c>
      <c r="V338" s="24">
        <v>81.322860208181652</v>
      </c>
      <c r="X338" s="24">
        <v>81.333333333333343</v>
      </c>
      <c r="Y338" s="6">
        <v>0.35180205625507671</v>
      </c>
      <c r="Z338" s="6">
        <v>0.67619917281680741</v>
      </c>
      <c r="AA338" s="6">
        <v>0.81985217631284979</v>
      </c>
      <c r="AB338" s="6">
        <v>0.89480331872187635</v>
      </c>
      <c r="AC338" s="6">
        <v>0.93663213145248703</v>
      </c>
      <c r="AD338" s="6">
        <v>0.96095588368523421</v>
      </c>
      <c r="AE338" s="6">
        <v>0.97551532634398253</v>
      </c>
      <c r="AF338" s="6">
        <v>0.98442374427777235</v>
      </c>
      <c r="AG338" s="6">
        <v>0.98997091978029317</v>
      </c>
      <c r="AH338" s="6">
        <v>0.99347548082839665</v>
      </c>
      <c r="AI338" s="6">
        <v>0.99571690656211875</v>
      </c>
      <c r="AJ338" s="6">
        <v>0.99716573903325811</v>
      </c>
      <c r="AK338" s="6">
        <v>0.9981109955928279</v>
      </c>
      <c r="AL338" s="6">
        <v>0.99873281962034266</v>
      </c>
      <c r="AM338" s="6">
        <v>0.99914492063573868</v>
      </c>
      <c r="AN338" s="6">
        <v>0.99941987038019864</v>
      </c>
      <c r="AO338" s="6">
        <v>0.9996044398996361</v>
      </c>
      <c r="AP338" s="6">
        <v>0.99972903625910114</v>
      </c>
      <c r="AQ338" s="6">
        <v>0.99981358391329911</v>
      </c>
      <c r="AR338" s="6">
        <v>0.99987123206780704</v>
      </c>
    </row>
    <row r="339" spans="2:44" x14ac:dyDescent="0.25">
      <c r="B339" s="91" t="s">
        <v>539</v>
      </c>
      <c r="C339" s="41">
        <v>34.33101204020722</v>
      </c>
      <c r="D339" s="41">
        <v>66.210160098422534</v>
      </c>
      <c r="E339" s="41">
        <v>80.316699805401797</v>
      </c>
      <c r="F339" s="41">
        <v>87.67498642412842</v>
      </c>
      <c r="G339" s="41">
        <v>91.780928511951799</v>
      </c>
      <c r="H339" s="41">
        <v>94.168335104594235</v>
      </c>
      <c r="I339" s="41">
        <v>95.597261231587737</v>
      </c>
      <c r="J339" s="41">
        <v>96.47152285329301</v>
      </c>
      <c r="K339" s="41">
        <v>97.015891338239143</v>
      </c>
      <c r="L339" s="41">
        <v>97.359796027717564</v>
      </c>
      <c r="M339" s="41">
        <v>97.57974127310375</v>
      </c>
      <c r="N339" s="41">
        <v>97.721907346098746</v>
      </c>
      <c r="O339" s="41">
        <v>97.814657898686832</v>
      </c>
      <c r="P339" s="41">
        <v>97.875671193446124</v>
      </c>
      <c r="Q339" s="41">
        <v>97.916105667079748</v>
      </c>
      <c r="R339" s="41">
        <v>97.943082649085937</v>
      </c>
      <c r="S339" s="41">
        <v>97.961191572640615</v>
      </c>
      <c r="T339" s="41">
        <v>97.973416075361641</v>
      </c>
      <c r="U339" s="41">
        <v>97.981711165504464</v>
      </c>
      <c r="V339" s="41">
        <v>97.987367031295435</v>
      </c>
      <c r="X339" s="41">
        <v>98</v>
      </c>
      <c r="Y339" s="64">
        <v>0.35031644938986961</v>
      </c>
      <c r="Z339" s="64">
        <v>0.67561387855533195</v>
      </c>
      <c r="AA339" s="64">
        <v>0.81955816127961012</v>
      </c>
      <c r="AB339" s="64">
        <v>0.89464271861355527</v>
      </c>
      <c r="AC339" s="64">
        <v>0.93654008685665102</v>
      </c>
      <c r="AD339" s="64">
        <v>0.96090137861830849</v>
      </c>
      <c r="AE339" s="64">
        <v>0.97548225746518102</v>
      </c>
      <c r="AF339" s="64">
        <v>0.98440329442135721</v>
      </c>
      <c r="AG339" s="64">
        <v>0.98995807487999121</v>
      </c>
      <c r="AH339" s="64">
        <v>0.99346730640528125</v>
      </c>
      <c r="AI339" s="64">
        <v>0.99571164564391579</v>
      </c>
      <c r="AJ339" s="64">
        <v>0.99716231985815051</v>
      </c>
      <c r="AK339" s="64">
        <v>0.99810875406823296</v>
      </c>
      <c r="AL339" s="64">
        <v>0.99873133870863395</v>
      </c>
      <c r="AM339" s="64">
        <v>0.99914393537836477</v>
      </c>
      <c r="AN339" s="64">
        <v>0.99941921070495854</v>
      </c>
      <c r="AO339" s="64">
        <v>0.99960399563919</v>
      </c>
      <c r="AP339" s="64">
        <v>0.99972873546287389</v>
      </c>
      <c r="AQ339" s="64">
        <v>0.99981337923984148</v>
      </c>
      <c r="AR339" s="64">
        <v>0.99987109215607584</v>
      </c>
    </row>
    <row r="340" spans="2:44" x14ac:dyDescent="0.25">
      <c r="B340" t="s">
        <v>541</v>
      </c>
      <c r="C340" s="24">
        <v>43.191539539684975</v>
      </c>
      <c r="D340" s="24">
        <v>83.67853287766448</v>
      </c>
      <c r="E340" s="24">
        <v>101.57618989212951</v>
      </c>
      <c r="F340" s="24">
        <v>110.90891971668677</v>
      </c>
      <c r="G340" s="24">
        <v>116.11562386794564</v>
      </c>
      <c r="H340" s="24">
        <v>119.14268313717821</v>
      </c>
      <c r="I340" s="24">
        <v>120.95428624129026</v>
      </c>
      <c r="J340" s="24">
        <v>122.06259883552204</v>
      </c>
      <c r="K340" s="24">
        <v>122.75265961207523</v>
      </c>
      <c r="L340" s="24">
        <v>123.18858304544079</v>
      </c>
      <c r="M340" s="24">
        <v>123.46736688941721</v>
      </c>
      <c r="N340" s="24">
        <v>123.64755757194773</v>
      </c>
      <c r="O340" s="24">
        <v>123.76511176759342</v>
      </c>
      <c r="P340" s="24">
        <v>123.84243908252505</v>
      </c>
      <c r="Q340" s="24">
        <v>123.89368371167109</v>
      </c>
      <c r="R340" s="24">
        <v>123.92787213756314</v>
      </c>
      <c r="S340" s="24">
        <v>123.95082138623451</v>
      </c>
      <c r="T340" s="24">
        <v>123.96631304463872</v>
      </c>
      <c r="U340" s="24">
        <v>123.9768248998525</v>
      </c>
      <c r="V340" s="24">
        <v>123.98399209940409</v>
      </c>
      <c r="X340" s="24">
        <v>124</v>
      </c>
      <c r="Y340" s="6">
        <v>0.34831886725552397</v>
      </c>
      <c r="Z340" s="6">
        <v>0.67482687804568131</v>
      </c>
      <c r="AA340" s="6">
        <v>0.81916282171072186</v>
      </c>
      <c r="AB340" s="6">
        <v>0.8944267719087643</v>
      </c>
      <c r="AC340" s="6">
        <v>0.93641632151569065</v>
      </c>
      <c r="AD340" s="6">
        <v>0.96082808981595336</v>
      </c>
      <c r="AE340" s="6">
        <v>0.97543779226846983</v>
      </c>
      <c r="AF340" s="6">
        <v>0.98437579706066158</v>
      </c>
      <c r="AG340" s="6">
        <v>0.98994080332318735</v>
      </c>
      <c r="AH340" s="6">
        <v>0.99345631488258701</v>
      </c>
      <c r="AI340" s="6">
        <v>0.99570457168884841</v>
      </c>
      <c r="AJ340" s="6">
        <v>0.99715772235441713</v>
      </c>
      <c r="AK340" s="6">
        <v>0.99810574006123731</v>
      </c>
      <c r="AL340" s="6">
        <v>0.99872934743971808</v>
      </c>
      <c r="AM340" s="6">
        <v>0.9991426105779927</v>
      </c>
      <c r="AN340" s="6">
        <v>0.99941832369002537</v>
      </c>
      <c r="AO340" s="6">
        <v>0.9996033982760848</v>
      </c>
      <c r="AP340" s="6">
        <v>0.99972833100515102</v>
      </c>
      <c r="AQ340" s="6">
        <v>0.9998131040310686</v>
      </c>
      <c r="AR340" s="6">
        <v>0.99987090402745238</v>
      </c>
    </row>
    <row r="341" spans="2:44" x14ac:dyDescent="0.25">
      <c r="B341" s="91" t="s">
        <v>543</v>
      </c>
      <c r="C341" s="41">
        <v>48.587638188127343</v>
      </c>
      <c r="D341" s="41">
        <v>91.538841599117035</v>
      </c>
      <c r="E341" s="41">
        <v>110.64655187090672</v>
      </c>
      <c r="F341" s="41">
        <v>120.63116213400151</v>
      </c>
      <c r="G341" s="41">
        <v>126.20819656253008</v>
      </c>
      <c r="H341" s="41">
        <v>129.45317879097237</v>
      </c>
      <c r="I341" s="41">
        <v>131.39636752367625</v>
      </c>
      <c r="J341" s="41">
        <v>132.58574267785752</v>
      </c>
      <c r="K341" s="41">
        <v>133.32655987899022</v>
      </c>
      <c r="L341" s="41">
        <v>133.79469829606307</v>
      </c>
      <c r="M341" s="41">
        <v>134.09416743834234</v>
      </c>
      <c r="N341" s="41">
        <v>134.28777479304819</v>
      </c>
      <c r="O341" s="41">
        <v>134.41410887748219</v>
      </c>
      <c r="P341" s="41">
        <v>134.49722750755333</v>
      </c>
      <c r="Q341" s="41">
        <v>134.55231953296575</v>
      </c>
      <c r="R341" s="41">
        <v>134.58908056099992</v>
      </c>
      <c r="S341" s="41">
        <v>134.61376023543181</v>
      </c>
      <c r="T341" s="41">
        <v>134.63042220561101</v>
      </c>
      <c r="U341" s="41">
        <v>134.64172956078139</v>
      </c>
      <c r="V341" s="41">
        <v>134.64944002736362</v>
      </c>
      <c r="X341" s="41">
        <v>134.66666666666669</v>
      </c>
      <c r="Y341" s="64">
        <v>0.36079929347619311</v>
      </c>
      <c r="Z341" s="64">
        <v>0.67974387326077002</v>
      </c>
      <c r="AA341" s="64">
        <v>0.82163281092257456</v>
      </c>
      <c r="AB341" s="64">
        <v>0.89577595644060515</v>
      </c>
      <c r="AC341" s="64">
        <v>0.93718957843462913</v>
      </c>
      <c r="AD341" s="64">
        <v>0.96128598112108188</v>
      </c>
      <c r="AE341" s="64">
        <v>0.97571560042333838</v>
      </c>
      <c r="AF341" s="64">
        <v>0.98454759414250625</v>
      </c>
      <c r="AG341" s="64">
        <v>0.9900487119726995</v>
      </c>
      <c r="AH341" s="64">
        <v>0.9935249873470029</v>
      </c>
      <c r="AI341" s="64">
        <v>0.99574876810650237</v>
      </c>
      <c r="AJ341" s="64">
        <v>0.9971864464830309</v>
      </c>
      <c r="AK341" s="64">
        <v>0.99812457087239237</v>
      </c>
      <c r="AL341" s="64">
        <v>0.99874178842242556</v>
      </c>
      <c r="AM341" s="64">
        <v>0.99915088762103266</v>
      </c>
      <c r="AN341" s="64">
        <v>0.99942386555197948</v>
      </c>
      <c r="AO341" s="64">
        <v>0.99960713046112715</v>
      </c>
      <c r="AP341" s="64">
        <v>0.99973085796245786</v>
      </c>
      <c r="AQ341" s="64">
        <v>0.99981482347114881</v>
      </c>
      <c r="AR341" s="64">
        <v>0.99987207941111589</v>
      </c>
    </row>
    <row r="342" spans="2:44" x14ac:dyDescent="0.25">
      <c r="B342" t="s">
        <v>545</v>
      </c>
      <c r="C342" s="24">
        <v>49.122901124111465</v>
      </c>
      <c r="D342" s="24">
        <v>94.258510572981848</v>
      </c>
      <c r="E342" s="24">
        <v>114.25354629694307</v>
      </c>
      <c r="F342" s="24">
        <v>124.68729599402597</v>
      </c>
      <c r="G342" s="24">
        <v>130.51059169432961</v>
      </c>
      <c r="H342" s="24">
        <v>133.89704420765727</v>
      </c>
      <c r="I342" s="24">
        <v>135.92414267901677</v>
      </c>
      <c r="J342" s="24">
        <v>137.16448909809588</v>
      </c>
      <c r="K342" s="24">
        <v>137.93685728955336</v>
      </c>
      <c r="L342" s="24">
        <v>138.42482889625933</v>
      </c>
      <c r="M342" s="24">
        <v>138.73692800375471</v>
      </c>
      <c r="N342" s="24">
        <v>138.93866830691658</v>
      </c>
      <c r="O342" s="24">
        <v>139.07029070273038</v>
      </c>
      <c r="P342" s="24">
        <v>139.15687768274094</v>
      </c>
      <c r="Q342" s="24">
        <v>139.21426200957373</v>
      </c>
      <c r="R342" s="24">
        <v>139.25254862998861</v>
      </c>
      <c r="S342" s="24">
        <v>139.27825006978313</v>
      </c>
      <c r="T342" s="24">
        <v>139.29560034178999</v>
      </c>
      <c r="U342" s="24">
        <v>139.30737384491886</v>
      </c>
      <c r="V342" s="24">
        <v>139.31540157075594</v>
      </c>
      <c r="X342" s="24">
        <v>139.33333333333337</v>
      </c>
      <c r="Y342" s="6">
        <v>0.35255670663237881</v>
      </c>
      <c r="Z342" s="6">
        <v>0.67649648736589829</v>
      </c>
      <c r="AA342" s="6">
        <v>0.82000152844695962</v>
      </c>
      <c r="AB342" s="6">
        <v>0.89488489947865502</v>
      </c>
      <c r="AC342" s="6">
        <v>0.93667888775834618</v>
      </c>
      <c r="AD342" s="6">
        <v>0.9609835708683534</v>
      </c>
      <c r="AE342" s="6">
        <v>0.97553212449055071</v>
      </c>
      <c r="AF342" s="6">
        <v>0.9844341322829846</v>
      </c>
      <c r="AG342" s="6">
        <v>0.98997744466186599</v>
      </c>
      <c r="AH342" s="6">
        <v>0.99347963322674127</v>
      </c>
      <c r="AI342" s="6">
        <v>0.99571957897431584</v>
      </c>
      <c r="AJ342" s="6">
        <v>0.99716747588696086</v>
      </c>
      <c r="AK342" s="6">
        <v>0.99811213423012202</v>
      </c>
      <c r="AL342" s="6">
        <v>0.99873357188570022</v>
      </c>
      <c r="AM342" s="6">
        <v>0.9991454211213423</v>
      </c>
      <c r="AN342" s="6">
        <v>0.99942020547838684</v>
      </c>
      <c r="AO342" s="6">
        <v>0.99960466557260585</v>
      </c>
      <c r="AP342" s="6">
        <v>0.9997291890559088</v>
      </c>
      <c r="AQ342" s="6">
        <v>0.99981368788219249</v>
      </c>
      <c r="AR342" s="6">
        <v>0.99987130313939643</v>
      </c>
    </row>
    <row r="343" spans="2:44" x14ac:dyDescent="0.25">
      <c r="B343" s="91" t="s">
        <v>547</v>
      </c>
      <c r="C343" s="41">
        <v>57.226467817492484</v>
      </c>
      <c r="D343" s="41">
        <v>109.99506544486735</v>
      </c>
      <c r="E343" s="41">
        <v>133.36262068022359</v>
      </c>
      <c r="F343" s="41">
        <v>145.55467317875858</v>
      </c>
      <c r="G343" s="41">
        <v>152.35882671627124</v>
      </c>
      <c r="H343" s="41">
        <v>156.31549041279811</v>
      </c>
      <c r="I343" s="41">
        <v>158.68382641862118</v>
      </c>
      <c r="J343" s="41">
        <v>160.13292906918431</v>
      </c>
      <c r="K343" s="41">
        <v>161.03526961759437</v>
      </c>
      <c r="L343" s="41">
        <v>161.6053448814192</v>
      </c>
      <c r="M343" s="41">
        <v>161.96995013410466</v>
      </c>
      <c r="N343" s="41">
        <v>162.20562688274333</v>
      </c>
      <c r="O343" s="41">
        <v>162.35938861643336</v>
      </c>
      <c r="P343" s="41">
        <v>162.46053865824243</v>
      </c>
      <c r="Q343" s="41">
        <v>162.52757375674685</v>
      </c>
      <c r="R343" s="41">
        <v>162.572298915179</v>
      </c>
      <c r="S343" s="41">
        <v>162.60232222367415</v>
      </c>
      <c r="T343" s="41">
        <v>162.62258989814714</v>
      </c>
      <c r="U343" s="41">
        <v>162.63634298323001</v>
      </c>
      <c r="V343" s="41">
        <v>162.6457204163633</v>
      </c>
      <c r="X343" s="41">
        <v>162.66666666666669</v>
      </c>
      <c r="Y343" s="64">
        <v>0.35180205625507671</v>
      </c>
      <c r="Z343" s="64">
        <v>0.67619917281680741</v>
      </c>
      <c r="AA343" s="64">
        <v>0.81985217631284979</v>
      </c>
      <c r="AB343" s="64">
        <v>0.89480331872187635</v>
      </c>
      <c r="AC343" s="64">
        <v>0.93663213145248703</v>
      </c>
      <c r="AD343" s="64">
        <v>0.96095588368523421</v>
      </c>
      <c r="AE343" s="64">
        <v>0.97551532634398253</v>
      </c>
      <c r="AF343" s="64">
        <v>0.98442374427777235</v>
      </c>
      <c r="AG343" s="64">
        <v>0.98997091978029317</v>
      </c>
      <c r="AH343" s="64">
        <v>0.99347548082839665</v>
      </c>
      <c r="AI343" s="64">
        <v>0.99571690656211875</v>
      </c>
      <c r="AJ343" s="64">
        <v>0.99716573903325811</v>
      </c>
      <c r="AK343" s="64">
        <v>0.9981109955928279</v>
      </c>
      <c r="AL343" s="64">
        <v>0.99873281962034266</v>
      </c>
      <c r="AM343" s="64">
        <v>0.99914492063573868</v>
      </c>
      <c r="AN343" s="64">
        <v>0.99941987038019864</v>
      </c>
      <c r="AO343" s="64">
        <v>0.9996044398996361</v>
      </c>
      <c r="AP343" s="64">
        <v>0.99972903625910114</v>
      </c>
      <c r="AQ343" s="64">
        <v>0.99981358391329911</v>
      </c>
      <c r="AR343" s="64">
        <v>0.99987123206780704</v>
      </c>
    </row>
    <row r="344" spans="2:44" x14ac:dyDescent="0.25">
      <c r="B344" t="s">
        <v>549</v>
      </c>
      <c r="C344" s="24">
        <v>68.66202408041444</v>
      </c>
      <c r="D344" s="24">
        <v>132.42032019684507</v>
      </c>
      <c r="E344" s="24">
        <v>160.63339961080359</v>
      </c>
      <c r="F344" s="24">
        <v>175.34997284825684</v>
      </c>
      <c r="G344" s="24">
        <v>183.5618570239036</v>
      </c>
      <c r="H344" s="24">
        <v>188.33667020918847</v>
      </c>
      <c r="I344" s="24">
        <v>191.19452246317547</v>
      </c>
      <c r="J344" s="24">
        <v>192.94304570658602</v>
      </c>
      <c r="K344" s="24">
        <v>194.03178267647829</v>
      </c>
      <c r="L344" s="24">
        <v>194.71959205543513</v>
      </c>
      <c r="M344" s="24">
        <v>195.1594825462075</v>
      </c>
      <c r="N344" s="24">
        <v>195.44381469219749</v>
      </c>
      <c r="O344" s="24">
        <v>195.62931579737366</v>
      </c>
      <c r="P344" s="24">
        <v>195.75134238689225</v>
      </c>
      <c r="Q344" s="24">
        <v>195.8322113341595</v>
      </c>
      <c r="R344" s="24">
        <v>195.88616529817187</v>
      </c>
      <c r="S344" s="24">
        <v>195.92238314528123</v>
      </c>
      <c r="T344" s="24">
        <v>195.94683215072328</v>
      </c>
      <c r="U344" s="24">
        <v>195.96342233100893</v>
      </c>
      <c r="V344" s="24">
        <v>195.97473406259087</v>
      </c>
      <c r="X344" s="24">
        <v>196</v>
      </c>
      <c r="Y344" s="6">
        <v>0.35031644938986961</v>
      </c>
      <c r="Z344" s="6">
        <v>0.67561387855533195</v>
      </c>
      <c r="AA344" s="6">
        <v>0.81955816127961012</v>
      </c>
      <c r="AB344" s="6">
        <v>0.89464271861355527</v>
      </c>
      <c r="AC344" s="6">
        <v>0.93654008685665102</v>
      </c>
      <c r="AD344" s="6">
        <v>0.96090137861830849</v>
      </c>
      <c r="AE344" s="6">
        <v>0.97548225746518102</v>
      </c>
      <c r="AF344" s="6">
        <v>0.98440329442135721</v>
      </c>
      <c r="AG344" s="6">
        <v>0.98995807487999121</v>
      </c>
      <c r="AH344" s="6">
        <v>0.99346730640528125</v>
      </c>
      <c r="AI344" s="6">
        <v>0.99571164564391579</v>
      </c>
      <c r="AJ344" s="6">
        <v>0.99716231985815051</v>
      </c>
      <c r="AK344" s="6">
        <v>0.99810875406823296</v>
      </c>
      <c r="AL344" s="6">
        <v>0.99873133870863395</v>
      </c>
      <c r="AM344" s="6">
        <v>0.99914393537836477</v>
      </c>
      <c r="AN344" s="6">
        <v>0.99941921070495854</v>
      </c>
      <c r="AO344" s="6">
        <v>0.99960399563919</v>
      </c>
      <c r="AP344" s="6">
        <v>0.99972873546287389</v>
      </c>
      <c r="AQ344" s="6">
        <v>0.99981337923984148</v>
      </c>
      <c r="AR344" s="6">
        <v>0.99987109215607584</v>
      </c>
    </row>
    <row r="345" spans="2:44" x14ac:dyDescent="0.25">
      <c r="B345" s="91" t="s">
        <v>551</v>
      </c>
      <c r="C345" s="41">
        <v>86.383079079369949</v>
      </c>
      <c r="D345" s="41">
        <v>167.35706575532896</v>
      </c>
      <c r="E345" s="41">
        <v>203.15237978425901</v>
      </c>
      <c r="F345" s="41">
        <v>221.81783943337354</v>
      </c>
      <c r="G345" s="41">
        <v>232.23124773589129</v>
      </c>
      <c r="H345" s="41">
        <v>238.28536627435642</v>
      </c>
      <c r="I345" s="41">
        <v>241.90857248258052</v>
      </c>
      <c r="J345" s="41">
        <v>244.12519767104408</v>
      </c>
      <c r="K345" s="41">
        <v>245.50531922415047</v>
      </c>
      <c r="L345" s="41">
        <v>246.37716609088159</v>
      </c>
      <c r="M345" s="41">
        <v>246.93473377883441</v>
      </c>
      <c r="N345" s="41">
        <v>247.29511514389546</v>
      </c>
      <c r="O345" s="41">
        <v>247.53022353518685</v>
      </c>
      <c r="P345" s="41">
        <v>247.68487816505009</v>
      </c>
      <c r="Q345" s="41">
        <v>247.78736742334218</v>
      </c>
      <c r="R345" s="41">
        <v>247.85574427512628</v>
      </c>
      <c r="S345" s="41">
        <v>247.90164277246902</v>
      </c>
      <c r="T345" s="41">
        <v>247.93262608927745</v>
      </c>
      <c r="U345" s="41">
        <v>247.953649799705</v>
      </c>
      <c r="V345" s="41">
        <v>247.96798419880818</v>
      </c>
      <c r="X345" s="41">
        <v>248</v>
      </c>
      <c r="Y345" s="64">
        <v>0.34831886725552397</v>
      </c>
      <c r="Z345" s="64">
        <v>0.67482687804568131</v>
      </c>
      <c r="AA345" s="64">
        <v>0.81916282171072186</v>
      </c>
      <c r="AB345" s="64">
        <v>0.8944267719087643</v>
      </c>
      <c r="AC345" s="64">
        <v>0.93641632151569065</v>
      </c>
      <c r="AD345" s="64">
        <v>0.96082808981595336</v>
      </c>
      <c r="AE345" s="64">
        <v>0.97543779226846983</v>
      </c>
      <c r="AF345" s="64">
        <v>0.98437579706066158</v>
      </c>
      <c r="AG345" s="64">
        <v>0.98994080332318735</v>
      </c>
      <c r="AH345" s="64">
        <v>0.99345631488258701</v>
      </c>
      <c r="AI345" s="64">
        <v>0.99570457168884841</v>
      </c>
      <c r="AJ345" s="64">
        <v>0.99715772235441713</v>
      </c>
      <c r="AK345" s="64">
        <v>0.99810574006123731</v>
      </c>
      <c r="AL345" s="64">
        <v>0.99872934743971808</v>
      </c>
      <c r="AM345" s="64">
        <v>0.9991426105779927</v>
      </c>
      <c r="AN345" s="64">
        <v>0.99941832369002537</v>
      </c>
      <c r="AO345" s="64">
        <v>0.9996033982760848</v>
      </c>
      <c r="AP345" s="64">
        <v>0.99972833100515102</v>
      </c>
      <c r="AQ345" s="64">
        <v>0.9998131040310686</v>
      </c>
      <c r="AR345" s="64">
        <v>0.99987090402745238</v>
      </c>
    </row>
    <row r="346" spans="2:44" x14ac:dyDescent="0.25">
      <c r="B346" t="s">
        <v>553</v>
      </c>
      <c r="C346" s="24">
        <v>97.175276376254686</v>
      </c>
      <c r="D346" s="24">
        <v>183.07768319823407</v>
      </c>
      <c r="E346" s="24">
        <v>221.29310374181344</v>
      </c>
      <c r="F346" s="24">
        <v>241.26232426800303</v>
      </c>
      <c r="G346" s="24">
        <v>252.41639312506015</v>
      </c>
      <c r="H346" s="24">
        <v>258.90635758194475</v>
      </c>
      <c r="I346" s="24">
        <v>262.79273504735249</v>
      </c>
      <c r="J346" s="24">
        <v>265.17148535571505</v>
      </c>
      <c r="K346" s="24">
        <v>266.65311975798045</v>
      </c>
      <c r="L346" s="24">
        <v>267.58939659212615</v>
      </c>
      <c r="M346" s="24">
        <v>268.18833487668468</v>
      </c>
      <c r="N346" s="24">
        <v>268.57554958609637</v>
      </c>
      <c r="O346" s="24">
        <v>268.82821775496438</v>
      </c>
      <c r="P346" s="24">
        <v>268.99445501510667</v>
      </c>
      <c r="Q346" s="24">
        <v>269.10463906593151</v>
      </c>
      <c r="R346" s="24">
        <v>269.17816112199984</v>
      </c>
      <c r="S346" s="24">
        <v>269.22752047086362</v>
      </c>
      <c r="T346" s="24">
        <v>269.26084441122202</v>
      </c>
      <c r="U346" s="24">
        <v>269.28345912156277</v>
      </c>
      <c r="V346" s="24">
        <v>269.29888005472725</v>
      </c>
      <c r="X346" s="24">
        <v>269.33333333333337</v>
      </c>
      <c r="Y346" s="6">
        <v>0.36079929347619311</v>
      </c>
      <c r="Z346" s="6">
        <v>0.67974387326077002</v>
      </c>
      <c r="AA346" s="6">
        <v>0.82163281092257456</v>
      </c>
      <c r="AB346" s="6">
        <v>0.89577595644060515</v>
      </c>
      <c r="AC346" s="6">
        <v>0.93718957843462913</v>
      </c>
      <c r="AD346" s="6">
        <v>0.96128598112108188</v>
      </c>
      <c r="AE346" s="6">
        <v>0.97571560042333838</v>
      </c>
      <c r="AF346" s="6">
        <v>0.98454759414250625</v>
      </c>
      <c r="AG346" s="6">
        <v>0.9900487119726995</v>
      </c>
      <c r="AH346" s="6">
        <v>0.9935249873470029</v>
      </c>
      <c r="AI346" s="6">
        <v>0.99574876810650237</v>
      </c>
      <c r="AJ346" s="6">
        <v>0.9971864464830309</v>
      </c>
      <c r="AK346" s="6">
        <v>0.99812457087239237</v>
      </c>
      <c r="AL346" s="6">
        <v>0.99874178842242556</v>
      </c>
      <c r="AM346" s="6">
        <v>0.99915088762103266</v>
      </c>
      <c r="AN346" s="6">
        <v>0.99942386555197948</v>
      </c>
      <c r="AO346" s="6">
        <v>0.99960713046112715</v>
      </c>
      <c r="AP346" s="6">
        <v>0.99973085796245786</v>
      </c>
      <c r="AQ346" s="6">
        <v>0.99981482347114881</v>
      </c>
      <c r="AR346" s="6">
        <v>0.99987207941111589</v>
      </c>
    </row>
    <row r="347" spans="2:44" x14ac:dyDescent="0.25">
      <c r="B347" s="91" t="s">
        <v>555</v>
      </c>
      <c r="C347" s="41">
        <v>98.24580224822293</v>
      </c>
      <c r="D347" s="41">
        <v>188.5170211459637</v>
      </c>
      <c r="E347" s="41">
        <v>228.50709259388614</v>
      </c>
      <c r="F347" s="41">
        <v>249.37459198805195</v>
      </c>
      <c r="G347" s="41">
        <v>261.02118338865921</v>
      </c>
      <c r="H347" s="41">
        <v>267.79408841531455</v>
      </c>
      <c r="I347" s="41">
        <v>271.84828535803354</v>
      </c>
      <c r="J347" s="41">
        <v>274.32897819619177</v>
      </c>
      <c r="K347" s="41">
        <v>275.87371457910672</v>
      </c>
      <c r="L347" s="41">
        <v>276.84965779251866</v>
      </c>
      <c r="M347" s="41">
        <v>277.47385600750943</v>
      </c>
      <c r="N347" s="41">
        <v>277.87733661383317</v>
      </c>
      <c r="O347" s="41">
        <v>278.14058140546075</v>
      </c>
      <c r="P347" s="41">
        <v>278.31375536548188</v>
      </c>
      <c r="Q347" s="41">
        <v>278.42852401914746</v>
      </c>
      <c r="R347" s="41">
        <v>278.50509725997722</v>
      </c>
      <c r="S347" s="41">
        <v>278.55650013956625</v>
      </c>
      <c r="T347" s="41">
        <v>278.59120068357998</v>
      </c>
      <c r="U347" s="41">
        <v>278.61474768983771</v>
      </c>
      <c r="V347" s="41">
        <v>278.63080314151188</v>
      </c>
      <c r="X347" s="41">
        <v>278.66666666666674</v>
      </c>
      <c r="Y347" s="64">
        <v>0.35255670663237881</v>
      </c>
      <c r="Z347" s="64">
        <v>0.67649648736589829</v>
      </c>
      <c r="AA347" s="64">
        <v>0.82000152844695962</v>
      </c>
      <c r="AB347" s="64">
        <v>0.89488489947865502</v>
      </c>
      <c r="AC347" s="64">
        <v>0.93667888775834618</v>
      </c>
      <c r="AD347" s="64">
        <v>0.9609835708683534</v>
      </c>
      <c r="AE347" s="64">
        <v>0.97553212449055071</v>
      </c>
      <c r="AF347" s="64">
        <v>0.9844341322829846</v>
      </c>
      <c r="AG347" s="64">
        <v>0.98997744466186599</v>
      </c>
      <c r="AH347" s="64">
        <v>0.99347963322674127</v>
      </c>
      <c r="AI347" s="64">
        <v>0.99571957897431584</v>
      </c>
      <c r="AJ347" s="64">
        <v>0.99716747588696086</v>
      </c>
      <c r="AK347" s="64">
        <v>0.99811213423012202</v>
      </c>
      <c r="AL347" s="64">
        <v>0.99873357188570022</v>
      </c>
      <c r="AM347" s="64">
        <v>0.9991454211213423</v>
      </c>
      <c r="AN347" s="64">
        <v>0.99942020547838684</v>
      </c>
      <c r="AO347" s="64">
        <v>0.99960466557260585</v>
      </c>
      <c r="AP347" s="64">
        <v>0.9997291890559088</v>
      </c>
      <c r="AQ347" s="64">
        <v>0.99981368788219249</v>
      </c>
      <c r="AR347" s="64">
        <v>0.99987130313939643</v>
      </c>
    </row>
    <row r="349" spans="2:44" x14ac:dyDescent="0.25">
      <c r="B349" s="30" t="s">
        <v>6107</v>
      </c>
      <c r="C349" s="70"/>
      <c r="D349" s="70"/>
      <c r="E349" s="70"/>
      <c r="F349" s="70"/>
      <c r="G349" s="70"/>
      <c r="H349" s="70"/>
      <c r="I349" s="70"/>
      <c r="J349" s="70"/>
      <c r="K349" s="70"/>
      <c r="L349" s="70"/>
      <c r="M349" s="70"/>
      <c r="N349" s="70"/>
      <c r="O349" s="70"/>
      <c r="P349" s="70"/>
      <c r="Q349" s="70"/>
      <c r="R349" s="70"/>
      <c r="S349" s="70"/>
      <c r="T349" s="70"/>
      <c r="U349" s="70"/>
      <c r="V349" s="70"/>
      <c r="X349" s="30" t="s">
        <v>6108</v>
      </c>
      <c r="Y349" s="70"/>
      <c r="Z349" s="70"/>
      <c r="AA349" s="70"/>
      <c r="AB349" s="70"/>
      <c r="AC349" s="70"/>
      <c r="AD349" s="70"/>
      <c r="AE349" s="70"/>
      <c r="AF349" s="70"/>
      <c r="AG349" s="70"/>
      <c r="AH349" s="70"/>
      <c r="AI349" s="70"/>
      <c r="AJ349" s="70"/>
      <c r="AK349" s="70"/>
      <c r="AL349" s="70"/>
      <c r="AM349" s="70"/>
      <c r="AN349" s="70"/>
      <c r="AO349" s="70"/>
      <c r="AP349" s="70"/>
      <c r="AQ349" s="70"/>
      <c r="AR349" s="70"/>
    </row>
    <row r="350" spans="2:44" x14ac:dyDescent="0.25">
      <c r="B350" s="7" t="s">
        <v>6008</v>
      </c>
      <c r="C350" s="50" t="s">
        <v>6010</v>
      </c>
      <c r="D350" s="50" t="s">
        <v>6011</v>
      </c>
      <c r="E350" s="50" t="s">
        <v>6012</v>
      </c>
      <c r="F350" s="50" t="s">
        <v>6013</v>
      </c>
      <c r="G350" s="50" t="s">
        <v>6014</v>
      </c>
      <c r="H350" s="50" t="s">
        <v>6015</v>
      </c>
      <c r="I350" s="50" t="s">
        <v>6016</v>
      </c>
      <c r="J350" s="50" t="s">
        <v>6017</v>
      </c>
      <c r="K350" s="50" t="s">
        <v>6018</v>
      </c>
      <c r="L350" s="50" t="s">
        <v>6019</v>
      </c>
      <c r="M350" s="50" t="s">
        <v>6020</v>
      </c>
      <c r="N350" s="50" t="s">
        <v>6021</v>
      </c>
      <c r="O350" s="50" t="s">
        <v>6022</v>
      </c>
      <c r="P350" s="50" t="s">
        <v>6023</v>
      </c>
      <c r="Q350" s="50" t="s">
        <v>6024</v>
      </c>
      <c r="R350" s="50" t="s">
        <v>6025</v>
      </c>
      <c r="S350" s="50" t="s">
        <v>6026</v>
      </c>
      <c r="T350" s="50" t="s">
        <v>6027</v>
      </c>
      <c r="U350" s="50" t="s">
        <v>6028</v>
      </c>
      <c r="V350" s="50" t="s">
        <v>6029</v>
      </c>
      <c r="X350" s="50" t="s">
        <v>6009</v>
      </c>
      <c r="Y350" s="50" t="s">
        <v>6010</v>
      </c>
      <c r="Z350" s="50" t="s">
        <v>6011</v>
      </c>
      <c r="AA350" s="50" t="s">
        <v>6012</v>
      </c>
      <c r="AB350" s="50" t="s">
        <v>6013</v>
      </c>
      <c r="AC350" s="50" t="s">
        <v>6014</v>
      </c>
      <c r="AD350" s="50" t="s">
        <v>6015</v>
      </c>
      <c r="AE350" s="50" t="s">
        <v>6016</v>
      </c>
      <c r="AF350" s="50" t="s">
        <v>6017</v>
      </c>
      <c r="AG350" s="50" t="s">
        <v>6018</v>
      </c>
      <c r="AH350" s="50" t="s">
        <v>6019</v>
      </c>
      <c r="AI350" s="50" t="s">
        <v>6020</v>
      </c>
      <c r="AJ350" s="50" t="s">
        <v>6021</v>
      </c>
      <c r="AK350" s="50" t="s">
        <v>6022</v>
      </c>
      <c r="AL350" s="50" t="s">
        <v>6023</v>
      </c>
      <c r="AM350" s="50" t="s">
        <v>6024</v>
      </c>
      <c r="AN350" s="50" t="s">
        <v>6025</v>
      </c>
      <c r="AO350" s="50" t="s">
        <v>6026</v>
      </c>
      <c r="AP350" s="50" t="s">
        <v>6027</v>
      </c>
      <c r="AQ350" s="50" t="s">
        <v>6028</v>
      </c>
      <c r="AR350" s="50" t="s">
        <v>6029</v>
      </c>
    </row>
    <row r="351" spans="2:44" x14ac:dyDescent="0.25">
      <c r="B351" t="s">
        <v>517</v>
      </c>
      <c r="C351" s="24">
        <v>0</v>
      </c>
      <c r="D351" s="24">
        <v>0</v>
      </c>
      <c r="E351" s="24">
        <v>0</v>
      </c>
      <c r="F351" s="24">
        <v>0</v>
      </c>
      <c r="G351" s="24">
        <v>0</v>
      </c>
      <c r="H351" s="24">
        <v>0</v>
      </c>
      <c r="I351" s="24">
        <v>0</v>
      </c>
      <c r="J351" s="24">
        <v>0</v>
      </c>
      <c r="K351" s="24">
        <v>0</v>
      </c>
      <c r="L351" s="24">
        <v>0</v>
      </c>
      <c r="M351" s="24">
        <v>0</v>
      </c>
      <c r="N351" s="24">
        <v>0</v>
      </c>
      <c r="O351" s="24">
        <v>0</v>
      </c>
      <c r="P351" s="24">
        <v>0</v>
      </c>
      <c r="Q351" s="24">
        <v>0</v>
      </c>
      <c r="R351" s="24">
        <v>0</v>
      </c>
      <c r="S351" s="24">
        <v>0</v>
      </c>
      <c r="T351" s="24">
        <v>0</v>
      </c>
      <c r="U351" s="24">
        <v>0</v>
      </c>
      <c r="V351" s="24">
        <v>0</v>
      </c>
      <c r="X351" s="24">
        <v>0</v>
      </c>
      <c r="Y351" s="6">
        <v>0</v>
      </c>
      <c r="Z351" s="6">
        <v>0</v>
      </c>
      <c r="AA351" s="6">
        <v>0</v>
      </c>
      <c r="AB351" s="6">
        <v>0</v>
      </c>
      <c r="AC351" s="6">
        <v>0</v>
      </c>
      <c r="AD351" s="6">
        <v>0</v>
      </c>
      <c r="AE351" s="6">
        <v>0</v>
      </c>
      <c r="AF351" s="6">
        <v>0</v>
      </c>
      <c r="AG351" s="6">
        <v>0</v>
      </c>
      <c r="AH351" s="6">
        <v>0</v>
      </c>
      <c r="AI351" s="6">
        <v>0</v>
      </c>
      <c r="AJ351" s="6">
        <v>0</v>
      </c>
      <c r="AK351" s="6">
        <v>0</v>
      </c>
      <c r="AL351" s="6">
        <v>0</v>
      </c>
      <c r="AM351" s="6">
        <v>0</v>
      </c>
      <c r="AN351" s="6">
        <v>0</v>
      </c>
      <c r="AO351" s="6">
        <v>0</v>
      </c>
      <c r="AP351" s="6">
        <v>0</v>
      </c>
      <c r="AQ351" s="6">
        <v>0</v>
      </c>
      <c r="AR351" s="6">
        <v>0</v>
      </c>
    </row>
    <row r="352" spans="2:44" x14ac:dyDescent="0.25">
      <c r="B352" s="91" t="s">
        <v>519</v>
      </c>
      <c r="C352" s="41">
        <v>0</v>
      </c>
      <c r="D352" s="41">
        <v>0</v>
      </c>
      <c r="E352" s="41">
        <v>0</v>
      </c>
      <c r="F352" s="41">
        <v>0</v>
      </c>
      <c r="G352" s="41">
        <v>0</v>
      </c>
      <c r="H352" s="41">
        <v>0</v>
      </c>
      <c r="I352" s="41">
        <v>0</v>
      </c>
      <c r="J352" s="41">
        <v>0</v>
      </c>
      <c r="K352" s="41">
        <v>0</v>
      </c>
      <c r="L352" s="41">
        <v>0</v>
      </c>
      <c r="M352" s="41">
        <v>0</v>
      </c>
      <c r="N352" s="41">
        <v>0</v>
      </c>
      <c r="O352" s="41">
        <v>0</v>
      </c>
      <c r="P352" s="41">
        <v>0</v>
      </c>
      <c r="Q352" s="41">
        <v>0</v>
      </c>
      <c r="R352" s="41">
        <v>0</v>
      </c>
      <c r="S352" s="41">
        <v>0</v>
      </c>
      <c r="T352" s="41">
        <v>0</v>
      </c>
      <c r="U352" s="41">
        <v>0</v>
      </c>
      <c r="V352" s="41">
        <v>0</v>
      </c>
      <c r="X352" s="41">
        <v>0</v>
      </c>
      <c r="Y352" s="64">
        <v>0</v>
      </c>
      <c r="Z352" s="64">
        <v>0</v>
      </c>
      <c r="AA352" s="64">
        <v>0</v>
      </c>
      <c r="AB352" s="64">
        <v>0</v>
      </c>
      <c r="AC352" s="64">
        <v>0</v>
      </c>
      <c r="AD352" s="64">
        <v>0</v>
      </c>
      <c r="AE352" s="64">
        <v>0</v>
      </c>
      <c r="AF352" s="64">
        <v>0</v>
      </c>
      <c r="AG352" s="64">
        <v>0</v>
      </c>
      <c r="AH352" s="64">
        <v>0</v>
      </c>
      <c r="AI352" s="64">
        <v>0</v>
      </c>
      <c r="AJ352" s="64">
        <v>0</v>
      </c>
      <c r="AK352" s="64">
        <v>0</v>
      </c>
      <c r="AL352" s="64">
        <v>0</v>
      </c>
      <c r="AM352" s="64">
        <v>0</v>
      </c>
      <c r="AN352" s="64">
        <v>0</v>
      </c>
      <c r="AO352" s="64">
        <v>0</v>
      </c>
      <c r="AP352" s="64">
        <v>0</v>
      </c>
      <c r="AQ352" s="64">
        <v>0</v>
      </c>
      <c r="AR352" s="64">
        <v>0</v>
      </c>
    </row>
    <row r="353" spans="2:44" x14ac:dyDescent="0.25">
      <c r="B353" t="s">
        <v>521</v>
      </c>
      <c r="C353" s="24">
        <v>0.32695535121606689</v>
      </c>
      <c r="D353" s="24">
        <v>0.66405382358815945</v>
      </c>
      <c r="E353" s="24">
        <v>0.76508329538009079</v>
      </c>
      <c r="F353" s="24">
        <v>0.80355304087776491</v>
      </c>
      <c r="G353" s="24">
        <v>0.81967642478050351</v>
      </c>
      <c r="H353" s="24">
        <v>0.82684210674867398</v>
      </c>
      <c r="I353" s="24">
        <v>0.83016128295830016</v>
      </c>
      <c r="J353" s="24">
        <v>0.83174803708085665</v>
      </c>
      <c r="K353" s="24">
        <v>0.83252601760963774</v>
      </c>
      <c r="L353" s="24">
        <v>0.83291553539024221</v>
      </c>
      <c r="M353" s="24">
        <v>0.83311406146159939</v>
      </c>
      <c r="N353" s="24">
        <v>0.8332168167274141</v>
      </c>
      <c r="O353" s="24">
        <v>0.83327072785605438</v>
      </c>
      <c r="P353" s="24">
        <v>0.83329935601839122</v>
      </c>
      <c r="Q353" s="24">
        <v>0.83331472413785579</v>
      </c>
      <c r="R353" s="24">
        <v>0.83332305559964759</v>
      </c>
      <c r="S353" s="24">
        <v>0.83332761308239789</v>
      </c>
      <c r="T353" s="24">
        <v>0.83333012680139706</v>
      </c>
      <c r="U353" s="24">
        <v>0.8333315238912411</v>
      </c>
      <c r="V353" s="24">
        <v>0.83333230589931806</v>
      </c>
      <c r="X353" s="24">
        <v>0.83333333333333326</v>
      </c>
      <c r="Y353" s="6">
        <v>0.39234642145928028</v>
      </c>
      <c r="Z353" s="6">
        <v>0.79686458830579143</v>
      </c>
      <c r="AA353" s="6">
        <v>0.91809995445610904</v>
      </c>
      <c r="AB353" s="6">
        <v>0.96426364905331796</v>
      </c>
      <c r="AC353" s="6">
        <v>0.98361170973660428</v>
      </c>
      <c r="AD353" s="6">
        <v>0.99221052809840882</v>
      </c>
      <c r="AE353" s="6">
        <v>0.99619353954996026</v>
      </c>
      <c r="AF353" s="6">
        <v>0.99809764449702809</v>
      </c>
      <c r="AG353" s="6">
        <v>0.99903122113156539</v>
      </c>
      <c r="AH353" s="6">
        <v>0.99949864246829079</v>
      </c>
      <c r="AI353" s="6">
        <v>0.9997368737539194</v>
      </c>
      <c r="AJ353" s="6">
        <v>0.99986018007289701</v>
      </c>
      <c r="AK353" s="6">
        <v>0.99992487342726533</v>
      </c>
      <c r="AL353" s="6">
        <v>0.99995922722206954</v>
      </c>
      <c r="AM353" s="6">
        <v>0.99997766896542706</v>
      </c>
      <c r="AN353" s="6">
        <v>0.99998766671957717</v>
      </c>
      <c r="AO353" s="6">
        <v>0.9999931356988776</v>
      </c>
      <c r="AP353" s="6">
        <v>0.99999615216167659</v>
      </c>
      <c r="AQ353" s="6">
        <v>0.99999782866948939</v>
      </c>
      <c r="AR353" s="6">
        <v>0.99999876707918178</v>
      </c>
    </row>
    <row r="354" spans="2:44" x14ac:dyDescent="0.25">
      <c r="B354" s="91" t="s">
        <v>523</v>
      </c>
      <c r="C354" s="41">
        <v>1.5887104421450773</v>
      </c>
      <c r="D354" s="41">
        <v>2.9627377565127273</v>
      </c>
      <c r="E354" s="41">
        <v>3.3814409933773066</v>
      </c>
      <c r="F354" s="41">
        <v>3.541832415053674</v>
      </c>
      <c r="G354" s="41">
        <v>3.6092953951381421</v>
      </c>
      <c r="H354" s="41">
        <v>3.6393524017064052</v>
      </c>
      <c r="I354" s="41">
        <v>3.6533011818500207</v>
      </c>
      <c r="J354" s="41">
        <v>3.6599795198685334</v>
      </c>
      <c r="K354" s="41">
        <v>3.6632579621691685</v>
      </c>
      <c r="L354" s="41">
        <v>3.6649011399720055</v>
      </c>
      <c r="M354" s="41">
        <v>3.6657393864440553</v>
      </c>
      <c r="N354" s="41">
        <v>3.6661736038809574</v>
      </c>
      <c r="O354" s="41">
        <v>3.6664015815427398</v>
      </c>
      <c r="P354" s="41">
        <v>3.6665227213313116</v>
      </c>
      <c r="Q354" s="41">
        <v>3.6665877893557131</v>
      </c>
      <c r="R354" s="41">
        <v>3.6666230832703235</v>
      </c>
      <c r="S354" s="41">
        <v>3.6666423992519004</v>
      </c>
      <c r="T354" s="41">
        <v>3.6666530579845058</v>
      </c>
      <c r="U354" s="41">
        <v>3.6666589844575865</v>
      </c>
      <c r="V354" s="41">
        <v>3.6666623030515817</v>
      </c>
      <c r="X354" s="41">
        <v>3.666666666666667</v>
      </c>
      <c r="Y354" s="64">
        <v>0.4332846660395665</v>
      </c>
      <c r="Z354" s="64">
        <v>0.80801938813983465</v>
      </c>
      <c r="AA354" s="64">
        <v>0.92221118001199265</v>
      </c>
      <c r="AB354" s="64">
        <v>0.96595429501463825</v>
      </c>
      <c r="AC354" s="64">
        <v>0.98435328958312962</v>
      </c>
      <c r="AD354" s="64">
        <v>0.99255065501083772</v>
      </c>
      <c r="AE354" s="64">
        <v>0.99635486777727833</v>
      </c>
      <c r="AF354" s="64">
        <v>0.99817623269141809</v>
      </c>
      <c r="AG354" s="64">
        <v>0.99907035331886407</v>
      </c>
      <c r="AH354" s="64">
        <v>0.99951849271963777</v>
      </c>
      <c r="AI354" s="64">
        <v>0.99974710539383316</v>
      </c>
      <c r="AJ354" s="64">
        <v>0.99986552833117015</v>
      </c>
      <c r="AK354" s="64">
        <v>0.99992770405711073</v>
      </c>
      <c r="AL354" s="64">
        <v>0.99996074218126674</v>
      </c>
      <c r="AM354" s="64">
        <v>0.99997848800610345</v>
      </c>
      <c r="AN354" s="64">
        <v>0.99998811361917905</v>
      </c>
      <c r="AO354" s="64">
        <v>0.99999338161415452</v>
      </c>
      <c r="AP354" s="64">
        <v>0.99999628854122879</v>
      </c>
      <c r="AQ354" s="64">
        <v>0.99999790485206896</v>
      </c>
      <c r="AR354" s="64">
        <v>0.99999880992315859</v>
      </c>
    </row>
    <row r="355" spans="2:44" x14ac:dyDescent="0.25">
      <c r="B355" t="s">
        <v>525</v>
      </c>
      <c r="C355" s="24">
        <v>5.3493026470986917</v>
      </c>
      <c r="D355" s="24">
        <v>9.9670597603691657</v>
      </c>
      <c r="E355" s="24">
        <v>11.374486050222027</v>
      </c>
      <c r="F355" s="24">
        <v>11.913661724642049</v>
      </c>
      <c r="G355" s="24">
        <v>12.140456115504803</v>
      </c>
      <c r="H355" s="24">
        <v>12.241503428721989</v>
      </c>
      <c r="I355" s="24">
        <v>12.288398213016741</v>
      </c>
      <c r="J355" s="24">
        <v>12.310850681620076</v>
      </c>
      <c r="K355" s="24">
        <v>12.321872908557632</v>
      </c>
      <c r="L355" s="24">
        <v>12.32739739024238</v>
      </c>
      <c r="M355" s="24">
        <v>12.330215664075931</v>
      </c>
      <c r="N355" s="24">
        <v>12.331675562518868</v>
      </c>
      <c r="O355" s="24">
        <v>12.332442060788345</v>
      </c>
      <c r="P355" s="24">
        <v>12.332849355563516</v>
      </c>
      <c r="Q355" s="24">
        <v>12.333068127947367</v>
      </c>
      <c r="R355" s="24">
        <v>12.333186794223156</v>
      </c>
      <c r="S355" s="24">
        <v>12.333251739363275</v>
      </c>
      <c r="T355" s="24">
        <v>12.333287576859094</v>
      </c>
      <c r="U355" s="24">
        <v>12.333307503333197</v>
      </c>
      <c r="V355" s="24">
        <v>12.333318661431488</v>
      </c>
      <c r="X355" s="24">
        <v>12.333333333333332</v>
      </c>
      <c r="Y355" s="6">
        <v>0.43372724165665072</v>
      </c>
      <c r="Z355" s="6">
        <v>0.80813998057047298</v>
      </c>
      <c r="AA355" s="6">
        <v>0.92225562569367792</v>
      </c>
      <c r="AB355" s="6">
        <v>0.96597257226827438</v>
      </c>
      <c r="AC355" s="6">
        <v>0.98436130666255162</v>
      </c>
      <c r="AD355" s="6">
        <v>0.99255433205853971</v>
      </c>
      <c r="AE355" s="6">
        <v>0.99635661186622237</v>
      </c>
      <c r="AF355" s="6">
        <v>0.99817708229351976</v>
      </c>
      <c r="AG355" s="6">
        <v>0.99907077636953778</v>
      </c>
      <c r="AH355" s="6">
        <v>0.99951870731694981</v>
      </c>
      <c r="AI355" s="6">
        <v>0.99974721600615668</v>
      </c>
      <c r="AJ355" s="6">
        <v>0.99986558615017851</v>
      </c>
      <c r="AK355" s="6">
        <v>0.99992773465851459</v>
      </c>
      <c r="AL355" s="6">
        <v>0.99996075855920408</v>
      </c>
      <c r="AM355" s="6">
        <v>0.99997849686059748</v>
      </c>
      <c r="AN355" s="6">
        <v>0.99998811845052626</v>
      </c>
      <c r="AO355" s="6">
        <v>0.99999338427269813</v>
      </c>
      <c r="AP355" s="6">
        <v>0.99999629001560231</v>
      </c>
      <c r="AQ355" s="6">
        <v>0.99999790567566471</v>
      </c>
      <c r="AR355" s="6">
        <v>0.99999881038633698</v>
      </c>
    </row>
    <row r="356" spans="2:44" x14ac:dyDescent="0.25">
      <c r="B356" s="91" t="s">
        <v>527</v>
      </c>
      <c r="C356" s="41">
        <v>12.435354143342961</v>
      </c>
      <c r="D356" s="41">
        <v>22.247236046754644</v>
      </c>
      <c r="E356" s="41">
        <v>25.266581316702922</v>
      </c>
      <c r="F356" s="41">
        <v>26.427208741973885</v>
      </c>
      <c r="G356" s="41">
        <v>26.916384770385282</v>
      </c>
      <c r="H356" s="41">
        <v>27.134638406296041</v>
      </c>
      <c r="I356" s="41">
        <v>27.236033600934146</v>
      </c>
      <c r="J356" s="41">
        <v>27.284620602777615</v>
      </c>
      <c r="K356" s="41">
        <v>27.308489103025213</v>
      </c>
      <c r="L356" s="41">
        <v>27.320459301306261</v>
      </c>
      <c r="M356" s="41">
        <v>27.326568898488865</v>
      </c>
      <c r="N356" s="41">
        <v>27.329735145855008</v>
      </c>
      <c r="O356" s="41">
        <v>27.33139819400613</v>
      </c>
      <c r="P356" s="41">
        <v>27.33228220269768</v>
      </c>
      <c r="Q356" s="41">
        <v>27.332757187621954</v>
      </c>
      <c r="R356" s="41">
        <v>27.33301490407181</v>
      </c>
      <c r="S356" s="41">
        <v>27.333155988361234</v>
      </c>
      <c r="T356" s="41">
        <v>27.333233859751115</v>
      </c>
      <c r="U356" s="41">
        <v>27.333277168064548</v>
      </c>
      <c r="V356" s="41">
        <v>27.333301424375875</v>
      </c>
      <c r="X356" s="41">
        <v>27.333333333333336</v>
      </c>
      <c r="Y356" s="64">
        <v>0.45495198085401073</v>
      </c>
      <c r="Z356" s="64">
        <v>0.81392327000321862</v>
      </c>
      <c r="AA356" s="64">
        <v>0.92438712134278977</v>
      </c>
      <c r="AB356" s="64">
        <v>0.9668491003161177</v>
      </c>
      <c r="AC356" s="64">
        <v>0.98474578428238824</v>
      </c>
      <c r="AD356" s="64">
        <v>0.99273067340107457</v>
      </c>
      <c r="AE356" s="64">
        <v>0.99644025369271261</v>
      </c>
      <c r="AF356" s="64">
        <v>0.99821782693088823</v>
      </c>
      <c r="AG356" s="64">
        <v>0.99909106474482479</v>
      </c>
      <c r="AH356" s="64">
        <v>0.99952899882827773</v>
      </c>
      <c r="AI356" s="64">
        <v>0.99975252067642184</v>
      </c>
      <c r="AJ356" s="64">
        <v>0.99986835899469528</v>
      </c>
      <c r="AK356" s="64">
        <v>0.99992920221973636</v>
      </c>
      <c r="AL356" s="64">
        <v>0.99996154400113457</v>
      </c>
      <c r="AM356" s="64">
        <v>0.99997892149836409</v>
      </c>
      <c r="AN356" s="64">
        <v>0.99998835014896859</v>
      </c>
      <c r="AO356" s="64">
        <v>0.99999351176931339</v>
      </c>
      <c r="AP356" s="64">
        <v>0.99999636072260167</v>
      </c>
      <c r="AQ356" s="64">
        <v>0.99999794517309315</v>
      </c>
      <c r="AR356" s="64">
        <v>0.99999883259911726</v>
      </c>
    </row>
    <row r="357" spans="2:44" x14ac:dyDescent="0.25">
      <c r="B357" t="s">
        <v>529</v>
      </c>
      <c r="C357" s="24">
        <v>20.802485486824192</v>
      </c>
      <c r="D357" s="24">
        <v>36.601375669354248</v>
      </c>
      <c r="E357" s="24">
        <v>41.484075456733898</v>
      </c>
      <c r="F357" s="24">
        <v>43.363812952322029</v>
      </c>
      <c r="G357" s="24">
        <v>44.156780951815115</v>
      </c>
      <c r="H357" s="24">
        <v>44.51079396814059</v>
      </c>
      <c r="I357" s="24">
        <v>44.675335911393447</v>
      </c>
      <c r="J357" s="24">
        <v>44.754210948603237</v>
      </c>
      <c r="K357" s="24">
        <v>44.792970319695229</v>
      </c>
      <c r="L357" s="24">
        <v>44.812413387050739</v>
      </c>
      <c r="M357" s="24">
        <v>44.822339349312628</v>
      </c>
      <c r="N357" s="24">
        <v>44.827484399934058</v>
      </c>
      <c r="O357" s="24">
        <v>44.830187268744268</v>
      </c>
      <c r="P357" s="24">
        <v>44.831624227587795</v>
      </c>
      <c r="Q357" s="24">
        <v>44.832396426008394</v>
      </c>
      <c r="R357" s="24">
        <v>44.832815457983145</v>
      </c>
      <c r="S357" s="24">
        <v>44.833044879985081</v>
      </c>
      <c r="T357" s="24">
        <v>44.833171523164033</v>
      </c>
      <c r="U357" s="24">
        <v>44.833241963141866</v>
      </c>
      <c r="V357" s="24">
        <v>44.833281419207367</v>
      </c>
      <c r="X357" s="24">
        <v>44.833333333333336</v>
      </c>
      <c r="Y357" s="6">
        <v>0.46399595881392247</v>
      </c>
      <c r="Z357" s="6">
        <v>0.81638756139823598</v>
      </c>
      <c r="AA357" s="6">
        <v>0.9252953633472244</v>
      </c>
      <c r="AB357" s="6">
        <v>0.96722259373208985</v>
      </c>
      <c r="AC357" s="6">
        <v>0.98490961230814378</v>
      </c>
      <c r="AD357" s="6">
        <v>0.99280581341577523</v>
      </c>
      <c r="AE357" s="6">
        <v>0.99647589393442626</v>
      </c>
      <c r="AF357" s="6">
        <v>0.99823518844468184</v>
      </c>
      <c r="AG357" s="6">
        <v>0.99909970973297901</v>
      </c>
      <c r="AH357" s="6">
        <v>0.99953338409778592</v>
      </c>
      <c r="AI357" s="6">
        <v>0.99975478102556048</v>
      </c>
      <c r="AJ357" s="6">
        <v>0.99986954051897525</v>
      </c>
      <c r="AK357" s="6">
        <v>0.9999298275556342</v>
      </c>
      <c r="AL357" s="6">
        <v>0.99996187868225561</v>
      </c>
      <c r="AM357" s="6">
        <v>0.99997910243884891</v>
      </c>
      <c r="AN357" s="6">
        <v>0.99998844887694738</v>
      </c>
      <c r="AO357" s="6">
        <v>0.99999356609632151</v>
      </c>
      <c r="AP357" s="6">
        <v>0.99999639085124237</v>
      </c>
      <c r="AQ357" s="6">
        <v>0.99999796200316426</v>
      </c>
      <c r="AR357" s="6">
        <v>0.99999884206410483</v>
      </c>
    </row>
    <row r="358" spans="2:44" x14ac:dyDescent="0.25">
      <c r="B358" s="91" t="s">
        <v>531</v>
      </c>
      <c r="C358" s="41">
        <v>29.188941586613385</v>
      </c>
      <c r="D358" s="41">
        <v>50.730794695243411</v>
      </c>
      <c r="E358" s="41">
        <v>57.410610772317746</v>
      </c>
      <c r="F358" s="41">
        <v>59.985194981510581</v>
      </c>
      <c r="G358" s="41">
        <v>61.072025689436693</v>
      </c>
      <c r="H358" s="41">
        <v>61.557459819297918</v>
      </c>
      <c r="I358" s="41">
        <v>61.783165245502936</v>
      </c>
      <c r="J358" s="41">
        <v>61.891390236309292</v>
      </c>
      <c r="K358" s="41">
        <v>61.944584614008157</v>
      </c>
      <c r="L358" s="41">
        <v>61.971274042894066</v>
      </c>
      <c r="M358" s="41">
        <v>61.984901691564772</v>
      </c>
      <c r="N358" s="41">
        <v>61.991966537602472</v>
      </c>
      <c r="O358" s="41">
        <v>61.995678431316094</v>
      </c>
      <c r="P358" s="41">
        <v>61.997652064920949</v>
      </c>
      <c r="Q358" s="41">
        <v>61.998712777888855</v>
      </c>
      <c r="R358" s="41">
        <v>61.999288428286505</v>
      </c>
      <c r="S358" s="41">
        <v>61.99960362806533</v>
      </c>
      <c r="T358" s="41">
        <v>61.999777635914761</v>
      </c>
      <c r="U358" s="41">
        <v>61.999874427998826</v>
      </c>
      <c r="V358" s="41">
        <v>61.999928648773732</v>
      </c>
      <c r="X358" s="41">
        <v>62</v>
      </c>
      <c r="Y358" s="64">
        <v>0.47078938042924817</v>
      </c>
      <c r="Z358" s="64">
        <v>0.81823862411682924</v>
      </c>
      <c r="AA358" s="64">
        <v>0.92597759310189909</v>
      </c>
      <c r="AB358" s="64">
        <v>0.96750314486307387</v>
      </c>
      <c r="AC358" s="64">
        <v>0.98503267241026926</v>
      </c>
      <c r="AD358" s="64">
        <v>0.9928622551499664</v>
      </c>
      <c r="AE358" s="64">
        <v>0.99650266525004738</v>
      </c>
      <c r="AF358" s="64">
        <v>0.99824822961789184</v>
      </c>
      <c r="AG358" s="64">
        <v>0.9991062034517445</v>
      </c>
      <c r="AH358" s="64">
        <v>0.99953667811119462</v>
      </c>
      <c r="AI358" s="64">
        <v>0.999756478896206</v>
      </c>
      <c r="AJ358" s="64">
        <v>0.99987042802584636</v>
      </c>
      <c r="AK358" s="64">
        <v>0.99993029727929184</v>
      </c>
      <c r="AL358" s="64">
        <v>0.99996213007937018</v>
      </c>
      <c r="AM358" s="64">
        <v>0.99997923835304603</v>
      </c>
      <c r="AN358" s="64">
        <v>0.99998852303687913</v>
      </c>
      <c r="AO358" s="64">
        <v>0.99999360690427952</v>
      </c>
      <c r="AP358" s="64">
        <v>0.99999641348249613</v>
      </c>
      <c r="AQ358" s="64">
        <v>0.9999979746451424</v>
      </c>
      <c r="AR358" s="64">
        <v>0.99999884917376991</v>
      </c>
    </row>
    <row r="359" spans="2:44" x14ac:dyDescent="0.25">
      <c r="B359" t="s">
        <v>533</v>
      </c>
      <c r="C359" s="24">
        <v>32.722482043622293</v>
      </c>
      <c r="D359" s="24">
        <v>55.373388120365952</v>
      </c>
      <c r="E359" s="24">
        <v>62.451859002317441</v>
      </c>
      <c r="F359" s="24">
        <v>65.187445180966762</v>
      </c>
      <c r="G359" s="24">
        <v>66.344058418629601</v>
      </c>
      <c r="H359" s="24">
        <v>66.861221769806932</v>
      </c>
      <c r="I359" s="24">
        <v>67.101876210037659</v>
      </c>
      <c r="J359" s="24">
        <v>67.217343978069309</v>
      </c>
      <c r="K359" s="24">
        <v>67.274128579702761</v>
      </c>
      <c r="L359" s="24">
        <v>67.302632198239039</v>
      </c>
      <c r="M359" s="24">
        <v>67.317191838643978</v>
      </c>
      <c r="N359" s="24">
        <v>67.32474242334915</v>
      </c>
      <c r="O359" s="24">
        <v>67.328710727765412</v>
      </c>
      <c r="P359" s="24">
        <v>67.330821270002389</v>
      </c>
      <c r="Q359" s="24">
        <v>67.331955842602952</v>
      </c>
      <c r="R359" s="24">
        <v>67.332571714990252</v>
      </c>
      <c r="S359" s="24">
        <v>67.332909008010432</v>
      </c>
      <c r="T359" s="24">
        <v>67.333095248003943</v>
      </c>
      <c r="U359" s="24">
        <v>67.333198862529585</v>
      </c>
      <c r="V359" s="24">
        <v>67.33325691463736</v>
      </c>
      <c r="X359" s="24">
        <v>67.333333333333343</v>
      </c>
      <c r="Y359" s="6">
        <v>0.48597745609340032</v>
      </c>
      <c r="Z359" s="6">
        <v>0.82237705129256355</v>
      </c>
      <c r="AA359" s="6">
        <v>0.92750285647006092</v>
      </c>
      <c r="AB359" s="6">
        <v>0.96813037397475377</v>
      </c>
      <c r="AC359" s="6">
        <v>0.98530779829647908</v>
      </c>
      <c r="AD359" s="6">
        <v>0.99298844212584536</v>
      </c>
      <c r="AE359" s="6">
        <v>0.99656251797085615</v>
      </c>
      <c r="AF359" s="6">
        <v>0.99827738581291037</v>
      </c>
      <c r="AG359" s="6">
        <v>0.99912072148073394</v>
      </c>
      <c r="AH359" s="6">
        <v>0.99954404254810436</v>
      </c>
      <c r="AI359" s="6">
        <v>0.99976027483134611</v>
      </c>
      <c r="AJ359" s="6">
        <v>0.99987241222795753</v>
      </c>
      <c r="AK359" s="6">
        <v>0.99993134744206047</v>
      </c>
      <c r="AL359" s="6">
        <v>0.99996269212874822</v>
      </c>
      <c r="AM359" s="6">
        <v>0.99997954221687535</v>
      </c>
      <c r="AN359" s="6">
        <v>0.99998868883648873</v>
      </c>
      <c r="AO359" s="6">
        <v>0.99999369813876871</v>
      </c>
      <c r="AP359" s="6">
        <v>0.99999646407926635</v>
      </c>
      <c r="AQ359" s="6">
        <v>0.9999980029088551</v>
      </c>
      <c r="AR359" s="6">
        <v>0.99999886506887159</v>
      </c>
    </row>
    <row r="360" spans="2:44" x14ac:dyDescent="0.25">
      <c r="B360" s="91" t="s">
        <v>535</v>
      </c>
      <c r="C360" s="41">
        <v>33.157614957285254</v>
      </c>
      <c r="D360" s="41">
        <v>57.101855841693364</v>
      </c>
      <c r="E360" s="41">
        <v>64.545853849525997</v>
      </c>
      <c r="F360" s="41">
        <v>67.417556782811673</v>
      </c>
      <c r="G360" s="41">
        <v>68.630451204482455</v>
      </c>
      <c r="H360" s="41">
        <v>69.172388846264056</v>
      </c>
      <c r="I360" s="41">
        <v>69.424434884453703</v>
      </c>
      <c r="J360" s="41">
        <v>69.545316380414874</v>
      </c>
      <c r="K360" s="41">
        <v>69.604742278012111</v>
      </c>
      <c r="L360" s="41">
        <v>69.634562787715922</v>
      </c>
      <c r="M360" s="41">
        <v>69.649791159494811</v>
      </c>
      <c r="N360" s="41">
        <v>69.657686757288829</v>
      </c>
      <c r="O360" s="41">
        <v>69.661835553038841</v>
      </c>
      <c r="P360" s="41">
        <v>69.664041691332642</v>
      </c>
      <c r="Q360" s="41">
        <v>69.66522746011168</v>
      </c>
      <c r="R360" s="41">
        <v>69.66587102704726</v>
      </c>
      <c r="S360" s="41">
        <v>69.666223439235239</v>
      </c>
      <c r="T360" s="41">
        <v>69.666418002861107</v>
      </c>
      <c r="U360" s="41">
        <v>69.666526235549455</v>
      </c>
      <c r="V360" s="41">
        <v>69.666586868452782</v>
      </c>
      <c r="X360" s="41">
        <v>69.666666666666686</v>
      </c>
      <c r="Y360" s="64">
        <v>0.47594662618112793</v>
      </c>
      <c r="Z360" s="64">
        <v>0.81964386375636389</v>
      </c>
      <c r="AA360" s="64">
        <v>0.92649550980180828</v>
      </c>
      <c r="AB360" s="64">
        <v>0.96771612606906676</v>
      </c>
      <c r="AC360" s="64">
        <v>0.98512609384424554</v>
      </c>
      <c r="AD360" s="64">
        <v>0.99290510305642155</v>
      </c>
      <c r="AE360" s="64">
        <v>0.99652298877206247</v>
      </c>
      <c r="AF360" s="64">
        <v>0.99825812986241425</v>
      </c>
      <c r="AG360" s="64">
        <v>0.99911113317720701</v>
      </c>
      <c r="AH360" s="64">
        <v>0.9995391787710417</v>
      </c>
      <c r="AI360" s="64">
        <v>0.99975776783963821</v>
      </c>
      <c r="AJ360" s="64">
        <v>0.99987110177926519</v>
      </c>
      <c r="AK360" s="64">
        <v>0.9999306538713707</v>
      </c>
      <c r="AL360" s="64">
        <v>0.99996232092821946</v>
      </c>
      <c r="AM360" s="64">
        <v>0.99997934153270329</v>
      </c>
      <c r="AN360" s="64">
        <v>0.99998857933560636</v>
      </c>
      <c r="AO360" s="64">
        <v>0.99999363788375917</v>
      </c>
      <c r="AP360" s="64">
        <v>0.99999643066307786</v>
      </c>
      <c r="AQ360" s="64">
        <v>0.99999798424233644</v>
      </c>
      <c r="AR360" s="64">
        <v>0.99999885457109228</v>
      </c>
    </row>
    <row r="361" spans="2:44" x14ac:dyDescent="0.25">
      <c r="B361" t="s">
        <v>537</v>
      </c>
      <c r="C361" s="24">
        <v>38.635631255076483</v>
      </c>
      <c r="D361" s="24">
        <v>66.644014968276551</v>
      </c>
      <c r="E361" s="24">
        <v>75.347466947076711</v>
      </c>
      <c r="F361" s="24">
        <v>78.704493566249425</v>
      </c>
      <c r="G361" s="24">
        <v>80.122235908033062</v>
      </c>
      <c r="H361" s="24">
        <v>80.755661132818929</v>
      </c>
      <c r="I361" s="24">
        <v>81.050242066870908</v>
      </c>
      <c r="J361" s="24">
        <v>81.191517839823447</v>
      </c>
      <c r="K361" s="24">
        <v>81.260967432667613</v>
      </c>
      <c r="L361" s="24">
        <v>81.295816988708935</v>
      </c>
      <c r="M361" s="24">
        <v>81.313613116035299</v>
      </c>
      <c r="N361" s="24">
        <v>81.322839853154647</v>
      </c>
      <c r="O361" s="24">
        <v>81.327688016880202</v>
      </c>
      <c r="P361" s="24">
        <v>81.330266004692461</v>
      </c>
      <c r="Q361" s="24">
        <v>81.331651616936526</v>
      </c>
      <c r="R361" s="24">
        <v>81.332403637233568</v>
      </c>
      <c r="S361" s="24">
        <v>81.332815432524896</v>
      </c>
      <c r="T361" s="24">
        <v>81.333042778430823</v>
      </c>
      <c r="U361" s="24">
        <v>81.333169246043582</v>
      </c>
      <c r="V361" s="24">
        <v>81.333240093610726</v>
      </c>
      <c r="X361" s="24">
        <v>81.333333333333343</v>
      </c>
      <c r="Y361" s="6">
        <v>0.47502825313618618</v>
      </c>
      <c r="Z361" s="6">
        <v>0.81939362665913784</v>
      </c>
      <c r="AA361" s="6">
        <v>0.92640328213618894</v>
      </c>
      <c r="AB361" s="6">
        <v>0.96767819958503376</v>
      </c>
      <c r="AC361" s="6">
        <v>0.9851094578856523</v>
      </c>
      <c r="AD361" s="6">
        <v>0.99289747294449493</v>
      </c>
      <c r="AE361" s="6">
        <v>0.99651936967464216</v>
      </c>
      <c r="AF361" s="6">
        <v>0.99825636688307506</v>
      </c>
      <c r="AG361" s="6">
        <v>0.99911025531968367</v>
      </c>
      <c r="AH361" s="6">
        <v>0.9995387334677327</v>
      </c>
      <c r="AI361" s="6">
        <v>0.99975753831190928</v>
      </c>
      <c r="AJ361" s="6">
        <v>0.99987098180108158</v>
      </c>
      <c r="AK361" s="6">
        <v>0.9999305903714778</v>
      </c>
      <c r="AL361" s="6">
        <v>0.99996228694293998</v>
      </c>
      <c r="AM361" s="6">
        <v>0.99997932315905558</v>
      </c>
      <c r="AN361" s="6">
        <v>0.99998856931024871</v>
      </c>
      <c r="AO361" s="6">
        <v>0.99999363236710925</v>
      </c>
      <c r="AP361" s="6">
        <v>0.99999642760365759</v>
      </c>
      <c r="AQ361" s="6">
        <v>0.99999798253332262</v>
      </c>
      <c r="AR361" s="6">
        <v>0.99999885360996787</v>
      </c>
    </row>
    <row r="362" spans="2:44" x14ac:dyDescent="0.25">
      <c r="B362" s="91" t="s">
        <v>539</v>
      </c>
      <c r="C362" s="41">
        <v>46.375593453752884</v>
      </c>
      <c r="D362" s="41">
        <v>80.25229890183833</v>
      </c>
      <c r="E362" s="41">
        <v>90.769728804317765</v>
      </c>
      <c r="F362" s="41">
        <v>94.825146665336788</v>
      </c>
      <c r="G362" s="41">
        <v>96.537517412474543</v>
      </c>
      <c r="H362" s="41">
        <v>97.302480323890322</v>
      </c>
      <c r="I362" s="41">
        <v>97.658200020704896</v>
      </c>
      <c r="J362" s="41">
        <v>97.828783835142687</v>
      </c>
      <c r="K362" s="41">
        <v>97.912635662354447</v>
      </c>
      <c r="L362" s="41">
        <v>97.954709970553296</v>
      </c>
      <c r="M362" s="41">
        <v>97.976194473371422</v>
      </c>
      <c r="N362" s="41">
        <v>97.987333069945592</v>
      </c>
      <c r="O362" s="41">
        <v>97.993185605810083</v>
      </c>
      <c r="P362" s="41">
        <v>97.996297563863394</v>
      </c>
      <c r="Q362" s="41">
        <v>97.99797012488682</v>
      </c>
      <c r="R362" s="41">
        <v>97.998877858281517</v>
      </c>
      <c r="S362" s="41">
        <v>97.999374907687638</v>
      </c>
      <c r="T362" s="41">
        <v>97.999649314925634</v>
      </c>
      <c r="U362" s="41">
        <v>97.999801958557399</v>
      </c>
      <c r="V362" s="41">
        <v>97.999887468353748</v>
      </c>
      <c r="X362" s="41">
        <v>98</v>
      </c>
      <c r="Y362" s="64">
        <v>0.47322034136482533</v>
      </c>
      <c r="Z362" s="64">
        <v>0.81890100920243192</v>
      </c>
      <c r="AA362" s="64">
        <v>0.92622172249303847</v>
      </c>
      <c r="AB362" s="64">
        <v>0.96760353740139582</v>
      </c>
      <c r="AC362" s="64">
        <v>0.9850767082905566</v>
      </c>
      <c r="AD362" s="64">
        <v>0.99288245228459515</v>
      </c>
      <c r="AE362" s="64">
        <v>0.99651224510923364</v>
      </c>
      <c r="AF362" s="64">
        <v>0.99825289627696623</v>
      </c>
      <c r="AG362" s="64">
        <v>0.99910852716688214</v>
      </c>
      <c r="AH362" s="64">
        <v>0.99953785684238061</v>
      </c>
      <c r="AI362" s="64">
        <v>0.99975708646297368</v>
      </c>
      <c r="AJ362" s="64">
        <v>0.99987074561168976</v>
      </c>
      <c r="AK362" s="64">
        <v>0.99993046536540897</v>
      </c>
      <c r="AL362" s="64">
        <v>0.99996222003942237</v>
      </c>
      <c r="AM362" s="64">
        <v>0.99997928698864103</v>
      </c>
      <c r="AN362" s="64">
        <v>0.99998854957430117</v>
      </c>
      <c r="AO362" s="64">
        <v>0.99999362150701676</v>
      </c>
      <c r="AP362" s="64">
        <v>0.99999642158087376</v>
      </c>
      <c r="AQ362" s="64">
        <v>0.99999797916895306</v>
      </c>
      <c r="AR362" s="64">
        <v>0.99999885171789538</v>
      </c>
    </row>
    <row r="363" spans="2:44" x14ac:dyDescent="0.25">
      <c r="B363" t="s">
        <v>541</v>
      </c>
      <c r="C363" s="24">
        <v>58.37788317322677</v>
      </c>
      <c r="D363" s="24">
        <v>101.46158939048682</v>
      </c>
      <c r="E363" s="24">
        <v>114.82122154463549</v>
      </c>
      <c r="F363" s="24">
        <v>119.97038996302116</v>
      </c>
      <c r="G363" s="24">
        <v>122.14405137887339</v>
      </c>
      <c r="H363" s="24">
        <v>123.11491963859584</v>
      </c>
      <c r="I363" s="24">
        <v>123.56633049100587</v>
      </c>
      <c r="J363" s="24">
        <v>123.78278047261858</v>
      </c>
      <c r="K363" s="24">
        <v>123.88916922801631</v>
      </c>
      <c r="L363" s="24">
        <v>123.94254808578813</v>
      </c>
      <c r="M363" s="24">
        <v>123.96980338312954</v>
      </c>
      <c r="N363" s="24">
        <v>123.98393307520494</v>
      </c>
      <c r="O363" s="24">
        <v>123.99135686263219</v>
      </c>
      <c r="P363" s="24">
        <v>123.9953041298419</v>
      </c>
      <c r="Q363" s="24">
        <v>123.99742555577771</v>
      </c>
      <c r="R363" s="24">
        <v>123.99857685657301</v>
      </c>
      <c r="S363" s="24">
        <v>123.99920725613066</v>
      </c>
      <c r="T363" s="24">
        <v>123.99955527182952</v>
      </c>
      <c r="U363" s="24">
        <v>123.99974885599765</v>
      </c>
      <c r="V363" s="24">
        <v>123.99985729754746</v>
      </c>
      <c r="X363" s="24">
        <v>124</v>
      </c>
      <c r="Y363" s="6">
        <v>0.47078938042924817</v>
      </c>
      <c r="Z363" s="6">
        <v>0.81823862411682924</v>
      </c>
      <c r="AA363" s="6">
        <v>0.92597759310189909</v>
      </c>
      <c r="AB363" s="6">
        <v>0.96750314486307387</v>
      </c>
      <c r="AC363" s="6">
        <v>0.98503267241026926</v>
      </c>
      <c r="AD363" s="6">
        <v>0.9928622551499664</v>
      </c>
      <c r="AE363" s="6">
        <v>0.99650266525004738</v>
      </c>
      <c r="AF363" s="6">
        <v>0.99824822961789184</v>
      </c>
      <c r="AG363" s="6">
        <v>0.9991062034517445</v>
      </c>
      <c r="AH363" s="6">
        <v>0.99953667811119462</v>
      </c>
      <c r="AI363" s="6">
        <v>0.999756478896206</v>
      </c>
      <c r="AJ363" s="6">
        <v>0.99987042802584636</v>
      </c>
      <c r="AK363" s="6">
        <v>0.99993029727929184</v>
      </c>
      <c r="AL363" s="6">
        <v>0.99996213007937018</v>
      </c>
      <c r="AM363" s="6">
        <v>0.99997923835304603</v>
      </c>
      <c r="AN363" s="6">
        <v>0.99998852303687913</v>
      </c>
      <c r="AO363" s="6">
        <v>0.99999360690427952</v>
      </c>
      <c r="AP363" s="6">
        <v>0.99999641348249613</v>
      </c>
      <c r="AQ363" s="6">
        <v>0.9999979746451424</v>
      </c>
      <c r="AR363" s="6">
        <v>0.99999884917376991</v>
      </c>
    </row>
    <row r="364" spans="2:44" x14ac:dyDescent="0.25">
      <c r="B364" s="91" t="s">
        <v>543</v>
      </c>
      <c r="C364" s="41">
        <v>65.444964087244585</v>
      </c>
      <c r="D364" s="41">
        <v>110.7467762407319</v>
      </c>
      <c r="E364" s="41">
        <v>124.90371800463488</v>
      </c>
      <c r="F364" s="41">
        <v>130.37489036193352</v>
      </c>
      <c r="G364" s="41">
        <v>132.6881168372592</v>
      </c>
      <c r="H364" s="41">
        <v>133.72244353961386</v>
      </c>
      <c r="I364" s="41">
        <v>134.20375242007532</v>
      </c>
      <c r="J364" s="41">
        <v>134.43468795613862</v>
      </c>
      <c r="K364" s="41">
        <v>134.54825715940552</v>
      </c>
      <c r="L364" s="41">
        <v>134.60526439647808</v>
      </c>
      <c r="M364" s="41">
        <v>134.63438367728796</v>
      </c>
      <c r="N364" s="41">
        <v>134.6494848466983</v>
      </c>
      <c r="O364" s="41">
        <v>134.65742145553082</v>
      </c>
      <c r="P364" s="41">
        <v>134.66164254000478</v>
      </c>
      <c r="Q364" s="41">
        <v>134.6639116852059</v>
      </c>
      <c r="R364" s="41">
        <v>134.6651434299805</v>
      </c>
      <c r="S364" s="41">
        <v>134.66581801602086</v>
      </c>
      <c r="T364" s="41">
        <v>134.66619049600789</v>
      </c>
      <c r="U364" s="41">
        <v>134.66639772505917</v>
      </c>
      <c r="V364" s="41">
        <v>134.66651382927472</v>
      </c>
      <c r="X364" s="41">
        <v>134.66666666666669</v>
      </c>
      <c r="Y364" s="64">
        <v>0.48597745609340032</v>
      </c>
      <c r="Z364" s="64">
        <v>0.82237705129256355</v>
      </c>
      <c r="AA364" s="64">
        <v>0.92750285647006092</v>
      </c>
      <c r="AB364" s="64">
        <v>0.96813037397475377</v>
      </c>
      <c r="AC364" s="64">
        <v>0.98530779829647908</v>
      </c>
      <c r="AD364" s="64">
        <v>0.99298844212584536</v>
      </c>
      <c r="AE364" s="64">
        <v>0.99656251797085615</v>
      </c>
      <c r="AF364" s="64">
        <v>0.99827738581291037</v>
      </c>
      <c r="AG364" s="64">
        <v>0.99912072148073394</v>
      </c>
      <c r="AH364" s="64">
        <v>0.99954404254810436</v>
      </c>
      <c r="AI364" s="64">
        <v>0.99976027483134611</v>
      </c>
      <c r="AJ364" s="64">
        <v>0.99987241222795753</v>
      </c>
      <c r="AK364" s="64">
        <v>0.99993134744206047</v>
      </c>
      <c r="AL364" s="64">
        <v>0.99996269212874822</v>
      </c>
      <c r="AM364" s="64">
        <v>0.99997954221687535</v>
      </c>
      <c r="AN364" s="64">
        <v>0.99998868883648873</v>
      </c>
      <c r="AO364" s="64">
        <v>0.99999369813876871</v>
      </c>
      <c r="AP364" s="64">
        <v>0.99999646407926635</v>
      </c>
      <c r="AQ364" s="64">
        <v>0.9999980029088551</v>
      </c>
      <c r="AR364" s="64">
        <v>0.99999886506887159</v>
      </c>
    </row>
    <row r="365" spans="2:44" x14ac:dyDescent="0.25">
      <c r="B365" t="s">
        <v>545</v>
      </c>
      <c r="C365" s="24">
        <v>66.315229914570509</v>
      </c>
      <c r="D365" s="24">
        <v>114.20371168338673</v>
      </c>
      <c r="E365" s="24">
        <v>129.09170769905199</v>
      </c>
      <c r="F365" s="24">
        <v>134.83511356562335</v>
      </c>
      <c r="G365" s="24">
        <v>137.26090240896491</v>
      </c>
      <c r="H365" s="24">
        <v>138.34477769252811</v>
      </c>
      <c r="I365" s="24">
        <v>138.84886976890741</v>
      </c>
      <c r="J365" s="24">
        <v>139.09063276082975</v>
      </c>
      <c r="K365" s="24">
        <v>139.20948455602422</v>
      </c>
      <c r="L365" s="24">
        <v>139.26912557543184</v>
      </c>
      <c r="M365" s="24">
        <v>139.29958231898962</v>
      </c>
      <c r="N365" s="24">
        <v>139.31537351457766</v>
      </c>
      <c r="O365" s="24">
        <v>139.32367110607768</v>
      </c>
      <c r="P365" s="24">
        <v>139.32808338266528</v>
      </c>
      <c r="Q365" s="24">
        <v>139.33045492022336</v>
      </c>
      <c r="R365" s="24">
        <v>139.33174205409452</v>
      </c>
      <c r="S365" s="24">
        <v>139.33244687847048</v>
      </c>
      <c r="T365" s="24">
        <v>139.33283600572221</v>
      </c>
      <c r="U365" s="24">
        <v>139.33305247109891</v>
      </c>
      <c r="V365" s="24">
        <v>139.33317373690556</v>
      </c>
      <c r="X365" s="24">
        <v>139.33333333333337</v>
      </c>
      <c r="Y365" s="6">
        <v>0.47594662618112793</v>
      </c>
      <c r="Z365" s="6">
        <v>0.81964386375636389</v>
      </c>
      <c r="AA365" s="6">
        <v>0.92649550980180828</v>
      </c>
      <c r="AB365" s="6">
        <v>0.96771612606906676</v>
      </c>
      <c r="AC365" s="6">
        <v>0.98512609384424554</v>
      </c>
      <c r="AD365" s="6">
        <v>0.99290510305642155</v>
      </c>
      <c r="AE365" s="6">
        <v>0.99652298877206247</v>
      </c>
      <c r="AF365" s="6">
        <v>0.99825812986241425</v>
      </c>
      <c r="AG365" s="6">
        <v>0.99911113317720701</v>
      </c>
      <c r="AH365" s="6">
        <v>0.9995391787710417</v>
      </c>
      <c r="AI365" s="6">
        <v>0.99975776783963821</v>
      </c>
      <c r="AJ365" s="6">
        <v>0.99987110177926519</v>
      </c>
      <c r="AK365" s="6">
        <v>0.9999306538713707</v>
      </c>
      <c r="AL365" s="6">
        <v>0.99996232092821946</v>
      </c>
      <c r="AM365" s="6">
        <v>0.99997934153270329</v>
      </c>
      <c r="AN365" s="6">
        <v>0.99998857933560636</v>
      </c>
      <c r="AO365" s="6">
        <v>0.99999363788375917</v>
      </c>
      <c r="AP365" s="6">
        <v>0.99999643066307786</v>
      </c>
      <c r="AQ365" s="6">
        <v>0.99999798424233644</v>
      </c>
      <c r="AR365" s="6">
        <v>0.99999885457109228</v>
      </c>
    </row>
    <row r="366" spans="2:44" x14ac:dyDescent="0.25">
      <c r="B366" s="91" t="s">
        <v>547</v>
      </c>
      <c r="C366" s="41">
        <v>77.271262510152965</v>
      </c>
      <c r="D366" s="41">
        <v>133.2880299365531</v>
      </c>
      <c r="E366" s="41">
        <v>150.69493389415342</v>
      </c>
      <c r="F366" s="41">
        <v>157.40898713249885</v>
      </c>
      <c r="G366" s="41">
        <v>160.24447181606612</v>
      </c>
      <c r="H366" s="41">
        <v>161.51132226563786</v>
      </c>
      <c r="I366" s="41">
        <v>162.10048413374182</v>
      </c>
      <c r="J366" s="41">
        <v>162.38303567964689</v>
      </c>
      <c r="K366" s="41">
        <v>162.52193486533523</v>
      </c>
      <c r="L366" s="41">
        <v>162.59163397741787</v>
      </c>
      <c r="M366" s="41">
        <v>162.6272262320706</v>
      </c>
      <c r="N366" s="41">
        <v>162.64567970630929</v>
      </c>
      <c r="O366" s="41">
        <v>162.6553760337604</v>
      </c>
      <c r="P366" s="41">
        <v>162.66053200938492</v>
      </c>
      <c r="Q366" s="41">
        <v>162.66330323387305</v>
      </c>
      <c r="R366" s="41">
        <v>162.66480727446714</v>
      </c>
      <c r="S366" s="41">
        <v>162.66563086504979</v>
      </c>
      <c r="T366" s="41">
        <v>162.66608555686165</v>
      </c>
      <c r="U366" s="41">
        <v>162.66633849208716</v>
      </c>
      <c r="V366" s="41">
        <v>162.66648018722145</v>
      </c>
      <c r="X366" s="41">
        <v>162.66666666666669</v>
      </c>
      <c r="Y366" s="64">
        <v>0.47502825313618618</v>
      </c>
      <c r="Z366" s="64">
        <v>0.81939362665913784</v>
      </c>
      <c r="AA366" s="64">
        <v>0.92640328213618894</v>
      </c>
      <c r="AB366" s="64">
        <v>0.96767819958503376</v>
      </c>
      <c r="AC366" s="64">
        <v>0.9851094578856523</v>
      </c>
      <c r="AD366" s="64">
        <v>0.99289747294449493</v>
      </c>
      <c r="AE366" s="64">
        <v>0.99651936967464216</v>
      </c>
      <c r="AF366" s="64">
        <v>0.99825636688307506</v>
      </c>
      <c r="AG366" s="64">
        <v>0.99911025531968367</v>
      </c>
      <c r="AH366" s="64">
        <v>0.9995387334677327</v>
      </c>
      <c r="AI366" s="64">
        <v>0.99975753831190928</v>
      </c>
      <c r="AJ366" s="64">
        <v>0.99987098180108158</v>
      </c>
      <c r="AK366" s="64">
        <v>0.9999305903714778</v>
      </c>
      <c r="AL366" s="64">
        <v>0.99996228694293998</v>
      </c>
      <c r="AM366" s="64">
        <v>0.99997932315905558</v>
      </c>
      <c r="AN366" s="64">
        <v>0.99998856931024871</v>
      </c>
      <c r="AO366" s="64">
        <v>0.99999363236710925</v>
      </c>
      <c r="AP366" s="64">
        <v>0.99999642760365759</v>
      </c>
      <c r="AQ366" s="64">
        <v>0.99999798253332262</v>
      </c>
      <c r="AR366" s="64">
        <v>0.99999885360996787</v>
      </c>
    </row>
    <row r="367" spans="2:44" x14ac:dyDescent="0.25">
      <c r="B367" t="s">
        <v>549</v>
      </c>
      <c r="C367" s="24">
        <v>92.751186907505769</v>
      </c>
      <c r="D367" s="24">
        <v>160.50459780367666</v>
      </c>
      <c r="E367" s="24">
        <v>181.53945760863553</v>
      </c>
      <c r="F367" s="24">
        <v>189.65029333067358</v>
      </c>
      <c r="G367" s="24">
        <v>193.07503482494909</v>
      </c>
      <c r="H367" s="24">
        <v>194.60496064778064</v>
      </c>
      <c r="I367" s="24">
        <v>195.31640004140979</v>
      </c>
      <c r="J367" s="24">
        <v>195.65756767028537</v>
      </c>
      <c r="K367" s="24">
        <v>195.82527132470889</v>
      </c>
      <c r="L367" s="24">
        <v>195.90941994110659</v>
      </c>
      <c r="M367" s="24">
        <v>195.95238894674284</v>
      </c>
      <c r="N367" s="24">
        <v>195.97466613989118</v>
      </c>
      <c r="O367" s="24">
        <v>195.98637121162017</v>
      </c>
      <c r="P367" s="24">
        <v>195.99259512772679</v>
      </c>
      <c r="Q367" s="24">
        <v>195.99594024977364</v>
      </c>
      <c r="R367" s="24">
        <v>195.99775571656303</v>
      </c>
      <c r="S367" s="24">
        <v>195.99874981537528</v>
      </c>
      <c r="T367" s="24">
        <v>195.99929862985127</v>
      </c>
      <c r="U367" s="24">
        <v>195.9996039171148</v>
      </c>
      <c r="V367" s="24">
        <v>195.9997749367075</v>
      </c>
      <c r="X367" s="24">
        <v>196</v>
      </c>
      <c r="Y367" s="6">
        <v>0.47322034136482533</v>
      </c>
      <c r="Z367" s="6">
        <v>0.81890100920243192</v>
      </c>
      <c r="AA367" s="6">
        <v>0.92622172249303847</v>
      </c>
      <c r="AB367" s="6">
        <v>0.96760353740139582</v>
      </c>
      <c r="AC367" s="6">
        <v>0.9850767082905566</v>
      </c>
      <c r="AD367" s="6">
        <v>0.99288245228459515</v>
      </c>
      <c r="AE367" s="6">
        <v>0.99651224510923364</v>
      </c>
      <c r="AF367" s="6">
        <v>0.99825289627696623</v>
      </c>
      <c r="AG367" s="6">
        <v>0.99910852716688214</v>
      </c>
      <c r="AH367" s="6">
        <v>0.99953785684238061</v>
      </c>
      <c r="AI367" s="6">
        <v>0.99975708646297368</v>
      </c>
      <c r="AJ367" s="6">
        <v>0.99987074561168976</v>
      </c>
      <c r="AK367" s="6">
        <v>0.99993046536540897</v>
      </c>
      <c r="AL367" s="6">
        <v>0.99996222003942237</v>
      </c>
      <c r="AM367" s="6">
        <v>0.99997928698864103</v>
      </c>
      <c r="AN367" s="6">
        <v>0.99998854957430117</v>
      </c>
      <c r="AO367" s="6">
        <v>0.99999362150701676</v>
      </c>
      <c r="AP367" s="6">
        <v>0.99999642158087376</v>
      </c>
      <c r="AQ367" s="6">
        <v>0.99999797916895306</v>
      </c>
      <c r="AR367" s="6">
        <v>0.99999885171789538</v>
      </c>
    </row>
    <row r="368" spans="2:44" x14ac:dyDescent="0.25">
      <c r="B368" s="91" t="s">
        <v>551</v>
      </c>
      <c r="C368" s="41">
        <v>116.75576634645354</v>
      </c>
      <c r="D368" s="41">
        <v>202.92317878097364</v>
      </c>
      <c r="E368" s="41">
        <v>229.64244308927098</v>
      </c>
      <c r="F368" s="41">
        <v>239.94077992604232</v>
      </c>
      <c r="G368" s="41">
        <v>244.28810275774677</v>
      </c>
      <c r="H368" s="41">
        <v>246.22983927719167</v>
      </c>
      <c r="I368" s="41">
        <v>247.13266098201174</v>
      </c>
      <c r="J368" s="41">
        <v>247.56556094523717</v>
      </c>
      <c r="K368" s="41">
        <v>247.77833845603263</v>
      </c>
      <c r="L368" s="41">
        <v>247.88509617157627</v>
      </c>
      <c r="M368" s="41">
        <v>247.93960676625909</v>
      </c>
      <c r="N368" s="41">
        <v>247.96786615040989</v>
      </c>
      <c r="O368" s="41">
        <v>247.98271372526438</v>
      </c>
      <c r="P368" s="41">
        <v>247.9906082596838</v>
      </c>
      <c r="Q368" s="41">
        <v>247.99485111155542</v>
      </c>
      <c r="R368" s="41">
        <v>247.99715371314602</v>
      </c>
      <c r="S368" s="41">
        <v>247.99841451226132</v>
      </c>
      <c r="T368" s="41">
        <v>247.99911054365904</v>
      </c>
      <c r="U368" s="41">
        <v>247.9994977119953</v>
      </c>
      <c r="V368" s="41">
        <v>247.99971459509493</v>
      </c>
      <c r="X368" s="41">
        <v>248</v>
      </c>
      <c r="Y368" s="64">
        <v>0.47078938042924817</v>
      </c>
      <c r="Z368" s="64">
        <v>0.81823862411682924</v>
      </c>
      <c r="AA368" s="64">
        <v>0.92597759310189909</v>
      </c>
      <c r="AB368" s="64">
        <v>0.96750314486307387</v>
      </c>
      <c r="AC368" s="64">
        <v>0.98503267241026926</v>
      </c>
      <c r="AD368" s="64">
        <v>0.9928622551499664</v>
      </c>
      <c r="AE368" s="64">
        <v>0.99650266525004738</v>
      </c>
      <c r="AF368" s="64">
        <v>0.99824822961789184</v>
      </c>
      <c r="AG368" s="64">
        <v>0.9991062034517445</v>
      </c>
      <c r="AH368" s="64">
        <v>0.99953667811119462</v>
      </c>
      <c r="AI368" s="64">
        <v>0.999756478896206</v>
      </c>
      <c r="AJ368" s="64">
        <v>0.99987042802584636</v>
      </c>
      <c r="AK368" s="64">
        <v>0.99993029727929184</v>
      </c>
      <c r="AL368" s="64">
        <v>0.99996213007937018</v>
      </c>
      <c r="AM368" s="64">
        <v>0.99997923835304603</v>
      </c>
      <c r="AN368" s="64">
        <v>0.99998852303687913</v>
      </c>
      <c r="AO368" s="64">
        <v>0.99999360690427952</v>
      </c>
      <c r="AP368" s="64">
        <v>0.99999641348249613</v>
      </c>
      <c r="AQ368" s="64">
        <v>0.9999979746451424</v>
      </c>
      <c r="AR368" s="64">
        <v>0.99999884917376991</v>
      </c>
    </row>
    <row r="369" spans="2:44" x14ac:dyDescent="0.25">
      <c r="B369" t="s">
        <v>553</v>
      </c>
      <c r="C369" s="24">
        <v>130.88992817448917</v>
      </c>
      <c r="D369" s="24">
        <v>221.49355248146381</v>
      </c>
      <c r="E369" s="24">
        <v>249.80743600926976</v>
      </c>
      <c r="F369" s="24">
        <v>260.74978072386705</v>
      </c>
      <c r="G369" s="24">
        <v>265.3762336745184</v>
      </c>
      <c r="H369" s="24">
        <v>267.44488707922773</v>
      </c>
      <c r="I369" s="24">
        <v>268.40750484015064</v>
      </c>
      <c r="J369" s="24">
        <v>268.86937591227723</v>
      </c>
      <c r="K369" s="24">
        <v>269.09651431881105</v>
      </c>
      <c r="L369" s="24">
        <v>269.21052879295615</v>
      </c>
      <c r="M369" s="24">
        <v>269.26876735457591</v>
      </c>
      <c r="N369" s="24">
        <v>269.2989696933966</v>
      </c>
      <c r="O369" s="24">
        <v>269.31484291106165</v>
      </c>
      <c r="P369" s="24">
        <v>269.32328508000955</v>
      </c>
      <c r="Q369" s="24">
        <v>269.32782337041181</v>
      </c>
      <c r="R369" s="24">
        <v>269.33028685996101</v>
      </c>
      <c r="S369" s="24">
        <v>269.33163603204173</v>
      </c>
      <c r="T369" s="24">
        <v>269.33238099201577</v>
      </c>
      <c r="U369" s="24">
        <v>269.33279545011834</v>
      </c>
      <c r="V369" s="24">
        <v>269.33302765854944</v>
      </c>
      <c r="X369" s="24">
        <v>269.33333333333337</v>
      </c>
      <c r="Y369" s="6">
        <v>0.48597745609340032</v>
      </c>
      <c r="Z369" s="6">
        <v>0.82237705129256355</v>
      </c>
      <c r="AA369" s="6">
        <v>0.92750285647006092</v>
      </c>
      <c r="AB369" s="6">
        <v>0.96813037397475377</v>
      </c>
      <c r="AC369" s="6">
        <v>0.98530779829647908</v>
      </c>
      <c r="AD369" s="6">
        <v>0.99298844212584536</v>
      </c>
      <c r="AE369" s="6">
        <v>0.99656251797085615</v>
      </c>
      <c r="AF369" s="6">
        <v>0.99827738581291037</v>
      </c>
      <c r="AG369" s="6">
        <v>0.99912072148073394</v>
      </c>
      <c r="AH369" s="6">
        <v>0.99954404254810436</v>
      </c>
      <c r="AI369" s="6">
        <v>0.99976027483134611</v>
      </c>
      <c r="AJ369" s="6">
        <v>0.99987241222795753</v>
      </c>
      <c r="AK369" s="6">
        <v>0.99993134744206047</v>
      </c>
      <c r="AL369" s="6">
        <v>0.99996269212874822</v>
      </c>
      <c r="AM369" s="6">
        <v>0.99997954221687535</v>
      </c>
      <c r="AN369" s="6">
        <v>0.99998868883648873</v>
      </c>
      <c r="AO369" s="6">
        <v>0.99999369813876871</v>
      </c>
      <c r="AP369" s="6">
        <v>0.99999646407926635</v>
      </c>
      <c r="AQ369" s="6">
        <v>0.9999980029088551</v>
      </c>
      <c r="AR369" s="6">
        <v>0.99999886506887159</v>
      </c>
    </row>
    <row r="370" spans="2:44" x14ac:dyDescent="0.25">
      <c r="B370" s="91" t="s">
        <v>555</v>
      </c>
      <c r="C370" s="41">
        <v>132.63045982914102</v>
      </c>
      <c r="D370" s="41">
        <v>228.40742336677346</v>
      </c>
      <c r="E370" s="41">
        <v>258.18341539810399</v>
      </c>
      <c r="F370" s="41">
        <v>269.67022713124669</v>
      </c>
      <c r="G370" s="41">
        <v>274.52180481792982</v>
      </c>
      <c r="H370" s="41">
        <v>276.68955538505622</v>
      </c>
      <c r="I370" s="41">
        <v>277.69773953781481</v>
      </c>
      <c r="J370" s="41">
        <v>278.1812655216595</v>
      </c>
      <c r="K370" s="41">
        <v>278.41896911204844</v>
      </c>
      <c r="L370" s="41">
        <v>278.53825115086369</v>
      </c>
      <c r="M370" s="41">
        <v>278.59916463797924</v>
      </c>
      <c r="N370" s="41">
        <v>278.63074702915532</v>
      </c>
      <c r="O370" s="41">
        <v>278.64734221215537</v>
      </c>
      <c r="P370" s="41">
        <v>278.65616676533057</v>
      </c>
      <c r="Q370" s="41">
        <v>278.66090984044672</v>
      </c>
      <c r="R370" s="41">
        <v>278.66348410818904</v>
      </c>
      <c r="S370" s="41">
        <v>278.66489375694096</v>
      </c>
      <c r="T370" s="41">
        <v>278.66567201144443</v>
      </c>
      <c r="U370" s="41">
        <v>278.66610494219782</v>
      </c>
      <c r="V370" s="41">
        <v>278.66634747381113</v>
      </c>
      <c r="X370" s="41">
        <v>278.66666666666674</v>
      </c>
      <c r="Y370" s="64">
        <v>0.47594662618112793</v>
      </c>
      <c r="Z370" s="64">
        <v>0.81964386375636389</v>
      </c>
      <c r="AA370" s="64">
        <v>0.92649550980180828</v>
      </c>
      <c r="AB370" s="64">
        <v>0.96771612606906676</v>
      </c>
      <c r="AC370" s="64">
        <v>0.98512609384424554</v>
      </c>
      <c r="AD370" s="64">
        <v>0.99290510305642155</v>
      </c>
      <c r="AE370" s="64">
        <v>0.99652298877206247</v>
      </c>
      <c r="AF370" s="64">
        <v>0.99825812986241425</v>
      </c>
      <c r="AG370" s="64">
        <v>0.99911113317720701</v>
      </c>
      <c r="AH370" s="64">
        <v>0.9995391787710417</v>
      </c>
      <c r="AI370" s="64">
        <v>0.99975776783963821</v>
      </c>
      <c r="AJ370" s="64">
        <v>0.99987110177926519</v>
      </c>
      <c r="AK370" s="64">
        <v>0.9999306538713707</v>
      </c>
      <c r="AL370" s="64">
        <v>0.99996232092821946</v>
      </c>
      <c r="AM370" s="64">
        <v>0.99997934153270329</v>
      </c>
      <c r="AN370" s="64">
        <v>0.99998857933560636</v>
      </c>
      <c r="AO370" s="64">
        <v>0.99999363788375917</v>
      </c>
      <c r="AP370" s="64">
        <v>0.99999643066307786</v>
      </c>
      <c r="AQ370" s="64">
        <v>0.99999798424233644</v>
      </c>
      <c r="AR370" s="64">
        <v>0.99999885457109228</v>
      </c>
    </row>
    <row r="372" spans="2:44" x14ac:dyDescent="0.25">
      <c r="B372" s="30" t="s">
        <v>6109</v>
      </c>
      <c r="C372" s="70"/>
      <c r="D372" s="70"/>
      <c r="E372" s="70"/>
      <c r="F372" s="70"/>
      <c r="G372" s="70"/>
      <c r="H372" s="70"/>
      <c r="I372" s="70"/>
      <c r="J372" s="70"/>
      <c r="K372" s="70"/>
      <c r="L372" s="70"/>
      <c r="M372" s="70"/>
      <c r="N372" s="70"/>
      <c r="O372" s="70"/>
      <c r="P372" s="70"/>
      <c r="Q372" s="70"/>
      <c r="R372" s="70"/>
      <c r="S372" s="70"/>
      <c r="T372" s="70"/>
      <c r="U372" s="70"/>
      <c r="V372" s="70"/>
      <c r="X372" s="30" t="s">
        <v>6110</v>
      </c>
      <c r="Y372" s="70"/>
      <c r="Z372" s="70"/>
      <c r="AA372" s="70"/>
      <c r="AB372" s="70"/>
      <c r="AC372" s="70"/>
      <c r="AD372" s="70"/>
      <c r="AE372" s="70"/>
      <c r="AF372" s="70"/>
      <c r="AG372" s="70"/>
      <c r="AH372" s="70"/>
      <c r="AI372" s="70"/>
      <c r="AJ372" s="70"/>
      <c r="AK372" s="70"/>
      <c r="AL372" s="70"/>
      <c r="AM372" s="70"/>
      <c r="AN372" s="70"/>
      <c r="AO372" s="70"/>
      <c r="AP372" s="70"/>
      <c r="AQ372" s="70"/>
      <c r="AR372" s="70"/>
    </row>
    <row r="373" spans="2:44" x14ac:dyDescent="0.25">
      <c r="B373" s="7" t="s">
        <v>6008</v>
      </c>
      <c r="C373" s="50" t="s">
        <v>6010</v>
      </c>
      <c r="D373" s="50" t="s">
        <v>6011</v>
      </c>
      <c r="E373" s="50" t="s">
        <v>6012</v>
      </c>
      <c r="F373" s="50" t="s">
        <v>6013</v>
      </c>
      <c r="G373" s="50" t="s">
        <v>6014</v>
      </c>
      <c r="H373" s="50" t="s">
        <v>6015</v>
      </c>
      <c r="I373" s="50" t="s">
        <v>6016</v>
      </c>
      <c r="J373" s="50" t="s">
        <v>6017</v>
      </c>
      <c r="K373" s="50" t="s">
        <v>6018</v>
      </c>
      <c r="L373" s="50" t="s">
        <v>6019</v>
      </c>
      <c r="M373" s="50" t="s">
        <v>6020</v>
      </c>
      <c r="N373" s="50" t="s">
        <v>6021</v>
      </c>
      <c r="O373" s="50" t="s">
        <v>6022</v>
      </c>
      <c r="P373" s="50" t="s">
        <v>6023</v>
      </c>
      <c r="Q373" s="50" t="s">
        <v>6024</v>
      </c>
      <c r="R373" s="50" t="s">
        <v>6025</v>
      </c>
      <c r="S373" s="50" t="s">
        <v>6026</v>
      </c>
      <c r="T373" s="50" t="s">
        <v>6027</v>
      </c>
      <c r="U373" s="50" t="s">
        <v>6028</v>
      </c>
      <c r="V373" s="50" t="s">
        <v>6029</v>
      </c>
      <c r="X373" s="50" t="s">
        <v>6009</v>
      </c>
      <c r="Y373" s="50" t="s">
        <v>6010</v>
      </c>
      <c r="Z373" s="50" t="s">
        <v>6011</v>
      </c>
      <c r="AA373" s="50" t="s">
        <v>6012</v>
      </c>
      <c r="AB373" s="50" t="s">
        <v>6013</v>
      </c>
      <c r="AC373" s="50" t="s">
        <v>6014</v>
      </c>
      <c r="AD373" s="50" t="s">
        <v>6015</v>
      </c>
      <c r="AE373" s="50" t="s">
        <v>6016</v>
      </c>
      <c r="AF373" s="50" t="s">
        <v>6017</v>
      </c>
      <c r="AG373" s="50" t="s">
        <v>6018</v>
      </c>
      <c r="AH373" s="50" t="s">
        <v>6019</v>
      </c>
      <c r="AI373" s="50" t="s">
        <v>6020</v>
      </c>
      <c r="AJ373" s="50" t="s">
        <v>6021</v>
      </c>
      <c r="AK373" s="50" t="s">
        <v>6022</v>
      </c>
      <c r="AL373" s="50" t="s">
        <v>6023</v>
      </c>
      <c r="AM373" s="50" t="s">
        <v>6024</v>
      </c>
      <c r="AN373" s="50" t="s">
        <v>6025</v>
      </c>
      <c r="AO373" s="50" t="s">
        <v>6026</v>
      </c>
      <c r="AP373" s="50" t="s">
        <v>6027</v>
      </c>
      <c r="AQ373" s="50" t="s">
        <v>6028</v>
      </c>
      <c r="AR373" s="50" t="s">
        <v>6029</v>
      </c>
    </row>
    <row r="374" spans="2:44" x14ac:dyDescent="0.25">
      <c r="B374" t="s">
        <v>517</v>
      </c>
      <c r="C374" s="24">
        <v>0</v>
      </c>
      <c r="D374" s="24">
        <v>0</v>
      </c>
      <c r="E374" s="24">
        <v>0</v>
      </c>
      <c r="F374" s="24">
        <v>0</v>
      </c>
      <c r="G374" s="24">
        <v>0</v>
      </c>
      <c r="H374" s="24">
        <v>0</v>
      </c>
      <c r="I374" s="24">
        <v>0</v>
      </c>
      <c r="J374" s="24">
        <v>0</v>
      </c>
      <c r="K374" s="24">
        <v>0</v>
      </c>
      <c r="L374" s="24">
        <v>0</v>
      </c>
      <c r="M374" s="24">
        <v>0</v>
      </c>
      <c r="N374" s="24">
        <v>0</v>
      </c>
      <c r="O374" s="24">
        <v>0</v>
      </c>
      <c r="P374" s="24">
        <v>0</v>
      </c>
      <c r="Q374" s="24">
        <v>0</v>
      </c>
      <c r="R374" s="24">
        <v>0</v>
      </c>
      <c r="S374" s="24">
        <v>0</v>
      </c>
      <c r="T374" s="24">
        <v>0</v>
      </c>
      <c r="U374" s="24">
        <v>0</v>
      </c>
      <c r="V374" s="24">
        <v>0</v>
      </c>
      <c r="X374" s="24">
        <v>0</v>
      </c>
      <c r="Y374" s="6">
        <v>0</v>
      </c>
      <c r="Z374" s="6">
        <v>0</v>
      </c>
      <c r="AA374" s="6">
        <v>0</v>
      </c>
      <c r="AB374" s="6">
        <v>0</v>
      </c>
      <c r="AC374" s="6">
        <v>0</v>
      </c>
      <c r="AD374" s="6">
        <v>0</v>
      </c>
      <c r="AE374" s="6">
        <v>0</v>
      </c>
      <c r="AF374" s="6">
        <v>0</v>
      </c>
      <c r="AG374" s="6">
        <v>0</v>
      </c>
      <c r="AH374" s="6">
        <v>0</v>
      </c>
      <c r="AI374" s="6">
        <v>0</v>
      </c>
      <c r="AJ374" s="6">
        <v>0</v>
      </c>
      <c r="AK374" s="6">
        <v>0</v>
      </c>
      <c r="AL374" s="6">
        <v>0</v>
      </c>
      <c r="AM374" s="6">
        <v>0</v>
      </c>
      <c r="AN374" s="6">
        <v>0</v>
      </c>
      <c r="AO374" s="6">
        <v>0</v>
      </c>
      <c r="AP374" s="6">
        <v>0</v>
      </c>
      <c r="AQ374" s="6">
        <v>0</v>
      </c>
      <c r="AR374" s="6">
        <v>0</v>
      </c>
    </row>
    <row r="375" spans="2:44" x14ac:dyDescent="0.25">
      <c r="B375" s="91" t="s">
        <v>519</v>
      </c>
      <c r="C375" s="41">
        <v>0</v>
      </c>
      <c r="D375" s="41">
        <v>0</v>
      </c>
      <c r="E375" s="41">
        <v>0</v>
      </c>
      <c r="F375" s="41">
        <v>0</v>
      </c>
      <c r="G375" s="41">
        <v>0</v>
      </c>
      <c r="H375" s="41">
        <v>0</v>
      </c>
      <c r="I375" s="41">
        <v>0</v>
      </c>
      <c r="J375" s="41">
        <v>0</v>
      </c>
      <c r="K375" s="41">
        <v>0</v>
      </c>
      <c r="L375" s="41">
        <v>0</v>
      </c>
      <c r="M375" s="41">
        <v>0</v>
      </c>
      <c r="N375" s="41">
        <v>0</v>
      </c>
      <c r="O375" s="41">
        <v>0</v>
      </c>
      <c r="P375" s="41">
        <v>0</v>
      </c>
      <c r="Q375" s="41">
        <v>0</v>
      </c>
      <c r="R375" s="41">
        <v>0</v>
      </c>
      <c r="S375" s="41">
        <v>0</v>
      </c>
      <c r="T375" s="41">
        <v>0</v>
      </c>
      <c r="U375" s="41">
        <v>0</v>
      </c>
      <c r="V375" s="41">
        <v>0</v>
      </c>
      <c r="X375" s="41">
        <v>0</v>
      </c>
      <c r="Y375" s="64">
        <v>0</v>
      </c>
      <c r="Z375" s="64">
        <v>0</v>
      </c>
      <c r="AA375" s="64">
        <v>0</v>
      </c>
      <c r="AB375" s="64">
        <v>0</v>
      </c>
      <c r="AC375" s="64">
        <v>0</v>
      </c>
      <c r="AD375" s="64">
        <v>0</v>
      </c>
      <c r="AE375" s="64">
        <v>0</v>
      </c>
      <c r="AF375" s="64">
        <v>0</v>
      </c>
      <c r="AG375" s="64">
        <v>0</v>
      </c>
      <c r="AH375" s="64">
        <v>0</v>
      </c>
      <c r="AI375" s="64">
        <v>0</v>
      </c>
      <c r="AJ375" s="64">
        <v>0</v>
      </c>
      <c r="AK375" s="64">
        <v>0</v>
      </c>
      <c r="AL375" s="64">
        <v>0</v>
      </c>
      <c r="AM375" s="64">
        <v>0</v>
      </c>
      <c r="AN375" s="64">
        <v>0</v>
      </c>
      <c r="AO375" s="64">
        <v>0</v>
      </c>
      <c r="AP375" s="64">
        <v>0</v>
      </c>
      <c r="AQ375" s="64">
        <v>0</v>
      </c>
      <c r="AR375" s="64">
        <v>0</v>
      </c>
    </row>
    <row r="376" spans="2:44" x14ac:dyDescent="0.25">
      <c r="B376" t="s">
        <v>521</v>
      </c>
      <c r="C376" s="24">
        <v>0</v>
      </c>
      <c r="D376" s="24">
        <v>0</v>
      </c>
      <c r="E376" s="24">
        <v>0</v>
      </c>
      <c r="F376" s="24">
        <v>0</v>
      </c>
      <c r="G376" s="24">
        <v>0</v>
      </c>
      <c r="H376" s="24">
        <v>0</v>
      </c>
      <c r="I376" s="24">
        <v>0</v>
      </c>
      <c r="J376" s="24">
        <v>0</v>
      </c>
      <c r="K376" s="24">
        <v>0</v>
      </c>
      <c r="L376" s="24">
        <v>0</v>
      </c>
      <c r="M376" s="24">
        <v>0</v>
      </c>
      <c r="N376" s="24">
        <v>0</v>
      </c>
      <c r="O376" s="24">
        <v>0</v>
      </c>
      <c r="P376" s="24">
        <v>0</v>
      </c>
      <c r="Q376" s="24">
        <v>0</v>
      </c>
      <c r="R376" s="24">
        <v>0</v>
      </c>
      <c r="S376" s="24">
        <v>0</v>
      </c>
      <c r="T376" s="24">
        <v>0</v>
      </c>
      <c r="U376" s="24">
        <v>0</v>
      </c>
      <c r="V376" s="24">
        <v>0</v>
      </c>
      <c r="X376" s="24">
        <v>0</v>
      </c>
      <c r="Y376" s="6">
        <v>0</v>
      </c>
      <c r="Z376" s="6">
        <v>0</v>
      </c>
      <c r="AA376" s="6">
        <v>0</v>
      </c>
      <c r="AB376" s="6">
        <v>0</v>
      </c>
      <c r="AC376" s="6">
        <v>0</v>
      </c>
      <c r="AD376" s="6">
        <v>0</v>
      </c>
      <c r="AE376" s="6">
        <v>0</v>
      </c>
      <c r="AF376" s="6">
        <v>0</v>
      </c>
      <c r="AG376" s="6">
        <v>0</v>
      </c>
      <c r="AH376" s="6">
        <v>0</v>
      </c>
      <c r="AI376" s="6">
        <v>0</v>
      </c>
      <c r="AJ376" s="6">
        <v>0</v>
      </c>
      <c r="AK376" s="6">
        <v>0</v>
      </c>
      <c r="AL376" s="6">
        <v>0</v>
      </c>
      <c r="AM376" s="6">
        <v>0</v>
      </c>
      <c r="AN376" s="6">
        <v>0</v>
      </c>
      <c r="AO376" s="6">
        <v>0</v>
      </c>
      <c r="AP376" s="6">
        <v>0</v>
      </c>
      <c r="AQ376" s="6">
        <v>0</v>
      </c>
      <c r="AR376" s="6">
        <v>0</v>
      </c>
    </row>
    <row r="377" spans="2:44" x14ac:dyDescent="0.25">
      <c r="B377" s="91" t="s">
        <v>523</v>
      </c>
      <c r="C377" s="41">
        <v>1.1125607392516352E-2</v>
      </c>
      <c r="D377" s="41">
        <v>7.2297666166556585E-2</v>
      </c>
      <c r="E377" s="41">
        <v>0.13132348996512386</v>
      </c>
      <c r="F377" s="41">
        <v>0.17930823864109613</v>
      </c>
      <c r="G377" s="41">
        <v>0.21815935301637471</v>
      </c>
      <c r="H377" s="41">
        <v>0.25002552829044061</v>
      </c>
      <c r="I377" s="41">
        <v>0.27654440334942543</v>
      </c>
      <c r="J377" s="41">
        <v>0.29890875024603525</v>
      </c>
      <c r="K377" s="41">
        <v>0.31799147803635325</v>
      </c>
      <c r="L377" s="41">
        <v>0.33444108929526012</v>
      </c>
      <c r="M377" s="41">
        <v>0.34874788696408748</v>
      </c>
      <c r="N377" s="41">
        <v>0.3612888658349947</v>
      </c>
      <c r="O377" s="41">
        <v>0.37235841604755743</v>
      </c>
      <c r="P377" s="41">
        <v>0.38218965911270397</v>
      </c>
      <c r="Q377" s="41">
        <v>0.39096953582996108</v>
      </c>
      <c r="R377" s="41">
        <v>0.39884966112806558</v>
      </c>
      <c r="S377" s="41">
        <v>0.40595426158252856</v>
      </c>
      <c r="T377" s="41">
        <v>0.41238606799811739</v>
      </c>
      <c r="U377" s="41">
        <v>0.41823075117528963</v>
      </c>
      <c r="V377" s="41">
        <v>0.42356030397101863</v>
      </c>
      <c r="X377" s="41">
        <v>0.5</v>
      </c>
      <c r="Y377" s="64">
        <v>2.2251214785032704E-2</v>
      </c>
      <c r="Z377" s="64">
        <v>0.14459533233311317</v>
      </c>
      <c r="AA377" s="64">
        <v>0.26264697993024771</v>
      </c>
      <c r="AB377" s="64">
        <v>0.35861647728219226</v>
      </c>
      <c r="AC377" s="64">
        <v>0.43631870603274941</v>
      </c>
      <c r="AD377" s="64">
        <v>0.50005105658088123</v>
      </c>
      <c r="AE377" s="64">
        <v>0.55308880669885085</v>
      </c>
      <c r="AF377" s="64">
        <v>0.5978175004920705</v>
      </c>
      <c r="AG377" s="64">
        <v>0.6359829560727065</v>
      </c>
      <c r="AH377" s="64">
        <v>0.66888217859052024</v>
      </c>
      <c r="AI377" s="64">
        <v>0.69749577392817497</v>
      </c>
      <c r="AJ377" s="64">
        <v>0.7225777316699894</v>
      </c>
      <c r="AK377" s="64">
        <v>0.74471683209511486</v>
      </c>
      <c r="AL377" s="64">
        <v>0.76437931822540794</v>
      </c>
      <c r="AM377" s="64">
        <v>0.78193907165992216</v>
      </c>
      <c r="AN377" s="64">
        <v>0.79769932225613116</v>
      </c>
      <c r="AO377" s="64">
        <v>0.81190852316505713</v>
      </c>
      <c r="AP377" s="64">
        <v>0.82477213599623478</v>
      </c>
      <c r="AQ377" s="64">
        <v>0.83646150235057926</v>
      </c>
      <c r="AR377" s="64">
        <v>0.84712060794203725</v>
      </c>
    </row>
    <row r="378" spans="2:44" x14ac:dyDescent="0.25">
      <c r="B378" t="s">
        <v>525</v>
      </c>
      <c r="C378" s="24">
        <v>7.1791443055494591E-2</v>
      </c>
      <c r="D378" s="24">
        <v>0.3801397532327811</v>
      </c>
      <c r="E378" s="24">
        <v>0.67192058867066773</v>
      </c>
      <c r="F378" s="24">
        <v>0.9088915108013329</v>
      </c>
      <c r="G378" s="24">
        <v>1.100877381438222</v>
      </c>
      <c r="H378" s="24">
        <v>1.2584773200799892</v>
      </c>
      <c r="I378" s="24">
        <v>1.3897340821908086</v>
      </c>
      <c r="J378" s="24">
        <v>1.5005049246593616</v>
      </c>
      <c r="K378" s="24">
        <v>1.5950795013228056</v>
      </c>
      <c r="L378" s="24">
        <v>1.6766477467439755</v>
      </c>
      <c r="M378" s="24">
        <v>1.7476237267507437</v>
      </c>
      <c r="N378" s="24">
        <v>1.809865268633559</v>
      </c>
      <c r="O378" s="24">
        <v>1.864824296640291</v>
      </c>
      <c r="P378" s="24">
        <v>1.9136513989647042</v>
      </c>
      <c r="Q378" s="24">
        <v>1.9572698432159679</v>
      </c>
      <c r="R378" s="24">
        <v>1.9964288744739873</v>
      </c>
      <c r="S378" s="24">
        <v>2.0317427222389379</v>
      </c>
      <c r="T378" s="24">
        <v>2.0637195808780002</v>
      </c>
      <c r="U378" s="24">
        <v>2.0927834411263309</v>
      </c>
      <c r="V378" s="24">
        <v>2.1192907467114401</v>
      </c>
      <c r="X378" s="24">
        <v>2.5</v>
      </c>
      <c r="Y378" s="6">
        <v>2.8716577222197837E-2</v>
      </c>
      <c r="Z378" s="6">
        <v>0.15205590129311244</v>
      </c>
      <c r="AA378" s="6">
        <v>0.26876823546826711</v>
      </c>
      <c r="AB378" s="6">
        <v>0.36355660432053316</v>
      </c>
      <c r="AC378" s="6">
        <v>0.44035095257528878</v>
      </c>
      <c r="AD378" s="6">
        <v>0.5033909280319957</v>
      </c>
      <c r="AE378" s="6">
        <v>0.55589363287632343</v>
      </c>
      <c r="AF378" s="6">
        <v>0.60020196986374463</v>
      </c>
      <c r="AG378" s="6">
        <v>0.63803180052912223</v>
      </c>
      <c r="AH378" s="6">
        <v>0.67065909869759022</v>
      </c>
      <c r="AI378" s="6">
        <v>0.69904949070029754</v>
      </c>
      <c r="AJ378" s="6">
        <v>0.72394610745342358</v>
      </c>
      <c r="AK378" s="6">
        <v>0.74592971865611646</v>
      </c>
      <c r="AL378" s="6">
        <v>0.76546055958588166</v>
      </c>
      <c r="AM378" s="6">
        <v>0.78290793728638719</v>
      </c>
      <c r="AN378" s="6">
        <v>0.79857154978959488</v>
      </c>
      <c r="AO378" s="6">
        <v>0.81269708889557513</v>
      </c>
      <c r="AP378" s="6">
        <v>0.82548783235120005</v>
      </c>
      <c r="AQ378" s="6">
        <v>0.8371133764505323</v>
      </c>
      <c r="AR378" s="6">
        <v>0.8477162986845761</v>
      </c>
    </row>
    <row r="379" spans="2:44" x14ac:dyDescent="0.25">
      <c r="B379" s="91" t="s">
        <v>527</v>
      </c>
      <c r="C379" s="41">
        <v>0.21484932417062211</v>
      </c>
      <c r="D379" s="41">
        <v>1.0506241828485068</v>
      </c>
      <c r="E379" s="41">
        <v>1.834079669909366</v>
      </c>
      <c r="F379" s="41">
        <v>2.470062492038207</v>
      </c>
      <c r="G379" s="41">
        <v>2.9854737311464521</v>
      </c>
      <c r="H379" s="41">
        <v>3.4087433464320926</v>
      </c>
      <c r="I379" s="41">
        <v>3.7613977069919686</v>
      </c>
      <c r="J379" s="41">
        <v>4.0591128220382178</v>
      </c>
      <c r="K379" s="41">
        <v>4.3133733980549263</v>
      </c>
      <c r="L379" s="41">
        <v>4.5327239065567113</v>
      </c>
      <c r="M379" s="41">
        <v>4.7236336417364058</v>
      </c>
      <c r="N379" s="41">
        <v>4.8910834466067703</v>
      </c>
      <c r="O379" s="41">
        <v>5.0389674822520414</v>
      </c>
      <c r="P379" s="41">
        <v>5.1703728116262404</v>
      </c>
      <c r="Q379" s="41">
        <v>5.2877773899691247</v>
      </c>
      <c r="R379" s="41">
        <v>5.3931927005635227</v>
      </c>
      <c r="S379" s="41">
        <v>5.4882681886693154</v>
      </c>
      <c r="T379" s="41">
        <v>5.5743688815242374</v>
      </c>
      <c r="U379" s="41">
        <v>5.6526338818659401</v>
      </c>
      <c r="V379" s="41">
        <v>5.7240210110341403</v>
      </c>
      <c r="X379" s="41">
        <v>6.75</v>
      </c>
      <c r="Y379" s="64">
        <v>3.1829529506758832E-2</v>
      </c>
      <c r="Z379" s="64">
        <v>0.15564802708866768</v>
      </c>
      <c r="AA379" s="64">
        <v>0.2717155066532394</v>
      </c>
      <c r="AB379" s="64">
        <v>0.36593518400566033</v>
      </c>
      <c r="AC379" s="64">
        <v>0.4422924046142892</v>
      </c>
      <c r="AD379" s="64">
        <v>0.50499901428623595</v>
      </c>
      <c r="AE379" s="64">
        <v>0.55724410473955088</v>
      </c>
      <c r="AF379" s="64">
        <v>0.60135004770936562</v>
      </c>
      <c r="AG379" s="64">
        <v>0.63901828119332238</v>
      </c>
      <c r="AH379" s="64">
        <v>0.67151465282321654</v>
      </c>
      <c r="AI379" s="64">
        <v>0.69979757655354158</v>
      </c>
      <c r="AJ379" s="64">
        <v>0.72460495505285483</v>
      </c>
      <c r="AK379" s="64">
        <v>0.74651370107437653</v>
      </c>
      <c r="AL379" s="64">
        <v>0.76598115727796157</v>
      </c>
      <c r="AM379" s="64">
        <v>0.78337442814357405</v>
      </c>
      <c r="AN379" s="64">
        <v>0.79899151119459599</v>
      </c>
      <c r="AO379" s="64">
        <v>0.81307676869175038</v>
      </c>
      <c r="AP379" s="64">
        <v>0.8258324268924796</v>
      </c>
      <c r="AQ379" s="64">
        <v>0.83742724175791705</v>
      </c>
      <c r="AR379" s="64">
        <v>0.84800311274579854</v>
      </c>
    </row>
    <row r="380" spans="2:44" x14ac:dyDescent="0.25">
      <c r="B380" t="s">
        <v>529</v>
      </c>
      <c r="C380" s="24">
        <v>0.43725534639183888</v>
      </c>
      <c r="D380" s="24">
        <v>2.0207790000471757</v>
      </c>
      <c r="E380" s="24">
        <v>3.494128813138619</v>
      </c>
      <c r="F380" s="24">
        <v>4.6896881025085477</v>
      </c>
      <c r="G380" s="24">
        <v>5.6588293573028645</v>
      </c>
      <c r="H380" s="24">
        <v>6.4549729183702036</v>
      </c>
      <c r="I380" s="24">
        <v>7.1184969071253201</v>
      </c>
      <c r="J380" s="24">
        <v>7.6788042788511603</v>
      </c>
      <c r="K380" s="24">
        <v>8.1574427457668808</v>
      </c>
      <c r="L380" s="24">
        <v>8.5704496295720443</v>
      </c>
      <c r="M380" s="24">
        <v>8.9299718909221397</v>
      </c>
      <c r="N380" s="24">
        <v>9.2453650036489261</v>
      </c>
      <c r="O380" s="24">
        <v>9.5239456650365018</v>
      </c>
      <c r="P380" s="24">
        <v>9.7715157896852016</v>
      </c>
      <c r="Q380" s="24">
        <v>9.9927337222925505</v>
      </c>
      <c r="R380" s="24">
        <v>10.191381762685436</v>
      </c>
      <c r="S380" s="24">
        <v>10.37056210645428</v>
      </c>
      <c r="T380" s="24">
        <v>10.532842522382419</v>
      </c>
      <c r="U380" s="24">
        <v>10.680366164843768</v>
      </c>
      <c r="V380" s="24">
        <v>10.814935406396271</v>
      </c>
      <c r="X380" s="24">
        <v>12.75</v>
      </c>
      <c r="Y380" s="6">
        <v>3.4294536971908929E-2</v>
      </c>
      <c r="Z380" s="6">
        <v>0.15849247059193536</v>
      </c>
      <c r="AA380" s="6">
        <v>0.27404931867753873</v>
      </c>
      <c r="AB380" s="6">
        <v>0.36781867470655277</v>
      </c>
      <c r="AC380" s="6">
        <v>0.44382975351395015</v>
      </c>
      <c r="AD380" s="6">
        <v>0.50627238575452582</v>
      </c>
      <c r="AE380" s="6">
        <v>0.55831348291178984</v>
      </c>
      <c r="AF380" s="6">
        <v>0.60225915912558126</v>
      </c>
      <c r="AG380" s="6">
        <v>0.63979943104053971</v>
      </c>
      <c r="AH380" s="6">
        <v>0.67219212780957205</v>
      </c>
      <c r="AI380" s="6">
        <v>0.70038995222918743</v>
      </c>
      <c r="AJ380" s="6">
        <v>0.72512666695285699</v>
      </c>
      <c r="AK380" s="6">
        <v>0.74697613059109813</v>
      </c>
      <c r="AL380" s="6">
        <v>0.76639339526942762</v>
      </c>
      <c r="AM380" s="6">
        <v>0.78374382135627851</v>
      </c>
      <c r="AN380" s="6">
        <v>0.79932405981846555</v>
      </c>
      <c r="AO380" s="6">
        <v>0.81337742011406111</v>
      </c>
      <c r="AP380" s="6">
        <v>0.82610529587313086</v>
      </c>
      <c r="AQ380" s="6">
        <v>0.83767577763480539</v>
      </c>
      <c r="AR380" s="6">
        <v>0.8482302279526488</v>
      </c>
    </row>
    <row r="381" spans="2:44" x14ac:dyDescent="0.25">
      <c r="B381" s="91" t="s">
        <v>531</v>
      </c>
      <c r="C381" s="41">
        <v>0.6702619710097103</v>
      </c>
      <c r="D381" s="41">
        <v>2.9734364065625645</v>
      </c>
      <c r="E381" s="41">
        <v>5.1038193502303573</v>
      </c>
      <c r="F381" s="41">
        <v>6.8320099112541923</v>
      </c>
      <c r="G381" s="41">
        <v>8.2331859233074365</v>
      </c>
      <c r="H381" s="41">
        <v>9.3845394047908783</v>
      </c>
      <c r="I381" s="41">
        <v>10.344335971027641</v>
      </c>
      <c r="J381" s="41">
        <v>11.15500253397027</v>
      </c>
      <c r="K381" s="41">
        <v>11.847638465601699</v>
      </c>
      <c r="L381" s="41">
        <v>12.445397108207422</v>
      </c>
      <c r="M381" s="41">
        <v>12.965820488556135</v>
      </c>
      <c r="N381" s="41">
        <v>13.42242306723217</v>
      </c>
      <c r="O381" s="41">
        <v>13.825776856199687</v>
      </c>
      <c r="P381" s="41">
        <v>14.184267041588994</v>
      </c>
      <c r="Q381" s="41">
        <v>14.504627450767158</v>
      </c>
      <c r="R381" s="41">
        <v>14.792326563076974</v>
      </c>
      <c r="S381" s="41">
        <v>15.051850307774274</v>
      </c>
      <c r="T381" s="41">
        <v>15.286912370128952</v>
      </c>
      <c r="U381" s="41">
        <v>15.500612757483834</v>
      </c>
      <c r="V381" s="41">
        <v>15.69555887662924</v>
      </c>
      <c r="X381" s="41">
        <v>18.5</v>
      </c>
      <c r="Y381" s="64">
        <v>3.6230376811335695E-2</v>
      </c>
      <c r="Z381" s="64">
        <v>0.1607262922466251</v>
      </c>
      <c r="AA381" s="64">
        <v>0.27588212703947879</v>
      </c>
      <c r="AB381" s="64">
        <v>0.36929783304076713</v>
      </c>
      <c r="AC381" s="64">
        <v>0.44503707693553712</v>
      </c>
      <c r="AD381" s="64">
        <v>0.50727240025896636</v>
      </c>
      <c r="AE381" s="64">
        <v>0.55915329573122385</v>
      </c>
      <c r="AF381" s="64">
        <v>0.60297310994433895</v>
      </c>
      <c r="AG381" s="64">
        <v>0.64041289003252433</v>
      </c>
      <c r="AH381" s="64">
        <v>0.67272416801121193</v>
      </c>
      <c r="AI381" s="64">
        <v>0.70085516154357486</v>
      </c>
      <c r="AJ381" s="64">
        <v>0.72553638201254977</v>
      </c>
      <c r="AK381" s="64">
        <v>0.74733928952430739</v>
      </c>
      <c r="AL381" s="64">
        <v>0.76671713738318881</v>
      </c>
      <c r="AM381" s="64">
        <v>0.78403391625768426</v>
      </c>
      <c r="AN381" s="64">
        <v>0.79958521962578244</v>
      </c>
      <c r="AO381" s="64">
        <v>0.81361353014996074</v>
      </c>
      <c r="AP381" s="64">
        <v>0.82631958757453794</v>
      </c>
      <c r="AQ381" s="64">
        <v>0.83787095986399107</v>
      </c>
      <c r="AR381" s="64">
        <v>0.8484085879259049</v>
      </c>
    </row>
    <row r="382" spans="2:44" x14ac:dyDescent="0.25">
      <c r="B382" t="s">
        <v>533</v>
      </c>
      <c r="C382" s="24">
        <v>0.79558143104433976</v>
      </c>
      <c r="D382" s="24">
        <v>3.3558841832287811</v>
      </c>
      <c r="E382" s="24">
        <v>5.7056290043160951</v>
      </c>
      <c r="F382" s="24">
        <v>7.6109944537978382</v>
      </c>
      <c r="G382" s="24">
        <v>9.1562264171546772</v>
      </c>
      <c r="H382" s="24">
        <v>10.426389911091571</v>
      </c>
      <c r="I382" s="24">
        <v>11.485573911643748</v>
      </c>
      <c r="J382" s="24">
        <v>12.380443402100337</v>
      </c>
      <c r="K382" s="24">
        <v>13.145214933452309</v>
      </c>
      <c r="L382" s="24">
        <v>13.805372966726834</v>
      </c>
      <c r="M382" s="24">
        <v>14.380233496064015</v>
      </c>
      <c r="N382" s="24">
        <v>14.884683227865073</v>
      </c>
      <c r="O382" s="24">
        <v>15.330371602402437</v>
      </c>
      <c r="P382" s="24">
        <v>15.726541195045728</v>
      </c>
      <c r="Q382" s="24">
        <v>16.080616414417815</v>
      </c>
      <c r="R382" s="24">
        <v>16.39862805175753</v>
      </c>
      <c r="S382" s="24">
        <v>16.68552442573586</v>
      </c>
      <c r="T382" s="24">
        <v>16.945402846558487</v>
      </c>
      <c r="U382" s="24">
        <v>17.181684188434403</v>
      </c>
      <c r="V382" s="24">
        <v>17.397246226795048</v>
      </c>
      <c r="X382" s="24">
        <v>20.499999999999996</v>
      </c>
      <c r="Y382" s="6">
        <v>3.8808850294845848E-2</v>
      </c>
      <c r="Z382" s="6">
        <v>0.16370166747457471</v>
      </c>
      <c r="AA382" s="6">
        <v>0.27832336606419983</v>
      </c>
      <c r="AB382" s="6">
        <v>0.37126802213647997</v>
      </c>
      <c r="AC382" s="6">
        <v>0.44664519108071604</v>
      </c>
      <c r="AD382" s="6">
        <v>0.50860438590690593</v>
      </c>
      <c r="AE382" s="6">
        <v>0.56027189812896339</v>
      </c>
      <c r="AF382" s="6">
        <v>0.60392406839513846</v>
      </c>
      <c r="AG382" s="6">
        <v>0.64122999675377124</v>
      </c>
      <c r="AH382" s="6">
        <v>0.67343282764521151</v>
      </c>
      <c r="AI382" s="6">
        <v>0.70147480468604961</v>
      </c>
      <c r="AJ382" s="6">
        <v>0.72608210867634515</v>
      </c>
      <c r="AK382" s="6">
        <v>0.7478230049952409</v>
      </c>
      <c r="AL382" s="6">
        <v>0.76714835097784051</v>
      </c>
      <c r="AM382" s="6">
        <v>0.78442031289843017</v>
      </c>
      <c r="AN382" s="6">
        <v>0.79993307569548944</v>
      </c>
      <c r="AO382" s="6">
        <v>0.81392802076760307</v>
      </c>
      <c r="AP382" s="6">
        <v>0.8266050169052922</v>
      </c>
      <c r="AQ382" s="6">
        <v>0.83813093602119049</v>
      </c>
      <c r="AR382" s="6">
        <v>0.84864615740463667</v>
      </c>
    </row>
    <row r="383" spans="2:44" x14ac:dyDescent="0.25">
      <c r="B383" s="91" t="s">
        <v>535</v>
      </c>
      <c r="C383" s="41">
        <v>0.77385522125516892</v>
      </c>
      <c r="D383" s="41">
        <v>3.301083927745506</v>
      </c>
      <c r="E383" s="41">
        <v>5.624664120488486</v>
      </c>
      <c r="F383" s="41">
        <v>7.5089900168814392</v>
      </c>
      <c r="G383" s="41">
        <v>9.0370661242901438</v>
      </c>
      <c r="H383" s="41">
        <v>10.293027468318567</v>
      </c>
      <c r="I383" s="41">
        <v>11.340289644525356</v>
      </c>
      <c r="J383" s="41">
        <v>12.225027853548136</v>
      </c>
      <c r="K383" s="41">
        <v>12.981097083293093</v>
      </c>
      <c r="L383" s="41">
        <v>13.633710121811532</v>
      </c>
      <c r="M383" s="41">
        <v>14.201975260651668</v>
      </c>
      <c r="N383" s="41">
        <v>14.700617855488993</v>
      </c>
      <c r="O383" s="41">
        <v>15.141160177976156</v>
      </c>
      <c r="P383" s="41">
        <v>15.532743262088196</v>
      </c>
      <c r="Q383" s="41">
        <v>15.882709482436674</v>
      </c>
      <c r="R383" s="41">
        <v>16.197022652359845</v>
      </c>
      <c r="S383" s="41">
        <v>16.480575880618307</v>
      </c>
      <c r="T383" s="41">
        <v>16.737420571672018</v>
      </c>
      <c r="U383" s="41">
        <v>16.970939127596882</v>
      </c>
      <c r="V383" s="41">
        <v>17.183976847953197</v>
      </c>
      <c r="X383" s="41">
        <v>20.250000000000004</v>
      </c>
      <c r="Y383" s="64">
        <v>3.8215072654576236E-2</v>
      </c>
      <c r="Z383" s="64">
        <v>0.16301649025903731</v>
      </c>
      <c r="AA383" s="64">
        <v>0.27776119113523384</v>
      </c>
      <c r="AB383" s="64">
        <v>0.37081432182130558</v>
      </c>
      <c r="AC383" s="64">
        <v>0.44627487033531565</v>
      </c>
      <c r="AD383" s="64">
        <v>0.50829765275647232</v>
      </c>
      <c r="AE383" s="64">
        <v>0.56001430343335079</v>
      </c>
      <c r="AF383" s="64">
        <v>0.60370507918756222</v>
      </c>
      <c r="AG383" s="64">
        <v>0.64104183127373293</v>
      </c>
      <c r="AH383" s="64">
        <v>0.67326963564501385</v>
      </c>
      <c r="AI383" s="64">
        <v>0.70133211163711928</v>
      </c>
      <c r="AJ383" s="64">
        <v>0.72595643730809833</v>
      </c>
      <c r="AK383" s="64">
        <v>0.74771161372721739</v>
      </c>
      <c r="AL383" s="64">
        <v>0.76704904997966383</v>
      </c>
      <c r="AM383" s="64">
        <v>0.7843313324660085</v>
      </c>
      <c r="AN383" s="64">
        <v>0.79985297048690573</v>
      </c>
      <c r="AO383" s="64">
        <v>0.81385559904287919</v>
      </c>
      <c r="AP383" s="64">
        <v>0.82653928748997607</v>
      </c>
      <c r="AQ383" s="64">
        <v>0.83807106802947551</v>
      </c>
      <c r="AR383" s="64">
        <v>0.84859144928163921</v>
      </c>
    </row>
    <row r="384" spans="2:44" x14ac:dyDescent="0.25">
      <c r="B384" t="s">
        <v>537</v>
      </c>
      <c r="C384" s="24">
        <v>0.8375649612642071</v>
      </c>
      <c r="D384" s="24">
        <v>3.6718979697782879</v>
      </c>
      <c r="E384" s="24">
        <v>6.2889331397366295</v>
      </c>
      <c r="F384" s="24">
        <v>8.4117063688848468</v>
      </c>
      <c r="G384" s="24">
        <v>10.13290319755019</v>
      </c>
      <c r="H384" s="24">
        <v>11.547329949084663</v>
      </c>
      <c r="I384" s="24">
        <v>12.726517693994326</v>
      </c>
      <c r="J384" s="24">
        <v>13.722552191492907</v>
      </c>
      <c r="K384" s="24">
        <v>14.573615529045384</v>
      </c>
      <c r="L384" s="24">
        <v>15.308136718421672</v>
      </c>
      <c r="M384" s="24">
        <v>15.947656841437261</v>
      </c>
      <c r="N384" s="24">
        <v>16.508772654393262</v>
      </c>
      <c r="O384" s="24">
        <v>17.004468366415196</v>
      </c>
      <c r="P384" s="24">
        <v>17.445043109352312</v>
      </c>
      <c r="Q384" s="24">
        <v>17.838768243619562</v>
      </c>
      <c r="R384" s="24">
        <v>18.192361242417</v>
      </c>
      <c r="S384" s="24">
        <v>18.511332895694096</v>
      </c>
      <c r="T384" s="24">
        <v>18.800245532106313</v>
      </c>
      <c r="U384" s="24">
        <v>19.06290772609827</v>
      </c>
      <c r="V384" s="24">
        <v>19.302522981236464</v>
      </c>
      <c r="X384" s="24">
        <v>22.750000000000004</v>
      </c>
      <c r="Y384" s="6">
        <v>3.6816042253371734E-2</v>
      </c>
      <c r="Z384" s="6">
        <v>0.16140210856168297</v>
      </c>
      <c r="AA384" s="6">
        <v>0.27643662152688475</v>
      </c>
      <c r="AB384" s="6">
        <v>0.36974533489603717</v>
      </c>
      <c r="AC384" s="6">
        <v>0.44540233835385445</v>
      </c>
      <c r="AD384" s="6">
        <v>0.50757494281690818</v>
      </c>
      <c r="AE384" s="6">
        <v>0.55940737116458572</v>
      </c>
      <c r="AF384" s="6">
        <v>0.6031891073183695</v>
      </c>
      <c r="AG384" s="6">
        <v>0.64059848479320358</v>
      </c>
      <c r="AH384" s="6">
        <v>0.67288513048007337</v>
      </c>
      <c r="AI384" s="6">
        <v>0.70099590511812127</v>
      </c>
      <c r="AJ384" s="6">
        <v>0.72566033645684658</v>
      </c>
      <c r="AK384" s="6">
        <v>0.74744915896330522</v>
      </c>
      <c r="AL384" s="6">
        <v>0.76681508172977186</v>
      </c>
      <c r="AM384" s="6">
        <v>0.78412168103822233</v>
      </c>
      <c r="AN384" s="6">
        <v>0.79966423043591195</v>
      </c>
      <c r="AO384" s="6">
        <v>0.81368496244809196</v>
      </c>
      <c r="AP384" s="6">
        <v>0.82638441899368398</v>
      </c>
      <c r="AQ384" s="6">
        <v>0.8379300099383854</v>
      </c>
      <c r="AR384" s="6">
        <v>0.84846254862577852</v>
      </c>
    </row>
    <row r="385" spans="2:44" x14ac:dyDescent="0.25">
      <c r="B385" s="91" t="s">
        <v>539</v>
      </c>
      <c r="C385" s="41">
        <v>1.0382447736962528</v>
      </c>
      <c r="D385" s="41">
        <v>4.5872525314936796</v>
      </c>
      <c r="E385" s="41">
        <v>7.8680173991382709</v>
      </c>
      <c r="F385" s="41">
        <v>10.529327542438786</v>
      </c>
      <c r="G385" s="41">
        <v>12.687098530842066</v>
      </c>
      <c r="H385" s="41">
        <v>14.460197078249767</v>
      </c>
      <c r="I385" s="41">
        <v>15.938332627009281</v>
      </c>
      <c r="J385" s="41">
        <v>17.186828099753644</v>
      </c>
      <c r="K385" s="41">
        <v>18.25356702659812</v>
      </c>
      <c r="L385" s="41">
        <v>19.174199596521696</v>
      </c>
      <c r="M385" s="41">
        <v>19.975736855210641</v>
      </c>
      <c r="N385" s="41">
        <v>20.678988839059333</v>
      </c>
      <c r="O385" s="41">
        <v>21.300235124773373</v>
      </c>
      <c r="P385" s="41">
        <v>21.852388154453731</v>
      </c>
      <c r="Q385" s="41">
        <v>22.345817643961841</v>
      </c>
      <c r="R385" s="41">
        <v>22.788944905141218</v>
      </c>
      <c r="S385" s="41">
        <v>23.1886782683615</v>
      </c>
      <c r="T385" s="41">
        <v>23.550736898078018</v>
      </c>
      <c r="U385" s="41">
        <v>23.879894948238569</v>
      </c>
      <c r="V385" s="41">
        <v>24.180167997756737</v>
      </c>
      <c r="X385" s="41">
        <v>28.5</v>
      </c>
      <c r="Y385" s="64">
        <v>3.6429641182324661E-2</v>
      </c>
      <c r="Z385" s="64">
        <v>0.16095622917521682</v>
      </c>
      <c r="AA385" s="64">
        <v>0.27607078593467616</v>
      </c>
      <c r="AB385" s="64">
        <v>0.36945008920837846</v>
      </c>
      <c r="AC385" s="64">
        <v>0.44516135195937073</v>
      </c>
      <c r="AD385" s="64">
        <v>0.50737533607893914</v>
      </c>
      <c r="AE385" s="64">
        <v>0.55923974129857124</v>
      </c>
      <c r="AF385" s="64">
        <v>0.6030465999913559</v>
      </c>
      <c r="AG385" s="64">
        <v>0.64047603602098668</v>
      </c>
      <c r="AH385" s="64">
        <v>0.67277893321128757</v>
      </c>
      <c r="AI385" s="64">
        <v>0.70090304755125055</v>
      </c>
      <c r="AJ385" s="64">
        <v>0.72557855575646779</v>
      </c>
      <c r="AK385" s="64">
        <v>0.74737667104467975</v>
      </c>
      <c r="AL385" s="64">
        <v>0.76675046155977999</v>
      </c>
      <c r="AM385" s="64">
        <v>0.78406377698111718</v>
      </c>
      <c r="AN385" s="64">
        <v>0.79961210193477961</v>
      </c>
      <c r="AO385" s="64">
        <v>0.81363783397759648</v>
      </c>
      <c r="AP385" s="64">
        <v>0.82634164554659717</v>
      </c>
      <c r="AQ385" s="64">
        <v>0.83789105081538839</v>
      </c>
      <c r="AR385" s="64">
        <v>0.84842694728971002</v>
      </c>
    </row>
    <row r="386" spans="2:44" x14ac:dyDescent="0.25">
      <c r="B386" t="s">
        <v>541</v>
      </c>
      <c r="C386" s="24">
        <v>1.3405239420194206</v>
      </c>
      <c r="D386" s="24">
        <v>5.9468728131251289</v>
      </c>
      <c r="E386" s="24">
        <v>10.207638700460715</v>
      </c>
      <c r="F386" s="24">
        <v>13.664019822508385</v>
      </c>
      <c r="G386" s="24">
        <v>16.466371846614873</v>
      </c>
      <c r="H386" s="24">
        <v>18.769078809581757</v>
      </c>
      <c r="I386" s="24">
        <v>20.688671942055283</v>
      </c>
      <c r="J386" s="24">
        <v>22.310005067940541</v>
      </c>
      <c r="K386" s="24">
        <v>23.695276931203399</v>
      </c>
      <c r="L386" s="24">
        <v>24.890794216414843</v>
      </c>
      <c r="M386" s="24">
        <v>25.93164097711227</v>
      </c>
      <c r="N386" s="24">
        <v>26.844846134464341</v>
      </c>
      <c r="O386" s="24">
        <v>27.651553712399373</v>
      </c>
      <c r="P386" s="24">
        <v>28.368534083177988</v>
      </c>
      <c r="Q386" s="24">
        <v>29.009254901534316</v>
      </c>
      <c r="R386" s="24">
        <v>29.584653126153949</v>
      </c>
      <c r="S386" s="24">
        <v>30.103700615548547</v>
      </c>
      <c r="T386" s="24">
        <v>30.573824740257905</v>
      </c>
      <c r="U386" s="24">
        <v>31.001225514967668</v>
      </c>
      <c r="V386" s="24">
        <v>31.391117753258481</v>
      </c>
      <c r="X386" s="24">
        <v>37</v>
      </c>
      <c r="Y386" s="6">
        <v>3.6230376811335695E-2</v>
      </c>
      <c r="Z386" s="6">
        <v>0.1607262922466251</v>
      </c>
      <c r="AA386" s="6">
        <v>0.27588212703947879</v>
      </c>
      <c r="AB386" s="6">
        <v>0.36929783304076713</v>
      </c>
      <c r="AC386" s="6">
        <v>0.44503707693553712</v>
      </c>
      <c r="AD386" s="6">
        <v>0.50727240025896636</v>
      </c>
      <c r="AE386" s="6">
        <v>0.55915329573122385</v>
      </c>
      <c r="AF386" s="6">
        <v>0.60297310994433895</v>
      </c>
      <c r="AG386" s="6">
        <v>0.64041289003252433</v>
      </c>
      <c r="AH386" s="6">
        <v>0.67272416801121193</v>
      </c>
      <c r="AI386" s="6">
        <v>0.70085516154357486</v>
      </c>
      <c r="AJ386" s="6">
        <v>0.72553638201254977</v>
      </c>
      <c r="AK386" s="6">
        <v>0.74733928952430739</v>
      </c>
      <c r="AL386" s="6">
        <v>0.76671713738318881</v>
      </c>
      <c r="AM386" s="6">
        <v>0.78403391625768426</v>
      </c>
      <c r="AN386" s="6">
        <v>0.79958521962578244</v>
      </c>
      <c r="AO386" s="6">
        <v>0.81361353014996074</v>
      </c>
      <c r="AP386" s="6">
        <v>0.82631958757453794</v>
      </c>
      <c r="AQ386" s="6">
        <v>0.83787095986399107</v>
      </c>
      <c r="AR386" s="6">
        <v>0.8484085879259049</v>
      </c>
    </row>
    <row r="387" spans="2:44" x14ac:dyDescent="0.25">
      <c r="B387" s="91" t="s">
        <v>543</v>
      </c>
      <c r="C387" s="41">
        <v>1.5911628620886795</v>
      </c>
      <c r="D387" s="41">
        <v>6.7117683664575623</v>
      </c>
      <c r="E387" s="41">
        <v>11.41125800863219</v>
      </c>
      <c r="F387" s="41">
        <v>15.221988907595676</v>
      </c>
      <c r="G387" s="41">
        <v>18.312452834309354</v>
      </c>
      <c r="H387" s="41">
        <v>20.852779822183141</v>
      </c>
      <c r="I387" s="41">
        <v>22.971147823287495</v>
      </c>
      <c r="J387" s="41">
        <v>24.760886804200673</v>
      </c>
      <c r="K387" s="41">
        <v>26.290429866904617</v>
      </c>
      <c r="L387" s="41">
        <v>27.610745933453668</v>
      </c>
      <c r="M387" s="41">
        <v>28.76046699212803</v>
      </c>
      <c r="N387" s="41">
        <v>29.769366455730147</v>
      </c>
      <c r="O387" s="41">
        <v>30.660743204804874</v>
      </c>
      <c r="P387" s="41">
        <v>31.453082390091456</v>
      </c>
      <c r="Q387" s="41">
        <v>32.16123282883563</v>
      </c>
      <c r="R387" s="41">
        <v>32.79725610351506</v>
      </c>
      <c r="S387" s="41">
        <v>33.37104885147172</v>
      </c>
      <c r="T387" s="41">
        <v>33.890805693116974</v>
      </c>
      <c r="U387" s="41">
        <v>34.363368376868806</v>
      </c>
      <c r="V387" s="41">
        <v>34.794492453590095</v>
      </c>
      <c r="X387" s="41">
        <v>40.999999999999993</v>
      </c>
      <c r="Y387" s="64">
        <v>3.8808850294845848E-2</v>
      </c>
      <c r="Z387" s="64">
        <v>0.16370166747457471</v>
      </c>
      <c r="AA387" s="64">
        <v>0.27832336606419983</v>
      </c>
      <c r="AB387" s="64">
        <v>0.37126802213647997</v>
      </c>
      <c r="AC387" s="64">
        <v>0.44664519108071604</v>
      </c>
      <c r="AD387" s="64">
        <v>0.50860438590690593</v>
      </c>
      <c r="AE387" s="64">
        <v>0.56027189812896339</v>
      </c>
      <c r="AF387" s="64">
        <v>0.60392406839513846</v>
      </c>
      <c r="AG387" s="64">
        <v>0.64122999675377124</v>
      </c>
      <c r="AH387" s="64">
        <v>0.67343282764521151</v>
      </c>
      <c r="AI387" s="64">
        <v>0.70147480468604961</v>
      </c>
      <c r="AJ387" s="64">
        <v>0.72608210867634515</v>
      </c>
      <c r="AK387" s="64">
        <v>0.7478230049952409</v>
      </c>
      <c r="AL387" s="64">
        <v>0.76714835097784051</v>
      </c>
      <c r="AM387" s="64">
        <v>0.78442031289843017</v>
      </c>
      <c r="AN387" s="64">
        <v>0.79993307569548944</v>
      </c>
      <c r="AO387" s="64">
        <v>0.81392802076760307</v>
      </c>
      <c r="AP387" s="64">
        <v>0.8266050169052922</v>
      </c>
      <c r="AQ387" s="64">
        <v>0.83813093602119049</v>
      </c>
      <c r="AR387" s="64">
        <v>0.84864615740463667</v>
      </c>
    </row>
    <row r="388" spans="2:44" x14ac:dyDescent="0.25">
      <c r="B388" t="s">
        <v>545</v>
      </c>
      <c r="C388" s="24">
        <v>1.5477104425103378</v>
      </c>
      <c r="D388" s="24">
        <v>6.6021678554910119</v>
      </c>
      <c r="E388" s="24">
        <v>11.249328240976972</v>
      </c>
      <c r="F388" s="24">
        <v>15.017980033762878</v>
      </c>
      <c r="G388" s="24">
        <v>18.074132248580288</v>
      </c>
      <c r="H388" s="24">
        <v>20.586054936637133</v>
      </c>
      <c r="I388" s="24">
        <v>22.680579289050712</v>
      </c>
      <c r="J388" s="24">
        <v>24.450055707096272</v>
      </c>
      <c r="K388" s="24">
        <v>25.962194166586187</v>
      </c>
      <c r="L388" s="24">
        <v>27.267420243623064</v>
      </c>
      <c r="M388" s="24">
        <v>28.403950521303337</v>
      </c>
      <c r="N388" s="24">
        <v>29.401235710977986</v>
      </c>
      <c r="O388" s="24">
        <v>30.282320355952312</v>
      </c>
      <c r="P388" s="24">
        <v>31.065486524176393</v>
      </c>
      <c r="Q388" s="24">
        <v>31.765418964873348</v>
      </c>
      <c r="R388" s="24">
        <v>32.39404530471969</v>
      </c>
      <c r="S388" s="24">
        <v>32.961151761236614</v>
      </c>
      <c r="T388" s="24">
        <v>33.474841143344037</v>
      </c>
      <c r="U388" s="24">
        <v>33.941878255193764</v>
      </c>
      <c r="V388" s="24">
        <v>34.367953695906394</v>
      </c>
      <c r="X388" s="24">
        <v>40.500000000000007</v>
      </c>
      <c r="Y388" s="6">
        <v>3.8215072654576236E-2</v>
      </c>
      <c r="Z388" s="6">
        <v>0.16301649025903731</v>
      </c>
      <c r="AA388" s="6">
        <v>0.27776119113523384</v>
      </c>
      <c r="AB388" s="6">
        <v>0.37081432182130558</v>
      </c>
      <c r="AC388" s="6">
        <v>0.44627487033531565</v>
      </c>
      <c r="AD388" s="6">
        <v>0.50829765275647232</v>
      </c>
      <c r="AE388" s="6">
        <v>0.56001430343335079</v>
      </c>
      <c r="AF388" s="6">
        <v>0.60370507918756222</v>
      </c>
      <c r="AG388" s="6">
        <v>0.64104183127373293</v>
      </c>
      <c r="AH388" s="6">
        <v>0.67326963564501385</v>
      </c>
      <c r="AI388" s="6">
        <v>0.70133211163711928</v>
      </c>
      <c r="AJ388" s="6">
        <v>0.72595643730809833</v>
      </c>
      <c r="AK388" s="6">
        <v>0.74771161372721739</v>
      </c>
      <c r="AL388" s="6">
        <v>0.76704904997966383</v>
      </c>
      <c r="AM388" s="6">
        <v>0.7843313324660085</v>
      </c>
      <c r="AN388" s="6">
        <v>0.79985297048690573</v>
      </c>
      <c r="AO388" s="6">
        <v>0.81385559904287919</v>
      </c>
      <c r="AP388" s="6">
        <v>0.82653928748997607</v>
      </c>
      <c r="AQ388" s="6">
        <v>0.83807106802947551</v>
      </c>
      <c r="AR388" s="6">
        <v>0.84859144928163921</v>
      </c>
    </row>
    <row r="389" spans="2:44" x14ac:dyDescent="0.25">
      <c r="B389" s="91" t="s">
        <v>547</v>
      </c>
      <c r="C389" s="41">
        <v>1.6751299225284142</v>
      </c>
      <c r="D389" s="41">
        <v>7.3437959395565757</v>
      </c>
      <c r="E389" s="41">
        <v>12.577866279473259</v>
      </c>
      <c r="F389" s="41">
        <v>16.823412737769694</v>
      </c>
      <c r="G389" s="41">
        <v>20.26580639510038</v>
      </c>
      <c r="H389" s="41">
        <v>23.094659898169326</v>
      </c>
      <c r="I389" s="41">
        <v>25.453035387988653</v>
      </c>
      <c r="J389" s="41">
        <v>27.445104382985814</v>
      </c>
      <c r="K389" s="41">
        <v>29.147231058090767</v>
      </c>
      <c r="L389" s="41">
        <v>30.616273436843343</v>
      </c>
      <c r="M389" s="41">
        <v>31.895313682874523</v>
      </c>
      <c r="N389" s="41">
        <v>33.017545308786524</v>
      </c>
      <c r="O389" s="41">
        <v>34.008936732830392</v>
      </c>
      <c r="P389" s="41">
        <v>34.890086218704624</v>
      </c>
      <c r="Q389" s="41">
        <v>35.677536487239124</v>
      </c>
      <c r="R389" s="41">
        <v>36.384722484834001</v>
      </c>
      <c r="S389" s="41">
        <v>37.022665791388192</v>
      </c>
      <c r="T389" s="41">
        <v>37.600491064212626</v>
      </c>
      <c r="U389" s="41">
        <v>38.125815452196541</v>
      </c>
      <c r="V389" s="41">
        <v>38.605045962472929</v>
      </c>
      <c r="X389" s="41">
        <v>45.500000000000007</v>
      </c>
      <c r="Y389" s="64">
        <v>3.6816042253371734E-2</v>
      </c>
      <c r="Z389" s="64">
        <v>0.16140210856168297</v>
      </c>
      <c r="AA389" s="64">
        <v>0.27643662152688475</v>
      </c>
      <c r="AB389" s="64">
        <v>0.36974533489603717</v>
      </c>
      <c r="AC389" s="64">
        <v>0.44540233835385445</v>
      </c>
      <c r="AD389" s="64">
        <v>0.50757494281690818</v>
      </c>
      <c r="AE389" s="64">
        <v>0.55940737116458572</v>
      </c>
      <c r="AF389" s="64">
        <v>0.6031891073183695</v>
      </c>
      <c r="AG389" s="64">
        <v>0.64059848479320358</v>
      </c>
      <c r="AH389" s="64">
        <v>0.67288513048007337</v>
      </c>
      <c r="AI389" s="64">
        <v>0.70099590511812127</v>
      </c>
      <c r="AJ389" s="64">
        <v>0.72566033645684658</v>
      </c>
      <c r="AK389" s="64">
        <v>0.74744915896330522</v>
      </c>
      <c r="AL389" s="64">
        <v>0.76681508172977186</v>
      </c>
      <c r="AM389" s="64">
        <v>0.78412168103822233</v>
      </c>
      <c r="AN389" s="64">
        <v>0.79966423043591195</v>
      </c>
      <c r="AO389" s="64">
        <v>0.81368496244809196</v>
      </c>
      <c r="AP389" s="64">
        <v>0.82638441899368398</v>
      </c>
      <c r="AQ389" s="64">
        <v>0.8379300099383854</v>
      </c>
      <c r="AR389" s="64">
        <v>0.84846254862577852</v>
      </c>
    </row>
    <row r="390" spans="2:44" x14ac:dyDescent="0.25">
      <c r="B390" t="s">
        <v>549</v>
      </c>
      <c r="C390" s="24">
        <v>2.0764895473925056</v>
      </c>
      <c r="D390" s="24">
        <v>9.1745050629873592</v>
      </c>
      <c r="E390" s="24">
        <v>15.736034798276542</v>
      </c>
      <c r="F390" s="24">
        <v>21.058655084877572</v>
      </c>
      <c r="G390" s="24">
        <v>25.374197061684132</v>
      </c>
      <c r="H390" s="24">
        <v>28.920394156499533</v>
      </c>
      <c r="I390" s="24">
        <v>31.876665254018562</v>
      </c>
      <c r="J390" s="24">
        <v>34.373656199507288</v>
      </c>
      <c r="K390" s="24">
        <v>36.507134053196239</v>
      </c>
      <c r="L390" s="24">
        <v>38.348399193043392</v>
      </c>
      <c r="M390" s="24">
        <v>39.951473710421283</v>
      </c>
      <c r="N390" s="24">
        <v>41.357977678118665</v>
      </c>
      <c r="O390" s="24">
        <v>42.600470249546746</v>
      </c>
      <c r="P390" s="24">
        <v>43.704776308907462</v>
      </c>
      <c r="Q390" s="24">
        <v>44.691635287923681</v>
      </c>
      <c r="R390" s="24">
        <v>45.577889810282436</v>
      </c>
      <c r="S390" s="24">
        <v>46.377356536722999</v>
      </c>
      <c r="T390" s="24">
        <v>47.101473796156036</v>
      </c>
      <c r="U390" s="24">
        <v>47.759789896477137</v>
      </c>
      <c r="V390" s="24">
        <v>48.360335995513474</v>
      </c>
      <c r="X390" s="24">
        <v>57</v>
      </c>
      <c r="Y390" s="6">
        <v>3.6429641182324661E-2</v>
      </c>
      <c r="Z390" s="6">
        <v>0.16095622917521682</v>
      </c>
      <c r="AA390" s="6">
        <v>0.27607078593467616</v>
      </c>
      <c r="AB390" s="6">
        <v>0.36945008920837846</v>
      </c>
      <c r="AC390" s="6">
        <v>0.44516135195937073</v>
      </c>
      <c r="AD390" s="6">
        <v>0.50737533607893914</v>
      </c>
      <c r="AE390" s="6">
        <v>0.55923974129857124</v>
      </c>
      <c r="AF390" s="6">
        <v>0.6030465999913559</v>
      </c>
      <c r="AG390" s="6">
        <v>0.64047603602098668</v>
      </c>
      <c r="AH390" s="6">
        <v>0.67277893321128757</v>
      </c>
      <c r="AI390" s="6">
        <v>0.70090304755125055</v>
      </c>
      <c r="AJ390" s="6">
        <v>0.72557855575646779</v>
      </c>
      <c r="AK390" s="6">
        <v>0.74737667104467975</v>
      </c>
      <c r="AL390" s="6">
        <v>0.76675046155977999</v>
      </c>
      <c r="AM390" s="6">
        <v>0.78406377698111718</v>
      </c>
      <c r="AN390" s="6">
        <v>0.79961210193477961</v>
      </c>
      <c r="AO390" s="6">
        <v>0.81363783397759648</v>
      </c>
      <c r="AP390" s="6">
        <v>0.82634164554659717</v>
      </c>
      <c r="AQ390" s="6">
        <v>0.83789105081538839</v>
      </c>
      <c r="AR390" s="6">
        <v>0.84842694728971002</v>
      </c>
    </row>
    <row r="391" spans="2:44" x14ac:dyDescent="0.25">
      <c r="B391" s="91" t="s">
        <v>551</v>
      </c>
      <c r="C391" s="41">
        <v>2.6810478840388412</v>
      </c>
      <c r="D391" s="41">
        <v>11.893745626250258</v>
      </c>
      <c r="E391" s="41">
        <v>20.415277400921429</v>
      </c>
      <c r="F391" s="41">
        <v>27.328039645016769</v>
      </c>
      <c r="G391" s="41">
        <v>32.932743693229746</v>
      </c>
      <c r="H391" s="41">
        <v>37.538157619163513</v>
      </c>
      <c r="I391" s="41">
        <v>41.377343884110566</v>
      </c>
      <c r="J391" s="41">
        <v>44.620010135881081</v>
      </c>
      <c r="K391" s="41">
        <v>47.390553862406797</v>
      </c>
      <c r="L391" s="41">
        <v>49.781588432829686</v>
      </c>
      <c r="M391" s="41">
        <v>51.86328195422454</v>
      </c>
      <c r="N391" s="41">
        <v>53.689692268928681</v>
      </c>
      <c r="O391" s="41">
        <v>55.303107424798746</v>
      </c>
      <c r="P391" s="41">
        <v>56.737068166355975</v>
      </c>
      <c r="Q391" s="41">
        <v>58.018509803068632</v>
      </c>
      <c r="R391" s="41">
        <v>59.169306252307898</v>
      </c>
      <c r="S391" s="41">
        <v>60.207401231097094</v>
      </c>
      <c r="T391" s="41">
        <v>61.14764948051581</v>
      </c>
      <c r="U391" s="41">
        <v>62.002451029935337</v>
      </c>
      <c r="V391" s="41">
        <v>62.782235506516962</v>
      </c>
      <c r="X391" s="41">
        <v>74</v>
      </c>
      <c r="Y391" s="64">
        <v>3.6230376811335695E-2</v>
      </c>
      <c r="Z391" s="64">
        <v>0.1607262922466251</v>
      </c>
      <c r="AA391" s="64">
        <v>0.27588212703947879</v>
      </c>
      <c r="AB391" s="64">
        <v>0.36929783304076713</v>
      </c>
      <c r="AC391" s="64">
        <v>0.44503707693553712</v>
      </c>
      <c r="AD391" s="64">
        <v>0.50727240025896636</v>
      </c>
      <c r="AE391" s="64">
        <v>0.55915329573122385</v>
      </c>
      <c r="AF391" s="64">
        <v>0.60297310994433895</v>
      </c>
      <c r="AG391" s="64">
        <v>0.64041289003252433</v>
      </c>
      <c r="AH391" s="64">
        <v>0.67272416801121193</v>
      </c>
      <c r="AI391" s="64">
        <v>0.70085516154357486</v>
      </c>
      <c r="AJ391" s="64">
        <v>0.72553638201254977</v>
      </c>
      <c r="AK391" s="64">
        <v>0.74733928952430739</v>
      </c>
      <c r="AL391" s="64">
        <v>0.76671713738318881</v>
      </c>
      <c r="AM391" s="64">
        <v>0.78403391625768426</v>
      </c>
      <c r="AN391" s="64">
        <v>0.79958521962578244</v>
      </c>
      <c r="AO391" s="64">
        <v>0.81361353014996074</v>
      </c>
      <c r="AP391" s="64">
        <v>0.82631958757453794</v>
      </c>
      <c r="AQ391" s="64">
        <v>0.83787095986399107</v>
      </c>
      <c r="AR391" s="64">
        <v>0.8484085879259049</v>
      </c>
    </row>
    <row r="392" spans="2:44" x14ac:dyDescent="0.25">
      <c r="B392" t="s">
        <v>553</v>
      </c>
      <c r="C392" s="24">
        <v>3.182325724177359</v>
      </c>
      <c r="D392" s="24">
        <v>13.423536732915125</v>
      </c>
      <c r="E392" s="24">
        <v>22.82251601726438</v>
      </c>
      <c r="F392" s="24">
        <v>30.443977815191353</v>
      </c>
      <c r="G392" s="24">
        <v>36.624905668618709</v>
      </c>
      <c r="H392" s="24">
        <v>41.705559644366282</v>
      </c>
      <c r="I392" s="24">
        <v>45.942295646574991</v>
      </c>
      <c r="J392" s="24">
        <v>49.521773608401347</v>
      </c>
      <c r="K392" s="24">
        <v>52.580859733809234</v>
      </c>
      <c r="L392" s="24">
        <v>55.221491866907336</v>
      </c>
      <c r="M392" s="24">
        <v>57.520933984256061</v>
      </c>
      <c r="N392" s="24">
        <v>59.538732911460293</v>
      </c>
      <c r="O392" s="24">
        <v>61.321486409609747</v>
      </c>
      <c r="P392" s="24">
        <v>62.906164780182912</v>
      </c>
      <c r="Q392" s="24">
        <v>64.322465657671259</v>
      </c>
      <c r="R392" s="24">
        <v>65.594512207030121</v>
      </c>
      <c r="S392" s="24">
        <v>66.74209770294344</v>
      </c>
      <c r="T392" s="24">
        <v>67.781611386233948</v>
      </c>
      <c r="U392" s="24">
        <v>68.726736753737612</v>
      </c>
      <c r="V392" s="24">
        <v>69.58898490718019</v>
      </c>
      <c r="X392" s="24">
        <v>81.999999999999986</v>
      </c>
      <c r="Y392" s="6">
        <v>3.8808850294845848E-2</v>
      </c>
      <c r="Z392" s="6">
        <v>0.16370166747457471</v>
      </c>
      <c r="AA392" s="6">
        <v>0.27832336606419983</v>
      </c>
      <c r="AB392" s="6">
        <v>0.37126802213647997</v>
      </c>
      <c r="AC392" s="6">
        <v>0.44664519108071604</v>
      </c>
      <c r="AD392" s="6">
        <v>0.50860438590690593</v>
      </c>
      <c r="AE392" s="6">
        <v>0.56027189812896339</v>
      </c>
      <c r="AF392" s="6">
        <v>0.60392406839513846</v>
      </c>
      <c r="AG392" s="6">
        <v>0.64122999675377124</v>
      </c>
      <c r="AH392" s="6">
        <v>0.67343282764521151</v>
      </c>
      <c r="AI392" s="6">
        <v>0.70147480468604961</v>
      </c>
      <c r="AJ392" s="6">
        <v>0.72608210867634515</v>
      </c>
      <c r="AK392" s="6">
        <v>0.7478230049952409</v>
      </c>
      <c r="AL392" s="6">
        <v>0.76714835097784051</v>
      </c>
      <c r="AM392" s="6">
        <v>0.78442031289843017</v>
      </c>
      <c r="AN392" s="6">
        <v>0.79993307569548944</v>
      </c>
      <c r="AO392" s="6">
        <v>0.81392802076760307</v>
      </c>
      <c r="AP392" s="6">
        <v>0.8266050169052922</v>
      </c>
      <c r="AQ392" s="6">
        <v>0.83813093602119049</v>
      </c>
      <c r="AR392" s="6">
        <v>0.84864615740463667</v>
      </c>
    </row>
    <row r="393" spans="2:44" x14ac:dyDescent="0.25">
      <c r="B393" s="91" t="s">
        <v>555</v>
      </c>
      <c r="C393" s="41">
        <v>3.0954208850206757</v>
      </c>
      <c r="D393" s="41">
        <v>13.204335710982024</v>
      </c>
      <c r="E393" s="41">
        <v>22.498656481953944</v>
      </c>
      <c r="F393" s="41">
        <v>30.035960067525757</v>
      </c>
      <c r="G393" s="41">
        <v>36.148264497160575</v>
      </c>
      <c r="H393" s="41">
        <v>41.172109873274266</v>
      </c>
      <c r="I393" s="41">
        <v>45.361158578101424</v>
      </c>
      <c r="J393" s="41">
        <v>48.900111414192544</v>
      </c>
      <c r="K393" s="41">
        <v>51.924388333172374</v>
      </c>
      <c r="L393" s="41">
        <v>54.534840487246129</v>
      </c>
      <c r="M393" s="41">
        <v>56.807901042606673</v>
      </c>
      <c r="N393" s="41">
        <v>58.802471421955971</v>
      </c>
      <c r="O393" s="41">
        <v>60.564640711904623</v>
      </c>
      <c r="P393" s="41">
        <v>62.130973048352786</v>
      </c>
      <c r="Q393" s="41">
        <v>63.530837929746696</v>
      </c>
      <c r="R393" s="41">
        <v>64.788090609439379</v>
      </c>
      <c r="S393" s="41">
        <v>65.922303522473229</v>
      </c>
      <c r="T393" s="41">
        <v>66.949682286688073</v>
      </c>
      <c r="U393" s="41">
        <v>67.883756510387528</v>
      </c>
      <c r="V393" s="41">
        <v>68.735907391812788</v>
      </c>
      <c r="X393" s="41">
        <v>81.000000000000014</v>
      </c>
      <c r="Y393" s="64">
        <v>3.8215072654576236E-2</v>
      </c>
      <c r="Z393" s="64">
        <v>0.16301649025903731</v>
      </c>
      <c r="AA393" s="64">
        <v>0.27776119113523384</v>
      </c>
      <c r="AB393" s="64">
        <v>0.37081432182130558</v>
      </c>
      <c r="AC393" s="64">
        <v>0.44627487033531565</v>
      </c>
      <c r="AD393" s="64">
        <v>0.50829765275647232</v>
      </c>
      <c r="AE393" s="64">
        <v>0.56001430343335079</v>
      </c>
      <c r="AF393" s="64">
        <v>0.60370507918756222</v>
      </c>
      <c r="AG393" s="64">
        <v>0.64104183127373293</v>
      </c>
      <c r="AH393" s="64">
        <v>0.67326963564501385</v>
      </c>
      <c r="AI393" s="64">
        <v>0.70133211163711928</v>
      </c>
      <c r="AJ393" s="64">
        <v>0.72595643730809833</v>
      </c>
      <c r="AK393" s="64">
        <v>0.74771161372721739</v>
      </c>
      <c r="AL393" s="64">
        <v>0.76704904997966383</v>
      </c>
      <c r="AM393" s="64">
        <v>0.7843313324660085</v>
      </c>
      <c r="AN393" s="64">
        <v>0.79985297048690573</v>
      </c>
      <c r="AO393" s="64">
        <v>0.81385559904287919</v>
      </c>
      <c r="AP393" s="64">
        <v>0.82653928748997607</v>
      </c>
      <c r="AQ393" s="64">
        <v>0.83807106802947551</v>
      </c>
      <c r="AR393" s="64">
        <v>0.84859144928163921</v>
      </c>
    </row>
    <row r="395" spans="2:44" x14ac:dyDescent="0.25">
      <c r="B395" s="30" t="s">
        <v>6111</v>
      </c>
      <c r="C395" s="70"/>
      <c r="D395" s="70"/>
      <c r="E395" s="70"/>
      <c r="F395" s="70"/>
      <c r="G395" s="70"/>
      <c r="H395" s="70"/>
      <c r="I395" s="70"/>
      <c r="J395" s="70"/>
      <c r="K395" s="70"/>
      <c r="L395" s="70"/>
      <c r="M395" s="70"/>
      <c r="N395" s="70"/>
      <c r="O395" s="70"/>
      <c r="P395" s="70"/>
      <c r="Q395" s="70"/>
      <c r="R395" s="70"/>
      <c r="S395" s="70"/>
      <c r="T395" s="70"/>
      <c r="U395" s="70"/>
      <c r="V395" s="70"/>
      <c r="X395" s="30" t="s">
        <v>6112</v>
      </c>
      <c r="Y395" s="70"/>
      <c r="Z395" s="70"/>
      <c r="AA395" s="70"/>
      <c r="AB395" s="70"/>
      <c r="AC395" s="70"/>
      <c r="AD395" s="70"/>
      <c r="AE395" s="70"/>
      <c r="AF395" s="70"/>
      <c r="AG395" s="70"/>
      <c r="AH395" s="70"/>
      <c r="AI395" s="70"/>
      <c r="AJ395" s="70"/>
      <c r="AK395" s="70"/>
      <c r="AL395" s="70"/>
      <c r="AM395" s="70"/>
      <c r="AN395" s="70"/>
      <c r="AO395" s="70"/>
      <c r="AP395" s="70"/>
      <c r="AQ395" s="70"/>
      <c r="AR395" s="70"/>
    </row>
    <row r="396" spans="2:44" x14ac:dyDescent="0.25">
      <c r="B396" s="7" t="s">
        <v>6008</v>
      </c>
      <c r="C396" s="50" t="s">
        <v>6010</v>
      </c>
      <c r="D396" s="50" t="s">
        <v>6011</v>
      </c>
      <c r="E396" s="50" t="s">
        <v>6012</v>
      </c>
      <c r="F396" s="50" t="s">
        <v>6013</v>
      </c>
      <c r="G396" s="50" t="s">
        <v>6014</v>
      </c>
      <c r="H396" s="50" t="s">
        <v>6015</v>
      </c>
      <c r="I396" s="50" t="s">
        <v>6016</v>
      </c>
      <c r="J396" s="50" t="s">
        <v>6017</v>
      </c>
      <c r="K396" s="50" t="s">
        <v>6018</v>
      </c>
      <c r="L396" s="50" t="s">
        <v>6019</v>
      </c>
      <c r="M396" s="50" t="s">
        <v>6020</v>
      </c>
      <c r="N396" s="50" t="s">
        <v>6021</v>
      </c>
      <c r="O396" s="50" t="s">
        <v>6022</v>
      </c>
      <c r="P396" s="50" t="s">
        <v>6023</v>
      </c>
      <c r="Q396" s="50" t="s">
        <v>6024</v>
      </c>
      <c r="R396" s="50" t="s">
        <v>6025</v>
      </c>
      <c r="S396" s="50" t="s">
        <v>6026</v>
      </c>
      <c r="T396" s="50" t="s">
        <v>6027</v>
      </c>
      <c r="U396" s="50" t="s">
        <v>6028</v>
      </c>
      <c r="V396" s="50" t="s">
        <v>6029</v>
      </c>
      <c r="X396" s="50" t="s">
        <v>6009</v>
      </c>
      <c r="Y396" s="50" t="s">
        <v>6010</v>
      </c>
      <c r="Z396" s="50" t="s">
        <v>6011</v>
      </c>
      <c r="AA396" s="50" t="s">
        <v>6012</v>
      </c>
      <c r="AB396" s="50" t="s">
        <v>6013</v>
      </c>
      <c r="AC396" s="50" t="s">
        <v>6014</v>
      </c>
      <c r="AD396" s="50" t="s">
        <v>6015</v>
      </c>
      <c r="AE396" s="50" t="s">
        <v>6016</v>
      </c>
      <c r="AF396" s="50" t="s">
        <v>6017</v>
      </c>
      <c r="AG396" s="50" t="s">
        <v>6018</v>
      </c>
      <c r="AH396" s="50" t="s">
        <v>6019</v>
      </c>
      <c r="AI396" s="50" t="s">
        <v>6020</v>
      </c>
      <c r="AJ396" s="50" t="s">
        <v>6021</v>
      </c>
      <c r="AK396" s="50" t="s">
        <v>6022</v>
      </c>
      <c r="AL396" s="50" t="s">
        <v>6023</v>
      </c>
      <c r="AM396" s="50" t="s">
        <v>6024</v>
      </c>
      <c r="AN396" s="50" t="s">
        <v>6025</v>
      </c>
      <c r="AO396" s="50" t="s">
        <v>6026</v>
      </c>
      <c r="AP396" s="50" t="s">
        <v>6027</v>
      </c>
      <c r="AQ396" s="50" t="s">
        <v>6028</v>
      </c>
      <c r="AR396" s="50" t="s">
        <v>6029</v>
      </c>
    </row>
    <row r="397" spans="2:44" x14ac:dyDescent="0.25">
      <c r="B397" t="s">
        <v>517</v>
      </c>
      <c r="C397" s="24">
        <v>0</v>
      </c>
      <c r="D397" s="24">
        <v>0</v>
      </c>
      <c r="E397" s="24">
        <v>0</v>
      </c>
      <c r="F397" s="24">
        <v>0</v>
      </c>
      <c r="G397" s="24">
        <v>0</v>
      </c>
      <c r="H397" s="24">
        <v>0</v>
      </c>
      <c r="I397" s="24">
        <v>0</v>
      </c>
      <c r="J397" s="24">
        <v>0</v>
      </c>
      <c r="K397" s="24">
        <v>0</v>
      </c>
      <c r="L397" s="24">
        <v>0</v>
      </c>
      <c r="M397" s="24">
        <v>0</v>
      </c>
      <c r="N397" s="24">
        <v>0</v>
      </c>
      <c r="O397" s="24">
        <v>0</v>
      </c>
      <c r="P397" s="24">
        <v>0</v>
      </c>
      <c r="Q397" s="24">
        <v>0</v>
      </c>
      <c r="R397" s="24">
        <v>0</v>
      </c>
      <c r="S397" s="24">
        <v>0</v>
      </c>
      <c r="T397" s="24">
        <v>0</v>
      </c>
      <c r="U397" s="24">
        <v>0</v>
      </c>
      <c r="V397" s="24">
        <v>0</v>
      </c>
      <c r="X397" s="24">
        <v>0</v>
      </c>
      <c r="Y397" s="6">
        <v>0</v>
      </c>
      <c r="Z397" s="6">
        <v>0</v>
      </c>
      <c r="AA397" s="6">
        <v>0</v>
      </c>
      <c r="AB397" s="6">
        <v>0</v>
      </c>
      <c r="AC397" s="6">
        <v>0</v>
      </c>
      <c r="AD397" s="6">
        <v>0</v>
      </c>
      <c r="AE397" s="6">
        <v>0</v>
      </c>
      <c r="AF397" s="6">
        <v>0</v>
      </c>
      <c r="AG397" s="6">
        <v>0</v>
      </c>
      <c r="AH397" s="6">
        <v>0</v>
      </c>
      <c r="AI397" s="6">
        <v>0</v>
      </c>
      <c r="AJ397" s="6">
        <v>0</v>
      </c>
      <c r="AK397" s="6">
        <v>0</v>
      </c>
      <c r="AL397" s="6">
        <v>0</v>
      </c>
      <c r="AM397" s="6">
        <v>0</v>
      </c>
      <c r="AN397" s="6">
        <v>0</v>
      </c>
      <c r="AO397" s="6">
        <v>0</v>
      </c>
      <c r="AP397" s="6">
        <v>0</v>
      </c>
      <c r="AQ397" s="6">
        <v>0</v>
      </c>
      <c r="AR397" s="6">
        <v>0</v>
      </c>
    </row>
    <row r="398" spans="2:44" x14ac:dyDescent="0.25">
      <c r="B398" s="91" t="s">
        <v>519</v>
      </c>
      <c r="C398" s="41">
        <v>0</v>
      </c>
      <c r="D398" s="41">
        <v>0</v>
      </c>
      <c r="E398" s="41">
        <v>0</v>
      </c>
      <c r="F398" s="41">
        <v>0</v>
      </c>
      <c r="G398" s="41">
        <v>0</v>
      </c>
      <c r="H398" s="41">
        <v>0</v>
      </c>
      <c r="I398" s="41">
        <v>0</v>
      </c>
      <c r="J398" s="41">
        <v>0</v>
      </c>
      <c r="K398" s="41">
        <v>0</v>
      </c>
      <c r="L398" s="41">
        <v>0</v>
      </c>
      <c r="M398" s="41">
        <v>0</v>
      </c>
      <c r="N398" s="41">
        <v>0</v>
      </c>
      <c r="O398" s="41">
        <v>0</v>
      </c>
      <c r="P398" s="41">
        <v>0</v>
      </c>
      <c r="Q398" s="41">
        <v>0</v>
      </c>
      <c r="R398" s="41">
        <v>0</v>
      </c>
      <c r="S398" s="41">
        <v>0</v>
      </c>
      <c r="T398" s="41">
        <v>0</v>
      </c>
      <c r="U398" s="41">
        <v>0</v>
      </c>
      <c r="V398" s="41">
        <v>0</v>
      </c>
      <c r="X398" s="41">
        <v>0</v>
      </c>
      <c r="Y398" s="64">
        <v>0</v>
      </c>
      <c r="Z398" s="64">
        <v>0</v>
      </c>
      <c r="AA398" s="64">
        <v>0</v>
      </c>
      <c r="AB398" s="64">
        <v>0</v>
      </c>
      <c r="AC398" s="64">
        <v>0</v>
      </c>
      <c r="AD398" s="64">
        <v>0</v>
      </c>
      <c r="AE398" s="64">
        <v>0</v>
      </c>
      <c r="AF398" s="64">
        <v>0</v>
      </c>
      <c r="AG398" s="64">
        <v>0</v>
      </c>
      <c r="AH398" s="64">
        <v>0</v>
      </c>
      <c r="AI398" s="64">
        <v>0</v>
      </c>
      <c r="AJ398" s="64">
        <v>0</v>
      </c>
      <c r="AK398" s="64">
        <v>0</v>
      </c>
      <c r="AL398" s="64">
        <v>0</v>
      </c>
      <c r="AM398" s="64">
        <v>0</v>
      </c>
      <c r="AN398" s="64">
        <v>0</v>
      </c>
      <c r="AO398" s="64">
        <v>0</v>
      </c>
      <c r="AP398" s="64">
        <v>0</v>
      </c>
      <c r="AQ398" s="64">
        <v>0</v>
      </c>
      <c r="AR398" s="64">
        <v>0</v>
      </c>
    </row>
    <row r="399" spans="2:44" x14ac:dyDescent="0.25">
      <c r="B399" t="s">
        <v>521</v>
      </c>
      <c r="C399" s="24">
        <v>0</v>
      </c>
      <c r="D399" s="24">
        <v>0</v>
      </c>
      <c r="E399" s="24">
        <v>0</v>
      </c>
      <c r="F399" s="24">
        <v>0</v>
      </c>
      <c r="G399" s="24">
        <v>0</v>
      </c>
      <c r="H399" s="24">
        <v>0</v>
      </c>
      <c r="I399" s="24">
        <v>0</v>
      </c>
      <c r="J399" s="24">
        <v>0</v>
      </c>
      <c r="K399" s="24">
        <v>0</v>
      </c>
      <c r="L399" s="24">
        <v>0</v>
      </c>
      <c r="M399" s="24">
        <v>0</v>
      </c>
      <c r="N399" s="24">
        <v>0</v>
      </c>
      <c r="O399" s="24">
        <v>0</v>
      </c>
      <c r="P399" s="24">
        <v>0</v>
      </c>
      <c r="Q399" s="24">
        <v>0</v>
      </c>
      <c r="R399" s="24">
        <v>0</v>
      </c>
      <c r="S399" s="24">
        <v>0</v>
      </c>
      <c r="T399" s="24">
        <v>0</v>
      </c>
      <c r="U399" s="24">
        <v>0</v>
      </c>
      <c r="V399" s="24">
        <v>0</v>
      </c>
      <c r="X399" s="24">
        <v>0</v>
      </c>
      <c r="Y399" s="6">
        <v>0</v>
      </c>
      <c r="Z399" s="6">
        <v>0</v>
      </c>
      <c r="AA399" s="6">
        <v>0</v>
      </c>
      <c r="AB399" s="6">
        <v>0</v>
      </c>
      <c r="AC399" s="6">
        <v>0</v>
      </c>
      <c r="AD399" s="6">
        <v>0</v>
      </c>
      <c r="AE399" s="6">
        <v>0</v>
      </c>
      <c r="AF399" s="6">
        <v>0</v>
      </c>
      <c r="AG399" s="6">
        <v>0</v>
      </c>
      <c r="AH399" s="6">
        <v>0</v>
      </c>
      <c r="AI399" s="6">
        <v>0</v>
      </c>
      <c r="AJ399" s="6">
        <v>0</v>
      </c>
      <c r="AK399" s="6">
        <v>0</v>
      </c>
      <c r="AL399" s="6">
        <v>0</v>
      </c>
      <c r="AM399" s="6">
        <v>0</v>
      </c>
      <c r="AN399" s="6">
        <v>0</v>
      </c>
      <c r="AO399" s="6">
        <v>0</v>
      </c>
      <c r="AP399" s="6">
        <v>0</v>
      </c>
      <c r="AQ399" s="6">
        <v>0</v>
      </c>
      <c r="AR399" s="6">
        <v>0</v>
      </c>
    </row>
    <row r="400" spans="2:44" x14ac:dyDescent="0.25">
      <c r="B400" s="91" t="s">
        <v>523</v>
      </c>
      <c r="C400" s="41">
        <v>4.1591486984062752E-2</v>
      </c>
      <c r="D400" s="41">
        <v>0.15771698150414418</v>
      </c>
      <c r="E400" s="41">
        <v>0.22889877185790622</v>
      </c>
      <c r="F400" s="41">
        <v>0.27657568941733796</v>
      </c>
      <c r="G400" s="41">
        <v>0.31097329633030718</v>
      </c>
      <c r="H400" s="41">
        <v>0.3370489127185135</v>
      </c>
      <c r="I400" s="41">
        <v>0.35752462878189556</v>
      </c>
      <c r="J400" s="41">
        <v>0.37403437042554005</v>
      </c>
      <c r="K400" s="41">
        <v>0.38762480326219179</v>
      </c>
      <c r="L400" s="41">
        <v>0.39900041994889435</v>
      </c>
      <c r="M400" s="41">
        <v>0.40865424901885877</v>
      </c>
      <c r="N400" s="41">
        <v>0.41694238584173954</v>
      </c>
      <c r="O400" s="41">
        <v>0.42412882233956256</v>
      </c>
      <c r="P400" s="41">
        <v>0.43041361547850759</v>
      </c>
      <c r="Q400" s="41">
        <v>0.4359512431728883</v>
      </c>
      <c r="R400" s="41">
        <v>0.44086294065038156</v>
      </c>
      <c r="S400" s="41">
        <v>0.44524521390855515</v>
      </c>
      <c r="T400" s="41">
        <v>0.44917585174456598</v>
      </c>
      <c r="U400" s="41">
        <v>0.45271825793458831</v>
      </c>
      <c r="V400" s="41">
        <v>0.45592462922081345</v>
      </c>
      <c r="X400" s="41">
        <v>0.5</v>
      </c>
      <c r="Y400" s="64">
        <v>8.3182973968125504E-2</v>
      </c>
      <c r="Z400" s="64">
        <v>0.31543396300828835</v>
      </c>
      <c r="AA400" s="64">
        <v>0.45779754371581244</v>
      </c>
      <c r="AB400" s="64">
        <v>0.55315137883467591</v>
      </c>
      <c r="AC400" s="64">
        <v>0.62194659266061436</v>
      </c>
      <c r="AD400" s="64">
        <v>0.67409782543702701</v>
      </c>
      <c r="AE400" s="64">
        <v>0.71504925756379112</v>
      </c>
      <c r="AF400" s="64">
        <v>0.74806874085108011</v>
      </c>
      <c r="AG400" s="64">
        <v>0.77524960652438357</v>
      </c>
      <c r="AH400" s="64">
        <v>0.79800083989778869</v>
      </c>
      <c r="AI400" s="64">
        <v>0.81730849803771755</v>
      </c>
      <c r="AJ400" s="64">
        <v>0.83388477168347908</v>
      </c>
      <c r="AK400" s="64">
        <v>0.84825764467912512</v>
      </c>
      <c r="AL400" s="64">
        <v>0.86082723095701519</v>
      </c>
      <c r="AM400" s="64">
        <v>0.87190248634577661</v>
      </c>
      <c r="AN400" s="64">
        <v>0.88172588130076313</v>
      </c>
      <c r="AO400" s="64">
        <v>0.8904904278171103</v>
      </c>
      <c r="AP400" s="64">
        <v>0.89835170348913196</v>
      </c>
      <c r="AQ400" s="64">
        <v>0.90543651586917662</v>
      </c>
      <c r="AR400" s="64">
        <v>0.9118492584416269</v>
      </c>
    </row>
    <row r="401" spans="2:44" x14ac:dyDescent="0.25">
      <c r="B401" t="s">
        <v>525</v>
      </c>
      <c r="C401" s="24">
        <v>0.24835971997556289</v>
      </c>
      <c r="D401" s="24">
        <v>0.81304971441836671</v>
      </c>
      <c r="E401" s="24">
        <v>1.1604183666958101</v>
      </c>
      <c r="F401" s="24">
        <v>1.3941517099259881</v>
      </c>
      <c r="G401" s="24">
        <v>1.5632991352829739</v>
      </c>
      <c r="H401" s="24">
        <v>1.6918009222313672</v>
      </c>
      <c r="I401" s="24">
        <v>1.7928690942286867</v>
      </c>
      <c r="J401" s="24">
        <v>1.8744636841775781</v>
      </c>
      <c r="K401" s="24">
        <v>1.9416982966119156</v>
      </c>
      <c r="L401" s="24">
        <v>1.9980225680171473</v>
      </c>
      <c r="M401" s="24">
        <v>2.0458550885745344</v>
      </c>
      <c r="N401" s="24">
        <v>2.0869453589213069</v>
      </c>
      <c r="O401" s="24">
        <v>2.122592031430572</v>
      </c>
      <c r="P401" s="24">
        <v>2.1537803195723013</v>
      </c>
      <c r="Q401" s="24">
        <v>2.1812716952445608</v>
      </c>
      <c r="R401" s="24">
        <v>2.2056642612124131</v>
      </c>
      <c r="S401" s="24">
        <v>2.2274344689842764</v>
      </c>
      <c r="T401" s="24">
        <v>2.2469666128624417</v>
      </c>
      <c r="U401" s="24">
        <v>2.2645741045105261</v>
      </c>
      <c r="V401" s="24">
        <v>2.2805150936544676</v>
      </c>
      <c r="X401" s="24">
        <v>2.5</v>
      </c>
      <c r="Y401" s="6">
        <v>9.9343887990225158E-2</v>
      </c>
      <c r="Z401" s="6">
        <v>0.32521988576734667</v>
      </c>
      <c r="AA401" s="6">
        <v>0.46416734667832404</v>
      </c>
      <c r="AB401" s="6">
        <v>0.55766068397039525</v>
      </c>
      <c r="AC401" s="6">
        <v>0.62531965411318957</v>
      </c>
      <c r="AD401" s="6">
        <v>0.67672036889254694</v>
      </c>
      <c r="AE401" s="6">
        <v>0.71714763769147472</v>
      </c>
      <c r="AF401" s="6">
        <v>0.74978547367103121</v>
      </c>
      <c r="AG401" s="6">
        <v>0.77667931864476625</v>
      </c>
      <c r="AH401" s="6">
        <v>0.79920902720685894</v>
      </c>
      <c r="AI401" s="6">
        <v>0.81834203542981376</v>
      </c>
      <c r="AJ401" s="6">
        <v>0.83477814356852276</v>
      </c>
      <c r="AK401" s="6">
        <v>0.84903681257222874</v>
      </c>
      <c r="AL401" s="6">
        <v>0.8615121278289205</v>
      </c>
      <c r="AM401" s="6">
        <v>0.87250867809782429</v>
      </c>
      <c r="AN401" s="6">
        <v>0.88226570448496522</v>
      </c>
      <c r="AO401" s="6">
        <v>0.8909737875937106</v>
      </c>
      <c r="AP401" s="6">
        <v>0.89878664514497664</v>
      </c>
      <c r="AQ401" s="6">
        <v>0.90582964180421044</v>
      </c>
      <c r="AR401" s="6">
        <v>0.91220603746178708</v>
      </c>
    </row>
    <row r="402" spans="2:44" x14ac:dyDescent="0.25">
      <c r="B402" s="91" t="s">
        <v>527</v>
      </c>
      <c r="C402" s="41">
        <v>0.72309421450584377</v>
      </c>
      <c r="D402" s="41">
        <v>2.2270384778965298</v>
      </c>
      <c r="E402" s="41">
        <v>3.1538314497068503</v>
      </c>
      <c r="F402" s="41">
        <v>3.7788648584912563</v>
      </c>
      <c r="G402" s="41">
        <v>4.2318701149848996</v>
      </c>
      <c r="H402" s="41">
        <v>4.5763857562551316</v>
      </c>
      <c r="I402" s="41">
        <v>4.8475662898324261</v>
      </c>
      <c r="J402" s="41">
        <v>5.066631328944303</v>
      </c>
      <c r="K402" s="41">
        <v>5.2472319652434161</v>
      </c>
      <c r="L402" s="41">
        <v>5.3985875424007759</v>
      </c>
      <c r="M402" s="41">
        <v>5.5271677356755564</v>
      </c>
      <c r="N402" s="41">
        <v>5.6376559277139204</v>
      </c>
      <c r="O402" s="41">
        <v>5.7335307805151308</v>
      </c>
      <c r="P402" s="41">
        <v>5.8174327776789063</v>
      </c>
      <c r="Q402" s="41">
        <v>5.8914037003544681</v>
      </c>
      <c r="R402" s="41">
        <v>5.9570479306221724</v>
      </c>
      <c r="S402" s="41">
        <v>6.0156439855314972</v>
      </c>
      <c r="T402" s="41">
        <v>6.0682234151100882</v>
      </c>
      <c r="U402" s="41">
        <v>6.1156277414672795</v>
      </c>
      <c r="V402" s="41">
        <v>6.1585502846825815</v>
      </c>
      <c r="X402" s="41">
        <v>6.75</v>
      </c>
      <c r="Y402" s="64">
        <v>0.10712506881568055</v>
      </c>
      <c r="Z402" s="64">
        <v>0.32993162635504142</v>
      </c>
      <c r="AA402" s="64">
        <v>0.46723428884545931</v>
      </c>
      <c r="AB402" s="64">
        <v>0.55983183088759347</v>
      </c>
      <c r="AC402" s="64">
        <v>0.62694372073850368</v>
      </c>
      <c r="AD402" s="64">
        <v>0.67798307500076027</v>
      </c>
      <c r="AE402" s="64">
        <v>0.71815796886406313</v>
      </c>
      <c r="AF402" s="64">
        <v>0.75061204873248932</v>
      </c>
      <c r="AG402" s="64">
        <v>0.77736769855458021</v>
      </c>
      <c r="AH402" s="64">
        <v>0.79979074702233721</v>
      </c>
      <c r="AI402" s="64">
        <v>0.81883966454452684</v>
      </c>
      <c r="AJ402" s="64">
        <v>0.83520828558724747</v>
      </c>
      <c r="AK402" s="64">
        <v>0.84941196748372305</v>
      </c>
      <c r="AL402" s="64">
        <v>0.86184189298946756</v>
      </c>
      <c r="AM402" s="64">
        <v>0.872800548200662</v>
      </c>
      <c r="AN402" s="64">
        <v>0.88252561935143292</v>
      </c>
      <c r="AO402" s="64">
        <v>0.89120651637503656</v>
      </c>
      <c r="AP402" s="64">
        <v>0.89899606149779088</v>
      </c>
      <c r="AQ402" s="64">
        <v>0.90601892466181921</v>
      </c>
      <c r="AR402" s="64">
        <v>0.91237781995297507</v>
      </c>
    </row>
    <row r="403" spans="2:44" x14ac:dyDescent="0.25">
      <c r="B403" t="s">
        <v>529</v>
      </c>
      <c r="C403" s="24">
        <v>1.4444046261184671</v>
      </c>
      <c r="D403" s="24">
        <v>4.2541986938833114</v>
      </c>
      <c r="E403" s="24">
        <v>5.988201502736259</v>
      </c>
      <c r="F403" s="24">
        <v>7.1597760771154535</v>
      </c>
      <c r="G403" s="24">
        <v>8.0099292659214942</v>
      </c>
      <c r="H403" s="24">
        <v>8.6570326813906906</v>
      </c>
      <c r="I403" s="24">
        <v>9.1667145619708208</v>
      </c>
      <c r="J403" s="24">
        <v>9.578648850325111</v>
      </c>
      <c r="K403" s="24">
        <v>9.918388146044979</v>
      </c>
      <c r="L403" s="24">
        <v>10.203205157287222</v>
      </c>
      <c r="M403" s="24">
        <v>10.445229863043185</v>
      </c>
      <c r="N403" s="24">
        <v>10.653248421234144</v>
      </c>
      <c r="O403" s="24">
        <v>10.833790207120057</v>
      </c>
      <c r="P403" s="24">
        <v>10.991813495409696</v>
      </c>
      <c r="Q403" s="24">
        <v>11.131153755019781</v>
      </c>
      <c r="R403" s="24">
        <v>11.25482578720953</v>
      </c>
      <c r="S403" s="24">
        <v>11.365232749362413</v>
      </c>
      <c r="T403" s="24">
        <v>11.464314083812745</v>
      </c>
      <c r="U403" s="24">
        <v>11.553652318289053</v>
      </c>
      <c r="V403" s="24">
        <v>11.634551546859543</v>
      </c>
      <c r="X403" s="24">
        <v>12.75</v>
      </c>
      <c r="Y403" s="6">
        <v>0.11328663734262487</v>
      </c>
      <c r="Z403" s="6">
        <v>0.33366264265751461</v>
      </c>
      <c r="AA403" s="6">
        <v>0.46966286295970661</v>
      </c>
      <c r="AB403" s="6">
        <v>0.56155106487180029</v>
      </c>
      <c r="AC403" s="6">
        <v>0.62822974634678386</v>
      </c>
      <c r="AD403" s="6">
        <v>0.67898295540319142</v>
      </c>
      <c r="AE403" s="6">
        <v>0.71895800486045658</v>
      </c>
      <c r="AF403" s="6">
        <v>0.75126657649608719</v>
      </c>
      <c r="AG403" s="6">
        <v>0.77791279576823369</v>
      </c>
      <c r="AH403" s="6">
        <v>0.80025138488527237</v>
      </c>
      <c r="AI403" s="6">
        <v>0.81923371474848505</v>
      </c>
      <c r="AJ403" s="6">
        <v>0.83554889578307012</v>
      </c>
      <c r="AK403" s="6">
        <v>0.84970903585255342</v>
      </c>
      <c r="AL403" s="6">
        <v>0.86210301924781929</v>
      </c>
      <c r="AM403" s="6">
        <v>0.87303166706037505</v>
      </c>
      <c r="AN403" s="6">
        <v>0.88273143429094347</v>
      </c>
      <c r="AO403" s="6">
        <v>0.89139080387156178</v>
      </c>
      <c r="AP403" s="6">
        <v>0.89916188892648985</v>
      </c>
      <c r="AQ403" s="6">
        <v>0.90616880927757282</v>
      </c>
      <c r="AR403" s="6">
        <v>0.91251384681251313</v>
      </c>
    </row>
    <row r="404" spans="2:44" x14ac:dyDescent="0.25">
      <c r="B404" s="91" t="s">
        <v>531</v>
      </c>
      <c r="C404" s="41">
        <v>2.1853215792943077</v>
      </c>
      <c r="D404" s="41">
        <v>6.2269652260156665</v>
      </c>
      <c r="E404" s="41">
        <v>8.7240466772429937</v>
      </c>
      <c r="F404" s="41">
        <v>10.41367271387028</v>
      </c>
      <c r="G404" s="41">
        <v>11.640934422324374</v>
      </c>
      <c r="H404" s="41">
        <v>12.575711508805794</v>
      </c>
      <c r="I404" s="41">
        <v>13.312346470037475</v>
      </c>
      <c r="J404" s="41">
        <v>13.907941018543028</v>
      </c>
      <c r="K404" s="41">
        <v>14.399306205516401</v>
      </c>
      <c r="L404" s="41">
        <v>14.811343030471898</v>
      </c>
      <c r="M404" s="41">
        <v>15.161548709381623</v>
      </c>
      <c r="N404" s="41">
        <v>15.462603151546109</v>
      </c>
      <c r="O404" s="41">
        <v>15.723933142287958</v>
      </c>
      <c r="P404" s="41">
        <v>15.952699647580992</v>
      </c>
      <c r="Q404" s="41">
        <v>16.15444366747877</v>
      </c>
      <c r="R404" s="41">
        <v>16.333521731432199</v>
      </c>
      <c r="S404" s="41">
        <v>16.493407305680549</v>
      </c>
      <c r="T404" s="41">
        <v>16.636904180782729</v>
      </c>
      <c r="U404" s="41">
        <v>16.766300580981117</v>
      </c>
      <c r="V404" s="41">
        <v>16.883482441976497</v>
      </c>
      <c r="X404" s="41">
        <v>18.5</v>
      </c>
      <c r="Y404" s="64">
        <v>0.11812549077266528</v>
      </c>
      <c r="Z404" s="64">
        <v>0.33659271491976578</v>
      </c>
      <c r="AA404" s="64">
        <v>0.47157009066178346</v>
      </c>
      <c r="AB404" s="64">
        <v>0.56290122777677187</v>
      </c>
      <c r="AC404" s="64">
        <v>0.62923969850402028</v>
      </c>
      <c r="AD404" s="64">
        <v>0.67976818966517805</v>
      </c>
      <c r="AE404" s="64">
        <v>0.71958629567770138</v>
      </c>
      <c r="AF404" s="64">
        <v>0.75178059559692045</v>
      </c>
      <c r="AG404" s="64">
        <v>0.77834087597385948</v>
      </c>
      <c r="AH404" s="64">
        <v>0.80061313678226476</v>
      </c>
      <c r="AI404" s="64">
        <v>0.81954317348008776</v>
      </c>
      <c r="AJ404" s="64">
        <v>0.83581638657005997</v>
      </c>
      <c r="AK404" s="64">
        <v>0.84994233201556535</v>
      </c>
      <c r="AL404" s="64">
        <v>0.86230808905843204</v>
      </c>
      <c r="AM404" s="64">
        <v>0.87321317121506858</v>
      </c>
      <c r="AN404" s="64">
        <v>0.88289306656390265</v>
      </c>
      <c r="AO404" s="64">
        <v>0.89153553003678643</v>
      </c>
      <c r="AP404" s="64">
        <v>0.89929211788014751</v>
      </c>
      <c r="AQ404" s="64">
        <v>0.90628651789087122</v>
      </c>
      <c r="AR404" s="64">
        <v>0.91262067253927015</v>
      </c>
    </row>
    <row r="405" spans="2:44" x14ac:dyDescent="0.25">
      <c r="B405" t="s">
        <v>533</v>
      </c>
      <c r="C405" s="24">
        <v>2.5536989525068039</v>
      </c>
      <c r="D405" s="24">
        <v>6.9801571865204712</v>
      </c>
      <c r="E405" s="24">
        <v>9.7192643017060139</v>
      </c>
      <c r="F405" s="24">
        <v>11.576341785736123</v>
      </c>
      <c r="G405" s="24">
        <v>12.926990875802792</v>
      </c>
      <c r="H405" s="24">
        <v>13.956688952873847</v>
      </c>
      <c r="I405" s="24">
        <v>14.768674736761099</v>
      </c>
      <c r="J405" s="24">
        <v>15.425537660494575</v>
      </c>
      <c r="K405" s="24">
        <v>15.967676820069951</v>
      </c>
      <c r="L405" s="24">
        <v>16.422447051630851</v>
      </c>
      <c r="M405" s="24">
        <v>16.809084922858261</v>
      </c>
      <c r="N405" s="24">
        <v>17.14153984347611</v>
      </c>
      <c r="O405" s="24">
        <v>17.430188030310003</v>
      </c>
      <c r="P405" s="24">
        <v>17.682915320393839</v>
      </c>
      <c r="Q405" s="24">
        <v>17.905826037070916</v>
      </c>
      <c r="R405" s="24">
        <v>18.103721283836251</v>
      </c>
      <c r="S405" s="24">
        <v>18.280430158522272</v>
      </c>
      <c r="T405" s="24">
        <v>18.43904435845905</v>
      </c>
      <c r="U405" s="24">
        <v>18.582087686907389</v>
      </c>
      <c r="V405" s="24">
        <v>18.711640696611749</v>
      </c>
      <c r="X405" s="24">
        <v>20.499999999999996</v>
      </c>
      <c r="Y405" s="6">
        <v>0.12457068061008801</v>
      </c>
      <c r="Z405" s="6">
        <v>0.34049547251319379</v>
      </c>
      <c r="AA405" s="6">
        <v>0.47411045374175687</v>
      </c>
      <c r="AB405" s="6">
        <v>0.56469959930420122</v>
      </c>
      <c r="AC405" s="6">
        <v>0.63058492077086803</v>
      </c>
      <c r="AD405" s="6">
        <v>0.68081409526213899</v>
      </c>
      <c r="AE405" s="6">
        <v>0.72042315789078548</v>
      </c>
      <c r="AF405" s="6">
        <v>0.75246525173144285</v>
      </c>
      <c r="AG405" s="6">
        <v>0.77891106439365632</v>
      </c>
      <c r="AH405" s="6">
        <v>0.8010949781283343</v>
      </c>
      <c r="AI405" s="6">
        <v>0.81995536209064701</v>
      </c>
      <c r="AJ405" s="6">
        <v>0.83617267529151773</v>
      </c>
      <c r="AK405" s="6">
        <v>0.85025307464926858</v>
      </c>
      <c r="AL405" s="6">
        <v>0.86258123514116303</v>
      </c>
      <c r="AM405" s="6">
        <v>0.87345492863760588</v>
      </c>
      <c r="AN405" s="6">
        <v>0.8831083553090856</v>
      </c>
      <c r="AO405" s="6">
        <v>0.89172830041572071</v>
      </c>
      <c r="AP405" s="6">
        <v>0.89946557846141728</v>
      </c>
      <c r="AQ405" s="6">
        <v>0.90644330180036059</v>
      </c>
      <c r="AR405" s="6">
        <v>0.91276296081032937</v>
      </c>
    </row>
    <row r="406" spans="2:44" x14ac:dyDescent="0.25">
      <c r="B406" s="91" t="s">
        <v>535</v>
      </c>
      <c r="C406" s="41">
        <v>2.4925009239595242</v>
      </c>
      <c r="D406" s="41">
        <v>6.8768338888707543</v>
      </c>
      <c r="E406" s="41">
        <v>9.5888904083707835</v>
      </c>
      <c r="F406" s="41">
        <v>11.426780678188157</v>
      </c>
      <c r="G406" s="41">
        <v>12.763071574006203</v>
      </c>
      <c r="H406" s="41">
        <v>13.781608137875793</v>
      </c>
      <c r="I406" s="41">
        <v>14.584666472050946</v>
      </c>
      <c r="J406" s="41">
        <v>15.23422864323193</v>
      </c>
      <c r="K406" s="41">
        <v>15.770290138137902</v>
      </c>
      <c r="L406" s="41">
        <v>16.219926373383732</v>
      </c>
      <c r="M406" s="41">
        <v>16.602173954868594</v>
      </c>
      <c r="N406" s="41">
        <v>16.930835220842635</v>
      </c>
      <c r="O406" s="41">
        <v>17.216175699407465</v>
      </c>
      <c r="P406" s="41">
        <v>17.465996270474825</v>
      </c>
      <c r="Q406" s="41">
        <v>17.686334936104355</v>
      </c>
      <c r="R406" s="41">
        <v>17.881940255550557</v>
      </c>
      <c r="S406" s="41">
        <v>18.056599152126498</v>
      </c>
      <c r="T406" s="41">
        <v>18.213369078447162</v>
      </c>
      <c r="U406" s="41">
        <v>18.354745743102516</v>
      </c>
      <c r="V406" s="41">
        <v>18.482786434450947</v>
      </c>
      <c r="X406" s="41">
        <v>20.250000000000004</v>
      </c>
      <c r="Y406" s="64">
        <v>0.12308646538071723</v>
      </c>
      <c r="Z406" s="64">
        <v>0.3395967352528767</v>
      </c>
      <c r="AA406" s="64">
        <v>0.4735254522652238</v>
      </c>
      <c r="AB406" s="64">
        <v>0.56428546558953852</v>
      </c>
      <c r="AC406" s="64">
        <v>0.63027513945709635</v>
      </c>
      <c r="AD406" s="64">
        <v>0.68057324137658226</v>
      </c>
      <c r="AE406" s="64">
        <v>0.72023044306424411</v>
      </c>
      <c r="AF406" s="64">
        <v>0.75230758732009517</v>
      </c>
      <c r="AG406" s="64">
        <v>0.77877975990804438</v>
      </c>
      <c r="AH406" s="64">
        <v>0.80098401843870271</v>
      </c>
      <c r="AI406" s="64">
        <v>0.81986044221573284</v>
      </c>
      <c r="AJ406" s="64">
        <v>0.83609062818975965</v>
      </c>
      <c r="AK406" s="64">
        <v>0.8501815160201216</v>
      </c>
      <c r="AL406" s="64">
        <v>0.8625183343444357</v>
      </c>
      <c r="AM406" s="64">
        <v>0.87339925610391866</v>
      </c>
      <c r="AN406" s="64">
        <v>0.88305877805187916</v>
      </c>
      <c r="AO406" s="64">
        <v>0.89168390874698744</v>
      </c>
      <c r="AP406" s="64">
        <v>0.89942563350356342</v>
      </c>
      <c r="AQ406" s="64">
        <v>0.90640719719024754</v>
      </c>
      <c r="AR406" s="64">
        <v>0.91273019429387381</v>
      </c>
    </row>
    <row r="407" spans="2:44" x14ac:dyDescent="0.25">
      <c r="B407" t="s">
        <v>537</v>
      </c>
      <c r="C407" s="24">
        <v>2.7206595014074626</v>
      </c>
      <c r="D407" s="24">
        <v>7.677651199840299</v>
      </c>
      <c r="E407" s="24">
        <v>10.741346521363454</v>
      </c>
      <c r="F407" s="24">
        <v>12.815295756694498</v>
      </c>
      <c r="G407" s="24">
        <v>14.32215438247346</v>
      </c>
      <c r="H407" s="24">
        <v>15.470130880787762</v>
      </c>
      <c r="I407" s="24">
        <v>16.37491259112003</v>
      </c>
      <c r="J407" s="24">
        <v>17.106546411384571</v>
      </c>
      <c r="K407" s="24">
        <v>17.71020129459934</v>
      </c>
      <c r="L407" s="24">
        <v>18.21643870726454</v>
      </c>
      <c r="M407" s="24">
        <v>18.646737121703012</v>
      </c>
      <c r="N407" s="24">
        <v>19.016663864907638</v>
      </c>
      <c r="O407" s="24">
        <v>19.337793770971658</v>
      </c>
      <c r="P407" s="24">
        <v>19.618920468957246</v>
      </c>
      <c r="Q407" s="24">
        <v>19.866848891658861</v>
      </c>
      <c r="R407" s="24">
        <v>20.086929737782718</v>
      </c>
      <c r="S407" s="24">
        <v>20.283429421390025</v>
      </c>
      <c r="T407" s="24">
        <v>20.459792014239799</v>
      </c>
      <c r="U407" s="24">
        <v>20.618828440194253</v>
      </c>
      <c r="V407" s="24">
        <v>20.762855554330216</v>
      </c>
      <c r="X407" s="24">
        <v>22.750000000000004</v>
      </c>
      <c r="Y407" s="6">
        <v>0.11958942863329504</v>
      </c>
      <c r="Z407" s="6">
        <v>0.33747917361935376</v>
      </c>
      <c r="AA407" s="6">
        <v>0.47214709984015174</v>
      </c>
      <c r="AB407" s="6">
        <v>0.56330970359096688</v>
      </c>
      <c r="AC407" s="6">
        <v>0.62954524758125086</v>
      </c>
      <c r="AD407" s="6">
        <v>0.68000575300165977</v>
      </c>
      <c r="AE407" s="6">
        <v>0.71977637763164959</v>
      </c>
      <c r="AF407" s="6">
        <v>0.75193610599492611</v>
      </c>
      <c r="AG407" s="6">
        <v>0.77847038657579504</v>
      </c>
      <c r="AH407" s="6">
        <v>0.8007225805391005</v>
      </c>
      <c r="AI407" s="6">
        <v>0.81963679655837407</v>
      </c>
      <c r="AJ407" s="6">
        <v>0.83589731274319279</v>
      </c>
      <c r="AK407" s="6">
        <v>0.85001291300974302</v>
      </c>
      <c r="AL407" s="6">
        <v>0.86237013050361511</v>
      </c>
      <c r="AM407" s="6">
        <v>0.87326808314983995</v>
      </c>
      <c r="AN407" s="6">
        <v>0.88294196649594348</v>
      </c>
      <c r="AO407" s="6">
        <v>0.89157931522593503</v>
      </c>
      <c r="AP407" s="6">
        <v>0.89933151710944159</v>
      </c>
      <c r="AQ407" s="6">
        <v>0.90632212923930766</v>
      </c>
      <c r="AR407" s="6">
        <v>0.91265299139913025</v>
      </c>
    </row>
    <row r="408" spans="2:44" x14ac:dyDescent="0.25">
      <c r="B408" s="91" t="s">
        <v>539</v>
      </c>
      <c r="C408" s="41">
        <v>3.3807718844728054</v>
      </c>
      <c r="D408" s="41">
        <v>9.601488118177361</v>
      </c>
      <c r="E408" s="41">
        <v>13.44534268105763</v>
      </c>
      <c r="F408" s="41">
        <v>16.046645867770724</v>
      </c>
      <c r="G408" s="41">
        <v>17.936294231613463</v>
      </c>
      <c r="H408" s="41">
        <v>19.375696990925263</v>
      </c>
      <c r="I408" s="41">
        <v>20.510052598548267</v>
      </c>
      <c r="J408" s="41">
        <v>21.427254915502729</v>
      </c>
      <c r="K408" s="41">
        <v>22.183970793468848</v>
      </c>
      <c r="L408" s="41">
        <v>22.818535643903861</v>
      </c>
      <c r="M408" s="41">
        <v>23.357888281080964</v>
      </c>
      <c r="N408" s="41">
        <v>23.82155173579438</v>
      </c>
      <c r="O408" s="41">
        <v>24.224040866674041</v>
      </c>
      <c r="P408" s="41">
        <v>24.576382136769016</v>
      </c>
      <c r="Q408" s="41">
        <v>24.887107845357605</v>
      </c>
      <c r="R408" s="41">
        <v>25.16292656608438</v>
      </c>
      <c r="S408" s="41">
        <v>25.40918717882516</v>
      </c>
      <c r="T408" s="41">
        <v>25.630207402930559</v>
      </c>
      <c r="U408" s="41">
        <v>25.829511073211144</v>
      </c>
      <c r="V408" s="41">
        <v>26.010002554346364</v>
      </c>
      <c r="X408" s="41">
        <v>28.5</v>
      </c>
      <c r="Y408" s="64">
        <v>0.11862357489378264</v>
      </c>
      <c r="Z408" s="64">
        <v>0.33689431993604774</v>
      </c>
      <c r="AA408" s="64">
        <v>0.47176640986167123</v>
      </c>
      <c r="AB408" s="64">
        <v>0.56304020588669212</v>
      </c>
      <c r="AC408" s="64">
        <v>0.62934365724959518</v>
      </c>
      <c r="AD408" s="64">
        <v>0.67984901722544788</v>
      </c>
      <c r="AE408" s="64">
        <v>0.71965096837011466</v>
      </c>
      <c r="AF408" s="64">
        <v>0.75183350580711328</v>
      </c>
      <c r="AG408" s="64">
        <v>0.778384940121714</v>
      </c>
      <c r="AH408" s="64">
        <v>0.80065037347031087</v>
      </c>
      <c r="AI408" s="64">
        <v>0.81957502740634958</v>
      </c>
      <c r="AJ408" s="64">
        <v>0.83584392055418877</v>
      </c>
      <c r="AK408" s="64">
        <v>0.84996634619908917</v>
      </c>
      <c r="AL408" s="64">
        <v>0.86232919778136896</v>
      </c>
      <c r="AM408" s="64">
        <v>0.87323185422307381</v>
      </c>
      <c r="AN408" s="64">
        <v>0.88290970407313618</v>
      </c>
      <c r="AO408" s="64">
        <v>0.89155042732719858</v>
      </c>
      <c r="AP408" s="64">
        <v>0.89930552290984411</v>
      </c>
      <c r="AQ408" s="64">
        <v>0.90629863414775946</v>
      </c>
      <c r="AR408" s="64">
        <v>0.9126316685735566</v>
      </c>
    </row>
    <row r="409" spans="2:44" x14ac:dyDescent="0.25">
      <c r="B409" t="s">
        <v>541</v>
      </c>
      <c r="C409" s="24">
        <v>4.3706431585886154</v>
      </c>
      <c r="D409" s="24">
        <v>12.453930452031333</v>
      </c>
      <c r="E409" s="24">
        <v>17.448093354485987</v>
      </c>
      <c r="F409" s="24">
        <v>20.827345427740561</v>
      </c>
      <c r="G409" s="24">
        <v>23.281868844648749</v>
      </c>
      <c r="H409" s="24">
        <v>25.151423017611588</v>
      </c>
      <c r="I409" s="24">
        <v>26.624692940074951</v>
      </c>
      <c r="J409" s="24">
        <v>27.815882037086055</v>
      </c>
      <c r="K409" s="24">
        <v>28.798612411032803</v>
      </c>
      <c r="L409" s="24">
        <v>29.622686060943796</v>
      </c>
      <c r="M409" s="24">
        <v>30.323097418763247</v>
      </c>
      <c r="N409" s="24">
        <v>30.925206303092217</v>
      </c>
      <c r="O409" s="24">
        <v>31.447866284575916</v>
      </c>
      <c r="P409" s="24">
        <v>31.905399295161985</v>
      </c>
      <c r="Q409" s="24">
        <v>32.308887334957539</v>
      </c>
      <c r="R409" s="24">
        <v>32.667043462864399</v>
      </c>
      <c r="S409" s="24">
        <v>32.986814611361098</v>
      </c>
      <c r="T409" s="24">
        <v>33.273808361565457</v>
      </c>
      <c r="U409" s="24">
        <v>33.532601161962234</v>
      </c>
      <c r="V409" s="24">
        <v>33.766964883952994</v>
      </c>
      <c r="X409" s="24">
        <v>37</v>
      </c>
      <c r="Y409" s="6">
        <v>0.11812549077266528</v>
      </c>
      <c r="Z409" s="6">
        <v>0.33659271491976578</v>
      </c>
      <c r="AA409" s="6">
        <v>0.47157009066178346</v>
      </c>
      <c r="AB409" s="6">
        <v>0.56290122777677187</v>
      </c>
      <c r="AC409" s="6">
        <v>0.62923969850402028</v>
      </c>
      <c r="AD409" s="6">
        <v>0.67976818966517805</v>
      </c>
      <c r="AE409" s="6">
        <v>0.71958629567770138</v>
      </c>
      <c r="AF409" s="6">
        <v>0.75178059559692045</v>
      </c>
      <c r="AG409" s="6">
        <v>0.77834087597385948</v>
      </c>
      <c r="AH409" s="6">
        <v>0.80061313678226476</v>
      </c>
      <c r="AI409" s="6">
        <v>0.81954317348008776</v>
      </c>
      <c r="AJ409" s="6">
        <v>0.83581638657005997</v>
      </c>
      <c r="AK409" s="6">
        <v>0.84994233201556535</v>
      </c>
      <c r="AL409" s="6">
        <v>0.86230808905843204</v>
      </c>
      <c r="AM409" s="6">
        <v>0.87321317121506858</v>
      </c>
      <c r="AN409" s="6">
        <v>0.88289306656390265</v>
      </c>
      <c r="AO409" s="6">
        <v>0.89153553003678643</v>
      </c>
      <c r="AP409" s="6">
        <v>0.89929211788014751</v>
      </c>
      <c r="AQ409" s="6">
        <v>0.90628651789087122</v>
      </c>
      <c r="AR409" s="6">
        <v>0.91262067253927015</v>
      </c>
    </row>
    <row r="410" spans="2:44" x14ac:dyDescent="0.25">
      <c r="B410" s="91" t="s">
        <v>543</v>
      </c>
      <c r="C410" s="41">
        <v>5.1073979050136078</v>
      </c>
      <c r="D410" s="41">
        <v>13.960314373040942</v>
      </c>
      <c r="E410" s="41">
        <v>19.438528603412028</v>
      </c>
      <c r="F410" s="41">
        <v>23.152683571472245</v>
      </c>
      <c r="G410" s="41">
        <v>25.853981751605584</v>
      </c>
      <c r="H410" s="41">
        <v>27.913377905747694</v>
      </c>
      <c r="I410" s="41">
        <v>29.537349473522198</v>
      </c>
      <c r="J410" s="41">
        <v>30.85107532098915</v>
      </c>
      <c r="K410" s="41">
        <v>31.935353640139901</v>
      </c>
      <c r="L410" s="41">
        <v>32.844894103261701</v>
      </c>
      <c r="M410" s="41">
        <v>33.618169845716523</v>
      </c>
      <c r="N410" s="41">
        <v>34.28307968695222</v>
      </c>
      <c r="O410" s="41">
        <v>34.860376060620005</v>
      </c>
      <c r="P410" s="41">
        <v>35.365830640787678</v>
      </c>
      <c r="Q410" s="41">
        <v>35.811652074141833</v>
      </c>
      <c r="R410" s="41">
        <v>36.207442567672501</v>
      </c>
      <c r="S410" s="41">
        <v>36.560860317044543</v>
      </c>
      <c r="T410" s="41">
        <v>36.8780887169181</v>
      </c>
      <c r="U410" s="41">
        <v>37.164175373814778</v>
      </c>
      <c r="V410" s="41">
        <v>37.423281393223498</v>
      </c>
      <c r="X410" s="41">
        <v>40.999999999999993</v>
      </c>
      <c r="Y410" s="64">
        <v>0.12457068061008801</v>
      </c>
      <c r="Z410" s="64">
        <v>0.34049547251319379</v>
      </c>
      <c r="AA410" s="64">
        <v>0.47411045374175687</v>
      </c>
      <c r="AB410" s="64">
        <v>0.56469959930420122</v>
      </c>
      <c r="AC410" s="64">
        <v>0.63058492077086803</v>
      </c>
      <c r="AD410" s="64">
        <v>0.68081409526213899</v>
      </c>
      <c r="AE410" s="64">
        <v>0.72042315789078548</v>
      </c>
      <c r="AF410" s="64">
        <v>0.75246525173144285</v>
      </c>
      <c r="AG410" s="64">
        <v>0.77891106439365632</v>
      </c>
      <c r="AH410" s="64">
        <v>0.8010949781283343</v>
      </c>
      <c r="AI410" s="64">
        <v>0.81995536209064701</v>
      </c>
      <c r="AJ410" s="64">
        <v>0.83617267529151773</v>
      </c>
      <c r="AK410" s="64">
        <v>0.85025307464926858</v>
      </c>
      <c r="AL410" s="64">
        <v>0.86258123514116303</v>
      </c>
      <c r="AM410" s="64">
        <v>0.87345492863760588</v>
      </c>
      <c r="AN410" s="64">
        <v>0.8831083553090856</v>
      </c>
      <c r="AO410" s="64">
        <v>0.89172830041572071</v>
      </c>
      <c r="AP410" s="64">
        <v>0.89946557846141728</v>
      </c>
      <c r="AQ410" s="64">
        <v>0.90644330180036059</v>
      </c>
      <c r="AR410" s="64">
        <v>0.91276296081032937</v>
      </c>
    </row>
    <row r="411" spans="2:44" x14ac:dyDescent="0.25">
      <c r="B411" t="s">
        <v>545</v>
      </c>
      <c r="C411" s="24">
        <v>4.9850018479190483</v>
      </c>
      <c r="D411" s="24">
        <v>13.753667777741509</v>
      </c>
      <c r="E411" s="24">
        <v>19.177780816741567</v>
      </c>
      <c r="F411" s="24">
        <v>22.853561356376314</v>
      </c>
      <c r="G411" s="24">
        <v>25.526143148012405</v>
      </c>
      <c r="H411" s="24">
        <v>27.563216275751586</v>
      </c>
      <c r="I411" s="24">
        <v>29.169332944101892</v>
      </c>
      <c r="J411" s="24">
        <v>30.46845728646386</v>
      </c>
      <c r="K411" s="24">
        <v>31.540580276275804</v>
      </c>
      <c r="L411" s="24">
        <v>32.439852746767464</v>
      </c>
      <c r="M411" s="24">
        <v>33.204347909737187</v>
      </c>
      <c r="N411" s="24">
        <v>33.86167044168527</v>
      </c>
      <c r="O411" s="24">
        <v>34.43235139881493</v>
      </c>
      <c r="P411" s="24">
        <v>34.931992540949651</v>
      </c>
      <c r="Q411" s="24">
        <v>35.372669872208711</v>
      </c>
      <c r="R411" s="24">
        <v>35.763880511101114</v>
      </c>
      <c r="S411" s="24">
        <v>36.113198304252997</v>
      </c>
      <c r="T411" s="24">
        <v>36.426738156894324</v>
      </c>
      <c r="U411" s="24">
        <v>36.709491486205032</v>
      </c>
      <c r="V411" s="24">
        <v>36.965572868901894</v>
      </c>
      <c r="X411" s="24">
        <v>40.500000000000007</v>
      </c>
      <c r="Y411" s="6">
        <v>0.12308646538071723</v>
      </c>
      <c r="Z411" s="6">
        <v>0.3395967352528767</v>
      </c>
      <c r="AA411" s="6">
        <v>0.4735254522652238</v>
      </c>
      <c r="AB411" s="6">
        <v>0.56428546558953852</v>
      </c>
      <c r="AC411" s="6">
        <v>0.63027513945709635</v>
      </c>
      <c r="AD411" s="6">
        <v>0.68057324137658226</v>
      </c>
      <c r="AE411" s="6">
        <v>0.72023044306424411</v>
      </c>
      <c r="AF411" s="6">
        <v>0.75230758732009517</v>
      </c>
      <c r="AG411" s="6">
        <v>0.77877975990804438</v>
      </c>
      <c r="AH411" s="6">
        <v>0.80098401843870271</v>
      </c>
      <c r="AI411" s="6">
        <v>0.81986044221573284</v>
      </c>
      <c r="AJ411" s="6">
        <v>0.83609062818975965</v>
      </c>
      <c r="AK411" s="6">
        <v>0.8501815160201216</v>
      </c>
      <c r="AL411" s="6">
        <v>0.8625183343444357</v>
      </c>
      <c r="AM411" s="6">
        <v>0.87339925610391866</v>
      </c>
      <c r="AN411" s="6">
        <v>0.88305877805187916</v>
      </c>
      <c r="AO411" s="6">
        <v>0.89168390874698744</v>
      </c>
      <c r="AP411" s="6">
        <v>0.89942563350356342</v>
      </c>
      <c r="AQ411" s="6">
        <v>0.90640719719024754</v>
      </c>
      <c r="AR411" s="6">
        <v>0.91273019429387381</v>
      </c>
    </row>
    <row r="412" spans="2:44" x14ac:dyDescent="0.25">
      <c r="B412" s="91" t="s">
        <v>547</v>
      </c>
      <c r="C412" s="41">
        <v>5.4413190028149252</v>
      </c>
      <c r="D412" s="41">
        <v>15.355302399680598</v>
      </c>
      <c r="E412" s="41">
        <v>21.482693042726908</v>
      </c>
      <c r="F412" s="41">
        <v>25.630591513388996</v>
      </c>
      <c r="G412" s="41">
        <v>28.644308764946921</v>
      </c>
      <c r="H412" s="41">
        <v>30.940261761575524</v>
      </c>
      <c r="I412" s="41">
        <v>32.749825182240059</v>
      </c>
      <c r="J412" s="41">
        <v>34.213092822769141</v>
      </c>
      <c r="K412" s="41">
        <v>35.42040258919868</v>
      </c>
      <c r="L412" s="41">
        <v>36.432877414529081</v>
      </c>
      <c r="M412" s="41">
        <v>37.293474243406024</v>
      </c>
      <c r="N412" s="41">
        <v>38.033327729815277</v>
      </c>
      <c r="O412" s="41">
        <v>38.675587541943315</v>
      </c>
      <c r="P412" s="41">
        <v>39.237840937914491</v>
      </c>
      <c r="Q412" s="41">
        <v>39.733697783317723</v>
      </c>
      <c r="R412" s="41">
        <v>40.173859475565436</v>
      </c>
      <c r="S412" s="41">
        <v>40.56685884278005</v>
      </c>
      <c r="T412" s="41">
        <v>40.919584028479598</v>
      </c>
      <c r="U412" s="41">
        <v>41.237656880388506</v>
      </c>
      <c r="V412" s="41">
        <v>41.525711108660431</v>
      </c>
      <c r="X412" s="41">
        <v>45.500000000000007</v>
      </c>
      <c r="Y412" s="64">
        <v>0.11958942863329504</v>
      </c>
      <c r="Z412" s="64">
        <v>0.33747917361935376</v>
      </c>
      <c r="AA412" s="64">
        <v>0.47214709984015174</v>
      </c>
      <c r="AB412" s="64">
        <v>0.56330970359096688</v>
      </c>
      <c r="AC412" s="64">
        <v>0.62954524758125086</v>
      </c>
      <c r="AD412" s="64">
        <v>0.68000575300165977</v>
      </c>
      <c r="AE412" s="64">
        <v>0.71977637763164959</v>
      </c>
      <c r="AF412" s="64">
        <v>0.75193610599492611</v>
      </c>
      <c r="AG412" s="64">
        <v>0.77847038657579504</v>
      </c>
      <c r="AH412" s="64">
        <v>0.8007225805391005</v>
      </c>
      <c r="AI412" s="64">
        <v>0.81963679655837407</v>
      </c>
      <c r="AJ412" s="64">
        <v>0.83589731274319279</v>
      </c>
      <c r="AK412" s="64">
        <v>0.85001291300974302</v>
      </c>
      <c r="AL412" s="64">
        <v>0.86237013050361511</v>
      </c>
      <c r="AM412" s="64">
        <v>0.87326808314983995</v>
      </c>
      <c r="AN412" s="64">
        <v>0.88294196649594348</v>
      </c>
      <c r="AO412" s="64">
        <v>0.89157931522593503</v>
      </c>
      <c r="AP412" s="64">
        <v>0.89933151710944159</v>
      </c>
      <c r="AQ412" s="64">
        <v>0.90632212923930766</v>
      </c>
      <c r="AR412" s="64">
        <v>0.91265299139913025</v>
      </c>
    </row>
    <row r="413" spans="2:44" x14ac:dyDescent="0.25">
      <c r="B413" t="s">
        <v>549</v>
      </c>
      <c r="C413" s="24">
        <v>6.7615437689456108</v>
      </c>
      <c r="D413" s="24">
        <v>19.202976236354722</v>
      </c>
      <c r="E413" s="24">
        <v>26.89068536211526</v>
      </c>
      <c r="F413" s="24">
        <v>32.093291735541449</v>
      </c>
      <c r="G413" s="24">
        <v>35.872588463226926</v>
      </c>
      <c r="H413" s="24">
        <v>38.751393981850526</v>
      </c>
      <c r="I413" s="24">
        <v>41.020105197096534</v>
      </c>
      <c r="J413" s="24">
        <v>42.854509831005458</v>
      </c>
      <c r="K413" s="24">
        <v>44.367941586937697</v>
      </c>
      <c r="L413" s="24">
        <v>45.637071287807721</v>
      </c>
      <c r="M413" s="24">
        <v>46.715776562161928</v>
      </c>
      <c r="N413" s="24">
        <v>47.643103471588759</v>
      </c>
      <c r="O413" s="24">
        <v>48.448081733348083</v>
      </c>
      <c r="P413" s="24">
        <v>49.152764273538033</v>
      </c>
      <c r="Q413" s="24">
        <v>49.774215690715209</v>
      </c>
      <c r="R413" s="24">
        <v>50.32585313216876</v>
      </c>
      <c r="S413" s="24">
        <v>50.81837435765032</v>
      </c>
      <c r="T413" s="24">
        <v>51.260414805861117</v>
      </c>
      <c r="U413" s="24">
        <v>51.659022146422288</v>
      </c>
      <c r="V413" s="24">
        <v>52.020005108692729</v>
      </c>
      <c r="X413" s="24">
        <v>57</v>
      </c>
      <c r="Y413" s="6">
        <v>0.11862357489378264</v>
      </c>
      <c r="Z413" s="6">
        <v>0.33689431993604774</v>
      </c>
      <c r="AA413" s="6">
        <v>0.47176640986167123</v>
      </c>
      <c r="AB413" s="6">
        <v>0.56304020588669212</v>
      </c>
      <c r="AC413" s="6">
        <v>0.62934365724959518</v>
      </c>
      <c r="AD413" s="6">
        <v>0.67984901722544788</v>
      </c>
      <c r="AE413" s="6">
        <v>0.71965096837011466</v>
      </c>
      <c r="AF413" s="6">
        <v>0.75183350580711328</v>
      </c>
      <c r="AG413" s="6">
        <v>0.778384940121714</v>
      </c>
      <c r="AH413" s="6">
        <v>0.80065037347031087</v>
      </c>
      <c r="AI413" s="6">
        <v>0.81957502740634958</v>
      </c>
      <c r="AJ413" s="6">
        <v>0.83584392055418877</v>
      </c>
      <c r="AK413" s="6">
        <v>0.84996634619908917</v>
      </c>
      <c r="AL413" s="6">
        <v>0.86232919778136896</v>
      </c>
      <c r="AM413" s="6">
        <v>0.87323185422307381</v>
      </c>
      <c r="AN413" s="6">
        <v>0.88290970407313618</v>
      </c>
      <c r="AO413" s="6">
        <v>0.89155042732719858</v>
      </c>
      <c r="AP413" s="6">
        <v>0.89930552290984411</v>
      </c>
      <c r="AQ413" s="6">
        <v>0.90629863414775946</v>
      </c>
      <c r="AR413" s="6">
        <v>0.9126316685735566</v>
      </c>
    </row>
    <row r="414" spans="2:44" x14ac:dyDescent="0.25">
      <c r="B414" s="91" t="s">
        <v>551</v>
      </c>
      <c r="C414" s="41">
        <v>8.7412863171772308</v>
      </c>
      <c r="D414" s="41">
        <v>24.907860904062666</v>
      </c>
      <c r="E414" s="41">
        <v>34.896186708971975</v>
      </c>
      <c r="F414" s="41">
        <v>41.654690855481121</v>
      </c>
      <c r="G414" s="41">
        <v>46.563737689297497</v>
      </c>
      <c r="H414" s="41">
        <v>50.302846035223176</v>
      </c>
      <c r="I414" s="41">
        <v>53.249385880149902</v>
      </c>
      <c r="J414" s="41">
        <v>55.631764074172111</v>
      </c>
      <c r="K414" s="41">
        <v>57.597224822065606</v>
      </c>
      <c r="L414" s="41">
        <v>59.245372121887591</v>
      </c>
      <c r="M414" s="41">
        <v>60.646194837526494</v>
      </c>
      <c r="N414" s="41">
        <v>61.850412606184435</v>
      </c>
      <c r="O414" s="41">
        <v>62.895732569151832</v>
      </c>
      <c r="P414" s="41">
        <v>63.810798590323969</v>
      </c>
      <c r="Q414" s="41">
        <v>64.617774669915079</v>
      </c>
      <c r="R414" s="41">
        <v>65.334086925728798</v>
      </c>
      <c r="S414" s="41">
        <v>65.973629222722195</v>
      </c>
      <c r="T414" s="41">
        <v>66.547616723130915</v>
      </c>
      <c r="U414" s="41">
        <v>67.065202323924467</v>
      </c>
      <c r="V414" s="41">
        <v>67.533929767905988</v>
      </c>
      <c r="X414" s="41">
        <v>74</v>
      </c>
      <c r="Y414" s="64">
        <v>0.11812549077266528</v>
      </c>
      <c r="Z414" s="64">
        <v>0.33659271491976578</v>
      </c>
      <c r="AA414" s="64">
        <v>0.47157009066178346</v>
      </c>
      <c r="AB414" s="64">
        <v>0.56290122777677187</v>
      </c>
      <c r="AC414" s="64">
        <v>0.62923969850402028</v>
      </c>
      <c r="AD414" s="64">
        <v>0.67976818966517805</v>
      </c>
      <c r="AE414" s="64">
        <v>0.71958629567770138</v>
      </c>
      <c r="AF414" s="64">
        <v>0.75178059559692045</v>
      </c>
      <c r="AG414" s="64">
        <v>0.77834087597385948</v>
      </c>
      <c r="AH414" s="64">
        <v>0.80061313678226476</v>
      </c>
      <c r="AI414" s="64">
        <v>0.81954317348008776</v>
      </c>
      <c r="AJ414" s="64">
        <v>0.83581638657005997</v>
      </c>
      <c r="AK414" s="64">
        <v>0.84994233201556535</v>
      </c>
      <c r="AL414" s="64">
        <v>0.86230808905843204</v>
      </c>
      <c r="AM414" s="64">
        <v>0.87321317121506858</v>
      </c>
      <c r="AN414" s="64">
        <v>0.88289306656390265</v>
      </c>
      <c r="AO414" s="64">
        <v>0.89153553003678643</v>
      </c>
      <c r="AP414" s="64">
        <v>0.89929211788014751</v>
      </c>
      <c r="AQ414" s="64">
        <v>0.90628651789087122</v>
      </c>
      <c r="AR414" s="64">
        <v>0.91262067253927015</v>
      </c>
    </row>
    <row r="415" spans="2:44" x14ac:dyDescent="0.25">
      <c r="B415" t="s">
        <v>553</v>
      </c>
      <c r="C415" s="24">
        <v>10.214795810027216</v>
      </c>
      <c r="D415" s="24">
        <v>27.920628746081885</v>
      </c>
      <c r="E415" s="24">
        <v>38.877057206824055</v>
      </c>
      <c r="F415" s="24">
        <v>46.30536714294449</v>
      </c>
      <c r="G415" s="24">
        <v>51.707963503211168</v>
      </c>
      <c r="H415" s="24">
        <v>55.826755811495389</v>
      </c>
      <c r="I415" s="24">
        <v>59.074698947044396</v>
      </c>
      <c r="J415" s="24">
        <v>61.702150641978299</v>
      </c>
      <c r="K415" s="24">
        <v>63.870707280279802</v>
      </c>
      <c r="L415" s="24">
        <v>65.689788206523403</v>
      </c>
      <c r="M415" s="24">
        <v>67.236339691433045</v>
      </c>
      <c r="N415" s="24">
        <v>68.566159373904441</v>
      </c>
      <c r="O415" s="24">
        <v>69.720752121240011</v>
      </c>
      <c r="P415" s="24">
        <v>70.731661281575356</v>
      </c>
      <c r="Q415" s="24">
        <v>71.623304148283665</v>
      </c>
      <c r="R415" s="24">
        <v>72.414885135345003</v>
      </c>
      <c r="S415" s="24">
        <v>73.121720634089087</v>
      </c>
      <c r="T415" s="24">
        <v>73.7561774338362</v>
      </c>
      <c r="U415" s="24">
        <v>74.328350747629557</v>
      </c>
      <c r="V415" s="24">
        <v>74.846562786446995</v>
      </c>
      <c r="X415" s="24">
        <v>81.999999999999986</v>
      </c>
      <c r="Y415" s="6">
        <v>0.12457068061008801</v>
      </c>
      <c r="Z415" s="6">
        <v>0.34049547251319379</v>
      </c>
      <c r="AA415" s="6">
        <v>0.47411045374175687</v>
      </c>
      <c r="AB415" s="6">
        <v>0.56469959930420122</v>
      </c>
      <c r="AC415" s="6">
        <v>0.63058492077086803</v>
      </c>
      <c r="AD415" s="6">
        <v>0.68081409526213899</v>
      </c>
      <c r="AE415" s="6">
        <v>0.72042315789078548</v>
      </c>
      <c r="AF415" s="6">
        <v>0.75246525173144285</v>
      </c>
      <c r="AG415" s="6">
        <v>0.77891106439365632</v>
      </c>
      <c r="AH415" s="6">
        <v>0.8010949781283343</v>
      </c>
      <c r="AI415" s="6">
        <v>0.81995536209064701</v>
      </c>
      <c r="AJ415" s="6">
        <v>0.83617267529151773</v>
      </c>
      <c r="AK415" s="6">
        <v>0.85025307464926858</v>
      </c>
      <c r="AL415" s="6">
        <v>0.86258123514116303</v>
      </c>
      <c r="AM415" s="6">
        <v>0.87345492863760588</v>
      </c>
      <c r="AN415" s="6">
        <v>0.8831083553090856</v>
      </c>
      <c r="AO415" s="6">
        <v>0.89172830041572071</v>
      </c>
      <c r="AP415" s="6">
        <v>0.89946557846141728</v>
      </c>
      <c r="AQ415" s="6">
        <v>0.90644330180036059</v>
      </c>
      <c r="AR415" s="6">
        <v>0.91276296081032937</v>
      </c>
    </row>
    <row r="416" spans="2:44" x14ac:dyDescent="0.25">
      <c r="B416" s="91" t="s">
        <v>555</v>
      </c>
      <c r="C416" s="41">
        <v>9.9700036958380966</v>
      </c>
      <c r="D416" s="41">
        <v>27.507335555483017</v>
      </c>
      <c r="E416" s="41">
        <v>38.355561633483134</v>
      </c>
      <c r="F416" s="41">
        <v>45.707122712752629</v>
      </c>
      <c r="G416" s="41">
        <v>51.05228629602481</v>
      </c>
      <c r="H416" s="41">
        <v>55.126432551503171</v>
      </c>
      <c r="I416" s="41">
        <v>58.338665888203785</v>
      </c>
      <c r="J416" s="41">
        <v>60.936914572927719</v>
      </c>
      <c r="K416" s="41">
        <v>63.081160552551609</v>
      </c>
      <c r="L416" s="41">
        <v>64.879705493534928</v>
      </c>
      <c r="M416" s="41">
        <v>66.408695819474374</v>
      </c>
      <c r="N416" s="41">
        <v>67.72334088337054</v>
      </c>
      <c r="O416" s="41">
        <v>68.86470279762986</v>
      </c>
      <c r="P416" s="41">
        <v>69.863985081899301</v>
      </c>
      <c r="Q416" s="41">
        <v>70.745339744417421</v>
      </c>
      <c r="R416" s="41">
        <v>71.527761022202228</v>
      </c>
      <c r="S416" s="41">
        <v>72.226396608505993</v>
      </c>
      <c r="T416" s="41">
        <v>72.853476313788647</v>
      </c>
      <c r="U416" s="41">
        <v>73.418982972410063</v>
      </c>
      <c r="V416" s="41">
        <v>73.931145737803789</v>
      </c>
      <c r="X416" s="41">
        <v>81.000000000000014</v>
      </c>
      <c r="Y416" s="64">
        <v>0.12308646538071723</v>
      </c>
      <c r="Z416" s="64">
        <v>0.3395967352528767</v>
      </c>
      <c r="AA416" s="64">
        <v>0.4735254522652238</v>
      </c>
      <c r="AB416" s="64">
        <v>0.56428546558953852</v>
      </c>
      <c r="AC416" s="64">
        <v>0.63027513945709635</v>
      </c>
      <c r="AD416" s="64">
        <v>0.68057324137658226</v>
      </c>
      <c r="AE416" s="64">
        <v>0.72023044306424411</v>
      </c>
      <c r="AF416" s="64">
        <v>0.75230758732009517</v>
      </c>
      <c r="AG416" s="64">
        <v>0.77877975990804438</v>
      </c>
      <c r="AH416" s="64">
        <v>0.80098401843870271</v>
      </c>
      <c r="AI416" s="64">
        <v>0.81986044221573284</v>
      </c>
      <c r="AJ416" s="64">
        <v>0.83609062818975965</v>
      </c>
      <c r="AK416" s="64">
        <v>0.8501815160201216</v>
      </c>
      <c r="AL416" s="64">
        <v>0.8625183343444357</v>
      </c>
      <c r="AM416" s="64">
        <v>0.87339925610391866</v>
      </c>
      <c r="AN416" s="64">
        <v>0.88305877805187916</v>
      </c>
      <c r="AO416" s="64">
        <v>0.89168390874698744</v>
      </c>
      <c r="AP416" s="64">
        <v>0.89942563350356342</v>
      </c>
      <c r="AQ416" s="64">
        <v>0.90640719719024754</v>
      </c>
      <c r="AR416" s="64">
        <v>0.91273019429387381</v>
      </c>
    </row>
    <row r="418" spans="2:44" x14ac:dyDescent="0.25">
      <c r="B418" s="30" t="s">
        <v>6113</v>
      </c>
      <c r="C418" s="70"/>
      <c r="D418" s="70"/>
      <c r="E418" s="70"/>
      <c r="F418" s="70"/>
      <c r="G418" s="70"/>
      <c r="H418" s="70"/>
      <c r="I418" s="70"/>
      <c r="J418" s="70"/>
      <c r="K418" s="70"/>
      <c r="L418" s="70"/>
      <c r="M418" s="70"/>
      <c r="N418" s="70"/>
      <c r="O418" s="70"/>
      <c r="P418" s="70"/>
      <c r="Q418" s="70"/>
      <c r="R418" s="70"/>
      <c r="S418" s="70"/>
      <c r="T418" s="70"/>
      <c r="U418" s="70"/>
      <c r="V418" s="70"/>
      <c r="X418" s="30" t="s">
        <v>6114</v>
      </c>
      <c r="Y418" s="70"/>
      <c r="Z418" s="70"/>
      <c r="AA418" s="70"/>
      <c r="AB418" s="70"/>
      <c r="AC418" s="70"/>
      <c r="AD418" s="70"/>
      <c r="AE418" s="70"/>
      <c r="AF418" s="70"/>
      <c r="AG418" s="70"/>
      <c r="AH418" s="70"/>
      <c r="AI418" s="70"/>
      <c r="AJ418" s="70"/>
      <c r="AK418" s="70"/>
      <c r="AL418" s="70"/>
      <c r="AM418" s="70"/>
      <c r="AN418" s="70"/>
      <c r="AO418" s="70"/>
      <c r="AP418" s="70"/>
      <c r="AQ418" s="70"/>
      <c r="AR418" s="70"/>
    </row>
    <row r="419" spans="2:44" x14ac:dyDescent="0.25">
      <c r="B419" s="7" t="s">
        <v>6008</v>
      </c>
      <c r="C419" s="50" t="s">
        <v>6010</v>
      </c>
      <c r="D419" s="50" t="s">
        <v>6011</v>
      </c>
      <c r="E419" s="50" t="s">
        <v>6012</v>
      </c>
      <c r="F419" s="50" t="s">
        <v>6013</v>
      </c>
      <c r="G419" s="50" t="s">
        <v>6014</v>
      </c>
      <c r="H419" s="50" t="s">
        <v>6015</v>
      </c>
      <c r="I419" s="50" t="s">
        <v>6016</v>
      </c>
      <c r="J419" s="50" t="s">
        <v>6017</v>
      </c>
      <c r="K419" s="50" t="s">
        <v>6018</v>
      </c>
      <c r="L419" s="50" t="s">
        <v>6019</v>
      </c>
      <c r="M419" s="50" t="s">
        <v>6020</v>
      </c>
      <c r="N419" s="50" t="s">
        <v>6021</v>
      </c>
      <c r="O419" s="50" t="s">
        <v>6022</v>
      </c>
      <c r="P419" s="50" t="s">
        <v>6023</v>
      </c>
      <c r="Q419" s="50" t="s">
        <v>6024</v>
      </c>
      <c r="R419" s="50" t="s">
        <v>6025</v>
      </c>
      <c r="S419" s="50" t="s">
        <v>6026</v>
      </c>
      <c r="T419" s="50" t="s">
        <v>6027</v>
      </c>
      <c r="U419" s="50" t="s">
        <v>6028</v>
      </c>
      <c r="V419" s="50" t="s">
        <v>6029</v>
      </c>
      <c r="X419" s="50" t="s">
        <v>6009</v>
      </c>
      <c r="Y419" s="50" t="s">
        <v>6010</v>
      </c>
      <c r="Z419" s="50" t="s">
        <v>6011</v>
      </c>
      <c r="AA419" s="50" t="s">
        <v>6012</v>
      </c>
      <c r="AB419" s="50" t="s">
        <v>6013</v>
      </c>
      <c r="AC419" s="50" t="s">
        <v>6014</v>
      </c>
      <c r="AD419" s="50" t="s">
        <v>6015</v>
      </c>
      <c r="AE419" s="50" t="s">
        <v>6016</v>
      </c>
      <c r="AF419" s="50" t="s">
        <v>6017</v>
      </c>
      <c r="AG419" s="50" t="s">
        <v>6018</v>
      </c>
      <c r="AH419" s="50" t="s">
        <v>6019</v>
      </c>
      <c r="AI419" s="50" t="s">
        <v>6020</v>
      </c>
      <c r="AJ419" s="50" t="s">
        <v>6021</v>
      </c>
      <c r="AK419" s="50" t="s">
        <v>6022</v>
      </c>
      <c r="AL419" s="50" t="s">
        <v>6023</v>
      </c>
      <c r="AM419" s="50" t="s">
        <v>6024</v>
      </c>
      <c r="AN419" s="50" t="s">
        <v>6025</v>
      </c>
      <c r="AO419" s="50" t="s">
        <v>6026</v>
      </c>
      <c r="AP419" s="50" t="s">
        <v>6027</v>
      </c>
      <c r="AQ419" s="50" t="s">
        <v>6028</v>
      </c>
      <c r="AR419" s="50" t="s">
        <v>6029</v>
      </c>
    </row>
    <row r="420" spans="2:44" x14ac:dyDescent="0.25">
      <c r="B420" t="s">
        <v>517</v>
      </c>
      <c r="C420" s="24">
        <v>0</v>
      </c>
      <c r="D420" s="24">
        <v>0</v>
      </c>
      <c r="E420" s="24">
        <v>0</v>
      </c>
      <c r="F420" s="24">
        <v>0</v>
      </c>
      <c r="G420" s="24">
        <v>0</v>
      </c>
      <c r="H420" s="24">
        <v>0</v>
      </c>
      <c r="I420" s="24">
        <v>0</v>
      </c>
      <c r="J420" s="24">
        <v>0</v>
      </c>
      <c r="K420" s="24">
        <v>0</v>
      </c>
      <c r="L420" s="24">
        <v>0</v>
      </c>
      <c r="M420" s="24">
        <v>0</v>
      </c>
      <c r="N420" s="24">
        <v>0</v>
      </c>
      <c r="O420" s="24">
        <v>0</v>
      </c>
      <c r="P420" s="24">
        <v>0</v>
      </c>
      <c r="Q420" s="24">
        <v>0</v>
      </c>
      <c r="R420" s="24">
        <v>0</v>
      </c>
      <c r="S420" s="24">
        <v>0</v>
      </c>
      <c r="T420" s="24">
        <v>0</v>
      </c>
      <c r="U420" s="24">
        <v>0</v>
      </c>
      <c r="V420" s="24">
        <v>0</v>
      </c>
      <c r="X420" s="24">
        <v>0</v>
      </c>
      <c r="Y420" s="6">
        <v>0</v>
      </c>
      <c r="Z420" s="6">
        <v>0</v>
      </c>
      <c r="AA420" s="6">
        <v>0</v>
      </c>
      <c r="AB420" s="6">
        <v>0</v>
      </c>
      <c r="AC420" s="6">
        <v>0</v>
      </c>
      <c r="AD420" s="6">
        <v>0</v>
      </c>
      <c r="AE420" s="6">
        <v>0</v>
      </c>
      <c r="AF420" s="6">
        <v>0</v>
      </c>
      <c r="AG420" s="6">
        <v>0</v>
      </c>
      <c r="AH420" s="6">
        <v>0</v>
      </c>
      <c r="AI420" s="6">
        <v>0</v>
      </c>
      <c r="AJ420" s="6">
        <v>0</v>
      </c>
      <c r="AK420" s="6">
        <v>0</v>
      </c>
      <c r="AL420" s="6">
        <v>0</v>
      </c>
      <c r="AM420" s="6">
        <v>0</v>
      </c>
      <c r="AN420" s="6">
        <v>0</v>
      </c>
      <c r="AO420" s="6">
        <v>0</v>
      </c>
      <c r="AP420" s="6">
        <v>0</v>
      </c>
      <c r="AQ420" s="6">
        <v>0</v>
      </c>
      <c r="AR420" s="6">
        <v>0</v>
      </c>
    </row>
    <row r="421" spans="2:44" x14ac:dyDescent="0.25">
      <c r="B421" s="91" t="s">
        <v>519</v>
      </c>
      <c r="C421" s="41">
        <v>0</v>
      </c>
      <c r="D421" s="41">
        <v>0</v>
      </c>
      <c r="E421" s="41">
        <v>0</v>
      </c>
      <c r="F421" s="41">
        <v>0</v>
      </c>
      <c r="G421" s="41">
        <v>0</v>
      </c>
      <c r="H421" s="41">
        <v>0</v>
      </c>
      <c r="I421" s="41">
        <v>0</v>
      </c>
      <c r="J421" s="41">
        <v>0</v>
      </c>
      <c r="K421" s="41">
        <v>0</v>
      </c>
      <c r="L421" s="41">
        <v>0</v>
      </c>
      <c r="M421" s="41">
        <v>0</v>
      </c>
      <c r="N421" s="41">
        <v>0</v>
      </c>
      <c r="O421" s="41">
        <v>0</v>
      </c>
      <c r="P421" s="41">
        <v>0</v>
      </c>
      <c r="Q421" s="41">
        <v>0</v>
      </c>
      <c r="R421" s="41">
        <v>0</v>
      </c>
      <c r="S421" s="41">
        <v>0</v>
      </c>
      <c r="T421" s="41">
        <v>0</v>
      </c>
      <c r="U421" s="41">
        <v>0</v>
      </c>
      <c r="V421" s="41">
        <v>0</v>
      </c>
      <c r="X421" s="41">
        <v>0</v>
      </c>
      <c r="Y421" s="64">
        <v>0</v>
      </c>
      <c r="Z421" s="64">
        <v>0</v>
      </c>
      <c r="AA421" s="64">
        <v>0</v>
      </c>
      <c r="AB421" s="64">
        <v>0</v>
      </c>
      <c r="AC421" s="64">
        <v>0</v>
      </c>
      <c r="AD421" s="64">
        <v>0</v>
      </c>
      <c r="AE421" s="64">
        <v>0</v>
      </c>
      <c r="AF421" s="64">
        <v>0</v>
      </c>
      <c r="AG421" s="64">
        <v>0</v>
      </c>
      <c r="AH421" s="64">
        <v>0</v>
      </c>
      <c r="AI421" s="64">
        <v>0</v>
      </c>
      <c r="AJ421" s="64">
        <v>0</v>
      </c>
      <c r="AK421" s="64">
        <v>0</v>
      </c>
      <c r="AL421" s="64">
        <v>0</v>
      </c>
      <c r="AM421" s="64">
        <v>0</v>
      </c>
      <c r="AN421" s="64">
        <v>0</v>
      </c>
      <c r="AO421" s="64">
        <v>0</v>
      </c>
      <c r="AP421" s="64">
        <v>0</v>
      </c>
      <c r="AQ421" s="64">
        <v>0</v>
      </c>
      <c r="AR421" s="64">
        <v>0</v>
      </c>
    </row>
    <row r="422" spans="2:44" x14ac:dyDescent="0.25">
      <c r="B422" t="s">
        <v>521</v>
      </c>
      <c r="C422" s="24">
        <v>0</v>
      </c>
      <c r="D422" s="24">
        <v>0</v>
      </c>
      <c r="E422" s="24">
        <v>0</v>
      </c>
      <c r="F422" s="24">
        <v>0</v>
      </c>
      <c r="G422" s="24">
        <v>0</v>
      </c>
      <c r="H422" s="24">
        <v>0</v>
      </c>
      <c r="I422" s="24">
        <v>0</v>
      </c>
      <c r="J422" s="24">
        <v>0</v>
      </c>
      <c r="K422" s="24">
        <v>0</v>
      </c>
      <c r="L422" s="24">
        <v>0</v>
      </c>
      <c r="M422" s="24">
        <v>0</v>
      </c>
      <c r="N422" s="24">
        <v>0</v>
      </c>
      <c r="O422" s="24">
        <v>0</v>
      </c>
      <c r="P422" s="24">
        <v>0</v>
      </c>
      <c r="Q422" s="24">
        <v>0</v>
      </c>
      <c r="R422" s="24">
        <v>0</v>
      </c>
      <c r="S422" s="24">
        <v>0</v>
      </c>
      <c r="T422" s="24">
        <v>0</v>
      </c>
      <c r="U422" s="24">
        <v>0</v>
      </c>
      <c r="V422" s="24">
        <v>0</v>
      </c>
      <c r="X422" s="24">
        <v>0</v>
      </c>
      <c r="Y422" s="6">
        <v>0</v>
      </c>
      <c r="Z422" s="6">
        <v>0</v>
      </c>
      <c r="AA422" s="6">
        <v>0</v>
      </c>
      <c r="AB422" s="6">
        <v>0</v>
      </c>
      <c r="AC422" s="6">
        <v>0</v>
      </c>
      <c r="AD422" s="6">
        <v>0</v>
      </c>
      <c r="AE422" s="6">
        <v>0</v>
      </c>
      <c r="AF422" s="6">
        <v>0</v>
      </c>
      <c r="AG422" s="6">
        <v>0</v>
      </c>
      <c r="AH422" s="6">
        <v>0</v>
      </c>
      <c r="AI422" s="6">
        <v>0</v>
      </c>
      <c r="AJ422" s="6">
        <v>0</v>
      </c>
      <c r="AK422" s="6">
        <v>0</v>
      </c>
      <c r="AL422" s="6">
        <v>0</v>
      </c>
      <c r="AM422" s="6">
        <v>0</v>
      </c>
      <c r="AN422" s="6">
        <v>0</v>
      </c>
      <c r="AO422" s="6">
        <v>0</v>
      </c>
      <c r="AP422" s="6">
        <v>0</v>
      </c>
      <c r="AQ422" s="6">
        <v>0</v>
      </c>
      <c r="AR422" s="6">
        <v>0</v>
      </c>
    </row>
    <row r="423" spans="2:44" x14ac:dyDescent="0.25">
      <c r="B423" s="91" t="s">
        <v>523</v>
      </c>
      <c r="C423" s="41">
        <v>0</v>
      </c>
      <c r="D423" s="41">
        <v>0</v>
      </c>
      <c r="E423" s="41">
        <v>0</v>
      </c>
      <c r="F423" s="41">
        <v>0</v>
      </c>
      <c r="G423" s="41">
        <v>0</v>
      </c>
      <c r="H423" s="41">
        <v>0</v>
      </c>
      <c r="I423" s="41">
        <v>0</v>
      </c>
      <c r="J423" s="41">
        <v>0</v>
      </c>
      <c r="K423" s="41">
        <v>0</v>
      </c>
      <c r="L423" s="41">
        <v>0</v>
      </c>
      <c r="M423" s="41">
        <v>0</v>
      </c>
      <c r="N423" s="41">
        <v>0</v>
      </c>
      <c r="O423" s="41">
        <v>0</v>
      </c>
      <c r="P423" s="41">
        <v>0</v>
      </c>
      <c r="Q423" s="41">
        <v>0</v>
      </c>
      <c r="R423" s="41">
        <v>0</v>
      </c>
      <c r="S423" s="41">
        <v>0</v>
      </c>
      <c r="T423" s="41">
        <v>0</v>
      </c>
      <c r="U423" s="41">
        <v>0</v>
      </c>
      <c r="V423" s="41">
        <v>0</v>
      </c>
      <c r="X423" s="41">
        <v>0</v>
      </c>
      <c r="Y423" s="64">
        <v>0</v>
      </c>
      <c r="Z423" s="64">
        <v>0</v>
      </c>
      <c r="AA423" s="64">
        <v>0</v>
      </c>
      <c r="AB423" s="64">
        <v>0</v>
      </c>
      <c r="AC423" s="64">
        <v>0</v>
      </c>
      <c r="AD423" s="64">
        <v>0</v>
      </c>
      <c r="AE423" s="64">
        <v>0</v>
      </c>
      <c r="AF423" s="64">
        <v>0</v>
      </c>
      <c r="AG423" s="64">
        <v>0</v>
      </c>
      <c r="AH423" s="64">
        <v>0</v>
      </c>
      <c r="AI423" s="64">
        <v>0</v>
      </c>
      <c r="AJ423" s="64">
        <v>0</v>
      </c>
      <c r="AK423" s="64">
        <v>0</v>
      </c>
      <c r="AL423" s="64">
        <v>0</v>
      </c>
      <c r="AM423" s="64">
        <v>0</v>
      </c>
      <c r="AN423" s="64">
        <v>0</v>
      </c>
      <c r="AO423" s="64">
        <v>0</v>
      </c>
      <c r="AP423" s="64">
        <v>0</v>
      </c>
      <c r="AQ423" s="64">
        <v>0</v>
      </c>
      <c r="AR423" s="64">
        <v>0</v>
      </c>
    </row>
    <row r="424" spans="2:44" x14ac:dyDescent="0.25">
      <c r="B424" t="s">
        <v>525</v>
      </c>
      <c r="C424" s="24">
        <v>2.2391572045715518</v>
      </c>
      <c r="D424" s="24">
        <v>4.7245967235738222</v>
      </c>
      <c r="E424" s="24">
        <v>5.5660667617393011</v>
      </c>
      <c r="F424" s="24">
        <v>5.9212280668536206</v>
      </c>
      <c r="G424" s="24">
        <v>6.0848701284559317</v>
      </c>
      <c r="H424" s="24">
        <v>6.1643989488546396</v>
      </c>
      <c r="I424" s="24">
        <v>6.2045264598648933</v>
      </c>
      <c r="J424" s="24">
        <v>6.2253593590601604</v>
      </c>
      <c r="K424" s="24">
        <v>6.2364246165317603</v>
      </c>
      <c r="L424" s="24">
        <v>6.2424138008545036</v>
      </c>
      <c r="M424" s="24">
        <v>6.2457078245497861</v>
      </c>
      <c r="N424" s="24">
        <v>6.247544787489967</v>
      </c>
      <c r="O424" s="24">
        <v>6.2485817359243043</v>
      </c>
      <c r="P424" s="24">
        <v>6.2491734504661869</v>
      </c>
      <c r="Q424" s="24">
        <v>6.2495143987982331</v>
      </c>
      <c r="R424" s="24">
        <v>6.2497125926921271</v>
      </c>
      <c r="S424" s="24">
        <v>6.2498287332996787</v>
      </c>
      <c r="T424" s="24">
        <v>6.2498972957025956</v>
      </c>
      <c r="U424" s="24">
        <v>6.249938047937829</v>
      </c>
      <c r="V424" s="24">
        <v>6.249962424226946</v>
      </c>
      <c r="X424" s="24">
        <v>6.2499999999999991</v>
      </c>
      <c r="Y424" s="6">
        <v>0.35826515273144832</v>
      </c>
      <c r="Z424" s="6">
        <v>0.75593547577181164</v>
      </c>
      <c r="AA424" s="6">
        <v>0.89057068187828836</v>
      </c>
      <c r="AB424" s="6">
        <v>0.94739649069657939</v>
      </c>
      <c r="AC424" s="6">
        <v>0.97357922055294921</v>
      </c>
      <c r="AD424" s="6">
        <v>0.98630383181674253</v>
      </c>
      <c r="AE424" s="6">
        <v>0.99272423357838302</v>
      </c>
      <c r="AF424" s="6">
        <v>0.99605749744962579</v>
      </c>
      <c r="AG424" s="6">
        <v>0.99782793864508179</v>
      </c>
      <c r="AH424" s="6">
        <v>0.9987862081367207</v>
      </c>
      <c r="AI424" s="6">
        <v>0.99931325192796594</v>
      </c>
      <c r="AJ424" s="6">
        <v>0.99960716599839483</v>
      </c>
      <c r="AK424" s="6">
        <v>0.99977307774788882</v>
      </c>
      <c r="AL424" s="6">
        <v>0.99986775207459</v>
      </c>
      <c r="AM424" s="6">
        <v>0.99992230380771741</v>
      </c>
      <c r="AN424" s="6">
        <v>0.99995401483074042</v>
      </c>
      <c r="AO424" s="6">
        <v>0.99997259732794874</v>
      </c>
      <c r="AP424" s="6">
        <v>0.99998356731241544</v>
      </c>
      <c r="AQ424" s="6">
        <v>0.99999008767005282</v>
      </c>
      <c r="AR424" s="6">
        <v>0.99999398787631155</v>
      </c>
    </row>
    <row r="425" spans="2:44" x14ac:dyDescent="0.25">
      <c r="B425" s="91" t="s">
        <v>527</v>
      </c>
      <c r="C425" s="41">
        <v>14.508116006921977</v>
      </c>
      <c r="D425" s="41">
        <v>28.678816157715762</v>
      </c>
      <c r="E425" s="41">
        <v>33.531935311426238</v>
      </c>
      <c r="F425" s="41">
        <v>35.588708587955445</v>
      </c>
      <c r="G425" s="41">
        <v>36.538668085942511</v>
      </c>
      <c r="H425" s="41">
        <v>37.001115776666886</v>
      </c>
      <c r="I425" s="41">
        <v>37.234746515409938</v>
      </c>
      <c r="J425" s="41">
        <v>37.35616227448336</v>
      </c>
      <c r="K425" s="41">
        <v>37.420705107207503</v>
      </c>
      <c r="L425" s="41">
        <v>37.455664201701396</v>
      </c>
      <c r="M425" s="41">
        <v>37.474903255510924</v>
      </c>
      <c r="N425" s="41">
        <v>37.48563794833349</v>
      </c>
      <c r="O425" s="41">
        <v>37.49170046431761</v>
      </c>
      <c r="P425" s="41">
        <v>37.495161400061136</v>
      </c>
      <c r="Q425" s="41">
        <v>37.497156377812104</v>
      </c>
      <c r="R425" s="41">
        <v>37.498316472252924</v>
      </c>
      <c r="S425" s="41">
        <v>37.498996502641276</v>
      </c>
      <c r="T425" s="41">
        <v>37.499398072122617</v>
      </c>
      <c r="U425" s="41">
        <v>37.499636824244149</v>
      </c>
      <c r="V425" s="41">
        <v>37.49977967297098</v>
      </c>
      <c r="X425" s="41">
        <v>37.5</v>
      </c>
      <c r="Y425" s="64">
        <v>0.38688309351791939</v>
      </c>
      <c r="Z425" s="64">
        <v>0.7647684308724203</v>
      </c>
      <c r="AA425" s="64">
        <v>0.89418494163803297</v>
      </c>
      <c r="AB425" s="64">
        <v>0.94903222901214523</v>
      </c>
      <c r="AC425" s="64">
        <v>0.97436448229180028</v>
      </c>
      <c r="AD425" s="64">
        <v>0.98669642071111696</v>
      </c>
      <c r="AE425" s="64">
        <v>0.99292657374426507</v>
      </c>
      <c r="AF425" s="64">
        <v>0.99616432731955629</v>
      </c>
      <c r="AG425" s="64">
        <v>0.99788546952553336</v>
      </c>
      <c r="AH425" s="64">
        <v>0.99881771204537051</v>
      </c>
      <c r="AI425" s="64">
        <v>0.99933075348029132</v>
      </c>
      <c r="AJ425" s="64">
        <v>0.99961701195555974</v>
      </c>
      <c r="AK425" s="64">
        <v>0.99977867904846962</v>
      </c>
      <c r="AL425" s="64">
        <v>0.999870970668297</v>
      </c>
      <c r="AM425" s="64">
        <v>0.99992417007498946</v>
      </c>
      <c r="AN425" s="64">
        <v>0.99995510592674464</v>
      </c>
      <c r="AO425" s="64">
        <v>0.99997324007043398</v>
      </c>
      <c r="AP425" s="64">
        <v>0.99998394858993644</v>
      </c>
      <c r="AQ425" s="64">
        <v>0.99999031531317728</v>
      </c>
      <c r="AR425" s="64">
        <v>0.99999412461255943</v>
      </c>
    </row>
    <row r="426" spans="2:44" x14ac:dyDescent="0.25">
      <c r="B426" t="s">
        <v>529</v>
      </c>
      <c r="C426" s="24">
        <v>63.583951216323676</v>
      </c>
      <c r="D426" s="24">
        <v>124.49569389428351</v>
      </c>
      <c r="E426" s="24">
        <v>145.39540951017398</v>
      </c>
      <c r="F426" s="24">
        <v>154.25863067236273</v>
      </c>
      <c r="G426" s="24">
        <v>158.35385991588882</v>
      </c>
      <c r="H426" s="24">
        <v>160.34798308791588</v>
      </c>
      <c r="I426" s="24">
        <v>161.35562673759009</v>
      </c>
      <c r="J426" s="24">
        <v>161.87937393617614</v>
      </c>
      <c r="K426" s="24">
        <v>162.15782706991047</v>
      </c>
      <c r="L426" s="24">
        <v>162.30866580508894</v>
      </c>
      <c r="M426" s="24">
        <v>162.39168497935546</v>
      </c>
      <c r="N426" s="24">
        <v>162.43801059170758</v>
      </c>
      <c r="O426" s="24">
        <v>162.4641753778908</v>
      </c>
      <c r="P426" s="24">
        <v>162.4791131984409</v>
      </c>
      <c r="Q426" s="24">
        <v>162.48772429386759</v>
      </c>
      <c r="R426" s="24">
        <v>162.49273199049608</v>
      </c>
      <c r="S426" s="24">
        <v>162.49566758000765</v>
      </c>
      <c r="T426" s="24">
        <v>162.49740117780269</v>
      </c>
      <c r="U426" s="24">
        <v>162.4984319294694</v>
      </c>
      <c r="V426" s="24">
        <v>162.49904866794711</v>
      </c>
      <c r="X426" s="24">
        <v>162.5</v>
      </c>
      <c r="Y426" s="6">
        <v>0.39128585363891494</v>
      </c>
      <c r="Z426" s="6">
        <v>0.76612734704174468</v>
      </c>
      <c r="AA426" s="6">
        <v>0.89474098160107063</v>
      </c>
      <c r="AB426" s="6">
        <v>0.94928388106069372</v>
      </c>
      <c r="AC426" s="6">
        <v>0.97448529179008503</v>
      </c>
      <c r="AD426" s="6">
        <v>0.98675681900255929</v>
      </c>
      <c r="AE426" s="6">
        <v>0.99295770300055441</v>
      </c>
      <c r="AF426" s="6">
        <v>0.99618076268416089</v>
      </c>
      <c r="AG426" s="6">
        <v>0.99789432043021831</v>
      </c>
      <c r="AH426" s="6">
        <v>0.99882255880054727</v>
      </c>
      <c r="AI426" s="6">
        <v>0.99933344602680285</v>
      </c>
      <c r="AJ426" s="6">
        <v>0.99961852671820051</v>
      </c>
      <c r="AK426" s="6">
        <v>0.99977954078702025</v>
      </c>
      <c r="AL426" s="6">
        <v>0.99987146583655939</v>
      </c>
      <c r="AM426" s="6">
        <v>0.99992445719303125</v>
      </c>
      <c r="AN426" s="6">
        <v>0.99995527378766824</v>
      </c>
      <c r="AO426" s="6">
        <v>0.99997333895389318</v>
      </c>
      <c r="AP426" s="6">
        <v>0.9999840072480165</v>
      </c>
      <c r="AQ426" s="6">
        <v>0.99999035033519634</v>
      </c>
      <c r="AR426" s="6">
        <v>0.99999414564890532</v>
      </c>
    </row>
    <row r="427" spans="2:44" x14ac:dyDescent="0.25">
      <c r="B427" s="91" t="s">
        <v>531</v>
      </c>
      <c r="C427" s="41">
        <v>159.57304928912495</v>
      </c>
      <c r="D427" s="41">
        <v>296.10127162444724</v>
      </c>
      <c r="E427" s="41">
        <v>343.48951537924427</v>
      </c>
      <c r="F427" s="41">
        <v>363.66730161494968</v>
      </c>
      <c r="G427" s="41">
        <v>373.01244548084838</v>
      </c>
      <c r="H427" s="41">
        <v>377.57037942422403</v>
      </c>
      <c r="I427" s="41">
        <v>379.8763622243635</v>
      </c>
      <c r="J427" s="41">
        <v>381.07612129705211</v>
      </c>
      <c r="K427" s="41">
        <v>381.71449210009956</v>
      </c>
      <c r="L427" s="41">
        <v>382.0605339403574</v>
      </c>
      <c r="M427" s="41">
        <v>382.25110133490318</v>
      </c>
      <c r="N427" s="41">
        <v>382.35749468565336</v>
      </c>
      <c r="O427" s="41">
        <v>382.41761326277481</v>
      </c>
      <c r="P427" s="41">
        <v>382.45194981107483</v>
      </c>
      <c r="Q427" s="41">
        <v>382.47175089192865</v>
      </c>
      <c r="R427" s="41">
        <v>382.48326991086157</v>
      </c>
      <c r="S427" s="41">
        <v>382.49002463764759</v>
      </c>
      <c r="T427" s="41">
        <v>382.49401475304671</v>
      </c>
      <c r="U427" s="41">
        <v>382.49638780275575</v>
      </c>
      <c r="V427" s="41">
        <v>382.49780804248445</v>
      </c>
      <c r="X427" s="41">
        <v>382.5</v>
      </c>
      <c r="Y427" s="64">
        <v>0.41718444258594761</v>
      </c>
      <c r="Z427" s="64">
        <v>0.77412097156718229</v>
      </c>
      <c r="AA427" s="64">
        <v>0.89801180491305688</v>
      </c>
      <c r="AB427" s="64">
        <v>0.95076418722862666</v>
      </c>
      <c r="AC427" s="64">
        <v>0.97519593589764286</v>
      </c>
      <c r="AD427" s="64">
        <v>0.98711210306986674</v>
      </c>
      <c r="AE427" s="64">
        <v>0.99314081627284578</v>
      </c>
      <c r="AF427" s="64">
        <v>0.99627744129948259</v>
      </c>
      <c r="AG427" s="64">
        <v>0.99794638457542373</v>
      </c>
      <c r="AH427" s="64">
        <v>0.99885106912511734</v>
      </c>
      <c r="AI427" s="64">
        <v>0.9993492845356946</v>
      </c>
      <c r="AJ427" s="64">
        <v>0.99962743708667545</v>
      </c>
      <c r="AK427" s="64">
        <v>0.99978460983731976</v>
      </c>
      <c r="AL427" s="64">
        <v>0.99987437859104533</v>
      </c>
      <c r="AM427" s="64">
        <v>0.99992614612268926</v>
      </c>
      <c r="AN427" s="64">
        <v>0.9999562612048668</v>
      </c>
      <c r="AO427" s="64">
        <v>0.99997392062130086</v>
      </c>
      <c r="AP427" s="64">
        <v>0.99998435229554694</v>
      </c>
      <c r="AQ427" s="64">
        <v>0.9999905563470739</v>
      </c>
      <c r="AR427" s="64">
        <v>0.99999426939211622</v>
      </c>
    </row>
    <row r="428" spans="2:44" x14ac:dyDescent="0.25">
      <c r="B428" t="s">
        <v>533</v>
      </c>
      <c r="C428" s="24">
        <v>272.52080977191491</v>
      </c>
      <c r="D428" s="24">
        <v>497.30336817706996</v>
      </c>
      <c r="E428" s="24">
        <v>575.63637566038926</v>
      </c>
      <c r="F428" s="24">
        <v>609.0364786792004</v>
      </c>
      <c r="G428" s="24">
        <v>624.51787803034392</v>
      </c>
      <c r="H428" s="24">
        <v>632.07285607893914</v>
      </c>
      <c r="I428" s="24">
        <v>635.89671834862668</v>
      </c>
      <c r="J428" s="24">
        <v>637.88685877104308</v>
      </c>
      <c r="K428" s="24">
        <v>638.94606551979462</v>
      </c>
      <c r="L428" s="24">
        <v>639.52036190182503</v>
      </c>
      <c r="M428" s="24">
        <v>639.83669313701068</v>
      </c>
      <c r="N428" s="24">
        <v>640.01333081089831</v>
      </c>
      <c r="O428" s="24">
        <v>640.11315698871124</v>
      </c>
      <c r="P428" s="24">
        <v>640.17018029576934</v>
      </c>
      <c r="Q428" s="24">
        <v>640.20306841080378</v>
      </c>
      <c r="R428" s="24">
        <v>640.22220282260798</v>
      </c>
      <c r="S428" s="24">
        <v>640.23342437351573</v>
      </c>
      <c r="T428" s="24">
        <v>640.24005374763692</v>
      </c>
      <c r="U428" s="24">
        <v>640.24399680276156</v>
      </c>
      <c r="V428" s="24">
        <v>640.24635686770227</v>
      </c>
      <c r="X428" s="24">
        <v>640.25</v>
      </c>
      <c r="Y428" s="6">
        <v>0.42564749671521268</v>
      </c>
      <c r="Z428" s="6">
        <v>0.77673310140893392</v>
      </c>
      <c r="AA428" s="6">
        <v>0.89908063359685941</v>
      </c>
      <c r="AB428" s="6">
        <v>0.95124791671878239</v>
      </c>
      <c r="AC428" s="6">
        <v>0.97542815779827241</v>
      </c>
      <c r="AD428" s="6">
        <v>0.98722820160708968</v>
      </c>
      <c r="AE428" s="6">
        <v>0.99320065341448915</v>
      </c>
      <c r="AF428" s="6">
        <v>0.99630903361349954</v>
      </c>
      <c r="AG428" s="6">
        <v>0.99796339792236566</v>
      </c>
      <c r="AH428" s="6">
        <v>0.99886038563346358</v>
      </c>
      <c r="AI428" s="6">
        <v>0.99935446019056728</v>
      </c>
      <c r="AJ428" s="6">
        <v>0.99963034878703372</v>
      </c>
      <c r="AK428" s="6">
        <v>0.99978626628459388</v>
      </c>
      <c r="AL428" s="6">
        <v>0.99987533041119769</v>
      </c>
      <c r="AM428" s="6">
        <v>0.99992669802546474</v>
      </c>
      <c r="AN428" s="6">
        <v>0.99995658386975084</v>
      </c>
      <c r="AO428" s="6">
        <v>0.99997411069662745</v>
      </c>
      <c r="AP428" s="6">
        <v>0.99998446504902294</v>
      </c>
      <c r="AQ428" s="6">
        <v>0.99999062366694502</v>
      </c>
      <c r="AR428" s="6">
        <v>0.99999430982850801</v>
      </c>
    </row>
    <row r="429" spans="2:44" x14ac:dyDescent="0.25">
      <c r="B429" s="91" t="s">
        <v>535</v>
      </c>
      <c r="C429" s="41">
        <v>398.47615219439831</v>
      </c>
      <c r="D429" s="41">
        <v>720.46118067436373</v>
      </c>
      <c r="E429" s="41">
        <v>832.92601956216345</v>
      </c>
      <c r="F429" s="41">
        <v>880.91748431542374</v>
      </c>
      <c r="G429" s="41">
        <v>903.17244328639902</v>
      </c>
      <c r="H429" s="41">
        <v>914.03638997541054</v>
      </c>
      <c r="I429" s="41">
        <v>919.53635739403546</v>
      </c>
      <c r="J429" s="41">
        <v>922.39937205528111</v>
      </c>
      <c r="K429" s="41">
        <v>923.92338267259106</v>
      </c>
      <c r="L429" s="41">
        <v>924.74980161576468</v>
      </c>
      <c r="M429" s="41">
        <v>925.20505725803821</v>
      </c>
      <c r="N429" s="41">
        <v>925.45929474533659</v>
      </c>
      <c r="O429" s="41">
        <v>925.60298881455083</v>
      </c>
      <c r="P429" s="41">
        <v>925.68507706836715</v>
      </c>
      <c r="Q429" s="41">
        <v>925.73242473299774</v>
      </c>
      <c r="R429" s="41">
        <v>925.7599735483733</v>
      </c>
      <c r="S429" s="41">
        <v>925.77613076717569</v>
      </c>
      <c r="T429" s="41">
        <v>925.78567651956826</v>
      </c>
      <c r="U429" s="41">
        <v>925.79135448398745</v>
      </c>
      <c r="V429" s="41">
        <v>925.79475311829196</v>
      </c>
      <c r="X429" s="41">
        <v>925.80000000000007</v>
      </c>
      <c r="Y429" s="64">
        <v>0.43041278050809922</v>
      </c>
      <c r="Z429" s="64">
        <v>0.77820391086018981</v>
      </c>
      <c r="AA429" s="64">
        <v>0.89968245794141644</v>
      </c>
      <c r="AB429" s="64">
        <v>0.95152028982007308</v>
      </c>
      <c r="AC429" s="64">
        <v>0.97555891476171841</v>
      </c>
      <c r="AD429" s="64">
        <v>0.98729357309938481</v>
      </c>
      <c r="AE429" s="64">
        <v>0.99323434585659476</v>
      </c>
      <c r="AF429" s="64">
        <v>0.99632682226753189</v>
      </c>
      <c r="AG429" s="64">
        <v>0.9979729776113534</v>
      </c>
      <c r="AH429" s="64">
        <v>0.99886563147090579</v>
      </c>
      <c r="AI429" s="64">
        <v>0.99935737444160522</v>
      </c>
      <c r="AJ429" s="64">
        <v>0.99963198827536892</v>
      </c>
      <c r="AK429" s="64">
        <v>0.99978719897877588</v>
      </c>
      <c r="AL429" s="64">
        <v>0.99987586635166026</v>
      </c>
      <c r="AM429" s="64">
        <v>0.99992700878483221</v>
      </c>
      <c r="AN429" s="64">
        <v>0.99995676555235824</v>
      </c>
      <c r="AO429" s="64">
        <v>0.99997421772215989</v>
      </c>
      <c r="AP429" s="64">
        <v>0.99998452853701469</v>
      </c>
      <c r="AQ429" s="64">
        <v>0.99999066157268024</v>
      </c>
      <c r="AR429" s="64">
        <v>0.99999433259698844</v>
      </c>
    </row>
    <row r="430" spans="2:44" x14ac:dyDescent="0.25">
      <c r="B430" t="s">
        <v>537</v>
      </c>
      <c r="C430" s="24">
        <v>515.26947845479719</v>
      </c>
      <c r="D430" s="24">
        <v>921.17874125551884</v>
      </c>
      <c r="E430" s="24">
        <v>1063.3691603051691</v>
      </c>
      <c r="F430" s="24">
        <v>1124.1057456198066</v>
      </c>
      <c r="G430" s="24">
        <v>1152.2872873127028</v>
      </c>
      <c r="H430" s="24">
        <v>1166.0498235333018</v>
      </c>
      <c r="I430" s="24">
        <v>1173.0193080929996</v>
      </c>
      <c r="J430" s="24">
        <v>1176.6481398331821</v>
      </c>
      <c r="K430" s="24">
        <v>1178.5801778820546</v>
      </c>
      <c r="L430" s="24">
        <v>1179.6280281501208</v>
      </c>
      <c r="M430" s="24">
        <v>1180.2053469965801</v>
      </c>
      <c r="N430" s="24">
        <v>1180.5277906163008</v>
      </c>
      <c r="O430" s="24">
        <v>1180.7100545660571</v>
      </c>
      <c r="P430" s="24">
        <v>1180.8141869366186</v>
      </c>
      <c r="Q430" s="24">
        <v>1180.8742547783918</v>
      </c>
      <c r="R430" s="24">
        <v>1180.9092075565216</v>
      </c>
      <c r="S430" s="24">
        <v>1180.9297086854108</v>
      </c>
      <c r="T430" s="24">
        <v>1180.9418216719096</v>
      </c>
      <c r="U430" s="24">
        <v>1180.9490271278009</v>
      </c>
      <c r="V430" s="24">
        <v>1180.9533403225164</v>
      </c>
      <c r="X430" s="24">
        <v>1180.96</v>
      </c>
      <c r="Y430" s="6">
        <v>0.43631408214909667</v>
      </c>
      <c r="Z430" s="6">
        <v>0.78002535331892597</v>
      </c>
      <c r="AA430" s="6">
        <v>0.90042775395031927</v>
      </c>
      <c r="AB430" s="6">
        <v>0.95185759519357693</v>
      </c>
      <c r="AC430" s="6">
        <v>0.97572084347708876</v>
      </c>
      <c r="AD430" s="6">
        <v>0.98737452880140042</v>
      </c>
      <c r="AE430" s="6">
        <v>0.99327607039442456</v>
      </c>
      <c r="AF430" s="6">
        <v>0.99634885164034515</v>
      </c>
      <c r="AG430" s="6">
        <v>0.99798484104631369</v>
      </c>
      <c r="AH430" s="6">
        <v>0.99887212788758362</v>
      </c>
      <c r="AI430" s="6">
        <v>0.99936098343430779</v>
      </c>
      <c r="AJ430" s="6">
        <v>0.99963401860884427</v>
      </c>
      <c r="AK430" s="6">
        <v>0.99978835402219979</v>
      </c>
      <c r="AL430" s="6">
        <v>0.99987653005742672</v>
      </c>
      <c r="AM430" s="6">
        <v>0.99992739362755023</v>
      </c>
      <c r="AN430" s="6">
        <v>0.99995699054711551</v>
      </c>
      <c r="AO430" s="6">
        <v>0.99997435026199932</v>
      </c>
      <c r="AP430" s="6">
        <v>0.99998460716019977</v>
      </c>
      <c r="AQ430" s="6">
        <v>0.99999070851493777</v>
      </c>
      <c r="AR430" s="6">
        <v>0.99999436079335147</v>
      </c>
    </row>
    <row r="431" spans="2:44" x14ac:dyDescent="0.25">
      <c r="B431" s="91" t="s">
        <v>539</v>
      </c>
      <c r="C431" s="41">
        <v>618.32337414575659</v>
      </c>
      <c r="D431" s="41">
        <v>1105.4144895066227</v>
      </c>
      <c r="E431" s="41">
        <v>1276.0429923662027</v>
      </c>
      <c r="F431" s="41">
        <v>1348.9268947437677</v>
      </c>
      <c r="G431" s="41">
        <v>1382.7447447752431</v>
      </c>
      <c r="H431" s="41">
        <v>1399.2597882399621</v>
      </c>
      <c r="I431" s="41">
        <v>1407.6231697115993</v>
      </c>
      <c r="J431" s="41">
        <v>1411.9777677998181</v>
      </c>
      <c r="K431" s="41">
        <v>1414.2962134584654</v>
      </c>
      <c r="L431" s="41">
        <v>1415.5536337801448</v>
      </c>
      <c r="M431" s="41">
        <v>1416.2464163958959</v>
      </c>
      <c r="N431" s="41">
        <v>1416.6333487395607</v>
      </c>
      <c r="O431" s="41">
        <v>1416.8520654792683</v>
      </c>
      <c r="P431" s="41">
        <v>1416.9770243239423</v>
      </c>
      <c r="Q431" s="41">
        <v>1417.0491057340701</v>
      </c>
      <c r="R431" s="41">
        <v>1417.0910490678257</v>
      </c>
      <c r="S431" s="41">
        <v>1417.115650422493</v>
      </c>
      <c r="T431" s="41">
        <v>1417.1301860062915</v>
      </c>
      <c r="U431" s="41">
        <v>1417.138832553361</v>
      </c>
      <c r="V431" s="41">
        <v>1417.1440083870193</v>
      </c>
      <c r="X431" s="41">
        <v>1417.1519999999998</v>
      </c>
      <c r="Y431" s="64">
        <v>0.43631408214909667</v>
      </c>
      <c r="Z431" s="64">
        <v>0.78002535331892608</v>
      </c>
      <c r="AA431" s="64">
        <v>0.90042775395031927</v>
      </c>
      <c r="AB431" s="64">
        <v>0.95185759519357682</v>
      </c>
      <c r="AC431" s="64">
        <v>0.97572084347708876</v>
      </c>
      <c r="AD431" s="64">
        <v>0.98737452880140042</v>
      </c>
      <c r="AE431" s="64">
        <v>0.99327607039442456</v>
      </c>
      <c r="AF431" s="64">
        <v>0.99634885164034503</v>
      </c>
      <c r="AG431" s="64">
        <v>0.9979848410463138</v>
      </c>
      <c r="AH431" s="64">
        <v>0.99887212788758362</v>
      </c>
      <c r="AI431" s="64">
        <v>0.99936098343430779</v>
      </c>
      <c r="AJ431" s="64">
        <v>0.99963401860884427</v>
      </c>
      <c r="AK431" s="64">
        <v>0.99978835402219979</v>
      </c>
      <c r="AL431" s="64">
        <v>0.99987653005742672</v>
      </c>
      <c r="AM431" s="64">
        <v>0.99992739362755034</v>
      </c>
      <c r="AN431" s="64">
        <v>0.99995699054711551</v>
      </c>
      <c r="AO431" s="64">
        <v>0.99997435026199954</v>
      </c>
      <c r="AP431" s="64">
        <v>0.99998460716019999</v>
      </c>
      <c r="AQ431" s="64">
        <v>0.99999070851493788</v>
      </c>
      <c r="AR431" s="64">
        <v>0.99999436079335136</v>
      </c>
    </row>
    <row r="432" spans="2:44" x14ac:dyDescent="0.25">
      <c r="B432" t="s">
        <v>541</v>
      </c>
      <c r="C432" s="24">
        <v>741.988048974908</v>
      </c>
      <c r="D432" s="24">
        <v>1326.4973874079474</v>
      </c>
      <c r="E432" s="24">
        <v>1531.2515908394435</v>
      </c>
      <c r="F432" s="24">
        <v>1618.7122736925214</v>
      </c>
      <c r="G432" s="24">
        <v>1659.293693730292</v>
      </c>
      <c r="H432" s="24">
        <v>1679.1117458879546</v>
      </c>
      <c r="I432" s="24">
        <v>1689.1478036539195</v>
      </c>
      <c r="J432" s="24">
        <v>1694.373321359782</v>
      </c>
      <c r="K432" s="24">
        <v>1697.1554561501589</v>
      </c>
      <c r="L432" s="24">
        <v>1698.6643605361742</v>
      </c>
      <c r="M432" s="24">
        <v>1699.4956996750755</v>
      </c>
      <c r="N432" s="24">
        <v>1699.960018487473</v>
      </c>
      <c r="O432" s="24">
        <v>1700.2224785751223</v>
      </c>
      <c r="P432" s="24">
        <v>1700.3724291887311</v>
      </c>
      <c r="Q432" s="24">
        <v>1700.4589268808841</v>
      </c>
      <c r="R432" s="24">
        <v>1700.5092588813909</v>
      </c>
      <c r="S432" s="24">
        <v>1700.5387805069915</v>
      </c>
      <c r="T432" s="24">
        <v>1700.5562232075499</v>
      </c>
      <c r="U432" s="24">
        <v>1700.5665990640334</v>
      </c>
      <c r="V432" s="24">
        <v>1700.5728100644235</v>
      </c>
      <c r="X432" s="24">
        <v>1700.5823999999998</v>
      </c>
      <c r="Y432" s="6">
        <v>0.43631408214909673</v>
      </c>
      <c r="Z432" s="6">
        <v>0.7800253533189262</v>
      </c>
      <c r="AA432" s="6">
        <v>0.90042775395031938</v>
      </c>
      <c r="AB432" s="6">
        <v>0.95185759519357704</v>
      </c>
      <c r="AC432" s="6">
        <v>0.97572084347708898</v>
      </c>
      <c r="AD432" s="6">
        <v>0.98737452880140053</v>
      </c>
      <c r="AE432" s="6">
        <v>0.99327607039442467</v>
      </c>
      <c r="AF432" s="6">
        <v>0.99634885164034526</v>
      </c>
      <c r="AG432" s="6">
        <v>0.99798484104631402</v>
      </c>
      <c r="AH432" s="6">
        <v>0.99887212788758395</v>
      </c>
      <c r="AI432" s="6">
        <v>0.99936098343430801</v>
      </c>
      <c r="AJ432" s="6">
        <v>0.99963401860884438</v>
      </c>
      <c r="AK432" s="6">
        <v>0.99978835402220001</v>
      </c>
      <c r="AL432" s="6">
        <v>0.99987653005742694</v>
      </c>
      <c r="AM432" s="6">
        <v>0.99992739362755034</v>
      </c>
      <c r="AN432" s="6">
        <v>0.99995699054711562</v>
      </c>
      <c r="AO432" s="6">
        <v>0.99997435026199954</v>
      </c>
      <c r="AP432" s="6">
        <v>0.99998460716019999</v>
      </c>
      <c r="AQ432" s="6">
        <v>0.99999070851493799</v>
      </c>
      <c r="AR432" s="6">
        <v>0.99999436079335158</v>
      </c>
    </row>
    <row r="433" spans="2:44" x14ac:dyDescent="0.25">
      <c r="B433" s="91" t="s">
        <v>543</v>
      </c>
      <c r="C433" s="41">
        <v>890.38565876988957</v>
      </c>
      <c r="D433" s="41">
        <v>1591.7968648895367</v>
      </c>
      <c r="E433" s="41">
        <v>1837.501909007332</v>
      </c>
      <c r="F433" s="41">
        <v>1942.4547284310256</v>
      </c>
      <c r="G433" s="41">
        <v>1991.15243247635</v>
      </c>
      <c r="H433" s="41">
        <v>2014.9340950655455</v>
      </c>
      <c r="I433" s="41">
        <v>2026.9773643847032</v>
      </c>
      <c r="J433" s="41">
        <v>2033.2479856317384</v>
      </c>
      <c r="K433" s="41">
        <v>2036.5865473801903</v>
      </c>
      <c r="L433" s="41">
        <v>2038.3972326434086</v>
      </c>
      <c r="M433" s="41">
        <v>2039.3948396100902</v>
      </c>
      <c r="N433" s="41">
        <v>2039.9520221849675</v>
      </c>
      <c r="O433" s="41">
        <v>2040.2669742901467</v>
      </c>
      <c r="P433" s="41">
        <v>2040.446915026477</v>
      </c>
      <c r="Q433" s="41">
        <v>2040.5507122570609</v>
      </c>
      <c r="R433" s="41">
        <v>2040.6111106576689</v>
      </c>
      <c r="S433" s="41">
        <v>2040.6465366083899</v>
      </c>
      <c r="T433" s="41">
        <v>2040.6674678490599</v>
      </c>
      <c r="U433" s="41">
        <v>2040.67991887684</v>
      </c>
      <c r="V433" s="41">
        <v>2040.6873720773081</v>
      </c>
      <c r="X433" s="41">
        <v>2040.6988799999999</v>
      </c>
      <c r="Y433" s="64">
        <v>0.43631408214909667</v>
      </c>
      <c r="Z433" s="64">
        <v>0.78002535331892608</v>
      </c>
      <c r="AA433" s="64">
        <v>0.90042775395031927</v>
      </c>
      <c r="AB433" s="64">
        <v>0.95185759519357682</v>
      </c>
      <c r="AC433" s="64">
        <v>0.97572084347708865</v>
      </c>
      <c r="AD433" s="64">
        <v>0.98737452880140042</v>
      </c>
      <c r="AE433" s="64">
        <v>0.99327607039442445</v>
      </c>
      <c r="AF433" s="64">
        <v>0.99634885164034515</v>
      </c>
      <c r="AG433" s="64">
        <v>0.99798484104631369</v>
      </c>
      <c r="AH433" s="64">
        <v>0.99887212788758362</v>
      </c>
      <c r="AI433" s="64">
        <v>0.99936098343430768</v>
      </c>
      <c r="AJ433" s="64">
        <v>0.99963401860884427</v>
      </c>
      <c r="AK433" s="64">
        <v>0.9997883540221999</v>
      </c>
      <c r="AL433" s="64">
        <v>0.99987653005742672</v>
      </c>
      <c r="AM433" s="64">
        <v>0.99992739362755023</v>
      </c>
      <c r="AN433" s="64">
        <v>0.9999569905471154</v>
      </c>
      <c r="AO433" s="64">
        <v>0.99997435026199943</v>
      </c>
      <c r="AP433" s="64">
        <v>0.99998460716019988</v>
      </c>
      <c r="AQ433" s="64">
        <v>0.99999070851493788</v>
      </c>
      <c r="AR433" s="64">
        <v>0.99999436079335147</v>
      </c>
    </row>
    <row r="434" spans="2:44" x14ac:dyDescent="0.25">
      <c r="B434" t="s">
        <v>545</v>
      </c>
      <c r="C434" s="24">
        <v>1068.4627905238674</v>
      </c>
      <c r="D434" s="24">
        <v>1910.1562378674437</v>
      </c>
      <c r="E434" s="24">
        <v>2205.0022908087981</v>
      </c>
      <c r="F434" s="24">
        <v>2330.9456741172303</v>
      </c>
      <c r="G434" s="24">
        <v>2389.3829189716198</v>
      </c>
      <c r="H434" s="24">
        <v>2417.9209140786543</v>
      </c>
      <c r="I434" s="24">
        <v>2432.3728372616433</v>
      </c>
      <c r="J434" s="24">
        <v>2439.8975827580857</v>
      </c>
      <c r="K434" s="24">
        <v>2443.9038568562282</v>
      </c>
      <c r="L434" s="24">
        <v>2446.0766791720903</v>
      </c>
      <c r="M434" s="24">
        <v>2447.2738075321081</v>
      </c>
      <c r="N434" s="24">
        <v>2447.9424266219607</v>
      </c>
      <c r="O434" s="24">
        <v>2448.3203691481754</v>
      </c>
      <c r="P434" s="24">
        <v>2448.5362980317723</v>
      </c>
      <c r="Q434" s="24">
        <v>2448.6608547084729</v>
      </c>
      <c r="R434" s="24">
        <v>2448.7333327892024</v>
      </c>
      <c r="S434" s="24">
        <v>2448.7758439300674</v>
      </c>
      <c r="T434" s="24">
        <v>2448.8009614188713</v>
      </c>
      <c r="U434" s="24">
        <v>2448.8159026522076</v>
      </c>
      <c r="V434" s="24">
        <v>2448.8248464927692</v>
      </c>
      <c r="X434" s="24">
        <v>2448.8386559999999</v>
      </c>
      <c r="Y434" s="6">
        <v>0.43631408214909667</v>
      </c>
      <c r="Z434" s="6">
        <v>0.78002535331892597</v>
      </c>
      <c r="AA434" s="6">
        <v>0.90042775395031915</v>
      </c>
      <c r="AB434" s="6">
        <v>0.95185759519357671</v>
      </c>
      <c r="AC434" s="6">
        <v>0.97572084347708854</v>
      </c>
      <c r="AD434" s="6">
        <v>0.98737452880140031</v>
      </c>
      <c r="AE434" s="6">
        <v>0.99327607039442434</v>
      </c>
      <c r="AF434" s="6">
        <v>0.99634885164034503</v>
      </c>
      <c r="AG434" s="6">
        <v>0.99798484104631369</v>
      </c>
      <c r="AH434" s="6">
        <v>0.99887212788758362</v>
      </c>
      <c r="AI434" s="6">
        <v>0.99936098343430768</v>
      </c>
      <c r="AJ434" s="6">
        <v>0.99963401860884415</v>
      </c>
      <c r="AK434" s="6">
        <v>0.99978835402219957</v>
      </c>
      <c r="AL434" s="6">
        <v>0.99987653005742672</v>
      </c>
      <c r="AM434" s="6">
        <v>0.99992739362755023</v>
      </c>
      <c r="AN434" s="6">
        <v>0.99995699054711529</v>
      </c>
      <c r="AO434" s="6">
        <v>0.99997435026199921</v>
      </c>
      <c r="AP434" s="6">
        <v>0.99998460716019966</v>
      </c>
      <c r="AQ434" s="6">
        <v>0.99999070851493765</v>
      </c>
      <c r="AR434" s="6">
        <v>0.99999436079335124</v>
      </c>
    </row>
    <row r="435" spans="2:44" x14ac:dyDescent="0.25">
      <c r="B435" s="91" t="s">
        <v>547</v>
      </c>
      <c r="C435" s="41">
        <v>1282.1553486286409</v>
      </c>
      <c r="D435" s="41">
        <v>2292.1874854409325</v>
      </c>
      <c r="E435" s="41">
        <v>2646.0027489705581</v>
      </c>
      <c r="F435" s="41">
        <v>2797.1348089406765</v>
      </c>
      <c r="G435" s="41">
        <v>2867.259502765944</v>
      </c>
      <c r="H435" s="41">
        <v>2901.5050968943856</v>
      </c>
      <c r="I435" s="41">
        <v>2918.8474047139725</v>
      </c>
      <c r="J435" s="41">
        <v>2927.8770993097032</v>
      </c>
      <c r="K435" s="41">
        <v>2932.6846282274741</v>
      </c>
      <c r="L435" s="41">
        <v>2935.2920150065083</v>
      </c>
      <c r="M435" s="41">
        <v>2936.7285690385302</v>
      </c>
      <c r="N435" s="41">
        <v>2937.5309119463532</v>
      </c>
      <c r="O435" s="41">
        <v>2937.9844429778109</v>
      </c>
      <c r="P435" s="41">
        <v>2938.2435576381267</v>
      </c>
      <c r="Q435" s="41">
        <v>2938.3930256501676</v>
      </c>
      <c r="R435" s="41">
        <v>2938.4799993470433</v>
      </c>
      <c r="S435" s="41">
        <v>2938.5310127160815</v>
      </c>
      <c r="T435" s="41">
        <v>2938.5611537026462</v>
      </c>
      <c r="U435" s="41">
        <v>2938.5790831826494</v>
      </c>
      <c r="V435" s="41">
        <v>2938.5898157913234</v>
      </c>
      <c r="X435" s="41">
        <v>2938.6063871999995</v>
      </c>
      <c r="Y435" s="64">
        <v>0.43631408214909673</v>
      </c>
      <c r="Z435" s="64">
        <v>0.78002535331892608</v>
      </c>
      <c r="AA435" s="64">
        <v>0.90042775395031938</v>
      </c>
      <c r="AB435" s="64">
        <v>0.95185759519357682</v>
      </c>
      <c r="AC435" s="64">
        <v>0.97572084347708876</v>
      </c>
      <c r="AD435" s="64">
        <v>0.98737452880140053</v>
      </c>
      <c r="AE435" s="64">
        <v>0.99327607039442467</v>
      </c>
      <c r="AF435" s="64">
        <v>0.99634885164034526</v>
      </c>
      <c r="AG435" s="64">
        <v>0.99798484104631391</v>
      </c>
      <c r="AH435" s="64">
        <v>0.99887212788758373</v>
      </c>
      <c r="AI435" s="64">
        <v>0.9993609834343079</v>
      </c>
      <c r="AJ435" s="64">
        <v>0.99963401860884438</v>
      </c>
      <c r="AK435" s="64">
        <v>0.9997883540221999</v>
      </c>
      <c r="AL435" s="64">
        <v>0.99987653005742683</v>
      </c>
      <c r="AM435" s="64">
        <v>0.99992739362755034</v>
      </c>
      <c r="AN435" s="64">
        <v>0.99995699054711551</v>
      </c>
      <c r="AO435" s="64">
        <v>0.99997435026199954</v>
      </c>
      <c r="AP435" s="64">
        <v>0.99998460716019999</v>
      </c>
      <c r="AQ435" s="64">
        <v>0.99999070851493788</v>
      </c>
      <c r="AR435" s="64">
        <v>0.99999436079335147</v>
      </c>
    </row>
    <row r="436" spans="2:44" x14ac:dyDescent="0.25">
      <c r="B436" t="s">
        <v>549</v>
      </c>
      <c r="C436" s="24">
        <v>1538.586418354369</v>
      </c>
      <c r="D436" s="24">
        <v>2750.6249825291193</v>
      </c>
      <c r="E436" s="24">
        <v>3175.2032987646699</v>
      </c>
      <c r="F436" s="24">
        <v>3356.5617707288125</v>
      </c>
      <c r="G436" s="24">
        <v>3440.7114033191333</v>
      </c>
      <c r="H436" s="24">
        <v>3481.8061162732624</v>
      </c>
      <c r="I436" s="24">
        <v>3502.6168856567674</v>
      </c>
      <c r="J436" s="24">
        <v>3513.4525191716443</v>
      </c>
      <c r="K436" s="24">
        <v>3519.2215538729693</v>
      </c>
      <c r="L436" s="24">
        <v>3522.3504180078107</v>
      </c>
      <c r="M436" s="24">
        <v>3524.0742828462367</v>
      </c>
      <c r="N436" s="24">
        <v>3525.0370943356243</v>
      </c>
      <c r="O436" s="24">
        <v>3525.5813315733735</v>
      </c>
      <c r="P436" s="24">
        <v>3525.8922691657526</v>
      </c>
      <c r="Q436" s="24">
        <v>3526.0716307802013</v>
      </c>
      <c r="R436" s="24">
        <v>3526.1759992164521</v>
      </c>
      <c r="S436" s="24">
        <v>3526.237215259298</v>
      </c>
      <c r="T436" s="24">
        <v>3526.2733844431759</v>
      </c>
      <c r="U436" s="24">
        <v>3526.2948998191796</v>
      </c>
      <c r="V436" s="24">
        <v>3526.3077789495883</v>
      </c>
      <c r="X436" s="24">
        <v>3526.32766464</v>
      </c>
      <c r="Y436" s="6">
        <v>0.43631408214909662</v>
      </c>
      <c r="Z436" s="6">
        <v>0.78002535331892608</v>
      </c>
      <c r="AA436" s="6">
        <v>0.90042775395031927</v>
      </c>
      <c r="AB436" s="6">
        <v>0.95185759519357693</v>
      </c>
      <c r="AC436" s="6">
        <v>0.97572084347708876</v>
      </c>
      <c r="AD436" s="6">
        <v>0.98737452880140031</v>
      </c>
      <c r="AE436" s="6">
        <v>0.99327607039442456</v>
      </c>
      <c r="AF436" s="6">
        <v>0.99634885164034526</v>
      </c>
      <c r="AG436" s="6">
        <v>0.9979848410463138</v>
      </c>
      <c r="AH436" s="6">
        <v>0.99887212788758384</v>
      </c>
      <c r="AI436" s="6">
        <v>0.9993609834343079</v>
      </c>
      <c r="AJ436" s="6">
        <v>0.99963401860884427</v>
      </c>
      <c r="AK436" s="6">
        <v>0.9997883540221999</v>
      </c>
      <c r="AL436" s="6">
        <v>0.99987653005742683</v>
      </c>
      <c r="AM436" s="6">
        <v>0.99992739362755023</v>
      </c>
      <c r="AN436" s="6">
        <v>0.9999569905471154</v>
      </c>
      <c r="AO436" s="6">
        <v>0.99997435026199943</v>
      </c>
      <c r="AP436" s="6">
        <v>0.99998460716019999</v>
      </c>
      <c r="AQ436" s="6">
        <v>0.99999070851493777</v>
      </c>
      <c r="AR436" s="6">
        <v>0.99999436079335136</v>
      </c>
    </row>
    <row r="437" spans="2:44" x14ac:dyDescent="0.25">
      <c r="B437" s="91" t="s">
        <v>551</v>
      </c>
      <c r="C437" s="41">
        <v>1846.3037020252434</v>
      </c>
      <c r="D437" s="41">
        <v>3300.7499790349434</v>
      </c>
      <c r="E437" s="41">
        <v>3810.2439585176039</v>
      </c>
      <c r="F437" s="41">
        <v>4027.874124874575</v>
      </c>
      <c r="G437" s="41">
        <v>4128.8536839829594</v>
      </c>
      <c r="H437" s="41">
        <v>4178.1673395279158</v>
      </c>
      <c r="I437" s="41">
        <v>4203.1402627881207</v>
      </c>
      <c r="J437" s="41">
        <v>4216.1430230059732</v>
      </c>
      <c r="K437" s="41">
        <v>4223.0658646475631</v>
      </c>
      <c r="L437" s="41">
        <v>4226.8205016093725</v>
      </c>
      <c r="M437" s="41">
        <v>4228.8891394154834</v>
      </c>
      <c r="N437" s="41">
        <v>4230.0445132027489</v>
      </c>
      <c r="O437" s="41">
        <v>4230.6975978880482</v>
      </c>
      <c r="P437" s="41">
        <v>4231.070722998903</v>
      </c>
      <c r="Q437" s="41">
        <v>4231.2859569362417</v>
      </c>
      <c r="R437" s="41">
        <v>4231.411199059743</v>
      </c>
      <c r="S437" s="41">
        <v>4231.4846583111575</v>
      </c>
      <c r="T437" s="41">
        <v>4231.5280613318109</v>
      </c>
      <c r="U437" s="41">
        <v>4231.5538797830159</v>
      </c>
      <c r="V437" s="41">
        <v>4231.5693347395063</v>
      </c>
      <c r="X437" s="41">
        <v>4231.5931975679996</v>
      </c>
      <c r="Y437" s="64">
        <v>0.43631408214909678</v>
      </c>
      <c r="Z437" s="64">
        <v>0.7800253533189262</v>
      </c>
      <c r="AA437" s="64">
        <v>0.90042775395031938</v>
      </c>
      <c r="AB437" s="64">
        <v>0.95185759519357704</v>
      </c>
      <c r="AC437" s="64">
        <v>0.97572084347708865</v>
      </c>
      <c r="AD437" s="64">
        <v>0.98737452880140064</v>
      </c>
      <c r="AE437" s="64">
        <v>0.99327607039442456</v>
      </c>
      <c r="AF437" s="64">
        <v>0.99634885164034526</v>
      </c>
      <c r="AG437" s="64">
        <v>0.99798484104631391</v>
      </c>
      <c r="AH437" s="64">
        <v>0.99887212788758384</v>
      </c>
      <c r="AI437" s="64">
        <v>0.9993609834343079</v>
      </c>
      <c r="AJ437" s="64">
        <v>0.99963401860884438</v>
      </c>
      <c r="AK437" s="64">
        <v>0.9997883540221999</v>
      </c>
      <c r="AL437" s="64">
        <v>0.99987653005742683</v>
      </c>
      <c r="AM437" s="64">
        <v>0.99992739362755034</v>
      </c>
      <c r="AN437" s="64">
        <v>0.99995699054711562</v>
      </c>
      <c r="AO437" s="64">
        <v>0.99997435026199954</v>
      </c>
      <c r="AP437" s="64">
        <v>0.9999846071602001</v>
      </c>
      <c r="AQ437" s="64">
        <v>0.99999070851493799</v>
      </c>
      <c r="AR437" s="64">
        <v>0.99999436079335158</v>
      </c>
    </row>
    <row r="438" spans="2:44" x14ac:dyDescent="0.25">
      <c r="B438" t="s">
        <v>553</v>
      </c>
      <c r="C438" s="24">
        <v>2215.5644424302923</v>
      </c>
      <c r="D438" s="24">
        <v>3960.8999748419324</v>
      </c>
      <c r="E438" s="24">
        <v>4572.2927502211251</v>
      </c>
      <c r="F438" s="24">
        <v>4833.4489498494904</v>
      </c>
      <c r="G438" s="24">
        <v>4954.6244207795526</v>
      </c>
      <c r="H438" s="24">
        <v>5013.8008074334994</v>
      </c>
      <c r="I438" s="24">
        <v>5043.7683153457456</v>
      </c>
      <c r="J438" s="24">
        <v>5059.3716276071682</v>
      </c>
      <c r="K438" s="24">
        <v>5067.6790375770761</v>
      </c>
      <c r="L438" s="24">
        <v>5072.1846019312479</v>
      </c>
      <c r="M438" s="24">
        <v>5074.6669672985809</v>
      </c>
      <c r="N438" s="24">
        <v>5076.0534158433002</v>
      </c>
      <c r="O438" s="24">
        <v>5076.8371174656586</v>
      </c>
      <c r="P438" s="24">
        <v>5077.2848675986843</v>
      </c>
      <c r="Q438" s="24">
        <v>5077.5431483234906</v>
      </c>
      <c r="R438" s="24">
        <v>5077.6934388716918</v>
      </c>
      <c r="S438" s="24">
        <v>5077.7815899733896</v>
      </c>
      <c r="T438" s="24">
        <v>5077.8336735981738</v>
      </c>
      <c r="U438" s="24">
        <v>5077.8646557396196</v>
      </c>
      <c r="V438" s="24">
        <v>5077.8832016874085</v>
      </c>
      <c r="X438" s="24">
        <v>5077.9118370816004</v>
      </c>
      <c r="Y438" s="6">
        <v>0.43631408214909678</v>
      </c>
      <c r="Z438" s="6">
        <v>0.78002535331892608</v>
      </c>
      <c r="AA438" s="6">
        <v>0.90042775395031927</v>
      </c>
      <c r="AB438" s="6">
        <v>0.95185759519357693</v>
      </c>
      <c r="AC438" s="6">
        <v>0.97572084347708876</v>
      </c>
      <c r="AD438" s="6">
        <v>0.98737452880140053</v>
      </c>
      <c r="AE438" s="6">
        <v>0.99327607039442456</v>
      </c>
      <c r="AF438" s="6">
        <v>0.99634885164034515</v>
      </c>
      <c r="AG438" s="6">
        <v>0.9979848410463138</v>
      </c>
      <c r="AH438" s="6">
        <v>0.99887212788758384</v>
      </c>
      <c r="AI438" s="6">
        <v>0.99936098343430779</v>
      </c>
      <c r="AJ438" s="6">
        <v>0.99963401860884449</v>
      </c>
      <c r="AK438" s="6">
        <v>0.9997883540221999</v>
      </c>
      <c r="AL438" s="6">
        <v>0.99987653005742683</v>
      </c>
      <c r="AM438" s="6">
        <v>0.99992739362755034</v>
      </c>
      <c r="AN438" s="6">
        <v>0.99995699054711551</v>
      </c>
      <c r="AO438" s="6">
        <v>0.99997435026199954</v>
      </c>
      <c r="AP438" s="6">
        <v>0.99998460716019999</v>
      </c>
      <c r="AQ438" s="6">
        <v>0.99999070851493788</v>
      </c>
      <c r="AR438" s="6">
        <v>0.99999436079335158</v>
      </c>
    </row>
    <row r="439" spans="2:44" x14ac:dyDescent="0.25">
      <c r="B439" s="91" t="s">
        <v>555</v>
      </c>
      <c r="C439" s="41">
        <v>2658.6773309163495</v>
      </c>
      <c r="D439" s="41">
        <v>4753.0799698103174</v>
      </c>
      <c r="E439" s="41">
        <v>5486.7513002653486</v>
      </c>
      <c r="F439" s="41">
        <v>5800.1387398193856</v>
      </c>
      <c r="G439" s="41">
        <v>5945.54930493546</v>
      </c>
      <c r="H439" s="41">
        <v>6016.5609689201965</v>
      </c>
      <c r="I439" s="41">
        <v>6052.5219784148921</v>
      </c>
      <c r="J439" s="41">
        <v>6071.2459531285995</v>
      </c>
      <c r="K439" s="41">
        <v>6081.2148450924888</v>
      </c>
      <c r="L439" s="41">
        <v>6086.621522317495</v>
      </c>
      <c r="M439" s="41">
        <v>6089.6003607582943</v>
      </c>
      <c r="N439" s="41">
        <v>6091.2640990119571</v>
      </c>
      <c r="O439" s="41">
        <v>6092.2045409587872</v>
      </c>
      <c r="P439" s="41">
        <v>6092.741841118419</v>
      </c>
      <c r="Q439" s="41">
        <v>6093.0517779881866</v>
      </c>
      <c r="R439" s="41">
        <v>6093.2321266460276</v>
      </c>
      <c r="S439" s="41">
        <v>6093.3379079680644</v>
      </c>
      <c r="T439" s="41">
        <v>6093.4004083178061</v>
      </c>
      <c r="U439" s="41">
        <v>6093.4375868875404</v>
      </c>
      <c r="V439" s="41">
        <v>6093.4598420248867</v>
      </c>
      <c r="X439" s="41">
        <v>6093.494204497918</v>
      </c>
      <c r="Y439" s="64">
        <v>0.43631408214909673</v>
      </c>
      <c r="Z439" s="64">
        <v>0.7800253533189262</v>
      </c>
      <c r="AA439" s="64">
        <v>0.90042775395031938</v>
      </c>
      <c r="AB439" s="64">
        <v>0.95185759519357682</v>
      </c>
      <c r="AC439" s="64">
        <v>0.97572084347708865</v>
      </c>
      <c r="AD439" s="64">
        <v>0.98737452880140053</v>
      </c>
      <c r="AE439" s="64">
        <v>0.99327607039442456</v>
      </c>
      <c r="AF439" s="64">
        <v>0.99634885164034526</v>
      </c>
      <c r="AG439" s="64">
        <v>0.9979848410463138</v>
      </c>
      <c r="AH439" s="64">
        <v>0.99887212788758384</v>
      </c>
      <c r="AI439" s="64">
        <v>0.99936098343430779</v>
      </c>
      <c r="AJ439" s="64">
        <v>0.99963401860884438</v>
      </c>
      <c r="AK439" s="64">
        <v>0.99978835402219979</v>
      </c>
      <c r="AL439" s="64">
        <v>0.99987653005742683</v>
      </c>
      <c r="AM439" s="64">
        <v>0.99992739362755034</v>
      </c>
      <c r="AN439" s="64">
        <v>0.99995699054711551</v>
      </c>
      <c r="AO439" s="64">
        <v>0.99997435026199943</v>
      </c>
      <c r="AP439" s="64">
        <v>0.99998460716019999</v>
      </c>
      <c r="AQ439" s="64">
        <v>0.99999070851493788</v>
      </c>
      <c r="AR439" s="64">
        <v>0.99999436079335136</v>
      </c>
    </row>
    <row r="441" spans="2:44" x14ac:dyDescent="0.25">
      <c r="B441" s="30" t="s">
        <v>6115</v>
      </c>
      <c r="C441" s="70"/>
      <c r="D441" s="70"/>
      <c r="E441" s="70"/>
      <c r="F441" s="70"/>
      <c r="G441" s="70"/>
      <c r="H441" s="70"/>
      <c r="I441" s="70"/>
      <c r="J441" s="70"/>
      <c r="K441" s="70"/>
      <c r="L441" s="70"/>
      <c r="M441" s="70"/>
      <c r="N441" s="70"/>
      <c r="O441" s="70"/>
      <c r="P441" s="70"/>
      <c r="Q441" s="70"/>
      <c r="R441" s="70"/>
      <c r="S441" s="70"/>
      <c r="T441" s="70"/>
      <c r="U441" s="70"/>
      <c r="V441" s="70"/>
      <c r="X441" s="30" t="s">
        <v>6116</v>
      </c>
      <c r="Y441" s="70"/>
      <c r="Z441" s="70"/>
      <c r="AA441" s="70"/>
      <c r="AB441" s="70"/>
      <c r="AC441" s="70"/>
      <c r="AD441" s="70"/>
      <c r="AE441" s="70"/>
      <c r="AF441" s="70"/>
      <c r="AG441" s="70"/>
      <c r="AH441" s="70"/>
      <c r="AI441" s="70"/>
      <c r="AJ441" s="70"/>
      <c r="AK441" s="70"/>
      <c r="AL441" s="70"/>
      <c r="AM441" s="70"/>
      <c r="AN441" s="70"/>
      <c r="AO441" s="70"/>
      <c r="AP441" s="70"/>
      <c r="AQ441" s="70"/>
      <c r="AR441" s="70"/>
    </row>
    <row r="442" spans="2:44" x14ac:dyDescent="0.25">
      <c r="B442" s="7" t="s">
        <v>6008</v>
      </c>
      <c r="C442" s="50" t="s">
        <v>6010</v>
      </c>
      <c r="D442" s="50" t="s">
        <v>6011</v>
      </c>
      <c r="E442" s="50" t="s">
        <v>6012</v>
      </c>
      <c r="F442" s="50" t="s">
        <v>6013</v>
      </c>
      <c r="G442" s="50" t="s">
        <v>6014</v>
      </c>
      <c r="H442" s="50" t="s">
        <v>6015</v>
      </c>
      <c r="I442" s="50" t="s">
        <v>6016</v>
      </c>
      <c r="J442" s="50" t="s">
        <v>6017</v>
      </c>
      <c r="K442" s="50" t="s">
        <v>6018</v>
      </c>
      <c r="L442" s="50" t="s">
        <v>6019</v>
      </c>
      <c r="M442" s="50" t="s">
        <v>6020</v>
      </c>
      <c r="N442" s="50" t="s">
        <v>6021</v>
      </c>
      <c r="O442" s="50" t="s">
        <v>6022</v>
      </c>
      <c r="P442" s="50" t="s">
        <v>6023</v>
      </c>
      <c r="Q442" s="50" t="s">
        <v>6024</v>
      </c>
      <c r="R442" s="50" t="s">
        <v>6025</v>
      </c>
      <c r="S442" s="50" t="s">
        <v>6026</v>
      </c>
      <c r="T442" s="50" t="s">
        <v>6027</v>
      </c>
      <c r="U442" s="50" t="s">
        <v>6028</v>
      </c>
      <c r="V442" s="50" t="s">
        <v>6029</v>
      </c>
      <c r="X442" s="50" t="s">
        <v>6009</v>
      </c>
      <c r="Y442" s="50" t="s">
        <v>6010</v>
      </c>
      <c r="Z442" s="50" t="s">
        <v>6011</v>
      </c>
      <c r="AA442" s="50" t="s">
        <v>6012</v>
      </c>
      <c r="AB442" s="50" t="s">
        <v>6013</v>
      </c>
      <c r="AC442" s="50" t="s">
        <v>6014</v>
      </c>
      <c r="AD442" s="50" t="s">
        <v>6015</v>
      </c>
      <c r="AE442" s="50" t="s">
        <v>6016</v>
      </c>
      <c r="AF442" s="50" t="s">
        <v>6017</v>
      </c>
      <c r="AG442" s="50" t="s">
        <v>6018</v>
      </c>
      <c r="AH442" s="50" t="s">
        <v>6019</v>
      </c>
      <c r="AI442" s="50" t="s">
        <v>6020</v>
      </c>
      <c r="AJ442" s="50" t="s">
        <v>6021</v>
      </c>
      <c r="AK442" s="50" t="s">
        <v>6022</v>
      </c>
      <c r="AL442" s="50" t="s">
        <v>6023</v>
      </c>
      <c r="AM442" s="50" t="s">
        <v>6024</v>
      </c>
      <c r="AN442" s="50" t="s">
        <v>6025</v>
      </c>
      <c r="AO442" s="50" t="s">
        <v>6026</v>
      </c>
      <c r="AP442" s="50" t="s">
        <v>6027</v>
      </c>
      <c r="AQ442" s="50" t="s">
        <v>6028</v>
      </c>
      <c r="AR442" s="50" t="s">
        <v>6029</v>
      </c>
    </row>
    <row r="443" spans="2:44" x14ac:dyDescent="0.25">
      <c r="B443" t="s">
        <v>517</v>
      </c>
      <c r="C443" s="24">
        <v>0</v>
      </c>
      <c r="D443" s="24">
        <v>0</v>
      </c>
      <c r="E443" s="24">
        <v>0</v>
      </c>
      <c r="F443" s="24">
        <v>0</v>
      </c>
      <c r="G443" s="24">
        <v>0</v>
      </c>
      <c r="H443" s="24">
        <v>0</v>
      </c>
      <c r="I443" s="24">
        <v>0</v>
      </c>
      <c r="J443" s="24">
        <v>0</v>
      </c>
      <c r="K443" s="24">
        <v>0</v>
      </c>
      <c r="L443" s="24">
        <v>0</v>
      </c>
      <c r="M443" s="24">
        <v>0</v>
      </c>
      <c r="N443" s="24">
        <v>0</v>
      </c>
      <c r="O443" s="24">
        <v>0</v>
      </c>
      <c r="P443" s="24">
        <v>0</v>
      </c>
      <c r="Q443" s="24">
        <v>0</v>
      </c>
      <c r="R443" s="24">
        <v>0</v>
      </c>
      <c r="S443" s="24">
        <v>0</v>
      </c>
      <c r="T443" s="24">
        <v>0</v>
      </c>
      <c r="U443" s="24">
        <v>0</v>
      </c>
      <c r="V443" s="24">
        <v>0</v>
      </c>
      <c r="X443" s="24">
        <v>0</v>
      </c>
      <c r="Y443" s="6">
        <v>0</v>
      </c>
      <c r="Z443" s="6">
        <v>0</v>
      </c>
      <c r="AA443" s="6">
        <v>0</v>
      </c>
      <c r="AB443" s="6">
        <v>0</v>
      </c>
      <c r="AC443" s="6">
        <v>0</v>
      </c>
      <c r="AD443" s="6">
        <v>0</v>
      </c>
      <c r="AE443" s="6">
        <v>0</v>
      </c>
      <c r="AF443" s="6">
        <v>0</v>
      </c>
      <c r="AG443" s="6">
        <v>0</v>
      </c>
      <c r="AH443" s="6">
        <v>0</v>
      </c>
      <c r="AI443" s="6">
        <v>0</v>
      </c>
      <c r="AJ443" s="6">
        <v>0</v>
      </c>
      <c r="AK443" s="6">
        <v>0</v>
      </c>
      <c r="AL443" s="6">
        <v>0</v>
      </c>
      <c r="AM443" s="6">
        <v>0</v>
      </c>
      <c r="AN443" s="6">
        <v>0</v>
      </c>
      <c r="AO443" s="6">
        <v>0</v>
      </c>
      <c r="AP443" s="6">
        <v>0</v>
      </c>
      <c r="AQ443" s="6">
        <v>0</v>
      </c>
      <c r="AR443" s="6">
        <v>0</v>
      </c>
    </row>
    <row r="444" spans="2:44" x14ac:dyDescent="0.25">
      <c r="B444" s="91" t="s">
        <v>519</v>
      </c>
      <c r="C444" s="41">
        <v>0</v>
      </c>
      <c r="D444" s="41">
        <v>0</v>
      </c>
      <c r="E444" s="41">
        <v>0</v>
      </c>
      <c r="F444" s="41">
        <v>0</v>
      </c>
      <c r="G444" s="41">
        <v>0</v>
      </c>
      <c r="H444" s="41">
        <v>0</v>
      </c>
      <c r="I444" s="41">
        <v>0</v>
      </c>
      <c r="J444" s="41">
        <v>0</v>
      </c>
      <c r="K444" s="41">
        <v>0</v>
      </c>
      <c r="L444" s="41">
        <v>0</v>
      </c>
      <c r="M444" s="41">
        <v>0</v>
      </c>
      <c r="N444" s="41">
        <v>0</v>
      </c>
      <c r="O444" s="41">
        <v>0</v>
      </c>
      <c r="P444" s="41">
        <v>0</v>
      </c>
      <c r="Q444" s="41">
        <v>0</v>
      </c>
      <c r="R444" s="41">
        <v>0</v>
      </c>
      <c r="S444" s="41">
        <v>0</v>
      </c>
      <c r="T444" s="41">
        <v>0</v>
      </c>
      <c r="U444" s="41">
        <v>0</v>
      </c>
      <c r="V444" s="41">
        <v>0</v>
      </c>
      <c r="X444" s="41">
        <v>0</v>
      </c>
      <c r="Y444" s="64">
        <v>0</v>
      </c>
      <c r="Z444" s="64">
        <v>0</v>
      </c>
      <c r="AA444" s="64">
        <v>0</v>
      </c>
      <c r="AB444" s="64">
        <v>0</v>
      </c>
      <c r="AC444" s="64">
        <v>0</v>
      </c>
      <c r="AD444" s="64">
        <v>0</v>
      </c>
      <c r="AE444" s="64">
        <v>0</v>
      </c>
      <c r="AF444" s="64">
        <v>0</v>
      </c>
      <c r="AG444" s="64">
        <v>0</v>
      </c>
      <c r="AH444" s="64">
        <v>0</v>
      </c>
      <c r="AI444" s="64">
        <v>0</v>
      </c>
      <c r="AJ444" s="64">
        <v>0</v>
      </c>
      <c r="AK444" s="64">
        <v>0</v>
      </c>
      <c r="AL444" s="64">
        <v>0</v>
      </c>
      <c r="AM444" s="64">
        <v>0</v>
      </c>
      <c r="AN444" s="64">
        <v>0</v>
      </c>
      <c r="AO444" s="64">
        <v>0</v>
      </c>
      <c r="AP444" s="64">
        <v>0</v>
      </c>
      <c r="AQ444" s="64">
        <v>0</v>
      </c>
      <c r="AR444" s="64">
        <v>0</v>
      </c>
    </row>
    <row r="445" spans="2:44" x14ac:dyDescent="0.25">
      <c r="B445" t="s">
        <v>521</v>
      </c>
      <c r="C445" s="24">
        <v>0</v>
      </c>
      <c r="D445" s="24">
        <v>0</v>
      </c>
      <c r="E445" s="24">
        <v>0</v>
      </c>
      <c r="F445" s="24">
        <v>0</v>
      </c>
      <c r="G445" s="24">
        <v>0</v>
      </c>
      <c r="H445" s="24">
        <v>0</v>
      </c>
      <c r="I445" s="24">
        <v>0</v>
      </c>
      <c r="J445" s="24">
        <v>0</v>
      </c>
      <c r="K445" s="24">
        <v>0</v>
      </c>
      <c r="L445" s="24">
        <v>0</v>
      </c>
      <c r="M445" s="24">
        <v>0</v>
      </c>
      <c r="N445" s="24">
        <v>0</v>
      </c>
      <c r="O445" s="24">
        <v>0</v>
      </c>
      <c r="P445" s="24">
        <v>0</v>
      </c>
      <c r="Q445" s="24">
        <v>0</v>
      </c>
      <c r="R445" s="24">
        <v>0</v>
      </c>
      <c r="S445" s="24">
        <v>0</v>
      </c>
      <c r="T445" s="24">
        <v>0</v>
      </c>
      <c r="U445" s="24">
        <v>0</v>
      </c>
      <c r="V445" s="24">
        <v>0</v>
      </c>
      <c r="X445" s="24">
        <v>0</v>
      </c>
      <c r="Y445" s="6">
        <v>0</v>
      </c>
      <c r="Z445" s="6">
        <v>0</v>
      </c>
      <c r="AA445" s="6">
        <v>0</v>
      </c>
      <c r="AB445" s="6">
        <v>0</v>
      </c>
      <c r="AC445" s="6">
        <v>0</v>
      </c>
      <c r="AD445" s="6">
        <v>0</v>
      </c>
      <c r="AE445" s="6">
        <v>0</v>
      </c>
      <c r="AF445" s="6">
        <v>0</v>
      </c>
      <c r="AG445" s="6">
        <v>0</v>
      </c>
      <c r="AH445" s="6">
        <v>0</v>
      </c>
      <c r="AI445" s="6">
        <v>0</v>
      </c>
      <c r="AJ445" s="6">
        <v>0</v>
      </c>
      <c r="AK445" s="6">
        <v>0</v>
      </c>
      <c r="AL445" s="6">
        <v>0</v>
      </c>
      <c r="AM445" s="6">
        <v>0</v>
      </c>
      <c r="AN445" s="6">
        <v>0</v>
      </c>
      <c r="AO445" s="6">
        <v>0</v>
      </c>
      <c r="AP445" s="6">
        <v>0</v>
      </c>
      <c r="AQ445" s="6">
        <v>0</v>
      </c>
      <c r="AR445" s="6">
        <v>0</v>
      </c>
    </row>
    <row r="446" spans="2:44" x14ac:dyDescent="0.25">
      <c r="B446" s="91" t="s">
        <v>523</v>
      </c>
      <c r="C446" s="41">
        <v>0</v>
      </c>
      <c r="D446" s="41">
        <v>0</v>
      </c>
      <c r="E446" s="41">
        <v>0</v>
      </c>
      <c r="F446" s="41">
        <v>0</v>
      </c>
      <c r="G446" s="41">
        <v>0</v>
      </c>
      <c r="H446" s="41">
        <v>0</v>
      </c>
      <c r="I446" s="41">
        <v>0</v>
      </c>
      <c r="J446" s="41">
        <v>0</v>
      </c>
      <c r="K446" s="41">
        <v>0</v>
      </c>
      <c r="L446" s="41">
        <v>0</v>
      </c>
      <c r="M446" s="41">
        <v>0</v>
      </c>
      <c r="N446" s="41">
        <v>0</v>
      </c>
      <c r="O446" s="41">
        <v>0</v>
      </c>
      <c r="P446" s="41">
        <v>0</v>
      </c>
      <c r="Q446" s="41">
        <v>0</v>
      </c>
      <c r="R446" s="41">
        <v>0</v>
      </c>
      <c r="S446" s="41">
        <v>0</v>
      </c>
      <c r="T446" s="41">
        <v>0</v>
      </c>
      <c r="U446" s="41">
        <v>0</v>
      </c>
      <c r="V446" s="41">
        <v>0</v>
      </c>
      <c r="X446" s="41">
        <v>0</v>
      </c>
      <c r="Y446" s="64">
        <v>0</v>
      </c>
      <c r="Z446" s="64">
        <v>0</v>
      </c>
      <c r="AA446" s="64">
        <v>0</v>
      </c>
      <c r="AB446" s="64">
        <v>0</v>
      </c>
      <c r="AC446" s="64">
        <v>0</v>
      </c>
      <c r="AD446" s="64">
        <v>0</v>
      </c>
      <c r="AE446" s="64">
        <v>0</v>
      </c>
      <c r="AF446" s="64">
        <v>0</v>
      </c>
      <c r="AG446" s="64">
        <v>0</v>
      </c>
      <c r="AH446" s="64">
        <v>0</v>
      </c>
      <c r="AI446" s="64">
        <v>0</v>
      </c>
      <c r="AJ446" s="64">
        <v>0</v>
      </c>
      <c r="AK446" s="64">
        <v>0</v>
      </c>
      <c r="AL446" s="64">
        <v>0</v>
      </c>
      <c r="AM446" s="64">
        <v>0</v>
      </c>
      <c r="AN446" s="64">
        <v>0</v>
      </c>
      <c r="AO446" s="64">
        <v>0</v>
      </c>
      <c r="AP446" s="64">
        <v>0</v>
      </c>
      <c r="AQ446" s="64">
        <v>0</v>
      </c>
      <c r="AR446" s="64">
        <v>0</v>
      </c>
    </row>
    <row r="447" spans="2:44" x14ac:dyDescent="0.25">
      <c r="B447" t="s">
        <v>525</v>
      </c>
      <c r="C447" s="24">
        <v>3.3171346396249395</v>
      </c>
      <c r="D447" s="24">
        <v>5.7343483778320703</v>
      </c>
      <c r="E447" s="24">
        <v>6.127253892743175</v>
      </c>
      <c r="F447" s="24">
        <v>6.216856312839889</v>
      </c>
      <c r="G447" s="24">
        <v>6.2403149830392435</v>
      </c>
      <c r="H447" s="24">
        <v>6.2470046065538725</v>
      </c>
      <c r="I447" s="24">
        <v>6.249032009215906</v>
      </c>
      <c r="J447" s="24">
        <v>6.2496758641963801</v>
      </c>
      <c r="K447" s="24">
        <v>6.2498881872765057</v>
      </c>
      <c r="L447" s="24">
        <v>6.2499604355828442</v>
      </c>
      <c r="M447" s="24">
        <v>6.2499856864309873</v>
      </c>
      <c r="N447" s="24">
        <v>6.249994719151136</v>
      </c>
      <c r="O447" s="24">
        <v>6.2499980172306975</v>
      </c>
      <c r="P447" s="24">
        <v>6.2499992436655933</v>
      </c>
      <c r="Q447" s="24">
        <v>6.2499997073076941</v>
      </c>
      <c r="R447" s="24">
        <v>6.249999885226452</v>
      </c>
      <c r="S447" s="24">
        <v>6.2499999544427416</v>
      </c>
      <c r="T447" s="24">
        <v>6.2499999817117935</v>
      </c>
      <c r="U447" s="24">
        <v>6.2499999925810235</v>
      </c>
      <c r="V447" s="24">
        <v>6.249999996960665</v>
      </c>
      <c r="X447" s="24">
        <v>6.2499999999999991</v>
      </c>
      <c r="Y447" s="6">
        <v>0.53074154233999038</v>
      </c>
      <c r="Z447" s="6">
        <v>0.91749574045313143</v>
      </c>
      <c r="AA447" s="6">
        <v>0.98036062283890812</v>
      </c>
      <c r="AB447" s="6">
        <v>0.99469701005438238</v>
      </c>
      <c r="AC447" s="6">
        <v>0.99845039728627905</v>
      </c>
      <c r="AD447" s="6">
        <v>0.99952073704861977</v>
      </c>
      <c r="AE447" s="6">
        <v>0.99984512147454507</v>
      </c>
      <c r="AF447" s="6">
        <v>0.99994813827142093</v>
      </c>
      <c r="AG447" s="6">
        <v>0.99998210996424108</v>
      </c>
      <c r="AH447" s="6">
        <v>0.9999936696932552</v>
      </c>
      <c r="AI447" s="6">
        <v>0.99999770982895808</v>
      </c>
      <c r="AJ447" s="6">
        <v>0.99999915506418191</v>
      </c>
      <c r="AK447" s="6">
        <v>0.99999968275691176</v>
      </c>
      <c r="AL447" s="6">
        <v>0.99999987898649512</v>
      </c>
      <c r="AM447" s="6">
        <v>0.99999995316923118</v>
      </c>
      <c r="AN447" s="6">
        <v>0.99999998163623249</v>
      </c>
      <c r="AO447" s="6">
        <v>0.99999999271083884</v>
      </c>
      <c r="AP447" s="6">
        <v>0.99999999707388709</v>
      </c>
      <c r="AQ447" s="6">
        <v>0.99999999881296386</v>
      </c>
      <c r="AR447" s="6">
        <v>0.99999999951370655</v>
      </c>
    </row>
    <row r="448" spans="2:44" x14ac:dyDescent="0.25">
      <c r="B448" s="91" t="s">
        <v>527</v>
      </c>
      <c r="C448" s="41">
        <v>21.133752659182328</v>
      </c>
      <c r="D448" s="41">
        <v>34.586407611926745</v>
      </c>
      <c r="E448" s="41">
        <v>36.803091229629878</v>
      </c>
      <c r="F448" s="41">
        <v>37.311258450290204</v>
      </c>
      <c r="G448" s="41">
        <v>37.444728801470404</v>
      </c>
      <c r="H448" s="41">
        <v>37.482877228224403</v>
      </c>
      <c r="I448" s="41">
        <v>37.494459136380861</v>
      </c>
      <c r="J448" s="41">
        <v>37.498142517316936</v>
      </c>
      <c r="K448" s="41">
        <v>37.499358626406902</v>
      </c>
      <c r="L448" s="41">
        <v>37.499772859998693</v>
      </c>
      <c r="M448" s="41">
        <v>37.499917763621603</v>
      </c>
      <c r="N448" s="41">
        <v>37.49996963919925</v>
      </c>
      <c r="O448" s="41">
        <v>37.499988593633006</v>
      </c>
      <c r="P448" s="41">
        <v>37.499995646571172</v>
      </c>
      <c r="Q448" s="41">
        <v>37.499998314411236</v>
      </c>
      <c r="R448" s="41">
        <v>37.499999338716101</v>
      </c>
      <c r="S448" s="41">
        <v>37.499999737399911</v>
      </c>
      <c r="T448" s="41">
        <v>37.499999894540252</v>
      </c>
      <c r="U448" s="41">
        <v>37.499999957201695</v>
      </c>
      <c r="V448" s="41">
        <v>37.499999982460466</v>
      </c>
      <c r="X448" s="41">
        <v>37.5</v>
      </c>
      <c r="Y448" s="64">
        <v>0.56356673757819542</v>
      </c>
      <c r="Z448" s="64">
        <v>0.92230420298471316</v>
      </c>
      <c r="AA448" s="64">
        <v>0.98141576612346337</v>
      </c>
      <c r="AB448" s="64">
        <v>0.9949668920077388</v>
      </c>
      <c r="AC448" s="64">
        <v>0.99852610137254416</v>
      </c>
      <c r="AD448" s="64">
        <v>0.99954339275265081</v>
      </c>
      <c r="AE448" s="64">
        <v>0.99985224363682301</v>
      </c>
      <c r="AF448" s="64">
        <v>0.99995046712845159</v>
      </c>
      <c r="AG448" s="64">
        <v>0.99998289670418405</v>
      </c>
      <c r="AH448" s="64">
        <v>0.99999394293329846</v>
      </c>
      <c r="AI448" s="64">
        <v>0.99999780702990937</v>
      </c>
      <c r="AJ448" s="64">
        <v>0.99999919037864671</v>
      </c>
      <c r="AK448" s="64">
        <v>0.99999969583021353</v>
      </c>
      <c r="AL448" s="64">
        <v>0.99999988390856454</v>
      </c>
      <c r="AM448" s="64">
        <v>0.99999995505096628</v>
      </c>
      <c r="AN448" s="64">
        <v>0.99999998236576271</v>
      </c>
      <c r="AO448" s="64">
        <v>0.999999992997331</v>
      </c>
      <c r="AP448" s="64">
        <v>0.99999999718774002</v>
      </c>
      <c r="AQ448" s="64">
        <v>0.99999999885871182</v>
      </c>
      <c r="AR448" s="64">
        <v>0.99999999953227914</v>
      </c>
    </row>
    <row r="449" spans="2:44" x14ac:dyDescent="0.25">
      <c r="B449" t="s">
        <v>529</v>
      </c>
      <c r="C449" s="24">
        <v>92.400224737411861</v>
      </c>
      <c r="D449" s="24">
        <v>149.99464454830542</v>
      </c>
      <c r="E449" s="24">
        <v>159.50644057717665</v>
      </c>
      <c r="F449" s="24">
        <v>161.68886700009145</v>
      </c>
      <c r="G449" s="24">
        <v>162.26238407519503</v>
      </c>
      <c r="H449" s="24">
        <v>162.42636771490652</v>
      </c>
      <c r="I449" s="24">
        <v>162.47616764504065</v>
      </c>
      <c r="J449" s="24">
        <v>162.49200912979916</v>
      </c>
      <c r="K449" s="24">
        <v>162.49724038292848</v>
      </c>
      <c r="L449" s="24">
        <v>162.49902255766207</v>
      </c>
      <c r="M449" s="24">
        <v>162.49964607238408</v>
      </c>
      <c r="N449" s="24">
        <v>162.49986931939168</v>
      </c>
      <c r="O449" s="24">
        <v>162.49995089924221</v>
      </c>
      <c r="P449" s="24">
        <v>162.49998125819346</v>
      </c>
      <c r="Q449" s="24">
        <v>162.49999274282538</v>
      </c>
      <c r="R449" s="24">
        <v>162.49999715267469</v>
      </c>
      <c r="S449" s="24">
        <v>162.49999886922856</v>
      </c>
      <c r="T449" s="24">
        <v>162.49999954585408</v>
      </c>
      <c r="U449" s="24">
        <v>162.49999981568433</v>
      </c>
      <c r="V449" s="24">
        <v>162.49999992445967</v>
      </c>
      <c r="X449" s="24">
        <v>162.5</v>
      </c>
      <c r="Y449" s="6">
        <v>0.56861676761484226</v>
      </c>
      <c r="Z449" s="6">
        <v>0.92304396645111031</v>
      </c>
      <c r="AA449" s="6">
        <v>0.98157809585954858</v>
      </c>
      <c r="AB449" s="6">
        <v>0.9950084123082551</v>
      </c>
      <c r="AC449" s="6">
        <v>0.99853774815504637</v>
      </c>
      <c r="AD449" s="6">
        <v>0.99954687824557853</v>
      </c>
      <c r="AE449" s="6">
        <v>0.99985333935409626</v>
      </c>
      <c r="AF449" s="6">
        <v>0.9999508254141487</v>
      </c>
      <c r="AG449" s="6">
        <v>0.99998301774109832</v>
      </c>
      <c r="AH449" s="6">
        <v>0.99999398497022818</v>
      </c>
      <c r="AI449" s="6">
        <v>0.99999782198390208</v>
      </c>
      <c r="AJ449" s="6">
        <v>0.9999991958116411</v>
      </c>
      <c r="AK449" s="6">
        <v>0.99999969784149056</v>
      </c>
      <c r="AL449" s="6">
        <v>0.99999988466580592</v>
      </c>
      <c r="AM449" s="6">
        <v>0.99999995534046393</v>
      </c>
      <c r="AN449" s="6">
        <v>0.99999998247799815</v>
      </c>
      <c r="AO449" s="6">
        <v>0.99999999304140652</v>
      </c>
      <c r="AP449" s="6">
        <v>0.9999999972052559</v>
      </c>
      <c r="AQ449" s="6">
        <v>0.99999999886574975</v>
      </c>
      <c r="AR449" s="6">
        <v>0.99999999953513641</v>
      </c>
    </row>
    <row r="450" spans="2:44" x14ac:dyDescent="0.25">
      <c r="B450" s="91" t="s">
        <v>531</v>
      </c>
      <c r="C450" s="41">
        <v>228.85848119513273</v>
      </c>
      <c r="D450" s="41">
        <v>354.72878496694335</v>
      </c>
      <c r="E450" s="41">
        <v>375.81886357246958</v>
      </c>
      <c r="F450" s="41">
        <v>380.68413838406934</v>
      </c>
      <c r="G450" s="41">
        <v>381.96689392993545</v>
      </c>
      <c r="H450" s="41">
        <v>382.3345232880215</v>
      </c>
      <c r="I450" s="41">
        <v>382.44636766680719</v>
      </c>
      <c r="J450" s="41">
        <v>382.48199686373016</v>
      </c>
      <c r="K450" s="41">
        <v>382.4937766190273</v>
      </c>
      <c r="L450" s="41">
        <v>382.49779383420417</v>
      </c>
      <c r="M450" s="41">
        <v>382.49920055532573</v>
      </c>
      <c r="N450" s="41">
        <v>382.49970462219056</v>
      </c>
      <c r="O450" s="41">
        <v>382.49988894974388</v>
      </c>
      <c r="P450" s="41">
        <v>382.4999575884641</v>
      </c>
      <c r="Q450" s="41">
        <v>382.49998356909725</v>
      </c>
      <c r="R450" s="41">
        <v>382.49999355036397</v>
      </c>
      <c r="S450" s="41">
        <v>382.4999974375084</v>
      </c>
      <c r="T450" s="41">
        <v>382.49999897042107</v>
      </c>
      <c r="U450" s="41">
        <v>382.49999958198515</v>
      </c>
      <c r="V450" s="41">
        <v>382.49999982861868</v>
      </c>
      <c r="X450" s="41">
        <v>382.5</v>
      </c>
      <c r="Y450" s="64">
        <v>0.59832282665394176</v>
      </c>
      <c r="Z450" s="64">
        <v>0.92739551625344663</v>
      </c>
      <c r="AA450" s="64">
        <v>0.98253297666005124</v>
      </c>
      <c r="AB450" s="64">
        <v>0.99525264937011593</v>
      </c>
      <c r="AC450" s="64">
        <v>0.99860625864035413</v>
      </c>
      <c r="AD450" s="64">
        <v>0.9995673811451542</v>
      </c>
      <c r="AE450" s="64">
        <v>0.99985978474982273</v>
      </c>
      <c r="AF450" s="64">
        <v>0.99995293297707233</v>
      </c>
      <c r="AG450" s="64">
        <v>0.99998372972294725</v>
      </c>
      <c r="AH450" s="64">
        <v>0.99999423224628547</v>
      </c>
      <c r="AI450" s="64">
        <v>0.99999790994856397</v>
      </c>
      <c r="AJ450" s="64">
        <v>0.99999922777043282</v>
      </c>
      <c r="AK450" s="64">
        <v>0.99999970967253304</v>
      </c>
      <c r="AL450" s="64">
        <v>0.99999988912016757</v>
      </c>
      <c r="AM450" s="64">
        <v>0.99999995704339151</v>
      </c>
      <c r="AN450" s="64">
        <v>0.99999998313820648</v>
      </c>
      <c r="AO450" s="64">
        <v>0.99999999330067557</v>
      </c>
      <c r="AP450" s="64">
        <v>0.99999999730829037</v>
      </c>
      <c r="AQ450" s="64">
        <v>0.99999999890715074</v>
      </c>
      <c r="AR450" s="64">
        <v>0.9999999995519443</v>
      </c>
    </row>
    <row r="451" spans="2:44" x14ac:dyDescent="0.25">
      <c r="B451" t="s">
        <v>533</v>
      </c>
      <c r="C451" s="24">
        <v>389.29125430477274</v>
      </c>
      <c r="D451" s="24">
        <v>594.67540509147682</v>
      </c>
      <c r="E451" s="24">
        <v>629.26651727407784</v>
      </c>
      <c r="F451" s="24">
        <v>637.26160773200297</v>
      </c>
      <c r="G451" s="24">
        <v>639.3719907725847</v>
      </c>
      <c r="H451" s="24">
        <v>639.97730536920562</v>
      </c>
      <c r="I451" s="24">
        <v>640.16157568371113</v>
      </c>
      <c r="J451" s="24">
        <v>640.22030628025095</v>
      </c>
      <c r="K451" s="24">
        <v>640.23973191506934</v>
      </c>
      <c r="L451" s="24">
        <v>640.24635893047184</v>
      </c>
      <c r="M451" s="24">
        <v>640.24868024842465</v>
      </c>
      <c r="N451" s="24">
        <v>640.24951226639803</v>
      </c>
      <c r="O451" s="24">
        <v>640.24981659311504</v>
      </c>
      <c r="P451" s="24">
        <v>640.24992994112324</v>
      </c>
      <c r="Q451" s="24">
        <v>640.24997285331574</v>
      </c>
      <c r="R451" s="24">
        <v>640.24998934236464</v>
      </c>
      <c r="S451" s="24">
        <v>640.24999576500136</v>
      </c>
      <c r="T451" s="24">
        <v>640.24999829818955</v>
      </c>
      <c r="U451" s="24">
        <v>640.24999930896513</v>
      </c>
      <c r="V451" s="24">
        <v>640.24999971664874</v>
      </c>
      <c r="X451" s="24">
        <v>640.25</v>
      </c>
      <c r="Y451" s="6">
        <v>0.60803007310390123</v>
      </c>
      <c r="Z451" s="6">
        <v>0.92881750111905792</v>
      </c>
      <c r="AA451" s="6">
        <v>0.98284500940894626</v>
      </c>
      <c r="AB451" s="6">
        <v>0.99533246033893474</v>
      </c>
      <c r="AC451" s="6">
        <v>0.99862864626721548</v>
      </c>
      <c r="AD451" s="6">
        <v>0.9995740810139877</v>
      </c>
      <c r="AE451" s="6">
        <v>0.99986189095464451</v>
      </c>
      <c r="AF451" s="6">
        <v>0.99995362167942359</v>
      </c>
      <c r="AG451" s="6">
        <v>0.99998396238199039</v>
      </c>
      <c r="AH451" s="6">
        <v>0.99999431305032693</v>
      </c>
      <c r="AI451" s="6">
        <v>0.9999979386933614</v>
      </c>
      <c r="AJ451" s="6">
        <v>0.99999923821381964</v>
      </c>
      <c r="AK451" s="6">
        <v>0.99999971353864126</v>
      </c>
      <c r="AL451" s="6">
        <v>0.9999998905757489</v>
      </c>
      <c r="AM451" s="6">
        <v>0.99999995759986837</v>
      </c>
      <c r="AN451" s="6">
        <v>0.99999998335394713</v>
      </c>
      <c r="AO451" s="6">
        <v>0.99999999338539847</v>
      </c>
      <c r="AP451" s="6">
        <v>0.99999999734195943</v>
      </c>
      <c r="AQ451" s="6">
        <v>0.99999999892067959</v>
      </c>
      <c r="AR451" s="6">
        <v>0.99999999955743657</v>
      </c>
    </row>
    <row r="452" spans="2:44" x14ac:dyDescent="0.25">
      <c r="B452" s="91" t="s">
        <v>535</v>
      </c>
      <c r="C452" s="41">
        <v>567.97452558433338</v>
      </c>
      <c r="D452" s="41">
        <v>860.64050806022078</v>
      </c>
      <c r="E452" s="41">
        <v>910.08056905041292</v>
      </c>
      <c r="F452" s="41">
        <v>921.52039638748079</v>
      </c>
      <c r="G452" s="41">
        <v>924.54207114497967</v>
      </c>
      <c r="H452" s="41">
        <v>925.40917677282062</v>
      </c>
      <c r="I452" s="41">
        <v>925.67323658788996</v>
      </c>
      <c r="J452" s="41">
        <v>925.75742196399096</v>
      </c>
      <c r="K452" s="41">
        <v>925.78527365592117</v>
      </c>
      <c r="L452" s="41">
        <v>925.79477714427651</v>
      </c>
      <c r="M452" s="41">
        <v>925.79810662667001</v>
      </c>
      <c r="N452" s="41">
        <v>925.79930018238019</v>
      </c>
      <c r="O452" s="41">
        <v>925.7997368094351</v>
      </c>
      <c r="P452" s="41">
        <v>925.79989945380726</v>
      </c>
      <c r="Q452" s="41">
        <v>925.79996103604378</v>
      </c>
      <c r="R452" s="41">
        <v>925.7999847015476</v>
      </c>
      <c r="S452" s="41">
        <v>925.79999392036711</v>
      </c>
      <c r="T452" s="41">
        <v>925.79999755673748</v>
      </c>
      <c r="U452" s="41">
        <v>925.79999900781752</v>
      </c>
      <c r="V452" s="41">
        <v>925.79999959313784</v>
      </c>
      <c r="X452" s="41">
        <v>925.80000000000007</v>
      </c>
      <c r="Y452" s="64">
        <v>0.61349592307661838</v>
      </c>
      <c r="Z452" s="64">
        <v>0.92961817677708003</v>
      </c>
      <c r="AA452" s="64">
        <v>0.983020705390379</v>
      </c>
      <c r="AB452" s="64">
        <v>0.99537739942480097</v>
      </c>
      <c r="AC452" s="64">
        <v>0.99864125204685639</v>
      </c>
      <c r="AD452" s="64">
        <v>0.99957785350272255</v>
      </c>
      <c r="AE452" s="64">
        <v>0.99986307689337861</v>
      </c>
      <c r="AF452" s="64">
        <v>0.99995400946639756</v>
      </c>
      <c r="AG452" s="64">
        <v>0.9999840933850952</v>
      </c>
      <c r="AH452" s="64">
        <v>0.99999435854858121</v>
      </c>
      <c r="AI452" s="64">
        <v>0.99999795487866705</v>
      </c>
      <c r="AJ452" s="64">
        <v>0.99999924409416729</v>
      </c>
      <c r="AK452" s="64">
        <v>0.99999971571552715</v>
      </c>
      <c r="AL452" s="64">
        <v>0.99999989139534151</v>
      </c>
      <c r="AM452" s="64">
        <v>0.9999999579132034</v>
      </c>
      <c r="AN452" s="64">
        <v>0.99999998347542396</v>
      </c>
      <c r="AO452" s="64">
        <v>0.99999999343310331</v>
      </c>
      <c r="AP452" s="64">
        <v>0.99999999736091749</v>
      </c>
      <c r="AQ452" s="64">
        <v>0.99999999892829705</v>
      </c>
      <c r="AR452" s="64">
        <v>0.99999999956052898</v>
      </c>
    </row>
    <row r="453" spans="2:44" x14ac:dyDescent="0.25">
      <c r="B453" t="s">
        <v>537</v>
      </c>
      <c r="C453" s="24">
        <v>732.5079206650455</v>
      </c>
      <c r="D453" s="24">
        <v>1099.0128657672483</v>
      </c>
      <c r="E453" s="24">
        <v>1161.1650866387322</v>
      </c>
      <c r="F453" s="24">
        <v>1175.5666167891934</v>
      </c>
      <c r="G453" s="24">
        <v>1179.3738089002463</v>
      </c>
      <c r="H453" s="24">
        <v>1180.4669791164811</v>
      </c>
      <c r="I453" s="24">
        <v>1180.8000337168428</v>
      </c>
      <c r="J453" s="24">
        <v>1180.9062541557416</v>
      </c>
      <c r="K453" s="24">
        <v>1180.9414065153783</v>
      </c>
      <c r="L453" s="24">
        <v>1180.9534042124778</v>
      </c>
      <c r="M453" s="24">
        <v>1180.9576084644305</v>
      </c>
      <c r="N453" s="24">
        <v>1180.9591159054241</v>
      </c>
      <c r="O453" s="24">
        <v>1180.9596674550926</v>
      </c>
      <c r="P453" s="24">
        <v>1180.9598729408924</v>
      </c>
      <c r="Q453" s="24">
        <v>1180.9599507554271</v>
      </c>
      <c r="R453" s="24">
        <v>1180.9599806627959</v>
      </c>
      <c r="S453" s="24">
        <v>1180.9599923145258</v>
      </c>
      <c r="T453" s="24">
        <v>1180.9599969110755</v>
      </c>
      <c r="U453" s="24">
        <v>1180.9599987455026</v>
      </c>
      <c r="V453" s="24">
        <v>1180.9599994855253</v>
      </c>
      <c r="X453" s="24">
        <v>1180.96</v>
      </c>
      <c r="Y453" s="6">
        <v>0.62026480208054924</v>
      </c>
      <c r="Z453" s="6">
        <v>0.93060972917562679</v>
      </c>
      <c r="AA453" s="6">
        <v>0.98323828634224031</v>
      </c>
      <c r="AB453" s="6">
        <v>0.99543305174535412</v>
      </c>
      <c r="AC453" s="6">
        <v>0.99865686297609257</v>
      </c>
      <c r="AD453" s="6">
        <v>0.99958252533234071</v>
      </c>
      <c r="AE453" s="6">
        <v>0.99986454555348425</v>
      </c>
      <c r="AF453" s="6">
        <v>0.99995448969968637</v>
      </c>
      <c r="AG453" s="6">
        <v>0.9999842556186308</v>
      </c>
      <c r="AH453" s="6">
        <v>0.99999441489337304</v>
      </c>
      <c r="AI453" s="6">
        <v>0.99999797492246179</v>
      </c>
      <c r="AJ453" s="6">
        <v>0.99999925137635826</v>
      </c>
      <c r="AK453" s="6">
        <v>0.99999971841137092</v>
      </c>
      <c r="AL453" s="6">
        <v>0.99999989241032072</v>
      </c>
      <c r="AM453" s="6">
        <v>0.99999995830123556</v>
      </c>
      <c r="AN453" s="6">
        <v>0.99999998362586029</v>
      </c>
      <c r="AO453" s="6">
        <v>0.99999999349218072</v>
      </c>
      <c r="AP453" s="6">
        <v>0.99999999738439527</v>
      </c>
      <c r="AQ453" s="6">
        <v>0.99999999893773084</v>
      </c>
      <c r="AR453" s="6">
        <v>0.99999999956435881</v>
      </c>
    </row>
    <row r="454" spans="2:44" x14ac:dyDescent="0.25">
      <c r="B454" s="91" t="s">
        <v>539</v>
      </c>
      <c r="C454" s="41">
        <v>879.00950479805442</v>
      </c>
      <c r="D454" s="41">
        <v>1318.8154389206979</v>
      </c>
      <c r="E454" s="41">
        <v>1393.3981039664786</v>
      </c>
      <c r="F454" s="41">
        <v>1410.6799401470319</v>
      </c>
      <c r="G454" s="41">
        <v>1415.2485706802956</v>
      </c>
      <c r="H454" s="41">
        <v>1416.5603749397771</v>
      </c>
      <c r="I454" s="41">
        <v>1416.9600404602111</v>
      </c>
      <c r="J454" s="41">
        <v>1417.0875049868896</v>
      </c>
      <c r="K454" s="41">
        <v>1417.1296878184539</v>
      </c>
      <c r="L454" s="41">
        <v>1417.1440850549732</v>
      </c>
      <c r="M454" s="41">
        <v>1417.1491301573164</v>
      </c>
      <c r="N454" s="41">
        <v>1417.150939086509</v>
      </c>
      <c r="O454" s="41">
        <v>1417.1516009461111</v>
      </c>
      <c r="P454" s="41">
        <v>1417.1518475290709</v>
      </c>
      <c r="Q454" s="41">
        <v>1417.1519409065124</v>
      </c>
      <c r="R454" s="41">
        <v>1417.1519767953553</v>
      </c>
      <c r="S454" s="41">
        <v>1417.1519907774309</v>
      </c>
      <c r="T454" s="41">
        <v>1417.1519962932903</v>
      </c>
      <c r="U454" s="41">
        <v>1417.151998494603</v>
      </c>
      <c r="V454" s="41">
        <v>1417.1519993826303</v>
      </c>
      <c r="X454" s="41">
        <v>1417.1519999999998</v>
      </c>
      <c r="Y454" s="64">
        <v>0.62026480208054924</v>
      </c>
      <c r="Z454" s="64">
        <v>0.93060972917562701</v>
      </c>
      <c r="AA454" s="64">
        <v>0.98323828634224053</v>
      </c>
      <c r="AB454" s="64">
        <v>0.99543305174535412</v>
      </c>
      <c r="AC454" s="64">
        <v>0.9986568629760928</v>
      </c>
      <c r="AD454" s="64">
        <v>0.99958252533234071</v>
      </c>
      <c r="AE454" s="64">
        <v>0.99986454555348425</v>
      </c>
      <c r="AF454" s="64">
        <v>0.99995448969968626</v>
      </c>
      <c r="AG454" s="64">
        <v>0.99998425561863102</v>
      </c>
      <c r="AH454" s="64">
        <v>0.99999441489337304</v>
      </c>
      <c r="AI454" s="64">
        <v>0.99999797492246179</v>
      </c>
      <c r="AJ454" s="64">
        <v>0.99999925137635848</v>
      </c>
      <c r="AK454" s="64">
        <v>0.99999971841137103</v>
      </c>
      <c r="AL454" s="64">
        <v>0.99999989241032095</v>
      </c>
      <c r="AM454" s="64">
        <v>0.99999995830123556</v>
      </c>
      <c r="AN454" s="64">
        <v>0.99999998362586051</v>
      </c>
      <c r="AO454" s="64">
        <v>0.99999999349218083</v>
      </c>
      <c r="AP454" s="64">
        <v>0.99999999738439527</v>
      </c>
      <c r="AQ454" s="64">
        <v>0.99999999893773095</v>
      </c>
      <c r="AR454" s="64">
        <v>0.99999999956435892</v>
      </c>
    </row>
    <row r="455" spans="2:44" x14ac:dyDescent="0.25">
      <c r="B455" t="s">
        <v>541</v>
      </c>
      <c r="C455" s="24">
        <v>1054.8114057576656</v>
      </c>
      <c r="D455" s="24">
        <v>1582.5785267048377</v>
      </c>
      <c r="E455" s="24">
        <v>1672.0777247597744</v>
      </c>
      <c r="F455" s="24">
        <v>1692.8159281764383</v>
      </c>
      <c r="G455" s="24">
        <v>1698.2982848163549</v>
      </c>
      <c r="H455" s="24">
        <v>1699.8724499277328</v>
      </c>
      <c r="I455" s="24">
        <v>1700.3520485522536</v>
      </c>
      <c r="J455" s="24">
        <v>1700.5050059842679</v>
      </c>
      <c r="K455" s="24">
        <v>1700.5556253821449</v>
      </c>
      <c r="L455" s="24">
        <v>1700.572902065968</v>
      </c>
      <c r="M455" s="24">
        <v>1700.57895618878</v>
      </c>
      <c r="N455" s="24">
        <v>1700.5811269038109</v>
      </c>
      <c r="O455" s="24">
        <v>1700.5819211353335</v>
      </c>
      <c r="P455" s="24">
        <v>1700.5822170348852</v>
      </c>
      <c r="Q455" s="24">
        <v>1700.5823290878152</v>
      </c>
      <c r="R455" s="24">
        <v>1700.5823721544266</v>
      </c>
      <c r="S455" s="24">
        <v>1700.5823889329174</v>
      </c>
      <c r="T455" s="24">
        <v>1700.5823955519486</v>
      </c>
      <c r="U455" s="24">
        <v>1700.5823981935239</v>
      </c>
      <c r="V455" s="24">
        <v>1700.5823992591565</v>
      </c>
      <c r="X455" s="24">
        <v>1700.5823999999998</v>
      </c>
      <c r="Y455" s="6">
        <v>0.62026480208054946</v>
      </c>
      <c r="Z455" s="6">
        <v>0.93060972917562712</v>
      </c>
      <c r="AA455" s="6">
        <v>0.98323828634224053</v>
      </c>
      <c r="AB455" s="6">
        <v>0.99543305174535412</v>
      </c>
      <c r="AC455" s="6">
        <v>0.99865686297609291</v>
      </c>
      <c r="AD455" s="6">
        <v>0.99958252533234082</v>
      </c>
      <c r="AE455" s="6">
        <v>0.99986454555348436</v>
      </c>
      <c r="AF455" s="6">
        <v>0.99995448969968648</v>
      </c>
      <c r="AG455" s="6">
        <v>0.99998425561863102</v>
      </c>
      <c r="AH455" s="6">
        <v>0.99999441489337315</v>
      </c>
      <c r="AI455" s="6">
        <v>0.99999797492246201</v>
      </c>
      <c r="AJ455" s="6">
        <v>0.99999925137635848</v>
      </c>
      <c r="AK455" s="6">
        <v>0.99999971841137114</v>
      </c>
      <c r="AL455" s="6">
        <v>0.99999989241032095</v>
      </c>
      <c r="AM455" s="6">
        <v>0.99999995830123578</v>
      </c>
      <c r="AN455" s="6">
        <v>0.99999998362586062</v>
      </c>
      <c r="AO455" s="6">
        <v>0.99999999349218105</v>
      </c>
      <c r="AP455" s="6">
        <v>0.99999999738439538</v>
      </c>
      <c r="AQ455" s="6">
        <v>0.99999999893773106</v>
      </c>
      <c r="AR455" s="6">
        <v>0.99999999956435914</v>
      </c>
    </row>
    <row r="456" spans="2:44" x14ac:dyDescent="0.25">
      <c r="B456" s="91" t="s">
        <v>543</v>
      </c>
      <c r="C456" s="41">
        <v>1265.7736869091984</v>
      </c>
      <c r="D456" s="41">
        <v>1899.0942320458053</v>
      </c>
      <c r="E456" s="41">
        <v>2006.493269711729</v>
      </c>
      <c r="F456" s="41">
        <v>2031.3791138117258</v>
      </c>
      <c r="G456" s="41">
        <v>2037.9579417796258</v>
      </c>
      <c r="H456" s="41">
        <v>2039.8469399132791</v>
      </c>
      <c r="I456" s="41">
        <v>2040.4224582627044</v>
      </c>
      <c r="J456" s="41">
        <v>2040.6060071811214</v>
      </c>
      <c r="K456" s="41">
        <v>2040.6667504585737</v>
      </c>
      <c r="L456" s="41">
        <v>2040.6874824791614</v>
      </c>
      <c r="M456" s="41">
        <v>2040.694747426536</v>
      </c>
      <c r="N456" s="41">
        <v>2040.6973522845728</v>
      </c>
      <c r="O456" s="41">
        <v>2040.6983053623999</v>
      </c>
      <c r="P456" s="41">
        <v>2040.6986604418621</v>
      </c>
      <c r="Q456" s="41">
        <v>2040.6987949053782</v>
      </c>
      <c r="R456" s="41">
        <v>2040.6988465853115</v>
      </c>
      <c r="S456" s="41">
        <v>2040.6988667195003</v>
      </c>
      <c r="T456" s="41">
        <v>2040.6988746623381</v>
      </c>
      <c r="U456" s="41">
        <v>2040.6988778322282</v>
      </c>
      <c r="V456" s="41">
        <v>2040.6988791109875</v>
      </c>
      <c r="X456" s="41">
        <v>2040.6988799999999</v>
      </c>
      <c r="Y456" s="64">
        <v>0.62026480208054924</v>
      </c>
      <c r="Z456" s="64">
        <v>0.93060972917562701</v>
      </c>
      <c r="AA456" s="64">
        <v>0.98323828634224031</v>
      </c>
      <c r="AB456" s="64">
        <v>0.99543305174535401</v>
      </c>
      <c r="AC456" s="64">
        <v>0.99865686297609269</v>
      </c>
      <c r="AD456" s="64">
        <v>0.99958252533234071</v>
      </c>
      <c r="AE456" s="64">
        <v>0.99986454555348436</v>
      </c>
      <c r="AF456" s="64">
        <v>0.99995448969968637</v>
      </c>
      <c r="AG456" s="64">
        <v>0.99998425561863091</v>
      </c>
      <c r="AH456" s="64">
        <v>0.99999441489337293</v>
      </c>
      <c r="AI456" s="64">
        <v>0.9999979749224619</v>
      </c>
      <c r="AJ456" s="64">
        <v>0.99999925137635837</v>
      </c>
      <c r="AK456" s="64">
        <v>0.99999971841137092</v>
      </c>
      <c r="AL456" s="64">
        <v>0.99999989241032083</v>
      </c>
      <c r="AM456" s="64">
        <v>0.99999995830123567</v>
      </c>
      <c r="AN456" s="64">
        <v>0.99999998362586029</v>
      </c>
      <c r="AO456" s="64">
        <v>0.99999999349218072</v>
      </c>
      <c r="AP456" s="64">
        <v>0.99999999738439516</v>
      </c>
      <c r="AQ456" s="64">
        <v>0.99999999893773073</v>
      </c>
      <c r="AR456" s="64">
        <v>0.99999999956435881</v>
      </c>
    </row>
    <row r="457" spans="2:44" x14ac:dyDescent="0.25">
      <c r="B457" t="s">
        <v>545</v>
      </c>
      <c r="C457" s="24">
        <v>1518.928424291038</v>
      </c>
      <c r="D457" s="24">
        <v>2278.9130784549661</v>
      </c>
      <c r="E457" s="24">
        <v>2407.7919236540747</v>
      </c>
      <c r="F457" s="24">
        <v>2437.6549365740707</v>
      </c>
      <c r="G457" s="24">
        <v>2445.5495301355504</v>
      </c>
      <c r="H457" s="24">
        <v>2447.8163278959346</v>
      </c>
      <c r="I457" s="24">
        <v>2448.5069499152451</v>
      </c>
      <c r="J457" s="24">
        <v>2448.7272086173452</v>
      </c>
      <c r="K457" s="24">
        <v>2448.8001005502883</v>
      </c>
      <c r="L457" s="24">
        <v>2448.8249789749934</v>
      </c>
      <c r="M457" s="24">
        <v>2448.8336969118427</v>
      </c>
      <c r="N457" s="24">
        <v>2448.8368227414871</v>
      </c>
      <c r="O457" s="24">
        <v>2448.8379664348799</v>
      </c>
      <c r="P457" s="24">
        <v>2448.8383925302342</v>
      </c>
      <c r="Q457" s="24">
        <v>2448.8385538864536</v>
      </c>
      <c r="R457" s="24">
        <v>2448.8386159023735</v>
      </c>
      <c r="S457" s="24">
        <v>2448.8386400634004</v>
      </c>
      <c r="T457" s="24">
        <v>2448.8386495948052</v>
      </c>
      <c r="U457" s="24">
        <v>2448.8386533986741</v>
      </c>
      <c r="V457" s="24">
        <v>2448.8386549331849</v>
      </c>
      <c r="X457" s="24">
        <v>2448.8386559999999</v>
      </c>
      <c r="Y457" s="6">
        <v>0.62026480208054924</v>
      </c>
      <c r="Z457" s="6">
        <v>0.9306097291756269</v>
      </c>
      <c r="AA457" s="6">
        <v>0.98323828634224031</v>
      </c>
      <c r="AB457" s="6">
        <v>0.9954330517453539</v>
      </c>
      <c r="AC457" s="6">
        <v>0.99865686297609246</v>
      </c>
      <c r="AD457" s="6">
        <v>0.99958252533234049</v>
      </c>
      <c r="AE457" s="6">
        <v>0.99986454555348425</v>
      </c>
      <c r="AF457" s="6">
        <v>0.99995448969968614</v>
      </c>
      <c r="AG457" s="6">
        <v>0.9999842556186308</v>
      </c>
      <c r="AH457" s="6">
        <v>0.99999441489337282</v>
      </c>
      <c r="AI457" s="6">
        <v>0.99999797492246167</v>
      </c>
      <c r="AJ457" s="6">
        <v>0.99999925137635826</v>
      </c>
      <c r="AK457" s="6">
        <v>0.99999971841137092</v>
      </c>
      <c r="AL457" s="6">
        <v>0.99999989241032061</v>
      </c>
      <c r="AM457" s="6">
        <v>0.99999995830123556</v>
      </c>
      <c r="AN457" s="6">
        <v>0.99999998362586018</v>
      </c>
      <c r="AO457" s="6">
        <v>0.99999999349218072</v>
      </c>
      <c r="AP457" s="6">
        <v>0.99999999738439505</v>
      </c>
      <c r="AQ457" s="6">
        <v>0.99999999893773084</v>
      </c>
      <c r="AR457" s="6">
        <v>0.99999999956435881</v>
      </c>
    </row>
    <row r="458" spans="2:44" x14ac:dyDescent="0.25">
      <c r="B458" s="91" t="s">
        <v>547</v>
      </c>
      <c r="C458" s="41">
        <v>1822.7141091492456</v>
      </c>
      <c r="D458" s="41">
        <v>2734.6956941459594</v>
      </c>
      <c r="E458" s="41">
        <v>2889.35030838489</v>
      </c>
      <c r="F458" s="41">
        <v>2925.1859238888851</v>
      </c>
      <c r="G458" s="41">
        <v>2934.6594361626612</v>
      </c>
      <c r="H458" s="41">
        <v>2937.379593475122</v>
      </c>
      <c r="I458" s="41">
        <v>2938.2083398982936</v>
      </c>
      <c r="J458" s="41">
        <v>2938.4726503408147</v>
      </c>
      <c r="K458" s="41">
        <v>2938.560120660346</v>
      </c>
      <c r="L458" s="41">
        <v>2938.5899747699923</v>
      </c>
      <c r="M458" s="41">
        <v>2938.6004362942117</v>
      </c>
      <c r="N458" s="41">
        <v>2938.6041872897849</v>
      </c>
      <c r="O458" s="41">
        <v>2938.605559721856</v>
      </c>
      <c r="P458" s="41">
        <v>2938.6060710362813</v>
      </c>
      <c r="Q458" s="41">
        <v>2938.6062646637442</v>
      </c>
      <c r="R458" s="41">
        <v>2938.6063390828485</v>
      </c>
      <c r="S458" s="41">
        <v>2938.6063680760808</v>
      </c>
      <c r="T458" s="41">
        <v>2938.6063795137666</v>
      </c>
      <c r="U458" s="41">
        <v>2938.6063840784086</v>
      </c>
      <c r="V458" s="41">
        <v>2938.6063859198221</v>
      </c>
      <c r="X458" s="41">
        <v>2938.6063871999995</v>
      </c>
      <c r="Y458" s="64">
        <v>0.62026480208054924</v>
      </c>
      <c r="Z458" s="64">
        <v>0.93060972917562701</v>
      </c>
      <c r="AA458" s="64">
        <v>0.98323828634224053</v>
      </c>
      <c r="AB458" s="64">
        <v>0.99543305174535412</v>
      </c>
      <c r="AC458" s="64">
        <v>0.99865686297609291</v>
      </c>
      <c r="AD458" s="64">
        <v>0.99958252533234082</v>
      </c>
      <c r="AE458" s="64">
        <v>0.99986454555348425</v>
      </c>
      <c r="AF458" s="64">
        <v>0.99995448969968648</v>
      </c>
      <c r="AG458" s="64">
        <v>0.99998425561863102</v>
      </c>
      <c r="AH458" s="64">
        <v>0.99999441489337304</v>
      </c>
      <c r="AI458" s="64">
        <v>0.99999797492246201</v>
      </c>
      <c r="AJ458" s="64">
        <v>0.99999925137635848</v>
      </c>
      <c r="AK458" s="64">
        <v>0.99999971841137103</v>
      </c>
      <c r="AL458" s="64">
        <v>0.99999989241032083</v>
      </c>
      <c r="AM458" s="64">
        <v>0.99999995830123567</v>
      </c>
      <c r="AN458" s="64">
        <v>0.99999998362586051</v>
      </c>
      <c r="AO458" s="64">
        <v>0.99999999349218094</v>
      </c>
      <c r="AP458" s="64">
        <v>0.99999999738439516</v>
      </c>
      <c r="AQ458" s="64">
        <v>0.99999999893773084</v>
      </c>
      <c r="AR458" s="64">
        <v>0.99999999956435903</v>
      </c>
    </row>
    <row r="459" spans="2:44" x14ac:dyDescent="0.25">
      <c r="B459" t="s">
        <v>549</v>
      </c>
      <c r="C459" s="24">
        <v>2187.2569309790952</v>
      </c>
      <c r="D459" s="24">
        <v>3281.6348329751513</v>
      </c>
      <c r="E459" s="24">
        <v>3467.2203700618679</v>
      </c>
      <c r="F459" s="24">
        <v>3510.2231086666625</v>
      </c>
      <c r="G459" s="24">
        <v>3521.5913233951933</v>
      </c>
      <c r="H459" s="24">
        <v>3524.8555121701465</v>
      </c>
      <c r="I459" s="24">
        <v>3525.850007877953</v>
      </c>
      <c r="J459" s="24">
        <v>3526.1671804089779</v>
      </c>
      <c r="K459" s="24">
        <v>3526.2721447924155</v>
      </c>
      <c r="L459" s="24">
        <v>3526.3079697239914</v>
      </c>
      <c r="M459" s="24">
        <v>3526.320523553054</v>
      </c>
      <c r="N459" s="24">
        <v>3526.3250247477422</v>
      </c>
      <c r="O459" s="24">
        <v>3526.3266716662274</v>
      </c>
      <c r="P459" s="24">
        <v>3526.327285243538</v>
      </c>
      <c r="Q459" s="24">
        <v>3526.3275175964941</v>
      </c>
      <c r="R459" s="24">
        <v>3526.3276068994182</v>
      </c>
      <c r="S459" s="24">
        <v>3526.3276416912972</v>
      </c>
      <c r="T459" s="24">
        <v>3526.3276554165209</v>
      </c>
      <c r="U459" s="24">
        <v>3526.327660894091</v>
      </c>
      <c r="V459" s="24">
        <v>3526.3276631037866</v>
      </c>
      <c r="X459" s="24">
        <v>3526.32766464</v>
      </c>
      <c r="Y459" s="6">
        <v>0.62026480208054924</v>
      </c>
      <c r="Z459" s="6">
        <v>0.9306097291756269</v>
      </c>
      <c r="AA459" s="6">
        <v>0.98323828634224031</v>
      </c>
      <c r="AB459" s="6">
        <v>0.99543305174535401</v>
      </c>
      <c r="AC459" s="6">
        <v>0.99865686297609269</v>
      </c>
      <c r="AD459" s="6">
        <v>0.99958252533234071</v>
      </c>
      <c r="AE459" s="6">
        <v>0.99986454555348425</v>
      </c>
      <c r="AF459" s="6">
        <v>0.99995448969968637</v>
      </c>
      <c r="AG459" s="6">
        <v>0.99998425561863091</v>
      </c>
      <c r="AH459" s="6">
        <v>0.99999441489337304</v>
      </c>
      <c r="AI459" s="6">
        <v>0.99999797492246179</v>
      </c>
      <c r="AJ459" s="6">
        <v>0.99999925137635837</v>
      </c>
      <c r="AK459" s="6">
        <v>0.99999971841137103</v>
      </c>
      <c r="AL459" s="6">
        <v>0.99999989241032083</v>
      </c>
      <c r="AM459" s="6">
        <v>0.99999995830123578</v>
      </c>
      <c r="AN459" s="6">
        <v>0.99999998362586029</v>
      </c>
      <c r="AO459" s="6">
        <v>0.99999999349218083</v>
      </c>
      <c r="AP459" s="6">
        <v>0.99999999738439538</v>
      </c>
      <c r="AQ459" s="6">
        <v>0.99999999893773084</v>
      </c>
      <c r="AR459" s="6">
        <v>0.99999999956435881</v>
      </c>
    </row>
    <row r="460" spans="2:44" x14ac:dyDescent="0.25">
      <c r="B460" s="91" t="s">
        <v>551</v>
      </c>
      <c r="C460" s="41">
        <v>2624.7083171749146</v>
      </c>
      <c r="D460" s="41">
        <v>3937.9617995701819</v>
      </c>
      <c r="E460" s="41">
        <v>4160.6644440742421</v>
      </c>
      <c r="F460" s="41">
        <v>4212.2677303999953</v>
      </c>
      <c r="G460" s="41">
        <v>4225.9095880742325</v>
      </c>
      <c r="H460" s="41">
        <v>4229.826614604176</v>
      </c>
      <c r="I460" s="41">
        <v>4231.0200094535439</v>
      </c>
      <c r="J460" s="41">
        <v>4231.4006164907742</v>
      </c>
      <c r="K460" s="41">
        <v>4231.5265737508989</v>
      </c>
      <c r="L460" s="41">
        <v>4231.5695636687897</v>
      </c>
      <c r="M460" s="41">
        <v>4231.5846282636649</v>
      </c>
      <c r="N460" s="41">
        <v>4231.5900296972914</v>
      </c>
      <c r="O460" s="41">
        <v>4231.5920059994733</v>
      </c>
      <c r="P460" s="41">
        <v>4231.5927422922459</v>
      </c>
      <c r="Q460" s="41">
        <v>4231.593021115792</v>
      </c>
      <c r="R460" s="41">
        <v>4231.5931282793026</v>
      </c>
      <c r="S460" s="41">
        <v>4231.5931700295569</v>
      </c>
      <c r="T460" s="41">
        <v>4231.5931864998247</v>
      </c>
      <c r="U460" s="41">
        <v>4231.5931930729093</v>
      </c>
      <c r="V460" s="41">
        <v>4231.5931957245439</v>
      </c>
      <c r="X460" s="41">
        <v>4231.5931975679996</v>
      </c>
      <c r="Y460" s="64">
        <v>0.62026480208054946</v>
      </c>
      <c r="Z460" s="64">
        <v>0.93060972917562712</v>
      </c>
      <c r="AA460" s="64">
        <v>0.98323828634224053</v>
      </c>
      <c r="AB460" s="64">
        <v>0.99543305174535424</v>
      </c>
      <c r="AC460" s="64">
        <v>0.99865686297609291</v>
      </c>
      <c r="AD460" s="64">
        <v>0.99958252533234082</v>
      </c>
      <c r="AE460" s="64">
        <v>0.99986454555348447</v>
      </c>
      <c r="AF460" s="64">
        <v>0.99995448969968659</v>
      </c>
      <c r="AG460" s="64">
        <v>0.99998425561863102</v>
      </c>
      <c r="AH460" s="64">
        <v>0.99999441489337315</v>
      </c>
      <c r="AI460" s="64">
        <v>0.9999979749224619</v>
      </c>
      <c r="AJ460" s="64">
        <v>0.9999992513763587</v>
      </c>
      <c r="AK460" s="64">
        <v>0.99999971841137114</v>
      </c>
      <c r="AL460" s="64">
        <v>0.99999989241032106</v>
      </c>
      <c r="AM460" s="64">
        <v>0.99999995830123567</v>
      </c>
      <c r="AN460" s="64">
        <v>0.99999998362586062</v>
      </c>
      <c r="AO460" s="64">
        <v>0.99999999349218094</v>
      </c>
      <c r="AP460" s="64">
        <v>0.99999999738439538</v>
      </c>
      <c r="AQ460" s="64">
        <v>0.99999999893773106</v>
      </c>
      <c r="AR460" s="64">
        <v>0.99999999956435892</v>
      </c>
    </row>
    <row r="461" spans="2:44" x14ac:dyDescent="0.25">
      <c r="B461" t="s">
        <v>553</v>
      </c>
      <c r="C461" s="24">
        <v>3149.6499806098973</v>
      </c>
      <c r="D461" s="24">
        <v>4725.5541594842189</v>
      </c>
      <c r="E461" s="24">
        <v>4992.7973328890903</v>
      </c>
      <c r="F461" s="24">
        <v>5054.7212764799951</v>
      </c>
      <c r="G461" s="24">
        <v>5071.091505689079</v>
      </c>
      <c r="H461" s="24">
        <v>5075.7919375250121</v>
      </c>
      <c r="I461" s="24">
        <v>5077.2240113442531</v>
      </c>
      <c r="J461" s="24">
        <v>5077.6807397889288</v>
      </c>
      <c r="K461" s="24">
        <v>5077.8318885010785</v>
      </c>
      <c r="L461" s="24">
        <v>5077.8834764025478</v>
      </c>
      <c r="M461" s="24">
        <v>5077.9015539163984</v>
      </c>
      <c r="N461" s="24">
        <v>5077.9080356367494</v>
      </c>
      <c r="O461" s="24">
        <v>5077.9104071993679</v>
      </c>
      <c r="P461" s="24">
        <v>5077.9112907506951</v>
      </c>
      <c r="Q461" s="24">
        <v>5077.9116253389511</v>
      </c>
      <c r="R461" s="24">
        <v>5077.9117539351637</v>
      </c>
      <c r="S461" s="24">
        <v>5077.9118040354688</v>
      </c>
      <c r="T461" s="24">
        <v>5077.91182379979</v>
      </c>
      <c r="U461" s="24">
        <v>5077.911831687491</v>
      </c>
      <c r="V461" s="24">
        <v>5077.9118348694537</v>
      </c>
      <c r="X461" s="24">
        <v>5077.9118370816004</v>
      </c>
      <c r="Y461" s="6">
        <v>0.62026480208054924</v>
      </c>
      <c r="Z461" s="6">
        <v>0.93060972917562701</v>
      </c>
      <c r="AA461" s="6">
        <v>0.98323828634224031</v>
      </c>
      <c r="AB461" s="6">
        <v>0.99543305174535412</v>
      </c>
      <c r="AC461" s="6">
        <v>0.99865686297609269</v>
      </c>
      <c r="AD461" s="6">
        <v>0.99958252533234082</v>
      </c>
      <c r="AE461" s="6">
        <v>0.99986454555348436</v>
      </c>
      <c r="AF461" s="6">
        <v>0.99995448969968637</v>
      </c>
      <c r="AG461" s="6">
        <v>0.99998425561863091</v>
      </c>
      <c r="AH461" s="6">
        <v>0.99999441489337304</v>
      </c>
      <c r="AI461" s="6">
        <v>0.99999797492246179</v>
      </c>
      <c r="AJ461" s="6">
        <v>0.99999925137635848</v>
      </c>
      <c r="AK461" s="6">
        <v>0.99999971841137103</v>
      </c>
      <c r="AL461" s="6">
        <v>0.99999989241032083</v>
      </c>
      <c r="AM461" s="6">
        <v>0.99999995830123556</v>
      </c>
      <c r="AN461" s="6">
        <v>0.99999998362586051</v>
      </c>
      <c r="AO461" s="6">
        <v>0.99999999349218094</v>
      </c>
      <c r="AP461" s="6">
        <v>0.99999999738439527</v>
      </c>
      <c r="AQ461" s="6">
        <v>0.99999999893773084</v>
      </c>
      <c r="AR461" s="6">
        <v>0.99999999956435903</v>
      </c>
    </row>
    <row r="462" spans="2:44" x14ac:dyDescent="0.25">
      <c r="B462" s="91" t="s">
        <v>555</v>
      </c>
      <c r="C462" s="41">
        <v>3779.5799767318754</v>
      </c>
      <c r="D462" s="41">
        <v>5670.6649913810597</v>
      </c>
      <c r="E462" s="41">
        <v>5991.3567994669065</v>
      </c>
      <c r="F462" s="41">
        <v>6065.6655317759905</v>
      </c>
      <c r="G462" s="41">
        <v>6085.3098068268928</v>
      </c>
      <c r="H462" s="41">
        <v>6090.9503250300113</v>
      </c>
      <c r="I462" s="41">
        <v>6092.6688136131006</v>
      </c>
      <c r="J462" s="41">
        <v>6093.216887746712</v>
      </c>
      <c r="K462" s="41">
        <v>6093.3982662012922</v>
      </c>
      <c r="L462" s="41">
        <v>6093.4601716830548</v>
      </c>
      <c r="M462" s="41">
        <v>6093.4818646996755</v>
      </c>
      <c r="N462" s="41">
        <v>6093.489642764097</v>
      </c>
      <c r="O462" s="41">
        <v>6093.4924886392391</v>
      </c>
      <c r="P462" s="41">
        <v>6093.4935489008312</v>
      </c>
      <c r="Q462" s="41">
        <v>6093.4939504067388</v>
      </c>
      <c r="R462" s="41">
        <v>6093.4941047221937</v>
      </c>
      <c r="S462" s="41">
        <v>6093.4941648425593</v>
      </c>
      <c r="T462" s="41">
        <v>6093.4941885597455</v>
      </c>
      <c r="U462" s="41">
        <v>6093.4941980249878</v>
      </c>
      <c r="V462" s="41">
        <v>6093.4942018433421</v>
      </c>
      <c r="X462" s="41">
        <v>6093.494204497918</v>
      </c>
      <c r="Y462" s="64">
        <v>0.62026480208054935</v>
      </c>
      <c r="Z462" s="64">
        <v>0.9306097291756269</v>
      </c>
      <c r="AA462" s="64">
        <v>0.98323828634224042</v>
      </c>
      <c r="AB462" s="64">
        <v>0.99543305174535401</v>
      </c>
      <c r="AC462" s="64">
        <v>0.9986568629760928</v>
      </c>
      <c r="AD462" s="64">
        <v>0.99958252533234071</v>
      </c>
      <c r="AE462" s="64">
        <v>0.99986454555348425</v>
      </c>
      <c r="AF462" s="64">
        <v>0.99995448969968637</v>
      </c>
      <c r="AG462" s="64">
        <v>0.99998425561863091</v>
      </c>
      <c r="AH462" s="64">
        <v>0.99999441489337304</v>
      </c>
      <c r="AI462" s="64">
        <v>0.99999797492246179</v>
      </c>
      <c r="AJ462" s="64">
        <v>0.99999925137635848</v>
      </c>
      <c r="AK462" s="64">
        <v>0.99999971841137103</v>
      </c>
      <c r="AL462" s="64">
        <v>0.99999989241032083</v>
      </c>
      <c r="AM462" s="64">
        <v>0.99999995830123556</v>
      </c>
      <c r="AN462" s="64">
        <v>0.99999998362586051</v>
      </c>
      <c r="AO462" s="64">
        <v>0.99999999349218083</v>
      </c>
      <c r="AP462" s="64">
        <v>0.99999999738439527</v>
      </c>
      <c r="AQ462" s="64">
        <v>0.99999999893773095</v>
      </c>
      <c r="AR462" s="64">
        <v>0.99999999956435903</v>
      </c>
    </row>
    <row r="464" spans="2:44" x14ac:dyDescent="0.25">
      <c r="B464" s="30" t="s">
        <v>6117</v>
      </c>
      <c r="C464" s="70"/>
      <c r="D464" s="70"/>
      <c r="E464" s="70"/>
      <c r="F464" s="70"/>
      <c r="G464" s="70"/>
      <c r="H464" s="70"/>
      <c r="I464" s="70"/>
      <c r="J464" s="70"/>
      <c r="K464" s="70"/>
      <c r="L464" s="70"/>
      <c r="M464" s="70"/>
      <c r="N464" s="70"/>
      <c r="O464" s="70"/>
      <c r="P464" s="70"/>
      <c r="Q464" s="70"/>
      <c r="R464" s="70"/>
      <c r="S464" s="70"/>
      <c r="T464" s="70"/>
      <c r="U464" s="70"/>
      <c r="V464" s="70"/>
      <c r="X464" s="30" t="s">
        <v>6118</v>
      </c>
      <c r="Y464" s="70"/>
      <c r="Z464" s="70"/>
      <c r="AA464" s="70"/>
      <c r="AB464" s="70"/>
      <c r="AC464" s="70"/>
      <c r="AD464" s="70"/>
      <c r="AE464" s="70"/>
      <c r="AF464" s="70"/>
      <c r="AG464" s="70"/>
      <c r="AH464" s="70"/>
      <c r="AI464" s="70"/>
      <c r="AJ464" s="70"/>
      <c r="AK464" s="70"/>
      <c r="AL464" s="70"/>
      <c r="AM464" s="70"/>
      <c r="AN464" s="70"/>
      <c r="AO464" s="70"/>
      <c r="AP464" s="70"/>
      <c r="AQ464" s="70"/>
      <c r="AR464" s="70"/>
    </row>
    <row r="465" spans="2:44" x14ac:dyDescent="0.25">
      <c r="B465" s="7" t="s">
        <v>6008</v>
      </c>
      <c r="C465" s="50" t="s">
        <v>6010</v>
      </c>
      <c r="D465" s="50" t="s">
        <v>6011</v>
      </c>
      <c r="E465" s="50" t="s">
        <v>6012</v>
      </c>
      <c r="F465" s="50" t="s">
        <v>6013</v>
      </c>
      <c r="G465" s="50" t="s">
        <v>6014</v>
      </c>
      <c r="H465" s="50" t="s">
        <v>6015</v>
      </c>
      <c r="I465" s="50" t="s">
        <v>6016</v>
      </c>
      <c r="J465" s="50" t="s">
        <v>6017</v>
      </c>
      <c r="K465" s="50" t="s">
        <v>6018</v>
      </c>
      <c r="L465" s="50" t="s">
        <v>6019</v>
      </c>
      <c r="M465" s="50" t="s">
        <v>6020</v>
      </c>
      <c r="N465" s="50" t="s">
        <v>6021</v>
      </c>
      <c r="O465" s="50" t="s">
        <v>6022</v>
      </c>
      <c r="P465" s="50" t="s">
        <v>6023</v>
      </c>
      <c r="Q465" s="50" t="s">
        <v>6024</v>
      </c>
      <c r="R465" s="50" t="s">
        <v>6025</v>
      </c>
      <c r="S465" s="50" t="s">
        <v>6026</v>
      </c>
      <c r="T465" s="50" t="s">
        <v>6027</v>
      </c>
      <c r="U465" s="50" t="s">
        <v>6028</v>
      </c>
      <c r="V465" s="50" t="s">
        <v>6029</v>
      </c>
      <c r="X465" s="50" t="s">
        <v>6009</v>
      </c>
      <c r="Y465" s="50" t="s">
        <v>6010</v>
      </c>
      <c r="Z465" s="50" t="s">
        <v>6011</v>
      </c>
      <c r="AA465" s="50" t="s">
        <v>6012</v>
      </c>
      <c r="AB465" s="50" t="s">
        <v>6013</v>
      </c>
      <c r="AC465" s="50" t="s">
        <v>6014</v>
      </c>
      <c r="AD465" s="50" t="s">
        <v>6015</v>
      </c>
      <c r="AE465" s="50" t="s">
        <v>6016</v>
      </c>
      <c r="AF465" s="50" t="s">
        <v>6017</v>
      </c>
      <c r="AG465" s="50" t="s">
        <v>6018</v>
      </c>
      <c r="AH465" s="50" t="s">
        <v>6019</v>
      </c>
      <c r="AI465" s="50" t="s">
        <v>6020</v>
      </c>
      <c r="AJ465" s="50" t="s">
        <v>6021</v>
      </c>
      <c r="AK465" s="50" t="s">
        <v>6022</v>
      </c>
      <c r="AL465" s="50" t="s">
        <v>6023</v>
      </c>
      <c r="AM465" s="50" t="s">
        <v>6024</v>
      </c>
      <c r="AN465" s="50" t="s">
        <v>6025</v>
      </c>
      <c r="AO465" s="50" t="s">
        <v>6026</v>
      </c>
      <c r="AP465" s="50" t="s">
        <v>6027</v>
      </c>
      <c r="AQ465" s="50" t="s">
        <v>6028</v>
      </c>
      <c r="AR465" s="50" t="s">
        <v>6029</v>
      </c>
    </row>
    <row r="466" spans="2:44" x14ac:dyDescent="0.25">
      <c r="B466" t="s">
        <v>517</v>
      </c>
      <c r="C466" s="24">
        <v>0</v>
      </c>
      <c r="D466" s="24">
        <v>0</v>
      </c>
      <c r="E466" s="24">
        <v>0</v>
      </c>
      <c r="F466" s="24">
        <v>0</v>
      </c>
      <c r="G466" s="24">
        <v>0</v>
      </c>
      <c r="H466" s="24">
        <v>0</v>
      </c>
      <c r="I466" s="24">
        <v>0</v>
      </c>
      <c r="J466" s="24">
        <v>0</v>
      </c>
      <c r="K466" s="24">
        <v>0</v>
      </c>
      <c r="L466" s="24">
        <v>0</v>
      </c>
      <c r="M466" s="24">
        <v>0</v>
      </c>
      <c r="N466" s="24">
        <v>0</v>
      </c>
      <c r="O466" s="24">
        <v>0</v>
      </c>
      <c r="P466" s="24">
        <v>0</v>
      </c>
      <c r="Q466" s="24">
        <v>0</v>
      </c>
      <c r="R466" s="24">
        <v>0</v>
      </c>
      <c r="S466" s="24">
        <v>0</v>
      </c>
      <c r="T466" s="24">
        <v>0</v>
      </c>
      <c r="U466" s="24">
        <v>0</v>
      </c>
      <c r="V466" s="24">
        <v>0</v>
      </c>
      <c r="X466" s="24">
        <v>0</v>
      </c>
      <c r="Y466" s="6">
        <v>0</v>
      </c>
      <c r="Z466" s="6">
        <v>0</v>
      </c>
      <c r="AA466" s="6">
        <v>0</v>
      </c>
      <c r="AB466" s="6">
        <v>0</v>
      </c>
      <c r="AC466" s="6">
        <v>0</v>
      </c>
      <c r="AD466" s="6">
        <v>0</v>
      </c>
      <c r="AE466" s="6">
        <v>0</v>
      </c>
      <c r="AF466" s="6">
        <v>0</v>
      </c>
      <c r="AG466" s="6">
        <v>0</v>
      </c>
      <c r="AH466" s="6">
        <v>0</v>
      </c>
      <c r="AI466" s="6">
        <v>0</v>
      </c>
      <c r="AJ466" s="6">
        <v>0</v>
      </c>
      <c r="AK466" s="6">
        <v>0</v>
      </c>
      <c r="AL466" s="6">
        <v>0</v>
      </c>
      <c r="AM466" s="6">
        <v>0</v>
      </c>
      <c r="AN466" s="6">
        <v>0</v>
      </c>
      <c r="AO466" s="6">
        <v>0</v>
      </c>
      <c r="AP466" s="6">
        <v>0</v>
      </c>
      <c r="AQ466" s="6">
        <v>0</v>
      </c>
      <c r="AR466" s="6">
        <v>0</v>
      </c>
    </row>
    <row r="467" spans="2:44" x14ac:dyDescent="0.25">
      <c r="B467" s="91" t="s">
        <v>519</v>
      </c>
      <c r="C467" s="41">
        <v>0</v>
      </c>
      <c r="D467" s="41">
        <v>0</v>
      </c>
      <c r="E467" s="41">
        <v>0</v>
      </c>
      <c r="F467" s="41">
        <v>0</v>
      </c>
      <c r="G467" s="41">
        <v>0</v>
      </c>
      <c r="H467" s="41">
        <v>0</v>
      </c>
      <c r="I467" s="41">
        <v>0</v>
      </c>
      <c r="J467" s="41">
        <v>0</v>
      </c>
      <c r="K467" s="41">
        <v>0</v>
      </c>
      <c r="L467" s="41">
        <v>0</v>
      </c>
      <c r="M467" s="41">
        <v>0</v>
      </c>
      <c r="N467" s="41">
        <v>0</v>
      </c>
      <c r="O467" s="41">
        <v>0</v>
      </c>
      <c r="P467" s="41">
        <v>0</v>
      </c>
      <c r="Q467" s="41">
        <v>0</v>
      </c>
      <c r="R467" s="41">
        <v>0</v>
      </c>
      <c r="S467" s="41">
        <v>0</v>
      </c>
      <c r="T467" s="41">
        <v>0</v>
      </c>
      <c r="U467" s="41">
        <v>0</v>
      </c>
      <c r="V467" s="41">
        <v>0</v>
      </c>
      <c r="X467" s="41">
        <v>0</v>
      </c>
      <c r="Y467" s="64">
        <v>0</v>
      </c>
      <c r="Z467" s="64">
        <v>0</v>
      </c>
      <c r="AA467" s="64">
        <v>0</v>
      </c>
      <c r="AB467" s="64">
        <v>0</v>
      </c>
      <c r="AC467" s="64">
        <v>0</v>
      </c>
      <c r="AD467" s="64">
        <v>0</v>
      </c>
      <c r="AE467" s="64">
        <v>0</v>
      </c>
      <c r="AF467" s="64">
        <v>0</v>
      </c>
      <c r="AG467" s="64">
        <v>0</v>
      </c>
      <c r="AH467" s="64">
        <v>0</v>
      </c>
      <c r="AI467" s="64">
        <v>0</v>
      </c>
      <c r="AJ467" s="64">
        <v>0</v>
      </c>
      <c r="AK467" s="64">
        <v>0</v>
      </c>
      <c r="AL467" s="64">
        <v>0</v>
      </c>
      <c r="AM467" s="64">
        <v>0</v>
      </c>
      <c r="AN467" s="64">
        <v>0</v>
      </c>
      <c r="AO467" s="64">
        <v>0</v>
      </c>
      <c r="AP467" s="64">
        <v>0</v>
      </c>
      <c r="AQ467" s="64">
        <v>0</v>
      </c>
      <c r="AR467" s="64">
        <v>0</v>
      </c>
    </row>
    <row r="468" spans="2:44" x14ac:dyDescent="0.25">
      <c r="B468" t="s">
        <v>521</v>
      </c>
      <c r="C468" s="24">
        <v>0</v>
      </c>
      <c r="D468" s="24">
        <v>0</v>
      </c>
      <c r="E468" s="24">
        <v>0</v>
      </c>
      <c r="F468" s="24">
        <v>0</v>
      </c>
      <c r="G468" s="24">
        <v>0</v>
      </c>
      <c r="H468" s="24">
        <v>0</v>
      </c>
      <c r="I468" s="24">
        <v>0</v>
      </c>
      <c r="J468" s="24">
        <v>0</v>
      </c>
      <c r="K468" s="24">
        <v>0</v>
      </c>
      <c r="L468" s="24">
        <v>0</v>
      </c>
      <c r="M468" s="24">
        <v>0</v>
      </c>
      <c r="N468" s="24">
        <v>0</v>
      </c>
      <c r="O468" s="24">
        <v>0</v>
      </c>
      <c r="P468" s="24">
        <v>0</v>
      </c>
      <c r="Q468" s="24">
        <v>0</v>
      </c>
      <c r="R468" s="24">
        <v>0</v>
      </c>
      <c r="S468" s="24">
        <v>0</v>
      </c>
      <c r="T468" s="24">
        <v>0</v>
      </c>
      <c r="U468" s="24">
        <v>0</v>
      </c>
      <c r="V468" s="24">
        <v>0</v>
      </c>
      <c r="X468" s="24">
        <v>0</v>
      </c>
      <c r="Y468" s="6">
        <v>0</v>
      </c>
      <c r="Z468" s="6">
        <v>0</v>
      </c>
      <c r="AA468" s="6">
        <v>0</v>
      </c>
      <c r="AB468" s="6">
        <v>0</v>
      </c>
      <c r="AC468" s="6">
        <v>0</v>
      </c>
      <c r="AD468" s="6">
        <v>0</v>
      </c>
      <c r="AE468" s="6">
        <v>0</v>
      </c>
      <c r="AF468" s="6">
        <v>0</v>
      </c>
      <c r="AG468" s="6">
        <v>0</v>
      </c>
      <c r="AH468" s="6">
        <v>0</v>
      </c>
      <c r="AI468" s="6">
        <v>0</v>
      </c>
      <c r="AJ468" s="6">
        <v>0</v>
      </c>
      <c r="AK468" s="6">
        <v>0</v>
      </c>
      <c r="AL468" s="6">
        <v>0</v>
      </c>
      <c r="AM468" s="6">
        <v>0</v>
      </c>
      <c r="AN468" s="6">
        <v>0</v>
      </c>
      <c r="AO468" s="6">
        <v>0</v>
      </c>
      <c r="AP468" s="6">
        <v>0</v>
      </c>
      <c r="AQ468" s="6">
        <v>0</v>
      </c>
      <c r="AR468" s="6">
        <v>0</v>
      </c>
    </row>
    <row r="469" spans="2:44" x14ac:dyDescent="0.25">
      <c r="B469" s="91" t="s">
        <v>523</v>
      </c>
      <c r="C469" s="41">
        <v>0</v>
      </c>
      <c r="D469" s="41">
        <v>0</v>
      </c>
      <c r="E469" s="41">
        <v>0</v>
      </c>
      <c r="F469" s="41">
        <v>0</v>
      </c>
      <c r="G469" s="41">
        <v>0</v>
      </c>
      <c r="H469" s="41">
        <v>0</v>
      </c>
      <c r="I469" s="41">
        <v>0</v>
      </c>
      <c r="J469" s="41">
        <v>0</v>
      </c>
      <c r="K469" s="41">
        <v>0</v>
      </c>
      <c r="L469" s="41">
        <v>0</v>
      </c>
      <c r="M469" s="41">
        <v>0</v>
      </c>
      <c r="N469" s="41">
        <v>0</v>
      </c>
      <c r="O469" s="41">
        <v>0</v>
      </c>
      <c r="P469" s="41">
        <v>0</v>
      </c>
      <c r="Q469" s="41">
        <v>0</v>
      </c>
      <c r="R469" s="41">
        <v>0</v>
      </c>
      <c r="S469" s="41">
        <v>0</v>
      </c>
      <c r="T469" s="41">
        <v>0</v>
      </c>
      <c r="U469" s="41">
        <v>0</v>
      </c>
      <c r="V469" s="41">
        <v>0</v>
      </c>
      <c r="X469" s="41">
        <v>0</v>
      </c>
      <c r="Y469" s="64">
        <v>0</v>
      </c>
      <c r="Z469" s="64">
        <v>0</v>
      </c>
      <c r="AA469" s="64">
        <v>0</v>
      </c>
      <c r="AB469" s="64">
        <v>0</v>
      </c>
      <c r="AC469" s="64">
        <v>0</v>
      </c>
      <c r="AD469" s="64">
        <v>0</v>
      </c>
      <c r="AE469" s="64">
        <v>0</v>
      </c>
      <c r="AF469" s="64">
        <v>0</v>
      </c>
      <c r="AG469" s="64">
        <v>0</v>
      </c>
      <c r="AH469" s="64">
        <v>0</v>
      </c>
      <c r="AI469" s="64">
        <v>0</v>
      </c>
      <c r="AJ469" s="64">
        <v>0</v>
      </c>
      <c r="AK469" s="64">
        <v>0</v>
      </c>
      <c r="AL469" s="64">
        <v>0</v>
      </c>
      <c r="AM469" s="64">
        <v>0</v>
      </c>
      <c r="AN469" s="64">
        <v>0</v>
      </c>
      <c r="AO469" s="64">
        <v>0</v>
      </c>
      <c r="AP469" s="64">
        <v>0</v>
      </c>
      <c r="AQ469" s="64">
        <v>0</v>
      </c>
      <c r="AR469" s="64">
        <v>0</v>
      </c>
    </row>
    <row r="470" spans="2:44" x14ac:dyDescent="0.25">
      <c r="B470" t="s">
        <v>525</v>
      </c>
      <c r="C470" s="24">
        <v>2.1567880736678293E-4</v>
      </c>
      <c r="D470" s="24">
        <v>5.9103116683885707E-3</v>
      </c>
      <c r="E470" s="24">
        <v>2.2533867563819667E-2</v>
      </c>
      <c r="F470" s="24">
        <v>4.6336947465463442E-2</v>
      </c>
      <c r="G470" s="24">
        <v>7.3292394767581218E-2</v>
      </c>
      <c r="H470" s="24">
        <v>0.10092198314169341</v>
      </c>
      <c r="I470" s="24">
        <v>0.12786807087628965</v>
      </c>
      <c r="J470" s="24">
        <v>0.15344083594496249</v>
      </c>
      <c r="K470" s="24">
        <v>0.17733084359761969</v>
      </c>
      <c r="L470" s="24">
        <v>0.1994413178891653</v>
      </c>
      <c r="M470" s="24">
        <v>0.219791885266689</v>
      </c>
      <c r="N470" s="24">
        <v>0.23846336093991685</v>
      </c>
      <c r="O470" s="24">
        <v>0.25556584504556984</v>
      </c>
      <c r="P470" s="24">
        <v>0.27122071769041001</v>
      </c>
      <c r="Q470" s="24">
        <v>0.28555058445236636</v>
      </c>
      <c r="R470" s="24">
        <v>0.29867351269690079</v>
      </c>
      <c r="S470" s="24">
        <v>0.31070022166509365</v>
      </c>
      <c r="T470" s="24">
        <v>0.32173285099160964</v>
      </c>
      <c r="U470" s="24">
        <v>0.33186464525153159</v>
      </c>
      <c r="V470" s="24">
        <v>0.34118015701374033</v>
      </c>
      <c r="X470" s="24">
        <v>0.46874999999999994</v>
      </c>
      <c r="Y470" s="6">
        <v>4.6011478904913698E-4</v>
      </c>
      <c r="Z470" s="6">
        <v>1.2608664892562287E-2</v>
      </c>
      <c r="AA470" s="6">
        <v>4.8072250802815297E-2</v>
      </c>
      <c r="AB470" s="6">
        <v>9.8852154592988684E-2</v>
      </c>
      <c r="AC470" s="6">
        <v>0.15635710883750661</v>
      </c>
      <c r="AD470" s="6">
        <v>0.2153002307022793</v>
      </c>
      <c r="AE470" s="6">
        <v>0.27278521786941795</v>
      </c>
      <c r="AF470" s="6">
        <v>0.32734045001592005</v>
      </c>
      <c r="AG470" s="6">
        <v>0.37830579967492206</v>
      </c>
      <c r="AH470" s="6">
        <v>0.42547481149688604</v>
      </c>
      <c r="AI470" s="6">
        <v>0.46888935523560327</v>
      </c>
      <c r="AJ470" s="6">
        <v>0.50872183667182269</v>
      </c>
      <c r="AK470" s="6">
        <v>0.54520713609721572</v>
      </c>
      <c r="AL470" s="6">
        <v>0.57860419773954141</v>
      </c>
      <c r="AM470" s="6">
        <v>0.60917458016504833</v>
      </c>
      <c r="AN470" s="6">
        <v>0.63717016042005514</v>
      </c>
      <c r="AO470" s="6">
        <v>0.66282713955219985</v>
      </c>
      <c r="AP470" s="6">
        <v>0.68636341544876733</v>
      </c>
      <c r="AQ470" s="6">
        <v>0.70797790986993414</v>
      </c>
      <c r="AR470" s="6">
        <v>0.72785100162931282</v>
      </c>
    </row>
    <row r="471" spans="2:44" x14ac:dyDescent="0.25">
      <c r="B471" s="91" t="s">
        <v>527</v>
      </c>
      <c r="C471" s="41">
        <v>1.8695730419623423E-3</v>
      </c>
      <c r="D471" s="41">
        <v>3.9364736776649964E-2</v>
      </c>
      <c r="E471" s="41">
        <v>0.14173429336145882</v>
      </c>
      <c r="F471" s="41">
        <v>0.28582764658783499</v>
      </c>
      <c r="G471" s="41">
        <v>0.44795350711409682</v>
      </c>
      <c r="H471" s="41">
        <v>0.61363044554200208</v>
      </c>
      <c r="I471" s="41">
        <v>0.77494925189301056</v>
      </c>
      <c r="J471" s="41">
        <v>0.92790673349820252</v>
      </c>
      <c r="K471" s="41">
        <v>1.0707225437310626</v>
      </c>
      <c r="L471" s="41">
        <v>1.2028581110924093</v>
      </c>
      <c r="M471" s="41">
        <v>1.3244536862766574</v>
      </c>
      <c r="N471" s="41">
        <v>1.4360053809970927</v>
      </c>
      <c r="O471" s="41">
        <v>1.538178490387917</v>
      </c>
      <c r="P471" s="41">
        <v>1.6317024917392748</v>
      </c>
      <c r="Q471" s="41">
        <v>1.717312090251343</v>
      </c>
      <c r="R471" s="41">
        <v>1.7957137125938543</v>
      </c>
      <c r="S471" s="41">
        <v>1.8675692061542293</v>
      </c>
      <c r="T471" s="41">
        <v>1.9334887749017273</v>
      </c>
      <c r="U471" s="41">
        <v>1.9940292725904358</v>
      </c>
      <c r="V471" s="41">
        <v>2.049695522981223</v>
      </c>
      <c r="X471" s="41">
        <v>2.8125</v>
      </c>
      <c r="Y471" s="64">
        <v>6.6473708158661061E-4</v>
      </c>
      <c r="Z471" s="64">
        <v>1.3996350853919988E-2</v>
      </c>
      <c r="AA471" s="64">
        <v>5.0394415417407579E-2</v>
      </c>
      <c r="AB471" s="64">
        <v>0.10162760767567466</v>
      </c>
      <c r="AC471" s="64">
        <v>0.15927235808501219</v>
      </c>
      <c r="AD471" s="64">
        <v>0.21817971397048963</v>
      </c>
      <c r="AE471" s="64">
        <v>0.27553751178418151</v>
      </c>
      <c r="AF471" s="64">
        <v>0.32992239413269425</v>
      </c>
      <c r="AG471" s="64">
        <v>0.38070134888215557</v>
      </c>
      <c r="AH471" s="64">
        <v>0.42768288394396775</v>
      </c>
      <c r="AI471" s="64">
        <v>0.47091686623170043</v>
      </c>
      <c r="AJ471" s="64">
        <v>0.5105796910211885</v>
      </c>
      <c r="AK471" s="64">
        <v>0.54690790769348163</v>
      </c>
      <c r="AL471" s="64">
        <v>0.5801608859517422</v>
      </c>
      <c r="AM471" s="64">
        <v>0.61059985431158859</v>
      </c>
      <c r="AN471" s="64">
        <v>0.63847598670003702</v>
      </c>
      <c r="AO471" s="64">
        <v>0.66402460663261487</v>
      </c>
      <c r="AP471" s="64">
        <v>0.68746267552061413</v>
      </c>
      <c r="AQ471" s="64">
        <v>0.70898818580993272</v>
      </c>
      <c r="AR471" s="64">
        <v>0.72878063039332375</v>
      </c>
    </row>
    <row r="472" spans="2:44" x14ac:dyDescent="0.25">
      <c r="B472" t="s">
        <v>529</v>
      </c>
      <c r="C472" s="24">
        <v>8.4851499803445807E-3</v>
      </c>
      <c r="D472" s="24">
        <v>0.17318243720969556</v>
      </c>
      <c r="E472" s="24">
        <v>0.61853599655201541</v>
      </c>
      <c r="F472" s="24">
        <v>1.2437904430773215</v>
      </c>
      <c r="G472" s="24">
        <v>1.9465979565001594</v>
      </c>
      <c r="H472" s="24">
        <v>2.6644642951432367</v>
      </c>
      <c r="I472" s="24">
        <v>3.3632739759598942</v>
      </c>
      <c r="J472" s="24">
        <v>4.0257703237111633</v>
      </c>
      <c r="K472" s="24">
        <v>4.6442893442648341</v>
      </c>
      <c r="L472" s="24">
        <v>5.2165252839053853</v>
      </c>
      <c r="M472" s="24">
        <v>5.7431008903165308</v>
      </c>
      <c r="N472" s="24">
        <v>6.2261734612257973</v>
      </c>
      <c r="O472" s="24">
        <v>6.6686290717573051</v>
      </c>
      <c r="P472" s="24">
        <v>7.0736295879347351</v>
      </c>
      <c r="Q472" s="24">
        <v>7.4443581134472492</v>
      </c>
      <c r="R472" s="24">
        <v>7.7838745121816686</v>
      </c>
      <c r="S472" s="24">
        <v>8.095045144110772</v>
      </c>
      <c r="T472" s="24">
        <v>8.3805124705421985</v>
      </c>
      <c r="U472" s="24">
        <v>8.6426877819460532</v>
      </c>
      <c r="V472" s="24">
        <v>8.8837569868511537</v>
      </c>
      <c r="X472" s="24">
        <v>12.1875</v>
      </c>
      <c r="Y472" s="6">
        <v>6.9621743428468358E-4</v>
      </c>
      <c r="Z472" s="6">
        <v>1.4209841001821174E-2</v>
      </c>
      <c r="AA472" s="6">
        <v>5.0751671511960236E-2</v>
      </c>
      <c r="AB472" s="6">
        <v>0.10205460045762638</v>
      </c>
      <c r="AC472" s="6">
        <v>0.15972085796924385</v>
      </c>
      <c r="AD472" s="6">
        <v>0.21862271139636813</v>
      </c>
      <c r="AE472" s="6">
        <v>0.27596094161722207</v>
      </c>
      <c r="AF472" s="6">
        <v>0.33031961630450568</v>
      </c>
      <c r="AG472" s="6">
        <v>0.38106989491403764</v>
      </c>
      <c r="AH472" s="6">
        <v>0.42802258739736493</v>
      </c>
      <c r="AI472" s="6">
        <v>0.47122879100033072</v>
      </c>
      <c r="AJ472" s="6">
        <v>0.51086551476724495</v>
      </c>
      <c r="AK472" s="6">
        <v>0.54716956486213786</v>
      </c>
      <c r="AL472" s="6">
        <v>0.58040037644592701</v>
      </c>
      <c r="AM472" s="6">
        <v>0.61081912725721021</v>
      </c>
      <c r="AN472" s="6">
        <v>0.63867688305080361</v>
      </c>
      <c r="AO472" s="6">
        <v>0.66420883233729411</v>
      </c>
      <c r="AP472" s="6">
        <v>0.68763179245474448</v>
      </c>
      <c r="AQ472" s="6">
        <v>0.70914361287762484</v>
      </c>
      <c r="AR472" s="6">
        <v>0.72892365020317162</v>
      </c>
    </row>
    <row r="473" spans="2:44" x14ac:dyDescent="0.25">
      <c r="B473" s="91" t="s">
        <v>531</v>
      </c>
      <c r="C473" s="41">
        <v>2.5285047163841657E-2</v>
      </c>
      <c r="D473" s="41">
        <v>0.4436712761980699</v>
      </c>
      <c r="E473" s="41">
        <v>1.5162255424551205</v>
      </c>
      <c r="F473" s="41">
        <v>2.9997463825825039</v>
      </c>
      <c r="G473" s="41">
        <v>4.6576764684567697</v>
      </c>
      <c r="H473" s="41">
        <v>6.346494848800309</v>
      </c>
      <c r="I473" s="41">
        <v>7.988083296969652</v>
      </c>
      <c r="J473" s="41">
        <v>9.5430752342286826</v>
      </c>
      <c r="K473" s="41">
        <v>10.994134753226557</v>
      </c>
      <c r="L473" s="41">
        <v>12.336222933722683</v>
      </c>
      <c r="M473" s="41">
        <v>13.571013246528356</v>
      </c>
      <c r="N473" s="41">
        <v>14.703687212032337</v>
      </c>
      <c r="O473" s="41">
        <v>15.741081539193329</v>
      </c>
      <c r="P473" s="41">
        <v>16.690649820186202</v>
      </c>
      <c r="Q473" s="41">
        <v>17.559876022764861</v>
      </c>
      <c r="R473" s="41">
        <v>18.355944341711766</v>
      </c>
      <c r="S473" s="41">
        <v>19.085578965340744</v>
      </c>
      <c r="T473" s="41">
        <v>19.754975528679967</v>
      </c>
      <c r="U473" s="41">
        <v>20.369785712099905</v>
      </c>
      <c r="V473" s="41">
        <v>20.935131808115305</v>
      </c>
      <c r="X473" s="41">
        <v>28.6875</v>
      </c>
      <c r="Y473" s="64">
        <v>8.8139597956746521E-4</v>
      </c>
      <c r="Z473" s="64">
        <v>1.5465665401239909E-2</v>
      </c>
      <c r="AA473" s="64">
        <v>5.2853177950505294E-2</v>
      </c>
      <c r="AB473" s="64">
        <v>0.10456632270440101</v>
      </c>
      <c r="AC473" s="64">
        <v>0.16235909258237105</v>
      </c>
      <c r="AD473" s="64">
        <v>0.22122857860741818</v>
      </c>
      <c r="AE473" s="64">
        <v>0.27845170534099006</v>
      </c>
      <c r="AF473" s="64">
        <v>0.33265621731516104</v>
      </c>
      <c r="AG473" s="64">
        <v>0.38323781274863816</v>
      </c>
      <c r="AH473" s="64">
        <v>0.43002084300558369</v>
      </c>
      <c r="AI473" s="64">
        <v>0.47306364258050915</v>
      </c>
      <c r="AJ473" s="64">
        <v>0.51254683092051723</v>
      </c>
      <c r="AK473" s="64">
        <v>0.5487087246777631</v>
      </c>
      <c r="AL473" s="64">
        <v>0.58180914405877826</v>
      </c>
      <c r="AM473" s="64">
        <v>0.61210896811380777</v>
      </c>
      <c r="AN473" s="64">
        <v>0.63985862629060619</v>
      </c>
      <c r="AO473" s="64">
        <v>0.66529251295305425</v>
      </c>
      <c r="AP473" s="64">
        <v>0.68862659794962844</v>
      </c>
      <c r="AQ473" s="64">
        <v>0.71005788974640194</v>
      </c>
      <c r="AR473" s="64">
        <v>0.72976494320227636</v>
      </c>
    </row>
    <row r="474" spans="2:44" x14ac:dyDescent="0.25">
      <c r="B474" t="s">
        <v>533</v>
      </c>
      <c r="C474" s="24">
        <v>4.5229244976671371E-2</v>
      </c>
      <c r="D474" s="24">
        <v>0.76234757131573061</v>
      </c>
      <c r="E474" s="24">
        <v>2.5709191299750271</v>
      </c>
      <c r="F474" s="24">
        <v>5.06055656252326</v>
      </c>
      <c r="G474" s="24">
        <v>7.8376782880371216</v>
      </c>
      <c r="H474" s="24">
        <v>10.664009530047103</v>
      </c>
      <c r="I474" s="24">
        <v>13.409986411305074</v>
      </c>
      <c r="J474" s="24">
        <v>16.010400290904744</v>
      </c>
      <c r="K474" s="24">
        <v>18.436618400383004</v>
      </c>
      <c r="L474" s="24">
        <v>20.680418795614276</v>
      </c>
      <c r="M474" s="24">
        <v>22.744716188715859</v>
      </c>
      <c r="N474" s="24">
        <v>24.638240352060269</v>
      </c>
      <c r="O474" s="24">
        <v>26.372458655070989</v>
      </c>
      <c r="P474" s="24">
        <v>27.959853381197554</v>
      </c>
      <c r="Q474" s="24">
        <v>29.412946929493629</v>
      </c>
      <c r="R474" s="24">
        <v>30.743754624450983</v>
      </c>
      <c r="S474" s="24">
        <v>31.963519329151612</v>
      </c>
      <c r="T474" s="24">
        <v>33.082598347453683</v>
      </c>
      <c r="U474" s="24">
        <v>34.110438583032995</v>
      </c>
      <c r="V474" s="24">
        <v>35.055601436618545</v>
      </c>
      <c r="X474" s="24">
        <v>48.018749999999997</v>
      </c>
      <c r="Y474" s="6">
        <v>9.419080041998464E-4</v>
      </c>
      <c r="Z474" s="6">
        <v>1.5876039491151493E-2</v>
      </c>
      <c r="AA474" s="6">
        <v>5.3539901183913101E-2</v>
      </c>
      <c r="AB474" s="6">
        <v>0.10538709488529502</v>
      </c>
      <c r="AC474" s="6">
        <v>0.16322120605049323</v>
      </c>
      <c r="AD474" s="6">
        <v>0.2220801151643286</v>
      </c>
      <c r="AE474" s="6">
        <v>0.27926562876595235</v>
      </c>
      <c r="AF474" s="6">
        <v>0.33341976396521661</v>
      </c>
      <c r="AG474" s="6">
        <v>0.38394623767555391</v>
      </c>
      <c r="AH474" s="6">
        <v>0.43067382627857403</v>
      </c>
      <c r="AI474" s="6">
        <v>0.47366322923266141</v>
      </c>
      <c r="AJ474" s="6">
        <v>0.51309624578024771</v>
      </c>
      <c r="AK474" s="6">
        <v>0.54921168616573712</v>
      </c>
      <c r="AL474" s="6">
        <v>0.58226949641957682</v>
      </c>
      <c r="AM474" s="6">
        <v>0.6125304579876325</v>
      </c>
      <c r="AN474" s="6">
        <v>0.6402447923873692</v>
      </c>
      <c r="AO474" s="6">
        <v>0.66564663447406724</v>
      </c>
      <c r="AP474" s="6">
        <v>0.68895167715639583</v>
      </c>
      <c r="AQ474" s="6">
        <v>0.71035665407852133</v>
      </c>
      <c r="AR474" s="6">
        <v>0.73003985810997885</v>
      </c>
    </row>
    <row r="475" spans="2:44" x14ac:dyDescent="0.25">
      <c r="B475" s="91" t="s">
        <v>535</v>
      </c>
      <c r="C475" s="41">
        <v>6.7767202686311589E-2</v>
      </c>
      <c r="D475" s="41">
        <v>1.1183970743507281</v>
      </c>
      <c r="E475" s="41">
        <v>3.7443916502778594</v>
      </c>
      <c r="F475" s="41">
        <v>7.3496424162883507</v>
      </c>
      <c r="G475" s="41">
        <v>11.366970232908125</v>
      </c>
      <c r="H475" s="41">
        <v>15.453425064912977</v>
      </c>
      <c r="I475" s="41">
        <v>19.422630652542402</v>
      </c>
      <c r="J475" s="41">
        <v>23.180853464496732</v>
      </c>
      <c r="K475" s="41">
        <v>26.687004089154446</v>
      </c>
      <c r="L475" s="41">
        <v>29.929366618147938</v>
      </c>
      <c r="M475" s="41">
        <v>32.912248180650913</v>
      </c>
      <c r="N475" s="41">
        <v>35.648318133164508</v>
      </c>
      <c r="O475" s="41">
        <v>38.154177562836516</v>
      </c>
      <c r="P475" s="41">
        <v>40.447880741590801</v>
      </c>
      <c r="Q475" s="41">
        <v>42.547531213112016</v>
      </c>
      <c r="R475" s="41">
        <v>44.470494979077372</v>
      </c>
      <c r="S475" s="41">
        <v>46.233019047233633</v>
      </c>
      <c r="T475" s="41">
        <v>47.850069227261955</v>
      </c>
      <c r="U475" s="41">
        <v>49.33529497511563</v>
      </c>
      <c r="V475" s="41">
        <v>50.701065813271448</v>
      </c>
      <c r="X475" s="41">
        <v>69.435000000000002</v>
      </c>
      <c r="Y475" s="64">
        <v>9.7598045202436216E-4</v>
      </c>
      <c r="Z475" s="64">
        <v>1.610710843739797E-2</v>
      </c>
      <c r="AA475" s="64">
        <v>5.3926573778034989E-2</v>
      </c>
      <c r="AB475" s="64">
        <v>0.10584924629204796</v>
      </c>
      <c r="AC475" s="64">
        <v>0.16370663545629904</v>
      </c>
      <c r="AD475" s="64">
        <v>0.22255958903885614</v>
      </c>
      <c r="AE475" s="64">
        <v>0.27972392385025424</v>
      </c>
      <c r="AF475" s="64">
        <v>0.33384969344706172</v>
      </c>
      <c r="AG475" s="64">
        <v>0.38434512982147973</v>
      </c>
      <c r="AH475" s="64">
        <v>0.4310415009454589</v>
      </c>
      <c r="AI475" s="64">
        <v>0.4740008379153296</v>
      </c>
      <c r="AJ475" s="64">
        <v>0.5134056042797509</v>
      </c>
      <c r="AK475" s="64">
        <v>0.54949488820964232</v>
      </c>
      <c r="AL475" s="64">
        <v>0.58252870658300282</v>
      </c>
      <c r="AM475" s="64">
        <v>0.61276778588769376</v>
      </c>
      <c r="AN475" s="64">
        <v>0.64046223056207063</v>
      </c>
      <c r="AO475" s="64">
        <v>0.66584602934015458</v>
      </c>
      <c r="AP475" s="64">
        <v>0.68913471919438252</v>
      </c>
      <c r="AQ475" s="64">
        <v>0.71052487902521244</v>
      </c>
      <c r="AR475" s="64">
        <v>0.73019465418407792</v>
      </c>
    </row>
    <row r="476" spans="2:44" x14ac:dyDescent="0.25">
      <c r="B476" t="s">
        <v>537</v>
      </c>
      <c r="C476" s="24">
        <v>9.0181848081012303E-2</v>
      </c>
      <c r="D476" s="24">
        <v>1.4519840876895937</v>
      </c>
      <c r="E476" s="24">
        <v>4.8187974824078683</v>
      </c>
      <c r="F476" s="24">
        <v>9.4259714832638206</v>
      </c>
      <c r="G476" s="24">
        <v>14.553069452183085</v>
      </c>
      <c r="H476" s="24">
        <v>19.765140012031164</v>
      </c>
      <c r="I476" s="24">
        <v>24.82597643518038</v>
      </c>
      <c r="J476" s="24">
        <v>29.616892759658047</v>
      </c>
      <c r="K476" s="24">
        <v>34.085970155306526</v>
      </c>
      <c r="L476" s="24">
        <v>38.218536984219256</v>
      </c>
      <c r="M476" s="24">
        <v>42.020233528145077</v>
      </c>
      <c r="N476" s="24">
        <v>45.507293814329508</v>
      </c>
      <c r="O476" s="24">
        <v>48.700924845196575</v>
      </c>
      <c r="P476" s="24">
        <v>51.624164606725877</v>
      </c>
      <c r="Q476" s="24">
        <v>54.300100137216937</v>
      </c>
      <c r="R476" s="24">
        <v>56.750870844917564</v>
      </c>
      <c r="S476" s="24">
        <v>58.997185552362481</v>
      </c>
      <c r="T476" s="24">
        <v>61.058117696083549</v>
      </c>
      <c r="U476" s="24">
        <v>62.951061689065867</v>
      </c>
      <c r="V476" s="24">
        <v>64.691780040545964</v>
      </c>
      <c r="X476" s="24">
        <v>88.572000000000003</v>
      </c>
      <c r="Y476" s="6">
        <v>1.0181755868786107E-3</v>
      </c>
      <c r="Z476" s="6">
        <v>1.6393262968992389E-2</v>
      </c>
      <c r="AA476" s="6">
        <v>5.440542702443061E-2</v>
      </c>
      <c r="AB476" s="6">
        <v>0.10642157209122319</v>
      </c>
      <c r="AC476" s="6">
        <v>0.16430778860343093</v>
      </c>
      <c r="AD476" s="6">
        <v>0.22315336688830742</v>
      </c>
      <c r="AE476" s="6">
        <v>0.28029147400059135</v>
      </c>
      <c r="AF476" s="6">
        <v>0.33438211578894061</v>
      </c>
      <c r="AG476" s="6">
        <v>0.38483911569464985</v>
      </c>
      <c r="AH476" s="6">
        <v>0.43149682726165439</v>
      </c>
      <c r="AI476" s="6">
        <v>0.47441893067950452</v>
      </c>
      <c r="AJ476" s="6">
        <v>0.51378871217009336</v>
      </c>
      <c r="AK476" s="6">
        <v>0.54984560408703176</v>
      </c>
      <c r="AL476" s="6">
        <v>0.58284971104554351</v>
      </c>
      <c r="AM476" s="6">
        <v>0.61306169147379463</v>
      </c>
      <c r="AN476" s="6">
        <v>0.64073150482000585</v>
      </c>
      <c r="AO476" s="6">
        <v>0.66609295886242248</v>
      </c>
      <c r="AP476" s="6">
        <v>0.68936139746289515</v>
      </c>
      <c r="AQ476" s="6">
        <v>0.71073320788811212</v>
      </c>
      <c r="AR476" s="6">
        <v>0.73038635280388797</v>
      </c>
    </row>
    <row r="477" spans="2:44" x14ac:dyDescent="0.25">
      <c r="B477" s="91" t="s">
        <v>539</v>
      </c>
      <c r="C477" s="41">
        <v>0.10821821769721476</v>
      </c>
      <c r="D477" s="41">
        <v>1.7423809052275121</v>
      </c>
      <c r="E477" s="41">
        <v>5.782556978889442</v>
      </c>
      <c r="F477" s="41">
        <v>11.311165779916584</v>
      </c>
      <c r="G477" s="41">
        <v>17.463683342619703</v>
      </c>
      <c r="H477" s="41">
        <v>23.718168014437399</v>
      </c>
      <c r="I477" s="41">
        <v>29.791171722216454</v>
      </c>
      <c r="J477" s="41">
        <v>35.540271311589656</v>
      </c>
      <c r="K477" s="41">
        <v>40.903164186367832</v>
      </c>
      <c r="L477" s="41">
        <v>45.8622443810631</v>
      </c>
      <c r="M477" s="41">
        <v>50.424280233774091</v>
      </c>
      <c r="N477" s="41">
        <v>54.608752577195403</v>
      </c>
      <c r="O477" s="41">
        <v>58.441109814235887</v>
      </c>
      <c r="P477" s="41">
        <v>61.948997528071047</v>
      </c>
      <c r="Q477" s="41">
        <v>65.160120164660327</v>
      </c>
      <c r="R477" s="41">
        <v>68.101045013901086</v>
      </c>
      <c r="S477" s="41">
        <v>70.796622662834977</v>
      </c>
      <c r="T477" s="41">
        <v>73.269741235300259</v>
      </c>
      <c r="U477" s="41">
        <v>75.541274026879037</v>
      </c>
      <c r="V477" s="41">
        <v>77.63013604865516</v>
      </c>
      <c r="X477" s="41">
        <v>106.28639999999999</v>
      </c>
      <c r="Y477" s="64">
        <v>1.0181755868786109E-3</v>
      </c>
      <c r="Z477" s="64">
        <v>1.6393262968992385E-2</v>
      </c>
      <c r="AA477" s="64">
        <v>5.4405427024430623E-2</v>
      </c>
      <c r="AB477" s="64">
        <v>0.1064215720912232</v>
      </c>
      <c r="AC477" s="64">
        <v>0.16430778860343095</v>
      </c>
      <c r="AD477" s="64">
        <v>0.22315336688830748</v>
      </c>
      <c r="AE477" s="64">
        <v>0.2802914740005914</v>
      </c>
      <c r="AF477" s="64">
        <v>0.33438211578894061</v>
      </c>
      <c r="AG477" s="64">
        <v>0.3848391156946499</v>
      </c>
      <c r="AH477" s="64">
        <v>0.43149682726165439</v>
      </c>
      <c r="AI477" s="64">
        <v>0.47441893067950458</v>
      </c>
      <c r="AJ477" s="64">
        <v>0.51378871217009336</v>
      </c>
      <c r="AK477" s="64">
        <v>0.54984560408703176</v>
      </c>
      <c r="AL477" s="64">
        <v>0.58284971104554351</v>
      </c>
      <c r="AM477" s="64">
        <v>0.61306169147379475</v>
      </c>
      <c r="AN477" s="64">
        <v>0.64073150482000607</v>
      </c>
      <c r="AO477" s="64">
        <v>0.66609295886242248</v>
      </c>
      <c r="AP477" s="64">
        <v>0.68936139746289526</v>
      </c>
      <c r="AQ477" s="64">
        <v>0.71073320788811223</v>
      </c>
      <c r="AR477" s="64">
        <v>0.73038635280388808</v>
      </c>
    </row>
    <row r="478" spans="2:44" x14ac:dyDescent="0.25">
      <c r="B478" t="s">
        <v>541</v>
      </c>
      <c r="C478" s="24">
        <v>0.12986186123665772</v>
      </c>
      <c r="D478" s="24">
        <v>2.0908570862730147</v>
      </c>
      <c r="E478" s="24">
        <v>6.9390683746673298</v>
      </c>
      <c r="F478" s="24">
        <v>13.573398935899903</v>
      </c>
      <c r="G478" s="24">
        <v>20.956420011143642</v>
      </c>
      <c r="H478" s="24">
        <v>28.46180161732488</v>
      </c>
      <c r="I478" s="24">
        <v>35.749406066659745</v>
      </c>
      <c r="J478" s="24">
        <v>42.648325573907591</v>
      </c>
      <c r="K478" s="24">
        <v>49.083797023641409</v>
      </c>
      <c r="L478" s="24">
        <v>55.034693257275727</v>
      </c>
      <c r="M478" s="24">
        <v>60.509136280528914</v>
      </c>
      <c r="N478" s="24">
        <v>65.53050309263449</v>
      </c>
      <c r="O478" s="24">
        <v>70.129331777083067</v>
      </c>
      <c r="P478" s="24">
        <v>74.338797033685267</v>
      </c>
      <c r="Q478" s="24">
        <v>78.192144197592398</v>
      </c>
      <c r="R478" s="24">
        <v>81.7212540166813</v>
      </c>
      <c r="S478" s="24">
        <v>84.955947195401976</v>
      </c>
      <c r="T478" s="24">
        <v>87.923689482360302</v>
      </c>
      <c r="U478" s="24">
        <v>90.649528832254859</v>
      </c>
      <c r="V478" s="24">
        <v>93.156163258386201</v>
      </c>
      <c r="X478" s="24">
        <v>127.54368000000001</v>
      </c>
      <c r="Y478" s="6">
        <v>1.0181755868786107E-3</v>
      </c>
      <c r="Z478" s="6">
        <v>1.6393262968992385E-2</v>
      </c>
      <c r="AA478" s="6">
        <v>5.4405427024430603E-2</v>
      </c>
      <c r="AB478" s="6">
        <v>0.10642157209122319</v>
      </c>
      <c r="AC478" s="6">
        <v>0.16430778860343093</v>
      </c>
      <c r="AD478" s="6">
        <v>0.22315336688830742</v>
      </c>
      <c r="AE478" s="6">
        <v>0.28029147400059135</v>
      </c>
      <c r="AF478" s="6">
        <v>0.33438211578894061</v>
      </c>
      <c r="AG478" s="6">
        <v>0.3848391156946499</v>
      </c>
      <c r="AH478" s="6">
        <v>0.43149682726165439</v>
      </c>
      <c r="AI478" s="6">
        <v>0.47441893067950452</v>
      </c>
      <c r="AJ478" s="6">
        <v>0.51378871217009325</v>
      </c>
      <c r="AK478" s="6">
        <v>0.54984560408703165</v>
      </c>
      <c r="AL478" s="6">
        <v>0.58284971104554351</v>
      </c>
      <c r="AM478" s="6">
        <v>0.61306169147379463</v>
      </c>
      <c r="AN478" s="6">
        <v>0.64073150482000596</v>
      </c>
      <c r="AO478" s="6">
        <v>0.66609295886242237</v>
      </c>
      <c r="AP478" s="6">
        <v>0.68936139746289504</v>
      </c>
      <c r="AQ478" s="6">
        <v>0.71073320788811212</v>
      </c>
      <c r="AR478" s="6">
        <v>0.73038635280388797</v>
      </c>
    </row>
    <row r="479" spans="2:44" x14ac:dyDescent="0.25">
      <c r="B479" s="91" t="s">
        <v>543</v>
      </c>
      <c r="C479" s="41">
        <v>0.15583423348398928</v>
      </c>
      <c r="D479" s="41">
        <v>2.5090285035276181</v>
      </c>
      <c r="E479" s="41">
        <v>8.3268820496007976</v>
      </c>
      <c r="F479" s="41">
        <v>16.288078723079884</v>
      </c>
      <c r="G479" s="41">
        <v>25.147704013372373</v>
      </c>
      <c r="H479" s="41">
        <v>34.154161940789855</v>
      </c>
      <c r="I479" s="41">
        <v>42.899287279991697</v>
      </c>
      <c r="J479" s="41">
        <v>51.177990688689107</v>
      </c>
      <c r="K479" s="41">
        <v>58.900556428369683</v>
      </c>
      <c r="L479" s="41">
        <v>66.041631908730878</v>
      </c>
      <c r="M479" s="41">
        <v>72.610963536634699</v>
      </c>
      <c r="N479" s="41">
        <v>78.636603711161385</v>
      </c>
      <c r="O479" s="41">
        <v>84.155198132499677</v>
      </c>
      <c r="P479" s="41">
        <v>89.206556440422304</v>
      </c>
      <c r="Q479" s="41">
        <v>93.830573037110867</v>
      </c>
      <c r="R479" s="41">
        <v>98.065504820017551</v>
      </c>
      <c r="S479" s="41">
        <v>101.94713663448236</v>
      </c>
      <c r="T479" s="41">
        <v>105.50842737883237</v>
      </c>
      <c r="U479" s="41">
        <v>108.77943459870583</v>
      </c>
      <c r="V479" s="41">
        <v>111.78739591006342</v>
      </c>
      <c r="X479" s="41">
        <v>153.05241599999999</v>
      </c>
      <c r="Y479" s="64">
        <v>1.0181755868786109E-3</v>
      </c>
      <c r="Z479" s="64">
        <v>1.6393262968992389E-2</v>
      </c>
      <c r="AA479" s="64">
        <v>5.4405427024430623E-2</v>
      </c>
      <c r="AB479" s="64">
        <v>0.10642157209122322</v>
      </c>
      <c r="AC479" s="64">
        <v>0.16430778860343095</v>
      </c>
      <c r="AD479" s="64">
        <v>0.22315336688830745</v>
      </c>
      <c r="AE479" s="64">
        <v>0.2802914740005914</v>
      </c>
      <c r="AF479" s="64">
        <v>0.33438211578894061</v>
      </c>
      <c r="AG479" s="64">
        <v>0.3848391156946499</v>
      </c>
      <c r="AH479" s="64">
        <v>0.43149682726165445</v>
      </c>
      <c r="AI479" s="64">
        <v>0.47441893067950464</v>
      </c>
      <c r="AJ479" s="64">
        <v>0.51378871217009336</v>
      </c>
      <c r="AK479" s="64">
        <v>0.54984560408703176</v>
      </c>
      <c r="AL479" s="64">
        <v>0.58284971104554339</v>
      </c>
      <c r="AM479" s="64">
        <v>0.61306169147379463</v>
      </c>
      <c r="AN479" s="64">
        <v>0.64073150482000596</v>
      </c>
      <c r="AO479" s="64">
        <v>0.66609295886242248</v>
      </c>
      <c r="AP479" s="64">
        <v>0.68936139746289515</v>
      </c>
      <c r="AQ479" s="64">
        <v>0.71073320788811223</v>
      </c>
      <c r="AR479" s="64">
        <v>0.73038635280388797</v>
      </c>
    </row>
    <row r="480" spans="2:44" x14ac:dyDescent="0.25">
      <c r="B480" t="s">
        <v>545</v>
      </c>
      <c r="C480" s="24">
        <v>0.18700108018078709</v>
      </c>
      <c r="D480" s="24">
        <v>3.0108342042331406</v>
      </c>
      <c r="E480" s="24">
        <v>9.9922584595209543</v>
      </c>
      <c r="F480" s="24">
        <v>19.545694467695856</v>
      </c>
      <c r="G480" s="24">
        <v>30.177244816046841</v>
      </c>
      <c r="H480" s="24">
        <v>40.98499432894782</v>
      </c>
      <c r="I480" s="24">
        <v>51.479144735990026</v>
      </c>
      <c r="J480" s="24">
        <v>61.413588826426924</v>
      </c>
      <c r="K480" s="24">
        <v>70.680667714043608</v>
      </c>
      <c r="L480" s="24">
        <v>79.249958290477025</v>
      </c>
      <c r="M480" s="24">
        <v>87.133156243961622</v>
      </c>
      <c r="N480" s="24">
        <v>94.363924453393651</v>
      </c>
      <c r="O480" s="24">
        <v>100.98623775899961</v>
      </c>
      <c r="P480" s="24">
        <v>107.04786772850676</v>
      </c>
      <c r="Q480" s="24">
        <v>112.59668764453303</v>
      </c>
      <c r="R480" s="24">
        <v>117.67860578402104</v>
      </c>
      <c r="S480" s="24">
        <v>122.33656396137883</v>
      </c>
      <c r="T480" s="24">
        <v>126.61011285459882</v>
      </c>
      <c r="U480" s="24">
        <v>130.53532151844695</v>
      </c>
      <c r="V480" s="24">
        <v>134.14487509207609</v>
      </c>
      <c r="X480" s="24">
        <v>183.66289919999997</v>
      </c>
      <c r="Y480" s="6">
        <v>1.0181755868786107E-3</v>
      </c>
      <c r="Z480" s="6">
        <v>1.6393262968992385E-2</v>
      </c>
      <c r="AA480" s="6">
        <v>5.4405427024430617E-2</v>
      </c>
      <c r="AB480" s="6">
        <v>0.1064215720912232</v>
      </c>
      <c r="AC480" s="6">
        <v>0.16430778860343095</v>
      </c>
      <c r="AD480" s="6">
        <v>0.22315336688830745</v>
      </c>
      <c r="AE480" s="6">
        <v>0.2802914740005914</v>
      </c>
      <c r="AF480" s="6">
        <v>0.33438211578894067</v>
      </c>
      <c r="AG480" s="6">
        <v>0.3848391156946499</v>
      </c>
      <c r="AH480" s="6">
        <v>0.43149682726165439</v>
      </c>
      <c r="AI480" s="6">
        <v>0.47441893067950458</v>
      </c>
      <c r="AJ480" s="6">
        <v>0.51378871217009336</v>
      </c>
      <c r="AK480" s="6">
        <v>0.54984560408703176</v>
      </c>
      <c r="AL480" s="6">
        <v>0.58284971104554351</v>
      </c>
      <c r="AM480" s="6">
        <v>0.61306169147379463</v>
      </c>
      <c r="AN480" s="6">
        <v>0.64073150482000596</v>
      </c>
      <c r="AO480" s="6">
        <v>0.66609295886242248</v>
      </c>
      <c r="AP480" s="6">
        <v>0.68936139746289515</v>
      </c>
      <c r="AQ480" s="6">
        <v>0.71073320788811212</v>
      </c>
      <c r="AR480" s="6">
        <v>0.73038635280388797</v>
      </c>
    </row>
    <row r="481" spans="2:44" x14ac:dyDescent="0.25">
      <c r="B481" s="91" t="s">
        <v>547</v>
      </c>
      <c r="C481" s="41">
        <v>0.22440129621694452</v>
      </c>
      <c r="D481" s="41">
        <v>3.6130010450797694</v>
      </c>
      <c r="E481" s="41">
        <v>11.990710151425144</v>
      </c>
      <c r="F481" s="41">
        <v>23.454833361235028</v>
      </c>
      <c r="G481" s="41">
        <v>36.212693779256213</v>
      </c>
      <c r="H481" s="41">
        <v>49.181993194737387</v>
      </c>
      <c r="I481" s="41">
        <v>61.774973683188037</v>
      </c>
      <c r="J481" s="41">
        <v>73.6963065917123</v>
      </c>
      <c r="K481" s="41">
        <v>84.81680125685233</v>
      </c>
      <c r="L481" s="41">
        <v>95.099949948572444</v>
      </c>
      <c r="M481" s="41">
        <v>104.55978749275394</v>
      </c>
      <c r="N481" s="41">
        <v>113.23670934407239</v>
      </c>
      <c r="O481" s="41">
        <v>121.18348531079953</v>
      </c>
      <c r="P481" s="41">
        <v>128.45744127420809</v>
      </c>
      <c r="Q481" s="41">
        <v>135.11602517343962</v>
      </c>
      <c r="R481" s="41">
        <v>141.21432694082529</v>
      </c>
      <c r="S481" s="41">
        <v>146.80387675365461</v>
      </c>
      <c r="T481" s="41">
        <v>151.9321354255186</v>
      </c>
      <c r="U481" s="41">
        <v>156.64238582213636</v>
      </c>
      <c r="V481" s="41">
        <v>160.97385011049133</v>
      </c>
      <c r="X481" s="41">
        <v>220.39547903999994</v>
      </c>
      <c r="Y481" s="64">
        <v>1.0181755868786109E-3</v>
      </c>
      <c r="Z481" s="64">
        <v>1.6393262968992389E-2</v>
      </c>
      <c r="AA481" s="64">
        <v>5.4405427024430617E-2</v>
      </c>
      <c r="AB481" s="64">
        <v>0.10642157209122322</v>
      </c>
      <c r="AC481" s="64">
        <v>0.16430778860343098</v>
      </c>
      <c r="AD481" s="64">
        <v>0.22315336688830748</v>
      </c>
      <c r="AE481" s="64">
        <v>0.28029147400059146</v>
      </c>
      <c r="AF481" s="64">
        <v>0.33438211578894061</v>
      </c>
      <c r="AG481" s="64">
        <v>0.3848391156946499</v>
      </c>
      <c r="AH481" s="64">
        <v>0.4314968272616545</v>
      </c>
      <c r="AI481" s="64">
        <v>0.47441893067950458</v>
      </c>
      <c r="AJ481" s="64">
        <v>0.51378871217009348</v>
      </c>
      <c r="AK481" s="64">
        <v>0.54984560408703176</v>
      </c>
      <c r="AL481" s="64">
        <v>0.58284971104554351</v>
      </c>
      <c r="AM481" s="64">
        <v>0.61306169147379463</v>
      </c>
      <c r="AN481" s="64">
        <v>0.64073150482000618</v>
      </c>
      <c r="AO481" s="64">
        <v>0.66609295886242259</v>
      </c>
      <c r="AP481" s="64">
        <v>0.68936139746289526</v>
      </c>
      <c r="AQ481" s="64">
        <v>0.71073320788811223</v>
      </c>
      <c r="AR481" s="64">
        <v>0.73038635280388808</v>
      </c>
    </row>
    <row r="482" spans="2:44" x14ac:dyDescent="0.25">
      <c r="B482" t="s">
        <v>549</v>
      </c>
      <c r="C482" s="24">
        <v>0.26928155546033344</v>
      </c>
      <c r="D482" s="24">
        <v>4.3356012540957236</v>
      </c>
      <c r="E482" s="24">
        <v>14.388852181710178</v>
      </c>
      <c r="F482" s="24">
        <v>28.14580003348204</v>
      </c>
      <c r="G482" s="24">
        <v>43.455232535107463</v>
      </c>
      <c r="H482" s="24">
        <v>59.018391833684873</v>
      </c>
      <c r="I482" s="24">
        <v>74.129968419825659</v>
      </c>
      <c r="J482" s="24">
        <v>88.435567910054786</v>
      </c>
      <c r="K482" s="24">
        <v>101.78016150822282</v>
      </c>
      <c r="L482" s="24">
        <v>114.11993993828696</v>
      </c>
      <c r="M482" s="24">
        <v>125.47174499130477</v>
      </c>
      <c r="N482" s="24">
        <v>135.8840512128869</v>
      </c>
      <c r="O482" s="24">
        <v>145.42018237295949</v>
      </c>
      <c r="P482" s="24">
        <v>154.14892952904978</v>
      </c>
      <c r="Q482" s="24">
        <v>162.1392302081276</v>
      </c>
      <c r="R482" s="24">
        <v>169.45719232899037</v>
      </c>
      <c r="S482" s="24">
        <v>176.16465210438557</v>
      </c>
      <c r="T482" s="24">
        <v>182.31856251062234</v>
      </c>
      <c r="U482" s="24">
        <v>187.97086298656367</v>
      </c>
      <c r="V482" s="24">
        <v>193.16862013258964</v>
      </c>
      <c r="X482" s="24">
        <v>264.47457484800003</v>
      </c>
      <c r="Y482" s="6">
        <v>1.0181755868786104E-3</v>
      </c>
      <c r="Z482" s="6">
        <v>1.6393262968992385E-2</v>
      </c>
      <c r="AA482" s="6">
        <v>5.440542702443061E-2</v>
      </c>
      <c r="AB482" s="6">
        <v>0.10642157209122319</v>
      </c>
      <c r="AC482" s="6">
        <v>0.16430778860343095</v>
      </c>
      <c r="AD482" s="6">
        <v>0.22315336688830742</v>
      </c>
      <c r="AE482" s="6">
        <v>0.2802914740005914</v>
      </c>
      <c r="AF482" s="6">
        <v>0.33438211578894061</v>
      </c>
      <c r="AG482" s="6">
        <v>0.38483911569464985</v>
      </c>
      <c r="AH482" s="6">
        <v>0.43149682726165439</v>
      </c>
      <c r="AI482" s="6">
        <v>0.47441893067950458</v>
      </c>
      <c r="AJ482" s="6">
        <v>0.51378871217009336</v>
      </c>
      <c r="AK482" s="6">
        <v>0.54984560408703187</v>
      </c>
      <c r="AL482" s="6">
        <v>0.58284971104554351</v>
      </c>
      <c r="AM482" s="6">
        <v>0.61306169147379463</v>
      </c>
      <c r="AN482" s="6">
        <v>0.64073150482000596</v>
      </c>
      <c r="AO482" s="6">
        <v>0.66609295886242248</v>
      </c>
      <c r="AP482" s="6">
        <v>0.68936139746289504</v>
      </c>
      <c r="AQ482" s="6">
        <v>0.71073320788811212</v>
      </c>
      <c r="AR482" s="6">
        <v>0.73038635280388797</v>
      </c>
    </row>
    <row r="483" spans="2:44" x14ac:dyDescent="0.25">
      <c r="B483" s="91" t="s">
        <v>551</v>
      </c>
      <c r="C483" s="41">
        <v>0.32313786655240018</v>
      </c>
      <c r="D483" s="41">
        <v>5.2027215049148685</v>
      </c>
      <c r="E483" s="41">
        <v>17.266622618052214</v>
      </c>
      <c r="F483" s="41">
        <v>33.774960040178449</v>
      </c>
      <c r="G483" s="41">
        <v>52.146279042128953</v>
      </c>
      <c r="H483" s="41">
        <v>70.822070200421848</v>
      </c>
      <c r="I483" s="41">
        <v>88.955962103790782</v>
      </c>
      <c r="J483" s="41">
        <v>106.12268149206574</v>
      </c>
      <c r="K483" s="41">
        <v>122.13619380986739</v>
      </c>
      <c r="L483" s="41">
        <v>136.94392792594434</v>
      </c>
      <c r="M483" s="41">
        <v>150.56609398956573</v>
      </c>
      <c r="N483" s="41">
        <v>163.06086145546425</v>
      </c>
      <c r="O483" s="41">
        <v>174.50421884755136</v>
      </c>
      <c r="P483" s="41">
        <v>184.97871543485971</v>
      </c>
      <c r="Q483" s="41">
        <v>194.56707624975311</v>
      </c>
      <c r="R483" s="41">
        <v>203.34863079478842</v>
      </c>
      <c r="S483" s="41">
        <v>211.39758252526264</v>
      </c>
      <c r="T483" s="41">
        <v>218.78227501274682</v>
      </c>
      <c r="U483" s="41">
        <v>225.56503558387641</v>
      </c>
      <c r="V483" s="41">
        <v>231.80234415910755</v>
      </c>
      <c r="X483" s="41">
        <v>317.36948981759997</v>
      </c>
      <c r="Y483" s="64">
        <v>1.0181755868786109E-3</v>
      </c>
      <c r="Z483" s="64">
        <v>1.6393262968992389E-2</v>
      </c>
      <c r="AA483" s="64">
        <v>5.4405427024430623E-2</v>
      </c>
      <c r="AB483" s="64">
        <v>0.10642157209122322</v>
      </c>
      <c r="AC483" s="64">
        <v>0.16430778860343095</v>
      </c>
      <c r="AD483" s="64">
        <v>0.22315336688830748</v>
      </c>
      <c r="AE483" s="64">
        <v>0.2802914740005914</v>
      </c>
      <c r="AF483" s="64">
        <v>0.33438211578894067</v>
      </c>
      <c r="AG483" s="64">
        <v>0.38483911569464996</v>
      </c>
      <c r="AH483" s="64">
        <v>0.43149682726165445</v>
      </c>
      <c r="AI483" s="64">
        <v>0.47441893067950469</v>
      </c>
      <c r="AJ483" s="64">
        <v>0.51378871217009336</v>
      </c>
      <c r="AK483" s="64">
        <v>0.54984560408703187</v>
      </c>
      <c r="AL483" s="64">
        <v>0.58284971104554351</v>
      </c>
      <c r="AM483" s="64">
        <v>0.61306169147379475</v>
      </c>
      <c r="AN483" s="64">
        <v>0.64073150482000607</v>
      </c>
      <c r="AO483" s="64">
        <v>0.66609295886242248</v>
      </c>
      <c r="AP483" s="64">
        <v>0.68936139746289526</v>
      </c>
      <c r="AQ483" s="64">
        <v>0.71073320788811223</v>
      </c>
      <c r="AR483" s="64">
        <v>0.73038635280388808</v>
      </c>
    </row>
    <row r="484" spans="2:44" x14ac:dyDescent="0.25">
      <c r="B484" t="s">
        <v>553</v>
      </c>
      <c r="C484" s="24">
        <v>0.3877654398628802</v>
      </c>
      <c r="D484" s="24">
        <v>6.2432658058978427</v>
      </c>
      <c r="E484" s="24">
        <v>20.719947141662654</v>
      </c>
      <c r="F484" s="24">
        <v>40.529952048214135</v>
      </c>
      <c r="G484" s="24">
        <v>62.575534850554746</v>
      </c>
      <c r="H484" s="24">
        <v>84.986484240506215</v>
      </c>
      <c r="I484" s="24">
        <v>106.74715452454895</v>
      </c>
      <c r="J484" s="24">
        <v>127.34721779047888</v>
      </c>
      <c r="K484" s="24">
        <v>146.56343257184088</v>
      </c>
      <c r="L484" s="24">
        <v>164.33271351113322</v>
      </c>
      <c r="M484" s="24">
        <v>180.67931278747886</v>
      </c>
      <c r="N484" s="24">
        <v>195.67303374655714</v>
      </c>
      <c r="O484" s="24">
        <v>209.40506261706162</v>
      </c>
      <c r="P484" s="24">
        <v>221.97445852183168</v>
      </c>
      <c r="Q484" s="24">
        <v>233.48049149970373</v>
      </c>
      <c r="R484" s="24">
        <v>244.01835695374609</v>
      </c>
      <c r="S484" s="24">
        <v>253.67709903031516</v>
      </c>
      <c r="T484" s="24">
        <v>262.53873001529615</v>
      </c>
      <c r="U484" s="24">
        <v>270.6780427006517</v>
      </c>
      <c r="V484" s="24">
        <v>278.16281299092907</v>
      </c>
      <c r="X484" s="24">
        <v>380.84338778111999</v>
      </c>
      <c r="Y484" s="6">
        <v>1.0181755868786109E-3</v>
      </c>
      <c r="Z484" s="6">
        <v>1.6393262968992389E-2</v>
      </c>
      <c r="AA484" s="6">
        <v>5.4405427024430617E-2</v>
      </c>
      <c r="AB484" s="6">
        <v>0.1064215720912232</v>
      </c>
      <c r="AC484" s="6">
        <v>0.16430778860343095</v>
      </c>
      <c r="AD484" s="6">
        <v>0.22315336688830745</v>
      </c>
      <c r="AE484" s="6">
        <v>0.2802914740005914</v>
      </c>
      <c r="AF484" s="6">
        <v>0.33438211578894061</v>
      </c>
      <c r="AG484" s="6">
        <v>0.38483911569464996</v>
      </c>
      <c r="AH484" s="6">
        <v>0.43149682726165445</v>
      </c>
      <c r="AI484" s="6">
        <v>0.47441893067950464</v>
      </c>
      <c r="AJ484" s="6">
        <v>0.51378871217009348</v>
      </c>
      <c r="AK484" s="6">
        <v>0.54984560408703176</v>
      </c>
      <c r="AL484" s="6">
        <v>0.58284971104554351</v>
      </c>
      <c r="AM484" s="6">
        <v>0.61306169147379475</v>
      </c>
      <c r="AN484" s="6">
        <v>0.64073150482000596</v>
      </c>
      <c r="AO484" s="6">
        <v>0.66609295886242248</v>
      </c>
      <c r="AP484" s="6">
        <v>0.68936139746289515</v>
      </c>
      <c r="AQ484" s="6">
        <v>0.71073320788811223</v>
      </c>
      <c r="AR484" s="6">
        <v>0.73038635280388808</v>
      </c>
    </row>
    <row r="485" spans="2:44" x14ac:dyDescent="0.25">
      <c r="B485" s="91" t="s">
        <v>555</v>
      </c>
      <c r="C485" s="41">
        <v>0.46531852783545607</v>
      </c>
      <c r="D485" s="41">
        <v>7.4919189670774076</v>
      </c>
      <c r="E485" s="41">
        <v>24.863936569995179</v>
      </c>
      <c r="F485" s="41">
        <v>48.635942457856942</v>
      </c>
      <c r="G485" s="41">
        <v>75.090641820665667</v>
      </c>
      <c r="H485" s="41">
        <v>101.98378108860743</v>
      </c>
      <c r="I485" s="41">
        <v>128.09658542945868</v>
      </c>
      <c r="J485" s="41">
        <v>152.8166613485746</v>
      </c>
      <c r="K485" s="41">
        <v>175.87611908620897</v>
      </c>
      <c r="L485" s="41">
        <v>197.19925621335977</v>
      </c>
      <c r="M485" s="41">
        <v>216.81517534497456</v>
      </c>
      <c r="N485" s="41">
        <v>234.80764049586844</v>
      </c>
      <c r="O485" s="41">
        <v>251.28607514047386</v>
      </c>
      <c r="P485" s="41">
        <v>266.36935022619792</v>
      </c>
      <c r="Q485" s="41">
        <v>280.17658979964438</v>
      </c>
      <c r="R485" s="41">
        <v>292.82202834449521</v>
      </c>
      <c r="S485" s="41">
        <v>304.41251883637807</v>
      </c>
      <c r="T485" s="41">
        <v>315.04647601835529</v>
      </c>
      <c r="U485" s="41">
        <v>324.81365124078189</v>
      </c>
      <c r="V485" s="41">
        <v>333.79537558911477</v>
      </c>
      <c r="X485" s="41">
        <v>457.01206533734387</v>
      </c>
      <c r="Y485" s="64">
        <v>1.0181755868786107E-3</v>
      </c>
      <c r="Z485" s="64">
        <v>1.6393262968992385E-2</v>
      </c>
      <c r="AA485" s="64">
        <v>5.4405427024430617E-2</v>
      </c>
      <c r="AB485" s="64">
        <v>0.10642157209122319</v>
      </c>
      <c r="AC485" s="64">
        <v>0.16430778860343095</v>
      </c>
      <c r="AD485" s="64">
        <v>0.22315336688830745</v>
      </c>
      <c r="AE485" s="64">
        <v>0.28029147400059135</v>
      </c>
      <c r="AF485" s="64">
        <v>0.33438211578894056</v>
      </c>
      <c r="AG485" s="64">
        <v>0.3848391156946499</v>
      </c>
      <c r="AH485" s="64">
        <v>0.43149682726165439</v>
      </c>
      <c r="AI485" s="64">
        <v>0.47441893067950458</v>
      </c>
      <c r="AJ485" s="64">
        <v>0.51378871217009325</v>
      </c>
      <c r="AK485" s="64">
        <v>0.54984560408703176</v>
      </c>
      <c r="AL485" s="64">
        <v>0.58284971104554351</v>
      </c>
      <c r="AM485" s="64">
        <v>0.61306169147379463</v>
      </c>
      <c r="AN485" s="64">
        <v>0.64073150482000596</v>
      </c>
      <c r="AO485" s="64">
        <v>0.66609295886242237</v>
      </c>
      <c r="AP485" s="64">
        <v>0.68936139746289515</v>
      </c>
      <c r="AQ485" s="64">
        <v>0.71073320788811212</v>
      </c>
      <c r="AR485" s="64">
        <v>0.73038635280388808</v>
      </c>
    </row>
    <row r="487" spans="2:44" x14ac:dyDescent="0.25">
      <c r="B487" s="30" t="s">
        <v>6119</v>
      </c>
      <c r="C487" s="70"/>
      <c r="D487" s="70"/>
      <c r="E487" s="70"/>
      <c r="F487" s="70"/>
      <c r="G487" s="70"/>
      <c r="H487" s="70"/>
      <c r="I487" s="70"/>
      <c r="J487" s="70"/>
      <c r="K487" s="70"/>
      <c r="L487" s="70"/>
      <c r="M487" s="70"/>
      <c r="N487" s="70"/>
      <c r="O487" s="70"/>
      <c r="P487" s="70"/>
      <c r="Q487" s="70"/>
      <c r="R487" s="70"/>
      <c r="S487" s="70"/>
      <c r="T487" s="70"/>
      <c r="U487" s="70"/>
      <c r="V487" s="70"/>
      <c r="X487" s="30" t="s">
        <v>6120</v>
      </c>
      <c r="Y487" s="70"/>
      <c r="Z487" s="70"/>
      <c r="AA487" s="70"/>
      <c r="AB487" s="70"/>
      <c r="AC487" s="70"/>
      <c r="AD487" s="70"/>
      <c r="AE487" s="70"/>
      <c r="AF487" s="70"/>
      <c r="AG487" s="70"/>
      <c r="AH487" s="70"/>
      <c r="AI487" s="70"/>
      <c r="AJ487" s="70"/>
      <c r="AK487" s="70"/>
      <c r="AL487" s="70"/>
      <c r="AM487" s="70"/>
      <c r="AN487" s="70"/>
      <c r="AO487" s="70"/>
      <c r="AP487" s="70"/>
      <c r="AQ487" s="70"/>
      <c r="AR487" s="70"/>
    </row>
    <row r="488" spans="2:44" x14ac:dyDescent="0.25">
      <c r="B488" s="7" t="s">
        <v>6008</v>
      </c>
      <c r="C488" s="50" t="s">
        <v>6010</v>
      </c>
      <c r="D488" s="50" t="s">
        <v>6011</v>
      </c>
      <c r="E488" s="50" t="s">
        <v>6012</v>
      </c>
      <c r="F488" s="50" t="s">
        <v>6013</v>
      </c>
      <c r="G488" s="50" t="s">
        <v>6014</v>
      </c>
      <c r="H488" s="50" t="s">
        <v>6015</v>
      </c>
      <c r="I488" s="50" t="s">
        <v>6016</v>
      </c>
      <c r="J488" s="50" t="s">
        <v>6017</v>
      </c>
      <c r="K488" s="50" t="s">
        <v>6018</v>
      </c>
      <c r="L488" s="50" t="s">
        <v>6019</v>
      </c>
      <c r="M488" s="50" t="s">
        <v>6020</v>
      </c>
      <c r="N488" s="50" t="s">
        <v>6021</v>
      </c>
      <c r="O488" s="50" t="s">
        <v>6022</v>
      </c>
      <c r="P488" s="50" t="s">
        <v>6023</v>
      </c>
      <c r="Q488" s="50" t="s">
        <v>6024</v>
      </c>
      <c r="R488" s="50" t="s">
        <v>6025</v>
      </c>
      <c r="S488" s="50" t="s">
        <v>6026</v>
      </c>
      <c r="T488" s="50" t="s">
        <v>6027</v>
      </c>
      <c r="U488" s="50" t="s">
        <v>6028</v>
      </c>
      <c r="V488" s="50" t="s">
        <v>6029</v>
      </c>
      <c r="X488" s="50" t="s">
        <v>6009</v>
      </c>
      <c r="Y488" s="50" t="s">
        <v>6010</v>
      </c>
      <c r="Z488" s="50" t="s">
        <v>6011</v>
      </c>
      <c r="AA488" s="50" t="s">
        <v>6012</v>
      </c>
      <c r="AB488" s="50" t="s">
        <v>6013</v>
      </c>
      <c r="AC488" s="50" t="s">
        <v>6014</v>
      </c>
      <c r="AD488" s="50" t="s">
        <v>6015</v>
      </c>
      <c r="AE488" s="50" t="s">
        <v>6016</v>
      </c>
      <c r="AF488" s="50" t="s">
        <v>6017</v>
      </c>
      <c r="AG488" s="50" t="s">
        <v>6018</v>
      </c>
      <c r="AH488" s="50" t="s">
        <v>6019</v>
      </c>
      <c r="AI488" s="50" t="s">
        <v>6020</v>
      </c>
      <c r="AJ488" s="50" t="s">
        <v>6021</v>
      </c>
      <c r="AK488" s="50" t="s">
        <v>6022</v>
      </c>
      <c r="AL488" s="50" t="s">
        <v>6023</v>
      </c>
      <c r="AM488" s="50" t="s">
        <v>6024</v>
      </c>
      <c r="AN488" s="50" t="s">
        <v>6025</v>
      </c>
      <c r="AO488" s="50" t="s">
        <v>6026</v>
      </c>
      <c r="AP488" s="50" t="s">
        <v>6027</v>
      </c>
      <c r="AQ488" s="50" t="s">
        <v>6028</v>
      </c>
      <c r="AR488" s="50" t="s">
        <v>6029</v>
      </c>
    </row>
    <row r="489" spans="2:44" x14ac:dyDescent="0.25">
      <c r="B489" t="s">
        <v>517</v>
      </c>
      <c r="C489" s="24">
        <v>0</v>
      </c>
      <c r="D489" s="24">
        <v>0</v>
      </c>
      <c r="E489" s="24">
        <v>0</v>
      </c>
      <c r="F489" s="24">
        <v>0</v>
      </c>
      <c r="G489" s="24">
        <v>0</v>
      </c>
      <c r="H489" s="24">
        <v>0</v>
      </c>
      <c r="I489" s="24">
        <v>0</v>
      </c>
      <c r="J489" s="24">
        <v>0</v>
      </c>
      <c r="K489" s="24">
        <v>0</v>
      </c>
      <c r="L489" s="24">
        <v>0</v>
      </c>
      <c r="M489" s="24">
        <v>0</v>
      </c>
      <c r="N489" s="24">
        <v>0</v>
      </c>
      <c r="O489" s="24">
        <v>0</v>
      </c>
      <c r="P489" s="24">
        <v>0</v>
      </c>
      <c r="Q489" s="24">
        <v>0</v>
      </c>
      <c r="R489" s="24">
        <v>0</v>
      </c>
      <c r="S489" s="24">
        <v>0</v>
      </c>
      <c r="T489" s="24">
        <v>0</v>
      </c>
      <c r="U489" s="24">
        <v>0</v>
      </c>
      <c r="V489" s="24">
        <v>0</v>
      </c>
      <c r="X489" s="24">
        <v>0</v>
      </c>
      <c r="Y489" s="6">
        <v>0</v>
      </c>
      <c r="Z489" s="6">
        <v>0</v>
      </c>
      <c r="AA489" s="6">
        <v>0</v>
      </c>
      <c r="AB489" s="6">
        <v>0</v>
      </c>
      <c r="AC489" s="6">
        <v>0</v>
      </c>
      <c r="AD489" s="6">
        <v>0</v>
      </c>
      <c r="AE489" s="6">
        <v>0</v>
      </c>
      <c r="AF489" s="6">
        <v>0</v>
      </c>
      <c r="AG489" s="6">
        <v>0</v>
      </c>
      <c r="AH489" s="6">
        <v>0</v>
      </c>
      <c r="AI489" s="6">
        <v>0</v>
      </c>
      <c r="AJ489" s="6">
        <v>0</v>
      </c>
      <c r="AK489" s="6">
        <v>0</v>
      </c>
      <c r="AL489" s="6">
        <v>0</v>
      </c>
      <c r="AM489" s="6">
        <v>0</v>
      </c>
      <c r="AN489" s="6">
        <v>0</v>
      </c>
      <c r="AO489" s="6">
        <v>0</v>
      </c>
      <c r="AP489" s="6">
        <v>0</v>
      </c>
      <c r="AQ489" s="6">
        <v>0</v>
      </c>
      <c r="AR489" s="6">
        <v>0</v>
      </c>
    </row>
    <row r="490" spans="2:44" x14ac:dyDescent="0.25">
      <c r="B490" s="91" t="s">
        <v>519</v>
      </c>
      <c r="C490" s="41">
        <v>0</v>
      </c>
      <c r="D490" s="41">
        <v>0</v>
      </c>
      <c r="E490" s="41">
        <v>0</v>
      </c>
      <c r="F490" s="41">
        <v>0</v>
      </c>
      <c r="G490" s="41">
        <v>0</v>
      </c>
      <c r="H490" s="41">
        <v>0</v>
      </c>
      <c r="I490" s="41">
        <v>0</v>
      </c>
      <c r="J490" s="41">
        <v>0</v>
      </c>
      <c r="K490" s="41">
        <v>0</v>
      </c>
      <c r="L490" s="41">
        <v>0</v>
      </c>
      <c r="M490" s="41">
        <v>0</v>
      </c>
      <c r="N490" s="41">
        <v>0</v>
      </c>
      <c r="O490" s="41">
        <v>0</v>
      </c>
      <c r="P490" s="41">
        <v>0</v>
      </c>
      <c r="Q490" s="41">
        <v>0</v>
      </c>
      <c r="R490" s="41">
        <v>0</v>
      </c>
      <c r="S490" s="41">
        <v>0</v>
      </c>
      <c r="T490" s="41">
        <v>0</v>
      </c>
      <c r="U490" s="41">
        <v>0</v>
      </c>
      <c r="V490" s="41">
        <v>0</v>
      </c>
      <c r="X490" s="41">
        <v>0</v>
      </c>
      <c r="Y490" s="64">
        <v>0</v>
      </c>
      <c r="Z490" s="64">
        <v>0</v>
      </c>
      <c r="AA490" s="64">
        <v>0</v>
      </c>
      <c r="AB490" s="64">
        <v>0</v>
      </c>
      <c r="AC490" s="64">
        <v>0</v>
      </c>
      <c r="AD490" s="64">
        <v>0</v>
      </c>
      <c r="AE490" s="64">
        <v>0</v>
      </c>
      <c r="AF490" s="64">
        <v>0</v>
      </c>
      <c r="AG490" s="64">
        <v>0</v>
      </c>
      <c r="AH490" s="64">
        <v>0</v>
      </c>
      <c r="AI490" s="64">
        <v>0</v>
      </c>
      <c r="AJ490" s="64">
        <v>0</v>
      </c>
      <c r="AK490" s="64">
        <v>0</v>
      </c>
      <c r="AL490" s="64">
        <v>0</v>
      </c>
      <c r="AM490" s="64">
        <v>0</v>
      </c>
      <c r="AN490" s="64">
        <v>0</v>
      </c>
      <c r="AO490" s="64">
        <v>0</v>
      </c>
      <c r="AP490" s="64">
        <v>0</v>
      </c>
      <c r="AQ490" s="64">
        <v>0</v>
      </c>
      <c r="AR490" s="64">
        <v>0</v>
      </c>
    </row>
    <row r="491" spans="2:44" x14ac:dyDescent="0.25">
      <c r="B491" t="s">
        <v>521</v>
      </c>
      <c r="C491" s="24">
        <v>0</v>
      </c>
      <c r="D491" s="24">
        <v>0</v>
      </c>
      <c r="E491" s="24">
        <v>0</v>
      </c>
      <c r="F491" s="24">
        <v>0</v>
      </c>
      <c r="G491" s="24">
        <v>0</v>
      </c>
      <c r="H491" s="24">
        <v>0</v>
      </c>
      <c r="I491" s="24">
        <v>0</v>
      </c>
      <c r="J491" s="24">
        <v>0</v>
      </c>
      <c r="K491" s="24">
        <v>0</v>
      </c>
      <c r="L491" s="24">
        <v>0</v>
      </c>
      <c r="M491" s="24">
        <v>0</v>
      </c>
      <c r="N491" s="24">
        <v>0</v>
      </c>
      <c r="O491" s="24">
        <v>0</v>
      </c>
      <c r="P491" s="24">
        <v>0</v>
      </c>
      <c r="Q491" s="24">
        <v>0</v>
      </c>
      <c r="R491" s="24">
        <v>0</v>
      </c>
      <c r="S491" s="24">
        <v>0</v>
      </c>
      <c r="T491" s="24">
        <v>0</v>
      </c>
      <c r="U491" s="24">
        <v>0</v>
      </c>
      <c r="V491" s="24">
        <v>0</v>
      </c>
      <c r="X491" s="24">
        <v>0</v>
      </c>
      <c r="Y491" s="6">
        <v>0</v>
      </c>
      <c r="Z491" s="6">
        <v>0</v>
      </c>
      <c r="AA491" s="6">
        <v>0</v>
      </c>
      <c r="AB491" s="6">
        <v>0</v>
      </c>
      <c r="AC491" s="6">
        <v>0</v>
      </c>
      <c r="AD491" s="6">
        <v>0</v>
      </c>
      <c r="AE491" s="6">
        <v>0</v>
      </c>
      <c r="AF491" s="6">
        <v>0</v>
      </c>
      <c r="AG491" s="6">
        <v>0</v>
      </c>
      <c r="AH491" s="6">
        <v>0</v>
      </c>
      <c r="AI491" s="6">
        <v>0</v>
      </c>
      <c r="AJ491" s="6">
        <v>0</v>
      </c>
      <c r="AK491" s="6">
        <v>0</v>
      </c>
      <c r="AL491" s="6">
        <v>0</v>
      </c>
      <c r="AM491" s="6">
        <v>0</v>
      </c>
      <c r="AN491" s="6">
        <v>0</v>
      </c>
      <c r="AO491" s="6">
        <v>0</v>
      </c>
      <c r="AP491" s="6">
        <v>0</v>
      </c>
      <c r="AQ491" s="6">
        <v>0</v>
      </c>
      <c r="AR491" s="6">
        <v>0</v>
      </c>
    </row>
    <row r="492" spans="2:44" x14ac:dyDescent="0.25">
      <c r="B492" s="91" t="s">
        <v>523</v>
      </c>
      <c r="C492" s="41">
        <v>0</v>
      </c>
      <c r="D492" s="41">
        <v>0</v>
      </c>
      <c r="E492" s="41">
        <v>0</v>
      </c>
      <c r="F492" s="41">
        <v>0</v>
      </c>
      <c r="G492" s="41">
        <v>0</v>
      </c>
      <c r="H492" s="41">
        <v>0</v>
      </c>
      <c r="I492" s="41">
        <v>0</v>
      </c>
      <c r="J492" s="41">
        <v>0</v>
      </c>
      <c r="K492" s="41">
        <v>0</v>
      </c>
      <c r="L492" s="41">
        <v>0</v>
      </c>
      <c r="M492" s="41">
        <v>0</v>
      </c>
      <c r="N492" s="41">
        <v>0</v>
      </c>
      <c r="O492" s="41">
        <v>0</v>
      </c>
      <c r="P492" s="41">
        <v>0</v>
      </c>
      <c r="Q492" s="41">
        <v>0</v>
      </c>
      <c r="R492" s="41">
        <v>0</v>
      </c>
      <c r="S492" s="41">
        <v>0</v>
      </c>
      <c r="T492" s="41">
        <v>0</v>
      </c>
      <c r="U492" s="41">
        <v>0</v>
      </c>
      <c r="V492" s="41">
        <v>0</v>
      </c>
      <c r="X492" s="41">
        <v>0</v>
      </c>
      <c r="Y492" s="64">
        <v>0</v>
      </c>
      <c r="Z492" s="64">
        <v>0</v>
      </c>
      <c r="AA492" s="64">
        <v>0</v>
      </c>
      <c r="AB492" s="64">
        <v>0</v>
      </c>
      <c r="AC492" s="64">
        <v>0</v>
      </c>
      <c r="AD492" s="64">
        <v>0</v>
      </c>
      <c r="AE492" s="64">
        <v>0</v>
      </c>
      <c r="AF492" s="64">
        <v>0</v>
      </c>
      <c r="AG492" s="64">
        <v>0</v>
      </c>
      <c r="AH492" s="64">
        <v>0</v>
      </c>
      <c r="AI492" s="64">
        <v>0</v>
      </c>
      <c r="AJ492" s="64">
        <v>0</v>
      </c>
      <c r="AK492" s="64">
        <v>0</v>
      </c>
      <c r="AL492" s="64">
        <v>0</v>
      </c>
      <c r="AM492" s="64">
        <v>0</v>
      </c>
      <c r="AN492" s="64">
        <v>0</v>
      </c>
      <c r="AO492" s="64">
        <v>0</v>
      </c>
      <c r="AP492" s="64">
        <v>0</v>
      </c>
      <c r="AQ492" s="64">
        <v>0</v>
      </c>
      <c r="AR492" s="64">
        <v>0</v>
      </c>
    </row>
    <row r="493" spans="2:44" x14ac:dyDescent="0.25">
      <c r="B493" t="s">
        <v>525</v>
      </c>
      <c r="C493" s="24">
        <v>2.3238572026884276E-3</v>
      </c>
      <c r="D493" s="24">
        <v>2.8555034098954213E-2</v>
      </c>
      <c r="E493" s="24">
        <v>6.9657875531123112E-2</v>
      </c>
      <c r="F493" s="24">
        <v>0.11108390191799003</v>
      </c>
      <c r="G493" s="24">
        <v>0.14882493582870479</v>
      </c>
      <c r="H493" s="24">
        <v>0.18213446924026344</v>
      </c>
      <c r="I493" s="24">
        <v>0.21123624096528329</v>
      </c>
      <c r="J493" s="24">
        <v>0.23661524422177735</v>
      </c>
      <c r="K493" s="24">
        <v>0.2587852385055045</v>
      </c>
      <c r="L493" s="24">
        <v>0.27821477928239174</v>
      </c>
      <c r="M493" s="24">
        <v>0.29530892714425416</v>
      </c>
      <c r="N493" s="24">
        <v>0.31040996160341061</v>
      </c>
      <c r="O493" s="24">
        <v>0.32380467347371783</v>
      </c>
      <c r="P493" s="24">
        <v>0.33573285383853596</v>
      </c>
      <c r="Q493" s="24">
        <v>0.3463952269302375</v>
      </c>
      <c r="R493" s="24">
        <v>0.35596029776326465</v>
      </c>
      <c r="S493" s="24">
        <v>0.36457005767805539</v>
      </c>
      <c r="T493" s="24">
        <v>0.37234466031500485</v>
      </c>
      <c r="U493" s="24">
        <v>0.37938622626856006</v>
      </c>
      <c r="V493" s="24">
        <v>0.38578193203895278</v>
      </c>
      <c r="X493" s="24">
        <v>0.46874999999999994</v>
      </c>
      <c r="Y493" s="6">
        <v>4.9575620324019791E-3</v>
      </c>
      <c r="Z493" s="6">
        <v>6.0917406077768993E-2</v>
      </c>
      <c r="AA493" s="6">
        <v>0.14860346779972933</v>
      </c>
      <c r="AB493" s="6">
        <v>0.23697899075837875</v>
      </c>
      <c r="AC493" s="6">
        <v>0.31749319643457025</v>
      </c>
      <c r="AD493" s="6">
        <v>0.38855353437922874</v>
      </c>
      <c r="AE493" s="6">
        <v>0.45063731405927104</v>
      </c>
      <c r="AF493" s="6">
        <v>0.50477918767312502</v>
      </c>
      <c r="AG493" s="6">
        <v>0.55207517547840967</v>
      </c>
      <c r="AH493" s="6">
        <v>0.59352486246910241</v>
      </c>
      <c r="AI493" s="6">
        <v>0.62999237790774232</v>
      </c>
      <c r="AJ493" s="6">
        <v>0.66220791808727608</v>
      </c>
      <c r="AK493" s="6">
        <v>0.69078330341059813</v>
      </c>
      <c r="AL493" s="6">
        <v>0.71623008818887679</v>
      </c>
      <c r="AM493" s="6">
        <v>0.73897648411784012</v>
      </c>
      <c r="AN493" s="6">
        <v>0.75938196856163132</v>
      </c>
      <c r="AO493" s="6">
        <v>0.7777494563798516</v>
      </c>
      <c r="AP493" s="6">
        <v>0.79433527533867709</v>
      </c>
      <c r="AQ493" s="6">
        <v>0.8093572827062615</v>
      </c>
      <c r="AR493" s="6">
        <v>0.82300145501643274</v>
      </c>
    </row>
    <row r="494" spans="2:44" x14ac:dyDescent="0.25">
      <c r="B494" s="91" t="s">
        <v>527</v>
      </c>
      <c r="C494" s="41">
        <v>1.8660644543036675E-2</v>
      </c>
      <c r="D494" s="41">
        <v>0.18299901248128045</v>
      </c>
      <c r="E494" s="41">
        <v>0.43048946684486927</v>
      </c>
      <c r="F494" s="41">
        <v>0.67813833789961964</v>
      </c>
      <c r="G494" s="41">
        <v>0.90327963280822254</v>
      </c>
      <c r="H494" s="41">
        <v>1.1018467274924713</v>
      </c>
      <c r="I494" s="41">
        <v>1.2752999096366573</v>
      </c>
      <c r="J494" s="41">
        <v>1.4265710519822239</v>
      </c>
      <c r="K494" s="41">
        <v>1.5587331379072067</v>
      </c>
      <c r="L494" s="41">
        <v>1.6745793351305298</v>
      </c>
      <c r="M494" s="41">
        <v>1.77652083820825</v>
      </c>
      <c r="N494" s="41">
        <v>1.8665940096104765</v>
      </c>
      <c r="O494" s="41">
        <v>1.9465047917797962</v>
      </c>
      <c r="P494" s="41">
        <v>2.0176795771643588</v>
      </c>
      <c r="Q494" s="41">
        <v>2.081312507326845</v>
      </c>
      <c r="R494" s="41">
        <v>2.1384062144068818</v>
      </c>
      <c r="S494" s="41">
        <v>2.1898057339098109</v>
      </c>
      <c r="T494" s="41">
        <v>2.2362262854644563</v>
      </c>
      <c r="U494" s="41">
        <v>2.2782758732395654</v>
      </c>
      <c r="V494" s="41">
        <v>2.3164736348779358</v>
      </c>
      <c r="X494" s="41">
        <v>2.8125</v>
      </c>
      <c r="Y494" s="64">
        <v>6.6348958375241508E-3</v>
      </c>
      <c r="Z494" s="64">
        <v>6.5066315548899717E-2</v>
      </c>
      <c r="AA494" s="64">
        <v>0.15306292154484241</v>
      </c>
      <c r="AB494" s="64">
        <v>0.24111585347542031</v>
      </c>
      <c r="AC494" s="64">
        <v>0.32116609166514581</v>
      </c>
      <c r="AD494" s="64">
        <v>0.39176772533065646</v>
      </c>
      <c r="AE494" s="64">
        <v>0.45343996787081148</v>
      </c>
      <c r="AF494" s="64">
        <v>0.50722526292701298</v>
      </c>
      <c r="AG494" s="64">
        <v>0.55421622681145122</v>
      </c>
      <c r="AH494" s="64">
        <v>0.59540598582418836</v>
      </c>
      <c r="AI494" s="64">
        <v>0.63165185358515552</v>
      </c>
      <c r="AJ494" s="64">
        <v>0.66367787008372503</v>
      </c>
      <c r="AK494" s="64">
        <v>0.69209059263281647</v>
      </c>
      <c r="AL494" s="64">
        <v>0.71739718299177202</v>
      </c>
      <c r="AM494" s="64">
        <v>0.74002222482732272</v>
      </c>
      <c r="AN494" s="64">
        <v>0.76032220956689134</v>
      </c>
      <c r="AO494" s="64">
        <v>0.77859759427904385</v>
      </c>
      <c r="AP494" s="64">
        <v>0.79510267927625111</v>
      </c>
      <c r="AQ494" s="64">
        <v>0.81005364381851208</v>
      </c>
      <c r="AR494" s="64">
        <v>0.82363507017882165</v>
      </c>
    </row>
    <row r="495" spans="2:44" x14ac:dyDescent="0.25">
      <c r="B495" t="s">
        <v>529</v>
      </c>
      <c r="C495" s="24">
        <v>8.4007793904429667E-2</v>
      </c>
      <c r="D495" s="24">
        <v>0.80077492601058542</v>
      </c>
      <c r="E495" s="24">
        <v>1.8738158320998537</v>
      </c>
      <c r="F495" s="24">
        <v>2.9463560818261385</v>
      </c>
      <c r="G495" s="24">
        <v>3.9210984207262936</v>
      </c>
      <c r="H495" s="24">
        <v>4.7806957605013025</v>
      </c>
      <c r="I495" s="24">
        <v>5.5315545843221541</v>
      </c>
      <c r="J495" s="24">
        <v>6.1863942830240104</v>
      </c>
      <c r="K495" s="24">
        <v>6.7585247355140154</v>
      </c>
      <c r="L495" s="24">
        <v>7.2600375585230816</v>
      </c>
      <c r="M495" s="24">
        <v>7.7013684824642334</v>
      </c>
      <c r="N495" s="24">
        <v>8.0913302016387405</v>
      </c>
      <c r="O495" s="24">
        <v>8.4373052650041096</v>
      </c>
      <c r="P495" s="24">
        <v>8.745466470467651</v>
      </c>
      <c r="Q495" s="24">
        <v>9.0209816289132743</v>
      </c>
      <c r="R495" s="24">
        <v>9.2681898809813514</v>
      </c>
      <c r="S495" s="24">
        <v>9.4907484388368335</v>
      </c>
      <c r="T495" s="24">
        <v>9.6917527860622616</v>
      </c>
      <c r="U495" s="24">
        <v>9.873834461123586</v>
      </c>
      <c r="V495" s="24">
        <v>10.039240446233867</v>
      </c>
      <c r="X495" s="24">
        <v>12.1875</v>
      </c>
      <c r="Y495" s="6">
        <v>6.8929471921583317E-3</v>
      </c>
      <c r="Z495" s="6">
        <v>6.5704609313689058E-2</v>
      </c>
      <c r="AA495" s="6">
        <v>0.15374899135178285</v>
      </c>
      <c r="AB495" s="6">
        <v>0.24175229389342676</v>
      </c>
      <c r="AC495" s="6">
        <v>0.32173115246984973</v>
      </c>
      <c r="AD495" s="6">
        <v>0.39226221624626073</v>
      </c>
      <c r="AE495" s="6">
        <v>0.45387114538027928</v>
      </c>
      <c r="AF495" s="6">
        <v>0.50760158219684193</v>
      </c>
      <c r="AG495" s="6">
        <v>0.55454561932422686</v>
      </c>
      <c r="AH495" s="6">
        <v>0.59569538941727851</v>
      </c>
      <c r="AI495" s="6">
        <v>0.63190715753552684</v>
      </c>
      <c r="AJ495" s="6">
        <v>0.6639040165447172</v>
      </c>
      <c r="AK495" s="6">
        <v>0.69229171405161927</v>
      </c>
      <c r="AL495" s="6">
        <v>0.71757673603837135</v>
      </c>
      <c r="AM495" s="6">
        <v>0.74018310801339682</v>
      </c>
      <c r="AN495" s="6">
        <v>0.76046686202923908</v>
      </c>
      <c r="AO495" s="6">
        <v>0.77872807703276581</v>
      </c>
      <c r="AP495" s="6">
        <v>0.79522074142049326</v>
      </c>
      <c r="AQ495" s="6">
        <v>0.81016077629731986</v>
      </c>
      <c r="AR495" s="6">
        <v>0.82373254943457375</v>
      </c>
    </row>
    <row r="496" spans="2:44" x14ac:dyDescent="0.25">
      <c r="B496" s="91" t="s">
        <v>531</v>
      </c>
      <c r="C496" s="41">
        <v>0.24128758866956004</v>
      </c>
      <c r="D496" s="41">
        <v>1.9926130524946564</v>
      </c>
      <c r="E496" s="41">
        <v>4.5264484693254756</v>
      </c>
      <c r="F496" s="41">
        <v>7.0426682516062584</v>
      </c>
      <c r="G496" s="41">
        <v>9.3250164472726009</v>
      </c>
      <c r="H496" s="41">
        <v>11.336467670572826</v>
      </c>
      <c r="I496" s="41">
        <v>13.093189687819446</v>
      </c>
      <c r="J496" s="41">
        <v>14.625324266055529</v>
      </c>
      <c r="K496" s="41">
        <v>15.964112440894647</v>
      </c>
      <c r="L496" s="41">
        <v>17.13784834024214</v>
      </c>
      <c r="M496" s="41">
        <v>18.17091912342558</v>
      </c>
      <c r="N496" s="41">
        <v>19.083908689918996</v>
      </c>
      <c r="O496" s="41">
        <v>19.8940577862788</v>
      </c>
      <c r="P496" s="41">
        <v>20.615782191714402</v>
      </c>
      <c r="Q496" s="41">
        <v>21.261151948784356</v>
      </c>
      <c r="R496" s="41">
        <v>21.840303207484968</v>
      </c>
      <c r="S496" s="41">
        <v>22.361780674568038</v>
      </c>
      <c r="T496" s="41">
        <v>22.832818006341263</v>
      </c>
      <c r="U496" s="41">
        <v>23.25956587582818</v>
      </c>
      <c r="V496" s="41">
        <v>23.647277136312503</v>
      </c>
      <c r="X496" s="41">
        <v>28.6875</v>
      </c>
      <c r="Y496" s="64">
        <v>8.4108963370652743E-3</v>
      </c>
      <c r="Z496" s="64">
        <v>6.9459278518332251E-2</v>
      </c>
      <c r="AA496" s="64">
        <v>0.15778469609849152</v>
      </c>
      <c r="AB496" s="64">
        <v>0.24549606105817023</v>
      </c>
      <c r="AC496" s="64">
        <v>0.32505503955634341</v>
      </c>
      <c r="AD496" s="64">
        <v>0.39517098633805059</v>
      </c>
      <c r="AE496" s="64">
        <v>0.4564074836712661</v>
      </c>
      <c r="AF496" s="64">
        <v>0.50981522496054132</v>
      </c>
      <c r="AG496" s="64">
        <v>0.55648322234055414</v>
      </c>
      <c r="AH496" s="64">
        <v>0.59739776349427942</v>
      </c>
      <c r="AI496" s="64">
        <v>0.63340894547888738</v>
      </c>
      <c r="AJ496" s="64">
        <v>0.66523428984467092</v>
      </c>
      <c r="AK496" s="64">
        <v>0.69347478122104755</v>
      </c>
      <c r="AL496" s="64">
        <v>0.71863293043013166</v>
      </c>
      <c r="AM496" s="64">
        <v>0.7411294796961867</v>
      </c>
      <c r="AN496" s="64">
        <v>0.76131775886657838</v>
      </c>
      <c r="AO496" s="64">
        <v>0.77949562264289463</v>
      </c>
      <c r="AP496" s="64">
        <v>0.79591522462191766</v>
      </c>
      <c r="AQ496" s="64">
        <v>0.81079096734913048</v>
      </c>
      <c r="AR496" s="64">
        <v>0.82430595682135088</v>
      </c>
    </row>
    <row r="497" spans="2:44" x14ac:dyDescent="0.25">
      <c r="B497" t="s">
        <v>533</v>
      </c>
      <c r="C497" s="24">
        <v>0.42769948518502809</v>
      </c>
      <c r="D497" s="24">
        <v>3.3942637701765874</v>
      </c>
      <c r="E497" s="24">
        <v>7.6399497584651002</v>
      </c>
      <c r="F497" s="24">
        <v>11.847158953424413</v>
      </c>
      <c r="G497" s="24">
        <v>15.660893143299466</v>
      </c>
      <c r="H497" s="24">
        <v>19.021259493418391</v>
      </c>
      <c r="I497" s="24">
        <v>21.955915571050916</v>
      </c>
      <c r="J497" s="24">
        <v>24.515425001471574</v>
      </c>
      <c r="K497" s="24">
        <v>26.752032448845899</v>
      </c>
      <c r="L497" s="24">
        <v>28.713006499022619</v>
      </c>
      <c r="M497" s="24">
        <v>30.439070965434944</v>
      </c>
      <c r="N497" s="24">
        <v>31.964592914251895</v>
      </c>
      <c r="O497" s="24">
        <v>33.318356138334714</v>
      </c>
      <c r="P497" s="24">
        <v>34.524428203371968</v>
      </c>
      <c r="Q497" s="24">
        <v>35.602961105699414</v>
      </c>
      <c r="R497" s="24">
        <v>36.570878901526051</v>
      </c>
      <c r="S497" s="24">
        <v>37.442449299767432</v>
      </c>
      <c r="T497" s="24">
        <v>38.229751610361063</v>
      </c>
      <c r="U497" s="24">
        <v>38.943057347205134</v>
      </c>
      <c r="V497" s="24">
        <v>39.591139232367922</v>
      </c>
      <c r="X497" s="24">
        <v>48.018749999999997</v>
      </c>
      <c r="Y497" s="6">
        <v>8.9069266731230633E-3</v>
      </c>
      <c r="Z497" s="6">
        <v>7.0686216741930763E-2</v>
      </c>
      <c r="AA497" s="6">
        <v>0.15910347017498583</v>
      </c>
      <c r="AB497" s="6">
        <v>0.24671943674969496</v>
      </c>
      <c r="AC497" s="6">
        <v>0.32614120824260245</v>
      </c>
      <c r="AD497" s="6">
        <v>0.39612150448352762</v>
      </c>
      <c r="AE497" s="6">
        <v>0.45723629980061781</v>
      </c>
      <c r="AF497" s="6">
        <v>0.51053859172659799</v>
      </c>
      <c r="AG497" s="6">
        <v>0.55711638576276767</v>
      </c>
      <c r="AH497" s="6">
        <v>0.59795405959177661</v>
      </c>
      <c r="AI497" s="6">
        <v>0.63389969471164798</v>
      </c>
      <c r="AJ497" s="6">
        <v>0.66566899209687669</v>
      </c>
      <c r="AK497" s="6">
        <v>0.69386137994709807</v>
      </c>
      <c r="AL497" s="6">
        <v>0.71897807009495185</v>
      </c>
      <c r="AM497" s="6">
        <v>0.74143873186410347</v>
      </c>
      <c r="AN497" s="6">
        <v>0.761595812084364</v>
      </c>
      <c r="AO497" s="6">
        <v>0.77974643862589998</v>
      </c>
      <c r="AP497" s="6">
        <v>0.79614216551578432</v>
      </c>
      <c r="AQ497" s="6">
        <v>0.81099689906974126</v>
      </c>
      <c r="AR497" s="6">
        <v>0.82449333296614191</v>
      </c>
    </row>
    <row r="498" spans="2:44" x14ac:dyDescent="0.25">
      <c r="B498" s="91" t="s">
        <v>535</v>
      </c>
      <c r="C498" s="41">
        <v>0.63784560230646759</v>
      </c>
      <c r="D498" s="41">
        <v>4.9560666939313229</v>
      </c>
      <c r="E498" s="41">
        <v>11.09890916475625</v>
      </c>
      <c r="F498" s="41">
        <v>17.178794041926157</v>
      </c>
      <c r="G498" s="41">
        <v>22.688080404546628</v>
      </c>
      <c r="H498" s="41">
        <v>27.541858785669177</v>
      </c>
      <c r="I498" s="41">
        <v>31.780606451415643</v>
      </c>
      <c r="J498" s="41">
        <v>35.477528369276513</v>
      </c>
      <c r="K498" s="41">
        <v>38.708130845192308</v>
      </c>
      <c r="L498" s="41">
        <v>41.540689468849926</v>
      </c>
      <c r="M498" s="41">
        <v>44.034011977355284</v>
      </c>
      <c r="N498" s="41">
        <v>46.237721889368402</v>
      </c>
      <c r="O498" s="41">
        <v>48.193379650664191</v>
      </c>
      <c r="P498" s="41">
        <v>49.935736118641465</v>
      </c>
      <c r="Q498" s="41">
        <v>51.493889085917154</v>
      </c>
      <c r="R498" s="41">
        <v>52.892276175047641</v>
      </c>
      <c r="S498" s="41">
        <v>54.151500042988609</v>
      </c>
      <c r="T498" s="41">
        <v>55.289003902413377</v>
      </c>
      <c r="U498" s="41">
        <v>56.319620937408743</v>
      </c>
      <c r="V498" s="41">
        <v>57.256020363242172</v>
      </c>
      <c r="X498" s="41">
        <v>69.435000000000002</v>
      </c>
      <c r="Y498" s="64">
        <v>9.1862259999491262E-3</v>
      </c>
      <c r="Z498" s="64">
        <v>7.1377067673814687E-2</v>
      </c>
      <c r="AA498" s="64">
        <v>0.15984603103271044</v>
      </c>
      <c r="AB498" s="64">
        <v>0.24740828173005194</v>
      </c>
      <c r="AC498" s="64">
        <v>0.32675279620575542</v>
      </c>
      <c r="AD498" s="64">
        <v>0.39665671182644452</v>
      </c>
      <c r="AE498" s="64">
        <v>0.45770298050573405</v>
      </c>
      <c r="AF498" s="64">
        <v>0.51094589715959549</v>
      </c>
      <c r="AG498" s="64">
        <v>0.55747290048523523</v>
      </c>
      <c r="AH498" s="64">
        <v>0.59826729270324652</v>
      </c>
      <c r="AI498" s="64">
        <v>0.63417602041269217</v>
      </c>
      <c r="AJ498" s="64">
        <v>0.66591375947819398</v>
      </c>
      <c r="AK498" s="64">
        <v>0.69407906172195855</v>
      </c>
      <c r="AL498" s="64">
        <v>0.71917240755586465</v>
      </c>
      <c r="AM498" s="64">
        <v>0.74161286218646438</v>
      </c>
      <c r="AN498" s="64">
        <v>0.76175237524371919</v>
      </c>
      <c r="AO498" s="64">
        <v>0.77988766534152243</v>
      </c>
      <c r="AP498" s="64">
        <v>0.79626994890780411</v>
      </c>
      <c r="AQ498" s="64">
        <v>0.811112852846673</v>
      </c>
      <c r="AR498" s="64">
        <v>0.82459883867274675</v>
      </c>
    </row>
    <row r="499" spans="2:44" x14ac:dyDescent="0.25">
      <c r="B499" t="s">
        <v>537</v>
      </c>
      <c r="C499" s="24">
        <v>0.84427793829921993</v>
      </c>
      <c r="D499" s="24">
        <v>6.3977870629664926</v>
      </c>
      <c r="E499" s="24">
        <v>14.239331996627142</v>
      </c>
      <c r="F499" s="24">
        <v>21.989003727379686</v>
      </c>
      <c r="G499" s="24">
        <v>29.008231966500578</v>
      </c>
      <c r="H499" s="24">
        <v>35.191383613263937</v>
      </c>
      <c r="I499" s="24">
        <v>40.590857235573466</v>
      </c>
      <c r="J499" s="24">
        <v>45.300176148913195</v>
      </c>
      <c r="K499" s="24">
        <v>49.415594802483227</v>
      </c>
      <c r="L499" s="24">
        <v>53.024088276267911</v>
      </c>
      <c r="M499" s="24">
        <v>56.200547840680507</v>
      </c>
      <c r="N499" s="24">
        <v>59.008161325088416</v>
      </c>
      <c r="O499" s="24">
        <v>61.499847534202544</v>
      </c>
      <c r="P499" s="24">
        <v>63.719854791652558</v>
      </c>
      <c r="Q499" s="24">
        <v>65.705234277067959</v>
      </c>
      <c r="R499" s="24">
        <v>67.487104336671422</v>
      </c>
      <c r="S499" s="24">
        <v>69.091701041405102</v>
      </c>
      <c r="T499" s="24">
        <v>70.541238102457683</v>
      </c>
      <c r="U499" s="24">
        <v>71.854606234134252</v>
      </c>
      <c r="V499" s="24">
        <v>73.047940952342117</v>
      </c>
      <c r="X499" s="24">
        <v>88.572000000000003</v>
      </c>
      <c r="Y499" s="6">
        <v>9.5321087736442659E-3</v>
      </c>
      <c r="Z499" s="6">
        <v>7.2232613726307321E-2</v>
      </c>
      <c r="AA499" s="6">
        <v>0.16076561437731046</v>
      </c>
      <c r="AB499" s="6">
        <v>0.24826134362303759</v>
      </c>
      <c r="AC499" s="6">
        <v>0.32751018342704891</v>
      </c>
      <c r="AD499" s="6">
        <v>0.39731950970130442</v>
      </c>
      <c r="AE499" s="6">
        <v>0.45828091536347226</v>
      </c>
      <c r="AF499" s="6">
        <v>0.51145030200191022</v>
      </c>
      <c r="AG499" s="6">
        <v>0.55791440638670486</v>
      </c>
      <c r="AH499" s="6">
        <v>0.5986551988920642</v>
      </c>
      <c r="AI499" s="6">
        <v>0.63451822066432395</v>
      </c>
      <c r="AJ499" s="6">
        <v>0.66621687807759122</v>
      </c>
      <c r="AK499" s="6">
        <v>0.69434863765301158</v>
      </c>
      <c r="AL499" s="6">
        <v>0.71941307401495458</v>
      </c>
      <c r="AM499" s="6">
        <v>0.74182850423461089</v>
      </c>
      <c r="AN499" s="6">
        <v>0.76194626221234052</v>
      </c>
      <c r="AO499" s="6">
        <v>0.78006255974128502</v>
      </c>
      <c r="AP499" s="6">
        <v>0.79642819516842434</v>
      </c>
      <c r="AQ499" s="6">
        <v>0.81125644937603592</v>
      </c>
      <c r="AR499" s="6">
        <v>0.82472949636840209</v>
      </c>
    </row>
    <row r="500" spans="2:44" x14ac:dyDescent="0.25">
      <c r="B500" s="91" t="s">
        <v>539</v>
      </c>
      <c r="C500" s="41">
        <v>1.0131335259590639</v>
      </c>
      <c r="D500" s="41">
        <v>7.6773444755597913</v>
      </c>
      <c r="E500" s="41">
        <v>17.087198395952569</v>
      </c>
      <c r="F500" s="41">
        <v>26.386804472855623</v>
      </c>
      <c r="G500" s="41">
        <v>34.809878359800699</v>
      </c>
      <c r="H500" s="41">
        <v>42.229660335916726</v>
      </c>
      <c r="I500" s="41">
        <v>48.709028682688164</v>
      </c>
      <c r="J500" s="41">
        <v>54.36021137869583</v>
      </c>
      <c r="K500" s="41">
        <v>59.298713762979872</v>
      </c>
      <c r="L500" s="41">
        <v>63.62890593152148</v>
      </c>
      <c r="M500" s="41">
        <v>67.440657408816605</v>
      </c>
      <c r="N500" s="41">
        <v>70.809793590106096</v>
      </c>
      <c r="O500" s="41">
        <v>73.799817041043056</v>
      </c>
      <c r="P500" s="41">
        <v>76.463825749983073</v>
      </c>
      <c r="Q500" s="41">
        <v>78.846281132481536</v>
      </c>
      <c r="R500" s="41">
        <v>80.984525204005706</v>
      </c>
      <c r="S500" s="41">
        <v>82.910041249686131</v>
      </c>
      <c r="T500" s="41">
        <v>84.649485722949223</v>
      </c>
      <c r="U500" s="41">
        <v>86.225527480961105</v>
      </c>
      <c r="V500" s="41">
        <v>87.657529142810546</v>
      </c>
      <c r="X500" s="41">
        <v>106.28639999999999</v>
      </c>
      <c r="Y500" s="64">
        <v>9.5321087736442676E-3</v>
      </c>
      <c r="Z500" s="64">
        <v>7.2232613726307335E-2</v>
      </c>
      <c r="AA500" s="64">
        <v>0.16076561437731046</v>
      </c>
      <c r="AB500" s="64">
        <v>0.24826134362303762</v>
      </c>
      <c r="AC500" s="64">
        <v>0.32751018342704902</v>
      </c>
      <c r="AD500" s="64">
        <v>0.39731950970130453</v>
      </c>
      <c r="AE500" s="64">
        <v>0.45828091536347237</v>
      </c>
      <c r="AF500" s="64">
        <v>0.51145030200191033</v>
      </c>
      <c r="AG500" s="64">
        <v>0.55791440638670498</v>
      </c>
      <c r="AH500" s="64">
        <v>0.5986551988920642</v>
      </c>
      <c r="AI500" s="64">
        <v>0.63451822066432406</v>
      </c>
      <c r="AJ500" s="64">
        <v>0.66621687807759133</v>
      </c>
      <c r="AK500" s="64">
        <v>0.69434863765301169</v>
      </c>
      <c r="AL500" s="64">
        <v>0.71941307401495469</v>
      </c>
      <c r="AM500" s="64">
        <v>0.74182850423461089</v>
      </c>
      <c r="AN500" s="64">
        <v>0.76194626221234063</v>
      </c>
      <c r="AO500" s="64">
        <v>0.78006255974128524</v>
      </c>
      <c r="AP500" s="64">
        <v>0.79642819516842445</v>
      </c>
      <c r="AQ500" s="64">
        <v>0.81125644937603603</v>
      </c>
      <c r="AR500" s="64">
        <v>0.82472949636840232</v>
      </c>
    </row>
    <row r="501" spans="2:44" x14ac:dyDescent="0.25">
      <c r="B501" t="s">
        <v>541</v>
      </c>
      <c r="C501" s="24">
        <v>1.2157602311508766</v>
      </c>
      <c r="D501" s="24">
        <v>9.2128133706717499</v>
      </c>
      <c r="E501" s="24">
        <v>20.504638075143085</v>
      </c>
      <c r="F501" s="24">
        <v>31.664165367426747</v>
      </c>
      <c r="G501" s="24">
        <v>41.771854031760839</v>
      </c>
      <c r="H501" s="24">
        <v>50.675592403100076</v>
      </c>
      <c r="I501" s="24">
        <v>58.450834419225799</v>
      </c>
      <c r="J501" s="24">
        <v>65.232253654434999</v>
      </c>
      <c r="K501" s="24">
        <v>71.15845651557585</v>
      </c>
      <c r="L501" s="24">
        <v>76.35468711782579</v>
      </c>
      <c r="M501" s="24">
        <v>80.928788890579938</v>
      </c>
      <c r="N501" s="24">
        <v>84.971752308127321</v>
      </c>
      <c r="O501" s="24">
        <v>88.559780449251676</v>
      </c>
      <c r="P501" s="24">
        <v>91.756590899979699</v>
      </c>
      <c r="Q501" s="24">
        <v>94.615537358977846</v>
      </c>
      <c r="R501" s="24">
        <v>97.181430244806862</v>
      </c>
      <c r="S501" s="24">
        <v>99.492049499623363</v>
      </c>
      <c r="T501" s="24">
        <v>101.57938286753908</v>
      </c>
      <c r="U501" s="24">
        <v>103.47063297715334</v>
      </c>
      <c r="V501" s="24">
        <v>105.18903497137268</v>
      </c>
      <c r="X501" s="24">
        <v>127.54368000000001</v>
      </c>
      <c r="Y501" s="6">
        <v>9.5321087736442642E-3</v>
      </c>
      <c r="Z501" s="6">
        <v>7.2232613726307321E-2</v>
      </c>
      <c r="AA501" s="6">
        <v>0.16076561437731046</v>
      </c>
      <c r="AB501" s="6">
        <v>0.24826134362303756</v>
      </c>
      <c r="AC501" s="6">
        <v>0.32751018342704896</v>
      </c>
      <c r="AD501" s="6">
        <v>0.39731950970130447</v>
      </c>
      <c r="AE501" s="6">
        <v>0.45828091536347232</v>
      </c>
      <c r="AF501" s="6">
        <v>0.51145030200191022</v>
      </c>
      <c r="AG501" s="6">
        <v>0.55791440638670486</v>
      </c>
      <c r="AH501" s="6">
        <v>0.5986551988920642</v>
      </c>
      <c r="AI501" s="6">
        <v>0.63451822066432406</v>
      </c>
      <c r="AJ501" s="6">
        <v>0.66621687807759122</v>
      </c>
      <c r="AK501" s="6">
        <v>0.69434863765301169</v>
      </c>
      <c r="AL501" s="6">
        <v>0.71941307401495469</v>
      </c>
      <c r="AM501" s="6">
        <v>0.74182850423461077</v>
      </c>
      <c r="AN501" s="6">
        <v>0.76194626221234052</v>
      </c>
      <c r="AO501" s="6">
        <v>0.78006255974128513</v>
      </c>
      <c r="AP501" s="6">
        <v>0.79642819516842445</v>
      </c>
      <c r="AQ501" s="6">
        <v>0.81125644937603603</v>
      </c>
      <c r="AR501" s="6">
        <v>0.82472949636840232</v>
      </c>
    </row>
    <row r="502" spans="2:44" x14ac:dyDescent="0.25">
      <c r="B502" s="91" t="s">
        <v>543</v>
      </c>
      <c r="C502" s="41">
        <v>1.4589122773810521</v>
      </c>
      <c r="D502" s="41">
        <v>11.055376044806101</v>
      </c>
      <c r="E502" s="41">
        <v>24.605565690171701</v>
      </c>
      <c r="F502" s="41">
        <v>37.996998440912094</v>
      </c>
      <c r="G502" s="41">
        <v>50.126224838112996</v>
      </c>
      <c r="H502" s="41">
        <v>60.810710883720084</v>
      </c>
      <c r="I502" s="41">
        <v>70.141001303070965</v>
      </c>
      <c r="J502" s="41">
        <v>78.278704385322001</v>
      </c>
      <c r="K502" s="41">
        <v>85.39014781869102</v>
      </c>
      <c r="L502" s="41">
        <v>91.625624541390934</v>
      </c>
      <c r="M502" s="41">
        <v>97.114546668695908</v>
      </c>
      <c r="N502" s="41">
        <v>101.96610276975279</v>
      </c>
      <c r="O502" s="41">
        <v>106.27173653910201</v>
      </c>
      <c r="P502" s="41">
        <v>110.10790907997563</v>
      </c>
      <c r="Q502" s="41">
        <v>113.53864483077341</v>
      </c>
      <c r="R502" s="41">
        <v>116.61771629376821</v>
      </c>
      <c r="S502" s="41">
        <v>119.39045939954802</v>
      </c>
      <c r="T502" s="41">
        <v>121.89525944104687</v>
      </c>
      <c r="U502" s="41">
        <v>124.16475957258399</v>
      </c>
      <c r="V502" s="41">
        <v>126.2268419656472</v>
      </c>
      <c r="X502" s="41">
        <v>153.05241599999999</v>
      </c>
      <c r="Y502" s="64">
        <v>9.5321087736442676E-3</v>
      </c>
      <c r="Z502" s="64">
        <v>7.2232613726307335E-2</v>
      </c>
      <c r="AA502" s="64">
        <v>0.16076561437731046</v>
      </c>
      <c r="AB502" s="64">
        <v>0.24826134362303759</v>
      </c>
      <c r="AC502" s="64">
        <v>0.32751018342704891</v>
      </c>
      <c r="AD502" s="64">
        <v>0.39731950970130447</v>
      </c>
      <c r="AE502" s="64">
        <v>0.45828091536347237</v>
      </c>
      <c r="AF502" s="64">
        <v>0.51145030200191033</v>
      </c>
      <c r="AG502" s="64">
        <v>0.55791440638670498</v>
      </c>
      <c r="AH502" s="64">
        <v>0.59865519889206409</v>
      </c>
      <c r="AI502" s="64">
        <v>0.63451822066432395</v>
      </c>
      <c r="AJ502" s="64">
        <v>0.66621687807759145</v>
      </c>
      <c r="AK502" s="64">
        <v>0.69434863765301169</v>
      </c>
      <c r="AL502" s="64">
        <v>0.71941307401495469</v>
      </c>
      <c r="AM502" s="64">
        <v>0.74182850423461077</v>
      </c>
      <c r="AN502" s="64">
        <v>0.76194626221234052</v>
      </c>
      <c r="AO502" s="64">
        <v>0.78006255974128513</v>
      </c>
      <c r="AP502" s="64">
        <v>0.79642819516842434</v>
      </c>
      <c r="AQ502" s="64">
        <v>0.81125644937603592</v>
      </c>
      <c r="AR502" s="64">
        <v>0.82472949636840232</v>
      </c>
    </row>
    <row r="503" spans="2:44" x14ac:dyDescent="0.25">
      <c r="B503" t="s">
        <v>545</v>
      </c>
      <c r="C503" s="24">
        <v>1.7506947328572622</v>
      </c>
      <c r="D503" s="24">
        <v>13.266451253767318</v>
      </c>
      <c r="E503" s="24">
        <v>29.526678828206034</v>
      </c>
      <c r="F503" s="24">
        <v>45.59639812909451</v>
      </c>
      <c r="G503" s="24">
        <v>60.151469805735594</v>
      </c>
      <c r="H503" s="24">
        <v>72.972853060464089</v>
      </c>
      <c r="I503" s="24">
        <v>84.169201563685135</v>
      </c>
      <c r="J503" s="24">
        <v>93.93444526238639</v>
      </c>
      <c r="K503" s="24">
        <v>102.4681773824292</v>
      </c>
      <c r="L503" s="24">
        <v>109.95074944966912</v>
      </c>
      <c r="M503" s="24">
        <v>116.53745600243506</v>
      </c>
      <c r="N503" s="24">
        <v>122.35932332370332</v>
      </c>
      <c r="O503" s="24">
        <v>127.52608384692238</v>
      </c>
      <c r="P503" s="24">
        <v>132.12949089597075</v>
      </c>
      <c r="Q503" s="24">
        <v>136.24637379692808</v>
      </c>
      <c r="R503" s="24">
        <v>139.94125955252184</v>
      </c>
      <c r="S503" s="24">
        <v>143.2685512794576</v>
      </c>
      <c r="T503" s="24">
        <v>146.27431132925625</v>
      </c>
      <c r="U503" s="24">
        <v>148.99771148710079</v>
      </c>
      <c r="V503" s="24">
        <v>151.47221035877661</v>
      </c>
      <c r="X503" s="24">
        <v>183.66289919999997</v>
      </c>
      <c r="Y503" s="6">
        <v>9.5321087736442659E-3</v>
      </c>
      <c r="Z503" s="6">
        <v>7.2232613726307335E-2</v>
      </c>
      <c r="AA503" s="6">
        <v>0.16076561437731043</v>
      </c>
      <c r="AB503" s="6">
        <v>0.24826134362303759</v>
      </c>
      <c r="AC503" s="6">
        <v>0.32751018342704896</v>
      </c>
      <c r="AD503" s="6">
        <v>0.39731950970130447</v>
      </c>
      <c r="AE503" s="6">
        <v>0.45828091536347232</v>
      </c>
      <c r="AF503" s="6">
        <v>0.51145030200191033</v>
      </c>
      <c r="AG503" s="6">
        <v>0.55791440638670486</v>
      </c>
      <c r="AH503" s="6">
        <v>0.5986551988920642</v>
      </c>
      <c r="AI503" s="6">
        <v>0.63451822066432395</v>
      </c>
      <c r="AJ503" s="6">
        <v>0.66621687807759133</v>
      </c>
      <c r="AK503" s="6">
        <v>0.69434863765301158</v>
      </c>
      <c r="AL503" s="6">
        <v>0.71941307401495469</v>
      </c>
      <c r="AM503" s="6">
        <v>0.74182850423461089</v>
      </c>
      <c r="AN503" s="6">
        <v>0.76194626221234052</v>
      </c>
      <c r="AO503" s="6">
        <v>0.78006255974128513</v>
      </c>
      <c r="AP503" s="6">
        <v>0.79642819516842445</v>
      </c>
      <c r="AQ503" s="6">
        <v>0.81125644937603603</v>
      </c>
      <c r="AR503" s="6">
        <v>0.82472949636840232</v>
      </c>
    </row>
    <row r="504" spans="2:44" x14ac:dyDescent="0.25">
      <c r="B504" s="91" t="s">
        <v>547</v>
      </c>
      <c r="C504" s="41">
        <v>2.1008336794287148</v>
      </c>
      <c r="D504" s="41">
        <v>15.919741504520781</v>
      </c>
      <c r="E504" s="41">
        <v>35.432014593847242</v>
      </c>
      <c r="F504" s="41">
        <v>54.715677754913415</v>
      </c>
      <c r="G504" s="41">
        <v>72.18176376688271</v>
      </c>
      <c r="H504" s="41">
        <v>87.567423672556913</v>
      </c>
      <c r="I504" s="41">
        <v>101.00304187642217</v>
      </c>
      <c r="J504" s="41">
        <v>112.72133431486367</v>
      </c>
      <c r="K504" s="41">
        <v>122.96181285891505</v>
      </c>
      <c r="L504" s="41">
        <v>131.94089933960294</v>
      </c>
      <c r="M504" s="41">
        <v>139.8449472029221</v>
      </c>
      <c r="N504" s="41">
        <v>146.83118798844399</v>
      </c>
      <c r="O504" s="41">
        <v>153.03130061630688</v>
      </c>
      <c r="P504" s="41">
        <v>158.5553890751649</v>
      </c>
      <c r="Q504" s="41">
        <v>163.49564855631371</v>
      </c>
      <c r="R504" s="41">
        <v>167.92951146302622</v>
      </c>
      <c r="S504" s="41">
        <v>171.92226153534915</v>
      </c>
      <c r="T504" s="41">
        <v>175.52917359510749</v>
      </c>
      <c r="U504" s="41">
        <v>178.79725378452093</v>
      </c>
      <c r="V504" s="41">
        <v>181.76665243053193</v>
      </c>
      <c r="X504" s="41">
        <v>220.39547903999994</v>
      </c>
      <c r="Y504" s="64">
        <v>9.5321087736442676E-3</v>
      </c>
      <c r="Z504" s="64">
        <v>7.2232613726307335E-2</v>
      </c>
      <c r="AA504" s="64">
        <v>0.16076561437731046</v>
      </c>
      <c r="AB504" s="64">
        <v>0.24826134362303764</v>
      </c>
      <c r="AC504" s="64">
        <v>0.32751018342704896</v>
      </c>
      <c r="AD504" s="64">
        <v>0.39731950970130453</v>
      </c>
      <c r="AE504" s="64">
        <v>0.45828091536347243</v>
      </c>
      <c r="AF504" s="64">
        <v>0.51145030200191033</v>
      </c>
      <c r="AG504" s="64">
        <v>0.55791440638670498</v>
      </c>
      <c r="AH504" s="64">
        <v>0.5986551988920642</v>
      </c>
      <c r="AI504" s="64">
        <v>0.63451822066432406</v>
      </c>
      <c r="AJ504" s="64">
        <v>0.66621687807759133</v>
      </c>
      <c r="AK504" s="64">
        <v>0.6943486376530118</v>
      </c>
      <c r="AL504" s="64">
        <v>0.7194130740149548</v>
      </c>
      <c r="AM504" s="64">
        <v>0.741828504234611</v>
      </c>
      <c r="AN504" s="64">
        <v>0.76194626221234063</v>
      </c>
      <c r="AO504" s="64">
        <v>0.78006255974128536</v>
      </c>
      <c r="AP504" s="64">
        <v>0.79642819516842456</v>
      </c>
      <c r="AQ504" s="64">
        <v>0.81125644937603603</v>
      </c>
      <c r="AR504" s="64">
        <v>0.82472949636840243</v>
      </c>
    </row>
    <row r="505" spans="2:44" x14ac:dyDescent="0.25">
      <c r="B505" t="s">
        <v>549</v>
      </c>
      <c r="C505" s="24">
        <v>2.5210004153144583</v>
      </c>
      <c r="D505" s="24">
        <v>19.103689805424942</v>
      </c>
      <c r="E505" s="24">
        <v>42.518417512616701</v>
      </c>
      <c r="F505" s="24">
        <v>65.658813305896118</v>
      </c>
      <c r="G505" s="24">
        <v>86.618116520259278</v>
      </c>
      <c r="H505" s="24">
        <v>105.08090840706832</v>
      </c>
      <c r="I505" s="24">
        <v>121.20365025170663</v>
      </c>
      <c r="J505" s="24">
        <v>135.26560117783643</v>
      </c>
      <c r="K505" s="24">
        <v>147.55417543069811</v>
      </c>
      <c r="L505" s="24">
        <v>158.32907920752356</v>
      </c>
      <c r="M505" s="24">
        <v>167.81393664350657</v>
      </c>
      <c r="N505" s="24">
        <v>176.19742558613285</v>
      </c>
      <c r="O505" s="24">
        <v>183.63756073956827</v>
      </c>
      <c r="P505" s="24">
        <v>190.2664668901979</v>
      </c>
      <c r="Q505" s="24">
        <v>196.19477826757651</v>
      </c>
      <c r="R505" s="24">
        <v>201.51541375563153</v>
      </c>
      <c r="S505" s="24">
        <v>206.30671384241901</v>
      </c>
      <c r="T505" s="24">
        <v>210.63500831412904</v>
      </c>
      <c r="U505" s="24">
        <v>214.55670454142518</v>
      </c>
      <c r="V505" s="24">
        <v>218.11998291663838</v>
      </c>
      <c r="X505" s="24">
        <v>264.47457484800003</v>
      </c>
      <c r="Y505" s="6">
        <v>9.5321087736442659E-3</v>
      </c>
      <c r="Z505" s="6">
        <v>7.2232613726307335E-2</v>
      </c>
      <c r="AA505" s="6">
        <v>0.16076561437731043</v>
      </c>
      <c r="AB505" s="6">
        <v>0.24826134362303762</v>
      </c>
      <c r="AC505" s="6">
        <v>0.32751018342704896</v>
      </c>
      <c r="AD505" s="6">
        <v>0.39731950970130447</v>
      </c>
      <c r="AE505" s="6">
        <v>0.45828091536347232</v>
      </c>
      <c r="AF505" s="6">
        <v>0.51145030200191022</v>
      </c>
      <c r="AG505" s="6">
        <v>0.55791440638670498</v>
      </c>
      <c r="AH505" s="6">
        <v>0.59865519889206409</v>
      </c>
      <c r="AI505" s="6">
        <v>0.63451822066432406</v>
      </c>
      <c r="AJ505" s="6">
        <v>0.66621687807759133</v>
      </c>
      <c r="AK505" s="6">
        <v>0.69434863765301158</v>
      </c>
      <c r="AL505" s="6">
        <v>0.71941307401495458</v>
      </c>
      <c r="AM505" s="6">
        <v>0.74182850423461089</v>
      </c>
      <c r="AN505" s="6">
        <v>0.76194626221234063</v>
      </c>
      <c r="AO505" s="6">
        <v>0.78006255974128513</v>
      </c>
      <c r="AP505" s="6">
        <v>0.79642819516842445</v>
      </c>
      <c r="AQ505" s="6">
        <v>0.81125644937603603</v>
      </c>
      <c r="AR505" s="6">
        <v>0.82472949636840232</v>
      </c>
    </row>
    <row r="506" spans="2:44" x14ac:dyDescent="0.25">
      <c r="B506" s="91" t="s">
        <v>551</v>
      </c>
      <c r="C506" s="41">
        <v>3.0252004983773495</v>
      </c>
      <c r="D506" s="41">
        <v>22.924427766509929</v>
      </c>
      <c r="E506" s="41">
        <v>51.022101015140045</v>
      </c>
      <c r="F506" s="41">
        <v>78.790575967075327</v>
      </c>
      <c r="G506" s="41">
        <v>103.94173982431113</v>
      </c>
      <c r="H506" s="41">
        <v>126.09709008848196</v>
      </c>
      <c r="I506" s="41">
        <v>145.44438030204796</v>
      </c>
      <c r="J506" s="41">
        <v>162.31872141340372</v>
      </c>
      <c r="K506" s="41">
        <v>177.0650105168377</v>
      </c>
      <c r="L506" s="41">
        <v>189.99489504902826</v>
      </c>
      <c r="M506" s="41">
        <v>201.37672397220786</v>
      </c>
      <c r="N506" s="41">
        <v>211.43691070335939</v>
      </c>
      <c r="O506" s="41">
        <v>220.36507288748194</v>
      </c>
      <c r="P506" s="41">
        <v>228.3197602682375</v>
      </c>
      <c r="Q506" s="41">
        <v>235.43373392109174</v>
      </c>
      <c r="R506" s="41">
        <v>241.81849650675778</v>
      </c>
      <c r="S506" s="41">
        <v>247.5680566109028</v>
      </c>
      <c r="T506" s="41">
        <v>252.76200997695483</v>
      </c>
      <c r="U506" s="41">
        <v>257.46804544971019</v>
      </c>
      <c r="V506" s="41">
        <v>261.74397949996603</v>
      </c>
      <c r="X506" s="41">
        <v>317.36948981759997</v>
      </c>
      <c r="Y506" s="64">
        <v>9.5321087736442676E-3</v>
      </c>
      <c r="Z506" s="64">
        <v>7.2232613726307335E-2</v>
      </c>
      <c r="AA506" s="64">
        <v>0.16076561437731049</v>
      </c>
      <c r="AB506" s="64">
        <v>0.24826134362303762</v>
      </c>
      <c r="AC506" s="64">
        <v>0.32751018342704902</v>
      </c>
      <c r="AD506" s="64">
        <v>0.39731950970130447</v>
      </c>
      <c r="AE506" s="64">
        <v>0.45828091536347243</v>
      </c>
      <c r="AF506" s="64">
        <v>0.51145030200191033</v>
      </c>
      <c r="AG506" s="64">
        <v>0.55791440638670498</v>
      </c>
      <c r="AH506" s="64">
        <v>0.5986551988920642</v>
      </c>
      <c r="AI506" s="64">
        <v>0.63451822066432406</v>
      </c>
      <c r="AJ506" s="64">
        <v>0.66621687807759145</v>
      </c>
      <c r="AK506" s="64">
        <v>0.6943486376530118</v>
      </c>
      <c r="AL506" s="64">
        <v>0.7194130740149548</v>
      </c>
      <c r="AM506" s="64">
        <v>0.74182850423461089</v>
      </c>
      <c r="AN506" s="64">
        <v>0.76194626221234063</v>
      </c>
      <c r="AO506" s="64">
        <v>0.78006255974128524</v>
      </c>
      <c r="AP506" s="64">
        <v>0.79642819516842456</v>
      </c>
      <c r="AQ506" s="64">
        <v>0.81125644937603614</v>
      </c>
      <c r="AR506" s="64">
        <v>0.82472949636840243</v>
      </c>
    </row>
    <row r="507" spans="2:44" x14ac:dyDescent="0.25">
      <c r="B507" t="s">
        <v>553</v>
      </c>
      <c r="C507" s="24">
        <v>3.6302405980528207</v>
      </c>
      <c r="D507" s="24">
        <v>27.509313319811916</v>
      </c>
      <c r="E507" s="24">
        <v>61.226521218168045</v>
      </c>
      <c r="F507" s="24">
        <v>94.548691160490407</v>
      </c>
      <c r="G507" s="24">
        <v>124.73008778917335</v>
      </c>
      <c r="H507" s="24">
        <v>151.31650810617836</v>
      </c>
      <c r="I507" s="24">
        <v>174.53325636245754</v>
      </c>
      <c r="J507" s="24">
        <v>194.78246569608444</v>
      </c>
      <c r="K507" s="24">
        <v>212.47801262020525</v>
      </c>
      <c r="L507" s="24">
        <v>227.99387405883391</v>
      </c>
      <c r="M507" s="24">
        <v>241.65206876664942</v>
      </c>
      <c r="N507" s="24">
        <v>253.72429284403125</v>
      </c>
      <c r="O507" s="24">
        <v>264.43808746497831</v>
      </c>
      <c r="P507" s="24">
        <v>273.98371232188498</v>
      </c>
      <c r="Q507" s="24">
        <v>282.52048070531009</v>
      </c>
      <c r="R507" s="24">
        <v>290.18219580810938</v>
      </c>
      <c r="S507" s="24">
        <v>297.08166793308334</v>
      </c>
      <c r="T507" s="24">
        <v>303.31441197234579</v>
      </c>
      <c r="U507" s="24">
        <v>308.96165453965227</v>
      </c>
      <c r="V507" s="24">
        <v>314.09277539995924</v>
      </c>
      <c r="X507" s="24">
        <v>380.84338778111999</v>
      </c>
      <c r="Y507" s="6">
        <v>9.5321087736442694E-3</v>
      </c>
      <c r="Z507" s="6">
        <v>7.2232613726307335E-2</v>
      </c>
      <c r="AA507" s="6">
        <v>0.16076561437731046</v>
      </c>
      <c r="AB507" s="6">
        <v>0.24826134362303764</v>
      </c>
      <c r="AC507" s="6">
        <v>0.32751018342704896</v>
      </c>
      <c r="AD507" s="6">
        <v>0.39731950970130447</v>
      </c>
      <c r="AE507" s="6">
        <v>0.45828091536347237</v>
      </c>
      <c r="AF507" s="6">
        <v>0.51145030200191033</v>
      </c>
      <c r="AG507" s="6">
        <v>0.55791440638670498</v>
      </c>
      <c r="AH507" s="6">
        <v>0.5986551988920642</v>
      </c>
      <c r="AI507" s="6">
        <v>0.63451822066432406</v>
      </c>
      <c r="AJ507" s="6">
        <v>0.66621687807759133</v>
      </c>
      <c r="AK507" s="6">
        <v>0.69434863765301169</v>
      </c>
      <c r="AL507" s="6">
        <v>0.71941307401495469</v>
      </c>
      <c r="AM507" s="6">
        <v>0.74182850423461077</v>
      </c>
      <c r="AN507" s="6">
        <v>0.76194626221234063</v>
      </c>
      <c r="AO507" s="6">
        <v>0.78006255974128513</v>
      </c>
      <c r="AP507" s="6">
        <v>0.79642819516842445</v>
      </c>
      <c r="AQ507" s="6">
        <v>0.81125644937603614</v>
      </c>
      <c r="AR507" s="6">
        <v>0.82472949636840232</v>
      </c>
    </row>
    <row r="508" spans="2:44" x14ac:dyDescent="0.25">
      <c r="B508" s="91" t="s">
        <v>555</v>
      </c>
      <c r="C508" s="41">
        <v>4.3562887176633822</v>
      </c>
      <c r="D508" s="41">
        <v>33.011175983774287</v>
      </c>
      <c r="E508" s="41">
        <v>73.471825461801629</v>
      </c>
      <c r="F508" s="41">
        <v>113.45842939258844</v>
      </c>
      <c r="G508" s="41">
        <v>149.67610534700796</v>
      </c>
      <c r="H508" s="41">
        <v>181.57980972741399</v>
      </c>
      <c r="I508" s="41">
        <v>209.43990763494895</v>
      </c>
      <c r="J508" s="41">
        <v>233.73895883530125</v>
      </c>
      <c r="K508" s="41">
        <v>254.9736151442462</v>
      </c>
      <c r="L508" s="41">
        <v>273.59264887060061</v>
      </c>
      <c r="M508" s="41">
        <v>289.98248251997921</v>
      </c>
      <c r="N508" s="41">
        <v>304.46915141283739</v>
      </c>
      <c r="O508" s="41">
        <v>317.32570495797381</v>
      </c>
      <c r="P508" s="41">
        <v>328.78045478626183</v>
      </c>
      <c r="Q508" s="41">
        <v>339.02457684637204</v>
      </c>
      <c r="R508" s="41">
        <v>348.21863496973111</v>
      </c>
      <c r="S508" s="41">
        <v>356.49800151969993</v>
      </c>
      <c r="T508" s="41">
        <v>363.97729436681482</v>
      </c>
      <c r="U508" s="41">
        <v>370.75398544758252</v>
      </c>
      <c r="V508" s="41">
        <v>376.91133047995095</v>
      </c>
      <c r="X508" s="41">
        <v>457.01206533734387</v>
      </c>
      <c r="Y508" s="64">
        <v>9.5321087736442659E-3</v>
      </c>
      <c r="Z508" s="64">
        <v>7.2232613726307335E-2</v>
      </c>
      <c r="AA508" s="64">
        <v>0.16076561437731043</v>
      </c>
      <c r="AB508" s="64">
        <v>0.24826134362303762</v>
      </c>
      <c r="AC508" s="64">
        <v>0.32751018342704891</v>
      </c>
      <c r="AD508" s="64">
        <v>0.39731950970130447</v>
      </c>
      <c r="AE508" s="64">
        <v>0.45828091536347226</v>
      </c>
      <c r="AF508" s="64">
        <v>0.51145030200191022</v>
      </c>
      <c r="AG508" s="64">
        <v>0.55791440638670486</v>
      </c>
      <c r="AH508" s="64">
        <v>0.5986551988920642</v>
      </c>
      <c r="AI508" s="64">
        <v>0.63451822066432395</v>
      </c>
      <c r="AJ508" s="64">
        <v>0.66621687807759122</v>
      </c>
      <c r="AK508" s="64">
        <v>0.69434863765301158</v>
      </c>
      <c r="AL508" s="64">
        <v>0.71941307401495458</v>
      </c>
      <c r="AM508" s="64">
        <v>0.74182850423461089</v>
      </c>
      <c r="AN508" s="64">
        <v>0.76194626221234052</v>
      </c>
      <c r="AO508" s="64">
        <v>0.78006255974128513</v>
      </c>
      <c r="AP508" s="64">
        <v>0.79642819516842434</v>
      </c>
      <c r="AQ508" s="64">
        <v>0.81125644937603592</v>
      </c>
      <c r="AR508" s="64">
        <v>0.8247294963684022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08440-EF58-403F-978C-EC62E7BA9253}">
  <sheetPr codeName="Sheet26"/>
  <dimension ref="A1:C19"/>
  <sheetViews>
    <sheetView workbookViewId="0"/>
  </sheetViews>
  <sheetFormatPr defaultRowHeight="15" x14ac:dyDescent="0.25"/>
  <cols>
    <col min="2" max="3" width="9.140625" style="20"/>
  </cols>
  <sheetData>
    <row r="1" spans="1:3" x14ac:dyDescent="0.25">
      <c r="A1" s="7" t="s">
        <v>311</v>
      </c>
      <c r="B1" s="92" t="s">
        <v>313</v>
      </c>
    </row>
    <row r="2" spans="1:3" x14ac:dyDescent="0.25">
      <c r="A2" t="s">
        <v>6147</v>
      </c>
      <c r="B2" s="93">
        <v>46119.23946759259</v>
      </c>
    </row>
    <row r="3" spans="1:3" x14ac:dyDescent="0.25">
      <c r="A3" t="s">
        <v>5109</v>
      </c>
      <c r="B3" s="20" t="s">
        <v>5065</v>
      </c>
    </row>
    <row r="4" spans="1:3" x14ac:dyDescent="0.25">
      <c r="A4" t="s">
        <v>4547</v>
      </c>
      <c r="B4" s="20">
        <v>10</v>
      </c>
    </row>
    <row r="5" spans="1:3" x14ac:dyDescent="0.25">
      <c r="A5" t="s">
        <v>209</v>
      </c>
      <c r="B5" s="20">
        <v>60</v>
      </c>
    </row>
    <row r="6" spans="1:3" x14ac:dyDescent="0.25">
      <c r="A6" t="s">
        <v>189</v>
      </c>
      <c r="B6" s="20" t="s">
        <v>191</v>
      </c>
    </row>
    <row r="8" spans="1:3" x14ac:dyDescent="0.25">
      <c r="A8" s="7"/>
    </row>
    <row r="9" spans="1:3" x14ac:dyDescent="0.25">
      <c r="A9" s="7" t="s">
        <v>6148</v>
      </c>
      <c r="B9" s="50" t="s">
        <v>11</v>
      </c>
      <c r="C9" s="50" t="s">
        <v>6149</v>
      </c>
    </row>
    <row r="10" spans="1:3" x14ac:dyDescent="0.25">
      <c r="A10">
        <v>1</v>
      </c>
      <c r="B10" s="20" t="s">
        <v>5120</v>
      </c>
      <c r="C10" s="20" t="s">
        <v>5119</v>
      </c>
    </row>
    <row r="11" spans="1:3" x14ac:dyDescent="0.25">
      <c r="A11">
        <v>2</v>
      </c>
      <c r="B11" s="20" t="s">
        <v>5121</v>
      </c>
      <c r="C11" s="20" t="s">
        <v>5119</v>
      </c>
    </row>
    <row r="12" spans="1:3" x14ac:dyDescent="0.25">
      <c r="A12">
        <v>3</v>
      </c>
      <c r="B12" s="20" t="s">
        <v>5122</v>
      </c>
      <c r="C12" s="20" t="s">
        <v>5119</v>
      </c>
    </row>
    <row r="13" spans="1:3" x14ac:dyDescent="0.25">
      <c r="A13">
        <v>4</v>
      </c>
      <c r="B13" s="20" t="s">
        <v>5123</v>
      </c>
      <c r="C13" s="20" t="s">
        <v>5119</v>
      </c>
    </row>
    <row r="14" spans="1:3" x14ac:dyDescent="0.25">
      <c r="A14">
        <v>5</v>
      </c>
      <c r="B14" s="20" t="s">
        <v>5124</v>
      </c>
      <c r="C14" s="20" t="s">
        <v>5119</v>
      </c>
    </row>
    <row r="15" spans="1:3" x14ac:dyDescent="0.25">
      <c r="A15">
        <v>6</v>
      </c>
      <c r="B15" s="20" t="s">
        <v>5125</v>
      </c>
      <c r="C15" s="20" t="s">
        <v>5119</v>
      </c>
    </row>
    <row r="16" spans="1:3" x14ac:dyDescent="0.25">
      <c r="A16">
        <v>7</v>
      </c>
      <c r="B16" s="20" t="s">
        <v>5126</v>
      </c>
      <c r="C16" s="20" t="s">
        <v>5119</v>
      </c>
    </row>
    <row r="17" spans="1:3" x14ac:dyDescent="0.25">
      <c r="A17">
        <v>8</v>
      </c>
      <c r="B17" s="20" t="s">
        <v>5127</v>
      </c>
      <c r="C17" s="20" t="s">
        <v>5119</v>
      </c>
    </row>
    <row r="18" spans="1:3" x14ac:dyDescent="0.25">
      <c r="A18">
        <v>9</v>
      </c>
      <c r="B18" s="20" t="s">
        <v>5128</v>
      </c>
      <c r="C18" s="20" t="s">
        <v>3672</v>
      </c>
    </row>
    <row r="19" spans="1:3" x14ac:dyDescent="0.25">
      <c r="A19">
        <v>10</v>
      </c>
      <c r="B19" s="20" t="s">
        <v>5129</v>
      </c>
      <c r="C19" s="20" t="s">
        <v>3672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029DD-2C8A-44A6-BAE0-F8B770456A13}">
  <sheetPr codeName="Sheet27"/>
  <dimension ref="A1:U3481"/>
  <sheetViews>
    <sheetView workbookViewId="0"/>
  </sheetViews>
  <sheetFormatPr defaultRowHeight="15" x14ac:dyDescent="0.25"/>
  <sheetData>
    <row r="1" spans="1:10" x14ac:dyDescent="0.25">
      <c r="A1" s="2" t="s">
        <v>0</v>
      </c>
    </row>
    <row r="2" spans="1:10" x14ac:dyDescent="0.2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</row>
    <row r="3" spans="1:10" x14ac:dyDescent="0.25">
      <c r="A3" s="1" t="s">
        <v>11</v>
      </c>
      <c r="B3" s="1" t="s">
        <v>12</v>
      </c>
      <c r="C3" s="1" t="s">
        <v>13</v>
      </c>
      <c r="D3" s="1" t="s">
        <v>14</v>
      </c>
      <c r="E3" s="1" t="s">
        <v>15</v>
      </c>
      <c r="F3" s="1" t="s">
        <v>14</v>
      </c>
      <c r="G3" s="1" t="s">
        <v>14</v>
      </c>
      <c r="H3" s="1" t="s">
        <v>14</v>
      </c>
      <c r="I3" s="1" t="s">
        <v>14</v>
      </c>
      <c r="J3" s="1" t="s">
        <v>16</v>
      </c>
    </row>
    <row r="4" spans="1:10" x14ac:dyDescent="0.25">
      <c r="A4" s="1" t="s">
        <v>17</v>
      </c>
      <c r="B4" s="1" t="s">
        <v>18</v>
      </c>
      <c r="C4" s="1" t="s">
        <v>12</v>
      </c>
      <c r="D4" s="1" t="s">
        <v>14</v>
      </c>
      <c r="E4" s="1" t="s">
        <v>15</v>
      </c>
      <c r="F4" s="1" t="s">
        <v>14</v>
      </c>
      <c r="G4" s="1" t="s">
        <v>14</v>
      </c>
      <c r="H4" s="1" t="s">
        <v>14</v>
      </c>
      <c r="I4" s="1" t="s">
        <v>14</v>
      </c>
      <c r="J4" s="1" t="s">
        <v>16</v>
      </c>
    </row>
    <row r="5" spans="1:10" x14ac:dyDescent="0.25">
      <c r="A5" s="1" t="s">
        <v>19</v>
      </c>
      <c r="B5" s="1" t="s">
        <v>20</v>
      </c>
      <c r="C5" s="1" t="s">
        <v>18</v>
      </c>
      <c r="D5" s="1" t="s">
        <v>14</v>
      </c>
      <c r="E5" s="1" t="s">
        <v>15</v>
      </c>
      <c r="F5" s="1" t="s">
        <v>14</v>
      </c>
      <c r="G5" s="1" t="s">
        <v>14</v>
      </c>
      <c r="H5" s="1" t="s">
        <v>14</v>
      </c>
      <c r="I5" s="1" t="s">
        <v>14</v>
      </c>
      <c r="J5" s="1" t="s">
        <v>16</v>
      </c>
    </row>
    <row r="6" spans="1:10" x14ac:dyDescent="0.25">
      <c r="A6" s="1" t="s">
        <v>21</v>
      </c>
      <c r="B6" s="1" t="s">
        <v>22</v>
      </c>
      <c r="C6" s="1" t="s">
        <v>20</v>
      </c>
      <c r="D6" s="1" t="s">
        <v>14</v>
      </c>
      <c r="E6" s="1" t="s">
        <v>15</v>
      </c>
      <c r="F6" s="1" t="s">
        <v>14</v>
      </c>
      <c r="G6" s="1" t="s">
        <v>14</v>
      </c>
      <c r="H6" s="1" t="s">
        <v>14</v>
      </c>
      <c r="I6" s="1" t="s">
        <v>14</v>
      </c>
      <c r="J6" s="1" t="s">
        <v>16</v>
      </c>
    </row>
    <row r="7" spans="1:10" x14ac:dyDescent="0.25">
      <c r="A7" s="1" t="s">
        <v>23</v>
      </c>
      <c r="B7" s="1" t="s">
        <v>24</v>
      </c>
      <c r="C7" s="1" t="s">
        <v>22</v>
      </c>
      <c r="D7" s="1" t="s">
        <v>25</v>
      </c>
      <c r="E7" s="1" t="s">
        <v>26</v>
      </c>
      <c r="F7" s="1" t="s">
        <v>26</v>
      </c>
      <c r="G7" s="1" t="s">
        <v>27</v>
      </c>
      <c r="H7" s="1" t="s">
        <v>28</v>
      </c>
      <c r="I7" s="1" t="s">
        <v>14</v>
      </c>
      <c r="J7" s="1" t="s">
        <v>16</v>
      </c>
    </row>
    <row r="8" spans="1:10" x14ac:dyDescent="0.25">
      <c r="A8" s="1" t="s">
        <v>29</v>
      </c>
      <c r="B8" s="1" t="s">
        <v>30</v>
      </c>
      <c r="C8" s="1" t="s">
        <v>24</v>
      </c>
      <c r="D8" s="1" t="s">
        <v>25</v>
      </c>
      <c r="E8" s="1" t="s">
        <v>26</v>
      </c>
      <c r="F8" s="1" t="s">
        <v>26</v>
      </c>
      <c r="G8" s="1" t="s">
        <v>27</v>
      </c>
      <c r="H8" s="1" t="s">
        <v>28</v>
      </c>
      <c r="I8" s="1" t="s">
        <v>14</v>
      </c>
      <c r="J8" s="1" t="s">
        <v>16</v>
      </c>
    </row>
    <row r="9" spans="1:10" x14ac:dyDescent="0.25">
      <c r="A9" s="1" t="s">
        <v>31</v>
      </c>
      <c r="B9" s="1" t="s">
        <v>32</v>
      </c>
      <c r="C9" s="1" t="s">
        <v>30</v>
      </c>
      <c r="D9" s="1" t="s">
        <v>25</v>
      </c>
      <c r="E9" s="1" t="s">
        <v>26</v>
      </c>
      <c r="F9" s="1" t="s">
        <v>26</v>
      </c>
      <c r="G9" s="1" t="s">
        <v>27</v>
      </c>
      <c r="H9" s="1" t="s">
        <v>28</v>
      </c>
      <c r="I9" s="1" t="s">
        <v>14</v>
      </c>
      <c r="J9" s="1" t="s">
        <v>16</v>
      </c>
    </row>
    <row r="10" spans="1:10" x14ac:dyDescent="0.25">
      <c r="A10" s="1" t="s">
        <v>33</v>
      </c>
      <c r="B10" s="1" t="s">
        <v>34</v>
      </c>
      <c r="C10" s="1" t="s">
        <v>32</v>
      </c>
      <c r="D10" s="1" t="s">
        <v>25</v>
      </c>
      <c r="E10" s="1" t="s">
        <v>26</v>
      </c>
      <c r="F10" s="1" t="s">
        <v>26</v>
      </c>
      <c r="G10" s="1" t="s">
        <v>27</v>
      </c>
      <c r="H10" s="1" t="s">
        <v>28</v>
      </c>
      <c r="I10" s="1" t="s">
        <v>14</v>
      </c>
      <c r="J10" s="1" t="s">
        <v>16</v>
      </c>
    </row>
    <row r="11" spans="1:10" x14ac:dyDescent="0.25">
      <c r="A11" s="1" t="s">
        <v>35</v>
      </c>
      <c r="B11" s="1" t="s">
        <v>36</v>
      </c>
      <c r="C11" s="1" t="s">
        <v>34</v>
      </c>
      <c r="D11" s="1" t="s">
        <v>25</v>
      </c>
      <c r="E11" s="1" t="s">
        <v>26</v>
      </c>
      <c r="F11" s="1" t="s">
        <v>26</v>
      </c>
      <c r="G11" s="1" t="s">
        <v>27</v>
      </c>
      <c r="H11" s="1" t="s">
        <v>28</v>
      </c>
      <c r="I11" s="1" t="s">
        <v>14</v>
      </c>
      <c r="J11" s="1" t="s">
        <v>16</v>
      </c>
    </row>
    <row r="12" spans="1:10" x14ac:dyDescent="0.25">
      <c r="A12" s="1" t="s">
        <v>37</v>
      </c>
      <c r="B12" s="1" t="s">
        <v>38</v>
      </c>
      <c r="C12" s="1" t="s">
        <v>36</v>
      </c>
      <c r="D12" s="1" t="s">
        <v>25</v>
      </c>
      <c r="E12" s="1" t="s">
        <v>26</v>
      </c>
      <c r="F12" s="1" t="s">
        <v>26</v>
      </c>
      <c r="G12" s="1" t="s">
        <v>27</v>
      </c>
      <c r="H12" s="1" t="s">
        <v>28</v>
      </c>
      <c r="I12" s="1" t="s">
        <v>14</v>
      </c>
      <c r="J12" s="1" t="s">
        <v>16</v>
      </c>
    </row>
    <row r="13" spans="1:10" x14ac:dyDescent="0.25">
      <c r="A13" s="1" t="s">
        <v>39</v>
      </c>
      <c r="B13" s="1" t="s">
        <v>40</v>
      </c>
      <c r="C13" s="1" t="s">
        <v>38</v>
      </c>
      <c r="D13" s="1" t="s">
        <v>25</v>
      </c>
      <c r="E13" s="1" t="s">
        <v>26</v>
      </c>
      <c r="F13" s="1" t="s">
        <v>26</v>
      </c>
      <c r="G13" s="1" t="s">
        <v>27</v>
      </c>
      <c r="H13" s="1" t="s">
        <v>41</v>
      </c>
      <c r="I13" s="1" t="s">
        <v>14</v>
      </c>
      <c r="J13" s="1" t="s">
        <v>16</v>
      </c>
    </row>
    <row r="14" spans="1:10" x14ac:dyDescent="0.25">
      <c r="A14" s="1" t="s">
        <v>42</v>
      </c>
      <c r="B14" s="1" t="s">
        <v>43</v>
      </c>
      <c r="C14" s="1" t="s">
        <v>40</v>
      </c>
      <c r="D14" s="1" t="s">
        <v>25</v>
      </c>
      <c r="E14" s="1" t="s">
        <v>26</v>
      </c>
      <c r="F14" s="1" t="s">
        <v>26</v>
      </c>
      <c r="G14" s="1" t="s">
        <v>27</v>
      </c>
      <c r="H14" s="1" t="s">
        <v>44</v>
      </c>
      <c r="I14" s="1" t="s">
        <v>14</v>
      </c>
      <c r="J14" s="1" t="s">
        <v>45</v>
      </c>
    </row>
    <row r="15" spans="1:10" x14ac:dyDescent="0.25">
      <c r="A15" s="1" t="s">
        <v>46</v>
      </c>
      <c r="B15" s="1" t="s">
        <v>47</v>
      </c>
      <c r="C15" s="1" t="s">
        <v>43</v>
      </c>
      <c r="D15" s="1" t="s">
        <v>25</v>
      </c>
      <c r="E15" s="1" t="s">
        <v>26</v>
      </c>
      <c r="F15" s="1" t="s">
        <v>26</v>
      </c>
      <c r="G15" s="1" t="s">
        <v>27</v>
      </c>
      <c r="H15" s="1" t="s">
        <v>41</v>
      </c>
      <c r="I15" s="1" t="s">
        <v>14</v>
      </c>
      <c r="J15" s="1" t="s">
        <v>16</v>
      </c>
    </row>
    <row r="16" spans="1:10" x14ac:dyDescent="0.25">
      <c r="A16" s="1" t="s">
        <v>48</v>
      </c>
      <c r="B16" s="1" t="s">
        <v>49</v>
      </c>
      <c r="C16" s="1" t="s">
        <v>47</v>
      </c>
      <c r="D16" s="1" t="s">
        <v>25</v>
      </c>
      <c r="E16" s="1" t="s">
        <v>26</v>
      </c>
      <c r="F16" s="1" t="s">
        <v>26</v>
      </c>
      <c r="G16" s="1" t="s">
        <v>27</v>
      </c>
      <c r="H16" s="1" t="s">
        <v>44</v>
      </c>
      <c r="I16" s="1" t="s">
        <v>14</v>
      </c>
      <c r="J16" s="1" t="s">
        <v>45</v>
      </c>
    </row>
    <row r="17" spans="1:10" x14ac:dyDescent="0.25">
      <c r="A17" s="1" t="s">
        <v>50</v>
      </c>
      <c r="B17" s="1" t="s">
        <v>51</v>
      </c>
      <c r="C17" s="1" t="s">
        <v>49</v>
      </c>
      <c r="D17" s="1" t="s">
        <v>25</v>
      </c>
      <c r="E17" s="1" t="s">
        <v>26</v>
      </c>
      <c r="F17" s="1" t="s">
        <v>26</v>
      </c>
      <c r="G17" s="1" t="s">
        <v>27</v>
      </c>
      <c r="H17" s="1" t="s">
        <v>44</v>
      </c>
      <c r="I17" s="1" t="s">
        <v>14</v>
      </c>
      <c r="J17" s="1" t="s">
        <v>45</v>
      </c>
    </row>
    <row r="18" spans="1:10" x14ac:dyDescent="0.25">
      <c r="A18" s="1" t="s">
        <v>52</v>
      </c>
      <c r="B18" s="1" t="s">
        <v>53</v>
      </c>
      <c r="C18" s="1" t="s">
        <v>51</v>
      </c>
      <c r="D18" s="1" t="s">
        <v>25</v>
      </c>
      <c r="E18" s="1" t="s">
        <v>26</v>
      </c>
      <c r="F18" s="1" t="s">
        <v>26</v>
      </c>
      <c r="G18" s="1" t="s">
        <v>27</v>
      </c>
      <c r="H18" s="1" t="s">
        <v>41</v>
      </c>
      <c r="I18" s="1" t="s">
        <v>14</v>
      </c>
      <c r="J18" s="1" t="s">
        <v>16</v>
      </c>
    </row>
    <row r="19" spans="1:10" x14ac:dyDescent="0.25">
      <c r="A19" s="1" t="s">
        <v>54</v>
      </c>
      <c r="B19" s="1" t="s">
        <v>55</v>
      </c>
      <c r="C19" s="1" t="s">
        <v>53</v>
      </c>
      <c r="D19" s="1" t="s">
        <v>25</v>
      </c>
      <c r="E19" s="1" t="s">
        <v>26</v>
      </c>
      <c r="F19" s="1" t="s">
        <v>26</v>
      </c>
      <c r="G19" s="1" t="s">
        <v>27</v>
      </c>
      <c r="H19" s="1" t="s">
        <v>56</v>
      </c>
      <c r="I19" s="1" t="s">
        <v>14</v>
      </c>
      <c r="J19" s="1" t="s">
        <v>16</v>
      </c>
    </row>
    <row r="20" spans="1:10" x14ac:dyDescent="0.25">
      <c r="A20" s="1" t="s">
        <v>57</v>
      </c>
      <c r="B20" s="1" t="s">
        <v>58</v>
      </c>
      <c r="C20" s="1" t="s">
        <v>55</v>
      </c>
      <c r="D20" s="1" t="s">
        <v>25</v>
      </c>
      <c r="E20" s="1" t="s">
        <v>26</v>
      </c>
      <c r="F20" s="1" t="s">
        <v>26</v>
      </c>
      <c r="G20" s="1" t="s">
        <v>27</v>
      </c>
      <c r="H20" s="1" t="s">
        <v>56</v>
      </c>
      <c r="I20" s="1" t="s">
        <v>14</v>
      </c>
      <c r="J20" s="1" t="s">
        <v>45</v>
      </c>
    </row>
    <row r="21" spans="1:10" x14ac:dyDescent="0.25">
      <c r="A21" s="1" t="s">
        <v>59</v>
      </c>
      <c r="B21" s="1" t="s">
        <v>60</v>
      </c>
      <c r="C21" s="1" t="s">
        <v>58</v>
      </c>
      <c r="D21" s="1" t="s">
        <v>25</v>
      </c>
      <c r="E21" s="1" t="s">
        <v>26</v>
      </c>
      <c r="F21" s="1" t="s">
        <v>26</v>
      </c>
      <c r="G21" s="1" t="s">
        <v>27</v>
      </c>
      <c r="H21" s="1" t="s">
        <v>56</v>
      </c>
      <c r="I21" s="1" t="s">
        <v>14</v>
      </c>
      <c r="J21" s="1" t="s">
        <v>16</v>
      </c>
    </row>
    <row r="22" spans="1:10" x14ac:dyDescent="0.25">
      <c r="A22" s="1" t="s">
        <v>61</v>
      </c>
      <c r="B22" s="1" t="s">
        <v>62</v>
      </c>
      <c r="C22" s="1" t="s">
        <v>60</v>
      </c>
      <c r="D22" s="1" t="s">
        <v>25</v>
      </c>
      <c r="E22" s="1" t="s">
        <v>26</v>
      </c>
      <c r="F22" s="1" t="s">
        <v>26</v>
      </c>
      <c r="G22" s="1" t="s">
        <v>27</v>
      </c>
      <c r="H22" s="1" t="s">
        <v>56</v>
      </c>
      <c r="I22" s="1" t="s">
        <v>14</v>
      </c>
      <c r="J22" s="1" t="s">
        <v>16</v>
      </c>
    </row>
    <row r="23" spans="1:10" x14ac:dyDescent="0.25">
      <c r="A23" s="1" t="s">
        <v>63</v>
      </c>
      <c r="B23" s="1" t="s">
        <v>64</v>
      </c>
      <c r="C23" s="1" t="s">
        <v>62</v>
      </c>
      <c r="D23" s="1" t="s">
        <v>65</v>
      </c>
      <c r="E23" s="1" t="s">
        <v>26</v>
      </c>
      <c r="F23" s="1" t="s">
        <v>26</v>
      </c>
      <c r="G23" s="1" t="s">
        <v>27</v>
      </c>
      <c r="H23" s="1" t="s">
        <v>28</v>
      </c>
      <c r="I23" s="1" t="s">
        <v>14</v>
      </c>
      <c r="J23" s="1" t="s">
        <v>16</v>
      </c>
    </row>
    <row r="24" spans="1:10" x14ac:dyDescent="0.25">
      <c r="A24" s="1" t="s">
        <v>66</v>
      </c>
      <c r="B24" s="1" t="s">
        <v>67</v>
      </c>
      <c r="C24" s="1" t="s">
        <v>64</v>
      </c>
      <c r="D24" s="1" t="s">
        <v>65</v>
      </c>
      <c r="E24" s="1" t="s">
        <v>26</v>
      </c>
      <c r="F24" s="1" t="s">
        <v>26</v>
      </c>
      <c r="G24" s="1" t="s">
        <v>27</v>
      </c>
      <c r="H24" s="1" t="s">
        <v>28</v>
      </c>
      <c r="I24" s="1" t="s">
        <v>14</v>
      </c>
      <c r="J24" s="1" t="s">
        <v>16</v>
      </c>
    </row>
    <row r="25" spans="1:10" x14ac:dyDescent="0.25">
      <c r="A25" s="1" t="s">
        <v>68</v>
      </c>
      <c r="B25" s="1" t="s">
        <v>69</v>
      </c>
      <c r="C25" s="1" t="s">
        <v>67</v>
      </c>
      <c r="D25" s="1" t="s">
        <v>65</v>
      </c>
      <c r="E25" s="1" t="s">
        <v>26</v>
      </c>
      <c r="F25" s="1" t="s">
        <v>26</v>
      </c>
      <c r="G25" s="1" t="s">
        <v>27</v>
      </c>
      <c r="H25" s="1" t="s">
        <v>28</v>
      </c>
      <c r="I25" s="1" t="s">
        <v>14</v>
      </c>
      <c r="J25" s="1" t="s">
        <v>16</v>
      </c>
    </row>
    <row r="26" spans="1:10" x14ac:dyDescent="0.25">
      <c r="A26" s="1" t="s">
        <v>70</v>
      </c>
      <c r="B26" s="1" t="s">
        <v>71</v>
      </c>
      <c r="C26" s="1" t="s">
        <v>69</v>
      </c>
      <c r="D26" s="1" t="s">
        <v>65</v>
      </c>
      <c r="E26" s="1" t="s">
        <v>26</v>
      </c>
      <c r="F26" s="1" t="s">
        <v>26</v>
      </c>
      <c r="G26" s="1" t="s">
        <v>27</v>
      </c>
      <c r="H26" s="1" t="s">
        <v>28</v>
      </c>
      <c r="I26" s="1" t="s">
        <v>14</v>
      </c>
      <c r="J26" s="1" t="s">
        <v>16</v>
      </c>
    </row>
    <row r="27" spans="1:10" x14ac:dyDescent="0.25">
      <c r="A27" s="1" t="s">
        <v>72</v>
      </c>
      <c r="B27" s="1" t="s">
        <v>73</v>
      </c>
      <c r="C27" s="1" t="s">
        <v>71</v>
      </c>
      <c r="D27" s="1" t="s">
        <v>65</v>
      </c>
      <c r="E27" s="1" t="s">
        <v>26</v>
      </c>
      <c r="F27" s="1" t="s">
        <v>26</v>
      </c>
      <c r="G27" s="1" t="s">
        <v>27</v>
      </c>
      <c r="H27" s="1" t="s">
        <v>28</v>
      </c>
      <c r="I27" s="1" t="s">
        <v>14</v>
      </c>
      <c r="J27" s="1" t="s">
        <v>16</v>
      </c>
    </row>
    <row r="28" spans="1:10" x14ac:dyDescent="0.25">
      <c r="A28" s="1" t="s">
        <v>74</v>
      </c>
      <c r="B28" s="1" t="s">
        <v>75</v>
      </c>
      <c r="C28" s="1" t="s">
        <v>73</v>
      </c>
      <c r="D28" s="1" t="s">
        <v>65</v>
      </c>
      <c r="E28" s="1" t="s">
        <v>26</v>
      </c>
      <c r="F28" s="1" t="s">
        <v>26</v>
      </c>
      <c r="G28" s="1" t="s">
        <v>27</v>
      </c>
      <c r="H28" s="1" t="s">
        <v>28</v>
      </c>
      <c r="I28" s="1" t="s">
        <v>14</v>
      </c>
      <c r="J28" s="1" t="s">
        <v>16</v>
      </c>
    </row>
    <row r="29" spans="1:10" x14ac:dyDescent="0.25">
      <c r="A29" s="1" t="s">
        <v>76</v>
      </c>
      <c r="B29" s="1" t="s">
        <v>77</v>
      </c>
      <c r="C29" s="1" t="s">
        <v>75</v>
      </c>
      <c r="D29" s="1" t="s">
        <v>65</v>
      </c>
      <c r="E29" s="1" t="s">
        <v>26</v>
      </c>
      <c r="F29" s="1" t="s">
        <v>26</v>
      </c>
      <c r="G29" s="1" t="s">
        <v>27</v>
      </c>
      <c r="H29" s="1" t="s">
        <v>41</v>
      </c>
      <c r="I29" s="1" t="s">
        <v>14</v>
      </c>
      <c r="J29" s="1" t="s">
        <v>16</v>
      </c>
    </row>
    <row r="30" spans="1:10" x14ac:dyDescent="0.25">
      <c r="A30" s="1" t="s">
        <v>78</v>
      </c>
      <c r="B30" s="1" t="s">
        <v>79</v>
      </c>
      <c r="C30" s="1" t="s">
        <v>77</v>
      </c>
      <c r="D30" s="1" t="s">
        <v>65</v>
      </c>
      <c r="E30" s="1" t="s">
        <v>26</v>
      </c>
      <c r="F30" s="1" t="s">
        <v>26</v>
      </c>
      <c r="G30" s="1" t="s">
        <v>27</v>
      </c>
      <c r="H30" s="1" t="s">
        <v>44</v>
      </c>
      <c r="I30" s="1" t="s">
        <v>14</v>
      </c>
      <c r="J30" s="1" t="s">
        <v>45</v>
      </c>
    </row>
    <row r="31" spans="1:10" x14ac:dyDescent="0.25">
      <c r="A31" s="1" t="s">
        <v>80</v>
      </c>
      <c r="B31" s="1" t="s">
        <v>81</v>
      </c>
      <c r="C31" s="1" t="s">
        <v>79</v>
      </c>
      <c r="D31" s="1" t="s">
        <v>65</v>
      </c>
      <c r="E31" s="1" t="s">
        <v>26</v>
      </c>
      <c r="F31" s="1" t="s">
        <v>26</v>
      </c>
      <c r="G31" s="1" t="s">
        <v>27</v>
      </c>
      <c r="H31" s="1" t="s">
        <v>41</v>
      </c>
      <c r="I31" s="1" t="s">
        <v>14</v>
      </c>
      <c r="J31" s="1" t="s">
        <v>16</v>
      </c>
    </row>
    <row r="32" spans="1:10" x14ac:dyDescent="0.25">
      <c r="A32" s="1" t="s">
        <v>82</v>
      </c>
      <c r="B32" s="1" t="s">
        <v>83</v>
      </c>
      <c r="C32" s="1" t="s">
        <v>81</v>
      </c>
      <c r="D32" s="1" t="s">
        <v>65</v>
      </c>
      <c r="E32" s="1" t="s">
        <v>26</v>
      </c>
      <c r="F32" s="1" t="s">
        <v>26</v>
      </c>
      <c r="G32" s="1" t="s">
        <v>27</v>
      </c>
      <c r="H32" s="1" t="s">
        <v>44</v>
      </c>
      <c r="I32" s="1" t="s">
        <v>14</v>
      </c>
      <c r="J32" s="1" t="s">
        <v>45</v>
      </c>
    </row>
    <row r="33" spans="1:10" x14ac:dyDescent="0.25">
      <c r="A33" s="1" t="s">
        <v>84</v>
      </c>
      <c r="B33" s="1" t="s">
        <v>85</v>
      </c>
      <c r="C33" s="1" t="s">
        <v>83</v>
      </c>
      <c r="D33" s="1" t="s">
        <v>65</v>
      </c>
      <c r="E33" s="1" t="s">
        <v>26</v>
      </c>
      <c r="F33" s="1" t="s">
        <v>26</v>
      </c>
      <c r="G33" s="1" t="s">
        <v>27</v>
      </c>
      <c r="H33" s="1" t="s">
        <v>44</v>
      </c>
      <c r="I33" s="1" t="s">
        <v>14</v>
      </c>
      <c r="J33" s="1" t="s">
        <v>45</v>
      </c>
    </row>
    <row r="34" spans="1:10" x14ac:dyDescent="0.25">
      <c r="A34" s="1" t="s">
        <v>86</v>
      </c>
      <c r="B34" s="1" t="s">
        <v>87</v>
      </c>
      <c r="C34" s="1" t="s">
        <v>85</v>
      </c>
      <c r="D34" s="1" t="s">
        <v>65</v>
      </c>
      <c r="E34" s="1" t="s">
        <v>26</v>
      </c>
      <c r="F34" s="1" t="s">
        <v>26</v>
      </c>
      <c r="G34" s="1" t="s">
        <v>27</v>
      </c>
      <c r="H34" s="1" t="s">
        <v>41</v>
      </c>
      <c r="I34" s="1" t="s">
        <v>14</v>
      </c>
      <c r="J34" s="1" t="s">
        <v>16</v>
      </c>
    </row>
    <row r="35" spans="1:10" x14ac:dyDescent="0.25">
      <c r="A35" s="1" t="s">
        <v>88</v>
      </c>
      <c r="B35" s="1" t="s">
        <v>89</v>
      </c>
      <c r="C35" s="1" t="s">
        <v>90</v>
      </c>
      <c r="D35" s="1" t="s">
        <v>65</v>
      </c>
      <c r="E35" s="1" t="s">
        <v>26</v>
      </c>
      <c r="F35" s="1" t="s">
        <v>26</v>
      </c>
      <c r="G35" s="1" t="s">
        <v>27</v>
      </c>
      <c r="H35" s="1" t="s">
        <v>28</v>
      </c>
      <c r="I35" s="1" t="s">
        <v>14</v>
      </c>
      <c r="J35" s="1" t="s">
        <v>16</v>
      </c>
    </row>
    <row r="36" spans="1:10" x14ac:dyDescent="0.25">
      <c r="A36" s="1" t="s">
        <v>91</v>
      </c>
      <c r="B36" s="1" t="s">
        <v>92</v>
      </c>
      <c r="C36" s="1" t="s">
        <v>89</v>
      </c>
      <c r="D36" s="1" t="s">
        <v>65</v>
      </c>
      <c r="E36" s="1" t="s">
        <v>26</v>
      </c>
      <c r="F36" s="1" t="s">
        <v>26</v>
      </c>
      <c r="G36" s="1" t="s">
        <v>27</v>
      </c>
      <c r="H36" s="1" t="s">
        <v>28</v>
      </c>
      <c r="I36" s="1" t="s">
        <v>14</v>
      </c>
      <c r="J36" s="1" t="s">
        <v>16</v>
      </c>
    </row>
    <row r="37" spans="1:10" x14ac:dyDescent="0.25">
      <c r="A37" s="1" t="s">
        <v>93</v>
      </c>
      <c r="B37" s="1" t="s">
        <v>94</v>
      </c>
      <c r="C37" s="1" t="s">
        <v>92</v>
      </c>
      <c r="D37" s="1" t="s">
        <v>95</v>
      </c>
      <c r="E37" s="1" t="s">
        <v>26</v>
      </c>
      <c r="F37" s="1" t="s">
        <v>26</v>
      </c>
      <c r="G37" s="1" t="s">
        <v>27</v>
      </c>
      <c r="H37" s="1" t="s">
        <v>28</v>
      </c>
      <c r="I37" s="1" t="s">
        <v>14</v>
      </c>
      <c r="J37" s="1" t="s">
        <v>16</v>
      </c>
    </row>
    <row r="38" spans="1:10" x14ac:dyDescent="0.25">
      <c r="A38" s="1" t="s">
        <v>96</v>
      </c>
      <c r="B38" s="1" t="s">
        <v>97</v>
      </c>
      <c r="C38" s="1" t="s">
        <v>94</v>
      </c>
      <c r="D38" s="1" t="s">
        <v>95</v>
      </c>
      <c r="E38" s="1" t="s">
        <v>26</v>
      </c>
      <c r="F38" s="1" t="s">
        <v>26</v>
      </c>
      <c r="G38" s="1" t="s">
        <v>27</v>
      </c>
      <c r="H38" s="1" t="s">
        <v>28</v>
      </c>
      <c r="I38" s="1" t="s">
        <v>14</v>
      </c>
      <c r="J38" s="1" t="s">
        <v>16</v>
      </c>
    </row>
    <row r="39" spans="1:10" x14ac:dyDescent="0.25">
      <c r="A39" s="1" t="s">
        <v>98</v>
      </c>
      <c r="B39" s="1" t="s">
        <v>99</v>
      </c>
      <c r="C39" s="1" t="s">
        <v>97</v>
      </c>
      <c r="D39" s="1" t="s">
        <v>95</v>
      </c>
      <c r="E39" s="1" t="s">
        <v>26</v>
      </c>
      <c r="F39" s="1" t="s">
        <v>26</v>
      </c>
      <c r="G39" s="1" t="s">
        <v>27</v>
      </c>
      <c r="H39" s="1" t="s">
        <v>28</v>
      </c>
      <c r="I39" s="1" t="s">
        <v>14</v>
      </c>
      <c r="J39" s="1" t="s">
        <v>16</v>
      </c>
    </row>
    <row r="40" spans="1:10" x14ac:dyDescent="0.25">
      <c r="A40" s="1" t="s">
        <v>100</v>
      </c>
      <c r="B40" s="1" t="s">
        <v>101</v>
      </c>
      <c r="C40" s="1" t="s">
        <v>99</v>
      </c>
      <c r="D40" s="1" t="s">
        <v>95</v>
      </c>
      <c r="E40" s="1" t="s">
        <v>26</v>
      </c>
      <c r="F40" s="1" t="s">
        <v>26</v>
      </c>
      <c r="G40" s="1" t="s">
        <v>27</v>
      </c>
      <c r="H40" s="1" t="s">
        <v>28</v>
      </c>
      <c r="I40" s="1" t="s">
        <v>14</v>
      </c>
      <c r="J40" s="1" t="s">
        <v>16</v>
      </c>
    </row>
    <row r="41" spans="1:10" x14ac:dyDescent="0.25">
      <c r="A41" s="1" t="s">
        <v>102</v>
      </c>
      <c r="B41" s="1" t="s">
        <v>103</v>
      </c>
      <c r="C41" s="1" t="s">
        <v>87</v>
      </c>
      <c r="D41" s="1" t="s">
        <v>65</v>
      </c>
      <c r="E41" s="1" t="s">
        <v>26</v>
      </c>
      <c r="F41" s="1" t="s">
        <v>26</v>
      </c>
      <c r="G41" s="1" t="s">
        <v>27</v>
      </c>
      <c r="H41" s="1" t="s">
        <v>56</v>
      </c>
      <c r="I41" s="1" t="s">
        <v>14</v>
      </c>
      <c r="J41" s="1" t="s">
        <v>16</v>
      </c>
    </row>
    <row r="42" spans="1:10" x14ac:dyDescent="0.25">
      <c r="A42" s="1" t="s">
        <v>104</v>
      </c>
      <c r="B42" s="1" t="s">
        <v>105</v>
      </c>
      <c r="C42" s="1" t="s">
        <v>103</v>
      </c>
      <c r="D42" s="1" t="s">
        <v>65</v>
      </c>
      <c r="E42" s="1" t="s">
        <v>26</v>
      </c>
      <c r="F42" s="1" t="s">
        <v>26</v>
      </c>
      <c r="G42" s="1" t="s">
        <v>27</v>
      </c>
      <c r="H42" s="1" t="s">
        <v>56</v>
      </c>
      <c r="I42" s="1" t="s">
        <v>14</v>
      </c>
      <c r="J42" s="1" t="s">
        <v>45</v>
      </c>
    </row>
    <row r="43" spans="1:10" x14ac:dyDescent="0.25">
      <c r="A43" s="1" t="s">
        <v>106</v>
      </c>
      <c r="B43" s="1" t="s">
        <v>107</v>
      </c>
      <c r="C43" s="1" t="s">
        <v>105</v>
      </c>
      <c r="D43" s="1" t="s">
        <v>65</v>
      </c>
      <c r="E43" s="1" t="s">
        <v>26</v>
      </c>
      <c r="F43" s="1" t="s">
        <v>26</v>
      </c>
      <c r="G43" s="1" t="s">
        <v>27</v>
      </c>
      <c r="H43" s="1" t="s">
        <v>56</v>
      </c>
      <c r="I43" s="1" t="s">
        <v>14</v>
      </c>
      <c r="J43" s="1" t="s">
        <v>16</v>
      </c>
    </row>
    <row r="44" spans="1:10" x14ac:dyDescent="0.25">
      <c r="A44" s="1" t="s">
        <v>108</v>
      </c>
      <c r="B44" s="1" t="s">
        <v>109</v>
      </c>
      <c r="C44" s="1" t="s">
        <v>107</v>
      </c>
      <c r="D44" s="1" t="s">
        <v>65</v>
      </c>
      <c r="E44" s="1" t="s">
        <v>26</v>
      </c>
      <c r="F44" s="1" t="s">
        <v>26</v>
      </c>
      <c r="G44" s="1" t="s">
        <v>27</v>
      </c>
      <c r="H44" s="1" t="s">
        <v>56</v>
      </c>
      <c r="I44" s="1" t="s">
        <v>14</v>
      </c>
      <c r="J44" s="1" t="s">
        <v>16</v>
      </c>
    </row>
    <row r="45" spans="1:10" x14ac:dyDescent="0.25">
      <c r="A45" s="1" t="s">
        <v>110</v>
      </c>
      <c r="B45" s="1" t="s">
        <v>111</v>
      </c>
      <c r="C45" s="1" t="s">
        <v>109</v>
      </c>
      <c r="D45" s="1" t="s">
        <v>112</v>
      </c>
      <c r="E45" s="1" t="s">
        <v>113</v>
      </c>
      <c r="F45" s="1" t="s">
        <v>26</v>
      </c>
      <c r="G45" s="1" t="s">
        <v>27</v>
      </c>
      <c r="H45" s="1" t="s">
        <v>28</v>
      </c>
      <c r="I45" s="1" t="s">
        <v>114</v>
      </c>
      <c r="J45" s="1" t="s">
        <v>16</v>
      </c>
    </row>
    <row r="46" spans="1:10" x14ac:dyDescent="0.25">
      <c r="A46" s="1" t="s">
        <v>115</v>
      </c>
      <c r="B46" s="1" t="s">
        <v>116</v>
      </c>
      <c r="C46" s="1" t="s">
        <v>111</v>
      </c>
      <c r="D46" s="1" t="s">
        <v>112</v>
      </c>
      <c r="E46" s="1" t="s">
        <v>113</v>
      </c>
      <c r="F46" s="1" t="s">
        <v>26</v>
      </c>
      <c r="G46" s="1" t="s">
        <v>27</v>
      </c>
      <c r="H46" s="1" t="s">
        <v>28</v>
      </c>
      <c r="I46" s="1" t="s">
        <v>117</v>
      </c>
      <c r="J46" s="1" t="s">
        <v>16</v>
      </c>
    </row>
    <row r="47" spans="1:10" x14ac:dyDescent="0.25">
      <c r="A47" s="1" t="s">
        <v>118</v>
      </c>
      <c r="B47" s="1" t="s">
        <v>119</v>
      </c>
      <c r="C47" s="1" t="s">
        <v>116</v>
      </c>
      <c r="D47" s="1" t="s">
        <v>112</v>
      </c>
      <c r="E47" s="1" t="s">
        <v>113</v>
      </c>
      <c r="F47" s="1" t="s">
        <v>26</v>
      </c>
      <c r="G47" s="1" t="s">
        <v>27</v>
      </c>
      <c r="H47" s="1" t="s">
        <v>28</v>
      </c>
      <c r="I47" s="1" t="s">
        <v>120</v>
      </c>
      <c r="J47" s="1" t="s">
        <v>16</v>
      </c>
    </row>
    <row r="48" spans="1:10" x14ac:dyDescent="0.25">
      <c r="A48" s="1" t="s">
        <v>121</v>
      </c>
      <c r="B48" s="1" t="s">
        <v>122</v>
      </c>
      <c r="C48" s="1" t="s">
        <v>119</v>
      </c>
      <c r="D48" s="1" t="s">
        <v>112</v>
      </c>
      <c r="E48" s="1" t="s">
        <v>113</v>
      </c>
      <c r="F48" s="1" t="s">
        <v>26</v>
      </c>
      <c r="G48" s="1" t="s">
        <v>27</v>
      </c>
      <c r="H48" s="1" t="s">
        <v>28</v>
      </c>
      <c r="I48" s="1" t="s">
        <v>123</v>
      </c>
      <c r="J48" s="1" t="s">
        <v>16</v>
      </c>
    </row>
    <row r="49" spans="1:10" x14ac:dyDescent="0.25">
      <c r="A49" s="1" t="s">
        <v>124</v>
      </c>
      <c r="B49" s="1" t="s">
        <v>125</v>
      </c>
      <c r="C49" s="1" t="s">
        <v>122</v>
      </c>
      <c r="D49" s="1" t="s">
        <v>112</v>
      </c>
      <c r="E49" s="1" t="s">
        <v>113</v>
      </c>
      <c r="F49" s="1" t="s">
        <v>26</v>
      </c>
      <c r="G49" s="1" t="s">
        <v>27</v>
      </c>
      <c r="H49" s="1" t="s">
        <v>28</v>
      </c>
      <c r="I49" s="1" t="s">
        <v>126</v>
      </c>
      <c r="J49" s="1" t="s">
        <v>16</v>
      </c>
    </row>
    <row r="50" spans="1:10" x14ac:dyDescent="0.25">
      <c r="A50" s="1" t="s">
        <v>127</v>
      </c>
      <c r="B50" s="1" t="s">
        <v>128</v>
      </c>
      <c r="C50" s="1" t="s">
        <v>125</v>
      </c>
      <c r="D50" s="1" t="s">
        <v>112</v>
      </c>
      <c r="E50" s="1" t="s">
        <v>113</v>
      </c>
      <c r="F50" s="1" t="s">
        <v>26</v>
      </c>
      <c r="G50" s="1" t="s">
        <v>27</v>
      </c>
      <c r="H50" s="1" t="s">
        <v>28</v>
      </c>
      <c r="I50" s="1" t="s">
        <v>129</v>
      </c>
      <c r="J50" s="1" t="s">
        <v>16</v>
      </c>
    </row>
    <row r="51" spans="1:10" x14ac:dyDescent="0.25">
      <c r="A51" s="1" t="s">
        <v>130</v>
      </c>
      <c r="B51" s="1" t="s">
        <v>131</v>
      </c>
      <c r="C51" s="1" t="s">
        <v>128</v>
      </c>
      <c r="D51" s="1" t="s">
        <v>112</v>
      </c>
      <c r="E51" s="1" t="s">
        <v>113</v>
      </c>
      <c r="F51" s="1" t="s">
        <v>26</v>
      </c>
      <c r="G51" s="1" t="s">
        <v>27</v>
      </c>
      <c r="H51" s="1" t="s">
        <v>41</v>
      </c>
      <c r="I51" s="1" t="s">
        <v>132</v>
      </c>
      <c r="J51" s="1" t="s">
        <v>16</v>
      </c>
    </row>
    <row r="52" spans="1:10" x14ac:dyDescent="0.25">
      <c r="A52" s="1" t="s">
        <v>133</v>
      </c>
      <c r="B52" s="1" t="s">
        <v>134</v>
      </c>
      <c r="C52" s="1" t="s">
        <v>131</v>
      </c>
      <c r="D52" s="1" t="s">
        <v>112</v>
      </c>
      <c r="E52" s="1" t="s">
        <v>113</v>
      </c>
      <c r="F52" s="1" t="s">
        <v>26</v>
      </c>
      <c r="G52" s="1" t="s">
        <v>27</v>
      </c>
      <c r="H52" s="1" t="s">
        <v>44</v>
      </c>
      <c r="I52" s="1" t="s">
        <v>135</v>
      </c>
      <c r="J52" s="1" t="s">
        <v>45</v>
      </c>
    </row>
    <row r="53" spans="1:10" x14ac:dyDescent="0.25">
      <c r="A53" s="1" t="s">
        <v>136</v>
      </c>
      <c r="B53" s="1" t="s">
        <v>137</v>
      </c>
      <c r="C53" s="1" t="s">
        <v>134</v>
      </c>
      <c r="D53" s="1" t="s">
        <v>112</v>
      </c>
      <c r="E53" s="1" t="s">
        <v>113</v>
      </c>
      <c r="F53" s="1" t="s">
        <v>26</v>
      </c>
      <c r="G53" s="1" t="s">
        <v>27</v>
      </c>
      <c r="H53" s="1" t="s">
        <v>41</v>
      </c>
      <c r="I53" s="1" t="s">
        <v>138</v>
      </c>
      <c r="J53" s="1" t="s">
        <v>16</v>
      </c>
    </row>
    <row r="54" spans="1:10" x14ac:dyDescent="0.25">
      <c r="A54" s="1" t="s">
        <v>139</v>
      </c>
      <c r="B54" s="1" t="s">
        <v>140</v>
      </c>
      <c r="C54" s="1" t="s">
        <v>137</v>
      </c>
      <c r="D54" s="1" t="s">
        <v>112</v>
      </c>
      <c r="E54" s="1" t="s">
        <v>113</v>
      </c>
      <c r="F54" s="1" t="s">
        <v>26</v>
      </c>
      <c r="G54" s="1" t="s">
        <v>27</v>
      </c>
      <c r="H54" s="1" t="s">
        <v>44</v>
      </c>
      <c r="I54" s="1" t="s">
        <v>141</v>
      </c>
      <c r="J54" s="1" t="s">
        <v>45</v>
      </c>
    </row>
    <row r="55" spans="1:10" x14ac:dyDescent="0.25">
      <c r="A55" s="1" t="s">
        <v>142</v>
      </c>
      <c r="B55" s="1" t="s">
        <v>143</v>
      </c>
      <c r="C55" s="1" t="s">
        <v>140</v>
      </c>
      <c r="D55" s="1" t="s">
        <v>112</v>
      </c>
      <c r="E55" s="1" t="s">
        <v>113</v>
      </c>
      <c r="F55" s="1" t="s">
        <v>26</v>
      </c>
      <c r="G55" s="1" t="s">
        <v>27</v>
      </c>
      <c r="H55" s="1" t="s">
        <v>44</v>
      </c>
      <c r="I55" s="1" t="s">
        <v>144</v>
      </c>
      <c r="J55" s="1" t="s">
        <v>45</v>
      </c>
    </row>
    <row r="56" spans="1:10" x14ac:dyDescent="0.25">
      <c r="A56" s="1" t="s">
        <v>145</v>
      </c>
      <c r="B56" s="1" t="s">
        <v>146</v>
      </c>
      <c r="C56" s="1" t="s">
        <v>143</v>
      </c>
      <c r="D56" s="1" t="s">
        <v>112</v>
      </c>
      <c r="E56" s="1" t="s">
        <v>113</v>
      </c>
      <c r="F56" s="1" t="s">
        <v>26</v>
      </c>
      <c r="G56" s="1" t="s">
        <v>27</v>
      </c>
      <c r="H56" s="1" t="s">
        <v>41</v>
      </c>
      <c r="I56" s="1" t="s">
        <v>147</v>
      </c>
      <c r="J56" s="1" t="s">
        <v>16</v>
      </c>
    </row>
    <row r="57" spans="1:10" x14ac:dyDescent="0.25">
      <c r="A57" s="1" t="s">
        <v>148</v>
      </c>
      <c r="B57" s="1" t="s">
        <v>149</v>
      </c>
      <c r="C57" s="1" t="s">
        <v>146</v>
      </c>
      <c r="D57" s="1" t="s">
        <v>112</v>
      </c>
      <c r="E57" s="1" t="s">
        <v>113</v>
      </c>
      <c r="F57" s="1" t="s">
        <v>26</v>
      </c>
      <c r="G57" s="1" t="s">
        <v>27</v>
      </c>
      <c r="H57" s="1" t="s">
        <v>56</v>
      </c>
      <c r="I57" s="1" t="s">
        <v>150</v>
      </c>
      <c r="J57" s="1" t="s">
        <v>16</v>
      </c>
    </row>
    <row r="58" spans="1:10" x14ac:dyDescent="0.25">
      <c r="A58" s="1" t="s">
        <v>151</v>
      </c>
      <c r="B58" s="1" t="s">
        <v>152</v>
      </c>
      <c r="C58" s="1" t="s">
        <v>149</v>
      </c>
      <c r="D58" s="1" t="s">
        <v>112</v>
      </c>
      <c r="E58" s="1" t="s">
        <v>113</v>
      </c>
      <c r="F58" s="1" t="s">
        <v>26</v>
      </c>
      <c r="G58" s="1" t="s">
        <v>27</v>
      </c>
      <c r="H58" s="1" t="s">
        <v>56</v>
      </c>
      <c r="I58" s="1" t="s">
        <v>153</v>
      </c>
      <c r="J58" s="1" t="s">
        <v>45</v>
      </c>
    </row>
    <row r="59" spans="1:10" x14ac:dyDescent="0.25">
      <c r="A59" s="1" t="s">
        <v>154</v>
      </c>
      <c r="B59" s="1" t="s">
        <v>155</v>
      </c>
      <c r="C59" s="1" t="s">
        <v>152</v>
      </c>
      <c r="D59" s="1" t="s">
        <v>112</v>
      </c>
      <c r="E59" s="1" t="s">
        <v>113</v>
      </c>
      <c r="F59" s="1" t="s">
        <v>26</v>
      </c>
      <c r="G59" s="1" t="s">
        <v>27</v>
      </c>
      <c r="H59" s="1" t="s">
        <v>56</v>
      </c>
      <c r="I59" s="1" t="s">
        <v>156</v>
      </c>
      <c r="J59" s="1" t="s">
        <v>16</v>
      </c>
    </row>
    <row r="60" spans="1:10" x14ac:dyDescent="0.25">
      <c r="A60" s="1" t="s">
        <v>157</v>
      </c>
      <c r="B60" s="1" t="s">
        <v>158</v>
      </c>
      <c r="C60" s="1" t="s">
        <v>155</v>
      </c>
      <c r="D60" s="1" t="s">
        <v>112</v>
      </c>
      <c r="E60" s="1" t="s">
        <v>113</v>
      </c>
      <c r="F60" s="1" t="s">
        <v>26</v>
      </c>
      <c r="G60" s="1" t="s">
        <v>27</v>
      </c>
      <c r="H60" s="1" t="s">
        <v>56</v>
      </c>
      <c r="I60" s="1" t="s">
        <v>159</v>
      </c>
      <c r="J60" s="1" t="s">
        <v>16</v>
      </c>
    </row>
    <row r="61" spans="1:10" x14ac:dyDescent="0.25">
      <c r="A61" s="1" t="s">
        <v>160</v>
      </c>
      <c r="B61" s="1" t="s">
        <v>161</v>
      </c>
      <c r="C61" s="1" t="s">
        <v>158</v>
      </c>
      <c r="D61" s="1" t="s">
        <v>25</v>
      </c>
      <c r="E61" s="1" t="s">
        <v>26</v>
      </c>
      <c r="F61" s="1" t="s">
        <v>26</v>
      </c>
      <c r="G61" s="1" t="s">
        <v>27</v>
      </c>
      <c r="H61" s="1" t="s">
        <v>56</v>
      </c>
      <c r="I61" s="1" t="s">
        <v>14</v>
      </c>
      <c r="J61" s="1" t="s">
        <v>45</v>
      </c>
    </row>
    <row r="62" spans="1:10" x14ac:dyDescent="0.25">
      <c r="A62" s="1" t="s">
        <v>162</v>
      </c>
      <c r="B62" s="1" t="s">
        <v>163</v>
      </c>
      <c r="C62" s="1" t="s">
        <v>161</v>
      </c>
      <c r="D62" s="1" t="s">
        <v>25</v>
      </c>
      <c r="E62" s="1" t="s">
        <v>26</v>
      </c>
      <c r="F62" s="1" t="s">
        <v>26</v>
      </c>
      <c r="G62" s="1" t="s">
        <v>27</v>
      </c>
      <c r="H62" s="1" t="s">
        <v>56</v>
      </c>
      <c r="I62" s="1" t="s">
        <v>14</v>
      </c>
      <c r="J62" s="1" t="s">
        <v>45</v>
      </c>
    </row>
    <row r="63" spans="1:10" x14ac:dyDescent="0.25">
      <c r="A63" s="1" t="s">
        <v>164</v>
      </c>
      <c r="B63" s="1" t="s">
        <v>165</v>
      </c>
      <c r="C63" s="1" t="s">
        <v>163</v>
      </c>
      <c r="D63" s="1" t="s">
        <v>65</v>
      </c>
      <c r="E63" s="1" t="s">
        <v>26</v>
      </c>
      <c r="F63" s="1" t="s">
        <v>26</v>
      </c>
      <c r="G63" s="1" t="s">
        <v>27</v>
      </c>
      <c r="H63" s="1" t="s">
        <v>56</v>
      </c>
      <c r="I63" s="1" t="s">
        <v>14</v>
      </c>
      <c r="J63" s="1" t="s">
        <v>45</v>
      </c>
    </row>
    <row r="64" spans="1:10" x14ac:dyDescent="0.25">
      <c r="A64" s="1" t="s">
        <v>166</v>
      </c>
      <c r="B64" s="1" t="s">
        <v>167</v>
      </c>
      <c r="C64" s="1" t="s">
        <v>165</v>
      </c>
      <c r="D64" s="1" t="s">
        <v>65</v>
      </c>
      <c r="E64" s="1" t="s">
        <v>26</v>
      </c>
      <c r="F64" s="1" t="s">
        <v>26</v>
      </c>
      <c r="G64" s="1" t="s">
        <v>27</v>
      </c>
      <c r="H64" s="1" t="s">
        <v>56</v>
      </c>
      <c r="I64" s="1" t="s">
        <v>14</v>
      </c>
      <c r="J64" s="1" t="s">
        <v>45</v>
      </c>
    </row>
    <row r="65" spans="1:10" x14ac:dyDescent="0.25">
      <c r="A65" s="1" t="s">
        <v>168</v>
      </c>
      <c r="B65" s="1" t="s">
        <v>169</v>
      </c>
      <c r="C65" s="1" t="s">
        <v>167</v>
      </c>
      <c r="D65" s="1" t="s">
        <v>112</v>
      </c>
      <c r="E65" s="1" t="s">
        <v>113</v>
      </c>
      <c r="F65" s="1" t="s">
        <v>26</v>
      </c>
      <c r="G65" s="1" t="s">
        <v>27</v>
      </c>
      <c r="H65" s="1" t="s">
        <v>56</v>
      </c>
      <c r="I65" s="1" t="s">
        <v>170</v>
      </c>
      <c r="J65" s="1" t="s">
        <v>45</v>
      </c>
    </row>
    <row r="66" spans="1:10" x14ac:dyDescent="0.25">
      <c r="A66" s="1" t="s">
        <v>171</v>
      </c>
      <c r="B66" s="1" t="s">
        <v>90</v>
      </c>
      <c r="C66" s="1" t="s">
        <v>169</v>
      </c>
      <c r="D66" s="1" t="s">
        <v>112</v>
      </c>
      <c r="E66" s="1" t="s">
        <v>113</v>
      </c>
      <c r="F66" s="1" t="s">
        <v>26</v>
      </c>
      <c r="G66" s="1" t="s">
        <v>27</v>
      </c>
      <c r="H66" s="1" t="s">
        <v>56</v>
      </c>
      <c r="I66" s="1" t="s">
        <v>172</v>
      </c>
      <c r="J66" s="1" t="s">
        <v>45</v>
      </c>
    </row>
    <row r="68" spans="1:10" x14ac:dyDescent="0.25">
      <c r="A68" s="2" t="s">
        <v>173</v>
      </c>
    </row>
    <row r="69" spans="1:10" x14ac:dyDescent="0.25">
      <c r="A69" s="1" t="s">
        <v>174</v>
      </c>
      <c r="B69" s="1" t="s">
        <v>175</v>
      </c>
      <c r="C69" s="1" t="s">
        <v>176</v>
      </c>
      <c r="D69" s="1" t="s">
        <v>177</v>
      </c>
      <c r="E69" s="1" t="s">
        <v>178</v>
      </c>
      <c r="F69" s="1" t="s">
        <v>179</v>
      </c>
      <c r="G69" s="1" t="s">
        <v>180</v>
      </c>
      <c r="H69" s="1" t="s">
        <v>181</v>
      </c>
    </row>
    <row r="70" spans="1:10" x14ac:dyDescent="0.25">
      <c r="A70" s="1" t="s">
        <v>182</v>
      </c>
      <c r="B70" s="1" t="s">
        <v>183</v>
      </c>
      <c r="C70" s="1" t="s">
        <v>20</v>
      </c>
      <c r="D70" s="1" t="s">
        <v>184</v>
      </c>
      <c r="E70" s="1" t="s">
        <v>185</v>
      </c>
      <c r="F70" s="1" t="s">
        <v>186</v>
      </c>
      <c r="G70" s="1" t="s">
        <v>187</v>
      </c>
      <c r="H70" s="1" t="s">
        <v>188</v>
      </c>
    </row>
    <row r="71" spans="1:10" x14ac:dyDescent="0.25">
      <c r="A71" s="1" t="s">
        <v>182</v>
      </c>
      <c r="B71" s="1" t="s">
        <v>189</v>
      </c>
      <c r="C71" s="1" t="s">
        <v>22</v>
      </c>
      <c r="D71" s="1" t="s">
        <v>190</v>
      </c>
      <c r="E71" s="1" t="s">
        <v>191</v>
      </c>
      <c r="F71" s="1" t="s">
        <v>192</v>
      </c>
      <c r="G71" s="1" t="s">
        <v>187</v>
      </c>
      <c r="H71" s="1" t="s">
        <v>193</v>
      </c>
    </row>
    <row r="73" spans="1:10" x14ac:dyDescent="0.25">
      <c r="A73" s="2" t="s">
        <v>194</v>
      </c>
    </row>
    <row r="74" spans="1:10" x14ac:dyDescent="0.25">
      <c r="A74" s="1" t="s">
        <v>195</v>
      </c>
      <c r="B74" s="1" t="s">
        <v>196</v>
      </c>
      <c r="C74" s="1" t="s">
        <v>197</v>
      </c>
    </row>
    <row r="75" spans="1:10" x14ac:dyDescent="0.25">
      <c r="A75" s="1" t="s">
        <v>198</v>
      </c>
      <c r="B75" s="1" t="s">
        <v>199</v>
      </c>
      <c r="C75" s="1" t="s">
        <v>200</v>
      </c>
    </row>
    <row r="76" spans="1:10" x14ac:dyDescent="0.25">
      <c r="A76" s="1" t="s">
        <v>201</v>
      </c>
      <c r="B76" s="1" t="s">
        <v>14</v>
      </c>
      <c r="C76" s="1" t="s">
        <v>202</v>
      </c>
    </row>
    <row r="77" spans="1:10" x14ac:dyDescent="0.25">
      <c r="A77" s="1" t="s">
        <v>203</v>
      </c>
      <c r="B77" s="1" t="s">
        <v>204</v>
      </c>
      <c r="C77" s="1" t="s">
        <v>205</v>
      </c>
    </row>
    <row r="78" spans="1:10" x14ac:dyDescent="0.25">
      <c r="A78" s="1" t="s">
        <v>206</v>
      </c>
      <c r="B78" s="1" t="s">
        <v>207</v>
      </c>
      <c r="C78" s="1" t="s">
        <v>208</v>
      </c>
    </row>
    <row r="79" spans="1:10" x14ac:dyDescent="0.25">
      <c r="A79" s="1" t="s">
        <v>209</v>
      </c>
      <c r="B79" s="1" t="s">
        <v>92</v>
      </c>
      <c r="C79" s="1" t="s">
        <v>210</v>
      </c>
    </row>
    <row r="80" spans="1:10" x14ac:dyDescent="0.25">
      <c r="A80" s="1" t="s">
        <v>211</v>
      </c>
      <c r="B80" s="1" t="s">
        <v>24</v>
      </c>
      <c r="C80" s="1" t="s">
        <v>212</v>
      </c>
    </row>
    <row r="81" spans="1:13" x14ac:dyDescent="0.25">
      <c r="A81" s="1" t="s">
        <v>213</v>
      </c>
      <c r="B81" s="1" t="s">
        <v>214</v>
      </c>
      <c r="C81" s="1" t="s">
        <v>215</v>
      </c>
    </row>
    <row r="82" spans="1:13" x14ac:dyDescent="0.25">
      <c r="A82" s="1" t="s">
        <v>216</v>
      </c>
      <c r="B82" s="1" t="s">
        <v>38</v>
      </c>
      <c r="C82" s="1" t="s">
        <v>217</v>
      </c>
    </row>
    <row r="83" spans="1:13" x14ac:dyDescent="0.25">
      <c r="A83" s="1" t="s">
        <v>218</v>
      </c>
      <c r="B83" s="1" t="s">
        <v>219</v>
      </c>
      <c r="C83" s="1" t="s">
        <v>220</v>
      </c>
    </row>
    <row r="84" spans="1:13" x14ac:dyDescent="0.25">
      <c r="A84" s="1" t="s">
        <v>221</v>
      </c>
      <c r="B84" s="1" t="s">
        <v>30</v>
      </c>
      <c r="C84" s="1" t="s">
        <v>222</v>
      </c>
    </row>
    <row r="85" spans="1:13" x14ac:dyDescent="0.25">
      <c r="A85" s="1" t="s">
        <v>223</v>
      </c>
      <c r="B85" s="1" t="s">
        <v>224</v>
      </c>
      <c r="C85" s="1" t="s">
        <v>225</v>
      </c>
    </row>
    <row r="86" spans="1:13" x14ac:dyDescent="0.25">
      <c r="A86" s="1" t="s">
        <v>226</v>
      </c>
      <c r="B86" s="1" t="s">
        <v>26</v>
      </c>
      <c r="C86" s="1" t="s">
        <v>227</v>
      </c>
    </row>
    <row r="87" spans="1:13" x14ac:dyDescent="0.25">
      <c r="A87" s="1" t="s">
        <v>228</v>
      </c>
      <c r="B87" s="1" t="s">
        <v>229</v>
      </c>
      <c r="C87" s="1" t="s">
        <v>230</v>
      </c>
    </row>
    <row r="88" spans="1:13" x14ac:dyDescent="0.25">
      <c r="A88" s="1" t="s">
        <v>231</v>
      </c>
      <c r="B88" s="1" t="s">
        <v>232</v>
      </c>
      <c r="C88" s="1" t="s">
        <v>233</v>
      </c>
    </row>
    <row r="90" spans="1:13" x14ac:dyDescent="0.25">
      <c r="A90" s="2" t="s">
        <v>234</v>
      </c>
    </row>
    <row r="91" spans="1:13" x14ac:dyDescent="0.25">
      <c r="A91" s="1" t="s">
        <v>235</v>
      </c>
      <c r="B91" s="1" t="s">
        <v>236</v>
      </c>
      <c r="C91" s="1" t="s">
        <v>237</v>
      </c>
      <c r="D91" s="1" t="s">
        <v>238</v>
      </c>
      <c r="E91" s="1" t="s">
        <v>239</v>
      </c>
      <c r="F91" s="1" t="s">
        <v>240</v>
      </c>
      <c r="G91" s="1" t="s">
        <v>197</v>
      </c>
      <c r="H91" s="1" t="s">
        <v>241</v>
      </c>
      <c r="I91" s="1" t="s">
        <v>242</v>
      </c>
      <c r="J91" s="1" t="s">
        <v>243</v>
      </c>
      <c r="K91" s="1" t="s">
        <v>244</v>
      </c>
      <c r="L91" s="1" t="s">
        <v>245</v>
      </c>
      <c r="M91" s="1" t="s">
        <v>246</v>
      </c>
    </row>
    <row r="92" spans="1:13" x14ac:dyDescent="0.25">
      <c r="A92" s="1" t="s">
        <v>247</v>
      </c>
      <c r="B92" s="1" t="s">
        <v>248</v>
      </c>
      <c r="C92" s="1" t="s">
        <v>249</v>
      </c>
      <c r="D92" s="1" t="s">
        <v>250</v>
      </c>
      <c r="E92" s="1" t="s">
        <v>239</v>
      </c>
      <c r="F92" s="1" t="s">
        <v>13</v>
      </c>
      <c r="G92" s="1" t="s">
        <v>251</v>
      </c>
      <c r="H92" s="1" t="s">
        <v>204</v>
      </c>
      <c r="I92" s="1" t="s">
        <v>14</v>
      </c>
      <c r="J92" s="1" t="s">
        <v>204</v>
      </c>
      <c r="K92" s="1" t="s">
        <v>252</v>
      </c>
      <c r="L92" s="1" t="s">
        <v>204</v>
      </c>
      <c r="M92" s="1" t="s">
        <v>204</v>
      </c>
    </row>
    <row r="93" spans="1:13" x14ac:dyDescent="0.25">
      <c r="A93" s="1" t="s">
        <v>253</v>
      </c>
      <c r="B93" s="1" t="s">
        <v>248</v>
      </c>
      <c r="C93" s="1" t="s">
        <v>249</v>
      </c>
      <c r="D93" s="1" t="s">
        <v>250</v>
      </c>
      <c r="E93" s="1" t="s">
        <v>239</v>
      </c>
      <c r="F93" s="1" t="s">
        <v>12</v>
      </c>
      <c r="G93" s="1" t="s">
        <v>254</v>
      </c>
      <c r="H93" s="1" t="s">
        <v>204</v>
      </c>
      <c r="I93" s="1" t="s">
        <v>14</v>
      </c>
      <c r="J93" s="1" t="s">
        <v>204</v>
      </c>
      <c r="K93" s="1" t="s">
        <v>255</v>
      </c>
      <c r="L93" s="1" t="s">
        <v>204</v>
      </c>
      <c r="M93" s="1" t="s">
        <v>204</v>
      </c>
    </row>
    <row r="94" spans="1:13" x14ac:dyDescent="0.25">
      <c r="A94" s="1" t="s">
        <v>232</v>
      </c>
      <c r="B94" s="1" t="s">
        <v>248</v>
      </c>
      <c r="C94" s="1" t="s">
        <v>249</v>
      </c>
      <c r="D94" s="1" t="s">
        <v>250</v>
      </c>
      <c r="E94" s="1" t="s">
        <v>239</v>
      </c>
      <c r="F94" s="1" t="s">
        <v>18</v>
      </c>
      <c r="G94" s="1" t="s">
        <v>256</v>
      </c>
      <c r="H94" s="1" t="s">
        <v>204</v>
      </c>
      <c r="I94" s="1" t="s">
        <v>14</v>
      </c>
      <c r="J94" s="1" t="s">
        <v>204</v>
      </c>
      <c r="K94" s="1" t="s">
        <v>257</v>
      </c>
      <c r="L94" s="1" t="s">
        <v>204</v>
      </c>
      <c r="M94" s="1" t="s">
        <v>204</v>
      </c>
    </row>
    <row r="95" spans="1:13" x14ac:dyDescent="0.25">
      <c r="A95" s="1" t="s">
        <v>219</v>
      </c>
      <c r="B95" s="1" t="s">
        <v>258</v>
      </c>
      <c r="C95" s="1" t="s">
        <v>249</v>
      </c>
      <c r="D95" s="1" t="s">
        <v>250</v>
      </c>
      <c r="E95" s="1" t="s">
        <v>239</v>
      </c>
      <c r="F95" s="1" t="s">
        <v>20</v>
      </c>
      <c r="G95" s="1" t="s">
        <v>259</v>
      </c>
      <c r="H95" s="1" t="s">
        <v>204</v>
      </c>
      <c r="I95" s="1" t="s">
        <v>14</v>
      </c>
      <c r="J95" s="1" t="s">
        <v>204</v>
      </c>
      <c r="K95" s="1" t="s">
        <v>257</v>
      </c>
      <c r="L95" s="1" t="s">
        <v>204</v>
      </c>
      <c r="M95" s="1" t="s">
        <v>204</v>
      </c>
    </row>
    <row r="96" spans="1:13" x14ac:dyDescent="0.25">
      <c r="A96" s="1" t="s">
        <v>260</v>
      </c>
      <c r="B96" s="1" t="s">
        <v>258</v>
      </c>
      <c r="C96" s="1" t="s">
        <v>249</v>
      </c>
      <c r="D96" s="1" t="s">
        <v>250</v>
      </c>
      <c r="E96" s="1" t="s">
        <v>239</v>
      </c>
      <c r="F96" s="1" t="s">
        <v>22</v>
      </c>
      <c r="G96" s="1" t="s">
        <v>261</v>
      </c>
      <c r="H96" s="1" t="s">
        <v>262</v>
      </c>
      <c r="I96" s="1" t="s">
        <v>263</v>
      </c>
      <c r="J96" s="1" t="s">
        <v>204</v>
      </c>
      <c r="K96" s="1" t="s">
        <v>257</v>
      </c>
      <c r="L96" s="1" t="s">
        <v>204</v>
      </c>
      <c r="M96" s="1" t="s">
        <v>204</v>
      </c>
    </row>
    <row r="97" spans="1:13" x14ac:dyDescent="0.25">
      <c r="A97" s="1" t="s">
        <v>264</v>
      </c>
      <c r="B97" s="1" t="s">
        <v>258</v>
      </c>
      <c r="C97" s="1" t="s">
        <v>265</v>
      </c>
      <c r="D97" s="1" t="s">
        <v>250</v>
      </c>
      <c r="E97" s="1" t="s">
        <v>239</v>
      </c>
      <c r="F97" s="1" t="s">
        <v>24</v>
      </c>
      <c r="G97" s="1" t="s">
        <v>266</v>
      </c>
      <c r="H97" s="1" t="s">
        <v>262</v>
      </c>
      <c r="I97" s="1" t="s">
        <v>263</v>
      </c>
      <c r="J97" s="1" t="s">
        <v>262</v>
      </c>
      <c r="K97" s="1" t="s">
        <v>267</v>
      </c>
      <c r="L97" s="1" t="s">
        <v>204</v>
      </c>
      <c r="M97" s="1" t="s">
        <v>262</v>
      </c>
    </row>
    <row r="98" spans="1:13" x14ac:dyDescent="0.25">
      <c r="A98" s="1" t="s">
        <v>268</v>
      </c>
      <c r="B98" s="1" t="s">
        <v>258</v>
      </c>
      <c r="C98" s="1" t="s">
        <v>265</v>
      </c>
      <c r="D98" s="1" t="s">
        <v>250</v>
      </c>
      <c r="E98" s="1" t="s">
        <v>239</v>
      </c>
      <c r="F98" s="1" t="s">
        <v>30</v>
      </c>
      <c r="G98" s="1" t="s">
        <v>269</v>
      </c>
      <c r="H98" s="1" t="s">
        <v>262</v>
      </c>
      <c r="I98" s="1" t="s">
        <v>263</v>
      </c>
      <c r="J98" s="1" t="s">
        <v>262</v>
      </c>
      <c r="K98" s="1" t="s">
        <v>267</v>
      </c>
      <c r="L98" s="1" t="s">
        <v>204</v>
      </c>
      <c r="M98" s="1" t="s">
        <v>262</v>
      </c>
    </row>
    <row r="99" spans="1:13" x14ac:dyDescent="0.25">
      <c r="A99" s="1" t="s">
        <v>270</v>
      </c>
      <c r="B99" s="1" t="s">
        <v>258</v>
      </c>
      <c r="C99" s="1" t="s">
        <v>249</v>
      </c>
      <c r="D99" s="1" t="s">
        <v>250</v>
      </c>
      <c r="E99" s="1" t="s">
        <v>239</v>
      </c>
      <c r="F99" s="1" t="s">
        <v>32</v>
      </c>
      <c r="G99" s="1" t="s">
        <v>271</v>
      </c>
      <c r="H99" s="1" t="s">
        <v>262</v>
      </c>
      <c r="I99" s="1" t="s">
        <v>263</v>
      </c>
      <c r="J99" s="1" t="s">
        <v>204</v>
      </c>
      <c r="K99" s="1" t="s">
        <v>272</v>
      </c>
      <c r="L99" s="1" t="s">
        <v>204</v>
      </c>
      <c r="M99" s="1" t="s">
        <v>204</v>
      </c>
    </row>
    <row r="100" spans="1:13" x14ac:dyDescent="0.25">
      <c r="A100" s="1" t="s">
        <v>273</v>
      </c>
      <c r="B100" s="1" t="s">
        <v>258</v>
      </c>
      <c r="C100" s="1" t="s">
        <v>265</v>
      </c>
      <c r="D100" s="1" t="s">
        <v>250</v>
      </c>
      <c r="E100" s="1" t="s">
        <v>239</v>
      </c>
      <c r="F100" s="1" t="s">
        <v>34</v>
      </c>
      <c r="G100" s="1" t="s">
        <v>274</v>
      </c>
      <c r="H100" s="1" t="s">
        <v>262</v>
      </c>
      <c r="I100" s="1" t="s">
        <v>263</v>
      </c>
      <c r="J100" s="1" t="s">
        <v>262</v>
      </c>
      <c r="K100" s="1" t="s">
        <v>275</v>
      </c>
      <c r="L100" s="1" t="s">
        <v>204</v>
      </c>
      <c r="M100" s="1" t="s">
        <v>204</v>
      </c>
    </row>
    <row r="101" spans="1:13" x14ac:dyDescent="0.25">
      <c r="A101" s="1" t="s">
        <v>276</v>
      </c>
      <c r="B101" s="1" t="s">
        <v>258</v>
      </c>
      <c r="C101" s="1" t="s">
        <v>249</v>
      </c>
      <c r="D101" s="1" t="s">
        <v>250</v>
      </c>
      <c r="E101" s="1" t="s">
        <v>239</v>
      </c>
      <c r="F101" s="1" t="s">
        <v>36</v>
      </c>
      <c r="G101" s="1" t="s">
        <v>277</v>
      </c>
      <c r="H101" s="1" t="s">
        <v>262</v>
      </c>
      <c r="I101" s="1" t="s">
        <v>263</v>
      </c>
      <c r="J101" s="1" t="s">
        <v>204</v>
      </c>
      <c r="K101" s="1" t="s">
        <v>272</v>
      </c>
      <c r="L101" s="1" t="s">
        <v>204</v>
      </c>
      <c r="M101" s="1" t="s">
        <v>204</v>
      </c>
    </row>
    <row r="102" spans="1:13" x14ac:dyDescent="0.25">
      <c r="A102" s="1" t="s">
        <v>278</v>
      </c>
      <c r="B102" s="1" t="s">
        <v>258</v>
      </c>
      <c r="C102" s="1" t="s">
        <v>249</v>
      </c>
      <c r="D102" s="1" t="s">
        <v>250</v>
      </c>
      <c r="E102" s="1" t="s">
        <v>239</v>
      </c>
      <c r="F102" s="1" t="s">
        <v>38</v>
      </c>
      <c r="G102" s="1" t="s">
        <v>279</v>
      </c>
      <c r="H102" s="1" t="s">
        <v>262</v>
      </c>
      <c r="I102" s="1" t="s">
        <v>263</v>
      </c>
      <c r="J102" s="1" t="s">
        <v>262</v>
      </c>
      <c r="K102" s="1" t="s">
        <v>272</v>
      </c>
      <c r="L102" s="1" t="s">
        <v>204</v>
      </c>
      <c r="M102" s="1" t="s">
        <v>204</v>
      </c>
    </row>
    <row r="103" spans="1:13" x14ac:dyDescent="0.25">
      <c r="A103" s="1" t="s">
        <v>280</v>
      </c>
      <c r="B103" s="1" t="s">
        <v>258</v>
      </c>
      <c r="C103" s="1" t="s">
        <v>265</v>
      </c>
      <c r="D103" s="1" t="s">
        <v>250</v>
      </c>
      <c r="E103" s="1" t="s">
        <v>239</v>
      </c>
      <c r="F103" s="1" t="s">
        <v>40</v>
      </c>
      <c r="G103" s="1" t="s">
        <v>281</v>
      </c>
      <c r="H103" s="1" t="s">
        <v>262</v>
      </c>
      <c r="I103" s="1" t="s">
        <v>263</v>
      </c>
      <c r="J103" s="1" t="s">
        <v>262</v>
      </c>
      <c r="K103" s="1" t="s">
        <v>275</v>
      </c>
      <c r="L103" s="1" t="s">
        <v>204</v>
      </c>
      <c r="M103" s="1" t="s">
        <v>204</v>
      </c>
    </row>
    <row r="104" spans="1:13" x14ac:dyDescent="0.25">
      <c r="A104" s="1" t="s">
        <v>282</v>
      </c>
      <c r="B104" s="1" t="s">
        <v>258</v>
      </c>
      <c r="C104" s="1" t="s">
        <v>249</v>
      </c>
      <c r="D104" s="1" t="s">
        <v>250</v>
      </c>
      <c r="E104" s="1" t="s">
        <v>239</v>
      </c>
      <c r="F104" s="1" t="s">
        <v>43</v>
      </c>
      <c r="G104" s="1" t="s">
        <v>283</v>
      </c>
      <c r="H104" s="1" t="s">
        <v>262</v>
      </c>
      <c r="I104" s="1" t="s">
        <v>263</v>
      </c>
      <c r="J104" s="1" t="s">
        <v>262</v>
      </c>
      <c r="K104" s="1" t="s">
        <v>272</v>
      </c>
      <c r="L104" s="1" t="s">
        <v>204</v>
      </c>
      <c r="M104" s="1" t="s">
        <v>204</v>
      </c>
    </row>
    <row r="105" spans="1:13" x14ac:dyDescent="0.25">
      <c r="A105" s="1" t="s">
        <v>284</v>
      </c>
      <c r="B105" s="1" t="s">
        <v>258</v>
      </c>
      <c r="C105" s="1" t="s">
        <v>249</v>
      </c>
      <c r="D105" s="1" t="s">
        <v>250</v>
      </c>
      <c r="E105" s="1" t="s">
        <v>239</v>
      </c>
      <c r="F105" s="1" t="s">
        <v>47</v>
      </c>
      <c r="G105" s="1" t="s">
        <v>285</v>
      </c>
      <c r="H105" s="1" t="s">
        <v>262</v>
      </c>
      <c r="I105" s="1" t="s">
        <v>263</v>
      </c>
      <c r="J105" s="1" t="s">
        <v>262</v>
      </c>
      <c r="K105" s="1" t="s">
        <v>272</v>
      </c>
      <c r="L105" s="1" t="s">
        <v>204</v>
      </c>
      <c r="M105" s="1" t="s">
        <v>204</v>
      </c>
    </row>
    <row r="106" spans="1:13" x14ac:dyDescent="0.25">
      <c r="A106" s="1" t="s">
        <v>286</v>
      </c>
      <c r="B106" s="1" t="s">
        <v>258</v>
      </c>
      <c r="C106" s="1" t="s">
        <v>265</v>
      </c>
      <c r="D106" s="1" t="s">
        <v>250</v>
      </c>
      <c r="E106" s="1" t="s">
        <v>239</v>
      </c>
      <c r="F106" s="1" t="s">
        <v>49</v>
      </c>
      <c r="G106" s="1" t="s">
        <v>287</v>
      </c>
      <c r="H106" s="1" t="s">
        <v>262</v>
      </c>
      <c r="I106" s="1" t="s">
        <v>263</v>
      </c>
      <c r="J106" s="1" t="s">
        <v>262</v>
      </c>
      <c r="K106" s="1" t="s">
        <v>288</v>
      </c>
      <c r="L106" s="1" t="s">
        <v>204</v>
      </c>
      <c r="M106" s="1" t="s">
        <v>204</v>
      </c>
    </row>
    <row r="107" spans="1:13" x14ac:dyDescent="0.25">
      <c r="A107" s="1" t="s">
        <v>289</v>
      </c>
      <c r="B107" s="1" t="s">
        <v>258</v>
      </c>
      <c r="C107" s="1" t="s">
        <v>265</v>
      </c>
      <c r="D107" s="1" t="s">
        <v>250</v>
      </c>
      <c r="E107" s="1" t="s">
        <v>239</v>
      </c>
      <c r="F107" s="1" t="s">
        <v>51</v>
      </c>
      <c r="G107" s="1" t="s">
        <v>290</v>
      </c>
      <c r="H107" s="1" t="s">
        <v>262</v>
      </c>
      <c r="I107" s="1" t="s">
        <v>263</v>
      </c>
      <c r="J107" s="1" t="s">
        <v>204</v>
      </c>
      <c r="K107" s="1" t="s">
        <v>288</v>
      </c>
      <c r="L107" s="1" t="s">
        <v>262</v>
      </c>
      <c r="M107" s="1" t="s">
        <v>204</v>
      </c>
    </row>
    <row r="108" spans="1:13" x14ac:dyDescent="0.25">
      <c r="A108" s="1" t="s">
        <v>291</v>
      </c>
      <c r="B108" s="1" t="s">
        <v>258</v>
      </c>
      <c r="C108" s="1" t="s">
        <v>265</v>
      </c>
      <c r="D108" s="1" t="s">
        <v>250</v>
      </c>
      <c r="E108" s="1" t="s">
        <v>239</v>
      </c>
      <c r="F108" s="1" t="s">
        <v>292</v>
      </c>
      <c r="G108" s="1" t="s">
        <v>293</v>
      </c>
      <c r="H108" s="1" t="s">
        <v>262</v>
      </c>
      <c r="I108" s="1" t="s">
        <v>263</v>
      </c>
      <c r="J108" s="1" t="s">
        <v>204</v>
      </c>
      <c r="K108" s="1" t="s">
        <v>288</v>
      </c>
      <c r="L108" s="1" t="s">
        <v>262</v>
      </c>
      <c r="M108" s="1" t="s">
        <v>204</v>
      </c>
    </row>
    <row r="109" spans="1:13" x14ac:dyDescent="0.25">
      <c r="A109" s="1" t="s">
        <v>294</v>
      </c>
      <c r="B109" s="1" t="s">
        <v>258</v>
      </c>
      <c r="C109" s="1" t="s">
        <v>265</v>
      </c>
      <c r="D109" s="1" t="s">
        <v>250</v>
      </c>
      <c r="E109" s="1" t="s">
        <v>239</v>
      </c>
      <c r="F109" s="1" t="s">
        <v>53</v>
      </c>
      <c r="G109" s="1" t="s">
        <v>295</v>
      </c>
      <c r="H109" s="1" t="s">
        <v>262</v>
      </c>
      <c r="I109" s="1" t="s">
        <v>263</v>
      </c>
      <c r="J109" s="1" t="s">
        <v>262</v>
      </c>
      <c r="K109" s="1" t="s">
        <v>288</v>
      </c>
      <c r="L109" s="1" t="s">
        <v>204</v>
      </c>
      <c r="M109" s="1" t="s">
        <v>204</v>
      </c>
    </row>
    <row r="110" spans="1:13" x14ac:dyDescent="0.25">
      <c r="A110" s="1" t="s">
        <v>296</v>
      </c>
      <c r="B110" s="1" t="s">
        <v>248</v>
      </c>
      <c r="C110" s="1" t="s">
        <v>265</v>
      </c>
      <c r="D110" s="1" t="s">
        <v>250</v>
      </c>
      <c r="E110" s="1" t="s">
        <v>239</v>
      </c>
      <c r="F110" s="1" t="s">
        <v>55</v>
      </c>
      <c r="G110" s="1" t="s">
        <v>297</v>
      </c>
      <c r="H110" s="1" t="s">
        <v>204</v>
      </c>
      <c r="I110" s="1" t="s">
        <v>14</v>
      </c>
      <c r="J110" s="1" t="s">
        <v>204</v>
      </c>
      <c r="K110" s="1" t="s">
        <v>267</v>
      </c>
      <c r="L110" s="1" t="s">
        <v>204</v>
      </c>
      <c r="M110" s="1" t="s">
        <v>204</v>
      </c>
    </row>
    <row r="111" spans="1:13" x14ac:dyDescent="0.25">
      <c r="A111" s="1" t="s">
        <v>298</v>
      </c>
      <c r="B111" s="1" t="s">
        <v>248</v>
      </c>
      <c r="C111" s="1" t="s">
        <v>249</v>
      </c>
      <c r="D111" s="1" t="s">
        <v>250</v>
      </c>
      <c r="E111" s="1" t="s">
        <v>239</v>
      </c>
      <c r="F111" s="1" t="s">
        <v>299</v>
      </c>
      <c r="G111" s="1" t="s">
        <v>300</v>
      </c>
      <c r="H111" s="1" t="s">
        <v>204</v>
      </c>
      <c r="I111" s="1" t="s">
        <v>14</v>
      </c>
      <c r="J111" s="1" t="s">
        <v>204</v>
      </c>
      <c r="K111" s="1" t="s">
        <v>252</v>
      </c>
      <c r="L111" s="1" t="s">
        <v>204</v>
      </c>
      <c r="M111" s="1" t="s">
        <v>204</v>
      </c>
    </row>
    <row r="112" spans="1:13" x14ac:dyDescent="0.25">
      <c r="A112" s="1" t="s">
        <v>301</v>
      </c>
      <c r="B112" s="1" t="s">
        <v>248</v>
      </c>
      <c r="C112" s="1" t="s">
        <v>265</v>
      </c>
      <c r="D112" s="1" t="s">
        <v>187</v>
      </c>
      <c r="E112" s="1" t="s">
        <v>302</v>
      </c>
      <c r="F112" s="1" t="s">
        <v>55</v>
      </c>
      <c r="G112" s="1" t="s">
        <v>303</v>
      </c>
      <c r="H112" s="1" t="s">
        <v>204</v>
      </c>
      <c r="I112" s="1" t="s">
        <v>14</v>
      </c>
      <c r="J112" s="1" t="s">
        <v>204</v>
      </c>
      <c r="K112" s="1" t="s">
        <v>14</v>
      </c>
      <c r="L112" s="1" t="s">
        <v>204</v>
      </c>
      <c r="M112" s="1" t="s">
        <v>204</v>
      </c>
    </row>
    <row r="113" spans="1:13" x14ac:dyDescent="0.25">
      <c r="A113" s="1" t="s">
        <v>304</v>
      </c>
      <c r="B113" s="1" t="s">
        <v>258</v>
      </c>
      <c r="C113" s="1" t="s">
        <v>249</v>
      </c>
      <c r="D113" s="1" t="s">
        <v>250</v>
      </c>
      <c r="E113" s="1" t="s">
        <v>239</v>
      </c>
      <c r="F113" s="1" t="s">
        <v>58</v>
      </c>
      <c r="G113" s="1" t="s">
        <v>305</v>
      </c>
      <c r="H113" s="1" t="s">
        <v>204</v>
      </c>
      <c r="I113" s="1" t="s">
        <v>14</v>
      </c>
      <c r="J113" s="1" t="s">
        <v>204</v>
      </c>
      <c r="K113" s="1" t="s">
        <v>306</v>
      </c>
      <c r="L113" s="1" t="s">
        <v>204</v>
      </c>
      <c r="M113" s="1" t="s">
        <v>204</v>
      </c>
    </row>
    <row r="114" spans="1:13" x14ac:dyDescent="0.25">
      <c r="A114" s="1" t="s">
        <v>307</v>
      </c>
      <c r="B114" s="1" t="s">
        <v>258</v>
      </c>
      <c r="C114" s="1" t="s">
        <v>265</v>
      </c>
      <c r="D114" s="1" t="s">
        <v>250</v>
      </c>
      <c r="E114" s="1" t="s">
        <v>239</v>
      </c>
      <c r="F114" s="1" t="s">
        <v>60</v>
      </c>
      <c r="G114" s="1" t="s">
        <v>308</v>
      </c>
      <c r="H114" s="1" t="s">
        <v>204</v>
      </c>
      <c r="I114" s="1" t="s">
        <v>14</v>
      </c>
      <c r="J114" s="1" t="s">
        <v>204</v>
      </c>
      <c r="K114" s="1" t="s">
        <v>306</v>
      </c>
      <c r="L114" s="1" t="s">
        <v>204</v>
      </c>
      <c r="M114" s="1" t="s">
        <v>204</v>
      </c>
    </row>
    <row r="115" spans="1:13" x14ac:dyDescent="0.25">
      <c r="A115" s="1" t="s">
        <v>309</v>
      </c>
      <c r="B115" s="1" t="s">
        <v>258</v>
      </c>
      <c r="C115" s="1" t="s">
        <v>265</v>
      </c>
      <c r="D115" s="1" t="s">
        <v>250</v>
      </c>
      <c r="E115" s="1" t="s">
        <v>239</v>
      </c>
      <c r="F115" s="1" t="s">
        <v>62</v>
      </c>
      <c r="G115" s="1" t="s">
        <v>310</v>
      </c>
      <c r="H115" s="1" t="s">
        <v>204</v>
      </c>
      <c r="I115" s="1" t="s">
        <v>14</v>
      </c>
      <c r="J115" s="1" t="s">
        <v>204</v>
      </c>
      <c r="K115" s="1" t="s">
        <v>306</v>
      </c>
      <c r="L115" s="1" t="s">
        <v>204</v>
      </c>
      <c r="M115" s="1" t="s">
        <v>204</v>
      </c>
    </row>
    <row r="116" spans="1:13" x14ac:dyDescent="0.25">
      <c r="A116" s="1" t="s">
        <v>311</v>
      </c>
      <c r="B116" s="1" t="s">
        <v>248</v>
      </c>
      <c r="C116" s="1" t="s">
        <v>312</v>
      </c>
      <c r="D116" s="1" t="s">
        <v>187</v>
      </c>
      <c r="E116" s="1" t="s">
        <v>302</v>
      </c>
      <c r="F116" s="1" t="s">
        <v>149</v>
      </c>
      <c r="G116" s="1" t="s">
        <v>313</v>
      </c>
      <c r="H116" s="1" t="s">
        <v>204</v>
      </c>
      <c r="I116" s="1" t="s">
        <v>14</v>
      </c>
      <c r="J116" s="1" t="s">
        <v>204</v>
      </c>
      <c r="K116" s="1" t="s">
        <v>14</v>
      </c>
      <c r="L116" s="1" t="s">
        <v>204</v>
      </c>
      <c r="M116" s="1" t="s">
        <v>204</v>
      </c>
    </row>
    <row r="117" spans="1:13" x14ac:dyDescent="0.25">
      <c r="A117" s="1" t="s">
        <v>314</v>
      </c>
      <c r="B117" s="1" t="s">
        <v>248</v>
      </c>
      <c r="C117" s="1" t="s">
        <v>312</v>
      </c>
      <c r="D117" s="1" t="s">
        <v>187</v>
      </c>
      <c r="E117" s="1" t="s">
        <v>302</v>
      </c>
      <c r="F117" s="1" t="s">
        <v>152</v>
      </c>
      <c r="G117" s="1" t="s">
        <v>315</v>
      </c>
      <c r="H117" s="1" t="s">
        <v>204</v>
      </c>
      <c r="I117" s="1" t="s">
        <v>14</v>
      </c>
      <c r="J117" s="1" t="s">
        <v>204</v>
      </c>
      <c r="K117" s="1" t="s">
        <v>14</v>
      </c>
      <c r="L117" s="1" t="s">
        <v>204</v>
      </c>
      <c r="M117" s="1" t="s">
        <v>204</v>
      </c>
    </row>
    <row r="118" spans="1:13" x14ac:dyDescent="0.25">
      <c r="A118" s="1" t="s">
        <v>316</v>
      </c>
      <c r="B118" s="1" t="s">
        <v>248</v>
      </c>
      <c r="C118" s="1" t="s">
        <v>317</v>
      </c>
      <c r="D118" s="1" t="s">
        <v>187</v>
      </c>
      <c r="E118" s="1" t="s">
        <v>302</v>
      </c>
      <c r="F118" s="1" t="s">
        <v>158</v>
      </c>
      <c r="G118" s="1" t="s">
        <v>318</v>
      </c>
      <c r="H118" s="1" t="s">
        <v>204</v>
      </c>
      <c r="I118" s="1" t="s">
        <v>14</v>
      </c>
      <c r="J118" s="1" t="s">
        <v>204</v>
      </c>
      <c r="K118" s="1" t="s">
        <v>14</v>
      </c>
      <c r="L118" s="1" t="s">
        <v>204</v>
      </c>
      <c r="M118" s="1" t="s">
        <v>204</v>
      </c>
    </row>
    <row r="119" spans="1:13" x14ac:dyDescent="0.25">
      <c r="A119" s="1" t="s">
        <v>319</v>
      </c>
      <c r="B119" s="1" t="s">
        <v>248</v>
      </c>
      <c r="C119" s="1" t="s">
        <v>265</v>
      </c>
      <c r="D119" s="1" t="s">
        <v>250</v>
      </c>
      <c r="E119" s="1" t="s">
        <v>302</v>
      </c>
      <c r="F119" s="1" t="s">
        <v>169</v>
      </c>
      <c r="G119" s="1" t="s">
        <v>320</v>
      </c>
      <c r="H119" s="1" t="s">
        <v>262</v>
      </c>
      <c r="I119" s="1" t="s">
        <v>321</v>
      </c>
      <c r="J119" s="1" t="s">
        <v>204</v>
      </c>
      <c r="K119" s="1" t="s">
        <v>14</v>
      </c>
      <c r="L119" s="1" t="s">
        <v>204</v>
      </c>
      <c r="M119" s="1" t="s">
        <v>204</v>
      </c>
    </row>
    <row r="120" spans="1:13" x14ac:dyDescent="0.25">
      <c r="A120" s="1" t="s">
        <v>322</v>
      </c>
      <c r="B120" s="1" t="s">
        <v>248</v>
      </c>
      <c r="C120" s="1" t="s">
        <v>312</v>
      </c>
      <c r="D120" s="1" t="s">
        <v>250</v>
      </c>
      <c r="E120" s="1" t="s">
        <v>302</v>
      </c>
      <c r="F120" s="1" t="s">
        <v>323</v>
      </c>
      <c r="G120" s="1" t="s">
        <v>324</v>
      </c>
      <c r="H120" s="1" t="s">
        <v>204</v>
      </c>
      <c r="I120" s="1" t="s">
        <v>14</v>
      </c>
      <c r="J120" s="1" t="s">
        <v>204</v>
      </c>
      <c r="K120" s="1" t="s">
        <v>14</v>
      </c>
      <c r="L120" s="1" t="s">
        <v>204</v>
      </c>
      <c r="M120" s="1" t="s">
        <v>204</v>
      </c>
    </row>
    <row r="121" spans="1:13" x14ac:dyDescent="0.25">
      <c r="A121" s="1" t="s">
        <v>325</v>
      </c>
      <c r="B121" s="1" t="s">
        <v>248</v>
      </c>
      <c r="C121" s="1" t="s">
        <v>312</v>
      </c>
      <c r="D121" s="1" t="s">
        <v>250</v>
      </c>
      <c r="E121" s="1" t="s">
        <v>302</v>
      </c>
      <c r="F121" s="1" t="s">
        <v>326</v>
      </c>
      <c r="G121" s="1" t="s">
        <v>327</v>
      </c>
      <c r="H121" s="1" t="s">
        <v>204</v>
      </c>
      <c r="I121" s="1" t="s">
        <v>14</v>
      </c>
      <c r="J121" s="1" t="s">
        <v>204</v>
      </c>
      <c r="K121" s="1" t="s">
        <v>14</v>
      </c>
      <c r="L121" s="1" t="s">
        <v>204</v>
      </c>
      <c r="M121" s="1" t="s">
        <v>204</v>
      </c>
    </row>
    <row r="123" spans="1:13" x14ac:dyDescent="0.25">
      <c r="A123" s="2" t="s">
        <v>328</v>
      </c>
    </row>
    <row r="124" spans="1:13" x14ac:dyDescent="0.25">
      <c r="A124" s="1" t="s">
        <v>195</v>
      </c>
      <c r="B124" s="1" t="s">
        <v>196</v>
      </c>
      <c r="C124" s="1" t="s">
        <v>197</v>
      </c>
    </row>
    <row r="125" spans="1:13" x14ac:dyDescent="0.25">
      <c r="A125" s="1" t="s">
        <v>329</v>
      </c>
      <c r="B125" s="1" t="s">
        <v>330</v>
      </c>
      <c r="C125" s="1" t="s">
        <v>331</v>
      </c>
    </row>
    <row r="126" spans="1:13" x14ac:dyDescent="0.25">
      <c r="A126" s="1" t="s">
        <v>332</v>
      </c>
      <c r="B126" s="1" t="s">
        <v>13</v>
      </c>
      <c r="C126" s="1" t="s">
        <v>333</v>
      </c>
    </row>
    <row r="127" spans="1:13" x14ac:dyDescent="0.25">
      <c r="A127" s="1" t="s">
        <v>334</v>
      </c>
      <c r="B127" s="1" t="s">
        <v>30</v>
      </c>
      <c r="C127" s="1" t="s">
        <v>335</v>
      </c>
    </row>
    <row r="128" spans="1:13" x14ac:dyDescent="0.25">
      <c r="A128" s="1" t="s">
        <v>336</v>
      </c>
      <c r="B128" s="1" t="s">
        <v>262</v>
      </c>
      <c r="C128" s="1" t="s">
        <v>337</v>
      </c>
    </row>
    <row r="129" spans="1:9" x14ac:dyDescent="0.25">
      <c r="A129" s="1" t="s">
        <v>338</v>
      </c>
      <c r="B129" s="1" t="s">
        <v>83</v>
      </c>
      <c r="C129" s="1" t="s">
        <v>339</v>
      </c>
    </row>
    <row r="130" spans="1:9" x14ac:dyDescent="0.25">
      <c r="A130" s="1" t="s">
        <v>340</v>
      </c>
      <c r="B130" s="1" t="s">
        <v>204</v>
      </c>
      <c r="C130" s="1" t="s">
        <v>341</v>
      </c>
    </row>
    <row r="132" spans="1:9" x14ac:dyDescent="0.25">
      <c r="A132" s="2" t="s">
        <v>342</v>
      </c>
    </row>
    <row r="133" spans="1:9" x14ac:dyDescent="0.25">
      <c r="A133" s="1" t="s">
        <v>195</v>
      </c>
      <c r="B133" s="1" t="s">
        <v>196</v>
      </c>
      <c r="C133" s="1" t="s">
        <v>197</v>
      </c>
    </row>
    <row r="134" spans="1:9" x14ac:dyDescent="0.25">
      <c r="A134" s="1" t="s">
        <v>343</v>
      </c>
      <c r="B134" s="1" t="s">
        <v>344</v>
      </c>
      <c r="C134" s="1" t="s">
        <v>345</v>
      </c>
    </row>
    <row r="135" spans="1:9" x14ac:dyDescent="0.25">
      <c r="A135" s="1" t="s">
        <v>346</v>
      </c>
      <c r="B135" s="1" t="s">
        <v>347</v>
      </c>
      <c r="C135" s="1" t="s">
        <v>348</v>
      </c>
    </row>
    <row r="136" spans="1:9" x14ac:dyDescent="0.25">
      <c r="A136" s="1" t="s">
        <v>216</v>
      </c>
      <c r="B136" s="1" t="s">
        <v>349</v>
      </c>
      <c r="C136" s="1" t="s">
        <v>350</v>
      </c>
    </row>
    <row r="137" spans="1:9" x14ac:dyDescent="0.25">
      <c r="A137" s="1" t="s">
        <v>351</v>
      </c>
      <c r="B137" s="1" t="s">
        <v>352</v>
      </c>
      <c r="C137" s="1" t="s">
        <v>353</v>
      </c>
    </row>
    <row r="138" spans="1:9" x14ac:dyDescent="0.25">
      <c r="A138" s="1" t="s">
        <v>354</v>
      </c>
      <c r="B138" s="1" t="s">
        <v>355</v>
      </c>
      <c r="C138" s="1" t="s">
        <v>356</v>
      </c>
    </row>
    <row r="139" spans="1:9" x14ac:dyDescent="0.25">
      <c r="A139" s="1" t="s">
        <v>357</v>
      </c>
      <c r="B139" s="1" t="s">
        <v>92</v>
      </c>
      <c r="C139" s="1" t="s">
        <v>358</v>
      </c>
    </row>
    <row r="141" spans="1:9" x14ac:dyDescent="0.25">
      <c r="A141" s="2" t="s">
        <v>359</v>
      </c>
    </row>
    <row r="142" spans="1:9" x14ac:dyDescent="0.25">
      <c r="A142" s="1" t="s">
        <v>360</v>
      </c>
      <c r="B142" s="1" t="s">
        <v>361</v>
      </c>
      <c r="C142" s="1" t="s">
        <v>362</v>
      </c>
      <c r="D142" s="1" t="s">
        <v>363</v>
      </c>
      <c r="E142" s="1" t="s">
        <v>364</v>
      </c>
      <c r="F142" s="1" t="s">
        <v>365</v>
      </c>
      <c r="G142" s="1" t="s">
        <v>366</v>
      </c>
      <c r="H142" s="1" t="s">
        <v>367</v>
      </c>
      <c r="I142" s="1" t="s">
        <v>368</v>
      </c>
    </row>
    <row r="143" spans="1:9" x14ac:dyDescent="0.25">
      <c r="A143" s="1" t="s">
        <v>369</v>
      </c>
      <c r="B143" s="1" t="s">
        <v>370</v>
      </c>
      <c r="C143" s="1" t="s">
        <v>371</v>
      </c>
      <c r="D143" s="1" t="s">
        <v>110</v>
      </c>
      <c r="E143" s="1" t="s">
        <v>23</v>
      </c>
      <c r="F143" s="1" t="s">
        <v>63</v>
      </c>
      <c r="G143" s="1" t="s">
        <v>372</v>
      </c>
      <c r="H143" s="1" t="s">
        <v>373</v>
      </c>
      <c r="I143" s="1" t="s">
        <v>262</v>
      </c>
    </row>
    <row r="144" spans="1:9" x14ac:dyDescent="0.25">
      <c r="A144" s="1" t="s">
        <v>374</v>
      </c>
      <c r="B144" s="1" t="s">
        <v>370</v>
      </c>
      <c r="C144" s="1" t="s">
        <v>375</v>
      </c>
      <c r="D144" s="1" t="s">
        <v>115</v>
      </c>
      <c r="E144" s="1" t="s">
        <v>29</v>
      </c>
      <c r="F144" s="1" t="s">
        <v>66</v>
      </c>
      <c r="G144" s="1" t="s">
        <v>372</v>
      </c>
      <c r="H144" s="1" t="s">
        <v>373</v>
      </c>
      <c r="I144" s="1" t="s">
        <v>262</v>
      </c>
    </row>
    <row r="145" spans="1:9" x14ac:dyDescent="0.25">
      <c r="A145" s="1" t="s">
        <v>376</v>
      </c>
      <c r="B145" s="1" t="s">
        <v>370</v>
      </c>
      <c r="C145" s="1" t="s">
        <v>377</v>
      </c>
      <c r="D145" s="1" t="s">
        <v>130</v>
      </c>
      <c r="E145" s="1" t="s">
        <v>39</v>
      </c>
      <c r="F145" s="1" t="s">
        <v>76</v>
      </c>
      <c r="G145" s="1" t="s">
        <v>372</v>
      </c>
      <c r="H145" s="1" t="s">
        <v>373</v>
      </c>
      <c r="I145" s="1" t="s">
        <v>262</v>
      </c>
    </row>
    <row r="146" spans="1:9" x14ac:dyDescent="0.25">
      <c r="A146" s="1" t="s">
        <v>378</v>
      </c>
      <c r="B146" s="1" t="s">
        <v>370</v>
      </c>
      <c r="C146" s="1" t="s">
        <v>379</v>
      </c>
      <c r="D146" s="1" t="s">
        <v>145</v>
      </c>
      <c r="E146" s="1" t="s">
        <v>52</v>
      </c>
      <c r="F146" s="1" t="s">
        <v>86</v>
      </c>
      <c r="G146" s="1" t="s">
        <v>372</v>
      </c>
      <c r="H146" s="1" t="s">
        <v>373</v>
      </c>
      <c r="I146" s="1" t="s">
        <v>262</v>
      </c>
    </row>
    <row r="147" spans="1:9" x14ac:dyDescent="0.25">
      <c r="A147" s="1" t="s">
        <v>380</v>
      </c>
      <c r="B147" s="1" t="s">
        <v>370</v>
      </c>
      <c r="C147" s="1" t="s">
        <v>381</v>
      </c>
      <c r="D147" s="1" t="s">
        <v>136</v>
      </c>
      <c r="E147" s="1" t="s">
        <v>46</v>
      </c>
      <c r="F147" s="1" t="s">
        <v>80</v>
      </c>
      <c r="G147" s="1" t="s">
        <v>372</v>
      </c>
      <c r="H147" s="1" t="s">
        <v>373</v>
      </c>
      <c r="I147" s="1" t="s">
        <v>262</v>
      </c>
    </row>
    <row r="148" spans="1:9" x14ac:dyDescent="0.25">
      <c r="A148" s="1" t="s">
        <v>382</v>
      </c>
      <c r="B148" s="1" t="s">
        <v>370</v>
      </c>
      <c r="C148" s="1" t="s">
        <v>383</v>
      </c>
      <c r="D148" s="1" t="s">
        <v>133</v>
      </c>
      <c r="E148" s="1" t="s">
        <v>42</v>
      </c>
      <c r="F148" s="1" t="s">
        <v>78</v>
      </c>
      <c r="G148" s="1" t="s">
        <v>372</v>
      </c>
      <c r="H148" s="1" t="s">
        <v>12</v>
      </c>
      <c r="I148" s="1" t="s">
        <v>262</v>
      </c>
    </row>
    <row r="149" spans="1:9" x14ac:dyDescent="0.25">
      <c r="A149" s="1" t="s">
        <v>384</v>
      </c>
      <c r="B149" s="1" t="s">
        <v>370</v>
      </c>
      <c r="C149" s="1" t="s">
        <v>385</v>
      </c>
      <c r="D149" s="1" t="s">
        <v>139</v>
      </c>
      <c r="E149" s="1" t="s">
        <v>48</v>
      </c>
      <c r="F149" s="1" t="s">
        <v>82</v>
      </c>
      <c r="G149" s="1" t="s">
        <v>372</v>
      </c>
      <c r="H149" s="1" t="s">
        <v>12</v>
      </c>
      <c r="I149" s="1" t="s">
        <v>262</v>
      </c>
    </row>
    <row r="150" spans="1:9" x14ac:dyDescent="0.25">
      <c r="A150" s="1" t="s">
        <v>386</v>
      </c>
      <c r="B150" s="1" t="s">
        <v>370</v>
      </c>
      <c r="C150" s="1" t="s">
        <v>387</v>
      </c>
      <c r="D150" s="1" t="s">
        <v>142</v>
      </c>
      <c r="E150" s="1" t="s">
        <v>50</v>
      </c>
      <c r="F150" s="1" t="s">
        <v>84</v>
      </c>
      <c r="G150" s="1" t="s">
        <v>372</v>
      </c>
      <c r="H150" s="1" t="s">
        <v>12</v>
      </c>
      <c r="I150" s="1" t="s">
        <v>262</v>
      </c>
    </row>
    <row r="151" spans="1:9" x14ac:dyDescent="0.25">
      <c r="A151" s="1" t="s">
        <v>388</v>
      </c>
      <c r="B151" s="1" t="s">
        <v>370</v>
      </c>
      <c r="C151" s="1" t="s">
        <v>389</v>
      </c>
      <c r="D151" s="1" t="s">
        <v>118</v>
      </c>
      <c r="E151" s="1" t="s">
        <v>31</v>
      </c>
      <c r="F151" s="1" t="s">
        <v>68</v>
      </c>
      <c r="G151" s="1" t="s">
        <v>372</v>
      </c>
      <c r="H151" s="1" t="s">
        <v>373</v>
      </c>
      <c r="I151" s="1" t="s">
        <v>262</v>
      </c>
    </row>
    <row r="152" spans="1:9" x14ac:dyDescent="0.25">
      <c r="A152" s="1" t="s">
        <v>390</v>
      </c>
      <c r="B152" s="1" t="s">
        <v>370</v>
      </c>
      <c r="C152" s="1" t="s">
        <v>391</v>
      </c>
      <c r="D152" s="1" t="s">
        <v>121</v>
      </c>
      <c r="E152" s="1" t="s">
        <v>33</v>
      </c>
      <c r="F152" s="1" t="s">
        <v>70</v>
      </c>
      <c r="G152" s="1" t="s">
        <v>372</v>
      </c>
      <c r="H152" s="1" t="s">
        <v>373</v>
      </c>
      <c r="I152" s="1" t="s">
        <v>262</v>
      </c>
    </row>
    <row r="153" spans="1:9" x14ac:dyDescent="0.25">
      <c r="A153" s="1" t="s">
        <v>392</v>
      </c>
      <c r="B153" s="1" t="s">
        <v>393</v>
      </c>
      <c r="C153" s="1" t="s">
        <v>394</v>
      </c>
      <c r="D153" s="1" t="s">
        <v>23</v>
      </c>
      <c r="E153" s="1" t="s">
        <v>14</v>
      </c>
      <c r="F153" s="1" t="s">
        <v>14</v>
      </c>
      <c r="G153" s="1" t="s">
        <v>395</v>
      </c>
      <c r="H153" s="1" t="s">
        <v>373</v>
      </c>
      <c r="I153" s="1" t="s">
        <v>262</v>
      </c>
    </row>
    <row r="154" spans="1:9" x14ac:dyDescent="0.25">
      <c r="A154" s="1" t="s">
        <v>396</v>
      </c>
      <c r="B154" s="1" t="s">
        <v>393</v>
      </c>
      <c r="C154" s="1" t="s">
        <v>397</v>
      </c>
      <c r="D154" s="1" t="s">
        <v>29</v>
      </c>
      <c r="E154" s="1" t="s">
        <v>14</v>
      </c>
      <c r="F154" s="1" t="s">
        <v>14</v>
      </c>
      <c r="G154" s="1" t="s">
        <v>395</v>
      </c>
      <c r="H154" s="1" t="s">
        <v>373</v>
      </c>
      <c r="I154" s="1" t="s">
        <v>262</v>
      </c>
    </row>
    <row r="155" spans="1:9" x14ac:dyDescent="0.25">
      <c r="A155" s="1" t="s">
        <v>398</v>
      </c>
      <c r="B155" s="1" t="s">
        <v>393</v>
      </c>
      <c r="C155" s="1" t="s">
        <v>399</v>
      </c>
      <c r="D155" s="1" t="s">
        <v>39</v>
      </c>
      <c r="E155" s="1" t="s">
        <v>14</v>
      </c>
      <c r="F155" s="1" t="s">
        <v>14</v>
      </c>
      <c r="G155" s="1" t="s">
        <v>395</v>
      </c>
      <c r="H155" s="1" t="s">
        <v>373</v>
      </c>
      <c r="I155" s="1" t="s">
        <v>262</v>
      </c>
    </row>
    <row r="156" spans="1:9" x14ac:dyDescent="0.25">
      <c r="A156" s="1" t="s">
        <v>400</v>
      </c>
      <c r="B156" s="1" t="s">
        <v>393</v>
      </c>
      <c r="C156" s="1" t="s">
        <v>401</v>
      </c>
      <c r="D156" s="1" t="s">
        <v>52</v>
      </c>
      <c r="E156" s="1" t="s">
        <v>14</v>
      </c>
      <c r="F156" s="1" t="s">
        <v>14</v>
      </c>
      <c r="G156" s="1" t="s">
        <v>395</v>
      </c>
      <c r="H156" s="1" t="s">
        <v>373</v>
      </c>
      <c r="I156" s="1" t="s">
        <v>262</v>
      </c>
    </row>
    <row r="158" spans="1:9" x14ac:dyDescent="0.25">
      <c r="A158" s="2" t="s">
        <v>402</v>
      </c>
    </row>
    <row r="159" spans="1:9" x14ac:dyDescent="0.25">
      <c r="A159" s="1" t="s">
        <v>403</v>
      </c>
      <c r="B159" s="1" t="s">
        <v>404</v>
      </c>
      <c r="C159" s="1" t="s">
        <v>240</v>
      </c>
      <c r="D159" s="1" t="s">
        <v>7</v>
      </c>
      <c r="E159" s="1" t="s">
        <v>405</v>
      </c>
    </row>
    <row r="160" spans="1:9" x14ac:dyDescent="0.25">
      <c r="A160" s="1" t="s">
        <v>23</v>
      </c>
      <c r="B160" s="1" t="s">
        <v>406</v>
      </c>
      <c r="C160" s="1" t="s">
        <v>12</v>
      </c>
      <c r="D160" s="1" t="s">
        <v>27</v>
      </c>
      <c r="E160" s="1" t="s">
        <v>262</v>
      </c>
    </row>
    <row r="161" spans="1:8" x14ac:dyDescent="0.25">
      <c r="A161" s="1" t="s">
        <v>29</v>
      </c>
      <c r="B161" s="1" t="s">
        <v>406</v>
      </c>
      <c r="C161" s="1" t="s">
        <v>18</v>
      </c>
      <c r="D161" s="1" t="s">
        <v>27</v>
      </c>
      <c r="E161" s="1" t="s">
        <v>262</v>
      </c>
    </row>
    <row r="162" spans="1:8" x14ac:dyDescent="0.25">
      <c r="A162" s="1" t="s">
        <v>63</v>
      </c>
      <c r="B162" s="1" t="s">
        <v>407</v>
      </c>
      <c r="C162" s="1" t="s">
        <v>12</v>
      </c>
      <c r="D162" s="1" t="s">
        <v>27</v>
      </c>
      <c r="E162" s="1" t="s">
        <v>262</v>
      </c>
    </row>
    <row r="163" spans="1:8" x14ac:dyDescent="0.25">
      <c r="A163" s="1" t="s">
        <v>66</v>
      </c>
      <c r="B163" s="1" t="s">
        <v>407</v>
      </c>
      <c r="C163" s="1" t="s">
        <v>18</v>
      </c>
      <c r="D163" s="1" t="s">
        <v>27</v>
      </c>
      <c r="E163" s="1" t="s">
        <v>262</v>
      </c>
    </row>
    <row r="164" spans="1:8" x14ac:dyDescent="0.25">
      <c r="A164" s="1" t="s">
        <v>110</v>
      </c>
      <c r="B164" s="1" t="s">
        <v>408</v>
      </c>
      <c r="C164" s="1" t="s">
        <v>12</v>
      </c>
      <c r="D164" s="1" t="s">
        <v>27</v>
      </c>
      <c r="E164" s="1" t="s">
        <v>262</v>
      </c>
    </row>
    <row r="165" spans="1:8" x14ac:dyDescent="0.25">
      <c r="A165" s="1" t="s">
        <v>115</v>
      </c>
      <c r="B165" s="1" t="s">
        <v>408</v>
      </c>
      <c r="C165" s="1" t="s">
        <v>18</v>
      </c>
      <c r="D165" s="1" t="s">
        <v>27</v>
      </c>
      <c r="E165" s="1" t="s">
        <v>262</v>
      </c>
    </row>
    <row r="166" spans="1:8" x14ac:dyDescent="0.25">
      <c r="A166" s="1" t="s">
        <v>39</v>
      </c>
      <c r="B166" s="1" t="s">
        <v>409</v>
      </c>
      <c r="C166" s="1" t="s">
        <v>12</v>
      </c>
      <c r="D166" s="1" t="s">
        <v>27</v>
      </c>
      <c r="E166" s="1" t="s">
        <v>262</v>
      </c>
    </row>
    <row r="167" spans="1:8" x14ac:dyDescent="0.25">
      <c r="A167" s="1" t="s">
        <v>52</v>
      </c>
      <c r="B167" s="1" t="s">
        <v>409</v>
      </c>
      <c r="C167" s="1" t="s">
        <v>18</v>
      </c>
      <c r="D167" s="1" t="s">
        <v>27</v>
      </c>
      <c r="E167" s="1" t="s">
        <v>262</v>
      </c>
    </row>
    <row r="168" spans="1:8" x14ac:dyDescent="0.25">
      <c r="A168" s="1" t="s">
        <v>50</v>
      </c>
      <c r="B168" s="1" t="s">
        <v>410</v>
      </c>
      <c r="C168" s="1" t="s">
        <v>12</v>
      </c>
      <c r="D168" s="1" t="s">
        <v>27</v>
      </c>
      <c r="E168" s="1" t="s">
        <v>262</v>
      </c>
    </row>
    <row r="169" spans="1:8" x14ac:dyDescent="0.25">
      <c r="A169" s="1" t="s">
        <v>130</v>
      </c>
      <c r="B169" s="1" t="s">
        <v>411</v>
      </c>
      <c r="C169" s="1" t="s">
        <v>12</v>
      </c>
      <c r="D169" s="1" t="s">
        <v>27</v>
      </c>
      <c r="E169" s="1" t="s">
        <v>262</v>
      </c>
    </row>
    <row r="170" spans="1:8" x14ac:dyDescent="0.25">
      <c r="A170" s="1" t="s">
        <v>145</v>
      </c>
      <c r="B170" s="1" t="s">
        <v>411</v>
      </c>
      <c r="C170" s="1" t="s">
        <v>18</v>
      </c>
      <c r="D170" s="1" t="s">
        <v>27</v>
      </c>
      <c r="E170" s="1" t="s">
        <v>262</v>
      </c>
    </row>
    <row r="171" spans="1:8" x14ac:dyDescent="0.25">
      <c r="A171" s="1" t="s">
        <v>142</v>
      </c>
      <c r="B171" s="1" t="s">
        <v>412</v>
      </c>
      <c r="C171" s="1" t="s">
        <v>12</v>
      </c>
      <c r="D171" s="1" t="s">
        <v>27</v>
      </c>
      <c r="E171" s="1" t="s">
        <v>262</v>
      </c>
    </row>
    <row r="172" spans="1:8" x14ac:dyDescent="0.25">
      <c r="A172" s="1" t="s">
        <v>33</v>
      </c>
      <c r="B172" s="1" t="s">
        <v>413</v>
      </c>
      <c r="C172" s="1" t="s">
        <v>12</v>
      </c>
      <c r="D172" s="1" t="s">
        <v>27</v>
      </c>
      <c r="E172" s="1" t="s">
        <v>262</v>
      </c>
    </row>
    <row r="173" spans="1:8" x14ac:dyDescent="0.25">
      <c r="A173" s="1" t="s">
        <v>37</v>
      </c>
      <c r="B173" s="1" t="s">
        <v>414</v>
      </c>
      <c r="C173" s="1" t="s">
        <v>12</v>
      </c>
      <c r="D173" s="1" t="s">
        <v>27</v>
      </c>
      <c r="E173" s="1" t="s">
        <v>262</v>
      </c>
    </row>
    <row r="175" spans="1:8" x14ac:dyDescent="0.25">
      <c r="A175" s="2" t="s">
        <v>415</v>
      </c>
    </row>
    <row r="176" spans="1:8" x14ac:dyDescent="0.25">
      <c r="A176" s="1" t="s">
        <v>416</v>
      </c>
      <c r="B176" s="1" t="s">
        <v>417</v>
      </c>
      <c r="C176" s="1" t="s">
        <v>418</v>
      </c>
      <c r="D176" s="1" t="s">
        <v>403</v>
      </c>
      <c r="E176" s="1" t="s">
        <v>419</v>
      </c>
      <c r="F176" s="1" t="s">
        <v>420</v>
      </c>
      <c r="G176" s="1" t="s">
        <v>421</v>
      </c>
      <c r="H176" s="1" t="s">
        <v>368</v>
      </c>
    </row>
    <row r="178" spans="1:14" x14ac:dyDescent="0.25">
      <c r="A178" s="2" t="s">
        <v>422</v>
      </c>
    </row>
    <row r="179" spans="1:14" x14ac:dyDescent="0.25">
      <c r="A179" s="1" t="s">
        <v>423</v>
      </c>
      <c r="B179" s="1" t="s">
        <v>424</v>
      </c>
      <c r="C179" s="1" t="s">
        <v>425</v>
      </c>
      <c r="D179" s="1" t="s">
        <v>419</v>
      </c>
      <c r="E179" s="1" t="s">
        <v>426</v>
      </c>
      <c r="F179" s="1" t="s">
        <v>7</v>
      </c>
      <c r="G179" s="1" t="s">
        <v>368</v>
      </c>
    </row>
    <row r="181" spans="1:14" x14ac:dyDescent="0.25">
      <c r="A181" s="2" t="s">
        <v>427</v>
      </c>
    </row>
    <row r="182" spans="1:14" x14ac:dyDescent="0.25">
      <c r="A182" s="1" t="s">
        <v>195</v>
      </c>
      <c r="B182" s="1" t="s">
        <v>196</v>
      </c>
    </row>
    <row r="183" spans="1:14" x14ac:dyDescent="0.25">
      <c r="A183" s="1" t="s">
        <v>428</v>
      </c>
      <c r="B183" s="1" t="s">
        <v>26</v>
      </c>
    </row>
    <row r="184" spans="1:14" x14ac:dyDescent="0.25">
      <c r="A184" s="1" t="s">
        <v>429</v>
      </c>
      <c r="B184" s="1" t="s">
        <v>262</v>
      </c>
    </row>
    <row r="185" spans="1:14" x14ac:dyDescent="0.25">
      <c r="A185" s="1" t="s">
        <v>430</v>
      </c>
      <c r="B185" s="1" t="s">
        <v>431</v>
      </c>
    </row>
    <row r="186" spans="1:14" x14ac:dyDescent="0.25">
      <c r="A186" s="1" t="s">
        <v>432</v>
      </c>
      <c r="B186" s="1" t="s">
        <v>26</v>
      </c>
    </row>
    <row r="188" spans="1:14" x14ac:dyDescent="0.25">
      <c r="A188" s="2" t="s">
        <v>433</v>
      </c>
    </row>
    <row r="189" spans="1:14" x14ac:dyDescent="0.25">
      <c r="A189" s="1" t="s">
        <v>235</v>
      </c>
      <c r="B189" s="1" t="s">
        <v>434</v>
      </c>
      <c r="C189" s="1" t="s">
        <v>435</v>
      </c>
      <c r="D189" s="1" t="s">
        <v>436</v>
      </c>
      <c r="E189" s="1" t="s">
        <v>437</v>
      </c>
      <c r="F189" s="1" t="s">
        <v>438</v>
      </c>
      <c r="G189" s="1" t="s">
        <v>439</v>
      </c>
      <c r="H189" s="1" t="s">
        <v>440</v>
      </c>
      <c r="I189" s="1" t="s">
        <v>441</v>
      </c>
      <c r="J189" s="1" t="s">
        <v>442</v>
      </c>
      <c r="K189" s="1" t="s">
        <v>443</v>
      </c>
      <c r="L189" s="1" t="s">
        <v>444</v>
      </c>
      <c r="M189" s="1" t="s">
        <v>445</v>
      </c>
      <c r="N189" s="1" t="s">
        <v>446</v>
      </c>
    </row>
    <row r="190" spans="1:14" x14ac:dyDescent="0.25">
      <c r="A190" s="1" t="s">
        <v>247</v>
      </c>
      <c r="B190" s="1" t="s">
        <v>447</v>
      </c>
      <c r="C190" s="1" t="s">
        <v>12</v>
      </c>
      <c r="D190" s="1" t="s">
        <v>448</v>
      </c>
      <c r="E190" s="1" t="s">
        <v>14</v>
      </c>
      <c r="F190" s="1" t="s">
        <v>14</v>
      </c>
      <c r="G190" s="1" t="s">
        <v>14</v>
      </c>
      <c r="H190" s="1" t="s">
        <v>14</v>
      </c>
      <c r="I190" s="1" t="s">
        <v>14</v>
      </c>
      <c r="J190" s="1" t="s">
        <v>262</v>
      </c>
      <c r="K190" s="1" t="s">
        <v>12</v>
      </c>
      <c r="L190" s="1" t="s">
        <v>12</v>
      </c>
      <c r="M190" s="1" t="s">
        <v>449</v>
      </c>
      <c r="N190" s="1" t="s">
        <v>262</v>
      </c>
    </row>
    <row r="191" spans="1:14" x14ac:dyDescent="0.25">
      <c r="A191" s="1" t="s">
        <v>264</v>
      </c>
      <c r="B191" s="1" t="s">
        <v>450</v>
      </c>
      <c r="C191" s="1" t="s">
        <v>12</v>
      </c>
      <c r="D191" s="1" t="s">
        <v>448</v>
      </c>
      <c r="E191" s="1" t="s">
        <v>14</v>
      </c>
      <c r="F191" s="1" t="s">
        <v>14</v>
      </c>
      <c r="G191" s="1" t="s">
        <v>451</v>
      </c>
      <c r="H191" s="1" t="s">
        <v>14</v>
      </c>
      <c r="I191" s="1" t="s">
        <v>452</v>
      </c>
      <c r="J191" s="1" t="s">
        <v>262</v>
      </c>
      <c r="K191" s="1" t="s">
        <v>18</v>
      </c>
      <c r="L191" s="1" t="s">
        <v>12</v>
      </c>
      <c r="M191" s="1" t="s">
        <v>453</v>
      </c>
      <c r="N191" s="1" t="s">
        <v>262</v>
      </c>
    </row>
    <row r="192" spans="1:14" x14ac:dyDescent="0.25">
      <c r="A192" s="1" t="s">
        <v>268</v>
      </c>
      <c r="B192" s="1" t="s">
        <v>450</v>
      </c>
      <c r="C192" s="1" t="s">
        <v>12</v>
      </c>
      <c r="D192" s="1" t="s">
        <v>448</v>
      </c>
      <c r="E192" s="1" t="s">
        <v>14</v>
      </c>
      <c r="F192" s="1" t="s">
        <v>14</v>
      </c>
      <c r="G192" s="1" t="s">
        <v>268</v>
      </c>
      <c r="H192" s="1" t="s">
        <v>14</v>
      </c>
      <c r="I192" s="1" t="s">
        <v>452</v>
      </c>
      <c r="J192" s="1" t="s">
        <v>262</v>
      </c>
      <c r="K192" s="1" t="s">
        <v>20</v>
      </c>
      <c r="L192" s="1" t="s">
        <v>12</v>
      </c>
      <c r="M192" s="1" t="s">
        <v>453</v>
      </c>
      <c r="N192" s="1" t="s">
        <v>262</v>
      </c>
    </row>
    <row r="193" spans="1:14" x14ac:dyDescent="0.25">
      <c r="A193" s="1" t="s">
        <v>273</v>
      </c>
      <c r="B193" s="1" t="s">
        <v>450</v>
      </c>
      <c r="C193" s="1" t="s">
        <v>12</v>
      </c>
      <c r="D193" s="1" t="s">
        <v>448</v>
      </c>
      <c r="E193" s="1" t="s">
        <v>14</v>
      </c>
      <c r="F193" s="1" t="s">
        <v>14</v>
      </c>
      <c r="G193" s="1" t="s">
        <v>273</v>
      </c>
      <c r="H193" s="1" t="s">
        <v>14</v>
      </c>
      <c r="I193" s="1" t="s">
        <v>452</v>
      </c>
      <c r="J193" s="1" t="s">
        <v>262</v>
      </c>
      <c r="K193" s="1" t="s">
        <v>22</v>
      </c>
      <c r="L193" s="1" t="s">
        <v>12</v>
      </c>
      <c r="M193" s="1" t="s">
        <v>453</v>
      </c>
      <c r="N193" s="1" t="s">
        <v>262</v>
      </c>
    </row>
    <row r="194" spans="1:14" x14ac:dyDescent="0.25">
      <c r="A194" s="1" t="s">
        <v>280</v>
      </c>
      <c r="B194" s="1" t="s">
        <v>450</v>
      </c>
      <c r="C194" s="1" t="s">
        <v>12</v>
      </c>
      <c r="D194" s="1" t="s">
        <v>448</v>
      </c>
      <c r="E194" s="1" t="s">
        <v>14</v>
      </c>
      <c r="F194" s="1" t="s">
        <v>14</v>
      </c>
      <c r="G194" s="1" t="s">
        <v>280</v>
      </c>
      <c r="H194" s="1" t="s">
        <v>14</v>
      </c>
      <c r="I194" s="1" t="s">
        <v>452</v>
      </c>
      <c r="J194" s="1" t="s">
        <v>262</v>
      </c>
      <c r="K194" s="1" t="s">
        <v>24</v>
      </c>
      <c r="L194" s="1" t="s">
        <v>12</v>
      </c>
      <c r="M194" s="1" t="s">
        <v>453</v>
      </c>
      <c r="N194" s="1" t="s">
        <v>262</v>
      </c>
    </row>
    <row r="195" spans="1:14" x14ac:dyDescent="0.25">
      <c r="A195" s="1" t="s">
        <v>286</v>
      </c>
      <c r="B195" s="1" t="s">
        <v>450</v>
      </c>
      <c r="C195" s="1" t="s">
        <v>12</v>
      </c>
      <c r="D195" s="1" t="s">
        <v>448</v>
      </c>
      <c r="E195" s="1" t="s">
        <v>14</v>
      </c>
      <c r="F195" s="1" t="s">
        <v>14</v>
      </c>
      <c r="G195" s="1" t="s">
        <v>286</v>
      </c>
      <c r="H195" s="1" t="s">
        <v>14</v>
      </c>
      <c r="I195" s="1" t="s">
        <v>452</v>
      </c>
      <c r="J195" s="1" t="s">
        <v>262</v>
      </c>
      <c r="K195" s="1" t="s">
        <v>30</v>
      </c>
      <c r="L195" s="1" t="s">
        <v>12</v>
      </c>
      <c r="M195" s="1" t="s">
        <v>453</v>
      </c>
      <c r="N195" s="1" t="s">
        <v>262</v>
      </c>
    </row>
    <row r="196" spans="1:14" x14ac:dyDescent="0.25">
      <c r="A196" s="1" t="s">
        <v>289</v>
      </c>
      <c r="B196" s="1" t="s">
        <v>450</v>
      </c>
      <c r="C196" s="1" t="s">
        <v>12</v>
      </c>
      <c r="D196" s="1" t="s">
        <v>448</v>
      </c>
      <c r="E196" s="1" t="s">
        <v>14</v>
      </c>
      <c r="F196" s="1" t="s">
        <v>14</v>
      </c>
      <c r="G196" s="1" t="s">
        <v>289</v>
      </c>
      <c r="H196" s="1" t="s">
        <v>14</v>
      </c>
      <c r="I196" s="1" t="s">
        <v>452</v>
      </c>
      <c r="J196" s="1" t="s">
        <v>262</v>
      </c>
      <c r="K196" s="1" t="s">
        <v>32</v>
      </c>
      <c r="L196" s="1" t="s">
        <v>12</v>
      </c>
      <c r="M196" s="1" t="s">
        <v>453</v>
      </c>
      <c r="N196" s="1" t="s">
        <v>262</v>
      </c>
    </row>
    <row r="197" spans="1:14" x14ac:dyDescent="0.25">
      <c r="A197" s="1" t="s">
        <v>294</v>
      </c>
      <c r="B197" s="1" t="s">
        <v>450</v>
      </c>
      <c r="C197" s="1" t="s">
        <v>12</v>
      </c>
      <c r="D197" s="1" t="s">
        <v>448</v>
      </c>
      <c r="E197" s="1" t="s">
        <v>14</v>
      </c>
      <c r="F197" s="1" t="s">
        <v>14</v>
      </c>
      <c r="G197" s="1" t="s">
        <v>294</v>
      </c>
      <c r="H197" s="1" t="s">
        <v>14</v>
      </c>
      <c r="I197" s="1" t="s">
        <v>452</v>
      </c>
      <c r="J197" s="1" t="s">
        <v>262</v>
      </c>
      <c r="K197" s="1" t="s">
        <v>34</v>
      </c>
      <c r="L197" s="1" t="s">
        <v>12</v>
      </c>
      <c r="M197" s="1" t="s">
        <v>453</v>
      </c>
      <c r="N197" s="1" t="s">
        <v>262</v>
      </c>
    </row>
    <row r="198" spans="1:14" x14ac:dyDescent="0.25">
      <c r="A198" s="1" t="s">
        <v>276</v>
      </c>
      <c r="B198" s="1" t="s">
        <v>450</v>
      </c>
      <c r="C198" s="1" t="s">
        <v>12</v>
      </c>
      <c r="D198" s="1" t="s">
        <v>448</v>
      </c>
      <c r="E198" s="1" t="s">
        <v>14</v>
      </c>
      <c r="F198" s="1" t="s">
        <v>14</v>
      </c>
      <c r="G198" s="1" t="s">
        <v>454</v>
      </c>
      <c r="H198" s="1" t="s">
        <v>14</v>
      </c>
      <c r="I198" s="1" t="s">
        <v>452</v>
      </c>
      <c r="J198" s="1" t="s">
        <v>262</v>
      </c>
      <c r="K198" s="1" t="s">
        <v>36</v>
      </c>
      <c r="L198" s="1" t="s">
        <v>12</v>
      </c>
      <c r="M198" s="1" t="s">
        <v>453</v>
      </c>
      <c r="N198" s="1" t="s">
        <v>262</v>
      </c>
    </row>
    <row r="199" spans="1:14" x14ac:dyDescent="0.25">
      <c r="A199" s="1" t="s">
        <v>270</v>
      </c>
      <c r="B199" s="1" t="s">
        <v>450</v>
      </c>
      <c r="C199" s="1" t="s">
        <v>12</v>
      </c>
      <c r="D199" s="1" t="s">
        <v>448</v>
      </c>
      <c r="E199" s="1" t="s">
        <v>14</v>
      </c>
      <c r="F199" s="1" t="s">
        <v>14</v>
      </c>
      <c r="G199" s="1" t="s">
        <v>270</v>
      </c>
      <c r="H199" s="1" t="s">
        <v>14</v>
      </c>
      <c r="I199" s="1" t="s">
        <v>452</v>
      </c>
      <c r="J199" s="1" t="s">
        <v>262</v>
      </c>
      <c r="K199" s="1" t="s">
        <v>38</v>
      </c>
      <c r="L199" s="1" t="s">
        <v>12</v>
      </c>
      <c r="M199" s="1" t="s">
        <v>453</v>
      </c>
      <c r="N199" s="1" t="s">
        <v>262</v>
      </c>
    </row>
    <row r="200" spans="1:14" x14ac:dyDescent="0.25">
      <c r="A200" s="1" t="s">
        <v>232</v>
      </c>
      <c r="B200" s="1" t="s">
        <v>447</v>
      </c>
      <c r="C200" s="1" t="s">
        <v>12</v>
      </c>
      <c r="D200" s="1" t="s">
        <v>448</v>
      </c>
      <c r="E200" s="1" t="s">
        <v>14</v>
      </c>
      <c r="F200" s="1" t="s">
        <v>14</v>
      </c>
      <c r="G200" s="1" t="s">
        <v>455</v>
      </c>
      <c r="H200" s="1" t="s">
        <v>14</v>
      </c>
      <c r="I200" s="1" t="s">
        <v>452</v>
      </c>
      <c r="J200" s="1" t="s">
        <v>262</v>
      </c>
      <c r="K200" s="1" t="s">
        <v>40</v>
      </c>
      <c r="L200" s="1" t="s">
        <v>12</v>
      </c>
      <c r="M200" s="1" t="s">
        <v>449</v>
      </c>
      <c r="N200" s="1" t="s">
        <v>262</v>
      </c>
    </row>
    <row r="201" spans="1:14" x14ac:dyDescent="0.25">
      <c r="A201" s="1" t="s">
        <v>219</v>
      </c>
      <c r="B201" s="1" t="s">
        <v>450</v>
      </c>
      <c r="C201" s="1" t="s">
        <v>12</v>
      </c>
      <c r="D201" s="1" t="s">
        <v>448</v>
      </c>
      <c r="E201" s="1" t="s">
        <v>14</v>
      </c>
      <c r="F201" s="1" t="s">
        <v>14</v>
      </c>
      <c r="G201" s="1" t="s">
        <v>456</v>
      </c>
      <c r="H201" s="1" t="s">
        <v>14</v>
      </c>
      <c r="I201" s="1" t="s">
        <v>452</v>
      </c>
      <c r="J201" s="1" t="s">
        <v>262</v>
      </c>
      <c r="K201" s="1" t="s">
        <v>43</v>
      </c>
      <c r="L201" s="1" t="s">
        <v>14</v>
      </c>
      <c r="M201" s="1" t="s">
        <v>453</v>
      </c>
      <c r="N201" s="1" t="s">
        <v>262</v>
      </c>
    </row>
    <row r="202" spans="1:14" x14ac:dyDescent="0.25">
      <c r="A202" s="1" t="s">
        <v>316</v>
      </c>
      <c r="B202" s="1" t="s">
        <v>447</v>
      </c>
      <c r="C202" s="1" t="s">
        <v>12</v>
      </c>
      <c r="D202" s="1" t="s">
        <v>448</v>
      </c>
      <c r="E202" s="1" t="s">
        <v>14</v>
      </c>
      <c r="F202" s="1" t="s">
        <v>14</v>
      </c>
      <c r="G202" s="1" t="s">
        <v>457</v>
      </c>
      <c r="H202" s="1" t="s">
        <v>14</v>
      </c>
      <c r="I202" s="1" t="s">
        <v>452</v>
      </c>
      <c r="J202" s="1" t="s">
        <v>204</v>
      </c>
      <c r="K202" s="1" t="s">
        <v>62</v>
      </c>
      <c r="L202" s="1" t="s">
        <v>12</v>
      </c>
      <c r="M202" s="1" t="s">
        <v>449</v>
      </c>
      <c r="N202" s="1" t="s">
        <v>262</v>
      </c>
    </row>
    <row r="203" spans="1:14" x14ac:dyDescent="0.25">
      <c r="A203" s="1" t="s">
        <v>319</v>
      </c>
      <c r="B203" s="1" t="s">
        <v>450</v>
      </c>
      <c r="C203" s="1" t="s">
        <v>12</v>
      </c>
      <c r="D203" s="1" t="s">
        <v>448</v>
      </c>
      <c r="E203" s="1" t="s">
        <v>14</v>
      </c>
      <c r="F203" s="1" t="s">
        <v>14</v>
      </c>
      <c r="G203" s="1" t="s">
        <v>319</v>
      </c>
      <c r="H203" s="1" t="s">
        <v>14</v>
      </c>
      <c r="I203" s="1" t="s">
        <v>452</v>
      </c>
      <c r="J203" s="1" t="s">
        <v>204</v>
      </c>
      <c r="K203" s="1" t="s">
        <v>64</v>
      </c>
      <c r="L203" s="1" t="s">
        <v>12</v>
      </c>
      <c r="M203" s="1" t="s">
        <v>453</v>
      </c>
      <c r="N203" s="1" t="s">
        <v>262</v>
      </c>
    </row>
    <row r="205" spans="1:14" x14ac:dyDescent="0.25">
      <c r="A205" s="2" t="s">
        <v>458</v>
      </c>
    </row>
    <row r="206" spans="1:14" x14ac:dyDescent="0.25">
      <c r="A206" s="1" t="s">
        <v>195</v>
      </c>
      <c r="B206" s="1" t="s">
        <v>196</v>
      </c>
    </row>
    <row r="207" spans="1:14" x14ac:dyDescent="0.25">
      <c r="A207" s="1" t="s">
        <v>459</v>
      </c>
      <c r="B207" s="1" t="s">
        <v>330</v>
      </c>
    </row>
    <row r="208" spans="1:14" x14ac:dyDescent="0.25">
      <c r="A208" s="1" t="s">
        <v>460</v>
      </c>
      <c r="B208" s="1" t="s">
        <v>301</v>
      </c>
    </row>
    <row r="209" spans="1:17" x14ac:dyDescent="0.25">
      <c r="A209" s="1" t="s">
        <v>461</v>
      </c>
      <c r="B209" s="1" t="s">
        <v>219</v>
      </c>
    </row>
    <row r="210" spans="1:17" x14ac:dyDescent="0.25">
      <c r="A210" s="1" t="s">
        <v>462</v>
      </c>
      <c r="B210" s="1" t="s">
        <v>463</v>
      </c>
    </row>
    <row r="211" spans="1:17" x14ac:dyDescent="0.25">
      <c r="A211" s="1" t="s">
        <v>464</v>
      </c>
      <c r="B211" s="1" t="s">
        <v>262</v>
      </c>
    </row>
    <row r="213" spans="1:17" x14ac:dyDescent="0.25">
      <c r="A213" s="2" t="s">
        <v>465</v>
      </c>
    </row>
    <row r="214" spans="1:17" x14ac:dyDescent="0.25">
      <c r="A214" s="1" t="s">
        <v>466</v>
      </c>
      <c r="B214" s="1" t="s">
        <v>467</v>
      </c>
      <c r="C214" s="1" t="s">
        <v>468</v>
      </c>
      <c r="D214" s="1" t="s">
        <v>469</v>
      </c>
      <c r="E214" s="1" t="s">
        <v>470</v>
      </c>
      <c r="F214" s="1" t="s">
        <v>471</v>
      </c>
      <c r="G214" s="1" t="s">
        <v>472</v>
      </c>
      <c r="H214" s="1" t="s">
        <v>368</v>
      </c>
    </row>
    <row r="215" spans="1:17" x14ac:dyDescent="0.25">
      <c r="A215" s="1" t="s">
        <v>473</v>
      </c>
      <c r="B215" s="1" t="s">
        <v>474</v>
      </c>
      <c r="C215" s="1" t="s">
        <v>475</v>
      </c>
      <c r="D215" s="1" t="s">
        <v>11</v>
      </c>
      <c r="E215" s="1" t="s">
        <v>476</v>
      </c>
      <c r="F215" s="1" t="s">
        <v>23</v>
      </c>
      <c r="G215" s="1" t="s">
        <v>477</v>
      </c>
      <c r="H215" s="1" t="s">
        <v>262</v>
      </c>
    </row>
    <row r="217" spans="1:17" x14ac:dyDescent="0.25">
      <c r="A217" s="2" t="s">
        <v>478</v>
      </c>
    </row>
    <row r="218" spans="1:17" x14ac:dyDescent="0.25">
      <c r="A218" s="1" t="s">
        <v>235</v>
      </c>
      <c r="B218" s="1" t="s">
        <v>479</v>
      </c>
      <c r="C218" s="1" t="s">
        <v>176</v>
      </c>
      <c r="D218" s="1" t="s">
        <v>480</v>
      </c>
      <c r="E218" s="1" t="s">
        <v>481</v>
      </c>
      <c r="F218" s="1" t="s">
        <v>482</v>
      </c>
      <c r="G218" s="1" t="s">
        <v>7</v>
      </c>
      <c r="H218" s="1" t="s">
        <v>483</v>
      </c>
      <c r="I218" s="1" t="s">
        <v>484</v>
      </c>
      <c r="J218" s="1" t="s">
        <v>485</v>
      </c>
      <c r="K218" s="1" t="s">
        <v>486</v>
      </c>
      <c r="L218" s="1" t="s">
        <v>487</v>
      </c>
      <c r="M218" s="1" t="s">
        <v>488</v>
      </c>
      <c r="N218" s="1" t="s">
        <v>489</v>
      </c>
      <c r="O218" s="1" t="s">
        <v>490</v>
      </c>
      <c r="P218" s="1" t="s">
        <v>491</v>
      </c>
      <c r="Q218" s="1" t="s">
        <v>492</v>
      </c>
    </row>
    <row r="219" spans="1:17" x14ac:dyDescent="0.25">
      <c r="A219" s="1" t="s">
        <v>219</v>
      </c>
      <c r="B219" s="1" t="s">
        <v>493</v>
      </c>
      <c r="C219" s="1" t="s">
        <v>12</v>
      </c>
      <c r="D219" s="1" t="s">
        <v>18</v>
      </c>
      <c r="E219" s="1" t="s">
        <v>174</v>
      </c>
      <c r="F219" s="1" t="s">
        <v>456</v>
      </c>
      <c r="G219" s="1" t="s">
        <v>14</v>
      </c>
      <c r="H219" s="1" t="s">
        <v>494</v>
      </c>
      <c r="I219" s="1" t="s">
        <v>255</v>
      </c>
      <c r="J219" s="1" t="s">
        <v>495</v>
      </c>
      <c r="K219" s="1" t="s">
        <v>73</v>
      </c>
      <c r="L219" s="1" t="s">
        <v>14</v>
      </c>
      <c r="M219" s="1" t="s">
        <v>14</v>
      </c>
      <c r="N219" s="1" t="s">
        <v>14</v>
      </c>
      <c r="O219" s="1" t="s">
        <v>14</v>
      </c>
      <c r="P219" s="1" t="s">
        <v>14</v>
      </c>
      <c r="Q219" s="1"/>
    </row>
    <row r="220" spans="1:17" x14ac:dyDescent="0.25">
      <c r="A220" s="1" t="s">
        <v>219</v>
      </c>
      <c r="B220" s="1" t="s">
        <v>496</v>
      </c>
      <c r="C220" s="1" t="s">
        <v>18</v>
      </c>
      <c r="D220" s="1" t="s">
        <v>18</v>
      </c>
      <c r="E220" s="1" t="s">
        <v>497</v>
      </c>
      <c r="F220" s="1" t="s">
        <v>498</v>
      </c>
      <c r="G220" s="1" t="s">
        <v>14</v>
      </c>
      <c r="H220" s="1" t="s">
        <v>499</v>
      </c>
      <c r="I220" s="1" t="s">
        <v>14</v>
      </c>
      <c r="J220" s="1" t="s">
        <v>500</v>
      </c>
      <c r="K220" s="1" t="s">
        <v>73</v>
      </c>
      <c r="L220" s="1" t="s">
        <v>14</v>
      </c>
      <c r="M220" s="1" t="s">
        <v>14</v>
      </c>
      <c r="N220" s="1" t="s">
        <v>14</v>
      </c>
      <c r="O220" s="1" t="s">
        <v>14</v>
      </c>
      <c r="P220" s="1" t="s">
        <v>14</v>
      </c>
      <c r="Q220" s="1"/>
    </row>
    <row r="221" spans="1:17" x14ac:dyDescent="0.25">
      <c r="A221" s="1" t="s">
        <v>219</v>
      </c>
      <c r="B221" s="1" t="s">
        <v>501</v>
      </c>
      <c r="C221" s="1" t="s">
        <v>20</v>
      </c>
      <c r="D221" s="1" t="s">
        <v>12</v>
      </c>
      <c r="E221" s="1" t="s">
        <v>502</v>
      </c>
      <c r="F221" s="1" t="s">
        <v>14</v>
      </c>
      <c r="G221" s="1" t="s">
        <v>14</v>
      </c>
      <c r="H221" s="1" t="s">
        <v>14</v>
      </c>
      <c r="I221" s="1" t="s">
        <v>14</v>
      </c>
      <c r="J221" s="1" t="s">
        <v>14</v>
      </c>
      <c r="K221" s="1" t="s">
        <v>14</v>
      </c>
      <c r="L221" s="1" t="s">
        <v>14</v>
      </c>
      <c r="M221" s="1" t="s">
        <v>14</v>
      </c>
      <c r="N221" s="1" t="s">
        <v>14</v>
      </c>
      <c r="O221" s="1" t="s">
        <v>14</v>
      </c>
      <c r="P221" s="1" t="s">
        <v>14</v>
      </c>
      <c r="Q221" s="1"/>
    </row>
    <row r="222" spans="1:17" x14ac:dyDescent="0.25">
      <c r="A222" s="1" t="s">
        <v>219</v>
      </c>
      <c r="B222" s="1" t="s">
        <v>503</v>
      </c>
      <c r="C222" s="1" t="s">
        <v>22</v>
      </c>
      <c r="D222" s="1" t="s">
        <v>18</v>
      </c>
      <c r="E222" s="1" t="s">
        <v>174</v>
      </c>
      <c r="F222" s="1" t="s">
        <v>504</v>
      </c>
      <c r="G222" s="1" t="s">
        <v>14</v>
      </c>
      <c r="H222" s="1" t="s">
        <v>494</v>
      </c>
      <c r="I222" s="1" t="s">
        <v>505</v>
      </c>
      <c r="J222" s="1" t="s">
        <v>252</v>
      </c>
      <c r="K222" s="1" t="s">
        <v>73</v>
      </c>
      <c r="L222" s="1" t="s">
        <v>14</v>
      </c>
      <c r="M222" s="1" t="s">
        <v>14</v>
      </c>
      <c r="N222" s="1" t="s">
        <v>14</v>
      </c>
      <c r="O222" s="1" t="s">
        <v>14</v>
      </c>
      <c r="P222" s="1" t="s">
        <v>14</v>
      </c>
      <c r="Q222" s="1"/>
    </row>
    <row r="223" spans="1:17" x14ac:dyDescent="0.25">
      <c r="A223" s="1" t="s">
        <v>219</v>
      </c>
      <c r="B223" s="1" t="s">
        <v>506</v>
      </c>
      <c r="C223" s="1" t="s">
        <v>24</v>
      </c>
      <c r="D223" s="1" t="s">
        <v>12</v>
      </c>
      <c r="E223" s="1" t="s">
        <v>497</v>
      </c>
      <c r="F223" s="1" t="s">
        <v>507</v>
      </c>
      <c r="G223" s="1" t="s">
        <v>14</v>
      </c>
      <c r="H223" s="1" t="s">
        <v>494</v>
      </c>
      <c r="I223" s="1" t="s">
        <v>508</v>
      </c>
      <c r="J223" s="1" t="s">
        <v>14</v>
      </c>
      <c r="K223" s="1" t="s">
        <v>14</v>
      </c>
      <c r="L223" s="1" t="s">
        <v>509</v>
      </c>
      <c r="M223" s="1" t="s">
        <v>509</v>
      </c>
      <c r="N223" s="1" t="s">
        <v>14</v>
      </c>
      <c r="O223" s="1" t="s">
        <v>14</v>
      </c>
      <c r="P223" s="1" t="s">
        <v>510</v>
      </c>
      <c r="Q223" s="1"/>
    </row>
    <row r="224" spans="1:17" x14ac:dyDescent="0.25">
      <c r="A224" s="1" t="s">
        <v>219</v>
      </c>
      <c r="B224" s="1" t="s">
        <v>511</v>
      </c>
      <c r="C224" s="1" t="s">
        <v>24</v>
      </c>
      <c r="D224" s="1" t="s">
        <v>18</v>
      </c>
      <c r="E224" s="1" t="s">
        <v>497</v>
      </c>
      <c r="F224" s="1" t="s">
        <v>512</v>
      </c>
      <c r="G224" s="1" t="s">
        <v>14</v>
      </c>
      <c r="H224" s="1" t="s">
        <v>494</v>
      </c>
      <c r="I224" s="1" t="s">
        <v>508</v>
      </c>
      <c r="J224" s="1" t="s">
        <v>14</v>
      </c>
      <c r="K224" s="1" t="s">
        <v>14</v>
      </c>
      <c r="L224" s="1" t="s">
        <v>509</v>
      </c>
      <c r="M224" s="1" t="s">
        <v>509</v>
      </c>
      <c r="N224" s="1" t="s">
        <v>14</v>
      </c>
      <c r="O224" s="1" t="s">
        <v>14</v>
      </c>
      <c r="P224" s="1" t="s">
        <v>510</v>
      </c>
      <c r="Q224" s="1"/>
    </row>
    <row r="225" spans="1:17" x14ac:dyDescent="0.25">
      <c r="A225" s="1" t="s">
        <v>219</v>
      </c>
      <c r="B225" s="1" t="s">
        <v>513</v>
      </c>
      <c r="C225" s="1" t="s">
        <v>24</v>
      </c>
      <c r="D225" s="1" t="s">
        <v>20</v>
      </c>
      <c r="E225" s="1" t="s">
        <v>497</v>
      </c>
      <c r="F225" s="1" t="s">
        <v>214</v>
      </c>
      <c r="G225" s="1" t="s">
        <v>14</v>
      </c>
      <c r="H225" s="1" t="s">
        <v>494</v>
      </c>
      <c r="I225" s="1" t="s">
        <v>508</v>
      </c>
      <c r="J225" s="1" t="s">
        <v>14</v>
      </c>
      <c r="K225" s="1" t="s">
        <v>14</v>
      </c>
      <c r="L225" s="1" t="s">
        <v>509</v>
      </c>
      <c r="M225" s="1" t="s">
        <v>509</v>
      </c>
      <c r="N225" s="1" t="s">
        <v>14</v>
      </c>
      <c r="O225" s="1" t="s">
        <v>14</v>
      </c>
      <c r="P225" s="1" t="s">
        <v>510</v>
      </c>
      <c r="Q225" s="1"/>
    </row>
    <row r="226" spans="1:17" x14ac:dyDescent="0.25">
      <c r="A226" s="1" t="s">
        <v>219</v>
      </c>
      <c r="B226" s="1" t="s">
        <v>514</v>
      </c>
      <c r="C226" s="1" t="s">
        <v>24</v>
      </c>
      <c r="D226" s="1" t="s">
        <v>22</v>
      </c>
      <c r="E226" s="1" t="s">
        <v>497</v>
      </c>
      <c r="F226" s="1" t="s">
        <v>515</v>
      </c>
      <c r="G226" s="1" t="s">
        <v>14</v>
      </c>
      <c r="H226" s="1" t="s">
        <v>494</v>
      </c>
      <c r="I226" s="1" t="s">
        <v>508</v>
      </c>
      <c r="J226" s="1" t="s">
        <v>14</v>
      </c>
      <c r="K226" s="1" t="s">
        <v>14</v>
      </c>
      <c r="L226" s="1" t="s">
        <v>509</v>
      </c>
      <c r="M226" s="1" t="s">
        <v>509</v>
      </c>
      <c r="N226" s="1" t="s">
        <v>14</v>
      </c>
      <c r="O226" s="1" t="s">
        <v>14</v>
      </c>
      <c r="P226" s="1" t="s">
        <v>510</v>
      </c>
      <c r="Q226" s="1"/>
    </row>
    <row r="227" spans="1:17" x14ac:dyDescent="0.25">
      <c r="A227" s="1" t="s">
        <v>219</v>
      </c>
      <c r="B227" s="1" t="s">
        <v>516</v>
      </c>
      <c r="C227" s="1" t="s">
        <v>24</v>
      </c>
      <c r="D227" s="1" t="s">
        <v>24</v>
      </c>
      <c r="E227" s="1" t="s">
        <v>497</v>
      </c>
      <c r="F227" s="1" t="s">
        <v>517</v>
      </c>
      <c r="G227" s="1" t="s">
        <v>14</v>
      </c>
      <c r="H227" s="1" t="s">
        <v>494</v>
      </c>
      <c r="I227" s="1" t="s">
        <v>508</v>
      </c>
      <c r="J227" s="1" t="s">
        <v>14</v>
      </c>
      <c r="K227" s="1" t="s">
        <v>14</v>
      </c>
      <c r="L227" s="1" t="s">
        <v>509</v>
      </c>
      <c r="M227" s="1" t="s">
        <v>509</v>
      </c>
      <c r="N227" s="1" t="s">
        <v>14</v>
      </c>
      <c r="O227" s="1" t="s">
        <v>14</v>
      </c>
      <c r="P227" s="1" t="s">
        <v>510</v>
      </c>
      <c r="Q227" s="1"/>
    </row>
    <row r="228" spans="1:17" x14ac:dyDescent="0.25">
      <c r="A228" s="1" t="s">
        <v>219</v>
      </c>
      <c r="B228" s="1" t="s">
        <v>518</v>
      </c>
      <c r="C228" s="1" t="s">
        <v>24</v>
      </c>
      <c r="D228" s="1" t="s">
        <v>30</v>
      </c>
      <c r="E228" s="1" t="s">
        <v>497</v>
      </c>
      <c r="F228" s="1" t="s">
        <v>519</v>
      </c>
      <c r="G228" s="1" t="s">
        <v>14</v>
      </c>
      <c r="H228" s="1" t="s">
        <v>494</v>
      </c>
      <c r="I228" s="1" t="s">
        <v>508</v>
      </c>
      <c r="J228" s="1" t="s">
        <v>14</v>
      </c>
      <c r="K228" s="1" t="s">
        <v>14</v>
      </c>
      <c r="L228" s="1" t="s">
        <v>509</v>
      </c>
      <c r="M228" s="1" t="s">
        <v>509</v>
      </c>
      <c r="N228" s="1" t="s">
        <v>14</v>
      </c>
      <c r="O228" s="1" t="s">
        <v>14</v>
      </c>
      <c r="P228" s="1" t="s">
        <v>510</v>
      </c>
      <c r="Q228" s="1"/>
    </row>
    <row r="229" spans="1:17" x14ac:dyDescent="0.25">
      <c r="A229" s="1" t="s">
        <v>219</v>
      </c>
      <c r="B229" s="1" t="s">
        <v>520</v>
      </c>
      <c r="C229" s="1" t="s">
        <v>24</v>
      </c>
      <c r="D229" s="1" t="s">
        <v>32</v>
      </c>
      <c r="E229" s="1" t="s">
        <v>497</v>
      </c>
      <c r="F229" s="1" t="s">
        <v>521</v>
      </c>
      <c r="G229" s="1" t="s">
        <v>14</v>
      </c>
      <c r="H229" s="1" t="s">
        <v>494</v>
      </c>
      <c r="I229" s="1" t="s">
        <v>508</v>
      </c>
      <c r="J229" s="1" t="s">
        <v>14</v>
      </c>
      <c r="K229" s="1" t="s">
        <v>14</v>
      </c>
      <c r="L229" s="1" t="s">
        <v>509</v>
      </c>
      <c r="M229" s="1" t="s">
        <v>509</v>
      </c>
      <c r="N229" s="1" t="s">
        <v>14</v>
      </c>
      <c r="O229" s="1" t="s">
        <v>14</v>
      </c>
      <c r="P229" s="1" t="s">
        <v>510</v>
      </c>
      <c r="Q229" s="1"/>
    </row>
    <row r="230" spans="1:17" x14ac:dyDescent="0.25">
      <c r="A230" s="1" t="s">
        <v>219</v>
      </c>
      <c r="B230" s="1" t="s">
        <v>522</v>
      </c>
      <c r="C230" s="1" t="s">
        <v>24</v>
      </c>
      <c r="D230" s="1" t="s">
        <v>34</v>
      </c>
      <c r="E230" s="1" t="s">
        <v>497</v>
      </c>
      <c r="F230" s="1" t="s">
        <v>523</v>
      </c>
      <c r="G230" s="1" t="s">
        <v>14</v>
      </c>
      <c r="H230" s="1" t="s">
        <v>494</v>
      </c>
      <c r="I230" s="1" t="s">
        <v>508</v>
      </c>
      <c r="J230" s="1" t="s">
        <v>14</v>
      </c>
      <c r="K230" s="1" t="s">
        <v>14</v>
      </c>
      <c r="L230" s="1" t="s">
        <v>509</v>
      </c>
      <c r="M230" s="1" t="s">
        <v>509</v>
      </c>
      <c r="N230" s="1" t="s">
        <v>14</v>
      </c>
      <c r="O230" s="1" t="s">
        <v>14</v>
      </c>
      <c r="P230" s="1" t="s">
        <v>510</v>
      </c>
      <c r="Q230" s="1"/>
    </row>
    <row r="231" spans="1:17" x14ac:dyDescent="0.25">
      <c r="A231" s="1" t="s">
        <v>219</v>
      </c>
      <c r="B231" s="1" t="s">
        <v>524</v>
      </c>
      <c r="C231" s="1" t="s">
        <v>24</v>
      </c>
      <c r="D231" s="1" t="s">
        <v>36</v>
      </c>
      <c r="E231" s="1" t="s">
        <v>497</v>
      </c>
      <c r="F231" s="1" t="s">
        <v>525</v>
      </c>
      <c r="G231" s="1" t="s">
        <v>14</v>
      </c>
      <c r="H231" s="1" t="s">
        <v>494</v>
      </c>
      <c r="I231" s="1" t="s">
        <v>508</v>
      </c>
      <c r="J231" s="1" t="s">
        <v>14</v>
      </c>
      <c r="K231" s="1" t="s">
        <v>14</v>
      </c>
      <c r="L231" s="1" t="s">
        <v>509</v>
      </c>
      <c r="M231" s="1" t="s">
        <v>509</v>
      </c>
      <c r="N231" s="1" t="s">
        <v>14</v>
      </c>
      <c r="O231" s="1" t="s">
        <v>14</v>
      </c>
      <c r="P231" s="1" t="s">
        <v>510</v>
      </c>
      <c r="Q231" s="1"/>
    </row>
    <row r="232" spans="1:17" x14ac:dyDescent="0.25">
      <c r="A232" s="1" t="s">
        <v>219</v>
      </c>
      <c r="B232" s="1" t="s">
        <v>526</v>
      </c>
      <c r="C232" s="1" t="s">
        <v>24</v>
      </c>
      <c r="D232" s="1" t="s">
        <v>38</v>
      </c>
      <c r="E232" s="1" t="s">
        <v>497</v>
      </c>
      <c r="F232" s="1" t="s">
        <v>527</v>
      </c>
      <c r="G232" s="1" t="s">
        <v>14</v>
      </c>
      <c r="H232" s="1" t="s">
        <v>494</v>
      </c>
      <c r="I232" s="1" t="s">
        <v>508</v>
      </c>
      <c r="J232" s="1" t="s">
        <v>14</v>
      </c>
      <c r="K232" s="1" t="s">
        <v>14</v>
      </c>
      <c r="L232" s="1" t="s">
        <v>509</v>
      </c>
      <c r="M232" s="1" t="s">
        <v>509</v>
      </c>
      <c r="N232" s="1" t="s">
        <v>14</v>
      </c>
      <c r="O232" s="1" t="s">
        <v>14</v>
      </c>
      <c r="P232" s="1" t="s">
        <v>510</v>
      </c>
      <c r="Q232" s="1"/>
    </row>
    <row r="233" spans="1:17" x14ac:dyDescent="0.25">
      <c r="A233" s="1" t="s">
        <v>219</v>
      </c>
      <c r="B233" s="1" t="s">
        <v>528</v>
      </c>
      <c r="C233" s="1" t="s">
        <v>24</v>
      </c>
      <c r="D233" s="1" t="s">
        <v>40</v>
      </c>
      <c r="E233" s="1" t="s">
        <v>497</v>
      </c>
      <c r="F233" s="1" t="s">
        <v>529</v>
      </c>
      <c r="G233" s="1" t="s">
        <v>14</v>
      </c>
      <c r="H233" s="1" t="s">
        <v>494</v>
      </c>
      <c r="I233" s="1" t="s">
        <v>508</v>
      </c>
      <c r="J233" s="1" t="s">
        <v>14</v>
      </c>
      <c r="K233" s="1" t="s">
        <v>14</v>
      </c>
      <c r="L233" s="1" t="s">
        <v>509</v>
      </c>
      <c r="M233" s="1" t="s">
        <v>509</v>
      </c>
      <c r="N233" s="1" t="s">
        <v>14</v>
      </c>
      <c r="O233" s="1" t="s">
        <v>14</v>
      </c>
      <c r="P233" s="1" t="s">
        <v>510</v>
      </c>
      <c r="Q233" s="1"/>
    </row>
    <row r="234" spans="1:17" x14ac:dyDescent="0.25">
      <c r="A234" s="1" t="s">
        <v>219</v>
      </c>
      <c r="B234" s="1" t="s">
        <v>530</v>
      </c>
      <c r="C234" s="1" t="s">
        <v>24</v>
      </c>
      <c r="D234" s="1" t="s">
        <v>43</v>
      </c>
      <c r="E234" s="1" t="s">
        <v>497</v>
      </c>
      <c r="F234" s="1" t="s">
        <v>531</v>
      </c>
      <c r="G234" s="1" t="s">
        <v>14</v>
      </c>
      <c r="H234" s="1" t="s">
        <v>494</v>
      </c>
      <c r="I234" s="1" t="s">
        <v>508</v>
      </c>
      <c r="J234" s="1" t="s">
        <v>14</v>
      </c>
      <c r="K234" s="1" t="s">
        <v>14</v>
      </c>
      <c r="L234" s="1" t="s">
        <v>509</v>
      </c>
      <c r="M234" s="1" t="s">
        <v>509</v>
      </c>
      <c r="N234" s="1" t="s">
        <v>14</v>
      </c>
      <c r="O234" s="1" t="s">
        <v>14</v>
      </c>
      <c r="P234" s="1" t="s">
        <v>510</v>
      </c>
      <c r="Q234" s="1"/>
    </row>
    <row r="235" spans="1:17" x14ac:dyDescent="0.25">
      <c r="A235" s="1" t="s">
        <v>219</v>
      </c>
      <c r="B235" s="1" t="s">
        <v>532</v>
      </c>
      <c r="C235" s="1" t="s">
        <v>24</v>
      </c>
      <c r="D235" s="1" t="s">
        <v>47</v>
      </c>
      <c r="E235" s="1" t="s">
        <v>497</v>
      </c>
      <c r="F235" s="1" t="s">
        <v>533</v>
      </c>
      <c r="G235" s="1" t="s">
        <v>14</v>
      </c>
      <c r="H235" s="1" t="s">
        <v>494</v>
      </c>
      <c r="I235" s="1" t="s">
        <v>508</v>
      </c>
      <c r="J235" s="1" t="s">
        <v>14</v>
      </c>
      <c r="K235" s="1" t="s">
        <v>14</v>
      </c>
      <c r="L235" s="1" t="s">
        <v>509</v>
      </c>
      <c r="M235" s="1" t="s">
        <v>509</v>
      </c>
      <c r="N235" s="1" t="s">
        <v>14</v>
      </c>
      <c r="O235" s="1" t="s">
        <v>14</v>
      </c>
      <c r="P235" s="1" t="s">
        <v>510</v>
      </c>
      <c r="Q235" s="1"/>
    </row>
    <row r="236" spans="1:17" x14ac:dyDescent="0.25">
      <c r="A236" s="1" t="s">
        <v>219</v>
      </c>
      <c r="B236" s="1" t="s">
        <v>534</v>
      </c>
      <c r="C236" s="1" t="s">
        <v>24</v>
      </c>
      <c r="D236" s="1" t="s">
        <v>49</v>
      </c>
      <c r="E236" s="1" t="s">
        <v>497</v>
      </c>
      <c r="F236" s="1" t="s">
        <v>535</v>
      </c>
      <c r="G236" s="1" t="s">
        <v>14</v>
      </c>
      <c r="H236" s="1" t="s">
        <v>494</v>
      </c>
      <c r="I236" s="1" t="s">
        <v>508</v>
      </c>
      <c r="J236" s="1" t="s">
        <v>14</v>
      </c>
      <c r="K236" s="1" t="s">
        <v>14</v>
      </c>
      <c r="L236" s="1" t="s">
        <v>509</v>
      </c>
      <c r="M236" s="1" t="s">
        <v>509</v>
      </c>
      <c r="N236" s="1" t="s">
        <v>14</v>
      </c>
      <c r="O236" s="1" t="s">
        <v>14</v>
      </c>
      <c r="P236" s="1" t="s">
        <v>510</v>
      </c>
      <c r="Q236" s="1"/>
    </row>
    <row r="237" spans="1:17" x14ac:dyDescent="0.25">
      <c r="A237" s="1" t="s">
        <v>219</v>
      </c>
      <c r="B237" s="1" t="s">
        <v>536</v>
      </c>
      <c r="C237" s="1" t="s">
        <v>24</v>
      </c>
      <c r="D237" s="1" t="s">
        <v>51</v>
      </c>
      <c r="E237" s="1" t="s">
        <v>497</v>
      </c>
      <c r="F237" s="1" t="s">
        <v>537</v>
      </c>
      <c r="G237" s="1" t="s">
        <v>14</v>
      </c>
      <c r="H237" s="1" t="s">
        <v>494</v>
      </c>
      <c r="I237" s="1" t="s">
        <v>508</v>
      </c>
      <c r="J237" s="1" t="s">
        <v>14</v>
      </c>
      <c r="K237" s="1" t="s">
        <v>14</v>
      </c>
      <c r="L237" s="1" t="s">
        <v>509</v>
      </c>
      <c r="M237" s="1" t="s">
        <v>509</v>
      </c>
      <c r="N237" s="1" t="s">
        <v>14</v>
      </c>
      <c r="O237" s="1" t="s">
        <v>14</v>
      </c>
      <c r="P237" s="1" t="s">
        <v>510</v>
      </c>
      <c r="Q237" s="1"/>
    </row>
    <row r="238" spans="1:17" x14ac:dyDescent="0.25">
      <c r="A238" s="1" t="s">
        <v>219</v>
      </c>
      <c r="B238" s="1" t="s">
        <v>538</v>
      </c>
      <c r="C238" s="1" t="s">
        <v>24</v>
      </c>
      <c r="D238" s="1" t="s">
        <v>53</v>
      </c>
      <c r="E238" s="1" t="s">
        <v>497</v>
      </c>
      <c r="F238" s="1" t="s">
        <v>539</v>
      </c>
      <c r="G238" s="1" t="s">
        <v>14</v>
      </c>
      <c r="H238" s="1" t="s">
        <v>494</v>
      </c>
      <c r="I238" s="1" t="s">
        <v>508</v>
      </c>
      <c r="J238" s="1" t="s">
        <v>14</v>
      </c>
      <c r="K238" s="1" t="s">
        <v>14</v>
      </c>
      <c r="L238" s="1" t="s">
        <v>509</v>
      </c>
      <c r="M238" s="1" t="s">
        <v>509</v>
      </c>
      <c r="N238" s="1" t="s">
        <v>14</v>
      </c>
      <c r="O238" s="1" t="s">
        <v>14</v>
      </c>
      <c r="P238" s="1" t="s">
        <v>510</v>
      </c>
      <c r="Q238" s="1"/>
    </row>
    <row r="239" spans="1:17" x14ac:dyDescent="0.25">
      <c r="A239" s="1" t="s">
        <v>219</v>
      </c>
      <c r="B239" s="1" t="s">
        <v>540</v>
      </c>
      <c r="C239" s="1" t="s">
        <v>24</v>
      </c>
      <c r="D239" s="1" t="s">
        <v>55</v>
      </c>
      <c r="E239" s="1" t="s">
        <v>497</v>
      </c>
      <c r="F239" s="1" t="s">
        <v>541</v>
      </c>
      <c r="G239" s="1" t="s">
        <v>14</v>
      </c>
      <c r="H239" s="1" t="s">
        <v>494</v>
      </c>
      <c r="I239" s="1" t="s">
        <v>508</v>
      </c>
      <c r="J239" s="1" t="s">
        <v>14</v>
      </c>
      <c r="K239" s="1" t="s">
        <v>14</v>
      </c>
      <c r="L239" s="1" t="s">
        <v>509</v>
      </c>
      <c r="M239" s="1" t="s">
        <v>509</v>
      </c>
      <c r="N239" s="1" t="s">
        <v>14</v>
      </c>
      <c r="O239" s="1" t="s">
        <v>14</v>
      </c>
      <c r="P239" s="1" t="s">
        <v>510</v>
      </c>
      <c r="Q239" s="1"/>
    </row>
    <row r="240" spans="1:17" x14ac:dyDescent="0.25">
      <c r="A240" s="1" t="s">
        <v>219</v>
      </c>
      <c r="B240" s="1" t="s">
        <v>542</v>
      </c>
      <c r="C240" s="1" t="s">
        <v>24</v>
      </c>
      <c r="D240" s="1" t="s">
        <v>58</v>
      </c>
      <c r="E240" s="1" t="s">
        <v>497</v>
      </c>
      <c r="F240" s="1" t="s">
        <v>543</v>
      </c>
      <c r="G240" s="1" t="s">
        <v>14</v>
      </c>
      <c r="H240" s="1" t="s">
        <v>494</v>
      </c>
      <c r="I240" s="1" t="s">
        <v>508</v>
      </c>
      <c r="J240" s="1" t="s">
        <v>14</v>
      </c>
      <c r="K240" s="1" t="s">
        <v>14</v>
      </c>
      <c r="L240" s="1" t="s">
        <v>509</v>
      </c>
      <c r="M240" s="1" t="s">
        <v>509</v>
      </c>
      <c r="N240" s="1" t="s">
        <v>14</v>
      </c>
      <c r="O240" s="1" t="s">
        <v>14</v>
      </c>
      <c r="P240" s="1" t="s">
        <v>510</v>
      </c>
      <c r="Q240" s="1"/>
    </row>
    <row r="241" spans="1:17" x14ac:dyDescent="0.25">
      <c r="A241" s="1" t="s">
        <v>219</v>
      </c>
      <c r="B241" s="1" t="s">
        <v>544</v>
      </c>
      <c r="C241" s="1" t="s">
        <v>24</v>
      </c>
      <c r="D241" s="1" t="s">
        <v>60</v>
      </c>
      <c r="E241" s="1" t="s">
        <v>497</v>
      </c>
      <c r="F241" s="1" t="s">
        <v>545</v>
      </c>
      <c r="G241" s="1" t="s">
        <v>14</v>
      </c>
      <c r="H241" s="1" t="s">
        <v>494</v>
      </c>
      <c r="I241" s="1" t="s">
        <v>508</v>
      </c>
      <c r="J241" s="1" t="s">
        <v>14</v>
      </c>
      <c r="K241" s="1" t="s">
        <v>14</v>
      </c>
      <c r="L241" s="1" t="s">
        <v>509</v>
      </c>
      <c r="M241" s="1" t="s">
        <v>509</v>
      </c>
      <c r="N241" s="1" t="s">
        <v>14</v>
      </c>
      <c r="O241" s="1" t="s">
        <v>14</v>
      </c>
      <c r="P241" s="1" t="s">
        <v>510</v>
      </c>
      <c r="Q241" s="1"/>
    </row>
    <row r="242" spans="1:17" x14ac:dyDescent="0.25">
      <c r="A242" s="1" t="s">
        <v>219</v>
      </c>
      <c r="B242" s="1" t="s">
        <v>546</v>
      </c>
      <c r="C242" s="1" t="s">
        <v>24</v>
      </c>
      <c r="D242" s="1" t="s">
        <v>62</v>
      </c>
      <c r="E242" s="1" t="s">
        <v>497</v>
      </c>
      <c r="F242" s="1" t="s">
        <v>547</v>
      </c>
      <c r="G242" s="1" t="s">
        <v>14</v>
      </c>
      <c r="H242" s="1" t="s">
        <v>494</v>
      </c>
      <c r="I242" s="1" t="s">
        <v>508</v>
      </c>
      <c r="J242" s="1" t="s">
        <v>14</v>
      </c>
      <c r="K242" s="1" t="s">
        <v>14</v>
      </c>
      <c r="L242" s="1" t="s">
        <v>509</v>
      </c>
      <c r="M242" s="1" t="s">
        <v>509</v>
      </c>
      <c r="N242" s="1" t="s">
        <v>14</v>
      </c>
      <c r="O242" s="1" t="s">
        <v>14</v>
      </c>
      <c r="P242" s="1" t="s">
        <v>510</v>
      </c>
      <c r="Q242" s="1"/>
    </row>
    <row r="243" spans="1:17" x14ac:dyDescent="0.25">
      <c r="A243" s="1" t="s">
        <v>219</v>
      </c>
      <c r="B243" s="1" t="s">
        <v>548</v>
      </c>
      <c r="C243" s="1" t="s">
        <v>24</v>
      </c>
      <c r="D243" s="1" t="s">
        <v>64</v>
      </c>
      <c r="E243" s="1" t="s">
        <v>497</v>
      </c>
      <c r="F243" s="1" t="s">
        <v>549</v>
      </c>
      <c r="G243" s="1" t="s">
        <v>14</v>
      </c>
      <c r="H243" s="1" t="s">
        <v>494</v>
      </c>
      <c r="I243" s="1" t="s">
        <v>508</v>
      </c>
      <c r="J243" s="1" t="s">
        <v>14</v>
      </c>
      <c r="K243" s="1" t="s">
        <v>14</v>
      </c>
      <c r="L243" s="1" t="s">
        <v>509</v>
      </c>
      <c r="M243" s="1" t="s">
        <v>509</v>
      </c>
      <c r="N243" s="1" t="s">
        <v>14</v>
      </c>
      <c r="O243" s="1" t="s">
        <v>14</v>
      </c>
      <c r="P243" s="1" t="s">
        <v>510</v>
      </c>
      <c r="Q243" s="1"/>
    </row>
    <row r="244" spans="1:17" x14ac:dyDescent="0.25">
      <c r="A244" s="1" t="s">
        <v>219</v>
      </c>
      <c r="B244" s="1" t="s">
        <v>550</v>
      </c>
      <c r="C244" s="1" t="s">
        <v>24</v>
      </c>
      <c r="D244" s="1" t="s">
        <v>67</v>
      </c>
      <c r="E244" s="1" t="s">
        <v>497</v>
      </c>
      <c r="F244" s="1" t="s">
        <v>551</v>
      </c>
      <c r="G244" s="1" t="s">
        <v>14</v>
      </c>
      <c r="H244" s="1" t="s">
        <v>494</v>
      </c>
      <c r="I244" s="1" t="s">
        <v>508</v>
      </c>
      <c r="J244" s="1" t="s">
        <v>14</v>
      </c>
      <c r="K244" s="1" t="s">
        <v>14</v>
      </c>
      <c r="L244" s="1" t="s">
        <v>509</v>
      </c>
      <c r="M244" s="1" t="s">
        <v>509</v>
      </c>
      <c r="N244" s="1" t="s">
        <v>14</v>
      </c>
      <c r="O244" s="1" t="s">
        <v>14</v>
      </c>
      <c r="P244" s="1" t="s">
        <v>510</v>
      </c>
      <c r="Q244" s="1"/>
    </row>
    <row r="245" spans="1:17" x14ac:dyDescent="0.25">
      <c r="A245" s="1" t="s">
        <v>219</v>
      </c>
      <c r="B245" s="1" t="s">
        <v>552</v>
      </c>
      <c r="C245" s="1" t="s">
        <v>24</v>
      </c>
      <c r="D245" s="1" t="s">
        <v>69</v>
      </c>
      <c r="E245" s="1" t="s">
        <v>497</v>
      </c>
      <c r="F245" s="1" t="s">
        <v>553</v>
      </c>
      <c r="G245" s="1" t="s">
        <v>14</v>
      </c>
      <c r="H245" s="1" t="s">
        <v>494</v>
      </c>
      <c r="I245" s="1" t="s">
        <v>508</v>
      </c>
      <c r="J245" s="1" t="s">
        <v>14</v>
      </c>
      <c r="K245" s="1" t="s">
        <v>14</v>
      </c>
      <c r="L245" s="1" t="s">
        <v>509</v>
      </c>
      <c r="M245" s="1" t="s">
        <v>509</v>
      </c>
      <c r="N245" s="1" t="s">
        <v>14</v>
      </c>
      <c r="O245" s="1" t="s">
        <v>14</v>
      </c>
      <c r="P245" s="1" t="s">
        <v>510</v>
      </c>
      <c r="Q245" s="1"/>
    </row>
    <row r="246" spans="1:17" x14ac:dyDescent="0.25">
      <c r="A246" s="1" t="s">
        <v>219</v>
      </c>
      <c r="B246" s="1" t="s">
        <v>554</v>
      </c>
      <c r="C246" s="1" t="s">
        <v>24</v>
      </c>
      <c r="D246" s="1" t="s">
        <v>71</v>
      </c>
      <c r="E246" s="1" t="s">
        <v>497</v>
      </c>
      <c r="F246" s="1" t="s">
        <v>555</v>
      </c>
      <c r="G246" s="1" t="s">
        <v>14</v>
      </c>
      <c r="H246" s="1" t="s">
        <v>494</v>
      </c>
      <c r="I246" s="1" t="s">
        <v>508</v>
      </c>
      <c r="J246" s="1" t="s">
        <v>14</v>
      </c>
      <c r="K246" s="1" t="s">
        <v>14</v>
      </c>
      <c r="L246" s="1" t="s">
        <v>509</v>
      </c>
      <c r="M246" s="1" t="s">
        <v>509</v>
      </c>
      <c r="N246" s="1" t="s">
        <v>14</v>
      </c>
      <c r="O246" s="1" t="s">
        <v>14</v>
      </c>
      <c r="P246" s="1" t="s">
        <v>510</v>
      </c>
      <c r="Q246" s="1"/>
    </row>
    <row r="247" spans="1:17" x14ac:dyDescent="0.25">
      <c r="A247" s="1" t="s">
        <v>219</v>
      </c>
      <c r="B247" s="1" t="s">
        <v>556</v>
      </c>
      <c r="C247" s="1" t="s">
        <v>24</v>
      </c>
      <c r="D247" s="1" t="s">
        <v>73</v>
      </c>
      <c r="E247" s="1" t="s">
        <v>497</v>
      </c>
      <c r="F247" s="1" t="s">
        <v>557</v>
      </c>
      <c r="G247" s="1" t="s">
        <v>14</v>
      </c>
      <c r="H247" s="1" t="s">
        <v>494</v>
      </c>
      <c r="I247" s="1" t="s">
        <v>508</v>
      </c>
      <c r="J247" s="1" t="s">
        <v>14</v>
      </c>
      <c r="K247" s="1" t="s">
        <v>14</v>
      </c>
      <c r="L247" s="1" t="s">
        <v>509</v>
      </c>
      <c r="M247" s="1" t="s">
        <v>509</v>
      </c>
      <c r="N247" s="1" t="s">
        <v>14</v>
      </c>
      <c r="O247" s="1" t="s">
        <v>14</v>
      </c>
      <c r="P247" s="1" t="s">
        <v>510</v>
      </c>
      <c r="Q247" s="1"/>
    </row>
    <row r="248" spans="1:17" x14ac:dyDescent="0.25">
      <c r="A248" s="1" t="s">
        <v>219</v>
      </c>
      <c r="B248" s="1" t="s">
        <v>558</v>
      </c>
      <c r="C248" s="1" t="s">
        <v>30</v>
      </c>
      <c r="D248" s="1" t="s">
        <v>12</v>
      </c>
      <c r="E248" s="1" t="s">
        <v>497</v>
      </c>
      <c r="F248" s="1" t="s">
        <v>12</v>
      </c>
      <c r="G248" s="1" t="s">
        <v>14</v>
      </c>
      <c r="H248" s="1" t="s">
        <v>14</v>
      </c>
      <c r="I248" s="1" t="s">
        <v>14</v>
      </c>
      <c r="J248" s="1" t="s">
        <v>14</v>
      </c>
      <c r="K248" s="1" t="s">
        <v>14</v>
      </c>
      <c r="L248" s="1" t="s">
        <v>14</v>
      </c>
      <c r="M248" s="1" t="s">
        <v>14</v>
      </c>
      <c r="N248" s="1" t="s">
        <v>14</v>
      </c>
      <c r="O248" s="1" t="s">
        <v>14</v>
      </c>
      <c r="P248" s="1" t="s">
        <v>510</v>
      </c>
      <c r="Q248" s="1"/>
    </row>
    <row r="249" spans="1:17" x14ac:dyDescent="0.25">
      <c r="A249" s="1" t="s">
        <v>219</v>
      </c>
      <c r="B249" s="1" t="s">
        <v>559</v>
      </c>
      <c r="C249" s="1" t="s">
        <v>32</v>
      </c>
      <c r="D249" s="1" t="s">
        <v>12</v>
      </c>
      <c r="E249" s="1" t="s">
        <v>497</v>
      </c>
      <c r="F249" s="1" t="s">
        <v>18</v>
      </c>
      <c r="G249" s="1" t="s">
        <v>14</v>
      </c>
      <c r="H249" s="1" t="s">
        <v>14</v>
      </c>
      <c r="I249" s="1" t="s">
        <v>14</v>
      </c>
      <c r="J249" s="1" t="s">
        <v>14</v>
      </c>
      <c r="K249" s="1" t="s">
        <v>14</v>
      </c>
      <c r="L249" s="1" t="s">
        <v>14</v>
      </c>
      <c r="M249" s="1" t="s">
        <v>14</v>
      </c>
      <c r="N249" s="1" t="s">
        <v>14</v>
      </c>
      <c r="O249" s="1" t="s">
        <v>14</v>
      </c>
      <c r="P249" s="1" t="s">
        <v>510</v>
      </c>
      <c r="Q249" s="1"/>
    </row>
    <row r="250" spans="1:17" x14ac:dyDescent="0.25">
      <c r="A250" s="1" t="s">
        <v>219</v>
      </c>
      <c r="B250" s="1" t="s">
        <v>560</v>
      </c>
      <c r="C250" s="1" t="s">
        <v>34</v>
      </c>
      <c r="D250" s="1" t="s">
        <v>12</v>
      </c>
      <c r="E250" s="1" t="s">
        <v>497</v>
      </c>
      <c r="F250" s="1" t="s">
        <v>20</v>
      </c>
      <c r="G250" s="1" t="s">
        <v>14</v>
      </c>
      <c r="H250" s="1" t="s">
        <v>14</v>
      </c>
      <c r="I250" s="1" t="s">
        <v>14</v>
      </c>
      <c r="J250" s="1" t="s">
        <v>14</v>
      </c>
      <c r="K250" s="1" t="s">
        <v>14</v>
      </c>
      <c r="L250" s="1" t="s">
        <v>14</v>
      </c>
      <c r="M250" s="1" t="s">
        <v>14</v>
      </c>
      <c r="N250" s="1" t="s">
        <v>14</v>
      </c>
      <c r="O250" s="1" t="s">
        <v>14</v>
      </c>
      <c r="P250" s="1" t="s">
        <v>510</v>
      </c>
      <c r="Q250" s="1"/>
    </row>
    <row r="251" spans="1:17" x14ac:dyDescent="0.25">
      <c r="A251" s="1" t="s">
        <v>219</v>
      </c>
      <c r="B251" s="1" t="s">
        <v>561</v>
      </c>
      <c r="C251" s="1" t="s">
        <v>36</v>
      </c>
      <c r="D251" s="1" t="s">
        <v>12</v>
      </c>
      <c r="E251" s="1" t="s">
        <v>497</v>
      </c>
      <c r="F251" s="1" t="s">
        <v>22</v>
      </c>
      <c r="G251" s="1" t="s">
        <v>14</v>
      </c>
      <c r="H251" s="1" t="s">
        <v>14</v>
      </c>
      <c r="I251" s="1" t="s">
        <v>14</v>
      </c>
      <c r="J251" s="1" t="s">
        <v>14</v>
      </c>
      <c r="K251" s="1" t="s">
        <v>14</v>
      </c>
      <c r="L251" s="1" t="s">
        <v>14</v>
      </c>
      <c r="M251" s="1" t="s">
        <v>14</v>
      </c>
      <c r="N251" s="1" t="s">
        <v>14</v>
      </c>
      <c r="O251" s="1" t="s">
        <v>14</v>
      </c>
      <c r="P251" s="1" t="s">
        <v>510</v>
      </c>
      <c r="Q251" s="1"/>
    </row>
    <row r="252" spans="1:17" x14ac:dyDescent="0.25">
      <c r="A252" s="1" t="s">
        <v>219</v>
      </c>
      <c r="B252" s="1" t="s">
        <v>562</v>
      </c>
      <c r="C252" s="1" t="s">
        <v>38</v>
      </c>
      <c r="D252" s="1" t="s">
        <v>12</v>
      </c>
      <c r="E252" s="1" t="s">
        <v>497</v>
      </c>
      <c r="F252" s="1" t="s">
        <v>24</v>
      </c>
      <c r="G252" s="1" t="s">
        <v>14</v>
      </c>
      <c r="H252" s="1" t="s">
        <v>14</v>
      </c>
      <c r="I252" s="1" t="s">
        <v>14</v>
      </c>
      <c r="J252" s="1" t="s">
        <v>14</v>
      </c>
      <c r="K252" s="1" t="s">
        <v>14</v>
      </c>
      <c r="L252" s="1" t="s">
        <v>14</v>
      </c>
      <c r="M252" s="1" t="s">
        <v>14</v>
      </c>
      <c r="N252" s="1" t="s">
        <v>14</v>
      </c>
      <c r="O252" s="1" t="s">
        <v>14</v>
      </c>
      <c r="P252" s="1" t="s">
        <v>510</v>
      </c>
      <c r="Q252" s="1"/>
    </row>
    <row r="253" spans="1:17" x14ac:dyDescent="0.25">
      <c r="A253" s="1" t="s">
        <v>219</v>
      </c>
      <c r="B253" s="1" t="s">
        <v>563</v>
      </c>
      <c r="C253" s="1" t="s">
        <v>40</v>
      </c>
      <c r="D253" s="1" t="s">
        <v>12</v>
      </c>
      <c r="E253" s="1" t="s">
        <v>497</v>
      </c>
      <c r="F253" s="1" t="s">
        <v>30</v>
      </c>
      <c r="G253" s="1" t="s">
        <v>14</v>
      </c>
      <c r="H253" s="1" t="s">
        <v>14</v>
      </c>
      <c r="I253" s="1" t="s">
        <v>14</v>
      </c>
      <c r="J253" s="1" t="s">
        <v>14</v>
      </c>
      <c r="K253" s="1" t="s">
        <v>14</v>
      </c>
      <c r="L253" s="1" t="s">
        <v>14</v>
      </c>
      <c r="M253" s="1" t="s">
        <v>14</v>
      </c>
      <c r="N253" s="1" t="s">
        <v>14</v>
      </c>
      <c r="O253" s="1" t="s">
        <v>14</v>
      </c>
      <c r="P253" s="1" t="s">
        <v>510</v>
      </c>
      <c r="Q253" s="1"/>
    </row>
    <row r="254" spans="1:17" x14ac:dyDescent="0.25">
      <c r="A254" s="1" t="s">
        <v>219</v>
      </c>
      <c r="B254" s="1" t="s">
        <v>564</v>
      </c>
      <c r="C254" s="1" t="s">
        <v>43</v>
      </c>
      <c r="D254" s="1" t="s">
        <v>12</v>
      </c>
      <c r="E254" s="1" t="s">
        <v>497</v>
      </c>
      <c r="F254" s="1" t="s">
        <v>32</v>
      </c>
      <c r="G254" s="1" t="s">
        <v>14</v>
      </c>
      <c r="H254" s="1" t="s">
        <v>14</v>
      </c>
      <c r="I254" s="1" t="s">
        <v>14</v>
      </c>
      <c r="J254" s="1" t="s">
        <v>14</v>
      </c>
      <c r="K254" s="1" t="s">
        <v>14</v>
      </c>
      <c r="L254" s="1" t="s">
        <v>14</v>
      </c>
      <c r="M254" s="1" t="s">
        <v>14</v>
      </c>
      <c r="N254" s="1" t="s">
        <v>14</v>
      </c>
      <c r="O254" s="1" t="s">
        <v>14</v>
      </c>
      <c r="P254" s="1" t="s">
        <v>510</v>
      </c>
      <c r="Q254" s="1"/>
    </row>
    <row r="255" spans="1:17" x14ac:dyDescent="0.25">
      <c r="A255" s="1" t="s">
        <v>219</v>
      </c>
      <c r="B255" s="1" t="s">
        <v>565</v>
      </c>
      <c r="C255" s="1" t="s">
        <v>47</v>
      </c>
      <c r="D255" s="1" t="s">
        <v>12</v>
      </c>
      <c r="E255" s="1" t="s">
        <v>497</v>
      </c>
      <c r="F255" s="1" t="s">
        <v>34</v>
      </c>
      <c r="G255" s="1" t="s">
        <v>14</v>
      </c>
      <c r="H255" s="1" t="s">
        <v>14</v>
      </c>
      <c r="I255" s="1" t="s">
        <v>14</v>
      </c>
      <c r="J255" s="1" t="s">
        <v>14</v>
      </c>
      <c r="K255" s="1" t="s">
        <v>14</v>
      </c>
      <c r="L255" s="1" t="s">
        <v>14</v>
      </c>
      <c r="M255" s="1" t="s">
        <v>14</v>
      </c>
      <c r="N255" s="1" t="s">
        <v>14</v>
      </c>
      <c r="O255" s="1" t="s">
        <v>14</v>
      </c>
      <c r="P255" s="1" t="s">
        <v>510</v>
      </c>
      <c r="Q255" s="1"/>
    </row>
    <row r="256" spans="1:17" x14ac:dyDescent="0.25">
      <c r="A256" s="1" t="s">
        <v>219</v>
      </c>
      <c r="B256" s="1" t="s">
        <v>566</v>
      </c>
      <c r="C256" s="1" t="s">
        <v>49</v>
      </c>
      <c r="D256" s="1" t="s">
        <v>12</v>
      </c>
      <c r="E256" s="1" t="s">
        <v>497</v>
      </c>
      <c r="F256" s="1" t="s">
        <v>36</v>
      </c>
      <c r="G256" s="1" t="s">
        <v>14</v>
      </c>
      <c r="H256" s="1" t="s">
        <v>14</v>
      </c>
      <c r="I256" s="1" t="s">
        <v>14</v>
      </c>
      <c r="J256" s="1" t="s">
        <v>14</v>
      </c>
      <c r="K256" s="1" t="s">
        <v>14</v>
      </c>
      <c r="L256" s="1" t="s">
        <v>14</v>
      </c>
      <c r="M256" s="1" t="s">
        <v>14</v>
      </c>
      <c r="N256" s="1" t="s">
        <v>14</v>
      </c>
      <c r="O256" s="1" t="s">
        <v>14</v>
      </c>
      <c r="P256" s="1" t="s">
        <v>510</v>
      </c>
      <c r="Q256" s="1"/>
    </row>
    <row r="257" spans="1:17" x14ac:dyDescent="0.25">
      <c r="A257" s="1" t="s">
        <v>219</v>
      </c>
      <c r="B257" s="1" t="s">
        <v>567</v>
      </c>
      <c r="C257" s="1" t="s">
        <v>51</v>
      </c>
      <c r="D257" s="1" t="s">
        <v>12</v>
      </c>
      <c r="E257" s="1" t="s">
        <v>497</v>
      </c>
      <c r="F257" s="1" t="s">
        <v>38</v>
      </c>
      <c r="G257" s="1" t="s">
        <v>14</v>
      </c>
      <c r="H257" s="1" t="s">
        <v>14</v>
      </c>
      <c r="I257" s="1" t="s">
        <v>14</v>
      </c>
      <c r="J257" s="1" t="s">
        <v>14</v>
      </c>
      <c r="K257" s="1" t="s">
        <v>14</v>
      </c>
      <c r="L257" s="1" t="s">
        <v>14</v>
      </c>
      <c r="M257" s="1" t="s">
        <v>14</v>
      </c>
      <c r="N257" s="1" t="s">
        <v>14</v>
      </c>
      <c r="O257" s="1" t="s">
        <v>14</v>
      </c>
      <c r="P257" s="1" t="s">
        <v>510</v>
      </c>
      <c r="Q257" s="1"/>
    </row>
    <row r="258" spans="1:17" x14ac:dyDescent="0.25">
      <c r="A258" s="1" t="s">
        <v>219</v>
      </c>
      <c r="B258" s="1" t="s">
        <v>568</v>
      </c>
      <c r="C258" s="1" t="s">
        <v>53</v>
      </c>
      <c r="D258" s="1" t="s">
        <v>12</v>
      </c>
      <c r="E258" s="1" t="s">
        <v>502</v>
      </c>
      <c r="F258" s="1" t="s">
        <v>14</v>
      </c>
      <c r="G258" s="1" t="s">
        <v>14</v>
      </c>
      <c r="H258" s="1" t="s">
        <v>14</v>
      </c>
      <c r="I258" s="1" t="s">
        <v>14</v>
      </c>
      <c r="J258" s="1" t="s">
        <v>14</v>
      </c>
      <c r="K258" s="1" t="s">
        <v>14</v>
      </c>
      <c r="L258" s="1" t="s">
        <v>14</v>
      </c>
      <c r="M258" s="1" t="s">
        <v>14</v>
      </c>
      <c r="N258" s="1" t="s">
        <v>14</v>
      </c>
      <c r="O258" s="1" t="s">
        <v>14</v>
      </c>
      <c r="P258" s="1" t="s">
        <v>14</v>
      </c>
      <c r="Q258" s="1"/>
    </row>
    <row r="259" spans="1:17" x14ac:dyDescent="0.25">
      <c r="A259" s="1" t="s">
        <v>219</v>
      </c>
      <c r="B259" s="1" t="s">
        <v>569</v>
      </c>
      <c r="C259" s="1" t="s">
        <v>55</v>
      </c>
      <c r="D259" s="1" t="s">
        <v>18</v>
      </c>
      <c r="E259" s="1" t="s">
        <v>174</v>
      </c>
      <c r="F259" s="1" t="s">
        <v>570</v>
      </c>
      <c r="G259" s="1" t="s">
        <v>14</v>
      </c>
      <c r="H259" s="1" t="s">
        <v>494</v>
      </c>
      <c r="I259" s="1" t="s">
        <v>505</v>
      </c>
      <c r="J259" s="1" t="s">
        <v>252</v>
      </c>
      <c r="K259" s="1" t="s">
        <v>36</v>
      </c>
      <c r="L259" s="1" t="s">
        <v>14</v>
      </c>
      <c r="M259" s="1" t="s">
        <v>14</v>
      </c>
      <c r="N259" s="1" t="s">
        <v>14</v>
      </c>
      <c r="O259" s="1" t="s">
        <v>14</v>
      </c>
      <c r="P259" s="1" t="s">
        <v>14</v>
      </c>
      <c r="Q259" s="1"/>
    </row>
    <row r="260" spans="1:17" x14ac:dyDescent="0.25">
      <c r="A260" s="1" t="s">
        <v>219</v>
      </c>
      <c r="B260" s="1" t="s">
        <v>571</v>
      </c>
      <c r="C260" s="1" t="s">
        <v>58</v>
      </c>
      <c r="D260" s="1" t="s">
        <v>12</v>
      </c>
      <c r="E260" s="1" t="s">
        <v>497</v>
      </c>
      <c r="F260" s="1" t="s">
        <v>507</v>
      </c>
      <c r="G260" s="1" t="s">
        <v>14</v>
      </c>
      <c r="H260" s="1" t="s">
        <v>494</v>
      </c>
      <c r="I260" s="1" t="s">
        <v>508</v>
      </c>
      <c r="J260" s="1" t="s">
        <v>14</v>
      </c>
      <c r="K260" s="1" t="s">
        <v>14</v>
      </c>
      <c r="L260" s="1" t="s">
        <v>509</v>
      </c>
      <c r="M260" s="1" t="s">
        <v>509</v>
      </c>
      <c r="N260" s="1" t="s">
        <v>14</v>
      </c>
      <c r="O260" s="1" t="s">
        <v>14</v>
      </c>
      <c r="P260" s="1" t="s">
        <v>510</v>
      </c>
      <c r="Q260" s="1"/>
    </row>
    <row r="261" spans="1:17" x14ac:dyDescent="0.25">
      <c r="A261" s="1" t="s">
        <v>219</v>
      </c>
      <c r="B261" s="1" t="s">
        <v>572</v>
      </c>
      <c r="C261" s="1" t="s">
        <v>58</v>
      </c>
      <c r="D261" s="1" t="s">
        <v>20</v>
      </c>
      <c r="E261" s="1" t="s">
        <v>497</v>
      </c>
      <c r="F261" s="1" t="s">
        <v>214</v>
      </c>
      <c r="G261" s="1" t="s">
        <v>14</v>
      </c>
      <c r="H261" s="1" t="s">
        <v>494</v>
      </c>
      <c r="I261" s="1" t="s">
        <v>508</v>
      </c>
      <c r="J261" s="1" t="s">
        <v>14</v>
      </c>
      <c r="K261" s="1" t="s">
        <v>14</v>
      </c>
      <c r="L261" s="1" t="s">
        <v>509</v>
      </c>
      <c r="M261" s="1" t="s">
        <v>509</v>
      </c>
      <c r="N261" s="1" t="s">
        <v>14</v>
      </c>
      <c r="O261" s="1" t="s">
        <v>14</v>
      </c>
      <c r="P261" s="1" t="s">
        <v>510</v>
      </c>
      <c r="Q261" s="1"/>
    </row>
    <row r="262" spans="1:17" x14ac:dyDescent="0.25">
      <c r="A262" s="1" t="s">
        <v>219</v>
      </c>
      <c r="B262" s="1" t="s">
        <v>573</v>
      </c>
      <c r="C262" s="1" t="s">
        <v>58</v>
      </c>
      <c r="D262" s="1" t="s">
        <v>24</v>
      </c>
      <c r="E262" s="1" t="s">
        <v>497</v>
      </c>
      <c r="F262" s="1" t="s">
        <v>574</v>
      </c>
      <c r="G262" s="1" t="s">
        <v>14</v>
      </c>
      <c r="H262" s="1" t="s">
        <v>494</v>
      </c>
      <c r="I262" s="1" t="s">
        <v>508</v>
      </c>
      <c r="J262" s="1" t="s">
        <v>14</v>
      </c>
      <c r="K262" s="1" t="s">
        <v>14</v>
      </c>
      <c r="L262" s="1" t="s">
        <v>509</v>
      </c>
      <c r="M262" s="1" t="s">
        <v>509</v>
      </c>
      <c r="N262" s="1" t="s">
        <v>14</v>
      </c>
      <c r="O262" s="1" t="s">
        <v>14</v>
      </c>
      <c r="P262" s="1" t="s">
        <v>510</v>
      </c>
      <c r="Q262" s="1"/>
    </row>
    <row r="263" spans="1:17" x14ac:dyDescent="0.25">
      <c r="A263" s="1" t="s">
        <v>219</v>
      </c>
      <c r="B263" s="1" t="s">
        <v>575</v>
      </c>
      <c r="C263" s="1" t="s">
        <v>58</v>
      </c>
      <c r="D263" s="1" t="s">
        <v>30</v>
      </c>
      <c r="E263" s="1" t="s">
        <v>497</v>
      </c>
      <c r="F263" s="1" t="s">
        <v>576</v>
      </c>
      <c r="G263" s="1" t="s">
        <v>14</v>
      </c>
      <c r="H263" s="1" t="s">
        <v>494</v>
      </c>
      <c r="I263" s="1" t="s">
        <v>508</v>
      </c>
      <c r="J263" s="1" t="s">
        <v>14</v>
      </c>
      <c r="K263" s="1" t="s">
        <v>14</v>
      </c>
      <c r="L263" s="1" t="s">
        <v>509</v>
      </c>
      <c r="M263" s="1" t="s">
        <v>509</v>
      </c>
      <c r="N263" s="1" t="s">
        <v>14</v>
      </c>
      <c r="O263" s="1" t="s">
        <v>14</v>
      </c>
      <c r="P263" s="1" t="s">
        <v>510</v>
      </c>
      <c r="Q263" s="1"/>
    </row>
    <row r="264" spans="1:17" x14ac:dyDescent="0.25">
      <c r="A264" s="1" t="s">
        <v>219</v>
      </c>
      <c r="B264" s="1" t="s">
        <v>577</v>
      </c>
      <c r="C264" s="1" t="s">
        <v>58</v>
      </c>
      <c r="D264" s="1" t="s">
        <v>32</v>
      </c>
      <c r="E264" s="1" t="s">
        <v>497</v>
      </c>
      <c r="F264" s="1" t="s">
        <v>578</v>
      </c>
      <c r="G264" s="1" t="s">
        <v>14</v>
      </c>
      <c r="H264" s="1" t="s">
        <v>494</v>
      </c>
      <c r="I264" s="1" t="s">
        <v>508</v>
      </c>
      <c r="J264" s="1" t="s">
        <v>14</v>
      </c>
      <c r="K264" s="1" t="s">
        <v>14</v>
      </c>
      <c r="L264" s="1" t="s">
        <v>509</v>
      </c>
      <c r="M264" s="1" t="s">
        <v>509</v>
      </c>
      <c r="N264" s="1" t="s">
        <v>14</v>
      </c>
      <c r="O264" s="1" t="s">
        <v>14</v>
      </c>
      <c r="P264" s="1" t="s">
        <v>510</v>
      </c>
      <c r="Q264" s="1"/>
    </row>
    <row r="265" spans="1:17" x14ac:dyDescent="0.25">
      <c r="A265" s="1" t="s">
        <v>219</v>
      </c>
      <c r="B265" s="1" t="s">
        <v>579</v>
      </c>
      <c r="C265" s="1" t="s">
        <v>58</v>
      </c>
      <c r="D265" s="1" t="s">
        <v>34</v>
      </c>
      <c r="E265" s="1" t="s">
        <v>497</v>
      </c>
      <c r="F265" s="1" t="s">
        <v>580</v>
      </c>
      <c r="G265" s="1" t="s">
        <v>14</v>
      </c>
      <c r="H265" s="1" t="s">
        <v>494</v>
      </c>
      <c r="I265" s="1" t="s">
        <v>508</v>
      </c>
      <c r="J265" s="1" t="s">
        <v>14</v>
      </c>
      <c r="K265" s="1" t="s">
        <v>14</v>
      </c>
      <c r="L265" s="1" t="s">
        <v>509</v>
      </c>
      <c r="M265" s="1" t="s">
        <v>509</v>
      </c>
      <c r="N265" s="1" t="s">
        <v>14</v>
      </c>
      <c r="O265" s="1" t="s">
        <v>14</v>
      </c>
      <c r="P265" s="1" t="s">
        <v>510</v>
      </c>
      <c r="Q265" s="1"/>
    </row>
    <row r="266" spans="1:17" x14ac:dyDescent="0.25">
      <c r="A266" s="1" t="s">
        <v>219</v>
      </c>
      <c r="B266" s="1" t="s">
        <v>581</v>
      </c>
      <c r="C266" s="1" t="s">
        <v>58</v>
      </c>
      <c r="D266" s="1" t="s">
        <v>36</v>
      </c>
      <c r="E266" s="1" t="s">
        <v>497</v>
      </c>
      <c r="F266" s="1" t="s">
        <v>582</v>
      </c>
      <c r="G266" s="1" t="s">
        <v>14</v>
      </c>
      <c r="H266" s="1" t="s">
        <v>494</v>
      </c>
      <c r="I266" s="1" t="s">
        <v>508</v>
      </c>
      <c r="J266" s="1" t="s">
        <v>14</v>
      </c>
      <c r="K266" s="1" t="s">
        <v>14</v>
      </c>
      <c r="L266" s="1" t="s">
        <v>509</v>
      </c>
      <c r="M266" s="1" t="s">
        <v>509</v>
      </c>
      <c r="N266" s="1" t="s">
        <v>14</v>
      </c>
      <c r="O266" s="1" t="s">
        <v>14</v>
      </c>
      <c r="P266" s="1" t="s">
        <v>510</v>
      </c>
      <c r="Q266" s="1"/>
    </row>
    <row r="267" spans="1:17" x14ac:dyDescent="0.25">
      <c r="A267" s="1" t="s">
        <v>219</v>
      </c>
      <c r="B267" s="1" t="s">
        <v>583</v>
      </c>
      <c r="C267" s="1" t="s">
        <v>60</v>
      </c>
      <c r="D267" s="1" t="s">
        <v>12</v>
      </c>
      <c r="E267" s="1" t="s">
        <v>497</v>
      </c>
      <c r="F267" s="1" t="s">
        <v>12</v>
      </c>
      <c r="G267" s="1" t="s">
        <v>14</v>
      </c>
      <c r="H267" s="1" t="s">
        <v>14</v>
      </c>
      <c r="I267" s="1" t="s">
        <v>14</v>
      </c>
      <c r="J267" s="1" t="s">
        <v>14</v>
      </c>
      <c r="K267" s="1" t="s">
        <v>14</v>
      </c>
      <c r="L267" s="1" t="s">
        <v>14</v>
      </c>
      <c r="M267" s="1" t="s">
        <v>14</v>
      </c>
      <c r="N267" s="1" t="s">
        <v>14</v>
      </c>
      <c r="O267" s="1" t="s">
        <v>14</v>
      </c>
      <c r="P267" s="1" t="s">
        <v>510</v>
      </c>
      <c r="Q267" s="1"/>
    </row>
    <row r="268" spans="1:17" x14ac:dyDescent="0.25">
      <c r="A268" s="1" t="s">
        <v>219</v>
      </c>
      <c r="B268" s="1" t="s">
        <v>584</v>
      </c>
      <c r="C268" s="1" t="s">
        <v>60</v>
      </c>
      <c r="D268" s="1" t="s">
        <v>20</v>
      </c>
      <c r="E268" s="1" t="s">
        <v>585</v>
      </c>
      <c r="F268" s="1" t="s">
        <v>586</v>
      </c>
      <c r="G268" s="1" t="s">
        <v>14</v>
      </c>
      <c r="H268" s="1" t="s">
        <v>14</v>
      </c>
      <c r="I268" s="1" t="s">
        <v>14</v>
      </c>
      <c r="J268" s="1" t="s">
        <v>587</v>
      </c>
      <c r="K268" s="1" t="s">
        <v>14</v>
      </c>
      <c r="L268" s="1" t="s">
        <v>14</v>
      </c>
      <c r="M268" s="1" t="s">
        <v>14</v>
      </c>
      <c r="N268" s="1" t="s">
        <v>14</v>
      </c>
      <c r="O268" s="1" t="s">
        <v>14</v>
      </c>
      <c r="P268" s="1" t="s">
        <v>510</v>
      </c>
      <c r="Q268" s="1"/>
    </row>
    <row r="269" spans="1:17" x14ac:dyDescent="0.25">
      <c r="A269" s="1" t="s">
        <v>219</v>
      </c>
      <c r="B269" s="1" t="s">
        <v>588</v>
      </c>
      <c r="C269" s="1" t="s">
        <v>62</v>
      </c>
      <c r="D269" s="1" t="s">
        <v>12</v>
      </c>
      <c r="E269" s="1" t="s">
        <v>497</v>
      </c>
      <c r="F269" s="1" t="s">
        <v>18</v>
      </c>
      <c r="G269" s="1" t="s">
        <v>14</v>
      </c>
      <c r="H269" s="1" t="s">
        <v>14</v>
      </c>
      <c r="I269" s="1" t="s">
        <v>14</v>
      </c>
      <c r="J269" s="1" t="s">
        <v>14</v>
      </c>
      <c r="K269" s="1" t="s">
        <v>14</v>
      </c>
      <c r="L269" s="1" t="s">
        <v>14</v>
      </c>
      <c r="M269" s="1" t="s">
        <v>14</v>
      </c>
      <c r="N269" s="1" t="s">
        <v>14</v>
      </c>
      <c r="O269" s="1" t="s">
        <v>14</v>
      </c>
      <c r="P269" s="1" t="s">
        <v>510</v>
      </c>
      <c r="Q269" s="1"/>
    </row>
    <row r="270" spans="1:17" x14ac:dyDescent="0.25">
      <c r="A270" s="1" t="s">
        <v>219</v>
      </c>
      <c r="B270" s="1" t="s">
        <v>589</v>
      </c>
      <c r="C270" s="1" t="s">
        <v>62</v>
      </c>
      <c r="D270" s="1" t="s">
        <v>20</v>
      </c>
      <c r="E270" s="1" t="s">
        <v>585</v>
      </c>
      <c r="F270" s="1" t="s">
        <v>590</v>
      </c>
      <c r="G270" s="1" t="s">
        <v>14</v>
      </c>
      <c r="H270" s="1" t="s">
        <v>14</v>
      </c>
      <c r="I270" s="1" t="s">
        <v>14</v>
      </c>
      <c r="J270" s="1" t="s">
        <v>587</v>
      </c>
      <c r="K270" s="1" t="s">
        <v>14</v>
      </c>
      <c r="L270" s="1" t="s">
        <v>14</v>
      </c>
      <c r="M270" s="1" t="s">
        <v>14</v>
      </c>
      <c r="N270" s="1" t="s">
        <v>14</v>
      </c>
      <c r="O270" s="1" t="s">
        <v>14</v>
      </c>
      <c r="P270" s="1" t="s">
        <v>510</v>
      </c>
      <c r="Q270" s="1"/>
    </row>
    <row r="271" spans="1:17" x14ac:dyDescent="0.25">
      <c r="A271" s="1" t="s">
        <v>219</v>
      </c>
      <c r="B271" s="1" t="s">
        <v>591</v>
      </c>
      <c r="C271" s="1" t="s">
        <v>64</v>
      </c>
      <c r="D271" s="1" t="s">
        <v>12</v>
      </c>
      <c r="E271" s="1" t="s">
        <v>497</v>
      </c>
      <c r="F271" s="1" t="s">
        <v>20</v>
      </c>
      <c r="G271" s="1" t="s">
        <v>14</v>
      </c>
      <c r="H271" s="1" t="s">
        <v>14</v>
      </c>
      <c r="I271" s="1" t="s">
        <v>14</v>
      </c>
      <c r="J271" s="1" t="s">
        <v>14</v>
      </c>
      <c r="K271" s="1" t="s">
        <v>14</v>
      </c>
      <c r="L271" s="1" t="s">
        <v>14</v>
      </c>
      <c r="M271" s="1" t="s">
        <v>14</v>
      </c>
      <c r="N271" s="1" t="s">
        <v>14</v>
      </c>
      <c r="O271" s="1" t="s">
        <v>14</v>
      </c>
      <c r="P271" s="1" t="s">
        <v>510</v>
      </c>
      <c r="Q271" s="1"/>
    </row>
    <row r="272" spans="1:17" x14ac:dyDescent="0.25">
      <c r="A272" s="1" t="s">
        <v>219</v>
      </c>
      <c r="B272" s="1" t="s">
        <v>592</v>
      </c>
      <c r="C272" s="1" t="s">
        <v>64</v>
      </c>
      <c r="D272" s="1" t="s">
        <v>20</v>
      </c>
      <c r="E272" s="1" t="s">
        <v>585</v>
      </c>
      <c r="F272" s="1" t="s">
        <v>593</v>
      </c>
      <c r="G272" s="1" t="s">
        <v>14</v>
      </c>
      <c r="H272" s="1" t="s">
        <v>14</v>
      </c>
      <c r="I272" s="1" t="s">
        <v>14</v>
      </c>
      <c r="J272" s="1" t="s">
        <v>587</v>
      </c>
      <c r="K272" s="1" t="s">
        <v>14</v>
      </c>
      <c r="L272" s="1" t="s">
        <v>14</v>
      </c>
      <c r="M272" s="1" t="s">
        <v>14</v>
      </c>
      <c r="N272" s="1" t="s">
        <v>14</v>
      </c>
      <c r="O272" s="1" t="s">
        <v>14</v>
      </c>
      <c r="P272" s="1" t="s">
        <v>510</v>
      </c>
      <c r="Q272" s="1"/>
    </row>
    <row r="273" spans="1:17" x14ac:dyDescent="0.25">
      <c r="A273" s="1" t="s">
        <v>219</v>
      </c>
      <c r="B273" s="1" t="s">
        <v>594</v>
      </c>
      <c r="C273" s="1" t="s">
        <v>67</v>
      </c>
      <c r="D273" s="1" t="s">
        <v>12</v>
      </c>
      <c r="E273" s="1" t="s">
        <v>497</v>
      </c>
      <c r="F273" s="1" t="s">
        <v>22</v>
      </c>
      <c r="G273" s="1" t="s">
        <v>14</v>
      </c>
      <c r="H273" s="1" t="s">
        <v>14</v>
      </c>
      <c r="I273" s="1" t="s">
        <v>14</v>
      </c>
      <c r="J273" s="1" t="s">
        <v>14</v>
      </c>
      <c r="K273" s="1" t="s">
        <v>14</v>
      </c>
      <c r="L273" s="1" t="s">
        <v>14</v>
      </c>
      <c r="M273" s="1" t="s">
        <v>14</v>
      </c>
      <c r="N273" s="1" t="s">
        <v>14</v>
      </c>
      <c r="O273" s="1" t="s">
        <v>14</v>
      </c>
      <c r="P273" s="1" t="s">
        <v>510</v>
      </c>
      <c r="Q273" s="1"/>
    </row>
    <row r="274" spans="1:17" x14ac:dyDescent="0.25">
      <c r="A274" s="1" t="s">
        <v>219</v>
      </c>
      <c r="B274" s="1" t="s">
        <v>595</v>
      </c>
      <c r="C274" s="1" t="s">
        <v>67</v>
      </c>
      <c r="D274" s="1" t="s">
        <v>20</v>
      </c>
      <c r="E274" s="1" t="s">
        <v>585</v>
      </c>
      <c r="F274" s="1" t="s">
        <v>596</v>
      </c>
      <c r="G274" s="1" t="s">
        <v>14</v>
      </c>
      <c r="H274" s="1" t="s">
        <v>14</v>
      </c>
      <c r="I274" s="1" t="s">
        <v>14</v>
      </c>
      <c r="J274" s="1" t="s">
        <v>587</v>
      </c>
      <c r="K274" s="1" t="s">
        <v>14</v>
      </c>
      <c r="L274" s="1" t="s">
        <v>14</v>
      </c>
      <c r="M274" s="1" t="s">
        <v>14</v>
      </c>
      <c r="N274" s="1" t="s">
        <v>14</v>
      </c>
      <c r="O274" s="1" t="s">
        <v>14</v>
      </c>
      <c r="P274" s="1" t="s">
        <v>510</v>
      </c>
      <c r="Q274" s="1"/>
    </row>
    <row r="275" spans="1:17" x14ac:dyDescent="0.25">
      <c r="A275" s="1" t="s">
        <v>219</v>
      </c>
      <c r="B275" s="1" t="s">
        <v>597</v>
      </c>
      <c r="C275" s="1" t="s">
        <v>69</v>
      </c>
      <c r="D275" s="1" t="s">
        <v>12</v>
      </c>
      <c r="E275" s="1" t="s">
        <v>497</v>
      </c>
      <c r="F275" s="1" t="s">
        <v>24</v>
      </c>
      <c r="G275" s="1" t="s">
        <v>14</v>
      </c>
      <c r="H275" s="1" t="s">
        <v>14</v>
      </c>
      <c r="I275" s="1" t="s">
        <v>14</v>
      </c>
      <c r="J275" s="1" t="s">
        <v>14</v>
      </c>
      <c r="K275" s="1" t="s">
        <v>14</v>
      </c>
      <c r="L275" s="1" t="s">
        <v>14</v>
      </c>
      <c r="M275" s="1" t="s">
        <v>14</v>
      </c>
      <c r="N275" s="1" t="s">
        <v>14</v>
      </c>
      <c r="O275" s="1" t="s">
        <v>14</v>
      </c>
      <c r="P275" s="1" t="s">
        <v>510</v>
      </c>
      <c r="Q275" s="1"/>
    </row>
    <row r="276" spans="1:17" x14ac:dyDescent="0.25">
      <c r="A276" s="1" t="s">
        <v>219</v>
      </c>
      <c r="B276" s="1" t="s">
        <v>598</v>
      </c>
      <c r="C276" s="1" t="s">
        <v>69</v>
      </c>
      <c r="D276" s="1" t="s">
        <v>20</v>
      </c>
      <c r="E276" s="1" t="s">
        <v>585</v>
      </c>
      <c r="F276" s="1" t="s">
        <v>599</v>
      </c>
      <c r="G276" s="1" t="s">
        <v>14</v>
      </c>
      <c r="H276" s="1" t="s">
        <v>14</v>
      </c>
      <c r="I276" s="1" t="s">
        <v>14</v>
      </c>
      <c r="J276" s="1" t="s">
        <v>587</v>
      </c>
      <c r="K276" s="1" t="s">
        <v>14</v>
      </c>
      <c r="L276" s="1" t="s">
        <v>14</v>
      </c>
      <c r="M276" s="1" t="s">
        <v>14</v>
      </c>
      <c r="N276" s="1" t="s">
        <v>14</v>
      </c>
      <c r="O276" s="1" t="s">
        <v>14</v>
      </c>
      <c r="P276" s="1" t="s">
        <v>510</v>
      </c>
      <c r="Q276" s="1"/>
    </row>
    <row r="277" spans="1:17" x14ac:dyDescent="0.25">
      <c r="A277" s="1" t="s">
        <v>219</v>
      </c>
      <c r="B277" s="1" t="s">
        <v>600</v>
      </c>
      <c r="C277" s="1" t="s">
        <v>71</v>
      </c>
      <c r="D277" s="1" t="s">
        <v>12</v>
      </c>
      <c r="E277" s="1" t="s">
        <v>497</v>
      </c>
      <c r="F277" s="1" t="s">
        <v>30</v>
      </c>
      <c r="G277" s="1" t="s">
        <v>14</v>
      </c>
      <c r="H277" s="1" t="s">
        <v>14</v>
      </c>
      <c r="I277" s="1" t="s">
        <v>14</v>
      </c>
      <c r="J277" s="1" t="s">
        <v>14</v>
      </c>
      <c r="K277" s="1" t="s">
        <v>14</v>
      </c>
      <c r="L277" s="1" t="s">
        <v>14</v>
      </c>
      <c r="M277" s="1" t="s">
        <v>14</v>
      </c>
      <c r="N277" s="1" t="s">
        <v>14</v>
      </c>
      <c r="O277" s="1" t="s">
        <v>14</v>
      </c>
      <c r="P277" s="1" t="s">
        <v>510</v>
      </c>
      <c r="Q277" s="1"/>
    </row>
    <row r="278" spans="1:17" x14ac:dyDescent="0.25">
      <c r="A278" s="1" t="s">
        <v>219</v>
      </c>
      <c r="B278" s="1" t="s">
        <v>601</v>
      </c>
      <c r="C278" s="1" t="s">
        <v>71</v>
      </c>
      <c r="D278" s="1" t="s">
        <v>20</v>
      </c>
      <c r="E278" s="1" t="s">
        <v>585</v>
      </c>
      <c r="F278" s="1" t="s">
        <v>602</v>
      </c>
      <c r="G278" s="1" t="s">
        <v>14</v>
      </c>
      <c r="H278" s="1" t="s">
        <v>14</v>
      </c>
      <c r="I278" s="1" t="s">
        <v>14</v>
      </c>
      <c r="J278" s="1" t="s">
        <v>587</v>
      </c>
      <c r="K278" s="1" t="s">
        <v>14</v>
      </c>
      <c r="L278" s="1" t="s">
        <v>14</v>
      </c>
      <c r="M278" s="1" t="s">
        <v>14</v>
      </c>
      <c r="N278" s="1" t="s">
        <v>14</v>
      </c>
      <c r="O278" s="1" t="s">
        <v>14</v>
      </c>
      <c r="P278" s="1" t="s">
        <v>510</v>
      </c>
      <c r="Q278" s="1"/>
    </row>
    <row r="279" spans="1:17" x14ac:dyDescent="0.25">
      <c r="A279" s="1" t="s">
        <v>219</v>
      </c>
      <c r="B279" s="1" t="s">
        <v>603</v>
      </c>
      <c r="C279" s="1" t="s">
        <v>73</v>
      </c>
      <c r="D279" s="1" t="s">
        <v>12</v>
      </c>
      <c r="E279" s="1" t="s">
        <v>497</v>
      </c>
      <c r="F279" s="1" t="s">
        <v>32</v>
      </c>
      <c r="G279" s="1" t="s">
        <v>14</v>
      </c>
      <c r="H279" s="1" t="s">
        <v>14</v>
      </c>
      <c r="I279" s="1" t="s">
        <v>14</v>
      </c>
      <c r="J279" s="1" t="s">
        <v>14</v>
      </c>
      <c r="K279" s="1" t="s">
        <v>14</v>
      </c>
      <c r="L279" s="1" t="s">
        <v>14</v>
      </c>
      <c r="M279" s="1" t="s">
        <v>14</v>
      </c>
      <c r="N279" s="1" t="s">
        <v>14</v>
      </c>
      <c r="O279" s="1" t="s">
        <v>14</v>
      </c>
      <c r="P279" s="1" t="s">
        <v>510</v>
      </c>
      <c r="Q279" s="1"/>
    </row>
    <row r="280" spans="1:17" x14ac:dyDescent="0.25">
      <c r="A280" s="1" t="s">
        <v>219</v>
      </c>
      <c r="B280" s="1" t="s">
        <v>604</v>
      </c>
      <c r="C280" s="1" t="s">
        <v>73</v>
      </c>
      <c r="D280" s="1" t="s">
        <v>20</v>
      </c>
      <c r="E280" s="1" t="s">
        <v>585</v>
      </c>
      <c r="F280" s="1" t="s">
        <v>605</v>
      </c>
      <c r="G280" s="1" t="s">
        <v>14</v>
      </c>
      <c r="H280" s="1" t="s">
        <v>14</v>
      </c>
      <c r="I280" s="1" t="s">
        <v>14</v>
      </c>
      <c r="J280" s="1" t="s">
        <v>587</v>
      </c>
      <c r="K280" s="1" t="s">
        <v>14</v>
      </c>
      <c r="L280" s="1" t="s">
        <v>14</v>
      </c>
      <c r="M280" s="1" t="s">
        <v>14</v>
      </c>
      <c r="N280" s="1" t="s">
        <v>14</v>
      </c>
      <c r="O280" s="1" t="s">
        <v>14</v>
      </c>
      <c r="P280" s="1" t="s">
        <v>510</v>
      </c>
      <c r="Q280" s="1"/>
    </row>
    <row r="281" spans="1:17" x14ac:dyDescent="0.25">
      <c r="A281" s="1" t="s">
        <v>219</v>
      </c>
      <c r="B281" s="1" t="s">
        <v>606</v>
      </c>
      <c r="C281" s="1" t="s">
        <v>75</v>
      </c>
      <c r="D281" s="1" t="s">
        <v>12</v>
      </c>
      <c r="E281" s="1" t="s">
        <v>497</v>
      </c>
      <c r="F281" s="1" t="s">
        <v>34</v>
      </c>
      <c r="G281" s="1" t="s">
        <v>14</v>
      </c>
      <c r="H281" s="1" t="s">
        <v>14</v>
      </c>
      <c r="I281" s="1" t="s">
        <v>14</v>
      </c>
      <c r="J281" s="1" t="s">
        <v>14</v>
      </c>
      <c r="K281" s="1" t="s">
        <v>14</v>
      </c>
      <c r="L281" s="1" t="s">
        <v>14</v>
      </c>
      <c r="M281" s="1" t="s">
        <v>14</v>
      </c>
      <c r="N281" s="1" t="s">
        <v>14</v>
      </c>
      <c r="O281" s="1" t="s">
        <v>14</v>
      </c>
      <c r="P281" s="1" t="s">
        <v>510</v>
      </c>
      <c r="Q281" s="1"/>
    </row>
    <row r="282" spans="1:17" x14ac:dyDescent="0.25">
      <c r="A282" s="1" t="s">
        <v>219</v>
      </c>
      <c r="B282" s="1" t="s">
        <v>607</v>
      </c>
      <c r="C282" s="1" t="s">
        <v>75</v>
      </c>
      <c r="D282" s="1" t="s">
        <v>20</v>
      </c>
      <c r="E282" s="1" t="s">
        <v>585</v>
      </c>
      <c r="F282" s="1" t="s">
        <v>608</v>
      </c>
      <c r="G282" s="1" t="s">
        <v>14</v>
      </c>
      <c r="H282" s="1" t="s">
        <v>14</v>
      </c>
      <c r="I282" s="1" t="s">
        <v>14</v>
      </c>
      <c r="J282" s="1" t="s">
        <v>587</v>
      </c>
      <c r="K282" s="1" t="s">
        <v>14</v>
      </c>
      <c r="L282" s="1" t="s">
        <v>14</v>
      </c>
      <c r="M282" s="1" t="s">
        <v>14</v>
      </c>
      <c r="N282" s="1" t="s">
        <v>14</v>
      </c>
      <c r="O282" s="1" t="s">
        <v>14</v>
      </c>
      <c r="P282" s="1" t="s">
        <v>510</v>
      </c>
      <c r="Q282" s="1"/>
    </row>
    <row r="283" spans="1:17" x14ac:dyDescent="0.25">
      <c r="A283" s="1" t="s">
        <v>219</v>
      </c>
      <c r="B283" s="1" t="s">
        <v>609</v>
      </c>
      <c r="C283" s="1" t="s">
        <v>77</v>
      </c>
      <c r="D283" s="1" t="s">
        <v>12</v>
      </c>
      <c r="E283" s="1" t="s">
        <v>497</v>
      </c>
      <c r="F283" s="1" t="s">
        <v>36</v>
      </c>
      <c r="G283" s="1" t="s">
        <v>14</v>
      </c>
      <c r="H283" s="1" t="s">
        <v>14</v>
      </c>
      <c r="I283" s="1" t="s">
        <v>14</v>
      </c>
      <c r="J283" s="1" t="s">
        <v>14</v>
      </c>
      <c r="K283" s="1" t="s">
        <v>14</v>
      </c>
      <c r="L283" s="1" t="s">
        <v>14</v>
      </c>
      <c r="M283" s="1" t="s">
        <v>14</v>
      </c>
      <c r="N283" s="1" t="s">
        <v>14</v>
      </c>
      <c r="O283" s="1" t="s">
        <v>14</v>
      </c>
      <c r="P283" s="1" t="s">
        <v>510</v>
      </c>
      <c r="Q283" s="1"/>
    </row>
    <row r="284" spans="1:17" x14ac:dyDescent="0.25">
      <c r="A284" s="1" t="s">
        <v>219</v>
      </c>
      <c r="B284" s="1" t="s">
        <v>610</v>
      </c>
      <c r="C284" s="1" t="s">
        <v>77</v>
      </c>
      <c r="D284" s="1" t="s">
        <v>20</v>
      </c>
      <c r="E284" s="1" t="s">
        <v>585</v>
      </c>
      <c r="F284" s="1" t="s">
        <v>611</v>
      </c>
      <c r="G284" s="1" t="s">
        <v>14</v>
      </c>
      <c r="H284" s="1" t="s">
        <v>14</v>
      </c>
      <c r="I284" s="1" t="s">
        <v>14</v>
      </c>
      <c r="J284" s="1" t="s">
        <v>587</v>
      </c>
      <c r="K284" s="1" t="s">
        <v>14</v>
      </c>
      <c r="L284" s="1" t="s">
        <v>14</v>
      </c>
      <c r="M284" s="1" t="s">
        <v>14</v>
      </c>
      <c r="N284" s="1" t="s">
        <v>14</v>
      </c>
      <c r="O284" s="1" t="s">
        <v>14</v>
      </c>
      <c r="P284" s="1" t="s">
        <v>510</v>
      </c>
      <c r="Q284" s="1"/>
    </row>
    <row r="285" spans="1:17" x14ac:dyDescent="0.25">
      <c r="A285" s="1" t="s">
        <v>219</v>
      </c>
      <c r="B285" s="1" t="s">
        <v>612</v>
      </c>
      <c r="C285" s="1" t="s">
        <v>79</v>
      </c>
      <c r="D285" s="1" t="s">
        <v>12</v>
      </c>
      <c r="E285" s="1" t="s">
        <v>497</v>
      </c>
      <c r="F285" s="1" t="s">
        <v>38</v>
      </c>
      <c r="G285" s="1" t="s">
        <v>14</v>
      </c>
      <c r="H285" s="1" t="s">
        <v>14</v>
      </c>
      <c r="I285" s="1" t="s">
        <v>14</v>
      </c>
      <c r="J285" s="1" t="s">
        <v>14</v>
      </c>
      <c r="K285" s="1" t="s">
        <v>14</v>
      </c>
      <c r="L285" s="1" t="s">
        <v>14</v>
      </c>
      <c r="M285" s="1" t="s">
        <v>14</v>
      </c>
      <c r="N285" s="1" t="s">
        <v>14</v>
      </c>
      <c r="O285" s="1" t="s">
        <v>14</v>
      </c>
      <c r="P285" s="1" t="s">
        <v>510</v>
      </c>
      <c r="Q285" s="1"/>
    </row>
    <row r="286" spans="1:17" x14ac:dyDescent="0.25">
      <c r="A286" s="1" t="s">
        <v>219</v>
      </c>
      <c r="B286" s="1" t="s">
        <v>613</v>
      </c>
      <c r="C286" s="1" t="s">
        <v>79</v>
      </c>
      <c r="D286" s="1" t="s">
        <v>20</v>
      </c>
      <c r="E286" s="1" t="s">
        <v>585</v>
      </c>
      <c r="F286" s="1" t="s">
        <v>614</v>
      </c>
      <c r="G286" s="1" t="s">
        <v>14</v>
      </c>
      <c r="H286" s="1" t="s">
        <v>14</v>
      </c>
      <c r="I286" s="1" t="s">
        <v>14</v>
      </c>
      <c r="J286" s="1" t="s">
        <v>587</v>
      </c>
      <c r="K286" s="1" t="s">
        <v>14</v>
      </c>
      <c r="L286" s="1" t="s">
        <v>14</v>
      </c>
      <c r="M286" s="1" t="s">
        <v>14</v>
      </c>
      <c r="N286" s="1" t="s">
        <v>14</v>
      </c>
      <c r="O286" s="1" t="s">
        <v>14</v>
      </c>
      <c r="P286" s="1" t="s">
        <v>510</v>
      </c>
      <c r="Q286" s="1"/>
    </row>
    <row r="287" spans="1:17" x14ac:dyDescent="0.25">
      <c r="A287" s="1" t="s">
        <v>219</v>
      </c>
      <c r="B287" s="1" t="s">
        <v>615</v>
      </c>
      <c r="C287" s="1" t="s">
        <v>81</v>
      </c>
      <c r="D287" s="1" t="s">
        <v>12</v>
      </c>
      <c r="E287" s="1" t="s">
        <v>502</v>
      </c>
      <c r="F287" s="1" t="s">
        <v>14</v>
      </c>
      <c r="G287" s="1" t="s">
        <v>14</v>
      </c>
      <c r="H287" s="1" t="s">
        <v>14</v>
      </c>
      <c r="I287" s="1" t="s">
        <v>14</v>
      </c>
      <c r="J287" s="1" t="s">
        <v>14</v>
      </c>
      <c r="K287" s="1" t="s">
        <v>14</v>
      </c>
      <c r="L287" s="1" t="s">
        <v>14</v>
      </c>
      <c r="M287" s="1" t="s">
        <v>14</v>
      </c>
      <c r="N287" s="1" t="s">
        <v>14</v>
      </c>
      <c r="O287" s="1" t="s">
        <v>14</v>
      </c>
      <c r="P287" s="1" t="s">
        <v>14</v>
      </c>
      <c r="Q287" s="1"/>
    </row>
    <row r="288" spans="1:17" x14ac:dyDescent="0.25">
      <c r="A288" s="1" t="s">
        <v>219</v>
      </c>
      <c r="B288" s="1" t="s">
        <v>616</v>
      </c>
      <c r="C288" s="1" t="s">
        <v>83</v>
      </c>
      <c r="D288" s="1" t="s">
        <v>18</v>
      </c>
      <c r="E288" s="1" t="s">
        <v>174</v>
      </c>
      <c r="F288" s="1" t="s">
        <v>617</v>
      </c>
      <c r="G288" s="1" t="s">
        <v>14</v>
      </c>
      <c r="H288" s="1" t="s">
        <v>494</v>
      </c>
      <c r="I288" s="1" t="s">
        <v>505</v>
      </c>
      <c r="J288" s="1" t="s">
        <v>252</v>
      </c>
      <c r="K288" s="1" t="s">
        <v>53</v>
      </c>
      <c r="L288" s="1" t="s">
        <v>14</v>
      </c>
      <c r="M288" s="1" t="s">
        <v>14</v>
      </c>
      <c r="N288" s="1" t="s">
        <v>14</v>
      </c>
      <c r="O288" s="1" t="s">
        <v>14</v>
      </c>
      <c r="P288" s="1" t="s">
        <v>14</v>
      </c>
      <c r="Q288" s="1"/>
    </row>
    <row r="289" spans="1:17" x14ac:dyDescent="0.25">
      <c r="A289" s="1" t="s">
        <v>219</v>
      </c>
      <c r="B289" s="1" t="s">
        <v>618</v>
      </c>
      <c r="C289" s="1" t="s">
        <v>85</v>
      </c>
      <c r="D289" s="1" t="s">
        <v>12</v>
      </c>
      <c r="E289" s="1" t="s">
        <v>497</v>
      </c>
      <c r="F289" s="1" t="s">
        <v>507</v>
      </c>
      <c r="G289" s="1" t="s">
        <v>14</v>
      </c>
      <c r="H289" s="1" t="s">
        <v>494</v>
      </c>
      <c r="I289" s="1" t="s">
        <v>508</v>
      </c>
      <c r="J289" s="1" t="s">
        <v>14</v>
      </c>
      <c r="K289" s="1" t="s">
        <v>14</v>
      </c>
      <c r="L289" s="1" t="s">
        <v>509</v>
      </c>
      <c r="M289" s="1" t="s">
        <v>509</v>
      </c>
      <c r="N289" s="1" t="s">
        <v>14</v>
      </c>
      <c r="O289" s="1" t="s">
        <v>14</v>
      </c>
      <c r="P289" s="1" t="s">
        <v>510</v>
      </c>
      <c r="Q289" s="1"/>
    </row>
    <row r="290" spans="1:17" x14ac:dyDescent="0.25">
      <c r="A290" s="1" t="s">
        <v>219</v>
      </c>
      <c r="B290" s="1" t="s">
        <v>619</v>
      </c>
      <c r="C290" s="1" t="s">
        <v>85</v>
      </c>
      <c r="D290" s="1" t="s">
        <v>18</v>
      </c>
      <c r="E290" s="1" t="s">
        <v>497</v>
      </c>
      <c r="F290" s="1" t="s">
        <v>236</v>
      </c>
      <c r="G290" s="1" t="s">
        <v>14</v>
      </c>
      <c r="H290" s="1" t="s">
        <v>494</v>
      </c>
      <c r="I290" s="1" t="s">
        <v>508</v>
      </c>
      <c r="J290" s="1" t="s">
        <v>14</v>
      </c>
      <c r="K290" s="1" t="s">
        <v>14</v>
      </c>
      <c r="L290" s="1" t="s">
        <v>509</v>
      </c>
      <c r="M290" s="1" t="s">
        <v>509</v>
      </c>
      <c r="N290" s="1" t="s">
        <v>14</v>
      </c>
      <c r="O290" s="1" t="s">
        <v>14</v>
      </c>
      <c r="P290" s="1" t="s">
        <v>510</v>
      </c>
      <c r="Q290" s="1"/>
    </row>
    <row r="291" spans="1:17" x14ac:dyDescent="0.25">
      <c r="A291" s="1" t="s">
        <v>219</v>
      </c>
      <c r="B291" s="1" t="s">
        <v>620</v>
      </c>
      <c r="C291" s="1" t="s">
        <v>85</v>
      </c>
      <c r="D291" s="1" t="s">
        <v>20</v>
      </c>
      <c r="E291" s="1" t="s">
        <v>497</v>
      </c>
      <c r="F291" s="1" t="s">
        <v>214</v>
      </c>
      <c r="G291" s="1" t="s">
        <v>14</v>
      </c>
      <c r="H291" s="1" t="s">
        <v>494</v>
      </c>
      <c r="I291" s="1" t="s">
        <v>508</v>
      </c>
      <c r="J291" s="1" t="s">
        <v>14</v>
      </c>
      <c r="K291" s="1" t="s">
        <v>14</v>
      </c>
      <c r="L291" s="1" t="s">
        <v>509</v>
      </c>
      <c r="M291" s="1" t="s">
        <v>509</v>
      </c>
      <c r="N291" s="1" t="s">
        <v>14</v>
      </c>
      <c r="O291" s="1" t="s">
        <v>14</v>
      </c>
      <c r="P291" s="1" t="s">
        <v>510</v>
      </c>
      <c r="Q291" s="1"/>
    </row>
    <row r="292" spans="1:17" x14ac:dyDescent="0.25">
      <c r="A292" s="1" t="s">
        <v>219</v>
      </c>
      <c r="B292" s="1" t="s">
        <v>621</v>
      </c>
      <c r="C292" s="1" t="s">
        <v>85</v>
      </c>
      <c r="D292" s="1" t="s">
        <v>22</v>
      </c>
      <c r="E292" s="1" t="s">
        <v>497</v>
      </c>
      <c r="F292" s="1" t="s">
        <v>622</v>
      </c>
      <c r="G292" s="1" t="s">
        <v>14</v>
      </c>
      <c r="H292" s="1" t="s">
        <v>494</v>
      </c>
      <c r="I292" s="1" t="s">
        <v>508</v>
      </c>
      <c r="J292" s="1" t="s">
        <v>14</v>
      </c>
      <c r="K292" s="1" t="s">
        <v>14</v>
      </c>
      <c r="L292" s="1" t="s">
        <v>509</v>
      </c>
      <c r="M292" s="1" t="s">
        <v>509</v>
      </c>
      <c r="N292" s="1" t="s">
        <v>14</v>
      </c>
      <c r="O292" s="1" t="s">
        <v>14</v>
      </c>
      <c r="P292" s="1" t="s">
        <v>510</v>
      </c>
      <c r="Q292" s="1"/>
    </row>
    <row r="293" spans="1:17" x14ac:dyDescent="0.25">
      <c r="A293" s="1" t="s">
        <v>219</v>
      </c>
      <c r="B293" s="1" t="s">
        <v>623</v>
      </c>
      <c r="C293" s="1" t="s">
        <v>85</v>
      </c>
      <c r="D293" s="1" t="s">
        <v>24</v>
      </c>
      <c r="E293" s="1" t="s">
        <v>497</v>
      </c>
      <c r="F293" s="1" t="s">
        <v>624</v>
      </c>
      <c r="G293" s="1" t="s">
        <v>14</v>
      </c>
      <c r="H293" s="1" t="s">
        <v>494</v>
      </c>
      <c r="I293" s="1" t="s">
        <v>508</v>
      </c>
      <c r="J293" s="1" t="s">
        <v>14</v>
      </c>
      <c r="K293" s="1" t="s">
        <v>14</v>
      </c>
      <c r="L293" s="1" t="s">
        <v>509</v>
      </c>
      <c r="M293" s="1" t="s">
        <v>509</v>
      </c>
      <c r="N293" s="1" t="s">
        <v>14</v>
      </c>
      <c r="O293" s="1" t="s">
        <v>14</v>
      </c>
      <c r="P293" s="1" t="s">
        <v>510</v>
      </c>
      <c r="Q293" s="1"/>
    </row>
    <row r="294" spans="1:17" x14ac:dyDescent="0.25">
      <c r="A294" s="1" t="s">
        <v>219</v>
      </c>
      <c r="B294" s="1" t="s">
        <v>625</v>
      </c>
      <c r="C294" s="1" t="s">
        <v>85</v>
      </c>
      <c r="D294" s="1" t="s">
        <v>30</v>
      </c>
      <c r="E294" s="1" t="s">
        <v>497</v>
      </c>
      <c r="F294" s="1" t="s">
        <v>626</v>
      </c>
      <c r="G294" s="1" t="s">
        <v>14</v>
      </c>
      <c r="H294" s="1" t="s">
        <v>494</v>
      </c>
      <c r="I294" s="1" t="s">
        <v>508</v>
      </c>
      <c r="J294" s="1" t="s">
        <v>14</v>
      </c>
      <c r="K294" s="1" t="s">
        <v>14</v>
      </c>
      <c r="L294" s="1" t="s">
        <v>509</v>
      </c>
      <c r="M294" s="1" t="s">
        <v>509</v>
      </c>
      <c r="N294" s="1" t="s">
        <v>14</v>
      </c>
      <c r="O294" s="1" t="s">
        <v>14</v>
      </c>
      <c r="P294" s="1" t="s">
        <v>510</v>
      </c>
      <c r="Q294" s="1"/>
    </row>
    <row r="295" spans="1:17" x14ac:dyDescent="0.25">
      <c r="A295" s="1" t="s">
        <v>219</v>
      </c>
      <c r="B295" s="1" t="s">
        <v>627</v>
      </c>
      <c r="C295" s="1" t="s">
        <v>85</v>
      </c>
      <c r="D295" s="1" t="s">
        <v>32</v>
      </c>
      <c r="E295" s="1" t="s">
        <v>497</v>
      </c>
      <c r="F295" s="1" t="s">
        <v>628</v>
      </c>
      <c r="G295" s="1" t="s">
        <v>14</v>
      </c>
      <c r="H295" s="1" t="s">
        <v>494</v>
      </c>
      <c r="I295" s="1" t="s">
        <v>508</v>
      </c>
      <c r="J295" s="1" t="s">
        <v>14</v>
      </c>
      <c r="K295" s="1" t="s">
        <v>14</v>
      </c>
      <c r="L295" s="1" t="s">
        <v>509</v>
      </c>
      <c r="M295" s="1" t="s">
        <v>509</v>
      </c>
      <c r="N295" s="1" t="s">
        <v>14</v>
      </c>
      <c r="O295" s="1" t="s">
        <v>14</v>
      </c>
      <c r="P295" s="1" t="s">
        <v>510</v>
      </c>
      <c r="Q295" s="1"/>
    </row>
    <row r="296" spans="1:17" x14ac:dyDescent="0.25">
      <c r="A296" s="1" t="s">
        <v>219</v>
      </c>
      <c r="B296" s="1" t="s">
        <v>629</v>
      </c>
      <c r="C296" s="1" t="s">
        <v>85</v>
      </c>
      <c r="D296" s="1" t="s">
        <v>34</v>
      </c>
      <c r="E296" s="1" t="s">
        <v>497</v>
      </c>
      <c r="F296" s="1" t="s">
        <v>630</v>
      </c>
      <c r="G296" s="1" t="s">
        <v>14</v>
      </c>
      <c r="H296" s="1" t="s">
        <v>494</v>
      </c>
      <c r="I296" s="1" t="s">
        <v>508</v>
      </c>
      <c r="J296" s="1" t="s">
        <v>14</v>
      </c>
      <c r="K296" s="1" t="s">
        <v>14</v>
      </c>
      <c r="L296" s="1" t="s">
        <v>509</v>
      </c>
      <c r="M296" s="1" t="s">
        <v>509</v>
      </c>
      <c r="N296" s="1" t="s">
        <v>14</v>
      </c>
      <c r="O296" s="1" t="s">
        <v>14</v>
      </c>
      <c r="P296" s="1" t="s">
        <v>510</v>
      </c>
      <c r="Q296" s="1"/>
    </row>
    <row r="297" spans="1:17" x14ac:dyDescent="0.25">
      <c r="A297" s="1" t="s">
        <v>219</v>
      </c>
      <c r="B297" s="1" t="s">
        <v>631</v>
      </c>
      <c r="C297" s="1" t="s">
        <v>85</v>
      </c>
      <c r="D297" s="1" t="s">
        <v>36</v>
      </c>
      <c r="E297" s="1" t="s">
        <v>497</v>
      </c>
      <c r="F297" s="1" t="s">
        <v>632</v>
      </c>
      <c r="G297" s="1" t="s">
        <v>14</v>
      </c>
      <c r="H297" s="1" t="s">
        <v>494</v>
      </c>
      <c r="I297" s="1" t="s">
        <v>508</v>
      </c>
      <c r="J297" s="1" t="s">
        <v>14</v>
      </c>
      <c r="K297" s="1" t="s">
        <v>14</v>
      </c>
      <c r="L297" s="1" t="s">
        <v>509</v>
      </c>
      <c r="M297" s="1" t="s">
        <v>509</v>
      </c>
      <c r="N297" s="1" t="s">
        <v>14</v>
      </c>
      <c r="O297" s="1" t="s">
        <v>14</v>
      </c>
      <c r="P297" s="1" t="s">
        <v>510</v>
      </c>
      <c r="Q297" s="1"/>
    </row>
    <row r="298" spans="1:17" x14ac:dyDescent="0.25">
      <c r="A298" s="1" t="s">
        <v>219</v>
      </c>
      <c r="B298" s="1" t="s">
        <v>633</v>
      </c>
      <c r="C298" s="1" t="s">
        <v>85</v>
      </c>
      <c r="D298" s="1" t="s">
        <v>38</v>
      </c>
      <c r="E298" s="1" t="s">
        <v>497</v>
      </c>
      <c r="F298" s="1" t="s">
        <v>634</v>
      </c>
      <c r="G298" s="1" t="s">
        <v>14</v>
      </c>
      <c r="H298" s="1" t="s">
        <v>494</v>
      </c>
      <c r="I298" s="1" t="s">
        <v>508</v>
      </c>
      <c r="J298" s="1" t="s">
        <v>14</v>
      </c>
      <c r="K298" s="1" t="s">
        <v>14</v>
      </c>
      <c r="L298" s="1" t="s">
        <v>509</v>
      </c>
      <c r="M298" s="1" t="s">
        <v>509</v>
      </c>
      <c r="N298" s="1" t="s">
        <v>14</v>
      </c>
      <c r="O298" s="1" t="s">
        <v>14</v>
      </c>
      <c r="P298" s="1" t="s">
        <v>510</v>
      </c>
      <c r="Q298" s="1"/>
    </row>
    <row r="299" spans="1:17" x14ac:dyDescent="0.25">
      <c r="A299" s="1" t="s">
        <v>219</v>
      </c>
      <c r="B299" s="1" t="s">
        <v>635</v>
      </c>
      <c r="C299" s="1" t="s">
        <v>85</v>
      </c>
      <c r="D299" s="1" t="s">
        <v>40</v>
      </c>
      <c r="E299" s="1" t="s">
        <v>497</v>
      </c>
      <c r="F299" s="1" t="s">
        <v>636</v>
      </c>
      <c r="G299" s="1" t="s">
        <v>14</v>
      </c>
      <c r="H299" s="1" t="s">
        <v>494</v>
      </c>
      <c r="I299" s="1" t="s">
        <v>508</v>
      </c>
      <c r="J299" s="1" t="s">
        <v>14</v>
      </c>
      <c r="K299" s="1" t="s">
        <v>14</v>
      </c>
      <c r="L299" s="1" t="s">
        <v>509</v>
      </c>
      <c r="M299" s="1" t="s">
        <v>509</v>
      </c>
      <c r="N299" s="1" t="s">
        <v>14</v>
      </c>
      <c r="O299" s="1" t="s">
        <v>14</v>
      </c>
      <c r="P299" s="1" t="s">
        <v>510</v>
      </c>
      <c r="Q299" s="1"/>
    </row>
    <row r="300" spans="1:17" x14ac:dyDescent="0.25">
      <c r="A300" s="1" t="s">
        <v>219</v>
      </c>
      <c r="B300" s="1" t="s">
        <v>637</v>
      </c>
      <c r="C300" s="1" t="s">
        <v>85</v>
      </c>
      <c r="D300" s="1" t="s">
        <v>43</v>
      </c>
      <c r="E300" s="1" t="s">
        <v>497</v>
      </c>
      <c r="F300" s="1" t="s">
        <v>638</v>
      </c>
      <c r="G300" s="1" t="s">
        <v>14</v>
      </c>
      <c r="H300" s="1" t="s">
        <v>494</v>
      </c>
      <c r="I300" s="1" t="s">
        <v>508</v>
      </c>
      <c r="J300" s="1" t="s">
        <v>14</v>
      </c>
      <c r="K300" s="1" t="s">
        <v>14</v>
      </c>
      <c r="L300" s="1" t="s">
        <v>509</v>
      </c>
      <c r="M300" s="1" t="s">
        <v>509</v>
      </c>
      <c r="N300" s="1" t="s">
        <v>14</v>
      </c>
      <c r="O300" s="1" t="s">
        <v>14</v>
      </c>
      <c r="P300" s="1" t="s">
        <v>510</v>
      </c>
      <c r="Q300" s="1"/>
    </row>
    <row r="301" spans="1:17" x14ac:dyDescent="0.25">
      <c r="A301" s="1" t="s">
        <v>219</v>
      </c>
      <c r="B301" s="1" t="s">
        <v>639</v>
      </c>
      <c r="C301" s="1" t="s">
        <v>85</v>
      </c>
      <c r="D301" s="1" t="s">
        <v>47</v>
      </c>
      <c r="E301" s="1" t="s">
        <v>497</v>
      </c>
      <c r="F301" s="1" t="s">
        <v>640</v>
      </c>
      <c r="G301" s="1" t="s">
        <v>14</v>
      </c>
      <c r="H301" s="1" t="s">
        <v>494</v>
      </c>
      <c r="I301" s="1" t="s">
        <v>508</v>
      </c>
      <c r="J301" s="1" t="s">
        <v>14</v>
      </c>
      <c r="K301" s="1" t="s">
        <v>14</v>
      </c>
      <c r="L301" s="1" t="s">
        <v>509</v>
      </c>
      <c r="M301" s="1" t="s">
        <v>509</v>
      </c>
      <c r="N301" s="1" t="s">
        <v>14</v>
      </c>
      <c r="O301" s="1" t="s">
        <v>14</v>
      </c>
      <c r="P301" s="1" t="s">
        <v>510</v>
      </c>
      <c r="Q301" s="1"/>
    </row>
    <row r="302" spans="1:17" x14ac:dyDescent="0.25">
      <c r="A302" s="1" t="s">
        <v>219</v>
      </c>
      <c r="B302" s="1" t="s">
        <v>641</v>
      </c>
      <c r="C302" s="1" t="s">
        <v>85</v>
      </c>
      <c r="D302" s="1" t="s">
        <v>49</v>
      </c>
      <c r="E302" s="1" t="s">
        <v>497</v>
      </c>
      <c r="F302" s="1" t="s">
        <v>642</v>
      </c>
      <c r="G302" s="1" t="s">
        <v>14</v>
      </c>
      <c r="H302" s="1" t="s">
        <v>494</v>
      </c>
      <c r="I302" s="1" t="s">
        <v>508</v>
      </c>
      <c r="J302" s="1" t="s">
        <v>14</v>
      </c>
      <c r="K302" s="1" t="s">
        <v>14</v>
      </c>
      <c r="L302" s="1" t="s">
        <v>509</v>
      </c>
      <c r="M302" s="1" t="s">
        <v>509</v>
      </c>
      <c r="N302" s="1" t="s">
        <v>14</v>
      </c>
      <c r="O302" s="1" t="s">
        <v>14</v>
      </c>
      <c r="P302" s="1" t="s">
        <v>510</v>
      </c>
      <c r="Q302" s="1"/>
    </row>
    <row r="303" spans="1:17" x14ac:dyDescent="0.25">
      <c r="A303" s="1" t="s">
        <v>219</v>
      </c>
      <c r="B303" s="1" t="s">
        <v>643</v>
      </c>
      <c r="C303" s="1" t="s">
        <v>85</v>
      </c>
      <c r="D303" s="1" t="s">
        <v>51</v>
      </c>
      <c r="E303" s="1" t="s">
        <v>497</v>
      </c>
      <c r="F303" s="1" t="s">
        <v>644</v>
      </c>
      <c r="G303" s="1" t="s">
        <v>14</v>
      </c>
      <c r="H303" s="1" t="s">
        <v>494</v>
      </c>
      <c r="I303" s="1" t="s">
        <v>508</v>
      </c>
      <c r="J303" s="1" t="s">
        <v>14</v>
      </c>
      <c r="K303" s="1" t="s">
        <v>14</v>
      </c>
      <c r="L303" s="1" t="s">
        <v>509</v>
      </c>
      <c r="M303" s="1" t="s">
        <v>509</v>
      </c>
      <c r="N303" s="1" t="s">
        <v>14</v>
      </c>
      <c r="O303" s="1" t="s">
        <v>14</v>
      </c>
      <c r="P303" s="1" t="s">
        <v>510</v>
      </c>
      <c r="Q303" s="1"/>
    </row>
    <row r="304" spans="1:17" x14ac:dyDescent="0.25">
      <c r="A304" s="1" t="s">
        <v>219</v>
      </c>
      <c r="B304" s="1" t="s">
        <v>645</v>
      </c>
      <c r="C304" s="1" t="s">
        <v>85</v>
      </c>
      <c r="D304" s="1" t="s">
        <v>53</v>
      </c>
      <c r="E304" s="1" t="s">
        <v>497</v>
      </c>
      <c r="F304" s="1" t="s">
        <v>646</v>
      </c>
      <c r="G304" s="1" t="s">
        <v>14</v>
      </c>
      <c r="H304" s="1" t="s">
        <v>494</v>
      </c>
      <c r="I304" s="1" t="s">
        <v>508</v>
      </c>
      <c r="J304" s="1" t="s">
        <v>14</v>
      </c>
      <c r="K304" s="1" t="s">
        <v>14</v>
      </c>
      <c r="L304" s="1" t="s">
        <v>509</v>
      </c>
      <c r="M304" s="1" t="s">
        <v>509</v>
      </c>
      <c r="N304" s="1" t="s">
        <v>14</v>
      </c>
      <c r="O304" s="1" t="s">
        <v>14</v>
      </c>
      <c r="P304" s="1" t="s">
        <v>510</v>
      </c>
      <c r="Q304" s="1"/>
    </row>
    <row r="305" spans="1:17" x14ac:dyDescent="0.25">
      <c r="A305" s="1" t="s">
        <v>219</v>
      </c>
      <c r="B305" s="1" t="s">
        <v>647</v>
      </c>
      <c r="C305" s="1" t="s">
        <v>87</v>
      </c>
      <c r="D305" s="1" t="s">
        <v>12</v>
      </c>
      <c r="E305" s="1" t="s">
        <v>497</v>
      </c>
      <c r="F305" s="1" t="s">
        <v>12</v>
      </c>
      <c r="G305" s="1" t="s">
        <v>14</v>
      </c>
      <c r="H305" s="1" t="s">
        <v>14</v>
      </c>
      <c r="I305" s="1" t="s">
        <v>14</v>
      </c>
      <c r="J305" s="1" t="s">
        <v>14</v>
      </c>
      <c r="K305" s="1" t="s">
        <v>14</v>
      </c>
      <c r="L305" s="1" t="s">
        <v>14</v>
      </c>
      <c r="M305" s="1" t="s">
        <v>14</v>
      </c>
      <c r="N305" s="1" t="s">
        <v>14</v>
      </c>
      <c r="O305" s="1" t="s">
        <v>14</v>
      </c>
      <c r="P305" s="1" t="s">
        <v>510</v>
      </c>
      <c r="Q305" s="1"/>
    </row>
    <row r="306" spans="1:17" x14ac:dyDescent="0.25">
      <c r="A306" s="1" t="s">
        <v>219</v>
      </c>
      <c r="B306" s="1" t="s">
        <v>648</v>
      </c>
      <c r="C306" s="1" t="s">
        <v>87</v>
      </c>
      <c r="D306" s="1" t="s">
        <v>18</v>
      </c>
      <c r="E306" s="1" t="s">
        <v>497</v>
      </c>
      <c r="F306" s="1" t="s">
        <v>649</v>
      </c>
      <c r="G306" s="1" t="s">
        <v>14</v>
      </c>
      <c r="H306" s="1" t="s">
        <v>499</v>
      </c>
      <c r="I306" s="1" t="s">
        <v>14</v>
      </c>
      <c r="J306" s="1" t="s">
        <v>500</v>
      </c>
      <c r="K306" s="1" t="s">
        <v>14</v>
      </c>
      <c r="L306" s="1" t="s">
        <v>14</v>
      </c>
      <c r="M306" s="1" t="s">
        <v>14</v>
      </c>
      <c r="N306" s="1" t="s">
        <v>14</v>
      </c>
      <c r="O306" s="1" t="s">
        <v>14</v>
      </c>
      <c r="P306" s="1" t="s">
        <v>510</v>
      </c>
      <c r="Q306" s="1"/>
    </row>
    <row r="307" spans="1:17" x14ac:dyDescent="0.25">
      <c r="A307" s="1" t="s">
        <v>219</v>
      </c>
      <c r="B307" s="1" t="s">
        <v>650</v>
      </c>
      <c r="C307" s="1" t="s">
        <v>87</v>
      </c>
      <c r="D307" s="1" t="s">
        <v>20</v>
      </c>
      <c r="E307" s="1" t="s">
        <v>585</v>
      </c>
      <c r="F307" s="1" t="s">
        <v>586</v>
      </c>
      <c r="G307" s="1" t="s">
        <v>14</v>
      </c>
      <c r="H307" s="1" t="s">
        <v>14</v>
      </c>
      <c r="I307" s="1" t="s">
        <v>14</v>
      </c>
      <c r="J307" s="1" t="s">
        <v>587</v>
      </c>
      <c r="K307" s="1" t="s">
        <v>14</v>
      </c>
      <c r="L307" s="1" t="s">
        <v>14</v>
      </c>
      <c r="M307" s="1" t="s">
        <v>14</v>
      </c>
      <c r="N307" s="1" t="s">
        <v>14</v>
      </c>
      <c r="O307" s="1" t="s">
        <v>14</v>
      </c>
      <c r="P307" s="1" t="s">
        <v>510</v>
      </c>
      <c r="Q307" s="1"/>
    </row>
    <row r="308" spans="1:17" x14ac:dyDescent="0.25">
      <c r="A308" s="1" t="s">
        <v>219</v>
      </c>
      <c r="B308" s="1" t="s">
        <v>651</v>
      </c>
      <c r="C308" s="1" t="s">
        <v>87</v>
      </c>
      <c r="D308" s="1" t="s">
        <v>43</v>
      </c>
      <c r="E308" s="1" t="s">
        <v>585</v>
      </c>
      <c r="F308" s="1" t="s">
        <v>652</v>
      </c>
      <c r="G308" s="1" t="s">
        <v>27</v>
      </c>
      <c r="H308" s="1" t="s">
        <v>14</v>
      </c>
      <c r="I308" s="1" t="s">
        <v>14</v>
      </c>
      <c r="J308" s="1" t="s">
        <v>14</v>
      </c>
      <c r="K308" s="1" t="s">
        <v>14</v>
      </c>
      <c r="L308" s="1" t="s">
        <v>14</v>
      </c>
      <c r="M308" s="1" t="s">
        <v>14</v>
      </c>
      <c r="N308" s="1" t="s">
        <v>14</v>
      </c>
      <c r="O308" s="1" t="s">
        <v>14</v>
      </c>
      <c r="P308" s="1" t="s">
        <v>510</v>
      </c>
      <c r="Q308" s="1"/>
    </row>
    <row r="309" spans="1:17" x14ac:dyDescent="0.25">
      <c r="A309" s="1" t="s">
        <v>219</v>
      </c>
      <c r="B309" s="1" t="s">
        <v>653</v>
      </c>
      <c r="C309" s="1" t="s">
        <v>87</v>
      </c>
      <c r="D309" s="1" t="s">
        <v>47</v>
      </c>
      <c r="E309" s="1" t="s">
        <v>585</v>
      </c>
      <c r="F309" s="1" t="s">
        <v>654</v>
      </c>
      <c r="G309" s="1" t="s">
        <v>27</v>
      </c>
      <c r="H309" s="1" t="s">
        <v>14</v>
      </c>
      <c r="I309" s="1" t="s">
        <v>14</v>
      </c>
      <c r="J309" s="1" t="s">
        <v>14</v>
      </c>
      <c r="K309" s="1" t="s">
        <v>14</v>
      </c>
      <c r="L309" s="1" t="s">
        <v>14</v>
      </c>
      <c r="M309" s="1" t="s">
        <v>14</v>
      </c>
      <c r="N309" s="1" t="s">
        <v>14</v>
      </c>
      <c r="O309" s="1" t="s">
        <v>14</v>
      </c>
      <c r="P309" s="1" t="s">
        <v>510</v>
      </c>
      <c r="Q309" s="1"/>
    </row>
    <row r="310" spans="1:17" x14ac:dyDescent="0.25">
      <c r="A310" s="1" t="s">
        <v>219</v>
      </c>
      <c r="B310" s="1" t="s">
        <v>655</v>
      </c>
      <c r="C310" s="1" t="s">
        <v>87</v>
      </c>
      <c r="D310" s="1" t="s">
        <v>49</v>
      </c>
      <c r="E310" s="1" t="s">
        <v>585</v>
      </c>
      <c r="F310" s="1" t="s">
        <v>656</v>
      </c>
      <c r="G310" s="1" t="s">
        <v>27</v>
      </c>
      <c r="H310" s="1" t="s">
        <v>14</v>
      </c>
      <c r="I310" s="1" t="s">
        <v>14</v>
      </c>
      <c r="J310" s="1" t="s">
        <v>14</v>
      </c>
      <c r="K310" s="1" t="s">
        <v>14</v>
      </c>
      <c r="L310" s="1" t="s">
        <v>14</v>
      </c>
      <c r="M310" s="1" t="s">
        <v>14</v>
      </c>
      <c r="N310" s="1" t="s">
        <v>14</v>
      </c>
      <c r="O310" s="1" t="s">
        <v>14</v>
      </c>
      <c r="P310" s="1" t="s">
        <v>510</v>
      </c>
      <c r="Q310" s="1"/>
    </row>
    <row r="311" spans="1:17" x14ac:dyDescent="0.25">
      <c r="A311" s="1" t="s">
        <v>219</v>
      </c>
      <c r="B311" s="1" t="s">
        <v>657</v>
      </c>
      <c r="C311" s="1" t="s">
        <v>87</v>
      </c>
      <c r="D311" s="1" t="s">
        <v>51</v>
      </c>
      <c r="E311" s="1" t="s">
        <v>585</v>
      </c>
      <c r="F311" s="1" t="s">
        <v>658</v>
      </c>
      <c r="G311" s="1" t="s">
        <v>27</v>
      </c>
      <c r="H311" s="1" t="s">
        <v>14</v>
      </c>
      <c r="I311" s="1" t="s">
        <v>14</v>
      </c>
      <c r="J311" s="1" t="s">
        <v>14</v>
      </c>
      <c r="K311" s="1" t="s">
        <v>14</v>
      </c>
      <c r="L311" s="1" t="s">
        <v>14</v>
      </c>
      <c r="M311" s="1" t="s">
        <v>14</v>
      </c>
      <c r="N311" s="1" t="s">
        <v>14</v>
      </c>
      <c r="O311" s="1" t="s">
        <v>14</v>
      </c>
      <c r="P311" s="1" t="s">
        <v>510</v>
      </c>
      <c r="Q311" s="1"/>
    </row>
    <row r="312" spans="1:17" x14ac:dyDescent="0.25">
      <c r="A312" s="1" t="s">
        <v>219</v>
      </c>
      <c r="B312" s="1" t="s">
        <v>659</v>
      </c>
      <c r="C312" s="1" t="s">
        <v>87</v>
      </c>
      <c r="D312" s="1" t="s">
        <v>53</v>
      </c>
      <c r="E312" s="1" t="s">
        <v>585</v>
      </c>
      <c r="F312" s="1" t="s">
        <v>660</v>
      </c>
      <c r="G312" s="1" t="s">
        <v>14</v>
      </c>
      <c r="H312" s="1" t="s">
        <v>14</v>
      </c>
      <c r="I312" s="1" t="s">
        <v>14</v>
      </c>
      <c r="J312" s="1" t="s">
        <v>14</v>
      </c>
      <c r="K312" s="1" t="s">
        <v>14</v>
      </c>
      <c r="L312" s="1" t="s">
        <v>14</v>
      </c>
      <c r="M312" s="1" t="s">
        <v>14</v>
      </c>
      <c r="N312" s="1" t="s">
        <v>14</v>
      </c>
      <c r="O312" s="1" t="s">
        <v>14</v>
      </c>
      <c r="P312" s="1" t="s">
        <v>510</v>
      </c>
      <c r="Q312" s="1"/>
    </row>
    <row r="313" spans="1:17" x14ac:dyDescent="0.25">
      <c r="A313" s="1" t="s">
        <v>219</v>
      </c>
      <c r="B313" s="1" t="s">
        <v>661</v>
      </c>
      <c r="C313" s="1" t="s">
        <v>103</v>
      </c>
      <c r="D313" s="1" t="s">
        <v>18</v>
      </c>
      <c r="E313" s="1" t="s">
        <v>497</v>
      </c>
      <c r="F313" s="1" t="s">
        <v>662</v>
      </c>
      <c r="G313" s="1" t="s">
        <v>14</v>
      </c>
      <c r="H313" s="1" t="s">
        <v>499</v>
      </c>
      <c r="I313" s="1" t="s">
        <v>14</v>
      </c>
      <c r="J313" s="1" t="s">
        <v>500</v>
      </c>
      <c r="K313" s="1" t="s">
        <v>14</v>
      </c>
      <c r="L313" s="1" t="s">
        <v>14</v>
      </c>
      <c r="M313" s="1" t="s">
        <v>14</v>
      </c>
      <c r="N313" s="1" t="s">
        <v>14</v>
      </c>
      <c r="O313" s="1" t="s">
        <v>14</v>
      </c>
      <c r="P313" s="1" t="s">
        <v>510</v>
      </c>
      <c r="Q313" s="1"/>
    </row>
    <row r="314" spans="1:17" x14ac:dyDescent="0.25">
      <c r="A314" s="1" t="s">
        <v>219</v>
      </c>
      <c r="B314" s="1" t="s">
        <v>663</v>
      </c>
      <c r="C314" s="1" t="s">
        <v>103</v>
      </c>
      <c r="D314" s="1" t="s">
        <v>20</v>
      </c>
      <c r="E314" s="1" t="s">
        <v>585</v>
      </c>
      <c r="F314" s="1" t="s">
        <v>586</v>
      </c>
      <c r="G314" s="1" t="s">
        <v>14</v>
      </c>
      <c r="H314" s="1" t="s">
        <v>14</v>
      </c>
      <c r="I314" s="1" t="s">
        <v>14</v>
      </c>
      <c r="J314" s="1" t="s">
        <v>587</v>
      </c>
      <c r="K314" s="1" t="s">
        <v>14</v>
      </c>
      <c r="L314" s="1" t="s">
        <v>14</v>
      </c>
      <c r="M314" s="1" t="s">
        <v>14</v>
      </c>
      <c r="N314" s="1" t="s">
        <v>14</v>
      </c>
      <c r="O314" s="1" t="s">
        <v>14</v>
      </c>
      <c r="P314" s="1" t="s">
        <v>510</v>
      </c>
      <c r="Q314" s="1"/>
    </row>
    <row r="315" spans="1:17" x14ac:dyDescent="0.25">
      <c r="A315" s="1" t="s">
        <v>219</v>
      </c>
      <c r="B315" s="1" t="s">
        <v>664</v>
      </c>
      <c r="C315" s="1" t="s">
        <v>103</v>
      </c>
      <c r="D315" s="1" t="s">
        <v>43</v>
      </c>
      <c r="E315" s="1" t="s">
        <v>585</v>
      </c>
      <c r="F315" s="1" t="s">
        <v>665</v>
      </c>
      <c r="G315" s="1" t="s">
        <v>27</v>
      </c>
      <c r="H315" s="1" t="s">
        <v>14</v>
      </c>
      <c r="I315" s="1" t="s">
        <v>14</v>
      </c>
      <c r="J315" s="1" t="s">
        <v>14</v>
      </c>
      <c r="K315" s="1" t="s">
        <v>14</v>
      </c>
      <c r="L315" s="1" t="s">
        <v>14</v>
      </c>
      <c r="M315" s="1" t="s">
        <v>14</v>
      </c>
      <c r="N315" s="1" t="s">
        <v>14</v>
      </c>
      <c r="O315" s="1" t="s">
        <v>14</v>
      </c>
      <c r="P315" s="1" t="s">
        <v>510</v>
      </c>
      <c r="Q315" s="1"/>
    </row>
    <row r="316" spans="1:17" x14ac:dyDescent="0.25">
      <c r="A316" s="1" t="s">
        <v>219</v>
      </c>
      <c r="B316" s="1" t="s">
        <v>666</v>
      </c>
      <c r="C316" s="1" t="s">
        <v>103</v>
      </c>
      <c r="D316" s="1" t="s">
        <v>47</v>
      </c>
      <c r="E316" s="1" t="s">
        <v>585</v>
      </c>
      <c r="F316" s="1" t="s">
        <v>667</v>
      </c>
      <c r="G316" s="1" t="s">
        <v>27</v>
      </c>
      <c r="H316" s="1" t="s">
        <v>14</v>
      </c>
      <c r="I316" s="1" t="s">
        <v>14</v>
      </c>
      <c r="J316" s="1" t="s">
        <v>14</v>
      </c>
      <c r="K316" s="1" t="s">
        <v>14</v>
      </c>
      <c r="L316" s="1" t="s">
        <v>14</v>
      </c>
      <c r="M316" s="1" t="s">
        <v>14</v>
      </c>
      <c r="N316" s="1" t="s">
        <v>14</v>
      </c>
      <c r="O316" s="1" t="s">
        <v>14</v>
      </c>
      <c r="P316" s="1" t="s">
        <v>510</v>
      </c>
      <c r="Q316" s="1"/>
    </row>
    <row r="317" spans="1:17" x14ac:dyDescent="0.25">
      <c r="A317" s="1" t="s">
        <v>219</v>
      </c>
      <c r="B317" s="1" t="s">
        <v>668</v>
      </c>
      <c r="C317" s="1" t="s">
        <v>103</v>
      </c>
      <c r="D317" s="1" t="s">
        <v>49</v>
      </c>
      <c r="E317" s="1" t="s">
        <v>585</v>
      </c>
      <c r="F317" s="1" t="s">
        <v>669</v>
      </c>
      <c r="G317" s="1" t="s">
        <v>27</v>
      </c>
      <c r="H317" s="1" t="s">
        <v>14</v>
      </c>
      <c r="I317" s="1" t="s">
        <v>14</v>
      </c>
      <c r="J317" s="1" t="s">
        <v>14</v>
      </c>
      <c r="K317" s="1" t="s">
        <v>14</v>
      </c>
      <c r="L317" s="1" t="s">
        <v>14</v>
      </c>
      <c r="M317" s="1" t="s">
        <v>14</v>
      </c>
      <c r="N317" s="1" t="s">
        <v>14</v>
      </c>
      <c r="O317" s="1" t="s">
        <v>14</v>
      </c>
      <c r="P317" s="1" t="s">
        <v>510</v>
      </c>
      <c r="Q317" s="1"/>
    </row>
    <row r="318" spans="1:17" x14ac:dyDescent="0.25">
      <c r="A318" s="1" t="s">
        <v>219</v>
      </c>
      <c r="B318" s="1" t="s">
        <v>670</v>
      </c>
      <c r="C318" s="1" t="s">
        <v>103</v>
      </c>
      <c r="D318" s="1" t="s">
        <v>51</v>
      </c>
      <c r="E318" s="1" t="s">
        <v>585</v>
      </c>
      <c r="F318" s="1" t="s">
        <v>671</v>
      </c>
      <c r="G318" s="1" t="s">
        <v>27</v>
      </c>
      <c r="H318" s="1" t="s">
        <v>14</v>
      </c>
      <c r="I318" s="1" t="s">
        <v>14</v>
      </c>
      <c r="J318" s="1" t="s">
        <v>14</v>
      </c>
      <c r="K318" s="1" t="s">
        <v>14</v>
      </c>
      <c r="L318" s="1" t="s">
        <v>14</v>
      </c>
      <c r="M318" s="1" t="s">
        <v>14</v>
      </c>
      <c r="N318" s="1" t="s">
        <v>14</v>
      </c>
      <c r="O318" s="1" t="s">
        <v>14</v>
      </c>
      <c r="P318" s="1" t="s">
        <v>510</v>
      </c>
      <c r="Q318" s="1"/>
    </row>
    <row r="319" spans="1:17" x14ac:dyDescent="0.25">
      <c r="A319" s="1" t="s">
        <v>219</v>
      </c>
      <c r="B319" s="1" t="s">
        <v>672</v>
      </c>
      <c r="C319" s="1" t="s">
        <v>103</v>
      </c>
      <c r="D319" s="1" t="s">
        <v>53</v>
      </c>
      <c r="E319" s="1" t="s">
        <v>585</v>
      </c>
      <c r="F319" s="1" t="s">
        <v>673</v>
      </c>
      <c r="G319" s="1" t="s">
        <v>14</v>
      </c>
      <c r="H319" s="1" t="s">
        <v>14</v>
      </c>
      <c r="I319" s="1" t="s">
        <v>14</v>
      </c>
      <c r="J319" s="1" t="s">
        <v>14</v>
      </c>
      <c r="K319" s="1" t="s">
        <v>14</v>
      </c>
      <c r="L319" s="1" t="s">
        <v>14</v>
      </c>
      <c r="M319" s="1" t="s">
        <v>14</v>
      </c>
      <c r="N319" s="1" t="s">
        <v>14</v>
      </c>
      <c r="O319" s="1" t="s">
        <v>14</v>
      </c>
      <c r="P319" s="1" t="s">
        <v>510</v>
      </c>
      <c r="Q319" s="1"/>
    </row>
    <row r="320" spans="1:17" x14ac:dyDescent="0.25">
      <c r="A320" s="1" t="s">
        <v>219</v>
      </c>
      <c r="B320" s="1" t="s">
        <v>674</v>
      </c>
      <c r="C320" s="1" t="s">
        <v>105</v>
      </c>
      <c r="D320" s="1" t="s">
        <v>18</v>
      </c>
      <c r="E320" s="1" t="s">
        <v>497</v>
      </c>
      <c r="F320" s="1" t="s">
        <v>675</v>
      </c>
      <c r="G320" s="1" t="s">
        <v>14</v>
      </c>
      <c r="H320" s="1" t="s">
        <v>499</v>
      </c>
      <c r="I320" s="1" t="s">
        <v>14</v>
      </c>
      <c r="J320" s="1" t="s">
        <v>500</v>
      </c>
      <c r="K320" s="1" t="s">
        <v>14</v>
      </c>
      <c r="L320" s="1" t="s">
        <v>14</v>
      </c>
      <c r="M320" s="1" t="s">
        <v>14</v>
      </c>
      <c r="N320" s="1" t="s">
        <v>14</v>
      </c>
      <c r="O320" s="1" t="s">
        <v>14</v>
      </c>
      <c r="P320" s="1" t="s">
        <v>510</v>
      </c>
      <c r="Q320" s="1"/>
    </row>
    <row r="321" spans="1:17" x14ac:dyDescent="0.25">
      <c r="A321" s="1" t="s">
        <v>219</v>
      </c>
      <c r="B321" s="1" t="s">
        <v>676</v>
      </c>
      <c r="C321" s="1" t="s">
        <v>105</v>
      </c>
      <c r="D321" s="1" t="s">
        <v>20</v>
      </c>
      <c r="E321" s="1" t="s">
        <v>585</v>
      </c>
      <c r="F321" s="1" t="s">
        <v>586</v>
      </c>
      <c r="G321" s="1" t="s">
        <v>14</v>
      </c>
      <c r="H321" s="1" t="s">
        <v>14</v>
      </c>
      <c r="I321" s="1" t="s">
        <v>14</v>
      </c>
      <c r="J321" s="1" t="s">
        <v>587</v>
      </c>
      <c r="K321" s="1" t="s">
        <v>14</v>
      </c>
      <c r="L321" s="1" t="s">
        <v>14</v>
      </c>
      <c r="M321" s="1" t="s">
        <v>14</v>
      </c>
      <c r="N321" s="1" t="s">
        <v>14</v>
      </c>
      <c r="O321" s="1" t="s">
        <v>14</v>
      </c>
      <c r="P321" s="1" t="s">
        <v>510</v>
      </c>
      <c r="Q321" s="1"/>
    </row>
    <row r="322" spans="1:17" x14ac:dyDescent="0.25">
      <c r="A322" s="1" t="s">
        <v>219</v>
      </c>
      <c r="B322" s="1" t="s">
        <v>677</v>
      </c>
      <c r="C322" s="1" t="s">
        <v>105</v>
      </c>
      <c r="D322" s="1" t="s">
        <v>43</v>
      </c>
      <c r="E322" s="1" t="s">
        <v>585</v>
      </c>
      <c r="F322" s="1" t="s">
        <v>678</v>
      </c>
      <c r="G322" s="1" t="s">
        <v>27</v>
      </c>
      <c r="H322" s="1" t="s">
        <v>14</v>
      </c>
      <c r="I322" s="1" t="s">
        <v>14</v>
      </c>
      <c r="J322" s="1" t="s">
        <v>14</v>
      </c>
      <c r="K322" s="1" t="s">
        <v>14</v>
      </c>
      <c r="L322" s="1" t="s">
        <v>14</v>
      </c>
      <c r="M322" s="1" t="s">
        <v>14</v>
      </c>
      <c r="N322" s="1" t="s">
        <v>14</v>
      </c>
      <c r="O322" s="1" t="s">
        <v>14</v>
      </c>
      <c r="P322" s="1" t="s">
        <v>510</v>
      </c>
      <c r="Q322" s="1"/>
    </row>
    <row r="323" spans="1:17" x14ac:dyDescent="0.25">
      <c r="A323" s="1" t="s">
        <v>219</v>
      </c>
      <c r="B323" s="1" t="s">
        <v>679</v>
      </c>
      <c r="C323" s="1" t="s">
        <v>105</v>
      </c>
      <c r="D323" s="1" t="s">
        <v>47</v>
      </c>
      <c r="E323" s="1" t="s">
        <v>585</v>
      </c>
      <c r="F323" s="1" t="s">
        <v>680</v>
      </c>
      <c r="G323" s="1" t="s">
        <v>27</v>
      </c>
      <c r="H323" s="1" t="s">
        <v>14</v>
      </c>
      <c r="I323" s="1" t="s">
        <v>14</v>
      </c>
      <c r="J323" s="1" t="s">
        <v>14</v>
      </c>
      <c r="K323" s="1" t="s">
        <v>14</v>
      </c>
      <c r="L323" s="1" t="s">
        <v>14</v>
      </c>
      <c r="M323" s="1" t="s">
        <v>14</v>
      </c>
      <c r="N323" s="1" t="s">
        <v>14</v>
      </c>
      <c r="O323" s="1" t="s">
        <v>14</v>
      </c>
      <c r="P323" s="1" t="s">
        <v>510</v>
      </c>
      <c r="Q323" s="1"/>
    </row>
    <row r="324" spans="1:17" x14ac:dyDescent="0.25">
      <c r="A324" s="1" t="s">
        <v>219</v>
      </c>
      <c r="B324" s="1" t="s">
        <v>681</v>
      </c>
      <c r="C324" s="1" t="s">
        <v>105</v>
      </c>
      <c r="D324" s="1" t="s">
        <v>49</v>
      </c>
      <c r="E324" s="1" t="s">
        <v>585</v>
      </c>
      <c r="F324" s="1" t="s">
        <v>682</v>
      </c>
      <c r="G324" s="1" t="s">
        <v>27</v>
      </c>
      <c r="H324" s="1" t="s">
        <v>14</v>
      </c>
      <c r="I324" s="1" t="s">
        <v>14</v>
      </c>
      <c r="J324" s="1" t="s">
        <v>14</v>
      </c>
      <c r="K324" s="1" t="s">
        <v>14</v>
      </c>
      <c r="L324" s="1" t="s">
        <v>14</v>
      </c>
      <c r="M324" s="1" t="s">
        <v>14</v>
      </c>
      <c r="N324" s="1" t="s">
        <v>14</v>
      </c>
      <c r="O324" s="1" t="s">
        <v>14</v>
      </c>
      <c r="P324" s="1" t="s">
        <v>510</v>
      </c>
      <c r="Q324" s="1"/>
    </row>
    <row r="325" spans="1:17" x14ac:dyDescent="0.25">
      <c r="A325" s="1" t="s">
        <v>219</v>
      </c>
      <c r="B325" s="1" t="s">
        <v>683</v>
      </c>
      <c r="C325" s="1" t="s">
        <v>105</v>
      </c>
      <c r="D325" s="1" t="s">
        <v>51</v>
      </c>
      <c r="E325" s="1" t="s">
        <v>585</v>
      </c>
      <c r="F325" s="1" t="s">
        <v>684</v>
      </c>
      <c r="G325" s="1" t="s">
        <v>27</v>
      </c>
      <c r="H325" s="1" t="s">
        <v>14</v>
      </c>
      <c r="I325" s="1" t="s">
        <v>14</v>
      </c>
      <c r="J325" s="1" t="s">
        <v>14</v>
      </c>
      <c r="K325" s="1" t="s">
        <v>14</v>
      </c>
      <c r="L325" s="1" t="s">
        <v>14</v>
      </c>
      <c r="M325" s="1" t="s">
        <v>14</v>
      </c>
      <c r="N325" s="1" t="s">
        <v>14</v>
      </c>
      <c r="O325" s="1" t="s">
        <v>14</v>
      </c>
      <c r="P325" s="1" t="s">
        <v>510</v>
      </c>
      <c r="Q325" s="1"/>
    </row>
    <row r="326" spans="1:17" x14ac:dyDescent="0.25">
      <c r="A326" s="1" t="s">
        <v>219</v>
      </c>
      <c r="B326" s="1" t="s">
        <v>685</v>
      </c>
      <c r="C326" s="1" t="s">
        <v>105</v>
      </c>
      <c r="D326" s="1" t="s">
        <v>53</v>
      </c>
      <c r="E326" s="1" t="s">
        <v>585</v>
      </c>
      <c r="F326" s="1" t="s">
        <v>686</v>
      </c>
      <c r="G326" s="1" t="s">
        <v>14</v>
      </c>
      <c r="H326" s="1" t="s">
        <v>14</v>
      </c>
      <c r="I326" s="1" t="s">
        <v>14</v>
      </c>
      <c r="J326" s="1" t="s">
        <v>14</v>
      </c>
      <c r="K326" s="1" t="s">
        <v>14</v>
      </c>
      <c r="L326" s="1" t="s">
        <v>14</v>
      </c>
      <c r="M326" s="1" t="s">
        <v>14</v>
      </c>
      <c r="N326" s="1" t="s">
        <v>14</v>
      </c>
      <c r="O326" s="1" t="s">
        <v>14</v>
      </c>
      <c r="P326" s="1" t="s">
        <v>510</v>
      </c>
      <c r="Q326" s="1"/>
    </row>
    <row r="327" spans="1:17" x14ac:dyDescent="0.25">
      <c r="A327" s="1" t="s">
        <v>219</v>
      </c>
      <c r="B327" s="1" t="s">
        <v>687</v>
      </c>
      <c r="C327" s="1" t="s">
        <v>107</v>
      </c>
      <c r="D327" s="1" t="s">
        <v>12</v>
      </c>
      <c r="E327" s="1" t="s">
        <v>497</v>
      </c>
      <c r="F327" s="1" t="s">
        <v>18</v>
      </c>
      <c r="G327" s="1" t="s">
        <v>14</v>
      </c>
      <c r="H327" s="1" t="s">
        <v>14</v>
      </c>
      <c r="I327" s="1" t="s">
        <v>14</v>
      </c>
      <c r="J327" s="1" t="s">
        <v>14</v>
      </c>
      <c r="K327" s="1" t="s">
        <v>14</v>
      </c>
      <c r="L327" s="1" t="s">
        <v>14</v>
      </c>
      <c r="M327" s="1" t="s">
        <v>14</v>
      </c>
      <c r="N327" s="1" t="s">
        <v>14</v>
      </c>
      <c r="O327" s="1" t="s">
        <v>14</v>
      </c>
      <c r="P327" s="1" t="s">
        <v>510</v>
      </c>
      <c r="Q327" s="1"/>
    </row>
    <row r="328" spans="1:17" x14ac:dyDescent="0.25">
      <c r="A328" s="1" t="s">
        <v>219</v>
      </c>
      <c r="B328" s="1" t="s">
        <v>688</v>
      </c>
      <c r="C328" s="1" t="s">
        <v>107</v>
      </c>
      <c r="D328" s="1" t="s">
        <v>18</v>
      </c>
      <c r="E328" s="1" t="s">
        <v>497</v>
      </c>
      <c r="F328" s="1" t="s">
        <v>649</v>
      </c>
      <c r="G328" s="1" t="s">
        <v>14</v>
      </c>
      <c r="H328" s="1" t="s">
        <v>499</v>
      </c>
      <c r="I328" s="1" t="s">
        <v>14</v>
      </c>
      <c r="J328" s="1" t="s">
        <v>500</v>
      </c>
      <c r="K328" s="1" t="s">
        <v>14</v>
      </c>
      <c r="L328" s="1" t="s">
        <v>14</v>
      </c>
      <c r="M328" s="1" t="s">
        <v>14</v>
      </c>
      <c r="N328" s="1" t="s">
        <v>14</v>
      </c>
      <c r="O328" s="1" t="s">
        <v>14</v>
      </c>
      <c r="P328" s="1" t="s">
        <v>510</v>
      </c>
      <c r="Q328" s="1"/>
    </row>
    <row r="329" spans="1:17" x14ac:dyDescent="0.25">
      <c r="A329" s="1" t="s">
        <v>219</v>
      </c>
      <c r="B329" s="1" t="s">
        <v>689</v>
      </c>
      <c r="C329" s="1" t="s">
        <v>107</v>
      </c>
      <c r="D329" s="1" t="s">
        <v>20</v>
      </c>
      <c r="E329" s="1" t="s">
        <v>585</v>
      </c>
      <c r="F329" s="1" t="s">
        <v>590</v>
      </c>
      <c r="G329" s="1" t="s">
        <v>14</v>
      </c>
      <c r="H329" s="1" t="s">
        <v>14</v>
      </c>
      <c r="I329" s="1" t="s">
        <v>14</v>
      </c>
      <c r="J329" s="1" t="s">
        <v>587</v>
      </c>
      <c r="K329" s="1" t="s">
        <v>14</v>
      </c>
      <c r="L329" s="1" t="s">
        <v>14</v>
      </c>
      <c r="M329" s="1" t="s">
        <v>14</v>
      </c>
      <c r="N329" s="1" t="s">
        <v>14</v>
      </c>
      <c r="O329" s="1" t="s">
        <v>14</v>
      </c>
      <c r="P329" s="1" t="s">
        <v>510</v>
      </c>
      <c r="Q329" s="1"/>
    </row>
    <row r="330" spans="1:17" x14ac:dyDescent="0.25">
      <c r="A330" s="1" t="s">
        <v>219</v>
      </c>
      <c r="B330" s="1" t="s">
        <v>690</v>
      </c>
      <c r="C330" s="1" t="s">
        <v>107</v>
      </c>
      <c r="D330" s="1" t="s">
        <v>43</v>
      </c>
      <c r="E330" s="1" t="s">
        <v>585</v>
      </c>
      <c r="F330" s="1" t="s">
        <v>691</v>
      </c>
      <c r="G330" s="1" t="s">
        <v>27</v>
      </c>
      <c r="H330" s="1" t="s">
        <v>14</v>
      </c>
      <c r="I330" s="1" t="s">
        <v>14</v>
      </c>
      <c r="J330" s="1" t="s">
        <v>14</v>
      </c>
      <c r="K330" s="1" t="s">
        <v>14</v>
      </c>
      <c r="L330" s="1" t="s">
        <v>14</v>
      </c>
      <c r="M330" s="1" t="s">
        <v>14</v>
      </c>
      <c r="N330" s="1" t="s">
        <v>14</v>
      </c>
      <c r="O330" s="1" t="s">
        <v>14</v>
      </c>
      <c r="P330" s="1" t="s">
        <v>510</v>
      </c>
      <c r="Q330" s="1"/>
    </row>
    <row r="331" spans="1:17" x14ac:dyDescent="0.25">
      <c r="A331" s="1" t="s">
        <v>219</v>
      </c>
      <c r="B331" s="1" t="s">
        <v>692</v>
      </c>
      <c r="C331" s="1" t="s">
        <v>107</v>
      </c>
      <c r="D331" s="1" t="s">
        <v>47</v>
      </c>
      <c r="E331" s="1" t="s">
        <v>585</v>
      </c>
      <c r="F331" s="1" t="s">
        <v>693</v>
      </c>
      <c r="G331" s="1" t="s">
        <v>27</v>
      </c>
      <c r="H331" s="1" t="s">
        <v>14</v>
      </c>
      <c r="I331" s="1" t="s">
        <v>14</v>
      </c>
      <c r="J331" s="1" t="s">
        <v>14</v>
      </c>
      <c r="K331" s="1" t="s">
        <v>14</v>
      </c>
      <c r="L331" s="1" t="s">
        <v>14</v>
      </c>
      <c r="M331" s="1" t="s">
        <v>14</v>
      </c>
      <c r="N331" s="1" t="s">
        <v>14</v>
      </c>
      <c r="O331" s="1" t="s">
        <v>14</v>
      </c>
      <c r="P331" s="1" t="s">
        <v>510</v>
      </c>
      <c r="Q331" s="1"/>
    </row>
    <row r="332" spans="1:17" x14ac:dyDescent="0.25">
      <c r="A332" s="1" t="s">
        <v>219</v>
      </c>
      <c r="B332" s="1" t="s">
        <v>694</v>
      </c>
      <c r="C332" s="1" t="s">
        <v>107</v>
      </c>
      <c r="D332" s="1" t="s">
        <v>49</v>
      </c>
      <c r="E332" s="1" t="s">
        <v>585</v>
      </c>
      <c r="F332" s="1" t="s">
        <v>695</v>
      </c>
      <c r="G332" s="1" t="s">
        <v>27</v>
      </c>
      <c r="H332" s="1" t="s">
        <v>14</v>
      </c>
      <c r="I332" s="1" t="s">
        <v>14</v>
      </c>
      <c r="J332" s="1" t="s">
        <v>14</v>
      </c>
      <c r="K332" s="1" t="s">
        <v>14</v>
      </c>
      <c r="L332" s="1" t="s">
        <v>14</v>
      </c>
      <c r="M332" s="1" t="s">
        <v>14</v>
      </c>
      <c r="N332" s="1" t="s">
        <v>14</v>
      </c>
      <c r="O332" s="1" t="s">
        <v>14</v>
      </c>
      <c r="P332" s="1" t="s">
        <v>510</v>
      </c>
      <c r="Q332" s="1"/>
    </row>
    <row r="333" spans="1:17" x14ac:dyDescent="0.25">
      <c r="A333" s="1" t="s">
        <v>219</v>
      </c>
      <c r="B333" s="1" t="s">
        <v>696</v>
      </c>
      <c r="C333" s="1" t="s">
        <v>107</v>
      </c>
      <c r="D333" s="1" t="s">
        <v>51</v>
      </c>
      <c r="E333" s="1" t="s">
        <v>585</v>
      </c>
      <c r="F333" s="1" t="s">
        <v>697</v>
      </c>
      <c r="G333" s="1" t="s">
        <v>27</v>
      </c>
      <c r="H333" s="1" t="s">
        <v>14</v>
      </c>
      <c r="I333" s="1" t="s">
        <v>14</v>
      </c>
      <c r="J333" s="1" t="s">
        <v>14</v>
      </c>
      <c r="K333" s="1" t="s">
        <v>14</v>
      </c>
      <c r="L333" s="1" t="s">
        <v>14</v>
      </c>
      <c r="M333" s="1" t="s">
        <v>14</v>
      </c>
      <c r="N333" s="1" t="s">
        <v>14</v>
      </c>
      <c r="O333" s="1" t="s">
        <v>14</v>
      </c>
      <c r="P333" s="1" t="s">
        <v>510</v>
      </c>
      <c r="Q333" s="1"/>
    </row>
    <row r="334" spans="1:17" x14ac:dyDescent="0.25">
      <c r="A334" s="1" t="s">
        <v>219</v>
      </c>
      <c r="B334" s="1" t="s">
        <v>698</v>
      </c>
      <c r="C334" s="1" t="s">
        <v>107</v>
      </c>
      <c r="D334" s="1" t="s">
        <v>53</v>
      </c>
      <c r="E334" s="1" t="s">
        <v>585</v>
      </c>
      <c r="F334" s="1" t="s">
        <v>699</v>
      </c>
      <c r="G334" s="1" t="s">
        <v>14</v>
      </c>
      <c r="H334" s="1" t="s">
        <v>14</v>
      </c>
      <c r="I334" s="1" t="s">
        <v>14</v>
      </c>
      <c r="J334" s="1" t="s">
        <v>14</v>
      </c>
      <c r="K334" s="1" t="s">
        <v>14</v>
      </c>
      <c r="L334" s="1" t="s">
        <v>14</v>
      </c>
      <c r="M334" s="1" t="s">
        <v>14</v>
      </c>
      <c r="N334" s="1" t="s">
        <v>14</v>
      </c>
      <c r="O334" s="1" t="s">
        <v>14</v>
      </c>
      <c r="P334" s="1" t="s">
        <v>510</v>
      </c>
      <c r="Q334" s="1"/>
    </row>
    <row r="335" spans="1:17" x14ac:dyDescent="0.25">
      <c r="A335" s="1" t="s">
        <v>219</v>
      </c>
      <c r="B335" s="1" t="s">
        <v>700</v>
      </c>
      <c r="C335" s="1" t="s">
        <v>109</v>
      </c>
      <c r="D335" s="1" t="s">
        <v>18</v>
      </c>
      <c r="E335" s="1" t="s">
        <v>497</v>
      </c>
      <c r="F335" s="1" t="s">
        <v>662</v>
      </c>
      <c r="G335" s="1" t="s">
        <v>14</v>
      </c>
      <c r="H335" s="1" t="s">
        <v>499</v>
      </c>
      <c r="I335" s="1" t="s">
        <v>14</v>
      </c>
      <c r="J335" s="1" t="s">
        <v>500</v>
      </c>
      <c r="K335" s="1" t="s">
        <v>14</v>
      </c>
      <c r="L335" s="1" t="s">
        <v>14</v>
      </c>
      <c r="M335" s="1" t="s">
        <v>14</v>
      </c>
      <c r="N335" s="1" t="s">
        <v>14</v>
      </c>
      <c r="O335" s="1" t="s">
        <v>14</v>
      </c>
      <c r="P335" s="1" t="s">
        <v>510</v>
      </c>
      <c r="Q335" s="1"/>
    </row>
    <row r="336" spans="1:17" x14ac:dyDescent="0.25">
      <c r="A336" s="1" t="s">
        <v>219</v>
      </c>
      <c r="B336" s="1" t="s">
        <v>701</v>
      </c>
      <c r="C336" s="1" t="s">
        <v>109</v>
      </c>
      <c r="D336" s="1" t="s">
        <v>20</v>
      </c>
      <c r="E336" s="1" t="s">
        <v>585</v>
      </c>
      <c r="F336" s="1" t="s">
        <v>590</v>
      </c>
      <c r="G336" s="1" t="s">
        <v>14</v>
      </c>
      <c r="H336" s="1" t="s">
        <v>14</v>
      </c>
      <c r="I336" s="1" t="s">
        <v>14</v>
      </c>
      <c r="J336" s="1" t="s">
        <v>587</v>
      </c>
      <c r="K336" s="1" t="s">
        <v>14</v>
      </c>
      <c r="L336" s="1" t="s">
        <v>14</v>
      </c>
      <c r="M336" s="1" t="s">
        <v>14</v>
      </c>
      <c r="N336" s="1" t="s">
        <v>14</v>
      </c>
      <c r="O336" s="1" t="s">
        <v>14</v>
      </c>
      <c r="P336" s="1" t="s">
        <v>510</v>
      </c>
      <c r="Q336" s="1"/>
    </row>
    <row r="337" spans="1:17" x14ac:dyDescent="0.25">
      <c r="A337" s="1" t="s">
        <v>219</v>
      </c>
      <c r="B337" s="1" t="s">
        <v>702</v>
      </c>
      <c r="C337" s="1" t="s">
        <v>109</v>
      </c>
      <c r="D337" s="1" t="s">
        <v>43</v>
      </c>
      <c r="E337" s="1" t="s">
        <v>585</v>
      </c>
      <c r="F337" s="1" t="s">
        <v>703</v>
      </c>
      <c r="G337" s="1" t="s">
        <v>27</v>
      </c>
      <c r="H337" s="1" t="s">
        <v>14</v>
      </c>
      <c r="I337" s="1" t="s">
        <v>14</v>
      </c>
      <c r="J337" s="1" t="s">
        <v>14</v>
      </c>
      <c r="K337" s="1" t="s">
        <v>14</v>
      </c>
      <c r="L337" s="1" t="s">
        <v>14</v>
      </c>
      <c r="M337" s="1" t="s">
        <v>14</v>
      </c>
      <c r="N337" s="1" t="s">
        <v>14</v>
      </c>
      <c r="O337" s="1" t="s">
        <v>14</v>
      </c>
      <c r="P337" s="1" t="s">
        <v>510</v>
      </c>
      <c r="Q337" s="1"/>
    </row>
    <row r="338" spans="1:17" x14ac:dyDescent="0.25">
      <c r="A338" s="1" t="s">
        <v>219</v>
      </c>
      <c r="B338" s="1" t="s">
        <v>704</v>
      </c>
      <c r="C338" s="1" t="s">
        <v>109</v>
      </c>
      <c r="D338" s="1" t="s">
        <v>47</v>
      </c>
      <c r="E338" s="1" t="s">
        <v>585</v>
      </c>
      <c r="F338" s="1" t="s">
        <v>705</v>
      </c>
      <c r="G338" s="1" t="s">
        <v>27</v>
      </c>
      <c r="H338" s="1" t="s">
        <v>14</v>
      </c>
      <c r="I338" s="1" t="s">
        <v>14</v>
      </c>
      <c r="J338" s="1" t="s">
        <v>14</v>
      </c>
      <c r="K338" s="1" t="s">
        <v>14</v>
      </c>
      <c r="L338" s="1" t="s">
        <v>14</v>
      </c>
      <c r="M338" s="1" t="s">
        <v>14</v>
      </c>
      <c r="N338" s="1" t="s">
        <v>14</v>
      </c>
      <c r="O338" s="1" t="s">
        <v>14</v>
      </c>
      <c r="P338" s="1" t="s">
        <v>510</v>
      </c>
      <c r="Q338" s="1"/>
    </row>
    <row r="339" spans="1:17" x14ac:dyDescent="0.25">
      <c r="A339" s="1" t="s">
        <v>219</v>
      </c>
      <c r="B339" s="1" t="s">
        <v>706</v>
      </c>
      <c r="C339" s="1" t="s">
        <v>109</v>
      </c>
      <c r="D339" s="1" t="s">
        <v>49</v>
      </c>
      <c r="E339" s="1" t="s">
        <v>585</v>
      </c>
      <c r="F339" s="1" t="s">
        <v>707</v>
      </c>
      <c r="G339" s="1" t="s">
        <v>27</v>
      </c>
      <c r="H339" s="1" t="s">
        <v>14</v>
      </c>
      <c r="I339" s="1" t="s">
        <v>14</v>
      </c>
      <c r="J339" s="1" t="s">
        <v>14</v>
      </c>
      <c r="K339" s="1" t="s">
        <v>14</v>
      </c>
      <c r="L339" s="1" t="s">
        <v>14</v>
      </c>
      <c r="M339" s="1" t="s">
        <v>14</v>
      </c>
      <c r="N339" s="1" t="s">
        <v>14</v>
      </c>
      <c r="O339" s="1" t="s">
        <v>14</v>
      </c>
      <c r="P339" s="1" t="s">
        <v>510</v>
      </c>
      <c r="Q339" s="1"/>
    </row>
    <row r="340" spans="1:17" x14ac:dyDescent="0.25">
      <c r="A340" s="1" t="s">
        <v>219</v>
      </c>
      <c r="B340" s="1" t="s">
        <v>708</v>
      </c>
      <c r="C340" s="1" t="s">
        <v>109</v>
      </c>
      <c r="D340" s="1" t="s">
        <v>51</v>
      </c>
      <c r="E340" s="1" t="s">
        <v>585</v>
      </c>
      <c r="F340" s="1" t="s">
        <v>709</v>
      </c>
      <c r="G340" s="1" t="s">
        <v>27</v>
      </c>
      <c r="H340" s="1" t="s">
        <v>14</v>
      </c>
      <c r="I340" s="1" t="s">
        <v>14</v>
      </c>
      <c r="J340" s="1" t="s">
        <v>14</v>
      </c>
      <c r="K340" s="1" t="s">
        <v>14</v>
      </c>
      <c r="L340" s="1" t="s">
        <v>14</v>
      </c>
      <c r="M340" s="1" t="s">
        <v>14</v>
      </c>
      <c r="N340" s="1" t="s">
        <v>14</v>
      </c>
      <c r="O340" s="1" t="s">
        <v>14</v>
      </c>
      <c r="P340" s="1" t="s">
        <v>510</v>
      </c>
      <c r="Q340" s="1"/>
    </row>
    <row r="341" spans="1:17" x14ac:dyDescent="0.25">
      <c r="A341" s="1" t="s">
        <v>219</v>
      </c>
      <c r="B341" s="1" t="s">
        <v>710</v>
      </c>
      <c r="C341" s="1" t="s">
        <v>109</v>
      </c>
      <c r="D341" s="1" t="s">
        <v>53</v>
      </c>
      <c r="E341" s="1" t="s">
        <v>585</v>
      </c>
      <c r="F341" s="1" t="s">
        <v>711</v>
      </c>
      <c r="G341" s="1" t="s">
        <v>14</v>
      </c>
      <c r="H341" s="1" t="s">
        <v>14</v>
      </c>
      <c r="I341" s="1" t="s">
        <v>14</v>
      </c>
      <c r="J341" s="1" t="s">
        <v>14</v>
      </c>
      <c r="K341" s="1" t="s">
        <v>14</v>
      </c>
      <c r="L341" s="1" t="s">
        <v>14</v>
      </c>
      <c r="M341" s="1" t="s">
        <v>14</v>
      </c>
      <c r="N341" s="1" t="s">
        <v>14</v>
      </c>
      <c r="O341" s="1" t="s">
        <v>14</v>
      </c>
      <c r="P341" s="1" t="s">
        <v>510</v>
      </c>
      <c r="Q341" s="1"/>
    </row>
    <row r="342" spans="1:17" x14ac:dyDescent="0.25">
      <c r="A342" s="1" t="s">
        <v>219</v>
      </c>
      <c r="B342" s="1" t="s">
        <v>712</v>
      </c>
      <c r="C342" s="1" t="s">
        <v>111</v>
      </c>
      <c r="D342" s="1" t="s">
        <v>18</v>
      </c>
      <c r="E342" s="1" t="s">
        <v>497</v>
      </c>
      <c r="F342" s="1" t="s">
        <v>675</v>
      </c>
      <c r="G342" s="1" t="s">
        <v>14</v>
      </c>
      <c r="H342" s="1" t="s">
        <v>499</v>
      </c>
      <c r="I342" s="1" t="s">
        <v>14</v>
      </c>
      <c r="J342" s="1" t="s">
        <v>500</v>
      </c>
      <c r="K342" s="1" t="s">
        <v>14</v>
      </c>
      <c r="L342" s="1" t="s">
        <v>14</v>
      </c>
      <c r="M342" s="1" t="s">
        <v>14</v>
      </c>
      <c r="N342" s="1" t="s">
        <v>14</v>
      </c>
      <c r="O342" s="1" t="s">
        <v>14</v>
      </c>
      <c r="P342" s="1" t="s">
        <v>510</v>
      </c>
      <c r="Q342" s="1"/>
    </row>
    <row r="343" spans="1:17" x14ac:dyDescent="0.25">
      <c r="A343" s="1" t="s">
        <v>219</v>
      </c>
      <c r="B343" s="1" t="s">
        <v>713</v>
      </c>
      <c r="C343" s="1" t="s">
        <v>111</v>
      </c>
      <c r="D343" s="1" t="s">
        <v>20</v>
      </c>
      <c r="E343" s="1" t="s">
        <v>585</v>
      </c>
      <c r="F343" s="1" t="s">
        <v>590</v>
      </c>
      <c r="G343" s="1" t="s">
        <v>14</v>
      </c>
      <c r="H343" s="1" t="s">
        <v>14</v>
      </c>
      <c r="I343" s="1" t="s">
        <v>14</v>
      </c>
      <c r="J343" s="1" t="s">
        <v>587</v>
      </c>
      <c r="K343" s="1" t="s">
        <v>14</v>
      </c>
      <c r="L343" s="1" t="s">
        <v>14</v>
      </c>
      <c r="M343" s="1" t="s">
        <v>14</v>
      </c>
      <c r="N343" s="1" t="s">
        <v>14</v>
      </c>
      <c r="O343" s="1" t="s">
        <v>14</v>
      </c>
      <c r="P343" s="1" t="s">
        <v>510</v>
      </c>
      <c r="Q343" s="1"/>
    </row>
    <row r="344" spans="1:17" x14ac:dyDescent="0.25">
      <c r="A344" s="1" t="s">
        <v>219</v>
      </c>
      <c r="B344" s="1" t="s">
        <v>714</v>
      </c>
      <c r="C344" s="1" t="s">
        <v>111</v>
      </c>
      <c r="D344" s="1" t="s">
        <v>43</v>
      </c>
      <c r="E344" s="1" t="s">
        <v>585</v>
      </c>
      <c r="F344" s="1" t="s">
        <v>715</v>
      </c>
      <c r="G344" s="1" t="s">
        <v>27</v>
      </c>
      <c r="H344" s="1" t="s">
        <v>14</v>
      </c>
      <c r="I344" s="1" t="s">
        <v>14</v>
      </c>
      <c r="J344" s="1" t="s">
        <v>14</v>
      </c>
      <c r="K344" s="1" t="s">
        <v>14</v>
      </c>
      <c r="L344" s="1" t="s">
        <v>14</v>
      </c>
      <c r="M344" s="1" t="s">
        <v>14</v>
      </c>
      <c r="N344" s="1" t="s">
        <v>14</v>
      </c>
      <c r="O344" s="1" t="s">
        <v>14</v>
      </c>
      <c r="P344" s="1" t="s">
        <v>510</v>
      </c>
      <c r="Q344" s="1"/>
    </row>
    <row r="345" spans="1:17" x14ac:dyDescent="0.25">
      <c r="A345" s="1" t="s">
        <v>219</v>
      </c>
      <c r="B345" s="1" t="s">
        <v>716</v>
      </c>
      <c r="C345" s="1" t="s">
        <v>111</v>
      </c>
      <c r="D345" s="1" t="s">
        <v>47</v>
      </c>
      <c r="E345" s="1" t="s">
        <v>585</v>
      </c>
      <c r="F345" s="1" t="s">
        <v>717</v>
      </c>
      <c r="G345" s="1" t="s">
        <v>27</v>
      </c>
      <c r="H345" s="1" t="s">
        <v>14</v>
      </c>
      <c r="I345" s="1" t="s">
        <v>14</v>
      </c>
      <c r="J345" s="1" t="s">
        <v>14</v>
      </c>
      <c r="K345" s="1" t="s">
        <v>14</v>
      </c>
      <c r="L345" s="1" t="s">
        <v>14</v>
      </c>
      <c r="M345" s="1" t="s">
        <v>14</v>
      </c>
      <c r="N345" s="1" t="s">
        <v>14</v>
      </c>
      <c r="O345" s="1" t="s">
        <v>14</v>
      </c>
      <c r="P345" s="1" t="s">
        <v>510</v>
      </c>
      <c r="Q345" s="1"/>
    </row>
    <row r="346" spans="1:17" x14ac:dyDescent="0.25">
      <c r="A346" s="1" t="s">
        <v>219</v>
      </c>
      <c r="B346" s="1" t="s">
        <v>718</v>
      </c>
      <c r="C346" s="1" t="s">
        <v>111</v>
      </c>
      <c r="D346" s="1" t="s">
        <v>49</v>
      </c>
      <c r="E346" s="1" t="s">
        <v>585</v>
      </c>
      <c r="F346" s="1" t="s">
        <v>719</v>
      </c>
      <c r="G346" s="1" t="s">
        <v>27</v>
      </c>
      <c r="H346" s="1" t="s">
        <v>14</v>
      </c>
      <c r="I346" s="1" t="s">
        <v>14</v>
      </c>
      <c r="J346" s="1" t="s">
        <v>14</v>
      </c>
      <c r="K346" s="1" t="s">
        <v>14</v>
      </c>
      <c r="L346" s="1" t="s">
        <v>14</v>
      </c>
      <c r="M346" s="1" t="s">
        <v>14</v>
      </c>
      <c r="N346" s="1" t="s">
        <v>14</v>
      </c>
      <c r="O346" s="1" t="s">
        <v>14</v>
      </c>
      <c r="P346" s="1" t="s">
        <v>510</v>
      </c>
      <c r="Q346" s="1"/>
    </row>
    <row r="347" spans="1:17" x14ac:dyDescent="0.25">
      <c r="A347" s="1" t="s">
        <v>219</v>
      </c>
      <c r="B347" s="1" t="s">
        <v>720</v>
      </c>
      <c r="C347" s="1" t="s">
        <v>111</v>
      </c>
      <c r="D347" s="1" t="s">
        <v>51</v>
      </c>
      <c r="E347" s="1" t="s">
        <v>585</v>
      </c>
      <c r="F347" s="1" t="s">
        <v>721</v>
      </c>
      <c r="G347" s="1" t="s">
        <v>27</v>
      </c>
      <c r="H347" s="1" t="s">
        <v>14</v>
      </c>
      <c r="I347" s="1" t="s">
        <v>14</v>
      </c>
      <c r="J347" s="1" t="s">
        <v>14</v>
      </c>
      <c r="K347" s="1" t="s">
        <v>14</v>
      </c>
      <c r="L347" s="1" t="s">
        <v>14</v>
      </c>
      <c r="M347" s="1" t="s">
        <v>14</v>
      </c>
      <c r="N347" s="1" t="s">
        <v>14</v>
      </c>
      <c r="O347" s="1" t="s">
        <v>14</v>
      </c>
      <c r="P347" s="1" t="s">
        <v>510</v>
      </c>
      <c r="Q347" s="1"/>
    </row>
    <row r="348" spans="1:17" x14ac:dyDescent="0.25">
      <c r="A348" s="1" t="s">
        <v>219</v>
      </c>
      <c r="B348" s="1" t="s">
        <v>722</v>
      </c>
      <c r="C348" s="1" t="s">
        <v>111</v>
      </c>
      <c r="D348" s="1" t="s">
        <v>53</v>
      </c>
      <c r="E348" s="1" t="s">
        <v>585</v>
      </c>
      <c r="F348" s="1" t="s">
        <v>723</v>
      </c>
      <c r="G348" s="1" t="s">
        <v>14</v>
      </c>
      <c r="H348" s="1" t="s">
        <v>14</v>
      </c>
      <c r="I348" s="1" t="s">
        <v>14</v>
      </c>
      <c r="J348" s="1" t="s">
        <v>14</v>
      </c>
      <c r="K348" s="1" t="s">
        <v>14</v>
      </c>
      <c r="L348" s="1" t="s">
        <v>14</v>
      </c>
      <c r="M348" s="1" t="s">
        <v>14</v>
      </c>
      <c r="N348" s="1" t="s">
        <v>14</v>
      </c>
      <c r="O348" s="1" t="s">
        <v>14</v>
      </c>
      <c r="P348" s="1" t="s">
        <v>510</v>
      </c>
      <c r="Q348" s="1"/>
    </row>
    <row r="349" spans="1:17" x14ac:dyDescent="0.25">
      <c r="A349" s="1" t="s">
        <v>219</v>
      </c>
      <c r="B349" s="1" t="s">
        <v>724</v>
      </c>
      <c r="C349" s="1" t="s">
        <v>116</v>
      </c>
      <c r="D349" s="1" t="s">
        <v>12</v>
      </c>
      <c r="E349" s="1" t="s">
        <v>497</v>
      </c>
      <c r="F349" s="1" t="s">
        <v>20</v>
      </c>
      <c r="G349" s="1" t="s">
        <v>14</v>
      </c>
      <c r="H349" s="1" t="s">
        <v>14</v>
      </c>
      <c r="I349" s="1" t="s">
        <v>14</v>
      </c>
      <c r="J349" s="1" t="s">
        <v>14</v>
      </c>
      <c r="K349" s="1" t="s">
        <v>14</v>
      </c>
      <c r="L349" s="1" t="s">
        <v>14</v>
      </c>
      <c r="M349" s="1" t="s">
        <v>14</v>
      </c>
      <c r="N349" s="1" t="s">
        <v>14</v>
      </c>
      <c r="O349" s="1" t="s">
        <v>14</v>
      </c>
      <c r="P349" s="1" t="s">
        <v>510</v>
      </c>
      <c r="Q349" s="1"/>
    </row>
    <row r="350" spans="1:17" x14ac:dyDescent="0.25">
      <c r="A350" s="1" t="s">
        <v>219</v>
      </c>
      <c r="B350" s="1" t="s">
        <v>725</v>
      </c>
      <c r="C350" s="1" t="s">
        <v>116</v>
      </c>
      <c r="D350" s="1" t="s">
        <v>18</v>
      </c>
      <c r="E350" s="1" t="s">
        <v>497</v>
      </c>
      <c r="F350" s="1" t="s">
        <v>649</v>
      </c>
      <c r="G350" s="1" t="s">
        <v>14</v>
      </c>
      <c r="H350" s="1" t="s">
        <v>499</v>
      </c>
      <c r="I350" s="1" t="s">
        <v>14</v>
      </c>
      <c r="J350" s="1" t="s">
        <v>500</v>
      </c>
      <c r="K350" s="1" t="s">
        <v>14</v>
      </c>
      <c r="L350" s="1" t="s">
        <v>14</v>
      </c>
      <c r="M350" s="1" t="s">
        <v>14</v>
      </c>
      <c r="N350" s="1" t="s">
        <v>14</v>
      </c>
      <c r="O350" s="1" t="s">
        <v>14</v>
      </c>
      <c r="P350" s="1" t="s">
        <v>510</v>
      </c>
      <c r="Q350" s="1"/>
    </row>
    <row r="351" spans="1:17" x14ac:dyDescent="0.25">
      <c r="A351" s="1" t="s">
        <v>219</v>
      </c>
      <c r="B351" s="1" t="s">
        <v>726</v>
      </c>
      <c r="C351" s="1" t="s">
        <v>116</v>
      </c>
      <c r="D351" s="1" t="s">
        <v>20</v>
      </c>
      <c r="E351" s="1" t="s">
        <v>585</v>
      </c>
      <c r="F351" s="1" t="s">
        <v>593</v>
      </c>
      <c r="G351" s="1" t="s">
        <v>14</v>
      </c>
      <c r="H351" s="1" t="s">
        <v>14</v>
      </c>
      <c r="I351" s="1" t="s">
        <v>14</v>
      </c>
      <c r="J351" s="1" t="s">
        <v>587</v>
      </c>
      <c r="K351" s="1" t="s">
        <v>14</v>
      </c>
      <c r="L351" s="1" t="s">
        <v>14</v>
      </c>
      <c r="M351" s="1" t="s">
        <v>14</v>
      </c>
      <c r="N351" s="1" t="s">
        <v>14</v>
      </c>
      <c r="O351" s="1" t="s">
        <v>14</v>
      </c>
      <c r="P351" s="1" t="s">
        <v>510</v>
      </c>
      <c r="Q351" s="1"/>
    </row>
    <row r="352" spans="1:17" x14ac:dyDescent="0.25">
      <c r="A352" s="1" t="s">
        <v>219</v>
      </c>
      <c r="B352" s="1" t="s">
        <v>727</v>
      </c>
      <c r="C352" s="1" t="s">
        <v>116</v>
      </c>
      <c r="D352" s="1" t="s">
        <v>43</v>
      </c>
      <c r="E352" s="1" t="s">
        <v>585</v>
      </c>
      <c r="F352" s="1" t="s">
        <v>728</v>
      </c>
      <c r="G352" s="1" t="s">
        <v>27</v>
      </c>
      <c r="H352" s="1" t="s">
        <v>14</v>
      </c>
      <c r="I352" s="1" t="s">
        <v>14</v>
      </c>
      <c r="J352" s="1" t="s">
        <v>14</v>
      </c>
      <c r="K352" s="1" t="s">
        <v>14</v>
      </c>
      <c r="L352" s="1" t="s">
        <v>14</v>
      </c>
      <c r="M352" s="1" t="s">
        <v>14</v>
      </c>
      <c r="N352" s="1" t="s">
        <v>14</v>
      </c>
      <c r="O352" s="1" t="s">
        <v>14</v>
      </c>
      <c r="P352" s="1" t="s">
        <v>510</v>
      </c>
      <c r="Q352" s="1"/>
    </row>
    <row r="353" spans="1:17" x14ac:dyDescent="0.25">
      <c r="A353" s="1" t="s">
        <v>219</v>
      </c>
      <c r="B353" s="1" t="s">
        <v>729</v>
      </c>
      <c r="C353" s="1" t="s">
        <v>116</v>
      </c>
      <c r="D353" s="1" t="s">
        <v>47</v>
      </c>
      <c r="E353" s="1" t="s">
        <v>585</v>
      </c>
      <c r="F353" s="1" t="s">
        <v>730</v>
      </c>
      <c r="G353" s="1" t="s">
        <v>27</v>
      </c>
      <c r="H353" s="1" t="s">
        <v>14</v>
      </c>
      <c r="I353" s="1" t="s">
        <v>14</v>
      </c>
      <c r="J353" s="1" t="s">
        <v>14</v>
      </c>
      <c r="K353" s="1" t="s">
        <v>14</v>
      </c>
      <c r="L353" s="1" t="s">
        <v>14</v>
      </c>
      <c r="M353" s="1" t="s">
        <v>14</v>
      </c>
      <c r="N353" s="1" t="s">
        <v>14</v>
      </c>
      <c r="O353" s="1" t="s">
        <v>14</v>
      </c>
      <c r="P353" s="1" t="s">
        <v>510</v>
      </c>
      <c r="Q353" s="1"/>
    </row>
    <row r="354" spans="1:17" x14ac:dyDescent="0.25">
      <c r="A354" s="1" t="s">
        <v>219</v>
      </c>
      <c r="B354" s="1" t="s">
        <v>731</v>
      </c>
      <c r="C354" s="1" t="s">
        <v>116</v>
      </c>
      <c r="D354" s="1" t="s">
        <v>49</v>
      </c>
      <c r="E354" s="1" t="s">
        <v>585</v>
      </c>
      <c r="F354" s="1" t="s">
        <v>732</v>
      </c>
      <c r="G354" s="1" t="s">
        <v>27</v>
      </c>
      <c r="H354" s="1" t="s">
        <v>14</v>
      </c>
      <c r="I354" s="1" t="s">
        <v>14</v>
      </c>
      <c r="J354" s="1" t="s">
        <v>14</v>
      </c>
      <c r="K354" s="1" t="s">
        <v>14</v>
      </c>
      <c r="L354" s="1" t="s">
        <v>14</v>
      </c>
      <c r="M354" s="1" t="s">
        <v>14</v>
      </c>
      <c r="N354" s="1" t="s">
        <v>14</v>
      </c>
      <c r="O354" s="1" t="s">
        <v>14</v>
      </c>
      <c r="P354" s="1" t="s">
        <v>510</v>
      </c>
      <c r="Q354" s="1"/>
    </row>
    <row r="355" spans="1:17" x14ac:dyDescent="0.25">
      <c r="A355" s="1" t="s">
        <v>219</v>
      </c>
      <c r="B355" s="1" t="s">
        <v>733</v>
      </c>
      <c r="C355" s="1" t="s">
        <v>116</v>
      </c>
      <c r="D355" s="1" t="s">
        <v>51</v>
      </c>
      <c r="E355" s="1" t="s">
        <v>585</v>
      </c>
      <c r="F355" s="1" t="s">
        <v>734</v>
      </c>
      <c r="G355" s="1" t="s">
        <v>27</v>
      </c>
      <c r="H355" s="1" t="s">
        <v>14</v>
      </c>
      <c r="I355" s="1" t="s">
        <v>14</v>
      </c>
      <c r="J355" s="1" t="s">
        <v>14</v>
      </c>
      <c r="K355" s="1" t="s">
        <v>14</v>
      </c>
      <c r="L355" s="1" t="s">
        <v>14</v>
      </c>
      <c r="M355" s="1" t="s">
        <v>14</v>
      </c>
      <c r="N355" s="1" t="s">
        <v>14</v>
      </c>
      <c r="O355" s="1" t="s">
        <v>14</v>
      </c>
      <c r="P355" s="1" t="s">
        <v>510</v>
      </c>
      <c r="Q355" s="1"/>
    </row>
    <row r="356" spans="1:17" x14ac:dyDescent="0.25">
      <c r="A356" s="1" t="s">
        <v>219</v>
      </c>
      <c r="B356" s="1" t="s">
        <v>735</v>
      </c>
      <c r="C356" s="1" t="s">
        <v>116</v>
      </c>
      <c r="D356" s="1" t="s">
        <v>53</v>
      </c>
      <c r="E356" s="1" t="s">
        <v>585</v>
      </c>
      <c r="F356" s="1" t="s">
        <v>736</v>
      </c>
      <c r="G356" s="1" t="s">
        <v>14</v>
      </c>
      <c r="H356" s="1" t="s">
        <v>14</v>
      </c>
      <c r="I356" s="1" t="s">
        <v>14</v>
      </c>
      <c r="J356" s="1" t="s">
        <v>14</v>
      </c>
      <c r="K356" s="1" t="s">
        <v>14</v>
      </c>
      <c r="L356" s="1" t="s">
        <v>14</v>
      </c>
      <c r="M356" s="1" t="s">
        <v>14</v>
      </c>
      <c r="N356" s="1" t="s">
        <v>14</v>
      </c>
      <c r="O356" s="1" t="s">
        <v>14</v>
      </c>
      <c r="P356" s="1" t="s">
        <v>510</v>
      </c>
      <c r="Q356" s="1"/>
    </row>
    <row r="357" spans="1:17" x14ac:dyDescent="0.25">
      <c r="A357" s="1" t="s">
        <v>219</v>
      </c>
      <c r="B357" s="1" t="s">
        <v>737</v>
      </c>
      <c r="C357" s="1" t="s">
        <v>119</v>
      </c>
      <c r="D357" s="1" t="s">
        <v>18</v>
      </c>
      <c r="E357" s="1" t="s">
        <v>497</v>
      </c>
      <c r="F357" s="1" t="s">
        <v>662</v>
      </c>
      <c r="G357" s="1" t="s">
        <v>14</v>
      </c>
      <c r="H357" s="1" t="s">
        <v>499</v>
      </c>
      <c r="I357" s="1" t="s">
        <v>14</v>
      </c>
      <c r="J357" s="1" t="s">
        <v>500</v>
      </c>
      <c r="K357" s="1" t="s">
        <v>14</v>
      </c>
      <c r="L357" s="1" t="s">
        <v>14</v>
      </c>
      <c r="M357" s="1" t="s">
        <v>14</v>
      </c>
      <c r="N357" s="1" t="s">
        <v>14</v>
      </c>
      <c r="O357" s="1" t="s">
        <v>14</v>
      </c>
      <c r="P357" s="1" t="s">
        <v>510</v>
      </c>
      <c r="Q357" s="1"/>
    </row>
    <row r="358" spans="1:17" x14ac:dyDescent="0.25">
      <c r="A358" s="1" t="s">
        <v>219</v>
      </c>
      <c r="B358" s="1" t="s">
        <v>738</v>
      </c>
      <c r="C358" s="1" t="s">
        <v>119</v>
      </c>
      <c r="D358" s="1" t="s">
        <v>20</v>
      </c>
      <c r="E358" s="1" t="s">
        <v>585</v>
      </c>
      <c r="F358" s="1" t="s">
        <v>593</v>
      </c>
      <c r="G358" s="1" t="s">
        <v>14</v>
      </c>
      <c r="H358" s="1" t="s">
        <v>14</v>
      </c>
      <c r="I358" s="1" t="s">
        <v>14</v>
      </c>
      <c r="J358" s="1" t="s">
        <v>587</v>
      </c>
      <c r="K358" s="1" t="s">
        <v>14</v>
      </c>
      <c r="L358" s="1" t="s">
        <v>14</v>
      </c>
      <c r="M358" s="1" t="s">
        <v>14</v>
      </c>
      <c r="N358" s="1" t="s">
        <v>14</v>
      </c>
      <c r="O358" s="1" t="s">
        <v>14</v>
      </c>
      <c r="P358" s="1" t="s">
        <v>510</v>
      </c>
      <c r="Q358" s="1"/>
    </row>
    <row r="359" spans="1:17" x14ac:dyDescent="0.25">
      <c r="A359" s="1" t="s">
        <v>219</v>
      </c>
      <c r="B359" s="1" t="s">
        <v>739</v>
      </c>
      <c r="C359" s="1" t="s">
        <v>119</v>
      </c>
      <c r="D359" s="1" t="s">
        <v>43</v>
      </c>
      <c r="E359" s="1" t="s">
        <v>585</v>
      </c>
      <c r="F359" s="1" t="s">
        <v>740</v>
      </c>
      <c r="G359" s="1" t="s">
        <v>27</v>
      </c>
      <c r="H359" s="1" t="s">
        <v>14</v>
      </c>
      <c r="I359" s="1" t="s">
        <v>14</v>
      </c>
      <c r="J359" s="1" t="s">
        <v>14</v>
      </c>
      <c r="K359" s="1" t="s">
        <v>14</v>
      </c>
      <c r="L359" s="1" t="s">
        <v>14</v>
      </c>
      <c r="M359" s="1" t="s">
        <v>14</v>
      </c>
      <c r="N359" s="1" t="s">
        <v>14</v>
      </c>
      <c r="O359" s="1" t="s">
        <v>14</v>
      </c>
      <c r="P359" s="1" t="s">
        <v>510</v>
      </c>
      <c r="Q359" s="1"/>
    </row>
    <row r="360" spans="1:17" x14ac:dyDescent="0.25">
      <c r="A360" s="1" t="s">
        <v>219</v>
      </c>
      <c r="B360" s="1" t="s">
        <v>741</v>
      </c>
      <c r="C360" s="1" t="s">
        <v>119</v>
      </c>
      <c r="D360" s="1" t="s">
        <v>47</v>
      </c>
      <c r="E360" s="1" t="s">
        <v>585</v>
      </c>
      <c r="F360" s="1" t="s">
        <v>742</v>
      </c>
      <c r="G360" s="1" t="s">
        <v>27</v>
      </c>
      <c r="H360" s="1" t="s">
        <v>14</v>
      </c>
      <c r="I360" s="1" t="s">
        <v>14</v>
      </c>
      <c r="J360" s="1" t="s">
        <v>14</v>
      </c>
      <c r="K360" s="1" t="s">
        <v>14</v>
      </c>
      <c r="L360" s="1" t="s">
        <v>14</v>
      </c>
      <c r="M360" s="1" t="s">
        <v>14</v>
      </c>
      <c r="N360" s="1" t="s">
        <v>14</v>
      </c>
      <c r="O360" s="1" t="s">
        <v>14</v>
      </c>
      <c r="P360" s="1" t="s">
        <v>510</v>
      </c>
      <c r="Q360" s="1"/>
    </row>
    <row r="361" spans="1:17" x14ac:dyDescent="0.25">
      <c r="A361" s="1" t="s">
        <v>219</v>
      </c>
      <c r="B361" s="1" t="s">
        <v>743</v>
      </c>
      <c r="C361" s="1" t="s">
        <v>119</v>
      </c>
      <c r="D361" s="1" t="s">
        <v>49</v>
      </c>
      <c r="E361" s="1" t="s">
        <v>585</v>
      </c>
      <c r="F361" s="1" t="s">
        <v>744</v>
      </c>
      <c r="G361" s="1" t="s">
        <v>27</v>
      </c>
      <c r="H361" s="1" t="s">
        <v>14</v>
      </c>
      <c r="I361" s="1" t="s">
        <v>14</v>
      </c>
      <c r="J361" s="1" t="s">
        <v>14</v>
      </c>
      <c r="K361" s="1" t="s">
        <v>14</v>
      </c>
      <c r="L361" s="1" t="s">
        <v>14</v>
      </c>
      <c r="M361" s="1" t="s">
        <v>14</v>
      </c>
      <c r="N361" s="1" t="s">
        <v>14</v>
      </c>
      <c r="O361" s="1" t="s">
        <v>14</v>
      </c>
      <c r="P361" s="1" t="s">
        <v>510</v>
      </c>
      <c r="Q361" s="1"/>
    </row>
    <row r="362" spans="1:17" x14ac:dyDescent="0.25">
      <c r="A362" s="1" t="s">
        <v>219</v>
      </c>
      <c r="B362" s="1" t="s">
        <v>745</v>
      </c>
      <c r="C362" s="1" t="s">
        <v>119</v>
      </c>
      <c r="D362" s="1" t="s">
        <v>51</v>
      </c>
      <c r="E362" s="1" t="s">
        <v>585</v>
      </c>
      <c r="F362" s="1" t="s">
        <v>746</v>
      </c>
      <c r="G362" s="1" t="s">
        <v>27</v>
      </c>
      <c r="H362" s="1" t="s">
        <v>14</v>
      </c>
      <c r="I362" s="1" t="s">
        <v>14</v>
      </c>
      <c r="J362" s="1" t="s">
        <v>14</v>
      </c>
      <c r="K362" s="1" t="s">
        <v>14</v>
      </c>
      <c r="L362" s="1" t="s">
        <v>14</v>
      </c>
      <c r="M362" s="1" t="s">
        <v>14</v>
      </c>
      <c r="N362" s="1" t="s">
        <v>14</v>
      </c>
      <c r="O362" s="1" t="s">
        <v>14</v>
      </c>
      <c r="P362" s="1" t="s">
        <v>510</v>
      </c>
      <c r="Q362" s="1"/>
    </row>
    <row r="363" spans="1:17" x14ac:dyDescent="0.25">
      <c r="A363" s="1" t="s">
        <v>219</v>
      </c>
      <c r="B363" s="1" t="s">
        <v>747</v>
      </c>
      <c r="C363" s="1" t="s">
        <v>119</v>
      </c>
      <c r="D363" s="1" t="s">
        <v>53</v>
      </c>
      <c r="E363" s="1" t="s">
        <v>585</v>
      </c>
      <c r="F363" s="1" t="s">
        <v>748</v>
      </c>
      <c r="G363" s="1" t="s">
        <v>14</v>
      </c>
      <c r="H363" s="1" t="s">
        <v>14</v>
      </c>
      <c r="I363" s="1" t="s">
        <v>14</v>
      </c>
      <c r="J363" s="1" t="s">
        <v>14</v>
      </c>
      <c r="K363" s="1" t="s">
        <v>14</v>
      </c>
      <c r="L363" s="1" t="s">
        <v>14</v>
      </c>
      <c r="M363" s="1" t="s">
        <v>14</v>
      </c>
      <c r="N363" s="1" t="s">
        <v>14</v>
      </c>
      <c r="O363" s="1" t="s">
        <v>14</v>
      </c>
      <c r="P363" s="1" t="s">
        <v>510</v>
      </c>
      <c r="Q363" s="1"/>
    </row>
    <row r="364" spans="1:17" x14ac:dyDescent="0.25">
      <c r="A364" s="1" t="s">
        <v>219</v>
      </c>
      <c r="B364" s="1" t="s">
        <v>749</v>
      </c>
      <c r="C364" s="1" t="s">
        <v>122</v>
      </c>
      <c r="D364" s="1" t="s">
        <v>18</v>
      </c>
      <c r="E364" s="1" t="s">
        <v>497</v>
      </c>
      <c r="F364" s="1" t="s">
        <v>675</v>
      </c>
      <c r="G364" s="1" t="s">
        <v>14</v>
      </c>
      <c r="H364" s="1" t="s">
        <v>499</v>
      </c>
      <c r="I364" s="1" t="s">
        <v>14</v>
      </c>
      <c r="J364" s="1" t="s">
        <v>500</v>
      </c>
      <c r="K364" s="1" t="s">
        <v>14</v>
      </c>
      <c r="L364" s="1" t="s">
        <v>14</v>
      </c>
      <c r="M364" s="1" t="s">
        <v>14</v>
      </c>
      <c r="N364" s="1" t="s">
        <v>14</v>
      </c>
      <c r="O364" s="1" t="s">
        <v>14</v>
      </c>
      <c r="P364" s="1" t="s">
        <v>510</v>
      </c>
      <c r="Q364" s="1"/>
    </row>
    <row r="365" spans="1:17" x14ac:dyDescent="0.25">
      <c r="A365" s="1" t="s">
        <v>219</v>
      </c>
      <c r="B365" s="1" t="s">
        <v>750</v>
      </c>
      <c r="C365" s="1" t="s">
        <v>122</v>
      </c>
      <c r="D365" s="1" t="s">
        <v>20</v>
      </c>
      <c r="E365" s="1" t="s">
        <v>585</v>
      </c>
      <c r="F365" s="1" t="s">
        <v>593</v>
      </c>
      <c r="G365" s="1" t="s">
        <v>14</v>
      </c>
      <c r="H365" s="1" t="s">
        <v>14</v>
      </c>
      <c r="I365" s="1" t="s">
        <v>14</v>
      </c>
      <c r="J365" s="1" t="s">
        <v>587</v>
      </c>
      <c r="K365" s="1" t="s">
        <v>14</v>
      </c>
      <c r="L365" s="1" t="s">
        <v>14</v>
      </c>
      <c r="M365" s="1" t="s">
        <v>14</v>
      </c>
      <c r="N365" s="1" t="s">
        <v>14</v>
      </c>
      <c r="O365" s="1" t="s">
        <v>14</v>
      </c>
      <c r="P365" s="1" t="s">
        <v>510</v>
      </c>
      <c r="Q365" s="1"/>
    </row>
    <row r="366" spans="1:17" x14ac:dyDescent="0.25">
      <c r="A366" s="1" t="s">
        <v>219</v>
      </c>
      <c r="B366" s="1" t="s">
        <v>751</v>
      </c>
      <c r="C366" s="1" t="s">
        <v>122</v>
      </c>
      <c r="D366" s="1" t="s">
        <v>43</v>
      </c>
      <c r="E366" s="1" t="s">
        <v>585</v>
      </c>
      <c r="F366" s="1" t="s">
        <v>752</v>
      </c>
      <c r="G366" s="1" t="s">
        <v>27</v>
      </c>
      <c r="H366" s="1" t="s">
        <v>14</v>
      </c>
      <c r="I366" s="1" t="s">
        <v>14</v>
      </c>
      <c r="J366" s="1" t="s">
        <v>14</v>
      </c>
      <c r="K366" s="1" t="s">
        <v>14</v>
      </c>
      <c r="L366" s="1" t="s">
        <v>14</v>
      </c>
      <c r="M366" s="1" t="s">
        <v>14</v>
      </c>
      <c r="N366" s="1" t="s">
        <v>14</v>
      </c>
      <c r="O366" s="1" t="s">
        <v>14</v>
      </c>
      <c r="P366" s="1" t="s">
        <v>510</v>
      </c>
      <c r="Q366" s="1"/>
    </row>
    <row r="367" spans="1:17" x14ac:dyDescent="0.25">
      <c r="A367" s="1" t="s">
        <v>219</v>
      </c>
      <c r="B367" s="1" t="s">
        <v>753</v>
      </c>
      <c r="C367" s="1" t="s">
        <v>122</v>
      </c>
      <c r="D367" s="1" t="s">
        <v>47</v>
      </c>
      <c r="E367" s="1" t="s">
        <v>585</v>
      </c>
      <c r="F367" s="1" t="s">
        <v>754</v>
      </c>
      <c r="G367" s="1" t="s">
        <v>27</v>
      </c>
      <c r="H367" s="1" t="s">
        <v>14</v>
      </c>
      <c r="I367" s="1" t="s">
        <v>14</v>
      </c>
      <c r="J367" s="1" t="s">
        <v>14</v>
      </c>
      <c r="K367" s="1" t="s">
        <v>14</v>
      </c>
      <c r="L367" s="1" t="s">
        <v>14</v>
      </c>
      <c r="M367" s="1" t="s">
        <v>14</v>
      </c>
      <c r="N367" s="1" t="s">
        <v>14</v>
      </c>
      <c r="O367" s="1" t="s">
        <v>14</v>
      </c>
      <c r="P367" s="1" t="s">
        <v>510</v>
      </c>
      <c r="Q367" s="1"/>
    </row>
    <row r="368" spans="1:17" x14ac:dyDescent="0.25">
      <c r="A368" s="1" t="s">
        <v>219</v>
      </c>
      <c r="B368" s="1" t="s">
        <v>755</v>
      </c>
      <c r="C368" s="1" t="s">
        <v>122</v>
      </c>
      <c r="D368" s="1" t="s">
        <v>49</v>
      </c>
      <c r="E368" s="1" t="s">
        <v>585</v>
      </c>
      <c r="F368" s="1" t="s">
        <v>756</v>
      </c>
      <c r="G368" s="1" t="s">
        <v>27</v>
      </c>
      <c r="H368" s="1" t="s">
        <v>14</v>
      </c>
      <c r="I368" s="1" t="s">
        <v>14</v>
      </c>
      <c r="J368" s="1" t="s">
        <v>14</v>
      </c>
      <c r="K368" s="1" t="s">
        <v>14</v>
      </c>
      <c r="L368" s="1" t="s">
        <v>14</v>
      </c>
      <c r="M368" s="1" t="s">
        <v>14</v>
      </c>
      <c r="N368" s="1" t="s">
        <v>14</v>
      </c>
      <c r="O368" s="1" t="s">
        <v>14</v>
      </c>
      <c r="P368" s="1" t="s">
        <v>510</v>
      </c>
      <c r="Q368" s="1"/>
    </row>
    <row r="369" spans="1:17" x14ac:dyDescent="0.25">
      <c r="A369" s="1" t="s">
        <v>219</v>
      </c>
      <c r="B369" s="1" t="s">
        <v>757</v>
      </c>
      <c r="C369" s="1" t="s">
        <v>122</v>
      </c>
      <c r="D369" s="1" t="s">
        <v>51</v>
      </c>
      <c r="E369" s="1" t="s">
        <v>585</v>
      </c>
      <c r="F369" s="1" t="s">
        <v>758</v>
      </c>
      <c r="G369" s="1" t="s">
        <v>27</v>
      </c>
      <c r="H369" s="1" t="s">
        <v>14</v>
      </c>
      <c r="I369" s="1" t="s">
        <v>14</v>
      </c>
      <c r="J369" s="1" t="s">
        <v>14</v>
      </c>
      <c r="K369" s="1" t="s">
        <v>14</v>
      </c>
      <c r="L369" s="1" t="s">
        <v>14</v>
      </c>
      <c r="M369" s="1" t="s">
        <v>14</v>
      </c>
      <c r="N369" s="1" t="s">
        <v>14</v>
      </c>
      <c r="O369" s="1" t="s">
        <v>14</v>
      </c>
      <c r="P369" s="1" t="s">
        <v>510</v>
      </c>
      <c r="Q369" s="1"/>
    </row>
    <row r="370" spans="1:17" x14ac:dyDescent="0.25">
      <c r="A370" s="1" t="s">
        <v>219</v>
      </c>
      <c r="B370" s="1" t="s">
        <v>759</v>
      </c>
      <c r="C370" s="1" t="s">
        <v>122</v>
      </c>
      <c r="D370" s="1" t="s">
        <v>53</v>
      </c>
      <c r="E370" s="1" t="s">
        <v>585</v>
      </c>
      <c r="F370" s="1" t="s">
        <v>760</v>
      </c>
      <c r="G370" s="1" t="s">
        <v>14</v>
      </c>
      <c r="H370" s="1" t="s">
        <v>14</v>
      </c>
      <c r="I370" s="1" t="s">
        <v>14</v>
      </c>
      <c r="J370" s="1" t="s">
        <v>14</v>
      </c>
      <c r="K370" s="1" t="s">
        <v>14</v>
      </c>
      <c r="L370" s="1" t="s">
        <v>14</v>
      </c>
      <c r="M370" s="1" t="s">
        <v>14</v>
      </c>
      <c r="N370" s="1" t="s">
        <v>14</v>
      </c>
      <c r="O370" s="1" t="s">
        <v>14</v>
      </c>
      <c r="P370" s="1" t="s">
        <v>510</v>
      </c>
      <c r="Q370" s="1"/>
    </row>
    <row r="371" spans="1:17" x14ac:dyDescent="0.25">
      <c r="A371" s="1" t="s">
        <v>219</v>
      </c>
      <c r="B371" s="1" t="s">
        <v>761</v>
      </c>
      <c r="C371" s="1" t="s">
        <v>125</v>
      </c>
      <c r="D371" s="1" t="s">
        <v>12</v>
      </c>
      <c r="E371" s="1" t="s">
        <v>497</v>
      </c>
      <c r="F371" s="1" t="s">
        <v>22</v>
      </c>
      <c r="G371" s="1" t="s">
        <v>14</v>
      </c>
      <c r="H371" s="1" t="s">
        <v>14</v>
      </c>
      <c r="I371" s="1" t="s">
        <v>14</v>
      </c>
      <c r="J371" s="1" t="s">
        <v>14</v>
      </c>
      <c r="K371" s="1" t="s">
        <v>14</v>
      </c>
      <c r="L371" s="1" t="s">
        <v>14</v>
      </c>
      <c r="M371" s="1" t="s">
        <v>14</v>
      </c>
      <c r="N371" s="1" t="s">
        <v>14</v>
      </c>
      <c r="O371" s="1" t="s">
        <v>14</v>
      </c>
      <c r="P371" s="1" t="s">
        <v>510</v>
      </c>
      <c r="Q371" s="1"/>
    </row>
    <row r="372" spans="1:17" x14ac:dyDescent="0.25">
      <c r="A372" s="1" t="s">
        <v>219</v>
      </c>
      <c r="B372" s="1" t="s">
        <v>762</v>
      </c>
      <c r="C372" s="1" t="s">
        <v>125</v>
      </c>
      <c r="D372" s="1" t="s">
        <v>18</v>
      </c>
      <c r="E372" s="1" t="s">
        <v>497</v>
      </c>
      <c r="F372" s="1" t="s">
        <v>649</v>
      </c>
      <c r="G372" s="1" t="s">
        <v>14</v>
      </c>
      <c r="H372" s="1" t="s">
        <v>499</v>
      </c>
      <c r="I372" s="1" t="s">
        <v>14</v>
      </c>
      <c r="J372" s="1" t="s">
        <v>500</v>
      </c>
      <c r="K372" s="1" t="s">
        <v>14</v>
      </c>
      <c r="L372" s="1" t="s">
        <v>14</v>
      </c>
      <c r="M372" s="1" t="s">
        <v>14</v>
      </c>
      <c r="N372" s="1" t="s">
        <v>14</v>
      </c>
      <c r="O372" s="1" t="s">
        <v>14</v>
      </c>
      <c r="P372" s="1" t="s">
        <v>510</v>
      </c>
      <c r="Q372" s="1"/>
    </row>
    <row r="373" spans="1:17" x14ac:dyDescent="0.25">
      <c r="A373" s="1" t="s">
        <v>219</v>
      </c>
      <c r="B373" s="1" t="s">
        <v>763</v>
      </c>
      <c r="C373" s="1" t="s">
        <v>125</v>
      </c>
      <c r="D373" s="1" t="s">
        <v>20</v>
      </c>
      <c r="E373" s="1" t="s">
        <v>585</v>
      </c>
      <c r="F373" s="1" t="s">
        <v>596</v>
      </c>
      <c r="G373" s="1" t="s">
        <v>14</v>
      </c>
      <c r="H373" s="1" t="s">
        <v>14</v>
      </c>
      <c r="I373" s="1" t="s">
        <v>14</v>
      </c>
      <c r="J373" s="1" t="s">
        <v>587</v>
      </c>
      <c r="K373" s="1" t="s">
        <v>14</v>
      </c>
      <c r="L373" s="1" t="s">
        <v>14</v>
      </c>
      <c r="M373" s="1" t="s">
        <v>14</v>
      </c>
      <c r="N373" s="1" t="s">
        <v>14</v>
      </c>
      <c r="O373" s="1" t="s">
        <v>14</v>
      </c>
      <c r="P373" s="1" t="s">
        <v>510</v>
      </c>
      <c r="Q373" s="1"/>
    </row>
    <row r="374" spans="1:17" x14ac:dyDescent="0.25">
      <c r="A374" s="1" t="s">
        <v>219</v>
      </c>
      <c r="B374" s="1" t="s">
        <v>764</v>
      </c>
      <c r="C374" s="1" t="s">
        <v>125</v>
      </c>
      <c r="D374" s="1" t="s">
        <v>43</v>
      </c>
      <c r="E374" s="1" t="s">
        <v>585</v>
      </c>
      <c r="F374" s="1" t="s">
        <v>765</v>
      </c>
      <c r="G374" s="1" t="s">
        <v>27</v>
      </c>
      <c r="H374" s="1" t="s">
        <v>14</v>
      </c>
      <c r="I374" s="1" t="s">
        <v>14</v>
      </c>
      <c r="J374" s="1" t="s">
        <v>14</v>
      </c>
      <c r="K374" s="1" t="s">
        <v>14</v>
      </c>
      <c r="L374" s="1" t="s">
        <v>14</v>
      </c>
      <c r="M374" s="1" t="s">
        <v>14</v>
      </c>
      <c r="N374" s="1" t="s">
        <v>14</v>
      </c>
      <c r="O374" s="1" t="s">
        <v>14</v>
      </c>
      <c r="P374" s="1" t="s">
        <v>510</v>
      </c>
      <c r="Q374" s="1"/>
    </row>
    <row r="375" spans="1:17" x14ac:dyDescent="0.25">
      <c r="A375" s="1" t="s">
        <v>219</v>
      </c>
      <c r="B375" s="1" t="s">
        <v>766</v>
      </c>
      <c r="C375" s="1" t="s">
        <v>125</v>
      </c>
      <c r="D375" s="1" t="s">
        <v>47</v>
      </c>
      <c r="E375" s="1" t="s">
        <v>585</v>
      </c>
      <c r="F375" s="1" t="s">
        <v>767</v>
      </c>
      <c r="G375" s="1" t="s">
        <v>27</v>
      </c>
      <c r="H375" s="1" t="s">
        <v>14</v>
      </c>
      <c r="I375" s="1" t="s">
        <v>14</v>
      </c>
      <c r="J375" s="1" t="s">
        <v>14</v>
      </c>
      <c r="K375" s="1" t="s">
        <v>14</v>
      </c>
      <c r="L375" s="1" t="s">
        <v>14</v>
      </c>
      <c r="M375" s="1" t="s">
        <v>14</v>
      </c>
      <c r="N375" s="1" t="s">
        <v>14</v>
      </c>
      <c r="O375" s="1" t="s">
        <v>14</v>
      </c>
      <c r="P375" s="1" t="s">
        <v>510</v>
      </c>
      <c r="Q375" s="1"/>
    </row>
    <row r="376" spans="1:17" x14ac:dyDescent="0.25">
      <c r="A376" s="1" t="s">
        <v>219</v>
      </c>
      <c r="B376" s="1" t="s">
        <v>768</v>
      </c>
      <c r="C376" s="1" t="s">
        <v>125</v>
      </c>
      <c r="D376" s="1" t="s">
        <v>49</v>
      </c>
      <c r="E376" s="1" t="s">
        <v>585</v>
      </c>
      <c r="F376" s="1" t="s">
        <v>769</v>
      </c>
      <c r="G376" s="1" t="s">
        <v>27</v>
      </c>
      <c r="H376" s="1" t="s">
        <v>14</v>
      </c>
      <c r="I376" s="1" t="s">
        <v>14</v>
      </c>
      <c r="J376" s="1" t="s">
        <v>14</v>
      </c>
      <c r="K376" s="1" t="s">
        <v>14</v>
      </c>
      <c r="L376" s="1" t="s">
        <v>14</v>
      </c>
      <c r="M376" s="1" t="s">
        <v>14</v>
      </c>
      <c r="N376" s="1" t="s">
        <v>14</v>
      </c>
      <c r="O376" s="1" t="s">
        <v>14</v>
      </c>
      <c r="P376" s="1" t="s">
        <v>510</v>
      </c>
      <c r="Q376" s="1"/>
    </row>
    <row r="377" spans="1:17" x14ac:dyDescent="0.25">
      <c r="A377" s="1" t="s">
        <v>219</v>
      </c>
      <c r="B377" s="1" t="s">
        <v>770</v>
      </c>
      <c r="C377" s="1" t="s">
        <v>125</v>
      </c>
      <c r="D377" s="1" t="s">
        <v>51</v>
      </c>
      <c r="E377" s="1" t="s">
        <v>585</v>
      </c>
      <c r="F377" s="1" t="s">
        <v>771</v>
      </c>
      <c r="G377" s="1" t="s">
        <v>27</v>
      </c>
      <c r="H377" s="1" t="s">
        <v>14</v>
      </c>
      <c r="I377" s="1" t="s">
        <v>14</v>
      </c>
      <c r="J377" s="1" t="s">
        <v>14</v>
      </c>
      <c r="K377" s="1" t="s">
        <v>14</v>
      </c>
      <c r="L377" s="1" t="s">
        <v>14</v>
      </c>
      <c r="M377" s="1" t="s">
        <v>14</v>
      </c>
      <c r="N377" s="1" t="s">
        <v>14</v>
      </c>
      <c r="O377" s="1" t="s">
        <v>14</v>
      </c>
      <c r="P377" s="1" t="s">
        <v>510</v>
      </c>
      <c r="Q377" s="1"/>
    </row>
    <row r="378" spans="1:17" x14ac:dyDescent="0.25">
      <c r="A378" s="1" t="s">
        <v>219</v>
      </c>
      <c r="B378" s="1" t="s">
        <v>772</v>
      </c>
      <c r="C378" s="1" t="s">
        <v>125</v>
      </c>
      <c r="D378" s="1" t="s">
        <v>53</v>
      </c>
      <c r="E378" s="1" t="s">
        <v>585</v>
      </c>
      <c r="F378" s="1" t="s">
        <v>773</v>
      </c>
      <c r="G378" s="1" t="s">
        <v>14</v>
      </c>
      <c r="H378" s="1" t="s">
        <v>14</v>
      </c>
      <c r="I378" s="1" t="s">
        <v>14</v>
      </c>
      <c r="J378" s="1" t="s">
        <v>14</v>
      </c>
      <c r="K378" s="1" t="s">
        <v>14</v>
      </c>
      <c r="L378" s="1" t="s">
        <v>14</v>
      </c>
      <c r="M378" s="1" t="s">
        <v>14</v>
      </c>
      <c r="N378" s="1" t="s">
        <v>14</v>
      </c>
      <c r="O378" s="1" t="s">
        <v>14</v>
      </c>
      <c r="P378" s="1" t="s">
        <v>510</v>
      </c>
      <c r="Q378" s="1"/>
    </row>
    <row r="379" spans="1:17" x14ac:dyDescent="0.25">
      <c r="A379" s="1" t="s">
        <v>219</v>
      </c>
      <c r="B379" s="1" t="s">
        <v>774</v>
      </c>
      <c r="C379" s="1" t="s">
        <v>128</v>
      </c>
      <c r="D379" s="1" t="s">
        <v>18</v>
      </c>
      <c r="E379" s="1" t="s">
        <v>497</v>
      </c>
      <c r="F379" s="1" t="s">
        <v>662</v>
      </c>
      <c r="G379" s="1" t="s">
        <v>14</v>
      </c>
      <c r="H379" s="1" t="s">
        <v>499</v>
      </c>
      <c r="I379" s="1" t="s">
        <v>14</v>
      </c>
      <c r="J379" s="1" t="s">
        <v>500</v>
      </c>
      <c r="K379" s="1" t="s">
        <v>14</v>
      </c>
      <c r="L379" s="1" t="s">
        <v>14</v>
      </c>
      <c r="M379" s="1" t="s">
        <v>14</v>
      </c>
      <c r="N379" s="1" t="s">
        <v>14</v>
      </c>
      <c r="O379" s="1" t="s">
        <v>14</v>
      </c>
      <c r="P379" s="1" t="s">
        <v>510</v>
      </c>
      <c r="Q379" s="1"/>
    </row>
    <row r="380" spans="1:17" x14ac:dyDescent="0.25">
      <c r="A380" s="1" t="s">
        <v>219</v>
      </c>
      <c r="B380" s="1" t="s">
        <v>775</v>
      </c>
      <c r="C380" s="1" t="s">
        <v>128</v>
      </c>
      <c r="D380" s="1" t="s">
        <v>20</v>
      </c>
      <c r="E380" s="1" t="s">
        <v>585</v>
      </c>
      <c r="F380" s="1" t="s">
        <v>596</v>
      </c>
      <c r="G380" s="1" t="s">
        <v>14</v>
      </c>
      <c r="H380" s="1" t="s">
        <v>14</v>
      </c>
      <c r="I380" s="1" t="s">
        <v>14</v>
      </c>
      <c r="J380" s="1" t="s">
        <v>587</v>
      </c>
      <c r="K380" s="1" t="s">
        <v>14</v>
      </c>
      <c r="L380" s="1" t="s">
        <v>14</v>
      </c>
      <c r="M380" s="1" t="s">
        <v>14</v>
      </c>
      <c r="N380" s="1" t="s">
        <v>14</v>
      </c>
      <c r="O380" s="1" t="s">
        <v>14</v>
      </c>
      <c r="P380" s="1" t="s">
        <v>510</v>
      </c>
      <c r="Q380" s="1"/>
    </row>
    <row r="381" spans="1:17" x14ac:dyDescent="0.25">
      <c r="A381" s="1" t="s">
        <v>219</v>
      </c>
      <c r="B381" s="1" t="s">
        <v>776</v>
      </c>
      <c r="C381" s="1" t="s">
        <v>128</v>
      </c>
      <c r="D381" s="1" t="s">
        <v>43</v>
      </c>
      <c r="E381" s="1" t="s">
        <v>585</v>
      </c>
      <c r="F381" s="1" t="s">
        <v>777</v>
      </c>
      <c r="G381" s="1" t="s">
        <v>27</v>
      </c>
      <c r="H381" s="1" t="s">
        <v>14</v>
      </c>
      <c r="I381" s="1" t="s">
        <v>14</v>
      </c>
      <c r="J381" s="1" t="s">
        <v>14</v>
      </c>
      <c r="K381" s="1" t="s">
        <v>14</v>
      </c>
      <c r="L381" s="1" t="s">
        <v>14</v>
      </c>
      <c r="M381" s="1" t="s">
        <v>14</v>
      </c>
      <c r="N381" s="1" t="s">
        <v>14</v>
      </c>
      <c r="O381" s="1" t="s">
        <v>14</v>
      </c>
      <c r="P381" s="1" t="s">
        <v>510</v>
      </c>
      <c r="Q381" s="1"/>
    </row>
    <row r="382" spans="1:17" x14ac:dyDescent="0.25">
      <c r="A382" s="1" t="s">
        <v>219</v>
      </c>
      <c r="B382" s="1" t="s">
        <v>778</v>
      </c>
      <c r="C382" s="1" t="s">
        <v>128</v>
      </c>
      <c r="D382" s="1" t="s">
        <v>47</v>
      </c>
      <c r="E382" s="1" t="s">
        <v>585</v>
      </c>
      <c r="F382" s="1" t="s">
        <v>779</v>
      </c>
      <c r="G382" s="1" t="s">
        <v>27</v>
      </c>
      <c r="H382" s="1" t="s">
        <v>14</v>
      </c>
      <c r="I382" s="1" t="s">
        <v>14</v>
      </c>
      <c r="J382" s="1" t="s">
        <v>14</v>
      </c>
      <c r="K382" s="1" t="s">
        <v>14</v>
      </c>
      <c r="L382" s="1" t="s">
        <v>14</v>
      </c>
      <c r="M382" s="1" t="s">
        <v>14</v>
      </c>
      <c r="N382" s="1" t="s">
        <v>14</v>
      </c>
      <c r="O382" s="1" t="s">
        <v>14</v>
      </c>
      <c r="P382" s="1" t="s">
        <v>510</v>
      </c>
      <c r="Q382" s="1"/>
    </row>
    <row r="383" spans="1:17" x14ac:dyDescent="0.25">
      <c r="A383" s="1" t="s">
        <v>219</v>
      </c>
      <c r="B383" s="1" t="s">
        <v>780</v>
      </c>
      <c r="C383" s="1" t="s">
        <v>128</v>
      </c>
      <c r="D383" s="1" t="s">
        <v>49</v>
      </c>
      <c r="E383" s="1" t="s">
        <v>585</v>
      </c>
      <c r="F383" s="1" t="s">
        <v>781</v>
      </c>
      <c r="G383" s="1" t="s">
        <v>27</v>
      </c>
      <c r="H383" s="1" t="s">
        <v>14</v>
      </c>
      <c r="I383" s="1" t="s">
        <v>14</v>
      </c>
      <c r="J383" s="1" t="s">
        <v>14</v>
      </c>
      <c r="K383" s="1" t="s">
        <v>14</v>
      </c>
      <c r="L383" s="1" t="s">
        <v>14</v>
      </c>
      <c r="M383" s="1" t="s">
        <v>14</v>
      </c>
      <c r="N383" s="1" t="s">
        <v>14</v>
      </c>
      <c r="O383" s="1" t="s">
        <v>14</v>
      </c>
      <c r="P383" s="1" t="s">
        <v>510</v>
      </c>
      <c r="Q383" s="1"/>
    </row>
    <row r="384" spans="1:17" x14ac:dyDescent="0.25">
      <c r="A384" s="1" t="s">
        <v>219</v>
      </c>
      <c r="B384" s="1" t="s">
        <v>782</v>
      </c>
      <c r="C384" s="1" t="s">
        <v>128</v>
      </c>
      <c r="D384" s="1" t="s">
        <v>51</v>
      </c>
      <c r="E384" s="1" t="s">
        <v>585</v>
      </c>
      <c r="F384" s="1" t="s">
        <v>783</v>
      </c>
      <c r="G384" s="1" t="s">
        <v>27</v>
      </c>
      <c r="H384" s="1" t="s">
        <v>14</v>
      </c>
      <c r="I384" s="1" t="s">
        <v>14</v>
      </c>
      <c r="J384" s="1" t="s">
        <v>14</v>
      </c>
      <c r="K384" s="1" t="s">
        <v>14</v>
      </c>
      <c r="L384" s="1" t="s">
        <v>14</v>
      </c>
      <c r="M384" s="1" t="s">
        <v>14</v>
      </c>
      <c r="N384" s="1" t="s">
        <v>14</v>
      </c>
      <c r="O384" s="1" t="s">
        <v>14</v>
      </c>
      <c r="P384" s="1" t="s">
        <v>510</v>
      </c>
      <c r="Q384" s="1"/>
    </row>
    <row r="385" spans="1:17" x14ac:dyDescent="0.25">
      <c r="A385" s="1" t="s">
        <v>219</v>
      </c>
      <c r="B385" s="1" t="s">
        <v>784</v>
      </c>
      <c r="C385" s="1" t="s">
        <v>128</v>
      </c>
      <c r="D385" s="1" t="s">
        <v>53</v>
      </c>
      <c r="E385" s="1" t="s">
        <v>585</v>
      </c>
      <c r="F385" s="1" t="s">
        <v>785</v>
      </c>
      <c r="G385" s="1" t="s">
        <v>14</v>
      </c>
      <c r="H385" s="1" t="s">
        <v>14</v>
      </c>
      <c r="I385" s="1" t="s">
        <v>14</v>
      </c>
      <c r="J385" s="1" t="s">
        <v>14</v>
      </c>
      <c r="K385" s="1" t="s">
        <v>14</v>
      </c>
      <c r="L385" s="1" t="s">
        <v>14</v>
      </c>
      <c r="M385" s="1" t="s">
        <v>14</v>
      </c>
      <c r="N385" s="1" t="s">
        <v>14</v>
      </c>
      <c r="O385" s="1" t="s">
        <v>14</v>
      </c>
      <c r="P385" s="1" t="s">
        <v>510</v>
      </c>
      <c r="Q385" s="1"/>
    </row>
    <row r="386" spans="1:17" x14ac:dyDescent="0.25">
      <c r="A386" s="1" t="s">
        <v>219</v>
      </c>
      <c r="B386" s="1" t="s">
        <v>786</v>
      </c>
      <c r="C386" s="1" t="s">
        <v>131</v>
      </c>
      <c r="D386" s="1" t="s">
        <v>18</v>
      </c>
      <c r="E386" s="1" t="s">
        <v>497</v>
      </c>
      <c r="F386" s="1" t="s">
        <v>675</v>
      </c>
      <c r="G386" s="1" t="s">
        <v>14</v>
      </c>
      <c r="H386" s="1" t="s">
        <v>499</v>
      </c>
      <c r="I386" s="1" t="s">
        <v>14</v>
      </c>
      <c r="J386" s="1" t="s">
        <v>500</v>
      </c>
      <c r="K386" s="1" t="s">
        <v>14</v>
      </c>
      <c r="L386" s="1" t="s">
        <v>14</v>
      </c>
      <c r="M386" s="1" t="s">
        <v>14</v>
      </c>
      <c r="N386" s="1" t="s">
        <v>14</v>
      </c>
      <c r="O386" s="1" t="s">
        <v>14</v>
      </c>
      <c r="P386" s="1" t="s">
        <v>510</v>
      </c>
      <c r="Q386" s="1"/>
    </row>
    <row r="387" spans="1:17" x14ac:dyDescent="0.25">
      <c r="A387" s="1" t="s">
        <v>219</v>
      </c>
      <c r="B387" s="1" t="s">
        <v>787</v>
      </c>
      <c r="C387" s="1" t="s">
        <v>131</v>
      </c>
      <c r="D387" s="1" t="s">
        <v>20</v>
      </c>
      <c r="E387" s="1" t="s">
        <v>585</v>
      </c>
      <c r="F387" s="1" t="s">
        <v>596</v>
      </c>
      <c r="G387" s="1" t="s">
        <v>14</v>
      </c>
      <c r="H387" s="1" t="s">
        <v>14</v>
      </c>
      <c r="I387" s="1" t="s">
        <v>14</v>
      </c>
      <c r="J387" s="1" t="s">
        <v>587</v>
      </c>
      <c r="K387" s="1" t="s">
        <v>14</v>
      </c>
      <c r="L387" s="1" t="s">
        <v>14</v>
      </c>
      <c r="M387" s="1" t="s">
        <v>14</v>
      </c>
      <c r="N387" s="1" t="s">
        <v>14</v>
      </c>
      <c r="O387" s="1" t="s">
        <v>14</v>
      </c>
      <c r="P387" s="1" t="s">
        <v>510</v>
      </c>
      <c r="Q387" s="1"/>
    </row>
    <row r="388" spans="1:17" x14ac:dyDescent="0.25">
      <c r="A388" s="1" t="s">
        <v>219</v>
      </c>
      <c r="B388" s="1" t="s">
        <v>788</v>
      </c>
      <c r="C388" s="1" t="s">
        <v>131</v>
      </c>
      <c r="D388" s="1" t="s">
        <v>43</v>
      </c>
      <c r="E388" s="1" t="s">
        <v>585</v>
      </c>
      <c r="F388" s="1" t="s">
        <v>789</v>
      </c>
      <c r="G388" s="1" t="s">
        <v>27</v>
      </c>
      <c r="H388" s="1" t="s">
        <v>14</v>
      </c>
      <c r="I388" s="1" t="s">
        <v>14</v>
      </c>
      <c r="J388" s="1" t="s">
        <v>14</v>
      </c>
      <c r="K388" s="1" t="s">
        <v>14</v>
      </c>
      <c r="L388" s="1" t="s">
        <v>14</v>
      </c>
      <c r="M388" s="1" t="s">
        <v>14</v>
      </c>
      <c r="N388" s="1" t="s">
        <v>14</v>
      </c>
      <c r="O388" s="1" t="s">
        <v>14</v>
      </c>
      <c r="P388" s="1" t="s">
        <v>510</v>
      </c>
      <c r="Q388" s="1"/>
    </row>
    <row r="389" spans="1:17" x14ac:dyDescent="0.25">
      <c r="A389" s="1" t="s">
        <v>219</v>
      </c>
      <c r="B389" s="1" t="s">
        <v>790</v>
      </c>
      <c r="C389" s="1" t="s">
        <v>131</v>
      </c>
      <c r="D389" s="1" t="s">
        <v>47</v>
      </c>
      <c r="E389" s="1" t="s">
        <v>585</v>
      </c>
      <c r="F389" s="1" t="s">
        <v>791</v>
      </c>
      <c r="G389" s="1" t="s">
        <v>27</v>
      </c>
      <c r="H389" s="1" t="s">
        <v>14</v>
      </c>
      <c r="I389" s="1" t="s">
        <v>14</v>
      </c>
      <c r="J389" s="1" t="s">
        <v>14</v>
      </c>
      <c r="K389" s="1" t="s">
        <v>14</v>
      </c>
      <c r="L389" s="1" t="s">
        <v>14</v>
      </c>
      <c r="M389" s="1" t="s">
        <v>14</v>
      </c>
      <c r="N389" s="1" t="s">
        <v>14</v>
      </c>
      <c r="O389" s="1" t="s">
        <v>14</v>
      </c>
      <c r="P389" s="1" t="s">
        <v>510</v>
      </c>
      <c r="Q389" s="1"/>
    </row>
    <row r="390" spans="1:17" x14ac:dyDescent="0.25">
      <c r="A390" s="1" t="s">
        <v>219</v>
      </c>
      <c r="B390" s="1" t="s">
        <v>792</v>
      </c>
      <c r="C390" s="1" t="s">
        <v>131</v>
      </c>
      <c r="D390" s="1" t="s">
        <v>49</v>
      </c>
      <c r="E390" s="1" t="s">
        <v>585</v>
      </c>
      <c r="F390" s="1" t="s">
        <v>793</v>
      </c>
      <c r="G390" s="1" t="s">
        <v>27</v>
      </c>
      <c r="H390" s="1" t="s">
        <v>14</v>
      </c>
      <c r="I390" s="1" t="s">
        <v>14</v>
      </c>
      <c r="J390" s="1" t="s">
        <v>14</v>
      </c>
      <c r="K390" s="1" t="s">
        <v>14</v>
      </c>
      <c r="L390" s="1" t="s">
        <v>14</v>
      </c>
      <c r="M390" s="1" t="s">
        <v>14</v>
      </c>
      <c r="N390" s="1" t="s">
        <v>14</v>
      </c>
      <c r="O390" s="1" t="s">
        <v>14</v>
      </c>
      <c r="P390" s="1" t="s">
        <v>510</v>
      </c>
      <c r="Q390" s="1"/>
    </row>
    <row r="391" spans="1:17" x14ac:dyDescent="0.25">
      <c r="A391" s="1" t="s">
        <v>219</v>
      </c>
      <c r="B391" s="1" t="s">
        <v>794</v>
      </c>
      <c r="C391" s="1" t="s">
        <v>131</v>
      </c>
      <c r="D391" s="1" t="s">
        <v>51</v>
      </c>
      <c r="E391" s="1" t="s">
        <v>585</v>
      </c>
      <c r="F391" s="1" t="s">
        <v>795</v>
      </c>
      <c r="G391" s="1" t="s">
        <v>27</v>
      </c>
      <c r="H391" s="1" t="s">
        <v>14</v>
      </c>
      <c r="I391" s="1" t="s">
        <v>14</v>
      </c>
      <c r="J391" s="1" t="s">
        <v>14</v>
      </c>
      <c r="K391" s="1" t="s">
        <v>14</v>
      </c>
      <c r="L391" s="1" t="s">
        <v>14</v>
      </c>
      <c r="M391" s="1" t="s">
        <v>14</v>
      </c>
      <c r="N391" s="1" t="s">
        <v>14</v>
      </c>
      <c r="O391" s="1" t="s">
        <v>14</v>
      </c>
      <c r="P391" s="1" t="s">
        <v>510</v>
      </c>
      <c r="Q391" s="1"/>
    </row>
    <row r="392" spans="1:17" x14ac:dyDescent="0.25">
      <c r="A392" s="1" t="s">
        <v>219</v>
      </c>
      <c r="B392" s="1" t="s">
        <v>796</v>
      </c>
      <c r="C392" s="1" t="s">
        <v>131</v>
      </c>
      <c r="D392" s="1" t="s">
        <v>53</v>
      </c>
      <c r="E392" s="1" t="s">
        <v>585</v>
      </c>
      <c r="F392" s="1" t="s">
        <v>797</v>
      </c>
      <c r="G392" s="1" t="s">
        <v>14</v>
      </c>
      <c r="H392" s="1" t="s">
        <v>14</v>
      </c>
      <c r="I392" s="1" t="s">
        <v>14</v>
      </c>
      <c r="J392" s="1" t="s">
        <v>14</v>
      </c>
      <c r="K392" s="1" t="s">
        <v>14</v>
      </c>
      <c r="L392" s="1" t="s">
        <v>14</v>
      </c>
      <c r="M392" s="1" t="s">
        <v>14</v>
      </c>
      <c r="N392" s="1" t="s">
        <v>14</v>
      </c>
      <c r="O392" s="1" t="s">
        <v>14</v>
      </c>
      <c r="P392" s="1" t="s">
        <v>510</v>
      </c>
      <c r="Q392" s="1"/>
    </row>
    <row r="393" spans="1:17" x14ac:dyDescent="0.25">
      <c r="A393" s="1" t="s">
        <v>219</v>
      </c>
      <c r="B393" s="1" t="s">
        <v>798</v>
      </c>
      <c r="C393" s="1" t="s">
        <v>134</v>
      </c>
      <c r="D393" s="1" t="s">
        <v>12</v>
      </c>
      <c r="E393" s="1" t="s">
        <v>497</v>
      </c>
      <c r="F393" s="1" t="s">
        <v>24</v>
      </c>
      <c r="G393" s="1" t="s">
        <v>14</v>
      </c>
      <c r="H393" s="1" t="s">
        <v>14</v>
      </c>
      <c r="I393" s="1" t="s">
        <v>14</v>
      </c>
      <c r="J393" s="1" t="s">
        <v>14</v>
      </c>
      <c r="K393" s="1" t="s">
        <v>14</v>
      </c>
      <c r="L393" s="1" t="s">
        <v>14</v>
      </c>
      <c r="M393" s="1" t="s">
        <v>14</v>
      </c>
      <c r="N393" s="1" t="s">
        <v>14</v>
      </c>
      <c r="O393" s="1" t="s">
        <v>14</v>
      </c>
      <c r="P393" s="1" t="s">
        <v>510</v>
      </c>
      <c r="Q393" s="1"/>
    </row>
    <row r="394" spans="1:17" x14ac:dyDescent="0.25">
      <c r="A394" s="1" t="s">
        <v>219</v>
      </c>
      <c r="B394" s="1" t="s">
        <v>799</v>
      </c>
      <c r="C394" s="1" t="s">
        <v>134</v>
      </c>
      <c r="D394" s="1" t="s">
        <v>18</v>
      </c>
      <c r="E394" s="1" t="s">
        <v>497</v>
      </c>
      <c r="F394" s="1" t="s">
        <v>649</v>
      </c>
      <c r="G394" s="1" t="s">
        <v>14</v>
      </c>
      <c r="H394" s="1" t="s">
        <v>499</v>
      </c>
      <c r="I394" s="1" t="s">
        <v>14</v>
      </c>
      <c r="J394" s="1" t="s">
        <v>500</v>
      </c>
      <c r="K394" s="1" t="s">
        <v>14</v>
      </c>
      <c r="L394" s="1" t="s">
        <v>14</v>
      </c>
      <c r="M394" s="1" t="s">
        <v>14</v>
      </c>
      <c r="N394" s="1" t="s">
        <v>14</v>
      </c>
      <c r="O394" s="1" t="s">
        <v>14</v>
      </c>
      <c r="P394" s="1" t="s">
        <v>510</v>
      </c>
      <c r="Q394" s="1"/>
    </row>
    <row r="395" spans="1:17" x14ac:dyDescent="0.25">
      <c r="A395" s="1" t="s">
        <v>219</v>
      </c>
      <c r="B395" s="1" t="s">
        <v>800</v>
      </c>
      <c r="C395" s="1" t="s">
        <v>134</v>
      </c>
      <c r="D395" s="1" t="s">
        <v>20</v>
      </c>
      <c r="E395" s="1" t="s">
        <v>585</v>
      </c>
      <c r="F395" s="1" t="s">
        <v>599</v>
      </c>
      <c r="G395" s="1" t="s">
        <v>14</v>
      </c>
      <c r="H395" s="1" t="s">
        <v>14</v>
      </c>
      <c r="I395" s="1" t="s">
        <v>14</v>
      </c>
      <c r="J395" s="1" t="s">
        <v>587</v>
      </c>
      <c r="K395" s="1" t="s">
        <v>14</v>
      </c>
      <c r="L395" s="1" t="s">
        <v>14</v>
      </c>
      <c r="M395" s="1" t="s">
        <v>14</v>
      </c>
      <c r="N395" s="1" t="s">
        <v>14</v>
      </c>
      <c r="O395" s="1" t="s">
        <v>14</v>
      </c>
      <c r="P395" s="1" t="s">
        <v>510</v>
      </c>
      <c r="Q395" s="1"/>
    </row>
    <row r="396" spans="1:17" x14ac:dyDescent="0.25">
      <c r="A396" s="1" t="s">
        <v>219</v>
      </c>
      <c r="B396" s="1" t="s">
        <v>801</v>
      </c>
      <c r="C396" s="1" t="s">
        <v>134</v>
      </c>
      <c r="D396" s="1" t="s">
        <v>43</v>
      </c>
      <c r="E396" s="1" t="s">
        <v>585</v>
      </c>
      <c r="F396" s="1" t="s">
        <v>802</v>
      </c>
      <c r="G396" s="1" t="s">
        <v>27</v>
      </c>
      <c r="H396" s="1" t="s">
        <v>14</v>
      </c>
      <c r="I396" s="1" t="s">
        <v>14</v>
      </c>
      <c r="J396" s="1" t="s">
        <v>14</v>
      </c>
      <c r="K396" s="1" t="s">
        <v>14</v>
      </c>
      <c r="L396" s="1" t="s">
        <v>14</v>
      </c>
      <c r="M396" s="1" t="s">
        <v>14</v>
      </c>
      <c r="N396" s="1" t="s">
        <v>14</v>
      </c>
      <c r="O396" s="1" t="s">
        <v>14</v>
      </c>
      <c r="P396" s="1" t="s">
        <v>510</v>
      </c>
      <c r="Q396" s="1"/>
    </row>
    <row r="397" spans="1:17" x14ac:dyDescent="0.25">
      <c r="A397" s="1" t="s">
        <v>219</v>
      </c>
      <c r="B397" s="1" t="s">
        <v>803</v>
      </c>
      <c r="C397" s="1" t="s">
        <v>134</v>
      </c>
      <c r="D397" s="1" t="s">
        <v>47</v>
      </c>
      <c r="E397" s="1" t="s">
        <v>585</v>
      </c>
      <c r="F397" s="1" t="s">
        <v>804</v>
      </c>
      <c r="G397" s="1" t="s">
        <v>27</v>
      </c>
      <c r="H397" s="1" t="s">
        <v>14</v>
      </c>
      <c r="I397" s="1" t="s">
        <v>14</v>
      </c>
      <c r="J397" s="1" t="s">
        <v>14</v>
      </c>
      <c r="K397" s="1" t="s">
        <v>14</v>
      </c>
      <c r="L397" s="1" t="s">
        <v>14</v>
      </c>
      <c r="M397" s="1" t="s">
        <v>14</v>
      </c>
      <c r="N397" s="1" t="s">
        <v>14</v>
      </c>
      <c r="O397" s="1" t="s">
        <v>14</v>
      </c>
      <c r="P397" s="1" t="s">
        <v>510</v>
      </c>
      <c r="Q397" s="1"/>
    </row>
    <row r="398" spans="1:17" x14ac:dyDescent="0.25">
      <c r="A398" s="1" t="s">
        <v>219</v>
      </c>
      <c r="B398" s="1" t="s">
        <v>805</v>
      </c>
      <c r="C398" s="1" t="s">
        <v>134</v>
      </c>
      <c r="D398" s="1" t="s">
        <v>49</v>
      </c>
      <c r="E398" s="1" t="s">
        <v>585</v>
      </c>
      <c r="F398" s="1" t="s">
        <v>806</v>
      </c>
      <c r="G398" s="1" t="s">
        <v>27</v>
      </c>
      <c r="H398" s="1" t="s">
        <v>14</v>
      </c>
      <c r="I398" s="1" t="s">
        <v>14</v>
      </c>
      <c r="J398" s="1" t="s">
        <v>14</v>
      </c>
      <c r="K398" s="1" t="s">
        <v>14</v>
      </c>
      <c r="L398" s="1" t="s">
        <v>14</v>
      </c>
      <c r="M398" s="1" t="s">
        <v>14</v>
      </c>
      <c r="N398" s="1" t="s">
        <v>14</v>
      </c>
      <c r="O398" s="1" t="s">
        <v>14</v>
      </c>
      <c r="P398" s="1" t="s">
        <v>510</v>
      </c>
      <c r="Q398" s="1"/>
    </row>
    <row r="399" spans="1:17" x14ac:dyDescent="0.25">
      <c r="A399" s="1" t="s">
        <v>219</v>
      </c>
      <c r="B399" s="1" t="s">
        <v>807</v>
      </c>
      <c r="C399" s="1" t="s">
        <v>134</v>
      </c>
      <c r="D399" s="1" t="s">
        <v>51</v>
      </c>
      <c r="E399" s="1" t="s">
        <v>585</v>
      </c>
      <c r="F399" s="1" t="s">
        <v>808</v>
      </c>
      <c r="G399" s="1" t="s">
        <v>27</v>
      </c>
      <c r="H399" s="1" t="s">
        <v>14</v>
      </c>
      <c r="I399" s="1" t="s">
        <v>14</v>
      </c>
      <c r="J399" s="1" t="s">
        <v>14</v>
      </c>
      <c r="K399" s="1" t="s">
        <v>14</v>
      </c>
      <c r="L399" s="1" t="s">
        <v>14</v>
      </c>
      <c r="M399" s="1" t="s">
        <v>14</v>
      </c>
      <c r="N399" s="1" t="s">
        <v>14</v>
      </c>
      <c r="O399" s="1" t="s">
        <v>14</v>
      </c>
      <c r="P399" s="1" t="s">
        <v>510</v>
      </c>
      <c r="Q399" s="1"/>
    </row>
    <row r="400" spans="1:17" x14ac:dyDescent="0.25">
      <c r="A400" s="1" t="s">
        <v>219</v>
      </c>
      <c r="B400" s="1" t="s">
        <v>809</v>
      </c>
      <c r="C400" s="1" t="s">
        <v>134</v>
      </c>
      <c r="D400" s="1" t="s">
        <v>53</v>
      </c>
      <c r="E400" s="1" t="s">
        <v>585</v>
      </c>
      <c r="F400" s="1" t="s">
        <v>810</v>
      </c>
      <c r="G400" s="1" t="s">
        <v>14</v>
      </c>
      <c r="H400" s="1" t="s">
        <v>14</v>
      </c>
      <c r="I400" s="1" t="s">
        <v>14</v>
      </c>
      <c r="J400" s="1" t="s">
        <v>14</v>
      </c>
      <c r="K400" s="1" t="s">
        <v>14</v>
      </c>
      <c r="L400" s="1" t="s">
        <v>14</v>
      </c>
      <c r="M400" s="1" t="s">
        <v>14</v>
      </c>
      <c r="N400" s="1" t="s">
        <v>14</v>
      </c>
      <c r="O400" s="1" t="s">
        <v>14</v>
      </c>
      <c r="P400" s="1" t="s">
        <v>510</v>
      </c>
      <c r="Q400" s="1"/>
    </row>
    <row r="401" spans="1:17" x14ac:dyDescent="0.25">
      <c r="A401" s="1" t="s">
        <v>219</v>
      </c>
      <c r="B401" s="1" t="s">
        <v>811</v>
      </c>
      <c r="C401" s="1" t="s">
        <v>137</v>
      </c>
      <c r="D401" s="1" t="s">
        <v>18</v>
      </c>
      <c r="E401" s="1" t="s">
        <v>497</v>
      </c>
      <c r="F401" s="1" t="s">
        <v>662</v>
      </c>
      <c r="G401" s="1" t="s">
        <v>14</v>
      </c>
      <c r="H401" s="1" t="s">
        <v>499</v>
      </c>
      <c r="I401" s="1" t="s">
        <v>14</v>
      </c>
      <c r="J401" s="1" t="s">
        <v>500</v>
      </c>
      <c r="K401" s="1" t="s">
        <v>14</v>
      </c>
      <c r="L401" s="1" t="s">
        <v>14</v>
      </c>
      <c r="M401" s="1" t="s">
        <v>14</v>
      </c>
      <c r="N401" s="1" t="s">
        <v>14</v>
      </c>
      <c r="O401" s="1" t="s">
        <v>14</v>
      </c>
      <c r="P401" s="1" t="s">
        <v>510</v>
      </c>
      <c r="Q401" s="1"/>
    </row>
    <row r="402" spans="1:17" x14ac:dyDescent="0.25">
      <c r="A402" s="1" t="s">
        <v>219</v>
      </c>
      <c r="B402" s="1" t="s">
        <v>812</v>
      </c>
      <c r="C402" s="1" t="s">
        <v>137</v>
      </c>
      <c r="D402" s="1" t="s">
        <v>20</v>
      </c>
      <c r="E402" s="1" t="s">
        <v>585</v>
      </c>
      <c r="F402" s="1" t="s">
        <v>599</v>
      </c>
      <c r="G402" s="1" t="s">
        <v>14</v>
      </c>
      <c r="H402" s="1" t="s">
        <v>14</v>
      </c>
      <c r="I402" s="1" t="s">
        <v>14</v>
      </c>
      <c r="J402" s="1" t="s">
        <v>587</v>
      </c>
      <c r="K402" s="1" t="s">
        <v>14</v>
      </c>
      <c r="L402" s="1" t="s">
        <v>14</v>
      </c>
      <c r="M402" s="1" t="s">
        <v>14</v>
      </c>
      <c r="N402" s="1" t="s">
        <v>14</v>
      </c>
      <c r="O402" s="1" t="s">
        <v>14</v>
      </c>
      <c r="P402" s="1" t="s">
        <v>510</v>
      </c>
      <c r="Q402" s="1"/>
    </row>
    <row r="403" spans="1:17" x14ac:dyDescent="0.25">
      <c r="A403" s="1" t="s">
        <v>219</v>
      </c>
      <c r="B403" s="1" t="s">
        <v>813</v>
      </c>
      <c r="C403" s="1" t="s">
        <v>137</v>
      </c>
      <c r="D403" s="1" t="s">
        <v>43</v>
      </c>
      <c r="E403" s="1" t="s">
        <v>585</v>
      </c>
      <c r="F403" s="1" t="s">
        <v>814</v>
      </c>
      <c r="G403" s="1" t="s">
        <v>27</v>
      </c>
      <c r="H403" s="1" t="s">
        <v>14</v>
      </c>
      <c r="I403" s="1" t="s">
        <v>14</v>
      </c>
      <c r="J403" s="1" t="s">
        <v>14</v>
      </c>
      <c r="K403" s="1" t="s">
        <v>14</v>
      </c>
      <c r="L403" s="1" t="s">
        <v>14</v>
      </c>
      <c r="M403" s="1" t="s">
        <v>14</v>
      </c>
      <c r="N403" s="1" t="s">
        <v>14</v>
      </c>
      <c r="O403" s="1" t="s">
        <v>14</v>
      </c>
      <c r="P403" s="1" t="s">
        <v>510</v>
      </c>
      <c r="Q403" s="1"/>
    </row>
    <row r="404" spans="1:17" x14ac:dyDescent="0.25">
      <c r="A404" s="1" t="s">
        <v>219</v>
      </c>
      <c r="B404" s="1" t="s">
        <v>815</v>
      </c>
      <c r="C404" s="1" t="s">
        <v>137</v>
      </c>
      <c r="D404" s="1" t="s">
        <v>47</v>
      </c>
      <c r="E404" s="1" t="s">
        <v>585</v>
      </c>
      <c r="F404" s="1" t="s">
        <v>816</v>
      </c>
      <c r="G404" s="1" t="s">
        <v>27</v>
      </c>
      <c r="H404" s="1" t="s">
        <v>14</v>
      </c>
      <c r="I404" s="1" t="s">
        <v>14</v>
      </c>
      <c r="J404" s="1" t="s">
        <v>14</v>
      </c>
      <c r="K404" s="1" t="s">
        <v>14</v>
      </c>
      <c r="L404" s="1" t="s">
        <v>14</v>
      </c>
      <c r="M404" s="1" t="s">
        <v>14</v>
      </c>
      <c r="N404" s="1" t="s">
        <v>14</v>
      </c>
      <c r="O404" s="1" t="s">
        <v>14</v>
      </c>
      <c r="P404" s="1" t="s">
        <v>510</v>
      </c>
      <c r="Q404" s="1"/>
    </row>
    <row r="405" spans="1:17" x14ac:dyDescent="0.25">
      <c r="A405" s="1" t="s">
        <v>219</v>
      </c>
      <c r="B405" s="1" t="s">
        <v>817</v>
      </c>
      <c r="C405" s="1" t="s">
        <v>137</v>
      </c>
      <c r="D405" s="1" t="s">
        <v>49</v>
      </c>
      <c r="E405" s="1" t="s">
        <v>585</v>
      </c>
      <c r="F405" s="1" t="s">
        <v>818</v>
      </c>
      <c r="G405" s="1" t="s">
        <v>27</v>
      </c>
      <c r="H405" s="1" t="s">
        <v>14</v>
      </c>
      <c r="I405" s="1" t="s">
        <v>14</v>
      </c>
      <c r="J405" s="1" t="s">
        <v>14</v>
      </c>
      <c r="K405" s="1" t="s">
        <v>14</v>
      </c>
      <c r="L405" s="1" t="s">
        <v>14</v>
      </c>
      <c r="M405" s="1" t="s">
        <v>14</v>
      </c>
      <c r="N405" s="1" t="s">
        <v>14</v>
      </c>
      <c r="O405" s="1" t="s">
        <v>14</v>
      </c>
      <c r="P405" s="1" t="s">
        <v>510</v>
      </c>
      <c r="Q405" s="1"/>
    </row>
    <row r="406" spans="1:17" x14ac:dyDescent="0.25">
      <c r="A406" s="1" t="s">
        <v>219</v>
      </c>
      <c r="B406" s="1" t="s">
        <v>819</v>
      </c>
      <c r="C406" s="1" t="s">
        <v>137</v>
      </c>
      <c r="D406" s="1" t="s">
        <v>51</v>
      </c>
      <c r="E406" s="1" t="s">
        <v>585</v>
      </c>
      <c r="F406" s="1" t="s">
        <v>820</v>
      </c>
      <c r="G406" s="1" t="s">
        <v>27</v>
      </c>
      <c r="H406" s="1" t="s">
        <v>14</v>
      </c>
      <c r="I406" s="1" t="s">
        <v>14</v>
      </c>
      <c r="J406" s="1" t="s">
        <v>14</v>
      </c>
      <c r="K406" s="1" t="s">
        <v>14</v>
      </c>
      <c r="L406" s="1" t="s">
        <v>14</v>
      </c>
      <c r="M406" s="1" t="s">
        <v>14</v>
      </c>
      <c r="N406" s="1" t="s">
        <v>14</v>
      </c>
      <c r="O406" s="1" t="s">
        <v>14</v>
      </c>
      <c r="P406" s="1" t="s">
        <v>510</v>
      </c>
      <c r="Q406" s="1"/>
    </row>
    <row r="407" spans="1:17" x14ac:dyDescent="0.25">
      <c r="A407" s="1" t="s">
        <v>219</v>
      </c>
      <c r="B407" s="1" t="s">
        <v>821</v>
      </c>
      <c r="C407" s="1" t="s">
        <v>137</v>
      </c>
      <c r="D407" s="1" t="s">
        <v>53</v>
      </c>
      <c r="E407" s="1" t="s">
        <v>585</v>
      </c>
      <c r="F407" s="1" t="s">
        <v>822</v>
      </c>
      <c r="G407" s="1" t="s">
        <v>14</v>
      </c>
      <c r="H407" s="1" t="s">
        <v>14</v>
      </c>
      <c r="I407" s="1" t="s">
        <v>14</v>
      </c>
      <c r="J407" s="1" t="s">
        <v>14</v>
      </c>
      <c r="K407" s="1" t="s">
        <v>14</v>
      </c>
      <c r="L407" s="1" t="s">
        <v>14</v>
      </c>
      <c r="M407" s="1" t="s">
        <v>14</v>
      </c>
      <c r="N407" s="1" t="s">
        <v>14</v>
      </c>
      <c r="O407" s="1" t="s">
        <v>14</v>
      </c>
      <c r="P407" s="1" t="s">
        <v>510</v>
      </c>
      <c r="Q407" s="1"/>
    </row>
    <row r="408" spans="1:17" x14ac:dyDescent="0.25">
      <c r="A408" s="1" t="s">
        <v>219</v>
      </c>
      <c r="B408" s="1" t="s">
        <v>823</v>
      </c>
      <c r="C408" s="1" t="s">
        <v>140</v>
      </c>
      <c r="D408" s="1" t="s">
        <v>18</v>
      </c>
      <c r="E408" s="1" t="s">
        <v>497</v>
      </c>
      <c r="F408" s="1" t="s">
        <v>675</v>
      </c>
      <c r="G408" s="1" t="s">
        <v>14</v>
      </c>
      <c r="H408" s="1" t="s">
        <v>499</v>
      </c>
      <c r="I408" s="1" t="s">
        <v>14</v>
      </c>
      <c r="J408" s="1" t="s">
        <v>500</v>
      </c>
      <c r="K408" s="1" t="s">
        <v>14</v>
      </c>
      <c r="L408" s="1" t="s">
        <v>14</v>
      </c>
      <c r="M408" s="1" t="s">
        <v>14</v>
      </c>
      <c r="N408" s="1" t="s">
        <v>14</v>
      </c>
      <c r="O408" s="1" t="s">
        <v>14</v>
      </c>
      <c r="P408" s="1" t="s">
        <v>510</v>
      </c>
      <c r="Q408" s="1"/>
    </row>
    <row r="409" spans="1:17" x14ac:dyDescent="0.25">
      <c r="A409" s="1" t="s">
        <v>219</v>
      </c>
      <c r="B409" s="1" t="s">
        <v>824</v>
      </c>
      <c r="C409" s="1" t="s">
        <v>140</v>
      </c>
      <c r="D409" s="1" t="s">
        <v>20</v>
      </c>
      <c r="E409" s="1" t="s">
        <v>585</v>
      </c>
      <c r="F409" s="1" t="s">
        <v>599</v>
      </c>
      <c r="G409" s="1" t="s">
        <v>14</v>
      </c>
      <c r="H409" s="1" t="s">
        <v>14</v>
      </c>
      <c r="I409" s="1" t="s">
        <v>14</v>
      </c>
      <c r="J409" s="1" t="s">
        <v>587</v>
      </c>
      <c r="K409" s="1" t="s">
        <v>14</v>
      </c>
      <c r="L409" s="1" t="s">
        <v>14</v>
      </c>
      <c r="M409" s="1" t="s">
        <v>14</v>
      </c>
      <c r="N409" s="1" t="s">
        <v>14</v>
      </c>
      <c r="O409" s="1" t="s">
        <v>14</v>
      </c>
      <c r="P409" s="1" t="s">
        <v>510</v>
      </c>
      <c r="Q409" s="1"/>
    </row>
    <row r="410" spans="1:17" x14ac:dyDescent="0.25">
      <c r="A410" s="1" t="s">
        <v>219</v>
      </c>
      <c r="B410" s="1" t="s">
        <v>825</v>
      </c>
      <c r="C410" s="1" t="s">
        <v>140</v>
      </c>
      <c r="D410" s="1" t="s">
        <v>43</v>
      </c>
      <c r="E410" s="1" t="s">
        <v>585</v>
      </c>
      <c r="F410" s="1" t="s">
        <v>826</v>
      </c>
      <c r="G410" s="1" t="s">
        <v>27</v>
      </c>
      <c r="H410" s="1" t="s">
        <v>14</v>
      </c>
      <c r="I410" s="1" t="s">
        <v>14</v>
      </c>
      <c r="J410" s="1" t="s">
        <v>14</v>
      </c>
      <c r="K410" s="1" t="s">
        <v>14</v>
      </c>
      <c r="L410" s="1" t="s">
        <v>14</v>
      </c>
      <c r="M410" s="1" t="s">
        <v>14</v>
      </c>
      <c r="N410" s="1" t="s">
        <v>14</v>
      </c>
      <c r="O410" s="1" t="s">
        <v>14</v>
      </c>
      <c r="P410" s="1" t="s">
        <v>510</v>
      </c>
      <c r="Q410" s="1"/>
    </row>
    <row r="411" spans="1:17" x14ac:dyDescent="0.25">
      <c r="A411" s="1" t="s">
        <v>219</v>
      </c>
      <c r="B411" s="1" t="s">
        <v>827</v>
      </c>
      <c r="C411" s="1" t="s">
        <v>140</v>
      </c>
      <c r="D411" s="1" t="s">
        <v>47</v>
      </c>
      <c r="E411" s="1" t="s">
        <v>585</v>
      </c>
      <c r="F411" s="1" t="s">
        <v>828</v>
      </c>
      <c r="G411" s="1" t="s">
        <v>27</v>
      </c>
      <c r="H411" s="1" t="s">
        <v>14</v>
      </c>
      <c r="I411" s="1" t="s">
        <v>14</v>
      </c>
      <c r="J411" s="1" t="s">
        <v>14</v>
      </c>
      <c r="K411" s="1" t="s">
        <v>14</v>
      </c>
      <c r="L411" s="1" t="s">
        <v>14</v>
      </c>
      <c r="M411" s="1" t="s">
        <v>14</v>
      </c>
      <c r="N411" s="1" t="s">
        <v>14</v>
      </c>
      <c r="O411" s="1" t="s">
        <v>14</v>
      </c>
      <c r="P411" s="1" t="s">
        <v>510</v>
      </c>
      <c r="Q411" s="1"/>
    </row>
    <row r="412" spans="1:17" x14ac:dyDescent="0.25">
      <c r="A412" s="1" t="s">
        <v>219</v>
      </c>
      <c r="B412" s="1" t="s">
        <v>829</v>
      </c>
      <c r="C412" s="1" t="s">
        <v>140</v>
      </c>
      <c r="D412" s="1" t="s">
        <v>49</v>
      </c>
      <c r="E412" s="1" t="s">
        <v>585</v>
      </c>
      <c r="F412" s="1" t="s">
        <v>830</v>
      </c>
      <c r="G412" s="1" t="s">
        <v>27</v>
      </c>
      <c r="H412" s="1" t="s">
        <v>14</v>
      </c>
      <c r="I412" s="1" t="s">
        <v>14</v>
      </c>
      <c r="J412" s="1" t="s">
        <v>14</v>
      </c>
      <c r="K412" s="1" t="s">
        <v>14</v>
      </c>
      <c r="L412" s="1" t="s">
        <v>14</v>
      </c>
      <c r="M412" s="1" t="s">
        <v>14</v>
      </c>
      <c r="N412" s="1" t="s">
        <v>14</v>
      </c>
      <c r="O412" s="1" t="s">
        <v>14</v>
      </c>
      <c r="P412" s="1" t="s">
        <v>510</v>
      </c>
      <c r="Q412" s="1"/>
    </row>
    <row r="413" spans="1:17" x14ac:dyDescent="0.25">
      <c r="A413" s="1" t="s">
        <v>219</v>
      </c>
      <c r="B413" s="1" t="s">
        <v>831</v>
      </c>
      <c r="C413" s="1" t="s">
        <v>140</v>
      </c>
      <c r="D413" s="1" t="s">
        <v>51</v>
      </c>
      <c r="E413" s="1" t="s">
        <v>585</v>
      </c>
      <c r="F413" s="1" t="s">
        <v>832</v>
      </c>
      <c r="G413" s="1" t="s">
        <v>27</v>
      </c>
      <c r="H413" s="1" t="s">
        <v>14</v>
      </c>
      <c r="I413" s="1" t="s">
        <v>14</v>
      </c>
      <c r="J413" s="1" t="s">
        <v>14</v>
      </c>
      <c r="K413" s="1" t="s">
        <v>14</v>
      </c>
      <c r="L413" s="1" t="s">
        <v>14</v>
      </c>
      <c r="M413" s="1" t="s">
        <v>14</v>
      </c>
      <c r="N413" s="1" t="s">
        <v>14</v>
      </c>
      <c r="O413" s="1" t="s">
        <v>14</v>
      </c>
      <c r="P413" s="1" t="s">
        <v>510</v>
      </c>
      <c r="Q413" s="1"/>
    </row>
    <row r="414" spans="1:17" x14ac:dyDescent="0.25">
      <c r="A414" s="1" t="s">
        <v>219</v>
      </c>
      <c r="B414" s="1" t="s">
        <v>833</v>
      </c>
      <c r="C414" s="1" t="s">
        <v>140</v>
      </c>
      <c r="D414" s="1" t="s">
        <v>53</v>
      </c>
      <c r="E414" s="1" t="s">
        <v>585</v>
      </c>
      <c r="F414" s="1" t="s">
        <v>834</v>
      </c>
      <c r="G414" s="1" t="s">
        <v>14</v>
      </c>
      <c r="H414" s="1" t="s">
        <v>14</v>
      </c>
      <c r="I414" s="1" t="s">
        <v>14</v>
      </c>
      <c r="J414" s="1" t="s">
        <v>14</v>
      </c>
      <c r="K414" s="1" t="s">
        <v>14</v>
      </c>
      <c r="L414" s="1" t="s">
        <v>14</v>
      </c>
      <c r="M414" s="1" t="s">
        <v>14</v>
      </c>
      <c r="N414" s="1" t="s">
        <v>14</v>
      </c>
      <c r="O414" s="1" t="s">
        <v>14</v>
      </c>
      <c r="P414" s="1" t="s">
        <v>510</v>
      </c>
      <c r="Q414" s="1"/>
    </row>
    <row r="415" spans="1:17" x14ac:dyDescent="0.25">
      <c r="A415" s="1" t="s">
        <v>219</v>
      </c>
      <c r="B415" s="1" t="s">
        <v>835</v>
      </c>
      <c r="C415" s="1" t="s">
        <v>143</v>
      </c>
      <c r="D415" s="1" t="s">
        <v>12</v>
      </c>
      <c r="E415" s="1" t="s">
        <v>497</v>
      </c>
      <c r="F415" s="1" t="s">
        <v>30</v>
      </c>
      <c r="G415" s="1" t="s">
        <v>14</v>
      </c>
      <c r="H415" s="1" t="s">
        <v>14</v>
      </c>
      <c r="I415" s="1" t="s">
        <v>14</v>
      </c>
      <c r="J415" s="1" t="s">
        <v>14</v>
      </c>
      <c r="K415" s="1" t="s">
        <v>14</v>
      </c>
      <c r="L415" s="1" t="s">
        <v>14</v>
      </c>
      <c r="M415" s="1" t="s">
        <v>14</v>
      </c>
      <c r="N415" s="1" t="s">
        <v>14</v>
      </c>
      <c r="O415" s="1" t="s">
        <v>14</v>
      </c>
      <c r="P415" s="1" t="s">
        <v>510</v>
      </c>
      <c r="Q415" s="1"/>
    </row>
    <row r="416" spans="1:17" x14ac:dyDescent="0.25">
      <c r="A416" s="1" t="s">
        <v>219</v>
      </c>
      <c r="B416" s="1" t="s">
        <v>836</v>
      </c>
      <c r="C416" s="1" t="s">
        <v>143</v>
      </c>
      <c r="D416" s="1" t="s">
        <v>18</v>
      </c>
      <c r="E416" s="1" t="s">
        <v>497</v>
      </c>
      <c r="F416" s="1" t="s">
        <v>649</v>
      </c>
      <c r="G416" s="1" t="s">
        <v>14</v>
      </c>
      <c r="H416" s="1" t="s">
        <v>499</v>
      </c>
      <c r="I416" s="1" t="s">
        <v>14</v>
      </c>
      <c r="J416" s="1" t="s">
        <v>500</v>
      </c>
      <c r="K416" s="1" t="s">
        <v>14</v>
      </c>
      <c r="L416" s="1" t="s">
        <v>14</v>
      </c>
      <c r="M416" s="1" t="s">
        <v>14</v>
      </c>
      <c r="N416" s="1" t="s">
        <v>14</v>
      </c>
      <c r="O416" s="1" t="s">
        <v>14</v>
      </c>
      <c r="P416" s="1" t="s">
        <v>510</v>
      </c>
      <c r="Q416" s="1"/>
    </row>
    <row r="417" spans="1:17" x14ac:dyDescent="0.25">
      <c r="A417" s="1" t="s">
        <v>219</v>
      </c>
      <c r="B417" s="1" t="s">
        <v>837</v>
      </c>
      <c r="C417" s="1" t="s">
        <v>143</v>
      </c>
      <c r="D417" s="1" t="s">
        <v>20</v>
      </c>
      <c r="E417" s="1" t="s">
        <v>585</v>
      </c>
      <c r="F417" s="1" t="s">
        <v>602</v>
      </c>
      <c r="G417" s="1" t="s">
        <v>14</v>
      </c>
      <c r="H417" s="1" t="s">
        <v>14</v>
      </c>
      <c r="I417" s="1" t="s">
        <v>14</v>
      </c>
      <c r="J417" s="1" t="s">
        <v>587</v>
      </c>
      <c r="K417" s="1" t="s">
        <v>14</v>
      </c>
      <c r="L417" s="1" t="s">
        <v>14</v>
      </c>
      <c r="M417" s="1" t="s">
        <v>14</v>
      </c>
      <c r="N417" s="1" t="s">
        <v>14</v>
      </c>
      <c r="O417" s="1" t="s">
        <v>14</v>
      </c>
      <c r="P417" s="1" t="s">
        <v>510</v>
      </c>
      <c r="Q417" s="1"/>
    </row>
    <row r="418" spans="1:17" x14ac:dyDescent="0.25">
      <c r="A418" s="1" t="s">
        <v>219</v>
      </c>
      <c r="B418" s="1" t="s">
        <v>838</v>
      </c>
      <c r="C418" s="1" t="s">
        <v>143</v>
      </c>
      <c r="D418" s="1" t="s">
        <v>43</v>
      </c>
      <c r="E418" s="1" t="s">
        <v>585</v>
      </c>
      <c r="F418" s="1" t="s">
        <v>839</v>
      </c>
      <c r="G418" s="1" t="s">
        <v>27</v>
      </c>
      <c r="H418" s="1" t="s">
        <v>14</v>
      </c>
      <c r="I418" s="1" t="s">
        <v>14</v>
      </c>
      <c r="J418" s="1" t="s">
        <v>14</v>
      </c>
      <c r="K418" s="1" t="s">
        <v>14</v>
      </c>
      <c r="L418" s="1" t="s">
        <v>14</v>
      </c>
      <c r="M418" s="1" t="s">
        <v>14</v>
      </c>
      <c r="N418" s="1" t="s">
        <v>14</v>
      </c>
      <c r="O418" s="1" t="s">
        <v>14</v>
      </c>
      <c r="P418" s="1" t="s">
        <v>510</v>
      </c>
      <c r="Q418" s="1"/>
    </row>
    <row r="419" spans="1:17" x14ac:dyDescent="0.25">
      <c r="A419" s="1" t="s">
        <v>219</v>
      </c>
      <c r="B419" s="1" t="s">
        <v>840</v>
      </c>
      <c r="C419" s="1" t="s">
        <v>143</v>
      </c>
      <c r="D419" s="1" t="s">
        <v>47</v>
      </c>
      <c r="E419" s="1" t="s">
        <v>585</v>
      </c>
      <c r="F419" s="1" t="s">
        <v>841</v>
      </c>
      <c r="G419" s="1" t="s">
        <v>27</v>
      </c>
      <c r="H419" s="1" t="s">
        <v>14</v>
      </c>
      <c r="I419" s="1" t="s">
        <v>14</v>
      </c>
      <c r="J419" s="1" t="s">
        <v>14</v>
      </c>
      <c r="K419" s="1" t="s">
        <v>14</v>
      </c>
      <c r="L419" s="1" t="s">
        <v>14</v>
      </c>
      <c r="M419" s="1" t="s">
        <v>14</v>
      </c>
      <c r="N419" s="1" t="s">
        <v>14</v>
      </c>
      <c r="O419" s="1" t="s">
        <v>14</v>
      </c>
      <c r="P419" s="1" t="s">
        <v>510</v>
      </c>
      <c r="Q419" s="1"/>
    </row>
    <row r="420" spans="1:17" x14ac:dyDescent="0.25">
      <c r="A420" s="1" t="s">
        <v>219</v>
      </c>
      <c r="B420" s="1" t="s">
        <v>842</v>
      </c>
      <c r="C420" s="1" t="s">
        <v>143</v>
      </c>
      <c r="D420" s="1" t="s">
        <v>49</v>
      </c>
      <c r="E420" s="1" t="s">
        <v>585</v>
      </c>
      <c r="F420" s="1" t="s">
        <v>843</v>
      </c>
      <c r="G420" s="1" t="s">
        <v>27</v>
      </c>
      <c r="H420" s="1" t="s">
        <v>14</v>
      </c>
      <c r="I420" s="1" t="s">
        <v>14</v>
      </c>
      <c r="J420" s="1" t="s">
        <v>14</v>
      </c>
      <c r="K420" s="1" t="s">
        <v>14</v>
      </c>
      <c r="L420" s="1" t="s">
        <v>14</v>
      </c>
      <c r="M420" s="1" t="s">
        <v>14</v>
      </c>
      <c r="N420" s="1" t="s">
        <v>14</v>
      </c>
      <c r="O420" s="1" t="s">
        <v>14</v>
      </c>
      <c r="P420" s="1" t="s">
        <v>510</v>
      </c>
      <c r="Q420" s="1"/>
    </row>
    <row r="421" spans="1:17" x14ac:dyDescent="0.25">
      <c r="A421" s="1" t="s">
        <v>219</v>
      </c>
      <c r="B421" s="1" t="s">
        <v>844</v>
      </c>
      <c r="C421" s="1" t="s">
        <v>143</v>
      </c>
      <c r="D421" s="1" t="s">
        <v>51</v>
      </c>
      <c r="E421" s="1" t="s">
        <v>585</v>
      </c>
      <c r="F421" s="1" t="s">
        <v>845</v>
      </c>
      <c r="G421" s="1" t="s">
        <v>27</v>
      </c>
      <c r="H421" s="1" t="s">
        <v>14</v>
      </c>
      <c r="I421" s="1" t="s">
        <v>14</v>
      </c>
      <c r="J421" s="1" t="s">
        <v>14</v>
      </c>
      <c r="K421" s="1" t="s">
        <v>14</v>
      </c>
      <c r="L421" s="1" t="s">
        <v>14</v>
      </c>
      <c r="M421" s="1" t="s">
        <v>14</v>
      </c>
      <c r="N421" s="1" t="s">
        <v>14</v>
      </c>
      <c r="O421" s="1" t="s">
        <v>14</v>
      </c>
      <c r="P421" s="1" t="s">
        <v>510</v>
      </c>
      <c r="Q421" s="1"/>
    </row>
    <row r="422" spans="1:17" x14ac:dyDescent="0.25">
      <c r="A422" s="1" t="s">
        <v>219</v>
      </c>
      <c r="B422" s="1" t="s">
        <v>846</v>
      </c>
      <c r="C422" s="1" t="s">
        <v>143</v>
      </c>
      <c r="D422" s="1" t="s">
        <v>53</v>
      </c>
      <c r="E422" s="1" t="s">
        <v>585</v>
      </c>
      <c r="F422" s="1" t="s">
        <v>847</v>
      </c>
      <c r="G422" s="1" t="s">
        <v>14</v>
      </c>
      <c r="H422" s="1" t="s">
        <v>14</v>
      </c>
      <c r="I422" s="1" t="s">
        <v>14</v>
      </c>
      <c r="J422" s="1" t="s">
        <v>14</v>
      </c>
      <c r="K422" s="1" t="s">
        <v>14</v>
      </c>
      <c r="L422" s="1" t="s">
        <v>14</v>
      </c>
      <c r="M422" s="1" t="s">
        <v>14</v>
      </c>
      <c r="N422" s="1" t="s">
        <v>14</v>
      </c>
      <c r="O422" s="1" t="s">
        <v>14</v>
      </c>
      <c r="P422" s="1" t="s">
        <v>510</v>
      </c>
      <c r="Q422" s="1"/>
    </row>
    <row r="423" spans="1:17" x14ac:dyDescent="0.25">
      <c r="A423" s="1" t="s">
        <v>219</v>
      </c>
      <c r="B423" s="1" t="s">
        <v>848</v>
      </c>
      <c r="C423" s="1" t="s">
        <v>146</v>
      </c>
      <c r="D423" s="1" t="s">
        <v>18</v>
      </c>
      <c r="E423" s="1" t="s">
        <v>497</v>
      </c>
      <c r="F423" s="1" t="s">
        <v>662</v>
      </c>
      <c r="G423" s="1" t="s">
        <v>14</v>
      </c>
      <c r="H423" s="1" t="s">
        <v>499</v>
      </c>
      <c r="I423" s="1" t="s">
        <v>14</v>
      </c>
      <c r="J423" s="1" t="s">
        <v>500</v>
      </c>
      <c r="K423" s="1" t="s">
        <v>14</v>
      </c>
      <c r="L423" s="1" t="s">
        <v>14</v>
      </c>
      <c r="M423" s="1" t="s">
        <v>14</v>
      </c>
      <c r="N423" s="1" t="s">
        <v>14</v>
      </c>
      <c r="O423" s="1" t="s">
        <v>14</v>
      </c>
      <c r="P423" s="1" t="s">
        <v>510</v>
      </c>
      <c r="Q423" s="1"/>
    </row>
    <row r="424" spans="1:17" x14ac:dyDescent="0.25">
      <c r="A424" s="1" t="s">
        <v>219</v>
      </c>
      <c r="B424" s="1" t="s">
        <v>849</v>
      </c>
      <c r="C424" s="1" t="s">
        <v>146</v>
      </c>
      <c r="D424" s="1" t="s">
        <v>20</v>
      </c>
      <c r="E424" s="1" t="s">
        <v>585</v>
      </c>
      <c r="F424" s="1" t="s">
        <v>602</v>
      </c>
      <c r="G424" s="1" t="s">
        <v>14</v>
      </c>
      <c r="H424" s="1" t="s">
        <v>14</v>
      </c>
      <c r="I424" s="1" t="s">
        <v>14</v>
      </c>
      <c r="J424" s="1" t="s">
        <v>587</v>
      </c>
      <c r="K424" s="1" t="s">
        <v>14</v>
      </c>
      <c r="L424" s="1" t="s">
        <v>14</v>
      </c>
      <c r="M424" s="1" t="s">
        <v>14</v>
      </c>
      <c r="N424" s="1" t="s">
        <v>14</v>
      </c>
      <c r="O424" s="1" t="s">
        <v>14</v>
      </c>
      <c r="P424" s="1" t="s">
        <v>510</v>
      </c>
      <c r="Q424" s="1"/>
    </row>
    <row r="425" spans="1:17" x14ac:dyDescent="0.25">
      <c r="A425" s="1" t="s">
        <v>219</v>
      </c>
      <c r="B425" s="1" t="s">
        <v>850</v>
      </c>
      <c r="C425" s="1" t="s">
        <v>146</v>
      </c>
      <c r="D425" s="1" t="s">
        <v>43</v>
      </c>
      <c r="E425" s="1" t="s">
        <v>585</v>
      </c>
      <c r="F425" s="1" t="s">
        <v>851</v>
      </c>
      <c r="G425" s="1" t="s">
        <v>27</v>
      </c>
      <c r="H425" s="1" t="s">
        <v>14</v>
      </c>
      <c r="I425" s="1" t="s">
        <v>14</v>
      </c>
      <c r="J425" s="1" t="s">
        <v>14</v>
      </c>
      <c r="K425" s="1" t="s">
        <v>14</v>
      </c>
      <c r="L425" s="1" t="s">
        <v>14</v>
      </c>
      <c r="M425" s="1" t="s">
        <v>14</v>
      </c>
      <c r="N425" s="1" t="s">
        <v>14</v>
      </c>
      <c r="O425" s="1" t="s">
        <v>14</v>
      </c>
      <c r="P425" s="1" t="s">
        <v>510</v>
      </c>
      <c r="Q425" s="1"/>
    </row>
    <row r="426" spans="1:17" x14ac:dyDescent="0.25">
      <c r="A426" s="1" t="s">
        <v>219</v>
      </c>
      <c r="B426" s="1" t="s">
        <v>852</v>
      </c>
      <c r="C426" s="1" t="s">
        <v>146</v>
      </c>
      <c r="D426" s="1" t="s">
        <v>47</v>
      </c>
      <c r="E426" s="1" t="s">
        <v>585</v>
      </c>
      <c r="F426" s="1" t="s">
        <v>853</v>
      </c>
      <c r="G426" s="1" t="s">
        <v>27</v>
      </c>
      <c r="H426" s="1" t="s">
        <v>14</v>
      </c>
      <c r="I426" s="1" t="s">
        <v>14</v>
      </c>
      <c r="J426" s="1" t="s">
        <v>14</v>
      </c>
      <c r="K426" s="1" t="s">
        <v>14</v>
      </c>
      <c r="L426" s="1" t="s">
        <v>14</v>
      </c>
      <c r="M426" s="1" t="s">
        <v>14</v>
      </c>
      <c r="N426" s="1" t="s">
        <v>14</v>
      </c>
      <c r="O426" s="1" t="s">
        <v>14</v>
      </c>
      <c r="P426" s="1" t="s">
        <v>510</v>
      </c>
      <c r="Q426" s="1"/>
    </row>
    <row r="427" spans="1:17" x14ac:dyDescent="0.25">
      <c r="A427" s="1" t="s">
        <v>219</v>
      </c>
      <c r="B427" s="1" t="s">
        <v>854</v>
      </c>
      <c r="C427" s="1" t="s">
        <v>146</v>
      </c>
      <c r="D427" s="1" t="s">
        <v>49</v>
      </c>
      <c r="E427" s="1" t="s">
        <v>585</v>
      </c>
      <c r="F427" s="1" t="s">
        <v>855</v>
      </c>
      <c r="G427" s="1" t="s">
        <v>27</v>
      </c>
      <c r="H427" s="1" t="s">
        <v>14</v>
      </c>
      <c r="I427" s="1" t="s">
        <v>14</v>
      </c>
      <c r="J427" s="1" t="s">
        <v>14</v>
      </c>
      <c r="K427" s="1" t="s">
        <v>14</v>
      </c>
      <c r="L427" s="1" t="s">
        <v>14</v>
      </c>
      <c r="M427" s="1" t="s">
        <v>14</v>
      </c>
      <c r="N427" s="1" t="s">
        <v>14</v>
      </c>
      <c r="O427" s="1" t="s">
        <v>14</v>
      </c>
      <c r="P427" s="1" t="s">
        <v>510</v>
      </c>
      <c r="Q427" s="1"/>
    </row>
    <row r="428" spans="1:17" x14ac:dyDescent="0.25">
      <c r="A428" s="1" t="s">
        <v>219</v>
      </c>
      <c r="B428" s="1" t="s">
        <v>856</v>
      </c>
      <c r="C428" s="1" t="s">
        <v>146</v>
      </c>
      <c r="D428" s="1" t="s">
        <v>51</v>
      </c>
      <c r="E428" s="1" t="s">
        <v>585</v>
      </c>
      <c r="F428" s="1" t="s">
        <v>857</v>
      </c>
      <c r="G428" s="1" t="s">
        <v>27</v>
      </c>
      <c r="H428" s="1" t="s">
        <v>14</v>
      </c>
      <c r="I428" s="1" t="s">
        <v>14</v>
      </c>
      <c r="J428" s="1" t="s">
        <v>14</v>
      </c>
      <c r="K428" s="1" t="s">
        <v>14</v>
      </c>
      <c r="L428" s="1" t="s">
        <v>14</v>
      </c>
      <c r="M428" s="1" t="s">
        <v>14</v>
      </c>
      <c r="N428" s="1" t="s">
        <v>14</v>
      </c>
      <c r="O428" s="1" t="s">
        <v>14</v>
      </c>
      <c r="P428" s="1" t="s">
        <v>510</v>
      </c>
      <c r="Q428" s="1"/>
    </row>
    <row r="429" spans="1:17" x14ac:dyDescent="0.25">
      <c r="A429" s="1" t="s">
        <v>219</v>
      </c>
      <c r="B429" s="1" t="s">
        <v>858</v>
      </c>
      <c r="C429" s="1" t="s">
        <v>146</v>
      </c>
      <c r="D429" s="1" t="s">
        <v>53</v>
      </c>
      <c r="E429" s="1" t="s">
        <v>585</v>
      </c>
      <c r="F429" s="1" t="s">
        <v>859</v>
      </c>
      <c r="G429" s="1" t="s">
        <v>14</v>
      </c>
      <c r="H429" s="1" t="s">
        <v>14</v>
      </c>
      <c r="I429" s="1" t="s">
        <v>14</v>
      </c>
      <c r="J429" s="1" t="s">
        <v>14</v>
      </c>
      <c r="K429" s="1" t="s">
        <v>14</v>
      </c>
      <c r="L429" s="1" t="s">
        <v>14</v>
      </c>
      <c r="M429" s="1" t="s">
        <v>14</v>
      </c>
      <c r="N429" s="1" t="s">
        <v>14</v>
      </c>
      <c r="O429" s="1" t="s">
        <v>14</v>
      </c>
      <c r="P429" s="1" t="s">
        <v>510</v>
      </c>
      <c r="Q429" s="1"/>
    </row>
    <row r="430" spans="1:17" x14ac:dyDescent="0.25">
      <c r="A430" s="1" t="s">
        <v>219</v>
      </c>
      <c r="B430" s="1" t="s">
        <v>860</v>
      </c>
      <c r="C430" s="1" t="s">
        <v>149</v>
      </c>
      <c r="D430" s="1" t="s">
        <v>18</v>
      </c>
      <c r="E430" s="1" t="s">
        <v>497</v>
      </c>
      <c r="F430" s="1" t="s">
        <v>675</v>
      </c>
      <c r="G430" s="1" t="s">
        <v>14</v>
      </c>
      <c r="H430" s="1" t="s">
        <v>499</v>
      </c>
      <c r="I430" s="1" t="s">
        <v>14</v>
      </c>
      <c r="J430" s="1" t="s">
        <v>500</v>
      </c>
      <c r="K430" s="1" t="s">
        <v>14</v>
      </c>
      <c r="L430" s="1" t="s">
        <v>14</v>
      </c>
      <c r="M430" s="1" t="s">
        <v>14</v>
      </c>
      <c r="N430" s="1" t="s">
        <v>14</v>
      </c>
      <c r="O430" s="1" t="s">
        <v>14</v>
      </c>
      <c r="P430" s="1" t="s">
        <v>510</v>
      </c>
      <c r="Q430" s="1"/>
    </row>
    <row r="431" spans="1:17" x14ac:dyDescent="0.25">
      <c r="A431" s="1" t="s">
        <v>219</v>
      </c>
      <c r="B431" s="1" t="s">
        <v>861</v>
      </c>
      <c r="C431" s="1" t="s">
        <v>149</v>
      </c>
      <c r="D431" s="1" t="s">
        <v>20</v>
      </c>
      <c r="E431" s="1" t="s">
        <v>585</v>
      </c>
      <c r="F431" s="1" t="s">
        <v>602</v>
      </c>
      <c r="G431" s="1" t="s">
        <v>14</v>
      </c>
      <c r="H431" s="1" t="s">
        <v>14</v>
      </c>
      <c r="I431" s="1" t="s">
        <v>14</v>
      </c>
      <c r="J431" s="1" t="s">
        <v>587</v>
      </c>
      <c r="K431" s="1" t="s">
        <v>14</v>
      </c>
      <c r="L431" s="1" t="s">
        <v>14</v>
      </c>
      <c r="M431" s="1" t="s">
        <v>14</v>
      </c>
      <c r="N431" s="1" t="s">
        <v>14</v>
      </c>
      <c r="O431" s="1" t="s">
        <v>14</v>
      </c>
      <c r="P431" s="1" t="s">
        <v>510</v>
      </c>
      <c r="Q431" s="1"/>
    </row>
    <row r="432" spans="1:17" x14ac:dyDescent="0.25">
      <c r="A432" s="1" t="s">
        <v>219</v>
      </c>
      <c r="B432" s="1" t="s">
        <v>862</v>
      </c>
      <c r="C432" s="1" t="s">
        <v>149</v>
      </c>
      <c r="D432" s="1" t="s">
        <v>43</v>
      </c>
      <c r="E432" s="1" t="s">
        <v>585</v>
      </c>
      <c r="F432" s="1" t="s">
        <v>863</v>
      </c>
      <c r="G432" s="1" t="s">
        <v>27</v>
      </c>
      <c r="H432" s="1" t="s">
        <v>14</v>
      </c>
      <c r="I432" s="1" t="s">
        <v>14</v>
      </c>
      <c r="J432" s="1" t="s">
        <v>14</v>
      </c>
      <c r="K432" s="1" t="s">
        <v>14</v>
      </c>
      <c r="L432" s="1" t="s">
        <v>14</v>
      </c>
      <c r="M432" s="1" t="s">
        <v>14</v>
      </c>
      <c r="N432" s="1" t="s">
        <v>14</v>
      </c>
      <c r="O432" s="1" t="s">
        <v>14</v>
      </c>
      <c r="P432" s="1" t="s">
        <v>510</v>
      </c>
      <c r="Q432" s="1"/>
    </row>
    <row r="433" spans="1:17" x14ac:dyDescent="0.25">
      <c r="A433" s="1" t="s">
        <v>219</v>
      </c>
      <c r="B433" s="1" t="s">
        <v>864</v>
      </c>
      <c r="C433" s="1" t="s">
        <v>149</v>
      </c>
      <c r="D433" s="1" t="s">
        <v>47</v>
      </c>
      <c r="E433" s="1" t="s">
        <v>585</v>
      </c>
      <c r="F433" s="1" t="s">
        <v>865</v>
      </c>
      <c r="G433" s="1" t="s">
        <v>27</v>
      </c>
      <c r="H433" s="1" t="s">
        <v>14</v>
      </c>
      <c r="I433" s="1" t="s">
        <v>14</v>
      </c>
      <c r="J433" s="1" t="s">
        <v>14</v>
      </c>
      <c r="K433" s="1" t="s">
        <v>14</v>
      </c>
      <c r="L433" s="1" t="s">
        <v>14</v>
      </c>
      <c r="M433" s="1" t="s">
        <v>14</v>
      </c>
      <c r="N433" s="1" t="s">
        <v>14</v>
      </c>
      <c r="O433" s="1" t="s">
        <v>14</v>
      </c>
      <c r="P433" s="1" t="s">
        <v>510</v>
      </c>
      <c r="Q433" s="1"/>
    </row>
    <row r="434" spans="1:17" x14ac:dyDescent="0.25">
      <c r="A434" s="1" t="s">
        <v>219</v>
      </c>
      <c r="B434" s="1" t="s">
        <v>866</v>
      </c>
      <c r="C434" s="1" t="s">
        <v>149</v>
      </c>
      <c r="D434" s="1" t="s">
        <v>49</v>
      </c>
      <c r="E434" s="1" t="s">
        <v>585</v>
      </c>
      <c r="F434" s="1" t="s">
        <v>867</v>
      </c>
      <c r="G434" s="1" t="s">
        <v>27</v>
      </c>
      <c r="H434" s="1" t="s">
        <v>14</v>
      </c>
      <c r="I434" s="1" t="s">
        <v>14</v>
      </c>
      <c r="J434" s="1" t="s">
        <v>14</v>
      </c>
      <c r="K434" s="1" t="s">
        <v>14</v>
      </c>
      <c r="L434" s="1" t="s">
        <v>14</v>
      </c>
      <c r="M434" s="1" t="s">
        <v>14</v>
      </c>
      <c r="N434" s="1" t="s">
        <v>14</v>
      </c>
      <c r="O434" s="1" t="s">
        <v>14</v>
      </c>
      <c r="P434" s="1" t="s">
        <v>510</v>
      </c>
      <c r="Q434" s="1"/>
    </row>
    <row r="435" spans="1:17" x14ac:dyDescent="0.25">
      <c r="A435" s="1" t="s">
        <v>219</v>
      </c>
      <c r="B435" s="1" t="s">
        <v>868</v>
      </c>
      <c r="C435" s="1" t="s">
        <v>149</v>
      </c>
      <c r="D435" s="1" t="s">
        <v>51</v>
      </c>
      <c r="E435" s="1" t="s">
        <v>585</v>
      </c>
      <c r="F435" s="1" t="s">
        <v>869</v>
      </c>
      <c r="G435" s="1" t="s">
        <v>27</v>
      </c>
      <c r="H435" s="1" t="s">
        <v>14</v>
      </c>
      <c r="I435" s="1" t="s">
        <v>14</v>
      </c>
      <c r="J435" s="1" t="s">
        <v>14</v>
      </c>
      <c r="K435" s="1" t="s">
        <v>14</v>
      </c>
      <c r="L435" s="1" t="s">
        <v>14</v>
      </c>
      <c r="M435" s="1" t="s">
        <v>14</v>
      </c>
      <c r="N435" s="1" t="s">
        <v>14</v>
      </c>
      <c r="O435" s="1" t="s">
        <v>14</v>
      </c>
      <c r="P435" s="1" t="s">
        <v>510</v>
      </c>
      <c r="Q435" s="1"/>
    </row>
    <row r="436" spans="1:17" x14ac:dyDescent="0.25">
      <c r="A436" s="1" t="s">
        <v>219</v>
      </c>
      <c r="B436" s="1" t="s">
        <v>870</v>
      </c>
      <c r="C436" s="1" t="s">
        <v>149</v>
      </c>
      <c r="D436" s="1" t="s">
        <v>53</v>
      </c>
      <c r="E436" s="1" t="s">
        <v>585</v>
      </c>
      <c r="F436" s="1" t="s">
        <v>871</v>
      </c>
      <c r="G436" s="1" t="s">
        <v>14</v>
      </c>
      <c r="H436" s="1" t="s">
        <v>14</v>
      </c>
      <c r="I436" s="1" t="s">
        <v>14</v>
      </c>
      <c r="J436" s="1" t="s">
        <v>14</v>
      </c>
      <c r="K436" s="1" t="s">
        <v>14</v>
      </c>
      <c r="L436" s="1" t="s">
        <v>14</v>
      </c>
      <c r="M436" s="1" t="s">
        <v>14</v>
      </c>
      <c r="N436" s="1" t="s">
        <v>14</v>
      </c>
      <c r="O436" s="1" t="s">
        <v>14</v>
      </c>
      <c r="P436" s="1" t="s">
        <v>510</v>
      </c>
      <c r="Q436" s="1"/>
    </row>
    <row r="437" spans="1:17" x14ac:dyDescent="0.25">
      <c r="A437" s="1" t="s">
        <v>219</v>
      </c>
      <c r="B437" s="1" t="s">
        <v>872</v>
      </c>
      <c r="C437" s="1" t="s">
        <v>152</v>
      </c>
      <c r="D437" s="1" t="s">
        <v>12</v>
      </c>
      <c r="E437" s="1" t="s">
        <v>497</v>
      </c>
      <c r="F437" s="1" t="s">
        <v>32</v>
      </c>
      <c r="G437" s="1" t="s">
        <v>14</v>
      </c>
      <c r="H437" s="1" t="s">
        <v>14</v>
      </c>
      <c r="I437" s="1" t="s">
        <v>14</v>
      </c>
      <c r="J437" s="1" t="s">
        <v>14</v>
      </c>
      <c r="K437" s="1" t="s">
        <v>14</v>
      </c>
      <c r="L437" s="1" t="s">
        <v>14</v>
      </c>
      <c r="M437" s="1" t="s">
        <v>14</v>
      </c>
      <c r="N437" s="1" t="s">
        <v>14</v>
      </c>
      <c r="O437" s="1" t="s">
        <v>14</v>
      </c>
      <c r="P437" s="1" t="s">
        <v>510</v>
      </c>
      <c r="Q437" s="1"/>
    </row>
    <row r="438" spans="1:17" x14ac:dyDescent="0.25">
      <c r="A438" s="1" t="s">
        <v>219</v>
      </c>
      <c r="B438" s="1" t="s">
        <v>873</v>
      </c>
      <c r="C438" s="1" t="s">
        <v>152</v>
      </c>
      <c r="D438" s="1" t="s">
        <v>18</v>
      </c>
      <c r="E438" s="1" t="s">
        <v>497</v>
      </c>
      <c r="F438" s="1" t="s">
        <v>649</v>
      </c>
      <c r="G438" s="1" t="s">
        <v>14</v>
      </c>
      <c r="H438" s="1" t="s">
        <v>499</v>
      </c>
      <c r="I438" s="1" t="s">
        <v>14</v>
      </c>
      <c r="J438" s="1" t="s">
        <v>500</v>
      </c>
      <c r="K438" s="1" t="s">
        <v>14</v>
      </c>
      <c r="L438" s="1" t="s">
        <v>14</v>
      </c>
      <c r="M438" s="1" t="s">
        <v>14</v>
      </c>
      <c r="N438" s="1" t="s">
        <v>14</v>
      </c>
      <c r="O438" s="1" t="s">
        <v>14</v>
      </c>
      <c r="P438" s="1" t="s">
        <v>510</v>
      </c>
      <c r="Q438" s="1"/>
    </row>
    <row r="439" spans="1:17" x14ac:dyDescent="0.25">
      <c r="A439" s="1" t="s">
        <v>219</v>
      </c>
      <c r="B439" s="1" t="s">
        <v>874</v>
      </c>
      <c r="C439" s="1" t="s">
        <v>152</v>
      </c>
      <c r="D439" s="1" t="s">
        <v>20</v>
      </c>
      <c r="E439" s="1" t="s">
        <v>585</v>
      </c>
      <c r="F439" s="1" t="s">
        <v>605</v>
      </c>
      <c r="G439" s="1" t="s">
        <v>14</v>
      </c>
      <c r="H439" s="1" t="s">
        <v>14</v>
      </c>
      <c r="I439" s="1" t="s">
        <v>14</v>
      </c>
      <c r="J439" s="1" t="s">
        <v>587</v>
      </c>
      <c r="K439" s="1" t="s">
        <v>14</v>
      </c>
      <c r="L439" s="1" t="s">
        <v>14</v>
      </c>
      <c r="M439" s="1" t="s">
        <v>14</v>
      </c>
      <c r="N439" s="1" t="s">
        <v>14</v>
      </c>
      <c r="O439" s="1" t="s">
        <v>14</v>
      </c>
      <c r="P439" s="1" t="s">
        <v>510</v>
      </c>
      <c r="Q439" s="1"/>
    </row>
    <row r="440" spans="1:17" x14ac:dyDescent="0.25">
      <c r="A440" s="1" t="s">
        <v>219</v>
      </c>
      <c r="B440" s="1" t="s">
        <v>875</v>
      </c>
      <c r="C440" s="1" t="s">
        <v>152</v>
      </c>
      <c r="D440" s="1" t="s">
        <v>43</v>
      </c>
      <c r="E440" s="1" t="s">
        <v>585</v>
      </c>
      <c r="F440" s="1" t="s">
        <v>876</v>
      </c>
      <c r="G440" s="1" t="s">
        <v>27</v>
      </c>
      <c r="H440" s="1" t="s">
        <v>14</v>
      </c>
      <c r="I440" s="1" t="s">
        <v>14</v>
      </c>
      <c r="J440" s="1" t="s">
        <v>14</v>
      </c>
      <c r="K440" s="1" t="s">
        <v>14</v>
      </c>
      <c r="L440" s="1" t="s">
        <v>14</v>
      </c>
      <c r="M440" s="1" t="s">
        <v>14</v>
      </c>
      <c r="N440" s="1" t="s">
        <v>14</v>
      </c>
      <c r="O440" s="1" t="s">
        <v>14</v>
      </c>
      <c r="P440" s="1" t="s">
        <v>510</v>
      </c>
      <c r="Q440" s="1"/>
    </row>
    <row r="441" spans="1:17" x14ac:dyDescent="0.25">
      <c r="A441" s="1" t="s">
        <v>219</v>
      </c>
      <c r="B441" s="1" t="s">
        <v>877</v>
      </c>
      <c r="C441" s="1" t="s">
        <v>152</v>
      </c>
      <c r="D441" s="1" t="s">
        <v>47</v>
      </c>
      <c r="E441" s="1" t="s">
        <v>585</v>
      </c>
      <c r="F441" s="1" t="s">
        <v>878</v>
      </c>
      <c r="G441" s="1" t="s">
        <v>27</v>
      </c>
      <c r="H441" s="1" t="s">
        <v>14</v>
      </c>
      <c r="I441" s="1" t="s">
        <v>14</v>
      </c>
      <c r="J441" s="1" t="s">
        <v>14</v>
      </c>
      <c r="K441" s="1" t="s">
        <v>14</v>
      </c>
      <c r="L441" s="1" t="s">
        <v>14</v>
      </c>
      <c r="M441" s="1" t="s">
        <v>14</v>
      </c>
      <c r="N441" s="1" t="s">
        <v>14</v>
      </c>
      <c r="O441" s="1" t="s">
        <v>14</v>
      </c>
      <c r="P441" s="1" t="s">
        <v>510</v>
      </c>
      <c r="Q441" s="1"/>
    </row>
    <row r="442" spans="1:17" x14ac:dyDescent="0.25">
      <c r="A442" s="1" t="s">
        <v>219</v>
      </c>
      <c r="B442" s="1" t="s">
        <v>879</v>
      </c>
      <c r="C442" s="1" t="s">
        <v>152</v>
      </c>
      <c r="D442" s="1" t="s">
        <v>49</v>
      </c>
      <c r="E442" s="1" t="s">
        <v>585</v>
      </c>
      <c r="F442" s="1" t="s">
        <v>880</v>
      </c>
      <c r="G442" s="1" t="s">
        <v>27</v>
      </c>
      <c r="H442" s="1" t="s">
        <v>14</v>
      </c>
      <c r="I442" s="1" t="s">
        <v>14</v>
      </c>
      <c r="J442" s="1" t="s">
        <v>14</v>
      </c>
      <c r="K442" s="1" t="s">
        <v>14</v>
      </c>
      <c r="L442" s="1" t="s">
        <v>14</v>
      </c>
      <c r="M442" s="1" t="s">
        <v>14</v>
      </c>
      <c r="N442" s="1" t="s">
        <v>14</v>
      </c>
      <c r="O442" s="1" t="s">
        <v>14</v>
      </c>
      <c r="P442" s="1" t="s">
        <v>510</v>
      </c>
      <c r="Q442" s="1"/>
    </row>
    <row r="443" spans="1:17" x14ac:dyDescent="0.25">
      <c r="A443" s="1" t="s">
        <v>219</v>
      </c>
      <c r="B443" s="1" t="s">
        <v>881</v>
      </c>
      <c r="C443" s="1" t="s">
        <v>152</v>
      </c>
      <c r="D443" s="1" t="s">
        <v>51</v>
      </c>
      <c r="E443" s="1" t="s">
        <v>585</v>
      </c>
      <c r="F443" s="1" t="s">
        <v>882</v>
      </c>
      <c r="G443" s="1" t="s">
        <v>27</v>
      </c>
      <c r="H443" s="1" t="s">
        <v>14</v>
      </c>
      <c r="I443" s="1" t="s">
        <v>14</v>
      </c>
      <c r="J443" s="1" t="s">
        <v>14</v>
      </c>
      <c r="K443" s="1" t="s">
        <v>14</v>
      </c>
      <c r="L443" s="1" t="s">
        <v>14</v>
      </c>
      <c r="M443" s="1" t="s">
        <v>14</v>
      </c>
      <c r="N443" s="1" t="s">
        <v>14</v>
      </c>
      <c r="O443" s="1" t="s">
        <v>14</v>
      </c>
      <c r="P443" s="1" t="s">
        <v>510</v>
      </c>
      <c r="Q443" s="1"/>
    </row>
    <row r="444" spans="1:17" x14ac:dyDescent="0.25">
      <c r="A444" s="1" t="s">
        <v>219</v>
      </c>
      <c r="B444" s="1" t="s">
        <v>883</v>
      </c>
      <c r="C444" s="1" t="s">
        <v>152</v>
      </c>
      <c r="D444" s="1" t="s">
        <v>53</v>
      </c>
      <c r="E444" s="1" t="s">
        <v>585</v>
      </c>
      <c r="F444" s="1" t="s">
        <v>884</v>
      </c>
      <c r="G444" s="1" t="s">
        <v>14</v>
      </c>
      <c r="H444" s="1" t="s">
        <v>14</v>
      </c>
      <c r="I444" s="1" t="s">
        <v>14</v>
      </c>
      <c r="J444" s="1" t="s">
        <v>14</v>
      </c>
      <c r="K444" s="1" t="s">
        <v>14</v>
      </c>
      <c r="L444" s="1" t="s">
        <v>14</v>
      </c>
      <c r="M444" s="1" t="s">
        <v>14</v>
      </c>
      <c r="N444" s="1" t="s">
        <v>14</v>
      </c>
      <c r="O444" s="1" t="s">
        <v>14</v>
      </c>
      <c r="P444" s="1" t="s">
        <v>510</v>
      </c>
      <c r="Q444" s="1"/>
    </row>
    <row r="445" spans="1:17" x14ac:dyDescent="0.25">
      <c r="A445" s="1" t="s">
        <v>219</v>
      </c>
      <c r="B445" s="1" t="s">
        <v>885</v>
      </c>
      <c r="C445" s="1" t="s">
        <v>155</v>
      </c>
      <c r="D445" s="1" t="s">
        <v>18</v>
      </c>
      <c r="E445" s="1" t="s">
        <v>497</v>
      </c>
      <c r="F445" s="1" t="s">
        <v>662</v>
      </c>
      <c r="G445" s="1" t="s">
        <v>14</v>
      </c>
      <c r="H445" s="1" t="s">
        <v>499</v>
      </c>
      <c r="I445" s="1" t="s">
        <v>14</v>
      </c>
      <c r="J445" s="1" t="s">
        <v>500</v>
      </c>
      <c r="K445" s="1" t="s">
        <v>14</v>
      </c>
      <c r="L445" s="1" t="s">
        <v>14</v>
      </c>
      <c r="M445" s="1" t="s">
        <v>14</v>
      </c>
      <c r="N445" s="1" t="s">
        <v>14</v>
      </c>
      <c r="O445" s="1" t="s">
        <v>14</v>
      </c>
      <c r="P445" s="1" t="s">
        <v>510</v>
      </c>
      <c r="Q445" s="1"/>
    </row>
    <row r="446" spans="1:17" x14ac:dyDescent="0.25">
      <c r="A446" s="1" t="s">
        <v>219</v>
      </c>
      <c r="B446" s="1" t="s">
        <v>886</v>
      </c>
      <c r="C446" s="1" t="s">
        <v>155</v>
      </c>
      <c r="D446" s="1" t="s">
        <v>20</v>
      </c>
      <c r="E446" s="1" t="s">
        <v>585</v>
      </c>
      <c r="F446" s="1" t="s">
        <v>605</v>
      </c>
      <c r="G446" s="1" t="s">
        <v>14</v>
      </c>
      <c r="H446" s="1" t="s">
        <v>14</v>
      </c>
      <c r="I446" s="1" t="s">
        <v>14</v>
      </c>
      <c r="J446" s="1" t="s">
        <v>587</v>
      </c>
      <c r="K446" s="1" t="s">
        <v>14</v>
      </c>
      <c r="L446" s="1" t="s">
        <v>14</v>
      </c>
      <c r="M446" s="1" t="s">
        <v>14</v>
      </c>
      <c r="N446" s="1" t="s">
        <v>14</v>
      </c>
      <c r="O446" s="1" t="s">
        <v>14</v>
      </c>
      <c r="P446" s="1" t="s">
        <v>510</v>
      </c>
      <c r="Q446" s="1"/>
    </row>
    <row r="447" spans="1:17" x14ac:dyDescent="0.25">
      <c r="A447" s="1" t="s">
        <v>219</v>
      </c>
      <c r="B447" s="1" t="s">
        <v>887</v>
      </c>
      <c r="C447" s="1" t="s">
        <v>155</v>
      </c>
      <c r="D447" s="1" t="s">
        <v>43</v>
      </c>
      <c r="E447" s="1" t="s">
        <v>585</v>
      </c>
      <c r="F447" s="1" t="s">
        <v>888</v>
      </c>
      <c r="G447" s="1" t="s">
        <v>27</v>
      </c>
      <c r="H447" s="1" t="s">
        <v>14</v>
      </c>
      <c r="I447" s="1" t="s">
        <v>14</v>
      </c>
      <c r="J447" s="1" t="s">
        <v>14</v>
      </c>
      <c r="K447" s="1" t="s">
        <v>14</v>
      </c>
      <c r="L447" s="1" t="s">
        <v>14</v>
      </c>
      <c r="M447" s="1" t="s">
        <v>14</v>
      </c>
      <c r="N447" s="1" t="s">
        <v>14</v>
      </c>
      <c r="O447" s="1" t="s">
        <v>14</v>
      </c>
      <c r="P447" s="1" t="s">
        <v>510</v>
      </c>
      <c r="Q447" s="1"/>
    </row>
    <row r="448" spans="1:17" x14ac:dyDescent="0.25">
      <c r="A448" s="1" t="s">
        <v>219</v>
      </c>
      <c r="B448" s="1" t="s">
        <v>889</v>
      </c>
      <c r="C448" s="1" t="s">
        <v>155</v>
      </c>
      <c r="D448" s="1" t="s">
        <v>47</v>
      </c>
      <c r="E448" s="1" t="s">
        <v>585</v>
      </c>
      <c r="F448" s="1" t="s">
        <v>890</v>
      </c>
      <c r="G448" s="1" t="s">
        <v>27</v>
      </c>
      <c r="H448" s="1" t="s">
        <v>14</v>
      </c>
      <c r="I448" s="1" t="s">
        <v>14</v>
      </c>
      <c r="J448" s="1" t="s">
        <v>14</v>
      </c>
      <c r="K448" s="1" t="s">
        <v>14</v>
      </c>
      <c r="L448" s="1" t="s">
        <v>14</v>
      </c>
      <c r="M448" s="1" t="s">
        <v>14</v>
      </c>
      <c r="N448" s="1" t="s">
        <v>14</v>
      </c>
      <c r="O448" s="1" t="s">
        <v>14</v>
      </c>
      <c r="P448" s="1" t="s">
        <v>510</v>
      </c>
      <c r="Q448" s="1"/>
    </row>
    <row r="449" spans="1:17" x14ac:dyDescent="0.25">
      <c r="A449" s="1" t="s">
        <v>219</v>
      </c>
      <c r="B449" s="1" t="s">
        <v>891</v>
      </c>
      <c r="C449" s="1" t="s">
        <v>155</v>
      </c>
      <c r="D449" s="1" t="s">
        <v>49</v>
      </c>
      <c r="E449" s="1" t="s">
        <v>585</v>
      </c>
      <c r="F449" s="1" t="s">
        <v>892</v>
      </c>
      <c r="G449" s="1" t="s">
        <v>27</v>
      </c>
      <c r="H449" s="1" t="s">
        <v>14</v>
      </c>
      <c r="I449" s="1" t="s">
        <v>14</v>
      </c>
      <c r="J449" s="1" t="s">
        <v>14</v>
      </c>
      <c r="K449" s="1" t="s">
        <v>14</v>
      </c>
      <c r="L449" s="1" t="s">
        <v>14</v>
      </c>
      <c r="M449" s="1" t="s">
        <v>14</v>
      </c>
      <c r="N449" s="1" t="s">
        <v>14</v>
      </c>
      <c r="O449" s="1" t="s">
        <v>14</v>
      </c>
      <c r="P449" s="1" t="s">
        <v>510</v>
      </c>
      <c r="Q449" s="1"/>
    </row>
    <row r="450" spans="1:17" x14ac:dyDescent="0.25">
      <c r="A450" s="1" t="s">
        <v>219</v>
      </c>
      <c r="B450" s="1" t="s">
        <v>893</v>
      </c>
      <c r="C450" s="1" t="s">
        <v>155</v>
      </c>
      <c r="D450" s="1" t="s">
        <v>51</v>
      </c>
      <c r="E450" s="1" t="s">
        <v>585</v>
      </c>
      <c r="F450" s="1" t="s">
        <v>894</v>
      </c>
      <c r="G450" s="1" t="s">
        <v>27</v>
      </c>
      <c r="H450" s="1" t="s">
        <v>14</v>
      </c>
      <c r="I450" s="1" t="s">
        <v>14</v>
      </c>
      <c r="J450" s="1" t="s">
        <v>14</v>
      </c>
      <c r="K450" s="1" t="s">
        <v>14</v>
      </c>
      <c r="L450" s="1" t="s">
        <v>14</v>
      </c>
      <c r="M450" s="1" t="s">
        <v>14</v>
      </c>
      <c r="N450" s="1" t="s">
        <v>14</v>
      </c>
      <c r="O450" s="1" t="s">
        <v>14</v>
      </c>
      <c r="P450" s="1" t="s">
        <v>510</v>
      </c>
      <c r="Q450" s="1"/>
    </row>
    <row r="451" spans="1:17" x14ac:dyDescent="0.25">
      <c r="A451" s="1" t="s">
        <v>219</v>
      </c>
      <c r="B451" s="1" t="s">
        <v>895</v>
      </c>
      <c r="C451" s="1" t="s">
        <v>155</v>
      </c>
      <c r="D451" s="1" t="s">
        <v>53</v>
      </c>
      <c r="E451" s="1" t="s">
        <v>585</v>
      </c>
      <c r="F451" s="1" t="s">
        <v>896</v>
      </c>
      <c r="G451" s="1" t="s">
        <v>14</v>
      </c>
      <c r="H451" s="1" t="s">
        <v>14</v>
      </c>
      <c r="I451" s="1" t="s">
        <v>14</v>
      </c>
      <c r="J451" s="1" t="s">
        <v>14</v>
      </c>
      <c r="K451" s="1" t="s">
        <v>14</v>
      </c>
      <c r="L451" s="1" t="s">
        <v>14</v>
      </c>
      <c r="M451" s="1" t="s">
        <v>14</v>
      </c>
      <c r="N451" s="1" t="s">
        <v>14</v>
      </c>
      <c r="O451" s="1" t="s">
        <v>14</v>
      </c>
      <c r="P451" s="1" t="s">
        <v>510</v>
      </c>
      <c r="Q451" s="1"/>
    </row>
    <row r="452" spans="1:17" x14ac:dyDescent="0.25">
      <c r="A452" s="1" t="s">
        <v>219</v>
      </c>
      <c r="B452" s="1" t="s">
        <v>897</v>
      </c>
      <c r="C452" s="1" t="s">
        <v>158</v>
      </c>
      <c r="D452" s="1" t="s">
        <v>18</v>
      </c>
      <c r="E452" s="1" t="s">
        <v>497</v>
      </c>
      <c r="F452" s="1" t="s">
        <v>675</v>
      </c>
      <c r="G452" s="1" t="s">
        <v>14</v>
      </c>
      <c r="H452" s="1" t="s">
        <v>499</v>
      </c>
      <c r="I452" s="1" t="s">
        <v>14</v>
      </c>
      <c r="J452" s="1" t="s">
        <v>500</v>
      </c>
      <c r="K452" s="1" t="s">
        <v>14</v>
      </c>
      <c r="L452" s="1" t="s">
        <v>14</v>
      </c>
      <c r="M452" s="1" t="s">
        <v>14</v>
      </c>
      <c r="N452" s="1" t="s">
        <v>14</v>
      </c>
      <c r="O452" s="1" t="s">
        <v>14</v>
      </c>
      <c r="P452" s="1" t="s">
        <v>510</v>
      </c>
      <c r="Q452" s="1"/>
    </row>
    <row r="453" spans="1:17" x14ac:dyDescent="0.25">
      <c r="A453" s="1" t="s">
        <v>219</v>
      </c>
      <c r="B453" s="1" t="s">
        <v>898</v>
      </c>
      <c r="C453" s="1" t="s">
        <v>158</v>
      </c>
      <c r="D453" s="1" t="s">
        <v>20</v>
      </c>
      <c r="E453" s="1" t="s">
        <v>585</v>
      </c>
      <c r="F453" s="1" t="s">
        <v>605</v>
      </c>
      <c r="G453" s="1" t="s">
        <v>14</v>
      </c>
      <c r="H453" s="1" t="s">
        <v>14</v>
      </c>
      <c r="I453" s="1" t="s">
        <v>14</v>
      </c>
      <c r="J453" s="1" t="s">
        <v>587</v>
      </c>
      <c r="K453" s="1" t="s">
        <v>14</v>
      </c>
      <c r="L453" s="1" t="s">
        <v>14</v>
      </c>
      <c r="M453" s="1" t="s">
        <v>14</v>
      </c>
      <c r="N453" s="1" t="s">
        <v>14</v>
      </c>
      <c r="O453" s="1" t="s">
        <v>14</v>
      </c>
      <c r="P453" s="1" t="s">
        <v>510</v>
      </c>
      <c r="Q453" s="1"/>
    </row>
    <row r="454" spans="1:17" x14ac:dyDescent="0.25">
      <c r="A454" s="1" t="s">
        <v>219</v>
      </c>
      <c r="B454" s="1" t="s">
        <v>899</v>
      </c>
      <c r="C454" s="1" t="s">
        <v>158</v>
      </c>
      <c r="D454" s="1" t="s">
        <v>43</v>
      </c>
      <c r="E454" s="1" t="s">
        <v>585</v>
      </c>
      <c r="F454" s="1" t="s">
        <v>900</v>
      </c>
      <c r="G454" s="1" t="s">
        <v>27</v>
      </c>
      <c r="H454" s="1" t="s">
        <v>14</v>
      </c>
      <c r="I454" s="1" t="s">
        <v>14</v>
      </c>
      <c r="J454" s="1" t="s">
        <v>14</v>
      </c>
      <c r="K454" s="1" t="s">
        <v>14</v>
      </c>
      <c r="L454" s="1" t="s">
        <v>14</v>
      </c>
      <c r="M454" s="1" t="s">
        <v>14</v>
      </c>
      <c r="N454" s="1" t="s">
        <v>14</v>
      </c>
      <c r="O454" s="1" t="s">
        <v>14</v>
      </c>
      <c r="P454" s="1" t="s">
        <v>510</v>
      </c>
      <c r="Q454" s="1"/>
    </row>
    <row r="455" spans="1:17" x14ac:dyDescent="0.25">
      <c r="A455" s="1" t="s">
        <v>219</v>
      </c>
      <c r="B455" s="1" t="s">
        <v>901</v>
      </c>
      <c r="C455" s="1" t="s">
        <v>158</v>
      </c>
      <c r="D455" s="1" t="s">
        <v>47</v>
      </c>
      <c r="E455" s="1" t="s">
        <v>585</v>
      </c>
      <c r="F455" s="1" t="s">
        <v>902</v>
      </c>
      <c r="G455" s="1" t="s">
        <v>27</v>
      </c>
      <c r="H455" s="1" t="s">
        <v>14</v>
      </c>
      <c r="I455" s="1" t="s">
        <v>14</v>
      </c>
      <c r="J455" s="1" t="s">
        <v>14</v>
      </c>
      <c r="K455" s="1" t="s">
        <v>14</v>
      </c>
      <c r="L455" s="1" t="s">
        <v>14</v>
      </c>
      <c r="M455" s="1" t="s">
        <v>14</v>
      </c>
      <c r="N455" s="1" t="s">
        <v>14</v>
      </c>
      <c r="O455" s="1" t="s">
        <v>14</v>
      </c>
      <c r="P455" s="1" t="s">
        <v>510</v>
      </c>
      <c r="Q455" s="1"/>
    </row>
    <row r="456" spans="1:17" x14ac:dyDescent="0.25">
      <c r="A456" s="1" t="s">
        <v>219</v>
      </c>
      <c r="B456" s="1" t="s">
        <v>903</v>
      </c>
      <c r="C456" s="1" t="s">
        <v>158</v>
      </c>
      <c r="D456" s="1" t="s">
        <v>49</v>
      </c>
      <c r="E456" s="1" t="s">
        <v>585</v>
      </c>
      <c r="F456" s="1" t="s">
        <v>904</v>
      </c>
      <c r="G456" s="1" t="s">
        <v>27</v>
      </c>
      <c r="H456" s="1" t="s">
        <v>14</v>
      </c>
      <c r="I456" s="1" t="s">
        <v>14</v>
      </c>
      <c r="J456" s="1" t="s">
        <v>14</v>
      </c>
      <c r="K456" s="1" t="s">
        <v>14</v>
      </c>
      <c r="L456" s="1" t="s">
        <v>14</v>
      </c>
      <c r="M456" s="1" t="s">
        <v>14</v>
      </c>
      <c r="N456" s="1" t="s">
        <v>14</v>
      </c>
      <c r="O456" s="1" t="s">
        <v>14</v>
      </c>
      <c r="P456" s="1" t="s">
        <v>510</v>
      </c>
      <c r="Q456" s="1"/>
    </row>
    <row r="457" spans="1:17" x14ac:dyDescent="0.25">
      <c r="A457" s="1" t="s">
        <v>219</v>
      </c>
      <c r="B457" s="1" t="s">
        <v>905</v>
      </c>
      <c r="C457" s="1" t="s">
        <v>158</v>
      </c>
      <c r="D457" s="1" t="s">
        <v>51</v>
      </c>
      <c r="E457" s="1" t="s">
        <v>585</v>
      </c>
      <c r="F457" s="1" t="s">
        <v>906</v>
      </c>
      <c r="G457" s="1" t="s">
        <v>27</v>
      </c>
      <c r="H457" s="1" t="s">
        <v>14</v>
      </c>
      <c r="I457" s="1" t="s">
        <v>14</v>
      </c>
      <c r="J457" s="1" t="s">
        <v>14</v>
      </c>
      <c r="K457" s="1" t="s">
        <v>14</v>
      </c>
      <c r="L457" s="1" t="s">
        <v>14</v>
      </c>
      <c r="M457" s="1" t="s">
        <v>14</v>
      </c>
      <c r="N457" s="1" t="s">
        <v>14</v>
      </c>
      <c r="O457" s="1" t="s">
        <v>14</v>
      </c>
      <c r="P457" s="1" t="s">
        <v>510</v>
      </c>
      <c r="Q457" s="1"/>
    </row>
    <row r="458" spans="1:17" x14ac:dyDescent="0.25">
      <c r="A458" s="1" t="s">
        <v>219</v>
      </c>
      <c r="B458" s="1" t="s">
        <v>907</v>
      </c>
      <c r="C458" s="1" t="s">
        <v>158</v>
      </c>
      <c r="D458" s="1" t="s">
        <v>53</v>
      </c>
      <c r="E458" s="1" t="s">
        <v>585</v>
      </c>
      <c r="F458" s="1" t="s">
        <v>908</v>
      </c>
      <c r="G458" s="1" t="s">
        <v>14</v>
      </c>
      <c r="H458" s="1" t="s">
        <v>14</v>
      </c>
      <c r="I458" s="1" t="s">
        <v>14</v>
      </c>
      <c r="J458" s="1" t="s">
        <v>14</v>
      </c>
      <c r="K458" s="1" t="s">
        <v>14</v>
      </c>
      <c r="L458" s="1" t="s">
        <v>14</v>
      </c>
      <c r="M458" s="1" t="s">
        <v>14</v>
      </c>
      <c r="N458" s="1" t="s">
        <v>14</v>
      </c>
      <c r="O458" s="1" t="s">
        <v>14</v>
      </c>
      <c r="P458" s="1" t="s">
        <v>510</v>
      </c>
      <c r="Q458" s="1"/>
    </row>
    <row r="459" spans="1:17" x14ac:dyDescent="0.25">
      <c r="A459" s="1" t="s">
        <v>219</v>
      </c>
      <c r="B459" s="1" t="s">
        <v>909</v>
      </c>
      <c r="C459" s="1" t="s">
        <v>161</v>
      </c>
      <c r="D459" s="1" t="s">
        <v>12</v>
      </c>
      <c r="E459" s="1" t="s">
        <v>497</v>
      </c>
      <c r="F459" s="1" t="s">
        <v>34</v>
      </c>
      <c r="G459" s="1" t="s">
        <v>14</v>
      </c>
      <c r="H459" s="1" t="s">
        <v>14</v>
      </c>
      <c r="I459" s="1" t="s">
        <v>14</v>
      </c>
      <c r="J459" s="1" t="s">
        <v>14</v>
      </c>
      <c r="K459" s="1" t="s">
        <v>14</v>
      </c>
      <c r="L459" s="1" t="s">
        <v>14</v>
      </c>
      <c r="M459" s="1" t="s">
        <v>14</v>
      </c>
      <c r="N459" s="1" t="s">
        <v>14</v>
      </c>
      <c r="O459" s="1" t="s">
        <v>14</v>
      </c>
      <c r="P459" s="1" t="s">
        <v>510</v>
      </c>
      <c r="Q459" s="1"/>
    </row>
    <row r="460" spans="1:17" x14ac:dyDescent="0.25">
      <c r="A460" s="1" t="s">
        <v>219</v>
      </c>
      <c r="B460" s="1" t="s">
        <v>910</v>
      </c>
      <c r="C460" s="1" t="s">
        <v>161</v>
      </c>
      <c r="D460" s="1" t="s">
        <v>18</v>
      </c>
      <c r="E460" s="1" t="s">
        <v>497</v>
      </c>
      <c r="F460" s="1" t="s">
        <v>649</v>
      </c>
      <c r="G460" s="1" t="s">
        <v>14</v>
      </c>
      <c r="H460" s="1" t="s">
        <v>499</v>
      </c>
      <c r="I460" s="1" t="s">
        <v>14</v>
      </c>
      <c r="J460" s="1" t="s">
        <v>500</v>
      </c>
      <c r="K460" s="1" t="s">
        <v>14</v>
      </c>
      <c r="L460" s="1" t="s">
        <v>14</v>
      </c>
      <c r="M460" s="1" t="s">
        <v>14</v>
      </c>
      <c r="N460" s="1" t="s">
        <v>14</v>
      </c>
      <c r="O460" s="1" t="s">
        <v>14</v>
      </c>
      <c r="P460" s="1" t="s">
        <v>510</v>
      </c>
      <c r="Q460" s="1"/>
    </row>
    <row r="461" spans="1:17" x14ac:dyDescent="0.25">
      <c r="A461" s="1" t="s">
        <v>219</v>
      </c>
      <c r="B461" s="1" t="s">
        <v>911</v>
      </c>
      <c r="C461" s="1" t="s">
        <v>161</v>
      </c>
      <c r="D461" s="1" t="s">
        <v>20</v>
      </c>
      <c r="E461" s="1" t="s">
        <v>585</v>
      </c>
      <c r="F461" s="1" t="s">
        <v>608</v>
      </c>
      <c r="G461" s="1" t="s">
        <v>14</v>
      </c>
      <c r="H461" s="1" t="s">
        <v>14</v>
      </c>
      <c r="I461" s="1" t="s">
        <v>14</v>
      </c>
      <c r="J461" s="1" t="s">
        <v>587</v>
      </c>
      <c r="K461" s="1" t="s">
        <v>14</v>
      </c>
      <c r="L461" s="1" t="s">
        <v>14</v>
      </c>
      <c r="M461" s="1" t="s">
        <v>14</v>
      </c>
      <c r="N461" s="1" t="s">
        <v>14</v>
      </c>
      <c r="O461" s="1" t="s">
        <v>14</v>
      </c>
      <c r="P461" s="1" t="s">
        <v>510</v>
      </c>
      <c r="Q461" s="1"/>
    </row>
    <row r="462" spans="1:17" x14ac:dyDescent="0.25">
      <c r="A462" s="1" t="s">
        <v>219</v>
      </c>
      <c r="B462" s="1" t="s">
        <v>912</v>
      </c>
      <c r="C462" s="1" t="s">
        <v>161</v>
      </c>
      <c r="D462" s="1" t="s">
        <v>43</v>
      </c>
      <c r="E462" s="1" t="s">
        <v>585</v>
      </c>
      <c r="F462" s="1" t="s">
        <v>913</v>
      </c>
      <c r="G462" s="1" t="s">
        <v>27</v>
      </c>
      <c r="H462" s="1" t="s">
        <v>14</v>
      </c>
      <c r="I462" s="1" t="s">
        <v>14</v>
      </c>
      <c r="J462" s="1" t="s">
        <v>14</v>
      </c>
      <c r="K462" s="1" t="s">
        <v>14</v>
      </c>
      <c r="L462" s="1" t="s">
        <v>14</v>
      </c>
      <c r="M462" s="1" t="s">
        <v>14</v>
      </c>
      <c r="N462" s="1" t="s">
        <v>14</v>
      </c>
      <c r="O462" s="1" t="s">
        <v>14</v>
      </c>
      <c r="P462" s="1" t="s">
        <v>510</v>
      </c>
      <c r="Q462" s="1"/>
    </row>
    <row r="463" spans="1:17" x14ac:dyDescent="0.25">
      <c r="A463" s="1" t="s">
        <v>219</v>
      </c>
      <c r="B463" s="1" t="s">
        <v>914</v>
      </c>
      <c r="C463" s="1" t="s">
        <v>161</v>
      </c>
      <c r="D463" s="1" t="s">
        <v>47</v>
      </c>
      <c r="E463" s="1" t="s">
        <v>585</v>
      </c>
      <c r="F463" s="1" t="s">
        <v>915</v>
      </c>
      <c r="G463" s="1" t="s">
        <v>27</v>
      </c>
      <c r="H463" s="1" t="s">
        <v>14</v>
      </c>
      <c r="I463" s="1" t="s">
        <v>14</v>
      </c>
      <c r="J463" s="1" t="s">
        <v>14</v>
      </c>
      <c r="K463" s="1" t="s">
        <v>14</v>
      </c>
      <c r="L463" s="1" t="s">
        <v>14</v>
      </c>
      <c r="M463" s="1" t="s">
        <v>14</v>
      </c>
      <c r="N463" s="1" t="s">
        <v>14</v>
      </c>
      <c r="O463" s="1" t="s">
        <v>14</v>
      </c>
      <c r="P463" s="1" t="s">
        <v>510</v>
      </c>
      <c r="Q463" s="1"/>
    </row>
    <row r="464" spans="1:17" x14ac:dyDescent="0.25">
      <c r="A464" s="1" t="s">
        <v>219</v>
      </c>
      <c r="B464" s="1" t="s">
        <v>916</v>
      </c>
      <c r="C464" s="1" t="s">
        <v>161</v>
      </c>
      <c r="D464" s="1" t="s">
        <v>49</v>
      </c>
      <c r="E464" s="1" t="s">
        <v>585</v>
      </c>
      <c r="F464" s="1" t="s">
        <v>917</v>
      </c>
      <c r="G464" s="1" t="s">
        <v>27</v>
      </c>
      <c r="H464" s="1" t="s">
        <v>14</v>
      </c>
      <c r="I464" s="1" t="s">
        <v>14</v>
      </c>
      <c r="J464" s="1" t="s">
        <v>14</v>
      </c>
      <c r="K464" s="1" t="s">
        <v>14</v>
      </c>
      <c r="L464" s="1" t="s">
        <v>14</v>
      </c>
      <c r="M464" s="1" t="s">
        <v>14</v>
      </c>
      <c r="N464" s="1" t="s">
        <v>14</v>
      </c>
      <c r="O464" s="1" t="s">
        <v>14</v>
      </c>
      <c r="P464" s="1" t="s">
        <v>510</v>
      </c>
      <c r="Q464" s="1"/>
    </row>
    <row r="465" spans="1:17" x14ac:dyDescent="0.25">
      <c r="A465" s="1" t="s">
        <v>219</v>
      </c>
      <c r="B465" s="1" t="s">
        <v>918</v>
      </c>
      <c r="C465" s="1" t="s">
        <v>161</v>
      </c>
      <c r="D465" s="1" t="s">
        <v>51</v>
      </c>
      <c r="E465" s="1" t="s">
        <v>585</v>
      </c>
      <c r="F465" s="1" t="s">
        <v>919</v>
      </c>
      <c r="G465" s="1" t="s">
        <v>27</v>
      </c>
      <c r="H465" s="1" t="s">
        <v>14</v>
      </c>
      <c r="I465" s="1" t="s">
        <v>14</v>
      </c>
      <c r="J465" s="1" t="s">
        <v>14</v>
      </c>
      <c r="K465" s="1" t="s">
        <v>14</v>
      </c>
      <c r="L465" s="1" t="s">
        <v>14</v>
      </c>
      <c r="M465" s="1" t="s">
        <v>14</v>
      </c>
      <c r="N465" s="1" t="s">
        <v>14</v>
      </c>
      <c r="O465" s="1" t="s">
        <v>14</v>
      </c>
      <c r="P465" s="1" t="s">
        <v>510</v>
      </c>
      <c r="Q465" s="1"/>
    </row>
    <row r="466" spans="1:17" x14ac:dyDescent="0.25">
      <c r="A466" s="1" t="s">
        <v>219</v>
      </c>
      <c r="B466" s="1" t="s">
        <v>920</v>
      </c>
      <c r="C466" s="1" t="s">
        <v>161</v>
      </c>
      <c r="D466" s="1" t="s">
        <v>53</v>
      </c>
      <c r="E466" s="1" t="s">
        <v>585</v>
      </c>
      <c r="F466" s="1" t="s">
        <v>921</v>
      </c>
      <c r="G466" s="1" t="s">
        <v>14</v>
      </c>
      <c r="H466" s="1" t="s">
        <v>14</v>
      </c>
      <c r="I466" s="1" t="s">
        <v>14</v>
      </c>
      <c r="J466" s="1" t="s">
        <v>14</v>
      </c>
      <c r="K466" s="1" t="s">
        <v>14</v>
      </c>
      <c r="L466" s="1" t="s">
        <v>14</v>
      </c>
      <c r="M466" s="1" t="s">
        <v>14</v>
      </c>
      <c r="N466" s="1" t="s">
        <v>14</v>
      </c>
      <c r="O466" s="1" t="s">
        <v>14</v>
      </c>
      <c r="P466" s="1" t="s">
        <v>510</v>
      </c>
      <c r="Q466" s="1"/>
    </row>
    <row r="467" spans="1:17" x14ac:dyDescent="0.25">
      <c r="A467" s="1" t="s">
        <v>219</v>
      </c>
      <c r="B467" s="1" t="s">
        <v>922</v>
      </c>
      <c r="C467" s="1" t="s">
        <v>163</v>
      </c>
      <c r="D467" s="1" t="s">
        <v>18</v>
      </c>
      <c r="E467" s="1" t="s">
        <v>497</v>
      </c>
      <c r="F467" s="1" t="s">
        <v>662</v>
      </c>
      <c r="G467" s="1" t="s">
        <v>14</v>
      </c>
      <c r="H467" s="1" t="s">
        <v>499</v>
      </c>
      <c r="I467" s="1" t="s">
        <v>14</v>
      </c>
      <c r="J467" s="1" t="s">
        <v>500</v>
      </c>
      <c r="K467" s="1" t="s">
        <v>14</v>
      </c>
      <c r="L467" s="1" t="s">
        <v>14</v>
      </c>
      <c r="M467" s="1" t="s">
        <v>14</v>
      </c>
      <c r="N467" s="1" t="s">
        <v>14</v>
      </c>
      <c r="O467" s="1" t="s">
        <v>14</v>
      </c>
      <c r="P467" s="1" t="s">
        <v>510</v>
      </c>
      <c r="Q467" s="1"/>
    </row>
    <row r="468" spans="1:17" x14ac:dyDescent="0.25">
      <c r="A468" s="1" t="s">
        <v>219</v>
      </c>
      <c r="B468" s="1" t="s">
        <v>923</v>
      </c>
      <c r="C468" s="1" t="s">
        <v>163</v>
      </c>
      <c r="D468" s="1" t="s">
        <v>20</v>
      </c>
      <c r="E468" s="1" t="s">
        <v>585</v>
      </c>
      <c r="F468" s="1" t="s">
        <v>608</v>
      </c>
      <c r="G468" s="1" t="s">
        <v>14</v>
      </c>
      <c r="H468" s="1" t="s">
        <v>14</v>
      </c>
      <c r="I468" s="1" t="s">
        <v>14</v>
      </c>
      <c r="J468" s="1" t="s">
        <v>587</v>
      </c>
      <c r="K468" s="1" t="s">
        <v>14</v>
      </c>
      <c r="L468" s="1" t="s">
        <v>14</v>
      </c>
      <c r="M468" s="1" t="s">
        <v>14</v>
      </c>
      <c r="N468" s="1" t="s">
        <v>14</v>
      </c>
      <c r="O468" s="1" t="s">
        <v>14</v>
      </c>
      <c r="P468" s="1" t="s">
        <v>510</v>
      </c>
      <c r="Q468" s="1"/>
    </row>
    <row r="469" spans="1:17" x14ac:dyDescent="0.25">
      <c r="A469" s="1" t="s">
        <v>219</v>
      </c>
      <c r="B469" s="1" t="s">
        <v>924</v>
      </c>
      <c r="C469" s="1" t="s">
        <v>163</v>
      </c>
      <c r="D469" s="1" t="s">
        <v>43</v>
      </c>
      <c r="E469" s="1" t="s">
        <v>585</v>
      </c>
      <c r="F469" s="1" t="s">
        <v>925</v>
      </c>
      <c r="G469" s="1" t="s">
        <v>27</v>
      </c>
      <c r="H469" s="1" t="s">
        <v>14</v>
      </c>
      <c r="I469" s="1" t="s">
        <v>14</v>
      </c>
      <c r="J469" s="1" t="s">
        <v>14</v>
      </c>
      <c r="K469" s="1" t="s">
        <v>14</v>
      </c>
      <c r="L469" s="1" t="s">
        <v>14</v>
      </c>
      <c r="M469" s="1" t="s">
        <v>14</v>
      </c>
      <c r="N469" s="1" t="s">
        <v>14</v>
      </c>
      <c r="O469" s="1" t="s">
        <v>14</v>
      </c>
      <c r="P469" s="1" t="s">
        <v>510</v>
      </c>
      <c r="Q469" s="1"/>
    </row>
    <row r="470" spans="1:17" x14ac:dyDescent="0.25">
      <c r="A470" s="1" t="s">
        <v>219</v>
      </c>
      <c r="B470" s="1" t="s">
        <v>926</v>
      </c>
      <c r="C470" s="1" t="s">
        <v>163</v>
      </c>
      <c r="D470" s="1" t="s">
        <v>47</v>
      </c>
      <c r="E470" s="1" t="s">
        <v>585</v>
      </c>
      <c r="F470" s="1" t="s">
        <v>927</v>
      </c>
      <c r="G470" s="1" t="s">
        <v>27</v>
      </c>
      <c r="H470" s="1" t="s">
        <v>14</v>
      </c>
      <c r="I470" s="1" t="s">
        <v>14</v>
      </c>
      <c r="J470" s="1" t="s">
        <v>14</v>
      </c>
      <c r="K470" s="1" t="s">
        <v>14</v>
      </c>
      <c r="L470" s="1" t="s">
        <v>14</v>
      </c>
      <c r="M470" s="1" t="s">
        <v>14</v>
      </c>
      <c r="N470" s="1" t="s">
        <v>14</v>
      </c>
      <c r="O470" s="1" t="s">
        <v>14</v>
      </c>
      <c r="P470" s="1" t="s">
        <v>510</v>
      </c>
      <c r="Q470" s="1"/>
    </row>
    <row r="471" spans="1:17" x14ac:dyDescent="0.25">
      <c r="A471" s="1" t="s">
        <v>219</v>
      </c>
      <c r="B471" s="1" t="s">
        <v>928</v>
      </c>
      <c r="C471" s="1" t="s">
        <v>163</v>
      </c>
      <c r="D471" s="1" t="s">
        <v>49</v>
      </c>
      <c r="E471" s="1" t="s">
        <v>585</v>
      </c>
      <c r="F471" s="1" t="s">
        <v>929</v>
      </c>
      <c r="G471" s="1" t="s">
        <v>27</v>
      </c>
      <c r="H471" s="1" t="s">
        <v>14</v>
      </c>
      <c r="I471" s="1" t="s">
        <v>14</v>
      </c>
      <c r="J471" s="1" t="s">
        <v>14</v>
      </c>
      <c r="K471" s="1" t="s">
        <v>14</v>
      </c>
      <c r="L471" s="1" t="s">
        <v>14</v>
      </c>
      <c r="M471" s="1" t="s">
        <v>14</v>
      </c>
      <c r="N471" s="1" t="s">
        <v>14</v>
      </c>
      <c r="O471" s="1" t="s">
        <v>14</v>
      </c>
      <c r="P471" s="1" t="s">
        <v>510</v>
      </c>
      <c r="Q471" s="1"/>
    </row>
    <row r="472" spans="1:17" x14ac:dyDescent="0.25">
      <c r="A472" s="1" t="s">
        <v>219</v>
      </c>
      <c r="B472" s="1" t="s">
        <v>930</v>
      </c>
      <c r="C472" s="1" t="s">
        <v>163</v>
      </c>
      <c r="D472" s="1" t="s">
        <v>51</v>
      </c>
      <c r="E472" s="1" t="s">
        <v>585</v>
      </c>
      <c r="F472" s="1" t="s">
        <v>931</v>
      </c>
      <c r="G472" s="1" t="s">
        <v>27</v>
      </c>
      <c r="H472" s="1" t="s">
        <v>14</v>
      </c>
      <c r="I472" s="1" t="s">
        <v>14</v>
      </c>
      <c r="J472" s="1" t="s">
        <v>14</v>
      </c>
      <c r="K472" s="1" t="s">
        <v>14</v>
      </c>
      <c r="L472" s="1" t="s">
        <v>14</v>
      </c>
      <c r="M472" s="1" t="s">
        <v>14</v>
      </c>
      <c r="N472" s="1" t="s">
        <v>14</v>
      </c>
      <c r="O472" s="1" t="s">
        <v>14</v>
      </c>
      <c r="P472" s="1" t="s">
        <v>510</v>
      </c>
      <c r="Q472" s="1"/>
    </row>
    <row r="473" spans="1:17" x14ac:dyDescent="0.25">
      <c r="A473" s="1" t="s">
        <v>219</v>
      </c>
      <c r="B473" s="1" t="s">
        <v>932</v>
      </c>
      <c r="C473" s="1" t="s">
        <v>163</v>
      </c>
      <c r="D473" s="1" t="s">
        <v>53</v>
      </c>
      <c r="E473" s="1" t="s">
        <v>585</v>
      </c>
      <c r="F473" s="1" t="s">
        <v>933</v>
      </c>
      <c r="G473" s="1" t="s">
        <v>14</v>
      </c>
      <c r="H473" s="1" t="s">
        <v>14</v>
      </c>
      <c r="I473" s="1" t="s">
        <v>14</v>
      </c>
      <c r="J473" s="1" t="s">
        <v>14</v>
      </c>
      <c r="K473" s="1" t="s">
        <v>14</v>
      </c>
      <c r="L473" s="1" t="s">
        <v>14</v>
      </c>
      <c r="M473" s="1" t="s">
        <v>14</v>
      </c>
      <c r="N473" s="1" t="s">
        <v>14</v>
      </c>
      <c r="O473" s="1" t="s">
        <v>14</v>
      </c>
      <c r="P473" s="1" t="s">
        <v>510</v>
      </c>
      <c r="Q473" s="1"/>
    </row>
    <row r="474" spans="1:17" x14ac:dyDescent="0.25">
      <c r="A474" s="1" t="s">
        <v>219</v>
      </c>
      <c r="B474" s="1" t="s">
        <v>934</v>
      </c>
      <c r="C474" s="1" t="s">
        <v>165</v>
      </c>
      <c r="D474" s="1" t="s">
        <v>18</v>
      </c>
      <c r="E474" s="1" t="s">
        <v>497</v>
      </c>
      <c r="F474" s="1" t="s">
        <v>675</v>
      </c>
      <c r="G474" s="1" t="s">
        <v>14</v>
      </c>
      <c r="H474" s="1" t="s">
        <v>499</v>
      </c>
      <c r="I474" s="1" t="s">
        <v>14</v>
      </c>
      <c r="J474" s="1" t="s">
        <v>500</v>
      </c>
      <c r="K474" s="1" t="s">
        <v>14</v>
      </c>
      <c r="L474" s="1" t="s">
        <v>14</v>
      </c>
      <c r="M474" s="1" t="s">
        <v>14</v>
      </c>
      <c r="N474" s="1" t="s">
        <v>14</v>
      </c>
      <c r="O474" s="1" t="s">
        <v>14</v>
      </c>
      <c r="P474" s="1" t="s">
        <v>510</v>
      </c>
      <c r="Q474" s="1"/>
    </row>
    <row r="475" spans="1:17" x14ac:dyDescent="0.25">
      <c r="A475" s="1" t="s">
        <v>219</v>
      </c>
      <c r="B475" s="1" t="s">
        <v>935</v>
      </c>
      <c r="C475" s="1" t="s">
        <v>165</v>
      </c>
      <c r="D475" s="1" t="s">
        <v>20</v>
      </c>
      <c r="E475" s="1" t="s">
        <v>585</v>
      </c>
      <c r="F475" s="1" t="s">
        <v>608</v>
      </c>
      <c r="G475" s="1" t="s">
        <v>14</v>
      </c>
      <c r="H475" s="1" t="s">
        <v>14</v>
      </c>
      <c r="I475" s="1" t="s">
        <v>14</v>
      </c>
      <c r="J475" s="1" t="s">
        <v>587</v>
      </c>
      <c r="K475" s="1" t="s">
        <v>14</v>
      </c>
      <c r="L475" s="1" t="s">
        <v>14</v>
      </c>
      <c r="M475" s="1" t="s">
        <v>14</v>
      </c>
      <c r="N475" s="1" t="s">
        <v>14</v>
      </c>
      <c r="O475" s="1" t="s">
        <v>14</v>
      </c>
      <c r="P475" s="1" t="s">
        <v>510</v>
      </c>
      <c r="Q475" s="1"/>
    </row>
    <row r="476" spans="1:17" x14ac:dyDescent="0.25">
      <c r="A476" s="1" t="s">
        <v>219</v>
      </c>
      <c r="B476" s="1" t="s">
        <v>936</v>
      </c>
      <c r="C476" s="1" t="s">
        <v>165</v>
      </c>
      <c r="D476" s="1" t="s">
        <v>43</v>
      </c>
      <c r="E476" s="1" t="s">
        <v>585</v>
      </c>
      <c r="F476" s="1" t="s">
        <v>937</v>
      </c>
      <c r="G476" s="1" t="s">
        <v>27</v>
      </c>
      <c r="H476" s="1" t="s">
        <v>14</v>
      </c>
      <c r="I476" s="1" t="s">
        <v>14</v>
      </c>
      <c r="J476" s="1" t="s">
        <v>14</v>
      </c>
      <c r="K476" s="1" t="s">
        <v>14</v>
      </c>
      <c r="L476" s="1" t="s">
        <v>14</v>
      </c>
      <c r="M476" s="1" t="s">
        <v>14</v>
      </c>
      <c r="N476" s="1" t="s">
        <v>14</v>
      </c>
      <c r="O476" s="1" t="s">
        <v>14</v>
      </c>
      <c r="P476" s="1" t="s">
        <v>510</v>
      </c>
      <c r="Q476" s="1"/>
    </row>
    <row r="477" spans="1:17" x14ac:dyDescent="0.25">
      <c r="A477" s="1" t="s">
        <v>219</v>
      </c>
      <c r="B477" s="1" t="s">
        <v>938</v>
      </c>
      <c r="C477" s="1" t="s">
        <v>165</v>
      </c>
      <c r="D477" s="1" t="s">
        <v>47</v>
      </c>
      <c r="E477" s="1" t="s">
        <v>585</v>
      </c>
      <c r="F477" s="1" t="s">
        <v>939</v>
      </c>
      <c r="G477" s="1" t="s">
        <v>27</v>
      </c>
      <c r="H477" s="1" t="s">
        <v>14</v>
      </c>
      <c r="I477" s="1" t="s">
        <v>14</v>
      </c>
      <c r="J477" s="1" t="s">
        <v>14</v>
      </c>
      <c r="K477" s="1" t="s">
        <v>14</v>
      </c>
      <c r="L477" s="1" t="s">
        <v>14</v>
      </c>
      <c r="M477" s="1" t="s">
        <v>14</v>
      </c>
      <c r="N477" s="1" t="s">
        <v>14</v>
      </c>
      <c r="O477" s="1" t="s">
        <v>14</v>
      </c>
      <c r="P477" s="1" t="s">
        <v>510</v>
      </c>
      <c r="Q477" s="1"/>
    </row>
    <row r="478" spans="1:17" x14ac:dyDescent="0.25">
      <c r="A478" s="1" t="s">
        <v>219</v>
      </c>
      <c r="B478" s="1" t="s">
        <v>940</v>
      </c>
      <c r="C478" s="1" t="s">
        <v>165</v>
      </c>
      <c r="D478" s="1" t="s">
        <v>49</v>
      </c>
      <c r="E478" s="1" t="s">
        <v>585</v>
      </c>
      <c r="F478" s="1" t="s">
        <v>941</v>
      </c>
      <c r="G478" s="1" t="s">
        <v>27</v>
      </c>
      <c r="H478" s="1" t="s">
        <v>14</v>
      </c>
      <c r="I478" s="1" t="s">
        <v>14</v>
      </c>
      <c r="J478" s="1" t="s">
        <v>14</v>
      </c>
      <c r="K478" s="1" t="s">
        <v>14</v>
      </c>
      <c r="L478" s="1" t="s">
        <v>14</v>
      </c>
      <c r="M478" s="1" t="s">
        <v>14</v>
      </c>
      <c r="N478" s="1" t="s">
        <v>14</v>
      </c>
      <c r="O478" s="1" t="s">
        <v>14</v>
      </c>
      <c r="P478" s="1" t="s">
        <v>510</v>
      </c>
      <c r="Q478" s="1"/>
    </row>
    <row r="479" spans="1:17" x14ac:dyDescent="0.25">
      <c r="A479" s="1" t="s">
        <v>219</v>
      </c>
      <c r="B479" s="1" t="s">
        <v>942</v>
      </c>
      <c r="C479" s="1" t="s">
        <v>165</v>
      </c>
      <c r="D479" s="1" t="s">
        <v>51</v>
      </c>
      <c r="E479" s="1" t="s">
        <v>585</v>
      </c>
      <c r="F479" s="1" t="s">
        <v>943</v>
      </c>
      <c r="G479" s="1" t="s">
        <v>27</v>
      </c>
      <c r="H479" s="1" t="s">
        <v>14</v>
      </c>
      <c r="I479" s="1" t="s">
        <v>14</v>
      </c>
      <c r="J479" s="1" t="s">
        <v>14</v>
      </c>
      <c r="K479" s="1" t="s">
        <v>14</v>
      </c>
      <c r="L479" s="1" t="s">
        <v>14</v>
      </c>
      <c r="M479" s="1" t="s">
        <v>14</v>
      </c>
      <c r="N479" s="1" t="s">
        <v>14</v>
      </c>
      <c r="O479" s="1" t="s">
        <v>14</v>
      </c>
      <c r="P479" s="1" t="s">
        <v>510</v>
      </c>
      <c r="Q479" s="1"/>
    </row>
    <row r="480" spans="1:17" x14ac:dyDescent="0.25">
      <c r="A480" s="1" t="s">
        <v>219</v>
      </c>
      <c r="B480" s="1" t="s">
        <v>944</v>
      </c>
      <c r="C480" s="1" t="s">
        <v>165</v>
      </c>
      <c r="D480" s="1" t="s">
        <v>53</v>
      </c>
      <c r="E480" s="1" t="s">
        <v>585</v>
      </c>
      <c r="F480" s="1" t="s">
        <v>945</v>
      </c>
      <c r="G480" s="1" t="s">
        <v>14</v>
      </c>
      <c r="H480" s="1" t="s">
        <v>14</v>
      </c>
      <c r="I480" s="1" t="s">
        <v>14</v>
      </c>
      <c r="J480" s="1" t="s">
        <v>14</v>
      </c>
      <c r="K480" s="1" t="s">
        <v>14</v>
      </c>
      <c r="L480" s="1" t="s">
        <v>14</v>
      </c>
      <c r="M480" s="1" t="s">
        <v>14</v>
      </c>
      <c r="N480" s="1" t="s">
        <v>14</v>
      </c>
      <c r="O480" s="1" t="s">
        <v>14</v>
      </c>
      <c r="P480" s="1" t="s">
        <v>510</v>
      </c>
      <c r="Q480" s="1"/>
    </row>
    <row r="481" spans="1:17" x14ac:dyDescent="0.25">
      <c r="A481" s="1" t="s">
        <v>219</v>
      </c>
      <c r="B481" s="1" t="s">
        <v>946</v>
      </c>
      <c r="C481" s="1" t="s">
        <v>167</v>
      </c>
      <c r="D481" s="1" t="s">
        <v>12</v>
      </c>
      <c r="E481" s="1" t="s">
        <v>497</v>
      </c>
      <c r="F481" s="1" t="s">
        <v>36</v>
      </c>
      <c r="G481" s="1" t="s">
        <v>14</v>
      </c>
      <c r="H481" s="1" t="s">
        <v>14</v>
      </c>
      <c r="I481" s="1" t="s">
        <v>14</v>
      </c>
      <c r="J481" s="1" t="s">
        <v>14</v>
      </c>
      <c r="K481" s="1" t="s">
        <v>14</v>
      </c>
      <c r="L481" s="1" t="s">
        <v>14</v>
      </c>
      <c r="M481" s="1" t="s">
        <v>14</v>
      </c>
      <c r="N481" s="1" t="s">
        <v>14</v>
      </c>
      <c r="O481" s="1" t="s">
        <v>14</v>
      </c>
      <c r="P481" s="1" t="s">
        <v>510</v>
      </c>
      <c r="Q481" s="1"/>
    </row>
    <row r="482" spans="1:17" x14ac:dyDescent="0.25">
      <c r="A482" s="1" t="s">
        <v>219</v>
      </c>
      <c r="B482" s="1" t="s">
        <v>947</v>
      </c>
      <c r="C482" s="1" t="s">
        <v>167</v>
      </c>
      <c r="D482" s="1" t="s">
        <v>18</v>
      </c>
      <c r="E482" s="1" t="s">
        <v>497</v>
      </c>
      <c r="F482" s="1" t="s">
        <v>649</v>
      </c>
      <c r="G482" s="1" t="s">
        <v>14</v>
      </c>
      <c r="H482" s="1" t="s">
        <v>499</v>
      </c>
      <c r="I482" s="1" t="s">
        <v>14</v>
      </c>
      <c r="J482" s="1" t="s">
        <v>500</v>
      </c>
      <c r="K482" s="1" t="s">
        <v>14</v>
      </c>
      <c r="L482" s="1" t="s">
        <v>14</v>
      </c>
      <c r="M482" s="1" t="s">
        <v>14</v>
      </c>
      <c r="N482" s="1" t="s">
        <v>14</v>
      </c>
      <c r="O482" s="1" t="s">
        <v>14</v>
      </c>
      <c r="P482" s="1" t="s">
        <v>510</v>
      </c>
      <c r="Q482" s="1"/>
    </row>
    <row r="483" spans="1:17" x14ac:dyDescent="0.25">
      <c r="A483" s="1" t="s">
        <v>219</v>
      </c>
      <c r="B483" s="1" t="s">
        <v>948</v>
      </c>
      <c r="C483" s="1" t="s">
        <v>167</v>
      </c>
      <c r="D483" s="1" t="s">
        <v>20</v>
      </c>
      <c r="E483" s="1" t="s">
        <v>585</v>
      </c>
      <c r="F483" s="1" t="s">
        <v>611</v>
      </c>
      <c r="G483" s="1" t="s">
        <v>14</v>
      </c>
      <c r="H483" s="1" t="s">
        <v>14</v>
      </c>
      <c r="I483" s="1" t="s">
        <v>14</v>
      </c>
      <c r="J483" s="1" t="s">
        <v>587</v>
      </c>
      <c r="K483" s="1" t="s">
        <v>14</v>
      </c>
      <c r="L483" s="1" t="s">
        <v>14</v>
      </c>
      <c r="M483" s="1" t="s">
        <v>14</v>
      </c>
      <c r="N483" s="1" t="s">
        <v>14</v>
      </c>
      <c r="O483" s="1" t="s">
        <v>14</v>
      </c>
      <c r="P483" s="1" t="s">
        <v>510</v>
      </c>
      <c r="Q483" s="1"/>
    </row>
    <row r="484" spans="1:17" x14ac:dyDescent="0.25">
      <c r="A484" s="1" t="s">
        <v>219</v>
      </c>
      <c r="B484" s="1" t="s">
        <v>949</v>
      </c>
      <c r="C484" s="1" t="s">
        <v>167</v>
      </c>
      <c r="D484" s="1" t="s">
        <v>43</v>
      </c>
      <c r="E484" s="1" t="s">
        <v>585</v>
      </c>
      <c r="F484" s="1" t="s">
        <v>950</v>
      </c>
      <c r="G484" s="1" t="s">
        <v>27</v>
      </c>
      <c r="H484" s="1" t="s">
        <v>14</v>
      </c>
      <c r="I484" s="1" t="s">
        <v>14</v>
      </c>
      <c r="J484" s="1" t="s">
        <v>14</v>
      </c>
      <c r="K484" s="1" t="s">
        <v>14</v>
      </c>
      <c r="L484" s="1" t="s">
        <v>14</v>
      </c>
      <c r="M484" s="1" t="s">
        <v>14</v>
      </c>
      <c r="N484" s="1" t="s">
        <v>14</v>
      </c>
      <c r="O484" s="1" t="s">
        <v>14</v>
      </c>
      <c r="P484" s="1" t="s">
        <v>510</v>
      </c>
      <c r="Q484" s="1"/>
    </row>
    <row r="485" spans="1:17" x14ac:dyDescent="0.25">
      <c r="A485" s="1" t="s">
        <v>219</v>
      </c>
      <c r="B485" s="1" t="s">
        <v>951</v>
      </c>
      <c r="C485" s="1" t="s">
        <v>167</v>
      </c>
      <c r="D485" s="1" t="s">
        <v>47</v>
      </c>
      <c r="E485" s="1" t="s">
        <v>585</v>
      </c>
      <c r="F485" s="1" t="s">
        <v>952</v>
      </c>
      <c r="G485" s="1" t="s">
        <v>27</v>
      </c>
      <c r="H485" s="1" t="s">
        <v>14</v>
      </c>
      <c r="I485" s="1" t="s">
        <v>14</v>
      </c>
      <c r="J485" s="1" t="s">
        <v>14</v>
      </c>
      <c r="K485" s="1" t="s">
        <v>14</v>
      </c>
      <c r="L485" s="1" t="s">
        <v>14</v>
      </c>
      <c r="M485" s="1" t="s">
        <v>14</v>
      </c>
      <c r="N485" s="1" t="s">
        <v>14</v>
      </c>
      <c r="O485" s="1" t="s">
        <v>14</v>
      </c>
      <c r="P485" s="1" t="s">
        <v>510</v>
      </c>
      <c r="Q485" s="1"/>
    </row>
    <row r="486" spans="1:17" x14ac:dyDescent="0.25">
      <c r="A486" s="1" t="s">
        <v>219</v>
      </c>
      <c r="B486" s="1" t="s">
        <v>953</v>
      </c>
      <c r="C486" s="1" t="s">
        <v>167</v>
      </c>
      <c r="D486" s="1" t="s">
        <v>49</v>
      </c>
      <c r="E486" s="1" t="s">
        <v>585</v>
      </c>
      <c r="F486" s="1" t="s">
        <v>954</v>
      </c>
      <c r="G486" s="1" t="s">
        <v>27</v>
      </c>
      <c r="H486" s="1" t="s">
        <v>14</v>
      </c>
      <c r="I486" s="1" t="s">
        <v>14</v>
      </c>
      <c r="J486" s="1" t="s">
        <v>14</v>
      </c>
      <c r="K486" s="1" t="s">
        <v>14</v>
      </c>
      <c r="L486" s="1" t="s">
        <v>14</v>
      </c>
      <c r="M486" s="1" t="s">
        <v>14</v>
      </c>
      <c r="N486" s="1" t="s">
        <v>14</v>
      </c>
      <c r="O486" s="1" t="s">
        <v>14</v>
      </c>
      <c r="P486" s="1" t="s">
        <v>510</v>
      </c>
      <c r="Q486" s="1"/>
    </row>
    <row r="487" spans="1:17" x14ac:dyDescent="0.25">
      <c r="A487" s="1" t="s">
        <v>219</v>
      </c>
      <c r="B487" s="1" t="s">
        <v>955</v>
      </c>
      <c r="C487" s="1" t="s">
        <v>167</v>
      </c>
      <c r="D487" s="1" t="s">
        <v>51</v>
      </c>
      <c r="E487" s="1" t="s">
        <v>585</v>
      </c>
      <c r="F487" s="1" t="s">
        <v>956</v>
      </c>
      <c r="G487" s="1" t="s">
        <v>27</v>
      </c>
      <c r="H487" s="1" t="s">
        <v>14</v>
      </c>
      <c r="I487" s="1" t="s">
        <v>14</v>
      </c>
      <c r="J487" s="1" t="s">
        <v>14</v>
      </c>
      <c r="K487" s="1" t="s">
        <v>14</v>
      </c>
      <c r="L487" s="1" t="s">
        <v>14</v>
      </c>
      <c r="M487" s="1" t="s">
        <v>14</v>
      </c>
      <c r="N487" s="1" t="s">
        <v>14</v>
      </c>
      <c r="O487" s="1" t="s">
        <v>14</v>
      </c>
      <c r="P487" s="1" t="s">
        <v>510</v>
      </c>
      <c r="Q487" s="1"/>
    </row>
    <row r="488" spans="1:17" x14ac:dyDescent="0.25">
      <c r="A488" s="1" t="s">
        <v>219</v>
      </c>
      <c r="B488" s="1" t="s">
        <v>957</v>
      </c>
      <c r="C488" s="1" t="s">
        <v>167</v>
      </c>
      <c r="D488" s="1" t="s">
        <v>53</v>
      </c>
      <c r="E488" s="1" t="s">
        <v>585</v>
      </c>
      <c r="F488" s="1" t="s">
        <v>958</v>
      </c>
      <c r="G488" s="1" t="s">
        <v>14</v>
      </c>
      <c r="H488" s="1" t="s">
        <v>14</v>
      </c>
      <c r="I488" s="1" t="s">
        <v>14</v>
      </c>
      <c r="J488" s="1" t="s">
        <v>14</v>
      </c>
      <c r="K488" s="1" t="s">
        <v>14</v>
      </c>
      <c r="L488" s="1" t="s">
        <v>14</v>
      </c>
      <c r="M488" s="1" t="s">
        <v>14</v>
      </c>
      <c r="N488" s="1" t="s">
        <v>14</v>
      </c>
      <c r="O488" s="1" t="s">
        <v>14</v>
      </c>
      <c r="P488" s="1" t="s">
        <v>510</v>
      </c>
      <c r="Q488" s="1"/>
    </row>
    <row r="489" spans="1:17" x14ac:dyDescent="0.25">
      <c r="A489" s="1" t="s">
        <v>219</v>
      </c>
      <c r="B489" s="1" t="s">
        <v>959</v>
      </c>
      <c r="C489" s="1" t="s">
        <v>169</v>
      </c>
      <c r="D489" s="1" t="s">
        <v>18</v>
      </c>
      <c r="E489" s="1" t="s">
        <v>497</v>
      </c>
      <c r="F489" s="1" t="s">
        <v>662</v>
      </c>
      <c r="G489" s="1" t="s">
        <v>14</v>
      </c>
      <c r="H489" s="1" t="s">
        <v>499</v>
      </c>
      <c r="I489" s="1" t="s">
        <v>14</v>
      </c>
      <c r="J489" s="1" t="s">
        <v>500</v>
      </c>
      <c r="K489" s="1" t="s">
        <v>14</v>
      </c>
      <c r="L489" s="1" t="s">
        <v>14</v>
      </c>
      <c r="M489" s="1" t="s">
        <v>14</v>
      </c>
      <c r="N489" s="1" t="s">
        <v>14</v>
      </c>
      <c r="O489" s="1" t="s">
        <v>14</v>
      </c>
      <c r="P489" s="1" t="s">
        <v>510</v>
      </c>
      <c r="Q489" s="1"/>
    </row>
    <row r="490" spans="1:17" x14ac:dyDescent="0.25">
      <c r="A490" s="1" t="s">
        <v>219</v>
      </c>
      <c r="B490" s="1" t="s">
        <v>960</v>
      </c>
      <c r="C490" s="1" t="s">
        <v>169</v>
      </c>
      <c r="D490" s="1" t="s">
        <v>20</v>
      </c>
      <c r="E490" s="1" t="s">
        <v>585</v>
      </c>
      <c r="F490" s="1" t="s">
        <v>611</v>
      </c>
      <c r="G490" s="1" t="s">
        <v>14</v>
      </c>
      <c r="H490" s="1" t="s">
        <v>14</v>
      </c>
      <c r="I490" s="1" t="s">
        <v>14</v>
      </c>
      <c r="J490" s="1" t="s">
        <v>587</v>
      </c>
      <c r="K490" s="1" t="s">
        <v>14</v>
      </c>
      <c r="L490" s="1" t="s">
        <v>14</v>
      </c>
      <c r="M490" s="1" t="s">
        <v>14</v>
      </c>
      <c r="N490" s="1" t="s">
        <v>14</v>
      </c>
      <c r="O490" s="1" t="s">
        <v>14</v>
      </c>
      <c r="P490" s="1" t="s">
        <v>510</v>
      </c>
      <c r="Q490" s="1"/>
    </row>
    <row r="491" spans="1:17" x14ac:dyDescent="0.25">
      <c r="A491" s="1" t="s">
        <v>219</v>
      </c>
      <c r="B491" s="1" t="s">
        <v>961</v>
      </c>
      <c r="C491" s="1" t="s">
        <v>169</v>
      </c>
      <c r="D491" s="1" t="s">
        <v>43</v>
      </c>
      <c r="E491" s="1" t="s">
        <v>585</v>
      </c>
      <c r="F491" s="1" t="s">
        <v>962</v>
      </c>
      <c r="G491" s="1" t="s">
        <v>27</v>
      </c>
      <c r="H491" s="1" t="s">
        <v>14</v>
      </c>
      <c r="I491" s="1" t="s">
        <v>14</v>
      </c>
      <c r="J491" s="1" t="s">
        <v>14</v>
      </c>
      <c r="K491" s="1" t="s">
        <v>14</v>
      </c>
      <c r="L491" s="1" t="s">
        <v>14</v>
      </c>
      <c r="M491" s="1" t="s">
        <v>14</v>
      </c>
      <c r="N491" s="1" t="s">
        <v>14</v>
      </c>
      <c r="O491" s="1" t="s">
        <v>14</v>
      </c>
      <c r="P491" s="1" t="s">
        <v>510</v>
      </c>
      <c r="Q491" s="1"/>
    </row>
    <row r="492" spans="1:17" x14ac:dyDescent="0.25">
      <c r="A492" s="1" t="s">
        <v>219</v>
      </c>
      <c r="B492" s="1" t="s">
        <v>963</v>
      </c>
      <c r="C492" s="1" t="s">
        <v>169</v>
      </c>
      <c r="D492" s="1" t="s">
        <v>47</v>
      </c>
      <c r="E492" s="1" t="s">
        <v>585</v>
      </c>
      <c r="F492" s="1" t="s">
        <v>964</v>
      </c>
      <c r="G492" s="1" t="s">
        <v>27</v>
      </c>
      <c r="H492" s="1" t="s">
        <v>14</v>
      </c>
      <c r="I492" s="1" t="s">
        <v>14</v>
      </c>
      <c r="J492" s="1" t="s">
        <v>14</v>
      </c>
      <c r="K492" s="1" t="s">
        <v>14</v>
      </c>
      <c r="L492" s="1" t="s">
        <v>14</v>
      </c>
      <c r="M492" s="1" t="s">
        <v>14</v>
      </c>
      <c r="N492" s="1" t="s">
        <v>14</v>
      </c>
      <c r="O492" s="1" t="s">
        <v>14</v>
      </c>
      <c r="P492" s="1" t="s">
        <v>510</v>
      </c>
      <c r="Q492" s="1"/>
    </row>
    <row r="493" spans="1:17" x14ac:dyDescent="0.25">
      <c r="A493" s="1" t="s">
        <v>219</v>
      </c>
      <c r="B493" s="1" t="s">
        <v>965</v>
      </c>
      <c r="C493" s="1" t="s">
        <v>169</v>
      </c>
      <c r="D493" s="1" t="s">
        <v>49</v>
      </c>
      <c r="E493" s="1" t="s">
        <v>585</v>
      </c>
      <c r="F493" s="1" t="s">
        <v>966</v>
      </c>
      <c r="G493" s="1" t="s">
        <v>27</v>
      </c>
      <c r="H493" s="1" t="s">
        <v>14</v>
      </c>
      <c r="I493" s="1" t="s">
        <v>14</v>
      </c>
      <c r="J493" s="1" t="s">
        <v>14</v>
      </c>
      <c r="K493" s="1" t="s">
        <v>14</v>
      </c>
      <c r="L493" s="1" t="s">
        <v>14</v>
      </c>
      <c r="M493" s="1" t="s">
        <v>14</v>
      </c>
      <c r="N493" s="1" t="s">
        <v>14</v>
      </c>
      <c r="O493" s="1" t="s">
        <v>14</v>
      </c>
      <c r="P493" s="1" t="s">
        <v>510</v>
      </c>
      <c r="Q493" s="1"/>
    </row>
    <row r="494" spans="1:17" x14ac:dyDescent="0.25">
      <c r="A494" s="1" t="s">
        <v>219</v>
      </c>
      <c r="B494" s="1" t="s">
        <v>967</v>
      </c>
      <c r="C494" s="1" t="s">
        <v>169</v>
      </c>
      <c r="D494" s="1" t="s">
        <v>51</v>
      </c>
      <c r="E494" s="1" t="s">
        <v>585</v>
      </c>
      <c r="F494" s="1" t="s">
        <v>968</v>
      </c>
      <c r="G494" s="1" t="s">
        <v>27</v>
      </c>
      <c r="H494" s="1" t="s">
        <v>14</v>
      </c>
      <c r="I494" s="1" t="s">
        <v>14</v>
      </c>
      <c r="J494" s="1" t="s">
        <v>14</v>
      </c>
      <c r="K494" s="1" t="s">
        <v>14</v>
      </c>
      <c r="L494" s="1" t="s">
        <v>14</v>
      </c>
      <c r="M494" s="1" t="s">
        <v>14</v>
      </c>
      <c r="N494" s="1" t="s">
        <v>14</v>
      </c>
      <c r="O494" s="1" t="s">
        <v>14</v>
      </c>
      <c r="P494" s="1" t="s">
        <v>510</v>
      </c>
      <c r="Q494" s="1"/>
    </row>
    <row r="495" spans="1:17" x14ac:dyDescent="0.25">
      <c r="A495" s="1" t="s">
        <v>219</v>
      </c>
      <c r="B495" s="1" t="s">
        <v>969</v>
      </c>
      <c r="C495" s="1" t="s">
        <v>169</v>
      </c>
      <c r="D495" s="1" t="s">
        <v>53</v>
      </c>
      <c r="E495" s="1" t="s">
        <v>585</v>
      </c>
      <c r="F495" s="1" t="s">
        <v>970</v>
      </c>
      <c r="G495" s="1" t="s">
        <v>14</v>
      </c>
      <c r="H495" s="1" t="s">
        <v>14</v>
      </c>
      <c r="I495" s="1" t="s">
        <v>14</v>
      </c>
      <c r="J495" s="1" t="s">
        <v>14</v>
      </c>
      <c r="K495" s="1" t="s">
        <v>14</v>
      </c>
      <c r="L495" s="1" t="s">
        <v>14</v>
      </c>
      <c r="M495" s="1" t="s">
        <v>14</v>
      </c>
      <c r="N495" s="1" t="s">
        <v>14</v>
      </c>
      <c r="O495" s="1" t="s">
        <v>14</v>
      </c>
      <c r="P495" s="1" t="s">
        <v>510</v>
      </c>
      <c r="Q495" s="1"/>
    </row>
    <row r="496" spans="1:17" x14ac:dyDescent="0.25">
      <c r="A496" s="1" t="s">
        <v>219</v>
      </c>
      <c r="B496" s="1" t="s">
        <v>971</v>
      </c>
      <c r="C496" s="1" t="s">
        <v>90</v>
      </c>
      <c r="D496" s="1" t="s">
        <v>18</v>
      </c>
      <c r="E496" s="1" t="s">
        <v>497</v>
      </c>
      <c r="F496" s="1" t="s">
        <v>675</v>
      </c>
      <c r="G496" s="1" t="s">
        <v>14</v>
      </c>
      <c r="H496" s="1" t="s">
        <v>499</v>
      </c>
      <c r="I496" s="1" t="s">
        <v>14</v>
      </c>
      <c r="J496" s="1" t="s">
        <v>500</v>
      </c>
      <c r="K496" s="1" t="s">
        <v>14</v>
      </c>
      <c r="L496" s="1" t="s">
        <v>14</v>
      </c>
      <c r="M496" s="1" t="s">
        <v>14</v>
      </c>
      <c r="N496" s="1" t="s">
        <v>14</v>
      </c>
      <c r="O496" s="1" t="s">
        <v>14</v>
      </c>
      <c r="P496" s="1" t="s">
        <v>510</v>
      </c>
      <c r="Q496" s="1"/>
    </row>
    <row r="497" spans="1:17" x14ac:dyDescent="0.25">
      <c r="A497" s="1" t="s">
        <v>219</v>
      </c>
      <c r="B497" s="1" t="s">
        <v>972</v>
      </c>
      <c r="C497" s="1" t="s">
        <v>90</v>
      </c>
      <c r="D497" s="1" t="s">
        <v>20</v>
      </c>
      <c r="E497" s="1" t="s">
        <v>585</v>
      </c>
      <c r="F497" s="1" t="s">
        <v>611</v>
      </c>
      <c r="G497" s="1" t="s">
        <v>14</v>
      </c>
      <c r="H497" s="1" t="s">
        <v>14</v>
      </c>
      <c r="I497" s="1" t="s">
        <v>14</v>
      </c>
      <c r="J497" s="1" t="s">
        <v>587</v>
      </c>
      <c r="K497" s="1" t="s">
        <v>14</v>
      </c>
      <c r="L497" s="1" t="s">
        <v>14</v>
      </c>
      <c r="M497" s="1" t="s">
        <v>14</v>
      </c>
      <c r="N497" s="1" t="s">
        <v>14</v>
      </c>
      <c r="O497" s="1" t="s">
        <v>14</v>
      </c>
      <c r="P497" s="1" t="s">
        <v>510</v>
      </c>
      <c r="Q497" s="1"/>
    </row>
    <row r="498" spans="1:17" x14ac:dyDescent="0.25">
      <c r="A498" s="1" t="s">
        <v>219</v>
      </c>
      <c r="B498" s="1" t="s">
        <v>973</v>
      </c>
      <c r="C498" s="1" t="s">
        <v>90</v>
      </c>
      <c r="D498" s="1" t="s">
        <v>43</v>
      </c>
      <c r="E498" s="1" t="s">
        <v>585</v>
      </c>
      <c r="F498" s="1" t="s">
        <v>974</v>
      </c>
      <c r="G498" s="1" t="s">
        <v>27</v>
      </c>
      <c r="H498" s="1" t="s">
        <v>14</v>
      </c>
      <c r="I498" s="1" t="s">
        <v>14</v>
      </c>
      <c r="J498" s="1" t="s">
        <v>14</v>
      </c>
      <c r="K498" s="1" t="s">
        <v>14</v>
      </c>
      <c r="L498" s="1" t="s">
        <v>14</v>
      </c>
      <c r="M498" s="1" t="s">
        <v>14</v>
      </c>
      <c r="N498" s="1" t="s">
        <v>14</v>
      </c>
      <c r="O498" s="1" t="s">
        <v>14</v>
      </c>
      <c r="P498" s="1" t="s">
        <v>510</v>
      </c>
      <c r="Q498" s="1"/>
    </row>
    <row r="499" spans="1:17" x14ac:dyDescent="0.25">
      <c r="A499" s="1" t="s">
        <v>219</v>
      </c>
      <c r="B499" s="1" t="s">
        <v>975</v>
      </c>
      <c r="C499" s="1" t="s">
        <v>90</v>
      </c>
      <c r="D499" s="1" t="s">
        <v>47</v>
      </c>
      <c r="E499" s="1" t="s">
        <v>585</v>
      </c>
      <c r="F499" s="1" t="s">
        <v>976</v>
      </c>
      <c r="G499" s="1" t="s">
        <v>27</v>
      </c>
      <c r="H499" s="1" t="s">
        <v>14</v>
      </c>
      <c r="I499" s="1" t="s">
        <v>14</v>
      </c>
      <c r="J499" s="1" t="s">
        <v>14</v>
      </c>
      <c r="K499" s="1" t="s">
        <v>14</v>
      </c>
      <c r="L499" s="1" t="s">
        <v>14</v>
      </c>
      <c r="M499" s="1" t="s">
        <v>14</v>
      </c>
      <c r="N499" s="1" t="s">
        <v>14</v>
      </c>
      <c r="O499" s="1" t="s">
        <v>14</v>
      </c>
      <c r="P499" s="1" t="s">
        <v>510</v>
      </c>
      <c r="Q499" s="1"/>
    </row>
    <row r="500" spans="1:17" x14ac:dyDescent="0.25">
      <c r="A500" s="1" t="s">
        <v>219</v>
      </c>
      <c r="B500" s="1" t="s">
        <v>977</v>
      </c>
      <c r="C500" s="1" t="s">
        <v>90</v>
      </c>
      <c r="D500" s="1" t="s">
        <v>49</v>
      </c>
      <c r="E500" s="1" t="s">
        <v>585</v>
      </c>
      <c r="F500" s="1" t="s">
        <v>978</v>
      </c>
      <c r="G500" s="1" t="s">
        <v>27</v>
      </c>
      <c r="H500" s="1" t="s">
        <v>14</v>
      </c>
      <c r="I500" s="1" t="s">
        <v>14</v>
      </c>
      <c r="J500" s="1" t="s">
        <v>14</v>
      </c>
      <c r="K500" s="1" t="s">
        <v>14</v>
      </c>
      <c r="L500" s="1" t="s">
        <v>14</v>
      </c>
      <c r="M500" s="1" t="s">
        <v>14</v>
      </c>
      <c r="N500" s="1" t="s">
        <v>14</v>
      </c>
      <c r="O500" s="1" t="s">
        <v>14</v>
      </c>
      <c r="P500" s="1" t="s">
        <v>510</v>
      </c>
      <c r="Q500" s="1"/>
    </row>
    <row r="501" spans="1:17" x14ac:dyDescent="0.25">
      <c r="A501" s="1" t="s">
        <v>219</v>
      </c>
      <c r="B501" s="1" t="s">
        <v>979</v>
      </c>
      <c r="C501" s="1" t="s">
        <v>90</v>
      </c>
      <c r="D501" s="1" t="s">
        <v>51</v>
      </c>
      <c r="E501" s="1" t="s">
        <v>585</v>
      </c>
      <c r="F501" s="1" t="s">
        <v>980</v>
      </c>
      <c r="G501" s="1" t="s">
        <v>27</v>
      </c>
      <c r="H501" s="1" t="s">
        <v>14</v>
      </c>
      <c r="I501" s="1" t="s">
        <v>14</v>
      </c>
      <c r="J501" s="1" t="s">
        <v>14</v>
      </c>
      <c r="K501" s="1" t="s">
        <v>14</v>
      </c>
      <c r="L501" s="1" t="s">
        <v>14</v>
      </c>
      <c r="M501" s="1" t="s">
        <v>14</v>
      </c>
      <c r="N501" s="1" t="s">
        <v>14</v>
      </c>
      <c r="O501" s="1" t="s">
        <v>14</v>
      </c>
      <c r="P501" s="1" t="s">
        <v>510</v>
      </c>
      <c r="Q501" s="1"/>
    </row>
    <row r="502" spans="1:17" x14ac:dyDescent="0.25">
      <c r="A502" s="1" t="s">
        <v>219</v>
      </c>
      <c r="B502" s="1" t="s">
        <v>981</v>
      </c>
      <c r="C502" s="1" t="s">
        <v>90</v>
      </c>
      <c r="D502" s="1" t="s">
        <v>53</v>
      </c>
      <c r="E502" s="1" t="s">
        <v>585</v>
      </c>
      <c r="F502" s="1" t="s">
        <v>982</v>
      </c>
      <c r="G502" s="1" t="s">
        <v>14</v>
      </c>
      <c r="H502" s="1" t="s">
        <v>14</v>
      </c>
      <c r="I502" s="1" t="s">
        <v>14</v>
      </c>
      <c r="J502" s="1" t="s">
        <v>14</v>
      </c>
      <c r="K502" s="1" t="s">
        <v>14</v>
      </c>
      <c r="L502" s="1" t="s">
        <v>14</v>
      </c>
      <c r="M502" s="1" t="s">
        <v>14</v>
      </c>
      <c r="N502" s="1" t="s">
        <v>14</v>
      </c>
      <c r="O502" s="1" t="s">
        <v>14</v>
      </c>
      <c r="P502" s="1" t="s">
        <v>510</v>
      </c>
      <c r="Q502" s="1"/>
    </row>
    <row r="503" spans="1:17" x14ac:dyDescent="0.25">
      <c r="A503" s="1" t="s">
        <v>219</v>
      </c>
      <c r="B503" s="1" t="s">
        <v>983</v>
      </c>
      <c r="C503" s="1" t="s">
        <v>89</v>
      </c>
      <c r="D503" s="1" t="s">
        <v>12</v>
      </c>
      <c r="E503" s="1" t="s">
        <v>497</v>
      </c>
      <c r="F503" s="1" t="s">
        <v>38</v>
      </c>
      <c r="G503" s="1" t="s">
        <v>14</v>
      </c>
      <c r="H503" s="1" t="s">
        <v>14</v>
      </c>
      <c r="I503" s="1" t="s">
        <v>14</v>
      </c>
      <c r="J503" s="1" t="s">
        <v>14</v>
      </c>
      <c r="K503" s="1" t="s">
        <v>14</v>
      </c>
      <c r="L503" s="1" t="s">
        <v>14</v>
      </c>
      <c r="M503" s="1" t="s">
        <v>14</v>
      </c>
      <c r="N503" s="1" t="s">
        <v>14</v>
      </c>
      <c r="O503" s="1" t="s">
        <v>14</v>
      </c>
      <c r="P503" s="1" t="s">
        <v>510</v>
      </c>
      <c r="Q503" s="1"/>
    </row>
    <row r="504" spans="1:17" x14ac:dyDescent="0.25">
      <c r="A504" s="1" t="s">
        <v>219</v>
      </c>
      <c r="B504" s="1" t="s">
        <v>984</v>
      </c>
      <c r="C504" s="1" t="s">
        <v>89</v>
      </c>
      <c r="D504" s="1" t="s">
        <v>18</v>
      </c>
      <c r="E504" s="1" t="s">
        <v>497</v>
      </c>
      <c r="F504" s="1" t="s">
        <v>649</v>
      </c>
      <c r="G504" s="1" t="s">
        <v>14</v>
      </c>
      <c r="H504" s="1" t="s">
        <v>499</v>
      </c>
      <c r="I504" s="1" t="s">
        <v>14</v>
      </c>
      <c r="J504" s="1" t="s">
        <v>500</v>
      </c>
      <c r="K504" s="1" t="s">
        <v>14</v>
      </c>
      <c r="L504" s="1" t="s">
        <v>14</v>
      </c>
      <c r="M504" s="1" t="s">
        <v>14</v>
      </c>
      <c r="N504" s="1" t="s">
        <v>14</v>
      </c>
      <c r="O504" s="1" t="s">
        <v>14</v>
      </c>
      <c r="P504" s="1" t="s">
        <v>510</v>
      </c>
      <c r="Q504" s="1"/>
    </row>
    <row r="505" spans="1:17" x14ac:dyDescent="0.25">
      <c r="A505" s="1" t="s">
        <v>219</v>
      </c>
      <c r="B505" s="1" t="s">
        <v>985</v>
      </c>
      <c r="C505" s="1" t="s">
        <v>89</v>
      </c>
      <c r="D505" s="1" t="s">
        <v>20</v>
      </c>
      <c r="E505" s="1" t="s">
        <v>585</v>
      </c>
      <c r="F505" s="1" t="s">
        <v>614</v>
      </c>
      <c r="G505" s="1" t="s">
        <v>14</v>
      </c>
      <c r="H505" s="1" t="s">
        <v>14</v>
      </c>
      <c r="I505" s="1" t="s">
        <v>14</v>
      </c>
      <c r="J505" s="1" t="s">
        <v>587</v>
      </c>
      <c r="K505" s="1" t="s">
        <v>14</v>
      </c>
      <c r="L505" s="1" t="s">
        <v>14</v>
      </c>
      <c r="M505" s="1" t="s">
        <v>14</v>
      </c>
      <c r="N505" s="1" t="s">
        <v>14</v>
      </c>
      <c r="O505" s="1" t="s">
        <v>14</v>
      </c>
      <c r="P505" s="1" t="s">
        <v>510</v>
      </c>
      <c r="Q505" s="1"/>
    </row>
    <row r="506" spans="1:17" x14ac:dyDescent="0.25">
      <c r="A506" s="1" t="s">
        <v>219</v>
      </c>
      <c r="B506" s="1" t="s">
        <v>986</v>
      </c>
      <c r="C506" s="1" t="s">
        <v>89</v>
      </c>
      <c r="D506" s="1" t="s">
        <v>43</v>
      </c>
      <c r="E506" s="1" t="s">
        <v>585</v>
      </c>
      <c r="F506" s="1" t="s">
        <v>987</v>
      </c>
      <c r="G506" s="1" t="s">
        <v>27</v>
      </c>
      <c r="H506" s="1" t="s">
        <v>14</v>
      </c>
      <c r="I506" s="1" t="s">
        <v>14</v>
      </c>
      <c r="J506" s="1" t="s">
        <v>14</v>
      </c>
      <c r="K506" s="1" t="s">
        <v>14</v>
      </c>
      <c r="L506" s="1" t="s">
        <v>14</v>
      </c>
      <c r="M506" s="1" t="s">
        <v>14</v>
      </c>
      <c r="N506" s="1" t="s">
        <v>14</v>
      </c>
      <c r="O506" s="1" t="s">
        <v>14</v>
      </c>
      <c r="P506" s="1" t="s">
        <v>510</v>
      </c>
      <c r="Q506" s="1"/>
    </row>
    <row r="507" spans="1:17" x14ac:dyDescent="0.25">
      <c r="A507" s="1" t="s">
        <v>219</v>
      </c>
      <c r="B507" s="1" t="s">
        <v>988</v>
      </c>
      <c r="C507" s="1" t="s">
        <v>89</v>
      </c>
      <c r="D507" s="1" t="s">
        <v>47</v>
      </c>
      <c r="E507" s="1" t="s">
        <v>585</v>
      </c>
      <c r="F507" s="1" t="s">
        <v>989</v>
      </c>
      <c r="G507" s="1" t="s">
        <v>27</v>
      </c>
      <c r="H507" s="1" t="s">
        <v>14</v>
      </c>
      <c r="I507" s="1" t="s">
        <v>14</v>
      </c>
      <c r="J507" s="1" t="s">
        <v>14</v>
      </c>
      <c r="K507" s="1" t="s">
        <v>14</v>
      </c>
      <c r="L507" s="1" t="s">
        <v>14</v>
      </c>
      <c r="M507" s="1" t="s">
        <v>14</v>
      </c>
      <c r="N507" s="1" t="s">
        <v>14</v>
      </c>
      <c r="O507" s="1" t="s">
        <v>14</v>
      </c>
      <c r="P507" s="1" t="s">
        <v>510</v>
      </c>
      <c r="Q507" s="1"/>
    </row>
    <row r="508" spans="1:17" x14ac:dyDescent="0.25">
      <c r="A508" s="1" t="s">
        <v>219</v>
      </c>
      <c r="B508" s="1" t="s">
        <v>990</v>
      </c>
      <c r="C508" s="1" t="s">
        <v>89</v>
      </c>
      <c r="D508" s="1" t="s">
        <v>49</v>
      </c>
      <c r="E508" s="1" t="s">
        <v>585</v>
      </c>
      <c r="F508" s="1" t="s">
        <v>991</v>
      </c>
      <c r="G508" s="1" t="s">
        <v>27</v>
      </c>
      <c r="H508" s="1" t="s">
        <v>14</v>
      </c>
      <c r="I508" s="1" t="s">
        <v>14</v>
      </c>
      <c r="J508" s="1" t="s">
        <v>14</v>
      </c>
      <c r="K508" s="1" t="s">
        <v>14</v>
      </c>
      <c r="L508" s="1" t="s">
        <v>14</v>
      </c>
      <c r="M508" s="1" t="s">
        <v>14</v>
      </c>
      <c r="N508" s="1" t="s">
        <v>14</v>
      </c>
      <c r="O508" s="1" t="s">
        <v>14</v>
      </c>
      <c r="P508" s="1" t="s">
        <v>510</v>
      </c>
      <c r="Q508" s="1"/>
    </row>
    <row r="509" spans="1:17" x14ac:dyDescent="0.25">
      <c r="A509" s="1" t="s">
        <v>219</v>
      </c>
      <c r="B509" s="1" t="s">
        <v>992</v>
      </c>
      <c r="C509" s="1" t="s">
        <v>89</v>
      </c>
      <c r="D509" s="1" t="s">
        <v>51</v>
      </c>
      <c r="E509" s="1" t="s">
        <v>585</v>
      </c>
      <c r="F509" s="1" t="s">
        <v>993</v>
      </c>
      <c r="G509" s="1" t="s">
        <v>27</v>
      </c>
      <c r="H509" s="1" t="s">
        <v>14</v>
      </c>
      <c r="I509" s="1" t="s">
        <v>14</v>
      </c>
      <c r="J509" s="1" t="s">
        <v>14</v>
      </c>
      <c r="K509" s="1" t="s">
        <v>14</v>
      </c>
      <c r="L509" s="1" t="s">
        <v>14</v>
      </c>
      <c r="M509" s="1" t="s">
        <v>14</v>
      </c>
      <c r="N509" s="1" t="s">
        <v>14</v>
      </c>
      <c r="O509" s="1" t="s">
        <v>14</v>
      </c>
      <c r="P509" s="1" t="s">
        <v>510</v>
      </c>
      <c r="Q509" s="1"/>
    </row>
    <row r="510" spans="1:17" x14ac:dyDescent="0.25">
      <c r="A510" s="1" t="s">
        <v>219</v>
      </c>
      <c r="B510" s="1" t="s">
        <v>994</v>
      </c>
      <c r="C510" s="1" t="s">
        <v>89</v>
      </c>
      <c r="D510" s="1" t="s">
        <v>53</v>
      </c>
      <c r="E510" s="1" t="s">
        <v>585</v>
      </c>
      <c r="F510" s="1" t="s">
        <v>995</v>
      </c>
      <c r="G510" s="1" t="s">
        <v>14</v>
      </c>
      <c r="H510" s="1" t="s">
        <v>14</v>
      </c>
      <c r="I510" s="1" t="s">
        <v>14</v>
      </c>
      <c r="J510" s="1" t="s">
        <v>14</v>
      </c>
      <c r="K510" s="1" t="s">
        <v>14</v>
      </c>
      <c r="L510" s="1" t="s">
        <v>14</v>
      </c>
      <c r="M510" s="1" t="s">
        <v>14</v>
      </c>
      <c r="N510" s="1" t="s">
        <v>14</v>
      </c>
      <c r="O510" s="1" t="s">
        <v>14</v>
      </c>
      <c r="P510" s="1" t="s">
        <v>510</v>
      </c>
      <c r="Q510" s="1"/>
    </row>
    <row r="511" spans="1:17" x14ac:dyDescent="0.25">
      <c r="A511" s="1" t="s">
        <v>219</v>
      </c>
      <c r="B511" s="1" t="s">
        <v>996</v>
      </c>
      <c r="C511" s="1" t="s">
        <v>92</v>
      </c>
      <c r="D511" s="1" t="s">
        <v>18</v>
      </c>
      <c r="E511" s="1" t="s">
        <v>497</v>
      </c>
      <c r="F511" s="1" t="s">
        <v>662</v>
      </c>
      <c r="G511" s="1" t="s">
        <v>14</v>
      </c>
      <c r="H511" s="1" t="s">
        <v>499</v>
      </c>
      <c r="I511" s="1" t="s">
        <v>14</v>
      </c>
      <c r="J511" s="1" t="s">
        <v>500</v>
      </c>
      <c r="K511" s="1" t="s">
        <v>14</v>
      </c>
      <c r="L511" s="1" t="s">
        <v>14</v>
      </c>
      <c r="M511" s="1" t="s">
        <v>14</v>
      </c>
      <c r="N511" s="1" t="s">
        <v>14</v>
      </c>
      <c r="O511" s="1" t="s">
        <v>14</v>
      </c>
      <c r="P511" s="1" t="s">
        <v>510</v>
      </c>
      <c r="Q511" s="1"/>
    </row>
    <row r="512" spans="1:17" x14ac:dyDescent="0.25">
      <c r="A512" s="1" t="s">
        <v>219</v>
      </c>
      <c r="B512" s="1" t="s">
        <v>997</v>
      </c>
      <c r="C512" s="1" t="s">
        <v>92</v>
      </c>
      <c r="D512" s="1" t="s">
        <v>20</v>
      </c>
      <c r="E512" s="1" t="s">
        <v>585</v>
      </c>
      <c r="F512" s="1" t="s">
        <v>614</v>
      </c>
      <c r="G512" s="1" t="s">
        <v>14</v>
      </c>
      <c r="H512" s="1" t="s">
        <v>14</v>
      </c>
      <c r="I512" s="1" t="s">
        <v>14</v>
      </c>
      <c r="J512" s="1" t="s">
        <v>587</v>
      </c>
      <c r="K512" s="1" t="s">
        <v>14</v>
      </c>
      <c r="L512" s="1" t="s">
        <v>14</v>
      </c>
      <c r="M512" s="1" t="s">
        <v>14</v>
      </c>
      <c r="N512" s="1" t="s">
        <v>14</v>
      </c>
      <c r="O512" s="1" t="s">
        <v>14</v>
      </c>
      <c r="P512" s="1" t="s">
        <v>510</v>
      </c>
      <c r="Q512" s="1"/>
    </row>
    <row r="513" spans="1:17" x14ac:dyDescent="0.25">
      <c r="A513" s="1" t="s">
        <v>219</v>
      </c>
      <c r="B513" s="1" t="s">
        <v>998</v>
      </c>
      <c r="C513" s="1" t="s">
        <v>92</v>
      </c>
      <c r="D513" s="1" t="s">
        <v>43</v>
      </c>
      <c r="E513" s="1" t="s">
        <v>585</v>
      </c>
      <c r="F513" s="1" t="s">
        <v>999</v>
      </c>
      <c r="G513" s="1" t="s">
        <v>27</v>
      </c>
      <c r="H513" s="1" t="s">
        <v>14</v>
      </c>
      <c r="I513" s="1" t="s">
        <v>14</v>
      </c>
      <c r="J513" s="1" t="s">
        <v>14</v>
      </c>
      <c r="K513" s="1" t="s">
        <v>14</v>
      </c>
      <c r="L513" s="1" t="s">
        <v>14</v>
      </c>
      <c r="M513" s="1" t="s">
        <v>14</v>
      </c>
      <c r="N513" s="1" t="s">
        <v>14</v>
      </c>
      <c r="O513" s="1" t="s">
        <v>14</v>
      </c>
      <c r="P513" s="1" t="s">
        <v>510</v>
      </c>
      <c r="Q513" s="1"/>
    </row>
    <row r="514" spans="1:17" x14ac:dyDescent="0.25">
      <c r="A514" s="1" t="s">
        <v>219</v>
      </c>
      <c r="B514" s="1" t="s">
        <v>1000</v>
      </c>
      <c r="C514" s="1" t="s">
        <v>92</v>
      </c>
      <c r="D514" s="1" t="s">
        <v>47</v>
      </c>
      <c r="E514" s="1" t="s">
        <v>585</v>
      </c>
      <c r="F514" s="1" t="s">
        <v>1001</v>
      </c>
      <c r="G514" s="1" t="s">
        <v>27</v>
      </c>
      <c r="H514" s="1" t="s">
        <v>14</v>
      </c>
      <c r="I514" s="1" t="s">
        <v>14</v>
      </c>
      <c r="J514" s="1" t="s">
        <v>14</v>
      </c>
      <c r="K514" s="1" t="s">
        <v>14</v>
      </c>
      <c r="L514" s="1" t="s">
        <v>14</v>
      </c>
      <c r="M514" s="1" t="s">
        <v>14</v>
      </c>
      <c r="N514" s="1" t="s">
        <v>14</v>
      </c>
      <c r="O514" s="1" t="s">
        <v>14</v>
      </c>
      <c r="P514" s="1" t="s">
        <v>510</v>
      </c>
      <c r="Q514" s="1"/>
    </row>
    <row r="515" spans="1:17" x14ac:dyDescent="0.25">
      <c r="A515" s="1" t="s">
        <v>219</v>
      </c>
      <c r="B515" s="1" t="s">
        <v>1002</v>
      </c>
      <c r="C515" s="1" t="s">
        <v>92</v>
      </c>
      <c r="D515" s="1" t="s">
        <v>49</v>
      </c>
      <c r="E515" s="1" t="s">
        <v>585</v>
      </c>
      <c r="F515" s="1" t="s">
        <v>1003</v>
      </c>
      <c r="G515" s="1" t="s">
        <v>27</v>
      </c>
      <c r="H515" s="1" t="s">
        <v>14</v>
      </c>
      <c r="I515" s="1" t="s">
        <v>14</v>
      </c>
      <c r="J515" s="1" t="s">
        <v>14</v>
      </c>
      <c r="K515" s="1" t="s">
        <v>14</v>
      </c>
      <c r="L515" s="1" t="s">
        <v>14</v>
      </c>
      <c r="M515" s="1" t="s">
        <v>14</v>
      </c>
      <c r="N515" s="1" t="s">
        <v>14</v>
      </c>
      <c r="O515" s="1" t="s">
        <v>14</v>
      </c>
      <c r="P515" s="1" t="s">
        <v>510</v>
      </c>
      <c r="Q515" s="1"/>
    </row>
    <row r="516" spans="1:17" x14ac:dyDescent="0.25">
      <c r="A516" s="1" t="s">
        <v>219</v>
      </c>
      <c r="B516" s="1" t="s">
        <v>1004</v>
      </c>
      <c r="C516" s="1" t="s">
        <v>92</v>
      </c>
      <c r="D516" s="1" t="s">
        <v>51</v>
      </c>
      <c r="E516" s="1" t="s">
        <v>585</v>
      </c>
      <c r="F516" s="1" t="s">
        <v>1005</v>
      </c>
      <c r="G516" s="1" t="s">
        <v>27</v>
      </c>
      <c r="H516" s="1" t="s">
        <v>14</v>
      </c>
      <c r="I516" s="1" t="s">
        <v>14</v>
      </c>
      <c r="J516" s="1" t="s">
        <v>14</v>
      </c>
      <c r="K516" s="1" t="s">
        <v>14</v>
      </c>
      <c r="L516" s="1" t="s">
        <v>14</v>
      </c>
      <c r="M516" s="1" t="s">
        <v>14</v>
      </c>
      <c r="N516" s="1" t="s">
        <v>14</v>
      </c>
      <c r="O516" s="1" t="s">
        <v>14</v>
      </c>
      <c r="P516" s="1" t="s">
        <v>510</v>
      </c>
      <c r="Q516" s="1"/>
    </row>
    <row r="517" spans="1:17" x14ac:dyDescent="0.25">
      <c r="A517" s="1" t="s">
        <v>219</v>
      </c>
      <c r="B517" s="1" t="s">
        <v>1006</v>
      </c>
      <c r="C517" s="1" t="s">
        <v>92</v>
      </c>
      <c r="D517" s="1" t="s">
        <v>53</v>
      </c>
      <c r="E517" s="1" t="s">
        <v>585</v>
      </c>
      <c r="F517" s="1" t="s">
        <v>1007</v>
      </c>
      <c r="G517" s="1" t="s">
        <v>14</v>
      </c>
      <c r="H517" s="1" t="s">
        <v>14</v>
      </c>
      <c r="I517" s="1" t="s">
        <v>14</v>
      </c>
      <c r="J517" s="1" t="s">
        <v>14</v>
      </c>
      <c r="K517" s="1" t="s">
        <v>14</v>
      </c>
      <c r="L517" s="1" t="s">
        <v>14</v>
      </c>
      <c r="M517" s="1" t="s">
        <v>14</v>
      </c>
      <c r="N517" s="1" t="s">
        <v>14</v>
      </c>
      <c r="O517" s="1" t="s">
        <v>14</v>
      </c>
      <c r="P517" s="1" t="s">
        <v>510</v>
      </c>
      <c r="Q517" s="1"/>
    </row>
    <row r="518" spans="1:17" x14ac:dyDescent="0.25">
      <c r="A518" s="1" t="s">
        <v>219</v>
      </c>
      <c r="B518" s="1" t="s">
        <v>1008</v>
      </c>
      <c r="C518" s="1" t="s">
        <v>94</v>
      </c>
      <c r="D518" s="1" t="s">
        <v>18</v>
      </c>
      <c r="E518" s="1" t="s">
        <v>497</v>
      </c>
      <c r="F518" s="1" t="s">
        <v>675</v>
      </c>
      <c r="G518" s="1" t="s">
        <v>14</v>
      </c>
      <c r="H518" s="1" t="s">
        <v>499</v>
      </c>
      <c r="I518" s="1" t="s">
        <v>14</v>
      </c>
      <c r="J518" s="1" t="s">
        <v>500</v>
      </c>
      <c r="K518" s="1" t="s">
        <v>14</v>
      </c>
      <c r="L518" s="1" t="s">
        <v>14</v>
      </c>
      <c r="M518" s="1" t="s">
        <v>14</v>
      </c>
      <c r="N518" s="1" t="s">
        <v>14</v>
      </c>
      <c r="O518" s="1" t="s">
        <v>14</v>
      </c>
      <c r="P518" s="1" t="s">
        <v>510</v>
      </c>
      <c r="Q518" s="1"/>
    </row>
    <row r="519" spans="1:17" x14ac:dyDescent="0.25">
      <c r="A519" s="1" t="s">
        <v>219</v>
      </c>
      <c r="B519" s="1" t="s">
        <v>1009</v>
      </c>
      <c r="C519" s="1" t="s">
        <v>94</v>
      </c>
      <c r="D519" s="1" t="s">
        <v>20</v>
      </c>
      <c r="E519" s="1" t="s">
        <v>585</v>
      </c>
      <c r="F519" s="1" t="s">
        <v>614</v>
      </c>
      <c r="G519" s="1" t="s">
        <v>14</v>
      </c>
      <c r="H519" s="1" t="s">
        <v>14</v>
      </c>
      <c r="I519" s="1" t="s">
        <v>14</v>
      </c>
      <c r="J519" s="1" t="s">
        <v>587</v>
      </c>
      <c r="K519" s="1" t="s">
        <v>14</v>
      </c>
      <c r="L519" s="1" t="s">
        <v>14</v>
      </c>
      <c r="M519" s="1" t="s">
        <v>14</v>
      </c>
      <c r="N519" s="1" t="s">
        <v>14</v>
      </c>
      <c r="O519" s="1" t="s">
        <v>14</v>
      </c>
      <c r="P519" s="1" t="s">
        <v>510</v>
      </c>
      <c r="Q519" s="1"/>
    </row>
    <row r="520" spans="1:17" x14ac:dyDescent="0.25">
      <c r="A520" s="1" t="s">
        <v>219</v>
      </c>
      <c r="B520" s="1" t="s">
        <v>1010</v>
      </c>
      <c r="C520" s="1" t="s">
        <v>94</v>
      </c>
      <c r="D520" s="1" t="s">
        <v>43</v>
      </c>
      <c r="E520" s="1" t="s">
        <v>585</v>
      </c>
      <c r="F520" s="1" t="s">
        <v>1011</v>
      </c>
      <c r="G520" s="1" t="s">
        <v>27</v>
      </c>
      <c r="H520" s="1" t="s">
        <v>14</v>
      </c>
      <c r="I520" s="1" t="s">
        <v>14</v>
      </c>
      <c r="J520" s="1" t="s">
        <v>14</v>
      </c>
      <c r="K520" s="1" t="s">
        <v>14</v>
      </c>
      <c r="L520" s="1" t="s">
        <v>14</v>
      </c>
      <c r="M520" s="1" t="s">
        <v>14</v>
      </c>
      <c r="N520" s="1" t="s">
        <v>14</v>
      </c>
      <c r="O520" s="1" t="s">
        <v>14</v>
      </c>
      <c r="P520" s="1" t="s">
        <v>510</v>
      </c>
      <c r="Q520" s="1"/>
    </row>
    <row r="521" spans="1:17" x14ac:dyDescent="0.25">
      <c r="A521" s="1" t="s">
        <v>219</v>
      </c>
      <c r="B521" s="1" t="s">
        <v>1012</v>
      </c>
      <c r="C521" s="1" t="s">
        <v>94</v>
      </c>
      <c r="D521" s="1" t="s">
        <v>47</v>
      </c>
      <c r="E521" s="1" t="s">
        <v>585</v>
      </c>
      <c r="F521" s="1" t="s">
        <v>1013</v>
      </c>
      <c r="G521" s="1" t="s">
        <v>27</v>
      </c>
      <c r="H521" s="1" t="s">
        <v>14</v>
      </c>
      <c r="I521" s="1" t="s">
        <v>14</v>
      </c>
      <c r="J521" s="1" t="s">
        <v>14</v>
      </c>
      <c r="K521" s="1" t="s">
        <v>14</v>
      </c>
      <c r="L521" s="1" t="s">
        <v>14</v>
      </c>
      <c r="M521" s="1" t="s">
        <v>14</v>
      </c>
      <c r="N521" s="1" t="s">
        <v>14</v>
      </c>
      <c r="O521" s="1" t="s">
        <v>14</v>
      </c>
      <c r="P521" s="1" t="s">
        <v>510</v>
      </c>
      <c r="Q521" s="1"/>
    </row>
    <row r="522" spans="1:17" x14ac:dyDescent="0.25">
      <c r="A522" s="1" t="s">
        <v>219</v>
      </c>
      <c r="B522" s="1" t="s">
        <v>1014</v>
      </c>
      <c r="C522" s="1" t="s">
        <v>94</v>
      </c>
      <c r="D522" s="1" t="s">
        <v>49</v>
      </c>
      <c r="E522" s="1" t="s">
        <v>585</v>
      </c>
      <c r="F522" s="1" t="s">
        <v>1015</v>
      </c>
      <c r="G522" s="1" t="s">
        <v>27</v>
      </c>
      <c r="H522" s="1" t="s">
        <v>14</v>
      </c>
      <c r="I522" s="1" t="s">
        <v>14</v>
      </c>
      <c r="J522" s="1" t="s">
        <v>14</v>
      </c>
      <c r="K522" s="1" t="s">
        <v>14</v>
      </c>
      <c r="L522" s="1" t="s">
        <v>14</v>
      </c>
      <c r="M522" s="1" t="s">
        <v>14</v>
      </c>
      <c r="N522" s="1" t="s">
        <v>14</v>
      </c>
      <c r="O522" s="1" t="s">
        <v>14</v>
      </c>
      <c r="P522" s="1" t="s">
        <v>510</v>
      </c>
      <c r="Q522" s="1"/>
    </row>
    <row r="523" spans="1:17" x14ac:dyDescent="0.25">
      <c r="A523" s="1" t="s">
        <v>219</v>
      </c>
      <c r="B523" s="1" t="s">
        <v>1016</v>
      </c>
      <c r="C523" s="1" t="s">
        <v>94</v>
      </c>
      <c r="D523" s="1" t="s">
        <v>51</v>
      </c>
      <c r="E523" s="1" t="s">
        <v>585</v>
      </c>
      <c r="F523" s="1" t="s">
        <v>1017</v>
      </c>
      <c r="G523" s="1" t="s">
        <v>27</v>
      </c>
      <c r="H523" s="1" t="s">
        <v>14</v>
      </c>
      <c r="I523" s="1" t="s">
        <v>14</v>
      </c>
      <c r="J523" s="1" t="s">
        <v>14</v>
      </c>
      <c r="K523" s="1" t="s">
        <v>14</v>
      </c>
      <c r="L523" s="1" t="s">
        <v>14</v>
      </c>
      <c r="M523" s="1" t="s">
        <v>14</v>
      </c>
      <c r="N523" s="1" t="s">
        <v>14</v>
      </c>
      <c r="O523" s="1" t="s">
        <v>14</v>
      </c>
      <c r="P523" s="1" t="s">
        <v>510</v>
      </c>
      <c r="Q523" s="1"/>
    </row>
    <row r="524" spans="1:17" x14ac:dyDescent="0.25">
      <c r="A524" s="1" t="s">
        <v>219</v>
      </c>
      <c r="B524" s="1" t="s">
        <v>1018</v>
      </c>
      <c r="C524" s="1" t="s">
        <v>94</v>
      </c>
      <c r="D524" s="1" t="s">
        <v>53</v>
      </c>
      <c r="E524" s="1" t="s">
        <v>585</v>
      </c>
      <c r="F524" s="1" t="s">
        <v>1019</v>
      </c>
      <c r="G524" s="1" t="s">
        <v>14</v>
      </c>
      <c r="H524" s="1" t="s">
        <v>14</v>
      </c>
      <c r="I524" s="1" t="s">
        <v>14</v>
      </c>
      <c r="J524" s="1" t="s">
        <v>14</v>
      </c>
      <c r="K524" s="1" t="s">
        <v>14</v>
      </c>
      <c r="L524" s="1" t="s">
        <v>14</v>
      </c>
      <c r="M524" s="1" t="s">
        <v>14</v>
      </c>
      <c r="N524" s="1" t="s">
        <v>14</v>
      </c>
      <c r="O524" s="1" t="s">
        <v>14</v>
      </c>
      <c r="P524" s="1" t="s">
        <v>510</v>
      </c>
      <c r="Q524" s="1"/>
    </row>
    <row r="525" spans="1:17" x14ac:dyDescent="0.25">
      <c r="A525" s="1" t="s">
        <v>219</v>
      </c>
      <c r="B525" s="1" t="s">
        <v>1020</v>
      </c>
      <c r="C525" s="1" t="s">
        <v>97</v>
      </c>
      <c r="D525" s="1" t="s">
        <v>12</v>
      </c>
      <c r="E525" s="1" t="s">
        <v>502</v>
      </c>
      <c r="F525" s="1" t="s">
        <v>14</v>
      </c>
      <c r="G525" s="1" t="s">
        <v>14</v>
      </c>
      <c r="H525" s="1" t="s">
        <v>14</v>
      </c>
      <c r="I525" s="1" t="s">
        <v>14</v>
      </c>
      <c r="J525" s="1" t="s">
        <v>14</v>
      </c>
      <c r="K525" s="1" t="s">
        <v>14</v>
      </c>
      <c r="L525" s="1" t="s">
        <v>14</v>
      </c>
      <c r="M525" s="1" t="s">
        <v>14</v>
      </c>
      <c r="N525" s="1" t="s">
        <v>14</v>
      </c>
      <c r="O525" s="1" t="s">
        <v>14</v>
      </c>
      <c r="P525" s="1" t="s">
        <v>14</v>
      </c>
      <c r="Q525" s="1"/>
    </row>
    <row r="526" spans="1:17" x14ac:dyDescent="0.25">
      <c r="A526" s="1" t="s">
        <v>219</v>
      </c>
      <c r="B526" s="1" t="s">
        <v>1021</v>
      </c>
      <c r="C526" s="1" t="s">
        <v>99</v>
      </c>
      <c r="D526" s="1" t="s">
        <v>18</v>
      </c>
      <c r="E526" s="1" t="s">
        <v>174</v>
      </c>
      <c r="F526" s="1" t="s">
        <v>1022</v>
      </c>
      <c r="G526" s="1" t="s">
        <v>14</v>
      </c>
      <c r="H526" s="1" t="s">
        <v>494</v>
      </c>
      <c r="I526" s="1" t="s">
        <v>505</v>
      </c>
      <c r="J526" s="1" t="s">
        <v>252</v>
      </c>
      <c r="K526" s="1" t="s">
        <v>60</v>
      </c>
      <c r="L526" s="1" t="s">
        <v>14</v>
      </c>
      <c r="M526" s="1" t="s">
        <v>14</v>
      </c>
      <c r="N526" s="1" t="s">
        <v>14</v>
      </c>
      <c r="O526" s="1" t="s">
        <v>14</v>
      </c>
      <c r="P526" s="1" t="s">
        <v>14</v>
      </c>
      <c r="Q526" s="1"/>
    </row>
    <row r="527" spans="1:17" x14ac:dyDescent="0.25">
      <c r="A527" s="1" t="s">
        <v>219</v>
      </c>
      <c r="B527" s="1" t="s">
        <v>1023</v>
      </c>
      <c r="C527" s="1" t="s">
        <v>101</v>
      </c>
      <c r="D527" s="1" t="s">
        <v>12</v>
      </c>
      <c r="E527" s="1" t="s">
        <v>497</v>
      </c>
      <c r="F527" s="1" t="s">
        <v>507</v>
      </c>
      <c r="G527" s="1" t="s">
        <v>14</v>
      </c>
      <c r="H527" s="1" t="s">
        <v>494</v>
      </c>
      <c r="I527" s="1" t="s">
        <v>508</v>
      </c>
      <c r="J527" s="1" t="s">
        <v>14</v>
      </c>
      <c r="K527" s="1" t="s">
        <v>14</v>
      </c>
      <c r="L527" s="1" t="s">
        <v>509</v>
      </c>
      <c r="M527" s="1" t="s">
        <v>509</v>
      </c>
      <c r="N527" s="1" t="s">
        <v>14</v>
      </c>
      <c r="O527" s="1" t="s">
        <v>14</v>
      </c>
      <c r="P527" s="1" t="s">
        <v>510</v>
      </c>
      <c r="Q527" s="1"/>
    </row>
    <row r="528" spans="1:17" x14ac:dyDescent="0.25">
      <c r="A528" s="1" t="s">
        <v>219</v>
      </c>
      <c r="B528" s="1" t="s">
        <v>1024</v>
      </c>
      <c r="C528" s="1" t="s">
        <v>101</v>
      </c>
      <c r="D528" s="1" t="s">
        <v>20</v>
      </c>
      <c r="E528" s="1" t="s">
        <v>497</v>
      </c>
      <c r="F528" s="1" t="s">
        <v>214</v>
      </c>
      <c r="G528" s="1" t="s">
        <v>14</v>
      </c>
      <c r="H528" s="1" t="s">
        <v>494</v>
      </c>
      <c r="I528" s="1" t="s">
        <v>508</v>
      </c>
      <c r="J528" s="1" t="s">
        <v>14</v>
      </c>
      <c r="K528" s="1" t="s">
        <v>14</v>
      </c>
      <c r="L528" s="1" t="s">
        <v>509</v>
      </c>
      <c r="M528" s="1" t="s">
        <v>509</v>
      </c>
      <c r="N528" s="1" t="s">
        <v>14</v>
      </c>
      <c r="O528" s="1" t="s">
        <v>14</v>
      </c>
      <c r="P528" s="1" t="s">
        <v>510</v>
      </c>
      <c r="Q528" s="1"/>
    </row>
    <row r="529" spans="1:17" x14ac:dyDescent="0.25">
      <c r="A529" s="1" t="s">
        <v>219</v>
      </c>
      <c r="B529" s="1" t="s">
        <v>1025</v>
      </c>
      <c r="C529" s="1" t="s">
        <v>101</v>
      </c>
      <c r="D529" s="1" t="s">
        <v>24</v>
      </c>
      <c r="E529" s="1" t="s">
        <v>497</v>
      </c>
      <c r="F529" s="1" t="s">
        <v>1026</v>
      </c>
      <c r="G529" s="1" t="s">
        <v>14</v>
      </c>
      <c r="H529" s="1" t="s">
        <v>494</v>
      </c>
      <c r="I529" s="1" t="s">
        <v>508</v>
      </c>
      <c r="J529" s="1" t="s">
        <v>14</v>
      </c>
      <c r="K529" s="1" t="s">
        <v>14</v>
      </c>
      <c r="L529" s="1" t="s">
        <v>509</v>
      </c>
      <c r="M529" s="1" t="s">
        <v>509</v>
      </c>
      <c r="N529" s="1" t="s">
        <v>14</v>
      </c>
      <c r="O529" s="1" t="s">
        <v>14</v>
      </c>
      <c r="P529" s="1" t="s">
        <v>510</v>
      </c>
      <c r="Q529" s="1"/>
    </row>
    <row r="530" spans="1:17" x14ac:dyDescent="0.25">
      <c r="A530" s="1" t="s">
        <v>219</v>
      </c>
      <c r="B530" s="1" t="s">
        <v>1027</v>
      </c>
      <c r="C530" s="1" t="s">
        <v>101</v>
      </c>
      <c r="D530" s="1" t="s">
        <v>30</v>
      </c>
      <c r="E530" s="1" t="s">
        <v>497</v>
      </c>
      <c r="F530" s="1" t="s">
        <v>1028</v>
      </c>
      <c r="G530" s="1" t="s">
        <v>14</v>
      </c>
      <c r="H530" s="1" t="s">
        <v>494</v>
      </c>
      <c r="I530" s="1" t="s">
        <v>508</v>
      </c>
      <c r="J530" s="1" t="s">
        <v>14</v>
      </c>
      <c r="K530" s="1" t="s">
        <v>14</v>
      </c>
      <c r="L530" s="1" t="s">
        <v>509</v>
      </c>
      <c r="M530" s="1" t="s">
        <v>509</v>
      </c>
      <c r="N530" s="1" t="s">
        <v>14</v>
      </c>
      <c r="O530" s="1" t="s">
        <v>14</v>
      </c>
      <c r="P530" s="1" t="s">
        <v>510</v>
      </c>
      <c r="Q530" s="1"/>
    </row>
    <row r="531" spans="1:17" x14ac:dyDescent="0.25">
      <c r="A531" s="1" t="s">
        <v>219</v>
      </c>
      <c r="B531" s="1" t="s">
        <v>1029</v>
      </c>
      <c r="C531" s="1" t="s">
        <v>101</v>
      </c>
      <c r="D531" s="1" t="s">
        <v>32</v>
      </c>
      <c r="E531" s="1" t="s">
        <v>497</v>
      </c>
      <c r="F531" s="1" t="s">
        <v>1030</v>
      </c>
      <c r="G531" s="1" t="s">
        <v>14</v>
      </c>
      <c r="H531" s="1" t="s">
        <v>494</v>
      </c>
      <c r="I531" s="1" t="s">
        <v>508</v>
      </c>
      <c r="J531" s="1" t="s">
        <v>14</v>
      </c>
      <c r="K531" s="1" t="s">
        <v>14</v>
      </c>
      <c r="L531" s="1" t="s">
        <v>509</v>
      </c>
      <c r="M531" s="1" t="s">
        <v>509</v>
      </c>
      <c r="N531" s="1" t="s">
        <v>14</v>
      </c>
      <c r="O531" s="1" t="s">
        <v>14</v>
      </c>
      <c r="P531" s="1" t="s">
        <v>510</v>
      </c>
      <c r="Q531" s="1"/>
    </row>
    <row r="532" spans="1:17" x14ac:dyDescent="0.25">
      <c r="A532" s="1" t="s">
        <v>219</v>
      </c>
      <c r="B532" s="1" t="s">
        <v>1031</v>
      </c>
      <c r="C532" s="1" t="s">
        <v>101</v>
      </c>
      <c r="D532" s="1" t="s">
        <v>34</v>
      </c>
      <c r="E532" s="1" t="s">
        <v>497</v>
      </c>
      <c r="F532" s="1" t="s">
        <v>1032</v>
      </c>
      <c r="G532" s="1" t="s">
        <v>14</v>
      </c>
      <c r="H532" s="1" t="s">
        <v>494</v>
      </c>
      <c r="I532" s="1" t="s">
        <v>508</v>
      </c>
      <c r="J532" s="1" t="s">
        <v>14</v>
      </c>
      <c r="K532" s="1" t="s">
        <v>14</v>
      </c>
      <c r="L532" s="1" t="s">
        <v>509</v>
      </c>
      <c r="M532" s="1" t="s">
        <v>509</v>
      </c>
      <c r="N532" s="1" t="s">
        <v>14</v>
      </c>
      <c r="O532" s="1" t="s">
        <v>14</v>
      </c>
      <c r="P532" s="1" t="s">
        <v>510</v>
      </c>
      <c r="Q532" s="1"/>
    </row>
    <row r="533" spans="1:17" x14ac:dyDescent="0.25">
      <c r="A533" s="1" t="s">
        <v>219</v>
      </c>
      <c r="B533" s="1" t="s">
        <v>1033</v>
      </c>
      <c r="C533" s="1" t="s">
        <v>101</v>
      </c>
      <c r="D533" s="1" t="s">
        <v>36</v>
      </c>
      <c r="E533" s="1" t="s">
        <v>497</v>
      </c>
      <c r="F533" s="1" t="s">
        <v>1034</v>
      </c>
      <c r="G533" s="1" t="s">
        <v>14</v>
      </c>
      <c r="H533" s="1" t="s">
        <v>494</v>
      </c>
      <c r="I533" s="1" t="s">
        <v>508</v>
      </c>
      <c r="J533" s="1" t="s">
        <v>14</v>
      </c>
      <c r="K533" s="1" t="s">
        <v>14</v>
      </c>
      <c r="L533" s="1" t="s">
        <v>509</v>
      </c>
      <c r="M533" s="1" t="s">
        <v>509</v>
      </c>
      <c r="N533" s="1" t="s">
        <v>14</v>
      </c>
      <c r="O533" s="1" t="s">
        <v>14</v>
      </c>
      <c r="P533" s="1" t="s">
        <v>510</v>
      </c>
      <c r="Q533" s="1"/>
    </row>
    <row r="534" spans="1:17" x14ac:dyDescent="0.25">
      <c r="A534" s="1" t="s">
        <v>219</v>
      </c>
      <c r="B534" s="1" t="s">
        <v>1035</v>
      </c>
      <c r="C534" s="1" t="s">
        <v>101</v>
      </c>
      <c r="D534" s="1" t="s">
        <v>38</v>
      </c>
      <c r="E534" s="1" t="s">
        <v>497</v>
      </c>
      <c r="F534" s="1" t="s">
        <v>1036</v>
      </c>
      <c r="G534" s="1" t="s">
        <v>14</v>
      </c>
      <c r="H534" s="1" t="s">
        <v>494</v>
      </c>
      <c r="I534" s="1" t="s">
        <v>508</v>
      </c>
      <c r="J534" s="1" t="s">
        <v>14</v>
      </c>
      <c r="K534" s="1" t="s">
        <v>14</v>
      </c>
      <c r="L534" s="1" t="s">
        <v>509</v>
      </c>
      <c r="M534" s="1" t="s">
        <v>509</v>
      </c>
      <c r="N534" s="1" t="s">
        <v>14</v>
      </c>
      <c r="O534" s="1" t="s">
        <v>14</v>
      </c>
      <c r="P534" s="1" t="s">
        <v>510</v>
      </c>
      <c r="Q534" s="1"/>
    </row>
    <row r="535" spans="1:17" x14ac:dyDescent="0.25">
      <c r="A535" s="1" t="s">
        <v>219</v>
      </c>
      <c r="B535" s="1" t="s">
        <v>1037</v>
      </c>
      <c r="C535" s="1" t="s">
        <v>101</v>
      </c>
      <c r="D535" s="1" t="s">
        <v>40</v>
      </c>
      <c r="E535" s="1" t="s">
        <v>497</v>
      </c>
      <c r="F535" s="1" t="s">
        <v>1038</v>
      </c>
      <c r="G535" s="1" t="s">
        <v>14</v>
      </c>
      <c r="H535" s="1" t="s">
        <v>494</v>
      </c>
      <c r="I535" s="1" t="s">
        <v>508</v>
      </c>
      <c r="J535" s="1" t="s">
        <v>14</v>
      </c>
      <c r="K535" s="1" t="s">
        <v>14</v>
      </c>
      <c r="L535" s="1" t="s">
        <v>509</v>
      </c>
      <c r="M535" s="1" t="s">
        <v>509</v>
      </c>
      <c r="N535" s="1" t="s">
        <v>14</v>
      </c>
      <c r="O535" s="1" t="s">
        <v>14</v>
      </c>
      <c r="P535" s="1" t="s">
        <v>510</v>
      </c>
      <c r="Q535" s="1"/>
    </row>
    <row r="536" spans="1:17" x14ac:dyDescent="0.25">
      <c r="A536" s="1" t="s">
        <v>219</v>
      </c>
      <c r="B536" s="1" t="s">
        <v>1039</v>
      </c>
      <c r="C536" s="1" t="s">
        <v>101</v>
      </c>
      <c r="D536" s="1" t="s">
        <v>43</v>
      </c>
      <c r="E536" s="1" t="s">
        <v>497</v>
      </c>
      <c r="F536" s="1" t="s">
        <v>1040</v>
      </c>
      <c r="G536" s="1" t="s">
        <v>14</v>
      </c>
      <c r="H536" s="1" t="s">
        <v>494</v>
      </c>
      <c r="I536" s="1" t="s">
        <v>508</v>
      </c>
      <c r="J536" s="1" t="s">
        <v>14</v>
      </c>
      <c r="K536" s="1" t="s">
        <v>14</v>
      </c>
      <c r="L536" s="1" t="s">
        <v>509</v>
      </c>
      <c r="M536" s="1" t="s">
        <v>509</v>
      </c>
      <c r="N536" s="1" t="s">
        <v>14</v>
      </c>
      <c r="O536" s="1" t="s">
        <v>14</v>
      </c>
      <c r="P536" s="1" t="s">
        <v>510</v>
      </c>
      <c r="Q536" s="1"/>
    </row>
    <row r="537" spans="1:17" x14ac:dyDescent="0.25">
      <c r="A537" s="1" t="s">
        <v>219</v>
      </c>
      <c r="B537" s="1" t="s">
        <v>1041</v>
      </c>
      <c r="C537" s="1" t="s">
        <v>101</v>
      </c>
      <c r="D537" s="1" t="s">
        <v>47</v>
      </c>
      <c r="E537" s="1" t="s">
        <v>497</v>
      </c>
      <c r="F537" s="1" t="s">
        <v>1042</v>
      </c>
      <c r="G537" s="1" t="s">
        <v>14</v>
      </c>
      <c r="H537" s="1" t="s">
        <v>494</v>
      </c>
      <c r="I537" s="1" t="s">
        <v>508</v>
      </c>
      <c r="J537" s="1" t="s">
        <v>14</v>
      </c>
      <c r="K537" s="1" t="s">
        <v>14</v>
      </c>
      <c r="L537" s="1" t="s">
        <v>509</v>
      </c>
      <c r="M537" s="1" t="s">
        <v>509</v>
      </c>
      <c r="N537" s="1" t="s">
        <v>14</v>
      </c>
      <c r="O537" s="1" t="s">
        <v>14</v>
      </c>
      <c r="P537" s="1" t="s">
        <v>510</v>
      </c>
      <c r="Q537" s="1"/>
    </row>
    <row r="538" spans="1:17" x14ac:dyDescent="0.25">
      <c r="A538" s="1" t="s">
        <v>219</v>
      </c>
      <c r="B538" s="1" t="s">
        <v>1043</v>
      </c>
      <c r="C538" s="1" t="s">
        <v>101</v>
      </c>
      <c r="D538" s="1" t="s">
        <v>49</v>
      </c>
      <c r="E538" s="1" t="s">
        <v>497</v>
      </c>
      <c r="F538" s="1" t="s">
        <v>1044</v>
      </c>
      <c r="G538" s="1" t="s">
        <v>14</v>
      </c>
      <c r="H538" s="1" t="s">
        <v>494</v>
      </c>
      <c r="I538" s="1" t="s">
        <v>508</v>
      </c>
      <c r="J538" s="1" t="s">
        <v>14</v>
      </c>
      <c r="K538" s="1" t="s">
        <v>14</v>
      </c>
      <c r="L538" s="1" t="s">
        <v>509</v>
      </c>
      <c r="M538" s="1" t="s">
        <v>509</v>
      </c>
      <c r="N538" s="1" t="s">
        <v>14</v>
      </c>
      <c r="O538" s="1" t="s">
        <v>14</v>
      </c>
      <c r="P538" s="1" t="s">
        <v>510</v>
      </c>
      <c r="Q538" s="1"/>
    </row>
    <row r="539" spans="1:17" x14ac:dyDescent="0.25">
      <c r="A539" s="1" t="s">
        <v>219</v>
      </c>
      <c r="B539" s="1" t="s">
        <v>1045</v>
      </c>
      <c r="C539" s="1" t="s">
        <v>101</v>
      </c>
      <c r="D539" s="1" t="s">
        <v>51</v>
      </c>
      <c r="E539" s="1" t="s">
        <v>497</v>
      </c>
      <c r="F539" s="1" t="s">
        <v>1046</v>
      </c>
      <c r="G539" s="1" t="s">
        <v>14</v>
      </c>
      <c r="H539" s="1" t="s">
        <v>494</v>
      </c>
      <c r="I539" s="1" t="s">
        <v>508</v>
      </c>
      <c r="J539" s="1" t="s">
        <v>14</v>
      </c>
      <c r="K539" s="1" t="s">
        <v>14</v>
      </c>
      <c r="L539" s="1" t="s">
        <v>509</v>
      </c>
      <c r="M539" s="1" t="s">
        <v>509</v>
      </c>
      <c r="N539" s="1" t="s">
        <v>14</v>
      </c>
      <c r="O539" s="1" t="s">
        <v>14</v>
      </c>
      <c r="P539" s="1" t="s">
        <v>510</v>
      </c>
      <c r="Q539" s="1"/>
    </row>
    <row r="540" spans="1:17" x14ac:dyDescent="0.25">
      <c r="A540" s="1" t="s">
        <v>219</v>
      </c>
      <c r="B540" s="1" t="s">
        <v>1047</v>
      </c>
      <c r="C540" s="1" t="s">
        <v>101</v>
      </c>
      <c r="D540" s="1" t="s">
        <v>53</v>
      </c>
      <c r="E540" s="1" t="s">
        <v>497</v>
      </c>
      <c r="F540" s="1" t="s">
        <v>1048</v>
      </c>
      <c r="G540" s="1" t="s">
        <v>14</v>
      </c>
      <c r="H540" s="1" t="s">
        <v>494</v>
      </c>
      <c r="I540" s="1" t="s">
        <v>508</v>
      </c>
      <c r="J540" s="1" t="s">
        <v>14</v>
      </c>
      <c r="K540" s="1" t="s">
        <v>14</v>
      </c>
      <c r="L540" s="1" t="s">
        <v>509</v>
      </c>
      <c r="M540" s="1" t="s">
        <v>509</v>
      </c>
      <c r="N540" s="1" t="s">
        <v>14</v>
      </c>
      <c r="O540" s="1" t="s">
        <v>14</v>
      </c>
      <c r="P540" s="1" t="s">
        <v>510</v>
      </c>
      <c r="Q540" s="1"/>
    </row>
    <row r="541" spans="1:17" x14ac:dyDescent="0.25">
      <c r="A541" s="1" t="s">
        <v>219</v>
      </c>
      <c r="B541" s="1" t="s">
        <v>1049</v>
      </c>
      <c r="C541" s="1" t="s">
        <v>101</v>
      </c>
      <c r="D541" s="1" t="s">
        <v>55</v>
      </c>
      <c r="E541" s="1" t="s">
        <v>497</v>
      </c>
      <c r="F541" s="1" t="s">
        <v>1050</v>
      </c>
      <c r="G541" s="1" t="s">
        <v>14</v>
      </c>
      <c r="H541" s="1" t="s">
        <v>494</v>
      </c>
      <c r="I541" s="1" t="s">
        <v>508</v>
      </c>
      <c r="J541" s="1" t="s">
        <v>14</v>
      </c>
      <c r="K541" s="1" t="s">
        <v>14</v>
      </c>
      <c r="L541" s="1" t="s">
        <v>509</v>
      </c>
      <c r="M541" s="1" t="s">
        <v>509</v>
      </c>
      <c r="N541" s="1" t="s">
        <v>14</v>
      </c>
      <c r="O541" s="1" t="s">
        <v>14</v>
      </c>
      <c r="P541" s="1" t="s">
        <v>510</v>
      </c>
      <c r="Q541" s="1"/>
    </row>
    <row r="542" spans="1:17" x14ac:dyDescent="0.25">
      <c r="A542" s="1" t="s">
        <v>219</v>
      </c>
      <c r="B542" s="1" t="s">
        <v>1051</v>
      </c>
      <c r="C542" s="1" t="s">
        <v>101</v>
      </c>
      <c r="D542" s="1" t="s">
        <v>58</v>
      </c>
      <c r="E542" s="1" t="s">
        <v>497</v>
      </c>
      <c r="F542" s="1" t="s">
        <v>1052</v>
      </c>
      <c r="G542" s="1" t="s">
        <v>14</v>
      </c>
      <c r="H542" s="1" t="s">
        <v>494</v>
      </c>
      <c r="I542" s="1" t="s">
        <v>508</v>
      </c>
      <c r="J542" s="1" t="s">
        <v>14</v>
      </c>
      <c r="K542" s="1" t="s">
        <v>14</v>
      </c>
      <c r="L542" s="1" t="s">
        <v>509</v>
      </c>
      <c r="M542" s="1" t="s">
        <v>509</v>
      </c>
      <c r="N542" s="1" t="s">
        <v>14</v>
      </c>
      <c r="O542" s="1" t="s">
        <v>14</v>
      </c>
      <c r="P542" s="1" t="s">
        <v>510</v>
      </c>
      <c r="Q542" s="1"/>
    </row>
    <row r="543" spans="1:17" x14ac:dyDescent="0.25">
      <c r="A543" s="1" t="s">
        <v>219</v>
      </c>
      <c r="B543" s="1" t="s">
        <v>1053</v>
      </c>
      <c r="C543" s="1" t="s">
        <v>101</v>
      </c>
      <c r="D543" s="1" t="s">
        <v>60</v>
      </c>
      <c r="E543" s="1" t="s">
        <v>497</v>
      </c>
      <c r="F543" s="1" t="s">
        <v>1054</v>
      </c>
      <c r="G543" s="1" t="s">
        <v>14</v>
      </c>
      <c r="H543" s="1" t="s">
        <v>494</v>
      </c>
      <c r="I543" s="1" t="s">
        <v>508</v>
      </c>
      <c r="J543" s="1" t="s">
        <v>14</v>
      </c>
      <c r="K543" s="1" t="s">
        <v>14</v>
      </c>
      <c r="L543" s="1" t="s">
        <v>509</v>
      </c>
      <c r="M543" s="1" t="s">
        <v>509</v>
      </c>
      <c r="N543" s="1" t="s">
        <v>14</v>
      </c>
      <c r="O543" s="1" t="s">
        <v>14</v>
      </c>
      <c r="P543" s="1" t="s">
        <v>510</v>
      </c>
      <c r="Q543" s="1"/>
    </row>
    <row r="544" spans="1:17" x14ac:dyDescent="0.25">
      <c r="A544" s="1" t="s">
        <v>219</v>
      </c>
      <c r="B544" s="1" t="s">
        <v>1055</v>
      </c>
      <c r="C544" s="1" t="s">
        <v>1056</v>
      </c>
      <c r="D544" s="1" t="s">
        <v>12</v>
      </c>
      <c r="E544" s="1" t="s">
        <v>497</v>
      </c>
      <c r="F544" s="1" t="s">
        <v>12</v>
      </c>
      <c r="G544" s="1" t="s">
        <v>14</v>
      </c>
      <c r="H544" s="1" t="s">
        <v>14</v>
      </c>
      <c r="I544" s="1" t="s">
        <v>14</v>
      </c>
      <c r="J544" s="1" t="s">
        <v>14</v>
      </c>
      <c r="K544" s="1" t="s">
        <v>14</v>
      </c>
      <c r="L544" s="1" t="s">
        <v>14</v>
      </c>
      <c r="M544" s="1" t="s">
        <v>14</v>
      </c>
      <c r="N544" s="1" t="s">
        <v>14</v>
      </c>
      <c r="O544" s="1" t="s">
        <v>14</v>
      </c>
      <c r="P544" s="1" t="s">
        <v>510</v>
      </c>
      <c r="Q544" s="1"/>
    </row>
    <row r="545" spans="1:17" x14ac:dyDescent="0.25">
      <c r="A545" s="1" t="s">
        <v>219</v>
      </c>
      <c r="B545" s="1" t="s">
        <v>1057</v>
      </c>
      <c r="C545" s="1" t="s">
        <v>1056</v>
      </c>
      <c r="D545" s="1" t="s">
        <v>20</v>
      </c>
      <c r="E545" s="1" t="s">
        <v>585</v>
      </c>
      <c r="F545" s="1" t="s">
        <v>586</v>
      </c>
      <c r="G545" s="1" t="s">
        <v>14</v>
      </c>
      <c r="H545" s="1" t="s">
        <v>14</v>
      </c>
      <c r="I545" s="1" t="s">
        <v>14</v>
      </c>
      <c r="J545" s="1" t="s">
        <v>587</v>
      </c>
      <c r="K545" s="1" t="s">
        <v>14</v>
      </c>
      <c r="L545" s="1" t="s">
        <v>14</v>
      </c>
      <c r="M545" s="1" t="s">
        <v>14</v>
      </c>
      <c r="N545" s="1" t="s">
        <v>14</v>
      </c>
      <c r="O545" s="1" t="s">
        <v>14</v>
      </c>
      <c r="P545" s="1" t="s">
        <v>510</v>
      </c>
      <c r="Q545" s="1"/>
    </row>
    <row r="546" spans="1:17" x14ac:dyDescent="0.25">
      <c r="A546" s="1" t="s">
        <v>219</v>
      </c>
      <c r="B546" s="1" t="s">
        <v>1058</v>
      </c>
      <c r="C546" s="1" t="s">
        <v>1059</v>
      </c>
      <c r="D546" s="1" t="s">
        <v>12</v>
      </c>
      <c r="E546" s="1" t="s">
        <v>497</v>
      </c>
      <c r="F546" s="1" t="s">
        <v>18</v>
      </c>
      <c r="G546" s="1" t="s">
        <v>14</v>
      </c>
      <c r="H546" s="1" t="s">
        <v>14</v>
      </c>
      <c r="I546" s="1" t="s">
        <v>14</v>
      </c>
      <c r="J546" s="1" t="s">
        <v>14</v>
      </c>
      <c r="K546" s="1" t="s">
        <v>14</v>
      </c>
      <c r="L546" s="1" t="s">
        <v>14</v>
      </c>
      <c r="M546" s="1" t="s">
        <v>14</v>
      </c>
      <c r="N546" s="1" t="s">
        <v>14</v>
      </c>
      <c r="O546" s="1" t="s">
        <v>14</v>
      </c>
      <c r="P546" s="1" t="s">
        <v>510</v>
      </c>
      <c r="Q546" s="1"/>
    </row>
    <row r="547" spans="1:17" x14ac:dyDescent="0.25">
      <c r="A547" s="1" t="s">
        <v>219</v>
      </c>
      <c r="B547" s="1" t="s">
        <v>1060</v>
      </c>
      <c r="C547" s="1" t="s">
        <v>1059</v>
      </c>
      <c r="D547" s="1" t="s">
        <v>20</v>
      </c>
      <c r="E547" s="1" t="s">
        <v>585</v>
      </c>
      <c r="F547" s="1" t="s">
        <v>590</v>
      </c>
      <c r="G547" s="1" t="s">
        <v>14</v>
      </c>
      <c r="H547" s="1" t="s">
        <v>14</v>
      </c>
      <c r="I547" s="1" t="s">
        <v>14</v>
      </c>
      <c r="J547" s="1" t="s">
        <v>587</v>
      </c>
      <c r="K547" s="1" t="s">
        <v>14</v>
      </c>
      <c r="L547" s="1" t="s">
        <v>14</v>
      </c>
      <c r="M547" s="1" t="s">
        <v>14</v>
      </c>
      <c r="N547" s="1" t="s">
        <v>14</v>
      </c>
      <c r="O547" s="1" t="s">
        <v>14</v>
      </c>
      <c r="P547" s="1" t="s">
        <v>510</v>
      </c>
      <c r="Q547" s="1"/>
    </row>
    <row r="548" spans="1:17" x14ac:dyDescent="0.25">
      <c r="A548" s="1" t="s">
        <v>219</v>
      </c>
      <c r="B548" s="1" t="s">
        <v>1061</v>
      </c>
      <c r="C548" s="1" t="s">
        <v>1062</v>
      </c>
      <c r="D548" s="1" t="s">
        <v>12</v>
      </c>
      <c r="E548" s="1" t="s">
        <v>497</v>
      </c>
      <c r="F548" s="1" t="s">
        <v>20</v>
      </c>
      <c r="G548" s="1" t="s">
        <v>14</v>
      </c>
      <c r="H548" s="1" t="s">
        <v>14</v>
      </c>
      <c r="I548" s="1" t="s">
        <v>14</v>
      </c>
      <c r="J548" s="1" t="s">
        <v>14</v>
      </c>
      <c r="K548" s="1" t="s">
        <v>14</v>
      </c>
      <c r="L548" s="1" t="s">
        <v>14</v>
      </c>
      <c r="M548" s="1" t="s">
        <v>14</v>
      </c>
      <c r="N548" s="1" t="s">
        <v>14</v>
      </c>
      <c r="O548" s="1" t="s">
        <v>14</v>
      </c>
      <c r="P548" s="1" t="s">
        <v>510</v>
      </c>
      <c r="Q548" s="1"/>
    </row>
    <row r="549" spans="1:17" x14ac:dyDescent="0.25">
      <c r="A549" s="1" t="s">
        <v>219</v>
      </c>
      <c r="B549" s="1" t="s">
        <v>1063</v>
      </c>
      <c r="C549" s="1" t="s">
        <v>1062</v>
      </c>
      <c r="D549" s="1" t="s">
        <v>20</v>
      </c>
      <c r="E549" s="1" t="s">
        <v>585</v>
      </c>
      <c r="F549" s="1" t="s">
        <v>593</v>
      </c>
      <c r="G549" s="1" t="s">
        <v>14</v>
      </c>
      <c r="H549" s="1" t="s">
        <v>14</v>
      </c>
      <c r="I549" s="1" t="s">
        <v>14</v>
      </c>
      <c r="J549" s="1" t="s">
        <v>587</v>
      </c>
      <c r="K549" s="1" t="s">
        <v>14</v>
      </c>
      <c r="L549" s="1" t="s">
        <v>14</v>
      </c>
      <c r="M549" s="1" t="s">
        <v>14</v>
      </c>
      <c r="N549" s="1" t="s">
        <v>14</v>
      </c>
      <c r="O549" s="1" t="s">
        <v>14</v>
      </c>
      <c r="P549" s="1" t="s">
        <v>510</v>
      </c>
      <c r="Q549" s="1"/>
    </row>
    <row r="550" spans="1:17" x14ac:dyDescent="0.25">
      <c r="A550" s="1" t="s">
        <v>219</v>
      </c>
      <c r="B550" s="1" t="s">
        <v>1064</v>
      </c>
      <c r="C550" s="1" t="s">
        <v>1065</v>
      </c>
      <c r="D550" s="1" t="s">
        <v>12</v>
      </c>
      <c r="E550" s="1" t="s">
        <v>497</v>
      </c>
      <c r="F550" s="1" t="s">
        <v>22</v>
      </c>
      <c r="G550" s="1" t="s">
        <v>14</v>
      </c>
      <c r="H550" s="1" t="s">
        <v>14</v>
      </c>
      <c r="I550" s="1" t="s">
        <v>14</v>
      </c>
      <c r="J550" s="1" t="s">
        <v>14</v>
      </c>
      <c r="K550" s="1" t="s">
        <v>14</v>
      </c>
      <c r="L550" s="1" t="s">
        <v>14</v>
      </c>
      <c r="M550" s="1" t="s">
        <v>14</v>
      </c>
      <c r="N550" s="1" t="s">
        <v>14</v>
      </c>
      <c r="O550" s="1" t="s">
        <v>14</v>
      </c>
      <c r="P550" s="1" t="s">
        <v>510</v>
      </c>
      <c r="Q550" s="1"/>
    </row>
    <row r="551" spans="1:17" x14ac:dyDescent="0.25">
      <c r="A551" s="1" t="s">
        <v>219</v>
      </c>
      <c r="B551" s="1" t="s">
        <v>1066</v>
      </c>
      <c r="C551" s="1" t="s">
        <v>1065</v>
      </c>
      <c r="D551" s="1" t="s">
        <v>20</v>
      </c>
      <c r="E551" s="1" t="s">
        <v>585</v>
      </c>
      <c r="F551" s="1" t="s">
        <v>596</v>
      </c>
      <c r="G551" s="1" t="s">
        <v>14</v>
      </c>
      <c r="H551" s="1" t="s">
        <v>14</v>
      </c>
      <c r="I551" s="1" t="s">
        <v>14</v>
      </c>
      <c r="J551" s="1" t="s">
        <v>587</v>
      </c>
      <c r="K551" s="1" t="s">
        <v>14</v>
      </c>
      <c r="L551" s="1" t="s">
        <v>14</v>
      </c>
      <c r="M551" s="1" t="s">
        <v>14</v>
      </c>
      <c r="N551" s="1" t="s">
        <v>14</v>
      </c>
      <c r="O551" s="1" t="s">
        <v>14</v>
      </c>
      <c r="P551" s="1" t="s">
        <v>510</v>
      </c>
      <c r="Q551" s="1"/>
    </row>
    <row r="552" spans="1:17" x14ac:dyDescent="0.25">
      <c r="A552" s="1" t="s">
        <v>219</v>
      </c>
      <c r="B552" s="1" t="s">
        <v>1067</v>
      </c>
      <c r="C552" s="1" t="s">
        <v>1068</v>
      </c>
      <c r="D552" s="1" t="s">
        <v>12</v>
      </c>
      <c r="E552" s="1" t="s">
        <v>497</v>
      </c>
      <c r="F552" s="1" t="s">
        <v>24</v>
      </c>
      <c r="G552" s="1" t="s">
        <v>14</v>
      </c>
      <c r="H552" s="1" t="s">
        <v>14</v>
      </c>
      <c r="I552" s="1" t="s">
        <v>14</v>
      </c>
      <c r="J552" s="1" t="s">
        <v>14</v>
      </c>
      <c r="K552" s="1" t="s">
        <v>14</v>
      </c>
      <c r="L552" s="1" t="s">
        <v>14</v>
      </c>
      <c r="M552" s="1" t="s">
        <v>14</v>
      </c>
      <c r="N552" s="1" t="s">
        <v>14</v>
      </c>
      <c r="O552" s="1" t="s">
        <v>14</v>
      </c>
      <c r="P552" s="1" t="s">
        <v>510</v>
      </c>
      <c r="Q552" s="1"/>
    </row>
    <row r="553" spans="1:17" x14ac:dyDescent="0.25">
      <c r="A553" s="1" t="s">
        <v>219</v>
      </c>
      <c r="B553" s="1" t="s">
        <v>1069</v>
      </c>
      <c r="C553" s="1" t="s">
        <v>1068</v>
      </c>
      <c r="D553" s="1" t="s">
        <v>20</v>
      </c>
      <c r="E553" s="1" t="s">
        <v>585</v>
      </c>
      <c r="F553" s="1" t="s">
        <v>599</v>
      </c>
      <c r="G553" s="1" t="s">
        <v>14</v>
      </c>
      <c r="H553" s="1" t="s">
        <v>14</v>
      </c>
      <c r="I553" s="1" t="s">
        <v>14</v>
      </c>
      <c r="J553" s="1" t="s">
        <v>587</v>
      </c>
      <c r="K553" s="1" t="s">
        <v>14</v>
      </c>
      <c r="L553" s="1" t="s">
        <v>14</v>
      </c>
      <c r="M553" s="1" t="s">
        <v>14</v>
      </c>
      <c r="N553" s="1" t="s">
        <v>14</v>
      </c>
      <c r="O553" s="1" t="s">
        <v>14</v>
      </c>
      <c r="P553" s="1" t="s">
        <v>510</v>
      </c>
      <c r="Q553" s="1"/>
    </row>
    <row r="554" spans="1:17" x14ac:dyDescent="0.25">
      <c r="A554" s="1" t="s">
        <v>219</v>
      </c>
      <c r="B554" s="1" t="s">
        <v>1070</v>
      </c>
      <c r="C554" s="1" t="s">
        <v>1071</v>
      </c>
      <c r="D554" s="1" t="s">
        <v>12</v>
      </c>
      <c r="E554" s="1" t="s">
        <v>497</v>
      </c>
      <c r="F554" s="1" t="s">
        <v>30</v>
      </c>
      <c r="G554" s="1" t="s">
        <v>14</v>
      </c>
      <c r="H554" s="1" t="s">
        <v>14</v>
      </c>
      <c r="I554" s="1" t="s">
        <v>14</v>
      </c>
      <c r="J554" s="1" t="s">
        <v>14</v>
      </c>
      <c r="K554" s="1" t="s">
        <v>14</v>
      </c>
      <c r="L554" s="1" t="s">
        <v>14</v>
      </c>
      <c r="M554" s="1" t="s">
        <v>14</v>
      </c>
      <c r="N554" s="1" t="s">
        <v>14</v>
      </c>
      <c r="O554" s="1" t="s">
        <v>14</v>
      </c>
      <c r="P554" s="1" t="s">
        <v>510</v>
      </c>
      <c r="Q554" s="1"/>
    </row>
    <row r="555" spans="1:17" x14ac:dyDescent="0.25">
      <c r="A555" s="1" t="s">
        <v>219</v>
      </c>
      <c r="B555" s="1" t="s">
        <v>1072</v>
      </c>
      <c r="C555" s="1" t="s">
        <v>1071</v>
      </c>
      <c r="D555" s="1" t="s">
        <v>20</v>
      </c>
      <c r="E555" s="1" t="s">
        <v>585</v>
      </c>
      <c r="F555" s="1" t="s">
        <v>602</v>
      </c>
      <c r="G555" s="1" t="s">
        <v>14</v>
      </c>
      <c r="H555" s="1" t="s">
        <v>14</v>
      </c>
      <c r="I555" s="1" t="s">
        <v>14</v>
      </c>
      <c r="J555" s="1" t="s">
        <v>587</v>
      </c>
      <c r="K555" s="1" t="s">
        <v>14</v>
      </c>
      <c r="L555" s="1" t="s">
        <v>14</v>
      </c>
      <c r="M555" s="1" t="s">
        <v>14</v>
      </c>
      <c r="N555" s="1" t="s">
        <v>14</v>
      </c>
      <c r="O555" s="1" t="s">
        <v>14</v>
      </c>
      <c r="P555" s="1" t="s">
        <v>510</v>
      </c>
      <c r="Q555" s="1"/>
    </row>
    <row r="556" spans="1:17" x14ac:dyDescent="0.25">
      <c r="A556" s="1" t="s">
        <v>219</v>
      </c>
      <c r="B556" s="1" t="s">
        <v>1073</v>
      </c>
      <c r="C556" s="1" t="s">
        <v>1074</v>
      </c>
      <c r="D556" s="1" t="s">
        <v>12</v>
      </c>
      <c r="E556" s="1" t="s">
        <v>497</v>
      </c>
      <c r="F556" s="1" t="s">
        <v>32</v>
      </c>
      <c r="G556" s="1" t="s">
        <v>14</v>
      </c>
      <c r="H556" s="1" t="s">
        <v>14</v>
      </c>
      <c r="I556" s="1" t="s">
        <v>14</v>
      </c>
      <c r="J556" s="1" t="s">
        <v>14</v>
      </c>
      <c r="K556" s="1" t="s">
        <v>14</v>
      </c>
      <c r="L556" s="1" t="s">
        <v>14</v>
      </c>
      <c r="M556" s="1" t="s">
        <v>14</v>
      </c>
      <c r="N556" s="1" t="s">
        <v>14</v>
      </c>
      <c r="O556" s="1" t="s">
        <v>14</v>
      </c>
      <c r="P556" s="1" t="s">
        <v>510</v>
      </c>
      <c r="Q556" s="1"/>
    </row>
    <row r="557" spans="1:17" x14ac:dyDescent="0.25">
      <c r="A557" s="1" t="s">
        <v>219</v>
      </c>
      <c r="B557" s="1" t="s">
        <v>1075</v>
      </c>
      <c r="C557" s="1" t="s">
        <v>1074</v>
      </c>
      <c r="D557" s="1" t="s">
        <v>20</v>
      </c>
      <c r="E557" s="1" t="s">
        <v>585</v>
      </c>
      <c r="F557" s="1" t="s">
        <v>605</v>
      </c>
      <c r="G557" s="1" t="s">
        <v>14</v>
      </c>
      <c r="H557" s="1" t="s">
        <v>14</v>
      </c>
      <c r="I557" s="1" t="s">
        <v>14</v>
      </c>
      <c r="J557" s="1" t="s">
        <v>587</v>
      </c>
      <c r="K557" s="1" t="s">
        <v>14</v>
      </c>
      <c r="L557" s="1" t="s">
        <v>14</v>
      </c>
      <c r="M557" s="1" t="s">
        <v>14</v>
      </c>
      <c r="N557" s="1" t="s">
        <v>14</v>
      </c>
      <c r="O557" s="1" t="s">
        <v>14</v>
      </c>
      <c r="P557" s="1" t="s">
        <v>510</v>
      </c>
      <c r="Q557" s="1"/>
    </row>
    <row r="558" spans="1:17" x14ac:dyDescent="0.25">
      <c r="A558" s="1" t="s">
        <v>219</v>
      </c>
      <c r="B558" s="1" t="s">
        <v>1076</v>
      </c>
      <c r="C558" s="1" t="s">
        <v>1077</v>
      </c>
      <c r="D558" s="1" t="s">
        <v>12</v>
      </c>
      <c r="E558" s="1" t="s">
        <v>497</v>
      </c>
      <c r="F558" s="1" t="s">
        <v>34</v>
      </c>
      <c r="G558" s="1" t="s">
        <v>14</v>
      </c>
      <c r="H558" s="1" t="s">
        <v>14</v>
      </c>
      <c r="I558" s="1" t="s">
        <v>14</v>
      </c>
      <c r="J558" s="1" t="s">
        <v>14</v>
      </c>
      <c r="K558" s="1" t="s">
        <v>14</v>
      </c>
      <c r="L558" s="1" t="s">
        <v>14</v>
      </c>
      <c r="M558" s="1" t="s">
        <v>14</v>
      </c>
      <c r="N558" s="1" t="s">
        <v>14</v>
      </c>
      <c r="O558" s="1" t="s">
        <v>14</v>
      </c>
      <c r="P558" s="1" t="s">
        <v>510</v>
      </c>
      <c r="Q558" s="1"/>
    </row>
    <row r="559" spans="1:17" x14ac:dyDescent="0.25">
      <c r="A559" s="1" t="s">
        <v>219</v>
      </c>
      <c r="B559" s="1" t="s">
        <v>1078</v>
      </c>
      <c r="C559" s="1" t="s">
        <v>1077</v>
      </c>
      <c r="D559" s="1" t="s">
        <v>20</v>
      </c>
      <c r="E559" s="1" t="s">
        <v>585</v>
      </c>
      <c r="F559" s="1" t="s">
        <v>608</v>
      </c>
      <c r="G559" s="1" t="s">
        <v>14</v>
      </c>
      <c r="H559" s="1" t="s">
        <v>14</v>
      </c>
      <c r="I559" s="1" t="s">
        <v>14</v>
      </c>
      <c r="J559" s="1" t="s">
        <v>587</v>
      </c>
      <c r="K559" s="1" t="s">
        <v>14</v>
      </c>
      <c r="L559" s="1" t="s">
        <v>14</v>
      </c>
      <c r="M559" s="1" t="s">
        <v>14</v>
      </c>
      <c r="N559" s="1" t="s">
        <v>14</v>
      </c>
      <c r="O559" s="1" t="s">
        <v>14</v>
      </c>
      <c r="P559" s="1" t="s">
        <v>510</v>
      </c>
      <c r="Q559" s="1"/>
    </row>
    <row r="560" spans="1:17" x14ac:dyDescent="0.25">
      <c r="A560" s="1" t="s">
        <v>219</v>
      </c>
      <c r="B560" s="1" t="s">
        <v>1079</v>
      </c>
      <c r="C560" s="1" t="s">
        <v>1080</v>
      </c>
      <c r="D560" s="1" t="s">
        <v>12</v>
      </c>
      <c r="E560" s="1" t="s">
        <v>497</v>
      </c>
      <c r="F560" s="1" t="s">
        <v>36</v>
      </c>
      <c r="G560" s="1" t="s">
        <v>14</v>
      </c>
      <c r="H560" s="1" t="s">
        <v>14</v>
      </c>
      <c r="I560" s="1" t="s">
        <v>14</v>
      </c>
      <c r="J560" s="1" t="s">
        <v>14</v>
      </c>
      <c r="K560" s="1" t="s">
        <v>14</v>
      </c>
      <c r="L560" s="1" t="s">
        <v>14</v>
      </c>
      <c r="M560" s="1" t="s">
        <v>14</v>
      </c>
      <c r="N560" s="1" t="s">
        <v>14</v>
      </c>
      <c r="O560" s="1" t="s">
        <v>14</v>
      </c>
      <c r="P560" s="1" t="s">
        <v>510</v>
      </c>
      <c r="Q560" s="1"/>
    </row>
    <row r="561" spans="1:17" x14ac:dyDescent="0.25">
      <c r="A561" s="1" t="s">
        <v>219</v>
      </c>
      <c r="B561" s="1" t="s">
        <v>1081</v>
      </c>
      <c r="C561" s="1" t="s">
        <v>1080</v>
      </c>
      <c r="D561" s="1" t="s">
        <v>20</v>
      </c>
      <c r="E561" s="1" t="s">
        <v>585</v>
      </c>
      <c r="F561" s="1" t="s">
        <v>611</v>
      </c>
      <c r="G561" s="1" t="s">
        <v>14</v>
      </c>
      <c r="H561" s="1" t="s">
        <v>14</v>
      </c>
      <c r="I561" s="1" t="s">
        <v>14</v>
      </c>
      <c r="J561" s="1" t="s">
        <v>587</v>
      </c>
      <c r="K561" s="1" t="s">
        <v>14</v>
      </c>
      <c r="L561" s="1" t="s">
        <v>14</v>
      </c>
      <c r="M561" s="1" t="s">
        <v>14</v>
      </c>
      <c r="N561" s="1" t="s">
        <v>14</v>
      </c>
      <c r="O561" s="1" t="s">
        <v>14</v>
      </c>
      <c r="P561" s="1" t="s">
        <v>510</v>
      </c>
      <c r="Q561" s="1"/>
    </row>
    <row r="562" spans="1:17" x14ac:dyDescent="0.25">
      <c r="A562" s="1" t="s">
        <v>219</v>
      </c>
      <c r="B562" s="1" t="s">
        <v>1082</v>
      </c>
      <c r="C562" s="1" t="s">
        <v>1083</v>
      </c>
      <c r="D562" s="1" t="s">
        <v>12</v>
      </c>
      <c r="E562" s="1" t="s">
        <v>497</v>
      </c>
      <c r="F562" s="1" t="s">
        <v>38</v>
      </c>
      <c r="G562" s="1" t="s">
        <v>14</v>
      </c>
      <c r="H562" s="1" t="s">
        <v>14</v>
      </c>
      <c r="I562" s="1" t="s">
        <v>14</v>
      </c>
      <c r="J562" s="1" t="s">
        <v>14</v>
      </c>
      <c r="K562" s="1" t="s">
        <v>14</v>
      </c>
      <c r="L562" s="1" t="s">
        <v>14</v>
      </c>
      <c r="M562" s="1" t="s">
        <v>14</v>
      </c>
      <c r="N562" s="1" t="s">
        <v>14</v>
      </c>
      <c r="O562" s="1" t="s">
        <v>14</v>
      </c>
      <c r="P562" s="1" t="s">
        <v>510</v>
      </c>
      <c r="Q562" s="1"/>
    </row>
    <row r="563" spans="1:17" x14ac:dyDescent="0.25">
      <c r="A563" s="1" t="s">
        <v>219</v>
      </c>
      <c r="B563" s="1" t="s">
        <v>1084</v>
      </c>
      <c r="C563" s="1" t="s">
        <v>1083</v>
      </c>
      <c r="D563" s="1" t="s">
        <v>20</v>
      </c>
      <c r="E563" s="1" t="s">
        <v>585</v>
      </c>
      <c r="F563" s="1" t="s">
        <v>614</v>
      </c>
      <c r="G563" s="1" t="s">
        <v>14</v>
      </c>
      <c r="H563" s="1" t="s">
        <v>14</v>
      </c>
      <c r="I563" s="1" t="s">
        <v>14</v>
      </c>
      <c r="J563" s="1" t="s">
        <v>587</v>
      </c>
      <c r="K563" s="1" t="s">
        <v>14</v>
      </c>
      <c r="L563" s="1" t="s">
        <v>14</v>
      </c>
      <c r="M563" s="1" t="s">
        <v>14</v>
      </c>
      <c r="N563" s="1" t="s">
        <v>14</v>
      </c>
      <c r="O563" s="1" t="s">
        <v>14</v>
      </c>
      <c r="P563" s="1" t="s">
        <v>510</v>
      </c>
      <c r="Q563" s="1"/>
    </row>
    <row r="564" spans="1:17" x14ac:dyDescent="0.25">
      <c r="A564" s="1" t="s">
        <v>219</v>
      </c>
      <c r="B564" s="1" t="s">
        <v>1085</v>
      </c>
      <c r="C564" s="1" t="s">
        <v>1086</v>
      </c>
      <c r="D564" s="1" t="s">
        <v>12</v>
      </c>
      <c r="E564" s="1" t="s">
        <v>502</v>
      </c>
      <c r="F564" s="1" t="s">
        <v>14</v>
      </c>
      <c r="G564" s="1" t="s">
        <v>14</v>
      </c>
      <c r="H564" s="1" t="s">
        <v>14</v>
      </c>
      <c r="I564" s="1" t="s">
        <v>14</v>
      </c>
      <c r="J564" s="1" t="s">
        <v>14</v>
      </c>
      <c r="K564" s="1" t="s">
        <v>14</v>
      </c>
      <c r="L564" s="1" t="s">
        <v>14</v>
      </c>
      <c r="M564" s="1" t="s">
        <v>14</v>
      </c>
      <c r="N564" s="1" t="s">
        <v>14</v>
      </c>
      <c r="O564" s="1" t="s">
        <v>14</v>
      </c>
      <c r="P564" s="1" t="s">
        <v>14</v>
      </c>
      <c r="Q564" s="1"/>
    </row>
    <row r="565" spans="1:17" x14ac:dyDescent="0.25">
      <c r="A565" s="1" t="s">
        <v>219</v>
      </c>
      <c r="B565" s="1" t="s">
        <v>1087</v>
      </c>
      <c r="C565" s="1" t="s">
        <v>1088</v>
      </c>
      <c r="D565" s="1" t="s">
        <v>18</v>
      </c>
      <c r="E565" s="1" t="s">
        <v>174</v>
      </c>
      <c r="F565" s="1" t="s">
        <v>1089</v>
      </c>
      <c r="G565" s="1" t="s">
        <v>14</v>
      </c>
      <c r="H565" s="1" t="s">
        <v>494</v>
      </c>
      <c r="I565" s="1" t="s">
        <v>505</v>
      </c>
      <c r="J565" s="1" t="s">
        <v>252</v>
      </c>
      <c r="K565" s="1" t="s">
        <v>49</v>
      </c>
      <c r="L565" s="1" t="s">
        <v>14</v>
      </c>
      <c r="M565" s="1" t="s">
        <v>14</v>
      </c>
      <c r="N565" s="1" t="s">
        <v>14</v>
      </c>
      <c r="O565" s="1" t="s">
        <v>14</v>
      </c>
      <c r="P565" s="1" t="s">
        <v>14</v>
      </c>
      <c r="Q565" s="1"/>
    </row>
    <row r="566" spans="1:17" x14ac:dyDescent="0.25">
      <c r="A566" s="1" t="s">
        <v>219</v>
      </c>
      <c r="B566" s="1" t="s">
        <v>1090</v>
      </c>
      <c r="C566" s="1" t="s">
        <v>1091</v>
      </c>
      <c r="D566" s="1" t="s">
        <v>12</v>
      </c>
      <c r="E566" s="1" t="s">
        <v>497</v>
      </c>
      <c r="F566" s="1" t="s">
        <v>507</v>
      </c>
      <c r="G566" s="1" t="s">
        <v>14</v>
      </c>
      <c r="H566" s="1" t="s">
        <v>494</v>
      </c>
      <c r="I566" s="1" t="s">
        <v>508</v>
      </c>
      <c r="J566" s="1" t="s">
        <v>14</v>
      </c>
      <c r="K566" s="1" t="s">
        <v>14</v>
      </c>
      <c r="L566" s="1" t="s">
        <v>509</v>
      </c>
      <c r="M566" s="1" t="s">
        <v>509</v>
      </c>
      <c r="N566" s="1" t="s">
        <v>14</v>
      </c>
      <c r="O566" s="1" t="s">
        <v>14</v>
      </c>
      <c r="P566" s="1" t="s">
        <v>510</v>
      </c>
      <c r="Q566" s="1"/>
    </row>
    <row r="567" spans="1:17" x14ac:dyDescent="0.25">
      <c r="A567" s="1" t="s">
        <v>219</v>
      </c>
      <c r="B567" s="1" t="s">
        <v>1092</v>
      </c>
      <c r="C567" s="1" t="s">
        <v>1091</v>
      </c>
      <c r="D567" s="1" t="s">
        <v>20</v>
      </c>
      <c r="E567" s="1" t="s">
        <v>497</v>
      </c>
      <c r="F567" s="1" t="s">
        <v>214</v>
      </c>
      <c r="G567" s="1" t="s">
        <v>14</v>
      </c>
      <c r="H567" s="1" t="s">
        <v>494</v>
      </c>
      <c r="I567" s="1" t="s">
        <v>508</v>
      </c>
      <c r="J567" s="1" t="s">
        <v>14</v>
      </c>
      <c r="K567" s="1" t="s">
        <v>14</v>
      </c>
      <c r="L567" s="1" t="s">
        <v>509</v>
      </c>
      <c r="M567" s="1" t="s">
        <v>509</v>
      </c>
      <c r="N567" s="1" t="s">
        <v>14</v>
      </c>
      <c r="O567" s="1" t="s">
        <v>14</v>
      </c>
      <c r="P567" s="1" t="s">
        <v>510</v>
      </c>
      <c r="Q567" s="1"/>
    </row>
    <row r="568" spans="1:17" x14ac:dyDescent="0.25">
      <c r="A568" s="1" t="s">
        <v>219</v>
      </c>
      <c r="B568" s="1" t="s">
        <v>1093</v>
      </c>
      <c r="C568" s="1" t="s">
        <v>1091</v>
      </c>
      <c r="D568" s="1" t="s">
        <v>24</v>
      </c>
      <c r="E568" s="1" t="s">
        <v>497</v>
      </c>
      <c r="F568" s="1" t="s">
        <v>1094</v>
      </c>
      <c r="G568" s="1" t="s">
        <v>14</v>
      </c>
      <c r="H568" s="1" t="s">
        <v>494</v>
      </c>
      <c r="I568" s="1" t="s">
        <v>508</v>
      </c>
      <c r="J568" s="1" t="s">
        <v>14</v>
      </c>
      <c r="K568" s="1" t="s">
        <v>14</v>
      </c>
      <c r="L568" s="1" t="s">
        <v>509</v>
      </c>
      <c r="M568" s="1" t="s">
        <v>509</v>
      </c>
      <c r="N568" s="1" t="s">
        <v>14</v>
      </c>
      <c r="O568" s="1" t="s">
        <v>14</v>
      </c>
      <c r="P568" s="1" t="s">
        <v>510</v>
      </c>
      <c r="Q568" s="1"/>
    </row>
    <row r="569" spans="1:17" x14ac:dyDescent="0.25">
      <c r="A569" s="1" t="s">
        <v>219</v>
      </c>
      <c r="B569" s="1" t="s">
        <v>1095</v>
      </c>
      <c r="C569" s="1" t="s">
        <v>1091</v>
      </c>
      <c r="D569" s="1" t="s">
        <v>30</v>
      </c>
      <c r="E569" s="1" t="s">
        <v>497</v>
      </c>
      <c r="F569" s="1" t="s">
        <v>1096</v>
      </c>
      <c r="G569" s="1" t="s">
        <v>14</v>
      </c>
      <c r="H569" s="1" t="s">
        <v>494</v>
      </c>
      <c r="I569" s="1" t="s">
        <v>508</v>
      </c>
      <c r="J569" s="1" t="s">
        <v>14</v>
      </c>
      <c r="K569" s="1" t="s">
        <v>14</v>
      </c>
      <c r="L569" s="1" t="s">
        <v>509</v>
      </c>
      <c r="M569" s="1" t="s">
        <v>509</v>
      </c>
      <c r="N569" s="1" t="s">
        <v>14</v>
      </c>
      <c r="O569" s="1" t="s">
        <v>14</v>
      </c>
      <c r="P569" s="1" t="s">
        <v>510</v>
      </c>
      <c r="Q569" s="1"/>
    </row>
    <row r="570" spans="1:17" x14ac:dyDescent="0.25">
      <c r="A570" s="1" t="s">
        <v>219</v>
      </c>
      <c r="B570" s="1" t="s">
        <v>1097</v>
      </c>
      <c r="C570" s="1" t="s">
        <v>1091</v>
      </c>
      <c r="D570" s="1" t="s">
        <v>32</v>
      </c>
      <c r="E570" s="1" t="s">
        <v>497</v>
      </c>
      <c r="F570" s="1" t="s">
        <v>1098</v>
      </c>
      <c r="G570" s="1" t="s">
        <v>14</v>
      </c>
      <c r="H570" s="1" t="s">
        <v>494</v>
      </c>
      <c r="I570" s="1" t="s">
        <v>508</v>
      </c>
      <c r="J570" s="1" t="s">
        <v>14</v>
      </c>
      <c r="K570" s="1" t="s">
        <v>14</v>
      </c>
      <c r="L570" s="1" t="s">
        <v>509</v>
      </c>
      <c r="M570" s="1" t="s">
        <v>509</v>
      </c>
      <c r="N570" s="1" t="s">
        <v>14</v>
      </c>
      <c r="O570" s="1" t="s">
        <v>14</v>
      </c>
      <c r="P570" s="1" t="s">
        <v>510</v>
      </c>
      <c r="Q570" s="1"/>
    </row>
    <row r="571" spans="1:17" x14ac:dyDescent="0.25">
      <c r="A571" s="1" t="s">
        <v>219</v>
      </c>
      <c r="B571" s="1" t="s">
        <v>1099</v>
      </c>
      <c r="C571" s="1" t="s">
        <v>1091</v>
      </c>
      <c r="D571" s="1" t="s">
        <v>34</v>
      </c>
      <c r="E571" s="1" t="s">
        <v>497</v>
      </c>
      <c r="F571" s="1" t="s">
        <v>1100</v>
      </c>
      <c r="G571" s="1" t="s">
        <v>14</v>
      </c>
      <c r="H571" s="1" t="s">
        <v>494</v>
      </c>
      <c r="I571" s="1" t="s">
        <v>508</v>
      </c>
      <c r="J571" s="1" t="s">
        <v>14</v>
      </c>
      <c r="K571" s="1" t="s">
        <v>14</v>
      </c>
      <c r="L571" s="1" t="s">
        <v>509</v>
      </c>
      <c r="M571" s="1" t="s">
        <v>509</v>
      </c>
      <c r="N571" s="1" t="s">
        <v>14</v>
      </c>
      <c r="O571" s="1" t="s">
        <v>14</v>
      </c>
      <c r="P571" s="1" t="s">
        <v>510</v>
      </c>
      <c r="Q571" s="1"/>
    </row>
    <row r="572" spans="1:17" x14ac:dyDescent="0.25">
      <c r="A572" s="1" t="s">
        <v>219</v>
      </c>
      <c r="B572" s="1" t="s">
        <v>1101</v>
      </c>
      <c r="C572" s="1" t="s">
        <v>1091</v>
      </c>
      <c r="D572" s="1" t="s">
        <v>36</v>
      </c>
      <c r="E572" s="1" t="s">
        <v>497</v>
      </c>
      <c r="F572" s="1" t="s">
        <v>1102</v>
      </c>
      <c r="G572" s="1" t="s">
        <v>14</v>
      </c>
      <c r="H572" s="1" t="s">
        <v>494</v>
      </c>
      <c r="I572" s="1" t="s">
        <v>508</v>
      </c>
      <c r="J572" s="1" t="s">
        <v>14</v>
      </c>
      <c r="K572" s="1" t="s">
        <v>14</v>
      </c>
      <c r="L572" s="1" t="s">
        <v>509</v>
      </c>
      <c r="M572" s="1" t="s">
        <v>509</v>
      </c>
      <c r="N572" s="1" t="s">
        <v>14</v>
      </c>
      <c r="O572" s="1" t="s">
        <v>14</v>
      </c>
      <c r="P572" s="1" t="s">
        <v>510</v>
      </c>
      <c r="Q572" s="1"/>
    </row>
    <row r="573" spans="1:17" x14ac:dyDescent="0.25">
      <c r="A573" s="1" t="s">
        <v>219</v>
      </c>
      <c r="B573" s="1" t="s">
        <v>1103</v>
      </c>
      <c r="C573" s="1" t="s">
        <v>1091</v>
      </c>
      <c r="D573" s="1" t="s">
        <v>38</v>
      </c>
      <c r="E573" s="1" t="s">
        <v>497</v>
      </c>
      <c r="F573" s="1" t="s">
        <v>1104</v>
      </c>
      <c r="G573" s="1" t="s">
        <v>14</v>
      </c>
      <c r="H573" s="1" t="s">
        <v>494</v>
      </c>
      <c r="I573" s="1" t="s">
        <v>508</v>
      </c>
      <c r="J573" s="1" t="s">
        <v>14</v>
      </c>
      <c r="K573" s="1" t="s">
        <v>14</v>
      </c>
      <c r="L573" s="1" t="s">
        <v>509</v>
      </c>
      <c r="M573" s="1" t="s">
        <v>509</v>
      </c>
      <c r="N573" s="1" t="s">
        <v>14</v>
      </c>
      <c r="O573" s="1" t="s">
        <v>14</v>
      </c>
      <c r="P573" s="1" t="s">
        <v>510</v>
      </c>
      <c r="Q573" s="1"/>
    </row>
    <row r="574" spans="1:17" x14ac:dyDescent="0.25">
      <c r="A574" s="1" t="s">
        <v>219</v>
      </c>
      <c r="B574" s="1" t="s">
        <v>1105</v>
      </c>
      <c r="C574" s="1" t="s">
        <v>1091</v>
      </c>
      <c r="D574" s="1" t="s">
        <v>40</v>
      </c>
      <c r="E574" s="1" t="s">
        <v>497</v>
      </c>
      <c r="F574" s="1" t="s">
        <v>1106</v>
      </c>
      <c r="G574" s="1" t="s">
        <v>14</v>
      </c>
      <c r="H574" s="1" t="s">
        <v>494</v>
      </c>
      <c r="I574" s="1" t="s">
        <v>508</v>
      </c>
      <c r="J574" s="1" t="s">
        <v>14</v>
      </c>
      <c r="K574" s="1" t="s">
        <v>14</v>
      </c>
      <c r="L574" s="1" t="s">
        <v>509</v>
      </c>
      <c r="M574" s="1" t="s">
        <v>509</v>
      </c>
      <c r="N574" s="1" t="s">
        <v>14</v>
      </c>
      <c r="O574" s="1" t="s">
        <v>14</v>
      </c>
      <c r="P574" s="1" t="s">
        <v>510</v>
      </c>
      <c r="Q574" s="1"/>
    </row>
    <row r="575" spans="1:17" x14ac:dyDescent="0.25">
      <c r="A575" s="1" t="s">
        <v>219</v>
      </c>
      <c r="B575" s="1" t="s">
        <v>1107</v>
      </c>
      <c r="C575" s="1" t="s">
        <v>1091</v>
      </c>
      <c r="D575" s="1" t="s">
        <v>43</v>
      </c>
      <c r="E575" s="1" t="s">
        <v>497</v>
      </c>
      <c r="F575" s="1" t="s">
        <v>1108</v>
      </c>
      <c r="G575" s="1" t="s">
        <v>14</v>
      </c>
      <c r="H575" s="1" t="s">
        <v>494</v>
      </c>
      <c r="I575" s="1" t="s">
        <v>508</v>
      </c>
      <c r="J575" s="1" t="s">
        <v>14</v>
      </c>
      <c r="K575" s="1" t="s">
        <v>14</v>
      </c>
      <c r="L575" s="1" t="s">
        <v>509</v>
      </c>
      <c r="M575" s="1" t="s">
        <v>509</v>
      </c>
      <c r="N575" s="1" t="s">
        <v>14</v>
      </c>
      <c r="O575" s="1" t="s">
        <v>14</v>
      </c>
      <c r="P575" s="1" t="s">
        <v>510</v>
      </c>
      <c r="Q575" s="1"/>
    </row>
    <row r="576" spans="1:17" x14ac:dyDescent="0.25">
      <c r="A576" s="1" t="s">
        <v>219</v>
      </c>
      <c r="B576" s="1" t="s">
        <v>1109</v>
      </c>
      <c r="C576" s="1" t="s">
        <v>1091</v>
      </c>
      <c r="D576" s="1" t="s">
        <v>47</v>
      </c>
      <c r="E576" s="1" t="s">
        <v>497</v>
      </c>
      <c r="F576" s="1" t="s">
        <v>1110</v>
      </c>
      <c r="G576" s="1" t="s">
        <v>14</v>
      </c>
      <c r="H576" s="1" t="s">
        <v>494</v>
      </c>
      <c r="I576" s="1" t="s">
        <v>508</v>
      </c>
      <c r="J576" s="1" t="s">
        <v>14</v>
      </c>
      <c r="K576" s="1" t="s">
        <v>14</v>
      </c>
      <c r="L576" s="1" t="s">
        <v>509</v>
      </c>
      <c r="M576" s="1" t="s">
        <v>509</v>
      </c>
      <c r="N576" s="1" t="s">
        <v>14</v>
      </c>
      <c r="O576" s="1" t="s">
        <v>14</v>
      </c>
      <c r="P576" s="1" t="s">
        <v>510</v>
      </c>
      <c r="Q576" s="1"/>
    </row>
    <row r="577" spans="1:17" x14ac:dyDescent="0.25">
      <c r="A577" s="1" t="s">
        <v>219</v>
      </c>
      <c r="B577" s="1" t="s">
        <v>1111</v>
      </c>
      <c r="C577" s="1" t="s">
        <v>1091</v>
      </c>
      <c r="D577" s="1" t="s">
        <v>49</v>
      </c>
      <c r="E577" s="1" t="s">
        <v>497</v>
      </c>
      <c r="F577" s="1" t="s">
        <v>1112</v>
      </c>
      <c r="G577" s="1" t="s">
        <v>14</v>
      </c>
      <c r="H577" s="1" t="s">
        <v>494</v>
      </c>
      <c r="I577" s="1" t="s">
        <v>508</v>
      </c>
      <c r="J577" s="1" t="s">
        <v>14</v>
      </c>
      <c r="K577" s="1" t="s">
        <v>14</v>
      </c>
      <c r="L577" s="1" t="s">
        <v>509</v>
      </c>
      <c r="M577" s="1" t="s">
        <v>509</v>
      </c>
      <c r="N577" s="1" t="s">
        <v>14</v>
      </c>
      <c r="O577" s="1" t="s">
        <v>14</v>
      </c>
      <c r="P577" s="1" t="s">
        <v>510</v>
      </c>
      <c r="Q577" s="1"/>
    </row>
    <row r="578" spans="1:17" x14ac:dyDescent="0.25">
      <c r="A578" s="1" t="s">
        <v>219</v>
      </c>
      <c r="B578" s="1" t="s">
        <v>1113</v>
      </c>
      <c r="C578" s="1" t="s">
        <v>1114</v>
      </c>
      <c r="D578" s="1" t="s">
        <v>12</v>
      </c>
      <c r="E578" s="1" t="s">
        <v>497</v>
      </c>
      <c r="F578" s="1" t="s">
        <v>12</v>
      </c>
      <c r="G578" s="1" t="s">
        <v>14</v>
      </c>
      <c r="H578" s="1" t="s">
        <v>14</v>
      </c>
      <c r="I578" s="1" t="s">
        <v>14</v>
      </c>
      <c r="J578" s="1" t="s">
        <v>14</v>
      </c>
      <c r="K578" s="1" t="s">
        <v>14</v>
      </c>
      <c r="L578" s="1" t="s">
        <v>14</v>
      </c>
      <c r="M578" s="1" t="s">
        <v>14</v>
      </c>
      <c r="N578" s="1" t="s">
        <v>14</v>
      </c>
      <c r="O578" s="1" t="s">
        <v>14</v>
      </c>
      <c r="P578" s="1" t="s">
        <v>510</v>
      </c>
      <c r="Q578" s="1"/>
    </row>
    <row r="579" spans="1:17" x14ac:dyDescent="0.25">
      <c r="A579" s="1" t="s">
        <v>219</v>
      </c>
      <c r="B579" s="1" t="s">
        <v>1115</v>
      </c>
      <c r="C579" s="1" t="s">
        <v>1114</v>
      </c>
      <c r="D579" s="1" t="s">
        <v>20</v>
      </c>
      <c r="E579" s="1" t="s">
        <v>585</v>
      </c>
      <c r="F579" s="1" t="s">
        <v>586</v>
      </c>
      <c r="G579" s="1" t="s">
        <v>14</v>
      </c>
      <c r="H579" s="1" t="s">
        <v>14</v>
      </c>
      <c r="I579" s="1" t="s">
        <v>14</v>
      </c>
      <c r="J579" s="1" t="s">
        <v>587</v>
      </c>
      <c r="K579" s="1" t="s">
        <v>14</v>
      </c>
      <c r="L579" s="1" t="s">
        <v>14</v>
      </c>
      <c r="M579" s="1" t="s">
        <v>14</v>
      </c>
      <c r="N579" s="1" t="s">
        <v>14</v>
      </c>
      <c r="O579" s="1" t="s">
        <v>14</v>
      </c>
      <c r="P579" s="1" t="s">
        <v>510</v>
      </c>
      <c r="Q579" s="1"/>
    </row>
    <row r="580" spans="1:17" x14ac:dyDescent="0.25">
      <c r="A580" s="1" t="s">
        <v>219</v>
      </c>
      <c r="B580" s="1" t="s">
        <v>1116</v>
      </c>
      <c r="C580" s="1" t="s">
        <v>1117</v>
      </c>
      <c r="D580" s="1" t="s">
        <v>12</v>
      </c>
      <c r="E580" s="1" t="s">
        <v>497</v>
      </c>
      <c r="F580" s="1" t="s">
        <v>18</v>
      </c>
      <c r="G580" s="1" t="s">
        <v>14</v>
      </c>
      <c r="H580" s="1" t="s">
        <v>14</v>
      </c>
      <c r="I580" s="1" t="s">
        <v>14</v>
      </c>
      <c r="J580" s="1" t="s">
        <v>14</v>
      </c>
      <c r="K580" s="1" t="s">
        <v>14</v>
      </c>
      <c r="L580" s="1" t="s">
        <v>14</v>
      </c>
      <c r="M580" s="1" t="s">
        <v>14</v>
      </c>
      <c r="N580" s="1" t="s">
        <v>14</v>
      </c>
      <c r="O580" s="1" t="s">
        <v>14</v>
      </c>
      <c r="P580" s="1" t="s">
        <v>510</v>
      </c>
      <c r="Q580" s="1"/>
    </row>
    <row r="581" spans="1:17" x14ac:dyDescent="0.25">
      <c r="A581" s="1" t="s">
        <v>219</v>
      </c>
      <c r="B581" s="1" t="s">
        <v>1118</v>
      </c>
      <c r="C581" s="1" t="s">
        <v>1117</v>
      </c>
      <c r="D581" s="1" t="s">
        <v>20</v>
      </c>
      <c r="E581" s="1" t="s">
        <v>585</v>
      </c>
      <c r="F581" s="1" t="s">
        <v>590</v>
      </c>
      <c r="G581" s="1" t="s">
        <v>14</v>
      </c>
      <c r="H581" s="1" t="s">
        <v>14</v>
      </c>
      <c r="I581" s="1" t="s">
        <v>14</v>
      </c>
      <c r="J581" s="1" t="s">
        <v>587</v>
      </c>
      <c r="K581" s="1" t="s">
        <v>14</v>
      </c>
      <c r="L581" s="1" t="s">
        <v>14</v>
      </c>
      <c r="M581" s="1" t="s">
        <v>14</v>
      </c>
      <c r="N581" s="1" t="s">
        <v>14</v>
      </c>
      <c r="O581" s="1" t="s">
        <v>14</v>
      </c>
      <c r="P581" s="1" t="s">
        <v>510</v>
      </c>
      <c r="Q581" s="1"/>
    </row>
    <row r="582" spans="1:17" x14ac:dyDescent="0.25">
      <c r="A582" s="1" t="s">
        <v>219</v>
      </c>
      <c r="B582" s="1" t="s">
        <v>1119</v>
      </c>
      <c r="C582" s="1" t="s">
        <v>323</v>
      </c>
      <c r="D582" s="1" t="s">
        <v>12</v>
      </c>
      <c r="E582" s="1" t="s">
        <v>497</v>
      </c>
      <c r="F582" s="1" t="s">
        <v>20</v>
      </c>
      <c r="G582" s="1" t="s">
        <v>14</v>
      </c>
      <c r="H582" s="1" t="s">
        <v>14</v>
      </c>
      <c r="I582" s="1" t="s">
        <v>14</v>
      </c>
      <c r="J582" s="1" t="s">
        <v>14</v>
      </c>
      <c r="K582" s="1" t="s">
        <v>14</v>
      </c>
      <c r="L582" s="1" t="s">
        <v>14</v>
      </c>
      <c r="M582" s="1" t="s">
        <v>14</v>
      </c>
      <c r="N582" s="1" t="s">
        <v>14</v>
      </c>
      <c r="O582" s="1" t="s">
        <v>14</v>
      </c>
      <c r="P582" s="1" t="s">
        <v>510</v>
      </c>
      <c r="Q582" s="1"/>
    </row>
    <row r="583" spans="1:17" x14ac:dyDescent="0.25">
      <c r="A583" s="1" t="s">
        <v>219</v>
      </c>
      <c r="B583" s="1" t="s">
        <v>1120</v>
      </c>
      <c r="C583" s="1" t="s">
        <v>323</v>
      </c>
      <c r="D583" s="1" t="s">
        <v>20</v>
      </c>
      <c r="E583" s="1" t="s">
        <v>585</v>
      </c>
      <c r="F583" s="1" t="s">
        <v>593</v>
      </c>
      <c r="G583" s="1" t="s">
        <v>14</v>
      </c>
      <c r="H583" s="1" t="s">
        <v>14</v>
      </c>
      <c r="I583" s="1" t="s">
        <v>14</v>
      </c>
      <c r="J583" s="1" t="s">
        <v>587</v>
      </c>
      <c r="K583" s="1" t="s">
        <v>14</v>
      </c>
      <c r="L583" s="1" t="s">
        <v>14</v>
      </c>
      <c r="M583" s="1" t="s">
        <v>14</v>
      </c>
      <c r="N583" s="1" t="s">
        <v>14</v>
      </c>
      <c r="O583" s="1" t="s">
        <v>14</v>
      </c>
      <c r="P583" s="1" t="s">
        <v>510</v>
      </c>
      <c r="Q583" s="1"/>
    </row>
    <row r="584" spans="1:17" x14ac:dyDescent="0.25">
      <c r="A584" s="1" t="s">
        <v>219</v>
      </c>
      <c r="B584" s="1" t="s">
        <v>1121</v>
      </c>
      <c r="C584" s="1" t="s">
        <v>326</v>
      </c>
      <c r="D584" s="1" t="s">
        <v>12</v>
      </c>
      <c r="E584" s="1" t="s">
        <v>497</v>
      </c>
      <c r="F584" s="1" t="s">
        <v>22</v>
      </c>
      <c r="G584" s="1" t="s">
        <v>14</v>
      </c>
      <c r="H584" s="1" t="s">
        <v>14</v>
      </c>
      <c r="I584" s="1" t="s">
        <v>14</v>
      </c>
      <c r="J584" s="1" t="s">
        <v>14</v>
      </c>
      <c r="K584" s="1" t="s">
        <v>14</v>
      </c>
      <c r="L584" s="1" t="s">
        <v>14</v>
      </c>
      <c r="M584" s="1" t="s">
        <v>14</v>
      </c>
      <c r="N584" s="1" t="s">
        <v>14</v>
      </c>
      <c r="O584" s="1" t="s">
        <v>14</v>
      </c>
      <c r="P584" s="1" t="s">
        <v>510</v>
      </c>
      <c r="Q584" s="1"/>
    </row>
    <row r="585" spans="1:17" x14ac:dyDescent="0.25">
      <c r="A585" s="1" t="s">
        <v>219</v>
      </c>
      <c r="B585" s="1" t="s">
        <v>1122</v>
      </c>
      <c r="C585" s="1" t="s">
        <v>326</v>
      </c>
      <c r="D585" s="1" t="s">
        <v>20</v>
      </c>
      <c r="E585" s="1" t="s">
        <v>585</v>
      </c>
      <c r="F585" s="1" t="s">
        <v>596</v>
      </c>
      <c r="G585" s="1" t="s">
        <v>14</v>
      </c>
      <c r="H585" s="1" t="s">
        <v>14</v>
      </c>
      <c r="I585" s="1" t="s">
        <v>14</v>
      </c>
      <c r="J585" s="1" t="s">
        <v>587</v>
      </c>
      <c r="K585" s="1" t="s">
        <v>14</v>
      </c>
      <c r="L585" s="1" t="s">
        <v>14</v>
      </c>
      <c r="M585" s="1" t="s">
        <v>14</v>
      </c>
      <c r="N585" s="1" t="s">
        <v>14</v>
      </c>
      <c r="O585" s="1" t="s">
        <v>14</v>
      </c>
      <c r="P585" s="1" t="s">
        <v>510</v>
      </c>
      <c r="Q585" s="1"/>
    </row>
    <row r="586" spans="1:17" x14ac:dyDescent="0.25">
      <c r="A586" s="1" t="s">
        <v>219</v>
      </c>
      <c r="B586" s="1" t="s">
        <v>1123</v>
      </c>
      <c r="C586" s="1" t="s">
        <v>1124</v>
      </c>
      <c r="D586" s="1" t="s">
        <v>12</v>
      </c>
      <c r="E586" s="1" t="s">
        <v>497</v>
      </c>
      <c r="F586" s="1" t="s">
        <v>24</v>
      </c>
      <c r="G586" s="1" t="s">
        <v>14</v>
      </c>
      <c r="H586" s="1" t="s">
        <v>14</v>
      </c>
      <c r="I586" s="1" t="s">
        <v>14</v>
      </c>
      <c r="J586" s="1" t="s">
        <v>14</v>
      </c>
      <c r="K586" s="1" t="s">
        <v>14</v>
      </c>
      <c r="L586" s="1" t="s">
        <v>14</v>
      </c>
      <c r="M586" s="1" t="s">
        <v>14</v>
      </c>
      <c r="N586" s="1" t="s">
        <v>14</v>
      </c>
      <c r="O586" s="1" t="s">
        <v>14</v>
      </c>
      <c r="P586" s="1" t="s">
        <v>510</v>
      </c>
      <c r="Q586" s="1"/>
    </row>
    <row r="587" spans="1:17" x14ac:dyDescent="0.25">
      <c r="A587" s="1" t="s">
        <v>219</v>
      </c>
      <c r="B587" s="1" t="s">
        <v>1125</v>
      </c>
      <c r="C587" s="1" t="s">
        <v>1124</v>
      </c>
      <c r="D587" s="1" t="s">
        <v>20</v>
      </c>
      <c r="E587" s="1" t="s">
        <v>585</v>
      </c>
      <c r="F587" s="1" t="s">
        <v>599</v>
      </c>
      <c r="G587" s="1" t="s">
        <v>14</v>
      </c>
      <c r="H587" s="1" t="s">
        <v>14</v>
      </c>
      <c r="I587" s="1" t="s">
        <v>14</v>
      </c>
      <c r="J587" s="1" t="s">
        <v>587</v>
      </c>
      <c r="K587" s="1" t="s">
        <v>14</v>
      </c>
      <c r="L587" s="1" t="s">
        <v>14</v>
      </c>
      <c r="M587" s="1" t="s">
        <v>14</v>
      </c>
      <c r="N587" s="1" t="s">
        <v>14</v>
      </c>
      <c r="O587" s="1" t="s">
        <v>14</v>
      </c>
      <c r="P587" s="1" t="s">
        <v>510</v>
      </c>
      <c r="Q587" s="1"/>
    </row>
    <row r="588" spans="1:17" x14ac:dyDescent="0.25">
      <c r="A588" s="1" t="s">
        <v>219</v>
      </c>
      <c r="B588" s="1" t="s">
        <v>1126</v>
      </c>
      <c r="C588" s="1" t="s">
        <v>1127</v>
      </c>
      <c r="D588" s="1" t="s">
        <v>12</v>
      </c>
      <c r="E588" s="1" t="s">
        <v>497</v>
      </c>
      <c r="F588" s="1" t="s">
        <v>30</v>
      </c>
      <c r="G588" s="1" t="s">
        <v>14</v>
      </c>
      <c r="H588" s="1" t="s">
        <v>14</v>
      </c>
      <c r="I588" s="1" t="s">
        <v>14</v>
      </c>
      <c r="J588" s="1" t="s">
        <v>14</v>
      </c>
      <c r="K588" s="1" t="s">
        <v>14</v>
      </c>
      <c r="L588" s="1" t="s">
        <v>14</v>
      </c>
      <c r="M588" s="1" t="s">
        <v>14</v>
      </c>
      <c r="N588" s="1" t="s">
        <v>14</v>
      </c>
      <c r="O588" s="1" t="s">
        <v>14</v>
      </c>
      <c r="P588" s="1" t="s">
        <v>510</v>
      </c>
      <c r="Q588" s="1"/>
    </row>
    <row r="589" spans="1:17" x14ac:dyDescent="0.25">
      <c r="A589" s="1" t="s">
        <v>219</v>
      </c>
      <c r="B589" s="1" t="s">
        <v>1128</v>
      </c>
      <c r="C589" s="1" t="s">
        <v>1127</v>
      </c>
      <c r="D589" s="1" t="s">
        <v>20</v>
      </c>
      <c r="E589" s="1" t="s">
        <v>585</v>
      </c>
      <c r="F589" s="1" t="s">
        <v>602</v>
      </c>
      <c r="G589" s="1" t="s">
        <v>14</v>
      </c>
      <c r="H589" s="1" t="s">
        <v>14</v>
      </c>
      <c r="I589" s="1" t="s">
        <v>14</v>
      </c>
      <c r="J589" s="1" t="s">
        <v>587</v>
      </c>
      <c r="K589" s="1" t="s">
        <v>14</v>
      </c>
      <c r="L589" s="1" t="s">
        <v>14</v>
      </c>
      <c r="M589" s="1" t="s">
        <v>14</v>
      </c>
      <c r="N589" s="1" t="s">
        <v>14</v>
      </c>
      <c r="O589" s="1" t="s">
        <v>14</v>
      </c>
      <c r="P589" s="1" t="s">
        <v>510</v>
      </c>
      <c r="Q589" s="1"/>
    </row>
    <row r="590" spans="1:17" x14ac:dyDescent="0.25">
      <c r="A590" s="1" t="s">
        <v>219</v>
      </c>
      <c r="B590" s="1" t="s">
        <v>1129</v>
      </c>
      <c r="C590" s="1" t="s">
        <v>1130</v>
      </c>
      <c r="D590" s="1" t="s">
        <v>12</v>
      </c>
      <c r="E590" s="1" t="s">
        <v>497</v>
      </c>
      <c r="F590" s="1" t="s">
        <v>32</v>
      </c>
      <c r="G590" s="1" t="s">
        <v>14</v>
      </c>
      <c r="H590" s="1" t="s">
        <v>14</v>
      </c>
      <c r="I590" s="1" t="s">
        <v>14</v>
      </c>
      <c r="J590" s="1" t="s">
        <v>14</v>
      </c>
      <c r="K590" s="1" t="s">
        <v>14</v>
      </c>
      <c r="L590" s="1" t="s">
        <v>14</v>
      </c>
      <c r="M590" s="1" t="s">
        <v>14</v>
      </c>
      <c r="N590" s="1" t="s">
        <v>14</v>
      </c>
      <c r="O590" s="1" t="s">
        <v>14</v>
      </c>
      <c r="P590" s="1" t="s">
        <v>510</v>
      </c>
      <c r="Q590" s="1"/>
    </row>
    <row r="591" spans="1:17" x14ac:dyDescent="0.25">
      <c r="A591" s="1" t="s">
        <v>219</v>
      </c>
      <c r="B591" s="1" t="s">
        <v>1131</v>
      </c>
      <c r="C591" s="1" t="s">
        <v>1130</v>
      </c>
      <c r="D591" s="1" t="s">
        <v>20</v>
      </c>
      <c r="E591" s="1" t="s">
        <v>585</v>
      </c>
      <c r="F591" s="1" t="s">
        <v>605</v>
      </c>
      <c r="G591" s="1" t="s">
        <v>14</v>
      </c>
      <c r="H591" s="1" t="s">
        <v>14</v>
      </c>
      <c r="I591" s="1" t="s">
        <v>14</v>
      </c>
      <c r="J591" s="1" t="s">
        <v>587</v>
      </c>
      <c r="K591" s="1" t="s">
        <v>14</v>
      </c>
      <c r="L591" s="1" t="s">
        <v>14</v>
      </c>
      <c r="M591" s="1" t="s">
        <v>14</v>
      </c>
      <c r="N591" s="1" t="s">
        <v>14</v>
      </c>
      <c r="O591" s="1" t="s">
        <v>14</v>
      </c>
      <c r="P591" s="1" t="s">
        <v>510</v>
      </c>
      <c r="Q591" s="1"/>
    </row>
    <row r="592" spans="1:17" x14ac:dyDescent="0.25">
      <c r="A592" s="1" t="s">
        <v>219</v>
      </c>
      <c r="B592" s="1" t="s">
        <v>1132</v>
      </c>
      <c r="C592" s="1" t="s">
        <v>1133</v>
      </c>
      <c r="D592" s="1" t="s">
        <v>12</v>
      </c>
      <c r="E592" s="1" t="s">
        <v>497</v>
      </c>
      <c r="F592" s="1" t="s">
        <v>34</v>
      </c>
      <c r="G592" s="1" t="s">
        <v>14</v>
      </c>
      <c r="H592" s="1" t="s">
        <v>14</v>
      </c>
      <c r="I592" s="1" t="s">
        <v>14</v>
      </c>
      <c r="J592" s="1" t="s">
        <v>14</v>
      </c>
      <c r="K592" s="1" t="s">
        <v>14</v>
      </c>
      <c r="L592" s="1" t="s">
        <v>14</v>
      </c>
      <c r="M592" s="1" t="s">
        <v>14</v>
      </c>
      <c r="N592" s="1" t="s">
        <v>14</v>
      </c>
      <c r="O592" s="1" t="s">
        <v>14</v>
      </c>
      <c r="P592" s="1" t="s">
        <v>510</v>
      </c>
      <c r="Q592" s="1"/>
    </row>
    <row r="593" spans="1:17" x14ac:dyDescent="0.25">
      <c r="A593" s="1" t="s">
        <v>219</v>
      </c>
      <c r="B593" s="1" t="s">
        <v>1134</v>
      </c>
      <c r="C593" s="1" t="s">
        <v>1133</v>
      </c>
      <c r="D593" s="1" t="s">
        <v>20</v>
      </c>
      <c r="E593" s="1" t="s">
        <v>585</v>
      </c>
      <c r="F593" s="1" t="s">
        <v>608</v>
      </c>
      <c r="G593" s="1" t="s">
        <v>14</v>
      </c>
      <c r="H593" s="1" t="s">
        <v>14</v>
      </c>
      <c r="I593" s="1" t="s">
        <v>14</v>
      </c>
      <c r="J593" s="1" t="s">
        <v>587</v>
      </c>
      <c r="K593" s="1" t="s">
        <v>14</v>
      </c>
      <c r="L593" s="1" t="s">
        <v>14</v>
      </c>
      <c r="M593" s="1" t="s">
        <v>14</v>
      </c>
      <c r="N593" s="1" t="s">
        <v>14</v>
      </c>
      <c r="O593" s="1" t="s">
        <v>14</v>
      </c>
      <c r="P593" s="1" t="s">
        <v>510</v>
      </c>
      <c r="Q593" s="1"/>
    </row>
    <row r="594" spans="1:17" x14ac:dyDescent="0.25">
      <c r="A594" s="1" t="s">
        <v>219</v>
      </c>
      <c r="B594" s="1" t="s">
        <v>1135</v>
      </c>
      <c r="C594" s="1" t="s">
        <v>1136</v>
      </c>
      <c r="D594" s="1" t="s">
        <v>12</v>
      </c>
      <c r="E594" s="1" t="s">
        <v>497</v>
      </c>
      <c r="F594" s="1" t="s">
        <v>36</v>
      </c>
      <c r="G594" s="1" t="s">
        <v>14</v>
      </c>
      <c r="H594" s="1" t="s">
        <v>14</v>
      </c>
      <c r="I594" s="1" t="s">
        <v>14</v>
      </c>
      <c r="J594" s="1" t="s">
        <v>14</v>
      </c>
      <c r="K594" s="1" t="s">
        <v>14</v>
      </c>
      <c r="L594" s="1" t="s">
        <v>14</v>
      </c>
      <c r="M594" s="1" t="s">
        <v>14</v>
      </c>
      <c r="N594" s="1" t="s">
        <v>14</v>
      </c>
      <c r="O594" s="1" t="s">
        <v>14</v>
      </c>
      <c r="P594" s="1" t="s">
        <v>510</v>
      </c>
      <c r="Q594" s="1"/>
    </row>
    <row r="595" spans="1:17" x14ac:dyDescent="0.25">
      <c r="A595" s="1" t="s">
        <v>219</v>
      </c>
      <c r="B595" s="1" t="s">
        <v>1137</v>
      </c>
      <c r="C595" s="1" t="s">
        <v>1136</v>
      </c>
      <c r="D595" s="1" t="s">
        <v>20</v>
      </c>
      <c r="E595" s="1" t="s">
        <v>585</v>
      </c>
      <c r="F595" s="1" t="s">
        <v>611</v>
      </c>
      <c r="G595" s="1" t="s">
        <v>14</v>
      </c>
      <c r="H595" s="1" t="s">
        <v>14</v>
      </c>
      <c r="I595" s="1" t="s">
        <v>14</v>
      </c>
      <c r="J595" s="1" t="s">
        <v>587</v>
      </c>
      <c r="K595" s="1" t="s">
        <v>14</v>
      </c>
      <c r="L595" s="1" t="s">
        <v>14</v>
      </c>
      <c r="M595" s="1" t="s">
        <v>14</v>
      </c>
      <c r="N595" s="1" t="s">
        <v>14</v>
      </c>
      <c r="O595" s="1" t="s">
        <v>14</v>
      </c>
      <c r="P595" s="1" t="s">
        <v>510</v>
      </c>
      <c r="Q595" s="1"/>
    </row>
    <row r="596" spans="1:17" x14ac:dyDescent="0.25">
      <c r="A596" s="1" t="s">
        <v>219</v>
      </c>
      <c r="B596" s="1" t="s">
        <v>1138</v>
      </c>
      <c r="C596" s="1" t="s">
        <v>1139</v>
      </c>
      <c r="D596" s="1" t="s">
        <v>12</v>
      </c>
      <c r="E596" s="1" t="s">
        <v>497</v>
      </c>
      <c r="F596" s="1" t="s">
        <v>38</v>
      </c>
      <c r="G596" s="1" t="s">
        <v>14</v>
      </c>
      <c r="H596" s="1" t="s">
        <v>14</v>
      </c>
      <c r="I596" s="1" t="s">
        <v>14</v>
      </c>
      <c r="J596" s="1" t="s">
        <v>14</v>
      </c>
      <c r="K596" s="1" t="s">
        <v>14</v>
      </c>
      <c r="L596" s="1" t="s">
        <v>14</v>
      </c>
      <c r="M596" s="1" t="s">
        <v>14</v>
      </c>
      <c r="N596" s="1" t="s">
        <v>14</v>
      </c>
      <c r="O596" s="1" t="s">
        <v>14</v>
      </c>
      <c r="P596" s="1" t="s">
        <v>510</v>
      </c>
      <c r="Q596" s="1"/>
    </row>
    <row r="597" spans="1:17" x14ac:dyDescent="0.25">
      <c r="A597" s="1" t="s">
        <v>219</v>
      </c>
      <c r="B597" s="1" t="s">
        <v>1140</v>
      </c>
      <c r="C597" s="1" t="s">
        <v>1139</v>
      </c>
      <c r="D597" s="1" t="s">
        <v>20</v>
      </c>
      <c r="E597" s="1" t="s">
        <v>585</v>
      </c>
      <c r="F597" s="1" t="s">
        <v>614</v>
      </c>
      <c r="G597" s="1" t="s">
        <v>14</v>
      </c>
      <c r="H597" s="1" t="s">
        <v>14</v>
      </c>
      <c r="I597" s="1" t="s">
        <v>14</v>
      </c>
      <c r="J597" s="1" t="s">
        <v>587</v>
      </c>
      <c r="K597" s="1" t="s">
        <v>14</v>
      </c>
      <c r="L597" s="1" t="s">
        <v>14</v>
      </c>
      <c r="M597" s="1" t="s">
        <v>14</v>
      </c>
      <c r="N597" s="1" t="s">
        <v>14</v>
      </c>
      <c r="O597" s="1" t="s">
        <v>14</v>
      </c>
      <c r="P597" s="1" t="s">
        <v>510</v>
      </c>
      <c r="Q597" s="1"/>
    </row>
    <row r="598" spans="1:17" x14ac:dyDescent="0.25">
      <c r="A598" s="1" t="s">
        <v>219</v>
      </c>
      <c r="B598" s="1" t="s">
        <v>1141</v>
      </c>
      <c r="C598" s="1" t="s">
        <v>30</v>
      </c>
      <c r="D598" s="1" t="s">
        <v>18</v>
      </c>
      <c r="E598" s="1" t="s">
        <v>249</v>
      </c>
      <c r="F598" s="1" t="s">
        <v>1142</v>
      </c>
      <c r="G598" s="1" t="s">
        <v>14</v>
      </c>
      <c r="H598" s="1" t="s">
        <v>14</v>
      </c>
      <c r="I598" s="1" t="s">
        <v>14</v>
      </c>
      <c r="J598" s="1" t="s">
        <v>14</v>
      </c>
      <c r="K598" s="1" t="s">
        <v>14</v>
      </c>
      <c r="L598" s="1" t="s">
        <v>14</v>
      </c>
      <c r="M598" s="1" t="s">
        <v>14</v>
      </c>
      <c r="N598" s="1" t="s">
        <v>14</v>
      </c>
      <c r="O598" s="1" t="s">
        <v>14</v>
      </c>
      <c r="P598" s="1" t="s">
        <v>510</v>
      </c>
      <c r="Q598" s="1"/>
    </row>
    <row r="599" spans="1:17" x14ac:dyDescent="0.25">
      <c r="A599" s="1" t="s">
        <v>219</v>
      </c>
      <c r="B599" s="1" t="s">
        <v>1143</v>
      </c>
      <c r="C599" s="1" t="s">
        <v>30</v>
      </c>
      <c r="D599" s="1" t="s">
        <v>20</v>
      </c>
      <c r="E599" s="1" t="s">
        <v>249</v>
      </c>
      <c r="F599" s="1" t="s">
        <v>1144</v>
      </c>
      <c r="G599" s="1" t="s">
        <v>14</v>
      </c>
      <c r="H599" s="1" t="s">
        <v>14</v>
      </c>
      <c r="I599" s="1" t="s">
        <v>14</v>
      </c>
      <c r="J599" s="1" t="s">
        <v>14</v>
      </c>
      <c r="K599" s="1" t="s">
        <v>14</v>
      </c>
      <c r="L599" s="1" t="s">
        <v>14</v>
      </c>
      <c r="M599" s="1" t="s">
        <v>14</v>
      </c>
      <c r="N599" s="1" t="s">
        <v>14</v>
      </c>
      <c r="O599" s="1" t="s">
        <v>14</v>
      </c>
      <c r="P599" s="1" t="s">
        <v>510</v>
      </c>
      <c r="Q599" s="1"/>
    </row>
    <row r="600" spans="1:17" x14ac:dyDescent="0.25">
      <c r="A600" s="1" t="s">
        <v>219</v>
      </c>
      <c r="B600" s="1" t="s">
        <v>1145</v>
      </c>
      <c r="C600" s="1" t="s">
        <v>30</v>
      </c>
      <c r="D600" s="1" t="s">
        <v>22</v>
      </c>
      <c r="E600" s="1" t="s">
        <v>249</v>
      </c>
      <c r="F600" s="1" t="s">
        <v>43</v>
      </c>
      <c r="G600" s="1" t="s">
        <v>27</v>
      </c>
      <c r="H600" s="1" t="s">
        <v>14</v>
      </c>
      <c r="I600" s="1" t="s">
        <v>14</v>
      </c>
      <c r="J600" s="1" t="s">
        <v>14</v>
      </c>
      <c r="K600" s="1" t="s">
        <v>14</v>
      </c>
      <c r="L600" s="1" t="s">
        <v>14</v>
      </c>
      <c r="M600" s="1" t="s">
        <v>14</v>
      </c>
      <c r="N600" s="1" t="s">
        <v>14</v>
      </c>
      <c r="O600" s="1" t="s">
        <v>14</v>
      </c>
      <c r="P600" s="1" t="s">
        <v>510</v>
      </c>
      <c r="Q600" s="1"/>
    </row>
    <row r="601" spans="1:17" x14ac:dyDescent="0.25">
      <c r="A601" s="1" t="s">
        <v>219</v>
      </c>
      <c r="B601" s="1" t="s">
        <v>1146</v>
      </c>
      <c r="C601" s="1" t="s">
        <v>30</v>
      </c>
      <c r="D601" s="1" t="s">
        <v>24</v>
      </c>
      <c r="E601" s="1" t="s">
        <v>249</v>
      </c>
      <c r="F601" s="1" t="s">
        <v>347</v>
      </c>
      <c r="G601" s="1" t="s">
        <v>27</v>
      </c>
      <c r="H601" s="1" t="s">
        <v>14</v>
      </c>
      <c r="I601" s="1" t="s">
        <v>14</v>
      </c>
      <c r="J601" s="1" t="s">
        <v>14</v>
      </c>
      <c r="K601" s="1" t="s">
        <v>14</v>
      </c>
      <c r="L601" s="1" t="s">
        <v>14</v>
      </c>
      <c r="M601" s="1" t="s">
        <v>14</v>
      </c>
      <c r="N601" s="1" t="s">
        <v>14</v>
      </c>
      <c r="O601" s="1" t="s">
        <v>14</v>
      </c>
      <c r="P601" s="1" t="s">
        <v>510</v>
      </c>
      <c r="Q601" s="1"/>
    </row>
    <row r="602" spans="1:17" x14ac:dyDescent="0.25">
      <c r="A602" s="1" t="s">
        <v>219</v>
      </c>
      <c r="B602" s="1" t="s">
        <v>1147</v>
      </c>
      <c r="C602" s="1" t="s">
        <v>30</v>
      </c>
      <c r="D602" s="1" t="s">
        <v>30</v>
      </c>
      <c r="E602" s="1" t="s">
        <v>249</v>
      </c>
      <c r="F602" s="1" t="s">
        <v>347</v>
      </c>
      <c r="G602" s="1" t="s">
        <v>27</v>
      </c>
      <c r="H602" s="1" t="s">
        <v>14</v>
      </c>
      <c r="I602" s="1" t="s">
        <v>14</v>
      </c>
      <c r="J602" s="1" t="s">
        <v>14</v>
      </c>
      <c r="K602" s="1" t="s">
        <v>14</v>
      </c>
      <c r="L602" s="1" t="s">
        <v>14</v>
      </c>
      <c r="M602" s="1" t="s">
        <v>14</v>
      </c>
      <c r="N602" s="1" t="s">
        <v>14</v>
      </c>
      <c r="O602" s="1" t="s">
        <v>14</v>
      </c>
      <c r="P602" s="1" t="s">
        <v>510</v>
      </c>
      <c r="Q602" s="1"/>
    </row>
    <row r="603" spans="1:17" x14ac:dyDescent="0.25">
      <c r="A603" s="1" t="s">
        <v>219</v>
      </c>
      <c r="B603" s="1" t="s">
        <v>1148</v>
      </c>
      <c r="C603" s="1" t="s">
        <v>30</v>
      </c>
      <c r="D603" s="1" t="s">
        <v>32</v>
      </c>
      <c r="E603" s="1" t="s">
        <v>249</v>
      </c>
      <c r="F603" s="1" t="s">
        <v>347</v>
      </c>
      <c r="G603" s="1" t="s">
        <v>27</v>
      </c>
      <c r="H603" s="1" t="s">
        <v>14</v>
      </c>
      <c r="I603" s="1" t="s">
        <v>14</v>
      </c>
      <c r="J603" s="1" t="s">
        <v>14</v>
      </c>
      <c r="K603" s="1" t="s">
        <v>14</v>
      </c>
      <c r="L603" s="1" t="s">
        <v>14</v>
      </c>
      <c r="M603" s="1" t="s">
        <v>14</v>
      </c>
      <c r="N603" s="1" t="s">
        <v>14</v>
      </c>
      <c r="O603" s="1" t="s">
        <v>14</v>
      </c>
      <c r="P603" s="1" t="s">
        <v>510</v>
      </c>
      <c r="Q603" s="1"/>
    </row>
    <row r="604" spans="1:17" x14ac:dyDescent="0.25">
      <c r="A604" s="1" t="s">
        <v>219</v>
      </c>
      <c r="B604" s="1" t="s">
        <v>1149</v>
      </c>
      <c r="C604" s="1" t="s">
        <v>30</v>
      </c>
      <c r="D604" s="1" t="s">
        <v>34</v>
      </c>
      <c r="E604" s="1" t="s">
        <v>249</v>
      </c>
      <c r="F604" s="1" t="s">
        <v>347</v>
      </c>
      <c r="G604" s="1" t="s">
        <v>27</v>
      </c>
      <c r="H604" s="1" t="s">
        <v>14</v>
      </c>
      <c r="I604" s="1" t="s">
        <v>14</v>
      </c>
      <c r="J604" s="1" t="s">
        <v>14</v>
      </c>
      <c r="K604" s="1" t="s">
        <v>14</v>
      </c>
      <c r="L604" s="1" t="s">
        <v>14</v>
      </c>
      <c r="M604" s="1" t="s">
        <v>14</v>
      </c>
      <c r="N604" s="1" t="s">
        <v>14</v>
      </c>
      <c r="O604" s="1" t="s">
        <v>14</v>
      </c>
      <c r="P604" s="1" t="s">
        <v>510</v>
      </c>
      <c r="Q604" s="1"/>
    </row>
    <row r="605" spans="1:17" x14ac:dyDescent="0.25">
      <c r="A605" s="1" t="s">
        <v>219</v>
      </c>
      <c r="B605" s="1" t="s">
        <v>1150</v>
      </c>
      <c r="C605" s="1" t="s">
        <v>30</v>
      </c>
      <c r="D605" s="1" t="s">
        <v>36</v>
      </c>
      <c r="E605" s="1" t="s">
        <v>249</v>
      </c>
      <c r="F605" s="1" t="s">
        <v>347</v>
      </c>
      <c r="G605" s="1" t="s">
        <v>27</v>
      </c>
      <c r="H605" s="1" t="s">
        <v>14</v>
      </c>
      <c r="I605" s="1" t="s">
        <v>14</v>
      </c>
      <c r="J605" s="1" t="s">
        <v>14</v>
      </c>
      <c r="K605" s="1" t="s">
        <v>14</v>
      </c>
      <c r="L605" s="1" t="s">
        <v>14</v>
      </c>
      <c r="M605" s="1" t="s">
        <v>14</v>
      </c>
      <c r="N605" s="1" t="s">
        <v>14</v>
      </c>
      <c r="O605" s="1" t="s">
        <v>14</v>
      </c>
      <c r="P605" s="1" t="s">
        <v>510</v>
      </c>
      <c r="Q605" s="1"/>
    </row>
    <row r="606" spans="1:17" x14ac:dyDescent="0.25">
      <c r="A606" s="1" t="s">
        <v>219</v>
      </c>
      <c r="B606" s="1" t="s">
        <v>1151</v>
      </c>
      <c r="C606" s="1" t="s">
        <v>30</v>
      </c>
      <c r="D606" s="1" t="s">
        <v>38</v>
      </c>
      <c r="E606" s="1" t="s">
        <v>249</v>
      </c>
      <c r="F606" s="1" t="s">
        <v>347</v>
      </c>
      <c r="G606" s="1" t="s">
        <v>27</v>
      </c>
      <c r="H606" s="1" t="s">
        <v>14</v>
      </c>
      <c r="I606" s="1" t="s">
        <v>14</v>
      </c>
      <c r="J606" s="1" t="s">
        <v>14</v>
      </c>
      <c r="K606" s="1" t="s">
        <v>14</v>
      </c>
      <c r="L606" s="1" t="s">
        <v>14</v>
      </c>
      <c r="M606" s="1" t="s">
        <v>14</v>
      </c>
      <c r="N606" s="1" t="s">
        <v>14</v>
      </c>
      <c r="O606" s="1" t="s">
        <v>14</v>
      </c>
      <c r="P606" s="1" t="s">
        <v>510</v>
      </c>
      <c r="Q606" s="1"/>
    </row>
    <row r="607" spans="1:17" x14ac:dyDescent="0.25">
      <c r="A607" s="1" t="s">
        <v>219</v>
      </c>
      <c r="B607" s="1" t="s">
        <v>1152</v>
      </c>
      <c r="C607" s="1" t="s">
        <v>30</v>
      </c>
      <c r="D607" s="1" t="s">
        <v>40</v>
      </c>
      <c r="E607" s="1" t="s">
        <v>249</v>
      </c>
      <c r="F607" s="1" t="s">
        <v>347</v>
      </c>
      <c r="G607" s="1" t="s">
        <v>27</v>
      </c>
      <c r="H607" s="1" t="s">
        <v>14</v>
      </c>
      <c r="I607" s="1" t="s">
        <v>14</v>
      </c>
      <c r="J607" s="1" t="s">
        <v>14</v>
      </c>
      <c r="K607" s="1" t="s">
        <v>14</v>
      </c>
      <c r="L607" s="1" t="s">
        <v>14</v>
      </c>
      <c r="M607" s="1" t="s">
        <v>14</v>
      </c>
      <c r="N607" s="1" t="s">
        <v>14</v>
      </c>
      <c r="O607" s="1" t="s">
        <v>14</v>
      </c>
      <c r="P607" s="1" t="s">
        <v>510</v>
      </c>
      <c r="Q607" s="1"/>
    </row>
    <row r="608" spans="1:17" x14ac:dyDescent="0.25">
      <c r="A608" s="1" t="s">
        <v>219</v>
      </c>
      <c r="B608" s="1" t="s">
        <v>1153</v>
      </c>
      <c r="C608" s="1" t="s">
        <v>30</v>
      </c>
      <c r="D608" s="1" t="s">
        <v>43</v>
      </c>
      <c r="E608" s="1" t="s">
        <v>249</v>
      </c>
      <c r="F608" s="1" t="s">
        <v>347</v>
      </c>
      <c r="G608" s="1" t="s">
        <v>27</v>
      </c>
      <c r="H608" s="1" t="s">
        <v>14</v>
      </c>
      <c r="I608" s="1" t="s">
        <v>14</v>
      </c>
      <c r="J608" s="1" t="s">
        <v>14</v>
      </c>
      <c r="K608" s="1" t="s">
        <v>14</v>
      </c>
      <c r="L608" s="1" t="s">
        <v>14</v>
      </c>
      <c r="M608" s="1" t="s">
        <v>14</v>
      </c>
      <c r="N608" s="1" t="s">
        <v>14</v>
      </c>
      <c r="O608" s="1" t="s">
        <v>14</v>
      </c>
      <c r="P608" s="1" t="s">
        <v>510</v>
      </c>
      <c r="Q608" s="1"/>
    </row>
    <row r="609" spans="1:17" x14ac:dyDescent="0.25">
      <c r="A609" s="1" t="s">
        <v>219</v>
      </c>
      <c r="B609" s="1" t="s">
        <v>1154</v>
      </c>
      <c r="C609" s="1" t="s">
        <v>30</v>
      </c>
      <c r="D609" s="1" t="s">
        <v>47</v>
      </c>
      <c r="E609" s="1" t="s">
        <v>249</v>
      </c>
      <c r="F609" s="1" t="s">
        <v>347</v>
      </c>
      <c r="G609" s="1" t="s">
        <v>27</v>
      </c>
      <c r="H609" s="1" t="s">
        <v>14</v>
      </c>
      <c r="I609" s="1" t="s">
        <v>14</v>
      </c>
      <c r="J609" s="1" t="s">
        <v>14</v>
      </c>
      <c r="K609" s="1" t="s">
        <v>14</v>
      </c>
      <c r="L609" s="1" t="s">
        <v>14</v>
      </c>
      <c r="M609" s="1" t="s">
        <v>14</v>
      </c>
      <c r="N609" s="1" t="s">
        <v>14</v>
      </c>
      <c r="O609" s="1" t="s">
        <v>14</v>
      </c>
      <c r="P609" s="1" t="s">
        <v>510</v>
      </c>
      <c r="Q609" s="1"/>
    </row>
    <row r="610" spans="1:17" x14ac:dyDescent="0.25">
      <c r="A610" s="1" t="s">
        <v>219</v>
      </c>
      <c r="B610" s="1" t="s">
        <v>1155</v>
      </c>
      <c r="C610" s="1" t="s">
        <v>30</v>
      </c>
      <c r="D610" s="1" t="s">
        <v>49</v>
      </c>
      <c r="E610" s="1" t="s">
        <v>249</v>
      </c>
      <c r="F610" s="1" t="s">
        <v>347</v>
      </c>
      <c r="G610" s="1" t="s">
        <v>27</v>
      </c>
      <c r="H610" s="1" t="s">
        <v>14</v>
      </c>
      <c r="I610" s="1" t="s">
        <v>14</v>
      </c>
      <c r="J610" s="1" t="s">
        <v>14</v>
      </c>
      <c r="K610" s="1" t="s">
        <v>14</v>
      </c>
      <c r="L610" s="1" t="s">
        <v>14</v>
      </c>
      <c r="M610" s="1" t="s">
        <v>14</v>
      </c>
      <c r="N610" s="1" t="s">
        <v>14</v>
      </c>
      <c r="O610" s="1" t="s">
        <v>14</v>
      </c>
      <c r="P610" s="1" t="s">
        <v>510</v>
      </c>
      <c r="Q610" s="1"/>
    </row>
    <row r="611" spans="1:17" x14ac:dyDescent="0.25">
      <c r="A611" s="1" t="s">
        <v>219</v>
      </c>
      <c r="B611" s="1" t="s">
        <v>1156</v>
      </c>
      <c r="C611" s="1" t="s">
        <v>30</v>
      </c>
      <c r="D611" s="1" t="s">
        <v>51</v>
      </c>
      <c r="E611" s="1" t="s">
        <v>249</v>
      </c>
      <c r="F611" s="1" t="s">
        <v>347</v>
      </c>
      <c r="G611" s="1" t="s">
        <v>27</v>
      </c>
      <c r="H611" s="1" t="s">
        <v>14</v>
      </c>
      <c r="I611" s="1" t="s">
        <v>14</v>
      </c>
      <c r="J611" s="1" t="s">
        <v>14</v>
      </c>
      <c r="K611" s="1" t="s">
        <v>14</v>
      </c>
      <c r="L611" s="1" t="s">
        <v>14</v>
      </c>
      <c r="M611" s="1" t="s">
        <v>14</v>
      </c>
      <c r="N611" s="1" t="s">
        <v>14</v>
      </c>
      <c r="O611" s="1" t="s">
        <v>14</v>
      </c>
      <c r="P611" s="1" t="s">
        <v>510</v>
      </c>
      <c r="Q611" s="1"/>
    </row>
    <row r="612" spans="1:17" x14ac:dyDescent="0.25">
      <c r="A612" s="1" t="s">
        <v>219</v>
      </c>
      <c r="B612" s="1" t="s">
        <v>1157</v>
      </c>
      <c r="C612" s="1" t="s">
        <v>30</v>
      </c>
      <c r="D612" s="1" t="s">
        <v>53</v>
      </c>
      <c r="E612" s="1" t="s">
        <v>249</v>
      </c>
      <c r="F612" s="1" t="s">
        <v>347</v>
      </c>
      <c r="G612" s="1" t="s">
        <v>27</v>
      </c>
      <c r="H612" s="1" t="s">
        <v>14</v>
      </c>
      <c r="I612" s="1" t="s">
        <v>14</v>
      </c>
      <c r="J612" s="1" t="s">
        <v>14</v>
      </c>
      <c r="K612" s="1" t="s">
        <v>14</v>
      </c>
      <c r="L612" s="1" t="s">
        <v>14</v>
      </c>
      <c r="M612" s="1" t="s">
        <v>14</v>
      </c>
      <c r="N612" s="1" t="s">
        <v>14</v>
      </c>
      <c r="O612" s="1" t="s">
        <v>14</v>
      </c>
      <c r="P612" s="1" t="s">
        <v>510</v>
      </c>
      <c r="Q612" s="1"/>
    </row>
    <row r="613" spans="1:17" x14ac:dyDescent="0.25">
      <c r="A613" s="1" t="s">
        <v>219</v>
      </c>
      <c r="B613" s="1" t="s">
        <v>1158</v>
      </c>
      <c r="C613" s="1" t="s">
        <v>30</v>
      </c>
      <c r="D613" s="1" t="s">
        <v>55</v>
      </c>
      <c r="E613" s="1" t="s">
        <v>249</v>
      </c>
      <c r="F613" s="1" t="s">
        <v>347</v>
      </c>
      <c r="G613" s="1" t="s">
        <v>27</v>
      </c>
      <c r="H613" s="1" t="s">
        <v>14</v>
      </c>
      <c r="I613" s="1" t="s">
        <v>14</v>
      </c>
      <c r="J613" s="1" t="s">
        <v>14</v>
      </c>
      <c r="K613" s="1" t="s">
        <v>14</v>
      </c>
      <c r="L613" s="1" t="s">
        <v>14</v>
      </c>
      <c r="M613" s="1" t="s">
        <v>14</v>
      </c>
      <c r="N613" s="1" t="s">
        <v>14</v>
      </c>
      <c r="O613" s="1" t="s">
        <v>14</v>
      </c>
      <c r="P613" s="1" t="s">
        <v>510</v>
      </c>
      <c r="Q613" s="1"/>
    </row>
    <row r="614" spans="1:17" x14ac:dyDescent="0.25">
      <c r="A614" s="1" t="s">
        <v>219</v>
      </c>
      <c r="B614" s="1" t="s">
        <v>1159</v>
      </c>
      <c r="C614" s="1" t="s">
        <v>30</v>
      </c>
      <c r="D614" s="1" t="s">
        <v>58</v>
      </c>
      <c r="E614" s="1" t="s">
        <v>249</v>
      </c>
      <c r="F614" s="1" t="s">
        <v>347</v>
      </c>
      <c r="G614" s="1" t="s">
        <v>27</v>
      </c>
      <c r="H614" s="1" t="s">
        <v>14</v>
      </c>
      <c r="I614" s="1" t="s">
        <v>14</v>
      </c>
      <c r="J614" s="1" t="s">
        <v>14</v>
      </c>
      <c r="K614" s="1" t="s">
        <v>14</v>
      </c>
      <c r="L614" s="1" t="s">
        <v>14</v>
      </c>
      <c r="M614" s="1" t="s">
        <v>14</v>
      </c>
      <c r="N614" s="1" t="s">
        <v>14</v>
      </c>
      <c r="O614" s="1" t="s">
        <v>14</v>
      </c>
      <c r="P614" s="1" t="s">
        <v>510</v>
      </c>
      <c r="Q614" s="1"/>
    </row>
    <row r="615" spans="1:17" x14ac:dyDescent="0.25">
      <c r="A615" s="1" t="s">
        <v>219</v>
      </c>
      <c r="B615" s="1" t="s">
        <v>1160</v>
      </c>
      <c r="C615" s="1" t="s">
        <v>30</v>
      </c>
      <c r="D615" s="1" t="s">
        <v>60</v>
      </c>
      <c r="E615" s="1" t="s">
        <v>249</v>
      </c>
      <c r="F615" s="1" t="s">
        <v>347</v>
      </c>
      <c r="G615" s="1" t="s">
        <v>27</v>
      </c>
      <c r="H615" s="1" t="s">
        <v>14</v>
      </c>
      <c r="I615" s="1" t="s">
        <v>14</v>
      </c>
      <c r="J615" s="1" t="s">
        <v>14</v>
      </c>
      <c r="K615" s="1" t="s">
        <v>14</v>
      </c>
      <c r="L615" s="1" t="s">
        <v>14</v>
      </c>
      <c r="M615" s="1" t="s">
        <v>14</v>
      </c>
      <c r="N615" s="1" t="s">
        <v>14</v>
      </c>
      <c r="O615" s="1" t="s">
        <v>14</v>
      </c>
      <c r="P615" s="1" t="s">
        <v>510</v>
      </c>
      <c r="Q615" s="1"/>
    </row>
    <row r="616" spans="1:17" x14ac:dyDescent="0.25">
      <c r="A616" s="1" t="s">
        <v>219</v>
      </c>
      <c r="B616" s="1" t="s">
        <v>1161</v>
      </c>
      <c r="C616" s="1" t="s">
        <v>30</v>
      </c>
      <c r="D616" s="1" t="s">
        <v>62</v>
      </c>
      <c r="E616" s="1" t="s">
        <v>249</v>
      </c>
      <c r="F616" s="1" t="s">
        <v>347</v>
      </c>
      <c r="G616" s="1" t="s">
        <v>27</v>
      </c>
      <c r="H616" s="1" t="s">
        <v>14</v>
      </c>
      <c r="I616" s="1" t="s">
        <v>14</v>
      </c>
      <c r="J616" s="1" t="s">
        <v>14</v>
      </c>
      <c r="K616" s="1" t="s">
        <v>14</v>
      </c>
      <c r="L616" s="1" t="s">
        <v>14</v>
      </c>
      <c r="M616" s="1" t="s">
        <v>14</v>
      </c>
      <c r="N616" s="1" t="s">
        <v>14</v>
      </c>
      <c r="O616" s="1" t="s">
        <v>14</v>
      </c>
      <c r="P616" s="1" t="s">
        <v>510</v>
      </c>
      <c r="Q616" s="1"/>
    </row>
    <row r="617" spans="1:17" x14ac:dyDescent="0.25">
      <c r="A617" s="1" t="s">
        <v>219</v>
      </c>
      <c r="B617" s="1" t="s">
        <v>1162</v>
      </c>
      <c r="C617" s="1" t="s">
        <v>30</v>
      </c>
      <c r="D617" s="1" t="s">
        <v>64</v>
      </c>
      <c r="E617" s="1" t="s">
        <v>249</v>
      </c>
      <c r="F617" s="1" t="s">
        <v>347</v>
      </c>
      <c r="G617" s="1" t="s">
        <v>27</v>
      </c>
      <c r="H617" s="1" t="s">
        <v>14</v>
      </c>
      <c r="I617" s="1" t="s">
        <v>14</v>
      </c>
      <c r="J617" s="1" t="s">
        <v>14</v>
      </c>
      <c r="K617" s="1" t="s">
        <v>14</v>
      </c>
      <c r="L617" s="1" t="s">
        <v>14</v>
      </c>
      <c r="M617" s="1" t="s">
        <v>14</v>
      </c>
      <c r="N617" s="1" t="s">
        <v>14</v>
      </c>
      <c r="O617" s="1" t="s">
        <v>14</v>
      </c>
      <c r="P617" s="1" t="s">
        <v>510</v>
      </c>
      <c r="Q617" s="1"/>
    </row>
    <row r="618" spans="1:17" x14ac:dyDescent="0.25">
      <c r="A618" s="1" t="s">
        <v>219</v>
      </c>
      <c r="B618" s="1" t="s">
        <v>1163</v>
      </c>
      <c r="C618" s="1" t="s">
        <v>30</v>
      </c>
      <c r="D618" s="1" t="s">
        <v>67</v>
      </c>
      <c r="E618" s="1" t="s">
        <v>249</v>
      </c>
      <c r="F618" s="1" t="s">
        <v>347</v>
      </c>
      <c r="G618" s="1" t="s">
        <v>27</v>
      </c>
      <c r="H618" s="1" t="s">
        <v>14</v>
      </c>
      <c r="I618" s="1" t="s">
        <v>14</v>
      </c>
      <c r="J618" s="1" t="s">
        <v>14</v>
      </c>
      <c r="K618" s="1" t="s">
        <v>14</v>
      </c>
      <c r="L618" s="1" t="s">
        <v>14</v>
      </c>
      <c r="M618" s="1" t="s">
        <v>14</v>
      </c>
      <c r="N618" s="1" t="s">
        <v>14</v>
      </c>
      <c r="O618" s="1" t="s">
        <v>14</v>
      </c>
      <c r="P618" s="1" t="s">
        <v>510</v>
      </c>
      <c r="Q618" s="1"/>
    </row>
    <row r="619" spans="1:17" x14ac:dyDescent="0.25">
      <c r="A619" s="1" t="s">
        <v>219</v>
      </c>
      <c r="B619" s="1" t="s">
        <v>1164</v>
      </c>
      <c r="C619" s="1" t="s">
        <v>30</v>
      </c>
      <c r="D619" s="1" t="s">
        <v>69</v>
      </c>
      <c r="E619" s="1" t="s">
        <v>249</v>
      </c>
      <c r="F619" s="1" t="s">
        <v>347</v>
      </c>
      <c r="G619" s="1" t="s">
        <v>27</v>
      </c>
      <c r="H619" s="1" t="s">
        <v>14</v>
      </c>
      <c r="I619" s="1" t="s">
        <v>14</v>
      </c>
      <c r="J619" s="1" t="s">
        <v>14</v>
      </c>
      <c r="K619" s="1" t="s">
        <v>14</v>
      </c>
      <c r="L619" s="1" t="s">
        <v>14</v>
      </c>
      <c r="M619" s="1" t="s">
        <v>14</v>
      </c>
      <c r="N619" s="1" t="s">
        <v>14</v>
      </c>
      <c r="O619" s="1" t="s">
        <v>14</v>
      </c>
      <c r="P619" s="1" t="s">
        <v>510</v>
      </c>
      <c r="Q619" s="1"/>
    </row>
    <row r="620" spans="1:17" x14ac:dyDescent="0.25">
      <c r="A620" s="1" t="s">
        <v>219</v>
      </c>
      <c r="B620" s="1" t="s">
        <v>1165</v>
      </c>
      <c r="C620" s="1" t="s">
        <v>30</v>
      </c>
      <c r="D620" s="1" t="s">
        <v>71</v>
      </c>
      <c r="E620" s="1" t="s">
        <v>249</v>
      </c>
      <c r="F620" s="1" t="s">
        <v>347</v>
      </c>
      <c r="G620" s="1" t="s">
        <v>27</v>
      </c>
      <c r="H620" s="1" t="s">
        <v>14</v>
      </c>
      <c r="I620" s="1" t="s">
        <v>14</v>
      </c>
      <c r="J620" s="1" t="s">
        <v>14</v>
      </c>
      <c r="K620" s="1" t="s">
        <v>14</v>
      </c>
      <c r="L620" s="1" t="s">
        <v>14</v>
      </c>
      <c r="M620" s="1" t="s">
        <v>14</v>
      </c>
      <c r="N620" s="1" t="s">
        <v>14</v>
      </c>
      <c r="O620" s="1" t="s">
        <v>14</v>
      </c>
      <c r="P620" s="1" t="s">
        <v>510</v>
      </c>
      <c r="Q620" s="1"/>
    </row>
    <row r="621" spans="1:17" x14ac:dyDescent="0.25">
      <c r="A621" s="1" t="s">
        <v>219</v>
      </c>
      <c r="B621" s="1" t="s">
        <v>1166</v>
      </c>
      <c r="C621" s="1" t="s">
        <v>30</v>
      </c>
      <c r="D621" s="1" t="s">
        <v>73</v>
      </c>
      <c r="E621" s="1" t="s">
        <v>249</v>
      </c>
      <c r="F621" s="1" t="s">
        <v>13</v>
      </c>
      <c r="G621" s="1" t="s">
        <v>1167</v>
      </c>
      <c r="H621" s="1" t="s">
        <v>14</v>
      </c>
      <c r="I621" s="1" t="s">
        <v>14</v>
      </c>
      <c r="J621" s="1" t="s">
        <v>14</v>
      </c>
      <c r="K621" s="1" t="s">
        <v>14</v>
      </c>
      <c r="L621" s="1" t="s">
        <v>14</v>
      </c>
      <c r="M621" s="1" t="s">
        <v>14</v>
      </c>
      <c r="N621" s="1" t="s">
        <v>14</v>
      </c>
      <c r="O621" s="1" t="s">
        <v>14</v>
      </c>
      <c r="P621" s="1" t="s">
        <v>510</v>
      </c>
      <c r="Q621" s="1"/>
    </row>
    <row r="622" spans="1:17" x14ac:dyDescent="0.25">
      <c r="A622" s="1" t="s">
        <v>219</v>
      </c>
      <c r="B622" s="1" t="s">
        <v>1168</v>
      </c>
      <c r="C622" s="1" t="s">
        <v>60</v>
      </c>
      <c r="D622" s="1" t="s">
        <v>24</v>
      </c>
      <c r="E622" s="1" t="s">
        <v>249</v>
      </c>
      <c r="F622" s="1" t="s">
        <v>1169</v>
      </c>
      <c r="G622" s="1" t="s">
        <v>1167</v>
      </c>
      <c r="H622" s="1" t="s">
        <v>14</v>
      </c>
      <c r="I622" s="1" t="s">
        <v>14</v>
      </c>
      <c r="J622" s="1" t="s">
        <v>14</v>
      </c>
      <c r="K622" s="1" t="s">
        <v>14</v>
      </c>
      <c r="L622" s="1" t="s">
        <v>14</v>
      </c>
      <c r="M622" s="1" t="s">
        <v>14</v>
      </c>
      <c r="N622" s="1" t="s">
        <v>14</v>
      </c>
      <c r="O622" s="1" t="s">
        <v>14</v>
      </c>
      <c r="P622" s="1" t="s">
        <v>510</v>
      </c>
      <c r="Q622" s="1"/>
    </row>
    <row r="623" spans="1:17" x14ac:dyDescent="0.25">
      <c r="A623" s="1" t="s">
        <v>219</v>
      </c>
      <c r="B623" s="1" t="s">
        <v>1170</v>
      </c>
      <c r="C623" s="1" t="s">
        <v>60</v>
      </c>
      <c r="D623" s="1" t="s">
        <v>30</v>
      </c>
      <c r="E623" s="1" t="s">
        <v>249</v>
      </c>
      <c r="F623" s="1" t="s">
        <v>1169</v>
      </c>
      <c r="G623" s="1" t="s">
        <v>1167</v>
      </c>
      <c r="H623" s="1" t="s">
        <v>14</v>
      </c>
      <c r="I623" s="1" t="s">
        <v>14</v>
      </c>
      <c r="J623" s="1" t="s">
        <v>14</v>
      </c>
      <c r="K623" s="1" t="s">
        <v>14</v>
      </c>
      <c r="L623" s="1" t="s">
        <v>14</v>
      </c>
      <c r="M623" s="1" t="s">
        <v>14</v>
      </c>
      <c r="N623" s="1" t="s">
        <v>14</v>
      </c>
      <c r="O623" s="1" t="s">
        <v>14</v>
      </c>
      <c r="P623" s="1" t="s">
        <v>510</v>
      </c>
      <c r="Q623" s="1"/>
    </row>
    <row r="624" spans="1:17" x14ac:dyDescent="0.25">
      <c r="A624" s="1" t="s">
        <v>219</v>
      </c>
      <c r="B624" s="1" t="s">
        <v>1171</v>
      </c>
      <c r="C624" s="1" t="s">
        <v>60</v>
      </c>
      <c r="D624" s="1" t="s">
        <v>32</v>
      </c>
      <c r="E624" s="1" t="s">
        <v>249</v>
      </c>
      <c r="F624" s="1" t="s">
        <v>1169</v>
      </c>
      <c r="G624" s="1" t="s">
        <v>1167</v>
      </c>
      <c r="H624" s="1" t="s">
        <v>14</v>
      </c>
      <c r="I624" s="1" t="s">
        <v>14</v>
      </c>
      <c r="J624" s="1" t="s">
        <v>14</v>
      </c>
      <c r="K624" s="1" t="s">
        <v>14</v>
      </c>
      <c r="L624" s="1" t="s">
        <v>14</v>
      </c>
      <c r="M624" s="1" t="s">
        <v>14</v>
      </c>
      <c r="N624" s="1" t="s">
        <v>14</v>
      </c>
      <c r="O624" s="1" t="s">
        <v>14</v>
      </c>
      <c r="P624" s="1" t="s">
        <v>510</v>
      </c>
      <c r="Q624" s="1"/>
    </row>
    <row r="625" spans="1:17" x14ac:dyDescent="0.25">
      <c r="A625" s="1" t="s">
        <v>219</v>
      </c>
      <c r="B625" s="1" t="s">
        <v>1172</v>
      </c>
      <c r="C625" s="1" t="s">
        <v>60</v>
      </c>
      <c r="D625" s="1" t="s">
        <v>34</v>
      </c>
      <c r="E625" s="1" t="s">
        <v>249</v>
      </c>
      <c r="F625" s="1" t="s">
        <v>1169</v>
      </c>
      <c r="G625" s="1" t="s">
        <v>1167</v>
      </c>
      <c r="H625" s="1" t="s">
        <v>14</v>
      </c>
      <c r="I625" s="1" t="s">
        <v>14</v>
      </c>
      <c r="J625" s="1" t="s">
        <v>14</v>
      </c>
      <c r="K625" s="1" t="s">
        <v>14</v>
      </c>
      <c r="L625" s="1" t="s">
        <v>14</v>
      </c>
      <c r="M625" s="1" t="s">
        <v>14</v>
      </c>
      <c r="N625" s="1" t="s">
        <v>14</v>
      </c>
      <c r="O625" s="1" t="s">
        <v>14</v>
      </c>
      <c r="P625" s="1" t="s">
        <v>510</v>
      </c>
      <c r="Q625" s="1"/>
    </row>
    <row r="626" spans="1:17" x14ac:dyDescent="0.25">
      <c r="A626" s="1" t="s">
        <v>219</v>
      </c>
      <c r="B626" s="1" t="s">
        <v>1173</v>
      </c>
      <c r="C626" s="1" t="s">
        <v>60</v>
      </c>
      <c r="D626" s="1" t="s">
        <v>36</v>
      </c>
      <c r="E626" s="1" t="s">
        <v>249</v>
      </c>
      <c r="F626" s="1" t="s">
        <v>1169</v>
      </c>
      <c r="G626" s="1" t="s">
        <v>1167</v>
      </c>
      <c r="H626" s="1" t="s">
        <v>14</v>
      </c>
      <c r="I626" s="1" t="s">
        <v>14</v>
      </c>
      <c r="J626" s="1" t="s">
        <v>14</v>
      </c>
      <c r="K626" s="1" t="s">
        <v>14</v>
      </c>
      <c r="L626" s="1" t="s">
        <v>14</v>
      </c>
      <c r="M626" s="1" t="s">
        <v>14</v>
      </c>
      <c r="N626" s="1" t="s">
        <v>14</v>
      </c>
      <c r="O626" s="1" t="s">
        <v>14</v>
      </c>
      <c r="P626" s="1" t="s">
        <v>510</v>
      </c>
      <c r="Q626" s="1"/>
    </row>
    <row r="627" spans="1:17" x14ac:dyDescent="0.25">
      <c r="A627" s="1" t="s">
        <v>219</v>
      </c>
      <c r="B627" s="1" t="s">
        <v>1174</v>
      </c>
      <c r="C627" s="1" t="s">
        <v>87</v>
      </c>
      <c r="D627" s="1" t="s">
        <v>22</v>
      </c>
      <c r="E627" s="1" t="s">
        <v>249</v>
      </c>
      <c r="F627" s="1" t="s">
        <v>1175</v>
      </c>
      <c r="G627" s="1" t="s">
        <v>14</v>
      </c>
      <c r="H627" s="1" t="s">
        <v>14</v>
      </c>
      <c r="I627" s="1" t="s">
        <v>14</v>
      </c>
      <c r="J627" s="1" t="s">
        <v>14</v>
      </c>
      <c r="K627" s="1" t="s">
        <v>14</v>
      </c>
      <c r="L627" s="1" t="s">
        <v>14</v>
      </c>
      <c r="M627" s="1" t="s">
        <v>14</v>
      </c>
      <c r="N627" s="1" t="s">
        <v>14</v>
      </c>
      <c r="O627" s="1" t="s">
        <v>14</v>
      </c>
      <c r="P627" s="1" t="s">
        <v>510</v>
      </c>
      <c r="Q627" s="1"/>
    </row>
    <row r="628" spans="1:17" x14ac:dyDescent="0.25">
      <c r="A628" s="1" t="s">
        <v>219</v>
      </c>
      <c r="B628" s="1" t="s">
        <v>1176</v>
      </c>
      <c r="C628" s="1" t="s">
        <v>87</v>
      </c>
      <c r="D628" s="1" t="s">
        <v>24</v>
      </c>
      <c r="E628" s="1" t="s">
        <v>249</v>
      </c>
      <c r="F628" s="1" t="s">
        <v>152</v>
      </c>
      <c r="G628" s="1" t="s">
        <v>27</v>
      </c>
      <c r="H628" s="1" t="s">
        <v>14</v>
      </c>
      <c r="I628" s="1" t="s">
        <v>14</v>
      </c>
      <c r="J628" s="1" t="s">
        <v>14</v>
      </c>
      <c r="K628" s="1" t="s">
        <v>14</v>
      </c>
      <c r="L628" s="1" t="s">
        <v>14</v>
      </c>
      <c r="M628" s="1" t="s">
        <v>14</v>
      </c>
      <c r="N628" s="1" t="s">
        <v>14</v>
      </c>
      <c r="O628" s="1" t="s">
        <v>14</v>
      </c>
      <c r="P628" s="1" t="s">
        <v>510</v>
      </c>
      <c r="Q628" s="1"/>
    </row>
    <row r="629" spans="1:17" x14ac:dyDescent="0.25">
      <c r="A629" s="1" t="s">
        <v>219</v>
      </c>
      <c r="B629" s="1" t="s">
        <v>1177</v>
      </c>
      <c r="C629" s="1" t="s">
        <v>87</v>
      </c>
      <c r="D629" s="1" t="s">
        <v>30</v>
      </c>
      <c r="E629" s="1" t="s">
        <v>249</v>
      </c>
      <c r="F629" s="1" t="s">
        <v>152</v>
      </c>
      <c r="G629" s="1" t="s">
        <v>27</v>
      </c>
      <c r="H629" s="1" t="s">
        <v>14</v>
      </c>
      <c r="I629" s="1" t="s">
        <v>14</v>
      </c>
      <c r="J629" s="1" t="s">
        <v>14</v>
      </c>
      <c r="K629" s="1" t="s">
        <v>14</v>
      </c>
      <c r="L629" s="1" t="s">
        <v>14</v>
      </c>
      <c r="M629" s="1" t="s">
        <v>14</v>
      </c>
      <c r="N629" s="1" t="s">
        <v>14</v>
      </c>
      <c r="O629" s="1" t="s">
        <v>14</v>
      </c>
      <c r="P629" s="1" t="s">
        <v>510</v>
      </c>
      <c r="Q629" s="1"/>
    </row>
    <row r="630" spans="1:17" x14ac:dyDescent="0.25">
      <c r="A630" s="1" t="s">
        <v>219</v>
      </c>
      <c r="B630" s="1" t="s">
        <v>1178</v>
      </c>
      <c r="C630" s="1" t="s">
        <v>87</v>
      </c>
      <c r="D630" s="1" t="s">
        <v>32</v>
      </c>
      <c r="E630" s="1" t="s">
        <v>249</v>
      </c>
      <c r="F630" s="1" t="s">
        <v>1179</v>
      </c>
      <c r="G630" s="1" t="s">
        <v>1167</v>
      </c>
      <c r="H630" s="1" t="s">
        <v>14</v>
      </c>
      <c r="I630" s="1" t="s">
        <v>14</v>
      </c>
      <c r="J630" s="1" t="s">
        <v>14</v>
      </c>
      <c r="K630" s="1" t="s">
        <v>14</v>
      </c>
      <c r="L630" s="1" t="s">
        <v>14</v>
      </c>
      <c r="M630" s="1" t="s">
        <v>14</v>
      </c>
      <c r="N630" s="1" t="s">
        <v>14</v>
      </c>
      <c r="O630" s="1" t="s">
        <v>14</v>
      </c>
      <c r="P630" s="1" t="s">
        <v>510</v>
      </c>
      <c r="Q630" s="1"/>
    </row>
    <row r="631" spans="1:17" x14ac:dyDescent="0.25">
      <c r="A631" s="1" t="s">
        <v>219</v>
      </c>
      <c r="B631" s="1" t="s">
        <v>1180</v>
      </c>
      <c r="C631" s="1" t="s">
        <v>87</v>
      </c>
      <c r="D631" s="1" t="s">
        <v>34</v>
      </c>
      <c r="E631" s="1" t="s">
        <v>249</v>
      </c>
      <c r="F631" s="1" t="s">
        <v>1179</v>
      </c>
      <c r="G631" s="1" t="s">
        <v>1167</v>
      </c>
      <c r="H631" s="1" t="s">
        <v>14</v>
      </c>
      <c r="I631" s="1" t="s">
        <v>14</v>
      </c>
      <c r="J631" s="1" t="s">
        <v>14</v>
      </c>
      <c r="K631" s="1" t="s">
        <v>14</v>
      </c>
      <c r="L631" s="1" t="s">
        <v>14</v>
      </c>
      <c r="M631" s="1" t="s">
        <v>14</v>
      </c>
      <c r="N631" s="1" t="s">
        <v>14</v>
      </c>
      <c r="O631" s="1" t="s">
        <v>14</v>
      </c>
      <c r="P631" s="1" t="s">
        <v>510</v>
      </c>
      <c r="Q631" s="1"/>
    </row>
    <row r="632" spans="1:17" x14ac:dyDescent="0.25">
      <c r="A632" s="1" t="s">
        <v>219</v>
      </c>
      <c r="B632" s="1" t="s">
        <v>1181</v>
      </c>
      <c r="C632" s="1" t="s">
        <v>87</v>
      </c>
      <c r="D632" s="1" t="s">
        <v>36</v>
      </c>
      <c r="E632" s="1" t="s">
        <v>249</v>
      </c>
      <c r="F632" s="1" t="s">
        <v>1179</v>
      </c>
      <c r="G632" s="1" t="s">
        <v>1167</v>
      </c>
      <c r="H632" s="1" t="s">
        <v>14</v>
      </c>
      <c r="I632" s="1" t="s">
        <v>14</v>
      </c>
      <c r="J632" s="1" t="s">
        <v>14</v>
      </c>
      <c r="K632" s="1" t="s">
        <v>14</v>
      </c>
      <c r="L632" s="1" t="s">
        <v>14</v>
      </c>
      <c r="M632" s="1" t="s">
        <v>14</v>
      </c>
      <c r="N632" s="1" t="s">
        <v>14</v>
      </c>
      <c r="O632" s="1" t="s">
        <v>14</v>
      </c>
      <c r="P632" s="1" t="s">
        <v>510</v>
      </c>
      <c r="Q632" s="1"/>
    </row>
    <row r="633" spans="1:17" x14ac:dyDescent="0.25">
      <c r="A633" s="1" t="s">
        <v>219</v>
      </c>
      <c r="B633" s="1" t="s">
        <v>1182</v>
      </c>
      <c r="C633" s="1" t="s">
        <v>87</v>
      </c>
      <c r="D633" s="1" t="s">
        <v>38</v>
      </c>
      <c r="E633" s="1" t="s">
        <v>249</v>
      </c>
      <c r="F633" s="1" t="s">
        <v>1179</v>
      </c>
      <c r="G633" s="1" t="s">
        <v>1167</v>
      </c>
      <c r="H633" s="1" t="s">
        <v>14</v>
      </c>
      <c r="I633" s="1" t="s">
        <v>14</v>
      </c>
      <c r="J633" s="1" t="s">
        <v>14</v>
      </c>
      <c r="K633" s="1" t="s">
        <v>14</v>
      </c>
      <c r="L633" s="1" t="s">
        <v>14</v>
      </c>
      <c r="M633" s="1" t="s">
        <v>14</v>
      </c>
      <c r="N633" s="1" t="s">
        <v>14</v>
      </c>
      <c r="O633" s="1" t="s">
        <v>14</v>
      </c>
      <c r="P633" s="1" t="s">
        <v>510</v>
      </c>
      <c r="Q633" s="1"/>
    </row>
    <row r="634" spans="1:17" x14ac:dyDescent="0.25">
      <c r="A634" s="1" t="s">
        <v>219</v>
      </c>
      <c r="B634" s="1" t="s">
        <v>1183</v>
      </c>
      <c r="C634" s="1" t="s">
        <v>87</v>
      </c>
      <c r="D634" s="1" t="s">
        <v>40</v>
      </c>
      <c r="E634" s="1" t="s">
        <v>249</v>
      </c>
      <c r="F634" s="1" t="s">
        <v>355</v>
      </c>
      <c r="G634" s="1" t="s">
        <v>27</v>
      </c>
      <c r="H634" s="1" t="s">
        <v>14</v>
      </c>
      <c r="I634" s="1" t="s">
        <v>14</v>
      </c>
      <c r="J634" s="1" t="s">
        <v>14</v>
      </c>
      <c r="K634" s="1" t="s">
        <v>14</v>
      </c>
      <c r="L634" s="1" t="s">
        <v>14</v>
      </c>
      <c r="M634" s="1" t="s">
        <v>14</v>
      </c>
      <c r="N634" s="1" t="s">
        <v>14</v>
      </c>
      <c r="O634" s="1" t="s">
        <v>14</v>
      </c>
      <c r="P634" s="1" t="s">
        <v>510</v>
      </c>
      <c r="Q634" s="1"/>
    </row>
    <row r="635" spans="1:17" x14ac:dyDescent="0.25">
      <c r="A635" s="1" t="s">
        <v>219</v>
      </c>
      <c r="B635" s="1" t="s">
        <v>1184</v>
      </c>
      <c r="C635" s="1" t="s">
        <v>103</v>
      </c>
      <c r="D635" s="1" t="s">
        <v>22</v>
      </c>
      <c r="E635" s="1" t="s">
        <v>249</v>
      </c>
      <c r="F635" s="1" t="s">
        <v>1175</v>
      </c>
      <c r="G635" s="1" t="s">
        <v>14</v>
      </c>
      <c r="H635" s="1" t="s">
        <v>14</v>
      </c>
      <c r="I635" s="1" t="s">
        <v>14</v>
      </c>
      <c r="J635" s="1" t="s">
        <v>14</v>
      </c>
      <c r="K635" s="1" t="s">
        <v>14</v>
      </c>
      <c r="L635" s="1" t="s">
        <v>14</v>
      </c>
      <c r="M635" s="1" t="s">
        <v>14</v>
      </c>
      <c r="N635" s="1" t="s">
        <v>14</v>
      </c>
      <c r="O635" s="1" t="s">
        <v>14</v>
      </c>
      <c r="P635" s="1" t="s">
        <v>510</v>
      </c>
      <c r="Q635" s="1"/>
    </row>
    <row r="636" spans="1:17" x14ac:dyDescent="0.25">
      <c r="A636" s="1" t="s">
        <v>219</v>
      </c>
      <c r="B636" s="1" t="s">
        <v>1185</v>
      </c>
      <c r="C636" s="1" t="s">
        <v>103</v>
      </c>
      <c r="D636" s="1" t="s">
        <v>24</v>
      </c>
      <c r="E636" s="1" t="s">
        <v>249</v>
      </c>
      <c r="F636" s="1" t="s">
        <v>152</v>
      </c>
      <c r="G636" s="1" t="s">
        <v>27</v>
      </c>
      <c r="H636" s="1" t="s">
        <v>14</v>
      </c>
      <c r="I636" s="1" t="s">
        <v>14</v>
      </c>
      <c r="J636" s="1" t="s">
        <v>14</v>
      </c>
      <c r="K636" s="1" t="s">
        <v>14</v>
      </c>
      <c r="L636" s="1" t="s">
        <v>14</v>
      </c>
      <c r="M636" s="1" t="s">
        <v>14</v>
      </c>
      <c r="N636" s="1" t="s">
        <v>14</v>
      </c>
      <c r="O636" s="1" t="s">
        <v>14</v>
      </c>
      <c r="P636" s="1" t="s">
        <v>510</v>
      </c>
      <c r="Q636" s="1"/>
    </row>
    <row r="637" spans="1:17" x14ac:dyDescent="0.25">
      <c r="A637" s="1" t="s">
        <v>219</v>
      </c>
      <c r="B637" s="1" t="s">
        <v>1186</v>
      </c>
      <c r="C637" s="1" t="s">
        <v>103</v>
      </c>
      <c r="D637" s="1" t="s">
        <v>30</v>
      </c>
      <c r="E637" s="1" t="s">
        <v>249</v>
      </c>
      <c r="F637" s="1" t="s">
        <v>152</v>
      </c>
      <c r="G637" s="1" t="s">
        <v>27</v>
      </c>
      <c r="H637" s="1" t="s">
        <v>14</v>
      </c>
      <c r="I637" s="1" t="s">
        <v>14</v>
      </c>
      <c r="J637" s="1" t="s">
        <v>14</v>
      </c>
      <c r="K637" s="1" t="s">
        <v>14</v>
      </c>
      <c r="L637" s="1" t="s">
        <v>14</v>
      </c>
      <c r="M637" s="1" t="s">
        <v>14</v>
      </c>
      <c r="N637" s="1" t="s">
        <v>14</v>
      </c>
      <c r="O637" s="1" t="s">
        <v>14</v>
      </c>
      <c r="P637" s="1" t="s">
        <v>510</v>
      </c>
      <c r="Q637" s="1"/>
    </row>
    <row r="638" spans="1:17" x14ac:dyDescent="0.25">
      <c r="A638" s="1" t="s">
        <v>219</v>
      </c>
      <c r="B638" s="1" t="s">
        <v>1187</v>
      </c>
      <c r="C638" s="1" t="s">
        <v>103</v>
      </c>
      <c r="D638" s="1" t="s">
        <v>32</v>
      </c>
      <c r="E638" s="1" t="s">
        <v>249</v>
      </c>
      <c r="F638" s="1" t="s">
        <v>1188</v>
      </c>
      <c r="G638" s="1" t="s">
        <v>1167</v>
      </c>
      <c r="H638" s="1" t="s">
        <v>14</v>
      </c>
      <c r="I638" s="1" t="s">
        <v>14</v>
      </c>
      <c r="J638" s="1" t="s">
        <v>14</v>
      </c>
      <c r="K638" s="1" t="s">
        <v>14</v>
      </c>
      <c r="L638" s="1" t="s">
        <v>14</v>
      </c>
      <c r="M638" s="1" t="s">
        <v>14</v>
      </c>
      <c r="N638" s="1" t="s">
        <v>14</v>
      </c>
      <c r="O638" s="1" t="s">
        <v>14</v>
      </c>
      <c r="P638" s="1" t="s">
        <v>510</v>
      </c>
      <c r="Q638" s="1"/>
    </row>
    <row r="639" spans="1:17" x14ac:dyDescent="0.25">
      <c r="A639" s="1" t="s">
        <v>219</v>
      </c>
      <c r="B639" s="1" t="s">
        <v>1189</v>
      </c>
      <c r="C639" s="1" t="s">
        <v>103</v>
      </c>
      <c r="D639" s="1" t="s">
        <v>34</v>
      </c>
      <c r="E639" s="1" t="s">
        <v>249</v>
      </c>
      <c r="F639" s="1" t="s">
        <v>1188</v>
      </c>
      <c r="G639" s="1" t="s">
        <v>1167</v>
      </c>
      <c r="H639" s="1" t="s">
        <v>14</v>
      </c>
      <c r="I639" s="1" t="s">
        <v>14</v>
      </c>
      <c r="J639" s="1" t="s">
        <v>14</v>
      </c>
      <c r="K639" s="1" t="s">
        <v>14</v>
      </c>
      <c r="L639" s="1" t="s">
        <v>14</v>
      </c>
      <c r="M639" s="1" t="s">
        <v>14</v>
      </c>
      <c r="N639" s="1" t="s">
        <v>14</v>
      </c>
      <c r="O639" s="1" t="s">
        <v>14</v>
      </c>
      <c r="P639" s="1" t="s">
        <v>510</v>
      </c>
      <c r="Q639" s="1"/>
    </row>
    <row r="640" spans="1:17" x14ac:dyDescent="0.25">
      <c r="A640" s="1" t="s">
        <v>219</v>
      </c>
      <c r="B640" s="1" t="s">
        <v>1190</v>
      </c>
      <c r="C640" s="1" t="s">
        <v>103</v>
      </c>
      <c r="D640" s="1" t="s">
        <v>36</v>
      </c>
      <c r="E640" s="1" t="s">
        <v>249</v>
      </c>
      <c r="F640" s="1" t="s">
        <v>1188</v>
      </c>
      <c r="G640" s="1" t="s">
        <v>1167</v>
      </c>
      <c r="H640" s="1" t="s">
        <v>14</v>
      </c>
      <c r="I640" s="1" t="s">
        <v>14</v>
      </c>
      <c r="J640" s="1" t="s">
        <v>14</v>
      </c>
      <c r="K640" s="1" t="s">
        <v>14</v>
      </c>
      <c r="L640" s="1" t="s">
        <v>14</v>
      </c>
      <c r="M640" s="1" t="s">
        <v>14</v>
      </c>
      <c r="N640" s="1" t="s">
        <v>14</v>
      </c>
      <c r="O640" s="1" t="s">
        <v>14</v>
      </c>
      <c r="P640" s="1" t="s">
        <v>510</v>
      </c>
      <c r="Q640" s="1"/>
    </row>
    <row r="641" spans="1:17" x14ac:dyDescent="0.25">
      <c r="A641" s="1" t="s">
        <v>219</v>
      </c>
      <c r="B641" s="1" t="s">
        <v>1191</v>
      </c>
      <c r="C641" s="1" t="s">
        <v>103</v>
      </c>
      <c r="D641" s="1" t="s">
        <v>38</v>
      </c>
      <c r="E641" s="1" t="s">
        <v>249</v>
      </c>
      <c r="F641" s="1" t="s">
        <v>1188</v>
      </c>
      <c r="G641" s="1" t="s">
        <v>1167</v>
      </c>
      <c r="H641" s="1" t="s">
        <v>14</v>
      </c>
      <c r="I641" s="1" t="s">
        <v>14</v>
      </c>
      <c r="J641" s="1" t="s">
        <v>14</v>
      </c>
      <c r="K641" s="1" t="s">
        <v>14</v>
      </c>
      <c r="L641" s="1" t="s">
        <v>14</v>
      </c>
      <c r="M641" s="1" t="s">
        <v>14</v>
      </c>
      <c r="N641" s="1" t="s">
        <v>14</v>
      </c>
      <c r="O641" s="1" t="s">
        <v>14</v>
      </c>
      <c r="P641" s="1" t="s">
        <v>510</v>
      </c>
      <c r="Q641" s="1"/>
    </row>
    <row r="642" spans="1:17" x14ac:dyDescent="0.25">
      <c r="A642" s="1" t="s">
        <v>219</v>
      </c>
      <c r="B642" s="1" t="s">
        <v>1192</v>
      </c>
      <c r="C642" s="1" t="s">
        <v>103</v>
      </c>
      <c r="D642" s="1" t="s">
        <v>40</v>
      </c>
      <c r="E642" s="1" t="s">
        <v>249</v>
      </c>
      <c r="F642" s="1" t="s">
        <v>1193</v>
      </c>
      <c r="G642" s="1" t="s">
        <v>27</v>
      </c>
      <c r="H642" s="1" t="s">
        <v>14</v>
      </c>
      <c r="I642" s="1" t="s">
        <v>14</v>
      </c>
      <c r="J642" s="1" t="s">
        <v>14</v>
      </c>
      <c r="K642" s="1" t="s">
        <v>14</v>
      </c>
      <c r="L642" s="1" t="s">
        <v>14</v>
      </c>
      <c r="M642" s="1" t="s">
        <v>14</v>
      </c>
      <c r="N642" s="1" t="s">
        <v>14</v>
      </c>
      <c r="O642" s="1" t="s">
        <v>14</v>
      </c>
      <c r="P642" s="1" t="s">
        <v>510</v>
      </c>
      <c r="Q642" s="1"/>
    </row>
    <row r="643" spans="1:17" x14ac:dyDescent="0.25">
      <c r="A643" s="1" t="s">
        <v>219</v>
      </c>
      <c r="B643" s="1" t="s">
        <v>1194</v>
      </c>
      <c r="C643" s="1" t="s">
        <v>105</v>
      </c>
      <c r="D643" s="1" t="s">
        <v>22</v>
      </c>
      <c r="E643" s="1" t="s">
        <v>249</v>
      </c>
      <c r="F643" s="1" t="s">
        <v>1195</v>
      </c>
      <c r="G643" s="1" t="s">
        <v>14</v>
      </c>
      <c r="H643" s="1" t="s">
        <v>14</v>
      </c>
      <c r="I643" s="1" t="s">
        <v>14</v>
      </c>
      <c r="J643" s="1" t="s">
        <v>14</v>
      </c>
      <c r="K643" s="1" t="s">
        <v>14</v>
      </c>
      <c r="L643" s="1" t="s">
        <v>14</v>
      </c>
      <c r="M643" s="1" t="s">
        <v>14</v>
      </c>
      <c r="N643" s="1" t="s">
        <v>14</v>
      </c>
      <c r="O643" s="1" t="s">
        <v>14</v>
      </c>
      <c r="P643" s="1" t="s">
        <v>510</v>
      </c>
      <c r="Q643" s="1"/>
    </row>
    <row r="644" spans="1:17" x14ac:dyDescent="0.25">
      <c r="A644" s="1" t="s">
        <v>219</v>
      </c>
      <c r="B644" s="1" t="s">
        <v>1196</v>
      </c>
      <c r="C644" s="1" t="s">
        <v>105</v>
      </c>
      <c r="D644" s="1" t="s">
        <v>24</v>
      </c>
      <c r="E644" s="1" t="s">
        <v>249</v>
      </c>
      <c r="F644" s="1" t="s">
        <v>152</v>
      </c>
      <c r="G644" s="1" t="s">
        <v>27</v>
      </c>
      <c r="H644" s="1" t="s">
        <v>14</v>
      </c>
      <c r="I644" s="1" t="s">
        <v>14</v>
      </c>
      <c r="J644" s="1" t="s">
        <v>14</v>
      </c>
      <c r="K644" s="1" t="s">
        <v>14</v>
      </c>
      <c r="L644" s="1" t="s">
        <v>14</v>
      </c>
      <c r="M644" s="1" t="s">
        <v>14</v>
      </c>
      <c r="N644" s="1" t="s">
        <v>14</v>
      </c>
      <c r="O644" s="1" t="s">
        <v>14</v>
      </c>
      <c r="P644" s="1" t="s">
        <v>510</v>
      </c>
      <c r="Q644" s="1"/>
    </row>
    <row r="645" spans="1:17" x14ac:dyDescent="0.25">
      <c r="A645" s="1" t="s">
        <v>219</v>
      </c>
      <c r="B645" s="1" t="s">
        <v>1197</v>
      </c>
      <c r="C645" s="1" t="s">
        <v>105</v>
      </c>
      <c r="D645" s="1" t="s">
        <v>30</v>
      </c>
      <c r="E645" s="1" t="s">
        <v>249</v>
      </c>
      <c r="F645" s="1" t="s">
        <v>152</v>
      </c>
      <c r="G645" s="1" t="s">
        <v>27</v>
      </c>
      <c r="H645" s="1" t="s">
        <v>14</v>
      </c>
      <c r="I645" s="1" t="s">
        <v>14</v>
      </c>
      <c r="J645" s="1" t="s">
        <v>14</v>
      </c>
      <c r="K645" s="1" t="s">
        <v>14</v>
      </c>
      <c r="L645" s="1" t="s">
        <v>14</v>
      </c>
      <c r="M645" s="1" t="s">
        <v>14</v>
      </c>
      <c r="N645" s="1" t="s">
        <v>14</v>
      </c>
      <c r="O645" s="1" t="s">
        <v>14</v>
      </c>
      <c r="P645" s="1" t="s">
        <v>510</v>
      </c>
      <c r="Q645" s="1"/>
    </row>
    <row r="646" spans="1:17" x14ac:dyDescent="0.25">
      <c r="A646" s="1" t="s">
        <v>219</v>
      </c>
      <c r="B646" s="1" t="s">
        <v>1198</v>
      </c>
      <c r="C646" s="1" t="s">
        <v>105</v>
      </c>
      <c r="D646" s="1" t="s">
        <v>32</v>
      </c>
      <c r="E646" s="1" t="s">
        <v>249</v>
      </c>
      <c r="F646" s="1" t="s">
        <v>1199</v>
      </c>
      <c r="G646" s="1" t="s">
        <v>1167</v>
      </c>
      <c r="H646" s="1" t="s">
        <v>14</v>
      </c>
      <c r="I646" s="1" t="s">
        <v>14</v>
      </c>
      <c r="J646" s="1" t="s">
        <v>14</v>
      </c>
      <c r="K646" s="1" t="s">
        <v>14</v>
      </c>
      <c r="L646" s="1" t="s">
        <v>14</v>
      </c>
      <c r="M646" s="1" t="s">
        <v>14</v>
      </c>
      <c r="N646" s="1" t="s">
        <v>14</v>
      </c>
      <c r="O646" s="1" t="s">
        <v>14</v>
      </c>
      <c r="P646" s="1" t="s">
        <v>510</v>
      </c>
      <c r="Q646" s="1"/>
    </row>
    <row r="647" spans="1:17" x14ac:dyDescent="0.25">
      <c r="A647" s="1" t="s">
        <v>219</v>
      </c>
      <c r="B647" s="1" t="s">
        <v>1200</v>
      </c>
      <c r="C647" s="1" t="s">
        <v>105</v>
      </c>
      <c r="D647" s="1" t="s">
        <v>34</v>
      </c>
      <c r="E647" s="1" t="s">
        <v>249</v>
      </c>
      <c r="F647" s="1" t="s">
        <v>1199</v>
      </c>
      <c r="G647" s="1" t="s">
        <v>1167</v>
      </c>
      <c r="H647" s="1" t="s">
        <v>14</v>
      </c>
      <c r="I647" s="1" t="s">
        <v>14</v>
      </c>
      <c r="J647" s="1" t="s">
        <v>14</v>
      </c>
      <c r="K647" s="1" t="s">
        <v>14</v>
      </c>
      <c r="L647" s="1" t="s">
        <v>14</v>
      </c>
      <c r="M647" s="1" t="s">
        <v>14</v>
      </c>
      <c r="N647" s="1" t="s">
        <v>14</v>
      </c>
      <c r="O647" s="1" t="s">
        <v>14</v>
      </c>
      <c r="P647" s="1" t="s">
        <v>510</v>
      </c>
      <c r="Q647" s="1"/>
    </row>
    <row r="648" spans="1:17" x14ac:dyDescent="0.25">
      <c r="A648" s="1" t="s">
        <v>219</v>
      </c>
      <c r="B648" s="1" t="s">
        <v>1201</v>
      </c>
      <c r="C648" s="1" t="s">
        <v>105</v>
      </c>
      <c r="D648" s="1" t="s">
        <v>36</v>
      </c>
      <c r="E648" s="1" t="s">
        <v>249</v>
      </c>
      <c r="F648" s="1" t="s">
        <v>1199</v>
      </c>
      <c r="G648" s="1" t="s">
        <v>1167</v>
      </c>
      <c r="H648" s="1" t="s">
        <v>14</v>
      </c>
      <c r="I648" s="1" t="s">
        <v>14</v>
      </c>
      <c r="J648" s="1" t="s">
        <v>14</v>
      </c>
      <c r="K648" s="1" t="s">
        <v>14</v>
      </c>
      <c r="L648" s="1" t="s">
        <v>14</v>
      </c>
      <c r="M648" s="1" t="s">
        <v>14</v>
      </c>
      <c r="N648" s="1" t="s">
        <v>14</v>
      </c>
      <c r="O648" s="1" t="s">
        <v>14</v>
      </c>
      <c r="P648" s="1" t="s">
        <v>510</v>
      </c>
      <c r="Q648" s="1"/>
    </row>
    <row r="649" spans="1:17" x14ac:dyDescent="0.25">
      <c r="A649" s="1" t="s">
        <v>219</v>
      </c>
      <c r="B649" s="1" t="s">
        <v>1202</v>
      </c>
      <c r="C649" s="1" t="s">
        <v>105</v>
      </c>
      <c r="D649" s="1" t="s">
        <v>38</v>
      </c>
      <c r="E649" s="1" t="s">
        <v>249</v>
      </c>
      <c r="F649" s="1" t="s">
        <v>1199</v>
      </c>
      <c r="G649" s="1" t="s">
        <v>1167</v>
      </c>
      <c r="H649" s="1" t="s">
        <v>14</v>
      </c>
      <c r="I649" s="1" t="s">
        <v>14</v>
      </c>
      <c r="J649" s="1" t="s">
        <v>14</v>
      </c>
      <c r="K649" s="1" t="s">
        <v>14</v>
      </c>
      <c r="L649" s="1" t="s">
        <v>14</v>
      </c>
      <c r="M649" s="1" t="s">
        <v>14</v>
      </c>
      <c r="N649" s="1" t="s">
        <v>14</v>
      </c>
      <c r="O649" s="1" t="s">
        <v>14</v>
      </c>
      <c r="P649" s="1" t="s">
        <v>510</v>
      </c>
      <c r="Q649" s="1"/>
    </row>
    <row r="650" spans="1:17" x14ac:dyDescent="0.25">
      <c r="A650" s="1" t="s">
        <v>219</v>
      </c>
      <c r="B650" s="1" t="s">
        <v>1203</v>
      </c>
      <c r="C650" s="1" t="s">
        <v>105</v>
      </c>
      <c r="D650" s="1" t="s">
        <v>40</v>
      </c>
      <c r="E650" s="1" t="s">
        <v>249</v>
      </c>
      <c r="F650" s="1" t="s">
        <v>344</v>
      </c>
      <c r="G650" s="1" t="s">
        <v>27</v>
      </c>
      <c r="H650" s="1" t="s">
        <v>14</v>
      </c>
      <c r="I650" s="1" t="s">
        <v>14</v>
      </c>
      <c r="J650" s="1" t="s">
        <v>14</v>
      </c>
      <c r="K650" s="1" t="s">
        <v>14</v>
      </c>
      <c r="L650" s="1" t="s">
        <v>14</v>
      </c>
      <c r="M650" s="1" t="s">
        <v>14</v>
      </c>
      <c r="N650" s="1" t="s">
        <v>14</v>
      </c>
      <c r="O650" s="1" t="s">
        <v>14</v>
      </c>
      <c r="P650" s="1" t="s">
        <v>510</v>
      </c>
      <c r="Q650" s="1"/>
    </row>
    <row r="651" spans="1:17" x14ac:dyDescent="0.25">
      <c r="A651" s="1" t="s">
        <v>219</v>
      </c>
      <c r="B651" s="1" t="s">
        <v>1204</v>
      </c>
      <c r="C651" s="1" t="s">
        <v>1056</v>
      </c>
      <c r="D651" s="1" t="s">
        <v>24</v>
      </c>
      <c r="E651" s="1" t="s">
        <v>249</v>
      </c>
      <c r="F651" s="1" t="s">
        <v>1205</v>
      </c>
      <c r="G651" s="1" t="s">
        <v>1167</v>
      </c>
      <c r="H651" s="1" t="s">
        <v>14</v>
      </c>
      <c r="I651" s="1" t="s">
        <v>14</v>
      </c>
      <c r="J651" s="1" t="s">
        <v>14</v>
      </c>
      <c r="K651" s="1" t="s">
        <v>14</v>
      </c>
      <c r="L651" s="1" t="s">
        <v>14</v>
      </c>
      <c r="M651" s="1" t="s">
        <v>14</v>
      </c>
      <c r="N651" s="1" t="s">
        <v>14</v>
      </c>
      <c r="O651" s="1" t="s">
        <v>14</v>
      </c>
      <c r="P651" s="1" t="s">
        <v>510</v>
      </c>
      <c r="Q651" s="1"/>
    </row>
    <row r="652" spans="1:17" x14ac:dyDescent="0.25">
      <c r="A652" s="1" t="s">
        <v>219</v>
      </c>
      <c r="B652" s="1" t="s">
        <v>1206</v>
      </c>
      <c r="C652" s="1" t="s">
        <v>1056</v>
      </c>
      <c r="D652" s="1" t="s">
        <v>30</v>
      </c>
      <c r="E652" s="1" t="s">
        <v>249</v>
      </c>
      <c r="F652" s="1" t="s">
        <v>1169</v>
      </c>
      <c r="G652" s="1" t="s">
        <v>1167</v>
      </c>
      <c r="H652" s="1" t="s">
        <v>14</v>
      </c>
      <c r="I652" s="1" t="s">
        <v>14</v>
      </c>
      <c r="J652" s="1" t="s">
        <v>14</v>
      </c>
      <c r="K652" s="1" t="s">
        <v>14</v>
      </c>
      <c r="L652" s="1" t="s">
        <v>14</v>
      </c>
      <c r="M652" s="1" t="s">
        <v>14</v>
      </c>
      <c r="N652" s="1" t="s">
        <v>14</v>
      </c>
      <c r="O652" s="1" t="s">
        <v>14</v>
      </c>
      <c r="P652" s="1" t="s">
        <v>510</v>
      </c>
      <c r="Q652" s="1"/>
    </row>
    <row r="653" spans="1:17" x14ac:dyDescent="0.25">
      <c r="A653" s="1" t="s">
        <v>219</v>
      </c>
      <c r="B653" s="1" t="s">
        <v>1207</v>
      </c>
      <c r="C653" s="1" t="s">
        <v>1056</v>
      </c>
      <c r="D653" s="1" t="s">
        <v>32</v>
      </c>
      <c r="E653" s="1" t="s">
        <v>249</v>
      </c>
      <c r="F653" s="1" t="s">
        <v>1199</v>
      </c>
      <c r="G653" s="1" t="s">
        <v>1167</v>
      </c>
      <c r="H653" s="1" t="s">
        <v>14</v>
      </c>
      <c r="I653" s="1" t="s">
        <v>14</v>
      </c>
      <c r="J653" s="1" t="s">
        <v>14</v>
      </c>
      <c r="K653" s="1" t="s">
        <v>14</v>
      </c>
      <c r="L653" s="1" t="s">
        <v>14</v>
      </c>
      <c r="M653" s="1" t="s">
        <v>14</v>
      </c>
      <c r="N653" s="1" t="s">
        <v>14</v>
      </c>
      <c r="O653" s="1" t="s">
        <v>14</v>
      </c>
      <c r="P653" s="1" t="s">
        <v>510</v>
      </c>
      <c r="Q653" s="1"/>
    </row>
    <row r="654" spans="1:17" x14ac:dyDescent="0.25">
      <c r="A654" s="1" t="s">
        <v>219</v>
      </c>
      <c r="B654" s="1" t="s">
        <v>1208</v>
      </c>
      <c r="C654" s="1" t="s">
        <v>1056</v>
      </c>
      <c r="D654" s="1" t="s">
        <v>34</v>
      </c>
      <c r="E654" s="1" t="s">
        <v>249</v>
      </c>
      <c r="F654" s="1" t="s">
        <v>1205</v>
      </c>
      <c r="G654" s="1" t="s">
        <v>1167</v>
      </c>
      <c r="H654" s="1" t="s">
        <v>14</v>
      </c>
      <c r="I654" s="1" t="s">
        <v>14</v>
      </c>
      <c r="J654" s="1" t="s">
        <v>14</v>
      </c>
      <c r="K654" s="1" t="s">
        <v>14</v>
      </c>
      <c r="L654" s="1" t="s">
        <v>14</v>
      </c>
      <c r="M654" s="1" t="s">
        <v>14</v>
      </c>
      <c r="N654" s="1" t="s">
        <v>14</v>
      </c>
      <c r="O654" s="1" t="s">
        <v>14</v>
      </c>
      <c r="P654" s="1" t="s">
        <v>510</v>
      </c>
      <c r="Q654" s="1"/>
    </row>
    <row r="655" spans="1:17" x14ac:dyDescent="0.25">
      <c r="A655" s="1" t="s">
        <v>219</v>
      </c>
      <c r="B655" s="1" t="s">
        <v>1209</v>
      </c>
      <c r="C655" s="1" t="s">
        <v>1056</v>
      </c>
      <c r="D655" s="1" t="s">
        <v>36</v>
      </c>
      <c r="E655" s="1" t="s">
        <v>249</v>
      </c>
      <c r="F655" s="1" t="s">
        <v>1169</v>
      </c>
      <c r="G655" s="1" t="s">
        <v>1167</v>
      </c>
      <c r="H655" s="1" t="s">
        <v>14</v>
      </c>
      <c r="I655" s="1" t="s">
        <v>14</v>
      </c>
      <c r="J655" s="1" t="s">
        <v>14</v>
      </c>
      <c r="K655" s="1" t="s">
        <v>14</v>
      </c>
      <c r="L655" s="1" t="s">
        <v>14</v>
      </c>
      <c r="M655" s="1" t="s">
        <v>14</v>
      </c>
      <c r="N655" s="1" t="s">
        <v>14</v>
      </c>
      <c r="O655" s="1" t="s">
        <v>14</v>
      </c>
      <c r="P655" s="1" t="s">
        <v>510</v>
      </c>
      <c r="Q655" s="1"/>
    </row>
    <row r="656" spans="1:17" x14ac:dyDescent="0.25">
      <c r="A656" s="1" t="s">
        <v>219</v>
      </c>
      <c r="B656" s="1" t="s">
        <v>1210</v>
      </c>
      <c r="C656" s="1" t="s">
        <v>1056</v>
      </c>
      <c r="D656" s="1" t="s">
        <v>38</v>
      </c>
      <c r="E656" s="1" t="s">
        <v>249</v>
      </c>
      <c r="F656" s="1" t="s">
        <v>1199</v>
      </c>
      <c r="G656" s="1" t="s">
        <v>1167</v>
      </c>
      <c r="H656" s="1" t="s">
        <v>14</v>
      </c>
      <c r="I656" s="1" t="s">
        <v>14</v>
      </c>
      <c r="J656" s="1" t="s">
        <v>14</v>
      </c>
      <c r="K656" s="1" t="s">
        <v>14</v>
      </c>
      <c r="L656" s="1" t="s">
        <v>14</v>
      </c>
      <c r="M656" s="1" t="s">
        <v>14</v>
      </c>
      <c r="N656" s="1" t="s">
        <v>14</v>
      </c>
      <c r="O656" s="1" t="s">
        <v>14</v>
      </c>
      <c r="P656" s="1" t="s">
        <v>510</v>
      </c>
      <c r="Q656" s="1"/>
    </row>
    <row r="657" spans="1:17" x14ac:dyDescent="0.25">
      <c r="A657" s="1" t="s">
        <v>219</v>
      </c>
      <c r="B657" s="1" t="s">
        <v>1211</v>
      </c>
      <c r="C657" s="1" t="s">
        <v>1056</v>
      </c>
      <c r="D657" s="1" t="s">
        <v>40</v>
      </c>
      <c r="E657" s="1" t="s">
        <v>249</v>
      </c>
      <c r="F657" s="1" t="s">
        <v>1205</v>
      </c>
      <c r="G657" s="1" t="s">
        <v>1167</v>
      </c>
      <c r="H657" s="1" t="s">
        <v>14</v>
      </c>
      <c r="I657" s="1" t="s">
        <v>14</v>
      </c>
      <c r="J657" s="1" t="s">
        <v>14</v>
      </c>
      <c r="K657" s="1" t="s">
        <v>14</v>
      </c>
      <c r="L657" s="1" t="s">
        <v>14</v>
      </c>
      <c r="M657" s="1" t="s">
        <v>14</v>
      </c>
      <c r="N657" s="1" t="s">
        <v>14</v>
      </c>
      <c r="O657" s="1" t="s">
        <v>14</v>
      </c>
      <c r="P657" s="1" t="s">
        <v>510</v>
      </c>
      <c r="Q657" s="1"/>
    </row>
    <row r="658" spans="1:17" x14ac:dyDescent="0.25">
      <c r="A658" s="1" t="s">
        <v>219</v>
      </c>
      <c r="B658" s="1" t="s">
        <v>1212</v>
      </c>
      <c r="C658" s="1" t="s">
        <v>1056</v>
      </c>
      <c r="D658" s="1" t="s">
        <v>43</v>
      </c>
      <c r="E658" s="1" t="s">
        <v>249</v>
      </c>
      <c r="F658" s="1" t="s">
        <v>1169</v>
      </c>
      <c r="G658" s="1" t="s">
        <v>1167</v>
      </c>
      <c r="H658" s="1" t="s">
        <v>14</v>
      </c>
      <c r="I658" s="1" t="s">
        <v>14</v>
      </c>
      <c r="J658" s="1" t="s">
        <v>14</v>
      </c>
      <c r="K658" s="1" t="s">
        <v>14</v>
      </c>
      <c r="L658" s="1" t="s">
        <v>14</v>
      </c>
      <c r="M658" s="1" t="s">
        <v>14</v>
      </c>
      <c r="N658" s="1" t="s">
        <v>14</v>
      </c>
      <c r="O658" s="1" t="s">
        <v>14</v>
      </c>
      <c r="P658" s="1" t="s">
        <v>510</v>
      </c>
      <c r="Q658" s="1"/>
    </row>
    <row r="659" spans="1:17" x14ac:dyDescent="0.25">
      <c r="A659" s="1" t="s">
        <v>219</v>
      </c>
      <c r="B659" s="1" t="s">
        <v>1213</v>
      </c>
      <c r="C659" s="1" t="s">
        <v>1056</v>
      </c>
      <c r="D659" s="1" t="s">
        <v>47</v>
      </c>
      <c r="E659" s="1" t="s">
        <v>249</v>
      </c>
      <c r="F659" s="1" t="s">
        <v>1199</v>
      </c>
      <c r="G659" s="1" t="s">
        <v>1167</v>
      </c>
      <c r="H659" s="1" t="s">
        <v>14</v>
      </c>
      <c r="I659" s="1" t="s">
        <v>14</v>
      </c>
      <c r="J659" s="1" t="s">
        <v>14</v>
      </c>
      <c r="K659" s="1" t="s">
        <v>14</v>
      </c>
      <c r="L659" s="1" t="s">
        <v>14</v>
      </c>
      <c r="M659" s="1" t="s">
        <v>14</v>
      </c>
      <c r="N659" s="1" t="s">
        <v>14</v>
      </c>
      <c r="O659" s="1" t="s">
        <v>14</v>
      </c>
      <c r="P659" s="1" t="s">
        <v>510</v>
      </c>
      <c r="Q659" s="1"/>
    </row>
    <row r="660" spans="1:17" x14ac:dyDescent="0.25">
      <c r="A660" s="1" t="s">
        <v>219</v>
      </c>
      <c r="B660" s="1" t="s">
        <v>1214</v>
      </c>
      <c r="C660" s="1" t="s">
        <v>1056</v>
      </c>
      <c r="D660" s="1" t="s">
        <v>49</v>
      </c>
      <c r="E660" s="1" t="s">
        <v>249</v>
      </c>
      <c r="F660" s="1" t="s">
        <v>1205</v>
      </c>
      <c r="G660" s="1" t="s">
        <v>1167</v>
      </c>
      <c r="H660" s="1" t="s">
        <v>14</v>
      </c>
      <c r="I660" s="1" t="s">
        <v>14</v>
      </c>
      <c r="J660" s="1" t="s">
        <v>14</v>
      </c>
      <c r="K660" s="1" t="s">
        <v>14</v>
      </c>
      <c r="L660" s="1" t="s">
        <v>14</v>
      </c>
      <c r="M660" s="1" t="s">
        <v>14</v>
      </c>
      <c r="N660" s="1" t="s">
        <v>14</v>
      </c>
      <c r="O660" s="1" t="s">
        <v>14</v>
      </c>
      <c r="P660" s="1" t="s">
        <v>510</v>
      </c>
      <c r="Q660" s="1"/>
    </row>
    <row r="661" spans="1:17" x14ac:dyDescent="0.25">
      <c r="A661" s="1" t="s">
        <v>219</v>
      </c>
      <c r="B661" s="1" t="s">
        <v>1215</v>
      </c>
      <c r="C661" s="1" t="s">
        <v>1056</v>
      </c>
      <c r="D661" s="1" t="s">
        <v>51</v>
      </c>
      <c r="E661" s="1" t="s">
        <v>249</v>
      </c>
      <c r="F661" s="1" t="s">
        <v>1169</v>
      </c>
      <c r="G661" s="1" t="s">
        <v>1167</v>
      </c>
      <c r="H661" s="1" t="s">
        <v>14</v>
      </c>
      <c r="I661" s="1" t="s">
        <v>14</v>
      </c>
      <c r="J661" s="1" t="s">
        <v>14</v>
      </c>
      <c r="K661" s="1" t="s">
        <v>14</v>
      </c>
      <c r="L661" s="1" t="s">
        <v>14</v>
      </c>
      <c r="M661" s="1" t="s">
        <v>14</v>
      </c>
      <c r="N661" s="1" t="s">
        <v>14</v>
      </c>
      <c r="O661" s="1" t="s">
        <v>14</v>
      </c>
      <c r="P661" s="1" t="s">
        <v>510</v>
      </c>
      <c r="Q661" s="1"/>
    </row>
    <row r="662" spans="1:17" x14ac:dyDescent="0.25">
      <c r="A662" s="1" t="s">
        <v>219</v>
      </c>
      <c r="B662" s="1" t="s">
        <v>1216</v>
      </c>
      <c r="C662" s="1" t="s">
        <v>1056</v>
      </c>
      <c r="D662" s="1" t="s">
        <v>53</v>
      </c>
      <c r="E662" s="1" t="s">
        <v>249</v>
      </c>
      <c r="F662" s="1" t="s">
        <v>1199</v>
      </c>
      <c r="G662" s="1" t="s">
        <v>1167</v>
      </c>
      <c r="H662" s="1" t="s">
        <v>14</v>
      </c>
      <c r="I662" s="1" t="s">
        <v>14</v>
      </c>
      <c r="J662" s="1" t="s">
        <v>14</v>
      </c>
      <c r="K662" s="1" t="s">
        <v>14</v>
      </c>
      <c r="L662" s="1" t="s">
        <v>14</v>
      </c>
      <c r="M662" s="1" t="s">
        <v>14</v>
      </c>
      <c r="N662" s="1" t="s">
        <v>14</v>
      </c>
      <c r="O662" s="1" t="s">
        <v>14</v>
      </c>
      <c r="P662" s="1" t="s">
        <v>510</v>
      </c>
      <c r="Q662" s="1"/>
    </row>
    <row r="663" spans="1:17" x14ac:dyDescent="0.25">
      <c r="A663" s="1" t="s">
        <v>219</v>
      </c>
      <c r="B663" s="1" t="s">
        <v>1217</v>
      </c>
      <c r="C663" s="1" t="s">
        <v>1056</v>
      </c>
      <c r="D663" s="1" t="s">
        <v>55</v>
      </c>
      <c r="E663" s="1" t="s">
        <v>249</v>
      </c>
      <c r="F663" s="1" t="s">
        <v>1205</v>
      </c>
      <c r="G663" s="1" t="s">
        <v>1167</v>
      </c>
      <c r="H663" s="1" t="s">
        <v>14</v>
      </c>
      <c r="I663" s="1" t="s">
        <v>14</v>
      </c>
      <c r="J663" s="1" t="s">
        <v>14</v>
      </c>
      <c r="K663" s="1" t="s">
        <v>14</v>
      </c>
      <c r="L663" s="1" t="s">
        <v>14</v>
      </c>
      <c r="M663" s="1" t="s">
        <v>14</v>
      </c>
      <c r="N663" s="1" t="s">
        <v>14</v>
      </c>
      <c r="O663" s="1" t="s">
        <v>14</v>
      </c>
      <c r="P663" s="1" t="s">
        <v>510</v>
      </c>
      <c r="Q663" s="1"/>
    </row>
    <row r="664" spans="1:17" x14ac:dyDescent="0.25">
      <c r="A664" s="1" t="s">
        <v>219</v>
      </c>
      <c r="B664" s="1" t="s">
        <v>1218</v>
      </c>
      <c r="C664" s="1" t="s">
        <v>1056</v>
      </c>
      <c r="D664" s="1" t="s">
        <v>58</v>
      </c>
      <c r="E664" s="1" t="s">
        <v>249</v>
      </c>
      <c r="F664" s="1" t="s">
        <v>1169</v>
      </c>
      <c r="G664" s="1" t="s">
        <v>1167</v>
      </c>
      <c r="H664" s="1" t="s">
        <v>14</v>
      </c>
      <c r="I664" s="1" t="s">
        <v>14</v>
      </c>
      <c r="J664" s="1" t="s">
        <v>14</v>
      </c>
      <c r="K664" s="1" t="s">
        <v>14</v>
      </c>
      <c r="L664" s="1" t="s">
        <v>14</v>
      </c>
      <c r="M664" s="1" t="s">
        <v>14</v>
      </c>
      <c r="N664" s="1" t="s">
        <v>14</v>
      </c>
      <c r="O664" s="1" t="s">
        <v>14</v>
      </c>
      <c r="P664" s="1" t="s">
        <v>510</v>
      </c>
      <c r="Q664" s="1"/>
    </row>
    <row r="665" spans="1:17" x14ac:dyDescent="0.25">
      <c r="A665" s="1" t="s">
        <v>219</v>
      </c>
      <c r="B665" s="1" t="s">
        <v>1219</v>
      </c>
      <c r="C665" s="1" t="s">
        <v>1056</v>
      </c>
      <c r="D665" s="1" t="s">
        <v>60</v>
      </c>
      <c r="E665" s="1" t="s">
        <v>249</v>
      </c>
      <c r="F665" s="1" t="s">
        <v>1199</v>
      </c>
      <c r="G665" s="1" t="s">
        <v>1167</v>
      </c>
      <c r="H665" s="1" t="s">
        <v>14</v>
      </c>
      <c r="I665" s="1" t="s">
        <v>14</v>
      </c>
      <c r="J665" s="1" t="s">
        <v>14</v>
      </c>
      <c r="K665" s="1" t="s">
        <v>14</v>
      </c>
      <c r="L665" s="1" t="s">
        <v>14</v>
      </c>
      <c r="M665" s="1" t="s">
        <v>14</v>
      </c>
      <c r="N665" s="1" t="s">
        <v>14</v>
      </c>
      <c r="O665" s="1" t="s">
        <v>14</v>
      </c>
      <c r="P665" s="1" t="s">
        <v>510</v>
      </c>
      <c r="Q665" s="1"/>
    </row>
    <row r="666" spans="1:17" x14ac:dyDescent="0.25">
      <c r="A666" s="1" t="s">
        <v>219</v>
      </c>
      <c r="B666" s="1" t="s">
        <v>1220</v>
      </c>
      <c r="C666" s="1" t="s">
        <v>1114</v>
      </c>
      <c r="D666" s="1" t="s">
        <v>24</v>
      </c>
      <c r="E666" s="1" t="s">
        <v>249</v>
      </c>
      <c r="F666" s="1" t="s">
        <v>13</v>
      </c>
      <c r="G666" s="1" t="s">
        <v>27</v>
      </c>
      <c r="H666" s="1" t="s">
        <v>14</v>
      </c>
      <c r="I666" s="1" t="s">
        <v>14</v>
      </c>
      <c r="J666" s="1" t="s">
        <v>14</v>
      </c>
      <c r="K666" s="1" t="s">
        <v>14</v>
      </c>
      <c r="L666" s="1" t="s">
        <v>14</v>
      </c>
      <c r="M666" s="1" t="s">
        <v>14</v>
      </c>
      <c r="N666" s="1" t="s">
        <v>14</v>
      </c>
      <c r="O666" s="1" t="s">
        <v>14</v>
      </c>
      <c r="P666" s="1" t="s">
        <v>510</v>
      </c>
      <c r="Q666" s="1"/>
    </row>
    <row r="667" spans="1:17" x14ac:dyDescent="0.25">
      <c r="A667" s="1" t="s">
        <v>219</v>
      </c>
      <c r="B667" s="1" t="s">
        <v>1221</v>
      </c>
      <c r="C667" s="1" t="s">
        <v>1114</v>
      </c>
      <c r="D667" s="1" t="s">
        <v>38</v>
      </c>
      <c r="E667" s="1" t="s">
        <v>249</v>
      </c>
      <c r="F667" s="1" t="s">
        <v>13</v>
      </c>
      <c r="G667" s="1" t="s">
        <v>27</v>
      </c>
      <c r="H667" s="1" t="s">
        <v>14</v>
      </c>
      <c r="I667" s="1" t="s">
        <v>14</v>
      </c>
      <c r="J667" s="1" t="s">
        <v>14</v>
      </c>
      <c r="K667" s="1" t="s">
        <v>14</v>
      </c>
      <c r="L667" s="1" t="s">
        <v>14</v>
      </c>
      <c r="M667" s="1" t="s">
        <v>14</v>
      </c>
      <c r="N667" s="1" t="s">
        <v>14</v>
      </c>
      <c r="O667" s="1" t="s">
        <v>14</v>
      </c>
      <c r="P667" s="1" t="s">
        <v>510</v>
      </c>
      <c r="Q667" s="1"/>
    </row>
    <row r="668" spans="1:17" x14ac:dyDescent="0.25">
      <c r="A668" s="1" t="s">
        <v>219</v>
      </c>
      <c r="B668" s="1" t="s">
        <v>1222</v>
      </c>
      <c r="C668" s="1" t="s">
        <v>1114</v>
      </c>
      <c r="D668" s="1" t="s">
        <v>30</v>
      </c>
      <c r="E668" s="1" t="s">
        <v>249</v>
      </c>
      <c r="F668" s="1" t="s">
        <v>13</v>
      </c>
      <c r="G668" s="1" t="s">
        <v>27</v>
      </c>
      <c r="H668" s="1" t="s">
        <v>14</v>
      </c>
      <c r="I668" s="1" t="s">
        <v>14</v>
      </c>
      <c r="J668" s="1" t="s">
        <v>14</v>
      </c>
      <c r="K668" s="1" t="s">
        <v>14</v>
      </c>
      <c r="L668" s="1" t="s">
        <v>14</v>
      </c>
      <c r="M668" s="1" t="s">
        <v>14</v>
      </c>
      <c r="N668" s="1" t="s">
        <v>14</v>
      </c>
      <c r="O668" s="1" t="s">
        <v>14</v>
      </c>
      <c r="P668" s="1" t="s">
        <v>510</v>
      </c>
      <c r="Q668" s="1"/>
    </row>
    <row r="669" spans="1:17" x14ac:dyDescent="0.25">
      <c r="A669" s="1" t="s">
        <v>219</v>
      </c>
      <c r="B669" s="1" t="s">
        <v>1223</v>
      </c>
      <c r="C669" s="1" t="s">
        <v>1114</v>
      </c>
      <c r="D669" s="1" t="s">
        <v>40</v>
      </c>
      <c r="E669" s="1" t="s">
        <v>249</v>
      </c>
      <c r="F669" s="1" t="s">
        <v>13</v>
      </c>
      <c r="G669" s="1" t="s">
        <v>27</v>
      </c>
      <c r="H669" s="1" t="s">
        <v>14</v>
      </c>
      <c r="I669" s="1" t="s">
        <v>14</v>
      </c>
      <c r="J669" s="1" t="s">
        <v>14</v>
      </c>
      <c r="K669" s="1" t="s">
        <v>14</v>
      </c>
      <c r="L669" s="1" t="s">
        <v>14</v>
      </c>
      <c r="M669" s="1" t="s">
        <v>14</v>
      </c>
      <c r="N669" s="1" t="s">
        <v>14</v>
      </c>
      <c r="O669" s="1" t="s">
        <v>14</v>
      </c>
      <c r="P669" s="1" t="s">
        <v>510</v>
      </c>
      <c r="Q669" s="1"/>
    </row>
    <row r="670" spans="1:17" x14ac:dyDescent="0.25">
      <c r="A670" s="1" t="s">
        <v>219</v>
      </c>
      <c r="B670" s="1" t="s">
        <v>1224</v>
      </c>
      <c r="C670" s="1" t="s">
        <v>1114</v>
      </c>
      <c r="D670" s="1" t="s">
        <v>32</v>
      </c>
      <c r="E670" s="1" t="s">
        <v>249</v>
      </c>
      <c r="F670" s="1" t="s">
        <v>13</v>
      </c>
      <c r="G670" s="1" t="s">
        <v>27</v>
      </c>
      <c r="H670" s="1" t="s">
        <v>14</v>
      </c>
      <c r="I670" s="1" t="s">
        <v>14</v>
      </c>
      <c r="J670" s="1" t="s">
        <v>14</v>
      </c>
      <c r="K670" s="1" t="s">
        <v>14</v>
      </c>
      <c r="L670" s="1" t="s">
        <v>14</v>
      </c>
      <c r="M670" s="1" t="s">
        <v>14</v>
      </c>
      <c r="N670" s="1" t="s">
        <v>14</v>
      </c>
      <c r="O670" s="1" t="s">
        <v>14</v>
      </c>
      <c r="P670" s="1" t="s">
        <v>510</v>
      </c>
      <c r="Q670" s="1"/>
    </row>
    <row r="671" spans="1:17" x14ac:dyDescent="0.25">
      <c r="A671" s="1" t="s">
        <v>219</v>
      </c>
      <c r="B671" s="1" t="s">
        <v>1225</v>
      </c>
      <c r="C671" s="1" t="s">
        <v>1114</v>
      </c>
      <c r="D671" s="1" t="s">
        <v>43</v>
      </c>
      <c r="E671" s="1" t="s">
        <v>249</v>
      </c>
      <c r="F671" s="1" t="s">
        <v>13</v>
      </c>
      <c r="G671" s="1" t="s">
        <v>27</v>
      </c>
      <c r="H671" s="1" t="s">
        <v>14</v>
      </c>
      <c r="I671" s="1" t="s">
        <v>14</v>
      </c>
      <c r="J671" s="1" t="s">
        <v>14</v>
      </c>
      <c r="K671" s="1" t="s">
        <v>14</v>
      </c>
      <c r="L671" s="1" t="s">
        <v>14</v>
      </c>
      <c r="M671" s="1" t="s">
        <v>14</v>
      </c>
      <c r="N671" s="1" t="s">
        <v>14</v>
      </c>
      <c r="O671" s="1" t="s">
        <v>14</v>
      </c>
      <c r="P671" s="1" t="s">
        <v>510</v>
      </c>
      <c r="Q671" s="1"/>
    </row>
    <row r="672" spans="1:17" x14ac:dyDescent="0.25">
      <c r="A672" s="1" t="s">
        <v>219</v>
      </c>
      <c r="B672" s="1" t="s">
        <v>1226</v>
      </c>
      <c r="C672" s="1" t="s">
        <v>1114</v>
      </c>
      <c r="D672" s="1" t="s">
        <v>34</v>
      </c>
      <c r="E672" s="1" t="s">
        <v>249</v>
      </c>
      <c r="F672" s="1" t="s">
        <v>13</v>
      </c>
      <c r="G672" s="1" t="s">
        <v>27</v>
      </c>
      <c r="H672" s="1" t="s">
        <v>14</v>
      </c>
      <c r="I672" s="1" t="s">
        <v>14</v>
      </c>
      <c r="J672" s="1" t="s">
        <v>14</v>
      </c>
      <c r="K672" s="1" t="s">
        <v>14</v>
      </c>
      <c r="L672" s="1" t="s">
        <v>14</v>
      </c>
      <c r="M672" s="1" t="s">
        <v>14</v>
      </c>
      <c r="N672" s="1" t="s">
        <v>14</v>
      </c>
      <c r="O672" s="1" t="s">
        <v>14</v>
      </c>
      <c r="P672" s="1" t="s">
        <v>510</v>
      </c>
      <c r="Q672" s="1"/>
    </row>
    <row r="673" spans="1:17" x14ac:dyDescent="0.25">
      <c r="A673" s="1" t="s">
        <v>219</v>
      </c>
      <c r="B673" s="1" t="s">
        <v>1227</v>
      </c>
      <c r="C673" s="1" t="s">
        <v>1114</v>
      </c>
      <c r="D673" s="1" t="s">
        <v>47</v>
      </c>
      <c r="E673" s="1" t="s">
        <v>249</v>
      </c>
      <c r="F673" s="1" t="s">
        <v>13</v>
      </c>
      <c r="G673" s="1" t="s">
        <v>27</v>
      </c>
      <c r="H673" s="1" t="s">
        <v>14</v>
      </c>
      <c r="I673" s="1" t="s">
        <v>14</v>
      </c>
      <c r="J673" s="1" t="s">
        <v>14</v>
      </c>
      <c r="K673" s="1" t="s">
        <v>14</v>
      </c>
      <c r="L673" s="1" t="s">
        <v>14</v>
      </c>
      <c r="M673" s="1" t="s">
        <v>14</v>
      </c>
      <c r="N673" s="1" t="s">
        <v>14</v>
      </c>
      <c r="O673" s="1" t="s">
        <v>14</v>
      </c>
      <c r="P673" s="1" t="s">
        <v>510</v>
      </c>
      <c r="Q673" s="1"/>
    </row>
    <row r="674" spans="1:17" x14ac:dyDescent="0.25">
      <c r="A674" s="1" t="s">
        <v>219</v>
      </c>
      <c r="B674" s="1" t="s">
        <v>1228</v>
      </c>
      <c r="C674" s="1" t="s">
        <v>1114</v>
      </c>
      <c r="D674" s="1" t="s">
        <v>36</v>
      </c>
      <c r="E674" s="1" t="s">
        <v>249</v>
      </c>
      <c r="F674" s="1" t="s">
        <v>13</v>
      </c>
      <c r="G674" s="1" t="s">
        <v>27</v>
      </c>
      <c r="H674" s="1" t="s">
        <v>14</v>
      </c>
      <c r="I674" s="1" t="s">
        <v>14</v>
      </c>
      <c r="J674" s="1" t="s">
        <v>14</v>
      </c>
      <c r="K674" s="1" t="s">
        <v>14</v>
      </c>
      <c r="L674" s="1" t="s">
        <v>14</v>
      </c>
      <c r="M674" s="1" t="s">
        <v>14</v>
      </c>
      <c r="N674" s="1" t="s">
        <v>14</v>
      </c>
      <c r="O674" s="1" t="s">
        <v>14</v>
      </c>
      <c r="P674" s="1" t="s">
        <v>510</v>
      </c>
      <c r="Q674" s="1"/>
    </row>
    <row r="675" spans="1:17" x14ac:dyDescent="0.25">
      <c r="A675" s="1" t="s">
        <v>219</v>
      </c>
      <c r="B675" s="1" t="s">
        <v>1229</v>
      </c>
      <c r="C675" s="1" t="s">
        <v>1114</v>
      </c>
      <c r="D675" s="1" t="s">
        <v>49</v>
      </c>
      <c r="E675" s="1" t="s">
        <v>249</v>
      </c>
      <c r="F675" s="1" t="s">
        <v>13</v>
      </c>
      <c r="G675" s="1" t="s">
        <v>27</v>
      </c>
      <c r="H675" s="1" t="s">
        <v>14</v>
      </c>
      <c r="I675" s="1" t="s">
        <v>14</v>
      </c>
      <c r="J675" s="1" t="s">
        <v>14</v>
      </c>
      <c r="K675" s="1" t="s">
        <v>14</v>
      </c>
      <c r="L675" s="1" t="s">
        <v>14</v>
      </c>
      <c r="M675" s="1" t="s">
        <v>14</v>
      </c>
      <c r="N675" s="1" t="s">
        <v>14</v>
      </c>
      <c r="O675" s="1" t="s">
        <v>14</v>
      </c>
      <c r="P675" s="1" t="s">
        <v>510</v>
      </c>
      <c r="Q675" s="1"/>
    </row>
    <row r="676" spans="1:17" x14ac:dyDescent="0.25">
      <c r="A676" s="1" t="s">
        <v>219</v>
      </c>
      <c r="B676" s="1" t="s">
        <v>1230</v>
      </c>
      <c r="C676" s="1" t="s">
        <v>32</v>
      </c>
      <c r="D676" s="1" t="s">
        <v>18</v>
      </c>
      <c r="E676" s="1" t="s">
        <v>249</v>
      </c>
      <c r="F676" s="1" t="s">
        <v>1142</v>
      </c>
      <c r="G676" s="1" t="s">
        <v>14</v>
      </c>
      <c r="H676" s="1" t="s">
        <v>14</v>
      </c>
      <c r="I676" s="1" t="s">
        <v>14</v>
      </c>
      <c r="J676" s="1" t="s">
        <v>14</v>
      </c>
      <c r="K676" s="1" t="s">
        <v>14</v>
      </c>
      <c r="L676" s="1" t="s">
        <v>14</v>
      </c>
      <c r="M676" s="1" t="s">
        <v>14</v>
      </c>
      <c r="N676" s="1" t="s">
        <v>14</v>
      </c>
      <c r="O676" s="1" t="s">
        <v>14</v>
      </c>
      <c r="P676" s="1" t="s">
        <v>510</v>
      </c>
      <c r="Q676" s="1"/>
    </row>
    <row r="677" spans="1:17" x14ac:dyDescent="0.25">
      <c r="A677" s="1" t="s">
        <v>219</v>
      </c>
      <c r="B677" s="1" t="s">
        <v>1231</v>
      </c>
      <c r="C677" s="1" t="s">
        <v>32</v>
      </c>
      <c r="D677" s="1" t="s">
        <v>20</v>
      </c>
      <c r="E677" s="1" t="s">
        <v>249</v>
      </c>
      <c r="F677" s="1" t="s">
        <v>1232</v>
      </c>
      <c r="G677" s="1" t="s">
        <v>14</v>
      </c>
      <c r="H677" s="1" t="s">
        <v>14</v>
      </c>
      <c r="I677" s="1" t="s">
        <v>14</v>
      </c>
      <c r="J677" s="1" t="s">
        <v>14</v>
      </c>
      <c r="K677" s="1" t="s">
        <v>14</v>
      </c>
      <c r="L677" s="1" t="s">
        <v>14</v>
      </c>
      <c r="M677" s="1" t="s">
        <v>14</v>
      </c>
      <c r="N677" s="1" t="s">
        <v>14</v>
      </c>
      <c r="O677" s="1" t="s">
        <v>14</v>
      </c>
      <c r="P677" s="1" t="s">
        <v>510</v>
      </c>
      <c r="Q677" s="1"/>
    </row>
    <row r="678" spans="1:17" x14ac:dyDescent="0.25">
      <c r="A678" s="1" t="s">
        <v>219</v>
      </c>
      <c r="B678" s="1" t="s">
        <v>1233</v>
      </c>
      <c r="C678" s="1" t="s">
        <v>32</v>
      </c>
      <c r="D678" s="1" t="s">
        <v>22</v>
      </c>
      <c r="E678" s="1" t="s">
        <v>249</v>
      </c>
      <c r="F678" s="1" t="s">
        <v>43</v>
      </c>
      <c r="G678" s="1" t="s">
        <v>27</v>
      </c>
      <c r="H678" s="1" t="s">
        <v>14</v>
      </c>
      <c r="I678" s="1" t="s">
        <v>14</v>
      </c>
      <c r="J678" s="1" t="s">
        <v>14</v>
      </c>
      <c r="K678" s="1" t="s">
        <v>14</v>
      </c>
      <c r="L678" s="1" t="s">
        <v>14</v>
      </c>
      <c r="M678" s="1" t="s">
        <v>14</v>
      </c>
      <c r="N678" s="1" t="s">
        <v>14</v>
      </c>
      <c r="O678" s="1" t="s">
        <v>14</v>
      </c>
      <c r="P678" s="1" t="s">
        <v>510</v>
      </c>
      <c r="Q678" s="1"/>
    </row>
    <row r="679" spans="1:17" x14ac:dyDescent="0.25">
      <c r="A679" s="1" t="s">
        <v>219</v>
      </c>
      <c r="B679" s="1" t="s">
        <v>1234</v>
      </c>
      <c r="C679" s="1" t="s">
        <v>32</v>
      </c>
      <c r="D679" s="1" t="s">
        <v>24</v>
      </c>
      <c r="E679" s="1" t="s">
        <v>249</v>
      </c>
      <c r="F679" s="1" t="s">
        <v>1235</v>
      </c>
      <c r="G679" s="1" t="s">
        <v>27</v>
      </c>
      <c r="H679" s="1" t="s">
        <v>14</v>
      </c>
      <c r="I679" s="1" t="s">
        <v>14</v>
      </c>
      <c r="J679" s="1" t="s">
        <v>14</v>
      </c>
      <c r="K679" s="1" t="s">
        <v>14</v>
      </c>
      <c r="L679" s="1" t="s">
        <v>14</v>
      </c>
      <c r="M679" s="1" t="s">
        <v>14</v>
      </c>
      <c r="N679" s="1" t="s">
        <v>14</v>
      </c>
      <c r="O679" s="1" t="s">
        <v>14</v>
      </c>
      <c r="P679" s="1" t="s">
        <v>510</v>
      </c>
      <c r="Q679" s="1"/>
    </row>
    <row r="680" spans="1:17" x14ac:dyDescent="0.25">
      <c r="A680" s="1" t="s">
        <v>219</v>
      </c>
      <c r="B680" s="1" t="s">
        <v>1236</v>
      </c>
      <c r="C680" s="1" t="s">
        <v>32</v>
      </c>
      <c r="D680" s="1" t="s">
        <v>30</v>
      </c>
      <c r="E680" s="1" t="s">
        <v>249</v>
      </c>
      <c r="F680" s="1" t="s">
        <v>1235</v>
      </c>
      <c r="G680" s="1" t="s">
        <v>27</v>
      </c>
      <c r="H680" s="1" t="s">
        <v>14</v>
      </c>
      <c r="I680" s="1" t="s">
        <v>14</v>
      </c>
      <c r="J680" s="1" t="s">
        <v>14</v>
      </c>
      <c r="K680" s="1" t="s">
        <v>14</v>
      </c>
      <c r="L680" s="1" t="s">
        <v>14</v>
      </c>
      <c r="M680" s="1" t="s">
        <v>14</v>
      </c>
      <c r="N680" s="1" t="s">
        <v>14</v>
      </c>
      <c r="O680" s="1" t="s">
        <v>14</v>
      </c>
      <c r="P680" s="1" t="s">
        <v>510</v>
      </c>
      <c r="Q680" s="1"/>
    </row>
    <row r="681" spans="1:17" x14ac:dyDescent="0.25">
      <c r="A681" s="1" t="s">
        <v>219</v>
      </c>
      <c r="B681" s="1" t="s">
        <v>1237</v>
      </c>
      <c r="C681" s="1" t="s">
        <v>32</v>
      </c>
      <c r="D681" s="1" t="s">
        <v>32</v>
      </c>
      <c r="E681" s="1" t="s">
        <v>249</v>
      </c>
      <c r="F681" s="1" t="s">
        <v>1235</v>
      </c>
      <c r="G681" s="1" t="s">
        <v>27</v>
      </c>
      <c r="H681" s="1" t="s">
        <v>14</v>
      </c>
      <c r="I681" s="1" t="s">
        <v>14</v>
      </c>
      <c r="J681" s="1" t="s">
        <v>14</v>
      </c>
      <c r="K681" s="1" t="s">
        <v>14</v>
      </c>
      <c r="L681" s="1" t="s">
        <v>14</v>
      </c>
      <c r="M681" s="1" t="s">
        <v>14</v>
      </c>
      <c r="N681" s="1" t="s">
        <v>14</v>
      </c>
      <c r="O681" s="1" t="s">
        <v>14</v>
      </c>
      <c r="P681" s="1" t="s">
        <v>510</v>
      </c>
      <c r="Q681" s="1"/>
    </row>
    <row r="682" spans="1:17" x14ac:dyDescent="0.25">
      <c r="A682" s="1" t="s">
        <v>219</v>
      </c>
      <c r="B682" s="1" t="s">
        <v>1238</v>
      </c>
      <c r="C682" s="1" t="s">
        <v>32</v>
      </c>
      <c r="D682" s="1" t="s">
        <v>34</v>
      </c>
      <c r="E682" s="1" t="s">
        <v>249</v>
      </c>
      <c r="F682" s="1" t="s">
        <v>1235</v>
      </c>
      <c r="G682" s="1" t="s">
        <v>27</v>
      </c>
      <c r="H682" s="1" t="s">
        <v>14</v>
      </c>
      <c r="I682" s="1" t="s">
        <v>14</v>
      </c>
      <c r="J682" s="1" t="s">
        <v>14</v>
      </c>
      <c r="K682" s="1" t="s">
        <v>14</v>
      </c>
      <c r="L682" s="1" t="s">
        <v>14</v>
      </c>
      <c r="M682" s="1" t="s">
        <v>14</v>
      </c>
      <c r="N682" s="1" t="s">
        <v>14</v>
      </c>
      <c r="O682" s="1" t="s">
        <v>14</v>
      </c>
      <c r="P682" s="1" t="s">
        <v>510</v>
      </c>
      <c r="Q682" s="1"/>
    </row>
    <row r="683" spans="1:17" x14ac:dyDescent="0.25">
      <c r="A683" s="1" t="s">
        <v>219</v>
      </c>
      <c r="B683" s="1" t="s">
        <v>1239</v>
      </c>
      <c r="C683" s="1" t="s">
        <v>32</v>
      </c>
      <c r="D683" s="1" t="s">
        <v>36</v>
      </c>
      <c r="E683" s="1" t="s">
        <v>249</v>
      </c>
      <c r="F683" s="1" t="s">
        <v>1235</v>
      </c>
      <c r="G683" s="1" t="s">
        <v>27</v>
      </c>
      <c r="H683" s="1" t="s">
        <v>14</v>
      </c>
      <c r="I683" s="1" t="s">
        <v>14</v>
      </c>
      <c r="J683" s="1" t="s">
        <v>14</v>
      </c>
      <c r="K683" s="1" t="s">
        <v>14</v>
      </c>
      <c r="L683" s="1" t="s">
        <v>14</v>
      </c>
      <c r="M683" s="1" t="s">
        <v>14</v>
      </c>
      <c r="N683" s="1" t="s">
        <v>14</v>
      </c>
      <c r="O683" s="1" t="s">
        <v>14</v>
      </c>
      <c r="P683" s="1" t="s">
        <v>510</v>
      </c>
      <c r="Q683" s="1"/>
    </row>
    <row r="684" spans="1:17" x14ac:dyDescent="0.25">
      <c r="A684" s="1" t="s">
        <v>219</v>
      </c>
      <c r="B684" s="1" t="s">
        <v>1240</v>
      </c>
      <c r="C684" s="1" t="s">
        <v>32</v>
      </c>
      <c r="D684" s="1" t="s">
        <v>38</v>
      </c>
      <c r="E684" s="1" t="s">
        <v>249</v>
      </c>
      <c r="F684" s="1" t="s">
        <v>1235</v>
      </c>
      <c r="G684" s="1" t="s">
        <v>27</v>
      </c>
      <c r="H684" s="1" t="s">
        <v>14</v>
      </c>
      <c r="I684" s="1" t="s">
        <v>14</v>
      </c>
      <c r="J684" s="1" t="s">
        <v>14</v>
      </c>
      <c r="K684" s="1" t="s">
        <v>14</v>
      </c>
      <c r="L684" s="1" t="s">
        <v>14</v>
      </c>
      <c r="M684" s="1" t="s">
        <v>14</v>
      </c>
      <c r="N684" s="1" t="s">
        <v>14</v>
      </c>
      <c r="O684" s="1" t="s">
        <v>14</v>
      </c>
      <c r="P684" s="1" t="s">
        <v>510</v>
      </c>
      <c r="Q684" s="1"/>
    </row>
    <row r="685" spans="1:17" x14ac:dyDescent="0.25">
      <c r="A685" s="1" t="s">
        <v>219</v>
      </c>
      <c r="B685" s="1" t="s">
        <v>1241</v>
      </c>
      <c r="C685" s="1" t="s">
        <v>32</v>
      </c>
      <c r="D685" s="1" t="s">
        <v>40</v>
      </c>
      <c r="E685" s="1" t="s">
        <v>249</v>
      </c>
      <c r="F685" s="1" t="s">
        <v>1235</v>
      </c>
      <c r="G685" s="1" t="s">
        <v>27</v>
      </c>
      <c r="H685" s="1" t="s">
        <v>14</v>
      </c>
      <c r="I685" s="1" t="s">
        <v>14</v>
      </c>
      <c r="J685" s="1" t="s">
        <v>14</v>
      </c>
      <c r="K685" s="1" t="s">
        <v>14</v>
      </c>
      <c r="L685" s="1" t="s">
        <v>14</v>
      </c>
      <c r="M685" s="1" t="s">
        <v>14</v>
      </c>
      <c r="N685" s="1" t="s">
        <v>14</v>
      </c>
      <c r="O685" s="1" t="s">
        <v>14</v>
      </c>
      <c r="P685" s="1" t="s">
        <v>510</v>
      </c>
      <c r="Q685" s="1"/>
    </row>
    <row r="686" spans="1:17" x14ac:dyDescent="0.25">
      <c r="A686" s="1" t="s">
        <v>219</v>
      </c>
      <c r="B686" s="1" t="s">
        <v>1242</v>
      </c>
      <c r="C686" s="1" t="s">
        <v>32</v>
      </c>
      <c r="D686" s="1" t="s">
        <v>43</v>
      </c>
      <c r="E686" s="1" t="s">
        <v>249</v>
      </c>
      <c r="F686" s="1" t="s">
        <v>1235</v>
      </c>
      <c r="G686" s="1" t="s">
        <v>27</v>
      </c>
      <c r="H686" s="1" t="s">
        <v>14</v>
      </c>
      <c r="I686" s="1" t="s">
        <v>14</v>
      </c>
      <c r="J686" s="1" t="s">
        <v>14</v>
      </c>
      <c r="K686" s="1" t="s">
        <v>14</v>
      </c>
      <c r="L686" s="1" t="s">
        <v>14</v>
      </c>
      <c r="M686" s="1" t="s">
        <v>14</v>
      </c>
      <c r="N686" s="1" t="s">
        <v>14</v>
      </c>
      <c r="O686" s="1" t="s">
        <v>14</v>
      </c>
      <c r="P686" s="1" t="s">
        <v>510</v>
      </c>
      <c r="Q686" s="1"/>
    </row>
    <row r="687" spans="1:17" x14ac:dyDescent="0.25">
      <c r="A687" s="1" t="s">
        <v>219</v>
      </c>
      <c r="B687" s="1" t="s">
        <v>1243</v>
      </c>
      <c r="C687" s="1" t="s">
        <v>32</v>
      </c>
      <c r="D687" s="1" t="s">
        <v>47</v>
      </c>
      <c r="E687" s="1" t="s">
        <v>249</v>
      </c>
      <c r="F687" s="1" t="s">
        <v>1235</v>
      </c>
      <c r="G687" s="1" t="s">
        <v>27</v>
      </c>
      <c r="H687" s="1" t="s">
        <v>14</v>
      </c>
      <c r="I687" s="1" t="s">
        <v>14</v>
      </c>
      <c r="J687" s="1" t="s">
        <v>14</v>
      </c>
      <c r="K687" s="1" t="s">
        <v>14</v>
      </c>
      <c r="L687" s="1" t="s">
        <v>14</v>
      </c>
      <c r="M687" s="1" t="s">
        <v>14</v>
      </c>
      <c r="N687" s="1" t="s">
        <v>14</v>
      </c>
      <c r="O687" s="1" t="s">
        <v>14</v>
      </c>
      <c r="P687" s="1" t="s">
        <v>510</v>
      </c>
      <c r="Q687" s="1"/>
    </row>
    <row r="688" spans="1:17" x14ac:dyDescent="0.25">
      <c r="A688" s="1" t="s">
        <v>219</v>
      </c>
      <c r="B688" s="1" t="s">
        <v>1244</v>
      </c>
      <c r="C688" s="1" t="s">
        <v>32</v>
      </c>
      <c r="D688" s="1" t="s">
        <v>49</v>
      </c>
      <c r="E688" s="1" t="s">
        <v>249</v>
      </c>
      <c r="F688" s="1" t="s">
        <v>1235</v>
      </c>
      <c r="G688" s="1" t="s">
        <v>27</v>
      </c>
      <c r="H688" s="1" t="s">
        <v>14</v>
      </c>
      <c r="I688" s="1" t="s">
        <v>14</v>
      </c>
      <c r="J688" s="1" t="s">
        <v>14</v>
      </c>
      <c r="K688" s="1" t="s">
        <v>14</v>
      </c>
      <c r="L688" s="1" t="s">
        <v>14</v>
      </c>
      <c r="M688" s="1" t="s">
        <v>14</v>
      </c>
      <c r="N688" s="1" t="s">
        <v>14</v>
      </c>
      <c r="O688" s="1" t="s">
        <v>14</v>
      </c>
      <c r="P688" s="1" t="s">
        <v>510</v>
      </c>
      <c r="Q688" s="1"/>
    </row>
    <row r="689" spans="1:17" x14ac:dyDescent="0.25">
      <c r="A689" s="1" t="s">
        <v>219</v>
      </c>
      <c r="B689" s="1" t="s">
        <v>1245</v>
      </c>
      <c r="C689" s="1" t="s">
        <v>32</v>
      </c>
      <c r="D689" s="1" t="s">
        <v>51</v>
      </c>
      <c r="E689" s="1" t="s">
        <v>249</v>
      </c>
      <c r="F689" s="1" t="s">
        <v>1235</v>
      </c>
      <c r="G689" s="1" t="s">
        <v>27</v>
      </c>
      <c r="H689" s="1" t="s">
        <v>14</v>
      </c>
      <c r="I689" s="1" t="s">
        <v>14</v>
      </c>
      <c r="J689" s="1" t="s">
        <v>14</v>
      </c>
      <c r="K689" s="1" t="s">
        <v>14</v>
      </c>
      <c r="L689" s="1" t="s">
        <v>14</v>
      </c>
      <c r="M689" s="1" t="s">
        <v>14</v>
      </c>
      <c r="N689" s="1" t="s">
        <v>14</v>
      </c>
      <c r="O689" s="1" t="s">
        <v>14</v>
      </c>
      <c r="P689" s="1" t="s">
        <v>510</v>
      </c>
      <c r="Q689" s="1"/>
    </row>
    <row r="690" spans="1:17" x14ac:dyDescent="0.25">
      <c r="A690" s="1" t="s">
        <v>219</v>
      </c>
      <c r="B690" s="1" t="s">
        <v>1246</v>
      </c>
      <c r="C690" s="1" t="s">
        <v>32</v>
      </c>
      <c r="D690" s="1" t="s">
        <v>53</v>
      </c>
      <c r="E690" s="1" t="s">
        <v>249</v>
      </c>
      <c r="F690" s="1" t="s">
        <v>1235</v>
      </c>
      <c r="G690" s="1" t="s">
        <v>27</v>
      </c>
      <c r="H690" s="1" t="s">
        <v>14</v>
      </c>
      <c r="I690" s="1" t="s">
        <v>14</v>
      </c>
      <c r="J690" s="1" t="s">
        <v>14</v>
      </c>
      <c r="K690" s="1" t="s">
        <v>14</v>
      </c>
      <c r="L690" s="1" t="s">
        <v>14</v>
      </c>
      <c r="M690" s="1" t="s">
        <v>14</v>
      </c>
      <c r="N690" s="1" t="s">
        <v>14</v>
      </c>
      <c r="O690" s="1" t="s">
        <v>14</v>
      </c>
      <c r="P690" s="1" t="s">
        <v>510</v>
      </c>
      <c r="Q690" s="1"/>
    </row>
    <row r="691" spans="1:17" x14ac:dyDescent="0.25">
      <c r="A691" s="1" t="s">
        <v>219</v>
      </c>
      <c r="B691" s="1" t="s">
        <v>1247</v>
      </c>
      <c r="C691" s="1" t="s">
        <v>32</v>
      </c>
      <c r="D691" s="1" t="s">
        <v>55</v>
      </c>
      <c r="E691" s="1" t="s">
        <v>249</v>
      </c>
      <c r="F691" s="1" t="s">
        <v>1235</v>
      </c>
      <c r="G691" s="1" t="s">
        <v>27</v>
      </c>
      <c r="H691" s="1" t="s">
        <v>14</v>
      </c>
      <c r="I691" s="1" t="s">
        <v>14</v>
      </c>
      <c r="J691" s="1" t="s">
        <v>14</v>
      </c>
      <c r="K691" s="1" t="s">
        <v>14</v>
      </c>
      <c r="L691" s="1" t="s">
        <v>14</v>
      </c>
      <c r="M691" s="1" t="s">
        <v>14</v>
      </c>
      <c r="N691" s="1" t="s">
        <v>14</v>
      </c>
      <c r="O691" s="1" t="s">
        <v>14</v>
      </c>
      <c r="P691" s="1" t="s">
        <v>510</v>
      </c>
      <c r="Q691" s="1"/>
    </row>
    <row r="692" spans="1:17" x14ac:dyDescent="0.25">
      <c r="A692" s="1" t="s">
        <v>219</v>
      </c>
      <c r="B692" s="1" t="s">
        <v>1248</v>
      </c>
      <c r="C692" s="1" t="s">
        <v>32</v>
      </c>
      <c r="D692" s="1" t="s">
        <v>58</v>
      </c>
      <c r="E692" s="1" t="s">
        <v>249</v>
      </c>
      <c r="F692" s="1" t="s">
        <v>1235</v>
      </c>
      <c r="G692" s="1" t="s">
        <v>27</v>
      </c>
      <c r="H692" s="1" t="s">
        <v>14</v>
      </c>
      <c r="I692" s="1" t="s">
        <v>14</v>
      </c>
      <c r="J692" s="1" t="s">
        <v>14</v>
      </c>
      <c r="K692" s="1" t="s">
        <v>14</v>
      </c>
      <c r="L692" s="1" t="s">
        <v>14</v>
      </c>
      <c r="M692" s="1" t="s">
        <v>14</v>
      </c>
      <c r="N692" s="1" t="s">
        <v>14</v>
      </c>
      <c r="O692" s="1" t="s">
        <v>14</v>
      </c>
      <c r="P692" s="1" t="s">
        <v>510</v>
      </c>
      <c r="Q692" s="1"/>
    </row>
    <row r="693" spans="1:17" x14ac:dyDescent="0.25">
      <c r="A693" s="1" t="s">
        <v>219</v>
      </c>
      <c r="B693" s="1" t="s">
        <v>1249</v>
      </c>
      <c r="C693" s="1" t="s">
        <v>32</v>
      </c>
      <c r="D693" s="1" t="s">
        <v>60</v>
      </c>
      <c r="E693" s="1" t="s">
        <v>249</v>
      </c>
      <c r="F693" s="1" t="s">
        <v>1235</v>
      </c>
      <c r="G693" s="1" t="s">
        <v>27</v>
      </c>
      <c r="H693" s="1" t="s">
        <v>14</v>
      </c>
      <c r="I693" s="1" t="s">
        <v>14</v>
      </c>
      <c r="J693" s="1" t="s">
        <v>14</v>
      </c>
      <c r="K693" s="1" t="s">
        <v>14</v>
      </c>
      <c r="L693" s="1" t="s">
        <v>14</v>
      </c>
      <c r="M693" s="1" t="s">
        <v>14</v>
      </c>
      <c r="N693" s="1" t="s">
        <v>14</v>
      </c>
      <c r="O693" s="1" t="s">
        <v>14</v>
      </c>
      <c r="P693" s="1" t="s">
        <v>510</v>
      </c>
      <c r="Q693" s="1"/>
    </row>
    <row r="694" spans="1:17" x14ac:dyDescent="0.25">
      <c r="A694" s="1" t="s">
        <v>219</v>
      </c>
      <c r="B694" s="1" t="s">
        <v>1250</v>
      </c>
      <c r="C694" s="1" t="s">
        <v>32</v>
      </c>
      <c r="D694" s="1" t="s">
        <v>62</v>
      </c>
      <c r="E694" s="1" t="s">
        <v>249</v>
      </c>
      <c r="F694" s="1" t="s">
        <v>1235</v>
      </c>
      <c r="G694" s="1" t="s">
        <v>27</v>
      </c>
      <c r="H694" s="1" t="s">
        <v>14</v>
      </c>
      <c r="I694" s="1" t="s">
        <v>14</v>
      </c>
      <c r="J694" s="1" t="s">
        <v>14</v>
      </c>
      <c r="K694" s="1" t="s">
        <v>14</v>
      </c>
      <c r="L694" s="1" t="s">
        <v>14</v>
      </c>
      <c r="M694" s="1" t="s">
        <v>14</v>
      </c>
      <c r="N694" s="1" t="s">
        <v>14</v>
      </c>
      <c r="O694" s="1" t="s">
        <v>14</v>
      </c>
      <c r="P694" s="1" t="s">
        <v>510</v>
      </c>
      <c r="Q694" s="1"/>
    </row>
    <row r="695" spans="1:17" x14ac:dyDescent="0.25">
      <c r="A695" s="1" t="s">
        <v>219</v>
      </c>
      <c r="B695" s="1" t="s">
        <v>1251</v>
      </c>
      <c r="C695" s="1" t="s">
        <v>32</v>
      </c>
      <c r="D695" s="1" t="s">
        <v>64</v>
      </c>
      <c r="E695" s="1" t="s">
        <v>249</v>
      </c>
      <c r="F695" s="1" t="s">
        <v>1235</v>
      </c>
      <c r="G695" s="1" t="s">
        <v>27</v>
      </c>
      <c r="H695" s="1" t="s">
        <v>14</v>
      </c>
      <c r="I695" s="1" t="s">
        <v>14</v>
      </c>
      <c r="J695" s="1" t="s">
        <v>14</v>
      </c>
      <c r="K695" s="1" t="s">
        <v>14</v>
      </c>
      <c r="L695" s="1" t="s">
        <v>14</v>
      </c>
      <c r="M695" s="1" t="s">
        <v>14</v>
      </c>
      <c r="N695" s="1" t="s">
        <v>14</v>
      </c>
      <c r="O695" s="1" t="s">
        <v>14</v>
      </c>
      <c r="P695" s="1" t="s">
        <v>510</v>
      </c>
      <c r="Q695" s="1"/>
    </row>
    <row r="696" spans="1:17" x14ac:dyDescent="0.25">
      <c r="A696" s="1" t="s">
        <v>219</v>
      </c>
      <c r="B696" s="1" t="s">
        <v>1252</v>
      </c>
      <c r="C696" s="1" t="s">
        <v>32</v>
      </c>
      <c r="D696" s="1" t="s">
        <v>67</v>
      </c>
      <c r="E696" s="1" t="s">
        <v>249</v>
      </c>
      <c r="F696" s="1" t="s">
        <v>1235</v>
      </c>
      <c r="G696" s="1" t="s">
        <v>27</v>
      </c>
      <c r="H696" s="1" t="s">
        <v>14</v>
      </c>
      <c r="I696" s="1" t="s">
        <v>14</v>
      </c>
      <c r="J696" s="1" t="s">
        <v>14</v>
      </c>
      <c r="K696" s="1" t="s">
        <v>14</v>
      </c>
      <c r="L696" s="1" t="s">
        <v>14</v>
      </c>
      <c r="M696" s="1" t="s">
        <v>14</v>
      </c>
      <c r="N696" s="1" t="s">
        <v>14</v>
      </c>
      <c r="O696" s="1" t="s">
        <v>14</v>
      </c>
      <c r="P696" s="1" t="s">
        <v>510</v>
      </c>
      <c r="Q696" s="1"/>
    </row>
    <row r="697" spans="1:17" x14ac:dyDescent="0.25">
      <c r="A697" s="1" t="s">
        <v>219</v>
      </c>
      <c r="B697" s="1" t="s">
        <v>1253</v>
      </c>
      <c r="C697" s="1" t="s">
        <v>32</v>
      </c>
      <c r="D697" s="1" t="s">
        <v>69</v>
      </c>
      <c r="E697" s="1" t="s">
        <v>249</v>
      </c>
      <c r="F697" s="1" t="s">
        <v>1235</v>
      </c>
      <c r="G697" s="1" t="s">
        <v>27</v>
      </c>
      <c r="H697" s="1" t="s">
        <v>14</v>
      </c>
      <c r="I697" s="1" t="s">
        <v>14</v>
      </c>
      <c r="J697" s="1" t="s">
        <v>14</v>
      </c>
      <c r="K697" s="1" t="s">
        <v>14</v>
      </c>
      <c r="L697" s="1" t="s">
        <v>14</v>
      </c>
      <c r="M697" s="1" t="s">
        <v>14</v>
      </c>
      <c r="N697" s="1" t="s">
        <v>14</v>
      </c>
      <c r="O697" s="1" t="s">
        <v>14</v>
      </c>
      <c r="P697" s="1" t="s">
        <v>510</v>
      </c>
      <c r="Q697" s="1"/>
    </row>
    <row r="698" spans="1:17" x14ac:dyDescent="0.25">
      <c r="A698" s="1" t="s">
        <v>219</v>
      </c>
      <c r="B698" s="1" t="s">
        <v>1254</v>
      </c>
      <c r="C698" s="1" t="s">
        <v>32</v>
      </c>
      <c r="D698" s="1" t="s">
        <v>71</v>
      </c>
      <c r="E698" s="1" t="s">
        <v>249</v>
      </c>
      <c r="F698" s="1" t="s">
        <v>1235</v>
      </c>
      <c r="G698" s="1" t="s">
        <v>27</v>
      </c>
      <c r="H698" s="1" t="s">
        <v>14</v>
      </c>
      <c r="I698" s="1" t="s">
        <v>14</v>
      </c>
      <c r="J698" s="1" t="s">
        <v>14</v>
      </c>
      <c r="K698" s="1" t="s">
        <v>14</v>
      </c>
      <c r="L698" s="1" t="s">
        <v>14</v>
      </c>
      <c r="M698" s="1" t="s">
        <v>14</v>
      </c>
      <c r="N698" s="1" t="s">
        <v>14</v>
      </c>
      <c r="O698" s="1" t="s">
        <v>14</v>
      </c>
      <c r="P698" s="1" t="s">
        <v>510</v>
      </c>
      <c r="Q698" s="1"/>
    </row>
    <row r="699" spans="1:17" x14ac:dyDescent="0.25">
      <c r="A699" s="1" t="s">
        <v>219</v>
      </c>
      <c r="B699" s="1" t="s">
        <v>1255</v>
      </c>
      <c r="C699" s="1" t="s">
        <v>32</v>
      </c>
      <c r="D699" s="1" t="s">
        <v>73</v>
      </c>
      <c r="E699" s="1" t="s">
        <v>249</v>
      </c>
      <c r="F699" s="1" t="s">
        <v>13</v>
      </c>
      <c r="G699" s="1" t="s">
        <v>1167</v>
      </c>
      <c r="H699" s="1" t="s">
        <v>14</v>
      </c>
      <c r="I699" s="1" t="s">
        <v>14</v>
      </c>
      <c r="J699" s="1" t="s">
        <v>14</v>
      </c>
      <c r="K699" s="1" t="s">
        <v>14</v>
      </c>
      <c r="L699" s="1" t="s">
        <v>14</v>
      </c>
      <c r="M699" s="1" t="s">
        <v>14</v>
      </c>
      <c r="N699" s="1" t="s">
        <v>14</v>
      </c>
      <c r="O699" s="1" t="s">
        <v>14</v>
      </c>
      <c r="P699" s="1" t="s">
        <v>510</v>
      </c>
      <c r="Q699" s="1"/>
    </row>
    <row r="700" spans="1:17" x14ac:dyDescent="0.25">
      <c r="A700" s="1" t="s">
        <v>219</v>
      </c>
      <c r="B700" s="1" t="s">
        <v>1256</v>
      </c>
      <c r="C700" s="1" t="s">
        <v>62</v>
      </c>
      <c r="D700" s="1" t="s">
        <v>24</v>
      </c>
      <c r="E700" s="1" t="s">
        <v>249</v>
      </c>
      <c r="F700" s="1" t="s">
        <v>1169</v>
      </c>
      <c r="G700" s="1" t="s">
        <v>1167</v>
      </c>
      <c r="H700" s="1" t="s">
        <v>14</v>
      </c>
      <c r="I700" s="1" t="s">
        <v>14</v>
      </c>
      <c r="J700" s="1" t="s">
        <v>14</v>
      </c>
      <c r="K700" s="1" t="s">
        <v>14</v>
      </c>
      <c r="L700" s="1" t="s">
        <v>14</v>
      </c>
      <c r="M700" s="1" t="s">
        <v>14</v>
      </c>
      <c r="N700" s="1" t="s">
        <v>14</v>
      </c>
      <c r="O700" s="1" t="s">
        <v>14</v>
      </c>
      <c r="P700" s="1" t="s">
        <v>510</v>
      </c>
      <c r="Q700" s="1"/>
    </row>
    <row r="701" spans="1:17" x14ac:dyDescent="0.25">
      <c r="A701" s="1" t="s">
        <v>219</v>
      </c>
      <c r="B701" s="1" t="s">
        <v>1257</v>
      </c>
      <c r="C701" s="1" t="s">
        <v>62</v>
      </c>
      <c r="D701" s="1" t="s">
        <v>30</v>
      </c>
      <c r="E701" s="1" t="s">
        <v>249</v>
      </c>
      <c r="F701" s="1" t="s">
        <v>1169</v>
      </c>
      <c r="G701" s="1" t="s">
        <v>1167</v>
      </c>
      <c r="H701" s="1" t="s">
        <v>14</v>
      </c>
      <c r="I701" s="1" t="s">
        <v>14</v>
      </c>
      <c r="J701" s="1" t="s">
        <v>14</v>
      </c>
      <c r="K701" s="1" t="s">
        <v>14</v>
      </c>
      <c r="L701" s="1" t="s">
        <v>14</v>
      </c>
      <c r="M701" s="1" t="s">
        <v>14</v>
      </c>
      <c r="N701" s="1" t="s">
        <v>14</v>
      </c>
      <c r="O701" s="1" t="s">
        <v>14</v>
      </c>
      <c r="P701" s="1" t="s">
        <v>510</v>
      </c>
      <c r="Q701" s="1"/>
    </row>
    <row r="702" spans="1:17" x14ac:dyDescent="0.25">
      <c r="A702" s="1" t="s">
        <v>219</v>
      </c>
      <c r="B702" s="1" t="s">
        <v>1258</v>
      </c>
      <c r="C702" s="1" t="s">
        <v>62</v>
      </c>
      <c r="D702" s="1" t="s">
        <v>32</v>
      </c>
      <c r="E702" s="1" t="s">
        <v>249</v>
      </c>
      <c r="F702" s="1" t="s">
        <v>1169</v>
      </c>
      <c r="G702" s="1" t="s">
        <v>1167</v>
      </c>
      <c r="H702" s="1" t="s">
        <v>14</v>
      </c>
      <c r="I702" s="1" t="s">
        <v>14</v>
      </c>
      <c r="J702" s="1" t="s">
        <v>14</v>
      </c>
      <c r="K702" s="1" t="s">
        <v>14</v>
      </c>
      <c r="L702" s="1" t="s">
        <v>14</v>
      </c>
      <c r="M702" s="1" t="s">
        <v>14</v>
      </c>
      <c r="N702" s="1" t="s">
        <v>14</v>
      </c>
      <c r="O702" s="1" t="s">
        <v>14</v>
      </c>
      <c r="P702" s="1" t="s">
        <v>510</v>
      </c>
      <c r="Q702" s="1"/>
    </row>
    <row r="703" spans="1:17" x14ac:dyDescent="0.25">
      <c r="A703" s="1" t="s">
        <v>219</v>
      </c>
      <c r="B703" s="1" t="s">
        <v>1259</v>
      </c>
      <c r="C703" s="1" t="s">
        <v>62</v>
      </c>
      <c r="D703" s="1" t="s">
        <v>34</v>
      </c>
      <c r="E703" s="1" t="s">
        <v>249</v>
      </c>
      <c r="F703" s="1" t="s">
        <v>1169</v>
      </c>
      <c r="G703" s="1" t="s">
        <v>1167</v>
      </c>
      <c r="H703" s="1" t="s">
        <v>14</v>
      </c>
      <c r="I703" s="1" t="s">
        <v>14</v>
      </c>
      <c r="J703" s="1" t="s">
        <v>14</v>
      </c>
      <c r="K703" s="1" t="s">
        <v>14</v>
      </c>
      <c r="L703" s="1" t="s">
        <v>14</v>
      </c>
      <c r="M703" s="1" t="s">
        <v>14</v>
      </c>
      <c r="N703" s="1" t="s">
        <v>14</v>
      </c>
      <c r="O703" s="1" t="s">
        <v>14</v>
      </c>
      <c r="P703" s="1" t="s">
        <v>510</v>
      </c>
      <c r="Q703" s="1"/>
    </row>
    <row r="704" spans="1:17" x14ac:dyDescent="0.25">
      <c r="A704" s="1" t="s">
        <v>219</v>
      </c>
      <c r="B704" s="1" t="s">
        <v>1260</v>
      </c>
      <c r="C704" s="1" t="s">
        <v>62</v>
      </c>
      <c r="D704" s="1" t="s">
        <v>36</v>
      </c>
      <c r="E704" s="1" t="s">
        <v>249</v>
      </c>
      <c r="F704" s="1" t="s">
        <v>1169</v>
      </c>
      <c r="G704" s="1" t="s">
        <v>1167</v>
      </c>
      <c r="H704" s="1" t="s">
        <v>14</v>
      </c>
      <c r="I704" s="1" t="s">
        <v>14</v>
      </c>
      <c r="J704" s="1" t="s">
        <v>14</v>
      </c>
      <c r="K704" s="1" t="s">
        <v>14</v>
      </c>
      <c r="L704" s="1" t="s">
        <v>14</v>
      </c>
      <c r="M704" s="1" t="s">
        <v>14</v>
      </c>
      <c r="N704" s="1" t="s">
        <v>14</v>
      </c>
      <c r="O704" s="1" t="s">
        <v>14</v>
      </c>
      <c r="P704" s="1" t="s">
        <v>510</v>
      </c>
      <c r="Q704" s="1"/>
    </row>
    <row r="705" spans="1:17" x14ac:dyDescent="0.25">
      <c r="A705" s="1" t="s">
        <v>219</v>
      </c>
      <c r="B705" s="1" t="s">
        <v>1261</v>
      </c>
      <c r="C705" s="1" t="s">
        <v>107</v>
      </c>
      <c r="D705" s="1" t="s">
        <v>22</v>
      </c>
      <c r="E705" s="1" t="s">
        <v>249</v>
      </c>
      <c r="F705" s="1" t="s">
        <v>1175</v>
      </c>
      <c r="G705" s="1" t="s">
        <v>14</v>
      </c>
      <c r="H705" s="1" t="s">
        <v>14</v>
      </c>
      <c r="I705" s="1" t="s">
        <v>14</v>
      </c>
      <c r="J705" s="1" t="s">
        <v>14</v>
      </c>
      <c r="K705" s="1" t="s">
        <v>14</v>
      </c>
      <c r="L705" s="1" t="s">
        <v>14</v>
      </c>
      <c r="M705" s="1" t="s">
        <v>14</v>
      </c>
      <c r="N705" s="1" t="s">
        <v>14</v>
      </c>
      <c r="O705" s="1" t="s">
        <v>14</v>
      </c>
      <c r="P705" s="1" t="s">
        <v>510</v>
      </c>
      <c r="Q705" s="1"/>
    </row>
    <row r="706" spans="1:17" x14ac:dyDescent="0.25">
      <c r="A706" s="1" t="s">
        <v>219</v>
      </c>
      <c r="B706" s="1" t="s">
        <v>1262</v>
      </c>
      <c r="C706" s="1" t="s">
        <v>107</v>
      </c>
      <c r="D706" s="1" t="s">
        <v>24</v>
      </c>
      <c r="E706" s="1" t="s">
        <v>249</v>
      </c>
      <c r="F706" s="1" t="s">
        <v>152</v>
      </c>
      <c r="G706" s="1" t="s">
        <v>27</v>
      </c>
      <c r="H706" s="1" t="s">
        <v>14</v>
      </c>
      <c r="I706" s="1" t="s">
        <v>14</v>
      </c>
      <c r="J706" s="1" t="s">
        <v>14</v>
      </c>
      <c r="K706" s="1" t="s">
        <v>14</v>
      </c>
      <c r="L706" s="1" t="s">
        <v>14</v>
      </c>
      <c r="M706" s="1" t="s">
        <v>14</v>
      </c>
      <c r="N706" s="1" t="s">
        <v>14</v>
      </c>
      <c r="O706" s="1" t="s">
        <v>14</v>
      </c>
      <c r="P706" s="1" t="s">
        <v>510</v>
      </c>
      <c r="Q706" s="1"/>
    </row>
    <row r="707" spans="1:17" x14ac:dyDescent="0.25">
      <c r="A707" s="1" t="s">
        <v>219</v>
      </c>
      <c r="B707" s="1" t="s">
        <v>1263</v>
      </c>
      <c r="C707" s="1" t="s">
        <v>107</v>
      </c>
      <c r="D707" s="1" t="s">
        <v>30</v>
      </c>
      <c r="E707" s="1" t="s">
        <v>249</v>
      </c>
      <c r="F707" s="1" t="s">
        <v>152</v>
      </c>
      <c r="G707" s="1" t="s">
        <v>27</v>
      </c>
      <c r="H707" s="1" t="s">
        <v>14</v>
      </c>
      <c r="I707" s="1" t="s">
        <v>14</v>
      </c>
      <c r="J707" s="1" t="s">
        <v>14</v>
      </c>
      <c r="K707" s="1" t="s">
        <v>14</v>
      </c>
      <c r="L707" s="1" t="s">
        <v>14</v>
      </c>
      <c r="M707" s="1" t="s">
        <v>14</v>
      </c>
      <c r="N707" s="1" t="s">
        <v>14</v>
      </c>
      <c r="O707" s="1" t="s">
        <v>14</v>
      </c>
      <c r="P707" s="1" t="s">
        <v>510</v>
      </c>
      <c r="Q707" s="1"/>
    </row>
    <row r="708" spans="1:17" x14ac:dyDescent="0.25">
      <c r="A708" s="1" t="s">
        <v>219</v>
      </c>
      <c r="B708" s="1" t="s">
        <v>1264</v>
      </c>
      <c r="C708" s="1" t="s">
        <v>107</v>
      </c>
      <c r="D708" s="1" t="s">
        <v>32</v>
      </c>
      <c r="E708" s="1" t="s">
        <v>249</v>
      </c>
      <c r="F708" s="1" t="s">
        <v>1179</v>
      </c>
      <c r="G708" s="1" t="s">
        <v>1167</v>
      </c>
      <c r="H708" s="1" t="s">
        <v>14</v>
      </c>
      <c r="I708" s="1" t="s">
        <v>14</v>
      </c>
      <c r="J708" s="1" t="s">
        <v>14</v>
      </c>
      <c r="K708" s="1" t="s">
        <v>14</v>
      </c>
      <c r="L708" s="1" t="s">
        <v>14</v>
      </c>
      <c r="M708" s="1" t="s">
        <v>14</v>
      </c>
      <c r="N708" s="1" t="s">
        <v>14</v>
      </c>
      <c r="O708" s="1" t="s">
        <v>14</v>
      </c>
      <c r="P708" s="1" t="s">
        <v>510</v>
      </c>
      <c r="Q708" s="1"/>
    </row>
    <row r="709" spans="1:17" x14ac:dyDescent="0.25">
      <c r="A709" s="1" t="s">
        <v>219</v>
      </c>
      <c r="B709" s="1" t="s">
        <v>1265</v>
      </c>
      <c r="C709" s="1" t="s">
        <v>107</v>
      </c>
      <c r="D709" s="1" t="s">
        <v>34</v>
      </c>
      <c r="E709" s="1" t="s">
        <v>249</v>
      </c>
      <c r="F709" s="1" t="s">
        <v>1179</v>
      </c>
      <c r="G709" s="1" t="s">
        <v>1167</v>
      </c>
      <c r="H709" s="1" t="s">
        <v>14</v>
      </c>
      <c r="I709" s="1" t="s">
        <v>14</v>
      </c>
      <c r="J709" s="1" t="s">
        <v>14</v>
      </c>
      <c r="K709" s="1" t="s">
        <v>14</v>
      </c>
      <c r="L709" s="1" t="s">
        <v>14</v>
      </c>
      <c r="M709" s="1" t="s">
        <v>14</v>
      </c>
      <c r="N709" s="1" t="s">
        <v>14</v>
      </c>
      <c r="O709" s="1" t="s">
        <v>14</v>
      </c>
      <c r="P709" s="1" t="s">
        <v>510</v>
      </c>
      <c r="Q709" s="1"/>
    </row>
    <row r="710" spans="1:17" x14ac:dyDescent="0.25">
      <c r="A710" s="1" t="s">
        <v>219</v>
      </c>
      <c r="B710" s="1" t="s">
        <v>1266</v>
      </c>
      <c r="C710" s="1" t="s">
        <v>107</v>
      </c>
      <c r="D710" s="1" t="s">
        <v>36</v>
      </c>
      <c r="E710" s="1" t="s">
        <v>249</v>
      </c>
      <c r="F710" s="1" t="s">
        <v>1179</v>
      </c>
      <c r="G710" s="1" t="s">
        <v>1167</v>
      </c>
      <c r="H710" s="1" t="s">
        <v>14</v>
      </c>
      <c r="I710" s="1" t="s">
        <v>14</v>
      </c>
      <c r="J710" s="1" t="s">
        <v>14</v>
      </c>
      <c r="K710" s="1" t="s">
        <v>14</v>
      </c>
      <c r="L710" s="1" t="s">
        <v>14</v>
      </c>
      <c r="M710" s="1" t="s">
        <v>14</v>
      </c>
      <c r="N710" s="1" t="s">
        <v>14</v>
      </c>
      <c r="O710" s="1" t="s">
        <v>14</v>
      </c>
      <c r="P710" s="1" t="s">
        <v>510</v>
      </c>
      <c r="Q710" s="1"/>
    </row>
    <row r="711" spans="1:17" x14ac:dyDescent="0.25">
      <c r="A711" s="1" t="s">
        <v>219</v>
      </c>
      <c r="B711" s="1" t="s">
        <v>1267</v>
      </c>
      <c r="C711" s="1" t="s">
        <v>107</v>
      </c>
      <c r="D711" s="1" t="s">
        <v>38</v>
      </c>
      <c r="E711" s="1" t="s">
        <v>249</v>
      </c>
      <c r="F711" s="1" t="s">
        <v>1179</v>
      </c>
      <c r="G711" s="1" t="s">
        <v>1167</v>
      </c>
      <c r="H711" s="1" t="s">
        <v>14</v>
      </c>
      <c r="I711" s="1" t="s">
        <v>14</v>
      </c>
      <c r="J711" s="1" t="s">
        <v>14</v>
      </c>
      <c r="K711" s="1" t="s">
        <v>14</v>
      </c>
      <c r="L711" s="1" t="s">
        <v>14</v>
      </c>
      <c r="M711" s="1" t="s">
        <v>14</v>
      </c>
      <c r="N711" s="1" t="s">
        <v>14</v>
      </c>
      <c r="O711" s="1" t="s">
        <v>14</v>
      </c>
      <c r="P711" s="1" t="s">
        <v>510</v>
      </c>
      <c r="Q711" s="1"/>
    </row>
    <row r="712" spans="1:17" x14ac:dyDescent="0.25">
      <c r="A712" s="1" t="s">
        <v>219</v>
      </c>
      <c r="B712" s="1" t="s">
        <v>1268</v>
      </c>
      <c r="C712" s="1" t="s">
        <v>107</v>
      </c>
      <c r="D712" s="1" t="s">
        <v>40</v>
      </c>
      <c r="E712" s="1" t="s">
        <v>249</v>
      </c>
      <c r="F712" s="1" t="s">
        <v>355</v>
      </c>
      <c r="G712" s="1" t="s">
        <v>27</v>
      </c>
      <c r="H712" s="1" t="s">
        <v>14</v>
      </c>
      <c r="I712" s="1" t="s">
        <v>14</v>
      </c>
      <c r="J712" s="1" t="s">
        <v>14</v>
      </c>
      <c r="K712" s="1" t="s">
        <v>14</v>
      </c>
      <c r="L712" s="1" t="s">
        <v>14</v>
      </c>
      <c r="M712" s="1" t="s">
        <v>14</v>
      </c>
      <c r="N712" s="1" t="s">
        <v>14</v>
      </c>
      <c r="O712" s="1" t="s">
        <v>14</v>
      </c>
      <c r="P712" s="1" t="s">
        <v>510</v>
      </c>
      <c r="Q712" s="1"/>
    </row>
    <row r="713" spans="1:17" x14ac:dyDescent="0.25">
      <c r="A713" s="1" t="s">
        <v>219</v>
      </c>
      <c r="B713" s="1" t="s">
        <v>1269</v>
      </c>
      <c r="C713" s="1" t="s">
        <v>109</v>
      </c>
      <c r="D713" s="1" t="s">
        <v>22</v>
      </c>
      <c r="E713" s="1" t="s">
        <v>249</v>
      </c>
      <c r="F713" s="1" t="s">
        <v>1175</v>
      </c>
      <c r="G713" s="1" t="s">
        <v>14</v>
      </c>
      <c r="H713" s="1" t="s">
        <v>14</v>
      </c>
      <c r="I713" s="1" t="s">
        <v>14</v>
      </c>
      <c r="J713" s="1" t="s">
        <v>14</v>
      </c>
      <c r="K713" s="1" t="s">
        <v>14</v>
      </c>
      <c r="L713" s="1" t="s">
        <v>14</v>
      </c>
      <c r="M713" s="1" t="s">
        <v>14</v>
      </c>
      <c r="N713" s="1" t="s">
        <v>14</v>
      </c>
      <c r="O713" s="1" t="s">
        <v>14</v>
      </c>
      <c r="P713" s="1" t="s">
        <v>510</v>
      </c>
      <c r="Q713" s="1"/>
    </row>
    <row r="714" spans="1:17" x14ac:dyDescent="0.25">
      <c r="A714" s="1" t="s">
        <v>219</v>
      </c>
      <c r="B714" s="1" t="s">
        <v>1270</v>
      </c>
      <c r="C714" s="1" t="s">
        <v>109</v>
      </c>
      <c r="D714" s="1" t="s">
        <v>24</v>
      </c>
      <c r="E714" s="1" t="s">
        <v>249</v>
      </c>
      <c r="F714" s="1" t="s">
        <v>152</v>
      </c>
      <c r="G714" s="1" t="s">
        <v>27</v>
      </c>
      <c r="H714" s="1" t="s">
        <v>14</v>
      </c>
      <c r="I714" s="1" t="s">
        <v>14</v>
      </c>
      <c r="J714" s="1" t="s">
        <v>14</v>
      </c>
      <c r="K714" s="1" t="s">
        <v>14</v>
      </c>
      <c r="L714" s="1" t="s">
        <v>14</v>
      </c>
      <c r="M714" s="1" t="s">
        <v>14</v>
      </c>
      <c r="N714" s="1" t="s">
        <v>14</v>
      </c>
      <c r="O714" s="1" t="s">
        <v>14</v>
      </c>
      <c r="P714" s="1" t="s">
        <v>510</v>
      </c>
      <c r="Q714" s="1"/>
    </row>
    <row r="715" spans="1:17" x14ac:dyDescent="0.25">
      <c r="A715" s="1" t="s">
        <v>219</v>
      </c>
      <c r="B715" s="1" t="s">
        <v>1271</v>
      </c>
      <c r="C715" s="1" t="s">
        <v>109</v>
      </c>
      <c r="D715" s="1" t="s">
        <v>30</v>
      </c>
      <c r="E715" s="1" t="s">
        <v>249</v>
      </c>
      <c r="F715" s="1" t="s">
        <v>152</v>
      </c>
      <c r="G715" s="1" t="s">
        <v>27</v>
      </c>
      <c r="H715" s="1" t="s">
        <v>14</v>
      </c>
      <c r="I715" s="1" t="s">
        <v>14</v>
      </c>
      <c r="J715" s="1" t="s">
        <v>14</v>
      </c>
      <c r="K715" s="1" t="s">
        <v>14</v>
      </c>
      <c r="L715" s="1" t="s">
        <v>14</v>
      </c>
      <c r="M715" s="1" t="s">
        <v>14</v>
      </c>
      <c r="N715" s="1" t="s">
        <v>14</v>
      </c>
      <c r="O715" s="1" t="s">
        <v>14</v>
      </c>
      <c r="P715" s="1" t="s">
        <v>510</v>
      </c>
      <c r="Q715" s="1"/>
    </row>
    <row r="716" spans="1:17" x14ac:dyDescent="0.25">
      <c r="A716" s="1" t="s">
        <v>219</v>
      </c>
      <c r="B716" s="1" t="s">
        <v>1272</v>
      </c>
      <c r="C716" s="1" t="s">
        <v>109</v>
      </c>
      <c r="D716" s="1" t="s">
        <v>32</v>
      </c>
      <c r="E716" s="1" t="s">
        <v>249</v>
      </c>
      <c r="F716" s="1" t="s">
        <v>1188</v>
      </c>
      <c r="G716" s="1" t="s">
        <v>1167</v>
      </c>
      <c r="H716" s="1" t="s">
        <v>14</v>
      </c>
      <c r="I716" s="1" t="s">
        <v>14</v>
      </c>
      <c r="J716" s="1" t="s">
        <v>14</v>
      </c>
      <c r="K716" s="1" t="s">
        <v>14</v>
      </c>
      <c r="L716" s="1" t="s">
        <v>14</v>
      </c>
      <c r="M716" s="1" t="s">
        <v>14</v>
      </c>
      <c r="N716" s="1" t="s">
        <v>14</v>
      </c>
      <c r="O716" s="1" t="s">
        <v>14</v>
      </c>
      <c r="P716" s="1" t="s">
        <v>510</v>
      </c>
      <c r="Q716" s="1"/>
    </row>
    <row r="717" spans="1:17" x14ac:dyDescent="0.25">
      <c r="A717" s="1" t="s">
        <v>219</v>
      </c>
      <c r="B717" s="1" t="s">
        <v>1273</v>
      </c>
      <c r="C717" s="1" t="s">
        <v>109</v>
      </c>
      <c r="D717" s="1" t="s">
        <v>34</v>
      </c>
      <c r="E717" s="1" t="s">
        <v>249</v>
      </c>
      <c r="F717" s="1" t="s">
        <v>1188</v>
      </c>
      <c r="G717" s="1" t="s">
        <v>1167</v>
      </c>
      <c r="H717" s="1" t="s">
        <v>14</v>
      </c>
      <c r="I717" s="1" t="s">
        <v>14</v>
      </c>
      <c r="J717" s="1" t="s">
        <v>14</v>
      </c>
      <c r="K717" s="1" t="s">
        <v>14</v>
      </c>
      <c r="L717" s="1" t="s">
        <v>14</v>
      </c>
      <c r="M717" s="1" t="s">
        <v>14</v>
      </c>
      <c r="N717" s="1" t="s">
        <v>14</v>
      </c>
      <c r="O717" s="1" t="s">
        <v>14</v>
      </c>
      <c r="P717" s="1" t="s">
        <v>510</v>
      </c>
      <c r="Q717" s="1"/>
    </row>
    <row r="718" spans="1:17" x14ac:dyDescent="0.25">
      <c r="A718" s="1" t="s">
        <v>219</v>
      </c>
      <c r="B718" s="1" t="s">
        <v>1274</v>
      </c>
      <c r="C718" s="1" t="s">
        <v>109</v>
      </c>
      <c r="D718" s="1" t="s">
        <v>36</v>
      </c>
      <c r="E718" s="1" t="s">
        <v>249</v>
      </c>
      <c r="F718" s="1" t="s">
        <v>1188</v>
      </c>
      <c r="G718" s="1" t="s">
        <v>1167</v>
      </c>
      <c r="H718" s="1" t="s">
        <v>14</v>
      </c>
      <c r="I718" s="1" t="s">
        <v>14</v>
      </c>
      <c r="J718" s="1" t="s">
        <v>14</v>
      </c>
      <c r="K718" s="1" t="s">
        <v>14</v>
      </c>
      <c r="L718" s="1" t="s">
        <v>14</v>
      </c>
      <c r="M718" s="1" t="s">
        <v>14</v>
      </c>
      <c r="N718" s="1" t="s">
        <v>14</v>
      </c>
      <c r="O718" s="1" t="s">
        <v>14</v>
      </c>
      <c r="P718" s="1" t="s">
        <v>510</v>
      </c>
      <c r="Q718" s="1"/>
    </row>
    <row r="719" spans="1:17" x14ac:dyDescent="0.25">
      <c r="A719" s="1" t="s">
        <v>219</v>
      </c>
      <c r="B719" s="1" t="s">
        <v>1275</v>
      </c>
      <c r="C719" s="1" t="s">
        <v>109</v>
      </c>
      <c r="D719" s="1" t="s">
        <v>38</v>
      </c>
      <c r="E719" s="1" t="s">
        <v>249</v>
      </c>
      <c r="F719" s="1" t="s">
        <v>1188</v>
      </c>
      <c r="G719" s="1" t="s">
        <v>1167</v>
      </c>
      <c r="H719" s="1" t="s">
        <v>14</v>
      </c>
      <c r="I719" s="1" t="s">
        <v>14</v>
      </c>
      <c r="J719" s="1" t="s">
        <v>14</v>
      </c>
      <c r="K719" s="1" t="s">
        <v>14</v>
      </c>
      <c r="L719" s="1" t="s">
        <v>14</v>
      </c>
      <c r="M719" s="1" t="s">
        <v>14</v>
      </c>
      <c r="N719" s="1" t="s">
        <v>14</v>
      </c>
      <c r="O719" s="1" t="s">
        <v>14</v>
      </c>
      <c r="P719" s="1" t="s">
        <v>510</v>
      </c>
      <c r="Q719" s="1"/>
    </row>
    <row r="720" spans="1:17" x14ac:dyDescent="0.25">
      <c r="A720" s="1" t="s">
        <v>219</v>
      </c>
      <c r="B720" s="1" t="s">
        <v>1276</v>
      </c>
      <c r="C720" s="1" t="s">
        <v>109</v>
      </c>
      <c r="D720" s="1" t="s">
        <v>40</v>
      </c>
      <c r="E720" s="1" t="s">
        <v>249</v>
      </c>
      <c r="F720" s="1" t="s">
        <v>1193</v>
      </c>
      <c r="G720" s="1" t="s">
        <v>27</v>
      </c>
      <c r="H720" s="1" t="s">
        <v>14</v>
      </c>
      <c r="I720" s="1" t="s">
        <v>14</v>
      </c>
      <c r="J720" s="1" t="s">
        <v>14</v>
      </c>
      <c r="K720" s="1" t="s">
        <v>14</v>
      </c>
      <c r="L720" s="1" t="s">
        <v>14</v>
      </c>
      <c r="M720" s="1" t="s">
        <v>14</v>
      </c>
      <c r="N720" s="1" t="s">
        <v>14</v>
      </c>
      <c r="O720" s="1" t="s">
        <v>14</v>
      </c>
      <c r="P720" s="1" t="s">
        <v>510</v>
      </c>
      <c r="Q720" s="1"/>
    </row>
    <row r="721" spans="1:17" x14ac:dyDescent="0.25">
      <c r="A721" s="1" t="s">
        <v>219</v>
      </c>
      <c r="B721" s="1" t="s">
        <v>1277</v>
      </c>
      <c r="C721" s="1" t="s">
        <v>111</v>
      </c>
      <c r="D721" s="1" t="s">
        <v>22</v>
      </c>
      <c r="E721" s="1" t="s">
        <v>249</v>
      </c>
      <c r="F721" s="1" t="s">
        <v>1195</v>
      </c>
      <c r="G721" s="1" t="s">
        <v>14</v>
      </c>
      <c r="H721" s="1" t="s">
        <v>14</v>
      </c>
      <c r="I721" s="1" t="s">
        <v>14</v>
      </c>
      <c r="J721" s="1" t="s">
        <v>14</v>
      </c>
      <c r="K721" s="1" t="s">
        <v>14</v>
      </c>
      <c r="L721" s="1" t="s">
        <v>14</v>
      </c>
      <c r="M721" s="1" t="s">
        <v>14</v>
      </c>
      <c r="N721" s="1" t="s">
        <v>14</v>
      </c>
      <c r="O721" s="1" t="s">
        <v>14</v>
      </c>
      <c r="P721" s="1" t="s">
        <v>510</v>
      </c>
      <c r="Q721" s="1"/>
    </row>
    <row r="722" spans="1:17" x14ac:dyDescent="0.25">
      <c r="A722" s="1" t="s">
        <v>219</v>
      </c>
      <c r="B722" s="1" t="s">
        <v>1278</v>
      </c>
      <c r="C722" s="1" t="s">
        <v>111</v>
      </c>
      <c r="D722" s="1" t="s">
        <v>24</v>
      </c>
      <c r="E722" s="1" t="s">
        <v>249</v>
      </c>
      <c r="F722" s="1" t="s">
        <v>152</v>
      </c>
      <c r="G722" s="1" t="s">
        <v>27</v>
      </c>
      <c r="H722" s="1" t="s">
        <v>14</v>
      </c>
      <c r="I722" s="1" t="s">
        <v>14</v>
      </c>
      <c r="J722" s="1" t="s">
        <v>14</v>
      </c>
      <c r="K722" s="1" t="s">
        <v>14</v>
      </c>
      <c r="L722" s="1" t="s">
        <v>14</v>
      </c>
      <c r="M722" s="1" t="s">
        <v>14</v>
      </c>
      <c r="N722" s="1" t="s">
        <v>14</v>
      </c>
      <c r="O722" s="1" t="s">
        <v>14</v>
      </c>
      <c r="P722" s="1" t="s">
        <v>510</v>
      </c>
      <c r="Q722" s="1"/>
    </row>
    <row r="723" spans="1:17" x14ac:dyDescent="0.25">
      <c r="A723" s="1" t="s">
        <v>219</v>
      </c>
      <c r="B723" s="1" t="s">
        <v>1279</v>
      </c>
      <c r="C723" s="1" t="s">
        <v>111</v>
      </c>
      <c r="D723" s="1" t="s">
        <v>30</v>
      </c>
      <c r="E723" s="1" t="s">
        <v>249</v>
      </c>
      <c r="F723" s="1" t="s">
        <v>152</v>
      </c>
      <c r="G723" s="1" t="s">
        <v>27</v>
      </c>
      <c r="H723" s="1" t="s">
        <v>14</v>
      </c>
      <c r="I723" s="1" t="s">
        <v>14</v>
      </c>
      <c r="J723" s="1" t="s">
        <v>14</v>
      </c>
      <c r="K723" s="1" t="s">
        <v>14</v>
      </c>
      <c r="L723" s="1" t="s">
        <v>14</v>
      </c>
      <c r="M723" s="1" t="s">
        <v>14</v>
      </c>
      <c r="N723" s="1" t="s">
        <v>14</v>
      </c>
      <c r="O723" s="1" t="s">
        <v>14</v>
      </c>
      <c r="P723" s="1" t="s">
        <v>510</v>
      </c>
      <c r="Q723" s="1"/>
    </row>
    <row r="724" spans="1:17" x14ac:dyDescent="0.25">
      <c r="A724" s="1" t="s">
        <v>219</v>
      </c>
      <c r="B724" s="1" t="s">
        <v>1280</v>
      </c>
      <c r="C724" s="1" t="s">
        <v>111</v>
      </c>
      <c r="D724" s="1" t="s">
        <v>32</v>
      </c>
      <c r="E724" s="1" t="s">
        <v>249</v>
      </c>
      <c r="F724" s="1" t="s">
        <v>1199</v>
      </c>
      <c r="G724" s="1" t="s">
        <v>1167</v>
      </c>
      <c r="H724" s="1" t="s">
        <v>14</v>
      </c>
      <c r="I724" s="1" t="s">
        <v>14</v>
      </c>
      <c r="J724" s="1" t="s">
        <v>14</v>
      </c>
      <c r="K724" s="1" t="s">
        <v>14</v>
      </c>
      <c r="L724" s="1" t="s">
        <v>14</v>
      </c>
      <c r="M724" s="1" t="s">
        <v>14</v>
      </c>
      <c r="N724" s="1" t="s">
        <v>14</v>
      </c>
      <c r="O724" s="1" t="s">
        <v>14</v>
      </c>
      <c r="P724" s="1" t="s">
        <v>510</v>
      </c>
      <c r="Q724" s="1"/>
    </row>
    <row r="725" spans="1:17" x14ac:dyDescent="0.25">
      <c r="A725" s="1" t="s">
        <v>219</v>
      </c>
      <c r="B725" s="1" t="s">
        <v>1281</v>
      </c>
      <c r="C725" s="1" t="s">
        <v>111</v>
      </c>
      <c r="D725" s="1" t="s">
        <v>34</v>
      </c>
      <c r="E725" s="1" t="s">
        <v>249</v>
      </c>
      <c r="F725" s="1" t="s">
        <v>1199</v>
      </c>
      <c r="G725" s="1" t="s">
        <v>1167</v>
      </c>
      <c r="H725" s="1" t="s">
        <v>14</v>
      </c>
      <c r="I725" s="1" t="s">
        <v>14</v>
      </c>
      <c r="J725" s="1" t="s">
        <v>14</v>
      </c>
      <c r="K725" s="1" t="s">
        <v>14</v>
      </c>
      <c r="L725" s="1" t="s">
        <v>14</v>
      </c>
      <c r="M725" s="1" t="s">
        <v>14</v>
      </c>
      <c r="N725" s="1" t="s">
        <v>14</v>
      </c>
      <c r="O725" s="1" t="s">
        <v>14</v>
      </c>
      <c r="P725" s="1" t="s">
        <v>510</v>
      </c>
      <c r="Q725" s="1"/>
    </row>
    <row r="726" spans="1:17" x14ac:dyDescent="0.25">
      <c r="A726" s="1" t="s">
        <v>219</v>
      </c>
      <c r="B726" s="1" t="s">
        <v>1282</v>
      </c>
      <c r="C726" s="1" t="s">
        <v>111</v>
      </c>
      <c r="D726" s="1" t="s">
        <v>36</v>
      </c>
      <c r="E726" s="1" t="s">
        <v>249</v>
      </c>
      <c r="F726" s="1" t="s">
        <v>1199</v>
      </c>
      <c r="G726" s="1" t="s">
        <v>1167</v>
      </c>
      <c r="H726" s="1" t="s">
        <v>14</v>
      </c>
      <c r="I726" s="1" t="s">
        <v>14</v>
      </c>
      <c r="J726" s="1" t="s">
        <v>14</v>
      </c>
      <c r="K726" s="1" t="s">
        <v>14</v>
      </c>
      <c r="L726" s="1" t="s">
        <v>14</v>
      </c>
      <c r="M726" s="1" t="s">
        <v>14</v>
      </c>
      <c r="N726" s="1" t="s">
        <v>14</v>
      </c>
      <c r="O726" s="1" t="s">
        <v>14</v>
      </c>
      <c r="P726" s="1" t="s">
        <v>510</v>
      </c>
      <c r="Q726" s="1"/>
    </row>
    <row r="727" spans="1:17" x14ac:dyDescent="0.25">
      <c r="A727" s="1" t="s">
        <v>219</v>
      </c>
      <c r="B727" s="1" t="s">
        <v>1283</v>
      </c>
      <c r="C727" s="1" t="s">
        <v>111</v>
      </c>
      <c r="D727" s="1" t="s">
        <v>38</v>
      </c>
      <c r="E727" s="1" t="s">
        <v>249</v>
      </c>
      <c r="F727" s="1" t="s">
        <v>1199</v>
      </c>
      <c r="G727" s="1" t="s">
        <v>1167</v>
      </c>
      <c r="H727" s="1" t="s">
        <v>14</v>
      </c>
      <c r="I727" s="1" t="s">
        <v>14</v>
      </c>
      <c r="J727" s="1" t="s">
        <v>14</v>
      </c>
      <c r="K727" s="1" t="s">
        <v>14</v>
      </c>
      <c r="L727" s="1" t="s">
        <v>14</v>
      </c>
      <c r="M727" s="1" t="s">
        <v>14</v>
      </c>
      <c r="N727" s="1" t="s">
        <v>14</v>
      </c>
      <c r="O727" s="1" t="s">
        <v>14</v>
      </c>
      <c r="P727" s="1" t="s">
        <v>510</v>
      </c>
      <c r="Q727" s="1"/>
    </row>
    <row r="728" spans="1:17" x14ac:dyDescent="0.25">
      <c r="A728" s="1" t="s">
        <v>219</v>
      </c>
      <c r="B728" s="1" t="s">
        <v>1284</v>
      </c>
      <c r="C728" s="1" t="s">
        <v>111</v>
      </c>
      <c r="D728" s="1" t="s">
        <v>40</v>
      </c>
      <c r="E728" s="1" t="s">
        <v>249</v>
      </c>
      <c r="F728" s="1" t="s">
        <v>344</v>
      </c>
      <c r="G728" s="1" t="s">
        <v>27</v>
      </c>
      <c r="H728" s="1" t="s">
        <v>14</v>
      </c>
      <c r="I728" s="1" t="s">
        <v>14</v>
      </c>
      <c r="J728" s="1" t="s">
        <v>14</v>
      </c>
      <c r="K728" s="1" t="s">
        <v>14</v>
      </c>
      <c r="L728" s="1" t="s">
        <v>14</v>
      </c>
      <c r="M728" s="1" t="s">
        <v>14</v>
      </c>
      <c r="N728" s="1" t="s">
        <v>14</v>
      </c>
      <c r="O728" s="1" t="s">
        <v>14</v>
      </c>
      <c r="P728" s="1" t="s">
        <v>510</v>
      </c>
      <c r="Q728" s="1"/>
    </row>
    <row r="729" spans="1:17" x14ac:dyDescent="0.25">
      <c r="A729" s="1" t="s">
        <v>219</v>
      </c>
      <c r="B729" s="1" t="s">
        <v>1285</v>
      </c>
      <c r="C729" s="1" t="s">
        <v>1059</v>
      </c>
      <c r="D729" s="1" t="s">
        <v>24</v>
      </c>
      <c r="E729" s="1" t="s">
        <v>249</v>
      </c>
      <c r="F729" s="1" t="s">
        <v>12</v>
      </c>
      <c r="G729" s="1" t="s">
        <v>1167</v>
      </c>
      <c r="H729" s="1" t="s">
        <v>14</v>
      </c>
      <c r="I729" s="1" t="s">
        <v>14</v>
      </c>
      <c r="J729" s="1" t="s">
        <v>14</v>
      </c>
      <c r="K729" s="1" t="s">
        <v>14</v>
      </c>
      <c r="L729" s="1" t="s">
        <v>14</v>
      </c>
      <c r="M729" s="1" t="s">
        <v>14</v>
      </c>
      <c r="N729" s="1" t="s">
        <v>14</v>
      </c>
      <c r="O729" s="1" t="s">
        <v>14</v>
      </c>
      <c r="P729" s="1" t="s">
        <v>510</v>
      </c>
      <c r="Q729" s="1"/>
    </row>
    <row r="730" spans="1:17" x14ac:dyDescent="0.25">
      <c r="A730" s="1" t="s">
        <v>219</v>
      </c>
      <c r="B730" s="1" t="s">
        <v>1286</v>
      </c>
      <c r="C730" s="1" t="s">
        <v>1059</v>
      </c>
      <c r="D730" s="1" t="s">
        <v>30</v>
      </c>
      <c r="E730" s="1" t="s">
        <v>249</v>
      </c>
      <c r="F730" s="1" t="s">
        <v>1169</v>
      </c>
      <c r="G730" s="1" t="s">
        <v>1167</v>
      </c>
      <c r="H730" s="1" t="s">
        <v>14</v>
      </c>
      <c r="I730" s="1" t="s">
        <v>14</v>
      </c>
      <c r="J730" s="1" t="s">
        <v>14</v>
      </c>
      <c r="K730" s="1" t="s">
        <v>14</v>
      </c>
      <c r="L730" s="1" t="s">
        <v>14</v>
      </c>
      <c r="M730" s="1" t="s">
        <v>14</v>
      </c>
      <c r="N730" s="1" t="s">
        <v>14</v>
      </c>
      <c r="O730" s="1" t="s">
        <v>14</v>
      </c>
      <c r="P730" s="1" t="s">
        <v>510</v>
      </c>
      <c r="Q730" s="1"/>
    </row>
    <row r="731" spans="1:17" x14ac:dyDescent="0.25">
      <c r="A731" s="1" t="s">
        <v>219</v>
      </c>
      <c r="B731" s="1" t="s">
        <v>1287</v>
      </c>
      <c r="C731" s="1" t="s">
        <v>1059</v>
      </c>
      <c r="D731" s="1" t="s">
        <v>32</v>
      </c>
      <c r="E731" s="1" t="s">
        <v>249</v>
      </c>
      <c r="F731" s="1" t="s">
        <v>1199</v>
      </c>
      <c r="G731" s="1" t="s">
        <v>1167</v>
      </c>
      <c r="H731" s="1" t="s">
        <v>14</v>
      </c>
      <c r="I731" s="1" t="s">
        <v>14</v>
      </c>
      <c r="J731" s="1" t="s">
        <v>14</v>
      </c>
      <c r="K731" s="1" t="s">
        <v>14</v>
      </c>
      <c r="L731" s="1" t="s">
        <v>14</v>
      </c>
      <c r="M731" s="1" t="s">
        <v>14</v>
      </c>
      <c r="N731" s="1" t="s">
        <v>14</v>
      </c>
      <c r="O731" s="1" t="s">
        <v>14</v>
      </c>
      <c r="P731" s="1" t="s">
        <v>510</v>
      </c>
      <c r="Q731" s="1"/>
    </row>
    <row r="732" spans="1:17" x14ac:dyDescent="0.25">
      <c r="A732" s="1" t="s">
        <v>219</v>
      </c>
      <c r="B732" s="1" t="s">
        <v>1288</v>
      </c>
      <c r="C732" s="1" t="s">
        <v>1059</v>
      </c>
      <c r="D732" s="1" t="s">
        <v>34</v>
      </c>
      <c r="E732" s="1" t="s">
        <v>249</v>
      </c>
      <c r="F732" s="1" t="s">
        <v>12</v>
      </c>
      <c r="G732" s="1" t="s">
        <v>1167</v>
      </c>
      <c r="H732" s="1" t="s">
        <v>14</v>
      </c>
      <c r="I732" s="1" t="s">
        <v>14</v>
      </c>
      <c r="J732" s="1" t="s">
        <v>14</v>
      </c>
      <c r="K732" s="1" t="s">
        <v>14</v>
      </c>
      <c r="L732" s="1" t="s">
        <v>14</v>
      </c>
      <c r="M732" s="1" t="s">
        <v>14</v>
      </c>
      <c r="N732" s="1" t="s">
        <v>14</v>
      </c>
      <c r="O732" s="1" t="s">
        <v>14</v>
      </c>
      <c r="P732" s="1" t="s">
        <v>510</v>
      </c>
      <c r="Q732" s="1"/>
    </row>
    <row r="733" spans="1:17" x14ac:dyDescent="0.25">
      <c r="A733" s="1" t="s">
        <v>219</v>
      </c>
      <c r="B733" s="1" t="s">
        <v>1289</v>
      </c>
      <c r="C733" s="1" t="s">
        <v>1059</v>
      </c>
      <c r="D733" s="1" t="s">
        <v>36</v>
      </c>
      <c r="E733" s="1" t="s">
        <v>249</v>
      </c>
      <c r="F733" s="1" t="s">
        <v>1169</v>
      </c>
      <c r="G733" s="1" t="s">
        <v>1167</v>
      </c>
      <c r="H733" s="1" t="s">
        <v>14</v>
      </c>
      <c r="I733" s="1" t="s">
        <v>14</v>
      </c>
      <c r="J733" s="1" t="s">
        <v>14</v>
      </c>
      <c r="K733" s="1" t="s">
        <v>14</v>
      </c>
      <c r="L733" s="1" t="s">
        <v>14</v>
      </c>
      <c r="M733" s="1" t="s">
        <v>14</v>
      </c>
      <c r="N733" s="1" t="s">
        <v>14</v>
      </c>
      <c r="O733" s="1" t="s">
        <v>14</v>
      </c>
      <c r="P733" s="1" t="s">
        <v>510</v>
      </c>
      <c r="Q733" s="1"/>
    </row>
    <row r="734" spans="1:17" x14ac:dyDescent="0.25">
      <c r="A734" s="1" t="s">
        <v>219</v>
      </c>
      <c r="B734" s="1" t="s">
        <v>1290</v>
      </c>
      <c r="C734" s="1" t="s">
        <v>1059</v>
      </c>
      <c r="D734" s="1" t="s">
        <v>38</v>
      </c>
      <c r="E734" s="1" t="s">
        <v>249</v>
      </c>
      <c r="F734" s="1" t="s">
        <v>1199</v>
      </c>
      <c r="G734" s="1" t="s">
        <v>1167</v>
      </c>
      <c r="H734" s="1" t="s">
        <v>14</v>
      </c>
      <c r="I734" s="1" t="s">
        <v>14</v>
      </c>
      <c r="J734" s="1" t="s">
        <v>14</v>
      </c>
      <c r="K734" s="1" t="s">
        <v>14</v>
      </c>
      <c r="L734" s="1" t="s">
        <v>14</v>
      </c>
      <c r="M734" s="1" t="s">
        <v>14</v>
      </c>
      <c r="N734" s="1" t="s">
        <v>14</v>
      </c>
      <c r="O734" s="1" t="s">
        <v>14</v>
      </c>
      <c r="P734" s="1" t="s">
        <v>510</v>
      </c>
      <c r="Q734" s="1"/>
    </row>
    <row r="735" spans="1:17" x14ac:dyDescent="0.25">
      <c r="A735" s="1" t="s">
        <v>219</v>
      </c>
      <c r="B735" s="1" t="s">
        <v>1291</v>
      </c>
      <c r="C735" s="1" t="s">
        <v>1059</v>
      </c>
      <c r="D735" s="1" t="s">
        <v>40</v>
      </c>
      <c r="E735" s="1" t="s">
        <v>249</v>
      </c>
      <c r="F735" s="1" t="s">
        <v>12</v>
      </c>
      <c r="G735" s="1" t="s">
        <v>1167</v>
      </c>
      <c r="H735" s="1" t="s">
        <v>14</v>
      </c>
      <c r="I735" s="1" t="s">
        <v>14</v>
      </c>
      <c r="J735" s="1" t="s">
        <v>14</v>
      </c>
      <c r="K735" s="1" t="s">
        <v>14</v>
      </c>
      <c r="L735" s="1" t="s">
        <v>14</v>
      </c>
      <c r="M735" s="1" t="s">
        <v>14</v>
      </c>
      <c r="N735" s="1" t="s">
        <v>14</v>
      </c>
      <c r="O735" s="1" t="s">
        <v>14</v>
      </c>
      <c r="P735" s="1" t="s">
        <v>510</v>
      </c>
      <c r="Q735" s="1"/>
    </row>
    <row r="736" spans="1:17" x14ac:dyDescent="0.25">
      <c r="A736" s="1" t="s">
        <v>219</v>
      </c>
      <c r="B736" s="1" t="s">
        <v>1292</v>
      </c>
      <c r="C736" s="1" t="s">
        <v>1059</v>
      </c>
      <c r="D736" s="1" t="s">
        <v>43</v>
      </c>
      <c r="E736" s="1" t="s">
        <v>249</v>
      </c>
      <c r="F736" s="1" t="s">
        <v>1169</v>
      </c>
      <c r="G736" s="1" t="s">
        <v>1167</v>
      </c>
      <c r="H736" s="1" t="s">
        <v>14</v>
      </c>
      <c r="I736" s="1" t="s">
        <v>14</v>
      </c>
      <c r="J736" s="1" t="s">
        <v>14</v>
      </c>
      <c r="K736" s="1" t="s">
        <v>14</v>
      </c>
      <c r="L736" s="1" t="s">
        <v>14</v>
      </c>
      <c r="M736" s="1" t="s">
        <v>14</v>
      </c>
      <c r="N736" s="1" t="s">
        <v>14</v>
      </c>
      <c r="O736" s="1" t="s">
        <v>14</v>
      </c>
      <c r="P736" s="1" t="s">
        <v>510</v>
      </c>
      <c r="Q736" s="1"/>
    </row>
    <row r="737" spans="1:17" x14ac:dyDescent="0.25">
      <c r="A737" s="1" t="s">
        <v>219</v>
      </c>
      <c r="B737" s="1" t="s">
        <v>1293</v>
      </c>
      <c r="C737" s="1" t="s">
        <v>1059</v>
      </c>
      <c r="D737" s="1" t="s">
        <v>47</v>
      </c>
      <c r="E737" s="1" t="s">
        <v>249</v>
      </c>
      <c r="F737" s="1" t="s">
        <v>1199</v>
      </c>
      <c r="G737" s="1" t="s">
        <v>1167</v>
      </c>
      <c r="H737" s="1" t="s">
        <v>14</v>
      </c>
      <c r="I737" s="1" t="s">
        <v>14</v>
      </c>
      <c r="J737" s="1" t="s">
        <v>14</v>
      </c>
      <c r="K737" s="1" t="s">
        <v>14</v>
      </c>
      <c r="L737" s="1" t="s">
        <v>14</v>
      </c>
      <c r="M737" s="1" t="s">
        <v>14</v>
      </c>
      <c r="N737" s="1" t="s">
        <v>14</v>
      </c>
      <c r="O737" s="1" t="s">
        <v>14</v>
      </c>
      <c r="P737" s="1" t="s">
        <v>510</v>
      </c>
      <c r="Q737" s="1"/>
    </row>
    <row r="738" spans="1:17" x14ac:dyDescent="0.25">
      <c r="A738" s="1" t="s">
        <v>219</v>
      </c>
      <c r="B738" s="1" t="s">
        <v>1294</v>
      </c>
      <c r="C738" s="1" t="s">
        <v>1059</v>
      </c>
      <c r="D738" s="1" t="s">
        <v>49</v>
      </c>
      <c r="E738" s="1" t="s">
        <v>249</v>
      </c>
      <c r="F738" s="1" t="s">
        <v>12</v>
      </c>
      <c r="G738" s="1" t="s">
        <v>1167</v>
      </c>
      <c r="H738" s="1" t="s">
        <v>14</v>
      </c>
      <c r="I738" s="1" t="s">
        <v>14</v>
      </c>
      <c r="J738" s="1" t="s">
        <v>14</v>
      </c>
      <c r="K738" s="1" t="s">
        <v>14</v>
      </c>
      <c r="L738" s="1" t="s">
        <v>14</v>
      </c>
      <c r="M738" s="1" t="s">
        <v>14</v>
      </c>
      <c r="N738" s="1" t="s">
        <v>14</v>
      </c>
      <c r="O738" s="1" t="s">
        <v>14</v>
      </c>
      <c r="P738" s="1" t="s">
        <v>510</v>
      </c>
      <c r="Q738" s="1"/>
    </row>
    <row r="739" spans="1:17" x14ac:dyDescent="0.25">
      <c r="A739" s="1" t="s">
        <v>219</v>
      </c>
      <c r="B739" s="1" t="s">
        <v>1295</v>
      </c>
      <c r="C739" s="1" t="s">
        <v>1059</v>
      </c>
      <c r="D739" s="1" t="s">
        <v>51</v>
      </c>
      <c r="E739" s="1" t="s">
        <v>249</v>
      </c>
      <c r="F739" s="1" t="s">
        <v>1169</v>
      </c>
      <c r="G739" s="1" t="s">
        <v>1167</v>
      </c>
      <c r="H739" s="1" t="s">
        <v>14</v>
      </c>
      <c r="I739" s="1" t="s">
        <v>14</v>
      </c>
      <c r="J739" s="1" t="s">
        <v>14</v>
      </c>
      <c r="K739" s="1" t="s">
        <v>14</v>
      </c>
      <c r="L739" s="1" t="s">
        <v>14</v>
      </c>
      <c r="M739" s="1" t="s">
        <v>14</v>
      </c>
      <c r="N739" s="1" t="s">
        <v>14</v>
      </c>
      <c r="O739" s="1" t="s">
        <v>14</v>
      </c>
      <c r="P739" s="1" t="s">
        <v>510</v>
      </c>
      <c r="Q739" s="1"/>
    </row>
    <row r="740" spans="1:17" x14ac:dyDescent="0.25">
      <c r="A740" s="1" t="s">
        <v>219</v>
      </c>
      <c r="B740" s="1" t="s">
        <v>1296</v>
      </c>
      <c r="C740" s="1" t="s">
        <v>1059</v>
      </c>
      <c r="D740" s="1" t="s">
        <v>53</v>
      </c>
      <c r="E740" s="1" t="s">
        <v>249</v>
      </c>
      <c r="F740" s="1" t="s">
        <v>1199</v>
      </c>
      <c r="G740" s="1" t="s">
        <v>1167</v>
      </c>
      <c r="H740" s="1" t="s">
        <v>14</v>
      </c>
      <c r="I740" s="1" t="s">
        <v>14</v>
      </c>
      <c r="J740" s="1" t="s">
        <v>14</v>
      </c>
      <c r="K740" s="1" t="s">
        <v>14</v>
      </c>
      <c r="L740" s="1" t="s">
        <v>14</v>
      </c>
      <c r="M740" s="1" t="s">
        <v>14</v>
      </c>
      <c r="N740" s="1" t="s">
        <v>14</v>
      </c>
      <c r="O740" s="1" t="s">
        <v>14</v>
      </c>
      <c r="P740" s="1" t="s">
        <v>510</v>
      </c>
      <c r="Q740" s="1"/>
    </row>
    <row r="741" spans="1:17" x14ac:dyDescent="0.25">
      <c r="A741" s="1" t="s">
        <v>219</v>
      </c>
      <c r="B741" s="1" t="s">
        <v>1297</v>
      </c>
      <c r="C741" s="1" t="s">
        <v>1059</v>
      </c>
      <c r="D741" s="1" t="s">
        <v>55</v>
      </c>
      <c r="E741" s="1" t="s">
        <v>249</v>
      </c>
      <c r="F741" s="1" t="s">
        <v>12</v>
      </c>
      <c r="G741" s="1" t="s">
        <v>1167</v>
      </c>
      <c r="H741" s="1" t="s">
        <v>14</v>
      </c>
      <c r="I741" s="1" t="s">
        <v>14</v>
      </c>
      <c r="J741" s="1" t="s">
        <v>14</v>
      </c>
      <c r="K741" s="1" t="s">
        <v>14</v>
      </c>
      <c r="L741" s="1" t="s">
        <v>14</v>
      </c>
      <c r="M741" s="1" t="s">
        <v>14</v>
      </c>
      <c r="N741" s="1" t="s">
        <v>14</v>
      </c>
      <c r="O741" s="1" t="s">
        <v>14</v>
      </c>
      <c r="P741" s="1" t="s">
        <v>510</v>
      </c>
      <c r="Q741" s="1"/>
    </row>
    <row r="742" spans="1:17" x14ac:dyDescent="0.25">
      <c r="A742" s="1" t="s">
        <v>219</v>
      </c>
      <c r="B742" s="1" t="s">
        <v>1298</v>
      </c>
      <c r="C742" s="1" t="s">
        <v>1059</v>
      </c>
      <c r="D742" s="1" t="s">
        <v>58</v>
      </c>
      <c r="E742" s="1" t="s">
        <v>249</v>
      </c>
      <c r="F742" s="1" t="s">
        <v>1169</v>
      </c>
      <c r="G742" s="1" t="s">
        <v>1167</v>
      </c>
      <c r="H742" s="1" t="s">
        <v>14</v>
      </c>
      <c r="I742" s="1" t="s">
        <v>14</v>
      </c>
      <c r="J742" s="1" t="s">
        <v>14</v>
      </c>
      <c r="K742" s="1" t="s">
        <v>14</v>
      </c>
      <c r="L742" s="1" t="s">
        <v>14</v>
      </c>
      <c r="M742" s="1" t="s">
        <v>14</v>
      </c>
      <c r="N742" s="1" t="s">
        <v>14</v>
      </c>
      <c r="O742" s="1" t="s">
        <v>14</v>
      </c>
      <c r="P742" s="1" t="s">
        <v>510</v>
      </c>
      <c r="Q742" s="1"/>
    </row>
    <row r="743" spans="1:17" x14ac:dyDescent="0.25">
      <c r="A743" s="1" t="s">
        <v>219</v>
      </c>
      <c r="B743" s="1" t="s">
        <v>1299</v>
      </c>
      <c r="C743" s="1" t="s">
        <v>1059</v>
      </c>
      <c r="D743" s="1" t="s">
        <v>60</v>
      </c>
      <c r="E743" s="1" t="s">
        <v>249</v>
      </c>
      <c r="F743" s="1" t="s">
        <v>1199</v>
      </c>
      <c r="G743" s="1" t="s">
        <v>1167</v>
      </c>
      <c r="H743" s="1" t="s">
        <v>14</v>
      </c>
      <c r="I743" s="1" t="s">
        <v>14</v>
      </c>
      <c r="J743" s="1" t="s">
        <v>14</v>
      </c>
      <c r="K743" s="1" t="s">
        <v>14</v>
      </c>
      <c r="L743" s="1" t="s">
        <v>14</v>
      </c>
      <c r="M743" s="1" t="s">
        <v>14</v>
      </c>
      <c r="N743" s="1" t="s">
        <v>14</v>
      </c>
      <c r="O743" s="1" t="s">
        <v>14</v>
      </c>
      <c r="P743" s="1" t="s">
        <v>510</v>
      </c>
      <c r="Q743" s="1"/>
    </row>
    <row r="744" spans="1:17" x14ac:dyDescent="0.25">
      <c r="A744" s="1" t="s">
        <v>219</v>
      </c>
      <c r="B744" s="1" t="s">
        <v>1300</v>
      </c>
      <c r="C744" s="1" t="s">
        <v>1117</v>
      </c>
      <c r="D744" s="1" t="s">
        <v>24</v>
      </c>
      <c r="E744" s="1" t="s">
        <v>249</v>
      </c>
      <c r="F744" s="1" t="s">
        <v>13</v>
      </c>
      <c r="G744" s="1" t="s">
        <v>27</v>
      </c>
      <c r="H744" s="1" t="s">
        <v>14</v>
      </c>
      <c r="I744" s="1" t="s">
        <v>14</v>
      </c>
      <c r="J744" s="1" t="s">
        <v>14</v>
      </c>
      <c r="K744" s="1" t="s">
        <v>14</v>
      </c>
      <c r="L744" s="1" t="s">
        <v>14</v>
      </c>
      <c r="M744" s="1" t="s">
        <v>14</v>
      </c>
      <c r="N744" s="1" t="s">
        <v>14</v>
      </c>
      <c r="O744" s="1" t="s">
        <v>14</v>
      </c>
      <c r="P744" s="1" t="s">
        <v>510</v>
      </c>
      <c r="Q744" s="1"/>
    </row>
    <row r="745" spans="1:17" x14ac:dyDescent="0.25">
      <c r="A745" s="1" t="s">
        <v>219</v>
      </c>
      <c r="B745" s="1" t="s">
        <v>1301</v>
      </c>
      <c r="C745" s="1" t="s">
        <v>1117</v>
      </c>
      <c r="D745" s="1" t="s">
        <v>38</v>
      </c>
      <c r="E745" s="1" t="s">
        <v>249</v>
      </c>
      <c r="F745" s="1" t="s">
        <v>13</v>
      </c>
      <c r="G745" s="1" t="s">
        <v>27</v>
      </c>
      <c r="H745" s="1" t="s">
        <v>14</v>
      </c>
      <c r="I745" s="1" t="s">
        <v>14</v>
      </c>
      <c r="J745" s="1" t="s">
        <v>14</v>
      </c>
      <c r="K745" s="1" t="s">
        <v>14</v>
      </c>
      <c r="L745" s="1" t="s">
        <v>14</v>
      </c>
      <c r="M745" s="1" t="s">
        <v>14</v>
      </c>
      <c r="N745" s="1" t="s">
        <v>14</v>
      </c>
      <c r="O745" s="1" t="s">
        <v>14</v>
      </c>
      <c r="P745" s="1" t="s">
        <v>510</v>
      </c>
      <c r="Q745" s="1"/>
    </row>
    <row r="746" spans="1:17" x14ac:dyDescent="0.25">
      <c r="A746" s="1" t="s">
        <v>219</v>
      </c>
      <c r="B746" s="1" t="s">
        <v>1302</v>
      </c>
      <c r="C746" s="1" t="s">
        <v>1117</v>
      </c>
      <c r="D746" s="1" t="s">
        <v>30</v>
      </c>
      <c r="E746" s="1" t="s">
        <v>249</v>
      </c>
      <c r="F746" s="1" t="s">
        <v>13</v>
      </c>
      <c r="G746" s="1" t="s">
        <v>27</v>
      </c>
      <c r="H746" s="1" t="s">
        <v>14</v>
      </c>
      <c r="I746" s="1" t="s">
        <v>14</v>
      </c>
      <c r="J746" s="1" t="s">
        <v>14</v>
      </c>
      <c r="K746" s="1" t="s">
        <v>14</v>
      </c>
      <c r="L746" s="1" t="s">
        <v>14</v>
      </c>
      <c r="M746" s="1" t="s">
        <v>14</v>
      </c>
      <c r="N746" s="1" t="s">
        <v>14</v>
      </c>
      <c r="O746" s="1" t="s">
        <v>14</v>
      </c>
      <c r="P746" s="1" t="s">
        <v>510</v>
      </c>
      <c r="Q746" s="1"/>
    </row>
    <row r="747" spans="1:17" x14ac:dyDescent="0.25">
      <c r="A747" s="1" t="s">
        <v>219</v>
      </c>
      <c r="B747" s="1" t="s">
        <v>1303</v>
      </c>
      <c r="C747" s="1" t="s">
        <v>1117</v>
      </c>
      <c r="D747" s="1" t="s">
        <v>40</v>
      </c>
      <c r="E747" s="1" t="s">
        <v>249</v>
      </c>
      <c r="F747" s="1" t="s">
        <v>13</v>
      </c>
      <c r="G747" s="1" t="s">
        <v>27</v>
      </c>
      <c r="H747" s="1" t="s">
        <v>14</v>
      </c>
      <c r="I747" s="1" t="s">
        <v>14</v>
      </c>
      <c r="J747" s="1" t="s">
        <v>14</v>
      </c>
      <c r="K747" s="1" t="s">
        <v>14</v>
      </c>
      <c r="L747" s="1" t="s">
        <v>14</v>
      </c>
      <c r="M747" s="1" t="s">
        <v>14</v>
      </c>
      <c r="N747" s="1" t="s">
        <v>14</v>
      </c>
      <c r="O747" s="1" t="s">
        <v>14</v>
      </c>
      <c r="P747" s="1" t="s">
        <v>510</v>
      </c>
      <c r="Q747" s="1"/>
    </row>
    <row r="748" spans="1:17" x14ac:dyDescent="0.25">
      <c r="A748" s="1" t="s">
        <v>219</v>
      </c>
      <c r="B748" s="1" t="s">
        <v>1304</v>
      </c>
      <c r="C748" s="1" t="s">
        <v>1117</v>
      </c>
      <c r="D748" s="1" t="s">
        <v>32</v>
      </c>
      <c r="E748" s="1" t="s">
        <v>249</v>
      </c>
      <c r="F748" s="1" t="s">
        <v>13</v>
      </c>
      <c r="G748" s="1" t="s">
        <v>27</v>
      </c>
      <c r="H748" s="1" t="s">
        <v>14</v>
      </c>
      <c r="I748" s="1" t="s">
        <v>14</v>
      </c>
      <c r="J748" s="1" t="s">
        <v>14</v>
      </c>
      <c r="K748" s="1" t="s">
        <v>14</v>
      </c>
      <c r="L748" s="1" t="s">
        <v>14</v>
      </c>
      <c r="M748" s="1" t="s">
        <v>14</v>
      </c>
      <c r="N748" s="1" t="s">
        <v>14</v>
      </c>
      <c r="O748" s="1" t="s">
        <v>14</v>
      </c>
      <c r="P748" s="1" t="s">
        <v>510</v>
      </c>
      <c r="Q748" s="1"/>
    </row>
    <row r="749" spans="1:17" x14ac:dyDescent="0.25">
      <c r="A749" s="1" t="s">
        <v>219</v>
      </c>
      <c r="B749" s="1" t="s">
        <v>1305</v>
      </c>
      <c r="C749" s="1" t="s">
        <v>1117</v>
      </c>
      <c r="D749" s="1" t="s">
        <v>43</v>
      </c>
      <c r="E749" s="1" t="s">
        <v>249</v>
      </c>
      <c r="F749" s="1" t="s">
        <v>13</v>
      </c>
      <c r="G749" s="1" t="s">
        <v>27</v>
      </c>
      <c r="H749" s="1" t="s">
        <v>14</v>
      </c>
      <c r="I749" s="1" t="s">
        <v>14</v>
      </c>
      <c r="J749" s="1" t="s">
        <v>14</v>
      </c>
      <c r="K749" s="1" t="s">
        <v>14</v>
      </c>
      <c r="L749" s="1" t="s">
        <v>14</v>
      </c>
      <c r="M749" s="1" t="s">
        <v>14</v>
      </c>
      <c r="N749" s="1" t="s">
        <v>14</v>
      </c>
      <c r="O749" s="1" t="s">
        <v>14</v>
      </c>
      <c r="P749" s="1" t="s">
        <v>510</v>
      </c>
      <c r="Q749" s="1"/>
    </row>
    <row r="750" spans="1:17" x14ac:dyDescent="0.25">
      <c r="A750" s="1" t="s">
        <v>219</v>
      </c>
      <c r="B750" s="1" t="s">
        <v>1306</v>
      </c>
      <c r="C750" s="1" t="s">
        <v>1117</v>
      </c>
      <c r="D750" s="1" t="s">
        <v>34</v>
      </c>
      <c r="E750" s="1" t="s">
        <v>249</v>
      </c>
      <c r="F750" s="1" t="s">
        <v>13</v>
      </c>
      <c r="G750" s="1" t="s">
        <v>27</v>
      </c>
      <c r="H750" s="1" t="s">
        <v>14</v>
      </c>
      <c r="I750" s="1" t="s">
        <v>14</v>
      </c>
      <c r="J750" s="1" t="s">
        <v>14</v>
      </c>
      <c r="K750" s="1" t="s">
        <v>14</v>
      </c>
      <c r="L750" s="1" t="s">
        <v>14</v>
      </c>
      <c r="M750" s="1" t="s">
        <v>14</v>
      </c>
      <c r="N750" s="1" t="s">
        <v>14</v>
      </c>
      <c r="O750" s="1" t="s">
        <v>14</v>
      </c>
      <c r="P750" s="1" t="s">
        <v>510</v>
      </c>
      <c r="Q750" s="1"/>
    </row>
    <row r="751" spans="1:17" x14ac:dyDescent="0.25">
      <c r="A751" s="1" t="s">
        <v>219</v>
      </c>
      <c r="B751" s="1" t="s">
        <v>1307</v>
      </c>
      <c r="C751" s="1" t="s">
        <v>1117</v>
      </c>
      <c r="D751" s="1" t="s">
        <v>47</v>
      </c>
      <c r="E751" s="1" t="s">
        <v>249</v>
      </c>
      <c r="F751" s="1" t="s">
        <v>13</v>
      </c>
      <c r="G751" s="1" t="s">
        <v>27</v>
      </c>
      <c r="H751" s="1" t="s">
        <v>14</v>
      </c>
      <c r="I751" s="1" t="s">
        <v>14</v>
      </c>
      <c r="J751" s="1" t="s">
        <v>14</v>
      </c>
      <c r="K751" s="1" t="s">
        <v>14</v>
      </c>
      <c r="L751" s="1" t="s">
        <v>14</v>
      </c>
      <c r="M751" s="1" t="s">
        <v>14</v>
      </c>
      <c r="N751" s="1" t="s">
        <v>14</v>
      </c>
      <c r="O751" s="1" t="s">
        <v>14</v>
      </c>
      <c r="P751" s="1" t="s">
        <v>510</v>
      </c>
      <c r="Q751" s="1"/>
    </row>
    <row r="752" spans="1:17" x14ac:dyDescent="0.25">
      <c r="A752" s="1" t="s">
        <v>219</v>
      </c>
      <c r="B752" s="1" t="s">
        <v>1308</v>
      </c>
      <c r="C752" s="1" t="s">
        <v>1117</v>
      </c>
      <c r="D752" s="1" t="s">
        <v>36</v>
      </c>
      <c r="E752" s="1" t="s">
        <v>249</v>
      </c>
      <c r="F752" s="1" t="s">
        <v>13</v>
      </c>
      <c r="G752" s="1" t="s">
        <v>27</v>
      </c>
      <c r="H752" s="1" t="s">
        <v>14</v>
      </c>
      <c r="I752" s="1" t="s">
        <v>14</v>
      </c>
      <c r="J752" s="1" t="s">
        <v>14</v>
      </c>
      <c r="K752" s="1" t="s">
        <v>14</v>
      </c>
      <c r="L752" s="1" t="s">
        <v>14</v>
      </c>
      <c r="M752" s="1" t="s">
        <v>14</v>
      </c>
      <c r="N752" s="1" t="s">
        <v>14</v>
      </c>
      <c r="O752" s="1" t="s">
        <v>14</v>
      </c>
      <c r="P752" s="1" t="s">
        <v>510</v>
      </c>
      <c r="Q752" s="1"/>
    </row>
    <row r="753" spans="1:17" x14ac:dyDescent="0.25">
      <c r="A753" s="1" t="s">
        <v>219</v>
      </c>
      <c r="B753" s="1" t="s">
        <v>1309</v>
      </c>
      <c r="C753" s="1" t="s">
        <v>1117</v>
      </c>
      <c r="D753" s="1" t="s">
        <v>49</v>
      </c>
      <c r="E753" s="1" t="s">
        <v>249</v>
      </c>
      <c r="F753" s="1" t="s">
        <v>13</v>
      </c>
      <c r="G753" s="1" t="s">
        <v>27</v>
      </c>
      <c r="H753" s="1" t="s">
        <v>14</v>
      </c>
      <c r="I753" s="1" t="s">
        <v>14</v>
      </c>
      <c r="J753" s="1" t="s">
        <v>14</v>
      </c>
      <c r="K753" s="1" t="s">
        <v>14</v>
      </c>
      <c r="L753" s="1" t="s">
        <v>14</v>
      </c>
      <c r="M753" s="1" t="s">
        <v>14</v>
      </c>
      <c r="N753" s="1" t="s">
        <v>14</v>
      </c>
      <c r="O753" s="1" t="s">
        <v>14</v>
      </c>
      <c r="P753" s="1" t="s">
        <v>510</v>
      </c>
      <c r="Q753" s="1"/>
    </row>
    <row r="754" spans="1:17" x14ac:dyDescent="0.25">
      <c r="A754" s="1" t="s">
        <v>219</v>
      </c>
      <c r="B754" s="1" t="s">
        <v>1310</v>
      </c>
      <c r="C754" s="1" t="s">
        <v>34</v>
      </c>
      <c r="D754" s="1" t="s">
        <v>18</v>
      </c>
      <c r="E754" s="1" t="s">
        <v>249</v>
      </c>
      <c r="F754" s="1" t="s">
        <v>1142</v>
      </c>
      <c r="G754" s="1" t="s">
        <v>14</v>
      </c>
      <c r="H754" s="1" t="s">
        <v>14</v>
      </c>
      <c r="I754" s="1" t="s">
        <v>14</v>
      </c>
      <c r="J754" s="1" t="s">
        <v>14</v>
      </c>
      <c r="K754" s="1" t="s">
        <v>14</v>
      </c>
      <c r="L754" s="1" t="s">
        <v>14</v>
      </c>
      <c r="M754" s="1" t="s">
        <v>14</v>
      </c>
      <c r="N754" s="1" t="s">
        <v>14</v>
      </c>
      <c r="O754" s="1" t="s">
        <v>14</v>
      </c>
      <c r="P754" s="1" t="s">
        <v>510</v>
      </c>
      <c r="Q754" s="1"/>
    </row>
    <row r="755" spans="1:17" x14ac:dyDescent="0.25">
      <c r="A755" s="1" t="s">
        <v>219</v>
      </c>
      <c r="B755" s="1" t="s">
        <v>1311</v>
      </c>
      <c r="C755" s="1" t="s">
        <v>34</v>
      </c>
      <c r="D755" s="1" t="s">
        <v>20</v>
      </c>
      <c r="E755" s="1" t="s">
        <v>249</v>
      </c>
      <c r="F755" s="1" t="s">
        <v>1312</v>
      </c>
      <c r="G755" s="1" t="s">
        <v>14</v>
      </c>
      <c r="H755" s="1" t="s">
        <v>14</v>
      </c>
      <c r="I755" s="1" t="s">
        <v>14</v>
      </c>
      <c r="J755" s="1" t="s">
        <v>14</v>
      </c>
      <c r="K755" s="1" t="s">
        <v>14</v>
      </c>
      <c r="L755" s="1" t="s">
        <v>14</v>
      </c>
      <c r="M755" s="1" t="s">
        <v>14</v>
      </c>
      <c r="N755" s="1" t="s">
        <v>14</v>
      </c>
      <c r="O755" s="1" t="s">
        <v>14</v>
      </c>
      <c r="P755" s="1" t="s">
        <v>510</v>
      </c>
      <c r="Q755" s="1"/>
    </row>
    <row r="756" spans="1:17" x14ac:dyDescent="0.25">
      <c r="A756" s="1" t="s">
        <v>219</v>
      </c>
      <c r="B756" s="1" t="s">
        <v>1313</v>
      </c>
      <c r="C756" s="1" t="s">
        <v>34</v>
      </c>
      <c r="D756" s="1" t="s">
        <v>22</v>
      </c>
      <c r="E756" s="1" t="s">
        <v>249</v>
      </c>
      <c r="F756" s="1" t="s">
        <v>43</v>
      </c>
      <c r="G756" s="1" t="s">
        <v>27</v>
      </c>
      <c r="H756" s="1" t="s">
        <v>14</v>
      </c>
      <c r="I756" s="1" t="s">
        <v>14</v>
      </c>
      <c r="J756" s="1" t="s">
        <v>14</v>
      </c>
      <c r="K756" s="1" t="s">
        <v>14</v>
      </c>
      <c r="L756" s="1" t="s">
        <v>14</v>
      </c>
      <c r="M756" s="1" t="s">
        <v>14</v>
      </c>
      <c r="N756" s="1" t="s">
        <v>14</v>
      </c>
      <c r="O756" s="1" t="s">
        <v>14</v>
      </c>
      <c r="P756" s="1" t="s">
        <v>510</v>
      </c>
      <c r="Q756" s="1"/>
    </row>
    <row r="757" spans="1:17" x14ac:dyDescent="0.25">
      <c r="A757" s="1" t="s">
        <v>219</v>
      </c>
      <c r="B757" s="1" t="s">
        <v>1314</v>
      </c>
      <c r="C757" s="1" t="s">
        <v>34</v>
      </c>
      <c r="D757" s="1" t="s">
        <v>24</v>
      </c>
      <c r="E757" s="1" t="s">
        <v>249</v>
      </c>
      <c r="F757" s="1" t="s">
        <v>347</v>
      </c>
      <c r="G757" s="1" t="s">
        <v>27</v>
      </c>
      <c r="H757" s="1" t="s">
        <v>14</v>
      </c>
      <c r="I757" s="1" t="s">
        <v>14</v>
      </c>
      <c r="J757" s="1" t="s">
        <v>14</v>
      </c>
      <c r="K757" s="1" t="s">
        <v>14</v>
      </c>
      <c r="L757" s="1" t="s">
        <v>14</v>
      </c>
      <c r="M757" s="1" t="s">
        <v>14</v>
      </c>
      <c r="N757" s="1" t="s">
        <v>14</v>
      </c>
      <c r="O757" s="1" t="s">
        <v>14</v>
      </c>
      <c r="P757" s="1" t="s">
        <v>510</v>
      </c>
      <c r="Q757" s="1"/>
    </row>
    <row r="758" spans="1:17" x14ac:dyDescent="0.25">
      <c r="A758" s="1" t="s">
        <v>219</v>
      </c>
      <c r="B758" s="1" t="s">
        <v>1315</v>
      </c>
      <c r="C758" s="1" t="s">
        <v>34</v>
      </c>
      <c r="D758" s="1" t="s">
        <v>30</v>
      </c>
      <c r="E758" s="1" t="s">
        <v>249</v>
      </c>
      <c r="F758" s="1" t="s">
        <v>347</v>
      </c>
      <c r="G758" s="1" t="s">
        <v>27</v>
      </c>
      <c r="H758" s="1" t="s">
        <v>14</v>
      </c>
      <c r="I758" s="1" t="s">
        <v>14</v>
      </c>
      <c r="J758" s="1" t="s">
        <v>14</v>
      </c>
      <c r="K758" s="1" t="s">
        <v>14</v>
      </c>
      <c r="L758" s="1" t="s">
        <v>14</v>
      </c>
      <c r="M758" s="1" t="s">
        <v>14</v>
      </c>
      <c r="N758" s="1" t="s">
        <v>14</v>
      </c>
      <c r="O758" s="1" t="s">
        <v>14</v>
      </c>
      <c r="P758" s="1" t="s">
        <v>510</v>
      </c>
      <c r="Q758" s="1"/>
    </row>
    <row r="759" spans="1:17" x14ac:dyDescent="0.25">
      <c r="A759" s="1" t="s">
        <v>219</v>
      </c>
      <c r="B759" s="1" t="s">
        <v>1316</v>
      </c>
      <c r="C759" s="1" t="s">
        <v>34</v>
      </c>
      <c r="D759" s="1" t="s">
        <v>32</v>
      </c>
      <c r="E759" s="1" t="s">
        <v>249</v>
      </c>
      <c r="F759" s="1" t="s">
        <v>347</v>
      </c>
      <c r="G759" s="1" t="s">
        <v>27</v>
      </c>
      <c r="H759" s="1" t="s">
        <v>14</v>
      </c>
      <c r="I759" s="1" t="s">
        <v>14</v>
      </c>
      <c r="J759" s="1" t="s">
        <v>14</v>
      </c>
      <c r="K759" s="1" t="s">
        <v>14</v>
      </c>
      <c r="L759" s="1" t="s">
        <v>14</v>
      </c>
      <c r="M759" s="1" t="s">
        <v>14</v>
      </c>
      <c r="N759" s="1" t="s">
        <v>14</v>
      </c>
      <c r="O759" s="1" t="s">
        <v>14</v>
      </c>
      <c r="P759" s="1" t="s">
        <v>510</v>
      </c>
      <c r="Q759" s="1"/>
    </row>
    <row r="760" spans="1:17" x14ac:dyDescent="0.25">
      <c r="A760" s="1" t="s">
        <v>219</v>
      </c>
      <c r="B760" s="1" t="s">
        <v>1317</v>
      </c>
      <c r="C760" s="1" t="s">
        <v>34</v>
      </c>
      <c r="D760" s="1" t="s">
        <v>34</v>
      </c>
      <c r="E760" s="1" t="s">
        <v>249</v>
      </c>
      <c r="F760" s="1" t="s">
        <v>347</v>
      </c>
      <c r="G760" s="1" t="s">
        <v>27</v>
      </c>
      <c r="H760" s="1" t="s">
        <v>14</v>
      </c>
      <c r="I760" s="1" t="s">
        <v>14</v>
      </c>
      <c r="J760" s="1" t="s">
        <v>14</v>
      </c>
      <c r="K760" s="1" t="s">
        <v>14</v>
      </c>
      <c r="L760" s="1" t="s">
        <v>14</v>
      </c>
      <c r="M760" s="1" t="s">
        <v>14</v>
      </c>
      <c r="N760" s="1" t="s">
        <v>14</v>
      </c>
      <c r="O760" s="1" t="s">
        <v>14</v>
      </c>
      <c r="P760" s="1" t="s">
        <v>510</v>
      </c>
      <c r="Q760" s="1"/>
    </row>
    <row r="761" spans="1:17" x14ac:dyDescent="0.25">
      <c r="A761" s="1" t="s">
        <v>219</v>
      </c>
      <c r="B761" s="1" t="s">
        <v>1318</v>
      </c>
      <c r="C761" s="1" t="s">
        <v>34</v>
      </c>
      <c r="D761" s="1" t="s">
        <v>36</v>
      </c>
      <c r="E761" s="1" t="s">
        <v>249</v>
      </c>
      <c r="F761" s="1" t="s">
        <v>347</v>
      </c>
      <c r="G761" s="1" t="s">
        <v>27</v>
      </c>
      <c r="H761" s="1" t="s">
        <v>14</v>
      </c>
      <c r="I761" s="1" t="s">
        <v>14</v>
      </c>
      <c r="J761" s="1" t="s">
        <v>14</v>
      </c>
      <c r="K761" s="1" t="s">
        <v>14</v>
      </c>
      <c r="L761" s="1" t="s">
        <v>14</v>
      </c>
      <c r="M761" s="1" t="s">
        <v>14</v>
      </c>
      <c r="N761" s="1" t="s">
        <v>14</v>
      </c>
      <c r="O761" s="1" t="s">
        <v>14</v>
      </c>
      <c r="P761" s="1" t="s">
        <v>510</v>
      </c>
      <c r="Q761" s="1"/>
    </row>
    <row r="762" spans="1:17" x14ac:dyDescent="0.25">
      <c r="A762" s="1" t="s">
        <v>219</v>
      </c>
      <c r="B762" s="1" t="s">
        <v>1319</v>
      </c>
      <c r="C762" s="1" t="s">
        <v>34</v>
      </c>
      <c r="D762" s="1" t="s">
        <v>38</v>
      </c>
      <c r="E762" s="1" t="s">
        <v>249</v>
      </c>
      <c r="F762" s="1" t="s">
        <v>347</v>
      </c>
      <c r="G762" s="1" t="s">
        <v>27</v>
      </c>
      <c r="H762" s="1" t="s">
        <v>14</v>
      </c>
      <c r="I762" s="1" t="s">
        <v>14</v>
      </c>
      <c r="J762" s="1" t="s">
        <v>14</v>
      </c>
      <c r="K762" s="1" t="s">
        <v>14</v>
      </c>
      <c r="L762" s="1" t="s">
        <v>14</v>
      </c>
      <c r="M762" s="1" t="s">
        <v>14</v>
      </c>
      <c r="N762" s="1" t="s">
        <v>14</v>
      </c>
      <c r="O762" s="1" t="s">
        <v>14</v>
      </c>
      <c r="P762" s="1" t="s">
        <v>510</v>
      </c>
      <c r="Q762" s="1"/>
    </row>
    <row r="763" spans="1:17" x14ac:dyDescent="0.25">
      <c r="A763" s="1" t="s">
        <v>219</v>
      </c>
      <c r="B763" s="1" t="s">
        <v>1320</v>
      </c>
      <c r="C763" s="1" t="s">
        <v>34</v>
      </c>
      <c r="D763" s="1" t="s">
        <v>40</v>
      </c>
      <c r="E763" s="1" t="s">
        <v>249</v>
      </c>
      <c r="F763" s="1" t="s">
        <v>347</v>
      </c>
      <c r="G763" s="1" t="s">
        <v>27</v>
      </c>
      <c r="H763" s="1" t="s">
        <v>14</v>
      </c>
      <c r="I763" s="1" t="s">
        <v>14</v>
      </c>
      <c r="J763" s="1" t="s">
        <v>14</v>
      </c>
      <c r="K763" s="1" t="s">
        <v>14</v>
      </c>
      <c r="L763" s="1" t="s">
        <v>14</v>
      </c>
      <c r="M763" s="1" t="s">
        <v>14</v>
      </c>
      <c r="N763" s="1" t="s">
        <v>14</v>
      </c>
      <c r="O763" s="1" t="s">
        <v>14</v>
      </c>
      <c r="P763" s="1" t="s">
        <v>510</v>
      </c>
      <c r="Q763" s="1"/>
    </row>
    <row r="764" spans="1:17" x14ac:dyDescent="0.25">
      <c r="A764" s="1" t="s">
        <v>219</v>
      </c>
      <c r="B764" s="1" t="s">
        <v>1321</v>
      </c>
      <c r="C764" s="1" t="s">
        <v>34</v>
      </c>
      <c r="D764" s="1" t="s">
        <v>43</v>
      </c>
      <c r="E764" s="1" t="s">
        <v>249</v>
      </c>
      <c r="F764" s="1" t="s">
        <v>347</v>
      </c>
      <c r="G764" s="1" t="s">
        <v>27</v>
      </c>
      <c r="H764" s="1" t="s">
        <v>14</v>
      </c>
      <c r="I764" s="1" t="s">
        <v>14</v>
      </c>
      <c r="J764" s="1" t="s">
        <v>14</v>
      </c>
      <c r="K764" s="1" t="s">
        <v>14</v>
      </c>
      <c r="L764" s="1" t="s">
        <v>14</v>
      </c>
      <c r="M764" s="1" t="s">
        <v>14</v>
      </c>
      <c r="N764" s="1" t="s">
        <v>14</v>
      </c>
      <c r="O764" s="1" t="s">
        <v>14</v>
      </c>
      <c r="P764" s="1" t="s">
        <v>510</v>
      </c>
      <c r="Q764" s="1"/>
    </row>
    <row r="765" spans="1:17" x14ac:dyDescent="0.25">
      <c r="A765" s="1" t="s">
        <v>219</v>
      </c>
      <c r="B765" s="1" t="s">
        <v>1322</v>
      </c>
      <c r="C765" s="1" t="s">
        <v>34</v>
      </c>
      <c r="D765" s="1" t="s">
        <v>47</v>
      </c>
      <c r="E765" s="1" t="s">
        <v>249</v>
      </c>
      <c r="F765" s="1" t="s">
        <v>347</v>
      </c>
      <c r="G765" s="1" t="s">
        <v>27</v>
      </c>
      <c r="H765" s="1" t="s">
        <v>14</v>
      </c>
      <c r="I765" s="1" t="s">
        <v>14</v>
      </c>
      <c r="J765" s="1" t="s">
        <v>14</v>
      </c>
      <c r="K765" s="1" t="s">
        <v>14</v>
      </c>
      <c r="L765" s="1" t="s">
        <v>14</v>
      </c>
      <c r="M765" s="1" t="s">
        <v>14</v>
      </c>
      <c r="N765" s="1" t="s">
        <v>14</v>
      </c>
      <c r="O765" s="1" t="s">
        <v>14</v>
      </c>
      <c r="P765" s="1" t="s">
        <v>510</v>
      </c>
      <c r="Q765" s="1"/>
    </row>
    <row r="766" spans="1:17" x14ac:dyDescent="0.25">
      <c r="A766" s="1" t="s">
        <v>219</v>
      </c>
      <c r="B766" s="1" t="s">
        <v>1323</v>
      </c>
      <c r="C766" s="1" t="s">
        <v>34</v>
      </c>
      <c r="D766" s="1" t="s">
        <v>49</v>
      </c>
      <c r="E766" s="1" t="s">
        <v>249</v>
      </c>
      <c r="F766" s="1" t="s">
        <v>347</v>
      </c>
      <c r="G766" s="1" t="s">
        <v>27</v>
      </c>
      <c r="H766" s="1" t="s">
        <v>14</v>
      </c>
      <c r="I766" s="1" t="s">
        <v>14</v>
      </c>
      <c r="J766" s="1" t="s">
        <v>14</v>
      </c>
      <c r="K766" s="1" t="s">
        <v>14</v>
      </c>
      <c r="L766" s="1" t="s">
        <v>14</v>
      </c>
      <c r="M766" s="1" t="s">
        <v>14</v>
      </c>
      <c r="N766" s="1" t="s">
        <v>14</v>
      </c>
      <c r="O766" s="1" t="s">
        <v>14</v>
      </c>
      <c r="P766" s="1" t="s">
        <v>510</v>
      </c>
      <c r="Q766" s="1"/>
    </row>
    <row r="767" spans="1:17" x14ac:dyDescent="0.25">
      <c r="A767" s="1" t="s">
        <v>219</v>
      </c>
      <c r="B767" s="1" t="s">
        <v>1324</v>
      </c>
      <c r="C767" s="1" t="s">
        <v>34</v>
      </c>
      <c r="D767" s="1" t="s">
        <v>51</v>
      </c>
      <c r="E767" s="1" t="s">
        <v>249</v>
      </c>
      <c r="F767" s="1" t="s">
        <v>347</v>
      </c>
      <c r="G767" s="1" t="s">
        <v>27</v>
      </c>
      <c r="H767" s="1" t="s">
        <v>14</v>
      </c>
      <c r="I767" s="1" t="s">
        <v>14</v>
      </c>
      <c r="J767" s="1" t="s">
        <v>14</v>
      </c>
      <c r="K767" s="1" t="s">
        <v>14</v>
      </c>
      <c r="L767" s="1" t="s">
        <v>14</v>
      </c>
      <c r="M767" s="1" t="s">
        <v>14</v>
      </c>
      <c r="N767" s="1" t="s">
        <v>14</v>
      </c>
      <c r="O767" s="1" t="s">
        <v>14</v>
      </c>
      <c r="P767" s="1" t="s">
        <v>510</v>
      </c>
      <c r="Q767" s="1"/>
    </row>
    <row r="768" spans="1:17" x14ac:dyDescent="0.25">
      <c r="A768" s="1" t="s">
        <v>219</v>
      </c>
      <c r="B768" s="1" t="s">
        <v>1325</v>
      </c>
      <c r="C768" s="1" t="s">
        <v>34</v>
      </c>
      <c r="D768" s="1" t="s">
        <v>53</v>
      </c>
      <c r="E768" s="1" t="s">
        <v>249</v>
      </c>
      <c r="F768" s="1" t="s">
        <v>347</v>
      </c>
      <c r="G768" s="1" t="s">
        <v>27</v>
      </c>
      <c r="H768" s="1" t="s">
        <v>14</v>
      </c>
      <c r="I768" s="1" t="s">
        <v>14</v>
      </c>
      <c r="J768" s="1" t="s">
        <v>14</v>
      </c>
      <c r="K768" s="1" t="s">
        <v>14</v>
      </c>
      <c r="L768" s="1" t="s">
        <v>14</v>
      </c>
      <c r="M768" s="1" t="s">
        <v>14</v>
      </c>
      <c r="N768" s="1" t="s">
        <v>14</v>
      </c>
      <c r="O768" s="1" t="s">
        <v>14</v>
      </c>
      <c r="P768" s="1" t="s">
        <v>510</v>
      </c>
      <c r="Q768" s="1"/>
    </row>
    <row r="769" spans="1:17" x14ac:dyDescent="0.25">
      <c r="A769" s="1" t="s">
        <v>219</v>
      </c>
      <c r="B769" s="1" t="s">
        <v>1326</v>
      </c>
      <c r="C769" s="1" t="s">
        <v>34</v>
      </c>
      <c r="D769" s="1" t="s">
        <v>55</v>
      </c>
      <c r="E769" s="1" t="s">
        <v>249</v>
      </c>
      <c r="F769" s="1" t="s">
        <v>347</v>
      </c>
      <c r="G769" s="1" t="s">
        <v>27</v>
      </c>
      <c r="H769" s="1" t="s">
        <v>14</v>
      </c>
      <c r="I769" s="1" t="s">
        <v>14</v>
      </c>
      <c r="J769" s="1" t="s">
        <v>14</v>
      </c>
      <c r="K769" s="1" t="s">
        <v>14</v>
      </c>
      <c r="L769" s="1" t="s">
        <v>14</v>
      </c>
      <c r="M769" s="1" t="s">
        <v>14</v>
      </c>
      <c r="N769" s="1" t="s">
        <v>14</v>
      </c>
      <c r="O769" s="1" t="s">
        <v>14</v>
      </c>
      <c r="P769" s="1" t="s">
        <v>510</v>
      </c>
      <c r="Q769" s="1"/>
    </row>
    <row r="770" spans="1:17" x14ac:dyDescent="0.25">
      <c r="A770" s="1" t="s">
        <v>219</v>
      </c>
      <c r="B770" s="1" t="s">
        <v>1327</v>
      </c>
      <c r="C770" s="1" t="s">
        <v>34</v>
      </c>
      <c r="D770" s="1" t="s">
        <v>58</v>
      </c>
      <c r="E770" s="1" t="s">
        <v>249</v>
      </c>
      <c r="F770" s="1" t="s">
        <v>347</v>
      </c>
      <c r="G770" s="1" t="s">
        <v>27</v>
      </c>
      <c r="H770" s="1" t="s">
        <v>14</v>
      </c>
      <c r="I770" s="1" t="s">
        <v>14</v>
      </c>
      <c r="J770" s="1" t="s">
        <v>14</v>
      </c>
      <c r="K770" s="1" t="s">
        <v>14</v>
      </c>
      <c r="L770" s="1" t="s">
        <v>14</v>
      </c>
      <c r="M770" s="1" t="s">
        <v>14</v>
      </c>
      <c r="N770" s="1" t="s">
        <v>14</v>
      </c>
      <c r="O770" s="1" t="s">
        <v>14</v>
      </c>
      <c r="P770" s="1" t="s">
        <v>510</v>
      </c>
      <c r="Q770" s="1"/>
    </row>
    <row r="771" spans="1:17" x14ac:dyDescent="0.25">
      <c r="A771" s="1" t="s">
        <v>219</v>
      </c>
      <c r="B771" s="1" t="s">
        <v>1328</v>
      </c>
      <c r="C771" s="1" t="s">
        <v>34</v>
      </c>
      <c r="D771" s="1" t="s">
        <v>60</v>
      </c>
      <c r="E771" s="1" t="s">
        <v>249</v>
      </c>
      <c r="F771" s="1" t="s">
        <v>347</v>
      </c>
      <c r="G771" s="1" t="s">
        <v>27</v>
      </c>
      <c r="H771" s="1" t="s">
        <v>14</v>
      </c>
      <c r="I771" s="1" t="s">
        <v>14</v>
      </c>
      <c r="J771" s="1" t="s">
        <v>14</v>
      </c>
      <c r="K771" s="1" t="s">
        <v>14</v>
      </c>
      <c r="L771" s="1" t="s">
        <v>14</v>
      </c>
      <c r="M771" s="1" t="s">
        <v>14</v>
      </c>
      <c r="N771" s="1" t="s">
        <v>14</v>
      </c>
      <c r="O771" s="1" t="s">
        <v>14</v>
      </c>
      <c r="P771" s="1" t="s">
        <v>510</v>
      </c>
      <c r="Q771" s="1"/>
    </row>
    <row r="772" spans="1:17" x14ac:dyDescent="0.25">
      <c r="A772" s="1" t="s">
        <v>219</v>
      </c>
      <c r="B772" s="1" t="s">
        <v>1329</v>
      </c>
      <c r="C772" s="1" t="s">
        <v>34</v>
      </c>
      <c r="D772" s="1" t="s">
        <v>62</v>
      </c>
      <c r="E772" s="1" t="s">
        <v>249</v>
      </c>
      <c r="F772" s="1" t="s">
        <v>347</v>
      </c>
      <c r="G772" s="1" t="s">
        <v>27</v>
      </c>
      <c r="H772" s="1" t="s">
        <v>14</v>
      </c>
      <c r="I772" s="1" t="s">
        <v>14</v>
      </c>
      <c r="J772" s="1" t="s">
        <v>14</v>
      </c>
      <c r="K772" s="1" t="s">
        <v>14</v>
      </c>
      <c r="L772" s="1" t="s">
        <v>14</v>
      </c>
      <c r="M772" s="1" t="s">
        <v>14</v>
      </c>
      <c r="N772" s="1" t="s">
        <v>14</v>
      </c>
      <c r="O772" s="1" t="s">
        <v>14</v>
      </c>
      <c r="P772" s="1" t="s">
        <v>510</v>
      </c>
      <c r="Q772" s="1"/>
    </row>
    <row r="773" spans="1:17" x14ac:dyDescent="0.25">
      <c r="A773" s="1" t="s">
        <v>219</v>
      </c>
      <c r="B773" s="1" t="s">
        <v>1330</v>
      </c>
      <c r="C773" s="1" t="s">
        <v>34</v>
      </c>
      <c r="D773" s="1" t="s">
        <v>64</v>
      </c>
      <c r="E773" s="1" t="s">
        <v>249</v>
      </c>
      <c r="F773" s="1" t="s">
        <v>347</v>
      </c>
      <c r="G773" s="1" t="s">
        <v>27</v>
      </c>
      <c r="H773" s="1" t="s">
        <v>14</v>
      </c>
      <c r="I773" s="1" t="s">
        <v>14</v>
      </c>
      <c r="J773" s="1" t="s">
        <v>14</v>
      </c>
      <c r="K773" s="1" t="s">
        <v>14</v>
      </c>
      <c r="L773" s="1" t="s">
        <v>14</v>
      </c>
      <c r="M773" s="1" t="s">
        <v>14</v>
      </c>
      <c r="N773" s="1" t="s">
        <v>14</v>
      </c>
      <c r="O773" s="1" t="s">
        <v>14</v>
      </c>
      <c r="P773" s="1" t="s">
        <v>510</v>
      </c>
      <c r="Q773" s="1"/>
    </row>
    <row r="774" spans="1:17" x14ac:dyDescent="0.25">
      <c r="A774" s="1" t="s">
        <v>219</v>
      </c>
      <c r="B774" s="1" t="s">
        <v>1331</v>
      </c>
      <c r="C774" s="1" t="s">
        <v>34</v>
      </c>
      <c r="D774" s="1" t="s">
        <v>67</v>
      </c>
      <c r="E774" s="1" t="s">
        <v>249</v>
      </c>
      <c r="F774" s="1" t="s">
        <v>347</v>
      </c>
      <c r="G774" s="1" t="s">
        <v>27</v>
      </c>
      <c r="H774" s="1" t="s">
        <v>14</v>
      </c>
      <c r="I774" s="1" t="s">
        <v>14</v>
      </c>
      <c r="J774" s="1" t="s">
        <v>14</v>
      </c>
      <c r="K774" s="1" t="s">
        <v>14</v>
      </c>
      <c r="L774" s="1" t="s">
        <v>14</v>
      </c>
      <c r="M774" s="1" t="s">
        <v>14</v>
      </c>
      <c r="N774" s="1" t="s">
        <v>14</v>
      </c>
      <c r="O774" s="1" t="s">
        <v>14</v>
      </c>
      <c r="P774" s="1" t="s">
        <v>510</v>
      </c>
      <c r="Q774" s="1"/>
    </row>
    <row r="775" spans="1:17" x14ac:dyDescent="0.25">
      <c r="A775" s="1" t="s">
        <v>219</v>
      </c>
      <c r="B775" s="1" t="s">
        <v>1332</v>
      </c>
      <c r="C775" s="1" t="s">
        <v>34</v>
      </c>
      <c r="D775" s="1" t="s">
        <v>69</v>
      </c>
      <c r="E775" s="1" t="s">
        <v>249</v>
      </c>
      <c r="F775" s="1" t="s">
        <v>347</v>
      </c>
      <c r="G775" s="1" t="s">
        <v>27</v>
      </c>
      <c r="H775" s="1" t="s">
        <v>14</v>
      </c>
      <c r="I775" s="1" t="s">
        <v>14</v>
      </c>
      <c r="J775" s="1" t="s">
        <v>14</v>
      </c>
      <c r="K775" s="1" t="s">
        <v>14</v>
      </c>
      <c r="L775" s="1" t="s">
        <v>14</v>
      </c>
      <c r="M775" s="1" t="s">
        <v>14</v>
      </c>
      <c r="N775" s="1" t="s">
        <v>14</v>
      </c>
      <c r="O775" s="1" t="s">
        <v>14</v>
      </c>
      <c r="P775" s="1" t="s">
        <v>510</v>
      </c>
      <c r="Q775" s="1"/>
    </row>
    <row r="776" spans="1:17" x14ac:dyDescent="0.25">
      <c r="A776" s="1" t="s">
        <v>219</v>
      </c>
      <c r="B776" s="1" t="s">
        <v>1333</v>
      </c>
      <c r="C776" s="1" t="s">
        <v>34</v>
      </c>
      <c r="D776" s="1" t="s">
        <v>71</v>
      </c>
      <c r="E776" s="1" t="s">
        <v>249</v>
      </c>
      <c r="F776" s="1" t="s">
        <v>347</v>
      </c>
      <c r="G776" s="1" t="s">
        <v>27</v>
      </c>
      <c r="H776" s="1" t="s">
        <v>14</v>
      </c>
      <c r="I776" s="1" t="s">
        <v>14</v>
      </c>
      <c r="J776" s="1" t="s">
        <v>14</v>
      </c>
      <c r="K776" s="1" t="s">
        <v>14</v>
      </c>
      <c r="L776" s="1" t="s">
        <v>14</v>
      </c>
      <c r="M776" s="1" t="s">
        <v>14</v>
      </c>
      <c r="N776" s="1" t="s">
        <v>14</v>
      </c>
      <c r="O776" s="1" t="s">
        <v>14</v>
      </c>
      <c r="P776" s="1" t="s">
        <v>510</v>
      </c>
      <c r="Q776" s="1"/>
    </row>
    <row r="777" spans="1:17" x14ac:dyDescent="0.25">
      <c r="A777" s="1" t="s">
        <v>219</v>
      </c>
      <c r="B777" s="1" t="s">
        <v>1334</v>
      </c>
      <c r="C777" s="1" t="s">
        <v>34</v>
      </c>
      <c r="D777" s="1" t="s">
        <v>73</v>
      </c>
      <c r="E777" s="1" t="s">
        <v>249</v>
      </c>
      <c r="F777" s="1" t="s">
        <v>13</v>
      </c>
      <c r="G777" s="1" t="s">
        <v>1167</v>
      </c>
      <c r="H777" s="1" t="s">
        <v>14</v>
      </c>
      <c r="I777" s="1" t="s">
        <v>14</v>
      </c>
      <c r="J777" s="1" t="s">
        <v>14</v>
      </c>
      <c r="K777" s="1" t="s">
        <v>14</v>
      </c>
      <c r="L777" s="1" t="s">
        <v>14</v>
      </c>
      <c r="M777" s="1" t="s">
        <v>14</v>
      </c>
      <c r="N777" s="1" t="s">
        <v>14</v>
      </c>
      <c r="O777" s="1" t="s">
        <v>14</v>
      </c>
      <c r="P777" s="1" t="s">
        <v>510</v>
      </c>
      <c r="Q777" s="1"/>
    </row>
    <row r="778" spans="1:17" x14ac:dyDescent="0.25">
      <c r="A778" s="1" t="s">
        <v>219</v>
      </c>
      <c r="B778" s="1" t="s">
        <v>1335</v>
      </c>
      <c r="C778" s="1" t="s">
        <v>64</v>
      </c>
      <c r="D778" s="1" t="s">
        <v>24</v>
      </c>
      <c r="E778" s="1" t="s">
        <v>249</v>
      </c>
      <c r="F778" s="1" t="s">
        <v>1169</v>
      </c>
      <c r="G778" s="1" t="s">
        <v>1167</v>
      </c>
      <c r="H778" s="1" t="s">
        <v>14</v>
      </c>
      <c r="I778" s="1" t="s">
        <v>14</v>
      </c>
      <c r="J778" s="1" t="s">
        <v>14</v>
      </c>
      <c r="K778" s="1" t="s">
        <v>14</v>
      </c>
      <c r="L778" s="1" t="s">
        <v>14</v>
      </c>
      <c r="M778" s="1" t="s">
        <v>14</v>
      </c>
      <c r="N778" s="1" t="s">
        <v>14</v>
      </c>
      <c r="O778" s="1" t="s">
        <v>14</v>
      </c>
      <c r="P778" s="1" t="s">
        <v>510</v>
      </c>
      <c r="Q778" s="1"/>
    </row>
    <row r="779" spans="1:17" x14ac:dyDescent="0.25">
      <c r="A779" s="1" t="s">
        <v>219</v>
      </c>
      <c r="B779" s="1" t="s">
        <v>1336</v>
      </c>
      <c r="C779" s="1" t="s">
        <v>64</v>
      </c>
      <c r="D779" s="1" t="s">
        <v>30</v>
      </c>
      <c r="E779" s="1" t="s">
        <v>249</v>
      </c>
      <c r="F779" s="1" t="s">
        <v>1169</v>
      </c>
      <c r="G779" s="1" t="s">
        <v>1167</v>
      </c>
      <c r="H779" s="1" t="s">
        <v>14</v>
      </c>
      <c r="I779" s="1" t="s">
        <v>14</v>
      </c>
      <c r="J779" s="1" t="s">
        <v>14</v>
      </c>
      <c r="K779" s="1" t="s">
        <v>14</v>
      </c>
      <c r="L779" s="1" t="s">
        <v>14</v>
      </c>
      <c r="M779" s="1" t="s">
        <v>14</v>
      </c>
      <c r="N779" s="1" t="s">
        <v>14</v>
      </c>
      <c r="O779" s="1" t="s">
        <v>14</v>
      </c>
      <c r="P779" s="1" t="s">
        <v>510</v>
      </c>
      <c r="Q779" s="1"/>
    </row>
    <row r="780" spans="1:17" x14ac:dyDescent="0.25">
      <c r="A780" s="1" t="s">
        <v>219</v>
      </c>
      <c r="B780" s="1" t="s">
        <v>1337</v>
      </c>
      <c r="C780" s="1" t="s">
        <v>64</v>
      </c>
      <c r="D780" s="1" t="s">
        <v>32</v>
      </c>
      <c r="E780" s="1" t="s">
        <v>249</v>
      </c>
      <c r="F780" s="1" t="s">
        <v>1169</v>
      </c>
      <c r="G780" s="1" t="s">
        <v>1167</v>
      </c>
      <c r="H780" s="1" t="s">
        <v>14</v>
      </c>
      <c r="I780" s="1" t="s">
        <v>14</v>
      </c>
      <c r="J780" s="1" t="s">
        <v>14</v>
      </c>
      <c r="K780" s="1" t="s">
        <v>14</v>
      </c>
      <c r="L780" s="1" t="s">
        <v>14</v>
      </c>
      <c r="M780" s="1" t="s">
        <v>14</v>
      </c>
      <c r="N780" s="1" t="s">
        <v>14</v>
      </c>
      <c r="O780" s="1" t="s">
        <v>14</v>
      </c>
      <c r="P780" s="1" t="s">
        <v>510</v>
      </c>
      <c r="Q780" s="1"/>
    </row>
    <row r="781" spans="1:17" x14ac:dyDescent="0.25">
      <c r="A781" s="1" t="s">
        <v>219</v>
      </c>
      <c r="B781" s="1" t="s">
        <v>1338</v>
      </c>
      <c r="C781" s="1" t="s">
        <v>64</v>
      </c>
      <c r="D781" s="1" t="s">
        <v>34</v>
      </c>
      <c r="E781" s="1" t="s">
        <v>249</v>
      </c>
      <c r="F781" s="1" t="s">
        <v>1169</v>
      </c>
      <c r="G781" s="1" t="s">
        <v>1167</v>
      </c>
      <c r="H781" s="1" t="s">
        <v>14</v>
      </c>
      <c r="I781" s="1" t="s">
        <v>14</v>
      </c>
      <c r="J781" s="1" t="s">
        <v>14</v>
      </c>
      <c r="K781" s="1" t="s">
        <v>14</v>
      </c>
      <c r="L781" s="1" t="s">
        <v>14</v>
      </c>
      <c r="M781" s="1" t="s">
        <v>14</v>
      </c>
      <c r="N781" s="1" t="s">
        <v>14</v>
      </c>
      <c r="O781" s="1" t="s">
        <v>14</v>
      </c>
      <c r="P781" s="1" t="s">
        <v>510</v>
      </c>
      <c r="Q781" s="1"/>
    </row>
    <row r="782" spans="1:17" x14ac:dyDescent="0.25">
      <c r="A782" s="1" t="s">
        <v>219</v>
      </c>
      <c r="B782" s="1" t="s">
        <v>1339</v>
      </c>
      <c r="C782" s="1" t="s">
        <v>64</v>
      </c>
      <c r="D782" s="1" t="s">
        <v>36</v>
      </c>
      <c r="E782" s="1" t="s">
        <v>249</v>
      </c>
      <c r="F782" s="1" t="s">
        <v>1169</v>
      </c>
      <c r="G782" s="1" t="s">
        <v>1167</v>
      </c>
      <c r="H782" s="1" t="s">
        <v>14</v>
      </c>
      <c r="I782" s="1" t="s">
        <v>14</v>
      </c>
      <c r="J782" s="1" t="s">
        <v>14</v>
      </c>
      <c r="K782" s="1" t="s">
        <v>14</v>
      </c>
      <c r="L782" s="1" t="s">
        <v>14</v>
      </c>
      <c r="M782" s="1" t="s">
        <v>14</v>
      </c>
      <c r="N782" s="1" t="s">
        <v>14</v>
      </c>
      <c r="O782" s="1" t="s">
        <v>14</v>
      </c>
      <c r="P782" s="1" t="s">
        <v>510</v>
      </c>
      <c r="Q782" s="1"/>
    </row>
    <row r="783" spans="1:17" x14ac:dyDescent="0.25">
      <c r="A783" s="1" t="s">
        <v>219</v>
      </c>
      <c r="B783" s="1" t="s">
        <v>1340</v>
      </c>
      <c r="C783" s="1" t="s">
        <v>116</v>
      </c>
      <c r="D783" s="1" t="s">
        <v>22</v>
      </c>
      <c r="E783" s="1" t="s">
        <v>249</v>
      </c>
      <c r="F783" s="1" t="s">
        <v>1175</v>
      </c>
      <c r="G783" s="1" t="s">
        <v>14</v>
      </c>
      <c r="H783" s="1" t="s">
        <v>14</v>
      </c>
      <c r="I783" s="1" t="s">
        <v>14</v>
      </c>
      <c r="J783" s="1" t="s">
        <v>14</v>
      </c>
      <c r="K783" s="1" t="s">
        <v>14</v>
      </c>
      <c r="L783" s="1" t="s">
        <v>14</v>
      </c>
      <c r="M783" s="1" t="s">
        <v>14</v>
      </c>
      <c r="N783" s="1" t="s">
        <v>14</v>
      </c>
      <c r="O783" s="1" t="s">
        <v>14</v>
      </c>
      <c r="P783" s="1" t="s">
        <v>510</v>
      </c>
      <c r="Q783" s="1"/>
    </row>
    <row r="784" spans="1:17" x14ac:dyDescent="0.25">
      <c r="A784" s="1" t="s">
        <v>219</v>
      </c>
      <c r="B784" s="1" t="s">
        <v>1341</v>
      </c>
      <c r="C784" s="1" t="s">
        <v>116</v>
      </c>
      <c r="D784" s="1" t="s">
        <v>24</v>
      </c>
      <c r="E784" s="1" t="s">
        <v>249</v>
      </c>
      <c r="F784" s="1" t="s">
        <v>152</v>
      </c>
      <c r="G784" s="1" t="s">
        <v>27</v>
      </c>
      <c r="H784" s="1" t="s">
        <v>14</v>
      </c>
      <c r="I784" s="1" t="s">
        <v>14</v>
      </c>
      <c r="J784" s="1" t="s">
        <v>14</v>
      </c>
      <c r="K784" s="1" t="s">
        <v>14</v>
      </c>
      <c r="L784" s="1" t="s">
        <v>14</v>
      </c>
      <c r="M784" s="1" t="s">
        <v>14</v>
      </c>
      <c r="N784" s="1" t="s">
        <v>14</v>
      </c>
      <c r="O784" s="1" t="s">
        <v>14</v>
      </c>
      <c r="P784" s="1" t="s">
        <v>510</v>
      </c>
      <c r="Q784" s="1"/>
    </row>
    <row r="785" spans="1:17" x14ac:dyDescent="0.25">
      <c r="A785" s="1" t="s">
        <v>219</v>
      </c>
      <c r="B785" s="1" t="s">
        <v>1342</v>
      </c>
      <c r="C785" s="1" t="s">
        <v>116</v>
      </c>
      <c r="D785" s="1" t="s">
        <v>30</v>
      </c>
      <c r="E785" s="1" t="s">
        <v>249</v>
      </c>
      <c r="F785" s="1" t="s">
        <v>152</v>
      </c>
      <c r="G785" s="1" t="s">
        <v>27</v>
      </c>
      <c r="H785" s="1" t="s">
        <v>14</v>
      </c>
      <c r="I785" s="1" t="s">
        <v>14</v>
      </c>
      <c r="J785" s="1" t="s">
        <v>14</v>
      </c>
      <c r="K785" s="1" t="s">
        <v>14</v>
      </c>
      <c r="L785" s="1" t="s">
        <v>14</v>
      </c>
      <c r="M785" s="1" t="s">
        <v>14</v>
      </c>
      <c r="N785" s="1" t="s">
        <v>14</v>
      </c>
      <c r="O785" s="1" t="s">
        <v>14</v>
      </c>
      <c r="P785" s="1" t="s">
        <v>510</v>
      </c>
      <c r="Q785" s="1"/>
    </row>
    <row r="786" spans="1:17" x14ac:dyDescent="0.25">
      <c r="A786" s="1" t="s">
        <v>219</v>
      </c>
      <c r="B786" s="1" t="s">
        <v>1343</v>
      </c>
      <c r="C786" s="1" t="s">
        <v>116</v>
      </c>
      <c r="D786" s="1" t="s">
        <v>32</v>
      </c>
      <c r="E786" s="1" t="s">
        <v>249</v>
      </c>
      <c r="F786" s="1" t="s">
        <v>1344</v>
      </c>
      <c r="G786" s="1" t="s">
        <v>1167</v>
      </c>
      <c r="H786" s="1" t="s">
        <v>14</v>
      </c>
      <c r="I786" s="1" t="s">
        <v>14</v>
      </c>
      <c r="J786" s="1" t="s">
        <v>14</v>
      </c>
      <c r="K786" s="1" t="s">
        <v>14</v>
      </c>
      <c r="L786" s="1" t="s">
        <v>14</v>
      </c>
      <c r="M786" s="1" t="s">
        <v>14</v>
      </c>
      <c r="N786" s="1" t="s">
        <v>14</v>
      </c>
      <c r="O786" s="1" t="s">
        <v>14</v>
      </c>
      <c r="P786" s="1" t="s">
        <v>510</v>
      </c>
      <c r="Q786" s="1"/>
    </row>
    <row r="787" spans="1:17" x14ac:dyDescent="0.25">
      <c r="A787" s="1" t="s">
        <v>219</v>
      </c>
      <c r="B787" s="1" t="s">
        <v>1345</v>
      </c>
      <c r="C787" s="1" t="s">
        <v>116</v>
      </c>
      <c r="D787" s="1" t="s">
        <v>34</v>
      </c>
      <c r="E787" s="1" t="s">
        <v>249</v>
      </c>
      <c r="F787" s="1" t="s">
        <v>1344</v>
      </c>
      <c r="G787" s="1" t="s">
        <v>1167</v>
      </c>
      <c r="H787" s="1" t="s">
        <v>14</v>
      </c>
      <c r="I787" s="1" t="s">
        <v>14</v>
      </c>
      <c r="J787" s="1" t="s">
        <v>14</v>
      </c>
      <c r="K787" s="1" t="s">
        <v>14</v>
      </c>
      <c r="L787" s="1" t="s">
        <v>14</v>
      </c>
      <c r="M787" s="1" t="s">
        <v>14</v>
      </c>
      <c r="N787" s="1" t="s">
        <v>14</v>
      </c>
      <c r="O787" s="1" t="s">
        <v>14</v>
      </c>
      <c r="P787" s="1" t="s">
        <v>510</v>
      </c>
      <c r="Q787" s="1"/>
    </row>
    <row r="788" spans="1:17" x14ac:dyDescent="0.25">
      <c r="A788" s="1" t="s">
        <v>219</v>
      </c>
      <c r="B788" s="1" t="s">
        <v>1346</v>
      </c>
      <c r="C788" s="1" t="s">
        <v>116</v>
      </c>
      <c r="D788" s="1" t="s">
        <v>36</v>
      </c>
      <c r="E788" s="1" t="s">
        <v>249</v>
      </c>
      <c r="F788" s="1" t="s">
        <v>1344</v>
      </c>
      <c r="G788" s="1" t="s">
        <v>1167</v>
      </c>
      <c r="H788" s="1" t="s">
        <v>14</v>
      </c>
      <c r="I788" s="1" t="s">
        <v>14</v>
      </c>
      <c r="J788" s="1" t="s">
        <v>14</v>
      </c>
      <c r="K788" s="1" t="s">
        <v>14</v>
      </c>
      <c r="L788" s="1" t="s">
        <v>14</v>
      </c>
      <c r="M788" s="1" t="s">
        <v>14</v>
      </c>
      <c r="N788" s="1" t="s">
        <v>14</v>
      </c>
      <c r="O788" s="1" t="s">
        <v>14</v>
      </c>
      <c r="P788" s="1" t="s">
        <v>510</v>
      </c>
      <c r="Q788" s="1"/>
    </row>
    <row r="789" spans="1:17" x14ac:dyDescent="0.25">
      <c r="A789" s="1" t="s">
        <v>219</v>
      </c>
      <c r="B789" s="1" t="s">
        <v>1347</v>
      </c>
      <c r="C789" s="1" t="s">
        <v>116</v>
      </c>
      <c r="D789" s="1" t="s">
        <v>38</v>
      </c>
      <c r="E789" s="1" t="s">
        <v>249</v>
      </c>
      <c r="F789" s="1" t="s">
        <v>1344</v>
      </c>
      <c r="G789" s="1" t="s">
        <v>1167</v>
      </c>
      <c r="H789" s="1" t="s">
        <v>14</v>
      </c>
      <c r="I789" s="1" t="s">
        <v>14</v>
      </c>
      <c r="J789" s="1" t="s">
        <v>14</v>
      </c>
      <c r="K789" s="1" t="s">
        <v>14</v>
      </c>
      <c r="L789" s="1" t="s">
        <v>14</v>
      </c>
      <c r="M789" s="1" t="s">
        <v>14</v>
      </c>
      <c r="N789" s="1" t="s">
        <v>14</v>
      </c>
      <c r="O789" s="1" t="s">
        <v>14</v>
      </c>
      <c r="P789" s="1" t="s">
        <v>510</v>
      </c>
      <c r="Q789" s="1"/>
    </row>
    <row r="790" spans="1:17" x14ac:dyDescent="0.25">
      <c r="A790" s="1" t="s">
        <v>219</v>
      </c>
      <c r="B790" s="1" t="s">
        <v>1348</v>
      </c>
      <c r="C790" s="1" t="s">
        <v>116</v>
      </c>
      <c r="D790" s="1" t="s">
        <v>40</v>
      </c>
      <c r="E790" s="1" t="s">
        <v>249</v>
      </c>
      <c r="F790" s="1" t="s">
        <v>355</v>
      </c>
      <c r="G790" s="1" t="s">
        <v>27</v>
      </c>
      <c r="H790" s="1" t="s">
        <v>14</v>
      </c>
      <c r="I790" s="1" t="s">
        <v>14</v>
      </c>
      <c r="J790" s="1" t="s">
        <v>14</v>
      </c>
      <c r="K790" s="1" t="s">
        <v>14</v>
      </c>
      <c r="L790" s="1" t="s">
        <v>14</v>
      </c>
      <c r="M790" s="1" t="s">
        <v>14</v>
      </c>
      <c r="N790" s="1" t="s">
        <v>14</v>
      </c>
      <c r="O790" s="1" t="s">
        <v>14</v>
      </c>
      <c r="P790" s="1" t="s">
        <v>510</v>
      </c>
      <c r="Q790" s="1"/>
    </row>
    <row r="791" spans="1:17" x14ac:dyDescent="0.25">
      <c r="A791" s="1" t="s">
        <v>219</v>
      </c>
      <c r="B791" s="1" t="s">
        <v>1349</v>
      </c>
      <c r="C791" s="1" t="s">
        <v>119</v>
      </c>
      <c r="D791" s="1" t="s">
        <v>22</v>
      </c>
      <c r="E791" s="1" t="s">
        <v>249</v>
      </c>
      <c r="F791" s="1" t="s">
        <v>1175</v>
      </c>
      <c r="G791" s="1" t="s">
        <v>14</v>
      </c>
      <c r="H791" s="1" t="s">
        <v>14</v>
      </c>
      <c r="I791" s="1" t="s">
        <v>14</v>
      </c>
      <c r="J791" s="1" t="s">
        <v>14</v>
      </c>
      <c r="K791" s="1" t="s">
        <v>14</v>
      </c>
      <c r="L791" s="1" t="s">
        <v>14</v>
      </c>
      <c r="M791" s="1" t="s">
        <v>14</v>
      </c>
      <c r="N791" s="1" t="s">
        <v>14</v>
      </c>
      <c r="O791" s="1" t="s">
        <v>14</v>
      </c>
      <c r="P791" s="1" t="s">
        <v>510</v>
      </c>
      <c r="Q791" s="1"/>
    </row>
    <row r="792" spans="1:17" x14ac:dyDescent="0.25">
      <c r="A792" s="1" t="s">
        <v>219</v>
      </c>
      <c r="B792" s="1" t="s">
        <v>1350</v>
      </c>
      <c r="C792" s="1" t="s">
        <v>119</v>
      </c>
      <c r="D792" s="1" t="s">
        <v>24</v>
      </c>
      <c r="E792" s="1" t="s">
        <v>249</v>
      </c>
      <c r="F792" s="1" t="s">
        <v>152</v>
      </c>
      <c r="G792" s="1" t="s">
        <v>27</v>
      </c>
      <c r="H792" s="1" t="s">
        <v>14</v>
      </c>
      <c r="I792" s="1" t="s">
        <v>14</v>
      </c>
      <c r="J792" s="1" t="s">
        <v>14</v>
      </c>
      <c r="K792" s="1" t="s">
        <v>14</v>
      </c>
      <c r="L792" s="1" t="s">
        <v>14</v>
      </c>
      <c r="M792" s="1" t="s">
        <v>14</v>
      </c>
      <c r="N792" s="1" t="s">
        <v>14</v>
      </c>
      <c r="O792" s="1" t="s">
        <v>14</v>
      </c>
      <c r="P792" s="1" t="s">
        <v>510</v>
      </c>
      <c r="Q792" s="1"/>
    </row>
    <row r="793" spans="1:17" x14ac:dyDescent="0.25">
      <c r="A793" s="1" t="s">
        <v>219</v>
      </c>
      <c r="B793" s="1" t="s">
        <v>1351</v>
      </c>
      <c r="C793" s="1" t="s">
        <v>119</v>
      </c>
      <c r="D793" s="1" t="s">
        <v>30</v>
      </c>
      <c r="E793" s="1" t="s">
        <v>249</v>
      </c>
      <c r="F793" s="1" t="s">
        <v>152</v>
      </c>
      <c r="G793" s="1" t="s">
        <v>27</v>
      </c>
      <c r="H793" s="1" t="s">
        <v>14</v>
      </c>
      <c r="I793" s="1" t="s">
        <v>14</v>
      </c>
      <c r="J793" s="1" t="s">
        <v>14</v>
      </c>
      <c r="K793" s="1" t="s">
        <v>14</v>
      </c>
      <c r="L793" s="1" t="s">
        <v>14</v>
      </c>
      <c r="M793" s="1" t="s">
        <v>14</v>
      </c>
      <c r="N793" s="1" t="s">
        <v>14</v>
      </c>
      <c r="O793" s="1" t="s">
        <v>14</v>
      </c>
      <c r="P793" s="1" t="s">
        <v>510</v>
      </c>
      <c r="Q793" s="1"/>
    </row>
    <row r="794" spans="1:17" x14ac:dyDescent="0.25">
      <c r="A794" s="1" t="s">
        <v>219</v>
      </c>
      <c r="B794" s="1" t="s">
        <v>1352</v>
      </c>
      <c r="C794" s="1" t="s">
        <v>119</v>
      </c>
      <c r="D794" s="1" t="s">
        <v>32</v>
      </c>
      <c r="E794" s="1" t="s">
        <v>249</v>
      </c>
      <c r="F794" s="1" t="s">
        <v>1188</v>
      </c>
      <c r="G794" s="1" t="s">
        <v>1167</v>
      </c>
      <c r="H794" s="1" t="s">
        <v>14</v>
      </c>
      <c r="I794" s="1" t="s">
        <v>14</v>
      </c>
      <c r="J794" s="1" t="s">
        <v>14</v>
      </c>
      <c r="K794" s="1" t="s">
        <v>14</v>
      </c>
      <c r="L794" s="1" t="s">
        <v>14</v>
      </c>
      <c r="M794" s="1" t="s">
        <v>14</v>
      </c>
      <c r="N794" s="1" t="s">
        <v>14</v>
      </c>
      <c r="O794" s="1" t="s">
        <v>14</v>
      </c>
      <c r="P794" s="1" t="s">
        <v>510</v>
      </c>
      <c r="Q794" s="1"/>
    </row>
    <row r="795" spans="1:17" x14ac:dyDescent="0.25">
      <c r="A795" s="1" t="s">
        <v>219</v>
      </c>
      <c r="B795" s="1" t="s">
        <v>1353</v>
      </c>
      <c r="C795" s="1" t="s">
        <v>119</v>
      </c>
      <c r="D795" s="1" t="s">
        <v>34</v>
      </c>
      <c r="E795" s="1" t="s">
        <v>249</v>
      </c>
      <c r="F795" s="1" t="s">
        <v>1188</v>
      </c>
      <c r="G795" s="1" t="s">
        <v>1167</v>
      </c>
      <c r="H795" s="1" t="s">
        <v>14</v>
      </c>
      <c r="I795" s="1" t="s">
        <v>14</v>
      </c>
      <c r="J795" s="1" t="s">
        <v>14</v>
      </c>
      <c r="K795" s="1" t="s">
        <v>14</v>
      </c>
      <c r="L795" s="1" t="s">
        <v>14</v>
      </c>
      <c r="M795" s="1" t="s">
        <v>14</v>
      </c>
      <c r="N795" s="1" t="s">
        <v>14</v>
      </c>
      <c r="O795" s="1" t="s">
        <v>14</v>
      </c>
      <c r="P795" s="1" t="s">
        <v>510</v>
      </c>
      <c r="Q795" s="1"/>
    </row>
    <row r="796" spans="1:17" x14ac:dyDescent="0.25">
      <c r="A796" s="1" t="s">
        <v>219</v>
      </c>
      <c r="B796" s="1" t="s">
        <v>1354</v>
      </c>
      <c r="C796" s="1" t="s">
        <v>119</v>
      </c>
      <c r="D796" s="1" t="s">
        <v>36</v>
      </c>
      <c r="E796" s="1" t="s">
        <v>249</v>
      </c>
      <c r="F796" s="1" t="s">
        <v>1188</v>
      </c>
      <c r="G796" s="1" t="s">
        <v>1167</v>
      </c>
      <c r="H796" s="1" t="s">
        <v>14</v>
      </c>
      <c r="I796" s="1" t="s">
        <v>14</v>
      </c>
      <c r="J796" s="1" t="s">
        <v>14</v>
      </c>
      <c r="K796" s="1" t="s">
        <v>14</v>
      </c>
      <c r="L796" s="1" t="s">
        <v>14</v>
      </c>
      <c r="M796" s="1" t="s">
        <v>14</v>
      </c>
      <c r="N796" s="1" t="s">
        <v>14</v>
      </c>
      <c r="O796" s="1" t="s">
        <v>14</v>
      </c>
      <c r="P796" s="1" t="s">
        <v>510</v>
      </c>
      <c r="Q796" s="1"/>
    </row>
    <row r="797" spans="1:17" x14ac:dyDescent="0.25">
      <c r="A797" s="1" t="s">
        <v>219</v>
      </c>
      <c r="B797" s="1" t="s">
        <v>1355</v>
      </c>
      <c r="C797" s="1" t="s">
        <v>119</v>
      </c>
      <c r="D797" s="1" t="s">
        <v>38</v>
      </c>
      <c r="E797" s="1" t="s">
        <v>249</v>
      </c>
      <c r="F797" s="1" t="s">
        <v>1188</v>
      </c>
      <c r="G797" s="1" t="s">
        <v>1167</v>
      </c>
      <c r="H797" s="1" t="s">
        <v>14</v>
      </c>
      <c r="I797" s="1" t="s">
        <v>14</v>
      </c>
      <c r="J797" s="1" t="s">
        <v>14</v>
      </c>
      <c r="K797" s="1" t="s">
        <v>14</v>
      </c>
      <c r="L797" s="1" t="s">
        <v>14</v>
      </c>
      <c r="M797" s="1" t="s">
        <v>14</v>
      </c>
      <c r="N797" s="1" t="s">
        <v>14</v>
      </c>
      <c r="O797" s="1" t="s">
        <v>14</v>
      </c>
      <c r="P797" s="1" t="s">
        <v>510</v>
      </c>
      <c r="Q797" s="1"/>
    </row>
    <row r="798" spans="1:17" x14ac:dyDescent="0.25">
      <c r="A798" s="1" t="s">
        <v>219</v>
      </c>
      <c r="B798" s="1" t="s">
        <v>1356</v>
      </c>
      <c r="C798" s="1" t="s">
        <v>119</v>
      </c>
      <c r="D798" s="1" t="s">
        <v>40</v>
      </c>
      <c r="E798" s="1" t="s">
        <v>249</v>
      </c>
      <c r="F798" s="1" t="s">
        <v>1193</v>
      </c>
      <c r="G798" s="1" t="s">
        <v>27</v>
      </c>
      <c r="H798" s="1" t="s">
        <v>14</v>
      </c>
      <c r="I798" s="1" t="s">
        <v>14</v>
      </c>
      <c r="J798" s="1" t="s">
        <v>14</v>
      </c>
      <c r="K798" s="1" t="s">
        <v>14</v>
      </c>
      <c r="L798" s="1" t="s">
        <v>14</v>
      </c>
      <c r="M798" s="1" t="s">
        <v>14</v>
      </c>
      <c r="N798" s="1" t="s">
        <v>14</v>
      </c>
      <c r="O798" s="1" t="s">
        <v>14</v>
      </c>
      <c r="P798" s="1" t="s">
        <v>510</v>
      </c>
      <c r="Q798" s="1"/>
    </row>
    <row r="799" spans="1:17" x14ac:dyDescent="0.25">
      <c r="A799" s="1" t="s">
        <v>219</v>
      </c>
      <c r="B799" s="1" t="s">
        <v>1357</v>
      </c>
      <c r="C799" s="1" t="s">
        <v>122</v>
      </c>
      <c r="D799" s="1" t="s">
        <v>22</v>
      </c>
      <c r="E799" s="1" t="s">
        <v>249</v>
      </c>
      <c r="F799" s="1" t="s">
        <v>1195</v>
      </c>
      <c r="G799" s="1" t="s">
        <v>14</v>
      </c>
      <c r="H799" s="1" t="s">
        <v>14</v>
      </c>
      <c r="I799" s="1" t="s">
        <v>14</v>
      </c>
      <c r="J799" s="1" t="s">
        <v>14</v>
      </c>
      <c r="K799" s="1" t="s">
        <v>14</v>
      </c>
      <c r="L799" s="1" t="s">
        <v>14</v>
      </c>
      <c r="M799" s="1" t="s">
        <v>14</v>
      </c>
      <c r="N799" s="1" t="s">
        <v>14</v>
      </c>
      <c r="O799" s="1" t="s">
        <v>14</v>
      </c>
      <c r="P799" s="1" t="s">
        <v>510</v>
      </c>
      <c r="Q799" s="1"/>
    </row>
    <row r="800" spans="1:17" x14ac:dyDescent="0.25">
      <c r="A800" s="1" t="s">
        <v>219</v>
      </c>
      <c r="B800" s="1" t="s">
        <v>1358</v>
      </c>
      <c r="C800" s="1" t="s">
        <v>122</v>
      </c>
      <c r="D800" s="1" t="s">
        <v>24</v>
      </c>
      <c r="E800" s="1" t="s">
        <v>249</v>
      </c>
      <c r="F800" s="1" t="s">
        <v>152</v>
      </c>
      <c r="G800" s="1" t="s">
        <v>27</v>
      </c>
      <c r="H800" s="1" t="s">
        <v>14</v>
      </c>
      <c r="I800" s="1" t="s">
        <v>14</v>
      </c>
      <c r="J800" s="1" t="s">
        <v>14</v>
      </c>
      <c r="K800" s="1" t="s">
        <v>14</v>
      </c>
      <c r="L800" s="1" t="s">
        <v>14</v>
      </c>
      <c r="M800" s="1" t="s">
        <v>14</v>
      </c>
      <c r="N800" s="1" t="s">
        <v>14</v>
      </c>
      <c r="O800" s="1" t="s">
        <v>14</v>
      </c>
      <c r="P800" s="1" t="s">
        <v>510</v>
      </c>
      <c r="Q800" s="1"/>
    </row>
    <row r="801" spans="1:17" x14ac:dyDescent="0.25">
      <c r="A801" s="1" t="s">
        <v>219</v>
      </c>
      <c r="B801" s="1" t="s">
        <v>1359</v>
      </c>
      <c r="C801" s="1" t="s">
        <v>122</v>
      </c>
      <c r="D801" s="1" t="s">
        <v>30</v>
      </c>
      <c r="E801" s="1" t="s">
        <v>249</v>
      </c>
      <c r="F801" s="1" t="s">
        <v>152</v>
      </c>
      <c r="G801" s="1" t="s">
        <v>27</v>
      </c>
      <c r="H801" s="1" t="s">
        <v>14</v>
      </c>
      <c r="I801" s="1" t="s">
        <v>14</v>
      </c>
      <c r="J801" s="1" t="s">
        <v>14</v>
      </c>
      <c r="K801" s="1" t="s">
        <v>14</v>
      </c>
      <c r="L801" s="1" t="s">
        <v>14</v>
      </c>
      <c r="M801" s="1" t="s">
        <v>14</v>
      </c>
      <c r="N801" s="1" t="s">
        <v>14</v>
      </c>
      <c r="O801" s="1" t="s">
        <v>14</v>
      </c>
      <c r="P801" s="1" t="s">
        <v>510</v>
      </c>
      <c r="Q801" s="1"/>
    </row>
    <row r="802" spans="1:17" x14ac:dyDescent="0.25">
      <c r="A802" s="1" t="s">
        <v>219</v>
      </c>
      <c r="B802" s="1" t="s">
        <v>1360</v>
      </c>
      <c r="C802" s="1" t="s">
        <v>122</v>
      </c>
      <c r="D802" s="1" t="s">
        <v>32</v>
      </c>
      <c r="E802" s="1" t="s">
        <v>249</v>
      </c>
      <c r="F802" s="1" t="s">
        <v>1199</v>
      </c>
      <c r="G802" s="1" t="s">
        <v>1167</v>
      </c>
      <c r="H802" s="1" t="s">
        <v>14</v>
      </c>
      <c r="I802" s="1" t="s">
        <v>14</v>
      </c>
      <c r="J802" s="1" t="s">
        <v>14</v>
      </c>
      <c r="K802" s="1" t="s">
        <v>14</v>
      </c>
      <c r="L802" s="1" t="s">
        <v>14</v>
      </c>
      <c r="M802" s="1" t="s">
        <v>14</v>
      </c>
      <c r="N802" s="1" t="s">
        <v>14</v>
      </c>
      <c r="O802" s="1" t="s">
        <v>14</v>
      </c>
      <c r="P802" s="1" t="s">
        <v>510</v>
      </c>
      <c r="Q802" s="1"/>
    </row>
    <row r="803" spans="1:17" x14ac:dyDescent="0.25">
      <c r="A803" s="1" t="s">
        <v>219</v>
      </c>
      <c r="B803" s="1" t="s">
        <v>1361</v>
      </c>
      <c r="C803" s="1" t="s">
        <v>122</v>
      </c>
      <c r="D803" s="1" t="s">
        <v>34</v>
      </c>
      <c r="E803" s="1" t="s">
        <v>249</v>
      </c>
      <c r="F803" s="1" t="s">
        <v>1199</v>
      </c>
      <c r="G803" s="1" t="s">
        <v>1167</v>
      </c>
      <c r="H803" s="1" t="s">
        <v>14</v>
      </c>
      <c r="I803" s="1" t="s">
        <v>14</v>
      </c>
      <c r="J803" s="1" t="s">
        <v>14</v>
      </c>
      <c r="K803" s="1" t="s">
        <v>14</v>
      </c>
      <c r="L803" s="1" t="s">
        <v>14</v>
      </c>
      <c r="M803" s="1" t="s">
        <v>14</v>
      </c>
      <c r="N803" s="1" t="s">
        <v>14</v>
      </c>
      <c r="O803" s="1" t="s">
        <v>14</v>
      </c>
      <c r="P803" s="1" t="s">
        <v>510</v>
      </c>
      <c r="Q803" s="1"/>
    </row>
    <row r="804" spans="1:17" x14ac:dyDescent="0.25">
      <c r="A804" s="1" t="s">
        <v>219</v>
      </c>
      <c r="B804" s="1" t="s">
        <v>1362</v>
      </c>
      <c r="C804" s="1" t="s">
        <v>122</v>
      </c>
      <c r="D804" s="1" t="s">
        <v>36</v>
      </c>
      <c r="E804" s="1" t="s">
        <v>249</v>
      </c>
      <c r="F804" s="1" t="s">
        <v>1199</v>
      </c>
      <c r="G804" s="1" t="s">
        <v>1167</v>
      </c>
      <c r="H804" s="1" t="s">
        <v>14</v>
      </c>
      <c r="I804" s="1" t="s">
        <v>14</v>
      </c>
      <c r="J804" s="1" t="s">
        <v>14</v>
      </c>
      <c r="K804" s="1" t="s">
        <v>14</v>
      </c>
      <c r="L804" s="1" t="s">
        <v>14</v>
      </c>
      <c r="M804" s="1" t="s">
        <v>14</v>
      </c>
      <c r="N804" s="1" t="s">
        <v>14</v>
      </c>
      <c r="O804" s="1" t="s">
        <v>14</v>
      </c>
      <c r="P804" s="1" t="s">
        <v>510</v>
      </c>
      <c r="Q804" s="1"/>
    </row>
    <row r="805" spans="1:17" x14ac:dyDescent="0.25">
      <c r="A805" s="1" t="s">
        <v>219</v>
      </c>
      <c r="B805" s="1" t="s">
        <v>1363</v>
      </c>
      <c r="C805" s="1" t="s">
        <v>122</v>
      </c>
      <c r="D805" s="1" t="s">
        <v>38</v>
      </c>
      <c r="E805" s="1" t="s">
        <v>249</v>
      </c>
      <c r="F805" s="1" t="s">
        <v>1199</v>
      </c>
      <c r="G805" s="1" t="s">
        <v>1167</v>
      </c>
      <c r="H805" s="1" t="s">
        <v>14</v>
      </c>
      <c r="I805" s="1" t="s">
        <v>14</v>
      </c>
      <c r="J805" s="1" t="s">
        <v>14</v>
      </c>
      <c r="K805" s="1" t="s">
        <v>14</v>
      </c>
      <c r="L805" s="1" t="s">
        <v>14</v>
      </c>
      <c r="M805" s="1" t="s">
        <v>14</v>
      </c>
      <c r="N805" s="1" t="s">
        <v>14</v>
      </c>
      <c r="O805" s="1" t="s">
        <v>14</v>
      </c>
      <c r="P805" s="1" t="s">
        <v>510</v>
      </c>
      <c r="Q805" s="1"/>
    </row>
    <row r="806" spans="1:17" x14ac:dyDescent="0.25">
      <c r="A806" s="1" t="s">
        <v>219</v>
      </c>
      <c r="B806" s="1" t="s">
        <v>1364</v>
      </c>
      <c r="C806" s="1" t="s">
        <v>122</v>
      </c>
      <c r="D806" s="1" t="s">
        <v>40</v>
      </c>
      <c r="E806" s="1" t="s">
        <v>249</v>
      </c>
      <c r="F806" s="1" t="s">
        <v>344</v>
      </c>
      <c r="G806" s="1" t="s">
        <v>27</v>
      </c>
      <c r="H806" s="1" t="s">
        <v>14</v>
      </c>
      <c r="I806" s="1" t="s">
        <v>14</v>
      </c>
      <c r="J806" s="1" t="s">
        <v>14</v>
      </c>
      <c r="K806" s="1" t="s">
        <v>14</v>
      </c>
      <c r="L806" s="1" t="s">
        <v>14</v>
      </c>
      <c r="M806" s="1" t="s">
        <v>14</v>
      </c>
      <c r="N806" s="1" t="s">
        <v>14</v>
      </c>
      <c r="O806" s="1" t="s">
        <v>14</v>
      </c>
      <c r="P806" s="1" t="s">
        <v>510</v>
      </c>
      <c r="Q806" s="1"/>
    </row>
    <row r="807" spans="1:17" x14ac:dyDescent="0.25">
      <c r="A807" s="1" t="s">
        <v>219</v>
      </c>
      <c r="B807" s="1" t="s">
        <v>1365</v>
      </c>
      <c r="C807" s="1" t="s">
        <v>1062</v>
      </c>
      <c r="D807" s="1" t="s">
        <v>24</v>
      </c>
      <c r="E807" s="1" t="s">
        <v>249</v>
      </c>
      <c r="F807" s="1" t="s">
        <v>1205</v>
      </c>
      <c r="G807" s="1" t="s">
        <v>1167</v>
      </c>
      <c r="H807" s="1" t="s">
        <v>14</v>
      </c>
      <c r="I807" s="1" t="s">
        <v>14</v>
      </c>
      <c r="J807" s="1" t="s">
        <v>14</v>
      </c>
      <c r="K807" s="1" t="s">
        <v>14</v>
      </c>
      <c r="L807" s="1" t="s">
        <v>14</v>
      </c>
      <c r="M807" s="1" t="s">
        <v>14</v>
      </c>
      <c r="N807" s="1" t="s">
        <v>14</v>
      </c>
      <c r="O807" s="1" t="s">
        <v>14</v>
      </c>
      <c r="P807" s="1" t="s">
        <v>510</v>
      </c>
      <c r="Q807" s="1"/>
    </row>
    <row r="808" spans="1:17" x14ac:dyDescent="0.25">
      <c r="A808" s="1" t="s">
        <v>219</v>
      </c>
      <c r="B808" s="1" t="s">
        <v>1366</v>
      </c>
      <c r="C808" s="1" t="s">
        <v>1062</v>
      </c>
      <c r="D808" s="1" t="s">
        <v>30</v>
      </c>
      <c r="E808" s="1" t="s">
        <v>249</v>
      </c>
      <c r="F808" s="1" t="s">
        <v>1169</v>
      </c>
      <c r="G808" s="1" t="s">
        <v>1167</v>
      </c>
      <c r="H808" s="1" t="s">
        <v>14</v>
      </c>
      <c r="I808" s="1" t="s">
        <v>14</v>
      </c>
      <c r="J808" s="1" t="s">
        <v>14</v>
      </c>
      <c r="K808" s="1" t="s">
        <v>14</v>
      </c>
      <c r="L808" s="1" t="s">
        <v>14</v>
      </c>
      <c r="M808" s="1" t="s">
        <v>14</v>
      </c>
      <c r="N808" s="1" t="s">
        <v>14</v>
      </c>
      <c r="O808" s="1" t="s">
        <v>14</v>
      </c>
      <c r="P808" s="1" t="s">
        <v>510</v>
      </c>
      <c r="Q808" s="1"/>
    </row>
    <row r="809" spans="1:17" x14ac:dyDescent="0.25">
      <c r="A809" s="1" t="s">
        <v>219</v>
      </c>
      <c r="B809" s="1" t="s">
        <v>1367</v>
      </c>
      <c r="C809" s="1" t="s">
        <v>1062</v>
      </c>
      <c r="D809" s="1" t="s">
        <v>32</v>
      </c>
      <c r="E809" s="1" t="s">
        <v>249</v>
      </c>
      <c r="F809" s="1" t="s">
        <v>1199</v>
      </c>
      <c r="G809" s="1" t="s">
        <v>1167</v>
      </c>
      <c r="H809" s="1" t="s">
        <v>14</v>
      </c>
      <c r="I809" s="1" t="s">
        <v>14</v>
      </c>
      <c r="J809" s="1" t="s">
        <v>14</v>
      </c>
      <c r="K809" s="1" t="s">
        <v>14</v>
      </c>
      <c r="L809" s="1" t="s">
        <v>14</v>
      </c>
      <c r="M809" s="1" t="s">
        <v>14</v>
      </c>
      <c r="N809" s="1" t="s">
        <v>14</v>
      </c>
      <c r="O809" s="1" t="s">
        <v>14</v>
      </c>
      <c r="P809" s="1" t="s">
        <v>510</v>
      </c>
      <c r="Q809" s="1"/>
    </row>
    <row r="810" spans="1:17" x14ac:dyDescent="0.25">
      <c r="A810" s="1" t="s">
        <v>219</v>
      </c>
      <c r="B810" s="1" t="s">
        <v>1368</v>
      </c>
      <c r="C810" s="1" t="s">
        <v>1062</v>
      </c>
      <c r="D810" s="1" t="s">
        <v>34</v>
      </c>
      <c r="E810" s="1" t="s">
        <v>249</v>
      </c>
      <c r="F810" s="1" t="s">
        <v>1205</v>
      </c>
      <c r="G810" s="1" t="s">
        <v>1167</v>
      </c>
      <c r="H810" s="1" t="s">
        <v>14</v>
      </c>
      <c r="I810" s="1" t="s">
        <v>14</v>
      </c>
      <c r="J810" s="1" t="s">
        <v>14</v>
      </c>
      <c r="K810" s="1" t="s">
        <v>14</v>
      </c>
      <c r="L810" s="1" t="s">
        <v>14</v>
      </c>
      <c r="M810" s="1" t="s">
        <v>14</v>
      </c>
      <c r="N810" s="1" t="s">
        <v>14</v>
      </c>
      <c r="O810" s="1" t="s">
        <v>14</v>
      </c>
      <c r="P810" s="1" t="s">
        <v>510</v>
      </c>
      <c r="Q810" s="1"/>
    </row>
    <row r="811" spans="1:17" x14ac:dyDescent="0.25">
      <c r="A811" s="1" t="s">
        <v>219</v>
      </c>
      <c r="B811" s="1" t="s">
        <v>1369</v>
      </c>
      <c r="C811" s="1" t="s">
        <v>1062</v>
      </c>
      <c r="D811" s="1" t="s">
        <v>36</v>
      </c>
      <c r="E811" s="1" t="s">
        <v>249</v>
      </c>
      <c r="F811" s="1" t="s">
        <v>1169</v>
      </c>
      <c r="G811" s="1" t="s">
        <v>1167</v>
      </c>
      <c r="H811" s="1" t="s">
        <v>14</v>
      </c>
      <c r="I811" s="1" t="s">
        <v>14</v>
      </c>
      <c r="J811" s="1" t="s">
        <v>14</v>
      </c>
      <c r="K811" s="1" t="s">
        <v>14</v>
      </c>
      <c r="L811" s="1" t="s">
        <v>14</v>
      </c>
      <c r="M811" s="1" t="s">
        <v>14</v>
      </c>
      <c r="N811" s="1" t="s">
        <v>14</v>
      </c>
      <c r="O811" s="1" t="s">
        <v>14</v>
      </c>
      <c r="P811" s="1" t="s">
        <v>510</v>
      </c>
      <c r="Q811" s="1"/>
    </row>
    <row r="812" spans="1:17" x14ac:dyDescent="0.25">
      <c r="A812" s="1" t="s">
        <v>219</v>
      </c>
      <c r="B812" s="1" t="s">
        <v>1370</v>
      </c>
      <c r="C812" s="1" t="s">
        <v>1062</v>
      </c>
      <c r="D812" s="1" t="s">
        <v>38</v>
      </c>
      <c r="E812" s="1" t="s">
        <v>249</v>
      </c>
      <c r="F812" s="1" t="s">
        <v>1199</v>
      </c>
      <c r="G812" s="1" t="s">
        <v>1167</v>
      </c>
      <c r="H812" s="1" t="s">
        <v>14</v>
      </c>
      <c r="I812" s="1" t="s">
        <v>14</v>
      </c>
      <c r="J812" s="1" t="s">
        <v>14</v>
      </c>
      <c r="K812" s="1" t="s">
        <v>14</v>
      </c>
      <c r="L812" s="1" t="s">
        <v>14</v>
      </c>
      <c r="M812" s="1" t="s">
        <v>14</v>
      </c>
      <c r="N812" s="1" t="s">
        <v>14</v>
      </c>
      <c r="O812" s="1" t="s">
        <v>14</v>
      </c>
      <c r="P812" s="1" t="s">
        <v>510</v>
      </c>
      <c r="Q812" s="1"/>
    </row>
    <row r="813" spans="1:17" x14ac:dyDescent="0.25">
      <c r="A813" s="1" t="s">
        <v>219</v>
      </c>
      <c r="B813" s="1" t="s">
        <v>1371</v>
      </c>
      <c r="C813" s="1" t="s">
        <v>1062</v>
      </c>
      <c r="D813" s="1" t="s">
        <v>40</v>
      </c>
      <c r="E813" s="1" t="s">
        <v>249</v>
      </c>
      <c r="F813" s="1" t="s">
        <v>1205</v>
      </c>
      <c r="G813" s="1" t="s">
        <v>1167</v>
      </c>
      <c r="H813" s="1" t="s">
        <v>14</v>
      </c>
      <c r="I813" s="1" t="s">
        <v>14</v>
      </c>
      <c r="J813" s="1" t="s">
        <v>14</v>
      </c>
      <c r="K813" s="1" t="s">
        <v>14</v>
      </c>
      <c r="L813" s="1" t="s">
        <v>14</v>
      </c>
      <c r="M813" s="1" t="s">
        <v>14</v>
      </c>
      <c r="N813" s="1" t="s">
        <v>14</v>
      </c>
      <c r="O813" s="1" t="s">
        <v>14</v>
      </c>
      <c r="P813" s="1" t="s">
        <v>510</v>
      </c>
      <c r="Q813" s="1"/>
    </row>
    <row r="814" spans="1:17" x14ac:dyDescent="0.25">
      <c r="A814" s="1" t="s">
        <v>219</v>
      </c>
      <c r="B814" s="1" t="s">
        <v>1372</v>
      </c>
      <c r="C814" s="1" t="s">
        <v>1062</v>
      </c>
      <c r="D814" s="1" t="s">
        <v>43</v>
      </c>
      <c r="E814" s="1" t="s">
        <v>249</v>
      </c>
      <c r="F814" s="1" t="s">
        <v>1169</v>
      </c>
      <c r="G814" s="1" t="s">
        <v>1167</v>
      </c>
      <c r="H814" s="1" t="s">
        <v>14</v>
      </c>
      <c r="I814" s="1" t="s">
        <v>14</v>
      </c>
      <c r="J814" s="1" t="s">
        <v>14</v>
      </c>
      <c r="K814" s="1" t="s">
        <v>14</v>
      </c>
      <c r="L814" s="1" t="s">
        <v>14</v>
      </c>
      <c r="M814" s="1" t="s">
        <v>14</v>
      </c>
      <c r="N814" s="1" t="s">
        <v>14</v>
      </c>
      <c r="O814" s="1" t="s">
        <v>14</v>
      </c>
      <c r="P814" s="1" t="s">
        <v>510</v>
      </c>
      <c r="Q814" s="1"/>
    </row>
    <row r="815" spans="1:17" x14ac:dyDescent="0.25">
      <c r="A815" s="1" t="s">
        <v>219</v>
      </c>
      <c r="B815" s="1" t="s">
        <v>1373</v>
      </c>
      <c r="C815" s="1" t="s">
        <v>1062</v>
      </c>
      <c r="D815" s="1" t="s">
        <v>47</v>
      </c>
      <c r="E815" s="1" t="s">
        <v>249</v>
      </c>
      <c r="F815" s="1" t="s">
        <v>1199</v>
      </c>
      <c r="G815" s="1" t="s">
        <v>1167</v>
      </c>
      <c r="H815" s="1" t="s">
        <v>14</v>
      </c>
      <c r="I815" s="1" t="s">
        <v>14</v>
      </c>
      <c r="J815" s="1" t="s">
        <v>14</v>
      </c>
      <c r="K815" s="1" t="s">
        <v>14</v>
      </c>
      <c r="L815" s="1" t="s">
        <v>14</v>
      </c>
      <c r="M815" s="1" t="s">
        <v>14</v>
      </c>
      <c r="N815" s="1" t="s">
        <v>14</v>
      </c>
      <c r="O815" s="1" t="s">
        <v>14</v>
      </c>
      <c r="P815" s="1" t="s">
        <v>510</v>
      </c>
      <c r="Q815" s="1"/>
    </row>
    <row r="816" spans="1:17" x14ac:dyDescent="0.25">
      <c r="A816" s="1" t="s">
        <v>219</v>
      </c>
      <c r="B816" s="1" t="s">
        <v>1374</v>
      </c>
      <c r="C816" s="1" t="s">
        <v>1062</v>
      </c>
      <c r="D816" s="1" t="s">
        <v>49</v>
      </c>
      <c r="E816" s="1" t="s">
        <v>249</v>
      </c>
      <c r="F816" s="1" t="s">
        <v>1205</v>
      </c>
      <c r="G816" s="1" t="s">
        <v>1167</v>
      </c>
      <c r="H816" s="1" t="s">
        <v>14</v>
      </c>
      <c r="I816" s="1" t="s">
        <v>14</v>
      </c>
      <c r="J816" s="1" t="s">
        <v>14</v>
      </c>
      <c r="K816" s="1" t="s">
        <v>14</v>
      </c>
      <c r="L816" s="1" t="s">
        <v>14</v>
      </c>
      <c r="M816" s="1" t="s">
        <v>14</v>
      </c>
      <c r="N816" s="1" t="s">
        <v>14</v>
      </c>
      <c r="O816" s="1" t="s">
        <v>14</v>
      </c>
      <c r="P816" s="1" t="s">
        <v>510</v>
      </c>
      <c r="Q816" s="1"/>
    </row>
    <row r="817" spans="1:17" x14ac:dyDescent="0.25">
      <c r="A817" s="1" t="s">
        <v>219</v>
      </c>
      <c r="B817" s="1" t="s">
        <v>1375</v>
      </c>
      <c r="C817" s="1" t="s">
        <v>1062</v>
      </c>
      <c r="D817" s="1" t="s">
        <v>51</v>
      </c>
      <c r="E817" s="1" t="s">
        <v>249</v>
      </c>
      <c r="F817" s="1" t="s">
        <v>1169</v>
      </c>
      <c r="G817" s="1" t="s">
        <v>1167</v>
      </c>
      <c r="H817" s="1" t="s">
        <v>14</v>
      </c>
      <c r="I817" s="1" t="s">
        <v>14</v>
      </c>
      <c r="J817" s="1" t="s">
        <v>14</v>
      </c>
      <c r="K817" s="1" t="s">
        <v>14</v>
      </c>
      <c r="L817" s="1" t="s">
        <v>14</v>
      </c>
      <c r="M817" s="1" t="s">
        <v>14</v>
      </c>
      <c r="N817" s="1" t="s">
        <v>14</v>
      </c>
      <c r="O817" s="1" t="s">
        <v>14</v>
      </c>
      <c r="P817" s="1" t="s">
        <v>510</v>
      </c>
      <c r="Q817" s="1"/>
    </row>
    <row r="818" spans="1:17" x14ac:dyDescent="0.25">
      <c r="A818" s="1" t="s">
        <v>219</v>
      </c>
      <c r="B818" s="1" t="s">
        <v>1376</v>
      </c>
      <c r="C818" s="1" t="s">
        <v>1062</v>
      </c>
      <c r="D818" s="1" t="s">
        <v>53</v>
      </c>
      <c r="E818" s="1" t="s">
        <v>249</v>
      </c>
      <c r="F818" s="1" t="s">
        <v>1199</v>
      </c>
      <c r="G818" s="1" t="s">
        <v>1167</v>
      </c>
      <c r="H818" s="1" t="s">
        <v>14</v>
      </c>
      <c r="I818" s="1" t="s">
        <v>14</v>
      </c>
      <c r="J818" s="1" t="s">
        <v>14</v>
      </c>
      <c r="K818" s="1" t="s">
        <v>14</v>
      </c>
      <c r="L818" s="1" t="s">
        <v>14</v>
      </c>
      <c r="M818" s="1" t="s">
        <v>14</v>
      </c>
      <c r="N818" s="1" t="s">
        <v>14</v>
      </c>
      <c r="O818" s="1" t="s">
        <v>14</v>
      </c>
      <c r="P818" s="1" t="s">
        <v>510</v>
      </c>
      <c r="Q818" s="1"/>
    </row>
    <row r="819" spans="1:17" x14ac:dyDescent="0.25">
      <c r="A819" s="1" t="s">
        <v>219</v>
      </c>
      <c r="B819" s="1" t="s">
        <v>1377</v>
      </c>
      <c r="C819" s="1" t="s">
        <v>1062</v>
      </c>
      <c r="D819" s="1" t="s">
        <v>55</v>
      </c>
      <c r="E819" s="1" t="s">
        <v>249</v>
      </c>
      <c r="F819" s="1" t="s">
        <v>1205</v>
      </c>
      <c r="G819" s="1" t="s">
        <v>1167</v>
      </c>
      <c r="H819" s="1" t="s">
        <v>14</v>
      </c>
      <c r="I819" s="1" t="s">
        <v>14</v>
      </c>
      <c r="J819" s="1" t="s">
        <v>14</v>
      </c>
      <c r="K819" s="1" t="s">
        <v>14</v>
      </c>
      <c r="L819" s="1" t="s">
        <v>14</v>
      </c>
      <c r="M819" s="1" t="s">
        <v>14</v>
      </c>
      <c r="N819" s="1" t="s">
        <v>14</v>
      </c>
      <c r="O819" s="1" t="s">
        <v>14</v>
      </c>
      <c r="P819" s="1" t="s">
        <v>510</v>
      </c>
      <c r="Q819" s="1"/>
    </row>
    <row r="820" spans="1:17" x14ac:dyDescent="0.25">
      <c r="A820" s="1" t="s">
        <v>219</v>
      </c>
      <c r="B820" s="1" t="s">
        <v>1378</v>
      </c>
      <c r="C820" s="1" t="s">
        <v>1062</v>
      </c>
      <c r="D820" s="1" t="s">
        <v>58</v>
      </c>
      <c r="E820" s="1" t="s">
        <v>249</v>
      </c>
      <c r="F820" s="1" t="s">
        <v>1169</v>
      </c>
      <c r="G820" s="1" t="s">
        <v>1167</v>
      </c>
      <c r="H820" s="1" t="s">
        <v>14</v>
      </c>
      <c r="I820" s="1" t="s">
        <v>14</v>
      </c>
      <c r="J820" s="1" t="s">
        <v>14</v>
      </c>
      <c r="K820" s="1" t="s">
        <v>14</v>
      </c>
      <c r="L820" s="1" t="s">
        <v>14</v>
      </c>
      <c r="M820" s="1" t="s">
        <v>14</v>
      </c>
      <c r="N820" s="1" t="s">
        <v>14</v>
      </c>
      <c r="O820" s="1" t="s">
        <v>14</v>
      </c>
      <c r="P820" s="1" t="s">
        <v>510</v>
      </c>
      <c r="Q820" s="1"/>
    </row>
    <row r="821" spans="1:17" x14ac:dyDescent="0.25">
      <c r="A821" s="1" t="s">
        <v>219</v>
      </c>
      <c r="B821" s="1" t="s">
        <v>1379</v>
      </c>
      <c r="C821" s="1" t="s">
        <v>1062</v>
      </c>
      <c r="D821" s="1" t="s">
        <v>60</v>
      </c>
      <c r="E821" s="1" t="s">
        <v>249</v>
      </c>
      <c r="F821" s="1" t="s">
        <v>1199</v>
      </c>
      <c r="G821" s="1" t="s">
        <v>1167</v>
      </c>
      <c r="H821" s="1" t="s">
        <v>14</v>
      </c>
      <c r="I821" s="1" t="s">
        <v>14</v>
      </c>
      <c r="J821" s="1" t="s">
        <v>14</v>
      </c>
      <c r="K821" s="1" t="s">
        <v>14</v>
      </c>
      <c r="L821" s="1" t="s">
        <v>14</v>
      </c>
      <c r="M821" s="1" t="s">
        <v>14</v>
      </c>
      <c r="N821" s="1" t="s">
        <v>14</v>
      </c>
      <c r="O821" s="1" t="s">
        <v>14</v>
      </c>
      <c r="P821" s="1" t="s">
        <v>510</v>
      </c>
      <c r="Q821" s="1"/>
    </row>
    <row r="822" spans="1:17" x14ac:dyDescent="0.25">
      <c r="A822" s="1" t="s">
        <v>219</v>
      </c>
      <c r="B822" s="1" t="s">
        <v>1380</v>
      </c>
      <c r="C822" s="1" t="s">
        <v>323</v>
      </c>
      <c r="D822" s="1" t="s">
        <v>24</v>
      </c>
      <c r="E822" s="1" t="s">
        <v>249</v>
      </c>
      <c r="F822" s="1" t="s">
        <v>13</v>
      </c>
      <c r="G822" s="1" t="s">
        <v>27</v>
      </c>
      <c r="H822" s="1" t="s">
        <v>14</v>
      </c>
      <c r="I822" s="1" t="s">
        <v>14</v>
      </c>
      <c r="J822" s="1" t="s">
        <v>14</v>
      </c>
      <c r="K822" s="1" t="s">
        <v>14</v>
      </c>
      <c r="L822" s="1" t="s">
        <v>14</v>
      </c>
      <c r="M822" s="1" t="s">
        <v>14</v>
      </c>
      <c r="N822" s="1" t="s">
        <v>14</v>
      </c>
      <c r="O822" s="1" t="s">
        <v>14</v>
      </c>
      <c r="P822" s="1" t="s">
        <v>510</v>
      </c>
      <c r="Q822" s="1"/>
    </row>
    <row r="823" spans="1:17" x14ac:dyDescent="0.25">
      <c r="A823" s="1" t="s">
        <v>219</v>
      </c>
      <c r="B823" s="1" t="s">
        <v>1381</v>
      </c>
      <c r="C823" s="1" t="s">
        <v>323</v>
      </c>
      <c r="D823" s="1" t="s">
        <v>38</v>
      </c>
      <c r="E823" s="1" t="s">
        <v>249</v>
      </c>
      <c r="F823" s="1" t="s">
        <v>13</v>
      </c>
      <c r="G823" s="1" t="s">
        <v>27</v>
      </c>
      <c r="H823" s="1" t="s">
        <v>14</v>
      </c>
      <c r="I823" s="1" t="s">
        <v>14</v>
      </c>
      <c r="J823" s="1" t="s">
        <v>14</v>
      </c>
      <c r="K823" s="1" t="s">
        <v>14</v>
      </c>
      <c r="L823" s="1" t="s">
        <v>14</v>
      </c>
      <c r="M823" s="1" t="s">
        <v>14</v>
      </c>
      <c r="N823" s="1" t="s">
        <v>14</v>
      </c>
      <c r="O823" s="1" t="s">
        <v>14</v>
      </c>
      <c r="P823" s="1" t="s">
        <v>510</v>
      </c>
      <c r="Q823" s="1"/>
    </row>
    <row r="824" spans="1:17" x14ac:dyDescent="0.25">
      <c r="A824" s="1" t="s">
        <v>219</v>
      </c>
      <c r="B824" s="1" t="s">
        <v>1382</v>
      </c>
      <c r="C824" s="1" t="s">
        <v>323</v>
      </c>
      <c r="D824" s="1" t="s">
        <v>30</v>
      </c>
      <c r="E824" s="1" t="s">
        <v>249</v>
      </c>
      <c r="F824" s="1" t="s">
        <v>13</v>
      </c>
      <c r="G824" s="1" t="s">
        <v>27</v>
      </c>
      <c r="H824" s="1" t="s">
        <v>14</v>
      </c>
      <c r="I824" s="1" t="s">
        <v>14</v>
      </c>
      <c r="J824" s="1" t="s">
        <v>14</v>
      </c>
      <c r="K824" s="1" t="s">
        <v>14</v>
      </c>
      <c r="L824" s="1" t="s">
        <v>14</v>
      </c>
      <c r="M824" s="1" t="s">
        <v>14</v>
      </c>
      <c r="N824" s="1" t="s">
        <v>14</v>
      </c>
      <c r="O824" s="1" t="s">
        <v>14</v>
      </c>
      <c r="P824" s="1" t="s">
        <v>510</v>
      </c>
      <c r="Q824" s="1"/>
    </row>
    <row r="825" spans="1:17" x14ac:dyDescent="0.25">
      <c r="A825" s="1" t="s">
        <v>219</v>
      </c>
      <c r="B825" s="1" t="s">
        <v>1383</v>
      </c>
      <c r="C825" s="1" t="s">
        <v>323</v>
      </c>
      <c r="D825" s="1" t="s">
        <v>40</v>
      </c>
      <c r="E825" s="1" t="s">
        <v>249</v>
      </c>
      <c r="F825" s="1" t="s">
        <v>13</v>
      </c>
      <c r="G825" s="1" t="s">
        <v>27</v>
      </c>
      <c r="H825" s="1" t="s">
        <v>14</v>
      </c>
      <c r="I825" s="1" t="s">
        <v>14</v>
      </c>
      <c r="J825" s="1" t="s">
        <v>14</v>
      </c>
      <c r="K825" s="1" t="s">
        <v>14</v>
      </c>
      <c r="L825" s="1" t="s">
        <v>14</v>
      </c>
      <c r="M825" s="1" t="s">
        <v>14</v>
      </c>
      <c r="N825" s="1" t="s">
        <v>14</v>
      </c>
      <c r="O825" s="1" t="s">
        <v>14</v>
      </c>
      <c r="P825" s="1" t="s">
        <v>510</v>
      </c>
      <c r="Q825" s="1"/>
    </row>
    <row r="826" spans="1:17" x14ac:dyDescent="0.25">
      <c r="A826" s="1" t="s">
        <v>219</v>
      </c>
      <c r="B826" s="1" t="s">
        <v>1384</v>
      </c>
      <c r="C826" s="1" t="s">
        <v>323</v>
      </c>
      <c r="D826" s="1" t="s">
        <v>32</v>
      </c>
      <c r="E826" s="1" t="s">
        <v>249</v>
      </c>
      <c r="F826" s="1" t="s">
        <v>13</v>
      </c>
      <c r="G826" s="1" t="s">
        <v>27</v>
      </c>
      <c r="H826" s="1" t="s">
        <v>14</v>
      </c>
      <c r="I826" s="1" t="s">
        <v>14</v>
      </c>
      <c r="J826" s="1" t="s">
        <v>14</v>
      </c>
      <c r="K826" s="1" t="s">
        <v>14</v>
      </c>
      <c r="L826" s="1" t="s">
        <v>14</v>
      </c>
      <c r="M826" s="1" t="s">
        <v>14</v>
      </c>
      <c r="N826" s="1" t="s">
        <v>14</v>
      </c>
      <c r="O826" s="1" t="s">
        <v>14</v>
      </c>
      <c r="P826" s="1" t="s">
        <v>510</v>
      </c>
      <c r="Q826" s="1"/>
    </row>
    <row r="827" spans="1:17" x14ac:dyDescent="0.25">
      <c r="A827" s="1" t="s">
        <v>219</v>
      </c>
      <c r="B827" s="1" t="s">
        <v>1385</v>
      </c>
      <c r="C827" s="1" t="s">
        <v>323</v>
      </c>
      <c r="D827" s="1" t="s">
        <v>43</v>
      </c>
      <c r="E827" s="1" t="s">
        <v>249</v>
      </c>
      <c r="F827" s="1" t="s">
        <v>13</v>
      </c>
      <c r="G827" s="1" t="s">
        <v>27</v>
      </c>
      <c r="H827" s="1" t="s">
        <v>14</v>
      </c>
      <c r="I827" s="1" t="s">
        <v>14</v>
      </c>
      <c r="J827" s="1" t="s">
        <v>14</v>
      </c>
      <c r="K827" s="1" t="s">
        <v>14</v>
      </c>
      <c r="L827" s="1" t="s">
        <v>14</v>
      </c>
      <c r="M827" s="1" t="s">
        <v>14</v>
      </c>
      <c r="N827" s="1" t="s">
        <v>14</v>
      </c>
      <c r="O827" s="1" t="s">
        <v>14</v>
      </c>
      <c r="P827" s="1" t="s">
        <v>510</v>
      </c>
      <c r="Q827" s="1"/>
    </row>
    <row r="828" spans="1:17" x14ac:dyDescent="0.25">
      <c r="A828" s="1" t="s">
        <v>219</v>
      </c>
      <c r="B828" s="1" t="s">
        <v>1386</v>
      </c>
      <c r="C828" s="1" t="s">
        <v>323</v>
      </c>
      <c r="D828" s="1" t="s">
        <v>34</v>
      </c>
      <c r="E828" s="1" t="s">
        <v>249</v>
      </c>
      <c r="F828" s="1" t="s">
        <v>13</v>
      </c>
      <c r="G828" s="1" t="s">
        <v>27</v>
      </c>
      <c r="H828" s="1" t="s">
        <v>14</v>
      </c>
      <c r="I828" s="1" t="s">
        <v>14</v>
      </c>
      <c r="J828" s="1" t="s">
        <v>14</v>
      </c>
      <c r="K828" s="1" t="s">
        <v>14</v>
      </c>
      <c r="L828" s="1" t="s">
        <v>14</v>
      </c>
      <c r="M828" s="1" t="s">
        <v>14</v>
      </c>
      <c r="N828" s="1" t="s">
        <v>14</v>
      </c>
      <c r="O828" s="1" t="s">
        <v>14</v>
      </c>
      <c r="P828" s="1" t="s">
        <v>510</v>
      </c>
      <c r="Q828" s="1"/>
    </row>
    <row r="829" spans="1:17" x14ac:dyDescent="0.25">
      <c r="A829" s="1" t="s">
        <v>219</v>
      </c>
      <c r="B829" s="1" t="s">
        <v>1387</v>
      </c>
      <c r="C829" s="1" t="s">
        <v>323</v>
      </c>
      <c r="D829" s="1" t="s">
        <v>47</v>
      </c>
      <c r="E829" s="1" t="s">
        <v>249</v>
      </c>
      <c r="F829" s="1" t="s">
        <v>13</v>
      </c>
      <c r="G829" s="1" t="s">
        <v>27</v>
      </c>
      <c r="H829" s="1" t="s">
        <v>14</v>
      </c>
      <c r="I829" s="1" t="s">
        <v>14</v>
      </c>
      <c r="J829" s="1" t="s">
        <v>14</v>
      </c>
      <c r="K829" s="1" t="s">
        <v>14</v>
      </c>
      <c r="L829" s="1" t="s">
        <v>14</v>
      </c>
      <c r="M829" s="1" t="s">
        <v>14</v>
      </c>
      <c r="N829" s="1" t="s">
        <v>14</v>
      </c>
      <c r="O829" s="1" t="s">
        <v>14</v>
      </c>
      <c r="P829" s="1" t="s">
        <v>510</v>
      </c>
      <c r="Q829" s="1"/>
    </row>
    <row r="830" spans="1:17" x14ac:dyDescent="0.25">
      <c r="A830" s="1" t="s">
        <v>219</v>
      </c>
      <c r="B830" s="1" t="s">
        <v>1388</v>
      </c>
      <c r="C830" s="1" t="s">
        <v>323</v>
      </c>
      <c r="D830" s="1" t="s">
        <v>36</v>
      </c>
      <c r="E830" s="1" t="s">
        <v>249</v>
      </c>
      <c r="F830" s="1" t="s">
        <v>13</v>
      </c>
      <c r="G830" s="1" t="s">
        <v>27</v>
      </c>
      <c r="H830" s="1" t="s">
        <v>14</v>
      </c>
      <c r="I830" s="1" t="s">
        <v>14</v>
      </c>
      <c r="J830" s="1" t="s">
        <v>14</v>
      </c>
      <c r="K830" s="1" t="s">
        <v>14</v>
      </c>
      <c r="L830" s="1" t="s">
        <v>14</v>
      </c>
      <c r="M830" s="1" t="s">
        <v>14</v>
      </c>
      <c r="N830" s="1" t="s">
        <v>14</v>
      </c>
      <c r="O830" s="1" t="s">
        <v>14</v>
      </c>
      <c r="P830" s="1" t="s">
        <v>510</v>
      </c>
      <c r="Q830" s="1"/>
    </row>
    <row r="831" spans="1:17" x14ac:dyDescent="0.25">
      <c r="A831" s="1" t="s">
        <v>219</v>
      </c>
      <c r="B831" s="1" t="s">
        <v>1389</v>
      </c>
      <c r="C831" s="1" t="s">
        <v>323</v>
      </c>
      <c r="D831" s="1" t="s">
        <v>49</v>
      </c>
      <c r="E831" s="1" t="s">
        <v>249</v>
      </c>
      <c r="F831" s="1" t="s">
        <v>13</v>
      </c>
      <c r="G831" s="1" t="s">
        <v>27</v>
      </c>
      <c r="H831" s="1" t="s">
        <v>14</v>
      </c>
      <c r="I831" s="1" t="s">
        <v>14</v>
      </c>
      <c r="J831" s="1" t="s">
        <v>14</v>
      </c>
      <c r="K831" s="1" t="s">
        <v>14</v>
      </c>
      <c r="L831" s="1" t="s">
        <v>14</v>
      </c>
      <c r="M831" s="1" t="s">
        <v>14</v>
      </c>
      <c r="N831" s="1" t="s">
        <v>14</v>
      </c>
      <c r="O831" s="1" t="s">
        <v>14</v>
      </c>
      <c r="P831" s="1" t="s">
        <v>510</v>
      </c>
      <c r="Q831" s="1"/>
    </row>
    <row r="832" spans="1:17" x14ac:dyDescent="0.25">
      <c r="A832" s="1" t="s">
        <v>219</v>
      </c>
      <c r="B832" s="1" t="s">
        <v>1390</v>
      </c>
      <c r="C832" s="1" t="s">
        <v>36</v>
      </c>
      <c r="D832" s="1" t="s">
        <v>18</v>
      </c>
      <c r="E832" s="1" t="s">
        <v>249</v>
      </c>
      <c r="F832" s="1" t="s">
        <v>1142</v>
      </c>
      <c r="G832" s="1" t="s">
        <v>14</v>
      </c>
      <c r="H832" s="1" t="s">
        <v>14</v>
      </c>
      <c r="I832" s="1" t="s">
        <v>14</v>
      </c>
      <c r="J832" s="1" t="s">
        <v>14</v>
      </c>
      <c r="K832" s="1" t="s">
        <v>14</v>
      </c>
      <c r="L832" s="1" t="s">
        <v>14</v>
      </c>
      <c r="M832" s="1" t="s">
        <v>14</v>
      </c>
      <c r="N832" s="1" t="s">
        <v>14</v>
      </c>
      <c r="O832" s="1" t="s">
        <v>14</v>
      </c>
      <c r="P832" s="1" t="s">
        <v>510</v>
      </c>
      <c r="Q832" s="1"/>
    </row>
    <row r="833" spans="1:17" x14ac:dyDescent="0.25">
      <c r="A833" s="1" t="s">
        <v>219</v>
      </c>
      <c r="B833" s="1" t="s">
        <v>1391</v>
      </c>
      <c r="C833" s="1" t="s">
        <v>36</v>
      </c>
      <c r="D833" s="1" t="s">
        <v>20</v>
      </c>
      <c r="E833" s="1" t="s">
        <v>249</v>
      </c>
      <c r="F833" s="1" t="s">
        <v>1392</v>
      </c>
      <c r="G833" s="1" t="s">
        <v>14</v>
      </c>
      <c r="H833" s="1" t="s">
        <v>14</v>
      </c>
      <c r="I833" s="1" t="s">
        <v>14</v>
      </c>
      <c r="J833" s="1" t="s">
        <v>14</v>
      </c>
      <c r="K833" s="1" t="s">
        <v>14</v>
      </c>
      <c r="L833" s="1" t="s">
        <v>14</v>
      </c>
      <c r="M833" s="1" t="s">
        <v>14</v>
      </c>
      <c r="N833" s="1" t="s">
        <v>14</v>
      </c>
      <c r="O833" s="1" t="s">
        <v>14</v>
      </c>
      <c r="P833" s="1" t="s">
        <v>510</v>
      </c>
      <c r="Q833" s="1"/>
    </row>
    <row r="834" spans="1:17" x14ac:dyDescent="0.25">
      <c r="A834" s="1" t="s">
        <v>219</v>
      </c>
      <c r="B834" s="1" t="s">
        <v>1393</v>
      </c>
      <c r="C834" s="1" t="s">
        <v>36</v>
      </c>
      <c r="D834" s="1" t="s">
        <v>22</v>
      </c>
      <c r="E834" s="1" t="s">
        <v>249</v>
      </c>
      <c r="F834" s="1" t="s">
        <v>43</v>
      </c>
      <c r="G834" s="1" t="s">
        <v>27</v>
      </c>
      <c r="H834" s="1" t="s">
        <v>14</v>
      </c>
      <c r="I834" s="1" t="s">
        <v>14</v>
      </c>
      <c r="J834" s="1" t="s">
        <v>14</v>
      </c>
      <c r="K834" s="1" t="s">
        <v>14</v>
      </c>
      <c r="L834" s="1" t="s">
        <v>14</v>
      </c>
      <c r="M834" s="1" t="s">
        <v>14</v>
      </c>
      <c r="N834" s="1" t="s">
        <v>14</v>
      </c>
      <c r="O834" s="1" t="s">
        <v>14</v>
      </c>
      <c r="P834" s="1" t="s">
        <v>510</v>
      </c>
      <c r="Q834" s="1"/>
    </row>
    <row r="835" spans="1:17" x14ac:dyDescent="0.25">
      <c r="A835" s="1" t="s">
        <v>219</v>
      </c>
      <c r="B835" s="1" t="s">
        <v>1394</v>
      </c>
      <c r="C835" s="1" t="s">
        <v>36</v>
      </c>
      <c r="D835" s="1" t="s">
        <v>24</v>
      </c>
      <c r="E835" s="1" t="s">
        <v>249</v>
      </c>
      <c r="F835" s="1" t="s">
        <v>347</v>
      </c>
      <c r="G835" s="1" t="s">
        <v>27</v>
      </c>
      <c r="H835" s="1" t="s">
        <v>14</v>
      </c>
      <c r="I835" s="1" t="s">
        <v>14</v>
      </c>
      <c r="J835" s="1" t="s">
        <v>14</v>
      </c>
      <c r="K835" s="1" t="s">
        <v>14</v>
      </c>
      <c r="L835" s="1" t="s">
        <v>14</v>
      </c>
      <c r="M835" s="1" t="s">
        <v>14</v>
      </c>
      <c r="N835" s="1" t="s">
        <v>14</v>
      </c>
      <c r="O835" s="1" t="s">
        <v>14</v>
      </c>
      <c r="P835" s="1" t="s">
        <v>510</v>
      </c>
      <c r="Q835" s="1"/>
    </row>
    <row r="836" spans="1:17" x14ac:dyDescent="0.25">
      <c r="A836" s="1" t="s">
        <v>219</v>
      </c>
      <c r="B836" s="1" t="s">
        <v>1395</v>
      </c>
      <c r="C836" s="1" t="s">
        <v>36</v>
      </c>
      <c r="D836" s="1" t="s">
        <v>30</v>
      </c>
      <c r="E836" s="1" t="s">
        <v>249</v>
      </c>
      <c r="F836" s="1" t="s">
        <v>347</v>
      </c>
      <c r="G836" s="1" t="s">
        <v>27</v>
      </c>
      <c r="H836" s="1" t="s">
        <v>14</v>
      </c>
      <c r="I836" s="1" t="s">
        <v>14</v>
      </c>
      <c r="J836" s="1" t="s">
        <v>14</v>
      </c>
      <c r="K836" s="1" t="s">
        <v>14</v>
      </c>
      <c r="L836" s="1" t="s">
        <v>14</v>
      </c>
      <c r="M836" s="1" t="s">
        <v>14</v>
      </c>
      <c r="N836" s="1" t="s">
        <v>14</v>
      </c>
      <c r="O836" s="1" t="s">
        <v>14</v>
      </c>
      <c r="P836" s="1" t="s">
        <v>510</v>
      </c>
      <c r="Q836" s="1"/>
    </row>
    <row r="837" spans="1:17" x14ac:dyDescent="0.25">
      <c r="A837" s="1" t="s">
        <v>219</v>
      </c>
      <c r="B837" s="1" t="s">
        <v>1396</v>
      </c>
      <c r="C837" s="1" t="s">
        <v>36</v>
      </c>
      <c r="D837" s="1" t="s">
        <v>32</v>
      </c>
      <c r="E837" s="1" t="s">
        <v>249</v>
      </c>
      <c r="F837" s="1" t="s">
        <v>347</v>
      </c>
      <c r="G837" s="1" t="s">
        <v>27</v>
      </c>
      <c r="H837" s="1" t="s">
        <v>14</v>
      </c>
      <c r="I837" s="1" t="s">
        <v>14</v>
      </c>
      <c r="J837" s="1" t="s">
        <v>14</v>
      </c>
      <c r="K837" s="1" t="s">
        <v>14</v>
      </c>
      <c r="L837" s="1" t="s">
        <v>14</v>
      </c>
      <c r="M837" s="1" t="s">
        <v>14</v>
      </c>
      <c r="N837" s="1" t="s">
        <v>14</v>
      </c>
      <c r="O837" s="1" t="s">
        <v>14</v>
      </c>
      <c r="P837" s="1" t="s">
        <v>510</v>
      </c>
      <c r="Q837" s="1"/>
    </row>
    <row r="838" spans="1:17" x14ac:dyDescent="0.25">
      <c r="A838" s="1" t="s">
        <v>219</v>
      </c>
      <c r="B838" s="1" t="s">
        <v>1397</v>
      </c>
      <c r="C838" s="1" t="s">
        <v>36</v>
      </c>
      <c r="D838" s="1" t="s">
        <v>34</v>
      </c>
      <c r="E838" s="1" t="s">
        <v>249</v>
      </c>
      <c r="F838" s="1" t="s">
        <v>347</v>
      </c>
      <c r="G838" s="1" t="s">
        <v>27</v>
      </c>
      <c r="H838" s="1" t="s">
        <v>14</v>
      </c>
      <c r="I838" s="1" t="s">
        <v>14</v>
      </c>
      <c r="J838" s="1" t="s">
        <v>14</v>
      </c>
      <c r="K838" s="1" t="s">
        <v>14</v>
      </c>
      <c r="L838" s="1" t="s">
        <v>14</v>
      </c>
      <c r="M838" s="1" t="s">
        <v>14</v>
      </c>
      <c r="N838" s="1" t="s">
        <v>14</v>
      </c>
      <c r="O838" s="1" t="s">
        <v>14</v>
      </c>
      <c r="P838" s="1" t="s">
        <v>510</v>
      </c>
      <c r="Q838" s="1"/>
    </row>
    <row r="839" spans="1:17" x14ac:dyDescent="0.25">
      <c r="A839" s="1" t="s">
        <v>219</v>
      </c>
      <c r="B839" s="1" t="s">
        <v>1398</v>
      </c>
      <c r="C839" s="1" t="s">
        <v>36</v>
      </c>
      <c r="D839" s="1" t="s">
        <v>36</v>
      </c>
      <c r="E839" s="1" t="s">
        <v>249</v>
      </c>
      <c r="F839" s="1" t="s">
        <v>347</v>
      </c>
      <c r="G839" s="1" t="s">
        <v>27</v>
      </c>
      <c r="H839" s="1" t="s">
        <v>14</v>
      </c>
      <c r="I839" s="1" t="s">
        <v>14</v>
      </c>
      <c r="J839" s="1" t="s">
        <v>14</v>
      </c>
      <c r="K839" s="1" t="s">
        <v>14</v>
      </c>
      <c r="L839" s="1" t="s">
        <v>14</v>
      </c>
      <c r="M839" s="1" t="s">
        <v>14</v>
      </c>
      <c r="N839" s="1" t="s">
        <v>14</v>
      </c>
      <c r="O839" s="1" t="s">
        <v>14</v>
      </c>
      <c r="P839" s="1" t="s">
        <v>510</v>
      </c>
      <c r="Q839" s="1"/>
    </row>
    <row r="840" spans="1:17" x14ac:dyDescent="0.25">
      <c r="A840" s="1" t="s">
        <v>219</v>
      </c>
      <c r="B840" s="1" t="s">
        <v>1399</v>
      </c>
      <c r="C840" s="1" t="s">
        <v>36</v>
      </c>
      <c r="D840" s="1" t="s">
        <v>38</v>
      </c>
      <c r="E840" s="1" t="s">
        <v>249</v>
      </c>
      <c r="F840" s="1" t="s">
        <v>347</v>
      </c>
      <c r="G840" s="1" t="s">
        <v>27</v>
      </c>
      <c r="H840" s="1" t="s">
        <v>14</v>
      </c>
      <c r="I840" s="1" t="s">
        <v>14</v>
      </c>
      <c r="J840" s="1" t="s">
        <v>14</v>
      </c>
      <c r="K840" s="1" t="s">
        <v>14</v>
      </c>
      <c r="L840" s="1" t="s">
        <v>14</v>
      </c>
      <c r="M840" s="1" t="s">
        <v>14</v>
      </c>
      <c r="N840" s="1" t="s">
        <v>14</v>
      </c>
      <c r="O840" s="1" t="s">
        <v>14</v>
      </c>
      <c r="P840" s="1" t="s">
        <v>510</v>
      </c>
      <c r="Q840" s="1"/>
    </row>
    <row r="841" spans="1:17" x14ac:dyDescent="0.25">
      <c r="A841" s="1" t="s">
        <v>219</v>
      </c>
      <c r="B841" s="1" t="s">
        <v>1400</v>
      </c>
      <c r="C841" s="1" t="s">
        <v>36</v>
      </c>
      <c r="D841" s="1" t="s">
        <v>40</v>
      </c>
      <c r="E841" s="1" t="s">
        <v>249</v>
      </c>
      <c r="F841" s="1" t="s">
        <v>347</v>
      </c>
      <c r="G841" s="1" t="s">
        <v>27</v>
      </c>
      <c r="H841" s="1" t="s">
        <v>14</v>
      </c>
      <c r="I841" s="1" t="s">
        <v>14</v>
      </c>
      <c r="J841" s="1" t="s">
        <v>14</v>
      </c>
      <c r="K841" s="1" t="s">
        <v>14</v>
      </c>
      <c r="L841" s="1" t="s">
        <v>14</v>
      </c>
      <c r="M841" s="1" t="s">
        <v>14</v>
      </c>
      <c r="N841" s="1" t="s">
        <v>14</v>
      </c>
      <c r="O841" s="1" t="s">
        <v>14</v>
      </c>
      <c r="P841" s="1" t="s">
        <v>510</v>
      </c>
      <c r="Q841" s="1"/>
    </row>
    <row r="842" spans="1:17" x14ac:dyDescent="0.25">
      <c r="A842" s="1" t="s">
        <v>219</v>
      </c>
      <c r="B842" s="1" t="s">
        <v>1401</v>
      </c>
      <c r="C842" s="1" t="s">
        <v>36</v>
      </c>
      <c r="D842" s="1" t="s">
        <v>43</v>
      </c>
      <c r="E842" s="1" t="s">
        <v>249</v>
      </c>
      <c r="F842" s="1" t="s">
        <v>347</v>
      </c>
      <c r="G842" s="1" t="s">
        <v>27</v>
      </c>
      <c r="H842" s="1" t="s">
        <v>14</v>
      </c>
      <c r="I842" s="1" t="s">
        <v>14</v>
      </c>
      <c r="J842" s="1" t="s">
        <v>14</v>
      </c>
      <c r="K842" s="1" t="s">
        <v>14</v>
      </c>
      <c r="L842" s="1" t="s">
        <v>14</v>
      </c>
      <c r="M842" s="1" t="s">
        <v>14</v>
      </c>
      <c r="N842" s="1" t="s">
        <v>14</v>
      </c>
      <c r="O842" s="1" t="s">
        <v>14</v>
      </c>
      <c r="P842" s="1" t="s">
        <v>510</v>
      </c>
      <c r="Q842" s="1"/>
    </row>
    <row r="843" spans="1:17" x14ac:dyDescent="0.25">
      <c r="A843" s="1" t="s">
        <v>219</v>
      </c>
      <c r="B843" s="1" t="s">
        <v>1402</v>
      </c>
      <c r="C843" s="1" t="s">
        <v>36</v>
      </c>
      <c r="D843" s="1" t="s">
        <v>47</v>
      </c>
      <c r="E843" s="1" t="s">
        <v>249</v>
      </c>
      <c r="F843" s="1" t="s">
        <v>347</v>
      </c>
      <c r="G843" s="1" t="s">
        <v>27</v>
      </c>
      <c r="H843" s="1" t="s">
        <v>14</v>
      </c>
      <c r="I843" s="1" t="s">
        <v>14</v>
      </c>
      <c r="J843" s="1" t="s">
        <v>14</v>
      </c>
      <c r="K843" s="1" t="s">
        <v>14</v>
      </c>
      <c r="L843" s="1" t="s">
        <v>14</v>
      </c>
      <c r="M843" s="1" t="s">
        <v>14</v>
      </c>
      <c r="N843" s="1" t="s">
        <v>14</v>
      </c>
      <c r="O843" s="1" t="s">
        <v>14</v>
      </c>
      <c r="P843" s="1" t="s">
        <v>510</v>
      </c>
      <c r="Q843" s="1"/>
    </row>
    <row r="844" spans="1:17" x14ac:dyDescent="0.25">
      <c r="A844" s="1" t="s">
        <v>219</v>
      </c>
      <c r="B844" s="1" t="s">
        <v>1403</v>
      </c>
      <c r="C844" s="1" t="s">
        <v>36</v>
      </c>
      <c r="D844" s="1" t="s">
        <v>49</v>
      </c>
      <c r="E844" s="1" t="s">
        <v>249</v>
      </c>
      <c r="F844" s="1" t="s">
        <v>347</v>
      </c>
      <c r="G844" s="1" t="s">
        <v>27</v>
      </c>
      <c r="H844" s="1" t="s">
        <v>14</v>
      </c>
      <c r="I844" s="1" t="s">
        <v>14</v>
      </c>
      <c r="J844" s="1" t="s">
        <v>14</v>
      </c>
      <c r="K844" s="1" t="s">
        <v>14</v>
      </c>
      <c r="L844" s="1" t="s">
        <v>14</v>
      </c>
      <c r="M844" s="1" t="s">
        <v>14</v>
      </c>
      <c r="N844" s="1" t="s">
        <v>14</v>
      </c>
      <c r="O844" s="1" t="s">
        <v>14</v>
      </c>
      <c r="P844" s="1" t="s">
        <v>510</v>
      </c>
      <c r="Q844" s="1"/>
    </row>
    <row r="845" spans="1:17" x14ac:dyDescent="0.25">
      <c r="A845" s="1" t="s">
        <v>219</v>
      </c>
      <c r="B845" s="1" t="s">
        <v>1404</v>
      </c>
      <c r="C845" s="1" t="s">
        <v>36</v>
      </c>
      <c r="D845" s="1" t="s">
        <v>51</v>
      </c>
      <c r="E845" s="1" t="s">
        <v>249</v>
      </c>
      <c r="F845" s="1" t="s">
        <v>347</v>
      </c>
      <c r="G845" s="1" t="s">
        <v>27</v>
      </c>
      <c r="H845" s="1" t="s">
        <v>14</v>
      </c>
      <c r="I845" s="1" t="s">
        <v>14</v>
      </c>
      <c r="J845" s="1" t="s">
        <v>14</v>
      </c>
      <c r="K845" s="1" t="s">
        <v>14</v>
      </c>
      <c r="L845" s="1" t="s">
        <v>14</v>
      </c>
      <c r="M845" s="1" t="s">
        <v>14</v>
      </c>
      <c r="N845" s="1" t="s">
        <v>14</v>
      </c>
      <c r="O845" s="1" t="s">
        <v>14</v>
      </c>
      <c r="P845" s="1" t="s">
        <v>510</v>
      </c>
      <c r="Q845" s="1"/>
    </row>
    <row r="846" spans="1:17" x14ac:dyDescent="0.25">
      <c r="A846" s="1" t="s">
        <v>219</v>
      </c>
      <c r="B846" s="1" t="s">
        <v>1405</v>
      </c>
      <c r="C846" s="1" t="s">
        <v>36</v>
      </c>
      <c r="D846" s="1" t="s">
        <v>53</v>
      </c>
      <c r="E846" s="1" t="s">
        <v>249</v>
      </c>
      <c r="F846" s="1" t="s">
        <v>347</v>
      </c>
      <c r="G846" s="1" t="s">
        <v>27</v>
      </c>
      <c r="H846" s="1" t="s">
        <v>14</v>
      </c>
      <c r="I846" s="1" t="s">
        <v>14</v>
      </c>
      <c r="J846" s="1" t="s">
        <v>14</v>
      </c>
      <c r="K846" s="1" t="s">
        <v>14</v>
      </c>
      <c r="L846" s="1" t="s">
        <v>14</v>
      </c>
      <c r="M846" s="1" t="s">
        <v>14</v>
      </c>
      <c r="N846" s="1" t="s">
        <v>14</v>
      </c>
      <c r="O846" s="1" t="s">
        <v>14</v>
      </c>
      <c r="P846" s="1" t="s">
        <v>510</v>
      </c>
      <c r="Q846" s="1"/>
    </row>
    <row r="847" spans="1:17" x14ac:dyDescent="0.25">
      <c r="A847" s="1" t="s">
        <v>219</v>
      </c>
      <c r="B847" s="1" t="s">
        <v>1406</v>
      </c>
      <c r="C847" s="1" t="s">
        <v>36</v>
      </c>
      <c r="D847" s="1" t="s">
        <v>55</v>
      </c>
      <c r="E847" s="1" t="s">
        <v>249</v>
      </c>
      <c r="F847" s="1" t="s">
        <v>347</v>
      </c>
      <c r="G847" s="1" t="s">
        <v>27</v>
      </c>
      <c r="H847" s="1" t="s">
        <v>14</v>
      </c>
      <c r="I847" s="1" t="s">
        <v>14</v>
      </c>
      <c r="J847" s="1" t="s">
        <v>14</v>
      </c>
      <c r="K847" s="1" t="s">
        <v>14</v>
      </c>
      <c r="L847" s="1" t="s">
        <v>14</v>
      </c>
      <c r="M847" s="1" t="s">
        <v>14</v>
      </c>
      <c r="N847" s="1" t="s">
        <v>14</v>
      </c>
      <c r="O847" s="1" t="s">
        <v>14</v>
      </c>
      <c r="P847" s="1" t="s">
        <v>510</v>
      </c>
      <c r="Q847" s="1"/>
    </row>
    <row r="848" spans="1:17" x14ac:dyDescent="0.25">
      <c r="A848" s="1" t="s">
        <v>219</v>
      </c>
      <c r="B848" s="1" t="s">
        <v>1407</v>
      </c>
      <c r="C848" s="1" t="s">
        <v>36</v>
      </c>
      <c r="D848" s="1" t="s">
        <v>58</v>
      </c>
      <c r="E848" s="1" t="s">
        <v>249</v>
      </c>
      <c r="F848" s="1" t="s">
        <v>347</v>
      </c>
      <c r="G848" s="1" t="s">
        <v>27</v>
      </c>
      <c r="H848" s="1" t="s">
        <v>14</v>
      </c>
      <c r="I848" s="1" t="s">
        <v>14</v>
      </c>
      <c r="J848" s="1" t="s">
        <v>14</v>
      </c>
      <c r="K848" s="1" t="s">
        <v>14</v>
      </c>
      <c r="L848" s="1" t="s">
        <v>14</v>
      </c>
      <c r="M848" s="1" t="s">
        <v>14</v>
      </c>
      <c r="N848" s="1" t="s">
        <v>14</v>
      </c>
      <c r="O848" s="1" t="s">
        <v>14</v>
      </c>
      <c r="P848" s="1" t="s">
        <v>510</v>
      </c>
      <c r="Q848" s="1"/>
    </row>
    <row r="849" spans="1:17" x14ac:dyDescent="0.25">
      <c r="A849" s="1" t="s">
        <v>219</v>
      </c>
      <c r="B849" s="1" t="s">
        <v>1408</v>
      </c>
      <c r="C849" s="1" t="s">
        <v>36</v>
      </c>
      <c r="D849" s="1" t="s">
        <v>60</v>
      </c>
      <c r="E849" s="1" t="s">
        <v>249</v>
      </c>
      <c r="F849" s="1" t="s">
        <v>347</v>
      </c>
      <c r="G849" s="1" t="s">
        <v>27</v>
      </c>
      <c r="H849" s="1" t="s">
        <v>14</v>
      </c>
      <c r="I849" s="1" t="s">
        <v>14</v>
      </c>
      <c r="J849" s="1" t="s">
        <v>14</v>
      </c>
      <c r="K849" s="1" t="s">
        <v>14</v>
      </c>
      <c r="L849" s="1" t="s">
        <v>14</v>
      </c>
      <c r="M849" s="1" t="s">
        <v>14</v>
      </c>
      <c r="N849" s="1" t="s">
        <v>14</v>
      </c>
      <c r="O849" s="1" t="s">
        <v>14</v>
      </c>
      <c r="P849" s="1" t="s">
        <v>510</v>
      </c>
      <c r="Q849" s="1"/>
    </row>
    <row r="850" spans="1:17" x14ac:dyDescent="0.25">
      <c r="A850" s="1" t="s">
        <v>219</v>
      </c>
      <c r="B850" s="1" t="s">
        <v>1409</v>
      </c>
      <c r="C850" s="1" t="s">
        <v>36</v>
      </c>
      <c r="D850" s="1" t="s">
        <v>62</v>
      </c>
      <c r="E850" s="1" t="s">
        <v>249</v>
      </c>
      <c r="F850" s="1" t="s">
        <v>347</v>
      </c>
      <c r="G850" s="1" t="s">
        <v>27</v>
      </c>
      <c r="H850" s="1" t="s">
        <v>14</v>
      </c>
      <c r="I850" s="1" t="s">
        <v>14</v>
      </c>
      <c r="J850" s="1" t="s">
        <v>14</v>
      </c>
      <c r="K850" s="1" t="s">
        <v>14</v>
      </c>
      <c r="L850" s="1" t="s">
        <v>14</v>
      </c>
      <c r="M850" s="1" t="s">
        <v>14</v>
      </c>
      <c r="N850" s="1" t="s">
        <v>14</v>
      </c>
      <c r="O850" s="1" t="s">
        <v>14</v>
      </c>
      <c r="P850" s="1" t="s">
        <v>510</v>
      </c>
      <c r="Q850" s="1"/>
    </row>
    <row r="851" spans="1:17" x14ac:dyDescent="0.25">
      <c r="A851" s="1" t="s">
        <v>219</v>
      </c>
      <c r="B851" s="1" t="s">
        <v>1410</v>
      </c>
      <c r="C851" s="1" t="s">
        <v>36</v>
      </c>
      <c r="D851" s="1" t="s">
        <v>64</v>
      </c>
      <c r="E851" s="1" t="s">
        <v>249</v>
      </c>
      <c r="F851" s="1" t="s">
        <v>347</v>
      </c>
      <c r="G851" s="1" t="s">
        <v>27</v>
      </c>
      <c r="H851" s="1" t="s">
        <v>14</v>
      </c>
      <c r="I851" s="1" t="s">
        <v>14</v>
      </c>
      <c r="J851" s="1" t="s">
        <v>14</v>
      </c>
      <c r="K851" s="1" t="s">
        <v>14</v>
      </c>
      <c r="L851" s="1" t="s">
        <v>14</v>
      </c>
      <c r="M851" s="1" t="s">
        <v>14</v>
      </c>
      <c r="N851" s="1" t="s">
        <v>14</v>
      </c>
      <c r="O851" s="1" t="s">
        <v>14</v>
      </c>
      <c r="P851" s="1" t="s">
        <v>510</v>
      </c>
      <c r="Q851" s="1"/>
    </row>
    <row r="852" spans="1:17" x14ac:dyDescent="0.25">
      <c r="A852" s="1" t="s">
        <v>219</v>
      </c>
      <c r="B852" s="1" t="s">
        <v>1411</v>
      </c>
      <c r="C852" s="1" t="s">
        <v>36</v>
      </c>
      <c r="D852" s="1" t="s">
        <v>67</v>
      </c>
      <c r="E852" s="1" t="s">
        <v>249</v>
      </c>
      <c r="F852" s="1" t="s">
        <v>347</v>
      </c>
      <c r="G852" s="1" t="s">
        <v>27</v>
      </c>
      <c r="H852" s="1" t="s">
        <v>14</v>
      </c>
      <c r="I852" s="1" t="s">
        <v>14</v>
      </c>
      <c r="J852" s="1" t="s">
        <v>14</v>
      </c>
      <c r="K852" s="1" t="s">
        <v>14</v>
      </c>
      <c r="L852" s="1" t="s">
        <v>14</v>
      </c>
      <c r="M852" s="1" t="s">
        <v>14</v>
      </c>
      <c r="N852" s="1" t="s">
        <v>14</v>
      </c>
      <c r="O852" s="1" t="s">
        <v>14</v>
      </c>
      <c r="P852" s="1" t="s">
        <v>510</v>
      </c>
      <c r="Q852" s="1"/>
    </row>
    <row r="853" spans="1:17" x14ac:dyDescent="0.25">
      <c r="A853" s="1" t="s">
        <v>219</v>
      </c>
      <c r="B853" s="1" t="s">
        <v>1412</v>
      </c>
      <c r="C853" s="1" t="s">
        <v>36</v>
      </c>
      <c r="D853" s="1" t="s">
        <v>69</v>
      </c>
      <c r="E853" s="1" t="s">
        <v>249</v>
      </c>
      <c r="F853" s="1" t="s">
        <v>347</v>
      </c>
      <c r="G853" s="1" t="s">
        <v>27</v>
      </c>
      <c r="H853" s="1" t="s">
        <v>14</v>
      </c>
      <c r="I853" s="1" t="s">
        <v>14</v>
      </c>
      <c r="J853" s="1" t="s">
        <v>14</v>
      </c>
      <c r="K853" s="1" t="s">
        <v>14</v>
      </c>
      <c r="L853" s="1" t="s">
        <v>14</v>
      </c>
      <c r="M853" s="1" t="s">
        <v>14</v>
      </c>
      <c r="N853" s="1" t="s">
        <v>14</v>
      </c>
      <c r="O853" s="1" t="s">
        <v>14</v>
      </c>
      <c r="P853" s="1" t="s">
        <v>510</v>
      </c>
      <c r="Q853" s="1"/>
    </row>
    <row r="854" spans="1:17" x14ac:dyDescent="0.25">
      <c r="A854" s="1" t="s">
        <v>219</v>
      </c>
      <c r="B854" s="1" t="s">
        <v>1413</v>
      </c>
      <c r="C854" s="1" t="s">
        <v>36</v>
      </c>
      <c r="D854" s="1" t="s">
        <v>71</v>
      </c>
      <c r="E854" s="1" t="s">
        <v>249</v>
      </c>
      <c r="F854" s="1" t="s">
        <v>347</v>
      </c>
      <c r="G854" s="1" t="s">
        <v>27</v>
      </c>
      <c r="H854" s="1" t="s">
        <v>14</v>
      </c>
      <c r="I854" s="1" t="s">
        <v>14</v>
      </c>
      <c r="J854" s="1" t="s">
        <v>14</v>
      </c>
      <c r="K854" s="1" t="s">
        <v>14</v>
      </c>
      <c r="L854" s="1" t="s">
        <v>14</v>
      </c>
      <c r="M854" s="1" t="s">
        <v>14</v>
      </c>
      <c r="N854" s="1" t="s">
        <v>14</v>
      </c>
      <c r="O854" s="1" t="s">
        <v>14</v>
      </c>
      <c r="P854" s="1" t="s">
        <v>510</v>
      </c>
      <c r="Q854" s="1"/>
    </row>
    <row r="855" spans="1:17" x14ac:dyDescent="0.25">
      <c r="A855" s="1" t="s">
        <v>219</v>
      </c>
      <c r="B855" s="1" t="s">
        <v>1414</v>
      </c>
      <c r="C855" s="1" t="s">
        <v>36</v>
      </c>
      <c r="D855" s="1" t="s">
        <v>73</v>
      </c>
      <c r="E855" s="1" t="s">
        <v>249</v>
      </c>
      <c r="F855" s="1" t="s">
        <v>13</v>
      </c>
      <c r="G855" s="1" t="s">
        <v>1167</v>
      </c>
      <c r="H855" s="1" t="s">
        <v>14</v>
      </c>
      <c r="I855" s="1" t="s">
        <v>14</v>
      </c>
      <c r="J855" s="1" t="s">
        <v>14</v>
      </c>
      <c r="K855" s="1" t="s">
        <v>14</v>
      </c>
      <c r="L855" s="1" t="s">
        <v>14</v>
      </c>
      <c r="M855" s="1" t="s">
        <v>14</v>
      </c>
      <c r="N855" s="1" t="s">
        <v>14</v>
      </c>
      <c r="O855" s="1" t="s">
        <v>14</v>
      </c>
      <c r="P855" s="1" t="s">
        <v>510</v>
      </c>
      <c r="Q855" s="1"/>
    </row>
    <row r="856" spans="1:17" x14ac:dyDescent="0.25">
      <c r="A856" s="1" t="s">
        <v>219</v>
      </c>
      <c r="B856" s="1" t="s">
        <v>1415</v>
      </c>
      <c r="C856" s="1" t="s">
        <v>67</v>
      </c>
      <c r="D856" s="1" t="s">
        <v>24</v>
      </c>
      <c r="E856" s="1" t="s">
        <v>249</v>
      </c>
      <c r="F856" s="1" t="s">
        <v>1416</v>
      </c>
      <c r="G856" s="1" t="s">
        <v>1167</v>
      </c>
      <c r="H856" s="1" t="s">
        <v>14</v>
      </c>
      <c r="I856" s="1" t="s">
        <v>14</v>
      </c>
      <c r="J856" s="1" t="s">
        <v>14</v>
      </c>
      <c r="K856" s="1" t="s">
        <v>14</v>
      </c>
      <c r="L856" s="1" t="s">
        <v>14</v>
      </c>
      <c r="M856" s="1" t="s">
        <v>14</v>
      </c>
      <c r="N856" s="1" t="s">
        <v>14</v>
      </c>
      <c r="O856" s="1" t="s">
        <v>14</v>
      </c>
      <c r="P856" s="1" t="s">
        <v>510</v>
      </c>
      <c r="Q856" s="1"/>
    </row>
    <row r="857" spans="1:17" x14ac:dyDescent="0.25">
      <c r="A857" s="1" t="s">
        <v>219</v>
      </c>
      <c r="B857" s="1" t="s">
        <v>1417</v>
      </c>
      <c r="C857" s="1" t="s">
        <v>67</v>
      </c>
      <c r="D857" s="1" t="s">
        <v>30</v>
      </c>
      <c r="E857" s="1" t="s">
        <v>249</v>
      </c>
      <c r="F857" s="1" t="s">
        <v>1416</v>
      </c>
      <c r="G857" s="1" t="s">
        <v>1167</v>
      </c>
      <c r="H857" s="1" t="s">
        <v>14</v>
      </c>
      <c r="I857" s="1" t="s">
        <v>14</v>
      </c>
      <c r="J857" s="1" t="s">
        <v>14</v>
      </c>
      <c r="K857" s="1" t="s">
        <v>14</v>
      </c>
      <c r="L857" s="1" t="s">
        <v>14</v>
      </c>
      <c r="M857" s="1" t="s">
        <v>14</v>
      </c>
      <c r="N857" s="1" t="s">
        <v>14</v>
      </c>
      <c r="O857" s="1" t="s">
        <v>14</v>
      </c>
      <c r="P857" s="1" t="s">
        <v>510</v>
      </c>
      <c r="Q857" s="1"/>
    </row>
    <row r="858" spans="1:17" x14ac:dyDescent="0.25">
      <c r="A858" s="1" t="s">
        <v>219</v>
      </c>
      <c r="B858" s="1" t="s">
        <v>1418</v>
      </c>
      <c r="C858" s="1" t="s">
        <v>67</v>
      </c>
      <c r="D858" s="1" t="s">
        <v>32</v>
      </c>
      <c r="E858" s="1" t="s">
        <v>249</v>
      </c>
      <c r="F858" s="1" t="s">
        <v>1416</v>
      </c>
      <c r="G858" s="1" t="s">
        <v>1167</v>
      </c>
      <c r="H858" s="1" t="s">
        <v>14</v>
      </c>
      <c r="I858" s="1" t="s">
        <v>14</v>
      </c>
      <c r="J858" s="1" t="s">
        <v>14</v>
      </c>
      <c r="K858" s="1" t="s">
        <v>14</v>
      </c>
      <c r="L858" s="1" t="s">
        <v>14</v>
      </c>
      <c r="M858" s="1" t="s">
        <v>14</v>
      </c>
      <c r="N858" s="1" t="s">
        <v>14</v>
      </c>
      <c r="O858" s="1" t="s">
        <v>14</v>
      </c>
      <c r="P858" s="1" t="s">
        <v>510</v>
      </c>
      <c r="Q858" s="1"/>
    </row>
    <row r="859" spans="1:17" x14ac:dyDescent="0.25">
      <c r="A859" s="1" t="s">
        <v>219</v>
      </c>
      <c r="B859" s="1" t="s">
        <v>1419</v>
      </c>
      <c r="C859" s="1" t="s">
        <v>67</v>
      </c>
      <c r="D859" s="1" t="s">
        <v>34</v>
      </c>
      <c r="E859" s="1" t="s">
        <v>249</v>
      </c>
      <c r="F859" s="1" t="s">
        <v>1416</v>
      </c>
      <c r="G859" s="1" t="s">
        <v>1167</v>
      </c>
      <c r="H859" s="1" t="s">
        <v>14</v>
      </c>
      <c r="I859" s="1" t="s">
        <v>14</v>
      </c>
      <c r="J859" s="1" t="s">
        <v>14</v>
      </c>
      <c r="K859" s="1" t="s">
        <v>14</v>
      </c>
      <c r="L859" s="1" t="s">
        <v>14</v>
      </c>
      <c r="M859" s="1" t="s">
        <v>14</v>
      </c>
      <c r="N859" s="1" t="s">
        <v>14</v>
      </c>
      <c r="O859" s="1" t="s">
        <v>14</v>
      </c>
      <c r="P859" s="1" t="s">
        <v>510</v>
      </c>
      <c r="Q859" s="1"/>
    </row>
    <row r="860" spans="1:17" x14ac:dyDescent="0.25">
      <c r="A860" s="1" t="s">
        <v>219</v>
      </c>
      <c r="B860" s="1" t="s">
        <v>1420</v>
      </c>
      <c r="C860" s="1" t="s">
        <v>67</v>
      </c>
      <c r="D860" s="1" t="s">
        <v>36</v>
      </c>
      <c r="E860" s="1" t="s">
        <v>249</v>
      </c>
      <c r="F860" s="1" t="s">
        <v>1416</v>
      </c>
      <c r="G860" s="1" t="s">
        <v>1167</v>
      </c>
      <c r="H860" s="1" t="s">
        <v>14</v>
      </c>
      <c r="I860" s="1" t="s">
        <v>14</v>
      </c>
      <c r="J860" s="1" t="s">
        <v>14</v>
      </c>
      <c r="K860" s="1" t="s">
        <v>14</v>
      </c>
      <c r="L860" s="1" t="s">
        <v>14</v>
      </c>
      <c r="M860" s="1" t="s">
        <v>14</v>
      </c>
      <c r="N860" s="1" t="s">
        <v>14</v>
      </c>
      <c r="O860" s="1" t="s">
        <v>14</v>
      </c>
      <c r="P860" s="1" t="s">
        <v>510</v>
      </c>
      <c r="Q860" s="1"/>
    </row>
    <row r="861" spans="1:17" x14ac:dyDescent="0.25">
      <c r="A861" s="1" t="s">
        <v>219</v>
      </c>
      <c r="B861" s="1" t="s">
        <v>1421</v>
      </c>
      <c r="C861" s="1" t="s">
        <v>125</v>
      </c>
      <c r="D861" s="1" t="s">
        <v>22</v>
      </c>
      <c r="E861" s="1" t="s">
        <v>249</v>
      </c>
      <c r="F861" s="1" t="s">
        <v>1175</v>
      </c>
      <c r="G861" s="1" t="s">
        <v>14</v>
      </c>
      <c r="H861" s="1" t="s">
        <v>14</v>
      </c>
      <c r="I861" s="1" t="s">
        <v>14</v>
      </c>
      <c r="J861" s="1" t="s">
        <v>14</v>
      </c>
      <c r="K861" s="1" t="s">
        <v>14</v>
      </c>
      <c r="L861" s="1" t="s">
        <v>14</v>
      </c>
      <c r="M861" s="1" t="s">
        <v>14</v>
      </c>
      <c r="N861" s="1" t="s">
        <v>14</v>
      </c>
      <c r="O861" s="1" t="s">
        <v>14</v>
      </c>
      <c r="P861" s="1" t="s">
        <v>510</v>
      </c>
      <c r="Q861" s="1"/>
    </row>
    <row r="862" spans="1:17" x14ac:dyDescent="0.25">
      <c r="A862" s="1" t="s">
        <v>219</v>
      </c>
      <c r="B862" s="1" t="s">
        <v>1422</v>
      </c>
      <c r="C862" s="1" t="s">
        <v>125</v>
      </c>
      <c r="D862" s="1" t="s">
        <v>24</v>
      </c>
      <c r="E862" s="1" t="s">
        <v>249</v>
      </c>
      <c r="F862" s="1" t="s">
        <v>152</v>
      </c>
      <c r="G862" s="1" t="s">
        <v>27</v>
      </c>
      <c r="H862" s="1" t="s">
        <v>14</v>
      </c>
      <c r="I862" s="1" t="s">
        <v>14</v>
      </c>
      <c r="J862" s="1" t="s">
        <v>14</v>
      </c>
      <c r="K862" s="1" t="s">
        <v>14</v>
      </c>
      <c r="L862" s="1" t="s">
        <v>14</v>
      </c>
      <c r="M862" s="1" t="s">
        <v>14</v>
      </c>
      <c r="N862" s="1" t="s">
        <v>14</v>
      </c>
      <c r="O862" s="1" t="s">
        <v>14</v>
      </c>
      <c r="P862" s="1" t="s">
        <v>510</v>
      </c>
      <c r="Q862" s="1"/>
    </row>
    <row r="863" spans="1:17" x14ac:dyDescent="0.25">
      <c r="A863" s="1" t="s">
        <v>219</v>
      </c>
      <c r="B863" s="1" t="s">
        <v>1423</v>
      </c>
      <c r="C863" s="1" t="s">
        <v>125</v>
      </c>
      <c r="D863" s="1" t="s">
        <v>30</v>
      </c>
      <c r="E863" s="1" t="s">
        <v>249</v>
      </c>
      <c r="F863" s="1" t="s">
        <v>152</v>
      </c>
      <c r="G863" s="1" t="s">
        <v>27</v>
      </c>
      <c r="H863" s="1" t="s">
        <v>14</v>
      </c>
      <c r="I863" s="1" t="s">
        <v>14</v>
      </c>
      <c r="J863" s="1" t="s">
        <v>14</v>
      </c>
      <c r="K863" s="1" t="s">
        <v>14</v>
      </c>
      <c r="L863" s="1" t="s">
        <v>14</v>
      </c>
      <c r="M863" s="1" t="s">
        <v>14</v>
      </c>
      <c r="N863" s="1" t="s">
        <v>14</v>
      </c>
      <c r="O863" s="1" t="s">
        <v>14</v>
      </c>
      <c r="P863" s="1" t="s">
        <v>510</v>
      </c>
      <c r="Q863" s="1"/>
    </row>
    <row r="864" spans="1:17" x14ac:dyDescent="0.25">
      <c r="A864" s="1" t="s">
        <v>219</v>
      </c>
      <c r="B864" s="1" t="s">
        <v>1424</v>
      </c>
      <c r="C864" s="1" t="s">
        <v>125</v>
      </c>
      <c r="D864" s="1" t="s">
        <v>32</v>
      </c>
      <c r="E864" s="1" t="s">
        <v>249</v>
      </c>
      <c r="F864" s="1" t="s">
        <v>1179</v>
      </c>
      <c r="G864" s="1" t="s">
        <v>1167</v>
      </c>
      <c r="H864" s="1" t="s">
        <v>14</v>
      </c>
      <c r="I864" s="1" t="s">
        <v>14</v>
      </c>
      <c r="J864" s="1" t="s">
        <v>14</v>
      </c>
      <c r="K864" s="1" t="s">
        <v>14</v>
      </c>
      <c r="L864" s="1" t="s">
        <v>14</v>
      </c>
      <c r="M864" s="1" t="s">
        <v>14</v>
      </c>
      <c r="N864" s="1" t="s">
        <v>14</v>
      </c>
      <c r="O864" s="1" t="s">
        <v>14</v>
      </c>
      <c r="P864" s="1" t="s">
        <v>510</v>
      </c>
      <c r="Q864" s="1"/>
    </row>
    <row r="865" spans="1:17" x14ac:dyDescent="0.25">
      <c r="A865" s="1" t="s">
        <v>219</v>
      </c>
      <c r="B865" s="1" t="s">
        <v>1425</v>
      </c>
      <c r="C865" s="1" t="s">
        <v>125</v>
      </c>
      <c r="D865" s="1" t="s">
        <v>34</v>
      </c>
      <c r="E865" s="1" t="s">
        <v>249</v>
      </c>
      <c r="F865" s="1" t="s">
        <v>1179</v>
      </c>
      <c r="G865" s="1" t="s">
        <v>1167</v>
      </c>
      <c r="H865" s="1" t="s">
        <v>14</v>
      </c>
      <c r="I865" s="1" t="s">
        <v>14</v>
      </c>
      <c r="J865" s="1" t="s">
        <v>14</v>
      </c>
      <c r="K865" s="1" t="s">
        <v>14</v>
      </c>
      <c r="L865" s="1" t="s">
        <v>14</v>
      </c>
      <c r="M865" s="1" t="s">
        <v>14</v>
      </c>
      <c r="N865" s="1" t="s">
        <v>14</v>
      </c>
      <c r="O865" s="1" t="s">
        <v>14</v>
      </c>
      <c r="P865" s="1" t="s">
        <v>510</v>
      </c>
      <c r="Q865" s="1"/>
    </row>
    <row r="866" spans="1:17" x14ac:dyDescent="0.25">
      <c r="A866" s="1" t="s">
        <v>219</v>
      </c>
      <c r="B866" s="1" t="s">
        <v>1426</v>
      </c>
      <c r="C866" s="1" t="s">
        <v>125</v>
      </c>
      <c r="D866" s="1" t="s">
        <v>36</v>
      </c>
      <c r="E866" s="1" t="s">
        <v>249</v>
      </c>
      <c r="F866" s="1" t="s">
        <v>1179</v>
      </c>
      <c r="G866" s="1" t="s">
        <v>1167</v>
      </c>
      <c r="H866" s="1" t="s">
        <v>14</v>
      </c>
      <c r="I866" s="1" t="s">
        <v>14</v>
      </c>
      <c r="J866" s="1" t="s">
        <v>14</v>
      </c>
      <c r="K866" s="1" t="s">
        <v>14</v>
      </c>
      <c r="L866" s="1" t="s">
        <v>14</v>
      </c>
      <c r="M866" s="1" t="s">
        <v>14</v>
      </c>
      <c r="N866" s="1" t="s">
        <v>14</v>
      </c>
      <c r="O866" s="1" t="s">
        <v>14</v>
      </c>
      <c r="P866" s="1" t="s">
        <v>510</v>
      </c>
      <c r="Q866" s="1"/>
    </row>
    <row r="867" spans="1:17" x14ac:dyDescent="0.25">
      <c r="A867" s="1" t="s">
        <v>219</v>
      </c>
      <c r="B867" s="1" t="s">
        <v>1427</v>
      </c>
      <c r="C867" s="1" t="s">
        <v>125</v>
      </c>
      <c r="D867" s="1" t="s">
        <v>38</v>
      </c>
      <c r="E867" s="1" t="s">
        <v>249</v>
      </c>
      <c r="F867" s="1" t="s">
        <v>1179</v>
      </c>
      <c r="G867" s="1" t="s">
        <v>1167</v>
      </c>
      <c r="H867" s="1" t="s">
        <v>14</v>
      </c>
      <c r="I867" s="1" t="s">
        <v>14</v>
      </c>
      <c r="J867" s="1" t="s">
        <v>14</v>
      </c>
      <c r="K867" s="1" t="s">
        <v>14</v>
      </c>
      <c r="L867" s="1" t="s">
        <v>14</v>
      </c>
      <c r="M867" s="1" t="s">
        <v>14</v>
      </c>
      <c r="N867" s="1" t="s">
        <v>14</v>
      </c>
      <c r="O867" s="1" t="s">
        <v>14</v>
      </c>
      <c r="P867" s="1" t="s">
        <v>510</v>
      </c>
      <c r="Q867" s="1"/>
    </row>
    <row r="868" spans="1:17" x14ac:dyDescent="0.25">
      <c r="A868" s="1" t="s">
        <v>219</v>
      </c>
      <c r="B868" s="1" t="s">
        <v>1428</v>
      </c>
      <c r="C868" s="1" t="s">
        <v>125</v>
      </c>
      <c r="D868" s="1" t="s">
        <v>40</v>
      </c>
      <c r="E868" s="1" t="s">
        <v>249</v>
      </c>
      <c r="F868" s="1" t="s">
        <v>355</v>
      </c>
      <c r="G868" s="1" t="s">
        <v>27</v>
      </c>
      <c r="H868" s="1" t="s">
        <v>14</v>
      </c>
      <c r="I868" s="1" t="s">
        <v>14</v>
      </c>
      <c r="J868" s="1" t="s">
        <v>14</v>
      </c>
      <c r="K868" s="1" t="s">
        <v>14</v>
      </c>
      <c r="L868" s="1" t="s">
        <v>14</v>
      </c>
      <c r="M868" s="1" t="s">
        <v>14</v>
      </c>
      <c r="N868" s="1" t="s">
        <v>14</v>
      </c>
      <c r="O868" s="1" t="s">
        <v>14</v>
      </c>
      <c r="P868" s="1" t="s">
        <v>510</v>
      </c>
      <c r="Q868" s="1"/>
    </row>
    <row r="869" spans="1:17" x14ac:dyDescent="0.25">
      <c r="A869" s="1" t="s">
        <v>219</v>
      </c>
      <c r="B869" s="1" t="s">
        <v>1429</v>
      </c>
      <c r="C869" s="1" t="s">
        <v>128</v>
      </c>
      <c r="D869" s="1" t="s">
        <v>22</v>
      </c>
      <c r="E869" s="1" t="s">
        <v>249</v>
      </c>
      <c r="F869" s="1" t="s">
        <v>1175</v>
      </c>
      <c r="G869" s="1" t="s">
        <v>14</v>
      </c>
      <c r="H869" s="1" t="s">
        <v>14</v>
      </c>
      <c r="I869" s="1" t="s">
        <v>14</v>
      </c>
      <c r="J869" s="1" t="s">
        <v>14</v>
      </c>
      <c r="K869" s="1" t="s">
        <v>14</v>
      </c>
      <c r="L869" s="1" t="s">
        <v>14</v>
      </c>
      <c r="M869" s="1" t="s">
        <v>14</v>
      </c>
      <c r="N869" s="1" t="s">
        <v>14</v>
      </c>
      <c r="O869" s="1" t="s">
        <v>14</v>
      </c>
      <c r="P869" s="1" t="s">
        <v>510</v>
      </c>
      <c r="Q869" s="1"/>
    </row>
    <row r="870" spans="1:17" x14ac:dyDescent="0.25">
      <c r="A870" s="1" t="s">
        <v>219</v>
      </c>
      <c r="B870" s="1" t="s">
        <v>1430</v>
      </c>
      <c r="C870" s="1" t="s">
        <v>128</v>
      </c>
      <c r="D870" s="1" t="s">
        <v>24</v>
      </c>
      <c r="E870" s="1" t="s">
        <v>249</v>
      </c>
      <c r="F870" s="1" t="s">
        <v>152</v>
      </c>
      <c r="G870" s="1" t="s">
        <v>27</v>
      </c>
      <c r="H870" s="1" t="s">
        <v>14</v>
      </c>
      <c r="I870" s="1" t="s">
        <v>14</v>
      </c>
      <c r="J870" s="1" t="s">
        <v>14</v>
      </c>
      <c r="K870" s="1" t="s">
        <v>14</v>
      </c>
      <c r="L870" s="1" t="s">
        <v>14</v>
      </c>
      <c r="M870" s="1" t="s">
        <v>14</v>
      </c>
      <c r="N870" s="1" t="s">
        <v>14</v>
      </c>
      <c r="O870" s="1" t="s">
        <v>14</v>
      </c>
      <c r="P870" s="1" t="s">
        <v>510</v>
      </c>
      <c r="Q870" s="1"/>
    </row>
    <row r="871" spans="1:17" x14ac:dyDescent="0.25">
      <c r="A871" s="1" t="s">
        <v>219</v>
      </c>
      <c r="B871" s="1" t="s">
        <v>1431</v>
      </c>
      <c r="C871" s="1" t="s">
        <v>128</v>
      </c>
      <c r="D871" s="1" t="s">
        <v>30</v>
      </c>
      <c r="E871" s="1" t="s">
        <v>249</v>
      </c>
      <c r="F871" s="1" t="s">
        <v>152</v>
      </c>
      <c r="G871" s="1" t="s">
        <v>27</v>
      </c>
      <c r="H871" s="1" t="s">
        <v>14</v>
      </c>
      <c r="I871" s="1" t="s">
        <v>14</v>
      </c>
      <c r="J871" s="1" t="s">
        <v>14</v>
      </c>
      <c r="K871" s="1" t="s">
        <v>14</v>
      </c>
      <c r="L871" s="1" t="s">
        <v>14</v>
      </c>
      <c r="M871" s="1" t="s">
        <v>14</v>
      </c>
      <c r="N871" s="1" t="s">
        <v>14</v>
      </c>
      <c r="O871" s="1" t="s">
        <v>14</v>
      </c>
      <c r="P871" s="1" t="s">
        <v>510</v>
      </c>
      <c r="Q871" s="1"/>
    </row>
    <row r="872" spans="1:17" x14ac:dyDescent="0.25">
      <c r="A872" s="1" t="s">
        <v>219</v>
      </c>
      <c r="B872" s="1" t="s">
        <v>1432</v>
      </c>
      <c r="C872" s="1" t="s">
        <v>128</v>
      </c>
      <c r="D872" s="1" t="s">
        <v>32</v>
      </c>
      <c r="E872" s="1" t="s">
        <v>249</v>
      </c>
      <c r="F872" s="1" t="s">
        <v>1188</v>
      </c>
      <c r="G872" s="1" t="s">
        <v>1167</v>
      </c>
      <c r="H872" s="1" t="s">
        <v>14</v>
      </c>
      <c r="I872" s="1" t="s">
        <v>14</v>
      </c>
      <c r="J872" s="1" t="s">
        <v>14</v>
      </c>
      <c r="K872" s="1" t="s">
        <v>14</v>
      </c>
      <c r="L872" s="1" t="s">
        <v>14</v>
      </c>
      <c r="M872" s="1" t="s">
        <v>14</v>
      </c>
      <c r="N872" s="1" t="s">
        <v>14</v>
      </c>
      <c r="O872" s="1" t="s">
        <v>14</v>
      </c>
      <c r="P872" s="1" t="s">
        <v>510</v>
      </c>
      <c r="Q872" s="1"/>
    </row>
    <row r="873" spans="1:17" x14ac:dyDescent="0.25">
      <c r="A873" s="1" t="s">
        <v>219</v>
      </c>
      <c r="B873" s="1" t="s">
        <v>1433</v>
      </c>
      <c r="C873" s="1" t="s">
        <v>128</v>
      </c>
      <c r="D873" s="1" t="s">
        <v>34</v>
      </c>
      <c r="E873" s="1" t="s">
        <v>249</v>
      </c>
      <c r="F873" s="1" t="s">
        <v>1188</v>
      </c>
      <c r="G873" s="1" t="s">
        <v>1167</v>
      </c>
      <c r="H873" s="1" t="s">
        <v>14</v>
      </c>
      <c r="I873" s="1" t="s">
        <v>14</v>
      </c>
      <c r="J873" s="1" t="s">
        <v>14</v>
      </c>
      <c r="K873" s="1" t="s">
        <v>14</v>
      </c>
      <c r="L873" s="1" t="s">
        <v>14</v>
      </c>
      <c r="M873" s="1" t="s">
        <v>14</v>
      </c>
      <c r="N873" s="1" t="s">
        <v>14</v>
      </c>
      <c r="O873" s="1" t="s">
        <v>14</v>
      </c>
      <c r="P873" s="1" t="s">
        <v>510</v>
      </c>
      <c r="Q873" s="1"/>
    </row>
    <row r="874" spans="1:17" x14ac:dyDescent="0.25">
      <c r="A874" s="1" t="s">
        <v>219</v>
      </c>
      <c r="B874" s="1" t="s">
        <v>1434</v>
      </c>
      <c r="C874" s="1" t="s">
        <v>128</v>
      </c>
      <c r="D874" s="1" t="s">
        <v>36</v>
      </c>
      <c r="E874" s="1" t="s">
        <v>249</v>
      </c>
      <c r="F874" s="1" t="s">
        <v>1188</v>
      </c>
      <c r="G874" s="1" t="s">
        <v>1167</v>
      </c>
      <c r="H874" s="1" t="s">
        <v>14</v>
      </c>
      <c r="I874" s="1" t="s">
        <v>14</v>
      </c>
      <c r="J874" s="1" t="s">
        <v>14</v>
      </c>
      <c r="K874" s="1" t="s">
        <v>14</v>
      </c>
      <c r="L874" s="1" t="s">
        <v>14</v>
      </c>
      <c r="M874" s="1" t="s">
        <v>14</v>
      </c>
      <c r="N874" s="1" t="s">
        <v>14</v>
      </c>
      <c r="O874" s="1" t="s">
        <v>14</v>
      </c>
      <c r="P874" s="1" t="s">
        <v>510</v>
      </c>
      <c r="Q874" s="1"/>
    </row>
    <row r="875" spans="1:17" x14ac:dyDescent="0.25">
      <c r="A875" s="1" t="s">
        <v>219</v>
      </c>
      <c r="B875" s="1" t="s">
        <v>1435</v>
      </c>
      <c r="C875" s="1" t="s">
        <v>128</v>
      </c>
      <c r="D875" s="1" t="s">
        <v>38</v>
      </c>
      <c r="E875" s="1" t="s">
        <v>249</v>
      </c>
      <c r="F875" s="1" t="s">
        <v>1188</v>
      </c>
      <c r="G875" s="1" t="s">
        <v>1167</v>
      </c>
      <c r="H875" s="1" t="s">
        <v>14</v>
      </c>
      <c r="I875" s="1" t="s">
        <v>14</v>
      </c>
      <c r="J875" s="1" t="s">
        <v>14</v>
      </c>
      <c r="K875" s="1" t="s">
        <v>14</v>
      </c>
      <c r="L875" s="1" t="s">
        <v>14</v>
      </c>
      <c r="M875" s="1" t="s">
        <v>14</v>
      </c>
      <c r="N875" s="1" t="s">
        <v>14</v>
      </c>
      <c r="O875" s="1" t="s">
        <v>14</v>
      </c>
      <c r="P875" s="1" t="s">
        <v>510</v>
      </c>
      <c r="Q875" s="1"/>
    </row>
    <row r="876" spans="1:17" x14ac:dyDescent="0.25">
      <c r="A876" s="1" t="s">
        <v>219</v>
      </c>
      <c r="B876" s="1" t="s">
        <v>1436</v>
      </c>
      <c r="C876" s="1" t="s">
        <v>128</v>
      </c>
      <c r="D876" s="1" t="s">
        <v>40</v>
      </c>
      <c r="E876" s="1" t="s">
        <v>249</v>
      </c>
      <c r="F876" s="1" t="s">
        <v>1193</v>
      </c>
      <c r="G876" s="1" t="s">
        <v>27</v>
      </c>
      <c r="H876" s="1" t="s">
        <v>14</v>
      </c>
      <c r="I876" s="1" t="s">
        <v>14</v>
      </c>
      <c r="J876" s="1" t="s">
        <v>14</v>
      </c>
      <c r="K876" s="1" t="s">
        <v>14</v>
      </c>
      <c r="L876" s="1" t="s">
        <v>14</v>
      </c>
      <c r="M876" s="1" t="s">
        <v>14</v>
      </c>
      <c r="N876" s="1" t="s">
        <v>14</v>
      </c>
      <c r="O876" s="1" t="s">
        <v>14</v>
      </c>
      <c r="P876" s="1" t="s">
        <v>510</v>
      </c>
      <c r="Q876" s="1"/>
    </row>
    <row r="877" spans="1:17" x14ac:dyDescent="0.25">
      <c r="A877" s="1" t="s">
        <v>219</v>
      </c>
      <c r="B877" s="1" t="s">
        <v>1437</v>
      </c>
      <c r="C877" s="1" t="s">
        <v>131</v>
      </c>
      <c r="D877" s="1" t="s">
        <v>22</v>
      </c>
      <c r="E877" s="1" t="s">
        <v>249</v>
      </c>
      <c r="F877" s="1" t="s">
        <v>1195</v>
      </c>
      <c r="G877" s="1" t="s">
        <v>14</v>
      </c>
      <c r="H877" s="1" t="s">
        <v>14</v>
      </c>
      <c r="I877" s="1" t="s">
        <v>14</v>
      </c>
      <c r="J877" s="1" t="s">
        <v>14</v>
      </c>
      <c r="K877" s="1" t="s">
        <v>14</v>
      </c>
      <c r="L877" s="1" t="s">
        <v>14</v>
      </c>
      <c r="M877" s="1" t="s">
        <v>14</v>
      </c>
      <c r="N877" s="1" t="s">
        <v>14</v>
      </c>
      <c r="O877" s="1" t="s">
        <v>14</v>
      </c>
      <c r="P877" s="1" t="s">
        <v>510</v>
      </c>
      <c r="Q877" s="1"/>
    </row>
    <row r="878" spans="1:17" x14ac:dyDescent="0.25">
      <c r="A878" s="1" t="s">
        <v>219</v>
      </c>
      <c r="B878" s="1" t="s">
        <v>1438</v>
      </c>
      <c r="C878" s="1" t="s">
        <v>131</v>
      </c>
      <c r="D878" s="1" t="s">
        <v>24</v>
      </c>
      <c r="E878" s="1" t="s">
        <v>249</v>
      </c>
      <c r="F878" s="1" t="s">
        <v>152</v>
      </c>
      <c r="G878" s="1" t="s">
        <v>27</v>
      </c>
      <c r="H878" s="1" t="s">
        <v>14</v>
      </c>
      <c r="I878" s="1" t="s">
        <v>14</v>
      </c>
      <c r="J878" s="1" t="s">
        <v>14</v>
      </c>
      <c r="K878" s="1" t="s">
        <v>14</v>
      </c>
      <c r="L878" s="1" t="s">
        <v>14</v>
      </c>
      <c r="M878" s="1" t="s">
        <v>14</v>
      </c>
      <c r="N878" s="1" t="s">
        <v>14</v>
      </c>
      <c r="O878" s="1" t="s">
        <v>14</v>
      </c>
      <c r="P878" s="1" t="s">
        <v>510</v>
      </c>
      <c r="Q878" s="1"/>
    </row>
    <row r="879" spans="1:17" x14ac:dyDescent="0.25">
      <c r="A879" s="1" t="s">
        <v>219</v>
      </c>
      <c r="B879" s="1" t="s">
        <v>1439</v>
      </c>
      <c r="C879" s="1" t="s">
        <v>131</v>
      </c>
      <c r="D879" s="1" t="s">
        <v>30</v>
      </c>
      <c r="E879" s="1" t="s">
        <v>249</v>
      </c>
      <c r="F879" s="1" t="s">
        <v>152</v>
      </c>
      <c r="G879" s="1" t="s">
        <v>27</v>
      </c>
      <c r="H879" s="1" t="s">
        <v>14</v>
      </c>
      <c r="I879" s="1" t="s">
        <v>14</v>
      </c>
      <c r="J879" s="1" t="s">
        <v>14</v>
      </c>
      <c r="K879" s="1" t="s">
        <v>14</v>
      </c>
      <c r="L879" s="1" t="s">
        <v>14</v>
      </c>
      <c r="M879" s="1" t="s">
        <v>14</v>
      </c>
      <c r="N879" s="1" t="s">
        <v>14</v>
      </c>
      <c r="O879" s="1" t="s">
        <v>14</v>
      </c>
      <c r="P879" s="1" t="s">
        <v>510</v>
      </c>
      <c r="Q879" s="1"/>
    </row>
    <row r="880" spans="1:17" x14ac:dyDescent="0.25">
      <c r="A880" s="1" t="s">
        <v>219</v>
      </c>
      <c r="B880" s="1" t="s">
        <v>1440</v>
      </c>
      <c r="C880" s="1" t="s">
        <v>131</v>
      </c>
      <c r="D880" s="1" t="s">
        <v>32</v>
      </c>
      <c r="E880" s="1" t="s">
        <v>249</v>
      </c>
      <c r="F880" s="1" t="s">
        <v>1199</v>
      </c>
      <c r="G880" s="1" t="s">
        <v>1167</v>
      </c>
      <c r="H880" s="1" t="s">
        <v>14</v>
      </c>
      <c r="I880" s="1" t="s">
        <v>14</v>
      </c>
      <c r="J880" s="1" t="s">
        <v>14</v>
      </c>
      <c r="K880" s="1" t="s">
        <v>14</v>
      </c>
      <c r="L880" s="1" t="s">
        <v>14</v>
      </c>
      <c r="M880" s="1" t="s">
        <v>14</v>
      </c>
      <c r="N880" s="1" t="s">
        <v>14</v>
      </c>
      <c r="O880" s="1" t="s">
        <v>14</v>
      </c>
      <c r="P880" s="1" t="s">
        <v>510</v>
      </c>
      <c r="Q880" s="1"/>
    </row>
    <row r="881" spans="1:17" x14ac:dyDescent="0.25">
      <c r="A881" s="1" t="s">
        <v>219</v>
      </c>
      <c r="B881" s="1" t="s">
        <v>1441</v>
      </c>
      <c r="C881" s="1" t="s">
        <v>131</v>
      </c>
      <c r="D881" s="1" t="s">
        <v>34</v>
      </c>
      <c r="E881" s="1" t="s">
        <v>249</v>
      </c>
      <c r="F881" s="1" t="s">
        <v>1199</v>
      </c>
      <c r="G881" s="1" t="s">
        <v>1167</v>
      </c>
      <c r="H881" s="1" t="s">
        <v>14</v>
      </c>
      <c r="I881" s="1" t="s">
        <v>14</v>
      </c>
      <c r="J881" s="1" t="s">
        <v>14</v>
      </c>
      <c r="K881" s="1" t="s">
        <v>14</v>
      </c>
      <c r="L881" s="1" t="s">
        <v>14</v>
      </c>
      <c r="M881" s="1" t="s">
        <v>14</v>
      </c>
      <c r="N881" s="1" t="s">
        <v>14</v>
      </c>
      <c r="O881" s="1" t="s">
        <v>14</v>
      </c>
      <c r="P881" s="1" t="s">
        <v>510</v>
      </c>
      <c r="Q881" s="1"/>
    </row>
    <row r="882" spans="1:17" x14ac:dyDescent="0.25">
      <c r="A882" s="1" t="s">
        <v>219</v>
      </c>
      <c r="B882" s="1" t="s">
        <v>1442</v>
      </c>
      <c r="C882" s="1" t="s">
        <v>131</v>
      </c>
      <c r="D882" s="1" t="s">
        <v>36</v>
      </c>
      <c r="E882" s="1" t="s">
        <v>249</v>
      </c>
      <c r="F882" s="1" t="s">
        <v>1199</v>
      </c>
      <c r="G882" s="1" t="s">
        <v>1167</v>
      </c>
      <c r="H882" s="1" t="s">
        <v>14</v>
      </c>
      <c r="I882" s="1" t="s">
        <v>14</v>
      </c>
      <c r="J882" s="1" t="s">
        <v>14</v>
      </c>
      <c r="K882" s="1" t="s">
        <v>14</v>
      </c>
      <c r="L882" s="1" t="s">
        <v>14</v>
      </c>
      <c r="M882" s="1" t="s">
        <v>14</v>
      </c>
      <c r="N882" s="1" t="s">
        <v>14</v>
      </c>
      <c r="O882" s="1" t="s">
        <v>14</v>
      </c>
      <c r="P882" s="1" t="s">
        <v>510</v>
      </c>
      <c r="Q882" s="1"/>
    </row>
    <row r="883" spans="1:17" x14ac:dyDescent="0.25">
      <c r="A883" s="1" t="s">
        <v>219</v>
      </c>
      <c r="B883" s="1" t="s">
        <v>1443</v>
      </c>
      <c r="C883" s="1" t="s">
        <v>131</v>
      </c>
      <c r="D883" s="1" t="s">
        <v>38</v>
      </c>
      <c r="E883" s="1" t="s">
        <v>249</v>
      </c>
      <c r="F883" s="1" t="s">
        <v>1199</v>
      </c>
      <c r="G883" s="1" t="s">
        <v>1167</v>
      </c>
      <c r="H883" s="1" t="s">
        <v>14</v>
      </c>
      <c r="I883" s="1" t="s">
        <v>14</v>
      </c>
      <c r="J883" s="1" t="s">
        <v>14</v>
      </c>
      <c r="K883" s="1" t="s">
        <v>14</v>
      </c>
      <c r="L883" s="1" t="s">
        <v>14</v>
      </c>
      <c r="M883" s="1" t="s">
        <v>14</v>
      </c>
      <c r="N883" s="1" t="s">
        <v>14</v>
      </c>
      <c r="O883" s="1" t="s">
        <v>14</v>
      </c>
      <c r="P883" s="1" t="s">
        <v>510</v>
      </c>
      <c r="Q883" s="1"/>
    </row>
    <row r="884" spans="1:17" x14ac:dyDescent="0.25">
      <c r="A884" s="1" t="s">
        <v>219</v>
      </c>
      <c r="B884" s="1" t="s">
        <v>1444</v>
      </c>
      <c r="C884" s="1" t="s">
        <v>131</v>
      </c>
      <c r="D884" s="1" t="s">
        <v>40</v>
      </c>
      <c r="E884" s="1" t="s">
        <v>249</v>
      </c>
      <c r="F884" s="1" t="s">
        <v>344</v>
      </c>
      <c r="G884" s="1" t="s">
        <v>27</v>
      </c>
      <c r="H884" s="1" t="s">
        <v>14</v>
      </c>
      <c r="I884" s="1" t="s">
        <v>14</v>
      </c>
      <c r="J884" s="1" t="s">
        <v>14</v>
      </c>
      <c r="K884" s="1" t="s">
        <v>14</v>
      </c>
      <c r="L884" s="1" t="s">
        <v>14</v>
      </c>
      <c r="M884" s="1" t="s">
        <v>14</v>
      </c>
      <c r="N884" s="1" t="s">
        <v>14</v>
      </c>
      <c r="O884" s="1" t="s">
        <v>14</v>
      </c>
      <c r="P884" s="1" t="s">
        <v>510</v>
      </c>
      <c r="Q884" s="1"/>
    </row>
    <row r="885" spans="1:17" x14ac:dyDescent="0.25">
      <c r="A885" s="1" t="s">
        <v>219</v>
      </c>
      <c r="B885" s="1" t="s">
        <v>1445</v>
      </c>
      <c r="C885" s="1" t="s">
        <v>1065</v>
      </c>
      <c r="D885" s="1" t="s">
        <v>24</v>
      </c>
      <c r="E885" s="1" t="s">
        <v>249</v>
      </c>
      <c r="F885" s="1" t="s">
        <v>1205</v>
      </c>
      <c r="G885" s="1" t="s">
        <v>1167</v>
      </c>
      <c r="H885" s="1" t="s">
        <v>14</v>
      </c>
      <c r="I885" s="1" t="s">
        <v>14</v>
      </c>
      <c r="J885" s="1" t="s">
        <v>14</v>
      </c>
      <c r="K885" s="1" t="s">
        <v>14</v>
      </c>
      <c r="L885" s="1" t="s">
        <v>14</v>
      </c>
      <c r="M885" s="1" t="s">
        <v>14</v>
      </c>
      <c r="N885" s="1" t="s">
        <v>14</v>
      </c>
      <c r="O885" s="1" t="s">
        <v>14</v>
      </c>
      <c r="P885" s="1" t="s">
        <v>510</v>
      </c>
      <c r="Q885" s="1"/>
    </row>
    <row r="886" spans="1:17" x14ac:dyDescent="0.25">
      <c r="A886" s="1" t="s">
        <v>219</v>
      </c>
      <c r="B886" s="1" t="s">
        <v>1446</v>
      </c>
      <c r="C886" s="1" t="s">
        <v>1065</v>
      </c>
      <c r="D886" s="1" t="s">
        <v>30</v>
      </c>
      <c r="E886" s="1" t="s">
        <v>249</v>
      </c>
      <c r="F886" s="1" t="s">
        <v>1169</v>
      </c>
      <c r="G886" s="1" t="s">
        <v>1167</v>
      </c>
      <c r="H886" s="1" t="s">
        <v>14</v>
      </c>
      <c r="I886" s="1" t="s">
        <v>14</v>
      </c>
      <c r="J886" s="1" t="s">
        <v>14</v>
      </c>
      <c r="K886" s="1" t="s">
        <v>14</v>
      </c>
      <c r="L886" s="1" t="s">
        <v>14</v>
      </c>
      <c r="M886" s="1" t="s">
        <v>14</v>
      </c>
      <c r="N886" s="1" t="s">
        <v>14</v>
      </c>
      <c r="O886" s="1" t="s">
        <v>14</v>
      </c>
      <c r="P886" s="1" t="s">
        <v>510</v>
      </c>
      <c r="Q886" s="1"/>
    </row>
    <row r="887" spans="1:17" x14ac:dyDescent="0.25">
      <c r="A887" s="1" t="s">
        <v>219</v>
      </c>
      <c r="B887" s="1" t="s">
        <v>1447</v>
      </c>
      <c r="C887" s="1" t="s">
        <v>1065</v>
      </c>
      <c r="D887" s="1" t="s">
        <v>32</v>
      </c>
      <c r="E887" s="1" t="s">
        <v>249</v>
      </c>
      <c r="F887" s="1" t="s">
        <v>1199</v>
      </c>
      <c r="G887" s="1" t="s">
        <v>1167</v>
      </c>
      <c r="H887" s="1" t="s">
        <v>14</v>
      </c>
      <c r="I887" s="1" t="s">
        <v>14</v>
      </c>
      <c r="J887" s="1" t="s">
        <v>14</v>
      </c>
      <c r="K887" s="1" t="s">
        <v>14</v>
      </c>
      <c r="L887" s="1" t="s">
        <v>14</v>
      </c>
      <c r="M887" s="1" t="s">
        <v>14</v>
      </c>
      <c r="N887" s="1" t="s">
        <v>14</v>
      </c>
      <c r="O887" s="1" t="s">
        <v>14</v>
      </c>
      <c r="P887" s="1" t="s">
        <v>510</v>
      </c>
      <c r="Q887" s="1"/>
    </row>
    <row r="888" spans="1:17" x14ac:dyDescent="0.25">
      <c r="A888" s="1" t="s">
        <v>219</v>
      </c>
      <c r="B888" s="1" t="s">
        <v>1448</v>
      </c>
      <c r="C888" s="1" t="s">
        <v>1065</v>
      </c>
      <c r="D888" s="1" t="s">
        <v>34</v>
      </c>
      <c r="E888" s="1" t="s">
        <v>249</v>
      </c>
      <c r="F888" s="1" t="s">
        <v>1205</v>
      </c>
      <c r="G888" s="1" t="s">
        <v>1167</v>
      </c>
      <c r="H888" s="1" t="s">
        <v>14</v>
      </c>
      <c r="I888" s="1" t="s">
        <v>14</v>
      </c>
      <c r="J888" s="1" t="s">
        <v>14</v>
      </c>
      <c r="K888" s="1" t="s">
        <v>14</v>
      </c>
      <c r="L888" s="1" t="s">
        <v>14</v>
      </c>
      <c r="M888" s="1" t="s">
        <v>14</v>
      </c>
      <c r="N888" s="1" t="s">
        <v>14</v>
      </c>
      <c r="O888" s="1" t="s">
        <v>14</v>
      </c>
      <c r="P888" s="1" t="s">
        <v>510</v>
      </c>
      <c r="Q888" s="1"/>
    </row>
    <row r="889" spans="1:17" x14ac:dyDescent="0.25">
      <c r="A889" s="1" t="s">
        <v>219</v>
      </c>
      <c r="B889" s="1" t="s">
        <v>1449</v>
      </c>
      <c r="C889" s="1" t="s">
        <v>1065</v>
      </c>
      <c r="D889" s="1" t="s">
        <v>36</v>
      </c>
      <c r="E889" s="1" t="s">
        <v>249</v>
      </c>
      <c r="F889" s="1" t="s">
        <v>1169</v>
      </c>
      <c r="G889" s="1" t="s">
        <v>1167</v>
      </c>
      <c r="H889" s="1" t="s">
        <v>14</v>
      </c>
      <c r="I889" s="1" t="s">
        <v>14</v>
      </c>
      <c r="J889" s="1" t="s">
        <v>14</v>
      </c>
      <c r="K889" s="1" t="s">
        <v>14</v>
      </c>
      <c r="L889" s="1" t="s">
        <v>14</v>
      </c>
      <c r="M889" s="1" t="s">
        <v>14</v>
      </c>
      <c r="N889" s="1" t="s">
        <v>14</v>
      </c>
      <c r="O889" s="1" t="s">
        <v>14</v>
      </c>
      <c r="P889" s="1" t="s">
        <v>510</v>
      </c>
      <c r="Q889" s="1"/>
    </row>
    <row r="890" spans="1:17" x14ac:dyDescent="0.25">
      <c r="A890" s="1" t="s">
        <v>219</v>
      </c>
      <c r="B890" s="1" t="s">
        <v>1450</v>
      </c>
      <c r="C890" s="1" t="s">
        <v>1065</v>
      </c>
      <c r="D890" s="1" t="s">
        <v>38</v>
      </c>
      <c r="E890" s="1" t="s">
        <v>249</v>
      </c>
      <c r="F890" s="1" t="s">
        <v>1199</v>
      </c>
      <c r="G890" s="1" t="s">
        <v>1167</v>
      </c>
      <c r="H890" s="1" t="s">
        <v>14</v>
      </c>
      <c r="I890" s="1" t="s">
        <v>14</v>
      </c>
      <c r="J890" s="1" t="s">
        <v>14</v>
      </c>
      <c r="K890" s="1" t="s">
        <v>14</v>
      </c>
      <c r="L890" s="1" t="s">
        <v>14</v>
      </c>
      <c r="M890" s="1" t="s">
        <v>14</v>
      </c>
      <c r="N890" s="1" t="s">
        <v>14</v>
      </c>
      <c r="O890" s="1" t="s">
        <v>14</v>
      </c>
      <c r="P890" s="1" t="s">
        <v>510</v>
      </c>
      <c r="Q890" s="1"/>
    </row>
    <row r="891" spans="1:17" x14ac:dyDescent="0.25">
      <c r="A891" s="1" t="s">
        <v>219</v>
      </c>
      <c r="B891" s="1" t="s">
        <v>1451</v>
      </c>
      <c r="C891" s="1" t="s">
        <v>1065</v>
      </c>
      <c r="D891" s="1" t="s">
        <v>40</v>
      </c>
      <c r="E891" s="1" t="s">
        <v>249</v>
      </c>
      <c r="F891" s="1" t="s">
        <v>1205</v>
      </c>
      <c r="G891" s="1" t="s">
        <v>1167</v>
      </c>
      <c r="H891" s="1" t="s">
        <v>14</v>
      </c>
      <c r="I891" s="1" t="s">
        <v>14</v>
      </c>
      <c r="J891" s="1" t="s">
        <v>14</v>
      </c>
      <c r="K891" s="1" t="s">
        <v>14</v>
      </c>
      <c r="L891" s="1" t="s">
        <v>14</v>
      </c>
      <c r="M891" s="1" t="s">
        <v>14</v>
      </c>
      <c r="N891" s="1" t="s">
        <v>14</v>
      </c>
      <c r="O891" s="1" t="s">
        <v>14</v>
      </c>
      <c r="P891" s="1" t="s">
        <v>510</v>
      </c>
      <c r="Q891" s="1"/>
    </row>
    <row r="892" spans="1:17" x14ac:dyDescent="0.25">
      <c r="A892" s="1" t="s">
        <v>219</v>
      </c>
      <c r="B892" s="1" t="s">
        <v>1452</v>
      </c>
      <c r="C892" s="1" t="s">
        <v>1065</v>
      </c>
      <c r="D892" s="1" t="s">
        <v>43</v>
      </c>
      <c r="E892" s="1" t="s">
        <v>249</v>
      </c>
      <c r="F892" s="1" t="s">
        <v>1169</v>
      </c>
      <c r="G892" s="1" t="s">
        <v>1167</v>
      </c>
      <c r="H892" s="1" t="s">
        <v>14</v>
      </c>
      <c r="I892" s="1" t="s">
        <v>14</v>
      </c>
      <c r="J892" s="1" t="s">
        <v>14</v>
      </c>
      <c r="K892" s="1" t="s">
        <v>14</v>
      </c>
      <c r="L892" s="1" t="s">
        <v>14</v>
      </c>
      <c r="M892" s="1" t="s">
        <v>14</v>
      </c>
      <c r="N892" s="1" t="s">
        <v>14</v>
      </c>
      <c r="O892" s="1" t="s">
        <v>14</v>
      </c>
      <c r="P892" s="1" t="s">
        <v>510</v>
      </c>
      <c r="Q892" s="1"/>
    </row>
    <row r="893" spans="1:17" x14ac:dyDescent="0.25">
      <c r="A893" s="1" t="s">
        <v>219</v>
      </c>
      <c r="B893" s="1" t="s">
        <v>1453</v>
      </c>
      <c r="C893" s="1" t="s">
        <v>1065</v>
      </c>
      <c r="D893" s="1" t="s">
        <v>47</v>
      </c>
      <c r="E893" s="1" t="s">
        <v>249</v>
      </c>
      <c r="F893" s="1" t="s">
        <v>1199</v>
      </c>
      <c r="G893" s="1" t="s">
        <v>1167</v>
      </c>
      <c r="H893" s="1" t="s">
        <v>14</v>
      </c>
      <c r="I893" s="1" t="s">
        <v>14</v>
      </c>
      <c r="J893" s="1" t="s">
        <v>14</v>
      </c>
      <c r="K893" s="1" t="s">
        <v>14</v>
      </c>
      <c r="L893" s="1" t="s">
        <v>14</v>
      </c>
      <c r="M893" s="1" t="s">
        <v>14</v>
      </c>
      <c r="N893" s="1" t="s">
        <v>14</v>
      </c>
      <c r="O893" s="1" t="s">
        <v>14</v>
      </c>
      <c r="P893" s="1" t="s">
        <v>510</v>
      </c>
      <c r="Q893" s="1"/>
    </row>
    <row r="894" spans="1:17" x14ac:dyDescent="0.25">
      <c r="A894" s="1" t="s">
        <v>219</v>
      </c>
      <c r="B894" s="1" t="s">
        <v>1454</v>
      </c>
      <c r="C894" s="1" t="s">
        <v>1065</v>
      </c>
      <c r="D894" s="1" t="s">
        <v>49</v>
      </c>
      <c r="E894" s="1" t="s">
        <v>249</v>
      </c>
      <c r="F894" s="1" t="s">
        <v>1205</v>
      </c>
      <c r="G894" s="1" t="s">
        <v>1167</v>
      </c>
      <c r="H894" s="1" t="s">
        <v>14</v>
      </c>
      <c r="I894" s="1" t="s">
        <v>14</v>
      </c>
      <c r="J894" s="1" t="s">
        <v>14</v>
      </c>
      <c r="K894" s="1" t="s">
        <v>14</v>
      </c>
      <c r="L894" s="1" t="s">
        <v>14</v>
      </c>
      <c r="M894" s="1" t="s">
        <v>14</v>
      </c>
      <c r="N894" s="1" t="s">
        <v>14</v>
      </c>
      <c r="O894" s="1" t="s">
        <v>14</v>
      </c>
      <c r="P894" s="1" t="s">
        <v>510</v>
      </c>
      <c r="Q894" s="1"/>
    </row>
    <row r="895" spans="1:17" x14ac:dyDescent="0.25">
      <c r="A895" s="1" t="s">
        <v>219</v>
      </c>
      <c r="B895" s="1" t="s">
        <v>1455</v>
      </c>
      <c r="C895" s="1" t="s">
        <v>1065</v>
      </c>
      <c r="D895" s="1" t="s">
        <v>51</v>
      </c>
      <c r="E895" s="1" t="s">
        <v>249</v>
      </c>
      <c r="F895" s="1" t="s">
        <v>1169</v>
      </c>
      <c r="G895" s="1" t="s">
        <v>1167</v>
      </c>
      <c r="H895" s="1" t="s">
        <v>14</v>
      </c>
      <c r="I895" s="1" t="s">
        <v>14</v>
      </c>
      <c r="J895" s="1" t="s">
        <v>14</v>
      </c>
      <c r="K895" s="1" t="s">
        <v>14</v>
      </c>
      <c r="L895" s="1" t="s">
        <v>14</v>
      </c>
      <c r="M895" s="1" t="s">
        <v>14</v>
      </c>
      <c r="N895" s="1" t="s">
        <v>14</v>
      </c>
      <c r="O895" s="1" t="s">
        <v>14</v>
      </c>
      <c r="P895" s="1" t="s">
        <v>510</v>
      </c>
      <c r="Q895" s="1"/>
    </row>
    <row r="896" spans="1:17" x14ac:dyDescent="0.25">
      <c r="A896" s="1" t="s">
        <v>219</v>
      </c>
      <c r="B896" s="1" t="s">
        <v>1456</v>
      </c>
      <c r="C896" s="1" t="s">
        <v>1065</v>
      </c>
      <c r="D896" s="1" t="s">
        <v>53</v>
      </c>
      <c r="E896" s="1" t="s">
        <v>249</v>
      </c>
      <c r="F896" s="1" t="s">
        <v>1199</v>
      </c>
      <c r="G896" s="1" t="s">
        <v>1167</v>
      </c>
      <c r="H896" s="1" t="s">
        <v>14</v>
      </c>
      <c r="I896" s="1" t="s">
        <v>14</v>
      </c>
      <c r="J896" s="1" t="s">
        <v>14</v>
      </c>
      <c r="K896" s="1" t="s">
        <v>14</v>
      </c>
      <c r="L896" s="1" t="s">
        <v>14</v>
      </c>
      <c r="M896" s="1" t="s">
        <v>14</v>
      </c>
      <c r="N896" s="1" t="s">
        <v>14</v>
      </c>
      <c r="O896" s="1" t="s">
        <v>14</v>
      </c>
      <c r="P896" s="1" t="s">
        <v>510</v>
      </c>
      <c r="Q896" s="1"/>
    </row>
    <row r="897" spans="1:17" x14ac:dyDescent="0.25">
      <c r="A897" s="1" t="s">
        <v>219</v>
      </c>
      <c r="B897" s="1" t="s">
        <v>1457</v>
      </c>
      <c r="C897" s="1" t="s">
        <v>1065</v>
      </c>
      <c r="D897" s="1" t="s">
        <v>55</v>
      </c>
      <c r="E897" s="1" t="s">
        <v>249</v>
      </c>
      <c r="F897" s="1" t="s">
        <v>1205</v>
      </c>
      <c r="G897" s="1" t="s">
        <v>1167</v>
      </c>
      <c r="H897" s="1" t="s">
        <v>14</v>
      </c>
      <c r="I897" s="1" t="s">
        <v>14</v>
      </c>
      <c r="J897" s="1" t="s">
        <v>14</v>
      </c>
      <c r="K897" s="1" t="s">
        <v>14</v>
      </c>
      <c r="L897" s="1" t="s">
        <v>14</v>
      </c>
      <c r="M897" s="1" t="s">
        <v>14</v>
      </c>
      <c r="N897" s="1" t="s">
        <v>14</v>
      </c>
      <c r="O897" s="1" t="s">
        <v>14</v>
      </c>
      <c r="P897" s="1" t="s">
        <v>510</v>
      </c>
      <c r="Q897" s="1"/>
    </row>
    <row r="898" spans="1:17" x14ac:dyDescent="0.25">
      <c r="A898" s="1" t="s">
        <v>219</v>
      </c>
      <c r="B898" s="1" t="s">
        <v>1458</v>
      </c>
      <c r="C898" s="1" t="s">
        <v>1065</v>
      </c>
      <c r="D898" s="1" t="s">
        <v>58</v>
      </c>
      <c r="E898" s="1" t="s">
        <v>249</v>
      </c>
      <c r="F898" s="1" t="s">
        <v>1169</v>
      </c>
      <c r="G898" s="1" t="s">
        <v>1167</v>
      </c>
      <c r="H898" s="1" t="s">
        <v>14</v>
      </c>
      <c r="I898" s="1" t="s">
        <v>14</v>
      </c>
      <c r="J898" s="1" t="s">
        <v>14</v>
      </c>
      <c r="K898" s="1" t="s">
        <v>14</v>
      </c>
      <c r="L898" s="1" t="s">
        <v>14</v>
      </c>
      <c r="M898" s="1" t="s">
        <v>14</v>
      </c>
      <c r="N898" s="1" t="s">
        <v>14</v>
      </c>
      <c r="O898" s="1" t="s">
        <v>14</v>
      </c>
      <c r="P898" s="1" t="s">
        <v>510</v>
      </c>
      <c r="Q898" s="1"/>
    </row>
    <row r="899" spans="1:17" x14ac:dyDescent="0.25">
      <c r="A899" s="1" t="s">
        <v>219</v>
      </c>
      <c r="B899" s="1" t="s">
        <v>1459</v>
      </c>
      <c r="C899" s="1" t="s">
        <v>1065</v>
      </c>
      <c r="D899" s="1" t="s">
        <v>60</v>
      </c>
      <c r="E899" s="1" t="s">
        <v>249</v>
      </c>
      <c r="F899" s="1" t="s">
        <v>1199</v>
      </c>
      <c r="G899" s="1" t="s">
        <v>1167</v>
      </c>
      <c r="H899" s="1" t="s">
        <v>14</v>
      </c>
      <c r="I899" s="1" t="s">
        <v>14</v>
      </c>
      <c r="J899" s="1" t="s">
        <v>14</v>
      </c>
      <c r="K899" s="1" t="s">
        <v>14</v>
      </c>
      <c r="L899" s="1" t="s">
        <v>14</v>
      </c>
      <c r="M899" s="1" t="s">
        <v>14</v>
      </c>
      <c r="N899" s="1" t="s">
        <v>14</v>
      </c>
      <c r="O899" s="1" t="s">
        <v>14</v>
      </c>
      <c r="P899" s="1" t="s">
        <v>510</v>
      </c>
      <c r="Q899" s="1"/>
    </row>
    <row r="900" spans="1:17" x14ac:dyDescent="0.25">
      <c r="A900" s="1" t="s">
        <v>219</v>
      </c>
      <c r="B900" s="1" t="s">
        <v>1460</v>
      </c>
      <c r="C900" s="1" t="s">
        <v>326</v>
      </c>
      <c r="D900" s="1" t="s">
        <v>24</v>
      </c>
      <c r="E900" s="1" t="s">
        <v>249</v>
      </c>
      <c r="F900" s="1" t="s">
        <v>13</v>
      </c>
      <c r="G900" s="1" t="s">
        <v>27</v>
      </c>
      <c r="H900" s="1" t="s">
        <v>14</v>
      </c>
      <c r="I900" s="1" t="s">
        <v>14</v>
      </c>
      <c r="J900" s="1" t="s">
        <v>14</v>
      </c>
      <c r="K900" s="1" t="s">
        <v>14</v>
      </c>
      <c r="L900" s="1" t="s">
        <v>14</v>
      </c>
      <c r="M900" s="1" t="s">
        <v>14</v>
      </c>
      <c r="N900" s="1" t="s">
        <v>14</v>
      </c>
      <c r="O900" s="1" t="s">
        <v>14</v>
      </c>
      <c r="P900" s="1" t="s">
        <v>510</v>
      </c>
      <c r="Q900" s="1"/>
    </row>
    <row r="901" spans="1:17" x14ac:dyDescent="0.25">
      <c r="A901" s="1" t="s">
        <v>219</v>
      </c>
      <c r="B901" s="1" t="s">
        <v>1461</v>
      </c>
      <c r="C901" s="1" t="s">
        <v>326</v>
      </c>
      <c r="D901" s="1" t="s">
        <v>38</v>
      </c>
      <c r="E901" s="1" t="s">
        <v>249</v>
      </c>
      <c r="F901" s="1" t="s">
        <v>13</v>
      </c>
      <c r="G901" s="1" t="s">
        <v>27</v>
      </c>
      <c r="H901" s="1" t="s">
        <v>14</v>
      </c>
      <c r="I901" s="1" t="s">
        <v>14</v>
      </c>
      <c r="J901" s="1" t="s">
        <v>14</v>
      </c>
      <c r="K901" s="1" t="s">
        <v>14</v>
      </c>
      <c r="L901" s="1" t="s">
        <v>14</v>
      </c>
      <c r="M901" s="1" t="s">
        <v>14</v>
      </c>
      <c r="N901" s="1" t="s">
        <v>14</v>
      </c>
      <c r="O901" s="1" t="s">
        <v>14</v>
      </c>
      <c r="P901" s="1" t="s">
        <v>510</v>
      </c>
      <c r="Q901" s="1"/>
    </row>
    <row r="902" spans="1:17" x14ac:dyDescent="0.25">
      <c r="A902" s="1" t="s">
        <v>219</v>
      </c>
      <c r="B902" s="1" t="s">
        <v>1462</v>
      </c>
      <c r="C902" s="1" t="s">
        <v>326</v>
      </c>
      <c r="D902" s="1" t="s">
        <v>30</v>
      </c>
      <c r="E902" s="1" t="s">
        <v>249</v>
      </c>
      <c r="F902" s="1" t="s">
        <v>13</v>
      </c>
      <c r="G902" s="1" t="s">
        <v>27</v>
      </c>
      <c r="H902" s="1" t="s">
        <v>14</v>
      </c>
      <c r="I902" s="1" t="s">
        <v>14</v>
      </c>
      <c r="J902" s="1" t="s">
        <v>14</v>
      </c>
      <c r="K902" s="1" t="s">
        <v>14</v>
      </c>
      <c r="L902" s="1" t="s">
        <v>14</v>
      </c>
      <c r="M902" s="1" t="s">
        <v>14</v>
      </c>
      <c r="N902" s="1" t="s">
        <v>14</v>
      </c>
      <c r="O902" s="1" t="s">
        <v>14</v>
      </c>
      <c r="P902" s="1" t="s">
        <v>510</v>
      </c>
      <c r="Q902" s="1"/>
    </row>
    <row r="903" spans="1:17" x14ac:dyDescent="0.25">
      <c r="A903" s="1" t="s">
        <v>219</v>
      </c>
      <c r="B903" s="1" t="s">
        <v>1463</v>
      </c>
      <c r="C903" s="1" t="s">
        <v>326</v>
      </c>
      <c r="D903" s="1" t="s">
        <v>40</v>
      </c>
      <c r="E903" s="1" t="s">
        <v>249</v>
      </c>
      <c r="F903" s="1" t="s">
        <v>13</v>
      </c>
      <c r="G903" s="1" t="s">
        <v>27</v>
      </c>
      <c r="H903" s="1" t="s">
        <v>14</v>
      </c>
      <c r="I903" s="1" t="s">
        <v>14</v>
      </c>
      <c r="J903" s="1" t="s">
        <v>14</v>
      </c>
      <c r="K903" s="1" t="s">
        <v>14</v>
      </c>
      <c r="L903" s="1" t="s">
        <v>14</v>
      </c>
      <c r="M903" s="1" t="s">
        <v>14</v>
      </c>
      <c r="N903" s="1" t="s">
        <v>14</v>
      </c>
      <c r="O903" s="1" t="s">
        <v>14</v>
      </c>
      <c r="P903" s="1" t="s">
        <v>510</v>
      </c>
      <c r="Q903" s="1"/>
    </row>
    <row r="904" spans="1:17" x14ac:dyDescent="0.25">
      <c r="A904" s="1" t="s">
        <v>219</v>
      </c>
      <c r="B904" s="1" t="s">
        <v>1464</v>
      </c>
      <c r="C904" s="1" t="s">
        <v>326</v>
      </c>
      <c r="D904" s="1" t="s">
        <v>32</v>
      </c>
      <c r="E904" s="1" t="s">
        <v>249</v>
      </c>
      <c r="F904" s="1" t="s">
        <v>13</v>
      </c>
      <c r="G904" s="1" t="s">
        <v>27</v>
      </c>
      <c r="H904" s="1" t="s">
        <v>14</v>
      </c>
      <c r="I904" s="1" t="s">
        <v>14</v>
      </c>
      <c r="J904" s="1" t="s">
        <v>14</v>
      </c>
      <c r="K904" s="1" t="s">
        <v>14</v>
      </c>
      <c r="L904" s="1" t="s">
        <v>14</v>
      </c>
      <c r="M904" s="1" t="s">
        <v>14</v>
      </c>
      <c r="N904" s="1" t="s">
        <v>14</v>
      </c>
      <c r="O904" s="1" t="s">
        <v>14</v>
      </c>
      <c r="P904" s="1" t="s">
        <v>510</v>
      </c>
      <c r="Q904" s="1"/>
    </row>
    <row r="905" spans="1:17" x14ac:dyDescent="0.25">
      <c r="A905" s="1" t="s">
        <v>219</v>
      </c>
      <c r="B905" s="1" t="s">
        <v>1465</v>
      </c>
      <c r="C905" s="1" t="s">
        <v>326</v>
      </c>
      <c r="D905" s="1" t="s">
        <v>43</v>
      </c>
      <c r="E905" s="1" t="s">
        <v>249</v>
      </c>
      <c r="F905" s="1" t="s">
        <v>13</v>
      </c>
      <c r="G905" s="1" t="s">
        <v>27</v>
      </c>
      <c r="H905" s="1" t="s">
        <v>14</v>
      </c>
      <c r="I905" s="1" t="s">
        <v>14</v>
      </c>
      <c r="J905" s="1" t="s">
        <v>14</v>
      </c>
      <c r="K905" s="1" t="s">
        <v>14</v>
      </c>
      <c r="L905" s="1" t="s">
        <v>14</v>
      </c>
      <c r="M905" s="1" t="s">
        <v>14</v>
      </c>
      <c r="N905" s="1" t="s">
        <v>14</v>
      </c>
      <c r="O905" s="1" t="s">
        <v>14</v>
      </c>
      <c r="P905" s="1" t="s">
        <v>510</v>
      </c>
      <c r="Q905" s="1"/>
    </row>
    <row r="906" spans="1:17" x14ac:dyDescent="0.25">
      <c r="A906" s="1" t="s">
        <v>219</v>
      </c>
      <c r="B906" s="1" t="s">
        <v>1466</v>
      </c>
      <c r="C906" s="1" t="s">
        <v>326</v>
      </c>
      <c r="D906" s="1" t="s">
        <v>34</v>
      </c>
      <c r="E906" s="1" t="s">
        <v>249</v>
      </c>
      <c r="F906" s="1" t="s">
        <v>13</v>
      </c>
      <c r="G906" s="1" t="s">
        <v>27</v>
      </c>
      <c r="H906" s="1" t="s">
        <v>14</v>
      </c>
      <c r="I906" s="1" t="s">
        <v>14</v>
      </c>
      <c r="J906" s="1" t="s">
        <v>14</v>
      </c>
      <c r="K906" s="1" t="s">
        <v>14</v>
      </c>
      <c r="L906" s="1" t="s">
        <v>14</v>
      </c>
      <c r="M906" s="1" t="s">
        <v>14</v>
      </c>
      <c r="N906" s="1" t="s">
        <v>14</v>
      </c>
      <c r="O906" s="1" t="s">
        <v>14</v>
      </c>
      <c r="P906" s="1" t="s">
        <v>510</v>
      </c>
      <c r="Q906" s="1"/>
    </row>
    <row r="907" spans="1:17" x14ac:dyDescent="0.25">
      <c r="A907" s="1" t="s">
        <v>219</v>
      </c>
      <c r="B907" s="1" t="s">
        <v>1467</v>
      </c>
      <c r="C907" s="1" t="s">
        <v>326</v>
      </c>
      <c r="D907" s="1" t="s">
        <v>47</v>
      </c>
      <c r="E907" s="1" t="s">
        <v>249</v>
      </c>
      <c r="F907" s="1" t="s">
        <v>13</v>
      </c>
      <c r="G907" s="1" t="s">
        <v>27</v>
      </c>
      <c r="H907" s="1" t="s">
        <v>14</v>
      </c>
      <c r="I907" s="1" t="s">
        <v>14</v>
      </c>
      <c r="J907" s="1" t="s">
        <v>14</v>
      </c>
      <c r="K907" s="1" t="s">
        <v>14</v>
      </c>
      <c r="L907" s="1" t="s">
        <v>14</v>
      </c>
      <c r="M907" s="1" t="s">
        <v>14</v>
      </c>
      <c r="N907" s="1" t="s">
        <v>14</v>
      </c>
      <c r="O907" s="1" t="s">
        <v>14</v>
      </c>
      <c r="P907" s="1" t="s">
        <v>510</v>
      </c>
      <c r="Q907" s="1"/>
    </row>
    <row r="908" spans="1:17" x14ac:dyDescent="0.25">
      <c r="A908" s="1" t="s">
        <v>219</v>
      </c>
      <c r="B908" s="1" t="s">
        <v>1468</v>
      </c>
      <c r="C908" s="1" t="s">
        <v>326</v>
      </c>
      <c r="D908" s="1" t="s">
        <v>36</v>
      </c>
      <c r="E908" s="1" t="s">
        <v>249</v>
      </c>
      <c r="F908" s="1" t="s">
        <v>13</v>
      </c>
      <c r="G908" s="1" t="s">
        <v>27</v>
      </c>
      <c r="H908" s="1" t="s">
        <v>14</v>
      </c>
      <c r="I908" s="1" t="s">
        <v>14</v>
      </c>
      <c r="J908" s="1" t="s">
        <v>14</v>
      </c>
      <c r="K908" s="1" t="s">
        <v>14</v>
      </c>
      <c r="L908" s="1" t="s">
        <v>14</v>
      </c>
      <c r="M908" s="1" t="s">
        <v>14</v>
      </c>
      <c r="N908" s="1" t="s">
        <v>14</v>
      </c>
      <c r="O908" s="1" t="s">
        <v>14</v>
      </c>
      <c r="P908" s="1" t="s">
        <v>510</v>
      </c>
      <c r="Q908" s="1"/>
    </row>
    <row r="909" spans="1:17" x14ac:dyDescent="0.25">
      <c r="A909" s="1" t="s">
        <v>219</v>
      </c>
      <c r="B909" s="1" t="s">
        <v>1469</v>
      </c>
      <c r="C909" s="1" t="s">
        <v>326</v>
      </c>
      <c r="D909" s="1" t="s">
        <v>49</v>
      </c>
      <c r="E909" s="1" t="s">
        <v>249</v>
      </c>
      <c r="F909" s="1" t="s">
        <v>13</v>
      </c>
      <c r="G909" s="1" t="s">
        <v>27</v>
      </c>
      <c r="H909" s="1" t="s">
        <v>14</v>
      </c>
      <c r="I909" s="1" t="s">
        <v>14</v>
      </c>
      <c r="J909" s="1" t="s">
        <v>14</v>
      </c>
      <c r="K909" s="1" t="s">
        <v>14</v>
      </c>
      <c r="L909" s="1" t="s">
        <v>14</v>
      </c>
      <c r="M909" s="1" t="s">
        <v>14</v>
      </c>
      <c r="N909" s="1" t="s">
        <v>14</v>
      </c>
      <c r="O909" s="1" t="s">
        <v>14</v>
      </c>
      <c r="P909" s="1" t="s">
        <v>510</v>
      </c>
      <c r="Q909" s="1"/>
    </row>
    <row r="910" spans="1:17" x14ac:dyDescent="0.25">
      <c r="A910" s="1" t="s">
        <v>219</v>
      </c>
      <c r="B910" s="1" t="s">
        <v>1470</v>
      </c>
      <c r="C910" s="1" t="s">
        <v>38</v>
      </c>
      <c r="D910" s="1" t="s">
        <v>18</v>
      </c>
      <c r="E910" s="1" t="s">
        <v>249</v>
      </c>
      <c r="F910" s="1" t="s">
        <v>1142</v>
      </c>
      <c r="G910" s="1" t="s">
        <v>14</v>
      </c>
      <c r="H910" s="1" t="s">
        <v>14</v>
      </c>
      <c r="I910" s="1" t="s">
        <v>14</v>
      </c>
      <c r="J910" s="1" t="s">
        <v>14</v>
      </c>
      <c r="K910" s="1" t="s">
        <v>14</v>
      </c>
      <c r="L910" s="1" t="s">
        <v>14</v>
      </c>
      <c r="M910" s="1" t="s">
        <v>14</v>
      </c>
      <c r="N910" s="1" t="s">
        <v>14</v>
      </c>
      <c r="O910" s="1" t="s">
        <v>14</v>
      </c>
      <c r="P910" s="1" t="s">
        <v>510</v>
      </c>
      <c r="Q910" s="1"/>
    </row>
    <row r="911" spans="1:17" x14ac:dyDescent="0.25">
      <c r="A911" s="1" t="s">
        <v>219</v>
      </c>
      <c r="B911" s="1" t="s">
        <v>1471</v>
      </c>
      <c r="C911" s="1" t="s">
        <v>38</v>
      </c>
      <c r="D911" s="1" t="s">
        <v>20</v>
      </c>
      <c r="E911" s="1" t="s">
        <v>249</v>
      </c>
      <c r="F911" s="1" t="s">
        <v>1472</v>
      </c>
      <c r="G911" s="1" t="s">
        <v>14</v>
      </c>
      <c r="H911" s="1" t="s">
        <v>14</v>
      </c>
      <c r="I911" s="1" t="s">
        <v>14</v>
      </c>
      <c r="J911" s="1" t="s">
        <v>14</v>
      </c>
      <c r="K911" s="1" t="s">
        <v>14</v>
      </c>
      <c r="L911" s="1" t="s">
        <v>14</v>
      </c>
      <c r="M911" s="1" t="s">
        <v>14</v>
      </c>
      <c r="N911" s="1" t="s">
        <v>14</v>
      </c>
      <c r="O911" s="1" t="s">
        <v>14</v>
      </c>
      <c r="P911" s="1" t="s">
        <v>510</v>
      </c>
      <c r="Q911" s="1"/>
    </row>
    <row r="912" spans="1:17" x14ac:dyDescent="0.25">
      <c r="A912" s="1" t="s">
        <v>219</v>
      </c>
      <c r="B912" s="1" t="s">
        <v>1473</v>
      </c>
      <c r="C912" s="1" t="s">
        <v>38</v>
      </c>
      <c r="D912" s="1" t="s">
        <v>22</v>
      </c>
      <c r="E912" s="1" t="s">
        <v>249</v>
      </c>
      <c r="F912" s="1" t="s">
        <v>43</v>
      </c>
      <c r="G912" s="1" t="s">
        <v>27</v>
      </c>
      <c r="H912" s="1" t="s">
        <v>14</v>
      </c>
      <c r="I912" s="1" t="s">
        <v>14</v>
      </c>
      <c r="J912" s="1" t="s">
        <v>14</v>
      </c>
      <c r="K912" s="1" t="s">
        <v>14</v>
      </c>
      <c r="L912" s="1" t="s">
        <v>14</v>
      </c>
      <c r="M912" s="1" t="s">
        <v>14</v>
      </c>
      <c r="N912" s="1" t="s">
        <v>14</v>
      </c>
      <c r="O912" s="1" t="s">
        <v>14</v>
      </c>
      <c r="P912" s="1" t="s">
        <v>510</v>
      </c>
      <c r="Q912" s="1"/>
    </row>
    <row r="913" spans="1:17" x14ac:dyDescent="0.25">
      <c r="A913" s="1" t="s">
        <v>219</v>
      </c>
      <c r="B913" s="1" t="s">
        <v>1474</v>
      </c>
      <c r="C913" s="1" t="s">
        <v>38</v>
      </c>
      <c r="D913" s="1" t="s">
        <v>24</v>
      </c>
      <c r="E913" s="1" t="s">
        <v>249</v>
      </c>
      <c r="F913" s="1" t="s">
        <v>347</v>
      </c>
      <c r="G913" s="1" t="s">
        <v>27</v>
      </c>
      <c r="H913" s="1" t="s">
        <v>14</v>
      </c>
      <c r="I913" s="1" t="s">
        <v>14</v>
      </c>
      <c r="J913" s="1" t="s">
        <v>14</v>
      </c>
      <c r="K913" s="1" t="s">
        <v>14</v>
      </c>
      <c r="L913" s="1" t="s">
        <v>14</v>
      </c>
      <c r="M913" s="1" t="s">
        <v>14</v>
      </c>
      <c r="N913" s="1" t="s">
        <v>14</v>
      </c>
      <c r="O913" s="1" t="s">
        <v>14</v>
      </c>
      <c r="P913" s="1" t="s">
        <v>510</v>
      </c>
      <c r="Q913" s="1"/>
    </row>
    <row r="914" spans="1:17" x14ac:dyDescent="0.25">
      <c r="A914" s="1" t="s">
        <v>219</v>
      </c>
      <c r="B914" s="1" t="s">
        <v>1475</v>
      </c>
      <c r="C914" s="1" t="s">
        <v>38</v>
      </c>
      <c r="D914" s="1" t="s">
        <v>30</v>
      </c>
      <c r="E914" s="1" t="s">
        <v>249</v>
      </c>
      <c r="F914" s="1" t="s">
        <v>347</v>
      </c>
      <c r="G914" s="1" t="s">
        <v>27</v>
      </c>
      <c r="H914" s="1" t="s">
        <v>14</v>
      </c>
      <c r="I914" s="1" t="s">
        <v>14</v>
      </c>
      <c r="J914" s="1" t="s">
        <v>14</v>
      </c>
      <c r="K914" s="1" t="s">
        <v>14</v>
      </c>
      <c r="L914" s="1" t="s">
        <v>14</v>
      </c>
      <c r="M914" s="1" t="s">
        <v>14</v>
      </c>
      <c r="N914" s="1" t="s">
        <v>14</v>
      </c>
      <c r="O914" s="1" t="s">
        <v>14</v>
      </c>
      <c r="P914" s="1" t="s">
        <v>510</v>
      </c>
      <c r="Q914" s="1"/>
    </row>
    <row r="915" spans="1:17" x14ac:dyDescent="0.25">
      <c r="A915" s="1" t="s">
        <v>219</v>
      </c>
      <c r="B915" s="1" t="s">
        <v>1476</v>
      </c>
      <c r="C915" s="1" t="s">
        <v>38</v>
      </c>
      <c r="D915" s="1" t="s">
        <v>32</v>
      </c>
      <c r="E915" s="1" t="s">
        <v>249</v>
      </c>
      <c r="F915" s="1" t="s">
        <v>347</v>
      </c>
      <c r="G915" s="1" t="s">
        <v>27</v>
      </c>
      <c r="H915" s="1" t="s">
        <v>14</v>
      </c>
      <c r="I915" s="1" t="s">
        <v>14</v>
      </c>
      <c r="J915" s="1" t="s">
        <v>14</v>
      </c>
      <c r="K915" s="1" t="s">
        <v>14</v>
      </c>
      <c r="L915" s="1" t="s">
        <v>14</v>
      </c>
      <c r="M915" s="1" t="s">
        <v>14</v>
      </c>
      <c r="N915" s="1" t="s">
        <v>14</v>
      </c>
      <c r="O915" s="1" t="s">
        <v>14</v>
      </c>
      <c r="P915" s="1" t="s">
        <v>510</v>
      </c>
      <c r="Q915" s="1"/>
    </row>
    <row r="916" spans="1:17" x14ac:dyDescent="0.25">
      <c r="A916" s="1" t="s">
        <v>219</v>
      </c>
      <c r="B916" s="1" t="s">
        <v>1477</v>
      </c>
      <c r="C916" s="1" t="s">
        <v>38</v>
      </c>
      <c r="D916" s="1" t="s">
        <v>34</v>
      </c>
      <c r="E916" s="1" t="s">
        <v>249</v>
      </c>
      <c r="F916" s="1" t="s">
        <v>347</v>
      </c>
      <c r="G916" s="1" t="s">
        <v>27</v>
      </c>
      <c r="H916" s="1" t="s">
        <v>14</v>
      </c>
      <c r="I916" s="1" t="s">
        <v>14</v>
      </c>
      <c r="J916" s="1" t="s">
        <v>14</v>
      </c>
      <c r="K916" s="1" t="s">
        <v>14</v>
      </c>
      <c r="L916" s="1" t="s">
        <v>14</v>
      </c>
      <c r="M916" s="1" t="s">
        <v>14</v>
      </c>
      <c r="N916" s="1" t="s">
        <v>14</v>
      </c>
      <c r="O916" s="1" t="s">
        <v>14</v>
      </c>
      <c r="P916" s="1" t="s">
        <v>510</v>
      </c>
      <c r="Q916" s="1"/>
    </row>
    <row r="917" spans="1:17" x14ac:dyDescent="0.25">
      <c r="A917" s="1" t="s">
        <v>219</v>
      </c>
      <c r="B917" s="1" t="s">
        <v>1478</v>
      </c>
      <c r="C917" s="1" t="s">
        <v>38</v>
      </c>
      <c r="D917" s="1" t="s">
        <v>36</v>
      </c>
      <c r="E917" s="1" t="s">
        <v>249</v>
      </c>
      <c r="F917" s="1" t="s">
        <v>347</v>
      </c>
      <c r="G917" s="1" t="s">
        <v>27</v>
      </c>
      <c r="H917" s="1" t="s">
        <v>14</v>
      </c>
      <c r="I917" s="1" t="s">
        <v>14</v>
      </c>
      <c r="J917" s="1" t="s">
        <v>14</v>
      </c>
      <c r="K917" s="1" t="s">
        <v>14</v>
      </c>
      <c r="L917" s="1" t="s">
        <v>14</v>
      </c>
      <c r="M917" s="1" t="s">
        <v>14</v>
      </c>
      <c r="N917" s="1" t="s">
        <v>14</v>
      </c>
      <c r="O917" s="1" t="s">
        <v>14</v>
      </c>
      <c r="P917" s="1" t="s">
        <v>510</v>
      </c>
      <c r="Q917" s="1"/>
    </row>
    <row r="918" spans="1:17" x14ac:dyDescent="0.25">
      <c r="A918" s="1" t="s">
        <v>219</v>
      </c>
      <c r="B918" s="1" t="s">
        <v>1479</v>
      </c>
      <c r="C918" s="1" t="s">
        <v>38</v>
      </c>
      <c r="D918" s="1" t="s">
        <v>38</v>
      </c>
      <c r="E918" s="1" t="s">
        <v>249</v>
      </c>
      <c r="F918" s="1" t="s">
        <v>347</v>
      </c>
      <c r="G918" s="1" t="s">
        <v>27</v>
      </c>
      <c r="H918" s="1" t="s">
        <v>14</v>
      </c>
      <c r="I918" s="1" t="s">
        <v>14</v>
      </c>
      <c r="J918" s="1" t="s">
        <v>14</v>
      </c>
      <c r="K918" s="1" t="s">
        <v>14</v>
      </c>
      <c r="L918" s="1" t="s">
        <v>14</v>
      </c>
      <c r="M918" s="1" t="s">
        <v>14</v>
      </c>
      <c r="N918" s="1" t="s">
        <v>14</v>
      </c>
      <c r="O918" s="1" t="s">
        <v>14</v>
      </c>
      <c r="P918" s="1" t="s">
        <v>510</v>
      </c>
      <c r="Q918" s="1"/>
    </row>
    <row r="919" spans="1:17" x14ac:dyDescent="0.25">
      <c r="A919" s="1" t="s">
        <v>219</v>
      </c>
      <c r="B919" s="1" t="s">
        <v>1480</v>
      </c>
      <c r="C919" s="1" t="s">
        <v>38</v>
      </c>
      <c r="D919" s="1" t="s">
        <v>40</v>
      </c>
      <c r="E919" s="1" t="s">
        <v>249</v>
      </c>
      <c r="F919" s="1" t="s">
        <v>347</v>
      </c>
      <c r="G919" s="1" t="s">
        <v>27</v>
      </c>
      <c r="H919" s="1" t="s">
        <v>14</v>
      </c>
      <c r="I919" s="1" t="s">
        <v>14</v>
      </c>
      <c r="J919" s="1" t="s">
        <v>14</v>
      </c>
      <c r="K919" s="1" t="s">
        <v>14</v>
      </c>
      <c r="L919" s="1" t="s">
        <v>14</v>
      </c>
      <c r="M919" s="1" t="s">
        <v>14</v>
      </c>
      <c r="N919" s="1" t="s">
        <v>14</v>
      </c>
      <c r="O919" s="1" t="s">
        <v>14</v>
      </c>
      <c r="P919" s="1" t="s">
        <v>510</v>
      </c>
      <c r="Q919" s="1"/>
    </row>
    <row r="920" spans="1:17" x14ac:dyDescent="0.25">
      <c r="A920" s="1" t="s">
        <v>219</v>
      </c>
      <c r="B920" s="1" t="s">
        <v>1481</v>
      </c>
      <c r="C920" s="1" t="s">
        <v>38</v>
      </c>
      <c r="D920" s="1" t="s">
        <v>43</v>
      </c>
      <c r="E920" s="1" t="s">
        <v>249</v>
      </c>
      <c r="F920" s="1" t="s">
        <v>347</v>
      </c>
      <c r="G920" s="1" t="s">
        <v>27</v>
      </c>
      <c r="H920" s="1" t="s">
        <v>14</v>
      </c>
      <c r="I920" s="1" t="s">
        <v>14</v>
      </c>
      <c r="J920" s="1" t="s">
        <v>14</v>
      </c>
      <c r="K920" s="1" t="s">
        <v>14</v>
      </c>
      <c r="L920" s="1" t="s">
        <v>14</v>
      </c>
      <c r="M920" s="1" t="s">
        <v>14</v>
      </c>
      <c r="N920" s="1" t="s">
        <v>14</v>
      </c>
      <c r="O920" s="1" t="s">
        <v>14</v>
      </c>
      <c r="P920" s="1" t="s">
        <v>510</v>
      </c>
      <c r="Q920" s="1"/>
    </row>
    <row r="921" spans="1:17" x14ac:dyDescent="0.25">
      <c r="A921" s="1" t="s">
        <v>219</v>
      </c>
      <c r="B921" s="1" t="s">
        <v>1482</v>
      </c>
      <c r="C921" s="1" t="s">
        <v>38</v>
      </c>
      <c r="D921" s="1" t="s">
        <v>47</v>
      </c>
      <c r="E921" s="1" t="s">
        <v>249</v>
      </c>
      <c r="F921" s="1" t="s">
        <v>347</v>
      </c>
      <c r="G921" s="1" t="s">
        <v>27</v>
      </c>
      <c r="H921" s="1" t="s">
        <v>14</v>
      </c>
      <c r="I921" s="1" t="s">
        <v>14</v>
      </c>
      <c r="J921" s="1" t="s">
        <v>14</v>
      </c>
      <c r="K921" s="1" t="s">
        <v>14</v>
      </c>
      <c r="L921" s="1" t="s">
        <v>14</v>
      </c>
      <c r="M921" s="1" t="s">
        <v>14</v>
      </c>
      <c r="N921" s="1" t="s">
        <v>14</v>
      </c>
      <c r="O921" s="1" t="s">
        <v>14</v>
      </c>
      <c r="P921" s="1" t="s">
        <v>510</v>
      </c>
      <c r="Q921" s="1"/>
    </row>
    <row r="922" spans="1:17" x14ac:dyDescent="0.25">
      <c r="A922" s="1" t="s">
        <v>219</v>
      </c>
      <c r="B922" s="1" t="s">
        <v>1483</v>
      </c>
      <c r="C922" s="1" t="s">
        <v>38</v>
      </c>
      <c r="D922" s="1" t="s">
        <v>49</v>
      </c>
      <c r="E922" s="1" t="s">
        <v>249</v>
      </c>
      <c r="F922" s="1" t="s">
        <v>347</v>
      </c>
      <c r="G922" s="1" t="s">
        <v>27</v>
      </c>
      <c r="H922" s="1" t="s">
        <v>14</v>
      </c>
      <c r="I922" s="1" t="s">
        <v>14</v>
      </c>
      <c r="J922" s="1" t="s">
        <v>14</v>
      </c>
      <c r="K922" s="1" t="s">
        <v>14</v>
      </c>
      <c r="L922" s="1" t="s">
        <v>14</v>
      </c>
      <c r="M922" s="1" t="s">
        <v>14</v>
      </c>
      <c r="N922" s="1" t="s">
        <v>14</v>
      </c>
      <c r="O922" s="1" t="s">
        <v>14</v>
      </c>
      <c r="P922" s="1" t="s">
        <v>510</v>
      </c>
      <c r="Q922" s="1"/>
    </row>
    <row r="923" spans="1:17" x14ac:dyDescent="0.25">
      <c r="A923" s="1" t="s">
        <v>219</v>
      </c>
      <c r="B923" s="1" t="s">
        <v>1484</v>
      </c>
      <c r="C923" s="1" t="s">
        <v>38</v>
      </c>
      <c r="D923" s="1" t="s">
        <v>51</v>
      </c>
      <c r="E923" s="1" t="s">
        <v>249</v>
      </c>
      <c r="F923" s="1" t="s">
        <v>347</v>
      </c>
      <c r="G923" s="1" t="s">
        <v>27</v>
      </c>
      <c r="H923" s="1" t="s">
        <v>14</v>
      </c>
      <c r="I923" s="1" t="s">
        <v>14</v>
      </c>
      <c r="J923" s="1" t="s">
        <v>14</v>
      </c>
      <c r="K923" s="1" t="s">
        <v>14</v>
      </c>
      <c r="L923" s="1" t="s">
        <v>14</v>
      </c>
      <c r="M923" s="1" t="s">
        <v>14</v>
      </c>
      <c r="N923" s="1" t="s">
        <v>14</v>
      </c>
      <c r="O923" s="1" t="s">
        <v>14</v>
      </c>
      <c r="P923" s="1" t="s">
        <v>510</v>
      </c>
      <c r="Q923" s="1"/>
    </row>
    <row r="924" spans="1:17" x14ac:dyDescent="0.25">
      <c r="A924" s="1" t="s">
        <v>219</v>
      </c>
      <c r="B924" s="1" t="s">
        <v>1485</v>
      </c>
      <c r="C924" s="1" t="s">
        <v>38</v>
      </c>
      <c r="D924" s="1" t="s">
        <v>53</v>
      </c>
      <c r="E924" s="1" t="s">
        <v>249</v>
      </c>
      <c r="F924" s="1" t="s">
        <v>347</v>
      </c>
      <c r="G924" s="1" t="s">
        <v>27</v>
      </c>
      <c r="H924" s="1" t="s">
        <v>14</v>
      </c>
      <c r="I924" s="1" t="s">
        <v>14</v>
      </c>
      <c r="J924" s="1" t="s">
        <v>14</v>
      </c>
      <c r="K924" s="1" t="s">
        <v>14</v>
      </c>
      <c r="L924" s="1" t="s">
        <v>14</v>
      </c>
      <c r="M924" s="1" t="s">
        <v>14</v>
      </c>
      <c r="N924" s="1" t="s">
        <v>14</v>
      </c>
      <c r="O924" s="1" t="s">
        <v>14</v>
      </c>
      <c r="P924" s="1" t="s">
        <v>510</v>
      </c>
      <c r="Q924" s="1"/>
    </row>
    <row r="925" spans="1:17" x14ac:dyDescent="0.25">
      <c r="A925" s="1" t="s">
        <v>219</v>
      </c>
      <c r="B925" s="1" t="s">
        <v>1486</v>
      </c>
      <c r="C925" s="1" t="s">
        <v>38</v>
      </c>
      <c r="D925" s="1" t="s">
        <v>55</v>
      </c>
      <c r="E925" s="1" t="s">
        <v>249</v>
      </c>
      <c r="F925" s="1" t="s">
        <v>347</v>
      </c>
      <c r="G925" s="1" t="s">
        <v>27</v>
      </c>
      <c r="H925" s="1" t="s">
        <v>14</v>
      </c>
      <c r="I925" s="1" t="s">
        <v>14</v>
      </c>
      <c r="J925" s="1" t="s">
        <v>14</v>
      </c>
      <c r="K925" s="1" t="s">
        <v>14</v>
      </c>
      <c r="L925" s="1" t="s">
        <v>14</v>
      </c>
      <c r="M925" s="1" t="s">
        <v>14</v>
      </c>
      <c r="N925" s="1" t="s">
        <v>14</v>
      </c>
      <c r="O925" s="1" t="s">
        <v>14</v>
      </c>
      <c r="P925" s="1" t="s">
        <v>510</v>
      </c>
      <c r="Q925" s="1"/>
    </row>
    <row r="926" spans="1:17" x14ac:dyDescent="0.25">
      <c r="A926" s="1" t="s">
        <v>219</v>
      </c>
      <c r="B926" s="1" t="s">
        <v>1487</v>
      </c>
      <c r="C926" s="1" t="s">
        <v>38</v>
      </c>
      <c r="D926" s="1" t="s">
        <v>58</v>
      </c>
      <c r="E926" s="1" t="s">
        <v>249</v>
      </c>
      <c r="F926" s="1" t="s">
        <v>347</v>
      </c>
      <c r="G926" s="1" t="s">
        <v>27</v>
      </c>
      <c r="H926" s="1" t="s">
        <v>14</v>
      </c>
      <c r="I926" s="1" t="s">
        <v>14</v>
      </c>
      <c r="J926" s="1" t="s">
        <v>14</v>
      </c>
      <c r="K926" s="1" t="s">
        <v>14</v>
      </c>
      <c r="L926" s="1" t="s">
        <v>14</v>
      </c>
      <c r="M926" s="1" t="s">
        <v>14</v>
      </c>
      <c r="N926" s="1" t="s">
        <v>14</v>
      </c>
      <c r="O926" s="1" t="s">
        <v>14</v>
      </c>
      <c r="P926" s="1" t="s">
        <v>510</v>
      </c>
      <c r="Q926" s="1"/>
    </row>
    <row r="927" spans="1:17" x14ac:dyDescent="0.25">
      <c r="A927" s="1" t="s">
        <v>219</v>
      </c>
      <c r="B927" s="1" t="s">
        <v>1488</v>
      </c>
      <c r="C927" s="1" t="s">
        <v>38</v>
      </c>
      <c r="D927" s="1" t="s">
        <v>60</v>
      </c>
      <c r="E927" s="1" t="s">
        <v>249</v>
      </c>
      <c r="F927" s="1" t="s">
        <v>347</v>
      </c>
      <c r="G927" s="1" t="s">
        <v>27</v>
      </c>
      <c r="H927" s="1" t="s">
        <v>14</v>
      </c>
      <c r="I927" s="1" t="s">
        <v>14</v>
      </c>
      <c r="J927" s="1" t="s">
        <v>14</v>
      </c>
      <c r="K927" s="1" t="s">
        <v>14</v>
      </c>
      <c r="L927" s="1" t="s">
        <v>14</v>
      </c>
      <c r="M927" s="1" t="s">
        <v>14</v>
      </c>
      <c r="N927" s="1" t="s">
        <v>14</v>
      </c>
      <c r="O927" s="1" t="s">
        <v>14</v>
      </c>
      <c r="P927" s="1" t="s">
        <v>510</v>
      </c>
      <c r="Q927" s="1"/>
    </row>
    <row r="928" spans="1:17" x14ac:dyDescent="0.25">
      <c r="A928" s="1" t="s">
        <v>219</v>
      </c>
      <c r="B928" s="1" t="s">
        <v>1489</v>
      </c>
      <c r="C928" s="1" t="s">
        <v>38</v>
      </c>
      <c r="D928" s="1" t="s">
        <v>62</v>
      </c>
      <c r="E928" s="1" t="s">
        <v>249</v>
      </c>
      <c r="F928" s="1" t="s">
        <v>347</v>
      </c>
      <c r="G928" s="1" t="s">
        <v>27</v>
      </c>
      <c r="H928" s="1" t="s">
        <v>14</v>
      </c>
      <c r="I928" s="1" t="s">
        <v>14</v>
      </c>
      <c r="J928" s="1" t="s">
        <v>14</v>
      </c>
      <c r="K928" s="1" t="s">
        <v>14</v>
      </c>
      <c r="L928" s="1" t="s">
        <v>14</v>
      </c>
      <c r="M928" s="1" t="s">
        <v>14</v>
      </c>
      <c r="N928" s="1" t="s">
        <v>14</v>
      </c>
      <c r="O928" s="1" t="s">
        <v>14</v>
      </c>
      <c r="P928" s="1" t="s">
        <v>510</v>
      </c>
      <c r="Q928" s="1"/>
    </row>
    <row r="929" spans="1:17" x14ac:dyDescent="0.25">
      <c r="A929" s="1" t="s">
        <v>219</v>
      </c>
      <c r="B929" s="1" t="s">
        <v>1490</v>
      </c>
      <c r="C929" s="1" t="s">
        <v>38</v>
      </c>
      <c r="D929" s="1" t="s">
        <v>64</v>
      </c>
      <c r="E929" s="1" t="s">
        <v>249</v>
      </c>
      <c r="F929" s="1" t="s">
        <v>347</v>
      </c>
      <c r="G929" s="1" t="s">
        <v>27</v>
      </c>
      <c r="H929" s="1" t="s">
        <v>14</v>
      </c>
      <c r="I929" s="1" t="s">
        <v>14</v>
      </c>
      <c r="J929" s="1" t="s">
        <v>14</v>
      </c>
      <c r="K929" s="1" t="s">
        <v>14</v>
      </c>
      <c r="L929" s="1" t="s">
        <v>14</v>
      </c>
      <c r="M929" s="1" t="s">
        <v>14</v>
      </c>
      <c r="N929" s="1" t="s">
        <v>14</v>
      </c>
      <c r="O929" s="1" t="s">
        <v>14</v>
      </c>
      <c r="P929" s="1" t="s">
        <v>510</v>
      </c>
      <c r="Q929" s="1"/>
    </row>
    <row r="930" spans="1:17" x14ac:dyDescent="0.25">
      <c r="A930" s="1" t="s">
        <v>219</v>
      </c>
      <c r="B930" s="1" t="s">
        <v>1491</v>
      </c>
      <c r="C930" s="1" t="s">
        <v>38</v>
      </c>
      <c r="D930" s="1" t="s">
        <v>67</v>
      </c>
      <c r="E930" s="1" t="s">
        <v>249</v>
      </c>
      <c r="F930" s="1" t="s">
        <v>347</v>
      </c>
      <c r="G930" s="1" t="s">
        <v>27</v>
      </c>
      <c r="H930" s="1" t="s">
        <v>14</v>
      </c>
      <c r="I930" s="1" t="s">
        <v>14</v>
      </c>
      <c r="J930" s="1" t="s">
        <v>14</v>
      </c>
      <c r="K930" s="1" t="s">
        <v>14</v>
      </c>
      <c r="L930" s="1" t="s">
        <v>14</v>
      </c>
      <c r="M930" s="1" t="s">
        <v>14</v>
      </c>
      <c r="N930" s="1" t="s">
        <v>14</v>
      </c>
      <c r="O930" s="1" t="s">
        <v>14</v>
      </c>
      <c r="P930" s="1" t="s">
        <v>510</v>
      </c>
      <c r="Q930" s="1"/>
    </row>
    <row r="931" spans="1:17" x14ac:dyDescent="0.25">
      <c r="A931" s="1" t="s">
        <v>219</v>
      </c>
      <c r="B931" s="1" t="s">
        <v>1492</v>
      </c>
      <c r="C931" s="1" t="s">
        <v>38</v>
      </c>
      <c r="D931" s="1" t="s">
        <v>69</v>
      </c>
      <c r="E931" s="1" t="s">
        <v>249</v>
      </c>
      <c r="F931" s="1" t="s">
        <v>347</v>
      </c>
      <c r="G931" s="1" t="s">
        <v>27</v>
      </c>
      <c r="H931" s="1" t="s">
        <v>14</v>
      </c>
      <c r="I931" s="1" t="s">
        <v>14</v>
      </c>
      <c r="J931" s="1" t="s">
        <v>14</v>
      </c>
      <c r="K931" s="1" t="s">
        <v>14</v>
      </c>
      <c r="L931" s="1" t="s">
        <v>14</v>
      </c>
      <c r="M931" s="1" t="s">
        <v>14</v>
      </c>
      <c r="N931" s="1" t="s">
        <v>14</v>
      </c>
      <c r="O931" s="1" t="s">
        <v>14</v>
      </c>
      <c r="P931" s="1" t="s">
        <v>510</v>
      </c>
      <c r="Q931" s="1"/>
    </row>
    <row r="932" spans="1:17" x14ac:dyDescent="0.25">
      <c r="A932" s="1" t="s">
        <v>219</v>
      </c>
      <c r="B932" s="1" t="s">
        <v>1493</v>
      </c>
      <c r="C932" s="1" t="s">
        <v>38</v>
      </c>
      <c r="D932" s="1" t="s">
        <v>71</v>
      </c>
      <c r="E932" s="1" t="s">
        <v>249</v>
      </c>
      <c r="F932" s="1" t="s">
        <v>347</v>
      </c>
      <c r="G932" s="1" t="s">
        <v>27</v>
      </c>
      <c r="H932" s="1" t="s">
        <v>14</v>
      </c>
      <c r="I932" s="1" t="s">
        <v>14</v>
      </c>
      <c r="J932" s="1" t="s">
        <v>14</v>
      </c>
      <c r="K932" s="1" t="s">
        <v>14</v>
      </c>
      <c r="L932" s="1" t="s">
        <v>14</v>
      </c>
      <c r="M932" s="1" t="s">
        <v>14</v>
      </c>
      <c r="N932" s="1" t="s">
        <v>14</v>
      </c>
      <c r="O932" s="1" t="s">
        <v>14</v>
      </c>
      <c r="P932" s="1" t="s">
        <v>510</v>
      </c>
      <c r="Q932" s="1"/>
    </row>
    <row r="933" spans="1:17" x14ac:dyDescent="0.25">
      <c r="A933" s="1" t="s">
        <v>219</v>
      </c>
      <c r="B933" s="1" t="s">
        <v>1494</v>
      </c>
      <c r="C933" s="1" t="s">
        <v>38</v>
      </c>
      <c r="D933" s="1" t="s">
        <v>73</v>
      </c>
      <c r="E933" s="1" t="s">
        <v>249</v>
      </c>
      <c r="F933" s="1" t="s">
        <v>13</v>
      </c>
      <c r="G933" s="1" t="s">
        <v>1167</v>
      </c>
      <c r="H933" s="1" t="s">
        <v>14</v>
      </c>
      <c r="I933" s="1" t="s">
        <v>14</v>
      </c>
      <c r="J933" s="1" t="s">
        <v>14</v>
      </c>
      <c r="K933" s="1" t="s">
        <v>14</v>
      </c>
      <c r="L933" s="1" t="s">
        <v>14</v>
      </c>
      <c r="M933" s="1" t="s">
        <v>14</v>
      </c>
      <c r="N933" s="1" t="s">
        <v>14</v>
      </c>
      <c r="O933" s="1" t="s">
        <v>14</v>
      </c>
      <c r="P933" s="1" t="s">
        <v>510</v>
      </c>
      <c r="Q933" s="1"/>
    </row>
    <row r="934" spans="1:17" x14ac:dyDescent="0.25">
      <c r="A934" s="1" t="s">
        <v>219</v>
      </c>
      <c r="B934" s="1" t="s">
        <v>1495</v>
      </c>
      <c r="C934" s="1" t="s">
        <v>69</v>
      </c>
      <c r="D934" s="1" t="s">
        <v>24</v>
      </c>
      <c r="E934" s="1" t="s">
        <v>249</v>
      </c>
      <c r="F934" s="1" t="s">
        <v>1169</v>
      </c>
      <c r="G934" s="1" t="s">
        <v>1167</v>
      </c>
      <c r="H934" s="1" t="s">
        <v>14</v>
      </c>
      <c r="I934" s="1" t="s">
        <v>14</v>
      </c>
      <c r="J934" s="1" t="s">
        <v>14</v>
      </c>
      <c r="K934" s="1" t="s">
        <v>14</v>
      </c>
      <c r="L934" s="1" t="s">
        <v>14</v>
      </c>
      <c r="M934" s="1" t="s">
        <v>14</v>
      </c>
      <c r="N934" s="1" t="s">
        <v>14</v>
      </c>
      <c r="O934" s="1" t="s">
        <v>14</v>
      </c>
      <c r="P934" s="1" t="s">
        <v>510</v>
      </c>
      <c r="Q934" s="1"/>
    </row>
    <row r="935" spans="1:17" x14ac:dyDescent="0.25">
      <c r="A935" s="1" t="s">
        <v>219</v>
      </c>
      <c r="B935" s="1" t="s">
        <v>1496</v>
      </c>
      <c r="C935" s="1" t="s">
        <v>69</v>
      </c>
      <c r="D935" s="1" t="s">
        <v>30</v>
      </c>
      <c r="E935" s="1" t="s">
        <v>249</v>
      </c>
      <c r="F935" s="1" t="s">
        <v>1169</v>
      </c>
      <c r="G935" s="1" t="s">
        <v>1167</v>
      </c>
      <c r="H935" s="1" t="s">
        <v>14</v>
      </c>
      <c r="I935" s="1" t="s">
        <v>14</v>
      </c>
      <c r="J935" s="1" t="s">
        <v>14</v>
      </c>
      <c r="K935" s="1" t="s">
        <v>14</v>
      </c>
      <c r="L935" s="1" t="s">
        <v>14</v>
      </c>
      <c r="M935" s="1" t="s">
        <v>14</v>
      </c>
      <c r="N935" s="1" t="s">
        <v>14</v>
      </c>
      <c r="O935" s="1" t="s">
        <v>14</v>
      </c>
      <c r="P935" s="1" t="s">
        <v>510</v>
      </c>
      <c r="Q935" s="1"/>
    </row>
    <row r="936" spans="1:17" x14ac:dyDescent="0.25">
      <c r="A936" s="1" t="s">
        <v>219</v>
      </c>
      <c r="B936" s="1" t="s">
        <v>1497</v>
      </c>
      <c r="C936" s="1" t="s">
        <v>69</v>
      </c>
      <c r="D936" s="1" t="s">
        <v>32</v>
      </c>
      <c r="E936" s="1" t="s">
        <v>249</v>
      </c>
      <c r="F936" s="1" t="s">
        <v>1169</v>
      </c>
      <c r="G936" s="1" t="s">
        <v>1167</v>
      </c>
      <c r="H936" s="1" t="s">
        <v>14</v>
      </c>
      <c r="I936" s="1" t="s">
        <v>14</v>
      </c>
      <c r="J936" s="1" t="s">
        <v>14</v>
      </c>
      <c r="K936" s="1" t="s">
        <v>14</v>
      </c>
      <c r="L936" s="1" t="s">
        <v>14</v>
      </c>
      <c r="M936" s="1" t="s">
        <v>14</v>
      </c>
      <c r="N936" s="1" t="s">
        <v>14</v>
      </c>
      <c r="O936" s="1" t="s">
        <v>14</v>
      </c>
      <c r="P936" s="1" t="s">
        <v>510</v>
      </c>
      <c r="Q936" s="1"/>
    </row>
    <row r="937" spans="1:17" x14ac:dyDescent="0.25">
      <c r="A937" s="1" t="s">
        <v>219</v>
      </c>
      <c r="B937" s="1" t="s">
        <v>1498</v>
      </c>
      <c r="C937" s="1" t="s">
        <v>69</v>
      </c>
      <c r="D937" s="1" t="s">
        <v>34</v>
      </c>
      <c r="E937" s="1" t="s">
        <v>249</v>
      </c>
      <c r="F937" s="1" t="s">
        <v>1169</v>
      </c>
      <c r="G937" s="1" t="s">
        <v>1167</v>
      </c>
      <c r="H937" s="1" t="s">
        <v>14</v>
      </c>
      <c r="I937" s="1" t="s">
        <v>14</v>
      </c>
      <c r="J937" s="1" t="s">
        <v>14</v>
      </c>
      <c r="K937" s="1" t="s">
        <v>14</v>
      </c>
      <c r="L937" s="1" t="s">
        <v>14</v>
      </c>
      <c r="M937" s="1" t="s">
        <v>14</v>
      </c>
      <c r="N937" s="1" t="s">
        <v>14</v>
      </c>
      <c r="O937" s="1" t="s">
        <v>14</v>
      </c>
      <c r="P937" s="1" t="s">
        <v>510</v>
      </c>
      <c r="Q937" s="1"/>
    </row>
    <row r="938" spans="1:17" x14ac:dyDescent="0.25">
      <c r="A938" s="1" t="s">
        <v>219</v>
      </c>
      <c r="B938" s="1" t="s">
        <v>1499</v>
      </c>
      <c r="C938" s="1" t="s">
        <v>69</v>
      </c>
      <c r="D938" s="1" t="s">
        <v>36</v>
      </c>
      <c r="E938" s="1" t="s">
        <v>249</v>
      </c>
      <c r="F938" s="1" t="s">
        <v>1169</v>
      </c>
      <c r="G938" s="1" t="s">
        <v>1167</v>
      </c>
      <c r="H938" s="1" t="s">
        <v>14</v>
      </c>
      <c r="I938" s="1" t="s">
        <v>14</v>
      </c>
      <c r="J938" s="1" t="s">
        <v>14</v>
      </c>
      <c r="K938" s="1" t="s">
        <v>14</v>
      </c>
      <c r="L938" s="1" t="s">
        <v>14</v>
      </c>
      <c r="M938" s="1" t="s">
        <v>14</v>
      </c>
      <c r="N938" s="1" t="s">
        <v>14</v>
      </c>
      <c r="O938" s="1" t="s">
        <v>14</v>
      </c>
      <c r="P938" s="1" t="s">
        <v>510</v>
      </c>
      <c r="Q938" s="1"/>
    </row>
    <row r="939" spans="1:17" x14ac:dyDescent="0.25">
      <c r="A939" s="1" t="s">
        <v>219</v>
      </c>
      <c r="B939" s="1" t="s">
        <v>1500</v>
      </c>
      <c r="C939" s="1" t="s">
        <v>134</v>
      </c>
      <c r="D939" s="1" t="s">
        <v>22</v>
      </c>
      <c r="E939" s="1" t="s">
        <v>249</v>
      </c>
      <c r="F939" s="1" t="s">
        <v>1175</v>
      </c>
      <c r="G939" s="1" t="s">
        <v>14</v>
      </c>
      <c r="H939" s="1" t="s">
        <v>14</v>
      </c>
      <c r="I939" s="1" t="s">
        <v>14</v>
      </c>
      <c r="J939" s="1" t="s">
        <v>14</v>
      </c>
      <c r="K939" s="1" t="s">
        <v>14</v>
      </c>
      <c r="L939" s="1" t="s">
        <v>14</v>
      </c>
      <c r="M939" s="1" t="s">
        <v>14</v>
      </c>
      <c r="N939" s="1" t="s">
        <v>14</v>
      </c>
      <c r="O939" s="1" t="s">
        <v>14</v>
      </c>
      <c r="P939" s="1" t="s">
        <v>510</v>
      </c>
      <c r="Q939" s="1"/>
    </row>
    <row r="940" spans="1:17" x14ac:dyDescent="0.25">
      <c r="A940" s="1" t="s">
        <v>219</v>
      </c>
      <c r="B940" s="1" t="s">
        <v>1501</v>
      </c>
      <c r="C940" s="1" t="s">
        <v>134</v>
      </c>
      <c r="D940" s="1" t="s">
        <v>24</v>
      </c>
      <c r="E940" s="1" t="s">
        <v>249</v>
      </c>
      <c r="F940" s="1" t="s">
        <v>152</v>
      </c>
      <c r="G940" s="1" t="s">
        <v>27</v>
      </c>
      <c r="H940" s="1" t="s">
        <v>14</v>
      </c>
      <c r="I940" s="1" t="s">
        <v>14</v>
      </c>
      <c r="J940" s="1" t="s">
        <v>14</v>
      </c>
      <c r="K940" s="1" t="s">
        <v>14</v>
      </c>
      <c r="L940" s="1" t="s">
        <v>14</v>
      </c>
      <c r="M940" s="1" t="s">
        <v>14</v>
      </c>
      <c r="N940" s="1" t="s">
        <v>14</v>
      </c>
      <c r="O940" s="1" t="s">
        <v>14</v>
      </c>
      <c r="P940" s="1" t="s">
        <v>510</v>
      </c>
      <c r="Q940" s="1"/>
    </row>
    <row r="941" spans="1:17" x14ac:dyDescent="0.25">
      <c r="A941" s="1" t="s">
        <v>219</v>
      </c>
      <c r="B941" s="1" t="s">
        <v>1502</v>
      </c>
      <c r="C941" s="1" t="s">
        <v>134</v>
      </c>
      <c r="D941" s="1" t="s">
        <v>30</v>
      </c>
      <c r="E941" s="1" t="s">
        <v>249</v>
      </c>
      <c r="F941" s="1" t="s">
        <v>152</v>
      </c>
      <c r="G941" s="1" t="s">
        <v>27</v>
      </c>
      <c r="H941" s="1" t="s">
        <v>14</v>
      </c>
      <c r="I941" s="1" t="s">
        <v>14</v>
      </c>
      <c r="J941" s="1" t="s">
        <v>14</v>
      </c>
      <c r="K941" s="1" t="s">
        <v>14</v>
      </c>
      <c r="L941" s="1" t="s">
        <v>14</v>
      </c>
      <c r="M941" s="1" t="s">
        <v>14</v>
      </c>
      <c r="N941" s="1" t="s">
        <v>14</v>
      </c>
      <c r="O941" s="1" t="s">
        <v>14</v>
      </c>
      <c r="P941" s="1" t="s">
        <v>510</v>
      </c>
      <c r="Q941" s="1"/>
    </row>
    <row r="942" spans="1:17" x14ac:dyDescent="0.25">
      <c r="A942" s="1" t="s">
        <v>219</v>
      </c>
      <c r="B942" s="1" t="s">
        <v>1503</v>
      </c>
      <c r="C942" s="1" t="s">
        <v>134</v>
      </c>
      <c r="D942" s="1" t="s">
        <v>32</v>
      </c>
      <c r="E942" s="1" t="s">
        <v>249</v>
      </c>
      <c r="F942" s="1" t="s">
        <v>1179</v>
      </c>
      <c r="G942" s="1" t="s">
        <v>1167</v>
      </c>
      <c r="H942" s="1" t="s">
        <v>14</v>
      </c>
      <c r="I942" s="1" t="s">
        <v>14</v>
      </c>
      <c r="J942" s="1" t="s">
        <v>14</v>
      </c>
      <c r="K942" s="1" t="s">
        <v>14</v>
      </c>
      <c r="L942" s="1" t="s">
        <v>14</v>
      </c>
      <c r="M942" s="1" t="s">
        <v>14</v>
      </c>
      <c r="N942" s="1" t="s">
        <v>14</v>
      </c>
      <c r="O942" s="1" t="s">
        <v>14</v>
      </c>
      <c r="P942" s="1" t="s">
        <v>510</v>
      </c>
      <c r="Q942" s="1"/>
    </row>
    <row r="943" spans="1:17" x14ac:dyDescent="0.25">
      <c r="A943" s="1" t="s">
        <v>219</v>
      </c>
      <c r="B943" s="1" t="s">
        <v>1504</v>
      </c>
      <c r="C943" s="1" t="s">
        <v>134</v>
      </c>
      <c r="D943" s="1" t="s">
        <v>34</v>
      </c>
      <c r="E943" s="1" t="s">
        <v>249</v>
      </c>
      <c r="F943" s="1" t="s">
        <v>1179</v>
      </c>
      <c r="G943" s="1" t="s">
        <v>1167</v>
      </c>
      <c r="H943" s="1" t="s">
        <v>14</v>
      </c>
      <c r="I943" s="1" t="s">
        <v>14</v>
      </c>
      <c r="J943" s="1" t="s">
        <v>14</v>
      </c>
      <c r="K943" s="1" t="s">
        <v>14</v>
      </c>
      <c r="L943" s="1" t="s">
        <v>14</v>
      </c>
      <c r="M943" s="1" t="s">
        <v>14</v>
      </c>
      <c r="N943" s="1" t="s">
        <v>14</v>
      </c>
      <c r="O943" s="1" t="s">
        <v>14</v>
      </c>
      <c r="P943" s="1" t="s">
        <v>510</v>
      </c>
      <c r="Q943" s="1"/>
    </row>
    <row r="944" spans="1:17" x14ac:dyDescent="0.25">
      <c r="A944" s="1" t="s">
        <v>219</v>
      </c>
      <c r="B944" s="1" t="s">
        <v>1505</v>
      </c>
      <c r="C944" s="1" t="s">
        <v>134</v>
      </c>
      <c r="D944" s="1" t="s">
        <v>36</v>
      </c>
      <c r="E944" s="1" t="s">
        <v>249</v>
      </c>
      <c r="F944" s="1" t="s">
        <v>1179</v>
      </c>
      <c r="G944" s="1" t="s">
        <v>1167</v>
      </c>
      <c r="H944" s="1" t="s">
        <v>14</v>
      </c>
      <c r="I944" s="1" t="s">
        <v>14</v>
      </c>
      <c r="J944" s="1" t="s">
        <v>14</v>
      </c>
      <c r="K944" s="1" t="s">
        <v>14</v>
      </c>
      <c r="L944" s="1" t="s">
        <v>14</v>
      </c>
      <c r="M944" s="1" t="s">
        <v>14</v>
      </c>
      <c r="N944" s="1" t="s">
        <v>14</v>
      </c>
      <c r="O944" s="1" t="s">
        <v>14</v>
      </c>
      <c r="P944" s="1" t="s">
        <v>510</v>
      </c>
      <c r="Q944" s="1"/>
    </row>
    <row r="945" spans="1:17" x14ac:dyDescent="0.25">
      <c r="A945" s="1" t="s">
        <v>219</v>
      </c>
      <c r="B945" s="1" t="s">
        <v>1506</v>
      </c>
      <c r="C945" s="1" t="s">
        <v>134</v>
      </c>
      <c r="D945" s="1" t="s">
        <v>38</v>
      </c>
      <c r="E945" s="1" t="s">
        <v>249</v>
      </c>
      <c r="F945" s="1" t="s">
        <v>1179</v>
      </c>
      <c r="G945" s="1" t="s">
        <v>1167</v>
      </c>
      <c r="H945" s="1" t="s">
        <v>14</v>
      </c>
      <c r="I945" s="1" t="s">
        <v>14</v>
      </c>
      <c r="J945" s="1" t="s">
        <v>14</v>
      </c>
      <c r="K945" s="1" t="s">
        <v>14</v>
      </c>
      <c r="L945" s="1" t="s">
        <v>14</v>
      </c>
      <c r="M945" s="1" t="s">
        <v>14</v>
      </c>
      <c r="N945" s="1" t="s">
        <v>14</v>
      </c>
      <c r="O945" s="1" t="s">
        <v>14</v>
      </c>
      <c r="P945" s="1" t="s">
        <v>510</v>
      </c>
      <c r="Q945" s="1"/>
    </row>
    <row r="946" spans="1:17" x14ac:dyDescent="0.25">
      <c r="A946" s="1" t="s">
        <v>219</v>
      </c>
      <c r="B946" s="1" t="s">
        <v>1507</v>
      </c>
      <c r="C946" s="1" t="s">
        <v>134</v>
      </c>
      <c r="D946" s="1" t="s">
        <v>40</v>
      </c>
      <c r="E946" s="1" t="s">
        <v>249</v>
      </c>
      <c r="F946" s="1" t="s">
        <v>355</v>
      </c>
      <c r="G946" s="1" t="s">
        <v>27</v>
      </c>
      <c r="H946" s="1" t="s">
        <v>14</v>
      </c>
      <c r="I946" s="1" t="s">
        <v>14</v>
      </c>
      <c r="J946" s="1" t="s">
        <v>14</v>
      </c>
      <c r="K946" s="1" t="s">
        <v>14</v>
      </c>
      <c r="L946" s="1" t="s">
        <v>14</v>
      </c>
      <c r="M946" s="1" t="s">
        <v>14</v>
      </c>
      <c r="N946" s="1" t="s">
        <v>14</v>
      </c>
      <c r="O946" s="1" t="s">
        <v>14</v>
      </c>
      <c r="P946" s="1" t="s">
        <v>510</v>
      </c>
      <c r="Q946" s="1"/>
    </row>
    <row r="947" spans="1:17" x14ac:dyDescent="0.25">
      <c r="A947" s="1" t="s">
        <v>219</v>
      </c>
      <c r="B947" s="1" t="s">
        <v>1508</v>
      </c>
      <c r="C947" s="1" t="s">
        <v>137</v>
      </c>
      <c r="D947" s="1" t="s">
        <v>22</v>
      </c>
      <c r="E947" s="1" t="s">
        <v>249</v>
      </c>
      <c r="F947" s="1" t="s">
        <v>1175</v>
      </c>
      <c r="G947" s="1" t="s">
        <v>14</v>
      </c>
      <c r="H947" s="1" t="s">
        <v>14</v>
      </c>
      <c r="I947" s="1" t="s">
        <v>14</v>
      </c>
      <c r="J947" s="1" t="s">
        <v>14</v>
      </c>
      <c r="K947" s="1" t="s">
        <v>14</v>
      </c>
      <c r="L947" s="1" t="s">
        <v>14</v>
      </c>
      <c r="M947" s="1" t="s">
        <v>14</v>
      </c>
      <c r="N947" s="1" t="s">
        <v>14</v>
      </c>
      <c r="O947" s="1" t="s">
        <v>14</v>
      </c>
      <c r="P947" s="1" t="s">
        <v>510</v>
      </c>
      <c r="Q947" s="1"/>
    </row>
    <row r="948" spans="1:17" x14ac:dyDescent="0.25">
      <c r="A948" s="1" t="s">
        <v>219</v>
      </c>
      <c r="B948" s="1" t="s">
        <v>1509</v>
      </c>
      <c r="C948" s="1" t="s">
        <v>137</v>
      </c>
      <c r="D948" s="1" t="s">
        <v>24</v>
      </c>
      <c r="E948" s="1" t="s">
        <v>249</v>
      </c>
      <c r="F948" s="1" t="s">
        <v>152</v>
      </c>
      <c r="G948" s="1" t="s">
        <v>27</v>
      </c>
      <c r="H948" s="1" t="s">
        <v>14</v>
      </c>
      <c r="I948" s="1" t="s">
        <v>14</v>
      </c>
      <c r="J948" s="1" t="s">
        <v>14</v>
      </c>
      <c r="K948" s="1" t="s">
        <v>14</v>
      </c>
      <c r="L948" s="1" t="s">
        <v>14</v>
      </c>
      <c r="M948" s="1" t="s">
        <v>14</v>
      </c>
      <c r="N948" s="1" t="s">
        <v>14</v>
      </c>
      <c r="O948" s="1" t="s">
        <v>14</v>
      </c>
      <c r="P948" s="1" t="s">
        <v>510</v>
      </c>
      <c r="Q948" s="1"/>
    </row>
    <row r="949" spans="1:17" x14ac:dyDescent="0.25">
      <c r="A949" s="1" t="s">
        <v>219</v>
      </c>
      <c r="B949" s="1" t="s">
        <v>1510</v>
      </c>
      <c r="C949" s="1" t="s">
        <v>137</v>
      </c>
      <c r="D949" s="1" t="s">
        <v>30</v>
      </c>
      <c r="E949" s="1" t="s">
        <v>249</v>
      </c>
      <c r="F949" s="1" t="s">
        <v>152</v>
      </c>
      <c r="G949" s="1" t="s">
        <v>27</v>
      </c>
      <c r="H949" s="1" t="s">
        <v>14</v>
      </c>
      <c r="I949" s="1" t="s">
        <v>14</v>
      </c>
      <c r="J949" s="1" t="s">
        <v>14</v>
      </c>
      <c r="K949" s="1" t="s">
        <v>14</v>
      </c>
      <c r="L949" s="1" t="s">
        <v>14</v>
      </c>
      <c r="M949" s="1" t="s">
        <v>14</v>
      </c>
      <c r="N949" s="1" t="s">
        <v>14</v>
      </c>
      <c r="O949" s="1" t="s">
        <v>14</v>
      </c>
      <c r="P949" s="1" t="s">
        <v>510</v>
      </c>
      <c r="Q949" s="1"/>
    </row>
    <row r="950" spans="1:17" x14ac:dyDescent="0.25">
      <c r="A950" s="1" t="s">
        <v>219</v>
      </c>
      <c r="B950" s="1" t="s">
        <v>1511</v>
      </c>
      <c r="C950" s="1" t="s">
        <v>137</v>
      </c>
      <c r="D950" s="1" t="s">
        <v>32</v>
      </c>
      <c r="E950" s="1" t="s">
        <v>249</v>
      </c>
      <c r="F950" s="1" t="s">
        <v>1188</v>
      </c>
      <c r="G950" s="1" t="s">
        <v>1167</v>
      </c>
      <c r="H950" s="1" t="s">
        <v>14</v>
      </c>
      <c r="I950" s="1" t="s">
        <v>14</v>
      </c>
      <c r="J950" s="1" t="s">
        <v>14</v>
      </c>
      <c r="K950" s="1" t="s">
        <v>14</v>
      </c>
      <c r="L950" s="1" t="s">
        <v>14</v>
      </c>
      <c r="M950" s="1" t="s">
        <v>14</v>
      </c>
      <c r="N950" s="1" t="s">
        <v>14</v>
      </c>
      <c r="O950" s="1" t="s">
        <v>14</v>
      </c>
      <c r="P950" s="1" t="s">
        <v>510</v>
      </c>
      <c r="Q950" s="1"/>
    </row>
    <row r="951" spans="1:17" x14ac:dyDescent="0.25">
      <c r="A951" s="1" t="s">
        <v>219</v>
      </c>
      <c r="B951" s="1" t="s">
        <v>1512</v>
      </c>
      <c r="C951" s="1" t="s">
        <v>137</v>
      </c>
      <c r="D951" s="1" t="s">
        <v>34</v>
      </c>
      <c r="E951" s="1" t="s">
        <v>249</v>
      </c>
      <c r="F951" s="1" t="s">
        <v>1188</v>
      </c>
      <c r="G951" s="1" t="s">
        <v>1167</v>
      </c>
      <c r="H951" s="1" t="s">
        <v>14</v>
      </c>
      <c r="I951" s="1" t="s">
        <v>14</v>
      </c>
      <c r="J951" s="1" t="s">
        <v>14</v>
      </c>
      <c r="K951" s="1" t="s">
        <v>14</v>
      </c>
      <c r="L951" s="1" t="s">
        <v>14</v>
      </c>
      <c r="M951" s="1" t="s">
        <v>14</v>
      </c>
      <c r="N951" s="1" t="s">
        <v>14</v>
      </c>
      <c r="O951" s="1" t="s">
        <v>14</v>
      </c>
      <c r="P951" s="1" t="s">
        <v>510</v>
      </c>
      <c r="Q951" s="1"/>
    </row>
    <row r="952" spans="1:17" x14ac:dyDescent="0.25">
      <c r="A952" s="1" t="s">
        <v>219</v>
      </c>
      <c r="B952" s="1" t="s">
        <v>1513</v>
      </c>
      <c r="C952" s="1" t="s">
        <v>137</v>
      </c>
      <c r="D952" s="1" t="s">
        <v>36</v>
      </c>
      <c r="E952" s="1" t="s">
        <v>249</v>
      </c>
      <c r="F952" s="1" t="s">
        <v>1188</v>
      </c>
      <c r="G952" s="1" t="s">
        <v>1167</v>
      </c>
      <c r="H952" s="1" t="s">
        <v>14</v>
      </c>
      <c r="I952" s="1" t="s">
        <v>14</v>
      </c>
      <c r="J952" s="1" t="s">
        <v>14</v>
      </c>
      <c r="K952" s="1" t="s">
        <v>14</v>
      </c>
      <c r="L952" s="1" t="s">
        <v>14</v>
      </c>
      <c r="M952" s="1" t="s">
        <v>14</v>
      </c>
      <c r="N952" s="1" t="s">
        <v>14</v>
      </c>
      <c r="O952" s="1" t="s">
        <v>14</v>
      </c>
      <c r="P952" s="1" t="s">
        <v>510</v>
      </c>
      <c r="Q952" s="1"/>
    </row>
    <row r="953" spans="1:17" x14ac:dyDescent="0.25">
      <c r="A953" s="1" t="s">
        <v>219</v>
      </c>
      <c r="B953" s="1" t="s">
        <v>1514</v>
      </c>
      <c r="C953" s="1" t="s">
        <v>137</v>
      </c>
      <c r="D953" s="1" t="s">
        <v>38</v>
      </c>
      <c r="E953" s="1" t="s">
        <v>249</v>
      </c>
      <c r="F953" s="1" t="s">
        <v>1188</v>
      </c>
      <c r="G953" s="1" t="s">
        <v>1167</v>
      </c>
      <c r="H953" s="1" t="s">
        <v>14</v>
      </c>
      <c r="I953" s="1" t="s">
        <v>14</v>
      </c>
      <c r="J953" s="1" t="s">
        <v>14</v>
      </c>
      <c r="K953" s="1" t="s">
        <v>14</v>
      </c>
      <c r="L953" s="1" t="s">
        <v>14</v>
      </c>
      <c r="M953" s="1" t="s">
        <v>14</v>
      </c>
      <c r="N953" s="1" t="s">
        <v>14</v>
      </c>
      <c r="O953" s="1" t="s">
        <v>14</v>
      </c>
      <c r="P953" s="1" t="s">
        <v>510</v>
      </c>
      <c r="Q953" s="1"/>
    </row>
    <row r="954" spans="1:17" x14ac:dyDescent="0.25">
      <c r="A954" s="1" t="s">
        <v>219</v>
      </c>
      <c r="B954" s="1" t="s">
        <v>1515</v>
      </c>
      <c r="C954" s="1" t="s">
        <v>137</v>
      </c>
      <c r="D954" s="1" t="s">
        <v>40</v>
      </c>
      <c r="E954" s="1" t="s">
        <v>249</v>
      </c>
      <c r="F954" s="1" t="s">
        <v>1193</v>
      </c>
      <c r="G954" s="1" t="s">
        <v>27</v>
      </c>
      <c r="H954" s="1" t="s">
        <v>14</v>
      </c>
      <c r="I954" s="1" t="s">
        <v>14</v>
      </c>
      <c r="J954" s="1" t="s">
        <v>14</v>
      </c>
      <c r="K954" s="1" t="s">
        <v>14</v>
      </c>
      <c r="L954" s="1" t="s">
        <v>14</v>
      </c>
      <c r="M954" s="1" t="s">
        <v>14</v>
      </c>
      <c r="N954" s="1" t="s">
        <v>14</v>
      </c>
      <c r="O954" s="1" t="s">
        <v>14</v>
      </c>
      <c r="P954" s="1" t="s">
        <v>510</v>
      </c>
      <c r="Q954" s="1"/>
    </row>
    <row r="955" spans="1:17" x14ac:dyDescent="0.25">
      <c r="A955" s="1" t="s">
        <v>219</v>
      </c>
      <c r="B955" s="1" t="s">
        <v>1516</v>
      </c>
      <c r="C955" s="1" t="s">
        <v>140</v>
      </c>
      <c r="D955" s="1" t="s">
        <v>22</v>
      </c>
      <c r="E955" s="1" t="s">
        <v>249</v>
      </c>
      <c r="F955" s="1" t="s">
        <v>1195</v>
      </c>
      <c r="G955" s="1" t="s">
        <v>14</v>
      </c>
      <c r="H955" s="1" t="s">
        <v>14</v>
      </c>
      <c r="I955" s="1" t="s">
        <v>14</v>
      </c>
      <c r="J955" s="1" t="s">
        <v>14</v>
      </c>
      <c r="K955" s="1" t="s">
        <v>14</v>
      </c>
      <c r="L955" s="1" t="s">
        <v>14</v>
      </c>
      <c r="M955" s="1" t="s">
        <v>14</v>
      </c>
      <c r="N955" s="1" t="s">
        <v>14</v>
      </c>
      <c r="O955" s="1" t="s">
        <v>14</v>
      </c>
      <c r="P955" s="1" t="s">
        <v>510</v>
      </c>
      <c r="Q955" s="1"/>
    </row>
    <row r="956" spans="1:17" x14ac:dyDescent="0.25">
      <c r="A956" s="1" t="s">
        <v>219</v>
      </c>
      <c r="B956" s="1" t="s">
        <v>1517</v>
      </c>
      <c r="C956" s="1" t="s">
        <v>140</v>
      </c>
      <c r="D956" s="1" t="s">
        <v>24</v>
      </c>
      <c r="E956" s="1" t="s">
        <v>249</v>
      </c>
      <c r="F956" s="1" t="s">
        <v>152</v>
      </c>
      <c r="G956" s="1" t="s">
        <v>27</v>
      </c>
      <c r="H956" s="1" t="s">
        <v>14</v>
      </c>
      <c r="I956" s="1" t="s">
        <v>14</v>
      </c>
      <c r="J956" s="1" t="s">
        <v>14</v>
      </c>
      <c r="K956" s="1" t="s">
        <v>14</v>
      </c>
      <c r="L956" s="1" t="s">
        <v>14</v>
      </c>
      <c r="M956" s="1" t="s">
        <v>14</v>
      </c>
      <c r="N956" s="1" t="s">
        <v>14</v>
      </c>
      <c r="O956" s="1" t="s">
        <v>14</v>
      </c>
      <c r="P956" s="1" t="s">
        <v>510</v>
      </c>
      <c r="Q956" s="1"/>
    </row>
    <row r="957" spans="1:17" x14ac:dyDescent="0.25">
      <c r="A957" s="1" t="s">
        <v>219</v>
      </c>
      <c r="B957" s="1" t="s">
        <v>1518</v>
      </c>
      <c r="C957" s="1" t="s">
        <v>140</v>
      </c>
      <c r="D957" s="1" t="s">
        <v>30</v>
      </c>
      <c r="E957" s="1" t="s">
        <v>249</v>
      </c>
      <c r="F957" s="1" t="s">
        <v>152</v>
      </c>
      <c r="G957" s="1" t="s">
        <v>27</v>
      </c>
      <c r="H957" s="1" t="s">
        <v>14</v>
      </c>
      <c r="I957" s="1" t="s">
        <v>14</v>
      </c>
      <c r="J957" s="1" t="s">
        <v>14</v>
      </c>
      <c r="K957" s="1" t="s">
        <v>14</v>
      </c>
      <c r="L957" s="1" t="s">
        <v>14</v>
      </c>
      <c r="M957" s="1" t="s">
        <v>14</v>
      </c>
      <c r="N957" s="1" t="s">
        <v>14</v>
      </c>
      <c r="O957" s="1" t="s">
        <v>14</v>
      </c>
      <c r="P957" s="1" t="s">
        <v>510</v>
      </c>
      <c r="Q957" s="1"/>
    </row>
    <row r="958" spans="1:17" x14ac:dyDescent="0.25">
      <c r="A958" s="1" t="s">
        <v>219</v>
      </c>
      <c r="B958" s="1" t="s">
        <v>1519</v>
      </c>
      <c r="C958" s="1" t="s">
        <v>140</v>
      </c>
      <c r="D958" s="1" t="s">
        <v>32</v>
      </c>
      <c r="E958" s="1" t="s">
        <v>249</v>
      </c>
      <c r="F958" s="1" t="s">
        <v>1199</v>
      </c>
      <c r="G958" s="1" t="s">
        <v>1167</v>
      </c>
      <c r="H958" s="1" t="s">
        <v>14</v>
      </c>
      <c r="I958" s="1" t="s">
        <v>14</v>
      </c>
      <c r="J958" s="1" t="s">
        <v>14</v>
      </c>
      <c r="K958" s="1" t="s">
        <v>14</v>
      </c>
      <c r="L958" s="1" t="s">
        <v>14</v>
      </c>
      <c r="M958" s="1" t="s">
        <v>14</v>
      </c>
      <c r="N958" s="1" t="s">
        <v>14</v>
      </c>
      <c r="O958" s="1" t="s">
        <v>14</v>
      </c>
      <c r="P958" s="1" t="s">
        <v>510</v>
      </c>
      <c r="Q958" s="1"/>
    </row>
    <row r="959" spans="1:17" x14ac:dyDescent="0.25">
      <c r="A959" s="1" t="s">
        <v>219</v>
      </c>
      <c r="B959" s="1" t="s">
        <v>1520</v>
      </c>
      <c r="C959" s="1" t="s">
        <v>140</v>
      </c>
      <c r="D959" s="1" t="s">
        <v>34</v>
      </c>
      <c r="E959" s="1" t="s">
        <v>249</v>
      </c>
      <c r="F959" s="1" t="s">
        <v>1199</v>
      </c>
      <c r="G959" s="1" t="s">
        <v>1167</v>
      </c>
      <c r="H959" s="1" t="s">
        <v>14</v>
      </c>
      <c r="I959" s="1" t="s">
        <v>14</v>
      </c>
      <c r="J959" s="1" t="s">
        <v>14</v>
      </c>
      <c r="K959" s="1" t="s">
        <v>14</v>
      </c>
      <c r="L959" s="1" t="s">
        <v>14</v>
      </c>
      <c r="M959" s="1" t="s">
        <v>14</v>
      </c>
      <c r="N959" s="1" t="s">
        <v>14</v>
      </c>
      <c r="O959" s="1" t="s">
        <v>14</v>
      </c>
      <c r="P959" s="1" t="s">
        <v>510</v>
      </c>
      <c r="Q959" s="1"/>
    </row>
    <row r="960" spans="1:17" x14ac:dyDescent="0.25">
      <c r="A960" s="1" t="s">
        <v>219</v>
      </c>
      <c r="B960" s="1" t="s">
        <v>1521</v>
      </c>
      <c r="C960" s="1" t="s">
        <v>140</v>
      </c>
      <c r="D960" s="1" t="s">
        <v>36</v>
      </c>
      <c r="E960" s="1" t="s">
        <v>249</v>
      </c>
      <c r="F960" s="1" t="s">
        <v>1199</v>
      </c>
      <c r="G960" s="1" t="s">
        <v>1167</v>
      </c>
      <c r="H960" s="1" t="s">
        <v>14</v>
      </c>
      <c r="I960" s="1" t="s">
        <v>14</v>
      </c>
      <c r="J960" s="1" t="s">
        <v>14</v>
      </c>
      <c r="K960" s="1" t="s">
        <v>14</v>
      </c>
      <c r="L960" s="1" t="s">
        <v>14</v>
      </c>
      <c r="M960" s="1" t="s">
        <v>14</v>
      </c>
      <c r="N960" s="1" t="s">
        <v>14</v>
      </c>
      <c r="O960" s="1" t="s">
        <v>14</v>
      </c>
      <c r="P960" s="1" t="s">
        <v>510</v>
      </c>
      <c r="Q960" s="1"/>
    </row>
    <row r="961" spans="1:17" x14ac:dyDescent="0.25">
      <c r="A961" s="1" t="s">
        <v>219</v>
      </c>
      <c r="B961" s="1" t="s">
        <v>1522</v>
      </c>
      <c r="C961" s="1" t="s">
        <v>140</v>
      </c>
      <c r="D961" s="1" t="s">
        <v>38</v>
      </c>
      <c r="E961" s="1" t="s">
        <v>249</v>
      </c>
      <c r="F961" s="1" t="s">
        <v>1199</v>
      </c>
      <c r="G961" s="1" t="s">
        <v>1167</v>
      </c>
      <c r="H961" s="1" t="s">
        <v>14</v>
      </c>
      <c r="I961" s="1" t="s">
        <v>14</v>
      </c>
      <c r="J961" s="1" t="s">
        <v>14</v>
      </c>
      <c r="K961" s="1" t="s">
        <v>14</v>
      </c>
      <c r="L961" s="1" t="s">
        <v>14</v>
      </c>
      <c r="M961" s="1" t="s">
        <v>14</v>
      </c>
      <c r="N961" s="1" t="s">
        <v>14</v>
      </c>
      <c r="O961" s="1" t="s">
        <v>14</v>
      </c>
      <c r="P961" s="1" t="s">
        <v>510</v>
      </c>
      <c r="Q961" s="1"/>
    </row>
    <row r="962" spans="1:17" x14ac:dyDescent="0.25">
      <c r="A962" s="1" t="s">
        <v>219</v>
      </c>
      <c r="B962" s="1" t="s">
        <v>1523</v>
      </c>
      <c r="C962" s="1" t="s">
        <v>140</v>
      </c>
      <c r="D962" s="1" t="s">
        <v>40</v>
      </c>
      <c r="E962" s="1" t="s">
        <v>249</v>
      </c>
      <c r="F962" s="1" t="s">
        <v>344</v>
      </c>
      <c r="G962" s="1" t="s">
        <v>27</v>
      </c>
      <c r="H962" s="1" t="s">
        <v>14</v>
      </c>
      <c r="I962" s="1" t="s">
        <v>14</v>
      </c>
      <c r="J962" s="1" t="s">
        <v>14</v>
      </c>
      <c r="K962" s="1" t="s">
        <v>14</v>
      </c>
      <c r="L962" s="1" t="s">
        <v>14</v>
      </c>
      <c r="M962" s="1" t="s">
        <v>14</v>
      </c>
      <c r="N962" s="1" t="s">
        <v>14</v>
      </c>
      <c r="O962" s="1" t="s">
        <v>14</v>
      </c>
      <c r="P962" s="1" t="s">
        <v>510</v>
      </c>
      <c r="Q962" s="1"/>
    </row>
    <row r="963" spans="1:17" x14ac:dyDescent="0.25">
      <c r="A963" s="1" t="s">
        <v>219</v>
      </c>
      <c r="B963" s="1" t="s">
        <v>1524</v>
      </c>
      <c r="C963" s="1" t="s">
        <v>1068</v>
      </c>
      <c r="D963" s="1" t="s">
        <v>24</v>
      </c>
      <c r="E963" s="1" t="s">
        <v>249</v>
      </c>
      <c r="F963" s="1" t="s">
        <v>1205</v>
      </c>
      <c r="G963" s="1" t="s">
        <v>1167</v>
      </c>
      <c r="H963" s="1" t="s">
        <v>14</v>
      </c>
      <c r="I963" s="1" t="s">
        <v>14</v>
      </c>
      <c r="J963" s="1" t="s">
        <v>14</v>
      </c>
      <c r="K963" s="1" t="s">
        <v>14</v>
      </c>
      <c r="L963" s="1" t="s">
        <v>14</v>
      </c>
      <c r="M963" s="1" t="s">
        <v>14</v>
      </c>
      <c r="N963" s="1" t="s">
        <v>14</v>
      </c>
      <c r="O963" s="1" t="s">
        <v>14</v>
      </c>
      <c r="P963" s="1" t="s">
        <v>510</v>
      </c>
      <c r="Q963" s="1"/>
    </row>
    <row r="964" spans="1:17" x14ac:dyDescent="0.25">
      <c r="A964" s="1" t="s">
        <v>219</v>
      </c>
      <c r="B964" s="1" t="s">
        <v>1525</v>
      </c>
      <c r="C964" s="1" t="s">
        <v>1068</v>
      </c>
      <c r="D964" s="1" t="s">
        <v>30</v>
      </c>
      <c r="E964" s="1" t="s">
        <v>249</v>
      </c>
      <c r="F964" s="1" t="s">
        <v>1169</v>
      </c>
      <c r="G964" s="1" t="s">
        <v>1167</v>
      </c>
      <c r="H964" s="1" t="s">
        <v>14</v>
      </c>
      <c r="I964" s="1" t="s">
        <v>14</v>
      </c>
      <c r="J964" s="1" t="s">
        <v>14</v>
      </c>
      <c r="K964" s="1" t="s">
        <v>14</v>
      </c>
      <c r="L964" s="1" t="s">
        <v>14</v>
      </c>
      <c r="M964" s="1" t="s">
        <v>14</v>
      </c>
      <c r="N964" s="1" t="s">
        <v>14</v>
      </c>
      <c r="O964" s="1" t="s">
        <v>14</v>
      </c>
      <c r="P964" s="1" t="s">
        <v>510</v>
      </c>
      <c r="Q964" s="1"/>
    </row>
    <row r="965" spans="1:17" x14ac:dyDescent="0.25">
      <c r="A965" s="1" t="s">
        <v>219</v>
      </c>
      <c r="B965" s="1" t="s">
        <v>1526</v>
      </c>
      <c r="C965" s="1" t="s">
        <v>1068</v>
      </c>
      <c r="D965" s="1" t="s">
        <v>32</v>
      </c>
      <c r="E965" s="1" t="s">
        <v>249</v>
      </c>
      <c r="F965" s="1" t="s">
        <v>1199</v>
      </c>
      <c r="G965" s="1" t="s">
        <v>1167</v>
      </c>
      <c r="H965" s="1" t="s">
        <v>14</v>
      </c>
      <c r="I965" s="1" t="s">
        <v>14</v>
      </c>
      <c r="J965" s="1" t="s">
        <v>14</v>
      </c>
      <c r="K965" s="1" t="s">
        <v>14</v>
      </c>
      <c r="L965" s="1" t="s">
        <v>14</v>
      </c>
      <c r="M965" s="1" t="s">
        <v>14</v>
      </c>
      <c r="N965" s="1" t="s">
        <v>14</v>
      </c>
      <c r="O965" s="1" t="s">
        <v>14</v>
      </c>
      <c r="P965" s="1" t="s">
        <v>510</v>
      </c>
      <c r="Q965" s="1"/>
    </row>
    <row r="966" spans="1:17" x14ac:dyDescent="0.25">
      <c r="A966" s="1" t="s">
        <v>219</v>
      </c>
      <c r="B966" s="1" t="s">
        <v>1527</v>
      </c>
      <c r="C966" s="1" t="s">
        <v>1068</v>
      </c>
      <c r="D966" s="1" t="s">
        <v>34</v>
      </c>
      <c r="E966" s="1" t="s">
        <v>249</v>
      </c>
      <c r="F966" s="1" t="s">
        <v>1205</v>
      </c>
      <c r="G966" s="1" t="s">
        <v>1167</v>
      </c>
      <c r="H966" s="1" t="s">
        <v>14</v>
      </c>
      <c r="I966" s="1" t="s">
        <v>14</v>
      </c>
      <c r="J966" s="1" t="s">
        <v>14</v>
      </c>
      <c r="K966" s="1" t="s">
        <v>14</v>
      </c>
      <c r="L966" s="1" t="s">
        <v>14</v>
      </c>
      <c r="M966" s="1" t="s">
        <v>14</v>
      </c>
      <c r="N966" s="1" t="s">
        <v>14</v>
      </c>
      <c r="O966" s="1" t="s">
        <v>14</v>
      </c>
      <c r="P966" s="1" t="s">
        <v>510</v>
      </c>
      <c r="Q966" s="1"/>
    </row>
    <row r="967" spans="1:17" x14ac:dyDescent="0.25">
      <c r="A967" s="1" t="s">
        <v>219</v>
      </c>
      <c r="B967" s="1" t="s">
        <v>1528</v>
      </c>
      <c r="C967" s="1" t="s">
        <v>1068</v>
      </c>
      <c r="D967" s="1" t="s">
        <v>36</v>
      </c>
      <c r="E967" s="1" t="s">
        <v>249</v>
      </c>
      <c r="F967" s="1" t="s">
        <v>1169</v>
      </c>
      <c r="G967" s="1" t="s">
        <v>1167</v>
      </c>
      <c r="H967" s="1" t="s">
        <v>14</v>
      </c>
      <c r="I967" s="1" t="s">
        <v>14</v>
      </c>
      <c r="J967" s="1" t="s">
        <v>14</v>
      </c>
      <c r="K967" s="1" t="s">
        <v>14</v>
      </c>
      <c r="L967" s="1" t="s">
        <v>14</v>
      </c>
      <c r="M967" s="1" t="s">
        <v>14</v>
      </c>
      <c r="N967" s="1" t="s">
        <v>14</v>
      </c>
      <c r="O967" s="1" t="s">
        <v>14</v>
      </c>
      <c r="P967" s="1" t="s">
        <v>510</v>
      </c>
      <c r="Q967" s="1"/>
    </row>
    <row r="968" spans="1:17" x14ac:dyDescent="0.25">
      <c r="A968" s="1" t="s">
        <v>219</v>
      </c>
      <c r="B968" s="1" t="s">
        <v>1529</v>
      </c>
      <c r="C968" s="1" t="s">
        <v>1068</v>
      </c>
      <c r="D968" s="1" t="s">
        <v>38</v>
      </c>
      <c r="E968" s="1" t="s">
        <v>249</v>
      </c>
      <c r="F968" s="1" t="s">
        <v>1199</v>
      </c>
      <c r="G968" s="1" t="s">
        <v>1167</v>
      </c>
      <c r="H968" s="1" t="s">
        <v>14</v>
      </c>
      <c r="I968" s="1" t="s">
        <v>14</v>
      </c>
      <c r="J968" s="1" t="s">
        <v>14</v>
      </c>
      <c r="K968" s="1" t="s">
        <v>14</v>
      </c>
      <c r="L968" s="1" t="s">
        <v>14</v>
      </c>
      <c r="M968" s="1" t="s">
        <v>14</v>
      </c>
      <c r="N968" s="1" t="s">
        <v>14</v>
      </c>
      <c r="O968" s="1" t="s">
        <v>14</v>
      </c>
      <c r="P968" s="1" t="s">
        <v>510</v>
      </c>
      <c r="Q968" s="1"/>
    </row>
    <row r="969" spans="1:17" x14ac:dyDescent="0.25">
      <c r="A969" s="1" t="s">
        <v>219</v>
      </c>
      <c r="B969" s="1" t="s">
        <v>1530</v>
      </c>
      <c r="C969" s="1" t="s">
        <v>1068</v>
      </c>
      <c r="D969" s="1" t="s">
        <v>40</v>
      </c>
      <c r="E969" s="1" t="s">
        <v>249</v>
      </c>
      <c r="F969" s="1" t="s">
        <v>1205</v>
      </c>
      <c r="G969" s="1" t="s">
        <v>1167</v>
      </c>
      <c r="H969" s="1" t="s">
        <v>14</v>
      </c>
      <c r="I969" s="1" t="s">
        <v>14</v>
      </c>
      <c r="J969" s="1" t="s">
        <v>14</v>
      </c>
      <c r="K969" s="1" t="s">
        <v>14</v>
      </c>
      <c r="L969" s="1" t="s">
        <v>14</v>
      </c>
      <c r="M969" s="1" t="s">
        <v>14</v>
      </c>
      <c r="N969" s="1" t="s">
        <v>14</v>
      </c>
      <c r="O969" s="1" t="s">
        <v>14</v>
      </c>
      <c r="P969" s="1" t="s">
        <v>510</v>
      </c>
      <c r="Q969" s="1"/>
    </row>
    <row r="970" spans="1:17" x14ac:dyDescent="0.25">
      <c r="A970" s="1" t="s">
        <v>219</v>
      </c>
      <c r="B970" s="1" t="s">
        <v>1531</v>
      </c>
      <c r="C970" s="1" t="s">
        <v>1068</v>
      </c>
      <c r="D970" s="1" t="s">
        <v>43</v>
      </c>
      <c r="E970" s="1" t="s">
        <v>249</v>
      </c>
      <c r="F970" s="1" t="s">
        <v>1169</v>
      </c>
      <c r="G970" s="1" t="s">
        <v>1167</v>
      </c>
      <c r="H970" s="1" t="s">
        <v>14</v>
      </c>
      <c r="I970" s="1" t="s">
        <v>14</v>
      </c>
      <c r="J970" s="1" t="s">
        <v>14</v>
      </c>
      <c r="K970" s="1" t="s">
        <v>14</v>
      </c>
      <c r="L970" s="1" t="s">
        <v>14</v>
      </c>
      <c r="M970" s="1" t="s">
        <v>14</v>
      </c>
      <c r="N970" s="1" t="s">
        <v>14</v>
      </c>
      <c r="O970" s="1" t="s">
        <v>14</v>
      </c>
      <c r="P970" s="1" t="s">
        <v>510</v>
      </c>
      <c r="Q970" s="1"/>
    </row>
    <row r="971" spans="1:17" x14ac:dyDescent="0.25">
      <c r="A971" s="1" t="s">
        <v>219</v>
      </c>
      <c r="B971" s="1" t="s">
        <v>1532</v>
      </c>
      <c r="C971" s="1" t="s">
        <v>1068</v>
      </c>
      <c r="D971" s="1" t="s">
        <v>47</v>
      </c>
      <c r="E971" s="1" t="s">
        <v>249</v>
      </c>
      <c r="F971" s="1" t="s">
        <v>1199</v>
      </c>
      <c r="G971" s="1" t="s">
        <v>1167</v>
      </c>
      <c r="H971" s="1" t="s">
        <v>14</v>
      </c>
      <c r="I971" s="1" t="s">
        <v>14</v>
      </c>
      <c r="J971" s="1" t="s">
        <v>14</v>
      </c>
      <c r="K971" s="1" t="s">
        <v>14</v>
      </c>
      <c r="L971" s="1" t="s">
        <v>14</v>
      </c>
      <c r="M971" s="1" t="s">
        <v>14</v>
      </c>
      <c r="N971" s="1" t="s">
        <v>14</v>
      </c>
      <c r="O971" s="1" t="s">
        <v>14</v>
      </c>
      <c r="P971" s="1" t="s">
        <v>510</v>
      </c>
      <c r="Q971" s="1"/>
    </row>
    <row r="972" spans="1:17" x14ac:dyDescent="0.25">
      <c r="A972" s="1" t="s">
        <v>219</v>
      </c>
      <c r="B972" s="1" t="s">
        <v>1533</v>
      </c>
      <c r="C972" s="1" t="s">
        <v>1068</v>
      </c>
      <c r="D972" s="1" t="s">
        <v>49</v>
      </c>
      <c r="E972" s="1" t="s">
        <v>249</v>
      </c>
      <c r="F972" s="1" t="s">
        <v>1205</v>
      </c>
      <c r="G972" s="1" t="s">
        <v>1167</v>
      </c>
      <c r="H972" s="1" t="s">
        <v>14</v>
      </c>
      <c r="I972" s="1" t="s">
        <v>14</v>
      </c>
      <c r="J972" s="1" t="s">
        <v>14</v>
      </c>
      <c r="K972" s="1" t="s">
        <v>14</v>
      </c>
      <c r="L972" s="1" t="s">
        <v>14</v>
      </c>
      <c r="M972" s="1" t="s">
        <v>14</v>
      </c>
      <c r="N972" s="1" t="s">
        <v>14</v>
      </c>
      <c r="O972" s="1" t="s">
        <v>14</v>
      </c>
      <c r="P972" s="1" t="s">
        <v>510</v>
      </c>
      <c r="Q972" s="1"/>
    </row>
    <row r="973" spans="1:17" x14ac:dyDescent="0.25">
      <c r="A973" s="1" t="s">
        <v>219</v>
      </c>
      <c r="B973" s="1" t="s">
        <v>1534</v>
      </c>
      <c r="C973" s="1" t="s">
        <v>1068</v>
      </c>
      <c r="D973" s="1" t="s">
        <v>51</v>
      </c>
      <c r="E973" s="1" t="s">
        <v>249</v>
      </c>
      <c r="F973" s="1" t="s">
        <v>1169</v>
      </c>
      <c r="G973" s="1" t="s">
        <v>1167</v>
      </c>
      <c r="H973" s="1" t="s">
        <v>14</v>
      </c>
      <c r="I973" s="1" t="s">
        <v>14</v>
      </c>
      <c r="J973" s="1" t="s">
        <v>14</v>
      </c>
      <c r="K973" s="1" t="s">
        <v>14</v>
      </c>
      <c r="L973" s="1" t="s">
        <v>14</v>
      </c>
      <c r="M973" s="1" t="s">
        <v>14</v>
      </c>
      <c r="N973" s="1" t="s">
        <v>14</v>
      </c>
      <c r="O973" s="1" t="s">
        <v>14</v>
      </c>
      <c r="P973" s="1" t="s">
        <v>510</v>
      </c>
      <c r="Q973" s="1"/>
    </row>
    <row r="974" spans="1:17" x14ac:dyDescent="0.25">
      <c r="A974" s="1" t="s">
        <v>219</v>
      </c>
      <c r="B974" s="1" t="s">
        <v>1535</v>
      </c>
      <c r="C974" s="1" t="s">
        <v>1068</v>
      </c>
      <c r="D974" s="1" t="s">
        <v>53</v>
      </c>
      <c r="E974" s="1" t="s">
        <v>249</v>
      </c>
      <c r="F974" s="1" t="s">
        <v>1199</v>
      </c>
      <c r="G974" s="1" t="s">
        <v>1167</v>
      </c>
      <c r="H974" s="1" t="s">
        <v>14</v>
      </c>
      <c r="I974" s="1" t="s">
        <v>14</v>
      </c>
      <c r="J974" s="1" t="s">
        <v>14</v>
      </c>
      <c r="K974" s="1" t="s">
        <v>14</v>
      </c>
      <c r="L974" s="1" t="s">
        <v>14</v>
      </c>
      <c r="M974" s="1" t="s">
        <v>14</v>
      </c>
      <c r="N974" s="1" t="s">
        <v>14</v>
      </c>
      <c r="O974" s="1" t="s">
        <v>14</v>
      </c>
      <c r="P974" s="1" t="s">
        <v>510</v>
      </c>
      <c r="Q974" s="1"/>
    </row>
    <row r="975" spans="1:17" x14ac:dyDescent="0.25">
      <c r="A975" s="1" t="s">
        <v>219</v>
      </c>
      <c r="B975" s="1" t="s">
        <v>1536</v>
      </c>
      <c r="C975" s="1" t="s">
        <v>1068</v>
      </c>
      <c r="D975" s="1" t="s">
        <v>55</v>
      </c>
      <c r="E975" s="1" t="s">
        <v>249</v>
      </c>
      <c r="F975" s="1" t="s">
        <v>1205</v>
      </c>
      <c r="G975" s="1" t="s">
        <v>1167</v>
      </c>
      <c r="H975" s="1" t="s">
        <v>14</v>
      </c>
      <c r="I975" s="1" t="s">
        <v>14</v>
      </c>
      <c r="J975" s="1" t="s">
        <v>14</v>
      </c>
      <c r="K975" s="1" t="s">
        <v>14</v>
      </c>
      <c r="L975" s="1" t="s">
        <v>14</v>
      </c>
      <c r="M975" s="1" t="s">
        <v>14</v>
      </c>
      <c r="N975" s="1" t="s">
        <v>14</v>
      </c>
      <c r="O975" s="1" t="s">
        <v>14</v>
      </c>
      <c r="P975" s="1" t="s">
        <v>510</v>
      </c>
      <c r="Q975" s="1"/>
    </row>
    <row r="976" spans="1:17" x14ac:dyDescent="0.25">
      <c r="A976" s="1" t="s">
        <v>219</v>
      </c>
      <c r="B976" s="1" t="s">
        <v>1537</v>
      </c>
      <c r="C976" s="1" t="s">
        <v>1068</v>
      </c>
      <c r="D976" s="1" t="s">
        <v>58</v>
      </c>
      <c r="E976" s="1" t="s">
        <v>249</v>
      </c>
      <c r="F976" s="1" t="s">
        <v>1169</v>
      </c>
      <c r="G976" s="1" t="s">
        <v>1167</v>
      </c>
      <c r="H976" s="1" t="s">
        <v>14</v>
      </c>
      <c r="I976" s="1" t="s">
        <v>14</v>
      </c>
      <c r="J976" s="1" t="s">
        <v>14</v>
      </c>
      <c r="K976" s="1" t="s">
        <v>14</v>
      </c>
      <c r="L976" s="1" t="s">
        <v>14</v>
      </c>
      <c r="M976" s="1" t="s">
        <v>14</v>
      </c>
      <c r="N976" s="1" t="s">
        <v>14</v>
      </c>
      <c r="O976" s="1" t="s">
        <v>14</v>
      </c>
      <c r="P976" s="1" t="s">
        <v>510</v>
      </c>
      <c r="Q976" s="1"/>
    </row>
    <row r="977" spans="1:17" x14ac:dyDescent="0.25">
      <c r="A977" s="1" t="s">
        <v>219</v>
      </c>
      <c r="B977" s="1" t="s">
        <v>1538</v>
      </c>
      <c r="C977" s="1" t="s">
        <v>1068</v>
      </c>
      <c r="D977" s="1" t="s">
        <v>60</v>
      </c>
      <c r="E977" s="1" t="s">
        <v>249</v>
      </c>
      <c r="F977" s="1" t="s">
        <v>1199</v>
      </c>
      <c r="G977" s="1" t="s">
        <v>1167</v>
      </c>
      <c r="H977" s="1" t="s">
        <v>14</v>
      </c>
      <c r="I977" s="1" t="s">
        <v>14</v>
      </c>
      <c r="J977" s="1" t="s">
        <v>14</v>
      </c>
      <c r="K977" s="1" t="s">
        <v>14</v>
      </c>
      <c r="L977" s="1" t="s">
        <v>14</v>
      </c>
      <c r="M977" s="1" t="s">
        <v>14</v>
      </c>
      <c r="N977" s="1" t="s">
        <v>14</v>
      </c>
      <c r="O977" s="1" t="s">
        <v>14</v>
      </c>
      <c r="P977" s="1" t="s">
        <v>510</v>
      </c>
      <c r="Q977" s="1"/>
    </row>
    <row r="978" spans="1:17" x14ac:dyDescent="0.25">
      <c r="A978" s="1" t="s">
        <v>219</v>
      </c>
      <c r="B978" s="1" t="s">
        <v>1539</v>
      </c>
      <c r="C978" s="1" t="s">
        <v>1124</v>
      </c>
      <c r="D978" s="1" t="s">
        <v>24</v>
      </c>
      <c r="E978" s="1" t="s">
        <v>249</v>
      </c>
      <c r="F978" s="1" t="s">
        <v>13</v>
      </c>
      <c r="G978" s="1" t="s">
        <v>27</v>
      </c>
      <c r="H978" s="1" t="s">
        <v>14</v>
      </c>
      <c r="I978" s="1" t="s">
        <v>14</v>
      </c>
      <c r="J978" s="1" t="s">
        <v>14</v>
      </c>
      <c r="K978" s="1" t="s">
        <v>14</v>
      </c>
      <c r="L978" s="1" t="s">
        <v>14</v>
      </c>
      <c r="M978" s="1" t="s">
        <v>14</v>
      </c>
      <c r="N978" s="1" t="s">
        <v>14</v>
      </c>
      <c r="O978" s="1" t="s">
        <v>14</v>
      </c>
      <c r="P978" s="1" t="s">
        <v>510</v>
      </c>
      <c r="Q978" s="1"/>
    </row>
    <row r="979" spans="1:17" x14ac:dyDescent="0.25">
      <c r="A979" s="1" t="s">
        <v>219</v>
      </c>
      <c r="B979" s="1" t="s">
        <v>1540</v>
      </c>
      <c r="C979" s="1" t="s">
        <v>1124</v>
      </c>
      <c r="D979" s="1" t="s">
        <v>38</v>
      </c>
      <c r="E979" s="1" t="s">
        <v>249</v>
      </c>
      <c r="F979" s="1" t="s">
        <v>13</v>
      </c>
      <c r="G979" s="1" t="s">
        <v>27</v>
      </c>
      <c r="H979" s="1" t="s">
        <v>14</v>
      </c>
      <c r="I979" s="1" t="s">
        <v>14</v>
      </c>
      <c r="J979" s="1" t="s">
        <v>14</v>
      </c>
      <c r="K979" s="1" t="s">
        <v>14</v>
      </c>
      <c r="L979" s="1" t="s">
        <v>14</v>
      </c>
      <c r="M979" s="1" t="s">
        <v>14</v>
      </c>
      <c r="N979" s="1" t="s">
        <v>14</v>
      </c>
      <c r="O979" s="1" t="s">
        <v>14</v>
      </c>
      <c r="P979" s="1" t="s">
        <v>510</v>
      </c>
      <c r="Q979" s="1"/>
    </row>
    <row r="980" spans="1:17" x14ac:dyDescent="0.25">
      <c r="A980" s="1" t="s">
        <v>219</v>
      </c>
      <c r="B980" s="1" t="s">
        <v>1541</v>
      </c>
      <c r="C980" s="1" t="s">
        <v>1124</v>
      </c>
      <c r="D980" s="1" t="s">
        <v>30</v>
      </c>
      <c r="E980" s="1" t="s">
        <v>249</v>
      </c>
      <c r="F980" s="1" t="s">
        <v>13</v>
      </c>
      <c r="G980" s="1" t="s">
        <v>27</v>
      </c>
      <c r="H980" s="1" t="s">
        <v>14</v>
      </c>
      <c r="I980" s="1" t="s">
        <v>14</v>
      </c>
      <c r="J980" s="1" t="s">
        <v>14</v>
      </c>
      <c r="K980" s="1" t="s">
        <v>14</v>
      </c>
      <c r="L980" s="1" t="s">
        <v>14</v>
      </c>
      <c r="M980" s="1" t="s">
        <v>14</v>
      </c>
      <c r="N980" s="1" t="s">
        <v>14</v>
      </c>
      <c r="O980" s="1" t="s">
        <v>14</v>
      </c>
      <c r="P980" s="1" t="s">
        <v>510</v>
      </c>
      <c r="Q980" s="1"/>
    </row>
    <row r="981" spans="1:17" x14ac:dyDescent="0.25">
      <c r="A981" s="1" t="s">
        <v>219</v>
      </c>
      <c r="B981" s="1" t="s">
        <v>1542</v>
      </c>
      <c r="C981" s="1" t="s">
        <v>1124</v>
      </c>
      <c r="D981" s="1" t="s">
        <v>40</v>
      </c>
      <c r="E981" s="1" t="s">
        <v>249</v>
      </c>
      <c r="F981" s="1" t="s">
        <v>13</v>
      </c>
      <c r="G981" s="1" t="s">
        <v>27</v>
      </c>
      <c r="H981" s="1" t="s">
        <v>14</v>
      </c>
      <c r="I981" s="1" t="s">
        <v>14</v>
      </c>
      <c r="J981" s="1" t="s">
        <v>14</v>
      </c>
      <c r="K981" s="1" t="s">
        <v>14</v>
      </c>
      <c r="L981" s="1" t="s">
        <v>14</v>
      </c>
      <c r="M981" s="1" t="s">
        <v>14</v>
      </c>
      <c r="N981" s="1" t="s">
        <v>14</v>
      </c>
      <c r="O981" s="1" t="s">
        <v>14</v>
      </c>
      <c r="P981" s="1" t="s">
        <v>510</v>
      </c>
      <c r="Q981" s="1"/>
    </row>
    <row r="982" spans="1:17" x14ac:dyDescent="0.25">
      <c r="A982" s="1" t="s">
        <v>219</v>
      </c>
      <c r="B982" s="1" t="s">
        <v>1543</v>
      </c>
      <c r="C982" s="1" t="s">
        <v>1124</v>
      </c>
      <c r="D982" s="1" t="s">
        <v>32</v>
      </c>
      <c r="E982" s="1" t="s">
        <v>249</v>
      </c>
      <c r="F982" s="1" t="s">
        <v>13</v>
      </c>
      <c r="G982" s="1" t="s">
        <v>27</v>
      </c>
      <c r="H982" s="1" t="s">
        <v>14</v>
      </c>
      <c r="I982" s="1" t="s">
        <v>14</v>
      </c>
      <c r="J982" s="1" t="s">
        <v>14</v>
      </c>
      <c r="K982" s="1" t="s">
        <v>14</v>
      </c>
      <c r="L982" s="1" t="s">
        <v>14</v>
      </c>
      <c r="M982" s="1" t="s">
        <v>14</v>
      </c>
      <c r="N982" s="1" t="s">
        <v>14</v>
      </c>
      <c r="O982" s="1" t="s">
        <v>14</v>
      </c>
      <c r="P982" s="1" t="s">
        <v>510</v>
      </c>
      <c r="Q982" s="1"/>
    </row>
    <row r="983" spans="1:17" x14ac:dyDescent="0.25">
      <c r="A983" s="1" t="s">
        <v>219</v>
      </c>
      <c r="B983" s="1" t="s">
        <v>1544</v>
      </c>
      <c r="C983" s="1" t="s">
        <v>1124</v>
      </c>
      <c r="D983" s="1" t="s">
        <v>43</v>
      </c>
      <c r="E983" s="1" t="s">
        <v>249</v>
      </c>
      <c r="F983" s="1" t="s">
        <v>13</v>
      </c>
      <c r="G983" s="1" t="s">
        <v>27</v>
      </c>
      <c r="H983" s="1" t="s">
        <v>14</v>
      </c>
      <c r="I983" s="1" t="s">
        <v>14</v>
      </c>
      <c r="J983" s="1" t="s">
        <v>14</v>
      </c>
      <c r="K983" s="1" t="s">
        <v>14</v>
      </c>
      <c r="L983" s="1" t="s">
        <v>14</v>
      </c>
      <c r="M983" s="1" t="s">
        <v>14</v>
      </c>
      <c r="N983" s="1" t="s">
        <v>14</v>
      </c>
      <c r="O983" s="1" t="s">
        <v>14</v>
      </c>
      <c r="P983" s="1" t="s">
        <v>510</v>
      </c>
      <c r="Q983" s="1"/>
    </row>
    <row r="984" spans="1:17" x14ac:dyDescent="0.25">
      <c r="A984" s="1" t="s">
        <v>219</v>
      </c>
      <c r="B984" s="1" t="s">
        <v>1545</v>
      </c>
      <c r="C984" s="1" t="s">
        <v>1124</v>
      </c>
      <c r="D984" s="1" t="s">
        <v>34</v>
      </c>
      <c r="E984" s="1" t="s">
        <v>249</v>
      </c>
      <c r="F984" s="1" t="s">
        <v>13</v>
      </c>
      <c r="G984" s="1" t="s">
        <v>27</v>
      </c>
      <c r="H984" s="1" t="s">
        <v>14</v>
      </c>
      <c r="I984" s="1" t="s">
        <v>14</v>
      </c>
      <c r="J984" s="1" t="s">
        <v>14</v>
      </c>
      <c r="K984" s="1" t="s">
        <v>14</v>
      </c>
      <c r="L984" s="1" t="s">
        <v>14</v>
      </c>
      <c r="M984" s="1" t="s">
        <v>14</v>
      </c>
      <c r="N984" s="1" t="s">
        <v>14</v>
      </c>
      <c r="O984" s="1" t="s">
        <v>14</v>
      </c>
      <c r="P984" s="1" t="s">
        <v>510</v>
      </c>
      <c r="Q984" s="1"/>
    </row>
    <row r="985" spans="1:17" x14ac:dyDescent="0.25">
      <c r="A985" s="1" t="s">
        <v>219</v>
      </c>
      <c r="B985" s="1" t="s">
        <v>1546</v>
      </c>
      <c r="C985" s="1" t="s">
        <v>1124</v>
      </c>
      <c r="D985" s="1" t="s">
        <v>47</v>
      </c>
      <c r="E985" s="1" t="s">
        <v>249</v>
      </c>
      <c r="F985" s="1" t="s">
        <v>13</v>
      </c>
      <c r="G985" s="1" t="s">
        <v>27</v>
      </c>
      <c r="H985" s="1" t="s">
        <v>14</v>
      </c>
      <c r="I985" s="1" t="s">
        <v>14</v>
      </c>
      <c r="J985" s="1" t="s">
        <v>14</v>
      </c>
      <c r="K985" s="1" t="s">
        <v>14</v>
      </c>
      <c r="L985" s="1" t="s">
        <v>14</v>
      </c>
      <c r="M985" s="1" t="s">
        <v>14</v>
      </c>
      <c r="N985" s="1" t="s">
        <v>14</v>
      </c>
      <c r="O985" s="1" t="s">
        <v>14</v>
      </c>
      <c r="P985" s="1" t="s">
        <v>510</v>
      </c>
      <c r="Q985" s="1"/>
    </row>
    <row r="986" spans="1:17" x14ac:dyDescent="0.25">
      <c r="A986" s="1" t="s">
        <v>219</v>
      </c>
      <c r="B986" s="1" t="s">
        <v>1547</v>
      </c>
      <c r="C986" s="1" t="s">
        <v>1124</v>
      </c>
      <c r="D986" s="1" t="s">
        <v>36</v>
      </c>
      <c r="E986" s="1" t="s">
        <v>249</v>
      </c>
      <c r="F986" s="1" t="s">
        <v>13</v>
      </c>
      <c r="G986" s="1" t="s">
        <v>27</v>
      </c>
      <c r="H986" s="1" t="s">
        <v>14</v>
      </c>
      <c r="I986" s="1" t="s">
        <v>14</v>
      </c>
      <c r="J986" s="1" t="s">
        <v>14</v>
      </c>
      <c r="K986" s="1" t="s">
        <v>14</v>
      </c>
      <c r="L986" s="1" t="s">
        <v>14</v>
      </c>
      <c r="M986" s="1" t="s">
        <v>14</v>
      </c>
      <c r="N986" s="1" t="s">
        <v>14</v>
      </c>
      <c r="O986" s="1" t="s">
        <v>14</v>
      </c>
      <c r="P986" s="1" t="s">
        <v>510</v>
      </c>
      <c r="Q986" s="1"/>
    </row>
    <row r="987" spans="1:17" x14ac:dyDescent="0.25">
      <c r="A987" s="1" t="s">
        <v>219</v>
      </c>
      <c r="B987" s="1" t="s">
        <v>1548</v>
      </c>
      <c r="C987" s="1" t="s">
        <v>1124</v>
      </c>
      <c r="D987" s="1" t="s">
        <v>49</v>
      </c>
      <c r="E987" s="1" t="s">
        <v>249</v>
      </c>
      <c r="F987" s="1" t="s">
        <v>13</v>
      </c>
      <c r="G987" s="1" t="s">
        <v>27</v>
      </c>
      <c r="H987" s="1" t="s">
        <v>14</v>
      </c>
      <c r="I987" s="1" t="s">
        <v>14</v>
      </c>
      <c r="J987" s="1" t="s">
        <v>14</v>
      </c>
      <c r="K987" s="1" t="s">
        <v>14</v>
      </c>
      <c r="L987" s="1" t="s">
        <v>14</v>
      </c>
      <c r="M987" s="1" t="s">
        <v>14</v>
      </c>
      <c r="N987" s="1" t="s">
        <v>14</v>
      </c>
      <c r="O987" s="1" t="s">
        <v>14</v>
      </c>
      <c r="P987" s="1" t="s">
        <v>510</v>
      </c>
      <c r="Q987" s="1"/>
    </row>
    <row r="988" spans="1:17" x14ac:dyDescent="0.25">
      <c r="A988" s="1" t="s">
        <v>219</v>
      </c>
      <c r="B988" s="1" t="s">
        <v>1549</v>
      </c>
      <c r="C988" s="1" t="s">
        <v>40</v>
      </c>
      <c r="D988" s="1" t="s">
        <v>18</v>
      </c>
      <c r="E988" s="1" t="s">
        <v>249</v>
      </c>
      <c r="F988" s="1" t="s">
        <v>1142</v>
      </c>
      <c r="G988" s="1" t="s">
        <v>14</v>
      </c>
      <c r="H988" s="1" t="s">
        <v>14</v>
      </c>
      <c r="I988" s="1" t="s">
        <v>14</v>
      </c>
      <c r="J988" s="1" t="s">
        <v>14</v>
      </c>
      <c r="K988" s="1" t="s">
        <v>14</v>
      </c>
      <c r="L988" s="1" t="s">
        <v>14</v>
      </c>
      <c r="M988" s="1" t="s">
        <v>14</v>
      </c>
      <c r="N988" s="1" t="s">
        <v>14</v>
      </c>
      <c r="O988" s="1" t="s">
        <v>14</v>
      </c>
      <c r="P988" s="1" t="s">
        <v>510</v>
      </c>
      <c r="Q988" s="1"/>
    </row>
    <row r="989" spans="1:17" x14ac:dyDescent="0.25">
      <c r="A989" s="1" t="s">
        <v>219</v>
      </c>
      <c r="B989" s="1" t="s">
        <v>1550</v>
      </c>
      <c r="C989" s="1" t="s">
        <v>40</v>
      </c>
      <c r="D989" s="1" t="s">
        <v>20</v>
      </c>
      <c r="E989" s="1" t="s">
        <v>249</v>
      </c>
      <c r="F989" s="1" t="s">
        <v>1551</v>
      </c>
      <c r="G989" s="1" t="s">
        <v>14</v>
      </c>
      <c r="H989" s="1" t="s">
        <v>14</v>
      </c>
      <c r="I989" s="1" t="s">
        <v>14</v>
      </c>
      <c r="J989" s="1" t="s">
        <v>14</v>
      </c>
      <c r="K989" s="1" t="s">
        <v>14</v>
      </c>
      <c r="L989" s="1" t="s">
        <v>14</v>
      </c>
      <c r="M989" s="1" t="s">
        <v>14</v>
      </c>
      <c r="N989" s="1" t="s">
        <v>14</v>
      </c>
      <c r="O989" s="1" t="s">
        <v>14</v>
      </c>
      <c r="P989" s="1" t="s">
        <v>510</v>
      </c>
      <c r="Q989" s="1"/>
    </row>
    <row r="990" spans="1:17" x14ac:dyDescent="0.25">
      <c r="A990" s="1" t="s">
        <v>219</v>
      </c>
      <c r="B990" s="1" t="s">
        <v>1552</v>
      </c>
      <c r="C990" s="1" t="s">
        <v>40</v>
      </c>
      <c r="D990" s="1" t="s">
        <v>22</v>
      </c>
      <c r="E990" s="1" t="s">
        <v>249</v>
      </c>
      <c r="F990" s="1" t="s">
        <v>43</v>
      </c>
      <c r="G990" s="1" t="s">
        <v>27</v>
      </c>
      <c r="H990" s="1" t="s">
        <v>14</v>
      </c>
      <c r="I990" s="1" t="s">
        <v>14</v>
      </c>
      <c r="J990" s="1" t="s">
        <v>14</v>
      </c>
      <c r="K990" s="1" t="s">
        <v>14</v>
      </c>
      <c r="L990" s="1" t="s">
        <v>14</v>
      </c>
      <c r="M990" s="1" t="s">
        <v>14</v>
      </c>
      <c r="N990" s="1" t="s">
        <v>14</v>
      </c>
      <c r="O990" s="1" t="s">
        <v>14</v>
      </c>
      <c r="P990" s="1" t="s">
        <v>510</v>
      </c>
      <c r="Q990" s="1"/>
    </row>
    <row r="991" spans="1:17" x14ac:dyDescent="0.25">
      <c r="A991" s="1" t="s">
        <v>219</v>
      </c>
      <c r="B991" s="1" t="s">
        <v>1553</v>
      </c>
      <c r="C991" s="1" t="s">
        <v>40</v>
      </c>
      <c r="D991" s="1" t="s">
        <v>24</v>
      </c>
      <c r="E991" s="1" t="s">
        <v>249</v>
      </c>
      <c r="F991" s="1" t="s">
        <v>347</v>
      </c>
      <c r="G991" s="1" t="s">
        <v>27</v>
      </c>
      <c r="H991" s="1" t="s">
        <v>14</v>
      </c>
      <c r="I991" s="1" t="s">
        <v>14</v>
      </c>
      <c r="J991" s="1" t="s">
        <v>14</v>
      </c>
      <c r="K991" s="1" t="s">
        <v>14</v>
      </c>
      <c r="L991" s="1" t="s">
        <v>14</v>
      </c>
      <c r="M991" s="1" t="s">
        <v>14</v>
      </c>
      <c r="N991" s="1" t="s">
        <v>14</v>
      </c>
      <c r="O991" s="1" t="s">
        <v>14</v>
      </c>
      <c r="P991" s="1" t="s">
        <v>510</v>
      </c>
      <c r="Q991" s="1"/>
    </row>
    <row r="992" spans="1:17" x14ac:dyDescent="0.25">
      <c r="A992" s="1" t="s">
        <v>219</v>
      </c>
      <c r="B992" s="1" t="s">
        <v>1554</v>
      </c>
      <c r="C992" s="1" t="s">
        <v>40</v>
      </c>
      <c r="D992" s="1" t="s">
        <v>30</v>
      </c>
      <c r="E992" s="1" t="s">
        <v>249</v>
      </c>
      <c r="F992" s="1" t="s">
        <v>347</v>
      </c>
      <c r="G992" s="1" t="s">
        <v>27</v>
      </c>
      <c r="H992" s="1" t="s">
        <v>14</v>
      </c>
      <c r="I992" s="1" t="s">
        <v>14</v>
      </c>
      <c r="J992" s="1" t="s">
        <v>14</v>
      </c>
      <c r="K992" s="1" t="s">
        <v>14</v>
      </c>
      <c r="L992" s="1" t="s">
        <v>14</v>
      </c>
      <c r="M992" s="1" t="s">
        <v>14</v>
      </c>
      <c r="N992" s="1" t="s">
        <v>14</v>
      </c>
      <c r="O992" s="1" t="s">
        <v>14</v>
      </c>
      <c r="P992" s="1" t="s">
        <v>510</v>
      </c>
      <c r="Q992" s="1"/>
    </row>
    <row r="993" spans="1:17" x14ac:dyDescent="0.25">
      <c r="A993" s="1" t="s">
        <v>219</v>
      </c>
      <c r="B993" s="1" t="s">
        <v>1555</v>
      </c>
      <c r="C993" s="1" t="s">
        <v>40</v>
      </c>
      <c r="D993" s="1" t="s">
        <v>32</v>
      </c>
      <c r="E993" s="1" t="s">
        <v>249</v>
      </c>
      <c r="F993" s="1" t="s">
        <v>347</v>
      </c>
      <c r="G993" s="1" t="s">
        <v>27</v>
      </c>
      <c r="H993" s="1" t="s">
        <v>14</v>
      </c>
      <c r="I993" s="1" t="s">
        <v>14</v>
      </c>
      <c r="J993" s="1" t="s">
        <v>14</v>
      </c>
      <c r="K993" s="1" t="s">
        <v>14</v>
      </c>
      <c r="L993" s="1" t="s">
        <v>14</v>
      </c>
      <c r="M993" s="1" t="s">
        <v>14</v>
      </c>
      <c r="N993" s="1" t="s">
        <v>14</v>
      </c>
      <c r="O993" s="1" t="s">
        <v>14</v>
      </c>
      <c r="P993" s="1" t="s">
        <v>510</v>
      </c>
      <c r="Q993" s="1"/>
    </row>
    <row r="994" spans="1:17" x14ac:dyDescent="0.25">
      <c r="A994" s="1" t="s">
        <v>219</v>
      </c>
      <c r="B994" s="1" t="s">
        <v>1556</v>
      </c>
      <c r="C994" s="1" t="s">
        <v>40</v>
      </c>
      <c r="D994" s="1" t="s">
        <v>34</v>
      </c>
      <c r="E994" s="1" t="s">
        <v>249</v>
      </c>
      <c r="F994" s="1" t="s">
        <v>347</v>
      </c>
      <c r="G994" s="1" t="s">
        <v>27</v>
      </c>
      <c r="H994" s="1" t="s">
        <v>14</v>
      </c>
      <c r="I994" s="1" t="s">
        <v>14</v>
      </c>
      <c r="J994" s="1" t="s">
        <v>14</v>
      </c>
      <c r="K994" s="1" t="s">
        <v>14</v>
      </c>
      <c r="L994" s="1" t="s">
        <v>14</v>
      </c>
      <c r="M994" s="1" t="s">
        <v>14</v>
      </c>
      <c r="N994" s="1" t="s">
        <v>14</v>
      </c>
      <c r="O994" s="1" t="s">
        <v>14</v>
      </c>
      <c r="P994" s="1" t="s">
        <v>510</v>
      </c>
      <c r="Q994" s="1"/>
    </row>
    <row r="995" spans="1:17" x14ac:dyDescent="0.25">
      <c r="A995" s="1" t="s">
        <v>219</v>
      </c>
      <c r="B995" s="1" t="s">
        <v>1557</v>
      </c>
      <c r="C995" s="1" t="s">
        <v>40</v>
      </c>
      <c r="D995" s="1" t="s">
        <v>36</v>
      </c>
      <c r="E995" s="1" t="s">
        <v>249</v>
      </c>
      <c r="F995" s="1" t="s">
        <v>347</v>
      </c>
      <c r="G995" s="1" t="s">
        <v>27</v>
      </c>
      <c r="H995" s="1" t="s">
        <v>14</v>
      </c>
      <c r="I995" s="1" t="s">
        <v>14</v>
      </c>
      <c r="J995" s="1" t="s">
        <v>14</v>
      </c>
      <c r="K995" s="1" t="s">
        <v>14</v>
      </c>
      <c r="L995" s="1" t="s">
        <v>14</v>
      </c>
      <c r="M995" s="1" t="s">
        <v>14</v>
      </c>
      <c r="N995" s="1" t="s">
        <v>14</v>
      </c>
      <c r="O995" s="1" t="s">
        <v>14</v>
      </c>
      <c r="P995" s="1" t="s">
        <v>510</v>
      </c>
      <c r="Q995" s="1"/>
    </row>
    <row r="996" spans="1:17" x14ac:dyDescent="0.25">
      <c r="A996" s="1" t="s">
        <v>219</v>
      </c>
      <c r="B996" s="1" t="s">
        <v>1558</v>
      </c>
      <c r="C996" s="1" t="s">
        <v>40</v>
      </c>
      <c r="D996" s="1" t="s">
        <v>38</v>
      </c>
      <c r="E996" s="1" t="s">
        <v>249</v>
      </c>
      <c r="F996" s="1" t="s">
        <v>347</v>
      </c>
      <c r="G996" s="1" t="s">
        <v>27</v>
      </c>
      <c r="H996" s="1" t="s">
        <v>14</v>
      </c>
      <c r="I996" s="1" t="s">
        <v>14</v>
      </c>
      <c r="J996" s="1" t="s">
        <v>14</v>
      </c>
      <c r="K996" s="1" t="s">
        <v>14</v>
      </c>
      <c r="L996" s="1" t="s">
        <v>14</v>
      </c>
      <c r="M996" s="1" t="s">
        <v>14</v>
      </c>
      <c r="N996" s="1" t="s">
        <v>14</v>
      </c>
      <c r="O996" s="1" t="s">
        <v>14</v>
      </c>
      <c r="P996" s="1" t="s">
        <v>510</v>
      </c>
      <c r="Q996" s="1"/>
    </row>
    <row r="997" spans="1:17" x14ac:dyDescent="0.25">
      <c r="A997" s="1" t="s">
        <v>219</v>
      </c>
      <c r="B997" s="1" t="s">
        <v>1559</v>
      </c>
      <c r="C997" s="1" t="s">
        <v>40</v>
      </c>
      <c r="D997" s="1" t="s">
        <v>40</v>
      </c>
      <c r="E997" s="1" t="s">
        <v>249</v>
      </c>
      <c r="F997" s="1" t="s">
        <v>347</v>
      </c>
      <c r="G997" s="1" t="s">
        <v>27</v>
      </c>
      <c r="H997" s="1" t="s">
        <v>14</v>
      </c>
      <c r="I997" s="1" t="s">
        <v>14</v>
      </c>
      <c r="J997" s="1" t="s">
        <v>14</v>
      </c>
      <c r="K997" s="1" t="s">
        <v>14</v>
      </c>
      <c r="L997" s="1" t="s">
        <v>14</v>
      </c>
      <c r="M997" s="1" t="s">
        <v>14</v>
      </c>
      <c r="N997" s="1" t="s">
        <v>14</v>
      </c>
      <c r="O997" s="1" t="s">
        <v>14</v>
      </c>
      <c r="P997" s="1" t="s">
        <v>510</v>
      </c>
      <c r="Q997" s="1"/>
    </row>
    <row r="998" spans="1:17" x14ac:dyDescent="0.25">
      <c r="A998" s="1" t="s">
        <v>219</v>
      </c>
      <c r="B998" s="1" t="s">
        <v>1560</v>
      </c>
      <c r="C998" s="1" t="s">
        <v>40</v>
      </c>
      <c r="D998" s="1" t="s">
        <v>43</v>
      </c>
      <c r="E998" s="1" t="s">
        <v>249</v>
      </c>
      <c r="F998" s="1" t="s">
        <v>347</v>
      </c>
      <c r="G998" s="1" t="s">
        <v>27</v>
      </c>
      <c r="H998" s="1" t="s">
        <v>14</v>
      </c>
      <c r="I998" s="1" t="s">
        <v>14</v>
      </c>
      <c r="J998" s="1" t="s">
        <v>14</v>
      </c>
      <c r="K998" s="1" t="s">
        <v>14</v>
      </c>
      <c r="L998" s="1" t="s">
        <v>14</v>
      </c>
      <c r="M998" s="1" t="s">
        <v>14</v>
      </c>
      <c r="N998" s="1" t="s">
        <v>14</v>
      </c>
      <c r="O998" s="1" t="s">
        <v>14</v>
      </c>
      <c r="P998" s="1" t="s">
        <v>510</v>
      </c>
      <c r="Q998" s="1"/>
    </row>
    <row r="999" spans="1:17" x14ac:dyDescent="0.25">
      <c r="A999" s="1" t="s">
        <v>219</v>
      </c>
      <c r="B999" s="1" t="s">
        <v>1561</v>
      </c>
      <c r="C999" s="1" t="s">
        <v>40</v>
      </c>
      <c r="D999" s="1" t="s">
        <v>47</v>
      </c>
      <c r="E999" s="1" t="s">
        <v>249</v>
      </c>
      <c r="F999" s="1" t="s">
        <v>347</v>
      </c>
      <c r="G999" s="1" t="s">
        <v>27</v>
      </c>
      <c r="H999" s="1" t="s">
        <v>14</v>
      </c>
      <c r="I999" s="1" t="s">
        <v>14</v>
      </c>
      <c r="J999" s="1" t="s">
        <v>14</v>
      </c>
      <c r="K999" s="1" t="s">
        <v>14</v>
      </c>
      <c r="L999" s="1" t="s">
        <v>14</v>
      </c>
      <c r="M999" s="1" t="s">
        <v>14</v>
      </c>
      <c r="N999" s="1" t="s">
        <v>14</v>
      </c>
      <c r="O999" s="1" t="s">
        <v>14</v>
      </c>
      <c r="P999" s="1" t="s">
        <v>510</v>
      </c>
      <c r="Q999" s="1"/>
    </row>
    <row r="1000" spans="1:17" x14ac:dyDescent="0.25">
      <c r="A1000" s="1" t="s">
        <v>219</v>
      </c>
      <c r="B1000" s="1" t="s">
        <v>1562</v>
      </c>
      <c r="C1000" s="1" t="s">
        <v>40</v>
      </c>
      <c r="D1000" s="1" t="s">
        <v>49</v>
      </c>
      <c r="E1000" s="1" t="s">
        <v>249</v>
      </c>
      <c r="F1000" s="1" t="s">
        <v>347</v>
      </c>
      <c r="G1000" s="1" t="s">
        <v>27</v>
      </c>
      <c r="H1000" s="1" t="s">
        <v>14</v>
      </c>
      <c r="I1000" s="1" t="s">
        <v>14</v>
      </c>
      <c r="J1000" s="1" t="s">
        <v>14</v>
      </c>
      <c r="K1000" s="1" t="s">
        <v>14</v>
      </c>
      <c r="L1000" s="1" t="s">
        <v>14</v>
      </c>
      <c r="M1000" s="1" t="s">
        <v>14</v>
      </c>
      <c r="N1000" s="1" t="s">
        <v>14</v>
      </c>
      <c r="O1000" s="1" t="s">
        <v>14</v>
      </c>
      <c r="P1000" s="1" t="s">
        <v>510</v>
      </c>
      <c r="Q1000" s="1"/>
    </row>
    <row r="1001" spans="1:17" x14ac:dyDescent="0.25">
      <c r="A1001" s="1" t="s">
        <v>219</v>
      </c>
      <c r="B1001" s="1" t="s">
        <v>1563</v>
      </c>
      <c r="C1001" s="1" t="s">
        <v>40</v>
      </c>
      <c r="D1001" s="1" t="s">
        <v>51</v>
      </c>
      <c r="E1001" s="1" t="s">
        <v>249</v>
      </c>
      <c r="F1001" s="1" t="s">
        <v>347</v>
      </c>
      <c r="G1001" s="1" t="s">
        <v>27</v>
      </c>
      <c r="H1001" s="1" t="s">
        <v>14</v>
      </c>
      <c r="I1001" s="1" t="s">
        <v>14</v>
      </c>
      <c r="J1001" s="1" t="s">
        <v>14</v>
      </c>
      <c r="K1001" s="1" t="s">
        <v>14</v>
      </c>
      <c r="L1001" s="1" t="s">
        <v>14</v>
      </c>
      <c r="M1001" s="1" t="s">
        <v>14</v>
      </c>
      <c r="N1001" s="1" t="s">
        <v>14</v>
      </c>
      <c r="O1001" s="1" t="s">
        <v>14</v>
      </c>
      <c r="P1001" s="1" t="s">
        <v>510</v>
      </c>
      <c r="Q1001" s="1"/>
    </row>
    <row r="1002" spans="1:17" x14ac:dyDescent="0.25">
      <c r="A1002" s="1" t="s">
        <v>219</v>
      </c>
      <c r="B1002" s="1" t="s">
        <v>1564</v>
      </c>
      <c r="C1002" s="1" t="s">
        <v>40</v>
      </c>
      <c r="D1002" s="1" t="s">
        <v>53</v>
      </c>
      <c r="E1002" s="1" t="s">
        <v>249</v>
      </c>
      <c r="F1002" s="1" t="s">
        <v>347</v>
      </c>
      <c r="G1002" s="1" t="s">
        <v>27</v>
      </c>
      <c r="H1002" s="1" t="s">
        <v>14</v>
      </c>
      <c r="I1002" s="1" t="s">
        <v>14</v>
      </c>
      <c r="J1002" s="1" t="s">
        <v>14</v>
      </c>
      <c r="K1002" s="1" t="s">
        <v>14</v>
      </c>
      <c r="L1002" s="1" t="s">
        <v>14</v>
      </c>
      <c r="M1002" s="1" t="s">
        <v>14</v>
      </c>
      <c r="N1002" s="1" t="s">
        <v>14</v>
      </c>
      <c r="O1002" s="1" t="s">
        <v>14</v>
      </c>
      <c r="P1002" s="1" t="s">
        <v>510</v>
      </c>
      <c r="Q1002" s="1"/>
    </row>
    <row r="1003" spans="1:17" x14ac:dyDescent="0.25">
      <c r="A1003" s="1" t="s">
        <v>219</v>
      </c>
      <c r="B1003" s="1" t="s">
        <v>1565</v>
      </c>
      <c r="C1003" s="1" t="s">
        <v>40</v>
      </c>
      <c r="D1003" s="1" t="s">
        <v>55</v>
      </c>
      <c r="E1003" s="1" t="s">
        <v>249</v>
      </c>
      <c r="F1003" s="1" t="s">
        <v>347</v>
      </c>
      <c r="G1003" s="1" t="s">
        <v>27</v>
      </c>
      <c r="H1003" s="1" t="s">
        <v>14</v>
      </c>
      <c r="I1003" s="1" t="s">
        <v>14</v>
      </c>
      <c r="J1003" s="1" t="s">
        <v>14</v>
      </c>
      <c r="K1003" s="1" t="s">
        <v>14</v>
      </c>
      <c r="L1003" s="1" t="s">
        <v>14</v>
      </c>
      <c r="M1003" s="1" t="s">
        <v>14</v>
      </c>
      <c r="N1003" s="1" t="s">
        <v>14</v>
      </c>
      <c r="O1003" s="1" t="s">
        <v>14</v>
      </c>
      <c r="P1003" s="1" t="s">
        <v>510</v>
      </c>
      <c r="Q1003" s="1"/>
    </row>
    <row r="1004" spans="1:17" x14ac:dyDescent="0.25">
      <c r="A1004" s="1" t="s">
        <v>219</v>
      </c>
      <c r="B1004" s="1" t="s">
        <v>1566</v>
      </c>
      <c r="C1004" s="1" t="s">
        <v>40</v>
      </c>
      <c r="D1004" s="1" t="s">
        <v>58</v>
      </c>
      <c r="E1004" s="1" t="s">
        <v>249</v>
      </c>
      <c r="F1004" s="1" t="s">
        <v>347</v>
      </c>
      <c r="G1004" s="1" t="s">
        <v>27</v>
      </c>
      <c r="H1004" s="1" t="s">
        <v>14</v>
      </c>
      <c r="I1004" s="1" t="s">
        <v>14</v>
      </c>
      <c r="J1004" s="1" t="s">
        <v>14</v>
      </c>
      <c r="K1004" s="1" t="s">
        <v>14</v>
      </c>
      <c r="L1004" s="1" t="s">
        <v>14</v>
      </c>
      <c r="M1004" s="1" t="s">
        <v>14</v>
      </c>
      <c r="N1004" s="1" t="s">
        <v>14</v>
      </c>
      <c r="O1004" s="1" t="s">
        <v>14</v>
      </c>
      <c r="P1004" s="1" t="s">
        <v>510</v>
      </c>
      <c r="Q1004" s="1"/>
    </row>
    <row r="1005" spans="1:17" x14ac:dyDescent="0.25">
      <c r="A1005" s="1" t="s">
        <v>219</v>
      </c>
      <c r="B1005" s="1" t="s">
        <v>1567</v>
      </c>
      <c r="C1005" s="1" t="s">
        <v>40</v>
      </c>
      <c r="D1005" s="1" t="s">
        <v>60</v>
      </c>
      <c r="E1005" s="1" t="s">
        <v>249</v>
      </c>
      <c r="F1005" s="1" t="s">
        <v>347</v>
      </c>
      <c r="G1005" s="1" t="s">
        <v>27</v>
      </c>
      <c r="H1005" s="1" t="s">
        <v>14</v>
      </c>
      <c r="I1005" s="1" t="s">
        <v>14</v>
      </c>
      <c r="J1005" s="1" t="s">
        <v>14</v>
      </c>
      <c r="K1005" s="1" t="s">
        <v>14</v>
      </c>
      <c r="L1005" s="1" t="s">
        <v>14</v>
      </c>
      <c r="M1005" s="1" t="s">
        <v>14</v>
      </c>
      <c r="N1005" s="1" t="s">
        <v>14</v>
      </c>
      <c r="O1005" s="1" t="s">
        <v>14</v>
      </c>
      <c r="P1005" s="1" t="s">
        <v>510</v>
      </c>
      <c r="Q1005" s="1"/>
    </row>
    <row r="1006" spans="1:17" x14ac:dyDescent="0.25">
      <c r="A1006" s="1" t="s">
        <v>219</v>
      </c>
      <c r="B1006" s="1" t="s">
        <v>1568</v>
      </c>
      <c r="C1006" s="1" t="s">
        <v>40</v>
      </c>
      <c r="D1006" s="1" t="s">
        <v>62</v>
      </c>
      <c r="E1006" s="1" t="s">
        <v>249</v>
      </c>
      <c r="F1006" s="1" t="s">
        <v>347</v>
      </c>
      <c r="G1006" s="1" t="s">
        <v>27</v>
      </c>
      <c r="H1006" s="1" t="s">
        <v>14</v>
      </c>
      <c r="I1006" s="1" t="s">
        <v>14</v>
      </c>
      <c r="J1006" s="1" t="s">
        <v>14</v>
      </c>
      <c r="K1006" s="1" t="s">
        <v>14</v>
      </c>
      <c r="L1006" s="1" t="s">
        <v>14</v>
      </c>
      <c r="M1006" s="1" t="s">
        <v>14</v>
      </c>
      <c r="N1006" s="1" t="s">
        <v>14</v>
      </c>
      <c r="O1006" s="1" t="s">
        <v>14</v>
      </c>
      <c r="P1006" s="1" t="s">
        <v>510</v>
      </c>
      <c r="Q1006" s="1"/>
    </row>
    <row r="1007" spans="1:17" x14ac:dyDescent="0.25">
      <c r="A1007" s="1" t="s">
        <v>219</v>
      </c>
      <c r="B1007" s="1" t="s">
        <v>1569</v>
      </c>
      <c r="C1007" s="1" t="s">
        <v>40</v>
      </c>
      <c r="D1007" s="1" t="s">
        <v>64</v>
      </c>
      <c r="E1007" s="1" t="s">
        <v>249</v>
      </c>
      <c r="F1007" s="1" t="s">
        <v>347</v>
      </c>
      <c r="G1007" s="1" t="s">
        <v>27</v>
      </c>
      <c r="H1007" s="1" t="s">
        <v>14</v>
      </c>
      <c r="I1007" s="1" t="s">
        <v>14</v>
      </c>
      <c r="J1007" s="1" t="s">
        <v>14</v>
      </c>
      <c r="K1007" s="1" t="s">
        <v>14</v>
      </c>
      <c r="L1007" s="1" t="s">
        <v>14</v>
      </c>
      <c r="M1007" s="1" t="s">
        <v>14</v>
      </c>
      <c r="N1007" s="1" t="s">
        <v>14</v>
      </c>
      <c r="O1007" s="1" t="s">
        <v>14</v>
      </c>
      <c r="P1007" s="1" t="s">
        <v>510</v>
      </c>
      <c r="Q1007" s="1"/>
    </row>
    <row r="1008" spans="1:17" x14ac:dyDescent="0.25">
      <c r="A1008" s="1" t="s">
        <v>219</v>
      </c>
      <c r="B1008" s="1" t="s">
        <v>1570</v>
      </c>
      <c r="C1008" s="1" t="s">
        <v>40</v>
      </c>
      <c r="D1008" s="1" t="s">
        <v>67</v>
      </c>
      <c r="E1008" s="1" t="s">
        <v>249</v>
      </c>
      <c r="F1008" s="1" t="s">
        <v>347</v>
      </c>
      <c r="G1008" s="1" t="s">
        <v>27</v>
      </c>
      <c r="H1008" s="1" t="s">
        <v>14</v>
      </c>
      <c r="I1008" s="1" t="s">
        <v>14</v>
      </c>
      <c r="J1008" s="1" t="s">
        <v>14</v>
      </c>
      <c r="K1008" s="1" t="s">
        <v>14</v>
      </c>
      <c r="L1008" s="1" t="s">
        <v>14</v>
      </c>
      <c r="M1008" s="1" t="s">
        <v>14</v>
      </c>
      <c r="N1008" s="1" t="s">
        <v>14</v>
      </c>
      <c r="O1008" s="1" t="s">
        <v>14</v>
      </c>
      <c r="P1008" s="1" t="s">
        <v>510</v>
      </c>
      <c r="Q1008" s="1"/>
    </row>
    <row r="1009" spans="1:17" x14ac:dyDescent="0.25">
      <c r="A1009" s="1" t="s">
        <v>219</v>
      </c>
      <c r="B1009" s="1" t="s">
        <v>1571</v>
      </c>
      <c r="C1009" s="1" t="s">
        <v>40</v>
      </c>
      <c r="D1009" s="1" t="s">
        <v>69</v>
      </c>
      <c r="E1009" s="1" t="s">
        <v>249</v>
      </c>
      <c r="F1009" s="1" t="s">
        <v>347</v>
      </c>
      <c r="G1009" s="1" t="s">
        <v>27</v>
      </c>
      <c r="H1009" s="1" t="s">
        <v>14</v>
      </c>
      <c r="I1009" s="1" t="s">
        <v>14</v>
      </c>
      <c r="J1009" s="1" t="s">
        <v>14</v>
      </c>
      <c r="K1009" s="1" t="s">
        <v>14</v>
      </c>
      <c r="L1009" s="1" t="s">
        <v>14</v>
      </c>
      <c r="M1009" s="1" t="s">
        <v>14</v>
      </c>
      <c r="N1009" s="1" t="s">
        <v>14</v>
      </c>
      <c r="O1009" s="1" t="s">
        <v>14</v>
      </c>
      <c r="P1009" s="1" t="s">
        <v>510</v>
      </c>
      <c r="Q1009" s="1"/>
    </row>
    <row r="1010" spans="1:17" x14ac:dyDescent="0.25">
      <c r="A1010" s="1" t="s">
        <v>219</v>
      </c>
      <c r="B1010" s="1" t="s">
        <v>1572</v>
      </c>
      <c r="C1010" s="1" t="s">
        <v>40</v>
      </c>
      <c r="D1010" s="1" t="s">
        <v>71</v>
      </c>
      <c r="E1010" s="1" t="s">
        <v>249</v>
      </c>
      <c r="F1010" s="1" t="s">
        <v>347</v>
      </c>
      <c r="G1010" s="1" t="s">
        <v>27</v>
      </c>
      <c r="H1010" s="1" t="s">
        <v>14</v>
      </c>
      <c r="I1010" s="1" t="s">
        <v>14</v>
      </c>
      <c r="J1010" s="1" t="s">
        <v>14</v>
      </c>
      <c r="K1010" s="1" t="s">
        <v>14</v>
      </c>
      <c r="L1010" s="1" t="s">
        <v>14</v>
      </c>
      <c r="M1010" s="1" t="s">
        <v>14</v>
      </c>
      <c r="N1010" s="1" t="s">
        <v>14</v>
      </c>
      <c r="O1010" s="1" t="s">
        <v>14</v>
      </c>
      <c r="P1010" s="1" t="s">
        <v>510</v>
      </c>
      <c r="Q1010" s="1"/>
    </row>
    <row r="1011" spans="1:17" x14ac:dyDescent="0.25">
      <c r="A1011" s="1" t="s">
        <v>219</v>
      </c>
      <c r="B1011" s="1" t="s">
        <v>1573</v>
      </c>
      <c r="C1011" s="1" t="s">
        <v>40</v>
      </c>
      <c r="D1011" s="1" t="s">
        <v>73</v>
      </c>
      <c r="E1011" s="1" t="s">
        <v>249</v>
      </c>
      <c r="F1011" s="1" t="s">
        <v>13</v>
      </c>
      <c r="G1011" s="1" t="s">
        <v>1167</v>
      </c>
      <c r="H1011" s="1" t="s">
        <v>14</v>
      </c>
      <c r="I1011" s="1" t="s">
        <v>14</v>
      </c>
      <c r="J1011" s="1" t="s">
        <v>14</v>
      </c>
      <c r="K1011" s="1" t="s">
        <v>14</v>
      </c>
      <c r="L1011" s="1" t="s">
        <v>14</v>
      </c>
      <c r="M1011" s="1" t="s">
        <v>14</v>
      </c>
      <c r="N1011" s="1" t="s">
        <v>14</v>
      </c>
      <c r="O1011" s="1" t="s">
        <v>14</v>
      </c>
      <c r="P1011" s="1" t="s">
        <v>510</v>
      </c>
      <c r="Q1011" s="1"/>
    </row>
    <row r="1012" spans="1:17" x14ac:dyDescent="0.25">
      <c r="A1012" s="1" t="s">
        <v>219</v>
      </c>
      <c r="B1012" s="1" t="s">
        <v>1574</v>
      </c>
      <c r="C1012" s="1" t="s">
        <v>71</v>
      </c>
      <c r="D1012" s="1" t="s">
        <v>24</v>
      </c>
      <c r="E1012" s="1" t="s">
        <v>249</v>
      </c>
      <c r="F1012" s="1" t="s">
        <v>1169</v>
      </c>
      <c r="G1012" s="1" t="s">
        <v>1167</v>
      </c>
      <c r="H1012" s="1" t="s">
        <v>14</v>
      </c>
      <c r="I1012" s="1" t="s">
        <v>14</v>
      </c>
      <c r="J1012" s="1" t="s">
        <v>14</v>
      </c>
      <c r="K1012" s="1" t="s">
        <v>14</v>
      </c>
      <c r="L1012" s="1" t="s">
        <v>14</v>
      </c>
      <c r="M1012" s="1" t="s">
        <v>14</v>
      </c>
      <c r="N1012" s="1" t="s">
        <v>14</v>
      </c>
      <c r="O1012" s="1" t="s">
        <v>14</v>
      </c>
      <c r="P1012" s="1" t="s">
        <v>510</v>
      </c>
      <c r="Q1012" s="1"/>
    </row>
    <row r="1013" spans="1:17" x14ac:dyDescent="0.25">
      <c r="A1013" s="1" t="s">
        <v>219</v>
      </c>
      <c r="B1013" s="1" t="s">
        <v>1575</v>
      </c>
      <c r="C1013" s="1" t="s">
        <v>71</v>
      </c>
      <c r="D1013" s="1" t="s">
        <v>30</v>
      </c>
      <c r="E1013" s="1" t="s">
        <v>249</v>
      </c>
      <c r="F1013" s="1" t="s">
        <v>1169</v>
      </c>
      <c r="G1013" s="1" t="s">
        <v>1167</v>
      </c>
      <c r="H1013" s="1" t="s">
        <v>14</v>
      </c>
      <c r="I1013" s="1" t="s">
        <v>14</v>
      </c>
      <c r="J1013" s="1" t="s">
        <v>14</v>
      </c>
      <c r="K1013" s="1" t="s">
        <v>14</v>
      </c>
      <c r="L1013" s="1" t="s">
        <v>14</v>
      </c>
      <c r="M1013" s="1" t="s">
        <v>14</v>
      </c>
      <c r="N1013" s="1" t="s">
        <v>14</v>
      </c>
      <c r="O1013" s="1" t="s">
        <v>14</v>
      </c>
      <c r="P1013" s="1" t="s">
        <v>510</v>
      </c>
      <c r="Q1013" s="1"/>
    </row>
    <row r="1014" spans="1:17" x14ac:dyDescent="0.25">
      <c r="A1014" s="1" t="s">
        <v>219</v>
      </c>
      <c r="B1014" s="1" t="s">
        <v>1576</v>
      </c>
      <c r="C1014" s="1" t="s">
        <v>71</v>
      </c>
      <c r="D1014" s="1" t="s">
        <v>32</v>
      </c>
      <c r="E1014" s="1" t="s">
        <v>249</v>
      </c>
      <c r="F1014" s="1" t="s">
        <v>1169</v>
      </c>
      <c r="G1014" s="1" t="s">
        <v>1167</v>
      </c>
      <c r="H1014" s="1" t="s">
        <v>14</v>
      </c>
      <c r="I1014" s="1" t="s">
        <v>14</v>
      </c>
      <c r="J1014" s="1" t="s">
        <v>14</v>
      </c>
      <c r="K1014" s="1" t="s">
        <v>14</v>
      </c>
      <c r="L1014" s="1" t="s">
        <v>14</v>
      </c>
      <c r="M1014" s="1" t="s">
        <v>14</v>
      </c>
      <c r="N1014" s="1" t="s">
        <v>14</v>
      </c>
      <c r="O1014" s="1" t="s">
        <v>14</v>
      </c>
      <c r="P1014" s="1" t="s">
        <v>510</v>
      </c>
      <c r="Q1014" s="1"/>
    </row>
    <row r="1015" spans="1:17" x14ac:dyDescent="0.25">
      <c r="A1015" s="1" t="s">
        <v>219</v>
      </c>
      <c r="B1015" s="1" t="s">
        <v>1577</v>
      </c>
      <c r="C1015" s="1" t="s">
        <v>71</v>
      </c>
      <c r="D1015" s="1" t="s">
        <v>34</v>
      </c>
      <c r="E1015" s="1" t="s">
        <v>249</v>
      </c>
      <c r="F1015" s="1" t="s">
        <v>1169</v>
      </c>
      <c r="G1015" s="1" t="s">
        <v>1167</v>
      </c>
      <c r="H1015" s="1" t="s">
        <v>14</v>
      </c>
      <c r="I1015" s="1" t="s">
        <v>14</v>
      </c>
      <c r="J1015" s="1" t="s">
        <v>14</v>
      </c>
      <c r="K1015" s="1" t="s">
        <v>14</v>
      </c>
      <c r="L1015" s="1" t="s">
        <v>14</v>
      </c>
      <c r="M1015" s="1" t="s">
        <v>14</v>
      </c>
      <c r="N1015" s="1" t="s">
        <v>14</v>
      </c>
      <c r="O1015" s="1" t="s">
        <v>14</v>
      </c>
      <c r="P1015" s="1" t="s">
        <v>510</v>
      </c>
      <c r="Q1015" s="1"/>
    </row>
    <row r="1016" spans="1:17" x14ac:dyDescent="0.25">
      <c r="A1016" s="1" t="s">
        <v>219</v>
      </c>
      <c r="B1016" s="1" t="s">
        <v>1578</v>
      </c>
      <c r="C1016" s="1" t="s">
        <v>71</v>
      </c>
      <c r="D1016" s="1" t="s">
        <v>36</v>
      </c>
      <c r="E1016" s="1" t="s">
        <v>249</v>
      </c>
      <c r="F1016" s="1" t="s">
        <v>1169</v>
      </c>
      <c r="G1016" s="1" t="s">
        <v>1167</v>
      </c>
      <c r="H1016" s="1" t="s">
        <v>14</v>
      </c>
      <c r="I1016" s="1" t="s">
        <v>14</v>
      </c>
      <c r="J1016" s="1" t="s">
        <v>14</v>
      </c>
      <c r="K1016" s="1" t="s">
        <v>14</v>
      </c>
      <c r="L1016" s="1" t="s">
        <v>14</v>
      </c>
      <c r="M1016" s="1" t="s">
        <v>14</v>
      </c>
      <c r="N1016" s="1" t="s">
        <v>14</v>
      </c>
      <c r="O1016" s="1" t="s">
        <v>14</v>
      </c>
      <c r="P1016" s="1" t="s">
        <v>510</v>
      </c>
      <c r="Q1016" s="1"/>
    </row>
    <row r="1017" spans="1:17" x14ac:dyDescent="0.25">
      <c r="A1017" s="1" t="s">
        <v>219</v>
      </c>
      <c r="B1017" s="1" t="s">
        <v>1579</v>
      </c>
      <c r="C1017" s="1" t="s">
        <v>143</v>
      </c>
      <c r="D1017" s="1" t="s">
        <v>22</v>
      </c>
      <c r="E1017" s="1" t="s">
        <v>249</v>
      </c>
      <c r="F1017" s="1" t="s">
        <v>1175</v>
      </c>
      <c r="G1017" s="1" t="s">
        <v>14</v>
      </c>
      <c r="H1017" s="1" t="s">
        <v>14</v>
      </c>
      <c r="I1017" s="1" t="s">
        <v>14</v>
      </c>
      <c r="J1017" s="1" t="s">
        <v>14</v>
      </c>
      <c r="K1017" s="1" t="s">
        <v>14</v>
      </c>
      <c r="L1017" s="1" t="s">
        <v>14</v>
      </c>
      <c r="M1017" s="1" t="s">
        <v>14</v>
      </c>
      <c r="N1017" s="1" t="s">
        <v>14</v>
      </c>
      <c r="O1017" s="1" t="s">
        <v>14</v>
      </c>
      <c r="P1017" s="1" t="s">
        <v>510</v>
      </c>
      <c r="Q1017" s="1"/>
    </row>
    <row r="1018" spans="1:17" x14ac:dyDescent="0.25">
      <c r="A1018" s="1" t="s">
        <v>219</v>
      </c>
      <c r="B1018" s="1" t="s">
        <v>1580</v>
      </c>
      <c r="C1018" s="1" t="s">
        <v>143</v>
      </c>
      <c r="D1018" s="1" t="s">
        <v>24</v>
      </c>
      <c r="E1018" s="1" t="s">
        <v>249</v>
      </c>
      <c r="F1018" s="1" t="s">
        <v>152</v>
      </c>
      <c r="G1018" s="1" t="s">
        <v>27</v>
      </c>
      <c r="H1018" s="1" t="s">
        <v>14</v>
      </c>
      <c r="I1018" s="1" t="s">
        <v>14</v>
      </c>
      <c r="J1018" s="1" t="s">
        <v>14</v>
      </c>
      <c r="K1018" s="1" t="s">
        <v>14</v>
      </c>
      <c r="L1018" s="1" t="s">
        <v>14</v>
      </c>
      <c r="M1018" s="1" t="s">
        <v>14</v>
      </c>
      <c r="N1018" s="1" t="s">
        <v>14</v>
      </c>
      <c r="O1018" s="1" t="s">
        <v>14</v>
      </c>
      <c r="P1018" s="1" t="s">
        <v>510</v>
      </c>
      <c r="Q1018" s="1"/>
    </row>
    <row r="1019" spans="1:17" x14ac:dyDescent="0.25">
      <c r="A1019" s="1" t="s">
        <v>219</v>
      </c>
      <c r="B1019" s="1" t="s">
        <v>1581</v>
      </c>
      <c r="C1019" s="1" t="s">
        <v>143</v>
      </c>
      <c r="D1019" s="1" t="s">
        <v>30</v>
      </c>
      <c r="E1019" s="1" t="s">
        <v>249</v>
      </c>
      <c r="F1019" s="1" t="s">
        <v>152</v>
      </c>
      <c r="G1019" s="1" t="s">
        <v>27</v>
      </c>
      <c r="H1019" s="1" t="s">
        <v>14</v>
      </c>
      <c r="I1019" s="1" t="s">
        <v>14</v>
      </c>
      <c r="J1019" s="1" t="s">
        <v>14</v>
      </c>
      <c r="K1019" s="1" t="s">
        <v>14</v>
      </c>
      <c r="L1019" s="1" t="s">
        <v>14</v>
      </c>
      <c r="M1019" s="1" t="s">
        <v>14</v>
      </c>
      <c r="N1019" s="1" t="s">
        <v>14</v>
      </c>
      <c r="O1019" s="1" t="s">
        <v>14</v>
      </c>
      <c r="P1019" s="1" t="s">
        <v>510</v>
      </c>
      <c r="Q1019" s="1"/>
    </row>
    <row r="1020" spans="1:17" x14ac:dyDescent="0.25">
      <c r="A1020" s="1" t="s">
        <v>219</v>
      </c>
      <c r="B1020" s="1" t="s">
        <v>1582</v>
      </c>
      <c r="C1020" s="1" t="s">
        <v>143</v>
      </c>
      <c r="D1020" s="1" t="s">
        <v>32</v>
      </c>
      <c r="E1020" s="1" t="s">
        <v>249</v>
      </c>
      <c r="F1020" s="1" t="s">
        <v>1179</v>
      </c>
      <c r="G1020" s="1" t="s">
        <v>1167</v>
      </c>
      <c r="H1020" s="1" t="s">
        <v>14</v>
      </c>
      <c r="I1020" s="1" t="s">
        <v>14</v>
      </c>
      <c r="J1020" s="1" t="s">
        <v>14</v>
      </c>
      <c r="K1020" s="1" t="s">
        <v>14</v>
      </c>
      <c r="L1020" s="1" t="s">
        <v>14</v>
      </c>
      <c r="M1020" s="1" t="s">
        <v>14</v>
      </c>
      <c r="N1020" s="1" t="s">
        <v>14</v>
      </c>
      <c r="O1020" s="1" t="s">
        <v>14</v>
      </c>
      <c r="P1020" s="1" t="s">
        <v>510</v>
      </c>
      <c r="Q1020" s="1"/>
    </row>
    <row r="1021" spans="1:17" x14ac:dyDescent="0.25">
      <c r="A1021" s="1" t="s">
        <v>219</v>
      </c>
      <c r="B1021" s="1" t="s">
        <v>1583</v>
      </c>
      <c r="C1021" s="1" t="s">
        <v>143</v>
      </c>
      <c r="D1021" s="1" t="s">
        <v>34</v>
      </c>
      <c r="E1021" s="1" t="s">
        <v>249</v>
      </c>
      <c r="F1021" s="1" t="s">
        <v>1179</v>
      </c>
      <c r="G1021" s="1" t="s">
        <v>1167</v>
      </c>
      <c r="H1021" s="1" t="s">
        <v>14</v>
      </c>
      <c r="I1021" s="1" t="s">
        <v>14</v>
      </c>
      <c r="J1021" s="1" t="s">
        <v>14</v>
      </c>
      <c r="K1021" s="1" t="s">
        <v>14</v>
      </c>
      <c r="L1021" s="1" t="s">
        <v>14</v>
      </c>
      <c r="M1021" s="1" t="s">
        <v>14</v>
      </c>
      <c r="N1021" s="1" t="s">
        <v>14</v>
      </c>
      <c r="O1021" s="1" t="s">
        <v>14</v>
      </c>
      <c r="P1021" s="1" t="s">
        <v>510</v>
      </c>
      <c r="Q1021" s="1"/>
    </row>
    <row r="1022" spans="1:17" x14ac:dyDescent="0.25">
      <c r="A1022" s="1" t="s">
        <v>219</v>
      </c>
      <c r="B1022" s="1" t="s">
        <v>1584</v>
      </c>
      <c r="C1022" s="1" t="s">
        <v>143</v>
      </c>
      <c r="D1022" s="1" t="s">
        <v>36</v>
      </c>
      <c r="E1022" s="1" t="s">
        <v>249</v>
      </c>
      <c r="F1022" s="1" t="s">
        <v>1179</v>
      </c>
      <c r="G1022" s="1" t="s">
        <v>1167</v>
      </c>
      <c r="H1022" s="1" t="s">
        <v>14</v>
      </c>
      <c r="I1022" s="1" t="s">
        <v>14</v>
      </c>
      <c r="J1022" s="1" t="s">
        <v>14</v>
      </c>
      <c r="K1022" s="1" t="s">
        <v>14</v>
      </c>
      <c r="L1022" s="1" t="s">
        <v>14</v>
      </c>
      <c r="M1022" s="1" t="s">
        <v>14</v>
      </c>
      <c r="N1022" s="1" t="s">
        <v>14</v>
      </c>
      <c r="O1022" s="1" t="s">
        <v>14</v>
      </c>
      <c r="P1022" s="1" t="s">
        <v>510</v>
      </c>
      <c r="Q1022" s="1"/>
    </row>
    <row r="1023" spans="1:17" x14ac:dyDescent="0.25">
      <c r="A1023" s="1" t="s">
        <v>219</v>
      </c>
      <c r="B1023" s="1" t="s">
        <v>1585</v>
      </c>
      <c r="C1023" s="1" t="s">
        <v>143</v>
      </c>
      <c r="D1023" s="1" t="s">
        <v>38</v>
      </c>
      <c r="E1023" s="1" t="s">
        <v>249</v>
      </c>
      <c r="F1023" s="1" t="s">
        <v>1179</v>
      </c>
      <c r="G1023" s="1" t="s">
        <v>1167</v>
      </c>
      <c r="H1023" s="1" t="s">
        <v>14</v>
      </c>
      <c r="I1023" s="1" t="s">
        <v>14</v>
      </c>
      <c r="J1023" s="1" t="s">
        <v>14</v>
      </c>
      <c r="K1023" s="1" t="s">
        <v>14</v>
      </c>
      <c r="L1023" s="1" t="s">
        <v>14</v>
      </c>
      <c r="M1023" s="1" t="s">
        <v>14</v>
      </c>
      <c r="N1023" s="1" t="s">
        <v>14</v>
      </c>
      <c r="O1023" s="1" t="s">
        <v>14</v>
      </c>
      <c r="P1023" s="1" t="s">
        <v>510</v>
      </c>
      <c r="Q1023" s="1"/>
    </row>
    <row r="1024" spans="1:17" x14ac:dyDescent="0.25">
      <c r="A1024" s="1" t="s">
        <v>219</v>
      </c>
      <c r="B1024" s="1" t="s">
        <v>1586</v>
      </c>
      <c r="C1024" s="1" t="s">
        <v>143</v>
      </c>
      <c r="D1024" s="1" t="s">
        <v>40</v>
      </c>
      <c r="E1024" s="1" t="s">
        <v>249</v>
      </c>
      <c r="F1024" s="1" t="s">
        <v>344</v>
      </c>
      <c r="G1024" s="1" t="s">
        <v>27</v>
      </c>
      <c r="H1024" s="1" t="s">
        <v>14</v>
      </c>
      <c r="I1024" s="1" t="s">
        <v>14</v>
      </c>
      <c r="J1024" s="1" t="s">
        <v>14</v>
      </c>
      <c r="K1024" s="1" t="s">
        <v>14</v>
      </c>
      <c r="L1024" s="1" t="s">
        <v>14</v>
      </c>
      <c r="M1024" s="1" t="s">
        <v>14</v>
      </c>
      <c r="N1024" s="1" t="s">
        <v>14</v>
      </c>
      <c r="O1024" s="1" t="s">
        <v>14</v>
      </c>
      <c r="P1024" s="1" t="s">
        <v>510</v>
      </c>
      <c r="Q1024" s="1"/>
    </row>
    <row r="1025" spans="1:17" x14ac:dyDescent="0.25">
      <c r="A1025" s="1" t="s">
        <v>219</v>
      </c>
      <c r="B1025" s="1" t="s">
        <v>1587</v>
      </c>
      <c r="C1025" s="1" t="s">
        <v>146</v>
      </c>
      <c r="D1025" s="1" t="s">
        <v>22</v>
      </c>
      <c r="E1025" s="1" t="s">
        <v>249</v>
      </c>
      <c r="F1025" s="1" t="s">
        <v>1175</v>
      </c>
      <c r="G1025" s="1" t="s">
        <v>14</v>
      </c>
      <c r="H1025" s="1" t="s">
        <v>14</v>
      </c>
      <c r="I1025" s="1" t="s">
        <v>14</v>
      </c>
      <c r="J1025" s="1" t="s">
        <v>14</v>
      </c>
      <c r="K1025" s="1" t="s">
        <v>14</v>
      </c>
      <c r="L1025" s="1" t="s">
        <v>14</v>
      </c>
      <c r="M1025" s="1" t="s">
        <v>14</v>
      </c>
      <c r="N1025" s="1" t="s">
        <v>14</v>
      </c>
      <c r="O1025" s="1" t="s">
        <v>14</v>
      </c>
      <c r="P1025" s="1" t="s">
        <v>510</v>
      </c>
      <c r="Q1025" s="1"/>
    </row>
    <row r="1026" spans="1:17" x14ac:dyDescent="0.25">
      <c r="A1026" s="1" t="s">
        <v>219</v>
      </c>
      <c r="B1026" s="1" t="s">
        <v>1588</v>
      </c>
      <c r="C1026" s="1" t="s">
        <v>146</v>
      </c>
      <c r="D1026" s="1" t="s">
        <v>24</v>
      </c>
      <c r="E1026" s="1" t="s">
        <v>249</v>
      </c>
      <c r="F1026" s="1" t="s">
        <v>152</v>
      </c>
      <c r="G1026" s="1" t="s">
        <v>27</v>
      </c>
      <c r="H1026" s="1" t="s">
        <v>14</v>
      </c>
      <c r="I1026" s="1" t="s">
        <v>14</v>
      </c>
      <c r="J1026" s="1" t="s">
        <v>14</v>
      </c>
      <c r="K1026" s="1" t="s">
        <v>14</v>
      </c>
      <c r="L1026" s="1" t="s">
        <v>14</v>
      </c>
      <c r="M1026" s="1" t="s">
        <v>14</v>
      </c>
      <c r="N1026" s="1" t="s">
        <v>14</v>
      </c>
      <c r="O1026" s="1" t="s">
        <v>14</v>
      </c>
      <c r="P1026" s="1" t="s">
        <v>510</v>
      </c>
      <c r="Q1026" s="1"/>
    </row>
    <row r="1027" spans="1:17" x14ac:dyDescent="0.25">
      <c r="A1027" s="1" t="s">
        <v>219</v>
      </c>
      <c r="B1027" s="1" t="s">
        <v>1589</v>
      </c>
      <c r="C1027" s="1" t="s">
        <v>146</v>
      </c>
      <c r="D1027" s="1" t="s">
        <v>30</v>
      </c>
      <c r="E1027" s="1" t="s">
        <v>249</v>
      </c>
      <c r="F1027" s="1" t="s">
        <v>152</v>
      </c>
      <c r="G1027" s="1" t="s">
        <v>27</v>
      </c>
      <c r="H1027" s="1" t="s">
        <v>14</v>
      </c>
      <c r="I1027" s="1" t="s">
        <v>14</v>
      </c>
      <c r="J1027" s="1" t="s">
        <v>14</v>
      </c>
      <c r="K1027" s="1" t="s">
        <v>14</v>
      </c>
      <c r="L1027" s="1" t="s">
        <v>14</v>
      </c>
      <c r="M1027" s="1" t="s">
        <v>14</v>
      </c>
      <c r="N1027" s="1" t="s">
        <v>14</v>
      </c>
      <c r="O1027" s="1" t="s">
        <v>14</v>
      </c>
      <c r="P1027" s="1" t="s">
        <v>510</v>
      </c>
      <c r="Q1027" s="1"/>
    </row>
    <row r="1028" spans="1:17" x14ac:dyDescent="0.25">
      <c r="A1028" s="1" t="s">
        <v>219</v>
      </c>
      <c r="B1028" s="1" t="s">
        <v>1590</v>
      </c>
      <c r="C1028" s="1" t="s">
        <v>146</v>
      </c>
      <c r="D1028" s="1" t="s">
        <v>32</v>
      </c>
      <c r="E1028" s="1" t="s">
        <v>249</v>
      </c>
      <c r="F1028" s="1" t="s">
        <v>1188</v>
      </c>
      <c r="G1028" s="1" t="s">
        <v>1167</v>
      </c>
      <c r="H1028" s="1" t="s">
        <v>14</v>
      </c>
      <c r="I1028" s="1" t="s">
        <v>14</v>
      </c>
      <c r="J1028" s="1" t="s">
        <v>14</v>
      </c>
      <c r="K1028" s="1" t="s">
        <v>14</v>
      </c>
      <c r="L1028" s="1" t="s">
        <v>14</v>
      </c>
      <c r="M1028" s="1" t="s">
        <v>14</v>
      </c>
      <c r="N1028" s="1" t="s">
        <v>14</v>
      </c>
      <c r="O1028" s="1" t="s">
        <v>14</v>
      </c>
      <c r="P1028" s="1" t="s">
        <v>510</v>
      </c>
      <c r="Q1028" s="1"/>
    </row>
    <row r="1029" spans="1:17" x14ac:dyDescent="0.25">
      <c r="A1029" s="1" t="s">
        <v>219</v>
      </c>
      <c r="B1029" s="1" t="s">
        <v>1591</v>
      </c>
      <c r="C1029" s="1" t="s">
        <v>146</v>
      </c>
      <c r="D1029" s="1" t="s">
        <v>34</v>
      </c>
      <c r="E1029" s="1" t="s">
        <v>249</v>
      </c>
      <c r="F1029" s="1" t="s">
        <v>1188</v>
      </c>
      <c r="G1029" s="1" t="s">
        <v>1167</v>
      </c>
      <c r="H1029" s="1" t="s">
        <v>14</v>
      </c>
      <c r="I1029" s="1" t="s">
        <v>14</v>
      </c>
      <c r="J1029" s="1" t="s">
        <v>14</v>
      </c>
      <c r="K1029" s="1" t="s">
        <v>14</v>
      </c>
      <c r="L1029" s="1" t="s">
        <v>14</v>
      </c>
      <c r="M1029" s="1" t="s">
        <v>14</v>
      </c>
      <c r="N1029" s="1" t="s">
        <v>14</v>
      </c>
      <c r="O1029" s="1" t="s">
        <v>14</v>
      </c>
      <c r="P1029" s="1" t="s">
        <v>510</v>
      </c>
      <c r="Q1029" s="1"/>
    </row>
    <row r="1030" spans="1:17" x14ac:dyDescent="0.25">
      <c r="A1030" s="1" t="s">
        <v>219</v>
      </c>
      <c r="B1030" s="1" t="s">
        <v>1592</v>
      </c>
      <c r="C1030" s="1" t="s">
        <v>146</v>
      </c>
      <c r="D1030" s="1" t="s">
        <v>36</v>
      </c>
      <c r="E1030" s="1" t="s">
        <v>249</v>
      </c>
      <c r="F1030" s="1" t="s">
        <v>1188</v>
      </c>
      <c r="G1030" s="1" t="s">
        <v>1167</v>
      </c>
      <c r="H1030" s="1" t="s">
        <v>14</v>
      </c>
      <c r="I1030" s="1" t="s">
        <v>14</v>
      </c>
      <c r="J1030" s="1" t="s">
        <v>14</v>
      </c>
      <c r="K1030" s="1" t="s">
        <v>14</v>
      </c>
      <c r="L1030" s="1" t="s">
        <v>14</v>
      </c>
      <c r="M1030" s="1" t="s">
        <v>14</v>
      </c>
      <c r="N1030" s="1" t="s">
        <v>14</v>
      </c>
      <c r="O1030" s="1" t="s">
        <v>14</v>
      </c>
      <c r="P1030" s="1" t="s">
        <v>510</v>
      </c>
      <c r="Q1030" s="1"/>
    </row>
    <row r="1031" spans="1:17" x14ac:dyDescent="0.25">
      <c r="A1031" s="1" t="s">
        <v>219</v>
      </c>
      <c r="B1031" s="1" t="s">
        <v>1593</v>
      </c>
      <c r="C1031" s="1" t="s">
        <v>146</v>
      </c>
      <c r="D1031" s="1" t="s">
        <v>38</v>
      </c>
      <c r="E1031" s="1" t="s">
        <v>249</v>
      </c>
      <c r="F1031" s="1" t="s">
        <v>1188</v>
      </c>
      <c r="G1031" s="1" t="s">
        <v>1167</v>
      </c>
      <c r="H1031" s="1" t="s">
        <v>14</v>
      </c>
      <c r="I1031" s="1" t="s">
        <v>14</v>
      </c>
      <c r="J1031" s="1" t="s">
        <v>14</v>
      </c>
      <c r="K1031" s="1" t="s">
        <v>14</v>
      </c>
      <c r="L1031" s="1" t="s">
        <v>14</v>
      </c>
      <c r="M1031" s="1" t="s">
        <v>14</v>
      </c>
      <c r="N1031" s="1" t="s">
        <v>14</v>
      </c>
      <c r="O1031" s="1" t="s">
        <v>14</v>
      </c>
      <c r="P1031" s="1" t="s">
        <v>510</v>
      </c>
      <c r="Q1031" s="1"/>
    </row>
    <row r="1032" spans="1:17" x14ac:dyDescent="0.25">
      <c r="A1032" s="1" t="s">
        <v>219</v>
      </c>
      <c r="B1032" s="1" t="s">
        <v>1594</v>
      </c>
      <c r="C1032" s="1" t="s">
        <v>146</v>
      </c>
      <c r="D1032" s="1" t="s">
        <v>40</v>
      </c>
      <c r="E1032" s="1" t="s">
        <v>249</v>
      </c>
      <c r="F1032" s="1" t="s">
        <v>1193</v>
      </c>
      <c r="G1032" s="1" t="s">
        <v>27</v>
      </c>
      <c r="H1032" s="1" t="s">
        <v>14</v>
      </c>
      <c r="I1032" s="1" t="s">
        <v>14</v>
      </c>
      <c r="J1032" s="1" t="s">
        <v>14</v>
      </c>
      <c r="K1032" s="1" t="s">
        <v>14</v>
      </c>
      <c r="L1032" s="1" t="s">
        <v>14</v>
      </c>
      <c r="M1032" s="1" t="s">
        <v>14</v>
      </c>
      <c r="N1032" s="1" t="s">
        <v>14</v>
      </c>
      <c r="O1032" s="1" t="s">
        <v>14</v>
      </c>
      <c r="P1032" s="1" t="s">
        <v>510</v>
      </c>
      <c r="Q1032" s="1"/>
    </row>
    <row r="1033" spans="1:17" x14ac:dyDescent="0.25">
      <c r="A1033" s="1" t="s">
        <v>219</v>
      </c>
      <c r="B1033" s="1" t="s">
        <v>1595</v>
      </c>
      <c r="C1033" s="1" t="s">
        <v>149</v>
      </c>
      <c r="D1033" s="1" t="s">
        <v>22</v>
      </c>
      <c r="E1033" s="1" t="s">
        <v>249</v>
      </c>
      <c r="F1033" s="1" t="s">
        <v>1195</v>
      </c>
      <c r="G1033" s="1" t="s">
        <v>14</v>
      </c>
      <c r="H1033" s="1" t="s">
        <v>14</v>
      </c>
      <c r="I1033" s="1" t="s">
        <v>14</v>
      </c>
      <c r="J1033" s="1" t="s">
        <v>14</v>
      </c>
      <c r="K1033" s="1" t="s">
        <v>14</v>
      </c>
      <c r="L1033" s="1" t="s">
        <v>14</v>
      </c>
      <c r="M1033" s="1" t="s">
        <v>14</v>
      </c>
      <c r="N1033" s="1" t="s">
        <v>14</v>
      </c>
      <c r="O1033" s="1" t="s">
        <v>14</v>
      </c>
      <c r="P1033" s="1" t="s">
        <v>510</v>
      </c>
      <c r="Q1033" s="1"/>
    </row>
    <row r="1034" spans="1:17" x14ac:dyDescent="0.25">
      <c r="A1034" s="1" t="s">
        <v>219</v>
      </c>
      <c r="B1034" s="1" t="s">
        <v>1596</v>
      </c>
      <c r="C1034" s="1" t="s">
        <v>149</v>
      </c>
      <c r="D1034" s="1" t="s">
        <v>24</v>
      </c>
      <c r="E1034" s="1" t="s">
        <v>249</v>
      </c>
      <c r="F1034" s="1" t="s">
        <v>152</v>
      </c>
      <c r="G1034" s="1" t="s">
        <v>27</v>
      </c>
      <c r="H1034" s="1" t="s">
        <v>14</v>
      </c>
      <c r="I1034" s="1" t="s">
        <v>14</v>
      </c>
      <c r="J1034" s="1" t="s">
        <v>14</v>
      </c>
      <c r="K1034" s="1" t="s">
        <v>14</v>
      </c>
      <c r="L1034" s="1" t="s">
        <v>14</v>
      </c>
      <c r="M1034" s="1" t="s">
        <v>14</v>
      </c>
      <c r="N1034" s="1" t="s">
        <v>14</v>
      </c>
      <c r="O1034" s="1" t="s">
        <v>14</v>
      </c>
      <c r="P1034" s="1" t="s">
        <v>510</v>
      </c>
      <c r="Q1034" s="1"/>
    </row>
    <row r="1035" spans="1:17" x14ac:dyDescent="0.25">
      <c r="A1035" s="1" t="s">
        <v>219</v>
      </c>
      <c r="B1035" s="1" t="s">
        <v>1597</v>
      </c>
      <c r="C1035" s="1" t="s">
        <v>149</v>
      </c>
      <c r="D1035" s="1" t="s">
        <v>30</v>
      </c>
      <c r="E1035" s="1" t="s">
        <v>249</v>
      </c>
      <c r="F1035" s="1" t="s">
        <v>152</v>
      </c>
      <c r="G1035" s="1" t="s">
        <v>27</v>
      </c>
      <c r="H1035" s="1" t="s">
        <v>14</v>
      </c>
      <c r="I1035" s="1" t="s">
        <v>14</v>
      </c>
      <c r="J1035" s="1" t="s">
        <v>14</v>
      </c>
      <c r="K1035" s="1" t="s">
        <v>14</v>
      </c>
      <c r="L1035" s="1" t="s">
        <v>14</v>
      </c>
      <c r="M1035" s="1" t="s">
        <v>14</v>
      </c>
      <c r="N1035" s="1" t="s">
        <v>14</v>
      </c>
      <c r="O1035" s="1" t="s">
        <v>14</v>
      </c>
      <c r="P1035" s="1" t="s">
        <v>510</v>
      </c>
      <c r="Q1035" s="1"/>
    </row>
    <row r="1036" spans="1:17" x14ac:dyDescent="0.25">
      <c r="A1036" s="1" t="s">
        <v>219</v>
      </c>
      <c r="B1036" s="1" t="s">
        <v>1598</v>
      </c>
      <c r="C1036" s="1" t="s">
        <v>149</v>
      </c>
      <c r="D1036" s="1" t="s">
        <v>32</v>
      </c>
      <c r="E1036" s="1" t="s">
        <v>249</v>
      </c>
      <c r="F1036" s="1" t="s">
        <v>1199</v>
      </c>
      <c r="G1036" s="1" t="s">
        <v>1167</v>
      </c>
      <c r="H1036" s="1" t="s">
        <v>14</v>
      </c>
      <c r="I1036" s="1" t="s">
        <v>14</v>
      </c>
      <c r="J1036" s="1" t="s">
        <v>14</v>
      </c>
      <c r="K1036" s="1" t="s">
        <v>14</v>
      </c>
      <c r="L1036" s="1" t="s">
        <v>14</v>
      </c>
      <c r="M1036" s="1" t="s">
        <v>14</v>
      </c>
      <c r="N1036" s="1" t="s">
        <v>14</v>
      </c>
      <c r="O1036" s="1" t="s">
        <v>14</v>
      </c>
      <c r="P1036" s="1" t="s">
        <v>510</v>
      </c>
      <c r="Q1036" s="1"/>
    </row>
    <row r="1037" spans="1:17" x14ac:dyDescent="0.25">
      <c r="A1037" s="1" t="s">
        <v>219</v>
      </c>
      <c r="B1037" s="1" t="s">
        <v>1599</v>
      </c>
      <c r="C1037" s="1" t="s">
        <v>149</v>
      </c>
      <c r="D1037" s="1" t="s">
        <v>34</v>
      </c>
      <c r="E1037" s="1" t="s">
        <v>249</v>
      </c>
      <c r="F1037" s="1" t="s">
        <v>1199</v>
      </c>
      <c r="G1037" s="1" t="s">
        <v>1167</v>
      </c>
      <c r="H1037" s="1" t="s">
        <v>14</v>
      </c>
      <c r="I1037" s="1" t="s">
        <v>14</v>
      </c>
      <c r="J1037" s="1" t="s">
        <v>14</v>
      </c>
      <c r="K1037" s="1" t="s">
        <v>14</v>
      </c>
      <c r="L1037" s="1" t="s">
        <v>14</v>
      </c>
      <c r="M1037" s="1" t="s">
        <v>14</v>
      </c>
      <c r="N1037" s="1" t="s">
        <v>14</v>
      </c>
      <c r="O1037" s="1" t="s">
        <v>14</v>
      </c>
      <c r="P1037" s="1" t="s">
        <v>510</v>
      </c>
      <c r="Q1037" s="1"/>
    </row>
    <row r="1038" spans="1:17" x14ac:dyDescent="0.25">
      <c r="A1038" s="1" t="s">
        <v>219</v>
      </c>
      <c r="B1038" s="1" t="s">
        <v>1600</v>
      </c>
      <c r="C1038" s="1" t="s">
        <v>149</v>
      </c>
      <c r="D1038" s="1" t="s">
        <v>36</v>
      </c>
      <c r="E1038" s="1" t="s">
        <v>249</v>
      </c>
      <c r="F1038" s="1" t="s">
        <v>1199</v>
      </c>
      <c r="G1038" s="1" t="s">
        <v>1167</v>
      </c>
      <c r="H1038" s="1" t="s">
        <v>14</v>
      </c>
      <c r="I1038" s="1" t="s">
        <v>14</v>
      </c>
      <c r="J1038" s="1" t="s">
        <v>14</v>
      </c>
      <c r="K1038" s="1" t="s">
        <v>14</v>
      </c>
      <c r="L1038" s="1" t="s">
        <v>14</v>
      </c>
      <c r="M1038" s="1" t="s">
        <v>14</v>
      </c>
      <c r="N1038" s="1" t="s">
        <v>14</v>
      </c>
      <c r="O1038" s="1" t="s">
        <v>14</v>
      </c>
      <c r="P1038" s="1" t="s">
        <v>510</v>
      </c>
      <c r="Q1038" s="1"/>
    </row>
    <row r="1039" spans="1:17" x14ac:dyDescent="0.25">
      <c r="A1039" s="1" t="s">
        <v>219</v>
      </c>
      <c r="B1039" s="1" t="s">
        <v>1601</v>
      </c>
      <c r="C1039" s="1" t="s">
        <v>149</v>
      </c>
      <c r="D1039" s="1" t="s">
        <v>38</v>
      </c>
      <c r="E1039" s="1" t="s">
        <v>249</v>
      </c>
      <c r="F1039" s="1" t="s">
        <v>1199</v>
      </c>
      <c r="G1039" s="1" t="s">
        <v>1167</v>
      </c>
      <c r="H1039" s="1" t="s">
        <v>14</v>
      </c>
      <c r="I1039" s="1" t="s">
        <v>14</v>
      </c>
      <c r="J1039" s="1" t="s">
        <v>14</v>
      </c>
      <c r="K1039" s="1" t="s">
        <v>14</v>
      </c>
      <c r="L1039" s="1" t="s">
        <v>14</v>
      </c>
      <c r="M1039" s="1" t="s">
        <v>14</v>
      </c>
      <c r="N1039" s="1" t="s">
        <v>14</v>
      </c>
      <c r="O1039" s="1" t="s">
        <v>14</v>
      </c>
      <c r="P1039" s="1" t="s">
        <v>510</v>
      </c>
      <c r="Q1039" s="1"/>
    </row>
    <row r="1040" spans="1:17" x14ac:dyDescent="0.25">
      <c r="A1040" s="1" t="s">
        <v>219</v>
      </c>
      <c r="B1040" s="1" t="s">
        <v>1602</v>
      </c>
      <c r="C1040" s="1" t="s">
        <v>149</v>
      </c>
      <c r="D1040" s="1" t="s">
        <v>40</v>
      </c>
      <c r="E1040" s="1" t="s">
        <v>249</v>
      </c>
      <c r="F1040" s="1" t="s">
        <v>344</v>
      </c>
      <c r="G1040" s="1" t="s">
        <v>27</v>
      </c>
      <c r="H1040" s="1" t="s">
        <v>14</v>
      </c>
      <c r="I1040" s="1" t="s">
        <v>14</v>
      </c>
      <c r="J1040" s="1" t="s">
        <v>14</v>
      </c>
      <c r="K1040" s="1" t="s">
        <v>14</v>
      </c>
      <c r="L1040" s="1" t="s">
        <v>14</v>
      </c>
      <c r="M1040" s="1" t="s">
        <v>14</v>
      </c>
      <c r="N1040" s="1" t="s">
        <v>14</v>
      </c>
      <c r="O1040" s="1" t="s">
        <v>14</v>
      </c>
      <c r="P1040" s="1" t="s">
        <v>510</v>
      </c>
      <c r="Q1040" s="1"/>
    </row>
    <row r="1041" spans="1:17" x14ac:dyDescent="0.25">
      <c r="A1041" s="1" t="s">
        <v>219</v>
      </c>
      <c r="B1041" s="1" t="s">
        <v>1603</v>
      </c>
      <c r="C1041" s="1" t="s">
        <v>1071</v>
      </c>
      <c r="D1041" s="1" t="s">
        <v>24</v>
      </c>
      <c r="E1041" s="1" t="s">
        <v>249</v>
      </c>
      <c r="F1041" s="1" t="s">
        <v>1205</v>
      </c>
      <c r="G1041" s="1" t="s">
        <v>1167</v>
      </c>
      <c r="H1041" s="1" t="s">
        <v>14</v>
      </c>
      <c r="I1041" s="1" t="s">
        <v>14</v>
      </c>
      <c r="J1041" s="1" t="s">
        <v>14</v>
      </c>
      <c r="K1041" s="1" t="s">
        <v>14</v>
      </c>
      <c r="L1041" s="1" t="s">
        <v>14</v>
      </c>
      <c r="M1041" s="1" t="s">
        <v>14</v>
      </c>
      <c r="N1041" s="1" t="s">
        <v>14</v>
      </c>
      <c r="O1041" s="1" t="s">
        <v>14</v>
      </c>
      <c r="P1041" s="1" t="s">
        <v>510</v>
      </c>
      <c r="Q1041" s="1"/>
    </row>
    <row r="1042" spans="1:17" x14ac:dyDescent="0.25">
      <c r="A1042" s="1" t="s">
        <v>219</v>
      </c>
      <c r="B1042" s="1" t="s">
        <v>1604</v>
      </c>
      <c r="C1042" s="1" t="s">
        <v>1071</v>
      </c>
      <c r="D1042" s="1" t="s">
        <v>30</v>
      </c>
      <c r="E1042" s="1" t="s">
        <v>249</v>
      </c>
      <c r="F1042" s="1" t="s">
        <v>1169</v>
      </c>
      <c r="G1042" s="1" t="s">
        <v>1167</v>
      </c>
      <c r="H1042" s="1" t="s">
        <v>14</v>
      </c>
      <c r="I1042" s="1" t="s">
        <v>14</v>
      </c>
      <c r="J1042" s="1" t="s">
        <v>14</v>
      </c>
      <c r="K1042" s="1" t="s">
        <v>14</v>
      </c>
      <c r="L1042" s="1" t="s">
        <v>14</v>
      </c>
      <c r="M1042" s="1" t="s">
        <v>14</v>
      </c>
      <c r="N1042" s="1" t="s">
        <v>14</v>
      </c>
      <c r="O1042" s="1" t="s">
        <v>14</v>
      </c>
      <c r="P1042" s="1" t="s">
        <v>510</v>
      </c>
      <c r="Q1042" s="1"/>
    </row>
    <row r="1043" spans="1:17" x14ac:dyDescent="0.25">
      <c r="A1043" s="1" t="s">
        <v>219</v>
      </c>
      <c r="B1043" s="1" t="s">
        <v>1605</v>
      </c>
      <c r="C1043" s="1" t="s">
        <v>1071</v>
      </c>
      <c r="D1043" s="1" t="s">
        <v>32</v>
      </c>
      <c r="E1043" s="1" t="s">
        <v>249</v>
      </c>
      <c r="F1043" s="1" t="s">
        <v>1199</v>
      </c>
      <c r="G1043" s="1" t="s">
        <v>1167</v>
      </c>
      <c r="H1043" s="1" t="s">
        <v>14</v>
      </c>
      <c r="I1043" s="1" t="s">
        <v>14</v>
      </c>
      <c r="J1043" s="1" t="s">
        <v>14</v>
      </c>
      <c r="K1043" s="1" t="s">
        <v>14</v>
      </c>
      <c r="L1043" s="1" t="s">
        <v>14</v>
      </c>
      <c r="M1043" s="1" t="s">
        <v>14</v>
      </c>
      <c r="N1043" s="1" t="s">
        <v>14</v>
      </c>
      <c r="O1043" s="1" t="s">
        <v>14</v>
      </c>
      <c r="P1043" s="1" t="s">
        <v>510</v>
      </c>
      <c r="Q1043" s="1"/>
    </row>
    <row r="1044" spans="1:17" x14ac:dyDescent="0.25">
      <c r="A1044" s="1" t="s">
        <v>219</v>
      </c>
      <c r="B1044" s="1" t="s">
        <v>1606</v>
      </c>
      <c r="C1044" s="1" t="s">
        <v>1071</v>
      </c>
      <c r="D1044" s="1" t="s">
        <v>34</v>
      </c>
      <c r="E1044" s="1" t="s">
        <v>249</v>
      </c>
      <c r="F1044" s="1" t="s">
        <v>1205</v>
      </c>
      <c r="G1044" s="1" t="s">
        <v>1167</v>
      </c>
      <c r="H1044" s="1" t="s">
        <v>14</v>
      </c>
      <c r="I1044" s="1" t="s">
        <v>14</v>
      </c>
      <c r="J1044" s="1" t="s">
        <v>14</v>
      </c>
      <c r="K1044" s="1" t="s">
        <v>14</v>
      </c>
      <c r="L1044" s="1" t="s">
        <v>14</v>
      </c>
      <c r="M1044" s="1" t="s">
        <v>14</v>
      </c>
      <c r="N1044" s="1" t="s">
        <v>14</v>
      </c>
      <c r="O1044" s="1" t="s">
        <v>14</v>
      </c>
      <c r="P1044" s="1" t="s">
        <v>510</v>
      </c>
      <c r="Q1044" s="1"/>
    </row>
    <row r="1045" spans="1:17" x14ac:dyDescent="0.25">
      <c r="A1045" s="1" t="s">
        <v>219</v>
      </c>
      <c r="B1045" s="1" t="s">
        <v>1607</v>
      </c>
      <c r="C1045" s="1" t="s">
        <v>1071</v>
      </c>
      <c r="D1045" s="1" t="s">
        <v>36</v>
      </c>
      <c r="E1045" s="1" t="s">
        <v>249</v>
      </c>
      <c r="F1045" s="1" t="s">
        <v>1169</v>
      </c>
      <c r="G1045" s="1" t="s">
        <v>1167</v>
      </c>
      <c r="H1045" s="1" t="s">
        <v>14</v>
      </c>
      <c r="I1045" s="1" t="s">
        <v>14</v>
      </c>
      <c r="J1045" s="1" t="s">
        <v>14</v>
      </c>
      <c r="K1045" s="1" t="s">
        <v>14</v>
      </c>
      <c r="L1045" s="1" t="s">
        <v>14</v>
      </c>
      <c r="M1045" s="1" t="s">
        <v>14</v>
      </c>
      <c r="N1045" s="1" t="s">
        <v>14</v>
      </c>
      <c r="O1045" s="1" t="s">
        <v>14</v>
      </c>
      <c r="P1045" s="1" t="s">
        <v>510</v>
      </c>
      <c r="Q1045" s="1"/>
    </row>
    <row r="1046" spans="1:17" x14ac:dyDescent="0.25">
      <c r="A1046" s="1" t="s">
        <v>219</v>
      </c>
      <c r="B1046" s="1" t="s">
        <v>1608</v>
      </c>
      <c r="C1046" s="1" t="s">
        <v>1071</v>
      </c>
      <c r="D1046" s="1" t="s">
        <v>38</v>
      </c>
      <c r="E1046" s="1" t="s">
        <v>249</v>
      </c>
      <c r="F1046" s="1" t="s">
        <v>1199</v>
      </c>
      <c r="G1046" s="1" t="s">
        <v>1167</v>
      </c>
      <c r="H1046" s="1" t="s">
        <v>14</v>
      </c>
      <c r="I1046" s="1" t="s">
        <v>14</v>
      </c>
      <c r="J1046" s="1" t="s">
        <v>14</v>
      </c>
      <c r="K1046" s="1" t="s">
        <v>14</v>
      </c>
      <c r="L1046" s="1" t="s">
        <v>14</v>
      </c>
      <c r="M1046" s="1" t="s">
        <v>14</v>
      </c>
      <c r="N1046" s="1" t="s">
        <v>14</v>
      </c>
      <c r="O1046" s="1" t="s">
        <v>14</v>
      </c>
      <c r="P1046" s="1" t="s">
        <v>510</v>
      </c>
      <c r="Q1046" s="1"/>
    </row>
    <row r="1047" spans="1:17" x14ac:dyDescent="0.25">
      <c r="A1047" s="1" t="s">
        <v>219</v>
      </c>
      <c r="B1047" s="1" t="s">
        <v>1609</v>
      </c>
      <c r="C1047" s="1" t="s">
        <v>1071</v>
      </c>
      <c r="D1047" s="1" t="s">
        <v>40</v>
      </c>
      <c r="E1047" s="1" t="s">
        <v>249</v>
      </c>
      <c r="F1047" s="1" t="s">
        <v>1205</v>
      </c>
      <c r="G1047" s="1" t="s">
        <v>1167</v>
      </c>
      <c r="H1047" s="1" t="s">
        <v>14</v>
      </c>
      <c r="I1047" s="1" t="s">
        <v>14</v>
      </c>
      <c r="J1047" s="1" t="s">
        <v>14</v>
      </c>
      <c r="K1047" s="1" t="s">
        <v>14</v>
      </c>
      <c r="L1047" s="1" t="s">
        <v>14</v>
      </c>
      <c r="M1047" s="1" t="s">
        <v>14</v>
      </c>
      <c r="N1047" s="1" t="s">
        <v>14</v>
      </c>
      <c r="O1047" s="1" t="s">
        <v>14</v>
      </c>
      <c r="P1047" s="1" t="s">
        <v>510</v>
      </c>
      <c r="Q1047" s="1"/>
    </row>
    <row r="1048" spans="1:17" x14ac:dyDescent="0.25">
      <c r="A1048" s="1" t="s">
        <v>219</v>
      </c>
      <c r="B1048" s="1" t="s">
        <v>1610</v>
      </c>
      <c r="C1048" s="1" t="s">
        <v>1071</v>
      </c>
      <c r="D1048" s="1" t="s">
        <v>43</v>
      </c>
      <c r="E1048" s="1" t="s">
        <v>249</v>
      </c>
      <c r="F1048" s="1" t="s">
        <v>1169</v>
      </c>
      <c r="G1048" s="1" t="s">
        <v>1167</v>
      </c>
      <c r="H1048" s="1" t="s">
        <v>14</v>
      </c>
      <c r="I1048" s="1" t="s">
        <v>14</v>
      </c>
      <c r="J1048" s="1" t="s">
        <v>14</v>
      </c>
      <c r="K1048" s="1" t="s">
        <v>14</v>
      </c>
      <c r="L1048" s="1" t="s">
        <v>14</v>
      </c>
      <c r="M1048" s="1" t="s">
        <v>14</v>
      </c>
      <c r="N1048" s="1" t="s">
        <v>14</v>
      </c>
      <c r="O1048" s="1" t="s">
        <v>14</v>
      </c>
      <c r="P1048" s="1" t="s">
        <v>510</v>
      </c>
      <c r="Q1048" s="1"/>
    </row>
    <row r="1049" spans="1:17" x14ac:dyDescent="0.25">
      <c r="A1049" s="1" t="s">
        <v>219</v>
      </c>
      <c r="B1049" s="1" t="s">
        <v>1611</v>
      </c>
      <c r="C1049" s="1" t="s">
        <v>1071</v>
      </c>
      <c r="D1049" s="1" t="s">
        <v>47</v>
      </c>
      <c r="E1049" s="1" t="s">
        <v>249</v>
      </c>
      <c r="F1049" s="1" t="s">
        <v>1199</v>
      </c>
      <c r="G1049" s="1" t="s">
        <v>1167</v>
      </c>
      <c r="H1049" s="1" t="s">
        <v>14</v>
      </c>
      <c r="I1049" s="1" t="s">
        <v>14</v>
      </c>
      <c r="J1049" s="1" t="s">
        <v>14</v>
      </c>
      <c r="K1049" s="1" t="s">
        <v>14</v>
      </c>
      <c r="L1049" s="1" t="s">
        <v>14</v>
      </c>
      <c r="M1049" s="1" t="s">
        <v>14</v>
      </c>
      <c r="N1049" s="1" t="s">
        <v>14</v>
      </c>
      <c r="O1049" s="1" t="s">
        <v>14</v>
      </c>
      <c r="P1049" s="1" t="s">
        <v>510</v>
      </c>
      <c r="Q1049" s="1"/>
    </row>
    <row r="1050" spans="1:17" x14ac:dyDescent="0.25">
      <c r="A1050" s="1" t="s">
        <v>219</v>
      </c>
      <c r="B1050" s="1" t="s">
        <v>1612</v>
      </c>
      <c r="C1050" s="1" t="s">
        <v>1071</v>
      </c>
      <c r="D1050" s="1" t="s">
        <v>49</v>
      </c>
      <c r="E1050" s="1" t="s">
        <v>249</v>
      </c>
      <c r="F1050" s="1" t="s">
        <v>1205</v>
      </c>
      <c r="G1050" s="1" t="s">
        <v>1167</v>
      </c>
      <c r="H1050" s="1" t="s">
        <v>14</v>
      </c>
      <c r="I1050" s="1" t="s">
        <v>14</v>
      </c>
      <c r="J1050" s="1" t="s">
        <v>14</v>
      </c>
      <c r="K1050" s="1" t="s">
        <v>14</v>
      </c>
      <c r="L1050" s="1" t="s">
        <v>14</v>
      </c>
      <c r="M1050" s="1" t="s">
        <v>14</v>
      </c>
      <c r="N1050" s="1" t="s">
        <v>14</v>
      </c>
      <c r="O1050" s="1" t="s">
        <v>14</v>
      </c>
      <c r="P1050" s="1" t="s">
        <v>510</v>
      </c>
      <c r="Q1050" s="1"/>
    </row>
    <row r="1051" spans="1:17" x14ac:dyDescent="0.25">
      <c r="A1051" s="1" t="s">
        <v>219</v>
      </c>
      <c r="B1051" s="1" t="s">
        <v>1613</v>
      </c>
      <c r="C1051" s="1" t="s">
        <v>1071</v>
      </c>
      <c r="D1051" s="1" t="s">
        <v>51</v>
      </c>
      <c r="E1051" s="1" t="s">
        <v>249</v>
      </c>
      <c r="F1051" s="1" t="s">
        <v>1169</v>
      </c>
      <c r="G1051" s="1" t="s">
        <v>1167</v>
      </c>
      <c r="H1051" s="1" t="s">
        <v>14</v>
      </c>
      <c r="I1051" s="1" t="s">
        <v>14</v>
      </c>
      <c r="J1051" s="1" t="s">
        <v>14</v>
      </c>
      <c r="K1051" s="1" t="s">
        <v>14</v>
      </c>
      <c r="L1051" s="1" t="s">
        <v>14</v>
      </c>
      <c r="M1051" s="1" t="s">
        <v>14</v>
      </c>
      <c r="N1051" s="1" t="s">
        <v>14</v>
      </c>
      <c r="O1051" s="1" t="s">
        <v>14</v>
      </c>
      <c r="P1051" s="1" t="s">
        <v>510</v>
      </c>
      <c r="Q1051" s="1"/>
    </row>
    <row r="1052" spans="1:17" x14ac:dyDescent="0.25">
      <c r="A1052" s="1" t="s">
        <v>219</v>
      </c>
      <c r="B1052" s="1" t="s">
        <v>1614</v>
      </c>
      <c r="C1052" s="1" t="s">
        <v>1071</v>
      </c>
      <c r="D1052" s="1" t="s">
        <v>53</v>
      </c>
      <c r="E1052" s="1" t="s">
        <v>249</v>
      </c>
      <c r="F1052" s="1" t="s">
        <v>1199</v>
      </c>
      <c r="G1052" s="1" t="s">
        <v>1167</v>
      </c>
      <c r="H1052" s="1" t="s">
        <v>14</v>
      </c>
      <c r="I1052" s="1" t="s">
        <v>14</v>
      </c>
      <c r="J1052" s="1" t="s">
        <v>14</v>
      </c>
      <c r="K1052" s="1" t="s">
        <v>14</v>
      </c>
      <c r="L1052" s="1" t="s">
        <v>14</v>
      </c>
      <c r="M1052" s="1" t="s">
        <v>14</v>
      </c>
      <c r="N1052" s="1" t="s">
        <v>14</v>
      </c>
      <c r="O1052" s="1" t="s">
        <v>14</v>
      </c>
      <c r="P1052" s="1" t="s">
        <v>510</v>
      </c>
      <c r="Q1052" s="1"/>
    </row>
    <row r="1053" spans="1:17" x14ac:dyDescent="0.25">
      <c r="A1053" s="1" t="s">
        <v>219</v>
      </c>
      <c r="B1053" s="1" t="s">
        <v>1615</v>
      </c>
      <c r="C1053" s="1" t="s">
        <v>1071</v>
      </c>
      <c r="D1053" s="1" t="s">
        <v>55</v>
      </c>
      <c r="E1053" s="1" t="s">
        <v>249</v>
      </c>
      <c r="F1053" s="1" t="s">
        <v>1205</v>
      </c>
      <c r="G1053" s="1" t="s">
        <v>1167</v>
      </c>
      <c r="H1053" s="1" t="s">
        <v>14</v>
      </c>
      <c r="I1053" s="1" t="s">
        <v>14</v>
      </c>
      <c r="J1053" s="1" t="s">
        <v>14</v>
      </c>
      <c r="K1053" s="1" t="s">
        <v>14</v>
      </c>
      <c r="L1053" s="1" t="s">
        <v>14</v>
      </c>
      <c r="M1053" s="1" t="s">
        <v>14</v>
      </c>
      <c r="N1053" s="1" t="s">
        <v>14</v>
      </c>
      <c r="O1053" s="1" t="s">
        <v>14</v>
      </c>
      <c r="P1053" s="1" t="s">
        <v>510</v>
      </c>
      <c r="Q1053" s="1"/>
    </row>
    <row r="1054" spans="1:17" x14ac:dyDescent="0.25">
      <c r="A1054" s="1" t="s">
        <v>219</v>
      </c>
      <c r="B1054" s="1" t="s">
        <v>1616</v>
      </c>
      <c r="C1054" s="1" t="s">
        <v>1071</v>
      </c>
      <c r="D1054" s="1" t="s">
        <v>58</v>
      </c>
      <c r="E1054" s="1" t="s">
        <v>249</v>
      </c>
      <c r="F1054" s="1" t="s">
        <v>1169</v>
      </c>
      <c r="G1054" s="1" t="s">
        <v>1167</v>
      </c>
      <c r="H1054" s="1" t="s">
        <v>14</v>
      </c>
      <c r="I1054" s="1" t="s">
        <v>14</v>
      </c>
      <c r="J1054" s="1" t="s">
        <v>14</v>
      </c>
      <c r="K1054" s="1" t="s">
        <v>14</v>
      </c>
      <c r="L1054" s="1" t="s">
        <v>14</v>
      </c>
      <c r="M1054" s="1" t="s">
        <v>14</v>
      </c>
      <c r="N1054" s="1" t="s">
        <v>14</v>
      </c>
      <c r="O1054" s="1" t="s">
        <v>14</v>
      </c>
      <c r="P1054" s="1" t="s">
        <v>510</v>
      </c>
      <c r="Q1054" s="1"/>
    </row>
    <row r="1055" spans="1:17" x14ac:dyDescent="0.25">
      <c r="A1055" s="1" t="s">
        <v>219</v>
      </c>
      <c r="B1055" s="1" t="s">
        <v>1617</v>
      </c>
      <c r="C1055" s="1" t="s">
        <v>1071</v>
      </c>
      <c r="D1055" s="1" t="s">
        <v>60</v>
      </c>
      <c r="E1055" s="1" t="s">
        <v>249</v>
      </c>
      <c r="F1055" s="1" t="s">
        <v>1199</v>
      </c>
      <c r="G1055" s="1" t="s">
        <v>1167</v>
      </c>
      <c r="H1055" s="1" t="s">
        <v>14</v>
      </c>
      <c r="I1055" s="1" t="s">
        <v>14</v>
      </c>
      <c r="J1055" s="1" t="s">
        <v>14</v>
      </c>
      <c r="K1055" s="1" t="s">
        <v>14</v>
      </c>
      <c r="L1055" s="1" t="s">
        <v>14</v>
      </c>
      <c r="M1055" s="1" t="s">
        <v>14</v>
      </c>
      <c r="N1055" s="1" t="s">
        <v>14</v>
      </c>
      <c r="O1055" s="1" t="s">
        <v>14</v>
      </c>
      <c r="P1055" s="1" t="s">
        <v>510</v>
      </c>
      <c r="Q1055" s="1"/>
    </row>
    <row r="1056" spans="1:17" x14ac:dyDescent="0.25">
      <c r="A1056" s="1" t="s">
        <v>219</v>
      </c>
      <c r="B1056" s="1" t="s">
        <v>1618</v>
      </c>
      <c r="C1056" s="1" t="s">
        <v>1127</v>
      </c>
      <c r="D1056" s="1" t="s">
        <v>24</v>
      </c>
      <c r="E1056" s="1" t="s">
        <v>249</v>
      </c>
      <c r="F1056" s="1" t="s">
        <v>13</v>
      </c>
      <c r="G1056" s="1" t="s">
        <v>27</v>
      </c>
      <c r="H1056" s="1" t="s">
        <v>14</v>
      </c>
      <c r="I1056" s="1" t="s">
        <v>14</v>
      </c>
      <c r="J1056" s="1" t="s">
        <v>14</v>
      </c>
      <c r="K1056" s="1" t="s">
        <v>14</v>
      </c>
      <c r="L1056" s="1" t="s">
        <v>14</v>
      </c>
      <c r="M1056" s="1" t="s">
        <v>14</v>
      </c>
      <c r="N1056" s="1" t="s">
        <v>14</v>
      </c>
      <c r="O1056" s="1" t="s">
        <v>14</v>
      </c>
      <c r="P1056" s="1" t="s">
        <v>510</v>
      </c>
      <c r="Q1056" s="1"/>
    </row>
    <row r="1057" spans="1:17" x14ac:dyDescent="0.25">
      <c r="A1057" s="1" t="s">
        <v>219</v>
      </c>
      <c r="B1057" s="1" t="s">
        <v>1619</v>
      </c>
      <c r="C1057" s="1" t="s">
        <v>1127</v>
      </c>
      <c r="D1057" s="1" t="s">
        <v>38</v>
      </c>
      <c r="E1057" s="1" t="s">
        <v>249</v>
      </c>
      <c r="F1057" s="1" t="s">
        <v>13</v>
      </c>
      <c r="G1057" s="1" t="s">
        <v>27</v>
      </c>
      <c r="H1057" s="1" t="s">
        <v>14</v>
      </c>
      <c r="I1057" s="1" t="s">
        <v>14</v>
      </c>
      <c r="J1057" s="1" t="s">
        <v>14</v>
      </c>
      <c r="K1057" s="1" t="s">
        <v>14</v>
      </c>
      <c r="L1057" s="1" t="s">
        <v>14</v>
      </c>
      <c r="M1057" s="1" t="s">
        <v>14</v>
      </c>
      <c r="N1057" s="1" t="s">
        <v>14</v>
      </c>
      <c r="O1057" s="1" t="s">
        <v>14</v>
      </c>
      <c r="P1057" s="1" t="s">
        <v>510</v>
      </c>
      <c r="Q1057" s="1"/>
    </row>
    <row r="1058" spans="1:17" x14ac:dyDescent="0.25">
      <c r="A1058" s="1" t="s">
        <v>219</v>
      </c>
      <c r="B1058" s="1" t="s">
        <v>1620</v>
      </c>
      <c r="C1058" s="1" t="s">
        <v>1127</v>
      </c>
      <c r="D1058" s="1" t="s">
        <v>30</v>
      </c>
      <c r="E1058" s="1" t="s">
        <v>249</v>
      </c>
      <c r="F1058" s="1" t="s">
        <v>13</v>
      </c>
      <c r="G1058" s="1" t="s">
        <v>27</v>
      </c>
      <c r="H1058" s="1" t="s">
        <v>14</v>
      </c>
      <c r="I1058" s="1" t="s">
        <v>14</v>
      </c>
      <c r="J1058" s="1" t="s">
        <v>14</v>
      </c>
      <c r="K1058" s="1" t="s">
        <v>14</v>
      </c>
      <c r="L1058" s="1" t="s">
        <v>14</v>
      </c>
      <c r="M1058" s="1" t="s">
        <v>14</v>
      </c>
      <c r="N1058" s="1" t="s">
        <v>14</v>
      </c>
      <c r="O1058" s="1" t="s">
        <v>14</v>
      </c>
      <c r="P1058" s="1" t="s">
        <v>510</v>
      </c>
      <c r="Q1058" s="1"/>
    </row>
    <row r="1059" spans="1:17" x14ac:dyDescent="0.25">
      <c r="A1059" s="1" t="s">
        <v>219</v>
      </c>
      <c r="B1059" s="1" t="s">
        <v>1621</v>
      </c>
      <c r="C1059" s="1" t="s">
        <v>1127</v>
      </c>
      <c r="D1059" s="1" t="s">
        <v>40</v>
      </c>
      <c r="E1059" s="1" t="s">
        <v>249</v>
      </c>
      <c r="F1059" s="1" t="s">
        <v>13</v>
      </c>
      <c r="G1059" s="1" t="s">
        <v>27</v>
      </c>
      <c r="H1059" s="1" t="s">
        <v>14</v>
      </c>
      <c r="I1059" s="1" t="s">
        <v>14</v>
      </c>
      <c r="J1059" s="1" t="s">
        <v>14</v>
      </c>
      <c r="K1059" s="1" t="s">
        <v>14</v>
      </c>
      <c r="L1059" s="1" t="s">
        <v>14</v>
      </c>
      <c r="M1059" s="1" t="s">
        <v>14</v>
      </c>
      <c r="N1059" s="1" t="s">
        <v>14</v>
      </c>
      <c r="O1059" s="1" t="s">
        <v>14</v>
      </c>
      <c r="P1059" s="1" t="s">
        <v>510</v>
      </c>
      <c r="Q1059" s="1"/>
    </row>
    <row r="1060" spans="1:17" x14ac:dyDescent="0.25">
      <c r="A1060" s="1" t="s">
        <v>219</v>
      </c>
      <c r="B1060" s="1" t="s">
        <v>1622</v>
      </c>
      <c r="C1060" s="1" t="s">
        <v>1127</v>
      </c>
      <c r="D1060" s="1" t="s">
        <v>32</v>
      </c>
      <c r="E1060" s="1" t="s">
        <v>249</v>
      </c>
      <c r="F1060" s="1" t="s">
        <v>13</v>
      </c>
      <c r="G1060" s="1" t="s">
        <v>27</v>
      </c>
      <c r="H1060" s="1" t="s">
        <v>14</v>
      </c>
      <c r="I1060" s="1" t="s">
        <v>14</v>
      </c>
      <c r="J1060" s="1" t="s">
        <v>14</v>
      </c>
      <c r="K1060" s="1" t="s">
        <v>14</v>
      </c>
      <c r="L1060" s="1" t="s">
        <v>14</v>
      </c>
      <c r="M1060" s="1" t="s">
        <v>14</v>
      </c>
      <c r="N1060" s="1" t="s">
        <v>14</v>
      </c>
      <c r="O1060" s="1" t="s">
        <v>14</v>
      </c>
      <c r="P1060" s="1" t="s">
        <v>510</v>
      </c>
      <c r="Q1060" s="1"/>
    </row>
    <row r="1061" spans="1:17" x14ac:dyDescent="0.25">
      <c r="A1061" s="1" t="s">
        <v>219</v>
      </c>
      <c r="B1061" s="1" t="s">
        <v>1623</v>
      </c>
      <c r="C1061" s="1" t="s">
        <v>1127</v>
      </c>
      <c r="D1061" s="1" t="s">
        <v>43</v>
      </c>
      <c r="E1061" s="1" t="s">
        <v>249</v>
      </c>
      <c r="F1061" s="1" t="s">
        <v>13</v>
      </c>
      <c r="G1061" s="1" t="s">
        <v>27</v>
      </c>
      <c r="H1061" s="1" t="s">
        <v>14</v>
      </c>
      <c r="I1061" s="1" t="s">
        <v>14</v>
      </c>
      <c r="J1061" s="1" t="s">
        <v>14</v>
      </c>
      <c r="K1061" s="1" t="s">
        <v>14</v>
      </c>
      <c r="L1061" s="1" t="s">
        <v>14</v>
      </c>
      <c r="M1061" s="1" t="s">
        <v>14</v>
      </c>
      <c r="N1061" s="1" t="s">
        <v>14</v>
      </c>
      <c r="O1061" s="1" t="s">
        <v>14</v>
      </c>
      <c r="P1061" s="1" t="s">
        <v>510</v>
      </c>
      <c r="Q1061" s="1"/>
    </row>
    <row r="1062" spans="1:17" x14ac:dyDescent="0.25">
      <c r="A1062" s="1" t="s">
        <v>219</v>
      </c>
      <c r="B1062" s="1" t="s">
        <v>1624</v>
      </c>
      <c r="C1062" s="1" t="s">
        <v>1127</v>
      </c>
      <c r="D1062" s="1" t="s">
        <v>34</v>
      </c>
      <c r="E1062" s="1" t="s">
        <v>249</v>
      </c>
      <c r="F1062" s="1" t="s">
        <v>13</v>
      </c>
      <c r="G1062" s="1" t="s">
        <v>27</v>
      </c>
      <c r="H1062" s="1" t="s">
        <v>14</v>
      </c>
      <c r="I1062" s="1" t="s">
        <v>14</v>
      </c>
      <c r="J1062" s="1" t="s">
        <v>14</v>
      </c>
      <c r="K1062" s="1" t="s">
        <v>14</v>
      </c>
      <c r="L1062" s="1" t="s">
        <v>14</v>
      </c>
      <c r="M1062" s="1" t="s">
        <v>14</v>
      </c>
      <c r="N1062" s="1" t="s">
        <v>14</v>
      </c>
      <c r="O1062" s="1" t="s">
        <v>14</v>
      </c>
      <c r="P1062" s="1" t="s">
        <v>510</v>
      </c>
      <c r="Q1062" s="1"/>
    </row>
    <row r="1063" spans="1:17" x14ac:dyDescent="0.25">
      <c r="A1063" s="1" t="s">
        <v>219</v>
      </c>
      <c r="B1063" s="1" t="s">
        <v>1625</v>
      </c>
      <c r="C1063" s="1" t="s">
        <v>1127</v>
      </c>
      <c r="D1063" s="1" t="s">
        <v>47</v>
      </c>
      <c r="E1063" s="1" t="s">
        <v>249</v>
      </c>
      <c r="F1063" s="1" t="s">
        <v>13</v>
      </c>
      <c r="G1063" s="1" t="s">
        <v>27</v>
      </c>
      <c r="H1063" s="1" t="s">
        <v>14</v>
      </c>
      <c r="I1063" s="1" t="s">
        <v>14</v>
      </c>
      <c r="J1063" s="1" t="s">
        <v>14</v>
      </c>
      <c r="K1063" s="1" t="s">
        <v>14</v>
      </c>
      <c r="L1063" s="1" t="s">
        <v>14</v>
      </c>
      <c r="M1063" s="1" t="s">
        <v>14</v>
      </c>
      <c r="N1063" s="1" t="s">
        <v>14</v>
      </c>
      <c r="O1063" s="1" t="s">
        <v>14</v>
      </c>
      <c r="P1063" s="1" t="s">
        <v>510</v>
      </c>
      <c r="Q1063" s="1"/>
    </row>
    <row r="1064" spans="1:17" x14ac:dyDescent="0.25">
      <c r="A1064" s="1" t="s">
        <v>219</v>
      </c>
      <c r="B1064" s="1" t="s">
        <v>1626</v>
      </c>
      <c r="C1064" s="1" t="s">
        <v>1127</v>
      </c>
      <c r="D1064" s="1" t="s">
        <v>36</v>
      </c>
      <c r="E1064" s="1" t="s">
        <v>249</v>
      </c>
      <c r="F1064" s="1" t="s">
        <v>13</v>
      </c>
      <c r="G1064" s="1" t="s">
        <v>27</v>
      </c>
      <c r="H1064" s="1" t="s">
        <v>14</v>
      </c>
      <c r="I1064" s="1" t="s">
        <v>14</v>
      </c>
      <c r="J1064" s="1" t="s">
        <v>14</v>
      </c>
      <c r="K1064" s="1" t="s">
        <v>14</v>
      </c>
      <c r="L1064" s="1" t="s">
        <v>14</v>
      </c>
      <c r="M1064" s="1" t="s">
        <v>14</v>
      </c>
      <c r="N1064" s="1" t="s">
        <v>14</v>
      </c>
      <c r="O1064" s="1" t="s">
        <v>14</v>
      </c>
      <c r="P1064" s="1" t="s">
        <v>510</v>
      </c>
      <c r="Q1064" s="1"/>
    </row>
    <row r="1065" spans="1:17" x14ac:dyDescent="0.25">
      <c r="A1065" s="1" t="s">
        <v>219</v>
      </c>
      <c r="B1065" s="1" t="s">
        <v>1627</v>
      </c>
      <c r="C1065" s="1" t="s">
        <v>1127</v>
      </c>
      <c r="D1065" s="1" t="s">
        <v>49</v>
      </c>
      <c r="E1065" s="1" t="s">
        <v>249</v>
      </c>
      <c r="F1065" s="1" t="s">
        <v>13</v>
      </c>
      <c r="G1065" s="1" t="s">
        <v>27</v>
      </c>
      <c r="H1065" s="1" t="s">
        <v>14</v>
      </c>
      <c r="I1065" s="1" t="s">
        <v>14</v>
      </c>
      <c r="J1065" s="1" t="s">
        <v>14</v>
      </c>
      <c r="K1065" s="1" t="s">
        <v>14</v>
      </c>
      <c r="L1065" s="1" t="s">
        <v>14</v>
      </c>
      <c r="M1065" s="1" t="s">
        <v>14</v>
      </c>
      <c r="N1065" s="1" t="s">
        <v>14</v>
      </c>
      <c r="O1065" s="1" t="s">
        <v>14</v>
      </c>
      <c r="P1065" s="1" t="s">
        <v>510</v>
      </c>
      <c r="Q1065" s="1"/>
    </row>
    <row r="1066" spans="1:17" x14ac:dyDescent="0.25">
      <c r="A1066" s="1" t="s">
        <v>219</v>
      </c>
      <c r="B1066" s="1" t="s">
        <v>1628</v>
      </c>
      <c r="C1066" s="1" t="s">
        <v>43</v>
      </c>
      <c r="D1066" s="1" t="s">
        <v>18</v>
      </c>
      <c r="E1066" s="1" t="s">
        <v>249</v>
      </c>
      <c r="F1066" s="1" t="s">
        <v>1142</v>
      </c>
      <c r="G1066" s="1" t="s">
        <v>14</v>
      </c>
      <c r="H1066" s="1" t="s">
        <v>14</v>
      </c>
      <c r="I1066" s="1" t="s">
        <v>14</v>
      </c>
      <c r="J1066" s="1" t="s">
        <v>14</v>
      </c>
      <c r="K1066" s="1" t="s">
        <v>14</v>
      </c>
      <c r="L1066" s="1" t="s">
        <v>14</v>
      </c>
      <c r="M1066" s="1" t="s">
        <v>14</v>
      </c>
      <c r="N1066" s="1" t="s">
        <v>14</v>
      </c>
      <c r="O1066" s="1" t="s">
        <v>14</v>
      </c>
      <c r="P1066" s="1" t="s">
        <v>510</v>
      </c>
      <c r="Q1066" s="1"/>
    </row>
    <row r="1067" spans="1:17" x14ac:dyDescent="0.25">
      <c r="A1067" s="1" t="s">
        <v>219</v>
      </c>
      <c r="B1067" s="1" t="s">
        <v>1629</v>
      </c>
      <c r="C1067" s="1" t="s">
        <v>43</v>
      </c>
      <c r="D1067" s="1" t="s">
        <v>20</v>
      </c>
      <c r="E1067" s="1" t="s">
        <v>249</v>
      </c>
      <c r="F1067" s="1" t="s">
        <v>1630</v>
      </c>
      <c r="G1067" s="1" t="s">
        <v>14</v>
      </c>
      <c r="H1067" s="1" t="s">
        <v>14</v>
      </c>
      <c r="I1067" s="1" t="s">
        <v>14</v>
      </c>
      <c r="J1067" s="1" t="s">
        <v>14</v>
      </c>
      <c r="K1067" s="1" t="s">
        <v>14</v>
      </c>
      <c r="L1067" s="1" t="s">
        <v>14</v>
      </c>
      <c r="M1067" s="1" t="s">
        <v>14</v>
      </c>
      <c r="N1067" s="1" t="s">
        <v>14</v>
      </c>
      <c r="O1067" s="1" t="s">
        <v>14</v>
      </c>
      <c r="P1067" s="1" t="s">
        <v>510</v>
      </c>
      <c r="Q1067" s="1"/>
    </row>
    <row r="1068" spans="1:17" x14ac:dyDescent="0.25">
      <c r="A1068" s="1" t="s">
        <v>219</v>
      </c>
      <c r="B1068" s="1" t="s">
        <v>1631</v>
      </c>
      <c r="C1068" s="1" t="s">
        <v>43</v>
      </c>
      <c r="D1068" s="1" t="s">
        <v>22</v>
      </c>
      <c r="E1068" s="1" t="s">
        <v>249</v>
      </c>
      <c r="F1068" s="1" t="s">
        <v>71</v>
      </c>
      <c r="G1068" s="1" t="s">
        <v>27</v>
      </c>
      <c r="H1068" s="1" t="s">
        <v>14</v>
      </c>
      <c r="I1068" s="1" t="s">
        <v>14</v>
      </c>
      <c r="J1068" s="1" t="s">
        <v>14</v>
      </c>
      <c r="K1068" s="1" t="s">
        <v>14</v>
      </c>
      <c r="L1068" s="1" t="s">
        <v>14</v>
      </c>
      <c r="M1068" s="1" t="s">
        <v>14</v>
      </c>
      <c r="N1068" s="1" t="s">
        <v>14</v>
      </c>
      <c r="O1068" s="1" t="s">
        <v>14</v>
      </c>
      <c r="P1068" s="1" t="s">
        <v>510</v>
      </c>
      <c r="Q1068" s="1"/>
    </row>
    <row r="1069" spans="1:17" x14ac:dyDescent="0.25">
      <c r="A1069" s="1" t="s">
        <v>219</v>
      </c>
      <c r="B1069" s="1" t="s">
        <v>1632</v>
      </c>
      <c r="C1069" s="1" t="s">
        <v>43</v>
      </c>
      <c r="D1069" s="1" t="s">
        <v>24</v>
      </c>
      <c r="E1069" s="1" t="s">
        <v>249</v>
      </c>
      <c r="F1069" s="1" t="s">
        <v>347</v>
      </c>
      <c r="G1069" s="1" t="s">
        <v>27</v>
      </c>
      <c r="H1069" s="1" t="s">
        <v>14</v>
      </c>
      <c r="I1069" s="1" t="s">
        <v>14</v>
      </c>
      <c r="J1069" s="1" t="s">
        <v>14</v>
      </c>
      <c r="K1069" s="1" t="s">
        <v>14</v>
      </c>
      <c r="L1069" s="1" t="s">
        <v>14</v>
      </c>
      <c r="M1069" s="1" t="s">
        <v>14</v>
      </c>
      <c r="N1069" s="1" t="s">
        <v>14</v>
      </c>
      <c r="O1069" s="1" t="s">
        <v>14</v>
      </c>
      <c r="P1069" s="1" t="s">
        <v>510</v>
      </c>
      <c r="Q1069" s="1"/>
    </row>
    <row r="1070" spans="1:17" x14ac:dyDescent="0.25">
      <c r="A1070" s="1" t="s">
        <v>219</v>
      </c>
      <c r="B1070" s="1" t="s">
        <v>1633</v>
      </c>
      <c r="C1070" s="1" t="s">
        <v>43</v>
      </c>
      <c r="D1070" s="1" t="s">
        <v>30</v>
      </c>
      <c r="E1070" s="1" t="s">
        <v>249</v>
      </c>
      <c r="F1070" s="1" t="s">
        <v>347</v>
      </c>
      <c r="G1070" s="1" t="s">
        <v>27</v>
      </c>
      <c r="H1070" s="1" t="s">
        <v>14</v>
      </c>
      <c r="I1070" s="1" t="s">
        <v>14</v>
      </c>
      <c r="J1070" s="1" t="s">
        <v>14</v>
      </c>
      <c r="K1070" s="1" t="s">
        <v>14</v>
      </c>
      <c r="L1070" s="1" t="s">
        <v>14</v>
      </c>
      <c r="M1070" s="1" t="s">
        <v>14</v>
      </c>
      <c r="N1070" s="1" t="s">
        <v>14</v>
      </c>
      <c r="O1070" s="1" t="s">
        <v>14</v>
      </c>
      <c r="P1070" s="1" t="s">
        <v>510</v>
      </c>
      <c r="Q1070" s="1"/>
    </row>
    <row r="1071" spans="1:17" x14ac:dyDescent="0.25">
      <c r="A1071" s="1" t="s">
        <v>219</v>
      </c>
      <c r="B1071" s="1" t="s">
        <v>1634</v>
      </c>
      <c r="C1071" s="1" t="s">
        <v>43</v>
      </c>
      <c r="D1071" s="1" t="s">
        <v>32</v>
      </c>
      <c r="E1071" s="1" t="s">
        <v>249</v>
      </c>
      <c r="F1071" s="1" t="s">
        <v>347</v>
      </c>
      <c r="G1071" s="1" t="s">
        <v>27</v>
      </c>
      <c r="H1071" s="1" t="s">
        <v>14</v>
      </c>
      <c r="I1071" s="1" t="s">
        <v>14</v>
      </c>
      <c r="J1071" s="1" t="s">
        <v>14</v>
      </c>
      <c r="K1071" s="1" t="s">
        <v>14</v>
      </c>
      <c r="L1071" s="1" t="s">
        <v>14</v>
      </c>
      <c r="M1071" s="1" t="s">
        <v>14</v>
      </c>
      <c r="N1071" s="1" t="s">
        <v>14</v>
      </c>
      <c r="O1071" s="1" t="s">
        <v>14</v>
      </c>
      <c r="P1071" s="1" t="s">
        <v>510</v>
      </c>
      <c r="Q1071" s="1"/>
    </row>
    <row r="1072" spans="1:17" x14ac:dyDescent="0.25">
      <c r="A1072" s="1" t="s">
        <v>219</v>
      </c>
      <c r="B1072" s="1" t="s">
        <v>1635</v>
      </c>
      <c r="C1072" s="1" t="s">
        <v>43</v>
      </c>
      <c r="D1072" s="1" t="s">
        <v>34</v>
      </c>
      <c r="E1072" s="1" t="s">
        <v>249</v>
      </c>
      <c r="F1072" s="1" t="s">
        <v>347</v>
      </c>
      <c r="G1072" s="1" t="s">
        <v>27</v>
      </c>
      <c r="H1072" s="1" t="s">
        <v>14</v>
      </c>
      <c r="I1072" s="1" t="s">
        <v>14</v>
      </c>
      <c r="J1072" s="1" t="s">
        <v>14</v>
      </c>
      <c r="K1072" s="1" t="s">
        <v>14</v>
      </c>
      <c r="L1072" s="1" t="s">
        <v>14</v>
      </c>
      <c r="M1072" s="1" t="s">
        <v>14</v>
      </c>
      <c r="N1072" s="1" t="s">
        <v>14</v>
      </c>
      <c r="O1072" s="1" t="s">
        <v>14</v>
      </c>
      <c r="P1072" s="1" t="s">
        <v>510</v>
      </c>
      <c r="Q1072" s="1"/>
    </row>
    <row r="1073" spans="1:17" x14ac:dyDescent="0.25">
      <c r="A1073" s="1" t="s">
        <v>219</v>
      </c>
      <c r="B1073" s="1" t="s">
        <v>1636</v>
      </c>
      <c r="C1073" s="1" t="s">
        <v>43</v>
      </c>
      <c r="D1073" s="1" t="s">
        <v>36</v>
      </c>
      <c r="E1073" s="1" t="s">
        <v>249</v>
      </c>
      <c r="F1073" s="1" t="s">
        <v>347</v>
      </c>
      <c r="G1073" s="1" t="s">
        <v>27</v>
      </c>
      <c r="H1073" s="1" t="s">
        <v>14</v>
      </c>
      <c r="I1073" s="1" t="s">
        <v>14</v>
      </c>
      <c r="J1073" s="1" t="s">
        <v>14</v>
      </c>
      <c r="K1073" s="1" t="s">
        <v>14</v>
      </c>
      <c r="L1073" s="1" t="s">
        <v>14</v>
      </c>
      <c r="M1073" s="1" t="s">
        <v>14</v>
      </c>
      <c r="N1073" s="1" t="s">
        <v>14</v>
      </c>
      <c r="O1073" s="1" t="s">
        <v>14</v>
      </c>
      <c r="P1073" s="1" t="s">
        <v>510</v>
      </c>
      <c r="Q1073" s="1"/>
    </row>
    <row r="1074" spans="1:17" x14ac:dyDescent="0.25">
      <c r="A1074" s="1" t="s">
        <v>219</v>
      </c>
      <c r="B1074" s="1" t="s">
        <v>1637</v>
      </c>
      <c r="C1074" s="1" t="s">
        <v>43</v>
      </c>
      <c r="D1074" s="1" t="s">
        <v>38</v>
      </c>
      <c r="E1074" s="1" t="s">
        <v>249</v>
      </c>
      <c r="F1074" s="1" t="s">
        <v>347</v>
      </c>
      <c r="G1074" s="1" t="s">
        <v>27</v>
      </c>
      <c r="H1074" s="1" t="s">
        <v>14</v>
      </c>
      <c r="I1074" s="1" t="s">
        <v>14</v>
      </c>
      <c r="J1074" s="1" t="s">
        <v>14</v>
      </c>
      <c r="K1074" s="1" t="s">
        <v>14</v>
      </c>
      <c r="L1074" s="1" t="s">
        <v>14</v>
      </c>
      <c r="M1074" s="1" t="s">
        <v>14</v>
      </c>
      <c r="N1074" s="1" t="s">
        <v>14</v>
      </c>
      <c r="O1074" s="1" t="s">
        <v>14</v>
      </c>
      <c r="P1074" s="1" t="s">
        <v>510</v>
      </c>
      <c r="Q1074" s="1"/>
    </row>
    <row r="1075" spans="1:17" x14ac:dyDescent="0.25">
      <c r="A1075" s="1" t="s">
        <v>219</v>
      </c>
      <c r="B1075" s="1" t="s">
        <v>1638</v>
      </c>
      <c r="C1075" s="1" t="s">
        <v>43</v>
      </c>
      <c r="D1075" s="1" t="s">
        <v>40</v>
      </c>
      <c r="E1075" s="1" t="s">
        <v>249</v>
      </c>
      <c r="F1075" s="1" t="s">
        <v>347</v>
      </c>
      <c r="G1075" s="1" t="s">
        <v>27</v>
      </c>
      <c r="H1075" s="1" t="s">
        <v>14</v>
      </c>
      <c r="I1075" s="1" t="s">
        <v>14</v>
      </c>
      <c r="J1075" s="1" t="s">
        <v>14</v>
      </c>
      <c r="K1075" s="1" t="s">
        <v>14</v>
      </c>
      <c r="L1075" s="1" t="s">
        <v>14</v>
      </c>
      <c r="M1075" s="1" t="s">
        <v>14</v>
      </c>
      <c r="N1075" s="1" t="s">
        <v>14</v>
      </c>
      <c r="O1075" s="1" t="s">
        <v>14</v>
      </c>
      <c r="P1075" s="1" t="s">
        <v>510</v>
      </c>
      <c r="Q1075" s="1"/>
    </row>
    <row r="1076" spans="1:17" x14ac:dyDescent="0.25">
      <c r="A1076" s="1" t="s">
        <v>219</v>
      </c>
      <c r="B1076" s="1" t="s">
        <v>1639</v>
      </c>
      <c r="C1076" s="1" t="s">
        <v>43</v>
      </c>
      <c r="D1076" s="1" t="s">
        <v>43</v>
      </c>
      <c r="E1076" s="1" t="s">
        <v>249</v>
      </c>
      <c r="F1076" s="1" t="s">
        <v>347</v>
      </c>
      <c r="G1076" s="1" t="s">
        <v>27</v>
      </c>
      <c r="H1076" s="1" t="s">
        <v>14</v>
      </c>
      <c r="I1076" s="1" t="s">
        <v>14</v>
      </c>
      <c r="J1076" s="1" t="s">
        <v>14</v>
      </c>
      <c r="K1076" s="1" t="s">
        <v>14</v>
      </c>
      <c r="L1076" s="1" t="s">
        <v>14</v>
      </c>
      <c r="M1076" s="1" t="s">
        <v>14</v>
      </c>
      <c r="N1076" s="1" t="s">
        <v>14</v>
      </c>
      <c r="O1076" s="1" t="s">
        <v>14</v>
      </c>
      <c r="P1076" s="1" t="s">
        <v>510</v>
      </c>
      <c r="Q1076" s="1"/>
    </row>
    <row r="1077" spans="1:17" x14ac:dyDescent="0.25">
      <c r="A1077" s="1" t="s">
        <v>219</v>
      </c>
      <c r="B1077" s="1" t="s">
        <v>1640</v>
      </c>
      <c r="C1077" s="1" t="s">
        <v>43</v>
      </c>
      <c r="D1077" s="1" t="s">
        <v>47</v>
      </c>
      <c r="E1077" s="1" t="s">
        <v>249</v>
      </c>
      <c r="F1077" s="1" t="s">
        <v>347</v>
      </c>
      <c r="G1077" s="1" t="s">
        <v>27</v>
      </c>
      <c r="H1077" s="1" t="s">
        <v>14</v>
      </c>
      <c r="I1077" s="1" t="s">
        <v>14</v>
      </c>
      <c r="J1077" s="1" t="s">
        <v>14</v>
      </c>
      <c r="K1077" s="1" t="s">
        <v>14</v>
      </c>
      <c r="L1077" s="1" t="s">
        <v>14</v>
      </c>
      <c r="M1077" s="1" t="s">
        <v>14</v>
      </c>
      <c r="N1077" s="1" t="s">
        <v>14</v>
      </c>
      <c r="O1077" s="1" t="s">
        <v>14</v>
      </c>
      <c r="P1077" s="1" t="s">
        <v>510</v>
      </c>
      <c r="Q1077" s="1"/>
    </row>
    <row r="1078" spans="1:17" x14ac:dyDescent="0.25">
      <c r="A1078" s="1" t="s">
        <v>219</v>
      </c>
      <c r="B1078" s="1" t="s">
        <v>1641</v>
      </c>
      <c r="C1078" s="1" t="s">
        <v>43</v>
      </c>
      <c r="D1078" s="1" t="s">
        <v>49</v>
      </c>
      <c r="E1078" s="1" t="s">
        <v>249</v>
      </c>
      <c r="F1078" s="1" t="s">
        <v>347</v>
      </c>
      <c r="G1078" s="1" t="s">
        <v>27</v>
      </c>
      <c r="H1078" s="1" t="s">
        <v>14</v>
      </c>
      <c r="I1078" s="1" t="s">
        <v>14</v>
      </c>
      <c r="J1078" s="1" t="s">
        <v>14</v>
      </c>
      <c r="K1078" s="1" t="s">
        <v>14</v>
      </c>
      <c r="L1078" s="1" t="s">
        <v>14</v>
      </c>
      <c r="M1078" s="1" t="s">
        <v>14</v>
      </c>
      <c r="N1078" s="1" t="s">
        <v>14</v>
      </c>
      <c r="O1078" s="1" t="s">
        <v>14</v>
      </c>
      <c r="P1078" s="1" t="s">
        <v>510</v>
      </c>
      <c r="Q1078" s="1"/>
    </row>
    <row r="1079" spans="1:17" x14ac:dyDescent="0.25">
      <c r="A1079" s="1" t="s">
        <v>219</v>
      </c>
      <c r="B1079" s="1" t="s">
        <v>1642</v>
      </c>
      <c r="C1079" s="1" t="s">
        <v>43</v>
      </c>
      <c r="D1079" s="1" t="s">
        <v>51</v>
      </c>
      <c r="E1079" s="1" t="s">
        <v>249</v>
      </c>
      <c r="F1079" s="1" t="s">
        <v>347</v>
      </c>
      <c r="G1079" s="1" t="s">
        <v>27</v>
      </c>
      <c r="H1079" s="1" t="s">
        <v>14</v>
      </c>
      <c r="I1079" s="1" t="s">
        <v>14</v>
      </c>
      <c r="J1079" s="1" t="s">
        <v>14</v>
      </c>
      <c r="K1079" s="1" t="s">
        <v>14</v>
      </c>
      <c r="L1079" s="1" t="s">
        <v>14</v>
      </c>
      <c r="M1079" s="1" t="s">
        <v>14</v>
      </c>
      <c r="N1079" s="1" t="s">
        <v>14</v>
      </c>
      <c r="O1079" s="1" t="s">
        <v>14</v>
      </c>
      <c r="P1079" s="1" t="s">
        <v>510</v>
      </c>
      <c r="Q1079" s="1"/>
    </row>
    <row r="1080" spans="1:17" x14ac:dyDescent="0.25">
      <c r="A1080" s="1" t="s">
        <v>219</v>
      </c>
      <c r="B1080" s="1" t="s">
        <v>1643</v>
      </c>
      <c r="C1080" s="1" t="s">
        <v>43</v>
      </c>
      <c r="D1080" s="1" t="s">
        <v>53</v>
      </c>
      <c r="E1080" s="1" t="s">
        <v>249</v>
      </c>
      <c r="F1080" s="1" t="s">
        <v>347</v>
      </c>
      <c r="G1080" s="1" t="s">
        <v>27</v>
      </c>
      <c r="H1080" s="1" t="s">
        <v>14</v>
      </c>
      <c r="I1080" s="1" t="s">
        <v>14</v>
      </c>
      <c r="J1080" s="1" t="s">
        <v>14</v>
      </c>
      <c r="K1080" s="1" t="s">
        <v>14</v>
      </c>
      <c r="L1080" s="1" t="s">
        <v>14</v>
      </c>
      <c r="M1080" s="1" t="s">
        <v>14</v>
      </c>
      <c r="N1080" s="1" t="s">
        <v>14</v>
      </c>
      <c r="O1080" s="1" t="s">
        <v>14</v>
      </c>
      <c r="P1080" s="1" t="s">
        <v>510</v>
      </c>
      <c r="Q1080" s="1"/>
    </row>
    <row r="1081" spans="1:17" x14ac:dyDescent="0.25">
      <c r="A1081" s="1" t="s">
        <v>219</v>
      </c>
      <c r="B1081" s="1" t="s">
        <v>1644</v>
      </c>
      <c r="C1081" s="1" t="s">
        <v>43</v>
      </c>
      <c r="D1081" s="1" t="s">
        <v>55</v>
      </c>
      <c r="E1081" s="1" t="s">
        <v>249</v>
      </c>
      <c r="F1081" s="1" t="s">
        <v>347</v>
      </c>
      <c r="G1081" s="1" t="s">
        <v>27</v>
      </c>
      <c r="H1081" s="1" t="s">
        <v>14</v>
      </c>
      <c r="I1081" s="1" t="s">
        <v>14</v>
      </c>
      <c r="J1081" s="1" t="s">
        <v>14</v>
      </c>
      <c r="K1081" s="1" t="s">
        <v>14</v>
      </c>
      <c r="L1081" s="1" t="s">
        <v>14</v>
      </c>
      <c r="M1081" s="1" t="s">
        <v>14</v>
      </c>
      <c r="N1081" s="1" t="s">
        <v>14</v>
      </c>
      <c r="O1081" s="1" t="s">
        <v>14</v>
      </c>
      <c r="P1081" s="1" t="s">
        <v>510</v>
      </c>
      <c r="Q1081" s="1"/>
    </row>
    <row r="1082" spans="1:17" x14ac:dyDescent="0.25">
      <c r="A1082" s="1" t="s">
        <v>219</v>
      </c>
      <c r="B1082" s="1" t="s">
        <v>1645</v>
      </c>
      <c r="C1082" s="1" t="s">
        <v>43</v>
      </c>
      <c r="D1082" s="1" t="s">
        <v>58</v>
      </c>
      <c r="E1082" s="1" t="s">
        <v>249</v>
      </c>
      <c r="F1082" s="1" t="s">
        <v>347</v>
      </c>
      <c r="G1082" s="1" t="s">
        <v>27</v>
      </c>
      <c r="H1082" s="1" t="s">
        <v>14</v>
      </c>
      <c r="I1082" s="1" t="s">
        <v>14</v>
      </c>
      <c r="J1082" s="1" t="s">
        <v>14</v>
      </c>
      <c r="K1082" s="1" t="s">
        <v>14</v>
      </c>
      <c r="L1082" s="1" t="s">
        <v>14</v>
      </c>
      <c r="M1082" s="1" t="s">
        <v>14</v>
      </c>
      <c r="N1082" s="1" t="s">
        <v>14</v>
      </c>
      <c r="O1082" s="1" t="s">
        <v>14</v>
      </c>
      <c r="P1082" s="1" t="s">
        <v>510</v>
      </c>
      <c r="Q1082" s="1"/>
    </row>
    <row r="1083" spans="1:17" x14ac:dyDescent="0.25">
      <c r="A1083" s="1" t="s">
        <v>219</v>
      </c>
      <c r="B1083" s="1" t="s">
        <v>1646</v>
      </c>
      <c r="C1083" s="1" t="s">
        <v>43</v>
      </c>
      <c r="D1083" s="1" t="s">
        <v>60</v>
      </c>
      <c r="E1083" s="1" t="s">
        <v>249</v>
      </c>
      <c r="F1083" s="1" t="s">
        <v>347</v>
      </c>
      <c r="G1083" s="1" t="s">
        <v>27</v>
      </c>
      <c r="H1083" s="1" t="s">
        <v>14</v>
      </c>
      <c r="I1083" s="1" t="s">
        <v>14</v>
      </c>
      <c r="J1083" s="1" t="s">
        <v>14</v>
      </c>
      <c r="K1083" s="1" t="s">
        <v>14</v>
      </c>
      <c r="L1083" s="1" t="s">
        <v>14</v>
      </c>
      <c r="M1083" s="1" t="s">
        <v>14</v>
      </c>
      <c r="N1083" s="1" t="s">
        <v>14</v>
      </c>
      <c r="O1083" s="1" t="s">
        <v>14</v>
      </c>
      <c r="P1083" s="1" t="s">
        <v>510</v>
      </c>
      <c r="Q1083" s="1"/>
    </row>
    <row r="1084" spans="1:17" x14ac:dyDescent="0.25">
      <c r="A1084" s="1" t="s">
        <v>219</v>
      </c>
      <c r="B1084" s="1" t="s">
        <v>1647</v>
      </c>
      <c r="C1084" s="1" t="s">
        <v>43</v>
      </c>
      <c r="D1084" s="1" t="s">
        <v>62</v>
      </c>
      <c r="E1084" s="1" t="s">
        <v>249</v>
      </c>
      <c r="F1084" s="1" t="s">
        <v>347</v>
      </c>
      <c r="G1084" s="1" t="s">
        <v>27</v>
      </c>
      <c r="H1084" s="1" t="s">
        <v>14</v>
      </c>
      <c r="I1084" s="1" t="s">
        <v>14</v>
      </c>
      <c r="J1084" s="1" t="s">
        <v>14</v>
      </c>
      <c r="K1084" s="1" t="s">
        <v>14</v>
      </c>
      <c r="L1084" s="1" t="s">
        <v>14</v>
      </c>
      <c r="M1084" s="1" t="s">
        <v>14</v>
      </c>
      <c r="N1084" s="1" t="s">
        <v>14</v>
      </c>
      <c r="O1084" s="1" t="s">
        <v>14</v>
      </c>
      <c r="P1084" s="1" t="s">
        <v>510</v>
      </c>
      <c r="Q1084" s="1"/>
    </row>
    <row r="1085" spans="1:17" x14ac:dyDescent="0.25">
      <c r="A1085" s="1" t="s">
        <v>219</v>
      </c>
      <c r="B1085" s="1" t="s">
        <v>1648</v>
      </c>
      <c r="C1085" s="1" t="s">
        <v>43</v>
      </c>
      <c r="D1085" s="1" t="s">
        <v>64</v>
      </c>
      <c r="E1085" s="1" t="s">
        <v>249</v>
      </c>
      <c r="F1085" s="1" t="s">
        <v>347</v>
      </c>
      <c r="G1085" s="1" t="s">
        <v>27</v>
      </c>
      <c r="H1085" s="1" t="s">
        <v>14</v>
      </c>
      <c r="I1085" s="1" t="s">
        <v>14</v>
      </c>
      <c r="J1085" s="1" t="s">
        <v>14</v>
      </c>
      <c r="K1085" s="1" t="s">
        <v>14</v>
      </c>
      <c r="L1085" s="1" t="s">
        <v>14</v>
      </c>
      <c r="M1085" s="1" t="s">
        <v>14</v>
      </c>
      <c r="N1085" s="1" t="s">
        <v>14</v>
      </c>
      <c r="O1085" s="1" t="s">
        <v>14</v>
      </c>
      <c r="P1085" s="1" t="s">
        <v>510</v>
      </c>
      <c r="Q1085" s="1"/>
    </row>
    <row r="1086" spans="1:17" x14ac:dyDescent="0.25">
      <c r="A1086" s="1" t="s">
        <v>219</v>
      </c>
      <c r="B1086" s="1" t="s">
        <v>1649</v>
      </c>
      <c r="C1086" s="1" t="s">
        <v>43</v>
      </c>
      <c r="D1086" s="1" t="s">
        <v>67</v>
      </c>
      <c r="E1086" s="1" t="s">
        <v>249</v>
      </c>
      <c r="F1086" s="1" t="s">
        <v>347</v>
      </c>
      <c r="G1086" s="1" t="s">
        <v>27</v>
      </c>
      <c r="H1086" s="1" t="s">
        <v>14</v>
      </c>
      <c r="I1086" s="1" t="s">
        <v>14</v>
      </c>
      <c r="J1086" s="1" t="s">
        <v>14</v>
      </c>
      <c r="K1086" s="1" t="s">
        <v>14</v>
      </c>
      <c r="L1086" s="1" t="s">
        <v>14</v>
      </c>
      <c r="M1086" s="1" t="s">
        <v>14</v>
      </c>
      <c r="N1086" s="1" t="s">
        <v>14</v>
      </c>
      <c r="O1086" s="1" t="s">
        <v>14</v>
      </c>
      <c r="P1086" s="1" t="s">
        <v>510</v>
      </c>
      <c r="Q1086" s="1"/>
    </row>
    <row r="1087" spans="1:17" x14ac:dyDescent="0.25">
      <c r="A1087" s="1" t="s">
        <v>219</v>
      </c>
      <c r="B1087" s="1" t="s">
        <v>1650</v>
      </c>
      <c r="C1087" s="1" t="s">
        <v>43</v>
      </c>
      <c r="D1087" s="1" t="s">
        <v>69</v>
      </c>
      <c r="E1087" s="1" t="s">
        <v>249</v>
      </c>
      <c r="F1087" s="1" t="s">
        <v>347</v>
      </c>
      <c r="G1087" s="1" t="s">
        <v>27</v>
      </c>
      <c r="H1087" s="1" t="s">
        <v>14</v>
      </c>
      <c r="I1087" s="1" t="s">
        <v>14</v>
      </c>
      <c r="J1087" s="1" t="s">
        <v>14</v>
      </c>
      <c r="K1087" s="1" t="s">
        <v>14</v>
      </c>
      <c r="L1087" s="1" t="s">
        <v>14</v>
      </c>
      <c r="M1087" s="1" t="s">
        <v>14</v>
      </c>
      <c r="N1087" s="1" t="s">
        <v>14</v>
      </c>
      <c r="O1087" s="1" t="s">
        <v>14</v>
      </c>
      <c r="P1087" s="1" t="s">
        <v>510</v>
      </c>
      <c r="Q1087" s="1"/>
    </row>
    <row r="1088" spans="1:17" x14ac:dyDescent="0.25">
      <c r="A1088" s="1" t="s">
        <v>219</v>
      </c>
      <c r="B1088" s="1" t="s">
        <v>1651</v>
      </c>
      <c r="C1088" s="1" t="s">
        <v>43</v>
      </c>
      <c r="D1088" s="1" t="s">
        <v>71</v>
      </c>
      <c r="E1088" s="1" t="s">
        <v>249</v>
      </c>
      <c r="F1088" s="1" t="s">
        <v>347</v>
      </c>
      <c r="G1088" s="1" t="s">
        <v>27</v>
      </c>
      <c r="H1088" s="1" t="s">
        <v>14</v>
      </c>
      <c r="I1088" s="1" t="s">
        <v>14</v>
      </c>
      <c r="J1088" s="1" t="s">
        <v>14</v>
      </c>
      <c r="K1088" s="1" t="s">
        <v>14</v>
      </c>
      <c r="L1088" s="1" t="s">
        <v>14</v>
      </c>
      <c r="M1088" s="1" t="s">
        <v>14</v>
      </c>
      <c r="N1088" s="1" t="s">
        <v>14</v>
      </c>
      <c r="O1088" s="1" t="s">
        <v>14</v>
      </c>
      <c r="P1088" s="1" t="s">
        <v>510</v>
      </c>
      <c r="Q1088" s="1"/>
    </row>
    <row r="1089" spans="1:17" x14ac:dyDescent="0.25">
      <c r="A1089" s="1" t="s">
        <v>219</v>
      </c>
      <c r="B1089" s="1" t="s">
        <v>1652</v>
      </c>
      <c r="C1089" s="1" t="s">
        <v>43</v>
      </c>
      <c r="D1089" s="1" t="s">
        <v>73</v>
      </c>
      <c r="E1089" s="1" t="s">
        <v>249</v>
      </c>
      <c r="F1089" s="1" t="s">
        <v>13</v>
      </c>
      <c r="G1089" s="1" t="s">
        <v>1167</v>
      </c>
      <c r="H1089" s="1" t="s">
        <v>14</v>
      </c>
      <c r="I1089" s="1" t="s">
        <v>14</v>
      </c>
      <c r="J1089" s="1" t="s">
        <v>14</v>
      </c>
      <c r="K1089" s="1" t="s">
        <v>14</v>
      </c>
      <c r="L1089" s="1" t="s">
        <v>14</v>
      </c>
      <c r="M1089" s="1" t="s">
        <v>14</v>
      </c>
      <c r="N1089" s="1" t="s">
        <v>14</v>
      </c>
      <c r="O1089" s="1" t="s">
        <v>14</v>
      </c>
      <c r="P1089" s="1" t="s">
        <v>510</v>
      </c>
      <c r="Q1089" s="1"/>
    </row>
    <row r="1090" spans="1:17" x14ac:dyDescent="0.25">
      <c r="A1090" s="1" t="s">
        <v>219</v>
      </c>
      <c r="B1090" s="1" t="s">
        <v>1653</v>
      </c>
      <c r="C1090" s="1" t="s">
        <v>73</v>
      </c>
      <c r="D1090" s="1" t="s">
        <v>24</v>
      </c>
      <c r="E1090" s="1" t="s">
        <v>249</v>
      </c>
      <c r="F1090" s="1" t="s">
        <v>1169</v>
      </c>
      <c r="G1090" s="1" t="s">
        <v>1167</v>
      </c>
      <c r="H1090" s="1" t="s">
        <v>14</v>
      </c>
      <c r="I1090" s="1" t="s">
        <v>14</v>
      </c>
      <c r="J1090" s="1" t="s">
        <v>14</v>
      </c>
      <c r="K1090" s="1" t="s">
        <v>14</v>
      </c>
      <c r="L1090" s="1" t="s">
        <v>14</v>
      </c>
      <c r="M1090" s="1" t="s">
        <v>14</v>
      </c>
      <c r="N1090" s="1" t="s">
        <v>14</v>
      </c>
      <c r="O1090" s="1" t="s">
        <v>14</v>
      </c>
      <c r="P1090" s="1" t="s">
        <v>510</v>
      </c>
      <c r="Q1090" s="1"/>
    </row>
    <row r="1091" spans="1:17" x14ac:dyDescent="0.25">
      <c r="A1091" s="1" t="s">
        <v>219</v>
      </c>
      <c r="B1091" s="1" t="s">
        <v>1654</v>
      </c>
      <c r="C1091" s="1" t="s">
        <v>73</v>
      </c>
      <c r="D1091" s="1" t="s">
        <v>30</v>
      </c>
      <c r="E1091" s="1" t="s">
        <v>249</v>
      </c>
      <c r="F1091" s="1" t="s">
        <v>1169</v>
      </c>
      <c r="G1091" s="1" t="s">
        <v>1167</v>
      </c>
      <c r="H1091" s="1" t="s">
        <v>14</v>
      </c>
      <c r="I1091" s="1" t="s">
        <v>14</v>
      </c>
      <c r="J1091" s="1" t="s">
        <v>14</v>
      </c>
      <c r="K1091" s="1" t="s">
        <v>14</v>
      </c>
      <c r="L1091" s="1" t="s">
        <v>14</v>
      </c>
      <c r="M1091" s="1" t="s">
        <v>14</v>
      </c>
      <c r="N1091" s="1" t="s">
        <v>14</v>
      </c>
      <c r="O1091" s="1" t="s">
        <v>14</v>
      </c>
      <c r="P1091" s="1" t="s">
        <v>510</v>
      </c>
      <c r="Q1091" s="1"/>
    </row>
    <row r="1092" spans="1:17" x14ac:dyDescent="0.25">
      <c r="A1092" s="1" t="s">
        <v>219</v>
      </c>
      <c r="B1092" s="1" t="s">
        <v>1655</v>
      </c>
      <c r="C1092" s="1" t="s">
        <v>73</v>
      </c>
      <c r="D1092" s="1" t="s">
        <v>32</v>
      </c>
      <c r="E1092" s="1" t="s">
        <v>249</v>
      </c>
      <c r="F1092" s="1" t="s">
        <v>1169</v>
      </c>
      <c r="G1092" s="1" t="s">
        <v>1167</v>
      </c>
      <c r="H1092" s="1" t="s">
        <v>14</v>
      </c>
      <c r="I1092" s="1" t="s">
        <v>14</v>
      </c>
      <c r="J1092" s="1" t="s">
        <v>14</v>
      </c>
      <c r="K1092" s="1" t="s">
        <v>14</v>
      </c>
      <c r="L1092" s="1" t="s">
        <v>14</v>
      </c>
      <c r="M1092" s="1" t="s">
        <v>14</v>
      </c>
      <c r="N1092" s="1" t="s">
        <v>14</v>
      </c>
      <c r="O1092" s="1" t="s">
        <v>14</v>
      </c>
      <c r="P1092" s="1" t="s">
        <v>510</v>
      </c>
      <c r="Q1092" s="1"/>
    </row>
    <row r="1093" spans="1:17" x14ac:dyDescent="0.25">
      <c r="A1093" s="1" t="s">
        <v>219</v>
      </c>
      <c r="B1093" s="1" t="s">
        <v>1656</v>
      </c>
      <c r="C1093" s="1" t="s">
        <v>73</v>
      </c>
      <c r="D1093" s="1" t="s">
        <v>34</v>
      </c>
      <c r="E1093" s="1" t="s">
        <v>249</v>
      </c>
      <c r="F1093" s="1" t="s">
        <v>1169</v>
      </c>
      <c r="G1093" s="1" t="s">
        <v>1167</v>
      </c>
      <c r="H1093" s="1" t="s">
        <v>14</v>
      </c>
      <c r="I1093" s="1" t="s">
        <v>14</v>
      </c>
      <c r="J1093" s="1" t="s">
        <v>14</v>
      </c>
      <c r="K1093" s="1" t="s">
        <v>14</v>
      </c>
      <c r="L1093" s="1" t="s">
        <v>14</v>
      </c>
      <c r="M1093" s="1" t="s">
        <v>14</v>
      </c>
      <c r="N1093" s="1" t="s">
        <v>14</v>
      </c>
      <c r="O1093" s="1" t="s">
        <v>14</v>
      </c>
      <c r="P1093" s="1" t="s">
        <v>510</v>
      </c>
      <c r="Q1093" s="1"/>
    </row>
    <row r="1094" spans="1:17" x14ac:dyDescent="0.25">
      <c r="A1094" s="1" t="s">
        <v>219</v>
      </c>
      <c r="B1094" s="1" t="s">
        <v>1657</v>
      </c>
      <c r="C1094" s="1" t="s">
        <v>73</v>
      </c>
      <c r="D1094" s="1" t="s">
        <v>36</v>
      </c>
      <c r="E1094" s="1" t="s">
        <v>249</v>
      </c>
      <c r="F1094" s="1" t="s">
        <v>1169</v>
      </c>
      <c r="G1094" s="1" t="s">
        <v>1167</v>
      </c>
      <c r="H1094" s="1" t="s">
        <v>14</v>
      </c>
      <c r="I1094" s="1" t="s">
        <v>14</v>
      </c>
      <c r="J1094" s="1" t="s">
        <v>14</v>
      </c>
      <c r="K1094" s="1" t="s">
        <v>14</v>
      </c>
      <c r="L1094" s="1" t="s">
        <v>14</v>
      </c>
      <c r="M1094" s="1" t="s">
        <v>14</v>
      </c>
      <c r="N1094" s="1" t="s">
        <v>14</v>
      </c>
      <c r="O1094" s="1" t="s">
        <v>14</v>
      </c>
      <c r="P1094" s="1" t="s">
        <v>510</v>
      </c>
      <c r="Q1094" s="1"/>
    </row>
    <row r="1095" spans="1:17" x14ac:dyDescent="0.25">
      <c r="A1095" s="1" t="s">
        <v>219</v>
      </c>
      <c r="B1095" s="1" t="s">
        <v>1658</v>
      </c>
      <c r="C1095" s="1" t="s">
        <v>152</v>
      </c>
      <c r="D1095" s="1" t="s">
        <v>22</v>
      </c>
      <c r="E1095" s="1" t="s">
        <v>249</v>
      </c>
      <c r="F1095" s="1" t="s">
        <v>1175</v>
      </c>
      <c r="G1095" s="1" t="s">
        <v>14</v>
      </c>
      <c r="H1095" s="1" t="s">
        <v>14</v>
      </c>
      <c r="I1095" s="1" t="s">
        <v>14</v>
      </c>
      <c r="J1095" s="1" t="s">
        <v>14</v>
      </c>
      <c r="K1095" s="1" t="s">
        <v>14</v>
      </c>
      <c r="L1095" s="1" t="s">
        <v>14</v>
      </c>
      <c r="M1095" s="1" t="s">
        <v>14</v>
      </c>
      <c r="N1095" s="1" t="s">
        <v>14</v>
      </c>
      <c r="O1095" s="1" t="s">
        <v>14</v>
      </c>
      <c r="P1095" s="1" t="s">
        <v>510</v>
      </c>
      <c r="Q1095" s="1"/>
    </row>
    <row r="1096" spans="1:17" x14ac:dyDescent="0.25">
      <c r="A1096" s="1" t="s">
        <v>219</v>
      </c>
      <c r="B1096" s="1" t="s">
        <v>1659</v>
      </c>
      <c r="C1096" s="1" t="s">
        <v>152</v>
      </c>
      <c r="D1096" s="1" t="s">
        <v>24</v>
      </c>
      <c r="E1096" s="1" t="s">
        <v>249</v>
      </c>
      <c r="F1096" s="1" t="s">
        <v>152</v>
      </c>
      <c r="G1096" s="1" t="s">
        <v>27</v>
      </c>
      <c r="H1096" s="1" t="s">
        <v>14</v>
      </c>
      <c r="I1096" s="1" t="s">
        <v>14</v>
      </c>
      <c r="J1096" s="1" t="s">
        <v>14</v>
      </c>
      <c r="K1096" s="1" t="s">
        <v>14</v>
      </c>
      <c r="L1096" s="1" t="s">
        <v>14</v>
      </c>
      <c r="M1096" s="1" t="s">
        <v>14</v>
      </c>
      <c r="N1096" s="1" t="s">
        <v>14</v>
      </c>
      <c r="O1096" s="1" t="s">
        <v>14</v>
      </c>
      <c r="P1096" s="1" t="s">
        <v>510</v>
      </c>
      <c r="Q1096" s="1"/>
    </row>
    <row r="1097" spans="1:17" x14ac:dyDescent="0.25">
      <c r="A1097" s="1" t="s">
        <v>219</v>
      </c>
      <c r="B1097" s="1" t="s">
        <v>1660</v>
      </c>
      <c r="C1097" s="1" t="s">
        <v>152</v>
      </c>
      <c r="D1097" s="1" t="s">
        <v>30</v>
      </c>
      <c r="E1097" s="1" t="s">
        <v>249</v>
      </c>
      <c r="F1097" s="1" t="s">
        <v>152</v>
      </c>
      <c r="G1097" s="1" t="s">
        <v>27</v>
      </c>
      <c r="H1097" s="1" t="s">
        <v>14</v>
      </c>
      <c r="I1097" s="1" t="s">
        <v>14</v>
      </c>
      <c r="J1097" s="1" t="s">
        <v>14</v>
      </c>
      <c r="K1097" s="1" t="s">
        <v>14</v>
      </c>
      <c r="L1097" s="1" t="s">
        <v>14</v>
      </c>
      <c r="M1097" s="1" t="s">
        <v>14</v>
      </c>
      <c r="N1097" s="1" t="s">
        <v>14</v>
      </c>
      <c r="O1097" s="1" t="s">
        <v>14</v>
      </c>
      <c r="P1097" s="1" t="s">
        <v>510</v>
      </c>
      <c r="Q1097" s="1"/>
    </row>
    <row r="1098" spans="1:17" x14ac:dyDescent="0.25">
      <c r="A1098" s="1" t="s">
        <v>219</v>
      </c>
      <c r="B1098" s="1" t="s">
        <v>1661</v>
      </c>
      <c r="C1098" s="1" t="s">
        <v>152</v>
      </c>
      <c r="D1098" s="1" t="s">
        <v>32</v>
      </c>
      <c r="E1098" s="1" t="s">
        <v>249</v>
      </c>
      <c r="F1098" s="1" t="s">
        <v>1179</v>
      </c>
      <c r="G1098" s="1" t="s">
        <v>1167</v>
      </c>
      <c r="H1098" s="1" t="s">
        <v>14</v>
      </c>
      <c r="I1098" s="1" t="s">
        <v>14</v>
      </c>
      <c r="J1098" s="1" t="s">
        <v>14</v>
      </c>
      <c r="K1098" s="1" t="s">
        <v>14</v>
      </c>
      <c r="L1098" s="1" t="s">
        <v>14</v>
      </c>
      <c r="M1098" s="1" t="s">
        <v>14</v>
      </c>
      <c r="N1098" s="1" t="s">
        <v>14</v>
      </c>
      <c r="O1098" s="1" t="s">
        <v>14</v>
      </c>
      <c r="P1098" s="1" t="s">
        <v>510</v>
      </c>
      <c r="Q1098" s="1"/>
    </row>
    <row r="1099" spans="1:17" x14ac:dyDescent="0.25">
      <c r="A1099" s="1" t="s">
        <v>219</v>
      </c>
      <c r="B1099" s="1" t="s">
        <v>1662</v>
      </c>
      <c r="C1099" s="1" t="s">
        <v>152</v>
      </c>
      <c r="D1099" s="1" t="s">
        <v>34</v>
      </c>
      <c r="E1099" s="1" t="s">
        <v>249</v>
      </c>
      <c r="F1099" s="1" t="s">
        <v>1179</v>
      </c>
      <c r="G1099" s="1" t="s">
        <v>1167</v>
      </c>
      <c r="H1099" s="1" t="s">
        <v>14</v>
      </c>
      <c r="I1099" s="1" t="s">
        <v>14</v>
      </c>
      <c r="J1099" s="1" t="s">
        <v>14</v>
      </c>
      <c r="K1099" s="1" t="s">
        <v>14</v>
      </c>
      <c r="L1099" s="1" t="s">
        <v>14</v>
      </c>
      <c r="M1099" s="1" t="s">
        <v>14</v>
      </c>
      <c r="N1099" s="1" t="s">
        <v>14</v>
      </c>
      <c r="O1099" s="1" t="s">
        <v>14</v>
      </c>
      <c r="P1099" s="1" t="s">
        <v>510</v>
      </c>
      <c r="Q1099" s="1"/>
    </row>
    <row r="1100" spans="1:17" x14ac:dyDescent="0.25">
      <c r="A1100" s="1" t="s">
        <v>219</v>
      </c>
      <c r="B1100" s="1" t="s">
        <v>1663</v>
      </c>
      <c r="C1100" s="1" t="s">
        <v>152</v>
      </c>
      <c r="D1100" s="1" t="s">
        <v>36</v>
      </c>
      <c r="E1100" s="1" t="s">
        <v>249</v>
      </c>
      <c r="F1100" s="1" t="s">
        <v>1179</v>
      </c>
      <c r="G1100" s="1" t="s">
        <v>1167</v>
      </c>
      <c r="H1100" s="1" t="s">
        <v>14</v>
      </c>
      <c r="I1100" s="1" t="s">
        <v>14</v>
      </c>
      <c r="J1100" s="1" t="s">
        <v>14</v>
      </c>
      <c r="K1100" s="1" t="s">
        <v>14</v>
      </c>
      <c r="L1100" s="1" t="s">
        <v>14</v>
      </c>
      <c r="M1100" s="1" t="s">
        <v>14</v>
      </c>
      <c r="N1100" s="1" t="s">
        <v>14</v>
      </c>
      <c r="O1100" s="1" t="s">
        <v>14</v>
      </c>
      <c r="P1100" s="1" t="s">
        <v>510</v>
      </c>
      <c r="Q1100" s="1"/>
    </row>
    <row r="1101" spans="1:17" x14ac:dyDescent="0.25">
      <c r="A1101" s="1" t="s">
        <v>219</v>
      </c>
      <c r="B1101" s="1" t="s">
        <v>1664</v>
      </c>
      <c r="C1101" s="1" t="s">
        <v>152</v>
      </c>
      <c r="D1101" s="1" t="s">
        <v>38</v>
      </c>
      <c r="E1101" s="1" t="s">
        <v>249</v>
      </c>
      <c r="F1101" s="1" t="s">
        <v>1179</v>
      </c>
      <c r="G1101" s="1" t="s">
        <v>1167</v>
      </c>
      <c r="H1101" s="1" t="s">
        <v>14</v>
      </c>
      <c r="I1101" s="1" t="s">
        <v>14</v>
      </c>
      <c r="J1101" s="1" t="s">
        <v>14</v>
      </c>
      <c r="K1101" s="1" t="s">
        <v>14</v>
      </c>
      <c r="L1101" s="1" t="s">
        <v>14</v>
      </c>
      <c r="M1101" s="1" t="s">
        <v>14</v>
      </c>
      <c r="N1101" s="1" t="s">
        <v>14</v>
      </c>
      <c r="O1101" s="1" t="s">
        <v>14</v>
      </c>
      <c r="P1101" s="1" t="s">
        <v>510</v>
      </c>
      <c r="Q1101" s="1"/>
    </row>
    <row r="1102" spans="1:17" x14ac:dyDescent="0.25">
      <c r="A1102" s="1" t="s">
        <v>219</v>
      </c>
      <c r="B1102" s="1" t="s">
        <v>1665</v>
      </c>
      <c r="C1102" s="1" t="s">
        <v>152</v>
      </c>
      <c r="D1102" s="1" t="s">
        <v>40</v>
      </c>
      <c r="E1102" s="1" t="s">
        <v>249</v>
      </c>
      <c r="F1102" s="1" t="s">
        <v>355</v>
      </c>
      <c r="G1102" s="1" t="s">
        <v>27</v>
      </c>
      <c r="H1102" s="1" t="s">
        <v>14</v>
      </c>
      <c r="I1102" s="1" t="s">
        <v>14</v>
      </c>
      <c r="J1102" s="1" t="s">
        <v>14</v>
      </c>
      <c r="K1102" s="1" t="s">
        <v>14</v>
      </c>
      <c r="L1102" s="1" t="s">
        <v>14</v>
      </c>
      <c r="M1102" s="1" t="s">
        <v>14</v>
      </c>
      <c r="N1102" s="1" t="s">
        <v>14</v>
      </c>
      <c r="O1102" s="1" t="s">
        <v>14</v>
      </c>
      <c r="P1102" s="1" t="s">
        <v>510</v>
      </c>
      <c r="Q1102" s="1"/>
    </row>
    <row r="1103" spans="1:17" x14ac:dyDescent="0.25">
      <c r="A1103" s="1" t="s">
        <v>219</v>
      </c>
      <c r="B1103" s="1" t="s">
        <v>1666</v>
      </c>
      <c r="C1103" s="1" t="s">
        <v>155</v>
      </c>
      <c r="D1103" s="1" t="s">
        <v>22</v>
      </c>
      <c r="E1103" s="1" t="s">
        <v>249</v>
      </c>
      <c r="F1103" s="1" t="s">
        <v>1175</v>
      </c>
      <c r="G1103" s="1" t="s">
        <v>14</v>
      </c>
      <c r="H1103" s="1" t="s">
        <v>14</v>
      </c>
      <c r="I1103" s="1" t="s">
        <v>14</v>
      </c>
      <c r="J1103" s="1" t="s">
        <v>14</v>
      </c>
      <c r="K1103" s="1" t="s">
        <v>14</v>
      </c>
      <c r="L1103" s="1" t="s">
        <v>14</v>
      </c>
      <c r="M1103" s="1" t="s">
        <v>14</v>
      </c>
      <c r="N1103" s="1" t="s">
        <v>14</v>
      </c>
      <c r="O1103" s="1" t="s">
        <v>14</v>
      </c>
      <c r="P1103" s="1" t="s">
        <v>510</v>
      </c>
      <c r="Q1103" s="1"/>
    </row>
    <row r="1104" spans="1:17" x14ac:dyDescent="0.25">
      <c r="A1104" s="1" t="s">
        <v>219</v>
      </c>
      <c r="B1104" s="1" t="s">
        <v>1667</v>
      </c>
      <c r="C1104" s="1" t="s">
        <v>155</v>
      </c>
      <c r="D1104" s="1" t="s">
        <v>24</v>
      </c>
      <c r="E1104" s="1" t="s">
        <v>249</v>
      </c>
      <c r="F1104" s="1" t="s">
        <v>152</v>
      </c>
      <c r="G1104" s="1" t="s">
        <v>27</v>
      </c>
      <c r="H1104" s="1" t="s">
        <v>14</v>
      </c>
      <c r="I1104" s="1" t="s">
        <v>14</v>
      </c>
      <c r="J1104" s="1" t="s">
        <v>14</v>
      </c>
      <c r="K1104" s="1" t="s">
        <v>14</v>
      </c>
      <c r="L1104" s="1" t="s">
        <v>14</v>
      </c>
      <c r="M1104" s="1" t="s">
        <v>14</v>
      </c>
      <c r="N1104" s="1" t="s">
        <v>14</v>
      </c>
      <c r="O1104" s="1" t="s">
        <v>14</v>
      </c>
      <c r="P1104" s="1" t="s">
        <v>510</v>
      </c>
      <c r="Q1104" s="1"/>
    </row>
    <row r="1105" spans="1:17" x14ac:dyDescent="0.25">
      <c r="A1105" s="1" t="s">
        <v>219</v>
      </c>
      <c r="B1105" s="1" t="s">
        <v>1668</v>
      </c>
      <c r="C1105" s="1" t="s">
        <v>155</v>
      </c>
      <c r="D1105" s="1" t="s">
        <v>30</v>
      </c>
      <c r="E1105" s="1" t="s">
        <v>249</v>
      </c>
      <c r="F1105" s="1" t="s">
        <v>152</v>
      </c>
      <c r="G1105" s="1" t="s">
        <v>27</v>
      </c>
      <c r="H1105" s="1" t="s">
        <v>14</v>
      </c>
      <c r="I1105" s="1" t="s">
        <v>14</v>
      </c>
      <c r="J1105" s="1" t="s">
        <v>14</v>
      </c>
      <c r="K1105" s="1" t="s">
        <v>14</v>
      </c>
      <c r="L1105" s="1" t="s">
        <v>14</v>
      </c>
      <c r="M1105" s="1" t="s">
        <v>14</v>
      </c>
      <c r="N1105" s="1" t="s">
        <v>14</v>
      </c>
      <c r="O1105" s="1" t="s">
        <v>14</v>
      </c>
      <c r="P1105" s="1" t="s">
        <v>510</v>
      </c>
      <c r="Q1105" s="1"/>
    </row>
    <row r="1106" spans="1:17" x14ac:dyDescent="0.25">
      <c r="A1106" s="1" t="s">
        <v>219</v>
      </c>
      <c r="B1106" s="1" t="s">
        <v>1669</v>
      </c>
      <c r="C1106" s="1" t="s">
        <v>155</v>
      </c>
      <c r="D1106" s="1" t="s">
        <v>32</v>
      </c>
      <c r="E1106" s="1" t="s">
        <v>249</v>
      </c>
      <c r="F1106" s="1" t="s">
        <v>1188</v>
      </c>
      <c r="G1106" s="1" t="s">
        <v>1167</v>
      </c>
      <c r="H1106" s="1" t="s">
        <v>14</v>
      </c>
      <c r="I1106" s="1" t="s">
        <v>14</v>
      </c>
      <c r="J1106" s="1" t="s">
        <v>14</v>
      </c>
      <c r="K1106" s="1" t="s">
        <v>14</v>
      </c>
      <c r="L1106" s="1" t="s">
        <v>14</v>
      </c>
      <c r="M1106" s="1" t="s">
        <v>14</v>
      </c>
      <c r="N1106" s="1" t="s">
        <v>14</v>
      </c>
      <c r="O1106" s="1" t="s">
        <v>14</v>
      </c>
      <c r="P1106" s="1" t="s">
        <v>510</v>
      </c>
      <c r="Q1106" s="1"/>
    </row>
    <row r="1107" spans="1:17" x14ac:dyDescent="0.25">
      <c r="A1107" s="1" t="s">
        <v>219</v>
      </c>
      <c r="B1107" s="1" t="s">
        <v>1670</v>
      </c>
      <c r="C1107" s="1" t="s">
        <v>155</v>
      </c>
      <c r="D1107" s="1" t="s">
        <v>34</v>
      </c>
      <c r="E1107" s="1" t="s">
        <v>249</v>
      </c>
      <c r="F1107" s="1" t="s">
        <v>1188</v>
      </c>
      <c r="G1107" s="1" t="s">
        <v>1167</v>
      </c>
      <c r="H1107" s="1" t="s">
        <v>14</v>
      </c>
      <c r="I1107" s="1" t="s">
        <v>14</v>
      </c>
      <c r="J1107" s="1" t="s">
        <v>14</v>
      </c>
      <c r="K1107" s="1" t="s">
        <v>14</v>
      </c>
      <c r="L1107" s="1" t="s">
        <v>14</v>
      </c>
      <c r="M1107" s="1" t="s">
        <v>14</v>
      </c>
      <c r="N1107" s="1" t="s">
        <v>14</v>
      </c>
      <c r="O1107" s="1" t="s">
        <v>14</v>
      </c>
      <c r="P1107" s="1" t="s">
        <v>510</v>
      </c>
      <c r="Q1107" s="1"/>
    </row>
    <row r="1108" spans="1:17" x14ac:dyDescent="0.25">
      <c r="A1108" s="1" t="s">
        <v>219</v>
      </c>
      <c r="B1108" s="1" t="s">
        <v>1671</v>
      </c>
      <c r="C1108" s="1" t="s">
        <v>155</v>
      </c>
      <c r="D1108" s="1" t="s">
        <v>36</v>
      </c>
      <c r="E1108" s="1" t="s">
        <v>249</v>
      </c>
      <c r="F1108" s="1" t="s">
        <v>1188</v>
      </c>
      <c r="G1108" s="1" t="s">
        <v>1167</v>
      </c>
      <c r="H1108" s="1" t="s">
        <v>14</v>
      </c>
      <c r="I1108" s="1" t="s">
        <v>14</v>
      </c>
      <c r="J1108" s="1" t="s">
        <v>14</v>
      </c>
      <c r="K1108" s="1" t="s">
        <v>14</v>
      </c>
      <c r="L1108" s="1" t="s">
        <v>14</v>
      </c>
      <c r="M1108" s="1" t="s">
        <v>14</v>
      </c>
      <c r="N1108" s="1" t="s">
        <v>14</v>
      </c>
      <c r="O1108" s="1" t="s">
        <v>14</v>
      </c>
      <c r="P1108" s="1" t="s">
        <v>510</v>
      </c>
      <c r="Q1108" s="1"/>
    </row>
    <row r="1109" spans="1:17" x14ac:dyDescent="0.25">
      <c r="A1109" s="1" t="s">
        <v>219</v>
      </c>
      <c r="B1109" s="1" t="s">
        <v>1672</v>
      </c>
      <c r="C1109" s="1" t="s">
        <v>155</v>
      </c>
      <c r="D1109" s="1" t="s">
        <v>38</v>
      </c>
      <c r="E1109" s="1" t="s">
        <v>249</v>
      </c>
      <c r="F1109" s="1" t="s">
        <v>1188</v>
      </c>
      <c r="G1109" s="1" t="s">
        <v>1167</v>
      </c>
      <c r="H1109" s="1" t="s">
        <v>14</v>
      </c>
      <c r="I1109" s="1" t="s">
        <v>14</v>
      </c>
      <c r="J1109" s="1" t="s">
        <v>14</v>
      </c>
      <c r="K1109" s="1" t="s">
        <v>14</v>
      </c>
      <c r="L1109" s="1" t="s">
        <v>14</v>
      </c>
      <c r="M1109" s="1" t="s">
        <v>14</v>
      </c>
      <c r="N1109" s="1" t="s">
        <v>14</v>
      </c>
      <c r="O1109" s="1" t="s">
        <v>14</v>
      </c>
      <c r="P1109" s="1" t="s">
        <v>510</v>
      </c>
      <c r="Q1109" s="1"/>
    </row>
    <row r="1110" spans="1:17" x14ac:dyDescent="0.25">
      <c r="A1110" s="1" t="s">
        <v>219</v>
      </c>
      <c r="B1110" s="1" t="s">
        <v>1673</v>
      </c>
      <c r="C1110" s="1" t="s">
        <v>155</v>
      </c>
      <c r="D1110" s="1" t="s">
        <v>40</v>
      </c>
      <c r="E1110" s="1" t="s">
        <v>249</v>
      </c>
      <c r="F1110" s="1" t="s">
        <v>1193</v>
      </c>
      <c r="G1110" s="1" t="s">
        <v>27</v>
      </c>
      <c r="H1110" s="1" t="s">
        <v>14</v>
      </c>
      <c r="I1110" s="1" t="s">
        <v>14</v>
      </c>
      <c r="J1110" s="1" t="s">
        <v>14</v>
      </c>
      <c r="K1110" s="1" t="s">
        <v>14</v>
      </c>
      <c r="L1110" s="1" t="s">
        <v>14</v>
      </c>
      <c r="M1110" s="1" t="s">
        <v>14</v>
      </c>
      <c r="N1110" s="1" t="s">
        <v>14</v>
      </c>
      <c r="O1110" s="1" t="s">
        <v>14</v>
      </c>
      <c r="P1110" s="1" t="s">
        <v>510</v>
      </c>
      <c r="Q1110" s="1"/>
    </row>
    <row r="1111" spans="1:17" x14ac:dyDescent="0.25">
      <c r="A1111" s="1" t="s">
        <v>219</v>
      </c>
      <c r="B1111" s="1" t="s">
        <v>1674</v>
      </c>
      <c r="C1111" s="1" t="s">
        <v>158</v>
      </c>
      <c r="D1111" s="1" t="s">
        <v>22</v>
      </c>
      <c r="E1111" s="1" t="s">
        <v>249</v>
      </c>
      <c r="F1111" s="1" t="s">
        <v>1195</v>
      </c>
      <c r="G1111" s="1" t="s">
        <v>14</v>
      </c>
      <c r="H1111" s="1" t="s">
        <v>14</v>
      </c>
      <c r="I1111" s="1" t="s">
        <v>14</v>
      </c>
      <c r="J1111" s="1" t="s">
        <v>14</v>
      </c>
      <c r="K1111" s="1" t="s">
        <v>14</v>
      </c>
      <c r="L1111" s="1" t="s">
        <v>14</v>
      </c>
      <c r="M1111" s="1" t="s">
        <v>14</v>
      </c>
      <c r="N1111" s="1" t="s">
        <v>14</v>
      </c>
      <c r="O1111" s="1" t="s">
        <v>14</v>
      </c>
      <c r="P1111" s="1" t="s">
        <v>510</v>
      </c>
      <c r="Q1111" s="1"/>
    </row>
    <row r="1112" spans="1:17" x14ac:dyDescent="0.25">
      <c r="A1112" s="1" t="s">
        <v>219</v>
      </c>
      <c r="B1112" s="1" t="s">
        <v>1675</v>
      </c>
      <c r="C1112" s="1" t="s">
        <v>158</v>
      </c>
      <c r="D1112" s="1" t="s">
        <v>24</v>
      </c>
      <c r="E1112" s="1" t="s">
        <v>249</v>
      </c>
      <c r="F1112" s="1" t="s">
        <v>152</v>
      </c>
      <c r="G1112" s="1" t="s">
        <v>27</v>
      </c>
      <c r="H1112" s="1" t="s">
        <v>14</v>
      </c>
      <c r="I1112" s="1" t="s">
        <v>14</v>
      </c>
      <c r="J1112" s="1" t="s">
        <v>14</v>
      </c>
      <c r="K1112" s="1" t="s">
        <v>14</v>
      </c>
      <c r="L1112" s="1" t="s">
        <v>14</v>
      </c>
      <c r="M1112" s="1" t="s">
        <v>14</v>
      </c>
      <c r="N1112" s="1" t="s">
        <v>14</v>
      </c>
      <c r="O1112" s="1" t="s">
        <v>14</v>
      </c>
      <c r="P1112" s="1" t="s">
        <v>510</v>
      </c>
      <c r="Q1112" s="1"/>
    </row>
    <row r="1113" spans="1:17" x14ac:dyDescent="0.25">
      <c r="A1113" s="1" t="s">
        <v>219</v>
      </c>
      <c r="B1113" s="1" t="s">
        <v>1676</v>
      </c>
      <c r="C1113" s="1" t="s">
        <v>158</v>
      </c>
      <c r="D1113" s="1" t="s">
        <v>30</v>
      </c>
      <c r="E1113" s="1" t="s">
        <v>249</v>
      </c>
      <c r="F1113" s="1" t="s">
        <v>152</v>
      </c>
      <c r="G1113" s="1" t="s">
        <v>27</v>
      </c>
      <c r="H1113" s="1" t="s">
        <v>14</v>
      </c>
      <c r="I1113" s="1" t="s">
        <v>14</v>
      </c>
      <c r="J1113" s="1" t="s">
        <v>14</v>
      </c>
      <c r="K1113" s="1" t="s">
        <v>14</v>
      </c>
      <c r="L1113" s="1" t="s">
        <v>14</v>
      </c>
      <c r="M1113" s="1" t="s">
        <v>14</v>
      </c>
      <c r="N1113" s="1" t="s">
        <v>14</v>
      </c>
      <c r="O1113" s="1" t="s">
        <v>14</v>
      </c>
      <c r="P1113" s="1" t="s">
        <v>510</v>
      </c>
      <c r="Q1113" s="1"/>
    </row>
    <row r="1114" spans="1:17" x14ac:dyDescent="0.25">
      <c r="A1114" s="1" t="s">
        <v>219</v>
      </c>
      <c r="B1114" s="1" t="s">
        <v>1677</v>
      </c>
      <c r="C1114" s="1" t="s">
        <v>158</v>
      </c>
      <c r="D1114" s="1" t="s">
        <v>32</v>
      </c>
      <c r="E1114" s="1" t="s">
        <v>249</v>
      </c>
      <c r="F1114" s="1" t="s">
        <v>1199</v>
      </c>
      <c r="G1114" s="1" t="s">
        <v>1167</v>
      </c>
      <c r="H1114" s="1" t="s">
        <v>14</v>
      </c>
      <c r="I1114" s="1" t="s">
        <v>14</v>
      </c>
      <c r="J1114" s="1" t="s">
        <v>14</v>
      </c>
      <c r="K1114" s="1" t="s">
        <v>14</v>
      </c>
      <c r="L1114" s="1" t="s">
        <v>14</v>
      </c>
      <c r="M1114" s="1" t="s">
        <v>14</v>
      </c>
      <c r="N1114" s="1" t="s">
        <v>14</v>
      </c>
      <c r="O1114" s="1" t="s">
        <v>14</v>
      </c>
      <c r="P1114" s="1" t="s">
        <v>510</v>
      </c>
      <c r="Q1114" s="1"/>
    </row>
    <row r="1115" spans="1:17" x14ac:dyDescent="0.25">
      <c r="A1115" s="1" t="s">
        <v>219</v>
      </c>
      <c r="B1115" s="1" t="s">
        <v>1678</v>
      </c>
      <c r="C1115" s="1" t="s">
        <v>158</v>
      </c>
      <c r="D1115" s="1" t="s">
        <v>34</v>
      </c>
      <c r="E1115" s="1" t="s">
        <v>249</v>
      </c>
      <c r="F1115" s="1" t="s">
        <v>1199</v>
      </c>
      <c r="G1115" s="1" t="s">
        <v>1167</v>
      </c>
      <c r="H1115" s="1" t="s">
        <v>14</v>
      </c>
      <c r="I1115" s="1" t="s">
        <v>14</v>
      </c>
      <c r="J1115" s="1" t="s">
        <v>14</v>
      </c>
      <c r="K1115" s="1" t="s">
        <v>14</v>
      </c>
      <c r="L1115" s="1" t="s">
        <v>14</v>
      </c>
      <c r="M1115" s="1" t="s">
        <v>14</v>
      </c>
      <c r="N1115" s="1" t="s">
        <v>14</v>
      </c>
      <c r="O1115" s="1" t="s">
        <v>14</v>
      </c>
      <c r="P1115" s="1" t="s">
        <v>510</v>
      </c>
      <c r="Q1115" s="1"/>
    </row>
    <row r="1116" spans="1:17" x14ac:dyDescent="0.25">
      <c r="A1116" s="1" t="s">
        <v>219</v>
      </c>
      <c r="B1116" s="1" t="s">
        <v>1679</v>
      </c>
      <c r="C1116" s="1" t="s">
        <v>158</v>
      </c>
      <c r="D1116" s="1" t="s">
        <v>36</v>
      </c>
      <c r="E1116" s="1" t="s">
        <v>249</v>
      </c>
      <c r="F1116" s="1" t="s">
        <v>1199</v>
      </c>
      <c r="G1116" s="1" t="s">
        <v>1167</v>
      </c>
      <c r="H1116" s="1" t="s">
        <v>14</v>
      </c>
      <c r="I1116" s="1" t="s">
        <v>14</v>
      </c>
      <c r="J1116" s="1" t="s">
        <v>14</v>
      </c>
      <c r="K1116" s="1" t="s">
        <v>14</v>
      </c>
      <c r="L1116" s="1" t="s">
        <v>14</v>
      </c>
      <c r="M1116" s="1" t="s">
        <v>14</v>
      </c>
      <c r="N1116" s="1" t="s">
        <v>14</v>
      </c>
      <c r="O1116" s="1" t="s">
        <v>14</v>
      </c>
      <c r="P1116" s="1" t="s">
        <v>510</v>
      </c>
      <c r="Q1116" s="1"/>
    </row>
    <row r="1117" spans="1:17" x14ac:dyDescent="0.25">
      <c r="A1117" s="1" t="s">
        <v>219</v>
      </c>
      <c r="B1117" s="1" t="s">
        <v>1680</v>
      </c>
      <c r="C1117" s="1" t="s">
        <v>158</v>
      </c>
      <c r="D1117" s="1" t="s">
        <v>38</v>
      </c>
      <c r="E1117" s="1" t="s">
        <v>249</v>
      </c>
      <c r="F1117" s="1" t="s">
        <v>1199</v>
      </c>
      <c r="G1117" s="1" t="s">
        <v>1167</v>
      </c>
      <c r="H1117" s="1" t="s">
        <v>14</v>
      </c>
      <c r="I1117" s="1" t="s">
        <v>14</v>
      </c>
      <c r="J1117" s="1" t="s">
        <v>14</v>
      </c>
      <c r="K1117" s="1" t="s">
        <v>14</v>
      </c>
      <c r="L1117" s="1" t="s">
        <v>14</v>
      </c>
      <c r="M1117" s="1" t="s">
        <v>14</v>
      </c>
      <c r="N1117" s="1" t="s">
        <v>14</v>
      </c>
      <c r="O1117" s="1" t="s">
        <v>14</v>
      </c>
      <c r="P1117" s="1" t="s">
        <v>510</v>
      </c>
      <c r="Q1117" s="1"/>
    </row>
    <row r="1118" spans="1:17" x14ac:dyDescent="0.25">
      <c r="A1118" s="1" t="s">
        <v>219</v>
      </c>
      <c r="B1118" s="1" t="s">
        <v>1681</v>
      </c>
      <c r="C1118" s="1" t="s">
        <v>158</v>
      </c>
      <c r="D1118" s="1" t="s">
        <v>40</v>
      </c>
      <c r="E1118" s="1" t="s">
        <v>249</v>
      </c>
      <c r="F1118" s="1" t="s">
        <v>344</v>
      </c>
      <c r="G1118" s="1" t="s">
        <v>27</v>
      </c>
      <c r="H1118" s="1" t="s">
        <v>14</v>
      </c>
      <c r="I1118" s="1" t="s">
        <v>14</v>
      </c>
      <c r="J1118" s="1" t="s">
        <v>14</v>
      </c>
      <c r="K1118" s="1" t="s">
        <v>14</v>
      </c>
      <c r="L1118" s="1" t="s">
        <v>14</v>
      </c>
      <c r="M1118" s="1" t="s">
        <v>14</v>
      </c>
      <c r="N1118" s="1" t="s">
        <v>14</v>
      </c>
      <c r="O1118" s="1" t="s">
        <v>14</v>
      </c>
      <c r="P1118" s="1" t="s">
        <v>510</v>
      </c>
      <c r="Q1118" s="1"/>
    </row>
    <row r="1119" spans="1:17" x14ac:dyDescent="0.25">
      <c r="A1119" s="1" t="s">
        <v>219</v>
      </c>
      <c r="B1119" s="1" t="s">
        <v>1682</v>
      </c>
      <c r="C1119" s="1" t="s">
        <v>1074</v>
      </c>
      <c r="D1119" s="1" t="s">
        <v>24</v>
      </c>
      <c r="E1119" s="1" t="s">
        <v>249</v>
      </c>
      <c r="F1119" s="1" t="s">
        <v>1205</v>
      </c>
      <c r="G1119" s="1" t="s">
        <v>1167</v>
      </c>
      <c r="H1119" s="1" t="s">
        <v>14</v>
      </c>
      <c r="I1119" s="1" t="s">
        <v>14</v>
      </c>
      <c r="J1119" s="1" t="s">
        <v>14</v>
      </c>
      <c r="K1119" s="1" t="s">
        <v>14</v>
      </c>
      <c r="L1119" s="1" t="s">
        <v>14</v>
      </c>
      <c r="M1119" s="1" t="s">
        <v>14</v>
      </c>
      <c r="N1119" s="1" t="s">
        <v>14</v>
      </c>
      <c r="O1119" s="1" t="s">
        <v>14</v>
      </c>
      <c r="P1119" s="1" t="s">
        <v>510</v>
      </c>
      <c r="Q1119" s="1"/>
    </row>
    <row r="1120" spans="1:17" x14ac:dyDescent="0.25">
      <c r="A1120" s="1" t="s">
        <v>219</v>
      </c>
      <c r="B1120" s="1" t="s">
        <v>1683</v>
      </c>
      <c r="C1120" s="1" t="s">
        <v>1074</v>
      </c>
      <c r="D1120" s="1" t="s">
        <v>30</v>
      </c>
      <c r="E1120" s="1" t="s">
        <v>249</v>
      </c>
      <c r="F1120" s="1" t="s">
        <v>1169</v>
      </c>
      <c r="G1120" s="1" t="s">
        <v>1167</v>
      </c>
      <c r="H1120" s="1" t="s">
        <v>14</v>
      </c>
      <c r="I1120" s="1" t="s">
        <v>14</v>
      </c>
      <c r="J1120" s="1" t="s">
        <v>14</v>
      </c>
      <c r="K1120" s="1" t="s">
        <v>14</v>
      </c>
      <c r="L1120" s="1" t="s">
        <v>14</v>
      </c>
      <c r="M1120" s="1" t="s">
        <v>14</v>
      </c>
      <c r="N1120" s="1" t="s">
        <v>14</v>
      </c>
      <c r="O1120" s="1" t="s">
        <v>14</v>
      </c>
      <c r="P1120" s="1" t="s">
        <v>510</v>
      </c>
      <c r="Q1120" s="1"/>
    </row>
    <row r="1121" spans="1:17" x14ac:dyDescent="0.25">
      <c r="A1121" s="1" t="s">
        <v>219</v>
      </c>
      <c r="B1121" s="1" t="s">
        <v>1684</v>
      </c>
      <c r="C1121" s="1" t="s">
        <v>1074</v>
      </c>
      <c r="D1121" s="1" t="s">
        <v>32</v>
      </c>
      <c r="E1121" s="1" t="s">
        <v>249</v>
      </c>
      <c r="F1121" s="1" t="s">
        <v>1199</v>
      </c>
      <c r="G1121" s="1" t="s">
        <v>1167</v>
      </c>
      <c r="H1121" s="1" t="s">
        <v>14</v>
      </c>
      <c r="I1121" s="1" t="s">
        <v>14</v>
      </c>
      <c r="J1121" s="1" t="s">
        <v>14</v>
      </c>
      <c r="K1121" s="1" t="s">
        <v>14</v>
      </c>
      <c r="L1121" s="1" t="s">
        <v>14</v>
      </c>
      <c r="M1121" s="1" t="s">
        <v>14</v>
      </c>
      <c r="N1121" s="1" t="s">
        <v>14</v>
      </c>
      <c r="O1121" s="1" t="s">
        <v>14</v>
      </c>
      <c r="P1121" s="1" t="s">
        <v>510</v>
      </c>
      <c r="Q1121" s="1"/>
    </row>
    <row r="1122" spans="1:17" x14ac:dyDescent="0.25">
      <c r="A1122" s="1" t="s">
        <v>219</v>
      </c>
      <c r="B1122" s="1" t="s">
        <v>1685</v>
      </c>
      <c r="C1122" s="1" t="s">
        <v>1074</v>
      </c>
      <c r="D1122" s="1" t="s">
        <v>34</v>
      </c>
      <c r="E1122" s="1" t="s">
        <v>249</v>
      </c>
      <c r="F1122" s="1" t="s">
        <v>1205</v>
      </c>
      <c r="G1122" s="1" t="s">
        <v>1167</v>
      </c>
      <c r="H1122" s="1" t="s">
        <v>14</v>
      </c>
      <c r="I1122" s="1" t="s">
        <v>14</v>
      </c>
      <c r="J1122" s="1" t="s">
        <v>14</v>
      </c>
      <c r="K1122" s="1" t="s">
        <v>14</v>
      </c>
      <c r="L1122" s="1" t="s">
        <v>14</v>
      </c>
      <c r="M1122" s="1" t="s">
        <v>14</v>
      </c>
      <c r="N1122" s="1" t="s">
        <v>14</v>
      </c>
      <c r="O1122" s="1" t="s">
        <v>14</v>
      </c>
      <c r="P1122" s="1" t="s">
        <v>510</v>
      </c>
      <c r="Q1122" s="1"/>
    </row>
    <row r="1123" spans="1:17" x14ac:dyDescent="0.25">
      <c r="A1123" s="1" t="s">
        <v>219</v>
      </c>
      <c r="B1123" s="1" t="s">
        <v>1686</v>
      </c>
      <c r="C1123" s="1" t="s">
        <v>1074</v>
      </c>
      <c r="D1123" s="1" t="s">
        <v>36</v>
      </c>
      <c r="E1123" s="1" t="s">
        <v>249</v>
      </c>
      <c r="F1123" s="1" t="s">
        <v>1169</v>
      </c>
      <c r="G1123" s="1" t="s">
        <v>1167</v>
      </c>
      <c r="H1123" s="1" t="s">
        <v>14</v>
      </c>
      <c r="I1123" s="1" t="s">
        <v>14</v>
      </c>
      <c r="J1123" s="1" t="s">
        <v>14</v>
      </c>
      <c r="K1123" s="1" t="s">
        <v>14</v>
      </c>
      <c r="L1123" s="1" t="s">
        <v>14</v>
      </c>
      <c r="M1123" s="1" t="s">
        <v>14</v>
      </c>
      <c r="N1123" s="1" t="s">
        <v>14</v>
      </c>
      <c r="O1123" s="1" t="s">
        <v>14</v>
      </c>
      <c r="P1123" s="1" t="s">
        <v>510</v>
      </c>
      <c r="Q1123" s="1"/>
    </row>
    <row r="1124" spans="1:17" x14ac:dyDescent="0.25">
      <c r="A1124" s="1" t="s">
        <v>219</v>
      </c>
      <c r="B1124" s="1" t="s">
        <v>1687</v>
      </c>
      <c r="C1124" s="1" t="s">
        <v>1074</v>
      </c>
      <c r="D1124" s="1" t="s">
        <v>38</v>
      </c>
      <c r="E1124" s="1" t="s">
        <v>249</v>
      </c>
      <c r="F1124" s="1" t="s">
        <v>1199</v>
      </c>
      <c r="G1124" s="1" t="s">
        <v>1167</v>
      </c>
      <c r="H1124" s="1" t="s">
        <v>14</v>
      </c>
      <c r="I1124" s="1" t="s">
        <v>14</v>
      </c>
      <c r="J1124" s="1" t="s">
        <v>14</v>
      </c>
      <c r="K1124" s="1" t="s">
        <v>14</v>
      </c>
      <c r="L1124" s="1" t="s">
        <v>14</v>
      </c>
      <c r="M1124" s="1" t="s">
        <v>14</v>
      </c>
      <c r="N1124" s="1" t="s">
        <v>14</v>
      </c>
      <c r="O1124" s="1" t="s">
        <v>14</v>
      </c>
      <c r="P1124" s="1" t="s">
        <v>510</v>
      </c>
      <c r="Q1124" s="1"/>
    </row>
    <row r="1125" spans="1:17" x14ac:dyDescent="0.25">
      <c r="A1125" s="1" t="s">
        <v>219</v>
      </c>
      <c r="B1125" s="1" t="s">
        <v>1688</v>
      </c>
      <c r="C1125" s="1" t="s">
        <v>1074</v>
      </c>
      <c r="D1125" s="1" t="s">
        <v>40</v>
      </c>
      <c r="E1125" s="1" t="s">
        <v>249</v>
      </c>
      <c r="F1125" s="1" t="s">
        <v>1205</v>
      </c>
      <c r="G1125" s="1" t="s">
        <v>1167</v>
      </c>
      <c r="H1125" s="1" t="s">
        <v>14</v>
      </c>
      <c r="I1125" s="1" t="s">
        <v>14</v>
      </c>
      <c r="J1125" s="1" t="s">
        <v>14</v>
      </c>
      <c r="K1125" s="1" t="s">
        <v>14</v>
      </c>
      <c r="L1125" s="1" t="s">
        <v>14</v>
      </c>
      <c r="M1125" s="1" t="s">
        <v>14</v>
      </c>
      <c r="N1125" s="1" t="s">
        <v>14</v>
      </c>
      <c r="O1125" s="1" t="s">
        <v>14</v>
      </c>
      <c r="P1125" s="1" t="s">
        <v>510</v>
      </c>
      <c r="Q1125" s="1"/>
    </row>
    <row r="1126" spans="1:17" x14ac:dyDescent="0.25">
      <c r="A1126" s="1" t="s">
        <v>219</v>
      </c>
      <c r="B1126" s="1" t="s">
        <v>1689</v>
      </c>
      <c r="C1126" s="1" t="s">
        <v>1074</v>
      </c>
      <c r="D1126" s="1" t="s">
        <v>43</v>
      </c>
      <c r="E1126" s="1" t="s">
        <v>249</v>
      </c>
      <c r="F1126" s="1" t="s">
        <v>1169</v>
      </c>
      <c r="G1126" s="1" t="s">
        <v>1167</v>
      </c>
      <c r="H1126" s="1" t="s">
        <v>14</v>
      </c>
      <c r="I1126" s="1" t="s">
        <v>14</v>
      </c>
      <c r="J1126" s="1" t="s">
        <v>14</v>
      </c>
      <c r="K1126" s="1" t="s">
        <v>14</v>
      </c>
      <c r="L1126" s="1" t="s">
        <v>14</v>
      </c>
      <c r="M1126" s="1" t="s">
        <v>14</v>
      </c>
      <c r="N1126" s="1" t="s">
        <v>14</v>
      </c>
      <c r="O1126" s="1" t="s">
        <v>14</v>
      </c>
      <c r="P1126" s="1" t="s">
        <v>510</v>
      </c>
      <c r="Q1126" s="1"/>
    </row>
    <row r="1127" spans="1:17" x14ac:dyDescent="0.25">
      <c r="A1127" s="1" t="s">
        <v>219</v>
      </c>
      <c r="B1127" s="1" t="s">
        <v>1690</v>
      </c>
      <c r="C1127" s="1" t="s">
        <v>1074</v>
      </c>
      <c r="D1127" s="1" t="s">
        <v>47</v>
      </c>
      <c r="E1127" s="1" t="s">
        <v>249</v>
      </c>
      <c r="F1127" s="1" t="s">
        <v>1199</v>
      </c>
      <c r="G1127" s="1" t="s">
        <v>1167</v>
      </c>
      <c r="H1127" s="1" t="s">
        <v>14</v>
      </c>
      <c r="I1127" s="1" t="s">
        <v>14</v>
      </c>
      <c r="J1127" s="1" t="s">
        <v>14</v>
      </c>
      <c r="K1127" s="1" t="s">
        <v>14</v>
      </c>
      <c r="L1127" s="1" t="s">
        <v>14</v>
      </c>
      <c r="M1127" s="1" t="s">
        <v>14</v>
      </c>
      <c r="N1127" s="1" t="s">
        <v>14</v>
      </c>
      <c r="O1127" s="1" t="s">
        <v>14</v>
      </c>
      <c r="P1127" s="1" t="s">
        <v>510</v>
      </c>
      <c r="Q1127" s="1"/>
    </row>
    <row r="1128" spans="1:17" x14ac:dyDescent="0.25">
      <c r="A1128" s="1" t="s">
        <v>219</v>
      </c>
      <c r="B1128" s="1" t="s">
        <v>1691</v>
      </c>
      <c r="C1128" s="1" t="s">
        <v>1074</v>
      </c>
      <c r="D1128" s="1" t="s">
        <v>49</v>
      </c>
      <c r="E1128" s="1" t="s">
        <v>249</v>
      </c>
      <c r="F1128" s="1" t="s">
        <v>1205</v>
      </c>
      <c r="G1128" s="1" t="s">
        <v>1167</v>
      </c>
      <c r="H1128" s="1" t="s">
        <v>14</v>
      </c>
      <c r="I1128" s="1" t="s">
        <v>14</v>
      </c>
      <c r="J1128" s="1" t="s">
        <v>14</v>
      </c>
      <c r="K1128" s="1" t="s">
        <v>14</v>
      </c>
      <c r="L1128" s="1" t="s">
        <v>14</v>
      </c>
      <c r="M1128" s="1" t="s">
        <v>14</v>
      </c>
      <c r="N1128" s="1" t="s">
        <v>14</v>
      </c>
      <c r="O1128" s="1" t="s">
        <v>14</v>
      </c>
      <c r="P1128" s="1" t="s">
        <v>510</v>
      </c>
      <c r="Q1128" s="1"/>
    </row>
    <row r="1129" spans="1:17" x14ac:dyDescent="0.25">
      <c r="A1129" s="1" t="s">
        <v>219</v>
      </c>
      <c r="B1129" s="1" t="s">
        <v>1692</v>
      </c>
      <c r="C1129" s="1" t="s">
        <v>1074</v>
      </c>
      <c r="D1129" s="1" t="s">
        <v>51</v>
      </c>
      <c r="E1129" s="1" t="s">
        <v>249</v>
      </c>
      <c r="F1129" s="1" t="s">
        <v>1169</v>
      </c>
      <c r="G1129" s="1" t="s">
        <v>1167</v>
      </c>
      <c r="H1129" s="1" t="s">
        <v>14</v>
      </c>
      <c r="I1129" s="1" t="s">
        <v>14</v>
      </c>
      <c r="J1129" s="1" t="s">
        <v>14</v>
      </c>
      <c r="K1129" s="1" t="s">
        <v>14</v>
      </c>
      <c r="L1129" s="1" t="s">
        <v>14</v>
      </c>
      <c r="M1129" s="1" t="s">
        <v>14</v>
      </c>
      <c r="N1129" s="1" t="s">
        <v>14</v>
      </c>
      <c r="O1129" s="1" t="s">
        <v>14</v>
      </c>
      <c r="P1129" s="1" t="s">
        <v>510</v>
      </c>
      <c r="Q1129" s="1"/>
    </row>
    <row r="1130" spans="1:17" x14ac:dyDescent="0.25">
      <c r="A1130" s="1" t="s">
        <v>219</v>
      </c>
      <c r="B1130" s="1" t="s">
        <v>1693</v>
      </c>
      <c r="C1130" s="1" t="s">
        <v>1074</v>
      </c>
      <c r="D1130" s="1" t="s">
        <v>53</v>
      </c>
      <c r="E1130" s="1" t="s">
        <v>249</v>
      </c>
      <c r="F1130" s="1" t="s">
        <v>1199</v>
      </c>
      <c r="G1130" s="1" t="s">
        <v>1167</v>
      </c>
      <c r="H1130" s="1" t="s">
        <v>14</v>
      </c>
      <c r="I1130" s="1" t="s">
        <v>14</v>
      </c>
      <c r="J1130" s="1" t="s">
        <v>14</v>
      </c>
      <c r="K1130" s="1" t="s">
        <v>14</v>
      </c>
      <c r="L1130" s="1" t="s">
        <v>14</v>
      </c>
      <c r="M1130" s="1" t="s">
        <v>14</v>
      </c>
      <c r="N1130" s="1" t="s">
        <v>14</v>
      </c>
      <c r="O1130" s="1" t="s">
        <v>14</v>
      </c>
      <c r="P1130" s="1" t="s">
        <v>510</v>
      </c>
      <c r="Q1130" s="1"/>
    </row>
    <row r="1131" spans="1:17" x14ac:dyDescent="0.25">
      <c r="A1131" s="1" t="s">
        <v>219</v>
      </c>
      <c r="B1131" s="1" t="s">
        <v>1694</v>
      </c>
      <c r="C1131" s="1" t="s">
        <v>1074</v>
      </c>
      <c r="D1131" s="1" t="s">
        <v>55</v>
      </c>
      <c r="E1131" s="1" t="s">
        <v>249</v>
      </c>
      <c r="F1131" s="1" t="s">
        <v>1205</v>
      </c>
      <c r="G1131" s="1" t="s">
        <v>1167</v>
      </c>
      <c r="H1131" s="1" t="s">
        <v>14</v>
      </c>
      <c r="I1131" s="1" t="s">
        <v>14</v>
      </c>
      <c r="J1131" s="1" t="s">
        <v>14</v>
      </c>
      <c r="K1131" s="1" t="s">
        <v>14</v>
      </c>
      <c r="L1131" s="1" t="s">
        <v>14</v>
      </c>
      <c r="M1131" s="1" t="s">
        <v>14</v>
      </c>
      <c r="N1131" s="1" t="s">
        <v>14</v>
      </c>
      <c r="O1131" s="1" t="s">
        <v>14</v>
      </c>
      <c r="P1131" s="1" t="s">
        <v>510</v>
      </c>
      <c r="Q1131" s="1"/>
    </row>
    <row r="1132" spans="1:17" x14ac:dyDescent="0.25">
      <c r="A1132" s="1" t="s">
        <v>219</v>
      </c>
      <c r="B1132" s="1" t="s">
        <v>1695</v>
      </c>
      <c r="C1132" s="1" t="s">
        <v>1074</v>
      </c>
      <c r="D1132" s="1" t="s">
        <v>58</v>
      </c>
      <c r="E1132" s="1" t="s">
        <v>249</v>
      </c>
      <c r="F1132" s="1" t="s">
        <v>1169</v>
      </c>
      <c r="G1132" s="1" t="s">
        <v>1167</v>
      </c>
      <c r="H1132" s="1" t="s">
        <v>14</v>
      </c>
      <c r="I1132" s="1" t="s">
        <v>14</v>
      </c>
      <c r="J1132" s="1" t="s">
        <v>14</v>
      </c>
      <c r="K1132" s="1" t="s">
        <v>14</v>
      </c>
      <c r="L1132" s="1" t="s">
        <v>14</v>
      </c>
      <c r="M1132" s="1" t="s">
        <v>14</v>
      </c>
      <c r="N1132" s="1" t="s">
        <v>14</v>
      </c>
      <c r="O1132" s="1" t="s">
        <v>14</v>
      </c>
      <c r="P1132" s="1" t="s">
        <v>510</v>
      </c>
      <c r="Q1132" s="1"/>
    </row>
    <row r="1133" spans="1:17" x14ac:dyDescent="0.25">
      <c r="A1133" s="1" t="s">
        <v>219</v>
      </c>
      <c r="B1133" s="1" t="s">
        <v>1696</v>
      </c>
      <c r="C1133" s="1" t="s">
        <v>1074</v>
      </c>
      <c r="D1133" s="1" t="s">
        <v>60</v>
      </c>
      <c r="E1133" s="1" t="s">
        <v>249</v>
      </c>
      <c r="F1133" s="1" t="s">
        <v>1199</v>
      </c>
      <c r="G1133" s="1" t="s">
        <v>1167</v>
      </c>
      <c r="H1133" s="1" t="s">
        <v>14</v>
      </c>
      <c r="I1133" s="1" t="s">
        <v>14</v>
      </c>
      <c r="J1133" s="1" t="s">
        <v>14</v>
      </c>
      <c r="K1133" s="1" t="s">
        <v>14</v>
      </c>
      <c r="L1133" s="1" t="s">
        <v>14</v>
      </c>
      <c r="M1133" s="1" t="s">
        <v>14</v>
      </c>
      <c r="N1133" s="1" t="s">
        <v>14</v>
      </c>
      <c r="O1133" s="1" t="s">
        <v>14</v>
      </c>
      <c r="P1133" s="1" t="s">
        <v>510</v>
      </c>
      <c r="Q1133" s="1"/>
    </row>
    <row r="1134" spans="1:17" x14ac:dyDescent="0.25">
      <c r="A1134" s="1" t="s">
        <v>219</v>
      </c>
      <c r="B1134" s="1" t="s">
        <v>1697</v>
      </c>
      <c r="C1134" s="1" t="s">
        <v>1130</v>
      </c>
      <c r="D1134" s="1" t="s">
        <v>24</v>
      </c>
      <c r="E1134" s="1" t="s">
        <v>249</v>
      </c>
      <c r="F1134" s="1" t="s">
        <v>13</v>
      </c>
      <c r="G1134" s="1" t="s">
        <v>27</v>
      </c>
      <c r="H1134" s="1" t="s">
        <v>14</v>
      </c>
      <c r="I1134" s="1" t="s">
        <v>14</v>
      </c>
      <c r="J1134" s="1" t="s">
        <v>14</v>
      </c>
      <c r="K1134" s="1" t="s">
        <v>14</v>
      </c>
      <c r="L1134" s="1" t="s">
        <v>14</v>
      </c>
      <c r="M1134" s="1" t="s">
        <v>14</v>
      </c>
      <c r="N1134" s="1" t="s">
        <v>14</v>
      </c>
      <c r="O1134" s="1" t="s">
        <v>14</v>
      </c>
      <c r="P1134" s="1" t="s">
        <v>510</v>
      </c>
      <c r="Q1134" s="1"/>
    </row>
    <row r="1135" spans="1:17" x14ac:dyDescent="0.25">
      <c r="A1135" s="1" t="s">
        <v>219</v>
      </c>
      <c r="B1135" s="1" t="s">
        <v>1698</v>
      </c>
      <c r="C1135" s="1" t="s">
        <v>1130</v>
      </c>
      <c r="D1135" s="1" t="s">
        <v>38</v>
      </c>
      <c r="E1135" s="1" t="s">
        <v>249</v>
      </c>
      <c r="F1135" s="1" t="s">
        <v>13</v>
      </c>
      <c r="G1135" s="1" t="s">
        <v>27</v>
      </c>
      <c r="H1135" s="1" t="s">
        <v>14</v>
      </c>
      <c r="I1135" s="1" t="s">
        <v>14</v>
      </c>
      <c r="J1135" s="1" t="s">
        <v>14</v>
      </c>
      <c r="K1135" s="1" t="s">
        <v>14</v>
      </c>
      <c r="L1135" s="1" t="s">
        <v>14</v>
      </c>
      <c r="M1135" s="1" t="s">
        <v>14</v>
      </c>
      <c r="N1135" s="1" t="s">
        <v>14</v>
      </c>
      <c r="O1135" s="1" t="s">
        <v>14</v>
      </c>
      <c r="P1135" s="1" t="s">
        <v>510</v>
      </c>
      <c r="Q1135" s="1"/>
    </row>
    <row r="1136" spans="1:17" x14ac:dyDescent="0.25">
      <c r="A1136" s="1" t="s">
        <v>219</v>
      </c>
      <c r="B1136" s="1" t="s">
        <v>1699</v>
      </c>
      <c r="C1136" s="1" t="s">
        <v>1130</v>
      </c>
      <c r="D1136" s="1" t="s">
        <v>30</v>
      </c>
      <c r="E1136" s="1" t="s">
        <v>249</v>
      </c>
      <c r="F1136" s="1" t="s">
        <v>13</v>
      </c>
      <c r="G1136" s="1" t="s">
        <v>27</v>
      </c>
      <c r="H1136" s="1" t="s">
        <v>14</v>
      </c>
      <c r="I1136" s="1" t="s">
        <v>14</v>
      </c>
      <c r="J1136" s="1" t="s">
        <v>14</v>
      </c>
      <c r="K1136" s="1" t="s">
        <v>14</v>
      </c>
      <c r="L1136" s="1" t="s">
        <v>14</v>
      </c>
      <c r="M1136" s="1" t="s">
        <v>14</v>
      </c>
      <c r="N1136" s="1" t="s">
        <v>14</v>
      </c>
      <c r="O1136" s="1" t="s">
        <v>14</v>
      </c>
      <c r="P1136" s="1" t="s">
        <v>510</v>
      </c>
      <c r="Q1136" s="1"/>
    </row>
    <row r="1137" spans="1:17" x14ac:dyDescent="0.25">
      <c r="A1137" s="1" t="s">
        <v>219</v>
      </c>
      <c r="B1137" s="1" t="s">
        <v>1700</v>
      </c>
      <c r="C1137" s="1" t="s">
        <v>1130</v>
      </c>
      <c r="D1137" s="1" t="s">
        <v>40</v>
      </c>
      <c r="E1137" s="1" t="s">
        <v>249</v>
      </c>
      <c r="F1137" s="1" t="s">
        <v>13</v>
      </c>
      <c r="G1137" s="1" t="s">
        <v>27</v>
      </c>
      <c r="H1137" s="1" t="s">
        <v>14</v>
      </c>
      <c r="I1137" s="1" t="s">
        <v>14</v>
      </c>
      <c r="J1137" s="1" t="s">
        <v>14</v>
      </c>
      <c r="K1137" s="1" t="s">
        <v>14</v>
      </c>
      <c r="L1137" s="1" t="s">
        <v>14</v>
      </c>
      <c r="M1137" s="1" t="s">
        <v>14</v>
      </c>
      <c r="N1137" s="1" t="s">
        <v>14</v>
      </c>
      <c r="O1137" s="1" t="s">
        <v>14</v>
      </c>
      <c r="P1137" s="1" t="s">
        <v>510</v>
      </c>
      <c r="Q1137" s="1"/>
    </row>
    <row r="1138" spans="1:17" x14ac:dyDescent="0.25">
      <c r="A1138" s="1" t="s">
        <v>219</v>
      </c>
      <c r="B1138" s="1" t="s">
        <v>1701</v>
      </c>
      <c r="C1138" s="1" t="s">
        <v>1130</v>
      </c>
      <c r="D1138" s="1" t="s">
        <v>32</v>
      </c>
      <c r="E1138" s="1" t="s">
        <v>249</v>
      </c>
      <c r="F1138" s="1" t="s">
        <v>13</v>
      </c>
      <c r="G1138" s="1" t="s">
        <v>27</v>
      </c>
      <c r="H1138" s="1" t="s">
        <v>14</v>
      </c>
      <c r="I1138" s="1" t="s">
        <v>14</v>
      </c>
      <c r="J1138" s="1" t="s">
        <v>14</v>
      </c>
      <c r="K1138" s="1" t="s">
        <v>14</v>
      </c>
      <c r="L1138" s="1" t="s">
        <v>14</v>
      </c>
      <c r="M1138" s="1" t="s">
        <v>14</v>
      </c>
      <c r="N1138" s="1" t="s">
        <v>14</v>
      </c>
      <c r="O1138" s="1" t="s">
        <v>14</v>
      </c>
      <c r="P1138" s="1" t="s">
        <v>510</v>
      </c>
      <c r="Q1138" s="1"/>
    </row>
    <row r="1139" spans="1:17" x14ac:dyDescent="0.25">
      <c r="A1139" s="1" t="s">
        <v>219</v>
      </c>
      <c r="B1139" s="1" t="s">
        <v>1702</v>
      </c>
      <c r="C1139" s="1" t="s">
        <v>1130</v>
      </c>
      <c r="D1139" s="1" t="s">
        <v>43</v>
      </c>
      <c r="E1139" s="1" t="s">
        <v>249</v>
      </c>
      <c r="F1139" s="1" t="s">
        <v>13</v>
      </c>
      <c r="G1139" s="1" t="s">
        <v>27</v>
      </c>
      <c r="H1139" s="1" t="s">
        <v>14</v>
      </c>
      <c r="I1139" s="1" t="s">
        <v>14</v>
      </c>
      <c r="J1139" s="1" t="s">
        <v>14</v>
      </c>
      <c r="K1139" s="1" t="s">
        <v>14</v>
      </c>
      <c r="L1139" s="1" t="s">
        <v>14</v>
      </c>
      <c r="M1139" s="1" t="s">
        <v>14</v>
      </c>
      <c r="N1139" s="1" t="s">
        <v>14</v>
      </c>
      <c r="O1139" s="1" t="s">
        <v>14</v>
      </c>
      <c r="P1139" s="1" t="s">
        <v>510</v>
      </c>
      <c r="Q1139" s="1"/>
    </row>
    <row r="1140" spans="1:17" x14ac:dyDescent="0.25">
      <c r="A1140" s="1" t="s">
        <v>219</v>
      </c>
      <c r="B1140" s="1" t="s">
        <v>1703</v>
      </c>
      <c r="C1140" s="1" t="s">
        <v>1130</v>
      </c>
      <c r="D1140" s="1" t="s">
        <v>34</v>
      </c>
      <c r="E1140" s="1" t="s">
        <v>249</v>
      </c>
      <c r="F1140" s="1" t="s">
        <v>13</v>
      </c>
      <c r="G1140" s="1" t="s">
        <v>27</v>
      </c>
      <c r="H1140" s="1" t="s">
        <v>14</v>
      </c>
      <c r="I1140" s="1" t="s">
        <v>14</v>
      </c>
      <c r="J1140" s="1" t="s">
        <v>14</v>
      </c>
      <c r="K1140" s="1" t="s">
        <v>14</v>
      </c>
      <c r="L1140" s="1" t="s">
        <v>14</v>
      </c>
      <c r="M1140" s="1" t="s">
        <v>14</v>
      </c>
      <c r="N1140" s="1" t="s">
        <v>14</v>
      </c>
      <c r="O1140" s="1" t="s">
        <v>14</v>
      </c>
      <c r="P1140" s="1" t="s">
        <v>510</v>
      </c>
      <c r="Q1140" s="1"/>
    </row>
    <row r="1141" spans="1:17" x14ac:dyDescent="0.25">
      <c r="A1141" s="1" t="s">
        <v>219</v>
      </c>
      <c r="B1141" s="1" t="s">
        <v>1704</v>
      </c>
      <c r="C1141" s="1" t="s">
        <v>1130</v>
      </c>
      <c r="D1141" s="1" t="s">
        <v>47</v>
      </c>
      <c r="E1141" s="1" t="s">
        <v>249</v>
      </c>
      <c r="F1141" s="1" t="s">
        <v>13</v>
      </c>
      <c r="G1141" s="1" t="s">
        <v>27</v>
      </c>
      <c r="H1141" s="1" t="s">
        <v>14</v>
      </c>
      <c r="I1141" s="1" t="s">
        <v>14</v>
      </c>
      <c r="J1141" s="1" t="s">
        <v>14</v>
      </c>
      <c r="K1141" s="1" t="s">
        <v>14</v>
      </c>
      <c r="L1141" s="1" t="s">
        <v>14</v>
      </c>
      <c r="M1141" s="1" t="s">
        <v>14</v>
      </c>
      <c r="N1141" s="1" t="s">
        <v>14</v>
      </c>
      <c r="O1141" s="1" t="s">
        <v>14</v>
      </c>
      <c r="P1141" s="1" t="s">
        <v>510</v>
      </c>
      <c r="Q1141" s="1"/>
    </row>
    <row r="1142" spans="1:17" x14ac:dyDescent="0.25">
      <c r="A1142" s="1" t="s">
        <v>219</v>
      </c>
      <c r="B1142" s="1" t="s">
        <v>1705</v>
      </c>
      <c r="C1142" s="1" t="s">
        <v>1130</v>
      </c>
      <c r="D1142" s="1" t="s">
        <v>36</v>
      </c>
      <c r="E1142" s="1" t="s">
        <v>249</v>
      </c>
      <c r="F1142" s="1" t="s">
        <v>13</v>
      </c>
      <c r="G1142" s="1" t="s">
        <v>27</v>
      </c>
      <c r="H1142" s="1" t="s">
        <v>14</v>
      </c>
      <c r="I1142" s="1" t="s">
        <v>14</v>
      </c>
      <c r="J1142" s="1" t="s">
        <v>14</v>
      </c>
      <c r="K1142" s="1" t="s">
        <v>14</v>
      </c>
      <c r="L1142" s="1" t="s">
        <v>14</v>
      </c>
      <c r="M1142" s="1" t="s">
        <v>14</v>
      </c>
      <c r="N1142" s="1" t="s">
        <v>14</v>
      </c>
      <c r="O1142" s="1" t="s">
        <v>14</v>
      </c>
      <c r="P1142" s="1" t="s">
        <v>510</v>
      </c>
      <c r="Q1142" s="1"/>
    </row>
    <row r="1143" spans="1:17" x14ac:dyDescent="0.25">
      <c r="A1143" s="1" t="s">
        <v>219</v>
      </c>
      <c r="B1143" s="1" t="s">
        <v>1706</v>
      </c>
      <c r="C1143" s="1" t="s">
        <v>1130</v>
      </c>
      <c r="D1143" s="1" t="s">
        <v>49</v>
      </c>
      <c r="E1143" s="1" t="s">
        <v>249</v>
      </c>
      <c r="F1143" s="1" t="s">
        <v>13</v>
      </c>
      <c r="G1143" s="1" t="s">
        <v>27</v>
      </c>
      <c r="H1143" s="1" t="s">
        <v>14</v>
      </c>
      <c r="I1143" s="1" t="s">
        <v>14</v>
      </c>
      <c r="J1143" s="1" t="s">
        <v>14</v>
      </c>
      <c r="K1143" s="1" t="s">
        <v>14</v>
      </c>
      <c r="L1143" s="1" t="s">
        <v>14</v>
      </c>
      <c r="M1143" s="1" t="s">
        <v>14</v>
      </c>
      <c r="N1143" s="1" t="s">
        <v>14</v>
      </c>
      <c r="O1143" s="1" t="s">
        <v>14</v>
      </c>
      <c r="P1143" s="1" t="s">
        <v>510</v>
      </c>
      <c r="Q1143" s="1"/>
    </row>
    <row r="1144" spans="1:17" x14ac:dyDescent="0.25">
      <c r="A1144" s="1" t="s">
        <v>219</v>
      </c>
      <c r="B1144" s="1" t="s">
        <v>1707</v>
      </c>
      <c r="C1144" s="1" t="s">
        <v>47</v>
      </c>
      <c r="D1144" s="1" t="s">
        <v>18</v>
      </c>
      <c r="E1144" s="1" t="s">
        <v>249</v>
      </c>
      <c r="F1144" s="1" t="s">
        <v>1142</v>
      </c>
      <c r="G1144" s="1" t="s">
        <v>14</v>
      </c>
      <c r="H1144" s="1" t="s">
        <v>14</v>
      </c>
      <c r="I1144" s="1" t="s">
        <v>14</v>
      </c>
      <c r="J1144" s="1" t="s">
        <v>14</v>
      </c>
      <c r="K1144" s="1" t="s">
        <v>14</v>
      </c>
      <c r="L1144" s="1" t="s">
        <v>14</v>
      </c>
      <c r="M1144" s="1" t="s">
        <v>14</v>
      </c>
      <c r="N1144" s="1" t="s">
        <v>14</v>
      </c>
      <c r="O1144" s="1" t="s">
        <v>14</v>
      </c>
      <c r="P1144" s="1" t="s">
        <v>510</v>
      </c>
      <c r="Q1144" s="1"/>
    </row>
    <row r="1145" spans="1:17" x14ac:dyDescent="0.25">
      <c r="A1145" s="1" t="s">
        <v>219</v>
      </c>
      <c r="B1145" s="1" t="s">
        <v>1708</v>
      </c>
      <c r="C1145" s="1" t="s">
        <v>47</v>
      </c>
      <c r="D1145" s="1" t="s">
        <v>20</v>
      </c>
      <c r="E1145" s="1" t="s">
        <v>249</v>
      </c>
      <c r="F1145" s="1" t="s">
        <v>1709</v>
      </c>
      <c r="G1145" s="1" t="s">
        <v>14</v>
      </c>
      <c r="H1145" s="1" t="s">
        <v>14</v>
      </c>
      <c r="I1145" s="1" t="s">
        <v>14</v>
      </c>
      <c r="J1145" s="1" t="s">
        <v>14</v>
      </c>
      <c r="K1145" s="1" t="s">
        <v>14</v>
      </c>
      <c r="L1145" s="1" t="s">
        <v>14</v>
      </c>
      <c r="M1145" s="1" t="s">
        <v>14</v>
      </c>
      <c r="N1145" s="1" t="s">
        <v>14</v>
      </c>
      <c r="O1145" s="1" t="s">
        <v>14</v>
      </c>
      <c r="P1145" s="1" t="s">
        <v>510</v>
      </c>
      <c r="Q1145" s="1"/>
    </row>
    <row r="1146" spans="1:17" x14ac:dyDescent="0.25">
      <c r="A1146" s="1" t="s">
        <v>219</v>
      </c>
      <c r="B1146" s="1" t="s">
        <v>1710</v>
      </c>
      <c r="C1146" s="1" t="s">
        <v>47</v>
      </c>
      <c r="D1146" s="1" t="s">
        <v>22</v>
      </c>
      <c r="E1146" s="1" t="s">
        <v>249</v>
      </c>
      <c r="F1146" s="1" t="s">
        <v>43</v>
      </c>
      <c r="G1146" s="1" t="s">
        <v>27</v>
      </c>
      <c r="H1146" s="1" t="s">
        <v>14</v>
      </c>
      <c r="I1146" s="1" t="s">
        <v>14</v>
      </c>
      <c r="J1146" s="1" t="s">
        <v>14</v>
      </c>
      <c r="K1146" s="1" t="s">
        <v>14</v>
      </c>
      <c r="L1146" s="1" t="s">
        <v>14</v>
      </c>
      <c r="M1146" s="1" t="s">
        <v>14</v>
      </c>
      <c r="N1146" s="1" t="s">
        <v>14</v>
      </c>
      <c r="O1146" s="1" t="s">
        <v>14</v>
      </c>
      <c r="P1146" s="1" t="s">
        <v>510</v>
      </c>
      <c r="Q1146" s="1"/>
    </row>
    <row r="1147" spans="1:17" x14ac:dyDescent="0.25">
      <c r="A1147" s="1" t="s">
        <v>219</v>
      </c>
      <c r="B1147" s="1" t="s">
        <v>1711</v>
      </c>
      <c r="C1147" s="1" t="s">
        <v>47</v>
      </c>
      <c r="D1147" s="1" t="s">
        <v>24</v>
      </c>
      <c r="E1147" s="1" t="s">
        <v>249</v>
      </c>
      <c r="F1147" s="1" t="s">
        <v>347</v>
      </c>
      <c r="G1147" s="1" t="s">
        <v>27</v>
      </c>
      <c r="H1147" s="1" t="s">
        <v>14</v>
      </c>
      <c r="I1147" s="1" t="s">
        <v>14</v>
      </c>
      <c r="J1147" s="1" t="s">
        <v>14</v>
      </c>
      <c r="K1147" s="1" t="s">
        <v>14</v>
      </c>
      <c r="L1147" s="1" t="s">
        <v>14</v>
      </c>
      <c r="M1147" s="1" t="s">
        <v>14</v>
      </c>
      <c r="N1147" s="1" t="s">
        <v>14</v>
      </c>
      <c r="O1147" s="1" t="s">
        <v>14</v>
      </c>
      <c r="P1147" s="1" t="s">
        <v>510</v>
      </c>
      <c r="Q1147" s="1"/>
    </row>
    <row r="1148" spans="1:17" x14ac:dyDescent="0.25">
      <c r="A1148" s="1" t="s">
        <v>219</v>
      </c>
      <c r="B1148" s="1" t="s">
        <v>1712</v>
      </c>
      <c r="C1148" s="1" t="s">
        <v>47</v>
      </c>
      <c r="D1148" s="1" t="s">
        <v>30</v>
      </c>
      <c r="E1148" s="1" t="s">
        <v>249</v>
      </c>
      <c r="F1148" s="1" t="s">
        <v>347</v>
      </c>
      <c r="G1148" s="1" t="s">
        <v>27</v>
      </c>
      <c r="H1148" s="1" t="s">
        <v>14</v>
      </c>
      <c r="I1148" s="1" t="s">
        <v>14</v>
      </c>
      <c r="J1148" s="1" t="s">
        <v>14</v>
      </c>
      <c r="K1148" s="1" t="s">
        <v>14</v>
      </c>
      <c r="L1148" s="1" t="s">
        <v>14</v>
      </c>
      <c r="M1148" s="1" t="s">
        <v>14</v>
      </c>
      <c r="N1148" s="1" t="s">
        <v>14</v>
      </c>
      <c r="O1148" s="1" t="s">
        <v>14</v>
      </c>
      <c r="P1148" s="1" t="s">
        <v>510</v>
      </c>
      <c r="Q1148" s="1"/>
    </row>
    <row r="1149" spans="1:17" x14ac:dyDescent="0.25">
      <c r="A1149" s="1" t="s">
        <v>219</v>
      </c>
      <c r="B1149" s="1" t="s">
        <v>1713</v>
      </c>
      <c r="C1149" s="1" t="s">
        <v>47</v>
      </c>
      <c r="D1149" s="1" t="s">
        <v>32</v>
      </c>
      <c r="E1149" s="1" t="s">
        <v>249</v>
      </c>
      <c r="F1149" s="1" t="s">
        <v>347</v>
      </c>
      <c r="G1149" s="1" t="s">
        <v>27</v>
      </c>
      <c r="H1149" s="1" t="s">
        <v>14</v>
      </c>
      <c r="I1149" s="1" t="s">
        <v>14</v>
      </c>
      <c r="J1149" s="1" t="s">
        <v>14</v>
      </c>
      <c r="K1149" s="1" t="s">
        <v>14</v>
      </c>
      <c r="L1149" s="1" t="s">
        <v>14</v>
      </c>
      <c r="M1149" s="1" t="s">
        <v>14</v>
      </c>
      <c r="N1149" s="1" t="s">
        <v>14</v>
      </c>
      <c r="O1149" s="1" t="s">
        <v>14</v>
      </c>
      <c r="P1149" s="1" t="s">
        <v>510</v>
      </c>
      <c r="Q1149" s="1"/>
    </row>
    <row r="1150" spans="1:17" x14ac:dyDescent="0.25">
      <c r="A1150" s="1" t="s">
        <v>219</v>
      </c>
      <c r="B1150" s="1" t="s">
        <v>1714</v>
      </c>
      <c r="C1150" s="1" t="s">
        <v>47</v>
      </c>
      <c r="D1150" s="1" t="s">
        <v>34</v>
      </c>
      <c r="E1150" s="1" t="s">
        <v>249</v>
      </c>
      <c r="F1150" s="1" t="s">
        <v>347</v>
      </c>
      <c r="G1150" s="1" t="s">
        <v>27</v>
      </c>
      <c r="H1150" s="1" t="s">
        <v>14</v>
      </c>
      <c r="I1150" s="1" t="s">
        <v>14</v>
      </c>
      <c r="J1150" s="1" t="s">
        <v>14</v>
      </c>
      <c r="K1150" s="1" t="s">
        <v>14</v>
      </c>
      <c r="L1150" s="1" t="s">
        <v>14</v>
      </c>
      <c r="M1150" s="1" t="s">
        <v>14</v>
      </c>
      <c r="N1150" s="1" t="s">
        <v>14</v>
      </c>
      <c r="O1150" s="1" t="s">
        <v>14</v>
      </c>
      <c r="P1150" s="1" t="s">
        <v>510</v>
      </c>
      <c r="Q1150" s="1"/>
    </row>
    <row r="1151" spans="1:17" x14ac:dyDescent="0.25">
      <c r="A1151" s="1" t="s">
        <v>219</v>
      </c>
      <c r="B1151" s="1" t="s">
        <v>1715</v>
      </c>
      <c r="C1151" s="1" t="s">
        <v>47</v>
      </c>
      <c r="D1151" s="1" t="s">
        <v>36</v>
      </c>
      <c r="E1151" s="1" t="s">
        <v>249</v>
      </c>
      <c r="F1151" s="1" t="s">
        <v>347</v>
      </c>
      <c r="G1151" s="1" t="s">
        <v>27</v>
      </c>
      <c r="H1151" s="1" t="s">
        <v>14</v>
      </c>
      <c r="I1151" s="1" t="s">
        <v>14</v>
      </c>
      <c r="J1151" s="1" t="s">
        <v>14</v>
      </c>
      <c r="K1151" s="1" t="s">
        <v>14</v>
      </c>
      <c r="L1151" s="1" t="s">
        <v>14</v>
      </c>
      <c r="M1151" s="1" t="s">
        <v>14</v>
      </c>
      <c r="N1151" s="1" t="s">
        <v>14</v>
      </c>
      <c r="O1151" s="1" t="s">
        <v>14</v>
      </c>
      <c r="P1151" s="1" t="s">
        <v>510</v>
      </c>
      <c r="Q1151" s="1"/>
    </row>
    <row r="1152" spans="1:17" x14ac:dyDescent="0.25">
      <c r="A1152" s="1" t="s">
        <v>219</v>
      </c>
      <c r="B1152" s="1" t="s">
        <v>1716</v>
      </c>
      <c r="C1152" s="1" t="s">
        <v>47</v>
      </c>
      <c r="D1152" s="1" t="s">
        <v>38</v>
      </c>
      <c r="E1152" s="1" t="s">
        <v>249</v>
      </c>
      <c r="F1152" s="1" t="s">
        <v>347</v>
      </c>
      <c r="G1152" s="1" t="s">
        <v>27</v>
      </c>
      <c r="H1152" s="1" t="s">
        <v>14</v>
      </c>
      <c r="I1152" s="1" t="s">
        <v>14</v>
      </c>
      <c r="J1152" s="1" t="s">
        <v>14</v>
      </c>
      <c r="K1152" s="1" t="s">
        <v>14</v>
      </c>
      <c r="L1152" s="1" t="s">
        <v>14</v>
      </c>
      <c r="M1152" s="1" t="s">
        <v>14</v>
      </c>
      <c r="N1152" s="1" t="s">
        <v>14</v>
      </c>
      <c r="O1152" s="1" t="s">
        <v>14</v>
      </c>
      <c r="P1152" s="1" t="s">
        <v>510</v>
      </c>
      <c r="Q1152" s="1"/>
    </row>
    <row r="1153" spans="1:17" x14ac:dyDescent="0.25">
      <c r="A1153" s="1" t="s">
        <v>219</v>
      </c>
      <c r="B1153" s="1" t="s">
        <v>1717</v>
      </c>
      <c r="C1153" s="1" t="s">
        <v>47</v>
      </c>
      <c r="D1153" s="1" t="s">
        <v>40</v>
      </c>
      <c r="E1153" s="1" t="s">
        <v>249</v>
      </c>
      <c r="F1153" s="1" t="s">
        <v>347</v>
      </c>
      <c r="G1153" s="1" t="s">
        <v>27</v>
      </c>
      <c r="H1153" s="1" t="s">
        <v>14</v>
      </c>
      <c r="I1153" s="1" t="s">
        <v>14</v>
      </c>
      <c r="J1153" s="1" t="s">
        <v>14</v>
      </c>
      <c r="K1153" s="1" t="s">
        <v>14</v>
      </c>
      <c r="L1153" s="1" t="s">
        <v>14</v>
      </c>
      <c r="M1153" s="1" t="s">
        <v>14</v>
      </c>
      <c r="N1153" s="1" t="s">
        <v>14</v>
      </c>
      <c r="O1153" s="1" t="s">
        <v>14</v>
      </c>
      <c r="P1153" s="1" t="s">
        <v>510</v>
      </c>
      <c r="Q1153" s="1"/>
    </row>
    <row r="1154" spans="1:17" x14ac:dyDescent="0.25">
      <c r="A1154" s="1" t="s">
        <v>219</v>
      </c>
      <c r="B1154" s="1" t="s">
        <v>1718</v>
      </c>
      <c r="C1154" s="1" t="s">
        <v>47</v>
      </c>
      <c r="D1154" s="1" t="s">
        <v>43</v>
      </c>
      <c r="E1154" s="1" t="s">
        <v>249</v>
      </c>
      <c r="F1154" s="1" t="s">
        <v>347</v>
      </c>
      <c r="G1154" s="1" t="s">
        <v>27</v>
      </c>
      <c r="H1154" s="1" t="s">
        <v>14</v>
      </c>
      <c r="I1154" s="1" t="s">
        <v>14</v>
      </c>
      <c r="J1154" s="1" t="s">
        <v>14</v>
      </c>
      <c r="K1154" s="1" t="s">
        <v>14</v>
      </c>
      <c r="L1154" s="1" t="s">
        <v>14</v>
      </c>
      <c r="M1154" s="1" t="s">
        <v>14</v>
      </c>
      <c r="N1154" s="1" t="s">
        <v>14</v>
      </c>
      <c r="O1154" s="1" t="s">
        <v>14</v>
      </c>
      <c r="P1154" s="1" t="s">
        <v>510</v>
      </c>
      <c r="Q1154" s="1"/>
    </row>
    <row r="1155" spans="1:17" x14ac:dyDescent="0.25">
      <c r="A1155" s="1" t="s">
        <v>219</v>
      </c>
      <c r="B1155" s="1" t="s">
        <v>1719</v>
      </c>
      <c r="C1155" s="1" t="s">
        <v>47</v>
      </c>
      <c r="D1155" s="1" t="s">
        <v>47</v>
      </c>
      <c r="E1155" s="1" t="s">
        <v>249</v>
      </c>
      <c r="F1155" s="1" t="s">
        <v>347</v>
      </c>
      <c r="G1155" s="1" t="s">
        <v>27</v>
      </c>
      <c r="H1155" s="1" t="s">
        <v>14</v>
      </c>
      <c r="I1155" s="1" t="s">
        <v>14</v>
      </c>
      <c r="J1155" s="1" t="s">
        <v>14</v>
      </c>
      <c r="K1155" s="1" t="s">
        <v>14</v>
      </c>
      <c r="L1155" s="1" t="s">
        <v>14</v>
      </c>
      <c r="M1155" s="1" t="s">
        <v>14</v>
      </c>
      <c r="N1155" s="1" t="s">
        <v>14</v>
      </c>
      <c r="O1155" s="1" t="s">
        <v>14</v>
      </c>
      <c r="P1155" s="1" t="s">
        <v>510</v>
      </c>
      <c r="Q1155" s="1"/>
    </row>
    <row r="1156" spans="1:17" x14ac:dyDescent="0.25">
      <c r="A1156" s="1" t="s">
        <v>219</v>
      </c>
      <c r="B1156" s="1" t="s">
        <v>1720</v>
      </c>
      <c r="C1156" s="1" t="s">
        <v>47</v>
      </c>
      <c r="D1156" s="1" t="s">
        <v>49</v>
      </c>
      <c r="E1156" s="1" t="s">
        <v>249</v>
      </c>
      <c r="F1156" s="1" t="s">
        <v>347</v>
      </c>
      <c r="G1156" s="1" t="s">
        <v>27</v>
      </c>
      <c r="H1156" s="1" t="s">
        <v>14</v>
      </c>
      <c r="I1156" s="1" t="s">
        <v>14</v>
      </c>
      <c r="J1156" s="1" t="s">
        <v>14</v>
      </c>
      <c r="K1156" s="1" t="s">
        <v>14</v>
      </c>
      <c r="L1156" s="1" t="s">
        <v>14</v>
      </c>
      <c r="M1156" s="1" t="s">
        <v>14</v>
      </c>
      <c r="N1156" s="1" t="s">
        <v>14</v>
      </c>
      <c r="O1156" s="1" t="s">
        <v>14</v>
      </c>
      <c r="P1156" s="1" t="s">
        <v>510</v>
      </c>
      <c r="Q1156" s="1"/>
    </row>
    <row r="1157" spans="1:17" x14ac:dyDescent="0.25">
      <c r="A1157" s="1" t="s">
        <v>219</v>
      </c>
      <c r="B1157" s="1" t="s">
        <v>1721</v>
      </c>
      <c r="C1157" s="1" t="s">
        <v>47</v>
      </c>
      <c r="D1157" s="1" t="s">
        <v>51</v>
      </c>
      <c r="E1157" s="1" t="s">
        <v>249</v>
      </c>
      <c r="F1157" s="1" t="s">
        <v>347</v>
      </c>
      <c r="G1157" s="1" t="s">
        <v>27</v>
      </c>
      <c r="H1157" s="1" t="s">
        <v>14</v>
      </c>
      <c r="I1157" s="1" t="s">
        <v>14</v>
      </c>
      <c r="J1157" s="1" t="s">
        <v>14</v>
      </c>
      <c r="K1157" s="1" t="s">
        <v>14</v>
      </c>
      <c r="L1157" s="1" t="s">
        <v>14</v>
      </c>
      <c r="M1157" s="1" t="s">
        <v>14</v>
      </c>
      <c r="N1157" s="1" t="s">
        <v>14</v>
      </c>
      <c r="O1157" s="1" t="s">
        <v>14</v>
      </c>
      <c r="P1157" s="1" t="s">
        <v>510</v>
      </c>
      <c r="Q1157" s="1"/>
    </row>
    <row r="1158" spans="1:17" x14ac:dyDescent="0.25">
      <c r="A1158" s="1" t="s">
        <v>219</v>
      </c>
      <c r="B1158" s="1" t="s">
        <v>1722</v>
      </c>
      <c r="C1158" s="1" t="s">
        <v>47</v>
      </c>
      <c r="D1158" s="1" t="s">
        <v>53</v>
      </c>
      <c r="E1158" s="1" t="s">
        <v>249</v>
      </c>
      <c r="F1158" s="1" t="s">
        <v>347</v>
      </c>
      <c r="G1158" s="1" t="s">
        <v>27</v>
      </c>
      <c r="H1158" s="1" t="s">
        <v>14</v>
      </c>
      <c r="I1158" s="1" t="s">
        <v>14</v>
      </c>
      <c r="J1158" s="1" t="s">
        <v>14</v>
      </c>
      <c r="K1158" s="1" t="s">
        <v>14</v>
      </c>
      <c r="L1158" s="1" t="s">
        <v>14</v>
      </c>
      <c r="M1158" s="1" t="s">
        <v>14</v>
      </c>
      <c r="N1158" s="1" t="s">
        <v>14</v>
      </c>
      <c r="O1158" s="1" t="s">
        <v>14</v>
      </c>
      <c r="P1158" s="1" t="s">
        <v>510</v>
      </c>
      <c r="Q1158" s="1"/>
    </row>
    <row r="1159" spans="1:17" x14ac:dyDescent="0.25">
      <c r="A1159" s="1" t="s">
        <v>219</v>
      </c>
      <c r="B1159" s="1" t="s">
        <v>1723</v>
      </c>
      <c r="C1159" s="1" t="s">
        <v>47</v>
      </c>
      <c r="D1159" s="1" t="s">
        <v>55</v>
      </c>
      <c r="E1159" s="1" t="s">
        <v>249</v>
      </c>
      <c r="F1159" s="1" t="s">
        <v>347</v>
      </c>
      <c r="G1159" s="1" t="s">
        <v>27</v>
      </c>
      <c r="H1159" s="1" t="s">
        <v>14</v>
      </c>
      <c r="I1159" s="1" t="s">
        <v>14</v>
      </c>
      <c r="J1159" s="1" t="s">
        <v>14</v>
      </c>
      <c r="K1159" s="1" t="s">
        <v>14</v>
      </c>
      <c r="L1159" s="1" t="s">
        <v>14</v>
      </c>
      <c r="M1159" s="1" t="s">
        <v>14</v>
      </c>
      <c r="N1159" s="1" t="s">
        <v>14</v>
      </c>
      <c r="O1159" s="1" t="s">
        <v>14</v>
      </c>
      <c r="P1159" s="1" t="s">
        <v>510</v>
      </c>
      <c r="Q1159" s="1"/>
    </row>
    <row r="1160" spans="1:17" x14ac:dyDescent="0.25">
      <c r="A1160" s="1" t="s">
        <v>219</v>
      </c>
      <c r="B1160" s="1" t="s">
        <v>1724</v>
      </c>
      <c r="C1160" s="1" t="s">
        <v>47</v>
      </c>
      <c r="D1160" s="1" t="s">
        <v>58</v>
      </c>
      <c r="E1160" s="1" t="s">
        <v>249</v>
      </c>
      <c r="F1160" s="1" t="s">
        <v>347</v>
      </c>
      <c r="G1160" s="1" t="s">
        <v>27</v>
      </c>
      <c r="H1160" s="1" t="s">
        <v>14</v>
      </c>
      <c r="I1160" s="1" t="s">
        <v>14</v>
      </c>
      <c r="J1160" s="1" t="s">
        <v>14</v>
      </c>
      <c r="K1160" s="1" t="s">
        <v>14</v>
      </c>
      <c r="L1160" s="1" t="s">
        <v>14</v>
      </c>
      <c r="M1160" s="1" t="s">
        <v>14</v>
      </c>
      <c r="N1160" s="1" t="s">
        <v>14</v>
      </c>
      <c r="O1160" s="1" t="s">
        <v>14</v>
      </c>
      <c r="P1160" s="1" t="s">
        <v>510</v>
      </c>
      <c r="Q1160" s="1"/>
    </row>
    <row r="1161" spans="1:17" x14ac:dyDescent="0.25">
      <c r="A1161" s="1" t="s">
        <v>219</v>
      </c>
      <c r="B1161" s="1" t="s">
        <v>1725</v>
      </c>
      <c r="C1161" s="1" t="s">
        <v>47</v>
      </c>
      <c r="D1161" s="1" t="s">
        <v>60</v>
      </c>
      <c r="E1161" s="1" t="s">
        <v>249</v>
      </c>
      <c r="F1161" s="1" t="s">
        <v>347</v>
      </c>
      <c r="G1161" s="1" t="s">
        <v>27</v>
      </c>
      <c r="H1161" s="1" t="s">
        <v>14</v>
      </c>
      <c r="I1161" s="1" t="s">
        <v>14</v>
      </c>
      <c r="J1161" s="1" t="s">
        <v>14</v>
      </c>
      <c r="K1161" s="1" t="s">
        <v>14</v>
      </c>
      <c r="L1161" s="1" t="s">
        <v>14</v>
      </c>
      <c r="M1161" s="1" t="s">
        <v>14</v>
      </c>
      <c r="N1161" s="1" t="s">
        <v>14</v>
      </c>
      <c r="O1161" s="1" t="s">
        <v>14</v>
      </c>
      <c r="P1161" s="1" t="s">
        <v>510</v>
      </c>
      <c r="Q1161" s="1"/>
    </row>
    <row r="1162" spans="1:17" x14ac:dyDescent="0.25">
      <c r="A1162" s="1" t="s">
        <v>219</v>
      </c>
      <c r="B1162" s="1" t="s">
        <v>1726</v>
      </c>
      <c r="C1162" s="1" t="s">
        <v>47</v>
      </c>
      <c r="D1162" s="1" t="s">
        <v>62</v>
      </c>
      <c r="E1162" s="1" t="s">
        <v>249</v>
      </c>
      <c r="F1162" s="1" t="s">
        <v>347</v>
      </c>
      <c r="G1162" s="1" t="s">
        <v>27</v>
      </c>
      <c r="H1162" s="1" t="s">
        <v>14</v>
      </c>
      <c r="I1162" s="1" t="s">
        <v>14</v>
      </c>
      <c r="J1162" s="1" t="s">
        <v>14</v>
      </c>
      <c r="K1162" s="1" t="s">
        <v>14</v>
      </c>
      <c r="L1162" s="1" t="s">
        <v>14</v>
      </c>
      <c r="M1162" s="1" t="s">
        <v>14</v>
      </c>
      <c r="N1162" s="1" t="s">
        <v>14</v>
      </c>
      <c r="O1162" s="1" t="s">
        <v>14</v>
      </c>
      <c r="P1162" s="1" t="s">
        <v>510</v>
      </c>
      <c r="Q1162" s="1"/>
    </row>
    <row r="1163" spans="1:17" x14ac:dyDescent="0.25">
      <c r="A1163" s="1" t="s">
        <v>219</v>
      </c>
      <c r="B1163" s="1" t="s">
        <v>1727</v>
      </c>
      <c r="C1163" s="1" t="s">
        <v>47</v>
      </c>
      <c r="D1163" s="1" t="s">
        <v>64</v>
      </c>
      <c r="E1163" s="1" t="s">
        <v>249</v>
      </c>
      <c r="F1163" s="1" t="s">
        <v>347</v>
      </c>
      <c r="G1163" s="1" t="s">
        <v>27</v>
      </c>
      <c r="H1163" s="1" t="s">
        <v>14</v>
      </c>
      <c r="I1163" s="1" t="s">
        <v>14</v>
      </c>
      <c r="J1163" s="1" t="s">
        <v>14</v>
      </c>
      <c r="K1163" s="1" t="s">
        <v>14</v>
      </c>
      <c r="L1163" s="1" t="s">
        <v>14</v>
      </c>
      <c r="M1163" s="1" t="s">
        <v>14</v>
      </c>
      <c r="N1163" s="1" t="s">
        <v>14</v>
      </c>
      <c r="O1163" s="1" t="s">
        <v>14</v>
      </c>
      <c r="P1163" s="1" t="s">
        <v>510</v>
      </c>
      <c r="Q1163" s="1"/>
    </row>
    <row r="1164" spans="1:17" x14ac:dyDescent="0.25">
      <c r="A1164" s="1" t="s">
        <v>219</v>
      </c>
      <c r="B1164" s="1" t="s">
        <v>1728</v>
      </c>
      <c r="C1164" s="1" t="s">
        <v>47</v>
      </c>
      <c r="D1164" s="1" t="s">
        <v>67</v>
      </c>
      <c r="E1164" s="1" t="s">
        <v>249</v>
      </c>
      <c r="F1164" s="1" t="s">
        <v>347</v>
      </c>
      <c r="G1164" s="1" t="s">
        <v>27</v>
      </c>
      <c r="H1164" s="1" t="s">
        <v>14</v>
      </c>
      <c r="I1164" s="1" t="s">
        <v>14</v>
      </c>
      <c r="J1164" s="1" t="s">
        <v>14</v>
      </c>
      <c r="K1164" s="1" t="s">
        <v>14</v>
      </c>
      <c r="L1164" s="1" t="s">
        <v>14</v>
      </c>
      <c r="M1164" s="1" t="s">
        <v>14</v>
      </c>
      <c r="N1164" s="1" t="s">
        <v>14</v>
      </c>
      <c r="O1164" s="1" t="s">
        <v>14</v>
      </c>
      <c r="P1164" s="1" t="s">
        <v>510</v>
      </c>
      <c r="Q1164" s="1"/>
    </row>
    <row r="1165" spans="1:17" x14ac:dyDescent="0.25">
      <c r="A1165" s="1" t="s">
        <v>219</v>
      </c>
      <c r="B1165" s="1" t="s">
        <v>1729</v>
      </c>
      <c r="C1165" s="1" t="s">
        <v>47</v>
      </c>
      <c r="D1165" s="1" t="s">
        <v>69</v>
      </c>
      <c r="E1165" s="1" t="s">
        <v>249</v>
      </c>
      <c r="F1165" s="1" t="s">
        <v>347</v>
      </c>
      <c r="G1165" s="1" t="s">
        <v>27</v>
      </c>
      <c r="H1165" s="1" t="s">
        <v>14</v>
      </c>
      <c r="I1165" s="1" t="s">
        <v>14</v>
      </c>
      <c r="J1165" s="1" t="s">
        <v>14</v>
      </c>
      <c r="K1165" s="1" t="s">
        <v>14</v>
      </c>
      <c r="L1165" s="1" t="s">
        <v>14</v>
      </c>
      <c r="M1165" s="1" t="s">
        <v>14</v>
      </c>
      <c r="N1165" s="1" t="s">
        <v>14</v>
      </c>
      <c r="O1165" s="1" t="s">
        <v>14</v>
      </c>
      <c r="P1165" s="1" t="s">
        <v>510</v>
      </c>
      <c r="Q1165" s="1"/>
    </row>
    <row r="1166" spans="1:17" x14ac:dyDescent="0.25">
      <c r="A1166" s="1" t="s">
        <v>219</v>
      </c>
      <c r="B1166" s="1" t="s">
        <v>1730</v>
      </c>
      <c r="C1166" s="1" t="s">
        <v>47</v>
      </c>
      <c r="D1166" s="1" t="s">
        <v>71</v>
      </c>
      <c r="E1166" s="1" t="s">
        <v>249</v>
      </c>
      <c r="F1166" s="1" t="s">
        <v>347</v>
      </c>
      <c r="G1166" s="1" t="s">
        <v>27</v>
      </c>
      <c r="H1166" s="1" t="s">
        <v>14</v>
      </c>
      <c r="I1166" s="1" t="s">
        <v>14</v>
      </c>
      <c r="J1166" s="1" t="s">
        <v>14</v>
      </c>
      <c r="K1166" s="1" t="s">
        <v>14</v>
      </c>
      <c r="L1166" s="1" t="s">
        <v>14</v>
      </c>
      <c r="M1166" s="1" t="s">
        <v>14</v>
      </c>
      <c r="N1166" s="1" t="s">
        <v>14</v>
      </c>
      <c r="O1166" s="1" t="s">
        <v>14</v>
      </c>
      <c r="P1166" s="1" t="s">
        <v>510</v>
      </c>
      <c r="Q1166" s="1"/>
    </row>
    <row r="1167" spans="1:17" x14ac:dyDescent="0.25">
      <c r="A1167" s="1" t="s">
        <v>219</v>
      </c>
      <c r="B1167" s="1" t="s">
        <v>1731</v>
      </c>
      <c r="C1167" s="1" t="s">
        <v>47</v>
      </c>
      <c r="D1167" s="1" t="s">
        <v>73</v>
      </c>
      <c r="E1167" s="1" t="s">
        <v>249</v>
      </c>
      <c r="F1167" s="1" t="s">
        <v>13</v>
      </c>
      <c r="G1167" s="1" t="s">
        <v>1167</v>
      </c>
      <c r="H1167" s="1" t="s">
        <v>14</v>
      </c>
      <c r="I1167" s="1" t="s">
        <v>14</v>
      </c>
      <c r="J1167" s="1" t="s">
        <v>14</v>
      </c>
      <c r="K1167" s="1" t="s">
        <v>14</v>
      </c>
      <c r="L1167" s="1" t="s">
        <v>14</v>
      </c>
      <c r="M1167" s="1" t="s">
        <v>14</v>
      </c>
      <c r="N1167" s="1" t="s">
        <v>14</v>
      </c>
      <c r="O1167" s="1" t="s">
        <v>14</v>
      </c>
      <c r="P1167" s="1" t="s">
        <v>510</v>
      </c>
      <c r="Q1167" s="1"/>
    </row>
    <row r="1168" spans="1:17" x14ac:dyDescent="0.25">
      <c r="A1168" s="1" t="s">
        <v>219</v>
      </c>
      <c r="B1168" s="1" t="s">
        <v>1732</v>
      </c>
      <c r="C1168" s="1" t="s">
        <v>75</v>
      </c>
      <c r="D1168" s="1" t="s">
        <v>24</v>
      </c>
      <c r="E1168" s="1" t="s">
        <v>249</v>
      </c>
      <c r="F1168" s="1" t="s">
        <v>1169</v>
      </c>
      <c r="G1168" s="1" t="s">
        <v>1167</v>
      </c>
      <c r="H1168" s="1" t="s">
        <v>14</v>
      </c>
      <c r="I1168" s="1" t="s">
        <v>14</v>
      </c>
      <c r="J1168" s="1" t="s">
        <v>14</v>
      </c>
      <c r="K1168" s="1" t="s">
        <v>14</v>
      </c>
      <c r="L1168" s="1" t="s">
        <v>14</v>
      </c>
      <c r="M1168" s="1" t="s">
        <v>14</v>
      </c>
      <c r="N1168" s="1" t="s">
        <v>14</v>
      </c>
      <c r="O1168" s="1" t="s">
        <v>14</v>
      </c>
      <c r="P1168" s="1" t="s">
        <v>510</v>
      </c>
      <c r="Q1168" s="1"/>
    </row>
    <row r="1169" spans="1:17" x14ac:dyDescent="0.25">
      <c r="A1169" s="1" t="s">
        <v>219</v>
      </c>
      <c r="B1169" s="1" t="s">
        <v>1733</v>
      </c>
      <c r="C1169" s="1" t="s">
        <v>75</v>
      </c>
      <c r="D1169" s="1" t="s">
        <v>30</v>
      </c>
      <c r="E1169" s="1" t="s">
        <v>249</v>
      </c>
      <c r="F1169" s="1" t="s">
        <v>1169</v>
      </c>
      <c r="G1169" s="1" t="s">
        <v>1167</v>
      </c>
      <c r="H1169" s="1" t="s">
        <v>14</v>
      </c>
      <c r="I1169" s="1" t="s">
        <v>14</v>
      </c>
      <c r="J1169" s="1" t="s">
        <v>14</v>
      </c>
      <c r="K1169" s="1" t="s">
        <v>14</v>
      </c>
      <c r="L1169" s="1" t="s">
        <v>14</v>
      </c>
      <c r="M1169" s="1" t="s">
        <v>14</v>
      </c>
      <c r="N1169" s="1" t="s">
        <v>14</v>
      </c>
      <c r="O1169" s="1" t="s">
        <v>14</v>
      </c>
      <c r="P1169" s="1" t="s">
        <v>510</v>
      </c>
      <c r="Q1169" s="1"/>
    </row>
    <row r="1170" spans="1:17" x14ac:dyDescent="0.25">
      <c r="A1170" s="1" t="s">
        <v>219</v>
      </c>
      <c r="B1170" s="1" t="s">
        <v>1734</v>
      </c>
      <c r="C1170" s="1" t="s">
        <v>75</v>
      </c>
      <c r="D1170" s="1" t="s">
        <v>32</v>
      </c>
      <c r="E1170" s="1" t="s">
        <v>249</v>
      </c>
      <c r="F1170" s="1" t="s">
        <v>1169</v>
      </c>
      <c r="G1170" s="1" t="s">
        <v>1167</v>
      </c>
      <c r="H1170" s="1" t="s">
        <v>14</v>
      </c>
      <c r="I1170" s="1" t="s">
        <v>14</v>
      </c>
      <c r="J1170" s="1" t="s">
        <v>14</v>
      </c>
      <c r="K1170" s="1" t="s">
        <v>14</v>
      </c>
      <c r="L1170" s="1" t="s">
        <v>14</v>
      </c>
      <c r="M1170" s="1" t="s">
        <v>14</v>
      </c>
      <c r="N1170" s="1" t="s">
        <v>14</v>
      </c>
      <c r="O1170" s="1" t="s">
        <v>14</v>
      </c>
      <c r="P1170" s="1" t="s">
        <v>510</v>
      </c>
      <c r="Q1170" s="1"/>
    </row>
    <row r="1171" spans="1:17" x14ac:dyDescent="0.25">
      <c r="A1171" s="1" t="s">
        <v>219</v>
      </c>
      <c r="B1171" s="1" t="s">
        <v>1735</v>
      </c>
      <c r="C1171" s="1" t="s">
        <v>75</v>
      </c>
      <c r="D1171" s="1" t="s">
        <v>34</v>
      </c>
      <c r="E1171" s="1" t="s">
        <v>249</v>
      </c>
      <c r="F1171" s="1" t="s">
        <v>1169</v>
      </c>
      <c r="G1171" s="1" t="s">
        <v>1167</v>
      </c>
      <c r="H1171" s="1" t="s">
        <v>14</v>
      </c>
      <c r="I1171" s="1" t="s">
        <v>14</v>
      </c>
      <c r="J1171" s="1" t="s">
        <v>14</v>
      </c>
      <c r="K1171" s="1" t="s">
        <v>14</v>
      </c>
      <c r="L1171" s="1" t="s">
        <v>14</v>
      </c>
      <c r="M1171" s="1" t="s">
        <v>14</v>
      </c>
      <c r="N1171" s="1" t="s">
        <v>14</v>
      </c>
      <c r="O1171" s="1" t="s">
        <v>14</v>
      </c>
      <c r="P1171" s="1" t="s">
        <v>510</v>
      </c>
      <c r="Q1171" s="1"/>
    </row>
    <row r="1172" spans="1:17" x14ac:dyDescent="0.25">
      <c r="A1172" s="1" t="s">
        <v>219</v>
      </c>
      <c r="B1172" s="1" t="s">
        <v>1736</v>
      </c>
      <c r="C1172" s="1" t="s">
        <v>75</v>
      </c>
      <c r="D1172" s="1" t="s">
        <v>36</v>
      </c>
      <c r="E1172" s="1" t="s">
        <v>249</v>
      </c>
      <c r="F1172" s="1" t="s">
        <v>1169</v>
      </c>
      <c r="G1172" s="1" t="s">
        <v>1167</v>
      </c>
      <c r="H1172" s="1" t="s">
        <v>14</v>
      </c>
      <c r="I1172" s="1" t="s">
        <v>14</v>
      </c>
      <c r="J1172" s="1" t="s">
        <v>14</v>
      </c>
      <c r="K1172" s="1" t="s">
        <v>14</v>
      </c>
      <c r="L1172" s="1" t="s">
        <v>14</v>
      </c>
      <c r="M1172" s="1" t="s">
        <v>14</v>
      </c>
      <c r="N1172" s="1" t="s">
        <v>14</v>
      </c>
      <c r="O1172" s="1" t="s">
        <v>14</v>
      </c>
      <c r="P1172" s="1" t="s">
        <v>510</v>
      </c>
      <c r="Q1172" s="1"/>
    </row>
    <row r="1173" spans="1:17" x14ac:dyDescent="0.25">
      <c r="A1173" s="1" t="s">
        <v>219</v>
      </c>
      <c r="B1173" s="1" t="s">
        <v>1737</v>
      </c>
      <c r="C1173" s="1" t="s">
        <v>161</v>
      </c>
      <c r="D1173" s="1" t="s">
        <v>22</v>
      </c>
      <c r="E1173" s="1" t="s">
        <v>249</v>
      </c>
      <c r="F1173" s="1" t="s">
        <v>1175</v>
      </c>
      <c r="G1173" s="1" t="s">
        <v>14</v>
      </c>
      <c r="H1173" s="1" t="s">
        <v>14</v>
      </c>
      <c r="I1173" s="1" t="s">
        <v>14</v>
      </c>
      <c r="J1173" s="1" t="s">
        <v>14</v>
      </c>
      <c r="K1173" s="1" t="s">
        <v>14</v>
      </c>
      <c r="L1173" s="1" t="s">
        <v>14</v>
      </c>
      <c r="M1173" s="1" t="s">
        <v>14</v>
      </c>
      <c r="N1173" s="1" t="s">
        <v>14</v>
      </c>
      <c r="O1173" s="1" t="s">
        <v>14</v>
      </c>
      <c r="P1173" s="1" t="s">
        <v>510</v>
      </c>
      <c r="Q1173" s="1"/>
    </row>
    <row r="1174" spans="1:17" x14ac:dyDescent="0.25">
      <c r="A1174" s="1" t="s">
        <v>219</v>
      </c>
      <c r="B1174" s="1" t="s">
        <v>1738</v>
      </c>
      <c r="C1174" s="1" t="s">
        <v>161</v>
      </c>
      <c r="D1174" s="1" t="s">
        <v>24</v>
      </c>
      <c r="E1174" s="1" t="s">
        <v>249</v>
      </c>
      <c r="F1174" s="1" t="s">
        <v>152</v>
      </c>
      <c r="G1174" s="1" t="s">
        <v>27</v>
      </c>
      <c r="H1174" s="1" t="s">
        <v>14</v>
      </c>
      <c r="I1174" s="1" t="s">
        <v>14</v>
      </c>
      <c r="J1174" s="1" t="s">
        <v>14</v>
      </c>
      <c r="K1174" s="1" t="s">
        <v>14</v>
      </c>
      <c r="L1174" s="1" t="s">
        <v>14</v>
      </c>
      <c r="M1174" s="1" t="s">
        <v>14</v>
      </c>
      <c r="N1174" s="1" t="s">
        <v>14</v>
      </c>
      <c r="O1174" s="1" t="s">
        <v>14</v>
      </c>
      <c r="P1174" s="1" t="s">
        <v>510</v>
      </c>
      <c r="Q1174" s="1"/>
    </row>
    <row r="1175" spans="1:17" x14ac:dyDescent="0.25">
      <c r="A1175" s="1" t="s">
        <v>219</v>
      </c>
      <c r="B1175" s="1" t="s">
        <v>1739</v>
      </c>
      <c r="C1175" s="1" t="s">
        <v>161</v>
      </c>
      <c r="D1175" s="1" t="s">
        <v>30</v>
      </c>
      <c r="E1175" s="1" t="s">
        <v>249</v>
      </c>
      <c r="F1175" s="1" t="s">
        <v>152</v>
      </c>
      <c r="G1175" s="1" t="s">
        <v>27</v>
      </c>
      <c r="H1175" s="1" t="s">
        <v>14</v>
      </c>
      <c r="I1175" s="1" t="s">
        <v>14</v>
      </c>
      <c r="J1175" s="1" t="s">
        <v>14</v>
      </c>
      <c r="K1175" s="1" t="s">
        <v>14</v>
      </c>
      <c r="L1175" s="1" t="s">
        <v>14</v>
      </c>
      <c r="M1175" s="1" t="s">
        <v>14</v>
      </c>
      <c r="N1175" s="1" t="s">
        <v>14</v>
      </c>
      <c r="O1175" s="1" t="s">
        <v>14</v>
      </c>
      <c r="P1175" s="1" t="s">
        <v>510</v>
      </c>
      <c r="Q1175" s="1"/>
    </row>
    <row r="1176" spans="1:17" x14ac:dyDescent="0.25">
      <c r="A1176" s="1" t="s">
        <v>219</v>
      </c>
      <c r="B1176" s="1" t="s">
        <v>1740</v>
      </c>
      <c r="C1176" s="1" t="s">
        <v>161</v>
      </c>
      <c r="D1176" s="1" t="s">
        <v>32</v>
      </c>
      <c r="E1176" s="1" t="s">
        <v>249</v>
      </c>
      <c r="F1176" s="1" t="s">
        <v>1179</v>
      </c>
      <c r="G1176" s="1" t="s">
        <v>1167</v>
      </c>
      <c r="H1176" s="1" t="s">
        <v>14</v>
      </c>
      <c r="I1176" s="1" t="s">
        <v>14</v>
      </c>
      <c r="J1176" s="1" t="s">
        <v>14</v>
      </c>
      <c r="K1176" s="1" t="s">
        <v>14</v>
      </c>
      <c r="L1176" s="1" t="s">
        <v>14</v>
      </c>
      <c r="M1176" s="1" t="s">
        <v>14</v>
      </c>
      <c r="N1176" s="1" t="s">
        <v>14</v>
      </c>
      <c r="O1176" s="1" t="s">
        <v>14</v>
      </c>
      <c r="P1176" s="1" t="s">
        <v>510</v>
      </c>
      <c r="Q1176" s="1"/>
    </row>
    <row r="1177" spans="1:17" x14ac:dyDescent="0.25">
      <c r="A1177" s="1" t="s">
        <v>219</v>
      </c>
      <c r="B1177" s="1" t="s">
        <v>1741</v>
      </c>
      <c r="C1177" s="1" t="s">
        <v>161</v>
      </c>
      <c r="D1177" s="1" t="s">
        <v>34</v>
      </c>
      <c r="E1177" s="1" t="s">
        <v>249</v>
      </c>
      <c r="F1177" s="1" t="s">
        <v>1179</v>
      </c>
      <c r="G1177" s="1" t="s">
        <v>1167</v>
      </c>
      <c r="H1177" s="1" t="s">
        <v>14</v>
      </c>
      <c r="I1177" s="1" t="s">
        <v>14</v>
      </c>
      <c r="J1177" s="1" t="s">
        <v>14</v>
      </c>
      <c r="K1177" s="1" t="s">
        <v>14</v>
      </c>
      <c r="L1177" s="1" t="s">
        <v>14</v>
      </c>
      <c r="M1177" s="1" t="s">
        <v>14</v>
      </c>
      <c r="N1177" s="1" t="s">
        <v>14</v>
      </c>
      <c r="O1177" s="1" t="s">
        <v>14</v>
      </c>
      <c r="P1177" s="1" t="s">
        <v>510</v>
      </c>
      <c r="Q1177" s="1"/>
    </row>
    <row r="1178" spans="1:17" x14ac:dyDescent="0.25">
      <c r="A1178" s="1" t="s">
        <v>219</v>
      </c>
      <c r="B1178" s="1" t="s">
        <v>1742</v>
      </c>
      <c r="C1178" s="1" t="s">
        <v>161</v>
      </c>
      <c r="D1178" s="1" t="s">
        <v>36</v>
      </c>
      <c r="E1178" s="1" t="s">
        <v>249</v>
      </c>
      <c r="F1178" s="1" t="s">
        <v>1179</v>
      </c>
      <c r="G1178" s="1" t="s">
        <v>1167</v>
      </c>
      <c r="H1178" s="1" t="s">
        <v>14</v>
      </c>
      <c r="I1178" s="1" t="s">
        <v>14</v>
      </c>
      <c r="J1178" s="1" t="s">
        <v>14</v>
      </c>
      <c r="K1178" s="1" t="s">
        <v>14</v>
      </c>
      <c r="L1178" s="1" t="s">
        <v>14</v>
      </c>
      <c r="M1178" s="1" t="s">
        <v>14</v>
      </c>
      <c r="N1178" s="1" t="s">
        <v>14</v>
      </c>
      <c r="O1178" s="1" t="s">
        <v>14</v>
      </c>
      <c r="P1178" s="1" t="s">
        <v>510</v>
      </c>
      <c r="Q1178" s="1"/>
    </row>
    <row r="1179" spans="1:17" x14ac:dyDescent="0.25">
      <c r="A1179" s="1" t="s">
        <v>219</v>
      </c>
      <c r="B1179" s="1" t="s">
        <v>1743</v>
      </c>
      <c r="C1179" s="1" t="s">
        <v>161</v>
      </c>
      <c r="D1179" s="1" t="s">
        <v>38</v>
      </c>
      <c r="E1179" s="1" t="s">
        <v>249</v>
      </c>
      <c r="F1179" s="1" t="s">
        <v>1179</v>
      </c>
      <c r="G1179" s="1" t="s">
        <v>1167</v>
      </c>
      <c r="H1179" s="1" t="s">
        <v>14</v>
      </c>
      <c r="I1179" s="1" t="s">
        <v>14</v>
      </c>
      <c r="J1179" s="1" t="s">
        <v>14</v>
      </c>
      <c r="K1179" s="1" t="s">
        <v>14</v>
      </c>
      <c r="L1179" s="1" t="s">
        <v>14</v>
      </c>
      <c r="M1179" s="1" t="s">
        <v>14</v>
      </c>
      <c r="N1179" s="1" t="s">
        <v>14</v>
      </c>
      <c r="O1179" s="1" t="s">
        <v>14</v>
      </c>
      <c r="P1179" s="1" t="s">
        <v>510</v>
      </c>
      <c r="Q1179" s="1"/>
    </row>
    <row r="1180" spans="1:17" x14ac:dyDescent="0.25">
      <c r="A1180" s="1" t="s">
        <v>219</v>
      </c>
      <c r="B1180" s="1" t="s">
        <v>1744</v>
      </c>
      <c r="C1180" s="1" t="s">
        <v>161</v>
      </c>
      <c r="D1180" s="1" t="s">
        <v>40</v>
      </c>
      <c r="E1180" s="1" t="s">
        <v>249</v>
      </c>
      <c r="F1180" s="1" t="s">
        <v>355</v>
      </c>
      <c r="G1180" s="1" t="s">
        <v>27</v>
      </c>
      <c r="H1180" s="1" t="s">
        <v>14</v>
      </c>
      <c r="I1180" s="1" t="s">
        <v>14</v>
      </c>
      <c r="J1180" s="1" t="s">
        <v>14</v>
      </c>
      <c r="K1180" s="1" t="s">
        <v>14</v>
      </c>
      <c r="L1180" s="1" t="s">
        <v>14</v>
      </c>
      <c r="M1180" s="1" t="s">
        <v>14</v>
      </c>
      <c r="N1180" s="1" t="s">
        <v>14</v>
      </c>
      <c r="O1180" s="1" t="s">
        <v>14</v>
      </c>
      <c r="P1180" s="1" t="s">
        <v>510</v>
      </c>
      <c r="Q1180" s="1"/>
    </row>
    <row r="1181" spans="1:17" x14ac:dyDescent="0.25">
      <c r="A1181" s="1" t="s">
        <v>219</v>
      </c>
      <c r="B1181" s="1" t="s">
        <v>1745</v>
      </c>
      <c r="C1181" s="1" t="s">
        <v>163</v>
      </c>
      <c r="D1181" s="1" t="s">
        <v>22</v>
      </c>
      <c r="E1181" s="1" t="s">
        <v>249</v>
      </c>
      <c r="F1181" s="1" t="s">
        <v>1175</v>
      </c>
      <c r="G1181" s="1" t="s">
        <v>14</v>
      </c>
      <c r="H1181" s="1" t="s">
        <v>14</v>
      </c>
      <c r="I1181" s="1" t="s">
        <v>14</v>
      </c>
      <c r="J1181" s="1" t="s">
        <v>14</v>
      </c>
      <c r="K1181" s="1" t="s">
        <v>14</v>
      </c>
      <c r="L1181" s="1" t="s">
        <v>14</v>
      </c>
      <c r="M1181" s="1" t="s">
        <v>14</v>
      </c>
      <c r="N1181" s="1" t="s">
        <v>14</v>
      </c>
      <c r="O1181" s="1" t="s">
        <v>14</v>
      </c>
      <c r="P1181" s="1" t="s">
        <v>510</v>
      </c>
      <c r="Q1181" s="1"/>
    </row>
    <row r="1182" spans="1:17" x14ac:dyDescent="0.25">
      <c r="A1182" s="1" t="s">
        <v>219</v>
      </c>
      <c r="B1182" s="1" t="s">
        <v>1746</v>
      </c>
      <c r="C1182" s="1" t="s">
        <v>163</v>
      </c>
      <c r="D1182" s="1" t="s">
        <v>24</v>
      </c>
      <c r="E1182" s="1" t="s">
        <v>249</v>
      </c>
      <c r="F1182" s="1" t="s">
        <v>152</v>
      </c>
      <c r="G1182" s="1" t="s">
        <v>27</v>
      </c>
      <c r="H1182" s="1" t="s">
        <v>14</v>
      </c>
      <c r="I1182" s="1" t="s">
        <v>14</v>
      </c>
      <c r="J1182" s="1" t="s">
        <v>14</v>
      </c>
      <c r="K1182" s="1" t="s">
        <v>14</v>
      </c>
      <c r="L1182" s="1" t="s">
        <v>14</v>
      </c>
      <c r="M1182" s="1" t="s">
        <v>14</v>
      </c>
      <c r="N1182" s="1" t="s">
        <v>14</v>
      </c>
      <c r="O1182" s="1" t="s">
        <v>14</v>
      </c>
      <c r="P1182" s="1" t="s">
        <v>510</v>
      </c>
      <c r="Q1182" s="1"/>
    </row>
    <row r="1183" spans="1:17" x14ac:dyDescent="0.25">
      <c r="A1183" s="1" t="s">
        <v>219</v>
      </c>
      <c r="B1183" s="1" t="s">
        <v>1747</v>
      </c>
      <c r="C1183" s="1" t="s">
        <v>163</v>
      </c>
      <c r="D1183" s="1" t="s">
        <v>30</v>
      </c>
      <c r="E1183" s="1" t="s">
        <v>249</v>
      </c>
      <c r="F1183" s="1" t="s">
        <v>152</v>
      </c>
      <c r="G1183" s="1" t="s">
        <v>27</v>
      </c>
      <c r="H1183" s="1" t="s">
        <v>14</v>
      </c>
      <c r="I1183" s="1" t="s">
        <v>14</v>
      </c>
      <c r="J1183" s="1" t="s">
        <v>14</v>
      </c>
      <c r="K1183" s="1" t="s">
        <v>14</v>
      </c>
      <c r="L1183" s="1" t="s">
        <v>14</v>
      </c>
      <c r="M1183" s="1" t="s">
        <v>14</v>
      </c>
      <c r="N1183" s="1" t="s">
        <v>14</v>
      </c>
      <c r="O1183" s="1" t="s">
        <v>14</v>
      </c>
      <c r="P1183" s="1" t="s">
        <v>510</v>
      </c>
      <c r="Q1183" s="1"/>
    </row>
    <row r="1184" spans="1:17" x14ac:dyDescent="0.25">
      <c r="A1184" s="1" t="s">
        <v>219</v>
      </c>
      <c r="B1184" s="1" t="s">
        <v>1748</v>
      </c>
      <c r="C1184" s="1" t="s">
        <v>163</v>
      </c>
      <c r="D1184" s="1" t="s">
        <v>32</v>
      </c>
      <c r="E1184" s="1" t="s">
        <v>249</v>
      </c>
      <c r="F1184" s="1" t="s">
        <v>1188</v>
      </c>
      <c r="G1184" s="1" t="s">
        <v>1167</v>
      </c>
      <c r="H1184" s="1" t="s">
        <v>14</v>
      </c>
      <c r="I1184" s="1" t="s">
        <v>14</v>
      </c>
      <c r="J1184" s="1" t="s">
        <v>14</v>
      </c>
      <c r="K1184" s="1" t="s">
        <v>14</v>
      </c>
      <c r="L1184" s="1" t="s">
        <v>14</v>
      </c>
      <c r="M1184" s="1" t="s">
        <v>14</v>
      </c>
      <c r="N1184" s="1" t="s">
        <v>14</v>
      </c>
      <c r="O1184" s="1" t="s">
        <v>14</v>
      </c>
      <c r="P1184" s="1" t="s">
        <v>510</v>
      </c>
      <c r="Q1184" s="1"/>
    </row>
    <row r="1185" spans="1:17" x14ac:dyDescent="0.25">
      <c r="A1185" s="1" t="s">
        <v>219</v>
      </c>
      <c r="B1185" s="1" t="s">
        <v>1749</v>
      </c>
      <c r="C1185" s="1" t="s">
        <v>163</v>
      </c>
      <c r="D1185" s="1" t="s">
        <v>34</v>
      </c>
      <c r="E1185" s="1" t="s">
        <v>249</v>
      </c>
      <c r="F1185" s="1" t="s">
        <v>1188</v>
      </c>
      <c r="G1185" s="1" t="s">
        <v>1167</v>
      </c>
      <c r="H1185" s="1" t="s">
        <v>14</v>
      </c>
      <c r="I1185" s="1" t="s">
        <v>14</v>
      </c>
      <c r="J1185" s="1" t="s">
        <v>14</v>
      </c>
      <c r="K1185" s="1" t="s">
        <v>14</v>
      </c>
      <c r="L1185" s="1" t="s">
        <v>14</v>
      </c>
      <c r="M1185" s="1" t="s">
        <v>14</v>
      </c>
      <c r="N1185" s="1" t="s">
        <v>14</v>
      </c>
      <c r="O1185" s="1" t="s">
        <v>14</v>
      </c>
      <c r="P1185" s="1" t="s">
        <v>510</v>
      </c>
      <c r="Q1185" s="1"/>
    </row>
    <row r="1186" spans="1:17" x14ac:dyDescent="0.25">
      <c r="A1186" s="1" t="s">
        <v>219</v>
      </c>
      <c r="B1186" s="1" t="s">
        <v>1750</v>
      </c>
      <c r="C1186" s="1" t="s">
        <v>163</v>
      </c>
      <c r="D1186" s="1" t="s">
        <v>36</v>
      </c>
      <c r="E1186" s="1" t="s">
        <v>249</v>
      </c>
      <c r="F1186" s="1" t="s">
        <v>1188</v>
      </c>
      <c r="G1186" s="1" t="s">
        <v>1167</v>
      </c>
      <c r="H1186" s="1" t="s">
        <v>14</v>
      </c>
      <c r="I1186" s="1" t="s">
        <v>14</v>
      </c>
      <c r="J1186" s="1" t="s">
        <v>14</v>
      </c>
      <c r="K1186" s="1" t="s">
        <v>14</v>
      </c>
      <c r="L1186" s="1" t="s">
        <v>14</v>
      </c>
      <c r="M1186" s="1" t="s">
        <v>14</v>
      </c>
      <c r="N1186" s="1" t="s">
        <v>14</v>
      </c>
      <c r="O1186" s="1" t="s">
        <v>14</v>
      </c>
      <c r="P1186" s="1" t="s">
        <v>510</v>
      </c>
      <c r="Q1186" s="1"/>
    </row>
    <row r="1187" spans="1:17" x14ac:dyDescent="0.25">
      <c r="A1187" s="1" t="s">
        <v>219</v>
      </c>
      <c r="B1187" s="1" t="s">
        <v>1751</v>
      </c>
      <c r="C1187" s="1" t="s">
        <v>163</v>
      </c>
      <c r="D1187" s="1" t="s">
        <v>38</v>
      </c>
      <c r="E1187" s="1" t="s">
        <v>249</v>
      </c>
      <c r="F1187" s="1" t="s">
        <v>1188</v>
      </c>
      <c r="G1187" s="1" t="s">
        <v>1167</v>
      </c>
      <c r="H1187" s="1" t="s">
        <v>14</v>
      </c>
      <c r="I1187" s="1" t="s">
        <v>14</v>
      </c>
      <c r="J1187" s="1" t="s">
        <v>14</v>
      </c>
      <c r="K1187" s="1" t="s">
        <v>14</v>
      </c>
      <c r="L1187" s="1" t="s">
        <v>14</v>
      </c>
      <c r="M1187" s="1" t="s">
        <v>14</v>
      </c>
      <c r="N1187" s="1" t="s">
        <v>14</v>
      </c>
      <c r="O1187" s="1" t="s">
        <v>14</v>
      </c>
      <c r="P1187" s="1" t="s">
        <v>510</v>
      </c>
      <c r="Q1187" s="1"/>
    </row>
    <row r="1188" spans="1:17" x14ac:dyDescent="0.25">
      <c r="A1188" s="1" t="s">
        <v>219</v>
      </c>
      <c r="B1188" s="1" t="s">
        <v>1752</v>
      </c>
      <c r="C1188" s="1" t="s">
        <v>163</v>
      </c>
      <c r="D1188" s="1" t="s">
        <v>40</v>
      </c>
      <c r="E1188" s="1" t="s">
        <v>249</v>
      </c>
      <c r="F1188" s="1" t="s">
        <v>1193</v>
      </c>
      <c r="G1188" s="1" t="s">
        <v>27</v>
      </c>
      <c r="H1188" s="1" t="s">
        <v>14</v>
      </c>
      <c r="I1188" s="1" t="s">
        <v>14</v>
      </c>
      <c r="J1188" s="1" t="s">
        <v>14</v>
      </c>
      <c r="K1188" s="1" t="s">
        <v>14</v>
      </c>
      <c r="L1188" s="1" t="s">
        <v>14</v>
      </c>
      <c r="M1188" s="1" t="s">
        <v>14</v>
      </c>
      <c r="N1188" s="1" t="s">
        <v>14</v>
      </c>
      <c r="O1188" s="1" t="s">
        <v>14</v>
      </c>
      <c r="P1188" s="1" t="s">
        <v>510</v>
      </c>
      <c r="Q1188" s="1"/>
    </row>
    <row r="1189" spans="1:17" x14ac:dyDescent="0.25">
      <c r="A1189" s="1" t="s">
        <v>219</v>
      </c>
      <c r="B1189" s="1" t="s">
        <v>1753</v>
      </c>
      <c r="C1189" s="1" t="s">
        <v>165</v>
      </c>
      <c r="D1189" s="1" t="s">
        <v>22</v>
      </c>
      <c r="E1189" s="1" t="s">
        <v>249</v>
      </c>
      <c r="F1189" s="1" t="s">
        <v>1195</v>
      </c>
      <c r="G1189" s="1" t="s">
        <v>14</v>
      </c>
      <c r="H1189" s="1" t="s">
        <v>14</v>
      </c>
      <c r="I1189" s="1" t="s">
        <v>14</v>
      </c>
      <c r="J1189" s="1" t="s">
        <v>14</v>
      </c>
      <c r="K1189" s="1" t="s">
        <v>14</v>
      </c>
      <c r="L1189" s="1" t="s">
        <v>14</v>
      </c>
      <c r="M1189" s="1" t="s">
        <v>14</v>
      </c>
      <c r="N1189" s="1" t="s">
        <v>14</v>
      </c>
      <c r="O1189" s="1" t="s">
        <v>14</v>
      </c>
      <c r="P1189" s="1" t="s">
        <v>510</v>
      </c>
      <c r="Q1189" s="1"/>
    </row>
    <row r="1190" spans="1:17" x14ac:dyDescent="0.25">
      <c r="A1190" s="1" t="s">
        <v>219</v>
      </c>
      <c r="B1190" s="1" t="s">
        <v>1754</v>
      </c>
      <c r="C1190" s="1" t="s">
        <v>165</v>
      </c>
      <c r="D1190" s="1" t="s">
        <v>24</v>
      </c>
      <c r="E1190" s="1" t="s">
        <v>249</v>
      </c>
      <c r="F1190" s="1" t="s">
        <v>152</v>
      </c>
      <c r="G1190" s="1" t="s">
        <v>27</v>
      </c>
      <c r="H1190" s="1" t="s">
        <v>14</v>
      </c>
      <c r="I1190" s="1" t="s">
        <v>14</v>
      </c>
      <c r="J1190" s="1" t="s">
        <v>14</v>
      </c>
      <c r="K1190" s="1" t="s">
        <v>14</v>
      </c>
      <c r="L1190" s="1" t="s">
        <v>14</v>
      </c>
      <c r="M1190" s="1" t="s">
        <v>14</v>
      </c>
      <c r="N1190" s="1" t="s">
        <v>14</v>
      </c>
      <c r="O1190" s="1" t="s">
        <v>14</v>
      </c>
      <c r="P1190" s="1" t="s">
        <v>510</v>
      </c>
      <c r="Q1190" s="1"/>
    </row>
    <row r="1191" spans="1:17" x14ac:dyDescent="0.25">
      <c r="A1191" s="1" t="s">
        <v>219</v>
      </c>
      <c r="B1191" s="1" t="s">
        <v>1755</v>
      </c>
      <c r="C1191" s="1" t="s">
        <v>165</v>
      </c>
      <c r="D1191" s="1" t="s">
        <v>30</v>
      </c>
      <c r="E1191" s="1" t="s">
        <v>249</v>
      </c>
      <c r="F1191" s="1" t="s">
        <v>152</v>
      </c>
      <c r="G1191" s="1" t="s">
        <v>27</v>
      </c>
      <c r="H1191" s="1" t="s">
        <v>14</v>
      </c>
      <c r="I1191" s="1" t="s">
        <v>14</v>
      </c>
      <c r="J1191" s="1" t="s">
        <v>14</v>
      </c>
      <c r="K1191" s="1" t="s">
        <v>14</v>
      </c>
      <c r="L1191" s="1" t="s">
        <v>14</v>
      </c>
      <c r="M1191" s="1" t="s">
        <v>14</v>
      </c>
      <c r="N1191" s="1" t="s">
        <v>14</v>
      </c>
      <c r="O1191" s="1" t="s">
        <v>14</v>
      </c>
      <c r="P1191" s="1" t="s">
        <v>510</v>
      </c>
      <c r="Q1191" s="1"/>
    </row>
    <row r="1192" spans="1:17" x14ac:dyDescent="0.25">
      <c r="A1192" s="1" t="s">
        <v>219</v>
      </c>
      <c r="B1192" s="1" t="s">
        <v>1756</v>
      </c>
      <c r="C1192" s="1" t="s">
        <v>165</v>
      </c>
      <c r="D1192" s="1" t="s">
        <v>32</v>
      </c>
      <c r="E1192" s="1" t="s">
        <v>249</v>
      </c>
      <c r="F1192" s="1" t="s">
        <v>1199</v>
      </c>
      <c r="G1192" s="1" t="s">
        <v>1167</v>
      </c>
      <c r="H1192" s="1" t="s">
        <v>14</v>
      </c>
      <c r="I1192" s="1" t="s">
        <v>14</v>
      </c>
      <c r="J1192" s="1" t="s">
        <v>14</v>
      </c>
      <c r="K1192" s="1" t="s">
        <v>14</v>
      </c>
      <c r="L1192" s="1" t="s">
        <v>14</v>
      </c>
      <c r="M1192" s="1" t="s">
        <v>14</v>
      </c>
      <c r="N1192" s="1" t="s">
        <v>14</v>
      </c>
      <c r="O1192" s="1" t="s">
        <v>14</v>
      </c>
      <c r="P1192" s="1" t="s">
        <v>510</v>
      </c>
      <c r="Q1192" s="1"/>
    </row>
    <row r="1193" spans="1:17" x14ac:dyDescent="0.25">
      <c r="A1193" s="1" t="s">
        <v>219</v>
      </c>
      <c r="B1193" s="1" t="s">
        <v>1757</v>
      </c>
      <c r="C1193" s="1" t="s">
        <v>165</v>
      </c>
      <c r="D1193" s="1" t="s">
        <v>34</v>
      </c>
      <c r="E1193" s="1" t="s">
        <v>249</v>
      </c>
      <c r="F1193" s="1" t="s">
        <v>1199</v>
      </c>
      <c r="G1193" s="1" t="s">
        <v>1167</v>
      </c>
      <c r="H1193" s="1" t="s">
        <v>14</v>
      </c>
      <c r="I1193" s="1" t="s">
        <v>14</v>
      </c>
      <c r="J1193" s="1" t="s">
        <v>14</v>
      </c>
      <c r="K1193" s="1" t="s">
        <v>14</v>
      </c>
      <c r="L1193" s="1" t="s">
        <v>14</v>
      </c>
      <c r="M1193" s="1" t="s">
        <v>14</v>
      </c>
      <c r="N1193" s="1" t="s">
        <v>14</v>
      </c>
      <c r="O1193" s="1" t="s">
        <v>14</v>
      </c>
      <c r="P1193" s="1" t="s">
        <v>510</v>
      </c>
      <c r="Q1193" s="1"/>
    </row>
    <row r="1194" spans="1:17" x14ac:dyDescent="0.25">
      <c r="A1194" s="1" t="s">
        <v>219</v>
      </c>
      <c r="B1194" s="1" t="s">
        <v>1758</v>
      </c>
      <c r="C1194" s="1" t="s">
        <v>165</v>
      </c>
      <c r="D1194" s="1" t="s">
        <v>36</v>
      </c>
      <c r="E1194" s="1" t="s">
        <v>249</v>
      </c>
      <c r="F1194" s="1" t="s">
        <v>1199</v>
      </c>
      <c r="G1194" s="1" t="s">
        <v>1167</v>
      </c>
      <c r="H1194" s="1" t="s">
        <v>14</v>
      </c>
      <c r="I1194" s="1" t="s">
        <v>14</v>
      </c>
      <c r="J1194" s="1" t="s">
        <v>14</v>
      </c>
      <c r="K1194" s="1" t="s">
        <v>14</v>
      </c>
      <c r="L1194" s="1" t="s">
        <v>14</v>
      </c>
      <c r="M1194" s="1" t="s">
        <v>14</v>
      </c>
      <c r="N1194" s="1" t="s">
        <v>14</v>
      </c>
      <c r="O1194" s="1" t="s">
        <v>14</v>
      </c>
      <c r="P1194" s="1" t="s">
        <v>510</v>
      </c>
      <c r="Q1194" s="1"/>
    </row>
    <row r="1195" spans="1:17" x14ac:dyDescent="0.25">
      <c r="A1195" s="1" t="s">
        <v>219</v>
      </c>
      <c r="B1195" s="1" t="s">
        <v>1759</v>
      </c>
      <c r="C1195" s="1" t="s">
        <v>165</v>
      </c>
      <c r="D1195" s="1" t="s">
        <v>38</v>
      </c>
      <c r="E1195" s="1" t="s">
        <v>249</v>
      </c>
      <c r="F1195" s="1" t="s">
        <v>1199</v>
      </c>
      <c r="G1195" s="1" t="s">
        <v>1167</v>
      </c>
      <c r="H1195" s="1" t="s">
        <v>14</v>
      </c>
      <c r="I1195" s="1" t="s">
        <v>14</v>
      </c>
      <c r="J1195" s="1" t="s">
        <v>14</v>
      </c>
      <c r="K1195" s="1" t="s">
        <v>14</v>
      </c>
      <c r="L1195" s="1" t="s">
        <v>14</v>
      </c>
      <c r="M1195" s="1" t="s">
        <v>14</v>
      </c>
      <c r="N1195" s="1" t="s">
        <v>14</v>
      </c>
      <c r="O1195" s="1" t="s">
        <v>14</v>
      </c>
      <c r="P1195" s="1" t="s">
        <v>510</v>
      </c>
      <c r="Q1195" s="1"/>
    </row>
    <row r="1196" spans="1:17" x14ac:dyDescent="0.25">
      <c r="A1196" s="1" t="s">
        <v>219</v>
      </c>
      <c r="B1196" s="1" t="s">
        <v>1760</v>
      </c>
      <c r="C1196" s="1" t="s">
        <v>165</v>
      </c>
      <c r="D1196" s="1" t="s">
        <v>40</v>
      </c>
      <c r="E1196" s="1" t="s">
        <v>249</v>
      </c>
      <c r="F1196" s="1" t="s">
        <v>344</v>
      </c>
      <c r="G1196" s="1" t="s">
        <v>27</v>
      </c>
      <c r="H1196" s="1" t="s">
        <v>14</v>
      </c>
      <c r="I1196" s="1" t="s">
        <v>14</v>
      </c>
      <c r="J1196" s="1" t="s">
        <v>14</v>
      </c>
      <c r="K1196" s="1" t="s">
        <v>14</v>
      </c>
      <c r="L1196" s="1" t="s">
        <v>14</v>
      </c>
      <c r="M1196" s="1" t="s">
        <v>14</v>
      </c>
      <c r="N1196" s="1" t="s">
        <v>14</v>
      </c>
      <c r="O1196" s="1" t="s">
        <v>14</v>
      </c>
      <c r="P1196" s="1" t="s">
        <v>510</v>
      </c>
      <c r="Q1196" s="1"/>
    </row>
    <row r="1197" spans="1:17" x14ac:dyDescent="0.25">
      <c r="A1197" s="1" t="s">
        <v>219</v>
      </c>
      <c r="B1197" s="1" t="s">
        <v>1761</v>
      </c>
      <c r="C1197" s="1" t="s">
        <v>1077</v>
      </c>
      <c r="D1197" s="1" t="s">
        <v>24</v>
      </c>
      <c r="E1197" s="1" t="s">
        <v>249</v>
      </c>
      <c r="F1197" s="1" t="s">
        <v>1205</v>
      </c>
      <c r="G1197" s="1" t="s">
        <v>1167</v>
      </c>
      <c r="H1197" s="1" t="s">
        <v>14</v>
      </c>
      <c r="I1197" s="1" t="s">
        <v>14</v>
      </c>
      <c r="J1197" s="1" t="s">
        <v>14</v>
      </c>
      <c r="K1197" s="1" t="s">
        <v>14</v>
      </c>
      <c r="L1197" s="1" t="s">
        <v>14</v>
      </c>
      <c r="M1197" s="1" t="s">
        <v>14</v>
      </c>
      <c r="N1197" s="1" t="s">
        <v>14</v>
      </c>
      <c r="O1197" s="1" t="s">
        <v>14</v>
      </c>
      <c r="P1197" s="1" t="s">
        <v>510</v>
      </c>
      <c r="Q1197" s="1"/>
    </row>
    <row r="1198" spans="1:17" x14ac:dyDescent="0.25">
      <c r="A1198" s="1" t="s">
        <v>219</v>
      </c>
      <c r="B1198" s="1" t="s">
        <v>1762</v>
      </c>
      <c r="C1198" s="1" t="s">
        <v>1077</v>
      </c>
      <c r="D1198" s="1" t="s">
        <v>30</v>
      </c>
      <c r="E1198" s="1" t="s">
        <v>249</v>
      </c>
      <c r="F1198" s="1" t="s">
        <v>1169</v>
      </c>
      <c r="G1198" s="1" t="s">
        <v>1167</v>
      </c>
      <c r="H1198" s="1" t="s">
        <v>14</v>
      </c>
      <c r="I1198" s="1" t="s">
        <v>14</v>
      </c>
      <c r="J1198" s="1" t="s">
        <v>14</v>
      </c>
      <c r="K1198" s="1" t="s">
        <v>14</v>
      </c>
      <c r="L1198" s="1" t="s">
        <v>14</v>
      </c>
      <c r="M1198" s="1" t="s">
        <v>14</v>
      </c>
      <c r="N1198" s="1" t="s">
        <v>14</v>
      </c>
      <c r="O1198" s="1" t="s">
        <v>14</v>
      </c>
      <c r="P1198" s="1" t="s">
        <v>510</v>
      </c>
      <c r="Q1198" s="1"/>
    </row>
    <row r="1199" spans="1:17" x14ac:dyDescent="0.25">
      <c r="A1199" s="1" t="s">
        <v>219</v>
      </c>
      <c r="B1199" s="1" t="s">
        <v>1763</v>
      </c>
      <c r="C1199" s="1" t="s">
        <v>1077</v>
      </c>
      <c r="D1199" s="1" t="s">
        <v>32</v>
      </c>
      <c r="E1199" s="1" t="s">
        <v>249</v>
      </c>
      <c r="F1199" s="1" t="s">
        <v>1199</v>
      </c>
      <c r="G1199" s="1" t="s">
        <v>1167</v>
      </c>
      <c r="H1199" s="1" t="s">
        <v>14</v>
      </c>
      <c r="I1199" s="1" t="s">
        <v>14</v>
      </c>
      <c r="J1199" s="1" t="s">
        <v>14</v>
      </c>
      <c r="K1199" s="1" t="s">
        <v>14</v>
      </c>
      <c r="L1199" s="1" t="s">
        <v>14</v>
      </c>
      <c r="M1199" s="1" t="s">
        <v>14</v>
      </c>
      <c r="N1199" s="1" t="s">
        <v>14</v>
      </c>
      <c r="O1199" s="1" t="s">
        <v>14</v>
      </c>
      <c r="P1199" s="1" t="s">
        <v>510</v>
      </c>
      <c r="Q1199" s="1"/>
    </row>
    <row r="1200" spans="1:17" x14ac:dyDescent="0.25">
      <c r="A1200" s="1" t="s">
        <v>219</v>
      </c>
      <c r="B1200" s="1" t="s">
        <v>1764</v>
      </c>
      <c r="C1200" s="1" t="s">
        <v>1077</v>
      </c>
      <c r="D1200" s="1" t="s">
        <v>34</v>
      </c>
      <c r="E1200" s="1" t="s">
        <v>249</v>
      </c>
      <c r="F1200" s="1" t="s">
        <v>1205</v>
      </c>
      <c r="G1200" s="1" t="s">
        <v>1167</v>
      </c>
      <c r="H1200" s="1" t="s">
        <v>14</v>
      </c>
      <c r="I1200" s="1" t="s">
        <v>14</v>
      </c>
      <c r="J1200" s="1" t="s">
        <v>14</v>
      </c>
      <c r="K1200" s="1" t="s">
        <v>14</v>
      </c>
      <c r="L1200" s="1" t="s">
        <v>14</v>
      </c>
      <c r="M1200" s="1" t="s">
        <v>14</v>
      </c>
      <c r="N1200" s="1" t="s">
        <v>14</v>
      </c>
      <c r="O1200" s="1" t="s">
        <v>14</v>
      </c>
      <c r="P1200" s="1" t="s">
        <v>510</v>
      </c>
      <c r="Q1200" s="1"/>
    </row>
    <row r="1201" spans="1:17" x14ac:dyDescent="0.25">
      <c r="A1201" s="1" t="s">
        <v>219</v>
      </c>
      <c r="B1201" s="1" t="s">
        <v>1765</v>
      </c>
      <c r="C1201" s="1" t="s">
        <v>1077</v>
      </c>
      <c r="D1201" s="1" t="s">
        <v>36</v>
      </c>
      <c r="E1201" s="1" t="s">
        <v>249</v>
      </c>
      <c r="F1201" s="1" t="s">
        <v>1169</v>
      </c>
      <c r="G1201" s="1" t="s">
        <v>1167</v>
      </c>
      <c r="H1201" s="1" t="s">
        <v>14</v>
      </c>
      <c r="I1201" s="1" t="s">
        <v>14</v>
      </c>
      <c r="J1201" s="1" t="s">
        <v>14</v>
      </c>
      <c r="K1201" s="1" t="s">
        <v>14</v>
      </c>
      <c r="L1201" s="1" t="s">
        <v>14</v>
      </c>
      <c r="M1201" s="1" t="s">
        <v>14</v>
      </c>
      <c r="N1201" s="1" t="s">
        <v>14</v>
      </c>
      <c r="O1201" s="1" t="s">
        <v>14</v>
      </c>
      <c r="P1201" s="1" t="s">
        <v>510</v>
      </c>
      <c r="Q1201" s="1"/>
    </row>
    <row r="1202" spans="1:17" x14ac:dyDescent="0.25">
      <c r="A1202" s="1" t="s">
        <v>219</v>
      </c>
      <c r="B1202" s="1" t="s">
        <v>1766</v>
      </c>
      <c r="C1202" s="1" t="s">
        <v>1077</v>
      </c>
      <c r="D1202" s="1" t="s">
        <v>38</v>
      </c>
      <c r="E1202" s="1" t="s">
        <v>249</v>
      </c>
      <c r="F1202" s="1" t="s">
        <v>1199</v>
      </c>
      <c r="G1202" s="1" t="s">
        <v>1167</v>
      </c>
      <c r="H1202" s="1" t="s">
        <v>14</v>
      </c>
      <c r="I1202" s="1" t="s">
        <v>14</v>
      </c>
      <c r="J1202" s="1" t="s">
        <v>14</v>
      </c>
      <c r="K1202" s="1" t="s">
        <v>14</v>
      </c>
      <c r="L1202" s="1" t="s">
        <v>14</v>
      </c>
      <c r="M1202" s="1" t="s">
        <v>14</v>
      </c>
      <c r="N1202" s="1" t="s">
        <v>14</v>
      </c>
      <c r="O1202" s="1" t="s">
        <v>14</v>
      </c>
      <c r="P1202" s="1" t="s">
        <v>510</v>
      </c>
      <c r="Q1202" s="1"/>
    </row>
    <row r="1203" spans="1:17" x14ac:dyDescent="0.25">
      <c r="A1203" s="1" t="s">
        <v>219</v>
      </c>
      <c r="B1203" s="1" t="s">
        <v>1767</v>
      </c>
      <c r="C1203" s="1" t="s">
        <v>1077</v>
      </c>
      <c r="D1203" s="1" t="s">
        <v>40</v>
      </c>
      <c r="E1203" s="1" t="s">
        <v>249</v>
      </c>
      <c r="F1203" s="1" t="s">
        <v>1205</v>
      </c>
      <c r="G1203" s="1" t="s">
        <v>1167</v>
      </c>
      <c r="H1203" s="1" t="s">
        <v>14</v>
      </c>
      <c r="I1203" s="1" t="s">
        <v>14</v>
      </c>
      <c r="J1203" s="1" t="s">
        <v>14</v>
      </c>
      <c r="K1203" s="1" t="s">
        <v>14</v>
      </c>
      <c r="L1203" s="1" t="s">
        <v>14</v>
      </c>
      <c r="M1203" s="1" t="s">
        <v>14</v>
      </c>
      <c r="N1203" s="1" t="s">
        <v>14</v>
      </c>
      <c r="O1203" s="1" t="s">
        <v>14</v>
      </c>
      <c r="P1203" s="1" t="s">
        <v>510</v>
      </c>
      <c r="Q1203" s="1"/>
    </row>
    <row r="1204" spans="1:17" x14ac:dyDescent="0.25">
      <c r="A1204" s="1" t="s">
        <v>219</v>
      </c>
      <c r="B1204" s="1" t="s">
        <v>1768</v>
      </c>
      <c r="C1204" s="1" t="s">
        <v>1077</v>
      </c>
      <c r="D1204" s="1" t="s">
        <v>43</v>
      </c>
      <c r="E1204" s="1" t="s">
        <v>249</v>
      </c>
      <c r="F1204" s="1" t="s">
        <v>1169</v>
      </c>
      <c r="G1204" s="1" t="s">
        <v>1167</v>
      </c>
      <c r="H1204" s="1" t="s">
        <v>14</v>
      </c>
      <c r="I1204" s="1" t="s">
        <v>14</v>
      </c>
      <c r="J1204" s="1" t="s">
        <v>14</v>
      </c>
      <c r="K1204" s="1" t="s">
        <v>14</v>
      </c>
      <c r="L1204" s="1" t="s">
        <v>14</v>
      </c>
      <c r="M1204" s="1" t="s">
        <v>14</v>
      </c>
      <c r="N1204" s="1" t="s">
        <v>14</v>
      </c>
      <c r="O1204" s="1" t="s">
        <v>14</v>
      </c>
      <c r="P1204" s="1" t="s">
        <v>510</v>
      </c>
      <c r="Q1204" s="1"/>
    </row>
    <row r="1205" spans="1:17" x14ac:dyDescent="0.25">
      <c r="A1205" s="1" t="s">
        <v>219</v>
      </c>
      <c r="B1205" s="1" t="s">
        <v>1769</v>
      </c>
      <c r="C1205" s="1" t="s">
        <v>1077</v>
      </c>
      <c r="D1205" s="1" t="s">
        <v>47</v>
      </c>
      <c r="E1205" s="1" t="s">
        <v>249</v>
      </c>
      <c r="F1205" s="1" t="s">
        <v>1199</v>
      </c>
      <c r="G1205" s="1" t="s">
        <v>1167</v>
      </c>
      <c r="H1205" s="1" t="s">
        <v>14</v>
      </c>
      <c r="I1205" s="1" t="s">
        <v>14</v>
      </c>
      <c r="J1205" s="1" t="s">
        <v>14</v>
      </c>
      <c r="K1205" s="1" t="s">
        <v>14</v>
      </c>
      <c r="L1205" s="1" t="s">
        <v>14</v>
      </c>
      <c r="M1205" s="1" t="s">
        <v>14</v>
      </c>
      <c r="N1205" s="1" t="s">
        <v>14</v>
      </c>
      <c r="O1205" s="1" t="s">
        <v>14</v>
      </c>
      <c r="P1205" s="1" t="s">
        <v>510</v>
      </c>
      <c r="Q1205" s="1"/>
    </row>
    <row r="1206" spans="1:17" x14ac:dyDescent="0.25">
      <c r="A1206" s="1" t="s">
        <v>219</v>
      </c>
      <c r="B1206" s="1" t="s">
        <v>1770</v>
      </c>
      <c r="C1206" s="1" t="s">
        <v>1077</v>
      </c>
      <c r="D1206" s="1" t="s">
        <v>49</v>
      </c>
      <c r="E1206" s="1" t="s">
        <v>249</v>
      </c>
      <c r="F1206" s="1" t="s">
        <v>1205</v>
      </c>
      <c r="G1206" s="1" t="s">
        <v>1167</v>
      </c>
      <c r="H1206" s="1" t="s">
        <v>14</v>
      </c>
      <c r="I1206" s="1" t="s">
        <v>14</v>
      </c>
      <c r="J1206" s="1" t="s">
        <v>14</v>
      </c>
      <c r="K1206" s="1" t="s">
        <v>14</v>
      </c>
      <c r="L1206" s="1" t="s">
        <v>14</v>
      </c>
      <c r="M1206" s="1" t="s">
        <v>14</v>
      </c>
      <c r="N1206" s="1" t="s">
        <v>14</v>
      </c>
      <c r="O1206" s="1" t="s">
        <v>14</v>
      </c>
      <c r="P1206" s="1" t="s">
        <v>510</v>
      </c>
      <c r="Q1206" s="1"/>
    </row>
    <row r="1207" spans="1:17" x14ac:dyDescent="0.25">
      <c r="A1207" s="1" t="s">
        <v>219</v>
      </c>
      <c r="B1207" s="1" t="s">
        <v>1771</v>
      </c>
      <c r="C1207" s="1" t="s">
        <v>1077</v>
      </c>
      <c r="D1207" s="1" t="s">
        <v>51</v>
      </c>
      <c r="E1207" s="1" t="s">
        <v>249</v>
      </c>
      <c r="F1207" s="1" t="s">
        <v>1169</v>
      </c>
      <c r="G1207" s="1" t="s">
        <v>1167</v>
      </c>
      <c r="H1207" s="1" t="s">
        <v>14</v>
      </c>
      <c r="I1207" s="1" t="s">
        <v>14</v>
      </c>
      <c r="J1207" s="1" t="s">
        <v>14</v>
      </c>
      <c r="K1207" s="1" t="s">
        <v>14</v>
      </c>
      <c r="L1207" s="1" t="s">
        <v>14</v>
      </c>
      <c r="M1207" s="1" t="s">
        <v>14</v>
      </c>
      <c r="N1207" s="1" t="s">
        <v>14</v>
      </c>
      <c r="O1207" s="1" t="s">
        <v>14</v>
      </c>
      <c r="P1207" s="1" t="s">
        <v>510</v>
      </c>
      <c r="Q1207" s="1"/>
    </row>
    <row r="1208" spans="1:17" x14ac:dyDescent="0.25">
      <c r="A1208" s="1" t="s">
        <v>219</v>
      </c>
      <c r="B1208" s="1" t="s">
        <v>1772</v>
      </c>
      <c r="C1208" s="1" t="s">
        <v>1077</v>
      </c>
      <c r="D1208" s="1" t="s">
        <v>53</v>
      </c>
      <c r="E1208" s="1" t="s">
        <v>249</v>
      </c>
      <c r="F1208" s="1" t="s">
        <v>1199</v>
      </c>
      <c r="G1208" s="1" t="s">
        <v>1167</v>
      </c>
      <c r="H1208" s="1" t="s">
        <v>14</v>
      </c>
      <c r="I1208" s="1" t="s">
        <v>14</v>
      </c>
      <c r="J1208" s="1" t="s">
        <v>14</v>
      </c>
      <c r="K1208" s="1" t="s">
        <v>14</v>
      </c>
      <c r="L1208" s="1" t="s">
        <v>14</v>
      </c>
      <c r="M1208" s="1" t="s">
        <v>14</v>
      </c>
      <c r="N1208" s="1" t="s">
        <v>14</v>
      </c>
      <c r="O1208" s="1" t="s">
        <v>14</v>
      </c>
      <c r="P1208" s="1" t="s">
        <v>510</v>
      </c>
      <c r="Q1208" s="1"/>
    </row>
    <row r="1209" spans="1:17" x14ac:dyDescent="0.25">
      <c r="A1209" s="1" t="s">
        <v>219</v>
      </c>
      <c r="B1209" s="1" t="s">
        <v>1773</v>
      </c>
      <c r="C1209" s="1" t="s">
        <v>1077</v>
      </c>
      <c r="D1209" s="1" t="s">
        <v>55</v>
      </c>
      <c r="E1209" s="1" t="s">
        <v>249</v>
      </c>
      <c r="F1209" s="1" t="s">
        <v>1205</v>
      </c>
      <c r="G1209" s="1" t="s">
        <v>1167</v>
      </c>
      <c r="H1209" s="1" t="s">
        <v>14</v>
      </c>
      <c r="I1209" s="1" t="s">
        <v>14</v>
      </c>
      <c r="J1209" s="1" t="s">
        <v>14</v>
      </c>
      <c r="K1209" s="1" t="s">
        <v>14</v>
      </c>
      <c r="L1209" s="1" t="s">
        <v>14</v>
      </c>
      <c r="M1209" s="1" t="s">
        <v>14</v>
      </c>
      <c r="N1209" s="1" t="s">
        <v>14</v>
      </c>
      <c r="O1209" s="1" t="s">
        <v>14</v>
      </c>
      <c r="P1209" s="1" t="s">
        <v>510</v>
      </c>
      <c r="Q1209" s="1"/>
    </row>
    <row r="1210" spans="1:17" x14ac:dyDescent="0.25">
      <c r="A1210" s="1" t="s">
        <v>219</v>
      </c>
      <c r="B1210" s="1" t="s">
        <v>1774</v>
      </c>
      <c r="C1210" s="1" t="s">
        <v>1077</v>
      </c>
      <c r="D1210" s="1" t="s">
        <v>58</v>
      </c>
      <c r="E1210" s="1" t="s">
        <v>249</v>
      </c>
      <c r="F1210" s="1" t="s">
        <v>1169</v>
      </c>
      <c r="G1210" s="1" t="s">
        <v>1167</v>
      </c>
      <c r="H1210" s="1" t="s">
        <v>14</v>
      </c>
      <c r="I1210" s="1" t="s">
        <v>14</v>
      </c>
      <c r="J1210" s="1" t="s">
        <v>14</v>
      </c>
      <c r="K1210" s="1" t="s">
        <v>14</v>
      </c>
      <c r="L1210" s="1" t="s">
        <v>14</v>
      </c>
      <c r="M1210" s="1" t="s">
        <v>14</v>
      </c>
      <c r="N1210" s="1" t="s">
        <v>14</v>
      </c>
      <c r="O1210" s="1" t="s">
        <v>14</v>
      </c>
      <c r="P1210" s="1" t="s">
        <v>510</v>
      </c>
      <c r="Q1210" s="1"/>
    </row>
    <row r="1211" spans="1:17" x14ac:dyDescent="0.25">
      <c r="A1211" s="1" t="s">
        <v>219</v>
      </c>
      <c r="B1211" s="1" t="s">
        <v>1775</v>
      </c>
      <c r="C1211" s="1" t="s">
        <v>1077</v>
      </c>
      <c r="D1211" s="1" t="s">
        <v>60</v>
      </c>
      <c r="E1211" s="1" t="s">
        <v>249</v>
      </c>
      <c r="F1211" s="1" t="s">
        <v>1199</v>
      </c>
      <c r="G1211" s="1" t="s">
        <v>1167</v>
      </c>
      <c r="H1211" s="1" t="s">
        <v>14</v>
      </c>
      <c r="I1211" s="1" t="s">
        <v>14</v>
      </c>
      <c r="J1211" s="1" t="s">
        <v>14</v>
      </c>
      <c r="K1211" s="1" t="s">
        <v>14</v>
      </c>
      <c r="L1211" s="1" t="s">
        <v>14</v>
      </c>
      <c r="M1211" s="1" t="s">
        <v>14</v>
      </c>
      <c r="N1211" s="1" t="s">
        <v>14</v>
      </c>
      <c r="O1211" s="1" t="s">
        <v>14</v>
      </c>
      <c r="P1211" s="1" t="s">
        <v>510</v>
      </c>
      <c r="Q1211" s="1"/>
    </row>
    <row r="1212" spans="1:17" x14ac:dyDescent="0.25">
      <c r="A1212" s="1" t="s">
        <v>219</v>
      </c>
      <c r="B1212" s="1" t="s">
        <v>1776</v>
      </c>
      <c r="C1212" s="1" t="s">
        <v>1133</v>
      </c>
      <c r="D1212" s="1" t="s">
        <v>24</v>
      </c>
      <c r="E1212" s="1" t="s">
        <v>249</v>
      </c>
      <c r="F1212" s="1" t="s">
        <v>13</v>
      </c>
      <c r="G1212" s="1" t="s">
        <v>27</v>
      </c>
      <c r="H1212" s="1" t="s">
        <v>14</v>
      </c>
      <c r="I1212" s="1" t="s">
        <v>14</v>
      </c>
      <c r="J1212" s="1" t="s">
        <v>14</v>
      </c>
      <c r="K1212" s="1" t="s">
        <v>14</v>
      </c>
      <c r="L1212" s="1" t="s">
        <v>14</v>
      </c>
      <c r="M1212" s="1" t="s">
        <v>14</v>
      </c>
      <c r="N1212" s="1" t="s">
        <v>14</v>
      </c>
      <c r="O1212" s="1" t="s">
        <v>14</v>
      </c>
      <c r="P1212" s="1" t="s">
        <v>510</v>
      </c>
      <c r="Q1212" s="1"/>
    </row>
    <row r="1213" spans="1:17" x14ac:dyDescent="0.25">
      <c r="A1213" s="1" t="s">
        <v>219</v>
      </c>
      <c r="B1213" s="1" t="s">
        <v>1777</v>
      </c>
      <c r="C1213" s="1" t="s">
        <v>1133</v>
      </c>
      <c r="D1213" s="1" t="s">
        <v>38</v>
      </c>
      <c r="E1213" s="1" t="s">
        <v>249</v>
      </c>
      <c r="F1213" s="1" t="s">
        <v>13</v>
      </c>
      <c r="G1213" s="1" t="s">
        <v>27</v>
      </c>
      <c r="H1213" s="1" t="s">
        <v>14</v>
      </c>
      <c r="I1213" s="1" t="s">
        <v>14</v>
      </c>
      <c r="J1213" s="1" t="s">
        <v>14</v>
      </c>
      <c r="K1213" s="1" t="s">
        <v>14</v>
      </c>
      <c r="L1213" s="1" t="s">
        <v>14</v>
      </c>
      <c r="M1213" s="1" t="s">
        <v>14</v>
      </c>
      <c r="N1213" s="1" t="s">
        <v>14</v>
      </c>
      <c r="O1213" s="1" t="s">
        <v>14</v>
      </c>
      <c r="P1213" s="1" t="s">
        <v>510</v>
      </c>
      <c r="Q1213" s="1"/>
    </row>
    <row r="1214" spans="1:17" x14ac:dyDescent="0.25">
      <c r="A1214" s="1" t="s">
        <v>219</v>
      </c>
      <c r="B1214" s="1" t="s">
        <v>1778</v>
      </c>
      <c r="C1214" s="1" t="s">
        <v>1133</v>
      </c>
      <c r="D1214" s="1" t="s">
        <v>30</v>
      </c>
      <c r="E1214" s="1" t="s">
        <v>249</v>
      </c>
      <c r="F1214" s="1" t="s">
        <v>13</v>
      </c>
      <c r="G1214" s="1" t="s">
        <v>27</v>
      </c>
      <c r="H1214" s="1" t="s">
        <v>14</v>
      </c>
      <c r="I1214" s="1" t="s">
        <v>14</v>
      </c>
      <c r="J1214" s="1" t="s">
        <v>14</v>
      </c>
      <c r="K1214" s="1" t="s">
        <v>14</v>
      </c>
      <c r="L1214" s="1" t="s">
        <v>14</v>
      </c>
      <c r="M1214" s="1" t="s">
        <v>14</v>
      </c>
      <c r="N1214" s="1" t="s">
        <v>14</v>
      </c>
      <c r="O1214" s="1" t="s">
        <v>14</v>
      </c>
      <c r="P1214" s="1" t="s">
        <v>510</v>
      </c>
      <c r="Q1214" s="1"/>
    </row>
    <row r="1215" spans="1:17" x14ac:dyDescent="0.25">
      <c r="A1215" s="1" t="s">
        <v>219</v>
      </c>
      <c r="B1215" s="1" t="s">
        <v>1779</v>
      </c>
      <c r="C1215" s="1" t="s">
        <v>1133</v>
      </c>
      <c r="D1215" s="1" t="s">
        <v>40</v>
      </c>
      <c r="E1215" s="1" t="s">
        <v>249</v>
      </c>
      <c r="F1215" s="1" t="s">
        <v>13</v>
      </c>
      <c r="G1215" s="1" t="s">
        <v>27</v>
      </c>
      <c r="H1215" s="1" t="s">
        <v>14</v>
      </c>
      <c r="I1215" s="1" t="s">
        <v>14</v>
      </c>
      <c r="J1215" s="1" t="s">
        <v>14</v>
      </c>
      <c r="K1215" s="1" t="s">
        <v>14</v>
      </c>
      <c r="L1215" s="1" t="s">
        <v>14</v>
      </c>
      <c r="M1215" s="1" t="s">
        <v>14</v>
      </c>
      <c r="N1215" s="1" t="s">
        <v>14</v>
      </c>
      <c r="O1215" s="1" t="s">
        <v>14</v>
      </c>
      <c r="P1215" s="1" t="s">
        <v>510</v>
      </c>
      <c r="Q1215" s="1"/>
    </row>
    <row r="1216" spans="1:17" x14ac:dyDescent="0.25">
      <c r="A1216" s="1" t="s">
        <v>219</v>
      </c>
      <c r="B1216" s="1" t="s">
        <v>1780</v>
      </c>
      <c r="C1216" s="1" t="s">
        <v>1133</v>
      </c>
      <c r="D1216" s="1" t="s">
        <v>32</v>
      </c>
      <c r="E1216" s="1" t="s">
        <v>249</v>
      </c>
      <c r="F1216" s="1" t="s">
        <v>13</v>
      </c>
      <c r="G1216" s="1" t="s">
        <v>27</v>
      </c>
      <c r="H1216" s="1" t="s">
        <v>14</v>
      </c>
      <c r="I1216" s="1" t="s">
        <v>14</v>
      </c>
      <c r="J1216" s="1" t="s">
        <v>14</v>
      </c>
      <c r="K1216" s="1" t="s">
        <v>14</v>
      </c>
      <c r="L1216" s="1" t="s">
        <v>14</v>
      </c>
      <c r="M1216" s="1" t="s">
        <v>14</v>
      </c>
      <c r="N1216" s="1" t="s">
        <v>14</v>
      </c>
      <c r="O1216" s="1" t="s">
        <v>14</v>
      </c>
      <c r="P1216" s="1" t="s">
        <v>510</v>
      </c>
      <c r="Q1216" s="1"/>
    </row>
    <row r="1217" spans="1:17" x14ac:dyDescent="0.25">
      <c r="A1217" s="1" t="s">
        <v>219</v>
      </c>
      <c r="B1217" s="1" t="s">
        <v>1781</v>
      </c>
      <c r="C1217" s="1" t="s">
        <v>1133</v>
      </c>
      <c r="D1217" s="1" t="s">
        <v>43</v>
      </c>
      <c r="E1217" s="1" t="s">
        <v>249</v>
      </c>
      <c r="F1217" s="1" t="s">
        <v>13</v>
      </c>
      <c r="G1217" s="1" t="s">
        <v>27</v>
      </c>
      <c r="H1217" s="1" t="s">
        <v>14</v>
      </c>
      <c r="I1217" s="1" t="s">
        <v>14</v>
      </c>
      <c r="J1217" s="1" t="s">
        <v>14</v>
      </c>
      <c r="K1217" s="1" t="s">
        <v>14</v>
      </c>
      <c r="L1217" s="1" t="s">
        <v>14</v>
      </c>
      <c r="M1217" s="1" t="s">
        <v>14</v>
      </c>
      <c r="N1217" s="1" t="s">
        <v>14</v>
      </c>
      <c r="O1217" s="1" t="s">
        <v>14</v>
      </c>
      <c r="P1217" s="1" t="s">
        <v>510</v>
      </c>
      <c r="Q1217" s="1"/>
    </row>
    <row r="1218" spans="1:17" x14ac:dyDescent="0.25">
      <c r="A1218" s="1" t="s">
        <v>219</v>
      </c>
      <c r="B1218" s="1" t="s">
        <v>1782</v>
      </c>
      <c r="C1218" s="1" t="s">
        <v>1133</v>
      </c>
      <c r="D1218" s="1" t="s">
        <v>34</v>
      </c>
      <c r="E1218" s="1" t="s">
        <v>249</v>
      </c>
      <c r="F1218" s="1" t="s">
        <v>13</v>
      </c>
      <c r="G1218" s="1" t="s">
        <v>27</v>
      </c>
      <c r="H1218" s="1" t="s">
        <v>14</v>
      </c>
      <c r="I1218" s="1" t="s">
        <v>14</v>
      </c>
      <c r="J1218" s="1" t="s">
        <v>14</v>
      </c>
      <c r="K1218" s="1" t="s">
        <v>14</v>
      </c>
      <c r="L1218" s="1" t="s">
        <v>14</v>
      </c>
      <c r="M1218" s="1" t="s">
        <v>14</v>
      </c>
      <c r="N1218" s="1" t="s">
        <v>14</v>
      </c>
      <c r="O1218" s="1" t="s">
        <v>14</v>
      </c>
      <c r="P1218" s="1" t="s">
        <v>510</v>
      </c>
      <c r="Q1218" s="1"/>
    </row>
    <row r="1219" spans="1:17" x14ac:dyDescent="0.25">
      <c r="A1219" s="1" t="s">
        <v>219</v>
      </c>
      <c r="B1219" s="1" t="s">
        <v>1783</v>
      </c>
      <c r="C1219" s="1" t="s">
        <v>1133</v>
      </c>
      <c r="D1219" s="1" t="s">
        <v>47</v>
      </c>
      <c r="E1219" s="1" t="s">
        <v>249</v>
      </c>
      <c r="F1219" s="1" t="s">
        <v>13</v>
      </c>
      <c r="G1219" s="1" t="s">
        <v>27</v>
      </c>
      <c r="H1219" s="1" t="s">
        <v>14</v>
      </c>
      <c r="I1219" s="1" t="s">
        <v>14</v>
      </c>
      <c r="J1219" s="1" t="s">
        <v>14</v>
      </c>
      <c r="K1219" s="1" t="s">
        <v>14</v>
      </c>
      <c r="L1219" s="1" t="s">
        <v>14</v>
      </c>
      <c r="M1219" s="1" t="s">
        <v>14</v>
      </c>
      <c r="N1219" s="1" t="s">
        <v>14</v>
      </c>
      <c r="O1219" s="1" t="s">
        <v>14</v>
      </c>
      <c r="P1219" s="1" t="s">
        <v>510</v>
      </c>
      <c r="Q1219" s="1"/>
    </row>
    <row r="1220" spans="1:17" x14ac:dyDescent="0.25">
      <c r="A1220" s="1" t="s">
        <v>219</v>
      </c>
      <c r="B1220" s="1" t="s">
        <v>1784</v>
      </c>
      <c r="C1220" s="1" t="s">
        <v>1133</v>
      </c>
      <c r="D1220" s="1" t="s">
        <v>36</v>
      </c>
      <c r="E1220" s="1" t="s">
        <v>249</v>
      </c>
      <c r="F1220" s="1" t="s">
        <v>13</v>
      </c>
      <c r="G1220" s="1" t="s">
        <v>27</v>
      </c>
      <c r="H1220" s="1" t="s">
        <v>14</v>
      </c>
      <c r="I1220" s="1" t="s">
        <v>14</v>
      </c>
      <c r="J1220" s="1" t="s">
        <v>14</v>
      </c>
      <c r="K1220" s="1" t="s">
        <v>14</v>
      </c>
      <c r="L1220" s="1" t="s">
        <v>14</v>
      </c>
      <c r="M1220" s="1" t="s">
        <v>14</v>
      </c>
      <c r="N1220" s="1" t="s">
        <v>14</v>
      </c>
      <c r="O1220" s="1" t="s">
        <v>14</v>
      </c>
      <c r="P1220" s="1" t="s">
        <v>510</v>
      </c>
      <c r="Q1220" s="1"/>
    </row>
    <row r="1221" spans="1:17" x14ac:dyDescent="0.25">
      <c r="A1221" s="1" t="s">
        <v>219</v>
      </c>
      <c r="B1221" s="1" t="s">
        <v>1785</v>
      </c>
      <c r="C1221" s="1" t="s">
        <v>1133</v>
      </c>
      <c r="D1221" s="1" t="s">
        <v>49</v>
      </c>
      <c r="E1221" s="1" t="s">
        <v>249</v>
      </c>
      <c r="F1221" s="1" t="s">
        <v>13</v>
      </c>
      <c r="G1221" s="1" t="s">
        <v>27</v>
      </c>
      <c r="H1221" s="1" t="s">
        <v>14</v>
      </c>
      <c r="I1221" s="1" t="s">
        <v>14</v>
      </c>
      <c r="J1221" s="1" t="s">
        <v>14</v>
      </c>
      <c r="K1221" s="1" t="s">
        <v>14</v>
      </c>
      <c r="L1221" s="1" t="s">
        <v>14</v>
      </c>
      <c r="M1221" s="1" t="s">
        <v>14</v>
      </c>
      <c r="N1221" s="1" t="s">
        <v>14</v>
      </c>
      <c r="O1221" s="1" t="s">
        <v>14</v>
      </c>
      <c r="P1221" s="1" t="s">
        <v>510</v>
      </c>
      <c r="Q1221" s="1"/>
    </row>
    <row r="1222" spans="1:17" x14ac:dyDescent="0.25">
      <c r="A1222" s="1" t="s">
        <v>219</v>
      </c>
      <c r="B1222" s="1" t="s">
        <v>1786</v>
      </c>
      <c r="C1222" s="1" t="s">
        <v>49</v>
      </c>
      <c r="D1222" s="1" t="s">
        <v>18</v>
      </c>
      <c r="E1222" s="1" t="s">
        <v>249</v>
      </c>
      <c r="F1222" s="1" t="s">
        <v>1142</v>
      </c>
      <c r="G1222" s="1" t="s">
        <v>14</v>
      </c>
      <c r="H1222" s="1" t="s">
        <v>14</v>
      </c>
      <c r="I1222" s="1" t="s">
        <v>14</v>
      </c>
      <c r="J1222" s="1" t="s">
        <v>14</v>
      </c>
      <c r="K1222" s="1" t="s">
        <v>14</v>
      </c>
      <c r="L1222" s="1" t="s">
        <v>14</v>
      </c>
      <c r="M1222" s="1" t="s">
        <v>14</v>
      </c>
      <c r="N1222" s="1" t="s">
        <v>14</v>
      </c>
      <c r="O1222" s="1" t="s">
        <v>14</v>
      </c>
      <c r="P1222" s="1" t="s">
        <v>510</v>
      </c>
      <c r="Q1222" s="1"/>
    </row>
    <row r="1223" spans="1:17" x14ac:dyDescent="0.25">
      <c r="A1223" s="1" t="s">
        <v>219</v>
      </c>
      <c r="B1223" s="1" t="s">
        <v>1787</v>
      </c>
      <c r="C1223" s="1" t="s">
        <v>49</v>
      </c>
      <c r="D1223" s="1" t="s">
        <v>20</v>
      </c>
      <c r="E1223" s="1" t="s">
        <v>249</v>
      </c>
      <c r="F1223" s="1" t="s">
        <v>1788</v>
      </c>
      <c r="G1223" s="1" t="s">
        <v>14</v>
      </c>
      <c r="H1223" s="1" t="s">
        <v>14</v>
      </c>
      <c r="I1223" s="1" t="s">
        <v>14</v>
      </c>
      <c r="J1223" s="1" t="s">
        <v>14</v>
      </c>
      <c r="K1223" s="1" t="s">
        <v>14</v>
      </c>
      <c r="L1223" s="1" t="s">
        <v>14</v>
      </c>
      <c r="M1223" s="1" t="s">
        <v>14</v>
      </c>
      <c r="N1223" s="1" t="s">
        <v>14</v>
      </c>
      <c r="O1223" s="1" t="s">
        <v>14</v>
      </c>
      <c r="P1223" s="1" t="s">
        <v>510</v>
      </c>
      <c r="Q1223" s="1"/>
    </row>
    <row r="1224" spans="1:17" x14ac:dyDescent="0.25">
      <c r="A1224" s="1" t="s">
        <v>219</v>
      </c>
      <c r="B1224" s="1" t="s">
        <v>1789</v>
      </c>
      <c r="C1224" s="1" t="s">
        <v>49</v>
      </c>
      <c r="D1224" s="1" t="s">
        <v>22</v>
      </c>
      <c r="E1224" s="1" t="s">
        <v>249</v>
      </c>
      <c r="F1224" s="1" t="s">
        <v>43</v>
      </c>
      <c r="G1224" s="1" t="s">
        <v>27</v>
      </c>
      <c r="H1224" s="1" t="s">
        <v>14</v>
      </c>
      <c r="I1224" s="1" t="s">
        <v>14</v>
      </c>
      <c r="J1224" s="1" t="s">
        <v>14</v>
      </c>
      <c r="K1224" s="1" t="s">
        <v>14</v>
      </c>
      <c r="L1224" s="1" t="s">
        <v>14</v>
      </c>
      <c r="M1224" s="1" t="s">
        <v>14</v>
      </c>
      <c r="N1224" s="1" t="s">
        <v>14</v>
      </c>
      <c r="O1224" s="1" t="s">
        <v>14</v>
      </c>
      <c r="P1224" s="1" t="s">
        <v>510</v>
      </c>
      <c r="Q1224" s="1"/>
    </row>
    <row r="1225" spans="1:17" x14ac:dyDescent="0.25">
      <c r="A1225" s="1" t="s">
        <v>219</v>
      </c>
      <c r="B1225" s="1" t="s">
        <v>1790</v>
      </c>
      <c r="C1225" s="1" t="s">
        <v>49</v>
      </c>
      <c r="D1225" s="1" t="s">
        <v>24</v>
      </c>
      <c r="E1225" s="1" t="s">
        <v>249</v>
      </c>
      <c r="F1225" s="1" t="s">
        <v>347</v>
      </c>
      <c r="G1225" s="1" t="s">
        <v>27</v>
      </c>
      <c r="H1225" s="1" t="s">
        <v>14</v>
      </c>
      <c r="I1225" s="1" t="s">
        <v>14</v>
      </c>
      <c r="J1225" s="1" t="s">
        <v>14</v>
      </c>
      <c r="K1225" s="1" t="s">
        <v>14</v>
      </c>
      <c r="L1225" s="1" t="s">
        <v>14</v>
      </c>
      <c r="M1225" s="1" t="s">
        <v>14</v>
      </c>
      <c r="N1225" s="1" t="s">
        <v>14</v>
      </c>
      <c r="O1225" s="1" t="s">
        <v>14</v>
      </c>
      <c r="P1225" s="1" t="s">
        <v>510</v>
      </c>
      <c r="Q1225" s="1"/>
    </row>
    <row r="1226" spans="1:17" x14ac:dyDescent="0.25">
      <c r="A1226" s="1" t="s">
        <v>219</v>
      </c>
      <c r="B1226" s="1" t="s">
        <v>1791</v>
      </c>
      <c r="C1226" s="1" t="s">
        <v>49</v>
      </c>
      <c r="D1226" s="1" t="s">
        <v>30</v>
      </c>
      <c r="E1226" s="1" t="s">
        <v>249</v>
      </c>
      <c r="F1226" s="1" t="s">
        <v>347</v>
      </c>
      <c r="G1226" s="1" t="s">
        <v>27</v>
      </c>
      <c r="H1226" s="1" t="s">
        <v>14</v>
      </c>
      <c r="I1226" s="1" t="s">
        <v>14</v>
      </c>
      <c r="J1226" s="1" t="s">
        <v>14</v>
      </c>
      <c r="K1226" s="1" t="s">
        <v>14</v>
      </c>
      <c r="L1226" s="1" t="s">
        <v>14</v>
      </c>
      <c r="M1226" s="1" t="s">
        <v>14</v>
      </c>
      <c r="N1226" s="1" t="s">
        <v>14</v>
      </c>
      <c r="O1226" s="1" t="s">
        <v>14</v>
      </c>
      <c r="P1226" s="1" t="s">
        <v>510</v>
      </c>
      <c r="Q1226" s="1"/>
    </row>
    <row r="1227" spans="1:17" x14ac:dyDescent="0.25">
      <c r="A1227" s="1" t="s">
        <v>219</v>
      </c>
      <c r="B1227" s="1" t="s">
        <v>1792</v>
      </c>
      <c r="C1227" s="1" t="s">
        <v>49</v>
      </c>
      <c r="D1227" s="1" t="s">
        <v>32</v>
      </c>
      <c r="E1227" s="1" t="s">
        <v>249</v>
      </c>
      <c r="F1227" s="1" t="s">
        <v>347</v>
      </c>
      <c r="G1227" s="1" t="s">
        <v>27</v>
      </c>
      <c r="H1227" s="1" t="s">
        <v>14</v>
      </c>
      <c r="I1227" s="1" t="s">
        <v>14</v>
      </c>
      <c r="J1227" s="1" t="s">
        <v>14</v>
      </c>
      <c r="K1227" s="1" t="s">
        <v>14</v>
      </c>
      <c r="L1227" s="1" t="s">
        <v>14</v>
      </c>
      <c r="M1227" s="1" t="s">
        <v>14</v>
      </c>
      <c r="N1227" s="1" t="s">
        <v>14</v>
      </c>
      <c r="O1227" s="1" t="s">
        <v>14</v>
      </c>
      <c r="P1227" s="1" t="s">
        <v>510</v>
      </c>
      <c r="Q1227" s="1"/>
    </row>
    <row r="1228" spans="1:17" x14ac:dyDescent="0.25">
      <c r="A1228" s="1" t="s">
        <v>219</v>
      </c>
      <c r="B1228" s="1" t="s">
        <v>1793</v>
      </c>
      <c r="C1228" s="1" t="s">
        <v>49</v>
      </c>
      <c r="D1228" s="1" t="s">
        <v>34</v>
      </c>
      <c r="E1228" s="1" t="s">
        <v>249</v>
      </c>
      <c r="F1228" s="1" t="s">
        <v>347</v>
      </c>
      <c r="G1228" s="1" t="s">
        <v>27</v>
      </c>
      <c r="H1228" s="1" t="s">
        <v>14</v>
      </c>
      <c r="I1228" s="1" t="s">
        <v>14</v>
      </c>
      <c r="J1228" s="1" t="s">
        <v>14</v>
      </c>
      <c r="K1228" s="1" t="s">
        <v>14</v>
      </c>
      <c r="L1228" s="1" t="s">
        <v>14</v>
      </c>
      <c r="M1228" s="1" t="s">
        <v>14</v>
      </c>
      <c r="N1228" s="1" t="s">
        <v>14</v>
      </c>
      <c r="O1228" s="1" t="s">
        <v>14</v>
      </c>
      <c r="P1228" s="1" t="s">
        <v>510</v>
      </c>
      <c r="Q1228" s="1"/>
    </row>
    <row r="1229" spans="1:17" x14ac:dyDescent="0.25">
      <c r="A1229" s="1" t="s">
        <v>219</v>
      </c>
      <c r="B1229" s="1" t="s">
        <v>1794</v>
      </c>
      <c r="C1229" s="1" t="s">
        <v>49</v>
      </c>
      <c r="D1229" s="1" t="s">
        <v>36</v>
      </c>
      <c r="E1229" s="1" t="s">
        <v>249</v>
      </c>
      <c r="F1229" s="1" t="s">
        <v>347</v>
      </c>
      <c r="G1229" s="1" t="s">
        <v>27</v>
      </c>
      <c r="H1229" s="1" t="s">
        <v>14</v>
      </c>
      <c r="I1229" s="1" t="s">
        <v>14</v>
      </c>
      <c r="J1229" s="1" t="s">
        <v>14</v>
      </c>
      <c r="K1229" s="1" t="s">
        <v>14</v>
      </c>
      <c r="L1229" s="1" t="s">
        <v>14</v>
      </c>
      <c r="M1229" s="1" t="s">
        <v>14</v>
      </c>
      <c r="N1229" s="1" t="s">
        <v>14</v>
      </c>
      <c r="O1229" s="1" t="s">
        <v>14</v>
      </c>
      <c r="P1229" s="1" t="s">
        <v>510</v>
      </c>
      <c r="Q1229" s="1"/>
    </row>
    <row r="1230" spans="1:17" x14ac:dyDescent="0.25">
      <c r="A1230" s="1" t="s">
        <v>219</v>
      </c>
      <c r="B1230" s="1" t="s">
        <v>1795</v>
      </c>
      <c r="C1230" s="1" t="s">
        <v>49</v>
      </c>
      <c r="D1230" s="1" t="s">
        <v>38</v>
      </c>
      <c r="E1230" s="1" t="s">
        <v>249</v>
      </c>
      <c r="F1230" s="1" t="s">
        <v>347</v>
      </c>
      <c r="G1230" s="1" t="s">
        <v>27</v>
      </c>
      <c r="H1230" s="1" t="s">
        <v>14</v>
      </c>
      <c r="I1230" s="1" t="s">
        <v>14</v>
      </c>
      <c r="J1230" s="1" t="s">
        <v>14</v>
      </c>
      <c r="K1230" s="1" t="s">
        <v>14</v>
      </c>
      <c r="L1230" s="1" t="s">
        <v>14</v>
      </c>
      <c r="M1230" s="1" t="s">
        <v>14</v>
      </c>
      <c r="N1230" s="1" t="s">
        <v>14</v>
      </c>
      <c r="O1230" s="1" t="s">
        <v>14</v>
      </c>
      <c r="P1230" s="1" t="s">
        <v>510</v>
      </c>
      <c r="Q1230" s="1"/>
    </row>
    <row r="1231" spans="1:17" x14ac:dyDescent="0.25">
      <c r="A1231" s="1" t="s">
        <v>219</v>
      </c>
      <c r="B1231" s="1" t="s">
        <v>1796</v>
      </c>
      <c r="C1231" s="1" t="s">
        <v>49</v>
      </c>
      <c r="D1231" s="1" t="s">
        <v>40</v>
      </c>
      <c r="E1231" s="1" t="s">
        <v>249</v>
      </c>
      <c r="F1231" s="1" t="s">
        <v>347</v>
      </c>
      <c r="G1231" s="1" t="s">
        <v>27</v>
      </c>
      <c r="H1231" s="1" t="s">
        <v>14</v>
      </c>
      <c r="I1231" s="1" t="s">
        <v>14</v>
      </c>
      <c r="J1231" s="1" t="s">
        <v>14</v>
      </c>
      <c r="K1231" s="1" t="s">
        <v>14</v>
      </c>
      <c r="L1231" s="1" t="s">
        <v>14</v>
      </c>
      <c r="M1231" s="1" t="s">
        <v>14</v>
      </c>
      <c r="N1231" s="1" t="s">
        <v>14</v>
      </c>
      <c r="O1231" s="1" t="s">
        <v>14</v>
      </c>
      <c r="P1231" s="1" t="s">
        <v>510</v>
      </c>
      <c r="Q1231" s="1"/>
    </row>
    <row r="1232" spans="1:17" x14ac:dyDescent="0.25">
      <c r="A1232" s="1" t="s">
        <v>219</v>
      </c>
      <c r="B1232" s="1" t="s">
        <v>1797</v>
      </c>
      <c r="C1232" s="1" t="s">
        <v>49</v>
      </c>
      <c r="D1232" s="1" t="s">
        <v>43</v>
      </c>
      <c r="E1232" s="1" t="s">
        <v>249</v>
      </c>
      <c r="F1232" s="1" t="s">
        <v>347</v>
      </c>
      <c r="G1232" s="1" t="s">
        <v>27</v>
      </c>
      <c r="H1232" s="1" t="s">
        <v>14</v>
      </c>
      <c r="I1232" s="1" t="s">
        <v>14</v>
      </c>
      <c r="J1232" s="1" t="s">
        <v>14</v>
      </c>
      <c r="K1232" s="1" t="s">
        <v>14</v>
      </c>
      <c r="L1232" s="1" t="s">
        <v>14</v>
      </c>
      <c r="M1232" s="1" t="s">
        <v>14</v>
      </c>
      <c r="N1232" s="1" t="s">
        <v>14</v>
      </c>
      <c r="O1232" s="1" t="s">
        <v>14</v>
      </c>
      <c r="P1232" s="1" t="s">
        <v>510</v>
      </c>
      <c r="Q1232" s="1"/>
    </row>
    <row r="1233" spans="1:17" x14ac:dyDescent="0.25">
      <c r="A1233" s="1" t="s">
        <v>219</v>
      </c>
      <c r="B1233" s="1" t="s">
        <v>1798</v>
      </c>
      <c r="C1233" s="1" t="s">
        <v>49</v>
      </c>
      <c r="D1233" s="1" t="s">
        <v>47</v>
      </c>
      <c r="E1233" s="1" t="s">
        <v>249</v>
      </c>
      <c r="F1233" s="1" t="s">
        <v>347</v>
      </c>
      <c r="G1233" s="1" t="s">
        <v>27</v>
      </c>
      <c r="H1233" s="1" t="s">
        <v>14</v>
      </c>
      <c r="I1233" s="1" t="s">
        <v>14</v>
      </c>
      <c r="J1233" s="1" t="s">
        <v>14</v>
      </c>
      <c r="K1233" s="1" t="s">
        <v>14</v>
      </c>
      <c r="L1233" s="1" t="s">
        <v>14</v>
      </c>
      <c r="M1233" s="1" t="s">
        <v>14</v>
      </c>
      <c r="N1233" s="1" t="s">
        <v>14</v>
      </c>
      <c r="O1233" s="1" t="s">
        <v>14</v>
      </c>
      <c r="P1233" s="1" t="s">
        <v>510</v>
      </c>
      <c r="Q1233" s="1"/>
    </row>
    <row r="1234" spans="1:17" x14ac:dyDescent="0.25">
      <c r="A1234" s="1" t="s">
        <v>219</v>
      </c>
      <c r="B1234" s="1" t="s">
        <v>1799</v>
      </c>
      <c r="C1234" s="1" t="s">
        <v>49</v>
      </c>
      <c r="D1234" s="1" t="s">
        <v>49</v>
      </c>
      <c r="E1234" s="1" t="s">
        <v>249</v>
      </c>
      <c r="F1234" s="1" t="s">
        <v>347</v>
      </c>
      <c r="G1234" s="1" t="s">
        <v>27</v>
      </c>
      <c r="H1234" s="1" t="s">
        <v>14</v>
      </c>
      <c r="I1234" s="1" t="s">
        <v>14</v>
      </c>
      <c r="J1234" s="1" t="s">
        <v>14</v>
      </c>
      <c r="K1234" s="1" t="s">
        <v>14</v>
      </c>
      <c r="L1234" s="1" t="s">
        <v>14</v>
      </c>
      <c r="M1234" s="1" t="s">
        <v>14</v>
      </c>
      <c r="N1234" s="1" t="s">
        <v>14</v>
      </c>
      <c r="O1234" s="1" t="s">
        <v>14</v>
      </c>
      <c r="P1234" s="1" t="s">
        <v>510</v>
      </c>
      <c r="Q1234" s="1"/>
    </row>
    <row r="1235" spans="1:17" x14ac:dyDescent="0.25">
      <c r="A1235" s="1" t="s">
        <v>219</v>
      </c>
      <c r="B1235" s="1" t="s">
        <v>1800</v>
      </c>
      <c r="C1235" s="1" t="s">
        <v>49</v>
      </c>
      <c r="D1235" s="1" t="s">
        <v>51</v>
      </c>
      <c r="E1235" s="1" t="s">
        <v>249</v>
      </c>
      <c r="F1235" s="1" t="s">
        <v>347</v>
      </c>
      <c r="G1235" s="1" t="s">
        <v>27</v>
      </c>
      <c r="H1235" s="1" t="s">
        <v>14</v>
      </c>
      <c r="I1235" s="1" t="s">
        <v>14</v>
      </c>
      <c r="J1235" s="1" t="s">
        <v>14</v>
      </c>
      <c r="K1235" s="1" t="s">
        <v>14</v>
      </c>
      <c r="L1235" s="1" t="s">
        <v>14</v>
      </c>
      <c r="M1235" s="1" t="s">
        <v>14</v>
      </c>
      <c r="N1235" s="1" t="s">
        <v>14</v>
      </c>
      <c r="O1235" s="1" t="s">
        <v>14</v>
      </c>
      <c r="P1235" s="1" t="s">
        <v>510</v>
      </c>
      <c r="Q1235" s="1"/>
    </row>
    <row r="1236" spans="1:17" x14ac:dyDescent="0.25">
      <c r="A1236" s="1" t="s">
        <v>219</v>
      </c>
      <c r="B1236" s="1" t="s">
        <v>1801</v>
      </c>
      <c r="C1236" s="1" t="s">
        <v>49</v>
      </c>
      <c r="D1236" s="1" t="s">
        <v>53</v>
      </c>
      <c r="E1236" s="1" t="s">
        <v>249</v>
      </c>
      <c r="F1236" s="1" t="s">
        <v>347</v>
      </c>
      <c r="G1236" s="1" t="s">
        <v>27</v>
      </c>
      <c r="H1236" s="1" t="s">
        <v>14</v>
      </c>
      <c r="I1236" s="1" t="s">
        <v>14</v>
      </c>
      <c r="J1236" s="1" t="s">
        <v>14</v>
      </c>
      <c r="K1236" s="1" t="s">
        <v>14</v>
      </c>
      <c r="L1236" s="1" t="s">
        <v>14</v>
      </c>
      <c r="M1236" s="1" t="s">
        <v>14</v>
      </c>
      <c r="N1236" s="1" t="s">
        <v>14</v>
      </c>
      <c r="O1236" s="1" t="s">
        <v>14</v>
      </c>
      <c r="P1236" s="1" t="s">
        <v>510</v>
      </c>
      <c r="Q1236" s="1"/>
    </row>
    <row r="1237" spans="1:17" x14ac:dyDescent="0.25">
      <c r="A1237" s="1" t="s">
        <v>219</v>
      </c>
      <c r="B1237" s="1" t="s">
        <v>1802</v>
      </c>
      <c r="C1237" s="1" t="s">
        <v>49</v>
      </c>
      <c r="D1237" s="1" t="s">
        <v>55</v>
      </c>
      <c r="E1237" s="1" t="s">
        <v>249</v>
      </c>
      <c r="F1237" s="1" t="s">
        <v>347</v>
      </c>
      <c r="G1237" s="1" t="s">
        <v>27</v>
      </c>
      <c r="H1237" s="1" t="s">
        <v>14</v>
      </c>
      <c r="I1237" s="1" t="s">
        <v>14</v>
      </c>
      <c r="J1237" s="1" t="s">
        <v>14</v>
      </c>
      <c r="K1237" s="1" t="s">
        <v>14</v>
      </c>
      <c r="L1237" s="1" t="s">
        <v>14</v>
      </c>
      <c r="M1237" s="1" t="s">
        <v>14</v>
      </c>
      <c r="N1237" s="1" t="s">
        <v>14</v>
      </c>
      <c r="O1237" s="1" t="s">
        <v>14</v>
      </c>
      <c r="P1237" s="1" t="s">
        <v>510</v>
      </c>
      <c r="Q1237" s="1"/>
    </row>
    <row r="1238" spans="1:17" x14ac:dyDescent="0.25">
      <c r="A1238" s="1" t="s">
        <v>219</v>
      </c>
      <c r="B1238" s="1" t="s">
        <v>1803</v>
      </c>
      <c r="C1238" s="1" t="s">
        <v>49</v>
      </c>
      <c r="D1238" s="1" t="s">
        <v>58</v>
      </c>
      <c r="E1238" s="1" t="s">
        <v>249</v>
      </c>
      <c r="F1238" s="1" t="s">
        <v>347</v>
      </c>
      <c r="G1238" s="1" t="s">
        <v>27</v>
      </c>
      <c r="H1238" s="1" t="s">
        <v>14</v>
      </c>
      <c r="I1238" s="1" t="s">
        <v>14</v>
      </c>
      <c r="J1238" s="1" t="s">
        <v>14</v>
      </c>
      <c r="K1238" s="1" t="s">
        <v>14</v>
      </c>
      <c r="L1238" s="1" t="s">
        <v>14</v>
      </c>
      <c r="M1238" s="1" t="s">
        <v>14</v>
      </c>
      <c r="N1238" s="1" t="s">
        <v>14</v>
      </c>
      <c r="O1238" s="1" t="s">
        <v>14</v>
      </c>
      <c r="P1238" s="1" t="s">
        <v>510</v>
      </c>
      <c r="Q1238" s="1"/>
    </row>
    <row r="1239" spans="1:17" x14ac:dyDescent="0.25">
      <c r="A1239" s="1" t="s">
        <v>219</v>
      </c>
      <c r="B1239" s="1" t="s">
        <v>1804</v>
      </c>
      <c r="C1239" s="1" t="s">
        <v>49</v>
      </c>
      <c r="D1239" s="1" t="s">
        <v>60</v>
      </c>
      <c r="E1239" s="1" t="s">
        <v>249</v>
      </c>
      <c r="F1239" s="1" t="s">
        <v>347</v>
      </c>
      <c r="G1239" s="1" t="s">
        <v>27</v>
      </c>
      <c r="H1239" s="1" t="s">
        <v>14</v>
      </c>
      <c r="I1239" s="1" t="s">
        <v>14</v>
      </c>
      <c r="J1239" s="1" t="s">
        <v>14</v>
      </c>
      <c r="K1239" s="1" t="s">
        <v>14</v>
      </c>
      <c r="L1239" s="1" t="s">
        <v>14</v>
      </c>
      <c r="M1239" s="1" t="s">
        <v>14</v>
      </c>
      <c r="N1239" s="1" t="s">
        <v>14</v>
      </c>
      <c r="O1239" s="1" t="s">
        <v>14</v>
      </c>
      <c r="P1239" s="1" t="s">
        <v>510</v>
      </c>
      <c r="Q1239" s="1"/>
    </row>
    <row r="1240" spans="1:17" x14ac:dyDescent="0.25">
      <c r="A1240" s="1" t="s">
        <v>219</v>
      </c>
      <c r="B1240" s="1" t="s">
        <v>1805</v>
      </c>
      <c r="C1240" s="1" t="s">
        <v>49</v>
      </c>
      <c r="D1240" s="1" t="s">
        <v>62</v>
      </c>
      <c r="E1240" s="1" t="s">
        <v>249</v>
      </c>
      <c r="F1240" s="1" t="s">
        <v>347</v>
      </c>
      <c r="G1240" s="1" t="s">
        <v>27</v>
      </c>
      <c r="H1240" s="1" t="s">
        <v>14</v>
      </c>
      <c r="I1240" s="1" t="s">
        <v>14</v>
      </c>
      <c r="J1240" s="1" t="s">
        <v>14</v>
      </c>
      <c r="K1240" s="1" t="s">
        <v>14</v>
      </c>
      <c r="L1240" s="1" t="s">
        <v>14</v>
      </c>
      <c r="M1240" s="1" t="s">
        <v>14</v>
      </c>
      <c r="N1240" s="1" t="s">
        <v>14</v>
      </c>
      <c r="O1240" s="1" t="s">
        <v>14</v>
      </c>
      <c r="P1240" s="1" t="s">
        <v>510</v>
      </c>
      <c r="Q1240" s="1"/>
    </row>
    <row r="1241" spans="1:17" x14ac:dyDescent="0.25">
      <c r="A1241" s="1" t="s">
        <v>219</v>
      </c>
      <c r="B1241" s="1" t="s">
        <v>1806</v>
      </c>
      <c r="C1241" s="1" t="s">
        <v>49</v>
      </c>
      <c r="D1241" s="1" t="s">
        <v>64</v>
      </c>
      <c r="E1241" s="1" t="s">
        <v>249</v>
      </c>
      <c r="F1241" s="1" t="s">
        <v>347</v>
      </c>
      <c r="G1241" s="1" t="s">
        <v>27</v>
      </c>
      <c r="H1241" s="1" t="s">
        <v>14</v>
      </c>
      <c r="I1241" s="1" t="s">
        <v>14</v>
      </c>
      <c r="J1241" s="1" t="s">
        <v>14</v>
      </c>
      <c r="K1241" s="1" t="s">
        <v>14</v>
      </c>
      <c r="L1241" s="1" t="s">
        <v>14</v>
      </c>
      <c r="M1241" s="1" t="s">
        <v>14</v>
      </c>
      <c r="N1241" s="1" t="s">
        <v>14</v>
      </c>
      <c r="O1241" s="1" t="s">
        <v>14</v>
      </c>
      <c r="P1241" s="1" t="s">
        <v>510</v>
      </c>
      <c r="Q1241" s="1"/>
    </row>
    <row r="1242" spans="1:17" x14ac:dyDescent="0.25">
      <c r="A1242" s="1" t="s">
        <v>219</v>
      </c>
      <c r="B1242" s="1" t="s">
        <v>1807</v>
      </c>
      <c r="C1242" s="1" t="s">
        <v>49</v>
      </c>
      <c r="D1242" s="1" t="s">
        <v>67</v>
      </c>
      <c r="E1242" s="1" t="s">
        <v>249</v>
      </c>
      <c r="F1242" s="1" t="s">
        <v>347</v>
      </c>
      <c r="G1242" s="1" t="s">
        <v>27</v>
      </c>
      <c r="H1242" s="1" t="s">
        <v>14</v>
      </c>
      <c r="I1242" s="1" t="s">
        <v>14</v>
      </c>
      <c r="J1242" s="1" t="s">
        <v>14</v>
      </c>
      <c r="K1242" s="1" t="s">
        <v>14</v>
      </c>
      <c r="L1242" s="1" t="s">
        <v>14</v>
      </c>
      <c r="M1242" s="1" t="s">
        <v>14</v>
      </c>
      <c r="N1242" s="1" t="s">
        <v>14</v>
      </c>
      <c r="O1242" s="1" t="s">
        <v>14</v>
      </c>
      <c r="P1242" s="1" t="s">
        <v>510</v>
      </c>
      <c r="Q1242" s="1"/>
    </row>
    <row r="1243" spans="1:17" x14ac:dyDescent="0.25">
      <c r="A1243" s="1" t="s">
        <v>219</v>
      </c>
      <c r="B1243" s="1" t="s">
        <v>1808</v>
      </c>
      <c r="C1243" s="1" t="s">
        <v>49</v>
      </c>
      <c r="D1243" s="1" t="s">
        <v>69</v>
      </c>
      <c r="E1243" s="1" t="s">
        <v>249</v>
      </c>
      <c r="F1243" s="1" t="s">
        <v>347</v>
      </c>
      <c r="G1243" s="1" t="s">
        <v>27</v>
      </c>
      <c r="H1243" s="1" t="s">
        <v>14</v>
      </c>
      <c r="I1243" s="1" t="s">
        <v>14</v>
      </c>
      <c r="J1243" s="1" t="s">
        <v>14</v>
      </c>
      <c r="K1243" s="1" t="s">
        <v>14</v>
      </c>
      <c r="L1243" s="1" t="s">
        <v>14</v>
      </c>
      <c r="M1243" s="1" t="s">
        <v>14</v>
      </c>
      <c r="N1243" s="1" t="s">
        <v>14</v>
      </c>
      <c r="O1243" s="1" t="s">
        <v>14</v>
      </c>
      <c r="P1243" s="1" t="s">
        <v>510</v>
      </c>
      <c r="Q1243" s="1"/>
    </row>
    <row r="1244" spans="1:17" x14ac:dyDescent="0.25">
      <c r="A1244" s="1" t="s">
        <v>219</v>
      </c>
      <c r="B1244" s="1" t="s">
        <v>1809</v>
      </c>
      <c r="C1244" s="1" t="s">
        <v>49</v>
      </c>
      <c r="D1244" s="1" t="s">
        <v>71</v>
      </c>
      <c r="E1244" s="1" t="s">
        <v>249</v>
      </c>
      <c r="F1244" s="1" t="s">
        <v>347</v>
      </c>
      <c r="G1244" s="1" t="s">
        <v>27</v>
      </c>
      <c r="H1244" s="1" t="s">
        <v>14</v>
      </c>
      <c r="I1244" s="1" t="s">
        <v>14</v>
      </c>
      <c r="J1244" s="1" t="s">
        <v>14</v>
      </c>
      <c r="K1244" s="1" t="s">
        <v>14</v>
      </c>
      <c r="L1244" s="1" t="s">
        <v>14</v>
      </c>
      <c r="M1244" s="1" t="s">
        <v>14</v>
      </c>
      <c r="N1244" s="1" t="s">
        <v>14</v>
      </c>
      <c r="O1244" s="1" t="s">
        <v>14</v>
      </c>
      <c r="P1244" s="1" t="s">
        <v>510</v>
      </c>
      <c r="Q1244" s="1"/>
    </row>
    <row r="1245" spans="1:17" x14ac:dyDescent="0.25">
      <c r="A1245" s="1" t="s">
        <v>219</v>
      </c>
      <c r="B1245" s="1" t="s">
        <v>1810</v>
      </c>
      <c r="C1245" s="1" t="s">
        <v>49</v>
      </c>
      <c r="D1245" s="1" t="s">
        <v>73</v>
      </c>
      <c r="E1245" s="1" t="s">
        <v>249</v>
      </c>
      <c r="F1245" s="1" t="s">
        <v>13</v>
      </c>
      <c r="G1245" s="1" t="s">
        <v>1167</v>
      </c>
      <c r="H1245" s="1" t="s">
        <v>14</v>
      </c>
      <c r="I1245" s="1" t="s">
        <v>14</v>
      </c>
      <c r="J1245" s="1" t="s">
        <v>14</v>
      </c>
      <c r="K1245" s="1" t="s">
        <v>14</v>
      </c>
      <c r="L1245" s="1" t="s">
        <v>14</v>
      </c>
      <c r="M1245" s="1" t="s">
        <v>14</v>
      </c>
      <c r="N1245" s="1" t="s">
        <v>14</v>
      </c>
      <c r="O1245" s="1" t="s">
        <v>14</v>
      </c>
      <c r="P1245" s="1" t="s">
        <v>510</v>
      </c>
      <c r="Q1245" s="1"/>
    </row>
    <row r="1246" spans="1:17" x14ac:dyDescent="0.25">
      <c r="A1246" s="1" t="s">
        <v>219</v>
      </c>
      <c r="B1246" s="1" t="s">
        <v>1811</v>
      </c>
      <c r="C1246" s="1" t="s">
        <v>77</v>
      </c>
      <c r="D1246" s="1" t="s">
        <v>24</v>
      </c>
      <c r="E1246" s="1" t="s">
        <v>249</v>
      </c>
      <c r="F1246" s="1" t="s">
        <v>1169</v>
      </c>
      <c r="G1246" s="1" t="s">
        <v>1167</v>
      </c>
      <c r="H1246" s="1" t="s">
        <v>14</v>
      </c>
      <c r="I1246" s="1" t="s">
        <v>14</v>
      </c>
      <c r="J1246" s="1" t="s">
        <v>14</v>
      </c>
      <c r="K1246" s="1" t="s">
        <v>14</v>
      </c>
      <c r="L1246" s="1" t="s">
        <v>14</v>
      </c>
      <c r="M1246" s="1" t="s">
        <v>14</v>
      </c>
      <c r="N1246" s="1" t="s">
        <v>14</v>
      </c>
      <c r="O1246" s="1" t="s">
        <v>14</v>
      </c>
      <c r="P1246" s="1" t="s">
        <v>510</v>
      </c>
      <c r="Q1246" s="1"/>
    </row>
    <row r="1247" spans="1:17" x14ac:dyDescent="0.25">
      <c r="A1247" s="1" t="s">
        <v>219</v>
      </c>
      <c r="B1247" s="1" t="s">
        <v>1812</v>
      </c>
      <c r="C1247" s="1" t="s">
        <v>77</v>
      </c>
      <c r="D1247" s="1" t="s">
        <v>30</v>
      </c>
      <c r="E1247" s="1" t="s">
        <v>249</v>
      </c>
      <c r="F1247" s="1" t="s">
        <v>1169</v>
      </c>
      <c r="G1247" s="1" t="s">
        <v>1167</v>
      </c>
      <c r="H1247" s="1" t="s">
        <v>14</v>
      </c>
      <c r="I1247" s="1" t="s">
        <v>14</v>
      </c>
      <c r="J1247" s="1" t="s">
        <v>14</v>
      </c>
      <c r="K1247" s="1" t="s">
        <v>14</v>
      </c>
      <c r="L1247" s="1" t="s">
        <v>14</v>
      </c>
      <c r="M1247" s="1" t="s">
        <v>14</v>
      </c>
      <c r="N1247" s="1" t="s">
        <v>14</v>
      </c>
      <c r="O1247" s="1" t="s">
        <v>14</v>
      </c>
      <c r="P1247" s="1" t="s">
        <v>510</v>
      </c>
      <c r="Q1247" s="1"/>
    </row>
    <row r="1248" spans="1:17" x14ac:dyDescent="0.25">
      <c r="A1248" s="1" t="s">
        <v>219</v>
      </c>
      <c r="B1248" s="1" t="s">
        <v>1813</v>
      </c>
      <c r="C1248" s="1" t="s">
        <v>77</v>
      </c>
      <c r="D1248" s="1" t="s">
        <v>32</v>
      </c>
      <c r="E1248" s="1" t="s">
        <v>249</v>
      </c>
      <c r="F1248" s="1" t="s">
        <v>1169</v>
      </c>
      <c r="G1248" s="1" t="s">
        <v>1167</v>
      </c>
      <c r="H1248" s="1" t="s">
        <v>14</v>
      </c>
      <c r="I1248" s="1" t="s">
        <v>14</v>
      </c>
      <c r="J1248" s="1" t="s">
        <v>14</v>
      </c>
      <c r="K1248" s="1" t="s">
        <v>14</v>
      </c>
      <c r="L1248" s="1" t="s">
        <v>14</v>
      </c>
      <c r="M1248" s="1" t="s">
        <v>14</v>
      </c>
      <c r="N1248" s="1" t="s">
        <v>14</v>
      </c>
      <c r="O1248" s="1" t="s">
        <v>14</v>
      </c>
      <c r="P1248" s="1" t="s">
        <v>510</v>
      </c>
      <c r="Q1248" s="1"/>
    </row>
    <row r="1249" spans="1:17" x14ac:dyDescent="0.25">
      <c r="A1249" s="1" t="s">
        <v>219</v>
      </c>
      <c r="B1249" s="1" t="s">
        <v>1814</v>
      </c>
      <c r="C1249" s="1" t="s">
        <v>77</v>
      </c>
      <c r="D1249" s="1" t="s">
        <v>34</v>
      </c>
      <c r="E1249" s="1" t="s">
        <v>249</v>
      </c>
      <c r="F1249" s="1" t="s">
        <v>1169</v>
      </c>
      <c r="G1249" s="1" t="s">
        <v>1167</v>
      </c>
      <c r="H1249" s="1" t="s">
        <v>14</v>
      </c>
      <c r="I1249" s="1" t="s">
        <v>14</v>
      </c>
      <c r="J1249" s="1" t="s">
        <v>14</v>
      </c>
      <c r="K1249" s="1" t="s">
        <v>14</v>
      </c>
      <c r="L1249" s="1" t="s">
        <v>14</v>
      </c>
      <c r="M1249" s="1" t="s">
        <v>14</v>
      </c>
      <c r="N1249" s="1" t="s">
        <v>14</v>
      </c>
      <c r="O1249" s="1" t="s">
        <v>14</v>
      </c>
      <c r="P1249" s="1" t="s">
        <v>510</v>
      </c>
      <c r="Q1249" s="1"/>
    </row>
    <row r="1250" spans="1:17" x14ac:dyDescent="0.25">
      <c r="A1250" s="1" t="s">
        <v>219</v>
      </c>
      <c r="B1250" s="1" t="s">
        <v>1815</v>
      </c>
      <c r="C1250" s="1" t="s">
        <v>77</v>
      </c>
      <c r="D1250" s="1" t="s">
        <v>36</v>
      </c>
      <c r="E1250" s="1" t="s">
        <v>249</v>
      </c>
      <c r="F1250" s="1" t="s">
        <v>1169</v>
      </c>
      <c r="G1250" s="1" t="s">
        <v>1167</v>
      </c>
      <c r="H1250" s="1" t="s">
        <v>14</v>
      </c>
      <c r="I1250" s="1" t="s">
        <v>14</v>
      </c>
      <c r="J1250" s="1" t="s">
        <v>14</v>
      </c>
      <c r="K1250" s="1" t="s">
        <v>14</v>
      </c>
      <c r="L1250" s="1" t="s">
        <v>14</v>
      </c>
      <c r="M1250" s="1" t="s">
        <v>14</v>
      </c>
      <c r="N1250" s="1" t="s">
        <v>14</v>
      </c>
      <c r="O1250" s="1" t="s">
        <v>14</v>
      </c>
      <c r="P1250" s="1" t="s">
        <v>510</v>
      </c>
      <c r="Q1250" s="1"/>
    </row>
    <row r="1251" spans="1:17" x14ac:dyDescent="0.25">
      <c r="A1251" s="1" t="s">
        <v>219</v>
      </c>
      <c r="B1251" s="1" t="s">
        <v>1816</v>
      </c>
      <c r="C1251" s="1" t="s">
        <v>167</v>
      </c>
      <c r="D1251" s="1" t="s">
        <v>22</v>
      </c>
      <c r="E1251" s="1" t="s">
        <v>249</v>
      </c>
      <c r="F1251" s="1" t="s">
        <v>1195</v>
      </c>
      <c r="G1251" s="1" t="s">
        <v>14</v>
      </c>
      <c r="H1251" s="1" t="s">
        <v>14</v>
      </c>
      <c r="I1251" s="1" t="s">
        <v>14</v>
      </c>
      <c r="J1251" s="1" t="s">
        <v>14</v>
      </c>
      <c r="K1251" s="1" t="s">
        <v>14</v>
      </c>
      <c r="L1251" s="1" t="s">
        <v>14</v>
      </c>
      <c r="M1251" s="1" t="s">
        <v>14</v>
      </c>
      <c r="N1251" s="1" t="s">
        <v>14</v>
      </c>
      <c r="O1251" s="1" t="s">
        <v>14</v>
      </c>
      <c r="P1251" s="1" t="s">
        <v>510</v>
      </c>
      <c r="Q1251" s="1"/>
    </row>
    <row r="1252" spans="1:17" x14ac:dyDescent="0.25">
      <c r="A1252" s="1" t="s">
        <v>219</v>
      </c>
      <c r="B1252" s="1" t="s">
        <v>1817</v>
      </c>
      <c r="C1252" s="1" t="s">
        <v>167</v>
      </c>
      <c r="D1252" s="1" t="s">
        <v>24</v>
      </c>
      <c r="E1252" s="1" t="s">
        <v>249</v>
      </c>
      <c r="F1252" s="1" t="s">
        <v>152</v>
      </c>
      <c r="G1252" s="1" t="s">
        <v>27</v>
      </c>
      <c r="H1252" s="1" t="s">
        <v>14</v>
      </c>
      <c r="I1252" s="1" t="s">
        <v>14</v>
      </c>
      <c r="J1252" s="1" t="s">
        <v>14</v>
      </c>
      <c r="K1252" s="1" t="s">
        <v>14</v>
      </c>
      <c r="L1252" s="1" t="s">
        <v>14</v>
      </c>
      <c r="M1252" s="1" t="s">
        <v>14</v>
      </c>
      <c r="N1252" s="1" t="s">
        <v>14</v>
      </c>
      <c r="O1252" s="1" t="s">
        <v>14</v>
      </c>
      <c r="P1252" s="1" t="s">
        <v>510</v>
      </c>
      <c r="Q1252" s="1"/>
    </row>
    <row r="1253" spans="1:17" x14ac:dyDescent="0.25">
      <c r="A1253" s="1" t="s">
        <v>219</v>
      </c>
      <c r="B1253" s="1" t="s">
        <v>1818</v>
      </c>
      <c r="C1253" s="1" t="s">
        <v>167</v>
      </c>
      <c r="D1253" s="1" t="s">
        <v>30</v>
      </c>
      <c r="E1253" s="1" t="s">
        <v>249</v>
      </c>
      <c r="F1253" s="1" t="s">
        <v>152</v>
      </c>
      <c r="G1253" s="1" t="s">
        <v>27</v>
      </c>
      <c r="H1253" s="1" t="s">
        <v>14</v>
      </c>
      <c r="I1253" s="1" t="s">
        <v>14</v>
      </c>
      <c r="J1253" s="1" t="s">
        <v>14</v>
      </c>
      <c r="K1253" s="1" t="s">
        <v>14</v>
      </c>
      <c r="L1253" s="1" t="s">
        <v>14</v>
      </c>
      <c r="M1253" s="1" t="s">
        <v>14</v>
      </c>
      <c r="N1253" s="1" t="s">
        <v>14</v>
      </c>
      <c r="O1253" s="1" t="s">
        <v>14</v>
      </c>
      <c r="P1253" s="1" t="s">
        <v>510</v>
      </c>
      <c r="Q1253" s="1"/>
    </row>
    <row r="1254" spans="1:17" x14ac:dyDescent="0.25">
      <c r="A1254" s="1" t="s">
        <v>219</v>
      </c>
      <c r="B1254" s="1" t="s">
        <v>1819</v>
      </c>
      <c r="C1254" s="1" t="s">
        <v>167</v>
      </c>
      <c r="D1254" s="1" t="s">
        <v>32</v>
      </c>
      <c r="E1254" s="1" t="s">
        <v>249</v>
      </c>
      <c r="F1254" s="1" t="s">
        <v>1179</v>
      </c>
      <c r="G1254" s="1" t="s">
        <v>1167</v>
      </c>
      <c r="H1254" s="1" t="s">
        <v>14</v>
      </c>
      <c r="I1254" s="1" t="s">
        <v>14</v>
      </c>
      <c r="J1254" s="1" t="s">
        <v>14</v>
      </c>
      <c r="K1254" s="1" t="s">
        <v>14</v>
      </c>
      <c r="L1254" s="1" t="s">
        <v>14</v>
      </c>
      <c r="M1254" s="1" t="s">
        <v>14</v>
      </c>
      <c r="N1254" s="1" t="s">
        <v>14</v>
      </c>
      <c r="O1254" s="1" t="s">
        <v>14</v>
      </c>
      <c r="P1254" s="1" t="s">
        <v>510</v>
      </c>
      <c r="Q1254" s="1"/>
    </row>
    <row r="1255" spans="1:17" x14ac:dyDescent="0.25">
      <c r="A1255" s="1" t="s">
        <v>219</v>
      </c>
      <c r="B1255" s="1" t="s">
        <v>1820</v>
      </c>
      <c r="C1255" s="1" t="s">
        <v>167</v>
      </c>
      <c r="D1255" s="1" t="s">
        <v>34</v>
      </c>
      <c r="E1255" s="1" t="s">
        <v>249</v>
      </c>
      <c r="F1255" s="1" t="s">
        <v>1179</v>
      </c>
      <c r="G1255" s="1" t="s">
        <v>1167</v>
      </c>
      <c r="H1255" s="1" t="s">
        <v>14</v>
      </c>
      <c r="I1255" s="1" t="s">
        <v>14</v>
      </c>
      <c r="J1255" s="1" t="s">
        <v>14</v>
      </c>
      <c r="K1255" s="1" t="s">
        <v>14</v>
      </c>
      <c r="L1255" s="1" t="s">
        <v>14</v>
      </c>
      <c r="M1255" s="1" t="s">
        <v>14</v>
      </c>
      <c r="N1255" s="1" t="s">
        <v>14</v>
      </c>
      <c r="O1255" s="1" t="s">
        <v>14</v>
      </c>
      <c r="P1255" s="1" t="s">
        <v>510</v>
      </c>
      <c r="Q1255" s="1"/>
    </row>
    <row r="1256" spans="1:17" x14ac:dyDescent="0.25">
      <c r="A1256" s="1" t="s">
        <v>219</v>
      </c>
      <c r="B1256" s="1" t="s">
        <v>1821</v>
      </c>
      <c r="C1256" s="1" t="s">
        <v>167</v>
      </c>
      <c r="D1256" s="1" t="s">
        <v>36</v>
      </c>
      <c r="E1256" s="1" t="s">
        <v>249</v>
      </c>
      <c r="F1256" s="1" t="s">
        <v>1179</v>
      </c>
      <c r="G1256" s="1" t="s">
        <v>1167</v>
      </c>
      <c r="H1256" s="1" t="s">
        <v>14</v>
      </c>
      <c r="I1256" s="1" t="s">
        <v>14</v>
      </c>
      <c r="J1256" s="1" t="s">
        <v>14</v>
      </c>
      <c r="K1256" s="1" t="s">
        <v>14</v>
      </c>
      <c r="L1256" s="1" t="s">
        <v>14</v>
      </c>
      <c r="M1256" s="1" t="s">
        <v>14</v>
      </c>
      <c r="N1256" s="1" t="s">
        <v>14</v>
      </c>
      <c r="O1256" s="1" t="s">
        <v>14</v>
      </c>
      <c r="P1256" s="1" t="s">
        <v>510</v>
      </c>
      <c r="Q1256" s="1"/>
    </row>
    <row r="1257" spans="1:17" x14ac:dyDescent="0.25">
      <c r="A1257" s="1" t="s">
        <v>219</v>
      </c>
      <c r="B1257" s="1" t="s">
        <v>1822</v>
      </c>
      <c r="C1257" s="1" t="s">
        <v>167</v>
      </c>
      <c r="D1257" s="1" t="s">
        <v>38</v>
      </c>
      <c r="E1257" s="1" t="s">
        <v>249</v>
      </c>
      <c r="F1257" s="1" t="s">
        <v>1179</v>
      </c>
      <c r="G1257" s="1" t="s">
        <v>1167</v>
      </c>
      <c r="H1257" s="1" t="s">
        <v>14</v>
      </c>
      <c r="I1257" s="1" t="s">
        <v>14</v>
      </c>
      <c r="J1257" s="1" t="s">
        <v>14</v>
      </c>
      <c r="K1257" s="1" t="s">
        <v>14</v>
      </c>
      <c r="L1257" s="1" t="s">
        <v>14</v>
      </c>
      <c r="M1257" s="1" t="s">
        <v>14</v>
      </c>
      <c r="N1257" s="1" t="s">
        <v>14</v>
      </c>
      <c r="O1257" s="1" t="s">
        <v>14</v>
      </c>
      <c r="P1257" s="1" t="s">
        <v>510</v>
      </c>
      <c r="Q1257" s="1"/>
    </row>
    <row r="1258" spans="1:17" x14ac:dyDescent="0.25">
      <c r="A1258" s="1" t="s">
        <v>219</v>
      </c>
      <c r="B1258" s="1" t="s">
        <v>1823</v>
      </c>
      <c r="C1258" s="1" t="s">
        <v>167</v>
      </c>
      <c r="D1258" s="1" t="s">
        <v>40</v>
      </c>
      <c r="E1258" s="1" t="s">
        <v>249</v>
      </c>
      <c r="F1258" s="1" t="s">
        <v>355</v>
      </c>
      <c r="G1258" s="1" t="s">
        <v>27</v>
      </c>
      <c r="H1258" s="1" t="s">
        <v>14</v>
      </c>
      <c r="I1258" s="1" t="s">
        <v>14</v>
      </c>
      <c r="J1258" s="1" t="s">
        <v>14</v>
      </c>
      <c r="K1258" s="1" t="s">
        <v>14</v>
      </c>
      <c r="L1258" s="1" t="s">
        <v>14</v>
      </c>
      <c r="M1258" s="1" t="s">
        <v>14</v>
      </c>
      <c r="N1258" s="1" t="s">
        <v>14</v>
      </c>
      <c r="O1258" s="1" t="s">
        <v>14</v>
      </c>
      <c r="P1258" s="1" t="s">
        <v>510</v>
      </c>
      <c r="Q1258" s="1"/>
    </row>
    <row r="1259" spans="1:17" x14ac:dyDescent="0.25">
      <c r="A1259" s="1" t="s">
        <v>219</v>
      </c>
      <c r="B1259" s="1" t="s">
        <v>1824</v>
      </c>
      <c r="C1259" s="1" t="s">
        <v>169</v>
      </c>
      <c r="D1259" s="1" t="s">
        <v>22</v>
      </c>
      <c r="E1259" s="1" t="s">
        <v>249</v>
      </c>
      <c r="F1259" s="1" t="s">
        <v>1175</v>
      </c>
      <c r="G1259" s="1" t="s">
        <v>14</v>
      </c>
      <c r="H1259" s="1" t="s">
        <v>14</v>
      </c>
      <c r="I1259" s="1" t="s">
        <v>14</v>
      </c>
      <c r="J1259" s="1" t="s">
        <v>14</v>
      </c>
      <c r="K1259" s="1" t="s">
        <v>14</v>
      </c>
      <c r="L1259" s="1" t="s">
        <v>14</v>
      </c>
      <c r="M1259" s="1" t="s">
        <v>14</v>
      </c>
      <c r="N1259" s="1" t="s">
        <v>14</v>
      </c>
      <c r="O1259" s="1" t="s">
        <v>14</v>
      </c>
      <c r="P1259" s="1" t="s">
        <v>510</v>
      </c>
      <c r="Q1259" s="1"/>
    </row>
    <row r="1260" spans="1:17" x14ac:dyDescent="0.25">
      <c r="A1260" s="1" t="s">
        <v>219</v>
      </c>
      <c r="B1260" s="1" t="s">
        <v>1825</v>
      </c>
      <c r="C1260" s="1" t="s">
        <v>169</v>
      </c>
      <c r="D1260" s="1" t="s">
        <v>24</v>
      </c>
      <c r="E1260" s="1" t="s">
        <v>249</v>
      </c>
      <c r="F1260" s="1" t="s">
        <v>152</v>
      </c>
      <c r="G1260" s="1" t="s">
        <v>27</v>
      </c>
      <c r="H1260" s="1" t="s">
        <v>14</v>
      </c>
      <c r="I1260" s="1" t="s">
        <v>14</v>
      </c>
      <c r="J1260" s="1" t="s">
        <v>14</v>
      </c>
      <c r="K1260" s="1" t="s">
        <v>14</v>
      </c>
      <c r="L1260" s="1" t="s">
        <v>14</v>
      </c>
      <c r="M1260" s="1" t="s">
        <v>14</v>
      </c>
      <c r="N1260" s="1" t="s">
        <v>14</v>
      </c>
      <c r="O1260" s="1" t="s">
        <v>14</v>
      </c>
      <c r="P1260" s="1" t="s">
        <v>510</v>
      </c>
      <c r="Q1260" s="1"/>
    </row>
    <row r="1261" spans="1:17" x14ac:dyDescent="0.25">
      <c r="A1261" s="1" t="s">
        <v>219</v>
      </c>
      <c r="B1261" s="1" t="s">
        <v>1826</v>
      </c>
      <c r="C1261" s="1" t="s">
        <v>169</v>
      </c>
      <c r="D1261" s="1" t="s">
        <v>30</v>
      </c>
      <c r="E1261" s="1" t="s">
        <v>249</v>
      </c>
      <c r="F1261" s="1" t="s">
        <v>152</v>
      </c>
      <c r="G1261" s="1" t="s">
        <v>27</v>
      </c>
      <c r="H1261" s="1" t="s">
        <v>14</v>
      </c>
      <c r="I1261" s="1" t="s">
        <v>14</v>
      </c>
      <c r="J1261" s="1" t="s">
        <v>14</v>
      </c>
      <c r="K1261" s="1" t="s">
        <v>14</v>
      </c>
      <c r="L1261" s="1" t="s">
        <v>14</v>
      </c>
      <c r="M1261" s="1" t="s">
        <v>14</v>
      </c>
      <c r="N1261" s="1" t="s">
        <v>14</v>
      </c>
      <c r="O1261" s="1" t="s">
        <v>14</v>
      </c>
      <c r="P1261" s="1" t="s">
        <v>510</v>
      </c>
      <c r="Q1261" s="1"/>
    </row>
    <row r="1262" spans="1:17" x14ac:dyDescent="0.25">
      <c r="A1262" s="1" t="s">
        <v>219</v>
      </c>
      <c r="B1262" s="1" t="s">
        <v>1827</v>
      </c>
      <c r="C1262" s="1" t="s">
        <v>169</v>
      </c>
      <c r="D1262" s="1" t="s">
        <v>32</v>
      </c>
      <c r="E1262" s="1" t="s">
        <v>249</v>
      </c>
      <c r="F1262" s="1" t="s">
        <v>1188</v>
      </c>
      <c r="G1262" s="1" t="s">
        <v>1167</v>
      </c>
      <c r="H1262" s="1" t="s">
        <v>14</v>
      </c>
      <c r="I1262" s="1" t="s">
        <v>14</v>
      </c>
      <c r="J1262" s="1" t="s">
        <v>14</v>
      </c>
      <c r="K1262" s="1" t="s">
        <v>14</v>
      </c>
      <c r="L1262" s="1" t="s">
        <v>14</v>
      </c>
      <c r="M1262" s="1" t="s">
        <v>14</v>
      </c>
      <c r="N1262" s="1" t="s">
        <v>14</v>
      </c>
      <c r="O1262" s="1" t="s">
        <v>14</v>
      </c>
      <c r="P1262" s="1" t="s">
        <v>510</v>
      </c>
      <c r="Q1262" s="1"/>
    </row>
    <row r="1263" spans="1:17" x14ac:dyDescent="0.25">
      <c r="A1263" s="1" t="s">
        <v>219</v>
      </c>
      <c r="B1263" s="1" t="s">
        <v>1828</v>
      </c>
      <c r="C1263" s="1" t="s">
        <v>169</v>
      </c>
      <c r="D1263" s="1" t="s">
        <v>34</v>
      </c>
      <c r="E1263" s="1" t="s">
        <v>249</v>
      </c>
      <c r="F1263" s="1" t="s">
        <v>1188</v>
      </c>
      <c r="G1263" s="1" t="s">
        <v>1167</v>
      </c>
      <c r="H1263" s="1" t="s">
        <v>14</v>
      </c>
      <c r="I1263" s="1" t="s">
        <v>14</v>
      </c>
      <c r="J1263" s="1" t="s">
        <v>14</v>
      </c>
      <c r="K1263" s="1" t="s">
        <v>14</v>
      </c>
      <c r="L1263" s="1" t="s">
        <v>14</v>
      </c>
      <c r="M1263" s="1" t="s">
        <v>14</v>
      </c>
      <c r="N1263" s="1" t="s">
        <v>14</v>
      </c>
      <c r="O1263" s="1" t="s">
        <v>14</v>
      </c>
      <c r="P1263" s="1" t="s">
        <v>510</v>
      </c>
      <c r="Q1263" s="1"/>
    </row>
    <row r="1264" spans="1:17" x14ac:dyDescent="0.25">
      <c r="A1264" s="1" t="s">
        <v>219</v>
      </c>
      <c r="B1264" s="1" t="s">
        <v>1829</v>
      </c>
      <c r="C1264" s="1" t="s">
        <v>169</v>
      </c>
      <c r="D1264" s="1" t="s">
        <v>36</v>
      </c>
      <c r="E1264" s="1" t="s">
        <v>249</v>
      </c>
      <c r="F1264" s="1" t="s">
        <v>1188</v>
      </c>
      <c r="G1264" s="1" t="s">
        <v>1167</v>
      </c>
      <c r="H1264" s="1" t="s">
        <v>14</v>
      </c>
      <c r="I1264" s="1" t="s">
        <v>14</v>
      </c>
      <c r="J1264" s="1" t="s">
        <v>14</v>
      </c>
      <c r="K1264" s="1" t="s">
        <v>14</v>
      </c>
      <c r="L1264" s="1" t="s">
        <v>14</v>
      </c>
      <c r="M1264" s="1" t="s">
        <v>14</v>
      </c>
      <c r="N1264" s="1" t="s">
        <v>14</v>
      </c>
      <c r="O1264" s="1" t="s">
        <v>14</v>
      </c>
      <c r="P1264" s="1" t="s">
        <v>510</v>
      </c>
      <c r="Q1264" s="1"/>
    </row>
    <row r="1265" spans="1:17" x14ac:dyDescent="0.25">
      <c r="A1265" s="1" t="s">
        <v>219</v>
      </c>
      <c r="B1265" s="1" t="s">
        <v>1830</v>
      </c>
      <c r="C1265" s="1" t="s">
        <v>169</v>
      </c>
      <c r="D1265" s="1" t="s">
        <v>38</v>
      </c>
      <c r="E1265" s="1" t="s">
        <v>249</v>
      </c>
      <c r="F1265" s="1" t="s">
        <v>1188</v>
      </c>
      <c r="G1265" s="1" t="s">
        <v>1167</v>
      </c>
      <c r="H1265" s="1" t="s">
        <v>14</v>
      </c>
      <c r="I1265" s="1" t="s">
        <v>14</v>
      </c>
      <c r="J1265" s="1" t="s">
        <v>14</v>
      </c>
      <c r="K1265" s="1" t="s">
        <v>14</v>
      </c>
      <c r="L1265" s="1" t="s">
        <v>14</v>
      </c>
      <c r="M1265" s="1" t="s">
        <v>14</v>
      </c>
      <c r="N1265" s="1" t="s">
        <v>14</v>
      </c>
      <c r="O1265" s="1" t="s">
        <v>14</v>
      </c>
      <c r="P1265" s="1" t="s">
        <v>510</v>
      </c>
      <c r="Q1265" s="1"/>
    </row>
    <row r="1266" spans="1:17" x14ac:dyDescent="0.25">
      <c r="A1266" s="1" t="s">
        <v>219</v>
      </c>
      <c r="B1266" s="1" t="s">
        <v>1831</v>
      </c>
      <c r="C1266" s="1" t="s">
        <v>169</v>
      </c>
      <c r="D1266" s="1" t="s">
        <v>40</v>
      </c>
      <c r="E1266" s="1" t="s">
        <v>249</v>
      </c>
      <c r="F1266" s="1" t="s">
        <v>1193</v>
      </c>
      <c r="G1266" s="1" t="s">
        <v>27</v>
      </c>
      <c r="H1266" s="1" t="s">
        <v>14</v>
      </c>
      <c r="I1266" s="1" t="s">
        <v>14</v>
      </c>
      <c r="J1266" s="1" t="s">
        <v>14</v>
      </c>
      <c r="K1266" s="1" t="s">
        <v>14</v>
      </c>
      <c r="L1266" s="1" t="s">
        <v>14</v>
      </c>
      <c r="M1266" s="1" t="s">
        <v>14</v>
      </c>
      <c r="N1266" s="1" t="s">
        <v>14</v>
      </c>
      <c r="O1266" s="1" t="s">
        <v>14</v>
      </c>
      <c r="P1266" s="1" t="s">
        <v>510</v>
      </c>
      <c r="Q1266" s="1"/>
    </row>
    <row r="1267" spans="1:17" x14ac:dyDescent="0.25">
      <c r="A1267" s="1" t="s">
        <v>219</v>
      </c>
      <c r="B1267" s="1" t="s">
        <v>1832</v>
      </c>
      <c r="C1267" s="1" t="s">
        <v>90</v>
      </c>
      <c r="D1267" s="1" t="s">
        <v>22</v>
      </c>
      <c r="E1267" s="1" t="s">
        <v>249</v>
      </c>
      <c r="F1267" s="1" t="s">
        <v>1195</v>
      </c>
      <c r="G1267" s="1" t="s">
        <v>14</v>
      </c>
      <c r="H1267" s="1" t="s">
        <v>14</v>
      </c>
      <c r="I1267" s="1" t="s">
        <v>14</v>
      </c>
      <c r="J1267" s="1" t="s">
        <v>14</v>
      </c>
      <c r="K1267" s="1" t="s">
        <v>14</v>
      </c>
      <c r="L1267" s="1" t="s">
        <v>14</v>
      </c>
      <c r="M1267" s="1" t="s">
        <v>14</v>
      </c>
      <c r="N1267" s="1" t="s">
        <v>14</v>
      </c>
      <c r="O1267" s="1" t="s">
        <v>14</v>
      </c>
      <c r="P1267" s="1" t="s">
        <v>510</v>
      </c>
      <c r="Q1267" s="1"/>
    </row>
    <row r="1268" spans="1:17" x14ac:dyDescent="0.25">
      <c r="A1268" s="1" t="s">
        <v>219</v>
      </c>
      <c r="B1268" s="1" t="s">
        <v>1833</v>
      </c>
      <c r="C1268" s="1" t="s">
        <v>90</v>
      </c>
      <c r="D1268" s="1" t="s">
        <v>24</v>
      </c>
      <c r="E1268" s="1" t="s">
        <v>249</v>
      </c>
      <c r="F1268" s="1" t="s">
        <v>152</v>
      </c>
      <c r="G1268" s="1" t="s">
        <v>27</v>
      </c>
      <c r="H1268" s="1" t="s">
        <v>14</v>
      </c>
      <c r="I1268" s="1" t="s">
        <v>14</v>
      </c>
      <c r="J1268" s="1" t="s">
        <v>14</v>
      </c>
      <c r="K1268" s="1" t="s">
        <v>14</v>
      </c>
      <c r="L1268" s="1" t="s">
        <v>14</v>
      </c>
      <c r="M1268" s="1" t="s">
        <v>14</v>
      </c>
      <c r="N1268" s="1" t="s">
        <v>14</v>
      </c>
      <c r="O1268" s="1" t="s">
        <v>14</v>
      </c>
      <c r="P1268" s="1" t="s">
        <v>510</v>
      </c>
      <c r="Q1268" s="1"/>
    </row>
    <row r="1269" spans="1:17" x14ac:dyDescent="0.25">
      <c r="A1269" s="1" t="s">
        <v>219</v>
      </c>
      <c r="B1269" s="1" t="s">
        <v>1834</v>
      </c>
      <c r="C1269" s="1" t="s">
        <v>90</v>
      </c>
      <c r="D1269" s="1" t="s">
        <v>30</v>
      </c>
      <c r="E1269" s="1" t="s">
        <v>249</v>
      </c>
      <c r="F1269" s="1" t="s">
        <v>152</v>
      </c>
      <c r="G1269" s="1" t="s">
        <v>27</v>
      </c>
      <c r="H1269" s="1" t="s">
        <v>14</v>
      </c>
      <c r="I1269" s="1" t="s">
        <v>14</v>
      </c>
      <c r="J1269" s="1" t="s">
        <v>14</v>
      </c>
      <c r="K1269" s="1" t="s">
        <v>14</v>
      </c>
      <c r="L1269" s="1" t="s">
        <v>14</v>
      </c>
      <c r="M1269" s="1" t="s">
        <v>14</v>
      </c>
      <c r="N1269" s="1" t="s">
        <v>14</v>
      </c>
      <c r="O1269" s="1" t="s">
        <v>14</v>
      </c>
      <c r="P1269" s="1" t="s">
        <v>510</v>
      </c>
      <c r="Q1269" s="1"/>
    </row>
    <row r="1270" spans="1:17" x14ac:dyDescent="0.25">
      <c r="A1270" s="1" t="s">
        <v>219</v>
      </c>
      <c r="B1270" s="1" t="s">
        <v>1835</v>
      </c>
      <c r="C1270" s="1" t="s">
        <v>90</v>
      </c>
      <c r="D1270" s="1" t="s">
        <v>32</v>
      </c>
      <c r="E1270" s="1" t="s">
        <v>249</v>
      </c>
      <c r="F1270" s="1" t="s">
        <v>1199</v>
      </c>
      <c r="G1270" s="1" t="s">
        <v>1167</v>
      </c>
      <c r="H1270" s="1" t="s">
        <v>14</v>
      </c>
      <c r="I1270" s="1" t="s">
        <v>14</v>
      </c>
      <c r="J1270" s="1" t="s">
        <v>14</v>
      </c>
      <c r="K1270" s="1" t="s">
        <v>14</v>
      </c>
      <c r="L1270" s="1" t="s">
        <v>14</v>
      </c>
      <c r="M1270" s="1" t="s">
        <v>14</v>
      </c>
      <c r="N1270" s="1" t="s">
        <v>14</v>
      </c>
      <c r="O1270" s="1" t="s">
        <v>14</v>
      </c>
      <c r="P1270" s="1" t="s">
        <v>510</v>
      </c>
      <c r="Q1270" s="1"/>
    </row>
    <row r="1271" spans="1:17" x14ac:dyDescent="0.25">
      <c r="A1271" s="1" t="s">
        <v>219</v>
      </c>
      <c r="B1271" s="1" t="s">
        <v>1836</v>
      </c>
      <c r="C1271" s="1" t="s">
        <v>90</v>
      </c>
      <c r="D1271" s="1" t="s">
        <v>34</v>
      </c>
      <c r="E1271" s="1" t="s">
        <v>249</v>
      </c>
      <c r="F1271" s="1" t="s">
        <v>1199</v>
      </c>
      <c r="G1271" s="1" t="s">
        <v>1167</v>
      </c>
      <c r="H1271" s="1" t="s">
        <v>14</v>
      </c>
      <c r="I1271" s="1" t="s">
        <v>14</v>
      </c>
      <c r="J1271" s="1" t="s">
        <v>14</v>
      </c>
      <c r="K1271" s="1" t="s">
        <v>14</v>
      </c>
      <c r="L1271" s="1" t="s">
        <v>14</v>
      </c>
      <c r="M1271" s="1" t="s">
        <v>14</v>
      </c>
      <c r="N1271" s="1" t="s">
        <v>14</v>
      </c>
      <c r="O1271" s="1" t="s">
        <v>14</v>
      </c>
      <c r="P1271" s="1" t="s">
        <v>510</v>
      </c>
      <c r="Q1271" s="1"/>
    </row>
    <row r="1272" spans="1:17" x14ac:dyDescent="0.25">
      <c r="A1272" s="1" t="s">
        <v>219</v>
      </c>
      <c r="B1272" s="1" t="s">
        <v>1837</v>
      </c>
      <c r="C1272" s="1" t="s">
        <v>90</v>
      </c>
      <c r="D1272" s="1" t="s">
        <v>36</v>
      </c>
      <c r="E1272" s="1" t="s">
        <v>249</v>
      </c>
      <c r="F1272" s="1" t="s">
        <v>1199</v>
      </c>
      <c r="G1272" s="1" t="s">
        <v>1167</v>
      </c>
      <c r="H1272" s="1" t="s">
        <v>14</v>
      </c>
      <c r="I1272" s="1" t="s">
        <v>14</v>
      </c>
      <c r="J1272" s="1" t="s">
        <v>14</v>
      </c>
      <c r="K1272" s="1" t="s">
        <v>14</v>
      </c>
      <c r="L1272" s="1" t="s">
        <v>14</v>
      </c>
      <c r="M1272" s="1" t="s">
        <v>14</v>
      </c>
      <c r="N1272" s="1" t="s">
        <v>14</v>
      </c>
      <c r="O1272" s="1" t="s">
        <v>14</v>
      </c>
      <c r="P1272" s="1" t="s">
        <v>510</v>
      </c>
      <c r="Q1272" s="1"/>
    </row>
    <row r="1273" spans="1:17" x14ac:dyDescent="0.25">
      <c r="A1273" s="1" t="s">
        <v>219</v>
      </c>
      <c r="B1273" s="1" t="s">
        <v>1838</v>
      </c>
      <c r="C1273" s="1" t="s">
        <v>90</v>
      </c>
      <c r="D1273" s="1" t="s">
        <v>38</v>
      </c>
      <c r="E1273" s="1" t="s">
        <v>249</v>
      </c>
      <c r="F1273" s="1" t="s">
        <v>1199</v>
      </c>
      <c r="G1273" s="1" t="s">
        <v>1167</v>
      </c>
      <c r="H1273" s="1" t="s">
        <v>14</v>
      </c>
      <c r="I1273" s="1" t="s">
        <v>14</v>
      </c>
      <c r="J1273" s="1" t="s">
        <v>14</v>
      </c>
      <c r="K1273" s="1" t="s">
        <v>14</v>
      </c>
      <c r="L1273" s="1" t="s">
        <v>14</v>
      </c>
      <c r="M1273" s="1" t="s">
        <v>14</v>
      </c>
      <c r="N1273" s="1" t="s">
        <v>14</v>
      </c>
      <c r="O1273" s="1" t="s">
        <v>14</v>
      </c>
      <c r="P1273" s="1" t="s">
        <v>510</v>
      </c>
      <c r="Q1273" s="1"/>
    </row>
    <row r="1274" spans="1:17" x14ac:dyDescent="0.25">
      <c r="A1274" s="1" t="s">
        <v>219</v>
      </c>
      <c r="B1274" s="1" t="s">
        <v>1839</v>
      </c>
      <c r="C1274" s="1" t="s">
        <v>90</v>
      </c>
      <c r="D1274" s="1" t="s">
        <v>40</v>
      </c>
      <c r="E1274" s="1" t="s">
        <v>249</v>
      </c>
      <c r="F1274" s="1" t="s">
        <v>344</v>
      </c>
      <c r="G1274" s="1" t="s">
        <v>27</v>
      </c>
      <c r="H1274" s="1" t="s">
        <v>14</v>
      </c>
      <c r="I1274" s="1" t="s">
        <v>14</v>
      </c>
      <c r="J1274" s="1" t="s">
        <v>14</v>
      </c>
      <c r="K1274" s="1" t="s">
        <v>14</v>
      </c>
      <c r="L1274" s="1" t="s">
        <v>14</v>
      </c>
      <c r="M1274" s="1" t="s">
        <v>14</v>
      </c>
      <c r="N1274" s="1" t="s">
        <v>14</v>
      </c>
      <c r="O1274" s="1" t="s">
        <v>14</v>
      </c>
      <c r="P1274" s="1" t="s">
        <v>510</v>
      </c>
      <c r="Q1274" s="1"/>
    </row>
    <row r="1275" spans="1:17" x14ac:dyDescent="0.25">
      <c r="A1275" s="1" t="s">
        <v>219</v>
      </c>
      <c r="B1275" s="1" t="s">
        <v>1840</v>
      </c>
      <c r="C1275" s="1" t="s">
        <v>1080</v>
      </c>
      <c r="D1275" s="1" t="s">
        <v>24</v>
      </c>
      <c r="E1275" s="1" t="s">
        <v>249</v>
      </c>
      <c r="F1275" s="1" t="s">
        <v>1205</v>
      </c>
      <c r="G1275" s="1" t="s">
        <v>1167</v>
      </c>
      <c r="H1275" s="1" t="s">
        <v>14</v>
      </c>
      <c r="I1275" s="1" t="s">
        <v>14</v>
      </c>
      <c r="J1275" s="1" t="s">
        <v>14</v>
      </c>
      <c r="K1275" s="1" t="s">
        <v>14</v>
      </c>
      <c r="L1275" s="1" t="s">
        <v>14</v>
      </c>
      <c r="M1275" s="1" t="s">
        <v>14</v>
      </c>
      <c r="N1275" s="1" t="s">
        <v>14</v>
      </c>
      <c r="O1275" s="1" t="s">
        <v>14</v>
      </c>
      <c r="P1275" s="1" t="s">
        <v>510</v>
      </c>
      <c r="Q1275" s="1"/>
    </row>
    <row r="1276" spans="1:17" x14ac:dyDescent="0.25">
      <c r="A1276" s="1" t="s">
        <v>219</v>
      </c>
      <c r="B1276" s="1" t="s">
        <v>1841</v>
      </c>
      <c r="C1276" s="1" t="s">
        <v>1080</v>
      </c>
      <c r="D1276" s="1" t="s">
        <v>30</v>
      </c>
      <c r="E1276" s="1" t="s">
        <v>249</v>
      </c>
      <c r="F1276" s="1" t="s">
        <v>1169</v>
      </c>
      <c r="G1276" s="1" t="s">
        <v>1167</v>
      </c>
      <c r="H1276" s="1" t="s">
        <v>14</v>
      </c>
      <c r="I1276" s="1" t="s">
        <v>14</v>
      </c>
      <c r="J1276" s="1" t="s">
        <v>14</v>
      </c>
      <c r="K1276" s="1" t="s">
        <v>14</v>
      </c>
      <c r="L1276" s="1" t="s">
        <v>14</v>
      </c>
      <c r="M1276" s="1" t="s">
        <v>14</v>
      </c>
      <c r="N1276" s="1" t="s">
        <v>14</v>
      </c>
      <c r="O1276" s="1" t="s">
        <v>14</v>
      </c>
      <c r="P1276" s="1" t="s">
        <v>510</v>
      </c>
      <c r="Q1276" s="1"/>
    </row>
    <row r="1277" spans="1:17" x14ac:dyDescent="0.25">
      <c r="A1277" s="1" t="s">
        <v>219</v>
      </c>
      <c r="B1277" s="1" t="s">
        <v>1842</v>
      </c>
      <c r="C1277" s="1" t="s">
        <v>1080</v>
      </c>
      <c r="D1277" s="1" t="s">
        <v>32</v>
      </c>
      <c r="E1277" s="1" t="s">
        <v>249</v>
      </c>
      <c r="F1277" s="1" t="s">
        <v>1199</v>
      </c>
      <c r="G1277" s="1" t="s">
        <v>1167</v>
      </c>
      <c r="H1277" s="1" t="s">
        <v>14</v>
      </c>
      <c r="I1277" s="1" t="s">
        <v>14</v>
      </c>
      <c r="J1277" s="1" t="s">
        <v>14</v>
      </c>
      <c r="K1277" s="1" t="s">
        <v>14</v>
      </c>
      <c r="L1277" s="1" t="s">
        <v>14</v>
      </c>
      <c r="M1277" s="1" t="s">
        <v>14</v>
      </c>
      <c r="N1277" s="1" t="s">
        <v>14</v>
      </c>
      <c r="O1277" s="1" t="s">
        <v>14</v>
      </c>
      <c r="P1277" s="1" t="s">
        <v>510</v>
      </c>
      <c r="Q1277" s="1"/>
    </row>
    <row r="1278" spans="1:17" x14ac:dyDescent="0.25">
      <c r="A1278" s="1" t="s">
        <v>219</v>
      </c>
      <c r="B1278" s="1" t="s">
        <v>1843</v>
      </c>
      <c r="C1278" s="1" t="s">
        <v>1080</v>
      </c>
      <c r="D1278" s="1" t="s">
        <v>34</v>
      </c>
      <c r="E1278" s="1" t="s">
        <v>249</v>
      </c>
      <c r="F1278" s="1" t="s">
        <v>1205</v>
      </c>
      <c r="G1278" s="1" t="s">
        <v>1167</v>
      </c>
      <c r="H1278" s="1" t="s">
        <v>14</v>
      </c>
      <c r="I1278" s="1" t="s">
        <v>14</v>
      </c>
      <c r="J1278" s="1" t="s">
        <v>14</v>
      </c>
      <c r="K1278" s="1" t="s">
        <v>14</v>
      </c>
      <c r="L1278" s="1" t="s">
        <v>14</v>
      </c>
      <c r="M1278" s="1" t="s">
        <v>14</v>
      </c>
      <c r="N1278" s="1" t="s">
        <v>14</v>
      </c>
      <c r="O1278" s="1" t="s">
        <v>14</v>
      </c>
      <c r="P1278" s="1" t="s">
        <v>510</v>
      </c>
      <c r="Q1278" s="1"/>
    </row>
    <row r="1279" spans="1:17" x14ac:dyDescent="0.25">
      <c r="A1279" s="1" t="s">
        <v>219</v>
      </c>
      <c r="B1279" s="1" t="s">
        <v>1844</v>
      </c>
      <c r="C1279" s="1" t="s">
        <v>1080</v>
      </c>
      <c r="D1279" s="1" t="s">
        <v>36</v>
      </c>
      <c r="E1279" s="1" t="s">
        <v>249</v>
      </c>
      <c r="F1279" s="1" t="s">
        <v>1169</v>
      </c>
      <c r="G1279" s="1" t="s">
        <v>1167</v>
      </c>
      <c r="H1279" s="1" t="s">
        <v>14</v>
      </c>
      <c r="I1279" s="1" t="s">
        <v>14</v>
      </c>
      <c r="J1279" s="1" t="s">
        <v>14</v>
      </c>
      <c r="K1279" s="1" t="s">
        <v>14</v>
      </c>
      <c r="L1279" s="1" t="s">
        <v>14</v>
      </c>
      <c r="M1279" s="1" t="s">
        <v>14</v>
      </c>
      <c r="N1279" s="1" t="s">
        <v>14</v>
      </c>
      <c r="O1279" s="1" t="s">
        <v>14</v>
      </c>
      <c r="P1279" s="1" t="s">
        <v>510</v>
      </c>
      <c r="Q1279" s="1"/>
    </row>
    <row r="1280" spans="1:17" x14ac:dyDescent="0.25">
      <c r="A1280" s="1" t="s">
        <v>219</v>
      </c>
      <c r="B1280" s="1" t="s">
        <v>1845</v>
      </c>
      <c r="C1280" s="1" t="s">
        <v>1080</v>
      </c>
      <c r="D1280" s="1" t="s">
        <v>38</v>
      </c>
      <c r="E1280" s="1" t="s">
        <v>249</v>
      </c>
      <c r="F1280" s="1" t="s">
        <v>1199</v>
      </c>
      <c r="G1280" s="1" t="s">
        <v>1167</v>
      </c>
      <c r="H1280" s="1" t="s">
        <v>14</v>
      </c>
      <c r="I1280" s="1" t="s">
        <v>14</v>
      </c>
      <c r="J1280" s="1" t="s">
        <v>14</v>
      </c>
      <c r="K1280" s="1" t="s">
        <v>14</v>
      </c>
      <c r="L1280" s="1" t="s">
        <v>14</v>
      </c>
      <c r="M1280" s="1" t="s">
        <v>14</v>
      </c>
      <c r="N1280" s="1" t="s">
        <v>14</v>
      </c>
      <c r="O1280" s="1" t="s">
        <v>14</v>
      </c>
      <c r="P1280" s="1" t="s">
        <v>510</v>
      </c>
      <c r="Q1280" s="1"/>
    </row>
    <row r="1281" spans="1:17" x14ac:dyDescent="0.25">
      <c r="A1281" s="1" t="s">
        <v>219</v>
      </c>
      <c r="B1281" s="1" t="s">
        <v>1846</v>
      </c>
      <c r="C1281" s="1" t="s">
        <v>1080</v>
      </c>
      <c r="D1281" s="1" t="s">
        <v>40</v>
      </c>
      <c r="E1281" s="1" t="s">
        <v>249</v>
      </c>
      <c r="F1281" s="1" t="s">
        <v>1205</v>
      </c>
      <c r="G1281" s="1" t="s">
        <v>1167</v>
      </c>
      <c r="H1281" s="1" t="s">
        <v>14</v>
      </c>
      <c r="I1281" s="1" t="s">
        <v>14</v>
      </c>
      <c r="J1281" s="1" t="s">
        <v>14</v>
      </c>
      <c r="K1281" s="1" t="s">
        <v>14</v>
      </c>
      <c r="L1281" s="1" t="s">
        <v>14</v>
      </c>
      <c r="M1281" s="1" t="s">
        <v>14</v>
      </c>
      <c r="N1281" s="1" t="s">
        <v>14</v>
      </c>
      <c r="O1281" s="1" t="s">
        <v>14</v>
      </c>
      <c r="P1281" s="1" t="s">
        <v>510</v>
      </c>
      <c r="Q1281" s="1"/>
    </row>
    <row r="1282" spans="1:17" x14ac:dyDescent="0.25">
      <c r="A1282" s="1" t="s">
        <v>219</v>
      </c>
      <c r="B1282" s="1" t="s">
        <v>1847</v>
      </c>
      <c r="C1282" s="1" t="s">
        <v>1080</v>
      </c>
      <c r="D1282" s="1" t="s">
        <v>43</v>
      </c>
      <c r="E1282" s="1" t="s">
        <v>249</v>
      </c>
      <c r="F1282" s="1" t="s">
        <v>1169</v>
      </c>
      <c r="G1282" s="1" t="s">
        <v>1167</v>
      </c>
      <c r="H1282" s="1" t="s">
        <v>14</v>
      </c>
      <c r="I1282" s="1" t="s">
        <v>14</v>
      </c>
      <c r="J1282" s="1" t="s">
        <v>14</v>
      </c>
      <c r="K1282" s="1" t="s">
        <v>14</v>
      </c>
      <c r="L1282" s="1" t="s">
        <v>14</v>
      </c>
      <c r="M1282" s="1" t="s">
        <v>14</v>
      </c>
      <c r="N1282" s="1" t="s">
        <v>14</v>
      </c>
      <c r="O1282" s="1" t="s">
        <v>14</v>
      </c>
      <c r="P1282" s="1" t="s">
        <v>510</v>
      </c>
      <c r="Q1282" s="1"/>
    </row>
    <row r="1283" spans="1:17" x14ac:dyDescent="0.25">
      <c r="A1283" s="1" t="s">
        <v>219</v>
      </c>
      <c r="B1283" s="1" t="s">
        <v>1848</v>
      </c>
      <c r="C1283" s="1" t="s">
        <v>1080</v>
      </c>
      <c r="D1283" s="1" t="s">
        <v>47</v>
      </c>
      <c r="E1283" s="1" t="s">
        <v>249</v>
      </c>
      <c r="F1283" s="1" t="s">
        <v>1199</v>
      </c>
      <c r="G1283" s="1" t="s">
        <v>1167</v>
      </c>
      <c r="H1283" s="1" t="s">
        <v>14</v>
      </c>
      <c r="I1283" s="1" t="s">
        <v>14</v>
      </c>
      <c r="J1283" s="1" t="s">
        <v>14</v>
      </c>
      <c r="K1283" s="1" t="s">
        <v>14</v>
      </c>
      <c r="L1283" s="1" t="s">
        <v>14</v>
      </c>
      <c r="M1283" s="1" t="s">
        <v>14</v>
      </c>
      <c r="N1283" s="1" t="s">
        <v>14</v>
      </c>
      <c r="O1283" s="1" t="s">
        <v>14</v>
      </c>
      <c r="P1283" s="1" t="s">
        <v>510</v>
      </c>
      <c r="Q1283" s="1"/>
    </row>
    <row r="1284" spans="1:17" x14ac:dyDescent="0.25">
      <c r="A1284" s="1" t="s">
        <v>219</v>
      </c>
      <c r="B1284" s="1" t="s">
        <v>1849</v>
      </c>
      <c r="C1284" s="1" t="s">
        <v>1080</v>
      </c>
      <c r="D1284" s="1" t="s">
        <v>49</v>
      </c>
      <c r="E1284" s="1" t="s">
        <v>249</v>
      </c>
      <c r="F1284" s="1" t="s">
        <v>1205</v>
      </c>
      <c r="G1284" s="1" t="s">
        <v>1167</v>
      </c>
      <c r="H1284" s="1" t="s">
        <v>14</v>
      </c>
      <c r="I1284" s="1" t="s">
        <v>14</v>
      </c>
      <c r="J1284" s="1" t="s">
        <v>14</v>
      </c>
      <c r="K1284" s="1" t="s">
        <v>14</v>
      </c>
      <c r="L1284" s="1" t="s">
        <v>14</v>
      </c>
      <c r="M1284" s="1" t="s">
        <v>14</v>
      </c>
      <c r="N1284" s="1" t="s">
        <v>14</v>
      </c>
      <c r="O1284" s="1" t="s">
        <v>14</v>
      </c>
      <c r="P1284" s="1" t="s">
        <v>510</v>
      </c>
      <c r="Q1284" s="1"/>
    </row>
    <row r="1285" spans="1:17" x14ac:dyDescent="0.25">
      <c r="A1285" s="1" t="s">
        <v>219</v>
      </c>
      <c r="B1285" s="1" t="s">
        <v>1850</v>
      </c>
      <c r="C1285" s="1" t="s">
        <v>1080</v>
      </c>
      <c r="D1285" s="1" t="s">
        <v>51</v>
      </c>
      <c r="E1285" s="1" t="s">
        <v>249</v>
      </c>
      <c r="F1285" s="1" t="s">
        <v>1169</v>
      </c>
      <c r="G1285" s="1" t="s">
        <v>1167</v>
      </c>
      <c r="H1285" s="1" t="s">
        <v>14</v>
      </c>
      <c r="I1285" s="1" t="s">
        <v>14</v>
      </c>
      <c r="J1285" s="1" t="s">
        <v>14</v>
      </c>
      <c r="K1285" s="1" t="s">
        <v>14</v>
      </c>
      <c r="L1285" s="1" t="s">
        <v>14</v>
      </c>
      <c r="M1285" s="1" t="s">
        <v>14</v>
      </c>
      <c r="N1285" s="1" t="s">
        <v>14</v>
      </c>
      <c r="O1285" s="1" t="s">
        <v>14</v>
      </c>
      <c r="P1285" s="1" t="s">
        <v>510</v>
      </c>
      <c r="Q1285" s="1"/>
    </row>
    <row r="1286" spans="1:17" x14ac:dyDescent="0.25">
      <c r="A1286" s="1" t="s">
        <v>219</v>
      </c>
      <c r="B1286" s="1" t="s">
        <v>1851</v>
      </c>
      <c r="C1286" s="1" t="s">
        <v>1080</v>
      </c>
      <c r="D1286" s="1" t="s">
        <v>53</v>
      </c>
      <c r="E1286" s="1" t="s">
        <v>249</v>
      </c>
      <c r="F1286" s="1" t="s">
        <v>1199</v>
      </c>
      <c r="G1286" s="1" t="s">
        <v>1167</v>
      </c>
      <c r="H1286" s="1" t="s">
        <v>14</v>
      </c>
      <c r="I1286" s="1" t="s">
        <v>14</v>
      </c>
      <c r="J1286" s="1" t="s">
        <v>14</v>
      </c>
      <c r="K1286" s="1" t="s">
        <v>14</v>
      </c>
      <c r="L1286" s="1" t="s">
        <v>14</v>
      </c>
      <c r="M1286" s="1" t="s">
        <v>14</v>
      </c>
      <c r="N1286" s="1" t="s">
        <v>14</v>
      </c>
      <c r="O1286" s="1" t="s">
        <v>14</v>
      </c>
      <c r="P1286" s="1" t="s">
        <v>510</v>
      </c>
      <c r="Q1286" s="1"/>
    </row>
    <row r="1287" spans="1:17" x14ac:dyDescent="0.25">
      <c r="A1287" s="1" t="s">
        <v>219</v>
      </c>
      <c r="B1287" s="1" t="s">
        <v>1852</v>
      </c>
      <c r="C1287" s="1" t="s">
        <v>1080</v>
      </c>
      <c r="D1287" s="1" t="s">
        <v>55</v>
      </c>
      <c r="E1287" s="1" t="s">
        <v>249</v>
      </c>
      <c r="F1287" s="1" t="s">
        <v>1205</v>
      </c>
      <c r="G1287" s="1" t="s">
        <v>1167</v>
      </c>
      <c r="H1287" s="1" t="s">
        <v>14</v>
      </c>
      <c r="I1287" s="1" t="s">
        <v>14</v>
      </c>
      <c r="J1287" s="1" t="s">
        <v>14</v>
      </c>
      <c r="K1287" s="1" t="s">
        <v>14</v>
      </c>
      <c r="L1287" s="1" t="s">
        <v>14</v>
      </c>
      <c r="M1287" s="1" t="s">
        <v>14</v>
      </c>
      <c r="N1287" s="1" t="s">
        <v>14</v>
      </c>
      <c r="O1287" s="1" t="s">
        <v>14</v>
      </c>
      <c r="P1287" s="1" t="s">
        <v>510</v>
      </c>
      <c r="Q1287" s="1"/>
    </row>
    <row r="1288" spans="1:17" x14ac:dyDescent="0.25">
      <c r="A1288" s="1" t="s">
        <v>219</v>
      </c>
      <c r="B1288" s="1" t="s">
        <v>1853</v>
      </c>
      <c r="C1288" s="1" t="s">
        <v>1080</v>
      </c>
      <c r="D1288" s="1" t="s">
        <v>58</v>
      </c>
      <c r="E1288" s="1" t="s">
        <v>249</v>
      </c>
      <c r="F1288" s="1" t="s">
        <v>1169</v>
      </c>
      <c r="G1288" s="1" t="s">
        <v>1167</v>
      </c>
      <c r="H1288" s="1" t="s">
        <v>14</v>
      </c>
      <c r="I1288" s="1" t="s">
        <v>14</v>
      </c>
      <c r="J1288" s="1" t="s">
        <v>14</v>
      </c>
      <c r="K1288" s="1" t="s">
        <v>14</v>
      </c>
      <c r="L1288" s="1" t="s">
        <v>14</v>
      </c>
      <c r="M1288" s="1" t="s">
        <v>14</v>
      </c>
      <c r="N1288" s="1" t="s">
        <v>14</v>
      </c>
      <c r="O1288" s="1" t="s">
        <v>14</v>
      </c>
      <c r="P1288" s="1" t="s">
        <v>510</v>
      </c>
      <c r="Q1288" s="1"/>
    </row>
    <row r="1289" spans="1:17" x14ac:dyDescent="0.25">
      <c r="A1289" s="1" t="s">
        <v>219</v>
      </c>
      <c r="B1289" s="1" t="s">
        <v>1854</v>
      </c>
      <c r="C1289" s="1" t="s">
        <v>1080</v>
      </c>
      <c r="D1289" s="1" t="s">
        <v>60</v>
      </c>
      <c r="E1289" s="1" t="s">
        <v>249</v>
      </c>
      <c r="F1289" s="1" t="s">
        <v>1199</v>
      </c>
      <c r="G1289" s="1" t="s">
        <v>1167</v>
      </c>
      <c r="H1289" s="1" t="s">
        <v>14</v>
      </c>
      <c r="I1289" s="1" t="s">
        <v>14</v>
      </c>
      <c r="J1289" s="1" t="s">
        <v>14</v>
      </c>
      <c r="K1289" s="1" t="s">
        <v>14</v>
      </c>
      <c r="L1289" s="1" t="s">
        <v>14</v>
      </c>
      <c r="M1289" s="1" t="s">
        <v>14</v>
      </c>
      <c r="N1289" s="1" t="s">
        <v>14</v>
      </c>
      <c r="O1289" s="1" t="s">
        <v>14</v>
      </c>
      <c r="P1289" s="1" t="s">
        <v>510</v>
      </c>
      <c r="Q1289" s="1"/>
    </row>
    <row r="1290" spans="1:17" x14ac:dyDescent="0.25">
      <c r="A1290" s="1" t="s">
        <v>219</v>
      </c>
      <c r="B1290" s="1" t="s">
        <v>1855</v>
      </c>
      <c r="C1290" s="1" t="s">
        <v>1136</v>
      </c>
      <c r="D1290" s="1" t="s">
        <v>24</v>
      </c>
      <c r="E1290" s="1" t="s">
        <v>249</v>
      </c>
      <c r="F1290" s="1" t="s">
        <v>13</v>
      </c>
      <c r="G1290" s="1" t="s">
        <v>27</v>
      </c>
      <c r="H1290" s="1" t="s">
        <v>14</v>
      </c>
      <c r="I1290" s="1" t="s">
        <v>14</v>
      </c>
      <c r="J1290" s="1" t="s">
        <v>14</v>
      </c>
      <c r="K1290" s="1" t="s">
        <v>14</v>
      </c>
      <c r="L1290" s="1" t="s">
        <v>14</v>
      </c>
      <c r="M1290" s="1" t="s">
        <v>14</v>
      </c>
      <c r="N1290" s="1" t="s">
        <v>14</v>
      </c>
      <c r="O1290" s="1" t="s">
        <v>14</v>
      </c>
      <c r="P1290" s="1" t="s">
        <v>510</v>
      </c>
      <c r="Q1290" s="1"/>
    </row>
    <row r="1291" spans="1:17" x14ac:dyDescent="0.25">
      <c r="A1291" s="1" t="s">
        <v>219</v>
      </c>
      <c r="B1291" s="1" t="s">
        <v>1856</v>
      </c>
      <c r="C1291" s="1" t="s">
        <v>1136</v>
      </c>
      <c r="D1291" s="1" t="s">
        <v>38</v>
      </c>
      <c r="E1291" s="1" t="s">
        <v>249</v>
      </c>
      <c r="F1291" s="1" t="s">
        <v>13</v>
      </c>
      <c r="G1291" s="1" t="s">
        <v>27</v>
      </c>
      <c r="H1291" s="1" t="s">
        <v>14</v>
      </c>
      <c r="I1291" s="1" t="s">
        <v>14</v>
      </c>
      <c r="J1291" s="1" t="s">
        <v>14</v>
      </c>
      <c r="K1291" s="1" t="s">
        <v>14</v>
      </c>
      <c r="L1291" s="1" t="s">
        <v>14</v>
      </c>
      <c r="M1291" s="1" t="s">
        <v>14</v>
      </c>
      <c r="N1291" s="1" t="s">
        <v>14</v>
      </c>
      <c r="O1291" s="1" t="s">
        <v>14</v>
      </c>
      <c r="P1291" s="1" t="s">
        <v>510</v>
      </c>
      <c r="Q1291" s="1"/>
    </row>
    <row r="1292" spans="1:17" x14ac:dyDescent="0.25">
      <c r="A1292" s="1" t="s">
        <v>219</v>
      </c>
      <c r="B1292" s="1" t="s">
        <v>1857</v>
      </c>
      <c r="C1292" s="1" t="s">
        <v>1136</v>
      </c>
      <c r="D1292" s="1" t="s">
        <v>30</v>
      </c>
      <c r="E1292" s="1" t="s">
        <v>249</v>
      </c>
      <c r="F1292" s="1" t="s">
        <v>13</v>
      </c>
      <c r="G1292" s="1" t="s">
        <v>27</v>
      </c>
      <c r="H1292" s="1" t="s">
        <v>14</v>
      </c>
      <c r="I1292" s="1" t="s">
        <v>14</v>
      </c>
      <c r="J1292" s="1" t="s">
        <v>14</v>
      </c>
      <c r="K1292" s="1" t="s">
        <v>14</v>
      </c>
      <c r="L1292" s="1" t="s">
        <v>14</v>
      </c>
      <c r="M1292" s="1" t="s">
        <v>14</v>
      </c>
      <c r="N1292" s="1" t="s">
        <v>14</v>
      </c>
      <c r="O1292" s="1" t="s">
        <v>14</v>
      </c>
      <c r="P1292" s="1" t="s">
        <v>510</v>
      </c>
      <c r="Q1292" s="1"/>
    </row>
    <row r="1293" spans="1:17" x14ac:dyDescent="0.25">
      <c r="A1293" s="1" t="s">
        <v>219</v>
      </c>
      <c r="B1293" s="1" t="s">
        <v>1858</v>
      </c>
      <c r="C1293" s="1" t="s">
        <v>1136</v>
      </c>
      <c r="D1293" s="1" t="s">
        <v>40</v>
      </c>
      <c r="E1293" s="1" t="s">
        <v>249</v>
      </c>
      <c r="F1293" s="1" t="s">
        <v>13</v>
      </c>
      <c r="G1293" s="1" t="s">
        <v>27</v>
      </c>
      <c r="H1293" s="1" t="s">
        <v>14</v>
      </c>
      <c r="I1293" s="1" t="s">
        <v>14</v>
      </c>
      <c r="J1293" s="1" t="s">
        <v>14</v>
      </c>
      <c r="K1293" s="1" t="s">
        <v>14</v>
      </c>
      <c r="L1293" s="1" t="s">
        <v>14</v>
      </c>
      <c r="M1293" s="1" t="s">
        <v>14</v>
      </c>
      <c r="N1293" s="1" t="s">
        <v>14</v>
      </c>
      <c r="O1293" s="1" t="s">
        <v>14</v>
      </c>
      <c r="P1293" s="1" t="s">
        <v>510</v>
      </c>
      <c r="Q1293" s="1"/>
    </row>
    <row r="1294" spans="1:17" x14ac:dyDescent="0.25">
      <c r="A1294" s="1" t="s">
        <v>219</v>
      </c>
      <c r="B1294" s="1" t="s">
        <v>1859</v>
      </c>
      <c r="C1294" s="1" t="s">
        <v>1136</v>
      </c>
      <c r="D1294" s="1" t="s">
        <v>32</v>
      </c>
      <c r="E1294" s="1" t="s">
        <v>249</v>
      </c>
      <c r="F1294" s="1" t="s">
        <v>13</v>
      </c>
      <c r="G1294" s="1" t="s">
        <v>27</v>
      </c>
      <c r="H1294" s="1" t="s">
        <v>14</v>
      </c>
      <c r="I1294" s="1" t="s">
        <v>14</v>
      </c>
      <c r="J1294" s="1" t="s">
        <v>14</v>
      </c>
      <c r="K1294" s="1" t="s">
        <v>14</v>
      </c>
      <c r="L1294" s="1" t="s">
        <v>14</v>
      </c>
      <c r="M1294" s="1" t="s">
        <v>14</v>
      </c>
      <c r="N1294" s="1" t="s">
        <v>14</v>
      </c>
      <c r="O1294" s="1" t="s">
        <v>14</v>
      </c>
      <c r="P1294" s="1" t="s">
        <v>510</v>
      </c>
      <c r="Q1294" s="1"/>
    </row>
    <row r="1295" spans="1:17" x14ac:dyDescent="0.25">
      <c r="A1295" s="1" t="s">
        <v>219</v>
      </c>
      <c r="B1295" s="1" t="s">
        <v>1860</v>
      </c>
      <c r="C1295" s="1" t="s">
        <v>1136</v>
      </c>
      <c r="D1295" s="1" t="s">
        <v>43</v>
      </c>
      <c r="E1295" s="1" t="s">
        <v>249</v>
      </c>
      <c r="F1295" s="1" t="s">
        <v>13</v>
      </c>
      <c r="G1295" s="1" t="s">
        <v>27</v>
      </c>
      <c r="H1295" s="1" t="s">
        <v>14</v>
      </c>
      <c r="I1295" s="1" t="s">
        <v>14</v>
      </c>
      <c r="J1295" s="1" t="s">
        <v>14</v>
      </c>
      <c r="K1295" s="1" t="s">
        <v>14</v>
      </c>
      <c r="L1295" s="1" t="s">
        <v>14</v>
      </c>
      <c r="M1295" s="1" t="s">
        <v>14</v>
      </c>
      <c r="N1295" s="1" t="s">
        <v>14</v>
      </c>
      <c r="O1295" s="1" t="s">
        <v>14</v>
      </c>
      <c r="P1295" s="1" t="s">
        <v>510</v>
      </c>
      <c r="Q1295" s="1"/>
    </row>
    <row r="1296" spans="1:17" x14ac:dyDescent="0.25">
      <c r="A1296" s="1" t="s">
        <v>219</v>
      </c>
      <c r="B1296" s="1" t="s">
        <v>1861</v>
      </c>
      <c r="C1296" s="1" t="s">
        <v>1136</v>
      </c>
      <c r="D1296" s="1" t="s">
        <v>34</v>
      </c>
      <c r="E1296" s="1" t="s">
        <v>249</v>
      </c>
      <c r="F1296" s="1" t="s">
        <v>13</v>
      </c>
      <c r="G1296" s="1" t="s">
        <v>27</v>
      </c>
      <c r="H1296" s="1" t="s">
        <v>14</v>
      </c>
      <c r="I1296" s="1" t="s">
        <v>14</v>
      </c>
      <c r="J1296" s="1" t="s">
        <v>14</v>
      </c>
      <c r="K1296" s="1" t="s">
        <v>14</v>
      </c>
      <c r="L1296" s="1" t="s">
        <v>14</v>
      </c>
      <c r="M1296" s="1" t="s">
        <v>14</v>
      </c>
      <c r="N1296" s="1" t="s">
        <v>14</v>
      </c>
      <c r="O1296" s="1" t="s">
        <v>14</v>
      </c>
      <c r="P1296" s="1" t="s">
        <v>510</v>
      </c>
      <c r="Q1296" s="1"/>
    </row>
    <row r="1297" spans="1:17" x14ac:dyDescent="0.25">
      <c r="A1297" s="1" t="s">
        <v>219</v>
      </c>
      <c r="B1297" s="1" t="s">
        <v>1862</v>
      </c>
      <c r="C1297" s="1" t="s">
        <v>1136</v>
      </c>
      <c r="D1297" s="1" t="s">
        <v>47</v>
      </c>
      <c r="E1297" s="1" t="s">
        <v>249</v>
      </c>
      <c r="F1297" s="1" t="s">
        <v>13</v>
      </c>
      <c r="G1297" s="1" t="s">
        <v>27</v>
      </c>
      <c r="H1297" s="1" t="s">
        <v>14</v>
      </c>
      <c r="I1297" s="1" t="s">
        <v>14</v>
      </c>
      <c r="J1297" s="1" t="s">
        <v>14</v>
      </c>
      <c r="K1297" s="1" t="s">
        <v>14</v>
      </c>
      <c r="L1297" s="1" t="s">
        <v>14</v>
      </c>
      <c r="M1297" s="1" t="s">
        <v>14</v>
      </c>
      <c r="N1297" s="1" t="s">
        <v>14</v>
      </c>
      <c r="O1297" s="1" t="s">
        <v>14</v>
      </c>
      <c r="P1297" s="1" t="s">
        <v>510</v>
      </c>
      <c r="Q1297" s="1"/>
    </row>
    <row r="1298" spans="1:17" x14ac:dyDescent="0.25">
      <c r="A1298" s="1" t="s">
        <v>219</v>
      </c>
      <c r="B1298" s="1" t="s">
        <v>1863</v>
      </c>
      <c r="C1298" s="1" t="s">
        <v>1136</v>
      </c>
      <c r="D1298" s="1" t="s">
        <v>36</v>
      </c>
      <c r="E1298" s="1" t="s">
        <v>249</v>
      </c>
      <c r="F1298" s="1" t="s">
        <v>13</v>
      </c>
      <c r="G1298" s="1" t="s">
        <v>27</v>
      </c>
      <c r="H1298" s="1" t="s">
        <v>14</v>
      </c>
      <c r="I1298" s="1" t="s">
        <v>14</v>
      </c>
      <c r="J1298" s="1" t="s">
        <v>14</v>
      </c>
      <c r="K1298" s="1" t="s">
        <v>14</v>
      </c>
      <c r="L1298" s="1" t="s">
        <v>14</v>
      </c>
      <c r="M1298" s="1" t="s">
        <v>14</v>
      </c>
      <c r="N1298" s="1" t="s">
        <v>14</v>
      </c>
      <c r="O1298" s="1" t="s">
        <v>14</v>
      </c>
      <c r="P1298" s="1" t="s">
        <v>510</v>
      </c>
      <c r="Q1298" s="1"/>
    </row>
    <row r="1299" spans="1:17" x14ac:dyDescent="0.25">
      <c r="A1299" s="1" t="s">
        <v>219</v>
      </c>
      <c r="B1299" s="1" t="s">
        <v>1864</v>
      </c>
      <c r="C1299" s="1" t="s">
        <v>1136</v>
      </c>
      <c r="D1299" s="1" t="s">
        <v>49</v>
      </c>
      <c r="E1299" s="1" t="s">
        <v>249</v>
      </c>
      <c r="F1299" s="1" t="s">
        <v>13</v>
      </c>
      <c r="G1299" s="1" t="s">
        <v>27</v>
      </c>
      <c r="H1299" s="1" t="s">
        <v>14</v>
      </c>
      <c r="I1299" s="1" t="s">
        <v>14</v>
      </c>
      <c r="J1299" s="1" t="s">
        <v>14</v>
      </c>
      <c r="K1299" s="1" t="s">
        <v>14</v>
      </c>
      <c r="L1299" s="1" t="s">
        <v>14</v>
      </c>
      <c r="M1299" s="1" t="s">
        <v>14</v>
      </c>
      <c r="N1299" s="1" t="s">
        <v>14</v>
      </c>
      <c r="O1299" s="1" t="s">
        <v>14</v>
      </c>
      <c r="P1299" s="1" t="s">
        <v>510</v>
      </c>
      <c r="Q1299" s="1"/>
    </row>
    <row r="1300" spans="1:17" x14ac:dyDescent="0.25">
      <c r="A1300" s="1" t="s">
        <v>219</v>
      </c>
      <c r="B1300" s="1" t="s">
        <v>1865</v>
      </c>
      <c r="C1300" s="1" t="s">
        <v>51</v>
      </c>
      <c r="D1300" s="1" t="s">
        <v>18</v>
      </c>
      <c r="E1300" s="1" t="s">
        <v>249</v>
      </c>
      <c r="F1300" s="1" t="s">
        <v>1142</v>
      </c>
      <c r="G1300" s="1" t="s">
        <v>14</v>
      </c>
      <c r="H1300" s="1" t="s">
        <v>14</v>
      </c>
      <c r="I1300" s="1" t="s">
        <v>14</v>
      </c>
      <c r="J1300" s="1" t="s">
        <v>14</v>
      </c>
      <c r="K1300" s="1" t="s">
        <v>14</v>
      </c>
      <c r="L1300" s="1" t="s">
        <v>14</v>
      </c>
      <c r="M1300" s="1" t="s">
        <v>14</v>
      </c>
      <c r="N1300" s="1" t="s">
        <v>14</v>
      </c>
      <c r="O1300" s="1" t="s">
        <v>14</v>
      </c>
      <c r="P1300" s="1" t="s">
        <v>510</v>
      </c>
      <c r="Q1300" s="1"/>
    </row>
    <row r="1301" spans="1:17" x14ac:dyDescent="0.25">
      <c r="A1301" s="1" t="s">
        <v>219</v>
      </c>
      <c r="B1301" s="1" t="s">
        <v>1866</v>
      </c>
      <c r="C1301" s="1" t="s">
        <v>51</v>
      </c>
      <c r="D1301" s="1" t="s">
        <v>20</v>
      </c>
      <c r="E1301" s="1" t="s">
        <v>249</v>
      </c>
      <c r="F1301" s="1" t="s">
        <v>1867</v>
      </c>
      <c r="G1301" s="1" t="s">
        <v>14</v>
      </c>
      <c r="H1301" s="1" t="s">
        <v>14</v>
      </c>
      <c r="I1301" s="1" t="s">
        <v>14</v>
      </c>
      <c r="J1301" s="1" t="s">
        <v>14</v>
      </c>
      <c r="K1301" s="1" t="s">
        <v>14</v>
      </c>
      <c r="L1301" s="1" t="s">
        <v>14</v>
      </c>
      <c r="M1301" s="1" t="s">
        <v>14</v>
      </c>
      <c r="N1301" s="1" t="s">
        <v>14</v>
      </c>
      <c r="O1301" s="1" t="s">
        <v>14</v>
      </c>
      <c r="P1301" s="1" t="s">
        <v>510</v>
      </c>
      <c r="Q1301" s="1"/>
    </row>
    <row r="1302" spans="1:17" x14ac:dyDescent="0.25">
      <c r="A1302" s="1" t="s">
        <v>219</v>
      </c>
      <c r="B1302" s="1" t="s">
        <v>1868</v>
      </c>
      <c r="C1302" s="1" t="s">
        <v>51</v>
      </c>
      <c r="D1302" s="1" t="s">
        <v>22</v>
      </c>
      <c r="E1302" s="1" t="s">
        <v>249</v>
      </c>
      <c r="F1302" s="1" t="s">
        <v>43</v>
      </c>
      <c r="G1302" s="1" t="s">
        <v>27</v>
      </c>
      <c r="H1302" s="1" t="s">
        <v>14</v>
      </c>
      <c r="I1302" s="1" t="s">
        <v>14</v>
      </c>
      <c r="J1302" s="1" t="s">
        <v>14</v>
      </c>
      <c r="K1302" s="1" t="s">
        <v>14</v>
      </c>
      <c r="L1302" s="1" t="s">
        <v>14</v>
      </c>
      <c r="M1302" s="1" t="s">
        <v>14</v>
      </c>
      <c r="N1302" s="1" t="s">
        <v>14</v>
      </c>
      <c r="O1302" s="1" t="s">
        <v>14</v>
      </c>
      <c r="P1302" s="1" t="s">
        <v>510</v>
      </c>
      <c r="Q1302" s="1"/>
    </row>
    <row r="1303" spans="1:17" x14ac:dyDescent="0.25">
      <c r="A1303" s="1" t="s">
        <v>219</v>
      </c>
      <c r="B1303" s="1" t="s">
        <v>1869</v>
      </c>
      <c r="C1303" s="1" t="s">
        <v>51</v>
      </c>
      <c r="D1303" s="1" t="s">
        <v>24</v>
      </c>
      <c r="E1303" s="1" t="s">
        <v>249</v>
      </c>
      <c r="F1303" s="1" t="s">
        <v>347</v>
      </c>
      <c r="G1303" s="1" t="s">
        <v>27</v>
      </c>
      <c r="H1303" s="1" t="s">
        <v>14</v>
      </c>
      <c r="I1303" s="1" t="s">
        <v>14</v>
      </c>
      <c r="J1303" s="1" t="s">
        <v>14</v>
      </c>
      <c r="K1303" s="1" t="s">
        <v>14</v>
      </c>
      <c r="L1303" s="1" t="s">
        <v>14</v>
      </c>
      <c r="M1303" s="1" t="s">
        <v>14</v>
      </c>
      <c r="N1303" s="1" t="s">
        <v>14</v>
      </c>
      <c r="O1303" s="1" t="s">
        <v>14</v>
      </c>
      <c r="P1303" s="1" t="s">
        <v>510</v>
      </c>
      <c r="Q1303" s="1"/>
    </row>
    <row r="1304" spans="1:17" x14ac:dyDescent="0.25">
      <c r="A1304" s="1" t="s">
        <v>219</v>
      </c>
      <c r="B1304" s="1" t="s">
        <v>1870</v>
      </c>
      <c r="C1304" s="1" t="s">
        <v>51</v>
      </c>
      <c r="D1304" s="1" t="s">
        <v>30</v>
      </c>
      <c r="E1304" s="1" t="s">
        <v>249</v>
      </c>
      <c r="F1304" s="1" t="s">
        <v>347</v>
      </c>
      <c r="G1304" s="1" t="s">
        <v>27</v>
      </c>
      <c r="H1304" s="1" t="s">
        <v>14</v>
      </c>
      <c r="I1304" s="1" t="s">
        <v>14</v>
      </c>
      <c r="J1304" s="1" t="s">
        <v>14</v>
      </c>
      <c r="K1304" s="1" t="s">
        <v>14</v>
      </c>
      <c r="L1304" s="1" t="s">
        <v>14</v>
      </c>
      <c r="M1304" s="1" t="s">
        <v>14</v>
      </c>
      <c r="N1304" s="1" t="s">
        <v>14</v>
      </c>
      <c r="O1304" s="1" t="s">
        <v>14</v>
      </c>
      <c r="P1304" s="1" t="s">
        <v>510</v>
      </c>
      <c r="Q1304" s="1"/>
    </row>
    <row r="1305" spans="1:17" x14ac:dyDescent="0.25">
      <c r="A1305" s="1" t="s">
        <v>219</v>
      </c>
      <c r="B1305" s="1" t="s">
        <v>1871</v>
      </c>
      <c r="C1305" s="1" t="s">
        <v>51</v>
      </c>
      <c r="D1305" s="1" t="s">
        <v>32</v>
      </c>
      <c r="E1305" s="1" t="s">
        <v>249</v>
      </c>
      <c r="F1305" s="1" t="s">
        <v>347</v>
      </c>
      <c r="G1305" s="1" t="s">
        <v>27</v>
      </c>
      <c r="H1305" s="1" t="s">
        <v>14</v>
      </c>
      <c r="I1305" s="1" t="s">
        <v>14</v>
      </c>
      <c r="J1305" s="1" t="s">
        <v>14</v>
      </c>
      <c r="K1305" s="1" t="s">
        <v>14</v>
      </c>
      <c r="L1305" s="1" t="s">
        <v>14</v>
      </c>
      <c r="M1305" s="1" t="s">
        <v>14</v>
      </c>
      <c r="N1305" s="1" t="s">
        <v>14</v>
      </c>
      <c r="O1305" s="1" t="s">
        <v>14</v>
      </c>
      <c r="P1305" s="1" t="s">
        <v>510</v>
      </c>
      <c r="Q1305" s="1"/>
    </row>
    <row r="1306" spans="1:17" x14ac:dyDescent="0.25">
      <c r="A1306" s="1" t="s">
        <v>219</v>
      </c>
      <c r="B1306" s="1" t="s">
        <v>1872</v>
      </c>
      <c r="C1306" s="1" t="s">
        <v>51</v>
      </c>
      <c r="D1306" s="1" t="s">
        <v>34</v>
      </c>
      <c r="E1306" s="1" t="s">
        <v>249</v>
      </c>
      <c r="F1306" s="1" t="s">
        <v>347</v>
      </c>
      <c r="G1306" s="1" t="s">
        <v>27</v>
      </c>
      <c r="H1306" s="1" t="s">
        <v>14</v>
      </c>
      <c r="I1306" s="1" t="s">
        <v>14</v>
      </c>
      <c r="J1306" s="1" t="s">
        <v>14</v>
      </c>
      <c r="K1306" s="1" t="s">
        <v>14</v>
      </c>
      <c r="L1306" s="1" t="s">
        <v>14</v>
      </c>
      <c r="M1306" s="1" t="s">
        <v>14</v>
      </c>
      <c r="N1306" s="1" t="s">
        <v>14</v>
      </c>
      <c r="O1306" s="1" t="s">
        <v>14</v>
      </c>
      <c r="P1306" s="1" t="s">
        <v>510</v>
      </c>
      <c r="Q1306" s="1"/>
    </row>
    <row r="1307" spans="1:17" x14ac:dyDescent="0.25">
      <c r="A1307" s="1" t="s">
        <v>219</v>
      </c>
      <c r="B1307" s="1" t="s">
        <v>1873</v>
      </c>
      <c r="C1307" s="1" t="s">
        <v>51</v>
      </c>
      <c r="D1307" s="1" t="s">
        <v>36</v>
      </c>
      <c r="E1307" s="1" t="s">
        <v>249</v>
      </c>
      <c r="F1307" s="1" t="s">
        <v>347</v>
      </c>
      <c r="G1307" s="1" t="s">
        <v>27</v>
      </c>
      <c r="H1307" s="1" t="s">
        <v>14</v>
      </c>
      <c r="I1307" s="1" t="s">
        <v>14</v>
      </c>
      <c r="J1307" s="1" t="s">
        <v>14</v>
      </c>
      <c r="K1307" s="1" t="s">
        <v>14</v>
      </c>
      <c r="L1307" s="1" t="s">
        <v>14</v>
      </c>
      <c r="M1307" s="1" t="s">
        <v>14</v>
      </c>
      <c r="N1307" s="1" t="s">
        <v>14</v>
      </c>
      <c r="O1307" s="1" t="s">
        <v>14</v>
      </c>
      <c r="P1307" s="1" t="s">
        <v>510</v>
      </c>
      <c r="Q1307" s="1"/>
    </row>
    <row r="1308" spans="1:17" x14ac:dyDescent="0.25">
      <c r="A1308" s="1" t="s">
        <v>219</v>
      </c>
      <c r="B1308" s="1" t="s">
        <v>1874</v>
      </c>
      <c r="C1308" s="1" t="s">
        <v>51</v>
      </c>
      <c r="D1308" s="1" t="s">
        <v>38</v>
      </c>
      <c r="E1308" s="1" t="s">
        <v>249</v>
      </c>
      <c r="F1308" s="1" t="s">
        <v>347</v>
      </c>
      <c r="G1308" s="1" t="s">
        <v>27</v>
      </c>
      <c r="H1308" s="1" t="s">
        <v>14</v>
      </c>
      <c r="I1308" s="1" t="s">
        <v>14</v>
      </c>
      <c r="J1308" s="1" t="s">
        <v>14</v>
      </c>
      <c r="K1308" s="1" t="s">
        <v>14</v>
      </c>
      <c r="L1308" s="1" t="s">
        <v>14</v>
      </c>
      <c r="M1308" s="1" t="s">
        <v>14</v>
      </c>
      <c r="N1308" s="1" t="s">
        <v>14</v>
      </c>
      <c r="O1308" s="1" t="s">
        <v>14</v>
      </c>
      <c r="P1308" s="1" t="s">
        <v>510</v>
      </c>
      <c r="Q1308" s="1"/>
    </row>
    <row r="1309" spans="1:17" x14ac:dyDescent="0.25">
      <c r="A1309" s="1" t="s">
        <v>219</v>
      </c>
      <c r="B1309" s="1" t="s">
        <v>1875</v>
      </c>
      <c r="C1309" s="1" t="s">
        <v>51</v>
      </c>
      <c r="D1309" s="1" t="s">
        <v>40</v>
      </c>
      <c r="E1309" s="1" t="s">
        <v>249</v>
      </c>
      <c r="F1309" s="1" t="s">
        <v>347</v>
      </c>
      <c r="G1309" s="1" t="s">
        <v>27</v>
      </c>
      <c r="H1309" s="1" t="s">
        <v>14</v>
      </c>
      <c r="I1309" s="1" t="s">
        <v>14</v>
      </c>
      <c r="J1309" s="1" t="s">
        <v>14</v>
      </c>
      <c r="K1309" s="1" t="s">
        <v>14</v>
      </c>
      <c r="L1309" s="1" t="s">
        <v>14</v>
      </c>
      <c r="M1309" s="1" t="s">
        <v>14</v>
      </c>
      <c r="N1309" s="1" t="s">
        <v>14</v>
      </c>
      <c r="O1309" s="1" t="s">
        <v>14</v>
      </c>
      <c r="P1309" s="1" t="s">
        <v>510</v>
      </c>
      <c r="Q1309" s="1"/>
    </row>
    <row r="1310" spans="1:17" x14ac:dyDescent="0.25">
      <c r="A1310" s="1" t="s">
        <v>219</v>
      </c>
      <c r="B1310" s="1" t="s">
        <v>1876</v>
      </c>
      <c r="C1310" s="1" t="s">
        <v>51</v>
      </c>
      <c r="D1310" s="1" t="s">
        <v>43</v>
      </c>
      <c r="E1310" s="1" t="s">
        <v>249</v>
      </c>
      <c r="F1310" s="1" t="s">
        <v>347</v>
      </c>
      <c r="G1310" s="1" t="s">
        <v>27</v>
      </c>
      <c r="H1310" s="1" t="s">
        <v>14</v>
      </c>
      <c r="I1310" s="1" t="s">
        <v>14</v>
      </c>
      <c r="J1310" s="1" t="s">
        <v>14</v>
      </c>
      <c r="K1310" s="1" t="s">
        <v>14</v>
      </c>
      <c r="L1310" s="1" t="s">
        <v>14</v>
      </c>
      <c r="M1310" s="1" t="s">
        <v>14</v>
      </c>
      <c r="N1310" s="1" t="s">
        <v>14</v>
      </c>
      <c r="O1310" s="1" t="s">
        <v>14</v>
      </c>
      <c r="P1310" s="1" t="s">
        <v>510</v>
      </c>
      <c r="Q1310" s="1"/>
    </row>
    <row r="1311" spans="1:17" x14ac:dyDescent="0.25">
      <c r="A1311" s="1" t="s">
        <v>219</v>
      </c>
      <c r="B1311" s="1" t="s">
        <v>1877</v>
      </c>
      <c r="C1311" s="1" t="s">
        <v>51</v>
      </c>
      <c r="D1311" s="1" t="s">
        <v>47</v>
      </c>
      <c r="E1311" s="1" t="s">
        <v>249</v>
      </c>
      <c r="F1311" s="1" t="s">
        <v>347</v>
      </c>
      <c r="G1311" s="1" t="s">
        <v>27</v>
      </c>
      <c r="H1311" s="1" t="s">
        <v>14</v>
      </c>
      <c r="I1311" s="1" t="s">
        <v>14</v>
      </c>
      <c r="J1311" s="1" t="s">
        <v>14</v>
      </c>
      <c r="K1311" s="1" t="s">
        <v>14</v>
      </c>
      <c r="L1311" s="1" t="s">
        <v>14</v>
      </c>
      <c r="M1311" s="1" t="s">
        <v>14</v>
      </c>
      <c r="N1311" s="1" t="s">
        <v>14</v>
      </c>
      <c r="O1311" s="1" t="s">
        <v>14</v>
      </c>
      <c r="P1311" s="1" t="s">
        <v>510</v>
      </c>
      <c r="Q1311" s="1"/>
    </row>
    <row r="1312" spans="1:17" x14ac:dyDescent="0.25">
      <c r="A1312" s="1" t="s">
        <v>219</v>
      </c>
      <c r="B1312" s="1" t="s">
        <v>1878</v>
      </c>
      <c r="C1312" s="1" t="s">
        <v>51</v>
      </c>
      <c r="D1312" s="1" t="s">
        <v>49</v>
      </c>
      <c r="E1312" s="1" t="s">
        <v>249</v>
      </c>
      <c r="F1312" s="1" t="s">
        <v>347</v>
      </c>
      <c r="G1312" s="1" t="s">
        <v>27</v>
      </c>
      <c r="H1312" s="1" t="s">
        <v>14</v>
      </c>
      <c r="I1312" s="1" t="s">
        <v>14</v>
      </c>
      <c r="J1312" s="1" t="s">
        <v>14</v>
      </c>
      <c r="K1312" s="1" t="s">
        <v>14</v>
      </c>
      <c r="L1312" s="1" t="s">
        <v>14</v>
      </c>
      <c r="M1312" s="1" t="s">
        <v>14</v>
      </c>
      <c r="N1312" s="1" t="s">
        <v>14</v>
      </c>
      <c r="O1312" s="1" t="s">
        <v>14</v>
      </c>
      <c r="P1312" s="1" t="s">
        <v>510</v>
      </c>
      <c r="Q1312" s="1"/>
    </row>
    <row r="1313" spans="1:17" x14ac:dyDescent="0.25">
      <c r="A1313" s="1" t="s">
        <v>219</v>
      </c>
      <c r="B1313" s="1" t="s">
        <v>1879</v>
      </c>
      <c r="C1313" s="1" t="s">
        <v>51</v>
      </c>
      <c r="D1313" s="1" t="s">
        <v>51</v>
      </c>
      <c r="E1313" s="1" t="s">
        <v>249</v>
      </c>
      <c r="F1313" s="1" t="s">
        <v>347</v>
      </c>
      <c r="G1313" s="1" t="s">
        <v>27</v>
      </c>
      <c r="H1313" s="1" t="s">
        <v>14</v>
      </c>
      <c r="I1313" s="1" t="s">
        <v>14</v>
      </c>
      <c r="J1313" s="1" t="s">
        <v>14</v>
      </c>
      <c r="K1313" s="1" t="s">
        <v>14</v>
      </c>
      <c r="L1313" s="1" t="s">
        <v>14</v>
      </c>
      <c r="M1313" s="1" t="s">
        <v>14</v>
      </c>
      <c r="N1313" s="1" t="s">
        <v>14</v>
      </c>
      <c r="O1313" s="1" t="s">
        <v>14</v>
      </c>
      <c r="P1313" s="1" t="s">
        <v>510</v>
      </c>
      <c r="Q1313" s="1"/>
    </row>
    <row r="1314" spans="1:17" x14ac:dyDescent="0.25">
      <c r="A1314" s="1" t="s">
        <v>219</v>
      </c>
      <c r="B1314" s="1" t="s">
        <v>1880</v>
      </c>
      <c r="C1314" s="1" t="s">
        <v>51</v>
      </c>
      <c r="D1314" s="1" t="s">
        <v>53</v>
      </c>
      <c r="E1314" s="1" t="s">
        <v>249</v>
      </c>
      <c r="F1314" s="1" t="s">
        <v>347</v>
      </c>
      <c r="G1314" s="1" t="s">
        <v>27</v>
      </c>
      <c r="H1314" s="1" t="s">
        <v>14</v>
      </c>
      <c r="I1314" s="1" t="s">
        <v>14</v>
      </c>
      <c r="J1314" s="1" t="s">
        <v>14</v>
      </c>
      <c r="K1314" s="1" t="s">
        <v>14</v>
      </c>
      <c r="L1314" s="1" t="s">
        <v>14</v>
      </c>
      <c r="M1314" s="1" t="s">
        <v>14</v>
      </c>
      <c r="N1314" s="1" t="s">
        <v>14</v>
      </c>
      <c r="O1314" s="1" t="s">
        <v>14</v>
      </c>
      <c r="P1314" s="1" t="s">
        <v>510</v>
      </c>
      <c r="Q1314" s="1"/>
    </row>
    <row r="1315" spans="1:17" x14ac:dyDescent="0.25">
      <c r="A1315" s="1" t="s">
        <v>219</v>
      </c>
      <c r="B1315" s="1" t="s">
        <v>1881</v>
      </c>
      <c r="C1315" s="1" t="s">
        <v>51</v>
      </c>
      <c r="D1315" s="1" t="s">
        <v>55</v>
      </c>
      <c r="E1315" s="1" t="s">
        <v>249</v>
      </c>
      <c r="F1315" s="1" t="s">
        <v>347</v>
      </c>
      <c r="G1315" s="1" t="s">
        <v>27</v>
      </c>
      <c r="H1315" s="1" t="s">
        <v>14</v>
      </c>
      <c r="I1315" s="1" t="s">
        <v>14</v>
      </c>
      <c r="J1315" s="1" t="s">
        <v>14</v>
      </c>
      <c r="K1315" s="1" t="s">
        <v>14</v>
      </c>
      <c r="L1315" s="1" t="s">
        <v>14</v>
      </c>
      <c r="M1315" s="1" t="s">
        <v>14</v>
      </c>
      <c r="N1315" s="1" t="s">
        <v>14</v>
      </c>
      <c r="O1315" s="1" t="s">
        <v>14</v>
      </c>
      <c r="P1315" s="1" t="s">
        <v>510</v>
      </c>
      <c r="Q1315" s="1"/>
    </row>
    <row r="1316" spans="1:17" x14ac:dyDescent="0.25">
      <c r="A1316" s="1" t="s">
        <v>219</v>
      </c>
      <c r="B1316" s="1" t="s">
        <v>1882</v>
      </c>
      <c r="C1316" s="1" t="s">
        <v>51</v>
      </c>
      <c r="D1316" s="1" t="s">
        <v>58</v>
      </c>
      <c r="E1316" s="1" t="s">
        <v>249</v>
      </c>
      <c r="F1316" s="1" t="s">
        <v>347</v>
      </c>
      <c r="G1316" s="1" t="s">
        <v>27</v>
      </c>
      <c r="H1316" s="1" t="s">
        <v>14</v>
      </c>
      <c r="I1316" s="1" t="s">
        <v>14</v>
      </c>
      <c r="J1316" s="1" t="s">
        <v>14</v>
      </c>
      <c r="K1316" s="1" t="s">
        <v>14</v>
      </c>
      <c r="L1316" s="1" t="s">
        <v>14</v>
      </c>
      <c r="M1316" s="1" t="s">
        <v>14</v>
      </c>
      <c r="N1316" s="1" t="s">
        <v>14</v>
      </c>
      <c r="O1316" s="1" t="s">
        <v>14</v>
      </c>
      <c r="P1316" s="1" t="s">
        <v>510</v>
      </c>
      <c r="Q1316" s="1"/>
    </row>
    <row r="1317" spans="1:17" x14ac:dyDescent="0.25">
      <c r="A1317" s="1" t="s">
        <v>219</v>
      </c>
      <c r="B1317" s="1" t="s">
        <v>1883</v>
      </c>
      <c r="C1317" s="1" t="s">
        <v>51</v>
      </c>
      <c r="D1317" s="1" t="s">
        <v>60</v>
      </c>
      <c r="E1317" s="1" t="s">
        <v>249</v>
      </c>
      <c r="F1317" s="1" t="s">
        <v>347</v>
      </c>
      <c r="G1317" s="1" t="s">
        <v>27</v>
      </c>
      <c r="H1317" s="1" t="s">
        <v>14</v>
      </c>
      <c r="I1317" s="1" t="s">
        <v>14</v>
      </c>
      <c r="J1317" s="1" t="s">
        <v>14</v>
      </c>
      <c r="K1317" s="1" t="s">
        <v>14</v>
      </c>
      <c r="L1317" s="1" t="s">
        <v>14</v>
      </c>
      <c r="M1317" s="1" t="s">
        <v>14</v>
      </c>
      <c r="N1317" s="1" t="s">
        <v>14</v>
      </c>
      <c r="O1317" s="1" t="s">
        <v>14</v>
      </c>
      <c r="P1317" s="1" t="s">
        <v>510</v>
      </c>
      <c r="Q1317" s="1"/>
    </row>
    <row r="1318" spans="1:17" x14ac:dyDescent="0.25">
      <c r="A1318" s="1" t="s">
        <v>219</v>
      </c>
      <c r="B1318" s="1" t="s">
        <v>1884</v>
      </c>
      <c r="C1318" s="1" t="s">
        <v>51</v>
      </c>
      <c r="D1318" s="1" t="s">
        <v>62</v>
      </c>
      <c r="E1318" s="1" t="s">
        <v>249</v>
      </c>
      <c r="F1318" s="1" t="s">
        <v>347</v>
      </c>
      <c r="G1318" s="1" t="s">
        <v>27</v>
      </c>
      <c r="H1318" s="1" t="s">
        <v>14</v>
      </c>
      <c r="I1318" s="1" t="s">
        <v>14</v>
      </c>
      <c r="J1318" s="1" t="s">
        <v>14</v>
      </c>
      <c r="K1318" s="1" t="s">
        <v>14</v>
      </c>
      <c r="L1318" s="1" t="s">
        <v>14</v>
      </c>
      <c r="M1318" s="1" t="s">
        <v>14</v>
      </c>
      <c r="N1318" s="1" t="s">
        <v>14</v>
      </c>
      <c r="O1318" s="1" t="s">
        <v>14</v>
      </c>
      <c r="P1318" s="1" t="s">
        <v>510</v>
      </c>
      <c r="Q1318" s="1"/>
    </row>
    <row r="1319" spans="1:17" x14ac:dyDescent="0.25">
      <c r="A1319" s="1" t="s">
        <v>219</v>
      </c>
      <c r="B1319" s="1" t="s">
        <v>1885</v>
      </c>
      <c r="C1319" s="1" t="s">
        <v>51</v>
      </c>
      <c r="D1319" s="1" t="s">
        <v>64</v>
      </c>
      <c r="E1319" s="1" t="s">
        <v>249</v>
      </c>
      <c r="F1319" s="1" t="s">
        <v>347</v>
      </c>
      <c r="G1319" s="1" t="s">
        <v>27</v>
      </c>
      <c r="H1319" s="1" t="s">
        <v>14</v>
      </c>
      <c r="I1319" s="1" t="s">
        <v>14</v>
      </c>
      <c r="J1319" s="1" t="s">
        <v>14</v>
      </c>
      <c r="K1319" s="1" t="s">
        <v>14</v>
      </c>
      <c r="L1319" s="1" t="s">
        <v>14</v>
      </c>
      <c r="M1319" s="1" t="s">
        <v>14</v>
      </c>
      <c r="N1319" s="1" t="s">
        <v>14</v>
      </c>
      <c r="O1319" s="1" t="s">
        <v>14</v>
      </c>
      <c r="P1319" s="1" t="s">
        <v>510</v>
      </c>
      <c r="Q1319" s="1"/>
    </row>
    <row r="1320" spans="1:17" x14ac:dyDescent="0.25">
      <c r="A1320" s="1" t="s">
        <v>219</v>
      </c>
      <c r="B1320" s="1" t="s">
        <v>1886</v>
      </c>
      <c r="C1320" s="1" t="s">
        <v>51</v>
      </c>
      <c r="D1320" s="1" t="s">
        <v>67</v>
      </c>
      <c r="E1320" s="1" t="s">
        <v>249</v>
      </c>
      <c r="F1320" s="1" t="s">
        <v>347</v>
      </c>
      <c r="G1320" s="1" t="s">
        <v>27</v>
      </c>
      <c r="H1320" s="1" t="s">
        <v>14</v>
      </c>
      <c r="I1320" s="1" t="s">
        <v>14</v>
      </c>
      <c r="J1320" s="1" t="s">
        <v>14</v>
      </c>
      <c r="K1320" s="1" t="s">
        <v>14</v>
      </c>
      <c r="L1320" s="1" t="s">
        <v>14</v>
      </c>
      <c r="M1320" s="1" t="s">
        <v>14</v>
      </c>
      <c r="N1320" s="1" t="s">
        <v>14</v>
      </c>
      <c r="O1320" s="1" t="s">
        <v>14</v>
      </c>
      <c r="P1320" s="1" t="s">
        <v>510</v>
      </c>
      <c r="Q1320" s="1"/>
    </row>
    <row r="1321" spans="1:17" x14ac:dyDescent="0.25">
      <c r="A1321" s="1" t="s">
        <v>219</v>
      </c>
      <c r="B1321" s="1" t="s">
        <v>1887</v>
      </c>
      <c r="C1321" s="1" t="s">
        <v>51</v>
      </c>
      <c r="D1321" s="1" t="s">
        <v>69</v>
      </c>
      <c r="E1321" s="1" t="s">
        <v>249</v>
      </c>
      <c r="F1321" s="1" t="s">
        <v>347</v>
      </c>
      <c r="G1321" s="1" t="s">
        <v>27</v>
      </c>
      <c r="H1321" s="1" t="s">
        <v>14</v>
      </c>
      <c r="I1321" s="1" t="s">
        <v>14</v>
      </c>
      <c r="J1321" s="1" t="s">
        <v>14</v>
      </c>
      <c r="K1321" s="1" t="s">
        <v>14</v>
      </c>
      <c r="L1321" s="1" t="s">
        <v>14</v>
      </c>
      <c r="M1321" s="1" t="s">
        <v>14</v>
      </c>
      <c r="N1321" s="1" t="s">
        <v>14</v>
      </c>
      <c r="O1321" s="1" t="s">
        <v>14</v>
      </c>
      <c r="P1321" s="1" t="s">
        <v>510</v>
      </c>
      <c r="Q1321" s="1"/>
    </row>
    <row r="1322" spans="1:17" x14ac:dyDescent="0.25">
      <c r="A1322" s="1" t="s">
        <v>219</v>
      </c>
      <c r="B1322" s="1" t="s">
        <v>1888</v>
      </c>
      <c r="C1322" s="1" t="s">
        <v>51</v>
      </c>
      <c r="D1322" s="1" t="s">
        <v>71</v>
      </c>
      <c r="E1322" s="1" t="s">
        <v>249</v>
      </c>
      <c r="F1322" s="1" t="s">
        <v>347</v>
      </c>
      <c r="G1322" s="1" t="s">
        <v>27</v>
      </c>
      <c r="H1322" s="1" t="s">
        <v>14</v>
      </c>
      <c r="I1322" s="1" t="s">
        <v>14</v>
      </c>
      <c r="J1322" s="1" t="s">
        <v>14</v>
      </c>
      <c r="K1322" s="1" t="s">
        <v>14</v>
      </c>
      <c r="L1322" s="1" t="s">
        <v>14</v>
      </c>
      <c r="M1322" s="1" t="s">
        <v>14</v>
      </c>
      <c r="N1322" s="1" t="s">
        <v>14</v>
      </c>
      <c r="O1322" s="1" t="s">
        <v>14</v>
      </c>
      <c r="P1322" s="1" t="s">
        <v>510</v>
      </c>
      <c r="Q1322" s="1"/>
    </row>
    <row r="1323" spans="1:17" x14ac:dyDescent="0.25">
      <c r="A1323" s="1" t="s">
        <v>219</v>
      </c>
      <c r="B1323" s="1" t="s">
        <v>1889</v>
      </c>
      <c r="C1323" s="1" t="s">
        <v>51</v>
      </c>
      <c r="D1323" s="1" t="s">
        <v>73</v>
      </c>
      <c r="E1323" s="1" t="s">
        <v>249</v>
      </c>
      <c r="F1323" s="1" t="s">
        <v>13</v>
      </c>
      <c r="G1323" s="1" t="s">
        <v>1167</v>
      </c>
      <c r="H1323" s="1" t="s">
        <v>14</v>
      </c>
      <c r="I1323" s="1" t="s">
        <v>14</v>
      </c>
      <c r="J1323" s="1" t="s">
        <v>14</v>
      </c>
      <c r="K1323" s="1" t="s">
        <v>14</v>
      </c>
      <c r="L1323" s="1" t="s">
        <v>14</v>
      </c>
      <c r="M1323" s="1" t="s">
        <v>14</v>
      </c>
      <c r="N1323" s="1" t="s">
        <v>14</v>
      </c>
      <c r="O1323" s="1" t="s">
        <v>14</v>
      </c>
      <c r="P1323" s="1" t="s">
        <v>510</v>
      </c>
      <c r="Q1323" s="1"/>
    </row>
    <row r="1324" spans="1:17" x14ac:dyDescent="0.25">
      <c r="A1324" s="1" t="s">
        <v>219</v>
      </c>
      <c r="B1324" s="1" t="s">
        <v>1890</v>
      </c>
      <c r="C1324" s="1" t="s">
        <v>79</v>
      </c>
      <c r="D1324" s="1" t="s">
        <v>24</v>
      </c>
      <c r="E1324" s="1" t="s">
        <v>249</v>
      </c>
      <c r="F1324" s="1" t="s">
        <v>1169</v>
      </c>
      <c r="G1324" s="1" t="s">
        <v>1167</v>
      </c>
      <c r="H1324" s="1" t="s">
        <v>14</v>
      </c>
      <c r="I1324" s="1" t="s">
        <v>14</v>
      </c>
      <c r="J1324" s="1" t="s">
        <v>14</v>
      </c>
      <c r="K1324" s="1" t="s">
        <v>14</v>
      </c>
      <c r="L1324" s="1" t="s">
        <v>14</v>
      </c>
      <c r="M1324" s="1" t="s">
        <v>14</v>
      </c>
      <c r="N1324" s="1" t="s">
        <v>14</v>
      </c>
      <c r="O1324" s="1" t="s">
        <v>14</v>
      </c>
      <c r="P1324" s="1" t="s">
        <v>510</v>
      </c>
      <c r="Q1324" s="1"/>
    </row>
    <row r="1325" spans="1:17" x14ac:dyDescent="0.25">
      <c r="A1325" s="1" t="s">
        <v>219</v>
      </c>
      <c r="B1325" s="1" t="s">
        <v>1891</v>
      </c>
      <c r="C1325" s="1" t="s">
        <v>79</v>
      </c>
      <c r="D1325" s="1" t="s">
        <v>30</v>
      </c>
      <c r="E1325" s="1" t="s">
        <v>249</v>
      </c>
      <c r="F1325" s="1" t="s">
        <v>1169</v>
      </c>
      <c r="G1325" s="1" t="s">
        <v>1167</v>
      </c>
      <c r="H1325" s="1" t="s">
        <v>14</v>
      </c>
      <c r="I1325" s="1" t="s">
        <v>14</v>
      </c>
      <c r="J1325" s="1" t="s">
        <v>14</v>
      </c>
      <c r="K1325" s="1" t="s">
        <v>14</v>
      </c>
      <c r="L1325" s="1" t="s">
        <v>14</v>
      </c>
      <c r="M1325" s="1" t="s">
        <v>14</v>
      </c>
      <c r="N1325" s="1" t="s">
        <v>14</v>
      </c>
      <c r="O1325" s="1" t="s">
        <v>14</v>
      </c>
      <c r="P1325" s="1" t="s">
        <v>510</v>
      </c>
      <c r="Q1325" s="1"/>
    </row>
    <row r="1326" spans="1:17" x14ac:dyDescent="0.25">
      <c r="A1326" s="1" t="s">
        <v>219</v>
      </c>
      <c r="B1326" s="1" t="s">
        <v>1892</v>
      </c>
      <c r="C1326" s="1" t="s">
        <v>79</v>
      </c>
      <c r="D1326" s="1" t="s">
        <v>32</v>
      </c>
      <c r="E1326" s="1" t="s">
        <v>249</v>
      </c>
      <c r="F1326" s="1" t="s">
        <v>1169</v>
      </c>
      <c r="G1326" s="1" t="s">
        <v>1167</v>
      </c>
      <c r="H1326" s="1" t="s">
        <v>14</v>
      </c>
      <c r="I1326" s="1" t="s">
        <v>14</v>
      </c>
      <c r="J1326" s="1" t="s">
        <v>14</v>
      </c>
      <c r="K1326" s="1" t="s">
        <v>14</v>
      </c>
      <c r="L1326" s="1" t="s">
        <v>14</v>
      </c>
      <c r="M1326" s="1" t="s">
        <v>14</v>
      </c>
      <c r="N1326" s="1" t="s">
        <v>14</v>
      </c>
      <c r="O1326" s="1" t="s">
        <v>14</v>
      </c>
      <c r="P1326" s="1" t="s">
        <v>510</v>
      </c>
      <c r="Q1326" s="1"/>
    </row>
    <row r="1327" spans="1:17" x14ac:dyDescent="0.25">
      <c r="A1327" s="1" t="s">
        <v>219</v>
      </c>
      <c r="B1327" s="1" t="s">
        <v>1893</v>
      </c>
      <c r="C1327" s="1" t="s">
        <v>79</v>
      </c>
      <c r="D1327" s="1" t="s">
        <v>34</v>
      </c>
      <c r="E1327" s="1" t="s">
        <v>249</v>
      </c>
      <c r="F1327" s="1" t="s">
        <v>1169</v>
      </c>
      <c r="G1327" s="1" t="s">
        <v>1167</v>
      </c>
      <c r="H1327" s="1" t="s">
        <v>14</v>
      </c>
      <c r="I1327" s="1" t="s">
        <v>14</v>
      </c>
      <c r="J1327" s="1" t="s">
        <v>14</v>
      </c>
      <c r="K1327" s="1" t="s">
        <v>14</v>
      </c>
      <c r="L1327" s="1" t="s">
        <v>14</v>
      </c>
      <c r="M1327" s="1" t="s">
        <v>14</v>
      </c>
      <c r="N1327" s="1" t="s">
        <v>14</v>
      </c>
      <c r="O1327" s="1" t="s">
        <v>14</v>
      </c>
      <c r="P1327" s="1" t="s">
        <v>510</v>
      </c>
      <c r="Q1327" s="1"/>
    </row>
    <row r="1328" spans="1:17" x14ac:dyDescent="0.25">
      <c r="A1328" s="1" t="s">
        <v>219</v>
      </c>
      <c r="B1328" s="1" t="s">
        <v>1894</v>
      </c>
      <c r="C1328" s="1" t="s">
        <v>79</v>
      </c>
      <c r="D1328" s="1" t="s">
        <v>36</v>
      </c>
      <c r="E1328" s="1" t="s">
        <v>249</v>
      </c>
      <c r="F1328" s="1" t="s">
        <v>1169</v>
      </c>
      <c r="G1328" s="1" t="s">
        <v>1167</v>
      </c>
      <c r="H1328" s="1" t="s">
        <v>14</v>
      </c>
      <c r="I1328" s="1" t="s">
        <v>14</v>
      </c>
      <c r="J1328" s="1" t="s">
        <v>14</v>
      </c>
      <c r="K1328" s="1" t="s">
        <v>14</v>
      </c>
      <c r="L1328" s="1" t="s">
        <v>14</v>
      </c>
      <c r="M1328" s="1" t="s">
        <v>14</v>
      </c>
      <c r="N1328" s="1" t="s">
        <v>14</v>
      </c>
      <c r="O1328" s="1" t="s">
        <v>14</v>
      </c>
      <c r="P1328" s="1" t="s">
        <v>510</v>
      </c>
      <c r="Q1328" s="1"/>
    </row>
    <row r="1329" spans="1:17" x14ac:dyDescent="0.25">
      <c r="A1329" s="1" t="s">
        <v>219</v>
      </c>
      <c r="B1329" s="1" t="s">
        <v>1895</v>
      </c>
      <c r="C1329" s="1" t="s">
        <v>89</v>
      </c>
      <c r="D1329" s="1" t="s">
        <v>22</v>
      </c>
      <c r="E1329" s="1" t="s">
        <v>249</v>
      </c>
      <c r="F1329" s="1" t="s">
        <v>1175</v>
      </c>
      <c r="G1329" s="1" t="s">
        <v>14</v>
      </c>
      <c r="H1329" s="1" t="s">
        <v>14</v>
      </c>
      <c r="I1329" s="1" t="s">
        <v>14</v>
      </c>
      <c r="J1329" s="1" t="s">
        <v>14</v>
      </c>
      <c r="K1329" s="1" t="s">
        <v>14</v>
      </c>
      <c r="L1329" s="1" t="s">
        <v>14</v>
      </c>
      <c r="M1329" s="1" t="s">
        <v>14</v>
      </c>
      <c r="N1329" s="1" t="s">
        <v>14</v>
      </c>
      <c r="O1329" s="1" t="s">
        <v>14</v>
      </c>
      <c r="P1329" s="1" t="s">
        <v>510</v>
      </c>
      <c r="Q1329" s="1"/>
    </row>
    <row r="1330" spans="1:17" x14ac:dyDescent="0.25">
      <c r="A1330" s="1" t="s">
        <v>219</v>
      </c>
      <c r="B1330" s="1" t="s">
        <v>1896</v>
      </c>
      <c r="C1330" s="1" t="s">
        <v>89</v>
      </c>
      <c r="D1330" s="1" t="s">
        <v>24</v>
      </c>
      <c r="E1330" s="1" t="s">
        <v>249</v>
      </c>
      <c r="F1330" s="1" t="s">
        <v>152</v>
      </c>
      <c r="G1330" s="1" t="s">
        <v>27</v>
      </c>
      <c r="H1330" s="1" t="s">
        <v>14</v>
      </c>
      <c r="I1330" s="1" t="s">
        <v>14</v>
      </c>
      <c r="J1330" s="1" t="s">
        <v>14</v>
      </c>
      <c r="K1330" s="1" t="s">
        <v>14</v>
      </c>
      <c r="L1330" s="1" t="s">
        <v>14</v>
      </c>
      <c r="M1330" s="1" t="s">
        <v>14</v>
      </c>
      <c r="N1330" s="1" t="s">
        <v>14</v>
      </c>
      <c r="O1330" s="1" t="s">
        <v>14</v>
      </c>
      <c r="P1330" s="1" t="s">
        <v>510</v>
      </c>
      <c r="Q1330" s="1"/>
    </row>
    <row r="1331" spans="1:17" x14ac:dyDescent="0.25">
      <c r="A1331" s="1" t="s">
        <v>219</v>
      </c>
      <c r="B1331" s="1" t="s">
        <v>1897</v>
      </c>
      <c r="C1331" s="1" t="s">
        <v>89</v>
      </c>
      <c r="D1331" s="1" t="s">
        <v>30</v>
      </c>
      <c r="E1331" s="1" t="s">
        <v>249</v>
      </c>
      <c r="F1331" s="1" t="s">
        <v>152</v>
      </c>
      <c r="G1331" s="1" t="s">
        <v>27</v>
      </c>
      <c r="H1331" s="1" t="s">
        <v>14</v>
      </c>
      <c r="I1331" s="1" t="s">
        <v>14</v>
      </c>
      <c r="J1331" s="1" t="s">
        <v>14</v>
      </c>
      <c r="K1331" s="1" t="s">
        <v>14</v>
      </c>
      <c r="L1331" s="1" t="s">
        <v>14</v>
      </c>
      <c r="M1331" s="1" t="s">
        <v>14</v>
      </c>
      <c r="N1331" s="1" t="s">
        <v>14</v>
      </c>
      <c r="O1331" s="1" t="s">
        <v>14</v>
      </c>
      <c r="P1331" s="1" t="s">
        <v>510</v>
      </c>
      <c r="Q1331" s="1"/>
    </row>
    <row r="1332" spans="1:17" x14ac:dyDescent="0.25">
      <c r="A1332" s="1" t="s">
        <v>219</v>
      </c>
      <c r="B1332" s="1" t="s">
        <v>1898</v>
      </c>
      <c r="C1332" s="1" t="s">
        <v>89</v>
      </c>
      <c r="D1332" s="1" t="s">
        <v>32</v>
      </c>
      <c r="E1332" s="1" t="s">
        <v>249</v>
      </c>
      <c r="F1332" s="1" t="s">
        <v>1179</v>
      </c>
      <c r="G1332" s="1" t="s">
        <v>1167</v>
      </c>
      <c r="H1332" s="1" t="s">
        <v>14</v>
      </c>
      <c r="I1332" s="1" t="s">
        <v>14</v>
      </c>
      <c r="J1332" s="1" t="s">
        <v>14</v>
      </c>
      <c r="K1332" s="1" t="s">
        <v>14</v>
      </c>
      <c r="L1332" s="1" t="s">
        <v>14</v>
      </c>
      <c r="M1332" s="1" t="s">
        <v>14</v>
      </c>
      <c r="N1332" s="1" t="s">
        <v>14</v>
      </c>
      <c r="O1332" s="1" t="s">
        <v>14</v>
      </c>
      <c r="P1332" s="1" t="s">
        <v>510</v>
      </c>
      <c r="Q1332" s="1"/>
    </row>
    <row r="1333" spans="1:17" x14ac:dyDescent="0.25">
      <c r="A1333" s="1" t="s">
        <v>219</v>
      </c>
      <c r="B1333" s="1" t="s">
        <v>1899</v>
      </c>
      <c r="C1333" s="1" t="s">
        <v>89</v>
      </c>
      <c r="D1333" s="1" t="s">
        <v>34</v>
      </c>
      <c r="E1333" s="1" t="s">
        <v>249</v>
      </c>
      <c r="F1333" s="1" t="s">
        <v>1179</v>
      </c>
      <c r="G1333" s="1" t="s">
        <v>1167</v>
      </c>
      <c r="H1333" s="1" t="s">
        <v>14</v>
      </c>
      <c r="I1333" s="1" t="s">
        <v>14</v>
      </c>
      <c r="J1333" s="1" t="s">
        <v>14</v>
      </c>
      <c r="K1333" s="1" t="s">
        <v>14</v>
      </c>
      <c r="L1333" s="1" t="s">
        <v>14</v>
      </c>
      <c r="M1333" s="1" t="s">
        <v>14</v>
      </c>
      <c r="N1333" s="1" t="s">
        <v>14</v>
      </c>
      <c r="O1333" s="1" t="s">
        <v>14</v>
      </c>
      <c r="P1333" s="1" t="s">
        <v>510</v>
      </c>
      <c r="Q1333" s="1"/>
    </row>
    <row r="1334" spans="1:17" x14ac:dyDescent="0.25">
      <c r="A1334" s="1" t="s">
        <v>219</v>
      </c>
      <c r="B1334" s="1" t="s">
        <v>1900</v>
      </c>
      <c r="C1334" s="1" t="s">
        <v>89</v>
      </c>
      <c r="D1334" s="1" t="s">
        <v>36</v>
      </c>
      <c r="E1334" s="1" t="s">
        <v>249</v>
      </c>
      <c r="F1334" s="1" t="s">
        <v>1179</v>
      </c>
      <c r="G1334" s="1" t="s">
        <v>1167</v>
      </c>
      <c r="H1334" s="1" t="s">
        <v>14</v>
      </c>
      <c r="I1334" s="1" t="s">
        <v>14</v>
      </c>
      <c r="J1334" s="1" t="s">
        <v>14</v>
      </c>
      <c r="K1334" s="1" t="s">
        <v>14</v>
      </c>
      <c r="L1334" s="1" t="s">
        <v>14</v>
      </c>
      <c r="M1334" s="1" t="s">
        <v>14</v>
      </c>
      <c r="N1334" s="1" t="s">
        <v>14</v>
      </c>
      <c r="O1334" s="1" t="s">
        <v>14</v>
      </c>
      <c r="P1334" s="1" t="s">
        <v>510</v>
      </c>
      <c r="Q1334" s="1"/>
    </row>
    <row r="1335" spans="1:17" x14ac:dyDescent="0.25">
      <c r="A1335" s="1" t="s">
        <v>219</v>
      </c>
      <c r="B1335" s="1" t="s">
        <v>1901</v>
      </c>
      <c r="C1335" s="1" t="s">
        <v>89</v>
      </c>
      <c r="D1335" s="1" t="s">
        <v>38</v>
      </c>
      <c r="E1335" s="1" t="s">
        <v>249</v>
      </c>
      <c r="F1335" s="1" t="s">
        <v>1179</v>
      </c>
      <c r="G1335" s="1" t="s">
        <v>1167</v>
      </c>
      <c r="H1335" s="1" t="s">
        <v>14</v>
      </c>
      <c r="I1335" s="1" t="s">
        <v>14</v>
      </c>
      <c r="J1335" s="1" t="s">
        <v>14</v>
      </c>
      <c r="K1335" s="1" t="s">
        <v>14</v>
      </c>
      <c r="L1335" s="1" t="s">
        <v>14</v>
      </c>
      <c r="M1335" s="1" t="s">
        <v>14</v>
      </c>
      <c r="N1335" s="1" t="s">
        <v>14</v>
      </c>
      <c r="O1335" s="1" t="s">
        <v>14</v>
      </c>
      <c r="P1335" s="1" t="s">
        <v>510</v>
      </c>
      <c r="Q1335" s="1"/>
    </row>
    <row r="1336" spans="1:17" x14ac:dyDescent="0.25">
      <c r="A1336" s="1" t="s">
        <v>219</v>
      </c>
      <c r="B1336" s="1" t="s">
        <v>1902</v>
      </c>
      <c r="C1336" s="1" t="s">
        <v>89</v>
      </c>
      <c r="D1336" s="1" t="s">
        <v>40</v>
      </c>
      <c r="E1336" s="1" t="s">
        <v>249</v>
      </c>
      <c r="F1336" s="1" t="s">
        <v>355</v>
      </c>
      <c r="G1336" s="1" t="s">
        <v>27</v>
      </c>
      <c r="H1336" s="1" t="s">
        <v>14</v>
      </c>
      <c r="I1336" s="1" t="s">
        <v>14</v>
      </c>
      <c r="J1336" s="1" t="s">
        <v>14</v>
      </c>
      <c r="K1336" s="1" t="s">
        <v>14</v>
      </c>
      <c r="L1336" s="1" t="s">
        <v>14</v>
      </c>
      <c r="M1336" s="1" t="s">
        <v>14</v>
      </c>
      <c r="N1336" s="1" t="s">
        <v>14</v>
      </c>
      <c r="O1336" s="1" t="s">
        <v>14</v>
      </c>
      <c r="P1336" s="1" t="s">
        <v>510</v>
      </c>
      <c r="Q1336" s="1"/>
    </row>
    <row r="1337" spans="1:17" x14ac:dyDescent="0.25">
      <c r="A1337" s="1" t="s">
        <v>219</v>
      </c>
      <c r="B1337" s="1" t="s">
        <v>1903</v>
      </c>
      <c r="C1337" s="1" t="s">
        <v>92</v>
      </c>
      <c r="D1337" s="1" t="s">
        <v>22</v>
      </c>
      <c r="E1337" s="1" t="s">
        <v>249</v>
      </c>
      <c r="F1337" s="1" t="s">
        <v>1175</v>
      </c>
      <c r="G1337" s="1" t="s">
        <v>14</v>
      </c>
      <c r="H1337" s="1" t="s">
        <v>14</v>
      </c>
      <c r="I1337" s="1" t="s">
        <v>14</v>
      </c>
      <c r="J1337" s="1" t="s">
        <v>14</v>
      </c>
      <c r="K1337" s="1" t="s">
        <v>14</v>
      </c>
      <c r="L1337" s="1" t="s">
        <v>14</v>
      </c>
      <c r="M1337" s="1" t="s">
        <v>14</v>
      </c>
      <c r="N1337" s="1" t="s">
        <v>14</v>
      </c>
      <c r="O1337" s="1" t="s">
        <v>14</v>
      </c>
      <c r="P1337" s="1" t="s">
        <v>510</v>
      </c>
      <c r="Q1337" s="1"/>
    </row>
    <row r="1338" spans="1:17" x14ac:dyDescent="0.25">
      <c r="A1338" s="1" t="s">
        <v>219</v>
      </c>
      <c r="B1338" s="1" t="s">
        <v>1904</v>
      </c>
      <c r="C1338" s="1" t="s">
        <v>92</v>
      </c>
      <c r="D1338" s="1" t="s">
        <v>24</v>
      </c>
      <c r="E1338" s="1" t="s">
        <v>249</v>
      </c>
      <c r="F1338" s="1" t="s">
        <v>152</v>
      </c>
      <c r="G1338" s="1" t="s">
        <v>27</v>
      </c>
      <c r="H1338" s="1" t="s">
        <v>14</v>
      </c>
      <c r="I1338" s="1" t="s">
        <v>14</v>
      </c>
      <c r="J1338" s="1" t="s">
        <v>14</v>
      </c>
      <c r="K1338" s="1" t="s">
        <v>14</v>
      </c>
      <c r="L1338" s="1" t="s">
        <v>14</v>
      </c>
      <c r="M1338" s="1" t="s">
        <v>14</v>
      </c>
      <c r="N1338" s="1" t="s">
        <v>14</v>
      </c>
      <c r="O1338" s="1" t="s">
        <v>14</v>
      </c>
      <c r="P1338" s="1" t="s">
        <v>510</v>
      </c>
      <c r="Q1338" s="1"/>
    </row>
    <row r="1339" spans="1:17" x14ac:dyDescent="0.25">
      <c r="A1339" s="1" t="s">
        <v>219</v>
      </c>
      <c r="B1339" s="1" t="s">
        <v>1905</v>
      </c>
      <c r="C1339" s="1" t="s">
        <v>92</v>
      </c>
      <c r="D1339" s="1" t="s">
        <v>30</v>
      </c>
      <c r="E1339" s="1" t="s">
        <v>249</v>
      </c>
      <c r="F1339" s="1" t="s">
        <v>152</v>
      </c>
      <c r="G1339" s="1" t="s">
        <v>27</v>
      </c>
      <c r="H1339" s="1" t="s">
        <v>14</v>
      </c>
      <c r="I1339" s="1" t="s">
        <v>14</v>
      </c>
      <c r="J1339" s="1" t="s">
        <v>14</v>
      </c>
      <c r="K1339" s="1" t="s">
        <v>14</v>
      </c>
      <c r="L1339" s="1" t="s">
        <v>14</v>
      </c>
      <c r="M1339" s="1" t="s">
        <v>14</v>
      </c>
      <c r="N1339" s="1" t="s">
        <v>14</v>
      </c>
      <c r="O1339" s="1" t="s">
        <v>14</v>
      </c>
      <c r="P1339" s="1" t="s">
        <v>510</v>
      </c>
      <c r="Q1339" s="1"/>
    </row>
    <row r="1340" spans="1:17" x14ac:dyDescent="0.25">
      <c r="A1340" s="1" t="s">
        <v>219</v>
      </c>
      <c r="B1340" s="1" t="s">
        <v>1906</v>
      </c>
      <c r="C1340" s="1" t="s">
        <v>92</v>
      </c>
      <c r="D1340" s="1" t="s">
        <v>32</v>
      </c>
      <c r="E1340" s="1" t="s">
        <v>249</v>
      </c>
      <c r="F1340" s="1" t="s">
        <v>1188</v>
      </c>
      <c r="G1340" s="1" t="s">
        <v>1167</v>
      </c>
      <c r="H1340" s="1" t="s">
        <v>14</v>
      </c>
      <c r="I1340" s="1" t="s">
        <v>14</v>
      </c>
      <c r="J1340" s="1" t="s">
        <v>14</v>
      </c>
      <c r="K1340" s="1" t="s">
        <v>14</v>
      </c>
      <c r="L1340" s="1" t="s">
        <v>14</v>
      </c>
      <c r="M1340" s="1" t="s">
        <v>14</v>
      </c>
      <c r="N1340" s="1" t="s">
        <v>14</v>
      </c>
      <c r="O1340" s="1" t="s">
        <v>14</v>
      </c>
      <c r="P1340" s="1" t="s">
        <v>510</v>
      </c>
      <c r="Q1340" s="1"/>
    </row>
    <row r="1341" spans="1:17" x14ac:dyDescent="0.25">
      <c r="A1341" s="1" t="s">
        <v>219</v>
      </c>
      <c r="B1341" s="1" t="s">
        <v>1907</v>
      </c>
      <c r="C1341" s="1" t="s">
        <v>92</v>
      </c>
      <c r="D1341" s="1" t="s">
        <v>34</v>
      </c>
      <c r="E1341" s="1" t="s">
        <v>249</v>
      </c>
      <c r="F1341" s="1" t="s">
        <v>1188</v>
      </c>
      <c r="G1341" s="1" t="s">
        <v>1167</v>
      </c>
      <c r="H1341" s="1" t="s">
        <v>14</v>
      </c>
      <c r="I1341" s="1" t="s">
        <v>14</v>
      </c>
      <c r="J1341" s="1" t="s">
        <v>14</v>
      </c>
      <c r="K1341" s="1" t="s">
        <v>14</v>
      </c>
      <c r="L1341" s="1" t="s">
        <v>14</v>
      </c>
      <c r="M1341" s="1" t="s">
        <v>14</v>
      </c>
      <c r="N1341" s="1" t="s">
        <v>14</v>
      </c>
      <c r="O1341" s="1" t="s">
        <v>14</v>
      </c>
      <c r="P1341" s="1" t="s">
        <v>510</v>
      </c>
      <c r="Q1341" s="1"/>
    </row>
    <row r="1342" spans="1:17" x14ac:dyDescent="0.25">
      <c r="A1342" s="1" t="s">
        <v>219</v>
      </c>
      <c r="B1342" s="1" t="s">
        <v>1908</v>
      </c>
      <c r="C1342" s="1" t="s">
        <v>92</v>
      </c>
      <c r="D1342" s="1" t="s">
        <v>36</v>
      </c>
      <c r="E1342" s="1" t="s">
        <v>249</v>
      </c>
      <c r="F1342" s="1" t="s">
        <v>1188</v>
      </c>
      <c r="G1342" s="1" t="s">
        <v>1167</v>
      </c>
      <c r="H1342" s="1" t="s">
        <v>14</v>
      </c>
      <c r="I1342" s="1" t="s">
        <v>14</v>
      </c>
      <c r="J1342" s="1" t="s">
        <v>14</v>
      </c>
      <c r="K1342" s="1" t="s">
        <v>14</v>
      </c>
      <c r="L1342" s="1" t="s">
        <v>14</v>
      </c>
      <c r="M1342" s="1" t="s">
        <v>14</v>
      </c>
      <c r="N1342" s="1" t="s">
        <v>14</v>
      </c>
      <c r="O1342" s="1" t="s">
        <v>14</v>
      </c>
      <c r="P1342" s="1" t="s">
        <v>510</v>
      </c>
      <c r="Q1342" s="1"/>
    </row>
    <row r="1343" spans="1:17" x14ac:dyDescent="0.25">
      <c r="A1343" s="1" t="s">
        <v>219</v>
      </c>
      <c r="B1343" s="1" t="s">
        <v>1909</v>
      </c>
      <c r="C1343" s="1" t="s">
        <v>92</v>
      </c>
      <c r="D1343" s="1" t="s">
        <v>38</v>
      </c>
      <c r="E1343" s="1" t="s">
        <v>249</v>
      </c>
      <c r="F1343" s="1" t="s">
        <v>1188</v>
      </c>
      <c r="G1343" s="1" t="s">
        <v>1167</v>
      </c>
      <c r="H1343" s="1" t="s">
        <v>14</v>
      </c>
      <c r="I1343" s="1" t="s">
        <v>14</v>
      </c>
      <c r="J1343" s="1" t="s">
        <v>14</v>
      </c>
      <c r="K1343" s="1" t="s">
        <v>14</v>
      </c>
      <c r="L1343" s="1" t="s">
        <v>14</v>
      </c>
      <c r="M1343" s="1" t="s">
        <v>14</v>
      </c>
      <c r="N1343" s="1" t="s">
        <v>14</v>
      </c>
      <c r="O1343" s="1" t="s">
        <v>14</v>
      </c>
      <c r="P1343" s="1" t="s">
        <v>510</v>
      </c>
      <c r="Q1343" s="1"/>
    </row>
    <row r="1344" spans="1:17" x14ac:dyDescent="0.25">
      <c r="A1344" s="1" t="s">
        <v>219</v>
      </c>
      <c r="B1344" s="1" t="s">
        <v>1910</v>
      </c>
      <c r="C1344" s="1" t="s">
        <v>92</v>
      </c>
      <c r="D1344" s="1" t="s">
        <v>40</v>
      </c>
      <c r="E1344" s="1" t="s">
        <v>249</v>
      </c>
      <c r="F1344" s="1" t="s">
        <v>1193</v>
      </c>
      <c r="G1344" s="1" t="s">
        <v>27</v>
      </c>
      <c r="H1344" s="1" t="s">
        <v>14</v>
      </c>
      <c r="I1344" s="1" t="s">
        <v>14</v>
      </c>
      <c r="J1344" s="1" t="s">
        <v>14</v>
      </c>
      <c r="K1344" s="1" t="s">
        <v>14</v>
      </c>
      <c r="L1344" s="1" t="s">
        <v>14</v>
      </c>
      <c r="M1344" s="1" t="s">
        <v>14</v>
      </c>
      <c r="N1344" s="1" t="s">
        <v>14</v>
      </c>
      <c r="O1344" s="1" t="s">
        <v>14</v>
      </c>
      <c r="P1344" s="1" t="s">
        <v>510</v>
      </c>
      <c r="Q1344" s="1"/>
    </row>
    <row r="1345" spans="1:17" x14ac:dyDescent="0.25">
      <c r="A1345" s="1" t="s">
        <v>219</v>
      </c>
      <c r="B1345" s="1" t="s">
        <v>1911</v>
      </c>
      <c r="C1345" s="1" t="s">
        <v>94</v>
      </c>
      <c r="D1345" s="1" t="s">
        <v>22</v>
      </c>
      <c r="E1345" s="1" t="s">
        <v>249</v>
      </c>
      <c r="F1345" s="1" t="s">
        <v>1195</v>
      </c>
      <c r="G1345" s="1" t="s">
        <v>14</v>
      </c>
      <c r="H1345" s="1" t="s">
        <v>14</v>
      </c>
      <c r="I1345" s="1" t="s">
        <v>14</v>
      </c>
      <c r="J1345" s="1" t="s">
        <v>14</v>
      </c>
      <c r="K1345" s="1" t="s">
        <v>14</v>
      </c>
      <c r="L1345" s="1" t="s">
        <v>14</v>
      </c>
      <c r="M1345" s="1" t="s">
        <v>14</v>
      </c>
      <c r="N1345" s="1" t="s">
        <v>14</v>
      </c>
      <c r="O1345" s="1" t="s">
        <v>14</v>
      </c>
      <c r="P1345" s="1" t="s">
        <v>510</v>
      </c>
      <c r="Q1345" s="1"/>
    </row>
    <row r="1346" spans="1:17" x14ac:dyDescent="0.25">
      <c r="A1346" s="1" t="s">
        <v>219</v>
      </c>
      <c r="B1346" s="1" t="s">
        <v>1912</v>
      </c>
      <c r="C1346" s="1" t="s">
        <v>94</v>
      </c>
      <c r="D1346" s="1" t="s">
        <v>24</v>
      </c>
      <c r="E1346" s="1" t="s">
        <v>249</v>
      </c>
      <c r="F1346" s="1" t="s">
        <v>152</v>
      </c>
      <c r="G1346" s="1" t="s">
        <v>27</v>
      </c>
      <c r="H1346" s="1" t="s">
        <v>14</v>
      </c>
      <c r="I1346" s="1" t="s">
        <v>14</v>
      </c>
      <c r="J1346" s="1" t="s">
        <v>14</v>
      </c>
      <c r="K1346" s="1" t="s">
        <v>14</v>
      </c>
      <c r="L1346" s="1" t="s">
        <v>14</v>
      </c>
      <c r="M1346" s="1" t="s">
        <v>14</v>
      </c>
      <c r="N1346" s="1" t="s">
        <v>14</v>
      </c>
      <c r="O1346" s="1" t="s">
        <v>14</v>
      </c>
      <c r="P1346" s="1" t="s">
        <v>510</v>
      </c>
      <c r="Q1346" s="1"/>
    </row>
    <row r="1347" spans="1:17" x14ac:dyDescent="0.25">
      <c r="A1347" s="1" t="s">
        <v>219</v>
      </c>
      <c r="B1347" s="1" t="s">
        <v>1913</v>
      </c>
      <c r="C1347" s="1" t="s">
        <v>94</v>
      </c>
      <c r="D1347" s="1" t="s">
        <v>30</v>
      </c>
      <c r="E1347" s="1" t="s">
        <v>249</v>
      </c>
      <c r="F1347" s="1" t="s">
        <v>152</v>
      </c>
      <c r="G1347" s="1" t="s">
        <v>27</v>
      </c>
      <c r="H1347" s="1" t="s">
        <v>14</v>
      </c>
      <c r="I1347" s="1" t="s">
        <v>14</v>
      </c>
      <c r="J1347" s="1" t="s">
        <v>14</v>
      </c>
      <c r="K1347" s="1" t="s">
        <v>14</v>
      </c>
      <c r="L1347" s="1" t="s">
        <v>14</v>
      </c>
      <c r="M1347" s="1" t="s">
        <v>14</v>
      </c>
      <c r="N1347" s="1" t="s">
        <v>14</v>
      </c>
      <c r="O1347" s="1" t="s">
        <v>14</v>
      </c>
      <c r="P1347" s="1" t="s">
        <v>510</v>
      </c>
      <c r="Q1347" s="1"/>
    </row>
    <row r="1348" spans="1:17" x14ac:dyDescent="0.25">
      <c r="A1348" s="1" t="s">
        <v>219</v>
      </c>
      <c r="B1348" s="1" t="s">
        <v>1914</v>
      </c>
      <c r="C1348" s="1" t="s">
        <v>94</v>
      </c>
      <c r="D1348" s="1" t="s">
        <v>32</v>
      </c>
      <c r="E1348" s="1" t="s">
        <v>249</v>
      </c>
      <c r="F1348" s="1" t="s">
        <v>1915</v>
      </c>
      <c r="G1348" s="1" t="s">
        <v>1167</v>
      </c>
      <c r="H1348" s="1" t="s">
        <v>14</v>
      </c>
      <c r="I1348" s="1" t="s">
        <v>14</v>
      </c>
      <c r="J1348" s="1" t="s">
        <v>14</v>
      </c>
      <c r="K1348" s="1" t="s">
        <v>14</v>
      </c>
      <c r="L1348" s="1" t="s">
        <v>14</v>
      </c>
      <c r="M1348" s="1" t="s">
        <v>14</v>
      </c>
      <c r="N1348" s="1" t="s">
        <v>14</v>
      </c>
      <c r="O1348" s="1" t="s">
        <v>14</v>
      </c>
      <c r="P1348" s="1" t="s">
        <v>510</v>
      </c>
      <c r="Q1348" s="1"/>
    </row>
    <row r="1349" spans="1:17" x14ac:dyDescent="0.25">
      <c r="A1349" s="1" t="s">
        <v>219</v>
      </c>
      <c r="B1349" s="1" t="s">
        <v>1916</v>
      </c>
      <c r="C1349" s="1" t="s">
        <v>94</v>
      </c>
      <c r="D1349" s="1" t="s">
        <v>34</v>
      </c>
      <c r="E1349" s="1" t="s">
        <v>249</v>
      </c>
      <c r="F1349" s="1" t="s">
        <v>1915</v>
      </c>
      <c r="G1349" s="1" t="s">
        <v>1167</v>
      </c>
      <c r="H1349" s="1" t="s">
        <v>14</v>
      </c>
      <c r="I1349" s="1" t="s">
        <v>14</v>
      </c>
      <c r="J1349" s="1" t="s">
        <v>14</v>
      </c>
      <c r="K1349" s="1" t="s">
        <v>14</v>
      </c>
      <c r="L1349" s="1" t="s">
        <v>14</v>
      </c>
      <c r="M1349" s="1" t="s">
        <v>14</v>
      </c>
      <c r="N1349" s="1" t="s">
        <v>14</v>
      </c>
      <c r="O1349" s="1" t="s">
        <v>14</v>
      </c>
      <c r="P1349" s="1" t="s">
        <v>510</v>
      </c>
      <c r="Q1349" s="1"/>
    </row>
    <row r="1350" spans="1:17" x14ac:dyDescent="0.25">
      <c r="A1350" s="1" t="s">
        <v>219</v>
      </c>
      <c r="B1350" s="1" t="s">
        <v>1917</v>
      </c>
      <c r="C1350" s="1" t="s">
        <v>94</v>
      </c>
      <c r="D1350" s="1" t="s">
        <v>36</v>
      </c>
      <c r="E1350" s="1" t="s">
        <v>249</v>
      </c>
      <c r="F1350" s="1" t="s">
        <v>1915</v>
      </c>
      <c r="G1350" s="1" t="s">
        <v>1167</v>
      </c>
      <c r="H1350" s="1" t="s">
        <v>14</v>
      </c>
      <c r="I1350" s="1" t="s">
        <v>14</v>
      </c>
      <c r="J1350" s="1" t="s">
        <v>14</v>
      </c>
      <c r="K1350" s="1" t="s">
        <v>14</v>
      </c>
      <c r="L1350" s="1" t="s">
        <v>14</v>
      </c>
      <c r="M1350" s="1" t="s">
        <v>14</v>
      </c>
      <c r="N1350" s="1" t="s">
        <v>14</v>
      </c>
      <c r="O1350" s="1" t="s">
        <v>14</v>
      </c>
      <c r="P1350" s="1" t="s">
        <v>510</v>
      </c>
      <c r="Q1350" s="1"/>
    </row>
    <row r="1351" spans="1:17" x14ac:dyDescent="0.25">
      <c r="A1351" s="1" t="s">
        <v>219</v>
      </c>
      <c r="B1351" s="1" t="s">
        <v>1918</v>
      </c>
      <c r="C1351" s="1" t="s">
        <v>94</v>
      </c>
      <c r="D1351" s="1" t="s">
        <v>38</v>
      </c>
      <c r="E1351" s="1" t="s">
        <v>249</v>
      </c>
      <c r="F1351" s="1" t="s">
        <v>1915</v>
      </c>
      <c r="G1351" s="1" t="s">
        <v>1167</v>
      </c>
      <c r="H1351" s="1" t="s">
        <v>14</v>
      </c>
      <c r="I1351" s="1" t="s">
        <v>14</v>
      </c>
      <c r="J1351" s="1" t="s">
        <v>14</v>
      </c>
      <c r="K1351" s="1" t="s">
        <v>14</v>
      </c>
      <c r="L1351" s="1" t="s">
        <v>14</v>
      </c>
      <c r="M1351" s="1" t="s">
        <v>14</v>
      </c>
      <c r="N1351" s="1" t="s">
        <v>14</v>
      </c>
      <c r="O1351" s="1" t="s">
        <v>14</v>
      </c>
      <c r="P1351" s="1" t="s">
        <v>510</v>
      </c>
      <c r="Q1351" s="1"/>
    </row>
    <row r="1352" spans="1:17" x14ac:dyDescent="0.25">
      <c r="A1352" s="1" t="s">
        <v>219</v>
      </c>
      <c r="B1352" s="1" t="s">
        <v>1919</v>
      </c>
      <c r="C1352" s="1" t="s">
        <v>94</v>
      </c>
      <c r="D1352" s="1" t="s">
        <v>40</v>
      </c>
      <c r="E1352" s="1" t="s">
        <v>249</v>
      </c>
      <c r="F1352" s="1" t="s">
        <v>344</v>
      </c>
      <c r="G1352" s="1" t="s">
        <v>27</v>
      </c>
      <c r="H1352" s="1" t="s">
        <v>14</v>
      </c>
      <c r="I1352" s="1" t="s">
        <v>14</v>
      </c>
      <c r="J1352" s="1" t="s">
        <v>14</v>
      </c>
      <c r="K1352" s="1" t="s">
        <v>14</v>
      </c>
      <c r="L1352" s="1" t="s">
        <v>14</v>
      </c>
      <c r="M1352" s="1" t="s">
        <v>14</v>
      </c>
      <c r="N1352" s="1" t="s">
        <v>14</v>
      </c>
      <c r="O1352" s="1" t="s">
        <v>14</v>
      </c>
      <c r="P1352" s="1" t="s">
        <v>510</v>
      </c>
      <c r="Q1352" s="1"/>
    </row>
    <row r="1353" spans="1:17" x14ac:dyDescent="0.25">
      <c r="A1353" s="1" t="s">
        <v>219</v>
      </c>
      <c r="B1353" s="1" t="s">
        <v>1920</v>
      </c>
      <c r="C1353" s="1" t="s">
        <v>1083</v>
      </c>
      <c r="D1353" s="1" t="s">
        <v>24</v>
      </c>
      <c r="E1353" s="1" t="s">
        <v>249</v>
      </c>
      <c r="F1353" s="1" t="s">
        <v>1205</v>
      </c>
      <c r="G1353" s="1" t="s">
        <v>1167</v>
      </c>
      <c r="H1353" s="1" t="s">
        <v>14</v>
      </c>
      <c r="I1353" s="1" t="s">
        <v>14</v>
      </c>
      <c r="J1353" s="1" t="s">
        <v>14</v>
      </c>
      <c r="K1353" s="1" t="s">
        <v>14</v>
      </c>
      <c r="L1353" s="1" t="s">
        <v>14</v>
      </c>
      <c r="M1353" s="1" t="s">
        <v>14</v>
      </c>
      <c r="N1353" s="1" t="s">
        <v>14</v>
      </c>
      <c r="O1353" s="1" t="s">
        <v>14</v>
      </c>
      <c r="P1353" s="1" t="s">
        <v>510</v>
      </c>
      <c r="Q1353" s="1"/>
    </row>
    <row r="1354" spans="1:17" x14ac:dyDescent="0.25">
      <c r="A1354" s="1" t="s">
        <v>219</v>
      </c>
      <c r="B1354" s="1" t="s">
        <v>1921</v>
      </c>
      <c r="C1354" s="1" t="s">
        <v>1083</v>
      </c>
      <c r="D1354" s="1" t="s">
        <v>30</v>
      </c>
      <c r="E1354" s="1" t="s">
        <v>249</v>
      </c>
      <c r="F1354" s="1" t="s">
        <v>1169</v>
      </c>
      <c r="G1354" s="1" t="s">
        <v>1167</v>
      </c>
      <c r="H1354" s="1" t="s">
        <v>14</v>
      </c>
      <c r="I1354" s="1" t="s">
        <v>14</v>
      </c>
      <c r="J1354" s="1" t="s">
        <v>14</v>
      </c>
      <c r="K1354" s="1" t="s">
        <v>14</v>
      </c>
      <c r="L1354" s="1" t="s">
        <v>14</v>
      </c>
      <c r="M1354" s="1" t="s">
        <v>14</v>
      </c>
      <c r="N1354" s="1" t="s">
        <v>14</v>
      </c>
      <c r="O1354" s="1" t="s">
        <v>14</v>
      </c>
      <c r="P1354" s="1" t="s">
        <v>510</v>
      </c>
      <c r="Q1354" s="1"/>
    </row>
    <row r="1355" spans="1:17" x14ac:dyDescent="0.25">
      <c r="A1355" s="1" t="s">
        <v>219</v>
      </c>
      <c r="B1355" s="1" t="s">
        <v>1922</v>
      </c>
      <c r="C1355" s="1" t="s">
        <v>1083</v>
      </c>
      <c r="D1355" s="1" t="s">
        <v>32</v>
      </c>
      <c r="E1355" s="1" t="s">
        <v>249</v>
      </c>
      <c r="F1355" s="1" t="s">
        <v>1199</v>
      </c>
      <c r="G1355" s="1" t="s">
        <v>1167</v>
      </c>
      <c r="H1355" s="1" t="s">
        <v>14</v>
      </c>
      <c r="I1355" s="1" t="s">
        <v>14</v>
      </c>
      <c r="J1355" s="1" t="s">
        <v>14</v>
      </c>
      <c r="K1355" s="1" t="s">
        <v>14</v>
      </c>
      <c r="L1355" s="1" t="s">
        <v>14</v>
      </c>
      <c r="M1355" s="1" t="s">
        <v>14</v>
      </c>
      <c r="N1355" s="1" t="s">
        <v>14</v>
      </c>
      <c r="O1355" s="1" t="s">
        <v>14</v>
      </c>
      <c r="P1355" s="1" t="s">
        <v>510</v>
      </c>
      <c r="Q1355" s="1"/>
    </row>
    <row r="1356" spans="1:17" x14ac:dyDescent="0.25">
      <c r="A1356" s="1" t="s">
        <v>219</v>
      </c>
      <c r="B1356" s="1" t="s">
        <v>1923</v>
      </c>
      <c r="C1356" s="1" t="s">
        <v>1083</v>
      </c>
      <c r="D1356" s="1" t="s">
        <v>34</v>
      </c>
      <c r="E1356" s="1" t="s">
        <v>249</v>
      </c>
      <c r="F1356" s="1" t="s">
        <v>1205</v>
      </c>
      <c r="G1356" s="1" t="s">
        <v>1167</v>
      </c>
      <c r="H1356" s="1" t="s">
        <v>14</v>
      </c>
      <c r="I1356" s="1" t="s">
        <v>14</v>
      </c>
      <c r="J1356" s="1" t="s">
        <v>14</v>
      </c>
      <c r="K1356" s="1" t="s">
        <v>14</v>
      </c>
      <c r="L1356" s="1" t="s">
        <v>14</v>
      </c>
      <c r="M1356" s="1" t="s">
        <v>14</v>
      </c>
      <c r="N1356" s="1" t="s">
        <v>14</v>
      </c>
      <c r="O1356" s="1" t="s">
        <v>14</v>
      </c>
      <c r="P1356" s="1" t="s">
        <v>510</v>
      </c>
      <c r="Q1356" s="1"/>
    </row>
    <row r="1357" spans="1:17" x14ac:dyDescent="0.25">
      <c r="A1357" s="1" t="s">
        <v>219</v>
      </c>
      <c r="B1357" s="1" t="s">
        <v>1924</v>
      </c>
      <c r="C1357" s="1" t="s">
        <v>1083</v>
      </c>
      <c r="D1357" s="1" t="s">
        <v>36</v>
      </c>
      <c r="E1357" s="1" t="s">
        <v>249</v>
      </c>
      <c r="F1357" s="1" t="s">
        <v>1169</v>
      </c>
      <c r="G1357" s="1" t="s">
        <v>1167</v>
      </c>
      <c r="H1357" s="1" t="s">
        <v>14</v>
      </c>
      <c r="I1357" s="1" t="s">
        <v>14</v>
      </c>
      <c r="J1357" s="1" t="s">
        <v>14</v>
      </c>
      <c r="K1357" s="1" t="s">
        <v>14</v>
      </c>
      <c r="L1357" s="1" t="s">
        <v>14</v>
      </c>
      <c r="M1357" s="1" t="s">
        <v>14</v>
      </c>
      <c r="N1357" s="1" t="s">
        <v>14</v>
      </c>
      <c r="O1357" s="1" t="s">
        <v>14</v>
      </c>
      <c r="P1357" s="1" t="s">
        <v>510</v>
      </c>
      <c r="Q1357" s="1"/>
    </row>
    <row r="1358" spans="1:17" x14ac:dyDescent="0.25">
      <c r="A1358" s="1" t="s">
        <v>219</v>
      </c>
      <c r="B1358" s="1" t="s">
        <v>1925</v>
      </c>
      <c r="C1358" s="1" t="s">
        <v>1083</v>
      </c>
      <c r="D1358" s="1" t="s">
        <v>38</v>
      </c>
      <c r="E1358" s="1" t="s">
        <v>249</v>
      </c>
      <c r="F1358" s="1" t="s">
        <v>1199</v>
      </c>
      <c r="G1358" s="1" t="s">
        <v>1167</v>
      </c>
      <c r="H1358" s="1" t="s">
        <v>14</v>
      </c>
      <c r="I1358" s="1" t="s">
        <v>14</v>
      </c>
      <c r="J1358" s="1" t="s">
        <v>14</v>
      </c>
      <c r="K1358" s="1" t="s">
        <v>14</v>
      </c>
      <c r="L1358" s="1" t="s">
        <v>14</v>
      </c>
      <c r="M1358" s="1" t="s">
        <v>14</v>
      </c>
      <c r="N1358" s="1" t="s">
        <v>14</v>
      </c>
      <c r="O1358" s="1" t="s">
        <v>14</v>
      </c>
      <c r="P1358" s="1" t="s">
        <v>510</v>
      </c>
      <c r="Q1358" s="1"/>
    </row>
    <row r="1359" spans="1:17" x14ac:dyDescent="0.25">
      <c r="A1359" s="1" t="s">
        <v>219</v>
      </c>
      <c r="B1359" s="1" t="s">
        <v>1926</v>
      </c>
      <c r="C1359" s="1" t="s">
        <v>1083</v>
      </c>
      <c r="D1359" s="1" t="s">
        <v>40</v>
      </c>
      <c r="E1359" s="1" t="s">
        <v>249</v>
      </c>
      <c r="F1359" s="1" t="s">
        <v>1205</v>
      </c>
      <c r="G1359" s="1" t="s">
        <v>1167</v>
      </c>
      <c r="H1359" s="1" t="s">
        <v>14</v>
      </c>
      <c r="I1359" s="1" t="s">
        <v>14</v>
      </c>
      <c r="J1359" s="1" t="s">
        <v>14</v>
      </c>
      <c r="K1359" s="1" t="s">
        <v>14</v>
      </c>
      <c r="L1359" s="1" t="s">
        <v>14</v>
      </c>
      <c r="M1359" s="1" t="s">
        <v>14</v>
      </c>
      <c r="N1359" s="1" t="s">
        <v>14</v>
      </c>
      <c r="O1359" s="1" t="s">
        <v>14</v>
      </c>
      <c r="P1359" s="1" t="s">
        <v>510</v>
      </c>
      <c r="Q1359" s="1"/>
    </row>
    <row r="1360" spans="1:17" x14ac:dyDescent="0.25">
      <c r="A1360" s="1" t="s">
        <v>219</v>
      </c>
      <c r="B1360" s="1" t="s">
        <v>1927</v>
      </c>
      <c r="C1360" s="1" t="s">
        <v>1083</v>
      </c>
      <c r="D1360" s="1" t="s">
        <v>43</v>
      </c>
      <c r="E1360" s="1" t="s">
        <v>249</v>
      </c>
      <c r="F1360" s="1" t="s">
        <v>1169</v>
      </c>
      <c r="G1360" s="1" t="s">
        <v>1167</v>
      </c>
      <c r="H1360" s="1" t="s">
        <v>14</v>
      </c>
      <c r="I1360" s="1" t="s">
        <v>14</v>
      </c>
      <c r="J1360" s="1" t="s">
        <v>14</v>
      </c>
      <c r="K1360" s="1" t="s">
        <v>14</v>
      </c>
      <c r="L1360" s="1" t="s">
        <v>14</v>
      </c>
      <c r="M1360" s="1" t="s">
        <v>14</v>
      </c>
      <c r="N1360" s="1" t="s">
        <v>14</v>
      </c>
      <c r="O1360" s="1" t="s">
        <v>14</v>
      </c>
      <c r="P1360" s="1" t="s">
        <v>510</v>
      </c>
      <c r="Q1360" s="1"/>
    </row>
    <row r="1361" spans="1:17" x14ac:dyDescent="0.25">
      <c r="A1361" s="1" t="s">
        <v>219</v>
      </c>
      <c r="B1361" s="1" t="s">
        <v>1928</v>
      </c>
      <c r="C1361" s="1" t="s">
        <v>1083</v>
      </c>
      <c r="D1361" s="1" t="s">
        <v>47</v>
      </c>
      <c r="E1361" s="1" t="s">
        <v>249</v>
      </c>
      <c r="F1361" s="1" t="s">
        <v>1199</v>
      </c>
      <c r="G1361" s="1" t="s">
        <v>1167</v>
      </c>
      <c r="H1361" s="1" t="s">
        <v>14</v>
      </c>
      <c r="I1361" s="1" t="s">
        <v>14</v>
      </c>
      <c r="J1361" s="1" t="s">
        <v>14</v>
      </c>
      <c r="K1361" s="1" t="s">
        <v>14</v>
      </c>
      <c r="L1361" s="1" t="s">
        <v>14</v>
      </c>
      <c r="M1361" s="1" t="s">
        <v>14</v>
      </c>
      <c r="N1361" s="1" t="s">
        <v>14</v>
      </c>
      <c r="O1361" s="1" t="s">
        <v>14</v>
      </c>
      <c r="P1361" s="1" t="s">
        <v>510</v>
      </c>
      <c r="Q1361" s="1"/>
    </row>
    <row r="1362" spans="1:17" x14ac:dyDescent="0.25">
      <c r="A1362" s="1" t="s">
        <v>219</v>
      </c>
      <c r="B1362" s="1" t="s">
        <v>1929</v>
      </c>
      <c r="C1362" s="1" t="s">
        <v>1083</v>
      </c>
      <c r="D1362" s="1" t="s">
        <v>49</v>
      </c>
      <c r="E1362" s="1" t="s">
        <v>249</v>
      </c>
      <c r="F1362" s="1" t="s">
        <v>1205</v>
      </c>
      <c r="G1362" s="1" t="s">
        <v>1167</v>
      </c>
      <c r="H1362" s="1" t="s">
        <v>14</v>
      </c>
      <c r="I1362" s="1" t="s">
        <v>14</v>
      </c>
      <c r="J1362" s="1" t="s">
        <v>14</v>
      </c>
      <c r="K1362" s="1" t="s">
        <v>14</v>
      </c>
      <c r="L1362" s="1" t="s">
        <v>14</v>
      </c>
      <c r="M1362" s="1" t="s">
        <v>14</v>
      </c>
      <c r="N1362" s="1" t="s">
        <v>14</v>
      </c>
      <c r="O1362" s="1" t="s">
        <v>14</v>
      </c>
      <c r="P1362" s="1" t="s">
        <v>510</v>
      </c>
      <c r="Q1362" s="1"/>
    </row>
    <row r="1363" spans="1:17" x14ac:dyDescent="0.25">
      <c r="A1363" s="1" t="s">
        <v>219</v>
      </c>
      <c r="B1363" s="1" t="s">
        <v>1930</v>
      </c>
      <c r="C1363" s="1" t="s">
        <v>1083</v>
      </c>
      <c r="D1363" s="1" t="s">
        <v>51</v>
      </c>
      <c r="E1363" s="1" t="s">
        <v>249</v>
      </c>
      <c r="F1363" s="1" t="s">
        <v>1169</v>
      </c>
      <c r="G1363" s="1" t="s">
        <v>1167</v>
      </c>
      <c r="H1363" s="1" t="s">
        <v>14</v>
      </c>
      <c r="I1363" s="1" t="s">
        <v>14</v>
      </c>
      <c r="J1363" s="1" t="s">
        <v>14</v>
      </c>
      <c r="K1363" s="1" t="s">
        <v>14</v>
      </c>
      <c r="L1363" s="1" t="s">
        <v>14</v>
      </c>
      <c r="M1363" s="1" t="s">
        <v>14</v>
      </c>
      <c r="N1363" s="1" t="s">
        <v>14</v>
      </c>
      <c r="O1363" s="1" t="s">
        <v>14</v>
      </c>
      <c r="P1363" s="1" t="s">
        <v>510</v>
      </c>
      <c r="Q1363" s="1"/>
    </row>
    <row r="1364" spans="1:17" x14ac:dyDescent="0.25">
      <c r="A1364" s="1" t="s">
        <v>219</v>
      </c>
      <c r="B1364" s="1" t="s">
        <v>1931</v>
      </c>
      <c r="C1364" s="1" t="s">
        <v>1083</v>
      </c>
      <c r="D1364" s="1" t="s">
        <v>53</v>
      </c>
      <c r="E1364" s="1" t="s">
        <v>249</v>
      </c>
      <c r="F1364" s="1" t="s">
        <v>1199</v>
      </c>
      <c r="G1364" s="1" t="s">
        <v>1167</v>
      </c>
      <c r="H1364" s="1" t="s">
        <v>14</v>
      </c>
      <c r="I1364" s="1" t="s">
        <v>14</v>
      </c>
      <c r="J1364" s="1" t="s">
        <v>14</v>
      </c>
      <c r="K1364" s="1" t="s">
        <v>14</v>
      </c>
      <c r="L1364" s="1" t="s">
        <v>14</v>
      </c>
      <c r="M1364" s="1" t="s">
        <v>14</v>
      </c>
      <c r="N1364" s="1" t="s">
        <v>14</v>
      </c>
      <c r="O1364" s="1" t="s">
        <v>14</v>
      </c>
      <c r="P1364" s="1" t="s">
        <v>510</v>
      </c>
      <c r="Q1364" s="1"/>
    </row>
    <row r="1365" spans="1:17" x14ac:dyDescent="0.25">
      <c r="A1365" s="1" t="s">
        <v>219</v>
      </c>
      <c r="B1365" s="1" t="s">
        <v>1932</v>
      </c>
      <c r="C1365" s="1" t="s">
        <v>1083</v>
      </c>
      <c r="D1365" s="1" t="s">
        <v>55</v>
      </c>
      <c r="E1365" s="1" t="s">
        <v>249</v>
      </c>
      <c r="F1365" s="1" t="s">
        <v>1205</v>
      </c>
      <c r="G1365" s="1" t="s">
        <v>1167</v>
      </c>
      <c r="H1365" s="1" t="s">
        <v>14</v>
      </c>
      <c r="I1365" s="1" t="s">
        <v>14</v>
      </c>
      <c r="J1365" s="1" t="s">
        <v>14</v>
      </c>
      <c r="K1365" s="1" t="s">
        <v>14</v>
      </c>
      <c r="L1365" s="1" t="s">
        <v>14</v>
      </c>
      <c r="M1365" s="1" t="s">
        <v>14</v>
      </c>
      <c r="N1365" s="1" t="s">
        <v>14</v>
      </c>
      <c r="O1365" s="1" t="s">
        <v>14</v>
      </c>
      <c r="P1365" s="1" t="s">
        <v>510</v>
      </c>
      <c r="Q1365" s="1"/>
    </row>
    <row r="1366" spans="1:17" x14ac:dyDescent="0.25">
      <c r="A1366" s="1" t="s">
        <v>219</v>
      </c>
      <c r="B1366" s="1" t="s">
        <v>1933</v>
      </c>
      <c r="C1366" s="1" t="s">
        <v>1083</v>
      </c>
      <c r="D1366" s="1" t="s">
        <v>58</v>
      </c>
      <c r="E1366" s="1" t="s">
        <v>249</v>
      </c>
      <c r="F1366" s="1" t="s">
        <v>1169</v>
      </c>
      <c r="G1366" s="1" t="s">
        <v>1167</v>
      </c>
      <c r="H1366" s="1" t="s">
        <v>14</v>
      </c>
      <c r="I1366" s="1" t="s">
        <v>14</v>
      </c>
      <c r="J1366" s="1" t="s">
        <v>14</v>
      </c>
      <c r="K1366" s="1" t="s">
        <v>14</v>
      </c>
      <c r="L1366" s="1" t="s">
        <v>14</v>
      </c>
      <c r="M1366" s="1" t="s">
        <v>14</v>
      </c>
      <c r="N1366" s="1" t="s">
        <v>14</v>
      </c>
      <c r="O1366" s="1" t="s">
        <v>14</v>
      </c>
      <c r="P1366" s="1" t="s">
        <v>510</v>
      </c>
      <c r="Q1366" s="1"/>
    </row>
    <row r="1367" spans="1:17" x14ac:dyDescent="0.25">
      <c r="A1367" s="1" t="s">
        <v>219</v>
      </c>
      <c r="B1367" s="1" t="s">
        <v>1934</v>
      </c>
      <c r="C1367" s="1" t="s">
        <v>1083</v>
      </c>
      <c r="D1367" s="1" t="s">
        <v>60</v>
      </c>
      <c r="E1367" s="1" t="s">
        <v>249</v>
      </c>
      <c r="F1367" s="1" t="s">
        <v>1199</v>
      </c>
      <c r="G1367" s="1" t="s">
        <v>1167</v>
      </c>
      <c r="H1367" s="1" t="s">
        <v>14</v>
      </c>
      <c r="I1367" s="1" t="s">
        <v>14</v>
      </c>
      <c r="J1367" s="1" t="s">
        <v>14</v>
      </c>
      <c r="K1367" s="1" t="s">
        <v>14</v>
      </c>
      <c r="L1367" s="1" t="s">
        <v>14</v>
      </c>
      <c r="M1367" s="1" t="s">
        <v>14</v>
      </c>
      <c r="N1367" s="1" t="s">
        <v>14</v>
      </c>
      <c r="O1367" s="1" t="s">
        <v>14</v>
      </c>
      <c r="P1367" s="1" t="s">
        <v>510</v>
      </c>
      <c r="Q1367" s="1"/>
    </row>
    <row r="1368" spans="1:17" x14ac:dyDescent="0.25">
      <c r="A1368" s="1" t="s">
        <v>219</v>
      </c>
      <c r="B1368" s="1" t="s">
        <v>1935</v>
      </c>
      <c r="C1368" s="1" t="s">
        <v>1139</v>
      </c>
      <c r="D1368" s="1" t="s">
        <v>24</v>
      </c>
      <c r="E1368" s="1" t="s">
        <v>249</v>
      </c>
      <c r="F1368" s="1" t="s">
        <v>13</v>
      </c>
      <c r="G1368" s="1" t="s">
        <v>27</v>
      </c>
      <c r="H1368" s="1" t="s">
        <v>14</v>
      </c>
      <c r="I1368" s="1" t="s">
        <v>14</v>
      </c>
      <c r="J1368" s="1" t="s">
        <v>14</v>
      </c>
      <c r="K1368" s="1" t="s">
        <v>14</v>
      </c>
      <c r="L1368" s="1" t="s">
        <v>14</v>
      </c>
      <c r="M1368" s="1" t="s">
        <v>14</v>
      </c>
      <c r="N1368" s="1" t="s">
        <v>14</v>
      </c>
      <c r="O1368" s="1" t="s">
        <v>14</v>
      </c>
      <c r="P1368" s="1" t="s">
        <v>510</v>
      </c>
      <c r="Q1368" s="1"/>
    </row>
    <row r="1369" spans="1:17" x14ac:dyDescent="0.25">
      <c r="A1369" s="1" t="s">
        <v>219</v>
      </c>
      <c r="B1369" s="1" t="s">
        <v>1936</v>
      </c>
      <c r="C1369" s="1" t="s">
        <v>1139</v>
      </c>
      <c r="D1369" s="1" t="s">
        <v>38</v>
      </c>
      <c r="E1369" s="1" t="s">
        <v>249</v>
      </c>
      <c r="F1369" s="1" t="s">
        <v>13</v>
      </c>
      <c r="G1369" s="1" t="s">
        <v>27</v>
      </c>
      <c r="H1369" s="1" t="s">
        <v>14</v>
      </c>
      <c r="I1369" s="1" t="s">
        <v>14</v>
      </c>
      <c r="J1369" s="1" t="s">
        <v>14</v>
      </c>
      <c r="K1369" s="1" t="s">
        <v>14</v>
      </c>
      <c r="L1369" s="1" t="s">
        <v>14</v>
      </c>
      <c r="M1369" s="1" t="s">
        <v>14</v>
      </c>
      <c r="N1369" s="1" t="s">
        <v>14</v>
      </c>
      <c r="O1369" s="1" t="s">
        <v>14</v>
      </c>
      <c r="P1369" s="1" t="s">
        <v>510</v>
      </c>
      <c r="Q1369" s="1"/>
    </row>
    <row r="1370" spans="1:17" x14ac:dyDescent="0.25">
      <c r="A1370" s="1" t="s">
        <v>219</v>
      </c>
      <c r="B1370" s="1" t="s">
        <v>1937</v>
      </c>
      <c r="C1370" s="1" t="s">
        <v>1139</v>
      </c>
      <c r="D1370" s="1" t="s">
        <v>30</v>
      </c>
      <c r="E1370" s="1" t="s">
        <v>249</v>
      </c>
      <c r="F1370" s="1" t="s">
        <v>13</v>
      </c>
      <c r="G1370" s="1" t="s">
        <v>27</v>
      </c>
      <c r="H1370" s="1" t="s">
        <v>14</v>
      </c>
      <c r="I1370" s="1" t="s">
        <v>14</v>
      </c>
      <c r="J1370" s="1" t="s">
        <v>14</v>
      </c>
      <c r="K1370" s="1" t="s">
        <v>14</v>
      </c>
      <c r="L1370" s="1" t="s">
        <v>14</v>
      </c>
      <c r="M1370" s="1" t="s">
        <v>14</v>
      </c>
      <c r="N1370" s="1" t="s">
        <v>14</v>
      </c>
      <c r="O1370" s="1" t="s">
        <v>14</v>
      </c>
      <c r="P1370" s="1" t="s">
        <v>510</v>
      </c>
      <c r="Q1370" s="1"/>
    </row>
    <row r="1371" spans="1:17" x14ac:dyDescent="0.25">
      <c r="A1371" s="1" t="s">
        <v>219</v>
      </c>
      <c r="B1371" s="1" t="s">
        <v>1938</v>
      </c>
      <c r="C1371" s="1" t="s">
        <v>1139</v>
      </c>
      <c r="D1371" s="1" t="s">
        <v>40</v>
      </c>
      <c r="E1371" s="1" t="s">
        <v>249</v>
      </c>
      <c r="F1371" s="1" t="s">
        <v>13</v>
      </c>
      <c r="G1371" s="1" t="s">
        <v>27</v>
      </c>
      <c r="H1371" s="1" t="s">
        <v>14</v>
      </c>
      <c r="I1371" s="1" t="s">
        <v>14</v>
      </c>
      <c r="J1371" s="1" t="s">
        <v>14</v>
      </c>
      <c r="K1371" s="1" t="s">
        <v>14</v>
      </c>
      <c r="L1371" s="1" t="s">
        <v>14</v>
      </c>
      <c r="M1371" s="1" t="s">
        <v>14</v>
      </c>
      <c r="N1371" s="1" t="s">
        <v>14</v>
      </c>
      <c r="O1371" s="1" t="s">
        <v>14</v>
      </c>
      <c r="P1371" s="1" t="s">
        <v>510</v>
      </c>
      <c r="Q1371" s="1"/>
    </row>
    <row r="1372" spans="1:17" x14ac:dyDescent="0.25">
      <c r="A1372" s="1" t="s">
        <v>219</v>
      </c>
      <c r="B1372" s="1" t="s">
        <v>1939</v>
      </c>
      <c r="C1372" s="1" t="s">
        <v>1139</v>
      </c>
      <c r="D1372" s="1" t="s">
        <v>32</v>
      </c>
      <c r="E1372" s="1" t="s">
        <v>249</v>
      </c>
      <c r="F1372" s="1" t="s">
        <v>13</v>
      </c>
      <c r="G1372" s="1" t="s">
        <v>27</v>
      </c>
      <c r="H1372" s="1" t="s">
        <v>14</v>
      </c>
      <c r="I1372" s="1" t="s">
        <v>14</v>
      </c>
      <c r="J1372" s="1" t="s">
        <v>14</v>
      </c>
      <c r="K1372" s="1" t="s">
        <v>14</v>
      </c>
      <c r="L1372" s="1" t="s">
        <v>14</v>
      </c>
      <c r="M1372" s="1" t="s">
        <v>14</v>
      </c>
      <c r="N1372" s="1" t="s">
        <v>14</v>
      </c>
      <c r="O1372" s="1" t="s">
        <v>14</v>
      </c>
      <c r="P1372" s="1" t="s">
        <v>510</v>
      </c>
      <c r="Q1372" s="1"/>
    </row>
    <row r="1373" spans="1:17" x14ac:dyDescent="0.25">
      <c r="A1373" s="1" t="s">
        <v>219</v>
      </c>
      <c r="B1373" s="1" t="s">
        <v>1940</v>
      </c>
      <c r="C1373" s="1" t="s">
        <v>1139</v>
      </c>
      <c r="D1373" s="1" t="s">
        <v>43</v>
      </c>
      <c r="E1373" s="1" t="s">
        <v>249</v>
      </c>
      <c r="F1373" s="1" t="s">
        <v>13</v>
      </c>
      <c r="G1373" s="1" t="s">
        <v>27</v>
      </c>
      <c r="H1373" s="1" t="s">
        <v>14</v>
      </c>
      <c r="I1373" s="1" t="s">
        <v>14</v>
      </c>
      <c r="J1373" s="1" t="s">
        <v>14</v>
      </c>
      <c r="K1373" s="1" t="s">
        <v>14</v>
      </c>
      <c r="L1373" s="1" t="s">
        <v>14</v>
      </c>
      <c r="M1373" s="1" t="s">
        <v>14</v>
      </c>
      <c r="N1373" s="1" t="s">
        <v>14</v>
      </c>
      <c r="O1373" s="1" t="s">
        <v>14</v>
      </c>
      <c r="P1373" s="1" t="s">
        <v>510</v>
      </c>
      <c r="Q1373" s="1"/>
    </row>
    <row r="1374" spans="1:17" x14ac:dyDescent="0.25">
      <c r="A1374" s="1" t="s">
        <v>219</v>
      </c>
      <c r="B1374" s="1" t="s">
        <v>1941</v>
      </c>
      <c r="C1374" s="1" t="s">
        <v>1139</v>
      </c>
      <c r="D1374" s="1" t="s">
        <v>34</v>
      </c>
      <c r="E1374" s="1" t="s">
        <v>249</v>
      </c>
      <c r="F1374" s="1" t="s">
        <v>13</v>
      </c>
      <c r="G1374" s="1" t="s">
        <v>27</v>
      </c>
      <c r="H1374" s="1" t="s">
        <v>14</v>
      </c>
      <c r="I1374" s="1" t="s">
        <v>14</v>
      </c>
      <c r="J1374" s="1" t="s">
        <v>14</v>
      </c>
      <c r="K1374" s="1" t="s">
        <v>14</v>
      </c>
      <c r="L1374" s="1" t="s">
        <v>14</v>
      </c>
      <c r="M1374" s="1" t="s">
        <v>14</v>
      </c>
      <c r="N1374" s="1" t="s">
        <v>14</v>
      </c>
      <c r="O1374" s="1" t="s">
        <v>14</v>
      </c>
      <c r="P1374" s="1" t="s">
        <v>510</v>
      </c>
      <c r="Q1374" s="1"/>
    </row>
    <row r="1375" spans="1:17" x14ac:dyDescent="0.25">
      <c r="A1375" s="1" t="s">
        <v>219</v>
      </c>
      <c r="B1375" s="1" t="s">
        <v>1942</v>
      </c>
      <c r="C1375" s="1" t="s">
        <v>1139</v>
      </c>
      <c r="D1375" s="1" t="s">
        <v>47</v>
      </c>
      <c r="E1375" s="1" t="s">
        <v>249</v>
      </c>
      <c r="F1375" s="1" t="s">
        <v>13</v>
      </c>
      <c r="G1375" s="1" t="s">
        <v>27</v>
      </c>
      <c r="H1375" s="1" t="s">
        <v>14</v>
      </c>
      <c r="I1375" s="1" t="s">
        <v>14</v>
      </c>
      <c r="J1375" s="1" t="s">
        <v>14</v>
      </c>
      <c r="K1375" s="1" t="s">
        <v>14</v>
      </c>
      <c r="L1375" s="1" t="s">
        <v>14</v>
      </c>
      <c r="M1375" s="1" t="s">
        <v>14</v>
      </c>
      <c r="N1375" s="1" t="s">
        <v>14</v>
      </c>
      <c r="O1375" s="1" t="s">
        <v>14</v>
      </c>
      <c r="P1375" s="1" t="s">
        <v>510</v>
      </c>
      <c r="Q1375" s="1"/>
    </row>
    <row r="1376" spans="1:17" x14ac:dyDescent="0.25">
      <c r="A1376" s="1" t="s">
        <v>219</v>
      </c>
      <c r="B1376" s="1" t="s">
        <v>1943</v>
      </c>
      <c r="C1376" s="1" t="s">
        <v>1139</v>
      </c>
      <c r="D1376" s="1" t="s">
        <v>36</v>
      </c>
      <c r="E1376" s="1" t="s">
        <v>249</v>
      </c>
      <c r="F1376" s="1" t="s">
        <v>13</v>
      </c>
      <c r="G1376" s="1" t="s">
        <v>27</v>
      </c>
      <c r="H1376" s="1" t="s">
        <v>14</v>
      </c>
      <c r="I1376" s="1" t="s">
        <v>14</v>
      </c>
      <c r="J1376" s="1" t="s">
        <v>14</v>
      </c>
      <c r="K1376" s="1" t="s">
        <v>14</v>
      </c>
      <c r="L1376" s="1" t="s">
        <v>14</v>
      </c>
      <c r="M1376" s="1" t="s">
        <v>14</v>
      </c>
      <c r="N1376" s="1" t="s">
        <v>14</v>
      </c>
      <c r="O1376" s="1" t="s">
        <v>14</v>
      </c>
      <c r="P1376" s="1" t="s">
        <v>510</v>
      </c>
      <c r="Q1376" s="1"/>
    </row>
    <row r="1377" spans="1:17" x14ac:dyDescent="0.25">
      <c r="A1377" s="1" t="s">
        <v>219</v>
      </c>
      <c r="B1377" s="1" t="s">
        <v>1944</v>
      </c>
      <c r="C1377" s="1" t="s">
        <v>1139</v>
      </c>
      <c r="D1377" s="1" t="s">
        <v>49</v>
      </c>
      <c r="E1377" s="1" t="s">
        <v>249</v>
      </c>
      <c r="F1377" s="1" t="s">
        <v>13</v>
      </c>
      <c r="G1377" s="1" t="s">
        <v>27</v>
      </c>
      <c r="H1377" s="1" t="s">
        <v>14</v>
      </c>
      <c r="I1377" s="1" t="s">
        <v>14</v>
      </c>
      <c r="J1377" s="1" t="s">
        <v>14</v>
      </c>
      <c r="K1377" s="1" t="s">
        <v>14</v>
      </c>
      <c r="L1377" s="1" t="s">
        <v>14</v>
      </c>
      <c r="M1377" s="1" t="s">
        <v>14</v>
      </c>
      <c r="N1377" s="1" t="s">
        <v>14</v>
      </c>
      <c r="O1377" s="1" t="s">
        <v>14</v>
      </c>
      <c r="P1377" s="1" t="s">
        <v>510</v>
      </c>
      <c r="Q1377" s="1"/>
    </row>
    <row r="1378" spans="1:17" x14ac:dyDescent="0.25">
      <c r="A1378" s="1" t="s">
        <v>264</v>
      </c>
      <c r="B1378" s="1" t="s">
        <v>1945</v>
      </c>
      <c r="C1378" s="1" t="s">
        <v>12</v>
      </c>
      <c r="D1378" s="1" t="s">
        <v>18</v>
      </c>
      <c r="E1378" s="1" t="s">
        <v>174</v>
      </c>
      <c r="F1378" s="1" t="s">
        <v>451</v>
      </c>
      <c r="G1378" s="1" t="s">
        <v>14</v>
      </c>
      <c r="H1378" s="1" t="s">
        <v>494</v>
      </c>
      <c r="I1378" s="1" t="s">
        <v>255</v>
      </c>
      <c r="J1378" s="1" t="s">
        <v>495</v>
      </c>
      <c r="K1378" s="1" t="s">
        <v>30</v>
      </c>
      <c r="L1378" s="1" t="s">
        <v>14</v>
      </c>
      <c r="M1378" s="1" t="s">
        <v>14</v>
      </c>
      <c r="N1378" s="1" t="s">
        <v>14</v>
      </c>
      <c r="O1378" s="1" t="s">
        <v>14</v>
      </c>
      <c r="P1378" s="1" t="s">
        <v>14</v>
      </c>
      <c r="Q1378" s="1"/>
    </row>
    <row r="1379" spans="1:17" x14ac:dyDescent="0.25">
      <c r="A1379" s="1" t="s">
        <v>264</v>
      </c>
      <c r="B1379" s="1" t="s">
        <v>1946</v>
      </c>
      <c r="C1379" s="1" t="s">
        <v>18</v>
      </c>
      <c r="D1379" s="1" t="s">
        <v>18</v>
      </c>
      <c r="E1379" s="1" t="s">
        <v>497</v>
      </c>
      <c r="F1379" s="1" t="s">
        <v>1947</v>
      </c>
      <c r="G1379" s="1" t="s">
        <v>14</v>
      </c>
      <c r="H1379" s="1" t="s">
        <v>499</v>
      </c>
      <c r="I1379" s="1" t="s">
        <v>14</v>
      </c>
      <c r="J1379" s="1" t="s">
        <v>500</v>
      </c>
      <c r="K1379" s="1" t="s">
        <v>30</v>
      </c>
      <c r="L1379" s="1" t="s">
        <v>14</v>
      </c>
      <c r="M1379" s="1" t="s">
        <v>14</v>
      </c>
      <c r="N1379" s="1" t="s">
        <v>14</v>
      </c>
      <c r="O1379" s="1" t="s">
        <v>14</v>
      </c>
      <c r="P1379" s="1" t="s">
        <v>14</v>
      </c>
      <c r="Q1379" s="1"/>
    </row>
    <row r="1380" spans="1:17" x14ac:dyDescent="0.25">
      <c r="A1380" s="1" t="s">
        <v>264</v>
      </c>
      <c r="B1380" s="1" t="s">
        <v>1948</v>
      </c>
      <c r="C1380" s="1" t="s">
        <v>20</v>
      </c>
      <c r="D1380" s="1" t="s">
        <v>12</v>
      </c>
      <c r="E1380" s="1" t="s">
        <v>502</v>
      </c>
      <c r="F1380" s="1" t="s">
        <v>14</v>
      </c>
      <c r="G1380" s="1" t="s">
        <v>14</v>
      </c>
      <c r="H1380" s="1" t="s">
        <v>14</v>
      </c>
      <c r="I1380" s="1" t="s">
        <v>14</v>
      </c>
      <c r="J1380" s="1" t="s">
        <v>14</v>
      </c>
      <c r="K1380" s="1" t="s">
        <v>14</v>
      </c>
      <c r="L1380" s="1" t="s">
        <v>14</v>
      </c>
      <c r="M1380" s="1" t="s">
        <v>14</v>
      </c>
      <c r="N1380" s="1" t="s">
        <v>14</v>
      </c>
      <c r="O1380" s="1" t="s">
        <v>14</v>
      </c>
      <c r="P1380" s="1" t="s">
        <v>14</v>
      </c>
      <c r="Q1380" s="1"/>
    </row>
    <row r="1381" spans="1:17" x14ac:dyDescent="0.25">
      <c r="A1381" s="1" t="s">
        <v>264</v>
      </c>
      <c r="B1381" s="1" t="s">
        <v>1949</v>
      </c>
      <c r="C1381" s="1" t="s">
        <v>22</v>
      </c>
      <c r="D1381" s="1" t="s">
        <v>18</v>
      </c>
      <c r="E1381" s="1" t="s">
        <v>497</v>
      </c>
      <c r="F1381" s="1" t="s">
        <v>1950</v>
      </c>
      <c r="G1381" s="1" t="s">
        <v>14</v>
      </c>
      <c r="H1381" s="1" t="s">
        <v>494</v>
      </c>
      <c r="I1381" s="1" t="s">
        <v>505</v>
      </c>
      <c r="J1381" s="1" t="s">
        <v>252</v>
      </c>
      <c r="K1381" s="1" t="s">
        <v>14</v>
      </c>
      <c r="L1381" s="1" t="s">
        <v>14</v>
      </c>
      <c r="M1381" s="1" t="s">
        <v>14</v>
      </c>
      <c r="N1381" s="1" t="s">
        <v>14</v>
      </c>
      <c r="O1381" s="1" t="s">
        <v>14</v>
      </c>
      <c r="P1381" s="1" t="s">
        <v>14</v>
      </c>
      <c r="Q1381" s="1"/>
    </row>
    <row r="1382" spans="1:17" x14ac:dyDescent="0.25">
      <c r="A1382" s="1" t="s">
        <v>264</v>
      </c>
      <c r="B1382" s="1" t="s">
        <v>1951</v>
      </c>
      <c r="C1382" s="1" t="s">
        <v>24</v>
      </c>
      <c r="D1382" s="1" t="s">
        <v>18</v>
      </c>
      <c r="E1382" s="1" t="s">
        <v>497</v>
      </c>
      <c r="F1382" s="1" t="s">
        <v>1952</v>
      </c>
      <c r="G1382" s="1" t="s">
        <v>14</v>
      </c>
      <c r="H1382" s="1" t="s">
        <v>14</v>
      </c>
      <c r="I1382" s="1" t="s">
        <v>14</v>
      </c>
      <c r="J1382" s="1" t="s">
        <v>14</v>
      </c>
      <c r="K1382" s="1" t="s">
        <v>14</v>
      </c>
      <c r="L1382" s="1" t="s">
        <v>14</v>
      </c>
      <c r="M1382" s="1" t="s">
        <v>14</v>
      </c>
      <c r="N1382" s="1" t="s">
        <v>12</v>
      </c>
      <c r="O1382" s="1" t="s">
        <v>14</v>
      </c>
      <c r="P1382" s="1" t="s">
        <v>14</v>
      </c>
      <c r="Q1382" s="1"/>
    </row>
    <row r="1383" spans="1:17" x14ac:dyDescent="0.25">
      <c r="A1383" s="1" t="s">
        <v>264</v>
      </c>
      <c r="B1383" s="1" t="s">
        <v>1951</v>
      </c>
      <c r="C1383" s="1" t="s">
        <v>24</v>
      </c>
      <c r="D1383" s="1" t="s">
        <v>1953</v>
      </c>
      <c r="E1383" s="1" t="s">
        <v>585</v>
      </c>
      <c r="F1383" s="1" t="s">
        <v>1954</v>
      </c>
      <c r="G1383" s="1" t="s">
        <v>27</v>
      </c>
      <c r="H1383" s="1" t="s">
        <v>14</v>
      </c>
      <c r="I1383" s="1" t="s">
        <v>14</v>
      </c>
      <c r="J1383" s="1" t="s">
        <v>14</v>
      </c>
      <c r="K1383" s="1" t="s">
        <v>14</v>
      </c>
      <c r="L1383" s="1" t="s">
        <v>14</v>
      </c>
      <c r="M1383" s="1" t="s">
        <v>14</v>
      </c>
      <c r="N1383" s="1" t="s">
        <v>14</v>
      </c>
      <c r="O1383" s="1" t="s">
        <v>14</v>
      </c>
      <c r="P1383" s="1" t="s">
        <v>14</v>
      </c>
      <c r="Q1383" s="1"/>
    </row>
    <row r="1384" spans="1:17" x14ac:dyDescent="0.25">
      <c r="A1384" s="1" t="s">
        <v>264</v>
      </c>
      <c r="B1384" s="1" t="s">
        <v>1955</v>
      </c>
      <c r="C1384" s="1" t="s">
        <v>30</v>
      </c>
      <c r="D1384" s="1" t="s">
        <v>18</v>
      </c>
      <c r="E1384" s="1" t="s">
        <v>497</v>
      </c>
      <c r="F1384" s="1" t="s">
        <v>1956</v>
      </c>
      <c r="G1384" s="1" t="s">
        <v>14</v>
      </c>
      <c r="H1384" s="1" t="s">
        <v>14</v>
      </c>
      <c r="I1384" s="1" t="s">
        <v>14</v>
      </c>
      <c r="J1384" s="1" t="s">
        <v>14</v>
      </c>
      <c r="K1384" s="1" t="s">
        <v>14</v>
      </c>
      <c r="L1384" s="1" t="s">
        <v>14</v>
      </c>
      <c r="M1384" s="1" t="s">
        <v>14</v>
      </c>
      <c r="N1384" s="1" t="s">
        <v>12</v>
      </c>
      <c r="O1384" s="1" t="s">
        <v>14</v>
      </c>
      <c r="P1384" s="1" t="s">
        <v>14</v>
      </c>
      <c r="Q1384" s="1"/>
    </row>
    <row r="1385" spans="1:17" x14ac:dyDescent="0.25">
      <c r="A1385" s="1" t="s">
        <v>264</v>
      </c>
      <c r="B1385" s="1" t="s">
        <v>1955</v>
      </c>
      <c r="C1385" s="1" t="s">
        <v>30</v>
      </c>
      <c r="D1385" s="1" t="s">
        <v>1953</v>
      </c>
      <c r="E1385" s="1" t="s">
        <v>585</v>
      </c>
      <c r="F1385" s="1" t="s">
        <v>1957</v>
      </c>
      <c r="G1385" s="1" t="s">
        <v>27</v>
      </c>
      <c r="H1385" s="1" t="s">
        <v>14</v>
      </c>
      <c r="I1385" s="1" t="s">
        <v>14</v>
      </c>
      <c r="J1385" s="1" t="s">
        <v>14</v>
      </c>
      <c r="K1385" s="1" t="s">
        <v>14</v>
      </c>
      <c r="L1385" s="1" t="s">
        <v>14</v>
      </c>
      <c r="M1385" s="1" t="s">
        <v>14</v>
      </c>
      <c r="N1385" s="1" t="s">
        <v>14</v>
      </c>
      <c r="O1385" s="1" t="s">
        <v>14</v>
      </c>
      <c r="P1385" s="1" t="s">
        <v>14</v>
      </c>
      <c r="Q1385" s="1"/>
    </row>
    <row r="1386" spans="1:17" x14ac:dyDescent="0.25">
      <c r="A1386" s="1" t="s">
        <v>264</v>
      </c>
      <c r="B1386" s="1" t="s">
        <v>1958</v>
      </c>
      <c r="C1386" s="1" t="s">
        <v>32</v>
      </c>
      <c r="D1386" s="1" t="s">
        <v>18</v>
      </c>
      <c r="E1386" s="1" t="s">
        <v>497</v>
      </c>
      <c r="F1386" s="1" t="s">
        <v>1959</v>
      </c>
      <c r="G1386" s="1" t="s">
        <v>14</v>
      </c>
      <c r="H1386" s="1" t="s">
        <v>14</v>
      </c>
      <c r="I1386" s="1" t="s">
        <v>14</v>
      </c>
      <c r="J1386" s="1" t="s">
        <v>14</v>
      </c>
      <c r="K1386" s="1" t="s">
        <v>14</v>
      </c>
      <c r="L1386" s="1" t="s">
        <v>14</v>
      </c>
      <c r="M1386" s="1" t="s">
        <v>14</v>
      </c>
      <c r="N1386" s="1" t="s">
        <v>12</v>
      </c>
      <c r="O1386" s="1" t="s">
        <v>14</v>
      </c>
      <c r="P1386" s="1" t="s">
        <v>14</v>
      </c>
      <c r="Q1386" s="1"/>
    </row>
    <row r="1387" spans="1:17" x14ac:dyDescent="0.25">
      <c r="A1387" s="1" t="s">
        <v>264</v>
      </c>
      <c r="B1387" s="1" t="s">
        <v>1958</v>
      </c>
      <c r="C1387" s="1" t="s">
        <v>32</v>
      </c>
      <c r="D1387" s="1" t="s">
        <v>1953</v>
      </c>
      <c r="E1387" s="1" t="s">
        <v>585</v>
      </c>
      <c r="F1387" s="1" t="s">
        <v>1960</v>
      </c>
      <c r="G1387" s="1" t="s">
        <v>1961</v>
      </c>
      <c r="H1387" s="1" t="s">
        <v>14</v>
      </c>
      <c r="I1387" s="1" t="s">
        <v>14</v>
      </c>
      <c r="J1387" s="1" t="s">
        <v>14</v>
      </c>
      <c r="K1387" s="1" t="s">
        <v>14</v>
      </c>
      <c r="L1387" s="1" t="s">
        <v>14</v>
      </c>
      <c r="M1387" s="1" t="s">
        <v>14</v>
      </c>
      <c r="N1387" s="1" t="s">
        <v>14</v>
      </c>
      <c r="O1387" s="1" t="s">
        <v>14</v>
      </c>
      <c r="P1387" s="1" t="s">
        <v>14</v>
      </c>
      <c r="Q1387" s="1"/>
    </row>
    <row r="1388" spans="1:17" x14ac:dyDescent="0.25">
      <c r="A1388" s="1" t="s">
        <v>264</v>
      </c>
      <c r="B1388" s="1" t="s">
        <v>1962</v>
      </c>
      <c r="C1388" s="1" t="s">
        <v>34</v>
      </c>
      <c r="D1388" s="1" t="s">
        <v>18</v>
      </c>
      <c r="E1388" s="1" t="s">
        <v>497</v>
      </c>
      <c r="F1388" s="1" t="s">
        <v>1963</v>
      </c>
      <c r="G1388" s="1" t="s">
        <v>14</v>
      </c>
      <c r="H1388" s="1" t="s">
        <v>14</v>
      </c>
      <c r="I1388" s="1" t="s">
        <v>14</v>
      </c>
      <c r="J1388" s="1" t="s">
        <v>14</v>
      </c>
      <c r="K1388" s="1" t="s">
        <v>14</v>
      </c>
      <c r="L1388" s="1" t="s">
        <v>14</v>
      </c>
      <c r="M1388" s="1" t="s">
        <v>14</v>
      </c>
      <c r="N1388" s="1" t="s">
        <v>12</v>
      </c>
      <c r="O1388" s="1" t="s">
        <v>14</v>
      </c>
      <c r="P1388" s="1" t="s">
        <v>14</v>
      </c>
      <c r="Q1388" s="1"/>
    </row>
    <row r="1389" spans="1:17" x14ac:dyDescent="0.25">
      <c r="A1389" s="1" t="s">
        <v>264</v>
      </c>
      <c r="B1389" s="1" t="s">
        <v>1962</v>
      </c>
      <c r="C1389" s="1" t="s">
        <v>34</v>
      </c>
      <c r="D1389" s="1" t="s">
        <v>1953</v>
      </c>
      <c r="E1389" s="1" t="s">
        <v>585</v>
      </c>
      <c r="F1389" s="1" t="s">
        <v>1964</v>
      </c>
      <c r="G1389" s="1" t="s">
        <v>1961</v>
      </c>
      <c r="H1389" s="1" t="s">
        <v>14</v>
      </c>
      <c r="I1389" s="1" t="s">
        <v>14</v>
      </c>
      <c r="J1389" s="1" t="s">
        <v>14</v>
      </c>
      <c r="K1389" s="1" t="s">
        <v>14</v>
      </c>
      <c r="L1389" s="1" t="s">
        <v>14</v>
      </c>
      <c r="M1389" s="1" t="s">
        <v>14</v>
      </c>
      <c r="N1389" s="1" t="s">
        <v>14</v>
      </c>
      <c r="O1389" s="1" t="s">
        <v>14</v>
      </c>
      <c r="P1389" s="1" t="s">
        <v>14</v>
      </c>
      <c r="Q1389" s="1"/>
    </row>
    <row r="1390" spans="1:17" x14ac:dyDescent="0.25">
      <c r="A1390" s="1" t="s">
        <v>264</v>
      </c>
      <c r="B1390" s="1" t="s">
        <v>1965</v>
      </c>
      <c r="C1390" s="1" t="s">
        <v>36</v>
      </c>
      <c r="D1390" s="1" t="s">
        <v>18</v>
      </c>
      <c r="E1390" s="1" t="s">
        <v>497</v>
      </c>
      <c r="F1390" s="1" t="s">
        <v>1966</v>
      </c>
      <c r="G1390" s="1" t="s">
        <v>14</v>
      </c>
      <c r="H1390" s="1" t="s">
        <v>494</v>
      </c>
      <c r="I1390" s="1" t="s">
        <v>508</v>
      </c>
      <c r="J1390" s="1" t="s">
        <v>14</v>
      </c>
      <c r="K1390" s="1" t="s">
        <v>14</v>
      </c>
      <c r="L1390" s="1" t="s">
        <v>14</v>
      </c>
      <c r="M1390" s="1" t="s">
        <v>509</v>
      </c>
      <c r="N1390" s="1" t="s">
        <v>12</v>
      </c>
      <c r="O1390" s="1" t="s">
        <v>14</v>
      </c>
      <c r="P1390" s="1" t="s">
        <v>14</v>
      </c>
      <c r="Q1390" s="1"/>
    </row>
    <row r="1391" spans="1:17" x14ac:dyDescent="0.25">
      <c r="A1391" s="1" t="s">
        <v>264</v>
      </c>
      <c r="B1391" s="1" t="s">
        <v>1965</v>
      </c>
      <c r="C1391" s="1" t="s">
        <v>36</v>
      </c>
      <c r="D1391" s="1" t="s">
        <v>1953</v>
      </c>
      <c r="E1391" s="1" t="s">
        <v>585</v>
      </c>
      <c r="F1391" s="1" t="s">
        <v>1967</v>
      </c>
      <c r="G1391" s="1" t="s">
        <v>27</v>
      </c>
      <c r="H1391" s="1" t="s">
        <v>494</v>
      </c>
      <c r="I1391" s="1" t="s">
        <v>508</v>
      </c>
      <c r="J1391" s="1" t="s">
        <v>14</v>
      </c>
      <c r="K1391" s="1" t="s">
        <v>14</v>
      </c>
      <c r="L1391" s="1" t="s">
        <v>509</v>
      </c>
      <c r="M1391" s="1" t="s">
        <v>509</v>
      </c>
      <c r="N1391" s="1" t="s">
        <v>14</v>
      </c>
      <c r="O1391" s="1" t="s">
        <v>14</v>
      </c>
      <c r="P1391" s="1" t="s">
        <v>14</v>
      </c>
      <c r="Q1391" s="1"/>
    </row>
    <row r="1392" spans="1:17" x14ac:dyDescent="0.25">
      <c r="A1392" s="1" t="s">
        <v>264</v>
      </c>
      <c r="B1392" s="1" t="s">
        <v>1968</v>
      </c>
      <c r="C1392" s="1" t="s">
        <v>38</v>
      </c>
      <c r="D1392" s="1" t="s">
        <v>18</v>
      </c>
      <c r="E1392" s="1" t="s">
        <v>497</v>
      </c>
      <c r="F1392" s="1" t="s">
        <v>1969</v>
      </c>
      <c r="G1392" s="1" t="s">
        <v>14</v>
      </c>
      <c r="H1392" s="1" t="s">
        <v>494</v>
      </c>
      <c r="I1392" s="1" t="s">
        <v>508</v>
      </c>
      <c r="J1392" s="1" t="s">
        <v>14</v>
      </c>
      <c r="K1392" s="1" t="s">
        <v>14</v>
      </c>
      <c r="L1392" s="1" t="s">
        <v>14</v>
      </c>
      <c r="M1392" s="1" t="s">
        <v>509</v>
      </c>
      <c r="N1392" s="1" t="s">
        <v>12</v>
      </c>
      <c r="O1392" s="1" t="s">
        <v>14</v>
      </c>
      <c r="P1392" s="1" t="s">
        <v>14</v>
      </c>
      <c r="Q1392" s="1"/>
    </row>
    <row r="1393" spans="1:17" x14ac:dyDescent="0.25">
      <c r="A1393" s="1" t="s">
        <v>264</v>
      </c>
      <c r="B1393" s="1" t="s">
        <v>1968</v>
      </c>
      <c r="C1393" s="1" t="s">
        <v>38</v>
      </c>
      <c r="D1393" s="1" t="s">
        <v>1953</v>
      </c>
      <c r="E1393" s="1" t="s">
        <v>585</v>
      </c>
      <c r="F1393" s="1" t="s">
        <v>1970</v>
      </c>
      <c r="G1393" s="1" t="s">
        <v>27</v>
      </c>
      <c r="H1393" s="1" t="s">
        <v>494</v>
      </c>
      <c r="I1393" s="1" t="s">
        <v>508</v>
      </c>
      <c r="J1393" s="1" t="s">
        <v>14</v>
      </c>
      <c r="K1393" s="1" t="s">
        <v>14</v>
      </c>
      <c r="L1393" s="1" t="s">
        <v>509</v>
      </c>
      <c r="M1393" s="1" t="s">
        <v>509</v>
      </c>
      <c r="N1393" s="1" t="s">
        <v>14</v>
      </c>
      <c r="O1393" s="1" t="s">
        <v>14</v>
      </c>
      <c r="P1393" s="1" t="s">
        <v>14</v>
      </c>
      <c r="Q1393" s="1"/>
    </row>
    <row r="1394" spans="1:17" x14ac:dyDescent="0.25">
      <c r="A1394" s="1" t="s">
        <v>264</v>
      </c>
      <c r="B1394" s="1" t="s">
        <v>1971</v>
      </c>
      <c r="C1394" s="1" t="s">
        <v>40</v>
      </c>
      <c r="D1394" s="1" t="s">
        <v>12</v>
      </c>
      <c r="E1394" s="1" t="s">
        <v>502</v>
      </c>
      <c r="F1394" s="1" t="s">
        <v>14</v>
      </c>
      <c r="G1394" s="1" t="s">
        <v>14</v>
      </c>
      <c r="H1394" s="1" t="s">
        <v>14</v>
      </c>
      <c r="I1394" s="1" t="s">
        <v>14</v>
      </c>
      <c r="J1394" s="1" t="s">
        <v>14</v>
      </c>
      <c r="K1394" s="1" t="s">
        <v>14</v>
      </c>
      <c r="L1394" s="1" t="s">
        <v>14</v>
      </c>
      <c r="M1394" s="1" t="s">
        <v>14</v>
      </c>
      <c r="N1394" s="1" t="s">
        <v>14</v>
      </c>
      <c r="O1394" s="1" t="s">
        <v>14</v>
      </c>
      <c r="P1394" s="1" t="s">
        <v>14</v>
      </c>
      <c r="Q1394" s="1"/>
    </row>
    <row r="1395" spans="1:17" x14ac:dyDescent="0.25">
      <c r="A1395" s="1" t="s">
        <v>264</v>
      </c>
      <c r="B1395" s="1" t="s">
        <v>1972</v>
      </c>
      <c r="C1395" s="1" t="s">
        <v>43</v>
      </c>
      <c r="D1395" s="1" t="s">
        <v>18</v>
      </c>
      <c r="E1395" s="1" t="s">
        <v>497</v>
      </c>
      <c r="F1395" s="1" t="s">
        <v>1973</v>
      </c>
      <c r="G1395" s="1" t="s">
        <v>14</v>
      </c>
      <c r="H1395" s="1" t="s">
        <v>494</v>
      </c>
      <c r="I1395" s="1" t="s">
        <v>505</v>
      </c>
      <c r="J1395" s="1" t="s">
        <v>252</v>
      </c>
      <c r="K1395" s="1" t="s">
        <v>14</v>
      </c>
      <c r="L1395" s="1" t="s">
        <v>14</v>
      </c>
      <c r="M1395" s="1" t="s">
        <v>14</v>
      </c>
      <c r="N1395" s="1" t="s">
        <v>14</v>
      </c>
      <c r="O1395" s="1" t="s">
        <v>14</v>
      </c>
      <c r="P1395" s="1" t="s">
        <v>14</v>
      </c>
      <c r="Q1395" s="1"/>
    </row>
    <row r="1396" spans="1:17" x14ac:dyDescent="0.25">
      <c r="A1396" s="1" t="s">
        <v>264</v>
      </c>
      <c r="B1396" s="1" t="s">
        <v>1974</v>
      </c>
      <c r="C1396" s="1" t="s">
        <v>47</v>
      </c>
      <c r="D1396" s="1" t="s">
        <v>18</v>
      </c>
      <c r="E1396" s="1" t="s">
        <v>497</v>
      </c>
      <c r="F1396" s="1" t="s">
        <v>1975</v>
      </c>
      <c r="G1396" s="1" t="s">
        <v>14</v>
      </c>
      <c r="H1396" s="1" t="s">
        <v>14</v>
      </c>
      <c r="I1396" s="1" t="s">
        <v>14</v>
      </c>
      <c r="J1396" s="1" t="s">
        <v>14</v>
      </c>
      <c r="K1396" s="1" t="s">
        <v>14</v>
      </c>
      <c r="L1396" s="1" t="s">
        <v>14</v>
      </c>
      <c r="M1396" s="1" t="s">
        <v>14</v>
      </c>
      <c r="N1396" s="1" t="s">
        <v>12</v>
      </c>
      <c r="O1396" s="1" t="s">
        <v>14</v>
      </c>
      <c r="P1396" s="1" t="s">
        <v>14</v>
      </c>
      <c r="Q1396" s="1"/>
    </row>
    <row r="1397" spans="1:17" x14ac:dyDescent="0.25">
      <c r="A1397" s="1" t="s">
        <v>264</v>
      </c>
      <c r="B1397" s="1" t="s">
        <v>1974</v>
      </c>
      <c r="C1397" s="1" t="s">
        <v>47</v>
      </c>
      <c r="D1397" s="1" t="s">
        <v>1953</v>
      </c>
      <c r="E1397" s="1" t="s">
        <v>585</v>
      </c>
      <c r="F1397" s="1" t="s">
        <v>1976</v>
      </c>
      <c r="G1397" s="1" t="s">
        <v>27</v>
      </c>
      <c r="H1397" s="1" t="s">
        <v>14</v>
      </c>
      <c r="I1397" s="1" t="s">
        <v>14</v>
      </c>
      <c r="J1397" s="1" t="s">
        <v>14</v>
      </c>
      <c r="K1397" s="1" t="s">
        <v>14</v>
      </c>
      <c r="L1397" s="1" t="s">
        <v>14</v>
      </c>
      <c r="M1397" s="1" t="s">
        <v>14</v>
      </c>
      <c r="N1397" s="1" t="s">
        <v>14</v>
      </c>
      <c r="O1397" s="1" t="s">
        <v>14</v>
      </c>
      <c r="P1397" s="1" t="s">
        <v>14</v>
      </c>
      <c r="Q1397" s="1"/>
    </row>
    <row r="1398" spans="1:17" x14ac:dyDescent="0.25">
      <c r="A1398" s="1" t="s">
        <v>264</v>
      </c>
      <c r="B1398" s="1" t="s">
        <v>1977</v>
      </c>
      <c r="C1398" s="1" t="s">
        <v>49</v>
      </c>
      <c r="D1398" s="1" t="s">
        <v>18</v>
      </c>
      <c r="E1398" s="1" t="s">
        <v>497</v>
      </c>
      <c r="F1398" s="1" t="s">
        <v>1978</v>
      </c>
      <c r="G1398" s="1" t="s">
        <v>14</v>
      </c>
      <c r="H1398" s="1" t="s">
        <v>14</v>
      </c>
      <c r="I1398" s="1" t="s">
        <v>14</v>
      </c>
      <c r="J1398" s="1" t="s">
        <v>14</v>
      </c>
      <c r="K1398" s="1" t="s">
        <v>14</v>
      </c>
      <c r="L1398" s="1" t="s">
        <v>14</v>
      </c>
      <c r="M1398" s="1" t="s">
        <v>14</v>
      </c>
      <c r="N1398" s="1" t="s">
        <v>12</v>
      </c>
      <c r="O1398" s="1" t="s">
        <v>14</v>
      </c>
      <c r="P1398" s="1" t="s">
        <v>14</v>
      </c>
      <c r="Q1398" s="1"/>
    </row>
    <row r="1399" spans="1:17" x14ac:dyDescent="0.25">
      <c r="A1399" s="1" t="s">
        <v>264</v>
      </c>
      <c r="B1399" s="1" t="s">
        <v>1977</v>
      </c>
      <c r="C1399" s="1" t="s">
        <v>49</v>
      </c>
      <c r="D1399" s="1" t="s">
        <v>1953</v>
      </c>
      <c r="E1399" s="1" t="s">
        <v>585</v>
      </c>
      <c r="F1399" s="1" t="s">
        <v>1979</v>
      </c>
      <c r="G1399" s="1" t="s">
        <v>1961</v>
      </c>
      <c r="H1399" s="1" t="s">
        <v>14</v>
      </c>
      <c r="I1399" s="1" t="s">
        <v>14</v>
      </c>
      <c r="J1399" s="1" t="s">
        <v>14</v>
      </c>
      <c r="K1399" s="1" t="s">
        <v>14</v>
      </c>
      <c r="L1399" s="1" t="s">
        <v>14</v>
      </c>
      <c r="M1399" s="1" t="s">
        <v>14</v>
      </c>
      <c r="N1399" s="1" t="s">
        <v>14</v>
      </c>
      <c r="O1399" s="1" t="s">
        <v>14</v>
      </c>
      <c r="P1399" s="1" t="s">
        <v>14</v>
      </c>
      <c r="Q1399" s="1"/>
    </row>
    <row r="1400" spans="1:17" x14ac:dyDescent="0.25">
      <c r="A1400" s="1" t="s">
        <v>264</v>
      </c>
      <c r="B1400" s="1" t="s">
        <v>1980</v>
      </c>
      <c r="C1400" s="1" t="s">
        <v>51</v>
      </c>
      <c r="D1400" s="1" t="s">
        <v>18</v>
      </c>
      <c r="E1400" s="1" t="s">
        <v>497</v>
      </c>
      <c r="F1400" s="1" t="s">
        <v>1981</v>
      </c>
      <c r="G1400" s="1" t="s">
        <v>14</v>
      </c>
      <c r="H1400" s="1" t="s">
        <v>494</v>
      </c>
      <c r="I1400" s="1" t="s">
        <v>508</v>
      </c>
      <c r="J1400" s="1" t="s">
        <v>14</v>
      </c>
      <c r="K1400" s="1" t="s">
        <v>14</v>
      </c>
      <c r="L1400" s="1" t="s">
        <v>14</v>
      </c>
      <c r="M1400" s="1" t="s">
        <v>509</v>
      </c>
      <c r="N1400" s="1" t="s">
        <v>12</v>
      </c>
      <c r="O1400" s="1" t="s">
        <v>14</v>
      </c>
      <c r="P1400" s="1" t="s">
        <v>14</v>
      </c>
      <c r="Q1400" s="1"/>
    </row>
    <row r="1401" spans="1:17" x14ac:dyDescent="0.25">
      <c r="A1401" s="1" t="s">
        <v>264</v>
      </c>
      <c r="B1401" s="1" t="s">
        <v>1980</v>
      </c>
      <c r="C1401" s="1" t="s">
        <v>51</v>
      </c>
      <c r="D1401" s="1" t="s">
        <v>1953</v>
      </c>
      <c r="E1401" s="1" t="s">
        <v>585</v>
      </c>
      <c r="F1401" s="1" t="s">
        <v>1982</v>
      </c>
      <c r="G1401" s="1" t="s">
        <v>27</v>
      </c>
      <c r="H1401" s="1" t="s">
        <v>494</v>
      </c>
      <c r="I1401" s="1" t="s">
        <v>508</v>
      </c>
      <c r="J1401" s="1" t="s">
        <v>14</v>
      </c>
      <c r="K1401" s="1" t="s">
        <v>14</v>
      </c>
      <c r="L1401" s="1" t="s">
        <v>509</v>
      </c>
      <c r="M1401" s="1" t="s">
        <v>509</v>
      </c>
      <c r="N1401" s="1" t="s">
        <v>14</v>
      </c>
      <c r="O1401" s="1" t="s">
        <v>14</v>
      </c>
      <c r="P1401" s="1" t="s">
        <v>14</v>
      </c>
      <c r="Q1401" s="1"/>
    </row>
    <row r="1402" spans="1:17" x14ac:dyDescent="0.25">
      <c r="A1402" s="1" t="s">
        <v>264</v>
      </c>
      <c r="B1402" s="1" t="s">
        <v>1983</v>
      </c>
      <c r="C1402" s="1" t="s">
        <v>53</v>
      </c>
      <c r="D1402" s="1" t="s">
        <v>18</v>
      </c>
      <c r="E1402" s="1" t="s">
        <v>497</v>
      </c>
      <c r="F1402" s="1" t="s">
        <v>1984</v>
      </c>
      <c r="G1402" s="1" t="s">
        <v>14</v>
      </c>
      <c r="H1402" s="1" t="s">
        <v>499</v>
      </c>
      <c r="I1402" s="1" t="s">
        <v>14</v>
      </c>
      <c r="J1402" s="1" t="s">
        <v>500</v>
      </c>
      <c r="K1402" s="1" t="s">
        <v>14</v>
      </c>
      <c r="L1402" s="1" t="s">
        <v>14</v>
      </c>
      <c r="M1402" s="1" t="s">
        <v>14</v>
      </c>
      <c r="N1402" s="1" t="s">
        <v>12</v>
      </c>
      <c r="O1402" s="1" t="s">
        <v>14</v>
      </c>
      <c r="P1402" s="1" t="s">
        <v>14</v>
      </c>
      <c r="Q1402" s="1"/>
    </row>
    <row r="1403" spans="1:17" x14ac:dyDescent="0.25">
      <c r="A1403" s="1" t="s">
        <v>264</v>
      </c>
      <c r="B1403" s="1" t="s">
        <v>1983</v>
      </c>
      <c r="C1403" s="1" t="s">
        <v>53</v>
      </c>
      <c r="D1403" s="1" t="s">
        <v>1953</v>
      </c>
      <c r="E1403" s="1" t="s">
        <v>585</v>
      </c>
      <c r="F1403" s="1" t="s">
        <v>1985</v>
      </c>
      <c r="G1403" s="1" t="s">
        <v>1167</v>
      </c>
      <c r="H1403" s="1" t="s">
        <v>499</v>
      </c>
      <c r="I1403" s="1" t="s">
        <v>14</v>
      </c>
      <c r="J1403" s="1" t="s">
        <v>500</v>
      </c>
      <c r="K1403" s="1" t="s">
        <v>14</v>
      </c>
      <c r="L1403" s="1" t="s">
        <v>14</v>
      </c>
      <c r="M1403" s="1" t="s">
        <v>14</v>
      </c>
      <c r="N1403" s="1" t="s">
        <v>14</v>
      </c>
      <c r="O1403" s="1" t="s">
        <v>14</v>
      </c>
      <c r="P1403" s="1" t="s">
        <v>14</v>
      </c>
      <c r="Q1403" s="1"/>
    </row>
    <row r="1404" spans="1:17" x14ac:dyDescent="0.25">
      <c r="A1404" s="1" t="s">
        <v>264</v>
      </c>
      <c r="B1404" s="1" t="s">
        <v>1986</v>
      </c>
      <c r="C1404" s="1" t="s">
        <v>55</v>
      </c>
      <c r="D1404" s="1" t="s">
        <v>18</v>
      </c>
      <c r="E1404" s="1" t="s">
        <v>497</v>
      </c>
      <c r="F1404" s="1" t="s">
        <v>1987</v>
      </c>
      <c r="G1404" s="1" t="s">
        <v>14</v>
      </c>
      <c r="H1404" s="1" t="s">
        <v>499</v>
      </c>
      <c r="I1404" s="1" t="s">
        <v>14</v>
      </c>
      <c r="J1404" s="1" t="s">
        <v>500</v>
      </c>
      <c r="K1404" s="1" t="s">
        <v>14</v>
      </c>
      <c r="L1404" s="1" t="s">
        <v>14</v>
      </c>
      <c r="M1404" s="1" t="s">
        <v>14</v>
      </c>
      <c r="N1404" s="1" t="s">
        <v>12</v>
      </c>
      <c r="O1404" s="1" t="s">
        <v>14</v>
      </c>
      <c r="P1404" s="1" t="s">
        <v>14</v>
      </c>
      <c r="Q1404" s="1"/>
    </row>
    <row r="1405" spans="1:17" x14ac:dyDescent="0.25">
      <c r="A1405" s="1" t="s">
        <v>264</v>
      </c>
      <c r="B1405" s="1" t="s">
        <v>1986</v>
      </c>
      <c r="C1405" s="1" t="s">
        <v>55</v>
      </c>
      <c r="D1405" s="1" t="s">
        <v>1953</v>
      </c>
      <c r="E1405" s="1" t="s">
        <v>585</v>
      </c>
      <c r="F1405" s="1" t="s">
        <v>1988</v>
      </c>
      <c r="G1405" s="1" t="s">
        <v>1167</v>
      </c>
      <c r="H1405" s="1" t="s">
        <v>499</v>
      </c>
      <c r="I1405" s="1" t="s">
        <v>14</v>
      </c>
      <c r="J1405" s="1" t="s">
        <v>500</v>
      </c>
      <c r="K1405" s="1" t="s">
        <v>14</v>
      </c>
      <c r="L1405" s="1" t="s">
        <v>14</v>
      </c>
      <c r="M1405" s="1" t="s">
        <v>14</v>
      </c>
      <c r="N1405" s="1" t="s">
        <v>14</v>
      </c>
      <c r="O1405" s="1" t="s">
        <v>14</v>
      </c>
      <c r="P1405" s="1" t="s">
        <v>14</v>
      </c>
      <c r="Q1405" s="1"/>
    </row>
    <row r="1406" spans="1:17" x14ac:dyDescent="0.25">
      <c r="A1406" s="1" t="s">
        <v>264</v>
      </c>
      <c r="B1406" s="1" t="s">
        <v>1989</v>
      </c>
      <c r="C1406" s="1" t="s">
        <v>58</v>
      </c>
      <c r="D1406" s="1" t="s">
        <v>12</v>
      </c>
      <c r="E1406" s="1" t="s">
        <v>502</v>
      </c>
      <c r="F1406" s="1" t="s">
        <v>14</v>
      </c>
      <c r="G1406" s="1" t="s">
        <v>14</v>
      </c>
      <c r="H1406" s="1" t="s">
        <v>14</v>
      </c>
      <c r="I1406" s="1" t="s">
        <v>14</v>
      </c>
      <c r="J1406" s="1" t="s">
        <v>14</v>
      </c>
      <c r="K1406" s="1" t="s">
        <v>14</v>
      </c>
      <c r="L1406" s="1" t="s">
        <v>14</v>
      </c>
      <c r="M1406" s="1" t="s">
        <v>14</v>
      </c>
      <c r="N1406" s="1" t="s">
        <v>14</v>
      </c>
      <c r="O1406" s="1" t="s">
        <v>14</v>
      </c>
      <c r="P1406" s="1" t="s">
        <v>14</v>
      </c>
      <c r="Q1406" s="1"/>
    </row>
    <row r="1407" spans="1:17" x14ac:dyDescent="0.25">
      <c r="A1407" s="1" t="s">
        <v>264</v>
      </c>
      <c r="B1407" s="1" t="s">
        <v>1990</v>
      </c>
      <c r="C1407" s="1" t="s">
        <v>60</v>
      </c>
      <c r="D1407" s="1" t="s">
        <v>18</v>
      </c>
      <c r="E1407" s="1" t="s">
        <v>497</v>
      </c>
      <c r="F1407" s="1" t="s">
        <v>1991</v>
      </c>
      <c r="G1407" s="1" t="s">
        <v>14</v>
      </c>
      <c r="H1407" s="1" t="s">
        <v>494</v>
      </c>
      <c r="I1407" s="1" t="s">
        <v>505</v>
      </c>
      <c r="J1407" s="1" t="s">
        <v>252</v>
      </c>
      <c r="K1407" s="1" t="s">
        <v>14</v>
      </c>
      <c r="L1407" s="1" t="s">
        <v>14</v>
      </c>
      <c r="M1407" s="1" t="s">
        <v>14</v>
      </c>
      <c r="N1407" s="1" t="s">
        <v>14</v>
      </c>
      <c r="O1407" s="1" t="s">
        <v>14</v>
      </c>
      <c r="P1407" s="1" t="s">
        <v>14</v>
      </c>
      <c r="Q1407" s="1"/>
    </row>
    <row r="1408" spans="1:17" x14ac:dyDescent="0.25">
      <c r="A1408" s="1" t="s">
        <v>264</v>
      </c>
      <c r="B1408" s="1" t="s">
        <v>1992</v>
      </c>
      <c r="C1408" s="1" t="s">
        <v>62</v>
      </c>
      <c r="D1408" s="1" t="s">
        <v>18</v>
      </c>
      <c r="E1408" s="1" t="s">
        <v>497</v>
      </c>
      <c r="F1408" s="1" t="s">
        <v>1993</v>
      </c>
      <c r="G1408" s="1" t="s">
        <v>14</v>
      </c>
      <c r="H1408" s="1" t="s">
        <v>14</v>
      </c>
      <c r="I1408" s="1" t="s">
        <v>14</v>
      </c>
      <c r="J1408" s="1" t="s">
        <v>14</v>
      </c>
      <c r="K1408" s="1" t="s">
        <v>14</v>
      </c>
      <c r="L1408" s="1" t="s">
        <v>14</v>
      </c>
      <c r="M1408" s="1" t="s">
        <v>14</v>
      </c>
      <c r="N1408" s="1" t="s">
        <v>12</v>
      </c>
      <c r="O1408" s="1" t="s">
        <v>14</v>
      </c>
      <c r="P1408" s="1" t="s">
        <v>14</v>
      </c>
      <c r="Q1408" s="1"/>
    </row>
    <row r="1409" spans="1:17" x14ac:dyDescent="0.25">
      <c r="A1409" s="1" t="s">
        <v>264</v>
      </c>
      <c r="B1409" s="1" t="s">
        <v>1992</v>
      </c>
      <c r="C1409" s="1" t="s">
        <v>62</v>
      </c>
      <c r="D1409" s="1" t="s">
        <v>1953</v>
      </c>
      <c r="E1409" s="1" t="s">
        <v>585</v>
      </c>
      <c r="F1409" s="1" t="s">
        <v>1994</v>
      </c>
      <c r="G1409" s="1" t="s">
        <v>27</v>
      </c>
      <c r="H1409" s="1" t="s">
        <v>14</v>
      </c>
      <c r="I1409" s="1" t="s">
        <v>14</v>
      </c>
      <c r="J1409" s="1" t="s">
        <v>14</v>
      </c>
      <c r="K1409" s="1" t="s">
        <v>14</v>
      </c>
      <c r="L1409" s="1" t="s">
        <v>14</v>
      </c>
      <c r="M1409" s="1" t="s">
        <v>14</v>
      </c>
      <c r="N1409" s="1" t="s">
        <v>14</v>
      </c>
      <c r="O1409" s="1" t="s">
        <v>14</v>
      </c>
      <c r="P1409" s="1" t="s">
        <v>14</v>
      </c>
      <c r="Q1409" s="1"/>
    </row>
    <row r="1410" spans="1:17" x14ac:dyDescent="0.25">
      <c r="A1410" s="1" t="s">
        <v>264</v>
      </c>
      <c r="B1410" s="1" t="s">
        <v>1995</v>
      </c>
      <c r="C1410" s="1" t="s">
        <v>64</v>
      </c>
      <c r="D1410" s="1" t="s">
        <v>18</v>
      </c>
      <c r="E1410" s="1" t="s">
        <v>497</v>
      </c>
      <c r="F1410" s="1" t="s">
        <v>1996</v>
      </c>
      <c r="G1410" s="1" t="s">
        <v>14</v>
      </c>
      <c r="H1410" s="1" t="s">
        <v>14</v>
      </c>
      <c r="I1410" s="1" t="s">
        <v>14</v>
      </c>
      <c r="J1410" s="1" t="s">
        <v>14</v>
      </c>
      <c r="K1410" s="1" t="s">
        <v>14</v>
      </c>
      <c r="L1410" s="1" t="s">
        <v>14</v>
      </c>
      <c r="M1410" s="1" t="s">
        <v>14</v>
      </c>
      <c r="N1410" s="1" t="s">
        <v>12</v>
      </c>
      <c r="O1410" s="1" t="s">
        <v>14</v>
      </c>
      <c r="P1410" s="1" t="s">
        <v>14</v>
      </c>
      <c r="Q1410" s="1"/>
    </row>
    <row r="1411" spans="1:17" x14ac:dyDescent="0.25">
      <c r="A1411" s="1" t="s">
        <v>264</v>
      </c>
      <c r="B1411" s="1" t="s">
        <v>1995</v>
      </c>
      <c r="C1411" s="1" t="s">
        <v>64</v>
      </c>
      <c r="D1411" s="1" t="s">
        <v>1953</v>
      </c>
      <c r="E1411" s="1" t="s">
        <v>585</v>
      </c>
      <c r="F1411" s="1" t="s">
        <v>1997</v>
      </c>
      <c r="G1411" s="1" t="s">
        <v>1961</v>
      </c>
      <c r="H1411" s="1" t="s">
        <v>14</v>
      </c>
      <c r="I1411" s="1" t="s">
        <v>14</v>
      </c>
      <c r="J1411" s="1" t="s">
        <v>14</v>
      </c>
      <c r="K1411" s="1" t="s">
        <v>14</v>
      </c>
      <c r="L1411" s="1" t="s">
        <v>14</v>
      </c>
      <c r="M1411" s="1" t="s">
        <v>14</v>
      </c>
      <c r="N1411" s="1" t="s">
        <v>14</v>
      </c>
      <c r="O1411" s="1" t="s">
        <v>14</v>
      </c>
      <c r="P1411" s="1" t="s">
        <v>14</v>
      </c>
      <c r="Q1411" s="1"/>
    </row>
    <row r="1412" spans="1:17" x14ac:dyDescent="0.25">
      <c r="A1412" s="1" t="s">
        <v>264</v>
      </c>
      <c r="B1412" s="1" t="s">
        <v>1998</v>
      </c>
      <c r="C1412" s="1" t="s">
        <v>67</v>
      </c>
      <c r="D1412" s="1" t="s">
        <v>18</v>
      </c>
      <c r="E1412" s="1" t="s">
        <v>497</v>
      </c>
      <c r="F1412" s="1" t="s">
        <v>1999</v>
      </c>
      <c r="G1412" s="1" t="s">
        <v>14</v>
      </c>
      <c r="H1412" s="1" t="s">
        <v>494</v>
      </c>
      <c r="I1412" s="1" t="s">
        <v>508</v>
      </c>
      <c r="J1412" s="1" t="s">
        <v>14</v>
      </c>
      <c r="K1412" s="1" t="s">
        <v>14</v>
      </c>
      <c r="L1412" s="1" t="s">
        <v>14</v>
      </c>
      <c r="M1412" s="1" t="s">
        <v>509</v>
      </c>
      <c r="N1412" s="1" t="s">
        <v>12</v>
      </c>
      <c r="O1412" s="1" t="s">
        <v>14</v>
      </c>
      <c r="P1412" s="1" t="s">
        <v>14</v>
      </c>
      <c r="Q1412" s="1"/>
    </row>
    <row r="1413" spans="1:17" x14ac:dyDescent="0.25">
      <c r="A1413" s="1" t="s">
        <v>264</v>
      </c>
      <c r="B1413" s="1" t="s">
        <v>1998</v>
      </c>
      <c r="C1413" s="1" t="s">
        <v>67</v>
      </c>
      <c r="D1413" s="1" t="s">
        <v>1953</v>
      </c>
      <c r="E1413" s="1" t="s">
        <v>585</v>
      </c>
      <c r="F1413" s="1" t="s">
        <v>2000</v>
      </c>
      <c r="G1413" s="1" t="s">
        <v>1961</v>
      </c>
      <c r="H1413" s="1" t="s">
        <v>494</v>
      </c>
      <c r="I1413" s="1" t="s">
        <v>508</v>
      </c>
      <c r="J1413" s="1" t="s">
        <v>14</v>
      </c>
      <c r="K1413" s="1" t="s">
        <v>14</v>
      </c>
      <c r="L1413" s="1" t="s">
        <v>14</v>
      </c>
      <c r="M1413" s="1" t="s">
        <v>14</v>
      </c>
      <c r="N1413" s="1" t="s">
        <v>14</v>
      </c>
      <c r="O1413" s="1" t="s">
        <v>14</v>
      </c>
      <c r="P1413" s="1" t="s">
        <v>14</v>
      </c>
      <c r="Q1413" s="1"/>
    </row>
    <row r="1414" spans="1:17" x14ac:dyDescent="0.25">
      <c r="A1414" s="1" t="s">
        <v>264</v>
      </c>
      <c r="B1414" s="1" t="s">
        <v>2001</v>
      </c>
      <c r="C1414" s="1" t="s">
        <v>69</v>
      </c>
      <c r="D1414" s="1" t="s">
        <v>18</v>
      </c>
      <c r="E1414" s="1" t="s">
        <v>497</v>
      </c>
      <c r="F1414" s="1" t="s">
        <v>2002</v>
      </c>
      <c r="G1414" s="1" t="s">
        <v>14</v>
      </c>
      <c r="H1414" s="1" t="s">
        <v>14</v>
      </c>
      <c r="I1414" s="1" t="s">
        <v>14</v>
      </c>
      <c r="J1414" s="1" t="s">
        <v>14</v>
      </c>
      <c r="K1414" s="1" t="s">
        <v>14</v>
      </c>
      <c r="L1414" s="1" t="s">
        <v>14</v>
      </c>
      <c r="M1414" s="1" t="s">
        <v>14</v>
      </c>
      <c r="N1414" s="1" t="s">
        <v>12</v>
      </c>
      <c r="O1414" s="1" t="s">
        <v>14</v>
      </c>
      <c r="P1414" s="1" t="s">
        <v>14</v>
      </c>
      <c r="Q1414" s="1"/>
    </row>
    <row r="1415" spans="1:17" x14ac:dyDescent="0.25">
      <c r="A1415" s="1" t="s">
        <v>264</v>
      </c>
      <c r="B1415" s="1" t="s">
        <v>2001</v>
      </c>
      <c r="C1415" s="1" t="s">
        <v>69</v>
      </c>
      <c r="D1415" s="1" t="s">
        <v>1953</v>
      </c>
      <c r="E1415" s="1" t="s">
        <v>585</v>
      </c>
      <c r="F1415" s="1" t="s">
        <v>2003</v>
      </c>
      <c r="G1415" s="1" t="s">
        <v>1961</v>
      </c>
      <c r="H1415" s="1" t="s">
        <v>14</v>
      </c>
      <c r="I1415" s="1" t="s">
        <v>14</v>
      </c>
      <c r="J1415" s="1" t="s">
        <v>14</v>
      </c>
      <c r="K1415" s="1" t="s">
        <v>14</v>
      </c>
      <c r="L1415" s="1" t="s">
        <v>14</v>
      </c>
      <c r="M1415" s="1" t="s">
        <v>14</v>
      </c>
      <c r="N1415" s="1" t="s">
        <v>14</v>
      </c>
      <c r="O1415" s="1" t="s">
        <v>14</v>
      </c>
      <c r="P1415" s="1" t="s">
        <v>14</v>
      </c>
      <c r="Q1415" s="1"/>
    </row>
    <row r="1416" spans="1:17" x14ac:dyDescent="0.25">
      <c r="A1416" s="1" t="s">
        <v>264</v>
      </c>
      <c r="B1416" s="1" t="s">
        <v>2004</v>
      </c>
      <c r="C1416" s="1" t="s">
        <v>71</v>
      </c>
      <c r="D1416" s="1" t="s">
        <v>18</v>
      </c>
      <c r="E1416" s="1" t="s">
        <v>497</v>
      </c>
      <c r="F1416" s="1" t="s">
        <v>2005</v>
      </c>
      <c r="G1416" s="1" t="s">
        <v>14</v>
      </c>
      <c r="H1416" s="1" t="s">
        <v>494</v>
      </c>
      <c r="I1416" s="1" t="s">
        <v>508</v>
      </c>
      <c r="J1416" s="1" t="s">
        <v>14</v>
      </c>
      <c r="K1416" s="1" t="s">
        <v>14</v>
      </c>
      <c r="L1416" s="1" t="s">
        <v>14</v>
      </c>
      <c r="M1416" s="1" t="s">
        <v>509</v>
      </c>
      <c r="N1416" s="1" t="s">
        <v>12</v>
      </c>
      <c r="O1416" s="1" t="s">
        <v>14</v>
      </c>
      <c r="P1416" s="1" t="s">
        <v>14</v>
      </c>
      <c r="Q1416" s="1"/>
    </row>
    <row r="1417" spans="1:17" x14ac:dyDescent="0.25">
      <c r="A1417" s="1" t="s">
        <v>264</v>
      </c>
      <c r="B1417" s="1" t="s">
        <v>2004</v>
      </c>
      <c r="C1417" s="1" t="s">
        <v>71</v>
      </c>
      <c r="D1417" s="1" t="s">
        <v>1953</v>
      </c>
      <c r="E1417" s="1" t="s">
        <v>585</v>
      </c>
      <c r="F1417" s="1" t="s">
        <v>2006</v>
      </c>
      <c r="G1417" s="1" t="s">
        <v>1961</v>
      </c>
      <c r="H1417" s="1" t="s">
        <v>494</v>
      </c>
      <c r="I1417" s="1" t="s">
        <v>508</v>
      </c>
      <c r="J1417" s="1" t="s">
        <v>14</v>
      </c>
      <c r="K1417" s="1" t="s">
        <v>14</v>
      </c>
      <c r="L1417" s="1" t="s">
        <v>509</v>
      </c>
      <c r="M1417" s="1" t="s">
        <v>509</v>
      </c>
      <c r="N1417" s="1" t="s">
        <v>14</v>
      </c>
      <c r="O1417" s="1" t="s">
        <v>14</v>
      </c>
      <c r="P1417" s="1" t="s">
        <v>14</v>
      </c>
      <c r="Q1417" s="1"/>
    </row>
    <row r="1418" spans="1:17" x14ac:dyDescent="0.25">
      <c r="A1418" s="1" t="s">
        <v>264</v>
      </c>
      <c r="B1418" s="1" t="s">
        <v>2007</v>
      </c>
      <c r="C1418" s="1" t="s">
        <v>73</v>
      </c>
      <c r="D1418" s="1" t="s">
        <v>12</v>
      </c>
      <c r="E1418" s="1" t="s">
        <v>502</v>
      </c>
      <c r="F1418" s="1" t="s">
        <v>14</v>
      </c>
      <c r="G1418" s="1" t="s">
        <v>14</v>
      </c>
      <c r="H1418" s="1" t="s">
        <v>14</v>
      </c>
      <c r="I1418" s="1" t="s">
        <v>14</v>
      </c>
      <c r="J1418" s="1" t="s">
        <v>14</v>
      </c>
      <c r="K1418" s="1" t="s">
        <v>14</v>
      </c>
      <c r="L1418" s="1" t="s">
        <v>14</v>
      </c>
      <c r="M1418" s="1" t="s">
        <v>14</v>
      </c>
      <c r="N1418" s="1" t="s">
        <v>14</v>
      </c>
      <c r="O1418" s="1" t="s">
        <v>14</v>
      </c>
      <c r="P1418" s="1" t="s">
        <v>14</v>
      </c>
      <c r="Q1418" s="1"/>
    </row>
    <row r="1419" spans="1:17" x14ac:dyDescent="0.25">
      <c r="A1419" s="1" t="s">
        <v>264</v>
      </c>
      <c r="B1419" s="1" t="s">
        <v>2008</v>
      </c>
      <c r="C1419" s="1" t="s">
        <v>75</v>
      </c>
      <c r="D1419" s="1" t="s">
        <v>18</v>
      </c>
      <c r="E1419" s="1" t="s">
        <v>497</v>
      </c>
      <c r="F1419" s="1" t="s">
        <v>2009</v>
      </c>
      <c r="G1419" s="1" t="s">
        <v>14</v>
      </c>
      <c r="H1419" s="1" t="s">
        <v>494</v>
      </c>
      <c r="I1419" s="1" t="s">
        <v>505</v>
      </c>
      <c r="J1419" s="1" t="s">
        <v>252</v>
      </c>
      <c r="K1419" s="1" t="s">
        <v>14</v>
      </c>
      <c r="L1419" s="1" t="s">
        <v>14</v>
      </c>
      <c r="M1419" s="1" t="s">
        <v>14</v>
      </c>
      <c r="N1419" s="1" t="s">
        <v>14</v>
      </c>
      <c r="O1419" s="1" t="s">
        <v>14</v>
      </c>
      <c r="P1419" s="1" t="s">
        <v>14</v>
      </c>
      <c r="Q1419" s="1"/>
    </row>
    <row r="1420" spans="1:17" x14ac:dyDescent="0.25">
      <c r="A1420" s="1" t="s">
        <v>264</v>
      </c>
      <c r="B1420" s="1" t="s">
        <v>2010</v>
      </c>
      <c r="C1420" s="1" t="s">
        <v>77</v>
      </c>
      <c r="D1420" s="1" t="s">
        <v>18</v>
      </c>
      <c r="E1420" s="1" t="s">
        <v>497</v>
      </c>
      <c r="F1420" s="1" t="s">
        <v>2011</v>
      </c>
      <c r="G1420" s="1" t="s">
        <v>14</v>
      </c>
      <c r="H1420" s="1" t="s">
        <v>14</v>
      </c>
      <c r="I1420" s="1" t="s">
        <v>14</v>
      </c>
      <c r="J1420" s="1" t="s">
        <v>14</v>
      </c>
      <c r="K1420" s="1" t="s">
        <v>14</v>
      </c>
      <c r="L1420" s="1" t="s">
        <v>14</v>
      </c>
      <c r="M1420" s="1" t="s">
        <v>14</v>
      </c>
      <c r="N1420" s="1" t="s">
        <v>12</v>
      </c>
      <c r="O1420" s="1" t="s">
        <v>14</v>
      </c>
      <c r="P1420" s="1" t="s">
        <v>14</v>
      </c>
      <c r="Q1420" s="1"/>
    </row>
    <row r="1421" spans="1:17" x14ac:dyDescent="0.25">
      <c r="A1421" s="1" t="s">
        <v>264</v>
      </c>
      <c r="B1421" s="1" t="s">
        <v>2010</v>
      </c>
      <c r="C1421" s="1" t="s">
        <v>77</v>
      </c>
      <c r="D1421" s="1" t="s">
        <v>1953</v>
      </c>
      <c r="E1421" s="1" t="s">
        <v>585</v>
      </c>
      <c r="F1421" s="1" t="s">
        <v>2012</v>
      </c>
      <c r="G1421" s="1" t="s">
        <v>27</v>
      </c>
      <c r="H1421" s="1" t="s">
        <v>14</v>
      </c>
      <c r="I1421" s="1" t="s">
        <v>14</v>
      </c>
      <c r="J1421" s="1" t="s">
        <v>14</v>
      </c>
      <c r="K1421" s="1" t="s">
        <v>14</v>
      </c>
      <c r="L1421" s="1" t="s">
        <v>14</v>
      </c>
      <c r="M1421" s="1" t="s">
        <v>14</v>
      </c>
      <c r="N1421" s="1" t="s">
        <v>14</v>
      </c>
      <c r="O1421" s="1" t="s">
        <v>14</v>
      </c>
      <c r="P1421" s="1" t="s">
        <v>14</v>
      </c>
      <c r="Q1421" s="1"/>
    </row>
    <row r="1422" spans="1:17" x14ac:dyDescent="0.25">
      <c r="A1422" s="1" t="s">
        <v>264</v>
      </c>
      <c r="B1422" s="1" t="s">
        <v>2013</v>
      </c>
      <c r="C1422" s="1" t="s">
        <v>79</v>
      </c>
      <c r="D1422" s="1" t="s">
        <v>18</v>
      </c>
      <c r="E1422" s="1" t="s">
        <v>497</v>
      </c>
      <c r="F1422" s="1" t="s">
        <v>2014</v>
      </c>
      <c r="G1422" s="1" t="s">
        <v>14</v>
      </c>
      <c r="H1422" s="1" t="s">
        <v>14</v>
      </c>
      <c r="I1422" s="1" t="s">
        <v>14</v>
      </c>
      <c r="J1422" s="1" t="s">
        <v>14</v>
      </c>
      <c r="K1422" s="1" t="s">
        <v>14</v>
      </c>
      <c r="L1422" s="1" t="s">
        <v>14</v>
      </c>
      <c r="M1422" s="1" t="s">
        <v>14</v>
      </c>
      <c r="N1422" s="1" t="s">
        <v>12</v>
      </c>
      <c r="O1422" s="1" t="s">
        <v>14</v>
      </c>
      <c r="P1422" s="1" t="s">
        <v>14</v>
      </c>
      <c r="Q1422" s="1"/>
    </row>
    <row r="1423" spans="1:17" x14ac:dyDescent="0.25">
      <c r="A1423" s="1" t="s">
        <v>264</v>
      </c>
      <c r="B1423" s="1" t="s">
        <v>2013</v>
      </c>
      <c r="C1423" s="1" t="s">
        <v>79</v>
      </c>
      <c r="D1423" s="1" t="s">
        <v>1953</v>
      </c>
      <c r="E1423" s="1" t="s">
        <v>585</v>
      </c>
      <c r="F1423" s="1" t="s">
        <v>2015</v>
      </c>
      <c r="G1423" s="1" t="s">
        <v>27</v>
      </c>
      <c r="H1423" s="1" t="s">
        <v>14</v>
      </c>
      <c r="I1423" s="1" t="s">
        <v>14</v>
      </c>
      <c r="J1423" s="1" t="s">
        <v>14</v>
      </c>
      <c r="K1423" s="1" t="s">
        <v>14</v>
      </c>
      <c r="L1423" s="1" t="s">
        <v>14</v>
      </c>
      <c r="M1423" s="1" t="s">
        <v>14</v>
      </c>
      <c r="N1423" s="1" t="s">
        <v>14</v>
      </c>
      <c r="O1423" s="1" t="s">
        <v>14</v>
      </c>
      <c r="P1423" s="1" t="s">
        <v>14</v>
      </c>
      <c r="Q1423" s="1"/>
    </row>
    <row r="1424" spans="1:17" x14ac:dyDescent="0.25">
      <c r="A1424" s="1" t="s">
        <v>264</v>
      </c>
      <c r="B1424" s="1" t="s">
        <v>2016</v>
      </c>
      <c r="C1424" s="1" t="s">
        <v>81</v>
      </c>
      <c r="D1424" s="1" t="s">
        <v>18</v>
      </c>
      <c r="E1424" s="1" t="s">
        <v>497</v>
      </c>
      <c r="F1424" s="1" t="s">
        <v>2017</v>
      </c>
      <c r="G1424" s="1" t="s">
        <v>14</v>
      </c>
      <c r="H1424" s="1" t="s">
        <v>14</v>
      </c>
      <c r="I1424" s="1" t="s">
        <v>14</v>
      </c>
      <c r="J1424" s="1" t="s">
        <v>14</v>
      </c>
      <c r="K1424" s="1" t="s">
        <v>14</v>
      </c>
      <c r="L1424" s="1" t="s">
        <v>14</v>
      </c>
      <c r="M1424" s="1" t="s">
        <v>14</v>
      </c>
      <c r="N1424" s="1" t="s">
        <v>12</v>
      </c>
      <c r="O1424" s="1" t="s">
        <v>14</v>
      </c>
      <c r="P1424" s="1" t="s">
        <v>14</v>
      </c>
      <c r="Q1424" s="1"/>
    </row>
    <row r="1425" spans="1:17" x14ac:dyDescent="0.25">
      <c r="A1425" s="1" t="s">
        <v>264</v>
      </c>
      <c r="B1425" s="1" t="s">
        <v>2016</v>
      </c>
      <c r="C1425" s="1" t="s">
        <v>81</v>
      </c>
      <c r="D1425" s="1" t="s">
        <v>1953</v>
      </c>
      <c r="E1425" s="1" t="s">
        <v>585</v>
      </c>
      <c r="F1425" s="1" t="s">
        <v>2018</v>
      </c>
      <c r="G1425" s="1" t="s">
        <v>27</v>
      </c>
      <c r="H1425" s="1" t="s">
        <v>14</v>
      </c>
      <c r="I1425" s="1" t="s">
        <v>14</v>
      </c>
      <c r="J1425" s="1" t="s">
        <v>14</v>
      </c>
      <c r="K1425" s="1" t="s">
        <v>14</v>
      </c>
      <c r="L1425" s="1" t="s">
        <v>14</v>
      </c>
      <c r="M1425" s="1" t="s">
        <v>14</v>
      </c>
      <c r="N1425" s="1" t="s">
        <v>14</v>
      </c>
      <c r="O1425" s="1" t="s">
        <v>14</v>
      </c>
      <c r="P1425" s="1" t="s">
        <v>14</v>
      </c>
      <c r="Q1425" s="1"/>
    </row>
    <row r="1426" spans="1:17" x14ac:dyDescent="0.25">
      <c r="A1426" s="1" t="s">
        <v>264</v>
      </c>
      <c r="B1426" s="1" t="s">
        <v>2019</v>
      </c>
      <c r="C1426" s="1" t="s">
        <v>83</v>
      </c>
      <c r="D1426" s="1" t="s">
        <v>18</v>
      </c>
      <c r="E1426" s="1" t="s">
        <v>497</v>
      </c>
      <c r="F1426" s="1" t="s">
        <v>2020</v>
      </c>
      <c r="G1426" s="1" t="s">
        <v>14</v>
      </c>
      <c r="H1426" s="1" t="s">
        <v>14</v>
      </c>
      <c r="I1426" s="1" t="s">
        <v>14</v>
      </c>
      <c r="J1426" s="1" t="s">
        <v>14</v>
      </c>
      <c r="K1426" s="1" t="s">
        <v>14</v>
      </c>
      <c r="L1426" s="1" t="s">
        <v>14</v>
      </c>
      <c r="M1426" s="1" t="s">
        <v>14</v>
      </c>
      <c r="N1426" s="1" t="s">
        <v>12</v>
      </c>
      <c r="O1426" s="1" t="s">
        <v>14</v>
      </c>
      <c r="P1426" s="1" t="s">
        <v>14</v>
      </c>
      <c r="Q1426" s="1"/>
    </row>
    <row r="1427" spans="1:17" x14ac:dyDescent="0.25">
      <c r="A1427" s="1" t="s">
        <v>264</v>
      </c>
      <c r="B1427" s="1" t="s">
        <v>2019</v>
      </c>
      <c r="C1427" s="1" t="s">
        <v>83</v>
      </c>
      <c r="D1427" s="1" t="s">
        <v>1953</v>
      </c>
      <c r="E1427" s="1" t="s">
        <v>585</v>
      </c>
      <c r="F1427" s="1" t="s">
        <v>2021</v>
      </c>
      <c r="G1427" s="1" t="s">
        <v>27</v>
      </c>
      <c r="H1427" s="1" t="s">
        <v>14</v>
      </c>
      <c r="I1427" s="1" t="s">
        <v>14</v>
      </c>
      <c r="J1427" s="1" t="s">
        <v>14</v>
      </c>
      <c r="K1427" s="1" t="s">
        <v>14</v>
      </c>
      <c r="L1427" s="1" t="s">
        <v>14</v>
      </c>
      <c r="M1427" s="1" t="s">
        <v>14</v>
      </c>
      <c r="N1427" s="1" t="s">
        <v>14</v>
      </c>
      <c r="O1427" s="1" t="s">
        <v>14</v>
      </c>
      <c r="P1427" s="1" t="s">
        <v>14</v>
      </c>
      <c r="Q1427" s="1"/>
    </row>
    <row r="1428" spans="1:17" x14ac:dyDescent="0.25">
      <c r="A1428" s="1" t="s">
        <v>264</v>
      </c>
      <c r="B1428" s="1" t="s">
        <v>2022</v>
      </c>
      <c r="C1428" s="1" t="s">
        <v>85</v>
      </c>
      <c r="D1428" s="1" t="s">
        <v>18</v>
      </c>
      <c r="E1428" s="1" t="s">
        <v>497</v>
      </c>
      <c r="F1428" s="1" t="s">
        <v>2023</v>
      </c>
      <c r="G1428" s="1" t="s">
        <v>14</v>
      </c>
      <c r="H1428" s="1" t="s">
        <v>494</v>
      </c>
      <c r="I1428" s="1" t="s">
        <v>508</v>
      </c>
      <c r="J1428" s="1" t="s">
        <v>14</v>
      </c>
      <c r="K1428" s="1" t="s">
        <v>14</v>
      </c>
      <c r="L1428" s="1" t="s">
        <v>14</v>
      </c>
      <c r="M1428" s="1" t="s">
        <v>509</v>
      </c>
      <c r="N1428" s="1" t="s">
        <v>12</v>
      </c>
      <c r="O1428" s="1" t="s">
        <v>14</v>
      </c>
      <c r="P1428" s="1" t="s">
        <v>14</v>
      </c>
      <c r="Q1428" s="1"/>
    </row>
    <row r="1429" spans="1:17" x14ac:dyDescent="0.25">
      <c r="A1429" s="1" t="s">
        <v>264</v>
      </c>
      <c r="B1429" s="1" t="s">
        <v>2022</v>
      </c>
      <c r="C1429" s="1" t="s">
        <v>85</v>
      </c>
      <c r="D1429" s="1" t="s">
        <v>1953</v>
      </c>
      <c r="E1429" s="1" t="s">
        <v>585</v>
      </c>
      <c r="F1429" s="1" t="s">
        <v>2024</v>
      </c>
      <c r="G1429" s="1" t="s">
        <v>27</v>
      </c>
      <c r="H1429" s="1" t="s">
        <v>494</v>
      </c>
      <c r="I1429" s="1" t="s">
        <v>508</v>
      </c>
      <c r="J1429" s="1" t="s">
        <v>14</v>
      </c>
      <c r="K1429" s="1" t="s">
        <v>14</v>
      </c>
      <c r="L1429" s="1" t="s">
        <v>509</v>
      </c>
      <c r="M1429" s="1" t="s">
        <v>509</v>
      </c>
      <c r="N1429" s="1" t="s">
        <v>14</v>
      </c>
      <c r="O1429" s="1" t="s">
        <v>14</v>
      </c>
      <c r="P1429" s="1" t="s">
        <v>14</v>
      </c>
      <c r="Q1429" s="1"/>
    </row>
    <row r="1430" spans="1:17" x14ac:dyDescent="0.25">
      <c r="A1430" s="1" t="s">
        <v>264</v>
      </c>
      <c r="B1430" s="1" t="s">
        <v>2025</v>
      </c>
      <c r="C1430" s="1" t="s">
        <v>87</v>
      </c>
      <c r="D1430" s="1" t="s">
        <v>18</v>
      </c>
      <c r="E1430" s="1" t="s">
        <v>497</v>
      </c>
      <c r="F1430" s="1" t="s">
        <v>2026</v>
      </c>
      <c r="G1430" s="1" t="s">
        <v>14</v>
      </c>
      <c r="H1430" s="1" t="s">
        <v>499</v>
      </c>
      <c r="I1430" s="1" t="s">
        <v>14</v>
      </c>
      <c r="J1430" s="1" t="s">
        <v>500</v>
      </c>
      <c r="K1430" s="1" t="s">
        <v>14</v>
      </c>
      <c r="L1430" s="1" t="s">
        <v>14</v>
      </c>
      <c r="M1430" s="1" t="s">
        <v>14</v>
      </c>
      <c r="N1430" s="1" t="s">
        <v>12</v>
      </c>
      <c r="O1430" s="1" t="s">
        <v>14</v>
      </c>
      <c r="P1430" s="1" t="s">
        <v>14</v>
      </c>
      <c r="Q1430" s="1"/>
    </row>
    <row r="1431" spans="1:17" x14ac:dyDescent="0.25">
      <c r="A1431" s="1" t="s">
        <v>264</v>
      </c>
      <c r="B1431" s="1" t="s">
        <v>2025</v>
      </c>
      <c r="C1431" s="1" t="s">
        <v>87</v>
      </c>
      <c r="D1431" s="1" t="s">
        <v>1953</v>
      </c>
      <c r="E1431" s="1" t="s">
        <v>585</v>
      </c>
      <c r="F1431" s="1" t="s">
        <v>2027</v>
      </c>
      <c r="G1431" s="1" t="s">
        <v>27</v>
      </c>
      <c r="H1431" s="1" t="s">
        <v>499</v>
      </c>
      <c r="I1431" s="1" t="s">
        <v>14</v>
      </c>
      <c r="J1431" s="1" t="s">
        <v>500</v>
      </c>
      <c r="K1431" s="1" t="s">
        <v>14</v>
      </c>
      <c r="L1431" s="1" t="s">
        <v>14</v>
      </c>
      <c r="M1431" s="1" t="s">
        <v>14</v>
      </c>
      <c r="N1431" s="1" t="s">
        <v>14</v>
      </c>
      <c r="O1431" s="1" t="s">
        <v>14</v>
      </c>
      <c r="P1431" s="1" t="s">
        <v>14</v>
      </c>
      <c r="Q1431" s="1" t="s">
        <v>262</v>
      </c>
    </row>
    <row r="1432" spans="1:17" x14ac:dyDescent="0.25">
      <c r="A1432" s="1" t="s">
        <v>264</v>
      </c>
      <c r="B1432" s="1" t="s">
        <v>2028</v>
      </c>
      <c r="C1432" s="1" t="s">
        <v>103</v>
      </c>
      <c r="D1432" s="1" t="s">
        <v>12</v>
      </c>
      <c r="E1432" s="1" t="s">
        <v>502</v>
      </c>
      <c r="F1432" s="1" t="s">
        <v>14</v>
      </c>
      <c r="G1432" s="1" t="s">
        <v>14</v>
      </c>
      <c r="H1432" s="1" t="s">
        <v>14</v>
      </c>
      <c r="I1432" s="1" t="s">
        <v>14</v>
      </c>
      <c r="J1432" s="1" t="s">
        <v>14</v>
      </c>
      <c r="K1432" s="1" t="s">
        <v>14</v>
      </c>
      <c r="L1432" s="1" t="s">
        <v>14</v>
      </c>
      <c r="M1432" s="1" t="s">
        <v>14</v>
      </c>
      <c r="N1432" s="1" t="s">
        <v>14</v>
      </c>
      <c r="O1432" s="1" t="s">
        <v>14</v>
      </c>
      <c r="P1432" s="1" t="s">
        <v>14</v>
      </c>
      <c r="Q1432" s="1"/>
    </row>
    <row r="1433" spans="1:17" x14ac:dyDescent="0.25">
      <c r="A1433" s="1" t="s">
        <v>264</v>
      </c>
      <c r="B1433" s="1" t="s">
        <v>2029</v>
      </c>
      <c r="C1433" s="1" t="s">
        <v>105</v>
      </c>
      <c r="D1433" s="1" t="s">
        <v>18</v>
      </c>
      <c r="E1433" s="1" t="s">
        <v>497</v>
      </c>
      <c r="F1433" s="1" t="s">
        <v>2030</v>
      </c>
      <c r="G1433" s="1" t="s">
        <v>14</v>
      </c>
      <c r="H1433" s="1" t="s">
        <v>494</v>
      </c>
      <c r="I1433" s="1" t="s">
        <v>505</v>
      </c>
      <c r="J1433" s="1" t="s">
        <v>252</v>
      </c>
      <c r="K1433" s="1" t="s">
        <v>14</v>
      </c>
      <c r="L1433" s="1" t="s">
        <v>14</v>
      </c>
      <c r="M1433" s="1" t="s">
        <v>14</v>
      </c>
      <c r="N1433" s="1" t="s">
        <v>14</v>
      </c>
      <c r="O1433" s="1" t="s">
        <v>14</v>
      </c>
      <c r="P1433" s="1" t="s">
        <v>14</v>
      </c>
      <c r="Q1433" s="1"/>
    </row>
    <row r="1434" spans="1:17" x14ac:dyDescent="0.25">
      <c r="A1434" s="1" t="s">
        <v>264</v>
      </c>
      <c r="B1434" s="1" t="s">
        <v>2031</v>
      </c>
      <c r="C1434" s="1" t="s">
        <v>107</v>
      </c>
      <c r="D1434" s="1" t="s">
        <v>18</v>
      </c>
      <c r="E1434" s="1" t="s">
        <v>497</v>
      </c>
      <c r="F1434" s="1" t="s">
        <v>2032</v>
      </c>
      <c r="G1434" s="1" t="s">
        <v>14</v>
      </c>
      <c r="H1434" s="1" t="s">
        <v>494</v>
      </c>
      <c r="I1434" s="1" t="s">
        <v>508</v>
      </c>
      <c r="J1434" s="1" t="s">
        <v>14</v>
      </c>
      <c r="K1434" s="1" t="s">
        <v>14</v>
      </c>
      <c r="L1434" s="1" t="s">
        <v>14</v>
      </c>
      <c r="M1434" s="1" t="s">
        <v>509</v>
      </c>
      <c r="N1434" s="1" t="s">
        <v>12</v>
      </c>
      <c r="O1434" s="1" t="s">
        <v>14</v>
      </c>
      <c r="P1434" s="1" t="s">
        <v>14</v>
      </c>
      <c r="Q1434" s="1"/>
    </row>
    <row r="1435" spans="1:17" x14ac:dyDescent="0.25">
      <c r="A1435" s="1" t="s">
        <v>264</v>
      </c>
      <c r="B1435" s="1" t="s">
        <v>2031</v>
      </c>
      <c r="C1435" s="1" t="s">
        <v>107</v>
      </c>
      <c r="D1435" s="1" t="s">
        <v>1953</v>
      </c>
      <c r="E1435" s="1" t="s">
        <v>585</v>
      </c>
      <c r="F1435" s="1" t="s">
        <v>2033</v>
      </c>
      <c r="G1435" s="1" t="s">
        <v>27</v>
      </c>
      <c r="H1435" s="1" t="s">
        <v>494</v>
      </c>
      <c r="I1435" s="1" t="s">
        <v>508</v>
      </c>
      <c r="J1435" s="1" t="s">
        <v>14</v>
      </c>
      <c r="K1435" s="1" t="s">
        <v>14</v>
      </c>
      <c r="L1435" s="1" t="s">
        <v>14</v>
      </c>
      <c r="M1435" s="1" t="s">
        <v>14</v>
      </c>
      <c r="N1435" s="1" t="s">
        <v>14</v>
      </c>
      <c r="O1435" s="1" t="s">
        <v>14</v>
      </c>
      <c r="P1435" s="1" t="s">
        <v>14</v>
      </c>
      <c r="Q1435" s="1"/>
    </row>
    <row r="1436" spans="1:17" x14ac:dyDescent="0.25">
      <c r="A1436" s="1" t="s">
        <v>264</v>
      </c>
      <c r="B1436" s="1" t="s">
        <v>2034</v>
      </c>
      <c r="C1436" s="1" t="s">
        <v>109</v>
      </c>
      <c r="D1436" s="1" t="s">
        <v>18</v>
      </c>
      <c r="E1436" s="1" t="s">
        <v>497</v>
      </c>
      <c r="F1436" s="1" t="s">
        <v>2035</v>
      </c>
      <c r="G1436" s="1" t="s">
        <v>14</v>
      </c>
      <c r="H1436" s="1" t="s">
        <v>494</v>
      </c>
      <c r="I1436" s="1" t="s">
        <v>508</v>
      </c>
      <c r="J1436" s="1" t="s">
        <v>14</v>
      </c>
      <c r="K1436" s="1" t="s">
        <v>14</v>
      </c>
      <c r="L1436" s="1" t="s">
        <v>14</v>
      </c>
      <c r="M1436" s="1" t="s">
        <v>509</v>
      </c>
      <c r="N1436" s="1" t="s">
        <v>12</v>
      </c>
      <c r="O1436" s="1" t="s">
        <v>14</v>
      </c>
      <c r="P1436" s="1" t="s">
        <v>14</v>
      </c>
      <c r="Q1436" s="1"/>
    </row>
    <row r="1437" spans="1:17" x14ac:dyDescent="0.25">
      <c r="A1437" s="1" t="s">
        <v>264</v>
      </c>
      <c r="B1437" s="1" t="s">
        <v>2034</v>
      </c>
      <c r="C1437" s="1" t="s">
        <v>109</v>
      </c>
      <c r="D1437" s="1" t="s">
        <v>1953</v>
      </c>
      <c r="E1437" s="1" t="s">
        <v>585</v>
      </c>
      <c r="F1437" s="1" t="s">
        <v>2036</v>
      </c>
      <c r="G1437" s="1" t="s">
        <v>27</v>
      </c>
      <c r="H1437" s="1" t="s">
        <v>494</v>
      </c>
      <c r="I1437" s="1" t="s">
        <v>508</v>
      </c>
      <c r="J1437" s="1" t="s">
        <v>14</v>
      </c>
      <c r="K1437" s="1" t="s">
        <v>14</v>
      </c>
      <c r="L1437" s="1" t="s">
        <v>509</v>
      </c>
      <c r="M1437" s="1" t="s">
        <v>509</v>
      </c>
      <c r="N1437" s="1" t="s">
        <v>14</v>
      </c>
      <c r="O1437" s="1" t="s">
        <v>14</v>
      </c>
      <c r="P1437" s="1" t="s">
        <v>14</v>
      </c>
      <c r="Q1437" s="1"/>
    </row>
    <row r="1438" spans="1:17" x14ac:dyDescent="0.25">
      <c r="A1438" s="1" t="s">
        <v>264</v>
      </c>
      <c r="B1438" s="1" t="s">
        <v>2037</v>
      </c>
      <c r="C1438" s="1" t="s">
        <v>111</v>
      </c>
      <c r="D1438" s="1" t="s">
        <v>18</v>
      </c>
      <c r="E1438" s="1" t="s">
        <v>497</v>
      </c>
      <c r="F1438" s="1" t="s">
        <v>2038</v>
      </c>
      <c r="G1438" s="1" t="s">
        <v>14</v>
      </c>
      <c r="H1438" s="1" t="s">
        <v>499</v>
      </c>
      <c r="I1438" s="1" t="s">
        <v>14</v>
      </c>
      <c r="J1438" s="1" t="s">
        <v>500</v>
      </c>
      <c r="K1438" s="1" t="s">
        <v>14</v>
      </c>
      <c r="L1438" s="1" t="s">
        <v>14</v>
      </c>
      <c r="M1438" s="1" t="s">
        <v>14</v>
      </c>
      <c r="N1438" s="1" t="s">
        <v>12</v>
      </c>
      <c r="O1438" s="1" t="s">
        <v>14</v>
      </c>
      <c r="P1438" s="1" t="s">
        <v>14</v>
      </c>
      <c r="Q1438" s="1"/>
    </row>
    <row r="1439" spans="1:17" x14ac:dyDescent="0.25">
      <c r="A1439" s="1" t="s">
        <v>264</v>
      </c>
      <c r="B1439" s="1" t="s">
        <v>2037</v>
      </c>
      <c r="C1439" s="1" t="s">
        <v>111</v>
      </c>
      <c r="D1439" s="1" t="s">
        <v>1953</v>
      </c>
      <c r="E1439" s="1" t="s">
        <v>585</v>
      </c>
      <c r="F1439" s="1" t="s">
        <v>2039</v>
      </c>
      <c r="G1439" s="1" t="s">
        <v>1167</v>
      </c>
      <c r="H1439" s="1" t="s">
        <v>499</v>
      </c>
      <c r="I1439" s="1" t="s">
        <v>14</v>
      </c>
      <c r="J1439" s="1" t="s">
        <v>500</v>
      </c>
      <c r="K1439" s="1" t="s">
        <v>14</v>
      </c>
      <c r="L1439" s="1" t="s">
        <v>14</v>
      </c>
      <c r="M1439" s="1" t="s">
        <v>14</v>
      </c>
      <c r="N1439" s="1" t="s">
        <v>14</v>
      </c>
      <c r="O1439" s="1" t="s">
        <v>14</v>
      </c>
      <c r="P1439" s="1" t="s">
        <v>14</v>
      </c>
      <c r="Q1439" s="1"/>
    </row>
    <row r="1440" spans="1:17" x14ac:dyDescent="0.25">
      <c r="A1440" s="1" t="s">
        <v>264</v>
      </c>
      <c r="B1440" s="1" t="s">
        <v>2040</v>
      </c>
      <c r="C1440" s="1" t="s">
        <v>116</v>
      </c>
      <c r="D1440" s="1" t="s">
        <v>18</v>
      </c>
      <c r="E1440" s="1" t="s">
        <v>497</v>
      </c>
      <c r="F1440" s="1" t="s">
        <v>2041</v>
      </c>
      <c r="G1440" s="1" t="s">
        <v>14</v>
      </c>
      <c r="H1440" s="1" t="s">
        <v>499</v>
      </c>
      <c r="I1440" s="1" t="s">
        <v>14</v>
      </c>
      <c r="J1440" s="1" t="s">
        <v>500</v>
      </c>
      <c r="K1440" s="1" t="s">
        <v>14</v>
      </c>
      <c r="L1440" s="1" t="s">
        <v>14</v>
      </c>
      <c r="M1440" s="1" t="s">
        <v>14</v>
      </c>
      <c r="N1440" s="1" t="s">
        <v>12</v>
      </c>
      <c r="O1440" s="1" t="s">
        <v>14</v>
      </c>
      <c r="P1440" s="1" t="s">
        <v>14</v>
      </c>
      <c r="Q1440" s="1"/>
    </row>
    <row r="1441" spans="1:17" x14ac:dyDescent="0.25">
      <c r="A1441" s="1" t="s">
        <v>264</v>
      </c>
      <c r="B1441" s="1" t="s">
        <v>2040</v>
      </c>
      <c r="C1441" s="1" t="s">
        <v>116</v>
      </c>
      <c r="D1441" s="1" t="s">
        <v>1953</v>
      </c>
      <c r="E1441" s="1" t="s">
        <v>585</v>
      </c>
      <c r="F1441" s="1" t="s">
        <v>2042</v>
      </c>
      <c r="G1441" s="1" t="s">
        <v>1167</v>
      </c>
      <c r="H1441" s="1" t="s">
        <v>499</v>
      </c>
      <c r="I1441" s="1" t="s">
        <v>14</v>
      </c>
      <c r="J1441" s="1" t="s">
        <v>500</v>
      </c>
      <c r="K1441" s="1" t="s">
        <v>14</v>
      </c>
      <c r="L1441" s="1" t="s">
        <v>14</v>
      </c>
      <c r="M1441" s="1" t="s">
        <v>14</v>
      </c>
      <c r="N1441" s="1" t="s">
        <v>14</v>
      </c>
      <c r="O1441" s="1" t="s">
        <v>14</v>
      </c>
      <c r="P1441" s="1" t="s">
        <v>14</v>
      </c>
      <c r="Q1441" s="1"/>
    </row>
    <row r="1442" spans="1:17" x14ac:dyDescent="0.25">
      <c r="A1442" s="1" t="s">
        <v>264</v>
      </c>
      <c r="B1442" s="1" t="s">
        <v>2043</v>
      </c>
      <c r="C1442" s="1" t="s">
        <v>119</v>
      </c>
      <c r="D1442" s="1" t="s">
        <v>18</v>
      </c>
      <c r="E1442" s="1" t="s">
        <v>497</v>
      </c>
      <c r="F1442" s="1" t="s">
        <v>2044</v>
      </c>
      <c r="G1442" s="1" t="s">
        <v>14</v>
      </c>
      <c r="H1442" s="1" t="s">
        <v>499</v>
      </c>
      <c r="I1442" s="1" t="s">
        <v>14</v>
      </c>
      <c r="J1442" s="1" t="s">
        <v>500</v>
      </c>
      <c r="K1442" s="1" t="s">
        <v>14</v>
      </c>
      <c r="L1442" s="1" t="s">
        <v>14</v>
      </c>
      <c r="M1442" s="1" t="s">
        <v>14</v>
      </c>
      <c r="N1442" s="1" t="s">
        <v>12</v>
      </c>
      <c r="O1442" s="1" t="s">
        <v>14</v>
      </c>
      <c r="P1442" s="1" t="s">
        <v>14</v>
      </c>
      <c r="Q1442" s="1"/>
    </row>
    <row r="1443" spans="1:17" x14ac:dyDescent="0.25">
      <c r="A1443" s="1" t="s">
        <v>264</v>
      </c>
      <c r="B1443" s="1" t="s">
        <v>2043</v>
      </c>
      <c r="C1443" s="1" t="s">
        <v>119</v>
      </c>
      <c r="D1443" s="1" t="s">
        <v>1953</v>
      </c>
      <c r="E1443" s="1" t="s">
        <v>585</v>
      </c>
      <c r="F1443" s="1" t="s">
        <v>2045</v>
      </c>
      <c r="G1443" s="1" t="s">
        <v>1167</v>
      </c>
      <c r="H1443" s="1" t="s">
        <v>499</v>
      </c>
      <c r="I1443" s="1" t="s">
        <v>14</v>
      </c>
      <c r="J1443" s="1" t="s">
        <v>500</v>
      </c>
      <c r="K1443" s="1" t="s">
        <v>14</v>
      </c>
      <c r="L1443" s="1" t="s">
        <v>14</v>
      </c>
      <c r="M1443" s="1" t="s">
        <v>14</v>
      </c>
      <c r="N1443" s="1" t="s">
        <v>14</v>
      </c>
      <c r="O1443" s="1" t="s">
        <v>14</v>
      </c>
      <c r="P1443" s="1" t="s">
        <v>14</v>
      </c>
      <c r="Q1443" s="1"/>
    </row>
    <row r="1444" spans="1:17" x14ac:dyDescent="0.25">
      <c r="A1444" s="1" t="s">
        <v>264</v>
      </c>
      <c r="B1444" s="1" t="s">
        <v>2046</v>
      </c>
      <c r="C1444" s="1" t="s">
        <v>122</v>
      </c>
      <c r="D1444" s="1" t="s">
        <v>18</v>
      </c>
      <c r="E1444" s="1" t="s">
        <v>497</v>
      </c>
      <c r="F1444" s="1" t="s">
        <v>2047</v>
      </c>
      <c r="G1444" s="1" t="s">
        <v>14</v>
      </c>
      <c r="H1444" s="1" t="s">
        <v>499</v>
      </c>
      <c r="I1444" s="1" t="s">
        <v>14</v>
      </c>
      <c r="J1444" s="1" t="s">
        <v>500</v>
      </c>
      <c r="K1444" s="1" t="s">
        <v>14</v>
      </c>
      <c r="L1444" s="1" t="s">
        <v>14</v>
      </c>
      <c r="M1444" s="1" t="s">
        <v>14</v>
      </c>
      <c r="N1444" s="1" t="s">
        <v>12</v>
      </c>
      <c r="O1444" s="1" t="s">
        <v>14</v>
      </c>
      <c r="P1444" s="1" t="s">
        <v>14</v>
      </c>
      <c r="Q1444" s="1"/>
    </row>
    <row r="1445" spans="1:17" x14ac:dyDescent="0.25">
      <c r="A1445" s="1" t="s">
        <v>264</v>
      </c>
      <c r="B1445" s="1" t="s">
        <v>2046</v>
      </c>
      <c r="C1445" s="1" t="s">
        <v>122</v>
      </c>
      <c r="D1445" s="1" t="s">
        <v>1953</v>
      </c>
      <c r="E1445" s="1" t="s">
        <v>585</v>
      </c>
      <c r="F1445" s="1" t="s">
        <v>2048</v>
      </c>
      <c r="G1445" s="1" t="s">
        <v>1167</v>
      </c>
      <c r="H1445" s="1" t="s">
        <v>499</v>
      </c>
      <c r="I1445" s="1" t="s">
        <v>14</v>
      </c>
      <c r="J1445" s="1" t="s">
        <v>500</v>
      </c>
      <c r="K1445" s="1" t="s">
        <v>14</v>
      </c>
      <c r="L1445" s="1" t="s">
        <v>14</v>
      </c>
      <c r="M1445" s="1" t="s">
        <v>14</v>
      </c>
      <c r="N1445" s="1" t="s">
        <v>14</v>
      </c>
      <c r="O1445" s="1" t="s">
        <v>14</v>
      </c>
      <c r="P1445" s="1" t="s">
        <v>14</v>
      </c>
      <c r="Q1445" s="1"/>
    </row>
    <row r="1446" spans="1:17" x14ac:dyDescent="0.25">
      <c r="A1446" s="1" t="s">
        <v>264</v>
      </c>
      <c r="B1446" s="1" t="s">
        <v>2049</v>
      </c>
      <c r="C1446" s="1" t="s">
        <v>125</v>
      </c>
      <c r="D1446" s="1" t="s">
        <v>12</v>
      </c>
      <c r="E1446" s="1" t="s">
        <v>502</v>
      </c>
      <c r="F1446" s="1" t="s">
        <v>14</v>
      </c>
      <c r="G1446" s="1" t="s">
        <v>14</v>
      </c>
      <c r="H1446" s="1" t="s">
        <v>14</v>
      </c>
      <c r="I1446" s="1" t="s">
        <v>14</v>
      </c>
      <c r="J1446" s="1" t="s">
        <v>14</v>
      </c>
      <c r="K1446" s="1" t="s">
        <v>14</v>
      </c>
      <c r="L1446" s="1" t="s">
        <v>14</v>
      </c>
      <c r="M1446" s="1" t="s">
        <v>14</v>
      </c>
      <c r="N1446" s="1" t="s">
        <v>14</v>
      </c>
      <c r="O1446" s="1" t="s">
        <v>14</v>
      </c>
      <c r="P1446" s="1" t="s">
        <v>14</v>
      </c>
      <c r="Q1446" s="1"/>
    </row>
    <row r="1447" spans="1:17" x14ac:dyDescent="0.25">
      <c r="A1447" s="1" t="s">
        <v>264</v>
      </c>
      <c r="B1447" s="1" t="s">
        <v>2050</v>
      </c>
      <c r="C1447" s="1" t="s">
        <v>128</v>
      </c>
      <c r="D1447" s="1" t="s">
        <v>18</v>
      </c>
      <c r="E1447" s="1" t="s">
        <v>497</v>
      </c>
      <c r="F1447" s="1" t="s">
        <v>2051</v>
      </c>
      <c r="G1447" s="1" t="s">
        <v>14</v>
      </c>
      <c r="H1447" s="1" t="s">
        <v>494</v>
      </c>
      <c r="I1447" s="1" t="s">
        <v>505</v>
      </c>
      <c r="J1447" s="1" t="s">
        <v>252</v>
      </c>
      <c r="K1447" s="1" t="s">
        <v>14</v>
      </c>
      <c r="L1447" s="1" t="s">
        <v>14</v>
      </c>
      <c r="M1447" s="1" t="s">
        <v>14</v>
      </c>
      <c r="N1447" s="1" t="s">
        <v>14</v>
      </c>
      <c r="O1447" s="1" t="s">
        <v>14</v>
      </c>
      <c r="P1447" s="1" t="s">
        <v>14</v>
      </c>
      <c r="Q1447" s="1"/>
    </row>
    <row r="1448" spans="1:17" x14ac:dyDescent="0.25">
      <c r="A1448" s="1" t="s">
        <v>264</v>
      </c>
      <c r="B1448" s="1" t="s">
        <v>2052</v>
      </c>
      <c r="C1448" s="1" t="s">
        <v>131</v>
      </c>
      <c r="D1448" s="1" t="s">
        <v>18</v>
      </c>
      <c r="E1448" s="1" t="s">
        <v>497</v>
      </c>
      <c r="F1448" s="1" t="s">
        <v>2053</v>
      </c>
      <c r="G1448" s="1" t="s">
        <v>14</v>
      </c>
      <c r="H1448" s="1" t="s">
        <v>14</v>
      </c>
      <c r="I1448" s="1" t="s">
        <v>14</v>
      </c>
      <c r="J1448" s="1" t="s">
        <v>14</v>
      </c>
      <c r="K1448" s="1" t="s">
        <v>14</v>
      </c>
      <c r="L1448" s="1" t="s">
        <v>14</v>
      </c>
      <c r="M1448" s="1" t="s">
        <v>14</v>
      </c>
      <c r="N1448" s="1" t="s">
        <v>12</v>
      </c>
      <c r="O1448" s="1" t="s">
        <v>14</v>
      </c>
      <c r="P1448" s="1" t="s">
        <v>14</v>
      </c>
      <c r="Q1448" s="1"/>
    </row>
    <row r="1449" spans="1:17" x14ac:dyDescent="0.25">
      <c r="A1449" s="1" t="s">
        <v>264</v>
      </c>
      <c r="B1449" s="1" t="s">
        <v>2052</v>
      </c>
      <c r="C1449" s="1" t="s">
        <v>131</v>
      </c>
      <c r="D1449" s="1" t="s">
        <v>1953</v>
      </c>
      <c r="E1449" s="1" t="s">
        <v>585</v>
      </c>
      <c r="F1449" s="1" t="s">
        <v>2054</v>
      </c>
      <c r="G1449" s="1" t="s">
        <v>27</v>
      </c>
      <c r="H1449" s="1" t="s">
        <v>14</v>
      </c>
      <c r="I1449" s="1" t="s">
        <v>14</v>
      </c>
      <c r="J1449" s="1" t="s">
        <v>14</v>
      </c>
      <c r="K1449" s="1" t="s">
        <v>14</v>
      </c>
      <c r="L1449" s="1" t="s">
        <v>14</v>
      </c>
      <c r="M1449" s="1" t="s">
        <v>14</v>
      </c>
      <c r="N1449" s="1" t="s">
        <v>14</v>
      </c>
      <c r="O1449" s="1" t="s">
        <v>14</v>
      </c>
      <c r="P1449" s="1" t="s">
        <v>14</v>
      </c>
      <c r="Q1449" s="1" t="s">
        <v>262</v>
      </c>
    </row>
    <row r="1450" spans="1:17" x14ac:dyDescent="0.25">
      <c r="A1450" s="1" t="s">
        <v>264</v>
      </c>
      <c r="B1450" s="1" t="s">
        <v>2055</v>
      </c>
      <c r="C1450" s="1" t="s">
        <v>134</v>
      </c>
      <c r="D1450" s="1" t="s">
        <v>18</v>
      </c>
      <c r="E1450" s="1" t="s">
        <v>497</v>
      </c>
      <c r="F1450" s="1" t="s">
        <v>2056</v>
      </c>
      <c r="G1450" s="1" t="s">
        <v>14</v>
      </c>
      <c r="H1450" s="1" t="s">
        <v>14</v>
      </c>
      <c r="I1450" s="1" t="s">
        <v>14</v>
      </c>
      <c r="J1450" s="1" t="s">
        <v>14</v>
      </c>
      <c r="K1450" s="1" t="s">
        <v>14</v>
      </c>
      <c r="L1450" s="1" t="s">
        <v>14</v>
      </c>
      <c r="M1450" s="1" t="s">
        <v>14</v>
      </c>
      <c r="N1450" s="1" t="s">
        <v>12</v>
      </c>
      <c r="O1450" s="1" t="s">
        <v>14</v>
      </c>
      <c r="P1450" s="1" t="s">
        <v>14</v>
      </c>
      <c r="Q1450" s="1"/>
    </row>
    <row r="1451" spans="1:17" x14ac:dyDescent="0.25">
      <c r="A1451" s="1" t="s">
        <v>264</v>
      </c>
      <c r="B1451" s="1" t="s">
        <v>2055</v>
      </c>
      <c r="C1451" s="1" t="s">
        <v>134</v>
      </c>
      <c r="D1451" s="1" t="s">
        <v>1953</v>
      </c>
      <c r="E1451" s="1" t="s">
        <v>585</v>
      </c>
      <c r="F1451" s="1" t="s">
        <v>2057</v>
      </c>
      <c r="G1451" s="1" t="s">
        <v>1961</v>
      </c>
      <c r="H1451" s="1" t="s">
        <v>14</v>
      </c>
      <c r="I1451" s="1" t="s">
        <v>14</v>
      </c>
      <c r="J1451" s="1" t="s">
        <v>14</v>
      </c>
      <c r="K1451" s="1" t="s">
        <v>14</v>
      </c>
      <c r="L1451" s="1" t="s">
        <v>14</v>
      </c>
      <c r="M1451" s="1" t="s">
        <v>14</v>
      </c>
      <c r="N1451" s="1" t="s">
        <v>14</v>
      </c>
      <c r="O1451" s="1" t="s">
        <v>14</v>
      </c>
      <c r="P1451" s="1" t="s">
        <v>14</v>
      </c>
      <c r="Q1451" s="1" t="s">
        <v>262</v>
      </c>
    </row>
    <row r="1452" spans="1:17" x14ac:dyDescent="0.25">
      <c r="A1452" s="1" t="s">
        <v>264</v>
      </c>
      <c r="B1452" s="1" t="s">
        <v>2058</v>
      </c>
      <c r="C1452" s="1" t="s">
        <v>137</v>
      </c>
      <c r="D1452" s="1" t="s">
        <v>18</v>
      </c>
      <c r="E1452" s="1" t="s">
        <v>497</v>
      </c>
      <c r="F1452" s="1" t="s">
        <v>2059</v>
      </c>
      <c r="G1452" s="1" t="s">
        <v>14</v>
      </c>
      <c r="H1452" s="1" t="s">
        <v>494</v>
      </c>
      <c r="I1452" s="1" t="s">
        <v>508</v>
      </c>
      <c r="J1452" s="1" t="s">
        <v>14</v>
      </c>
      <c r="K1452" s="1" t="s">
        <v>14</v>
      </c>
      <c r="L1452" s="1" t="s">
        <v>14</v>
      </c>
      <c r="M1452" s="1" t="s">
        <v>509</v>
      </c>
      <c r="N1452" s="1" t="s">
        <v>12</v>
      </c>
      <c r="O1452" s="1" t="s">
        <v>14</v>
      </c>
      <c r="P1452" s="1" t="s">
        <v>14</v>
      </c>
      <c r="Q1452" s="1"/>
    </row>
    <row r="1453" spans="1:17" x14ac:dyDescent="0.25">
      <c r="A1453" s="1" t="s">
        <v>264</v>
      </c>
      <c r="B1453" s="1" t="s">
        <v>2058</v>
      </c>
      <c r="C1453" s="1" t="s">
        <v>137</v>
      </c>
      <c r="D1453" s="1" t="s">
        <v>1953</v>
      </c>
      <c r="E1453" s="1" t="s">
        <v>585</v>
      </c>
      <c r="F1453" s="1" t="s">
        <v>2060</v>
      </c>
      <c r="G1453" s="1" t="s">
        <v>27</v>
      </c>
      <c r="H1453" s="1" t="s">
        <v>494</v>
      </c>
      <c r="I1453" s="1" t="s">
        <v>508</v>
      </c>
      <c r="J1453" s="1" t="s">
        <v>14</v>
      </c>
      <c r="K1453" s="1" t="s">
        <v>14</v>
      </c>
      <c r="L1453" s="1" t="s">
        <v>509</v>
      </c>
      <c r="M1453" s="1" t="s">
        <v>509</v>
      </c>
      <c r="N1453" s="1" t="s">
        <v>14</v>
      </c>
      <c r="O1453" s="1" t="s">
        <v>14</v>
      </c>
      <c r="P1453" s="1" t="s">
        <v>14</v>
      </c>
      <c r="Q1453" s="1" t="s">
        <v>262</v>
      </c>
    </row>
    <row r="1454" spans="1:17" x14ac:dyDescent="0.25">
      <c r="A1454" s="1" t="s">
        <v>264</v>
      </c>
      <c r="B1454" s="1" t="s">
        <v>2061</v>
      </c>
      <c r="C1454" s="1" t="s">
        <v>140</v>
      </c>
      <c r="D1454" s="1" t="s">
        <v>18</v>
      </c>
      <c r="E1454" s="1" t="s">
        <v>497</v>
      </c>
      <c r="F1454" s="1" t="s">
        <v>2062</v>
      </c>
      <c r="G1454" s="1" t="s">
        <v>14</v>
      </c>
      <c r="H1454" s="1" t="s">
        <v>499</v>
      </c>
      <c r="I1454" s="1" t="s">
        <v>14</v>
      </c>
      <c r="J1454" s="1" t="s">
        <v>500</v>
      </c>
      <c r="K1454" s="1" t="s">
        <v>14</v>
      </c>
      <c r="L1454" s="1" t="s">
        <v>14</v>
      </c>
      <c r="M1454" s="1" t="s">
        <v>14</v>
      </c>
      <c r="N1454" s="1" t="s">
        <v>12</v>
      </c>
      <c r="O1454" s="1" t="s">
        <v>14</v>
      </c>
      <c r="P1454" s="1" t="s">
        <v>14</v>
      </c>
      <c r="Q1454" s="1"/>
    </row>
    <row r="1455" spans="1:17" x14ac:dyDescent="0.25">
      <c r="A1455" s="1" t="s">
        <v>264</v>
      </c>
      <c r="B1455" s="1" t="s">
        <v>2061</v>
      </c>
      <c r="C1455" s="1" t="s">
        <v>140</v>
      </c>
      <c r="D1455" s="1" t="s">
        <v>1953</v>
      </c>
      <c r="E1455" s="1" t="s">
        <v>585</v>
      </c>
      <c r="F1455" s="1" t="s">
        <v>2063</v>
      </c>
      <c r="G1455" s="1" t="s">
        <v>27</v>
      </c>
      <c r="H1455" s="1" t="s">
        <v>499</v>
      </c>
      <c r="I1455" s="1" t="s">
        <v>14</v>
      </c>
      <c r="J1455" s="1" t="s">
        <v>500</v>
      </c>
      <c r="K1455" s="1" t="s">
        <v>14</v>
      </c>
      <c r="L1455" s="1" t="s">
        <v>14</v>
      </c>
      <c r="M1455" s="1" t="s">
        <v>14</v>
      </c>
      <c r="N1455" s="1" t="s">
        <v>14</v>
      </c>
      <c r="O1455" s="1" t="s">
        <v>14</v>
      </c>
      <c r="P1455" s="1" t="s">
        <v>14</v>
      </c>
      <c r="Q1455" s="1" t="s">
        <v>262</v>
      </c>
    </row>
    <row r="1456" spans="1:17" x14ac:dyDescent="0.25">
      <c r="A1456" s="1" t="s">
        <v>264</v>
      </c>
      <c r="B1456" s="1" t="s">
        <v>2064</v>
      </c>
      <c r="C1456" s="1" t="s">
        <v>143</v>
      </c>
      <c r="D1456" s="1" t="s">
        <v>18</v>
      </c>
      <c r="E1456" s="1" t="s">
        <v>497</v>
      </c>
      <c r="F1456" s="1" t="s">
        <v>2065</v>
      </c>
      <c r="G1456" s="1" t="s">
        <v>14</v>
      </c>
      <c r="H1456" s="1" t="s">
        <v>14</v>
      </c>
      <c r="I1456" s="1" t="s">
        <v>14</v>
      </c>
      <c r="J1456" s="1" t="s">
        <v>14</v>
      </c>
      <c r="K1456" s="1" t="s">
        <v>14</v>
      </c>
      <c r="L1456" s="1" t="s">
        <v>14</v>
      </c>
      <c r="M1456" s="1" t="s">
        <v>14</v>
      </c>
      <c r="N1456" s="1" t="s">
        <v>12</v>
      </c>
      <c r="O1456" s="1" t="s">
        <v>14</v>
      </c>
      <c r="P1456" s="1" t="s">
        <v>14</v>
      </c>
      <c r="Q1456" s="1"/>
    </row>
    <row r="1457" spans="1:17" x14ac:dyDescent="0.25">
      <c r="A1457" s="1" t="s">
        <v>264</v>
      </c>
      <c r="B1457" s="1" t="s">
        <v>2064</v>
      </c>
      <c r="C1457" s="1" t="s">
        <v>143</v>
      </c>
      <c r="D1457" s="1" t="s">
        <v>1953</v>
      </c>
      <c r="E1457" s="1" t="s">
        <v>585</v>
      </c>
      <c r="F1457" s="1" t="s">
        <v>2066</v>
      </c>
      <c r="G1457" s="1" t="s">
        <v>27</v>
      </c>
      <c r="H1457" s="1" t="s">
        <v>494</v>
      </c>
      <c r="I1457" s="1" t="s">
        <v>508</v>
      </c>
      <c r="J1457" s="1" t="s">
        <v>14</v>
      </c>
      <c r="K1457" s="1" t="s">
        <v>14</v>
      </c>
      <c r="L1457" s="1" t="s">
        <v>14</v>
      </c>
      <c r="M1457" s="1" t="s">
        <v>14</v>
      </c>
      <c r="N1457" s="1" t="s">
        <v>14</v>
      </c>
      <c r="O1457" s="1" t="s">
        <v>14</v>
      </c>
      <c r="P1457" s="1" t="s">
        <v>14</v>
      </c>
      <c r="Q1457" s="1" t="s">
        <v>262</v>
      </c>
    </row>
    <row r="1458" spans="1:17" x14ac:dyDescent="0.25">
      <c r="A1458" s="1" t="s">
        <v>264</v>
      </c>
      <c r="B1458" s="1" t="s">
        <v>2067</v>
      </c>
      <c r="C1458" s="1" t="s">
        <v>146</v>
      </c>
      <c r="D1458" s="1" t="s">
        <v>12</v>
      </c>
      <c r="E1458" s="1" t="s">
        <v>502</v>
      </c>
      <c r="F1458" s="1" t="s">
        <v>14</v>
      </c>
      <c r="G1458" s="1" t="s">
        <v>14</v>
      </c>
      <c r="H1458" s="1" t="s">
        <v>14</v>
      </c>
      <c r="I1458" s="1" t="s">
        <v>14</v>
      </c>
      <c r="J1458" s="1" t="s">
        <v>14</v>
      </c>
      <c r="K1458" s="1" t="s">
        <v>14</v>
      </c>
      <c r="L1458" s="1" t="s">
        <v>14</v>
      </c>
      <c r="M1458" s="1" t="s">
        <v>14</v>
      </c>
      <c r="N1458" s="1" t="s">
        <v>14</v>
      </c>
      <c r="O1458" s="1" t="s">
        <v>14</v>
      </c>
      <c r="P1458" s="1" t="s">
        <v>14</v>
      </c>
      <c r="Q1458" s="1" t="s">
        <v>14</v>
      </c>
    </row>
    <row r="1459" spans="1:17" x14ac:dyDescent="0.25">
      <c r="A1459" s="1" t="s">
        <v>264</v>
      </c>
      <c r="B1459" s="1" t="s">
        <v>2068</v>
      </c>
      <c r="C1459" s="1" t="s">
        <v>149</v>
      </c>
      <c r="D1459" s="1" t="s">
        <v>18</v>
      </c>
      <c r="E1459" s="1" t="s">
        <v>497</v>
      </c>
      <c r="F1459" s="1" t="s">
        <v>2069</v>
      </c>
      <c r="G1459" s="1" t="s">
        <v>14</v>
      </c>
      <c r="H1459" s="1" t="s">
        <v>499</v>
      </c>
      <c r="I1459" s="1" t="s">
        <v>14</v>
      </c>
      <c r="J1459" s="1" t="s">
        <v>500</v>
      </c>
      <c r="K1459" s="1" t="s">
        <v>14</v>
      </c>
      <c r="L1459" s="1" t="s">
        <v>14</v>
      </c>
      <c r="M1459" s="1" t="s">
        <v>14</v>
      </c>
      <c r="N1459" s="1" t="s">
        <v>14</v>
      </c>
      <c r="O1459" s="1" t="s">
        <v>14</v>
      </c>
      <c r="P1459" s="1" t="s">
        <v>14</v>
      </c>
      <c r="Q1459" s="1" t="s">
        <v>14</v>
      </c>
    </row>
    <row r="1460" spans="1:17" x14ac:dyDescent="0.25">
      <c r="A1460" s="1" t="s">
        <v>264</v>
      </c>
      <c r="B1460" s="1" t="s">
        <v>2070</v>
      </c>
      <c r="C1460" s="1" t="s">
        <v>152</v>
      </c>
      <c r="D1460" s="1" t="s">
        <v>18</v>
      </c>
      <c r="E1460" s="1" t="s">
        <v>497</v>
      </c>
      <c r="F1460" s="1" t="s">
        <v>2071</v>
      </c>
      <c r="G1460" s="1" t="s">
        <v>14</v>
      </c>
      <c r="H1460" s="1" t="s">
        <v>14</v>
      </c>
      <c r="I1460" s="1" t="s">
        <v>14</v>
      </c>
      <c r="J1460" s="1" t="s">
        <v>14</v>
      </c>
      <c r="K1460" s="1" t="s">
        <v>14</v>
      </c>
      <c r="L1460" s="1" t="s">
        <v>14</v>
      </c>
      <c r="M1460" s="1" t="s">
        <v>14</v>
      </c>
      <c r="N1460" s="1" t="s">
        <v>12</v>
      </c>
      <c r="O1460" s="1" t="s">
        <v>14</v>
      </c>
      <c r="P1460" s="1" t="s">
        <v>14</v>
      </c>
      <c r="Q1460" s="1" t="s">
        <v>14</v>
      </c>
    </row>
    <row r="1461" spans="1:17" x14ac:dyDescent="0.25">
      <c r="A1461" s="1" t="s">
        <v>264</v>
      </c>
      <c r="B1461" s="1" t="s">
        <v>2070</v>
      </c>
      <c r="C1461" s="1" t="s">
        <v>152</v>
      </c>
      <c r="D1461" s="1" t="s">
        <v>1953</v>
      </c>
      <c r="E1461" s="1" t="s">
        <v>585</v>
      </c>
      <c r="F1461" s="1" t="s">
        <v>2072</v>
      </c>
      <c r="G1461" s="1" t="s">
        <v>27</v>
      </c>
      <c r="H1461" s="1" t="s">
        <v>14</v>
      </c>
      <c r="I1461" s="1" t="s">
        <v>14</v>
      </c>
      <c r="J1461" s="1" t="s">
        <v>14</v>
      </c>
      <c r="K1461" s="1" t="s">
        <v>14</v>
      </c>
      <c r="L1461" s="1" t="s">
        <v>14</v>
      </c>
      <c r="M1461" s="1" t="s">
        <v>14</v>
      </c>
      <c r="N1461" s="1" t="s">
        <v>14</v>
      </c>
      <c r="O1461" s="1" t="s">
        <v>14</v>
      </c>
      <c r="P1461" s="1" t="s">
        <v>14</v>
      </c>
      <c r="Q1461" s="1" t="s">
        <v>262</v>
      </c>
    </row>
    <row r="1462" spans="1:17" x14ac:dyDescent="0.25">
      <c r="A1462" s="1" t="s">
        <v>276</v>
      </c>
      <c r="B1462" s="1" t="s">
        <v>2073</v>
      </c>
      <c r="C1462" s="1" t="s">
        <v>12</v>
      </c>
      <c r="D1462" s="1" t="s">
        <v>18</v>
      </c>
      <c r="E1462" s="1" t="s">
        <v>174</v>
      </c>
      <c r="F1462" s="1" t="s">
        <v>454</v>
      </c>
      <c r="G1462" s="1" t="s">
        <v>14</v>
      </c>
      <c r="H1462" s="1" t="s">
        <v>494</v>
      </c>
      <c r="I1462" s="1" t="s">
        <v>255</v>
      </c>
      <c r="J1462" s="1" t="s">
        <v>495</v>
      </c>
      <c r="K1462" s="1" t="s">
        <v>30</v>
      </c>
      <c r="L1462" s="1" t="s">
        <v>14</v>
      </c>
      <c r="M1462" s="1" t="s">
        <v>14</v>
      </c>
      <c r="N1462" s="1" t="s">
        <v>14</v>
      </c>
      <c r="O1462" s="1" t="s">
        <v>14</v>
      </c>
      <c r="P1462" s="1" t="s">
        <v>14</v>
      </c>
      <c r="Q1462" s="1"/>
    </row>
    <row r="1463" spans="1:17" x14ac:dyDescent="0.25">
      <c r="A1463" s="1" t="s">
        <v>276</v>
      </c>
      <c r="B1463" s="1" t="s">
        <v>2074</v>
      </c>
      <c r="C1463" s="1" t="s">
        <v>18</v>
      </c>
      <c r="D1463" s="1" t="s">
        <v>18</v>
      </c>
      <c r="E1463" s="1" t="s">
        <v>497</v>
      </c>
      <c r="F1463" s="1" t="s">
        <v>2075</v>
      </c>
      <c r="G1463" s="1" t="s">
        <v>14</v>
      </c>
      <c r="H1463" s="1" t="s">
        <v>499</v>
      </c>
      <c r="I1463" s="1" t="s">
        <v>14</v>
      </c>
      <c r="J1463" s="1" t="s">
        <v>500</v>
      </c>
      <c r="K1463" s="1" t="s">
        <v>30</v>
      </c>
      <c r="L1463" s="1" t="s">
        <v>14</v>
      </c>
      <c r="M1463" s="1" t="s">
        <v>14</v>
      </c>
      <c r="N1463" s="1" t="s">
        <v>14</v>
      </c>
      <c r="O1463" s="1" t="s">
        <v>14</v>
      </c>
      <c r="P1463" s="1" t="s">
        <v>14</v>
      </c>
      <c r="Q1463" s="1"/>
    </row>
    <row r="1464" spans="1:17" x14ac:dyDescent="0.25">
      <c r="A1464" s="1" t="s">
        <v>276</v>
      </c>
      <c r="B1464" s="1" t="s">
        <v>2076</v>
      </c>
      <c r="C1464" s="1" t="s">
        <v>20</v>
      </c>
      <c r="D1464" s="1" t="s">
        <v>12</v>
      </c>
      <c r="E1464" s="1" t="s">
        <v>502</v>
      </c>
      <c r="F1464" s="1" t="s">
        <v>14</v>
      </c>
      <c r="G1464" s="1" t="s">
        <v>14</v>
      </c>
      <c r="H1464" s="1" t="s">
        <v>14</v>
      </c>
      <c r="I1464" s="1" t="s">
        <v>14</v>
      </c>
      <c r="J1464" s="1" t="s">
        <v>14</v>
      </c>
      <c r="K1464" s="1" t="s">
        <v>14</v>
      </c>
      <c r="L1464" s="1" t="s">
        <v>14</v>
      </c>
      <c r="M1464" s="1" t="s">
        <v>14</v>
      </c>
      <c r="N1464" s="1" t="s">
        <v>14</v>
      </c>
      <c r="O1464" s="1" t="s">
        <v>14</v>
      </c>
      <c r="P1464" s="1" t="s">
        <v>14</v>
      </c>
      <c r="Q1464" s="1"/>
    </row>
    <row r="1465" spans="1:17" x14ac:dyDescent="0.25">
      <c r="A1465" s="1" t="s">
        <v>276</v>
      </c>
      <c r="B1465" s="1" t="s">
        <v>2077</v>
      </c>
      <c r="C1465" s="1" t="s">
        <v>22</v>
      </c>
      <c r="D1465" s="1" t="s">
        <v>18</v>
      </c>
      <c r="E1465" s="1" t="s">
        <v>497</v>
      </c>
      <c r="F1465" s="1" t="s">
        <v>2078</v>
      </c>
      <c r="G1465" s="1" t="s">
        <v>14</v>
      </c>
      <c r="H1465" s="1" t="s">
        <v>494</v>
      </c>
      <c r="I1465" s="1" t="s">
        <v>505</v>
      </c>
      <c r="J1465" s="1" t="s">
        <v>252</v>
      </c>
      <c r="K1465" s="1" t="s">
        <v>24</v>
      </c>
      <c r="L1465" s="1" t="s">
        <v>14</v>
      </c>
      <c r="M1465" s="1" t="s">
        <v>14</v>
      </c>
      <c r="N1465" s="1" t="s">
        <v>14</v>
      </c>
      <c r="O1465" s="1" t="s">
        <v>14</v>
      </c>
      <c r="P1465" s="1" t="s">
        <v>14</v>
      </c>
      <c r="Q1465" s="1"/>
    </row>
    <row r="1466" spans="1:17" x14ac:dyDescent="0.25">
      <c r="A1466" s="1" t="s">
        <v>276</v>
      </c>
      <c r="B1466" s="1" t="s">
        <v>2079</v>
      </c>
      <c r="C1466" s="1" t="s">
        <v>24</v>
      </c>
      <c r="D1466" s="1" t="s">
        <v>18</v>
      </c>
      <c r="E1466" s="1" t="s">
        <v>497</v>
      </c>
      <c r="F1466" s="1" t="s">
        <v>2080</v>
      </c>
      <c r="G1466" s="1" t="s">
        <v>14</v>
      </c>
      <c r="H1466" s="1" t="s">
        <v>494</v>
      </c>
      <c r="I1466" s="1" t="s">
        <v>508</v>
      </c>
      <c r="J1466" s="1" t="s">
        <v>14</v>
      </c>
      <c r="K1466" s="1" t="s">
        <v>14</v>
      </c>
      <c r="L1466" s="1" t="s">
        <v>509</v>
      </c>
      <c r="M1466" s="1" t="s">
        <v>509</v>
      </c>
      <c r="N1466" s="1" t="s">
        <v>14</v>
      </c>
      <c r="O1466" s="1" t="s">
        <v>14</v>
      </c>
      <c r="P1466" s="1" t="s">
        <v>510</v>
      </c>
      <c r="Q1466" s="1"/>
    </row>
    <row r="1467" spans="1:17" x14ac:dyDescent="0.25">
      <c r="A1467" s="1" t="s">
        <v>276</v>
      </c>
      <c r="B1467" s="1" t="s">
        <v>2081</v>
      </c>
      <c r="C1467" s="1" t="s">
        <v>24</v>
      </c>
      <c r="D1467" s="1" t="s">
        <v>20</v>
      </c>
      <c r="E1467" s="1" t="s">
        <v>497</v>
      </c>
      <c r="F1467" s="1" t="s">
        <v>2082</v>
      </c>
      <c r="G1467" s="1" t="s">
        <v>14</v>
      </c>
      <c r="H1467" s="1" t="s">
        <v>494</v>
      </c>
      <c r="I1467" s="1" t="s">
        <v>508</v>
      </c>
      <c r="J1467" s="1" t="s">
        <v>14</v>
      </c>
      <c r="K1467" s="1" t="s">
        <v>14</v>
      </c>
      <c r="L1467" s="1" t="s">
        <v>509</v>
      </c>
      <c r="M1467" s="1" t="s">
        <v>509</v>
      </c>
      <c r="N1467" s="1" t="s">
        <v>14</v>
      </c>
      <c r="O1467" s="1" t="s">
        <v>14</v>
      </c>
      <c r="P1467" s="1" t="s">
        <v>510</v>
      </c>
      <c r="Q1467" s="1"/>
    </row>
    <row r="1468" spans="1:17" x14ac:dyDescent="0.25">
      <c r="A1468" s="1" t="s">
        <v>276</v>
      </c>
      <c r="B1468" s="1" t="s">
        <v>2083</v>
      </c>
      <c r="C1468" s="1" t="s">
        <v>24</v>
      </c>
      <c r="D1468" s="1" t="s">
        <v>22</v>
      </c>
      <c r="E1468" s="1" t="s">
        <v>497</v>
      </c>
      <c r="F1468" s="1" t="s">
        <v>2084</v>
      </c>
      <c r="G1468" s="1" t="s">
        <v>14</v>
      </c>
      <c r="H1468" s="1" t="s">
        <v>494</v>
      </c>
      <c r="I1468" s="1" t="s">
        <v>508</v>
      </c>
      <c r="J1468" s="1" t="s">
        <v>14</v>
      </c>
      <c r="K1468" s="1" t="s">
        <v>14</v>
      </c>
      <c r="L1468" s="1" t="s">
        <v>509</v>
      </c>
      <c r="M1468" s="1" t="s">
        <v>509</v>
      </c>
      <c r="N1468" s="1" t="s">
        <v>14</v>
      </c>
      <c r="O1468" s="1" t="s">
        <v>14</v>
      </c>
      <c r="P1468" s="1" t="s">
        <v>510</v>
      </c>
      <c r="Q1468" s="1"/>
    </row>
    <row r="1469" spans="1:17" x14ac:dyDescent="0.25">
      <c r="A1469" s="1" t="s">
        <v>276</v>
      </c>
      <c r="B1469" s="1" t="s">
        <v>2085</v>
      </c>
      <c r="C1469" s="1" t="s">
        <v>24</v>
      </c>
      <c r="D1469" s="1" t="s">
        <v>24</v>
      </c>
      <c r="E1469" s="1" t="s">
        <v>497</v>
      </c>
      <c r="F1469" s="1" t="s">
        <v>2086</v>
      </c>
      <c r="G1469" s="1" t="s">
        <v>14</v>
      </c>
      <c r="H1469" s="1" t="s">
        <v>494</v>
      </c>
      <c r="I1469" s="1" t="s">
        <v>508</v>
      </c>
      <c r="J1469" s="1" t="s">
        <v>14</v>
      </c>
      <c r="K1469" s="1" t="s">
        <v>14</v>
      </c>
      <c r="L1469" s="1" t="s">
        <v>509</v>
      </c>
      <c r="M1469" s="1" t="s">
        <v>509</v>
      </c>
      <c r="N1469" s="1" t="s">
        <v>14</v>
      </c>
      <c r="O1469" s="1" t="s">
        <v>14</v>
      </c>
      <c r="P1469" s="1" t="s">
        <v>510</v>
      </c>
      <c r="Q1469" s="1"/>
    </row>
    <row r="1470" spans="1:17" x14ac:dyDescent="0.25">
      <c r="A1470" s="1" t="s">
        <v>276</v>
      </c>
      <c r="B1470" s="1" t="s">
        <v>2087</v>
      </c>
      <c r="C1470" s="1" t="s">
        <v>24</v>
      </c>
      <c r="D1470" s="1" t="s">
        <v>30</v>
      </c>
      <c r="E1470" s="1" t="s">
        <v>497</v>
      </c>
      <c r="F1470" s="1" t="s">
        <v>2088</v>
      </c>
      <c r="G1470" s="1" t="s">
        <v>14</v>
      </c>
      <c r="H1470" s="1" t="s">
        <v>494</v>
      </c>
      <c r="I1470" s="1" t="s">
        <v>508</v>
      </c>
      <c r="J1470" s="1" t="s">
        <v>14</v>
      </c>
      <c r="K1470" s="1" t="s">
        <v>14</v>
      </c>
      <c r="L1470" s="1" t="s">
        <v>509</v>
      </c>
      <c r="M1470" s="1" t="s">
        <v>509</v>
      </c>
      <c r="N1470" s="1" t="s">
        <v>14</v>
      </c>
      <c r="O1470" s="1" t="s">
        <v>14</v>
      </c>
      <c r="P1470" s="1" t="s">
        <v>510</v>
      </c>
      <c r="Q1470" s="1"/>
    </row>
    <row r="1471" spans="1:17" x14ac:dyDescent="0.25">
      <c r="A1471" s="1" t="s">
        <v>276</v>
      </c>
      <c r="B1471" s="1" t="s">
        <v>2089</v>
      </c>
      <c r="C1471" s="1" t="s">
        <v>30</v>
      </c>
      <c r="D1471" s="1" t="s">
        <v>18</v>
      </c>
      <c r="E1471" s="1" t="s">
        <v>497</v>
      </c>
      <c r="F1471" s="1" t="s">
        <v>2090</v>
      </c>
      <c r="G1471" s="1" t="s">
        <v>14</v>
      </c>
      <c r="H1471" s="1" t="s">
        <v>14</v>
      </c>
      <c r="I1471" s="1" t="s">
        <v>14</v>
      </c>
      <c r="J1471" s="1" t="s">
        <v>14</v>
      </c>
      <c r="K1471" s="1" t="s">
        <v>14</v>
      </c>
      <c r="L1471" s="1" t="s">
        <v>14</v>
      </c>
      <c r="M1471" s="1" t="s">
        <v>14</v>
      </c>
      <c r="N1471" s="1" t="s">
        <v>14</v>
      </c>
      <c r="O1471" s="1" t="s">
        <v>14</v>
      </c>
      <c r="P1471" s="1" t="s">
        <v>14</v>
      </c>
      <c r="Q1471" s="1"/>
    </row>
    <row r="1472" spans="1:17" x14ac:dyDescent="0.25">
      <c r="A1472" s="1" t="s">
        <v>276</v>
      </c>
      <c r="B1472" s="1" t="s">
        <v>2091</v>
      </c>
      <c r="C1472" s="1" t="s">
        <v>30</v>
      </c>
      <c r="D1472" s="1" t="s">
        <v>20</v>
      </c>
      <c r="E1472" s="1" t="s">
        <v>249</v>
      </c>
      <c r="F1472" s="1" t="s">
        <v>2092</v>
      </c>
      <c r="G1472" s="1" t="s">
        <v>1167</v>
      </c>
      <c r="H1472" s="1" t="s">
        <v>14</v>
      </c>
      <c r="I1472" s="1" t="s">
        <v>14</v>
      </c>
      <c r="J1472" s="1" t="s">
        <v>587</v>
      </c>
      <c r="K1472" s="1" t="s">
        <v>14</v>
      </c>
      <c r="L1472" s="1" t="s">
        <v>14</v>
      </c>
      <c r="M1472" s="1" t="s">
        <v>14</v>
      </c>
      <c r="N1472" s="1" t="s">
        <v>14</v>
      </c>
      <c r="O1472" s="1" t="s">
        <v>14</v>
      </c>
      <c r="P1472" s="1" t="s">
        <v>14</v>
      </c>
      <c r="Q1472" s="1"/>
    </row>
    <row r="1473" spans="1:17" x14ac:dyDescent="0.25">
      <c r="A1473" s="1" t="s">
        <v>276</v>
      </c>
      <c r="B1473" s="1" t="s">
        <v>2093</v>
      </c>
      <c r="C1473" s="1" t="s">
        <v>30</v>
      </c>
      <c r="D1473" s="1" t="s">
        <v>22</v>
      </c>
      <c r="E1473" s="1" t="s">
        <v>249</v>
      </c>
      <c r="F1473" s="1" t="s">
        <v>2094</v>
      </c>
      <c r="G1473" s="1" t="s">
        <v>1167</v>
      </c>
      <c r="H1473" s="1" t="s">
        <v>14</v>
      </c>
      <c r="I1473" s="1" t="s">
        <v>14</v>
      </c>
      <c r="J1473" s="1" t="s">
        <v>587</v>
      </c>
      <c r="K1473" s="1" t="s">
        <v>14</v>
      </c>
      <c r="L1473" s="1" t="s">
        <v>14</v>
      </c>
      <c r="M1473" s="1" t="s">
        <v>14</v>
      </c>
      <c r="N1473" s="1" t="s">
        <v>14</v>
      </c>
      <c r="O1473" s="1" t="s">
        <v>14</v>
      </c>
      <c r="P1473" s="1" t="s">
        <v>14</v>
      </c>
      <c r="Q1473" s="1"/>
    </row>
    <row r="1474" spans="1:17" x14ac:dyDescent="0.25">
      <c r="A1474" s="1" t="s">
        <v>276</v>
      </c>
      <c r="B1474" s="1" t="s">
        <v>2095</v>
      </c>
      <c r="C1474" s="1" t="s">
        <v>30</v>
      </c>
      <c r="D1474" s="1" t="s">
        <v>24</v>
      </c>
      <c r="E1474" s="1" t="s">
        <v>249</v>
      </c>
      <c r="F1474" s="1" t="s">
        <v>2096</v>
      </c>
      <c r="G1474" s="1" t="s">
        <v>2097</v>
      </c>
      <c r="H1474" s="1" t="s">
        <v>14</v>
      </c>
      <c r="I1474" s="1" t="s">
        <v>14</v>
      </c>
      <c r="J1474" s="1" t="s">
        <v>587</v>
      </c>
      <c r="K1474" s="1" t="s">
        <v>14</v>
      </c>
      <c r="L1474" s="1" t="s">
        <v>14</v>
      </c>
      <c r="M1474" s="1" t="s">
        <v>14</v>
      </c>
      <c r="N1474" s="1" t="s">
        <v>14</v>
      </c>
      <c r="O1474" s="1" t="s">
        <v>14</v>
      </c>
      <c r="P1474" s="1" t="s">
        <v>14</v>
      </c>
      <c r="Q1474" s="1"/>
    </row>
    <row r="1475" spans="1:17" x14ac:dyDescent="0.25">
      <c r="A1475" s="1" t="s">
        <v>276</v>
      </c>
      <c r="B1475" s="1" t="s">
        <v>2098</v>
      </c>
      <c r="C1475" s="1" t="s">
        <v>30</v>
      </c>
      <c r="D1475" s="1" t="s">
        <v>30</v>
      </c>
      <c r="E1475" s="1" t="s">
        <v>249</v>
      </c>
      <c r="F1475" s="1" t="s">
        <v>2099</v>
      </c>
      <c r="G1475" s="1" t="s">
        <v>14</v>
      </c>
      <c r="H1475" s="1" t="s">
        <v>14</v>
      </c>
      <c r="I1475" s="1" t="s">
        <v>14</v>
      </c>
      <c r="J1475" s="1" t="s">
        <v>587</v>
      </c>
      <c r="K1475" s="1" t="s">
        <v>14</v>
      </c>
      <c r="L1475" s="1" t="s">
        <v>14</v>
      </c>
      <c r="M1475" s="1" t="s">
        <v>14</v>
      </c>
      <c r="N1475" s="1" t="s">
        <v>14</v>
      </c>
      <c r="O1475" s="1" t="s">
        <v>14</v>
      </c>
      <c r="P1475" s="1" t="s">
        <v>14</v>
      </c>
      <c r="Q1475" s="1"/>
    </row>
    <row r="1476" spans="1:17" x14ac:dyDescent="0.25">
      <c r="A1476" s="1" t="s">
        <v>276</v>
      </c>
      <c r="B1476" s="1" t="s">
        <v>2100</v>
      </c>
      <c r="C1476" s="1" t="s">
        <v>32</v>
      </c>
      <c r="D1476" s="1" t="s">
        <v>18</v>
      </c>
      <c r="E1476" s="1" t="s">
        <v>497</v>
      </c>
      <c r="F1476" s="1" t="s">
        <v>2101</v>
      </c>
      <c r="G1476" s="1" t="s">
        <v>14</v>
      </c>
      <c r="H1476" s="1" t="s">
        <v>14</v>
      </c>
      <c r="I1476" s="1" t="s">
        <v>14</v>
      </c>
      <c r="J1476" s="1" t="s">
        <v>14</v>
      </c>
      <c r="K1476" s="1" t="s">
        <v>14</v>
      </c>
      <c r="L1476" s="1" t="s">
        <v>14</v>
      </c>
      <c r="M1476" s="1" t="s">
        <v>14</v>
      </c>
      <c r="N1476" s="1" t="s">
        <v>14</v>
      </c>
      <c r="O1476" s="1" t="s">
        <v>14</v>
      </c>
      <c r="P1476" s="1" t="s">
        <v>14</v>
      </c>
      <c r="Q1476" s="1"/>
    </row>
    <row r="1477" spans="1:17" x14ac:dyDescent="0.25">
      <c r="A1477" s="1" t="s">
        <v>276</v>
      </c>
      <c r="B1477" s="1" t="s">
        <v>2102</v>
      </c>
      <c r="C1477" s="1" t="s">
        <v>32</v>
      </c>
      <c r="D1477" s="1" t="s">
        <v>20</v>
      </c>
      <c r="E1477" s="1" t="s">
        <v>249</v>
      </c>
      <c r="F1477" s="1" t="s">
        <v>1169</v>
      </c>
      <c r="G1477" s="1" t="s">
        <v>1167</v>
      </c>
      <c r="H1477" s="1" t="s">
        <v>14</v>
      </c>
      <c r="I1477" s="1" t="s">
        <v>14</v>
      </c>
      <c r="J1477" s="1" t="s">
        <v>587</v>
      </c>
      <c r="K1477" s="1" t="s">
        <v>14</v>
      </c>
      <c r="L1477" s="1" t="s">
        <v>14</v>
      </c>
      <c r="M1477" s="1" t="s">
        <v>14</v>
      </c>
      <c r="N1477" s="1" t="s">
        <v>14</v>
      </c>
      <c r="O1477" s="1" t="s">
        <v>14</v>
      </c>
      <c r="P1477" s="1" t="s">
        <v>14</v>
      </c>
      <c r="Q1477" s="1"/>
    </row>
    <row r="1478" spans="1:17" x14ac:dyDescent="0.25">
      <c r="A1478" s="1" t="s">
        <v>276</v>
      </c>
      <c r="B1478" s="1" t="s">
        <v>2103</v>
      </c>
      <c r="C1478" s="1" t="s">
        <v>32</v>
      </c>
      <c r="D1478" s="1" t="s">
        <v>22</v>
      </c>
      <c r="E1478" s="1" t="s">
        <v>249</v>
      </c>
      <c r="F1478" s="1" t="s">
        <v>2104</v>
      </c>
      <c r="G1478" s="1" t="s">
        <v>1167</v>
      </c>
      <c r="H1478" s="1" t="s">
        <v>14</v>
      </c>
      <c r="I1478" s="1" t="s">
        <v>14</v>
      </c>
      <c r="J1478" s="1" t="s">
        <v>587</v>
      </c>
      <c r="K1478" s="1" t="s">
        <v>14</v>
      </c>
      <c r="L1478" s="1" t="s">
        <v>14</v>
      </c>
      <c r="M1478" s="1" t="s">
        <v>14</v>
      </c>
      <c r="N1478" s="1" t="s">
        <v>14</v>
      </c>
      <c r="O1478" s="1" t="s">
        <v>14</v>
      </c>
      <c r="P1478" s="1" t="s">
        <v>14</v>
      </c>
      <c r="Q1478" s="1"/>
    </row>
    <row r="1479" spans="1:17" x14ac:dyDescent="0.25">
      <c r="A1479" s="1" t="s">
        <v>276</v>
      </c>
      <c r="B1479" s="1" t="s">
        <v>2105</v>
      </c>
      <c r="C1479" s="1" t="s">
        <v>32</v>
      </c>
      <c r="D1479" s="1" t="s">
        <v>24</v>
      </c>
      <c r="E1479" s="1" t="s">
        <v>249</v>
      </c>
      <c r="F1479" s="1" t="s">
        <v>2106</v>
      </c>
      <c r="G1479" s="1" t="s">
        <v>2097</v>
      </c>
      <c r="H1479" s="1" t="s">
        <v>14</v>
      </c>
      <c r="I1479" s="1" t="s">
        <v>14</v>
      </c>
      <c r="J1479" s="1" t="s">
        <v>587</v>
      </c>
      <c r="K1479" s="1" t="s">
        <v>14</v>
      </c>
      <c r="L1479" s="1" t="s">
        <v>14</v>
      </c>
      <c r="M1479" s="1" t="s">
        <v>14</v>
      </c>
      <c r="N1479" s="1" t="s">
        <v>14</v>
      </c>
      <c r="O1479" s="1" t="s">
        <v>14</v>
      </c>
      <c r="P1479" s="1" t="s">
        <v>14</v>
      </c>
      <c r="Q1479" s="1"/>
    </row>
    <row r="1480" spans="1:17" x14ac:dyDescent="0.25">
      <c r="A1480" s="1" t="s">
        <v>276</v>
      </c>
      <c r="B1480" s="1" t="s">
        <v>2107</v>
      </c>
      <c r="C1480" s="1" t="s">
        <v>32</v>
      </c>
      <c r="D1480" s="1" t="s">
        <v>30</v>
      </c>
      <c r="E1480" s="1" t="s">
        <v>249</v>
      </c>
      <c r="F1480" s="1" t="s">
        <v>2108</v>
      </c>
      <c r="G1480" s="1" t="s">
        <v>14</v>
      </c>
      <c r="H1480" s="1" t="s">
        <v>14</v>
      </c>
      <c r="I1480" s="1" t="s">
        <v>14</v>
      </c>
      <c r="J1480" s="1" t="s">
        <v>587</v>
      </c>
      <c r="K1480" s="1" t="s">
        <v>14</v>
      </c>
      <c r="L1480" s="1" t="s">
        <v>14</v>
      </c>
      <c r="M1480" s="1" t="s">
        <v>14</v>
      </c>
      <c r="N1480" s="1" t="s">
        <v>14</v>
      </c>
      <c r="O1480" s="1" t="s">
        <v>14</v>
      </c>
      <c r="P1480" s="1" t="s">
        <v>14</v>
      </c>
      <c r="Q1480" s="1"/>
    </row>
    <row r="1481" spans="1:17" x14ac:dyDescent="0.25">
      <c r="A1481" s="1" t="s">
        <v>276</v>
      </c>
      <c r="B1481" s="1" t="s">
        <v>2109</v>
      </c>
      <c r="C1481" s="1" t="s">
        <v>34</v>
      </c>
      <c r="D1481" s="1" t="s">
        <v>18</v>
      </c>
      <c r="E1481" s="1" t="s">
        <v>497</v>
      </c>
      <c r="F1481" s="1" t="s">
        <v>2110</v>
      </c>
      <c r="G1481" s="1" t="s">
        <v>14</v>
      </c>
      <c r="H1481" s="1" t="s">
        <v>14</v>
      </c>
      <c r="I1481" s="1" t="s">
        <v>14</v>
      </c>
      <c r="J1481" s="1" t="s">
        <v>14</v>
      </c>
      <c r="K1481" s="1" t="s">
        <v>14</v>
      </c>
      <c r="L1481" s="1" t="s">
        <v>14</v>
      </c>
      <c r="M1481" s="1" t="s">
        <v>14</v>
      </c>
      <c r="N1481" s="1" t="s">
        <v>14</v>
      </c>
      <c r="O1481" s="1" t="s">
        <v>14</v>
      </c>
      <c r="P1481" s="1" t="s">
        <v>14</v>
      </c>
      <c r="Q1481" s="1"/>
    </row>
    <row r="1482" spans="1:17" x14ac:dyDescent="0.25">
      <c r="A1482" s="1" t="s">
        <v>276</v>
      </c>
      <c r="B1482" s="1" t="s">
        <v>2111</v>
      </c>
      <c r="C1482" s="1" t="s">
        <v>34</v>
      </c>
      <c r="D1482" s="1" t="s">
        <v>20</v>
      </c>
      <c r="E1482" s="1" t="s">
        <v>249</v>
      </c>
      <c r="F1482" s="1" t="s">
        <v>1199</v>
      </c>
      <c r="G1482" s="1" t="s">
        <v>1167</v>
      </c>
      <c r="H1482" s="1" t="s">
        <v>14</v>
      </c>
      <c r="I1482" s="1" t="s">
        <v>14</v>
      </c>
      <c r="J1482" s="1" t="s">
        <v>587</v>
      </c>
      <c r="K1482" s="1" t="s">
        <v>14</v>
      </c>
      <c r="L1482" s="1" t="s">
        <v>14</v>
      </c>
      <c r="M1482" s="1" t="s">
        <v>14</v>
      </c>
      <c r="N1482" s="1" t="s">
        <v>14</v>
      </c>
      <c r="O1482" s="1" t="s">
        <v>14</v>
      </c>
      <c r="P1482" s="1" t="s">
        <v>14</v>
      </c>
      <c r="Q1482" s="1"/>
    </row>
    <row r="1483" spans="1:17" x14ac:dyDescent="0.25">
      <c r="A1483" s="1" t="s">
        <v>276</v>
      </c>
      <c r="B1483" s="1" t="s">
        <v>2112</v>
      </c>
      <c r="C1483" s="1" t="s">
        <v>34</v>
      </c>
      <c r="D1483" s="1" t="s">
        <v>22</v>
      </c>
      <c r="E1483" s="1" t="s">
        <v>249</v>
      </c>
      <c r="F1483" s="1" t="s">
        <v>2113</v>
      </c>
      <c r="G1483" s="1" t="s">
        <v>1167</v>
      </c>
      <c r="H1483" s="1" t="s">
        <v>14</v>
      </c>
      <c r="I1483" s="1" t="s">
        <v>14</v>
      </c>
      <c r="J1483" s="1" t="s">
        <v>587</v>
      </c>
      <c r="K1483" s="1" t="s">
        <v>14</v>
      </c>
      <c r="L1483" s="1" t="s">
        <v>14</v>
      </c>
      <c r="M1483" s="1" t="s">
        <v>14</v>
      </c>
      <c r="N1483" s="1" t="s">
        <v>14</v>
      </c>
      <c r="O1483" s="1" t="s">
        <v>14</v>
      </c>
      <c r="P1483" s="1" t="s">
        <v>14</v>
      </c>
      <c r="Q1483" s="1"/>
    </row>
    <row r="1484" spans="1:17" x14ac:dyDescent="0.25">
      <c r="A1484" s="1" t="s">
        <v>276</v>
      </c>
      <c r="B1484" s="1" t="s">
        <v>2114</v>
      </c>
      <c r="C1484" s="1" t="s">
        <v>34</v>
      </c>
      <c r="D1484" s="1" t="s">
        <v>24</v>
      </c>
      <c r="E1484" s="1" t="s">
        <v>249</v>
      </c>
      <c r="F1484" s="1" t="s">
        <v>2115</v>
      </c>
      <c r="G1484" s="1" t="s">
        <v>2097</v>
      </c>
      <c r="H1484" s="1" t="s">
        <v>14</v>
      </c>
      <c r="I1484" s="1" t="s">
        <v>14</v>
      </c>
      <c r="J1484" s="1" t="s">
        <v>587</v>
      </c>
      <c r="K1484" s="1" t="s">
        <v>14</v>
      </c>
      <c r="L1484" s="1" t="s">
        <v>14</v>
      </c>
      <c r="M1484" s="1" t="s">
        <v>14</v>
      </c>
      <c r="N1484" s="1" t="s">
        <v>14</v>
      </c>
      <c r="O1484" s="1" t="s">
        <v>14</v>
      </c>
      <c r="P1484" s="1" t="s">
        <v>14</v>
      </c>
      <c r="Q1484" s="1"/>
    </row>
    <row r="1485" spans="1:17" x14ac:dyDescent="0.25">
      <c r="A1485" s="1" t="s">
        <v>276</v>
      </c>
      <c r="B1485" s="1" t="s">
        <v>2116</v>
      </c>
      <c r="C1485" s="1" t="s">
        <v>34</v>
      </c>
      <c r="D1485" s="1" t="s">
        <v>30</v>
      </c>
      <c r="E1485" s="1" t="s">
        <v>249</v>
      </c>
      <c r="F1485" s="1" t="s">
        <v>2117</v>
      </c>
      <c r="G1485" s="1" t="s">
        <v>14</v>
      </c>
      <c r="H1485" s="1" t="s">
        <v>14</v>
      </c>
      <c r="I1485" s="1" t="s">
        <v>14</v>
      </c>
      <c r="J1485" s="1" t="s">
        <v>587</v>
      </c>
      <c r="K1485" s="1" t="s">
        <v>14</v>
      </c>
      <c r="L1485" s="1" t="s">
        <v>14</v>
      </c>
      <c r="M1485" s="1" t="s">
        <v>14</v>
      </c>
      <c r="N1485" s="1" t="s">
        <v>14</v>
      </c>
      <c r="O1485" s="1" t="s">
        <v>14</v>
      </c>
      <c r="P1485" s="1" t="s">
        <v>14</v>
      </c>
      <c r="Q1485" s="1"/>
    </row>
    <row r="1486" spans="1:17" x14ac:dyDescent="0.25">
      <c r="A1486" s="1" t="s">
        <v>276</v>
      </c>
      <c r="B1486" s="1" t="s">
        <v>2118</v>
      </c>
      <c r="C1486" s="1" t="s">
        <v>36</v>
      </c>
      <c r="D1486" s="1" t="s">
        <v>18</v>
      </c>
      <c r="E1486" s="1" t="s">
        <v>497</v>
      </c>
      <c r="F1486" s="1" t="s">
        <v>2119</v>
      </c>
      <c r="G1486" s="1" t="s">
        <v>14</v>
      </c>
      <c r="H1486" s="1" t="s">
        <v>14</v>
      </c>
      <c r="I1486" s="1" t="s">
        <v>14</v>
      </c>
      <c r="J1486" s="1" t="s">
        <v>14</v>
      </c>
      <c r="K1486" s="1" t="s">
        <v>14</v>
      </c>
      <c r="L1486" s="1" t="s">
        <v>14</v>
      </c>
      <c r="M1486" s="1" t="s">
        <v>14</v>
      </c>
      <c r="N1486" s="1" t="s">
        <v>14</v>
      </c>
      <c r="O1486" s="1" t="s">
        <v>14</v>
      </c>
      <c r="P1486" s="1" t="s">
        <v>14</v>
      </c>
      <c r="Q1486" s="1"/>
    </row>
    <row r="1487" spans="1:17" x14ac:dyDescent="0.25">
      <c r="A1487" s="1" t="s">
        <v>276</v>
      </c>
      <c r="B1487" s="1" t="s">
        <v>2120</v>
      </c>
      <c r="C1487" s="1" t="s">
        <v>36</v>
      </c>
      <c r="D1487" s="1" t="s">
        <v>20</v>
      </c>
      <c r="E1487" s="1" t="s">
        <v>249</v>
      </c>
      <c r="F1487" s="1" t="s">
        <v>2121</v>
      </c>
      <c r="G1487" s="1" t="s">
        <v>1167</v>
      </c>
      <c r="H1487" s="1" t="s">
        <v>14</v>
      </c>
      <c r="I1487" s="1" t="s">
        <v>14</v>
      </c>
      <c r="J1487" s="1" t="s">
        <v>587</v>
      </c>
      <c r="K1487" s="1" t="s">
        <v>14</v>
      </c>
      <c r="L1487" s="1" t="s">
        <v>14</v>
      </c>
      <c r="M1487" s="1" t="s">
        <v>14</v>
      </c>
      <c r="N1487" s="1" t="s">
        <v>14</v>
      </c>
      <c r="O1487" s="1" t="s">
        <v>14</v>
      </c>
      <c r="P1487" s="1" t="s">
        <v>14</v>
      </c>
      <c r="Q1487" s="1"/>
    </row>
    <row r="1488" spans="1:17" x14ac:dyDescent="0.25">
      <c r="A1488" s="1" t="s">
        <v>276</v>
      </c>
      <c r="B1488" s="1" t="s">
        <v>2122</v>
      </c>
      <c r="C1488" s="1" t="s">
        <v>36</v>
      </c>
      <c r="D1488" s="1" t="s">
        <v>22</v>
      </c>
      <c r="E1488" s="1" t="s">
        <v>249</v>
      </c>
      <c r="F1488" s="1" t="s">
        <v>2123</v>
      </c>
      <c r="G1488" s="1" t="s">
        <v>1167</v>
      </c>
      <c r="H1488" s="1" t="s">
        <v>14</v>
      </c>
      <c r="I1488" s="1" t="s">
        <v>14</v>
      </c>
      <c r="J1488" s="1" t="s">
        <v>587</v>
      </c>
      <c r="K1488" s="1" t="s">
        <v>14</v>
      </c>
      <c r="L1488" s="1" t="s">
        <v>14</v>
      </c>
      <c r="M1488" s="1" t="s">
        <v>14</v>
      </c>
      <c r="N1488" s="1" t="s">
        <v>14</v>
      </c>
      <c r="O1488" s="1" t="s">
        <v>14</v>
      </c>
      <c r="P1488" s="1" t="s">
        <v>14</v>
      </c>
      <c r="Q1488" s="1"/>
    </row>
    <row r="1489" spans="1:17" x14ac:dyDescent="0.25">
      <c r="A1489" s="1" t="s">
        <v>276</v>
      </c>
      <c r="B1489" s="1" t="s">
        <v>2124</v>
      </c>
      <c r="C1489" s="1" t="s">
        <v>36</v>
      </c>
      <c r="D1489" s="1" t="s">
        <v>24</v>
      </c>
      <c r="E1489" s="1" t="s">
        <v>249</v>
      </c>
      <c r="F1489" s="1" t="s">
        <v>1188</v>
      </c>
      <c r="G1489" s="1" t="s">
        <v>2097</v>
      </c>
      <c r="H1489" s="1" t="s">
        <v>14</v>
      </c>
      <c r="I1489" s="1" t="s">
        <v>14</v>
      </c>
      <c r="J1489" s="1" t="s">
        <v>587</v>
      </c>
      <c r="K1489" s="1" t="s">
        <v>14</v>
      </c>
      <c r="L1489" s="1" t="s">
        <v>14</v>
      </c>
      <c r="M1489" s="1" t="s">
        <v>14</v>
      </c>
      <c r="N1489" s="1" t="s">
        <v>14</v>
      </c>
      <c r="O1489" s="1" t="s">
        <v>14</v>
      </c>
      <c r="P1489" s="1" t="s">
        <v>14</v>
      </c>
      <c r="Q1489" s="1"/>
    </row>
    <row r="1490" spans="1:17" x14ac:dyDescent="0.25">
      <c r="A1490" s="1" t="s">
        <v>276</v>
      </c>
      <c r="B1490" s="1" t="s">
        <v>2125</v>
      </c>
      <c r="C1490" s="1" t="s">
        <v>36</v>
      </c>
      <c r="D1490" s="1" t="s">
        <v>30</v>
      </c>
      <c r="E1490" s="1" t="s">
        <v>249</v>
      </c>
      <c r="F1490" s="1" t="s">
        <v>2099</v>
      </c>
      <c r="G1490" s="1" t="s">
        <v>14</v>
      </c>
      <c r="H1490" s="1" t="s">
        <v>14</v>
      </c>
      <c r="I1490" s="1" t="s">
        <v>14</v>
      </c>
      <c r="J1490" s="1" t="s">
        <v>587</v>
      </c>
      <c r="K1490" s="1" t="s">
        <v>14</v>
      </c>
      <c r="L1490" s="1" t="s">
        <v>14</v>
      </c>
      <c r="M1490" s="1" t="s">
        <v>14</v>
      </c>
      <c r="N1490" s="1" t="s">
        <v>14</v>
      </c>
      <c r="O1490" s="1" t="s">
        <v>14</v>
      </c>
      <c r="P1490" s="1" t="s">
        <v>14</v>
      </c>
      <c r="Q1490" s="1"/>
    </row>
    <row r="1491" spans="1:17" x14ac:dyDescent="0.25">
      <c r="A1491" s="1" t="s">
        <v>276</v>
      </c>
      <c r="B1491" s="1" t="s">
        <v>2126</v>
      </c>
      <c r="C1491" s="1" t="s">
        <v>38</v>
      </c>
      <c r="D1491" s="1" t="s">
        <v>18</v>
      </c>
      <c r="E1491" s="1" t="s">
        <v>497</v>
      </c>
      <c r="F1491" s="1" t="s">
        <v>2127</v>
      </c>
      <c r="G1491" s="1" t="s">
        <v>14</v>
      </c>
      <c r="H1491" s="1" t="s">
        <v>14</v>
      </c>
      <c r="I1491" s="1" t="s">
        <v>14</v>
      </c>
      <c r="J1491" s="1" t="s">
        <v>14</v>
      </c>
      <c r="K1491" s="1" t="s">
        <v>14</v>
      </c>
      <c r="L1491" s="1" t="s">
        <v>14</v>
      </c>
      <c r="M1491" s="1" t="s">
        <v>14</v>
      </c>
      <c r="N1491" s="1" t="s">
        <v>14</v>
      </c>
      <c r="O1491" s="1" t="s">
        <v>14</v>
      </c>
      <c r="P1491" s="1" t="s">
        <v>14</v>
      </c>
      <c r="Q1491" s="1"/>
    </row>
    <row r="1492" spans="1:17" x14ac:dyDescent="0.25">
      <c r="A1492" s="1" t="s">
        <v>276</v>
      </c>
      <c r="B1492" s="1" t="s">
        <v>2128</v>
      </c>
      <c r="C1492" s="1" t="s">
        <v>38</v>
      </c>
      <c r="D1492" s="1" t="s">
        <v>20</v>
      </c>
      <c r="E1492" s="1" t="s">
        <v>249</v>
      </c>
      <c r="F1492" s="1" t="s">
        <v>1199</v>
      </c>
      <c r="G1492" s="1" t="s">
        <v>1167</v>
      </c>
      <c r="H1492" s="1" t="s">
        <v>14</v>
      </c>
      <c r="I1492" s="1" t="s">
        <v>14</v>
      </c>
      <c r="J1492" s="1" t="s">
        <v>587</v>
      </c>
      <c r="K1492" s="1" t="s">
        <v>14</v>
      </c>
      <c r="L1492" s="1" t="s">
        <v>14</v>
      </c>
      <c r="M1492" s="1" t="s">
        <v>14</v>
      </c>
      <c r="N1492" s="1" t="s">
        <v>14</v>
      </c>
      <c r="O1492" s="1" t="s">
        <v>14</v>
      </c>
      <c r="P1492" s="1" t="s">
        <v>14</v>
      </c>
      <c r="Q1492" s="1"/>
    </row>
    <row r="1493" spans="1:17" x14ac:dyDescent="0.25">
      <c r="A1493" s="1" t="s">
        <v>276</v>
      </c>
      <c r="B1493" s="1" t="s">
        <v>2129</v>
      </c>
      <c r="C1493" s="1" t="s">
        <v>38</v>
      </c>
      <c r="D1493" s="1" t="s">
        <v>22</v>
      </c>
      <c r="E1493" s="1" t="s">
        <v>249</v>
      </c>
      <c r="F1493" s="1" t="s">
        <v>2130</v>
      </c>
      <c r="G1493" s="1" t="s">
        <v>1167</v>
      </c>
      <c r="H1493" s="1" t="s">
        <v>14</v>
      </c>
      <c r="I1493" s="1" t="s">
        <v>14</v>
      </c>
      <c r="J1493" s="1" t="s">
        <v>587</v>
      </c>
      <c r="K1493" s="1" t="s">
        <v>14</v>
      </c>
      <c r="L1493" s="1" t="s">
        <v>14</v>
      </c>
      <c r="M1493" s="1" t="s">
        <v>14</v>
      </c>
      <c r="N1493" s="1" t="s">
        <v>14</v>
      </c>
      <c r="O1493" s="1" t="s">
        <v>14</v>
      </c>
      <c r="P1493" s="1" t="s">
        <v>14</v>
      </c>
      <c r="Q1493" s="1"/>
    </row>
    <row r="1494" spans="1:17" x14ac:dyDescent="0.25">
      <c r="A1494" s="1" t="s">
        <v>276</v>
      </c>
      <c r="B1494" s="1" t="s">
        <v>2131</v>
      </c>
      <c r="C1494" s="1" t="s">
        <v>38</v>
      </c>
      <c r="D1494" s="1" t="s">
        <v>24</v>
      </c>
      <c r="E1494" s="1" t="s">
        <v>249</v>
      </c>
      <c r="F1494" s="1" t="s">
        <v>13</v>
      </c>
      <c r="G1494" s="1" t="s">
        <v>2097</v>
      </c>
      <c r="H1494" s="1" t="s">
        <v>14</v>
      </c>
      <c r="I1494" s="1" t="s">
        <v>14</v>
      </c>
      <c r="J1494" s="1" t="s">
        <v>587</v>
      </c>
      <c r="K1494" s="1" t="s">
        <v>14</v>
      </c>
      <c r="L1494" s="1" t="s">
        <v>14</v>
      </c>
      <c r="M1494" s="1" t="s">
        <v>14</v>
      </c>
      <c r="N1494" s="1" t="s">
        <v>14</v>
      </c>
      <c r="O1494" s="1" t="s">
        <v>14</v>
      </c>
      <c r="P1494" s="1" t="s">
        <v>14</v>
      </c>
      <c r="Q1494" s="1"/>
    </row>
    <row r="1495" spans="1:17" x14ac:dyDescent="0.25">
      <c r="A1495" s="1" t="s">
        <v>276</v>
      </c>
      <c r="B1495" s="1" t="s">
        <v>2132</v>
      </c>
      <c r="C1495" s="1" t="s">
        <v>38</v>
      </c>
      <c r="D1495" s="1" t="s">
        <v>30</v>
      </c>
      <c r="E1495" s="1" t="s">
        <v>497</v>
      </c>
      <c r="F1495" s="1" t="s">
        <v>2133</v>
      </c>
      <c r="G1495" s="1" t="s">
        <v>14</v>
      </c>
      <c r="H1495" s="1" t="s">
        <v>14</v>
      </c>
      <c r="I1495" s="1" t="s">
        <v>14</v>
      </c>
      <c r="J1495" s="1" t="s">
        <v>500</v>
      </c>
      <c r="K1495" s="1" t="s">
        <v>14</v>
      </c>
      <c r="L1495" s="1" t="s">
        <v>14</v>
      </c>
      <c r="M1495" s="1" t="s">
        <v>14</v>
      </c>
      <c r="N1495" s="1" t="s">
        <v>14</v>
      </c>
      <c r="O1495" s="1" t="s">
        <v>14</v>
      </c>
      <c r="P1495" s="1" t="s">
        <v>14</v>
      </c>
      <c r="Q1495" s="1"/>
    </row>
    <row r="1496" spans="1:17" x14ac:dyDescent="0.25">
      <c r="A1496" s="1" t="s">
        <v>276</v>
      </c>
      <c r="B1496" s="1" t="s">
        <v>2134</v>
      </c>
      <c r="C1496" s="1" t="s">
        <v>40</v>
      </c>
      <c r="D1496" s="1" t="s">
        <v>18</v>
      </c>
      <c r="E1496" s="1" t="s">
        <v>497</v>
      </c>
      <c r="F1496" s="1" t="s">
        <v>2135</v>
      </c>
      <c r="G1496" s="1" t="s">
        <v>14</v>
      </c>
      <c r="H1496" s="1" t="s">
        <v>14</v>
      </c>
      <c r="I1496" s="1" t="s">
        <v>14</v>
      </c>
      <c r="J1496" s="1" t="s">
        <v>14</v>
      </c>
      <c r="K1496" s="1" t="s">
        <v>14</v>
      </c>
      <c r="L1496" s="1" t="s">
        <v>14</v>
      </c>
      <c r="M1496" s="1" t="s">
        <v>14</v>
      </c>
      <c r="N1496" s="1" t="s">
        <v>14</v>
      </c>
      <c r="O1496" s="1" t="s">
        <v>14</v>
      </c>
      <c r="P1496" s="1" t="s">
        <v>14</v>
      </c>
      <c r="Q1496" s="1"/>
    </row>
    <row r="1497" spans="1:17" x14ac:dyDescent="0.25">
      <c r="A1497" s="1" t="s">
        <v>276</v>
      </c>
      <c r="B1497" s="1" t="s">
        <v>2136</v>
      </c>
      <c r="C1497" s="1" t="s">
        <v>40</v>
      </c>
      <c r="D1497" s="1" t="s">
        <v>20</v>
      </c>
      <c r="E1497" s="1" t="s">
        <v>249</v>
      </c>
      <c r="F1497" s="1" t="s">
        <v>1199</v>
      </c>
      <c r="G1497" s="1" t="s">
        <v>1167</v>
      </c>
      <c r="H1497" s="1" t="s">
        <v>14</v>
      </c>
      <c r="I1497" s="1" t="s">
        <v>14</v>
      </c>
      <c r="J1497" s="1" t="s">
        <v>587</v>
      </c>
      <c r="K1497" s="1" t="s">
        <v>14</v>
      </c>
      <c r="L1497" s="1" t="s">
        <v>14</v>
      </c>
      <c r="M1497" s="1" t="s">
        <v>14</v>
      </c>
      <c r="N1497" s="1" t="s">
        <v>14</v>
      </c>
      <c r="O1497" s="1" t="s">
        <v>14</v>
      </c>
      <c r="P1497" s="1" t="s">
        <v>14</v>
      </c>
      <c r="Q1497" s="1"/>
    </row>
    <row r="1498" spans="1:17" x14ac:dyDescent="0.25">
      <c r="A1498" s="1" t="s">
        <v>276</v>
      </c>
      <c r="B1498" s="1" t="s">
        <v>2137</v>
      </c>
      <c r="C1498" s="1" t="s">
        <v>40</v>
      </c>
      <c r="D1498" s="1" t="s">
        <v>22</v>
      </c>
      <c r="E1498" s="1" t="s">
        <v>249</v>
      </c>
      <c r="F1498" s="1" t="s">
        <v>2138</v>
      </c>
      <c r="G1498" s="1" t="s">
        <v>1167</v>
      </c>
      <c r="H1498" s="1" t="s">
        <v>14</v>
      </c>
      <c r="I1498" s="1" t="s">
        <v>14</v>
      </c>
      <c r="J1498" s="1" t="s">
        <v>587</v>
      </c>
      <c r="K1498" s="1" t="s">
        <v>14</v>
      </c>
      <c r="L1498" s="1" t="s">
        <v>14</v>
      </c>
      <c r="M1498" s="1" t="s">
        <v>14</v>
      </c>
      <c r="N1498" s="1" t="s">
        <v>14</v>
      </c>
      <c r="O1498" s="1" t="s">
        <v>14</v>
      </c>
      <c r="P1498" s="1" t="s">
        <v>14</v>
      </c>
      <c r="Q1498" s="1"/>
    </row>
    <row r="1499" spans="1:17" x14ac:dyDescent="0.25">
      <c r="A1499" s="1" t="s">
        <v>276</v>
      </c>
      <c r="B1499" s="1" t="s">
        <v>2139</v>
      </c>
      <c r="C1499" s="1" t="s">
        <v>40</v>
      </c>
      <c r="D1499" s="1" t="s">
        <v>24</v>
      </c>
      <c r="E1499" s="1" t="s">
        <v>249</v>
      </c>
      <c r="F1499" s="1" t="s">
        <v>13</v>
      </c>
      <c r="G1499" s="1" t="s">
        <v>2097</v>
      </c>
      <c r="H1499" s="1" t="s">
        <v>14</v>
      </c>
      <c r="I1499" s="1" t="s">
        <v>14</v>
      </c>
      <c r="J1499" s="1" t="s">
        <v>587</v>
      </c>
      <c r="K1499" s="1" t="s">
        <v>14</v>
      </c>
      <c r="L1499" s="1" t="s">
        <v>14</v>
      </c>
      <c r="M1499" s="1" t="s">
        <v>14</v>
      </c>
      <c r="N1499" s="1" t="s">
        <v>14</v>
      </c>
      <c r="O1499" s="1" t="s">
        <v>14</v>
      </c>
      <c r="P1499" s="1" t="s">
        <v>14</v>
      </c>
      <c r="Q1499" s="1"/>
    </row>
    <row r="1500" spans="1:17" x14ac:dyDescent="0.25">
      <c r="A1500" s="1" t="s">
        <v>276</v>
      </c>
      <c r="B1500" s="1" t="s">
        <v>2140</v>
      </c>
      <c r="C1500" s="1" t="s">
        <v>40</v>
      </c>
      <c r="D1500" s="1" t="s">
        <v>30</v>
      </c>
      <c r="E1500" s="1" t="s">
        <v>497</v>
      </c>
      <c r="F1500" s="1" t="s">
        <v>2133</v>
      </c>
      <c r="G1500" s="1" t="s">
        <v>14</v>
      </c>
      <c r="H1500" s="1" t="s">
        <v>14</v>
      </c>
      <c r="I1500" s="1" t="s">
        <v>14</v>
      </c>
      <c r="J1500" s="1" t="s">
        <v>500</v>
      </c>
      <c r="K1500" s="1" t="s">
        <v>14</v>
      </c>
      <c r="L1500" s="1" t="s">
        <v>14</v>
      </c>
      <c r="M1500" s="1" t="s">
        <v>14</v>
      </c>
      <c r="N1500" s="1" t="s">
        <v>14</v>
      </c>
      <c r="O1500" s="1" t="s">
        <v>14</v>
      </c>
      <c r="P1500" s="1" t="s">
        <v>14</v>
      </c>
      <c r="Q1500" s="1"/>
    </row>
    <row r="1501" spans="1:17" x14ac:dyDescent="0.25">
      <c r="A1501" s="1" t="s">
        <v>276</v>
      </c>
      <c r="B1501" s="1" t="s">
        <v>2141</v>
      </c>
      <c r="C1501" s="1" t="s">
        <v>43</v>
      </c>
      <c r="D1501" s="1" t="s">
        <v>12</v>
      </c>
      <c r="E1501" s="1" t="s">
        <v>502</v>
      </c>
      <c r="F1501" s="1" t="s">
        <v>14</v>
      </c>
      <c r="G1501" s="1" t="s">
        <v>14</v>
      </c>
      <c r="H1501" s="1" t="s">
        <v>14</v>
      </c>
      <c r="I1501" s="1" t="s">
        <v>14</v>
      </c>
      <c r="J1501" s="1" t="s">
        <v>14</v>
      </c>
      <c r="K1501" s="1" t="s">
        <v>14</v>
      </c>
      <c r="L1501" s="1" t="s">
        <v>14</v>
      </c>
      <c r="M1501" s="1" t="s">
        <v>14</v>
      </c>
      <c r="N1501" s="1" t="s">
        <v>14</v>
      </c>
      <c r="O1501" s="1" t="s">
        <v>14</v>
      </c>
      <c r="P1501" s="1" t="s">
        <v>14</v>
      </c>
      <c r="Q1501" s="1"/>
    </row>
    <row r="1502" spans="1:17" x14ac:dyDescent="0.25">
      <c r="A1502" s="1" t="s">
        <v>276</v>
      </c>
      <c r="B1502" s="1" t="s">
        <v>2142</v>
      </c>
      <c r="C1502" s="1" t="s">
        <v>47</v>
      </c>
      <c r="D1502" s="1" t="s">
        <v>18</v>
      </c>
      <c r="E1502" s="1" t="s">
        <v>497</v>
      </c>
      <c r="F1502" s="1" t="s">
        <v>2143</v>
      </c>
      <c r="G1502" s="1" t="s">
        <v>14</v>
      </c>
      <c r="H1502" s="1" t="s">
        <v>494</v>
      </c>
      <c r="I1502" s="1" t="s">
        <v>508</v>
      </c>
      <c r="J1502" s="1" t="s">
        <v>14</v>
      </c>
      <c r="K1502" s="1" t="s">
        <v>14</v>
      </c>
      <c r="L1502" s="1" t="s">
        <v>14</v>
      </c>
      <c r="M1502" s="1" t="s">
        <v>509</v>
      </c>
      <c r="N1502" s="1" t="s">
        <v>14</v>
      </c>
      <c r="O1502" s="1" t="s">
        <v>14</v>
      </c>
      <c r="P1502" s="1" t="s">
        <v>14</v>
      </c>
      <c r="Q1502" s="1"/>
    </row>
    <row r="1503" spans="1:17" x14ac:dyDescent="0.25">
      <c r="A1503" s="1" t="s">
        <v>276</v>
      </c>
      <c r="B1503" s="1" t="s">
        <v>2144</v>
      </c>
      <c r="C1503" s="1" t="s">
        <v>47</v>
      </c>
      <c r="D1503" s="1" t="s">
        <v>20</v>
      </c>
      <c r="E1503" s="1" t="s">
        <v>585</v>
      </c>
      <c r="F1503" s="1" t="s">
        <v>2145</v>
      </c>
      <c r="G1503" s="1" t="s">
        <v>1167</v>
      </c>
      <c r="H1503" s="1" t="s">
        <v>494</v>
      </c>
      <c r="I1503" s="1" t="s">
        <v>508</v>
      </c>
      <c r="J1503" s="1" t="s">
        <v>14</v>
      </c>
      <c r="K1503" s="1" t="s">
        <v>14</v>
      </c>
      <c r="L1503" s="1" t="s">
        <v>509</v>
      </c>
      <c r="M1503" s="1" t="s">
        <v>509</v>
      </c>
      <c r="N1503" s="1" t="s">
        <v>509</v>
      </c>
      <c r="O1503" s="1" t="s">
        <v>14</v>
      </c>
      <c r="P1503" s="1" t="s">
        <v>14</v>
      </c>
      <c r="Q1503" s="1"/>
    </row>
    <row r="1504" spans="1:17" x14ac:dyDescent="0.25">
      <c r="A1504" s="1" t="s">
        <v>276</v>
      </c>
      <c r="B1504" s="1" t="s">
        <v>2146</v>
      </c>
      <c r="C1504" s="1" t="s">
        <v>47</v>
      </c>
      <c r="D1504" s="1" t="s">
        <v>22</v>
      </c>
      <c r="E1504" s="1" t="s">
        <v>585</v>
      </c>
      <c r="F1504" s="1" t="s">
        <v>2147</v>
      </c>
      <c r="G1504" s="1" t="s">
        <v>1167</v>
      </c>
      <c r="H1504" s="1" t="s">
        <v>494</v>
      </c>
      <c r="I1504" s="1" t="s">
        <v>508</v>
      </c>
      <c r="J1504" s="1" t="s">
        <v>14</v>
      </c>
      <c r="K1504" s="1" t="s">
        <v>14</v>
      </c>
      <c r="L1504" s="1" t="s">
        <v>509</v>
      </c>
      <c r="M1504" s="1" t="s">
        <v>509</v>
      </c>
      <c r="N1504" s="1" t="s">
        <v>14</v>
      </c>
      <c r="O1504" s="1" t="s">
        <v>14</v>
      </c>
      <c r="P1504" s="1" t="s">
        <v>14</v>
      </c>
      <c r="Q1504" s="1"/>
    </row>
    <row r="1505" spans="1:17" x14ac:dyDescent="0.25">
      <c r="A1505" s="1" t="s">
        <v>276</v>
      </c>
      <c r="B1505" s="1" t="s">
        <v>2148</v>
      </c>
      <c r="C1505" s="1" t="s">
        <v>47</v>
      </c>
      <c r="D1505" s="1" t="s">
        <v>24</v>
      </c>
      <c r="E1505" s="1" t="s">
        <v>585</v>
      </c>
      <c r="F1505" s="1" t="s">
        <v>2149</v>
      </c>
      <c r="G1505" s="1" t="s">
        <v>2097</v>
      </c>
      <c r="H1505" s="1" t="s">
        <v>494</v>
      </c>
      <c r="I1505" s="1" t="s">
        <v>508</v>
      </c>
      <c r="J1505" s="1" t="s">
        <v>14</v>
      </c>
      <c r="K1505" s="1" t="s">
        <v>14</v>
      </c>
      <c r="L1505" s="1" t="s">
        <v>509</v>
      </c>
      <c r="M1505" s="1" t="s">
        <v>509</v>
      </c>
      <c r="N1505" s="1" t="s">
        <v>14</v>
      </c>
      <c r="O1505" s="1" t="s">
        <v>14</v>
      </c>
      <c r="P1505" s="1" t="s">
        <v>14</v>
      </c>
      <c r="Q1505" s="1"/>
    </row>
    <row r="1506" spans="1:17" x14ac:dyDescent="0.25">
      <c r="A1506" s="1" t="s">
        <v>276</v>
      </c>
      <c r="B1506" s="1" t="s">
        <v>2150</v>
      </c>
      <c r="C1506" s="1" t="s">
        <v>49</v>
      </c>
      <c r="D1506" s="1" t="s">
        <v>18</v>
      </c>
      <c r="E1506" s="1" t="s">
        <v>497</v>
      </c>
      <c r="F1506" s="1" t="s">
        <v>2151</v>
      </c>
      <c r="G1506" s="1" t="s">
        <v>14</v>
      </c>
      <c r="H1506" s="1" t="s">
        <v>14</v>
      </c>
      <c r="I1506" s="1" t="s">
        <v>14</v>
      </c>
      <c r="J1506" s="1" t="s">
        <v>14</v>
      </c>
      <c r="K1506" s="1" t="s">
        <v>14</v>
      </c>
      <c r="L1506" s="1" t="s">
        <v>14</v>
      </c>
      <c r="M1506" s="1" t="s">
        <v>14</v>
      </c>
      <c r="N1506" s="1" t="s">
        <v>14</v>
      </c>
      <c r="O1506" s="1" t="s">
        <v>14</v>
      </c>
      <c r="P1506" s="1" t="s">
        <v>14</v>
      </c>
      <c r="Q1506" s="1"/>
    </row>
    <row r="1507" spans="1:17" x14ac:dyDescent="0.25">
      <c r="A1507" s="1" t="s">
        <v>276</v>
      </c>
      <c r="B1507" s="1" t="s">
        <v>2152</v>
      </c>
      <c r="C1507" s="1" t="s">
        <v>49</v>
      </c>
      <c r="D1507" s="1" t="s">
        <v>20</v>
      </c>
      <c r="E1507" s="1" t="s">
        <v>585</v>
      </c>
      <c r="F1507" s="1" t="s">
        <v>2153</v>
      </c>
      <c r="G1507" s="1" t="s">
        <v>14</v>
      </c>
      <c r="H1507" s="1" t="s">
        <v>14</v>
      </c>
      <c r="I1507" s="1" t="s">
        <v>14</v>
      </c>
      <c r="J1507" s="1" t="s">
        <v>14</v>
      </c>
      <c r="K1507" s="1" t="s">
        <v>14</v>
      </c>
      <c r="L1507" s="1" t="s">
        <v>14</v>
      </c>
      <c r="M1507" s="1" t="s">
        <v>14</v>
      </c>
      <c r="N1507" s="1" t="s">
        <v>14</v>
      </c>
      <c r="O1507" s="1" t="s">
        <v>14</v>
      </c>
      <c r="P1507" s="1" t="s">
        <v>14</v>
      </c>
      <c r="Q1507" s="1"/>
    </row>
    <row r="1508" spans="1:17" x14ac:dyDescent="0.25">
      <c r="A1508" s="1" t="s">
        <v>276</v>
      </c>
      <c r="B1508" s="1" t="s">
        <v>2154</v>
      </c>
      <c r="C1508" s="1" t="s">
        <v>51</v>
      </c>
      <c r="D1508" s="1" t="s">
        <v>12</v>
      </c>
      <c r="E1508" s="1" t="s">
        <v>502</v>
      </c>
      <c r="F1508" s="1" t="s">
        <v>14</v>
      </c>
      <c r="G1508" s="1" t="s">
        <v>14</v>
      </c>
      <c r="H1508" s="1" t="s">
        <v>14</v>
      </c>
      <c r="I1508" s="1" t="s">
        <v>14</v>
      </c>
      <c r="J1508" s="1" t="s">
        <v>14</v>
      </c>
      <c r="K1508" s="1" t="s">
        <v>14</v>
      </c>
      <c r="L1508" s="1" t="s">
        <v>14</v>
      </c>
      <c r="M1508" s="1" t="s">
        <v>14</v>
      </c>
      <c r="N1508" s="1" t="s">
        <v>14</v>
      </c>
      <c r="O1508" s="1" t="s">
        <v>14</v>
      </c>
      <c r="P1508" s="1" t="s">
        <v>14</v>
      </c>
      <c r="Q1508" s="1"/>
    </row>
    <row r="1509" spans="1:17" x14ac:dyDescent="0.25">
      <c r="A1509" s="1" t="s">
        <v>276</v>
      </c>
      <c r="B1509" s="1" t="s">
        <v>2155</v>
      </c>
      <c r="C1509" s="1" t="s">
        <v>53</v>
      </c>
      <c r="D1509" s="1" t="s">
        <v>18</v>
      </c>
      <c r="E1509" s="1" t="s">
        <v>497</v>
      </c>
      <c r="F1509" s="1" t="s">
        <v>2156</v>
      </c>
      <c r="G1509" s="1" t="s">
        <v>14</v>
      </c>
      <c r="H1509" s="1" t="s">
        <v>494</v>
      </c>
      <c r="I1509" s="1" t="s">
        <v>505</v>
      </c>
      <c r="J1509" s="1" t="s">
        <v>252</v>
      </c>
      <c r="K1509" s="1" t="s">
        <v>24</v>
      </c>
      <c r="L1509" s="1" t="s">
        <v>14</v>
      </c>
      <c r="M1509" s="1" t="s">
        <v>14</v>
      </c>
      <c r="N1509" s="1" t="s">
        <v>14</v>
      </c>
      <c r="O1509" s="1" t="s">
        <v>14</v>
      </c>
      <c r="P1509" s="1" t="s">
        <v>14</v>
      </c>
      <c r="Q1509" s="1"/>
    </row>
    <row r="1510" spans="1:17" x14ac:dyDescent="0.25">
      <c r="A1510" s="1" t="s">
        <v>276</v>
      </c>
      <c r="B1510" s="1" t="s">
        <v>2157</v>
      </c>
      <c r="C1510" s="1" t="s">
        <v>55</v>
      </c>
      <c r="D1510" s="1" t="s">
        <v>18</v>
      </c>
      <c r="E1510" s="1" t="s">
        <v>497</v>
      </c>
      <c r="F1510" s="1" t="s">
        <v>2158</v>
      </c>
      <c r="G1510" s="1" t="s">
        <v>14</v>
      </c>
      <c r="H1510" s="1" t="s">
        <v>14</v>
      </c>
      <c r="I1510" s="1" t="s">
        <v>14</v>
      </c>
      <c r="J1510" s="1" t="s">
        <v>14</v>
      </c>
      <c r="K1510" s="1" t="s">
        <v>14</v>
      </c>
      <c r="L1510" s="1" t="s">
        <v>14</v>
      </c>
      <c r="M1510" s="1" t="s">
        <v>14</v>
      </c>
      <c r="N1510" s="1" t="s">
        <v>14</v>
      </c>
      <c r="O1510" s="1" t="s">
        <v>14</v>
      </c>
      <c r="P1510" s="1" t="s">
        <v>14</v>
      </c>
      <c r="Q1510" s="1"/>
    </row>
    <row r="1511" spans="1:17" x14ac:dyDescent="0.25">
      <c r="A1511" s="1" t="s">
        <v>276</v>
      </c>
      <c r="B1511" s="1" t="s">
        <v>2157</v>
      </c>
      <c r="C1511" s="1" t="s">
        <v>55</v>
      </c>
      <c r="D1511" s="1" t="s">
        <v>20</v>
      </c>
      <c r="E1511" s="1" t="s">
        <v>585</v>
      </c>
      <c r="F1511" s="1" t="s">
        <v>2147</v>
      </c>
      <c r="G1511" s="1" t="s">
        <v>1167</v>
      </c>
      <c r="H1511" s="1" t="s">
        <v>14</v>
      </c>
      <c r="I1511" s="1" t="s">
        <v>14</v>
      </c>
      <c r="J1511" s="1" t="s">
        <v>14</v>
      </c>
      <c r="K1511" s="1" t="s">
        <v>14</v>
      </c>
      <c r="L1511" s="1" t="s">
        <v>14</v>
      </c>
      <c r="M1511" s="1" t="s">
        <v>14</v>
      </c>
      <c r="N1511" s="1" t="s">
        <v>14</v>
      </c>
      <c r="O1511" s="1" t="s">
        <v>14</v>
      </c>
      <c r="P1511" s="1" t="s">
        <v>14</v>
      </c>
      <c r="Q1511" s="1"/>
    </row>
    <row r="1512" spans="1:17" x14ac:dyDescent="0.25">
      <c r="A1512" s="1" t="s">
        <v>276</v>
      </c>
      <c r="B1512" s="1" t="s">
        <v>2159</v>
      </c>
      <c r="C1512" s="1" t="s">
        <v>58</v>
      </c>
      <c r="D1512" s="1" t="s">
        <v>18</v>
      </c>
      <c r="E1512" s="1" t="s">
        <v>497</v>
      </c>
      <c r="F1512" s="1" t="s">
        <v>2160</v>
      </c>
      <c r="G1512" s="1" t="s">
        <v>14</v>
      </c>
      <c r="H1512" s="1" t="s">
        <v>14</v>
      </c>
      <c r="I1512" s="1" t="s">
        <v>14</v>
      </c>
      <c r="J1512" s="1" t="s">
        <v>14</v>
      </c>
      <c r="K1512" s="1" t="s">
        <v>14</v>
      </c>
      <c r="L1512" s="1" t="s">
        <v>14</v>
      </c>
      <c r="M1512" s="1" t="s">
        <v>14</v>
      </c>
      <c r="N1512" s="1" t="s">
        <v>14</v>
      </c>
      <c r="O1512" s="1" t="s">
        <v>14</v>
      </c>
      <c r="P1512" s="1" t="s">
        <v>14</v>
      </c>
      <c r="Q1512" s="1"/>
    </row>
    <row r="1513" spans="1:17" x14ac:dyDescent="0.25">
      <c r="A1513" s="1" t="s">
        <v>276</v>
      </c>
      <c r="B1513" s="1" t="s">
        <v>2159</v>
      </c>
      <c r="C1513" s="1" t="s">
        <v>58</v>
      </c>
      <c r="D1513" s="1" t="s">
        <v>20</v>
      </c>
      <c r="E1513" s="1" t="s">
        <v>585</v>
      </c>
      <c r="F1513" s="1" t="s">
        <v>2149</v>
      </c>
      <c r="G1513" s="1" t="s">
        <v>2097</v>
      </c>
      <c r="H1513" s="1" t="s">
        <v>14</v>
      </c>
      <c r="I1513" s="1" t="s">
        <v>14</v>
      </c>
      <c r="J1513" s="1" t="s">
        <v>14</v>
      </c>
      <c r="K1513" s="1" t="s">
        <v>14</v>
      </c>
      <c r="L1513" s="1" t="s">
        <v>14</v>
      </c>
      <c r="M1513" s="1" t="s">
        <v>14</v>
      </c>
      <c r="N1513" s="1" t="s">
        <v>14</v>
      </c>
      <c r="O1513" s="1" t="s">
        <v>14</v>
      </c>
      <c r="P1513" s="1" t="s">
        <v>14</v>
      </c>
      <c r="Q1513" s="1"/>
    </row>
    <row r="1514" spans="1:17" x14ac:dyDescent="0.25">
      <c r="A1514" s="1" t="s">
        <v>276</v>
      </c>
      <c r="B1514" s="1" t="s">
        <v>2161</v>
      </c>
      <c r="C1514" s="1" t="s">
        <v>60</v>
      </c>
      <c r="D1514" s="1" t="s">
        <v>18</v>
      </c>
      <c r="E1514" s="1" t="s">
        <v>497</v>
      </c>
      <c r="F1514" s="1" t="s">
        <v>2162</v>
      </c>
      <c r="G1514" s="1" t="s">
        <v>14</v>
      </c>
      <c r="H1514" s="1" t="s">
        <v>14</v>
      </c>
      <c r="I1514" s="1" t="s">
        <v>14</v>
      </c>
      <c r="J1514" s="1" t="s">
        <v>14</v>
      </c>
      <c r="K1514" s="1" t="s">
        <v>14</v>
      </c>
      <c r="L1514" s="1" t="s">
        <v>14</v>
      </c>
      <c r="M1514" s="1" t="s">
        <v>14</v>
      </c>
      <c r="N1514" s="1" t="s">
        <v>14</v>
      </c>
      <c r="O1514" s="1" t="s">
        <v>14</v>
      </c>
      <c r="P1514" s="1" t="s">
        <v>14</v>
      </c>
      <c r="Q1514" s="1"/>
    </row>
    <row r="1515" spans="1:17" x14ac:dyDescent="0.25">
      <c r="A1515" s="1" t="s">
        <v>276</v>
      </c>
      <c r="B1515" s="1" t="s">
        <v>2161</v>
      </c>
      <c r="C1515" s="1" t="s">
        <v>60</v>
      </c>
      <c r="D1515" s="1" t="s">
        <v>20</v>
      </c>
      <c r="E1515" s="1" t="s">
        <v>585</v>
      </c>
      <c r="F1515" s="1" t="s">
        <v>596</v>
      </c>
      <c r="G1515" s="1" t="s">
        <v>1167</v>
      </c>
      <c r="H1515" s="1" t="s">
        <v>14</v>
      </c>
      <c r="I1515" s="1" t="s">
        <v>14</v>
      </c>
      <c r="J1515" s="1" t="s">
        <v>14</v>
      </c>
      <c r="K1515" s="1" t="s">
        <v>14</v>
      </c>
      <c r="L1515" s="1" t="s">
        <v>14</v>
      </c>
      <c r="M1515" s="1" t="s">
        <v>14</v>
      </c>
      <c r="N1515" s="1" t="s">
        <v>14</v>
      </c>
      <c r="O1515" s="1" t="s">
        <v>14</v>
      </c>
      <c r="P1515" s="1" t="s">
        <v>14</v>
      </c>
      <c r="Q1515" s="1"/>
    </row>
    <row r="1516" spans="1:17" x14ac:dyDescent="0.25">
      <c r="A1516" s="1" t="s">
        <v>276</v>
      </c>
      <c r="B1516" s="1" t="s">
        <v>2163</v>
      </c>
      <c r="C1516" s="1" t="s">
        <v>62</v>
      </c>
      <c r="D1516" s="1" t="s">
        <v>18</v>
      </c>
      <c r="E1516" s="1" t="s">
        <v>497</v>
      </c>
      <c r="F1516" s="1" t="s">
        <v>2164</v>
      </c>
      <c r="G1516" s="1" t="s">
        <v>14</v>
      </c>
      <c r="H1516" s="1" t="s">
        <v>14</v>
      </c>
      <c r="I1516" s="1" t="s">
        <v>14</v>
      </c>
      <c r="J1516" s="1" t="s">
        <v>14</v>
      </c>
      <c r="K1516" s="1" t="s">
        <v>14</v>
      </c>
      <c r="L1516" s="1" t="s">
        <v>14</v>
      </c>
      <c r="M1516" s="1" t="s">
        <v>14</v>
      </c>
      <c r="N1516" s="1" t="s">
        <v>14</v>
      </c>
      <c r="O1516" s="1" t="s">
        <v>14</v>
      </c>
      <c r="P1516" s="1" t="s">
        <v>14</v>
      </c>
      <c r="Q1516" s="1"/>
    </row>
    <row r="1517" spans="1:17" x14ac:dyDescent="0.25">
      <c r="A1517" s="1" t="s">
        <v>276</v>
      </c>
      <c r="B1517" s="1" t="s">
        <v>2163</v>
      </c>
      <c r="C1517" s="1" t="s">
        <v>62</v>
      </c>
      <c r="D1517" s="1" t="s">
        <v>20</v>
      </c>
      <c r="E1517" s="1" t="s">
        <v>585</v>
      </c>
      <c r="F1517" s="1" t="s">
        <v>2165</v>
      </c>
      <c r="G1517" s="1" t="s">
        <v>1167</v>
      </c>
      <c r="H1517" s="1" t="s">
        <v>14</v>
      </c>
      <c r="I1517" s="1" t="s">
        <v>14</v>
      </c>
      <c r="J1517" s="1" t="s">
        <v>14</v>
      </c>
      <c r="K1517" s="1" t="s">
        <v>14</v>
      </c>
      <c r="L1517" s="1" t="s">
        <v>14</v>
      </c>
      <c r="M1517" s="1" t="s">
        <v>14</v>
      </c>
      <c r="N1517" s="1" t="s">
        <v>14</v>
      </c>
      <c r="O1517" s="1" t="s">
        <v>14</v>
      </c>
      <c r="P1517" s="1" t="s">
        <v>14</v>
      </c>
      <c r="Q1517" s="1"/>
    </row>
    <row r="1518" spans="1:17" x14ac:dyDescent="0.25">
      <c r="A1518" s="1" t="s">
        <v>276</v>
      </c>
      <c r="B1518" s="1" t="s">
        <v>2166</v>
      </c>
      <c r="C1518" s="1" t="s">
        <v>64</v>
      </c>
      <c r="D1518" s="1" t="s">
        <v>18</v>
      </c>
      <c r="E1518" s="1" t="s">
        <v>497</v>
      </c>
      <c r="F1518" s="1" t="s">
        <v>2167</v>
      </c>
      <c r="G1518" s="1" t="s">
        <v>14</v>
      </c>
      <c r="H1518" s="1" t="s">
        <v>14</v>
      </c>
      <c r="I1518" s="1" t="s">
        <v>14</v>
      </c>
      <c r="J1518" s="1" t="s">
        <v>14</v>
      </c>
      <c r="K1518" s="1" t="s">
        <v>14</v>
      </c>
      <c r="L1518" s="1" t="s">
        <v>14</v>
      </c>
      <c r="M1518" s="1" t="s">
        <v>14</v>
      </c>
      <c r="N1518" s="1" t="s">
        <v>14</v>
      </c>
      <c r="O1518" s="1" t="s">
        <v>14</v>
      </c>
      <c r="P1518" s="1" t="s">
        <v>14</v>
      </c>
      <c r="Q1518" s="1"/>
    </row>
    <row r="1519" spans="1:17" x14ac:dyDescent="0.25">
      <c r="A1519" s="1" t="s">
        <v>276</v>
      </c>
      <c r="B1519" s="1" t="s">
        <v>2166</v>
      </c>
      <c r="C1519" s="1" t="s">
        <v>64</v>
      </c>
      <c r="D1519" s="1" t="s">
        <v>20</v>
      </c>
      <c r="E1519" s="1" t="s">
        <v>249</v>
      </c>
      <c r="F1519" s="1" t="s">
        <v>2168</v>
      </c>
      <c r="G1519" s="1" t="s">
        <v>27</v>
      </c>
      <c r="H1519" s="1" t="s">
        <v>14</v>
      </c>
      <c r="I1519" s="1" t="s">
        <v>14</v>
      </c>
      <c r="J1519" s="1" t="s">
        <v>587</v>
      </c>
      <c r="K1519" s="1" t="s">
        <v>14</v>
      </c>
      <c r="L1519" s="1" t="s">
        <v>14</v>
      </c>
      <c r="M1519" s="1" t="s">
        <v>14</v>
      </c>
      <c r="N1519" s="1" t="s">
        <v>14</v>
      </c>
      <c r="O1519" s="1" t="s">
        <v>14</v>
      </c>
      <c r="P1519" s="1" t="s">
        <v>14</v>
      </c>
      <c r="Q1519" s="1"/>
    </row>
    <row r="1520" spans="1:17" x14ac:dyDescent="0.25">
      <c r="A1520" s="1" t="s">
        <v>276</v>
      </c>
      <c r="B1520" s="1" t="s">
        <v>2169</v>
      </c>
      <c r="C1520" s="1" t="s">
        <v>67</v>
      </c>
      <c r="D1520" s="1" t="s">
        <v>18</v>
      </c>
      <c r="E1520" s="1" t="s">
        <v>497</v>
      </c>
      <c r="F1520" s="1" t="s">
        <v>2170</v>
      </c>
      <c r="G1520" s="1" t="s">
        <v>14</v>
      </c>
      <c r="H1520" s="1" t="s">
        <v>14</v>
      </c>
      <c r="I1520" s="1" t="s">
        <v>14</v>
      </c>
      <c r="J1520" s="1" t="s">
        <v>14</v>
      </c>
      <c r="K1520" s="1" t="s">
        <v>14</v>
      </c>
      <c r="L1520" s="1" t="s">
        <v>14</v>
      </c>
      <c r="M1520" s="1" t="s">
        <v>14</v>
      </c>
      <c r="N1520" s="1" t="s">
        <v>14</v>
      </c>
      <c r="O1520" s="1" t="s">
        <v>14</v>
      </c>
      <c r="P1520" s="1" t="s">
        <v>14</v>
      </c>
      <c r="Q1520" s="1"/>
    </row>
    <row r="1521" spans="1:17" x14ac:dyDescent="0.25">
      <c r="A1521" s="1" t="s">
        <v>276</v>
      </c>
      <c r="B1521" s="1" t="s">
        <v>2169</v>
      </c>
      <c r="C1521" s="1" t="s">
        <v>67</v>
      </c>
      <c r="D1521" s="1" t="s">
        <v>20</v>
      </c>
      <c r="E1521" s="1" t="s">
        <v>585</v>
      </c>
      <c r="F1521" s="1" t="s">
        <v>2171</v>
      </c>
      <c r="G1521" s="1" t="s">
        <v>1167</v>
      </c>
      <c r="H1521" s="1" t="s">
        <v>14</v>
      </c>
      <c r="I1521" s="1" t="s">
        <v>14</v>
      </c>
      <c r="J1521" s="1" t="s">
        <v>14</v>
      </c>
      <c r="K1521" s="1" t="s">
        <v>14</v>
      </c>
      <c r="L1521" s="1" t="s">
        <v>14</v>
      </c>
      <c r="M1521" s="1" t="s">
        <v>14</v>
      </c>
      <c r="N1521" s="1" t="s">
        <v>14</v>
      </c>
      <c r="O1521" s="1" t="s">
        <v>14</v>
      </c>
      <c r="P1521" s="1" t="s">
        <v>14</v>
      </c>
      <c r="Q1521" s="1"/>
    </row>
    <row r="1522" spans="1:17" x14ac:dyDescent="0.25">
      <c r="A1522" s="1" t="s">
        <v>276</v>
      </c>
      <c r="B1522" s="1" t="s">
        <v>2172</v>
      </c>
      <c r="C1522" s="1" t="s">
        <v>69</v>
      </c>
      <c r="D1522" s="1" t="s">
        <v>18</v>
      </c>
      <c r="E1522" s="1" t="s">
        <v>497</v>
      </c>
      <c r="F1522" s="1" t="s">
        <v>2173</v>
      </c>
      <c r="G1522" s="1" t="s">
        <v>14</v>
      </c>
      <c r="H1522" s="1" t="s">
        <v>14</v>
      </c>
      <c r="I1522" s="1" t="s">
        <v>14</v>
      </c>
      <c r="J1522" s="1" t="s">
        <v>14</v>
      </c>
      <c r="K1522" s="1" t="s">
        <v>14</v>
      </c>
      <c r="L1522" s="1" t="s">
        <v>14</v>
      </c>
      <c r="M1522" s="1" t="s">
        <v>14</v>
      </c>
      <c r="N1522" s="1" t="s">
        <v>14</v>
      </c>
      <c r="O1522" s="1" t="s">
        <v>14</v>
      </c>
      <c r="P1522" s="1" t="s">
        <v>14</v>
      </c>
      <c r="Q1522" s="1"/>
    </row>
    <row r="1523" spans="1:17" x14ac:dyDescent="0.25">
      <c r="A1523" s="1" t="s">
        <v>276</v>
      </c>
      <c r="B1523" s="1" t="s">
        <v>2172</v>
      </c>
      <c r="C1523" s="1" t="s">
        <v>69</v>
      </c>
      <c r="D1523" s="1" t="s">
        <v>20</v>
      </c>
      <c r="E1523" s="1" t="s">
        <v>585</v>
      </c>
      <c r="F1523" s="1" t="s">
        <v>2174</v>
      </c>
      <c r="G1523" s="1" t="s">
        <v>1167</v>
      </c>
      <c r="H1523" s="1" t="s">
        <v>14</v>
      </c>
      <c r="I1523" s="1" t="s">
        <v>14</v>
      </c>
      <c r="J1523" s="1" t="s">
        <v>14</v>
      </c>
      <c r="K1523" s="1" t="s">
        <v>14</v>
      </c>
      <c r="L1523" s="1" t="s">
        <v>14</v>
      </c>
      <c r="M1523" s="1" t="s">
        <v>14</v>
      </c>
      <c r="N1523" s="1" t="s">
        <v>14</v>
      </c>
      <c r="O1523" s="1" t="s">
        <v>14</v>
      </c>
      <c r="P1523" s="1" t="s">
        <v>14</v>
      </c>
      <c r="Q1523" s="1"/>
    </row>
    <row r="1524" spans="1:17" x14ac:dyDescent="0.25">
      <c r="A1524" s="1" t="s">
        <v>276</v>
      </c>
      <c r="B1524" s="1" t="s">
        <v>2175</v>
      </c>
      <c r="C1524" s="1" t="s">
        <v>71</v>
      </c>
      <c r="D1524" s="1" t="s">
        <v>12</v>
      </c>
      <c r="E1524" s="1" t="s">
        <v>502</v>
      </c>
      <c r="F1524" s="1" t="s">
        <v>14</v>
      </c>
      <c r="G1524" s="1" t="s">
        <v>14</v>
      </c>
      <c r="H1524" s="1" t="s">
        <v>14</v>
      </c>
      <c r="I1524" s="1" t="s">
        <v>14</v>
      </c>
      <c r="J1524" s="1" t="s">
        <v>14</v>
      </c>
      <c r="K1524" s="1" t="s">
        <v>14</v>
      </c>
      <c r="L1524" s="1" t="s">
        <v>14</v>
      </c>
      <c r="M1524" s="1" t="s">
        <v>14</v>
      </c>
      <c r="N1524" s="1" t="s">
        <v>14</v>
      </c>
      <c r="O1524" s="1" t="s">
        <v>14</v>
      </c>
      <c r="P1524" s="1" t="s">
        <v>14</v>
      </c>
      <c r="Q1524" s="1"/>
    </row>
    <row r="1525" spans="1:17" x14ac:dyDescent="0.25">
      <c r="A1525" s="1" t="s">
        <v>276</v>
      </c>
      <c r="B1525" s="1" t="s">
        <v>2176</v>
      </c>
      <c r="C1525" s="1" t="s">
        <v>73</v>
      </c>
      <c r="D1525" s="1" t="s">
        <v>18</v>
      </c>
      <c r="E1525" s="1" t="s">
        <v>497</v>
      </c>
      <c r="F1525" s="1" t="s">
        <v>2177</v>
      </c>
      <c r="G1525" s="1" t="s">
        <v>14</v>
      </c>
      <c r="H1525" s="1" t="s">
        <v>494</v>
      </c>
      <c r="I1525" s="1" t="s">
        <v>505</v>
      </c>
      <c r="J1525" s="1" t="s">
        <v>252</v>
      </c>
      <c r="K1525" s="1" t="s">
        <v>14</v>
      </c>
      <c r="L1525" s="1" t="s">
        <v>14</v>
      </c>
      <c r="M1525" s="1" t="s">
        <v>14</v>
      </c>
      <c r="N1525" s="1" t="s">
        <v>14</v>
      </c>
      <c r="O1525" s="1" t="s">
        <v>14</v>
      </c>
      <c r="P1525" s="1" t="s">
        <v>14</v>
      </c>
      <c r="Q1525" s="1"/>
    </row>
    <row r="1526" spans="1:17" x14ac:dyDescent="0.25">
      <c r="A1526" s="1" t="s">
        <v>276</v>
      </c>
      <c r="B1526" s="1" t="s">
        <v>2178</v>
      </c>
      <c r="C1526" s="1" t="s">
        <v>75</v>
      </c>
      <c r="D1526" s="1" t="s">
        <v>18</v>
      </c>
      <c r="E1526" s="1" t="s">
        <v>497</v>
      </c>
      <c r="F1526" s="1" t="s">
        <v>2179</v>
      </c>
      <c r="G1526" s="1" t="s">
        <v>14</v>
      </c>
      <c r="H1526" s="1" t="s">
        <v>14</v>
      </c>
      <c r="I1526" s="1" t="s">
        <v>14</v>
      </c>
      <c r="J1526" s="1" t="s">
        <v>14</v>
      </c>
      <c r="K1526" s="1" t="s">
        <v>14</v>
      </c>
      <c r="L1526" s="1" t="s">
        <v>14</v>
      </c>
      <c r="M1526" s="1" t="s">
        <v>14</v>
      </c>
      <c r="N1526" s="1" t="s">
        <v>12</v>
      </c>
      <c r="O1526" s="1" t="s">
        <v>14</v>
      </c>
      <c r="P1526" s="1" t="s">
        <v>14</v>
      </c>
      <c r="Q1526" s="1"/>
    </row>
    <row r="1527" spans="1:17" x14ac:dyDescent="0.25">
      <c r="A1527" s="1" t="s">
        <v>276</v>
      </c>
      <c r="B1527" s="1" t="s">
        <v>2178</v>
      </c>
      <c r="C1527" s="1" t="s">
        <v>75</v>
      </c>
      <c r="D1527" s="1" t="s">
        <v>1953</v>
      </c>
      <c r="E1527" s="1" t="s">
        <v>585</v>
      </c>
      <c r="F1527" s="1" t="s">
        <v>2180</v>
      </c>
      <c r="G1527" s="1" t="s">
        <v>27</v>
      </c>
      <c r="H1527" s="1" t="s">
        <v>14</v>
      </c>
      <c r="I1527" s="1" t="s">
        <v>14</v>
      </c>
      <c r="J1527" s="1" t="s">
        <v>14</v>
      </c>
      <c r="K1527" s="1" t="s">
        <v>14</v>
      </c>
      <c r="L1527" s="1" t="s">
        <v>14</v>
      </c>
      <c r="M1527" s="1" t="s">
        <v>14</v>
      </c>
      <c r="N1527" s="1" t="s">
        <v>14</v>
      </c>
      <c r="O1527" s="1" t="s">
        <v>2181</v>
      </c>
      <c r="P1527" s="1" t="s">
        <v>14</v>
      </c>
      <c r="Q1527" s="1" t="s">
        <v>262</v>
      </c>
    </row>
    <row r="1528" spans="1:17" x14ac:dyDescent="0.25">
      <c r="A1528" s="1" t="s">
        <v>276</v>
      </c>
      <c r="B1528" s="1" t="s">
        <v>2182</v>
      </c>
      <c r="C1528" s="1" t="s">
        <v>77</v>
      </c>
      <c r="D1528" s="1" t="s">
        <v>18</v>
      </c>
      <c r="E1528" s="1" t="s">
        <v>497</v>
      </c>
      <c r="F1528" s="1" t="s">
        <v>2183</v>
      </c>
      <c r="G1528" s="1" t="s">
        <v>14</v>
      </c>
      <c r="H1528" s="1" t="s">
        <v>14</v>
      </c>
      <c r="I1528" s="1" t="s">
        <v>14</v>
      </c>
      <c r="J1528" s="1" t="s">
        <v>14</v>
      </c>
      <c r="K1528" s="1" t="s">
        <v>14</v>
      </c>
      <c r="L1528" s="1" t="s">
        <v>14</v>
      </c>
      <c r="M1528" s="1" t="s">
        <v>14</v>
      </c>
      <c r="N1528" s="1" t="s">
        <v>12</v>
      </c>
      <c r="O1528" s="1" t="s">
        <v>14</v>
      </c>
      <c r="P1528" s="1" t="s">
        <v>14</v>
      </c>
      <c r="Q1528" s="1"/>
    </row>
    <row r="1529" spans="1:17" x14ac:dyDescent="0.25">
      <c r="A1529" s="1" t="s">
        <v>276</v>
      </c>
      <c r="B1529" s="1" t="s">
        <v>2182</v>
      </c>
      <c r="C1529" s="1" t="s">
        <v>77</v>
      </c>
      <c r="D1529" s="1" t="s">
        <v>1953</v>
      </c>
      <c r="E1529" s="1" t="s">
        <v>585</v>
      </c>
      <c r="F1529" s="1" t="s">
        <v>2184</v>
      </c>
      <c r="G1529" s="1" t="s">
        <v>27</v>
      </c>
      <c r="H1529" s="1" t="s">
        <v>14</v>
      </c>
      <c r="I1529" s="1" t="s">
        <v>14</v>
      </c>
      <c r="J1529" s="1" t="s">
        <v>14</v>
      </c>
      <c r="K1529" s="1" t="s">
        <v>14</v>
      </c>
      <c r="L1529" s="1" t="s">
        <v>14</v>
      </c>
      <c r="M1529" s="1" t="s">
        <v>14</v>
      </c>
      <c r="N1529" s="1" t="s">
        <v>14</v>
      </c>
      <c r="O1529" s="1" t="s">
        <v>14</v>
      </c>
      <c r="P1529" s="1" t="s">
        <v>14</v>
      </c>
      <c r="Q1529" s="1" t="s">
        <v>262</v>
      </c>
    </row>
    <row r="1530" spans="1:17" x14ac:dyDescent="0.25">
      <c r="A1530" s="1" t="s">
        <v>276</v>
      </c>
      <c r="B1530" s="1" t="s">
        <v>2185</v>
      </c>
      <c r="C1530" s="1" t="s">
        <v>79</v>
      </c>
      <c r="D1530" s="1" t="s">
        <v>18</v>
      </c>
      <c r="E1530" s="1" t="s">
        <v>497</v>
      </c>
      <c r="F1530" s="1" t="s">
        <v>2186</v>
      </c>
      <c r="G1530" s="1" t="s">
        <v>14</v>
      </c>
      <c r="H1530" s="1" t="s">
        <v>14</v>
      </c>
      <c r="I1530" s="1" t="s">
        <v>14</v>
      </c>
      <c r="J1530" s="1" t="s">
        <v>14</v>
      </c>
      <c r="K1530" s="1" t="s">
        <v>14</v>
      </c>
      <c r="L1530" s="1" t="s">
        <v>14</v>
      </c>
      <c r="M1530" s="1" t="s">
        <v>14</v>
      </c>
      <c r="N1530" s="1" t="s">
        <v>12</v>
      </c>
      <c r="O1530" s="1" t="s">
        <v>14</v>
      </c>
      <c r="P1530" s="1" t="s">
        <v>14</v>
      </c>
      <c r="Q1530" s="1"/>
    </row>
    <row r="1531" spans="1:17" x14ac:dyDescent="0.25">
      <c r="A1531" s="1" t="s">
        <v>276</v>
      </c>
      <c r="B1531" s="1" t="s">
        <v>2185</v>
      </c>
      <c r="C1531" s="1" t="s">
        <v>79</v>
      </c>
      <c r="D1531" s="1" t="s">
        <v>1953</v>
      </c>
      <c r="E1531" s="1" t="s">
        <v>585</v>
      </c>
      <c r="F1531" s="1" t="s">
        <v>2187</v>
      </c>
      <c r="G1531" s="1" t="s">
        <v>27</v>
      </c>
      <c r="H1531" s="1" t="s">
        <v>14</v>
      </c>
      <c r="I1531" s="1" t="s">
        <v>14</v>
      </c>
      <c r="J1531" s="1" t="s">
        <v>14</v>
      </c>
      <c r="K1531" s="1" t="s">
        <v>14</v>
      </c>
      <c r="L1531" s="1" t="s">
        <v>14</v>
      </c>
      <c r="M1531" s="1" t="s">
        <v>14</v>
      </c>
      <c r="N1531" s="1" t="s">
        <v>14</v>
      </c>
      <c r="O1531" s="1" t="s">
        <v>14</v>
      </c>
      <c r="P1531" s="1" t="s">
        <v>14</v>
      </c>
      <c r="Q1531" s="1" t="s">
        <v>262</v>
      </c>
    </row>
    <row r="1532" spans="1:17" x14ac:dyDescent="0.25">
      <c r="A1532" s="1" t="s">
        <v>276</v>
      </c>
      <c r="B1532" s="1" t="s">
        <v>2188</v>
      </c>
      <c r="C1532" s="1" t="s">
        <v>81</v>
      </c>
      <c r="D1532" s="1" t="s">
        <v>18</v>
      </c>
      <c r="E1532" s="1" t="s">
        <v>497</v>
      </c>
      <c r="F1532" s="1" t="s">
        <v>2189</v>
      </c>
      <c r="G1532" s="1" t="s">
        <v>14</v>
      </c>
      <c r="H1532" s="1" t="s">
        <v>14</v>
      </c>
      <c r="I1532" s="1" t="s">
        <v>14</v>
      </c>
      <c r="J1532" s="1" t="s">
        <v>14</v>
      </c>
      <c r="K1532" s="1" t="s">
        <v>14</v>
      </c>
      <c r="L1532" s="1" t="s">
        <v>14</v>
      </c>
      <c r="M1532" s="1" t="s">
        <v>14</v>
      </c>
      <c r="N1532" s="1" t="s">
        <v>12</v>
      </c>
      <c r="O1532" s="1" t="s">
        <v>14</v>
      </c>
      <c r="P1532" s="1" t="s">
        <v>14</v>
      </c>
      <c r="Q1532" s="1"/>
    </row>
    <row r="1533" spans="1:17" x14ac:dyDescent="0.25">
      <c r="A1533" s="1" t="s">
        <v>276</v>
      </c>
      <c r="B1533" s="1" t="s">
        <v>2188</v>
      </c>
      <c r="C1533" s="1" t="s">
        <v>81</v>
      </c>
      <c r="D1533" s="1" t="s">
        <v>1953</v>
      </c>
      <c r="E1533" s="1" t="s">
        <v>585</v>
      </c>
      <c r="F1533" s="1" t="s">
        <v>2190</v>
      </c>
      <c r="G1533" s="1" t="s">
        <v>27</v>
      </c>
      <c r="H1533" s="1" t="s">
        <v>14</v>
      </c>
      <c r="I1533" s="1" t="s">
        <v>14</v>
      </c>
      <c r="J1533" s="1" t="s">
        <v>14</v>
      </c>
      <c r="K1533" s="1" t="s">
        <v>14</v>
      </c>
      <c r="L1533" s="1" t="s">
        <v>14</v>
      </c>
      <c r="M1533" s="1" t="s">
        <v>14</v>
      </c>
      <c r="N1533" s="1" t="s">
        <v>14</v>
      </c>
      <c r="O1533" s="1" t="s">
        <v>14</v>
      </c>
      <c r="P1533" s="1" t="s">
        <v>14</v>
      </c>
      <c r="Q1533" s="1"/>
    </row>
    <row r="1534" spans="1:17" x14ac:dyDescent="0.25">
      <c r="A1534" s="1" t="s">
        <v>276</v>
      </c>
      <c r="B1534" s="1" t="s">
        <v>2191</v>
      </c>
      <c r="C1534" s="1" t="s">
        <v>83</v>
      </c>
      <c r="D1534" s="1" t="s">
        <v>18</v>
      </c>
      <c r="E1534" s="1" t="s">
        <v>497</v>
      </c>
      <c r="F1534" s="1" t="s">
        <v>2192</v>
      </c>
      <c r="G1534" s="1" t="s">
        <v>14</v>
      </c>
      <c r="H1534" s="1" t="s">
        <v>14</v>
      </c>
      <c r="I1534" s="1" t="s">
        <v>14</v>
      </c>
      <c r="J1534" s="1" t="s">
        <v>14</v>
      </c>
      <c r="K1534" s="1" t="s">
        <v>14</v>
      </c>
      <c r="L1534" s="1" t="s">
        <v>14</v>
      </c>
      <c r="M1534" s="1" t="s">
        <v>14</v>
      </c>
      <c r="N1534" s="1" t="s">
        <v>12</v>
      </c>
      <c r="O1534" s="1" t="s">
        <v>14</v>
      </c>
      <c r="P1534" s="1" t="s">
        <v>14</v>
      </c>
      <c r="Q1534" s="1"/>
    </row>
    <row r="1535" spans="1:17" x14ac:dyDescent="0.25">
      <c r="A1535" s="1" t="s">
        <v>276</v>
      </c>
      <c r="B1535" s="1" t="s">
        <v>2191</v>
      </c>
      <c r="C1535" s="1" t="s">
        <v>83</v>
      </c>
      <c r="D1535" s="1" t="s">
        <v>1953</v>
      </c>
      <c r="E1535" s="1" t="s">
        <v>585</v>
      </c>
      <c r="F1535" s="1" t="s">
        <v>2193</v>
      </c>
      <c r="G1535" s="1" t="s">
        <v>27</v>
      </c>
      <c r="H1535" s="1" t="s">
        <v>14</v>
      </c>
      <c r="I1535" s="1" t="s">
        <v>14</v>
      </c>
      <c r="J1535" s="1" t="s">
        <v>14</v>
      </c>
      <c r="K1535" s="1" t="s">
        <v>14</v>
      </c>
      <c r="L1535" s="1" t="s">
        <v>14</v>
      </c>
      <c r="M1535" s="1" t="s">
        <v>14</v>
      </c>
      <c r="N1535" s="1" t="s">
        <v>14</v>
      </c>
      <c r="O1535" s="1" t="s">
        <v>14</v>
      </c>
      <c r="P1535" s="1" t="s">
        <v>14</v>
      </c>
      <c r="Q1535" s="1"/>
    </row>
    <row r="1536" spans="1:17" x14ac:dyDescent="0.25">
      <c r="A1536" s="1" t="s">
        <v>276</v>
      </c>
      <c r="B1536" s="1" t="s">
        <v>2194</v>
      </c>
      <c r="C1536" s="1" t="s">
        <v>85</v>
      </c>
      <c r="D1536" s="1" t="s">
        <v>18</v>
      </c>
      <c r="E1536" s="1" t="s">
        <v>497</v>
      </c>
      <c r="F1536" s="1" t="s">
        <v>2195</v>
      </c>
      <c r="G1536" s="1" t="s">
        <v>14</v>
      </c>
      <c r="H1536" s="1" t="s">
        <v>494</v>
      </c>
      <c r="I1536" s="1" t="s">
        <v>508</v>
      </c>
      <c r="J1536" s="1" t="s">
        <v>14</v>
      </c>
      <c r="K1536" s="1" t="s">
        <v>14</v>
      </c>
      <c r="L1536" s="1" t="s">
        <v>14</v>
      </c>
      <c r="M1536" s="1" t="s">
        <v>509</v>
      </c>
      <c r="N1536" s="1" t="s">
        <v>12</v>
      </c>
      <c r="O1536" s="1" t="s">
        <v>14</v>
      </c>
      <c r="P1536" s="1" t="s">
        <v>14</v>
      </c>
      <c r="Q1536" s="1"/>
    </row>
    <row r="1537" spans="1:17" x14ac:dyDescent="0.25">
      <c r="A1537" s="1" t="s">
        <v>276</v>
      </c>
      <c r="B1537" s="1" t="s">
        <v>2194</v>
      </c>
      <c r="C1537" s="1" t="s">
        <v>85</v>
      </c>
      <c r="D1537" s="1" t="s">
        <v>1953</v>
      </c>
      <c r="E1537" s="1" t="s">
        <v>585</v>
      </c>
      <c r="F1537" s="1" t="s">
        <v>2196</v>
      </c>
      <c r="G1537" s="1" t="s">
        <v>27</v>
      </c>
      <c r="H1537" s="1" t="s">
        <v>494</v>
      </c>
      <c r="I1537" s="1" t="s">
        <v>508</v>
      </c>
      <c r="J1537" s="1" t="s">
        <v>14</v>
      </c>
      <c r="K1537" s="1" t="s">
        <v>14</v>
      </c>
      <c r="L1537" s="1" t="s">
        <v>509</v>
      </c>
      <c r="M1537" s="1" t="s">
        <v>509</v>
      </c>
      <c r="N1537" s="1" t="s">
        <v>14</v>
      </c>
      <c r="O1537" s="1" t="s">
        <v>14</v>
      </c>
      <c r="P1537" s="1" t="s">
        <v>14</v>
      </c>
      <c r="Q1537" s="1"/>
    </row>
    <row r="1538" spans="1:17" x14ac:dyDescent="0.25">
      <c r="A1538" s="1" t="s">
        <v>276</v>
      </c>
      <c r="B1538" s="1" t="s">
        <v>2197</v>
      </c>
      <c r="C1538" s="1" t="s">
        <v>87</v>
      </c>
      <c r="D1538" s="1" t="s">
        <v>18</v>
      </c>
      <c r="E1538" s="1" t="s">
        <v>497</v>
      </c>
      <c r="F1538" s="1" t="s">
        <v>2198</v>
      </c>
      <c r="G1538" s="1" t="s">
        <v>14</v>
      </c>
      <c r="H1538" s="1" t="s">
        <v>14</v>
      </c>
      <c r="I1538" s="1" t="s">
        <v>14</v>
      </c>
      <c r="J1538" s="1" t="s">
        <v>14</v>
      </c>
      <c r="K1538" s="1" t="s">
        <v>14</v>
      </c>
      <c r="L1538" s="1" t="s">
        <v>14</v>
      </c>
      <c r="M1538" s="1" t="s">
        <v>14</v>
      </c>
      <c r="N1538" s="1" t="s">
        <v>14</v>
      </c>
      <c r="O1538" s="1" t="s">
        <v>14</v>
      </c>
      <c r="P1538" s="1" t="s">
        <v>14</v>
      </c>
      <c r="Q1538" s="1"/>
    </row>
    <row r="1539" spans="1:17" x14ac:dyDescent="0.25">
      <c r="A1539" s="1" t="s">
        <v>276</v>
      </c>
      <c r="B1539" s="1" t="s">
        <v>2197</v>
      </c>
      <c r="C1539" s="1" t="s">
        <v>87</v>
      </c>
      <c r="D1539" s="1" t="s">
        <v>20</v>
      </c>
      <c r="E1539" s="1" t="s">
        <v>249</v>
      </c>
      <c r="F1539" s="1" t="s">
        <v>2199</v>
      </c>
      <c r="G1539" s="1" t="s">
        <v>2200</v>
      </c>
      <c r="H1539" s="1" t="s">
        <v>14</v>
      </c>
      <c r="I1539" s="1" t="s">
        <v>14</v>
      </c>
      <c r="J1539" s="1" t="s">
        <v>587</v>
      </c>
      <c r="K1539" s="1" t="s">
        <v>14</v>
      </c>
      <c r="L1539" s="1" t="s">
        <v>14</v>
      </c>
      <c r="M1539" s="1" t="s">
        <v>14</v>
      </c>
      <c r="N1539" s="1" t="s">
        <v>2201</v>
      </c>
      <c r="O1539" s="1" t="s">
        <v>14</v>
      </c>
      <c r="P1539" s="1" t="s">
        <v>14</v>
      </c>
      <c r="Q1539" s="1"/>
    </row>
    <row r="1540" spans="1:17" x14ac:dyDescent="0.25">
      <c r="A1540" s="1" t="s">
        <v>276</v>
      </c>
      <c r="B1540" s="1" t="s">
        <v>2202</v>
      </c>
      <c r="C1540" s="1" t="s">
        <v>103</v>
      </c>
      <c r="D1540" s="1" t="s">
        <v>18</v>
      </c>
      <c r="E1540" s="1" t="s">
        <v>497</v>
      </c>
      <c r="F1540" s="1" t="s">
        <v>2203</v>
      </c>
      <c r="G1540" s="1" t="s">
        <v>14</v>
      </c>
      <c r="H1540" s="1" t="s">
        <v>14</v>
      </c>
      <c r="I1540" s="1" t="s">
        <v>14</v>
      </c>
      <c r="J1540" s="1" t="s">
        <v>14</v>
      </c>
      <c r="K1540" s="1" t="s">
        <v>14</v>
      </c>
      <c r="L1540" s="1" t="s">
        <v>14</v>
      </c>
      <c r="M1540" s="1" t="s">
        <v>14</v>
      </c>
      <c r="N1540" s="1" t="s">
        <v>12</v>
      </c>
      <c r="O1540" s="1" t="s">
        <v>14</v>
      </c>
      <c r="P1540" s="1" t="s">
        <v>14</v>
      </c>
      <c r="Q1540" s="1"/>
    </row>
    <row r="1541" spans="1:17" x14ac:dyDescent="0.25">
      <c r="A1541" s="1" t="s">
        <v>276</v>
      </c>
      <c r="B1541" s="1" t="s">
        <v>2202</v>
      </c>
      <c r="C1541" s="1" t="s">
        <v>103</v>
      </c>
      <c r="D1541" s="1" t="s">
        <v>1953</v>
      </c>
      <c r="E1541" s="1" t="s">
        <v>585</v>
      </c>
      <c r="F1541" s="1" t="s">
        <v>2204</v>
      </c>
      <c r="G1541" s="1" t="s">
        <v>27</v>
      </c>
      <c r="H1541" s="1" t="s">
        <v>14</v>
      </c>
      <c r="I1541" s="1" t="s">
        <v>14</v>
      </c>
      <c r="J1541" s="1" t="s">
        <v>14</v>
      </c>
      <c r="K1541" s="1" t="s">
        <v>14</v>
      </c>
      <c r="L1541" s="1" t="s">
        <v>14</v>
      </c>
      <c r="M1541" s="1" t="s">
        <v>14</v>
      </c>
      <c r="N1541" s="1" t="s">
        <v>14</v>
      </c>
      <c r="O1541" s="1" t="s">
        <v>14</v>
      </c>
      <c r="P1541" s="1" t="s">
        <v>14</v>
      </c>
      <c r="Q1541" s="1"/>
    </row>
    <row r="1542" spans="1:17" x14ac:dyDescent="0.25">
      <c r="A1542" s="1" t="s">
        <v>276</v>
      </c>
      <c r="B1542" s="1" t="s">
        <v>2205</v>
      </c>
      <c r="C1542" s="1" t="s">
        <v>105</v>
      </c>
      <c r="D1542" s="1" t="s">
        <v>18</v>
      </c>
      <c r="E1542" s="1" t="s">
        <v>497</v>
      </c>
      <c r="F1542" s="1" t="s">
        <v>2206</v>
      </c>
      <c r="G1542" s="1" t="s">
        <v>14</v>
      </c>
      <c r="H1542" s="1" t="s">
        <v>494</v>
      </c>
      <c r="I1542" s="1" t="s">
        <v>508</v>
      </c>
      <c r="J1542" s="1" t="s">
        <v>14</v>
      </c>
      <c r="K1542" s="1" t="s">
        <v>14</v>
      </c>
      <c r="L1542" s="1" t="s">
        <v>2207</v>
      </c>
      <c r="M1542" s="1" t="s">
        <v>509</v>
      </c>
      <c r="N1542" s="1" t="s">
        <v>12</v>
      </c>
      <c r="O1542" s="1" t="s">
        <v>14</v>
      </c>
      <c r="P1542" s="1" t="s">
        <v>14</v>
      </c>
      <c r="Q1542" s="1"/>
    </row>
    <row r="1543" spans="1:17" x14ac:dyDescent="0.25">
      <c r="A1543" s="1" t="s">
        <v>276</v>
      </c>
      <c r="B1543" s="1" t="s">
        <v>2205</v>
      </c>
      <c r="C1543" s="1" t="s">
        <v>105</v>
      </c>
      <c r="D1543" s="1" t="s">
        <v>1953</v>
      </c>
      <c r="E1543" s="1" t="s">
        <v>585</v>
      </c>
      <c r="F1543" s="1" t="s">
        <v>2208</v>
      </c>
      <c r="G1543" s="1" t="s">
        <v>27</v>
      </c>
      <c r="H1543" s="1" t="s">
        <v>494</v>
      </c>
      <c r="I1543" s="1" t="s">
        <v>508</v>
      </c>
      <c r="J1543" s="1" t="s">
        <v>14</v>
      </c>
      <c r="K1543" s="1" t="s">
        <v>14</v>
      </c>
      <c r="L1543" s="1" t="s">
        <v>2207</v>
      </c>
      <c r="M1543" s="1" t="s">
        <v>509</v>
      </c>
      <c r="N1543" s="1" t="s">
        <v>14</v>
      </c>
      <c r="O1543" s="1" t="s">
        <v>14</v>
      </c>
      <c r="P1543" s="1" t="s">
        <v>14</v>
      </c>
      <c r="Q1543" s="1"/>
    </row>
    <row r="1544" spans="1:17" x14ac:dyDescent="0.25">
      <c r="A1544" s="1" t="s">
        <v>270</v>
      </c>
      <c r="B1544" s="1" t="s">
        <v>2209</v>
      </c>
      <c r="C1544" s="1" t="s">
        <v>12</v>
      </c>
      <c r="D1544" s="1" t="s">
        <v>18</v>
      </c>
      <c r="E1544" s="1" t="s">
        <v>174</v>
      </c>
      <c r="F1544" s="1" t="s">
        <v>270</v>
      </c>
      <c r="G1544" s="1" t="s">
        <v>14</v>
      </c>
      <c r="H1544" s="1" t="s">
        <v>494</v>
      </c>
      <c r="I1544" s="1" t="s">
        <v>255</v>
      </c>
      <c r="J1544" s="1" t="s">
        <v>495</v>
      </c>
      <c r="K1544" s="1" t="s">
        <v>30</v>
      </c>
      <c r="L1544" s="1" t="s">
        <v>14</v>
      </c>
      <c r="M1544" s="1" t="s">
        <v>14</v>
      </c>
      <c r="N1544" s="1" t="s">
        <v>14</v>
      </c>
      <c r="O1544" s="1" t="s">
        <v>14</v>
      </c>
      <c r="P1544" s="1" t="s">
        <v>14</v>
      </c>
      <c r="Q1544" s="1"/>
    </row>
    <row r="1545" spans="1:17" x14ac:dyDescent="0.25">
      <c r="A1545" s="1" t="s">
        <v>270</v>
      </c>
      <c r="B1545" s="1" t="s">
        <v>2210</v>
      </c>
      <c r="C1545" s="1" t="s">
        <v>18</v>
      </c>
      <c r="D1545" s="1" t="s">
        <v>18</v>
      </c>
      <c r="E1545" s="1" t="s">
        <v>497</v>
      </c>
      <c r="F1545" s="1" t="s">
        <v>2075</v>
      </c>
      <c r="G1545" s="1" t="s">
        <v>14</v>
      </c>
      <c r="H1545" s="1" t="s">
        <v>499</v>
      </c>
      <c r="I1545" s="1" t="s">
        <v>14</v>
      </c>
      <c r="J1545" s="1" t="s">
        <v>500</v>
      </c>
      <c r="K1545" s="1" t="s">
        <v>30</v>
      </c>
      <c r="L1545" s="1" t="s">
        <v>14</v>
      </c>
      <c r="M1545" s="1" t="s">
        <v>14</v>
      </c>
      <c r="N1545" s="1" t="s">
        <v>14</v>
      </c>
      <c r="O1545" s="1" t="s">
        <v>14</v>
      </c>
      <c r="P1545" s="1" t="s">
        <v>14</v>
      </c>
      <c r="Q1545" s="1"/>
    </row>
    <row r="1546" spans="1:17" x14ac:dyDescent="0.25">
      <c r="A1546" s="1" t="s">
        <v>270</v>
      </c>
      <c r="B1546" s="1" t="s">
        <v>2211</v>
      </c>
      <c r="C1546" s="1" t="s">
        <v>20</v>
      </c>
      <c r="D1546" s="1" t="s">
        <v>12</v>
      </c>
      <c r="E1546" s="1" t="s">
        <v>502</v>
      </c>
      <c r="F1546" s="1" t="s">
        <v>14</v>
      </c>
      <c r="G1546" s="1" t="s">
        <v>14</v>
      </c>
      <c r="H1546" s="1" t="s">
        <v>14</v>
      </c>
      <c r="I1546" s="1" t="s">
        <v>14</v>
      </c>
      <c r="J1546" s="1" t="s">
        <v>14</v>
      </c>
      <c r="K1546" s="1" t="s">
        <v>14</v>
      </c>
      <c r="L1546" s="1" t="s">
        <v>14</v>
      </c>
      <c r="M1546" s="1" t="s">
        <v>14</v>
      </c>
      <c r="N1546" s="1" t="s">
        <v>14</v>
      </c>
      <c r="O1546" s="1" t="s">
        <v>14</v>
      </c>
      <c r="P1546" s="1" t="s">
        <v>14</v>
      </c>
      <c r="Q1546" s="1"/>
    </row>
    <row r="1547" spans="1:17" x14ac:dyDescent="0.25">
      <c r="A1547" s="1" t="s">
        <v>270</v>
      </c>
      <c r="B1547" s="1" t="s">
        <v>2212</v>
      </c>
      <c r="C1547" s="1" t="s">
        <v>22</v>
      </c>
      <c r="D1547" s="1" t="s">
        <v>18</v>
      </c>
      <c r="E1547" s="1" t="s">
        <v>497</v>
      </c>
      <c r="F1547" s="1" t="s">
        <v>2213</v>
      </c>
      <c r="G1547" s="1" t="s">
        <v>14</v>
      </c>
      <c r="H1547" s="1" t="s">
        <v>494</v>
      </c>
      <c r="I1547" s="1" t="s">
        <v>505</v>
      </c>
      <c r="J1547" s="1" t="s">
        <v>252</v>
      </c>
      <c r="K1547" s="1" t="s">
        <v>14</v>
      </c>
      <c r="L1547" s="1" t="s">
        <v>14</v>
      </c>
      <c r="M1547" s="1" t="s">
        <v>14</v>
      </c>
      <c r="N1547" s="1" t="s">
        <v>14</v>
      </c>
      <c r="O1547" s="1" t="s">
        <v>14</v>
      </c>
      <c r="P1547" s="1" t="s">
        <v>14</v>
      </c>
      <c r="Q1547" s="1"/>
    </row>
    <row r="1548" spans="1:17" x14ac:dyDescent="0.25">
      <c r="A1548" s="1" t="s">
        <v>270</v>
      </c>
      <c r="B1548" s="1" t="s">
        <v>2214</v>
      </c>
      <c r="C1548" s="1" t="s">
        <v>24</v>
      </c>
      <c r="D1548" s="1" t="s">
        <v>18</v>
      </c>
      <c r="E1548" s="1" t="s">
        <v>249</v>
      </c>
      <c r="F1548" s="1" t="s">
        <v>2215</v>
      </c>
      <c r="G1548" s="1" t="s">
        <v>14</v>
      </c>
      <c r="H1548" s="1" t="s">
        <v>14</v>
      </c>
      <c r="I1548" s="1" t="s">
        <v>14</v>
      </c>
      <c r="J1548" s="1" t="s">
        <v>587</v>
      </c>
      <c r="K1548" s="1" t="s">
        <v>14</v>
      </c>
      <c r="L1548" s="1" t="s">
        <v>14</v>
      </c>
      <c r="M1548" s="1" t="s">
        <v>14</v>
      </c>
      <c r="N1548" s="1" t="s">
        <v>14</v>
      </c>
      <c r="O1548" s="1" t="s">
        <v>14</v>
      </c>
      <c r="P1548" s="1" t="s">
        <v>14</v>
      </c>
      <c r="Q1548" s="1"/>
    </row>
    <row r="1549" spans="1:17" x14ac:dyDescent="0.25">
      <c r="A1549" s="1" t="s">
        <v>270</v>
      </c>
      <c r="B1549" s="1" t="s">
        <v>2216</v>
      </c>
      <c r="C1549" s="1" t="s">
        <v>30</v>
      </c>
      <c r="D1549" s="1" t="s">
        <v>18</v>
      </c>
      <c r="E1549" s="1" t="s">
        <v>497</v>
      </c>
      <c r="F1549" s="1" t="s">
        <v>2217</v>
      </c>
      <c r="G1549" s="1" t="s">
        <v>14</v>
      </c>
      <c r="H1549" s="1" t="s">
        <v>14</v>
      </c>
      <c r="I1549" s="1" t="s">
        <v>14</v>
      </c>
      <c r="J1549" s="1" t="s">
        <v>14</v>
      </c>
      <c r="K1549" s="1" t="s">
        <v>14</v>
      </c>
      <c r="L1549" s="1" t="s">
        <v>14</v>
      </c>
      <c r="M1549" s="1" t="s">
        <v>14</v>
      </c>
      <c r="N1549" s="1" t="s">
        <v>12</v>
      </c>
      <c r="O1549" s="1" t="s">
        <v>14</v>
      </c>
      <c r="P1549" s="1" t="s">
        <v>14</v>
      </c>
      <c r="Q1549" s="1"/>
    </row>
    <row r="1550" spans="1:17" x14ac:dyDescent="0.25">
      <c r="A1550" s="1" t="s">
        <v>270</v>
      </c>
      <c r="B1550" s="1" t="s">
        <v>2216</v>
      </c>
      <c r="C1550" s="1" t="s">
        <v>30</v>
      </c>
      <c r="D1550" s="1" t="s">
        <v>1953</v>
      </c>
      <c r="E1550" s="1" t="s">
        <v>249</v>
      </c>
      <c r="F1550" s="1" t="s">
        <v>13</v>
      </c>
      <c r="G1550" s="1" t="s">
        <v>27</v>
      </c>
      <c r="H1550" s="1" t="s">
        <v>14</v>
      </c>
      <c r="I1550" s="1" t="s">
        <v>14</v>
      </c>
      <c r="J1550" s="1" t="s">
        <v>587</v>
      </c>
      <c r="K1550" s="1" t="s">
        <v>14</v>
      </c>
      <c r="L1550" s="1" t="s">
        <v>14</v>
      </c>
      <c r="M1550" s="1" t="s">
        <v>14</v>
      </c>
      <c r="N1550" s="1" t="s">
        <v>14</v>
      </c>
      <c r="O1550" s="1" t="s">
        <v>14</v>
      </c>
      <c r="P1550" s="1" t="s">
        <v>14</v>
      </c>
      <c r="Q1550" s="1"/>
    </row>
    <row r="1551" spans="1:17" x14ac:dyDescent="0.25">
      <c r="A1551" s="1" t="s">
        <v>270</v>
      </c>
      <c r="B1551" s="1" t="s">
        <v>2218</v>
      </c>
      <c r="C1551" s="1" t="s">
        <v>32</v>
      </c>
      <c r="D1551" s="1" t="s">
        <v>18</v>
      </c>
      <c r="E1551" s="1" t="s">
        <v>497</v>
      </c>
      <c r="F1551" s="1" t="s">
        <v>2219</v>
      </c>
      <c r="G1551" s="1" t="s">
        <v>14</v>
      </c>
      <c r="H1551" s="1" t="s">
        <v>494</v>
      </c>
      <c r="I1551" s="1" t="s">
        <v>508</v>
      </c>
      <c r="J1551" s="1" t="s">
        <v>14</v>
      </c>
      <c r="K1551" s="1" t="s">
        <v>14</v>
      </c>
      <c r="L1551" s="1" t="s">
        <v>14</v>
      </c>
      <c r="M1551" s="1" t="s">
        <v>509</v>
      </c>
      <c r="N1551" s="1" t="s">
        <v>12</v>
      </c>
      <c r="O1551" s="1" t="s">
        <v>14</v>
      </c>
      <c r="P1551" s="1" t="s">
        <v>14</v>
      </c>
      <c r="Q1551" s="1"/>
    </row>
    <row r="1552" spans="1:17" x14ac:dyDescent="0.25">
      <c r="A1552" s="1" t="s">
        <v>270</v>
      </c>
      <c r="B1552" s="1" t="s">
        <v>2218</v>
      </c>
      <c r="C1552" s="1" t="s">
        <v>32</v>
      </c>
      <c r="D1552" s="1" t="s">
        <v>1953</v>
      </c>
      <c r="E1552" s="1" t="s">
        <v>585</v>
      </c>
      <c r="F1552" s="1" t="s">
        <v>2220</v>
      </c>
      <c r="G1552" s="1" t="s">
        <v>27</v>
      </c>
      <c r="H1552" s="1" t="s">
        <v>494</v>
      </c>
      <c r="I1552" s="1" t="s">
        <v>508</v>
      </c>
      <c r="J1552" s="1" t="s">
        <v>14</v>
      </c>
      <c r="K1552" s="1" t="s">
        <v>14</v>
      </c>
      <c r="L1552" s="1" t="s">
        <v>509</v>
      </c>
      <c r="M1552" s="1" t="s">
        <v>509</v>
      </c>
      <c r="N1552" s="1" t="s">
        <v>14</v>
      </c>
      <c r="O1552" s="1" t="s">
        <v>14</v>
      </c>
      <c r="P1552" s="1" t="s">
        <v>14</v>
      </c>
      <c r="Q1552" s="1" t="s">
        <v>262</v>
      </c>
    </row>
    <row r="1553" spans="1:17" x14ac:dyDescent="0.25">
      <c r="A1553" s="1" t="s">
        <v>270</v>
      </c>
      <c r="B1553" s="1" t="s">
        <v>2221</v>
      </c>
      <c r="C1553" s="1" t="s">
        <v>34</v>
      </c>
      <c r="D1553" s="1" t="s">
        <v>12</v>
      </c>
      <c r="E1553" s="1" t="s">
        <v>502</v>
      </c>
      <c r="F1553" s="1" t="s">
        <v>14</v>
      </c>
      <c r="G1553" s="1" t="s">
        <v>14</v>
      </c>
      <c r="H1553" s="1" t="s">
        <v>14</v>
      </c>
      <c r="I1553" s="1" t="s">
        <v>14</v>
      </c>
      <c r="J1553" s="1" t="s">
        <v>14</v>
      </c>
      <c r="K1553" s="1" t="s">
        <v>14</v>
      </c>
      <c r="L1553" s="1" t="s">
        <v>14</v>
      </c>
      <c r="M1553" s="1" t="s">
        <v>14</v>
      </c>
      <c r="N1553" s="1" t="s">
        <v>14</v>
      </c>
      <c r="O1553" s="1" t="s">
        <v>14</v>
      </c>
      <c r="P1553" s="1" t="s">
        <v>14</v>
      </c>
      <c r="Q1553" s="1"/>
    </row>
    <row r="1554" spans="1:17" x14ac:dyDescent="0.25">
      <c r="A1554" s="1" t="s">
        <v>270</v>
      </c>
      <c r="B1554" s="1" t="s">
        <v>2222</v>
      </c>
      <c r="C1554" s="1" t="s">
        <v>36</v>
      </c>
      <c r="D1554" s="1" t="s">
        <v>18</v>
      </c>
      <c r="E1554" s="1" t="s">
        <v>497</v>
      </c>
      <c r="F1554" s="1" t="s">
        <v>2223</v>
      </c>
      <c r="G1554" s="1" t="s">
        <v>14</v>
      </c>
      <c r="H1554" s="1" t="s">
        <v>494</v>
      </c>
      <c r="I1554" s="1" t="s">
        <v>505</v>
      </c>
      <c r="J1554" s="1" t="s">
        <v>252</v>
      </c>
      <c r="K1554" s="1" t="s">
        <v>14</v>
      </c>
      <c r="L1554" s="1" t="s">
        <v>14</v>
      </c>
      <c r="M1554" s="1" t="s">
        <v>14</v>
      </c>
      <c r="N1554" s="1" t="s">
        <v>14</v>
      </c>
      <c r="O1554" s="1" t="s">
        <v>14</v>
      </c>
      <c r="P1554" s="1" t="s">
        <v>14</v>
      </c>
      <c r="Q1554" s="1"/>
    </row>
    <row r="1555" spans="1:17" x14ac:dyDescent="0.25">
      <c r="A1555" s="1" t="s">
        <v>270</v>
      </c>
      <c r="B1555" s="1" t="s">
        <v>2224</v>
      </c>
      <c r="C1555" s="1" t="s">
        <v>38</v>
      </c>
      <c r="D1555" s="1" t="s">
        <v>18</v>
      </c>
      <c r="E1555" s="1" t="s">
        <v>249</v>
      </c>
      <c r="F1555" s="1" t="s">
        <v>2225</v>
      </c>
      <c r="G1555" s="1" t="s">
        <v>14</v>
      </c>
      <c r="H1555" s="1" t="s">
        <v>14</v>
      </c>
      <c r="I1555" s="1" t="s">
        <v>14</v>
      </c>
      <c r="J1555" s="1" t="s">
        <v>587</v>
      </c>
      <c r="K1555" s="1" t="s">
        <v>14</v>
      </c>
      <c r="L1555" s="1" t="s">
        <v>14</v>
      </c>
      <c r="M1555" s="1" t="s">
        <v>14</v>
      </c>
      <c r="N1555" s="1" t="s">
        <v>14</v>
      </c>
      <c r="O1555" s="1" t="s">
        <v>14</v>
      </c>
      <c r="P1555" s="1" t="s">
        <v>14</v>
      </c>
      <c r="Q1555" s="1"/>
    </row>
    <row r="1556" spans="1:17" x14ac:dyDescent="0.25">
      <c r="A1556" s="1" t="s">
        <v>270</v>
      </c>
      <c r="B1556" s="1" t="s">
        <v>2226</v>
      </c>
      <c r="C1556" s="1" t="s">
        <v>40</v>
      </c>
      <c r="D1556" s="1" t="s">
        <v>18</v>
      </c>
      <c r="E1556" s="1" t="s">
        <v>497</v>
      </c>
      <c r="F1556" s="1" t="s">
        <v>2227</v>
      </c>
      <c r="G1556" s="1" t="s">
        <v>14</v>
      </c>
      <c r="H1556" s="1" t="s">
        <v>14</v>
      </c>
      <c r="I1556" s="1" t="s">
        <v>14</v>
      </c>
      <c r="J1556" s="1" t="s">
        <v>14</v>
      </c>
      <c r="K1556" s="1" t="s">
        <v>14</v>
      </c>
      <c r="L1556" s="1" t="s">
        <v>14</v>
      </c>
      <c r="M1556" s="1" t="s">
        <v>14</v>
      </c>
      <c r="N1556" s="1" t="s">
        <v>12</v>
      </c>
      <c r="O1556" s="1" t="s">
        <v>14</v>
      </c>
      <c r="P1556" s="1" t="s">
        <v>14</v>
      </c>
      <c r="Q1556" s="1"/>
    </row>
    <row r="1557" spans="1:17" x14ac:dyDescent="0.25">
      <c r="A1557" s="1" t="s">
        <v>270</v>
      </c>
      <c r="B1557" s="1" t="s">
        <v>2226</v>
      </c>
      <c r="C1557" s="1" t="s">
        <v>40</v>
      </c>
      <c r="D1557" s="1" t="s">
        <v>1953</v>
      </c>
      <c r="E1557" s="1" t="s">
        <v>249</v>
      </c>
      <c r="F1557" s="1" t="s">
        <v>13</v>
      </c>
      <c r="G1557" s="1" t="s">
        <v>27</v>
      </c>
      <c r="H1557" s="1" t="s">
        <v>14</v>
      </c>
      <c r="I1557" s="1" t="s">
        <v>14</v>
      </c>
      <c r="J1557" s="1" t="s">
        <v>587</v>
      </c>
      <c r="K1557" s="1" t="s">
        <v>14</v>
      </c>
      <c r="L1557" s="1" t="s">
        <v>14</v>
      </c>
      <c r="M1557" s="1" t="s">
        <v>14</v>
      </c>
      <c r="N1557" s="1" t="s">
        <v>14</v>
      </c>
      <c r="O1557" s="1" t="s">
        <v>14</v>
      </c>
      <c r="P1557" s="1" t="s">
        <v>14</v>
      </c>
      <c r="Q1557" s="1"/>
    </row>
    <row r="1558" spans="1:17" x14ac:dyDescent="0.25">
      <c r="A1558" s="1" t="s">
        <v>270</v>
      </c>
      <c r="B1558" s="1" t="s">
        <v>2228</v>
      </c>
      <c r="C1558" s="1" t="s">
        <v>43</v>
      </c>
      <c r="D1558" s="1" t="s">
        <v>18</v>
      </c>
      <c r="E1558" s="1" t="s">
        <v>497</v>
      </c>
      <c r="F1558" s="1" t="s">
        <v>2229</v>
      </c>
      <c r="G1558" s="1" t="s">
        <v>14</v>
      </c>
      <c r="H1558" s="1" t="s">
        <v>14</v>
      </c>
      <c r="I1558" s="1" t="s">
        <v>14</v>
      </c>
      <c r="J1558" s="1" t="s">
        <v>14</v>
      </c>
      <c r="K1558" s="1" t="s">
        <v>14</v>
      </c>
      <c r="L1558" s="1" t="s">
        <v>14</v>
      </c>
      <c r="M1558" s="1" t="s">
        <v>14</v>
      </c>
      <c r="N1558" s="1" t="s">
        <v>12</v>
      </c>
      <c r="O1558" s="1" t="s">
        <v>14</v>
      </c>
      <c r="P1558" s="1" t="s">
        <v>14</v>
      </c>
      <c r="Q1558" s="1"/>
    </row>
    <row r="1559" spans="1:17" x14ac:dyDescent="0.25">
      <c r="A1559" s="1" t="s">
        <v>270</v>
      </c>
      <c r="B1559" s="1" t="s">
        <v>2228</v>
      </c>
      <c r="C1559" s="1" t="s">
        <v>43</v>
      </c>
      <c r="D1559" s="1" t="s">
        <v>1953</v>
      </c>
      <c r="E1559" s="1" t="s">
        <v>249</v>
      </c>
      <c r="F1559" s="1" t="s">
        <v>13</v>
      </c>
      <c r="G1559" s="1" t="s">
        <v>27</v>
      </c>
      <c r="H1559" s="1" t="s">
        <v>14</v>
      </c>
      <c r="I1559" s="1" t="s">
        <v>14</v>
      </c>
      <c r="J1559" s="1" t="s">
        <v>587</v>
      </c>
      <c r="K1559" s="1" t="s">
        <v>14</v>
      </c>
      <c r="L1559" s="1" t="s">
        <v>14</v>
      </c>
      <c r="M1559" s="1" t="s">
        <v>14</v>
      </c>
      <c r="N1559" s="1" t="s">
        <v>14</v>
      </c>
      <c r="O1559" s="1" t="s">
        <v>14</v>
      </c>
      <c r="P1559" s="1" t="s">
        <v>14</v>
      </c>
      <c r="Q1559" s="1"/>
    </row>
    <row r="1560" spans="1:17" x14ac:dyDescent="0.25">
      <c r="A1560" s="1" t="s">
        <v>270</v>
      </c>
      <c r="B1560" s="1" t="s">
        <v>2230</v>
      </c>
      <c r="C1560" s="1" t="s">
        <v>47</v>
      </c>
      <c r="D1560" s="1" t="s">
        <v>18</v>
      </c>
      <c r="E1560" s="1" t="s">
        <v>497</v>
      </c>
      <c r="F1560" s="1" t="s">
        <v>2231</v>
      </c>
      <c r="G1560" s="1" t="s">
        <v>14</v>
      </c>
      <c r="H1560" s="1" t="s">
        <v>14</v>
      </c>
      <c r="I1560" s="1" t="s">
        <v>14</v>
      </c>
      <c r="J1560" s="1" t="s">
        <v>14</v>
      </c>
      <c r="K1560" s="1" t="s">
        <v>14</v>
      </c>
      <c r="L1560" s="1" t="s">
        <v>14</v>
      </c>
      <c r="M1560" s="1" t="s">
        <v>14</v>
      </c>
      <c r="N1560" s="1" t="s">
        <v>12</v>
      </c>
      <c r="O1560" s="1" t="s">
        <v>14</v>
      </c>
      <c r="P1560" s="1" t="s">
        <v>14</v>
      </c>
      <c r="Q1560" s="1"/>
    </row>
    <row r="1561" spans="1:17" x14ac:dyDescent="0.25">
      <c r="A1561" s="1" t="s">
        <v>270</v>
      </c>
      <c r="B1561" s="1" t="s">
        <v>2230</v>
      </c>
      <c r="C1561" s="1" t="s">
        <v>47</v>
      </c>
      <c r="D1561" s="1" t="s">
        <v>1953</v>
      </c>
      <c r="E1561" s="1" t="s">
        <v>585</v>
      </c>
      <c r="F1561" s="1" t="s">
        <v>2232</v>
      </c>
      <c r="G1561" s="1" t="s">
        <v>27</v>
      </c>
      <c r="H1561" s="1" t="s">
        <v>14</v>
      </c>
      <c r="I1561" s="1" t="s">
        <v>14</v>
      </c>
      <c r="J1561" s="1" t="s">
        <v>14</v>
      </c>
      <c r="K1561" s="1" t="s">
        <v>14</v>
      </c>
      <c r="L1561" s="1" t="s">
        <v>14</v>
      </c>
      <c r="M1561" s="1" t="s">
        <v>14</v>
      </c>
      <c r="N1561" s="1" t="s">
        <v>14</v>
      </c>
      <c r="O1561" s="1" t="s">
        <v>14</v>
      </c>
      <c r="P1561" s="1" t="s">
        <v>14</v>
      </c>
      <c r="Q1561" s="1" t="s">
        <v>262</v>
      </c>
    </row>
    <row r="1562" spans="1:17" x14ac:dyDescent="0.25">
      <c r="A1562" s="1" t="s">
        <v>270</v>
      </c>
      <c r="B1562" s="1" t="s">
        <v>2233</v>
      </c>
      <c r="C1562" s="1" t="s">
        <v>49</v>
      </c>
      <c r="D1562" s="1" t="s">
        <v>18</v>
      </c>
      <c r="E1562" s="1" t="s">
        <v>497</v>
      </c>
      <c r="F1562" s="1" t="s">
        <v>2234</v>
      </c>
      <c r="G1562" s="1" t="s">
        <v>14</v>
      </c>
      <c r="H1562" s="1" t="s">
        <v>14</v>
      </c>
      <c r="I1562" s="1" t="s">
        <v>14</v>
      </c>
      <c r="J1562" s="1" t="s">
        <v>14</v>
      </c>
      <c r="K1562" s="1" t="s">
        <v>14</v>
      </c>
      <c r="L1562" s="1" t="s">
        <v>14</v>
      </c>
      <c r="M1562" s="1" t="s">
        <v>14</v>
      </c>
      <c r="N1562" s="1" t="s">
        <v>12</v>
      </c>
      <c r="O1562" s="1" t="s">
        <v>14</v>
      </c>
      <c r="P1562" s="1" t="s">
        <v>14</v>
      </c>
      <c r="Q1562" s="1"/>
    </row>
    <row r="1563" spans="1:17" x14ac:dyDescent="0.25">
      <c r="A1563" s="1" t="s">
        <v>270</v>
      </c>
      <c r="B1563" s="1" t="s">
        <v>2233</v>
      </c>
      <c r="C1563" s="1" t="s">
        <v>49</v>
      </c>
      <c r="D1563" s="1" t="s">
        <v>20</v>
      </c>
      <c r="E1563" s="1" t="s">
        <v>249</v>
      </c>
      <c r="F1563" s="1" t="s">
        <v>2235</v>
      </c>
      <c r="G1563" s="1" t="s">
        <v>1167</v>
      </c>
      <c r="H1563" s="1" t="s">
        <v>14</v>
      </c>
      <c r="I1563" s="1" t="s">
        <v>14</v>
      </c>
      <c r="J1563" s="1" t="s">
        <v>587</v>
      </c>
      <c r="K1563" s="1" t="s">
        <v>14</v>
      </c>
      <c r="L1563" s="1" t="s">
        <v>14</v>
      </c>
      <c r="M1563" s="1" t="s">
        <v>14</v>
      </c>
      <c r="N1563" s="1" t="s">
        <v>14</v>
      </c>
      <c r="O1563" s="1" t="s">
        <v>14</v>
      </c>
      <c r="P1563" s="1" t="s">
        <v>14</v>
      </c>
      <c r="Q1563" s="1"/>
    </row>
    <row r="1564" spans="1:17" x14ac:dyDescent="0.25">
      <c r="A1564" s="1" t="s">
        <v>270</v>
      </c>
      <c r="B1564" s="1" t="s">
        <v>2236</v>
      </c>
      <c r="C1564" s="1" t="s">
        <v>51</v>
      </c>
      <c r="D1564" s="1" t="s">
        <v>18</v>
      </c>
      <c r="E1564" s="1" t="s">
        <v>497</v>
      </c>
      <c r="F1564" s="1" t="s">
        <v>2237</v>
      </c>
      <c r="G1564" s="1" t="s">
        <v>14</v>
      </c>
      <c r="H1564" s="1" t="s">
        <v>14</v>
      </c>
      <c r="I1564" s="1" t="s">
        <v>14</v>
      </c>
      <c r="J1564" s="1" t="s">
        <v>14</v>
      </c>
      <c r="K1564" s="1" t="s">
        <v>14</v>
      </c>
      <c r="L1564" s="1" t="s">
        <v>14</v>
      </c>
      <c r="M1564" s="1" t="s">
        <v>14</v>
      </c>
      <c r="N1564" s="1" t="s">
        <v>12</v>
      </c>
      <c r="O1564" s="1" t="s">
        <v>14</v>
      </c>
      <c r="P1564" s="1" t="s">
        <v>14</v>
      </c>
      <c r="Q1564" s="1"/>
    </row>
    <row r="1565" spans="1:17" x14ac:dyDescent="0.25">
      <c r="A1565" s="1" t="s">
        <v>270</v>
      </c>
      <c r="B1565" s="1" t="s">
        <v>2236</v>
      </c>
      <c r="C1565" s="1" t="s">
        <v>51</v>
      </c>
      <c r="D1565" s="1" t="s">
        <v>1953</v>
      </c>
      <c r="E1565" s="1" t="s">
        <v>585</v>
      </c>
      <c r="F1565" s="1" t="s">
        <v>2238</v>
      </c>
      <c r="G1565" s="1" t="s">
        <v>27</v>
      </c>
      <c r="H1565" s="1" t="s">
        <v>14</v>
      </c>
      <c r="I1565" s="1" t="s">
        <v>14</v>
      </c>
      <c r="J1565" s="1" t="s">
        <v>14</v>
      </c>
      <c r="K1565" s="1" t="s">
        <v>14</v>
      </c>
      <c r="L1565" s="1" t="s">
        <v>14</v>
      </c>
      <c r="M1565" s="1" t="s">
        <v>14</v>
      </c>
      <c r="N1565" s="1" t="s">
        <v>14</v>
      </c>
      <c r="O1565" s="1" t="s">
        <v>14</v>
      </c>
      <c r="P1565" s="1" t="s">
        <v>14</v>
      </c>
      <c r="Q1565" s="1"/>
    </row>
    <row r="1566" spans="1:17" x14ac:dyDescent="0.25">
      <c r="A1566" s="1" t="s">
        <v>270</v>
      </c>
      <c r="B1566" s="1" t="s">
        <v>2239</v>
      </c>
      <c r="C1566" s="1" t="s">
        <v>53</v>
      </c>
      <c r="D1566" s="1" t="s">
        <v>12</v>
      </c>
      <c r="E1566" s="1" t="s">
        <v>502</v>
      </c>
      <c r="F1566" s="1" t="s">
        <v>14</v>
      </c>
      <c r="G1566" s="1" t="s">
        <v>14</v>
      </c>
      <c r="H1566" s="1" t="s">
        <v>14</v>
      </c>
      <c r="I1566" s="1" t="s">
        <v>14</v>
      </c>
      <c r="J1566" s="1" t="s">
        <v>14</v>
      </c>
      <c r="K1566" s="1" t="s">
        <v>14</v>
      </c>
      <c r="L1566" s="1" t="s">
        <v>14</v>
      </c>
      <c r="M1566" s="1" t="s">
        <v>14</v>
      </c>
      <c r="N1566" s="1" t="s">
        <v>14</v>
      </c>
      <c r="O1566" s="1" t="s">
        <v>14</v>
      </c>
      <c r="P1566" s="1" t="s">
        <v>14</v>
      </c>
      <c r="Q1566" s="1"/>
    </row>
    <row r="1567" spans="1:17" x14ac:dyDescent="0.25">
      <c r="A1567" s="1" t="s">
        <v>270</v>
      </c>
      <c r="B1567" s="1" t="s">
        <v>2240</v>
      </c>
      <c r="C1567" s="1" t="s">
        <v>55</v>
      </c>
      <c r="D1567" s="1" t="s">
        <v>18</v>
      </c>
      <c r="E1567" s="1" t="s">
        <v>497</v>
      </c>
      <c r="F1567" s="1" t="s">
        <v>2241</v>
      </c>
      <c r="G1567" s="1" t="s">
        <v>14</v>
      </c>
      <c r="H1567" s="1" t="s">
        <v>494</v>
      </c>
      <c r="I1567" s="1" t="s">
        <v>505</v>
      </c>
      <c r="J1567" s="1" t="s">
        <v>252</v>
      </c>
      <c r="K1567" s="1" t="s">
        <v>14</v>
      </c>
      <c r="L1567" s="1" t="s">
        <v>14</v>
      </c>
      <c r="M1567" s="1" t="s">
        <v>14</v>
      </c>
      <c r="N1567" s="1" t="s">
        <v>14</v>
      </c>
      <c r="O1567" s="1" t="s">
        <v>14</v>
      </c>
      <c r="P1567" s="1" t="s">
        <v>14</v>
      </c>
      <c r="Q1567" s="1"/>
    </row>
    <row r="1568" spans="1:17" x14ac:dyDescent="0.25">
      <c r="A1568" s="1" t="s">
        <v>270</v>
      </c>
      <c r="B1568" s="1" t="s">
        <v>2242</v>
      </c>
      <c r="C1568" s="1" t="s">
        <v>58</v>
      </c>
      <c r="D1568" s="1" t="s">
        <v>18</v>
      </c>
      <c r="E1568" s="1" t="s">
        <v>249</v>
      </c>
      <c r="F1568" s="1" t="s">
        <v>2241</v>
      </c>
      <c r="G1568" s="1" t="s">
        <v>14</v>
      </c>
      <c r="H1568" s="1" t="s">
        <v>14</v>
      </c>
      <c r="I1568" s="1" t="s">
        <v>14</v>
      </c>
      <c r="J1568" s="1" t="s">
        <v>587</v>
      </c>
      <c r="K1568" s="1" t="s">
        <v>14</v>
      </c>
      <c r="L1568" s="1" t="s">
        <v>14</v>
      </c>
      <c r="M1568" s="1" t="s">
        <v>14</v>
      </c>
      <c r="N1568" s="1" t="s">
        <v>14</v>
      </c>
      <c r="O1568" s="1" t="s">
        <v>14</v>
      </c>
      <c r="P1568" s="1" t="s">
        <v>14</v>
      </c>
      <c r="Q1568" s="1"/>
    </row>
    <row r="1569" spans="1:17" x14ac:dyDescent="0.25">
      <c r="A1569" s="1" t="s">
        <v>270</v>
      </c>
      <c r="B1569" s="1" t="s">
        <v>2243</v>
      </c>
      <c r="C1569" s="1" t="s">
        <v>60</v>
      </c>
      <c r="D1569" s="1" t="s">
        <v>18</v>
      </c>
      <c r="E1569" s="1" t="s">
        <v>497</v>
      </c>
      <c r="F1569" s="1" t="s">
        <v>2227</v>
      </c>
      <c r="G1569" s="1" t="s">
        <v>14</v>
      </c>
      <c r="H1569" s="1" t="s">
        <v>14</v>
      </c>
      <c r="I1569" s="1" t="s">
        <v>14</v>
      </c>
      <c r="J1569" s="1" t="s">
        <v>14</v>
      </c>
      <c r="K1569" s="1" t="s">
        <v>14</v>
      </c>
      <c r="L1569" s="1" t="s">
        <v>14</v>
      </c>
      <c r="M1569" s="1" t="s">
        <v>14</v>
      </c>
      <c r="N1569" s="1" t="s">
        <v>12</v>
      </c>
      <c r="O1569" s="1" t="s">
        <v>14</v>
      </c>
      <c r="P1569" s="1" t="s">
        <v>14</v>
      </c>
      <c r="Q1569" s="1"/>
    </row>
    <row r="1570" spans="1:17" x14ac:dyDescent="0.25">
      <c r="A1570" s="1" t="s">
        <v>270</v>
      </c>
      <c r="B1570" s="1" t="s">
        <v>2243</v>
      </c>
      <c r="C1570" s="1" t="s">
        <v>60</v>
      </c>
      <c r="D1570" s="1" t="s">
        <v>1953</v>
      </c>
      <c r="E1570" s="1" t="s">
        <v>249</v>
      </c>
      <c r="F1570" s="1" t="s">
        <v>13</v>
      </c>
      <c r="G1570" s="1" t="s">
        <v>27</v>
      </c>
      <c r="H1570" s="1" t="s">
        <v>14</v>
      </c>
      <c r="I1570" s="1" t="s">
        <v>14</v>
      </c>
      <c r="J1570" s="1" t="s">
        <v>587</v>
      </c>
      <c r="K1570" s="1" t="s">
        <v>14</v>
      </c>
      <c r="L1570" s="1" t="s">
        <v>14</v>
      </c>
      <c r="M1570" s="1" t="s">
        <v>14</v>
      </c>
      <c r="N1570" s="1" t="s">
        <v>14</v>
      </c>
      <c r="O1570" s="1" t="s">
        <v>14</v>
      </c>
      <c r="P1570" s="1" t="s">
        <v>14</v>
      </c>
      <c r="Q1570" s="1"/>
    </row>
    <row r="1571" spans="1:17" x14ac:dyDescent="0.25">
      <c r="A1571" s="1" t="s">
        <v>270</v>
      </c>
      <c r="B1571" s="1" t="s">
        <v>2244</v>
      </c>
      <c r="C1571" s="1" t="s">
        <v>62</v>
      </c>
      <c r="D1571" s="1" t="s">
        <v>18</v>
      </c>
      <c r="E1571" s="1" t="s">
        <v>497</v>
      </c>
      <c r="F1571" s="1" t="s">
        <v>2229</v>
      </c>
      <c r="G1571" s="1" t="s">
        <v>14</v>
      </c>
      <c r="H1571" s="1" t="s">
        <v>14</v>
      </c>
      <c r="I1571" s="1" t="s">
        <v>14</v>
      </c>
      <c r="J1571" s="1" t="s">
        <v>14</v>
      </c>
      <c r="K1571" s="1" t="s">
        <v>14</v>
      </c>
      <c r="L1571" s="1" t="s">
        <v>14</v>
      </c>
      <c r="M1571" s="1" t="s">
        <v>14</v>
      </c>
      <c r="N1571" s="1" t="s">
        <v>12</v>
      </c>
      <c r="O1571" s="1" t="s">
        <v>14</v>
      </c>
      <c r="P1571" s="1" t="s">
        <v>14</v>
      </c>
      <c r="Q1571" s="1"/>
    </row>
    <row r="1572" spans="1:17" x14ac:dyDescent="0.25">
      <c r="A1572" s="1" t="s">
        <v>270</v>
      </c>
      <c r="B1572" s="1" t="s">
        <v>2244</v>
      </c>
      <c r="C1572" s="1" t="s">
        <v>62</v>
      </c>
      <c r="D1572" s="1" t="s">
        <v>1953</v>
      </c>
      <c r="E1572" s="1" t="s">
        <v>249</v>
      </c>
      <c r="F1572" s="1" t="s">
        <v>13</v>
      </c>
      <c r="G1572" s="1" t="s">
        <v>27</v>
      </c>
      <c r="H1572" s="1" t="s">
        <v>14</v>
      </c>
      <c r="I1572" s="1" t="s">
        <v>14</v>
      </c>
      <c r="J1572" s="1" t="s">
        <v>587</v>
      </c>
      <c r="K1572" s="1" t="s">
        <v>14</v>
      </c>
      <c r="L1572" s="1" t="s">
        <v>14</v>
      </c>
      <c r="M1572" s="1" t="s">
        <v>14</v>
      </c>
      <c r="N1572" s="1" t="s">
        <v>14</v>
      </c>
      <c r="O1572" s="1" t="s">
        <v>14</v>
      </c>
      <c r="P1572" s="1" t="s">
        <v>14</v>
      </c>
      <c r="Q1572" s="1"/>
    </row>
    <row r="1573" spans="1:17" x14ac:dyDescent="0.25">
      <c r="A1573" s="1" t="s">
        <v>270</v>
      </c>
      <c r="B1573" s="1" t="s">
        <v>2245</v>
      </c>
      <c r="C1573" s="1" t="s">
        <v>64</v>
      </c>
      <c r="D1573" s="1" t="s">
        <v>18</v>
      </c>
      <c r="E1573" s="1" t="s">
        <v>497</v>
      </c>
      <c r="F1573" s="1" t="s">
        <v>2231</v>
      </c>
      <c r="G1573" s="1" t="s">
        <v>14</v>
      </c>
      <c r="H1573" s="1" t="s">
        <v>14</v>
      </c>
      <c r="I1573" s="1" t="s">
        <v>14</v>
      </c>
      <c r="J1573" s="1" t="s">
        <v>14</v>
      </c>
      <c r="K1573" s="1" t="s">
        <v>14</v>
      </c>
      <c r="L1573" s="1" t="s">
        <v>14</v>
      </c>
      <c r="M1573" s="1" t="s">
        <v>14</v>
      </c>
      <c r="N1573" s="1" t="s">
        <v>12</v>
      </c>
      <c r="O1573" s="1" t="s">
        <v>14</v>
      </c>
      <c r="P1573" s="1" t="s">
        <v>14</v>
      </c>
      <c r="Q1573" s="1"/>
    </row>
    <row r="1574" spans="1:17" x14ac:dyDescent="0.25">
      <c r="A1574" s="1" t="s">
        <v>270</v>
      </c>
      <c r="B1574" s="1" t="s">
        <v>2245</v>
      </c>
      <c r="C1574" s="1" t="s">
        <v>64</v>
      </c>
      <c r="D1574" s="1" t="s">
        <v>1953</v>
      </c>
      <c r="E1574" s="1" t="s">
        <v>585</v>
      </c>
      <c r="F1574" s="1" t="s">
        <v>2246</v>
      </c>
      <c r="G1574" s="1" t="s">
        <v>27</v>
      </c>
      <c r="H1574" s="1" t="s">
        <v>14</v>
      </c>
      <c r="I1574" s="1" t="s">
        <v>14</v>
      </c>
      <c r="J1574" s="1" t="s">
        <v>14</v>
      </c>
      <c r="K1574" s="1" t="s">
        <v>14</v>
      </c>
      <c r="L1574" s="1" t="s">
        <v>14</v>
      </c>
      <c r="M1574" s="1" t="s">
        <v>14</v>
      </c>
      <c r="N1574" s="1" t="s">
        <v>14</v>
      </c>
      <c r="O1574" s="1" t="s">
        <v>14</v>
      </c>
      <c r="P1574" s="1" t="s">
        <v>14</v>
      </c>
      <c r="Q1574" s="1" t="s">
        <v>262</v>
      </c>
    </row>
    <row r="1575" spans="1:17" x14ac:dyDescent="0.25">
      <c r="A1575" s="1" t="s">
        <v>270</v>
      </c>
      <c r="B1575" s="1" t="s">
        <v>2247</v>
      </c>
      <c r="C1575" s="1" t="s">
        <v>67</v>
      </c>
      <c r="D1575" s="1" t="s">
        <v>18</v>
      </c>
      <c r="E1575" s="1" t="s">
        <v>497</v>
      </c>
      <c r="F1575" s="1" t="s">
        <v>2234</v>
      </c>
      <c r="G1575" s="1" t="s">
        <v>14</v>
      </c>
      <c r="H1575" s="1" t="s">
        <v>14</v>
      </c>
      <c r="I1575" s="1" t="s">
        <v>14</v>
      </c>
      <c r="J1575" s="1" t="s">
        <v>14</v>
      </c>
      <c r="K1575" s="1" t="s">
        <v>14</v>
      </c>
      <c r="L1575" s="1" t="s">
        <v>14</v>
      </c>
      <c r="M1575" s="1" t="s">
        <v>14</v>
      </c>
      <c r="N1575" s="1" t="s">
        <v>12</v>
      </c>
      <c r="O1575" s="1" t="s">
        <v>14</v>
      </c>
      <c r="P1575" s="1" t="s">
        <v>14</v>
      </c>
      <c r="Q1575" s="1"/>
    </row>
    <row r="1576" spans="1:17" x14ac:dyDescent="0.25">
      <c r="A1576" s="1" t="s">
        <v>270</v>
      </c>
      <c r="B1576" s="1" t="s">
        <v>2247</v>
      </c>
      <c r="C1576" s="1" t="s">
        <v>67</v>
      </c>
      <c r="D1576" s="1" t="s">
        <v>20</v>
      </c>
      <c r="E1576" s="1" t="s">
        <v>249</v>
      </c>
      <c r="F1576" s="1" t="s">
        <v>2248</v>
      </c>
      <c r="G1576" s="1" t="s">
        <v>1167</v>
      </c>
      <c r="H1576" s="1" t="s">
        <v>14</v>
      </c>
      <c r="I1576" s="1" t="s">
        <v>14</v>
      </c>
      <c r="J1576" s="1" t="s">
        <v>587</v>
      </c>
      <c r="K1576" s="1" t="s">
        <v>14</v>
      </c>
      <c r="L1576" s="1" t="s">
        <v>14</v>
      </c>
      <c r="M1576" s="1" t="s">
        <v>14</v>
      </c>
      <c r="N1576" s="1" t="s">
        <v>14</v>
      </c>
      <c r="O1576" s="1" t="s">
        <v>14</v>
      </c>
      <c r="P1576" s="1" t="s">
        <v>14</v>
      </c>
      <c r="Q1576" s="1"/>
    </row>
    <row r="1577" spans="1:17" x14ac:dyDescent="0.25">
      <c r="A1577" s="1" t="s">
        <v>270</v>
      </c>
      <c r="B1577" s="1" t="s">
        <v>2249</v>
      </c>
      <c r="C1577" s="1" t="s">
        <v>69</v>
      </c>
      <c r="D1577" s="1" t="s">
        <v>18</v>
      </c>
      <c r="E1577" s="1" t="s">
        <v>497</v>
      </c>
      <c r="F1577" s="1" t="s">
        <v>2237</v>
      </c>
      <c r="G1577" s="1" t="s">
        <v>14</v>
      </c>
      <c r="H1577" s="1" t="s">
        <v>14</v>
      </c>
      <c r="I1577" s="1" t="s">
        <v>14</v>
      </c>
      <c r="J1577" s="1" t="s">
        <v>14</v>
      </c>
      <c r="K1577" s="1" t="s">
        <v>14</v>
      </c>
      <c r="L1577" s="1" t="s">
        <v>14</v>
      </c>
      <c r="M1577" s="1" t="s">
        <v>14</v>
      </c>
      <c r="N1577" s="1" t="s">
        <v>12</v>
      </c>
      <c r="O1577" s="1" t="s">
        <v>14</v>
      </c>
      <c r="P1577" s="1" t="s">
        <v>14</v>
      </c>
      <c r="Q1577" s="1"/>
    </row>
    <row r="1578" spans="1:17" x14ac:dyDescent="0.25">
      <c r="A1578" s="1" t="s">
        <v>270</v>
      </c>
      <c r="B1578" s="1" t="s">
        <v>2249</v>
      </c>
      <c r="C1578" s="1" t="s">
        <v>69</v>
      </c>
      <c r="D1578" s="1" t="s">
        <v>1953</v>
      </c>
      <c r="E1578" s="1" t="s">
        <v>585</v>
      </c>
      <c r="F1578" s="1" t="s">
        <v>2250</v>
      </c>
      <c r="G1578" s="1" t="s">
        <v>27</v>
      </c>
      <c r="H1578" s="1" t="s">
        <v>14</v>
      </c>
      <c r="I1578" s="1" t="s">
        <v>14</v>
      </c>
      <c r="J1578" s="1" t="s">
        <v>14</v>
      </c>
      <c r="K1578" s="1" t="s">
        <v>14</v>
      </c>
      <c r="L1578" s="1" t="s">
        <v>14</v>
      </c>
      <c r="M1578" s="1" t="s">
        <v>14</v>
      </c>
      <c r="N1578" s="1" t="s">
        <v>14</v>
      </c>
      <c r="O1578" s="1" t="s">
        <v>14</v>
      </c>
      <c r="P1578" s="1" t="s">
        <v>14</v>
      </c>
      <c r="Q1578" s="1"/>
    </row>
    <row r="1579" spans="1:17" x14ac:dyDescent="0.25">
      <c r="A1579" s="1" t="s">
        <v>270</v>
      </c>
      <c r="B1579" s="1" t="s">
        <v>2251</v>
      </c>
      <c r="C1579" s="1" t="s">
        <v>71</v>
      </c>
      <c r="D1579" s="1" t="s">
        <v>12</v>
      </c>
      <c r="E1579" s="1" t="s">
        <v>502</v>
      </c>
      <c r="F1579" s="1" t="s">
        <v>14</v>
      </c>
      <c r="G1579" s="1" t="s">
        <v>14</v>
      </c>
      <c r="H1579" s="1" t="s">
        <v>14</v>
      </c>
      <c r="I1579" s="1" t="s">
        <v>14</v>
      </c>
      <c r="J1579" s="1" t="s">
        <v>14</v>
      </c>
      <c r="K1579" s="1" t="s">
        <v>14</v>
      </c>
      <c r="L1579" s="1" t="s">
        <v>14</v>
      </c>
      <c r="M1579" s="1" t="s">
        <v>14</v>
      </c>
      <c r="N1579" s="1" t="s">
        <v>14</v>
      </c>
      <c r="O1579" s="1" t="s">
        <v>14</v>
      </c>
      <c r="P1579" s="1" t="s">
        <v>14</v>
      </c>
      <c r="Q1579" s="1"/>
    </row>
    <row r="1580" spans="1:17" x14ac:dyDescent="0.25">
      <c r="A1580" s="1" t="s">
        <v>270</v>
      </c>
      <c r="B1580" s="1" t="s">
        <v>2252</v>
      </c>
      <c r="C1580" s="1" t="s">
        <v>73</v>
      </c>
      <c r="D1580" s="1" t="s">
        <v>18</v>
      </c>
      <c r="E1580" s="1" t="s">
        <v>497</v>
      </c>
      <c r="F1580" s="1" t="s">
        <v>2253</v>
      </c>
      <c r="G1580" s="1" t="s">
        <v>14</v>
      </c>
      <c r="H1580" s="1" t="s">
        <v>494</v>
      </c>
      <c r="I1580" s="1" t="s">
        <v>505</v>
      </c>
      <c r="J1580" s="1" t="s">
        <v>252</v>
      </c>
      <c r="K1580" s="1" t="s">
        <v>14</v>
      </c>
      <c r="L1580" s="1" t="s">
        <v>14</v>
      </c>
      <c r="M1580" s="1" t="s">
        <v>14</v>
      </c>
      <c r="N1580" s="1" t="s">
        <v>14</v>
      </c>
      <c r="O1580" s="1" t="s">
        <v>14</v>
      </c>
      <c r="P1580" s="1" t="s">
        <v>14</v>
      </c>
      <c r="Q1580" s="1"/>
    </row>
    <row r="1581" spans="1:17" x14ac:dyDescent="0.25">
      <c r="A1581" s="1" t="s">
        <v>270</v>
      </c>
      <c r="B1581" s="1" t="s">
        <v>2254</v>
      </c>
      <c r="C1581" s="1" t="s">
        <v>75</v>
      </c>
      <c r="D1581" s="1" t="s">
        <v>18</v>
      </c>
      <c r="E1581" s="1" t="s">
        <v>497</v>
      </c>
      <c r="F1581" s="1" t="s">
        <v>2255</v>
      </c>
      <c r="G1581" s="1" t="s">
        <v>14</v>
      </c>
      <c r="H1581" s="1" t="s">
        <v>14</v>
      </c>
      <c r="I1581" s="1" t="s">
        <v>14</v>
      </c>
      <c r="J1581" s="1" t="s">
        <v>14</v>
      </c>
      <c r="K1581" s="1" t="s">
        <v>14</v>
      </c>
      <c r="L1581" s="1" t="s">
        <v>14</v>
      </c>
      <c r="M1581" s="1" t="s">
        <v>14</v>
      </c>
      <c r="N1581" s="1" t="s">
        <v>12</v>
      </c>
      <c r="O1581" s="1" t="s">
        <v>14</v>
      </c>
      <c r="P1581" s="1" t="s">
        <v>14</v>
      </c>
      <c r="Q1581" s="1"/>
    </row>
    <row r="1582" spans="1:17" x14ac:dyDescent="0.25">
      <c r="A1582" s="1" t="s">
        <v>270</v>
      </c>
      <c r="B1582" s="1" t="s">
        <v>2254</v>
      </c>
      <c r="C1582" s="1" t="s">
        <v>75</v>
      </c>
      <c r="D1582" s="1" t="s">
        <v>1953</v>
      </c>
      <c r="E1582" s="1" t="s">
        <v>585</v>
      </c>
      <c r="F1582" s="1" t="s">
        <v>2256</v>
      </c>
      <c r="G1582" s="1" t="s">
        <v>27</v>
      </c>
      <c r="H1582" s="1" t="s">
        <v>14</v>
      </c>
      <c r="I1582" s="1" t="s">
        <v>14</v>
      </c>
      <c r="J1582" s="1" t="s">
        <v>14</v>
      </c>
      <c r="K1582" s="1" t="s">
        <v>14</v>
      </c>
      <c r="L1582" s="1" t="s">
        <v>14</v>
      </c>
      <c r="M1582" s="1" t="s">
        <v>14</v>
      </c>
      <c r="N1582" s="1" t="s">
        <v>14</v>
      </c>
      <c r="O1582" s="1" t="s">
        <v>14</v>
      </c>
      <c r="P1582" s="1" t="s">
        <v>14</v>
      </c>
      <c r="Q1582" s="1" t="s">
        <v>262</v>
      </c>
    </row>
    <row r="1583" spans="1:17" x14ac:dyDescent="0.25">
      <c r="A1583" s="1" t="s">
        <v>270</v>
      </c>
      <c r="B1583" s="1" t="s">
        <v>2257</v>
      </c>
      <c r="C1583" s="1" t="s">
        <v>77</v>
      </c>
      <c r="D1583" s="1" t="s">
        <v>18</v>
      </c>
      <c r="E1583" s="1" t="s">
        <v>497</v>
      </c>
      <c r="F1583" s="1" t="s">
        <v>2258</v>
      </c>
      <c r="G1583" s="1" t="s">
        <v>14</v>
      </c>
      <c r="H1583" s="1" t="s">
        <v>14</v>
      </c>
      <c r="I1583" s="1" t="s">
        <v>14</v>
      </c>
      <c r="J1583" s="1" t="s">
        <v>14</v>
      </c>
      <c r="K1583" s="1" t="s">
        <v>14</v>
      </c>
      <c r="L1583" s="1" t="s">
        <v>14</v>
      </c>
      <c r="M1583" s="1" t="s">
        <v>14</v>
      </c>
      <c r="N1583" s="1" t="s">
        <v>12</v>
      </c>
      <c r="O1583" s="1" t="s">
        <v>14</v>
      </c>
      <c r="P1583" s="1" t="s">
        <v>14</v>
      </c>
      <c r="Q1583" s="1"/>
    </row>
    <row r="1584" spans="1:17" x14ac:dyDescent="0.25">
      <c r="A1584" s="1" t="s">
        <v>270</v>
      </c>
      <c r="B1584" s="1" t="s">
        <v>2257</v>
      </c>
      <c r="C1584" s="1" t="s">
        <v>77</v>
      </c>
      <c r="D1584" s="1" t="s">
        <v>1953</v>
      </c>
      <c r="E1584" s="1" t="s">
        <v>585</v>
      </c>
      <c r="F1584" s="1" t="s">
        <v>2259</v>
      </c>
      <c r="G1584" s="1" t="s">
        <v>27</v>
      </c>
      <c r="H1584" s="1" t="s">
        <v>14</v>
      </c>
      <c r="I1584" s="1" t="s">
        <v>14</v>
      </c>
      <c r="J1584" s="1" t="s">
        <v>14</v>
      </c>
      <c r="K1584" s="1" t="s">
        <v>14</v>
      </c>
      <c r="L1584" s="1" t="s">
        <v>14</v>
      </c>
      <c r="M1584" s="1" t="s">
        <v>14</v>
      </c>
      <c r="N1584" s="1" t="s">
        <v>14</v>
      </c>
      <c r="O1584" s="1" t="s">
        <v>14</v>
      </c>
      <c r="P1584" s="1" t="s">
        <v>14</v>
      </c>
      <c r="Q1584" s="1" t="s">
        <v>262</v>
      </c>
    </row>
    <row r="1585" spans="1:17" x14ac:dyDescent="0.25">
      <c r="A1585" s="1" t="s">
        <v>270</v>
      </c>
      <c r="B1585" s="1" t="s">
        <v>2260</v>
      </c>
      <c r="C1585" s="1" t="s">
        <v>79</v>
      </c>
      <c r="D1585" s="1" t="s">
        <v>18</v>
      </c>
      <c r="E1585" s="1" t="s">
        <v>497</v>
      </c>
      <c r="F1585" s="1" t="s">
        <v>2261</v>
      </c>
      <c r="G1585" s="1" t="s">
        <v>14</v>
      </c>
      <c r="H1585" s="1" t="s">
        <v>14</v>
      </c>
      <c r="I1585" s="1" t="s">
        <v>14</v>
      </c>
      <c r="J1585" s="1" t="s">
        <v>14</v>
      </c>
      <c r="K1585" s="1" t="s">
        <v>14</v>
      </c>
      <c r="L1585" s="1" t="s">
        <v>14</v>
      </c>
      <c r="M1585" s="1" t="s">
        <v>14</v>
      </c>
      <c r="N1585" s="1" t="s">
        <v>12</v>
      </c>
      <c r="O1585" s="1" t="s">
        <v>14</v>
      </c>
      <c r="P1585" s="1" t="s">
        <v>14</v>
      </c>
      <c r="Q1585" s="1"/>
    </row>
    <row r="1586" spans="1:17" x14ac:dyDescent="0.25">
      <c r="A1586" s="1" t="s">
        <v>270</v>
      </c>
      <c r="B1586" s="1" t="s">
        <v>2260</v>
      </c>
      <c r="C1586" s="1" t="s">
        <v>79</v>
      </c>
      <c r="D1586" s="1" t="s">
        <v>1953</v>
      </c>
      <c r="E1586" s="1" t="s">
        <v>585</v>
      </c>
      <c r="F1586" s="1" t="s">
        <v>2262</v>
      </c>
      <c r="G1586" s="1" t="s">
        <v>27</v>
      </c>
      <c r="H1586" s="1" t="s">
        <v>14</v>
      </c>
      <c r="I1586" s="1" t="s">
        <v>14</v>
      </c>
      <c r="J1586" s="1" t="s">
        <v>14</v>
      </c>
      <c r="K1586" s="1" t="s">
        <v>14</v>
      </c>
      <c r="L1586" s="1" t="s">
        <v>14</v>
      </c>
      <c r="M1586" s="1" t="s">
        <v>14</v>
      </c>
      <c r="N1586" s="1" t="s">
        <v>14</v>
      </c>
      <c r="O1586" s="1" t="s">
        <v>14</v>
      </c>
      <c r="P1586" s="1" t="s">
        <v>14</v>
      </c>
      <c r="Q1586" s="1"/>
    </row>
    <row r="1587" spans="1:17" x14ac:dyDescent="0.25">
      <c r="A1587" s="1" t="s">
        <v>270</v>
      </c>
      <c r="B1587" s="1" t="s">
        <v>2263</v>
      </c>
      <c r="C1587" s="1" t="s">
        <v>81</v>
      </c>
      <c r="D1587" s="1" t="s">
        <v>18</v>
      </c>
      <c r="E1587" s="1" t="s">
        <v>497</v>
      </c>
      <c r="F1587" s="1" t="s">
        <v>2264</v>
      </c>
      <c r="G1587" s="1" t="s">
        <v>14</v>
      </c>
      <c r="H1587" s="1" t="s">
        <v>494</v>
      </c>
      <c r="I1587" s="1" t="s">
        <v>508</v>
      </c>
      <c r="J1587" s="1" t="s">
        <v>14</v>
      </c>
      <c r="K1587" s="1" t="s">
        <v>14</v>
      </c>
      <c r="L1587" s="1" t="s">
        <v>14</v>
      </c>
      <c r="M1587" s="1" t="s">
        <v>509</v>
      </c>
      <c r="N1587" s="1" t="s">
        <v>12</v>
      </c>
      <c r="O1587" s="1" t="s">
        <v>14</v>
      </c>
      <c r="P1587" s="1" t="s">
        <v>14</v>
      </c>
      <c r="Q1587" s="1"/>
    </row>
    <row r="1588" spans="1:17" x14ac:dyDescent="0.25">
      <c r="A1588" s="1" t="s">
        <v>270</v>
      </c>
      <c r="B1588" s="1" t="s">
        <v>2263</v>
      </c>
      <c r="C1588" s="1" t="s">
        <v>81</v>
      </c>
      <c r="D1588" s="1" t="s">
        <v>1953</v>
      </c>
      <c r="E1588" s="1" t="s">
        <v>585</v>
      </c>
      <c r="F1588" s="1" t="s">
        <v>2265</v>
      </c>
      <c r="G1588" s="1" t="s">
        <v>27</v>
      </c>
      <c r="H1588" s="1" t="s">
        <v>494</v>
      </c>
      <c r="I1588" s="1" t="s">
        <v>508</v>
      </c>
      <c r="J1588" s="1" t="s">
        <v>14</v>
      </c>
      <c r="K1588" s="1" t="s">
        <v>14</v>
      </c>
      <c r="L1588" s="1" t="s">
        <v>2207</v>
      </c>
      <c r="M1588" s="1" t="s">
        <v>14</v>
      </c>
      <c r="N1588" s="1" t="s">
        <v>14</v>
      </c>
      <c r="O1588" s="1" t="s">
        <v>14</v>
      </c>
      <c r="P1588" s="1" t="s">
        <v>14</v>
      </c>
      <c r="Q1588" s="1"/>
    </row>
    <row r="1589" spans="1:17" x14ac:dyDescent="0.25">
      <c r="A1589" s="1" t="s">
        <v>273</v>
      </c>
      <c r="B1589" s="1" t="s">
        <v>2266</v>
      </c>
      <c r="C1589" s="1" t="s">
        <v>12</v>
      </c>
      <c r="D1589" s="1" t="s">
        <v>18</v>
      </c>
      <c r="E1589" s="1" t="s">
        <v>174</v>
      </c>
      <c r="F1589" s="1" t="s">
        <v>273</v>
      </c>
      <c r="G1589" s="1" t="s">
        <v>14</v>
      </c>
      <c r="H1589" s="1" t="s">
        <v>494</v>
      </c>
      <c r="I1589" s="1" t="s">
        <v>255</v>
      </c>
      <c r="J1589" s="1" t="s">
        <v>495</v>
      </c>
      <c r="K1589" s="1" t="s">
        <v>30</v>
      </c>
      <c r="L1589" s="1" t="s">
        <v>14</v>
      </c>
      <c r="M1589" s="1" t="s">
        <v>14</v>
      </c>
      <c r="N1589" s="1" t="s">
        <v>14</v>
      </c>
      <c r="O1589" s="1" t="s">
        <v>14</v>
      </c>
      <c r="P1589" s="1" t="s">
        <v>14</v>
      </c>
      <c r="Q1589" s="1"/>
    </row>
    <row r="1590" spans="1:17" x14ac:dyDescent="0.25">
      <c r="A1590" s="1" t="s">
        <v>273</v>
      </c>
      <c r="B1590" s="1" t="s">
        <v>2267</v>
      </c>
      <c r="C1590" s="1" t="s">
        <v>18</v>
      </c>
      <c r="D1590" s="1" t="s">
        <v>18</v>
      </c>
      <c r="E1590" s="1" t="s">
        <v>497</v>
      </c>
      <c r="F1590" s="1" t="s">
        <v>2075</v>
      </c>
      <c r="G1590" s="1" t="s">
        <v>14</v>
      </c>
      <c r="H1590" s="1" t="s">
        <v>499</v>
      </c>
      <c r="I1590" s="1" t="s">
        <v>14</v>
      </c>
      <c r="J1590" s="1" t="s">
        <v>500</v>
      </c>
      <c r="K1590" s="1" t="s">
        <v>30</v>
      </c>
      <c r="L1590" s="1" t="s">
        <v>14</v>
      </c>
      <c r="M1590" s="1" t="s">
        <v>14</v>
      </c>
      <c r="N1590" s="1" t="s">
        <v>14</v>
      </c>
      <c r="O1590" s="1" t="s">
        <v>14</v>
      </c>
      <c r="P1590" s="1" t="s">
        <v>14</v>
      </c>
      <c r="Q1590" s="1"/>
    </row>
    <row r="1591" spans="1:17" x14ac:dyDescent="0.25">
      <c r="A1591" s="1" t="s">
        <v>273</v>
      </c>
      <c r="B1591" s="1" t="s">
        <v>2268</v>
      </c>
      <c r="C1591" s="1" t="s">
        <v>20</v>
      </c>
      <c r="D1591" s="1" t="s">
        <v>12</v>
      </c>
      <c r="E1591" s="1" t="s">
        <v>502</v>
      </c>
      <c r="F1591" s="1" t="s">
        <v>14</v>
      </c>
      <c r="G1591" s="1" t="s">
        <v>14</v>
      </c>
      <c r="H1591" s="1" t="s">
        <v>14</v>
      </c>
      <c r="I1591" s="1" t="s">
        <v>14</v>
      </c>
      <c r="J1591" s="1" t="s">
        <v>14</v>
      </c>
      <c r="K1591" s="1" t="s">
        <v>14</v>
      </c>
      <c r="L1591" s="1" t="s">
        <v>14</v>
      </c>
      <c r="M1591" s="1" t="s">
        <v>14</v>
      </c>
      <c r="N1591" s="1" t="s">
        <v>14</v>
      </c>
      <c r="O1591" s="1" t="s">
        <v>14</v>
      </c>
      <c r="P1591" s="1" t="s">
        <v>14</v>
      </c>
      <c r="Q1591" s="1"/>
    </row>
    <row r="1592" spans="1:17" x14ac:dyDescent="0.25">
      <c r="A1592" s="1" t="s">
        <v>273</v>
      </c>
      <c r="B1592" s="1" t="s">
        <v>2269</v>
      </c>
      <c r="C1592" s="1" t="s">
        <v>22</v>
      </c>
      <c r="D1592" s="1" t="s">
        <v>18</v>
      </c>
      <c r="E1592" s="1" t="s">
        <v>497</v>
      </c>
      <c r="F1592" s="1" t="s">
        <v>2270</v>
      </c>
      <c r="G1592" s="1" t="s">
        <v>14</v>
      </c>
      <c r="H1592" s="1" t="s">
        <v>494</v>
      </c>
      <c r="I1592" s="1" t="s">
        <v>505</v>
      </c>
      <c r="J1592" s="1" t="s">
        <v>252</v>
      </c>
      <c r="K1592" s="1" t="s">
        <v>14</v>
      </c>
      <c r="L1592" s="1" t="s">
        <v>14</v>
      </c>
      <c r="M1592" s="1" t="s">
        <v>14</v>
      </c>
      <c r="N1592" s="1" t="s">
        <v>14</v>
      </c>
      <c r="O1592" s="1" t="s">
        <v>14</v>
      </c>
      <c r="P1592" s="1" t="s">
        <v>14</v>
      </c>
      <c r="Q1592" s="1"/>
    </row>
    <row r="1593" spans="1:17" x14ac:dyDescent="0.25">
      <c r="A1593" s="1" t="s">
        <v>273</v>
      </c>
      <c r="B1593" s="1" t="s">
        <v>2271</v>
      </c>
      <c r="C1593" s="1" t="s">
        <v>24</v>
      </c>
      <c r="D1593" s="1" t="s">
        <v>18</v>
      </c>
      <c r="E1593" s="1" t="s">
        <v>497</v>
      </c>
      <c r="F1593" s="1" t="s">
        <v>1969</v>
      </c>
      <c r="G1593" s="1" t="s">
        <v>14</v>
      </c>
      <c r="H1593" s="1" t="s">
        <v>14</v>
      </c>
      <c r="I1593" s="1" t="s">
        <v>14</v>
      </c>
      <c r="J1593" s="1" t="s">
        <v>14</v>
      </c>
      <c r="K1593" s="1" t="s">
        <v>14</v>
      </c>
      <c r="L1593" s="1" t="s">
        <v>14</v>
      </c>
      <c r="M1593" s="1" t="s">
        <v>14</v>
      </c>
      <c r="N1593" s="1" t="s">
        <v>12</v>
      </c>
      <c r="O1593" s="1" t="s">
        <v>14</v>
      </c>
      <c r="P1593" s="1" t="s">
        <v>14</v>
      </c>
      <c r="Q1593" s="1"/>
    </row>
    <row r="1594" spans="1:17" x14ac:dyDescent="0.25">
      <c r="A1594" s="1" t="s">
        <v>273</v>
      </c>
      <c r="B1594" s="1" t="s">
        <v>2271</v>
      </c>
      <c r="C1594" s="1" t="s">
        <v>24</v>
      </c>
      <c r="D1594" s="1" t="s">
        <v>1953</v>
      </c>
      <c r="E1594" s="1" t="s">
        <v>585</v>
      </c>
      <c r="F1594" s="1" t="s">
        <v>2272</v>
      </c>
      <c r="G1594" s="1" t="s">
        <v>27</v>
      </c>
      <c r="H1594" s="1" t="s">
        <v>14</v>
      </c>
      <c r="I1594" s="1" t="s">
        <v>14</v>
      </c>
      <c r="J1594" s="1" t="s">
        <v>14</v>
      </c>
      <c r="K1594" s="1" t="s">
        <v>14</v>
      </c>
      <c r="L1594" s="1" t="s">
        <v>14</v>
      </c>
      <c r="M1594" s="1" t="s">
        <v>14</v>
      </c>
      <c r="N1594" s="1" t="s">
        <v>14</v>
      </c>
      <c r="O1594" s="1" t="s">
        <v>14</v>
      </c>
      <c r="P1594" s="1" t="s">
        <v>14</v>
      </c>
      <c r="Q1594" s="1"/>
    </row>
    <row r="1595" spans="1:17" x14ac:dyDescent="0.25">
      <c r="A1595" s="1" t="s">
        <v>273</v>
      </c>
      <c r="B1595" s="1" t="s">
        <v>2273</v>
      </c>
      <c r="C1595" s="1" t="s">
        <v>30</v>
      </c>
      <c r="D1595" s="1" t="s">
        <v>18</v>
      </c>
      <c r="E1595" s="1" t="s">
        <v>497</v>
      </c>
      <c r="F1595" s="1" t="s">
        <v>2274</v>
      </c>
      <c r="G1595" s="1" t="s">
        <v>14</v>
      </c>
      <c r="H1595" s="1" t="s">
        <v>14</v>
      </c>
      <c r="I1595" s="1" t="s">
        <v>14</v>
      </c>
      <c r="J1595" s="1" t="s">
        <v>14</v>
      </c>
      <c r="K1595" s="1" t="s">
        <v>14</v>
      </c>
      <c r="L1595" s="1" t="s">
        <v>14</v>
      </c>
      <c r="M1595" s="1" t="s">
        <v>14</v>
      </c>
      <c r="N1595" s="1" t="s">
        <v>12</v>
      </c>
      <c r="O1595" s="1" t="s">
        <v>14</v>
      </c>
      <c r="P1595" s="1" t="s">
        <v>14</v>
      </c>
      <c r="Q1595" s="1"/>
    </row>
    <row r="1596" spans="1:17" x14ac:dyDescent="0.25">
      <c r="A1596" s="1" t="s">
        <v>273</v>
      </c>
      <c r="B1596" s="1" t="s">
        <v>2273</v>
      </c>
      <c r="C1596" s="1" t="s">
        <v>30</v>
      </c>
      <c r="D1596" s="1" t="s">
        <v>1953</v>
      </c>
      <c r="E1596" s="1" t="s">
        <v>585</v>
      </c>
      <c r="F1596" s="1" t="s">
        <v>2275</v>
      </c>
      <c r="G1596" s="1" t="s">
        <v>27</v>
      </c>
      <c r="H1596" s="1" t="s">
        <v>14</v>
      </c>
      <c r="I1596" s="1" t="s">
        <v>14</v>
      </c>
      <c r="J1596" s="1" t="s">
        <v>14</v>
      </c>
      <c r="K1596" s="1" t="s">
        <v>14</v>
      </c>
      <c r="L1596" s="1" t="s">
        <v>14</v>
      </c>
      <c r="M1596" s="1" t="s">
        <v>14</v>
      </c>
      <c r="N1596" s="1" t="s">
        <v>14</v>
      </c>
      <c r="O1596" s="1" t="s">
        <v>14</v>
      </c>
      <c r="P1596" s="1" t="s">
        <v>14</v>
      </c>
      <c r="Q1596" s="1"/>
    </row>
    <row r="1597" spans="1:17" x14ac:dyDescent="0.25">
      <c r="A1597" s="1" t="s">
        <v>273</v>
      </c>
      <c r="B1597" s="1" t="s">
        <v>2276</v>
      </c>
      <c r="C1597" s="1" t="s">
        <v>32</v>
      </c>
      <c r="D1597" s="1" t="s">
        <v>18</v>
      </c>
      <c r="E1597" s="1" t="s">
        <v>497</v>
      </c>
      <c r="F1597" s="1" t="s">
        <v>2277</v>
      </c>
      <c r="G1597" s="1" t="s">
        <v>14</v>
      </c>
      <c r="H1597" s="1" t="s">
        <v>494</v>
      </c>
      <c r="I1597" s="1" t="s">
        <v>508</v>
      </c>
      <c r="J1597" s="1" t="s">
        <v>14</v>
      </c>
      <c r="K1597" s="1" t="s">
        <v>14</v>
      </c>
      <c r="L1597" s="1" t="s">
        <v>14</v>
      </c>
      <c r="M1597" s="1" t="s">
        <v>509</v>
      </c>
      <c r="N1597" s="1" t="s">
        <v>12</v>
      </c>
      <c r="O1597" s="1" t="s">
        <v>14</v>
      </c>
      <c r="P1597" s="1" t="s">
        <v>14</v>
      </c>
      <c r="Q1597" s="1"/>
    </row>
    <row r="1598" spans="1:17" x14ac:dyDescent="0.25">
      <c r="A1598" s="1" t="s">
        <v>273</v>
      </c>
      <c r="B1598" s="1" t="s">
        <v>2276</v>
      </c>
      <c r="C1598" s="1" t="s">
        <v>32</v>
      </c>
      <c r="D1598" s="1" t="s">
        <v>1953</v>
      </c>
      <c r="E1598" s="1" t="s">
        <v>585</v>
      </c>
      <c r="F1598" s="1" t="s">
        <v>2278</v>
      </c>
      <c r="G1598" s="1" t="s">
        <v>27</v>
      </c>
      <c r="H1598" s="1" t="s">
        <v>494</v>
      </c>
      <c r="I1598" s="1" t="s">
        <v>508</v>
      </c>
      <c r="J1598" s="1" t="s">
        <v>14</v>
      </c>
      <c r="K1598" s="1" t="s">
        <v>14</v>
      </c>
      <c r="L1598" s="1" t="s">
        <v>509</v>
      </c>
      <c r="M1598" s="1" t="s">
        <v>509</v>
      </c>
      <c r="N1598" s="1" t="s">
        <v>14</v>
      </c>
      <c r="O1598" s="1" t="s">
        <v>14</v>
      </c>
      <c r="P1598" s="1" t="s">
        <v>14</v>
      </c>
      <c r="Q1598" s="1"/>
    </row>
    <row r="1599" spans="1:17" x14ac:dyDescent="0.25">
      <c r="A1599" s="1" t="s">
        <v>273</v>
      </c>
      <c r="B1599" s="1" t="s">
        <v>2279</v>
      </c>
      <c r="C1599" s="1" t="s">
        <v>34</v>
      </c>
      <c r="D1599" s="1" t="s">
        <v>12</v>
      </c>
      <c r="E1599" s="1" t="s">
        <v>502</v>
      </c>
      <c r="F1599" s="1" t="s">
        <v>14</v>
      </c>
      <c r="G1599" s="1" t="s">
        <v>14</v>
      </c>
      <c r="H1599" s="1" t="s">
        <v>14</v>
      </c>
      <c r="I1599" s="1" t="s">
        <v>14</v>
      </c>
      <c r="J1599" s="1" t="s">
        <v>14</v>
      </c>
      <c r="K1599" s="1" t="s">
        <v>14</v>
      </c>
      <c r="L1599" s="1" t="s">
        <v>14</v>
      </c>
      <c r="M1599" s="1" t="s">
        <v>14</v>
      </c>
      <c r="N1599" s="1" t="s">
        <v>14</v>
      </c>
      <c r="O1599" s="1" t="s">
        <v>14</v>
      </c>
      <c r="P1599" s="1" t="s">
        <v>14</v>
      </c>
      <c r="Q1599" s="1"/>
    </row>
    <row r="1600" spans="1:17" x14ac:dyDescent="0.25">
      <c r="A1600" s="1" t="s">
        <v>273</v>
      </c>
      <c r="B1600" s="1" t="s">
        <v>2280</v>
      </c>
      <c r="C1600" s="1" t="s">
        <v>36</v>
      </c>
      <c r="D1600" s="1" t="s">
        <v>18</v>
      </c>
      <c r="E1600" s="1" t="s">
        <v>497</v>
      </c>
      <c r="F1600" s="1" t="s">
        <v>2281</v>
      </c>
      <c r="G1600" s="1" t="s">
        <v>14</v>
      </c>
      <c r="H1600" s="1" t="s">
        <v>494</v>
      </c>
      <c r="I1600" s="1" t="s">
        <v>505</v>
      </c>
      <c r="J1600" s="1" t="s">
        <v>252</v>
      </c>
      <c r="K1600" s="1" t="s">
        <v>14</v>
      </c>
      <c r="L1600" s="1" t="s">
        <v>14</v>
      </c>
      <c r="M1600" s="1" t="s">
        <v>14</v>
      </c>
      <c r="N1600" s="1" t="s">
        <v>14</v>
      </c>
      <c r="O1600" s="1" t="s">
        <v>14</v>
      </c>
      <c r="P1600" s="1" t="s">
        <v>14</v>
      </c>
      <c r="Q1600" s="1"/>
    </row>
    <row r="1601" spans="1:17" x14ac:dyDescent="0.25">
      <c r="A1601" s="1" t="s">
        <v>273</v>
      </c>
      <c r="B1601" s="1" t="s">
        <v>2282</v>
      </c>
      <c r="C1601" s="1" t="s">
        <v>38</v>
      </c>
      <c r="D1601" s="1" t="s">
        <v>18</v>
      </c>
      <c r="E1601" s="1" t="s">
        <v>497</v>
      </c>
      <c r="F1601" s="1" t="s">
        <v>2283</v>
      </c>
      <c r="G1601" s="1" t="s">
        <v>14</v>
      </c>
      <c r="H1601" s="1" t="s">
        <v>14</v>
      </c>
      <c r="I1601" s="1" t="s">
        <v>14</v>
      </c>
      <c r="J1601" s="1" t="s">
        <v>14</v>
      </c>
      <c r="K1601" s="1" t="s">
        <v>14</v>
      </c>
      <c r="L1601" s="1" t="s">
        <v>14</v>
      </c>
      <c r="M1601" s="1" t="s">
        <v>14</v>
      </c>
      <c r="N1601" s="1" t="s">
        <v>12</v>
      </c>
      <c r="O1601" s="1" t="s">
        <v>14</v>
      </c>
      <c r="P1601" s="1" t="s">
        <v>14</v>
      </c>
      <c r="Q1601" s="1"/>
    </row>
    <row r="1602" spans="1:17" x14ac:dyDescent="0.25">
      <c r="A1602" s="1" t="s">
        <v>273</v>
      </c>
      <c r="B1602" s="1" t="s">
        <v>2282</v>
      </c>
      <c r="C1602" s="1" t="s">
        <v>38</v>
      </c>
      <c r="D1602" s="1" t="s">
        <v>1953</v>
      </c>
      <c r="E1602" s="1" t="s">
        <v>585</v>
      </c>
      <c r="F1602" s="1" t="s">
        <v>2284</v>
      </c>
      <c r="G1602" s="1" t="s">
        <v>27</v>
      </c>
      <c r="H1602" s="1" t="s">
        <v>14</v>
      </c>
      <c r="I1602" s="1" t="s">
        <v>14</v>
      </c>
      <c r="J1602" s="1" t="s">
        <v>14</v>
      </c>
      <c r="K1602" s="1" t="s">
        <v>14</v>
      </c>
      <c r="L1602" s="1" t="s">
        <v>14</v>
      </c>
      <c r="M1602" s="1" t="s">
        <v>14</v>
      </c>
      <c r="N1602" s="1" t="s">
        <v>14</v>
      </c>
      <c r="O1602" s="1" t="s">
        <v>14</v>
      </c>
      <c r="P1602" s="1" t="s">
        <v>14</v>
      </c>
      <c r="Q1602" s="1"/>
    </row>
    <row r="1603" spans="1:17" x14ac:dyDescent="0.25">
      <c r="A1603" s="1" t="s">
        <v>273</v>
      </c>
      <c r="B1603" s="1" t="s">
        <v>2285</v>
      </c>
      <c r="C1603" s="1" t="s">
        <v>40</v>
      </c>
      <c r="D1603" s="1" t="s">
        <v>18</v>
      </c>
      <c r="E1603" s="1" t="s">
        <v>497</v>
      </c>
      <c r="F1603" s="1" t="s">
        <v>2286</v>
      </c>
      <c r="G1603" s="1" t="s">
        <v>14</v>
      </c>
      <c r="H1603" s="1" t="s">
        <v>14</v>
      </c>
      <c r="I1603" s="1" t="s">
        <v>14</v>
      </c>
      <c r="J1603" s="1" t="s">
        <v>14</v>
      </c>
      <c r="K1603" s="1" t="s">
        <v>14</v>
      </c>
      <c r="L1603" s="1" t="s">
        <v>14</v>
      </c>
      <c r="M1603" s="1" t="s">
        <v>14</v>
      </c>
      <c r="N1603" s="1" t="s">
        <v>12</v>
      </c>
      <c r="O1603" s="1" t="s">
        <v>14</v>
      </c>
      <c r="P1603" s="1" t="s">
        <v>14</v>
      </c>
      <c r="Q1603" s="1"/>
    </row>
    <row r="1604" spans="1:17" x14ac:dyDescent="0.25">
      <c r="A1604" s="1" t="s">
        <v>273</v>
      </c>
      <c r="B1604" s="1" t="s">
        <v>2285</v>
      </c>
      <c r="C1604" s="1" t="s">
        <v>40</v>
      </c>
      <c r="D1604" s="1" t="s">
        <v>1953</v>
      </c>
      <c r="E1604" s="1" t="s">
        <v>585</v>
      </c>
      <c r="F1604" s="1" t="s">
        <v>2287</v>
      </c>
      <c r="G1604" s="1" t="s">
        <v>27</v>
      </c>
      <c r="H1604" s="1" t="s">
        <v>14</v>
      </c>
      <c r="I1604" s="1" t="s">
        <v>14</v>
      </c>
      <c r="J1604" s="1" t="s">
        <v>14</v>
      </c>
      <c r="K1604" s="1" t="s">
        <v>14</v>
      </c>
      <c r="L1604" s="1" t="s">
        <v>14</v>
      </c>
      <c r="M1604" s="1" t="s">
        <v>14</v>
      </c>
      <c r="N1604" s="1" t="s">
        <v>14</v>
      </c>
      <c r="O1604" s="1" t="s">
        <v>14</v>
      </c>
      <c r="P1604" s="1" t="s">
        <v>14</v>
      </c>
      <c r="Q1604" s="1"/>
    </row>
    <row r="1605" spans="1:17" x14ac:dyDescent="0.25">
      <c r="A1605" s="1" t="s">
        <v>273</v>
      </c>
      <c r="B1605" s="1" t="s">
        <v>2288</v>
      </c>
      <c r="C1605" s="1" t="s">
        <v>43</v>
      </c>
      <c r="D1605" s="1" t="s">
        <v>18</v>
      </c>
      <c r="E1605" s="1" t="s">
        <v>497</v>
      </c>
      <c r="F1605" s="1" t="s">
        <v>2289</v>
      </c>
      <c r="G1605" s="1" t="s">
        <v>14</v>
      </c>
      <c r="H1605" s="1" t="s">
        <v>14</v>
      </c>
      <c r="I1605" s="1" t="s">
        <v>14</v>
      </c>
      <c r="J1605" s="1" t="s">
        <v>14</v>
      </c>
      <c r="K1605" s="1" t="s">
        <v>14</v>
      </c>
      <c r="L1605" s="1" t="s">
        <v>14</v>
      </c>
      <c r="M1605" s="1" t="s">
        <v>14</v>
      </c>
      <c r="N1605" s="1" t="s">
        <v>12</v>
      </c>
      <c r="O1605" s="1" t="s">
        <v>14</v>
      </c>
      <c r="P1605" s="1" t="s">
        <v>14</v>
      </c>
      <c r="Q1605" s="1"/>
    </row>
    <row r="1606" spans="1:17" x14ac:dyDescent="0.25">
      <c r="A1606" s="1" t="s">
        <v>273</v>
      </c>
      <c r="B1606" s="1" t="s">
        <v>2288</v>
      </c>
      <c r="C1606" s="1" t="s">
        <v>43</v>
      </c>
      <c r="D1606" s="1" t="s">
        <v>1953</v>
      </c>
      <c r="E1606" s="1" t="s">
        <v>585</v>
      </c>
      <c r="F1606" s="1" t="s">
        <v>2290</v>
      </c>
      <c r="G1606" s="1" t="s">
        <v>27</v>
      </c>
      <c r="H1606" s="1" t="s">
        <v>14</v>
      </c>
      <c r="I1606" s="1" t="s">
        <v>14</v>
      </c>
      <c r="J1606" s="1" t="s">
        <v>14</v>
      </c>
      <c r="K1606" s="1" t="s">
        <v>14</v>
      </c>
      <c r="L1606" s="1" t="s">
        <v>14</v>
      </c>
      <c r="M1606" s="1" t="s">
        <v>14</v>
      </c>
      <c r="N1606" s="1" t="s">
        <v>14</v>
      </c>
      <c r="O1606" s="1" t="s">
        <v>14</v>
      </c>
      <c r="P1606" s="1" t="s">
        <v>14</v>
      </c>
      <c r="Q1606" s="1"/>
    </row>
    <row r="1607" spans="1:17" x14ac:dyDescent="0.25">
      <c r="A1607" s="1" t="s">
        <v>273</v>
      </c>
      <c r="B1607" s="1" t="s">
        <v>2291</v>
      </c>
      <c r="C1607" s="1" t="s">
        <v>47</v>
      </c>
      <c r="D1607" s="1" t="s">
        <v>18</v>
      </c>
      <c r="E1607" s="1" t="s">
        <v>497</v>
      </c>
      <c r="F1607" s="1" t="s">
        <v>2292</v>
      </c>
      <c r="G1607" s="1" t="s">
        <v>14</v>
      </c>
      <c r="H1607" s="1" t="s">
        <v>14</v>
      </c>
      <c r="I1607" s="1" t="s">
        <v>14</v>
      </c>
      <c r="J1607" s="1" t="s">
        <v>14</v>
      </c>
      <c r="K1607" s="1" t="s">
        <v>14</v>
      </c>
      <c r="L1607" s="1" t="s">
        <v>14</v>
      </c>
      <c r="M1607" s="1" t="s">
        <v>14</v>
      </c>
      <c r="N1607" s="1" t="s">
        <v>12</v>
      </c>
      <c r="O1607" s="1" t="s">
        <v>14</v>
      </c>
      <c r="P1607" s="1" t="s">
        <v>14</v>
      </c>
      <c r="Q1607" s="1"/>
    </row>
    <row r="1608" spans="1:17" x14ac:dyDescent="0.25">
      <c r="A1608" s="1" t="s">
        <v>273</v>
      </c>
      <c r="B1608" s="1" t="s">
        <v>2291</v>
      </c>
      <c r="C1608" s="1" t="s">
        <v>47</v>
      </c>
      <c r="D1608" s="1" t="s">
        <v>1953</v>
      </c>
      <c r="E1608" s="1" t="s">
        <v>585</v>
      </c>
      <c r="F1608" s="1" t="s">
        <v>2293</v>
      </c>
      <c r="G1608" s="1" t="s">
        <v>27</v>
      </c>
      <c r="H1608" s="1" t="s">
        <v>14</v>
      </c>
      <c r="I1608" s="1" t="s">
        <v>14</v>
      </c>
      <c r="J1608" s="1" t="s">
        <v>14</v>
      </c>
      <c r="K1608" s="1" t="s">
        <v>14</v>
      </c>
      <c r="L1608" s="1" t="s">
        <v>14</v>
      </c>
      <c r="M1608" s="1" t="s">
        <v>14</v>
      </c>
      <c r="N1608" s="1" t="s">
        <v>14</v>
      </c>
      <c r="O1608" s="1" t="s">
        <v>14</v>
      </c>
      <c r="P1608" s="1" t="s">
        <v>14</v>
      </c>
      <c r="Q1608" s="1"/>
    </row>
    <row r="1609" spans="1:17" x14ac:dyDescent="0.25">
      <c r="A1609" s="1" t="s">
        <v>273</v>
      </c>
      <c r="B1609" s="1" t="s">
        <v>2294</v>
      </c>
      <c r="C1609" s="1" t="s">
        <v>49</v>
      </c>
      <c r="D1609" s="1" t="s">
        <v>18</v>
      </c>
      <c r="E1609" s="1" t="s">
        <v>497</v>
      </c>
      <c r="F1609" s="1" t="s">
        <v>2295</v>
      </c>
      <c r="G1609" s="1" t="s">
        <v>14</v>
      </c>
      <c r="H1609" s="1" t="s">
        <v>494</v>
      </c>
      <c r="I1609" s="1" t="s">
        <v>508</v>
      </c>
      <c r="J1609" s="1" t="s">
        <v>14</v>
      </c>
      <c r="K1609" s="1" t="s">
        <v>14</v>
      </c>
      <c r="L1609" s="1" t="s">
        <v>14</v>
      </c>
      <c r="M1609" s="1" t="s">
        <v>509</v>
      </c>
      <c r="N1609" s="1" t="s">
        <v>12</v>
      </c>
      <c r="O1609" s="1" t="s">
        <v>14</v>
      </c>
      <c r="P1609" s="1" t="s">
        <v>14</v>
      </c>
      <c r="Q1609" s="1"/>
    </row>
    <row r="1610" spans="1:17" x14ac:dyDescent="0.25">
      <c r="A1610" s="1" t="s">
        <v>273</v>
      </c>
      <c r="B1610" s="1" t="s">
        <v>2294</v>
      </c>
      <c r="C1610" s="1" t="s">
        <v>49</v>
      </c>
      <c r="D1610" s="1" t="s">
        <v>1953</v>
      </c>
      <c r="E1610" s="1" t="s">
        <v>585</v>
      </c>
      <c r="F1610" s="1" t="s">
        <v>2296</v>
      </c>
      <c r="G1610" s="1" t="s">
        <v>27</v>
      </c>
      <c r="H1610" s="1" t="s">
        <v>494</v>
      </c>
      <c r="I1610" s="1" t="s">
        <v>508</v>
      </c>
      <c r="J1610" s="1" t="s">
        <v>14</v>
      </c>
      <c r="K1610" s="1" t="s">
        <v>14</v>
      </c>
      <c r="L1610" s="1" t="s">
        <v>509</v>
      </c>
      <c r="M1610" s="1" t="s">
        <v>509</v>
      </c>
      <c r="N1610" s="1" t="s">
        <v>14</v>
      </c>
      <c r="O1610" s="1" t="s">
        <v>14</v>
      </c>
      <c r="P1610" s="1" t="s">
        <v>14</v>
      </c>
      <c r="Q1610" s="1"/>
    </row>
    <row r="1611" spans="1:17" x14ac:dyDescent="0.25">
      <c r="A1611" s="1" t="s">
        <v>273</v>
      </c>
      <c r="B1611" s="1" t="s">
        <v>2297</v>
      </c>
      <c r="C1611" s="1" t="s">
        <v>51</v>
      </c>
      <c r="D1611" s="1" t="s">
        <v>12</v>
      </c>
      <c r="E1611" s="1" t="s">
        <v>502</v>
      </c>
      <c r="F1611" s="1" t="s">
        <v>14</v>
      </c>
      <c r="G1611" s="1" t="s">
        <v>14</v>
      </c>
      <c r="H1611" s="1" t="s">
        <v>14</v>
      </c>
      <c r="I1611" s="1" t="s">
        <v>14</v>
      </c>
      <c r="J1611" s="1" t="s">
        <v>14</v>
      </c>
      <c r="K1611" s="1" t="s">
        <v>14</v>
      </c>
      <c r="L1611" s="1" t="s">
        <v>14</v>
      </c>
      <c r="M1611" s="1" t="s">
        <v>14</v>
      </c>
      <c r="N1611" s="1" t="s">
        <v>14</v>
      </c>
      <c r="O1611" s="1" t="s">
        <v>14</v>
      </c>
      <c r="P1611" s="1" t="s">
        <v>14</v>
      </c>
      <c r="Q1611" s="1"/>
    </row>
    <row r="1612" spans="1:17" x14ac:dyDescent="0.25">
      <c r="A1612" s="1" t="s">
        <v>273</v>
      </c>
      <c r="B1612" s="1" t="s">
        <v>2298</v>
      </c>
      <c r="C1612" s="1" t="s">
        <v>53</v>
      </c>
      <c r="D1612" s="1" t="s">
        <v>18</v>
      </c>
      <c r="E1612" s="1" t="s">
        <v>497</v>
      </c>
      <c r="F1612" s="1" t="s">
        <v>2299</v>
      </c>
      <c r="G1612" s="1" t="s">
        <v>14</v>
      </c>
      <c r="H1612" s="1" t="s">
        <v>494</v>
      </c>
      <c r="I1612" s="1" t="s">
        <v>508</v>
      </c>
      <c r="J1612" s="1" t="s">
        <v>14</v>
      </c>
      <c r="K1612" s="1" t="s">
        <v>14</v>
      </c>
      <c r="L1612" s="1" t="s">
        <v>14</v>
      </c>
      <c r="M1612" s="1" t="s">
        <v>509</v>
      </c>
      <c r="N1612" s="1" t="s">
        <v>14</v>
      </c>
      <c r="O1612" s="1" t="s">
        <v>14</v>
      </c>
      <c r="P1612" s="1" t="s">
        <v>14</v>
      </c>
      <c r="Q1612" s="1"/>
    </row>
    <row r="1613" spans="1:17" x14ac:dyDescent="0.25">
      <c r="A1613" s="1" t="s">
        <v>273</v>
      </c>
      <c r="B1613" s="1" t="s">
        <v>2298</v>
      </c>
      <c r="C1613" s="1" t="s">
        <v>53</v>
      </c>
      <c r="D1613" s="1" t="s">
        <v>1953</v>
      </c>
      <c r="E1613" s="1" t="s">
        <v>585</v>
      </c>
      <c r="F1613" s="1" t="s">
        <v>2300</v>
      </c>
      <c r="G1613" s="1" t="s">
        <v>27</v>
      </c>
      <c r="H1613" s="1" t="s">
        <v>494</v>
      </c>
      <c r="I1613" s="1" t="s">
        <v>508</v>
      </c>
      <c r="J1613" s="1" t="s">
        <v>14</v>
      </c>
      <c r="K1613" s="1" t="s">
        <v>14</v>
      </c>
      <c r="L1613" s="1" t="s">
        <v>2207</v>
      </c>
      <c r="M1613" s="1" t="s">
        <v>14</v>
      </c>
      <c r="N1613" s="1" t="s">
        <v>14</v>
      </c>
      <c r="O1613" s="1" t="s">
        <v>14</v>
      </c>
      <c r="P1613" s="1" t="s">
        <v>14</v>
      </c>
      <c r="Q1613" s="1"/>
    </row>
    <row r="1614" spans="1:17" x14ac:dyDescent="0.25">
      <c r="A1614" s="1" t="s">
        <v>280</v>
      </c>
      <c r="B1614" s="1" t="s">
        <v>2301</v>
      </c>
      <c r="C1614" s="1" t="s">
        <v>12</v>
      </c>
      <c r="D1614" s="1" t="s">
        <v>18</v>
      </c>
      <c r="E1614" s="1" t="s">
        <v>174</v>
      </c>
      <c r="F1614" s="1" t="s">
        <v>280</v>
      </c>
      <c r="G1614" s="1" t="s">
        <v>14</v>
      </c>
      <c r="H1614" s="1" t="s">
        <v>494</v>
      </c>
      <c r="I1614" s="1" t="s">
        <v>255</v>
      </c>
      <c r="J1614" s="1" t="s">
        <v>495</v>
      </c>
      <c r="K1614" s="1" t="s">
        <v>30</v>
      </c>
      <c r="L1614" s="1" t="s">
        <v>14</v>
      </c>
      <c r="M1614" s="1" t="s">
        <v>14</v>
      </c>
      <c r="N1614" s="1" t="s">
        <v>14</v>
      </c>
      <c r="O1614" s="1" t="s">
        <v>14</v>
      </c>
      <c r="P1614" s="1" t="s">
        <v>14</v>
      </c>
      <c r="Q1614" s="1"/>
    </row>
    <row r="1615" spans="1:17" x14ac:dyDescent="0.25">
      <c r="A1615" s="1" t="s">
        <v>280</v>
      </c>
      <c r="B1615" s="1" t="s">
        <v>2302</v>
      </c>
      <c r="C1615" s="1" t="s">
        <v>18</v>
      </c>
      <c r="D1615" s="1" t="s">
        <v>18</v>
      </c>
      <c r="E1615" s="1" t="s">
        <v>497</v>
      </c>
      <c r="F1615" s="1" t="s">
        <v>2075</v>
      </c>
      <c r="G1615" s="1" t="s">
        <v>14</v>
      </c>
      <c r="H1615" s="1" t="s">
        <v>499</v>
      </c>
      <c r="I1615" s="1" t="s">
        <v>14</v>
      </c>
      <c r="J1615" s="1" t="s">
        <v>500</v>
      </c>
      <c r="K1615" s="1" t="s">
        <v>30</v>
      </c>
      <c r="L1615" s="1" t="s">
        <v>14</v>
      </c>
      <c r="M1615" s="1" t="s">
        <v>14</v>
      </c>
      <c r="N1615" s="1" t="s">
        <v>14</v>
      </c>
      <c r="O1615" s="1" t="s">
        <v>14</v>
      </c>
      <c r="P1615" s="1" t="s">
        <v>14</v>
      </c>
      <c r="Q1615" s="1"/>
    </row>
    <row r="1616" spans="1:17" x14ac:dyDescent="0.25">
      <c r="A1616" s="1" t="s">
        <v>280</v>
      </c>
      <c r="B1616" s="1" t="s">
        <v>2303</v>
      </c>
      <c r="C1616" s="1" t="s">
        <v>20</v>
      </c>
      <c r="D1616" s="1" t="s">
        <v>12</v>
      </c>
      <c r="E1616" s="1" t="s">
        <v>502</v>
      </c>
      <c r="F1616" s="1" t="s">
        <v>14</v>
      </c>
      <c r="G1616" s="1" t="s">
        <v>14</v>
      </c>
      <c r="H1616" s="1" t="s">
        <v>14</v>
      </c>
      <c r="I1616" s="1" t="s">
        <v>14</v>
      </c>
      <c r="J1616" s="1" t="s">
        <v>14</v>
      </c>
      <c r="K1616" s="1" t="s">
        <v>14</v>
      </c>
      <c r="L1616" s="1" t="s">
        <v>14</v>
      </c>
      <c r="M1616" s="1" t="s">
        <v>14</v>
      </c>
      <c r="N1616" s="1" t="s">
        <v>14</v>
      </c>
      <c r="O1616" s="1" t="s">
        <v>14</v>
      </c>
      <c r="P1616" s="1" t="s">
        <v>14</v>
      </c>
      <c r="Q1616" s="1"/>
    </row>
    <row r="1617" spans="1:17" x14ac:dyDescent="0.25">
      <c r="A1617" s="1" t="s">
        <v>280</v>
      </c>
      <c r="B1617" s="1" t="s">
        <v>2304</v>
      </c>
      <c r="C1617" s="1" t="s">
        <v>22</v>
      </c>
      <c r="D1617" s="1" t="s">
        <v>18</v>
      </c>
      <c r="E1617" s="1" t="s">
        <v>497</v>
      </c>
      <c r="F1617" s="1" t="s">
        <v>2305</v>
      </c>
      <c r="G1617" s="1" t="s">
        <v>14</v>
      </c>
      <c r="H1617" s="1" t="s">
        <v>494</v>
      </c>
      <c r="I1617" s="1" t="s">
        <v>505</v>
      </c>
      <c r="J1617" s="1" t="s">
        <v>252</v>
      </c>
      <c r="K1617" s="1" t="s">
        <v>14</v>
      </c>
      <c r="L1617" s="1" t="s">
        <v>14</v>
      </c>
      <c r="M1617" s="1" t="s">
        <v>14</v>
      </c>
      <c r="N1617" s="1" t="s">
        <v>14</v>
      </c>
      <c r="O1617" s="1" t="s">
        <v>14</v>
      </c>
      <c r="P1617" s="1" t="s">
        <v>14</v>
      </c>
      <c r="Q1617" s="1"/>
    </row>
    <row r="1618" spans="1:17" x14ac:dyDescent="0.25">
      <c r="A1618" s="1" t="s">
        <v>280</v>
      </c>
      <c r="B1618" s="1" t="s">
        <v>2306</v>
      </c>
      <c r="C1618" s="1" t="s">
        <v>24</v>
      </c>
      <c r="D1618" s="1" t="s">
        <v>18</v>
      </c>
      <c r="E1618" s="1" t="s">
        <v>497</v>
      </c>
      <c r="F1618" s="1" t="s">
        <v>1981</v>
      </c>
      <c r="G1618" s="1" t="s">
        <v>14</v>
      </c>
      <c r="H1618" s="1" t="s">
        <v>14</v>
      </c>
      <c r="I1618" s="1" t="s">
        <v>14</v>
      </c>
      <c r="J1618" s="1" t="s">
        <v>14</v>
      </c>
      <c r="K1618" s="1" t="s">
        <v>14</v>
      </c>
      <c r="L1618" s="1" t="s">
        <v>14</v>
      </c>
      <c r="M1618" s="1" t="s">
        <v>14</v>
      </c>
      <c r="N1618" s="1" t="s">
        <v>12</v>
      </c>
      <c r="O1618" s="1" t="s">
        <v>14</v>
      </c>
      <c r="P1618" s="1" t="s">
        <v>14</v>
      </c>
      <c r="Q1618" s="1"/>
    </row>
    <row r="1619" spans="1:17" x14ac:dyDescent="0.25">
      <c r="A1619" s="1" t="s">
        <v>280</v>
      </c>
      <c r="B1619" s="1" t="s">
        <v>2306</v>
      </c>
      <c r="C1619" s="1" t="s">
        <v>24</v>
      </c>
      <c r="D1619" s="1" t="s">
        <v>1953</v>
      </c>
      <c r="E1619" s="1" t="s">
        <v>585</v>
      </c>
      <c r="F1619" s="1" t="s">
        <v>2307</v>
      </c>
      <c r="G1619" s="1" t="s">
        <v>27</v>
      </c>
      <c r="H1619" s="1" t="s">
        <v>14</v>
      </c>
      <c r="I1619" s="1" t="s">
        <v>14</v>
      </c>
      <c r="J1619" s="1" t="s">
        <v>14</v>
      </c>
      <c r="K1619" s="1" t="s">
        <v>14</v>
      </c>
      <c r="L1619" s="1" t="s">
        <v>14</v>
      </c>
      <c r="M1619" s="1" t="s">
        <v>14</v>
      </c>
      <c r="N1619" s="1" t="s">
        <v>14</v>
      </c>
      <c r="O1619" s="1" t="s">
        <v>14</v>
      </c>
      <c r="P1619" s="1" t="s">
        <v>14</v>
      </c>
      <c r="Q1619" s="1"/>
    </row>
    <row r="1620" spans="1:17" x14ac:dyDescent="0.25">
      <c r="A1620" s="1" t="s">
        <v>280</v>
      </c>
      <c r="B1620" s="1" t="s">
        <v>2308</v>
      </c>
      <c r="C1620" s="1" t="s">
        <v>30</v>
      </c>
      <c r="D1620" s="1" t="s">
        <v>18</v>
      </c>
      <c r="E1620" s="1" t="s">
        <v>497</v>
      </c>
      <c r="F1620" s="1" t="s">
        <v>2309</v>
      </c>
      <c r="G1620" s="1" t="s">
        <v>14</v>
      </c>
      <c r="H1620" s="1" t="s">
        <v>14</v>
      </c>
      <c r="I1620" s="1" t="s">
        <v>14</v>
      </c>
      <c r="J1620" s="1" t="s">
        <v>14</v>
      </c>
      <c r="K1620" s="1" t="s">
        <v>14</v>
      </c>
      <c r="L1620" s="1" t="s">
        <v>14</v>
      </c>
      <c r="M1620" s="1" t="s">
        <v>14</v>
      </c>
      <c r="N1620" s="1" t="s">
        <v>12</v>
      </c>
      <c r="O1620" s="1" t="s">
        <v>14</v>
      </c>
      <c r="P1620" s="1" t="s">
        <v>14</v>
      </c>
      <c r="Q1620" s="1"/>
    </row>
    <row r="1621" spans="1:17" x14ac:dyDescent="0.25">
      <c r="A1621" s="1" t="s">
        <v>280</v>
      </c>
      <c r="B1621" s="1" t="s">
        <v>2308</v>
      </c>
      <c r="C1621" s="1" t="s">
        <v>30</v>
      </c>
      <c r="D1621" s="1" t="s">
        <v>1953</v>
      </c>
      <c r="E1621" s="1" t="s">
        <v>585</v>
      </c>
      <c r="F1621" s="1" t="s">
        <v>2310</v>
      </c>
      <c r="G1621" s="1" t="s">
        <v>27</v>
      </c>
      <c r="H1621" s="1" t="s">
        <v>14</v>
      </c>
      <c r="I1621" s="1" t="s">
        <v>14</v>
      </c>
      <c r="J1621" s="1" t="s">
        <v>14</v>
      </c>
      <c r="K1621" s="1" t="s">
        <v>14</v>
      </c>
      <c r="L1621" s="1" t="s">
        <v>14</v>
      </c>
      <c r="M1621" s="1" t="s">
        <v>14</v>
      </c>
      <c r="N1621" s="1" t="s">
        <v>14</v>
      </c>
      <c r="O1621" s="1" t="s">
        <v>14</v>
      </c>
      <c r="P1621" s="1" t="s">
        <v>14</v>
      </c>
      <c r="Q1621" s="1"/>
    </row>
    <row r="1622" spans="1:17" x14ac:dyDescent="0.25">
      <c r="A1622" s="1" t="s">
        <v>280</v>
      </c>
      <c r="B1622" s="1" t="s">
        <v>2311</v>
      </c>
      <c r="C1622" s="1" t="s">
        <v>32</v>
      </c>
      <c r="D1622" s="1" t="s">
        <v>18</v>
      </c>
      <c r="E1622" s="1" t="s">
        <v>497</v>
      </c>
      <c r="F1622" s="1" t="s">
        <v>2312</v>
      </c>
      <c r="G1622" s="1" t="s">
        <v>14</v>
      </c>
      <c r="H1622" s="1" t="s">
        <v>14</v>
      </c>
      <c r="I1622" s="1" t="s">
        <v>14</v>
      </c>
      <c r="J1622" s="1" t="s">
        <v>14</v>
      </c>
      <c r="K1622" s="1" t="s">
        <v>14</v>
      </c>
      <c r="L1622" s="1" t="s">
        <v>14</v>
      </c>
      <c r="M1622" s="1" t="s">
        <v>14</v>
      </c>
      <c r="N1622" s="1" t="s">
        <v>12</v>
      </c>
      <c r="O1622" s="1" t="s">
        <v>14</v>
      </c>
      <c r="P1622" s="1" t="s">
        <v>14</v>
      </c>
      <c r="Q1622" s="1"/>
    </row>
    <row r="1623" spans="1:17" x14ac:dyDescent="0.25">
      <c r="A1623" s="1" t="s">
        <v>280</v>
      </c>
      <c r="B1623" s="1" t="s">
        <v>2311</v>
      </c>
      <c r="C1623" s="1" t="s">
        <v>32</v>
      </c>
      <c r="D1623" s="1" t="s">
        <v>1953</v>
      </c>
      <c r="E1623" s="1" t="s">
        <v>585</v>
      </c>
      <c r="F1623" s="1" t="s">
        <v>2313</v>
      </c>
      <c r="G1623" s="1" t="s">
        <v>27</v>
      </c>
      <c r="H1623" s="1" t="s">
        <v>14</v>
      </c>
      <c r="I1623" s="1" t="s">
        <v>14</v>
      </c>
      <c r="J1623" s="1" t="s">
        <v>14</v>
      </c>
      <c r="K1623" s="1" t="s">
        <v>14</v>
      </c>
      <c r="L1623" s="1" t="s">
        <v>14</v>
      </c>
      <c r="M1623" s="1" t="s">
        <v>14</v>
      </c>
      <c r="N1623" s="1" t="s">
        <v>14</v>
      </c>
      <c r="O1623" s="1" t="s">
        <v>14</v>
      </c>
      <c r="P1623" s="1" t="s">
        <v>14</v>
      </c>
      <c r="Q1623" s="1"/>
    </row>
    <row r="1624" spans="1:17" x14ac:dyDescent="0.25">
      <c r="A1624" s="1" t="s">
        <v>280</v>
      </c>
      <c r="B1624" s="1" t="s">
        <v>2314</v>
      </c>
      <c r="C1624" s="1" t="s">
        <v>34</v>
      </c>
      <c r="D1624" s="1" t="s">
        <v>18</v>
      </c>
      <c r="E1624" s="1" t="s">
        <v>497</v>
      </c>
      <c r="F1624" s="1" t="s">
        <v>2315</v>
      </c>
      <c r="G1624" s="1" t="s">
        <v>14</v>
      </c>
      <c r="H1624" s="1" t="s">
        <v>14</v>
      </c>
      <c r="I1624" s="1" t="s">
        <v>14</v>
      </c>
      <c r="J1624" s="1" t="s">
        <v>14</v>
      </c>
      <c r="K1624" s="1" t="s">
        <v>14</v>
      </c>
      <c r="L1624" s="1" t="s">
        <v>14</v>
      </c>
      <c r="M1624" s="1" t="s">
        <v>14</v>
      </c>
      <c r="N1624" s="1" t="s">
        <v>12</v>
      </c>
      <c r="O1624" s="1" t="s">
        <v>14</v>
      </c>
      <c r="P1624" s="1" t="s">
        <v>14</v>
      </c>
      <c r="Q1624" s="1"/>
    </row>
    <row r="1625" spans="1:17" x14ac:dyDescent="0.25">
      <c r="A1625" s="1" t="s">
        <v>280</v>
      </c>
      <c r="B1625" s="1" t="s">
        <v>2314</v>
      </c>
      <c r="C1625" s="1" t="s">
        <v>34</v>
      </c>
      <c r="D1625" s="1" t="s">
        <v>1953</v>
      </c>
      <c r="E1625" s="1" t="s">
        <v>585</v>
      </c>
      <c r="F1625" s="1" t="s">
        <v>2316</v>
      </c>
      <c r="G1625" s="1" t="s">
        <v>27</v>
      </c>
      <c r="H1625" s="1" t="s">
        <v>14</v>
      </c>
      <c r="I1625" s="1" t="s">
        <v>14</v>
      </c>
      <c r="J1625" s="1" t="s">
        <v>14</v>
      </c>
      <c r="K1625" s="1" t="s">
        <v>14</v>
      </c>
      <c r="L1625" s="1" t="s">
        <v>14</v>
      </c>
      <c r="M1625" s="1" t="s">
        <v>14</v>
      </c>
      <c r="N1625" s="1" t="s">
        <v>14</v>
      </c>
      <c r="O1625" s="1" t="s">
        <v>14</v>
      </c>
      <c r="P1625" s="1" t="s">
        <v>14</v>
      </c>
      <c r="Q1625" s="1"/>
    </row>
    <row r="1626" spans="1:17" x14ac:dyDescent="0.25">
      <c r="A1626" s="1" t="s">
        <v>280</v>
      </c>
      <c r="B1626" s="1" t="s">
        <v>2317</v>
      </c>
      <c r="C1626" s="1" t="s">
        <v>36</v>
      </c>
      <c r="D1626" s="1" t="s">
        <v>18</v>
      </c>
      <c r="E1626" s="1" t="s">
        <v>497</v>
      </c>
      <c r="F1626" s="1" t="s">
        <v>2318</v>
      </c>
      <c r="G1626" s="1" t="s">
        <v>14</v>
      </c>
      <c r="H1626" s="1" t="s">
        <v>494</v>
      </c>
      <c r="I1626" s="1" t="s">
        <v>508</v>
      </c>
      <c r="J1626" s="1" t="s">
        <v>14</v>
      </c>
      <c r="K1626" s="1" t="s">
        <v>14</v>
      </c>
      <c r="L1626" s="1" t="s">
        <v>14</v>
      </c>
      <c r="M1626" s="1" t="s">
        <v>509</v>
      </c>
      <c r="N1626" s="1" t="s">
        <v>12</v>
      </c>
      <c r="O1626" s="1" t="s">
        <v>14</v>
      </c>
      <c r="P1626" s="1" t="s">
        <v>14</v>
      </c>
      <c r="Q1626" s="1"/>
    </row>
    <row r="1627" spans="1:17" x14ac:dyDescent="0.25">
      <c r="A1627" s="1" t="s">
        <v>280</v>
      </c>
      <c r="B1627" s="1" t="s">
        <v>2317</v>
      </c>
      <c r="C1627" s="1" t="s">
        <v>36</v>
      </c>
      <c r="D1627" s="1" t="s">
        <v>1953</v>
      </c>
      <c r="E1627" s="1" t="s">
        <v>585</v>
      </c>
      <c r="F1627" s="1" t="s">
        <v>2319</v>
      </c>
      <c r="G1627" s="1" t="s">
        <v>27</v>
      </c>
      <c r="H1627" s="1" t="s">
        <v>494</v>
      </c>
      <c r="I1627" s="1" t="s">
        <v>508</v>
      </c>
      <c r="J1627" s="1" t="s">
        <v>14</v>
      </c>
      <c r="K1627" s="1" t="s">
        <v>14</v>
      </c>
      <c r="L1627" s="1" t="s">
        <v>509</v>
      </c>
      <c r="M1627" s="1" t="s">
        <v>509</v>
      </c>
      <c r="N1627" s="1" t="s">
        <v>14</v>
      </c>
      <c r="O1627" s="1" t="s">
        <v>14</v>
      </c>
      <c r="P1627" s="1" t="s">
        <v>14</v>
      </c>
      <c r="Q1627" s="1"/>
    </row>
    <row r="1628" spans="1:17" x14ac:dyDescent="0.25">
      <c r="A1628" s="1" t="s">
        <v>280</v>
      </c>
      <c r="B1628" s="1" t="s">
        <v>2320</v>
      </c>
      <c r="C1628" s="1" t="s">
        <v>38</v>
      </c>
      <c r="D1628" s="1" t="s">
        <v>12</v>
      </c>
      <c r="E1628" s="1" t="s">
        <v>502</v>
      </c>
      <c r="F1628" s="1" t="s">
        <v>14</v>
      </c>
      <c r="G1628" s="1" t="s">
        <v>14</v>
      </c>
      <c r="H1628" s="1" t="s">
        <v>14</v>
      </c>
      <c r="I1628" s="1" t="s">
        <v>14</v>
      </c>
      <c r="J1628" s="1" t="s">
        <v>14</v>
      </c>
      <c r="K1628" s="1" t="s">
        <v>14</v>
      </c>
      <c r="L1628" s="1" t="s">
        <v>14</v>
      </c>
      <c r="M1628" s="1" t="s">
        <v>14</v>
      </c>
      <c r="N1628" s="1" t="s">
        <v>14</v>
      </c>
      <c r="O1628" s="1" t="s">
        <v>14</v>
      </c>
      <c r="P1628" s="1" t="s">
        <v>14</v>
      </c>
      <c r="Q1628" s="1"/>
    </row>
    <row r="1629" spans="1:17" x14ac:dyDescent="0.25">
      <c r="A1629" s="1" t="s">
        <v>280</v>
      </c>
      <c r="B1629" s="1" t="s">
        <v>2321</v>
      </c>
      <c r="C1629" s="1" t="s">
        <v>40</v>
      </c>
      <c r="D1629" s="1" t="s">
        <v>18</v>
      </c>
      <c r="E1629" s="1" t="s">
        <v>497</v>
      </c>
      <c r="F1629" s="1" t="s">
        <v>2322</v>
      </c>
      <c r="G1629" s="1" t="s">
        <v>14</v>
      </c>
      <c r="H1629" s="1" t="s">
        <v>494</v>
      </c>
      <c r="I1629" s="1" t="s">
        <v>505</v>
      </c>
      <c r="J1629" s="1" t="s">
        <v>252</v>
      </c>
      <c r="K1629" s="1" t="s">
        <v>14</v>
      </c>
      <c r="L1629" s="1" t="s">
        <v>14</v>
      </c>
      <c r="M1629" s="1" t="s">
        <v>14</v>
      </c>
      <c r="N1629" s="1" t="s">
        <v>14</v>
      </c>
      <c r="O1629" s="1" t="s">
        <v>14</v>
      </c>
      <c r="P1629" s="1" t="s">
        <v>14</v>
      </c>
      <c r="Q1629" s="1"/>
    </row>
    <row r="1630" spans="1:17" x14ac:dyDescent="0.25">
      <c r="A1630" s="1" t="s">
        <v>280</v>
      </c>
      <c r="B1630" s="1" t="s">
        <v>2323</v>
      </c>
      <c r="C1630" s="1" t="s">
        <v>43</v>
      </c>
      <c r="D1630" s="1" t="s">
        <v>18</v>
      </c>
      <c r="E1630" s="1" t="s">
        <v>497</v>
      </c>
      <c r="F1630" s="1" t="s">
        <v>282</v>
      </c>
      <c r="G1630" s="1" t="s">
        <v>14</v>
      </c>
      <c r="H1630" s="1" t="s">
        <v>14</v>
      </c>
      <c r="I1630" s="1" t="s">
        <v>14</v>
      </c>
      <c r="J1630" s="1" t="s">
        <v>14</v>
      </c>
      <c r="K1630" s="1" t="s">
        <v>14</v>
      </c>
      <c r="L1630" s="1" t="s">
        <v>14</v>
      </c>
      <c r="M1630" s="1" t="s">
        <v>14</v>
      </c>
      <c r="N1630" s="1" t="s">
        <v>12</v>
      </c>
      <c r="O1630" s="1" t="s">
        <v>14</v>
      </c>
      <c r="P1630" s="1" t="s">
        <v>14</v>
      </c>
      <c r="Q1630" s="1"/>
    </row>
    <row r="1631" spans="1:17" x14ac:dyDescent="0.25">
      <c r="A1631" s="1" t="s">
        <v>280</v>
      </c>
      <c r="B1631" s="1" t="s">
        <v>2323</v>
      </c>
      <c r="C1631" s="1" t="s">
        <v>43</v>
      </c>
      <c r="D1631" s="1" t="s">
        <v>1953</v>
      </c>
      <c r="E1631" s="1" t="s">
        <v>585</v>
      </c>
      <c r="F1631" s="1" t="s">
        <v>2324</v>
      </c>
      <c r="G1631" s="1" t="s">
        <v>27</v>
      </c>
      <c r="H1631" s="1" t="s">
        <v>14</v>
      </c>
      <c r="I1631" s="1" t="s">
        <v>14</v>
      </c>
      <c r="J1631" s="1" t="s">
        <v>14</v>
      </c>
      <c r="K1631" s="1" t="s">
        <v>14</v>
      </c>
      <c r="L1631" s="1" t="s">
        <v>14</v>
      </c>
      <c r="M1631" s="1" t="s">
        <v>14</v>
      </c>
      <c r="N1631" s="1" t="s">
        <v>14</v>
      </c>
      <c r="O1631" s="1" t="s">
        <v>14</v>
      </c>
      <c r="P1631" s="1" t="s">
        <v>14</v>
      </c>
      <c r="Q1631" s="1"/>
    </row>
    <row r="1632" spans="1:17" x14ac:dyDescent="0.25">
      <c r="A1632" s="1" t="s">
        <v>280</v>
      </c>
      <c r="B1632" s="1" t="s">
        <v>2325</v>
      </c>
      <c r="C1632" s="1" t="s">
        <v>47</v>
      </c>
      <c r="D1632" s="1" t="s">
        <v>18</v>
      </c>
      <c r="E1632" s="1" t="s">
        <v>497</v>
      </c>
      <c r="F1632" s="1" t="s">
        <v>2326</v>
      </c>
      <c r="G1632" s="1" t="s">
        <v>14</v>
      </c>
      <c r="H1632" s="1" t="s">
        <v>14</v>
      </c>
      <c r="I1632" s="1" t="s">
        <v>14</v>
      </c>
      <c r="J1632" s="1" t="s">
        <v>14</v>
      </c>
      <c r="K1632" s="1" t="s">
        <v>14</v>
      </c>
      <c r="L1632" s="1" t="s">
        <v>14</v>
      </c>
      <c r="M1632" s="1" t="s">
        <v>14</v>
      </c>
      <c r="N1632" s="1" t="s">
        <v>12</v>
      </c>
      <c r="O1632" s="1" t="s">
        <v>14</v>
      </c>
      <c r="P1632" s="1" t="s">
        <v>14</v>
      </c>
      <c r="Q1632" s="1"/>
    </row>
    <row r="1633" spans="1:17" x14ac:dyDescent="0.25">
      <c r="A1633" s="1" t="s">
        <v>280</v>
      </c>
      <c r="B1633" s="1" t="s">
        <v>2325</v>
      </c>
      <c r="C1633" s="1" t="s">
        <v>47</v>
      </c>
      <c r="D1633" s="1" t="s">
        <v>1953</v>
      </c>
      <c r="E1633" s="1" t="s">
        <v>585</v>
      </c>
      <c r="F1633" s="1" t="s">
        <v>2327</v>
      </c>
      <c r="G1633" s="1" t="s">
        <v>27</v>
      </c>
      <c r="H1633" s="1" t="s">
        <v>14</v>
      </c>
      <c r="I1633" s="1" t="s">
        <v>14</v>
      </c>
      <c r="J1633" s="1" t="s">
        <v>14</v>
      </c>
      <c r="K1633" s="1" t="s">
        <v>14</v>
      </c>
      <c r="L1633" s="1" t="s">
        <v>14</v>
      </c>
      <c r="M1633" s="1" t="s">
        <v>14</v>
      </c>
      <c r="N1633" s="1" t="s">
        <v>14</v>
      </c>
      <c r="O1633" s="1" t="s">
        <v>14</v>
      </c>
      <c r="P1633" s="1" t="s">
        <v>14</v>
      </c>
      <c r="Q1633" s="1"/>
    </row>
    <row r="1634" spans="1:17" x14ac:dyDescent="0.25">
      <c r="A1634" s="1" t="s">
        <v>280</v>
      </c>
      <c r="B1634" s="1" t="s">
        <v>2328</v>
      </c>
      <c r="C1634" s="1" t="s">
        <v>49</v>
      </c>
      <c r="D1634" s="1" t="s">
        <v>18</v>
      </c>
      <c r="E1634" s="1" t="s">
        <v>497</v>
      </c>
      <c r="F1634" s="1" t="s">
        <v>2329</v>
      </c>
      <c r="G1634" s="1" t="s">
        <v>14</v>
      </c>
      <c r="H1634" s="1" t="s">
        <v>494</v>
      </c>
      <c r="I1634" s="1" t="s">
        <v>508</v>
      </c>
      <c r="J1634" s="1" t="s">
        <v>14</v>
      </c>
      <c r="K1634" s="1" t="s">
        <v>14</v>
      </c>
      <c r="L1634" s="1" t="s">
        <v>14</v>
      </c>
      <c r="M1634" s="1" t="s">
        <v>509</v>
      </c>
      <c r="N1634" s="1" t="s">
        <v>12</v>
      </c>
      <c r="O1634" s="1" t="s">
        <v>14</v>
      </c>
      <c r="P1634" s="1" t="s">
        <v>14</v>
      </c>
      <c r="Q1634" s="1"/>
    </row>
    <row r="1635" spans="1:17" x14ac:dyDescent="0.25">
      <c r="A1635" s="1" t="s">
        <v>280</v>
      </c>
      <c r="B1635" s="1" t="s">
        <v>2328</v>
      </c>
      <c r="C1635" s="1" t="s">
        <v>49</v>
      </c>
      <c r="D1635" s="1" t="s">
        <v>1953</v>
      </c>
      <c r="E1635" s="1" t="s">
        <v>585</v>
      </c>
      <c r="F1635" s="1" t="s">
        <v>2330</v>
      </c>
      <c r="G1635" s="1" t="s">
        <v>27</v>
      </c>
      <c r="H1635" s="1" t="s">
        <v>494</v>
      </c>
      <c r="I1635" s="1" t="s">
        <v>508</v>
      </c>
      <c r="J1635" s="1" t="s">
        <v>14</v>
      </c>
      <c r="K1635" s="1" t="s">
        <v>14</v>
      </c>
      <c r="L1635" s="1" t="s">
        <v>509</v>
      </c>
      <c r="M1635" s="1" t="s">
        <v>509</v>
      </c>
      <c r="N1635" s="1" t="s">
        <v>14</v>
      </c>
      <c r="O1635" s="1" t="s">
        <v>14</v>
      </c>
      <c r="P1635" s="1" t="s">
        <v>14</v>
      </c>
      <c r="Q1635" s="1"/>
    </row>
    <row r="1636" spans="1:17" x14ac:dyDescent="0.25">
      <c r="A1636" s="1" t="s">
        <v>280</v>
      </c>
      <c r="B1636" s="1" t="s">
        <v>2331</v>
      </c>
      <c r="C1636" s="1" t="s">
        <v>51</v>
      </c>
      <c r="D1636" s="1" t="s">
        <v>12</v>
      </c>
      <c r="E1636" s="1" t="s">
        <v>502</v>
      </c>
      <c r="F1636" s="1" t="s">
        <v>14</v>
      </c>
      <c r="G1636" s="1" t="s">
        <v>14</v>
      </c>
      <c r="H1636" s="1" t="s">
        <v>14</v>
      </c>
      <c r="I1636" s="1" t="s">
        <v>14</v>
      </c>
      <c r="J1636" s="1" t="s">
        <v>14</v>
      </c>
      <c r="K1636" s="1" t="s">
        <v>14</v>
      </c>
      <c r="L1636" s="1" t="s">
        <v>14</v>
      </c>
      <c r="M1636" s="1" t="s">
        <v>14</v>
      </c>
      <c r="N1636" s="1" t="s">
        <v>14</v>
      </c>
      <c r="O1636" s="1" t="s">
        <v>14</v>
      </c>
      <c r="P1636" s="1" t="s">
        <v>14</v>
      </c>
      <c r="Q1636" s="1"/>
    </row>
    <row r="1637" spans="1:17" x14ac:dyDescent="0.25">
      <c r="A1637" s="1" t="s">
        <v>280</v>
      </c>
      <c r="B1637" s="1" t="s">
        <v>2332</v>
      </c>
      <c r="C1637" s="1" t="s">
        <v>53</v>
      </c>
      <c r="D1637" s="1" t="s">
        <v>18</v>
      </c>
      <c r="E1637" s="1" t="s">
        <v>497</v>
      </c>
      <c r="F1637" s="1" t="s">
        <v>2333</v>
      </c>
      <c r="G1637" s="1" t="s">
        <v>14</v>
      </c>
      <c r="H1637" s="1" t="s">
        <v>494</v>
      </c>
      <c r="I1637" s="1" t="s">
        <v>508</v>
      </c>
      <c r="J1637" s="1" t="s">
        <v>14</v>
      </c>
      <c r="K1637" s="1" t="s">
        <v>14</v>
      </c>
      <c r="L1637" s="1" t="s">
        <v>14</v>
      </c>
      <c r="M1637" s="1" t="s">
        <v>509</v>
      </c>
      <c r="N1637" s="1" t="s">
        <v>14</v>
      </c>
      <c r="O1637" s="1" t="s">
        <v>14</v>
      </c>
      <c r="P1637" s="1" t="s">
        <v>14</v>
      </c>
      <c r="Q1637" s="1"/>
    </row>
    <row r="1638" spans="1:17" x14ac:dyDescent="0.25">
      <c r="A1638" s="1" t="s">
        <v>280</v>
      </c>
      <c r="B1638" s="1" t="s">
        <v>2332</v>
      </c>
      <c r="C1638" s="1" t="s">
        <v>53</v>
      </c>
      <c r="D1638" s="1" t="s">
        <v>1953</v>
      </c>
      <c r="E1638" s="1" t="s">
        <v>585</v>
      </c>
      <c r="F1638" s="1" t="s">
        <v>2334</v>
      </c>
      <c r="G1638" s="1" t="s">
        <v>27</v>
      </c>
      <c r="H1638" s="1" t="s">
        <v>494</v>
      </c>
      <c r="I1638" s="1" t="s">
        <v>508</v>
      </c>
      <c r="J1638" s="1" t="s">
        <v>14</v>
      </c>
      <c r="K1638" s="1" t="s">
        <v>14</v>
      </c>
      <c r="L1638" s="1" t="s">
        <v>2207</v>
      </c>
      <c r="M1638" s="1" t="s">
        <v>509</v>
      </c>
      <c r="N1638" s="1" t="s">
        <v>14</v>
      </c>
      <c r="O1638" s="1" t="s">
        <v>14</v>
      </c>
      <c r="P1638" s="1" t="s">
        <v>14</v>
      </c>
      <c r="Q1638" s="1"/>
    </row>
    <row r="1639" spans="1:17" x14ac:dyDescent="0.25">
      <c r="A1639" s="1" t="s">
        <v>286</v>
      </c>
      <c r="B1639" s="1" t="s">
        <v>2335</v>
      </c>
      <c r="C1639" s="1" t="s">
        <v>12</v>
      </c>
      <c r="D1639" s="1" t="s">
        <v>18</v>
      </c>
      <c r="E1639" s="1" t="s">
        <v>174</v>
      </c>
      <c r="F1639" s="1" t="s">
        <v>286</v>
      </c>
      <c r="G1639" s="1" t="s">
        <v>14</v>
      </c>
      <c r="H1639" s="1" t="s">
        <v>494</v>
      </c>
      <c r="I1639" s="1" t="s">
        <v>255</v>
      </c>
      <c r="J1639" s="1" t="s">
        <v>495</v>
      </c>
      <c r="K1639" s="1" t="s">
        <v>30</v>
      </c>
      <c r="L1639" s="1" t="s">
        <v>14</v>
      </c>
      <c r="M1639" s="1" t="s">
        <v>14</v>
      </c>
      <c r="N1639" s="1" t="s">
        <v>14</v>
      </c>
      <c r="O1639" s="1" t="s">
        <v>14</v>
      </c>
      <c r="P1639" s="1" t="s">
        <v>14</v>
      </c>
      <c r="Q1639" s="1"/>
    </row>
    <row r="1640" spans="1:17" x14ac:dyDescent="0.25">
      <c r="A1640" s="1" t="s">
        <v>286</v>
      </c>
      <c r="B1640" s="1" t="s">
        <v>2336</v>
      </c>
      <c r="C1640" s="1" t="s">
        <v>18</v>
      </c>
      <c r="D1640" s="1" t="s">
        <v>18</v>
      </c>
      <c r="E1640" s="1" t="s">
        <v>497</v>
      </c>
      <c r="F1640" s="1" t="s">
        <v>2075</v>
      </c>
      <c r="G1640" s="1" t="s">
        <v>14</v>
      </c>
      <c r="H1640" s="1" t="s">
        <v>499</v>
      </c>
      <c r="I1640" s="1" t="s">
        <v>14</v>
      </c>
      <c r="J1640" s="1" t="s">
        <v>500</v>
      </c>
      <c r="K1640" s="1" t="s">
        <v>30</v>
      </c>
      <c r="L1640" s="1" t="s">
        <v>14</v>
      </c>
      <c r="M1640" s="1" t="s">
        <v>14</v>
      </c>
      <c r="N1640" s="1" t="s">
        <v>14</v>
      </c>
      <c r="O1640" s="1" t="s">
        <v>14</v>
      </c>
      <c r="P1640" s="1" t="s">
        <v>14</v>
      </c>
      <c r="Q1640" s="1"/>
    </row>
    <row r="1641" spans="1:17" x14ac:dyDescent="0.25">
      <c r="A1641" s="1" t="s">
        <v>286</v>
      </c>
      <c r="B1641" s="1" t="s">
        <v>2337</v>
      </c>
      <c r="C1641" s="1" t="s">
        <v>20</v>
      </c>
      <c r="D1641" s="1" t="s">
        <v>12</v>
      </c>
      <c r="E1641" s="1" t="s">
        <v>502</v>
      </c>
      <c r="F1641" s="1" t="s">
        <v>14</v>
      </c>
      <c r="G1641" s="1" t="s">
        <v>14</v>
      </c>
      <c r="H1641" s="1" t="s">
        <v>14</v>
      </c>
      <c r="I1641" s="1" t="s">
        <v>14</v>
      </c>
      <c r="J1641" s="1" t="s">
        <v>14</v>
      </c>
      <c r="K1641" s="1" t="s">
        <v>14</v>
      </c>
      <c r="L1641" s="1" t="s">
        <v>14</v>
      </c>
      <c r="M1641" s="1" t="s">
        <v>14</v>
      </c>
      <c r="N1641" s="1" t="s">
        <v>14</v>
      </c>
      <c r="O1641" s="1" t="s">
        <v>14</v>
      </c>
      <c r="P1641" s="1" t="s">
        <v>14</v>
      </c>
      <c r="Q1641" s="1"/>
    </row>
    <row r="1642" spans="1:17" x14ac:dyDescent="0.25">
      <c r="A1642" s="1" t="s">
        <v>286</v>
      </c>
      <c r="B1642" s="1" t="s">
        <v>2338</v>
      </c>
      <c r="C1642" s="1" t="s">
        <v>22</v>
      </c>
      <c r="D1642" s="1" t="s">
        <v>18</v>
      </c>
      <c r="E1642" s="1" t="s">
        <v>497</v>
      </c>
      <c r="F1642" s="1" t="s">
        <v>2339</v>
      </c>
      <c r="G1642" s="1" t="s">
        <v>14</v>
      </c>
      <c r="H1642" s="1" t="s">
        <v>494</v>
      </c>
      <c r="I1642" s="1" t="s">
        <v>505</v>
      </c>
      <c r="J1642" s="1" t="s">
        <v>252</v>
      </c>
      <c r="K1642" s="1" t="s">
        <v>14</v>
      </c>
      <c r="L1642" s="1" t="s">
        <v>14</v>
      </c>
      <c r="M1642" s="1" t="s">
        <v>14</v>
      </c>
      <c r="N1642" s="1" t="s">
        <v>14</v>
      </c>
      <c r="O1642" s="1" t="s">
        <v>14</v>
      </c>
      <c r="P1642" s="1" t="s">
        <v>14</v>
      </c>
      <c r="Q1642" s="1"/>
    </row>
    <row r="1643" spans="1:17" x14ac:dyDescent="0.25">
      <c r="A1643" s="1" t="s">
        <v>286</v>
      </c>
      <c r="B1643" s="1" t="s">
        <v>2340</v>
      </c>
      <c r="C1643" s="1" t="s">
        <v>24</v>
      </c>
      <c r="D1643" s="1" t="s">
        <v>18</v>
      </c>
      <c r="E1643" s="1" t="s">
        <v>497</v>
      </c>
      <c r="F1643" s="1" t="s">
        <v>2270</v>
      </c>
      <c r="G1643" s="1" t="s">
        <v>14</v>
      </c>
      <c r="H1643" s="1" t="s">
        <v>14</v>
      </c>
      <c r="I1643" s="1" t="s">
        <v>14</v>
      </c>
      <c r="J1643" s="1" t="s">
        <v>14</v>
      </c>
      <c r="K1643" s="1" t="s">
        <v>14</v>
      </c>
      <c r="L1643" s="1" t="s">
        <v>14</v>
      </c>
      <c r="M1643" s="1" t="s">
        <v>14</v>
      </c>
      <c r="N1643" s="1" t="s">
        <v>12</v>
      </c>
      <c r="O1643" s="1" t="s">
        <v>14</v>
      </c>
      <c r="P1643" s="1" t="s">
        <v>14</v>
      </c>
      <c r="Q1643" s="1"/>
    </row>
    <row r="1644" spans="1:17" x14ac:dyDescent="0.25">
      <c r="A1644" s="1" t="s">
        <v>286</v>
      </c>
      <c r="B1644" s="1" t="s">
        <v>2340</v>
      </c>
      <c r="C1644" s="1" t="s">
        <v>24</v>
      </c>
      <c r="D1644" s="1" t="s">
        <v>1953</v>
      </c>
      <c r="E1644" s="1" t="s">
        <v>585</v>
      </c>
      <c r="F1644" s="1" t="s">
        <v>2341</v>
      </c>
      <c r="G1644" s="1" t="s">
        <v>27</v>
      </c>
      <c r="H1644" s="1" t="s">
        <v>14</v>
      </c>
      <c r="I1644" s="1" t="s">
        <v>14</v>
      </c>
      <c r="J1644" s="1" t="s">
        <v>14</v>
      </c>
      <c r="K1644" s="1" t="s">
        <v>14</v>
      </c>
      <c r="L1644" s="1" t="s">
        <v>14</v>
      </c>
      <c r="M1644" s="1" t="s">
        <v>14</v>
      </c>
      <c r="N1644" s="1" t="s">
        <v>14</v>
      </c>
      <c r="O1644" s="1" t="s">
        <v>14</v>
      </c>
      <c r="P1644" s="1" t="s">
        <v>14</v>
      </c>
      <c r="Q1644" s="1"/>
    </row>
    <row r="1645" spans="1:17" x14ac:dyDescent="0.25">
      <c r="A1645" s="1" t="s">
        <v>286</v>
      </c>
      <c r="B1645" s="1" t="s">
        <v>2342</v>
      </c>
      <c r="C1645" s="1" t="s">
        <v>30</v>
      </c>
      <c r="D1645" s="1" t="s">
        <v>18</v>
      </c>
      <c r="E1645" s="1" t="s">
        <v>497</v>
      </c>
      <c r="F1645" s="1" t="s">
        <v>2281</v>
      </c>
      <c r="G1645" s="1" t="s">
        <v>14</v>
      </c>
      <c r="H1645" s="1" t="s">
        <v>14</v>
      </c>
      <c r="I1645" s="1" t="s">
        <v>14</v>
      </c>
      <c r="J1645" s="1" t="s">
        <v>14</v>
      </c>
      <c r="K1645" s="1" t="s">
        <v>14</v>
      </c>
      <c r="L1645" s="1" t="s">
        <v>14</v>
      </c>
      <c r="M1645" s="1" t="s">
        <v>14</v>
      </c>
      <c r="N1645" s="1" t="s">
        <v>12</v>
      </c>
      <c r="O1645" s="1" t="s">
        <v>14</v>
      </c>
      <c r="P1645" s="1" t="s">
        <v>14</v>
      </c>
      <c r="Q1645" s="1"/>
    </row>
    <row r="1646" spans="1:17" x14ac:dyDescent="0.25">
      <c r="A1646" s="1" t="s">
        <v>286</v>
      </c>
      <c r="B1646" s="1" t="s">
        <v>2342</v>
      </c>
      <c r="C1646" s="1" t="s">
        <v>30</v>
      </c>
      <c r="D1646" s="1" t="s">
        <v>1953</v>
      </c>
      <c r="E1646" s="1" t="s">
        <v>585</v>
      </c>
      <c r="F1646" s="1" t="s">
        <v>2343</v>
      </c>
      <c r="G1646" s="1" t="s">
        <v>27</v>
      </c>
      <c r="H1646" s="1" t="s">
        <v>14</v>
      </c>
      <c r="I1646" s="1" t="s">
        <v>14</v>
      </c>
      <c r="J1646" s="1" t="s">
        <v>14</v>
      </c>
      <c r="K1646" s="1" t="s">
        <v>14</v>
      </c>
      <c r="L1646" s="1" t="s">
        <v>14</v>
      </c>
      <c r="M1646" s="1" t="s">
        <v>14</v>
      </c>
      <c r="N1646" s="1" t="s">
        <v>14</v>
      </c>
      <c r="O1646" s="1" t="s">
        <v>14</v>
      </c>
      <c r="P1646" s="1" t="s">
        <v>14</v>
      </c>
      <c r="Q1646" s="1"/>
    </row>
    <row r="1647" spans="1:17" x14ac:dyDescent="0.25">
      <c r="A1647" s="1" t="s">
        <v>286</v>
      </c>
      <c r="B1647" s="1" t="s">
        <v>2344</v>
      </c>
      <c r="C1647" s="1" t="s">
        <v>32</v>
      </c>
      <c r="D1647" s="1" t="s">
        <v>18</v>
      </c>
      <c r="E1647" s="1" t="s">
        <v>497</v>
      </c>
      <c r="F1647" s="1" t="s">
        <v>2299</v>
      </c>
      <c r="G1647" s="1" t="s">
        <v>14</v>
      </c>
      <c r="H1647" s="1" t="s">
        <v>494</v>
      </c>
      <c r="I1647" s="1" t="s">
        <v>508</v>
      </c>
      <c r="J1647" s="1" t="s">
        <v>14</v>
      </c>
      <c r="K1647" s="1" t="s">
        <v>14</v>
      </c>
      <c r="L1647" s="1" t="s">
        <v>14</v>
      </c>
      <c r="M1647" s="1" t="s">
        <v>509</v>
      </c>
      <c r="N1647" s="1" t="s">
        <v>12</v>
      </c>
      <c r="O1647" s="1" t="s">
        <v>14</v>
      </c>
      <c r="P1647" s="1" t="s">
        <v>14</v>
      </c>
      <c r="Q1647" s="1"/>
    </row>
    <row r="1648" spans="1:17" x14ac:dyDescent="0.25">
      <c r="A1648" s="1" t="s">
        <v>286</v>
      </c>
      <c r="B1648" s="1" t="s">
        <v>2344</v>
      </c>
      <c r="C1648" s="1" t="s">
        <v>32</v>
      </c>
      <c r="D1648" s="1" t="s">
        <v>1953</v>
      </c>
      <c r="E1648" s="1" t="s">
        <v>585</v>
      </c>
      <c r="F1648" s="1" t="s">
        <v>2345</v>
      </c>
      <c r="G1648" s="1" t="s">
        <v>27</v>
      </c>
      <c r="H1648" s="1" t="s">
        <v>494</v>
      </c>
      <c r="I1648" s="1" t="s">
        <v>508</v>
      </c>
      <c r="J1648" s="1" t="s">
        <v>14</v>
      </c>
      <c r="K1648" s="1" t="s">
        <v>14</v>
      </c>
      <c r="L1648" s="1" t="s">
        <v>509</v>
      </c>
      <c r="M1648" s="1" t="s">
        <v>509</v>
      </c>
      <c r="N1648" s="1" t="s">
        <v>509</v>
      </c>
      <c r="O1648" s="1" t="s">
        <v>14</v>
      </c>
      <c r="P1648" s="1" t="s">
        <v>14</v>
      </c>
      <c r="Q1648" s="1"/>
    </row>
    <row r="1649" spans="1:17" x14ac:dyDescent="0.25">
      <c r="A1649" s="1" t="s">
        <v>286</v>
      </c>
      <c r="B1649" s="1" t="s">
        <v>2346</v>
      </c>
      <c r="C1649" s="1" t="s">
        <v>34</v>
      </c>
      <c r="D1649" s="1" t="s">
        <v>12</v>
      </c>
      <c r="E1649" s="1" t="s">
        <v>502</v>
      </c>
      <c r="F1649" s="1" t="s">
        <v>14</v>
      </c>
      <c r="G1649" s="1" t="s">
        <v>14</v>
      </c>
      <c r="H1649" s="1" t="s">
        <v>14</v>
      </c>
      <c r="I1649" s="1" t="s">
        <v>14</v>
      </c>
      <c r="J1649" s="1" t="s">
        <v>14</v>
      </c>
      <c r="K1649" s="1" t="s">
        <v>14</v>
      </c>
      <c r="L1649" s="1" t="s">
        <v>14</v>
      </c>
      <c r="M1649" s="1" t="s">
        <v>14</v>
      </c>
      <c r="N1649" s="1" t="s">
        <v>14</v>
      </c>
      <c r="O1649" s="1" t="s">
        <v>14</v>
      </c>
      <c r="P1649" s="1" t="s">
        <v>14</v>
      </c>
      <c r="Q1649" s="1"/>
    </row>
    <row r="1650" spans="1:17" x14ac:dyDescent="0.25">
      <c r="A1650" s="1" t="s">
        <v>286</v>
      </c>
      <c r="B1650" s="1" t="s">
        <v>2347</v>
      </c>
      <c r="C1650" s="1" t="s">
        <v>36</v>
      </c>
      <c r="D1650" s="1" t="s">
        <v>18</v>
      </c>
      <c r="E1650" s="1" t="s">
        <v>497</v>
      </c>
      <c r="F1650" s="1" t="s">
        <v>2348</v>
      </c>
      <c r="G1650" s="1" t="s">
        <v>14</v>
      </c>
      <c r="H1650" s="1" t="s">
        <v>494</v>
      </c>
      <c r="I1650" s="1" t="s">
        <v>505</v>
      </c>
      <c r="J1650" s="1" t="s">
        <v>252</v>
      </c>
      <c r="K1650" s="1" t="s">
        <v>14</v>
      </c>
      <c r="L1650" s="1" t="s">
        <v>14</v>
      </c>
      <c r="M1650" s="1" t="s">
        <v>14</v>
      </c>
      <c r="N1650" s="1" t="s">
        <v>14</v>
      </c>
      <c r="O1650" s="1" t="s">
        <v>14</v>
      </c>
      <c r="P1650" s="1" t="s">
        <v>14</v>
      </c>
      <c r="Q1650" s="1"/>
    </row>
    <row r="1651" spans="1:17" x14ac:dyDescent="0.25">
      <c r="A1651" s="1" t="s">
        <v>286</v>
      </c>
      <c r="B1651" s="1" t="s">
        <v>2349</v>
      </c>
      <c r="C1651" s="1" t="s">
        <v>38</v>
      </c>
      <c r="D1651" s="1" t="s">
        <v>18</v>
      </c>
      <c r="E1651" s="1" t="s">
        <v>497</v>
      </c>
      <c r="F1651" s="1" t="s">
        <v>2305</v>
      </c>
      <c r="G1651" s="1" t="s">
        <v>14</v>
      </c>
      <c r="H1651" s="1" t="s">
        <v>14</v>
      </c>
      <c r="I1651" s="1" t="s">
        <v>14</v>
      </c>
      <c r="J1651" s="1" t="s">
        <v>14</v>
      </c>
      <c r="K1651" s="1" t="s">
        <v>14</v>
      </c>
      <c r="L1651" s="1" t="s">
        <v>14</v>
      </c>
      <c r="M1651" s="1" t="s">
        <v>14</v>
      </c>
      <c r="N1651" s="1" t="s">
        <v>12</v>
      </c>
      <c r="O1651" s="1" t="s">
        <v>14</v>
      </c>
      <c r="P1651" s="1" t="s">
        <v>14</v>
      </c>
      <c r="Q1651" s="1"/>
    </row>
    <row r="1652" spans="1:17" x14ac:dyDescent="0.25">
      <c r="A1652" s="1" t="s">
        <v>286</v>
      </c>
      <c r="B1652" s="1" t="s">
        <v>2349</v>
      </c>
      <c r="C1652" s="1" t="s">
        <v>38</v>
      </c>
      <c r="D1652" s="1" t="s">
        <v>1953</v>
      </c>
      <c r="E1652" s="1" t="s">
        <v>585</v>
      </c>
      <c r="F1652" s="1" t="s">
        <v>2350</v>
      </c>
      <c r="G1652" s="1" t="s">
        <v>27</v>
      </c>
      <c r="H1652" s="1" t="s">
        <v>14</v>
      </c>
      <c r="I1652" s="1" t="s">
        <v>14</v>
      </c>
      <c r="J1652" s="1" t="s">
        <v>14</v>
      </c>
      <c r="K1652" s="1" t="s">
        <v>14</v>
      </c>
      <c r="L1652" s="1" t="s">
        <v>14</v>
      </c>
      <c r="M1652" s="1" t="s">
        <v>14</v>
      </c>
      <c r="N1652" s="1" t="s">
        <v>14</v>
      </c>
      <c r="O1652" s="1" t="s">
        <v>14</v>
      </c>
      <c r="P1652" s="1" t="s">
        <v>14</v>
      </c>
      <c r="Q1652" s="1"/>
    </row>
    <row r="1653" spans="1:17" x14ac:dyDescent="0.25">
      <c r="A1653" s="1" t="s">
        <v>286</v>
      </c>
      <c r="B1653" s="1" t="s">
        <v>2351</v>
      </c>
      <c r="C1653" s="1" t="s">
        <v>40</v>
      </c>
      <c r="D1653" s="1" t="s">
        <v>18</v>
      </c>
      <c r="E1653" s="1" t="s">
        <v>497</v>
      </c>
      <c r="F1653" s="1" t="s">
        <v>2322</v>
      </c>
      <c r="G1653" s="1" t="s">
        <v>14</v>
      </c>
      <c r="H1653" s="1" t="s">
        <v>14</v>
      </c>
      <c r="I1653" s="1" t="s">
        <v>14</v>
      </c>
      <c r="J1653" s="1" t="s">
        <v>14</v>
      </c>
      <c r="K1653" s="1" t="s">
        <v>14</v>
      </c>
      <c r="L1653" s="1" t="s">
        <v>14</v>
      </c>
      <c r="M1653" s="1" t="s">
        <v>14</v>
      </c>
      <c r="N1653" s="1" t="s">
        <v>12</v>
      </c>
      <c r="O1653" s="1" t="s">
        <v>14</v>
      </c>
      <c r="P1653" s="1" t="s">
        <v>14</v>
      </c>
      <c r="Q1653" s="1"/>
    </row>
    <row r="1654" spans="1:17" x14ac:dyDescent="0.25">
      <c r="A1654" s="1" t="s">
        <v>286</v>
      </c>
      <c r="B1654" s="1" t="s">
        <v>2351</v>
      </c>
      <c r="C1654" s="1" t="s">
        <v>40</v>
      </c>
      <c r="D1654" s="1" t="s">
        <v>1953</v>
      </c>
      <c r="E1654" s="1" t="s">
        <v>585</v>
      </c>
      <c r="F1654" s="1" t="s">
        <v>2352</v>
      </c>
      <c r="G1654" s="1" t="s">
        <v>27</v>
      </c>
      <c r="H1654" s="1" t="s">
        <v>14</v>
      </c>
      <c r="I1654" s="1" t="s">
        <v>14</v>
      </c>
      <c r="J1654" s="1" t="s">
        <v>14</v>
      </c>
      <c r="K1654" s="1" t="s">
        <v>14</v>
      </c>
      <c r="L1654" s="1" t="s">
        <v>14</v>
      </c>
      <c r="M1654" s="1" t="s">
        <v>14</v>
      </c>
      <c r="N1654" s="1" t="s">
        <v>14</v>
      </c>
      <c r="O1654" s="1" t="s">
        <v>14</v>
      </c>
      <c r="P1654" s="1" t="s">
        <v>14</v>
      </c>
      <c r="Q1654" s="1"/>
    </row>
    <row r="1655" spans="1:17" x14ac:dyDescent="0.25">
      <c r="A1655" s="1" t="s">
        <v>286</v>
      </c>
      <c r="B1655" s="1" t="s">
        <v>2353</v>
      </c>
      <c r="C1655" s="1" t="s">
        <v>43</v>
      </c>
      <c r="D1655" s="1" t="s">
        <v>18</v>
      </c>
      <c r="E1655" s="1" t="s">
        <v>497</v>
      </c>
      <c r="F1655" s="1" t="s">
        <v>2333</v>
      </c>
      <c r="G1655" s="1" t="s">
        <v>14</v>
      </c>
      <c r="H1655" s="1" t="s">
        <v>494</v>
      </c>
      <c r="I1655" s="1" t="s">
        <v>508</v>
      </c>
      <c r="J1655" s="1" t="s">
        <v>14</v>
      </c>
      <c r="K1655" s="1" t="s">
        <v>14</v>
      </c>
      <c r="L1655" s="1" t="s">
        <v>14</v>
      </c>
      <c r="M1655" s="1" t="s">
        <v>509</v>
      </c>
      <c r="N1655" s="1" t="s">
        <v>12</v>
      </c>
      <c r="O1655" s="1" t="s">
        <v>14</v>
      </c>
      <c r="P1655" s="1" t="s">
        <v>14</v>
      </c>
      <c r="Q1655" s="1"/>
    </row>
    <row r="1656" spans="1:17" x14ac:dyDescent="0.25">
      <c r="A1656" s="1" t="s">
        <v>286</v>
      </c>
      <c r="B1656" s="1" t="s">
        <v>2353</v>
      </c>
      <c r="C1656" s="1" t="s">
        <v>43</v>
      </c>
      <c r="D1656" s="1" t="s">
        <v>1953</v>
      </c>
      <c r="E1656" s="1" t="s">
        <v>585</v>
      </c>
      <c r="F1656" s="1" t="s">
        <v>2354</v>
      </c>
      <c r="G1656" s="1" t="s">
        <v>27</v>
      </c>
      <c r="H1656" s="1" t="s">
        <v>494</v>
      </c>
      <c r="I1656" s="1" t="s">
        <v>508</v>
      </c>
      <c r="J1656" s="1" t="s">
        <v>14</v>
      </c>
      <c r="K1656" s="1" t="s">
        <v>14</v>
      </c>
      <c r="L1656" s="1" t="s">
        <v>509</v>
      </c>
      <c r="M1656" s="1" t="s">
        <v>509</v>
      </c>
      <c r="N1656" s="1" t="s">
        <v>509</v>
      </c>
      <c r="O1656" s="1" t="s">
        <v>14</v>
      </c>
      <c r="P1656" s="1" t="s">
        <v>14</v>
      </c>
      <c r="Q1656" s="1"/>
    </row>
    <row r="1657" spans="1:17" x14ac:dyDescent="0.25">
      <c r="A1657" s="1" t="s">
        <v>286</v>
      </c>
      <c r="B1657" s="1" t="s">
        <v>2355</v>
      </c>
      <c r="C1657" s="1" t="s">
        <v>47</v>
      </c>
      <c r="D1657" s="1" t="s">
        <v>12</v>
      </c>
      <c r="E1657" s="1" t="s">
        <v>502</v>
      </c>
      <c r="F1657" s="1" t="s">
        <v>14</v>
      </c>
      <c r="G1657" s="1" t="s">
        <v>14</v>
      </c>
      <c r="H1657" s="1" t="s">
        <v>14</v>
      </c>
      <c r="I1657" s="1" t="s">
        <v>14</v>
      </c>
      <c r="J1657" s="1" t="s">
        <v>14</v>
      </c>
      <c r="K1657" s="1" t="s">
        <v>14</v>
      </c>
      <c r="L1657" s="1" t="s">
        <v>14</v>
      </c>
      <c r="M1657" s="1" t="s">
        <v>14</v>
      </c>
      <c r="N1657" s="1" t="s">
        <v>14</v>
      </c>
      <c r="O1657" s="1" t="s">
        <v>14</v>
      </c>
      <c r="P1657" s="1" t="s">
        <v>14</v>
      </c>
      <c r="Q1657" s="1"/>
    </row>
    <row r="1658" spans="1:17" x14ac:dyDescent="0.25">
      <c r="A1658" s="1" t="s">
        <v>286</v>
      </c>
      <c r="B1658" s="1" t="s">
        <v>2356</v>
      </c>
      <c r="C1658" s="1" t="s">
        <v>49</v>
      </c>
      <c r="D1658" s="1" t="s">
        <v>18</v>
      </c>
      <c r="E1658" s="1" t="s">
        <v>497</v>
      </c>
      <c r="F1658" s="1" t="s">
        <v>2357</v>
      </c>
      <c r="G1658" s="1" t="s">
        <v>14</v>
      </c>
      <c r="H1658" s="1" t="s">
        <v>494</v>
      </c>
      <c r="I1658" s="1" t="s">
        <v>508</v>
      </c>
      <c r="J1658" s="1" t="s">
        <v>14</v>
      </c>
      <c r="K1658" s="1" t="s">
        <v>14</v>
      </c>
      <c r="L1658" s="1" t="s">
        <v>14</v>
      </c>
      <c r="M1658" s="1" t="s">
        <v>509</v>
      </c>
      <c r="N1658" s="1" t="s">
        <v>12</v>
      </c>
      <c r="O1658" s="1" t="s">
        <v>14</v>
      </c>
      <c r="P1658" s="1" t="s">
        <v>14</v>
      </c>
      <c r="Q1658" s="1"/>
    </row>
    <row r="1659" spans="1:17" x14ac:dyDescent="0.25">
      <c r="A1659" s="1" t="s">
        <v>286</v>
      </c>
      <c r="B1659" s="1" t="s">
        <v>2356</v>
      </c>
      <c r="C1659" s="1" t="s">
        <v>49</v>
      </c>
      <c r="D1659" s="1" t="s">
        <v>1953</v>
      </c>
      <c r="E1659" s="1" t="s">
        <v>585</v>
      </c>
      <c r="F1659" s="1" t="s">
        <v>2358</v>
      </c>
      <c r="G1659" s="1" t="s">
        <v>27</v>
      </c>
      <c r="H1659" s="1" t="s">
        <v>494</v>
      </c>
      <c r="I1659" s="1" t="s">
        <v>508</v>
      </c>
      <c r="J1659" s="1" t="s">
        <v>14</v>
      </c>
      <c r="K1659" s="1" t="s">
        <v>14</v>
      </c>
      <c r="L1659" s="1" t="s">
        <v>2207</v>
      </c>
      <c r="M1659" s="1" t="s">
        <v>14</v>
      </c>
      <c r="N1659" s="1" t="s">
        <v>14</v>
      </c>
      <c r="O1659" s="1" t="s">
        <v>14</v>
      </c>
      <c r="P1659" s="1" t="s">
        <v>14</v>
      </c>
      <c r="Q1659" s="1"/>
    </row>
    <row r="1660" spans="1:17" x14ac:dyDescent="0.25">
      <c r="A1660" s="1" t="s">
        <v>286</v>
      </c>
      <c r="B1660" s="1" t="s">
        <v>2359</v>
      </c>
      <c r="C1660" s="1" t="s">
        <v>51</v>
      </c>
      <c r="D1660" s="1" t="s">
        <v>12</v>
      </c>
      <c r="E1660" s="1" t="s">
        <v>502</v>
      </c>
      <c r="F1660" s="1" t="s">
        <v>14</v>
      </c>
      <c r="G1660" s="1" t="s">
        <v>14</v>
      </c>
      <c r="H1660" s="1" t="s">
        <v>14</v>
      </c>
      <c r="I1660" s="1" t="s">
        <v>14</v>
      </c>
      <c r="J1660" s="1" t="s">
        <v>14</v>
      </c>
      <c r="K1660" s="1" t="s">
        <v>14</v>
      </c>
      <c r="L1660" s="1" t="s">
        <v>14</v>
      </c>
      <c r="M1660" s="1" t="s">
        <v>14</v>
      </c>
      <c r="N1660" s="1" t="s">
        <v>14</v>
      </c>
      <c r="O1660" s="1" t="s">
        <v>14</v>
      </c>
      <c r="P1660" s="1" t="s">
        <v>14</v>
      </c>
      <c r="Q1660" s="1"/>
    </row>
    <row r="1661" spans="1:17" x14ac:dyDescent="0.25">
      <c r="A1661" s="1" t="s">
        <v>286</v>
      </c>
      <c r="B1661" s="1" t="s">
        <v>2360</v>
      </c>
      <c r="C1661" s="1" t="s">
        <v>53</v>
      </c>
      <c r="D1661" s="1" t="s">
        <v>18</v>
      </c>
      <c r="E1661" s="1" t="s">
        <v>497</v>
      </c>
      <c r="F1661" s="1" t="s">
        <v>2361</v>
      </c>
      <c r="G1661" s="1" t="s">
        <v>14</v>
      </c>
      <c r="H1661" s="1" t="s">
        <v>494</v>
      </c>
      <c r="I1661" s="1" t="s">
        <v>505</v>
      </c>
      <c r="J1661" s="1" t="s">
        <v>252</v>
      </c>
      <c r="K1661" s="1" t="s">
        <v>14</v>
      </c>
      <c r="L1661" s="1" t="s">
        <v>14</v>
      </c>
      <c r="M1661" s="1" t="s">
        <v>14</v>
      </c>
      <c r="N1661" s="1" t="s">
        <v>14</v>
      </c>
      <c r="O1661" s="1" t="s">
        <v>14</v>
      </c>
      <c r="P1661" s="1" t="s">
        <v>14</v>
      </c>
      <c r="Q1661" s="1"/>
    </row>
    <row r="1662" spans="1:17" x14ac:dyDescent="0.25">
      <c r="A1662" s="1" t="s">
        <v>286</v>
      </c>
      <c r="B1662" s="1" t="s">
        <v>2362</v>
      </c>
      <c r="C1662" s="1" t="s">
        <v>55</v>
      </c>
      <c r="D1662" s="1" t="s">
        <v>18</v>
      </c>
      <c r="E1662" s="1" t="s">
        <v>497</v>
      </c>
      <c r="F1662" s="1" t="s">
        <v>2363</v>
      </c>
      <c r="G1662" s="1" t="s">
        <v>14</v>
      </c>
      <c r="H1662" s="1" t="s">
        <v>14</v>
      </c>
      <c r="I1662" s="1" t="s">
        <v>14</v>
      </c>
      <c r="J1662" s="1" t="s">
        <v>14</v>
      </c>
      <c r="K1662" s="1" t="s">
        <v>14</v>
      </c>
      <c r="L1662" s="1" t="s">
        <v>14</v>
      </c>
      <c r="M1662" s="1" t="s">
        <v>14</v>
      </c>
      <c r="N1662" s="1" t="s">
        <v>12</v>
      </c>
      <c r="O1662" s="1" t="s">
        <v>14</v>
      </c>
      <c r="P1662" s="1" t="s">
        <v>14</v>
      </c>
      <c r="Q1662" s="1"/>
    </row>
    <row r="1663" spans="1:17" x14ac:dyDescent="0.25">
      <c r="A1663" s="1" t="s">
        <v>286</v>
      </c>
      <c r="B1663" s="1" t="s">
        <v>2362</v>
      </c>
      <c r="C1663" s="1" t="s">
        <v>55</v>
      </c>
      <c r="D1663" s="1" t="s">
        <v>1953</v>
      </c>
      <c r="E1663" s="1" t="s">
        <v>585</v>
      </c>
      <c r="F1663" s="1" t="s">
        <v>2364</v>
      </c>
      <c r="G1663" s="1" t="s">
        <v>27</v>
      </c>
      <c r="H1663" s="1" t="s">
        <v>14</v>
      </c>
      <c r="I1663" s="1" t="s">
        <v>14</v>
      </c>
      <c r="J1663" s="1" t="s">
        <v>14</v>
      </c>
      <c r="K1663" s="1" t="s">
        <v>14</v>
      </c>
      <c r="L1663" s="1" t="s">
        <v>14</v>
      </c>
      <c r="M1663" s="1" t="s">
        <v>14</v>
      </c>
      <c r="N1663" s="1" t="s">
        <v>14</v>
      </c>
      <c r="O1663" s="1" t="s">
        <v>14</v>
      </c>
      <c r="P1663" s="1" t="s">
        <v>14</v>
      </c>
      <c r="Q1663" s="1"/>
    </row>
    <row r="1664" spans="1:17" x14ac:dyDescent="0.25">
      <c r="A1664" s="1" t="s">
        <v>286</v>
      </c>
      <c r="B1664" s="1" t="s">
        <v>2365</v>
      </c>
      <c r="C1664" s="1" t="s">
        <v>58</v>
      </c>
      <c r="D1664" s="1" t="s">
        <v>18</v>
      </c>
      <c r="E1664" s="1" t="s">
        <v>497</v>
      </c>
      <c r="F1664" s="1" t="s">
        <v>2366</v>
      </c>
      <c r="G1664" s="1" t="s">
        <v>14</v>
      </c>
      <c r="H1664" s="1" t="s">
        <v>14</v>
      </c>
      <c r="I1664" s="1" t="s">
        <v>14</v>
      </c>
      <c r="J1664" s="1" t="s">
        <v>14</v>
      </c>
      <c r="K1664" s="1" t="s">
        <v>14</v>
      </c>
      <c r="L1664" s="1" t="s">
        <v>14</v>
      </c>
      <c r="M1664" s="1" t="s">
        <v>14</v>
      </c>
      <c r="N1664" s="1" t="s">
        <v>12</v>
      </c>
      <c r="O1664" s="1" t="s">
        <v>14</v>
      </c>
      <c r="P1664" s="1" t="s">
        <v>14</v>
      </c>
      <c r="Q1664" s="1"/>
    </row>
    <row r="1665" spans="1:17" x14ac:dyDescent="0.25">
      <c r="A1665" s="1" t="s">
        <v>286</v>
      </c>
      <c r="B1665" s="1" t="s">
        <v>2365</v>
      </c>
      <c r="C1665" s="1" t="s">
        <v>58</v>
      </c>
      <c r="D1665" s="1" t="s">
        <v>1953</v>
      </c>
      <c r="E1665" s="1" t="s">
        <v>249</v>
      </c>
      <c r="F1665" s="1" t="s">
        <v>13</v>
      </c>
      <c r="G1665" s="1" t="s">
        <v>27</v>
      </c>
      <c r="H1665" s="1" t="s">
        <v>14</v>
      </c>
      <c r="I1665" s="1" t="s">
        <v>14</v>
      </c>
      <c r="J1665" s="1" t="s">
        <v>587</v>
      </c>
      <c r="K1665" s="1" t="s">
        <v>14</v>
      </c>
      <c r="L1665" s="1" t="s">
        <v>14</v>
      </c>
      <c r="M1665" s="1" t="s">
        <v>14</v>
      </c>
      <c r="N1665" s="1" t="s">
        <v>14</v>
      </c>
      <c r="O1665" s="1" t="s">
        <v>14</v>
      </c>
      <c r="P1665" s="1" t="s">
        <v>14</v>
      </c>
      <c r="Q1665" s="1"/>
    </row>
    <row r="1666" spans="1:17" x14ac:dyDescent="0.25">
      <c r="A1666" s="1" t="s">
        <v>286</v>
      </c>
      <c r="B1666" s="1" t="s">
        <v>2367</v>
      </c>
      <c r="C1666" s="1" t="s">
        <v>60</v>
      </c>
      <c r="D1666" s="1" t="s">
        <v>12</v>
      </c>
      <c r="E1666" s="1" t="s">
        <v>502</v>
      </c>
      <c r="F1666" s="1" t="s">
        <v>14</v>
      </c>
      <c r="G1666" s="1" t="s">
        <v>14</v>
      </c>
      <c r="H1666" s="1" t="s">
        <v>14</v>
      </c>
      <c r="I1666" s="1" t="s">
        <v>14</v>
      </c>
      <c r="J1666" s="1" t="s">
        <v>14</v>
      </c>
      <c r="K1666" s="1" t="s">
        <v>14</v>
      </c>
      <c r="L1666" s="1" t="s">
        <v>14</v>
      </c>
      <c r="M1666" s="1" t="s">
        <v>14</v>
      </c>
      <c r="N1666" s="1" t="s">
        <v>14</v>
      </c>
      <c r="O1666" s="1" t="s">
        <v>14</v>
      </c>
      <c r="P1666" s="1" t="s">
        <v>14</v>
      </c>
      <c r="Q1666" s="1"/>
    </row>
    <row r="1667" spans="1:17" x14ac:dyDescent="0.25">
      <c r="A1667" s="1" t="s">
        <v>286</v>
      </c>
      <c r="B1667" s="1" t="s">
        <v>2368</v>
      </c>
      <c r="C1667" s="1" t="s">
        <v>62</v>
      </c>
      <c r="D1667" s="1" t="s">
        <v>18</v>
      </c>
      <c r="E1667" s="1" t="s">
        <v>497</v>
      </c>
      <c r="F1667" s="1" t="s">
        <v>2369</v>
      </c>
      <c r="G1667" s="1" t="s">
        <v>14</v>
      </c>
      <c r="H1667" s="1" t="s">
        <v>494</v>
      </c>
      <c r="I1667" s="1" t="s">
        <v>508</v>
      </c>
      <c r="J1667" s="1" t="s">
        <v>14</v>
      </c>
      <c r="K1667" s="1" t="s">
        <v>14</v>
      </c>
      <c r="L1667" s="1" t="s">
        <v>14</v>
      </c>
      <c r="M1667" s="1" t="s">
        <v>509</v>
      </c>
      <c r="N1667" s="1" t="s">
        <v>12</v>
      </c>
      <c r="O1667" s="1" t="s">
        <v>14</v>
      </c>
      <c r="P1667" s="1" t="s">
        <v>14</v>
      </c>
      <c r="Q1667" s="1"/>
    </row>
    <row r="1668" spans="1:17" x14ac:dyDescent="0.25">
      <c r="A1668" s="1" t="s">
        <v>286</v>
      </c>
      <c r="B1668" s="1" t="s">
        <v>2368</v>
      </c>
      <c r="C1668" s="1" t="s">
        <v>62</v>
      </c>
      <c r="D1668" s="1" t="s">
        <v>1953</v>
      </c>
      <c r="E1668" s="1" t="s">
        <v>585</v>
      </c>
      <c r="F1668" s="1" t="s">
        <v>2370</v>
      </c>
      <c r="G1668" s="1" t="s">
        <v>27</v>
      </c>
      <c r="H1668" s="1" t="s">
        <v>494</v>
      </c>
      <c r="I1668" s="1" t="s">
        <v>508</v>
      </c>
      <c r="J1668" s="1" t="s">
        <v>14</v>
      </c>
      <c r="K1668" s="1" t="s">
        <v>14</v>
      </c>
      <c r="L1668" s="1" t="s">
        <v>509</v>
      </c>
      <c r="M1668" s="1" t="s">
        <v>509</v>
      </c>
      <c r="N1668" s="1" t="s">
        <v>509</v>
      </c>
      <c r="O1668" s="1" t="s">
        <v>14</v>
      </c>
      <c r="P1668" s="1" t="s">
        <v>14</v>
      </c>
      <c r="Q1668" s="1"/>
    </row>
    <row r="1669" spans="1:17" x14ac:dyDescent="0.25">
      <c r="A1669" s="1" t="s">
        <v>286</v>
      </c>
      <c r="B1669" s="1" t="s">
        <v>2371</v>
      </c>
      <c r="C1669" s="1" t="s">
        <v>64</v>
      </c>
      <c r="D1669" s="1" t="s">
        <v>18</v>
      </c>
      <c r="E1669" s="1" t="s">
        <v>497</v>
      </c>
      <c r="F1669" s="1" t="s">
        <v>2372</v>
      </c>
      <c r="G1669" s="1" t="s">
        <v>14</v>
      </c>
      <c r="H1669" s="1" t="s">
        <v>14</v>
      </c>
      <c r="I1669" s="1" t="s">
        <v>14</v>
      </c>
      <c r="J1669" s="1" t="s">
        <v>14</v>
      </c>
      <c r="K1669" s="1" t="s">
        <v>14</v>
      </c>
      <c r="L1669" s="1" t="s">
        <v>14</v>
      </c>
      <c r="M1669" s="1" t="s">
        <v>14</v>
      </c>
      <c r="N1669" s="1" t="s">
        <v>12</v>
      </c>
      <c r="O1669" s="1" t="s">
        <v>14</v>
      </c>
      <c r="P1669" s="1" t="s">
        <v>14</v>
      </c>
      <c r="Q1669" s="1"/>
    </row>
    <row r="1670" spans="1:17" x14ac:dyDescent="0.25">
      <c r="A1670" s="1" t="s">
        <v>286</v>
      </c>
      <c r="B1670" s="1" t="s">
        <v>2371</v>
      </c>
      <c r="C1670" s="1" t="s">
        <v>64</v>
      </c>
      <c r="D1670" s="1" t="s">
        <v>1953</v>
      </c>
      <c r="E1670" s="1" t="s">
        <v>585</v>
      </c>
      <c r="F1670" s="1" t="s">
        <v>2373</v>
      </c>
      <c r="G1670" s="1" t="s">
        <v>27</v>
      </c>
      <c r="H1670" s="1" t="s">
        <v>14</v>
      </c>
      <c r="I1670" s="1" t="s">
        <v>14</v>
      </c>
      <c r="J1670" s="1" t="s">
        <v>14</v>
      </c>
      <c r="K1670" s="1" t="s">
        <v>14</v>
      </c>
      <c r="L1670" s="1" t="s">
        <v>14</v>
      </c>
      <c r="M1670" s="1" t="s">
        <v>14</v>
      </c>
      <c r="N1670" s="1" t="s">
        <v>14</v>
      </c>
      <c r="O1670" s="1" t="s">
        <v>14</v>
      </c>
      <c r="P1670" s="1" t="s">
        <v>14</v>
      </c>
      <c r="Q1670" s="1"/>
    </row>
    <row r="1671" spans="1:17" x14ac:dyDescent="0.25">
      <c r="A1671" s="1" t="s">
        <v>286</v>
      </c>
      <c r="B1671" s="1" t="s">
        <v>2374</v>
      </c>
      <c r="C1671" s="1" t="s">
        <v>67</v>
      </c>
      <c r="D1671" s="1" t="s">
        <v>12</v>
      </c>
      <c r="E1671" s="1" t="s">
        <v>502</v>
      </c>
      <c r="F1671" s="1" t="s">
        <v>14</v>
      </c>
      <c r="G1671" s="1" t="s">
        <v>14</v>
      </c>
      <c r="H1671" s="1" t="s">
        <v>14</v>
      </c>
      <c r="I1671" s="1" t="s">
        <v>14</v>
      </c>
      <c r="J1671" s="1" t="s">
        <v>14</v>
      </c>
      <c r="K1671" s="1" t="s">
        <v>14</v>
      </c>
      <c r="L1671" s="1" t="s">
        <v>14</v>
      </c>
      <c r="M1671" s="1" t="s">
        <v>14</v>
      </c>
      <c r="N1671" s="1" t="s">
        <v>14</v>
      </c>
      <c r="O1671" s="1" t="s">
        <v>14</v>
      </c>
      <c r="P1671" s="1" t="s">
        <v>14</v>
      </c>
      <c r="Q1671" s="1"/>
    </row>
    <row r="1672" spans="1:17" x14ac:dyDescent="0.25">
      <c r="A1672" s="1" t="s">
        <v>286</v>
      </c>
      <c r="B1672" s="1" t="s">
        <v>2375</v>
      </c>
      <c r="C1672" s="1" t="s">
        <v>69</v>
      </c>
      <c r="D1672" s="1" t="s">
        <v>18</v>
      </c>
      <c r="E1672" s="1" t="s">
        <v>497</v>
      </c>
      <c r="F1672" s="1" t="s">
        <v>2376</v>
      </c>
      <c r="G1672" s="1" t="s">
        <v>14</v>
      </c>
      <c r="H1672" s="1" t="s">
        <v>494</v>
      </c>
      <c r="I1672" s="1" t="s">
        <v>508</v>
      </c>
      <c r="J1672" s="1" t="s">
        <v>14</v>
      </c>
      <c r="K1672" s="1" t="s">
        <v>14</v>
      </c>
      <c r="L1672" s="1" t="s">
        <v>14</v>
      </c>
      <c r="M1672" s="1" t="s">
        <v>509</v>
      </c>
      <c r="N1672" s="1" t="s">
        <v>12</v>
      </c>
      <c r="O1672" s="1" t="s">
        <v>14</v>
      </c>
      <c r="P1672" s="1" t="s">
        <v>14</v>
      </c>
      <c r="Q1672" s="1"/>
    </row>
    <row r="1673" spans="1:17" x14ac:dyDescent="0.25">
      <c r="A1673" s="1" t="s">
        <v>286</v>
      </c>
      <c r="B1673" s="1" t="s">
        <v>2375</v>
      </c>
      <c r="C1673" s="1" t="s">
        <v>69</v>
      </c>
      <c r="D1673" s="1" t="s">
        <v>1953</v>
      </c>
      <c r="E1673" s="1" t="s">
        <v>585</v>
      </c>
      <c r="F1673" s="1" t="s">
        <v>2377</v>
      </c>
      <c r="G1673" s="1" t="s">
        <v>27</v>
      </c>
      <c r="H1673" s="1" t="s">
        <v>494</v>
      </c>
      <c r="I1673" s="1" t="s">
        <v>508</v>
      </c>
      <c r="J1673" s="1" t="s">
        <v>14</v>
      </c>
      <c r="K1673" s="1" t="s">
        <v>14</v>
      </c>
      <c r="L1673" s="1" t="s">
        <v>2207</v>
      </c>
      <c r="M1673" s="1" t="s">
        <v>14</v>
      </c>
      <c r="N1673" s="1" t="s">
        <v>14</v>
      </c>
      <c r="O1673" s="1" t="s">
        <v>14</v>
      </c>
      <c r="P1673" s="1" t="s">
        <v>14</v>
      </c>
      <c r="Q1673" s="1"/>
    </row>
    <row r="1674" spans="1:17" x14ac:dyDescent="0.25">
      <c r="A1674" s="1" t="s">
        <v>286</v>
      </c>
      <c r="B1674" s="1" t="s">
        <v>2378</v>
      </c>
      <c r="C1674" s="1" t="s">
        <v>71</v>
      </c>
      <c r="D1674" s="1" t="s">
        <v>12</v>
      </c>
      <c r="E1674" s="1" t="s">
        <v>502</v>
      </c>
      <c r="F1674" s="1" t="s">
        <v>14</v>
      </c>
      <c r="G1674" s="1" t="s">
        <v>14</v>
      </c>
      <c r="H1674" s="1" t="s">
        <v>14</v>
      </c>
      <c r="I1674" s="1" t="s">
        <v>14</v>
      </c>
      <c r="J1674" s="1" t="s">
        <v>14</v>
      </c>
      <c r="K1674" s="1" t="s">
        <v>14</v>
      </c>
      <c r="L1674" s="1" t="s">
        <v>14</v>
      </c>
      <c r="M1674" s="1" t="s">
        <v>14</v>
      </c>
      <c r="N1674" s="1" t="s">
        <v>14</v>
      </c>
      <c r="O1674" s="1" t="s">
        <v>14</v>
      </c>
      <c r="P1674" s="1" t="s">
        <v>14</v>
      </c>
      <c r="Q1674" s="1"/>
    </row>
    <row r="1675" spans="1:17" x14ac:dyDescent="0.25">
      <c r="A1675" s="1" t="s">
        <v>286</v>
      </c>
      <c r="B1675" s="1" t="s">
        <v>2379</v>
      </c>
      <c r="C1675" s="1" t="s">
        <v>73</v>
      </c>
      <c r="D1675" s="1" t="s">
        <v>18</v>
      </c>
      <c r="E1675" s="1" t="s">
        <v>497</v>
      </c>
      <c r="F1675" s="1" t="s">
        <v>2380</v>
      </c>
      <c r="G1675" s="1" t="s">
        <v>14</v>
      </c>
      <c r="H1675" s="1" t="s">
        <v>494</v>
      </c>
      <c r="I1675" s="1" t="s">
        <v>505</v>
      </c>
      <c r="J1675" s="1" t="s">
        <v>252</v>
      </c>
      <c r="K1675" s="1" t="s">
        <v>14</v>
      </c>
      <c r="L1675" s="1" t="s">
        <v>14</v>
      </c>
      <c r="M1675" s="1" t="s">
        <v>14</v>
      </c>
      <c r="N1675" s="1" t="s">
        <v>14</v>
      </c>
      <c r="O1675" s="1" t="s">
        <v>14</v>
      </c>
      <c r="P1675" s="1" t="s">
        <v>14</v>
      </c>
      <c r="Q1675" s="1"/>
    </row>
    <row r="1676" spans="1:17" x14ac:dyDescent="0.25">
      <c r="A1676" s="1" t="s">
        <v>286</v>
      </c>
      <c r="B1676" s="1" t="s">
        <v>2381</v>
      </c>
      <c r="C1676" s="1" t="s">
        <v>75</v>
      </c>
      <c r="D1676" s="1" t="s">
        <v>18</v>
      </c>
      <c r="E1676" s="1" t="s">
        <v>497</v>
      </c>
      <c r="F1676" s="1" t="s">
        <v>2382</v>
      </c>
      <c r="G1676" s="1" t="s">
        <v>14</v>
      </c>
      <c r="H1676" s="1" t="s">
        <v>499</v>
      </c>
      <c r="I1676" s="1" t="s">
        <v>14</v>
      </c>
      <c r="J1676" s="1" t="s">
        <v>500</v>
      </c>
      <c r="K1676" s="1" t="s">
        <v>14</v>
      </c>
      <c r="L1676" s="1" t="s">
        <v>14</v>
      </c>
      <c r="M1676" s="1" t="s">
        <v>14</v>
      </c>
      <c r="N1676" s="1" t="s">
        <v>12</v>
      </c>
      <c r="O1676" s="1" t="s">
        <v>14</v>
      </c>
      <c r="P1676" s="1" t="s">
        <v>14</v>
      </c>
      <c r="Q1676" s="1"/>
    </row>
    <row r="1677" spans="1:17" x14ac:dyDescent="0.25">
      <c r="A1677" s="1" t="s">
        <v>286</v>
      </c>
      <c r="B1677" s="1" t="s">
        <v>2381</v>
      </c>
      <c r="C1677" s="1" t="s">
        <v>75</v>
      </c>
      <c r="D1677" s="1" t="s">
        <v>1953</v>
      </c>
      <c r="E1677" s="1" t="s">
        <v>585</v>
      </c>
      <c r="F1677" s="1" t="s">
        <v>2383</v>
      </c>
      <c r="G1677" s="1" t="s">
        <v>1167</v>
      </c>
      <c r="H1677" s="1" t="s">
        <v>499</v>
      </c>
      <c r="I1677" s="1" t="s">
        <v>14</v>
      </c>
      <c r="J1677" s="1" t="s">
        <v>500</v>
      </c>
      <c r="K1677" s="1" t="s">
        <v>14</v>
      </c>
      <c r="L1677" s="1" t="s">
        <v>14</v>
      </c>
      <c r="M1677" s="1" t="s">
        <v>14</v>
      </c>
      <c r="N1677" s="1" t="s">
        <v>14</v>
      </c>
      <c r="O1677" s="1" t="s">
        <v>14</v>
      </c>
      <c r="P1677" s="1" t="s">
        <v>14</v>
      </c>
      <c r="Q1677" s="1"/>
    </row>
    <row r="1678" spans="1:17" x14ac:dyDescent="0.25">
      <c r="A1678" s="1" t="s">
        <v>286</v>
      </c>
      <c r="B1678" s="1" t="s">
        <v>2384</v>
      </c>
      <c r="C1678" s="1" t="s">
        <v>77</v>
      </c>
      <c r="D1678" s="1" t="s">
        <v>18</v>
      </c>
      <c r="E1678" s="1" t="s">
        <v>497</v>
      </c>
      <c r="F1678" s="1" t="s">
        <v>2385</v>
      </c>
      <c r="G1678" s="1" t="s">
        <v>14</v>
      </c>
      <c r="H1678" s="1" t="s">
        <v>499</v>
      </c>
      <c r="I1678" s="1" t="s">
        <v>14</v>
      </c>
      <c r="J1678" s="1" t="s">
        <v>500</v>
      </c>
      <c r="K1678" s="1" t="s">
        <v>14</v>
      </c>
      <c r="L1678" s="1" t="s">
        <v>14</v>
      </c>
      <c r="M1678" s="1" t="s">
        <v>14</v>
      </c>
      <c r="N1678" s="1" t="s">
        <v>12</v>
      </c>
      <c r="O1678" s="1" t="s">
        <v>14</v>
      </c>
      <c r="P1678" s="1" t="s">
        <v>14</v>
      </c>
      <c r="Q1678" s="1"/>
    </row>
    <row r="1679" spans="1:17" x14ac:dyDescent="0.25">
      <c r="A1679" s="1" t="s">
        <v>286</v>
      </c>
      <c r="B1679" s="1" t="s">
        <v>2384</v>
      </c>
      <c r="C1679" s="1" t="s">
        <v>77</v>
      </c>
      <c r="D1679" s="1" t="s">
        <v>1953</v>
      </c>
      <c r="E1679" s="1" t="s">
        <v>585</v>
      </c>
      <c r="F1679" s="1" t="s">
        <v>2386</v>
      </c>
      <c r="G1679" s="1" t="s">
        <v>1167</v>
      </c>
      <c r="H1679" s="1" t="s">
        <v>499</v>
      </c>
      <c r="I1679" s="1" t="s">
        <v>14</v>
      </c>
      <c r="J1679" s="1" t="s">
        <v>500</v>
      </c>
      <c r="K1679" s="1" t="s">
        <v>14</v>
      </c>
      <c r="L1679" s="1" t="s">
        <v>14</v>
      </c>
      <c r="M1679" s="1" t="s">
        <v>14</v>
      </c>
      <c r="N1679" s="1" t="s">
        <v>14</v>
      </c>
      <c r="O1679" s="1" t="s">
        <v>14</v>
      </c>
      <c r="P1679" s="1" t="s">
        <v>14</v>
      </c>
      <c r="Q1679" s="1"/>
    </row>
    <row r="1680" spans="1:17" x14ac:dyDescent="0.25">
      <c r="A1680" s="1" t="s">
        <v>286</v>
      </c>
      <c r="B1680" s="1" t="s">
        <v>2387</v>
      </c>
      <c r="C1680" s="1" t="s">
        <v>79</v>
      </c>
      <c r="D1680" s="1" t="s">
        <v>18</v>
      </c>
      <c r="E1680" s="1" t="s">
        <v>497</v>
      </c>
      <c r="F1680" s="1" t="s">
        <v>2388</v>
      </c>
      <c r="G1680" s="1" t="s">
        <v>14</v>
      </c>
      <c r="H1680" s="1" t="s">
        <v>499</v>
      </c>
      <c r="I1680" s="1" t="s">
        <v>14</v>
      </c>
      <c r="J1680" s="1" t="s">
        <v>500</v>
      </c>
      <c r="K1680" s="1" t="s">
        <v>14</v>
      </c>
      <c r="L1680" s="1" t="s">
        <v>14</v>
      </c>
      <c r="M1680" s="1" t="s">
        <v>14</v>
      </c>
      <c r="N1680" s="1" t="s">
        <v>12</v>
      </c>
      <c r="O1680" s="1" t="s">
        <v>14</v>
      </c>
      <c r="P1680" s="1" t="s">
        <v>14</v>
      </c>
      <c r="Q1680" s="1"/>
    </row>
    <row r="1681" spans="1:17" x14ac:dyDescent="0.25">
      <c r="A1681" s="1" t="s">
        <v>286</v>
      </c>
      <c r="B1681" s="1" t="s">
        <v>2387</v>
      </c>
      <c r="C1681" s="1" t="s">
        <v>79</v>
      </c>
      <c r="D1681" s="1" t="s">
        <v>1953</v>
      </c>
      <c r="E1681" s="1" t="s">
        <v>585</v>
      </c>
      <c r="F1681" s="1" t="s">
        <v>2389</v>
      </c>
      <c r="G1681" s="1" t="s">
        <v>1167</v>
      </c>
      <c r="H1681" s="1" t="s">
        <v>499</v>
      </c>
      <c r="I1681" s="1" t="s">
        <v>14</v>
      </c>
      <c r="J1681" s="1" t="s">
        <v>500</v>
      </c>
      <c r="K1681" s="1" t="s">
        <v>14</v>
      </c>
      <c r="L1681" s="1" t="s">
        <v>14</v>
      </c>
      <c r="M1681" s="1" t="s">
        <v>14</v>
      </c>
      <c r="N1681" s="1" t="s">
        <v>14</v>
      </c>
      <c r="O1681" s="1" t="s">
        <v>14</v>
      </c>
      <c r="P1681" s="1" t="s">
        <v>14</v>
      </c>
      <c r="Q1681" s="1"/>
    </row>
    <row r="1682" spans="1:17" x14ac:dyDescent="0.25">
      <c r="A1682" s="1" t="s">
        <v>286</v>
      </c>
      <c r="B1682" s="1" t="s">
        <v>2390</v>
      </c>
      <c r="C1682" s="1" t="s">
        <v>81</v>
      </c>
      <c r="D1682" s="1" t="s">
        <v>18</v>
      </c>
      <c r="E1682" s="1" t="s">
        <v>497</v>
      </c>
      <c r="F1682" s="1" t="s">
        <v>2391</v>
      </c>
      <c r="G1682" s="1" t="s">
        <v>14</v>
      </c>
      <c r="H1682" s="1" t="s">
        <v>499</v>
      </c>
      <c r="I1682" s="1" t="s">
        <v>14</v>
      </c>
      <c r="J1682" s="1" t="s">
        <v>500</v>
      </c>
      <c r="K1682" s="1" t="s">
        <v>14</v>
      </c>
      <c r="L1682" s="1" t="s">
        <v>14</v>
      </c>
      <c r="M1682" s="1" t="s">
        <v>14</v>
      </c>
      <c r="N1682" s="1" t="s">
        <v>12</v>
      </c>
      <c r="O1682" s="1" t="s">
        <v>14</v>
      </c>
      <c r="P1682" s="1" t="s">
        <v>14</v>
      </c>
      <c r="Q1682" s="1"/>
    </row>
    <row r="1683" spans="1:17" x14ac:dyDescent="0.25">
      <c r="A1683" s="1" t="s">
        <v>286</v>
      </c>
      <c r="B1683" s="1" t="s">
        <v>2390</v>
      </c>
      <c r="C1683" s="1" t="s">
        <v>81</v>
      </c>
      <c r="D1683" s="1" t="s">
        <v>1953</v>
      </c>
      <c r="E1683" s="1" t="s">
        <v>585</v>
      </c>
      <c r="F1683" s="1" t="s">
        <v>2392</v>
      </c>
      <c r="G1683" s="1" t="s">
        <v>1167</v>
      </c>
      <c r="H1683" s="1" t="s">
        <v>499</v>
      </c>
      <c r="I1683" s="1" t="s">
        <v>14</v>
      </c>
      <c r="J1683" s="1" t="s">
        <v>500</v>
      </c>
      <c r="K1683" s="1" t="s">
        <v>14</v>
      </c>
      <c r="L1683" s="1" t="s">
        <v>14</v>
      </c>
      <c r="M1683" s="1" t="s">
        <v>14</v>
      </c>
      <c r="N1683" s="1" t="s">
        <v>14</v>
      </c>
      <c r="O1683" s="1" t="s">
        <v>14</v>
      </c>
      <c r="P1683" s="1" t="s">
        <v>14</v>
      </c>
      <c r="Q1683" s="1"/>
    </row>
    <row r="1684" spans="1:17" x14ac:dyDescent="0.25">
      <c r="A1684" s="1" t="s">
        <v>286</v>
      </c>
      <c r="B1684" s="1" t="s">
        <v>2393</v>
      </c>
      <c r="C1684" s="1" t="s">
        <v>83</v>
      </c>
      <c r="D1684" s="1" t="s">
        <v>12</v>
      </c>
      <c r="E1684" s="1" t="s">
        <v>502</v>
      </c>
      <c r="F1684" s="1" t="s">
        <v>14</v>
      </c>
      <c r="G1684" s="1" t="s">
        <v>14</v>
      </c>
      <c r="H1684" s="1" t="s">
        <v>14</v>
      </c>
      <c r="I1684" s="1" t="s">
        <v>14</v>
      </c>
      <c r="J1684" s="1" t="s">
        <v>14</v>
      </c>
      <c r="K1684" s="1" t="s">
        <v>14</v>
      </c>
      <c r="L1684" s="1" t="s">
        <v>14</v>
      </c>
      <c r="M1684" s="1" t="s">
        <v>14</v>
      </c>
      <c r="N1684" s="1" t="s">
        <v>14</v>
      </c>
      <c r="O1684" s="1" t="s">
        <v>14</v>
      </c>
      <c r="P1684" s="1" t="s">
        <v>14</v>
      </c>
      <c r="Q1684" s="1"/>
    </row>
    <row r="1685" spans="1:17" x14ac:dyDescent="0.25">
      <c r="A1685" s="1" t="s">
        <v>286</v>
      </c>
      <c r="B1685" s="1" t="s">
        <v>2394</v>
      </c>
      <c r="C1685" s="1" t="s">
        <v>85</v>
      </c>
      <c r="D1685" s="1" t="s">
        <v>18</v>
      </c>
      <c r="E1685" s="1" t="s">
        <v>497</v>
      </c>
      <c r="F1685" s="1" t="s">
        <v>2395</v>
      </c>
      <c r="G1685" s="1" t="s">
        <v>14</v>
      </c>
      <c r="H1685" s="1" t="s">
        <v>494</v>
      </c>
      <c r="I1685" s="1" t="s">
        <v>505</v>
      </c>
      <c r="J1685" s="1" t="s">
        <v>252</v>
      </c>
      <c r="K1685" s="1" t="s">
        <v>14</v>
      </c>
      <c r="L1685" s="1" t="s">
        <v>14</v>
      </c>
      <c r="M1685" s="1" t="s">
        <v>14</v>
      </c>
      <c r="N1685" s="1" t="s">
        <v>14</v>
      </c>
      <c r="O1685" s="1" t="s">
        <v>14</v>
      </c>
      <c r="P1685" s="1" t="s">
        <v>14</v>
      </c>
      <c r="Q1685" s="1"/>
    </row>
    <row r="1686" spans="1:17" x14ac:dyDescent="0.25">
      <c r="A1686" s="1" t="s">
        <v>286</v>
      </c>
      <c r="B1686" s="1" t="s">
        <v>2396</v>
      </c>
      <c r="C1686" s="1" t="s">
        <v>87</v>
      </c>
      <c r="D1686" s="1" t="s">
        <v>18</v>
      </c>
      <c r="E1686" s="1" t="s">
        <v>497</v>
      </c>
      <c r="F1686" s="1" t="s">
        <v>2397</v>
      </c>
      <c r="G1686" s="1" t="s">
        <v>14</v>
      </c>
      <c r="H1686" s="1" t="s">
        <v>499</v>
      </c>
      <c r="I1686" s="1" t="s">
        <v>14</v>
      </c>
      <c r="J1686" s="1" t="s">
        <v>500</v>
      </c>
      <c r="K1686" s="1" t="s">
        <v>14</v>
      </c>
      <c r="L1686" s="1" t="s">
        <v>14</v>
      </c>
      <c r="M1686" s="1" t="s">
        <v>14</v>
      </c>
      <c r="N1686" s="1" t="s">
        <v>12</v>
      </c>
      <c r="O1686" s="1" t="s">
        <v>14</v>
      </c>
      <c r="P1686" s="1" t="s">
        <v>14</v>
      </c>
      <c r="Q1686" s="1"/>
    </row>
    <row r="1687" spans="1:17" x14ac:dyDescent="0.25">
      <c r="A1687" s="1" t="s">
        <v>286</v>
      </c>
      <c r="B1687" s="1" t="s">
        <v>2396</v>
      </c>
      <c r="C1687" s="1" t="s">
        <v>87</v>
      </c>
      <c r="D1687" s="1" t="s">
        <v>1953</v>
      </c>
      <c r="E1687" s="1" t="s">
        <v>585</v>
      </c>
      <c r="F1687" s="1" t="s">
        <v>2398</v>
      </c>
      <c r="G1687" s="1" t="s">
        <v>1167</v>
      </c>
      <c r="H1687" s="1" t="s">
        <v>499</v>
      </c>
      <c r="I1687" s="1" t="s">
        <v>14</v>
      </c>
      <c r="J1687" s="1" t="s">
        <v>500</v>
      </c>
      <c r="K1687" s="1" t="s">
        <v>14</v>
      </c>
      <c r="L1687" s="1" t="s">
        <v>14</v>
      </c>
      <c r="M1687" s="1" t="s">
        <v>14</v>
      </c>
      <c r="N1687" s="1" t="s">
        <v>14</v>
      </c>
      <c r="O1687" s="1" t="s">
        <v>14</v>
      </c>
      <c r="P1687" s="1" t="s">
        <v>14</v>
      </c>
      <c r="Q1687" s="1"/>
    </row>
    <row r="1688" spans="1:17" x14ac:dyDescent="0.25">
      <c r="A1688" s="1" t="s">
        <v>286</v>
      </c>
      <c r="B1688" s="1" t="s">
        <v>2399</v>
      </c>
      <c r="C1688" s="1" t="s">
        <v>103</v>
      </c>
      <c r="D1688" s="1" t="s">
        <v>18</v>
      </c>
      <c r="E1688" s="1" t="s">
        <v>497</v>
      </c>
      <c r="F1688" s="1" t="s">
        <v>2400</v>
      </c>
      <c r="G1688" s="1" t="s">
        <v>14</v>
      </c>
      <c r="H1688" s="1" t="s">
        <v>499</v>
      </c>
      <c r="I1688" s="1" t="s">
        <v>14</v>
      </c>
      <c r="J1688" s="1" t="s">
        <v>500</v>
      </c>
      <c r="K1688" s="1" t="s">
        <v>14</v>
      </c>
      <c r="L1688" s="1" t="s">
        <v>14</v>
      </c>
      <c r="M1688" s="1" t="s">
        <v>14</v>
      </c>
      <c r="N1688" s="1" t="s">
        <v>12</v>
      </c>
      <c r="O1688" s="1" t="s">
        <v>14</v>
      </c>
      <c r="P1688" s="1" t="s">
        <v>14</v>
      </c>
      <c r="Q1688" s="1"/>
    </row>
    <row r="1689" spans="1:17" x14ac:dyDescent="0.25">
      <c r="A1689" s="1" t="s">
        <v>286</v>
      </c>
      <c r="B1689" s="1" t="s">
        <v>2399</v>
      </c>
      <c r="C1689" s="1" t="s">
        <v>103</v>
      </c>
      <c r="D1689" s="1" t="s">
        <v>1953</v>
      </c>
      <c r="E1689" s="1" t="s">
        <v>585</v>
      </c>
      <c r="F1689" s="1" t="s">
        <v>2401</v>
      </c>
      <c r="G1689" s="1" t="s">
        <v>1167</v>
      </c>
      <c r="H1689" s="1" t="s">
        <v>499</v>
      </c>
      <c r="I1689" s="1" t="s">
        <v>14</v>
      </c>
      <c r="J1689" s="1" t="s">
        <v>500</v>
      </c>
      <c r="K1689" s="1" t="s">
        <v>14</v>
      </c>
      <c r="L1689" s="1" t="s">
        <v>14</v>
      </c>
      <c r="M1689" s="1" t="s">
        <v>14</v>
      </c>
      <c r="N1689" s="1" t="s">
        <v>14</v>
      </c>
      <c r="O1689" s="1" t="s">
        <v>14</v>
      </c>
      <c r="P1689" s="1" t="s">
        <v>14</v>
      </c>
      <c r="Q1689" s="1"/>
    </row>
    <row r="1690" spans="1:17" x14ac:dyDescent="0.25">
      <c r="A1690" s="1" t="s">
        <v>286</v>
      </c>
      <c r="B1690" s="1" t="s">
        <v>2402</v>
      </c>
      <c r="C1690" s="1" t="s">
        <v>105</v>
      </c>
      <c r="D1690" s="1" t="s">
        <v>18</v>
      </c>
      <c r="E1690" s="1" t="s">
        <v>497</v>
      </c>
      <c r="F1690" s="1" t="s">
        <v>2403</v>
      </c>
      <c r="G1690" s="1" t="s">
        <v>14</v>
      </c>
      <c r="H1690" s="1" t="s">
        <v>499</v>
      </c>
      <c r="I1690" s="1" t="s">
        <v>14</v>
      </c>
      <c r="J1690" s="1" t="s">
        <v>500</v>
      </c>
      <c r="K1690" s="1" t="s">
        <v>14</v>
      </c>
      <c r="L1690" s="1" t="s">
        <v>14</v>
      </c>
      <c r="M1690" s="1" t="s">
        <v>14</v>
      </c>
      <c r="N1690" s="1" t="s">
        <v>12</v>
      </c>
      <c r="O1690" s="1" t="s">
        <v>14</v>
      </c>
      <c r="P1690" s="1" t="s">
        <v>14</v>
      </c>
      <c r="Q1690" s="1"/>
    </row>
    <row r="1691" spans="1:17" x14ac:dyDescent="0.25">
      <c r="A1691" s="1" t="s">
        <v>286</v>
      </c>
      <c r="B1691" s="1" t="s">
        <v>2402</v>
      </c>
      <c r="C1691" s="1" t="s">
        <v>105</v>
      </c>
      <c r="D1691" s="1" t="s">
        <v>1953</v>
      </c>
      <c r="E1691" s="1" t="s">
        <v>585</v>
      </c>
      <c r="F1691" s="1" t="s">
        <v>2404</v>
      </c>
      <c r="G1691" s="1" t="s">
        <v>1167</v>
      </c>
      <c r="H1691" s="1" t="s">
        <v>499</v>
      </c>
      <c r="I1691" s="1" t="s">
        <v>14</v>
      </c>
      <c r="J1691" s="1" t="s">
        <v>500</v>
      </c>
      <c r="K1691" s="1" t="s">
        <v>14</v>
      </c>
      <c r="L1691" s="1" t="s">
        <v>14</v>
      </c>
      <c r="M1691" s="1" t="s">
        <v>14</v>
      </c>
      <c r="N1691" s="1" t="s">
        <v>14</v>
      </c>
      <c r="O1691" s="1" t="s">
        <v>14</v>
      </c>
      <c r="P1691" s="1" t="s">
        <v>14</v>
      </c>
      <c r="Q1691" s="1"/>
    </row>
    <row r="1692" spans="1:17" x14ac:dyDescent="0.25">
      <c r="A1692" s="1" t="s">
        <v>286</v>
      </c>
      <c r="B1692" s="1" t="s">
        <v>2405</v>
      </c>
      <c r="C1692" s="1" t="s">
        <v>107</v>
      </c>
      <c r="D1692" s="1" t="s">
        <v>18</v>
      </c>
      <c r="E1692" s="1" t="s">
        <v>497</v>
      </c>
      <c r="F1692" s="1" t="s">
        <v>2406</v>
      </c>
      <c r="G1692" s="1" t="s">
        <v>14</v>
      </c>
      <c r="H1692" s="1" t="s">
        <v>499</v>
      </c>
      <c r="I1692" s="1" t="s">
        <v>14</v>
      </c>
      <c r="J1692" s="1" t="s">
        <v>500</v>
      </c>
      <c r="K1692" s="1" t="s">
        <v>14</v>
      </c>
      <c r="L1692" s="1" t="s">
        <v>14</v>
      </c>
      <c r="M1692" s="1" t="s">
        <v>14</v>
      </c>
      <c r="N1692" s="1" t="s">
        <v>12</v>
      </c>
      <c r="O1692" s="1" t="s">
        <v>14</v>
      </c>
      <c r="P1692" s="1" t="s">
        <v>14</v>
      </c>
      <c r="Q1692" s="1"/>
    </row>
    <row r="1693" spans="1:17" x14ac:dyDescent="0.25">
      <c r="A1693" s="1" t="s">
        <v>286</v>
      </c>
      <c r="B1693" s="1" t="s">
        <v>2405</v>
      </c>
      <c r="C1693" s="1" t="s">
        <v>107</v>
      </c>
      <c r="D1693" s="1" t="s">
        <v>1953</v>
      </c>
      <c r="E1693" s="1" t="s">
        <v>585</v>
      </c>
      <c r="F1693" s="1" t="s">
        <v>2407</v>
      </c>
      <c r="G1693" s="1" t="s">
        <v>1167</v>
      </c>
      <c r="H1693" s="1" t="s">
        <v>499</v>
      </c>
      <c r="I1693" s="1" t="s">
        <v>14</v>
      </c>
      <c r="J1693" s="1" t="s">
        <v>500</v>
      </c>
      <c r="K1693" s="1" t="s">
        <v>14</v>
      </c>
      <c r="L1693" s="1" t="s">
        <v>14</v>
      </c>
      <c r="M1693" s="1" t="s">
        <v>14</v>
      </c>
      <c r="N1693" s="1" t="s">
        <v>14</v>
      </c>
      <c r="O1693" s="1" t="s">
        <v>14</v>
      </c>
      <c r="P1693" s="1" t="s">
        <v>14</v>
      </c>
      <c r="Q1693" s="1"/>
    </row>
    <row r="1694" spans="1:17" x14ac:dyDescent="0.25">
      <c r="A1694" s="1" t="s">
        <v>286</v>
      </c>
      <c r="B1694" s="1" t="s">
        <v>2408</v>
      </c>
      <c r="C1694" s="1" t="s">
        <v>109</v>
      </c>
      <c r="D1694" s="1" t="s">
        <v>12</v>
      </c>
      <c r="E1694" s="1" t="s">
        <v>502</v>
      </c>
      <c r="F1694" s="1" t="s">
        <v>14</v>
      </c>
      <c r="G1694" s="1" t="s">
        <v>14</v>
      </c>
      <c r="H1694" s="1" t="s">
        <v>14</v>
      </c>
      <c r="I1694" s="1" t="s">
        <v>14</v>
      </c>
      <c r="J1694" s="1" t="s">
        <v>14</v>
      </c>
      <c r="K1694" s="1" t="s">
        <v>14</v>
      </c>
      <c r="L1694" s="1" t="s">
        <v>14</v>
      </c>
      <c r="M1694" s="1" t="s">
        <v>14</v>
      </c>
      <c r="N1694" s="1" t="s">
        <v>14</v>
      </c>
      <c r="O1694" s="1" t="s">
        <v>14</v>
      </c>
      <c r="P1694" s="1" t="s">
        <v>14</v>
      </c>
      <c r="Q1694" s="1"/>
    </row>
    <row r="1695" spans="1:17" x14ac:dyDescent="0.25">
      <c r="A1695" s="1" t="s">
        <v>286</v>
      </c>
      <c r="B1695" s="1" t="s">
        <v>2409</v>
      </c>
      <c r="C1695" s="1" t="s">
        <v>111</v>
      </c>
      <c r="D1695" s="1" t="s">
        <v>18</v>
      </c>
      <c r="E1695" s="1" t="s">
        <v>497</v>
      </c>
      <c r="F1695" s="1" t="s">
        <v>2410</v>
      </c>
      <c r="G1695" s="1" t="s">
        <v>14</v>
      </c>
      <c r="H1695" s="1" t="s">
        <v>494</v>
      </c>
      <c r="I1695" s="1" t="s">
        <v>505</v>
      </c>
      <c r="J1695" s="1" t="s">
        <v>252</v>
      </c>
      <c r="K1695" s="1" t="s">
        <v>14</v>
      </c>
      <c r="L1695" s="1" t="s">
        <v>14</v>
      </c>
      <c r="M1695" s="1" t="s">
        <v>14</v>
      </c>
      <c r="N1695" s="1" t="s">
        <v>14</v>
      </c>
      <c r="O1695" s="1" t="s">
        <v>14</v>
      </c>
      <c r="P1695" s="1" t="s">
        <v>14</v>
      </c>
      <c r="Q1695" s="1"/>
    </row>
    <row r="1696" spans="1:17" x14ac:dyDescent="0.25">
      <c r="A1696" s="1" t="s">
        <v>286</v>
      </c>
      <c r="B1696" s="1" t="s">
        <v>2411</v>
      </c>
      <c r="C1696" s="1" t="s">
        <v>116</v>
      </c>
      <c r="D1696" s="1" t="s">
        <v>18</v>
      </c>
      <c r="E1696" s="1" t="s">
        <v>497</v>
      </c>
      <c r="F1696" s="1" t="s">
        <v>2412</v>
      </c>
      <c r="G1696" s="1" t="s">
        <v>14</v>
      </c>
      <c r="H1696" s="1" t="s">
        <v>499</v>
      </c>
      <c r="I1696" s="1" t="s">
        <v>14</v>
      </c>
      <c r="J1696" s="1" t="s">
        <v>500</v>
      </c>
      <c r="K1696" s="1" t="s">
        <v>14</v>
      </c>
      <c r="L1696" s="1" t="s">
        <v>14</v>
      </c>
      <c r="M1696" s="1" t="s">
        <v>14</v>
      </c>
      <c r="N1696" s="1" t="s">
        <v>12</v>
      </c>
      <c r="O1696" s="1" t="s">
        <v>14</v>
      </c>
      <c r="P1696" s="1" t="s">
        <v>14</v>
      </c>
      <c r="Q1696" s="1"/>
    </row>
    <row r="1697" spans="1:17" x14ac:dyDescent="0.25">
      <c r="A1697" s="1" t="s">
        <v>286</v>
      </c>
      <c r="B1697" s="1" t="s">
        <v>2411</v>
      </c>
      <c r="C1697" s="1" t="s">
        <v>116</v>
      </c>
      <c r="D1697" s="1" t="s">
        <v>1953</v>
      </c>
      <c r="E1697" s="1" t="s">
        <v>585</v>
      </c>
      <c r="F1697" s="1" t="s">
        <v>2413</v>
      </c>
      <c r="G1697" s="1" t="s">
        <v>1167</v>
      </c>
      <c r="H1697" s="1" t="s">
        <v>499</v>
      </c>
      <c r="I1697" s="1" t="s">
        <v>14</v>
      </c>
      <c r="J1697" s="1" t="s">
        <v>500</v>
      </c>
      <c r="K1697" s="1" t="s">
        <v>14</v>
      </c>
      <c r="L1697" s="1" t="s">
        <v>14</v>
      </c>
      <c r="M1697" s="1" t="s">
        <v>14</v>
      </c>
      <c r="N1697" s="1" t="s">
        <v>14</v>
      </c>
      <c r="O1697" s="1" t="s">
        <v>14</v>
      </c>
      <c r="P1697" s="1" t="s">
        <v>14</v>
      </c>
      <c r="Q1697" s="1"/>
    </row>
    <row r="1698" spans="1:17" x14ac:dyDescent="0.25">
      <c r="A1698" s="1" t="s">
        <v>286</v>
      </c>
      <c r="B1698" s="1" t="s">
        <v>2414</v>
      </c>
      <c r="C1698" s="1" t="s">
        <v>119</v>
      </c>
      <c r="D1698" s="1" t="s">
        <v>18</v>
      </c>
      <c r="E1698" s="1" t="s">
        <v>497</v>
      </c>
      <c r="F1698" s="1" t="s">
        <v>2415</v>
      </c>
      <c r="G1698" s="1" t="s">
        <v>14</v>
      </c>
      <c r="H1698" s="1" t="s">
        <v>499</v>
      </c>
      <c r="I1698" s="1" t="s">
        <v>14</v>
      </c>
      <c r="J1698" s="1" t="s">
        <v>500</v>
      </c>
      <c r="K1698" s="1" t="s">
        <v>14</v>
      </c>
      <c r="L1698" s="1" t="s">
        <v>14</v>
      </c>
      <c r="M1698" s="1" t="s">
        <v>14</v>
      </c>
      <c r="N1698" s="1" t="s">
        <v>12</v>
      </c>
      <c r="O1698" s="1" t="s">
        <v>14</v>
      </c>
      <c r="P1698" s="1" t="s">
        <v>14</v>
      </c>
      <c r="Q1698" s="1"/>
    </row>
    <row r="1699" spans="1:17" x14ac:dyDescent="0.25">
      <c r="A1699" s="1" t="s">
        <v>286</v>
      </c>
      <c r="B1699" s="1" t="s">
        <v>2414</v>
      </c>
      <c r="C1699" s="1" t="s">
        <v>119</v>
      </c>
      <c r="D1699" s="1" t="s">
        <v>1953</v>
      </c>
      <c r="E1699" s="1" t="s">
        <v>585</v>
      </c>
      <c r="F1699" s="1" t="s">
        <v>2416</v>
      </c>
      <c r="G1699" s="1" t="s">
        <v>1167</v>
      </c>
      <c r="H1699" s="1" t="s">
        <v>499</v>
      </c>
      <c r="I1699" s="1" t="s">
        <v>14</v>
      </c>
      <c r="J1699" s="1" t="s">
        <v>500</v>
      </c>
      <c r="K1699" s="1" t="s">
        <v>14</v>
      </c>
      <c r="L1699" s="1" t="s">
        <v>14</v>
      </c>
      <c r="M1699" s="1" t="s">
        <v>14</v>
      </c>
      <c r="N1699" s="1" t="s">
        <v>14</v>
      </c>
      <c r="O1699" s="1" t="s">
        <v>14</v>
      </c>
      <c r="P1699" s="1" t="s">
        <v>14</v>
      </c>
      <c r="Q1699" s="1"/>
    </row>
    <row r="1700" spans="1:17" x14ac:dyDescent="0.25">
      <c r="A1700" s="1" t="s">
        <v>286</v>
      </c>
      <c r="B1700" s="1" t="s">
        <v>2417</v>
      </c>
      <c r="C1700" s="1" t="s">
        <v>122</v>
      </c>
      <c r="D1700" s="1" t="s">
        <v>12</v>
      </c>
      <c r="E1700" s="1" t="s">
        <v>502</v>
      </c>
      <c r="F1700" s="1" t="s">
        <v>14</v>
      </c>
      <c r="G1700" s="1" t="s">
        <v>14</v>
      </c>
      <c r="H1700" s="1" t="s">
        <v>14</v>
      </c>
      <c r="I1700" s="1" t="s">
        <v>14</v>
      </c>
      <c r="J1700" s="1" t="s">
        <v>14</v>
      </c>
      <c r="K1700" s="1" t="s">
        <v>14</v>
      </c>
      <c r="L1700" s="1" t="s">
        <v>14</v>
      </c>
      <c r="M1700" s="1" t="s">
        <v>14</v>
      </c>
      <c r="N1700" s="1" t="s">
        <v>14</v>
      </c>
      <c r="O1700" s="1" t="s">
        <v>14</v>
      </c>
      <c r="P1700" s="1" t="s">
        <v>14</v>
      </c>
      <c r="Q1700" s="1"/>
    </row>
    <row r="1701" spans="1:17" x14ac:dyDescent="0.25">
      <c r="A1701" s="1" t="s">
        <v>286</v>
      </c>
      <c r="B1701" s="1" t="s">
        <v>2418</v>
      </c>
      <c r="C1701" s="1" t="s">
        <v>125</v>
      </c>
      <c r="D1701" s="1" t="s">
        <v>18</v>
      </c>
      <c r="E1701" s="1" t="s">
        <v>497</v>
      </c>
      <c r="F1701" s="1" t="s">
        <v>2419</v>
      </c>
      <c r="G1701" s="1" t="s">
        <v>14</v>
      </c>
      <c r="H1701" s="1" t="s">
        <v>494</v>
      </c>
      <c r="I1701" s="1" t="s">
        <v>505</v>
      </c>
      <c r="J1701" s="1" t="s">
        <v>252</v>
      </c>
      <c r="K1701" s="1" t="s">
        <v>14</v>
      </c>
      <c r="L1701" s="1" t="s">
        <v>14</v>
      </c>
      <c r="M1701" s="1" t="s">
        <v>14</v>
      </c>
      <c r="N1701" s="1" t="s">
        <v>14</v>
      </c>
      <c r="O1701" s="1" t="s">
        <v>14</v>
      </c>
      <c r="P1701" s="1" t="s">
        <v>14</v>
      </c>
      <c r="Q1701" s="1"/>
    </row>
    <row r="1702" spans="1:17" x14ac:dyDescent="0.25">
      <c r="A1702" s="1" t="s">
        <v>286</v>
      </c>
      <c r="B1702" s="1" t="s">
        <v>2420</v>
      </c>
      <c r="C1702" s="1" t="s">
        <v>128</v>
      </c>
      <c r="D1702" s="1" t="s">
        <v>18</v>
      </c>
      <c r="E1702" s="1" t="s">
        <v>497</v>
      </c>
      <c r="F1702" s="1" t="s">
        <v>2421</v>
      </c>
      <c r="G1702" s="1" t="s">
        <v>14</v>
      </c>
      <c r="H1702" s="1" t="s">
        <v>499</v>
      </c>
      <c r="I1702" s="1" t="s">
        <v>14</v>
      </c>
      <c r="J1702" s="1" t="s">
        <v>500</v>
      </c>
      <c r="K1702" s="1" t="s">
        <v>14</v>
      </c>
      <c r="L1702" s="1" t="s">
        <v>14</v>
      </c>
      <c r="M1702" s="1" t="s">
        <v>14</v>
      </c>
      <c r="N1702" s="1" t="s">
        <v>12</v>
      </c>
      <c r="O1702" s="1" t="s">
        <v>14</v>
      </c>
      <c r="P1702" s="1" t="s">
        <v>14</v>
      </c>
      <c r="Q1702" s="1"/>
    </row>
    <row r="1703" spans="1:17" x14ac:dyDescent="0.25">
      <c r="A1703" s="1" t="s">
        <v>286</v>
      </c>
      <c r="B1703" s="1" t="s">
        <v>2420</v>
      </c>
      <c r="C1703" s="1" t="s">
        <v>128</v>
      </c>
      <c r="D1703" s="1" t="s">
        <v>1953</v>
      </c>
      <c r="E1703" s="1" t="s">
        <v>585</v>
      </c>
      <c r="F1703" s="1" t="s">
        <v>2422</v>
      </c>
      <c r="G1703" s="1" t="s">
        <v>1167</v>
      </c>
      <c r="H1703" s="1" t="s">
        <v>499</v>
      </c>
      <c r="I1703" s="1" t="s">
        <v>14</v>
      </c>
      <c r="J1703" s="1" t="s">
        <v>500</v>
      </c>
      <c r="K1703" s="1" t="s">
        <v>14</v>
      </c>
      <c r="L1703" s="1" t="s">
        <v>14</v>
      </c>
      <c r="M1703" s="1" t="s">
        <v>14</v>
      </c>
      <c r="N1703" s="1" t="s">
        <v>14</v>
      </c>
      <c r="O1703" s="1" t="s">
        <v>14</v>
      </c>
      <c r="P1703" s="1" t="s">
        <v>14</v>
      </c>
      <c r="Q1703" s="1"/>
    </row>
    <row r="1704" spans="1:17" x14ac:dyDescent="0.25">
      <c r="A1704" s="1" t="s">
        <v>286</v>
      </c>
      <c r="B1704" s="1" t="s">
        <v>2423</v>
      </c>
      <c r="C1704" s="1" t="s">
        <v>131</v>
      </c>
      <c r="D1704" s="1" t="s">
        <v>18</v>
      </c>
      <c r="E1704" s="1" t="s">
        <v>497</v>
      </c>
      <c r="F1704" s="1" t="s">
        <v>2424</v>
      </c>
      <c r="G1704" s="1" t="s">
        <v>14</v>
      </c>
      <c r="H1704" s="1" t="s">
        <v>499</v>
      </c>
      <c r="I1704" s="1" t="s">
        <v>14</v>
      </c>
      <c r="J1704" s="1" t="s">
        <v>500</v>
      </c>
      <c r="K1704" s="1" t="s">
        <v>14</v>
      </c>
      <c r="L1704" s="1" t="s">
        <v>14</v>
      </c>
      <c r="M1704" s="1" t="s">
        <v>14</v>
      </c>
      <c r="N1704" s="1" t="s">
        <v>12</v>
      </c>
      <c r="O1704" s="1" t="s">
        <v>14</v>
      </c>
      <c r="P1704" s="1" t="s">
        <v>14</v>
      </c>
      <c r="Q1704" s="1"/>
    </row>
    <row r="1705" spans="1:17" x14ac:dyDescent="0.25">
      <c r="A1705" s="1" t="s">
        <v>286</v>
      </c>
      <c r="B1705" s="1" t="s">
        <v>2423</v>
      </c>
      <c r="C1705" s="1" t="s">
        <v>131</v>
      </c>
      <c r="D1705" s="1" t="s">
        <v>1953</v>
      </c>
      <c r="E1705" s="1" t="s">
        <v>585</v>
      </c>
      <c r="F1705" s="1" t="s">
        <v>2425</v>
      </c>
      <c r="G1705" s="1" t="s">
        <v>1167</v>
      </c>
      <c r="H1705" s="1" t="s">
        <v>499</v>
      </c>
      <c r="I1705" s="1" t="s">
        <v>14</v>
      </c>
      <c r="J1705" s="1" t="s">
        <v>500</v>
      </c>
      <c r="K1705" s="1" t="s">
        <v>14</v>
      </c>
      <c r="L1705" s="1" t="s">
        <v>14</v>
      </c>
      <c r="M1705" s="1" t="s">
        <v>14</v>
      </c>
      <c r="N1705" s="1" t="s">
        <v>14</v>
      </c>
      <c r="O1705" s="1" t="s">
        <v>14</v>
      </c>
      <c r="P1705" s="1" t="s">
        <v>14</v>
      </c>
      <c r="Q1705" s="1"/>
    </row>
    <row r="1706" spans="1:17" x14ac:dyDescent="0.25">
      <c r="A1706" s="1" t="s">
        <v>286</v>
      </c>
      <c r="B1706" s="1" t="s">
        <v>2426</v>
      </c>
      <c r="C1706" s="1" t="s">
        <v>134</v>
      </c>
      <c r="D1706" s="1" t="s">
        <v>18</v>
      </c>
      <c r="E1706" s="1" t="s">
        <v>497</v>
      </c>
      <c r="F1706" s="1" t="s">
        <v>2427</v>
      </c>
      <c r="G1706" s="1" t="s">
        <v>14</v>
      </c>
      <c r="H1706" s="1" t="s">
        <v>499</v>
      </c>
      <c r="I1706" s="1" t="s">
        <v>14</v>
      </c>
      <c r="J1706" s="1" t="s">
        <v>500</v>
      </c>
      <c r="K1706" s="1" t="s">
        <v>14</v>
      </c>
      <c r="L1706" s="1" t="s">
        <v>14</v>
      </c>
      <c r="M1706" s="1" t="s">
        <v>14</v>
      </c>
      <c r="N1706" s="1" t="s">
        <v>12</v>
      </c>
      <c r="O1706" s="1" t="s">
        <v>14</v>
      </c>
      <c r="P1706" s="1" t="s">
        <v>14</v>
      </c>
      <c r="Q1706" s="1"/>
    </row>
    <row r="1707" spans="1:17" x14ac:dyDescent="0.25">
      <c r="A1707" s="1" t="s">
        <v>286</v>
      </c>
      <c r="B1707" s="1" t="s">
        <v>2426</v>
      </c>
      <c r="C1707" s="1" t="s">
        <v>134</v>
      </c>
      <c r="D1707" s="1" t="s">
        <v>1953</v>
      </c>
      <c r="E1707" s="1" t="s">
        <v>585</v>
      </c>
      <c r="F1707" s="1" t="s">
        <v>2428</v>
      </c>
      <c r="G1707" s="1" t="s">
        <v>1167</v>
      </c>
      <c r="H1707" s="1" t="s">
        <v>499</v>
      </c>
      <c r="I1707" s="1" t="s">
        <v>14</v>
      </c>
      <c r="J1707" s="1" t="s">
        <v>500</v>
      </c>
      <c r="K1707" s="1" t="s">
        <v>14</v>
      </c>
      <c r="L1707" s="1" t="s">
        <v>14</v>
      </c>
      <c r="M1707" s="1" t="s">
        <v>14</v>
      </c>
      <c r="N1707" s="1" t="s">
        <v>14</v>
      </c>
      <c r="O1707" s="1" t="s">
        <v>14</v>
      </c>
      <c r="P1707" s="1" t="s">
        <v>14</v>
      </c>
      <c r="Q1707" s="1"/>
    </row>
    <row r="1708" spans="1:17" x14ac:dyDescent="0.25">
      <c r="A1708" s="1" t="s">
        <v>289</v>
      </c>
      <c r="B1708" s="1" t="s">
        <v>2429</v>
      </c>
      <c r="C1708" s="1" t="s">
        <v>12</v>
      </c>
      <c r="D1708" s="1" t="s">
        <v>18</v>
      </c>
      <c r="E1708" s="1" t="s">
        <v>174</v>
      </c>
      <c r="F1708" s="1" t="s">
        <v>289</v>
      </c>
      <c r="G1708" s="1" t="s">
        <v>14</v>
      </c>
      <c r="H1708" s="1" t="s">
        <v>494</v>
      </c>
      <c r="I1708" s="1" t="s">
        <v>255</v>
      </c>
      <c r="J1708" s="1" t="s">
        <v>495</v>
      </c>
      <c r="K1708" s="1" t="s">
        <v>30</v>
      </c>
      <c r="L1708" s="1" t="s">
        <v>14</v>
      </c>
      <c r="M1708" s="1" t="s">
        <v>14</v>
      </c>
      <c r="N1708" s="1" t="s">
        <v>14</v>
      </c>
      <c r="O1708" s="1" t="s">
        <v>14</v>
      </c>
      <c r="P1708" s="1" t="s">
        <v>14</v>
      </c>
      <c r="Q1708" s="1"/>
    </row>
    <row r="1709" spans="1:17" x14ac:dyDescent="0.25">
      <c r="A1709" s="1" t="s">
        <v>289</v>
      </c>
      <c r="B1709" s="1" t="s">
        <v>2430</v>
      </c>
      <c r="C1709" s="1" t="s">
        <v>18</v>
      </c>
      <c r="D1709" s="1" t="s">
        <v>18</v>
      </c>
      <c r="E1709" s="1" t="s">
        <v>497</v>
      </c>
      <c r="F1709" s="1" t="s">
        <v>2075</v>
      </c>
      <c r="G1709" s="1" t="s">
        <v>14</v>
      </c>
      <c r="H1709" s="1" t="s">
        <v>499</v>
      </c>
      <c r="I1709" s="1" t="s">
        <v>14</v>
      </c>
      <c r="J1709" s="1" t="s">
        <v>500</v>
      </c>
      <c r="K1709" s="1" t="s">
        <v>30</v>
      </c>
      <c r="L1709" s="1" t="s">
        <v>14</v>
      </c>
      <c r="M1709" s="1" t="s">
        <v>14</v>
      </c>
      <c r="N1709" s="1" t="s">
        <v>14</v>
      </c>
      <c r="O1709" s="1" t="s">
        <v>14</v>
      </c>
      <c r="P1709" s="1" t="s">
        <v>14</v>
      </c>
      <c r="Q1709" s="1"/>
    </row>
    <row r="1710" spans="1:17" x14ac:dyDescent="0.25">
      <c r="A1710" s="1" t="s">
        <v>289</v>
      </c>
      <c r="B1710" s="1" t="s">
        <v>2431</v>
      </c>
      <c r="C1710" s="1" t="s">
        <v>20</v>
      </c>
      <c r="D1710" s="1" t="s">
        <v>12</v>
      </c>
      <c r="E1710" s="1" t="s">
        <v>502</v>
      </c>
      <c r="F1710" s="1" t="s">
        <v>14</v>
      </c>
      <c r="G1710" s="1" t="s">
        <v>14</v>
      </c>
      <c r="H1710" s="1" t="s">
        <v>14</v>
      </c>
      <c r="I1710" s="1" t="s">
        <v>14</v>
      </c>
      <c r="J1710" s="1" t="s">
        <v>14</v>
      </c>
      <c r="K1710" s="1" t="s">
        <v>14</v>
      </c>
      <c r="L1710" s="1" t="s">
        <v>14</v>
      </c>
      <c r="M1710" s="1" t="s">
        <v>14</v>
      </c>
      <c r="N1710" s="1" t="s">
        <v>14</v>
      </c>
      <c r="O1710" s="1" t="s">
        <v>14</v>
      </c>
      <c r="P1710" s="1" t="s">
        <v>14</v>
      </c>
      <c r="Q1710" s="1"/>
    </row>
    <row r="1711" spans="1:17" x14ac:dyDescent="0.25">
      <c r="A1711" s="1" t="s">
        <v>289</v>
      </c>
      <c r="B1711" s="1" t="s">
        <v>2432</v>
      </c>
      <c r="C1711" s="1" t="s">
        <v>22</v>
      </c>
      <c r="D1711" s="1" t="s">
        <v>18</v>
      </c>
      <c r="E1711" s="1" t="s">
        <v>497</v>
      </c>
      <c r="F1711" s="1" t="s">
        <v>2433</v>
      </c>
      <c r="G1711" s="1" t="s">
        <v>14</v>
      </c>
      <c r="H1711" s="1" t="s">
        <v>494</v>
      </c>
      <c r="I1711" s="1" t="s">
        <v>505</v>
      </c>
      <c r="J1711" s="1" t="s">
        <v>252</v>
      </c>
      <c r="K1711" s="1" t="s">
        <v>14</v>
      </c>
      <c r="L1711" s="1" t="s">
        <v>14</v>
      </c>
      <c r="M1711" s="1" t="s">
        <v>14</v>
      </c>
      <c r="N1711" s="1" t="s">
        <v>14</v>
      </c>
      <c r="O1711" s="1" t="s">
        <v>14</v>
      </c>
      <c r="P1711" s="1" t="s">
        <v>14</v>
      </c>
      <c r="Q1711" s="1"/>
    </row>
    <row r="1712" spans="1:17" x14ac:dyDescent="0.25">
      <c r="A1712" s="1" t="s">
        <v>289</v>
      </c>
      <c r="B1712" s="1" t="s">
        <v>2434</v>
      </c>
      <c r="C1712" s="1" t="s">
        <v>24</v>
      </c>
      <c r="D1712" s="1" t="s">
        <v>18</v>
      </c>
      <c r="E1712" s="1" t="s">
        <v>497</v>
      </c>
      <c r="F1712" s="1" t="s">
        <v>2435</v>
      </c>
      <c r="G1712" s="1" t="s">
        <v>14</v>
      </c>
      <c r="H1712" s="1" t="s">
        <v>14</v>
      </c>
      <c r="I1712" s="1" t="s">
        <v>14</v>
      </c>
      <c r="J1712" s="1" t="s">
        <v>14</v>
      </c>
      <c r="K1712" s="1" t="s">
        <v>14</v>
      </c>
      <c r="L1712" s="1" t="s">
        <v>14</v>
      </c>
      <c r="M1712" s="1" t="s">
        <v>14</v>
      </c>
      <c r="N1712" s="1" t="s">
        <v>12</v>
      </c>
      <c r="O1712" s="1" t="s">
        <v>14</v>
      </c>
      <c r="P1712" s="1" t="s">
        <v>14</v>
      </c>
      <c r="Q1712" s="1"/>
    </row>
    <row r="1713" spans="1:17" x14ac:dyDescent="0.25">
      <c r="A1713" s="1" t="s">
        <v>289</v>
      </c>
      <c r="B1713" s="1" t="s">
        <v>2434</v>
      </c>
      <c r="C1713" s="1" t="s">
        <v>24</v>
      </c>
      <c r="D1713" s="1" t="s">
        <v>1953</v>
      </c>
      <c r="E1713" s="1" t="s">
        <v>585</v>
      </c>
      <c r="F1713" s="1" t="s">
        <v>2436</v>
      </c>
      <c r="G1713" s="1" t="s">
        <v>27</v>
      </c>
      <c r="H1713" s="1" t="s">
        <v>14</v>
      </c>
      <c r="I1713" s="1" t="s">
        <v>14</v>
      </c>
      <c r="J1713" s="1" t="s">
        <v>14</v>
      </c>
      <c r="K1713" s="1" t="s">
        <v>14</v>
      </c>
      <c r="L1713" s="1" t="s">
        <v>14</v>
      </c>
      <c r="M1713" s="1" t="s">
        <v>14</v>
      </c>
      <c r="N1713" s="1" t="s">
        <v>14</v>
      </c>
      <c r="O1713" s="1" t="s">
        <v>14</v>
      </c>
      <c r="P1713" s="1" t="s">
        <v>14</v>
      </c>
      <c r="Q1713" s="1"/>
    </row>
    <row r="1714" spans="1:17" x14ac:dyDescent="0.25">
      <c r="A1714" s="1" t="s">
        <v>289</v>
      </c>
      <c r="B1714" s="1" t="s">
        <v>2437</v>
      </c>
      <c r="C1714" s="1" t="s">
        <v>30</v>
      </c>
      <c r="D1714" s="1" t="s">
        <v>18</v>
      </c>
      <c r="E1714" s="1" t="s">
        <v>497</v>
      </c>
      <c r="F1714" s="1" t="s">
        <v>2183</v>
      </c>
      <c r="G1714" s="1" t="s">
        <v>14</v>
      </c>
      <c r="H1714" s="1" t="s">
        <v>14</v>
      </c>
      <c r="I1714" s="1" t="s">
        <v>14</v>
      </c>
      <c r="J1714" s="1" t="s">
        <v>14</v>
      </c>
      <c r="K1714" s="1" t="s">
        <v>14</v>
      </c>
      <c r="L1714" s="1" t="s">
        <v>14</v>
      </c>
      <c r="M1714" s="1" t="s">
        <v>14</v>
      </c>
      <c r="N1714" s="1" t="s">
        <v>12</v>
      </c>
      <c r="O1714" s="1" t="s">
        <v>14</v>
      </c>
      <c r="P1714" s="1" t="s">
        <v>14</v>
      </c>
      <c r="Q1714" s="1"/>
    </row>
    <row r="1715" spans="1:17" x14ac:dyDescent="0.25">
      <c r="A1715" s="1" t="s">
        <v>289</v>
      </c>
      <c r="B1715" s="1" t="s">
        <v>2437</v>
      </c>
      <c r="C1715" s="1" t="s">
        <v>30</v>
      </c>
      <c r="D1715" s="1" t="s">
        <v>1953</v>
      </c>
      <c r="E1715" s="1" t="s">
        <v>585</v>
      </c>
      <c r="F1715" s="1" t="s">
        <v>2438</v>
      </c>
      <c r="G1715" s="1" t="s">
        <v>27</v>
      </c>
      <c r="H1715" s="1" t="s">
        <v>14</v>
      </c>
      <c r="I1715" s="1" t="s">
        <v>14</v>
      </c>
      <c r="J1715" s="1" t="s">
        <v>14</v>
      </c>
      <c r="K1715" s="1" t="s">
        <v>14</v>
      </c>
      <c r="L1715" s="1" t="s">
        <v>14</v>
      </c>
      <c r="M1715" s="1" t="s">
        <v>14</v>
      </c>
      <c r="N1715" s="1" t="s">
        <v>14</v>
      </c>
      <c r="O1715" s="1" t="s">
        <v>14</v>
      </c>
      <c r="P1715" s="1" t="s">
        <v>14</v>
      </c>
      <c r="Q1715" s="1"/>
    </row>
    <row r="1716" spans="1:17" x14ac:dyDescent="0.25">
      <c r="A1716" s="1" t="s">
        <v>289</v>
      </c>
      <c r="B1716" s="1" t="s">
        <v>2439</v>
      </c>
      <c r="C1716" s="1" t="s">
        <v>32</v>
      </c>
      <c r="D1716" s="1" t="s">
        <v>18</v>
      </c>
      <c r="E1716" s="1" t="s">
        <v>497</v>
      </c>
      <c r="F1716" s="1" t="s">
        <v>2440</v>
      </c>
      <c r="G1716" s="1" t="s">
        <v>14</v>
      </c>
      <c r="H1716" s="1" t="s">
        <v>14</v>
      </c>
      <c r="I1716" s="1" t="s">
        <v>14</v>
      </c>
      <c r="J1716" s="1" t="s">
        <v>14</v>
      </c>
      <c r="K1716" s="1" t="s">
        <v>14</v>
      </c>
      <c r="L1716" s="1" t="s">
        <v>14</v>
      </c>
      <c r="M1716" s="1" t="s">
        <v>14</v>
      </c>
      <c r="N1716" s="1" t="s">
        <v>12</v>
      </c>
      <c r="O1716" s="1" t="s">
        <v>14</v>
      </c>
      <c r="P1716" s="1" t="s">
        <v>14</v>
      </c>
      <c r="Q1716" s="1"/>
    </row>
    <row r="1717" spans="1:17" x14ac:dyDescent="0.25">
      <c r="A1717" s="1" t="s">
        <v>289</v>
      </c>
      <c r="B1717" s="1" t="s">
        <v>2439</v>
      </c>
      <c r="C1717" s="1" t="s">
        <v>32</v>
      </c>
      <c r="D1717" s="1" t="s">
        <v>1953</v>
      </c>
      <c r="E1717" s="1" t="s">
        <v>585</v>
      </c>
      <c r="F1717" s="1" t="s">
        <v>2441</v>
      </c>
      <c r="G1717" s="1" t="s">
        <v>27</v>
      </c>
      <c r="H1717" s="1" t="s">
        <v>14</v>
      </c>
      <c r="I1717" s="1" t="s">
        <v>14</v>
      </c>
      <c r="J1717" s="1" t="s">
        <v>14</v>
      </c>
      <c r="K1717" s="1" t="s">
        <v>14</v>
      </c>
      <c r="L1717" s="1" t="s">
        <v>14</v>
      </c>
      <c r="M1717" s="1" t="s">
        <v>14</v>
      </c>
      <c r="N1717" s="1" t="s">
        <v>14</v>
      </c>
      <c r="O1717" s="1" t="s">
        <v>14</v>
      </c>
      <c r="P1717" s="1" t="s">
        <v>14</v>
      </c>
      <c r="Q1717" s="1"/>
    </row>
    <row r="1718" spans="1:17" x14ac:dyDescent="0.25">
      <c r="A1718" s="1" t="s">
        <v>289</v>
      </c>
      <c r="B1718" s="1" t="s">
        <v>2442</v>
      </c>
      <c r="C1718" s="1" t="s">
        <v>34</v>
      </c>
      <c r="D1718" s="1" t="s">
        <v>18</v>
      </c>
      <c r="E1718" s="1" t="s">
        <v>497</v>
      </c>
      <c r="F1718" s="1" t="s">
        <v>2443</v>
      </c>
      <c r="G1718" s="1" t="s">
        <v>14</v>
      </c>
      <c r="H1718" s="1" t="s">
        <v>14</v>
      </c>
      <c r="I1718" s="1" t="s">
        <v>14</v>
      </c>
      <c r="J1718" s="1" t="s">
        <v>14</v>
      </c>
      <c r="K1718" s="1" t="s">
        <v>14</v>
      </c>
      <c r="L1718" s="1" t="s">
        <v>14</v>
      </c>
      <c r="M1718" s="1" t="s">
        <v>14</v>
      </c>
      <c r="N1718" s="1" t="s">
        <v>12</v>
      </c>
      <c r="O1718" s="1" t="s">
        <v>14</v>
      </c>
      <c r="P1718" s="1" t="s">
        <v>14</v>
      </c>
      <c r="Q1718" s="1"/>
    </row>
    <row r="1719" spans="1:17" x14ac:dyDescent="0.25">
      <c r="A1719" s="1" t="s">
        <v>289</v>
      </c>
      <c r="B1719" s="1" t="s">
        <v>2442</v>
      </c>
      <c r="C1719" s="1" t="s">
        <v>34</v>
      </c>
      <c r="D1719" s="1" t="s">
        <v>1953</v>
      </c>
      <c r="E1719" s="1" t="s">
        <v>585</v>
      </c>
      <c r="F1719" s="1" t="s">
        <v>2444</v>
      </c>
      <c r="G1719" s="1" t="s">
        <v>27</v>
      </c>
      <c r="H1719" s="1" t="s">
        <v>14</v>
      </c>
      <c r="I1719" s="1" t="s">
        <v>14</v>
      </c>
      <c r="J1719" s="1" t="s">
        <v>14</v>
      </c>
      <c r="K1719" s="1" t="s">
        <v>14</v>
      </c>
      <c r="L1719" s="1" t="s">
        <v>14</v>
      </c>
      <c r="M1719" s="1" t="s">
        <v>14</v>
      </c>
      <c r="N1719" s="1" t="s">
        <v>14</v>
      </c>
      <c r="O1719" s="1" t="s">
        <v>14</v>
      </c>
      <c r="P1719" s="1" t="s">
        <v>14</v>
      </c>
      <c r="Q1719" s="1"/>
    </row>
    <row r="1720" spans="1:17" x14ac:dyDescent="0.25">
      <c r="A1720" s="1" t="s">
        <v>289</v>
      </c>
      <c r="B1720" s="1" t="s">
        <v>2445</v>
      </c>
      <c r="C1720" s="1" t="s">
        <v>36</v>
      </c>
      <c r="D1720" s="1" t="s">
        <v>18</v>
      </c>
      <c r="E1720" s="1" t="s">
        <v>497</v>
      </c>
      <c r="F1720" s="1" t="s">
        <v>2446</v>
      </c>
      <c r="G1720" s="1" t="s">
        <v>14</v>
      </c>
      <c r="H1720" s="1" t="s">
        <v>14</v>
      </c>
      <c r="I1720" s="1" t="s">
        <v>14</v>
      </c>
      <c r="J1720" s="1" t="s">
        <v>14</v>
      </c>
      <c r="K1720" s="1" t="s">
        <v>14</v>
      </c>
      <c r="L1720" s="1" t="s">
        <v>14</v>
      </c>
      <c r="M1720" s="1" t="s">
        <v>14</v>
      </c>
      <c r="N1720" s="1" t="s">
        <v>12</v>
      </c>
      <c r="O1720" s="1" t="s">
        <v>14</v>
      </c>
      <c r="P1720" s="1" t="s">
        <v>14</v>
      </c>
      <c r="Q1720" s="1"/>
    </row>
    <row r="1721" spans="1:17" x14ac:dyDescent="0.25">
      <c r="A1721" s="1" t="s">
        <v>289</v>
      </c>
      <c r="B1721" s="1" t="s">
        <v>2445</v>
      </c>
      <c r="C1721" s="1" t="s">
        <v>36</v>
      </c>
      <c r="D1721" s="1" t="s">
        <v>1953</v>
      </c>
      <c r="E1721" s="1" t="s">
        <v>585</v>
      </c>
      <c r="F1721" s="1" t="s">
        <v>2447</v>
      </c>
      <c r="G1721" s="1" t="s">
        <v>27</v>
      </c>
      <c r="H1721" s="1" t="s">
        <v>14</v>
      </c>
      <c r="I1721" s="1" t="s">
        <v>14</v>
      </c>
      <c r="J1721" s="1" t="s">
        <v>14</v>
      </c>
      <c r="K1721" s="1" t="s">
        <v>14</v>
      </c>
      <c r="L1721" s="1" t="s">
        <v>14</v>
      </c>
      <c r="M1721" s="1" t="s">
        <v>14</v>
      </c>
      <c r="N1721" s="1" t="s">
        <v>14</v>
      </c>
      <c r="O1721" s="1" t="s">
        <v>14</v>
      </c>
      <c r="P1721" s="1" t="s">
        <v>14</v>
      </c>
      <c r="Q1721" s="1"/>
    </row>
    <row r="1722" spans="1:17" x14ac:dyDescent="0.25">
      <c r="A1722" s="1" t="s">
        <v>289</v>
      </c>
      <c r="B1722" s="1" t="s">
        <v>2448</v>
      </c>
      <c r="C1722" s="1" t="s">
        <v>38</v>
      </c>
      <c r="D1722" s="1" t="s">
        <v>18</v>
      </c>
      <c r="E1722" s="1" t="s">
        <v>497</v>
      </c>
      <c r="F1722" s="1" t="s">
        <v>2449</v>
      </c>
      <c r="G1722" s="1" t="s">
        <v>14</v>
      </c>
      <c r="H1722" s="1" t="s">
        <v>14</v>
      </c>
      <c r="I1722" s="1" t="s">
        <v>14</v>
      </c>
      <c r="J1722" s="1" t="s">
        <v>14</v>
      </c>
      <c r="K1722" s="1" t="s">
        <v>14</v>
      </c>
      <c r="L1722" s="1" t="s">
        <v>14</v>
      </c>
      <c r="M1722" s="1" t="s">
        <v>14</v>
      </c>
      <c r="N1722" s="1" t="s">
        <v>12</v>
      </c>
      <c r="O1722" s="1" t="s">
        <v>14</v>
      </c>
      <c r="P1722" s="1" t="s">
        <v>14</v>
      </c>
      <c r="Q1722" s="1"/>
    </row>
    <row r="1723" spans="1:17" x14ac:dyDescent="0.25">
      <c r="A1723" s="1" t="s">
        <v>289</v>
      </c>
      <c r="B1723" s="1" t="s">
        <v>2448</v>
      </c>
      <c r="C1723" s="1" t="s">
        <v>38</v>
      </c>
      <c r="D1723" s="1" t="s">
        <v>1953</v>
      </c>
      <c r="E1723" s="1" t="s">
        <v>585</v>
      </c>
      <c r="F1723" s="1" t="s">
        <v>2450</v>
      </c>
      <c r="G1723" s="1" t="s">
        <v>27</v>
      </c>
      <c r="H1723" s="1" t="s">
        <v>14</v>
      </c>
      <c r="I1723" s="1" t="s">
        <v>14</v>
      </c>
      <c r="J1723" s="1" t="s">
        <v>14</v>
      </c>
      <c r="K1723" s="1" t="s">
        <v>14</v>
      </c>
      <c r="L1723" s="1" t="s">
        <v>14</v>
      </c>
      <c r="M1723" s="1" t="s">
        <v>14</v>
      </c>
      <c r="N1723" s="1" t="s">
        <v>14</v>
      </c>
      <c r="O1723" s="1" t="s">
        <v>2451</v>
      </c>
      <c r="P1723" s="1" t="s">
        <v>14</v>
      </c>
      <c r="Q1723" s="1"/>
    </row>
    <row r="1724" spans="1:17" x14ac:dyDescent="0.25">
      <c r="A1724" s="1" t="s">
        <v>289</v>
      </c>
      <c r="B1724" s="1" t="s">
        <v>2452</v>
      </c>
      <c r="C1724" s="1" t="s">
        <v>40</v>
      </c>
      <c r="D1724" s="1" t="s">
        <v>18</v>
      </c>
      <c r="E1724" s="1" t="s">
        <v>497</v>
      </c>
      <c r="F1724" s="1" t="s">
        <v>2453</v>
      </c>
      <c r="G1724" s="1" t="s">
        <v>14</v>
      </c>
      <c r="H1724" s="1" t="s">
        <v>14</v>
      </c>
      <c r="I1724" s="1" t="s">
        <v>14</v>
      </c>
      <c r="J1724" s="1" t="s">
        <v>14</v>
      </c>
      <c r="K1724" s="1" t="s">
        <v>14</v>
      </c>
      <c r="L1724" s="1" t="s">
        <v>14</v>
      </c>
      <c r="M1724" s="1" t="s">
        <v>14</v>
      </c>
      <c r="N1724" s="1" t="s">
        <v>12</v>
      </c>
      <c r="O1724" s="1" t="s">
        <v>14</v>
      </c>
      <c r="P1724" s="1" t="s">
        <v>14</v>
      </c>
      <c r="Q1724" s="1"/>
    </row>
    <row r="1725" spans="1:17" x14ac:dyDescent="0.25">
      <c r="A1725" s="1" t="s">
        <v>289</v>
      </c>
      <c r="B1725" s="1" t="s">
        <v>2452</v>
      </c>
      <c r="C1725" s="1" t="s">
        <v>40</v>
      </c>
      <c r="D1725" s="1" t="s">
        <v>1953</v>
      </c>
      <c r="E1725" s="1" t="s">
        <v>585</v>
      </c>
      <c r="F1725" s="1" t="s">
        <v>2316</v>
      </c>
      <c r="G1725" s="1" t="s">
        <v>27</v>
      </c>
      <c r="H1725" s="1" t="s">
        <v>14</v>
      </c>
      <c r="I1725" s="1" t="s">
        <v>14</v>
      </c>
      <c r="J1725" s="1" t="s">
        <v>14</v>
      </c>
      <c r="K1725" s="1" t="s">
        <v>14</v>
      </c>
      <c r="L1725" s="1" t="s">
        <v>14</v>
      </c>
      <c r="M1725" s="1" t="s">
        <v>14</v>
      </c>
      <c r="N1725" s="1" t="s">
        <v>14</v>
      </c>
      <c r="O1725" s="1" t="s">
        <v>14</v>
      </c>
      <c r="P1725" s="1" t="s">
        <v>14</v>
      </c>
      <c r="Q1725" s="1"/>
    </row>
    <row r="1726" spans="1:17" x14ac:dyDescent="0.25">
      <c r="A1726" s="1" t="s">
        <v>289</v>
      </c>
      <c r="B1726" s="1" t="s">
        <v>2454</v>
      </c>
      <c r="C1726" s="1" t="s">
        <v>43</v>
      </c>
      <c r="D1726" s="1" t="s">
        <v>18</v>
      </c>
      <c r="E1726" s="1" t="s">
        <v>497</v>
      </c>
      <c r="F1726" s="1" t="s">
        <v>2455</v>
      </c>
      <c r="G1726" s="1" t="s">
        <v>14</v>
      </c>
      <c r="H1726" s="1" t="s">
        <v>494</v>
      </c>
      <c r="I1726" s="1" t="s">
        <v>508</v>
      </c>
      <c r="J1726" s="1" t="s">
        <v>14</v>
      </c>
      <c r="K1726" s="1" t="s">
        <v>14</v>
      </c>
      <c r="L1726" s="1" t="s">
        <v>14</v>
      </c>
      <c r="M1726" s="1" t="s">
        <v>509</v>
      </c>
      <c r="N1726" s="1" t="s">
        <v>12</v>
      </c>
      <c r="O1726" s="1" t="s">
        <v>14</v>
      </c>
      <c r="P1726" s="1" t="s">
        <v>14</v>
      </c>
      <c r="Q1726" s="1"/>
    </row>
    <row r="1727" spans="1:17" x14ac:dyDescent="0.25">
      <c r="A1727" s="1" t="s">
        <v>289</v>
      </c>
      <c r="B1727" s="1" t="s">
        <v>2454</v>
      </c>
      <c r="C1727" s="1" t="s">
        <v>43</v>
      </c>
      <c r="D1727" s="1" t="s">
        <v>1953</v>
      </c>
      <c r="E1727" s="1" t="s">
        <v>585</v>
      </c>
      <c r="F1727" s="1" t="s">
        <v>2456</v>
      </c>
      <c r="G1727" s="1" t="s">
        <v>27</v>
      </c>
      <c r="H1727" s="1" t="s">
        <v>494</v>
      </c>
      <c r="I1727" s="1" t="s">
        <v>508</v>
      </c>
      <c r="J1727" s="1" t="s">
        <v>14</v>
      </c>
      <c r="K1727" s="1" t="s">
        <v>14</v>
      </c>
      <c r="L1727" s="1" t="s">
        <v>2207</v>
      </c>
      <c r="M1727" s="1" t="s">
        <v>14</v>
      </c>
      <c r="N1727" s="1" t="s">
        <v>14</v>
      </c>
      <c r="O1727" s="1" t="s">
        <v>14</v>
      </c>
      <c r="P1727" s="1" t="s">
        <v>14</v>
      </c>
      <c r="Q1727" s="1"/>
    </row>
    <row r="1728" spans="1:17" x14ac:dyDescent="0.25">
      <c r="A1728" s="1" t="s">
        <v>289</v>
      </c>
      <c r="B1728" s="1" t="s">
        <v>2457</v>
      </c>
      <c r="C1728" s="1" t="s">
        <v>47</v>
      </c>
      <c r="D1728" s="1" t="s">
        <v>12</v>
      </c>
      <c r="E1728" s="1" t="s">
        <v>502</v>
      </c>
      <c r="F1728" s="1" t="s">
        <v>14</v>
      </c>
      <c r="G1728" s="1" t="s">
        <v>14</v>
      </c>
      <c r="H1728" s="1" t="s">
        <v>14</v>
      </c>
      <c r="I1728" s="1" t="s">
        <v>14</v>
      </c>
      <c r="J1728" s="1" t="s">
        <v>14</v>
      </c>
      <c r="K1728" s="1" t="s">
        <v>14</v>
      </c>
      <c r="L1728" s="1" t="s">
        <v>14</v>
      </c>
      <c r="M1728" s="1" t="s">
        <v>14</v>
      </c>
      <c r="N1728" s="1" t="s">
        <v>14</v>
      </c>
      <c r="O1728" s="1" t="s">
        <v>14</v>
      </c>
      <c r="P1728" s="1" t="s">
        <v>14</v>
      </c>
      <c r="Q1728" s="1"/>
    </row>
    <row r="1729" spans="1:17" x14ac:dyDescent="0.25">
      <c r="A1729" s="1" t="s">
        <v>289</v>
      </c>
      <c r="B1729" s="1" t="s">
        <v>2458</v>
      </c>
      <c r="C1729" s="1" t="s">
        <v>49</v>
      </c>
      <c r="D1729" s="1" t="s">
        <v>18</v>
      </c>
      <c r="E1729" s="1" t="s">
        <v>497</v>
      </c>
      <c r="F1729" s="1" t="s">
        <v>2459</v>
      </c>
      <c r="G1729" s="1" t="s">
        <v>14</v>
      </c>
      <c r="H1729" s="1" t="s">
        <v>494</v>
      </c>
      <c r="I1729" s="1" t="s">
        <v>505</v>
      </c>
      <c r="J1729" s="1" t="s">
        <v>252</v>
      </c>
      <c r="K1729" s="1" t="s">
        <v>14</v>
      </c>
      <c r="L1729" s="1" t="s">
        <v>14</v>
      </c>
      <c r="M1729" s="1" t="s">
        <v>14</v>
      </c>
      <c r="N1729" s="1" t="s">
        <v>14</v>
      </c>
      <c r="O1729" s="1" t="s">
        <v>14</v>
      </c>
      <c r="P1729" s="1" t="s">
        <v>14</v>
      </c>
      <c r="Q1729" s="1"/>
    </row>
    <row r="1730" spans="1:17" x14ac:dyDescent="0.25">
      <c r="A1730" s="1" t="s">
        <v>289</v>
      </c>
      <c r="B1730" s="1" t="s">
        <v>2460</v>
      </c>
      <c r="C1730" s="1" t="s">
        <v>51</v>
      </c>
      <c r="D1730" s="1" t="s">
        <v>18</v>
      </c>
      <c r="E1730" s="1" t="s">
        <v>497</v>
      </c>
      <c r="F1730" s="1" t="s">
        <v>2053</v>
      </c>
      <c r="G1730" s="1" t="s">
        <v>14</v>
      </c>
      <c r="H1730" s="1" t="s">
        <v>14</v>
      </c>
      <c r="I1730" s="1" t="s">
        <v>14</v>
      </c>
      <c r="J1730" s="1" t="s">
        <v>14</v>
      </c>
      <c r="K1730" s="1" t="s">
        <v>14</v>
      </c>
      <c r="L1730" s="1" t="s">
        <v>14</v>
      </c>
      <c r="M1730" s="1" t="s">
        <v>14</v>
      </c>
      <c r="N1730" s="1" t="s">
        <v>12</v>
      </c>
      <c r="O1730" s="1" t="s">
        <v>14</v>
      </c>
      <c r="P1730" s="1" t="s">
        <v>14</v>
      </c>
      <c r="Q1730" s="1"/>
    </row>
    <row r="1731" spans="1:17" x14ac:dyDescent="0.25">
      <c r="A1731" s="1" t="s">
        <v>289</v>
      </c>
      <c r="B1731" s="1" t="s">
        <v>2460</v>
      </c>
      <c r="C1731" s="1" t="s">
        <v>51</v>
      </c>
      <c r="D1731" s="1" t="s">
        <v>1953</v>
      </c>
      <c r="E1731" s="1" t="s">
        <v>585</v>
      </c>
      <c r="F1731" s="1" t="s">
        <v>2461</v>
      </c>
      <c r="G1731" s="1" t="s">
        <v>27</v>
      </c>
      <c r="H1731" s="1" t="s">
        <v>14</v>
      </c>
      <c r="I1731" s="1" t="s">
        <v>14</v>
      </c>
      <c r="J1731" s="1" t="s">
        <v>14</v>
      </c>
      <c r="K1731" s="1" t="s">
        <v>14</v>
      </c>
      <c r="L1731" s="1" t="s">
        <v>14</v>
      </c>
      <c r="M1731" s="1" t="s">
        <v>14</v>
      </c>
      <c r="N1731" s="1" t="s">
        <v>14</v>
      </c>
      <c r="O1731" s="1" t="s">
        <v>14</v>
      </c>
      <c r="P1731" s="1" t="s">
        <v>14</v>
      </c>
      <c r="Q1731" s="1"/>
    </row>
    <row r="1732" spans="1:17" x14ac:dyDescent="0.25">
      <c r="A1732" s="1" t="s">
        <v>289</v>
      </c>
      <c r="B1732" s="1" t="s">
        <v>2462</v>
      </c>
      <c r="C1732" s="1" t="s">
        <v>53</v>
      </c>
      <c r="D1732" s="1" t="s">
        <v>18</v>
      </c>
      <c r="E1732" s="1" t="s">
        <v>497</v>
      </c>
      <c r="F1732" s="1" t="s">
        <v>2463</v>
      </c>
      <c r="G1732" s="1" t="s">
        <v>14</v>
      </c>
      <c r="H1732" s="1" t="s">
        <v>14</v>
      </c>
      <c r="I1732" s="1" t="s">
        <v>14</v>
      </c>
      <c r="J1732" s="1" t="s">
        <v>14</v>
      </c>
      <c r="K1732" s="1" t="s">
        <v>14</v>
      </c>
      <c r="L1732" s="1" t="s">
        <v>14</v>
      </c>
      <c r="M1732" s="1" t="s">
        <v>14</v>
      </c>
      <c r="N1732" s="1" t="s">
        <v>12</v>
      </c>
      <c r="O1732" s="1" t="s">
        <v>14</v>
      </c>
      <c r="P1732" s="1" t="s">
        <v>14</v>
      </c>
      <c r="Q1732" s="1"/>
    </row>
    <row r="1733" spans="1:17" x14ac:dyDescent="0.25">
      <c r="A1733" s="1" t="s">
        <v>289</v>
      </c>
      <c r="B1733" s="1" t="s">
        <v>2462</v>
      </c>
      <c r="C1733" s="1" t="s">
        <v>53</v>
      </c>
      <c r="D1733" s="1" t="s">
        <v>1953</v>
      </c>
      <c r="E1733" s="1" t="s">
        <v>585</v>
      </c>
      <c r="F1733" s="1" t="s">
        <v>2464</v>
      </c>
      <c r="G1733" s="1" t="s">
        <v>27</v>
      </c>
      <c r="H1733" s="1" t="s">
        <v>14</v>
      </c>
      <c r="I1733" s="1" t="s">
        <v>14</v>
      </c>
      <c r="J1733" s="1" t="s">
        <v>14</v>
      </c>
      <c r="K1733" s="1" t="s">
        <v>14</v>
      </c>
      <c r="L1733" s="1" t="s">
        <v>14</v>
      </c>
      <c r="M1733" s="1" t="s">
        <v>14</v>
      </c>
      <c r="N1733" s="1" t="s">
        <v>14</v>
      </c>
      <c r="O1733" s="1" t="s">
        <v>14</v>
      </c>
      <c r="P1733" s="1" t="s">
        <v>14</v>
      </c>
      <c r="Q1733" s="1"/>
    </row>
    <row r="1734" spans="1:17" x14ac:dyDescent="0.25">
      <c r="A1734" s="1" t="s">
        <v>289</v>
      </c>
      <c r="B1734" s="1" t="s">
        <v>2465</v>
      </c>
      <c r="C1734" s="1" t="s">
        <v>55</v>
      </c>
      <c r="D1734" s="1" t="s">
        <v>18</v>
      </c>
      <c r="E1734" s="1" t="s">
        <v>497</v>
      </c>
      <c r="F1734" s="1" t="s">
        <v>2466</v>
      </c>
      <c r="G1734" s="1" t="s">
        <v>14</v>
      </c>
      <c r="H1734" s="1" t="s">
        <v>14</v>
      </c>
      <c r="I1734" s="1" t="s">
        <v>14</v>
      </c>
      <c r="J1734" s="1" t="s">
        <v>14</v>
      </c>
      <c r="K1734" s="1" t="s">
        <v>14</v>
      </c>
      <c r="L1734" s="1" t="s">
        <v>14</v>
      </c>
      <c r="M1734" s="1" t="s">
        <v>14</v>
      </c>
      <c r="N1734" s="1" t="s">
        <v>12</v>
      </c>
      <c r="O1734" s="1" t="s">
        <v>14</v>
      </c>
      <c r="P1734" s="1" t="s">
        <v>14</v>
      </c>
      <c r="Q1734" s="1"/>
    </row>
    <row r="1735" spans="1:17" x14ac:dyDescent="0.25">
      <c r="A1735" s="1" t="s">
        <v>289</v>
      </c>
      <c r="B1735" s="1" t="s">
        <v>2465</v>
      </c>
      <c r="C1735" s="1" t="s">
        <v>55</v>
      </c>
      <c r="D1735" s="1" t="s">
        <v>1953</v>
      </c>
      <c r="E1735" s="1" t="s">
        <v>585</v>
      </c>
      <c r="F1735" s="1" t="s">
        <v>2467</v>
      </c>
      <c r="G1735" s="1" t="s">
        <v>27</v>
      </c>
      <c r="H1735" s="1" t="s">
        <v>14</v>
      </c>
      <c r="I1735" s="1" t="s">
        <v>14</v>
      </c>
      <c r="J1735" s="1" t="s">
        <v>14</v>
      </c>
      <c r="K1735" s="1" t="s">
        <v>14</v>
      </c>
      <c r="L1735" s="1" t="s">
        <v>14</v>
      </c>
      <c r="M1735" s="1" t="s">
        <v>14</v>
      </c>
      <c r="N1735" s="1" t="s">
        <v>14</v>
      </c>
      <c r="O1735" s="1" t="s">
        <v>14</v>
      </c>
      <c r="P1735" s="1" t="s">
        <v>14</v>
      </c>
      <c r="Q1735" s="1"/>
    </row>
    <row r="1736" spans="1:17" x14ac:dyDescent="0.25">
      <c r="A1736" s="1" t="s">
        <v>289</v>
      </c>
      <c r="B1736" s="1" t="s">
        <v>2468</v>
      </c>
      <c r="C1736" s="1" t="s">
        <v>58</v>
      </c>
      <c r="D1736" s="1" t="s">
        <v>18</v>
      </c>
      <c r="E1736" s="1" t="s">
        <v>497</v>
      </c>
      <c r="F1736" s="1" t="s">
        <v>2469</v>
      </c>
      <c r="G1736" s="1" t="s">
        <v>14</v>
      </c>
      <c r="H1736" s="1" t="s">
        <v>14</v>
      </c>
      <c r="I1736" s="1" t="s">
        <v>14</v>
      </c>
      <c r="J1736" s="1" t="s">
        <v>14</v>
      </c>
      <c r="K1736" s="1" t="s">
        <v>14</v>
      </c>
      <c r="L1736" s="1" t="s">
        <v>14</v>
      </c>
      <c r="M1736" s="1" t="s">
        <v>14</v>
      </c>
      <c r="N1736" s="1" t="s">
        <v>12</v>
      </c>
      <c r="O1736" s="1" t="s">
        <v>14</v>
      </c>
      <c r="P1736" s="1" t="s">
        <v>14</v>
      </c>
      <c r="Q1736" s="1"/>
    </row>
    <row r="1737" spans="1:17" x14ac:dyDescent="0.25">
      <c r="A1737" s="1" t="s">
        <v>289</v>
      </c>
      <c r="B1737" s="1" t="s">
        <v>2468</v>
      </c>
      <c r="C1737" s="1" t="s">
        <v>58</v>
      </c>
      <c r="D1737" s="1" t="s">
        <v>1953</v>
      </c>
      <c r="E1737" s="1" t="s">
        <v>585</v>
      </c>
      <c r="F1737" s="1" t="s">
        <v>2470</v>
      </c>
      <c r="G1737" s="1" t="s">
        <v>27</v>
      </c>
      <c r="H1737" s="1" t="s">
        <v>14</v>
      </c>
      <c r="I1737" s="1" t="s">
        <v>14</v>
      </c>
      <c r="J1737" s="1" t="s">
        <v>14</v>
      </c>
      <c r="K1737" s="1" t="s">
        <v>14</v>
      </c>
      <c r="L1737" s="1" t="s">
        <v>14</v>
      </c>
      <c r="M1737" s="1" t="s">
        <v>14</v>
      </c>
      <c r="N1737" s="1" t="s">
        <v>14</v>
      </c>
      <c r="O1737" s="1" t="s">
        <v>14</v>
      </c>
      <c r="P1737" s="1" t="s">
        <v>14</v>
      </c>
      <c r="Q1737" s="1"/>
    </row>
    <row r="1738" spans="1:17" x14ac:dyDescent="0.25">
      <c r="A1738" s="1" t="s">
        <v>289</v>
      </c>
      <c r="B1738" s="1" t="s">
        <v>2471</v>
      </c>
      <c r="C1738" s="1" t="s">
        <v>60</v>
      </c>
      <c r="D1738" s="1" t="s">
        <v>18</v>
      </c>
      <c r="E1738" s="1" t="s">
        <v>497</v>
      </c>
      <c r="F1738" s="1" t="s">
        <v>2472</v>
      </c>
      <c r="G1738" s="1" t="s">
        <v>14</v>
      </c>
      <c r="H1738" s="1" t="s">
        <v>14</v>
      </c>
      <c r="I1738" s="1" t="s">
        <v>14</v>
      </c>
      <c r="J1738" s="1" t="s">
        <v>14</v>
      </c>
      <c r="K1738" s="1" t="s">
        <v>14</v>
      </c>
      <c r="L1738" s="1" t="s">
        <v>14</v>
      </c>
      <c r="M1738" s="1" t="s">
        <v>14</v>
      </c>
      <c r="N1738" s="1" t="s">
        <v>12</v>
      </c>
      <c r="O1738" s="1" t="s">
        <v>14</v>
      </c>
      <c r="P1738" s="1" t="s">
        <v>14</v>
      </c>
      <c r="Q1738" s="1"/>
    </row>
    <row r="1739" spans="1:17" x14ac:dyDescent="0.25">
      <c r="A1739" s="1" t="s">
        <v>289</v>
      </c>
      <c r="B1739" s="1" t="s">
        <v>2471</v>
      </c>
      <c r="C1739" s="1" t="s">
        <v>60</v>
      </c>
      <c r="D1739" s="1" t="s">
        <v>1953</v>
      </c>
      <c r="E1739" s="1" t="s">
        <v>585</v>
      </c>
      <c r="F1739" s="1" t="s">
        <v>2473</v>
      </c>
      <c r="G1739" s="1" t="s">
        <v>27</v>
      </c>
      <c r="H1739" s="1" t="s">
        <v>14</v>
      </c>
      <c r="I1739" s="1" t="s">
        <v>14</v>
      </c>
      <c r="J1739" s="1" t="s">
        <v>14</v>
      </c>
      <c r="K1739" s="1" t="s">
        <v>14</v>
      </c>
      <c r="L1739" s="1" t="s">
        <v>14</v>
      </c>
      <c r="M1739" s="1" t="s">
        <v>14</v>
      </c>
      <c r="N1739" s="1" t="s">
        <v>14</v>
      </c>
      <c r="O1739" s="1" t="s">
        <v>14</v>
      </c>
      <c r="P1739" s="1" t="s">
        <v>14</v>
      </c>
      <c r="Q1739" s="1"/>
    </row>
    <row r="1740" spans="1:17" x14ac:dyDescent="0.25">
      <c r="A1740" s="1" t="s">
        <v>289</v>
      </c>
      <c r="B1740" s="1" t="s">
        <v>2474</v>
      </c>
      <c r="C1740" s="1" t="s">
        <v>62</v>
      </c>
      <c r="D1740" s="1" t="s">
        <v>18</v>
      </c>
      <c r="E1740" s="1" t="s">
        <v>497</v>
      </c>
      <c r="F1740" s="1" t="s">
        <v>2475</v>
      </c>
      <c r="G1740" s="1" t="s">
        <v>14</v>
      </c>
      <c r="H1740" s="1" t="s">
        <v>14</v>
      </c>
      <c r="I1740" s="1" t="s">
        <v>14</v>
      </c>
      <c r="J1740" s="1" t="s">
        <v>14</v>
      </c>
      <c r="K1740" s="1" t="s">
        <v>14</v>
      </c>
      <c r="L1740" s="1" t="s">
        <v>14</v>
      </c>
      <c r="M1740" s="1" t="s">
        <v>14</v>
      </c>
      <c r="N1740" s="1" t="s">
        <v>12</v>
      </c>
      <c r="O1740" s="1" t="s">
        <v>14</v>
      </c>
      <c r="P1740" s="1" t="s">
        <v>14</v>
      </c>
      <c r="Q1740" s="1"/>
    </row>
    <row r="1741" spans="1:17" x14ac:dyDescent="0.25">
      <c r="A1741" s="1" t="s">
        <v>289</v>
      </c>
      <c r="B1741" s="1" t="s">
        <v>2474</v>
      </c>
      <c r="C1741" s="1" t="s">
        <v>62</v>
      </c>
      <c r="D1741" s="1" t="s">
        <v>1953</v>
      </c>
      <c r="E1741" s="1" t="s">
        <v>585</v>
      </c>
      <c r="F1741" s="1" t="s">
        <v>2316</v>
      </c>
      <c r="G1741" s="1" t="s">
        <v>27</v>
      </c>
      <c r="H1741" s="1" t="s">
        <v>14</v>
      </c>
      <c r="I1741" s="1" t="s">
        <v>14</v>
      </c>
      <c r="J1741" s="1" t="s">
        <v>14</v>
      </c>
      <c r="K1741" s="1" t="s">
        <v>14</v>
      </c>
      <c r="L1741" s="1" t="s">
        <v>14</v>
      </c>
      <c r="M1741" s="1" t="s">
        <v>14</v>
      </c>
      <c r="N1741" s="1" t="s">
        <v>14</v>
      </c>
      <c r="O1741" s="1" t="s">
        <v>14</v>
      </c>
      <c r="P1741" s="1" t="s">
        <v>14</v>
      </c>
      <c r="Q1741" s="1"/>
    </row>
    <row r="1742" spans="1:17" x14ac:dyDescent="0.25">
      <c r="A1742" s="1" t="s">
        <v>289</v>
      </c>
      <c r="B1742" s="1" t="s">
        <v>2476</v>
      </c>
      <c r="C1742" s="1" t="s">
        <v>64</v>
      </c>
      <c r="D1742" s="1" t="s">
        <v>18</v>
      </c>
      <c r="E1742" s="1" t="s">
        <v>497</v>
      </c>
      <c r="F1742" s="1" t="s">
        <v>2477</v>
      </c>
      <c r="G1742" s="1" t="s">
        <v>14</v>
      </c>
      <c r="H1742" s="1" t="s">
        <v>494</v>
      </c>
      <c r="I1742" s="1" t="s">
        <v>508</v>
      </c>
      <c r="J1742" s="1" t="s">
        <v>14</v>
      </c>
      <c r="K1742" s="1" t="s">
        <v>14</v>
      </c>
      <c r="L1742" s="1" t="s">
        <v>14</v>
      </c>
      <c r="M1742" s="1" t="s">
        <v>509</v>
      </c>
      <c r="N1742" s="1" t="s">
        <v>12</v>
      </c>
      <c r="O1742" s="1" t="s">
        <v>14</v>
      </c>
      <c r="P1742" s="1" t="s">
        <v>14</v>
      </c>
      <c r="Q1742" s="1"/>
    </row>
    <row r="1743" spans="1:17" x14ac:dyDescent="0.25">
      <c r="A1743" s="1" t="s">
        <v>289</v>
      </c>
      <c r="B1743" s="1" t="s">
        <v>2476</v>
      </c>
      <c r="C1743" s="1" t="s">
        <v>64</v>
      </c>
      <c r="D1743" s="1" t="s">
        <v>1953</v>
      </c>
      <c r="E1743" s="1" t="s">
        <v>585</v>
      </c>
      <c r="F1743" s="1" t="s">
        <v>2478</v>
      </c>
      <c r="G1743" s="1" t="s">
        <v>27</v>
      </c>
      <c r="H1743" s="1" t="s">
        <v>494</v>
      </c>
      <c r="I1743" s="1" t="s">
        <v>508</v>
      </c>
      <c r="J1743" s="1" t="s">
        <v>14</v>
      </c>
      <c r="K1743" s="1" t="s">
        <v>14</v>
      </c>
      <c r="L1743" s="1" t="s">
        <v>509</v>
      </c>
      <c r="M1743" s="1" t="s">
        <v>509</v>
      </c>
      <c r="N1743" s="1" t="s">
        <v>509</v>
      </c>
      <c r="O1743" s="1" t="s">
        <v>14</v>
      </c>
      <c r="P1743" s="1" t="s">
        <v>14</v>
      </c>
      <c r="Q1743" s="1"/>
    </row>
    <row r="1744" spans="1:17" x14ac:dyDescent="0.25">
      <c r="A1744" s="1" t="s">
        <v>289</v>
      </c>
      <c r="B1744" s="1" t="s">
        <v>2479</v>
      </c>
      <c r="C1744" s="1" t="s">
        <v>67</v>
      </c>
      <c r="D1744" s="1" t="s">
        <v>12</v>
      </c>
      <c r="E1744" s="1" t="s">
        <v>502</v>
      </c>
      <c r="F1744" s="1" t="s">
        <v>14</v>
      </c>
      <c r="G1744" s="1" t="s">
        <v>14</v>
      </c>
      <c r="H1744" s="1" t="s">
        <v>14</v>
      </c>
      <c r="I1744" s="1" t="s">
        <v>14</v>
      </c>
      <c r="J1744" s="1" t="s">
        <v>14</v>
      </c>
      <c r="K1744" s="1" t="s">
        <v>14</v>
      </c>
      <c r="L1744" s="1" t="s">
        <v>14</v>
      </c>
      <c r="M1744" s="1" t="s">
        <v>14</v>
      </c>
      <c r="N1744" s="1" t="s">
        <v>14</v>
      </c>
      <c r="O1744" s="1" t="s">
        <v>14</v>
      </c>
      <c r="P1744" s="1" t="s">
        <v>14</v>
      </c>
      <c r="Q1744" s="1"/>
    </row>
    <row r="1745" spans="1:17" x14ac:dyDescent="0.25">
      <c r="A1745" s="1" t="s">
        <v>289</v>
      </c>
      <c r="B1745" s="1" t="s">
        <v>2480</v>
      </c>
      <c r="C1745" s="1" t="s">
        <v>69</v>
      </c>
      <c r="D1745" s="1" t="s">
        <v>18</v>
      </c>
      <c r="E1745" s="1" t="s">
        <v>497</v>
      </c>
      <c r="F1745" s="1" t="s">
        <v>2481</v>
      </c>
      <c r="G1745" s="1" t="s">
        <v>14</v>
      </c>
      <c r="H1745" s="1" t="s">
        <v>494</v>
      </c>
      <c r="I1745" s="1" t="s">
        <v>505</v>
      </c>
      <c r="J1745" s="1" t="s">
        <v>252</v>
      </c>
      <c r="K1745" s="1" t="s">
        <v>14</v>
      </c>
      <c r="L1745" s="1" t="s">
        <v>14</v>
      </c>
      <c r="M1745" s="1" t="s">
        <v>14</v>
      </c>
      <c r="N1745" s="1" t="s">
        <v>14</v>
      </c>
      <c r="O1745" s="1" t="s">
        <v>14</v>
      </c>
      <c r="P1745" s="1" t="s">
        <v>14</v>
      </c>
      <c r="Q1745" s="1"/>
    </row>
    <row r="1746" spans="1:17" x14ac:dyDescent="0.25">
      <c r="A1746" s="1" t="s">
        <v>289</v>
      </c>
      <c r="B1746" s="1" t="s">
        <v>2482</v>
      </c>
      <c r="C1746" s="1" t="s">
        <v>71</v>
      </c>
      <c r="D1746" s="1" t="s">
        <v>18</v>
      </c>
      <c r="E1746" s="1" t="s">
        <v>497</v>
      </c>
      <c r="F1746" s="1" t="s">
        <v>2483</v>
      </c>
      <c r="G1746" s="1" t="s">
        <v>14</v>
      </c>
      <c r="H1746" s="1" t="s">
        <v>14</v>
      </c>
      <c r="I1746" s="1" t="s">
        <v>14</v>
      </c>
      <c r="J1746" s="1" t="s">
        <v>14</v>
      </c>
      <c r="K1746" s="1" t="s">
        <v>14</v>
      </c>
      <c r="L1746" s="1" t="s">
        <v>14</v>
      </c>
      <c r="M1746" s="1" t="s">
        <v>14</v>
      </c>
      <c r="N1746" s="1" t="s">
        <v>12</v>
      </c>
      <c r="O1746" s="1" t="s">
        <v>14</v>
      </c>
      <c r="P1746" s="1" t="s">
        <v>14</v>
      </c>
      <c r="Q1746" s="1"/>
    </row>
    <row r="1747" spans="1:17" x14ac:dyDescent="0.25">
      <c r="A1747" s="1" t="s">
        <v>289</v>
      </c>
      <c r="B1747" s="1" t="s">
        <v>2482</v>
      </c>
      <c r="C1747" s="1" t="s">
        <v>71</v>
      </c>
      <c r="D1747" s="1" t="s">
        <v>1953</v>
      </c>
      <c r="E1747" s="1" t="s">
        <v>585</v>
      </c>
      <c r="F1747" s="1" t="s">
        <v>2484</v>
      </c>
      <c r="G1747" s="1" t="s">
        <v>27</v>
      </c>
      <c r="H1747" s="1" t="s">
        <v>14</v>
      </c>
      <c r="I1747" s="1" t="s">
        <v>14</v>
      </c>
      <c r="J1747" s="1" t="s">
        <v>14</v>
      </c>
      <c r="K1747" s="1" t="s">
        <v>14</v>
      </c>
      <c r="L1747" s="1" t="s">
        <v>14</v>
      </c>
      <c r="M1747" s="1" t="s">
        <v>14</v>
      </c>
      <c r="N1747" s="1" t="s">
        <v>14</v>
      </c>
      <c r="O1747" s="1" t="s">
        <v>14</v>
      </c>
      <c r="P1747" s="1" t="s">
        <v>14</v>
      </c>
      <c r="Q1747" s="1"/>
    </row>
    <row r="1748" spans="1:17" x14ac:dyDescent="0.25">
      <c r="A1748" s="1" t="s">
        <v>289</v>
      </c>
      <c r="B1748" s="1" t="s">
        <v>2485</v>
      </c>
      <c r="C1748" s="1" t="s">
        <v>73</v>
      </c>
      <c r="D1748" s="1" t="s">
        <v>18</v>
      </c>
      <c r="E1748" s="1" t="s">
        <v>497</v>
      </c>
      <c r="F1748" s="1" t="s">
        <v>2486</v>
      </c>
      <c r="G1748" s="1" t="s">
        <v>14</v>
      </c>
      <c r="H1748" s="1" t="s">
        <v>14</v>
      </c>
      <c r="I1748" s="1" t="s">
        <v>14</v>
      </c>
      <c r="J1748" s="1" t="s">
        <v>14</v>
      </c>
      <c r="K1748" s="1" t="s">
        <v>14</v>
      </c>
      <c r="L1748" s="1" t="s">
        <v>14</v>
      </c>
      <c r="M1748" s="1" t="s">
        <v>14</v>
      </c>
      <c r="N1748" s="1" t="s">
        <v>12</v>
      </c>
      <c r="O1748" s="1" t="s">
        <v>14</v>
      </c>
      <c r="P1748" s="1" t="s">
        <v>14</v>
      </c>
      <c r="Q1748" s="1"/>
    </row>
    <row r="1749" spans="1:17" x14ac:dyDescent="0.25">
      <c r="A1749" s="1" t="s">
        <v>289</v>
      </c>
      <c r="B1749" s="1" t="s">
        <v>2485</v>
      </c>
      <c r="C1749" s="1" t="s">
        <v>73</v>
      </c>
      <c r="D1749" s="1" t="s">
        <v>1953</v>
      </c>
      <c r="E1749" s="1" t="s">
        <v>585</v>
      </c>
      <c r="F1749" s="1" t="s">
        <v>2487</v>
      </c>
      <c r="G1749" s="1" t="s">
        <v>27</v>
      </c>
      <c r="H1749" s="1" t="s">
        <v>14</v>
      </c>
      <c r="I1749" s="1" t="s">
        <v>14</v>
      </c>
      <c r="J1749" s="1" t="s">
        <v>14</v>
      </c>
      <c r="K1749" s="1" t="s">
        <v>14</v>
      </c>
      <c r="L1749" s="1" t="s">
        <v>14</v>
      </c>
      <c r="M1749" s="1" t="s">
        <v>14</v>
      </c>
      <c r="N1749" s="1" t="s">
        <v>14</v>
      </c>
      <c r="O1749" s="1" t="s">
        <v>14</v>
      </c>
      <c r="P1749" s="1" t="s">
        <v>14</v>
      </c>
      <c r="Q1749" s="1" t="s">
        <v>262</v>
      </c>
    </row>
    <row r="1750" spans="1:17" x14ac:dyDescent="0.25">
      <c r="A1750" s="1" t="s">
        <v>289</v>
      </c>
      <c r="B1750" s="1" t="s">
        <v>2488</v>
      </c>
      <c r="C1750" s="1" t="s">
        <v>75</v>
      </c>
      <c r="D1750" s="1" t="s">
        <v>18</v>
      </c>
      <c r="E1750" s="1" t="s">
        <v>497</v>
      </c>
      <c r="F1750" s="1" t="s">
        <v>2489</v>
      </c>
      <c r="G1750" s="1" t="s">
        <v>14</v>
      </c>
      <c r="H1750" s="1" t="s">
        <v>14</v>
      </c>
      <c r="I1750" s="1" t="s">
        <v>14</v>
      </c>
      <c r="J1750" s="1" t="s">
        <v>14</v>
      </c>
      <c r="K1750" s="1" t="s">
        <v>14</v>
      </c>
      <c r="L1750" s="1" t="s">
        <v>14</v>
      </c>
      <c r="M1750" s="1" t="s">
        <v>14</v>
      </c>
      <c r="N1750" s="1" t="s">
        <v>12</v>
      </c>
      <c r="O1750" s="1" t="s">
        <v>14</v>
      </c>
      <c r="P1750" s="1" t="s">
        <v>14</v>
      </c>
      <c r="Q1750" s="1"/>
    </row>
    <row r="1751" spans="1:17" x14ac:dyDescent="0.25">
      <c r="A1751" s="1" t="s">
        <v>289</v>
      </c>
      <c r="B1751" s="1" t="s">
        <v>2488</v>
      </c>
      <c r="C1751" s="1" t="s">
        <v>75</v>
      </c>
      <c r="D1751" s="1" t="s">
        <v>1953</v>
      </c>
      <c r="E1751" s="1" t="s">
        <v>585</v>
      </c>
      <c r="F1751" s="1" t="s">
        <v>2490</v>
      </c>
      <c r="G1751" s="1" t="s">
        <v>27</v>
      </c>
      <c r="H1751" s="1" t="s">
        <v>14</v>
      </c>
      <c r="I1751" s="1" t="s">
        <v>14</v>
      </c>
      <c r="J1751" s="1" t="s">
        <v>14</v>
      </c>
      <c r="K1751" s="1" t="s">
        <v>14</v>
      </c>
      <c r="L1751" s="1" t="s">
        <v>14</v>
      </c>
      <c r="M1751" s="1" t="s">
        <v>14</v>
      </c>
      <c r="N1751" s="1" t="s">
        <v>14</v>
      </c>
      <c r="O1751" s="1" t="s">
        <v>14</v>
      </c>
      <c r="P1751" s="1" t="s">
        <v>14</v>
      </c>
      <c r="Q1751" s="1"/>
    </row>
    <row r="1752" spans="1:17" x14ac:dyDescent="0.25">
      <c r="A1752" s="1" t="s">
        <v>289</v>
      </c>
      <c r="B1752" s="1" t="s">
        <v>2491</v>
      </c>
      <c r="C1752" s="1" t="s">
        <v>77</v>
      </c>
      <c r="D1752" s="1" t="s">
        <v>18</v>
      </c>
      <c r="E1752" s="1" t="s">
        <v>497</v>
      </c>
      <c r="F1752" s="1" t="s">
        <v>2492</v>
      </c>
      <c r="G1752" s="1" t="s">
        <v>14</v>
      </c>
      <c r="H1752" s="1" t="s">
        <v>494</v>
      </c>
      <c r="I1752" s="1" t="s">
        <v>508</v>
      </c>
      <c r="J1752" s="1" t="s">
        <v>14</v>
      </c>
      <c r="K1752" s="1" t="s">
        <v>14</v>
      </c>
      <c r="L1752" s="1" t="s">
        <v>14</v>
      </c>
      <c r="M1752" s="1" t="s">
        <v>509</v>
      </c>
      <c r="N1752" s="1" t="s">
        <v>12</v>
      </c>
      <c r="O1752" s="1" t="s">
        <v>14</v>
      </c>
      <c r="P1752" s="1" t="s">
        <v>14</v>
      </c>
      <c r="Q1752" s="1"/>
    </row>
    <row r="1753" spans="1:17" x14ac:dyDescent="0.25">
      <c r="A1753" s="1" t="s">
        <v>289</v>
      </c>
      <c r="B1753" s="1" t="s">
        <v>2491</v>
      </c>
      <c r="C1753" s="1" t="s">
        <v>77</v>
      </c>
      <c r="D1753" s="1" t="s">
        <v>1953</v>
      </c>
      <c r="E1753" s="1" t="s">
        <v>585</v>
      </c>
      <c r="F1753" s="1" t="s">
        <v>2493</v>
      </c>
      <c r="G1753" s="1" t="s">
        <v>27</v>
      </c>
      <c r="H1753" s="1" t="s">
        <v>494</v>
      </c>
      <c r="I1753" s="1" t="s">
        <v>508</v>
      </c>
      <c r="J1753" s="1" t="s">
        <v>14</v>
      </c>
      <c r="K1753" s="1" t="s">
        <v>14</v>
      </c>
      <c r="L1753" s="1" t="s">
        <v>509</v>
      </c>
      <c r="M1753" s="1" t="s">
        <v>509</v>
      </c>
      <c r="N1753" s="1" t="s">
        <v>509</v>
      </c>
      <c r="O1753" s="1" t="s">
        <v>14</v>
      </c>
      <c r="P1753" s="1" t="s">
        <v>14</v>
      </c>
      <c r="Q1753" s="1"/>
    </row>
    <row r="1754" spans="1:17" x14ac:dyDescent="0.25">
      <c r="A1754" s="1" t="s">
        <v>289</v>
      </c>
      <c r="B1754" s="1" t="s">
        <v>2494</v>
      </c>
      <c r="C1754" s="1" t="s">
        <v>79</v>
      </c>
      <c r="D1754" s="1" t="s">
        <v>12</v>
      </c>
      <c r="E1754" s="1" t="s">
        <v>502</v>
      </c>
      <c r="F1754" s="1" t="s">
        <v>14</v>
      </c>
      <c r="G1754" s="1" t="s">
        <v>14</v>
      </c>
      <c r="H1754" s="1" t="s">
        <v>14</v>
      </c>
      <c r="I1754" s="1" t="s">
        <v>14</v>
      </c>
      <c r="J1754" s="1" t="s">
        <v>14</v>
      </c>
      <c r="K1754" s="1" t="s">
        <v>14</v>
      </c>
      <c r="L1754" s="1" t="s">
        <v>14</v>
      </c>
      <c r="M1754" s="1" t="s">
        <v>14</v>
      </c>
      <c r="N1754" s="1" t="s">
        <v>14</v>
      </c>
      <c r="O1754" s="1" t="s">
        <v>14</v>
      </c>
      <c r="P1754" s="1" t="s">
        <v>14</v>
      </c>
      <c r="Q1754" s="1" t="s">
        <v>14</v>
      </c>
    </row>
    <row r="1755" spans="1:17" x14ac:dyDescent="0.25">
      <c r="A1755" s="1" t="s">
        <v>289</v>
      </c>
      <c r="B1755" s="1" t="s">
        <v>2495</v>
      </c>
      <c r="C1755" s="1" t="s">
        <v>81</v>
      </c>
      <c r="D1755" s="1" t="s">
        <v>18</v>
      </c>
      <c r="E1755" s="1" t="s">
        <v>497</v>
      </c>
      <c r="F1755" s="1" t="s">
        <v>2496</v>
      </c>
      <c r="G1755" s="1" t="s">
        <v>14</v>
      </c>
      <c r="H1755" s="1" t="s">
        <v>494</v>
      </c>
      <c r="I1755" s="1" t="s">
        <v>508</v>
      </c>
      <c r="J1755" s="1" t="s">
        <v>14</v>
      </c>
      <c r="K1755" s="1" t="s">
        <v>14</v>
      </c>
      <c r="L1755" s="1" t="s">
        <v>14</v>
      </c>
      <c r="M1755" s="1" t="s">
        <v>509</v>
      </c>
      <c r="N1755" s="1" t="s">
        <v>12</v>
      </c>
      <c r="O1755" s="1" t="s">
        <v>14</v>
      </c>
      <c r="P1755" s="1" t="s">
        <v>14</v>
      </c>
      <c r="Q1755" s="1"/>
    </row>
    <row r="1756" spans="1:17" x14ac:dyDescent="0.25">
      <c r="A1756" s="1" t="s">
        <v>289</v>
      </c>
      <c r="B1756" s="1" t="s">
        <v>2495</v>
      </c>
      <c r="C1756" s="1" t="s">
        <v>81</v>
      </c>
      <c r="D1756" s="1" t="s">
        <v>1953</v>
      </c>
      <c r="E1756" s="1" t="s">
        <v>585</v>
      </c>
      <c r="F1756" s="1" t="s">
        <v>2497</v>
      </c>
      <c r="G1756" s="1" t="s">
        <v>27</v>
      </c>
      <c r="H1756" s="1" t="s">
        <v>494</v>
      </c>
      <c r="I1756" s="1" t="s">
        <v>508</v>
      </c>
      <c r="J1756" s="1" t="s">
        <v>14</v>
      </c>
      <c r="K1756" s="1" t="s">
        <v>14</v>
      </c>
      <c r="L1756" s="1" t="s">
        <v>2207</v>
      </c>
      <c r="M1756" s="1" t="s">
        <v>14</v>
      </c>
      <c r="N1756" s="1" t="s">
        <v>14</v>
      </c>
      <c r="O1756" s="1" t="s">
        <v>14</v>
      </c>
      <c r="P1756" s="1" t="s">
        <v>14</v>
      </c>
      <c r="Q1756" s="1"/>
    </row>
    <row r="1757" spans="1:17" x14ac:dyDescent="0.25">
      <c r="A1757" s="1" t="s">
        <v>289</v>
      </c>
      <c r="B1757" s="1" t="s">
        <v>2498</v>
      </c>
      <c r="C1757" s="1" t="s">
        <v>83</v>
      </c>
      <c r="D1757" s="1" t="s">
        <v>18</v>
      </c>
      <c r="E1757" s="1" t="s">
        <v>497</v>
      </c>
      <c r="F1757" s="1" t="s">
        <v>2499</v>
      </c>
      <c r="G1757" s="1" t="s">
        <v>14</v>
      </c>
      <c r="H1757" s="1" t="s">
        <v>499</v>
      </c>
      <c r="I1757" s="1" t="s">
        <v>14</v>
      </c>
      <c r="J1757" s="1" t="s">
        <v>500</v>
      </c>
      <c r="K1757" s="1" t="s">
        <v>14</v>
      </c>
      <c r="L1757" s="1" t="s">
        <v>14</v>
      </c>
      <c r="M1757" s="1" t="s">
        <v>14</v>
      </c>
      <c r="N1757" s="1" t="s">
        <v>12</v>
      </c>
      <c r="O1757" s="1" t="s">
        <v>14</v>
      </c>
      <c r="P1757" s="1" t="s">
        <v>14</v>
      </c>
      <c r="Q1757" s="1"/>
    </row>
    <row r="1758" spans="1:17" x14ac:dyDescent="0.25">
      <c r="A1758" s="1" t="s">
        <v>289</v>
      </c>
      <c r="B1758" s="1" t="s">
        <v>2498</v>
      </c>
      <c r="C1758" s="1" t="s">
        <v>83</v>
      </c>
      <c r="D1758" s="1" t="s">
        <v>1953</v>
      </c>
      <c r="E1758" s="1" t="s">
        <v>585</v>
      </c>
      <c r="F1758" s="1" t="s">
        <v>2500</v>
      </c>
      <c r="G1758" s="1" t="s">
        <v>27</v>
      </c>
      <c r="H1758" s="1" t="s">
        <v>499</v>
      </c>
      <c r="I1758" s="1" t="s">
        <v>14</v>
      </c>
      <c r="J1758" s="1" t="s">
        <v>500</v>
      </c>
      <c r="K1758" s="1" t="s">
        <v>14</v>
      </c>
      <c r="L1758" s="1" t="s">
        <v>14</v>
      </c>
      <c r="M1758" s="1" t="s">
        <v>14</v>
      </c>
      <c r="N1758" s="1" t="s">
        <v>14</v>
      </c>
      <c r="O1758" s="1" t="s">
        <v>14</v>
      </c>
      <c r="P1758" s="1" t="s">
        <v>14</v>
      </c>
      <c r="Q1758" s="1"/>
    </row>
    <row r="1759" spans="1:17" x14ac:dyDescent="0.25">
      <c r="A1759" s="1" t="s">
        <v>291</v>
      </c>
      <c r="B1759" s="1" t="s">
        <v>2501</v>
      </c>
      <c r="C1759" s="1" t="s">
        <v>12</v>
      </c>
      <c r="D1759" s="1" t="s">
        <v>18</v>
      </c>
      <c r="E1759" s="1" t="s">
        <v>174</v>
      </c>
      <c r="F1759" s="1" t="s">
        <v>291</v>
      </c>
      <c r="G1759" s="1" t="s">
        <v>14</v>
      </c>
      <c r="H1759" s="1" t="s">
        <v>494</v>
      </c>
      <c r="I1759" s="1" t="s">
        <v>255</v>
      </c>
      <c r="J1759" s="1" t="s">
        <v>495</v>
      </c>
      <c r="K1759" s="1" t="s">
        <v>30</v>
      </c>
      <c r="L1759" s="1" t="s">
        <v>14</v>
      </c>
      <c r="M1759" s="1" t="s">
        <v>14</v>
      </c>
      <c r="N1759" s="1" t="s">
        <v>14</v>
      </c>
      <c r="O1759" s="1" t="s">
        <v>14</v>
      </c>
      <c r="P1759" s="1" t="s">
        <v>14</v>
      </c>
      <c r="Q1759" s="1"/>
    </row>
    <row r="1760" spans="1:17" x14ac:dyDescent="0.25">
      <c r="A1760" s="1" t="s">
        <v>291</v>
      </c>
      <c r="B1760" s="1" t="s">
        <v>2502</v>
      </c>
      <c r="C1760" s="1" t="s">
        <v>18</v>
      </c>
      <c r="D1760" s="1" t="s">
        <v>18</v>
      </c>
      <c r="E1760" s="1" t="s">
        <v>497</v>
      </c>
      <c r="F1760" s="1" t="s">
        <v>2503</v>
      </c>
      <c r="G1760" s="1" t="s">
        <v>14</v>
      </c>
      <c r="H1760" s="1" t="s">
        <v>499</v>
      </c>
      <c r="I1760" s="1" t="s">
        <v>14</v>
      </c>
      <c r="J1760" s="1" t="s">
        <v>500</v>
      </c>
      <c r="K1760" s="1" t="s">
        <v>30</v>
      </c>
      <c r="L1760" s="1" t="s">
        <v>14</v>
      </c>
      <c r="M1760" s="1" t="s">
        <v>14</v>
      </c>
      <c r="N1760" s="1" t="s">
        <v>14</v>
      </c>
      <c r="O1760" s="1" t="s">
        <v>14</v>
      </c>
      <c r="P1760" s="1" t="s">
        <v>14</v>
      </c>
      <c r="Q1760" s="1"/>
    </row>
    <row r="1761" spans="1:17" x14ac:dyDescent="0.25">
      <c r="A1761" s="1" t="s">
        <v>291</v>
      </c>
      <c r="B1761" s="1" t="s">
        <v>2504</v>
      </c>
      <c r="C1761" s="1" t="s">
        <v>20</v>
      </c>
      <c r="D1761" s="1" t="s">
        <v>12</v>
      </c>
      <c r="E1761" s="1" t="s">
        <v>502</v>
      </c>
      <c r="F1761" s="1" t="s">
        <v>14</v>
      </c>
      <c r="G1761" s="1" t="s">
        <v>14</v>
      </c>
      <c r="H1761" s="1" t="s">
        <v>14</v>
      </c>
      <c r="I1761" s="1" t="s">
        <v>14</v>
      </c>
      <c r="J1761" s="1" t="s">
        <v>14</v>
      </c>
      <c r="K1761" s="1" t="s">
        <v>14</v>
      </c>
      <c r="L1761" s="1" t="s">
        <v>14</v>
      </c>
      <c r="M1761" s="1" t="s">
        <v>14</v>
      </c>
      <c r="N1761" s="1" t="s">
        <v>14</v>
      </c>
      <c r="O1761" s="1" t="s">
        <v>14</v>
      </c>
      <c r="P1761" s="1" t="s">
        <v>14</v>
      </c>
      <c r="Q1761" s="1"/>
    </row>
    <row r="1762" spans="1:17" x14ac:dyDescent="0.25">
      <c r="A1762" s="1" t="s">
        <v>291</v>
      </c>
      <c r="B1762" s="1" t="s">
        <v>2505</v>
      </c>
      <c r="C1762" s="1" t="s">
        <v>22</v>
      </c>
      <c r="D1762" s="1" t="s">
        <v>18</v>
      </c>
      <c r="E1762" s="1" t="s">
        <v>497</v>
      </c>
      <c r="F1762" s="1" t="s">
        <v>2506</v>
      </c>
      <c r="G1762" s="1" t="s">
        <v>14</v>
      </c>
      <c r="H1762" s="1" t="s">
        <v>494</v>
      </c>
      <c r="I1762" s="1" t="s">
        <v>505</v>
      </c>
      <c r="J1762" s="1" t="s">
        <v>252</v>
      </c>
      <c r="K1762" s="1" t="s">
        <v>24</v>
      </c>
      <c r="L1762" s="1" t="s">
        <v>14</v>
      </c>
      <c r="M1762" s="1" t="s">
        <v>14</v>
      </c>
      <c r="N1762" s="1" t="s">
        <v>14</v>
      </c>
      <c r="O1762" s="1" t="s">
        <v>14</v>
      </c>
      <c r="P1762" s="1" t="s">
        <v>14</v>
      </c>
      <c r="Q1762" s="1"/>
    </row>
    <row r="1763" spans="1:17" x14ac:dyDescent="0.25">
      <c r="A1763" s="1" t="s">
        <v>291</v>
      </c>
      <c r="B1763" s="1" t="s">
        <v>2507</v>
      </c>
      <c r="C1763" s="1" t="s">
        <v>24</v>
      </c>
      <c r="D1763" s="1" t="s">
        <v>18</v>
      </c>
      <c r="E1763" s="1" t="s">
        <v>497</v>
      </c>
      <c r="F1763" s="1" t="s">
        <v>2508</v>
      </c>
      <c r="G1763" s="1" t="s">
        <v>14</v>
      </c>
      <c r="H1763" s="1" t="s">
        <v>14</v>
      </c>
      <c r="I1763" s="1" t="s">
        <v>14</v>
      </c>
      <c r="J1763" s="1" t="s">
        <v>14</v>
      </c>
      <c r="K1763" s="1" t="s">
        <v>14</v>
      </c>
      <c r="L1763" s="1" t="s">
        <v>14</v>
      </c>
      <c r="M1763" s="1" t="s">
        <v>14</v>
      </c>
      <c r="N1763" s="1" t="s">
        <v>14</v>
      </c>
      <c r="O1763" s="1" t="s">
        <v>14</v>
      </c>
      <c r="P1763" s="1" t="s">
        <v>14</v>
      </c>
      <c r="Q1763" s="1"/>
    </row>
    <row r="1764" spans="1:17" x14ac:dyDescent="0.25">
      <c r="A1764" s="1" t="s">
        <v>291</v>
      </c>
      <c r="B1764" s="1" t="s">
        <v>2507</v>
      </c>
      <c r="C1764" s="1" t="s">
        <v>24</v>
      </c>
      <c r="D1764" s="1" t="s">
        <v>20</v>
      </c>
      <c r="E1764" s="1" t="s">
        <v>249</v>
      </c>
      <c r="F1764" s="1" t="s">
        <v>2509</v>
      </c>
      <c r="G1764" s="1" t="s">
        <v>1167</v>
      </c>
      <c r="H1764" s="1" t="s">
        <v>14</v>
      </c>
      <c r="I1764" s="1" t="s">
        <v>14</v>
      </c>
      <c r="J1764" s="1" t="s">
        <v>587</v>
      </c>
      <c r="K1764" s="1" t="s">
        <v>14</v>
      </c>
      <c r="L1764" s="1" t="s">
        <v>14</v>
      </c>
      <c r="M1764" s="1" t="s">
        <v>14</v>
      </c>
      <c r="N1764" s="1" t="s">
        <v>14</v>
      </c>
      <c r="O1764" s="1" t="s">
        <v>14</v>
      </c>
      <c r="P1764" s="1" t="s">
        <v>14</v>
      </c>
      <c r="Q1764" s="1"/>
    </row>
    <row r="1765" spans="1:17" x14ac:dyDescent="0.25">
      <c r="A1765" s="1" t="s">
        <v>291</v>
      </c>
      <c r="B1765" s="1" t="s">
        <v>2510</v>
      </c>
      <c r="C1765" s="1" t="s">
        <v>30</v>
      </c>
      <c r="D1765" s="1" t="s">
        <v>18</v>
      </c>
      <c r="E1765" s="1" t="s">
        <v>497</v>
      </c>
      <c r="F1765" s="1" t="s">
        <v>2511</v>
      </c>
      <c r="G1765" s="1" t="s">
        <v>14</v>
      </c>
      <c r="H1765" s="1" t="s">
        <v>14</v>
      </c>
      <c r="I1765" s="1" t="s">
        <v>14</v>
      </c>
      <c r="J1765" s="1" t="s">
        <v>14</v>
      </c>
      <c r="K1765" s="1" t="s">
        <v>14</v>
      </c>
      <c r="L1765" s="1" t="s">
        <v>14</v>
      </c>
      <c r="M1765" s="1" t="s">
        <v>14</v>
      </c>
      <c r="N1765" s="1" t="s">
        <v>14</v>
      </c>
      <c r="O1765" s="1" t="s">
        <v>14</v>
      </c>
      <c r="P1765" s="1" t="s">
        <v>14</v>
      </c>
      <c r="Q1765" s="1"/>
    </row>
    <row r="1766" spans="1:17" x14ac:dyDescent="0.25">
      <c r="A1766" s="1" t="s">
        <v>291</v>
      </c>
      <c r="B1766" s="1" t="s">
        <v>2510</v>
      </c>
      <c r="C1766" s="1" t="s">
        <v>30</v>
      </c>
      <c r="D1766" s="1" t="s">
        <v>20</v>
      </c>
      <c r="E1766" s="1" t="s">
        <v>249</v>
      </c>
      <c r="F1766" s="1" t="s">
        <v>2512</v>
      </c>
      <c r="G1766" s="1" t="s">
        <v>1167</v>
      </c>
      <c r="H1766" s="1" t="s">
        <v>14</v>
      </c>
      <c r="I1766" s="1" t="s">
        <v>14</v>
      </c>
      <c r="J1766" s="1" t="s">
        <v>587</v>
      </c>
      <c r="K1766" s="1" t="s">
        <v>14</v>
      </c>
      <c r="L1766" s="1" t="s">
        <v>14</v>
      </c>
      <c r="M1766" s="1" t="s">
        <v>14</v>
      </c>
      <c r="N1766" s="1" t="s">
        <v>14</v>
      </c>
      <c r="O1766" s="1" t="s">
        <v>14</v>
      </c>
      <c r="P1766" s="1" t="s">
        <v>14</v>
      </c>
      <c r="Q1766" s="1"/>
    </row>
    <row r="1767" spans="1:17" x14ac:dyDescent="0.25">
      <c r="A1767" s="1" t="s">
        <v>291</v>
      </c>
      <c r="B1767" s="1" t="s">
        <v>2513</v>
      </c>
      <c r="C1767" s="1" t="s">
        <v>32</v>
      </c>
      <c r="D1767" s="1" t="s">
        <v>18</v>
      </c>
      <c r="E1767" s="1" t="s">
        <v>497</v>
      </c>
      <c r="F1767" s="1" t="s">
        <v>2514</v>
      </c>
      <c r="G1767" s="1" t="s">
        <v>14</v>
      </c>
      <c r="H1767" s="1" t="s">
        <v>14</v>
      </c>
      <c r="I1767" s="1" t="s">
        <v>14</v>
      </c>
      <c r="J1767" s="1" t="s">
        <v>14</v>
      </c>
      <c r="K1767" s="1" t="s">
        <v>14</v>
      </c>
      <c r="L1767" s="1" t="s">
        <v>14</v>
      </c>
      <c r="M1767" s="1" t="s">
        <v>14</v>
      </c>
      <c r="N1767" s="1" t="s">
        <v>14</v>
      </c>
      <c r="O1767" s="1" t="s">
        <v>14</v>
      </c>
      <c r="P1767" s="1" t="s">
        <v>14</v>
      </c>
      <c r="Q1767" s="1"/>
    </row>
    <row r="1768" spans="1:17" x14ac:dyDescent="0.25">
      <c r="A1768" s="1" t="s">
        <v>291</v>
      </c>
      <c r="B1768" s="1" t="s">
        <v>2513</v>
      </c>
      <c r="C1768" s="1" t="s">
        <v>32</v>
      </c>
      <c r="D1768" s="1" t="s">
        <v>20</v>
      </c>
      <c r="E1768" s="1" t="s">
        <v>249</v>
      </c>
      <c r="F1768" s="1" t="s">
        <v>2509</v>
      </c>
      <c r="G1768" s="1" t="s">
        <v>1167</v>
      </c>
      <c r="H1768" s="1" t="s">
        <v>14</v>
      </c>
      <c r="I1768" s="1" t="s">
        <v>14</v>
      </c>
      <c r="J1768" s="1" t="s">
        <v>587</v>
      </c>
      <c r="K1768" s="1" t="s">
        <v>14</v>
      </c>
      <c r="L1768" s="1" t="s">
        <v>14</v>
      </c>
      <c r="M1768" s="1" t="s">
        <v>14</v>
      </c>
      <c r="N1768" s="1" t="s">
        <v>14</v>
      </c>
      <c r="O1768" s="1" t="s">
        <v>14</v>
      </c>
      <c r="P1768" s="1" t="s">
        <v>14</v>
      </c>
      <c r="Q1768" s="1"/>
    </row>
    <row r="1769" spans="1:17" x14ac:dyDescent="0.25">
      <c r="A1769" s="1" t="s">
        <v>291</v>
      </c>
      <c r="B1769" s="1" t="s">
        <v>2515</v>
      </c>
      <c r="C1769" s="1" t="s">
        <v>34</v>
      </c>
      <c r="D1769" s="1" t="s">
        <v>18</v>
      </c>
      <c r="E1769" s="1" t="s">
        <v>497</v>
      </c>
      <c r="F1769" s="1" t="s">
        <v>2516</v>
      </c>
      <c r="G1769" s="1" t="s">
        <v>14</v>
      </c>
      <c r="H1769" s="1" t="s">
        <v>14</v>
      </c>
      <c r="I1769" s="1" t="s">
        <v>14</v>
      </c>
      <c r="J1769" s="1" t="s">
        <v>14</v>
      </c>
      <c r="K1769" s="1" t="s">
        <v>14</v>
      </c>
      <c r="L1769" s="1" t="s">
        <v>14</v>
      </c>
      <c r="M1769" s="1" t="s">
        <v>14</v>
      </c>
      <c r="N1769" s="1" t="s">
        <v>14</v>
      </c>
      <c r="O1769" s="1" t="s">
        <v>14</v>
      </c>
      <c r="P1769" s="1" t="s">
        <v>14</v>
      </c>
      <c r="Q1769" s="1"/>
    </row>
    <row r="1770" spans="1:17" x14ac:dyDescent="0.25">
      <c r="A1770" s="1" t="s">
        <v>291</v>
      </c>
      <c r="B1770" s="1" t="s">
        <v>2515</v>
      </c>
      <c r="C1770" s="1" t="s">
        <v>34</v>
      </c>
      <c r="D1770" s="1" t="s">
        <v>20</v>
      </c>
      <c r="E1770" s="1" t="s">
        <v>249</v>
      </c>
      <c r="F1770" s="1" t="s">
        <v>2517</v>
      </c>
      <c r="G1770" s="1" t="s">
        <v>1167</v>
      </c>
      <c r="H1770" s="1" t="s">
        <v>14</v>
      </c>
      <c r="I1770" s="1" t="s">
        <v>14</v>
      </c>
      <c r="J1770" s="1" t="s">
        <v>587</v>
      </c>
      <c r="K1770" s="1" t="s">
        <v>14</v>
      </c>
      <c r="L1770" s="1" t="s">
        <v>14</v>
      </c>
      <c r="M1770" s="1" t="s">
        <v>14</v>
      </c>
      <c r="N1770" s="1" t="s">
        <v>14</v>
      </c>
      <c r="O1770" s="1" t="s">
        <v>14</v>
      </c>
      <c r="P1770" s="1" t="s">
        <v>14</v>
      </c>
      <c r="Q1770" s="1"/>
    </row>
    <row r="1771" spans="1:17" x14ac:dyDescent="0.25">
      <c r="A1771" s="1" t="s">
        <v>291</v>
      </c>
      <c r="B1771" s="1" t="s">
        <v>2518</v>
      </c>
      <c r="C1771" s="1" t="s">
        <v>36</v>
      </c>
      <c r="D1771" s="1" t="s">
        <v>18</v>
      </c>
      <c r="E1771" s="1" t="s">
        <v>497</v>
      </c>
      <c r="F1771" s="1" t="s">
        <v>2519</v>
      </c>
      <c r="G1771" s="1" t="s">
        <v>14</v>
      </c>
      <c r="H1771" s="1" t="s">
        <v>14</v>
      </c>
      <c r="I1771" s="1" t="s">
        <v>14</v>
      </c>
      <c r="J1771" s="1" t="s">
        <v>14</v>
      </c>
      <c r="K1771" s="1" t="s">
        <v>14</v>
      </c>
      <c r="L1771" s="1" t="s">
        <v>14</v>
      </c>
      <c r="M1771" s="1" t="s">
        <v>14</v>
      </c>
      <c r="N1771" s="1" t="s">
        <v>14</v>
      </c>
      <c r="O1771" s="1" t="s">
        <v>14</v>
      </c>
      <c r="P1771" s="1" t="s">
        <v>14</v>
      </c>
      <c r="Q1771" s="1"/>
    </row>
    <row r="1772" spans="1:17" x14ac:dyDescent="0.25">
      <c r="A1772" s="1" t="s">
        <v>291</v>
      </c>
      <c r="B1772" s="1" t="s">
        <v>2518</v>
      </c>
      <c r="C1772" s="1" t="s">
        <v>36</v>
      </c>
      <c r="D1772" s="1" t="s">
        <v>20</v>
      </c>
      <c r="E1772" s="1" t="s">
        <v>249</v>
      </c>
      <c r="F1772" s="1" t="s">
        <v>2520</v>
      </c>
      <c r="G1772" s="1" t="s">
        <v>1167</v>
      </c>
      <c r="H1772" s="1" t="s">
        <v>14</v>
      </c>
      <c r="I1772" s="1" t="s">
        <v>14</v>
      </c>
      <c r="J1772" s="1" t="s">
        <v>587</v>
      </c>
      <c r="K1772" s="1" t="s">
        <v>14</v>
      </c>
      <c r="L1772" s="1" t="s">
        <v>14</v>
      </c>
      <c r="M1772" s="1" t="s">
        <v>14</v>
      </c>
      <c r="N1772" s="1" t="s">
        <v>14</v>
      </c>
      <c r="O1772" s="1" t="s">
        <v>14</v>
      </c>
      <c r="P1772" s="1" t="s">
        <v>14</v>
      </c>
      <c r="Q1772" s="1"/>
    </row>
    <row r="1773" spans="1:17" x14ac:dyDescent="0.25">
      <c r="A1773" s="1" t="s">
        <v>291</v>
      </c>
      <c r="B1773" s="1" t="s">
        <v>2521</v>
      </c>
      <c r="C1773" s="1" t="s">
        <v>38</v>
      </c>
      <c r="D1773" s="1" t="s">
        <v>18</v>
      </c>
      <c r="E1773" s="1" t="s">
        <v>497</v>
      </c>
      <c r="F1773" s="1" t="s">
        <v>2522</v>
      </c>
      <c r="G1773" s="1" t="s">
        <v>14</v>
      </c>
      <c r="H1773" s="1" t="s">
        <v>14</v>
      </c>
      <c r="I1773" s="1" t="s">
        <v>14</v>
      </c>
      <c r="J1773" s="1" t="s">
        <v>14</v>
      </c>
      <c r="K1773" s="1" t="s">
        <v>14</v>
      </c>
      <c r="L1773" s="1" t="s">
        <v>14</v>
      </c>
      <c r="M1773" s="1" t="s">
        <v>14</v>
      </c>
      <c r="N1773" s="1" t="s">
        <v>14</v>
      </c>
      <c r="O1773" s="1" t="s">
        <v>14</v>
      </c>
      <c r="P1773" s="1" t="s">
        <v>14</v>
      </c>
      <c r="Q1773" s="1"/>
    </row>
    <row r="1774" spans="1:17" x14ac:dyDescent="0.25">
      <c r="A1774" s="1" t="s">
        <v>291</v>
      </c>
      <c r="B1774" s="1" t="s">
        <v>2521</v>
      </c>
      <c r="C1774" s="1" t="s">
        <v>38</v>
      </c>
      <c r="D1774" s="1" t="s">
        <v>20</v>
      </c>
      <c r="E1774" s="1" t="s">
        <v>249</v>
      </c>
      <c r="F1774" s="1" t="s">
        <v>2523</v>
      </c>
      <c r="G1774" s="1" t="s">
        <v>1167</v>
      </c>
      <c r="H1774" s="1" t="s">
        <v>14</v>
      </c>
      <c r="I1774" s="1" t="s">
        <v>14</v>
      </c>
      <c r="J1774" s="1" t="s">
        <v>587</v>
      </c>
      <c r="K1774" s="1" t="s">
        <v>14</v>
      </c>
      <c r="L1774" s="1" t="s">
        <v>14</v>
      </c>
      <c r="M1774" s="1" t="s">
        <v>14</v>
      </c>
      <c r="N1774" s="1" t="s">
        <v>14</v>
      </c>
      <c r="O1774" s="1" t="s">
        <v>14</v>
      </c>
      <c r="P1774" s="1" t="s">
        <v>14</v>
      </c>
      <c r="Q1774" s="1"/>
    </row>
    <row r="1775" spans="1:17" x14ac:dyDescent="0.25">
      <c r="A1775" s="1" t="s">
        <v>291</v>
      </c>
      <c r="B1775" s="1" t="s">
        <v>2524</v>
      </c>
      <c r="C1775" s="1" t="s">
        <v>40</v>
      </c>
      <c r="D1775" s="1" t="s">
        <v>18</v>
      </c>
      <c r="E1775" s="1" t="s">
        <v>497</v>
      </c>
      <c r="F1775" s="1" t="s">
        <v>2525</v>
      </c>
      <c r="G1775" s="1" t="s">
        <v>14</v>
      </c>
      <c r="H1775" s="1" t="s">
        <v>14</v>
      </c>
      <c r="I1775" s="1" t="s">
        <v>14</v>
      </c>
      <c r="J1775" s="1" t="s">
        <v>14</v>
      </c>
      <c r="K1775" s="1" t="s">
        <v>14</v>
      </c>
      <c r="L1775" s="1" t="s">
        <v>14</v>
      </c>
      <c r="M1775" s="1" t="s">
        <v>14</v>
      </c>
      <c r="N1775" s="1" t="s">
        <v>14</v>
      </c>
      <c r="O1775" s="1" t="s">
        <v>14</v>
      </c>
      <c r="P1775" s="1" t="s">
        <v>14</v>
      </c>
      <c r="Q1775" s="1"/>
    </row>
    <row r="1776" spans="1:17" x14ac:dyDescent="0.25">
      <c r="A1776" s="1" t="s">
        <v>291</v>
      </c>
      <c r="B1776" s="1" t="s">
        <v>2524</v>
      </c>
      <c r="C1776" s="1" t="s">
        <v>40</v>
      </c>
      <c r="D1776" s="1" t="s">
        <v>20</v>
      </c>
      <c r="E1776" s="1" t="s">
        <v>249</v>
      </c>
      <c r="F1776" s="1" t="s">
        <v>2520</v>
      </c>
      <c r="G1776" s="1" t="s">
        <v>1167</v>
      </c>
      <c r="H1776" s="1" t="s">
        <v>14</v>
      </c>
      <c r="I1776" s="1" t="s">
        <v>14</v>
      </c>
      <c r="J1776" s="1" t="s">
        <v>587</v>
      </c>
      <c r="K1776" s="1" t="s">
        <v>14</v>
      </c>
      <c r="L1776" s="1" t="s">
        <v>14</v>
      </c>
      <c r="M1776" s="1" t="s">
        <v>14</v>
      </c>
      <c r="N1776" s="1" t="s">
        <v>14</v>
      </c>
      <c r="O1776" s="1" t="s">
        <v>14</v>
      </c>
      <c r="P1776" s="1" t="s">
        <v>14</v>
      </c>
      <c r="Q1776" s="1"/>
    </row>
    <row r="1777" spans="1:17" x14ac:dyDescent="0.25">
      <c r="A1777" s="1" t="s">
        <v>291</v>
      </c>
      <c r="B1777" s="1" t="s">
        <v>2526</v>
      </c>
      <c r="C1777" s="1" t="s">
        <v>43</v>
      </c>
      <c r="D1777" s="1" t="s">
        <v>18</v>
      </c>
      <c r="E1777" s="1" t="s">
        <v>497</v>
      </c>
      <c r="F1777" s="1" t="s">
        <v>2527</v>
      </c>
      <c r="G1777" s="1" t="s">
        <v>14</v>
      </c>
      <c r="H1777" s="1" t="s">
        <v>14</v>
      </c>
      <c r="I1777" s="1" t="s">
        <v>14</v>
      </c>
      <c r="J1777" s="1" t="s">
        <v>14</v>
      </c>
      <c r="K1777" s="1" t="s">
        <v>14</v>
      </c>
      <c r="L1777" s="1" t="s">
        <v>14</v>
      </c>
      <c r="M1777" s="1" t="s">
        <v>14</v>
      </c>
      <c r="N1777" s="1" t="s">
        <v>14</v>
      </c>
      <c r="O1777" s="1" t="s">
        <v>14</v>
      </c>
      <c r="P1777" s="1" t="s">
        <v>14</v>
      </c>
      <c r="Q1777" s="1"/>
    </row>
    <row r="1778" spans="1:17" x14ac:dyDescent="0.25">
      <c r="A1778" s="1" t="s">
        <v>291</v>
      </c>
      <c r="B1778" s="1" t="s">
        <v>2526</v>
      </c>
      <c r="C1778" s="1" t="s">
        <v>43</v>
      </c>
      <c r="D1778" s="1" t="s">
        <v>20</v>
      </c>
      <c r="E1778" s="1" t="s">
        <v>249</v>
      </c>
      <c r="F1778" s="1" t="s">
        <v>2528</v>
      </c>
      <c r="G1778" s="1" t="s">
        <v>1167</v>
      </c>
      <c r="H1778" s="1" t="s">
        <v>14</v>
      </c>
      <c r="I1778" s="1" t="s">
        <v>14</v>
      </c>
      <c r="J1778" s="1" t="s">
        <v>587</v>
      </c>
      <c r="K1778" s="1" t="s">
        <v>14</v>
      </c>
      <c r="L1778" s="1" t="s">
        <v>14</v>
      </c>
      <c r="M1778" s="1" t="s">
        <v>14</v>
      </c>
      <c r="N1778" s="1" t="s">
        <v>14</v>
      </c>
      <c r="O1778" s="1" t="s">
        <v>14</v>
      </c>
      <c r="P1778" s="1" t="s">
        <v>14</v>
      </c>
      <c r="Q1778" s="1"/>
    </row>
    <row r="1779" spans="1:17" x14ac:dyDescent="0.25">
      <c r="A1779" s="1" t="s">
        <v>291</v>
      </c>
      <c r="B1779" s="1" t="s">
        <v>2529</v>
      </c>
      <c r="C1779" s="1" t="s">
        <v>47</v>
      </c>
      <c r="D1779" s="1" t="s">
        <v>18</v>
      </c>
      <c r="E1779" s="1" t="s">
        <v>497</v>
      </c>
      <c r="F1779" s="1" t="s">
        <v>2530</v>
      </c>
      <c r="G1779" s="1" t="s">
        <v>14</v>
      </c>
      <c r="H1779" s="1" t="s">
        <v>14</v>
      </c>
      <c r="I1779" s="1" t="s">
        <v>14</v>
      </c>
      <c r="J1779" s="1" t="s">
        <v>14</v>
      </c>
      <c r="K1779" s="1" t="s">
        <v>14</v>
      </c>
      <c r="L1779" s="1" t="s">
        <v>14</v>
      </c>
      <c r="M1779" s="1" t="s">
        <v>14</v>
      </c>
      <c r="N1779" s="1" t="s">
        <v>14</v>
      </c>
      <c r="O1779" s="1" t="s">
        <v>14</v>
      </c>
      <c r="P1779" s="1" t="s">
        <v>14</v>
      </c>
      <c r="Q1779" s="1"/>
    </row>
    <row r="1780" spans="1:17" x14ac:dyDescent="0.25">
      <c r="A1780" s="1" t="s">
        <v>291</v>
      </c>
      <c r="B1780" s="1" t="s">
        <v>2529</v>
      </c>
      <c r="C1780" s="1" t="s">
        <v>47</v>
      </c>
      <c r="D1780" s="1" t="s">
        <v>20</v>
      </c>
      <c r="E1780" s="1" t="s">
        <v>249</v>
      </c>
      <c r="F1780" s="1" t="s">
        <v>2123</v>
      </c>
      <c r="G1780" s="1" t="s">
        <v>1167</v>
      </c>
      <c r="H1780" s="1" t="s">
        <v>14</v>
      </c>
      <c r="I1780" s="1" t="s">
        <v>14</v>
      </c>
      <c r="J1780" s="1" t="s">
        <v>587</v>
      </c>
      <c r="K1780" s="1" t="s">
        <v>14</v>
      </c>
      <c r="L1780" s="1" t="s">
        <v>14</v>
      </c>
      <c r="M1780" s="1" t="s">
        <v>14</v>
      </c>
      <c r="N1780" s="1" t="s">
        <v>14</v>
      </c>
      <c r="O1780" s="1" t="s">
        <v>14</v>
      </c>
      <c r="P1780" s="1" t="s">
        <v>14</v>
      </c>
      <c r="Q1780" s="1"/>
    </row>
    <row r="1781" spans="1:17" x14ac:dyDescent="0.25">
      <c r="A1781" s="1" t="s">
        <v>291</v>
      </c>
      <c r="B1781" s="1" t="s">
        <v>2531</v>
      </c>
      <c r="C1781" s="1" t="s">
        <v>49</v>
      </c>
      <c r="D1781" s="1" t="s">
        <v>18</v>
      </c>
      <c r="E1781" s="1" t="s">
        <v>497</v>
      </c>
      <c r="F1781" s="1" t="s">
        <v>2532</v>
      </c>
      <c r="G1781" s="1" t="s">
        <v>14</v>
      </c>
      <c r="H1781" s="1" t="s">
        <v>14</v>
      </c>
      <c r="I1781" s="1" t="s">
        <v>14</v>
      </c>
      <c r="J1781" s="1" t="s">
        <v>14</v>
      </c>
      <c r="K1781" s="1" t="s">
        <v>14</v>
      </c>
      <c r="L1781" s="1" t="s">
        <v>14</v>
      </c>
      <c r="M1781" s="1" t="s">
        <v>14</v>
      </c>
      <c r="N1781" s="1" t="s">
        <v>14</v>
      </c>
      <c r="O1781" s="1" t="s">
        <v>14</v>
      </c>
      <c r="P1781" s="1" t="s">
        <v>14</v>
      </c>
      <c r="Q1781" s="1"/>
    </row>
    <row r="1782" spans="1:17" x14ac:dyDescent="0.25">
      <c r="A1782" s="1" t="s">
        <v>291</v>
      </c>
      <c r="B1782" s="1" t="s">
        <v>2531</v>
      </c>
      <c r="C1782" s="1" t="s">
        <v>49</v>
      </c>
      <c r="D1782" s="1" t="s">
        <v>20</v>
      </c>
      <c r="E1782" s="1" t="s">
        <v>249</v>
      </c>
      <c r="F1782" s="1" t="s">
        <v>2113</v>
      </c>
      <c r="G1782" s="1" t="s">
        <v>1167</v>
      </c>
      <c r="H1782" s="1" t="s">
        <v>14</v>
      </c>
      <c r="I1782" s="1" t="s">
        <v>14</v>
      </c>
      <c r="J1782" s="1" t="s">
        <v>587</v>
      </c>
      <c r="K1782" s="1" t="s">
        <v>14</v>
      </c>
      <c r="L1782" s="1" t="s">
        <v>14</v>
      </c>
      <c r="M1782" s="1" t="s">
        <v>14</v>
      </c>
      <c r="N1782" s="1" t="s">
        <v>14</v>
      </c>
      <c r="O1782" s="1" t="s">
        <v>14</v>
      </c>
      <c r="P1782" s="1" t="s">
        <v>14</v>
      </c>
      <c r="Q1782" s="1"/>
    </row>
    <row r="1783" spans="1:17" x14ac:dyDescent="0.25">
      <c r="A1783" s="1" t="s">
        <v>291</v>
      </c>
      <c r="B1783" s="1" t="s">
        <v>2533</v>
      </c>
      <c r="C1783" s="1" t="s">
        <v>51</v>
      </c>
      <c r="D1783" s="1" t="s">
        <v>18</v>
      </c>
      <c r="E1783" s="1" t="s">
        <v>497</v>
      </c>
      <c r="F1783" s="1" t="s">
        <v>2534</v>
      </c>
      <c r="G1783" s="1" t="s">
        <v>14</v>
      </c>
      <c r="H1783" s="1" t="s">
        <v>14</v>
      </c>
      <c r="I1783" s="1" t="s">
        <v>14</v>
      </c>
      <c r="J1783" s="1" t="s">
        <v>14</v>
      </c>
      <c r="K1783" s="1" t="s">
        <v>14</v>
      </c>
      <c r="L1783" s="1" t="s">
        <v>14</v>
      </c>
      <c r="M1783" s="1" t="s">
        <v>14</v>
      </c>
      <c r="N1783" s="1" t="s">
        <v>14</v>
      </c>
      <c r="O1783" s="1" t="s">
        <v>14</v>
      </c>
      <c r="P1783" s="1" t="s">
        <v>14</v>
      </c>
      <c r="Q1783" s="1"/>
    </row>
    <row r="1784" spans="1:17" x14ac:dyDescent="0.25">
      <c r="A1784" s="1" t="s">
        <v>291</v>
      </c>
      <c r="B1784" s="1" t="s">
        <v>2533</v>
      </c>
      <c r="C1784" s="1" t="s">
        <v>51</v>
      </c>
      <c r="D1784" s="1" t="s">
        <v>20</v>
      </c>
      <c r="E1784" s="1" t="s">
        <v>249</v>
      </c>
      <c r="F1784" s="1" t="s">
        <v>2528</v>
      </c>
      <c r="G1784" s="1" t="s">
        <v>1167</v>
      </c>
      <c r="H1784" s="1" t="s">
        <v>14</v>
      </c>
      <c r="I1784" s="1" t="s">
        <v>14</v>
      </c>
      <c r="J1784" s="1" t="s">
        <v>587</v>
      </c>
      <c r="K1784" s="1" t="s">
        <v>14</v>
      </c>
      <c r="L1784" s="1" t="s">
        <v>14</v>
      </c>
      <c r="M1784" s="1" t="s">
        <v>14</v>
      </c>
      <c r="N1784" s="1" t="s">
        <v>14</v>
      </c>
      <c r="O1784" s="1" t="s">
        <v>14</v>
      </c>
      <c r="P1784" s="1" t="s">
        <v>14</v>
      </c>
      <c r="Q1784" s="1"/>
    </row>
    <row r="1785" spans="1:17" x14ac:dyDescent="0.25">
      <c r="A1785" s="1" t="s">
        <v>291</v>
      </c>
      <c r="B1785" s="1" t="s">
        <v>2535</v>
      </c>
      <c r="C1785" s="1" t="s">
        <v>53</v>
      </c>
      <c r="D1785" s="1" t="s">
        <v>18</v>
      </c>
      <c r="E1785" s="1" t="s">
        <v>497</v>
      </c>
      <c r="F1785" s="1" t="s">
        <v>2536</v>
      </c>
      <c r="G1785" s="1" t="s">
        <v>14</v>
      </c>
      <c r="H1785" s="1" t="s">
        <v>14</v>
      </c>
      <c r="I1785" s="1" t="s">
        <v>14</v>
      </c>
      <c r="J1785" s="1" t="s">
        <v>14</v>
      </c>
      <c r="K1785" s="1" t="s">
        <v>14</v>
      </c>
      <c r="L1785" s="1" t="s">
        <v>14</v>
      </c>
      <c r="M1785" s="1" t="s">
        <v>14</v>
      </c>
      <c r="N1785" s="1" t="s">
        <v>14</v>
      </c>
      <c r="O1785" s="1" t="s">
        <v>14</v>
      </c>
      <c r="P1785" s="1" t="s">
        <v>14</v>
      </c>
      <c r="Q1785" s="1"/>
    </row>
    <row r="1786" spans="1:17" x14ac:dyDescent="0.25">
      <c r="A1786" s="1" t="s">
        <v>291</v>
      </c>
      <c r="B1786" s="1" t="s">
        <v>2535</v>
      </c>
      <c r="C1786" s="1" t="s">
        <v>53</v>
      </c>
      <c r="D1786" s="1" t="s">
        <v>20</v>
      </c>
      <c r="E1786" s="1" t="s">
        <v>249</v>
      </c>
      <c r="F1786" s="1" t="s">
        <v>2537</v>
      </c>
      <c r="G1786" s="1" t="s">
        <v>1167</v>
      </c>
      <c r="H1786" s="1" t="s">
        <v>14</v>
      </c>
      <c r="I1786" s="1" t="s">
        <v>14</v>
      </c>
      <c r="J1786" s="1" t="s">
        <v>587</v>
      </c>
      <c r="K1786" s="1" t="s">
        <v>14</v>
      </c>
      <c r="L1786" s="1" t="s">
        <v>14</v>
      </c>
      <c r="M1786" s="1" t="s">
        <v>14</v>
      </c>
      <c r="N1786" s="1" t="s">
        <v>14</v>
      </c>
      <c r="O1786" s="1" t="s">
        <v>14</v>
      </c>
      <c r="P1786" s="1" t="s">
        <v>14</v>
      </c>
      <c r="Q1786" s="1"/>
    </row>
    <row r="1787" spans="1:17" x14ac:dyDescent="0.25">
      <c r="A1787" s="1" t="s">
        <v>291</v>
      </c>
      <c r="B1787" s="1" t="s">
        <v>2538</v>
      </c>
      <c r="C1787" s="1" t="s">
        <v>55</v>
      </c>
      <c r="D1787" s="1" t="s">
        <v>12</v>
      </c>
      <c r="E1787" s="1" t="s">
        <v>502</v>
      </c>
      <c r="F1787" s="1" t="s">
        <v>14</v>
      </c>
      <c r="G1787" s="1" t="s">
        <v>14</v>
      </c>
      <c r="H1787" s="1" t="s">
        <v>14</v>
      </c>
      <c r="I1787" s="1" t="s">
        <v>14</v>
      </c>
      <c r="J1787" s="1" t="s">
        <v>14</v>
      </c>
      <c r="K1787" s="1" t="s">
        <v>14</v>
      </c>
      <c r="L1787" s="1" t="s">
        <v>14</v>
      </c>
      <c r="M1787" s="1" t="s">
        <v>14</v>
      </c>
      <c r="N1787" s="1" t="s">
        <v>14</v>
      </c>
      <c r="O1787" s="1" t="s">
        <v>14</v>
      </c>
      <c r="P1787" s="1" t="s">
        <v>14</v>
      </c>
      <c r="Q1787" s="1"/>
    </row>
    <row r="1788" spans="1:17" x14ac:dyDescent="0.25">
      <c r="A1788" s="1" t="s">
        <v>291</v>
      </c>
      <c r="B1788" s="1" t="s">
        <v>2539</v>
      </c>
      <c r="C1788" s="1" t="s">
        <v>58</v>
      </c>
      <c r="D1788" s="1" t="s">
        <v>18</v>
      </c>
      <c r="E1788" s="1" t="s">
        <v>497</v>
      </c>
      <c r="F1788" s="1" t="s">
        <v>2540</v>
      </c>
      <c r="G1788" s="1" t="s">
        <v>14</v>
      </c>
      <c r="H1788" s="1" t="s">
        <v>494</v>
      </c>
      <c r="I1788" s="1" t="s">
        <v>505</v>
      </c>
      <c r="J1788" s="1" t="s">
        <v>252</v>
      </c>
      <c r="K1788" s="1" t="s">
        <v>14</v>
      </c>
      <c r="L1788" s="1" t="s">
        <v>14</v>
      </c>
      <c r="M1788" s="1" t="s">
        <v>14</v>
      </c>
      <c r="N1788" s="1" t="s">
        <v>14</v>
      </c>
      <c r="O1788" s="1" t="s">
        <v>14</v>
      </c>
      <c r="P1788" s="1" t="s">
        <v>14</v>
      </c>
      <c r="Q1788" s="1"/>
    </row>
    <row r="1789" spans="1:17" x14ac:dyDescent="0.25">
      <c r="A1789" s="1" t="s">
        <v>291</v>
      </c>
      <c r="B1789" s="1" t="s">
        <v>2541</v>
      </c>
      <c r="C1789" s="1" t="s">
        <v>60</v>
      </c>
      <c r="D1789" s="1" t="s">
        <v>18</v>
      </c>
      <c r="E1789" s="1" t="s">
        <v>497</v>
      </c>
      <c r="F1789" s="1" t="s">
        <v>2542</v>
      </c>
      <c r="G1789" s="1" t="s">
        <v>14</v>
      </c>
      <c r="H1789" s="1" t="s">
        <v>14</v>
      </c>
      <c r="I1789" s="1" t="s">
        <v>14</v>
      </c>
      <c r="J1789" s="1" t="s">
        <v>14</v>
      </c>
      <c r="K1789" s="1" t="s">
        <v>14</v>
      </c>
      <c r="L1789" s="1" t="s">
        <v>14</v>
      </c>
      <c r="M1789" s="1" t="s">
        <v>14</v>
      </c>
      <c r="N1789" s="1" t="s">
        <v>12</v>
      </c>
      <c r="O1789" s="1" t="s">
        <v>14</v>
      </c>
      <c r="P1789" s="1" t="s">
        <v>14</v>
      </c>
      <c r="Q1789" s="1"/>
    </row>
    <row r="1790" spans="1:17" x14ac:dyDescent="0.25">
      <c r="A1790" s="1" t="s">
        <v>291</v>
      </c>
      <c r="B1790" s="1" t="s">
        <v>2541</v>
      </c>
      <c r="C1790" s="1" t="s">
        <v>60</v>
      </c>
      <c r="D1790" s="1" t="s">
        <v>1953</v>
      </c>
      <c r="E1790" s="1" t="s">
        <v>585</v>
      </c>
      <c r="F1790" s="1" t="s">
        <v>2438</v>
      </c>
      <c r="G1790" s="1" t="s">
        <v>27</v>
      </c>
      <c r="H1790" s="1" t="s">
        <v>14</v>
      </c>
      <c r="I1790" s="1" t="s">
        <v>14</v>
      </c>
      <c r="J1790" s="1" t="s">
        <v>14</v>
      </c>
      <c r="K1790" s="1" t="s">
        <v>14</v>
      </c>
      <c r="L1790" s="1" t="s">
        <v>14</v>
      </c>
      <c r="M1790" s="1" t="s">
        <v>14</v>
      </c>
      <c r="N1790" s="1" t="s">
        <v>14</v>
      </c>
      <c r="O1790" s="1" t="s">
        <v>14</v>
      </c>
      <c r="P1790" s="1" t="s">
        <v>14</v>
      </c>
      <c r="Q1790" s="1"/>
    </row>
    <row r="1791" spans="1:17" x14ac:dyDescent="0.25">
      <c r="A1791" s="1" t="s">
        <v>291</v>
      </c>
      <c r="B1791" s="1" t="s">
        <v>2543</v>
      </c>
      <c r="C1791" s="1" t="s">
        <v>62</v>
      </c>
      <c r="D1791" s="1" t="s">
        <v>18</v>
      </c>
      <c r="E1791" s="1" t="s">
        <v>497</v>
      </c>
      <c r="F1791" s="1" t="s">
        <v>2186</v>
      </c>
      <c r="G1791" s="1" t="s">
        <v>14</v>
      </c>
      <c r="H1791" s="1" t="s">
        <v>14</v>
      </c>
      <c r="I1791" s="1" t="s">
        <v>14</v>
      </c>
      <c r="J1791" s="1" t="s">
        <v>14</v>
      </c>
      <c r="K1791" s="1" t="s">
        <v>14</v>
      </c>
      <c r="L1791" s="1" t="s">
        <v>14</v>
      </c>
      <c r="M1791" s="1" t="s">
        <v>14</v>
      </c>
      <c r="N1791" s="1" t="s">
        <v>12</v>
      </c>
      <c r="O1791" s="1" t="s">
        <v>14</v>
      </c>
      <c r="P1791" s="1" t="s">
        <v>14</v>
      </c>
      <c r="Q1791" s="1"/>
    </row>
    <row r="1792" spans="1:17" x14ac:dyDescent="0.25">
      <c r="A1792" s="1" t="s">
        <v>291</v>
      </c>
      <c r="B1792" s="1" t="s">
        <v>2543</v>
      </c>
      <c r="C1792" s="1" t="s">
        <v>62</v>
      </c>
      <c r="D1792" s="1" t="s">
        <v>1953</v>
      </c>
      <c r="E1792" s="1" t="s">
        <v>585</v>
      </c>
      <c r="F1792" s="1" t="s">
        <v>2436</v>
      </c>
      <c r="G1792" s="1" t="s">
        <v>27</v>
      </c>
      <c r="H1792" s="1" t="s">
        <v>14</v>
      </c>
      <c r="I1792" s="1" t="s">
        <v>14</v>
      </c>
      <c r="J1792" s="1" t="s">
        <v>14</v>
      </c>
      <c r="K1792" s="1" t="s">
        <v>14</v>
      </c>
      <c r="L1792" s="1" t="s">
        <v>14</v>
      </c>
      <c r="M1792" s="1" t="s">
        <v>14</v>
      </c>
      <c r="N1792" s="1" t="s">
        <v>14</v>
      </c>
      <c r="O1792" s="1" t="s">
        <v>14</v>
      </c>
      <c r="P1792" s="1" t="s">
        <v>14</v>
      </c>
      <c r="Q1792" s="1"/>
    </row>
    <row r="1793" spans="1:17" x14ac:dyDescent="0.25">
      <c r="A1793" s="1" t="s">
        <v>291</v>
      </c>
      <c r="B1793" s="1" t="s">
        <v>2544</v>
      </c>
      <c r="C1793" s="1" t="s">
        <v>64</v>
      </c>
      <c r="D1793" s="1" t="s">
        <v>12</v>
      </c>
      <c r="E1793" s="1" t="s">
        <v>502</v>
      </c>
      <c r="F1793" s="1" t="s">
        <v>14</v>
      </c>
      <c r="G1793" s="1" t="s">
        <v>14</v>
      </c>
      <c r="H1793" s="1" t="s">
        <v>14</v>
      </c>
      <c r="I1793" s="1" t="s">
        <v>14</v>
      </c>
      <c r="J1793" s="1" t="s">
        <v>14</v>
      </c>
      <c r="K1793" s="1" t="s">
        <v>14</v>
      </c>
      <c r="L1793" s="1" t="s">
        <v>14</v>
      </c>
      <c r="M1793" s="1" t="s">
        <v>14</v>
      </c>
      <c r="N1793" s="1" t="s">
        <v>14</v>
      </c>
      <c r="O1793" s="1" t="s">
        <v>14</v>
      </c>
      <c r="P1793" s="1" t="s">
        <v>14</v>
      </c>
      <c r="Q1793" s="1"/>
    </row>
    <row r="1794" spans="1:17" x14ac:dyDescent="0.25">
      <c r="A1794" s="1" t="s">
        <v>291</v>
      </c>
      <c r="B1794" s="1" t="s">
        <v>2545</v>
      </c>
      <c r="C1794" s="1" t="s">
        <v>67</v>
      </c>
      <c r="D1794" s="1" t="s">
        <v>18</v>
      </c>
      <c r="E1794" s="1" t="s">
        <v>497</v>
      </c>
      <c r="F1794" s="1" t="s">
        <v>2546</v>
      </c>
      <c r="G1794" s="1" t="s">
        <v>14</v>
      </c>
      <c r="H1794" s="1" t="s">
        <v>14</v>
      </c>
      <c r="I1794" s="1" t="s">
        <v>14</v>
      </c>
      <c r="J1794" s="1" t="s">
        <v>14</v>
      </c>
      <c r="K1794" s="1" t="s">
        <v>14</v>
      </c>
      <c r="L1794" s="1" t="s">
        <v>14</v>
      </c>
      <c r="M1794" s="1" t="s">
        <v>14</v>
      </c>
      <c r="N1794" s="1" t="s">
        <v>12</v>
      </c>
      <c r="O1794" s="1" t="s">
        <v>14</v>
      </c>
      <c r="P1794" s="1" t="s">
        <v>14</v>
      </c>
      <c r="Q1794" s="1"/>
    </row>
    <row r="1795" spans="1:17" x14ac:dyDescent="0.25">
      <c r="A1795" s="1" t="s">
        <v>291</v>
      </c>
      <c r="B1795" s="1" t="s">
        <v>2545</v>
      </c>
      <c r="C1795" s="1" t="s">
        <v>67</v>
      </c>
      <c r="D1795" s="1" t="s">
        <v>1953</v>
      </c>
      <c r="E1795" s="1" t="s">
        <v>585</v>
      </c>
      <c r="F1795" s="1" t="s">
        <v>2316</v>
      </c>
      <c r="G1795" s="1" t="s">
        <v>27</v>
      </c>
      <c r="H1795" s="1" t="s">
        <v>14</v>
      </c>
      <c r="I1795" s="1" t="s">
        <v>14</v>
      </c>
      <c r="J1795" s="1" t="s">
        <v>14</v>
      </c>
      <c r="K1795" s="1" t="s">
        <v>14</v>
      </c>
      <c r="L1795" s="1" t="s">
        <v>14</v>
      </c>
      <c r="M1795" s="1" t="s">
        <v>14</v>
      </c>
      <c r="N1795" s="1" t="s">
        <v>14</v>
      </c>
      <c r="O1795" s="1" t="s">
        <v>14</v>
      </c>
      <c r="P1795" s="1" t="s">
        <v>14</v>
      </c>
      <c r="Q1795" s="1"/>
    </row>
    <row r="1796" spans="1:17" x14ac:dyDescent="0.25">
      <c r="A1796" s="1" t="s">
        <v>291</v>
      </c>
      <c r="B1796" s="1" t="s">
        <v>2547</v>
      </c>
      <c r="C1796" s="1" t="s">
        <v>69</v>
      </c>
      <c r="D1796" s="1" t="s">
        <v>18</v>
      </c>
      <c r="E1796" s="1" t="s">
        <v>497</v>
      </c>
      <c r="F1796" s="1" t="s">
        <v>2548</v>
      </c>
      <c r="G1796" s="1" t="s">
        <v>14</v>
      </c>
      <c r="H1796" s="1" t="s">
        <v>14</v>
      </c>
      <c r="I1796" s="1" t="s">
        <v>14</v>
      </c>
      <c r="J1796" s="1" t="s">
        <v>14</v>
      </c>
      <c r="K1796" s="1" t="s">
        <v>14</v>
      </c>
      <c r="L1796" s="1" t="s">
        <v>14</v>
      </c>
      <c r="M1796" s="1" t="s">
        <v>14</v>
      </c>
      <c r="N1796" s="1" t="s">
        <v>12</v>
      </c>
      <c r="O1796" s="1" t="s">
        <v>14</v>
      </c>
      <c r="P1796" s="1" t="s">
        <v>14</v>
      </c>
      <c r="Q1796" s="1"/>
    </row>
    <row r="1797" spans="1:17" x14ac:dyDescent="0.25">
      <c r="A1797" s="1" t="s">
        <v>291</v>
      </c>
      <c r="B1797" s="1" t="s">
        <v>2547</v>
      </c>
      <c r="C1797" s="1" t="s">
        <v>69</v>
      </c>
      <c r="D1797" s="1" t="s">
        <v>1953</v>
      </c>
      <c r="E1797" s="1" t="s">
        <v>585</v>
      </c>
      <c r="F1797" s="1" t="s">
        <v>2549</v>
      </c>
      <c r="G1797" s="1" t="s">
        <v>27</v>
      </c>
      <c r="H1797" s="1" t="s">
        <v>14</v>
      </c>
      <c r="I1797" s="1" t="s">
        <v>14</v>
      </c>
      <c r="J1797" s="1" t="s">
        <v>14</v>
      </c>
      <c r="K1797" s="1" t="s">
        <v>14</v>
      </c>
      <c r="L1797" s="1" t="s">
        <v>14</v>
      </c>
      <c r="M1797" s="1" t="s">
        <v>14</v>
      </c>
      <c r="N1797" s="1" t="s">
        <v>14</v>
      </c>
      <c r="O1797" s="1" t="s">
        <v>14</v>
      </c>
      <c r="P1797" s="1" t="s">
        <v>14</v>
      </c>
      <c r="Q1797" s="1"/>
    </row>
    <row r="1798" spans="1:17" x14ac:dyDescent="0.25">
      <c r="A1798" s="1" t="s">
        <v>291</v>
      </c>
      <c r="B1798" s="1" t="s">
        <v>2550</v>
      </c>
      <c r="C1798" s="1" t="s">
        <v>71</v>
      </c>
      <c r="D1798" s="1" t="s">
        <v>18</v>
      </c>
      <c r="E1798" s="1" t="s">
        <v>497</v>
      </c>
      <c r="F1798" s="1" t="s">
        <v>2551</v>
      </c>
      <c r="G1798" s="1" t="s">
        <v>14</v>
      </c>
      <c r="H1798" s="1" t="s">
        <v>14</v>
      </c>
      <c r="I1798" s="1" t="s">
        <v>14</v>
      </c>
      <c r="J1798" s="1" t="s">
        <v>14</v>
      </c>
      <c r="K1798" s="1" t="s">
        <v>14</v>
      </c>
      <c r="L1798" s="1" t="s">
        <v>14</v>
      </c>
      <c r="M1798" s="1" t="s">
        <v>14</v>
      </c>
      <c r="N1798" s="1" t="s">
        <v>12</v>
      </c>
      <c r="O1798" s="1" t="s">
        <v>14</v>
      </c>
      <c r="P1798" s="1" t="s">
        <v>14</v>
      </c>
      <c r="Q1798" s="1"/>
    </row>
    <row r="1799" spans="1:17" x14ac:dyDescent="0.25">
      <c r="A1799" s="1" t="s">
        <v>291</v>
      </c>
      <c r="B1799" s="1" t="s">
        <v>2550</v>
      </c>
      <c r="C1799" s="1" t="s">
        <v>71</v>
      </c>
      <c r="D1799" s="1" t="s">
        <v>1953</v>
      </c>
      <c r="E1799" s="1" t="s">
        <v>585</v>
      </c>
      <c r="F1799" s="1" t="s">
        <v>2552</v>
      </c>
      <c r="G1799" s="1" t="s">
        <v>27</v>
      </c>
      <c r="H1799" s="1" t="s">
        <v>14</v>
      </c>
      <c r="I1799" s="1" t="s">
        <v>14</v>
      </c>
      <c r="J1799" s="1" t="s">
        <v>14</v>
      </c>
      <c r="K1799" s="1" t="s">
        <v>14</v>
      </c>
      <c r="L1799" s="1" t="s">
        <v>14</v>
      </c>
      <c r="M1799" s="1" t="s">
        <v>14</v>
      </c>
      <c r="N1799" s="1" t="s">
        <v>14</v>
      </c>
      <c r="O1799" s="1" t="s">
        <v>14</v>
      </c>
      <c r="P1799" s="1" t="s">
        <v>14</v>
      </c>
      <c r="Q1799" s="1"/>
    </row>
    <row r="1800" spans="1:17" x14ac:dyDescent="0.25">
      <c r="A1800" s="1" t="s">
        <v>291</v>
      </c>
      <c r="B1800" s="1" t="s">
        <v>2553</v>
      </c>
      <c r="C1800" s="1" t="s">
        <v>73</v>
      </c>
      <c r="D1800" s="1" t="s">
        <v>18</v>
      </c>
      <c r="E1800" s="1" t="s">
        <v>497</v>
      </c>
      <c r="F1800" s="1" t="s">
        <v>2554</v>
      </c>
      <c r="G1800" s="1" t="s">
        <v>14</v>
      </c>
      <c r="H1800" s="1" t="s">
        <v>14</v>
      </c>
      <c r="I1800" s="1" t="s">
        <v>14</v>
      </c>
      <c r="J1800" s="1" t="s">
        <v>14</v>
      </c>
      <c r="K1800" s="1" t="s">
        <v>14</v>
      </c>
      <c r="L1800" s="1" t="s">
        <v>14</v>
      </c>
      <c r="M1800" s="1" t="s">
        <v>14</v>
      </c>
      <c r="N1800" s="1" t="s">
        <v>12</v>
      </c>
      <c r="O1800" s="1" t="s">
        <v>14</v>
      </c>
      <c r="P1800" s="1" t="s">
        <v>14</v>
      </c>
      <c r="Q1800" s="1"/>
    </row>
    <row r="1801" spans="1:17" x14ac:dyDescent="0.25">
      <c r="A1801" s="1" t="s">
        <v>291</v>
      </c>
      <c r="B1801" s="1" t="s">
        <v>2553</v>
      </c>
      <c r="C1801" s="1" t="s">
        <v>73</v>
      </c>
      <c r="D1801" s="1" t="s">
        <v>1953</v>
      </c>
      <c r="E1801" s="1" t="s">
        <v>585</v>
      </c>
      <c r="F1801" s="1" t="s">
        <v>2555</v>
      </c>
      <c r="G1801" s="1" t="s">
        <v>27</v>
      </c>
      <c r="H1801" s="1" t="s">
        <v>14</v>
      </c>
      <c r="I1801" s="1" t="s">
        <v>14</v>
      </c>
      <c r="J1801" s="1" t="s">
        <v>14</v>
      </c>
      <c r="K1801" s="1" t="s">
        <v>14</v>
      </c>
      <c r="L1801" s="1" t="s">
        <v>14</v>
      </c>
      <c r="M1801" s="1" t="s">
        <v>14</v>
      </c>
      <c r="N1801" s="1" t="s">
        <v>14</v>
      </c>
      <c r="O1801" s="1" t="s">
        <v>14</v>
      </c>
      <c r="P1801" s="1" t="s">
        <v>14</v>
      </c>
      <c r="Q1801" s="1"/>
    </row>
    <row r="1802" spans="1:17" x14ac:dyDescent="0.25">
      <c r="A1802" s="1" t="s">
        <v>291</v>
      </c>
      <c r="B1802" s="1" t="s">
        <v>2556</v>
      </c>
      <c r="C1802" s="1" t="s">
        <v>75</v>
      </c>
      <c r="D1802" s="1" t="s">
        <v>18</v>
      </c>
      <c r="E1802" s="1" t="s">
        <v>497</v>
      </c>
      <c r="F1802" s="1" t="s">
        <v>2557</v>
      </c>
      <c r="G1802" s="1" t="s">
        <v>14</v>
      </c>
      <c r="H1802" s="1" t="s">
        <v>14</v>
      </c>
      <c r="I1802" s="1" t="s">
        <v>14</v>
      </c>
      <c r="J1802" s="1" t="s">
        <v>14</v>
      </c>
      <c r="K1802" s="1" t="s">
        <v>14</v>
      </c>
      <c r="L1802" s="1" t="s">
        <v>14</v>
      </c>
      <c r="M1802" s="1" t="s">
        <v>14</v>
      </c>
      <c r="N1802" s="1" t="s">
        <v>12</v>
      </c>
      <c r="O1802" s="1" t="s">
        <v>14</v>
      </c>
      <c r="P1802" s="1" t="s">
        <v>14</v>
      </c>
      <c r="Q1802" s="1"/>
    </row>
    <row r="1803" spans="1:17" x14ac:dyDescent="0.25">
      <c r="A1803" s="1" t="s">
        <v>291</v>
      </c>
      <c r="B1803" s="1" t="s">
        <v>2556</v>
      </c>
      <c r="C1803" s="1" t="s">
        <v>75</v>
      </c>
      <c r="D1803" s="1" t="s">
        <v>1953</v>
      </c>
      <c r="E1803" s="1" t="s">
        <v>585</v>
      </c>
      <c r="F1803" s="1" t="s">
        <v>2558</v>
      </c>
      <c r="G1803" s="1" t="s">
        <v>27</v>
      </c>
      <c r="H1803" s="1" t="s">
        <v>14</v>
      </c>
      <c r="I1803" s="1" t="s">
        <v>14</v>
      </c>
      <c r="J1803" s="1" t="s">
        <v>14</v>
      </c>
      <c r="K1803" s="1" t="s">
        <v>14</v>
      </c>
      <c r="L1803" s="1" t="s">
        <v>14</v>
      </c>
      <c r="M1803" s="1" t="s">
        <v>14</v>
      </c>
      <c r="N1803" s="1" t="s">
        <v>14</v>
      </c>
      <c r="O1803" s="1" t="s">
        <v>14</v>
      </c>
      <c r="P1803" s="1" t="s">
        <v>14</v>
      </c>
      <c r="Q1803" s="1"/>
    </row>
    <row r="1804" spans="1:17" x14ac:dyDescent="0.25">
      <c r="A1804" s="1" t="s">
        <v>291</v>
      </c>
      <c r="B1804" s="1" t="s">
        <v>2559</v>
      </c>
      <c r="C1804" s="1" t="s">
        <v>77</v>
      </c>
      <c r="D1804" s="1" t="s">
        <v>18</v>
      </c>
      <c r="E1804" s="1" t="s">
        <v>497</v>
      </c>
      <c r="F1804" s="1" t="s">
        <v>2560</v>
      </c>
      <c r="G1804" s="1" t="s">
        <v>14</v>
      </c>
      <c r="H1804" s="1" t="s">
        <v>14</v>
      </c>
      <c r="I1804" s="1" t="s">
        <v>14</v>
      </c>
      <c r="J1804" s="1" t="s">
        <v>14</v>
      </c>
      <c r="K1804" s="1" t="s">
        <v>14</v>
      </c>
      <c r="L1804" s="1" t="s">
        <v>14</v>
      </c>
      <c r="M1804" s="1" t="s">
        <v>14</v>
      </c>
      <c r="N1804" s="1" t="s">
        <v>12</v>
      </c>
      <c r="O1804" s="1" t="s">
        <v>14</v>
      </c>
      <c r="P1804" s="1" t="s">
        <v>14</v>
      </c>
      <c r="Q1804" s="1"/>
    </row>
    <row r="1805" spans="1:17" x14ac:dyDescent="0.25">
      <c r="A1805" s="1" t="s">
        <v>291</v>
      </c>
      <c r="B1805" s="1" t="s">
        <v>2559</v>
      </c>
      <c r="C1805" s="1" t="s">
        <v>77</v>
      </c>
      <c r="D1805" s="1" t="s">
        <v>1953</v>
      </c>
      <c r="E1805" s="1" t="s">
        <v>585</v>
      </c>
      <c r="F1805" s="1" t="s">
        <v>2561</v>
      </c>
      <c r="G1805" s="1" t="s">
        <v>27</v>
      </c>
      <c r="H1805" s="1" t="s">
        <v>14</v>
      </c>
      <c r="I1805" s="1" t="s">
        <v>14</v>
      </c>
      <c r="J1805" s="1" t="s">
        <v>14</v>
      </c>
      <c r="K1805" s="1" t="s">
        <v>14</v>
      </c>
      <c r="L1805" s="1" t="s">
        <v>14</v>
      </c>
      <c r="M1805" s="1" t="s">
        <v>14</v>
      </c>
      <c r="N1805" s="1" t="s">
        <v>14</v>
      </c>
      <c r="O1805" s="1" t="s">
        <v>14</v>
      </c>
      <c r="P1805" s="1" t="s">
        <v>14</v>
      </c>
      <c r="Q1805" s="1"/>
    </row>
    <row r="1806" spans="1:17" x14ac:dyDescent="0.25">
      <c r="A1806" s="1" t="s">
        <v>291</v>
      </c>
      <c r="B1806" s="1" t="s">
        <v>2562</v>
      </c>
      <c r="C1806" s="1" t="s">
        <v>79</v>
      </c>
      <c r="D1806" s="1" t="s">
        <v>12</v>
      </c>
      <c r="E1806" s="1" t="s">
        <v>502</v>
      </c>
      <c r="F1806" s="1" t="s">
        <v>14</v>
      </c>
      <c r="G1806" s="1" t="s">
        <v>14</v>
      </c>
      <c r="H1806" s="1" t="s">
        <v>14</v>
      </c>
      <c r="I1806" s="1" t="s">
        <v>14</v>
      </c>
      <c r="J1806" s="1" t="s">
        <v>14</v>
      </c>
      <c r="K1806" s="1" t="s">
        <v>14</v>
      </c>
      <c r="L1806" s="1" t="s">
        <v>14</v>
      </c>
      <c r="M1806" s="1" t="s">
        <v>14</v>
      </c>
      <c r="N1806" s="1" t="s">
        <v>14</v>
      </c>
      <c r="O1806" s="1" t="s">
        <v>14</v>
      </c>
      <c r="P1806" s="1" t="s">
        <v>14</v>
      </c>
      <c r="Q1806" s="1"/>
    </row>
    <row r="1807" spans="1:17" x14ac:dyDescent="0.25">
      <c r="A1807" s="1" t="s">
        <v>291</v>
      </c>
      <c r="B1807" s="1" t="s">
        <v>2563</v>
      </c>
      <c r="C1807" s="1" t="s">
        <v>81</v>
      </c>
      <c r="D1807" s="1" t="s">
        <v>18</v>
      </c>
      <c r="E1807" s="1" t="s">
        <v>497</v>
      </c>
      <c r="F1807" s="1" t="s">
        <v>2564</v>
      </c>
      <c r="G1807" s="1" t="s">
        <v>14</v>
      </c>
      <c r="H1807" s="1" t="s">
        <v>494</v>
      </c>
      <c r="I1807" s="1" t="s">
        <v>505</v>
      </c>
      <c r="J1807" s="1" t="s">
        <v>252</v>
      </c>
      <c r="K1807" s="1" t="s">
        <v>14</v>
      </c>
      <c r="L1807" s="1" t="s">
        <v>14</v>
      </c>
      <c r="M1807" s="1" t="s">
        <v>14</v>
      </c>
      <c r="N1807" s="1" t="s">
        <v>14</v>
      </c>
      <c r="O1807" s="1" t="s">
        <v>14</v>
      </c>
      <c r="P1807" s="1" t="s">
        <v>14</v>
      </c>
      <c r="Q1807" s="1"/>
    </row>
    <row r="1808" spans="1:17" x14ac:dyDescent="0.25">
      <c r="A1808" s="1" t="s">
        <v>291</v>
      </c>
      <c r="B1808" s="1" t="s">
        <v>2565</v>
      </c>
      <c r="C1808" s="1" t="s">
        <v>83</v>
      </c>
      <c r="D1808" s="1" t="s">
        <v>18</v>
      </c>
      <c r="E1808" s="1" t="s">
        <v>497</v>
      </c>
      <c r="F1808" s="1" t="s">
        <v>2566</v>
      </c>
      <c r="G1808" s="1" t="s">
        <v>14</v>
      </c>
      <c r="H1808" s="1" t="s">
        <v>14</v>
      </c>
      <c r="I1808" s="1" t="s">
        <v>14</v>
      </c>
      <c r="J1808" s="1" t="s">
        <v>14</v>
      </c>
      <c r="K1808" s="1" t="s">
        <v>14</v>
      </c>
      <c r="L1808" s="1" t="s">
        <v>14</v>
      </c>
      <c r="M1808" s="1" t="s">
        <v>14</v>
      </c>
      <c r="N1808" s="1" t="s">
        <v>12</v>
      </c>
      <c r="O1808" s="1" t="s">
        <v>14</v>
      </c>
      <c r="P1808" s="1" t="s">
        <v>14</v>
      </c>
      <c r="Q1808" s="1"/>
    </row>
    <row r="1809" spans="1:17" x14ac:dyDescent="0.25">
      <c r="A1809" s="1" t="s">
        <v>291</v>
      </c>
      <c r="B1809" s="1" t="s">
        <v>2565</v>
      </c>
      <c r="C1809" s="1" t="s">
        <v>83</v>
      </c>
      <c r="D1809" s="1" t="s">
        <v>1953</v>
      </c>
      <c r="E1809" s="1" t="s">
        <v>585</v>
      </c>
      <c r="F1809" s="1" t="s">
        <v>2567</v>
      </c>
      <c r="G1809" s="1" t="s">
        <v>27</v>
      </c>
      <c r="H1809" s="1" t="s">
        <v>14</v>
      </c>
      <c r="I1809" s="1" t="s">
        <v>14</v>
      </c>
      <c r="J1809" s="1" t="s">
        <v>14</v>
      </c>
      <c r="K1809" s="1" t="s">
        <v>14</v>
      </c>
      <c r="L1809" s="1" t="s">
        <v>14</v>
      </c>
      <c r="M1809" s="1" t="s">
        <v>14</v>
      </c>
      <c r="N1809" s="1" t="s">
        <v>14</v>
      </c>
      <c r="O1809" s="1" t="s">
        <v>14</v>
      </c>
      <c r="P1809" s="1" t="s">
        <v>14</v>
      </c>
      <c r="Q1809" s="1"/>
    </row>
    <row r="1810" spans="1:17" x14ac:dyDescent="0.25">
      <c r="A1810" s="1" t="s">
        <v>291</v>
      </c>
      <c r="B1810" s="1" t="s">
        <v>2568</v>
      </c>
      <c r="C1810" s="1" t="s">
        <v>85</v>
      </c>
      <c r="D1810" s="1" t="s">
        <v>18</v>
      </c>
      <c r="E1810" s="1" t="s">
        <v>497</v>
      </c>
      <c r="F1810" s="1" t="s">
        <v>2569</v>
      </c>
      <c r="G1810" s="1" t="s">
        <v>14</v>
      </c>
      <c r="H1810" s="1" t="s">
        <v>14</v>
      </c>
      <c r="I1810" s="1" t="s">
        <v>14</v>
      </c>
      <c r="J1810" s="1" t="s">
        <v>14</v>
      </c>
      <c r="K1810" s="1" t="s">
        <v>14</v>
      </c>
      <c r="L1810" s="1" t="s">
        <v>14</v>
      </c>
      <c r="M1810" s="1" t="s">
        <v>14</v>
      </c>
      <c r="N1810" s="1" t="s">
        <v>12</v>
      </c>
      <c r="O1810" s="1" t="s">
        <v>14</v>
      </c>
      <c r="P1810" s="1" t="s">
        <v>14</v>
      </c>
      <c r="Q1810" s="1"/>
    </row>
    <row r="1811" spans="1:17" x14ac:dyDescent="0.25">
      <c r="A1811" s="1" t="s">
        <v>291</v>
      </c>
      <c r="B1811" s="1" t="s">
        <v>2568</v>
      </c>
      <c r="C1811" s="1" t="s">
        <v>85</v>
      </c>
      <c r="D1811" s="1" t="s">
        <v>1953</v>
      </c>
      <c r="E1811" s="1" t="s">
        <v>585</v>
      </c>
      <c r="F1811" s="1" t="s">
        <v>2570</v>
      </c>
      <c r="G1811" s="1" t="s">
        <v>27</v>
      </c>
      <c r="H1811" s="1" t="s">
        <v>14</v>
      </c>
      <c r="I1811" s="1" t="s">
        <v>14</v>
      </c>
      <c r="J1811" s="1" t="s">
        <v>14</v>
      </c>
      <c r="K1811" s="1" t="s">
        <v>14</v>
      </c>
      <c r="L1811" s="1" t="s">
        <v>14</v>
      </c>
      <c r="M1811" s="1" t="s">
        <v>14</v>
      </c>
      <c r="N1811" s="1" t="s">
        <v>14</v>
      </c>
      <c r="O1811" s="1" t="s">
        <v>14</v>
      </c>
      <c r="P1811" s="1" t="s">
        <v>14</v>
      </c>
      <c r="Q1811" s="1"/>
    </row>
    <row r="1812" spans="1:17" x14ac:dyDescent="0.25">
      <c r="A1812" s="1" t="s">
        <v>291</v>
      </c>
      <c r="B1812" s="1" t="s">
        <v>2571</v>
      </c>
      <c r="C1812" s="1" t="s">
        <v>87</v>
      </c>
      <c r="D1812" s="1" t="s">
        <v>18</v>
      </c>
      <c r="E1812" s="1" t="s">
        <v>497</v>
      </c>
      <c r="F1812" s="1" t="s">
        <v>2572</v>
      </c>
      <c r="G1812" s="1" t="s">
        <v>14</v>
      </c>
      <c r="H1812" s="1" t="s">
        <v>14</v>
      </c>
      <c r="I1812" s="1" t="s">
        <v>14</v>
      </c>
      <c r="J1812" s="1" t="s">
        <v>14</v>
      </c>
      <c r="K1812" s="1" t="s">
        <v>14</v>
      </c>
      <c r="L1812" s="1" t="s">
        <v>14</v>
      </c>
      <c r="M1812" s="1" t="s">
        <v>14</v>
      </c>
      <c r="N1812" s="1" t="s">
        <v>12</v>
      </c>
      <c r="O1812" s="1" t="s">
        <v>14</v>
      </c>
      <c r="P1812" s="1" t="s">
        <v>14</v>
      </c>
      <c r="Q1812" s="1"/>
    </row>
    <row r="1813" spans="1:17" x14ac:dyDescent="0.25">
      <c r="A1813" s="1" t="s">
        <v>291</v>
      </c>
      <c r="B1813" s="1" t="s">
        <v>2571</v>
      </c>
      <c r="C1813" s="1" t="s">
        <v>87</v>
      </c>
      <c r="D1813" s="1" t="s">
        <v>1953</v>
      </c>
      <c r="E1813" s="1" t="s">
        <v>585</v>
      </c>
      <c r="F1813" s="1" t="s">
        <v>2573</v>
      </c>
      <c r="G1813" s="1" t="s">
        <v>27</v>
      </c>
      <c r="H1813" s="1" t="s">
        <v>14</v>
      </c>
      <c r="I1813" s="1" t="s">
        <v>14</v>
      </c>
      <c r="J1813" s="1" t="s">
        <v>14</v>
      </c>
      <c r="K1813" s="1" t="s">
        <v>14</v>
      </c>
      <c r="L1813" s="1" t="s">
        <v>14</v>
      </c>
      <c r="M1813" s="1" t="s">
        <v>14</v>
      </c>
      <c r="N1813" s="1" t="s">
        <v>14</v>
      </c>
      <c r="O1813" s="1" t="s">
        <v>14</v>
      </c>
      <c r="P1813" s="1" t="s">
        <v>14</v>
      </c>
      <c r="Q1813" s="1"/>
    </row>
    <row r="1814" spans="1:17" x14ac:dyDescent="0.25">
      <c r="A1814" s="1" t="s">
        <v>291</v>
      </c>
      <c r="B1814" s="1" t="s">
        <v>2574</v>
      </c>
      <c r="C1814" s="1" t="s">
        <v>103</v>
      </c>
      <c r="D1814" s="1" t="s">
        <v>18</v>
      </c>
      <c r="E1814" s="1" t="s">
        <v>497</v>
      </c>
      <c r="F1814" s="1" t="s">
        <v>2575</v>
      </c>
      <c r="G1814" s="1" t="s">
        <v>14</v>
      </c>
      <c r="H1814" s="1" t="s">
        <v>494</v>
      </c>
      <c r="I1814" s="1" t="s">
        <v>508</v>
      </c>
      <c r="J1814" s="1" t="s">
        <v>14</v>
      </c>
      <c r="K1814" s="1" t="s">
        <v>14</v>
      </c>
      <c r="L1814" s="1" t="s">
        <v>14</v>
      </c>
      <c r="M1814" s="1" t="s">
        <v>509</v>
      </c>
      <c r="N1814" s="1" t="s">
        <v>12</v>
      </c>
      <c r="O1814" s="1" t="s">
        <v>14</v>
      </c>
      <c r="P1814" s="1" t="s">
        <v>14</v>
      </c>
      <c r="Q1814" s="1"/>
    </row>
    <row r="1815" spans="1:17" x14ac:dyDescent="0.25">
      <c r="A1815" s="1" t="s">
        <v>291</v>
      </c>
      <c r="B1815" s="1" t="s">
        <v>2574</v>
      </c>
      <c r="C1815" s="1" t="s">
        <v>103</v>
      </c>
      <c r="D1815" s="1" t="s">
        <v>1953</v>
      </c>
      <c r="E1815" s="1" t="s">
        <v>585</v>
      </c>
      <c r="F1815" s="1" t="s">
        <v>2576</v>
      </c>
      <c r="G1815" s="1" t="s">
        <v>1167</v>
      </c>
      <c r="H1815" s="1" t="s">
        <v>494</v>
      </c>
      <c r="I1815" s="1" t="s">
        <v>508</v>
      </c>
      <c r="J1815" s="1" t="s">
        <v>14</v>
      </c>
      <c r="K1815" s="1" t="s">
        <v>14</v>
      </c>
      <c r="L1815" s="1" t="s">
        <v>14</v>
      </c>
      <c r="M1815" s="1" t="s">
        <v>14</v>
      </c>
      <c r="N1815" s="1" t="s">
        <v>14</v>
      </c>
      <c r="O1815" s="1" t="s">
        <v>14</v>
      </c>
      <c r="P1815" s="1" t="s">
        <v>14</v>
      </c>
      <c r="Q1815" s="1"/>
    </row>
    <row r="1816" spans="1:17" x14ac:dyDescent="0.25">
      <c r="A1816" s="1" t="s">
        <v>291</v>
      </c>
      <c r="B1816" s="1" t="s">
        <v>2577</v>
      </c>
      <c r="C1816" s="1" t="s">
        <v>105</v>
      </c>
      <c r="D1816" s="1" t="s">
        <v>18</v>
      </c>
      <c r="E1816" s="1" t="s">
        <v>497</v>
      </c>
      <c r="F1816" s="1" t="s">
        <v>2578</v>
      </c>
      <c r="G1816" s="1" t="s">
        <v>14</v>
      </c>
      <c r="H1816" s="1" t="s">
        <v>499</v>
      </c>
      <c r="I1816" s="1" t="s">
        <v>14</v>
      </c>
      <c r="J1816" s="1" t="s">
        <v>500</v>
      </c>
      <c r="K1816" s="1" t="s">
        <v>14</v>
      </c>
      <c r="L1816" s="1" t="s">
        <v>14</v>
      </c>
      <c r="M1816" s="1" t="s">
        <v>14</v>
      </c>
      <c r="N1816" s="1" t="s">
        <v>12</v>
      </c>
      <c r="O1816" s="1" t="s">
        <v>14</v>
      </c>
      <c r="P1816" s="1" t="s">
        <v>14</v>
      </c>
      <c r="Q1816" s="1"/>
    </row>
    <row r="1817" spans="1:17" x14ac:dyDescent="0.25">
      <c r="A1817" s="1" t="s">
        <v>291</v>
      </c>
      <c r="B1817" s="1" t="s">
        <v>2577</v>
      </c>
      <c r="C1817" s="1" t="s">
        <v>105</v>
      </c>
      <c r="D1817" s="1" t="s">
        <v>1953</v>
      </c>
      <c r="E1817" s="1" t="s">
        <v>585</v>
      </c>
      <c r="F1817" s="1" t="s">
        <v>2579</v>
      </c>
      <c r="G1817" s="1" t="s">
        <v>1167</v>
      </c>
      <c r="H1817" s="1" t="s">
        <v>499</v>
      </c>
      <c r="I1817" s="1" t="s">
        <v>14</v>
      </c>
      <c r="J1817" s="1" t="s">
        <v>500</v>
      </c>
      <c r="K1817" s="1" t="s">
        <v>14</v>
      </c>
      <c r="L1817" s="1" t="s">
        <v>14</v>
      </c>
      <c r="M1817" s="1" t="s">
        <v>14</v>
      </c>
      <c r="N1817" s="1" t="s">
        <v>14</v>
      </c>
      <c r="O1817" s="1" t="s">
        <v>14</v>
      </c>
      <c r="P1817" s="1" t="s">
        <v>14</v>
      </c>
      <c r="Q1817" s="1"/>
    </row>
    <row r="1818" spans="1:17" x14ac:dyDescent="0.25">
      <c r="A1818" s="1" t="s">
        <v>291</v>
      </c>
      <c r="B1818" s="1" t="s">
        <v>2580</v>
      </c>
      <c r="C1818" s="1" t="s">
        <v>107</v>
      </c>
      <c r="D1818" s="1" t="s">
        <v>18</v>
      </c>
      <c r="E1818" s="1" t="s">
        <v>497</v>
      </c>
      <c r="F1818" s="1" t="s">
        <v>2581</v>
      </c>
      <c r="G1818" s="1" t="s">
        <v>14</v>
      </c>
      <c r="H1818" s="1" t="s">
        <v>494</v>
      </c>
      <c r="I1818" s="1" t="s">
        <v>508</v>
      </c>
      <c r="J1818" s="1" t="s">
        <v>14</v>
      </c>
      <c r="K1818" s="1" t="s">
        <v>14</v>
      </c>
      <c r="L1818" s="1" t="s">
        <v>14</v>
      </c>
      <c r="M1818" s="1" t="s">
        <v>509</v>
      </c>
      <c r="N1818" s="1" t="s">
        <v>12</v>
      </c>
      <c r="O1818" s="1" t="s">
        <v>14</v>
      </c>
      <c r="P1818" s="1" t="s">
        <v>14</v>
      </c>
      <c r="Q1818" s="1"/>
    </row>
    <row r="1819" spans="1:17" x14ac:dyDescent="0.25">
      <c r="A1819" s="1" t="s">
        <v>291</v>
      </c>
      <c r="B1819" s="1" t="s">
        <v>2580</v>
      </c>
      <c r="C1819" s="1" t="s">
        <v>107</v>
      </c>
      <c r="D1819" s="1" t="s">
        <v>1953</v>
      </c>
      <c r="E1819" s="1" t="s">
        <v>585</v>
      </c>
      <c r="F1819" s="1" t="s">
        <v>2582</v>
      </c>
      <c r="G1819" s="1" t="s">
        <v>27</v>
      </c>
      <c r="H1819" s="1" t="s">
        <v>494</v>
      </c>
      <c r="I1819" s="1" t="s">
        <v>508</v>
      </c>
      <c r="J1819" s="1" t="s">
        <v>14</v>
      </c>
      <c r="K1819" s="1" t="s">
        <v>14</v>
      </c>
      <c r="L1819" s="1" t="s">
        <v>14</v>
      </c>
      <c r="M1819" s="1" t="s">
        <v>14</v>
      </c>
      <c r="N1819" s="1" t="s">
        <v>14</v>
      </c>
      <c r="O1819" s="1" t="s">
        <v>14</v>
      </c>
      <c r="P1819" s="1" t="s">
        <v>14</v>
      </c>
      <c r="Q1819" s="1"/>
    </row>
    <row r="1820" spans="1:17" x14ac:dyDescent="0.25">
      <c r="A1820" s="1" t="s">
        <v>291</v>
      </c>
      <c r="B1820" s="1" t="s">
        <v>2583</v>
      </c>
      <c r="C1820" s="1" t="s">
        <v>109</v>
      </c>
      <c r="D1820" s="1" t="s">
        <v>12</v>
      </c>
      <c r="E1820" s="1" t="s">
        <v>502</v>
      </c>
      <c r="F1820" s="1" t="s">
        <v>14</v>
      </c>
      <c r="G1820" s="1" t="s">
        <v>14</v>
      </c>
      <c r="H1820" s="1" t="s">
        <v>14</v>
      </c>
      <c r="I1820" s="1" t="s">
        <v>14</v>
      </c>
      <c r="J1820" s="1" t="s">
        <v>14</v>
      </c>
      <c r="K1820" s="1" t="s">
        <v>14</v>
      </c>
      <c r="L1820" s="1" t="s">
        <v>14</v>
      </c>
      <c r="M1820" s="1" t="s">
        <v>14</v>
      </c>
      <c r="N1820" s="1" t="s">
        <v>14</v>
      </c>
      <c r="O1820" s="1" t="s">
        <v>14</v>
      </c>
      <c r="P1820" s="1" t="s">
        <v>14</v>
      </c>
      <c r="Q1820" s="1"/>
    </row>
    <row r="1821" spans="1:17" x14ac:dyDescent="0.25">
      <c r="A1821" s="1" t="s">
        <v>291</v>
      </c>
      <c r="B1821" s="1" t="s">
        <v>2584</v>
      </c>
      <c r="C1821" s="1" t="s">
        <v>111</v>
      </c>
      <c r="D1821" s="1" t="s">
        <v>18</v>
      </c>
      <c r="E1821" s="1" t="s">
        <v>497</v>
      </c>
      <c r="F1821" s="1" t="s">
        <v>2585</v>
      </c>
      <c r="G1821" s="1" t="s">
        <v>14</v>
      </c>
      <c r="H1821" s="1" t="s">
        <v>494</v>
      </c>
      <c r="I1821" s="1" t="s">
        <v>505</v>
      </c>
      <c r="J1821" s="1" t="s">
        <v>252</v>
      </c>
      <c r="K1821" s="1" t="s">
        <v>14</v>
      </c>
      <c r="L1821" s="1" t="s">
        <v>14</v>
      </c>
      <c r="M1821" s="1" t="s">
        <v>14</v>
      </c>
      <c r="N1821" s="1" t="s">
        <v>14</v>
      </c>
      <c r="O1821" s="1" t="s">
        <v>14</v>
      </c>
      <c r="P1821" s="1" t="s">
        <v>14</v>
      </c>
      <c r="Q1821" s="1"/>
    </row>
    <row r="1822" spans="1:17" x14ac:dyDescent="0.25">
      <c r="A1822" s="1" t="s">
        <v>291</v>
      </c>
      <c r="B1822" s="1" t="s">
        <v>2586</v>
      </c>
      <c r="C1822" s="1" t="s">
        <v>116</v>
      </c>
      <c r="D1822" s="1" t="s">
        <v>18</v>
      </c>
      <c r="E1822" s="1" t="s">
        <v>497</v>
      </c>
      <c r="F1822" s="1" t="s">
        <v>2587</v>
      </c>
      <c r="G1822" s="1" t="s">
        <v>14</v>
      </c>
      <c r="H1822" s="1" t="s">
        <v>14</v>
      </c>
      <c r="I1822" s="1" t="s">
        <v>14</v>
      </c>
      <c r="J1822" s="1" t="s">
        <v>14</v>
      </c>
      <c r="K1822" s="1" t="s">
        <v>14</v>
      </c>
      <c r="L1822" s="1" t="s">
        <v>14</v>
      </c>
      <c r="M1822" s="1" t="s">
        <v>14</v>
      </c>
      <c r="N1822" s="1" t="s">
        <v>12</v>
      </c>
      <c r="O1822" s="1" t="s">
        <v>14</v>
      </c>
      <c r="P1822" s="1" t="s">
        <v>14</v>
      </c>
      <c r="Q1822" s="1"/>
    </row>
    <row r="1823" spans="1:17" x14ac:dyDescent="0.25">
      <c r="A1823" s="1" t="s">
        <v>291</v>
      </c>
      <c r="B1823" s="1" t="s">
        <v>2586</v>
      </c>
      <c r="C1823" s="1" t="s">
        <v>116</v>
      </c>
      <c r="D1823" s="1" t="s">
        <v>1953</v>
      </c>
      <c r="E1823" s="1" t="s">
        <v>585</v>
      </c>
      <c r="F1823" s="1" t="s">
        <v>2588</v>
      </c>
      <c r="G1823" s="1" t="s">
        <v>27</v>
      </c>
      <c r="H1823" s="1" t="s">
        <v>14</v>
      </c>
      <c r="I1823" s="1" t="s">
        <v>14</v>
      </c>
      <c r="J1823" s="1" t="s">
        <v>14</v>
      </c>
      <c r="K1823" s="1" t="s">
        <v>14</v>
      </c>
      <c r="L1823" s="1" t="s">
        <v>14</v>
      </c>
      <c r="M1823" s="1" t="s">
        <v>14</v>
      </c>
      <c r="N1823" s="1" t="s">
        <v>14</v>
      </c>
      <c r="O1823" s="1" t="s">
        <v>14</v>
      </c>
      <c r="P1823" s="1" t="s">
        <v>14</v>
      </c>
      <c r="Q1823" s="1"/>
    </row>
    <row r="1824" spans="1:17" x14ac:dyDescent="0.25">
      <c r="A1824" s="1" t="s">
        <v>291</v>
      </c>
      <c r="B1824" s="1" t="s">
        <v>2589</v>
      </c>
      <c r="C1824" s="1" t="s">
        <v>119</v>
      </c>
      <c r="D1824" s="1" t="s">
        <v>18</v>
      </c>
      <c r="E1824" s="1" t="s">
        <v>497</v>
      </c>
      <c r="F1824" s="1" t="s">
        <v>2590</v>
      </c>
      <c r="G1824" s="1" t="s">
        <v>14</v>
      </c>
      <c r="H1824" s="1" t="s">
        <v>14</v>
      </c>
      <c r="I1824" s="1" t="s">
        <v>14</v>
      </c>
      <c r="J1824" s="1" t="s">
        <v>14</v>
      </c>
      <c r="K1824" s="1" t="s">
        <v>14</v>
      </c>
      <c r="L1824" s="1" t="s">
        <v>14</v>
      </c>
      <c r="M1824" s="1" t="s">
        <v>14</v>
      </c>
      <c r="N1824" s="1" t="s">
        <v>12</v>
      </c>
      <c r="O1824" s="1" t="s">
        <v>14</v>
      </c>
      <c r="P1824" s="1" t="s">
        <v>14</v>
      </c>
      <c r="Q1824" s="1"/>
    </row>
    <row r="1825" spans="1:17" x14ac:dyDescent="0.25">
      <c r="A1825" s="1" t="s">
        <v>291</v>
      </c>
      <c r="B1825" s="1" t="s">
        <v>2589</v>
      </c>
      <c r="C1825" s="1" t="s">
        <v>119</v>
      </c>
      <c r="D1825" s="1" t="s">
        <v>1953</v>
      </c>
      <c r="E1825" s="1" t="s">
        <v>585</v>
      </c>
      <c r="F1825" s="1" t="s">
        <v>2591</v>
      </c>
      <c r="G1825" s="1" t="s">
        <v>27</v>
      </c>
      <c r="H1825" s="1" t="s">
        <v>14</v>
      </c>
      <c r="I1825" s="1" t="s">
        <v>14</v>
      </c>
      <c r="J1825" s="1" t="s">
        <v>14</v>
      </c>
      <c r="K1825" s="1" t="s">
        <v>14</v>
      </c>
      <c r="L1825" s="1" t="s">
        <v>14</v>
      </c>
      <c r="M1825" s="1" t="s">
        <v>14</v>
      </c>
      <c r="N1825" s="1" t="s">
        <v>14</v>
      </c>
      <c r="O1825" s="1" t="s">
        <v>14</v>
      </c>
      <c r="P1825" s="1" t="s">
        <v>14</v>
      </c>
      <c r="Q1825" s="1"/>
    </row>
    <row r="1826" spans="1:17" x14ac:dyDescent="0.25">
      <c r="A1826" s="1" t="s">
        <v>291</v>
      </c>
      <c r="B1826" s="1" t="s">
        <v>2592</v>
      </c>
      <c r="C1826" s="1" t="s">
        <v>122</v>
      </c>
      <c r="D1826" s="1" t="s">
        <v>18</v>
      </c>
      <c r="E1826" s="1" t="s">
        <v>497</v>
      </c>
      <c r="F1826" s="1" t="s">
        <v>2593</v>
      </c>
      <c r="G1826" s="1" t="s">
        <v>14</v>
      </c>
      <c r="H1826" s="1" t="s">
        <v>14</v>
      </c>
      <c r="I1826" s="1" t="s">
        <v>14</v>
      </c>
      <c r="J1826" s="1" t="s">
        <v>14</v>
      </c>
      <c r="K1826" s="1" t="s">
        <v>14</v>
      </c>
      <c r="L1826" s="1" t="s">
        <v>14</v>
      </c>
      <c r="M1826" s="1" t="s">
        <v>14</v>
      </c>
      <c r="N1826" s="1" t="s">
        <v>12</v>
      </c>
      <c r="O1826" s="1" t="s">
        <v>14</v>
      </c>
      <c r="P1826" s="1" t="s">
        <v>14</v>
      </c>
      <c r="Q1826" s="1"/>
    </row>
    <row r="1827" spans="1:17" x14ac:dyDescent="0.25">
      <c r="A1827" s="1" t="s">
        <v>291</v>
      </c>
      <c r="B1827" s="1" t="s">
        <v>2592</v>
      </c>
      <c r="C1827" s="1" t="s">
        <v>122</v>
      </c>
      <c r="D1827" s="1" t="s">
        <v>1953</v>
      </c>
      <c r="E1827" s="1" t="s">
        <v>585</v>
      </c>
      <c r="F1827" s="1" t="s">
        <v>2594</v>
      </c>
      <c r="G1827" s="1" t="s">
        <v>27</v>
      </c>
      <c r="H1827" s="1" t="s">
        <v>14</v>
      </c>
      <c r="I1827" s="1" t="s">
        <v>14</v>
      </c>
      <c r="J1827" s="1" t="s">
        <v>14</v>
      </c>
      <c r="K1827" s="1" t="s">
        <v>14</v>
      </c>
      <c r="L1827" s="1" t="s">
        <v>14</v>
      </c>
      <c r="M1827" s="1" t="s">
        <v>14</v>
      </c>
      <c r="N1827" s="1" t="s">
        <v>14</v>
      </c>
      <c r="O1827" s="1" t="s">
        <v>14</v>
      </c>
      <c r="P1827" s="1" t="s">
        <v>14</v>
      </c>
      <c r="Q1827" s="1"/>
    </row>
    <row r="1828" spans="1:17" x14ac:dyDescent="0.25">
      <c r="A1828" s="1" t="s">
        <v>291</v>
      </c>
      <c r="B1828" s="1" t="s">
        <v>2595</v>
      </c>
      <c r="C1828" s="1" t="s">
        <v>125</v>
      </c>
      <c r="D1828" s="1" t="s">
        <v>18</v>
      </c>
      <c r="E1828" s="1" t="s">
        <v>497</v>
      </c>
      <c r="F1828" s="1" t="s">
        <v>2596</v>
      </c>
      <c r="G1828" s="1" t="s">
        <v>14</v>
      </c>
      <c r="H1828" s="1" t="s">
        <v>14</v>
      </c>
      <c r="I1828" s="1" t="s">
        <v>14</v>
      </c>
      <c r="J1828" s="1" t="s">
        <v>14</v>
      </c>
      <c r="K1828" s="1" t="s">
        <v>14</v>
      </c>
      <c r="L1828" s="1" t="s">
        <v>14</v>
      </c>
      <c r="M1828" s="1" t="s">
        <v>14</v>
      </c>
      <c r="N1828" s="1" t="s">
        <v>12</v>
      </c>
      <c r="O1828" s="1" t="s">
        <v>14</v>
      </c>
      <c r="P1828" s="1" t="s">
        <v>14</v>
      </c>
      <c r="Q1828" s="1"/>
    </row>
    <row r="1829" spans="1:17" x14ac:dyDescent="0.25">
      <c r="A1829" s="1" t="s">
        <v>291</v>
      </c>
      <c r="B1829" s="1" t="s">
        <v>2595</v>
      </c>
      <c r="C1829" s="1" t="s">
        <v>125</v>
      </c>
      <c r="D1829" s="1" t="s">
        <v>1953</v>
      </c>
      <c r="E1829" s="1" t="s">
        <v>585</v>
      </c>
      <c r="F1829" s="1" t="s">
        <v>2597</v>
      </c>
      <c r="G1829" s="1" t="s">
        <v>27</v>
      </c>
      <c r="H1829" s="1" t="s">
        <v>14</v>
      </c>
      <c r="I1829" s="1" t="s">
        <v>14</v>
      </c>
      <c r="J1829" s="1" t="s">
        <v>14</v>
      </c>
      <c r="K1829" s="1" t="s">
        <v>14</v>
      </c>
      <c r="L1829" s="1" t="s">
        <v>14</v>
      </c>
      <c r="M1829" s="1" t="s">
        <v>14</v>
      </c>
      <c r="N1829" s="1" t="s">
        <v>14</v>
      </c>
      <c r="O1829" s="1" t="s">
        <v>14</v>
      </c>
      <c r="P1829" s="1" t="s">
        <v>14</v>
      </c>
      <c r="Q1829" s="1"/>
    </row>
    <row r="1830" spans="1:17" x14ac:dyDescent="0.25">
      <c r="A1830" s="1" t="s">
        <v>291</v>
      </c>
      <c r="B1830" s="1" t="s">
        <v>2598</v>
      </c>
      <c r="C1830" s="1" t="s">
        <v>128</v>
      </c>
      <c r="D1830" s="1" t="s">
        <v>12</v>
      </c>
      <c r="E1830" s="1" t="s">
        <v>502</v>
      </c>
      <c r="F1830" s="1" t="s">
        <v>14</v>
      </c>
      <c r="G1830" s="1" t="s">
        <v>14</v>
      </c>
      <c r="H1830" s="1" t="s">
        <v>14</v>
      </c>
      <c r="I1830" s="1" t="s">
        <v>14</v>
      </c>
      <c r="J1830" s="1" t="s">
        <v>14</v>
      </c>
      <c r="K1830" s="1" t="s">
        <v>14</v>
      </c>
      <c r="L1830" s="1" t="s">
        <v>14</v>
      </c>
      <c r="M1830" s="1" t="s">
        <v>14</v>
      </c>
      <c r="N1830" s="1" t="s">
        <v>14</v>
      </c>
      <c r="O1830" s="1" t="s">
        <v>14</v>
      </c>
      <c r="P1830" s="1" t="s">
        <v>14</v>
      </c>
      <c r="Q1830" s="1"/>
    </row>
    <row r="1831" spans="1:17" x14ac:dyDescent="0.25">
      <c r="A1831" s="1" t="s">
        <v>291</v>
      </c>
      <c r="B1831" s="1" t="s">
        <v>2599</v>
      </c>
      <c r="C1831" s="1" t="s">
        <v>131</v>
      </c>
      <c r="D1831" s="1" t="s">
        <v>18</v>
      </c>
      <c r="E1831" s="1" t="s">
        <v>497</v>
      </c>
      <c r="F1831" s="1" t="s">
        <v>2600</v>
      </c>
      <c r="G1831" s="1" t="s">
        <v>14</v>
      </c>
      <c r="H1831" s="1" t="s">
        <v>499</v>
      </c>
      <c r="I1831" s="1" t="s">
        <v>14</v>
      </c>
      <c r="J1831" s="1" t="s">
        <v>500</v>
      </c>
      <c r="K1831" s="1" t="s">
        <v>14</v>
      </c>
      <c r="L1831" s="1" t="s">
        <v>14</v>
      </c>
      <c r="M1831" s="1" t="s">
        <v>14</v>
      </c>
      <c r="N1831" s="1" t="s">
        <v>14</v>
      </c>
      <c r="O1831" s="1" t="s">
        <v>14</v>
      </c>
      <c r="P1831" s="1" t="s">
        <v>14</v>
      </c>
      <c r="Q1831" s="1"/>
    </row>
    <row r="1832" spans="1:17" x14ac:dyDescent="0.25">
      <c r="A1832" s="1" t="s">
        <v>291</v>
      </c>
      <c r="B1832" s="1" t="s">
        <v>2601</v>
      </c>
      <c r="C1832" s="1" t="s">
        <v>134</v>
      </c>
      <c r="D1832" s="1" t="s">
        <v>18</v>
      </c>
      <c r="E1832" s="1" t="s">
        <v>497</v>
      </c>
      <c r="F1832" s="1" t="s">
        <v>2575</v>
      </c>
      <c r="G1832" s="1" t="s">
        <v>14</v>
      </c>
      <c r="H1832" s="1" t="s">
        <v>14</v>
      </c>
      <c r="I1832" s="1" t="s">
        <v>14</v>
      </c>
      <c r="J1832" s="1" t="s">
        <v>14</v>
      </c>
      <c r="K1832" s="1" t="s">
        <v>14</v>
      </c>
      <c r="L1832" s="1" t="s">
        <v>14</v>
      </c>
      <c r="M1832" s="1" t="s">
        <v>14</v>
      </c>
      <c r="N1832" s="1" t="s">
        <v>12</v>
      </c>
      <c r="O1832" s="1" t="s">
        <v>14</v>
      </c>
      <c r="P1832" s="1" t="s">
        <v>14</v>
      </c>
      <c r="Q1832" s="1"/>
    </row>
    <row r="1833" spans="1:17" x14ac:dyDescent="0.25">
      <c r="A1833" s="1" t="s">
        <v>291</v>
      </c>
      <c r="B1833" s="1" t="s">
        <v>2601</v>
      </c>
      <c r="C1833" s="1" t="s">
        <v>134</v>
      </c>
      <c r="D1833" s="1" t="s">
        <v>1953</v>
      </c>
      <c r="E1833" s="1" t="s">
        <v>585</v>
      </c>
      <c r="F1833" s="1" t="s">
        <v>2602</v>
      </c>
      <c r="G1833" s="1" t="s">
        <v>1167</v>
      </c>
      <c r="H1833" s="1" t="s">
        <v>14</v>
      </c>
      <c r="I1833" s="1" t="s">
        <v>14</v>
      </c>
      <c r="J1833" s="1" t="s">
        <v>14</v>
      </c>
      <c r="K1833" s="1" t="s">
        <v>14</v>
      </c>
      <c r="L1833" s="1" t="s">
        <v>14</v>
      </c>
      <c r="M1833" s="1" t="s">
        <v>14</v>
      </c>
      <c r="N1833" s="1" t="s">
        <v>14</v>
      </c>
      <c r="O1833" s="1" t="s">
        <v>14</v>
      </c>
      <c r="P1833" s="1" t="s">
        <v>14</v>
      </c>
      <c r="Q1833" s="1"/>
    </row>
    <row r="1834" spans="1:17" x14ac:dyDescent="0.25">
      <c r="A1834" s="1" t="s">
        <v>291</v>
      </c>
      <c r="B1834" s="1" t="s">
        <v>2603</v>
      </c>
      <c r="C1834" s="1" t="s">
        <v>137</v>
      </c>
      <c r="D1834" s="1" t="s">
        <v>18</v>
      </c>
      <c r="E1834" s="1" t="s">
        <v>497</v>
      </c>
      <c r="F1834" s="1" t="s">
        <v>2604</v>
      </c>
      <c r="G1834" s="1" t="s">
        <v>14</v>
      </c>
      <c r="H1834" s="1" t="s">
        <v>14</v>
      </c>
      <c r="I1834" s="1" t="s">
        <v>14</v>
      </c>
      <c r="J1834" s="1" t="s">
        <v>14</v>
      </c>
      <c r="K1834" s="1" t="s">
        <v>14</v>
      </c>
      <c r="L1834" s="1" t="s">
        <v>14</v>
      </c>
      <c r="M1834" s="1" t="s">
        <v>14</v>
      </c>
      <c r="N1834" s="1" t="s">
        <v>12</v>
      </c>
      <c r="O1834" s="1" t="s">
        <v>14</v>
      </c>
      <c r="P1834" s="1" t="s">
        <v>14</v>
      </c>
      <c r="Q1834" s="1"/>
    </row>
    <row r="1835" spans="1:17" x14ac:dyDescent="0.25">
      <c r="A1835" s="1" t="s">
        <v>291</v>
      </c>
      <c r="B1835" s="1" t="s">
        <v>2603</v>
      </c>
      <c r="C1835" s="1" t="s">
        <v>137</v>
      </c>
      <c r="D1835" s="1" t="s">
        <v>1953</v>
      </c>
      <c r="E1835" s="1" t="s">
        <v>585</v>
      </c>
      <c r="F1835" s="1" t="s">
        <v>2605</v>
      </c>
      <c r="G1835" s="1" t="s">
        <v>1167</v>
      </c>
      <c r="H1835" s="1" t="s">
        <v>14</v>
      </c>
      <c r="I1835" s="1" t="s">
        <v>14</v>
      </c>
      <c r="J1835" s="1" t="s">
        <v>14</v>
      </c>
      <c r="K1835" s="1" t="s">
        <v>14</v>
      </c>
      <c r="L1835" s="1" t="s">
        <v>14</v>
      </c>
      <c r="M1835" s="1" t="s">
        <v>14</v>
      </c>
      <c r="N1835" s="1" t="s">
        <v>14</v>
      </c>
      <c r="O1835" s="1" t="s">
        <v>14</v>
      </c>
      <c r="P1835" s="1" t="s">
        <v>14</v>
      </c>
      <c r="Q1835" s="1"/>
    </row>
    <row r="1836" spans="1:17" x14ac:dyDescent="0.25">
      <c r="A1836" s="1" t="s">
        <v>291</v>
      </c>
      <c r="B1836" s="1" t="s">
        <v>2606</v>
      </c>
      <c r="C1836" s="1" t="s">
        <v>140</v>
      </c>
      <c r="D1836" s="1" t="s">
        <v>18</v>
      </c>
      <c r="E1836" s="1" t="s">
        <v>497</v>
      </c>
      <c r="F1836" s="1" t="s">
        <v>2607</v>
      </c>
      <c r="G1836" s="1" t="s">
        <v>14</v>
      </c>
      <c r="H1836" s="1" t="s">
        <v>14</v>
      </c>
      <c r="I1836" s="1" t="s">
        <v>14</v>
      </c>
      <c r="J1836" s="1" t="s">
        <v>14</v>
      </c>
      <c r="K1836" s="1" t="s">
        <v>14</v>
      </c>
      <c r="L1836" s="1" t="s">
        <v>14</v>
      </c>
      <c r="M1836" s="1" t="s">
        <v>14</v>
      </c>
      <c r="N1836" s="1" t="s">
        <v>12</v>
      </c>
      <c r="O1836" s="1" t="s">
        <v>14</v>
      </c>
      <c r="P1836" s="1" t="s">
        <v>14</v>
      </c>
      <c r="Q1836" s="1"/>
    </row>
    <row r="1837" spans="1:17" x14ac:dyDescent="0.25">
      <c r="A1837" s="1" t="s">
        <v>291</v>
      </c>
      <c r="B1837" s="1" t="s">
        <v>2606</v>
      </c>
      <c r="C1837" s="1" t="s">
        <v>140</v>
      </c>
      <c r="D1837" s="1" t="s">
        <v>1953</v>
      </c>
      <c r="E1837" s="1" t="s">
        <v>585</v>
      </c>
      <c r="F1837" s="1" t="s">
        <v>2608</v>
      </c>
      <c r="G1837" s="1" t="s">
        <v>1167</v>
      </c>
      <c r="H1837" s="1" t="s">
        <v>14</v>
      </c>
      <c r="I1837" s="1" t="s">
        <v>14</v>
      </c>
      <c r="J1837" s="1" t="s">
        <v>14</v>
      </c>
      <c r="K1837" s="1" t="s">
        <v>14</v>
      </c>
      <c r="L1837" s="1" t="s">
        <v>14</v>
      </c>
      <c r="M1837" s="1" t="s">
        <v>14</v>
      </c>
      <c r="N1837" s="1" t="s">
        <v>14</v>
      </c>
      <c r="O1837" s="1" t="s">
        <v>14</v>
      </c>
      <c r="P1837" s="1" t="s">
        <v>14</v>
      </c>
      <c r="Q1837" s="1"/>
    </row>
    <row r="1838" spans="1:17" x14ac:dyDescent="0.25">
      <c r="A1838" s="1" t="s">
        <v>291</v>
      </c>
      <c r="B1838" s="1" t="s">
        <v>2609</v>
      </c>
      <c r="C1838" s="1" t="s">
        <v>143</v>
      </c>
      <c r="D1838" s="1" t="s">
        <v>18</v>
      </c>
      <c r="E1838" s="1" t="s">
        <v>497</v>
      </c>
      <c r="F1838" s="1" t="s">
        <v>2610</v>
      </c>
      <c r="G1838" s="1" t="s">
        <v>14</v>
      </c>
      <c r="H1838" s="1" t="s">
        <v>14</v>
      </c>
      <c r="I1838" s="1" t="s">
        <v>14</v>
      </c>
      <c r="J1838" s="1" t="s">
        <v>14</v>
      </c>
      <c r="K1838" s="1" t="s">
        <v>14</v>
      </c>
      <c r="L1838" s="1" t="s">
        <v>14</v>
      </c>
      <c r="M1838" s="1" t="s">
        <v>14</v>
      </c>
      <c r="N1838" s="1" t="s">
        <v>12</v>
      </c>
      <c r="O1838" s="1" t="s">
        <v>14</v>
      </c>
      <c r="P1838" s="1" t="s">
        <v>14</v>
      </c>
      <c r="Q1838" s="1"/>
    </row>
    <row r="1839" spans="1:17" x14ac:dyDescent="0.25">
      <c r="A1839" s="1" t="s">
        <v>291</v>
      </c>
      <c r="B1839" s="1" t="s">
        <v>2609</v>
      </c>
      <c r="C1839" s="1" t="s">
        <v>143</v>
      </c>
      <c r="D1839" s="1" t="s">
        <v>1953</v>
      </c>
      <c r="E1839" s="1" t="s">
        <v>585</v>
      </c>
      <c r="F1839" s="1" t="s">
        <v>2611</v>
      </c>
      <c r="G1839" s="1" t="s">
        <v>1167</v>
      </c>
      <c r="H1839" s="1" t="s">
        <v>14</v>
      </c>
      <c r="I1839" s="1" t="s">
        <v>14</v>
      </c>
      <c r="J1839" s="1" t="s">
        <v>14</v>
      </c>
      <c r="K1839" s="1" t="s">
        <v>14</v>
      </c>
      <c r="L1839" s="1" t="s">
        <v>14</v>
      </c>
      <c r="M1839" s="1" t="s">
        <v>14</v>
      </c>
      <c r="N1839" s="1" t="s">
        <v>14</v>
      </c>
      <c r="O1839" s="1" t="s">
        <v>14</v>
      </c>
      <c r="P1839" s="1" t="s">
        <v>14</v>
      </c>
      <c r="Q1839" s="1"/>
    </row>
    <row r="1840" spans="1:17" x14ac:dyDescent="0.25">
      <c r="A1840" s="1" t="s">
        <v>294</v>
      </c>
      <c r="B1840" s="1" t="s">
        <v>2612</v>
      </c>
      <c r="C1840" s="1" t="s">
        <v>12</v>
      </c>
      <c r="D1840" s="1" t="s">
        <v>18</v>
      </c>
      <c r="E1840" s="1" t="s">
        <v>174</v>
      </c>
      <c r="F1840" s="1" t="s">
        <v>294</v>
      </c>
      <c r="G1840" s="1" t="s">
        <v>14</v>
      </c>
      <c r="H1840" s="1" t="s">
        <v>494</v>
      </c>
      <c r="I1840" s="1" t="s">
        <v>255</v>
      </c>
      <c r="J1840" s="1" t="s">
        <v>495</v>
      </c>
      <c r="K1840" s="1" t="s">
        <v>30</v>
      </c>
      <c r="L1840" s="1" t="s">
        <v>14</v>
      </c>
      <c r="M1840" s="1" t="s">
        <v>14</v>
      </c>
      <c r="N1840" s="1" t="s">
        <v>14</v>
      </c>
      <c r="O1840" s="1" t="s">
        <v>14</v>
      </c>
      <c r="P1840" s="1" t="s">
        <v>14</v>
      </c>
      <c r="Q1840" s="1"/>
    </row>
    <row r="1841" spans="1:17" x14ac:dyDescent="0.25">
      <c r="A1841" s="1" t="s">
        <v>294</v>
      </c>
      <c r="B1841" s="1" t="s">
        <v>2613</v>
      </c>
      <c r="C1841" s="1" t="s">
        <v>18</v>
      </c>
      <c r="D1841" s="1" t="s">
        <v>18</v>
      </c>
      <c r="E1841" s="1" t="s">
        <v>497</v>
      </c>
      <c r="F1841" s="1" t="s">
        <v>2075</v>
      </c>
      <c r="G1841" s="1" t="s">
        <v>14</v>
      </c>
      <c r="H1841" s="1" t="s">
        <v>499</v>
      </c>
      <c r="I1841" s="1" t="s">
        <v>14</v>
      </c>
      <c r="J1841" s="1" t="s">
        <v>500</v>
      </c>
      <c r="K1841" s="1" t="s">
        <v>30</v>
      </c>
      <c r="L1841" s="1" t="s">
        <v>14</v>
      </c>
      <c r="M1841" s="1" t="s">
        <v>14</v>
      </c>
      <c r="N1841" s="1" t="s">
        <v>14</v>
      </c>
      <c r="O1841" s="1" t="s">
        <v>14</v>
      </c>
      <c r="P1841" s="1" t="s">
        <v>14</v>
      </c>
      <c r="Q1841" s="1"/>
    </row>
    <row r="1842" spans="1:17" x14ac:dyDescent="0.25">
      <c r="A1842" s="1" t="s">
        <v>294</v>
      </c>
      <c r="B1842" s="1" t="s">
        <v>2614</v>
      </c>
      <c r="C1842" s="1" t="s">
        <v>20</v>
      </c>
      <c r="D1842" s="1" t="s">
        <v>12</v>
      </c>
      <c r="E1842" s="1" t="s">
        <v>502</v>
      </c>
      <c r="F1842" s="1" t="s">
        <v>14</v>
      </c>
      <c r="G1842" s="1" t="s">
        <v>14</v>
      </c>
      <c r="H1842" s="1" t="s">
        <v>14</v>
      </c>
      <c r="I1842" s="1" t="s">
        <v>14</v>
      </c>
      <c r="J1842" s="1" t="s">
        <v>14</v>
      </c>
      <c r="K1842" s="1" t="s">
        <v>14</v>
      </c>
      <c r="L1842" s="1" t="s">
        <v>14</v>
      </c>
      <c r="M1842" s="1" t="s">
        <v>14</v>
      </c>
      <c r="N1842" s="1" t="s">
        <v>14</v>
      </c>
      <c r="O1842" s="1" t="s">
        <v>14</v>
      </c>
      <c r="P1842" s="1" t="s">
        <v>14</v>
      </c>
      <c r="Q1842" s="1"/>
    </row>
    <row r="1843" spans="1:17" x14ac:dyDescent="0.25">
      <c r="A1843" s="1" t="s">
        <v>294</v>
      </c>
      <c r="B1843" s="1" t="s">
        <v>2615</v>
      </c>
      <c r="C1843" s="1" t="s">
        <v>22</v>
      </c>
      <c r="D1843" s="1" t="s">
        <v>18</v>
      </c>
      <c r="E1843" s="1" t="s">
        <v>497</v>
      </c>
      <c r="F1843" s="1" t="s">
        <v>2616</v>
      </c>
      <c r="G1843" s="1" t="s">
        <v>14</v>
      </c>
      <c r="H1843" s="1" t="s">
        <v>494</v>
      </c>
      <c r="I1843" s="1" t="s">
        <v>505</v>
      </c>
      <c r="J1843" s="1" t="s">
        <v>252</v>
      </c>
      <c r="K1843" s="1" t="s">
        <v>14</v>
      </c>
      <c r="L1843" s="1" t="s">
        <v>14</v>
      </c>
      <c r="M1843" s="1" t="s">
        <v>14</v>
      </c>
      <c r="N1843" s="1" t="s">
        <v>14</v>
      </c>
      <c r="O1843" s="1" t="s">
        <v>14</v>
      </c>
      <c r="P1843" s="1" t="s">
        <v>14</v>
      </c>
      <c r="Q1843" s="1"/>
    </row>
    <row r="1844" spans="1:17" x14ac:dyDescent="0.25">
      <c r="A1844" s="1" t="s">
        <v>294</v>
      </c>
      <c r="B1844" s="1" t="s">
        <v>2617</v>
      </c>
      <c r="C1844" s="1" t="s">
        <v>24</v>
      </c>
      <c r="D1844" s="1" t="s">
        <v>18</v>
      </c>
      <c r="E1844" s="1" t="s">
        <v>497</v>
      </c>
      <c r="F1844" s="1" t="s">
        <v>2376</v>
      </c>
      <c r="G1844" s="1" t="s">
        <v>14</v>
      </c>
      <c r="H1844" s="1" t="s">
        <v>14</v>
      </c>
      <c r="I1844" s="1" t="s">
        <v>14</v>
      </c>
      <c r="J1844" s="1" t="s">
        <v>14</v>
      </c>
      <c r="K1844" s="1" t="s">
        <v>14</v>
      </c>
      <c r="L1844" s="1" t="s">
        <v>14</v>
      </c>
      <c r="M1844" s="1" t="s">
        <v>14</v>
      </c>
      <c r="N1844" s="1" t="s">
        <v>12</v>
      </c>
      <c r="O1844" s="1" t="s">
        <v>14</v>
      </c>
      <c r="P1844" s="1" t="s">
        <v>14</v>
      </c>
      <c r="Q1844" s="1"/>
    </row>
    <row r="1845" spans="1:17" x14ac:dyDescent="0.25">
      <c r="A1845" s="1" t="s">
        <v>294</v>
      </c>
      <c r="B1845" s="1" t="s">
        <v>2617</v>
      </c>
      <c r="C1845" s="1" t="s">
        <v>24</v>
      </c>
      <c r="D1845" s="1" t="s">
        <v>1953</v>
      </c>
      <c r="E1845" s="1" t="s">
        <v>585</v>
      </c>
      <c r="F1845" s="1" t="s">
        <v>2618</v>
      </c>
      <c r="G1845" s="1" t="s">
        <v>27</v>
      </c>
      <c r="H1845" s="1" t="s">
        <v>14</v>
      </c>
      <c r="I1845" s="1" t="s">
        <v>14</v>
      </c>
      <c r="J1845" s="1" t="s">
        <v>14</v>
      </c>
      <c r="K1845" s="1" t="s">
        <v>14</v>
      </c>
      <c r="L1845" s="1" t="s">
        <v>14</v>
      </c>
      <c r="M1845" s="1" t="s">
        <v>14</v>
      </c>
      <c r="N1845" s="1" t="s">
        <v>14</v>
      </c>
      <c r="O1845" s="1" t="s">
        <v>14</v>
      </c>
      <c r="P1845" s="1" t="s">
        <v>14</v>
      </c>
      <c r="Q1845" s="1"/>
    </row>
    <row r="1846" spans="1:17" x14ac:dyDescent="0.25">
      <c r="A1846" s="1" t="s">
        <v>294</v>
      </c>
      <c r="B1846" s="1" t="s">
        <v>2619</v>
      </c>
      <c r="C1846" s="1" t="s">
        <v>30</v>
      </c>
      <c r="D1846" s="1" t="s">
        <v>18</v>
      </c>
      <c r="E1846" s="1" t="s">
        <v>497</v>
      </c>
      <c r="F1846" s="1" t="s">
        <v>2620</v>
      </c>
      <c r="G1846" s="1" t="s">
        <v>14</v>
      </c>
      <c r="H1846" s="1" t="s">
        <v>14</v>
      </c>
      <c r="I1846" s="1" t="s">
        <v>14</v>
      </c>
      <c r="J1846" s="1" t="s">
        <v>14</v>
      </c>
      <c r="K1846" s="1" t="s">
        <v>14</v>
      </c>
      <c r="L1846" s="1" t="s">
        <v>14</v>
      </c>
      <c r="M1846" s="1" t="s">
        <v>14</v>
      </c>
      <c r="N1846" s="1" t="s">
        <v>12</v>
      </c>
      <c r="O1846" s="1" t="s">
        <v>14</v>
      </c>
      <c r="P1846" s="1" t="s">
        <v>14</v>
      </c>
      <c r="Q1846" s="1"/>
    </row>
    <row r="1847" spans="1:17" x14ac:dyDescent="0.25">
      <c r="A1847" s="1" t="s">
        <v>294</v>
      </c>
      <c r="B1847" s="1" t="s">
        <v>2619</v>
      </c>
      <c r="C1847" s="1" t="s">
        <v>30</v>
      </c>
      <c r="D1847" s="1" t="s">
        <v>1953</v>
      </c>
      <c r="E1847" s="1" t="s">
        <v>585</v>
      </c>
      <c r="F1847" s="1" t="s">
        <v>2621</v>
      </c>
      <c r="G1847" s="1" t="s">
        <v>27</v>
      </c>
      <c r="H1847" s="1" t="s">
        <v>14</v>
      </c>
      <c r="I1847" s="1" t="s">
        <v>14</v>
      </c>
      <c r="J1847" s="1" t="s">
        <v>14</v>
      </c>
      <c r="K1847" s="1" t="s">
        <v>14</v>
      </c>
      <c r="L1847" s="1" t="s">
        <v>14</v>
      </c>
      <c r="M1847" s="1" t="s">
        <v>14</v>
      </c>
      <c r="N1847" s="1" t="s">
        <v>14</v>
      </c>
      <c r="O1847" s="1" t="s">
        <v>14</v>
      </c>
      <c r="P1847" s="1" t="s">
        <v>14</v>
      </c>
      <c r="Q1847" s="1"/>
    </row>
    <row r="1848" spans="1:17" x14ac:dyDescent="0.25">
      <c r="A1848" s="1" t="s">
        <v>294</v>
      </c>
      <c r="B1848" s="1" t="s">
        <v>2622</v>
      </c>
      <c r="C1848" s="1" t="s">
        <v>32</v>
      </c>
      <c r="D1848" s="1" t="s">
        <v>18</v>
      </c>
      <c r="E1848" s="1" t="s">
        <v>497</v>
      </c>
      <c r="F1848" s="1" t="s">
        <v>2623</v>
      </c>
      <c r="G1848" s="1" t="s">
        <v>14</v>
      </c>
      <c r="H1848" s="1" t="s">
        <v>14</v>
      </c>
      <c r="I1848" s="1" t="s">
        <v>14</v>
      </c>
      <c r="J1848" s="1" t="s">
        <v>14</v>
      </c>
      <c r="K1848" s="1" t="s">
        <v>14</v>
      </c>
      <c r="L1848" s="1" t="s">
        <v>14</v>
      </c>
      <c r="M1848" s="1" t="s">
        <v>14</v>
      </c>
      <c r="N1848" s="1" t="s">
        <v>12</v>
      </c>
      <c r="O1848" s="1" t="s">
        <v>14</v>
      </c>
      <c r="P1848" s="1" t="s">
        <v>14</v>
      </c>
      <c r="Q1848" s="1"/>
    </row>
    <row r="1849" spans="1:17" x14ac:dyDescent="0.25">
      <c r="A1849" s="1" t="s">
        <v>294</v>
      </c>
      <c r="B1849" s="1" t="s">
        <v>2622</v>
      </c>
      <c r="C1849" s="1" t="s">
        <v>32</v>
      </c>
      <c r="D1849" s="1" t="s">
        <v>1953</v>
      </c>
      <c r="E1849" s="1" t="s">
        <v>585</v>
      </c>
      <c r="F1849" s="1" t="s">
        <v>2624</v>
      </c>
      <c r="G1849" s="1" t="s">
        <v>27</v>
      </c>
      <c r="H1849" s="1" t="s">
        <v>14</v>
      </c>
      <c r="I1849" s="1" t="s">
        <v>14</v>
      </c>
      <c r="J1849" s="1" t="s">
        <v>14</v>
      </c>
      <c r="K1849" s="1" t="s">
        <v>14</v>
      </c>
      <c r="L1849" s="1" t="s">
        <v>14</v>
      </c>
      <c r="M1849" s="1" t="s">
        <v>14</v>
      </c>
      <c r="N1849" s="1" t="s">
        <v>14</v>
      </c>
      <c r="O1849" s="1" t="s">
        <v>14</v>
      </c>
      <c r="P1849" s="1" t="s">
        <v>14</v>
      </c>
      <c r="Q1849" s="1"/>
    </row>
    <row r="1850" spans="1:17" x14ac:dyDescent="0.25">
      <c r="A1850" s="1" t="s">
        <v>294</v>
      </c>
      <c r="B1850" s="1" t="s">
        <v>2625</v>
      </c>
      <c r="C1850" s="1" t="s">
        <v>34</v>
      </c>
      <c r="D1850" s="1" t="s">
        <v>18</v>
      </c>
      <c r="E1850" s="1" t="s">
        <v>497</v>
      </c>
      <c r="F1850" s="1" t="s">
        <v>2626</v>
      </c>
      <c r="G1850" s="1" t="s">
        <v>14</v>
      </c>
      <c r="H1850" s="1" t="s">
        <v>14</v>
      </c>
      <c r="I1850" s="1" t="s">
        <v>14</v>
      </c>
      <c r="J1850" s="1" t="s">
        <v>14</v>
      </c>
      <c r="K1850" s="1" t="s">
        <v>14</v>
      </c>
      <c r="L1850" s="1" t="s">
        <v>14</v>
      </c>
      <c r="M1850" s="1" t="s">
        <v>14</v>
      </c>
      <c r="N1850" s="1" t="s">
        <v>12</v>
      </c>
      <c r="O1850" s="1" t="s">
        <v>14</v>
      </c>
      <c r="P1850" s="1" t="s">
        <v>14</v>
      </c>
      <c r="Q1850" s="1"/>
    </row>
    <row r="1851" spans="1:17" x14ac:dyDescent="0.25">
      <c r="A1851" s="1" t="s">
        <v>294</v>
      </c>
      <c r="B1851" s="1" t="s">
        <v>2625</v>
      </c>
      <c r="C1851" s="1" t="s">
        <v>34</v>
      </c>
      <c r="D1851" s="1" t="s">
        <v>1953</v>
      </c>
      <c r="E1851" s="1" t="s">
        <v>585</v>
      </c>
      <c r="F1851" s="1" t="s">
        <v>2627</v>
      </c>
      <c r="G1851" s="1" t="s">
        <v>27</v>
      </c>
      <c r="H1851" s="1" t="s">
        <v>14</v>
      </c>
      <c r="I1851" s="1" t="s">
        <v>14</v>
      </c>
      <c r="J1851" s="1" t="s">
        <v>14</v>
      </c>
      <c r="K1851" s="1" t="s">
        <v>14</v>
      </c>
      <c r="L1851" s="1" t="s">
        <v>14</v>
      </c>
      <c r="M1851" s="1" t="s">
        <v>14</v>
      </c>
      <c r="N1851" s="1" t="s">
        <v>14</v>
      </c>
      <c r="O1851" s="1" t="s">
        <v>14</v>
      </c>
      <c r="P1851" s="1" t="s">
        <v>14</v>
      </c>
      <c r="Q1851" s="1"/>
    </row>
    <row r="1852" spans="1:17" x14ac:dyDescent="0.25">
      <c r="A1852" s="1" t="s">
        <v>294</v>
      </c>
      <c r="B1852" s="1" t="s">
        <v>2628</v>
      </c>
      <c r="C1852" s="1" t="s">
        <v>36</v>
      </c>
      <c r="D1852" s="1" t="s">
        <v>18</v>
      </c>
      <c r="E1852" s="1" t="s">
        <v>497</v>
      </c>
      <c r="F1852" s="1" t="s">
        <v>2629</v>
      </c>
      <c r="G1852" s="1" t="s">
        <v>14</v>
      </c>
      <c r="H1852" s="1" t="s">
        <v>14</v>
      </c>
      <c r="I1852" s="1" t="s">
        <v>14</v>
      </c>
      <c r="J1852" s="1" t="s">
        <v>14</v>
      </c>
      <c r="K1852" s="1" t="s">
        <v>14</v>
      </c>
      <c r="L1852" s="1" t="s">
        <v>14</v>
      </c>
      <c r="M1852" s="1" t="s">
        <v>14</v>
      </c>
      <c r="N1852" s="1" t="s">
        <v>12</v>
      </c>
      <c r="O1852" s="1" t="s">
        <v>14</v>
      </c>
      <c r="P1852" s="1" t="s">
        <v>14</v>
      </c>
      <c r="Q1852" s="1"/>
    </row>
    <row r="1853" spans="1:17" x14ac:dyDescent="0.25">
      <c r="A1853" s="1" t="s">
        <v>294</v>
      </c>
      <c r="B1853" s="1" t="s">
        <v>2628</v>
      </c>
      <c r="C1853" s="1" t="s">
        <v>36</v>
      </c>
      <c r="D1853" s="1" t="s">
        <v>1953</v>
      </c>
      <c r="E1853" s="1" t="s">
        <v>585</v>
      </c>
      <c r="F1853" s="1" t="s">
        <v>2630</v>
      </c>
      <c r="G1853" s="1" t="s">
        <v>27</v>
      </c>
      <c r="H1853" s="1" t="s">
        <v>14</v>
      </c>
      <c r="I1853" s="1" t="s">
        <v>14</v>
      </c>
      <c r="J1853" s="1" t="s">
        <v>14</v>
      </c>
      <c r="K1853" s="1" t="s">
        <v>14</v>
      </c>
      <c r="L1853" s="1" t="s">
        <v>14</v>
      </c>
      <c r="M1853" s="1" t="s">
        <v>14</v>
      </c>
      <c r="N1853" s="1" t="s">
        <v>14</v>
      </c>
      <c r="O1853" s="1" t="s">
        <v>14</v>
      </c>
      <c r="P1853" s="1" t="s">
        <v>14</v>
      </c>
      <c r="Q1853" s="1"/>
    </row>
    <row r="1854" spans="1:17" x14ac:dyDescent="0.25">
      <c r="A1854" s="1" t="s">
        <v>294</v>
      </c>
      <c r="B1854" s="1" t="s">
        <v>2631</v>
      </c>
      <c r="C1854" s="1" t="s">
        <v>38</v>
      </c>
      <c r="D1854" s="1" t="s">
        <v>18</v>
      </c>
      <c r="E1854" s="1" t="s">
        <v>497</v>
      </c>
      <c r="F1854" s="1" t="s">
        <v>2632</v>
      </c>
      <c r="G1854" s="1" t="s">
        <v>14</v>
      </c>
      <c r="H1854" s="1" t="s">
        <v>14</v>
      </c>
      <c r="I1854" s="1" t="s">
        <v>14</v>
      </c>
      <c r="J1854" s="1" t="s">
        <v>14</v>
      </c>
      <c r="K1854" s="1" t="s">
        <v>14</v>
      </c>
      <c r="L1854" s="1" t="s">
        <v>14</v>
      </c>
      <c r="M1854" s="1" t="s">
        <v>14</v>
      </c>
      <c r="N1854" s="1" t="s">
        <v>12</v>
      </c>
      <c r="O1854" s="1" t="s">
        <v>14</v>
      </c>
      <c r="P1854" s="1" t="s">
        <v>14</v>
      </c>
      <c r="Q1854" s="1"/>
    </row>
    <row r="1855" spans="1:17" x14ac:dyDescent="0.25">
      <c r="A1855" s="1" t="s">
        <v>294</v>
      </c>
      <c r="B1855" s="1" t="s">
        <v>2631</v>
      </c>
      <c r="C1855" s="1" t="s">
        <v>38</v>
      </c>
      <c r="D1855" s="1" t="s">
        <v>1953</v>
      </c>
      <c r="E1855" s="1" t="s">
        <v>585</v>
      </c>
      <c r="F1855" s="1" t="s">
        <v>2633</v>
      </c>
      <c r="G1855" s="1" t="s">
        <v>27</v>
      </c>
      <c r="H1855" s="1" t="s">
        <v>14</v>
      </c>
      <c r="I1855" s="1" t="s">
        <v>14</v>
      </c>
      <c r="J1855" s="1" t="s">
        <v>14</v>
      </c>
      <c r="K1855" s="1" t="s">
        <v>14</v>
      </c>
      <c r="L1855" s="1" t="s">
        <v>14</v>
      </c>
      <c r="M1855" s="1" t="s">
        <v>14</v>
      </c>
      <c r="N1855" s="1" t="s">
        <v>14</v>
      </c>
      <c r="O1855" s="1" t="s">
        <v>14</v>
      </c>
      <c r="P1855" s="1" t="s">
        <v>14</v>
      </c>
      <c r="Q1855" s="1"/>
    </row>
    <row r="1856" spans="1:17" x14ac:dyDescent="0.25">
      <c r="A1856" s="1" t="s">
        <v>294</v>
      </c>
      <c r="B1856" s="1" t="s">
        <v>2634</v>
      </c>
      <c r="C1856" s="1" t="s">
        <v>40</v>
      </c>
      <c r="D1856" s="1" t="s">
        <v>18</v>
      </c>
      <c r="E1856" s="1" t="s">
        <v>497</v>
      </c>
      <c r="F1856" s="1" t="s">
        <v>2635</v>
      </c>
      <c r="G1856" s="1" t="s">
        <v>14</v>
      </c>
      <c r="H1856" s="1" t="s">
        <v>14</v>
      </c>
      <c r="I1856" s="1" t="s">
        <v>14</v>
      </c>
      <c r="J1856" s="1" t="s">
        <v>14</v>
      </c>
      <c r="K1856" s="1" t="s">
        <v>14</v>
      </c>
      <c r="L1856" s="1" t="s">
        <v>14</v>
      </c>
      <c r="M1856" s="1" t="s">
        <v>14</v>
      </c>
      <c r="N1856" s="1" t="s">
        <v>12</v>
      </c>
      <c r="O1856" s="1" t="s">
        <v>14</v>
      </c>
      <c r="P1856" s="1" t="s">
        <v>14</v>
      </c>
      <c r="Q1856" s="1"/>
    </row>
    <row r="1857" spans="1:17" x14ac:dyDescent="0.25">
      <c r="A1857" s="1" t="s">
        <v>294</v>
      </c>
      <c r="B1857" s="1" t="s">
        <v>2634</v>
      </c>
      <c r="C1857" s="1" t="s">
        <v>40</v>
      </c>
      <c r="D1857" s="1" t="s">
        <v>1953</v>
      </c>
      <c r="E1857" s="1" t="s">
        <v>585</v>
      </c>
      <c r="F1857" s="1" t="s">
        <v>2636</v>
      </c>
      <c r="G1857" s="1" t="s">
        <v>27</v>
      </c>
      <c r="H1857" s="1" t="s">
        <v>14</v>
      </c>
      <c r="I1857" s="1" t="s">
        <v>14</v>
      </c>
      <c r="J1857" s="1" t="s">
        <v>14</v>
      </c>
      <c r="K1857" s="1" t="s">
        <v>14</v>
      </c>
      <c r="L1857" s="1" t="s">
        <v>14</v>
      </c>
      <c r="M1857" s="1" t="s">
        <v>14</v>
      </c>
      <c r="N1857" s="1" t="s">
        <v>14</v>
      </c>
      <c r="O1857" s="1" t="s">
        <v>14</v>
      </c>
      <c r="P1857" s="1" t="s">
        <v>14</v>
      </c>
      <c r="Q1857" s="1"/>
    </row>
    <row r="1858" spans="1:17" x14ac:dyDescent="0.25">
      <c r="A1858" s="1" t="s">
        <v>294</v>
      </c>
      <c r="B1858" s="1" t="s">
        <v>2637</v>
      </c>
      <c r="C1858" s="1" t="s">
        <v>43</v>
      </c>
      <c r="D1858" s="1" t="s">
        <v>18</v>
      </c>
      <c r="E1858" s="1" t="s">
        <v>497</v>
      </c>
      <c r="F1858" s="1" t="s">
        <v>2638</v>
      </c>
      <c r="G1858" s="1" t="s">
        <v>14</v>
      </c>
      <c r="H1858" s="1" t="s">
        <v>14</v>
      </c>
      <c r="I1858" s="1" t="s">
        <v>14</v>
      </c>
      <c r="J1858" s="1" t="s">
        <v>14</v>
      </c>
      <c r="K1858" s="1" t="s">
        <v>14</v>
      </c>
      <c r="L1858" s="1" t="s">
        <v>14</v>
      </c>
      <c r="M1858" s="1" t="s">
        <v>14</v>
      </c>
      <c r="N1858" s="1" t="s">
        <v>12</v>
      </c>
      <c r="O1858" s="1" t="s">
        <v>14</v>
      </c>
      <c r="P1858" s="1" t="s">
        <v>14</v>
      </c>
      <c r="Q1858" s="1"/>
    </row>
    <row r="1859" spans="1:17" x14ac:dyDescent="0.25">
      <c r="A1859" s="1" t="s">
        <v>294</v>
      </c>
      <c r="B1859" s="1" t="s">
        <v>2637</v>
      </c>
      <c r="C1859" s="1" t="s">
        <v>43</v>
      </c>
      <c r="D1859" s="1" t="s">
        <v>1953</v>
      </c>
      <c r="E1859" s="1" t="s">
        <v>585</v>
      </c>
      <c r="F1859" s="1" t="s">
        <v>2639</v>
      </c>
      <c r="G1859" s="1" t="s">
        <v>27</v>
      </c>
      <c r="H1859" s="1" t="s">
        <v>14</v>
      </c>
      <c r="I1859" s="1" t="s">
        <v>14</v>
      </c>
      <c r="J1859" s="1" t="s">
        <v>14</v>
      </c>
      <c r="K1859" s="1" t="s">
        <v>14</v>
      </c>
      <c r="L1859" s="1" t="s">
        <v>14</v>
      </c>
      <c r="M1859" s="1" t="s">
        <v>14</v>
      </c>
      <c r="N1859" s="1" t="s">
        <v>14</v>
      </c>
      <c r="O1859" s="1" t="s">
        <v>14</v>
      </c>
      <c r="P1859" s="1" t="s">
        <v>14</v>
      </c>
      <c r="Q1859" s="1"/>
    </row>
    <row r="1860" spans="1:17" x14ac:dyDescent="0.25">
      <c r="A1860" s="1" t="s">
        <v>294</v>
      </c>
      <c r="B1860" s="1" t="s">
        <v>2640</v>
      </c>
      <c r="C1860" s="1" t="s">
        <v>47</v>
      </c>
      <c r="D1860" s="1" t="s">
        <v>18</v>
      </c>
      <c r="E1860" s="1" t="s">
        <v>497</v>
      </c>
      <c r="F1860" s="1" t="s">
        <v>2641</v>
      </c>
      <c r="G1860" s="1" t="s">
        <v>14</v>
      </c>
      <c r="H1860" s="1" t="s">
        <v>14</v>
      </c>
      <c r="I1860" s="1" t="s">
        <v>14</v>
      </c>
      <c r="J1860" s="1" t="s">
        <v>14</v>
      </c>
      <c r="K1860" s="1" t="s">
        <v>14</v>
      </c>
      <c r="L1860" s="1" t="s">
        <v>14</v>
      </c>
      <c r="M1860" s="1" t="s">
        <v>14</v>
      </c>
      <c r="N1860" s="1" t="s">
        <v>12</v>
      </c>
      <c r="O1860" s="1" t="s">
        <v>14</v>
      </c>
      <c r="P1860" s="1" t="s">
        <v>14</v>
      </c>
      <c r="Q1860" s="1"/>
    </row>
    <row r="1861" spans="1:17" x14ac:dyDescent="0.25">
      <c r="A1861" s="1" t="s">
        <v>294</v>
      </c>
      <c r="B1861" s="1" t="s">
        <v>2640</v>
      </c>
      <c r="C1861" s="1" t="s">
        <v>47</v>
      </c>
      <c r="D1861" s="1" t="s">
        <v>1953</v>
      </c>
      <c r="E1861" s="1" t="s">
        <v>585</v>
      </c>
      <c r="F1861" s="1" t="s">
        <v>2642</v>
      </c>
      <c r="G1861" s="1" t="s">
        <v>27</v>
      </c>
      <c r="H1861" s="1" t="s">
        <v>14</v>
      </c>
      <c r="I1861" s="1" t="s">
        <v>14</v>
      </c>
      <c r="J1861" s="1" t="s">
        <v>14</v>
      </c>
      <c r="K1861" s="1" t="s">
        <v>14</v>
      </c>
      <c r="L1861" s="1" t="s">
        <v>14</v>
      </c>
      <c r="M1861" s="1" t="s">
        <v>14</v>
      </c>
      <c r="N1861" s="1" t="s">
        <v>14</v>
      </c>
      <c r="O1861" s="1" t="s">
        <v>14</v>
      </c>
      <c r="P1861" s="1" t="s">
        <v>14</v>
      </c>
      <c r="Q1861" s="1"/>
    </row>
    <row r="1862" spans="1:17" x14ac:dyDescent="0.25">
      <c r="A1862" s="1" t="s">
        <v>294</v>
      </c>
      <c r="B1862" s="1" t="s">
        <v>2643</v>
      </c>
      <c r="C1862" s="1" t="s">
        <v>49</v>
      </c>
      <c r="D1862" s="1" t="s">
        <v>18</v>
      </c>
      <c r="E1862" s="1" t="s">
        <v>497</v>
      </c>
      <c r="F1862" s="1" t="s">
        <v>2644</v>
      </c>
      <c r="G1862" s="1" t="s">
        <v>14</v>
      </c>
      <c r="H1862" s="1" t="s">
        <v>494</v>
      </c>
      <c r="I1862" s="1" t="s">
        <v>508</v>
      </c>
      <c r="J1862" s="1" t="s">
        <v>14</v>
      </c>
      <c r="K1862" s="1" t="s">
        <v>14</v>
      </c>
      <c r="L1862" s="1" t="s">
        <v>14</v>
      </c>
      <c r="M1862" s="1" t="s">
        <v>509</v>
      </c>
      <c r="N1862" s="1" t="s">
        <v>12</v>
      </c>
      <c r="O1862" s="1" t="s">
        <v>14</v>
      </c>
      <c r="P1862" s="1" t="s">
        <v>14</v>
      </c>
      <c r="Q1862" s="1"/>
    </row>
    <row r="1863" spans="1:17" x14ac:dyDescent="0.25">
      <c r="A1863" s="1" t="s">
        <v>294</v>
      </c>
      <c r="B1863" s="1" t="s">
        <v>2643</v>
      </c>
      <c r="C1863" s="1" t="s">
        <v>49</v>
      </c>
      <c r="D1863" s="1" t="s">
        <v>1953</v>
      </c>
      <c r="E1863" s="1" t="s">
        <v>585</v>
      </c>
      <c r="F1863" s="1" t="s">
        <v>2645</v>
      </c>
      <c r="G1863" s="1" t="s">
        <v>27</v>
      </c>
      <c r="H1863" s="1" t="s">
        <v>494</v>
      </c>
      <c r="I1863" s="1" t="s">
        <v>508</v>
      </c>
      <c r="J1863" s="1" t="s">
        <v>14</v>
      </c>
      <c r="K1863" s="1" t="s">
        <v>14</v>
      </c>
      <c r="L1863" s="1" t="s">
        <v>509</v>
      </c>
      <c r="M1863" s="1" t="s">
        <v>509</v>
      </c>
      <c r="N1863" s="1" t="s">
        <v>509</v>
      </c>
      <c r="O1863" s="1" t="s">
        <v>14</v>
      </c>
      <c r="P1863" s="1" t="s">
        <v>14</v>
      </c>
      <c r="Q1863" s="1"/>
    </row>
    <row r="1864" spans="1:17" x14ac:dyDescent="0.25">
      <c r="A1864" s="1" t="s">
        <v>294</v>
      </c>
      <c r="B1864" s="1" t="s">
        <v>2646</v>
      </c>
      <c r="C1864" s="1" t="s">
        <v>51</v>
      </c>
      <c r="D1864" s="1" t="s">
        <v>12</v>
      </c>
      <c r="E1864" s="1" t="s">
        <v>502</v>
      </c>
      <c r="F1864" s="1" t="s">
        <v>14</v>
      </c>
      <c r="G1864" s="1" t="s">
        <v>14</v>
      </c>
      <c r="H1864" s="1" t="s">
        <v>14</v>
      </c>
      <c r="I1864" s="1" t="s">
        <v>14</v>
      </c>
      <c r="J1864" s="1" t="s">
        <v>14</v>
      </c>
      <c r="K1864" s="1" t="s">
        <v>14</v>
      </c>
      <c r="L1864" s="1" t="s">
        <v>14</v>
      </c>
      <c r="M1864" s="1" t="s">
        <v>14</v>
      </c>
      <c r="N1864" s="1" t="s">
        <v>14</v>
      </c>
      <c r="O1864" s="1" t="s">
        <v>14</v>
      </c>
      <c r="P1864" s="1" t="s">
        <v>14</v>
      </c>
      <c r="Q1864" s="1"/>
    </row>
    <row r="1865" spans="1:17" x14ac:dyDescent="0.25">
      <c r="A1865" s="1" t="s">
        <v>294</v>
      </c>
      <c r="B1865" s="1" t="s">
        <v>2647</v>
      </c>
      <c r="C1865" s="1" t="s">
        <v>53</v>
      </c>
      <c r="D1865" s="1" t="s">
        <v>18</v>
      </c>
      <c r="E1865" s="1" t="s">
        <v>497</v>
      </c>
      <c r="F1865" s="1" t="s">
        <v>2648</v>
      </c>
      <c r="G1865" s="1" t="s">
        <v>14</v>
      </c>
      <c r="H1865" s="1" t="s">
        <v>494</v>
      </c>
      <c r="I1865" s="1" t="s">
        <v>505</v>
      </c>
      <c r="J1865" s="1" t="s">
        <v>252</v>
      </c>
      <c r="K1865" s="1" t="s">
        <v>14</v>
      </c>
      <c r="L1865" s="1" t="s">
        <v>14</v>
      </c>
      <c r="M1865" s="1" t="s">
        <v>14</v>
      </c>
      <c r="N1865" s="1" t="s">
        <v>14</v>
      </c>
      <c r="O1865" s="1" t="s">
        <v>14</v>
      </c>
      <c r="P1865" s="1" t="s">
        <v>14</v>
      </c>
      <c r="Q1865" s="1"/>
    </row>
    <row r="1866" spans="1:17" x14ac:dyDescent="0.25">
      <c r="A1866" s="1" t="s">
        <v>294</v>
      </c>
      <c r="B1866" s="1" t="s">
        <v>2649</v>
      </c>
      <c r="C1866" s="1" t="s">
        <v>55</v>
      </c>
      <c r="D1866" s="1" t="s">
        <v>18</v>
      </c>
      <c r="E1866" s="1" t="s">
        <v>497</v>
      </c>
      <c r="F1866" s="1" t="s">
        <v>2650</v>
      </c>
      <c r="G1866" s="1" t="s">
        <v>14</v>
      </c>
      <c r="H1866" s="1" t="s">
        <v>14</v>
      </c>
      <c r="I1866" s="1" t="s">
        <v>14</v>
      </c>
      <c r="J1866" s="1" t="s">
        <v>14</v>
      </c>
      <c r="K1866" s="1" t="s">
        <v>14</v>
      </c>
      <c r="L1866" s="1" t="s">
        <v>14</v>
      </c>
      <c r="M1866" s="1" t="s">
        <v>14</v>
      </c>
      <c r="N1866" s="1" t="s">
        <v>12</v>
      </c>
      <c r="O1866" s="1" t="s">
        <v>14</v>
      </c>
      <c r="P1866" s="1" t="s">
        <v>14</v>
      </c>
      <c r="Q1866" s="1"/>
    </row>
    <row r="1867" spans="1:17" x14ac:dyDescent="0.25">
      <c r="A1867" s="1" t="s">
        <v>294</v>
      </c>
      <c r="B1867" s="1" t="s">
        <v>2649</v>
      </c>
      <c r="C1867" s="1" t="s">
        <v>55</v>
      </c>
      <c r="D1867" s="1" t="s">
        <v>1953</v>
      </c>
      <c r="E1867" s="1" t="s">
        <v>585</v>
      </c>
      <c r="F1867" s="1" t="s">
        <v>2651</v>
      </c>
      <c r="G1867" s="1" t="s">
        <v>27</v>
      </c>
      <c r="H1867" s="1" t="s">
        <v>14</v>
      </c>
      <c r="I1867" s="1" t="s">
        <v>14</v>
      </c>
      <c r="J1867" s="1" t="s">
        <v>14</v>
      </c>
      <c r="K1867" s="1" t="s">
        <v>14</v>
      </c>
      <c r="L1867" s="1" t="s">
        <v>14</v>
      </c>
      <c r="M1867" s="1" t="s">
        <v>14</v>
      </c>
      <c r="N1867" s="1" t="s">
        <v>14</v>
      </c>
      <c r="O1867" s="1" t="s">
        <v>14</v>
      </c>
      <c r="P1867" s="1" t="s">
        <v>14</v>
      </c>
      <c r="Q1867" s="1"/>
    </row>
    <row r="1868" spans="1:17" x14ac:dyDescent="0.25">
      <c r="A1868" s="1" t="s">
        <v>294</v>
      </c>
      <c r="B1868" s="1" t="s">
        <v>2652</v>
      </c>
      <c r="C1868" s="1" t="s">
        <v>58</v>
      </c>
      <c r="D1868" s="1" t="s">
        <v>18</v>
      </c>
      <c r="E1868" s="1" t="s">
        <v>497</v>
      </c>
      <c r="F1868" s="1" t="s">
        <v>2653</v>
      </c>
      <c r="G1868" s="1" t="s">
        <v>14</v>
      </c>
      <c r="H1868" s="1" t="s">
        <v>494</v>
      </c>
      <c r="I1868" s="1" t="s">
        <v>508</v>
      </c>
      <c r="J1868" s="1" t="s">
        <v>14</v>
      </c>
      <c r="K1868" s="1" t="s">
        <v>14</v>
      </c>
      <c r="L1868" s="1" t="s">
        <v>14</v>
      </c>
      <c r="M1868" s="1" t="s">
        <v>509</v>
      </c>
      <c r="N1868" s="1" t="s">
        <v>12</v>
      </c>
      <c r="O1868" s="1" t="s">
        <v>14</v>
      </c>
      <c r="P1868" s="1" t="s">
        <v>14</v>
      </c>
      <c r="Q1868" s="1"/>
    </row>
    <row r="1869" spans="1:17" x14ac:dyDescent="0.25">
      <c r="A1869" s="1" t="s">
        <v>294</v>
      </c>
      <c r="B1869" s="1" t="s">
        <v>2652</v>
      </c>
      <c r="C1869" s="1" t="s">
        <v>58</v>
      </c>
      <c r="D1869" s="1" t="s">
        <v>1953</v>
      </c>
      <c r="E1869" s="1" t="s">
        <v>585</v>
      </c>
      <c r="F1869" s="1" t="s">
        <v>2654</v>
      </c>
      <c r="G1869" s="1" t="s">
        <v>27</v>
      </c>
      <c r="H1869" s="1" t="s">
        <v>494</v>
      </c>
      <c r="I1869" s="1" t="s">
        <v>508</v>
      </c>
      <c r="J1869" s="1" t="s">
        <v>14</v>
      </c>
      <c r="K1869" s="1" t="s">
        <v>14</v>
      </c>
      <c r="L1869" s="1" t="s">
        <v>509</v>
      </c>
      <c r="M1869" s="1" t="s">
        <v>509</v>
      </c>
      <c r="N1869" s="1" t="s">
        <v>509</v>
      </c>
      <c r="O1869" s="1" t="s">
        <v>14</v>
      </c>
      <c r="P1869" s="1" t="s">
        <v>14</v>
      </c>
      <c r="Q1869" s="1"/>
    </row>
    <row r="1870" spans="1:17" x14ac:dyDescent="0.25">
      <c r="A1870" s="1" t="s">
        <v>294</v>
      </c>
      <c r="B1870" s="1" t="s">
        <v>2655</v>
      </c>
      <c r="C1870" s="1" t="s">
        <v>60</v>
      </c>
      <c r="D1870" s="1" t="s">
        <v>12</v>
      </c>
      <c r="E1870" s="1" t="s">
        <v>502</v>
      </c>
      <c r="F1870" s="1" t="s">
        <v>14</v>
      </c>
      <c r="G1870" s="1" t="s">
        <v>14</v>
      </c>
      <c r="H1870" s="1" t="s">
        <v>14</v>
      </c>
      <c r="I1870" s="1" t="s">
        <v>14</v>
      </c>
      <c r="J1870" s="1" t="s">
        <v>14</v>
      </c>
      <c r="K1870" s="1" t="s">
        <v>14</v>
      </c>
      <c r="L1870" s="1" t="s">
        <v>14</v>
      </c>
      <c r="M1870" s="1" t="s">
        <v>14</v>
      </c>
      <c r="N1870" s="1" t="s">
        <v>14</v>
      </c>
      <c r="O1870" s="1" t="s">
        <v>14</v>
      </c>
      <c r="P1870" s="1" t="s">
        <v>14</v>
      </c>
      <c r="Q1870" s="1"/>
    </row>
    <row r="1871" spans="1:17" x14ac:dyDescent="0.25">
      <c r="A1871" s="1" t="s">
        <v>294</v>
      </c>
      <c r="B1871" s="1" t="s">
        <v>2656</v>
      </c>
      <c r="C1871" s="1" t="s">
        <v>62</v>
      </c>
      <c r="D1871" s="1" t="s">
        <v>18</v>
      </c>
      <c r="E1871" s="1" t="s">
        <v>497</v>
      </c>
      <c r="F1871" s="1" t="s">
        <v>2657</v>
      </c>
      <c r="G1871" s="1" t="s">
        <v>14</v>
      </c>
      <c r="H1871" s="1" t="s">
        <v>494</v>
      </c>
      <c r="I1871" s="1" t="s">
        <v>505</v>
      </c>
      <c r="J1871" s="1" t="s">
        <v>252</v>
      </c>
      <c r="K1871" s="1" t="s">
        <v>14</v>
      </c>
      <c r="L1871" s="1" t="s">
        <v>14</v>
      </c>
      <c r="M1871" s="1" t="s">
        <v>14</v>
      </c>
      <c r="N1871" s="1" t="s">
        <v>14</v>
      </c>
      <c r="O1871" s="1" t="s">
        <v>14</v>
      </c>
      <c r="P1871" s="1" t="s">
        <v>14</v>
      </c>
      <c r="Q1871" s="1"/>
    </row>
    <row r="1872" spans="1:17" x14ac:dyDescent="0.25">
      <c r="A1872" s="1" t="s">
        <v>294</v>
      </c>
      <c r="B1872" s="1" t="s">
        <v>2658</v>
      </c>
      <c r="C1872" s="1" t="s">
        <v>64</v>
      </c>
      <c r="D1872" s="1" t="s">
        <v>18</v>
      </c>
      <c r="E1872" s="1" t="s">
        <v>497</v>
      </c>
      <c r="F1872" s="1" t="s">
        <v>2659</v>
      </c>
      <c r="G1872" s="1" t="s">
        <v>14</v>
      </c>
      <c r="H1872" s="1" t="s">
        <v>14</v>
      </c>
      <c r="I1872" s="1" t="s">
        <v>14</v>
      </c>
      <c r="J1872" s="1" t="s">
        <v>14</v>
      </c>
      <c r="K1872" s="1" t="s">
        <v>14</v>
      </c>
      <c r="L1872" s="1" t="s">
        <v>14</v>
      </c>
      <c r="M1872" s="1" t="s">
        <v>14</v>
      </c>
      <c r="N1872" s="1" t="s">
        <v>12</v>
      </c>
      <c r="O1872" s="1" t="s">
        <v>14</v>
      </c>
      <c r="P1872" s="1" t="s">
        <v>14</v>
      </c>
      <c r="Q1872" s="1"/>
    </row>
    <row r="1873" spans="1:17" x14ac:dyDescent="0.25">
      <c r="A1873" s="1" t="s">
        <v>294</v>
      </c>
      <c r="B1873" s="1" t="s">
        <v>2658</v>
      </c>
      <c r="C1873" s="1" t="s">
        <v>64</v>
      </c>
      <c r="D1873" s="1" t="s">
        <v>1953</v>
      </c>
      <c r="E1873" s="1" t="s">
        <v>585</v>
      </c>
      <c r="F1873" s="1" t="s">
        <v>2660</v>
      </c>
      <c r="G1873" s="1" t="s">
        <v>27</v>
      </c>
      <c r="H1873" s="1" t="s">
        <v>14</v>
      </c>
      <c r="I1873" s="1" t="s">
        <v>14</v>
      </c>
      <c r="J1873" s="1" t="s">
        <v>14</v>
      </c>
      <c r="K1873" s="1" t="s">
        <v>14</v>
      </c>
      <c r="L1873" s="1" t="s">
        <v>14</v>
      </c>
      <c r="M1873" s="1" t="s">
        <v>14</v>
      </c>
      <c r="N1873" s="1" t="s">
        <v>14</v>
      </c>
      <c r="O1873" s="1" t="s">
        <v>14</v>
      </c>
      <c r="P1873" s="1" t="s">
        <v>14</v>
      </c>
      <c r="Q1873" s="1"/>
    </row>
    <row r="1874" spans="1:17" x14ac:dyDescent="0.25">
      <c r="A1874" s="1" t="s">
        <v>294</v>
      </c>
      <c r="B1874" s="1" t="s">
        <v>2661</v>
      </c>
      <c r="C1874" s="1" t="s">
        <v>67</v>
      </c>
      <c r="D1874" s="1" t="s">
        <v>18</v>
      </c>
      <c r="E1874" s="1" t="s">
        <v>497</v>
      </c>
      <c r="F1874" s="1" t="s">
        <v>2662</v>
      </c>
      <c r="G1874" s="1" t="s">
        <v>14</v>
      </c>
      <c r="H1874" s="1" t="s">
        <v>14</v>
      </c>
      <c r="I1874" s="1" t="s">
        <v>14</v>
      </c>
      <c r="J1874" s="1" t="s">
        <v>14</v>
      </c>
      <c r="K1874" s="1" t="s">
        <v>14</v>
      </c>
      <c r="L1874" s="1" t="s">
        <v>14</v>
      </c>
      <c r="M1874" s="1" t="s">
        <v>14</v>
      </c>
      <c r="N1874" s="1" t="s">
        <v>12</v>
      </c>
      <c r="O1874" s="1" t="s">
        <v>14</v>
      </c>
      <c r="P1874" s="1" t="s">
        <v>14</v>
      </c>
      <c r="Q1874" s="1"/>
    </row>
    <row r="1875" spans="1:17" x14ac:dyDescent="0.25">
      <c r="A1875" s="1" t="s">
        <v>294</v>
      </c>
      <c r="B1875" s="1" t="s">
        <v>2661</v>
      </c>
      <c r="C1875" s="1" t="s">
        <v>67</v>
      </c>
      <c r="D1875" s="1" t="s">
        <v>1953</v>
      </c>
      <c r="E1875" s="1" t="s">
        <v>585</v>
      </c>
      <c r="F1875" s="1" t="s">
        <v>2663</v>
      </c>
      <c r="G1875" s="1" t="s">
        <v>27</v>
      </c>
      <c r="H1875" s="1" t="s">
        <v>14</v>
      </c>
      <c r="I1875" s="1" t="s">
        <v>14</v>
      </c>
      <c r="J1875" s="1" t="s">
        <v>14</v>
      </c>
      <c r="K1875" s="1" t="s">
        <v>14</v>
      </c>
      <c r="L1875" s="1" t="s">
        <v>14</v>
      </c>
      <c r="M1875" s="1" t="s">
        <v>14</v>
      </c>
      <c r="N1875" s="1" t="s">
        <v>14</v>
      </c>
      <c r="O1875" s="1" t="s">
        <v>14</v>
      </c>
      <c r="P1875" s="1" t="s">
        <v>14</v>
      </c>
      <c r="Q1875" s="1"/>
    </row>
    <row r="1876" spans="1:17" x14ac:dyDescent="0.25">
      <c r="A1876" s="1" t="s">
        <v>294</v>
      </c>
      <c r="B1876" s="1" t="s">
        <v>2664</v>
      </c>
      <c r="C1876" s="1" t="s">
        <v>69</v>
      </c>
      <c r="D1876" s="1" t="s">
        <v>18</v>
      </c>
      <c r="E1876" s="1" t="s">
        <v>497</v>
      </c>
      <c r="F1876" s="1" t="s">
        <v>2665</v>
      </c>
      <c r="G1876" s="1" t="s">
        <v>14</v>
      </c>
      <c r="H1876" s="1" t="s">
        <v>494</v>
      </c>
      <c r="I1876" s="1" t="s">
        <v>508</v>
      </c>
      <c r="J1876" s="1" t="s">
        <v>14</v>
      </c>
      <c r="K1876" s="1" t="s">
        <v>14</v>
      </c>
      <c r="L1876" s="1" t="s">
        <v>14</v>
      </c>
      <c r="M1876" s="1" t="s">
        <v>509</v>
      </c>
      <c r="N1876" s="1" t="s">
        <v>12</v>
      </c>
      <c r="O1876" s="1" t="s">
        <v>14</v>
      </c>
      <c r="P1876" s="1" t="s">
        <v>14</v>
      </c>
      <c r="Q1876" s="1"/>
    </row>
    <row r="1877" spans="1:17" x14ac:dyDescent="0.25">
      <c r="A1877" s="1" t="s">
        <v>294</v>
      </c>
      <c r="B1877" s="1" t="s">
        <v>2664</v>
      </c>
      <c r="C1877" s="1" t="s">
        <v>69</v>
      </c>
      <c r="D1877" s="1" t="s">
        <v>1953</v>
      </c>
      <c r="E1877" s="1" t="s">
        <v>585</v>
      </c>
      <c r="F1877" s="1" t="s">
        <v>2666</v>
      </c>
      <c r="G1877" s="1" t="s">
        <v>27</v>
      </c>
      <c r="H1877" s="1" t="s">
        <v>494</v>
      </c>
      <c r="I1877" s="1" t="s">
        <v>508</v>
      </c>
      <c r="J1877" s="1" t="s">
        <v>14</v>
      </c>
      <c r="K1877" s="1" t="s">
        <v>14</v>
      </c>
      <c r="L1877" s="1" t="s">
        <v>509</v>
      </c>
      <c r="M1877" s="1" t="s">
        <v>509</v>
      </c>
      <c r="N1877" s="1" t="s">
        <v>509</v>
      </c>
      <c r="O1877" s="1" t="s">
        <v>14</v>
      </c>
      <c r="P1877" s="1" t="s">
        <v>14</v>
      </c>
      <c r="Q1877" s="1"/>
    </row>
    <row r="1878" spans="1:17" x14ac:dyDescent="0.25">
      <c r="A1878" s="1" t="s">
        <v>294</v>
      </c>
      <c r="B1878" s="1" t="s">
        <v>2667</v>
      </c>
      <c r="C1878" s="1" t="s">
        <v>71</v>
      </c>
      <c r="D1878" s="1" t="s">
        <v>12</v>
      </c>
      <c r="E1878" s="1" t="s">
        <v>502</v>
      </c>
      <c r="F1878" s="1" t="s">
        <v>14</v>
      </c>
      <c r="G1878" s="1" t="s">
        <v>14</v>
      </c>
      <c r="H1878" s="1" t="s">
        <v>14</v>
      </c>
      <c r="I1878" s="1" t="s">
        <v>14</v>
      </c>
      <c r="J1878" s="1" t="s">
        <v>14</v>
      </c>
      <c r="K1878" s="1" t="s">
        <v>14</v>
      </c>
      <c r="L1878" s="1" t="s">
        <v>14</v>
      </c>
      <c r="M1878" s="1" t="s">
        <v>14</v>
      </c>
      <c r="N1878" s="1" t="s">
        <v>14</v>
      </c>
      <c r="O1878" s="1" t="s">
        <v>14</v>
      </c>
      <c r="P1878" s="1" t="s">
        <v>14</v>
      </c>
      <c r="Q1878" s="1"/>
    </row>
    <row r="1879" spans="1:17" x14ac:dyDescent="0.25">
      <c r="A1879" s="1" t="s">
        <v>294</v>
      </c>
      <c r="B1879" s="1" t="s">
        <v>2668</v>
      </c>
      <c r="C1879" s="1" t="s">
        <v>73</v>
      </c>
      <c r="D1879" s="1" t="s">
        <v>18</v>
      </c>
      <c r="E1879" s="1" t="s">
        <v>497</v>
      </c>
      <c r="F1879" s="1" t="s">
        <v>2669</v>
      </c>
      <c r="G1879" s="1" t="s">
        <v>14</v>
      </c>
      <c r="H1879" s="1" t="s">
        <v>494</v>
      </c>
      <c r="I1879" s="1" t="s">
        <v>508</v>
      </c>
      <c r="J1879" s="1" t="s">
        <v>14</v>
      </c>
      <c r="K1879" s="1" t="s">
        <v>14</v>
      </c>
      <c r="L1879" s="1" t="s">
        <v>14</v>
      </c>
      <c r="M1879" s="1" t="s">
        <v>509</v>
      </c>
      <c r="N1879" s="1" t="s">
        <v>12</v>
      </c>
      <c r="O1879" s="1" t="s">
        <v>14</v>
      </c>
      <c r="P1879" s="1" t="s">
        <v>14</v>
      </c>
      <c r="Q1879" s="1"/>
    </row>
    <row r="1880" spans="1:17" x14ac:dyDescent="0.25">
      <c r="A1880" s="1" t="s">
        <v>294</v>
      </c>
      <c r="B1880" s="1" t="s">
        <v>2668</v>
      </c>
      <c r="C1880" s="1" t="s">
        <v>73</v>
      </c>
      <c r="D1880" s="1" t="s">
        <v>1953</v>
      </c>
      <c r="E1880" s="1" t="s">
        <v>585</v>
      </c>
      <c r="F1880" s="1" t="s">
        <v>2670</v>
      </c>
      <c r="G1880" s="1" t="s">
        <v>27</v>
      </c>
      <c r="H1880" s="1" t="s">
        <v>494</v>
      </c>
      <c r="I1880" s="1" t="s">
        <v>508</v>
      </c>
      <c r="J1880" s="1" t="s">
        <v>14</v>
      </c>
      <c r="K1880" s="1" t="s">
        <v>14</v>
      </c>
      <c r="L1880" s="1" t="s">
        <v>2207</v>
      </c>
      <c r="M1880" s="1" t="s">
        <v>14</v>
      </c>
      <c r="N1880" s="1" t="s">
        <v>14</v>
      </c>
      <c r="O1880" s="1" t="s">
        <v>14</v>
      </c>
      <c r="P1880" s="1" t="s">
        <v>14</v>
      </c>
      <c r="Q1880" s="1"/>
    </row>
    <row r="1881" spans="1:17" x14ac:dyDescent="0.25">
      <c r="A1881" s="1" t="s">
        <v>294</v>
      </c>
      <c r="B1881" s="1" t="s">
        <v>2671</v>
      </c>
      <c r="C1881" s="1" t="s">
        <v>75</v>
      </c>
      <c r="D1881" s="1" t="s">
        <v>18</v>
      </c>
      <c r="E1881" s="1" t="s">
        <v>497</v>
      </c>
      <c r="F1881" s="1" t="s">
        <v>2672</v>
      </c>
      <c r="G1881" s="1" t="s">
        <v>14</v>
      </c>
      <c r="H1881" s="1" t="s">
        <v>14</v>
      </c>
      <c r="I1881" s="1" t="s">
        <v>14</v>
      </c>
      <c r="J1881" s="1" t="s">
        <v>14</v>
      </c>
      <c r="K1881" s="1" t="s">
        <v>14</v>
      </c>
      <c r="L1881" s="1" t="s">
        <v>14</v>
      </c>
      <c r="M1881" s="1" t="s">
        <v>14</v>
      </c>
      <c r="N1881" s="1" t="s">
        <v>12</v>
      </c>
      <c r="O1881" s="1" t="s">
        <v>14</v>
      </c>
      <c r="P1881" s="1" t="s">
        <v>14</v>
      </c>
      <c r="Q1881" s="1"/>
    </row>
    <row r="1882" spans="1:17" x14ac:dyDescent="0.25">
      <c r="A1882" s="1" t="s">
        <v>294</v>
      </c>
      <c r="B1882" s="1" t="s">
        <v>2671</v>
      </c>
      <c r="C1882" s="1" t="s">
        <v>75</v>
      </c>
      <c r="D1882" s="1" t="s">
        <v>1953</v>
      </c>
      <c r="E1882" s="1" t="s">
        <v>585</v>
      </c>
      <c r="F1882" s="1" t="s">
        <v>2673</v>
      </c>
      <c r="G1882" s="1" t="s">
        <v>27</v>
      </c>
      <c r="H1882" s="1" t="s">
        <v>14</v>
      </c>
      <c r="I1882" s="1" t="s">
        <v>14</v>
      </c>
      <c r="J1882" s="1" t="s">
        <v>14</v>
      </c>
      <c r="K1882" s="1" t="s">
        <v>14</v>
      </c>
      <c r="L1882" s="1" t="s">
        <v>14</v>
      </c>
      <c r="M1882" s="1" t="s">
        <v>14</v>
      </c>
      <c r="N1882" s="1" t="s">
        <v>14</v>
      </c>
      <c r="O1882" s="1" t="s">
        <v>14</v>
      </c>
      <c r="P1882" s="1" t="s">
        <v>14</v>
      </c>
      <c r="Q1882" s="1" t="s">
        <v>262</v>
      </c>
    </row>
    <row r="1883" spans="1:17" x14ac:dyDescent="0.25">
      <c r="A1883" s="1" t="s">
        <v>294</v>
      </c>
      <c r="B1883" s="1" t="s">
        <v>2674</v>
      </c>
      <c r="C1883" s="1" t="s">
        <v>77</v>
      </c>
      <c r="D1883" s="1" t="s">
        <v>18</v>
      </c>
      <c r="E1883" s="1" t="s">
        <v>497</v>
      </c>
      <c r="F1883" s="1" t="s">
        <v>2675</v>
      </c>
      <c r="G1883" s="1" t="s">
        <v>14</v>
      </c>
      <c r="H1883" s="1" t="s">
        <v>14</v>
      </c>
      <c r="I1883" s="1" t="s">
        <v>14</v>
      </c>
      <c r="J1883" s="1" t="s">
        <v>14</v>
      </c>
      <c r="K1883" s="1" t="s">
        <v>14</v>
      </c>
      <c r="L1883" s="1" t="s">
        <v>14</v>
      </c>
      <c r="M1883" s="1" t="s">
        <v>14</v>
      </c>
      <c r="N1883" s="1" t="s">
        <v>12</v>
      </c>
      <c r="O1883" s="1" t="s">
        <v>14</v>
      </c>
      <c r="P1883" s="1" t="s">
        <v>14</v>
      </c>
      <c r="Q1883" s="1"/>
    </row>
    <row r="1884" spans="1:17" x14ac:dyDescent="0.25">
      <c r="A1884" s="1" t="s">
        <v>294</v>
      </c>
      <c r="B1884" s="1" t="s">
        <v>2674</v>
      </c>
      <c r="C1884" s="1" t="s">
        <v>77</v>
      </c>
      <c r="D1884" s="1" t="s">
        <v>1953</v>
      </c>
      <c r="E1884" s="1" t="s">
        <v>585</v>
      </c>
      <c r="F1884" s="1" t="s">
        <v>2676</v>
      </c>
      <c r="G1884" s="1" t="s">
        <v>27</v>
      </c>
      <c r="H1884" s="1" t="s">
        <v>14</v>
      </c>
      <c r="I1884" s="1" t="s">
        <v>14</v>
      </c>
      <c r="J1884" s="1" t="s">
        <v>14</v>
      </c>
      <c r="K1884" s="1" t="s">
        <v>14</v>
      </c>
      <c r="L1884" s="1" t="s">
        <v>14</v>
      </c>
      <c r="M1884" s="1" t="s">
        <v>14</v>
      </c>
      <c r="N1884" s="1" t="s">
        <v>14</v>
      </c>
      <c r="O1884" s="1" t="s">
        <v>14</v>
      </c>
      <c r="P1884" s="1" t="s">
        <v>14</v>
      </c>
      <c r="Q1884" s="1" t="s">
        <v>262</v>
      </c>
    </row>
    <row r="1885" spans="1:17" x14ac:dyDescent="0.25">
      <c r="A1885" s="1" t="s">
        <v>294</v>
      </c>
      <c r="B1885" s="1" t="s">
        <v>2677</v>
      </c>
      <c r="C1885" s="1" t="s">
        <v>79</v>
      </c>
      <c r="D1885" s="1" t="s">
        <v>18</v>
      </c>
      <c r="E1885" s="1" t="s">
        <v>497</v>
      </c>
      <c r="F1885" s="1" t="s">
        <v>2678</v>
      </c>
      <c r="G1885" s="1" t="s">
        <v>14</v>
      </c>
      <c r="H1885" s="1" t="s">
        <v>499</v>
      </c>
      <c r="I1885" s="1" t="s">
        <v>14</v>
      </c>
      <c r="J1885" s="1" t="s">
        <v>500</v>
      </c>
      <c r="K1885" s="1" t="s">
        <v>14</v>
      </c>
      <c r="L1885" s="1" t="s">
        <v>14</v>
      </c>
      <c r="M1885" s="1" t="s">
        <v>14</v>
      </c>
      <c r="N1885" s="1" t="s">
        <v>12</v>
      </c>
      <c r="O1885" s="1" t="s">
        <v>14</v>
      </c>
      <c r="P1885" s="1" t="s">
        <v>14</v>
      </c>
      <c r="Q1885" s="1"/>
    </row>
    <row r="1886" spans="1:17" x14ac:dyDescent="0.25">
      <c r="A1886" s="1" t="s">
        <v>294</v>
      </c>
      <c r="B1886" s="1" t="s">
        <v>2677</v>
      </c>
      <c r="C1886" s="1" t="s">
        <v>79</v>
      </c>
      <c r="D1886" s="1" t="s">
        <v>1953</v>
      </c>
      <c r="E1886" s="1" t="s">
        <v>585</v>
      </c>
      <c r="F1886" s="1" t="s">
        <v>2679</v>
      </c>
      <c r="G1886" s="1" t="s">
        <v>27</v>
      </c>
      <c r="H1886" s="1" t="s">
        <v>499</v>
      </c>
      <c r="I1886" s="1" t="s">
        <v>14</v>
      </c>
      <c r="J1886" s="1" t="s">
        <v>500</v>
      </c>
      <c r="K1886" s="1" t="s">
        <v>14</v>
      </c>
      <c r="L1886" s="1" t="s">
        <v>14</v>
      </c>
      <c r="M1886" s="1" t="s">
        <v>14</v>
      </c>
      <c r="N1886" s="1" t="s">
        <v>14</v>
      </c>
      <c r="O1886" s="1" t="s">
        <v>14</v>
      </c>
      <c r="P1886" s="1" t="s">
        <v>14</v>
      </c>
      <c r="Q1886" s="1"/>
    </row>
    <row r="1887" spans="1:17" x14ac:dyDescent="0.25">
      <c r="A1887" s="1" t="s">
        <v>294</v>
      </c>
      <c r="B1887" s="1" t="s">
        <v>2680</v>
      </c>
      <c r="C1887" s="1" t="s">
        <v>81</v>
      </c>
      <c r="D1887" s="1" t="s">
        <v>12</v>
      </c>
      <c r="E1887" s="1" t="s">
        <v>502</v>
      </c>
      <c r="F1887" s="1" t="s">
        <v>14</v>
      </c>
      <c r="G1887" s="1" t="s">
        <v>14</v>
      </c>
      <c r="H1887" s="1" t="s">
        <v>14</v>
      </c>
      <c r="I1887" s="1" t="s">
        <v>14</v>
      </c>
      <c r="J1887" s="1" t="s">
        <v>14</v>
      </c>
      <c r="K1887" s="1" t="s">
        <v>14</v>
      </c>
      <c r="L1887" s="1" t="s">
        <v>14</v>
      </c>
      <c r="M1887" s="1" t="s">
        <v>14</v>
      </c>
      <c r="N1887" s="1" t="s">
        <v>14</v>
      </c>
      <c r="O1887" s="1" t="s">
        <v>14</v>
      </c>
      <c r="P1887" s="1" t="s">
        <v>14</v>
      </c>
      <c r="Q1887" s="1"/>
    </row>
    <row r="1888" spans="1:17" x14ac:dyDescent="0.25">
      <c r="A1888" s="1" t="s">
        <v>294</v>
      </c>
      <c r="B1888" s="1" t="s">
        <v>2681</v>
      </c>
      <c r="C1888" s="1" t="s">
        <v>83</v>
      </c>
      <c r="D1888" s="1" t="s">
        <v>18</v>
      </c>
      <c r="E1888" s="1" t="s">
        <v>497</v>
      </c>
      <c r="F1888" s="1" t="s">
        <v>2682</v>
      </c>
      <c r="G1888" s="1" t="s">
        <v>14</v>
      </c>
      <c r="H1888" s="1" t="s">
        <v>494</v>
      </c>
      <c r="I1888" s="1" t="s">
        <v>505</v>
      </c>
      <c r="J1888" s="1" t="s">
        <v>252</v>
      </c>
      <c r="K1888" s="1" t="s">
        <v>14</v>
      </c>
      <c r="L1888" s="1" t="s">
        <v>14</v>
      </c>
      <c r="M1888" s="1" t="s">
        <v>14</v>
      </c>
      <c r="N1888" s="1" t="s">
        <v>14</v>
      </c>
      <c r="O1888" s="1" t="s">
        <v>14</v>
      </c>
      <c r="P1888" s="1" t="s">
        <v>14</v>
      </c>
      <c r="Q1888" s="1"/>
    </row>
    <row r="1889" spans="1:17" x14ac:dyDescent="0.25">
      <c r="A1889" s="1" t="s">
        <v>294</v>
      </c>
      <c r="B1889" s="1" t="s">
        <v>2683</v>
      </c>
      <c r="C1889" s="1" t="s">
        <v>85</v>
      </c>
      <c r="D1889" s="1" t="s">
        <v>18</v>
      </c>
      <c r="E1889" s="1" t="s">
        <v>497</v>
      </c>
      <c r="F1889" s="1" t="s">
        <v>2684</v>
      </c>
      <c r="G1889" s="1" t="s">
        <v>14</v>
      </c>
      <c r="H1889" s="1" t="s">
        <v>499</v>
      </c>
      <c r="I1889" s="1" t="s">
        <v>14</v>
      </c>
      <c r="J1889" s="1" t="s">
        <v>500</v>
      </c>
      <c r="K1889" s="1" t="s">
        <v>14</v>
      </c>
      <c r="L1889" s="1" t="s">
        <v>14</v>
      </c>
      <c r="M1889" s="1" t="s">
        <v>14</v>
      </c>
      <c r="N1889" s="1" t="s">
        <v>12</v>
      </c>
      <c r="O1889" s="1" t="s">
        <v>14</v>
      </c>
      <c r="P1889" s="1" t="s">
        <v>14</v>
      </c>
      <c r="Q1889" s="1"/>
    </row>
    <row r="1890" spans="1:17" x14ac:dyDescent="0.25">
      <c r="A1890" s="1" t="s">
        <v>294</v>
      </c>
      <c r="B1890" s="1" t="s">
        <v>2683</v>
      </c>
      <c r="C1890" s="1" t="s">
        <v>85</v>
      </c>
      <c r="D1890" s="1" t="s">
        <v>1953</v>
      </c>
      <c r="E1890" s="1" t="s">
        <v>585</v>
      </c>
      <c r="F1890" s="1" t="s">
        <v>2685</v>
      </c>
      <c r="G1890" s="1" t="s">
        <v>27</v>
      </c>
      <c r="H1890" s="1" t="s">
        <v>499</v>
      </c>
      <c r="I1890" s="1" t="s">
        <v>14</v>
      </c>
      <c r="J1890" s="1" t="s">
        <v>500</v>
      </c>
      <c r="K1890" s="1" t="s">
        <v>14</v>
      </c>
      <c r="L1890" s="1" t="s">
        <v>14</v>
      </c>
      <c r="M1890" s="1" t="s">
        <v>14</v>
      </c>
      <c r="N1890" s="1" t="s">
        <v>14</v>
      </c>
      <c r="O1890" s="1" t="s">
        <v>14</v>
      </c>
      <c r="P1890" s="1" t="s">
        <v>14</v>
      </c>
      <c r="Q1890" s="1" t="s">
        <v>262</v>
      </c>
    </row>
    <row r="1891" spans="1:17" x14ac:dyDescent="0.25">
      <c r="A1891" s="1" t="s">
        <v>294</v>
      </c>
      <c r="B1891" s="1" t="s">
        <v>2686</v>
      </c>
      <c r="C1891" s="1" t="s">
        <v>87</v>
      </c>
      <c r="D1891" s="1" t="s">
        <v>18</v>
      </c>
      <c r="E1891" s="1" t="s">
        <v>497</v>
      </c>
      <c r="F1891" s="1" t="s">
        <v>2687</v>
      </c>
      <c r="G1891" s="1" t="s">
        <v>14</v>
      </c>
      <c r="H1891" s="1" t="s">
        <v>499</v>
      </c>
      <c r="I1891" s="1" t="s">
        <v>14</v>
      </c>
      <c r="J1891" s="1" t="s">
        <v>500</v>
      </c>
      <c r="K1891" s="1" t="s">
        <v>14</v>
      </c>
      <c r="L1891" s="1" t="s">
        <v>14</v>
      </c>
      <c r="M1891" s="1" t="s">
        <v>14</v>
      </c>
      <c r="N1891" s="1" t="s">
        <v>12</v>
      </c>
      <c r="O1891" s="1" t="s">
        <v>14</v>
      </c>
      <c r="P1891" s="1" t="s">
        <v>14</v>
      </c>
      <c r="Q1891" s="1"/>
    </row>
    <row r="1892" spans="1:17" x14ac:dyDescent="0.25">
      <c r="A1892" s="1" t="s">
        <v>294</v>
      </c>
      <c r="B1892" s="1" t="s">
        <v>2686</v>
      </c>
      <c r="C1892" s="1" t="s">
        <v>87</v>
      </c>
      <c r="D1892" s="1" t="s">
        <v>1953</v>
      </c>
      <c r="E1892" s="1" t="s">
        <v>585</v>
      </c>
      <c r="F1892" s="1" t="s">
        <v>2688</v>
      </c>
      <c r="G1892" s="1" t="s">
        <v>27</v>
      </c>
      <c r="H1892" s="1" t="s">
        <v>499</v>
      </c>
      <c r="I1892" s="1" t="s">
        <v>14</v>
      </c>
      <c r="J1892" s="1" t="s">
        <v>500</v>
      </c>
      <c r="K1892" s="1" t="s">
        <v>14</v>
      </c>
      <c r="L1892" s="1" t="s">
        <v>14</v>
      </c>
      <c r="M1892" s="1" t="s">
        <v>14</v>
      </c>
      <c r="N1892" s="1" t="s">
        <v>14</v>
      </c>
      <c r="O1892" s="1" t="s">
        <v>14</v>
      </c>
      <c r="P1892" s="1" t="s">
        <v>14</v>
      </c>
      <c r="Q1892" s="1" t="s">
        <v>262</v>
      </c>
    </row>
    <row r="1893" spans="1:17" x14ac:dyDescent="0.25">
      <c r="A1893" s="1" t="s">
        <v>294</v>
      </c>
      <c r="B1893" s="1" t="s">
        <v>2689</v>
      </c>
      <c r="C1893" s="1" t="s">
        <v>103</v>
      </c>
      <c r="D1893" s="1" t="s">
        <v>18</v>
      </c>
      <c r="E1893" s="1" t="s">
        <v>497</v>
      </c>
      <c r="F1893" s="1" t="s">
        <v>2690</v>
      </c>
      <c r="G1893" s="1" t="s">
        <v>14</v>
      </c>
      <c r="H1893" s="1" t="s">
        <v>499</v>
      </c>
      <c r="I1893" s="1" t="s">
        <v>14</v>
      </c>
      <c r="J1893" s="1" t="s">
        <v>500</v>
      </c>
      <c r="K1893" s="1" t="s">
        <v>14</v>
      </c>
      <c r="L1893" s="1" t="s">
        <v>14</v>
      </c>
      <c r="M1893" s="1" t="s">
        <v>14</v>
      </c>
      <c r="N1893" s="1" t="s">
        <v>12</v>
      </c>
      <c r="O1893" s="1" t="s">
        <v>14</v>
      </c>
      <c r="P1893" s="1" t="s">
        <v>14</v>
      </c>
      <c r="Q1893" s="1"/>
    </row>
    <row r="1894" spans="1:17" x14ac:dyDescent="0.25">
      <c r="A1894" s="1" t="s">
        <v>294</v>
      </c>
      <c r="B1894" s="1" t="s">
        <v>2689</v>
      </c>
      <c r="C1894" s="1" t="s">
        <v>103</v>
      </c>
      <c r="D1894" s="1" t="s">
        <v>1953</v>
      </c>
      <c r="E1894" s="1" t="s">
        <v>585</v>
      </c>
      <c r="F1894" s="1" t="s">
        <v>2691</v>
      </c>
      <c r="G1894" s="1" t="s">
        <v>27</v>
      </c>
      <c r="H1894" s="1" t="s">
        <v>499</v>
      </c>
      <c r="I1894" s="1" t="s">
        <v>14</v>
      </c>
      <c r="J1894" s="1" t="s">
        <v>500</v>
      </c>
      <c r="K1894" s="1" t="s">
        <v>14</v>
      </c>
      <c r="L1894" s="1" t="s">
        <v>14</v>
      </c>
      <c r="M1894" s="1" t="s">
        <v>14</v>
      </c>
      <c r="N1894" s="1" t="s">
        <v>14</v>
      </c>
      <c r="O1894" s="1" t="s">
        <v>14</v>
      </c>
      <c r="P1894" s="1" t="s">
        <v>14</v>
      </c>
      <c r="Q1894" s="1" t="s">
        <v>262</v>
      </c>
    </row>
    <row r="1895" spans="1:17" x14ac:dyDescent="0.25">
      <c r="A1895" s="1" t="s">
        <v>294</v>
      </c>
      <c r="B1895" s="1" t="s">
        <v>2692</v>
      </c>
      <c r="C1895" s="1" t="s">
        <v>105</v>
      </c>
      <c r="D1895" s="1" t="s">
        <v>18</v>
      </c>
      <c r="E1895" s="1" t="s">
        <v>497</v>
      </c>
      <c r="F1895" s="1" t="s">
        <v>2693</v>
      </c>
      <c r="G1895" s="1" t="s">
        <v>14</v>
      </c>
      <c r="H1895" s="1" t="s">
        <v>499</v>
      </c>
      <c r="I1895" s="1" t="s">
        <v>14</v>
      </c>
      <c r="J1895" s="1" t="s">
        <v>500</v>
      </c>
      <c r="K1895" s="1" t="s">
        <v>14</v>
      </c>
      <c r="L1895" s="1" t="s">
        <v>14</v>
      </c>
      <c r="M1895" s="1" t="s">
        <v>14</v>
      </c>
      <c r="N1895" s="1" t="s">
        <v>12</v>
      </c>
      <c r="O1895" s="1" t="s">
        <v>14</v>
      </c>
      <c r="P1895" s="1" t="s">
        <v>14</v>
      </c>
      <c r="Q1895" s="1"/>
    </row>
    <row r="1896" spans="1:17" x14ac:dyDescent="0.25">
      <c r="A1896" s="1" t="s">
        <v>294</v>
      </c>
      <c r="B1896" s="1" t="s">
        <v>2692</v>
      </c>
      <c r="C1896" s="1" t="s">
        <v>105</v>
      </c>
      <c r="D1896" s="1" t="s">
        <v>1953</v>
      </c>
      <c r="E1896" s="1" t="s">
        <v>585</v>
      </c>
      <c r="F1896" s="1" t="s">
        <v>2694</v>
      </c>
      <c r="G1896" s="1" t="s">
        <v>27</v>
      </c>
      <c r="H1896" s="1" t="s">
        <v>499</v>
      </c>
      <c r="I1896" s="1" t="s">
        <v>14</v>
      </c>
      <c r="J1896" s="1" t="s">
        <v>500</v>
      </c>
      <c r="K1896" s="1" t="s">
        <v>14</v>
      </c>
      <c r="L1896" s="1" t="s">
        <v>14</v>
      </c>
      <c r="M1896" s="1" t="s">
        <v>14</v>
      </c>
      <c r="N1896" s="1" t="s">
        <v>14</v>
      </c>
      <c r="O1896" s="1" t="s">
        <v>14</v>
      </c>
      <c r="P1896" s="1" t="s">
        <v>14</v>
      </c>
      <c r="Q1896" s="1" t="s">
        <v>262</v>
      </c>
    </row>
    <row r="1897" spans="1:17" x14ac:dyDescent="0.25">
      <c r="A1897" s="1" t="s">
        <v>294</v>
      </c>
      <c r="B1897" s="1" t="s">
        <v>2695</v>
      </c>
      <c r="C1897" s="1" t="s">
        <v>107</v>
      </c>
      <c r="D1897" s="1" t="s">
        <v>18</v>
      </c>
      <c r="E1897" s="1" t="s">
        <v>497</v>
      </c>
      <c r="F1897" s="1" t="s">
        <v>2696</v>
      </c>
      <c r="G1897" s="1" t="s">
        <v>14</v>
      </c>
      <c r="H1897" s="1" t="s">
        <v>499</v>
      </c>
      <c r="I1897" s="1" t="s">
        <v>14</v>
      </c>
      <c r="J1897" s="1" t="s">
        <v>500</v>
      </c>
      <c r="K1897" s="1" t="s">
        <v>14</v>
      </c>
      <c r="L1897" s="1" t="s">
        <v>14</v>
      </c>
      <c r="M1897" s="1" t="s">
        <v>14</v>
      </c>
      <c r="N1897" s="1" t="s">
        <v>12</v>
      </c>
      <c r="O1897" s="1" t="s">
        <v>14</v>
      </c>
      <c r="P1897" s="1" t="s">
        <v>14</v>
      </c>
      <c r="Q1897" s="1"/>
    </row>
    <row r="1898" spans="1:17" x14ac:dyDescent="0.25">
      <c r="A1898" s="1" t="s">
        <v>294</v>
      </c>
      <c r="B1898" s="1" t="s">
        <v>2695</v>
      </c>
      <c r="C1898" s="1" t="s">
        <v>107</v>
      </c>
      <c r="D1898" s="1" t="s">
        <v>1953</v>
      </c>
      <c r="E1898" s="1" t="s">
        <v>585</v>
      </c>
      <c r="F1898" s="1" t="s">
        <v>2697</v>
      </c>
      <c r="G1898" s="1" t="s">
        <v>27</v>
      </c>
      <c r="H1898" s="1" t="s">
        <v>499</v>
      </c>
      <c r="I1898" s="1" t="s">
        <v>14</v>
      </c>
      <c r="J1898" s="1" t="s">
        <v>500</v>
      </c>
      <c r="K1898" s="1" t="s">
        <v>14</v>
      </c>
      <c r="L1898" s="1" t="s">
        <v>14</v>
      </c>
      <c r="M1898" s="1" t="s">
        <v>14</v>
      </c>
      <c r="N1898" s="1" t="s">
        <v>14</v>
      </c>
      <c r="O1898" s="1" t="s">
        <v>14</v>
      </c>
      <c r="P1898" s="1" t="s">
        <v>14</v>
      </c>
      <c r="Q1898" s="1" t="s">
        <v>262</v>
      </c>
    </row>
    <row r="1899" spans="1:17" x14ac:dyDescent="0.25">
      <c r="A1899" s="1" t="s">
        <v>294</v>
      </c>
      <c r="B1899" s="1" t="s">
        <v>2698</v>
      </c>
      <c r="C1899" s="1" t="s">
        <v>109</v>
      </c>
      <c r="D1899" s="1" t="s">
        <v>18</v>
      </c>
      <c r="E1899" s="1" t="s">
        <v>497</v>
      </c>
      <c r="F1899" s="1" t="s">
        <v>2699</v>
      </c>
      <c r="G1899" s="1" t="s">
        <v>14</v>
      </c>
      <c r="H1899" s="1" t="s">
        <v>499</v>
      </c>
      <c r="I1899" s="1" t="s">
        <v>14</v>
      </c>
      <c r="J1899" s="1" t="s">
        <v>500</v>
      </c>
      <c r="K1899" s="1" t="s">
        <v>14</v>
      </c>
      <c r="L1899" s="1" t="s">
        <v>14</v>
      </c>
      <c r="M1899" s="1" t="s">
        <v>14</v>
      </c>
      <c r="N1899" s="1" t="s">
        <v>12</v>
      </c>
      <c r="O1899" s="1" t="s">
        <v>14</v>
      </c>
      <c r="P1899" s="1" t="s">
        <v>14</v>
      </c>
      <c r="Q1899" s="1"/>
    </row>
    <row r="1900" spans="1:17" x14ac:dyDescent="0.25">
      <c r="A1900" s="1" t="s">
        <v>294</v>
      </c>
      <c r="B1900" s="1" t="s">
        <v>2698</v>
      </c>
      <c r="C1900" s="1" t="s">
        <v>109</v>
      </c>
      <c r="D1900" s="1" t="s">
        <v>1953</v>
      </c>
      <c r="E1900" s="1" t="s">
        <v>585</v>
      </c>
      <c r="F1900" s="1" t="s">
        <v>2700</v>
      </c>
      <c r="G1900" s="1" t="s">
        <v>27</v>
      </c>
      <c r="H1900" s="1" t="s">
        <v>499</v>
      </c>
      <c r="I1900" s="1" t="s">
        <v>14</v>
      </c>
      <c r="J1900" s="1" t="s">
        <v>500</v>
      </c>
      <c r="K1900" s="1" t="s">
        <v>14</v>
      </c>
      <c r="L1900" s="1" t="s">
        <v>14</v>
      </c>
      <c r="M1900" s="1" t="s">
        <v>14</v>
      </c>
      <c r="N1900" s="1" t="s">
        <v>14</v>
      </c>
      <c r="O1900" s="1" t="s">
        <v>14</v>
      </c>
      <c r="P1900" s="1" t="s">
        <v>14</v>
      </c>
      <c r="Q1900" s="1" t="s">
        <v>262</v>
      </c>
    </row>
    <row r="1901" spans="1:17" x14ac:dyDescent="0.25">
      <c r="A1901" s="1" t="s">
        <v>294</v>
      </c>
      <c r="B1901" s="1" t="s">
        <v>2701</v>
      </c>
      <c r="C1901" s="1" t="s">
        <v>111</v>
      </c>
      <c r="D1901" s="1" t="s">
        <v>18</v>
      </c>
      <c r="E1901" s="1" t="s">
        <v>497</v>
      </c>
      <c r="F1901" s="1" t="s">
        <v>2702</v>
      </c>
      <c r="G1901" s="1" t="s">
        <v>14</v>
      </c>
      <c r="H1901" s="1" t="s">
        <v>499</v>
      </c>
      <c r="I1901" s="1" t="s">
        <v>14</v>
      </c>
      <c r="J1901" s="1" t="s">
        <v>500</v>
      </c>
      <c r="K1901" s="1" t="s">
        <v>14</v>
      </c>
      <c r="L1901" s="1" t="s">
        <v>14</v>
      </c>
      <c r="M1901" s="1" t="s">
        <v>14</v>
      </c>
      <c r="N1901" s="1" t="s">
        <v>12</v>
      </c>
      <c r="O1901" s="1" t="s">
        <v>14</v>
      </c>
      <c r="P1901" s="1" t="s">
        <v>14</v>
      </c>
      <c r="Q1901" s="1"/>
    </row>
    <row r="1902" spans="1:17" x14ac:dyDescent="0.25">
      <c r="A1902" s="1" t="s">
        <v>294</v>
      </c>
      <c r="B1902" s="1" t="s">
        <v>2701</v>
      </c>
      <c r="C1902" s="1" t="s">
        <v>111</v>
      </c>
      <c r="D1902" s="1" t="s">
        <v>1953</v>
      </c>
      <c r="E1902" s="1" t="s">
        <v>585</v>
      </c>
      <c r="F1902" s="1" t="s">
        <v>2703</v>
      </c>
      <c r="G1902" s="1" t="s">
        <v>27</v>
      </c>
      <c r="H1902" s="1" t="s">
        <v>499</v>
      </c>
      <c r="I1902" s="1" t="s">
        <v>14</v>
      </c>
      <c r="J1902" s="1" t="s">
        <v>500</v>
      </c>
      <c r="K1902" s="1" t="s">
        <v>14</v>
      </c>
      <c r="L1902" s="1" t="s">
        <v>14</v>
      </c>
      <c r="M1902" s="1" t="s">
        <v>14</v>
      </c>
      <c r="N1902" s="1" t="s">
        <v>14</v>
      </c>
      <c r="O1902" s="1" t="s">
        <v>14</v>
      </c>
      <c r="P1902" s="1" t="s">
        <v>14</v>
      </c>
      <c r="Q1902" s="1" t="s">
        <v>262</v>
      </c>
    </row>
    <row r="1903" spans="1:17" x14ac:dyDescent="0.25">
      <c r="A1903" s="1" t="s">
        <v>294</v>
      </c>
      <c r="B1903" s="1" t="s">
        <v>2704</v>
      </c>
      <c r="C1903" s="1" t="s">
        <v>116</v>
      </c>
      <c r="D1903" s="1" t="s">
        <v>18</v>
      </c>
      <c r="E1903" s="1" t="s">
        <v>497</v>
      </c>
      <c r="F1903" s="1" t="s">
        <v>2705</v>
      </c>
      <c r="G1903" s="1" t="s">
        <v>14</v>
      </c>
      <c r="H1903" s="1" t="s">
        <v>499</v>
      </c>
      <c r="I1903" s="1" t="s">
        <v>14</v>
      </c>
      <c r="J1903" s="1" t="s">
        <v>500</v>
      </c>
      <c r="K1903" s="1" t="s">
        <v>14</v>
      </c>
      <c r="L1903" s="1" t="s">
        <v>14</v>
      </c>
      <c r="M1903" s="1" t="s">
        <v>14</v>
      </c>
      <c r="N1903" s="1" t="s">
        <v>12</v>
      </c>
      <c r="O1903" s="1" t="s">
        <v>14</v>
      </c>
      <c r="P1903" s="1" t="s">
        <v>14</v>
      </c>
      <c r="Q1903" s="1"/>
    </row>
    <row r="1904" spans="1:17" x14ac:dyDescent="0.25">
      <c r="A1904" s="1" t="s">
        <v>294</v>
      </c>
      <c r="B1904" s="1" t="s">
        <v>2704</v>
      </c>
      <c r="C1904" s="1" t="s">
        <v>116</v>
      </c>
      <c r="D1904" s="1" t="s">
        <v>1953</v>
      </c>
      <c r="E1904" s="1" t="s">
        <v>585</v>
      </c>
      <c r="F1904" s="1" t="s">
        <v>2706</v>
      </c>
      <c r="G1904" s="1" t="s">
        <v>27</v>
      </c>
      <c r="H1904" s="1" t="s">
        <v>499</v>
      </c>
      <c r="I1904" s="1" t="s">
        <v>14</v>
      </c>
      <c r="J1904" s="1" t="s">
        <v>500</v>
      </c>
      <c r="K1904" s="1" t="s">
        <v>14</v>
      </c>
      <c r="L1904" s="1" t="s">
        <v>14</v>
      </c>
      <c r="M1904" s="1" t="s">
        <v>14</v>
      </c>
      <c r="N1904" s="1" t="s">
        <v>14</v>
      </c>
      <c r="O1904" s="1" t="s">
        <v>14</v>
      </c>
      <c r="P1904" s="1" t="s">
        <v>14</v>
      </c>
      <c r="Q1904" s="1" t="s">
        <v>262</v>
      </c>
    </row>
    <row r="1905" spans="1:17" x14ac:dyDescent="0.25">
      <c r="A1905" s="1" t="s">
        <v>294</v>
      </c>
      <c r="B1905" s="1" t="s">
        <v>2707</v>
      </c>
      <c r="C1905" s="1" t="s">
        <v>119</v>
      </c>
      <c r="D1905" s="1" t="s">
        <v>18</v>
      </c>
      <c r="E1905" s="1" t="s">
        <v>497</v>
      </c>
      <c r="F1905" s="1" t="s">
        <v>2708</v>
      </c>
      <c r="G1905" s="1" t="s">
        <v>14</v>
      </c>
      <c r="H1905" s="1" t="s">
        <v>499</v>
      </c>
      <c r="I1905" s="1" t="s">
        <v>14</v>
      </c>
      <c r="J1905" s="1" t="s">
        <v>500</v>
      </c>
      <c r="K1905" s="1" t="s">
        <v>14</v>
      </c>
      <c r="L1905" s="1" t="s">
        <v>14</v>
      </c>
      <c r="M1905" s="1" t="s">
        <v>14</v>
      </c>
      <c r="N1905" s="1" t="s">
        <v>12</v>
      </c>
      <c r="O1905" s="1" t="s">
        <v>14</v>
      </c>
      <c r="P1905" s="1" t="s">
        <v>14</v>
      </c>
      <c r="Q1905" s="1"/>
    </row>
    <row r="1906" spans="1:17" x14ac:dyDescent="0.25">
      <c r="A1906" s="1" t="s">
        <v>294</v>
      </c>
      <c r="B1906" s="1" t="s">
        <v>2707</v>
      </c>
      <c r="C1906" s="1" t="s">
        <v>119</v>
      </c>
      <c r="D1906" s="1" t="s">
        <v>1953</v>
      </c>
      <c r="E1906" s="1" t="s">
        <v>585</v>
      </c>
      <c r="F1906" s="1" t="s">
        <v>2709</v>
      </c>
      <c r="G1906" s="1" t="s">
        <v>27</v>
      </c>
      <c r="H1906" s="1" t="s">
        <v>499</v>
      </c>
      <c r="I1906" s="1" t="s">
        <v>14</v>
      </c>
      <c r="J1906" s="1" t="s">
        <v>500</v>
      </c>
      <c r="K1906" s="1" t="s">
        <v>14</v>
      </c>
      <c r="L1906" s="1" t="s">
        <v>14</v>
      </c>
      <c r="M1906" s="1" t="s">
        <v>14</v>
      </c>
      <c r="N1906" s="1" t="s">
        <v>14</v>
      </c>
      <c r="O1906" s="1" t="s">
        <v>14</v>
      </c>
      <c r="P1906" s="1" t="s">
        <v>14</v>
      </c>
      <c r="Q1906" s="1" t="s">
        <v>262</v>
      </c>
    </row>
    <row r="1907" spans="1:17" x14ac:dyDescent="0.25">
      <c r="A1907" s="1" t="s">
        <v>268</v>
      </c>
      <c r="B1907" s="1" t="s">
        <v>2710</v>
      </c>
      <c r="C1907" s="1" t="s">
        <v>12</v>
      </c>
      <c r="D1907" s="1" t="s">
        <v>18</v>
      </c>
      <c r="E1907" s="1" t="s">
        <v>174</v>
      </c>
      <c r="F1907" s="1" t="s">
        <v>268</v>
      </c>
      <c r="G1907" s="1" t="s">
        <v>14</v>
      </c>
      <c r="H1907" s="1" t="s">
        <v>494</v>
      </c>
      <c r="I1907" s="1" t="s">
        <v>255</v>
      </c>
      <c r="J1907" s="1" t="s">
        <v>495</v>
      </c>
      <c r="K1907" s="1" t="s">
        <v>30</v>
      </c>
      <c r="L1907" s="1" t="s">
        <v>14</v>
      </c>
      <c r="M1907" s="1" t="s">
        <v>14</v>
      </c>
      <c r="N1907" s="1" t="s">
        <v>14</v>
      </c>
      <c r="O1907" s="1" t="s">
        <v>14</v>
      </c>
      <c r="P1907" s="1" t="s">
        <v>14</v>
      </c>
      <c r="Q1907" s="1"/>
    </row>
    <row r="1908" spans="1:17" x14ac:dyDescent="0.25">
      <c r="A1908" s="1" t="s">
        <v>268</v>
      </c>
      <c r="B1908" s="1" t="s">
        <v>2711</v>
      </c>
      <c r="C1908" s="1" t="s">
        <v>18</v>
      </c>
      <c r="D1908" s="1" t="s">
        <v>18</v>
      </c>
      <c r="E1908" s="1" t="s">
        <v>497</v>
      </c>
      <c r="F1908" s="1" t="s">
        <v>2712</v>
      </c>
      <c r="G1908" s="1" t="s">
        <v>14</v>
      </c>
      <c r="H1908" s="1" t="s">
        <v>499</v>
      </c>
      <c r="I1908" s="1" t="s">
        <v>14</v>
      </c>
      <c r="J1908" s="1" t="s">
        <v>500</v>
      </c>
      <c r="K1908" s="1" t="s">
        <v>30</v>
      </c>
      <c r="L1908" s="1" t="s">
        <v>14</v>
      </c>
      <c r="M1908" s="1" t="s">
        <v>14</v>
      </c>
      <c r="N1908" s="1" t="s">
        <v>14</v>
      </c>
      <c r="O1908" s="1" t="s">
        <v>14</v>
      </c>
      <c r="P1908" s="1" t="s">
        <v>14</v>
      </c>
      <c r="Q1908" s="1"/>
    </row>
    <row r="1909" spans="1:17" x14ac:dyDescent="0.25">
      <c r="A1909" s="1" t="s">
        <v>268</v>
      </c>
      <c r="B1909" s="1" t="s">
        <v>2713</v>
      </c>
      <c r="C1909" s="1" t="s">
        <v>20</v>
      </c>
      <c r="D1909" s="1" t="s">
        <v>12</v>
      </c>
      <c r="E1909" s="1" t="s">
        <v>502</v>
      </c>
      <c r="F1909" s="1" t="s">
        <v>14</v>
      </c>
      <c r="G1909" s="1" t="s">
        <v>14</v>
      </c>
      <c r="H1909" s="1" t="s">
        <v>14</v>
      </c>
      <c r="I1909" s="1" t="s">
        <v>14</v>
      </c>
      <c r="J1909" s="1" t="s">
        <v>14</v>
      </c>
      <c r="K1909" s="1" t="s">
        <v>14</v>
      </c>
      <c r="L1909" s="1" t="s">
        <v>14</v>
      </c>
      <c r="M1909" s="1" t="s">
        <v>14</v>
      </c>
      <c r="N1909" s="1" t="s">
        <v>14</v>
      </c>
      <c r="O1909" s="1" t="s">
        <v>14</v>
      </c>
      <c r="P1909" s="1" t="s">
        <v>14</v>
      </c>
      <c r="Q1909" s="1"/>
    </row>
    <row r="1910" spans="1:17" x14ac:dyDescent="0.25">
      <c r="A1910" s="1" t="s">
        <v>268</v>
      </c>
      <c r="B1910" s="1" t="s">
        <v>2714</v>
      </c>
      <c r="C1910" s="1" t="s">
        <v>22</v>
      </c>
      <c r="D1910" s="1" t="s">
        <v>18</v>
      </c>
      <c r="E1910" s="1" t="s">
        <v>497</v>
      </c>
      <c r="F1910" s="1" t="s">
        <v>2715</v>
      </c>
      <c r="G1910" s="1" t="s">
        <v>14</v>
      </c>
      <c r="H1910" s="1" t="s">
        <v>494</v>
      </c>
      <c r="I1910" s="1" t="s">
        <v>505</v>
      </c>
      <c r="J1910" s="1" t="s">
        <v>252</v>
      </c>
      <c r="K1910" s="1" t="s">
        <v>14</v>
      </c>
      <c r="L1910" s="1" t="s">
        <v>14</v>
      </c>
      <c r="M1910" s="1" t="s">
        <v>14</v>
      </c>
      <c r="N1910" s="1" t="s">
        <v>14</v>
      </c>
      <c r="O1910" s="1" t="s">
        <v>14</v>
      </c>
      <c r="P1910" s="1" t="s">
        <v>14</v>
      </c>
      <c r="Q1910" s="1"/>
    </row>
    <row r="1911" spans="1:17" x14ac:dyDescent="0.25">
      <c r="A1911" s="1" t="s">
        <v>268</v>
      </c>
      <c r="B1911" s="1" t="s">
        <v>2716</v>
      </c>
      <c r="C1911" s="1" t="s">
        <v>24</v>
      </c>
      <c r="D1911" s="1" t="s">
        <v>18</v>
      </c>
      <c r="E1911" s="1" t="s">
        <v>497</v>
      </c>
      <c r="F1911" s="1" t="s">
        <v>1956</v>
      </c>
      <c r="G1911" s="1" t="s">
        <v>14</v>
      </c>
      <c r="H1911" s="1" t="s">
        <v>14</v>
      </c>
      <c r="I1911" s="1" t="s">
        <v>14</v>
      </c>
      <c r="J1911" s="1" t="s">
        <v>14</v>
      </c>
      <c r="K1911" s="1" t="s">
        <v>14</v>
      </c>
      <c r="L1911" s="1" t="s">
        <v>14</v>
      </c>
      <c r="M1911" s="1" t="s">
        <v>14</v>
      </c>
      <c r="N1911" s="1" t="s">
        <v>12</v>
      </c>
      <c r="O1911" s="1" t="s">
        <v>14</v>
      </c>
      <c r="P1911" s="1" t="s">
        <v>14</v>
      </c>
      <c r="Q1911" s="1"/>
    </row>
    <row r="1912" spans="1:17" x14ac:dyDescent="0.25">
      <c r="A1912" s="1" t="s">
        <v>268</v>
      </c>
      <c r="B1912" s="1" t="s">
        <v>2716</v>
      </c>
      <c r="C1912" s="1" t="s">
        <v>24</v>
      </c>
      <c r="D1912" s="1" t="s">
        <v>1953</v>
      </c>
      <c r="E1912" s="1" t="s">
        <v>585</v>
      </c>
      <c r="F1912" s="1" t="s">
        <v>2717</v>
      </c>
      <c r="G1912" s="1" t="s">
        <v>27</v>
      </c>
      <c r="H1912" s="1" t="s">
        <v>14</v>
      </c>
      <c r="I1912" s="1" t="s">
        <v>14</v>
      </c>
      <c r="J1912" s="1" t="s">
        <v>14</v>
      </c>
      <c r="K1912" s="1" t="s">
        <v>14</v>
      </c>
      <c r="L1912" s="1" t="s">
        <v>14</v>
      </c>
      <c r="M1912" s="1" t="s">
        <v>14</v>
      </c>
      <c r="N1912" s="1" t="s">
        <v>14</v>
      </c>
      <c r="O1912" s="1" t="s">
        <v>14</v>
      </c>
      <c r="P1912" s="1" t="s">
        <v>14</v>
      </c>
      <c r="Q1912" s="1"/>
    </row>
    <row r="1913" spans="1:17" x14ac:dyDescent="0.25">
      <c r="A1913" s="1" t="s">
        <v>268</v>
      </c>
      <c r="B1913" s="1" t="s">
        <v>2718</v>
      </c>
      <c r="C1913" s="1" t="s">
        <v>30</v>
      </c>
      <c r="D1913" s="1" t="s">
        <v>18</v>
      </c>
      <c r="E1913" s="1" t="s">
        <v>497</v>
      </c>
      <c r="F1913" s="1" t="s">
        <v>2719</v>
      </c>
      <c r="G1913" s="1" t="s">
        <v>14</v>
      </c>
      <c r="H1913" s="1" t="s">
        <v>14</v>
      </c>
      <c r="I1913" s="1" t="s">
        <v>14</v>
      </c>
      <c r="J1913" s="1" t="s">
        <v>14</v>
      </c>
      <c r="K1913" s="1" t="s">
        <v>14</v>
      </c>
      <c r="L1913" s="1" t="s">
        <v>14</v>
      </c>
      <c r="M1913" s="1" t="s">
        <v>14</v>
      </c>
      <c r="N1913" s="1" t="s">
        <v>12</v>
      </c>
      <c r="O1913" s="1" t="s">
        <v>14</v>
      </c>
      <c r="P1913" s="1" t="s">
        <v>14</v>
      </c>
      <c r="Q1913" s="1"/>
    </row>
    <row r="1914" spans="1:17" x14ac:dyDescent="0.25">
      <c r="A1914" s="1" t="s">
        <v>268</v>
      </c>
      <c r="B1914" s="1" t="s">
        <v>2718</v>
      </c>
      <c r="C1914" s="1" t="s">
        <v>30</v>
      </c>
      <c r="D1914" s="1" t="s">
        <v>1953</v>
      </c>
      <c r="E1914" s="1" t="s">
        <v>585</v>
      </c>
      <c r="F1914" s="1" t="s">
        <v>2720</v>
      </c>
      <c r="G1914" s="1" t="s">
        <v>1961</v>
      </c>
      <c r="H1914" s="1" t="s">
        <v>14</v>
      </c>
      <c r="I1914" s="1" t="s">
        <v>14</v>
      </c>
      <c r="J1914" s="1" t="s">
        <v>14</v>
      </c>
      <c r="K1914" s="1" t="s">
        <v>14</v>
      </c>
      <c r="L1914" s="1" t="s">
        <v>14</v>
      </c>
      <c r="M1914" s="1" t="s">
        <v>14</v>
      </c>
      <c r="N1914" s="1" t="s">
        <v>14</v>
      </c>
      <c r="O1914" s="1" t="s">
        <v>14</v>
      </c>
      <c r="P1914" s="1" t="s">
        <v>14</v>
      </c>
      <c r="Q1914" s="1"/>
    </row>
    <row r="1915" spans="1:17" x14ac:dyDescent="0.25">
      <c r="A1915" s="1" t="s">
        <v>268</v>
      </c>
      <c r="B1915" s="1" t="s">
        <v>2721</v>
      </c>
      <c r="C1915" s="1" t="s">
        <v>32</v>
      </c>
      <c r="D1915" s="1" t="s">
        <v>18</v>
      </c>
      <c r="E1915" s="1" t="s">
        <v>497</v>
      </c>
      <c r="F1915" s="1" t="s">
        <v>1969</v>
      </c>
      <c r="G1915" s="1" t="s">
        <v>14</v>
      </c>
      <c r="H1915" s="1" t="s">
        <v>494</v>
      </c>
      <c r="I1915" s="1" t="s">
        <v>508</v>
      </c>
      <c r="J1915" s="1" t="s">
        <v>14</v>
      </c>
      <c r="K1915" s="1" t="s">
        <v>14</v>
      </c>
      <c r="L1915" s="1" t="s">
        <v>14</v>
      </c>
      <c r="M1915" s="1" t="s">
        <v>509</v>
      </c>
      <c r="N1915" s="1" t="s">
        <v>12</v>
      </c>
      <c r="O1915" s="1" t="s">
        <v>14</v>
      </c>
      <c r="P1915" s="1" t="s">
        <v>14</v>
      </c>
      <c r="Q1915" s="1"/>
    </row>
    <row r="1916" spans="1:17" x14ac:dyDescent="0.25">
      <c r="A1916" s="1" t="s">
        <v>268</v>
      </c>
      <c r="B1916" s="1" t="s">
        <v>2721</v>
      </c>
      <c r="C1916" s="1" t="s">
        <v>32</v>
      </c>
      <c r="D1916" s="1" t="s">
        <v>1953</v>
      </c>
      <c r="E1916" s="1" t="s">
        <v>585</v>
      </c>
      <c r="F1916" s="1" t="s">
        <v>2722</v>
      </c>
      <c r="G1916" s="1" t="s">
        <v>27</v>
      </c>
      <c r="H1916" s="1" t="s">
        <v>494</v>
      </c>
      <c r="I1916" s="1" t="s">
        <v>508</v>
      </c>
      <c r="J1916" s="1" t="s">
        <v>14</v>
      </c>
      <c r="K1916" s="1" t="s">
        <v>14</v>
      </c>
      <c r="L1916" s="1" t="s">
        <v>509</v>
      </c>
      <c r="M1916" s="1" t="s">
        <v>509</v>
      </c>
      <c r="N1916" s="1" t="s">
        <v>14</v>
      </c>
      <c r="O1916" s="1" t="s">
        <v>14</v>
      </c>
      <c r="P1916" s="1" t="s">
        <v>14</v>
      </c>
      <c r="Q1916" s="1"/>
    </row>
    <row r="1917" spans="1:17" x14ac:dyDescent="0.25">
      <c r="A1917" s="1" t="s">
        <v>268</v>
      </c>
      <c r="B1917" s="1" t="s">
        <v>2723</v>
      </c>
      <c r="C1917" s="1" t="s">
        <v>34</v>
      </c>
      <c r="D1917" s="1" t="s">
        <v>18</v>
      </c>
      <c r="E1917" s="1" t="s">
        <v>497</v>
      </c>
      <c r="F1917" s="1" t="s">
        <v>2724</v>
      </c>
      <c r="G1917" s="1" t="s">
        <v>14</v>
      </c>
      <c r="H1917" s="1" t="s">
        <v>14</v>
      </c>
      <c r="I1917" s="1" t="s">
        <v>14</v>
      </c>
      <c r="J1917" s="1" t="s">
        <v>14</v>
      </c>
      <c r="K1917" s="1" t="s">
        <v>14</v>
      </c>
      <c r="L1917" s="1" t="s">
        <v>14</v>
      </c>
      <c r="M1917" s="1" t="s">
        <v>14</v>
      </c>
      <c r="N1917" s="1" t="s">
        <v>12</v>
      </c>
      <c r="O1917" s="1" t="s">
        <v>14</v>
      </c>
      <c r="P1917" s="1" t="s">
        <v>14</v>
      </c>
      <c r="Q1917" s="1"/>
    </row>
    <row r="1918" spans="1:17" x14ac:dyDescent="0.25">
      <c r="A1918" s="1" t="s">
        <v>268</v>
      </c>
      <c r="B1918" s="1" t="s">
        <v>2723</v>
      </c>
      <c r="C1918" s="1" t="s">
        <v>34</v>
      </c>
      <c r="D1918" s="1" t="s">
        <v>1953</v>
      </c>
      <c r="E1918" s="1" t="s">
        <v>585</v>
      </c>
      <c r="F1918" s="1" t="s">
        <v>2725</v>
      </c>
      <c r="G1918" s="1" t="s">
        <v>27</v>
      </c>
      <c r="H1918" s="1" t="s">
        <v>14</v>
      </c>
      <c r="I1918" s="1" t="s">
        <v>14</v>
      </c>
      <c r="J1918" s="1" t="s">
        <v>14</v>
      </c>
      <c r="K1918" s="1" t="s">
        <v>14</v>
      </c>
      <c r="L1918" s="1" t="s">
        <v>14</v>
      </c>
      <c r="M1918" s="1" t="s">
        <v>14</v>
      </c>
      <c r="N1918" s="1" t="s">
        <v>14</v>
      </c>
      <c r="O1918" s="1" t="s">
        <v>14</v>
      </c>
      <c r="P1918" s="1" t="s">
        <v>14</v>
      </c>
      <c r="Q1918" s="1"/>
    </row>
    <row r="1919" spans="1:17" x14ac:dyDescent="0.25">
      <c r="A1919" s="1" t="s">
        <v>268</v>
      </c>
      <c r="B1919" s="1" t="s">
        <v>2726</v>
      </c>
      <c r="C1919" s="1" t="s">
        <v>36</v>
      </c>
      <c r="D1919" s="1" t="s">
        <v>18</v>
      </c>
      <c r="E1919" s="1" t="s">
        <v>497</v>
      </c>
      <c r="F1919" s="1" t="s">
        <v>1996</v>
      </c>
      <c r="G1919" s="1" t="s">
        <v>14</v>
      </c>
      <c r="H1919" s="1" t="s">
        <v>14</v>
      </c>
      <c r="I1919" s="1" t="s">
        <v>14</v>
      </c>
      <c r="J1919" s="1" t="s">
        <v>14</v>
      </c>
      <c r="K1919" s="1" t="s">
        <v>14</v>
      </c>
      <c r="L1919" s="1" t="s">
        <v>14</v>
      </c>
      <c r="M1919" s="1" t="s">
        <v>14</v>
      </c>
      <c r="N1919" s="1" t="s">
        <v>12</v>
      </c>
      <c r="O1919" s="1" t="s">
        <v>14</v>
      </c>
      <c r="P1919" s="1" t="s">
        <v>14</v>
      </c>
      <c r="Q1919" s="1"/>
    </row>
    <row r="1920" spans="1:17" x14ac:dyDescent="0.25">
      <c r="A1920" s="1" t="s">
        <v>268</v>
      </c>
      <c r="B1920" s="1" t="s">
        <v>2726</v>
      </c>
      <c r="C1920" s="1" t="s">
        <v>36</v>
      </c>
      <c r="D1920" s="1" t="s">
        <v>1953</v>
      </c>
      <c r="E1920" s="1" t="s">
        <v>585</v>
      </c>
      <c r="F1920" s="1" t="s">
        <v>2727</v>
      </c>
      <c r="G1920" s="1" t="s">
        <v>1961</v>
      </c>
      <c r="H1920" s="1" t="s">
        <v>14</v>
      </c>
      <c r="I1920" s="1" t="s">
        <v>14</v>
      </c>
      <c r="J1920" s="1" t="s">
        <v>14</v>
      </c>
      <c r="K1920" s="1" t="s">
        <v>14</v>
      </c>
      <c r="L1920" s="1" t="s">
        <v>14</v>
      </c>
      <c r="M1920" s="1" t="s">
        <v>14</v>
      </c>
      <c r="N1920" s="1" t="s">
        <v>14</v>
      </c>
      <c r="O1920" s="1" t="s">
        <v>14</v>
      </c>
      <c r="P1920" s="1" t="s">
        <v>14</v>
      </c>
      <c r="Q1920" s="1"/>
    </row>
    <row r="1921" spans="1:17" x14ac:dyDescent="0.25">
      <c r="A1921" s="1" t="s">
        <v>268</v>
      </c>
      <c r="B1921" s="1" t="s">
        <v>2728</v>
      </c>
      <c r="C1921" s="1" t="s">
        <v>38</v>
      </c>
      <c r="D1921" s="1" t="s">
        <v>18</v>
      </c>
      <c r="E1921" s="1" t="s">
        <v>497</v>
      </c>
      <c r="F1921" s="1" t="s">
        <v>1999</v>
      </c>
      <c r="G1921" s="1" t="s">
        <v>14</v>
      </c>
      <c r="H1921" s="1" t="s">
        <v>494</v>
      </c>
      <c r="I1921" s="1" t="s">
        <v>508</v>
      </c>
      <c r="J1921" s="1" t="s">
        <v>14</v>
      </c>
      <c r="K1921" s="1" t="s">
        <v>14</v>
      </c>
      <c r="L1921" s="1" t="s">
        <v>14</v>
      </c>
      <c r="M1921" s="1" t="s">
        <v>509</v>
      </c>
      <c r="N1921" s="1" t="s">
        <v>12</v>
      </c>
      <c r="O1921" s="1" t="s">
        <v>14</v>
      </c>
      <c r="P1921" s="1" t="s">
        <v>14</v>
      </c>
      <c r="Q1921" s="1"/>
    </row>
    <row r="1922" spans="1:17" x14ac:dyDescent="0.25">
      <c r="A1922" s="1" t="s">
        <v>268</v>
      </c>
      <c r="B1922" s="1" t="s">
        <v>2728</v>
      </c>
      <c r="C1922" s="1" t="s">
        <v>38</v>
      </c>
      <c r="D1922" s="1" t="s">
        <v>1953</v>
      </c>
      <c r="E1922" s="1" t="s">
        <v>585</v>
      </c>
      <c r="F1922" s="1" t="s">
        <v>2729</v>
      </c>
      <c r="G1922" s="1" t="s">
        <v>1961</v>
      </c>
      <c r="H1922" s="1" t="s">
        <v>494</v>
      </c>
      <c r="I1922" s="1" t="s">
        <v>508</v>
      </c>
      <c r="J1922" s="1" t="s">
        <v>14</v>
      </c>
      <c r="K1922" s="1" t="s">
        <v>14</v>
      </c>
      <c r="L1922" s="1" t="s">
        <v>14</v>
      </c>
      <c r="M1922" s="1" t="s">
        <v>14</v>
      </c>
      <c r="N1922" s="1" t="s">
        <v>14</v>
      </c>
      <c r="O1922" s="1" t="s">
        <v>14</v>
      </c>
      <c r="P1922" s="1" t="s">
        <v>14</v>
      </c>
      <c r="Q1922" s="1"/>
    </row>
    <row r="1923" spans="1:17" x14ac:dyDescent="0.25">
      <c r="A1923" s="1" t="s">
        <v>268</v>
      </c>
      <c r="B1923" s="1" t="s">
        <v>2730</v>
      </c>
      <c r="C1923" s="1" t="s">
        <v>40</v>
      </c>
      <c r="D1923" s="1" t="s">
        <v>18</v>
      </c>
      <c r="E1923" s="1" t="s">
        <v>497</v>
      </c>
      <c r="F1923" s="1" t="s">
        <v>2731</v>
      </c>
      <c r="G1923" s="1" t="s">
        <v>14</v>
      </c>
      <c r="H1923" s="1" t="s">
        <v>14</v>
      </c>
      <c r="I1923" s="1" t="s">
        <v>14</v>
      </c>
      <c r="J1923" s="1" t="s">
        <v>14</v>
      </c>
      <c r="K1923" s="1" t="s">
        <v>14</v>
      </c>
      <c r="L1923" s="1" t="s">
        <v>14</v>
      </c>
      <c r="M1923" s="1" t="s">
        <v>14</v>
      </c>
      <c r="N1923" s="1" t="s">
        <v>12</v>
      </c>
      <c r="O1923" s="1" t="s">
        <v>14</v>
      </c>
      <c r="P1923" s="1" t="s">
        <v>14</v>
      </c>
      <c r="Q1923" s="1"/>
    </row>
    <row r="1924" spans="1:17" x14ac:dyDescent="0.25">
      <c r="A1924" s="1" t="s">
        <v>268</v>
      </c>
      <c r="B1924" s="1" t="s">
        <v>2730</v>
      </c>
      <c r="C1924" s="1" t="s">
        <v>40</v>
      </c>
      <c r="D1924" s="1" t="s">
        <v>1953</v>
      </c>
      <c r="E1924" s="1" t="s">
        <v>585</v>
      </c>
      <c r="F1924" s="1" t="s">
        <v>2732</v>
      </c>
      <c r="G1924" s="1" t="s">
        <v>1961</v>
      </c>
      <c r="H1924" s="1" t="s">
        <v>14</v>
      </c>
      <c r="I1924" s="1" t="s">
        <v>14</v>
      </c>
      <c r="J1924" s="1" t="s">
        <v>14</v>
      </c>
      <c r="K1924" s="1" t="s">
        <v>14</v>
      </c>
      <c r="L1924" s="1" t="s">
        <v>14</v>
      </c>
      <c r="M1924" s="1" t="s">
        <v>14</v>
      </c>
      <c r="N1924" s="1" t="s">
        <v>14</v>
      </c>
      <c r="O1924" s="1" t="s">
        <v>14</v>
      </c>
      <c r="P1924" s="1" t="s">
        <v>14</v>
      </c>
      <c r="Q1924" s="1"/>
    </row>
    <row r="1925" spans="1:17" x14ac:dyDescent="0.25">
      <c r="A1925" s="1" t="s">
        <v>268</v>
      </c>
      <c r="B1925" s="1" t="s">
        <v>2733</v>
      </c>
      <c r="C1925" s="1" t="s">
        <v>43</v>
      </c>
      <c r="D1925" s="1" t="s">
        <v>18</v>
      </c>
      <c r="E1925" s="1" t="s">
        <v>497</v>
      </c>
      <c r="F1925" s="1" t="s">
        <v>2005</v>
      </c>
      <c r="G1925" s="1" t="s">
        <v>14</v>
      </c>
      <c r="H1925" s="1" t="s">
        <v>494</v>
      </c>
      <c r="I1925" s="1" t="s">
        <v>508</v>
      </c>
      <c r="J1925" s="1" t="s">
        <v>14</v>
      </c>
      <c r="K1925" s="1" t="s">
        <v>14</v>
      </c>
      <c r="L1925" s="1" t="s">
        <v>14</v>
      </c>
      <c r="M1925" s="1" t="s">
        <v>509</v>
      </c>
      <c r="N1925" s="1" t="s">
        <v>12</v>
      </c>
      <c r="O1925" s="1" t="s">
        <v>14</v>
      </c>
      <c r="P1925" s="1" t="s">
        <v>14</v>
      </c>
      <c r="Q1925" s="1"/>
    </row>
    <row r="1926" spans="1:17" x14ac:dyDescent="0.25">
      <c r="A1926" s="1" t="s">
        <v>268</v>
      </c>
      <c r="B1926" s="1" t="s">
        <v>2733</v>
      </c>
      <c r="C1926" s="1" t="s">
        <v>43</v>
      </c>
      <c r="D1926" s="1" t="s">
        <v>1953</v>
      </c>
      <c r="E1926" s="1" t="s">
        <v>585</v>
      </c>
      <c r="F1926" s="1" t="s">
        <v>2734</v>
      </c>
      <c r="G1926" s="1" t="s">
        <v>1961</v>
      </c>
      <c r="H1926" s="1" t="s">
        <v>494</v>
      </c>
      <c r="I1926" s="1" t="s">
        <v>508</v>
      </c>
      <c r="J1926" s="1" t="s">
        <v>14</v>
      </c>
      <c r="K1926" s="1" t="s">
        <v>14</v>
      </c>
      <c r="L1926" s="1" t="s">
        <v>509</v>
      </c>
      <c r="M1926" s="1" t="s">
        <v>509</v>
      </c>
      <c r="N1926" s="1" t="s">
        <v>14</v>
      </c>
      <c r="O1926" s="1" t="s">
        <v>14</v>
      </c>
      <c r="P1926" s="1" t="s">
        <v>14</v>
      </c>
      <c r="Q1926" s="1"/>
    </row>
    <row r="1927" spans="1:17" x14ac:dyDescent="0.25">
      <c r="A1927" s="1" t="s">
        <v>268</v>
      </c>
      <c r="B1927" s="1" t="s">
        <v>2735</v>
      </c>
      <c r="C1927" s="1" t="s">
        <v>47</v>
      </c>
      <c r="D1927" s="1" t="s">
        <v>18</v>
      </c>
      <c r="E1927" s="1" t="s">
        <v>497</v>
      </c>
      <c r="F1927" s="1" t="s">
        <v>2017</v>
      </c>
      <c r="G1927" s="1" t="s">
        <v>14</v>
      </c>
      <c r="H1927" s="1" t="s">
        <v>14</v>
      </c>
      <c r="I1927" s="1" t="s">
        <v>14</v>
      </c>
      <c r="J1927" s="1" t="s">
        <v>14</v>
      </c>
      <c r="K1927" s="1" t="s">
        <v>14</v>
      </c>
      <c r="L1927" s="1" t="s">
        <v>14</v>
      </c>
      <c r="M1927" s="1" t="s">
        <v>14</v>
      </c>
      <c r="N1927" s="1" t="s">
        <v>12</v>
      </c>
      <c r="O1927" s="1" t="s">
        <v>14</v>
      </c>
      <c r="P1927" s="1" t="s">
        <v>14</v>
      </c>
      <c r="Q1927" s="1"/>
    </row>
    <row r="1928" spans="1:17" x14ac:dyDescent="0.25">
      <c r="A1928" s="1" t="s">
        <v>268</v>
      </c>
      <c r="B1928" s="1" t="s">
        <v>2735</v>
      </c>
      <c r="C1928" s="1" t="s">
        <v>47</v>
      </c>
      <c r="D1928" s="1" t="s">
        <v>1953</v>
      </c>
      <c r="E1928" s="1" t="s">
        <v>585</v>
      </c>
      <c r="F1928" s="1" t="s">
        <v>2736</v>
      </c>
      <c r="G1928" s="1" t="s">
        <v>27</v>
      </c>
      <c r="H1928" s="1" t="s">
        <v>14</v>
      </c>
      <c r="I1928" s="1" t="s">
        <v>14</v>
      </c>
      <c r="J1928" s="1" t="s">
        <v>14</v>
      </c>
      <c r="K1928" s="1" t="s">
        <v>14</v>
      </c>
      <c r="L1928" s="1" t="s">
        <v>14</v>
      </c>
      <c r="M1928" s="1" t="s">
        <v>14</v>
      </c>
      <c r="N1928" s="1" t="s">
        <v>14</v>
      </c>
      <c r="O1928" s="1" t="s">
        <v>14</v>
      </c>
      <c r="P1928" s="1" t="s">
        <v>14</v>
      </c>
      <c r="Q1928" s="1"/>
    </row>
    <row r="1929" spans="1:17" x14ac:dyDescent="0.25">
      <c r="A1929" s="1" t="s">
        <v>268</v>
      </c>
      <c r="B1929" s="1" t="s">
        <v>2737</v>
      </c>
      <c r="C1929" s="1" t="s">
        <v>49</v>
      </c>
      <c r="D1929" s="1" t="s">
        <v>18</v>
      </c>
      <c r="E1929" s="1" t="s">
        <v>497</v>
      </c>
      <c r="F1929" s="1" t="s">
        <v>2020</v>
      </c>
      <c r="G1929" s="1" t="s">
        <v>14</v>
      </c>
      <c r="H1929" s="1" t="s">
        <v>14</v>
      </c>
      <c r="I1929" s="1" t="s">
        <v>14</v>
      </c>
      <c r="J1929" s="1" t="s">
        <v>14</v>
      </c>
      <c r="K1929" s="1" t="s">
        <v>14</v>
      </c>
      <c r="L1929" s="1" t="s">
        <v>14</v>
      </c>
      <c r="M1929" s="1" t="s">
        <v>14</v>
      </c>
      <c r="N1929" s="1" t="s">
        <v>12</v>
      </c>
      <c r="O1929" s="1" t="s">
        <v>14</v>
      </c>
      <c r="P1929" s="1" t="s">
        <v>14</v>
      </c>
      <c r="Q1929" s="1"/>
    </row>
    <row r="1930" spans="1:17" x14ac:dyDescent="0.25">
      <c r="A1930" s="1" t="s">
        <v>268</v>
      </c>
      <c r="B1930" s="1" t="s">
        <v>2737</v>
      </c>
      <c r="C1930" s="1" t="s">
        <v>49</v>
      </c>
      <c r="D1930" s="1" t="s">
        <v>1953</v>
      </c>
      <c r="E1930" s="1" t="s">
        <v>585</v>
      </c>
      <c r="F1930" s="1" t="s">
        <v>2738</v>
      </c>
      <c r="G1930" s="1" t="s">
        <v>27</v>
      </c>
      <c r="H1930" s="1" t="s">
        <v>14</v>
      </c>
      <c r="I1930" s="1" t="s">
        <v>14</v>
      </c>
      <c r="J1930" s="1" t="s">
        <v>14</v>
      </c>
      <c r="K1930" s="1" t="s">
        <v>14</v>
      </c>
      <c r="L1930" s="1" t="s">
        <v>14</v>
      </c>
      <c r="M1930" s="1" t="s">
        <v>14</v>
      </c>
      <c r="N1930" s="1" t="s">
        <v>14</v>
      </c>
      <c r="O1930" s="1" t="s">
        <v>14</v>
      </c>
      <c r="P1930" s="1" t="s">
        <v>14</v>
      </c>
      <c r="Q1930" s="1"/>
    </row>
    <row r="1931" spans="1:17" x14ac:dyDescent="0.25">
      <c r="A1931" s="1" t="s">
        <v>268</v>
      </c>
      <c r="B1931" s="1" t="s">
        <v>2739</v>
      </c>
      <c r="C1931" s="1" t="s">
        <v>51</v>
      </c>
      <c r="D1931" s="1" t="s">
        <v>18</v>
      </c>
      <c r="E1931" s="1" t="s">
        <v>497</v>
      </c>
      <c r="F1931" s="1" t="s">
        <v>2023</v>
      </c>
      <c r="G1931" s="1" t="s">
        <v>14</v>
      </c>
      <c r="H1931" s="1" t="s">
        <v>494</v>
      </c>
      <c r="I1931" s="1" t="s">
        <v>508</v>
      </c>
      <c r="J1931" s="1" t="s">
        <v>14</v>
      </c>
      <c r="K1931" s="1" t="s">
        <v>14</v>
      </c>
      <c r="L1931" s="1" t="s">
        <v>14</v>
      </c>
      <c r="M1931" s="1" t="s">
        <v>509</v>
      </c>
      <c r="N1931" s="1" t="s">
        <v>12</v>
      </c>
      <c r="O1931" s="1" t="s">
        <v>14</v>
      </c>
      <c r="P1931" s="1" t="s">
        <v>14</v>
      </c>
      <c r="Q1931" s="1"/>
    </row>
    <row r="1932" spans="1:17" x14ac:dyDescent="0.25">
      <c r="A1932" s="1" t="s">
        <v>268</v>
      </c>
      <c r="B1932" s="1" t="s">
        <v>2739</v>
      </c>
      <c r="C1932" s="1" t="s">
        <v>51</v>
      </c>
      <c r="D1932" s="1" t="s">
        <v>1953</v>
      </c>
      <c r="E1932" s="1" t="s">
        <v>585</v>
      </c>
      <c r="F1932" s="1" t="s">
        <v>2740</v>
      </c>
      <c r="G1932" s="1" t="s">
        <v>27</v>
      </c>
      <c r="H1932" s="1" t="s">
        <v>494</v>
      </c>
      <c r="I1932" s="1" t="s">
        <v>508</v>
      </c>
      <c r="J1932" s="1" t="s">
        <v>14</v>
      </c>
      <c r="K1932" s="1" t="s">
        <v>14</v>
      </c>
      <c r="L1932" s="1" t="s">
        <v>509</v>
      </c>
      <c r="M1932" s="1" t="s">
        <v>509</v>
      </c>
      <c r="N1932" s="1" t="s">
        <v>14</v>
      </c>
      <c r="O1932" s="1" t="s">
        <v>14</v>
      </c>
      <c r="P1932" s="1" t="s">
        <v>14</v>
      </c>
      <c r="Q1932" s="1"/>
    </row>
    <row r="1933" spans="1:17" x14ac:dyDescent="0.25">
      <c r="A1933" s="1" t="s">
        <v>268</v>
      </c>
      <c r="B1933" s="1" t="s">
        <v>2741</v>
      </c>
      <c r="C1933" s="1" t="s">
        <v>53</v>
      </c>
      <c r="D1933" s="1" t="s">
        <v>18</v>
      </c>
      <c r="E1933" s="1" t="s">
        <v>497</v>
      </c>
      <c r="F1933" s="1" t="s">
        <v>2742</v>
      </c>
      <c r="G1933" s="1" t="s">
        <v>14</v>
      </c>
      <c r="H1933" s="1" t="s">
        <v>14</v>
      </c>
      <c r="I1933" s="1" t="s">
        <v>14</v>
      </c>
      <c r="J1933" s="1" t="s">
        <v>14</v>
      </c>
      <c r="K1933" s="1" t="s">
        <v>14</v>
      </c>
      <c r="L1933" s="1" t="s">
        <v>14</v>
      </c>
      <c r="M1933" s="1" t="s">
        <v>14</v>
      </c>
      <c r="N1933" s="1" t="s">
        <v>12</v>
      </c>
      <c r="O1933" s="1" t="s">
        <v>14</v>
      </c>
      <c r="P1933" s="1" t="s">
        <v>14</v>
      </c>
      <c r="Q1933" s="1"/>
    </row>
    <row r="1934" spans="1:17" x14ac:dyDescent="0.25">
      <c r="A1934" s="1" t="s">
        <v>268</v>
      </c>
      <c r="B1934" s="1" t="s">
        <v>2741</v>
      </c>
      <c r="C1934" s="1" t="s">
        <v>53</v>
      </c>
      <c r="D1934" s="1" t="s">
        <v>1953</v>
      </c>
      <c r="E1934" s="1" t="s">
        <v>585</v>
      </c>
      <c r="F1934" s="1" t="s">
        <v>2743</v>
      </c>
      <c r="G1934" s="1" t="s">
        <v>27</v>
      </c>
      <c r="H1934" s="1" t="s">
        <v>14</v>
      </c>
      <c r="I1934" s="1" t="s">
        <v>14</v>
      </c>
      <c r="J1934" s="1" t="s">
        <v>14</v>
      </c>
      <c r="K1934" s="1" t="s">
        <v>14</v>
      </c>
      <c r="L1934" s="1" t="s">
        <v>14</v>
      </c>
      <c r="M1934" s="1" t="s">
        <v>14</v>
      </c>
      <c r="N1934" s="1" t="s">
        <v>14</v>
      </c>
      <c r="O1934" s="1" t="s">
        <v>14</v>
      </c>
      <c r="P1934" s="1" t="s">
        <v>14</v>
      </c>
      <c r="Q1934" s="1"/>
    </row>
    <row r="1935" spans="1:17" x14ac:dyDescent="0.25">
      <c r="A1935" s="1" t="s">
        <v>268</v>
      </c>
      <c r="B1935" s="1" t="s">
        <v>2744</v>
      </c>
      <c r="C1935" s="1" t="s">
        <v>55</v>
      </c>
      <c r="D1935" s="1" t="s">
        <v>18</v>
      </c>
      <c r="E1935" s="1" t="s">
        <v>497</v>
      </c>
      <c r="F1935" s="1" t="s">
        <v>2745</v>
      </c>
      <c r="G1935" s="1" t="s">
        <v>14</v>
      </c>
      <c r="H1935" s="1" t="s">
        <v>14</v>
      </c>
      <c r="I1935" s="1" t="s">
        <v>14</v>
      </c>
      <c r="J1935" s="1" t="s">
        <v>14</v>
      </c>
      <c r="K1935" s="1" t="s">
        <v>14</v>
      </c>
      <c r="L1935" s="1" t="s">
        <v>14</v>
      </c>
      <c r="M1935" s="1" t="s">
        <v>14</v>
      </c>
      <c r="N1935" s="1" t="s">
        <v>12</v>
      </c>
      <c r="O1935" s="1" t="s">
        <v>14</v>
      </c>
      <c r="P1935" s="1" t="s">
        <v>14</v>
      </c>
      <c r="Q1935" s="1"/>
    </row>
    <row r="1936" spans="1:17" x14ac:dyDescent="0.25">
      <c r="A1936" s="1" t="s">
        <v>268</v>
      </c>
      <c r="B1936" s="1" t="s">
        <v>2744</v>
      </c>
      <c r="C1936" s="1" t="s">
        <v>55</v>
      </c>
      <c r="D1936" s="1" t="s">
        <v>1953</v>
      </c>
      <c r="E1936" s="1" t="s">
        <v>585</v>
      </c>
      <c r="F1936" s="1" t="s">
        <v>2746</v>
      </c>
      <c r="G1936" s="1" t="s">
        <v>27</v>
      </c>
      <c r="H1936" s="1" t="s">
        <v>14</v>
      </c>
      <c r="I1936" s="1" t="s">
        <v>14</v>
      </c>
      <c r="J1936" s="1" t="s">
        <v>14</v>
      </c>
      <c r="K1936" s="1" t="s">
        <v>14</v>
      </c>
      <c r="L1936" s="1" t="s">
        <v>14</v>
      </c>
      <c r="M1936" s="1" t="s">
        <v>14</v>
      </c>
      <c r="N1936" s="1" t="s">
        <v>14</v>
      </c>
      <c r="O1936" s="1" t="s">
        <v>14</v>
      </c>
      <c r="P1936" s="1" t="s">
        <v>14</v>
      </c>
      <c r="Q1936" s="1"/>
    </row>
    <row r="1937" spans="1:17" x14ac:dyDescent="0.25">
      <c r="A1937" s="1" t="s">
        <v>268</v>
      </c>
      <c r="B1937" s="1" t="s">
        <v>2747</v>
      </c>
      <c r="C1937" s="1" t="s">
        <v>58</v>
      </c>
      <c r="D1937" s="1" t="s">
        <v>18</v>
      </c>
      <c r="E1937" s="1" t="s">
        <v>497</v>
      </c>
      <c r="F1937" s="1" t="s">
        <v>2748</v>
      </c>
      <c r="G1937" s="1" t="s">
        <v>14</v>
      </c>
      <c r="H1937" s="1" t="s">
        <v>14</v>
      </c>
      <c r="I1937" s="1" t="s">
        <v>14</v>
      </c>
      <c r="J1937" s="1" t="s">
        <v>14</v>
      </c>
      <c r="K1937" s="1" t="s">
        <v>14</v>
      </c>
      <c r="L1937" s="1" t="s">
        <v>14</v>
      </c>
      <c r="M1937" s="1" t="s">
        <v>14</v>
      </c>
      <c r="N1937" s="1" t="s">
        <v>12</v>
      </c>
      <c r="O1937" s="1" t="s">
        <v>14</v>
      </c>
      <c r="P1937" s="1" t="s">
        <v>14</v>
      </c>
      <c r="Q1937" s="1"/>
    </row>
    <row r="1938" spans="1:17" x14ac:dyDescent="0.25">
      <c r="A1938" s="1" t="s">
        <v>268</v>
      </c>
      <c r="B1938" s="1" t="s">
        <v>2747</v>
      </c>
      <c r="C1938" s="1" t="s">
        <v>58</v>
      </c>
      <c r="D1938" s="1" t="s">
        <v>1953</v>
      </c>
      <c r="E1938" s="1" t="s">
        <v>585</v>
      </c>
      <c r="F1938" s="1" t="s">
        <v>2749</v>
      </c>
      <c r="G1938" s="1" t="s">
        <v>27</v>
      </c>
      <c r="H1938" s="1" t="s">
        <v>14</v>
      </c>
      <c r="I1938" s="1" t="s">
        <v>14</v>
      </c>
      <c r="J1938" s="1" t="s">
        <v>14</v>
      </c>
      <c r="K1938" s="1" t="s">
        <v>14</v>
      </c>
      <c r="L1938" s="1" t="s">
        <v>14</v>
      </c>
      <c r="M1938" s="1" t="s">
        <v>14</v>
      </c>
      <c r="N1938" s="1" t="s">
        <v>14</v>
      </c>
      <c r="O1938" s="1" t="s">
        <v>14</v>
      </c>
      <c r="P1938" s="1" t="s">
        <v>14</v>
      </c>
      <c r="Q1938" s="1"/>
    </row>
    <row r="1939" spans="1:17" x14ac:dyDescent="0.25">
      <c r="A1939" s="1" t="s">
        <v>268</v>
      </c>
      <c r="B1939" s="1" t="s">
        <v>2750</v>
      </c>
      <c r="C1939" s="1" t="s">
        <v>60</v>
      </c>
      <c r="D1939" s="1" t="s">
        <v>18</v>
      </c>
      <c r="E1939" s="1" t="s">
        <v>497</v>
      </c>
      <c r="F1939" s="1" t="s">
        <v>2751</v>
      </c>
      <c r="G1939" s="1" t="s">
        <v>14</v>
      </c>
      <c r="H1939" s="1" t="s">
        <v>14</v>
      </c>
      <c r="I1939" s="1" t="s">
        <v>14</v>
      </c>
      <c r="J1939" s="1" t="s">
        <v>14</v>
      </c>
      <c r="K1939" s="1" t="s">
        <v>14</v>
      </c>
      <c r="L1939" s="1" t="s">
        <v>14</v>
      </c>
      <c r="M1939" s="1" t="s">
        <v>14</v>
      </c>
      <c r="N1939" s="1" t="s">
        <v>12</v>
      </c>
      <c r="O1939" s="1" t="s">
        <v>14</v>
      </c>
      <c r="P1939" s="1" t="s">
        <v>14</v>
      </c>
      <c r="Q1939" s="1"/>
    </row>
    <row r="1940" spans="1:17" x14ac:dyDescent="0.25">
      <c r="A1940" s="1" t="s">
        <v>268</v>
      </c>
      <c r="B1940" s="1" t="s">
        <v>2750</v>
      </c>
      <c r="C1940" s="1" t="s">
        <v>60</v>
      </c>
      <c r="D1940" s="1" t="s">
        <v>1953</v>
      </c>
      <c r="E1940" s="1" t="s">
        <v>585</v>
      </c>
      <c r="F1940" s="1" t="s">
        <v>2752</v>
      </c>
      <c r="G1940" s="1" t="s">
        <v>27</v>
      </c>
      <c r="H1940" s="1" t="s">
        <v>14</v>
      </c>
      <c r="I1940" s="1" t="s">
        <v>14</v>
      </c>
      <c r="J1940" s="1" t="s">
        <v>14</v>
      </c>
      <c r="K1940" s="1" t="s">
        <v>14</v>
      </c>
      <c r="L1940" s="1" t="s">
        <v>14</v>
      </c>
      <c r="M1940" s="1" t="s">
        <v>14</v>
      </c>
      <c r="N1940" s="1" t="s">
        <v>14</v>
      </c>
      <c r="O1940" s="1" t="s">
        <v>14</v>
      </c>
      <c r="P1940" s="1" t="s">
        <v>14</v>
      </c>
      <c r="Q1940" s="1"/>
    </row>
    <row r="1941" spans="1:17" x14ac:dyDescent="0.25">
      <c r="A1941" s="1" t="s">
        <v>268</v>
      </c>
      <c r="B1941" s="1" t="s">
        <v>2753</v>
      </c>
      <c r="C1941" s="1" t="s">
        <v>62</v>
      </c>
      <c r="D1941" s="1" t="s">
        <v>18</v>
      </c>
      <c r="E1941" s="1" t="s">
        <v>497</v>
      </c>
      <c r="F1941" s="1" t="s">
        <v>2754</v>
      </c>
      <c r="G1941" s="1" t="s">
        <v>14</v>
      </c>
      <c r="H1941" s="1" t="s">
        <v>14</v>
      </c>
      <c r="I1941" s="1" t="s">
        <v>14</v>
      </c>
      <c r="J1941" s="1" t="s">
        <v>14</v>
      </c>
      <c r="K1941" s="1" t="s">
        <v>14</v>
      </c>
      <c r="L1941" s="1" t="s">
        <v>14</v>
      </c>
      <c r="M1941" s="1" t="s">
        <v>14</v>
      </c>
      <c r="N1941" s="1" t="s">
        <v>12</v>
      </c>
      <c r="O1941" s="1" t="s">
        <v>14</v>
      </c>
      <c r="P1941" s="1" t="s">
        <v>14</v>
      </c>
      <c r="Q1941" s="1"/>
    </row>
    <row r="1942" spans="1:17" x14ac:dyDescent="0.25">
      <c r="A1942" s="1" t="s">
        <v>268</v>
      </c>
      <c r="B1942" s="1" t="s">
        <v>2753</v>
      </c>
      <c r="C1942" s="1" t="s">
        <v>62</v>
      </c>
      <c r="D1942" s="1" t="s">
        <v>1953</v>
      </c>
      <c r="E1942" s="1" t="s">
        <v>585</v>
      </c>
      <c r="F1942" s="1" t="s">
        <v>2755</v>
      </c>
      <c r="G1942" s="1" t="s">
        <v>27</v>
      </c>
      <c r="H1942" s="1" t="s">
        <v>14</v>
      </c>
      <c r="I1942" s="1" t="s">
        <v>14</v>
      </c>
      <c r="J1942" s="1" t="s">
        <v>14</v>
      </c>
      <c r="K1942" s="1" t="s">
        <v>14</v>
      </c>
      <c r="L1942" s="1" t="s">
        <v>14</v>
      </c>
      <c r="M1942" s="1" t="s">
        <v>14</v>
      </c>
      <c r="N1942" s="1" t="s">
        <v>14</v>
      </c>
      <c r="O1942" s="1" t="s">
        <v>14</v>
      </c>
      <c r="P1942" s="1" t="s">
        <v>14</v>
      </c>
      <c r="Q1942" s="1"/>
    </row>
    <row r="1943" spans="1:17" x14ac:dyDescent="0.25">
      <c r="A1943" s="1" t="s">
        <v>268</v>
      </c>
      <c r="B1943" s="1" t="s">
        <v>2756</v>
      </c>
      <c r="C1943" s="1" t="s">
        <v>64</v>
      </c>
      <c r="D1943" s="1" t="s">
        <v>18</v>
      </c>
      <c r="E1943" s="1" t="s">
        <v>497</v>
      </c>
      <c r="F1943" s="1" t="s">
        <v>2757</v>
      </c>
      <c r="G1943" s="1" t="s">
        <v>14</v>
      </c>
      <c r="H1943" s="1" t="s">
        <v>14</v>
      </c>
      <c r="I1943" s="1" t="s">
        <v>14</v>
      </c>
      <c r="J1943" s="1" t="s">
        <v>14</v>
      </c>
      <c r="K1943" s="1" t="s">
        <v>14</v>
      </c>
      <c r="L1943" s="1" t="s">
        <v>14</v>
      </c>
      <c r="M1943" s="1" t="s">
        <v>14</v>
      </c>
      <c r="N1943" s="1" t="s">
        <v>12</v>
      </c>
      <c r="O1943" s="1" t="s">
        <v>14</v>
      </c>
      <c r="P1943" s="1" t="s">
        <v>14</v>
      </c>
      <c r="Q1943" s="1"/>
    </row>
    <row r="1944" spans="1:17" x14ac:dyDescent="0.25">
      <c r="A1944" s="1" t="s">
        <v>268</v>
      </c>
      <c r="B1944" s="1" t="s">
        <v>2756</v>
      </c>
      <c r="C1944" s="1" t="s">
        <v>64</v>
      </c>
      <c r="D1944" s="1" t="s">
        <v>1953</v>
      </c>
      <c r="E1944" s="1" t="s">
        <v>585</v>
      </c>
      <c r="F1944" s="1" t="s">
        <v>2758</v>
      </c>
      <c r="G1944" s="1" t="s">
        <v>1961</v>
      </c>
      <c r="H1944" s="1" t="s">
        <v>14</v>
      </c>
      <c r="I1944" s="1" t="s">
        <v>14</v>
      </c>
      <c r="J1944" s="1" t="s">
        <v>14</v>
      </c>
      <c r="K1944" s="1" t="s">
        <v>14</v>
      </c>
      <c r="L1944" s="1" t="s">
        <v>14</v>
      </c>
      <c r="M1944" s="1" t="s">
        <v>14</v>
      </c>
      <c r="N1944" s="1" t="s">
        <v>14</v>
      </c>
      <c r="O1944" s="1" t="s">
        <v>14</v>
      </c>
      <c r="P1944" s="1" t="s">
        <v>14</v>
      </c>
      <c r="Q1944" s="1"/>
    </row>
    <row r="1945" spans="1:17" x14ac:dyDescent="0.25">
      <c r="A1945" s="1" t="s">
        <v>268</v>
      </c>
      <c r="B1945" s="1" t="s">
        <v>2759</v>
      </c>
      <c r="C1945" s="1" t="s">
        <v>67</v>
      </c>
      <c r="D1945" s="1" t="s">
        <v>18</v>
      </c>
      <c r="E1945" s="1" t="s">
        <v>497</v>
      </c>
      <c r="F1945" s="1" t="s">
        <v>2760</v>
      </c>
      <c r="G1945" s="1" t="s">
        <v>14</v>
      </c>
      <c r="H1945" s="1" t="s">
        <v>494</v>
      </c>
      <c r="I1945" s="1" t="s">
        <v>508</v>
      </c>
      <c r="J1945" s="1" t="s">
        <v>14</v>
      </c>
      <c r="K1945" s="1" t="s">
        <v>14</v>
      </c>
      <c r="L1945" s="1" t="s">
        <v>14</v>
      </c>
      <c r="M1945" s="1" t="s">
        <v>509</v>
      </c>
      <c r="N1945" s="1" t="s">
        <v>12</v>
      </c>
      <c r="O1945" s="1" t="s">
        <v>14</v>
      </c>
      <c r="P1945" s="1" t="s">
        <v>14</v>
      </c>
      <c r="Q1945" s="1"/>
    </row>
    <row r="1946" spans="1:17" x14ac:dyDescent="0.25">
      <c r="A1946" s="1" t="s">
        <v>268</v>
      </c>
      <c r="B1946" s="1" t="s">
        <v>2759</v>
      </c>
      <c r="C1946" s="1" t="s">
        <v>67</v>
      </c>
      <c r="D1946" s="1" t="s">
        <v>1953</v>
      </c>
      <c r="E1946" s="1" t="s">
        <v>585</v>
      </c>
      <c r="F1946" s="1" t="s">
        <v>2761</v>
      </c>
      <c r="G1946" s="1" t="s">
        <v>1961</v>
      </c>
      <c r="H1946" s="1" t="s">
        <v>494</v>
      </c>
      <c r="I1946" s="1" t="s">
        <v>508</v>
      </c>
      <c r="J1946" s="1" t="s">
        <v>14</v>
      </c>
      <c r="K1946" s="1" t="s">
        <v>14</v>
      </c>
      <c r="L1946" s="1" t="s">
        <v>509</v>
      </c>
      <c r="M1946" s="1" t="s">
        <v>509</v>
      </c>
      <c r="N1946" s="1" t="s">
        <v>14</v>
      </c>
      <c r="O1946" s="1" t="s">
        <v>14</v>
      </c>
      <c r="P1946" s="1" t="s">
        <v>14</v>
      </c>
      <c r="Q1946" s="1"/>
    </row>
    <row r="1947" spans="1:17" x14ac:dyDescent="0.25">
      <c r="A1947" s="1" t="s">
        <v>268</v>
      </c>
      <c r="B1947" s="1" t="s">
        <v>2762</v>
      </c>
      <c r="C1947" s="1" t="s">
        <v>69</v>
      </c>
      <c r="D1947" s="1" t="s">
        <v>18</v>
      </c>
      <c r="E1947" s="1" t="s">
        <v>497</v>
      </c>
      <c r="F1947" s="1" t="s">
        <v>2032</v>
      </c>
      <c r="G1947" s="1" t="s">
        <v>14</v>
      </c>
      <c r="H1947" s="1" t="s">
        <v>494</v>
      </c>
      <c r="I1947" s="1" t="s">
        <v>508</v>
      </c>
      <c r="J1947" s="1" t="s">
        <v>14</v>
      </c>
      <c r="K1947" s="1" t="s">
        <v>14</v>
      </c>
      <c r="L1947" s="1" t="s">
        <v>14</v>
      </c>
      <c r="M1947" s="1" t="s">
        <v>509</v>
      </c>
      <c r="N1947" s="1" t="s">
        <v>12</v>
      </c>
      <c r="O1947" s="1" t="s">
        <v>14</v>
      </c>
      <c r="P1947" s="1" t="s">
        <v>14</v>
      </c>
      <c r="Q1947" s="1"/>
    </row>
    <row r="1948" spans="1:17" x14ac:dyDescent="0.25">
      <c r="A1948" s="1" t="s">
        <v>268</v>
      </c>
      <c r="B1948" s="1" t="s">
        <v>2762</v>
      </c>
      <c r="C1948" s="1" t="s">
        <v>69</v>
      </c>
      <c r="D1948" s="1" t="s">
        <v>1953</v>
      </c>
      <c r="E1948" s="1" t="s">
        <v>585</v>
      </c>
      <c r="F1948" s="1" t="s">
        <v>2763</v>
      </c>
      <c r="G1948" s="1" t="s">
        <v>27</v>
      </c>
      <c r="H1948" s="1" t="s">
        <v>494</v>
      </c>
      <c r="I1948" s="1" t="s">
        <v>508</v>
      </c>
      <c r="J1948" s="1" t="s">
        <v>14</v>
      </c>
      <c r="K1948" s="1" t="s">
        <v>14</v>
      </c>
      <c r="L1948" s="1" t="s">
        <v>14</v>
      </c>
      <c r="M1948" s="1" t="s">
        <v>14</v>
      </c>
      <c r="N1948" s="1" t="s">
        <v>14</v>
      </c>
      <c r="O1948" s="1" t="s">
        <v>14</v>
      </c>
      <c r="P1948" s="1" t="s">
        <v>14</v>
      </c>
      <c r="Q1948" s="1"/>
    </row>
    <row r="1949" spans="1:17" x14ac:dyDescent="0.25">
      <c r="A1949" s="1" t="s">
        <v>268</v>
      </c>
      <c r="B1949" s="1" t="s">
        <v>2764</v>
      </c>
      <c r="C1949" s="1" t="s">
        <v>71</v>
      </c>
      <c r="D1949" s="1" t="s">
        <v>18</v>
      </c>
      <c r="E1949" s="1" t="s">
        <v>497</v>
      </c>
      <c r="F1949" s="1" t="s">
        <v>2035</v>
      </c>
      <c r="G1949" s="1" t="s">
        <v>14</v>
      </c>
      <c r="H1949" s="1" t="s">
        <v>494</v>
      </c>
      <c r="I1949" s="1" t="s">
        <v>508</v>
      </c>
      <c r="J1949" s="1" t="s">
        <v>14</v>
      </c>
      <c r="K1949" s="1" t="s">
        <v>14</v>
      </c>
      <c r="L1949" s="1" t="s">
        <v>14</v>
      </c>
      <c r="M1949" s="1" t="s">
        <v>509</v>
      </c>
      <c r="N1949" s="1" t="s">
        <v>12</v>
      </c>
      <c r="O1949" s="1" t="s">
        <v>14</v>
      </c>
      <c r="P1949" s="1" t="s">
        <v>14</v>
      </c>
      <c r="Q1949" s="1"/>
    </row>
    <row r="1950" spans="1:17" x14ac:dyDescent="0.25">
      <c r="A1950" s="1" t="s">
        <v>268</v>
      </c>
      <c r="B1950" s="1" t="s">
        <v>2764</v>
      </c>
      <c r="C1950" s="1" t="s">
        <v>71</v>
      </c>
      <c r="D1950" s="1" t="s">
        <v>1953</v>
      </c>
      <c r="E1950" s="1" t="s">
        <v>585</v>
      </c>
      <c r="F1950" s="1" t="s">
        <v>2765</v>
      </c>
      <c r="G1950" s="1" t="s">
        <v>27</v>
      </c>
      <c r="H1950" s="1" t="s">
        <v>494</v>
      </c>
      <c r="I1950" s="1" t="s">
        <v>508</v>
      </c>
      <c r="J1950" s="1" t="s">
        <v>14</v>
      </c>
      <c r="K1950" s="1" t="s">
        <v>14</v>
      </c>
      <c r="L1950" s="1" t="s">
        <v>509</v>
      </c>
      <c r="M1950" s="1" t="s">
        <v>509</v>
      </c>
      <c r="N1950" s="1" t="s">
        <v>14</v>
      </c>
      <c r="O1950" s="1" t="s">
        <v>14</v>
      </c>
      <c r="P1950" s="1" t="s">
        <v>14</v>
      </c>
      <c r="Q1950" s="1"/>
    </row>
    <row r="1951" spans="1:17" x14ac:dyDescent="0.25">
      <c r="A1951" s="1" t="s">
        <v>268</v>
      </c>
      <c r="B1951" s="1" t="s">
        <v>2766</v>
      </c>
      <c r="C1951" s="1" t="s">
        <v>73</v>
      </c>
      <c r="D1951" s="1" t="s">
        <v>18</v>
      </c>
      <c r="E1951" s="1" t="s">
        <v>497</v>
      </c>
      <c r="F1951" s="1" t="s">
        <v>1984</v>
      </c>
      <c r="G1951" s="1" t="s">
        <v>14</v>
      </c>
      <c r="H1951" s="1" t="s">
        <v>499</v>
      </c>
      <c r="I1951" s="1" t="s">
        <v>14</v>
      </c>
      <c r="J1951" s="1" t="s">
        <v>500</v>
      </c>
      <c r="K1951" s="1" t="s">
        <v>14</v>
      </c>
      <c r="L1951" s="1" t="s">
        <v>14</v>
      </c>
      <c r="M1951" s="1" t="s">
        <v>14</v>
      </c>
      <c r="N1951" s="1" t="s">
        <v>12</v>
      </c>
      <c r="O1951" s="1" t="s">
        <v>14</v>
      </c>
      <c r="P1951" s="1" t="s">
        <v>14</v>
      </c>
      <c r="Q1951" s="1"/>
    </row>
    <row r="1952" spans="1:17" x14ac:dyDescent="0.25">
      <c r="A1952" s="1" t="s">
        <v>268</v>
      </c>
      <c r="B1952" s="1" t="s">
        <v>2766</v>
      </c>
      <c r="C1952" s="1" t="s">
        <v>73</v>
      </c>
      <c r="D1952" s="1" t="s">
        <v>1953</v>
      </c>
      <c r="E1952" s="1" t="s">
        <v>585</v>
      </c>
      <c r="F1952" s="1" t="s">
        <v>2767</v>
      </c>
      <c r="G1952" s="1" t="s">
        <v>1167</v>
      </c>
      <c r="H1952" s="1" t="s">
        <v>499</v>
      </c>
      <c r="I1952" s="1" t="s">
        <v>14</v>
      </c>
      <c r="J1952" s="1" t="s">
        <v>500</v>
      </c>
      <c r="K1952" s="1" t="s">
        <v>14</v>
      </c>
      <c r="L1952" s="1" t="s">
        <v>14</v>
      </c>
      <c r="M1952" s="1" t="s">
        <v>14</v>
      </c>
      <c r="N1952" s="1" t="s">
        <v>14</v>
      </c>
      <c r="O1952" s="1" t="s">
        <v>14</v>
      </c>
      <c r="P1952" s="1" t="s">
        <v>14</v>
      </c>
      <c r="Q1952" s="1"/>
    </row>
    <row r="1953" spans="1:17" x14ac:dyDescent="0.25">
      <c r="A1953" s="1" t="s">
        <v>268</v>
      </c>
      <c r="B1953" s="1" t="s">
        <v>2768</v>
      </c>
      <c r="C1953" s="1" t="s">
        <v>75</v>
      </c>
      <c r="D1953" s="1" t="s">
        <v>18</v>
      </c>
      <c r="E1953" s="1" t="s">
        <v>497</v>
      </c>
      <c r="F1953" s="1" t="s">
        <v>1987</v>
      </c>
      <c r="G1953" s="1" t="s">
        <v>14</v>
      </c>
      <c r="H1953" s="1" t="s">
        <v>499</v>
      </c>
      <c r="I1953" s="1" t="s">
        <v>14</v>
      </c>
      <c r="J1953" s="1" t="s">
        <v>500</v>
      </c>
      <c r="K1953" s="1" t="s">
        <v>14</v>
      </c>
      <c r="L1953" s="1" t="s">
        <v>14</v>
      </c>
      <c r="M1953" s="1" t="s">
        <v>14</v>
      </c>
      <c r="N1953" s="1" t="s">
        <v>12</v>
      </c>
      <c r="O1953" s="1" t="s">
        <v>14</v>
      </c>
      <c r="P1953" s="1" t="s">
        <v>14</v>
      </c>
      <c r="Q1953" s="1"/>
    </row>
    <row r="1954" spans="1:17" x14ac:dyDescent="0.25">
      <c r="A1954" s="1" t="s">
        <v>268</v>
      </c>
      <c r="B1954" s="1" t="s">
        <v>2768</v>
      </c>
      <c r="C1954" s="1" t="s">
        <v>75</v>
      </c>
      <c r="D1954" s="1" t="s">
        <v>1953</v>
      </c>
      <c r="E1954" s="1" t="s">
        <v>585</v>
      </c>
      <c r="F1954" s="1" t="s">
        <v>2769</v>
      </c>
      <c r="G1954" s="1" t="s">
        <v>1167</v>
      </c>
      <c r="H1954" s="1" t="s">
        <v>499</v>
      </c>
      <c r="I1954" s="1" t="s">
        <v>14</v>
      </c>
      <c r="J1954" s="1" t="s">
        <v>500</v>
      </c>
      <c r="K1954" s="1" t="s">
        <v>14</v>
      </c>
      <c r="L1954" s="1" t="s">
        <v>14</v>
      </c>
      <c r="M1954" s="1" t="s">
        <v>14</v>
      </c>
      <c r="N1954" s="1" t="s">
        <v>14</v>
      </c>
      <c r="O1954" s="1" t="s">
        <v>14</v>
      </c>
      <c r="P1954" s="1" t="s">
        <v>14</v>
      </c>
      <c r="Q1954" s="1"/>
    </row>
    <row r="1955" spans="1:17" x14ac:dyDescent="0.25">
      <c r="A1955" s="1" t="s">
        <v>268</v>
      </c>
      <c r="B1955" s="1" t="s">
        <v>2770</v>
      </c>
      <c r="C1955" s="1" t="s">
        <v>77</v>
      </c>
      <c r="D1955" s="1" t="s">
        <v>18</v>
      </c>
      <c r="E1955" s="1" t="s">
        <v>497</v>
      </c>
      <c r="F1955" s="1" t="s">
        <v>2044</v>
      </c>
      <c r="G1955" s="1" t="s">
        <v>14</v>
      </c>
      <c r="H1955" s="1" t="s">
        <v>499</v>
      </c>
      <c r="I1955" s="1" t="s">
        <v>14</v>
      </c>
      <c r="J1955" s="1" t="s">
        <v>500</v>
      </c>
      <c r="K1955" s="1" t="s">
        <v>14</v>
      </c>
      <c r="L1955" s="1" t="s">
        <v>14</v>
      </c>
      <c r="M1955" s="1" t="s">
        <v>14</v>
      </c>
      <c r="N1955" s="1" t="s">
        <v>12</v>
      </c>
      <c r="O1955" s="1" t="s">
        <v>14</v>
      </c>
      <c r="P1955" s="1" t="s">
        <v>14</v>
      </c>
      <c r="Q1955" s="1"/>
    </row>
    <row r="1956" spans="1:17" x14ac:dyDescent="0.25">
      <c r="A1956" s="1" t="s">
        <v>268</v>
      </c>
      <c r="B1956" s="1" t="s">
        <v>2770</v>
      </c>
      <c r="C1956" s="1" t="s">
        <v>77</v>
      </c>
      <c r="D1956" s="1" t="s">
        <v>1953</v>
      </c>
      <c r="E1956" s="1" t="s">
        <v>585</v>
      </c>
      <c r="F1956" s="1" t="s">
        <v>2771</v>
      </c>
      <c r="G1956" s="1" t="s">
        <v>1167</v>
      </c>
      <c r="H1956" s="1" t="s">
        <v>499</v>
      </c>
      <c r="I1956" s="1" t="s">
        <v>14</v>
      </c>
      <c r="J1956" s="1" t="s">
        <v>500</v>
      </c>
      <c r="K1956" s="1" t="s">
        <v>14</v>
      </c>
      <c r="L1956" s="1" t="s">
        <v>14</v>
      </c>
      <c r="M1956" s="1" t="s">
        <v>14</v>
      </c>
      <c r="N1956" s="1" t="s">
        <v>14</v>
      </c>
      <c r="O1956" s="1" t="s">
        <v>14</v>
      </c>
      <c r="P1956" s="1" t="s">
        <v>14</v>
      </c>
      <c r="Q1956" s="1"/>
    </row>
    <row r="1957" spans="1:17" x14ac:dyDescent="0.25">
      <c r="A1957" s="1" t="s">
        <v>268</v>
      </c>
      <c r="B1957" s="1" t="s">
        <v>2772</v>
      </c>
      <c r="C1957" s="1" t="s">
        <v>79</v>
      </c>
      <c r="D1957" s="1" t="s">
        <v>18</v>
      </c>
      <c r="E1957" s="1" t="s">
        <v>497</v>
      </c>
      <c r="F1957" s="1" t="s">
        <v>2047</v>
      </c>
      <c r="G1957" s="1" t="s">
        <v>14</v>
      </c>
      <c r="H1957" s="1" t="s">
        <v>499</v>
      </c>
      <c r="I1957" s="1" t="s">
        <v>14</v>
      </c>
      <c r="J1957" s="1" t="s">
        <v>500</v>
      </c>
      <c r="K1957" s="1" t="s">
        <v>14</v>
      </c>
      <c r="L1957" s="1" t="s">
        <v>14</v>
      </c>
      <c r="M1957" s="1" t="s">
        <v>14</v>
      </c>
      <c r="N1957" s="1" t="s">
        <v>12</v>
      </c>
      <c r="O1957" s="1" t="s">
        <v>14</v>
      </c>
      <c r="P1957" s="1" t="s">
        <v>14</v>
      </c>
      <c r="Q1957" s="1"/>
    </row>
    <row r="1958" spans="1:17" x14ac:dyDescent="0.25">
      <c r="A1958" s="1" t="s">
        <v>268</v>
      </c>
      <c r="B1958" s="1" t="s">
        <v>2772</v>
      </c>
      <c r="C1958" s="1" t="s">
        <v>79</v>
      </c>
      <c r="D1958" s="1" t="s">
        <v>1953</v>
      </c>
      <c r="E1958" s="1" t="s">
        <v>585</v>
      </c>
      <c r="F1958" s="1" t="s">
        <v>2773</v>
      </c>
      <c r="G1958" s="1" t="s">
        <v>1167</v>
      </c>
      <c r="H1958" s="1" t="s">
        <v>499</v>
      </c>
      <c r="I1958" s="1" t="s">
        <v>14</v>
      </c>
      <c r="J1958" s="1" t="s">
        <v>500</v>
      </c>
      <c r="K1958" s="1" t="s">
        <v>14</v>
      </c>
      <c r="L1958" s="1" t="s">
        <v>14</v>
      </c>
      <c r="M1958" s="1" t="s">
        <v>14</v>
      </c>
      <c r="N1958" s="1" t="s">
        <v>14</v>
      </c>
      <c r="O1958" s="1" t="s">
        <v>14</v>
      </c>
      <c r="P1958" s="1" t="s">
        <v>14</v>
      </c>
      <c r="Q1958" s="1"/>
    </row>
    <row r="1959" spans="1:17" x14ac:dyDescent="0.25">
      <c r="A1959" s="1" t="s">
        <v>268</v>
      </c>
      <c r="B1959" s="1" t="s">
        <v>2774</v>
      </c>
      <c r="C1959" s="1" t="s">
        <v>81</v>
      </c>
      <c r="D1959" s="1" t="s">
        <v>12</v>
      </c>
      <c r="E1959" s="1" t="s">
        <v>502</v>
      </c>
      <c r="F1959" s="1" t="s">
        <v>14</v>
      </c>
      <c r="G1959" s="1" t="s">
        <v>14</v>
      </c>
      <c r="H1959" s="1" t="s">
        <v>14</v>
      </c>
      <c r="I1959" s="1" t="s">
        <v>14</v>
      </c>
      <c r="J1959" s="1" t="s">
        <v>14</v>
      </c>
      <c r="K1959" s="1" t="s">
        <v>14</v>
      </c>
      <c r="L1959" s="1" t="s">
        <v>14</v>
      </c>
      <c r="M1959" s="1" t="s">
        <v>14</v>
      </c>
      <c r="N1959" s="1" t="s">
        <v>14</v>
      </c>
      <c r="O1959" s="1" t="s">
        <v>14</v>
      </c>
      <c r="P1959" s="1" t="s">
        <v>14</v>
      </c>
      <c r="Q1959" s="1"/>
    </row>
    <row r="1960" spans="1:17" x14ac:dyDescent="0.25">
      <c r="A1960" s="1" t="s">
        <v>268</v>
      </c>
      <c r="B1960" s="1" t="s">
        <v>2775</v>
      </c>
      <c r="C1960" s="1" t="s">
        <v>83</v>
      </c>
      <c r="D1960" s="1" t="s">
        <v>18</v>
      </c>
      <c r="E1960" s="1" t="s">
        <v>585</v>
      </c>
      <c r="F1960" s="1" t="s">
        <v>2776</v>
      </c>
      <c r="G1960" s="1" t="s">
        <v>14</v>
      </c>
      <c r="H1960" s="1" t="s">
        <v>494</v>
      </c>
      <c r="I1960" s="1" t="s">
        <v>505</v>
      </c>
      <c r="J1960" s="1" t="s">
        <v>252</v>
      </c>
      <c r="K1960" s="1" t="s">
        <v>14</v>
      </c>
      <c r="L1960" s="1" t="s">
        <v>14</v>
      </c>
      <c r="M1960" s="1" t="s">
        <v>509</v>
      </c>
      <c r="N1960" s="1" t="s">
        <v>14</v>
      </c>
      <c r="O1960" s="1" t="s">
        <v>14</v>
      </c>
      <c r="P1960" s="1" t="s">
        <v>14</v>
      </c>
      <c r="Q1960" s="1"/>
    </row>
    <row r="1961" spans="1:17" x14ac:dyDescent="0.25">
      <c r="A1961" s="1" t="s">
        <v>268</v>
      </c>
      <c r="B1961" s="1" t="s">
        <v>2777</v>
      </c>
      <c r="C1961" s="1" t="s">
        <v>85</v>
      </c>
      <c r="D1961" s="1" t="s">
        <v>18</v>
      </c>
      <c r="E1961" s="1" t="s">
        <v>497</v>
      </c>
      <c r="F1961" s="1" t="s">
        <v>1956</v>
      </c>
      <c r="G1961" s="1" t="s">
        <v>14</v>
      </c>
      <c r="H1961" s="1" t="s">
        <v>14</v>
      </c>
      <c r="I1961" s="1" t="s">
        <v>14</v>
      </c>
      <c r="J1961" s="1" t="s">
        <v>14</v>
      </c>
      <c r="K1961" s="1" t="s">
        <v>14</v>
      </c>
      <c r="L1961" s="1" t="s">
        <v>14</v>
      </c>
      <c r="M1961" s="1" t="s">
        <v>14</v>
      </c>
      <c r="N1961" s="1" t="s">
        <v>12</v>
      </c>
      <c r="O1961" s="1" t="s">
        <v>14</v>
      </c>
      <c r="P1961" s="1" t="s">
        <v>14</v>
      </c>
      <c r="Q1961" s="1"/>
    </row>
    <row r="1962" spans="1:17" x14ac:dyDescent="0.25">
      <c r="A1962" s="1" t="s">
        <v>268</v>
      </c>
      <c r="B1962" s="1" t="s">
        <v>2777</v>
      </c>
      <c r="C1962" s="1" t="s">
        <v>85</v>
      </c>
      <c r="D1962" s="1" t="s">
        <v>1953</v>
      </c>
      <c r="E1962" s="1" t="s">
        <v>585</v>
      </c>
      <c r="F1962" s="1" t="s">
        <v>2778</v>
      </c>
      <c r="G1962" s="1" t="s">
        <v>27</v>
      </c>
      <c r="H1962" s="1" t="s">
        <v>14</v>
      </c>
      <c r="I1962" s="1" t="s">
        <v>14</v>
      </c>
      <c r="J1962" s="1" t="s">
        <v>14</v>
      </c>
      <c r="K1962" s="1" t="s">
        <v>14</v>
      </c>
      <c r="L1962" s="1" t="s">
        <v>14</v>
      </c>
      <c r="M1962" s="1" t="s">
        <v>14</v>
      </c>
      <c r="N1962" s="1" t="s">
        <v>14</v>
      </c>
      <c r="O1962" s="1" t="s">
        <v>14</v>
      </c>
      <c r="P1962" s="1" t="s">
        <v>14</v>
      </c>
      <c r="Q1962" s="1"/>
    </row>
    <row r="1963" spans="1:17" x14ac:dyDescent="0.25">
      <c r="A1963" s="1" t="s">
        <v>268</v>
      </c>
      <c r="B1963" s="1" t="s">
        <v>2779</v>
      </c>
      <c r="C1963" s="1" t="s">
        <v>87</v>
      </c>
      <c r="D1963" s="1" t="s">
        <v>18</v>
      </c>
      <c r="E1963" s="1" t="s">
        <v>497</v>
      </c>
      <c r="F1963" s="1" t="s">
        <v>2719</v>
      </c>
      <c r="G1963" s="1" t="s">
        <v>14</v>
      </c>
      <c r="H1963" s="1" t="s">
        <v>14</v>
      </c>
      <c r="I1963" s="1" t="s">
        <v>14</v>
      </c>
      <c r="J1963" s="1" t="s">
        <v>14</v>
      </c>
      <c r="K1963" s="1" t="s">
        <v>14</v>
      </c>
      <c r="L1963" s="1" t="s">
        <v>14</v>
      </c>
      <c r="M1963" s="1" t="s">
        <v>14</v>
      </c>
      <c r="N1963" s="1" t="s">
        <v>12</v>
      </c>
      <c r="O1963" s="1" t="s">
        <v>14</v>
      </c>
      <c r="P1963" s="1" t="s">
        <v>14</v>
      </c>
      <c r="Q1963" s="1"/>
    </row>
    <row r="1964" spans="1:17" x14ac:dyDescent="0.25">
      <c r="A1964" s="1" t="s">
        <v>268</v>
      </c>
      <c r="B1964" s="1" t="s">
        <v>2779</v>
      </c>
      <c r="C1964" s="1" t="s">
        <v>87</v>
      </c>
      <c r="D1964" s="1" t="s">
        <v>1953</v>
      </c>
      <c r="E1964" s="1" t="s">
        <v>585</v>
      </c>
      <c r="F1964" s="1" t="s">
        <v>2780</v>
      </c>
      <c r="G1964" s="1" t="s">
        <v>1961</v>
      </c>
      <c r="H1964" s="1" t="s">
        <v>14</v>
      </c>
      <c r="I1964" s="1" t="s">
        <v>14</v>
      </c>
      <c r="J1964" s="1" t="s">
        <v>14</v>
      </c>
      <c r="K1964" s="1" t="s">
        <v>14</v>
      </c>
      <c r="L1964" s="1" t="s">
        <v>14</v>
      </c>
      <c r="M1964" s="1" t="s">
        <v>14</v>
      </c>
      <c r="N1964" s="1" t="s">
        <v>14</v>
      </c>
      <c r="O1964" s="1" t="s">
        <v>14</v>
      </c>
      <c r="P1964" s="1" t="s">
        <v>14</v>
      </c>
      <c r="Q1964" s="1"/>
    </row>
    <row r="1965" spans="1:17" x14ac:dyDescent="0.25">
      <c r="A1965" s="1" t="s">
        <v>268</v>
      </c>
      <c r="B1965" s="1" t="s">
        <v>2781</v>
      </c>
      <c r="C1965" s="1" t="s">
        <v>103</v>
      </c>
      <c r="D1965" s="1" t="s">
        <v>18</v>
      </c>
      <c r="E1965" s="1" t="s">
        <v>497</v>
      </c>
      <c r="F1965" s="1" t="s">
        <v>1969</v>
      </c>
      <c r="G1965" s="1" t="s">
        <v>14</v>
      </c>
      <c r="H1965" s="1" t="s">
        <v>494</v>
      </c>
      <c r="I1965" s="1" t="s">
        <v>508</v>
      </c>
      <c r="J1965" s="1" t="s">
        <v>14</v>
      </c>
      <c r="K1965" s="1" t="s">
        <v>14</v>
      </c>
      <c r="L1965" s="1" t="s">
        <v>14</v>
      </c>
      <c r="M1965" s="1" t="s">
        <v>509</v>
      </c>
      <c r="N1965" s="1" t="s">
        <v>12</v>
      </c>
      <c r="O1965" s="1" t="s">
        <v>14</v>
      </c>
      <c r="P1965" s="1" t="s">
        <v>14</v>
      </c>
      <c r="Q1965" s="1"/>
    </row>
    <row r="1966" spans="1:17" x14ac:dyDescent="0.25">
      <c r="A1966" s="1" t="s">
        <v>268</v>
      </c>
      <c r="B1966" s="1" t="s">
        <v>2781</v>
      </c>
      <c r="C1966" s="1" t="s">
        <v>103</v>
      </c>
      <c r="D1966" s="1" t="s">
        <v>1953</v>
      </c>
      <c r="E1966" s="1" t="s">
        <v>585</v>
      </c>
      <c r="F1966" s="1" t="s">
        <v>2782</v>
      </c>
      <c r="G1966" s="1" t="s">
        <v>27</v>
      </c>
      <c r="H1966" s="1" t="s">
        <v>494</v>
      </c>
      <c r="I1966" s="1" t="s">
        <v>508</v>
      </c>
      <c r="J1966" s="1" t="s">
        <v>14</v>
      </c>
      <c r="K1966" s="1" t="s">
        <v>14</v>
      </c>
      <c r="L1966" s="1" t="s">
        <v>509</v>
      </c>
      <c r="M1966" s="1" t="s">
        <v>509</v>
      </c>
      <c r="N1966" s="1" t="s">
        <v>14</v>
      </c>
      <c r="O1966" s="1" t="s">
        <v>14</v>
      </c>
      <c r="P1966" s="1" t="s">
        <v>14</v>
      </c>
      <c r="Q1966" s="1"/>
    </row>
    <row r="1967" spans="1:17" x14ac:dyDescent="0.25">
      <c r="A1967" s="1" t="s">
        <v>268</v>
      </c>
      <c r="B1967" s="1" t="s">
        <v>2783</v>
      </c>
      <c r="C1967" s="1" t="s">
        <v>105</v>
      </c>
      <c r="D1967" s="1" t="s">
        <v>18</v>
      </c>
      <c r="E1967" s="1" t="s">
        <v>497</v>
      </c>
      <c r="F1967" s="1" t="s">
        <v>2724</v>
      </c>
      <c r="G1967" s="1" t="s">
        <v>14</v>
      </c>
      <c r="H1967" s="1" t="s">
        <v>14</v>
      </c>
      <c r="I1967" s="1" t="s">
        <v>14</v>
      </c>
      <c r="J1967" s="1" t="s">
        <v>14</v>
      </c>
      <c r="K1967" s="1" t="s">
        <v>14</v>
      </c>
      <c r="L1967" s="1" t="s">
        <v>14</v>
      </c>
      <c r="M1967" s="1" t="s">
        <v>14</v>
      </c>
      <c r="N1967" s="1" t="s">
        <v>12</v>
      </c>
      <c r="O1967" s="1" t="s">
        <v>14</v>
      </c>
      <c r="P1967" s="1" t="s">
        <v>14</v>
      </c>
      <c r="Q1967" s="1"/>
    </row>
    <row r="1968" spans="1:17" x14ac:dyDescent="0.25">
      <c r="A1968" s="1" t="s">
        <v>268</v>
      </c>
      <c r="B1968" s="1" t="s">
        <v>2783</v>
      </c>
      <c r="C1968" s="1" t="s">
        <v>105</v>
      </c>
      <c r="D1968" s="1" t="s">
        <v>1953</v>
      </c>
      <c r="E1968" s="1" t="s">
        <v>585</v>
      </c>
      <c r="F1968" s="1" t="s">
        <v>2784</v>
      </c>
      <c r="G1968" s="1" t="s">
        <v>27</v>
      </c>
      <c r="H1968" s="1" t="s">
        <v>14</v>
      </c>
      <c r="I1968" s="1" t="s">
        <v>14</v>
      </c>
      <c r="J1968" s="1" t="s">
        <v>14</v>
      </c>
      <c r="K1968" s="1" t="s">
        <v>14</v>
      </c>
      <c r="L1968" s="1" t="s">
        <v>14</v>
      </c>
      <c r="M1968" s="1" t="s">
        <v>14</v>
      </c>
      <c r="N1968" s="1" t="s">
        <v>14</v>
      </c>
      <c r="O1968" s="1" t="s">
        <v>14</v>
      </c>
      <c r="P1968" s="1" t="s">
        <v>14</v>
      </c>
      <c r="Q1968" s="1"/>
    </row>
    <row r="1969" spans="1:17" x14ac:dyDescent="0.25">
      <c r="A1969" s="1" t="s">
        <v>268</v>
      </c>
      <c r="B1969" s="1" t="s">
        <v>2785</v>
      </c>
      <c r="C1969" s="1" t="s">
        <v>107</v>
      </c>
      <c r="D1969" s="1" t="s">
        <v>18</v>
      </c>
      <c r="E1969" s="1" t="s">
        <v>497</v>
      </c>
      <c r="F1969" s="1" t="s">
        <v>1996</v>
      </c>
      <c r="G1969" s="1" t="s">
        <v>14</v>
      </c>
      <c r="H1969" s="1" t="s">
        <v>14</v>
      </c>
      <c r="I1969" s="1" t="s">
        <v>14</v>
      </c>
      <c r="J1969" s="1" t="s">
        <v>14</v>
      </c>
      <c r="K1969" s="1" t="s">
        <v>14</v>
      </c>
      <c r="L1969" s="1" t="s">
        <v>14</v>
      </c>
      <c r="M1969" s="1" t="s">
        <v>14</v>
      </c>
      <c r="N1969" s="1" t="s">
        <v>12</v>
      </c>
      <c r="O1969" s="1" t="s">
        <v>14</v>
      </c>
      <c r="P1969" s="1" t="s">
        <v>14</v>
      </c>
      <c r="Q1969" s="1"/>
    </row>
    <row r="1970" spans="1:17" x14ac:dyDescent="0.25">
      <c r="A1970" s="1" t="s">
        <v>268</v>
      </c>
      <c r="B1970" s="1" t="s">
        <v>2785</v>
      </c>
      <c r="C1970" s="1" t="s">
        <v>107</v>
      </c>
      <c r="D1970" s="1" t="s">
        <v>1953</v>
      </c>
      <c r="E1970" s="1" t="s">
        <v>585</v>
      </c>
      <c r="F1970" s="1" t="s">
        <v>2786</v>
      </c>
      <c r="G1970" s="1" t="s">
        <v>1961</v>
      </c>
      <c r="H1970" s="1" t="s">
        <v>14</v>
      </c>
      <c r="I1970" s="1" t="s">
        <v>14</v>
      </c>
      <c r="J1970" s="1" t="s">
        <v>14</v>
      </c>
      <c r="K1970" s="1" t="s">
        <v>14</v>
      </c>
      <c r="L1970" s="1" t="s">
        <v>14</v>
      </c>
      <c r="M1970" s="1" t="s">
        <v>14</v>
      </c>
      <c r="N1970" s="1" t="s">
        <v>14</v>
      </c>
      <c r="O1970" s="1" t="s">
        <v>14</v>
      </c>
      <c r="P1970" s="1" t="s">
        <v>14</v>
      </c>
      <c r="Q1970" s="1"/>
    </row>
    <row r="1971" spans="1:17" x14ac:dyDescent="0.25">
      <c r="A1971" s="1" t="s">
        <v>268</v>
      </c>
      <c r="B1971" s="1" t="s">
        <v>2787</v>
      </c>
      <c r="C1971" s="1" t="s">
        <v>109</v>
      </c>
      <c r="D1971" s="1" t="s">
        <v>18</v>
      </c>
      <c r="E1971" s="1" t="s">
        <v>497</v>
      </c>
      <c r="F1971" s="1" t="s">
        <v>1999</v>
      </c>
      <c r="G1971" s="1" t="s">
        <v>14</v>
      </c>
      <c r="H1971" s="1" t="s">
        <v>494</v>
      </c>
      <c r="I1971" s="1" t="s">
        <v>508</v>
      </c>
      <c r="J1971" s="1" t="s">
        <v>14</v>
      </c>
      <c r="K1971" s="1" t="s">
        <v>14</v>
      </c>
      <c r="L1971" s="1" t="s">
        <v>14</v>
      </c>
      <c r="M1971" s="1" t="s">
        <v>509</v>
      </c>
      <c r="N1971" s="1" t="s">
        <v>12</v>
      </c>
      <c r="O1971" s="1" t="s">
        <v>14</v>
      </c>
      <c r="P1971" s="1" t="s">
        <v>14</v>
      </c>
      <c r="Q1971" s="1"/>
    </row>
    <row r="1972" spans="1:17" x14ac:dyDescent="0.25">
      <c r="A1972" s="1" t="s">
        <v>268</v>
      </c>
      <c r="B1972" s="1" t="s">
        <v>2787</v>
      </c>
      <c r="C1972" s="1" t="s">
        <v>109</v>
      </c>
      <c r="D1972" s="1" t="s">
        <v>1953</v>
      </c>
      <c r="E1972" s="1" t="s">
        <v>585</v>
      </c>
      <c r="F1972" s="1" t="s">
        <v>2788</v>
      </c>
      <c r="G1972" s="1" t="s">
        <v>1961</v>
      </c>
      <c r="H1972" s="1" t="s">
        <v>494</v>
      </c>
      <c r="I1972" s="1" t="s">
        <v>508</v>
      </c>
      <c r="J1972" s="1" t="s">
        <v>14</v>
      </c>
      <c r="K1972" s="1" t="s">
        <v>14</v>
      </c>
      <c r="L1972" s="1" t="s">
        <v>14</v>
      </c>
      <c r="M1972" s="1" t="s">
        <v>14</v>
      </c>
      <c r="N1972" s="1" t="s">
        <v>14</v>
      </c>
      <c r="O1972" s="1" t="s">
        <v>14</v>
      </c>
      <c r="P1972" s="1" t="s">
        <v>14</v>
      </c>
      <c r="Q1972" s="1"/>
    </row>
    <row r="1973" spans="1:17" x14ac:dyDescent="0.25">
      <c r="A1973" s="1" t="s">
        <v>268</v>
      </c>
      <c r="B1973" s="1" t="s">
        <v>2789</v>
      </c>
      <c r="C1973" s="1" t="s">
        <v>111</v>
      </c>
      <c r="D1973" s="1" t="s">
        <v>18</v>
      </c>
      <c r="E1973" s="1" t="s">
        <v>497</v>
      </c>
      <c r="F1973" s="1" t="s">
        <v>2731</v>
      </c>
      <c r="G1973" s="1" t="s">
        <v>14</v>
      </c>
      <c r="H1973" s="1" t="s">
        <v>14</v>
      </c>
      <c r="I1973" s="1" t="s">
        <v>14</v>
      </c>
      <c r="J1973" s="1" t="s">
        <v>14</v>
      </c>
      <c r="K1973" s="1" t="s">
        <v>14</v>
      </c>
      <c r="L1973" s="1" t="s">
        <v>14</v>
      </c>
      <c r="M1973" s="1" t="s">
        <v>14</v>
      </c>
      <c r="N1973" s="1" t="s">
        <v>12</v>
      </c>
      <c r="O1973" s="1" t="s">
        <v>14</v>
      </c>
      <c r="P1973" s="1" t="s">
        <v>14</v>
      </c>
      <c r="Q1973" s="1"/>
    </row>
    <row r="1974" spans="1:17" x14ac:dyDescent="0.25">
      <c r="A1974" s="1" t="s">
        <v>268</v>
      </c>
      <c r="B1974" s="1" t="s">
        <v>2789</v>
      </c>
      <c r="C1974" s="1" t="s">
        <v>111</v>
      </c>
      <c r="D1974" s="1" t="s">
        <v>1953</v>
      </c>
      <c r="E1974" s="1" t="s">
        <v>585</v>
      </c>
      <c r="F1974" s="1" t="s">
        <v>2790</v>
      </c>
      <c r="G1974" s="1" t="s">
        <v>1961</v>
      </c>
      <c r="H1974" s="1" t="s">
        <v>14</v>
      </c>
      <c r="I1974" s="1" t="s">
        <v>14</v>
      </c>
      <c r="J1974" s="1" t="s">
        <v>14</v>
      </c>
      <c r="K1974" s="1" t="s">
        <v>14</v>
      </c>
      <c r="L1974" s="1" t="s">
        <v>14</v>
      </c>
      <c r="M1974" s="1" t="s">
        <v>14</v>
      </c>
      <c r="N1974" s="1" t="s">
        <v>14</v>
      </c>
      <c r="O1974" s="1" t="s">
        <v>14</v>
      </c>
      <c r="P1974" s="1" t="s">
        <v>14</v>
      </c>
      <c r="Q1974" s="1"/>
    </row>
    <row r="1975" spans="1:17" x14ac:dyDescent="0.25">
      <c r="A1975" s="1" t="s">
        <v>268</v>
      </c>
      <c r="B1975" s="1" t="s">
        <v>2791</v>
      </c>
      <c r="C1975" s="1" t="s">
        <v>116</v>
      </c>
      <c r="D1975" s="1" t="s">
        <v>18</v>
      </c>
      <c r="E1975" s="1" t="s">
        <v>497</v>
      </c>
      <c r="F1975" s="1" t="s">
        <v>2005</v>
      </c>
      <c r="G1975" s="1" t="s">
        <v>14</v>
      </c>
      <c r="H1975" s="1" t="s">
        <v>494</v>
      </c>
      <c r="I1975" s="1" t="s">
        <v>508</v>
      </c>
      <c r="J1975" s="1" t="s">
        <v>14</v>
      </c>
      <c r="K1975" s="1" t="s">
        <v>14</v>
      </c>
      <c r="L1975" s="1" t="s">
        <v>14</v>
      </c>
      <c r="M1975" s="1" t="s">
        <v>509</v>
      </c>
      <c r="N1975" s="1" t="s">
        <v>12</v>
      </c>
      <c r="O1975" s="1" t="s">
        <v>14</v>
      </c>
      <c r="P1975" s="1" t="s">
        <v>14</v>
      </c>
      <c r="Q1975" s="1"/>
    </row>
    <row r="1976" spans="1:17" x14ac:dyDescent="0.25">
      <c r="A1976" s="1" t="s">
        <v>268</v>
      </c>
      <c r="B1976" s="1" t="s">
        <v>2791</v>
      </c>
      <c r="C1976" s="1" t="s">
        <v>116</v>
      </c>
      <c r="D1976" s="1" t="s">
        <v>1953</v>
      </c>
      <c r="E1976" s="1" t="s">
        <v>585</v>
      </c>
      <c r="F1976" s="1" t="s">
        <v>2792</v>
      </c>
      <c r="G1976" s="1" t="s">
        <v>1961</v>
      </c>
      <c r="H1976" s="1" t="s">
        <v>494</v>
      </c>
      <c r="I1976" s="1" t="s">
        <v>508</v>
      </c>
      <c r="J1976" s="1" t="s">
        <v>14</v>
      </c>
      <c r="K1976" s="1" t="s">
        <v>14</v>
      </c>
      <c r="L1976" s="1" t="s">
        <v>509</v>
      </c>
      <c r="M1976" s="1" t="s">
        <v>509</v>
      </c>
      <c r="N1976" s="1" t="s">
        <v>14</v>
      </c>
      <c r="O1976" s="1" t="s">
        <v>14</v>
      </c>
      <c r="P1976" s="1" t="s">
        <v>14</v>
      </c>
      <c r="Q1976" s="1"/>
    </row>
    <row r="1977" spans="1:17" x14ac:dyDescent="0.25">
      <c r="A1977" s="1" t="s">
        <v>268</v>
      </c>
      <c r="B1977" s="1" t="s">
        <v>2793</v>
      </c>
      <c r="C1977" s="1" t="s">
        <v>119</v>
      </c>
      <c r="D1977" s="1" t="s">
        <v>18</v>
      </c>
      <c r="E1977" s="1" t="s">
        <v>497</v>
      </c>
      <c r="F1977" s="1" t="s">
        <v>2017</v>
      </c>
      <c r="G1977" s="1" t="s">
        <v>14</v>
      </c>
      <c r="H1977" s="1" t="s">
        <v>14</v>
      </c>
      <c r="I1977" s="1" t="s">
        <v>14</v>
      </c>
      <c r="J1977" s="1" t="s">
        <v>14</v>
      </c>
      <c r="K1977" s="1" t="s">
        <v>14</v>
      </c>
      <c r="L1977" s="1" t="s">
        <v>14</v>
      </c>
      <c r="M1977" s="1" t="s">
        <v>14</v>
      </c>
      <c r="N1977" s="1" t="s">
        <v>12</v>
      </c>
      <c r="O1977" s="1" t="s">
        <v>14</v>
      </c>
      <c r="P1977" s="1" t="s">
        <v>14</v>
      </c>
      <c r="Q1977" s="1"/>
    </row>
    <row r="1978" spans="1:17" x14ac:dyDescent="0.25">
      <c r="A1978" s="1" t="s">
        <v>268</v>
      </c>
      <c r="B1978" s="1" t="s">
        <v>2793</v>
      </c>
      <c r="C1978" s="1" t="s">
        <v>119</v>
      </c>
      <c r="D1978" s="1" t="s">
        <v>1953</v>
      </c>
      <c r="E1978" s="1" t="s">
        <v>585</v>
      </c>
      <c r="F1978" s="1" t="s">
        <v>2794</v>
      </c>
      <c r="G1978" s="1" t="s">
        <v>27</v>
      </c>
      <c r="H1978" s="1" t="s">
        <v>14</v>
      </c>
      <c r="I1978" s="1" t="s">
        <v>14</v>
      </c>
      <c r="J1978" s="1" t="s">
        <v>14</v>
      </c>
      <c r="K1978" s="1" t="s">
        <v>14</v>
      </c>
      <c r="L1978" s="1" t="s">
        <v>14</v>
      </c>
      <c r="M1978" s="1" t="s">
        <v>14</v>
      </c>
      <c r="N1978" s="1" t="s">
        <v>14</v>
      </c>
      <c r="O1978" s="1" t="s">
        <v>14</v>
      </c>
      <c r="P1978" s="1" t="s">
        <v>14</v>
      </c>
      <c r="Q1978" s="1"/>
    </row>
    <row r="1979" spans="1:17" x14ac:dyDescent="0.25">
      <c r="A1979" s="1" t="s">
        <v>268</v>
      </c>
      <c r="B1979" s="1" t="s">
        <v>2795</v>
      </c>
      <c r="C1979" s="1" t="s">
        <v>122</v>
      </c>
      <c r="D1979" s="1" t="s">
        <v>18</v>
      </c>
      <c r="E1979" s="1" t="s">
        <v>497</v>
      </c>
      <c r="F1979" s="1" t="s">
        <v>2020</v>
      </c>
      <c r="G1979" s="1" t="s">
        <v>14</v>
      </c>
      <c r="H1979" s="1" t="s">
        <v>14</v>
      </c>
      <c r="I1979" s="1" t="s">
        <v>14</v>
      </c>
      <c r="J1979" s="1" t="s">
        <v>14</v>
      </c>
      <c r="K1979" s="1" t="s">
        <v>14</v>
      </c>
      <c r="L1979" s="1" t="s">
        <v>14</v>
      </c>
      <c r="M1979" s="1" t="s">
        <v>14</v>
      </c>
      <c r="N1979" s="1" t="s">
        <v>12</v>
      </c>
      <c r="O1979" s="1" t="s">
        <v>14</v>
      </c>
      <c r="P1979" s="1" t="s">
        <v>14</v>
      </c>
      <c r="Q1979" s="1"/>
    </row>
    <row r="1980" spans="1:17" x14ac:dyDescent="0.25">
      <c r="A1980" s="1" t="s">
        <v>268</v>
      </c>
      <c r="B1980" s="1" t="s">
        <v>2795</v>
      </c>
      <c r="C1980" s="1" t="s">
        <v>122</v>
      </c>
      <c r="D1980" s="1" t="s">
        <v>1953</v>
      </c>
      <c r="E1980" s="1" t="s">
        <v>585</v>
      </c>
      <c r="F1980" s="1" t="s">
        <v>2796</v>
      </c>
      <c r="G1980" s="1" t="s">
        <v>27</v>
      </c>
      <c r="H1980" s="1" t="s">
        <v>14</v>
      </c>
      <c r="I1980" s="1" t="s">
        <v>14</v>
      </c>
      <c r="J1980" s="1" t="s">
        <v>14</v>
      </c>
      <c r="K1980" s="1" t="s">
        <v>14</v>
      </c>
      <c r="L1980" s="1" t="s">
        <v>14</v>
      </c>
      <c r="M1980" s="1" t="s">
        <v>14</v>
      </c>
      <c r="N1980" s="1" t="s">
        <v>14</v>
      </c>
      <c r="O1980" s="1" t="s">
        <v>14</v>
      </c>
      <c r="P1980" s="1" t="s">
        <v>14</v>
      </c>
      <c r="Q1980" s="1"/>
    </row>
    <row r="1981" spans="1:17" x14ac:dyDescent="0.25">
      <c r="A1981" s="1" t="s">
        <v>268</v>
      </c>
      <c r="B1981" s="1" t="s">
        <v>2797</v>
      </c>
      <c r="C1981" s="1" t="s">
        <v>125</v>
      </c>
      <c r="D1981" s="1" t="s">
        <v>18</v>
      </c>
      <c r="E1981" s="1" t="s">
        <v>497</v>
      </c>
      <c r="F1981" s="1" t="s">
        <v>2023</v>
      </c>
      <c r="G1981" s="1" t="s">
        <v>14</v>
      </c>
      <c r="H1981" s="1" t="s">
        <v>494</v>
      </c>
      <c r="I1981" s="1" t="s">
        <v>508</v>
      </c>
      <c r="J1981" s="1" t="s">
        <v>14</v>
      </c>
      <c r="K1981" s="1" t="s">
        <v>14</v>
      </c>
      <c r="L1981" s="1" t="s">
        <v>14</v>
      </c>
      <c r="M1981" s="1" t="s">
        <v>509</v>
      </c>
      <c r="N1981" s="1" t="s">
        <v>12</v>
      </c>
      <c r="O1981" s="1" t="s">
        <v>14</v>
      </c>
      <c r="P1981" s="1" t="s">
        <v>14</v>
      </c>
      <c r="Q1981" s="1"/>
    </row>
    <row r="1982" spans="1:17" x14ac:dyDescent="0.25">
      <c r="A1982" s="1" t="s">
        <v>268</v>
      </c>
      <c r="B1982" s="1" t="s">
        <v>2797</v>
      </c>
      <c r="C1982" s="1" t="s">
        <v>125</v>
      </c>
      <c r="D1982" s="1" t="s">
        <v>1953</v>
      </c>
      <c r="E1982" s="1" t="s">
        <v>585</v>
      </c>
      <c r="F1982" s="1" t="s">
        <v>2798</v>
      </c>
      <c r="G1982" s="1" t="s">
        <v>27</v>
      </c>
      <c r="H1982" s="1" t="s">
        <v>494</v>
      </c>
      <c r="I1982" s="1" t="s">
        <v>508</v>
      </c>
      <c r="J1982" s="1" t="s">
        <v>14</v>
      </c>
      <c r="K1982" s="1" t="s">
        <v>14</v>
      </c>
      <c r="L1982" s="1" t="s">
        <v>509</v>
      </c>
      <c r="M1982" s="1" t="s">
        <v>509</v>
      </c>
      <c r="N1982" s="1" t="s">
        <v>14</v>
      </c>
      <c r="O1982" s="1" t="s">
        <v>14</v>
      </c>
      <c r="P1982" s="1" t="s">
        <v>14</v>
      </c>
      <c r="Q1982" s="1"/>
    </row>
    <row r="1983" spans="1:17" x14ac:dyDescent="0.25">
      <c r="A1983" s="1" t="s">
        <v>268</v>
      </c>
      <c r="B1983" s="1" t="s">
        <v>2799</v>
      </c>
      <c r="C1983" s="1" t="s">
        <v>128</v>
      </c>
      <c r="D1983" s="1" t="s">
        <v>18</v>
      </c>
      <c r="E1983" s="1" t="s">
        <v>497</v>
      </c>
      <c r="F1983" s="1" t="s">
        <v>2742</v>
      </c>
      <c r="G1983" s="1" t="s">
        <v>14</v>
      </c>
      <c r="H1983" s="1" t="s">
        <v>14</v>
      </c>
      <c r="I1983" s="1" t="s">
        <v>14</v>
      </c>
      <c r="J1983" s="1" t="s">
        <v>14</v>
      </c>
      <c r="K1983" s="1" t="s">
        <v>14</v>
      </c>
      <c r="L1983" s="1" t="s">
        <v>14</v>
      </c>
      <c r="M1983" s="1" t="s">
        <v>14</v>
      </c>
      <c r="N1983" s="1" t="s">
        <v>12</v>
      </c>
      <c r="O1983" s="1" t="s">
        <v>14</v>
      </c>
      <c r="P1983" s="1" t="s">
        <v>14</v>
      </c>
      <c r="Q1983" s="1"/>
    </row>
    <row r="1984" spans="1:17" x14ac:dyDescent="0.25">
      <c r="A1984" s="1" t="s">
        <v>268</v>
      </c>
      <c r="B1984" s="1" t="s">
        <v>2799</v>
      </c>
      <c r="C1984" s="1" t="s">
        <v>128</v>
      </c>
      <c r="D1984" s="1" t="s">
        <v>1953</v>
      </c>
      <c r="E1984" s="1" t="s">
        <v>585</v>
      </c>
      <c r="F1984" s="1" t="s">
        <v>2800</v>
      </c>
      <c r="G1984" s="1" t="s">
        <v>27</v>
      </c>
      <c r="H1984" s="1" t="s">
        <v>14</v>
      </c>
      <c r="I1984" s="1" t="s">
        <v>14</v>
      </c>
      <c r="J1984" s="1" t="s">
        <v>14</v>
      </c>
      <c r="K1984" s="1" t="s">
        <v>14</v>
      </c>
      <c r="L1984" s="1" t="s">
        <v>14</v>
      </c>
      <c r="M1984" s="1" t="s">
        <v>14</v>
      </c>
      <c r="N1984" s="1" t="s">
        <v>14</v>
      </c>
      <c r="O1984" s="1" t="s">
        <v>14</v>
      </c>
      <c r="P1984" s="1" t="s">
        <v>14</v>
      </c>
      <c r="Q1984" s="1"/>
    </row>
    <row r="1985" spans="1:17" x14ac:dyDescent="0.25">
      <c r="A1985" s="1" t="s">
        <v>268</v>
      </c>
      <c r="B1985" s="1" t="s">
        <v>2801</v>
      </c>
      <c r="C1985" s="1" t="s">
        <v>131</v>
      </c>
      <c r="D1985" s="1" t="s">
        <v>18</v>
      </c>
      <c r="E1985" s="1" t="s">
        <v>497</v>
      </c>
      <c r="F1985" s="1" t="s">
        <v>2745</v>
      </c>
      <c r="G1985" s="1" t="s">
        <v>14</v>
      </c>
      <c r="H1985" s="1" t="s">
        <v>14</v>
      </c>
      <c r="I1985" s="1" t="s">
        <v>14</v>
      </c>
      <c r="J1985" s="1" t="s">
        <v>14</v>
      </c>
      <c r="K1985" s="1" t="s">
        <v>14</v>
      </c>
      <c r="L1985" s="1" t="s">
        <v>14</v>
      </c>
      <c r="M1985" s="1" t="s">
        <v>14</v>
      </c>
      <c r="N1985" s="1" t="s">
        <v>12</v>
      </c>
      <c r="O1985" s="1" t="s">
        <v>14</v>
      </c>
      <c r="P1985" s="1" t="s">
        <v>14</v>
      </c>
      <c r="Q1985" s="1"/>
    </row>
    <row r="1986" spans="1:17" x14ac:dyDescent="0.25">
      <c r="A1986" s="1" t="s">
        <v>268</v>
      </c>
      <c r="B1986" s="1" t="s">
        <v>2801</v>
      </c>
      <c r="C1986" s="1" t="s">
        <v>131</v>
      </c>
      <c r="D1986" s="1" t="s">
        <v>1953</v>
      </c>
      <c r="E1986" s="1" t="s">
        <v>585</v>
      </c>
      <c r="F1986" s="1" t="s">
        <v>2802</v>
      </c>
      <c r="G1986" s="1" t="s">
        <v>27</v>
      </c>
      <c r="H1986" s="1" t="s">
        <v>14</v>
      </c>
      <c r="I1986" s="1" t="s">
        <v>14</v>
      </c>
      <c r="J1986" s="1" t="s">
        <v>14</v>
      </c>
      <c r="K1986" s="1" t="s">
        <v>14</v>
      </c>
      <c r="L1986" s="1" t="s">
        <v>14</v>
      </c>
      <c r="M1986" s="1" t="s">
        <v>14</v>
      </c>
      <c r="N1986" s="1" t="s">
        <v>14</v>
      </c>
      <c r="O1986" s="1" t="s">
        <v>14</v>
      </c>
      <c r="P1986" s="1" t="s">
        <v>14</v>
      </c>
      <c r="Q1986" s="1"/>
    </row>
    <row r="1987" spans="1:17" x14ac:dyDescent="0.25">
      <c r="A1987" s="1" t="s">
        <v>268</v>
      </c>
      <c r="B1987" s="1" t="s">
        <v>2803</v>
      </c>
      <c r="C1987" s="1" t="s">
        <v>134</v>
      </c>
      <c r="D1987" s="1" t="s">
        <v>18</v>
      </c>
      <c r="E1987" s="1" t="s">
        <v>497</v>
      </c>
      <c r="F1987" s="1" t="s">
        <v>2748</v>
      </c>
      <c r="G1987" s="1" t="s">
        <v>14</v>
      </c>
      <c r="H1987" s="1" t="s">
        <v>14</v>
      </c>
      <c r="I1987" s="1" t="s">
        <v>14</v>
      </c>
      <c r="J1987" s="1" t="s">
        <v>14</v>
      </c>
      <c r="K1987" s="1" t="s">
        <v>14</v>
      </c>
      <c r="L1987" s="1" t="s">
        <v>14</v>
      </c>
      <c r="M1987" s="1" t="s">
        <v>14</v>
      </c>
      <c r="N1987" s="1" t="s">
        <v>12</v>
      </c>
      <c r="O1987" s="1" t="s">
        <v>14</v>
      </c>
      <c r="P1987" s="1" t="s">
        <v>14</v>
      </c>
      <c r="Q1987" s="1"/>
    </row>
    <row r="1988" spans="1:17" x14ac:dyDescent="0.25">
      <c r="A1988" s="1" t="s">
        <v>268</v>
      </c>
      <c r="B1988" s="1" t="s">
        <v>2803</v>
      </c>
      <c r="C1988" s="1" t="s">
        <v>134</v>
      </c>
      <c r="D1988" s="1" t="s">
        <v>1953</v>
      </c>
      <c r="E1988" s="1" t="s">
        <v>585</v>
      </c>
      <c r="F1988" s="1" t="s">
        <v>2804</v>
      </c>
      <c r="G1988" s="1" t="s">
        <v>27</v>
      </c>
      <c r="H1988" s="1" t="s">
        <v>14</v>
      </c>
      <c r="I1988" s="1" t="s">
        <v>14</v>
      </c>
      <c r="J1988" s="1" t="s">
        <v>14</v>
      </c>
      <c r="K1988" s="1" t="s">
        <v>14</v>
      </c>
      <c r="L1988" s="1" t="s">
        <v>14</v>
      </c>
      <c r="M1988" s="1" t="s">
        <v>14</v>
      </c>
      <c r="N1988" s="1" t="s">
        <v>14</v>
      </c>
      <c r="O1988" s="1" t="s">
        <v>14</v>
      </c>
      <c r="P1988" s="1" t="s">
        <v>14</v>
      </c>
      <c r="Q1988" s="1"/>
    </row>
    <row r="1989" spans="1:17" x14ac:dyDescent="0.25">
      <c r="A1989" s="1" t="s">
        <v>268</v>
      </c>
      <c r="B1989" s="1" t="s">
        <v>2805</v>
      </c>
      <c r="C1989" s="1" t="s">
        <v>137</v>
      </c>
      <c r="D1989" s="1" t="s">
        <v>18</v>
      </c>
      <c r="E1989" s="1" t="s">
        <v>497</v>
      </c>
      <c r="F1989" s="1" t="s">
        <v>2751</v>
      </c>
      <c r="G1989" s="1" t="s">
        <v>14</v>
      </c>
      <c r="H1989" s="1" t="s">
        <v>14</v>
      </c>
      <c r="I1989" s="1" t="s">
        <v>14</v>
      </c>
      <c r="J1989" s="1" t="s">
        <v>14</v>
      </c>
      <c r="K1989" s="1" t="s">
        <v>14</v>
      </c>
      <c r="L1989" s="1" t="s">
        <v>14</v>
      </c>
      <c r="M1989" s="1" t="s">
        <v>14</v>
      </c>
      <c r="N1989" s="1" t="s">
        <v>12</v>
      </c>
      <c r="O1989" s="1" t="s">
        <v>14</v>
      </c>
      <c r="P1989" s="1" t="s">
        <v>14</v>
      </c>
      <c r="Q1989" s="1"/>
    </row>
    <row r="1990" spans="1:17" x14ac:dyDescent="0.25">
      <c r="A1990" s="1" t="s">
        <v>268</v>
      </c>
      <c r="B1990" s="1" t="s">
        <v>2805</v>
      </c>
      <c r="C1990" s="1" t="s">
        <v>137</v>
      </c>
      <c r="D1990" s="1" t="s">
        <v>1953</v>
      </c>
      <c r="E1990" s="1" t="s">
        <v>585</v>
      </c>
      <c r="F1990" s="1" t="s">
        <v>2806</v>
      </c>
      <c r="G1990" s="1" t="s">
        <v>27</v>
      </c>
      <c r="H1990" s="1" t="s">
        <v>14</v>
      </c>
      <c r="I1990" s="1" t="s">
        <v>14</v>
      </c>
      <c r="J1990" s="1" t="s">
        <v>14</v>
      </c>
      <c r="K1990" s="1" t="s">
        <v>14</v>
      </c>
      <c r="L1990" s="1" t="s">
        <v>14</v>
      </c>
      <c r="M1990" s="1" t="s">
        <v>14</v>
      </c>
      <c r="N1990" s="1" t="s">
        <v>14</v>
      </c>
      <c r="O1990" s="1" t="s">
        <v>14</v>
      </c>
      <c r="P1990" s="1" t="s">
        <v>14</v>
      </c>
      <c r="Q1990" s="1"/>
    </row>
    <row r="1991" spans="1:17" x14ac:dyDescent="0.25">
      <c r="A1991" s="1" t="s">
        <v>268</v>
      </c>
      <c r="B1991" s="1" t="s">
        <v>2807</v>
      </c>
      <c r="C1991" s="1" t="s">
        <v>140</v>
      </c>
      <c r="D1991" s="1" t="s">
        <v>18</v>
      </c>
      <c r="E1991" s="1" t="s">
        <v>497</v>
      </c>
      <c r="F1991" s="1" t="s">
        <v>2754</v>
      </c>
      <c r="G1991" s="1" t="s">
        <v>14</v>
      </c>
      <c r="H1991" s="1" t="s">
        <v>14</v>
      </c>
      <c r="I1991" s="1" t="s">
        <v>14</v>
      </c>
      <c r="J1991" s="1" t="s">
        <v>14</v>
      </c>
      <c r="K1991" s="1" t="s">
        <v>14</v>
      </c>
      <c r="L1991" s="1" t="s">
        <v>14</v>
      </c>
      <c r="M1991" s="1" t="s">
        <v>14</v>
      </c>
      <c r="N1991" s="1" t="s">
        <v>12</v>
      </c>
      <c r="O1991" s="1" t="s">
        <v>14</v>
      </c>
      <c r="P1991" s="1" t="s">
        <v>14</v>
      </c>
      <c r="Q1991" s="1"/>
    </row>
    <row r="1992" spans="1:17" x14ac:dyDescent="0.25">
      <c r="A1992" s="1" t="s">
        <v>268</v>
      </c>
      <c r="B1992" s="1" t="s">
        <v>2807</v>
      </c>
      <c r="C1992" s="1" t="s">
        <v>140</v>
      </c>
      <c r="D1992" s="1" t="s">
        <v>1953</v>
      </c>
      <c r="E1992" s="1" t="s">
        <v>585</v>
      </c>
      <c r="F1992" s="1" t="s">
        <v>2808</v>
      </c>
      <c r="G1992" s="1" t="s">
        <v>27</v>
      </c>
      <c r="H1992" s="1" t="s">
        <v>14</v>
      </c>
      <c r="I1992" s="1" t="s">
        <v>14</v>
      </c>
      <c r="J1992" s="1" t="s">
        <v>14</v>
      </c>
      <c r="K1992" s="1" t="s">
        <v>14</v>
      </c>
      <c r="L1992" s="1" t="s">
        <v>14</v>
      </c>
      <c r="M1992" s="1" t="s">
        <v>14</v>
      </c>
      <c r="N1992" s="1" t="s">
        <v>14</v>
      </c>
      <c r="O1992" s="1" t="s">
        <v>14</v>
      </c>
      <c r="P1992" s="1" t="s">
        <v>14</v>
      </c>
      <c r="Q1992" s="1"/>
    </row>
    <row r="1993" spans="1:17" x14ac:dyDescent="0.25">
      <c r="A1993" s="1" t="s">
        <v>268</v>
      </c>
      <c r="B1993" s="1" t="s">
        <v>2809</v>
      </c>
      <c r="C1993" s="1" t="s">
        <v>143</v>
      </c>
      <c r="D1993" s="1" t="s">
        <v>18</v>
      </c>
      <c r="E1993" s="1" t="s">
        <v>497</v>
      </c>
      <c r="F1993" s="1" t="s">
        <v>2757</v>
      </c>
      <c r="G1993" s="1" t="s">
        <v>14</v>
      </c>
      <c r="H1993" s="1" t="s">
        <v>14</v>
      </c>
      <c r="I1993" s="1" t="s">
        <v>14</v>
      </c>
      <c r="J1993" s="1" t="s">
        <v>14</v>
      </c>
      <c r="K1993" s="1" t="s">
        <v>14</v>
      </c>
      <c r="L1993" s="1" t="s">
        <v>14</v>
      </c>
      <c r="M1993" s="1" t="s">
        <v>14</v>
      </c>
      <c r="N1993" s="1" t="s">
        <v>12</v>
      </c>
      <c r="O1993" s="1" t="s">
        <v>14</v>
      </c>
      <c r="P1993" s="1" t="s">
        <v>14</v>
      </c>
      <c r="Q1993" s="1"/>
    </row>
    <row r="1994" spans="1:17" x14ac:dyDescent="0.25">
      <c r="A1994" s="1" t="s">
        <v>268</v>
      </c>
      <c r="B1994" s="1" t="s">
        <v>2809</v>
      </c>
      <c r="C1994" s="1" t="s">
        <v>143</v>
      </c>
      <c r="D1994" s="1" t="s">
        <v>1953</v>
      </c>
      <c r="E1994" s="1" t="s">
        <v>585</v>
      </c>
      <c r="F1994" s="1" t="s">
        <v>2810</v>
      </c>
      <c r="G1994" s="1" t="s">
        <v>1961</v>
      </c>
      <c r="H1994" s="1" t="s">
        <v>14</v>
      </c>
      <c r="I1994" s="1" t="s">
        <v>14</v>
      </c>
      <c r="J1994" s="1" t="s">
        <v>14</v>
      </c>
      <c r="K1994" s="1" t="s">
        <v>14</v>
      </c>
      <c r="L1994" s="1" t="s">
        <v>14</v>
      </c>
      <c r="M1994" s="1" t="s">
        <v>14</v>
      </c>
      <c r="N1994" s="1" t="s">
        <v>14</v>
      </c>
      <c r="O1994" s="1" t="s">
        <v>14</v>
      </c>
      <c r="P1994" s="1" t="s">
        <v>14</v>
      </c>
      <c r="Q1994" s="1"/>
    </row>
    <row r="1995" spans="1:17" x14ac:dyDescent="0.25">
      <c r="A1995" s="1" t="s">
        <v>268</v>
      </c>
      <c r="B1995" s="1" t="s">
        <v>2811</v>
      </c>
      <c r="C1995" s="1" t="s">
        <v>146</v>
      </c>
      <c r="D1995" s="1" t="s">
        <v>18</v>
      </c>
      <c r="E1995" s="1" t="s">
        <v>497</v>
      </c>
      <c r="F1995" s="1" t="s">
        <v>2760</v>
      </c>
      <c r="G1995" s="1" t="s">
        <v>14</v>
      </c>
      <c r="H1995" s="1" t="s">
        <v>494</v>
      </c>
      <c r="I1995" s="1" t="s">
        <v>508</v>
      </c>
      <c r="J1995" s="1" t="s">
        <v>14</v>
      </c>
      <c r="K1995" s="1" t="s">
        <v>14</v>
      </c>
      <c r="L1995" s="1" t="s">
        <v>14</v>
      </c>
      <c r="M1995" s="1" t="s">
        <v>509</v>
      </c>
      <c r="N1995" s="1" t="s">
        <v>12</v>
      </c>
      <c r="O1995" s="1" t="s">
        <v>14</v>
      </c>
      <c r="P1995" s="1" t="s">
        <v>14</v>
      </c>
      <c r="Q1995" s="1"/>
    </row>
    <row r="1996" spans="1:17" x14ac:dyDescent="0.25">
      <c r="A1996" s="1" t="s">
        <v>268</v>
      </c>
      <c r="B1996" s="1" t="s">
        <v>2811</v>
      </c>
      <c r="C1996" s="1" t="s">
        <v>146</v>
      </c>
      <c r="D1996" s="1" t="s">
        <v>1953</v>
      </c>
      <c r="E1996" s="1" t="s">
        <v>585</v>
      </c>
      <c r="F1996" s="1" t="s">
        <v>2812</v>
      </c>
      <c r="G1996" s="1" t="s">
        <v>1961</v>
      </c>
      <c r="H1996" s="1" t="s">
        <v>494</v>
      </c>
      <c r="I1996" s="1" t="s">
        <v>508</v>
      </c>
      <c r="J1996" s="1" t="s">
        <v>14</v>
      </c>
      <c r="K1996" s="1" t="s">
        <v>14</v>
      </c>
      <c r="L1996" s="1" t="s">
        <v>509</v>
      </c>
      <c r="M1996" s="1" t="s">
        <v>509</v>
      </c>
      <c r="N1996" s="1" t="s">
        <v>14</v>
      </c>
      <c r="O1996" s="1" t="s">
        <v>14</v>
      </c>
      <c r="P1996" s="1" t="s">
        <v>14</v>
      </c>
      <c r="Q1996" s="1"/>
    </row>
    <row r="1997" spans="1:17" x14ac:dyDescent="0.25">
      <c r="A1997" s="1" t="s">
        <v>268</v>
      </c>
      <c r="B1997" s="1" t="s">
        <v>2813</v>
      </c>
      <c r="C1997" s="1" t="s">
        <v>149</v>
      </c>
      <c r="D1997" s="1" t="s">
        <v>18</v>
      </c>
      <c r="E1997" s="1" t="s">
        <v>497</v>
      </c>
      <c r="F1997" s="1" t="s">
        <v>2032</v>
      </c>
      <c r="G1997" s="1" t="s">
        <v>14</v>
      </c>
      <c r="H1997" s="1" t="s">
        <v>494</v>
      </c>
      <c r="I1997" s="1" t="s">
        <v>508</v>
      </c>
      <c r="J1997" s="1" t="s">
        <v>14</v>
      </c>
      <c r="K1997" s="1" t="s">
        <v>14</v>
      </c>
      <c r="L1997" s="1" t="s">
        <v>14</v>
      </c>
      <c r="M1997" s="1" t="s">
        <v>509</v>
      </c>
      <c r="N1997" s="1" t="s">
        <v>12</v>
      </c>
      <c r="O1997" s="1" t="s">
        <v>14</v>
      </c>
      <c r="P1997" s="1" t="s">
        <v>14</v>
      </c>
      <c r="Q1997" s="1"/>
    </row>
    <row r="1998" spans="1:17" x14ac:dyDescent="0.25">
      <c r="A1998" s="1" t="s">
        <v>268</v>
      </c>
      <c r="B1998" s="1" t="s">
        <v>2813</v>
      </c>
      <c r="C1998" s="1" t="s">
        <v>149</v>
      </c>
      <c r="D1998" s="1" t="s">
        <v>1953</v>
      </c>
      <c r="E1998" s="1" t="s">
        <v>585</v>
      </c>
      <c r="F1998" s="1" t="s">
        <v>2814</v>
      </c>
      <c r="G1998" s="1" t="s">
        <v>27</v>
      </c>
      <c r="H1998" s="1" t="s">
        <v>494</v>
      </c>
      <c r="I1998" s="1" t="s">
        <v>508</v>
      </c>
      <c r="J1998" s="1" t="s">
        <v>14</v>
      </c>
      <c r="K1998" s="1" t="s">
        <v>14</v>
      </c>
      <c r="L1998" s="1" t="s">
        <v>14</v>
      </c>
      <c r="M1998" s="1" t="s">
        <v>14</v>
      </c>
      <c r="N1998" s="1" t="s">
        <v>14</v>
      </c>
      <c r="O1998" s="1" t="s">
        <v>14</v>
      </c>
      <c r="P1998" s="1" t="s">
        <v>14</v>
      </c>
      <c r="Q1998" s="1"/>
    </row>
    <row r="1999" spans="1:17" x14ac:dyDescent="0.25">
      <c r="A1999" s="1" t="s">
        <v>268</v>
      </c>
      <c r="B1999" s="1" t="s">
        <v>2815</v>
      </c>
      <c r="C1999" s="1" t="s">
        <v>152</v>
      </c>
      <c r="D1999" s="1" t="s">
        <v>18</v>
      </c>
      <c r="E1999" s="1" t="s">
        <v>497</v>
      </c>
      <c r="F1999" s="1" t="s">
        <v>2035</v>
      </c>
      <c r="G1999" s="1" t="s">
        <v>14</v>
      </c>
      <c r="H1999" s="1" t="s">
        <v>494</v>
      </c>
      <c r="I1999" s="1" t="s">
        <v>508</v>
      </c>
      <c r="J1999" s="1" t="s">
        <v>14</v>
      </c>
      <c r="K1999" s="1" t="s">
        <v>14</v>
      </c>
      <c r="L1999" s="1" t="s">
        <v>14</v>
      </c>
      <c r="M1999" s="1" t="s">
        <v>509</v>
      </c>
      <c r="N1999" s="1" t="s">
        <v>12</v>
      </c>
      <c r="O1999" s="1" t="s">
        <v>14</v>
      </c>
      <c r="P1999" s="1" t="s">
        <v>14</v>
      </c>
      <c r="Q1999" s="1"/>
    </row>
    <row r="2000" spans="1:17" x14ac:dyDescent="0.25">
      <c r="A2000" s="1" t="s">
        <v>268</v>
      </c>
      <c r="B2000" s="1" t="s">
        <v>2815</v>
      </c>
      <c r="C2000" s="1" t="s">
        <v>152</v>
      </c>
      <c r="D2000" s="1" t="s">
        <v>1953</v>
      </c>
      <c r="E2000" s="1" t="s">
        <v>585</v>
      </c>
      <c r="F2000" s="1" t="s">
        <v>2816</v>
      </c>
      <c r="G2000" s="1" t="s">
        <v>27</v>
      </c>
      <c r="H2000" s="1" t="s">
        <v>494</v>
      </c>
      <c r="I2000" s="1" t="s">
        <v>508</v>
      </c>
      <c r="J2000" s="1" t="s">
        <v>14</v>
      </c>
      <c r="K2000" s="1" t="s">
        <v>14</v>
      </c>
      <c r="L2000" s="1" t="s">
        <v>509</v>
      </c>
      <c r="M2000" s="1" t="s">
        <v>509</v>
      </c>
      <c r="N2000" s="1" t="s">
        <v>14</v>
      </c>
      <c r="O2000" s="1" t="s">
        <v>14</v>
      </c>
      <c r="P2000" s="1" t="s">
        <v>14</v>
      </c>
      <c r="Q2000" s="1"/>
    </row>
    <row r="2001" spans="1:17" x14ac:dyDescent="0.25">
      <c r="A2001" s="1" t="s">
        <v>268</v>
      </c>
      <c r="B2001" s="1" t="s">
        <v>2817</v>
      </c>
      <c r="C2001" s="1" t="s">
        <v>155</v>
      </c>
      <c r="D2001" s="1" t="s">
        <v>18</v>
      </c>
      <c r="E2001" s="1" t="s">
        <v>497</v>
      </c>
      <c r="F2001" s="1" t="s">
        <v>1984</v>
      </c>
      <c r="G2001" s="1" t="s">
        <v>14</v>
      </c>
      <c r="H2001" s="1" t="s">
        <v>499</v>
      </c>
      <c r="I2001" s="1" t="s">
        <v>14</v>
      </c>
      <c r="J2001" s="1" t="s">
        <v>500</v>
      </c>
      <c r="K2001" s="1" t="s">
        <v>14</v>
      </c>
      <c r="L2001" s="1" t="s">
        <v>14</v>
      </c>
      <c r="M2001" s="1" t="s">
        <v>14</v>
      </c>
      <c r="N2001" s="1" t="s">
        <v>12</v>
      </c>
      <c r="O2001" s="1" t="s">
        <v>14</v>
      </c>
      <c r="P2001" s="1" t="s">
        <v>14</v>
      </c>
      <c r="Q2001" s="1"/>
    </row>
    <row r="2002" spans="1:17" x14ac:dyDescent="0.25">
      <c r="A2002" s="1" t="s">
        <v>268</v>
      </c>
      <c r="B2002" s="1" t="s">
        <v>2817</v>
      </c>
      <c r="C2002" s="1" t="s">
        <v>155</v>
      </c>
      <c r="D2002" s="1" t="s">
        <v>1953</v>
      </c>
      <c r="E2002" s="1" t="s">
        <v>585</v>
      </c>
      <c r="F2002" s="1" t="s">
        <v>2818</v>
      </c>
      <c r="G2002" s="1" t="s">
        <v>1167</v>
      </c>
      <c r="H2002" s="1" t="s">
        <v>499</v>
      </c>
      <c r="I2002" s="1" t="s">
        <v>14</v>
      </c>
      <c r="J2002" s="1" t="s">
        <v>500</v>
      </c>
      <c r="K2002" s="1" t="s">
        <v>14</v>
      </c>
      <c r="L2002" s="1" t="s">
        <v>14</v>
      </c>
      <c r="M2002" s="1" t="s">
        <v>14</v>
      </c>
      <c r="N2002" s="1" t="s">
        <v>14</v>
      </c>
      <c r="O2002" s="1" t="s">
        <v>14</v>
      </c>
      <c r="P2002" s="1" t="s">
        <v>14</v>
      </c>
      <c r="Q2002" s="1"/>
    </row>
    <row r="2003" spans="1:17" x14ac:dyDescent="0.25">
      <c r="A2003" s="1" t="s">
        <v>268</v>
      </c>
      <c r="B2003" s="1" t="s">
        <v>2819</v>
      </c>
      <c r="C2003" s="1" t="s">
        <v>158</v>
      </c>
      <c r="D2003" s="1" t="s">
        <v>18</v>
      </c>
      <c r="E2003" s="1" t="s">
        <v>497</v>
      </c>
      <c r="F2003" s="1" t="s">
        <v>1987</v>
      </c>
      <c r="G2003" s="1" t="s">
        <v>14</v>
      </c>
      <c r="H2003" s="1" t="s">
        <v>499</v>
      </c>
      <c r="I2003" s="1" t="s">
        <v>14</v>
      </c>
      <c r="J2003" s="1" t="s">
        <v>500</v>
      </c>
      <c r="K2003" s="1" t="s">
        <v>14</v>
      </c>
      <c r="L2003" s="1" t="s">
        <v>14</v>
      </c>
      <c r="M2003" s="1" t="s">
        <v>14</v>
      </c>
      <c r="N2003" s="1" t="s">
        <v>12</v>
      </c>
      <c r="O2003" s="1" t="s">
        <v>14</v>
      </c>
      <c r="P2003" s="1" t="s">
        <v>14</v>
      </c>
      <c r="Q2003" s="1"/>
    </row>
    <row r="2004" spans="1:17" x14ac:dyDescent="0.25">
      <c r="A2004" s="1" t="s">
        <v>268</v>
      </c>
      <c r="B2004" s="1" t="s">
        <v>2819</v>
      </c>
      <c r="C2004" s="1" t="s">
        <v>158</v>
      </c>
      <c r="D2004" s="1" t="s">
        <v>1953</v>
      </c>
      <c r="E2004" s="1" t="s">
        <v>585</v>
      </c>
      <c r="F2004" s="1" t="s">
        <v>2820</v>
      </c>
      <c r="G2004" s="1" t="s">
        <v>1167</v>
      </c>
      <c r="H2004" s="1" t="s">
        <v>499</v>
      </c>
      <c r="I2004" s="1" t="s">
        <v>14</v>
      </c>
      <c r="J2004" s="1" t="s">
        <v>500</v>
      </c>
      <c r="K2004" s="1" t="s">
        <v>14</v>
      </c>
      <c r="L2004" s="1" t="s">
        <v>14</v>
      </c>
      <c r="M2004" s="1" t="s">
        <v>14</v>
      </c>
      <c r="N2004" s="1" t="s">
        <v>14</v>
      </c>
      <c r="O2004" s="1" t="s">
        <v>14</v>
      </c>
      <c r="P2004" s="1" t="s">
        <v>14</v>
      </c>
      <c r="Q2004" s="1"/>
    </row>
    <row r="2005" spans="1:17" x14ac:dyDescent="0.25">
      <c r="A2005" s="1" t="s">
        <v>268</v>
      </c>
      <c r="B2005" s="1" t="s">
        <v>2821</v>
      </c>
      <c r="C2005" s="1" t="s">
        <v>161</v>
      </c>
      <c r="D2005" s="1" t="s">
        <v>18</v>
      </c>
      <c r="E2005" s="1" t="s">
        <v>497</v>
      </c>
      <c r="F2005" s="1" t="s">
        <v>2044</v>
      </c>
      <c r="G2005" s="1" t="s">
        <v>14</v>
      </c>
      <c r="H2005" s="1" t="s">
        <v>499</v>
      </c>
      <c r="I2005" s="1" t="s">
        <v>14</v>
      </c>
      <c r="J2005" s="1" t="s">
        <v>500</v>
      </c>
      <c r="K2005" s="1" t="s">
        <v>14</v>
      </c>
      <c r="L2005" s="1" t="s">
        <v>14</v>
      </c>
      <c r="M2005" s="1" t="s">
        <v>14</v>
      </c>
      <c r="N2005" s="1" t="s">
        <v>12</v>
      </c>
      <c r="O2005" s="1" t="s">
        <v>14</v>
      </c>
      <c r="P2005" s="1" t="s">
        <v>14</v>
      </c>
      <c r="Q2005" s="1"/>
    </row>
    <row r="2006" spans="1:17" x14ac:dyDescent="0.25">
      <c r="A2006" s="1" t="s">
        <v>268</v>
      </c>
      <c r="B2006" s="1" t="s">
        <v>2821</v>
      </c>
      <c r="C2006" s="1" t="s">
        <v>161</v>
      </c>
      <c r="D2006" s="1" t="s">
        <v>1953</v>
      </c>
      <c r="E2006" s="1" t="s">
        <v>585</v>
      </c>
      <c r="F2006" s="1" t="s">
        <v>2822</v>
      </c>
      <c r="G2006" s="1" t="s">
        <v>1167</v>
      </c>
      <c r="H2006" s="1" t="s">
        <v>499</v>
      </c>
      <c r="I2006" s="1" t="s">
        <v>14</v>
      </c>
      <c r="J2006" s="1" t="s">
        <v>500</v>
      </c>
      <c r="K2006" s="1" t="s">
        <v>14</v>
      </c>
      <c r="L2006" s="1" t="s">
        <v>14</v>
      </c>
      <c r="M2006" s="1" t="s">
        <v>14</v>
      </c>
      <c r="N2006" s="1" t="s">
        <v>14</v>
      </c>
      <c r="O2006" s="1" t="s">
        <v>14</v>
      </c>
      <c r="P2006" s="1" t="s">
        <v>14</v>
      </c>
      <c r="Q2006" s="1"/>
    </row>
    <row r="2007" spans="1:17" x14ac:dyDescent="0.25">
      <c r="A2007" s="1" t="s">
        <v>268</v>
      </c>
      <c r="B2007" s="1" t="s">
        <v>2823</v>
      </c>
      <c r="C2007" s="1" t="s">
        <v>163</v>
      </c>
      <c r="D2007" s="1" t="s">
        <v>18</v>
      </c>
      <c r="E2007" s="1" t="s">
        <v>497</v>
      </c>
      <c r="F2007" s="1" t="s">
        <v>2047</v>
      </c>
      <c r="G2007" s="1" t="s">
        <v>14</v>
      </c>
      <c r="H2007" s="1" t="s">
        <v>499</v>
      </c>
      <c r="I2007" s="1" t="s">
        <v>14</v>
      </c>
      <c r="J2007" s="1" t="s">
        <v>500</v>
      </c>
      <c r="K2007" s="1" t="s">
        <v>14</v>
      </c>
      <c r="L2007" s="1" t="s">
        <v>14</v>
      </c>
      <c r="M2007" s="1" t="s">
        <v>14</v>
      </c>
      <c r="N2007" s="1" t="s">
        <v>12</v>
      </c>
      <c r="O2007" s="1" t="s">
        <v>14</v>
      </c>
      <c r="P2007" s="1" t="s">
        <v>14</v>
      </c>
      <c r="Q2007" s="1"/>
    </row>
    <row r="2008" spans="1:17" x14ac:dyDescent="0.25">
      <c r="A2008" s="1" t="s">
        <v>268</v>
      </c>
      <c r="B2008" s="1" t="s">
        <v>2823</v>
      </c>
      <c r="C2008" s="1" t="s">
        <v>163</v>
      </c>
      <c r="D2008" s="1" t="s">
        <v>1953</v>
      </c>
      <c r="E2008" s="1" t="s">
        <v>585</v>
      </c>
      <c r="F2008" s="1" t="s">
        <v>2824</v>
      </c>
      <c r="G2008" s="1" t="s">
        <v>1167</v>
      </c>
      <c r="H2008" s="1" t="s">
        <v>499</v>
      </c>
      <c r="I2008" s="1" t="s">
        <v>14</v>
      </c>
      <c r="J2008" s="1" t="s">
        <v>500</v>
      </c>
      <c r="K2008" s="1" t="s">
        <v>14</v>
      </c>
      <c r="L2008" s="1" t="s">
        <v>14</v>
      </c>
      <c r="M2008" s="1" t="s">
        <v>14</v>
      </c>
      <c r="N2008" s="1" t="s">
        <v>14</v>
      </c>
      <c r="O2008" s="1" t="s">
        <v>14</v>
      </c>
      <c r="P2008" s="1" t="s">
        <v>14</v>
      </c>
      <c r="Q2008" s="1"/>
    </row>
    <row r="2009" spans="1:17" x14ac:dyDescent="0.25">
      <c r="A2009" s="1" t="s">
        <v>268</v>
      </c>
      <c r="B2009" s="1" t="s">
        <v>2825</v>
      </c>
      <c r="C2009" s="1" t="s">
        <v>165</v>
      </c>
      <c r="D2009" s="1" t="s">
        <v>12</v>
      </c>
      <c r="E2009" s="1" t="s">
        <v>502</v>
      </c>
      <c r="F2009" s="1" t="s">
        <v>14</v>
      </c>
      <c r="G2009" s="1" t="s">
        <v>14</v>
      </c>
      <c r="H2009" s="1" t="s">
        <v>14</v>
      </c>
      <c r="I2009" s="1" t="s">
        <v>14</v>
      </c>
      <c r="J2009" s="1" t="s">
        <v>14</v>
      </c>
      <c r="K2009" s="1" t="s">
        <v>14</v>
      </c>
      <c r="L2009" s="1" t="s">
        <v>14</v>
      </c>
      <c r="M2009" s="1" t="s">
        <v>14</v>
      </c>
      <c r="N2009" s="1" t="s">
        <v>14</v>
      </c>
      <c r="O2009" s="1" t="s">
        <v>14</v>
      </c>
      <c r="P2009" s="1" t="s">
        <v>14</v>
      </c>
      <c r="Q2009" s="1"/>
    </row>
    <row r="2010" spans="1:17" x14ac:dyDescent="0.25">
      <c r="A2010" s="1" t="s">
        <v>268</v>
      </c>
      <c r="B2010" s="1" t="s">
        <v>2826</v>
      </c>
      <c r="C2010" s="1" t="s">
        <v>167</v>
      </c>
      <c r="D2010" s="1" t="s">
        <v>18</v>
      </c>
      <c r="E2010" s="1" t="s">
        <v>585</v>
      </c>
      <c r="F2010" s="1" t="s">
        <v>2827</v>
      </c>
      <c r="G2010" s="1" t="s">
        <v>14</v>
      </c>
      <c r="H2010" s="1" t="s">
        <v>494</v>
      </c>
      <c r="I2010" s="1" t="s">
        <v>505</v>
      </c>
      <c r="J2010" s="1" t="s">
        <v>252</v>
      </c>
      <c r="K2010" s="1" t="s">
        <v>14</v>
      </c>
      <c r="L2010" s="1" t="s">
        <v>14</v>
      </c>
      <c r="M2010" s="1" t="s">
        <v>509</v>
      </c>
      <c r="N2010" s="1" t="s">
        <v>14</v>
      </c>
      <c r="O2010" s="1" t="s">
        <v>14</v>
      </c>
      <c r="P2010" s="1" t="s">
        <v>14</v>
      </c>
      <c r="Q2010" s="1"/>
    </row>
    <row r="2011" spans="1:17" x14ac:dyDescent="0.25">
      <c r="A2011" s="1" t="s">
        <v>268</v>
      </c>
      <c r="B2011" s="1" t="s">
        <v>2828</v>
      </c>
      <c r="C2011" s="1" t="s">
        <v>169</v>
      </c>
      <c r="D2011" s="1" t="s">
        <v>18</v>
      </c>
      <c r="E2011" s="1" t="s">
        <v>497</v>
      </c>
      <c r="F2011" s="1" t="s">
        <v>1956</v>
      </c>
      <c r="G2011" s="1" t="s">
        <v>14</v>
      </c>
      <c r="H2011" s="1" t="s">
        <v>14</v>
      </c>
      <c r="I2011" s="1" t="s">
        <v>14</v>
      </c>
      <c r="J2011" s="1" t="s">
        <v>14</v>
      </c>
      <c r="K2011" s="1" t="s">
        <v>14</v>
      </c>
      <c r="L2011" s="1" t="s">
        <v>14</v>
      </c>
      <c r="M2011" s="1" t="s">
        <v>14</v>
      </c>
      <c r="N2011" s="1" t="s">
        <v>12</v>
      </c>
      <c r="O2011" s="1" t="s">
        <v>14</v>
      </c>
      <c r="P2011" s="1" t="s">
        <v>14</v>
      </c>
      <c r="Q2011" s="1"/>
    </row>
    <row r="2012" spans="1:17" x14ac:dyDescent="0.25">
      <c r="A2012" s="1" t="s">
        <v>268</v>
      </c>
      <c r="B2012" s="1" t="s">
        <v>2828</v>
      </c>
      <c r="C2012" s="1" t="s">
        <v>169</v>
      </c>
      <c r="D2012" s="1" t="s">
        <v>1953</v>
      </c>
      <c r="E2012" s="1" t="s">
        <v>585</v>
      </c>
      <c r="F2012" s="1" t="s">
        <v>2829</v>
      </c>
      <c r="G2012" s="1" t="s">
        <v>27</v>
      </c>
      <c r="H2012" s="1" t="s">
        <v>14</v>
      </c>
      <c r="I2012" s="1" t="s">
        <v>14</v>
      </c>
      <c r="J2012" s="1" t="s">
        <v>14</v>
      </c>
      <c r="K2012" s="1" t="s">
        <v>14</v>
      </c>
      <c r="L2012" s="1" t="s">
        <v>14</v>
      </c>
      <c r="M2012" s="1" t="s">
        <v>14</v>
      </c>
      <c r="N2012" s="1" t="s">
        <v>14</v>
      </c>
      <c r="O2012" s="1" t="s">
        <v>14</v>
      </c>
      <c r="P2012" s="1" t="s">
        <v>14</v>
      </c>
      <c r="Q2012" s="1"/>
    </row>
    <row r="2013" spans="1:17" x14ac:dyDescent="0.25">
      <c r="A2013" s="1" t="s">
        <v>268</v>
      </c>
      <c r="B2013" s="1" t="s">
        <v>2830</v>
      </c>
      <c r="C2013" s="1" t="s">
        <v>90</v>
      </c>
      <c r="D2013" s="1" t="s">
        <v>18</v>
      </c>
      <c r="E2013" s="1" t="s">
        <v>497</v>
      </c>
      <c r="F2013" s="1" t="s">
        <v>2719</v>
      </c>
      <c r="G2013" s="1" t="s">
        <v>14</v>
      </c>
      <c r="H2013" s="1" t="s">
        <v>14</v>
      </c>
      <c r="I2013" s="1" t="s">
        <v>14</v>
      </c>
      <c r="J2013" s="1" t="s">
        <v>14</v>
      </c>
      <c r="K2013" s="1" t="s">
        <v>14</v>
      </c>
      <c r="L2013" s="1" t="s">
        <v>14</v>
      </c>
      <c r="M2013" s="1" t="s">
        <v>14</v>
      </c>
      <c r="N2013" s="1" t="s">
        <v>12</v>
      </c>
      <c r="O2013" s="1" t="s">
        <v>14</v>
      </c>
      <c r="P2013" s="1" t="s">
        <v>14</v>
      </c>
      <c r="Q2013" s="1"/>
    </row>
    <row r="2014" spans="1:17" x14ac:dyDescent="0.25">
      <c r="A2014" s="1" t="s">
        <v>268</v>
      </c>
      <c r="B2014" s="1" t="s">
        <v>2830</v>
      </c>
      <c r="C2014" s="1" t="s">
        <v>90</v>
      </c>
      <c r="D2014" s="1" t="s">
        <v>1953</v>
      </c>
      <c r="E2014" s="1" t="s">
        <v>585</v>
      </c>
      <c r="F2014" s="1" t="s">
        <v>2831</v>
      </c>
      <c r="G2014" s="1" t="s">
        <v>1961</v>
      </c>
      <c r="H2014" s="1" t="s">
        <v>14</v>
      </c>
      <c r="I2014" s="1" t="s">
        <v>14</v>
      </c>
      <c r="J2014" s="1" t="s">
        <v>14</v>
      </c>
      <c r="K2014" s="1" t="s">
        <v>14</v>
      </c>
      <c r="L2014" s="1" t="s">
        <v>14</v>
      </c>
      <c r="M2014" s="1" t="s">
        <v>14</v>
      </c>
      <c r="N2014" s="1" t="s">
        <v>14</v>
      </c>
      <c r="O2014" s="1" t="s">
        <v>14</v>
      </c>
      <c r="P2014" s="1" t="s">
        <v>14</v>
      </c>
      <c r="Q2014" s="1"/>
    </row>
    <row r="2015" spans="1:17" x14ac:dyDescent="0.25">
      <c r="A2015" s="1" t="s">
        <v>268</v>
      </c>
      <c r="B2015" s="1" t="s">
        <v>2832</v>
      </c>
      <c r="C2015" s="1" t="s">
        <v>89</v>
      </c>
      <c r="D2015" s="1" t="s">
        <v>18</v>
      </c>
      <c r="E2015" s="1" t="s">
        <v>497</v>
      </c>
      <c r="F2015" s="1" t="s">
        <v>1969</v>
      </c>
      <c r="G2015" s="1" t="s">
        <v>14</v>
      </c>
      <c r="H2015" s="1" t="s">
        <v>494</v>
      </c>
      <c r="I2015" s="1" t="s">
        <v>508</v>
      </c>
      <c r="J2015" s="1" t="s">
        <v>14</v>
      </c>
      <c r="K2015" s="1" t="s">
        <v>14</v>
      </c>
      <c r="L2015" s="1" t="s">
        <v>14</v>
      </c>
      <c r="M2015" s="1" t="s">
        <v>509</v>
      </c>
      <c r="N2015" s="1" t="s">
        <v>12</v>
      </c>
      <c r="O2015" s="1" t="s">
        <v>14</v>
      </c>
      <c r="P2015" s="1" t="s">
        <v>14</v>
      </c>
      <c r="Q2015" s="1"/>
    </row>
    <row r="2016" spans="1:17" x14ac:dyDescent="0.25">
      <c r="A2016" s="1" t="s">
        <v>268</v>
      </c>
      <c r="B2016" s="1" t="s">
        <v>2832</v>
      </c>
      <c r="C2016" s="1" t="s">
        <v>89</v>
      </c>
      <c r="D2016" s="1" t="s">
        <v>1953</v>
      </c>
      <c r="E2016" s="1" t="s">
        <v>585</v>
      </c>
      <c r="F2016" s="1" t="s">
        <v>2833</v>
      </c>
      <c r="G2016" s="1" t="s">
        <v>27</v>
      </c>
      <c r="H2016" s="1" t="s">
        <v>494</v>
      </c>
      <c r="I2016" s="1" t="s">
        <v>508</v>
      </c>
      <c r="J2016" s="1" t="s">
        <v>14</v>
      </c>
      <c r="K2016" s="1" t="s">
        <v>14</v>
      </c>
      <c r="L2016" s="1" t="s">
        <v>509</v>
      </c>
      <c r="M2016" s="1" t="s">
        <v>509</v>
      </c>
      <c r="N2016" s="1" t="s">
        <v>14</v>
      </c>
      <c r="O2016" s="1" t="s">
        <v>14</v>
      </c>
      <c r="P2016" s="1" t="s">
        <v>14</v>
      </c>
      <c r="Q2016" s="1"/>
    </row>
    <row r="2017" spans="1:17" x14ac:dyDescent="0.25">
      <c r="A2017" s="1" t="s">
        <v>268</v>
      </c>
      <c r="B2017" s="1" t="s">
        <v>2834</v>
      </c>
      <c r="C2017" s="1" t="s">
        <v>92</v>
      </c>
      <c r="D2017" s="1" t="s">
        <v>18</v>
      </c>
      <c r="E2017" s="1" t="s">
        <v>497</v>
      </c>
      <c r="F2017" s="1" t="s">
        <v>2724</v>
      </c>
      <c r="G2017" s="1" t="s">
        <v>14</v>
      </c>
      <c r="H2017" s="1" t="s">
        <v>14</v>
      </c>
      <c r="I2017" s="1" t="s">
        <v>14</v>
      </c>
      <c r="J2017" s="1" t="s">
        <v>14</v>
      </c>
      <c r="K2017" s="1" t="s">
        <v>14</v>
      </c>
      <c r="L2017" s="1" t="s">
        <v>14</v>
      </c>
      <c r="M2017" s="1" t="s">
        <v>14</v>
      </c>
      <c r="N2017" s="1" t="s">
        <v>12</v>
      </c>
      <c r="O2017" s="1" t="s">
        <v>14</v>
      </c>
      <c r="P2017" s="1" t="s">
        <v>14</v>
      </c>
      <c r="Q2017" s="1"/>
    </row>
    <row r="2018" spans="1:17" x14ac:dyDescent="0.25">
      <c r="A2018" s="1" t="s">
        <v>268</v>
      </c>
      <c r="B2018" s="1" t="s">
        <v>2834</v>
      </c>
      <c r="C2018" s="1" t="s">
        <v>92</v>
      </c>
      <c r="D2018" s="1" t="s">
        <v>1953</v>
      </c>
      <c r="E2018" s="1" t="s">
        <v>585</v>
      </c>
      <c r="F2018" s="1" t="s">
        <v>2835</v>
      </c>
      <c r="G2018" s="1" t="s">
        <v>27</v>
      </c>
      <c r="H2018" s="1" t="s">
        <v>14</v>
      </c>
      <c r="I2018" s="1" t="s">
        <v>14</v>
      </c>
      <c r="J2018" s="1" t="s">
        <v>14</v>
      </c>
      <c r="K2018" s="1" t="s">
        <v>14</v>
      </c>
      <c r="L2018" s="1" t="s">
        <v>14</v>
      </c>
      <c r="M2018" s="1" t="s">
        <v>14</v>
      </c>
      <c r="N2018" s="1" t="s">
        <v>14</v>
      </c>
      <c r="O2018" s="1" t="s">
        <v>14</v>
      </c>
      <c r="P2018" s="1" t="s">
        <v>14</v>
      </c>
      <c r="Q2018" s="1"/>
    </row>
    <row r="2019" spans="1:17" x14ac:dyDescent="0.25">
      <c r="A2019" s="1" t="s">
        <v>268</v>
      </c>
      <c r="B2019" s="1" t="s">
        <v>2836</v>
      </c>
      <c r="C2019" s="1" t="s">
        <v>94</v>
      </c>
      <c r="D2019" s="1" t="s">
        <v>18</v>
      </c>
      <c r="E2019" s="1" t="s">
        <v>497</v>
      </c>
      <c r="F2019" s="1" t="s">
        <v>1996</v>
      </c>
      <c r="G2019" s="1" t="s">
        <v>14</v>
      </c>
      <c r="H2019" s="1" t="s">
        <v>14</v>
      </c>
      <c r="I2019" s="1" t="s">
        <v>14</v>
      </c>
      <c r="J2019" s="1" t="s">
        <v>14</v>
      </c>
      <c r="K2019" s="1" t="s">
        <v>14</v>
      </c>
      <c r="L2019" s="1" t="s">
        <v>14</v>
      </c>
      <c r="M2019" s="1" t="s">
        <v>14</v>
      </c>
      <c r="N2019" s="1" t="s">
        <v>12</v>
      </c>
      <c r="O2019" s="1" t="s">
        <v>14</v>
      </c>
      <c r="P2019" s="1" t="s">
        <v>14</v>
      </c>
      <c r="Q2019" s="1"/>
    </row>
    <row r="2020" spans="1:17" x14ac:dyDescent="0.25">
      <c r="A2020" s="1" t="s">
        <v>268</v>
      </c>
      <c r="B2020" s="1" t="s">
        <v>2836</v>
      </c>
      <c r="C2020" s="1" t="s">
        <v>94</v>
      </c>
      <c r="D2020" s="1" t="s">
        <v>1953</v>
      </c>
      <c r="E2020" s="1" t="s">
        <v>585</v>
      </c>
      <c r="F2020" s="1" t="s">
        <v>2837</v>
      </c>
      <c r="G2020" s="1" t="s">
        <v>1961</v>
      </c>
      <c r="H2020" s="1" t="s">
        <v>14</v>
      </c>
      <c r="I2020" s="1" t="s">
        <v>14</v>
      </c>
      <c r="J2020" s="1" t="s">
        <v>14</v>
      </c>
      <c r="K2020" s="1" t="s">
        <v>14</v>
      </c>
      <c r="L2020" s="1" t="s">
        <v>14</v>
      </c>
      <c r="M2020" s="1" t="s">
        <v>14</v>
      </c>
      <c r="N2020" s="1" t="s">
        <v>14</v>
      </c>
      <c r="O2020" s="1" t="s">
        <v>14</v>
      </c>
      <c r="P2020" s="1" t="s">
        <v>14</v>
      </c>
      <c r="Q2020" s="1"/>
    </row>
    <row r="2021" spans="1:17" x14ac:dyDescent="0.25">
      <c r="A2021" s="1" t="s">
        <v>268</v>
      </c>
      <c r="B2021" s="1" t="s">
        <v>2838</v>
      </c>
      <c r="C2021" s="1" t="s">
        <v>97</v>
      </c>
      <c r="D2021" s="1" t="s">
        <v>18</v>
      </c>
      <c r="E2021" s="1" t="s">
        <v>497</v>
      </c>
      <c r="F2021" s="1" t="s">
        <v>1999</v>
      </c>
      <c r="G2021" s="1" t="s">
        <v>14</v>
      </c>
      <c r="H2021" s="1" t="s">
        <v>494</v>
      </c>
      <c r="I2021" s="1" t="s">
        <v>508</v>
      </c>
      <c r="J2021" s="1" t="s">
        <v>14</v>
      </c>
      <c r="K2021" s="1" t="s">
        <v>14</v>
      </c>
      <c r="L2021" s="1" t="s">
        <v>14</v>
      </c>
      <c r="M2021" s="1" t="s">
        <v>509</v>
      </c>
      <c r="N2021" s="1" t="s">
        <v>12</v>
      </c>
      <c r="O2021" s="1" t="s">
        <v>14</v>
      </c>
      <c r="P2021" s="1" t="s">
        <v>14</v>
      </c>
      <c r="Q2021" s="1"/>
    </row>
    <row r="2022" spans="1:17" x14ac:dyDescent="0.25">
      <c r="A2022" s="1" t="s">
        <v>268</v>
      </c>
      <c r="B2022" s="1" t="s">
        <v>2838</v>
      </c>
      <c r="C2022" s="1" t="s">
        <v>97</v>
      </c>
      <c r="D2022" s="1" t="s">
        <v>1953</v>
      </c>
      <c r="E2022" s="1" t="s">
        <v>585</v>
      </c>
      <c r="F2022" s="1" t="s">
        <v>2839</v>
      </c>
      <c r="G2022" s="1" t="s">
        <v>1961</v>
      </c>
      <c r="H2022" s="1" t="s">
        <v>494</v>
      </c>
      <c r="I2022" s="1" t="s">
        <v>508</v>
      </c>
      <c r="J2022" s="1" t="s">
        <v>14</v>
      </c>
      <c r="K2022" s="1" t="s">
        <v>14</v>
      </c>
      <c r="L2022" s="1" t="s">
        <v>14</v>
      </c>
      <c r="M2022" s="1" t="s">
        <v>14</v>
      </c>
      <c r="N2022" s="1" t="s">
        <v>14</v>
      </c>
      <c r="O2022" s="1" t="s">
        <v>14</v>
      </c>
      <c r="P2022" s="1" t="s">
        <v>14</v>
      </c>
      <c r="Q2022" s="1"/>
    </row>
    <row r="2023" spans="1:17" x14ac:dyDescent="0.25">
      <c r="A2023" s="1" t="s">
        <v>268</v>
      </c>
      <c r="B2023" s="1" t="s">
        <v>2840</v>
      </c>
      <c r="C2023" s="1" t="s">
        <v>99</v>
      </c>
      <c r="D2023" s="1" t="s">
        <v>18</v>
      </c>
      <c r="E2023" s="1" t="s">
        <v>497</v>
      </c>
      <c r="F2023" s="1" t="s">
        <v>2731</v>
      </c>
      <c r="G2023" s="1" t="s">
        <v>14</v>
      </c>
      <c r="H2023" s="1" t="s">
        <v>14</v>
      </c>
      <c r="I2023" s="1" t="s">
        <v>14</v>
      </c>
      <c r="J2023" s="1" t="s">
        <v>14</v>
      </c>
      <c r="K2023" s="1" t="s">
        <v>14</v>
      </c>
      <c r="L2023" s="1" t="s">
        <v>14</v>
      </c>
      <c r="M2023" s="1" t="s">
        <v>14</v>
      </c>
      <c r="N2023" s="1" t="s">
        <v>12</v>
      </c>
      <c r="O2023" s="1" t="s">
        <v>14</v>
      </c>
      <c r="P2023" s="1" t="s">
        <v>14</v>
      </c>
      <c r="Q2023" s="1"/>
    </row>
    <row r="2024" spans="1:17" x14ac:dyDescent="0.25">
      <c r="A2024" s="1" t="s">
        <v>268</v>
      </c>
      <c r="B2024" s="1" t="s">
        <v>2840</v>
      </c>
      <c r="C2024" s="1" t="s">
        <v>99</v>
      </c>
      <c r="D2024" s="1" t="s">
        <v>1953</v>
      </c>
      <c r="E2024" s="1" t="s">
        <v>585</v>
      </c>
      <c r="F2024" s="1" t="s">
        <v>2841</v>
      </c>
      <c r="G2024" s="1" t="s">
        <v>1961</v>
      </c>
      <c r="H2024" s="1" t="s">
        <v>14</v>
      </c>
      <c r="I2024" s="1" t="s">
        <v>14</v>
      </c>
      <c r="J2024" s="1" t="s">
        <v>14</v>
      </c>
      <c r="K2024" s="1" t="s">
        <v>14</v>
      </c>
      <c r="L2024" s="1" t="s">
        <v>14</v>
      </c>
      <c r="M2024" s="1" t="s">
        <v>14</v>
      </c>
      <c r="N2024" s="1" t="s">
        <v>14</v>
      </c>
      <c r="O2024" s="1" t="s">
        <v>14</v>
      </c>
      <c r="P2024" s="1" t="s">
        <v>14</v>
      </c>
      <c r="Q2024" s="1"/>
    </row>
    <row r="2025" spans="1:17" x14ac:dyDescent="0.25">
      <c r="A2025" s="1" t="s">
        <v>268</v>
      </c>
      <c r="B2025" s="1" t="s">
        <v>2842</v>
      </c>
      <c r="C2025" s="1" t="s">
        <v>101</v>
      </c>
      <c r="D2025" s="1" t="s">
        <v>18</v>
      </c>
      <c r="E2025" s="1" t="s">
        <v>497</v>
      </c>
      <c r="F2025" s="1" t="s">
        <v>2005</v>
      </c>
      <c r="G2025" s="1" t="s">
        <v>14</v>
      </c>
      <c r="H2025" s="1" t="s">
        <v>494</v>
      </c>
      <c r="I2025" s="1" t="s">
        <v>508</v>
      </c>
      <c r="J2025" s="1" t="s">
        <v>14</v>
      </c>
      <c r="K2025" s="1" t="s">
        <v>14</v>
      </c>
      <c r="L2025" s="1" t="s">
        <v>14</v>
      </c>
      <c r="M2025" s="1" t="s">
        <v>509</v>
      </c>
      <c r="N2025" s="1" t="s">
        <v>12</v>
      </c>
      <c r="O2025" s="1" t="s">
        <v>14</v>
      </c>
      <c r="P2025" s="1" t="s">
        <v>14</v>
      </c>
      <c r="Q2025" s="1"/>
    </row>
    <row r="2026" spans="1:17" x14ac:dyDescent="0.25">
      <c r="A2026" s="1" t="s">
        <v>268</v>
      </c>
      <c r="B2026" s="1" t="s">
        <v>2842</v>
      </c>
      <c r="C2026" s="1" t="s">
        <v>101</v>
      </c>
      <c r="D2026" s="1" t="s">
        <v>1953</v>
      </c>
      <c r="E2026" s="1" t="s">
        <v>585</v>
      </c>
      <c r="F2026" s="1" t="s">
        <v>2843</v>
      </c>
      <c r="G2026" s="1" t="s">
        <v>1961</v>
      </c>
      <c r="H2026" s="1" t="s">
        <v>494</v>
      </c>
      <c r="I2026" s="1" t="s">
        <v>508</v>
      </c>
      <c r="J2026" s="1" t="s">
        <v>14</v>
      </c>
      <c r="K2026" s="1" t="s">
        <v>14</v>
      </c>
      <c r="L2026" s="1" t="s">
        <v>509</v>
      </c>
      <c r="M2026" s="1" t="s">
        <v>509</v>
      </c>
      <c r="N2026" s="1" t="s">
        <v>14</v>
      </c>
      <c r="O2026" s="1" t="s">
        <v>14</v>
      </c>
      <c r="P2026" s="1" t="s">
        <v>14</v>
      </c>
      <c r="Q2026" s="1"/>
    </row>
    <row r="2027" spans="1:17" x14ac:dyDescent="0.25">
      <c r="A2027" s="1" t="s">
        <v>268</v>
      </c>
      <c r="B2027" s="1" t="s">
        <v>2844</v>
      </c>
      <c r="C2027" s="1" t="s">
        <v>1056</v>
      </c>
      <c r="D2027" s="1" t="s">
        <v>18</v>
      </c>
      <c r="E2027" s="1" t="s">
        <v>497</v>
      </c>
      <c r="F2027" s="1" t="s">
        <v>2017</v>
      </c>
      <c r="G2027" s="1" t="s">
        <v>14</v>
      </c>
      <c r="H2027" s="1" t="s">
        <v>14</v>
      </c>
      <c r="I2027" s="1" t="s">
        <v>14</v>
      </c>
      <c r="J2027" s="1" t="s">
        <v>14</v>
      </c>
      <c r="K2027" s="1" t="s">
        <v>14</v>
      </c>
      <c r="L2027" s="1" t="s">
        <v>14</v>
      </c>
      <c r="M2027" s="1" t="s">
        <v>14</v>
      </c>
      <c r="N2027" s="1" t="s">
        <v>12</v>
      </c>
      <c r="O2027" s="1" t="s">
        <v>14</v>
      </c>
      <c r="P2027" s="1" t="s">
        <v>14</v>
      </c>
      <c r="Q2027" s="1"/>
    </row>
    <row r="2028" spans="1:17" x14ac:dyDescent="0.25">
      <c r="A2028" s="1" t="s">
        <v>268</v>
      </c>
      <c r="B2028" s="1" t="s">
        <v>2844</v>
      </c>
      <c r="C2028" s="1" t="s">
        <v>1056</v>
      </c>
      <c r="D2028" s="1" t="s">
        <v>1953</v>
      </c>
      <c r="E2028" s="1" t="s">
        <v>585</v>
      </c>
      <c r="F2028" s="1" t="s">
        <v>2845</v>
      </c>
      <c r="G2028" s="1" t="s">
        <v>27</v>
      </c>
      <c r="H2028" s="1" t="s">
        <v>14</v>
      </c>
      <c r="I2028" s="1" t="s">
        <v>14</v>
      </c>
      <c r="J2028" s="1" t="s">
        <v>14</v>
      </c>
      <c r="K2028" s="1" t="s">
        <v>14</v>
      </c>
      <c r="L2028" s="1" t="s">
        <v>14</v>
      </c>
      <c r="M2028" s="1" t="s">
        <v>14</v>
      </c>
      <c r="N2028" s="1" t="s">
        <v>14</v>
      </c>
      <c r="O2028" s="1" t="s">
        <v>14</v>
      </c>
      <c r="P2028" s="1" t="s">
        <v>14</v>
      </c>
      <c r="Q2028" s="1"/>
    </row>
    <row r="2029" spans="1:17" x14ac:dyDescent="0.25">
      <c r="A2029" s="1" t="s">
        <v>268</v>
      </c>
      <c r="B2029" s="1" t="s">
        <v>2846</v>
      </c>
      <c r="C2029" s="1" t="s">
        <v>1059</v>
      </c>
      <c r="D2029" s="1" t="s">
        <v>18</v>
      </c>
      <c r="E2029" s="1" t="s">
        <v>497</v>
      </c>
      <c r="F2029" s="1" t="s">
        <v>2020</v>
      </c>
      <c r="G2029" s="1" t="s">
        <v>14</v>
      </c>
      <c r="H2029" s="1" t="s">
        <v>14</v>
      </c>
      <c r="I2029" s="1" t="s">
        <v>14</v>
      </c>
      <c r="J2029" s="1" t="s">
        <v>14</v>
      </c>
      <c r="K2029" s="1" t="s">
        <v>14</v>
      </c>
      <c r="L2029" s="1" t="s">
        <v>14</v>
      </c>
      <c r="M2029" s="1" t="s">
        <v>14</v>
      </c>
      <c r="N2029" s="1" t="s">
        <v>12</v>
      </c>
      <c r="O2029" s="1" t="s">
        <v>14</v>
      </c>
      <c r="P2029" s="1" t="s">
        <v>14</v>
      </c>
      <c r="Q2029" s="1"/>
    </row>
    <row r="2030" spans="1:17" x14ac:dyDescent="0.25">
      <c r="A2030" s="1" t="s">
        <v>268</v>
      </c>
      <c r="B2030" s="1" t="s">
        <v>2846</v>
      </c>
      <c r="C2030" s="1" t="s">
        <v>1059</v>
      </c>
      <c r="D2030" s="1" t="s">
        <v>1953</v>
      </c>
      <c r="E2030" s="1" t="s">
        <v>585</v>
      </c>
      <c r="F2030" s="1" t="s">
        <v>2847</v>
      </c>
      <c r="G2030" s="1" t="s">
        <v>27</v>
      </c>
      <c r="H2030" s="1" t="s">
        <v>14</v>
      </c>
      <c r="I2030" s="1" t="s">
        <v>14</v>
      </c>
      <c r="J2030" s="1" t="s">
        <v>14</v>
      </c>
      <c r="K2030" s="1" t="s">
        <v>14</v>
      </c>
      <c r="L2030" s="1" t="s">
        <v>14</v>
      </c>
      <c r="M2030" s="1" t="s">
        <v>14</v>
      </c>
      <c r="N2030" s="1" t="s">
        <v>14</v>
      </c>
      <c r="O2030" s="1" t="s">
        <v>14</v>
      </c>
      <c r="P2030" s="1" t="s">
        <v>14</v>
      </c>
      <c r="Q2030" s="1"/>
    </row>
    <row r="2031" spans="1:17" x14ac:dyDescent="0.25">
      <c r="A2031" s="1" t="s">
        <v>268</v>
      </c>
      <c r="B2031" s="1" t="s">
        <v>2848</v>
      </c>
      <c r="C2031" s="1" t="s">
        <v>1062</v>
      </c>
      <c r="D2031" s="1" t="s">
        <v>18</v>
      </c>
      <c r="E2031" s="1" t="s">
        <v>497</v>
      </c>
      <c r="F2031" s="1" t="s">
        <v>2023</v>
      </c>
      <c r="G2031" s="1" t="s">
        <v>14</v>
      </c>
      <c r="H2031" s="1" t="s">
        <v>494</v>
      </c>
      <c r="I2031" s="1" t="s">
        <v>508</v>
      </c>
      <c r="J2031" s="1" t="s">
        <v>14</v>
      </c>
      <c r="K2031" s="1" t="s">
        <v>14</v>
      </c>
      <c r="L2031" s="1" t="s">
        <v>14</v>
      </c>
      <c r="M2031" s="1" t="s">
        <v>509</v>
      </c>
      <c r="N2031" s="1" t="s">
        <v>12</v>
      </c>
      <c r="O2031" s="1" t="s">
        <v>14</v>
      </c>
      <c r="P2031" s="1" t="s">
        <v>14</v>
      </c>
      <c r="Q2031" s="1"/>
    </row>
    <row r="2032" spans="1:17" x14ac:dyDescent="0.25">
      <c r="A2032" s="1" t="s">
        <v>268</v>
      </c>
      <c r="B2032" s="1" t="s">
        <v>2848</v>
      </c>
      <c r="C2032" s="1" t="s">
        <v>1062</v>
      </c>
      <c r="D2032" s="1" t="s">
        <v>1953</v>
      </c>
      <c r="E2032" s="1" t="s">
        <v>585</v>
      </c>
      <c r="F2032" s="1" t="s">
        <v>2849</v>
      </c>
      <c r="G2032" s="1" t="s">
        <v>27</v>
      </c>
      <c r="H2032" s="1" t="s">
        <v>494</v>
      </c>
      <c r="I2032" s="1" t="s">
        <v>508</v>
      </c>
      <c r="J2032" s="1" t="s">
        <v>14</v>
      </c>
      <c r="K2032" s="1" t="s">
        <v>14</v>
      </c>
      <c r="L2032" s="1" t="s">
        <v>509</v>
      </c>
      <c r="M2032" s="1" t="s">
        <v>509</v>
      </c>
      <c r="N2032" s="1" t="s">
        <v>14</v>
      </c>
      <c r="O2032" s="1" t="s">
        <v>14</v>
      </c>
      <c r="P2032" s="1" t="s">
        <v>14</v>
      </c>
      <c r="Q2032" s="1"/>
    </row>
    <row r="2033" spans="1:17" x14ac:dyDescent="0.25">
      <c r="A2033" s="1" t="s">
        <v>268</v>
      </c>
      <c r="B2033" s="1" t="s">
        <v>2850</v>
      </c>
      <c r="C2033" s="1" t="s">
        <v>1065</v>
      </c>
      <c r="D2033" s="1" t="s">
        <v>18</v>
      </c>
      <c r="E2033" s="1" t="s">
        <v>497</v>
      </c>
      <c r="F2033" s="1" t="s">
        <v>2742</v>
      </c>
      <c r="G2033" s="1" t="s">
        <v>14</v>
      </c>
      <c r="H2033" s="1" t="s">
        <v>14</v>
      </c>
      <c r="I2033" s="1" t="s">
        <v>14</v>
      </c>
      <c r="J2033" s="1" t="s">
        <v>14</v>
      </c>
      <c r="K2033" s="1" t="s">
        <v>14</v>
      </c>
      <c r="L2033" s="1" t="s">
        <v>14</v>
      </c>
      <c r="M2033" s="1" t="s">
        <v>14</v>
      </c>
      <c r="N2033" s="1" t="s">
        <v>12</v>
      </c>
      <c r="O2033" s="1" t="s">
        <v>14</v>
      </c>
      <c r="P2033" s="1" t="s">
        <v>14</v>
      </c>
      <c r="Q2033" s="1"/>
    </row>
    <row r="2034" spans="1:17" x14ac:dyDescent="0.25">
      <c r="A2034" s="1" t="s">
        <v>268</v>
      </c>
      <c r="B2034" s="1" t="s">
        <v>2850</v>
      </c>
      <c r="C2034" s="1" t="s">
        <v>1065</v>
      </c>
      <c r="D2034" s="1" t="s">
        <v>1953</v>
      </c>
      <c r="E2034" s="1" t="s">
        <v>585</v>
      </c>
      <c r="F2034" s="1" t="s">
        <v>2851</v>
      </c>
      <c r="G2034" s="1" t="s">
        <v>27</v>
      </c>
      <c r="H2034" s="1" t="s">
        <v>14</v>
      </c>
      <c r="I2034" s="1" t="s">
        <v>14</v>
      </c>
      <c r="J2034" s="1" t="s">
        <v>14</v>
      </c>
      <c r="K2034" s="1" t="s">
        <v>14</v>
      </c>
      <c r="L2034" s="1" t="s">
        <v>14</v>
      </c>
      <c r="M2034" s="1" t="s">
        <v>14</v>
      </c>
      <c r="N2034" s="1" t="s">
        <v>14</v>
      </c>
      <c r="O2034" s="1" t="s">
        <v>14</v>
      </c>
      <c r="P2034" s="1" t="s">
        <v>14</v>
      </c>
      <c r="Q2034" s="1"/>
    </row>
    <row r="2035" spans="1:17" x14ac:dyDescent="0.25">
      <c r="A2035" s="1" t="s">
        <v>268</v>
      </c>
      <c r="B2035" s="1" t="s">
        <v>2852</v>
      </c>
      <c r="C2035" s="1" t="s">
        <v>1068</v>
      </c>
      <c r="D2035" s="1" t="s">
        <v>18</v>
      </c>
      <c r="E2035" s="1" t="s">
        <v>497</v>
      </c>
      <c r="F2035" s="1" t="s">
        <v>2745</v>
      </c>
      <c r="G2035" s="1" t="s">
        <v>14</v>
      </c>
      <c r="H2035" s="1" t="s">
        <v>14</v>
      </c>
      <c r="I2035" s="1" t="s">
        <v>14</v>
      </c>
      <c r="J2035" s="1" t="s">
        <v>14</v>
      </c>
      <c r="K2035" s="1" t="s">
        <v>14</v>
      </c>
      <c r="L2035" s="1" t="s">
        <v>14</v>
      </c>
      <c r="M2035" s="1" t="s">
        <v>14</v>
      </c>
      <c r="N2035" s="1" t="s">
        <v>12</v>
      </c>
      <c r="O2035" s="1" t="s">
        <v>14</v>
      </c>
      <c r="P2035" s="1" t="s">
        <v>14</v>
      </c>
      <c r="Q2035" s="1"/>
    </row>
    <row r="2036" spans="1:17" x14ac:dyDescent="0.25">
      <c r="A2036" s="1" t="s">
        <v>268</v>
      </c>
      <c r="B2036" s="1" t="s">
        <v>2852</v>
      </c>
      <c r="C2036" s="1" t="s">
        <v>1068</v>
      </c>
      <c r="D2036" s="1" t="s">
        <v>1953</v>
      </c>
      <c r="E2036" s="1" t="s">
        <v>585</v>
      </c>
      <c r="F2036" s="1" t="s">
        <v>2853</v>
      </c>
      <c r="G2036" s="1" t="s">
        <v>27</v>
      </c>
      <c r="H2036" s="1" t="s">
        <v>14</v>
      </c>
      <c r="I2036" s="1" t="s">
        <v>14</v>
      </c>
      <c r="J2036" s="1" t="s">
        <v>14</v>
      </c>
      <c r="K2036" s="1" t="s">
        <v>14</v>
      </c>
      <c r="L2036" s="1" t="s">
        <v>14</v>
      </c>
      <c r="M2036" s="1" t="s">
        <v>14</v>
      </c>
      <c r="N2036" s="1" t="s">
        <v>14</v>
      </c>
      <c r="O2036" s="1" t="s">
        <v>14</v>
      </c>
      <c r="P2036" s="1" t="s">
        <v>14</v>
      </c>
      <c r="Q2036" s="1"/>
    </row>
    <row r="2037" spans="1:17" x14ac:dyDescent="0.25">
      <c r="A2037" s="1" t="s">
        <v>268</v>
      </c>
      <c r="B2037" s="1" t="s">
        <v>2854</v>
      </c>
      <c r="C2037" s="1" t="s">
        <v>1071</v>
      </c>
      <c r="D2037" s="1" t="s">
        <v>18</v>
      </c>
      <c r="E2037" s="1" t="s">
        <v>497</v>
      </c>
      <c r="F2037" s="1" t="s">
        <v>2748</v>
      </c>
      <c r="G2037" s="1" t="s">
        <v>14</v>
      </c>
      <c r="H2037" s="1" t="s">
        <v>14</v>
      </c>
      <c r="I2037" s="1" t="s">
        <v>14</v>
      </c>
      <c r="J2037" s="1" t="s">
        <v>14</v>
      </c>
      <c r="K2037" s="1" t="s">
        <v>14</v>
      </c>
      <c r="L2037" s="1" t="s">
        <v>14</v>
      </c>
      <c r="M2037" s="1" t="s">
        <v>14</v>
      </c>
      <c r="N2037" s="1" t="s">
        <v>12</v>
      </c>
      <c r="O2037" s="1" t="s">
        <v>14</v>
      </c>
      <c r="P2037" s="1" t="s">
        <v>14</v>
      </c>
      <c r="Q2037" s="1"/>
    </row>
    <row r="2038" spans="1:17" x14ac:dyDescent="0.25">
      <c r="A2038" s="1" t="s">
        <v>268</v>
      </c>
      <c r="B2038" s="1" t="s">
        <v>2854</v>
      </c>
      <c r="C2038" s="1" t="s">
        <v>1071</v>
      </c>
      <c r="D2038" s="1" t="s">
        <v>1953</v>
      </c>
      <c r="E2038" s="1" t="s">
        <v>585</v>
      </c>
      <c r="F2038" s="1" t="s">
        <v>2855</v>
      </c>
      <c r="G2038" s="1" t="s">
        <v>27</v>
      </c>
      <c r="H2038" s="1" t="s">
        <v>14</v>
      </c>
      <c r="I2038" s="1" t="s">
        <v>14</v>
      </c>
      <c r="J2038" s="1" t="s">
        <v>14</v>
      </c>
      <c r="K2038" s="1" t="s">
        <v>14</v>
      </c>
      <c r="L2038" s="1" t="s">
        <v>14</v>
      </c>
      <c r="M2038" s="1" t="s">
        <v>14</v>
      </c>
      <c r="N2038" s="1" t="s">
        <v>14</v>
      </c>
      <c r="O2038" s="1" t="s">
        <v>14</v>
      </c>
      <c r="P2038" s="1" t="s">
        <v>14</v>
      </c>
      <c r="Q2038" s="1"/>
    </row>
    <row r="2039" spans="1:17" x14ac:dyDescent="0.25">
      <c r="A2039" s="1" t="s">
        <v>268</v>
      </c>
      <c r="B2039" s="1" t="s">
        <v>2856</v>
      </c>
      <c r="C2039" s="1" t="s">
        <v>1074</v>
      </c>
      <c r="D2039" s="1" t="s">
        <v>18</v>
      </c>
      <c r="E2039" s="1" t="s">
        <v>497</v>
      </c>
      <c r="F2039" s="1" t="s">
        <v>2751</v>
      </c>
      <c r="G2039" s="1" t="s">
        <v>14</v>
      </c>
      <c r="H2039" s="1" t="s">
        <v>14</v>
      </c>
      <c r="I2039" s="1" t="s">
        <v>14</v>
      </c>
      <c r="J2039" s="1" t="s">
        <v>14</v>
      </c>
      <c r="K2039" s="1" t="s">
        <v>14</v>
      </c>
      <c r="L2039" s="1" t="s">
        <v>14</v>
      </c>
      <c r="M2039" s="1" t="s">
        <v>14</v>
      </c>
      <c r="N2039" s="1" t="s">
        <v>12</v>
      </c>
      <c r="O2039" s="1" t="s">
        <v>14</v>
      </c>
      <c r="P2039" s="1" t="s">
        <v>14</v>
      </c>
      <c r="Q2039" s="1"/>
    </row>
    <row r="2040" spans="1:17" x14ac:dyDescent="0.25">
      <c r="A2040" s="1" t="s">
        <v>268</v>
      </c>
      <c r="B2040" s="1" t="s">
        <v>2856</v>
      </c>
      <c r="C2040" s="1" t="s">
        <v>1074</v>
      </c>
      <c r="D2040" s="1" t="s">
        <v>1953</v>
      </c>
      <c r="E2040" s="1" t="s">
        <v>585</v>
      </c>
      <c r="F2040" s="1" t="s">
        <v>2857</v>
      </c>
      <c r="G2040" s="1" t="s">
        <v>27</v>
      </c>
      <c r="H2040" s="1" t="s">
        <v>14</v>
      </c>
      <c r="I2040" s="1" t="s">
        <v>14</v>
      </c>
      <c r="J2040" s="1" t="s">
        <v>14</v>
      </c>
      <c r="K2040" s="1" t="s">
        <v>14</v>
      </c>
      <c r="L2040" s="1" t="s">
        <v>14</v>
      </c>
      <c r="M2040" s="1" t="s">
        <v>14</v>
      </c>
      <c r="N2040" s="1" t="s">
        <v>14</v>
      </c>
      <c r="O2040" s="1" t="s">
        <v>14</v>
      </c>
      <c r="P2040" s="1" t="s">
        <v>14</v>
      </c>
      <c r="Q2040" s="1"/>
    </row>
    <row r="2041" spans="1:17" x14ac:dyDescent="0.25">
      <c r="A2041" s="1" t="s">
        <v>268</v>
      </c>
      <c r="B2041" s="1" t="s">
        <v>2858</v>
      </c>
      <c r="C2041" s="1" t="s">
        <v>1077</v>
      </c>
      <c r="D2041" s="1" t="s">
        <v>18</v>
      </c>
      <c r="E2041" s="1" t="s">
        <v>497</v>
      </c>
      <c r="F2041" s="1" t="s">
        <v>2754</v>
      </c>
      <c r="G2041" s="1" t="s">
        <v>14</v>
      </c>
      <c r="H2041" s="1" t="s">
        <v>14</v>
      </c>
      <c r="I2041" s="1" t="s">
        <v>14</v>
      </c>
      <c r="J2041" s="1" t="s">
        <v>14</v>
      </c>
      <c r="K2041" s="1" t="s">
        <v>14</v>
      </c>
      <c r="L2041" s="1" t="s">
        <v>14</v>
      </c>
      <c r="M2041" s="1" t="s">
        <v>14</v>
      </c>
      <c r="N2041" s="1" t="s">
        <v>12</v>
      </c>
      <c r="O2041" s="1" t="s">
        <v>14</v>
      </c>
      <c r="P2041" s="1" t="s">
        <v>14</v>
      </c>
      <c r="Q2041" s="1"/>
    </row>
    <row r="2042" spans="1:17" x14ac:dyDescent="0.25">
      <c r="A2042" s="1" t="s">
        <v>268</v>
      </c>
      <c r="B2042" s="1" t="s">
        <v>2858</v>
      </c>
      <c r="C2042" s="1" t="s">
        <v>1077</v>
      </c>
      <c r="D2042" s="1" t="s">
        <v>1953</v>
      </c>
      <c r="E2042" s="1" t="s">
        <v>585</v>
      </c>
      <c r="F2042" s="1" t="s">
        <v>2859</v>
      </c>
      <c r="G2042" s="1" t="s">
        <v>27</v>
      </c>
      <c r="H2042" s="1" t="s">
        <v>14</v>
      </c>
      <c r="I2042" s="1" t="s">
        <v>14</v>
      </c>
      <c r="J2042" s="1" t="s">
        <v>14</v>
      </c>
      <c r="K2042" s="1" t="s">
        <v>14</v>
      </c>
      <c r="L2042" s="1" t="s">
        <v>14</v>
      </c>
      <c r="M2042" s="1" t="s">
        <v>14</v>
      </c>
      <c r="N2042" s="1" t="s">
        <v>14</v>
      </c>
      <c r="O2042" s="1" t="s">
        <v>14</v>
      </c>
      <c r="P2042" s="1" t="s">
        <v>14</v>
      </c>
      <c r="Q2042" s="1"/>
    </row>
    <row r="2043" spans="1:17" x14ac:dyDescent="0.25">
      <c r="A2043" s="1" t="s">
        <v>268</v>
      </c>
      <c r="B2043" s="1" t="s">
        <v>2860</v>
      </c>
      <c r="C2043" s="1" t="s">
        <v>1080</v>
      </c>
      <c r="D2043" s="1" t="s">
        <v>18</v>
      </c>
      <c r="E2043" s="1" t="s">
        <v>497</v>
      </c>
      <c r="F2043" s="1" t="s">
        <v>2757</v>
      </c>
      <c r="G2043" s="1" t="s">
        <v>14</v>
      </c>
      <c r="H2043" s="1" t="s">
        <v>14</v>
      </c>
      <c r="I2043" s="1" t="s">
        <v>14</v>
      </c>
      <c r="J2043" s="1" t="s">
        <v>14</v>
      </c>
      <c r="K2043" s="1" t="s">
        <v>14</v>
      </c>
      <c r="L2043" s="1" t="s">
        <v>14</v>
      </c>
      <c r="M2043" s="1" t="s">
        <v>14</v>
      </c>
      <c r="N2043" s="1" t="s">
        <v>12</v>
      </c>
      <c r="O2043" s="1" t="s">
        <v>14</v>
      </c>
      <c r="P2043" s="1" t="s">
        <v>14</v>
      </c>
      <c r="Q2043" s="1"/>
    </row>
    <row r="2044" spans="1:17" x14ac:dyDescent="0.25">
      <c r="A2044" s="1" t="s">
        <v>268</v>
      </c>
      <c r="B2044" s="1" t="s">
        <v>2860</v>
      </c>
      <c r="C2044" s="1" t="s">
        <v>1080</v>
      </c>
      <c r="D2044" s="1" t="s">
        <v>1953</v>
      </c>
      <c r="E2044" s="1" t="s">
        <v>585</v>
      </c>
      <c r="F2044" s="1" t="s">
        <v>2861</v>
      </c>
      <c r="G2044" s="1" t="s">
        <v>1961</v>
      </c>
      <c r="H2044" s="1" t="s">
        <v>14</v>
      </c>
      <c r="I2044" s="1" t="s">
        <v>14</v>
      </c>
      <c r="J2044" s="1" t="s">
        <v>14</v>
      </c>
      <c r="K2044" s="1" t="s">
        <v>14</v>
      </c>
      <c r="L2044" s="1" t="s">
        <v>14</v>
      </c>
      <c r="M2044" s="1" t="s">
        <v>14</v>
      </c>
      <c r="N2044" s="1" t="s">
        <v>14</v>
      </c>
      <c r="O2044" s="1" t="s">
        <v>14</v>
      </c>
      <c r="P2044" s="1" t="s">
        <v>14</v>
      </c>
      <c r="Q2044" s="1"/>
    </row>
    <row r="2045" spans="1:17" x14ac:dyDescent="0.25">
      <c r="A2045" s="1" t="s">
        <v>268</v>
      </c>
      <c r="B2045" s="1" t="s">
        <v>2862</v>
      </c>
      <c r="C2045" s="1" t="s">
        <v>1083</v>
      </c>
      <c r="D2045" s="1" t="s">
        <v>18</v>
      </c>
      <c r="E2045" s="1" t="s">
        <v>497</v>
      </c>
      <c r="F2045" s="1" t="s">
        <v>2760</v>
      </c>
      <c r="G2045" s="1" t="s">
        <v>14</v>
      </c>
      <c r="H2045" s="1" t="s">
        <v>494</v>
      </c>
      <c r="I2045" s="1" t="s">
        <v>508</v>
      </c>
      <c r="J2045" s="1" t="s">
        <v>14</v>
      </c>
      <c r="K2045" s="1" t="s">
        <v>14</v>
      </c>
      <c r="L2045" s="1" t="s">
        <v>14</v>
      </c>
      <c r="M2045" s="1" t="s">
        <v>509</v>
      </c>
      <c r="N2045" s="1" t="s">
        <v>12</v>
      </c>
      <c r="O2045" s="1" t="s">
        <v>14</v>
      </c>
      <c r="P2045" s="1" t="s">
        <v>14</v>
      </c>
      <c r="Q2045" s="1"/>
    </row>
    <row r="2046" spans="1:17" x14ac:dyDescent="0.25">
      <c r="A2046" s="1" t="s">
        <v>268</v>
      </c>
      <c r="B2046" s="1" t="s">
        <v>2862</v>
      </c>
      <c r="C2046" s="1" t="s">
        <v>1083</v>
      </c>
      <c r="D2046" s="1" t="s">
        <v>1953</v>
      </c>
      <c r="E2046" s="1" t="s">
        <v>585</v>
      </c>
      <c r="F2046" s="1" t="s">
        <v>2863</v>
      </c>
      <c r="G2046" s="1" t="s">
        <v>1961</v>
      </c>
      <c r="H2046" s="1" t="s">
        <v>494</v>
      </c>
      <c r="I2046" s="1" t="s">
        <v>508</v>
      </c>
      <c r="J2046" s="1" t="s">
        <v>14</v>
      </c>
      <c r="K2046" s="1" t="s">
        <v>14</v>
      </c>
      <c r="L2046" s="1" t="s">
        <v>509</v>
      </c>
      <c r="M2046" s="1" t="s">
        <v>509</v>
      </c>
      <c r="N2046" s="1" t="s">
        <v>14</v>
      </c>
      <c r="O2046" s="1" t="s">
        <v>14</v>
      </c>
      <c r="P2046" s="1" t="s">
        <v>14</v>
      </c>
      <c r="Q2046" s="1"/>
    </row>
    <row r="2047" spans="1:17" x14ac:dyDescent="0.25">
      <c r="A2047" s="1" t="s">
        <v>268</v>
      </c>
      <c r="B2047" s="1" t="s">
        <v>2864</v>
      </c>
      <c r="C2047" s="1" t="s">
        <v>1086</v>
      </c>
      <c r="D2047" s="1" t="s">
        <v>18</v>
      </c>
      <c r="E2047" s="1" t="s">
        <v>497</v>
      </c>
      <c r="F2047" s="1" t="s">
        <v>2032</v>
      </c>
      <c r="G2047" s="1" t="s">
        <v>14</v>
      </c>
      <c r="H2047" s="1" t="s">
        <v>494</v>
      </c>
      <c r="I2047" s="1" t="s">
        <v>508</v>
      </c>
      <c r="J2047" s="1" t="s">
        <v>14</v>
      </c>
      <c r="K2047" s="1" t="s">
        <v>14</v>
      </c>
      <c r="L2047" s="1" t="s">
        <v>14</v>
      </c>
      <c r="M2047" s="1" t="s">
        <v>509</v>
      </c>
      <c r="N2047" s="1" t="s">
        <v>12</v>
      </c>
      <c r="O2047" s="1" t="s">
        <v>14</v>
      </c>
      <c r="P2047" s="1" t="s">
        <v>14</v>
      </c>
      <c r="Q2047" s="1"/>
    </row>
    <row r="2048" spans="1:17" x14ac:dyDescent="0.25">
      <c r="A2048" s="1" t="s">
        <v>268</v>
      </c>
      <c r="B2048" s="1" t="s">
        <v>2864</v>
      </c>
      <c r="C2048" s="1" t="s">
        <v>1086</v>
      </c>
      <c r="D2048" s="1" t="s">
        <v>1953</v>
      </c>
      <c r="E2048" s="1" t="s">
        <v>585</v>
      </c>
      <c r="F2048" s="1" t="s">
        <v>2865</v>
      </c>
      <c r="G2048" s="1" t="s">
        <v>27</v>
      </c>
      <c r="H2048" s="1" t="s">
        <v>494</v>
      </c>
      <c r="I2048" s="1" t="s">
        <v>508</v>
      </c>
      <c r="J2048" s="1" t="s">
        <v>14</v>
      </c>
      <c r="K2048" s="1" t="s">
        <v>14</v>
      </c>
      <c r="L2048" s="1" t="s">
        <v>14</v>
      </c>
      <c r="M2048" s="1" t="s">
        <v>14</v>
      </c>
      <c r="N2048" s="1" t="s">
        <v>14</v>
      </c>
      <c r="O2048" s="1" t="s">
        <v>14</v>
      </c>
      <c r="P2048" s="1" t="s">
        <v>14</v>
      </c>
      <c r="Q2048" s="1"/>
    </row>
    <row r="2049" spans="1:17" x14ac:dyDescent="0.25">
      <c r="A2049" s="1" t="s">
        <v>268</v>
      </c>
      <c r="B2049" s="1" t="s">
        <v>2866</v>
      </c>
      <c r="C2049" s="1" t="s">
        <v>1088</v>
      </c>
      <c r="D2049" s="1" t="s">
        <v>18</v>
      </c>
      <c r="E2049" s="1" t="s">
        <v>497</v>
      </c>
      <c r="F2049" s="1" t="s">
        <v>2035</v>
      </c>
      <c r="G2049" s="1" t="s">
        <v>14</v>
      </c>
      <c r="H2049" s="1" t="s">
        <v>494</v>
      </c>
      <c r="I2049" s="1" t="s">
        <v>508</v>
      </c>
      <c r="J2049" s="1" t="s">
        <v>14</v>
      </c>
      <c r="K2049" s="1" t="s">
        <v>14</v>
      </c>
      <c r="L2049" s="1" t="s">
        <v>14</v>
      </c>
      <c r="M2049" s="1" t="s">
        <v>509</v>
      </c>
      <c r="N2049" s="1" t="s">
        <v>12</v>
      </c>
      <c r="O2049" s="1" t="s">
        <v>14</v>
      </c>
      <c r="P2049" s="1" t="s">
        <v>14</v>
      </c>
      <c r="Q2049" s="1"/>
    </row>
    <row r="2050" spans="1:17" x14ac:dyDescent="0.25">
      <c r="A2050" s="1" t="s">
        <v>268</v>
      </c>
      <c r="B2050" s="1" t="s">
        <v>2866</v>
      </c>
      <c r="C2050" s="1" t="s">
        <v>1088</v>
      </c>
      <c r="D2050" s="1" t="s">
        <v>1953</v>
      </c>
      <c r="E2050" s="1" t="s">
        <v>585</v>
      </c>
      <c r="F2050" s="1" t="s">
        <v>2867</v>
      </c>
      <c r="G2050" s="1" t="s">
        <v>27</v>
      </c>
      <c r="H2050" s="1" t="s">
        <v>494</v>
      </c>
      <c r="I2050" s="1" t="s">
        <v>508</v>
      </c>
      <c r="J2050" s="1" t="s">
        <v>14</v>
      </c>
      <c r="K2050" s="1" t="s">
        <v>14</v>
      </c>
      <c r="L2050" s="1" t="s">
        <v>509</v>
      </c>
      <c r="M2050" s="1" t="s">
        <v>509</v>
      </c>
      <c r="N2050" s="1" t="s">
        <v>14</v>
      </c>
      <c r="O2050" s="1" t="s">
        <v>14</v>
      </c>
      <c r="P2050" s="1" t="s">
        <v>14</v>
      </c>
      <c r="Q2050" s="1"/>
    </row>
    <row r="2051" spans="1:17" x14ac:dyDescent="0.25">
      <c r="A2051" s="1" t="s">
        <v>268</v>
      </c>
      <c r="B2051" s="1" t="s">
        <v>2868</v>
      </c>
      <c r="C2051" s="1" t="s">
        <v>1091</v>
      </c>
      <c r="D2051" s="1" t="s">
        <v>18</v>
      </c>
      <c r="E2051" s="1" t="s">
        <v>497</v>
      </c>
      <c r="F2051" s="1" t="s">
        <v>1984</v>
      </c>
      <c r="G2051" s="1" t="s">
        <v>14</v>
      </c>
      <c r="H2051" s="1" t="s">
        <v>499</v>
      </c>
      <c r="I2051" s="1" t="s">
        <v>14</v>
      </c>
      <c r="J2051" s="1" t="s">
        <v>500</v>
      </c>
      <c r="K2051" s="1" t="s">
        <v>14</v>
      </c>
      <c r="L2051" s="1" t="s">
        <v>14</v>
      </c>
      <c r="M2051" s="1" t="s">
        <v>14</v>
      </c>
      <c r="N2051" s="1" t="s">
        <v>12</v>
      </c>
      <c r="O2051" s="1" t="s">
        <v>14</v>
      </c>
      <c r="P2051" s="1" t="s">
        <v>14</v>
      </c>
      <c r="Q2051" s="1"/>
    </row>
    <row r="2052" spans="1:17" x14ac:dyDescent="0.25">
      <c r="A2052" s="1" t="s">
        <v>268</v>
      </c>
      <c r="B2052" s="1" t="s">
        <v>2868</v>
      </c>
      <c r="C2052" s="1" t="s">
        <v>1091</v>
      </c>
      <c r="D2052" s="1" t="s">
        <v>1953</v>
      </c>
      <c r="E2052" s="1" t="s">
        <v>585</v>
      </c>
      <c r="F2052" s="1" t="s">
        <v>2869</v>
      </c>
      <c r="G2052" s="1" t="s">
        <v>1167</v>
      </c>
      <c r="H2052" s="1" t="s">
        <v>499</v>
      </c>
      <c r="I2052" s="1" t="s">
        <v>14</v>
      </c>
      <c r="J2052" s="1" t="s">
        <v>500</v>
      </c>
      <c r="K2052" s="1" t="s">
        <v>14</v>
      </c>
      <c r="L2052" s="1" t="s">
        <v>14</v>
      </c>
      <c r="M2052" s="1" t="s">
        <v>14</v>
      </c>
      <c r="N2052" s="1" t="s">
        <v>14</v>
      </c>
      <c r="O2052" s="1" t="s">
        <v>14</v>
      </c>
      <c r="P2052" s="1" t="s">
        <v>14</v>
      </c>
      <c r="Q2052" s="1"/>
    </row>
    <row r="2053" spans="1:17" x14ac:dyDescent="0.25">
      <c r="A2053" s="1" t="s">
        <v>268</v>
      </c>
      <c r="B2053" s="1" t="s">
        <v>2870</v>
      </c>
      <c r="C2053" s="1" t="s">
        <v>1114</v>
      </c>
      <c r="D2053" s="1" t="s">
        <v>18</v>
      </c>
      <c r="E2053" s="1" t="s">
        <v>497</v>
      </c>
      <c r="F2053" s="1" t="s">
        <v>1987</v>
      </c>
      <c r="G2053" s="1" t="s">
        <v>14</v>
      </c>
      <c r="H2053" s="1" t="s">
        <v>499</v>
      </c>
      <c r="I2053" s="1" t="s">
        <v>14</v>
      </c>
      <c r="J2053" s="1" t="s">
        <v>500</v>
      </c>
      <c r="K2053" s="1" t="s">
        <v>14</v>
      </c>
      <c r="L2053" s="1" t="s">
        <v>14</v>
      </c>
      <c r="M2053" s="1" t="s">
        <v>14</v>
      </c>
      <c r="N2053" s="1" t="s">
        <v>12</v>
      </c>
      <c r="O2053" s="1" t="s">
        <v>14</v>
      </c>
      <c r="P2053" s="1" t="s">
        <v>14</v>
      </c>
      <c r="Q2053" s="1"/>
    </row>
    <row r="2054" spans="1:17" x14ac:dyDescent="0.25">
      <c r="A2054" s="1" t="s">
        <v>268</v>
      </c>
      <c r="B2054" s="1" t="s">
        <v>2870</v>
      </c>
      <c r="C2054" s="1" t="s">
        <v>1114</v>
      </c>
      <c r="D2054" s="1" t="s">
        <v>1953</v>
      </c>
      <c r="E2054" s="1" t="s">
        <v>585</v>
      </c>
      <c r="F2054" s="1" t="s">
        <v>2871</v>
      </c>
      <c r="G2054" s="1" t="s">
        <v>1167</v>
      </c>
      <c r="H2054" s="1" t="s">
        <v>499</v>
      </c>
      <c r="I2054" s="1" t="s">
        <v>14</v>
      </c>
      <c r="J2054" s="1" t="s">
        <v>500</v>
      </c>
      <c r="K2054" s="1" t="s">
        <v>14</v>
      </c>
      <c r="L2054" s="1" t="s">
        <v>14</v>
      </c>
      <c r="M2054" s="1" t="s">
        <v>14</v>
      </c>
      <c r="N2054" s="1" t="s">
        <v>14</v>
      </c>
      <c r="O2054" s="1" t="s">
        <v>14</v>
      </c>
      <c r="P2054" s="1" t="s">
        <v>14</v>
      </c>
      <c r="Q2054" s="1"/>
    </row>
    <row r="2055" spans="1:17" x14ac:dyDescent="0.25">
      <c r="A2055" s="1" t="s">
        <v>268</v>
      </c>
      <c r="B2055" s="1" t="s">
        <v>2872</v>
      </c>
      <c r="C2055" s="1" t="s">
        <v>1117</v>
      </c>
      <c r="D2055" s="1" t="s">
        <v>18</v>
      </c>
      <c r="E2055" s="1" t="s">
        <v>497</v>
      </c>
      <c r="F2055" s="1" t="s">
        <v>2044</v>
      </c>
      <c r="G2055" s="1" t="s">
        <v>14</v>
      </c>
      <c r="H2055" s="1" t="s">
        <v>499</v>
      </c>
      <c r="I2055" s="1" t="s">
        <v>14</v>
      </c>
      <c r="J2055" s="1" t="s">
        <v>500</v>
      </c>
      <c r="K2055" s="1" t="s">
        <v>14</v>
      </c>
      <c r="L2055" s="1" t="s">
        <v>14</v>
      </c>
      <c r="M2055" s="1" t="s">
        <v>14</v>
      </c>
      <c r="N2055" s="1" t="s">
        <v>12</v>
      </c>
      <c r="O2055" s="1" t="s">
        <v>14</v>
      </c>
      <c r="P2055" s="1" t="s">
        <v>14</v>
      </c>
      <c r="Q2055" s="1"/>
    </row>
    <row r="2056" spans="1:17" x14ac:dyDescent="0.25">
      <c r="A2056" s="1" t="s">
        <v>268</v>
      </c>
      <c r="B2056" s="1" t="s">
        <v>2872</v>
      </c>
      <c r="C2056" s="1" t="s">
        <v>1117</v>
      </c>
      <c r="D2056" s="1" t="s">
        <v>1953</v>
      </c>
      <c r="E2056" s="1" t="s">
        <v>585</v>
      </c>
      <c r="F2056" s="1" t="s">
        <v>2873</v>
      </c>
      <c r="G2056" s="1" t="s">
        <v>1167</v>
      </c>
      <c r="H2056" s="1" t="s">
        <v>499</v>
      </c>
      <c r="I2056" s="1" t="s">
        <v>14</v>
      </c>
      <c r="J2056" s="1" t="s">
        <v>500</v>
      </c>
      <c r="K2056" s="1" t="s">
        <v>14</v>
      </c>
      <c r="L2056" s="1" t="s">
        <v>14</v>
      </c>
      <c r="M2056" s="1" t="s">
        <v>14</v>
      </c>
      <c r="N2056" s="1" t="s">
        <v>14</v>
      </c>
      <c r="O2056" s="1" t="s">
        <v>14</v>
      </c>
      <c r="P2056" s="1" t="s">
        <v>14</v>
      </c>
      <c r="Q2056" s="1"/>
    </row>
    <row r="2057" spans="1:17" x14ac:dyDescent="0.25">
      <c r="A2057" s="1" t="s">
        <v>268</v>
      </c>
      <c r="B2057" s="1" t="s">
        <v>2874</v>
      </c>
      <c r="C2057" s="1" t="s">
        <v>323</v>
      </c>
      <c r="D2057" s="1" t="s">
        <v>18</v>
      </c>
      <c r="E2057" s="1" t="s">
        <v>497</v>
      </c>
      <c r="F2057" s="1" t="s">
        <v>2047</v>
      </c>
      <c r="G2057" s="1" t="s">
        <v>14</v>
      </c>
      <c r="H2057" s="1" t="s">
        <v>499</v>
      </c>
      <c r="I2057" s="1" t="s">
        <v>14</v>
      </c>
      <c r="J2057" s="1" t="s">
        <v>500</v>
      </c>
      <c r="K2057" s="1" t="s">
        <v>14</v>
      </c>
      <c r="L2057" s="1" t="s">
        <v>14</v>
      </c>
      <c r="M2057" s="1" t="s">
        <v>14</v>
      </c>
      <c r="N2057" s="1" t="s">
        <v>12</v>
      </c>
      <c r="O2057" s="1" t="s">
        <v>14</v>
      </c>
      <c r="P2057" s="1" t="s">
        <v>14</v>
      </c>
      <c r="Q2057" s="1"/>
    </row>
    <row r="2058" spans="1:17" x14ac:dyDescent="0.25">
      <c r="A2058" s="1" t="s">
        <v>268</v>
      </c>
      <c r="B2058" s="1" t="s">
        <v>2874</v>
      </c>
      <c r="C2058" s="1" t="s">
        <v>323</v>
      </c>
      <c r="D2058" s="1" t="s">
        <v>1953</v>
      </c>
      <c r="E2058" s="1" t="s">
        <v>585</v>
      </c>
      <c r="F2058" s="1" t="s">
        <v>2875</v>
      </c>
      <c r="G2058" s="1" t="s">
        <v>1167</v>
      </c>
      <c r="H2058" s="1" t="s">
        <v>499</v>
      </c>
      <c r="I2058" s="1" t="s">
        <v>14</v>
      </c>
      <c r="J2058" s="1" t="s">
        <v>500</v>
      </c>
      <c r="K2058" s="1" t="s">
        <v>14</v>
      </c>
      <c r="L2058" s="1" t="s">
        <v>14</v>
      </c>
      <c r="M2058" s="1" t="s">
        <v>14</v>
      </c>
      <c r="N2058" s="1" t="s">
        <v>14</v>
      </c>
      <c r="O2058" s="1" t="s">
        <v>14</v>
      </c>
      <c r="P2058" s="1" t="s">
        <v>14</v>
      </c>
      <c r="Q2058" s="1"/>
    </row>
    <row r="2059" spans="1:17" x14ac:dyDescent="0.25">
      <c r="A2059" s="1" t="s">
        <v>268</v>
      </c>
      <c r="B2059" s="1" t="s">
        <v>2876</v>
      </c>
      <c r="C2059" s="1" t="s">
        <v>326</v>
      </c>
      <c r="D2059" s="1" t="s">
        <v>12</v>
      </c>
      <c r="E2059" s="1" t="s">
        <v>502</v>
      </c>
      <c r="F2059" s="1" t="s">
        <v>14</v>
      </c>
      <c r="G2059" s="1" t="s">
        <v>14</v>
      </c>
      <c r="H2059" s="1" t="s">
        <v>14</v>
      </c>
      <c r="I2059" s="1" t="s">
        <v>14</v>
      </c>
      <c r="J2059" s="1" t="s">
        <v>14</v>
      </c>
      <c r="K2059" s="1" t="s">
        <v>14</v>
      </c>
      <c r="L2059" s="1" t="s">
        <v>14</v>
      </c>
      <c r="M2059" s="1" t="s">
        <v>14</v>
      </c>
      <c r="N2059" s="1" t="s">
        <v>14</v>
      </c>
      <c r="O2059" s="1" t="s">
        <v>14</v>
      </c>
      <c r="P2059" s="1" t="s">
        <v>14</v>
      </c>
      <c r="Q2059" s="1"/>
    </row>
    <row r="2060" spans="1:17" x14ac:dyDescent="0.25">
      <c r="A2060" s="1" t="s">
        <v>268</v>
      </c>
      <c r="B2060" s="1" t="s">
        <v>2877</v>
      </c>
      <c r="C2060" s="1" t="s">
        <v>1124</v>
      </c>
      <c r="D2060" s="1" t="s">
        <v>18</v>
      </c>
      <c r="E2060" s="1" t="s">
        <v>585</v>
      </c>
      <c r="F2060" s="1" t="s">
        <v>2878</v>
      </c>
      <c r="G2060" s="1" t="s">
        <v>14</v>
      </c>
      <c r="H2060" s="1" t="s">
        <v>494</v>
      </c>
      <c r="I2060" s="1" t="s">
        <v>505</v>
      </c>
      <c r="J2060" s="1" t="s">
        <v>252</v>
      </c>
      <c r="K2060" s="1" t="s">
        <v>14</v>
      </c>
      <c r="L2060" s="1" t="s">
        <v>14</v>
      </c>
      <c r="M2060" s="1" t="s">
        <v>509</v>
      </c>
      <c r="N2060" s="1" t="s">
        <v>14</v>
      </c>
      <c r="O2060" s="1" t="s">
        <v>14</v>
      </c>
      <c r="P2060" s="1" t="s">
        <v>14</v>
      </c>
      <c r="Q2060" s="1"/>
    </row>
    <row r="2061" spans="1:17" x14ac:dyDescent="0.25">
      <c r="A2061" s="1" t="s">
        <v>268</v>
      </c>
      <c r="B2061" s="1" t="s">
        <v>2879</v>
      </c>
      <c r="C2061" s="1" t="s">
        <v>1127</v>
      </c>
      <c r="D2061" s="1" t="s">
        <v>18</v>
      </c>
      <c r="E2061" s="1" t="s">
        <v>497</v>
      </c>
      <c r="F2061" s="1" t="s">
        <v>1956</v>
      </c>
      <c r="G2061" s="1" t="s">
        <v>14</v>
      </c>
      <c r="H2061" s="1" t="s">
        <v>14</v>
      </c>
      <c r="I2061" s="1" t="s">
        <v>14</v>
      </c>
      <c r="J2061" s="1" t="s">
        <v>14</v>
      </c>
      <c r="K2061" s="1" t="s">
        <v>14</v>
      </c>
      <c r="L2061" s="1" t="s">
        <v>14</v>
      </c>
      <c r="M2061" s="1" t="s">
        <v>14</v>
      </c>
      <c r="N2061" s="1" t="s">
        <v>12</v>
      </c>
      <c r="O2061" s="1" t="s">
        <v>14</v>
      </c>
      <c r="P2061" s="1" t="s">
        <v>14</v>
      </c>
      <c r="Q2061" s="1"/>
    </row>
    <row r="2062" spans="1:17" x14ac:dyDescent="0.25">
      <c r="A2062" s="1" t="s">
        <v>268</v>
      </c>
      <c r="B2062" s="1" t="s">
        <v>2879</v>
      </c>
      <c r="C2062" s="1" t="s">
        <v>1127</v>
      </c>
      <c r="D2062" s="1" t="s">
        <v>1953</v>
      </c>
      <c r="E2062" s="1" t="s">
        <v>585</v>
      </c>
      <c r="F2062" s="1" t="s">
        <v>2880</v>
      </c>
      <c r="G2062" s="1" t="s">
        <v>27</v>
      </c>
      <c r="H2062" s="1" t="s">
        <v>14</v>
      </c>
      <c r="I2062" s="1" t="s">
        <v>14</v>
      </c>
      <c r="J2062" s="1" t="s">
        <v>14</v>
      </c>
      <c r="K2062" s="1" t="s">
        <v>14</v>
      </c>
      <c r="L2062" s="1" t="s">
        <v>14</v>
      </c>
      <c r="M2062" s="1" t="s">
        <v>14</v>
      </c>
      <c r="N2062" s="1" t="s">
        <v>14</v>
      </c>
      <c r="O2062" s="1" t="s">
        <v>14</v>
      </c>
      <c r="P2062" s="1" t="s">
        <v>14</v>
      </c>
      <c r="Q2062" s="1"/>
    </row>
    <row r="2063" spans="1:17" x14ac:dyDescent="0.25">
      <c r="A2063" s="1" t="s">
        <v>268</v>
      </c>
      <c r="B2063" s="1" t="s">
        <v>2881</v>
      </c>
      <c r="C2063" s="1" t="s">
        <v>1130</v>
      </c>
      <c r="D2063" s="1" t="s">
        <v>18</v>
      </c>
      <c r="E2063" s="1" t="s">
        <v>497</v>
      </c>
      <c r="F2063" s="1" t="s">
        <v>2719</v>
      </c>
      <c r="G2063" s="1" t="s">
        <v>14</v>
      </c>
      <c r="H2063" s="1" t="s">
        <v>14</v>
      </c>
      <c r="I2063" s="1" t="s">
        <v>14</v>
      </c>
      <c r="J2063" s="1" t="s">
        <v>14</v>
      </c>
      <c r="K2063" s="1" t="s">
        <v>14</v>
      </c>
      <c r="L2063" s="1" t="s">
        <v>14</v>
      </c>
      <c r="M2063" s="1" t="s">
        <v>14</v>
      </c>
      <c r="N2063" s="1" t="s">
        <v>12</v>
      </c>
      <c r="O2063" s="1" t="s">
        <v>14</v>
      </c>
      <c r="P2063" s="1" t="s">
        <v>14</v>
      </c>
      <c r="Q2063" s="1"/>
    </row>
    <row r="2064" spans="1:17" x14ac:dyDescent="0.25">
      <c r="A2064" s="1" t="s">
        <v>268</v>
      </c>
      <c r="B2064" s="1" t="s">
        <v>2881</v>
      </c>
      <c r="C2064" s="1" t="s">
        <v>1130</v>
      </c>
      <c r="D2064" s="1" t="s">
        <v>1953</v>
      </c>
      <c r="E2064" s="1" t="s">
        <v>585</v>
      </c>
      <c r="F2064" s="1" t="s">
        <v>2882</v>
      </c>
      <c r="G2064" s="1" t="s">
        <v>1961</v>
      </c>
      <c r="H2064" s="1" t="s">
        <v>14</v>
      </c>
      <c r="I2064" s="1" t="s">
        <v>14</v>
      </c>
      <c r="J2064" s="1" t="s">
        <v>14</v>
      </c>
      <c r="K2064" s="1" t="s">
        <v>14</v>
      </c>
      <c r="L2064" s="1" t="s">
        <v>14</v>
      </c>
      <c r="M2064" s="1" t="s">
        <v>14</v>
      </c>
      <c r="N2064" s="1" t="s">
        <v>14</v>
      </c>
      <c r="O2064" s="1" t="s">
        <v>14</v>
      </c>
      <c r="P2064" s="1" t="s">
        <v>14</v>
      </c>
      <c r="Q2064" s="1"/>
    </row>
    <row r="2065" spans="1:17" x14ac:dyDescent="0.25">
      <c r="A2065" s="1" t="s">
        <v>268</v>
      </c>
      <c r="B2065" s="1" t="s">
        <v>2883</v>
      </c>
      <c r="C2065" s="1" t="s">
        <v>1133</v>
      </c>
      <c r="D2065" s="1" t="s">
        <v>18</v>
      </c>
      <c r="E2065" s="1" t="s">
        <v>497</v>
      </c>
      <c r="F2065" s="1" t="s">
        <v>1969</v>
      </c>
      <c r="G2065" s="1" t="s">
        <v>14</v>
      </c>
      <c r="H2065" s="1" t="s">
        <v>494</v>
      </c>
      <c r="I2065" s="1" t="s">
        <v>508</v>
      </c>
      <c r="J2065" s="1" t="s">
        <v>14</v>
      </c>
      <c r="K2065" s="1" t="s">
        <v>14</v>
      </c>
      <c r="L2065" s="1" t="s">
        <v>14</v>
      </c>
      <c r="M2065" s="1" t="s">
        <v>509</v>
      </c>
      <c r="N2065" s="1" t="s">
        <v>12</v>
      </c>
      <c r="O2065" s="1" t="s">
        <v>14</v>
      </c>
      <c r="P2065" s="1" t="s">
        <v>14</v>
      </c>
      <c r="Q2065" s="1"/>
    </row>
    <row r="2066" spans="1:17" x14ac:dyDescent="0.25">
      <c r="A2066" s="1" t="s">
        <v>268</v>
      </c>
      <c r="B2066" s="1" t="s">
        <v>2883</v>
      </c>
      <c r="C2066" s="1" t="s">
        <v>1133</v>
      </c>
      <c r="D2066" s="1" t="s">
        <v>1953</v>
      </c>
      <c r="E2066" s="1" t="s">
        <v>585</v>
      </c>
      <c r="F2066" s="1" t="s">
        <v>2884</v>
      </c>
      <c r="G2066" s="1" t="s">
        <v>27</v>
      </c>
      <c r="H2066" s="1" t="s">
        <v>494</v>
      </c>
      <c r="I2066" s="1" t="s">
        <v>508</v>
      </c>
      <c r="J2066" s="1" t="s">
        <v>14</v>
      </c>
      <c r="K2066" s="1" t="s">
        <v>14</v>
      </c>
      <c r="L2066" s="1" t="s">
        <v>509</v>
      </c>
      <c r="M2066" s="1" t="s">
        <v>509</v>
      </c>
      <c r="N2066" s="1" t="s">
        <v>14</v>
      </c>
      <c r="O2066" s="1" t="s">
        <v>14</v>
      </c>
      <c r="P2066" s="1" t="s">
        <v>14</v>
      </c>
      <c r="Q2066" s="1"/>
    </row>
    <row r="2067" spans="1:17" x14ac:dyDescent="0.25">
      <c r="A2067" s="1" t="s">
        <v>268</v>
      </c>
      <c r="B2067" s="1" t="s">
        <v>2885</v>
      </c>
      <c r="C2067" s="1" t="s">
        <v>1136</v>
      </c>
      <c r="D2067" s="1" t="s">
        <v>18</v>
      </c>
      <c r="E2067" s="1" t="s">
        <v>497</v>
      </c>
      <c r="F2067" s="1" t="s">
        <v>2724</v>
      </c>
      <c r="G2067" s="1" t="s">
        <v>14</v>
      </c>
      <c r="H2067" s="1" t="s">
        <v>14</v>
      </c>
      <c r="I2067" s="1" t="s">
        <v>14</v>
      </c>
      <c r="J2067" s="1" t="s">
        <v>14</v>
      </c>
      <c r="K2067" s="1" t="s">
        <v>14</v>
      </c>
      <c r="L2067" s="1" t="s">
        <v>14</v>
      </c>
      <c r="M2067" s="1" t="s">
        <v>14</v>
      </c>
      <c r="N2067" s="1" t="s">
        <v>12</v>
      </c>
      <c r="O2067" s="1" t="s">
        <v>14</v>
      </c>
      <c r="P2067" s="1" t="s">
        <v>14</v>
      </c>
      <c r="Q2067" s="1"/>
    </row>
    <row r="2068" spans="1:17" x14ac:dyDescent="0.25">
      <c r="A2068" s="1" t="s">
        <v>268</v>
      </c>
      <c r="B2068" s="1" t="s">
        <v>2885</v>
      </c>
      <c r="C2068" s="1" t="s">
        <v>1136</v>
      </c>
      <c r="D2068" s="1" t="s">
        <v>1953</v>
      </c>
      <c r="E2068" s="1" t="s">
        <v>585</v>
      </c>
      <c r="F2068" s="1" t="s">
        <v>2886</v>
      </c>
      <c r="G2068" s="1" t="s">
        <v>27</v>
      </c>
      <c r="H2068" s="1" t="s">
        <v>14</v>
      </c>
      <c r="I2068" s="1" t="s">
        <v>14</v>
      </c>
      <c r="J2068" s="1" t="s">
        <v>14</v>
      </c>
      <c r="K2068" s="1" t="s">
        <v>14</v>
      </c>
      <c r="L2068" s="1" t="s">
        <v>14</v>
      </c>
      <c r="M2068" s="1" t="s">
        <v>14</v>
      </c>
      <c r="N2068" s="1" t="s">
        <v>14</v>
      </c>
      <c r="O2068" s="1" t="s">
        <v>14</v>
      </c>
      <c r="P2068" s="1" t="s">
        <v>14</v>
      </c>
      <c r="Q2068" s="1"/>
    </row>
    <row r="2069" spans="1:17" x14ac:dyDescent="0.25">
      <c r="A2069" s="1" t="s">
        <v>268</v>
      </c>
      <c r="B2069" s="1" t="s">
        <v>2887</v>
      </c>
      <c r="C2069" s="1" t="s">
        <v>1139</v>
      </c>
      <c r="D2069" s="1" t="s">
        <v>18</v>
      </c>
      <c r="E2069" s="1" t="s">
        <v>497</v>
      </c>
      <c r="F2069" s="1" t="s">
        <v>1996</v>
      </c>
      <c r="G2069" s="1" t="s">
        <v>14</v>
      </c>
      <c r="H2069" s="1" t="s">
        <v>14</v>
      </c>
      <c r="I2069" s="1" t="s">
        <v>14</v>
      </c>
      <c r="J2069" s="1" t="s">
        <v>14</v>
      </c>
      <c r="K2069" s="1" t="s">
        <v>14</v>
      </c>
      <c r="L2069" s="1" t="s">
        <v>14</v>
      </c>
      <c r="M2069" s="1" t="s">
        <v>14</v>
      </c>
      <c r="N2069" s="1" t="s">
        <v>12</v>
      </c>
      <c r="O2069" s="1" t="s">
        <v>14</v>
      </c>
      <c r="P2069" s="1" t="s">
        <v>14</v>
      </c>
      <c r="Q2069" s="1"/>
    </row>
    <row r="2070" spans="1:17" x14ac:dyDescent="0.25">
      <c r="A2070" s="1" t="s">
        <v>268</v>
      </c>
      <c r="B2070" s="1" t="s">
        <v>2887</v>
      </c>
      <c r="C2070" s="1" t="s">
        <v>1139</v>
      </c>
      <c r="D2070" s="1" t="s">
        <v>1953</v>
      </c>
      <c r="E2070" s="1" t="s">
        <v>585</v>
      </c>
      <c r="F2070" s="1" t="s">
        <v>2888</v>
      </c>
      <c r="G2070" s="1" t="s">
        <v>1961</v>
      </c>
      <c r="H2070" s="1" t="s">
        <v>14</v>
      </c>
      <c r="I2070" s="1" t="s">
        <v>14</v>
      </c>
      <c r="J2070" s="1" t="s">
        <v>14</v>
      </c>
      <c r="K2070" s="1" t="s">
        <v>14</v>
      </c>
      <c r="L2070" s="1" t="s">
        <v>14</v>
      </c>
      <c r="M2070" s="1" t="s">
        <v>14</v>
      </c>
      <c r="N2070" s="1" t="s">
        <v>14</v>
      </c>
      <c r="O2070" s="1" t="s">
        <v>14</v>
      </c>
      <c r="P2070" s="1" t="s">
        <v>14</v>
      </c>
      <c r="Q2070" s="1"/>
    </row>
    <row r="2071" spans="1:17" x14ac:dyDescent="0.25">
      <c r="A2071" s="1" t="s">
        <v>268</v>
      </c>
      <c r="B2071" s="1" t="s">
        <v>2889</v>
      </c>
      <c r="C2071" s="1" t="s">
        <v>2890</v>
      </c>
      <c r="D2071" s="1" t="s">
        <v>18</v>
      </c>
      <c r="E2071" s="1" t="s">
        <v>497</v>
      </c>
      <c r="F2071" s="1" t="s">
        <v>1999</v>
      </c>
      <c r="G2071" s="1" t="s">
        <v>14</v>
      </c>
      <c r="H2071" s="1" t="s">
        <v>494</v>
      </c>
      <c r="I2071" s="1" t="s">
        <v>508</v>
      </c>
      <c r="J2071" s="1" t="s">
        <v>14</v>
      </c>
      <c r="K2071" s="1" t="s">
        <v>14</v>
      </c>
      <c r="L2071" s="1" t="s">
        <v>14</v>
      </c>
      <c r="M2071" s="1" t="s">
        <v>509</v>
      </c>
      <c r="N2071" s="1" t="s">
        <v>12</v>
      </c>
      <c r="O2071" s="1" t="s">
        <v>14</v>
      </c>
      <c r="P2071" s="1" t="s">
        <v>14</v>
      </c>
      <c r="Q2071" s="1"/>
    </row>
    <row r="2072" spans="1:17" x14ac:dyDescent="0.25">
      <c r="A2072" s="1" t="s">
        <v>268</v>
      </c>
      <c r="B2072" s="1" t="s">
        <v>2889</v>
      </c>
      <c r="C2072" s="1" t="s">
        <v>2890</v>
      </c>
      <c r="D2072" s="1" t="s">
        <v>1953</v>
      </c>
      <c r="E2072" s="1" t="s">
        <v>585</v>
      </c>
      <c r="F2072" s="1" t="s">
        <v>2891</v>
      </c>
      <c r="G2072" s="1" t="s">
        <v>1961</v>
      </c>
      <c r="H2072" s="1" t="s">
        <v>494</v>
      </c>
      <c r="I2072" s="1" t="s">
        <v>508</v>
      </c>
      <c r="J2072" s="1" t="s">
        <v>14</v>
      </c>
      <c r="K2072" s="1" t="s">
        <v>14</v>
      </c>
      <c r="L2072" s="1" t="s">
        <v>14</v>
      </c>
      <c r="M2072" s="1" t="s">
        <v>14</v>
      </c>
      <c r="N2072" s="1" t="s">
        <v>14</v>
      </c>
      <c r="O2072" s="1" t="s">
        <v>14</v>
      </c>
      <c r="P2072" s="1" t="s">
        <v>14</v>
      </c>
      <c r="Q2072" s="1"/>
    </row>
    <row r="2073" spans="1:17" x14ac:dyDescent="0.25">
      <c r="A2073" s="1" t="s">
        <v>268</v>
      </c>
      <c r="B2073" s="1" t="s">
        <v>2892</v>
      </c>
      <c r="C2073" s="1" t="s">
        <v>2893</v>
      </c>
      <c r="D2073" s="1" t="s">
        <v>18</v>
      </c>
      <c r="E2073" s="1" t="s">
        <v>497</v>
      </c>
      <c r="F2073" s="1" t="s">
        <v>2731</v>
      </c>
      <c r="G2073" s="1" t="s">
        <v>14</v>
      </c>
      <c r="H2073" s="1" t="s">
        <v>14</v>
      </c>
      <c r="I2073" s="1" t="s">
        <v>14</v>
      </c>
      <c r="J2073" s="1" t="s">
        <v>14</v>
      </c>
      <c r="K2073" s="1" t="s">
        <v>14</v>
      </c>
      <c r="L2073" s="1" t="s">
        <v>14</v>
      </c>
      <c r="M2073" s="1" t="s">
        <v>14</v>
      </c>
      <c r="N2073" s="1" t="s">
        <v>12</v>
      </c>
      <c r="O2073" s="1" t="s">
        <v>14</v>
      </c>
      <c r="P2073" s="1" t="s">
        <v>14</v>
      </c>
      <c r="Q2073" s="1"/>
    </row>
    <row r="2074" spans="1:17" x14ac:dyDescent="0.25">
      <c r="A2074" s="1" t="s">
        <v>268</v>
      </c>
      <c r="B2074" s="1" t="s">
        <v>2892</v>
      </c>
      <c r="C2074" s="1" t="s">
        <v>2893</v>
      </c>
      <c r="D2074" s="1" t="s">
        <v>1953</v>
      </c>
      <c r="E2074" s="1" t="s">
        <v>585</v>
      </c>
      <c r="F2074" s="1" t="s">
        <v>2894</v>
      </c>
      <c r="G2074" s="1" t="s">
        <v>1961</v>
      </c>
      <c r="H2074" s="1" t="s">
        <v>14</v>
      </c>
      <c r="I2074" s="1" t="s">
        <v>14</v>
      </c>
      <c r="J2074" s="1" t="s">
        <v>14</v>
      </c>
      <c r="K2074" s="1" t="s">
        <v>14</v>
      </c>
      <c r="L2074" s="1" t="s">
        <v>14</v>
      </c>
      <c r="M2074" s="1" t="s">
        <v>14</v>
      </c>
      <c r="N2074" s="1" t="s">
        <v>14</v>
      </c>
      <c r="O2074" s="1" t="s">
        <v>14</v>
      </c>
      <c r="P2074" s="1" t="s">
        <v>14</v>
      </c>
      <c r="Q2074" s="1"/>
    </row>
    <row r="2075" spans="1:17" x14ac:dyDescent="0.25">
      <c r="A2075" s="1" t="s">
        <v>268</v>
      </c>
      <c r="B2075" s="1" t="s">
        <v>2895</v>
      </c>
      <c r="C2075" s="1" t="s">
        <v>2896</v>
      </c>
      <c r="D2075" s="1" t="s">
        <v>18</v>
      </c>
      <c r="E2075" s="1" t="s">
        <v>497</v>
      </c>
      <c r="F2075" s="1" t="s">
        <v>2005</v>
      </c>
      <c r="G2075" s="1" t="s">
        <v>14</v>
      </c>
      <c r="H2075" s="1" t="s">
        <v>494</v>
      </c>
      <c r="I2075" s="1" t="s">
        <v>508</v>
      </c>
      <c r="J2075" s="1" t="s">
        <v>14</v>
      </c>
      <c r="K2075" s="1" t="s">
        <v>14</v>
      </c>
      <c r="L2075" s="1" t="s">
        <v>14</v>
      </c>
      <c r="M2075" s="1" t="s">
        <v>509</v>
      </c>
      <c r="N2075" s="1" t="s">
        <v>12</v>
      </c>
      <c r="O2075" s="1" t="s">
        <v>14</v>
      </c>
      <c r="P2075" s="1" t="s">
        <v>14</v>
      </c>
      <c r="Q2075" s="1"/>
    </row>
    <row r="2076" spans="1:17" x14ac:dyDescent="0.25">
      <c r="A2076" s="1" t="s">
        <v>268</v>
      </c>
      <c r="B2076" s="1" t="s">
        <v>2895</v>
      </c>
      <c r="C2076" s="1" t="s">
        <v>2896</v>
      </c>
      <c r="D2076" s="1" t="s">
        <v>1953</v>
      </c>
      <c r="E2076" s="1" t="s">
        <v>585</v>
      </c>
      <c r="F2076" s="1" t="s">
        <v>2897</v>
      </c>
      <c r="G2076" s="1" t="s">
        <v>1961</v>
      </c>
      <c r="H2076" s="1" t="s">
        <v>494</v>
      </c>
      <c r="I2076" s="1" t="s">
        <v>508</v>
      </c>
      <c r="J2076" s="1" t="s">
        <v>14</v>
      </c>
      <c r="K2076" s="1" t="s">
        <v>14</v>
      </c>
      <c r="L2076" s="1" t="s">
        <v>509</v>
      </c>
      <c r="M2076" s="1" t="s">
        <v>509</v>
      </c>
      <c r="N2076" s="1" t="s">
        <v>14</v>
      </c>
      <c r="O2076" s="1" t="s">
        <v>14</v>
      </c>
      <c r="P2076" s="1" t="s">
        <v>14</v>
      </c>
      <c r="Q2076" s="1"/>
    </row>
    <row r="2077" spans="1:17" x14ac:dyDescent="0.25">
      <c r="A2077" s="1" t="s">
        <v>268</v>
      </c>
      <c r="B2077" s="1" t="s">
        <v>2898</v>
      </c>
      <c r="C2077" s="1" t="s">
        <v>2899</v>
      </c>
      <c r="D2077" s="1" t="s">
        <v>18</v>
      </c>
      <c r="E2077" s="1" t="s">
        <v>497</v>
      </c>
      <c r="F2077" s="1" t="s">
        <v>2017</v>
      </c>
      <c r="G2077" s="1" t="s">
        <v>14</v>
      </c>
      <c r="H2077" s="1" t="s">
        <v>14</v>
      </c>
      <c r="I2077" s="1" t="s">
        <v>14</v>
      </c>
      <c r="J2077" s="1" t="s">
        <v>14</v>
      </c>
      <c r="K2077" s="1" t="s">
        <v>14</v>
      </c>
      <c r="L2077" s="1" t="s">
        <v>14</v>
      </c>
      <c r="M2077" s="1" t="s">
        <v>14</v>
      </c>
      <c r="N2077" s="1" t="s">
        <v>12</v>
      </c>
      <c r="O2077" s="1" t="s">
        <v>14</v>
      </c>
      <c r="P2077" s="1" t="s">
        <v>14</v>
      </c>
      <c r="Q2077" s="1"/>
    </row>
    <row r="2078" spans="1:17" x14ac:dyDescent="0.25">
      <c r="A2078" s="1" t="s">
        <v>268</v>
      </c>
      <c r="B2078" s="1" t="s">
        <v>2898</v>
      </c>
      <c r="C2078" s="1" t="s">
        <v>2899</v>
      </c>
      <c r="D2078" s="1" t="s">
        <v>1953</v>
      </c>
      <c r="E2078" s="1" t="s">
        <v>585</v>
      </c>
      <c r="F2078" s="1" t="s">
        <v>2900</v>
      </c>
      <c r="G2078" s="1" t="s">
        <v>27</v>
      </c>
      <c r="H2078" s="1" t="s">
        <v>14</v>
      </c>
      <c r="I2078" s="1" t="s">
        <v>14</v>
      </c>
      <c r="J2078" s="1" t="s">
        <v>14</v>
      </c>
      <c r="K2078" s="1" t="s">
        <v>14</v>
      </c>
      <c r="L2078" s="1" t="s">
        <v>14</v>
      </c>
      <c r="M2078" s="1" t="s">
        <v>14</v>
      </c>
      <c r="N2078" s="1" t="s">
        <v>14</v>
      </c>
      <c r="O2078" s="1" t="s">
        <v>14</v>
      </c>
      <c r="P2078" s="1" t="s">
        <v>14</v>
      </c>
      <c r="Q2078" s="1"/>
    </row>
    <row r="2079" spans="1:17" x14ac:dyDescent="0.25">
      <c r="A2079" s="1" t="s">
        <v>268</v>
      </c>
      <c r="B2079" s="1" t="s">
        <v>2901</v>
      </c>
      <c r="C2079" s="1" t="s">
        <v>2902</v>
      </c>
      <c r="D2079" s="1" t="s">
        <v>18</v>
      </c>
      <c r="E2079" s="1" t="s">
        <v>497</v>
      </c>
      <c r="F2079" s="1" t="s">
        <v>2020</v>
      </c>
      <c r="G2079" s="1" t="s">
        <v>14</v>
      </c>
      <c r="H2079" s="1" t="s">
        <v>14</v>
      </c>
      <c r="I2079" s="1" t="s">
        <v>14</v>
      </c>
      <c r="J2079" s="1" t="s">
        <v>14</v>
      </c>
      <c r="K2079" s="1" t="s">
        <v>14</v>
      </c>
      <c r="L2079" s="1" t="s">
        <v>14</v>
      </c>
      <c r="M2079" s="1" t="s">
        <v>14</v>
      </c>
      <c r="N2079" s="1" t="s">
        <v>12</v>
      </c>
      <c r="O2079" s="1" t="s">
        <v>14</v>
      </c>
      <c r="P2079" s="1" t="s">
        <v>14</v>
      </c>
      <c r="Q2079" s="1"/>
    </row>
    <row r="2080" spans="1:17" x14ac:dyDescent="0.25">
      <c r="A2080" s="1" t="s">
        <v>268</v>
      </c>
      <c r="B2080" s="1" t="s">
        <v>2901</v>
      </c>
      <c r="C2080" s="1" t="s">
        <v>2902</v>
      </c>
      <c r="D2080" s="1" t="s">
        <v>1953</v>
      </c>
      <c r="E2080" s="1" t="s">
        <v>585</v>
      </c>
      <c r="F2080" s="1" t="s">
        <v>2903</v>
      </c>
      <c r="G2080" s="1" t="s">
        <v>27</v>
      </c>
      <c r="H2080" s="1" t="s">
        <v>14</v>
      </c>
      <c r="I2080" s="1" t="s">
        <v>14</v>
      </c>
      <c r="J2080" s="1" t="s">
        <v>14</v>
      </c>
      <c r="K2080" s="1" t="s">
        <v>14</v>
      </c>
      <c r="L2080" s="1" t="s">
        <v>14</v>
      </c>
      <c r="M2080" s="1" t="s">
        <v>14</v>
      </c>
      <c r="N2080" s="1" t="s">
        <v>14</v>
      </c>
      <c r="O2080" s="1" t="s">
        <v>14</v>
      </c>
      <c r="P2080" s="1" t="s">
        <v>14</v>
      </c>
      <c r="Q2080" s="1"/>
    </row>
    <row r="2081" spans="1:17" x14ac:dyDescent="0.25">
      <c r="A2081" s="1" t="s">
        <v>268</v>
      </c>
      <c r="B2081" s="1" t="s">
        <v>2904</v>
      </c>
      <c r="C2081" s="1" t="s">
        <v>2905</v>
      </c>
      <c r="D2081" s="1" t="s">
        <v>18</v>
      </c>
      <c r="E2081" s="1" t="s">
        <v>497</v>
      </c>
      <c r="F2081" s="1" t="s">
        <v>2023</v>
      </c>
      <c r="G2081" s="1" t="s">
        <v>14</v>
      </c>
      <c r="H2081" s="1" t="s">
        <v>494</v>
      </c>
      <c r="I2081" s="1" t="s">
        <v>508</v>
      </c>
      <c r="J2081" s="1" t="s">
        <v>14</v>
      </c>
      <c r="K2081" s="1" t="s">
        <v>14</v>
      </c>
      <c r="L2081" s="1" t="s">
        <v>14</v>
      </c>
      <c r="M2081" s="1" t="s">
        <v>509</v>
      </c>
      <c r="N2081" s="1" t="s">
        <v>12</v>
      </c>
      <c r="O2081" s="1" t="s">
        <v>14</v>
      </c>
      <c r="P2081" s="1" t="s">
        <v>14</v>
      </c>
      <c r="Q2081" s="1"/>
    </row>
    <row r="2082" spans="1:17" x14ac:dyDescent="0.25">
      <c r="A2082" s="1" t="s">
        <v>268</v>
      </c>
      <c r="B2082" s="1" t="s">
        <v>2904</v>
      </c>
      <c r="C2082" s="1" t="s">
        <v>2905</v>
      </c>
      <c r="D2082" s="1" t="s">
        <v>1953</v>
      </c>
      <c r="E2082" s="1" t="s">
        <v>585</v>
      </c>
      <c r="F2082" s="1" t="s">
        <v>2906</v>
      </c>
      <c r="G2082" s="1" t="s">
        <v>27</v>
      </c>
      <c r="H2082" s="1" t="s">
        <v>494</v>
      </c>
      <c r="I2082" s="1" t="s">
        <v>508</v>
      </c>
      <c r="J2082" s="1" t="s">
        <v>14</v>
      </c>
      <c r="K2082" s="1" t="s">
        <v>14</v>
      </c>
      <c r="L2082" s="1" t="s">
        <v>509</v>
      </c>
      <c r="M2082" s="1" t="s">
        <v>509</v>
      </c>
      <c r="N2082" s="1" t="s">
        <v>14</v>
      </c>
      <c r="O2082" s="1" t="s">
        <v>14</v>
      </c>
      <c r="P2082" s="1" t="s">
        <v>14</v>
      </c>
      <c r="Q2082" s="1"/>
    </row>
    <row r="2083" spans="1:17" x14ac:dyDescent="0.25">
      <c r="A2083" s="1" t="s">
        <v>268</v>
      </c>
      <c r="B2083" s="1" t="s">
        <v>2907</v>
      </c>
      <c r="C2083" s="1" t="s">
        <v>2908</v>
      </c>
      <c r="D2083" s="1" t="s">
        <v>18</v>
      </c>
      <c r="E2083" s="1" t="s">
        <v>497</v>
      </c>
      <c r="F2083" s="1" t="s">
        <v>2742</v>
      </c>
      <c r="G2083" s="1" t="s">
        <v>14</v>
      </c>
      <c r="H2083" s="1" t="s">
        <v>14</v>
      </c>
      <c r="I2083" s="1" t="s">
        <v>14</v>
      </c>
      <c r="J2083" s="1" t="s">
        <v>14</v>
      </c>
      <c r="K2083" s="1" t="s">
        <v>14</v>
      </c>
      <c r="L2083" s="1" t="s">
        <v>14</v>
      </c>
      <c r="M2083" s="1" t="s">
        <v>14</v>
      </c>
      <c r="N2083" s="1" t="s">
        <v>12</v>
      </c>
      <c r="O2083" s="1" t="s">
        <v>14</v>
      </c>
      <c r="P2083" s="1" t="s">
        <v>14</v>
      </c>
      <c r="Q2083" s="1"/>
    </row>
    <row r="2084" spans="1:17" x14ac:dyDescent="0.25">
      <c r="A2084" s="1" t="s">
        <v>268</v>
      </c>
      <c r="B2084" s="1" t="s">
        <v>2907</v>
      </c>
      <c r="C2084" s="1" t="s">
        <v>2908</v>
      </c>
      <c r="D2084" s="1" t="s">
        <v>1953</v>
      </c>
      <c r="E2084" s="1" t="s">
        <v>585</v>
      </c>
      <c r="F2084" s="1" t="s">
        <v>2909</v>
      </c>
      <c r="G2084" s="1" t="s">
        <v>27</v>
      </c>
      <c r="H2084" s="1" t="s">
        <v>14</v>
      </c>
      <c r="I2084" s="1" t="s">
        <v>14</v>
      </c>
      <c r="J2084" s="1" t="s">
        <v>14</v>
      </c>
      <c r="K2084" s="1" t="s">
        <v>14</v>
      </c>
      <c r="L2084" s="1" t="s">
        <v>14</v>
      </c>
      <c r="M2084" s="1" t="s">
        <v>14</v>
      </c>
      <c r="N2084" s="1" t="s">
        <v>14</v>
      </c>
      <c r="O2084" s="1" t="s">
        <v>14</v>
      </c>
      <c r="P2084" s="1" t="s">
        <v>14</v>
      </c>
      <c r="Q2084" s="1"/>
    </row>
    <row r="2085" spans="1:17" x14ac:dyDescent="0.25">
      <c r="A2085" s="1" t="s">
        <v>268</v>
      </c>
      <c r="B2085" s="1" t="s">
        <v>2910</v>
      </c>
      <c r="C2085" s="1" t="s">
        <v>2911</v>
      </c>
      <c r="D2085" s="1" t="s">
        <v>18</v>
      </c>
      <c r="E2085" s="1" t="s">
        <v>497</v>
      </c>
      <c r="F2085" s="1" t="s">
        <v>2745</v>
      </c>
      <c r="G2085" s="1" t="s">
        <v>14</v>
      </c>
      <c r="H2085" s="1" t="s">
        <v>14</v>
      </c>
      <c r="I2085" s="1" t="s">
        <v>14</v>
      </c>
      <c r="J2085" s="1" t="s">
        <v>14</v>
      </c>
      <c r="K2085" s="1" t="s">
        <v>14</v>
      </c>
      <c r="L2085" s="1" t="s">
        <v>14</v>
      </c>
      <c r="M2085" s="1" t="s">
        <v>14</v>
      </c>
      <c r="N2085" s="1" t="s">
        <v>12</v>
      </c>
      <c r="O2085" s="1" t="s">
        <v>14</v>
      </c>
      <c r="P2085" s="1" t="s">
        <v>14</v>
      </c>
      <c r="Q2085" s="1"/>
    </row>
    <row r="2086" spans="1:17" x14ac:dyDescent="0.25">
      <c r="A2086" s="1" t="s">
        <v>268</v>
      </c>
      <c r="B2086" s="1" t="s">
        <v>2910</v>
      </c>
      <c r="C2086" s="1" t="s">
        <v>2911</v>
      </c>
      <c r="D2086" s="1" t="s">
        <v>1953</v>
      </c>
      <c r="E2086" s="1" t="s">
        <v>585</v>
      </c>
      <c r="F2086" s="1" t="s">
        <v>2912</v>
      </c>
      <c r="G2086" s="1" t="s">
        <v>27</v>
      </c>
      <c r="H2086" s="1" t="s">
        <v>14</v>
      </c>
      <c r="I2086" s="1" t="s">
        <v>14</v>
      </c>
      <c r="J2086" s="1" t="s">
        <v>14</v>
      </c>
      <c r="K2086" s="1" t="s">
        <v>14</v>
      </c>
      <c r="L2086" s="1" t="s">
        <v>14</v>
      </c>
      <c r="M2086" s="1" t="s">
        <v>14</v>
      </c>
      <c r="N2086" s="1" t="s">
        <v>14</v>
      </c>
      <c r="O2086" s="1" t="s">
        <v>14</v>
      </c>
      <c r="P2086" s="1" t="s">
        <v>14</v>
      </c>
      <c r="Q2086" s="1"/>
    </row>
    <row r="2087" spans="1:17" x14ac:dyDescent="0.25">
      <c r="A2087" s="1" t="s">
        <v>268</v>
      </c>
      <c r="B2087" s="1" t="s">
        <v>2913</v>
      </c>
      <c r="C2087" s="1" t="s">
        <v>2914</v>
      </c>
      <c r="D2087" s="1" t="s">
        <v>18</v>
      </c>
      <c r="E2087" s="1" t="s">
        <v>497</v>
      </c>
      <c r="F2087" s="1" t="s">
        <v>2748</v>
      </c>
      <c r="G2087" s="1" t="s">
        <v>14</v>
      </c>
      <c r="H2087" s="1" t="s">
        <v>14</v>
      </c>
      <c r="I2087" s="1" t="s">
        <v>14</v>
      </c>
      <c r="J2087" s="1" t="s">
        <v>14</v>
      </c>
      <c r="K2087" s="1" t="s">
        <v>14</v>
      </c>
      <c r="L2087" s="1" t="s">
        <v>14</v>
      </c>
      <c r="M2087" s="1" t="s">
        <v>14</v>
      </c>
      <c r="N2087" s="1" t="s">
        <v>12</v>
      </c>
      <c r="O2087" s="1" t="s">
        <v>14</v>
      </c>
      <c r="P2087" s="1" t="s">
        <v>14</v>
      </c>
      <c r="Q2087" s="1"/>
    </row>
    <row r="2088" spans="1:17" x14ac:dyDescent="0.25">
      <c r="A2088" s="1" t="s">
        <v>268</v>
      </c>
      <c r="B2088" s="1" t="s">
        <v>2913</v>
      </c>
      <c r="C2088" s="1" t="s">
        <v>2914</v>
      </c>
      <c r="D2088" s="1" t="s">
        <v>1953</v>
      </c>
      <c r="E2088" s="1" t="s">
        <v>585</v>
      </c>
      <c r="F2088" s="1" t="s">
        <v>2915</v>
      </c>
      <c r="G2088" s="1" t="s">
        <v>27</v>
      </c>
      <c r="H2088" s="1" t="s">
        <v>14</v>
      </c>
      <c r="I2088" s="1" t="s">
        <v>14</v>
      </c>
      <c r="J2088" s="1" t="s">
        <v>14</v>
      </c>
      <c r="K2088" s="1" t="s">
        <v>14</v>
      </c>
      <c r="L2088" s="1" t="s">
        <v>14</v>
      </c>
      <c r="M2088" s="1" t="s">
        <v>14</v>
      </c>
      <c r="N2088" s="1" t="s">
        <v>14</v>
      </c>
      <c r="O2088" s="1" t="s">
        <v>14</v>
      </c>
      <c r="P2088" s="1" t="s">
        <v>14</v>
      </c>
      <c r="Q2088" s="1"/>
    </row>
    <row r="2089" spans="1:17" x14ac:dyDescent="0.25">
      <c r="A2089" s="1" t="s">
        <v>268</v>
      </c>
      <c r="B2089" s="1" t="s">
        <v>2916</v>
      </c>
      <c r="C2089" s="1" t="s">
        <v>2917</v>
      </c>
      <c r="D2089" s="1" t="s">
        <v>18</v>
      </c>
      <c r="E2089" s="1" t="s">
        <v>497</v>
      </c>
      <c r="F2089" s="1" t="s">
        <v>2751</v>
      </c>
      <c r="G2089" s="1" t="s">
        <v>14</v>
      </c>
      <c r="H2089" s="1" t="s">
        <v>14</v>
      </c>
      <c r="I2089" s="1" t="s">
        <v>14</v>
      </c>
      <c r="J2089" s="1" t="s">
        <v>14</v>
      </c>
      <c r="K2089" s="1" t="s">
        <v>14</v>
      </c>
      <c r="L2089" s="1" t="s">
        <v>14</v>
      </c>
      <c r="M2089" s="1" t="s">
        <v>14</v>
      </c>
      <c r="N2089" s="1" t="s">
        <v>12</v>
      </c>
      <c r="O2089" s="1" t="s">
        <v>14</v>
      </c>
      <c r="P2089" s="1" t="s">
        <v>14</v>
      </c>
      <c r="Q2089" s="1"/>
    </row>
    <row r="2090" spans="1:17" x14ac:dyDescent="0.25">
      <c r="A2090" s="1" t="s">
        <v>268</v>
      </c>
      <c r="B2090" s="1" t="s">
        <v>2916</v>
      </c>
      <c r="C2090" s="1" t="s">
        <v>2917</v>
      </c>
      <c r="D2090" s="1" t="s">
        <v>1953</v>
      </c>
      <c r="E2090" s="1" t="s">
        <v>585</v>
      </c>
      <c r="F2090" s="1" t="s">
        <v>2918</v>
      </c>
      <c r="G2090" s="1" t="s">
        <v>27</v>
      </c>
      <c r="H2090" s="1" t="s">
        <v>14</v>
      </c>
      <c r="I2090" s="1" t="s">
        <v>14</v>
      </c>
      <c r="J2090" s="1" t="s">
        <v>14</v>
      </c>
      <c r="K2090" s="1" t="s">
        <v>14</v>
      </c>
      <c r="L2090" s="1" t="s">
        <v>14</v>
      </c>
      <c r="M2090" s="1" t="s">
        <v>14</v>
      </c>
      <c r="N2090" s="1" t="s">
        <v>14</v>
      </c>
      <c r="O2090" s="1" t="s">
        <v>14</v>
      </c>
      <c r="P2090" s="1" t="s">
        <v>14</v>
      </c>
      <c r="Q2090" s="1"/>
    </row>
    <row r="2091" spans="1:17" x14ac:dyDescent="0.25">
      <c r="A2091" s="1" t="s">
        <v>268</v>
      </c>
      <c r="B2091" s="1" t="s">
        <v>2919</v>
      </c>
      <c r="C2091" s="1" t="s">
        <v>2920</v>
      </c>
      <c r="D2091" s="1" t="s">
        <v>18</v>
      </c>
      <c r="E2091" s="1" t="s">
        <v>497</v>
      </c>
      <c r="F2091" s="1" t="s">
        <v>2754</v>
      </c>
      <c r="G2091" s="1" t="s">
        <v>14</v>
      </c>
      <c r="H2091" s="1" t="s">
        <v>14</v>
      </c>
      <c r="I2091" s="1" t="s">
        <v>14</v>
      </c>
      <c r="J2091" s="1" t="s">
        <v>14</v>
      </c>
      <c r="K2091" s="1" t="s">
        <v>14</v>
      </c>
      <c r="L2091" s="1" t="s">
        <v>14</v>
      </c>
      <c r="M2091" s="1" t="s">
        <v>14</v>
      </c>
      <c r="N2091" s="1" t="s">
        <v>12</v>
      </c>
      <c r="O2091" s="1" t="s">
        <v>14</v>
      </c>
      <c r="P2091" s="1" t="s">
        <v>14</v>
      </c>
      <c r="Q2091" s="1"/>
    </row>
    <row r="2092" spans="1:17" x14ac:dyDescent="0.25">
      <c r="A2092" s="1" t="s">
        <v>268</v>
      </c>
      <c r="B2092" s="1" t="s">
        <v>2919</v>
      </c>
      <c r="C2092" s="1" t="s">
        <v>2920</v>
      </c>
      <c r="D2092" s="1" t="s">
        <v>1953</v>
      </c>
      <c r="E2092" s="1" t="s">
        <v>585</v>
      </c>
      <c r="F2092" s="1" t="s">
        <v>2921</v>
      </c>
      <c r="G2092" s="1" t="s">
        <v>27</v>
      </c>
      <c r="H2092" s="1" t="s">
        <v>14</v>
      </c>
      <c r="I2092" s="1" t="s">
        <v>14</v>
      </c>
      <c r="J2092" s="1" t="s">
        <v>14</v>
      </c>
      <c r="K2092" s="1" t="s">
        <v>14</v>
      </c>
      <c r="L2092" s="1" t="s">
        <v>14</v>
      </c>
      <c r="M2092" s="1" t="s">
        <v>14</v>
      </c>
      <c r="N2092" s="1" t="s">
        <v>14</v>
      </c>
      <c r="O2092" s="1" t="s">
        <v>14</v>
      </c>
      <c r="P2092" s="1" t="s">
        <v>14</v>
      </c>
      <c r="Q2092" s="1"/>
    </row>
    <row r="2093" spans="1:17" x14ac:dyDescent="0.25">
      <c r="A2093" s="1" t="s">
        <v>268</v>
      </c>
      <c r="B2093" s="1" t="s">
        <v>2922</v>
      </c>
      <c r="C2093" s="1" t="s">
        <v>2923</v>
      </c>
      <c r="D2093" s="1" t="s">
        <v>18</v>
      </c>
      <c r="E2093" s="1" t="s">
        <v>497</v>
      </c>
      <c r="F2093" s="1" t="s">
        <v>2757</v>
      </c>
      <c r="G2093" s="1" t="s">
        <v>14</v>
      </c>
      <c r="H2093" s="1" t="s">
        <v>14</v>
      </c>
      <c r="I2093" s="1" t="s">
        <v>14</v>
      </c>
      <c r="J2093" s="1" t="s">
        <v>14</v>
      </c>
      <c r="K2093" s="1" t="s">
        <v>14</v>
      </c>
      <c r="L2093" s="1" t="s">
        <v>14</v>
      </c>
      <c r="M2093" s="1" t="s">
        <v>14</v>
      </c>
      <c r="N2093" s="1" t="s">
        <v>12</v>
      </c>
      <c r="O2093" s="1" t="s">
        <v>14</v>
      </c>
      <c r="P2093" s="1" t="s">
        <v>14</v>
      </c>
      <c r="Q2093" s="1"/>
    </row>
    <row r="2094" spans="1:17" x14ac:dyDescent="0.25">
      <c r="A2094" s="1" t="s">
        <v>268</v>
      </c>
      <c r="B2094" s="1" t="s">
        <v>2922</v>
      </c>
      <c r="C2094" s="1" t="s">
        <v>2923</v>
      </c>
      <c r="D2094" s="1" t="s">
        <v>1953</v>
      </c>
      <c r="E2094" s="1" t="s">
        <v>585</v>
      </c>
      <c r="F2094" s="1" t="s">
        <v>2924</v>
      </c>
      <c r="G2094" s="1" t="s">
        <v>1961</v>
      </c>
      <c r="H2094" s="1" t="s">
        <v>14</v>
      </c>
      <c r="I2094" s="1" t="s">
        <v>14</v>
      </c>
      <c r="J2094" s="1" t="s">
        <v>14</v>
      </c>
      <c r="K2094" s="1" t="s">
        <v>14</v>
      </c>
      <c r="L2094" s="1" t="s">
        <v>14</v>
      </c>
      <c r="M2094" s="1" t="s">
        <v>14</v>
      </c>
      <c r="N2094" s="1" t="s">
        <v>14</v>
      </c>
      <c r="O2094" s="1" t="s">
        <v>14</v>
      </c>
      <c r="P2094" s="1" t="s">
        <v>14</v>
      </c>
      <c r="Q2094" s="1"/>
    </row>
    <row r="2095" spans="1:17" x14ac:dyDescent="0.25">
      <c r="A2095" s="1" t="s">
        <v>268</v>
      </c>
      <c r="B2095" s="1" t="s">
        <v>2925</v>
      </c>
      <c r="C2095" s="1" t="s">
        <v>349</v>
      </c>
      <c r="D2095" s="1" t="s">
        <v>18</v>
      </c>
      <c r="E2095" s="1" t="s">
        <v>497</v>
      </c>
      <c r="F2095" s="1" t="s">
        <v>2760</v>
      </c>
      <c r="G2095" s="1" t="s">
        <v>14</v>
      </c>
      <c r="H2095" s="1" t="s">
        <v>494</v>
      </c>
      <c r="I2095" s="1" t="s">
        <v>508</v>
      </c>
      <c r="J2095" s="1" t="s">
        <v>14</v>
      </c>
      <c r="K2095" s="1" t="s">
        <v>14</v>
      </c>
      <c r="L2095" s="1" t="s">
        <v>14</v>
      </c>
      <c r="M2095" s="1" t="s">
        <v>509</v>
      </c>
      <c r="N2095" s="1" t="s">
        <v>12</v>
      </c>
      <c r="O2095" s="1" t="s">
        <v>14</v>
      </c>
      <c r="P2095" s="1" t="s">
        <v>14</v>
      </c>
      <c r="Q2095" s="1"/>
    </row>
    <row r="2096" spans="1:17" x14ac:dyDescent="0.25">
      <c r="A2096" s="1" t="s">
        <v>268</v>
      </c>
      <c r="B2096" s="1" t="s">
        <v>2925</v>
      </c>
      <c r="C2096" s="1" t="s">
        <v>349</v>
      </c>
      <c r="D2096" s="1" t="s">
        <v>1953</v>
      </c>
      <c r="E2096" s="1" t="s">
        <v>585</v>
      </c>
      <c r="F2096" s="1" t="s">
        <v>2926</v>
      </c>
      <c r="G2096" s="1" t="s">
        <v>1961</v>
      </c>
      <c r="H2096" s="1" t="s">
        <v>494</v>
      </c>
      <c r="I2096" s="1" t="s">
        <v>508</v>
      </c>
      <c r="J2096" s="1" t="s">
        <v>14</v>
      </c>
      <c r="K2096" s="1" t="s">
        <v>14</v>
      </c>
      <c r="L2096" s="1" t="s">
        <v>509</v>
      </c>
      <c r="M2096" s="1" t="s">
        <v>509</v>
      </c>
      <c r="N2096" s="1" t="s">
        <v>14</v>
      </c>
      <c r="O2096" s="1" t="s">
        <v>14</v>
      </c>
      <c r="P2096" s="1" t="s">
        <v>14</v>
      </c>
      <c r="Q2096" s="1"/>
    </row>
    <row r="2097" spans="1:17" x14ac:dyDescent="0.25">
      <c r="A2097" s="1" t="s">
        <v>268</v>
      </c>
      <c r="B2097" s="1" t="s">
        <v>2927</v>
      </c>
      <c r="C2097" s="1" t="s">
        <v>2928</v>
      </c>
      <c r="D2097" s="1" t="s">
        <v>18</v>
      </c>
      <c r="E2097" s="1" t="s">
        <v>497</v>
      </c>
      <c r="F2097" s="1" t="s">
        <v>2032</v>
      </c>
      <c r="G2097" s="1" t="s">
        <v>14</v>
      </c>
      <c r="H2097" s="1" t="s">
        <v>494</v>
      </c>
      <c r="I2097" s="1" t="s">
        <v>508</v>
      </c>
      <c r="J2097" s="1" t="s">
        <v>14</v>
      </c>
      <c r="K2097" s="1" t="s">
        <v>14</v>
      </c>
      <c r="L2097" s="1" t="s">
        <v>14</v>
      </c>
      <c r="M2097" s="1" t="s">
        <v>509</v>
      </c>
      <c r="N2097" s="1" t="s">
        <v>12</v>
      </c>
      <c r="O2097" s="1" t="s">
        <v>14</v>
      </c>
      <c r="P2097" s="1" t="s">
        <v>14</v>
      </c>
      <c r="Q2097" s="1"/>
    </row>
    <row r="2098" spans="1:17" x14ac:dyDescent="0.25">
      <c r="A2098" s="1" t="s">
        <v>268</v>
      </c>
      <c r="B2098" s="1" t="s">
        <v>2927</v>
      </c>
      <c r="C2098" s="1" t="s">
        <v>2928</v>
      </c>
      <c r="D2098" s="1" t="s">
        <v>1953</v>
      </c>
      <c r="E2098" s="1" t="s">
        <v>585</v>
      </c>
      <c r="F2098" s="1" t="s">
        <v>2929</v>
      </c>
      <c r="G2098" s="1" t="s">
        <v>27</v>
      </c>
      <c r="H2098" s="1" t="s">
        <v>494</v>
      </c>
      <c r="I2098" s="1" t="s">
        <v>508</v>
      </c>
      <c r="J2098" s="1" t="s">
        <v>14</v>
      </c>
      <c r="K2098" s="1" t="s">
        <v>14</v>
      </c>
      <c r="L2098" s="1" t="s">
        <v>14</v>
      </c>
      <c r="M2098" s="1" t="s">
        <v>14</v>
      </c>
      <c r="N2098" s="1" t="s">
        <v>14</v>
      </c>
      <c r="O2098" s="1" t="s">
        <v>14</v>
      </c>
      <c r="P2098" s="1" t="s">
        <v>14</v>
      </c>
      <c r="Q2098" s="1"/>
    </row>
    <row r="2099" spans="1:17" x14ac:dyDescent="0.25">
      <c r="A2099" s="1" t="s">
        <v>268</v>
      </c>
      <c r="B2099" s="1" t="s">
        <v>2930</v>
      </c>
      <c r="C2099" s="1" t="s">
        <v>2931</v>
      </c>
      <c r="D2099" s="1" t="s">
        <v>18</v>
      </c>
      <c r="E2099" s="1" t="s">
        <v>497</v>
      </c>
      <c r="F2099" s="1" t="s">
        <v>2035</v>
      </c>
      <c r="G2099" s="1" t="s">
        <v>14</v>
      </c>
      <c r="H2099" s="1" t="s">
        <v>494</v>
      </c>
      <c r="I2099" s="1" t="s">
        <v>508</v>
      </c>
      <c r="J2099" s="1" t="s">
        <v>14</v>
      </c>
      <c r="K2099" s="1" t="s">
        <v>14</v>
      </c>
      <c r="L2099" s="1" t="s">
        <v>14</v>
      </c>
      <c r="M2099" s="1" t="s">
        <v>509</v>
      </c>
      <c r="N2099" s="1" t="s">
        <v>12</v>
      </c>
      <c r="O2099" s="1" t="s">
        <v>14</v>
      </c>
      <c r="P2099" s="1" t="s">
        <v>14</v>
      </c>
      <c r="Q2099" s="1"/>
    </row>
    <row r="2100" spans="1:17" x14ac:dyDescent="0.25">
      <c r="A2100" s="1" t="s">
        <v>268</v>
      </c>
      <c r="B2100" s="1" t="s">
        <v>2930</v>
      </c>
      <c r="C2100" s="1" t="s">
        <v>2931</v>
      </c>
      <c r="D2100" s="1" t="s">
        <v>1953</v>
      </c>
      <c r="E2100" s="1" t="s">
        <v>585</v>
      </c>
      <c r="F2100" s="1" t="s">
        <v>2932</v>
      </c>
      <c r="G2100" s="1" t="s">
        <v>27</v>
      </c>
      <c r="H2100" s="1" t="s">
        <v>494</v>
      </c>
      <c r="I2100" s="1" t="s">
        <v>508</v>
      </c>
      <c r="J2100" s="1" t="s">
        <v>14</v>
      </c>
      <c r="K2100" s="1" t="s">
        <v>14</v>
      </c>
      <c r="L2100" s="1" t="s">
        <v>509</v>
      </c>
      <c r="M2100" s="1" t="s">
        <v>509</v>
      </c>
      <c r="N2100" s="1" t="s">
        <v>14</v>
      </c>
      <c r="O2100" s="1" t="s">
        <v>14</v>
      </c>
      <c r="P2100" s="1" t="s">
        <v>14</v>
      </c>
      <c r="Q2100" s="1"/>
    </row>
    <row r="2101" spans="1:17" x14ac:dyDescent="0.25">
      <c r="A2101" s="1" t="s">
        <v>268</v>
      </c>
      <c r="B2101" s="1" t="s">
        <v>2933</v>
      </c>
      <c r="C2101" s="1" t="s">
        <v>2934</v>
      </c>
      <c r="D2101" s="1" t="s">
        <v>18</v>
      </c>
      <c r="E2101" s="1" t="s">
        <v>497</v>
      </c>
      <c r="F2101" s="1" t="s">
        <v>1984</v>
      </c>
      <c r="G2101" s="1" t="s">
        <v>14</v>
      </c>
      <c r="H2101" s="1" t="s">
        <v>499</v>
      </c>
      <c r="I2101" s="1" t="s">
        <v>14</v>
      </c>
      <c r="J2101" s="1" t="s">
        <v>500</v>
      </c>
      <c r="K2101" s="1" t="s">
        <v>14</v>
      </c>
      <c r="L2101" s="1" t="s">
        <v>14</v>
      </c>
      <c r="M2101" s="1" t="s">
        <v>14</v>
      </c>
      <c r="N2101" s="1" t="s">
        <v>12</v>
      </c>
      <c r="O2101" s="1" t="s">
        <v>14</v>
      </c>
      <c r="P2101" s="1" t="s">
        <v>14</v>
      </c>
      <c r="Q2101" s="1"/>
    </row>
    <row r="2102" spans="1:17" x14ac:dyDescent="0.25">
      <c r="A2102" s="1" t="s">
        <v>268</v>
      </c>
      <c r="B2102" s="1" t="s">
        <v>2933</v>
      </c>
      <c r="C2102" s="1" t="s">
        <v>2934</v>
      </c>
      <c r="D2102" s="1" t="s">
        <v>1953</v>
      </c>
      <c r="E2102" s="1" t="s">
        <v>585</v>
      </c>
      <c r="F2102" s="1" t="s">
        <v>2935</v>
      </c>
      <c r="G2102" s="1" t="s">
        <v>1167</v>
      </c>
      <c r="H2102" s="1" t="s">
        <v>499</v>
      </c>
      <c r="I2102" s="1" t="s">
        <v>14</v>
      </c>
      <c r="J2102" s="1" t="s">
        <v>500</v>
      </c>
      <c r="K2102" s="1" t="s">
        <v>14</v>
      </c>
      <c r="L2102" s="1" t="s">
        <v>14</v>
      </c>
      <c r="M2102" s="1" t="s">
        <v>14</v>
      </c>
      <c r="N2102" s="1" t="s">
        <v>14</v>
      </c>
      <c r="O2102" s="1" t="s">
        <v>14</v>
      </c>
      <c r="P2102" s="1" t="s">
        <v>14</v>
      </c>
      <c r="Q2102" s="1"/>
    </row>
    <row r="2103" spans="1:17" x14ac:dyDescent="0.25">
      <c r="A2103" s="1" t="s">
        <v>268</v>
      </c>
      <c r="B2103" s="1" t="s">
        <v>2936</v>
      </c>
      <c r="C2103" s="1" t="s">
        <v>2937</v>
      </c>
      <c r="D2103" s="1" t="s">
        <v>18</v>
      </c>
      <c r="E2103" s="1" t="s">
        <v>497</v>
      </c>
      <c r="F2103" s="1" t="s">
        <v>1987</v>
      </c>
      <c r="G2103" s="1" t="s">
        <v>14</v>
      </c>
      <c r="H2103" s="1" t="s">
        <v>499</v>
      </c>
      <c r="I2103" s="1" t="s">
        <v>14</v>
      </c>
      <c r="J2103" s="1" t="s">
        <v>500</v>
      </c>
      <c r="K2103" s="1" t="s">
        <v>14</v>
      </c>
      <c r="L2103" s="1" t="s">
        <v>14</v>
      </c>
      <c r="M2103" s="1" t="s">
        <v>14</v>
      </c>
      <c r="N2103" s="1" t="s">
        <v>12</v>
      </c>
      <c r="O2103" s="1" t="s">
        <v>14</v>
      </c>
      <c r="P2103" s="1" t="s">
        <v>14</v>
      </c>
      <c r="Q2103" s="1"/>
    </row>
    <row r="2104" spans="1:17" x14ac:dyDescent="0.25">
      <c r="A2104" s="1" t="s">
        <v>268</v>
      </c>
      <c r="B2104" s="1" t="s">
        <v>2936</v>
      </c>
      <c r="C2104" s="1" t="s">
        <v>2937</v>
      </c>
      <c r="D2104" s="1" t="s">
        <v>1953</v>
      </c>
      <c r="E2104" s="1" t="s">
        <v>585</v>
      </c>
      <c r="F2104" s="1" t="s">
        <v>2938</v>
      </c>
      <c r="G2104" s="1" t="s">
        <v>1167</v>
      </c>
      <c r="H2104" s="1" t="s">
        <v>499</v>
      </c>
      <c r="I2104" s="1" t="s">
        <v>14</v>
      </c>
      <c r="J2104" s="1" t="s">
        <v>500</v>
      </c>
      <c r="K2104" s="1" t="s">
        <v>14</v>
      </c>
      <c r="L2104" s="1" t="s">
        <v>14</v>
      </c>
      <c r="M2104" s="1" t="s">
        <v>14</v>
      </c>
      <c r="N2104" s="1" t="s">
        <v>14</v>
      </c>
      <c r="O2104" s="1" t="s">
        <v>14</v>
      </c>
      <c r="P2104" s="1" t="s">
        <v>14</v>
      </c>
      <c r="Q2104" s="1"/>
    </row>
    <row r="2105" spans="1:17" x14ac:dyDescent="0.25">
      <c r="A2105" s="1" t="s">
        <v>268</v>
      </c>
      <c r="B2105" s="1" t="s">
        <v>2939</v>
      </c>
      <c r="C2105" s="1" t="s">
        <v>2940</v>
      </c>
      <c r="D2105" s="1" t="s">
        <v>18</v>
      </c>
      <c r="E2105" s="1" t="s">
        <v>497</v>
      </c>
      <c r="F2105" s="1" t="s">
        <v>2044</v>
      </c>
      <c r="G2105" s="1" t="s">
        <v>14</v>
      </c>
      <c r="H2105" s="1" t="s">
        <v>499</v>
      </c>
      <c r="I2105" s="1" t="s">
        <v>14</v>
      </c>
      <c r="J2105" s="1" t="s">
        <v>500</v>
      </c>
      <c r="K2105" s="1" t="s">
        <v>14</v>
      </c>
      <c r="L2105" s="1" t="s">
        <v>14</v>
      </c>
      <c r="M2105" s="1" t="s">
        <v>14</v>
      </c>
      <c r="N2105" s="1" t="s">
        <v>12</v>
      </c>
      <c r="O2105" s="1" t="s">
        <v>14</v>
      </c>
      <c r="P2105" s="1" t="s">
        <v>14</v>
      </c>
      <c r="Q2105" s="1"/>
    </row>
    <row r="2106" spans="1:17" x14ac:dyDescent="0.25">
      <c r="A2106" s="1" t="s">
        <v>268</v>
      </c>
      <c r="B2106" s="1" t="s">
        <v>2939</v>
      </c>
      <c r="C2106" s="1" t="s">
        <v>2940</v>
      </c>
      <c r="D2106" s="1" t="s">
        <v>1953</v>
      </c>
      <c r="E2106" s="1" t="s">
        <v>585</v>
      </c>
      <c r="F2106" s="1" t="s">
        <v>2941</v>
      </c>
      <c r="G2106" s="1" t="s">
        <v>1167</v>
      </c>
      <c r="H2106" s="1" t="s">
        <v>499</v>
      </c>
      <c r="I2106" s="1" t="s">
        <v>14</v>
      </c>
      <c r="J2106" s="1" t="s">
        <v>500</v>
      </c>
      <c r="K2106" s="1" t="s">
        <v>14</v>
      </c>
      <c r="L2106" s="1" t="s">
        <v>14</v>
      </c>
      <c r="M2106" s="1" t="s">
        <v>14</v>
      </c>
      <c r="N2106" s="1" t="s">
        <v>14</v>
      </c>
      <c r="O2106" s="1" t="s">
        <v>14</v>
      </c>
      <c r="P2106" s="1" t="s">
        <v>14</v>
      </c>
      <c r="Q2106" s="1"/>
    </row>
    <row r="2107" spans="1:17" x14ac:dyDescent="0.25">
      <c r="A2107" s="1" t="s">
        <v>268</v>
      </c>
      <c r="B2107" s="1" t="s">
        <v>2942</v>
      </c>
      <c r="C2107" s="1" t="s">
        <v>2943</v>
      </c>
      <c r="D2107" s="1" t="s">
        <v>18</v>
      </c>
      <c r="E2107" s="1" t="s">
        <v>497</v>
      </c>
      <c r="F2107" s="1" t="s">
        <v>2047</v>
      </c>
      <c r="G2107" s="1" t="s">
        <v>14</v>
      </c>
      <c r="H2107" s="1" t="s">
        <v>499</v>
      </c>
      <c r="I2107" s="1" t="s">
        <v>14</v>
      </c>
      <c r="J2107" s="1" t="s">
        <v>500</v>
      </c>
      <c r="K2107" s="1" t="s">
        <v>14</v>
      </c>
      <c r="L2107" s="1" t="s">
        <v>14</v>
      </c>
      <c r="M2107" s="1" t="s">
        <v>14</v>
      </c>
      <c r="N2107" s="1" t="s">
        <v>12</v>
      </c>
      <c r="O2107" s="1" t="s">
        <v>14</v>
      </c>
      <c r="P2107" s="1" t="s">
        <v>14</v>
      </c>
      <c r="Q2107" s="1"/>
    </row>
    <row r="2108" spans="1:17" x14ac:dyDescent="0.25">
      <c r="A2108" s="1" t="s">
        <v>268</v>
      </c>
      <c r="B2108" s="1" t="s">
        <v>2942</v>
      </c>
      <c r="C2108" s="1" t="s">
        <v>2943</v>
      </c>
      <c r="D2108" s="1" t="s">
        <v>1953</v>
      </c>
      <c r="E2108" s="1" t="s">
        <v>585</v>
      </c>
      <c r="F2108" s="1" t="s">
        <v>2944</v>
      </c>
      <c r="G2108" s="1" t="s">
        <v>1167</v>
      </c>
      <c r="H2108" s="1" t="s">
        <v>499</v>
      </c>
      <c r="I2108" s="1" t="s">
        <v>14</v>
      </c>
      <c r="J2108" s="1" t="s">
        <v>500</v>
      </c>
      <c r="K2108" s="1" t="s">
        <v>14</v>
      </c>
      <c r="L2108" s="1" t="s">
        <v>14</v>
      </c>
      <c r="M2108" s="1" t="s">
        <v>14</v>
      </c>
      <c r="N2108" s="1" t="s">
        <v>14</v>
      </c>
      <c r="O2108" s="1" t="s">
        <v>14</v>
      </c>
      <c r="P2108" s="1" t="s">
        <v>14</v>
      </c>
      <c r="Q2108" s="1"/>
    </row>
    <row r="2109" spans="1:17" x14ac:dyDescent="0.25">
      <c r="A2109" s="1" t="s">
        <v>268</v>
      </c>
      <c r="B2109" s="1" t="s">
        <v>2945</v>
      </c>
      <c r="C2109" s="1" t="s">
        <v>2946</v>
      </c>
      <c r="D2109" s="1" t="s">
        <v>12</v>
      </c>
      <c r="E2109" s="1" t="s">
        <v>502</v>
      </c>
      <c r="F2109" s="1" t="s">
        <v>14</v>
      </c>
      <c r="G2109" s="1" t="s">
        <v>14</v>
      </c>
      <c r="H2109" s="1" t="s">
        <v>14</v>
      </c>
      <c r="I2109" s="1" t="s">
        <v>14</v>
      </c>
      <c r="J2109" s="1" t="s">
        <v>14</v>
      </c>
      <c r="K2109" s="1" t="s">
        <v>14</v>
      </c>
      <c r="L2109" s="1" t="s">
        <v>14</v>
      </c>
      <c r="M2109" s="1" t="s">
        <v>14</v>
      </c>
      <c r="N2109" s="1" t="s">
        <v>14</v>
      </c>
      <c r="O2109" s="1" t="s">
        <v>14</v>
      </c>
      <c r="P2109" s="1" t="s">
        <v>14</v>
      </c>
      <c r="Q2109" s="1"/>
    </row>
    <row r="2110" spans="1:17" x14ac:dyDescent="0.25">
      <c r="A2110" s="1" t="s">
        <v>268</v>
      </c>
      <c r="B2110" s="1" t="s">
        <v>2947</v>
      </c>
      <c r="C2110" s="1" t="s">
        <v>2948</v>
      </c>
      <c r="D2110" s="1" t="s">
        <v>18</v>
      </c>
      <c r="E2110" s="1" t="s">
        <v>585</v>
      </c>
      <c r="F2110" s="1" t="s">
        <v>2949</v>
      </c>
      <c r="G2110" s="1" t="s">
        <v>14</v>
      </c>
      <c r="H2110" s="1" t="s">
        <v>494</v>
      </c>
      <c r="I2110" s="1" t="s">
        <v>505</v>
      </c>
      <c r="J2110" s="1" t="s">
        <v>252</v>
      </c>
      <c r="K2110" s="1" t="s">
        <v>14</v>
      </c>
      <c r="L2110" s="1" t="s">
        <v>14</v>
      </c>
      <c r="M2110" s="1" t="s">
        <v>509</v>
      </c>
      <c r="N2110" s="1" t="s">
        <v>14</v>
      </c>
      <c r="O2110" s="1" t="s">
        <v>14</v>
      </c>
      <c r="P2110" s="1" t="s">
        <v>14</v>
      </c>
      <c r="Q2110" s="1"/>
    </row>
    <row r="2111" spans="1:17" x14ac:dyDescent="0.25">
      <c r="A2111" s="1" t="s">
        <v>268</v>
      </c>
      <c r="B2111" s="1" t="s">
        <v>2950</v>
      </c>
      <c r="C2111" s="1" t="s">
        <v>2951</v>
      </c>
      <c r="D2111" s="1" t="s">
        <v>18</v>
      </c>
      <c r="E2111" s="1" t="s">
        <v>497</v>
      </c>
      <c r="F2111" s="1" t="s">
        <v>1956</v>
      </c>
      <c r="G2111" s="1" t="s">
        <v>14</v>
      </c>
      <c r="H2111" s="1" t="s">
        <v>14</v>
      </c>
      <c r="I2111" s="1" t="s">
        <v>14</v>
      </c>
      <c r="J2111" s="1" t="s">
        <v>14</v>
      </c>
      <c r="K2111" s="1" t="s">
        <v>14</v>
      </c>
      <c r="L2111" s="1" t="s">
        <v>14</v>
      </c>
      <c r="M2111" s="1" t="s">
        <v>14</v>
      </c>
      <c r="N2111" s="1" t="s">
        <v>12</v>
      </c>
      <c r="O2111" s="1" t="s">
        <v>14</v>
      </c>
      <c r="P2111" s="1" t="s">
        <v>14</v>
      </c>
      <c r="Q2111" s="1"/>
    </row>
    <row r="2112" spans="1:17" x14ac:dyDescent="0.25">
      <c r="A2112" s="1" t="s">
        <v>268</v>
      </c>
      <c r="B2112" s="1" t="s">
        <v>2950</v>
      </c>
      <c r="C2112" s="1" t="s">
        <v>2951</v>
      </c>
      <c r="D2112" s="1" t="s">
        <v>1953</v>
      </c>
      <c r="E2112" s="1" t="s">
        <v>585</v>
      </c>
      <c r="F2112" s="1" t="s">
        <v>2952</v>
      </c>
      <c r="G2112" s="1" t="s">
        <v>27</v>
      </c>
      <c r="H2112" s="1" t="s">
        <v>14</v>
      </c>
      <c r="I2112" s="1" t="s">
        <v>14</v>
      </c>
      <c r="J2112" s="1" t="s">
        <v>14</v>
      </c>
      <c r="K2112" s="1" t="s">
        <v>14</v>
      </c>
      <c r="L2112" s="1" t="s">
        <v>14</v>
      </c>
      <c r="M2112" s="1" t="s">
        <v>14</v>
      </c>
      <c r="N2112" s="1" t="s">
        <v>14</v>
      </c>
      <c r="O2112" s="1" t="s">
        <v>14</v>
      </c>
      <c r="P2112" s="1" t="s">
        <v>14</v>
      </c>
      <c r="Q2112" s="1"/>
    </row>
    <row r="2113" spans="1:17" x14ac:dyDescent="0.25">
      <c r="A2113" s="1" t="s">
        <v>268</v>
      </c>
      <c r="B2113" s="1" t="s">
        <v>2953</v>
      </c>
      <c r="C2113" s="1" t="s">
        <v>2954</v>
      </c>
      <c r="D2113" s="1" t="s">
        <v>18</v>
      </c>
      <c r="E2113" s="1" t="s">
        <v>497</v>
      </c>
      <c r="F2113" s="1" t="s">
        <v>2719</v>
      </c>
      <c r="G2113" s="1" t="s">
        <v>14</v>
      </c>
      <c r="H2113" s="1" t="s">
        <v>14</v>
      </c>
      <c r="I2113" s="1" t="s">
        <v>14</v>
      </c>
      <c r="J2113" s="1" t="s">
        <v>14</v>
      </c>
      <c r="K2113" s="1" t="s">
        <v>14</v>
      </c>
      <c r="L2113" s="1" t="s">
        <v>14</v>
      </c>
      <c r="M2113" s="1" t="s">
        <v>14</v>
      </c>
      <c r="N2113" s="1" t="s">
        <v>12</v>
      </c>
      <c r="O2113" s="1" t="s">
        <v>14</v>
      </c>
      <c r="P2113" s="1" t="s">
        <v>14</v>
      </c>
      <c r="Q2113" s="1"/>
    </row>
    <row r="2114" spans="1:17" x14ac:dyDescent="0.25">
      <c r="A2114" s="1" t="s">
        <v>268</v>
      </c>
      <c r="B2114" s="1" t="s">
        <v>2953</v>
      </c>
      <c r="C2114" s="1" t="s">
        <v>2954</v>
      </c>
      <c r="D2114" s="1" t="s">
        <v>1953</v>
      </c>
      <c r="E2114" s="1" t="s">
        <v>585</v>
      </c>
      <c r="F2114" s="1" t="s">
        <v>2955</v>
      </c>
      <c r="G2114" s="1" t="s">
        <v>1961</v>
      </c>
      <c r="H2114" s="1" t="s">
        <v>14</v>
      </c>
      <c r="I2114" s="1" t="s">
        <v>14</v>
      </c>
      <c r="J2114" s="1" t="s">
        <v>14</v>
      </c>
      <c r="K2114" s="1" t="s">
        <v>14</v>
      </c>
      <c r="L2114" s="1" t="s">
        <v>14</v>
      </c>
      <c r="M2114" s="1" t="s">
        <v>14</v>
      </c>
      <c r="N2114" s="1" t="s">
        <v>14</v>
      </c>
      <c r="O2114" s="1" t="s">
        <v>14</v>
      </c>
      <c r="P2114" s="1" t="s">
        <v>14</v>
      </c>
      <c r="Q2114" s="1"/>
    </row>
    <row r="2115" spans="1:17" x14ac:dyDescent="0.25">
      <c r="A2115" s="1" t="s">
        <v>268</v>
      </c>
      <c r="B2115" s="1" t="s">
        <v>2956</v>
      </c>
      <c r="C2115" s="1" t="s">
        <v>2957</v>
      </c>
      <c r="D2115" s="1" t="s">
        <v>18</v>
      </c>
      <c r="E2115" s="1" t="s">
        <v>497</v>
      </c>
      <c r="F2115" s="1" t="s">
        <v>1969</v>
      </c>
      <c r="G2115" s="1" t="s">
        <v>14</v>
      </c>
      <c r="H2115" s="1" t="s">
        <v>494</v>
      </c>
      <c r="I2115" s="1" t="s">
        <v>508</v>
      </c>
      <c r="J2115" s="1" t="s">
        <v>14</v>
      </c>
      <c r="K2115" s="1" t="s">
        <v>14</v>
      </c>
      <c r="L2115" s="1" t="s">
        <v>14</v>
      </c>
      <c r="M2115" s="1" t="s">
        <v>509</v>
      </c>
      <c r="N2115" s="1" t="s">
        <v>12</v>
      </c>
      <c r="O2115" s="1" t="s">
        <v>14</v>
      </c>
      <c r="P2115" s="1" t="s">
        <v>14</v>
      </c>
      <c r="Q2115" s="1"/>
    </row>
    <row r="2116" spans="1:17" x14ac:dyDescent="0.25">
      <c r="A2116" s="1" t="s">
        <v>268</v>
      </c>
      <c r="B2116" s="1" t="s">
        <v>2956</v>
      </c>
      <c r="C2116" s="1" t="s">
        <v>2957</v>
      </c>
      <c r="D2116" s="1" t="s">
        <v>1953</v>
      </c>
      <c r="E2116" s="1" t="s">
        <v>585</v>
      </c>
      <c r="F2116" s="1" t="s">
        <v>2958</v>
      </c>
      <c r="G2116" s="1" t="s">
        <v>27</v>
      </c>
      <c r="H2116" s="1" t="s">
        <v>494</v>
      </c>
      <c r="I2116" s="1" t="s">
        <v>508</v>
      </c>
      <c r="J2116" s="1" t="s">
        <v>14</v>
      </c>
      <c r="K2116" s="1" t="s">
        <v>14</v>
      </c>
      <c r="L2116" s="1" t="s">
        <v>509</v>
      </c>
      <c r="M2116" s="1" t="s">
        <v>509</v>
      </c>
      <c r="N2116" s="1" t="s">
        <v>14</v>
      </c>
      <c r="O2116" s="1" t="s">
        <v>14</v>
      </c>
      <c r="P2116" s="1" t="s">
        <v>14</v>
      </c>
      <c r="Q2116" s="1"/>
    </row>
    <row r="2117" spans="1:17" x14ac:dyDescent="0.25">
      <c r="A2117" s="1" t="s">
        <v>268</v>
      </c>
      <c r="B2117" s="1" t="s">
        <v>2959</v>
      </c>
      <c r="C2117" s="1" t="s">
        <v>2960</v>
      </c>
      <c r="D2117" s="1" t="s">
        <v>18</v>
      </c>
      <c r="E2117" s="1" t="s">
        <v>497</v>
      </c>
      <c r="F2117" s="1" t="s">
        <v>2724</v>
      </c>
      <c r="G2117" s="1" t="s">
        <v>14</v>
      </c>
      <c r="H2117" s="1" t="s">
        <v>14</v>
      </c>
      <c r="I2117" s="1" t="s">
        <v>14</v>
      </c>
      <c r="J2117" s="1" t="s">
        <v>14</v>
      </c>
      <c r="K2117" s="1" t="s">
        <v>14</v>
      </c>
      <c r="L2117" s="1" t="s">
        <v>14</v>
      </c>
      <c r="M2117" s="1" t="s">
        <v>14</v>
      </c>
      <c r="N2117" s="1" t="s">
        <v>12</v>
      </c>
      <c r="O2117" s="1" t="s">
        <v>14</v>
      </c>
      <c r="P2117" s="1" t="s">
        <v>14</v>
      </c>
      <c r="Q2117" s="1"/>
    </row>
    <row r="2118" spans="1:17" x14ac:dyDescent="0.25">
      <c r="A2118" s="1" t="s">
        <v>268</v>
      </c>
      <c r="B2118" s="1" t="s">
        <v>2959</v>
      </c>
      <c r="C2118" s="1" t="s">
        <v>2960</v>
      </c>
      <c r="D2118" s="1" t="s">
        <v>1953</v>
      </c>
      <c r="E2118" s="1" t="s">
        <v>585</v>
      </c>
      <c r="F2118" s="1" t="s">
        <v>2961</v>
      </c>
      <c r="G2118" s="1" t="s">
        <v>27</v>
      </c>
      <c r="H2118" s="1" t="s">
        <v>14</v>
      </c>
      <c r="I2118" s="1" t="s">
        <v>14</v>
      </c>
      <c r="J2118" s="1" t="s">
        <v>14</v>
      </c>
      <c r="K2118" s="1" t="s">
        <v>14</v>
      </c>
      <c r="L2118" s="1" t="s">
        <v>14</v>
      </c>
      <c r="M2118" s="1" t="s">
        <v>14</v>
      </c>
      <c r="N2118" s="1" t="s">
        <v>14</v>
      </c>
      <c r="O2118" s="1" t="s">
        <v>14</v>
      </c>
      <c r="P2118" s="1" t="s">
        <v>14</v>
      </c>
      <c r="Q2118" s="1"/>
    </row>
    <row r="2119" spans="1:17" x14ac:dyDescent="0.25">
      <c r="A2119" s="1" t="s">
        <v>268</v>
      </c>
      <c r="B2119" s="1" t="s">
        <v>2962</v>
      </c>
      <c r="C2119" s="1" t="s">
        <v>2963</v>
      </c>
      <c r="D2119" s="1" t="s">
        <v>18</v>
      </c>
      <c r="E2119" s="1" t="s">
        <v>497</v>
      </c>
      <c r="F2119" s="1" t="s">
        <v>1996</v>
      </c>
      <c r="G2119" s="1" t="s">
        <v>14</v>
      </c>
      <c r="H2119" s="1" t="s">
        <v>14</v>
      </c>
      <c r="I2119" s="1" t="s">
        <v>14</v>
      </c>
      <c r="J2119" s="1" t="s">
        <v>14</v>
      </c>
      <c r="K2119" s="1" t="s">
        <v>14</v>
      </c>
      <c r="L2119" s="1" t="s">
        <v>14</v>
      </c>
      <c r="M2119" s="1" t="s">
        <v>14</v>
      </c>
      <c r="N2119" s="1" t="s">
        <v>12</v>
      </c>
      <c r="O2119" s="1" t="s">
        <v>14</v>
      </c>
      <c r="P2119" s="1" t="s">
        <v>14</v>
      </c>
      <c r="Q2119" s="1"/>
    </row>
    <row r="2120" spans="1:17" x14ac:dyDescent="0.25">
      <c r="A2120" s="1" t="s">
        <v>268</v>
      </c>
      <c r="B2120" s="1" t="s">
        <v>2962</v>
      </c>
      <c r="C2120" s="1" t="s">
        <v>2963</v>
      </c>
      <c r="D2120" s="1" t="s">
        <v>1953</v>
      </c>
      <c r="E2120" s="1" t="s">
        <v>585</v>
      </c>
      <c r="F2120" s="1" t="s">
        <v>2964</v>
      </c>
      <c r="G2120" s="1" t="s">
        <v>1961</v>
      </c>
      <c r="H2120" s="1" t="s">
        <v>14</v>
      </c>
      <c r="I2120" s="1" t="s">
        <v>14</v>
      </c>
      <c r="J2120" s="1" t="s">
        <v>14</v>
      </c>
      <c r="K2120" s="1" t="s">
        <v>14</v>
      </c>
      <c r="L2120" s="1" t="s">
        <v>14</v>
      </c>
      <c r="M2120" s="1" t="s">
        <v>14</v>
      </c>
      <c r="N2120" s="1" t="s">
        <v>14</v>
      </c>
      <c r="O2120" s="1" t="s">
        <v>14</v>
      </c>
      <c r="P2120" s="1" t="s">
        <v>14</v>
      </c>
      <c r="Q2120" s="1"/>
    </row>
    <row r="2121" spans="1:17" x14ac:dyDescent="0.25">
      <c r="A2121" s="1" t="s">
        <v>268</v>
      </c>
      <c r="B2121" s="1" t="s">
        <v>2965</v>
      </c>
      <c r="C2121" s="1" t="s">
        <v>2966</v>
      </c>
      <c r="D2121" s="1" t="s">
        <v>18</v>
      </c>
      <c r="E2121" s="1" t="s">
        <v>497</v>
      </c>
      <c r="F2121" s="1" t="s">
        <v>1999</v>
      </c>
      <c r="G2121" s="1" t="s">
        <v>14</v>
      </c>
      <c r="H2121" s="1" t="s">
        <v>494</v>
      </c>
      <c r="I2121" s="1" t="s">
        <v>508</v>
      </c>
      <c r="J2121" s="1" t="s">
        <v>14</v>
      </c>
      <c r="K2121" s="1" t="s">
        <v>14</v>
      </c>
      <c r="L2121" s="1" t="s">
        <v>14</v>
      </c>
      <c r="M2121" s="1" t="s">
        <v>509</v>
      </c>
      <c r="N2121" s="1" t="s">
        <v>12</v>
      </c>
      <c r="O2121" s="1" t="s">
        <v>14</v>
      </c>
      <c r="P2121" s="1" t="s">
        <v>14</v>
      </c>
      <c r="Q2121" s="1"/>
    </row>
    <row r="2122" spans="1:17" x14ac:dyDescent="0.25">
      <c r="A2122" s="1" t="s">
        <v>268</v>
      </c>
      <c r="B2122" s="1" t="s">
        <v>2965</v>
      </c>
      <c r="C2122" s="1" t="s">
        <v>2966</v>
      </c>
      <c r="D2122" s="1" t="s">
        <v>1953</v>
      </c>
      <c r="E2122" s="1" t="s">
        <v>585</v>
      </c>
      <c r="F2122" s="1" t="s">
        <v>2967</v>
      </c>
      <c r="G2122" s="1" t="s">
        <v>1961</v>
      </c>
      <c r="H2122" s="1" t="s">
        <v>494</v>
      </c>
      <c r="I2122" s="1" t="s">
        <v>508</v>
      </c>
      <c r="J2122" s="1" t="s">
        <v>14</v>
      </c>
      <c r="K2122" s="1" t="s">
        <v>14</v>
      </c>
      <c r="L2122" s="1" t="s">
        <v>14</v>
      </c>
      <c r="M2122" s="1" t="s">
        <v>14</v>
      </c>
      <c r="N2122" s="1" t="s">
        <v>14</v>
      </c>
      <c r="O2122" s="1" t="s">
        <v>14</v>
      </c>
      <c r="P2122" s="1" t="s">
        <v>14</v>
      </c>
      <c r="Q2122" s="1"/>
    </row>
    <row r="2123" spans="1:17" x14ac:dyDescent="0.25">
      <c r="A2123" s="1" t="s">
        <v>268</v>
      </c>
      <c r="B2123" s="1" t="s">
        <v>2968</v>
      </c>
      <c r="C2123" s="1" t="s">
        <v>2969</v>
      </c>
      <c r="D2123" s="1" t="s">
        <v>18</v>
      </c>
      <c r="E2123" s="1" t="s">
        <v>497</v>
      </c>
      <c r="F2123" s="1" t="s">
        <v>2731</v>
      </c>
      <c r="G2123" s="1" t="s">
        <v>14</v>
      </c>
      <c r="H2123" s="1" t="s">
        <v>14</v>
      </c>
      <c r="I2123" s="1" t="s">
        <v>14</v>
      </c>
      <c r="J2123" s="1" t="s">
        <v>14</v>
      </c>
      <c r="K2123" s="1" t="s">
        <v>14</v>
      </c>
      <c r="L2123" s="1" t="s">
        <v>14</v>
      </c>
      <c r="M2123" s="1" t="s">
        <v>14</v>
      </c>
      <c r="N2123" s="1" t="s">
        <v>12</v>
      </c>
      <c r="O2123" s="1" t="s">
        <v>14</v>
      </c>
      <c r="P2123" s="1" t="s">
        <v>14</v>
      </c>
      <c r="Q2123" s="1"/>
    </row>
    <row r="2124" spans="1:17" x14ac:dyDescent="0.25">
      <c r="A2124" s="1" t="s">
        <v>268</v>
      </c>
      <c r="B2124" s="1" t="s">
        <v>2968</v>
      </c>
      <c r="C2124" s="1" t="s">
        <v>2969</v>
      </c>
      <c r="D2124" s="1" t="s">
        <v>1953</v>
      </c>
      <c r="E2124" s="1" t="s">
        <v>585</v>
      </c>
      <c r="F2124" s="1" t="s">
        <v>2970</v>
      </c>
      <c r="G2124" s="1" t="s">
        <v>1961</v>
      </c>
      <c r="H2124" s="1" t="s">
        <v>14</v>
      </c>
      <c r="I2124" s="1" t="s">
        <v>14</v>
      </c>
      <c r="J2124" s="1" t="s">
        <v>14</v>
      </c>
      <c r="K2124" s="1" t="s">
        <v>14</v>
      </c>
      <c r="L2124" s="1" t="s">
        <v>14</v>
      </c>
      <c r="M2124" s="1" t="s">
        <v>14</v>
      </c>
      <c r="N2124" s="1" t="s">
        <v>14</v>
      </c>
      <c r="O2124" s="1" t="s">
        <v>14</v>
      </c>
      <c r="P2124" s="1" t="s">
        <v>14</v>
      </c>
      <c r="Q2124" s="1"/>
    </row>
    <row r="2125" spans="1:17" x14ac:dyDescent="0.25">
      <c r="A2125" s="1" t="s">
        <v>268</v>
      </c>
      <c r="B2125" s="1" t="s">
        <v>2971</v>
      </c>
      <c r="C2125" s="1" t="s">
        <v>2972</v>
      </c>
      <c r="D2125" s="1" t="s">
        <v>18</v>
      </c>
      <c r="E2125" s="1" t="s">
        <v>497</v>
      </c>
      <c r="F2125" s="1" t="s">
        <v>2005</v>
      </c>
      <c r="G2125" s="1" t="s">
        <v>14</v>
      </c>
      <c r="H2125" s="1" t="s">
        <v>494</v>
      </c>
      <c r="I2125" s="1" t="s">
        <v>508</v>
      </c>
      <c r="J2125" s="1" t="s">
        <v>14</v>
      </c>
      <c r="K2125" s="1" t="s">
        <v>14</v>
      </c>
      <c r="L2125" s="1" t="s">
        <v>14</v>
      </c>
      <c r="M2125" s="1" t="s">
        <v>509</v>
      </c>
      <c r="N2125" s="1" t="s">
        <v>12</v>
      </c>
      <c r="O2125" s="1" t="s">
        <v>14</v>
      </c>
      <c r="P2125" s="1" t="s">
        <v>14</v>
      </c>
      <c r="Q2125" s="1"/>
    </row>
    <row r="2126" spans="1:17" x14ac:dyDescent="0.25">
      <c r="A2126" s="1" t="s">
        <v>268</v>
      </c>
      <c r="B2126" s="1" t="s">
        <v>2971</v>
      </c>
      <c r="C2126" s="1" t="s">
        <v>2972</v>
      </c>
      <c r="D2126" s="1" t="s">
        <v>1953</v>
      </c>
      <c r="E2126" s="1" t="s">
        <v>585</v>
      </c>
      <c r="F2126" s="1" t="s">
        <v>2973</v>
      </c>
      <c r="G2126" s="1" t="s">
        <v>1961</v>
      </c>
      <c r="H2126" s="1" t="s">
        <v>494</v>
      </c>
      <c r="I2126" s="1" t="s">
        <v>508</v>
      </c>
      <c r="J2126" s="1" t="s">
        <v>14</v>
      </c>
      <c r="K2126" s="1" t="s">
        <v>14</v>
      </c>
      <c r="L2126" s="1" t="s">
        <v>509</v>
      </c>
      <c r="M2126" s="1" t="s">
        <v>509</v>
      </c>
      <c r="N2126" s="1" t="s">
        <v>14</v>
      </c>
      <c r="O2126" s="1" t="s">
        <v>14</v>
      </c>
      <c r="P2126" s="1" t="s">
        <v>14</v>
      </c>
      <c r="Q2126" s="1"/>
    </row>
    <row r="2127" spans="1:17" x14ac:dyDescent="0.25">
      <c r="A2127" s="1" t="s">
        <v>268</v>
      </c>
      <c r="B2127" s="1" t="s">
        <v>2974</v>
      </c>
      <c r="C2127" s="1" t="s">
        <v>2975</v>
      </c>
      <c r="D2127" s="1" t="s">
        <v>18</v>
      </c>
      <c r="E2127" s="1" t="s">
        <v>497</v>
      </c>
      <c r="F2127" s="1" t="s">
        <v>2017</v>
      </c>
      <c r="G2127" s="1" t="s">
        <v>14</v>
      </c>
      <c r="H2127" s="1" t="s">
        <v>14</v>
      </c>
      <c r="I2127" s="1" t="s">
        <v>14</v>
      </c>
      <c r="J2127" s="1" t="s">
        <v>14</v>
      </c>
      <c r="K2127" s="1" t="s">
        <v>14</v>
      </c>
      <c r="L2127" s="1" t="s">
        <v>14</v>
      </c>
      <c r="M2127" s="1" t="s">
        <v>14</v>
      </c>
      <c r="N2127" s="1" t="s">
        <v>12</v>
      </c>
      <c r="O2127" s="1" t="s">
        <v>14</v>
      </c>
      <c r="P2127" s="1" t="s">
        <v>14</v>
      </c>
      <c r="Q2127" s="1"/>
    </row>
    <row r="2128" spans="1:17" x14ac:dyDescent="0.25">
      <c r="A2128" s="1" t="s">
        <v>268</v>
      </c>
      <c r="B2128" s="1" t="s">
        <v>2974</v>
      </c>
      <c r="C2128" s="1" t="s">
        <v>2975</v>
      </c>
      <c r="D2128" s="1" t="s">
        <v>1953</v>
      </c>
      <c r="E2128" s="1" t="s">
        <v>585</v>
      </c>
      <c r="F2128" s="1" t="s">
        <v>2976</v>
      </c>
      <c r="G2128" s="1" t="s">
        <v>27</v>
      </c>
      <c r="H2128" s="1" t="s">
        <v>14</v>
      </c>
      <c r="I2128" s="1" t="s">
        <v>14</v>
      </c>
      <c r="J2128" s="1" t="s">
        <v>14</v>
      </c>
      <c r="K2128" s="1" t="s">
        <v>14</v>
      </c>
      <c r="L2128" s="1" t="s">
        <v>14</v>
      </c>
      <c r="M2128" s="1" t="s">
        <v>14</v>
      </c>
      <c r="N2128" s="1" t="s">
        <v>14</v>
      </c>
      <c r="O2128" s="1" t="s">
        <v>14</v>
      </c>
      <c r="P2128" s="1" t="s">
        <v>14</v>
      </c>
      <c r="Q2128" s="1"/>
    </row>
    <row r="2129" spans="1:17" x14ac:dyDescent="0.25">
      <c r="A2129" s="1" t="s">
        <v>268</v>
      </c>
      <c r="B2129" s="1" t="s">
        <v>2977</v>
      </c>
      <c r="C2129" s="1" t="s">
        <v>2978</v>
      </c>
      <c r="D2129" s="1" t="s">
        <v>18</v>
      </c>
      <c r="E2129" s="1" t="s">
        <v>497</v>
      </c>
      <c r="F2129" s="1" t="s">
        <v>2020</v>
      </c>
      <c r="G2129" s="1" t="s">
        <v>14</v>
      </c>
      <c r="H2129" s="1" t="s">
        <v>14</v>
      </c>
      <c r="I2129" s="1" t="s">
        <v>14</v>
      </c>
      <c r="J2129" s="1" t="s">
        <v>14</v>
      </c>
      <c r="K2129" s="1" t="s">
        <v>14</v>
      </c>
      <c r="L2129" s="1" t="s">
        <v>14</v>
      </c>
      <c r="M2129" s="1" t="s">
        <v>14</v>
      </c>
      <c r="N2129" s="1" t="s">
        <v>12</v>
      </c>
      <c r="O2129" s="1" t="s">
        <v>14</v>
      </c>
      <c r="P2129" s="1" t="s">
        <v>14</v>
      </c>
      <c r="Q2129" s="1"/>
    </row>
    <row r="2130" spans="1:17" x14ac:dyDescent="0.25">
      <c r="A2130" s="1" t="s">
        <v>268</v>
      </c>
      <c r="B2130" s="1" t="s">
        <v>2977</v>
      </c>
      <c r="C2130" s="1" t="s">
        <v>2978</v>
      </c>
      <c r="D2130" s="1" t="s">
        <v>1953</v>
      </c>
      <c r="E2130" s="1" t="s">
        <v>585</v>
      </c>
      <c r="F2130" s="1" t="s">
        <v>2979</v>
      </c>
      <c r="G2130" s="1" t="s">
        <v>27</v>
      </c>
      <c r="H2130" s="1" t="s">
        <v>14</v>
      </c>
      <c r="I2130" s="1" t="s">
        <v>14</v>
      </c>
      <c r="J2130" s="1" t="s">
        <v>14</v>
      </c>
      <c r="K2130" s="1" t="s">
        <v>14</v>
      </c>
      <c r="L2130" s="1" t="s">
        <v>14</v>
      </c>
      <c r="M2130" s="1" t="s">
        <v>14</v>
      </c>
      <c r="N2130" s="1" t="s">
        <v>14</v>
      </c>
      <c r="O2130" s="1" t="s">
        <v>14</v>
      </c>
      <c r="P2130" s="1" t="s">
        <v>14</v>
      </c>
      <c r="Q2130" s="1"/>
    </row>
    <row r="2131" spans="1:17" x14ac:dyDescent="0.25">
      <c r="A2131" s="1" t="s">
        <v>268</v>
      </c>
      <c r="B2131" s="1" t="s">
        <v>2980</v>
      </c>
      <c r="C2131" s="1" t="s">
        <v>2981</v>
      </c>
      <c r="D2131" s="1" t="s">
        <v>18</v>
      </c>
      <c r="E2131" s="1" t="s">
        <v>497</v>
      </c>
      <c r="F2131" s="1" t="s">
        <v>2023</v>
      </c>
      <c r="G2131" s="1" t="s">
        <v>14</v>
      </c>
      <c r="H2131" s="1" t="s">
        <v>494</v>
      </c>
      <c r="I2131" s="1" t="s">
        <v>508</v>
      </c>
      <c r="J2131" s="1" t="s">
        <v>14</v>
      </c>
      <c r="K2131" s="1" t="s">
        <v>14</v>
      </c>
      <c r="L2131" s="1" t="s">
        <v>14</v>
      </c>
      <c r="M2131" s="1" t="s">
        <v>509</v>
      </c>
      <c r="N2131" s="1" t="s">
        <v>12</v>
      </c>
      <c r="O2131" s="1" t="s">
        <v>14</v>
      </c>
      <c r="P2131" s="1" t="s">
        <v>14</v>
      </c>
      <c r="Q2131" s="1"/>
    </row>
    <row r="2132" spans="1:17" x14ac:dyDescent="0.25">
      <c r="A2132" s="1" t="s">
        <v>268</v>
      </c>
      <c r="B2132" s="1" t="s">
        <v>2980</v>
      </c>
      <c r="C2132" s="1" t="s">
        <v>2981</v>
      </c>
      <c r="D2132" s="1" t="s">
        <v>1953</v>
      </c>
      <c r="E2132" s="1" t="s">
        <v>585</v>
      </c>
      <c r="F2132" s="1" t="s">
        <v>2982</v>
      </c>
      <c r="G2132" s="1" t="s">
        <v>27</v>
      </c>
      <c r="H2132" s="1" t="s">
        <v>494</v>
      </c>
      <c r="I2132" s="1" t="s">
        <v>508</v>
      </c>
      <c r="J2132" s="1" t="s">
        <v>14</v>
      </c>
      <c r="K2132" s="1" t="s">
        <v>14</v>
      </c>
      <c r="L2132" s="1" t="s">
        <v>509</v>
      </c>
      <c r="M2132" s="1" t="s">
        <v>509</v>
      </c>
      <c r="N2132" s="1" t="s">
        <v>14</v>
      </c>
      <c r="O2132" s="1" t="s">
        <v>14</v>
      </c>
      <c r="P2132" s="1" t="s">
        <v>14</v>
      </c>
      <c r="Q2132" s="1"/>
    </row>
    <row r="2133" spans="1:17" x14ac:dyDescent="0.25">
      <c r="A2133" s="1" t="s">
        <v>268</v>
      </c>
      <c r="B2133" s="1" t="s">
        <v>2983</v>
      </c>
      <c r="C2133" s="1" t="s">
        <v>2984</v>
      </c>
      <c r="D2133" s="1" t="s">
        <v>18</v>
      </c>
      <c r="E2133" s="1" t="s">
        <v>497</v>
      </c>
      <c r="F2133" s="1" t="s">
        <v>2742</v>
      </c>
      <c r="G2133" s="1" t="s">
        <v>14</v>
      </c>
      <c r="H2133" s="1" t="s">
        <v>14</v>
      </c>
      <c r="I2133" s="1" t="s">
        <v>14</v>
      </c>
      <c r="J2133" s="1" t="s">
        <v>14</v>
      </c>
      <c r="K2133" s="1" t="s">
        <v>14</v>
      </c>
      <c r="L2133" s="1" t="s">
        <v>14</v>
      </c>
      <c r="M2133" s="1" t="s">
        <v>14</v>
      </c>
      <c r="N2133" s="1" t="s">
        <v>12</v>
      </c>
      <c r="O2133" s="1" t="s">
        <v>14</v>
      </c>
      <c r="P2133" s="1" t="s">
        <v>14</v>
      </c>
      <c r="Q2133" s="1"/>
    </row>
    <row r="2134" spans="1:17" x14ac:dyDescent="0.25">
      <c r="A2134" s="1" t="s">
        <v>268</v>
      </c>
      <c r="B2134" s="1" t="s">
        <v>2983</v>
      </c>
      <c r="C2134" s="1" t="s">
        <v>2984</v>
      </c>
      <c r="D2134" s="1" t="s">
        <v>1953</v>
      </c>
      <c r="E2134" s="1" t="s">
        <v>585</v>
      </c>
      <c r="F2134" s="1" t="s">
        <v>2985</v>
      </c>
      <c r="G2134" s="1" t="s">
        <v>27</v>
      </c>
      <c r="H2134" s="1" t="s">
        <v>14</v>
      </c>
      <c r="I2134" s="1" t="s">
        <v>14</v>
      </c>
      <c r="J2134" s="1" t="s">
        <v>14</v>
      </c>
      <c r="K2134" s="1" t="s">
        <v>14</v>
      </c>
      <c r="L2134" s="1" t="s">
        <v>14</v>
      </c>
      <c r="M2134" s="1" t="s">
        <v>14</v>
      </c>
      <c r="N2134" s="1" t="s">
        <v>14</v>
      </c>
      <c r="O2134" s="1" t="s">
        <v>14</v>
      </c>
      <c r="P2134" s="1" t="s">
        <v>14</v>
      </c>
      <c r="Q2134" s="1"/>
    </row>
    <row r="2135" spans="1:17" x14ac:dyDescent="0.25">
      <c r="A2135" s="1" t="s">
        <v>268</v>
      </c>
      <c r="B2135" s="1" t="s">
        <v>2986</v>
      </c>
      <c r="C2135" s="1" t="s">
        <v>2987</v>
      </c>
      <c r="D2135" s="1" t="s">
        <v>18</v>
      </c>
      <c r="E2135" s="1" t="s">
        <v>497</v>
      </c>
      <c r="F2135" s="1" t="s">
        <v>2745</v>
      </c>
      <c r="G2135" s="1" t="s">
        <v>14</v>
      </c>
      <c r="H2135" s="1" t="s">
        <v>14</v>
      </c>
      <c r="I2135" s="1" t="s">
        <v>14</v>
      </c>
      <c r="J2135" s="1" t="s">
        <v>14</v>
      </c>
      <c r="K2135" s="1" t="s">
        <v>14</v>
      </c>
      <c r="L2135" s="1" t="s">
        <v>14</v>
      </c>
      <c r="M2135" s="1" t="s">
        <v>14</v>
      </c>
      <c r="N2135" s="1" t="s">
        <v>12</v>
      </c>
      <c r="O2135" s="1" t="s">
        <v>14</v>
      </c>
      <c r="P2135" s="1" t="s">
        <v>14</v>
      </c>
      <c r="Q2135" s="1"/>
    </row>
    <row r="2136" spans="1:17" x14ac:dyDescent="0.25">
      <c r="A2136" s="1" t="s">
        <v>268</v>
      </c>
      <c r="B2136" s="1" t="s">
        <v>2986</v>
      </c>
      <c r="C2136" s="1" t="s">
        <v>2987</v>
      </c>
      <c r="D2136" s="1" t="s">
        <v>1953</v>
      </c>
      <c r="E2136" s="1" t="s">
        <v>585</v>
      </c>
      <c r="F2136" s="1" t="s">
        <v>2988</v>
      </c>
      <c r="G2136" s="1" t="s">
        <v>27</v>
      </c>
      <c r="H2136" s="1" t="s">
        <v>14</v>
      </c>
      <c r="I2136" s="1" t="s">
        <v>14</v>
      </c>
      <c r="J2136" s="1" t="s">
        <v>14</v>
      </c>
      <c r="K2136" s="1" t="s">
        <v>14</v>
      </c>
      <c r="L2136" s="1" t="s">
        <v>14</v>
      </c>
      <c r="M2136" s="1" t="s">
        <v>14</v>
      </c>
      <c r="N2136" s="1" t="s">
        <v>14</v>
      </c>
      <c r="O2136" s="1" t="s">
        <v>14</v>
      </c>
      <c r="P2136" s="1" t="s">
        <v>14</v>
      </c>
      <c r="Q2136" s="1"/>
    </row>
    <row r="2137" spans="1:17" x14ac:dyDescent="0.25">
      <c r="A2137" s="1" t="s">
        <v>268</v>
      </c>
      <c r="B2137" s="1" t="s">
        <v>2989</v>
      </c>
      <c r="C2137" s="1" t="s">
        <v>2990</v>
      </c>
      <c r="D2137" s="1" t="s">
        <v>18</v>
      </c>
      <c r="E2137" s="1" t="s">
        <v>497</v>
      </c>
      <c r="F2137" s="1" t="s">
        <v>2748</v>
      </c>
      <c r="G2137" s="1" t="s">
        <v>14</v>
      </c>
      <c r="H2137" s="1" t="s">
        <v>14</v>
      </c>
      <c r="I2137" s="1" t="s">
        <v>14</v>
      </c>
      <c r="J2137" s="1" t="s">
        <v>14</v>
      </c>
      <c r="K2137" s="1" t="s">
        <v>14</v>
      </c>
      <c r="L2137" s="1" t="s">
        <v>14</v>
      </c>
      <c r="M2137" s="1" t="s">
        <v>14</v>
      </c>
      <c r="N2137" s="1" t="s">
        <v>12</v>
      </c>
      <c r="O2137" s="1" t="s">
        <v>14</v>
      </c>
      <c r="P2137" s="1" t="s">
        <v>14</v>
      </c>
      <c r="Q2137" s="1"/>
    </row>
    <row r="2138" spans="1:17" x14ac:dyDescent="0.25">
      <c r="A2138" s="1" t="s">
        <v>268</v>
      </c>
      <c r="B2138" s="1" t="s">
        <v>2989</v>
      </c>
      <c r="C2138" s="1" t="s">
        <v>2990</v>
      </c>
      <c r="D2138" s="1" t="s">
        <v>1953</v>
      </c>
      <c r="E2138" s="1" t="s">
        <v>585</v>
      </c>
      <c r="F2138" s="1" t="s">
        <v>2991</v>
      </c>
      <c r="G2138" s="1" t="s">
        <v>27</v>
      </c>
      <c r="H2138" s="1" t="s">
        <v>14</v>
      </c>
      <c r="I2138" s="1" t="s">
        <v>14</v>
      </c>
      <c r="J2138" s="1" t="s">
        <v>14</v>
      </c>
      <c r="K2138" s="1" t="s">
        <v>14</v>
      </c>
      <c r="L2138" s="1" t="s">
        <v>14</v>
      </c>
      <c r="M2138" s="1" t="s">
        <v>14</v>
      </c>
      <c r="N2138" s="1" t="s">
        <v>14</v>
      </c>
      <c r="O2138" s="1" t="s">
        <v>14</v>
      </c>
      <c r="P2138" s="1" t="s">
        <v>14</v>
      </c>
      <c r="Q2138" s="1"/>
    </row>
    <row r="2139" spans="1:17" x14ac:dyDescent="0.25">
      <c r="A2139" s="1" t="s">
        <v>268</v>
      </c>
      <c r="B2139" s="1" t="s">
        <v>2992</v>
      </c>
      <c r="C2139" s="1" t="s">
        <v>2993</v>
      </c>
      <c r="D2139" s="1" t="s">
        <v>18</v>
      </c>
      <c r="E2139" s="1" t="s">
        <v>497</v>
      </c>
      <c r="F2139" s="1" t="s">
        <v>2751</v>
      </c>
      <c r="G2139" s="1" t="s">
        <v>14</v>
      </c>
      <c r="H2139" s="1" t="s">
        <v>14</v>
      </c>
      <c r="I2139" s="1" t="s">
        <v>14</v>
      </c>
      <c r="J2139" s="1" t="s">
        <v>14</v>
      </c>
      <c r="K2139" s="1" t="s">
        <v>14</v>
      </c>
      <c r="L2139" s="1" t="s">
        <v>14</v>
      </c>
      <c r="M2139" s="1" t="s">
        <v>14</v>
      </c>
      <c r="N2139" s="1" t="s">
        <v>12</v>
      </c>
      <c r="O2139" s="1" t="s">
        <v>14</v>
      </c>
      <c r="P2139" s="1" t="s">
        <v>14</v>
      </c>
      <c r="Q2139" s="1"/>
    </row>
    <row r="2140" spans="1:17" x14ac:dyDescent="0.25">
      <c r="A2140" s="1" t="s">
        <v>268</v>
      </c>
      <c r="B2140" s="1" t="s">
        <v>2992</v>
      </c>
      <c r="C2140" s="1" t="s">
        <v>2993</v>
      </c>
      <c r="D2140" s="1" t="s">
        <v>1953</v>
      </c>
      <c r="E2140" s="1" t="s">
        <v>585</v>
      </c>
      <c r="F2140" s="1" t="s">
        <v>2994</v>
      </c>
      <c r="G2140" s="1" t="s">
        <v>27</v>
      </c>
      <c r="H2140" s="1" t="s">
        <v>14</v>
      </c>
      <c r="I2140" s="1" t="s">
        <v>14</v>
      </c>
      <c r="J2140" s="1" t="s">
        <v>14</v>
      </c>
      <c r="K2140" s="1" t="s">
        <v>14</v>
      </c>
      <c r="L2140" s="1" t="s">
        <v>14</v>
      </c>
      <c r="M2140" s="1" t="s">
        <v>14</v>
      </c>
      <c r="N2140" s="1" t="s">
        <v>14</v>
      </c>
      <c r="O2140" s="1" t="s">
        <v>14</v>
      </c>
      <c r="P2140" s="1" t="s">
        <v>14</v>
      </c>
      <c r="Q2140" s="1"/>
    </row>
    <row r="2141" spans="1:17" x14ac:dyDescent="0.25">
      <c r="A2141" s="1" t="s">
        <v>268</v>
      </c>
      <c r="B2141" s="1" t="s">
        <v>2995</v>
      </c>
      <c r="C2141" s="1" t="s">
        <v>2996</v>
      </c>
      <c r="D2141" s="1" t="s">
        <v>18</v>
      </c>
      <c r="E2141" s="1" t="s">
        <v>497</v>
      </c>
      <c r="F2141" s="1" t="s">
        <v>2754</v>
      </c>
      <c r="G2141" s="1" t="s">
        <v>14</v>
      </c>
      <c r="H2141" s="1" t="s">
        <v>14</v>
      </c>
      <c r="I2141" s="1" t="s">
        <v>14</v>
      </c>
      <c r="J2141" s="1" t="s">
        <v>14</v>
      </c>
      <c r="K2141" s="1" t="s">
        <v>14</v>
      </c>
      <c r="L2141" s="1" t="s">
        <v>14</v>
      </c>
      <c r="M2141" s="1" t="s">
        <v>14</v>
      </c>
      <c r="N2141" s="1" t="s">
        <v>12</v>
      </c>
      <c r="O2141" s="1" t="s">
        <v>14</v>
      </c>
      <c r="P2141" s="1" t="s">
        <v>14</v>
      </c>
      <c r="Q2141" s="1"/>
    </row>
    <row r="2142" spans="1:17" x14ac:dyDescent="0.25">
      <c r="A2142" s="1" t="s">
        <v>268</v>
      </c>
      <c r="B2142" s="1" t="s">
        <v>2995</v>
      </c>
      <c r="C2142" s="1" t="s">
        <v>2996</v>
      </c>
      <c r="D2142" s="1" t="s">
        <v>1953</v>
      </c>
      <c r="E2142" s="1" t="s">
        <v>585</v>
      </c>
      <c r="F2142" s="1" t="s">
        <v>2997</v>
      </c>
      <c r="G2142" s="1" t="s">
        <v>27</v>
      </c>
      <c r="H2142" s="1" t="s">
        <v>14</v>
      </c>
      <c r="I2142" s="1" t="s">
        <v>14</v>
      </c>
      <c r="J2142" s="1" t="s">
        <v>14</v>
      </c>
      <c r="K2142" s="1" t="s">
        <v>14</v>
      </c>
      <c r="L2142" s="1" t="s">
        <v>14</v>
      </c>
      <c r="M2142" s="1" t="s">
        <v>14</v>
      </c>
      <c r="N2142" s="1" t="s">
        <v>14</v>
      </c>
      <c r="O2142" s="1" t="s">
        <v>14</v>
      </c>
      <c r="P2142" s="1" t="s">
        <v>14</v>
      </c>
      <c r="Q2142" s="1"/>
    </row>
    <row r="2143" spans="1:17" x14ac:dyDescent="0.25">
      <c r="A2143" s="1" t="s">
        <v>268</v>
      </c>
      <c r="B2143" s="1" t="s">
        <v>2998</v>
      </c>
      <c r="C2143" s="1" t="s">
        <v>2999</v>
      </c>
      <c r="D2143" s="1" t="s">
        <v>18</v>
      </c>
      <c r="E2143" s="1" t="s">
        <v>497</v>
      </c>
      <c r="F2143" s="1" t="s">
        <v>2757</v>
      </c>
      <c r="G2143" s="1" t="s">
        <v>14</v>
      </c>
      <c r="H2143" s="1" t="s">
        <v>14</v>
      </c>
      <c r="I2143" s="1" t="s">
        <v>14</v>
      </c>
      <c r="J2143" s="1" t="s">
        <v>14</v>
      </c>
      <c r="K2143" s="1" t="s">
        <v>14</v>
      </c>
      <c r="L2143" s="1" t="s">
        <v>14</v>
      </c>
      <c r="M2143" s="1" t="s">
        <v>14</v>
      </c>
      <c r="N2143" s="1" t="s">
        <v>12</v>
      </c>
      <c r="O2143" s="1" t="s">
        <v>14</v>
      </c>
      <c r="P2143" s="1" t="s">
        <v>14</v>
      </c>
      <c r="Q2143" s="1"/>
    </row>
    <row r="2144" spans="1:17" x14ac:dyDescent="0.25">
      <c r="A2144" s="1" t="s">
        <v>268</v>
      </c>
      <c r="B2144" s="1" t="s">
        <v>2998</v>
      </c>
      <c r="C2144" s="1" t="s">
        <v>2999</v>
      </c>
      <c r="D2144" s="1" t="s">
        <v>1953</v>
      </c>
      <c r="E2144" s="1" t="s">
        <v>585</v>
      </c>
      <c r="F2144" s="1" t="s">
        <v>3000</v>
      </c>
      <c r="G2144" s="1" t="s">
        <v>1961</v>
      </c>
      <c r="H2144" s="1" t="s">
        <v>14</v>
      </c>
      <c r="I2144" s="1" t="s">
        <v>14</v>
      </c>
      <c r="J2144" s="1" t="s">
        <v>14</v>
      </c>
      <c r="K2144" s="1" t="s">
        <v>14</v>
      </c>
      <c r="L2144" s="1" t="s">
        <v>14</v>
      </c>
      <c r="M2144" s="1" t="s">
        <v>14</v>
      </c>
      <c r="N2144" s="1" t="s">
        <v>14</v>
      </c>
      <c r="O2144" s="1" t="s">
        <v>14</v>
      </c>
      <c r="P2144" s="1" t="s">
        <v>14</v>
      </c>
      <c r="Q2144" s="1"/>
    </row>
    <row r="2145" spans="1:17" x14ac:dyDescent="0.25">
      <c r="A2145" s="1" t="s">
        <v>268</v>
      </c>
      <c r="B2145" s="1" t="s">
        <v>3001</v>
      </c>
      <c r="C2145" s="1" t="s">
        <v>3002</v>
      </c>
      <c r="D2145" s="1" t="s">
        <v>18</v>
      </c>
      <c r="E2145" s="1" t="s">
        <v>497</v>
      </c>
      <c r="F2145" s="1" t="s">
        <v>2760</v>
      </c>
      <c r="G2145" s="1" t="s">
        <v>14</v>
      </c>
      <c r="H2145" s="1" t="s">
        <v>494</v>
      </c>
      <c r="I2145" s="1" t="s">
        <v>508</v>
      </c>
      <c r="J2145" s="1" t="s">
        <v>14</v>
      </c>
      <c r="K2145" s="1" t="s">
        <v>14</v>
      </c>
      <c r="L2145" s="1" t="s">
        <v>14</v>
      </c>
      <c r="M2145" s="1" t="s">
        <v>509</v>
      </c>
      <c r="N2145" s="1" t="s">
        <v>12</v>
      </c>
      <c r="O2145" s="1" t="s">
        <v>14</v>
      </c>
      <c r="P2145" s="1" t="s">
        <v>14</v>
      </c>
      <c r="Q2145" s="1"/>
    </row>
    <row r="2146" spans="1:17" x14ac:dyDescent="0.25">
      <c r="A2146" s="1" t="s">
        <v>268</v>
      </c>
      <c r="B2146" s="1" t="s">
        <v>3001</v>
      </c>
      <c r="C2146" s="1" t="s">
        <v>3002</v>
      </c>
      <c r="D2146" s="1" t="s">
        <v>1953</v>
      </c>
      <c r="E2146" s="1" t="s">
        <v>585</v>
      </c>
      <c r="F2146" s="1" t="s">
        <v>3003</v>
      </c>
      <c r="G2146" s="1" t="s">
        <v>1961</v>
      </c>
      <c r="H2146" s="1" t="s">
        <v>494</v>
      </c>
      <c r="I2146" s="1" t="s">
        <v>508</v>
      </c>
      <c r="J2146" s="1" t="s">
        <v>14</v>
      </c>
      <c r="K2146" s="1" t="s">
        <v>14</v>
      </c>
      <c r="L2146" s="1" t="s">
        <v>509</v>
      </c>
      <c r="M2146" s="1" t="s">
        <v>509</v>
      </c>
      <c r="N2146" s="1" t="s">
        <v>14</v>
      </c>
      <c r="O2146" s="1" t="s">
        <v>14</v>
      </c>
      <c r="P2146" s="1" t="s">
        <v>14</v>
      </c>
      <c r="Q2146" s="1"/>
    </row>
    <row r="2147" spans="1:17" x14ac:dyDescent="0.25">
      <c r="A2147" s="1" t="s">
        <v>268</v>
      </c>
      <c r="B2147" s="1" t="s">
        <v>3004</v>
      </c>
      <c r="C2147" s="1" t="s">
        <v>3005</v>
      </c>
      <c r="D2147" s="1" t="s">
        <v>18</v>
      </c>
      <c r="E2147" s="1" t="s">
        <v>497</v>
      </c>
      <c r="F2147" s="1" t="s">
        <v>2032</v>
      </c>
      <c r="G2147" s="1" t="s">
        <v>14</v>
      </c>
      <c r="H2147" s="1" t="s">
        <v>494</v>
      </c>
      <c r="I2147" s="1" t="s">
        <v>508</v>
      </c>
      <c r="J2147" s="1" t="s">
        <v>14</v>
      </c>
      <c r="K2147" s="1" t="s">
        <v>14</v>
      </c>
      <c r="L2147" s="1" t="s">
        <v>14</v>
      </c>
      <c r="M2147" s="1" t="s">
        <v>509</v>
      </c>
      <c r="N2147" s="1" t="s">
        <v>12</v>
      </c>
      <c r="O2147" s="1" t="s">
        <v>14</v>
      </c>
      <c r="P2147" s="1" t="s">
        <v>14</v>
      </c>
      <c r="Q2147" s="1"/>
    </row>
    <row r="2148" spans="1:17" x14ac:dyDescent="0.25">
      <c r="A2148" s="1" t="s">
        <v>268</v>
      </c>
      <c r="B2148" s="1" t="s">
        <v>3004</v>
      </c>
      <c r="C2148" s="1" t="s">
        <v>3005</v>
      </c>
      <c r="D2148" s="1" t="s">
        <v>1953</v>
      </c>
      <c r="E2148" s="1" t="s">
        <v>585</v>
      </c>
      <c r="F2148" s="1" t="s">
        <v>3006</v>
      </c>
      <c r="G2148" s="1" t="s">
        <v>27</v>
      </c>
      <c r="H2148" s="1" t="s">
        <v>494</v>
      </c>
      <c r="I2148" s="1" t="s">
        <v>508</v>
      </c>
      <c r="J2148" s="1" t="s">
        <v>14</v>
      </c>
      <c r="K2148" s="1" t="s">
        <v>14</v>
      </c>
      <c r="L2148" s="1" t="s">
        <v>14</v>
      </c>
      <c r="M2148" s="1" t="s">
        <v>14</v>
      </c>
      <c r="N2148" s="1" t="s">
        <v>14</v>
      </c>
      <c r="O2148" s="1" t="s">
        <v>14</v>
      </c>
      <c r="P2148" s="1" t="s">
        <v>14</v>
      </c>
      <c r="Q2148" s="1"/>
    </row>
    <row r="2149" spans="1:17" x14ac:dyDescent="0.25">
      <c r="A2149" s="1" t="s">
        <v>268</v>
      </c>
      <c r="B2149" s="1" t="s">
        <v>3007</v>
      </c>
      <c r="C2149" s="1" t="s">
        <v>3008</v>
      </c>
      <c r="D2149" s="1" t="s">
        <v>18</v>
      </c>
      <c r="E2149" s="1" t="s">
        <v>497</v>
      </c>
      <c r="F2149" s="1" t="s">
        <v>2035</v>
      </c>
      <c r="G2149" s="1" t="s">
        <v>14</v>
      </c>
      <c r="H2149" s="1" t="s">
        <v>494</v>
      </c>
      <c r="I2149" s="1" t="s">
        <v>508</v>
      </c>
      <c r="J2149" s="1" t="s">
        <v>14</v>
      </c>
      <c r="K2149" s="1" t="s">
        <v>14</v>
      </c>
      <c r="L2149" s="1" t="s">
        <v>14</v>
      </c>
      <c r="M2149" s="1" t="s">
        <v>509</v>
      </c>
      <c r="N2149" s="1" t="s">
        <v>12</v>
      </c>
      <c r="O2149" s="1" t="s">
        <v>14</v>
      </c>
      <c r="P2149" s="1" t="s">
        <v>14</v>
      </c>
      <c r="Q2149" s="1"/>
    </row>
    <row r="2150" spans="1:17" x14ac:dyDescent="0.25">
      <c r="A2150" s="1" t="s">
        <v>268</v>
      </c>
      <c r="B2150" s="1" t="s">
        <v>3007</v>
      </c>
      <c r="C2150" s="1" t="s">
        <v>3008</v>
      </c>
      <c r="D2150" s="1" t="s">
        <v>1953</v>
      </c>
      <c r="E2150" s="1" t="s">
        <v>585</v>
      </c>
      <c r="F2150" s="1" t="s">
        <v>3009</v>
      </c>
      <c r="G2150" s="1" t="s">
        <v>27</v>
      </c>
      <c r="H2150" s="1" t="s">
        <v>494</v>
      </c>
      <c r="I2150" s="1" t="s">
        <v>508</v>
      </c>
      <c r="J2150" s="1" t="s">
        <v>14</v>
      </c>
      <c r="K2150" s="1" t="s">
        <v>14</v>
      </c>
      <c r="L2150" s="1" t="s">
        <v>509</v>
      </c>
      <c r="M2150" s="1" t="s">
        <v>509</v>
      </c>
      <c r="N2150" s="1" t="s">
        <v>14</v>
      </c>
      <c r="O2150" s="1" t="s">
        <v>14</v>
      </c>
      <c r="P2150" s="1" t="s">
        <v>14</v>
      </c>
      <c r="Q2150" s="1"/>
    </row>
    <row r="2151" spans="1:17" x14ac:dyDescent="0.25">
      <c r="A2151" s="1" t="s">
        <v>268</v>
      </c>
      <c r="B2151" s="1" t="s">
        <v>3010</v>
      </c>
      <c r="C2151" s="1" t="s">
        <v>3011</v>
      </c>
      <c r="D2151" s="1" t="s">
        <v>18</v>
      </c>
      <c r="E2151" s="1" t="s">
        <v>497</v>
      </c>
      <c r="F2151" s="1" t="s">
        <v>1984</v>
      </c>
      <c r="G2151" s="1" t="s">
        <v>14</v>
      </c>
      <c r="H2151" s="1" t="s">
        <v>499</v>
      </c>
      <c r="I2151" s="1" t="s">
        <v>14</v>
      </c>
      <c r="J2151" s="1" t="s">
        <v>500</v>
      </c>
      <c r="K2151" s="1" t="s">
        <v>14</v>
      </c>
      <c r="L2151" s="1" t="s">
        <v>14</v>
      </c>
      <c r="M2151" s="1" t="s">
        <v>14</v>
      </c>
      <c r="N2151" s="1" t="s">
        <v>12</v>
      </c>
      <c r="O2151" s="1" t="s">
        <v>14</v>
      </c>
      <c r="P2151" s="1" t="s">
        <v>14</v>
      </c>
      <c r="Q2151" s="1"/>
    </row>
    <row r="2152" spans="1:17" x14ac:dyDescent="0.25">
      <c r="A2152" s="1" t="s">
        <v>268</v>
      </c>
      <c r="B2152" s="1" t="s">
        <v>3010</v>
      </c>
      <c r="C2152" s="1" t="s">
        <v>3011</v>
      </c>
      <c r="D2152" s="1" t="s">
        <v>1953</v>
      </c>
      <c r="E2152" s="1" t="s">
        <v>585</v>
      </c>
      <c r="F2152" s="1" t="s">
        <v>3012</v>
      </c>
      <c r="G2152" s="1" t="s">
        <v>1167</v>
      </c>
      <c r="H2152" s="1" t="s">
        <v>499</v>
      </c>
      <c r="I2152" s="1" t="s">
        <v>14</v>
      </c>
      <c r="J2152" s="1" t="s">
        <v>500</v>
      </c>
      <c r="K2152" s="1" t="s">
        <v>14</v>
      </c>
      <c r="L2152" s="1" t="s">
        <v>14</v>
      </c>
      <c r="M2152" s="1" t="s">
        <v>14</v>
      </c>
      <c r="N2152" s="1" t="s">
        <v>14</v>
      </c>
      <c r="O2152" s="1" t="s">
        <v>14</v>
      </c>
      <c r="P2152" s="1" t="s">
        <v>14</v>
      </c>
      <c r="Q2152" s="1"/>
    </row>
    <row r="2153" spans="1:17" x14ac:dyDescent="0.25">
      <c r="A2153" s="1" t="s">
        <v>268</v>
      </c>
      <c r="B2153" s="1" t="s">
        <v>3013</v>
      </c>
      <c r="C2153" s="1" t="s">
        <v>3014</v>
      </c>
      <c r="D2153" s="1" t="s">
        <v>18</v>
      </c>
      <c r="E2153" s="1" t="s">
        <v>497</v>
      </c>
      <c r="F2153" s="1" t="s">
        <v>1987</v>
      </c>
      <c r="G2153" s="1" t="s">
        <v>14</v>
      </c>
      <c r="H2153" s="1" t="s">
        <v>499</v>
      </c>
      <c r="I2153" s="1" t="s">
        <v>14</v>
      </c>
      <c r="J2153" s="1" t="s">
        <v>500</v>
      </c>
      <c r="K2153" s="1" t="s">
        <v>14</v>
      </c>
      <c r="L2153" s="1" t="s">
        <v>14</v>
      </c>
      <c r="M2153" s="1" t="s">
        <v>14</v>
      </c>
      <c r="N2153" s="1" t="s">
        <v>12</v>
      </c>
      <c r="O2153" s="1" t="s">
        <v>14</v>
      </c>
      <c r="P2153" s="1" t="s">
        <v>14</v>
      </c>
      <c r="Q2153" s="1"/>
    </row>
    <row r="2154" spans="1:17" x14ac:dyDescent="0.25">
      <c r="A2154" s="1" t="s">
        <v>268</v>
      </c>
      <c r="B2154" s="1" t="s">
        <v>3013</v>
      </c>
      <c r="C2154" s="1" t="s">
        <v>3014</v>
      </c>
      <c r="D2154" s="1" t="s">
        <v>1953</v>
      </c>
      <c r="E2154" s="1" t="s">
        <v>585</v>
      </c>
      <c r="F2154" s="1" t="s">
        <v>3015</v>
      </c>
      <c r="G2154" s="1" t="s">
        <v>1167</v>
      </c>
      <c r="H2154" s="1" t="s">
        <v>499</v>
      </c>
      <c r="I2154" s="1" t="s">
        <v>14</v>
      </c>
      <c r="J2154" s="1" t="s">
        <v>500</v>
      </c>
      <c r="K2154" s="1" t="s">
        <v>14</v>
      </c>
      <c r="L2154" s="1" t="s">
        <v>14</v>
      </c>
      <c r="M2154" s="1" t="s">
        <v>14</v>
      </c>
      <c r="N2154" s="1" t="s">
        <v>14</v>
      </c>
      <c r="O2154" s="1" t="s">
        <v>14</v>
      </c>
      <c r="P2154" s="1" t="s">
        <v>14</v>
      </c>
      <c r="Q2154" s="1"/>
    </row>
    <row r="2155" spans="1:17" x14ac:dyDescent="0.25">
      <c r="A2155" s="1" t="s">
        <v>268</v>
      </c>
      <c r="B2155" s="1" t="s">
        <v>3016</v>
      </c>
      <c r="C2155" s="1" t="s">
        <v>3017</v>
      </c>
      <c r="D2155" s="1" t="s">
        <v>18</v>
      </c>
      <c r="E2155" s="1" t="s">
        <v>497</v>
      </c>
      <c r="F2155" s="1" t="s">
        <v>2044</v>
      </c>
      <c r="G2155" s="1" t="s">
        <v>14</v>
      </c>
      <c r="H2155" s="1" t="s">
        <v>499</v>
      </c>
      <c r="I2155" s="1" t="s">
        <v>14</v>
      </c>
      <c r="J2155" s="1" t="s">
        <v>500</v>
      </c>
      <c r="K2155" s="1" t="s">
        <v>14</v>
      </c>
      <c r="L2155" s="1" t="s">
        <v>14</v>
      </c>
      <c r="M2155" s="1" t="s">
        <v>14</v>
      </c>
      <c r="N2155" s="1" t="s">
        <v>12</v>
      </c>
      <c r="O2155" s="1" t="s">
        <v>14</v>
      </c>
      <c r="P2155" s="1" t="s">
        <v>14</v>
      </c>
      <c r="Q2155" s="1"/>
    </row>
    <row r="2156" spans="1:17" x14ac:dyDescent="0.25">
      <c r="A2156" s="1" t="s">
        <v>268</v>
      </c>
      <c r="B2156" s="1" t="s">
        <v>3016</v>
      </c>
      <c r="C2156" s="1" t="s">
        <v>3017</v>
      </c>
      <c r="D2156" s="1" t="s">
        <v>1953</v>
      </c>
      <c r="E2156" s="1" t="s">
        <v>585</v>
      </c>
      <c r="F2156" s="1" t="s">
        <v>3018</v>
      </c>
      <c r="G2156" s="1" t="s">
        <v>1167</v>
      </c>
      <c r="H2156" s="1" t="s">
        <v>499</v>
      </c>
      <c r="I2156" s="1" t="s">
        <v>14</v>
      </c>
      <c r="J2156" s="1" t="s">
        <v>500</v>
      </c>
      <c r="K2156" s="1" t="s">
        <v>14</v>
      </c>
      <c r="L2156" s="1" t="s">
        <v>14</v>
      </c>
      <c r="M2156" s="1" t="s">
        <v>14</v>
      </c>
      <c r="N2156" s="1" t="s">
        <v>14</v>
      </c>
      <c r="O2156" s="1" t="s">
        <v>14</v>
      </c>
      <c r="P2156" s="1" t="s">
        <v>14</v>
      </c>
      <c r="Q2156" s="1"/>
    </row>
    <row r="2157" spans="1:17" x14ac:dyDescent="0.25">
      <c r="A2157" s="1" t="s">
        <v>268</v>
      </c>
      <c r="B2157" s="1" t="s">
        <v>3019</v>
      </c>
      <c r="C2157" s="1" t="s">
        <v>3020</v>
      </c>
      <c r="D2157" s="1" t="s">
        <v>18</v>
      </c>
      <c r="E2157" s="1" t="s">
        <v>497</v>
      </c>
      <c r="F2157" s="1" t="s">
        <v>2047</v>
      </c>
      <c r="G2157" s="1" t="s">
        <v>14</v>
      </c>
      <c r="H2157" s="1" t="s">
        <v>499</v>
      </c>
      <c r="I2157" s="1" t="s">
        <v>14</v>
      </c>
      <c r="J2157" s="1" t="s">
        <v>500</v>
      </c>
      <c r="K2157" s="1" t="s">
        <v>14</v>
      </c>
      <c r="L2157" s="1" t="s">
        <v>14</v>
      </c>
      <c r="M2157" s="1" t="s">
        <v>14</v>
      </c>
      <c r="N2157" s="1" t="s">
        <v>12</v>
      </c>
      <c r="O2157" s="1" t="s">
        <v>14</v>
      </c>
      <c r="P2157" s="1" t="s">
        <v>14</v>
      </c>
      <c r="Q2157" s="1"/>
    </row>
    <row r="2158" spans="1:17" x14ac:dyDescent="0.25">
      <c r="A2158" s="1" t="s">
        <v>268</v>
      </c>
      <c r="B2158" s="1" t="s">
        <v>3019</v>
      </c>
      <c r="C2158" s="1" t="s">
        <v>3020</v>
      </c>
      <c r="D2158" s="1" t="s">
        <v>1953</v>
      </c>
      <c r="E2158" s="1" t="s">
        <v>585</v>
      </c>
      <c r="F2158" s="1" t="s">
        <v>3021</v>
      </c>
      <c r="G2158" s="1" t="s">
        <v>1167</v>
      </c>
      <c r="H2158" s="1" t="s">
        <v>499</v>
      </c>
      <c r="I2158" s="1" t="s">
        <v>14</v>
      </c>
      <c r="J2158" s="1" t="s">
        <v>500</v>
      </c>
      <c r="K2158" s="1" t="s">
        <v>14</v>
      </c>
      <c r="L2158" s="1" t="s">
        <v>14</v>
      </c>
      <c r="M2158" s="1" t="s">
        <v>14</v>
      </c>
      <c r="N2158" s="1" t="s">
        <v>14</v>
      </c>
      <c r="O2158" s="1" t="s">
        <v>14</v>
      </c>
      <c r="P2158" s="1" t="s">
        <v>14</v>
      </c>
      <c r="Q2158" s="1"/>
    </row>
    <row r="2159" spans="1:17" x14ac:dyDescent="0.25">
      <c r="A2159" s="1" t="s">
        <v>268</v>
      </c>
      <c r="B2159" s="1" t="s">
        <v>3022</v>
      </c>
      <c r="C2159" s="1" t="s">
        <v>3023</v>
      </c>
      <c r="D2159" s="1" t="s">
        <v>12</v>
      </c>
      <c r="E2159" s="1" t="s">
        <v>502</v>
      </c>
      <c r="F2159" s="1" t="s">
        <v>14</v>
      </c>
      <c r="G2159" s="1" t="s">
        <v>14</v>
      </c>
      <c r="H2159" s="1" t="s">
        <v>14</v>
      </c>
      <c r="I2159" s="1" t="s">
        <v>14</v>
      </c>
      <c r="J2159" s="1" t="s">
        <v>14</v>
      </c>
      <c r="K2159" s="1" t="s">
        <v>14</v>
      </c>
      <c r="L2159" s="1" t="s">
        <v>14</v>
      </c>
      <c r="M2159" s="1" t="s">
        <v>14</v>
      </c>
      <c r="N2159" s="1" t="s">
        <v>14</v>
      </c>
      <c r="O2159" s="1" t="s">
        <v>14</v>
      </c>
      <c r="P2159" s="1" t="s">
        <v>14</v>
      </c>
      <c r="Q2159" s="1"/>
    </row>
    <row r="2160" spans="1:17" x14ac:dyDescent="0.25">
      <c r="A2160" s="1" t="s">
        <v>268</v>
      </c>
      <c r="B2160" s="1" t="s">
        <v>3024</v>
      </c>
      <c r="C2160" s="1" t="s">
        <v>3025</v>
      </c>
      <c r="D2160" s="1" t="s">
        <v>18</v>
      </c>
      <c r="E2160" s="1" t="s">
        <v>585</v>
      </c>
      <c r="F2160" s="1" t="s">
        <v>3026</v>
      </c>
      <c r="G2160" s="1" t="s">
        <v>14</v>
      </c>
      <c r="H2160" s="1" t="s">
        <v>494</v>
      </c>
      <c r="I2160" s="1" t="s">
        <v>505</v>
      </c>
      <c r="J2160" s="1" t="s">
        <v>252</v>
      </c>
      <c r="K2160" s="1" t="s">
        <v>14</v>
      </c>
      <c r="L2160" s="1" t="s">
        <v>14</v>
      </c>
      <c r="M2160" s="1" t="s">
        <v>509</v>
      </c>
      <c r="N2160" s="1" t="s">
        <v>14</v>
      </c>
      <c r="O2160" s="1" t="s">
        <v>14</v>
      </c>
      <c r="P2160" s="1" t="s">
        <v>14</v>
      </c>
      <c r="Q2160" s="1"/>
    </row>
    <row r="2161" spans="1:17" x14ac:dyDescent="0.25">
      <c r="A2161" s="1" t="s">
        <v>268</v>
      </c>
      <c r="B2161" s="1" t="s">
        <v>3027</v>
      </c>
      <c r="C2161" s="1" t="s">
        <v>3028</v>
      </c>
      <c r="D2161" s="1" t="s">
        <v>18</v>
      </c>
      <c r="E2161" s="1" t="s">
        <v>497</v>
      </c>
      <c r="F2161" s="1" t="s">
        <v>1956</v>
      </c>
      <c r="G2161" s="1" t="s">
        <v>14</v>
      </c>
      <c r="H2161" s="1" t="s">
        <v>14</v>
      </c>
      <c r="I2161" s="1" t="s">
        <v>14</v>
      </c>
      <c r="J2161" s="1" t="s">
        <v>14</v>
      </c>
      <c r="K2161" s="1" t="s">
        <v>14</v>
      </c>
      <c r="L2161" s="1" t="s">
        <v>14</v>
      </c>
      <c r="M2161" s="1" t="s">
        <v>14</v>
      </c>
      <c r="N2161" s="1" t="s">
        <v>12</v>
      </c>
      <c r="O2161" s="1" t="s">
        <v>14</v>
      </c>
      <c r="P2161" s="1" t="s">
        <v>14</v>
      </c>
      <c r="Q2161" s="1"/>
    </row>
    <row r="2162" spans="1:17" x14ac:dyDescent="0.25">
      <c r="A2162" s="1" t="s">
        <v>268</v>
      </c>
      <c r="B2162" s="1" t="s">
        <v>3027</v>
      </c>
      <c r="C2162" s="1" t="s">
        <v>3028</v>
      </c>
      <c r="D2162" s="1" t="s">
        <v>1953</v>
      </c>
      <c r="E2162" s="1" t="s">
        <v>585</v>
      </c>
      <c r="F2162" s="1" t="s">
        <v>3029</v>
      </c>
      <c r="G2162" s="1" t="s">
        <v>27</v>
      </c>
      <c r="H2162" s="1" t="s">
        <v>14</v>
      </c>
      <c r="I2162" s="1" t="s">
        <v>14</v>
      </c>
      <c r="J2162" s="1" t="s">
        <v>14</v>
      </c>
      <c r="K2162" s="1" t="s">
        <v>14</v>
      </c>
      <c r="L2162" s="1" t="s">
        <v>14</v>
      </c>
      <c r="M2162" s="1" t="s">
        <v>14</v>
      </c>
      <c r="N2162" s="1" t="s">
        <v>14</v>
      </c>
      <c r="O2162" s="1" t="s">
        <v>14</v>
      </c>
      <c r="P2162" s="1" t="s">
        <v>14</v>
      </c>
      <c r="Q2162" s="1"/>
    </row>
    <row r="2163" spans="1:17" x14ac:dyDescent="0.25">
      <c r="A2163" s="1" t="s">
        <v>268</v>
      </c>
      <c r="B2163" s="1" t="s">
        <v>3030</v>
      </c>
      <c r="C2163" s="1" t="s">
        <v>3031</v>
      </c>
      <c r="D2163" s="1" t="s">
        <v>18</v>
      </c>
      <c r="E2163" s="1" t="s">
        <v>497</v>
      </c>
      <c r="F2163" s="1" t="s">
        <v>2719</v>
      </c>
      <c r="G2163" s="1" t="s">
        <v>14</v>
      </c>
      <c r="H2163" s="1" t="s">
        <v>14</v>
      </c>
      <c r="I2163" s="1" t="s">
        <v>14</v>
      </c>
      <c r="J2163" s="1" t="s">
        <v>14</v>
      </c>
      <c r="K2163" s="1" t="s">
        <v>14</v>
      </c>
      <c r="L2163" s="1" t="s">
        <v>14</v>
      </c>
      <c r="M2163" s="1" t="s">
        <v>14</v>
      </c>
      <c r="N2163" s="1" t="s">
        <v>12</v>
      </c>
      <c r="O2163" s="1" t="s">
        <v>14</v>
      </c>
      <c r="P2163" s="1" t="s">
        <v>14</v>
      </c>
      <c r="Q2163" s="1"/>
    </row>
    <row r="2164" spans="1:17" x14ac:dyDescent="0.25">
      <c r="A2164" s="1" t="s">
        <v>268</v>
      </c>
      <c r="B2164" s="1" t="s">
        <v>3030</v>
      </c>
      <c r="C2164" s="1" t="s">
        <v>3031</v>
      </c>
      <c r="D2164" s="1" t="s">
        <v>1953</v>
      </c>
      <c r="E2164" s="1" t="s">
        <v>585</v>
      </c>
      <c r="F2164" s="1" t="s">
        <v>3032</v>
      </c>
      <c r="G2164" s="1" t="s">
        <v>1961</v>
      </c>
      <c r="H2164" s="1" t="s">
        <v>14</v>
      </c>
      <c r="I2164" s="1" t="s">
        <v>14</v>
      </c>
      <c r="J2164" s="1" t="s">
        <v>14</v>
      </c>
      <c r="K2164" s="1" t="s">
        <v>14</v>
      </c>
      <c r="L2164" s="1" t="s">
        <v>14</v>
      </c>
      <c r="M2164" s="1" t="s">
        <v>14</v>
      </c>
      <c r="N2164" s="1" t="s">
        <v>14</v>
      </c>
      <c r="O2164" s="1" t="s">
        <v>14</v>
      </c>
      <c r="P2164" s="1" t="s">
        <v>14</v>
      </c>
      <c r="Q2164" s="1"/>
    </row>
    <row r="2165" spans="1:17" x14ac:dyDescent="0.25">
      <c r="A2165" s="1" t="s">
        <v>268</v>
      </c>
      <c r="B2165" s="1" t="s">
        <v>3033</v>
      </c>
      <c r="C2165" s="1" t="s">
        <v>3034</v>
      </c>
      <c r="D2165" s="1" t="s">
        <v>18</v>
      </c>
      <c r="E2165" s="1" t="s">
        <v>497</v>
      </c>
      <c r="F2165" s="1" t="s">
        <v>1969</v>
      </c>
      <c r="G2165" s="1" t="s">
        <v>14</v>
      </c>
      <c r="H2165" s="1" t="s">
        <v>494</v>
      </c>
      <c r="I2165" s="1" t="s">
        <v>508</v>
      </c>
      <c r="J2165" s="1" t="s">
        <v>14</v>
      </c>
      <c r="K2165" s="1" t="s">
        <v>14</v>
      </c>
      <c r="L2165" s="1" t="s">
        <v>14</v>
      </c>
      <c r="M2165" s="1" t="s">
        <v>509</v>
      </c>
      <c r="N2165" s="1" t="s">
        <v>12</v>
      </c>
      <c r="O2165" s="1" t="s">
        <v>14</v>
      </c>
      <c r="P2165" s="1" t="s">
        <v>14</v>
      </c>
      <c r="Q2165" s="1"/>
    </row>
    <row r="2166" spans="1:17" x14ac:dyDescent="0.25">
      <c r="A2166" s="1" t="s">
        <v>268</v>
      </c>
      <c r="B2166" s="1" t="s">
        <v>3033</v>
      </c>
      <c r="C2166" s="1" t="s">
        <v>3034</v>
      </c>
      <c r="D2166" s="1" t="s">
        <v>1953</v>
      </c>
      <c r="E2166" s="1" t="s">
        <v>585</v>
      </c>
      <c r="F2166" s="1" t="s">
        <v>3035</v>
      </c>
      <c r="G2166" s="1" t="s">
        <v>27</v>
      </c>
      <c r="H2166" s="1" t="s">
        <v>494</v>
      </c>
      <c r="I2166" s="1" t="s">
        <v>508</v>
      </c>
      <c r="J2166" s="1" t="s">
        <v>14</v>
      </c>
      <c r="K2166" s="1" t="s">
        <v>14</v>
      </c>
      <c r="L2166" s="1" t="s">
        <v>509</v>
      </c>
      <c r="M2166" s="1" t="s">
        <v>509</v>
      </c>
      <c r="N2166" s="1" t="s">
        <v>14</v>
      </c>
      <c r="O2166" s="1" t="s">
        <v>14</v>
      </c>
      <c r="P2166" s="1" t="s">
        <v>14</v>
      </c>
      <c r="Q2166" s="1"/>
    </row>
    <row r="2167" spans="1:17" x14ac:dyDescent="0.25">
      <c r="A2167" s="1" t="s">
        <v>268</v>
      </c>
      <c r="B2167" s="1" t="s">
        <v>3036</v>
      </c>
      <c r="C2167" s="1" t="s">
        <v>3037</v>
      </c>
      <c r="D2167" s="1" t="s">
        <v>18</v>
      </c>
      <c r="E2167" s="1" t="s">
        <v>497</v>
      </c>
      <c r="F2167" s="1" t="s">
        <v>2724</v>
      </c>
      <c r="G2167" s="1" t="s">
        <v>14</v>
      </c>
      <c r="H2167" s="1" t="s">
        <v>14</v>
      </c>
      <c r="I2167" s="1" t="s">
        <v>14</v>
      </c>
      <c r="J2167" s="1" t="s">
        <v>14</v>
      </c>
      <c r="K2167" s="1" t="s">
        <v>14</v>
      </c>
      <c r="L2167" s="1" t="s">
        <v>14</v>
      </c>
      <c r="M2167" s="1" t="s">
        <v>14</v>
      </c>
      <c r="N2167" s="1" t="s">
        <v>12</v>
      </c>
      <c r="O2167" s="1" t="s">
        <v>14</v>
      </c>
      <c r="P2167" s="1" t="s">
        <v>14</v>
      </c>
      <c r="Q2167" s="1"/>
    </row>
    <row r="2168" spans="1:17" x14ac:dyDescent="0.25">
      <c r="A2168" s="1" t="s">
        <v>268</v>
      </c>
      <c r="B2168" s="1" t="s">
        <v>3036</v>
      </c>
      <c r="C2168" s="1" t="s">
        <v>3037</v>
      </c>
      <c r="D2168" s="1" t="s">
        <v>1953</v>
      </c>
      <c r="E2168" s="1" t="s">
        <v>585</v>
      </c>
      <c r="F2168" s="1" t="s">
        <v>3038</v>
      </c>
      <c r="G2168" s="1" t="s">
        <v>27</v>
      </c>
      <c r="H2168" s="1" t="s">
        <v>14</v>
      </c>
      <c r="I2168" s="1" t="s">
        <v>14</v>
      </c>
      <c r="J2168" s="1" t="s">
        <v>14</v>
      </c>
      <c r="K2168" s="1" t="s">
        <v>14</v>
      </c>
      <c r="L2168" s="1" t="s">
        <v>14</v>
      </c>
      <c r="M2168" s="1" t="s">
        <v>14</v>
      </c>
      <c r="N2168" s="1" t="s">
        <v>14</v>
      </c>
      <c r="O2168" s="1" t="s">
        <v>14</v>
      </c>
      <c r="P2168" s="1" t="s">
        <v>14</v>
      </c>
      <c r="Q2168" s="1"/>
    </row>
    <row r="2169" spans="1:17" x14ac:dyDescent="0.25">
      <c r="A2169" s="1" t="s">
        <v>268</v>
      </c>
      <c r="B2169" s="1" t="s">
        <v>3039</v>
      </c>
      <c r="C2169" s="1" t="s">
        <v>3040</v>
      </c>
      <c r="D2169" s="1" t="s">
        <v>18</v>
      </c>
      <c r="E2169" s="1" t="s">
        <v>497</v>
      </c>
      <c r="F2169" s="1" t="s">
        <v>1996</v>
      </c>
      <c r="G2169" s="1" t="s">
        <v>14</v>
      </c>
      <c r="H2169" s="1" t="s">
        <v>14</v>
      </c>
      <c r="I2169" s="1" t="s">
        <v>14</v>
      </c>
      <c r="J2169" s="1" t="s">
        <v>14</v>
      </c>
      <c r="K2169" s="1" t="s">
        <v>14</v>
      </c>
      <c r="L2169" s="1" t="s">
        <v>14</v>
      </c>
      <c r="M2169" s="1" t="s">
        <v>14</v>
      </c>
      <c r="N2169" s="1" t="s">
        <v>12</v>
      </c>
      <c r="O2169" s="1" t="s">
        <v>14</v>
      </c>
      <c r="P2169" s="1" t="s">
        <v>14</v>
      </c>
      <c r="Q2169" s="1"/>
    </row>
    <row r="2170" spans="1:17" x14ac:dyDescent="0.25">
      <c r="A2170" s="1" t="s">
        <v>268</v>
      </c>
      <c r="B2170" s="1" t="s">
        <v>3039</v>
      </c>
      <c r="C2170" s="1" t="s">
        <v>3040</v>
      </c>
      <c r="D2170" s="1" t="s">
        <v>1953</v>
      </c>
      <c r="E2170" s="1" t="s">
        <v>585</v>
      </c>
      <c r="F2170" s="1" t="s">
        <v>3041</v>
      </c>
      <c r="G2170" s="1" t="s">
        <v>1961</v>
      </c>
      <c r="H2170" s="1" t="s">
        <v>14</v>
      </c>
      <c r="I2170" s="1" t="s">
        <v>14</v>
      </c>
      <c r="J2170" s="1" t="s">
        <v>14</v>
      </c>
      <c r="K2170" s="1" t="s">
        <v>14</v>
      </c>
      <c r="L2170" s="1" t="s">
        <v>14</v>
      </c>
      <c r="M2170" s="1" t="s">
        <v>14</v>
      </c>
      <c r="N2170" s="1" t="s">
        <v>14</v>
      </c>
      <c r="O2170" s="1" t="s">
        <v>14</v>
      </c>
      <c r="P2170" s="1" t="s">
        <v>14</v>
      </c>
      <c r="Q2170" s="1"/>
    </row>
    <row r="2171" spans="1:17" x14ac:dyDescent="0.25">
      <c r="A2171" s="1" t="s">
        <v>268</v>
      </c>
      <c r="B2171" s="1" t="s">
        <v>3042</v>
      </c>
      <c r="C2171" s="1" t="s">
        <v>3043</v>
      </c>
      <c r="D2171" s="1" t="s">
        <v>18</v>
      </c>
      <c r="E2171" s="1" t="s">
        <v>497</v>
      </c>
      <c r="F2171" s="1" t="s">
        <v>1999</v>
      </c>
      <c r="G2171" s="1" t="s">
        <v>14</v>
      </c>
      <c r="H2171" s="1" t="s">
        <v>494</v>
      </c>
      <c r="I2171" s="1" t="s">
        <v>508</v>
      </c>
      <c r="J2171" s="1" t="s">
        <v>14</v>
      </c>
      <c r="K2171" s="1" t="s">
        <v>14</v>
      </c>
      <c r="L2171" s="1" t="s">
        <v>14</v>
      </c>
      <c r="M2171" s="1" t="s">
        <v>509</v>
      </c>
      <c r="N2171" s="1" t="s">
        <v>12</v>
      </c>
      <c r="O2171" s="1" t="s">
        <v>14</v>
      </c>
      <c r="P2171" s="1" t="s">
        <v>14</v>
      </c>
      <c r="Q2171" s="1"/>
    </row>
    <row r="2172" spans="1:17" x14ac:dyDescent="0.25">
      <c r="A2172" s="1" t="s">
        <v>268</v>
      </c>
      <c r="B2172" s="1" t="s">
        <v>3042</v>
      </c>
      <c r="C2172" s="1" t="s">
        <v>3043</v>
      </c>
      <c r="D2172" s="1" t="s">
        <v>1953</v>
      </c>
      <c r="E2172" s="1" t="s">
        <v>585</v>
      </c>
      <c r="F2172" s="1" t="s">
        <v>3044</v>
      </c>
      <c r="G2172" s="1" t="s">
        <v>1961</v>
      </c>
      <c r="H2172" s="1" t="s">
        <v>494</v>
      </c>
      <c r="I2172" s="1" t="s">
        <v>508</v>
      </c>
      <c r="J2172" s="1" t="s">
        <v>14</v>
      </c>
      <c r="K2172" s="1" t="s">
        <v>14</v>
      </c>
      <c r="L2172" s="1" t="s">
        <v>14</v>
      </c>
      <c r="M2172" s="1" t="s">
        <v>14</v>
      </c>
      <c r="N2172" s="1" t="s">
        <v>14</v>
      </c>
      <c r="O2172" s="1" t="s">
        <v>14</v>
      </c>
      <c r="P2172" s="1" t="s">
        <v>14</v>
      </c>
      <c r="Q2172" s="1"/>
    </row>
    <row r="2173" spans="1:17" x14ac:dyDescent="0.25">
      <c r="A2173" s="1" t="s">
        <v>268</v>
      </c>
      <c r="B2173" s="1" t="s">
        <v>3045</v>
      </c>
      <c r="C2173" s="1" t="s">
        <v>3046</v>
      </c>
      <c r="D2173" s="1" t="s">
        <v>18</v>
      </c>
      <c r="E2173" s="1" t="s">
        <v>497</v>
      </c>
      <c r="F2173" s="1" t="s">
        <v>2731</v>
      </c>
      <c r="G2173" s="1" t="s">
        <v>14</v>
      </c>
      <c r="H2173" s="1" t="s">
        <v>14</v>
      </c>
      <c r="I2173" s="1" t="s">
        <v>14</v>
      </c>
      <c r="J2173" s="1" t="s">
        <v>14</v>
      </c>
      <c r="K2173" s="1" t="s">
        <v>14</v>
      </c>
      <c r="L2173" s="1" t="s">
        <v>14</v>
      </c>
      <c r="M2173" s="1" t="s">
        <v>14</v>
      </c>
      <c r="N2173" s="1" t="s">
        <v>12</v>
      </c>
      <c r="O2173" s="1" t="s">
        <v>14</v>
      </c>
      <c r="P2173" s="1" t="s">
        <v>14</v>
      </c>
      <c r="Q2173" s="1"/>
    </row>
    <row r="2174" spans="1:17" x14ac:dyDescent="0.25">
      <c r="A2174" s="1" t="s">
        <v>268</v>
      </c>
      <c r="B2174" s="1" t="s">
        <v>3045</v>
      </c>
      <c r="C2174" s="1" t="s">
        <v>3046</v>
      </c>
      <c r="D2174" s="1" t="s">
        <v>1953</v>
      </c>
      <c r="E2174" s="1" t="s">
        <v>585</v>
      </c>
      <c r="F2174" s="1" t="s">
        <v>3047</v>
      </c>
      <c r="G2174" s="1" t="s">
        <v>1961</v>
      </c>
      <c r="H2174" s="1" t="s">
        <v>14</v>
      </c>
      <c r="I2174" s="1" t="s">
        <v>14</v>
      </c>
      <c r="J2174" s="1" t="s">
        <v>14</v>
      </c>
      <c r="K2174" s="1" t="s">
        <v>14</v>
      </c>
      <c r="L2174" s="1" t="s">
        <v>14</v>
      </c>
      <c r="M2174" s="1" t="s">
        <v>14</v>
      </c>
      <c r="N2174" s="1" t="s">
        <v>14</v>
      </c>
      <c r="O2174" s="1" t="s">
        <v>14</v>
      </c>
      <c r="P2174" s="1" t="s">
        <v>14</v>
      </c>
      <c r="Q2174" s="1"/>
    </row>
    <row r="2175" spans="1:17" x14ac:dyDescent="0.25">
      <c r="A2175" s="1" t="s">
        <v>268</v>
      </c>
      <c r="B2175" s="1" t="s">
        <v>3048</v>
      </c>
      <c r="C2175" s="1" t="s">
        <v>3049</v>
      </c>
      <c r="D2175" s="1" t="s">
        <v>18</v>
      </c>
      <c r="E2175" s="1" t="s">
        <v>497</v>
      </c>
      <c r="F2175" s="1" t="s">
        <v>2005</v>
      </c>
      <c r="G2175" s="1" t="s">
        <v>14</v>
      </c>
      <c r="H2175" s="1" t="s">
        <v>494</v>
      </c>
      <c r="I2175" s="1" t="s">
        <v>508</v>
      </c>
      <c r="J2175" s="1" t="s">
        <v>14</v>
      </c>
      <c r="K2175" s="1" t="s">
        <v>14</v>
      </c>
      <c r="L2175" s="1" t="s">
        <v>14</v>
      </c>
      <c r="M2175" s="1" t="s">
        <v>509</v>
      </c>
      <c r="N2175" s="1" t="s">
        <v>12</v>
      </c>
      <c r="O2175" s="1" t="s">
        <v>14</v>
      </c>
      <c r="P2175" s="1" t="s">
        <v>14</v>
      </c>
      <c r="Q2175" s="1"/>
    </row>
    <row r="2176" spans="1:17" x14ac:dyDescent="0.25">
      <c r="A2176" s="1" t="s">
        <v>268</v>
      </c>
      <c r="B2176" s="1" t="s">
        <v>3048</v>
      </c>
      <c r="C2176" s="1" t="s">
        <v>3049</v>
      </c>
      <c r="D2176" s="1" t="s">
        <v>1953</v>
      </c>
      <c r="E2176" s="1" t="s">
        <v>585</v>
      </c>
      <c r="F2176" s="1" t="s">
        <v>3050</v>
      </c>
      <c r="G2176" s="1" t="s">
        <v>1961</v>
      </c>
      <c r="H2176" s="1" t="s">
        <v>494</v>
      </c>
      <c r="I2176" s="1" t="s">
        <v>508</v>
      </c>
      <c r="J2176" s="1" t="s">
        <v>14</v>
      </c>
      <c r="K2176" s="1" t="s">
        <v>14</v>
      </c>
      <c r="L2176" s="1" t="s">
        <v>509</v>
      </c>
      <c r="M2176" s="1" t="s">
        <v>509</v>
      </c>
      <c r="N2176" s="1" t="s">
        <v>14</v>
      </c>
      <c r="O2176" s="1" t="s">
        <v>14</v>
      </c>
      <c r="P2176" s="1" t="s">
        <v>14</v>
      </c>
      <c r="Q2176" s="1"/>
    </row>
    <row r="2177" spans="1:17" x14ac:dyDescent="0.25">
      <c r="A2177" s="1" t="s">
        <v>268</v>
      </c>
      <c r="B2177" s="1" t="s">
        <v>3051</v>
      </c>
      <c r="C2177" s="1" t="s">
        <v>3052</v>
      </c>
      <c r="D2177" s="1" t="s">
        <v>18</v>
      </c>
      <c r="E2177" s="1" t="s">
        <v>497</v>
      </c>
      <c r="F2177" s="1" t="s">
        <v>2017</v>
      </c>
      <c r="G2177" s="1" t="s">
        <v>14</v>
      </c>
      <c r="H2177" s="1" t="s">
        <v>14</v>
      </c>
      <c r="I2177" s="1" t="s">
        <v>14</v>
      </c>
      <c r="J2177" s="1" t="s">
        <v>14</v>
      </c>
      <c r="K2177" s="1" t="s">
        <v>14</v>
      </c>
      <c r="L2177" s="1" t="s">
        <v>14</v>
      </c>
      <c r="M2177" s="1" t="s">
        <v>14</v>
      </c>
      <c r="N2177" s="1" t="s">
        <v>12</v>
      </c>
      <c r="O2177" s="1" t="s">
        <v>14</v>
      </c>
      <c r="P2177" s="1" t="s">
        <v>14</v>
      </c>
      <c r="Q2177" s="1"/>
    </row>
    <row r="2178" spans="1:17" x14ac:dyDescent="0.25">
      <c r="A2178" s="1" t="s">
        <v>268</v>
      </c>
      <c r="B2178" s="1" t="s">
        <v>3051</v>
      </c>
      <c r="C2178" s="1" t="s">
        <v>3052</v>
      </c>
      <c r="D2178" s="1" t="s">
        <v>1953</v>
      </c>
      <c r="E2178" s="1" t="s">
        <v>585</v>
      </c>
      <c r="F2178" s="1" t="s">
        <v>3053</v>
      </c>
      <c r="G2178" s="1" t="s">
        <v>27</v>
      </c>
      <c r="H2178" s="1" t="s">
        <v>14</v>
      </c>
      <c r="I2178" s="1" t="s">
        <v>14</v>
      </c>
      <c r="J2178" s="1" t="s">
        <v>14</v>
      </c>
      <c r="K2178" s="1" t="s">
        <v>14</v>
      </c>
      <c r="L2178" s="1" t="s">
        <v>14</v>
      </c>
      <c r="M2178" s="1" t="s">
        <v>14</v>
      </c>
      <c r="N2178" s="1" t="s">
        <v>14</v>
      </c>
      <c r="O2178" s="1" t="s">
        <v>14</v>
      </c>
      <c r="P2178" s="1" t="s">
        <v>14</v>
      </c>
      <c r="Q2178" s="1"/>
    </row>
    <row r="2179" spans="1:17" x14ac:dyDescent="0.25">
      <c r="A2179" s="1" t="s">
        <v>268</v>
      </c>
      <c r="B2179" s="1" t="s">
        <v>3054</v>
      </c>
      <c r="C2179" s="1" t="s">
        <v>3055</v>
      </c>
      <c r="D2179" s="1" t="s">
        <v>18</v>
      </c>
      <c r="E2179" s="1" t="s">
        <v>497</v>
      </c>
      <c r="F2179" s="1" t="s">
        <v>2020</v>
      </c>
      <c r="G2179" s="1" t="s">
        <v>14</v>
      </c>
      <c r="H2179" s="1" t="s">
        <v>14</v>
      </c>
      <c r="I2179" s="1" t="s">
        <v>14</v>
      </c>
      <c r="J2179" s="1" t="s">
        <v>14</v>
      </c>
      <c r="K2179" s="1" t="s">
        <v>14</v>
      </c>
      <c r="L2179" s="1" t="s">
        <v>14</v>
      </c>
      <c r="M2179" s="1" t="s">
        <v>14</v>
      </c>
      <c r="N2179" s="1" t="s">
        <v>12</v>
      </c>
      <c r="O2179" s="1" t="s">
        <v>14</v>
      </c>
      <c r="P2179" s="1" t="s">
        <v>14</v>
      </c>
      <c r="Q2179" s="1"/>
    </row>
    <row r="2180" spans="1:17" x14ac:dyDescent="0.25">
      <c r="A2180" s="1" t="s">
        <v>268</v>
      </c>
      <c r="B2180" s="1" t="s">
        <v>3054</v>
      </c>
      <c r="C2180" s="1" t="s">
        <v>3055</v>
      </c>
      <c r="D2180" s="1" t="s">
        <v>1953</v>
      </c>
      <c r="E2180" s="1" t="s">
        <v>585</v>
      </c>
      <c r="F2180" s="1" t="s">
        <v>3056</v>
      </c>
      <c r="G2180" s="1" t="s">
        <v>27</v>
      </c>
      <c r="H2180" s="1" t="s">
        <v>14</v>
      </c>
      <c r="I2180" s="1" t="s">
        <v>14</v>
      </c>
      <c r="J2180" s="1" t="s">
        <v>14</v>
      </c>
      <c r="K2180" s="1" t="s">
        <v>14</v>
      </c>
      <c r="L2180" s="1" t="s">
        <v>14</v>
      </c>
      <c r="M2180" s="1" t="s">
        <v>14</v>
      </c>
      <c r="N2180" s="1" t="s">
        <v>14</v>
      </c>
      <c r="O2180" s="1" t="s">
        <v>14</v>
      </c>
      <c r="P2180" s="1" t="s">
        <v>14</v>
      </c>
      <c r="Q2180" s="1"/>
    </row>
    <row r="2181" spans="1:17" x14ac:dyDescent="0.25">
      <c r="A2181" s="1" t="s">
        <v>268</v>
      </c>
      <c r="B2181" s="1" t="s">
        <v>3057</v>
      </c>
      <c r="C2181" s="1" t="s">
        <v>3058</v>
      </c>
      <c r="D2181" s="1" t="s">
        <v>18</v>
      </c>
      <c r="E2181" s="1" t="s">
        <v>497</v>
      </c>
      <c r="F2181" s="1" t="s">
        <v>2023</v>
      </c>
      <c r="G2181" s="1" t="s">
        <v>14</v>
      </c>
      <c r="H2181" s="1" t="s">
        <v>494</v>
      </c>
      <c r="I2181" s="1" t="s">
        <v>508</v>
      </c>
      <c r="J2181" s="1" t="s">
        <v>14</v>
      </c>
      <c r="K2181" s="1" t="s">
        <v>14</v>
      </c>
      <c r="L2181" s="1" t="s">
        <v>14</v>
      </c>
      <c r="M2181" s="1" t="s">
        <v>509</v>
      </c>
      <c r="N2181" s="1" t="s">
        <v>12</v>
      </c>
      <c r="O2181" s="1" t="s">
        <v>14</v>
      </c>
      <c r="P2181" s="1" t="s">
        <v>14</v>
      </c>
      <c r="Q2181" s="1"/>
    </row>
    <row r="2182" spans="1:17" x14ac:dyDescent="0.25">
      <c r="A2182" s="1" t="s">
        <v>268</v>
      </c>
      <c r="B2182" s="1" t="s">
        <v>3057</v>
      </c>
      <c r="C2182" s="1" t="s">
        <v>3058</v>
      </c>
      <c r="D2182" s="1" t="s">
        <v>1953</v>
      </c>
      <c r="E2182" s="1" t="s">
        <v>585</v>
      </c>
      <c r="F2182" s="1" t="s">
        <v>3059</v>
      </c>
      <c r="G2182" s="1" t="s">
        <v>27</v>
      </c>
      <c r="H2182" s="1" t="s">
        <v>494</v>
      </c>
      <c r="I2182" s="1" t="s">
        <v>508</v>
      </c>
      <c r="J2182" s="1" t="s">
        <v>14</v>
      </c>
      <c r="K2182" s="1" t="s">
        <v>14</v>
      </c>
      <c r="L2182" s="1" t="s">
        <v>509</v>
      </c>
      <c r="M2182" s="1" t="s">
        <v>509</v>
      </c>
      <c r="N2182" s="1" t="s">
        <v>14</v>
      </c>
      <c r="O2182" s="1" t="s">
        <v>14</v>
      </c>
      <c r="P2182" s="1" t="s">
        <v>14</v>
      </c>
      <c r="Q2182" s="1"/>
    </row>
    <row r="2183" spans="1:17" x14ac:dyDescent="0.25">
      <c r="A2183" s="1" t="s">
        <v>268</v>
      </c>
      <c r="B2183" s="1" t="s">
        <v>3060</v>
      </c>
      <c r="C2183" s="1" t="s">
        <v>3061</v>
      </c>
      <c r="D2183" s="1" t="s">
        <v>18</v>
      </c>
      <c r="E2183" s="1" t="s">
        <v>497</v>
      </c>
      <c r="F2183" s="1" t="s">
        <v>2742</v>
      </c>
      <c r="G2183" s="1" t="s">
        <v>14</v>
      </c>
      <c r="H2183" s="1" t="s">
        <v>14</v>
      </c>
      <c r="I2183" s="1" t="s">
        <v>14</v>
      </c>
      <c r="J2183" s="1" t="s">
        <v>14</v>
      </c>
      <c r="K2183" s="1" t="s">
        <v>14</v>
      </c>
      <c r="L2183" s="1" t="s">
        <v>14</v>
      </c>
      <c r="M2183" s="1" t="s">
        <v>14</v>
      </c>
      <c r="N2183" s="1" t="s">
        <v>12</v>
      </c>
      <c r="O2183" s="1" t="s">
        <v>14</v>
      </c>
      <c r="P2183" s="1" t="s">
        <v>14</v>
      </c>
      <c r="Q2183" s="1"/>
    </row>
    <row r="2184" spans="1:17" x14ac:dyDescent="0.25">
      <c r="A2184" s="1" t="s">
        <v>268</v>
      </c>
      <c r="B2184" s="1" t="s">
        <v>3060</v>
      </c>
      <c r="C2184" s="1" t="s">
        <v>3061</v>
      </c>
      <c r="D2184" s="1" t="s">
        <v>1953</v>
      </c>
      <c r="E2184" s="1" t="s">
        <v>585</v>
      </c>
      <c r="F2184" s="1" t="s">
        <v>3062</v>
      </c>
      <c r="G2184" s="1" t="s">
        <v>27</v>
      </c>
      <c r="H2184" s="1" t="s">
        <v>14</v>
      </c>
      <c r="I2184" s="1" t="s">
        <v>14</v>
      </c>
      <c r="J2184" s="1" t="s">
        <v>14</v>
      </c>
      <c r="K2184" s="1" t="s">
        <v>14</v>
      </c>
      <c r="L2184" s="1" t="s">
        <v>14</v>
      </c>
      <c r="M2184" s="1" t="s">
        <v>14</v>
      </c>
      <c r="N2184" s="1" t="s">
        <v>14</v>
      </c>
      <c r="O2184" s="1" t="s">
        <v>14</v>
      </c>
      <c r="P2184" s="1" t="s">
        <v>14</v>
      </c>
      <c r="Q2184" s="1"/>
    </row>
    <row r="2185" spans="1:17" x14ac:dyDescent="0.25">
      <c r="A2185" s="1" t="s">
        <v>268</v>
      </c>
      <c r="B2185" s="1" t="s">
        <v>3063</v>
      </c>
      <c r="C2185" s="1" t="s">
        <v>3064</v>
      </c>
      <c r="D2185" s="1" t="s">
        <v>18</v>
      </c>
      <c r="E2185" s="1" t="s">
        <v>497</v>
      </c>
      <c r="F2185" s="1" t="s">
        <v>2745</v>
      </c>
      <c r="G2185" s="1" t="s">
        <v>14</v>
      </c>
      <c r="H2185" s="1" t="s">
        <v>14</v>
      </c>
      <c r="I2185" s="1" t="s">
        <v>14</v>
      </c>
      <c r="J2185" s="1" t="s">
        <v>14</v>
      </c>
      <c r="K2185" s="1" t="s">
        <v>14</v>
      </c>
      <c r="L2185" s="1" t="s">
        <v>14</v>
      </c>
      <c r="M2185" s="1" t="s">
        <v>14</v>
      </c>
      <c r="N2185" s="1" t="s">
        <v>12</v>
      </c>
      <c r="O2185" s="1" t="s">
        <v>14</v>
      </c>
      <c r="P2185" s="1" t="s">
        <v>14</v>
      </c>
      <c r="Q2185" s="1"/>
    </row>
    <row r="2186" spans="1:17" x14ac:dyDescent="0.25">
      <c r="A2186" s="1" t="s">
        <v>268</v>
      </c>
      <c r="B2186" s="1" t="s">
        <v>3063</v>
      </c>
      <c r="C2186" s="1" t="s">
        <v>3064</v>
      </c>
      <c r="D2186" s="1" t="s">
        <v>1953</v>
      </c>
      <c r="E2186" s="1" t="s">
        <v>585</v>
      </c>
      <c r="F2186" s="1" t="s">
        <v>3065</v>
      </c>
      <c r="G2186" s="1" t="s">
        <v>27</v>
      </c>
      <c r="H2186" s="1" t="s">
        <v>14</v>
      </c>
      <c r="I2186" s="1" t="s">
        <v>14</v>
      </c>
      <c r="J2186" s="1" t="s">
        <v>14</v>
      </c>
      <c r="K2186" s="1" t="s">
        <v>14</v>
      </c>
      <c r="L2186" s="1" t="s">
        <v>14</v>
      </c>
      <c r="M2186" s="1" t="s">
        <v>14</v>
      </c>
      <c r="N2186" s="1" t="s">
        <v>14</v>
      </c>
      <c r="O2186" s="1" t="s">
        <v>14</v>
      </c>
      <c r="P2186" s="1" t="s">
        <v>14</v>
      </c>
      <c r="Q2186" s="1"/>
    </row>
    <row r="2187" spans="1:17" x14ac:dyDescent="0.25">
      <c r="A2187" s="1" t="s">
        <v>268</v>
      </c>
      <c r="B2187" s="1" t="s">
        <v>3066</v>
      </c>
      <c r="C2187" s="1" t="s">
        <v>3067</v>
      </c>
      <c r="D2187" s="1" t="s">
        <v>18</v>
      </c>
      <c r="E2187" s="1" t="s">
        <v>497</v>
      </c>
      <c r="F2187" s="1" t="s">
        <v>2748</v>
      </c>
      <c r="G2187" s="1" t="s">
        <v>14</v>
      </c>
      <c r="H2187" s="1" t="s">
        <v>14</v>
      </c>
      <c r="I2187" s="1" t="s">
        <v>14</v>
      </c>
      <c r="J2187" s="1" t="s">
        <v>14</v>
      </c>
      <c r="K2187" s="1" t="s">
        <v>14</v>
      </c>
      <c r="L2187" s="1" t="s">
        <v>14</v>
      </c>
      <c r="M2187" s="1" t="s">
        <v>14</v>
      </c>
      <c r="N2187" s="1" t="s">
        <v>12</v>
      </c>
      <c r="O2187" s="1" t="s">
        <v>14</v>
      </c>
      <c r="P2187" s="1" t="s">
        <v>14</v>
      </c>
      <c r="Q2187" s="1"/>
    </row>
    <row r="2188" spans="1:17" x14ac:dyDescent="0.25">
      <c r="A2188" s="1" t="s">
        <v>268</v>
      </c>
      <c r="B2188" s="1" t="s">
        <v>3066</v>
      </c>
      <c r="C2188" s="1" t="s">
        <v>3067</v>
      </c>
      <c r="D2188" s="1" t="s">
        <v>1953</v>
      </c>
      <c r="E2188" s="1" t="s">
        <v>585</v>
      </c>
      <c r="F2188" s="1" t="s">
        <v>3068</v>
      </c>
      <c r="G2188" s="1" t="s">
        <v>27</v>
      </c>
      <c r="H2188" s="1" t="s">
        <v>14</v>
      </c>
      <c r="I2188" s="1" t="s">
        <v>14</v>
      </c>
      <c r="J2188" s="1" t="s">
        <v>14</v>
      </c>
      <c r="K2188" s="1" t="s">
        <v>14</v>
      </c>
      <c r="L2188" s="1" t="s">
        <v>14</v>
      </c>
      <c r="M2188" s="1" t="s">
        <v>14</v>
      </c>
      <c r="N2188" s="1" t="s">
        <v>14</v>
      </c>
      <c r="O2188" s="1" t="s">
        <v>14</v>
      </c>
      <c r="P2188" s="1" t="s">
        <v>14</v>
      </c>
      <c r="Q2188" s="1"/>
    </row>
    <row r="2189" spans="1:17" x14ac:dyDescent="0.25">
      <c r="A2189" s="1" t="s">
        <v>268</v>
      </c>
      <c r="B2189" s="1" t="s">
        <v>3069</v>
      </c>
      <c r="C2189" s="1" t="s">
        <v>3070</v>
      </c>
      <c r="D2189" s="1" t="s">
        <v>18</v>
      </c>
      <c r="E2189" s="1" t="s">
        <v>497</v>
      </c>
      <c r="F2189" s="1" t="s">
        <v>2751</v>
      </c>
      <c r="G2189" s="1" t="s">
        <v>14</v>
      </c>
      <c r="H2189" s="1" t="s">
        <v>14</v>
      </c>
      <c r="I2189" s="1" t="s">
        <v>14</v>
      </c>
      <c r="J2189" s="1" t="s">
        <v>14</v>
      </c>
      <c r="K2189" s="1" t="s">
        <v>14</v>
      </c>
      <c r="L2189" s="1" t="s">
        <v>14</v>
      </c>
      <c r="M2189" s="1" t="s">
        <v>14</v>
      </c>
      <c r="N2189" s="1" t="s">
        <v>12</v>
      </c>
      <c r="O2189" s="1" t="s">
        <v>14</v>
      </c>
      <c r="P2189" s="1" t="s">
        <v>14</v>
      </c>
      <c r="Q2189" s="1"/>
    </row>
    <row r="2190" spans="1:17" x14ac:dyDescent="0.25">
      <c r="A2190" s="1" t="s">
        <v>268</v>
      </c>
      <c r="B2190" s="1" t="s">
        <v>3069</v>
      </c>
      <c r="C2190" s="1" t="s">
        <v>3070</v>
      </c>
      <c r="D2190" s="1" t="s">
        <v>1953</v>
      </c>
      <c r="E2190" s="1" t="s">
        <v>585</v>
      </c>
      <c r="F2190" s="1" t="s">
        <v>3071</v>
      </c>
      <c r="G2190" s="1" t="s">
        <v>27</v>
      </c>
      <c r="H2190" s="1" t="s">
        <v>14</v>
      </c>
      <c r="I2190" s="1" t="s">
        <v>14</v>
      </c>
      <c r="J2190" s="1" t="s">
        <v>14</v>
      </c>
      <c r="K2190" s="1" t="s">
        <v>14</v>
      </c>
      <c r="L2190" s="1" t="s">
        <v>14</v>
      </c>
      <c r="M2190" s="1" t="s">
        <v>14</v>
      </c>
      <c r="N2190" s="1" t="s">
        <v>14</v>
      </c>
      <c r="O2190" s="1" t="s">
        <v>14</v>
      </c>
      <c r="P2190" s="1" t="s">
        <v>14</v>
      </c>
      <c r="Q2190" s="1"/>
    </row>
    <row r="2191" spans="1:17" x14ac:dyDescent="0.25">
      <c r="A2191" s="1" t="s">
        <v>268</v>
      </c>
      <c r="B2191" s="1" t="s">
        <v>3072</v>
      </c>
      <c r="C2191" s="1" t="s">
        <v>3073</v>
      </c>
      <c r="D2191" s="1" t="s">
        <v>18</v>
      </c>
      <c r="E2191" s="1" t="s">
        <v>497</v>
      </c>
      <c r="F2191" s="1" t="s">
        <v>2754</v>
      </c>
      <c r="G2191" s="1" t="s">
        <v>14</v>
      </c>
      <c r="H2191" s="1" t="s">
        <v>14</v>
      </c>
      <c r="I2191" s="1" t="s">
        <v>14</v>
      </c>
      <c r="J2191" s="1" t="s">
        <v>14</v>
      </c>
      <c r="K2191" s="1" t="s">
        <v>14</v>
      </c>
      <c r="L2191" s="1" t="s">
        <v>14</v>
      </c>
      <c r="M2191" s="1" t="s">
        <v>14</v>
      </c>
      <c r="N2191" s="1" t="s">
        <v>12</v>
      </c>
      <c r="O2191" s="1" t="s">
        <v>14</v>
      </c>
      <c r="P2191" s="1" t="s">
        <v>14</v>
      </c>
      <c r="Q2191" s="1"/>
    </row>
    <row r="2192" spans="1:17" x14ac:dyDescent="0.25">
      <c r="A2192" s="1" t="s">
        <v>268</v>
      </c>
      <c r="B2192" s="1" t="s">
        <v>3072</v>
      </c>
      <c r="C2192" s="1" t="s">
        <v>3073</v>
      </c>
      <c r="D2192" s="1" t="s">
        <v>1953</v>
      </c>
      <c r="E2192" s="1" t="s">
        <v>585</v>
      </c>
      <c r="F2192" s="1" t="s">
        <v>3074</v>
      </c>
      <c r="G2192" s="1" t="s">
        <v>27</v>
      </c>
      <c r="H2192" s="1" t="s">
        <v>14</v>
      </c>
      <c r="I2192" s="1" t="s">
        <v>14</v>
      </c>
      <c r="J2192" s="1" t="s">
        <v>14</v>
      </c>
      <c r="K2192" s="1" t="s">
        <v>14</v>
      </c>
      <c r="L2192" s="1" t="s">
        <v>14</v>
      </c>
      <c r="M2192" s="1" t="s">
        <v>14</v>
      </c>
      <c r="N2192" s="1" t="s">
        <v>14</v>
      </c>
      <c r="O2192" s="1" t="s">
        <v>14</v>
      </c>
      <c r="P2192" s="1" t="s">
        <v>14</v>
      </c>
      <c r="Q2192" s="1"/>
    </row>
    <row r="2193" spans="1:17" x14ac:dyDescent="0.25">
      <c r="A2193" s="1" t="s">
        <v>268</v>
      </c>
      <c r="B2193" s="1" t="s">
        <v>3075</v>
      </c>
      <c r="C2193" s="1" t="s">
        <v>3076</v>
      </c>
      <c r="D2193" s="1" t="s">
        <v>18</v>
      </c>
      <c r="E2193" s="1" t="s">
        <v>497</v>
      </c>
      <c r="F2193" s="1" t="s">
        <v>2757</v>
      </c>
      <c r="G2193" s="1" t="s">
        <v>14</v>
      </c>
      <c r="H2193" s="1" t="s">
        <v>14</v>
      </c>
      <c r="I2193" s="1" t="s">
        <v>14</v>
      </c>
      <c r="J2193" s="1" t="s">
        <v>14</v>
      </c>
      <c r="K2193" s="1" t="s">
        <v>14</v>
      </c>
      <c r="L2193" s="1" t="s">
        <v>14</v>
      </c>
      <c r="M2193" s="1" t="s">
        <v>14</v>
      </c>
      <c r="N2193" s="1" t="s">
        <v>12</v>
      </c>
      <c r="O2193" s="1" t="s">
        <v>14</v>
      </c>
      <c r="P2193" s="1" t="s">
        <v>14</v>
      </c>
      <c r="Q2193" s="1"/>
    </row>
    <row r="2194" spans="1:17" x14ac:dyDescent="0.25">
      <c r="A2194" s="1" t="s">
        <v>268</v>
      </c>
      <c r="B2194" s="1" t="s">
        <v>3075</v>
      </c>
      <c r="C2194" s="1" t="s">
        <v>3076</v>
      </c>
      <c r="D2194" s="1" t="s">
        <v>1953</v>
      </c>
      <c r="E2194" s="1" t="s">
        <v>585</v>
      </c>
      <c r="F2194" s="1" t="s">
        <v>3077</v>
      </c>
      <c r="G2194" s="1" t="s">
        <v>1961</v>
      </c>
      <c r="H2194" s="1" t="s">
        <v>14</v>
      </c>
      <c r="I2194" s="1" t="s">
        <v>14</v>
      </c>
      <c r="J2194" s="1" t="s">
        <v>14</v>
      </c>
      <c r="K2194" s="1" t="s">
        <v>14</v>
      </c>
      <c r="L2194" s="1" t="s">
        <v>14</v>
      </c>
      <c r="M2194" s="1" t="s">
        <v>14</v>
      </c>
      <c r="N2194" s="1" t="s">
        <v>14</v>
      </c>
      <c r="O2194" s="1" t="s">
        <v>14</v>
      </c>
      <c r="P2194" s="1" t="s">
        <v>14</v>
      </c>
      <c r="Q2194" s="1"/>
    </row>
    <row r="2195" spans="1:17" x14ac:dyDescent="0.25">
      <c r="A2195" s="1" t="s">
        <v>268</v>
      </c>
      <c r="B2195" s="1" t="s">
        <v>3078</v>
      </c>
      <c r="C2195" s="1" t="s">
        <v>3079</v>
      </c>
      <c r="D2195" s="1" t="s">
        <v>18</v>
      </c>
      <c r="E2195" s="1" t="s">
        <v>497</v>
      </c>
      <c r="F2195" s="1" t="s">
        <v>2760</v>
      </c>
      <c r="G2195" s="1" t="s">
        <v>14</v>
      </c>
      <c r="H2195" s="1" t="s">
        <v>494</v>
      </c>
      <c r="I2195" s="1" t="s">
        <v>508</v>
      </c>
      <c r="J2195" s="1" t="s">
        <v>14</v>
      </c>
      <c r="K2195" s="1" t="s">
        <v>14</v>
      </c>
      <c r="L2195" s="1" t="s">
        <v>14</v>
      </c>
      <c r="M2195" s="1" t="s">
        <v>509</v>
      </c>
      <c r="N2195" s="1" t="s">
        <v>12</v>
      </c>
      <c r="O2195" s="1" t="s">
        <v>14</v>
      </c>
      <c r="P2195" s="1" t="s">
        <v>14</v>
      </c>
      <c r="Q2195" s="1"/>
    </row>
    <row r="2196" spans="1:17" x14ac:dyDescent="0.25">
      <c r="A2196" s="1" t="s">
        <v>268</v>
      </c>
      <c r="B2196" s="1" t="s">
        <v>3078</v>
      </c>
      <c r="C2196" s="1" t="s">
        <v>3079</v>
      </c>
      <c r="D2196" s="1" t="s">
        <v>1953</v>
      </c>
      <c r="E2196" s="1" t="s">
        <v>585</v>
      </c>
      <c r="F2196" s="1" t="s">
        <v>3080</v>
      </c>
      <c r="G2196" s="1" t="s">
        <v>1961</v>
      </c>
      <c r="H2196" s="1" t="s">
        <v>494</v>
      </c>
      <c r="I2196" s="1" t="s">
        <v>508</v>
      </c>
      <c r="J2196" s="1" t="s">
        <v>14</v>
      </c>
      <c r="K2196" s="1" t="s">
        <v>14</v>
      </c>
      <c r="L2196" s="1" t="s">
        <v>509</v>
      </c>
      <c r="M2196" s="1" t="s">
        <v>509</v>
      </c>
      <c r="N2196" s="1" t="s">
        <v>14</v>
      </c>
      <c r="O2196" s="1" t="s">
        <v>14</v>
      </c>
      <c r="P2196" s="1" t="s">
        <v>14</v>
      </c>
      <c r="Q2196" s="1"/>
    </row>
    <row r="2197" spans="1:17" x14ac:dyDescent="0.25">
      <c r="A2197" s="1" t="s">
        <v>268</v>
      </c>
      <c r="B2197" s="1" t="s">
        <v>3081</v>
      </c>
      <c r="C2197" s="1" t="s">
        <v>3082</v>
      </c>
      <c r="D2197" s="1" t="s">
        <v>18</v>
      </c>
      <c r="E2197" s="1" t="s">
        <v>497</v>
      </c>
      <c r="F2197" s="1" t="s">
        <v>2032</v>
      </c>
      <c r="G2197" s="1" t="s">
        <v>14</v>
      </c>
      <c r="H2197" s="1" t="s">
        <v>494</v>
      </c>
      <c r="I2197" s="1" t="s">
        <v>508</v>
      </c>
      <c r="J2197" s="1" t="s">
        <v>14</v>
      </c>
      <c r="K2197" s="1" t="s">
        <v>14</v>
      </c>
      <c r="L2197" s="1" t="s">
        <v>14</v>
      </c>
      <c r="M2197" s="1" t="s">
        <v>509</v>
      </c>
      <c r="N2197" s="1" t="s">
        <v>12</v>
      </c>
      <c r="O2197" s="1" t="s">
        <v>14</v>
      </c>
      <c r="P2197" s="1" t="s">
        <v>14</v>
      </c>
      <c r="Q2197" s="1"/>
    </row>
    <row r="2198" spans="1:17" x14ac:dyDescent="0.25">
      <c r="A2198" s="1" t="s">
        <v>268</v>
      </c>
      <c r="B2198" s="1" t="s">
        <v>3081</v>
      </c>
      <c r="C2198" s="1" t="s">
        <v>3082</v>
      </c>
      <c r="D2198" s="1" t="s">
        <v>1953</v>
      </c>
      <c r="E2198" s="1" t="s">
        <v>585</v>
      </c>
      <c r="F2198" s="1" t="s">
        <v>3083</v>
      </c>
      <c r="G2198" s="1" t="s">
        <v>27</v>
      </c>
      <c r="H2198" s="1" t="s">
        <v>494</v>
      </c>
      <c r="I2198" s="1" t="s">
        <v>508</v>
      </c>
      <c r="J2198" s="1" t="s">
        <v>14</v>
      </c>
      <c r="K2198" s="1" t="s">
        <v>14</v>
      </c>
      <c r="L2198" s="1" t="s">
        <v>14</v>
      </c>
      <c r="M2198" s="1" t="s">
        <v>14</v>
      </c>
      <c r="N2198" s="1" t="s">
        <v>14</v>
      </c>
      <c r="O2198" s="1" t="s">
        <v>14</v>
      </c>
      <c r="P2198" s="1" t="s">
        <v>14</v>
      </c>
      <c r="Q2198" s="1"/>
    </row>
    <row r="2199" spans="1:17" x14ac:dyDescent="0.25">
      <c r="A2199" s="1" t="s">
        <v>268</v>
      </c>
      <c r="B2199" s="1" t="s">
        <v>3084</v>
      </c>
      <c r="C2199" s="1" t="s">
        <v>3085</v>
      </c>
      <c r="D2199" s="1" t="s">
        <v>18</v>
      </c>
      <c r="E2199" s="1" t="s">
        <v>497</v>
      </c>
      <c r="F2199" s="1" t="s">
        <v>2035</v>
      </c>
      <c r="G2199" s="1" t="s">
        <v>14</v>
      </c>
      <c r="H2199" s="1" t="s">
        <v>494</v>
      </c>
      <c r="I2199" s="1" t="s">
        <v>508</v>
      </c>
      <c r="J2199" s="1" t="s">
        <v>14</v>
      </c>
      <c r="K2199" s="1" t="s">
        <v>14</v>
      </c>
      <c r="L2199" s="1" t="s">
        <v>14</v>
      </c>
      <c r="M2199" s="1" t="s">
        <v>509</v>
      </c>
      <c r="N2199" s="1" t="s">
        <v>12</v>
      </c>
      <c r="O2199" s="1" t="s">
        <v>14</v>
      </c>
      <c r="P2199" s="1" t="s">
        <v>14</v>
      </c>
      <c r="Q2199" s="1"/>
    </row>
    <row r="2200" spans="1:17" x14ac:dyDescent="0.25">
      <c r="A2200" s="1" t="s">
        <v>268</v>
      </c>
      <c r="B2200" s="1" t="s">
        <v>3084</v>
      </c>
      <c r="C2200" s="1" t="s">
        <v>3085</v>
      </c>
      <c r="D2200" s="1" t="s">
        <v>1953</v>
      </c>
      <c r="E2200" s="1" t="s">
        <v>585</v>
      </c>
      <c r="F2200" s="1" t="s">
        <v>3086</v>
      </c>
      <c r="G2200" s="1" t="s">
        <v>27</v>
      </c>
      <c r="H2200" s="1" t="s">
        <v>494</v>
      </c>
      <c r="I2200" s="1" t="s">
        <v>508</v>
      </c>
      <c r="J2200" s="1" t="s">
        <v>14</v>
      </c>
      <c r="K2200" s="1" t="s">
        <v>14</v>
      </c>
      <c r="L2200" s="1" t="s">
        <v>509</v>
      </c>
      <c r="M2200" s="1" t="s">
        <v>509</v>
      </c>
      <c r="N2200" s="1" t="s">
        <v>14</v>
      </c>
      <c r="O2200" s="1" t="s">
        <v>14</v>
      </c>
      <c r="P2200" s="1" t="s">
        <v>14</v>
      </c>
      <c r="Q2200" s="1"/>
    </row>
    <row r="2201" spans="1:17" x14ac:dyDescent="0.25">
      <c r="A2201" s="1" t="s">
        <v>268</v>
      </c>
      <c r="B2201" s="1" t="s">
        <v>3087</v>
      </c>
      <c r="C2201" s="1" t="s">
        <v>3088</v>
      </c>
      <c r="D2201" s="1" t="s">
        <v>18</v>
      </c>
      <c r="E2201" s="1" t="s">
        <v>497</v>
      </c>
      <c r="F2201" s="1" t="s">
        <v>1984</v>
      </c>
      <c r="G2201" s="1" t="s">
        <v>14</v>
      </c>
      <c r="H2201" s="1" t="s">
        <v>499</v>
      </c>
      <c r="I2201" s="1" t="s">
        <v>14</v>
      </c>
      <c r="J2201" s="1" t="s">
        <v>500</v>
      </c>
      <c r="K2201" s="1" t="s">
        <v>14</v>
      </c>
      <c r="L2201" s="1" t="s">
        <v>14</v>
      </c>
      <c r="M2201" s="1" t="s">
        <v>14</v>
      </c>
      <c r="N2201" s="1" t="s">
        <v>12</v>
      </c>
      <c r="O2201" s="1" t="s">
        <v>14</v>
      </c>
      <c r="P2201" s="1" t="s">
        <v>14</v>
      </c>
      <c r="Q2201" s="1"/>
    </row>
    <row r="2202" spans="1:17" x14ac:dyDescent="0.25">
      <c r="A2202" s="1" t="s">
        <v>268</v>
      </c>
      <c r="B2202" s="1" t="s">
        <v>3087</v>
      </c>
      <c r="C2202" s="1" t="s">
        <v>3088</v>
      </c>
      <c r="D2202" s="1" t="s">
        <v>1953</v>
      </c>
      <c r="E2202" s="1" t="s">
        <v>585</v>
      </c>
      <c r="F2202" s="1" t="s">
        <v>3089</v>
      </c>
      <c r="G2202" s="1" t="s">
        <v>1167</v>
      </c>
      <c r="H2202" s="1" t="s">
        <v>499</v>
      </c>
      <c r="I2202" s="1" t="s">
        <v>14</v>
      </c>
      <c r="J2202" s="1" t="s">
        <v>500</v>
      </c>
      <c r="K2202" s="1" t="s">
        <v>14</v>
      </c>
      <c r="L2202" s="1" t="s">
        <v>14</v>
      </c>
      <c r="M2202" s="1" t="s">
        <v>14</v>
      </c>
      <c r="N2202" s="1" t="s">
        <v>14</v>
      </c>
      <c r="O2202" s="1" t="s">
        <v>14</v>
      </c>
      <c r="P2202" s="1" t="s">
        <v>14</v>
      </c>
      <c r="Q2202" s="1"/>
    </row>
    <row r="2203" spans="1:17" x14ac:dyDescent="0.25">
      <c r="A2203" s="1" t="s">
        <v>268</v>
      </c>
      <c r="B2203" s="1" t="s">
        <v>3090</v>
      </c>
      <c r="C2203" s="1" t="s">
        <v>3091</v>
      </c>
      <c r="D2203" s="1" t="s">
        <v>18</v>
      </c>
      <c r="E2203" s="1" t="s">
        <v>497</v>
      </c>
      <c r="F2203" s="1" t="s">
        <v>1987</v>
      </c>
      <c r="G2203" s="1" t="s">
        <v>14</v>
      </c>
      <c r="H2203" s="1" t="s">
        <v>499</v>
      </c>
      <c r="I2203" s="1" t="s">
        <v>14</v>
      </c>
      <c r="J2203" s="1" t="s">
        <v>500</v>
      </c>
      <c r="K2203" s="1" t="s">
        <v>14</v>
      </c>
      <c r="L2203" s="1" t="s">
        <v>14</v>
      </c>
      <c r="M2203" s="1" t="s">
        <v>14</v>
      </c>
      <c r="N2203" s="1" t="s">
        <v>12</v>
      </c>
      <c r="O2203" s="1" t="s">
        <v>14</v>
      </c>
      <c r="P2203" s="1" t="s">
        <v>14</v>
      </c>
      <c r="Q2203" s="1"/>
    </row>
    <row r="2204" spans="1:17" x14ac:dyDescent="0.25">
      <c r="A2204" s="1" t="s">
        <v>268</v>
      </c>
      <c r="B2204" s="1" t="s">
        <v>3090</v>
      </c>
      <c r="C2204" s="1" t="s">
        <v>3091</v>
      </c>
      <c r="D2204" s="1" t="s">
        <v>1953</v>
      </c>
      <c r="E2204" s="1" t="s">
        <v>585</v>
      </c>
      <c r="F2204" s="1" t="s">
        <v>3092</v>
      </c>
      <c r="G2204" s="1" t="s">
        <v>1167</v>
      </c>
      <c r="H2204" s="1" t="s">
        <v>499</v>
      </c>
      <c r="I2204" s="1" t="s">
        <v>14</v>
      </c>
      <c r="J2204" s="1" t="s">
        <v>500</v>
      </c>
      <c r="K2204" s="1" t="s">
        <v>14</v>
      </c>
      <c r="L2204" s="1" t="s">
        <v>14</v>
      </c>
      <c r="M2204" s="1" t="s">
        <v>14</v>
      </c>
      <c r="N2204" s="1" t="s">
        <v>14</v>
      </c>
      <c r="O2204" s="1" t="s">
        <v>14</v>
      </c>
      <c r="P2204" s="1" t="s">
        <v>14</v>
      </c>
      <c r="Q2204" s="1"/>
    </row>
    <row r="2205" spans="1:17" x14ac:dyDescent="0.25">
      <c r="A2205" s="1" t="s">
        <v>268</v>
      </c>
      <c r="B2205" s="1" t="s">
        <v>3093</v>
      </c>
      <c r="C2205" s="1" t="s">
        <v>3094</v>
      </c>
      <c r="D2205" s="1" t="s">
        <v>18</v>
      </c>
      <c r="E2205" s="1" t="s">
        <v>497</v>
      </c>
      <c r="F2205" s="1" t="s">
        <v>2044</v>
      </c>
      <c r="G2205" s="1" t="s">
        <v>14</v>
      </c>
      <c r="H2205" s="1" t="s">
        <v>499</v>
      </c>
      <c r="I2205" s="1" t="s">
        <v>14</v>
      </c>
      <c r="J2205" s="1" t="s">
        <v>500</v>
      </c>
      <c r="K2205" s="1" t="s">
        <v>14</v>
      </c>
      <c r="L2205" s="1" t="s">
        <v>14</v>
      </c>
      <c r="M2205" s="1" t="s">
        <v>14</v>
      </c>
      <c r="N2205" s="1" t="s">
        <v>12</v>
      </c>
      <c r="O2205" s="1" t="s">
        <v>14</v>
      </c>
      <c r="P2205" s="1" t="s">
        <v>14</v>
      </c>
      <c r="Q2205" s="1"/>
    </row>
    <row r="2206" spans="1:17" x14ac:dyDescent="0.25">
      <c r="A2206" s="1" t="s">
        <v>268</v>
      </c>
      <c r="B2206" s="1" t="s">
        <v>3093</v>
      </c>
      <c r="C2206" s="1" t="s">
        <v>3094</v>
      </c>
      <c r="D2206" s="1" t="s">
        <v>1953</v>
      </c>
      <c r="E2206" s="1" t="s">
        <v>585</v>
      </c>
      <c r="F2206" s="1" t="s">
        <v>3095</v>
      </c>
      <c r="G2206" s="1" t="s">
        <v>1167</v>
      </c>
      <c r="H2206" s="1" t="s">
        <v>499</v>
      </c>
      <c r="I2206" s="1" t="s">
        <v>14</v>
      </c>
      <c r="J2206" s="1" t="s">
        <v>500</v>
      </c>
      <c r="K2206" s="1" t="s">
        <v>14</v>
      </c>
      <c r="L2206" s="1" t="s">
        <v>14</v>
      </c>
      <c r="M2206" s="1" t="s">
        <v>14</v>
      </c>
      <c r="N2206" s="1" t="s">
        <v>14</v>
      </c>
      <c r="O2206" s="1" t="s">
        <v>14</v>
      </c>
      <c r="P2206" s="1" t="s">
        <v>14</v>
      </c>
      <c r="Q2206" s="1"/>
    </row>
    <row r="2207" spans="1:17" x14ac:dyDescent="0.25">
      <c r="A2207" s="1" t="s">
        <v>268</v>
      </c>
      <c r="B2207" s="1" t="s">
        <v>3096</v>
      </c>
      <c r="C2207" s="1" t="s">
        <v>3097</v>
      </c>
      <c r="D2207" s="1" t="s">
        <v>18</v>
      </c>
      <c r="E2207" s="1" t="s">
        <v>497</v>
      </c>
      <c r="F2207" s="1" t="s">
        <v>2047</v>
      </c>
      <c r="G2207" s="1" t="s">
        <v>14</v>
      </c>
      <c r="H2207" s="1" t="s">
        <v>499</v>
      </c>
      <c r="I2207" s="1" t="s">
        <v>14</v>
      </c>
      <c r="J2207" s="1" t="s">
        <v>500</v>
      </c>
      <c r="K2207" s="1" t="s">
        <v>14</v>
      </c>
      <c r="L2207" s="1" t="s">
        <v>14</v>
      </c>
      <c r="M2207" s="1" t="s">
        <v>14</v>
      </c>
      <c r="N2207" s="1" t="s">
        <v>12</v>
      </c>
      <c r="O2207" s="1" t="s">
        <v>14</v>
      </c>
      <c r="P2207" s="1" t="s">
        <v>14</v>
      </c>
      <c r="Q2207" s="1"/>
    </row>
    <row r="2208" spans="1:17" x14ac:dyDescent="0.25">
      <c r="A2208" s="1" t="s">
        <v>268</v>
      </c>
      <c r="B2208" s="1" t="s">
        <v>3096</v>
      </c>
      <c r="C2208" s="1" t="s">
        <v>3097</v>
      </c>
      <c r="D2208" s="1" t="s">
        <v>1953</v>
      </c>
      <c r="E2208" s="1" t="s">
        <v>585</v>
      </c>
      <c r="F2208" s="1" t="s">
        <v>3098</v>
      </c>
      <c r="G2208" s="1" t="s">
        <v>1167</v>
      </c>
      <c r="H2208" s="1" t="s">
        <v>499</v>
      </c>
      <c r="I2208" s="1" t="s">
        <v>14</v>
      </c>
      <c r="J2208" s="1" t="s">
        <v>500</v>
      </c>
      <c r="K2208" s="1" t="s">
        <v>14</v>
      </c>
      <c r="L2208" s="1" t="s">
        <v>14</v>
      </c>
      <c r="M2208" s="1" t="s">
        <v>14</v>
      </c>
      <c r="N2208" s="1" t="s">
        <v>14</v>
      </c>
      <c r="O2208" s="1" t="s">
        <v>14</v>
      </c>
      <c r="P2208" s="1" t="s">
        <v>14</v>
      </c>
      <c r="Q2208" s="1"/>
    </row>
    <row r="2209" spans="1:17" x14ac:dyDescent="0.25">
      <c r="A2209" s="1" t="s">
        <v>268</v>
      </c>
      <c r="B2209" s="1" t="s">
        <v>3099</v>
      </c>
      <c r="C2209" s="1" t="s">
        <v>3100</v>
      </c>
      <c r="D2209" s="1" t="s">
        <v>12</v>
      </c>
      <c r="E2209" s="1" t="s">
        <v>502</v>
      </c>
      <c r="F2209" s="1" t="s">
        <v>14</v>
      </c>
      <c r="G2209" s="1" t="s">
        <v>14</v>
      </c>
      <c r="H2209" s="1" t="s">
        <v>14</v>
      </c>
      <c r="I2209" s="1" t="s">
        <v>14</v>
      </c>
      <c r="J2209" s="1" t="s">
        <v>14</v>
      </c>
      <c r="K2209" s="1" t="s">
        <v>14</v>
      </c>
      <c r="L2209" s="1" t="s">
        <v>14</v>
      </c>
      <c r="M2209" s="1" t="s">
        <v>14</v>
      </c>
      <c r="N2209" s="1" t="s">
        <v>14</v>
      </c>
      <c r="O2209" s="1" t="s">
        <v>14</v>
      </c>
      <c r="P2209" s="1" t="s">
        <v>14</v>
      </c>
      <c r="Q2209" s="1"/>
    </row>
    <row r="2210" spans="1:17" x14ac:dyDescent="0.25">
      <c r="A2210" s="1" t="s">
        <v>268</v>
      </c>
      <c r="B2210" s="1" t="s">
        <v>3101</v>
      </c>
      <c r="C2210" s="1" t="s">
        <v>3102</v>
      </c>
      <c r="D2210" s="1" t="s">
        <v>18</v>
      </c>
      <c r="E2210" s="1" t="s">
        <v>585</v>
      </c>
      <c r="F2210" s="1" t="s">
        <v>3103</v>
      </c>
      <c r="G2210" s="1" t="s">
        <v>14</v>
      </c>
      <c r="H2210" s="1" t="s">
        <v>494</v>
      </c>
      <c r="I2210" s="1" t="s">
        <v>505</v>
      </c>
      <c r="J2210" s="1" t="s">
        <v>252</v>
      </c>
      <c r="K2210" s="1" t="s">
        <v>14</v>
      </c>
      <c r="L2210" s="1" t="s">
        <v>14</v>
      </c>
      <c r="M2210" s="1" t="s">
        <v>509</v>
      </c>
      <c r="N2210" s="1" t="s">
        <v>14</v>
      </c>
      <c r="O2210" s="1" t="s">
        <v>14</v>
      </c>
      <c r="P2210" s="1" t="s">
        <v>14</v>
      </c>
      <c r="Q2210" s="1"/>
    </row>
    <row r="2211" spans="1:17" x14ac:dyDescent="0.25">
      <c r="A2211" s="1" t="s">
        <v>268</v>
      </c>
      <c r="B2211" s="1" t="s">
        <v>3104</v>
      </c>
      <c r="C2211" s="1" t="s">
        <v>3105</v>
      </c>
      <c r="D2211" s="1" t="s">
        <v>18</v>
      </c>
      <c r="E2211" s="1" t="s">
        <v>497</v>
      </c>
      <c r="F2211" s="1" t="s">
        <v>1956</v>
      </c>
      <c r="G2211" s="1" t="s">
        <v>14</v>
      </c>
      <c r="H2211" s="1" t="s">
        <v>14</v>
      </c>
      <c r="I2211" s="1" t="s">
        <v>14</v>
      </c>
      <c r="J2211" s="1" t="s">
        <v>14</v>
      </c>
      <c r="K2211" s="1" t="s">
        <v>14</v>
      </c>
      <c r="L2211" s="1" t="s">
        <v>14</v>
      </c>
      <c r="M2211" s="1" t="s">
        <v>14</v>
      </c>
      <c r="N2211" s="1" t="s">
        <v>12</v>
      </c>
      <c r="O2211" s="1" t="s">
        <v>14</v>
      </c>
      <c r="P2211" s="1" t="s">
        <v>14</v>
      </c>
      <c r="Q2211" s="1"/>
    </row>
    <row r="2212" spans="1:17" x14ac:dyDescent="0.25">
      <c r="A2212" s="1" t="s">
        <v>268</v>
      </c>
      <c r="B2212" s="1" t="s">
        <v>3104</v>
      </c>
      <c r="C2212" s="1" t="s">
        <v>3105</v>
      </c>
      <c r="D2212" s="1" t="s">
        <v>1953</v>
      </c>
      <c r="E2212" s="1" t="s">
        <v>585</v>
      </c>
      <c r="F2212" s="1" t="s">
        <v>3106</v>
      </c>
      <c r="G2212" s="1" t="s">
        <v>27</v>
      </c>
      <c r="H2212" s="1" t="s">
        <v>14</v>
      </c>
      <c r="I2212" s="1" t="s">
        <v>14</v>
      </c>
      <c r="J2212" s="1" t="s">
        <v>14</v>
      </c>
      <c r="K2212" s="1" t="s">
        <v>14</v>
      </c>
      <c r="L2212" s="1" t="s">
        <v>14</v>
      </c>
      <c r="M2212" s="1" t="s">
        <v>14</v>
      </c>
      <c r="N2212" s="1" t="s">
        <v>14</v>
      </c>
      <c r="O2212" s="1" t="s">
        <v>14</v>
      </c>
      <c r="P2212" s="1" t="s">
        <v>14</v>
      </c>
      <c r="Q2212" s="1"/>
    </row>
    <row r="2213" spans="1:17" x14ac:dyDescent="0.25">
      <c r="A2213" s="1" t="s">
        <v>268</v>
      </c>
      <c r="B2213" s="1" t="s">
        <v>3107</v>
      </c>
      <c r="C2213" s="1" t="s">
        <v>3108</v>
      </c>
      <c r="D2213" s="1" t="s">
        <v>18</v>
      </c>
      <c r="E2213" s="1" t="s">
        <v>497</v>
      </c>
      <c r="F2213" s="1" t="s">
        <v>2719</v>
      </c>
      <c r="G2213" s="1" t="s">
        <v>14</v>
      </c>
      <c r="H2213" s="1" t="s">
        <v>14</v>
      </c>
      <c r="I2213" s="1" t="s">
        <v>14</v>
      </c>
      <c r="J2213" s="1" t="s">
        <v>14</v>
      </c>
      <c r="K2213" s="1" t="s">
        <v>14</v>
      </c>
      <c r="L2213" s="1" t="s">
        <v>14</v>
      </c>
      <c r="M2213" s="1" t="s">
        <v>14</v>
      </c>
      <c r="N2213" s="1" t="s">
        <v>12</v>
      </c>
      <c r="O2213" s="1" t="s">
        <v>14</v>
      </c>
      <c r="P2213" s="1" t="s">
        <v>14</v>
      </c>
      <c r="Q2213" s="1"/>
    </row>
    <row r="2214" spans="1:17" x14ac:dyDescent="0.25">
      <c r="A2214" s="1" t="s">
        <v>268</v>
      </c>
      <c r="B2214" s="1" t="s">
        <v>3107</v>
      </c>
      <c r="C2214" s="1" t="s">
        <v>3108</v>
      </c>
      <c r="D2214" s="1" t="s">
        <v>1953</v>
      </c>
      <c r="E2214" s="1" t="s">
        <v>585</v>
      </c>
      <c r="F2214" s="1" t="s">
        <v>3109</v>
      </c>
      <c r="G2214" s="1" t="s">
        <v>1961</v>
      </c>
      <c r="H2214" s="1" t="s">
        <v>14</v>
      </c>
      <c r="I2214" s="1" t="s">
        <v>14</v>
      </c>
      <c r="J2214" s="1" t="s">
        <v>14</v>
      </c>
      <c r="K2214" s="1" t="s">
        <v>14</v>
      </c>
      <c r="L2214" s="1" t="s">
        <v>14</v>
      </c>
      <c r="M2214" s="1" t="s">
        <v>14</v>
      </c>
      <c r="N2214" s="1" t="s">
        <v>14</v>
      </c>
      <c r="O2214" s="1" t="s">
        <v>14</v>
      </c>
      <c r="P2214" s="1" t="s">
        <v>14</v>
      </c>
      <c r="Q2214" s="1"/>
    </row>
    <row r="2215" spans="1:17" x14ac:dyDescent="0.25">
      <c r="A2215" s="1" t="s">
        <v>268</v>
      </c>
      <c r="B2215" s="1" t="s">
        <v>3110</v>
      </c>
      <c r="C2215" s="1" t="s">
        <v>3111</v>
      </c>
      <c r="D2215" s="1" t="s">
        <v>18</v>
      </c>
      <c r="E2215" s="1" t="s">
        <v>497</v>
      </c>
      <c r="F2215" s="1" t="s">
        <v>1969</v>
      </c>
      <c r="G2215" s="1" t="s">
        <v>14</v>
      </c>
      <c r="H2215" s="1" t="s">
        <v>494</v>
      </c>
      <c r="I2215" s="1" t="s">
        <v>508</v>
      </c>
      <c r="J2215" s="1" t="s">
        <v>14</v>
      </c>
      <c r="K2215" s="1" t="s">
        <v>14</v>
      </c>
      <c r="L2215" s="1" t="s">
        <v>14</v>
      </c>
      <c r="M2215" s="1" t="s">
        <v>509</v>
      </c>
      <c r="N2215" s="1" t="s">
        <v>12</v>
      </c>
      <c r="O2215" s="1" t="s">
        <v>14</v>
      </c>
      <c r="P2215" s="1" t="s">
        <v>14</v>
      </c>
      <c r="Q2215" s="1"/>
    </row>
    <row r="2216" spans="1:17" x14ac:dyDescent="0.25">
      <c r="A2216" s="1" t="s">
        <v>268</v>
      </c>
      <c r="B2216" s="1" t="s">
        <v>3110</v>
      </c>
      <c r="C2216" s="1" t="s">
        <v>3111</v>
      </c>
      <c r="D2216" s="1" t="s">
        <v>1953</v>
      </c>
      <c r="E2216" s="1" t="s">
        <v>585</v>
      </c>
      <c r="F2216" s="1" t="s">
        <v>3112</v>
      </c>
      <c r="G2216" s="1" t="s">
        <v>27</v>
      </c>
      <c r="H2216" s="1" t="s">
        <v>494</v>
      </c>
      <c r="I2216" s="1" t="s">
        <v>508</v>
      </c>
      <c r="J2216" s="1" t="s">
        <v>14</v>
      </c>
      <c r="K2216" s="1" t="s">
        <v>14</v>
      </c>
      <c r="L2216" s="1" t="s">
        <v>509</v>
      </c>
      <c r="M2216" s="1" t="s">
        <v>509</v>
      </c>
      <c r="N2216" s="1" t="s">
        <v>14</v>
      </c>
      <c r="O2216" s="1" t="s">
        <v>14</v>
      </c>
      <c r="P2216" s="1" t="s">
        <v>14</v>
      </c>
      <c r="Q2216" s="1"/>
    </row>
    <row r="2217" spans="1:17" x14ac:dyDescent="0.25">
      <c r="A2217" s="1" t="s">
        <v>268</v>
      </c>
      <c r="B2217" s="1" t="s">
        <v>3113</v>
      </c>
      <c r="C2217" s="1" t="s">
        <v>3114</v>
      </c>
      <c r="D2217" s="1" t="s">
        <v>18</v>
      </c>
      <c r="E2217" s="1" t="s">
        <v>497</v>
      </c>
      <c r="F2217" s="1" t="s">
        <v>2724</v>
      </c>
      <c r="G2217" s="1" t="s">
        <v>14</v>
      </c>
      <c r="H2217" s="1" t="s">
        <v>14</v>
      </c>
      <c r="I2217" s="1" t="s">
        <v>14</v>
      </c>
      <c r="J2217" s="1" t="s">
        <v>14</v>
      </c>
      <c r="K2217" s="1" t="s">
        <v>14</v>
      </c>
      <c r="L2217" s="1" t="s">
        <v>14</v>
      </c>
      <c r="M2217" s="1" t="s">
        <v>14</v>
      </c>
      <c r="N2217" s="1" t="s">
        <v>12</v>
      </c>
      <c r="O2217" s="1" t="s">
        <v>14</v>
      </c>
      <c r="P2217" s="1" t="s">
        <v>14</v>
      </c>
      <c r="Q2217" s="1"/>
    </row>
    <row r="2218" spans="1:17" x14ac:dyDescent="0.25">
      <c r="A2218" s="1" t="s">
        <v>268</v>
      </c>
      <c r="B2218" s="1" t="s">
        <v>3113</v>
      </c>
      <c r="C2218" s="1" t="s">
        <v>3114</v>
      </c>
      <c r="D2218" s="1" t="s">
        <v>1953</v>
      </c>
      <c r="E2218" s="1" t="s">
        <v>585</v>
      </c>
      <c r="F2218" s="1" t="s">
        <v>3115</v>
      </c>
      <c r="G2218" s="1" t="s">
        <v>27</v>
      </c>
      <c r="H2218" s="1" t="s">
        <v>14</v>
      </c>
      <c r="I2218" s="1" t="s">
        <v>14</v>
      </c>
      <c r="J2218" s="1" t="s">
        <v>14</v>
      </c>
      <c r="K2218" s="1" t="s">
        <v>14</v>
      </c>
      <c r="L2218" s="1" t="s">
        <v>14</v>
      </c>
      <c r="M2218" s="1" t="s">
        <v>14</v>
      </c>
      <c r="N2218" s="1" t="s">
        <v>14</v>
      </c>
      <c r="O2218" s="1" t="s">
        <v>14</v>
      </c>
      <c r="P2218" s="1" t="s">
        <v>14</v>
      </c>
      <c r="Q2218" s="1"/>
    </row>
    <row r="2219" spans="1:17" x14ac:dyDescent="0.25">
      <c r="A2219" s="1" t="s">
        <v>268</v>
      </c>
      <c r="B2219" s="1" t="s">
        <v>3116</v>
      </c>
      <c r="C2219" s="1" t="s">
        <v>3117</v>
      </c>
      <c r="D2219" s="1" t="s">
        <v>18</v>
      </c>
      <c r="E2219" s="1" t="s">
        <v>497</v>
      </c>
      <c r="F2219" s="1" t="s">
        <v>1996</v>
      </c>
      <c r="G2219" s="1" t="s">
        <v>14</v>
      </c>
      <c r="H2219" s="1" t="s">
        <v>14</v>
      </c>
      <c r="I2219" s="1" t="s">
        <v>14</v>
      </c>
      <c r="J2219" s="1" t="s">
        <v>14</v>
      </c>
      <c r="K2219" s="1" t="s">
        <v>14</v>
      </c>
      <c r="L2219" s="1" t="s">
        <v>14</v>
      </c>
      <c r="M2219" s="1" t="s">
        <v>14</v>
      </c>
      <c r="N2219" s="1" t="s">
        <v>12</v>
      </c>
      <c r="O2219" s="1" t="s">
        <v>14</v>
      </c>
      <c r="P2219" s="1" t="s">
        <v>14</v>
      </c>
      <c r="Q2219" s="1"/>
    </row>
    <row r="2220" spans="1:17" x14ac:dyDescent="0.25">
      <c r="A2220" s="1" t="s">
        <v>268</v>
      </c>
      <c r="B2220" s="1" t="s">
        <v>3116</v>
      </c>
      <c r="C2220" s="1" t="s">
        <v>3117</v>
      </c>
      <c r="D2220" s="1" t="s">
        <v>1953</v>
      </c>
      <c r="E2220" s="1" t="s">
        <v>585</v>
      </c>
      <c r="F2220" s="1" t="s">
        <v>3118</v>
      </c>
      <c r="G2220" s="1" t="s">
        <v>1961</v>
      </c>
      <c r="H2220" s="1" t="s">
        <v>14</v>
      </c>
      <c r="I2220" s="1" t="s">
        <v>14</v>
      </c>
      <c r="J2220" s="1" t="s">
        <v>14</v>
      </c>
      <c r="K2220" s="1" t="s">
        <v>14</v>
      </c>
      <c r="L2220" s="1" t="s">
        <v>14</v>
      </c>
      <c r="M2220" s="1" t="s">
        <v>14</v>
      </c>
      <c r="N2220" s="1" t="s">
        <v>14</v>
      </c>
      <c r="O2220" s="1" t="s">
        <v>14</v>
      </c>
      <c r="P2220" s="1" t="s">
        <v>14</v>
      </c>
      <c r="Q2220" s="1"/>
    </row>
    <row r="2221" spans="1:17" x14ac:dyDescent="0.25">
      <c r="A2221" s="1" t="s">
        <v>268</v>
      </c>
      <c r="B2221" s="1" t="s">
        <v>3119</v>
      </c>
      <c r="C2221" s="1" t="s">
        <v>3120</v>
      </c>
      <c r="D2221" s="1" t="s">
        <v>18</v>
      </c>
      <c r="E2221" s="1" t="s">
        <v>497</v>
      </c>
      <c r="F2221" s="1" t="s">
        <v>1999</v>
      </c>
      <c r="G2221" s="1" t="s">
        <v>14</v>
      </c>
      <c r="H2221" s="1" t="s">
        <v>494</v>
      </c>
      <c r="I2221" s="1" t="s">
        <v>508</v>
      </c>
      <c r="J2221" s="1" t="s">
        <v>14</v>
      </c>
      <c r="K2221" s="1" t="s">
        <v>14</v>
      </c>
      <c r="L2221" s="1" t="s">
        <v>14</v>
      </c>
      <c r="M2221" s="1" t="s">
        <v>509</v>
      </c>
      <c r="N2221" s="1" t="s">
        <v>12</v>
      </c>
      <c r="O2221" s="1" t="s">
        <v>14</v>
      </c>
      <c r="P2221" s="1" t="s">
        <v>14</v>
      </c>
      <c r="Q2221" s="1"/>
    </row>
    <row r="2222" spans="1:17" x14ac:dyDescent="0.25">
      <c r="A2222" s="1" t="s">
        <v>268</v>
      </c>
      <c r="B2222" s="1" t="s">
        <v>3119</v>
      </c>
      <c r="C2222" s="1" t="s">
        <v>3120</v>
      </c>
      <c r="D2222" s="1" t="s">
        <v>1953</v>
      </c>
      <c r="E2222" s="1" t="s">
        <v>585</v>
      </c>
      <c r="F2222" s="1" t="s">
        <v>3121</v>
      </c>
      <c r="G2222" s="1" t="s">
        <v>1961</v>
      </c>
      <c r="H2222" s="1" t="s">
        <v>494</v>
      </c>
      <c r="I2222" s="1" t="s">
        <v>508</v>
      </c>
      <c r="J2222" s="1" t="s">
        <v>14</v>
      </c>
      <c r="K2222" s="1" t="s">
        <v>14</v>
      </c>
      <c r="L2222" s="1" t="s">
        <v>14</v>
      </c>
      <c r="M2222" s="1" t="s">
        <v>14</v>
      </c>
      <c r="N2222" s="1" t="s">
        <v>14</v>
      </c>
      <c r="O2222" s="1" t="s">
        <v>14</v>
      </c>
      <c r="P2222" s="1" t="s">
        <v>14</v>
      </c>
      <c r="Q2222" s="1"/>
    </row>
    <row r="2223" spans="1:17" x14ac:dyDescent="0.25">
      <c r="A2223" s="1" t="s">
        <v>268</v>
      </c>
      <c r="B2223" s="1" t="s">
        <v>3122</v>
      </c>
      <c r="C2223" s="1" t="s">
        <v>3123</v>
      </c>
      <c r="D2223" s="1" t="s">
        <v>18</v>
      </c>
      <c r="E2223" s="1" t="s">
        <v>497</v>
      </c>
      <c r="F2223" s="1" t="s">
        <v>2731</v>
      </c>
      <c r="G2223" s="1" t="s">
        <v>14</v>
      </c>
      <c r="H2223" s="1" t="s">
        <v>14</v>
      </c>
      <c r="I2223" s="1" t="s">
        <v>14</v>
      </c>
      <c r="J2223" s="1" t="s">
        <v>14</v>
      </c>
      <c r="K2223" s="1" t="s">
        <v>14</v>
      </c>
      <c r="L2223" s="1" t="s">
        <v>14</v>
      </c>
      <c r="M2223" s="1" t="s">
        <v>14</v>
      </c>
      <c r="N2223" s="1" t="s">
        <v>12</v>
      </c>
      <c r="O2223" s="1" t="s">
        <v>14</v>
      </c>
      <c r="P2223" s="1" t="s">
        <v>14</v>
      </c>
      <c r="Q2223" s="1"/>
    </row>
    <row r="2224" spans="1:17" x14ac:dyDescent="0.25">
      <c r="A2224" s="1" t="s">
        <v>268</v>
      </c>
      <c r="B2224" s="1" t="s">
        <v>3122</v>
      </c>
      <c r="C2224" s="1" t="s">
        <v>3123</v>
      </c>
      <c r="D2224" s="1" t="s">
        <v>1953</v>
      </c>
      <c r="E2224" s="1" t="s">
        <v>585</v>
      </c>
      <c r="F2224" s="1" t="s">
        <v>3124</v>
      </c>
      <c r="G2224" s="1" t="s">
        <v>1961</v>
      </c>
      <c r="H2224" s="1" t="s">
        <v>14</v>
      </c>
      <c r="I2224" s="1" t="s">
        <v>14</v>
      </c>
      <c r="J2224" s="1" t="s">
        <v>14</v>
      </c>
      <c r="K2224" s="1" t="s">
        <v>14</v>
      </c>
      <c r="L2224" s="1" t="s">
        <v>14</v>
      </c>
      <c r="M2224" s="1" t="s">
        <v>14</v>
      </c>
      <c r="N2224" s="1" t="s">
        <v>14</v>
      </c>
      <c r="O2224" s="1" t="s">
        <v>14</v>
      </c>
      <c r="P2224" s="1" t="s">
        <v>14</v>
      </c>
      <c r="Q2224" s="1"/>
    </row>
    <row r="2225" spans="1:17" x14ac:dyDescent="0.25">
      <c r="A2225" s="1" t="s">
        <v>268</v>
      </c>
      <c r="B2225" s="1" t="s">
        <v>3125</v>
      </c>
      <c r="C2225" s="1" t="s">
        <v>3126</v>
      </c>
      <c r="D2225" s="1" t="s">
        <v>18</v>
      </c>
      <c r="E2225" s="1" t="s">
        <v>497</v>
      </c>
      <c r="F2225" s="1" t="s">
        <v>2005</v>
      </c>
      <c r="G2225" s="1" t="s">
        <v>14</v>
      </c>
      <c r="H2225" s="1" t="s">
        <v>494</v>
      </c>
      <c r="I2225" s="1" t="s">
        <v>508</v>
      </c>
      <c r="J2225" s="1" t="s">
        <v>14</v>
      </c>
      <c r="K2225" s="1" t="s">
        <v>14</v>
      </c>
      <c r="L2225" s="1" t="s">
        <v>14</v>
      </c>
      <c r="M2225" s="1" t="s">
        <v>509</v>
      </c>
      <c r="N2225" s="1" t="s">
        <v>12</v>
      </c>
      <c r="O2225" s="1" t="s">
        <v>14</v>
      </c>
      <c r="P2225" s="1" t="s">
        <v>14</v>
      </c>
      <c r="Q2225" s="1"/>
    </row>
    <row r="2226" spans="1:17" x14ac:dyDescent="0.25">
      <c r="A2226" s="1" t="s">
        <v>268</v>
      </c>
      <c r="B2226" s="1" t="s">
        <v>3125</v>
      </c>
      <c r="C2226" s="1" t="s">
        <v>3126</v>
      </c>
      <c r="D2226" s="1" t="s">
        <v>1953</v>
      </c>
      <c r="E2226" s="1" t="s">
        <v>585</v>
      </c>
      <c r="F2226" s="1" t="s">
        <v>3127</v>
      </c>
      <c r="G2226" s="1" t="s">
        <v>1961</v>
      </c>
      <c r="H2226" s="1" t="s">
        <v>494</v>
      </c>
      <c r="I2226" s="1" t="s">
        <v>508</v>
      </c>
      <c r="J2226" s="1" t="s">
        <v>14</v>
      </c>
      <c r="K2226" s="1" t="s">
        <v>14</v>
      </c>
      <c r="L2226" s="1" t="s">
        <v>509</v>
      </c>
      <c r="M2226" s="1" t="s">
        <v>509</v>
      </c>
      <c r="N2226" s="1" t="s">
        <v>14</v>
      </c>
      <c r="O2226" s="1" t="s">
        <v>14</v>
      </c>
      <c r="P2226" s="1" t="s">
        <v>14</v>
      </c>
      <c r="Q2226" s="1"/>
    </row>
    <row r="2227" spans="1:17" x14ac:dyDescent="0.25">
      <c r="A2227" s="1" t="s">
        <v>268</v>
      </c>
      <c r="B2227" s="1" t="s">
        <v>3128</v>
      </c>
      <c r="C2227" s="1" t="s">
        <v>3129</v>
      </c>
      <c r="D2227" s="1" t="s">
        <v>18</v>
      </c>
      <c r="E2227" s="1" t="s">
        <v>497</v>
      </c>
      <c r="F2227" s="1" t="s">
        <v>2017</v>
      </c>
      <c r="G2227" s="1" t="s">
        <v>14</v>
      </c>
      <c r="H2227" s="1" t="s">
        <v>14</v>
      </c>
      <c r="I2227" s="1" t="s">
        <v>14</v>
      </c>
      <c r="J2227" s="1" t="s">
        <v>14</v>
      </c>
      <c r="K2227" s="1" t="s">
        <v>14</v>
      </c>
      <c r="L2227" s="1" t="s">
        <v>14</v>
      </c>
      <c r="M2227" s="1" t="s">
        <v>14</v>
      </c>
      <c r="N2227" s="1" t="s">
        <v>12</v>
      </c>
      <c r="O2227" s="1" t="s">
        <v>14</v>
      </c>
      <c r="P2227" s="1" t="s">
        <v>14</v>
      </c>
      <c r="Q2227" s="1"/>
    </row>
    <row r="2228" spans="1:17" x14ac:dyDescent="0.25">
      <c r="A2228" s="1" t="s">
        <v>268</v>
      </c>
      <c r="B2228" s="1" t="s">
        <v>3128</v>
      </c>
      <c r="C2228" s="1" t="s">
        <v>3129</v>
      </c>
      <c r="D2228" s="1" t="s">
        <v>1953</v>
      </c>
      <c r="E2228" s="1" t="s">
        <v>585</v>
      </c>
      <c r="F2228" s="1" t="s">
        <v>3130</v>
      </c>
      <c r="G2228" s="1" t="s">
        <v>27</v>
      </c>
      <c r="H2228" s="1" t="s">
        <v>14</v>
      </c>
      <c r="I2228" s="1" t="s">
        <v>14</v>
      </c>
      <c r="J2228" s="1" t="s">
        <v>14</v>
      </c>
      <c r="K2228" s="1" t="s">
        <v>14</v>
      </c>
      <c r="L2228" s="1" t="s">
        <v>14</v>
      </c>
      <c r="M2228" s="1" t="s">
        <v>14</v>
      </c>
      <c r="N2228" s="1" t="s">
        <v>14</v>
      </c>
      <c r="O2228" s="1" t="s">
        <v>14</v>
      </c>
      <c r="P2228" s="1" t="s">
        <v>14</v>
      </c>
      <c r="Q2228" s="1"/>
    </row>
    <row r="2229" spans="1:17" x14ac:dyDescent="0.25">
      <c r="A2229" s="1" t="s">
        <v>268</v>
      </c>
      <c r="B2229" s="1" t="s">
        <v>3131</v>
      </c>
      <c r="C2229" s="1" t="s">
        <v>3132</v>
      </c>
      <c r="D2229" s="1" t="s">
        <v>18</v>
      </c>
      <c r="E2229" s="1" t="s">
        <v>497</v>
      </c>
      <c r="F2229" s="1" t="s">
        <v>2020</v>
      </c>
      <c r="G2229" s="1" t="s">
        <v>14</v>
      </c>
      <c r="H2229" s="1" t="s">
        <v>14</v>
      </c>
      <c r="I2229" s="1" t="s">
        <v>14</v>
      </c>
      <c r="J2229" s="1" t="s">
        <v>14</v>
      </c>
      <c r="K2229" s="1" t="s">
        <v>14</v>
      </c>
      <c r="L2229" s="1" t="s">
        <v>14</v>
      </c>
      <c r="M2229" s="1" t="s">
        <v>14</v>
      </c>
      <c r="N2229" s="1" t="s">
        <v>12</v>
      </c>
      <c r="O2229" s="1" t="s">
        <v>14</v>
      </c>
      <c r="P2229" s="1" t="s">
        <v>14</v>
      </c>
      <c r="Q2229" s="1"/>
    </row>
    <row r="2230" spans="1:17" x14ac:dyDescent="0.25">
      <c r="A2230" s="1" t="s">
        <v>268</v>
      </c>
      <c r="B2230" s="1" t="s">
        <v>3131</v>
      </c>
      <c r="C2230" s="1" t="s">
        <v>3132</v>
      </c>
      <c r="D2230" s="1" t="s">
        <v>1953</v>
      </c>
      <c r="E2230" s="1" t="s">
        <v>585</v>
      </c>
      <c r="F2230" s="1" t="s">
        <v>3133</v>
      </c>
      <c r="G2230" s="1" t="s">
        <v>27</v>
      </c>
      <c r="H2230" s="1" t="s">
        <v>14</v>
      </c>
      <c r="I2230" s="1" t="s">
        <v>14</v>
      </c>
      <c r="J2230" s="1" t="s">
        <v>14</v>
      </c>
      <c r="K2230" s="1" t="s">
        <v>14</v>
      </c>
      <c r="L2230" s="1" t="s">
        <v>14</v>
      </c>
      <c r="M2230" s="1" t="s">
        <v>14</v>
      </c>
      <c r="N2230" s="1" t="s">
        <v>14</v>
      </c>
      <c r="O2230" s="1" t="s">
        <v>14</v>
      </c>
      <c r="P2230" s="1" t="s">
        <v>14</v>
      </c>
      <c r="Q2230" s="1"/>
    </row>
    <row r="2231" spans="1:17" x14ac:dyDescent="0.25">
      <c r="A2231" s="1" t="s">
        <v>268</v>
      </c>
      <c r="B2231" s="1" t="s">
        <v>3134</v>
      </c>
      <c r="C2231" s="1" t="s">
        <v>3135</v>
      </c>
      <c r="D2231" s="1" t="s">
        <v>18</v>
      </c>
      <c r="E2231" s="1" t="s">
        <v>497</v>
      </c>
      <c r="F2231" s="1" t="s">
        <v>2023</v>
      </c>
      <c r="G2231" s="1" t="s">
        <v>14</v>
      </c>
      <c r="H2231" s="1" t="s">
        <v>494</v>
      </c>
      <c r="I2231" s="1" t="s">
        <v>508</v>
      </c>
      <c r="J2231" s="1" t="s">
        <v>14</v>
      </c>
      <c r="K2231" s="1" t="s">
        <v>14</v>
      </c>
      <c r="L2231" s="1" t="s">
        <v>14</v>
      </c>
      <c r="M2231" s="1" t="s">
        <v>509</v>
      </c>
      <c r="N2231" s="1" t="s">
        <v>12</v>
      </c>
      <c r="O2231" s="1" t="s">
        <v>14</v>
      </c>
      <c r="P2231" s="1" t="s">
        <v>14</v>
      </c>
      <c r="Q2231" s="1"/>
    </row>
    <row r="2232" spans="1:17" x14ac:dyDescent="0.25">
      <c r="A2232" s="1" t="s">
        <v>268</v>
      </c>
      <c r="B2232" s="1" t="s">
        <v>3134</v>
      </c>
      <c r="C2232" s="1" t="s">
        <v>3135</v>
      </c>
      <c r="D2232" s="1" t="s">
        <v>1953</v>
      </c>
      <c r="E2232" s="1" t="s">
        <v>585</v>
      </c>
      <c r="F2232" s="1" t="s">
        <v>3136</v>
      </c>
      <c r="G2232" s="1" t="s">
        <v>27</v>
      </c>
      <c r="H2232" s="1" t="s">
        <v>494</v>
      </c>
      <c r="I2232" s="1" t="s">
        <v>508</v>
      </c>
      <c r="J2232" s="1" t="s">
        <v>14</v>
      </c>
      <c r="K2232" s="1" t="s">
        <v>14</v>
      </c>
      <c r="L2232" s="1" t="s">
        <v>509</v>
      </c>
      <c r="M2232" s="1" t="s">
        <v>509</v>
      </c>
      <c r="N2232" s="1" t="s">
        <v>14</v>
      </c>
      <c r="O2232" s="1" t="s">
        <v>14</v>
      </c>
      <c r="P2232" s="1" t="s">
        <v>14</v>
      </c>
      <c r="Q2232" s="1"/>
    </row>
    <row r="2233" spans="1:17" x14ac:dyDescent="0.25">
      <c r="A2233" s="1" t="s">
        <v>268</v>
      </c>
      <c r="B2233" s="1" t="s">
        <v>3137</v>
      </c>
      <c r="C2233" s="1" t="s">
        <v>3138</v>
      </c>
      <c r="D2233" s="1" t="s">
        <v>18</v>
      </c>
      <c r="E2233" s="1" t="s">
        <v>497</v>
      </c>
      <c r="F2233" s="1" t="s">
        <v>2742</v>
      </c>
      <c r="G2233" s="1" t="s">
        <v>14</v>
      </c>
      <c r="H2233" s="1" t="s">
        <v>14</v>
      </c>
      <c r="I2233" s="1" t="s">
        <v>14</v>
      </c>
      <c r="J2233" s="1" t="s">
        <v>14</v>
      </c>
      <c r="K2233" s="1" t="s">
        <v>14</v>
      </c>
      <c r="L2233" s="1" t="s">
        <v>14</v>
      </c>
      <c r="M2233" s="1" t="s">
        <v>14</v>
      </c>
      <c r="N2233" s="1" t="s">
        <v>12</v>
      </c>
      <c r="O2233" s="1" t="s">
        <v>14</v>
      </c>
      <c r="P2233" s="1" t="s">
        <v>14</v>
      </c>
      <c r="Q2233" s="1"/>
    </row>
    <row r="2234" spans="1:17" x14ac:dyDescent="0.25">
      <c r="A2234" s="1" t="s">
        <v>268</v>
      </c>
      <c r="B2234" s="1" t="s">
        <v>3137</v>
      </c>
      <c r="C2234" s="1" t="s">
        <v>3138</v>
      </c>
      <c r="D2234" s="1" t="s">
        <v>1953</v>
      </c>
      <c r="E2234" s="1" t="s">
        <v>585</v>
      </c>
      <c r="F2234" s="1" t="s">
        <v>3139</v>
      </c>
      <c r="G2234" s="1" t="s">
        <v>27</v>
      </c>
      <c r="H2234" s="1" t="s">
        <v>14</v>
      </c>
      <c r="I2234" s="1" t="s">
        <v>14</v>
      </c>
      <c r="J2234" s="1" t="s">
        <v>14</v>
      </c>
      <c r="K2234" s="1" t="s">
        <v>14</v>
      </c>
      <c r="L2234" s="1" t="s">
        <v>14</v>
      </c>
      <c r="M2234" s="1" t="s">
        <v>14</v>
      </c>
      <c r="N2234" s="1" t="s">
        <v>14</v>
      </c>
      <c r="O2234" s="1" t="s">
        <v>14</v>
      </c>
      <c r="P2234" s="1" t="s">
        <v>14</v>
      </c>
      <c r="Q2234" s="1"/>
    </row>
    <row r="2235" spans="1:17" x14ac:dyDescent="0.25">
      <c r="A2235" s="1" t="s">
        <v>268</v>
      </c>
      <c r="B2235" s="1" t="s">
        <v>3140</v>
      </c>
      <c r="C2235" s="1" t="s">
        <v>3141</v>
      </c>
      <c r="D2235" s="1" t="s">
        <v>18</v>
      </c>
      <c r="E2235" s="1" t="s">
        <v>497</v>
      </c>
      <c r="F2235" s="1" t="s">
        <v>2745</v>
      </c>
      <c r="G2235" s="1" t="s">
        <v>14</v>
      </c>
      <c r="H2235" s="1" t="s">
        <v>14</v>
      </c>
      <c r="I2235" s="1" t="s">
        <v>14</v>
      </c>
      <c r="J2235" s="1" t="s">
        <v>14</v>
      </c>
      <c r="K2235" s="1" t="s">
        <v>14</v>
      </c>
      <c r="L2235" s="1" t="s">
        <v>14</v>
      </c>
      <c r="M2235" s="1" t="s">
        <v>14</v>
      </c>
      <c r="N2235" s="1" t="s">
        <v>12</v>
      </c>
      <c r="O2235" s="1" t="s">
        <v>14</v>
      </c>
      <c r="P2235" s="1" t="s">
        <v>14</v>
      </c>
      <c r="Q2235" s="1"/>
    </row>
    <row r="2236" spans="1:17" x14ac:dyDescent="0.25">
      <c r="A2236" s="1" t="s">
        <v>268</v>
      </c>
      <c r="B2236" s="1" t="s">
        <v>3140</v>
      </c>
      <c r="C2236" s="1" t="s">
        <v>3141</v>
      </c>
      <c r="D2236" s="1" t="s">
        <v>1953</v>
      </c>
      <c r="E2236" s="1" t="s">
        <v>585</v>
      </c>
      <c r="F2236" s="1" t="s">
        <v>3142</v>
      </c>
      <c r="G2236" s="1" t="s">
        <v>27</v>
      </c>
      <c r="H2236" s="1" t="s">
        <v>14</v>
      </c>
      <c r="I2236" s="1" t="s">
        <v>14</v>
      </c>
      <c r="J2236" s="1" t="s">
        <v>14</v>
      </c>
      <c r="K2236" s="1" t="s">
        <v>14</v>
      </c>
      <c r="L2236" s="1" t="s">
        <v>14</v>
      </c>
      <c r="M2236" s="1" t="s">
        <v>14</v>
      </c>
      <c r="N2236" s="1" t="s">
        <v>14</v>
      </c>
      <c r="O2236" s="1" t="s">
        <v>14</v>
      </c>
      <c r="P2236" s="1" t="s">
        <v>14</v>
      </c>
      <c r="Q2236" s="1"/>
    </row>
    <row r="2237" spans="1:17" x14ac:dyDescent="0.25">
      <c r="A2237" s="1" t="s">
        <v>268</v>
      </c>
      <c r="B2237" s="1" t="s">
        <v>3143</v>
      </c>
      <c r="C2237" s="1" t="s">
        <v>3144</v>
      </c>
      <c r="D2237" s="1" t="s">
        <v>18</v>
      </c>
      <c r="E2237" s="1" t="s">
        <v>497</v>
      </c>
      <c r="F2237" s="1" t="s">
        <v>2748</v>
      </c>
      <c r="G2237" s="1" t="s">
        <v>14</v>
      </c>
      <c r="H2237" s="1" t="s">
        <v>14</v>
      </c>
      <c r="I2237" s="1" t="s">
        <v>14</v>
      </c>
      <c r="J2237" s="1" t="s">
        <v>14</v>
      </c>
      <c r="K2237" s="1" t="s">
        <v>14</v>
      </c>
      <c r="L2237" s="1" t="s">
        <v>14</v>
      </c>
      <c r="M2237" s="1" t="s">
        <v>14</v>
      </c>
      <c r="N2237" s="1" t="s">
        <v>12</v>
      </c>
      <c r="O2237" s="1" t="s">
        <v>14</v>
      </c>
      <c r="P2237" s="1" t="s">
        <v>14</v>
      </c>
      <c r="Q2237" s="1"/>
    </row>
    <row r="2238" spans="1:17" x14ac:dyDescent="0.25">
      <c r="A2238" s="1" t="s">
        <v>268</v>
      </c>
      <c r="B2238" s="1" t="s">
        <v>3143</v>
      </c>
      <c r="C2238" s="1" t="s">
        <v>3144</v>
      </c>
      <c r="D2238" s="1" t="s">
        <v>1953</v>
      </c>
      <c r="E2238" s="1" t="s">
        <v>585</v>
      </c>
      <c r="F2238" s="1" t="s">
        <v>3145</v>
      </c>
      <c r="G2238" s="1" t="s">
        <v>27</v>
      </c>
      <c r="H2238" s="1" t="s">
        <v>14</v>
      </c>
      <c r="I2238" s="1" t="s">
        <v>14</v>
      </c>
      <c r="J2238" s="1" t="s">
        <v>14</v>
      </c>
      <c r="K2238" s="1" t="s">
        <v>14</v>
      </c>
      <c r="L2238" s="1" t="s">
        <v>14</v>
      </c>
      <c r="M2238" s="1" t="s">
        <v>14</v>
      </c>
      <c r="N2238" s="1" t="s">
        <v>14</v>
      </c>
      <c r="O2238" s="1" t="s">
        <v>14</v>
      </c>
      <c r="P2238" s="1" t="s">
        <v>14</v>
      </c>
      <c r="Q2238" s="1"/>
    </row>
    <row r="2239" spans="1:17" x14ac:dyDescent="0.25">
      <c r="A2239" s="1" t="s">
        <v>268</v>
      </c>
      <c r="B2239" s="1" t="s">
        <v>3146</v>
      </c>
      <c r="C2239" s="1" t="s">
        <v>3147</v>
      </c>
      <c r="D2239" s="1" t="s">
        <v>18</v>
      </c>
      <c r="E2239" s="1" t="s">
        <v>497</v>
      </c>
      <c r="F2239" s="1" t="s">
        <v>2751</v>
      </c>
      <c r="G2239" s="1" t="s">
        <v>14</v>
      </c>
      <c r="H2239" s="1" t="s">
        <v>14</v>
      </c>
      <c r="I2239" s="1" t="s">
        <v>14</v>
      </c>
      <c r="J2239" s="1" t="s">
        <v>14</v>
      </c>
      <c r="K2239" s="1" t="s">
        <v>14</v>
      </c>
      <c r="L2239" s="1" t="s">
        <v>14</v>
      </c>
      <c r="M2239" s="1" t="s">
        <v>14</v>
      </c>
      <c r="N2239" s="1" t="s">
        <v>12</v>
      </c>
      <c r="O2239" s="1" t="s">
        <v>14</v>
      </c>
      <c r="P2239" s="1" t="s">
        <v>14</v>
      </c>
      <c r="Q2239" s="1"/>
    </row>
    <row r="2240" spans="1:17" x14ac:dyDescent="0.25">
      <c r="A2240" s="1" t="s">
        <v>268</v>
      </c>
      <c r="B2240" s="1" t="s">
        <v>3146</v>
      </c>
      <c r="C2240" s="1" t="s">
        <v>3147</v>
      </c>
      <c r="D2240" s="1" t="s">
        <v>1953</v>
      </c>
      <c r="E2240" s="1" t="s">
        <v>585</v>
      </c>
      <c r="F2240" s="1" t="s">
        <v>3148</v>
      </c>
      <c r="G2240" s="1" t="s">
        <v>27</v>
      </c>
      <c r="H2240" s="1" t="s">
        <v>14</v>
      </c>
      <c r="I2240" s="1" t="s">
        <v>14</v>
      </c>
      <c r="J2240" s="1" t="s">
        <v>14</v>
      </c>
      <c r="K2240" s="1" t="s">
        <v>14</v>
      </c>
      <c r="L2240" s="1" t="s">
        <v>14</v>
      </c>
      <c r="M2240" s="1" t="s">
        <v>14</v>
      </c>
      <c r="N2240" s="1" t="s">
        <v>14</v>
      </c>
      <c r="O2240" s="1" t="s">
        <v>14</v>
      </c>
      <c r="P2240" s="1" t="s">
        <v>14</v>
      </c>
      <c r="Q2240" s="1"/>
    </row>
    <row r="2241" spans="1:17" x14ac:dyDescent="0.25">
      <c r="A2241" s="1" t="s">
        <v>268</v>
      </c>
      <c r="B2241" s="1" t="s">
        <v>3149</v>
      </c>
      <c r="C2241" s="1" t="s">
        <v>3150</v>
      </c>
      <c r="D2241" s="1" t="s">
        <v>18</v>
      </c>
      <c r="E2241" s="1" t="s">
        <v>497</v>
      </c>
      <c r="F2241" s="1" t="s">
        <v>2754</v>
      </c>
      <c r="G2241" s="1" t="s">
        <v>14</v>
      </c>
      <c r="H2241" s="1" t="s">
        <v>14</v>
      </c>
      <c r="I2241" s="1" t="s">
        <v>14</v>
      </c>
      <c r="J2241" s="1" t="s">
        <v>14</v>
      </c>
      <c r="K2241" s="1" t="s">
        <v>14</v>
      </c>
      <c r="L2241" s="1" t="s">
        <v>14</v>
      </c>
      <c r="M2241" s="1" t="s">
        <v>14</v>
      </c>
      <c r="N2241" s="1" t="s">
        <v>12</v>
      </c>
      <c r="O2241" s="1" t="s">
        <v>14</v>
      </c>
      <c r="P2241" s="1" t="s">
        <v>14</v>
      </c>
      <c r="Q2241" s="1"/>
    </row>
    <row r="2242" spans="1:17" x14ac:dyDescent="0.25">
      <c r="A2242" s="1" t="s">
        <v>268</v>
      </c>
      <c r="B2242" s="1" t="s">
        <v>3149</v>
      </c>
      <c r="C2242" s="1" t="s">
        <v>3150</v>
      </c>
      <c r="D2242" s="1" t="s">
        <v>1953</v>
      </c>
      <c r="E2242" s="1" t="s">
        <v>585</v>
      </c>
      <c r="F2242" s="1" t="s">
        <v>3151</v>
      </c>
      <c r="G2242" s="1" t="s">
        <v>27</v>
      </c>
      <c r="H2242" s="1" t="s">
        <v>14</v>
      </c>
      <c r="I2242" s="1" t="s">
        <v>14</v>
      </c>
      <c r="J2242" s="1" t="s">
        <v>14</v>
      </c>
      <c r="K2242" s="1" t="s">
        <v>14</v>
      </c>
      <c r="L2242" s="1" t="s">
        <v>14</v>
      </c>
      <c r="M2242" s="1" t="s">
        <v>14</v>
      </c>
      <c r="N2242" s="1" t="s">
        <v>14</v>
      </c>
      <c r="O2242" s="1" t="s">
        <v>14</v>
      </c>
      <c r="P2242" s="1" t="s">
        <v>14</v>
      </c>
      <c r="Q2242" s="1"/>
    </row>
    <row r="2243" spans="1:17" x14ac:dyDescent="0.25">
      <c r="A2243" s="1" t="s">
        <v>268</v>
      </c>
      <c r="B2243" s="1" t="s">
        <v>3152</v>
      </c>
      <c r="C2243" s="1" t="s">
        <v>3153</v>
      </c>
      <c r="D2243" s="1" t="s">
        <v>18</v>
      </c>
      <c r="E2243" s="1" t="s">
        <v>497</v>
      </c>
      <c r="F2243" s="1" t="s">
        <v>2757</v>
      </c>
      <c r="G2243" s="1" t="s">
        <v>14</v>
      </c>
      <c r="H2243" s="1" t="s">
        <v>14</v>
      </c>
      <c r="I2243" s="1" t="s">
        <v>14</v>
      </c>
      <c r="J2243" s="1" t="s">
        <v>14</v>
      </c>
      <c r="K2243" s="1" t="s">
        <v>14</v>
      </c>
      <c r="L2243" s="1" t="s">
        <v>14</v>
      </c>
      <c r="M2243" s="1" t="s">
        <v>14</v>
      </c>
      <c r="N2243" s="1" t="s">
        <v>12</v>
      </c>
      <c r="O2243" s="1" t="s">
        <v>14</v>
      </c>
      <c r="P2243" s="1" t="s">
        <v>14</v>
      </c>
      <c r="Q2243" s="1"/>
    </row>
    <row r="2244" spans="1:17" x14ac:dyDescent="0.25">
      <c r="A2244" s="1" t="s">
        <v>268</v>
      </c>
      <c r="B2244" s="1" t="s">
        <v>3152</v>
      </c>
      <c r="C2244" s="1" t="s">
        <v>3153</v>
      </c>
      <c r="D2244" s="1" t="s">
        <v>1953</v>
      </c>
      <c r="E2244" s="1" t="s">
        <v>585</v>
      </c>
      <c r="F2244" s="1" t="s">
        <v>3154</v>
      </c>
      <c r="G2244" s="1" t="s">
        <v>1961</v>
      </c>
      <c r="H2244" s="1" t="s">
        <v>14</v>
      </c>
      <c r="I2244" s="1" t="s">
        <v>14</v>
      </c>
      <c r="J2244" s="1" t="s">
        <v>14</v>
      </c>
      <c r="K2244" s="1" t="s">
        <v>14</v>
      </c>
      <c r="L2244" s="1" t="s">
        <v>14</v>
      </c>
      <c r="M2244" s="1" t="s">
        <v>14</v>
      </c>
      <c r="N2244" s="1" t="s">
        <v>14</v>
      </c>
      <c r="O2244" s="1" t="s">
        <v>14</v>
      </c>
      <c r="P2244" s="1" t="s">
        <v>14</v>
      </c>
      <c r="Q2244" s="1"/>
    </row>
    <row r="2245" spans="1:17" x14ac:dyDescent="0.25">
      <c r="A2245" s="1" t="s">
        <v>268</v>
      </c>
      <c r="B2245" s="1" t="s">
        <v>3155</v>
      </c>
      <c r="C2245" s="1" t="s">
        <v>3156</v>
      </c>
      <c r="D2245" s="1" t="s">
        <v>18</v>
      </c>
      <c r="E2245" s="1" t="s">
        <v>497</v>
      </c>
      <c r="F2245" s="1" t="s">
        <v>2760</v>
      </c>
      <c r="G2245" s="1" t="s">
        <v>14</v>
      </c>
      <c r="H2245" s="1" t="s">
        <v>494</v>
      </c>
      <c r="I2245" s="1" t="s">
        <v>508</v>
      </c>
      <c r="J2245" s="1" t="s">
        <v>14</v>
      </c>
      <c r="K2245" s="1" t="s">
        <v>14</v>
      </c>
      <c r="L2245" s="1" t="s">
        <v>14</v>
      </c>
      <c r="M2245" s="1" t="s">
        <v>509</v>
      </c>
      <c r="N2245" s="1" t="s">
        <v>12</v>
      </c>
      <c r="O2245" s="1" t="s">
        <v>14</v>
      </c>
      <c r="P2245" s="1" t="s">
        <v>14</v>
      </c>
      <c r="Q2245" s="1"/>
    </row>
    <row r="2246" spans="1:17" x14ac:dyDescent="0.25">
      <c r="A2246" s="1" t="s">
        <v>268</v>
      </c>
      <c r="B2246" s="1" t="s">
        <v>3155</v>
      </c>
      <c r="C2246" s="1" t="s">
        <v>3156</v>
      </c>
      <c r="D2246" s="1" t="s">
        <v>1953</v>
      </c>
      <c r="E2246" s="1" t="s">
        <v>585</v>
      </c>
      <c r="F2246" s="1" t="s">
        <v>3157</v>
      </c>
      <c r="G2246" s="1" t="s">
        <v>1961</v>
      </c>
      <c r="H2246" s="1" t="s">
        <v>494</v>
      </c>
      <c r="I2246" s="1" t="s">
        <v>508</v>
      </c>
      <c r="J2246" s="1" t="s">
        <v>14</v>
      </c>
      <c r="K2246" s="1" t="s">
        <v>14</v>
      </c>
      <c r="L2246" s="1" t="s">
        <v>509</v>
      </c>
      <c r="M2246" s="1" t="s">
        <v>509</v>
      </c>
      <c r="N2246" s="1" t="s">
        <v>14</v>
      </c>
      <c r="O2246" s="1" t="s">
        <v>14</v>
      </c>
      <c r="P2246" s="1" t="s">
        <v>14</v>
      </c>
      <c r="Q2246" s="1"/>
    </row>
    <row r="2247" spans="1:17" x14ac:dyDescent="0.25">
      <c r="A2247" s="1" t="s">
        <v>268</v>
      </c>
      <c r="B2247" s="1" t="s">
        <v>3158</v>
      </c>
      <c r="C2247" s="1" t="s">
        <v>3159</v>
      </c>
      <c r="D2247" s="1" t="s">
        <v>18</v>
      </c>
      <c r="E2247" s="1" t="s">
        <v>497</v>
      </c>
      <c r="F2247" s="1" t="s">
        <v>2032</v>
      </c>
      <c r="G2247" s="1" t="s">
        <v>14</v>
      </c>
      <c r="H2247" s="1" t="s">
        <v>494</v>
      </c>
      <c r="I2247" s="1" t="s">
        <v>508</v>
      </c>
      <c r="J2247" s="1" t="s">
        <v>14</v>
      </c>
      <c r="K2247" s="1" t="s">
        <v>14</v>
      </c>
      <c r="L2247" s="1" t="s">
        <v>14</v>
      </c>
      <c r="M2247" s="1" t="s">
        <v>509</v>
      </c>
      <c r="N2247" s="1" t="s">
        <v>12</v>
      </c>
      <c r="O2247" s="1" t="s">
        <v>14</v>
      </c>
      <c r="P2247" s="1" t="s">
        <v>14</v>
      </c>
      <c r="Q2247" s="1"/>
    </row>
    <row r="2248" spans="1:17" x14ac:dyDescent="0.25">
      <c r="A2248" s="1" t="s">
        <v>268</v>
      </c>
      <c r="B2248" s="1" t="s">
        <v>3158</v>
      </c>
      <c r="C2248" s="1" t="s">
        <v>3159</v>
      </c>
      <c r="D2248" s="1" t="s">
        <v>1953</v>
      </c>
      <c r="E2248" s="1" t="s">
        <v>585</v>
      </c>
      <c r="F2248" s="1" t="s">
        <v>3160</v>
      </c>
      <c r="G2248" s="1" t="s">
        <v>27</v>
      </c>
      <c r="H2248" s="1" t="s">
        <v>494</v>
      </c>
      <c r="I2248" s="1" t="s">
        <v>508</v>
      </c>
      <c r="J2248" s="1" t="s">
        <v>14</v>
      </c>
      <c r="K2248" s="1" t="s">
        <v>14</v>
      </c>
      <c r="L2248" s="1" t="s">
        <v>14</v>
      </c>
      <c r="M2248" s="1" t="s">
        <v>14</v>
      </c>
      <c r="N2248" s="1" t="s">
        <v>14</v>
      </c>
      <c r="O2248" s="1" t="s">
        <v>14</v>
      </c>
      <c r="P2248" s="1" t="s">
        <v>14</v>
      </c>
      <c r="Q2248" s="1"/>
    </row>
    <row r="2249" spans="1:17" x14ac:dyDescent="0.25">
      <c r="A2249" s="1" t="s">
        <v>268</v>
      </c>
      <c r="B2249" s="1" t="s">
        <v>3161</v>
      </c>
      <c r="C2249" s="1" t="s">
        <v>3162</v>
      </c>
      <c r="D2249" s="1" t="s">
        <v>18</v>
      </c>
      <c r="E2249" s="1" t="s">
        <v>497</v>
      </c>
      <c r="F2249" s="1" t="s">
        <v>2035</v>
      </c>
      <c r="G2249" s="1" t="s">
        <v>14</v>
      </c>
      <c r="H2249" s="1" t="s">
        <v>494</v>
      </c>
      <c r="I2249" s="1" t="s">
        <v>508</v>
      </c>
      <c r="J2249" s="1" t="s">
        <v>14</v>
      </c>
      <c r="K2249" s="1" t="s">
        <v>14</v>
      </c>
      <c r="L2249" s="1" t="s">
        <v>14</v>
      </c>
      <c r="M2249" s="1" t="s">
        <v>509</v>
      </c>
      <c r="N2249" s="1" t="s">
        <v>12</v>
      </c>
      <c r="O2249" s="1" t="s">
        <v>14</v>
      </c>
      <c r="P2249" s="1" t="s">
        <v>14</v>
      </c>
      <c r="Q2249" s="1"/>
    </row>
    <row r="2250" spans="1:17" x14ac:dyDescent="0.25">
      <c r="A2250" s="1" t="s">
        <v>268</v>
      </c>
      <c r="B2250" s="1" t="s">
        <v>3161</v>
      </c>
      <c r="C2250" s="1" t="s">
        <v>3162</v>
      </c>
      <c r="D2250" s="1" t="s">
        <v>1953</v>
      </c>
      <c r="E2250" s="1" t="s">
        <v>585</v>
      </c>
      <c r="F2250" s="1" t="s">
        <v>3163</v>
      </c>
      <c r="G2250" s="1" t="s">
        <v>27</v>
      </c>
      <c r="H2250" s="1" t="s">
        <v>494</v>
      </c>
      <c r="I2250" s="1" t="s">
        <v>508</v>
      </c>
      <c r="J2250" s="1" t="s">
        <v>14</v>
      </c>
      <c r="K2250" s="1" t="s">
        <v>14</v>
      </c>
      <c r="L2250" s="1" t="s">
        <v>509</v>
      </c>
      <c r="M2250" s="1" t="s">
        <v>509</v>
      </c>
      <c r="N2250" s="1" t="s">
        <v>14</v>
      </c>
      <c r="O2250" s="1" t="s">
        <v>14</v>
      </c>
      <c r="P2250" s="1" t="s">
        <v>14</v>
      </c>
      <c r="Q2250" s="1"/>
    </row>
    <row r="2251" spans="1:17" x14ac:dyDescent="0.25">
      <c r="A2251" s="1" t="s">
        <v>268</v>
      </c>
      <c r="B2251" s="1" t="s">
        <v>3164</v>
      </c>
      <c r="C2251" s="1" t="s">
        <v>3165</v>
      </c>
      <c r="D2251" s="1" t="s">
        <v>18</v>
      </c>
      <c r="E2251" s="1" t="s">
        <v>497</v>
      </c>
      <c r="F2251" s="1" t="s">
        <v>1984</v>
      </c>
      <c r="G2251" s="1" t="s">
        <v>14</v>
      </c>
      <c r="H2251" s="1" t="s">
        <v>499</v>
      </c>
      <c r="I2251" s="1" t="s">
        <v>14</v>
      </c>
      <c r="J2251" s="1" t="s">
        <v>500</v>
      </c>
      <c r="K2251" s="1" t="s">
        <v>14</v>
      </c>
      <c r="L2251" s="1" t="s">
        <v>14</v>
      </c>
      <c r="M2251" s="1" t="s">
        <v>14</v>
      </c>
      <c r="N2251" s="1" t="s">
        <v>12</v>
      </c>
      <c r="O2251" s="1" t="s">
        <v>14</v>
      </c>
      <c r="P2251" s="1" t="s">
        <v>14</v>
      </c>
      <c r="Q2251" s="1"/>
    </row>
    <row r="2252" spans="1:17" x14ac:dyDescent="0.25">
      <c r="A2252" s="1" t="s">
        <v>268</v>
      </c>
      <c r="B2252" s="1" t="s">
        <v>3164</v>
      </c>
      <c r="C2252" s="1" t="s">
        <v>3165</v>
      </c>
      <c r="D2252" s="1" t="s">
        <v>1953</v>
      </c>
      <c r="E2252" s="1" t="s">
        <v>585</v>
      </c>
      <c r="F2252" s="1" t="s">
        <v>3166</v>
      </c>
      <c r="G2252" s="1" t="s">
        <v>1167</v>
      </c>
      <c r="H2252" s="1" t="s">
        <v>499</v>
      </c>
      <c r="I2252" s="1" t="s">
        <v>14</v>
      </c>
      <c r="J2252" s="1" t="s">
        <v>500</v>
      </c>
      <c r="K2252" s="1" t="s">
        <v>14</v>
      </c>
      <c r="L2252" s="1" t="s">
        <v>14</v>
      </c>
      <c r="M2252" s="1" t="s">
        <v>14</v>
      </c>
      <c r="N2252" s="1" t="s">
        <v>14</v>
      </c>
      <c r="O2252" s="1" t="s">
        <v>14</v>
      </c>
      <c r="P2252" s="1" t="s">
        <v>14</v>
      </c>
      <c r="Q2252" s="1"/>
    </row>
    <row r="2253" spans="1:17" x14ac:dyDescent="0.25">
      <c r="A2253" s="1" t="s">
        <v>268</v>
      </c>
      <c r="B2253" s="1" t="s">
        <v>3167</v>
      </c>
      <c r="C2253" s="1" t="s">
        <v>3168</v>
      </c>
      <c r="D2253" s="1" t="s">
        <v>18</v>
      </c>
      <c r="E2253" s="1" t="s">
        <v>497</v>
      </c>
      <c r="F2253" s="1" t="s">
        <v>1987</v>
      </c>
      <c r="G2253" s="1" t="s">
        <v>14</v>
      </c>
      <c r="H2253" s="1" t="s">
        <v>499</v>
      </c>
      <c r="I2253" s="1" t="s">
        <v>14</v>
      </c>
      <c r="J2253" s="1" t="s">
        <v>500</v>
      </c>
      <c r="K2253" s="1" t="s">
        <v>14</v>
      </c>
      <c r="L2253" s="1" t="s">
        <v>14</v>
      </c>
      <c r="M2253" s="1" t="s">
        <v>14</v>
      </c>
      <c r="N2253" s="1" t="s">
        <v>12</v>
      </c>
      <c r="O2253" s="1" t="s">
        <v>14</v>
      </c>
      <c r="P2253" s="1" t="s">
        <v>14</v>
      </c>
      <c r="Q2253" s="1"/>
    </row>
    <row r="2254" spans="1:17" x14ac:dyDescent="0.25">
      <c r="A2254" s="1" t="s">
        <v>268</v>
      </c>
      <c r="B2254" s="1" t="s">
        <v>3167</v>
      </c>
      <c r="C2254" s="1" t="s">
        <v>3168</v>
      </c>
      <c r="D2254" s="1" t="s">
        <v>1953</v>
      </c>
      <c r="E2254" s="1" t="s">
        <v>585</v>
      </c>
      <c r="F2254" s="1" t="s">
        <v>3169</v>
      </c>
      <c r="G2254" s="1" t="s">
        <v>1167</v>
      </c>
      <c r="H2254" s="1" t="s">
        <v>499</v>
      </c>
      <c r="I2254" s="1" t="s">
        <v>14</v>
      </c>
      <c r="J2254" s="1" t="s">
        <v>500</v>
      </c>
      <c r="K2254" s="1" t="s">
        <v>14</v>
      </c>
      <c r="L2254" s="1" t="s">
        <v>14</v>
      </c>
      <c r="M2254" s="1" t="s">
        <v>14</v>
      </c>
      <c r="N2254" s="1" t="s">
        <v>14</v>
      </c>
      <c r="O2254" s="1" t="s">
        <v>14</v>
      </c>
      <c r="P2254" s="1" t="s">
        <v>14</v>
      </c>
      <c r="Q2254" s="1"/>
    </row>
    <row r="2255" spans="1:17" x14ac:dyDescent="0.25">
      <c r="A2255" s="1" t="s">
        <v>268</v>
      </c>
      <c r="B2255" s="1" t="s">
        <v>3170</v>
      </c>
      <c r="C2255" s="1" t="s">
        <v>3171</v>
      </c>
      <c r="D2255" s="1" t="s">
        <v>18</v>
      </c>
      <c r="E2255" s="1" t="s">
        <v>497</v>
      </c>
      <c r="F2255" s="1" t="s">
        <v>2044</v>
      </c>
      <c r="G2255" s="1" t="s">
        <v>14</v>
      </c>
      <c r="H2255" s="1" t="s">
        <v>499</v>
      </c>
      <c r="I2255" s="1" t="s">
        <v>14</v>
      </c>
      <c r="J2255" s="1" t="s">
        <v>500</v>
      </c>
      <c r="K2255" s="1" t="s">
        <v>14</v>
      </c>
      <c r="L2255" s="1" t="s">
        <v>14</v>
      </c>
      <c r="M2255" s="1" t="s">
        <v>14</v>
      </c>
      <c r="N2255" s="1" t="s">
        <v>12</v>
      </c>
      <c r="O2255" s="1" t="s">
        <v>14</v>
      </c>
      <c r="P2255" s="1" t="s">
        <v>14</v>
      </c>
      <c r="Q2255" s="1"/>
    </row>
    <row r="2256" spans="1:17" x14ac:dyDescent="0.25">
      <c r="A2256" s="1" t="s">
        <v>268</v>
      </c>
      <c r="B2256" s="1" t="s">
        <v>3170</v>
      </c>
      <c r="C2256" s="1" t="s">
        <v>3171</v>
      </c>
      <c r="D2256" s="1" t="s">
        <v>1953</v>
      </c>
      <c r="E2256" s="1" t="s">
        <v>585</v>
      </c>
      <c r="F2256" s="1" t="s">
        <v>3172</v>
      </c>
      <c r="G2256" s="1" t="s">
        <v>1167</v>
      </c>
      <c r="H2256" s="1" t="s">
        <v>499</v>
      </c>
      <c r="I2256" s="1" t="s">
        <v>14</v>
      </c>
      <c r="J2256" s="1" t="s">
        <v>500</v>
      </c>
      <c r="K2256" s="1" t="s">
        <v>14</v>
      </c>
      <c r="L2256" s="1" t="s">
        <v>14</v>
      </c>
      <c r="M2256" s="1" t="s">
        <v>14</v>
      </c>
      <c r="N2256" s="1" t="s">
        <v>14</v>
      </c>
      <c r="O2256" s="1" t="s">
        <v>14</v>
      </c>
      <c r="P2256" s="1" t="s">
        <v>14</v>
      </c>
      <c r="Q2256" s="1"/>
    </row>
    <row r="2257" spans="1:17" x14ac:dyDescent="0.25">
      <c r="A2257" s="1" t="s">
        <v>268</v>
      </c>
      <c r="B2257" s="1" t="s">
        <v>3173</v>
      </c>
      <c r="C2257" s="1" t="s">
        <v>3174</v>
      </c>
      <c r="D2257" s="1" t="s">
        <v>18</v>
      </c>
      <c r="E2257" s="1" t="s">
        <v>497</v>
      </c>
      <c r="F2257" s="1" t="s">
        <v>2047</v>
      </c>
      <c r="G2257" s="1" t="s">
        <v>14</v>
      </c>
      <c r="H2257" s="1" t="s">
        <v>499</v>
      </c>
      <c r="I2257" s="1" t="s">
        <v>14</v>
      </c>
      <c r="J2257" s="1" t="s">
        <v>500</v>
      </c>
      <c r="K2257" s="1" t="s">
        <v>14</v>
      </c>
      <c r="L2257" s="1" t="s">
        <v>14</v>
      </c>
      <c r="M2257" s="1" t="s">
        <v>14</v>
      </c>
      <c r="N2257" s="1" t="s">
        <v>12</v>
      </c>
      <c r="O2257" s="1" t="s">
        <v>14</v>
      </c>
      <c r="P2257" s="1" t="s">
        <v>14</v>
      </c>
      <c r="Q2257" s="1"/>
    </row>
    <row r="2258" spans="1:17" x14ac:dyDescent="0.25">
      <c r="A2258" s="1" t="s">
        <v>268</v>
      </c>
      <c r="B2258" s="1" t="s">
        <v>3173</v>
      </c>
      <c r="C2258" s="1" t="s">
        <v>3174</v>
      </c>
      <c r="D2258" s="1" t="s">
        <v>1953</v>
      </c>
      <c r="E2258" s="1" t="s">
        <v>585</v>
      </c>
      <c r="F2258" s="1" t="s">
        <v>3175</v>
      </c>
      <c r="G2258" s="1" t="s">
        <v>1167</v>
      </c>
      <c r="H2258" s="1" t="s">
        <v>499</v>
      </c>
      <c r="I2258" s="1" t="s">
        <v>14</v>
      </c>
      <c r="J2258" s="1" t="s">
        <v>500</v>
      </c>
      <c r="K2258" s="1" t="s">
        <v>14</v>
      </c>
      <c r="L2258" s="1" t="s">
        <v>14</v>
      </c>
      <c r="M2258" s="1" t="s">
        <v>14</v>
      </c>
      <c r="N2258" s="1" t="s">
        <v>14</v>
      </c>
      <c r="O2258" s="1" t="s">
        <v>14</v>
      </c>
      <c r="P2258" s="1" t="s">
        <v>14</v>
      </c>
      <c r="Q2258" s="1"/>
    </row>
    <row r="2259" spans="1:17" x14ac:dyDescent="0.25">
      <c r="A2259" s="1" t="s">
        <v>268</v>
      </c>
      <c r="B2259" s="1" t="s">
        <v>3176</v>
      </c>
      <c r="C2259" s="1" t="s">
        <v>3177</v>
      </c>
      <c r="D2259" s="1" t="s">
        <v>12</v>
      </c>
      <c r="E2259" s="1" t="s">
        <v>502</v>
      </c>
      <c r="F2259" s="1" t="s">
        <v>14</v>
      </c>
      <c r="G2259" s="1" t="s">
        <v>14</v>
      </c>
      <c r="H2259" s="1" t="s">
        <v>14</v>
      </c>
      <c r="I2259" s="1" t="s">
        <v>14</v>
      </c>
      <c r="J2259" s="1" t="s">
        <v>14</v>
      </c>
      <c r="K2259" s="1" t="s">
        <v>14</v>
      </c>
      <c r="L2259" s="1" t="s">
        <v>14</v>
      </c>
      <c r="M2259" s="1" t="s">
        <v>14</v>
      </c>
      <c r="N2259" s="1" t="s">
        <v>14</v>
      </c>
      <c r="O2259" s="1" t="s">
        <v>14</v>
      </c>
      <c r="P2259" s="1" t="s">
        <v>14</v>
      </c>
      <c r="Q2259" s="1"/>
    </row>
    <row r="2260" spans="1:17" x14ac:dyDescent="0.25">
      <c r="A2260" s="1" t="s">
        <v>268</v>
      </c>
      <c r="B2260" s="1" t="s">
        <v>3178</v>
      </c>
      <c r="C2260" s="1" t="s">
        <v>3179</v>
      </c>
      <c r="D2260" s="1" t="s">
        <v>18</v>
      </c>
      <c r="E2260" s="1" t="s">
        <v>585</v>
      </c>
      <c r="F2260" s="1" t="s">
        <v>3180</v>
      </c>
      <c r="G2260" s="1" t="s">
        <v>14</v>
      </c>
      <c r="H2260" s="1" t="s">
        <v>494</v>
      </c>
      <c r="I2260" s="1" t="s">
        <v>505</v>
      </c>
      <c r="J2260" s="1" t="s">
        <v>252</v>
      </c>
      <c r="K2260" s="1" t="s">
        <v>14</v>
      </c>
      <c r="L2260" s="1" t="s">
        <v>14</v>
      </c>
      <c r="M2260" s="1" t="s">
        <v>509</v>
      </c>
      <c r="N2260" s="1" t="s">
        <v>14</v>
      </c>
      <c r="O2260" s="1" t="s">
        <v>14</v>
      </c>
      <c r="P2260" s="1" t="s">
        <v>14</v>
      </c>
      <c r="Q2260" s="1"/>
    </row>
    <row r="2261" spans="1:17" x14ac:dyDescent="0.25">
      <c r="A2261" s="1" t="s">
        <v>268</v>
      </c>
      <c r="B2261" s="1" t="s">
        <v>3181</v>
      </c>
      <c r="C2261" s="1" t="s">
        <v>3182</v>
      </c>
      <c r="D2261" s="1" t="s">
        <v>18</v>
      </c>
      <c r="E2261" s="1" t="s">
        <v>497</v>
      </c>
      <c r="F2261" s="1" t="s">
        <v>1956</v>
      </c>
      <c r="G2261" s="1" t="s">
        <v>14</v>
      </c>
      <c r="H2261" s="1" t="s">
        <v>14</v>
      </c>
      <c r="I2261" s="1" t="s">
        <v>14</v>
      </c>
      <c r="J2261" s="1" t="s">
        <v>14</v>
      </c>
      <c r="K2261" s="1" t="s">
        <v>14</v>
      </c>
      <c r="L2261" s="1" t="s">
        <v>14</v>
      </c>
      <c r="M2261" s="1" t="s">
        <v>14</v>
      </c>
      <c r="N2261" s="1" t="s">
        <v>12</v>
      </c>
      <c r="O2261" s="1" t="s">
        <v>14</v>
      </c>
      <c r="P2261" s="1" t="s">
        <v>14</v>
      </c>
      <c r="Q2261" s="1"/>
    </row>
    <row r="2262" spans="1:17" x14ac:dyDescent="0.25">
      <c r="A2262" s="1" t="s">
        <v>268</v>
      </c>
      <c r="B2262" s="1" t="s">
        <v>3181</v>
      </c>
      <c r="C2262" s="1" t="s">
        <v>3182</v>
      </c>
      <c r="D2262" s="1" t="s">
        <v>1953</v>
      </c>
      <c r="E2262" s="1" t="s">
        <v>585</v>
      </c>
      <c r="F2262" s="1" t="s">
        <v>3183</v>
      </c>
      <c r="G2262" s="1" t="s">
        <v>27</v>
      </c>
      <c r="H2262" s="1" t="s">
        <v>14</v>
      </c>
      <c r="I2262" s="1" t="s">
        <v>14</v>
      </c>
      <c r="J2262" s="1" t="s">
        <v>14</v>
      </c>
      <c r="K2262" s="1" t="s">
        <v>14</v>
      </c>
      <c r="L2262" s="1" t="s">
        <v>14</v>
      </c>
      <c r="M2262" s="1" t="s">
        <v>14</v>
      </c>
      <c r="N2262" s="1" t="s">
        <v>14</v>
      </c>
      <c r="O2262" s="1" t="s">
        <v>14</v>
      </c>
      <c r="P2262" s="1" t="s">
        <v>14</v>
      </c>
      <c r="Q2262" s="1"/>
    </row>
    <row r="2263" spans="1:17" x14ac:dyDescent="0.25">
      <c r="A2263" s="1" t="s">
        <v>268</v>
      </c>
      <c r="B2263" s="1" t="s">
        <v>3184</v>
      </c>
      <c r="C2263" s="1" t="s">
        <v>3185</v>
      </c>
      <c r="D2263" s="1" t="s">
        <v>18</v>
      </c>
      <c r="E2263" s="1" t="s">
        <v>497</v>
      </c>
      <c r="F2263" s="1" t="s">
        <v>2719</v>
      </c>
      <c r="G2263" s="1" t="s">
        <v>14</v>
      </c>
      <c r="H2263" s="1" t="s">
        <v>14</v>
      </c>
      <c r="I2263" s="1" t="s">
        <v>14</v>
      </c>
      <c r="J2263" s="1" t="s">
        <v>14</v>
      </c>
      <c r="K2263" s="1" t="s">
        <v>14</v>
      </c>
      <c r="L2263" s="1" t="s">
        <v>14</v>
      </c>
      <c r="M2263" s="1" t="s">
        <v>14</v>
      </c>
      <c r="N2263" s="1" t="s">
        <v>12</v>
      </c>
      <c r="O2263" s="1" t="s">
        <v>14</v>
      </c>
      <c r="P2263" s="1" t="s">
        <v>14</v>
      </c>
      <c r="Q2263" s="1"/>
    </row>
    <row r="2264" spans="1:17" x14ac:dyDescent="0.25">
      <c r="A2264" s="1" t="s">
        <v>268</v>
      </c>
      <c r="B2264" s="1" t="s">
        <v>3184</v>
      </c>
      <c r="C2264" s="1" t="s">
        <v>3185</v>
      </c>
      <c r="D2264" s="1" t="s">
        <v>1953</v>
      </c>
      <c r="E2264" s="1" t="s">
        <v>585</v>
      </c>
      <c r="F2264" s="1" t="s">
        <v>3186</v>
      </c>
      <c r="G2264" s="1" t="s">
        <v>1961</v>
      </c>
      <c r="H2264" s="1" t="s">
        <v>14</v>
      </c>
      <c r="I2264" s="1" t="s">
        <v>14</v>
      </c>
      <c r="J2264" s="1" t="s">
        <v>14</v>
      </c>
      <c r="K2264" s="1" t="s">
        <v>14</v>
      </c>
      <c r="L2264" s="1" t="s">
        <v>14</v>
      </c>
      <c r="M2264" s="1" t="s">
        <v>14</v>
      </c>
      <c r="N2264" s="1" t="s">
        <v>14</v>
      </c>
      <c r="O2264" s="1" t="s">
        <v>14</v>
      </c>
      <c r="P2264" s="1" t="s">
        <v>14</v>
      </c>
      <c r="Q2264" s="1"/>
    </row>
    <row r="2265" spans="1:17" x14ac:dyDescent="0.25">
      <c r="A2265" s="1" t="s">
        <v>268</v>
      </c>
      <c r="B2265" s="1" t="s">
        <v>3187</v>
      </c>
      <c r="C2265" s="1" t="s">
        <v>3188</v>
      </c>
      <c r="D2265" s="1" t="s">
        <v>18</v>
      </c>
      <c r="E2265" s="1" t="s">
        <v>497</v>
      </c>
      <c r="F2265" s="1" t="s">
        <v>1969</v>
      </c>
      <c r="G2265" s="1" t="s">
        <v>14</v>
      </c>
      <c r="H2265" s="1" t="s">
        <v>494</v>
      </c>
      <c r="I2265" s="1" t="s">
        <v>508</v>
      </c>
      <c r="J2265" s="1" t="s">
        <v>14</v>
      </c>
      <c r="K2265" s="1" t="s">
        <v>14</v>
      </c>
      <c r="L2265" s="1" t="s">
        <v>14</v>
      </c>
      <c r="M2265" s="1" t="s">
        <v>509</v>
      </c>
      <c r="N2265" s="1" t="s">
        <v>12</v>
      </c>
      <c r="O2265" s="1" t="s">
        <v>14</v>
      </c>
      <c r="P2265" s="1" t="s">
        <v>14</v>
      </c>
      <c r="Q2265" s="1"/>
    </row>
    <row r="2266" spans="1:17" x14ac:dyDescent="0.25">
      <c r="A2266" s="1" t="s">
        <v>268</v>
      </c>
      <c r="B2266" s="1" t="s">
        <v>3187</v>
      </c>
      <c r="C2266" s="1" t="s">
        <v>3188</v>
      </c>
      <c r="D2266" s="1" t="s">
        <v>1953</v>
      </c>
      <c r="E2266" s="1" t="s">
        <v>585</v>
      </c>
      <c r="F2266" s="1" t="s">
        <v>3189</v>
      </c>
      <c r="G2266" s="1" t="s">
        <v>27</v>
      </c>
      <c r="H2266" s="1" t="s">
        <v>494</v>
      </c>
      <c r="I2266" s="1" t="s">
        <v>508</v>
      </c>
      <c r="J2266" s="1" t="s">
        <v>14</v>
      </c>
      <c r="K2266" s="1" t="s">
        <v>14</v>
      </c>
      <c r="L2266" s="1" t="s">
        <v>509</v>
      </c>
      <c r="M2266" s="1" t="s">
        <v>509</v>
      </c>
      <c r="N2266" s="1" t="s">
        <v>14</v>
      </c>
      <c r="O2266" s="1" t="s">
        <v>14</v>
      </c>
      <c r="P2266" s="1" t="s">
        <v>14</v>
      </c>
      <c r="Q2266" s="1"/>
    </row>
    <row r="2267" spans="1:17" x14ac:dyDescent="0.25">
      <c r="A2267" s="1" t="s">
        <v>268</v>
      </c>
      <c r="B2267" s="1" t="s">
        <v>3190</v>
      </c>
      <c r="C2267" s="1" t="s">
        <v>3191</v>
      </c>
      <c r="D2267" s="1" t="s">
        <v>18</v>
      </c>
      <c r="E2267" s="1" t="s">
        <v>497</v>
      </c>
      <c r="F2267" s="1" t="s">
        <v>2724</v>
      </c>
      <c r="G2267" s="1" t="s">
        <v>14</v>
      </c>
      <c r="H2267" s="1" t="s">
        <v>14</v>
      </c>
      <c r="I2267" s="1" t="s">
        <v>14</v>
      </c>
      <c r="J2267" s="1" t="s">
        <v>14</v>
      </c>
      <c r="K2267" s="1" t="s">
        <v>14</v>
      </c>
      <c r="L2267" s="1" t="s">
        <v>14</v>
      </c>
      <c r="M2267" s="1" t="s">
        <v>14</v>
      </c>
      <c r="N2267" s="1" t="s">
        <v>12</v>
      </c>
      <c r="O2267" s="1" t="s">
        <v>14</v>
      </c>
      <c r="P2267" s="1" t="s">
        <v>14</v>
      </c>
      <c r="Q2267" s="1"/>
    </row>
    <row r="2268" spans="1:17" x14ac:dyDescent="0.25">
      <c r="A2268" s="1" t="s">
        <v>268</v>
      </c>
      <c r="B2268" s="1" t="s">
        <v>3190</v>
      </c>
      <c r="C2268" s="1" t="s">
        <v>3191</v>
      </c>
      <c r="D2268" s="1" t="s">
        <v>1953</v>
      </c>
      <c r="E2268" s="1" t="s">
        <v>585</v>
      </c>
      <c r="F2268" s="1" t="s">
        <v>3192</v>
      </c>
      <c r="G2268" s="1" t="s">
        <v>27</v>
      </c>
      <c r="H2268" s="1" t="s">
        <v>14</v>
      </c>
      <c r="I2268" s="1" t="s">
        <v>14</v>
      </c>
      <c r="J2268" s="1" t="s">
        <v>14</v>
      </c>
      <c r="K2268" s="1" t="s">
        <v>14</v>
      </c>
      <c r="L2268" s="1" t="s">
        <v>14</v>
      </c>
      <c r="M2268" s="1" t="s">
        <v>14</v>
      </c>
      <c r="N2268" s="1" t="s">
        <v>14</v>
      </c>
      <c r="O2268" s="1" t="s">
        <v>14</v>
      </c>
      <c r="P2268" s="1" t="s">
        <v>14</v>
      </c>
      <c r="Q2268" s="1"/>
    </row>
    <row r="2269" spans="1:17" x14ac:dyDescent="0.25">
      <c r="A2269" s="1" t="s">
        <v>268</v>
      </c>
      <c r="B2269" s="1" t="s">
        <v>3193</v>
      </c>
      <c r="C2269" s="1" t="s">
        <v>3194</v>
      </c>
      <c r="D2269" s="1" t="s">
        <v>18</v>
      </c>
      <c r="E2269" s="1" t="s">
        <v>497</v>
      </c>
      <c r="F2269" s="1" t="s">
        <v>1996</v>
      </c>
      <c r="G2269" s="1" t="s">
        <v>14</v>
      </c>
      <c r="H2269" s="1" t="s">
        <v>14</v>
      </c>
      <c r="I2269" s="1" t="s">
        <v>14</v>
      </c>
      <c r="J2269" s="1" t="s">
        <v>14</v>
      </c>
      <c r="K2269" s="1" t="s">
        <v>14</v>
      </c>
      <c r="L2269" s="1" t="s">
        <v>14</v>
      </c>
      <c r="M2269" s="1" t="s">
        <v>14</v>
      </c>
      <c r="N2269" s="1" t="s">
        <v>12</v>
      </c>
      <c r="O2269" s="1" t="s">
        <v>14</v>
      </c>
      <c r="P2269" s="1" t="s">
        <v>14</v>
      </c>
      <c r="Q2269" s="1"/>
    </row>
    <row r="2270" spans="1:17" x14ac:dyDescent="0.25">
      <c r="A2270" s="1" t="s">
        <v>268</v>
      </c>
      <c r="B2270" s="1" t="s">
        <v>3193</v>
      </c>
      <c r="C2270" s="1" t="s">
        <v>3194</v>
      </c>
      <c r="D2270" s="1" t="s">
        <v>1953</v>
      </c>
      <c r="E2270" s="1" t="s">
        <v>585</v>
      </c>
      <c r="F2270" s="1" t="s">
        <v>3195</v>
      </c>
      <c r="G2270" s="1" t="s">
        <v>1961</v>
      </c>
      <c r="H2270" s="1" t="s">
        <v>14</v>
      </c>
      <c r="I2270" s="1" t="s">
        <v>14</v>
      </c>
      <c r="J2270" s="1" t="s">
        <v>14</v>
      </c>
      <c r="K2270" s="1" t="s">
        <v>14</v>
      </c>
      <c r="L2270" s="1" t="s">
        <v>14</v>
      </c>
      <c r="M2270" s="1" t="s">
        <v>14</v>
      </c>
      <c r="N2270" s="1" t="s">
        <v>14</v>
      </c>
      <c r="O2270" s="1" t="s">
        <v>14</v>
      </c>
      <c r="P2270" s="1" t="s">
        <v>14</v>
      </c>
      <c r="Q2270" s="1"/>
    </row>
    <row r="2271" spans="1:17" x14ac:dyDescent="0.25">
      <c r="A2271" s="1" t="s">
        <v>268</v>
      </c>
      <c r="B2271" s="1" t="s">
        <v>3196</v>
      </c>
      <c r="C2271" s="1" t="s">
        <v>3197</v>
      </c>
      <c r="D2271" s="1" t="s">
        <v>18</v>
      </c>
      <c r="E2271" s="1" t="s">
        <v>497</v>
      </c>
      <c r="F2271" s="1" t="s">
        <v>1999</v>
      </c>
      <c r="G2271" s="1" t="s">
        <v>14</v>
      </c>
      <c r="H2271" s="1" t="s">
        <v>494</v>
      </c>
      <c r="I2271" s="1" t="s">
        <v>508</v>
      </c>
      <c r="J2271" s="1" t="s">
        <v>14</v>
      </c>
      <c r="K2271" s="1" t="s">
        <v>14</v>
      </c>
      <c r="L2271" s="1" t="s">
        <v>14</v>
      </c>
      <c r="M2271" s="1" t="s">
        <v>509</v>
      </c>
      <c r="N2271" s="1" t="s">
        <v>12</v>
      </c>
      <c r="O2271" s="1" t="s">
        <v>14</v>
      </c>
      <c r="P2271" s="1" t="s">
        <v>14</v>
      </c>
      <c r="Q2271" s="1"/>
    </row>
    <row r="2272" spans="1:17" x14ac:dyDescent="0.25">
      <c r="A2272" s="1" t="s">
        <v>268</v>
      </c>
      <c r="B2272" s="1" t="s">
        <v>3196</v>
      </c>
      <c r="C2272" s="1" t="s">
        <v>3197</v>
      </c>
      <c r="D2272" s="1" t="s">
        <v>1953</v>
      </c>
      <c r="E2272" s="1" t="s">
        <v>585</v>
      </c>
      <c r="F2272" s="1" t="s">
        <v>3198</v>
      </c>
      <c r="G2272" s="1" t="s">
        <v>1961</v>
      </c>
      <c r="H2272" s="1" t="s">
        <v>494</v>
      </c>
      <c r="I2272" s="1" t="s">
        <v>508</v>
      </c>
      <c r="J2272" s="1" t="s">
        <v>14</v>
      </c>
      <c r="K2272" s="1" t="s">
        <v>14</v>
      </c>
      <c r="L2272" s="1" t="s">
        <v>14</v>
      </c>
      <c r="M2272" s="1" t="s">
        <v>14</v>
      </c>
      <c r="N2272" s="1" t="s">
        <v>14</v>
      </c>
      <c r="O2272" s="1" t="s">
        <v>14</v>
      </c>
      <c r="P2272" s="1" t="s">
        <v>14</v>
      </c>
      <c r="Q2272" s="1"/>
    </row>
    <row r="2273" spans="1:17" x14ac:dyDescent="0.25">
      <c r="A2273" s="1" t="s">
        <v>268</v>
      </c>
      <c r="B2273" s="1" t="s">
        <v>3199</v>
      </c>
      <c r="C2273" s="1" t="s">
        <v>3200</v>
      </c>
      <c r="D2273" s="1" t="s">
        <v>18</v>
      </c>
      <c r="E2273" s="1" t="s">
        <v>497</v>
      </c>
      <c r="F2273" s="1" t="s">
        <v>2731</v>
      </c>
      <c r="G2273" s="1" t="s">
        <v>14</v>
      </c>
      <c r="H2273" s="1" t="s">
        <v>14</v>
      </c>
      <c r="I2273" s="1" t="s">
        <v>14</v>
      </c>
      <c r="J2273" s="1" t="s">
        <v>14</v>
      </c>
      <c r="K2273" s="1" t="s">
        <v>14</v>
      </c>
      <c r="L2273" s="1" t="s">
        <v>14</v>
      </c>
      <c r="M2273" s="1" t="s">
        <v>14</v>
      </c>
      <c r="N2273" s="1" t="s">
        <v>12</v>
      </c>
      <c r="O2273" s="1" t="s">
        <v>14</v>
      </c>
      <c r="P2273" s="1" t="s">
        <v>14</v>
      </c>
      <c r="Q2273" s="1"/>
    </row>
    <row r="2274" spans="1:17" x14ac:dyDescent="0.25">
      <c r="A2274" s="1" t="s">
        <v>268</v>
      </c>
      <c r="B2274" s="1" t="s">
        <v>3199</v>
      </c>
      <c r="C2274" s="1" t="s">
        <v>3200</v>
      </c>
      <c r="D2274" s="1" t="s">
        <v>1953</v>
      </c>
      <c r="E2274" s="1" t="s">
        <v>585</v>
      </c>
      <c r="F2274" s="1" t="s">
        <v>3201</v>
      </c>
      <c r="G2274" s="1" t="s">
        <v>1961</v>
      </c>
      <c r="H2274" s="1" t="s">
        <v>14</v>
      </c>
      <c r="I2274" s="1" t="s">
        <v>14</v>
      </c>
      <c r="J2274" s="1" t="s">
        <v>14</v>
      </c>
      <c r="K2274" s="1" t="s">
        <v>14</v>
      </c>
      <c r="L2274" s="1" t="s">
        <v>14</v>
      </c>
      <c r="M2274" s="1" t="s">
        <v>14</v>
      </c>
      <c r="N2274" s="1" t="s">
        <v>14</v>
      </c>
      <c r="O2274" s="1" t="s">
        <v>14</v>
      </c>
      <c r="P2274" s="1" t="s">
        <v>14</v>
      </c>
      <c r="Q2274" s="1"/>
    </row>
    <row r="2275" spans="1:17" x14ac:dyDescent="0.25">
      <c r="A2275" s="1" t="s">
        <v>268</v>
      </c>
      <c r="B2275" s="1" t="s">
        <v>3202</v>
      </c>
      <c r="C2275" s="1" t="s">
        <v>3203</v>
      </c>
      <c r="D2275" s="1" t="s">
        <v>18</v>
      </c>
      <c r="E2275" s="1" t="s">
        <v>497</v>
      </c>
      <c r="F2275" s="1" t="s">
        <v>2005</v>
      </c>
      <c r="G2275" s="1" t="s">
        <v>14</v>
      </c>
      <c r="H2275" s="1" t="s">
        <v>494</v>
      </c>
      <c r="I2275" s="1" t="s">
        <v>508</v>
      </c>
      <c r="J2275" s="1" t="s">
        <v>14</v>
      </c>
      <c r="K2275" s="1" t="s">
        <v>14</v>
      </c>
      <c r="L2275" s="1" t="s">
        <v>14</v>
      </c>
      <c r="M2275" s="1" t="s">
        <v>509</v>
      </c>
      <c r="N2275" s="1" t="s">
        <v>12</v>
      </c>
      <c r="O2275" s="1" t="s">
        <v>14</v>
      </c>
      <c r="P2275" s="1" t="s">
        <v>14</v>
      </c>
      <c r="Q2275" s="1"/>
    </row>
    <row r="2276" spans="1:17" x14ac:dyDescent="0.25">
      <c r="A2276" s="1" t="s">
        <v>268</v>
      </c>
      <c r="B2276" s="1" t="s">
        <v>3202</v>
      </c>
      <c r="C2276" s="1" t="s">
        <v>3203</v>
      </c>
      <c r="D2276" s="1" t="s">
        <v>1953</v>
      </c>
      <c r="E2276" s="1" t="s">
        <v>585</v>
      </c>
      <c r="F2276" s="1" t="s">
        <v>3204</v>
      </c>
      <c r="G2276" s="1" t="s">
        <v>1961</v>
      </c>
      <c r="H2276" s="1" t="s">
        <v>494</v>
      </c>
      <c r="I2276" s="1" t="s">
        <v>508</v>
      </c>
      <c r="J2276" s="1" t="s">
        <v>14</v>
      </c>
      <c r="K2276" s="1" t="s">
        <v>14</v>
      </c>
      <c r="L2276" s="1" t="s">
        <v>509</v>
      </c>
      <c r="M2276" s="1" t="s">
        <v>509</v>
      </c>
      <c r="N2276" s="1" t="s">
        <v>14</v>
      </c>
      <c r="O2276" s="1" t="s">
        <v>14</v>
      </c>
      <c r="P2276" s="1" t="s">
        <v>14</v>
      </c>
      <c r="Q2276" s="1"/>
    </row>
    <row r="2277" spans="1:17" x14ac:dyDescent="0.25">
      <c r="A2277" s="1" t="s">
        <v>268</v>
      </c>
      <c r="B2277" s="1" t="s">
        <v>3205</v>
      </c>
      <c r="C2277" s="1" t="s">
        <v>3206</v>
      </c>
      <c r="D2277" s="1" t="s">
        <v>18</v>
      </c>
      <c r="E2277" s="1" t="s">
        <v>497</v>
      </c>
      <c r="F2277" s="1" t="s">
        <v>2017</v>
      </c>
      <c r="G2277" s="1" t="s">
        <v>14</v>
      </c>
      <c r="H2277" s="1" t="s">
        <v>14</v>
      </c>
      <c r="I2277" s="1" t="s">
        <v>14</v>
      </c>
      <c r="J2277" s="1" t="s">
        <v>14</v>
      </c>
      <c r="K2277" s="1" t="s">
        <v>14</v>
      </c>
      <c r="L2277" s="1" t="s">
        <v>14</v>
      </c>
      <c r="M2277" s="1" t="s">
        <v>14</v>
      </c>
      <c r="N2277" s="1" t="s">
        <v>12</v>
      </c>
      <c r="O2277" s="1" t="s">
        <v>14</v>
      </c>
      <c r="P2277" s="1" t="s">
        <v>14</v>
      </c>
      <c r="Q2277" s="1"/>
    </row>
    <row r="2278" spans="1:17" x14ac:dyDescent="0.25">
      <c r="A2278" s="1" t="s">
        <v>268</v>
      </c>
      <c r="B2278" s="1" t="s">
        <v>3205</v>
      </c>
      <c r="C2278" s="1" t="s">
        <v>3206</v>
      </c>
      <c r="D2278" s="1" t="s">
        <v>1953</v>
      </c>
      <c r="E2278" s="1" t="s">
        <v>585</v>
      </c>
      <c r="F2278" s="1" t="s">
        <v>3207</v>
      </c>
      <c r="G2278" s="1" t="s">
        <v>27</v>
      </c>
      <c r="H2278" s="1" t="s">
        <v>14</v>
      </c>
      <c r="I2278" s="1" t="s">
        <v>14</v>
      </c>
      <c r="J2278" s="1" t="s">
        <v>14</v>
      </c>
      <c r="K2278" s="1" t="s">
        <v>14</v>
      </c>
      <c r="L2278" s="1" t="s">
        <v>14</v>
      </c>
      <c r="M2278" s="1" t="s">
        <v>14</v>
      </c>
      <c r="N2278" s="1" t="s">
        <v>14</v>
      </c>
      <c r="O2278" s="1" t="s">
        <v>14</v>
      </c>
      <c r="P2278" s="1" t="s">
        <v>14</v>
      </c>
      <c r="Q2278" s="1"/>
    </row>
    <row r="2279" spans="1:17" x14ac:dyDescent="0.25">
      <c r="A2279" s="1" t="s">
        <v>268</v>
      </c>
      <c r="B2279" s="1" t="s">
        <v>3208</v>
      </c>
      <c r="C2279" s="1" t="s">
        <v>3209</v>
      </c>
      <c r="D2279" s="1" t="s">
        <v>18</v>
      </c>
      <c r="E2279" s="1" t="s">
        <v>497</v>
      </c>
      <c r="F2279" s="1" t="s">
        <v>2020</v>
      </c>
      <c r="G2279" s="1" t="s">
        <v>14</v>
      </c>
      <c r="H2279" s="1" t="s">
        <v>14</v>
      </c>
      <c r="I2279" s="1" t="s">
        <v>14</v>
      </c>
      <c r="J2279" s="1" t="s">
        <v>14</v>
      </c>
      <c r="K2279" s="1" t="s">
        <v>14</v>
      </c>
      <c r="L2279" s="1" t="s">
        <v>14</v>
      </c>
      <c r="M2279" s="1" t="s">
        <v>14</v>
      </c>
      <c r="N2279" s="1" t="s">
        <v>12</v>
      </c>
      <c r="O2279" s="1" t="s">
        <v>14</v>
      </c>
      <c r="P2279" s="1" t="s">
        <v>14</v>
      </c>
      <c r="Q2279" s="1"/>
    </row>
    <row r="2280" spans="1:17" x14ac:dyDescent="0.25">
      <c r="A2280" s="1" t="s">
        <v>268</v>
      </c>
      <c r="B2280" s="1" t="s">
        <v>3208</v>
      </c>
      <c r="C2280" s="1" t="s">
        <v>3209</v>
      </c>
      <c r="D2280" s="1" t="s">
        <v>1953</v>
      </c>
      <c r="E2280" s="1" t="s">
        <v>585</v>
      </c>
      <c r="F2280" s="1" t="s">
        <v>3210</v>
      </c>
      <c r="G2280" s="1" t="s">
        <v>27</v>
      </c>
      <c r="H2280" s="1" t="s">
        <v>14</v>
      </c>
      <c r="I2280" s="1" t="s">
        <v>14</v>
      </c>
      <c r="J2280" s="1" t="s">
        <v>14</v>
      </c>
      <c r="K2280" s="1" t="s">
        <v>14</v>
      </c>
      <c r="L2280" s="1" t="s">
        <v>14</v>
      </c>
      <c r="M2280" s="1" t="s">
        <v>14</v>
      </c>
      <c r="N2280" s="1" t="s">
        <v>14</v>
      </c>
      <c r="O2280" s="1" t="s">
        <v>14</v>
      </c>
      <c r="P2280" s="1" t="s">
        <v>14</v>
      </c>
      <c r="Q2280" s="1"/>
    </row>
    <row r="2281" spans="1:17" x14ac:dyDescent="0.25">
      <c r="A2281" s="1" t="s">
        <v>268</v>
      </c>
      <c r="B2281" s="1" t="s">
        <v>3211</v>
      </c>
      <c r="C2281" s="1" t="s">
        <v>3212</v>
      </c>
      <c r="D2281" s="1" t="s">
        <v>18</v>
      </c>
      <c r="E2281" s="1" t="s">
        <v>497</v>
      </c>
      <c r="F2281" s="1" t="s">
        <v>2023</v>
      </c>
      <c r="G2281" s="1" t="s">
        <v>14</v>
      </c>
      <c r="H2281" s="1" t="s">
        <v>494</v>
      </c>
      <c r="I2281" s="1" t="s">
        <v>508</v>
      </c>
      <c r="J2281" s="1" t="s">
        <v>14</v>
      </c>
      <c r="K2281" s="1" t="s">
        <v>14</v>
      </c>
      <c r="L2281" s="1" t="s">
        <v>14</v>
      </c>
      <c r="M2281" s="1" t="s">
        <v>509</v>
      </c>
      <c r="N2281" s="1" t="s">
        <v>12</v>
      </c>
      <c r="O2281" s="1" t="s">
        <v>14</v>
      </c>
      <c r="P2281" s="1" t="s">
        <v>14</v>
      </c>
      <c r="Q2281" s="1"/>
    </row>
    <row r="2282" spans="1:17" x14ac:dyDescent="0.25">
      <c r="A2282" s="1" t="s">
        <v>268</v>
      </c>
      <c r="B2282" s="1" t="s">
        <v>3211</v>
      </c>
      <c r="C2282" s="1" t="s">
        <v>3212</v>
      </c>
      <c r="D2282" s="1" t="s">
        <v>1953</v>
      </c>
      <c r="E2282" s="1" t="s">
        <v>585</v>
      </c>
      <c r="F2282" s="1" t="s">
        <v>3213</v>
      </c>
      <c r="G2282" s="1" t="s">
        <v>27</v>
      </c>
      <c r="H2282" s="1" t="s">
        <v>494</v>
      </c>
      <c r="I2282" s="1" t="s">
        <v>508</v>
      </c>
      <c r="J2282" s="1" t="s">
        <v>14</v>
      </c>
      <c r="K2282" s="1" t="s">
        <v>14</v>
      </c>
      <c r="L2282" s="1" t="s">
        <v>509</v>
      </c>
      <c r="M2282" s="1" t="s">
        <v>509</v>
      </c>
      <c r="N2282" s="1" t="s">
        <v>14</v>
      </c>
      <c r="O2282" s="1" t="s">
        <v>14</v>
      </c>
      <c r="P2282" s="1" t="s">
        <v>14</v>
      </c>
      <c r="Q2282" s="1"/>
    </row>
    <row r="2283" spans="1:17" x14ac:dyDescent="0.25">
      <c r="A2283" s="1" t="s">
        <v>268</v>
      </c>
      <c r="B2283" s="1" t="s">
        <v>3214</v>
      </c>
      <c r="C2283" s="1" t="s">
        <v>3215</v>
      </c>
      <c r="D2283" s="1" t="s">
        <v>18</v>
      </c>
      <c r="E2283" s="1" t="s">
        <v>497</v>
      </c>
      <c r="F2283" s="1" t="s">
        <v>2742</v>
      </c>
      <c r="G2283" s="1" t="s">
        <v>14</v>
      </c>
      <c r="H2283" s="1" t="s">
        <v>14</v>
      </c>
      <c r="I2283" s="1" t="s">
        <v>14</v>
      </c>
      <c r="J2283" s="1" t="s">
        <v>14</v>
      </c>
      <c r="K2283" s="1" t="s">
        <v>14</v>
      </c>
      <c r="L2283" s="1" t="s">
        <v>14</v>
      </c>
      <c r="M2283" s="1" t="s">
        <v>14</v>
      </c>
      <c r="N2283" s="1" t="s">
        <v>12</v>
      </c>
      <c r="O2283" s="1" t="s">
        <v>14</v>
      </c>
      <c r="P2283" s="1" t="s">
        <v>14</v>
      </c>
      <c r="Q2283" s="1"/>
    </row>
    <row r="2284" spans="1:17" x14ac:dyDescent="0.25">
      <c r="A2284" s="1" t="s">
        <v>268</v>
      </c>
      <c r="B2284" s="1" t="s">
        <v>3214</v>
      </c>
      <c r="C2284" s="1" t="s">
        <v>3215</v>
      </c>
      <c r="D2284" s="1" t="s">
        <v>1953</v>
      </c>
      <c r="E2284" s="1" t="s">
        <v>585</v>
      </c>
      <c r="F2284" s="1" t="s">
        <v>3216</v>
      </c>
      <c r="G2284" s="1" t="s">
        <v>27</v>
      </c>
      <c r="H2284" s="1" t="s">
        <v>14</v>
      </c>
      <c r="I2284" s="1" t="s">
        <v>14</v>
      </c>
      <c r="J2284" s="1" t="s">
        <v>14</v>
      </c>
      <c r="K2284" s="1" t="s">
        <v>14</v>
      </c>
      <c r="L2284" s="1" t="s">
        <v>14</v>
      </c>
      <c r="M2284" s="1" t="s">
        <v>14</v>
      </c>
      <c r="N2284" s="1" t="s">
        <v>14</v>
      </c>
      <c r="O2284" s="1" t="s">
        <v>14</v>
      </c>
      <c r="P2284" s="1" t="s">
        <v>14</v>
      </c>
      <c r="Q2284" s="1"/>
    </row>
    <row r="2285" spans="1:17" x14ac:dyDescent="0.25">
      <c r="A2285" s="1" t="s">
        <v>268</v>
      </c>
      <c r="B2285" s="1" t="s">
        <v>3217</v>
      </c>
      <c r="C2285" s="1" t="s">
        <v>3218</v>
      </c>
      <c r="D2285" s="1" t="s">
        <v>18</v>
      </c>
      <c r="E2285" s="1" t="s">
        <v>497</v>
      </c>
      <c r="F2285" s="1" t="s">
        <v>2745</v>
      </c>
      <c r="G2285" s="1" t="s">
        <v>14</v>
      </c>
      <c r="H2285" s="1" t="s">
        <v>14</v>
      </c>
      <c r="I2285" s="1" t="s">
        <v>14</v>
      </c>
      <c r="J2285" s="1" t="s">
        <v>14</v>
      </c>
      <c r="K2285" s="1" t="s">
        <v>14</v>
      </c>
      <c r="L2285" s="1" t="s">
        <v>14</v>
      </c>
      <c r="M2285" s="1" t="s">
        <v>14</v>
      </c>
      <c r="N2285" s="1" t="s">
        <v>12</v>
      </c>
      <c r="O2285" s="1" t="s">
        <v>14</v>
      </c>
      <c r="P2285" s="1" t="s">
        <v>14</v>
      </c>
      <c r="Q2285" s="1"/>
    </row>
    <row r="2286" spans="1:17" x14ac:dyDescent="0.25">
      <c r="A2286" s="1" t="s">
        <v>268</v>
      </c>
      <c r="B2286" s="1" t="s">
        <v>3217</v>
      </c>
      <c r="C2286" s="1" t="s">
        <v>3218</v>
      </c>
      <c r="D2286" s="1" t="s">
        <v>1953</v>
      </c>
      <c r="E2286" s="1" t="s">
        <v>585</v>
      </c>
      <c r="F2286" s="1" t="s">
        <v>3219</v>
      </c>
      <c r="G2286" s="1" t="s">
        <v>27</v>
      </c>
      <c r="H2286" s="1" t="s">
        <v>14</v>
      </c>
      <c r="I2286" s="1" t="s">
        <v>14</v>
      </c>
      <c r="J2286" s="1" t="s">
        <v>14</v>
      </c>
      <c r="K2286" s="1" t="s">
        <v>14</v>
      </c>
      <c r="L2286" s="1" t="s">
        <v>14</v>
      </c>
      <c r="M2286" s="1" t="s">
        <v>14</v>
      </c>
      <c r="N2286" s="1" t="s">
        <v>14</v>
      </c>
      <c r="O2286" s="1" t="s">
        <v>14</v>
      </c>
      <c r="P2286" s="1" t="s">
        <v>14</v>
      </c>
      <c r="Q2286" s="1"/>
    </row>
    <row r="2287" spans="1:17" x14ac:dyDescent="0.25">
      <c r="A2287" s="1" t="s">
        <v>268</v>
      </c>
      <c r="B2287" s="1" t="s">
        <v>3220</v>
      </c>
      <c r="C2287" s="1" t="s">
        <v>3221</v>
      </c>
      <c r="D2287" s="1" t="s">
        <v>18</v>
      </c>
      <c r="E2287" s="1" t="s">
        <v>497</v>
      </c>
      <c r="F2287" s="1" t="s">
        <v>2748</v>
      </c>
      <c r="G2287" s="1" t="s">
        <v>14</v>
      </c>
      <c r="H2287" s="1" t="s">
        <v>14</v>
      </c>
      <c r="I2287" s="1" t="s">
        <v>14</v>
      </c>
      <c r="J2287" s="1" t="s">
        <v>14</v>
      </c>
      <c r="K2287" s="1" t="s">
        <v>14</v>
      </c>
      <c r="L2287" s="1" t="s">
        <v>14</v>
      </c>
      <c r="M2287" s="1" t="s">
        <v>14</v>
      </c>
      <c r="N2287" s="1" t="s">
        <v>12</v>
      </c>
      <c r="O2287" s="1" t="s">
        <v>14</v>
      </c>
      <c r="P2287" s="1" t="s">
        <v>14</v>
      </c>
      <c r="Q2287" s="1"/>
    </row>
    <row r="2288" spans="1:17" x14ac:dyDescent="0.25">
      <c r="A2288" s="1" t="s">
        <v>268</v>
      </c>
      <c r="B2288" s="1" t="s">
        <v>3220</v>
      </c>
      <c r="C2288" s="1" t="s">
        <v>3221</v>
      </c>
      <c r="D2288" s="1" t="s">
        <v>1953</v>
      </c>
      <c r="E2288" s="1" t="s">
        <v>585</v>
      </c>
      <c r="F2288" s="1" t="s">
        <v>3222</v>
      </c>
      <c r="G2288" s="1" t="s">
        <v>27</v>
      </c>
      <c r="H2288" s="1" t="s">
        <v>14</v>
      </c>
      <c r="I2288" s="1" t="s">
        <v>14</v>
      </c>
      <c r="J2288" s="1" t="s">
        <v>14</v>
      </c>
      <c r="K2288" s="1" t="s">
        <v>14</v>
      </c>
      <c r="L2288" s="1" t="s">
        <v>14</v>
      </c>
      <c r="M2288" s="1" t="s">
        <v>14</v>
      </c>
      <c r="N2288" s="1" t="s">
        <v>14</v>
      </c>
      <c r="O2288" s="1" t="s">
        <v>14</v>
      </c>
      <c r="P2288" s="1" t="s">
        <v>14</v>
      </c>
      <c r="Q2288" s="1"/>
    </row>
    <row r="2289" spans="1:17" x14ac:dyDescent="0.25">
      <c r="A2289" s="1" t="s">
        <v>268</v>
      </c>
      <c r="B2289" s="1" t="s">
        <v>3223</v>
      </c>
      <c r="C2289" s="1" t="s">
        <v>3224</v>
      </c>
      <c r="D2289" s="1" t="s">
        <v>18</v>
      </c>
      <c r="E2289" s="1" t="s">
        <v>497</v>
      </c>
      <c r="F2289" s="1" t="s">
        <v>2751</v>
      </c>
      <c r="G2289" s="1" t="s">
        <v>14</v>
      </c>
      <c r="H2289" s="1" t="s">
        <v>14</v>
      </c>
      <c r="I2289" s="1" t="s">
        <v>14</v>
      </c>
      <c r="J2289" s="1" t="s">
        <v>14</v>
      </c>
      <c r="K2289" s="1" t="s">
        <v>14</v>
      </c>
      <c r="L2289" s="1" t="s">
        <v>14</v>
      </c>
      <c r="M2289" s="1" t="s">
        <v>14</v>
      </c>
      <c r="N2289" s="1" t="s">
        <v>12</v>
      </c>
      <c r="O2289" s="1" t="s">
        <v>14</v>
      </c>
      <c r="P2289" s="1" t="s">
        <v>14</v>
      </c>
      <c r="Q2289" s="1"/>
    </row>
    <row r="2290" spans="1:17" x14ac:dyDescent="0.25">
      <c r="A2290" s="1" t="s">
        <v>268</v>
      </c>
      <c r="B2290" s="1" t="s">
        <v>3223</v>
      </c>
      <c r="C2290" s="1" t="s">
        <v>3224</v>
      </c>
      <c r="D2290" s="1" t="s">
        <v>1953</v>
      </c>
      <c r="E2290" s="1" t="s">
        <v>585</v>
      </c>
      <c r="F2290" s="1" t="s">
        <v>3225</v>
      </c>
      <c r="G2290" s="1" t="s">
        <v>27</v>
      </c>
      <c r="H2290" s="1" t="s">
        <v>14</v>
      </c>
      <c r="I2290" s="1" t="s">
        <v>14</v>
      </c>
      <c r="J2290" s="1" t="s">
        <v>14</v>
      </c>
      <c r="K2290" s="1" t="s">
        <v>14</v>
      </c>
      <c r="L2290" s="1" t="s">
        <v>14</v>
      </c>
      <c r="M2290" s="1" t="s">
        <v>14</v>
      </c>
      <c r="N2290" s="1" t="s">
        <v>14</v>
      </c>
      <c r="O2290" s="1" t="s">
        <v>14</v>
      </c>
      <c r="P2290" s="1" t="s">
        <v>14</v>
      </c>
      <c r="Q2290" s="1"/>
    </row>
    <row r="2291" spans="1:17" x14ac:dyDescent="0.25">
      <c r="A2291" s="1" t="s">
        <v>268</v>
      </c>
      <c r="B2291" s="1" t="s">
        <v>3226</v>
      </c>
      <c r="C2291" s="1" t="s">
        <v>3227</v>
      </c>
      <c r="D2291" s="1" t="s">
        <v>18</v>
      </c>
      <c r="E2291" s="1" t="s">
        <v>497</v>
      </c>
      <c r="F2291" s="1" t="s">
        <v>2754</v>
      </c>
      <c r="G2291" s="1" t="s">
        <v>14</v>
      </c>
      <c r="H2291" s="1" t="s">
        <v>14</v>
      </c>
      <c r="I2291" s="1" t="s">
        <v>14</v>
      </c>
      <c r="J2291" s="1" t="s">
        <v>14</v>
      </c>
      <c r="K2291" s="1" t="s">
        <v>14</v>
      </c>
      <c r="L2291" s="1" t="s">
        <v>14</v>
      </c>
      <c r="M2291" s="1" t="s">
        <v>14</v>
      </c>
      <c r="N2291" s="1" t="s">
        <v>12</v>
      </c>
      <c r="O2291" s="1" t="s">
        <v>14</v>
      </c>
      <c r="P2291" s="1" t="s">
        <v>14</v>
      </c>
      <c r="Q2291" s="1"/>
    </row>
    <row r="2292" spans="1:17" x14ac:dyDescent="0.25">
      <c r="A2292" s="1" t="s">
        <v>268</v>
      </c>
      <c r="B2292" s="1" t="s">
        <v>3226</v>
      </c>
      <c r="C2292" s="1" t="s">
        <v>3227</v>
      </c>
      <c r="D2292" s="1" t="s">
        <v>1953</v>
      </c>
      <c r="E2292" s="1" t="s">
        <v>585</v>
      </c>
      <c r="F2292" s="1" t="s">
        <v>3228</v>
      </c>
      <c r="G2292" s="1" t="s">
        <v>27</v>
      </c>
      <c r="H2292" s="1" t="s">
        <v>14</v>
      </c>
      <c r="I2292" s="1" t="s">
        <v>14</v>
      </c>
      <c r="J2292" s="1" t="s">
        <v>14</v>
      </c>
      <c r="K2292" s="1" t="s">
        <v>14</v>
      </c>
      <c r="L2292" s="1" t="s">
        <v>14</v>
      </c>
      <c r="M2292" s="1" t="s">
        <v>14</v>
      </c>
      <c r="N2292" s="1" t="s">
        <v>14</v>
      </c>
      <c r="O2292" s="1" t="s">
        <v>14</v>
      </c>
      <c r="P2292" s="1" t="s">
        <v>14</v>
      </c>
      <c r="Q2292" s="1"/>
    </row>
    <row r="2293" spans="1:17" x14ac:dyDescent="0.25">
      <c r="A2293" s="1" t="s">
        <v>268</v>
      </c>
      <c r="B2293" s="1" t="s">
        <v>3229</v>
      </c>
      <c r="C2293" s="1" t="s">
        <v>3230</v>
      </c>
      <c r="D2293" s="1" t="s">
        <v>18</v>
      </c>
      <c r="E2293" s="1" t="s">
        <v>497</v>
      </c>
      <c r="F2293" s="1" t="s">
        <v>2757</v>
      </c>
      <c r="G2293" s="1" t="s">
        <v>14</v>
      </c>
      <c r="H2293" s="1" t="s">
        <v>14</v>
      </c>
      <c r="I2293" s="1" t="s">
        <v>14</v>
      </c>
      <c r="J2293" s="1" t="s">
        <v>14</v>
      </c>
      <c r="K2293" s="1" t="s">
        <v>14</v>
      </c>
      <c r="L2293" s="1" t="s">
        <v>14</v>
      </c>
      <c r="M2293" s="1" t="s">
        <v>14</v>
      </c>
      <c r="N2293" s="1" t="s">
        <v>12</v>
      </c>
      <c r="O2293" s="1" t="s">
        <v>14</v>
      </c>
      <c r="P2293" s="1" t="s">
        <v>14</v>
      </c>
      <c r="Q2293" s="1"/>
    </row>
    <row r="2294" spans="1:17" x14ac:dyDescent="0.25">
      <c r="A2294" s="1" t="s">
        <v>268</v>
      </c>
      <c r="B2294" s="1" t="s">
        <v>3229</v>
      </c>
      <c r="C2294" s="1" t="s">
        <v>3230</v>
      </c>
      <c r="D2294" s="1" t="s">
        <v>1953</v>
      </c>
      <c r="E2294" s="1" t="s">
        <v>585</v>
      </c>
      <c r="F2294" s="1" t="s">
        <v>3231</v>
      </c>
      <c r="G2294" s="1" t="s">
        <v>1961</v>
      </c>
      <c r="H2294" s="1" t="s">
        <v>14</v>
      </c>
      <c r="I2294" s="1" t="s">
        <v>14</v>
      </c>
      <c r="J2294" s="1" t="s">
        <v>14</v>
      </c>
      <c r="K2294" s="1" t="s">
        <v>14</v>
      </c>
      <c r="L2294" s="1" t="s">
        <v>14</v>
      </c>
      <c r="M2294" s="1" t="s">
        <v>14</v>
      </c>
      <c r="N2294" s="1" t="s">
        <v>14</v>
      </c>
      <c r="O2294" s="1" t="s">
        <v>14</v>
      </c>
      <c r="P2294" s="1" t="s">
        <v>14</v>
      </c>
      <c r="Q2294" s="1"/>
    </row>
    <row r="2295" spans="1:17" x14ac:dyDescent="0.25">
      <c r="A2295" s="1" t="s">
        <v>268</v>
      </c>
      <c r="B2295" s="1" t="s">
        <v>3232</v>
      </c>
      <c r="C2295" s="1" t="s">
        <v>3233</v>
      </c>
      <c r="D2295" s="1" t="s">
        <v>18</v>
      </c>
      <c r="E2295" s="1" t="s">
        <v>497</v>
      </c>
      <c r="F2295" s="1" t="s">
        <v>2760</v>
      </c>
      <c r="G2295" s="1" t="s">
        <v>14</v>
      </c>
      <c r="H2295" s="1" t="s">
        <v>494</v>
      </c>
      <c r="I2295" s="1" t="s">
        <v>508</v>
      </c>
      <c r="J2295" s="1" t="s">
        <v>14</v>
      </c>
      <c r="K2295" s="1" t="s">
        <v>14</v>
      </c>
      <c r="L2295" s="1" t="s">
        <v>14</v>
      </c>
      <c r="M2295" s="1" t="s">
        <v>509</v>
      </c>
      <c r="N2295" s="1" t="s">
        <v>12</v>
      </c>
      <c r="O2295" s="1" t="s">
        <v>14</v>
      </c>
      <c r="P2295" s="1" t="s">
        <v>14</v>
      </c>
      <c r="Q2295" s="1"/>
    </row>
    <row r="2296" spans="1:17" x14ac:dyDescent="0.25">
      <c r="A2296" s="1" t="s">
        <v>268</v>
      </c>
      <c r="B2296" s="1" t="s">
        <v>3232</v>
      </c>
      <c r="C2296" s="1" t="s">
        <v>3233</v>
      </c>
      <c r="D2296" s="1" t="s">
        <v>1953</v>
      </c>
      <c r="E2296" s="1" t="s">
        <v>585</v>
      </c>
      <c r="F2296" s="1" t="s">
        <v>3234</v>
      </c>
      <c r="G2296" s="1" t="s">
        <v>1961</v>
      </c>
      <c r="H2296" s="1" t="s">
        <v>494</v>
      </c>
      <c r="I2296" s="1" t="s">
        <v>508</v>
      </c>
      <c r="J2296" s="1" t="s">
        <v>14</v>
      </c>
      <c r="K2296" s="1" t="s">
        <v>14</v>
      </c>
      <c r="L2296" s="1" t="s">
        <v>509</v>
      </c>
      <c r="M2296" s="1" t="s">
        <v>509</v>
      </c>
      <c r="N2296" s="1" t="s">
        <v>14</v>
      </c>
      <c r="O2296" s="1" t="s">
        <v>14</v>
      </c>
      <c r="P2296" s="1" t="s">
        <v>14</v>
      </c>
      <c r="Q2296" s="1"/>
    </row>
    <row r="2297" spans="1:17" x14ac:dyDescent="0.25">
      <c r="A2297" s="1" t="s">
        <v>268</v>
      </c>
      <c r="B2297" s="1" t="s">
        <v>3235</v>
      </c>
      <c r="C2297" s="1" t="s">
        <v>3236</v>
      </c>
      <c r="D2297" s="1" t="s">
        <v>18</v>
      </c>
      <c r="E2297" s="1" t="s">
        <v>497</v>
      </c>
      <c r="F2297" s="1" t="s">
        <v>2032</v>
      </c>
      <c r="G2297" s="1" t="s">
        <v>14</v>
      </c>
      <c r="H2297" s="1" t="s">
        <v>494</v>
      </c>
      <c r="I2297" s="1" t="s">
        <v>508</v>
      </c>
      <c r="J2297" s="1" t="s">
        <v>14</v>
      </c>
      <c r="K2297" s="1" t="s">
        <v>14</v>
      </c>
      <c r="L2297" s="1" t="s">
        <v>14</v>
      </c>
      <c r="M2297" s="1" t="s">
        <v>509</v>
      </c>
      <c r="N2297" s="1" t="s">
        <v>12</v>
      </c>
      <c r="O2297" s="1" t="s">
        <v>14</v>
      </c>
      <c r="P2297" s="1" t="s">
        <v>14</v>
      </c>
      <c r="Q2297" s="1"/>
    </row>
    <row r="2298" spans="1:17" x14ac:dyDescent="0.25">
      <c r="A2298" s="1" t="s">
        <v>268</v>
      </c>
      <c r="B2298" s="1" t="s">
        <v>3235</v>
      </c>
      <c r="C2298" s="1" t="s">
        <v>3236</v>
      </c>
      <c r="D2298" s="1" t="s">
        <v>1953</v>
      </c>
      <c r="E2298" s="1" t="s">
        <v>585</v>
      </c>
      <c r="F2298" s="1" t="s">
        <v>3237</v>
      </c>
      <c r="G2298" s="1" t="s">
        <v>27</v>
      </c>
      <c r="H2298" s="1" t="s">
        <v>494</v>
      </c>
      <c r="I2298" s="1" t="s">
        <v>508</v>
      </c>
      <c r="J2298" s="1" t="s">
        <v>14</v>
      </c>
      <c r="K2298" s="1" t="s">
        <v>14</v>
      </c>
      <c r="L2298" s="1" t="s">
        <v>14</v>
      </c>
      <c r="M2298" s="1" t="s">
        <v>14</v>
      </c>
      <c r="N2298" s="1" t="s">
        <v>14</v>
      </c>
      <c r="O2298" s="1" t="s">
        <v>14</v>
      </c>
      <c r="P2298" s="1" t="s">
        <v>14</v>
      </c>
      <c r="Q2298" s="1"/>
    </row>
    <row r="2299" spans="1:17" x14ac:dyDescent="0.25">
      <c r="A2299" s="1" t="s">
        <v>268</v>
      </c>
      <c r="B2299" s="1" t="s">
        <v>3238</v>
      </c>
      <c r="C2299" s="1" t="s">
        <v>3239</v>
      </c>
      <c r="D2299" s="1" t="s">
        <v>18</v>
      </c>
      <c r="E2299" s="1" t="s">
        <v>497</v>
      </c>
      <c r="F2299" s="1" t="s">
        <v>2035</v>
      </c>
      <c r="G2299" s="1" t="s">
        <v>14</v>
      </c>
      <c r="H2299" s="1" t="s">
        <v>494</v>
      </c>
      <c r="I2299" s="1" t="s">
        <v>508</v>
      </c>
      <c r="J2299" s="1" t="s">
        <v>14</v>
      </c>
      <c r="K2299" s="1" t="s">
        <v>14</v>
      </c>
      <c r="L2299" s="1" t="s">
        <v>14</v>
      </c>
      <c r="M2299" s="1" t="s">
        <v>509</v>
      </c>
      <c r="N2299" s="1" t="s">
        <v>12</v>
      </c>
      <c r="O2299" s="1" t="s">
        <v>14</v>
      </c>
      <c r="P2299" s="1" t="s">
        <v>14</v>
      </c>
      <c r="Q2299" s="1"/>
    </row>
    <row r="2300" spans="1:17" x14ac:dyDescent="0.25">
      <c r="A2300" s="1" t="s">
        <v>268</v>
      </c>
      <c r="B2300" s="1" t="s">
        <v>3238</v>
      </c>
      <c r="C2300" s="1" t="s">
        <v>3239</v>
      </c>
      <c r="D2300" s="1" t="s">
        <v>1953</v>
      </c>
      <c r="E2300" s="1" t="s">
        <v>585</v>
      </c>
      <c r="F2300" s="1" t="s">
        <v>3240</v>
      </c>
      <c r="G2300" s="1" t="s">
        <v>27</v>
      </c>
      <c r="H2300" s="1" t="s">
        <v>494</v>
      </c>
      <c r="I2300" s="1" t="s">
        <v>508</v>
      </c>
      <c r="J2300" s="1" t="s">
        <v>14</v>
      </c>
      <c r="K2300" s="1" t="s">
        <v>14</v>
      </c>
      <c r="L2300" s="1" t="s">
        <v>509</v>
      </c>
      <c r="M2300" s="1" t="s">
        <v>509</v>
      </c>
      <c r="N2300" s="1" t="s">
        <v>14</v>
      </c>
      <c r="O2300" s="1" t="s">
        <v>14</v>
      </c>
      <c r="P2300" s="1" t="s">
        <v>14</v>
      </c>
      <c r="Q2300" s="1"/>
    </row>
    <row r="2301" spans="1:17" x14ac:dyDescent="0.25">
      <c r="A2301" s="1" t="s">
        <v>268</v>
      </c>
      <c r="B2301" s="1" t="s">
        <v>3241</v>
      </c>
      <c r="C2301" s="1" t="s">
        <v>3242</v>
      </c>
      <c r="D2301" s="1" t="s">
        <v>18</v>
      </c>
      <c r="E2301" s="1" t="s">
        <v>497</v>
      </c>
      <c r="F2301" s="1" t="s">
        <v>1984</v>
      </c>
      <c r="G2301" s="1" t="s">
        <v>14</v>
      </c>
      <c r="H2301" s="1" t="s">
        <v>499</v>
      </c>
      <c r="I2301" s="1" t="s">
        <v>14</v>
      </c>
      <c r="J2301" s="1" t="s">
        <v>500</v>
      </c>
      <c r="K2301" s="1" t="s">
        <v>14</v>
      </c>
      <c r="L2301" s="1" t="s">
        <v>14</v>
      </c>
      <c r="M2301" s="1" t="s">
        <v>14</v>
      </c>
      <c r="N2301" s="1" t="s">
        <v>12</v>
      </c>
      <c r="O2301" s="1" t="s">
        <v>14</v>
      </c>
      <c r="P2301" s="1" t="s">
        <v>14</v>
      </c>
      <c r="Q2301" s="1"/>
    </row>
    <row r="2302" spans="1:17" x14ac:dyDescent="0.25">
      <c r="A2302" s="1" t="s">
        <v>268</v>
      </c>
      <c r="B2302" s="1" t="s">
        <v>3241</v>
      </c>
      <c r="C2302" s="1" t="s">
        <v>3242</v>
      </c>
      <c r="D2302" s="1" t="s">
        <v>1953</v>
      </c>
      <c r="E2302" s="1" t="s">
        <v>585</v>
      </c>
      <c r="F2302" s="1" t="s">
        <v>3243</v>
      </c>
      <c r="G2302" s="1" t="s">
        <v>1167</v>
      </c>
      <c r="H2302" s="1" t="s">
        <v>499</v>
      </c>
      <c r="I2302" s="1" t="s">
        <v>14</v>
      </c>
      <c r="J2302" s="1" t="s">
        <v>500</v>
      </c>
      <c r="K2302" s="1" t="s">
        <v>14</v>
      </c>
      <c r="L2302" s="1" t="s">
        <v>14</v>
      </c>
      <c r="M2302" s="1" t="s">
        <v>14</v>
      </c>
      <c r="N2302" s="1" t="s">
        <v>14</v>
      </c>
      <c r="O2302" s="1" t="s">
        <v>14</v>
      </c>
      <c r="P2302" s="1" t="s">
        <v>14</v>
      </c>
      <c r="Q2302" s="1"/>
    </row>
    <row r="2303" spans="1:17" x14ac:dyDescent="0.25">
      <c r="A2303" s="1" t="s">
        <v>268</v>
      </c>
      <c r="B2303" s="1" t="s">
        <v>3244</v>
      </c>
      <c r="C2303" s="1" t="s">
        <v>3245</v>
      </c>
      <c r="D2303" s="1" t="s">
        <v>18</v>
      </c>
      <c r="E2303" s="1" t="s">
        <v>497</v>
      </c>
      <c r="F2303" s="1" t="s">
        <v>1987</v>
      </c>
      <c r="G2303" s="1" t="s">
        <v>14</v>
      </c>
      <c r="H2303" s="1" t="s">
        <v>499</v>
      </c>
      <c r="I2303" s="1" t="s">
        <v>14</v>
      </c>
      <c r="J2303" s="1" t="s">
        <v>500</v>
      </c>
      <c r="K2303" s="1" t="s">
        <v>14</v>
      </c>
      <c r="L2303" s="1" t="s">
        <v>14</v>
      </c>
      <c r="M2303" s="1" t="s">
        <v>14</v>
      </c>
      <c r="N2303" s="1" t="s">
        <v>12</v>
      </c>
      <c r="O2303" s="1" t="s">
        <v>14</v>
      </c>
      <c r="P2303" s="1" t="s">
        <v>14</v>
      </c>
      <c r="Q2303" s="1"/>
    </row>
    <row r="2304" spans="1:17" x14ac:dyDescent="0.25">
      <c r="A2304" s="1" t="s">
        <v>268</v>
      </c>
      <c r="B2304" s="1" t="s">
        <v>3244</v>
      </c>
      <c r="C2304" s="1" t="s">
        <v>3245</v>
      </c>
      <c r="D2304" s="1" t="s">
        <v>1953</v>
      </c>
      <c r="E2304" s="1" t="s">
        <v>585</v>
      </c>
      <c r="F2304" s="1" t="s">
        <v>3246</v>
      </c>
      <c r="G2304" s="1" t="s">
        <v>1167</v>
      </c>
      <c r="H2304" s="1" t="s">
        <v>499</v>
      </c>
      <c r="I2304" s="1" t="s">
        <v>14</v>
      </c>
      <c r="J2304" s="1" t="s">
        <v>500</v>
      </c>
      <c r="K2304" s="1" t="s">
        <v>14</v>
      </c>
      <c r="L2304" s="1" t="s">
        <v>14</v>
      </c>
      <c r="M2304" s="1" t="s">
        <v>14</v>
      </c>
      <c r="N2304" s="1" t="s">
        <v>14</v>
      </c>
      <c r="O2304" s="1" t="s">
        <v>14</v>
      </c>
      <c r="P2304" s="1" t="s">
        <v>14</v>
      </c>
      <c r="Q2304" s="1"/>
    </row>
    <row r="2305" spans="1:17" x14ac:dyDescent="0.25">
      <c r="A2305" s="1" t="s">
        <v>268</v>
      </c>
      <c r="B2305" s="1" t="s">
        <v>3247</v>
      </c>
      <c r="C2305" s="1" t="s">
        <v>3248</v>
      </c>
      <c r="D2305" s="1" t="s">
        <v>18</v>
      </c>
      <c r="E2305" s="1" t="s">
        <v>497</v>
      </c>
      <c r="F2305" s="1" t="s">
        <v>2044</v>
      </c>
      <c r="G2305" s="1" t="s">
        <v>14</v>
      </c>
      <c r="H2305" s="1" t="s">
        <v>499</v>
      </c>
      <c r="I2305" s="1" t="s">
        <v>14</v>
      </c>
      <c r="J2305" s="1" t="s">
        <v>500</v>
      </c>
      <c r="K2305" s="1" t="s">
        <v>14</v>
      </c>
      <c r="L2305" s="1" t="s">
        <v>14</v>
      </c>
      <c r="M2305" s="1" t="s">
        <v>14</v>
      </c>
      <c r="N2305" s="1" t="s">
        <v>12</v>
      </c>
      <c r="O2305" s="1" t="s">
        <v>14</v>
      </c>
      <c r="P2305" s="1" t="s">
        <v>14</v>
      </c>
      <c r="Q2305" s="1"/>
    </row>
    <row r="2306" spans="1:17" x14ac:dyDescent="0.25">
      <c r="A2306" s="1" t="s">
        <v>268</v>
      </c>
      <c r="B2306" s="1" t="s">
        <v>3247</v>
      </c>
      <c r="C2306" s="1" t="s">
        <v>3248</v>
      </c>
      <c r="D2306" s="1" t="s">
        <v>1953</v>
      </c>
      <c r="E2306" s="1" t="s">
        <v>585</v>
      </c>
      <c r="F2306" s="1" t="s">
        <v>3249</v>
      </c>
      <c r="G2306" s="1" t="s">
        <v>1167</v>
      </c>
      <c r="H2306" s="1" t="s">
        <v>499</v>
      </c>
      <c r="I2306" s="1" t="s">
        <v>14</v>
      </c>
      <c r="J2306" s="1" t="s">
        <v>500</v>
      </c>
      <c r="K2306" s="1" t="s">
        <v>14</v>
      </c>
      <c r="L2306" s="1" t="s">
        <v>14</v>
      </c>
      <c r="M2306" s="1" t="s">
        <v>14</v>
      </c>
      <c r="N2306" s="1" t="s">
        <v>14</v>
      </c>
      <c r="O2306" s="1" t="s">
        <v>14</v>
      </c>
      <c r="P2306" s="1" t="s">
        <v>14</v>
      </c>
      <c r="Q2306" s="1"/>
    </row>
    <row r="2307" spans="1:17" x14ac:dyDescent="0.25">
      <c r="A2307" s="1" t="s">
        <v>268</v>
      </c>
      <c r="B2307" s="1" t="s">
        <v>3250</v>
      </c>
      <c r="C2307" s="1" t="s">
        <v>3251</v>
      </c>
      <c r="D2307" s="1" t="s">
        <v>18</v>
      </c>
      <c r="E2307" s="1" t="s">
        <v>497</v>
      </c>
      <c r="F2307" s="1" t="s">
        <v>2047</v>
      </c>
      <c r="G2307" s="1" t="s">
        <v>14</v>
      </c>
      <c r="H2307" s="1" t="s">
        <v>499</v>
      </c>
      <c r="I2307" s="1" t="s">
        <v>14</v>
      </c>
      <c r="J2307" s="1" t="s">
        <v>500</v>
      </c>
      <c r="K2307" s="1" t="s">
        <v>14</v>
      </c>
      <c r="L2307" s="1" t="s">
        <v>14</v>
      </c>
      <c r="M2307" s="1" t="s">
        <v>14</v>
      </c>
      <c r="N2307" s="1" t="s">
        <v>12</v>
      </c>
      <c r="O2307" s="1" t="s">
        <v>14</v>
      </c>
      <c r="P2307" s="1" t="s">
        <v>14</v>
      </c>
      <c r="Q2307" s="1"/>
    </row>
    <row r="2308" spans="1:17" x14ac:dyDescent="0.25">
      <c r="A2308" s="1" t="s">
        <v>268</v>
      </c>
      <c r="B2308" s="1" t="s">
        <v>3250</v>
      </c>
      <c r="C2308" s="1" t="s">
        <v>3251</v>
      </c>
      <c r="D2308" s="1" t="s">
        <v>1953</v>
      </c>
      <c r="E2308" s="1" t="s">
        <v>585</v>
      </c>
      <c r="F2308" s="1" t="s">
        <v>3252</v>
      </c>
      <c r="G2308" s="1" t="s">
        <v>1167</v>
      </c>
      <c r="H2308" s="1" t="s">
        <v>499</v>
      </c>
      <c r="I2308" s="1" t="s">
        <v>14</v>
      </c>
      <c r="J2308" s="1" t="s">
        <v>500</v>
      </c>
      <c r="K2308" s="1" t="s">
        <v>14</v>
      </c>
      <c r="L2308" s="1" t="s">
        <v>14</v>
      </c>
      <c r="M2308" s="1" t="s">
        <v>14</v>
      </c>
      <c r="N2308" s="1" t="s">
        <v>14</v>
      </c>
      <c r="O2308" s="1" t="s">
        <v>14</v>
      </c>
      <c r="P2308" s="1" t="s">
        <v>14</v>
      </c>
      <c r="Q2308" s="1"/>
    </row>
    <row r="2309" spans="1:17" x14ac:dyDescent="0.25">
      <c r="A2309" s="1" t="s">
        <v>268</v>
      </c>
      <c r="B2309" s="1" t="s">
        <v>3253</v>
      </c>
      <c r="C2309" s="1" t="s">
        <v>3254</v>
      </c>
      <c r="D2309" s="1" t="s">
        <v>12</v>
      </c>
      <c r="E2309" s="1" t="s">
        <v>502</v>
      </c>
      <c r="F2309" s="1" t="s">
        <v>14</v>
      </c>
      <c r="G2309" s="1" t="s">
        <v>14</v>
      </c>
      <c r="H2309" s="1" t="s">
        <v>14</v>
      </c>
      <c r="I2309" s="1" t="s">
        <v>14</v>
      </c>
      <c r="J2309" s="1" t="s">
        <v>14</v>
      </c>
      <c r="K2309" s="1" t="s">
        <v>14</v>
      </c>
      <c r="L2309" s="1" t="s">
        <v>14</v>
      </c>
      <c r="M2309" s="1" t="s">
        <v>14</v>
      </c>
      <c r="N2309" s="1" t="s">
        <v>14</v>
      </c>
      <c r="O2309" s="1" t="s">
        <v>14</v>
      </c>
      <c r="P2309" s="1" t="s">
        <v>14</v>
      </c>
      <c r="Q2309" s="1"/>
    </row>
    <row r="2310" spans="1:17" x14ac:dyDescent="0.25">
      <c r="A2310" s="1" t="s">
        <v>268</v>
      </c>
      <c r="B2310" s="1" t="s">
        <v>3255</v>
      </c>
      <c r="C2310" s="1" t="s">
        <v>3256</v>
      </c>
      <c r="D2310" s="1" t="s">
        <v>18</v>
      </c>
      <c r="E2310" s="1" t="s">
        <v>585</v>
      </c>
      <c r="F2310" s="1" t="s">
        <v>3257</v>
      </c>
      <c r="G2310" s="1" t="s">
        <v>14</v>
      </c>
      <c r="H2310" s="1" t="s">
        <v>494</v>
      </c>
      <c r="I2310" s="1" t="s">
        <v>505</v>
      </c>
      <c r="J2310" s="1" t="s">
        <v>252</v>
      </c>
      <c r="K2310" s="1" t="s">
        <v>14</v>
      </c>
      <c r="L2310" s="1" t="s">
        <v>14</v>
      </c>
      <c r="M2310" s="1" t="s">
        <v>509</v>
      </c>
      <c r="N2310" s="1" t="s">
        <v>14</v>
      </c>
      <c r="O2310" s="1" t="s">
        <v>14</v>
      </c>
      <c r="P2310" s="1" t="s">
        <v>14</v>
      </c>
      <c r="Q2310" s="1"/>
    </row>
    <row r="2311" spans="1:17" x14ac:dyDescent="0.25">
      <c r="A2311" s="1" t="s">
        <v>268</v>
      </c>
      <c r="B2311" s="1" t="s">
        <v>3258</v>
      </c>
      <c r="C2311" s="1" t="s">
        <v>3259</v>
      </c>
      <c r="D2311" s="1" t="s">
        <v>18</v>
      </c>
      <c r="E2311" s="1" t="s">
        <v>497</v>
      </c>
      <c r="F2311" s="1" t="s">
        <v>1956</v>
      </c>
      <c r="G2311" s="1" t="s">
        <v>14</v>
      </c>
      <c r="H2311" s="1" t="s">
        <v>14</v>
      </c>
      <c r="I2311" s="1" t="s">
        <v>14</v>
      </c>
      <c r="J2311" s="1" t="s">
        <v>14</v>
      </c>
      <c r="K2311" s="1" t="s">
        <v>14</v>
      </c>
      <c r="L2311" s="1" t="s">
        <v>14</v>
      </c>
      <c r="M2311" s="1" t="s">
        <v>14</v>
      </c>
      <c r="N2311" s="1" t="s">
        <v>12</v>
      </c>
      <c r="O2311" s="1" t="s">
        <v>14</v>
      </c>
      <c r="P2311" s="1" t="s">
        <v>14</v>
      </c>
      <c r="Q2311" s="1"/>
    </row>
    <row r="2312" spans="1:17" x14ac:dyDescent="0.25">
      <c r="A2312" s="1" t="s">
        <v>268</v>
      </c>
      <c r="B2312" s="1" t="s">
        <v>3258</v>
      </c>
      <c r="C2312" s="1" t="s">
        <v>3259</v>
      </c>
      <c r="D2312" s="1" t="s">
        <v>1953</v>
      </c>
      <c r="E2312" s="1" t="s">
        <v>585</v>
      </c>
      <c r="F2312" s="1" t="s">
        <v>3260</v>
      </c>
      <c r="G2312" s="1" t="s">
        <v>27</v>
      </c>
      <c r="H2312" s="1" t="s">
        <v>14</v>
      </c>
      <c r="I2312" s="1" t="s">
        <v>14</v>
      </c>
      <c r="J2312" s="1" t="s">
        <v>14</v>
      </c>
      <c r="K2312" s="1" t="s">
        <v>14</v>
      </c>
      <c r="L2312" s="1" t="s">
        <v>14</v>
      </c>
      <c r="M2312" s="1" t="s">
        <v>14</v>
      </c>
      <c r="N2312" s="1" t="s">
        <v>14</v>
      </c>
      <c r="O2312" s="1" t="s">
        <v>14</v>
      </c>
      <c r="P2312" s="1" t="s">
        <v>14</v>
      </c>
      <c r="Q2312" s="1"/>
    </row>
    <row r="2313" spans="1:17" x14ac:dyDescent="0.25">
      <c r="A2313" s="1" t="s">
        <v>268</v>
      </c>
      <c r="B2313" s="1" t="s">
        <v>3261</v>
      </c>
      <c r="C2313" s="1" t="s">
        <v>3262</v>
      </c>
      <c r="D2313" s="1" t="s">
        <v>18</v>
      </c>
      <c r="E2313" s="1" t="s">
        <v>497</v>
      </c>
      <c r="F2313" s="1" t="s">
        <v>2719</v>
      </c>
      <c r="G2313" s="1" t="s">
        <v>14</v>
      </c>
      <c r="H2313" s="1" t="s">
        <v>14</v>
      </c>
      <c r="I2313" s="1" t="s">
        <v>14</v>
      </c>
      <c r="J2313" s="1" t="s">
        <v>14</v>
      </c>
      <c r="K2313" s="1" t="s">
        <v>14</v>
      </c>
      <c r="L2313" s="1" t="s">
        <v>14</v>
      </c>
      <c r="M2313" s="1" t="s">
        <v>14</v>
      </c>
      <c r="N2313" s="1" t="s">
        <v>12</v>
      </c>
      <c r="O2313" s="1" t="s">
        <v>14</v>
      </c>
      <c r="P2313" s="1" t="s">
        <v>14</v>
      </c>
      <c r="Q2313" s="1"/>
    </row>
    <row r="2314" spans="1:17" x14ac:dyDescent="0.25">
      <c r="A2314" s="1" t="s">
        <v>268</v>
      </c>
      <c r="B2314" s="1" t="s">
        <v>3261</v>
      </c>
      <c r="C2314" s="1" t="s">
        <v>3262</v>
      </c>
      <c r="D2314" s="1" t="s">
        <v>1953</v>
      </c>
      <c r="E2314" s="1" t="s">
        <v>585</v>
      </c>
      <c r="F2314" s="1" t="s">
        <v>3263</v>
      </c>
      <c r="G2314" s="1" t="s">
        <v>1961</v>
      </c>
      <c r="H2314" s="1" t="s">
        <v>14</v>
      </c>
      <c r="I2314" s="1" t="s">
        <v>14</v>
      </c>
      <c r="J2314" s="1" t="s">
        <v>14</v>
      </c>
      <c r="K2314" s="1" t="s">
        <v>14</v>
      </c>
      <c r="L2314" s="1" t="s">
        <v>14</v>
      </c>
      <c r="M2314" s="1" t="s">
        <v>14</v>
      </c>
      <c r="N2314" s="1" t="s">
        <v>14</v>
      </c>
      <c r="O2314" s="1" t="s">
        <v>14</v>
      </c>
      <c r="P2314" s="1" t="s">
        <v>14</v>
      </c>
      <c r="Q2314" s="1"/>
    </row>
    <row r="2315" spans="1:17" x14ac:dyDescent="0.25">
      <c r="A2315" s="1" t="s">
        <v>268</v>
      </c>
      <c r="B2315" s="1" t="s">
        <v>3264</v>
      </c>
      <c r="C2315" s="1" t="s">
        <v>3265</v>
      </c>
      <c r="D2315" s="1" t="s">
        <v>18</v>
      </c>
      <c r="E2315" s="1" t="s">
        <v>497</v>
      </c>
      <c r="F2315" s="1" t="s">
        <v>1969</v>
      </c>
      <c r="G2315" s="1" t="s">
        <v>14</v>
      </c>
      <c r="H2315" s="1" t="s">
        <v>494</v>
      </c>
      <c r="I2315" s="1" t="s">
        <v>508</v>
      </c>
      <c r="J2315" s="1" t="s">
        <v>14</v>
      </c>
      <c r="K2315" s="1" t="s">
        <v>14</v>
      </c>
      <c r="L2315" s="1" t="s">
        <v>14</v>
      </c>
      <c r="M2315" s="1" t="s">
        <v>509</v>
      </c>
      <c r="N2315" s="1" t="s">
        <v>12</v>
      </c>
      <c r="O2315" s="1" t="s">
        <v>14</v>
      </c>
      <c r="P2315" s="1" t="s">
        <v>14</v>
      </c>
      <c r="Q2315" s="1"/>
    </row>
    <row r="2316" spans="1:17" x14ac:dyDescent="0.25">
      <c r="A2316" s="1" t="s">
        <v>268</v>
      </c>
      <c r="B2316" s="1" t="s">
        <v>3264</v>
      </c>
      <c r="C2316" s="1" t="s">
        <v>3265</v>
      </c>
      <c r="D2316" s="1" t="s">
        <v>1953</v>
      </c>
      <c r="E2316" s="1" t="s">
        <v>585</v>
      </c>
      <c r="F2316" s="1" t="s">
        <v>3266</v>
      </c>
      <c r="G2316" s="1" t="s">
        <v>27</v>
      </c>
      <c r="H2316" s="1" t="s">
        <v>494</v>
      </c>
      <c r="I2316" s="1" t="s">
        <v>508</v>
      </c>
      <c r="J2316" s="1" t="s">
        <v>14</v>
      </c>
      <c r="K2316" s="1" t="s">
        <v>14</v>
      </c>
      <c r="L2316" s="1" t="s">
        <v>509</v>
      </c>
      <c r="M2316" s="1" t="s">
        <v>509</v>
      </c>
      <c r="N2316" s="1" t="s">
        <v>14</v>
      </c>
      <c r="O2316" s="1" t="s">
        <v>14</v>
      </c>
      <c r="P2316" s="1" t="s">
        <v>14</v>
      </c>
      <c r="Q2316" s="1"/>
    </row>
    <row r="2317" spans="1:17" x14ac:dyDescent="0.25">
      <c r="A2317" s="1" t="s">
        <v>268</v>
      </c>
      <c r="B2317" s="1" t="s">
        <v>3267</v>
      </c>
      <c r="C2317" s="1" t="s">
        <v>3268</v>
      </c>
      <c r="D2317" s="1" t="s">
        <v>18</v>
      </c>
      <c r="E2317" s="1" t="s">
        <v>497</v>
      </c>
      <c r="F2317" s="1" t="s">
        <v>2724</v>
      </c>
      <c r="G2317" s="1" t="s">
        <v>14</v>
      </c>
      <c r="H2317" s="1" t="s">
        <v>14</v>
      </c>
      <c r="I2317" s="1" t="s">
        <v>14</v>
      </c>
      <c r="J2317" s="1" t="s">
        <v>14</v>
      </c>
      <c r="K2317" s="1" t="s">
        <v>14</v>
      </c>
      <c r="L2317" s="1" t="s">
        <v>14</v>
      </c>
      <c r="M2317" s="1" t="s">
        <v>14</v>
      </c>
      <c r="N2317" s="1" t="s">
        <v>12</v>
      </c>
      <c r="O2317" s="1" t="s">
        <v>14</v>
      </c>
      <c r="P2317" s="1" t="s">
        <v>14</v>
      </c>
      <c r="Q2317" s="1"/>
    </row>
    <row r="2318" spans="1:17" x14ac:dyDescent="0.25">
      <c r="A2318" s="1" t="s">
        <v>268</v>
      </c>
      <c r="B2318" s="1" t="s">
        <v>3267</v>
      </c>
      <c r="C2318" s="1" t="s">
        <v>3268</v>
      </c>
      <c r="D2318" s="1" t="s">
        <v>1953</v>
      </c>
      <c r="E2318" s="1" t="s">
        <v>585</v>
      </c>
      <c r="F2318" s="1" t="s">
        <v>3269</v>
      </c>
      <c r="G2318" s="1" t="s">
        <v>27</v>
      </c>
      <c r="H2318" s="1" t="s">
        <v>14</v>
      </c>
      <c r="I2318" s="1" t="s">
        <v>14</v>
      </c>
      <c r="J2318" s="1" t="s">
        <v>14</v>
      </c>
      <c r="K2318" s="1" t="s">
        <v>14</v>
      </c>
      <c r="L2318" s="1" t="s">
        <v>14</v>
      </c>
      <c r="M2318" s="1" t="s">
        <v>14</v>
      </c>
      <c r="N2318" s="1" t="s">
        <v>14</v>
      </c>
      <c r="O2318" s="1" t="s">
        <v>14</v>
      </c>
      <c r="P2318" s="1" t="s">
        <v>14</v>
      </c>
      <c r="Q2318" s="1"/>
    </row>
    <row r="2319" spans="1:17" x14ac:dyDescent="0.25">
      <c r="A2319" s="1" t="s">
        <v>268</v>
      </c>
      <c r="B2319" s="1" t="s">
        <v>3270</v>
      </c>
      <c r="C2319" s="1" t="s">
        <v>3271</v>
      </c>
      <c r="D2319" s="1" t="s">
        <v>18</v>
      </c>
      <c r="E2319" s="1" t="s">
        <v>497</v>
      </c>
      <c r="F2319" s="1" t="s">
        <v>1996</v>
      </c>
      <c r="G2319" s="1" t="s">
        <v>14</v>
      </c>
      <c r="H2319" s="1" t="s">
        <v>14</v>
      </c>
      <c r="I2319" s="1" t="s">
        <v>14</v>
      </c>
      <c r="J2319" s="1" t="s">
        <v>14</v>
      </c>
      <c r="K2319" s="1" t="s">
        <v>14</v>
      </c>
      <c r="L2319" s="1" t="s">
        <v>14</v>
      </c>
      <c r="M2319" s="1" t="s">
        <v>14</v>
      </c>
      <c r="N2319" s="1" t="s">
        <v>12</v>
      </c>
      <c r="O2319" s="1" t="s">
        <v>14</v>
      </c>
      <c r="P2319" s="1" t="s">
        <v>14</v>
      </c>
      <c r="Q2319" s="1"/>
    </row>
    <row r="2320" spans="1:17" x14ac:dyDescent="0.25">
      <c r="A2320" s="1" t="s">
        <v>268</v>
      </c>
      <c r="B2320" s="1" t="s">
        <v>3270</v>
      </c>
      <c r="C2320" s="1" t="s">
        <v>3271</v>
      </c>
      <c r="D2320" s="1" t="s">
        <v>1953</v>
      </c>
      <c r="E2320" s="1" t="s">
        <v>585</v>
      </c>
      <c r="F2320" s="1" t="s">
        <v>3272</v>
      </c>
      <c r="G2320" s="1" t="s">
        <v>1961</v>
      </c>
      <c r="H2320" s="1" t="s">
        <v>14</v>
      </c>
      <c r="I2320" s="1" t="s">
        <v>14</v>
      </c>
      <c r="J2320" s="1" t="s">
        <v>14</v>
      </c>
      <c r="K2320" s="1" t="s">
        <v>14</v>
      </c>
      <c r="L2320" s="1" t="s">
        <v>14</v>
      </c>
      <c r="M2320" s="1" t="s">
        <v>14</v>
      </c>
      <c r="N2320" s="1" t="s">
        <v>14</v>
      </c>
      <c r="O2320" s="1" t="s">
        <v>14</v>
      </c>
      <c r="P2320" s="1" t="s">
        <v>14</v>
      </c>
      <c r="Q2320" s="1"/>
    </row>
    <row r="2321" spans="1:17" x14ac:dyDescent="0.25">
      <c r="A2321" s="1" t="s">
        <v>268</v>
      </c>
      <c r="B2321" s="1" t="s">
        <v>3273</v>
      </c>
      <c r="C2321" s="1" t="s">
        <v>3274</v>
      </c>
      <c r="D2321" s="1" t="s">
        <v>18</v>
      </c>
      <c r="E2321" s="1" t="s">
        <v>497</v>
      </c>
      <c r="F2321" s="1" t="s">
        <v>1999</v>
      </c>
      <c r="G2321" s="1" t="s">
        <v>14</v>
      </c>
      <c r="H2321" s="1" t="s">
        <v>494</v>
      </c>
      <c r="I2321" s="1" t="s">
        <v>508</v>
      </c>
      <c r="J2321" s="1" t="s">
        <v>14</v>
      </c>
      <c r="K2321" s="1" t="s">
        <v>14</v>
      </c>
      <c r="L2321" s="1" t="s">
        <v>14</v>
      </c>
      <c r="M2321" s="1" t="s">
        <v>509</v>
      </c>
      <c r="N2321" s="1" t="s">
        <v>12</v>
      </c>
      <c r="O2321" s="1" t="s">
        <v>14</v>
      </c>
      <c r="P2321" s="1" t="s">
        <v>14</v>
      </c>
      <c r="Q2321" s="1"/>
    </row>
    <row r="2322" spans="1:17" x14ac:dyDescent="0.25">
      <c r="A2322" s="1" t="s">
        <v>268</v>
      </c>
      <c r="B2322" s="1" t="s">
        <v>3273</v>
      </c>
      <c r="C2322" s="1" t="s">
        <v>3274</v>
      </c>
      <c r="D2322" s="1" t="s">
        <v>1953</v>
      </c>
      <c r="E2322" s="1" t="s">
        <v>585</v>
      </c>
      <c r="F2322" s="1" t="s">
        <v>3275</v>
      </c>
      <c r="G2322" s="1" t="s">
        <v>1961</v>
      </c>
      <c r="H2322" s="1" t="s">
        <v>494</v>
      </c>
      <c r="I2322" s="1" t="s">
        <v>508</v>
      </c>
      <c r="J2322" s="1" t="s">
        <v>14</v>
      </c>
      <c r="K2322" s="1" t="s">
        <v>14</v>
      </c>
      <c r="L2322" s="1" t="s">
        <v>14</v>
      </c>
      <c r="M2322" s="1" t="s">
        <v>14</v>
      </c>
      <c r="N2322" s="1" t="s">
        <v>14</v>
      </c>
      <c r="O2322" s="1" t="s">
        <v>14</v>
      </c>
      <c r="P2322" s="1" t="s">
        <v>14</v>
      </c>
      <c r="Q2322" s="1"/>
    </row>
    <row r="2323" spans="1:17" x14ac:dyDescent="0.25">
      <c r="A2323" s="1" t="s">
        <v>268</v>
      </c>
      <c r="B2323" s="1" t="s">
        <v>3276</v>
      </c>
      <c r="C2323" s="1" t="s">
        <v>3277</v>
      </c>
      <c r="D2323" s="1" t="s">
        <v>18</v>
      </c>
      <c r="E2323" s="1" t="s">
        <v>497</v>
      </c>
      <c r="F2323" s="1" t="s">
        <v>2731</v>
      </c>
      <c r="G2323" s="1" t="s">
        <v>14</v>
      </c>
      <c r="H2323" s="1" t="s">
        <v>14</v>
      </c>
      <c r="I2323" s="1" t="s">
        <v>14</v>
      </c>
      <c r="J2323" s="1" t="s">
        <v>14</v>
      </c>
      <c r="K2323" s="1" t="s">
        <v>14</v>
      </c>
      <c r="L2323" s="1" t="s">
        <v>14</v>
      </c>
      <c r="M2323" s="1" t="s">
        <v>14</v>
      </c>
      <c r="N2323" s="1" t="s">
        <v>12</v>
      </c>
      <c r="O2323" s="1" t="s">
        <v>14</v>
      </c>
      <c r="P2323" s="1" t="s">
        <v>14</v>
      </c>
      <c r="Q2323" s="1"/>
    </row>
    <row r="2324" spans="1:17" x14ac:dyDescent="0.25">
      <c r="A2324" s="1" t="s">
        <v>268</v>
      </c>
      <c r="B2324" s="1" t="s">
        <v>3276</v>
      </c>
      <c r="C2324" s="1" t="s">
        <v>3277</v>
      </c>
      <c r="D2324" s="1" t="s">
        <v>1953</v>
      </c>
      <c r="E2324" s="1" t="s">
        <v>585</v>
      </c>
      <c r="F2324" s="1" t="s">
        <v>3278</v>
      </c>
      <c r="G2324" s="1" t="s">
        <v>1961</v>
      </c>
      <c r="H2324" s="1" t="s">
        <v>14</v>
      </c>
      <c r="I2324" s="1" t="s">
        <v>14</v>
      </c>
      <c r="J2324" s="1" t="s">
        <v>14</v>
      </c>
      <c r="K2324" s="1" t="s">
        <v>14</v>
      </c>
      <c r="L2324" s="1" t="s">
        <v>14</v>
      </c>
      <c r="M2324" s="1" t="s">
        <v>14</v>
      </c>
      <c r="N2324" s="1" t="s">
        <v>14</v>
      </c>
      <c r="O2324" s="1" t="s">
        <v>14</v>
      </c>
      <c r="P2324" s="1" t="s">
        <v>14</v>
      </c>
      <c r="Q2324" s="1"/>
    </row>
    <row r="2325" spans="1:17" x14ac:dyDescent="0.25">
      <c r="A2325" s="1" t="s">
        <v>268</v>
      </c>
      <c r="B2325" s="1" t="s">
        <v>3279</v>
      </c>
      <c r="C2325" s="1" t="s">
        <v>3280</v>
      </c>
      <c r="D2325" s="1" t="s">
        <v>18</v>
      </c>
      <c r="E2325" s="1" t="s">
        <v>497</v>
      </c>
      <c r="F2325" s="1" t="s">
        <v>2005</v>
      </c>
      <c r="G2325" s="1" t="s">
        <v>14</v>
      </c>
      <c r="H2325" s="1" t="s">
        <v>494</v>
      </c>
      <c r="I2325" s="1" t="s">
        <v>508</v>
      </c>
      <c r="J2325" s="1" t="s">
        <v>14</v>
      </c>
      <c r="K2325" s="1" t="s">
        <v>14</v>
      </c>
      <c r="L2325" s="1" t="s">
        <v>14</v>
      </c>
      <c r="M2325" s="1" t="s">
        <v>509</v>
      </c>
      <c r="N2325" s="1" t="s">
        <v>12</v>
      </c>
      <c r="O2325" s="1" t="s">
        <v>14</v>
      </c>
      <c r="P2325" s="1" t="s">
        <v>14</v>
      </c>
      <c r="Q2325" s="1"/>
    </row>
    <row r="2326" spans="1:17" x14ac:dyDescent="0.25">
      <c r="A2326" s="1" t="s">
        <v>268</v>
      </c>
      <c r="B2326" s="1" t="s">
        <v>3279</v>
      </c>
      <c r="C2326" s="1" t="s">
        <v>3280</v>
      </c>
      <c r="D2326" s="1" t="s">
        <v>1953</v>
      </c>
      <c r="E2326" s="1" t="s">
        <v>585</v>
      </c>
      <c r="F2326" s="1" t="s">
        <v>3281</v>
      </c>
      <c r="G2326" s="1" t="s">
        <v>1961</v>
      </c>
      <c r="H2326" s="1" t="s">
        <v>494</v>
      </c>
      <c r="I2326" s="1" t="s">
        <v>508</v>
      </c>
      <c r="J2326" s="1" t="s">
        <v>14</v>
      </c>
      <c r="K2326" s="1" t="s">
        <v>14</v>
      </c>
      <c r="L2326" s="1" t="s">
        <v>509</v>
      </c>
      <c r="M2326" s="1" t="s">
        <v>509</v>
      </c>
      <c r="N2326" s="1" t="s">
        <v>14</v>
      </c>
      <c r="O2326" s="1" t="s">
        <v>14</v>
      </c>
      <c r="P2326" s="1" t="s">
        <v>14</v>
      </c>
      <c r="Q2326" s="1"/>
    </row>
    <row r="2327" spans="1:17" x14ac:dyDescent="0.25">
      <c r="A2327" s="1" t="s">
        <v>268</v>
      </c>
      <c r="B2327" s="1" t="s">
        <v>3282</v>
      </c>
      <c r="C2327" s="1" t="s">
        <v>3283</v>
      </c>
      <c r="D2327" s="1" t="s">
        <v>18</v>
      </c>
      <c r="E2327" s="1" t="s">
        <v>497</v>
      </c>
      <c r="F2327" s="1" t="s">
        <v>2017</v>
      </c>
      <c r="G2327" s="1" t="s">
        <v>14</v>
      </c>
      <c r="H2327" s="1" t="s">
        <v>14</v>
      </c>
      <c r="I2327" s="1" t="s">
        <v>14</v>
      </c>
      <c r="J2327" s="1" t="s">
        <v>14</v>
      </c>
      <c r="K2327" s="1" t="s">
        <v>14</v>
      </c>
      <c r="L2327" s="1" t="s">
        <v>14</v>
      </c>
      <c r="M2327" s="1" t="s">
        <v>14</v>
      </c>
      <c r="N2327" s="1" t="s">
        <v>12</v>
      </c>
      <c r="O2327" s="1" t="s">
        <v>14</v>
      </c>
      <c r="P2327" s="1" t="s">
        <v>14</v>
      </c>
      <c r="Q2327" s="1"/>
    </row>
    <row r="2328" spans="1:17" x14ac:dyDescent="0.25">
      <c r="A2328" s="1" t="s">
        <v>268</v>
      </c>
      <c r="B2328" s="1" t="s">
        <v>3282</v>
      </c>
      <c r="C2328" s="1" t="s">
        <v>3283</v>
      </c>
      <c r="D2328" s="1" t="s">
        <v>1953</v>
      </c>
      <c r="E2328" s="1" t="s">
        <v>585</v>
      </c>
      <c r="F2328" s="1" t="s">
        <v>3284</v>
      </c>
      <c r="G2328" s="1" t="s">
        <v>27</v>
      </c>
      <c r="H2328" s="1" t="s">
        <v>14</v>
      </c>
      <c r="I2328" s="1" t="s">
        <v>14</v>
      </c>
      <c r="J2328" s="1" t="s">
        <v>14</v>
      </c>
      <c r="K2328" s="1" t="s">
        <v>14</v>
      </c>
      <c r="L2328" s="1" t="s">
        <v>14</v>
      </c>
      <c r="M2328" s="1" t="s">
        <v>14</v>
      </c>
      <c r="N2328" s="1" t="s">
        <v>14</v>
      </c>
      <c r="O2328" s="1" t="s">
        <v>14</v>
      </c>
      <c r="P2328" s="1" t="s">
        <v>14</v>
      </c>
      <c r="Q2328" s="1"/>
    </row>
    <row r="2329" spans="1:17" x14ac:dyDescent="0.25">
      <c r="A2329" s="1" t="s">
        <v>268</v>
      </c>
      <c r="B2329" s="1" t="s">
        <v>3285</v>
      </c>
      <c r="C2329" s="1" t="s">
        <v>3286</v>
      </c>
      <c r="D2329" s="1" t="s">
        <v>18</v>
      </c>
      <c r="E2329" s="1" t="s">
        <v>497</v>
      </c>
      <c r="F2329" s="1" t="s">
        <v>2020</v>
      </c>
      <c r="G2329" s="1" t="s">
        <v>14</v>
      </c>
      <c r="H2329" s="1" t="s">
        <v>14</v>
      </c>
      <c r="I2329" s="1" t="s">
        <v>14</v>
      </c>
      <c r="J2329" s="1" t="s">
        <v>14</v>
      </c>
      <c r="K2329" s="1" t="s">
        <v>14</v>
      </c>
      <c r="L2329" s="1" t="s">
        <v>14</v>
      </c>
      <c r="M2329" s="1" t="s">
        <v>14</v>
      </c>
      <c r="N2329" s="1" t="s">
        <v>12</v>
      </c>
      <c r="O2329" s="1" t="s">
        <v>14</v>
      </c>
      <c r="P2329" s="1" t="s">
        <v>14</v>
      </c>
      <c r="Q2329" s="1"/>
    </row>
    <row r="2330" spans="1:17" x14ac:dyDescent="0.25">
      <c r="A2330" s="1" t="s">
        <v>268</v>
      </c>
      <c r="B2330" s="1" t="s">
        <v>3285</v>
      </c>
      <c r="C2330" s="1" t="s">
        <v>3286</v>
      </c>
      <c r="D2330" s="1" t="s">
        <v>1953</v>
      </c>
      <c r="E2330" s="1" t="s">
        <v>585</v>
      </c>
      <c r="F2330" s="1" t="s">
        <v>3287</v>
      </c>
      <c r="G2330" s="1" t="s">
        <v>27</v>
      </c>
      <c r="H2330" s="1" t="s">
        <v>14</v>
      </c>
      <c r="I2330" s="1" t="s">
        <v>14</v>
      </c>
      <c r="J2330" s="1" t="s">
        <v>14</v>
      </c>
      <c r="K2330" s="1" t="s">
        <v>14</v>
      </c>
      <c r="L2330" s="1" t="s">
        <v>14</v>
      </c>
      <c r="M2330" s="1" t="s">
        <v>14</v>
      </c>
      <c r="N2330" s="1" t="s">
        <v>14</v>
      </c>
      <c r="O2330" s="1" t="s">
        <v>14</v>
      </c>
      <c r="P2330" s="1" t="s">
        <v>14</v>
      </c>
      <c r="Q2330" s="1"/>
    </row>
    <row r="2331" spans="1:17" x14ac:dyDescent="0.25">
      <c r="A2331" s="1" t="s">
        <v>268</v>
      </c>
      <c r="B2331" s="1" t="s">
        <v>3288</v>
      </c>
      <c r="C2331" s="1" t="s">
        <v>3289</v>
      </c>
      <c r="D2331" s="1" t="s">
        <v>18</v>
      </c>
      <c r="E2331" s="1" t="s">
        <v>497</v>
      </c>
      <c r="F2331" s="1" t="s">
        <v>2023</v>
      </c>
      <c r="G2331" s="1" t="s">
        <v>14</v>
      </c>
      <c r="H2331" s="1" t="s">
        <v>494</v>
      </c>
      <c r="I2331" s="1" t="s">
        <v>508</v>
      </c>
      <c r="J2331" s="1" t="s">
        <v>14</v>
      </c>
      <c r="K2331" s="1" t="s">
        <v>14</v>
      </c>
      <c r="L2331" s="1" t="s">
        <v>14</v>
      </c>
      <c r="M2331" s="1" t="s">
        <v>509</v>
      </c>
      <c r="N2331" s="1" t="s">
        <v>12</v>
      </c>
      <c r="O2331" s="1" t="s">
        <v>14</v>
      </c>
      <c r="P2331" s="1" t="s">
        <v>14</v>
      </c>
      <c r="Q2331" s="1"/>
    </row>
    <row r="2332" spans="1:17" x14ac:dyDescent="0.25">
      <c r="A2332" s="1" t="s">
        <v>268</v>
      </c>
      <c r="B2332" s="1" t="s">
        <v>3288</v>
      </c>
      <c r="C2332" s="1" t="s">
        <v>3289</v>
      </c>
      <c r="D2332" s="1" t="s">
        <v>1953</v>
      </c>
      <c r="E2332" s="1" t="s">
        <v>585</v>
      </c>
      <c r="F2332" s="1" t="s">
        <v>3290</v>
      </c>
      <c r="G2332" s="1" t="s">
        <v>27</v>
      </c>
      <c r="H2332" s="1" t="s">
        <v>494</v>
      </c>
      <c r="I2332" s="1" t="s">
        <v>508</v>
      </c>
      <c r="J2332" s="1" t="s">
        <v>14</v>
      </c>
      <c r="K2332" s="1" t="s">
        <v>14</v>
      </c>
      <c r="L2332" s="1" t="s">
        <v>509</v>
      </c>
      <c r="M2332" s="1" t="s">
        <v>509</v>
      </c>
      <c r="N2332" s="1" t="s">
        <v>14</v>
      </c>
      <c r="O2332" s="1" t="s">
        <v>14</v>
      </c>
      <c r="P2332" s="1" t="s">
        <v>14</v>
      </c>
      <c r="Q2332" s="1"/>
    </row>
    <row r="2333" spans="1:17" x14ac:dyDescent="0.25">
      <c r="A2333" s="1" t="s">
        <v>268</v>
      </c>
      <c r="B2333" s="1" t="s">
        <v>3291</v>
      </c>
      <c r="C2333" s="1" t="s">
        <v>3292</v>
      </c>
      <c r="D2333" s="1" t="s">
        <v>18</v>
      </c>
      <c r="E2333" s="1" t="s">
        <v>497</v>
      </c>
      <c r="F2333" s="1" t="s">
        <v>2742</v>
      </c>
      <c r="G2333" s="1" t="s">
        <v>14</v>
      </c>
      <c r="H2333" s="1" t="s">
        <v>14</v>
      </c>
      <c r="I2333" s="1" t="s">
        <v>14</v>
      </c>
      <c r="J2333" s="1" t="s">
        <v>14</v>
      </c>
      <c r="K2333" s="1" t="s">
        <v>14</v>
      </c>
      <c r="L2333" s="1" t="s">
        <v>14</v>
      </c>
      <c r="M2333" s="1" t="s">
        <v>14</v>
      </c>
      <c r="N2333" s="1" t="s">
        <v>12</v>
      </c>
      <c r="O2333" s="1" t="s">
        <v>14</v>
      </c>
      <c r="P2333" s="1" t="s">
        <v>14</v>
      </c>
      <c r="Q2333" s="1"/>
    </row>
    <row r="2334" spans="1:17" x14ac:dyDescent="0.25">
      <c r="A2334" s="1" t="s">
        <v>268</v>
      </c>
      <c r="B2334" s="1" t="s">
        <v>3291</v>
      </c>
      <c r="C2334" s="1" t="s">
        <v>3292</v>
      </c>
      <c r="D2334" s="1" t="s">
        <v>1953</v>
      </c>
      <c r="E2334" s="1" t="s">
        <v>585</v>
      </c>
      <c r="F2334" s="1" t="s">
        <v>3293</v>
      </c>
      <c r="G2334" s="1" t="s">
        <v>27</v>
      </c>
      <c r="H2334" s="1" t="s">
        <v>14</v>
      </c>
      <c r="I2334" s="1" t="s">
        <v>14</v>
      </c>
      <c r="J2334" s="1" t="s">
        <v>14</v>
      </c>
      <c r="K2334" s="1" t="s">
        <v>14</v>
      </c>
      <c r="L2334" s="1" t="s">
        <v>14</v>
      </c>
      <c r="M2334" s="1" t="s">
        <v>14</v>
      </c>
      <c r="N2334" s="1" t="s">
        <v>14</v>
      </c>
      <c r="O2334" s="1" t="s">
        <v>14</v>
      </c>
      <c r="P2334" s="1" t="s">
        <v>14</v>
      </c>
      <c r="Q2334" s="1"/>
    </row>
    <row r="2335" spans="1:17" x14ac:dyDescent="0.25">
      <c r="A2335" s="1" t="s">
        <v>268</v>
      </c>
      <c r="B2335" s="1" t="s">
        <v>3294</v>
      </c>
      <c r="C2335" s="1" t="s">
        <v>3295</v>
      </c>
      <c r="D2335" s="1" t="s">
        <v>18</v>
      </c>
      <c r="E2335" s="1" t="s">
        <v>497</v>
      </c>
      <c r="F2335" s="1" t="s">
        <v>2745</v>
      </c>
      <c r="G2335" s="1" t="s">
        <v>14</v>
      </c>
      <c r="H2335" s="1" t="s">
        <v>14</v>
      </c>
      <c r="I2335" s="1" t="s">
        <v>14</v>
      </c>
      <c r="J2335" s="1" t="s">
        <v>14</v>
      </c>
      <c r="K2335" s="1" t="s">
        <v>14</v>
      </c>
      <c r="L2335" s="1" t="s">
        <v>14</v>
      </c>
      <c r="M2335" s="1" t="s">
        <v>14</v>
      </c>
      <c r="N2335" s="1" t="s">
        <v>12</v>
      </c>
      <c r="O2335" s="1" t="s">
        <v>14</v>
      </c>
      <c r="P2335" s="1" t="s">
        <v>14</v>
      </c>
      <c r="Q2335" s="1"/>
    </row>
    <row r="2336" spans="1:17" x14ac:dyDescent="0.25">
      <c r="A2336" s="1" t="s">
        <v>268</v>
      </c>
      <c r="B2336" s="1" t="s">
        <v>3294</v>
      </c>
      <c r="C2336" s="1" t="s">
        <v>3295</v>
      </c>
      <c r="D2336" s="1" t="s">
        <v>1953</v>
      </c>
      <c r="E2336" s="1" t="s">
        <v>585</v>
      </c>
      <c r="F2336" s="1" t="s">
        <v>3296</v>
      </c>
      <c r="G2336" s="1" t="s">
        <v>27</v>
      </c>
      <c r="H2336" s="1" t="s">
        <v>14</v>
      </c>
      <c r="I2336" s="1" t="s">
        <v>14</v>
      </c>
      <c r="J2336" s="1" t="s">
        <v>14</v>
      </c>
      <c r="K2336" s="1" t="s">
        <v>14</v>
      </c>
      <c r="L2336" s="1" t="s">
        <v>14</v>
      </c>
      <c r="M2336" s="1" t="s">
        <v>14</v>
      </c>
      <c r="N2336" s="1" t="s">
        <v>14</v>
      </c>
      <c r="O2336" s="1" t="s">
        <v>14</v>
      </c>
      <c r="P2336" s="1" t="s">
        <v>14</v>
      </c>
      <c r="Q2336" s="1"/>
    </row>
    <row r="2337" spans="1:17" x14ac:dyDescent="0.25">
      <c r="A2337" s="1" t="s">
        <v>268</v>
      </c>
      <c r="B2337" s="1" t="s">
        <v>3297</v>
      </c>
      <c r="C2337" s="1" t="s">
        <v>3298</v>
      </c>
      <c r="D2337" s="1" t="s">
        <v>18</v>
      </c>
      <c r="E2337" s="1" t="s">
        <v>497</v>
      </c>
      <c r="F2337" s="1" t="s">
        <v>2748</v>
      </c>
      <c r="G2337" s="1" t="s">
        <v>14</v>
      </c>
      <c r="H2337" s="1" t="s">
        <v>14</v>
      </c>
      <c r="I2337" s="1" t="s">
        <v>14</v>
      </c>
      <c r="J2337" s="1" t="s">
        <v>14</v>
      </c>
      <c r="K2337" s="1" t="s">
        <v>14</v>
      </c>
      <c r="L2337" s="1" t="s">
        <v>14</v>
      </c>
      <c r="M2337" s="1" t="s">
        <v>14</v>
      </c>
      <c r="N2337" s="1" t="s">
        <v>12</v>
      </c>
      <c r="O2337" s="1" t="s">
        <v>14</v>
      </c>
      <c r="P2337" s="1" t="s">
        <v>14</v>
      </c>
      <c r="Q2337" s="1"/>
    </row>
    <row r="2338" spans="1:17" x14ac:dyDescent="0.25">
      <c r="A2338" s="1" t="s">
        <v>268</v>
      </c>
      <c r="B2338" s="1" t="s">
        <v>3297</v>
      </c>
      <c r="C2338" s="1" t="s">
        <v>3298</v>
      </c>
      <c r="D2338" s="1" t="s">
        <v>1953</v>
      </c>
      <c r="E2338" s="1" t="s">
        <v>585</v>
      </c>
      <c r="F2338" s="1" t="s">
        <v>3299</v>
      </c>
      <c r="G2338" s="1" t="s">
        <v>27</v>
      </c>
      <c r="H2338" s="1" t="s">
        <v>14</v>
      </c>
      <c r="I2338" s="1" t="s">
        <v>14</v>
      </c>
      <c r="J2338" s="1" t="s">
        <v>14</v>
      </c>
      <c r="K2338" s="1" t="s">
        <v>14</v>
      </c>
      <c r="L2338" s="1" t="s">
        <v>14</v>
      </c>
      <c r="M2338" s="1" t="s">
        <v>14</v>
      </c>
      <c r="N2338" s="1" t="s">
        <v>14</v>
      </c>
      <c r="O2338" s="1" t="s">
        <v>14</v>
      </c>
      <c r="P2338" s="1" t="s">
        <v>14</v>
      </c>
      <c r="Q2338" s="1"/>
    </row>
    <row r="2339" spans="1:17" x14ac:dyDescent="0.25">
      <c r="A2339" s="1" t="s">
        <v>268</v>
      </c>
      <c r="B2339" s="1" t="s">
        <v>3300</v>
      </c>
      <c r="C2339" s="1" t="s">
        <v>3301</v>
      </c>
      <c r="D2339" s="1" t="s">
        <v>18</v>
      </c>
      <c r="E2339" s="1" t="s">
        <v>497</v>
      </c>
      <c r="F2339" s="1" t="s">
        <v>2751</v>
      </c>
      <c r="G2339" s="1" t="s">
        <v>14</v>
      </c>
      <c r="H2339" s="1" t="s">
        <v>14</v>
      </c>
      <c r="I2339" s="1" t="s">
        <v>14</v>
      </c>
      <c r="J2339" s="1" t="s">
        <v>14</v>
      </c>
      <c r="K2339" s="1" t="s">
        <v>14</v>
      </c>
      <c r="L2339" s="1" t="s">
        <v>14</v>
      </c>
      <c r="M2339" s="1" t="s">
        <v>14</v>
      </c>
      <c r="N2339" s="1" t="s">
        <v>12</v>
      </c>
      <c r="O2339" s="1" t="s">
        <v>14</v>
      </c>
      <c r="P2339" s="1" t="s">
        <v>14</v>
      </c>
      <c r="Q2339" s="1"/>
    </row>
    <row r="2340" spans="1:17" x14ac:dyDescent="0.25">
      <c r="A2340" s="1" t="s">
        <v>268</v>
      </c>
      <c r="B2340" s="1" t="s">
        <v>3300</v>
      </c>
      <c r="C2340" s="1" t="s">
        <v>3301</v>
      </c>
      <c r="D2340" s="1" t="s">
        <v>1953</v>
      </c>
      <c r="E2340" s="1" t="s">
        <v>585</v>
      </c>
      <c r="F2340" s="1" t="s">
        <v>3302</v>
      </c>
      <c r="G2340" s="1" t="s">
        <v>27</v>
      </c>
      <c r="H2340" s="1" t="s">
        <v>14</v>
      </c>
      <c r="I2340" s="1" t="s">
        <v>14</v>
      </c>
      <c r="J2340" s="1" t="s">
        <v>14</v>
      </c>
      <c r="K2340" s="1" t="s">
        <v>14</v>
      </c>
      <c r="L2340" s="1" t="s">
        <v>14</v>
      </c>
      <c r="M2340" s="1" t="s">
        <v>14</v>
      </c>
      <c r="N2340" s="1" t="s">
        <v>14</v>
      </c>
      <c r="O2340" s="1" t="s">
        <v>14</v>
      </c>
      <c r="P2340" s="1" t="s">
        <v>14</v>
      </c>
      <c r="Q2340" s="1"/>
    </row>
    <row r="2341" spans="1:17" x14ac:dyDescent="0.25">
      <c r="A2341" s="1" t="s">
        <v>268</v>
      </c>
      <c r="B2341" s="1" t="s">
        <v>3303</v>
      </c>
      <c r="C2341" s="1" t="s">
        <v>3304</v>
      </c>
      <c r="D2341" s="1" t="s">
        <v>18</v>
      </c>
      <c r="E2341" s="1" t="s">
        <v>497</v>
      </c>
      <c r="F2341" s="1" t="s">
        <v>2754</v>
      </c>
      <c r="G2341" s="1" t="s">
        <v>14</v>
      </c>
      <c r="H2341" s="1" t="s">
        <v>14</v>
      </c>
      <c r="I2341" s="1" t="s">
        <v>14</v>
      </c>
      <c r="J2341" s="1" t="s">
        <v>14</v>
      </c>
      <c r="K2341" s="1" t="s">
        <v>14</v>
      </c>
      <c r="L2341" s="1" t="s">
        <v>14</v>
      </c>
      <c r="M2341" s="1" t="s">
        <v>14</v>
      </c>
      <c r="N2341" s="1" t="s">
        <v>12</v>
      </c>
      <c r="O2341" s="1" t="s">
        <v>14</v>
      </c>
      <c r="P2341" s="1" t="s">
        <v>14</v>
      </c>
      <c r="Q2341" s="1"/>
    </row>
    <row r="2342" spans="1:17" x14ac:dyDescent="0.25">
      <c r="A2342" s="1" t="s">
        <v>268</v>
      </c>
      <c r="B2342" s="1" t="s">
        <v>3303</v>
      </c>
      <c r="C2342" s="1" t="s">
        <v>3304</v>
      </c>
      <c r="D2342" s="1" t="s">
        <v>1953</v>
      </c>
      <c r="E2342" s="1" t="s">
        <v>585</v>
      </c>
      <c r="F2342" s="1" t="s">
        <v>3305</v>
      </c>
      <c r="G2342" s="1" t="s">
        <v>27</v>
      </c>
      <c r="H2342" s="1" t="s">
        <v>14</v>
      </c>
      <c r="I2342" s="1" t="s">
        <v>14</v>
      </c>
      <c r="J2342" s="1" t="s">
        <v>14</v>
      </c>
      <c r="K2342" s="1" t="s">
        <v>14</v>
      </c>
      <c r="L2342" s="1" t="s">
        <v>14</v>
      </c>
      <c r="M2342" s="1" t="s">
        <v>14</v>
      </c>
      <c r="N2342" s="1" t="s">
        <v>14</v>
      </c>
      <c r="O2342" s="1" t="s">
        <v>14</v>
      </c>
      <c r="P2342" s="1" t="s">
        <v>14</v>
      </c>
      <c r="Q2342" s="1"/>
    </row>
    <row r="2343" spans="1:17" x14ac:dyDescent="0.25">
      <c r="A2343" s="1" t="s">
        <v>268</v>
      </c>
      <c r="B2343" s="1" t="s">
        <v>3306</v>
      </c>
      <c r="C2343" s="1" t="s">
        <v>3307</v>
      </c>
      <c r="D2343" s="1" t="s">
        <v>18</v>
      </c>
      <c r="E2343" s="1" t="s">
        <v>497</v>
      </c>
      <c r="F2343" s="1" t="s">
        <v>2757</v>
      </c>
      <c r="G2343" s="1" t="s">
        <v>14</v>
      </c>
      <c r="H2343" s="1" t="s">
        <v>14</v>
      </c>
      <c r="I2343" s="1" t="s">
        <v>14</v>
      </c>
      <c r="J2343" s="1" t="s">
        <v>14</v>
      </c>
      <c r="K2343" s="1" t="s">
        <v>14</v>
      </c>
      <c r="L2343" s="1" t="s">
        <v>14</v>
      </c>
      <c r="M2343" s="1" t="s">
        <v>14</v>
      </c>
      <c r="N2343" s="1" t="s">
        <v>12</v>
      </c>
      <c r="O2343" s="1" t="s">
        <v>14</v>
      </c>
      <c r="P2343" s="1" t="s">
        <v>14</v>
      </c>
      <c r="Q2343" s="1"/>
    </row>
    <row r="2344" spans="1:17" x14ac:dyDescent="0.25">
      <c r="A2344" s="1" t="s">
        <v>268</v>
      </c>
      <c r="B2344" s="1" t="s">
        <v>3306</v>
      </c>
      <c r="C2344" s="1" t="s">
        <v>3307</v>
      </c>
      <c r="D2344" s="1" t="s">
        <v>1953</v>
      </c>
      <c r="E2344" s="1" t="s">
        <v>585</v>
      </c>
      <c r="F2344" s="1" t="s">
        <v>3308</v>
      </c>
      <c r="G2344" s="1" t="s">
        <v>1961</v>
      </c>
      <c r="H2344" s="1" t="s">
        <v>14</v>
      </c>
      <c r="I2344" s="1" t="s">
        <v>14</v>
      </c>
      <c r="J2344" s="1" t="s">
        <v>14</v>
      </c>
      <c r="K2344" s="1" t="s">
        <v>14</v>
      </c>
      <c r="L2344" s="1" t="s">
        <v>14</v>
      </c>
      <c r="M2344" s="1" t="s">
        <v>14</v>
      </c>
      <c r="N2344" s="1" t="s">
        <v>14</v>
      </c>
      <c r="O2344" s="1" t="s">
        <v>14</v>
      </c>
      <c r="P2344" s="1" t="s">
        <v>14</v>
      </c>
      <c r="Q2344" s="1"/>
    </row>
    <row r="2345" spans="1:17" x14ac:dyDescent="0.25">
      <c r="A2345" s="1" t="s">
        <v>268</v>
      </c>
      <c r="B2345" s="1" t="s">
        <v>3309</v>
      </c>
      <c r="C2345" s="1" t="s">
        <v>3310</v>
      </c>
      <c r="D2345" s="1" t="s">
        <v>18</v>
      </c>
      <c r="E2345" s="1" t="s">
        <v>497</v>
      </c>
      <c r="F2345" s="1" t="s">
        <v>2760</v>
      </c>
      <c r="G2345" s="1" t="s">
        <v>14</v>
      </c>
      <c r="H2345" s="1" t="s">
        <v>494</v>
      </c>
      <c r="I2345" s="1" t="s">
        <v>508</v>
      </c>
      <c r="J2345" s="1" t="s">
        <v>14</v>
      </c>
      <c r="K2345" s="1" t="s">
        <v>14</v>
      </c>
      <c r="L2345" s="1" t="s">
        <v>14</v>
      </c>
      <c r="M2345" s="1" t="s">
        <v>509</v>
      </c>
      <c r="N2345" s="1" t="s">
        <v>12</v>
      </c>
      <c r="O2345" s="1" t="s">
        <v>14</v>
      </c>
      <c r="P2345" s="1" t="s">
        <v>14</v>
      </c>
      <c r="Q2345" s="1"/>
    </row>
    <row r="2346" spans="1:17" x14ac:dyDescent="0.25">
      <c r="A2346" s="1" t="s">
        <v>268</v>
      </c>
      <c r="B2346" s="1" t="s">
        <v>3309</v>
      </c>
      <c r="C2346" s="1" t="s">
        <v>3310</v>
      </c>
      <c r="D2346" s="1" t="s">
        <v>1953</v>
      </c>
      <c r="E2346" s="1" t="s">
        <v>585</v>
      </c>
      <c r="F2346" s="1" t="s">
        <v>3311</v>
      </c>
      <c r="G2346" s="1" t="s">
        <v>1961</v>
      </c>
      <c r="H2346" s="1" t="s">
        <v>494</v>
      </c>
      <c r="I2346" s="1" t="s">
        <v>508</v>
      </c>
      <c r="J2346" s="1" t="s">
        <v>14</v>
      </c>
      <c r="K2346" s="1" t="s">
        <v>14</v>
      </c>
      <c r="L2346" s="1" t="s">
        <v>509</v>
      </c>
      <c r="M2346" s="1" t="s">
        <v>509</v>
      </c>
      <c r="N2346" s="1" t="s">
        <v>14</v>
      </c>
      <c r="O2346" s="1" t="s">
        <v>14</v>
      </c>
      <c r="P2346" s="1" t="s">
        <v>14</v>
      </c>
      <c r="Q2346" s="1"/>
    </row>
    <row r="2347" spans="1:17" x14ac:dyDescent="0.25">
      <c r="A2347" s="1" t="s">
        <v>268</v>
      </c>
      <c r="B2347" s="1" t="s">
        <v>3312</v>
      </c>
      <c r="C2347" s="1" t="s">
        <v>3313</v>
      </c>
      <c r="D2347" s="1" t="s">
        <v>18</v>
      </c>
      <c r="E2347" s="1" t="s">
        <v>497</v>
      </c>
      <c r="F2347" s="1" t="s">
        <v>2032</v>
      </c>
      <c r="G2347" s="1" t="s">
        <v>14</v>
      </c>
      <c r="H2347" s="1" t="s">
        <v>494</v>
      </c>
      <c r="I2347" s="1" t="s">
        <v>508</v>
      </c>
      <c r="J2347" s="1" t="s">
        <v>14</v>
      </c>
      <c r="K2347" s="1" t="s">
        <v>14</v>
      </c>
      <c r="L2347" s="1" t="s">
        <v>14</v>
      </c>
      <c r="M2347" s="1" t="s">
        <v>509</v>
      </c>
      <c r="N2347" s="1" t="s">
        <v>12</v>
      </c>
      <c r="O2347" s="1" t="s">
        <v>14</v>
      </c>
      <c r="P2347" s="1" t="s">
        <v>14</v>
      </c>
      <c r="Q2347" s="1"/>
    </row>
    <row r="2348" spans="1:17" x14ac:dyDescent="0.25">
      <c r="A2348" s="1" t="s">
        <v>268</v>
      </c>
      <c r="B2348" s="1" t="s">
        <v>3312</v>
      </c>
      <c r="C2348" s="1" t="s">
        <v>3313</v>
      </c>
      <c r="D2348" s="1" t="s">
        <v>1953</v>
      </c>
      <c r="E2348" s="1" t="s">
        <v>585</v>
      </c>
      <c r="F2348" s="1" t="s">
        <v>3314</v>
      </c>
      <c r="G2348" s="1" t="s">
        <v>27</v>
      </c>
      <c r="H2348" s="1" t="s">
        <v>494</v>
      </c>
      <c r="I2348" s="1" t="s">
        <v>508</v>
      </c>
      <c r="J2348" s="1" t="s">
        <v>14</v>
      </c>
      <c r="K2348" s="1" t="s">
        <v>14</v>
      </c>
      <c r="L2348" s="1" t="s">
        <v>14</v>
      </c>
      <c r="M2348" s="1" t="s">
        <v>14</v>
      </c>
      <c r="N2348" s="1" t="s">
        <v>14</v>
      </c>
      <c r="O2348" s="1" t="s">
        <v>14</v>
      </c>
      <c r="P2348" s="1" t="s">
        <v>14</v>
      </c>
      <c r="Q2348" s="1"/>
    </row>
    <row r="2349" spans="1:17" x14ac:dyDescent="0.25">
      <c r="A2349" s="1" t="s">
        <v>268</v>
      </c>
      <c r="B2349" s="1" t="s">
        <v>3315</v>
      </c>
      <c r="C2349" s="1" t="s">
        <v>3316</v>
      </c>
      <c r="D2349" s="1" t="s">
        <v>18</v>
      </c>
      <c r="E2349" s="1" t="s">
        <v>497</v>
      </c>
      <c r="F2349" s="1" t="s">
        <v>2035</v>
      </c>
      <c r="G2349" s="1" t="s">
        <v>14</v>
      </c>
      <c r="H2349" s="1" t="s">
        <v>494</v>
      </c>
      <c r="I2349" s="1" t="s">
        <v>508</v>
      </c>
      <c r="J2349" s="1" t="s">
        <v>14</v>
      </c>
      <c r="K2349" s="1" t="s">
        <v>14</v>
      </c>
      <c r="L2349" s="1" t="s">
        <v>14</v>
      </c>
      <c r="M2349" s="1" t="s">
        <v>509</v>
      </c>
      <c r="N2349" s="1" t="s">
        <v>12</v>
      </c>
      <c r="O2349" s="1" t="s">
        <v>14</v>
      </c>
      <c r="P2349" s="1" t="s">
        <v>14</v>
      </c>
      <c r="Q2349" s="1"/>
    </row>
    <row r="2350" spans="1:17" x14ac:dyDescent="0.25">
      <c r="A2350" s="1" t="s">
        <v>268</v>
      </c>
      <c r="B2350" s="1" t="s">
        <v>3315</v>
      </c>
      <c r="C2350" s="1" t="s">
        <v>3316</v>
      </c>
      <c r="D2350" s="1" t="s">
        <v>1953</v>
      </c>
      <c r="E2350" s="1" t="s">
        <v>585</v>
      </c>
      <c r="F2350" s="1" t="s">
        <v>3317</v>
      </c>
      <c r="G2350" s="1" t="s">
        <v>27</v>
      </c>
      <c r="H2350" s="1" t="s">
        <v>494</v>
      </c>
      <c r="I2350" s="1" t="s">
        <v>508</v>
      </c>
      <c r="J2350" s="1" t="s">
        <v>14</v>
      </c>
      <c r="K2350" s="1" t="s">
        <v>14</v>
      </c>
      <c r="L2350" s="1" t="s">
        <v>509</v>
      </c>
      <c r="M2350" s="1" t="s">
        <v>509</v>
      </c>
      <c r="N2350" s="1" t="s">
        <v>14</v>
      </c>
      <c r="O2350" s="1" t="s">
        <v>14</v>
      </c>
      <c r="P2350" s="1" t="s">
        <v>14</v>
      </c>
      <c r="Q2350" s="1"/>
    </row>
    <row r="2351" spans="1:17" x14ac:dyDescent="0.25">
      <c r="A2351" s="1" t="s">
        <v>268</v>
      </c>
      <c r="B2351" s="1" t="s">
        <v>3318</v>
      </c>
      <c r="C2351" s="1" t="s">
        <v>3319</v>
      </c>
      <c r="D2351" s="1" t="s">
        <v>18</v>
      </c>
      <c r="E2351" s="1" t="s">
        <v>497</v>
      </c>
      <c r="F2351" s="1" t="s">
        <v>1984</v>
      </c>
      <c r="G2351" s="1" t="s">
        <v>14</v>
      </c>
      <c r="H2351" s="1" t="s">
        <v>499</v>
      </c>
      <c r="I2351" s="1" t="s">
        <v>14</v>
      </c>
      <c r="J2351" s="1" t="s">
        <v>500</v>
      </c>
      <c r="K2351" s="1" t="s">
        <v>14</v>
      </c>
      <c r="L2351" s="1" t="s">
        <v>14</v>
      </c>
      <c r="M2351" s="1" t="s">
        <v>14</v>
      </c>
      <c r="N2351" s="1" t="s">
        <v>12</v>
      </c>
      <c r="O2351" s="1" t="s">
        <v>14</v>
      </c>
      <c r="P2351" s="1" t="s">
        <v>14</v>
      </c>
      <c r="Q2351" s="1"/>
    </row>
    <row r="2352" spans="1:17" x14ac:dyDescent="0.25">
      <c r="A2352" s="1" t="s">
        <v>268</v>
      </c>
      <c r="B2352" s="1" t="s">
        <v>3318</v>
      </c>
      <c r="C2352" s="1" t="s">
        <v>3319</v>
      </c>
      <c r="D2352" s="1" t="s">
        <v>1953</v>
      </c>
      <c r="E2352" s="1" t="s">
        <v>585</v>
      </c>
      <c r="F2352" s="1" t="s">
        <v>3320</v>
      </c>
      <c r="G2352" s="1" t="s">
        <v>1167</v>
      </c>
      <c r="H2352" s="1" t="s">
        <v>499</v>
      </c>
      <c r="I2352" s="1" t="s">
        <v>14</v>
      </c>
      <c r="J2352" s="1" t="s">
        <v>500</v>
      </c>
      <c r="K2352" s="1" t="s">
        <v>14</v>
      </c>
      <c r="L2352" s="1" t="s">
        <v>14</v>
      </c>
      <c r="M2352" s="1" t="s">
        <v>14</v>
      </c>
      <c r="N2352" s="1" t="s">
        <v>14</v>
      </c>
      <c r="O2352" s="1" t="s">
        <v>14</v>
      </c>
      <c r="P2352" s="1" t="s">
        <v>14</v>
      </c>
      <c r="Q2352" s="1"/>
    </row>
    <row r="2353" spans="1:17" x14ac:dyDescent="0.25">
      <c r="A2353" s="1" t="s">
        <v>268</v>
      </c>
      <c r="B2353" s="1" t="s">
        <v>3321</v>
      </c>
      <c r="C2353" s="1" t="s">
        <v>3322</v>
      </c>
      <c r="D2353" s="1" t="s">
        <v>18</v>
      </c>
      <c r="E2353" s="1" t="s">
        <v>497</v>
      </c>
      <c r="F2353" s="1" t="s">
        <v>1987</v>
      </c>
      <c r="G2353" s="1" t="s">
        <v>14</v>
      </c>
      <c r="H2353" s="1" t="s">
        <v>499</v>
      </c>
      <c r="I2353" s="1" t="s">
        <v>14</v>
      </c>
      <c r="J2353" s="1" t="s">
        <v>500</v>
      </c>
      <c r="K2353" s="1" t="s">
        <v>14</v>
      </c>
      <c r="L2353" s="1" t="s">
        <v>14</v>
      </c>
      <c r="M2353" s="1" t="s">
        <v>14</v>
      </c>
      <c r="N2353" s="1" t="s">
        <v>12</v>
      </c>
      <c r="O2353" s="1" t="s">
        <v>14</v>
      </c>
      <c r="P2353" s="1" t="s">
        <v>14</v>
      </c>
      <c r="Q2353" s="1"/>
    </row>
    <row r="2354" spans="1:17" x14ac:dyDescent="0.25">
      <c r="A2354" s="1" t="s">
        <v>268</v>
      </c>
      <c r="B2354" s="1" t="s">
        <v>3321</v>
      </c>
      <c r="C2354" s="1" t="s">
        <v>3322</v>
      </c>
      <c r="D2354" s="1" t="s">
        <v>1953</v>
      </c>
      <c r="E2354" s="1" t="s">
        <v>585</v>
      </c>
      <c r="F2354" s="1" t="s">
        <v>3323</v>
      </c>
      <c r="G2354" s="1" t="s">
        <v>1167</v>
      </c>
      <c r="H2354" s="1" t="s">
        <v>499</v>
      </c>
      <c r="I2354" s="1" t="s">
        <v>14</v>
      </c>
      <c r="J2354" s="1" t="s">
        <v>500</v>
      </c>
      <c r="K2354" s="1" t="s">
        <v>14</v>
      </c>
      <c r="L2354" s="1" t="s">
        <v>14</v>
      </c>
      <c r="M2354" s="1" t="s">
        <v>14</v>
      </c>
      <c r="N2354" s="1" t="s">
        <v>14</v>
      </c>
      <c r="O2354" s="1" t="s">
        <v>14</v>
      </c>
      <c r="P2354" s="1" t="s">
        <v>14</v>
      </c>
      <c r="Q2354" s="1"/>
    </row>
    <row r="2355" spans="1:17" x14ac:dyDescent="0.25">
      <c r="A2355" s="1" t="s">
        <v>268</v>
      </c>
      <c r="B2355" s="1" t="s">
        <v>3324</v>
      </c>
      <c r="C2355" s="1" t="s">
        <v>3325</v>
      </c>
      <c r="D2355" s="1" t="s">
        <v>18</v>
      </c>
      <c r="E2355" s="1" t="s">
        <v>497</v>
      </c>
      <c r="F2355" s="1" t="s">
        <v>2044</v>
      </c>
      <c r="G2355" s="1" t="s">
        <v>14</v>
      </c>
      <c r="H2355" s="1" t="s">
        <v>499</v>
      </c>
      <c r="I2355" s="1" t="s">
        <v>14</v>
      </c>
      <c r="J2355" s="1" t="s">
        <v>500</v>
      </c>
      <c r="K2355" s="1" t="s">
        <v>14</v>
      </c>
      <c r="L2355" s="1" t="s">
        <v>14</v>
      </c>
      <c r="M2355" s="1" t="s">
        <v>14</v>
      </c>
      <c r="N2355" s="1" t="s">
        <v>12</v>
      </c>
      <c r="O2355" s="1" t="s">
        <v>14</v>
      </c>
      <c r="P2355" s="1" t="s">
        <v>14</v>
      </c>
      <c r="Q2355" s="1"/>
    </row>
    <row r="2356" spans="1:17" x14ac:dyDescent="0.25">
      <c r="A2356" s="1" t="s">
        <v>268</v>
      </c>
      <c r="B2356" s="1" t="s">
        <v>3324</v>
      </c>
      <c r="C2356" s="1" t="s">
        <v>3325</v>
      </c>
      <c r="D2356" s="1" t="s">
        <v>1953</v>
      </c>
      <c r="E2356" s="1" t="s">
        <v>585</v>
      </c>
      <c r="F2356" s="1" t="s">
        <v>3326</v>
      </c>
      <c r="G2356" s="1" t="s">
        <v>1167</v>
      </c>
      <c r="H2356" s="1" t="s">
        <v>499</v>
      </c>
      <c r="I2356" s="1" t="s">
        <v>14</v>
      </c>
      <c r="J2356" s="1" t="s">
        <v>500</v>
      </c>
      <c r="K2356" s="1" t="s">
        <v>14</v>
      </c>
      <c r="L2356" s="1" t="s">
        <v>14</v>
      </c>
      <c r="M2356" s="1" t="s">
        <v>14</v>
      </c>
      <c r="N2356" s="1" t="s">
        <v>14</v>
      </c>
      <c r="O2356" s="1" t="s">
        <v>14</v>
      </c>
      <c r="P2356" s="1" t="s">
        <v>14</v>
      </c>
      <c r="Q2356" s="1"/>
    </row>
    <row r="2357" spans="1:17" x14ac:dyDescent="0.25">
      <c r="A2357" s="1" t="s">
        <v>268</v>
      </c>
      <c r="B2357" s="1" t="s">
        <v>3327</v>
      </c>
      <c r="C2357" s="1" t="s">
        <v>3328</v>
      </c>
      <c r="D2357" s="1" t="s">
        <v>18</v>
      </c>
      <c r="E2357" s="1" t="s">
        <v>497</v>
      </c>
      <c r="F2357" s="1" t="s">
        <v>2047</v>
      </c>
      <c r="G2357" s="1" t="s">
        <v>14</v>
      </c>
      <c r="H2357" s="1" t="s">
        <v>499</v>
      </c>
      <c r="I2357" s="1" t="s">
        <v>14</v>
      </c>
      <c r="J2357" s="1" t="s">
        <v>500</v>
      </c>
      <c r="K2357" s="1" t="s">
        <v>14</v>
      </c>
      <c r="L2357" s="1" t="s">
        <v>14</v>
      </c>
      <c r="M2357" s="1" t="s">
        <v>14</v>
      </c>
      <c r="N2357" s="1" t="s">
        <v>12</v>
      </c>
      <c r="O2357" s="1" t="s">
        <v>14</v>
      </c>
      <c r="P2357" s="1" t="s">
        <v>14</v>
      </c>
      <c r="Q2357" s="1"/>
    </row>
    <row r="2358" spans="1:17" x14ac:dyDescent="0.25">
      <c r="A2358" s="1" t="s">
        <v>268</v>
      </c>
      <c r="B2358" s="1" t="s">
        <v>3327</v>
      </c>
      <c r="C2358" s="1" t="s">
        <v>3328</v>
      </c>
      <c r="D2358" s="1" t="s">
        <v>1953</v>
      </c>
      <c r="E2358" s="1" t="s">
        <v>585</v>
      </c>
      <c r="F2358" s="1" t="s">
        <v>3329</v>
      </c>
      <c r="G2358" s="1" t="s">
        <v>1167</v>
      </c>
      <c r="H2358" s="1" t="s">
        <v>499</v>
      </c>
      <c r="I2358" s="1" t="s">
        <v>14</v>
      </c>
      <c r="J2358" s="1" t="s">
        <v>500</v>
      </c>
      <c r="K2358" s="1" t="s">
        <v>14</v>
      </c>
      <c r="L2358" s="1" t="s">
        <v>14</v>
      </c>
      <c r="M2358" s="1" t="s">
        <v>14</v>
      </c>
      <c r="N2358" s="1" t="s">
        <v>14</v>
      </c>
      <c r="O2358" s="1" t="s">
        <v>14</v>
      </c>
      <c r="P2358" s="1" t="s">
        <v>14</v>
      </c>
      <c r="Q2358" s="1"/>
    </row>
    <row r="2359" spans="1:17" x14ac:dyDescent="0.25">
      <c r="A2359" s="1" t="s">
        <v>268</v>
      </c>
      <c r="B2359" s="1" t="s">
        <v>3330</v>
      </c>
      <c r="C2359" s="1" t="s">
        <v>3331</v>
      </c>
      <c r="D2359" s="1" t="s">
        <v>12</v>
      </c>
      <c r="E2359" s="1" t="s">
        <v>502</v>
      </c>
      <c r="F2359" s="1" t="s">
        <v>14</v>
      </c>
      <c r="G2359" s="1" t="s">
        <v>14</v>
      </c>
      <c r="H2359" s="1" t="s">
        <v>14</v>
      </c>
      <c r="I2359" s="1" t="s">
        <v>14</v>
      </c>
      <c r="J2359" s="1" t="s">
        <v>14</v>
      </c>
      <c r="K2359" s="1" t="s">
        <v>14</v>
      </c>
      <c r="L2359" s="1" t="s">
        <v>14</v>
      </c>
      <c r="M2359" s="1" t="s">
        <v>14</v>
      </c>
      <c r="N2359" s="1" t="s">
        <v>14</v>
      </c>
      <c r="O2359" s="1" t="s">
        <v>14</v>
      </c>
      <c r="P2359" s="1" t="s">
        <v>14</v>
      </c>
      <c r="Q2359" s="1"/>
    </row>
    <row r="2360" spans="1:17" x14ac:dyDescent="0.25">
      <c r="A2360" s="1" t="s">
        <v>268</v>
      </c>
      <c r="B2360" s="1" t="s">
        <v>3332</v>
      </c>
      <c r="C2360" s="1" t="s">
        <v>3333</v>
      </c>
      <c r="D2360" s="1" t="s">
        <v>18</v>
      </c>
      <c r="E2360" s="1" t="s">
        <v>585</v>
      </c>
      <c r="F2360" s="1" t="s">
        <v>3334</v>
      </c>
      <c r="G2360" s="1" t="s">
        <v>14</v>
      </c>
      <c r="H2360" s="1" t="s">
        <v>494</v>
      </c>
      <c r="I2360" s="1" t="s">
        <v>505</v>
      </c>
      <c r="J2360" s="1" t="s">
        <v>252</v>
      </c>
      <c r="K2360" s="1" t="s">
        <v>14</v>
      </c>
      <c r="L2360" s="1" t="s">
        <v>14</v>
      </c>
      <c r="M2360" s="1" t="s">
        <v>509</v>
      </c>
      <c r="N2360" s="1" t="s">
        <v>14</v>
      </c>
      <c r="O2360" s="1" t="s">
        <v>14</v>
      </c>
      <c r="P2360" s="1" t="s">
        <v>14</v>
      </c>
      <c r="Q2360" s="1"/>
    </row>
    <row r="2361" spans="1:17" x14ac:dyDescent="0.25">
      <c r="A2361" s="1" t="s">
        <v>268</v>
      </c>
      <c r="B2361" s="1" t="s">
        <v>3335</v>
      </c>
      <c r="C2361" s="1" t="s">
        <v>3336</v>
      </c>
      <c r="D2361" s="1" t="s">
        <v>18</v>
      </c>
      <c r="E2361" s="1" t="s">
        <v>497</v>
      </c>
      <c r="F2361" s="1" t="s">
        <v>1956</v>
      </c>
      <c r="G2361" s="1" t="s">
        <v>14</v>
      </c>
      <c r="H2361" s="1" t="s">
        <v>14</v>
      </c>
      <c r="I2361" s="1" t="s">
        <v>14</v>
      </c>
      <c r="J2361" s="1" t="s">
        <v>14</v>
      </c>
      <c r="K2361" s="1" t="s">
        <v>14</v>
      </c>
      <c r="L2361" s="1" t="s">
        <v>14</v>
      </c>
      <c r="M2361" s="1" t="s">
        <v>14</v>
      </c>
      <c r="N2361" s="1" t="s">
        <v>12</v>
      </c>
      <c r="O2361" s="1" t="s">
        <v>14</v>
      </c>
      <c r="P2361" s="1" t="s">
        <v>14</v>
      </c>
      <c r="Q2361" s="1"/>
    </row>
    <row r="2362" spans="1:17" x14ac:dyDescent="0.25">
      <c r="A2362" s="1" t="s">
        <v>268</v>
      </c>
      <c r="B2362" s="1" t="s">
        <v>3335</v>
      </c>
      <c r="C2362" s="1" t="s">
        <v>3336</v>
      </c>
      <c r="D2362" s="1" t="s">
        <v>1953</v>
      </c>
      <c r="E2362" s="1" t="s">
        <v>585</v>
      </c>
      <c r="F2362" s="1" t="s">
        <v>3337</v>
      </c>
      <c r="G2362" s="1" t="s">
        <v>27</v>
      </c>
      <c r="H2362" s="1" t="s">
        <v>14</v>
      </c>
      <c r="I2362" s="1" t="s">
        <v>14</v>
      </c>
      <c r="J2362" s="1" t="s">
        <v>14</v>
      </c>
      <c r="K2362" s="1" t="s">
        <v>14</v>
      </c>
      <c r="L2362" s="1" t="s">
        <v>14</v>
      </c>
      <c r="M2362" s="1" t="s">
        <v>14</v>
      </c>
      <c r="N2362" s="1" t="s">
        <v>14</v>
      </c>
      <c r="O2362" s="1" t="s">
        <v>14</v>
      </c>
      <c r="P2362" s="1" t="s">
        <v>14</v>
      </c>
      <c r="Q2362" s="1"/>
    </row>
    <row r="2363" spans="1:17" x14ac:dyDescent="0.25">
      <c r="A2363" s="1" t="s">
        <v>268</v>
      </c>
      <c r="B2363" s="1" t="s">
        <v>3338</v>
      </c>
      <c r="C2363" s="1" t="s">
        <v>3339</v>
      </c>
      <c r="D2363" s="1" t="s">
        <v>18</v>
      </c>
      <c r="E2363" s="1" t="s">
        <v>497</v>
      </c>
      <c r="F2363" s="1" t="s">
        <v>2719</v>
      </c>
      <c r="G2363" s="1" t="s">
        <v>14</v>
      </c>
      <c r="H2363" s="1" t="s">
        <v>14</v>
      </c>
      <c r="I2363" s="1" t="s">
        <v>14</v>
      </c>
      <c r="J2363" s="1" t="s">
        <v>14</v>
      </c>
      <c r="K2363" s="1" t="s">
        <v>14</v>
      </c>
      <c r="L2363" s="1" t="s">
        <v>14</v>
      </c>
      <c r="M2363" s="1" t="s">
        <v>14</v>
      </c>
      <c r="N2363" s="1" t="s">
        <v>12</v>
      </c>
      <c r="O2363" s="1" t="s">
        <v>14</v>
      </c>
      <c r="P2363" s="1" t="s">
        <v>14</v>
      </c>
      <c r="Q2363" s="1"/>
    </row>
    <row r="2364" spans="1:17" x14ac:dyDescent="0.25">
      <c r="A2364" s="1" t="s">
        <v>268</v>
      </c>
      <c r="B2364" s="1" t="s">
        <v>3338</v>
      </c>
      <c r="C2364" s="1" t="s">
        <v>3339</v>
      </c>
      <c r="D2364" s="1" t="s">
        <v>1953</v>
      </c>
      <c r="E2364" s="1" t="s">
        <v>585</v>
      </c>
      <c r="F2364" s="1" t="s">
        <v>3340</v>
      </c>
      <c r="G2364" s="1" t="s">
        <v>1961</v>
      </c>
      <c r="H2364" s="1" t="s">
        <v>14</v>
      </c>
      <c r="I2364" s="1" t="s">
        <v>14</v>
      </c>
      <c r="J2364" s="1" t="s">
        <v>14</v>
      </c>
      <c r="K2364" s="1" t="s">
        <v>14</v>
      </c>
      <c r="L2364" s="1" t="s">
        <v>14</v>
      </c>
      <c r="M2364" s="1" t="s">
        <v>14</v>
      </c>
      <c r="N2364" s="1" t="s">
        <v>14</v>
      </c>
      <c r="O2364" s="1" t="s">
        <v>14</v>
      </c>
      <c r="P2364" s="1" t="s">
        <v>14</v>
      </c>
      <c r="Q2364" s="1"/>
    </row>
    <row r="2365" spans="1:17" x14ac:dyDescent="0.25">
      <c r="A2365" s="1" t="s">
        <v>268</v>
      </c>
      <c r="B2365" s="1" t="s">
        <v>3341</v>
      </c>
      <c r="C2365" s="1" t="s">
        <v>3342</v>
      </c>
      <c r="D2365" s="1" t="s">
        <v>18</v>
      </c>
      <c r="E2365" s="1" t="s">
        <v>497</v>
      </c>
      <c r="F2365" s="1" t="s">
        <v>1969</v>
      </c>
      <c r="G2365" s="1" t="s">
        <v>14</v>
      </c>
      <c r="H2365" s="1" t="s">
        <v>494</v>
      </c>
      <c r="I2365" s="1" t="s">
        <v>508</v>
      </c>
      <c r="J2365" s="1" t="s">
        <v>14</v>
      </c>
      <c r="K2365" s="1" t="s">
        <v>14</v>
      </c>
      <c r="L2365" s="1" t="s">
        <v>14</v>
      </c>
      <c r="M2365" s="1" t="s">
        <v>509</v>
      </c>
      <c r="N2365" s="1" t="s">
        <v>12</v>
      </c>
      <c r="O2365" s="1" t="s">
        <v>14</v>
      </c>
      <c r="P2365" s="1" t="s">
        <v>14</v>
      </c>
      <c r="Q2365" s="1"/>
    </row>
    <row r="2366" spans="1:17" x14ac:dyDescent="0.25">
      <c r="A2366" s="1" t="s">
        <v>268</v>
      </c>
      <c r="B2366" s="1" t="s">
        <v>3341</v>
      </c>
      <c r="C2366" s="1" t="s">
        <v>3342</v>
      </c>
      <c r="D2366" s="1" t="s">
        <v>1953</v>
      </c>
      <c r="E2366" s="1" t="s">
        <v>585</v>
      </c>
      <c r="F2366" s="1" t="s">
        <v>3343</v>
      </c>
      <c r="G2366" s="1" t="s">
        <v>27</v>
      </c>
      <c r="H2366" s="1" t="s">
        <v>494</v>
      </c>
      <c r="I2366" s="1" t="s">
        <v>508</v>
      </c>
      <c r="J2366" s="1" t="s">
        <v>14</v>
      </c>
      <c r="K2366" s="1" t="s">
        <v>14</v>
      </c>
      <c r="L2366" s="1" t="s">
        <v>509</v>
      </c>
      <c r="M2366" s="1" t="s">
        <v>509</v>
      </c>
      <c r="N2366" s="1" t="s">
        <v>14</v>
      </c>
      <c r="O2366" s="1" t="s">
        <v>14</v>
      </c>
      <c r="P2366" s="1" t="s">
        <v>14</v>
      </c>
      <c r="Q2366" s="1"/>
    </row>
    <row r="2367" spans="1:17" x14ac:dyDescent="0.25">
      <c r="A2367" s="1" t="s">
        <v>268</v>
      </c>
      <c r="B2367" s="1" t="s">
        <v>3344</v>
      </c>
      <c r="C2367" s="1" t="s">
        <v>3345</v>
      </c>
      <c r="D2367" s="1" t="s">
        <v>18</v>
      </c>
      <c r="E2367" s="1" t="s">
        <v>497</v>
      </c>
      <c r="F2367" s="1" t="s">
        <v>2724</v>
      </c>
      <c r="G2367" s="1" t="s">
        <v>14</v>
      </c>
      <c r="H2367" s="1" t="s">
        <v>14</v>
      </c>
      <c r="I2367" s="1" t="s">
        <v>14</v>
      </c>
      <c r="J2367" s="1" t="s">
        <v>14</v>
      </c>
      <c r="K2367" s="1" t="s">
        <v>14</v>
      </c>
      <c r="L2367" s="1" t="s">
        <v>14</v>
      </c>
      <c r="M2367" s="1" t="s">
        <v>14</v>
      </c>
      <c r="N2367" s="1" t="s">
        <v>12</v>
      </c>
      <c r="O2367" s="1" t="s">
        <v>14</v>
      </c>
      <c r="P2367" s="1" t="s">
        <v>14</v>
      </c>
      <c r="Q2367" s="1"/>
    </row>
    <row r="2368" spans="1:17" x14ac:dyDescent="0.25">
      <c r="A2368" s="1" t="s">
        <v>268</v>
      </c>
      <c r="B2368" s="1" t="s">
        <v>3344</v>
      </c>
      <c r="C2368" s="1" t="s">
        <v>3345</v>
      </c>
      <c r="D2368" s="1" t="s">
        <v>1953</v>
      </c>
      <c r="E2368" s="1" t="s">
        <v>585</v>
      </c>
      <c r="F2368" s="1" t="s">
        <v>3346</v>
      </c>
      <c r="G2368" s="1" t="s">
        <v>27</v>
      </c>
      <c r="H2368" s="1" t="s">
        <v>14</v>
      </c>
      <c r="I2368" s="1" t="s">
        <v>14</v>
      </c>
      <c r="J2368" s="1" t="s">
        <v>14</v>
      </c>
      <c r="K2368" s="1" t="s">
        <v>14</v>
      </c>
      <c r="L2368" s="1" t="s">
        <v>14</v>
      </c>
      <c r="M2368" s="1" t="s">
        <v>14</v>
      </c>
      <c r="N2368" s="1" t="s">
        <v>14</v>
      </c>
      <c r="O2368" s="1" t="s">
        <v>14</v>
      </c>
      <c r="P2368" s="1" t="s">
        <v>14</v>
      </c>
      <c r="Q2368" s="1"/>
    </row>
    <row r="2369" spans="1:17" x14ac:dyDescent="0.25">
      <c r="A2369" s="1" t="s">
        <v>268</v>
      </c>
      <c r="B2369" s="1" t="s">
        <v>3347</v>
      </c>
      <c r="C2369" s="1" t="s">
        <v>3348</v>
      </c>
      <c r="D2369" s="1" t="s">
        <v>18</v>
      </c>
      <c r="E2369" s="1" t="s">
        <v>497</v>
      </c>
      <c r="F2369" s="1" t="s">
        <v>1996</v>
      </c>
      <c r="G2369" s="1" t="s">
        <v>14</v>
      </c>
      <c r="H2369" s="1" t="s">
        <v>14</v>
      </c>
      <c r="I2369" s="1" t="s">
        <v>14</v>
      </c>
      <c r="J2369" s="1" t="s">
        <v>14</v>
      </c>
      <c r="K2369" s="1" t="s">
        <v>14</v>
      </c>
      <c r="L2369" s="1" t="s">
        <v>14</v>
      </c>
      <c r="M2369" s="1" t="s">
        <v>14</v>
      </c>
      <c r="N2369" s="1" t="s">
        <v>12</v>
      </c>
      <c r="O2369" s="1" t="s">
        <v>14</v>
      </c>
      <c r="P2369" s="1" t="s">
        <v>14</v>
      </c>
      <c r="Q2369" s="1"/>
    </row>
    <row r="2370" spans="1:17" x14ac:dyDescent="0.25">
      <c r="A2370" s="1" t="s">
        <v>268</v>
      </c>
      <c r="B2370" s="1" t="s">
        <v>3347</v>
      </c>
      <c r="C2370" s="1" t="s">
        <v>3348</v>
      </c>
      <c r="D2370" s="1" t="s">
        <v>1953</v>
      </c>
      <c r="E2370" s="1" t="s">
        <v>585</v>
      </c>
      <c r="F2370" s="1" t="s">
        <v>3349</v>
      </c>
      <c r="G2370" s="1" t="s">
        <v>1961</v>
      </c>
      <c r="H2370" s="1" t="s">
        <v>14</v>
      </c>
      <c r="I2370" s="1" t="s">
        <v>14</v>
      </c>
      <c r="J2370" s="1" t="s">
        <v>14</v>
      </c>
      <c r="K2370" s="1" t="s">
        <v>14</v>
      </c>
      <c r="L2370" s="1" t="s">
        <v>14</v>
      </c>
      <c r="M2370" s="1" t="s">
        <v>14</v>
      </c>
      <c r="N2370" s="1" t="s">
        <v>14</v>
      </c>
      <c r="O2370" s="1" t="s">
        <v>14</v>
      </c>
      <c r="P2370" s="1" t="s">
        <v>14</v>
      </c>
      <c r="Q2370" s="1"/>
    </row>
    <row r="2371" spans="1:17" x14ac:dyDescent="0.25">
      <c r="A2371" s="1" t="s">
        <v>268</v>
      </c>
      <c r="B2371" s="1" t="s">
        <v>3350</v>
      </c>
      <c r="C2371" s="1" t="s">
        <v>3351</v>
      </c>
      <c r="D2371" s="1" t="s">
        <v>18</v>
      </c>
      <c r="E2371" s="1" t="s">
        <v>497</v>
      </c>
      <c r="F2371" s="1" t="s">
        <v>1999</v>
      </c>
      <c r="G2371" s="1" t="s">
        <v>14</v>
      </c>
      <c r="H2371" s="1" t="s">
        <v>494</v>
      </c>
      <c r="I2371" s="1" t="s">
        <v>508</v>
      </c>
      <c r="J2371" s="1" t="s">
        <v>14</v>
      </c>
      <c r="K2371" s="1" t="s">
        <v>14</v>
      </c>
      <c r="L2371" s="1" t="s">
        <v>14</v>
      </c>
      <c r="M2371" s="1" t="s">
        <v>509</v>
      </c>
      <c r="N2371" s="1" t="s">
        <v>12</v>
      </c>
      <c r="O2371" s="1" t="s">
        <v>14</v>
      </c>
      <c r="P2371" s="1" t="s">
        <v>14</v>
      </c>
      <c r="Q2371" s="1"/>
    </row>
    <row r="2372" spans="1:17" x14ac:dyDescent="0.25">
      <c r="A2372" s="1" t="s">
        <v>268</v>
      </c>
      <c r="B2372" s="1" t="s">
        <v>3350</v>
      </c>
      <c r="C2372" s="1" t="s">
        <v>3351</v>
      </c>
      <c r="D2372" s="1" t="s">
        <v>1953</v>
      </c>
      <c r="E2372" s="1" t="s">
        <v>585</v>
      </c>
      <c r="F2372" s="1" t="s">
        <v>3352</v>
      </c>
      <c r="G2372" s="1" t="s">
        <v>1961</v>
      </c>
      <c r="H2372" s="1" t="s">
        <v>494</v>
      </c>
      <c r="I2372" s="1" t="s">
        <v>508</v>
      </c>
      <c r="J2372" s="1" t="s">
        <v>14</v>
      </c>
      <c r="K2372" s="1" t="s">
        <v>14</v>
      </c>
      <c r="L2372" s="1" t="s">
        <v>14</v>
      </c>
      <c r="M2372" s="1" t="s">
        <v>14</v>
      </c>
      <c r="N2372" s="1" t="s">
        <v>14</v>
      </c>
      <c r="O2372" s="1" t="s">
        <v>14</v>
      </c>
      <c r="P2372" s="1" t="s">
        <v>14</v>
      </c>
      <c r="Q2372" s="1"/>
    </row>
    <row r="2373" spans="1:17" x14ac:dyDescent="0.25">
      <c r="A2373" s="1" t="s">
        <v>268</v>
      </c>
      <c r="B2373" s="1" t="s">
        <v>3353</v>
      </c>
      <c r="C2373" s="1" t="s">
        <v>3354</v>
      </c>
      <c r="D2373" s="1" t="s">
        <v>18</v>
      </c>
      <c r="E2373" s="1" t="s">
        <v>497</v>
      </c>
      <c r="F2373" s="1" t="s">
        <v>2731</v>
      </c>
      <c r="G2373" s="1" t="s">
        <v>14</v>
      </c>
      <c r="H2373" s="1" t="s">
        <v>14</v>
      </c>
      <c r="I2373" s="1" t="s">
        <v>14</v>
      </c>
      <c r="J2373" s="1" t="s">
        <v>14</v>
      </c>
      <c r="K2373" s="1" t="s">
        <v>14</v>
      </c>
      <c r="L2373" s="1" t="s">
        <v>14</v>
      </c>
      <c r="M2373" s="1" t="s">
        <v>14</v>
      </c>
      <c r="N2373" s="1" t="s">
        <v>12</v>
      </c>
      <c r="O2373" s="1" t="s">
        <v>14</v>
      </c>
      <c r="P2373" s="1" t="s">
        <v>14</v>
      </c>
      <c r="Q2373" s="1"/>
    </row>
    <row r="2374" spans="1:17" x14ac:dyDescent="0.25">
      <c r="A2374" s="1" t="s">
        <v>268</v>
      </c>
      <c r="B2374" s="1" t="s">
        <v>3353</v>
      </c>
      <c r="C2374" s="1" t="s">
        <v>3354</v>
      </c>
      <c r="D2374" s="1" t="s">
        <v>1953</v>
      </c>
      <c r="E2374" s="1" t="s">
        <v>585</v>
      </c>
      <c r="F2374" s="1" t="s">
        <v>3355</v>
      </c>
      <c r="G2374" s="1" t="s">
        <v>1961</v>
      </c>
      <c r="H2374" s="1" t="s">
        <v>14</v>
      </c>
      <c r="I2374" s="1" t="s">
        <v>14</v>
      </c>
      <c r="J2374" s="1" t="s">
        <v>14</v>
      </c>
      <c r="K2374" s="1" t="s">
        <v>14</v>
      </c>
      <c r="L2374" s="1" t="s">
        <v>14</v>
      </c>
      <c r="M2374" s="1" t="s">
        <v>14</v>
      </c>
      <c r="N2374" s="1" t="s">
        <v>14</v>
      </c>
      <c r="O2374" s="1" t="s">
        <v>14</v>
      </c>
      <c r="P2374" s="1" t="s">
        <v>14</v>
      </c>
      <c r="Q2374" s="1"/>
    </row>
    <row r="2375" spans="1:17" x14ac:dyDescent="0.25">
      <c r="A2375" s="1" t="s">
        <v>268</v>
      </c>
      <c r="B2375" s="1" t="s">
        <v>3356</v>
      </c>
      <c r="C2375" s="1" t="s">
        <v>3357</v>
      </c>
      <c r="D2375" s="1" t="s">
        <v>18</v>
      </c>
      <c r="E2375" s="1" t="s">
        <v>497</v>
      </c>
      <c r="F2375" s="1" t="s">
        <v>2005</v>
      </c>
      <c r="G2375" s="1" t="s">
        <v>14</v>
      </c>
      <c r="H2375" s="1" t="s">
        <v>494</v>
      </c>
      <c r="I2375" s="1" t="s">
        <v>508</v>
      </c>
      <c r="J2375" s="1" t="s">
        <v>14</v>
      </c>
      <c r="K2375" s="1" t="s">
        <v>14</v>
      </c>
      <c r="L2375" s="1" t="s">
        <v>14</v>
      </c>
      <c r="M2375" s="1" t="s">
        <v>509</v>
      </c>
      <c r="N2375" s="1" t="s">
        <v>12</v>
      </c>
      <c r="O2375" s="1" t="s">
        <v>14</v>
      </c>
      <c r="P2375" s="1" t="s">
        <v>14</v>
      </c>
      <c r="Q2375" s="1"/>
    </row>
    <row r="2376" spans="1:17" x14ac:dyDescent="0.25">
      <c r="A2376" s="1" t="s">
        <v>268</v>
      </c>
      <c r="B2376" s="1" t="s">
        <v>3356</v>
      </c>
      <c r="C2376" s="1" t="s">
        <v>3357</v>
      </c>
      <c r="D2376" s="1" t="s">
        <v>1953</v>
      </c>
      <c r="E2376" s="1" t="s">
        <v>585</v>
      </c>
      <c r="F2376" s="1" t="s">
        <v>3358</v>
      </c>
      <c r="G2376" s="1" t="s">
        <v>1961</v>
      </c>
      <c r="H2376" s="1" t="s">
        <v>494</v>
      </c>
      <c r="I2376" s="1" t="s">
        <v>508</v>
      </c>
      <c r="J2376" s="1" t="s">
        <v>14</v>
      </c>
      <c r="K2376" s="1" t="s">
        <v>14</v>
      </c>
      <c r="L2376" s="1" t="s">
        <v>509</v>
      </c>
      <c r="M2376" s="1" t="s">
        <v>509</v>
      </c>
      <c r="N2376" s="1" t="s">
        <v>14</v>
      </c>
      <c r="O2376" s="1" t="s">
        <v>14</v>
      </c>
      <c r="P2376" s="1" t="s">
        <v>14</v>
      </c>
      <c r="Q2376" s="1"/>
    </row>
    <row r="2377" spans="1:17" x14ac:dyDescent="0.25">
      <c r="A2377" s="1" t="s">
        <v>268</v>
      </c>
      <c r="B2377" s="1" t="s">
        <v>3359</v>
      </c>
      <c r="C2377" s="1" t="s">
        <v>3360</v>
      </c>
      <c r="D2377" s="1" t="s">
        <v>18</v>
      </c>
      <c r="E2377" s="1" t="s">
        <v>497</v>
      </c>
      <c r="F2377" s="1" t="s">
        <v>2017</v>
      </c>
      <c r="G2377" s="1" t="s">
        <v>14</v>
      </c>
      <c r="H2377" s="1" t="s">
        <v>14</v>
      </c>
      <c r="I2377" s="1" t="s">
        <v>14</v>
      </c>
      <c r="J2377" s="1" t="s">
        <v>14</v>
      </c>
      <c r="K2377" s="1" t="s">
        <v>14</v>
      </c>
      <c r="L2377" s="1" t="s">
        <v>14</v>
      </c>
      <c r="M2377" s="1" t="s">
        <v>14</v>
      </c>
      <c r="N2377" s="1" t="s">
        <v>12</v>
      </c>
      <c r="O2377" s="1" t="s">
        <v>14</v>
      </c>
      <c r="P2377" s="1" t="s">
        <v>14</v>
      </c>
      <c r="Q2377" s="1"/>
    </row>
    <row r="2378" spans="1:17" x14ac:dyDescent="0.25">
      <c r="A2378" s="1" t="s">
        <v>268</v>
      </c>
      <c r="B2378" s="1" t="s">
        <v>3359</v>
      </c>
      <c r="C2378" s="1" t="s">
        <v>3360</v>
      </c>
      <c r="D2378" s="1" t="s">
        <v>1953</v>
      </c>
      <c r="E2378" s="1" t="s">
        <v>585</v>
      </c>
      <c r="F2378" s="1" t="s">
        <v>3361</v>
      </c>
      <c r="G2378" s="1" t="s">
        <v>27</v>
      </c>
      <c r="H2378" s="1" t="s">
        <v>14</v>
      </c>
      <c r="I2378" s="1" t="s">
        <v>14</v>
      </c>
      <c r="J2378" s="1" t="s">
        <v>14</v>
      </c>
      <c r="K2378" s="1" t="s">
        <v>14</v>
      </c>
      <c r="L2378" s="1" t="s">
        <v>14</v>
      </c>
      <c r="M2378" s="1" t="s">
        <v>14</v>
      </c>
      <c r="N2378" s="1" t="s">
        <v>14</v>
      </c>
      <c r="O2378" s="1" t="s">
        <v>14</v>
      </c>
      <c r="P2378" s="1" t="s">
        <v>14</v>
      </c>
      <c r="Q2378" s="1"/>
    </row>
    <row r="2379" spans="1:17" x14ac:dyDescent="0.25">
      <c r="A2379" s="1" t="s">
        <v>268</v>
      </c>
      <c r="B2379" s="1" t="s">
        <v>3362</v>
      </c>
      <c r="C2379" s="1" t="s">
        <v>3363</v>
      </c>
      <c r="D2379" s="1" t="s">
        <v>18</v>
      </c>
      <c r="E2379" s="1" t="s">
        <v>497</v>
      </c>
      <c r="F2379" s="1" t="s">
        <v>2020</v>
      </c>
      <c r="G2379" s="1" t="s">
        <v>14</v>
      </c>
      <c r="H2379" s="1" t="s">
        <v>14</v>
      </c>
      <c r="I2379" s="1" t="s">
        <v>14</v>
      </c>
      <c r="J2379" s="1" t="s">
        <v>14</v>
      </c>
      <c r="K2379" s="1" t="s">
        <v>14</v>
      </c>
      <c r="L2379" s="1" t="s">
        <v>14</v>
      </c>
      <c r="M2379" s="1" t="s">
        <v>14</v>
      </c>
      <c r="N2379" s="1" t="s">
        <v>12</v>
      </c>
      <c r="O2379" s="1" t="s">
        <v>14</v>
      </c>
      <c r="P2379" s="1" t="s">
        <v>14</v>
      </c>
      <c r="Q2379" s="1"/>
    </row>
    <row r="2380" spans="1:17" x14ac:dyDescent="0.25">
      <c r="A2380" s="1" t="s">
        <v>268</v>
      </c>
      <c r="B2380" s="1" t="s">
        <v>3362</v>
      </c>
      <c r="C2380" s="1" t="s">
        <v>3363</v>
      </c>
      <c r="D2380" s="1" t="s">
        <v>1953</v>
      </c>
      <c r="E2380" s="1" t="s">
        <v>585</v>
      </c>
      <c r="F2380" s="1" t="s">
        <v>3364</v>
      </c>
      <c r="G2380" s="1" t="s">
        <v>27</v>
      </c>
      <c r="H2380" s="1" t="s">
        <v>14</v>
      </c>
      <c r="I2380" s="1" t="s">
        <v>14</v>
      </c>
      <c r="J2380" s="1" t="s">
        <v>14</v>
      </c>
      <c r="K2380" s="1" t="s">
        <v>14</v>
      </c>
      <c r="L2380" s="1" t="s">
        <v>14</v>
      </c>
      <c r="M2380" s="1" t="s">
        <v>14</v>
      </c>
      <c r="N2380" s="1" t="s">
        <v>14</v>
      </c>
      <c r="O2380" s="1" t="s">
        <v>14</v>
      </c>
      <c r="P2380" s="1" t="s">
        <v>14</v>
      </c>
      <c r="Q2380" s="1"/>
    </row>
    <row r="2381" spans="1:17" x14ac:dyDescent="0.25">
      <c r="A2381" s="1" t="s">
        <v>268</v>
      </c>
      <c r="B2381" s="1" t="s">
        <v>3365</v>
      </c>
      <c r="C2381" s="1" t="s">
        <v>3366</v>
      </c>
      <c r="D2381" s="1" t="s">
        <v>18</v>
      </c>
      <c r="E2381" s="1" t="s">
        <v>497</v>
      </c>
      <c r="F2381" s="1" t="s">
        <v>2023</v>
      </c>
      <c r="G2381" s="1" t="s">
        <v>14</v>
      </c>
      <c r="H2381" s="1" t="s">
        <v>494</v>
      </c>
      <c r="I2381" s="1" t="s">
        <v>508</v>
      </c>
      <c r="J2381" s="1" t="s">
        <v>14</v>
      </c>
      <c r="K2381" s="1" t="s">
        <v>14</v>
      </c>
      <c r="L2381" s="1" t="s">
        <v>14</v>
      </c>
      <c r="M2381" s="1" t="s">
        <v>509</v>
      </c>
      <c r="N2381" s="1" t="s">
        <v>12</v>
      </c>
      <c r="O2381" s="1" t="s">
        <v>14</v>
      </c>
      <c r="P2381" s="1" t="s">
        <v>14</v>
      </c>
      <c r="Q2381" s="1"/>
    </row>
    <row r="2382" spans="1:17" x14ac:dyDescent="0.25">
      <c r="A2382" s="1" t="s">
        <v>268</v>
      </c>
      <c r="B2382" s="1" t="s">
        <v>3365</v>
      </c>
      <c r="C2382" s="1" t="s">
        <v>3366</v>
      </c>
      <c r="D2382" s="1" t="s">
        <v>1953</v>
      </c>
      <c r="E2382" s="1" t="s">
        <v>585</v>
      </c>
      <c r="F2382" s="1" t="s">
        <v>3367</v>
      </c>
      <c r="G2382" s="1" t="s">
        <v>27</v>
      </c>
      <c r="H2382" s="1" t="s">
        <v>494</v>
      </c>
      <c r="I2382" s="1" t="s">
        <v>508</v>
      </c>
      <c r="J2382" s="1" t="s">
        <v>14</v>
      </c>
      <c r="K2382" s="1" t="s">
        <v>14</v>
      </c>
      <c r="L2382" s="1" t="s">
        <v>509</v>
      </c>
      <c r="M2382" s="1" t="s">
        <v>509</v>
      </c>
      <c r="N2382" s="1" t="s">
        <v>14</v>
      </c>
      <c r="O2382" s="1" t="s">
        <v>14</v>
      </c>
      <c r="P2382" s="1" t="s">
        <v>14</v>
      </c>
      <c r="Q2382" s="1"/>
    </row>
    <row r="2383" spans="1:17" x14ac:dyDescent="0.25">
      <c r="A2383" s="1" t="s">
        <v>268</v>
      </c>
      <c r="B2383" s="1" t="s">
        <v>3368</v>
      </c>
      <c r="C2383" s="1" t="s">
        <v>3369</v>
      </c>
      <c r="D2383" s="1" t="s">
        <v>18</v>
      </c>
      <c r="E2383" s="1" t="s">
        <v>497</v>
      </c>
      <c r="F2383" s="1" t="s">
        <v>2742</v>
      </c>
      <c r="G2383" s="1" t="s">
        <v>14</v>
      </c>
      <c r="H2383" s="1" t="s">
        <v>14</v>
      </c>
      <c r="I2383" s="1" t="s">
        <v>14</v>
      </c>
      <c r="J2383" s="1" t="s">
        <v>14</v>
      </c>
      <c r="K2383" s="1" t="s">
        <v>14</v>
      </c>
      <c r="L2383" s="1" t="s">
        <v>14</v>
      </c>
      <c r="M2383" s="1" t="s">
        <v>14</v>
      </c>
      <c r="N2383" s="1" t="s">
        <v>12</v>
      </c>
      <c r="O2383" s="1" t="s">
        <v>14</v>
      </c>
      <c r="P2383" s="1" t="s">
        <v>14</v>
      </c>
      <c r="Q2383" s="1"/>
    </row>
    <row r="2384" spans="1:17" x14ac:dyDescent="0.25">
      <c r="A2384" s="1" t="s">
        <v>268</v>
      </c>
      <c r="B2384" s="1" t="s">
        <v>3368</v>
      </c>
      <c r="C2384" s="1" t="s">
        <v>3369</v>
      </c>
      <c r="D2384" s="1" t="s">
        <v>1953</v>
      </c>
      <c r="E2384" s="1" t="s">
        <v>585</v>
      </c>
      <c r="F2384" s="1" t="s">
        <v>3370</v>
      </c>
      <c r="G2384" s="1" t="s">
        <v>27</v>
      </c>
      <c r="H2384" s="1" t="s">
        <v>14</v>
      </c>
      <c r="I2384" s="1" t="s">
        <v>14</v>
      </c>
      <c r="J2384" s="1" t="s">
        <v>14</v>
      </c>
      <c r="K2384" s="1" t="s">
        <v>14</v>
      </c>
      <c r="L2384" s="1" t="s">
        <v>14</v>
      </c>
      <c r="M2384" s="1" t="s">
        <v>14</v>
      </c>
      <c r="N2384" s="1" t="s">
        <v>14</v>
      </c>
      <c r="O2384" s="1" t="s">
        <v>14</v>
      </c>
      <c r="P2384" s="1" t="s">
        <v>14</v>
      </c>
      <c r="Q2384" s="1"/>
    </row>
    <row r="2385" spans="1:17" x14ac:dyDescent="0.25">
      <c r="A2385" s="1" t="s">
        <v>268</v>
      </c>
      <c r="B2385" s="1" t="s">
        <v>3371</v>
      </c>
      <c r="C2385" s="1" t="s">
        <v>3372</v>
      </c>
      <c r="D2385" s="1" t="s">
        <v>18</v>
      </c>
      <c r="E2385" s="1" t="s">
        <v>497</v>
      </c>
      <c r="F2385" s="1" t="s">
        <v>2745</v>
      </c>
      <c r="G2385" s="1" t="s">
        <v>14</v>
      </c>
      <c r="H2385" s="1" t="s">
        <v>14</v>
      </c>
      <c r="I2385" s="1" t="s">
        <v>14</v>
      </c>
      <c r="J2385" s="1" t="s">
        <v>14</v>
      </c>
      <c r="K2385" s="1" t="s">
        <v>14</v>
      </c>
      <c r="L2385" s="1" t="s">
        <v>14</v>
      </c>
      <c r="M2385" s="1" t="s">
        <v>14</v>
      </c>
      <c r="N2385" s="1" t="s">
        <v>12</v>
      </c>
      <c r="O2385" s="1" t="s">
        <v>14</v>
      </c>
      <c r="P2385" s="1" t="s">
        <v>14</v>
      </c>
      <c r="Q2385" s="1"/>
    </row>
    <row r="2386" spans="1:17" x14ac:dyDescent="0.25">
      <c r="A2386" s="1" t="s">
        <v>268</v>
      </c>
      <c r="B2386" s="1" t="s">
        <v>3371</v>
      </c>
      <c r="C2386" s="1" t="s">
        <v>3372</v>
      </c>
      <c r="D2386" s="1" t="s">
        <v>1953</v>
      </c>
      <c r="E2386" s="1" t="s">
        <v>585</v>
      </c>
      <c r="F2386" s="1" t="s">
        <v>3373</v>
      </c>
      <c r="G2386" s="1" t="s">
        <v>27</v>
      </c>
      <c r="H2386" s="1" t="s">
        <v>14</v>
      </c>
      <c r="I2386" s="1" t="s">
        <v>14</v>
      </c>
      <c r="J2386" s="1" t="s">
        <v>14</v>
      </c>
      <c r="K2386" s="1" t="s">
        <v>14</v>
      </c>
      <c r="L2386" s="1" t="s">
        <v>14</v>
      </c>
      <c r="M2386" s="1" t="s">
        <v>14</v>
      </c>
      <c r="N2386" s="1" t="s">
        <v>14</v>
      </c>
      <c r="O2386" s="1" t="s">
        <v>14</v>
      </c>
      <c r="P2386" s="1" t="s">
        <v>14</v>
      </c>
      <c r="Q2386" s="1"/>
    </row>
    <row r="2387" spans="1:17" x14ac:dyDescent="0.25">
      <c r="A2387" s="1" t="s">
        <v>268</v>
      </c>
      <c r="B2387" s="1" t="s">
        <v>3374</v>
      </c>
      <c r="C2387" s="1" t="s">
        <v>3375</v>
      </c>
      <c r="D2387" s="1" t="s">
        <v>18</v>
      </c>
      <c r="E2387" s="1" t="s">
        <v>497</v>
      </c>
      <c r="F2387" s="1" t="s">
        <v>2748</v>
      </c>
      <c r="G2387" s="1" t="s">
        <v>14</v>
      </c>
      <c r="H2387" s="1" t="s">
        <v>14</v>
      </c>
      <c r="I2387" s="1" t="s">
        <v>14</v>
      </c>
      <c r="J2387" s="1" t="s">
        <v>14</v>
      </c>
      <c r="K2387" s="1" t="s">
        <v>14</v>
      </c>
      <c r="L2387" s="1" t="s">
        <v>14</v>
      </c>
      <c r="M2387" s="1" t="s">
        <v>14</v>
      </c>
      <c r="N2387" s="1" t="s">
        <v>12</v>
      </c>
      <c r="O2387" s="1" t="s">
        <v>14</v>
      </c>
      <c r="P2387" s="1" t="s">
        <v>14</v>
      </c>
      <c r="Q2387" s="1"/>
    </row>
    <row r="2388" spans="1:17" x14ac:dyDescent="0.25">
      <c r="A2388" s="1" t="s">
        <v>268</v>
      </c>
      <c r="B2388" s="1" t="s">
        <v>3374</v>
      </c>
      <c r="C2388" s="1" t="s">
        <v>3375</v>
      </c>
      <c r="D2388" s="1" t="s">
        <v>1953</v>
      </c>
      <c r="E2388" s="1" t="s">
        <v>585</v>
      </c>
      <c r="F2388" s="1" t="s">
        <v>3376</v>
      </c>
      <c r="G2388" s="1" t="s">
        <v>27</v>
      </c>
      <c r="H2388" s="1" t="s">
        <v>14</v>
      </c>
      <c r="I2388" s="1" t="s">
        <v>14</v>
      </c>
      <c r="J2388" s="1" t="s">
        <v>14</v>
      </c>
      <c r="K2388" s="1" t="s">
        <v>14</v>
      </c>
      <c r="L2388" s="1" t="s">
        <v>14</v>
      </c>
      <c r="M2388" s="1" t="s">
        <v>14</v>
      </c>
      <c r="N2388" s="1" t="s">
        <v>14</v>
      </c>
      <c r="O2388" s="1" t="s">
        <v>14</v>
      </c>
      <c r="P2388" s="1" t="s">
        <v>14</v>
      </c>
      <c r="Q2388" s="1"/>
    </row>
    <row r="2389" spans="1:17" x14ac:dyDescent="0.25">
      <c r="A2389" s="1" t="s">
        <v>268</v>
      </c>
      <c r="B2389" s="1" t="s">
        <v>3377</v>
      </c>
      <c r="C2389" s="1" t="s">
        <v>3378</v>
      </c>
      <c r="D2389" s="1" t="s">
        <v>18</v>
      </c>
      <c r="E2389" s="1" t="s">
        <v>497</v>
      </c>
      <c r="F2389" s="1" t="s">
        <v>2751</v>
      </c>
      <c r="G2389" s="1" t="s">
        <v>14</v>
      </c>
      <c r="H2389" s="1" t="s">
        <v>14</v>
      </c>
      <c r="I2389" s="1" t="s">
        <v>14</v>
      </c>
      <c r="J2389" s="1" t="s">
        <v>14</v>
      </c>
      <c r="K2389" s="1" t="s">
        <v>14</v>
      </c>
      <c r="L2389" s="1" t="s">
        <v>14</v>
      </c>
      <c r="M2389" s="1" t="s">
        <v>14</v>
      </c>
      <c r="N2389" s="1" t="s">
        <v>12</v>
      </c>
      <c r="O2389" s="1" t="s">
        <v>14</v>
      </c>
      <c r="P2389" s="1" t="s">
        <v>14</v>
      </c>
      <c r="Q2389" s="1"/>
    </row>
    <row r="2390" spans="1:17" x14ac:dyDescent="0.25">
      <c r="A2390" s="1" t="s">
        <v>268</v>
      </c>
      <c r="B2390" s="1" t="s">
        <v>3377</v>
      </c>
      <c r="C2390" s="1" t="s">
        <v>3378</v>
      </c>
      <c r="D2390" s="1" t="s">
        <v>1953</v>
      </c>
      <c r="E2390" s="1" t="s">
        <v>585</v>
      </c>
      <c r="F2390" s="1" t="s">
        <v>3379</v>
      </c>
      <c r="G2390" s="1" t="s">
        <v>27</v>
      </c>
      <c r="H2390" s="1" t="s">
        <v>14</v>
      </c>
      <c r="I2390" s="1" t="s">
        <v>14</v>
      </c>
      <c r="J2390" s="1" t="s">
        <v>14</v>
      </c>
      <c r="K2390" s="1" t="s">
        <v>14</v>
      </c>
      <c r="L2390" s="1" t="s">
        <v>14</v>
      </c>
      <c r="M2390" s="1" t="s">
        <v>14</v>
      </c>
      <c r="N2390" s="1" t="s">
        <v>14</v>
      </c>
      <c r="O2390" s="1" t="s">
        <v>14</v>
      </c>
      <c r="P2390" s="1" t="s">
        <v>14</v>
      </c>
      <c r="Q2390" s="1"/>
    </row>
    <row r="2391" spans="1:17" x14ac:dyDescent="0.25">
      <c r="A2391" s="1" t="s">
        <v>268</v>
      </c>
      <c r="B2391" s="1" t="s">
        <v>3380</v>
      </c>
      <c r="C2391" s="1" t="s">
        <v>3381</v>
      </c>
      <c r="D2391" s="1" t="s">
        <v>18</v>
      </c>
      <c r="E2391" s="1" t="s">
        <v>497</v>
      </c>
      <c r="F2391" s="1" t="s">
        <v>2754</v>
      </c>
      <c r="G2391" s="1" t="s">
        <v>14</v>
      </c>
      <c r="H2391" s="1" t="s">
        <v>14</v>
      </c>
      <c r="I2391" s="1" t="s">
        <v>14</v>
      </c>
      <c r="J2391" s="1" t="s">
        <v>14</v>
      </c>
      <c r="K2391" s="1" t="s">
        <v>14</v>
      </c>
      <c r="L2391" s="1" t="s">
        <v>14</v>
      </c>
      <c r="M2391" s="1" t="s">
        <v>14</v>
      </c>
      <c r="N2391" s="1" t="s">
        <v>12</v>
      </c>
      <c r="O2391" s="1" t="s">
        <v>14</v>
      </c>
      <c r="P2391" s="1" t="s">
        <v>14</v>
      </c>
      <c r="Q2391" s="1"/>
    </row>
    <row r="2392" spans="1:17" x14ac:dyDescent="0.25">
      <c r="A2392" s="1" t="s">
        <v>268</v>
      </c>
      <c r="B2392" s="1" t="s">
        <v>3380</v>
      </c>
      <c r="C2392" s="1" t="s">
        <v>3381</v>
      </c>
      <c r="D2392" s="1" t="s">
        <v>1953</v>
      </c>
      <c r="E2392" s="1" t="s">
        <v>585</v>
      </c>
      <c r="F2392" s="1" t="s">
        <v>3382</v>
      </c>
      <c r="G2392" s="1" t="s">
        <v>27</v>
      </c>
      <c r="H2392" s="1" t="s">
        <v>14</v>
      </c>
      <c r="I2392" s="1" t="s">
        <v>14</v>
      </c>
      <c r="J2392" s="1" t="s">
        <v>14</v>
      </c>
      <c r="K2392" s="1" t="s">
        <v>14</v>
      </c>
      <c r="L2392" s="1" t="s">
        <v>14</v>
      </c>
      <c r="M2392" s="1" t="s">
        <v>14</v>
      </c>
      <c r="N2392" s="1" t="s">
        <v>14</v>
      </c>
      <c r="O2392" s="1" t="s">
        <v>14</v>
      </c>
      <c r="P2392" s="1" t="s">
        <v>14</v>
      </c>
      <c r="Q2392" s="1"/>
    </row>
    <row r="2393" spans="1:17" x14ac:dyDescent="0.25">
      <c r="A2393" s="1" t="s">
        <v>268</v>
      </c>
      <c r="B2393" s="1" t="s">
        <v>3383</v>
      </c>
      <c r="C2393" s="1" t="s">
        <v>3384</v>
      </c>
      <c r="D2393" s="1" t="s">
        <v>18</v>
      </c>
      <c r="E2393" s="1" t="s">
        <v>497</v>
      </c>
      <c r="F2393" s="1" t="s">
        <v>2757</v>
      </c>
      <c r="G2393" s="1" t="s">
        <v>14</v>
      </c>
      <c r="H2393" s="1" t="s">
        <v>14</v>
      </c>
      <c r="I2393" s="1" t="s">
        <v>14</v>
      </c>
      <c r="J2393" s="1" t="s">
        <v>14</v>
      </c>
      <c r="K2393" s="1" t="s">
        <v>14</v>
      </c>
      <c r="L2393" s="1" t="s">
        <v>14</v>
      </c>
      <c r="M2393" s="1" t="s">
        <v>14</v>
      </c>
      <c r="N2393" s="1" t="s">
        <v>12</v>
      </c>
      <c r="O2393" s="1" t="s">
        <v>14</v>
      </c>
      <c r="P2393" s="1" t="s">
        <v>14</v>
      </c>
      <c r="Q2393" s="1"/>
    </row>
    <row r="2394" spans="1:17" x14ac:dyDescent="0.25">
      <c r="A2394" s="1" t="s">
        <v>268</v>
      </c>
      <c r="B2394" s="1" t="s">
        <v>3383</v>
      </c>
      <c r="C2394" s="1" t="s">
        <v>3384</v>
      </c>
      <c r="D2394" s="1" t="s">
        <v>1953</v>
      </c>
      <c r="E2394" s="1" t="s">
        <v>585</v>
      </c>
      <c r="F2394" s="1" t="s">
        <v>3385</v>
      </c>
      <c r="G2394" s="1" t="s">
        <v>1961</v>
      </c>
      <c r="H2394" s="1" t="s">
        <v>14</v>
      </c>
      <c r="I2394" s="1" t="s">
        <v>14</v>
      </c>
      <c r="J2394" s="1" t="s">
        <v>14</v>
      </c>
      <c r="K2394" s="1" t="s">
        <v>14</v>
      </c>
      <c r="L2394" s="1" t="s">
        <v>14</v>
      </c>
      <c r="M2394" s="1" t="s">
        <v>14</v>
      </c>
      <c r="N2394" s="1" t="s">
        <v>14</v>
      </c>
      <c r="O2394" s="1" t="s">
        <v>14</v>
      </c>
      <c r="P2394" s="1" t="s">
        <v>14</v>
      </c>
      <c r="Q2394" s="1"/>
    </row>
    <row r="2395" spans="1:17" x14ac:dyDescent="0.25">
      <c r="A2395" s="1" t="s">
        <v>268</v>
      </c>
      <c r="B2395" s="1" t="s">
        <v>3386</v>
      </c>
      <c r="C2395" s="1" t="s">
        <v>3387</v>
      </c>
      <c r="D2395" s="1" t="s">
        <v>18</v>
      </c>
      <c r="E2395" s="1" t="s">
        <v>497</v>
      </c>
      <c r="F2395" s="1" t="s">
        <v>2760</v>
      </c>
      <c r="G2395" s="1" t="s">
        <v>14</v>
      </c>
      <c r="H2395" s="1" t="s">
        <v>494</v>
      </c>
      <c r="I2395" s="1" t="s">
        <v>508</v>
      </c>
      <c r="J2395" s="1" t="s">
        <v>14</v>
      </c>
      <c r="K2395" s="1" t="s">
        <v>14</v>
      </c>
      <c r="L2395" s="1" t="s">
        <v>14</v>
      </c>
      <c r="M2395" s="1" t="s">
        <v>509</v>
      </c>
      <c r="N2395" s="1" t="s">
        <v>12</v>
      </c>
      <c r="O2395" s="1" t="s">
        <v>14</v>
      </c>
      <c r="P2395" s="1" t="s">
        <v>14</v>
      </c>
      <c r="Q2395" s="1"/>
    </row>
    <row r="2396" spans="1:17" x14ac:dyDescent="0.25">
      <c r="A2396" s="1" t="s">
        <v>268</v>
      </c>
      <c r="B2396" s="1" t="s">
        <v>3386</v>
      </c>
      <c r="C2396" s="1" t="s">
        <v>3387</v>
      </c>
      <c r="D2396" s="1" t="s">
        <v>1953</v>
      </c>
      <c r="E2396" s="1" t="s">
        <v>585</v>
      </c>
      <c r="F2396" s="1" t="s">
        <v>3388</v>
      </c>
      <c r="G2396" s="1" t="s">
        <v>1961</v>
      </c>
      <c r="H2396" s="1" t="s">
        <v>494</v>
      </c>
      <c r="I2396" s="1" t="s">
        <v>508</v>
      </c>
      <c r="J2396" s="1" t="s">
        <v>14</v>
      </c>
      <c r="K2396" s="1" t="s">
        <v>14</v>
      </c>
      <c r="L2396" s="1" t="s">
        <v>509</v>
      </c>
      <c r="M2396" s="1" t="s">
        <v>509</v>
      </c>
      <c r="N2396" s="1" t="s">
        <v>14</v>
      </c>
      <c r="O2396" s="1" t="s">
        <v>14</v>
      </c>
      <c r="P2396" s="1" t="s">
        <v>14</v>
      </c>
      <c r="Q2396" s="1"/>
    </row>
    <row r="2397" spans="1:17" x14ac:dyDescent="0.25">
      <c r="A2397" s="1" t="s">
        <v>268</v>
      </c>
      <c r="B2397" s="1" t="s">
        <v>3389</v>
      </c>
      <c r="C2397" s="1" t="s">
        <v>3390</v>
      </c>
      <c r="D2397" s="1" t="s">
        <v>18</v>
      </c>
      <c r="E2397" s="1" t="s">
        <v>497</v>
      </c>
      <c r="F2397" s="1" t="s">
        <v>2032</v>
      </c>
      <c r="G2397" s="1" t="s">
        <v>14</v>
      </c>
      <c r="H2397" s="1" t="s">
        <v>494</v>
      </c>
      <c r="I2397" s="1" t="s">
        <v>508</v>
      </c>
      <c r="J2397" s="1" t="s">
        <v>14</v>
      </c>
      <c r="K2397" s="1" t="s">
        <v>14</v>
      </c>
      <c r="L2397" s="1" t="s">
        <v>14</v>
      </c>
      <c r="M2397" s="1" t="s">
        <v>509</v>
      </c>
      <c r="N2397" s="1" t="s">
        <v>12</v>
      </c>
      <c r="O2397" s="1" t="s">
        <v>14</v>
      </c>
      <c r="P2397" s="1" t="s">
        <v>14</v>
      </c>
      <c r="Q2397" s="1"/>
    </row>
    <row r="2398" spans="1:17" x14ac:dyDescent="0.25">
      <c r="A2398" s="1" t="s">
        <v>268</v>
      </c>
      <c r="B2398" s="1" t="s">
        <v>3389</v>
      </c>
      <c r="C2398" s="1" t="s">
        <v>3390</v>
      </c>
      <c r="D2398" s="1" t="s">
        <v>1953</v>
      </c>
      <c r="E2398" s="1" t="s">
        <v>585</v>
      </c>
      <c r="F2398" s="1" t="s">
        <v>3391</v>
      </c>
      <c r="G2398" s="1" t="s">
        <v>27</v>
      </c>
      <c r="H2398" s="1" t="s">
        <v>494</v>
      </c>
      <c r="I2398" s="1" t="s">
        <v>508</v>
      </c>
      <c r="J2398" s="1" t="s">
        <v>14</v>
      </c>
      <c r="K2398" s="1" t="s">
        <v>14</v>
      </c>
      <c r="L2398" s="1" t="s">
        <v>14</v>
      </c>
      <c r="M2398" s="1" t="s">
        <v>14</v>
      </c>
      <c r="N2398" s="1" t="s">
        <v>14</v>
      </c>
      <c r="O2398" s="1" t="s">
        <v>14</v>
      </c>
      <c r="P2398" s="1" t="s">
        <v>14</v>
      </c>
      <c r="Q2398" s="1"/>
    </row>
    <row r="2399" spans="1:17" x14ac:dyDescent="0.25">
      <c r="A2399" s="1" t="s">
        <v>268</v>
      </c>
      <c r="B2399" s="1" t="s">
        <v>3392</v>
      </c>
      <c r="C2399" s="1" t="s">
        <v>3393</v>
      </c>
      <c r="D2399" s="1" t="s">
        <v>18</v>
      </c>
      <c r="E2399" s="1" t="s">
        <v>497</v>
      </c>
      <c r="F2399" s="1" t="s">
        <v>2035</v>
      </c>
      <c r="G2399" s="1" t="s">
        <v>14</v>
      </c>
      <c r="H2399" s="1" t="s">
        <v>494</v>
      </c>
      <c r="I2399" s="1" t="s">
        <v>508</v>
      </c>
      <c r="J2399" s="1" t="s">
        <v>14</v>
      </c>
      <c r="K2399" s="1" t="s">
        <v>14</v>
      </c>
      <c r="L2399" s="1" t="s">
        <v>14</v>
      </c>
      <c r="M2399" s="1" t="s">
        <v>509</v>
      </c>
      <c r="N2399" s="1" t="s">
        <v>12</v>
      </c>
      <c r="O2399" s="1" t="s">
        <v>14</v>
      </c>
      <c r="P2399" s="1" t="s">
        <v>14</v>
      </c>
      <c r="Q2399" s="1"/>
    </row>
    <row r="2400" spans="1:17" x14ac:dyDescent="0.25">
      <c r="A2400" s="1" t="s">
        <v>268</v>
      </c>
      <c r="B2400" s="1" t="s">
        <v>3392</v>
      </c>
      <c r="C2400" s="1" t="s">
        <v>3393</v>
      </c>
      <c r="D2400" s="1" t="s">
        <v>1953</v>
      </c>
      <c r="E2400" s="1" t="s">
        <v>585</v>
      </c>
      <c r="F2400" s="1" t="s">
        <v>3394</v>
      </c>
      <c r="G2400" s="1" t="s">
        <v>27</v>
      </c>
      <c r="H2400" s="1" t="s">
        <v>494</v>
      </c>
      <c r="I2400" s="1" t="s">
        <v>508</v>
      </c>
      <c r="J2400" s="1" t="s">
        <v>14</v>
      </c>
      <c r="K2400" s="1" t="s">
        <v>14</v>
      </c>
      <c r="L2400" s="1" t="s">
        <v>509</v>
      </c>
      <c r="M2400" s="1" t="s">
        <v>509</v>
      </c>
      <c r="N2400" s="1" t="s">
        <v>14</v>
      </c>
      <c r="O2400" s="1" t="s">
        <v>14</v>
      </c>
      <c r="P2400" s="1" t="s">
        <v>14</v>
      </c>
      <c r="Q2400" s="1"/>
    </row>
    <row r="2401" spans="1:17" x14ac:dyDescent="0.25">
      <c r="A2401" s="1" t="s">
        <v>268</v>
      </c>
      <c r="B2401" s="1" t="s">
        <v>3395</v>
      </c>
      <c r="C2401" s="1" t="s">
        <v>3396</v>
      </c>
      <c r="D2401" s="1" t="s">
        <v>18</v>
      </c>
      <c r="E2401" s="1" t="s">
        <v>497</v>
      </c>
      <c r="F2401" s="1" t="s">
        <v>1984</v>
      </c>
      <c r="G2401" s="1" t="s">
        <v>14</v>
      </c>
      <c r="H2401" s="1" t="s">
        <v>499</v>
      </c>
      <c r="I2401" s="1" t="s">
        <v>14</v>
      </c>
      <c r="J2401" s="1" t="s">
        <v>500</v>
      </c>
      <c r="K2401" s="1" t="s">
        <v>14</v>
      </c>
      <c r="L2401" s="1" t="s">
        <v>14</v>
      </c>
      <c r="M2401" s="1" t="s">
        <v>14</v>
      </c>
      <c r="N2401" s="1" t="s">
        <v>12</v>
      </c>
      <c r="O2401" s="1" t="s">
        <v>14</v>
      </c>
      <c r="P2401" s="1" t="s">
        <v>14</v>
      </c>
      <c r="Q2401" s="1"/>
    </row>
    <row r="2402" spans="1:17" x14ac:dyDescent="0.25">
      <c r="A2402" s="1" t="s">
        <v>268</v>
      </c>
      <c r="B2402" s="1" t="s">
        <v>3395</v>
      </c>
      <c r="C2402" s="1" t="s">
        <v>3396</v>
      </c>
      <c r="D2402" s="1" t="s">
        <v>1953</v>
      </c>
      <c r="E2402" s="1" t="s">
        <v>585</v>
      </c>
      <c r="F2402" s="1" t="s">
        <v>3397</v>
      </c>
      <c r="G2402" s="1" t="s">
        <v>1167</v>
      </c>
      <c r="H2402" s="1" t="s">
        <v>499</v>
      </c>
      <c r="I2402" s="1" t="s">
        <v>14</v>
      </c>
      <c r="J2402" s="1" t="s">
        <v>500</v>
      </c>
      <c r="K2402" s="1" t="s">
        <v>14</v>
      </c>
      <c r="L2402" s="1" t="s">
        <v>14</v>
      </c>
      <c r="M2402" s="1" t="s">
        <v>14</v>
      </c>
      <c r="N2402" s="1" t="s">
        <v>14</v>
      </c>
      <c r="O2402" s="1" t="s">
        <v>14</v>
      </c>
      <c r="P2402" s="1" t="s">
        <v>14</v>
      </c>
      <c r="Q2402" s="1"/>
    </row>
    <row r="2403" spans="1:17" x14ac:dyDescent="0.25">
      <c r="A2403" s="1" t="s">
        <v>268</v>
      </c>
      <c r="B2403" s="1" t="s">
        <v>3398</v>
      </c>
      <c r="C2403" s="1" t="s">
        <v>3399</v>
      </c>
      <c r="D2403" s="1" t="s">
        <v>18</v>
      </c>
      <c r="E2403" s="1" t="s">
        <v>497</v>
      </c>
      <c r="F2403" s="1" t="s">
        <v>1987</v>
      </c>
      <c r="G2403" s="1" t="s">
        <v>14</v>
      </c>
      <c r="H2403" s="1" t="s">
        <v>499</v>
      </c>
      <c r="I2403" s="1" t="s">
        <v>14</v>
      </c>
      <c r="J2403" s="1" t="s">
        <v>500</v>
      </c>
      <c r="K2403" s="1" t="s">
        <v>14</v>
      </c>
      <c r="L2403" s="1" t="s">
        <v>14</v>
      </c>
      <c r="M2403" s="1" t="s">
        <v>14</v>
      </c>
      <c r="N2403" s="1" t="s">
        <v>12</v>
      </c>
      <c r="O2403" s="1" t="s">
        <v>14</v>
      </c>
      <c r="P2403" s="1" t="s">
        <v>14</v>
      </c>
      <c r="Q2403" s="1"/>
    </row>
    <row r="2404" spans="1:17" x14ac:dyDescent="0.25">
      <c r="A2404" s="1" t="s">
        <v>268</v>
      </c>
      <c r="B2404" s="1" t="s">
        <v>3398</v>
      </c>
      <c r="C2404" s="1" t="s">
        <v>3399</v>
      </c>
      <c r="D2404" s="1" t="s">
        <v>1953</v>
      </c>
      <c r="E2404" s="1" t="s">
        <v>585</v>
      </c>
      <c r="F2404" s="1" t="s">
        <v>3400</v>
      </c>
      <c r="G2404" s="1" t="s">
        <v>1167</v>
      </c>
      <c r="H2404" s="1" t="s">
        <v>499</v>
      </c>
      <c r="I2404" s="1" t="s">
        <v>14</v>
      </c>
      <c r="J2404" s="1" t="s">
        <v>500</v>
      </c>
      <c r="K2404" s="1" t="s">
        <v>14</v>
      </c>
      <c r="L2404" s="1" t="s">
        <v>14</v>
      </c>
      <c r="M2404" s="1" t="s">
        <v>14</v>
      </c>
      <c r="N2404" s="1" t="s">
        <v>14</v>
      </c>
      <c r="O2404" s="1" t="s">
        <v>14</v>
      </c>
      <c r="P2404" s="1" t="s">
        <v>14</v>
      </c>
      <c r="Q2404" s="1"/>
    </row>
    <row r="2405" spans="1:17" x14ac:dyDescent="0.25">
      <c r="A2405" s="1" t="s">
        <v>268</v>
      </c>
      <c r="B2405" s="1" t="s">
        <v>3401</v>
      </c>
      <c r="C2405" s="1" t="s">
        <v>3402</v>
      </c>
      <c r="D2405" s="1" t="s">
        <v>18</v>
      </c>
      <c r="E2405" s="1" t="s">
        <v>497</v>
      </c>
      <c r="F2405" s="1" t="s">
        <v>2044</v>
      </c>
      <c r="G2405" s="1" t="s">
        <v>14</v>
      </c>
      <c r="H2405" s="1" t="s">
        <v>499</v>
      </c>
      <c r="I2405" s="1" t="s">
        <v>14</v>
      </c>
      <c r="J2405" s="1" t="s">
        <v>500</v>
      </c>
      <c r="K2405" s="1" t="s">
        <v>14</v>
      </c>
      <c r="L2405" s="1" t="s">
        <v>14</v>
      </c>
      <c r="M2405" s="1" t="s">
        <v>14</v>
      </c>
      <c r="N2405" s="1" t="s">
        <v>12</v>
      </c>
      <c r="O2405" s="1" t="s">
        <v>14</v>
      </c>
      <c r="P2405" s="1" t="s">
        <v>14</v>
      </c>
      <c r="Q2405" s="1"/>
    </row>
    <row r="2406" spans="1:17" x14ac:dyDescent="0.25">
      <c r="A2406" s="1" t="s">
        <v>268</v>
      </c>
      <c r="B2406" s="1" t="s">
        <v>3401</v>
      </c>
      <c r="C2406" s="1" t="s">
        <v>3402</v>
      </c>
      <c r="D2406" s="1" t="s">
        <v>1953</v>
      </c>
      <c r="E2406" s="1" t="s">
        <v>585</v>
      </c>
      <c r="F2406" s="1" t="s">
        <v>3403</v>
      </c>
      <c r="G2406" s="1" t="s">
        <v>1167</v>
      </c>
      <c r="H2406" s="1" t="s">
        <v>499</v>
      </c>
      <c r="I2406" s="1" t="s">
        <v>14</v>
      </c>
      <c r="J2406" s="1" t="s">
        <v>500</v>
      </c>
      <c r="K2406" s="1" t="s">
        <v>14</v>
      </c>
      <c r="L2406" s="1" t="s">
        <v>14</v>
      </c>
      <c r="M2406" s="1" t="s">
        <v>14</v>
      </c>
      <c r="N2406" s="1" t="s">
        <v>14</v>
      </c>
      <c r="O2406" s="1" t="s">
        <v>14</v>
      </c>
      <c r="P2406" s="1" t="s">
        <v>14</v>
      </c>
      <c r="Q2406" s="1"/>
    </row>
    <row r="2407" spans="1:17" x14ac:dyDescent="0.25">
      <c r="A2407" s="1" t="s">
        <v>268</v>
      </c>
      <c r="B2407" s="1" t="s">
        <v>3404</v>
      </c>
      <c r="C2407" s="1" t="s">
        <v>3405</v>
      </c>
      <c r="D2407" s="1" t="s">
        <v>18</v>
      </c>
      <c r="E2407" s="1" t="s">
        <v>497</v>
      </c>
      <c r="F2407" s="1" t="s">
        <v>2047</v>
      </c>
      <c r="G2407" s="1" t="s">
        <v>14</v>
      </c>
      <c r="H2407" s="1" t="s">
        <v>499</v>
      </c>
      <c r="I2407" s="1" t="s">
        <v>14</v>
      </c>
      <c r="J2407" s="1" t="s">
        <v>500</v>
      </c>
      <c r="K2407" s="1" t="s">
        <v>14</v>
      </c>
      <c r="L2407" s="1" t="s">
        <v>14</v>
      </c>
      <c r="M2407" s="1" t="s">
        <v>14</v>
      </c>
      <c r="N2407" s="1" t="s">
        <v>12</v>
      </c>
      <c r="O2407" s="1" t="s">
        <v>14</v>
      </c>
      <c r="P2407" s="1" t="s">
        <v>14</v>
      </c>
      <c r="Q2407" s="1"/>
    </row>
    <row r="2408" spans="1:17" x14ac:dyDescent="0.25">
      <c r="A2408" s="1" t="s">
        <v>268</v>
      </c>
      <c r="B2408" s="1" t="s">
        <v>3404</v>
      </c>
      <c r="C2408" s="1" t="s">
        <v>3405</v>
      </c>
      <c r="D2408" s="1" t="s">
        <v>1953</v>
      </c>
      <c r="E2408" s="1" t="s">
        <v>585</v>
      </c>
      <c r="F2408" s="1" t="s">
        <v>3406</v>
      </c>
      <c r="G2408" s="1" t="s">
        <v>1167</v>
      </c>
      <c r="H2408" s="1" t="s">
        <v>499</v>
      </c>
      <c r="I2408" s="1" t="s">
        <v>14</v>
      </c>
      <c r="J2408" s="1" t="s">
        <v>500</v>
      </c>
      <c r="K2408" s="1" t="s">
        <v>14</v>
      </c>
      <c r="L2408" s="1" t="s">
        <v>14</v>
      </c>
      <c r="M2408" s="1" t="s">
        <v>14</v>
      </c>
      <c r="N2408" s="1" t="s">
        <v>14</v>
      </c>
      <c r="O2408" s="1" t="s">
        <v>14</v>
      </c>
      <c r="P2408" s="1" t="s">
        <v>14</v>
      </c>
      <c r="Q2408" s="1"/>
    </row>
    <row r="2409" spans="1:17" x14ac:dyDescent="0.25">
      <c r="A2409" s="1" t="s">
        <v>268</v>
      </c>
      <c r="B2409" s="1" t="s">
        <v>3407</v>
      </c>
      <c r="C2409" s="1" t="s">
        <v>3408</v>
      </c>
      <c r="D2409" s="1" t="s">
        <v>12</v>
      </c>
      <c r="E2409" s="1" t="s">
        <v>502</v>
      </c>
      <c r="F2409" s="1" t="s">
        <v>14</v>
      </c>
      <c r="G2409" s="1" t="s">
        <v>14</v>
      </c>
      <c r="H2409" s="1" t="s">
        <v>14</v>
      </c>
      <c r="I2409" s="1" t="s">
        <v>14</v>
      </c>
      <c r="J2409" s="1" t="s">
        <v>14</v>
      </c>
      <c r="K2409" s="1" t="s">
        <v>14</v>
      </c>
      <c r="L2409" s="1" t="s">
        <v>14</v>
      </c>
      <c r="M2409" s="1" t="s">
        <v>14</v>
      </c>
      <c r="N2409" s="1" t="s">
        <v>14</v>
      </c>
      <c r="O2409" s="1" t="s">
        <v>14</v>
      </c>
      <c r="P2409" s="1" t="s">
        <v>14</v>
      </c>
      <c r="Q2409" s="1"/>
    </row>
    <row r="2410" spans="1:17" x14ac:dyDescent="0.25">
      <c r="A2410" s="1" t="s">
        <v>268</v>
      </c>
      <c r="B2410" s="1" t="s">
        <v>3409</v>
      </c>
      <c r="C2410" s="1" t="s">
        <v>3410</v>
      </c>
      <c r="D2410" s="1" t="s">
        <v>18</v>
      </c>
      <c r="E2410" s="1" t="s">
        <v>585</v>
      </c>
      <c r="F2410" s="1" t="s">
        <v>3411</v>
      </c>
      <c r="G2410" s="1" t="s">
        <v>14</v>
      </c>
      <c r="H2410" s="1" t="s">
        <v>494</v>
      </c>
      <c r="I2410" s="1" t="s">
        <v>505</v>
      </c>
      <c r="J2410" s="1" t="s">
        <v>252</v>
      </c>
      <c r="K2410" s="1" t="s">
        <v>14</v>
      </c>
      <c r="L2410" s="1" t="s">
        <v>14</v>
      </c>
      <c r="M2410" s="1" t="s">
        <v>509</v>
      </c>
      <c r="N2410" s="1" t="s">
        <v>14</v>
      </c>
      <c r="O2410" s="1" t="s">
        <v>14</v>
      </c>
      <c r="P2410" s="1" t="s">
        <v>14</v>
      </c>
      <c r="Q2410" s="1"/>
    </row>
    <row r="2411" spans="1:17" x14ac:dyDescent="0.25">
      <c r="A2411" s="1" t="s">
        <v>268</v>
      </c>
      <c r="B2411" s="1" t="s">
        <v>3412</v>
      </c>
      <c r="C2411" s="1" t="s">
        <v>3413</v>
      </c>
      <c r="D2411" s="1" t="s">
        <v>18</v>
      </c>
      <c r="E2411" s="1" t="s">
        <v>497</v>
      </c>
      <c r="F2411" s="1" t="s">
        <v>1956</v>
      </c>
      <c r="G2411" s="1" t="s">
        <v>14</v>
      </c>
      <c r="H2411" s="1" t="s">
        <v>14</v>
      </c>
      <c r="I2411" s="1" t="s">
        <v>14</v>
      </c>
      <c r="J2411" s="1" t="s">
        <v>14</v>
      </c>
      <c r="K2411" s="1" t="s">
        <v>14</v>
      </c>
      <c r="L2411" s="1" t="s">
        <v>14</v>
      </c>
      <c r="M2411" s="1" t="s">
        <v>14</v>
      </c>
      <c r="N2411" s="1" t="s">
        <v>12</v>
      </c>
      <c r="O2411" s="1" t="s">
        <v>14</v>
      </c>
      <c r="P2411" s="1" t="s">
        <v>14</v>
      </c>
      <c r="Q2411" s="1"/>
    </row>
    <row r="2412" spans="1:17" x14ac:dyDescent="0.25">
      <c r="A2412" s="1" t="s">
        <v>268</v>
      </c>
      <c r="B2412" s="1" t="s">
        <v>3412</v>
      </c>
      <c r="C2412" s="1" t="s">
        <v>3413</v>
      </c>
      <c r="D2412" s="1" t="s">
        <v>1953</v>
      </c>
      <c r="E2412" s="1" t="s">
        <v>585</v>
      </c>
      <c r="F2412" s="1" t="s">
        <v>3414</v>
      </c>
      <c r="G2412" s="1" t="s">
        <v>27</v>
      </c>
      <c r="H2412" s="1" t="s">
        <v>14</v>
      </c>
      <c r="I2412" s="1" t="s">
        <v>14</v>
      </c>
      <c r="J2412" s="1" t="s">
        <v>14</v>
      </c>
      <c r="K2412" s="1" t="s">
        <v>14</v>
      </c>
      <c r="L2412" s="1" t="s">
        <v>14</v>
      </c>
      <c r="M2412" s="1" t="s">
        <v>14</v>
      </c>
      <c r="N2412" s="1" t="s">
        <v>14</v>
      </c>
      <c r="O2412" s="1" t="s">
        <v>14</v>
      </c>
      <c r="P2412" s="1" t="s">
        <v>14</v>
      </c>
      <c r="Q2412" s="1"/>
    </row>
    <row r="2413" spans="1:17" x14ac:dyDescent="0.25">
      <c r="A2413" s="1" t="s">
        <v>268</v>
      </c>
      <c r="B2413" s="1" t="s">
        <v>3415</v>
      </c>
      <c r="C2413" s="1" t="s">
        <v>3416</v>
      </c>
      <c r="D2413" s="1" t="s">
        <v>18</v>
      </c>
      <c r="E2413" s="1" t="s">
        <v>497</v>
      </c>
      <c r="F2413" s="1" t="s">
        <v>2719</v>
      </c>
      <c r="G2413" s="1" t="s">
        <v>14</v>
      </c>
      <c r="H2413" s="1" t="s">
        <v>14</v>
      </c>
      <c r="I2413" s="1" t="s">
        <v>14</v>
      </c>
      <c r="J2413" s="1" t="s">
        <v>14</v>
      </c>
      <c r="K2413" s="1" t="s">
        <v>14</v>
      </c>
      <c r="L2413" s="1" t="s">
        <v>14</v>
      </c>
      <c r="M2413" s="1" t="s">
        <v>14</v>
      </c>
      <c r="N2413" s="1" t="s">
        <v>12</v>
      </c>
      <c r="O2413" s="1" t="s">
        <v>14</v>
      </c>
      <c r="P2413" s="1" t="s">
        <v>14</v>
      </c>
      <c r="Q2413" s="1"/>
    </row>
    <row r="2414" spans="1:17" x14ac:dyDescent="0.25">
      <c r="A2414" s="1" t="s">
        <v>268</v>
      </c>
      <c r="B2414" s="1" t="s">
        <v>3415</v>
      </c>
      <c r="C2414" s="1" t="s">
        <v>3416</v>
      </c>
      <c r="D2414" s="1" t="s">
        <v>1953</v>
      </c>
      <c r="E2414" s="1" t="s">
        <v>585</v>
      </c>
      <c r="F2414" s="1" t="s">
        <v>3417</v>
      </c>
      <c r="G2414" s="1" t="s">
        <v>1961</v>
      </c>
      <c r="H2414" s="1" t="s">
        <v>14</v>
      </c>
      <c r="I2414" s="1" t="s">
        <v>14</v>
      </c>
      <c r="J2414" s="1" t="s">
        <v>14</v>
      </c>
      <c r="K2414" s="1" t="s">
        <v>14</v>
      </c>
      <c r="L2414" s="1" t="s">
        <v>14</v>
      </c>
      <c r="M2414" s="1" t="s">
        <v>14</v>
      </c>
      <c r="N2414" s="1" t="s">
        <v>14</v>
      </c>
      <c r="O2414" s="1" t="s">
        <v>14</v>
      </c>
      <c r="P2414" s="1" t="s">
        <v>14</v>
      </c>
      <c r="Q2414" s="1"/>
    </row>
    <row r="2415" spans="1:17" x14ac:dyDescent="0.25">
      <c r="A2415" s="1" t="s">
        <v>268</v>
      </c>
      <c r="B2415" s="1" t="s">
        <v>3418</v>
      </c>
      <c r="C2415" s="1" t="s">
        <v>3419</v>
      </c>
      <c r="D2415" s="1" t="s">
        <v>18</v>
      </c>
      <c r="E2415" s="1" t="s">
        <v>497</v>
      </c>
      <c r="F2415" s="1" t="s">
        <v>1969</v>
      </c>
      <c r="G2415" s="1" t="s">
        <v>14</v>
      </c>
      <c r="H2415" s="1" t="s">
        <v>494</v>
      </c>
      <c r="I2415" s="1" t="s">
        <v>508</v>
      </c>
      <c r="J2415" s="1" t="s">
        <v>14</v>
      </c>
      <c r="K2415" s="1" t="s">
        <v>14</v>
      </c>
      <c r="L2415" s="1" t="s">
        <v>14</v>
      </c>
      <c r="M2415" s="1" t="s">
        <v>509</v>
      </c>
      <c r="N2415" s="1" t="s">
        <v>12</v>
      </c>
      <c r="O2415" s="1" t="s">
        <v>14</v>
      </c>
      <c r="P2415" s="1" t="s">
        <v>14</v>
      </c>
      <c r="Q2415" s="1"/>
    </row>
    <row r="2416" spans="1:17" x14ac:dyDescent="0.25">
      <c r="A2416" s="1" t="s">
        <v>268</v>
      </c>
      <c r="B2416" s="1" t="s">
        <v>3418</v>
      </c>
      <c r="C2416" s="1" t="s">
        <v>3419</v>
      </c>
      <c r="D2416" s="1" t="s">
        <v>1953</v>
      </c>
      <c r="E2416" s="1" t="s">
        <v>585</v>
      </c>
      <c r="F2416" s="1" t="s">
        <v>3420</v>
      </c>
      <c r="G2416" s="1" t="s">
        <v>27</v>
      </c>
      <c r="H2416" s="1" t="s">
        <v>494</v>
      </c>
      <c r="I2416" s="1" t="s">
        <v>508</v>
      </c>
      <c r="J2416" s="1" t="s">
        <v>14</v>
      </c>
      <c r="K2416" s="1" t="s">
        <v>14</v>
      </c>
      <c r="L2416" s="1" t="s">
        <v>509</v>
      </c>
      <c r="M2416" s="1" t="s">
        <v>509</v>
      </c>
      <c r="N2416" s="1" t="s">
        <v>14</v>
      </c>
      <c r="O2416" s="1" t="s">
        <v>14</v>
      </c>
      <c r="P2416" s="1" t="s">
        <v>14</v>
      </c>
      <c r="Q2416" s="1"/>
    </row>
    <row r="2417" spans="1:17" x14ac:dyDescent="0.25">
      <c r="A2417" s="1" t="s">
        <v>268</v>
      </c>
      <c r="B2417" s="1" t="s">
        <v>3421</v>
      </c>
      <c r="C2417" s="1" t="s">
        <v>3422</v>
      </c>
      <c r="D2417" s="1" t="s">
        <v>18</v>
      </c>
      <c r="E2417" s="1" t="s">
        <v>497</v>
      </c>
      <c r="F2417" s="1" t="s">
        <v>2724</v>
      </c>
      <c r="G2417" s="1" t="s">
        <v>14</v>
      </c>
      <c r="H2417" s="1" t="s">
        <v>14</v>
      </c>
      <c r="I2417" s="1" t="s">
        <v>14</v>
      </c>
      <c r="J2417" s="1" t="s">
        <v>14</v>
      </c>
      <c r="K2417" s="1" t="s">
        <v>14</v>
      </c>
      <c r="L2417" s="1" t="s">
        <v>14</v>
      </c>
      <c r="M2417" s="1" t="s">
        <v>14</v>
      </c>
      <c r="N2417" s="1" t="s">
        <v>12</v>
      </c>
      <c r="O2417" s="1" t="s">
        <v>14</v>
      </c>
      <c r="P2417" s="1" t="s">
        <v>14</v>
      </c>
      <c r="Q2417" s="1"/>
    </row>
    <row r="2418" spans="1:17" x14ac:dyDescent="0.25">
      <c r="A2418" s="1" t="s">
        <v>268</v>
      </c>
      <c r="B2418" s="1" t="s">
        <v>3421</v>
      </c>
      <c r="C2418" s="1" t="s">
        <v>3422</v>
      </c>
      <c r="D2418" s="1" t="s">
        <v>1953</v>
      </c>
      <c r="E2418" s="1" t="s">
        <v>585</v>
      </c>
      <c r="F2418" s="1" t="s">
        <v>3423</v>
      </c>
      <c r="G2418" s="1" t="s">
        <v>27</v>
      </c>
      <c r="H2418" s="1" t="s">
        <v>14</v>
      </c>
      <c r="I2418" s="1" t="s">
        <v>14</v>
      </c>
      <c r="J2418" s="1" t="s">
        <v>14</v>
      </c>
      <c r="K2418" s="1" t="s">
        <v>14</v>
      </c>
      <c r="L2418" s="1" t="s">
        <v>14</v>
      </c>
      <c r="M2418" s="1" t="s">
        <v>14</v>
      </c>
      <c r="N2418" s="1" t="s">
        <v>14</v>
      </c>
      <c r="O2418" s="1" t="s">
        <v>14</v>
      </c>
      <c r="P2418" s="1" t="s">
        <v>14</v>
      </c>
      <c r="Q2418" s="1"/>
    </row>
    <row r="2419" spans="1:17" x14ac:dyDescent="0.25">
      <c r="A2419" s="1" t="s">
        <v>268</v>
      </c>
      <c r="B2419" s="1" t="s">
        <v>3424</v>
      </c>
      <c r="C2419" s="1" t="s">
        <v>3425</v>
      </c>
      <c r="D2419" s="1" t="s">
        <v>18</v>
      </c>
      <c r="E2419" s="1" t="s">
        <v>497</v>
      </c>
      <c r="F2419" s="1" t="s">
        <v>1996</v>
      </c>
      <c r="G2419" s="1" t="s">
        <v>14</v>
      </c>
      <c r="H2419" s="1" t="s">
        <v>14</v>
      </c>
      <c r="I2419" s="1" t="s">
        <v>14</v>
      </c>
      <c r="J2419" s="1" t="s">
        <v>14</v>
      </c>
      <c r="K2419" s="1" t="s">
        <v>14</v>
      </c>
      <c r="L2419" s="1" t="s">
        <v>14</v>
      </c>
      <c r="M2419" s="1" t="s">
        <v>14</v>
      </c>
      <c r="N2419" s="1" t="s">
        <v>12</v>
      </c>
      <c r="O2419" s="1" t="s">
        <v>14</v>
      </c>
      <c r="P2419" s="1" t="s">
        <v>14</v>
      </c>
      <c r="Q2419" s="1"/>
    </row>
    <row r="2420" spans="1:17" x14ac:dyDescent="0.25">
      <c r="A2420" s="1" t="s">
        <v>268</v>
      </c>
      <c r="B2420" s="1" t="s">
        <v>3424</v>
      </c>
      <c r="C2420" s="1" t="s">
        <v>3425</v>
      </c>
      <c r="D2420" s="1" t="s">
        <v>1953</v>
      </c>
      <c r="E2420" s="1" t="s">
        <v>585</v>
      </c>
      <c r="F2420" s="1" t="s">
        <v>3426</v>
      </c>
      <c r="G2420" s="1" t="s">
        <v>1961</v>
      </c>
      <c r="H2420" s="1" t="s">
        <v>14</v>
      </c>
      <c r="I2420" s="1" t="s">
        <v>14</v>
      </c>
      <c r="J2420" s="1" t="s">
        <v>14</v>
      </c>
      <c r="K2420" s="1" t="s">
        <v>14</v>
      </c>
      <c r="L2420" s="1" t="s">
        <v>14</v>
      </c>
      <c r="M2420" s="1" t="s">
        <v>14</v>
      </c>
      <c r="N2420" s="1" t="s">
        <v>14</v>
      </c>
      <c r="O2420" s="1" t="s">
        <v>14</v>
      </c>
      <c r="P2420" s="1" t="s">
        <v>14</v>
      </c>
      <c r="Q2420" s="1"/>
    </row>
    <row r="2421" spans="1:17" x14ac:dyDescent="0.25">
      <c r="A2421" s="1" t="s">
        <v>268</v>
      </c>
      <c r="B2421" s="1" t="s">
        <v>3427</v>
      </c>
      <c r="C2421" s="1" t="s">
        <v>3428</v>
      </c>
      <c r="D2421" s="1" t="s">
        <v>18</v>
      </c>
      <c r="E2421" s="1" t="s">
        <v>497</v>
      </c>
      <c r="F2421" s="1" t="s">
        <v>1999</v>
      </c>
      <c r="G2421" s="1" t="s">
        <v>14</v>
      </c>
      <c r="H2421" s="1" t="s">
        <v>494</v>
      </c>
      <c r="I2421" s="1" t="s">
        <v>508</v>
      </c>
      <c r="J2421" s="1" t="s">
        <v>14</v>
      </c>
      <c r="K2421" s="1" t="s">
        <v>14</v>
      </c>
      <c r="L2421" s="1" t="s">
        <v>14</v>
      </c>
      <c r="M2421" s="1" t="s">
        <v>509</v>
      </c>
      <c r="N2421" s="1" t="s">
        <v>12</v>
      </c>
      <c r="O2421" s="1" t="s">
        <v>14</v>
      </c>
      <c r="P2421" s="1" t="s">
        <v>14</v>
      </c>
      <c r="Q2421" s="1"/>
    </row>
    <row r="2422" spans="1:17" x14ac:dyDescent="0.25">
      <c r="A2422" s="1" t="s">
        <v>268</v>
      </c>
      <c r="B2422" s="1" t="s">
        <v>3427</v>
      </c>
      <c r="C2422" s="1" t="s">
        <v>3428</v>
      </c>
      <c r="D2422" s="1" t="s">
        <v>1953</v>
      </c>
      <c r="E2422" s="1" t="s">
        <v>585</v>
      </c>
      <c r="F2422" s="1" t="s">
        <v>3429</v>
      </c>
      <c r="G2422" s="1" t="s">
        <v>1961</v>
      </c>
      <c r="H2422" s="1" t="s">
        <v>494</v>
      </c>
      <c r="I2422" s="1" t="s">
        <v>508</v>
      </c>
      <c r="J2422" s="1" t="s">
        <v>14</v>
      </c>
      <c r="K2422" s="1" t="s">
        <v>14</v>
      </c>
      <c r="L2422" s="1" t="s">
        <v>14</v>
      </c>
      <c r="M2422" s="1" t="s">
        <v>14</v>
      </c>
      <c r="N2422" s="1" t="s">
        <v>14</v>
      </c>
      <c r="O2422" s="1" t="s">
        <v>14</v>
      </c>
      <c r="P2422" s="1" t="s">
        <v>14</v>
      </c>
      <c r="Q2422" s="1"/>
    </row>
    <row r="2423" spans="1:17" x14ac:dyDescent="0.25">
      <c r="A2423" s="1" t="s">
        <v>268</v>
      </c>
      <c r="B2423" s="1" t="s">
        <v>3430</v>
      </c>
      <c r="C2423" s="1" t="s">
        <v>3431</v>
      </c>
      <c r="D2423" s="1" t="s">
        <v>18</v>
      </c>
      <c r="E2423" s="1" t="s">
        <v>497</v>
      </c>
      <c r="F2423" s="1" t="s">
        <v>2731</v>
      </c>
      <c r="G2423" s="1" t="s">
        <v>14</v>
      </c>
      <c r="H2423" s="1" t="s">
        <v>14</v>
      </c>
      <c r="I2423" s="1" t="s">
        <v>14</v>
      </c>
      <c r="J2423" s="1" t="s">
        <v>14</v>
      </c>
      <c r="K2423" s="1" t="s">
        <v>14</v>
      </c>
      <c r="L2423" s="1" t="s">
        <v>14</v>
      </c>
      <c r="M2423" s="1" t="s">
        <v>14</v>
      </c>
      <c r="N2423" s="1" t="s">
        <v>12</v>
      </c>
      <c r="O2423" s="1" t="s">
        <v>14</v>
      </c>
      <c r="P2423" s="1" t="s">
        <v>14</v>
      </c>
      <c r="Q2423" s="1"/>
    </row>
    <row r="2424" spans="1:17" x14ac:dyDescent="0.25">
      <c r="A2424" s="1" t="s">
        <v>268</v>
      </c>
      <c r="B2424" s="1" t="s">
        <v>3430</v>
      </c>
      <c r="C2424" s="1" t="s">
        <v>3431</v>
      </c>
      <c r="D2424" s="1" t="s">
        <v>1953</v>
      </c>
      <c r="E2424" s="1" t="s">
        <v>585</v>
      </c>
      <c r="F2424" s="1" t="s">
        <v>3432</v>
      </c>
      <c r="G2424" s="1" t="s">
        <v>1961</v>
      </c>
      <c r="H2424" s="1" t="s">
        <v>14</v>
      </c>
      <c r="I2424" s="1" t="s">
        <v>14</v>
      </c>
      <c r="J2424" s="1" t="s">
        <v>14</v>
      </c>
      <c r="K2424" s="1" t="s">
        <v>14</v>
      </c>
      <c r="L2424" s="1" t="s">
        <v>14</v>
      </c>
      <c r="M2424" s="1" t="s">
        <v>14</v>
      </c>
      <c r="N2424" s="1" t="s">
        <v>14</v>
      </c>
      <c r="O2424" s="1" t="s">
        <v>14</v>
      </c>
      <c r="P2424" s="1" t="s">
        <v>14</v>
      </c>
      <c r="Q2424" s="1"/>
    </row>
    <row r="2425" spans="1:17" x14ac:dyDescent="0.25">
      <c r="A2425" s="1" t="s">
        <v>268</v>
      </c>
      <c r="B2425" s="1" t="s">
        <v>3433</v>
      </c>
      <c r="C2425" s="1" t="s">
        <v>3434</v>
      </c>
      <c r="D2425" s="1" t="s">
        <v>18</v>
      </c>
      <c r="E2425" s="1" t="s">
        <v>497</v>
      </c>
      <c r="F2425" s="1" t="s">
        <v>2005</v>
      </c>
      <c r="G2425" s="1" t="s">
        <v>14</v>
      </c>
      <c r="H2425" s="1" t="s">
        <v>494</v>
      </c>
      <c r="I2425" s="1" t="s">
        <v>508</v>
      </c>
      <c r="J2425" s="1" t="s">
        <v>14</v>
      </c>
      <c r="K2425" s="1" t="s">
        <v>14</v>
      </c>
      <c r="L2425" s="1" t="s">
        <v>14</v>
      </c>
      <c r="M2425" s="1" t="s">
        <v>509</v>
      </c>
      <c r="N2425" s="1" t="s">
        <v>12</v>
      </c>
      <c r="O2425" s="1" t="s">
        <v>14</v>
      </c>
      <c r="P2425" s="1" t="s">
        <v>14</v>
      </c>
      <c r="Q2425" s="1"/>
    </row>
    <row r="2426" spans="1:17" x14ac:dyDescent="0.25">
      <c r="A2426" s="1" t="s">
        <v>268</v>
      </c>
      <c r="B2426" s="1" t="s">
        <v>3433</v>
      </c>
      <c r="C2426" s="1" t="s">
        <v>3434</v>
      </c>
      <c r="D2426" s="1" t="s">
        <v>1953</v>
      </c>
      <c r="E2426" s="1" t="s">
        <v>585</v>
      </c>
      <c r="F2426" s="1" t="s">
        <v>3435</v>
      </c>
      <c r="G2426" s="1" t="s">
        <v>1961</v>
      </c>
      <c r="H2426" s="1" t="s">
        <v>494</v>
      </c>
      <c r="I2426" s="1" t="s">
        <v>508</v>
      </c>
      <c r="J2426" s="1" t="s">
        <v>14</v>
      </c>
      <c r="K2426" s="1" t="s">
        <v>14</v>
      </c>
      <c r="L2426" s="1" t="s">
        <v>509</v>
      </c>
      <c r="M2426" s="1" t="s">
        <v>509</v>
      </c>
      <c r="N2426" s="1" t="s">
        <v>14</v>
      </c>
      <c r="O2426" s="1" t="s">
        <v>14</v>
      </c>
      <c r="P2426" s="1" t="s">
        <v>14</v>
      </c>
      <c r="Q2426" s="1"/>
    </row>
    <row r="2427" spans="1:17" x14ac:dyDescent="0.25">
      <c r="A2427" s="1" t="s">
        <v>268</v>
      </c>
      <c r="B2427" s="1" t="s">
        <v>3436</v>
      </c>
      <c r="C2427" s="1" t="s">
        <v>3437</v>
      </c>
      <c r="D2427" s="1" t="s">
        <v>18</v>
      </c>
      <c r="E2427" s="1" t="s">
        <v>497</v>
      </c>
      <c r="F2427" s="1" t="s">
        <v>2017</v>
      </c>
      <c r="G2427" s="1" t="s">
        <v>14</v>
      </c>
      <c r="H2427" s="1" t="s">
        <v>14</v>
      </c>
      <c r="I2427" s="1" t="s">
        <v>14</v>
      </c>
      <c r="J2427" s="1" t="s">
        <v>14</v>
      </c>
      <c r="K2427" s="1" t="s">
        <v>14</v>
      </c>
      <c r="L2427" s="1" t="s">
        <v>14</v>
      </c>
      <c r="M2427" s="1" t="s">
        <v>14</v>
      </c>
      <c r="N2427" s="1" t="s">
        <v>12</v>
      </c>
      <c r="O2427" s="1" t="s">
        <v>14</v>
      </c>
      <c r="P2427" s="1" t="s">
        <v>14</v>
      </c>
      <c r="Q2427" s="1"/>
    </row>
    <row r="2428" spans="1:17" x14ac:dyDescent="0.25">
      <c r="A2428" s="1" t="s">
        <v>268</v>
      </c>
      <c r="B2428" s="1" t="s">
        <v>3436</v>
      </c>
      <c r="C2428" s="1" t="s">
        <v>3437</v>
      </c>
      <c r="D2428" s="1" t="s">
        <v>1953</v>
      </c>
      <c r="E2428" s="1" t="s">
        <v>585</v>
      </c>
      <c r="F2428" s="1" t="s">
        <v>3438</v>
      </c>
      <c r="G2428" s="1" t="s">
        <v>27</v>
      </c>
      <c r="H2428" s="1" t="s">
        <v>14</v>
      </c>
      <c r="I2428" s="1" t="s">
        <v>14</v>
      </c>
      <c r="J2428" s="1" t="s">
        <v>14</v>
      </c>
      <c r="K2428" s="1" t="s">
        <v>14</v>
      </c>
      <c r="L2428" s="1" t="s">
        <v>14</v>
      </c>
      <c r="M2428" s="1" t="s">
        <v>14</v>
      </c>
      <c r="N2428" s="1" t="s">
        <v>14</v>
      </c>
      <c r="O2428" s="1" t="s">
        <v>14</v>
      </c>
      <c r="P2428" s="1" t="s">
        <v>14</v>
      </c>
      <c r="Q2428" s="1"/>
    </row>
    <row r="2429" spans="1:17" x14ac:dyDescent="0.25">
      <c r="A2429" s="1" t="s">
        <v>268</v>
      </c>
      <c r="B2429" s="1" t="s">
        <v>3439</v>
      </c>
      <c r="C2429" s="1" t="s">
        <v>3440</v>
      </c>
      <c r="D2429" s="1" t="s">
        <v>18</v>
      </c>
      <c r="E2429" s="1" t="s">
        <v>497</v>
      </c>
      <c r="F2429" s="1" t="s">
        <v>2020</v>
      </c>
      <c r="G2429" s="1" t="s">
        <v>14</v>
      </c>
      <c r="H2429" s="1" t="s">
        <v>14</v>
      </c>
      <c r="I2429" s="1" t="s">
        <v>14</v>
      </c>
      <c r="J2429" s="1" t="s">
        <v>14</v>
      </c>
      <c r="K2429" s="1" t="s">
        <v>14</v>
      </c>
      <c r="L2429" s="1" t="s">
        <v>14</v>
      </c>
      <c r="M2429" s="1" t="s">
        <v>14</v>
      </c>
      <c r="N2429" s="1" t="s">
        <v>12</v>
      </c>
      <c r="O2429" s="1" t="s">
        <v>14</v>
      </c>
      <c r="P2429" s="1" t="s">
        <v>14</v>
      </c>
      <c r="Q2429" s="1"/>
    </row>
    <row r="2430" spans="1:17" x14ac:dyDescent="0.25">
      <c r="A2430" s="1" t="s">
        <v>268</v>
      </c>
      <c r="B2430" s="1" t="s">
        <v>3439</v>
      </c>
      <c r="C2430" s="1" t="s">
        <v>3440</v>
      </c>
      <c r="D2430" s="1" t="s">
        <v>1953</v>
      </c>
      <c r="E2430" s="1" t="s">
        <v>585</v>
      </c>
      <c r="F2430" s="1" t="s">
        <v>3441</v>
      </c>
      <c r="G2430" s="1" t="s">
        <v>27</v>
      </c>
      <c r="H2430" s="1" t="s">
        <v>14</v>
      </c>
      <c r="I2430" s="1" t="s">
        <v>14</v>
      </c>
      <c r="J2430" s="1" t="s">
        <v>14</v>
      </c>
      <c r="K2430" s="1" t="s">
        <v>14</v>
      </c>
      <c r="L2430" s="1" t="s">
        <v>14</v>
      </c>
      <c r="M2430" s="1" t="s">
        <v>14</v>
      </c>
      <c r="N2430" s="1" t="s">
        <v>14</v>
      </c>
      <c r="O2430" s="1" t="s">
        <v>14</v>
      </c>
      <c r="P2430" s="1" t="s">
        <v>14</v>
      </c>
      <c r="Q2430" s="1"/>
    </row>
    <row r="2431" spans="1:17" x14ac:dyDescent="0.25">
      <c r="A2431" s="1" t="s">
        <v>268</v>
      </c>
      <c r="B2431" s="1" t="s">
        <v>3442</v>
      </c>
      <c r="C2431" s="1" t="s">
        <v>3443</v>
      </c>
      <c r="D2431" s="1" t="s">
        <v>18</v>
      </c>
      <c r="E2431" s="1" t="s">
        <v>497</v>
      </c>
      <c r="F2431" s="1" t="s">
        <v>2023</v>
      </c>
      <c r="G2431" s="1" t="s">
        <v>14</v>
      </c>
      <c r="H2431" s="1" t="s">
        <v>494</v>
      </c>
      <c r="I2431" s="1" t="s">
        <v>508</v>
      </c>
      <c r="J2431" s="1" t="s">
        <v>14</v>
      </c>
      <c r="K2431" s="1" t="s">
        <v>14</v>
      </c>
      <c r="L2431" s="1" t="s">
        <v>14</v>
      </c>
      <c r="M2431" s="1" t="s">
        <v>509</v>
      </c>
      <c r="N2431" s="1" t="s">
        <v>12</v>
      </c>
      <c r="O2431" s="1" t="s">
        <v>14</v>
      </c>
      <c r="P2431" s="1" t="s">
        <v>14</v>
      </c>
      <c r="Q2431" s="1"/>
    </row>
    <row r="2432" spans="1:17" x14ac:dyDescent="0.25">
      <c r="A2432" s="1" t="s">
        <v>268</v>
      </c>
      <c r="B2432" s="1" t="s">
        <v>3442</v>
      </c>
      <c r="C2432" s="1" t="s">
        <v>3443</v>
      </c>
      <c r="D2432" s="1" t="s">
        <v>1953</v>
      </c>
      <c r="E2432" s="1" t="s">
        <v>585</v>
      </c>
      <c r="F2432" s="1" t="s">
        <v>3444</v>
      </c>
      <c r="G2432" s="1" t="s">
        <v>27</v>
      </c>
      <c r="H2432" s="1" t="s">
        <v>494</v>
      </c>
      <c r="I2432" s="1" t="s">
        <v>508</v>
      </c>
      <c r="J2432" s="1" t="s">
        <v>14</v>
      </c>
      <c r="K2432" s="1" t="s">
        <v>14</v>
      </c>
      <c r="L2432" s="1" t="s">
        <v>509</v>
      </c>
      <c r="M2432" s="1" t="s">
        <v>509</v>
      </c>
      <c r="N2432" s="1" t="s">
        <v>14</v>
      </c>
      <c r="O2432" s="1" t="s">
        <v>14</v>
      </c>
      <c r="P2432" s="1" t="s">
        <v>14</v>
      </c>
      <c r="Q2432" s="1"/>
    </row>
    <row r="2433" spans="1:17" x14ac:dyDescent="0.25">
      <c r="A2433" s="1" t="s">
        <v>268</v>
      </c>
      <c r="B2433" s="1" t="s">
        <v>3445</v>
      </c>
      <c r="C2433" s="1" t="s">
        <v>3446</v>
      </c>
      <c r="D2433" s="1" t="s">
        <v>18</v>
      </c>
      <c r="E2433" s="1" t="s">
        <v>497</v>
      </c>
      <c r="F2433" s="1" t="s">
        <v>2742</v>
      </c>
      <c r="G2433" s="1" t="s">
        <v>14</v>
      </c>
      <c r="H2433" s="1" t="s">
        <v>14</v>
      </c>
      <c r="I2433" s="1" t="s">
        <v>14</v>
      </c>
      <c r="J2433" s="1" t="s">
        <v>14</v>
      </c>
      <c r="K2433" s="1" t="s">
        <v>14</v>
      </c>
      <c r="L2433" s="1" t="s">
        <v>14</v>
      </c>
      <c r="M2433" s="1" t="s">
        <v>14</v>
      </c>
      <c r="N2433" s="1" t="s">
        <v>12</v>
      </c>
      <c r="O2433" s="1" t="s">
        <v>14</v>
      </c>
      <c r="P2433" s="1" t="s">
        <v>14</v>
      </c>
      <c r="Q2433" s="1"/>
    </row>
    <row r="2434" spans="1:17" x14ac:dyDescent="0.25">
      <c r="A2434" s="1" t="s">
        <v>268</v>
      </c>
      <c r="B2434" s="1" t="s">
        <v>3445</v>
      </c>
      <c r="C2434" s="1" t="s">
        <v>3446</v>
      </c>
      <c r="D2434" s="1" t="s">
        <v>1953</v>
      </c>
      <c r="E2434" s="1" t="s">
        <v>585</v>
      </c>
      <c r="F2434" s="1" t="s">
        <v>3447</v>
      </c>
      <c r="G2434" s="1" t="s">
        <v>27</v>
      </c>
      <c r="H2434" s="1" t="s">
        <v>14</v>
      </c>
      <c r="I2434" s="1" t="s">
        <v>14</v>
      </c>
      <c r="J2434" s="1" t="s">
        <v>14</v>
      </c>
      <c r="K2434" s="1" t="s">
        <v>14</v>
      </c>
      <c r="L2434" s="1" t="s">
        <v>14</v>
      </c>
      <c r="M2434" s="1" t="s">
        <v>14</v>
      </c>
      <c r="N2434" s="1" t="s">
        <v>14</v>
      </c>
      <c r="O2434" s="1" t="s">
        <v>14</v>
      </c>
      <c r="P2434" s="1" t="s">
        <v>14</v>
      </c>
      <c r="Q2434" s="1"/>
    </row>
    <row r="2435" spans="1:17" x14ac:dyDescent="0.25">
      <c r="A2435" s="1" t="s">
        <v>268</v>
      </c>
      <c r="B2435" s="1" t="s">
        <v>3448</v>
      </c>
      <c r="C2435" s="1" t="s">
        <v>3449</v>
      </c>
      <c r="D2435" s="1" t="s">
        <v>18</v>
      </c>
      <c r="E2435" s="1" t="s">
        <v>497</v>
      </c>
      <c r="F2435" s="1" t="s">
        <v>2745</v>
      </c>
      <c r="G2435" s="1" t="s">
        <v>14</v>
      </c>
      <c r="H2435" s="1" t="s">
        <v>14</v>
      </c>
      <c r="I2435" s="1" t="s">
        <v>14</v>
      </c>
      <c r="J2435" s="1" t="s">
        <v>14</v>
      </c>
      <c r="K2435" s="1" t="s">
        <v>14</v>
      </c>
      <c r="L2435" s="1" t="s">
        <v>14</v>
      </c>
      <c r="M2435" s="1" t="s">
        <v>14</v>
      </c>
      <c r="N2435" s="1" t="s">
        <v>12</v>
      </c>
      <c r="O2435" s="1" t="s">
        <v>14</v>
      </c>
      <c r="P2435" s="1" t="s">
        <v>14</v>
      </c>
      <c r="Q2435" s="1"/>
    </row>
    <row r="2436" spans="1:17" x14ac:dyDescent="0.25">
      <c r="A2436" s="1" t="s">
        <v>268</v>
      </c>
      <c r="B2436" s="1" t="s">
        <v>3448</v>
      </c>
      <c r="C2436" s="1" t="s">
        <v>3449</v>
      </c>
      <c r="D2436" s="1" t="s">
        <v>1953</v>
      </c>
      <c r="E2436" s="1" t="s">
        <v>585</v>
      </c>
      <c r="F2436" s="1" t="s">
        <v>3450</v>
      </c>
      <c r="G2436" s="1" t="s">
        <v>27</v>
      </c>
      <c r="H2436" s="1" t="s">
        <v>14</v>
      </c>
      <c r="I2436" s="1" t="s">
        <v>14</v>
      </c>
      <c r="J2436" s="1" t="s">
        <v>14</v>
      </c>
      <c r="K2436" s="1" t="s">
        <v>14</v>
      </c>
      <c r="L2436" s="1" t="s">
        <v>14</v>
      </c>
      <c r="M2436" s="1" t="s">
        <v>14</v>
      </c>
      <c r="N2436" s="1" t="s">
        <v>14</v>
      </c>
      <c r="O2436" s="1" t="s">
        <v>14</v>
      </c>
      <c r="P2436" s="1" t="s">
        <v>14</v>
      </c>
      <c r="Q2436" s="1"/>
    </row>
    <row r="2437" spans="1:17" x14ac:dyDescent="0.25">
      <c r="A2437" s="1" t="s">
        <v>268</v>
      </c>
      <c r="B2437" s="1" t="s">
        <v>3451</v>
      </c>
      <c r="C2437" s="1" t="s">
        <v>3452</v>
      </c>
      <c r="D2437" s="1" t="s">
        <v>18</v>
      </c>
      <c r="E2437" s="1" t="s">
        <v>497</v>
      </c>
      <c r="F2437" s="1" t="s">
        <v>2748</v>
      </c>
      <c r="G2437" s="1" t="s">
        <v>14</v>
      </c>
      <c r="H2437" s="1" t="s">
        <v>14</v>
      </c>
      <c r="I2437" s="1" t="s">
        <v>14</v>
      </c>
      <c r="J2437" s="1" t="s">
        <v>14</v>
      </c>
      <c r="K2437" s="1" t="s">
        <v>14</v>
      </c>
      <c r="L2437" s="1" t="s">
        <v>14</v>
      </c>
      <c r="M2437" s="1" t="s">
        <v>14</v>
      </c>
      <c r="N2437" s="1" t="s">
        <v>12</v>
      </c>
      <c r="O2437" s="1" t="s">
        <v>14</v>
      </c>
      <c r="P2437" s="1" t="s">
        <v>14</v>
      </c>
      <c r="Q2437" s="1"/>
    </row>
    <row r="2438" spans="1:17" x14ac:dyDescent="0.25">
      <c r="A2438" s="1" t="s">
        <v>268</v>
      </c>
      <c r="B2438" s="1" t="s">
        <v>3451</v>
      </c>
      <c r="C2438" s="1" t="s">
        <v>3452</v>
      </c>
      <c r="D2438" s="1" t="s">
        <v>1953</v>
      </c>
      <c r="E2438" s="1" t="s">
        <v>585</v>
      </c>
      <c r="F2438" s="1" t="s">
        <v>3453</v>
      </c>
      <c r="G2438" s="1" t="s">
        <v>27</v>
      </c>
      <c r="H2438" s="1" t="s">
        <v>14</v>
      </c>
      <c r="I2438" s="1" t="s">
        <v>14</v>
      </c>
      <c r="J2438" s="1" t="s">
        <v>14</v>
      </c>
      <c r="K2438" s="1" t="s">
        <v>14</v>
      </c>
      <c r="L2438" s="1" t="s">
        <v>14</v>
      </c>
      <c r="M2438" s="1" t="s">
        <v>14</v>
      </c>
      <c r="N2438" s="1" t="s">
        <v>14</v>
      </c>
      <c r="O2438" s="1" t="s">
        <v>14</v>
      </c>
      <c r="P2438" s="1" t="s">
        <v>14</v>
      </c>
      <c r="Q2438" s="1"/>
    </row>
    <row r="2439" spans="1:17" x14ac:dyDescent="0.25">
      <c r="A2439" s="1" t="s">
        <v>268</v>
      </c>
      <c r="B2439" s="1" t="s">
        <v>3454</v>
      </c>
      <c r="C2439" s="1" t="s">
        <v>3455</v>
      </c>
      <c r="D2439" s="1" t="s">
        <v>18</v>
      </c>
      <c r="E2439" s="1" t="s">
        <v>497</v>
      </c>
      <c r="F2439" s="1" t="s">
        <v>2751</v>
      </c>
      <c r="G2439" s="1" t="s">
        <v>14</v>
      </c>
      <c r="H2439" s="1" t="s">
        <v>14</v>
      </c>
      <c r="I2439" s="1" t="s">
        <v>14</v>
      </c>
      <c r="J2439" s="1" t="s">
        <v>14</v>
      </c>
      <c r="K2439" s="1" t="s">
        <v>14</v>
      </c>
      <c r="L2439" s="1" t="s">
        <v>14</v>
      </c>
      <c r="M2439" s="1" t="s">
        <v>14</v>
      </c>
      <c r="N2439" s="1" t="s">
        <v>12</v>
      </c>
      <c r="O2439" s="1" t="s">
        <v>14</v>
      </c>
      <c r="P2439" s="1" t="s">
        <v>14</v>
      </c>
      <c r="Q2439" s="1"/>
    </row>
    <row r="2440" spans="1:17" x14ac:dyDescent="0.25">
      <c r="A2440" s="1" t="s">
        <v>268</v>
      </c>
      <c r="B2440" s="1" t="s">
        <v>3454</v>
      </c>
      <c r="C2440" s="1" t="s">
        <v>3455</v>
      </c>
      <c r="D2440" s="1" t="s">
        <v>1953</v>
      </c>
      <c r="E2440" s="1" t="s">
        <v>585</v>
      </c>
      <c r="F2440" s="1" t="s">
        <v>3456</v>
      </c>
      <c r="G2440" s="1" t="s">
        <v>27</v>
      </c>
      <c r="H2440" s="1" t="s">
        <v>14</v>
      </c>
      <c r="I2440" s="1" t="s">
        <v>14</v>
      </c>
      <c r="J2440" s="1" t="s">
        <v>14</v>
      </c>
      <c r="K2440" s="1" t="s">
        <v>14</v>
      </c>
      <c r="L2440" s="1" t="s">
        <v>14</v>
      </c>
      <c r="M2440" s="1" t="s">
        <v>14</v>
      </c>
      <c r="N2440" s="1" t="s">
        <v>14</v>
      </c>
      <c r="O2440" s="1" t="s">
        <v>14</v>
      </c>
      <c r="P2440" s="1" t="s">
        <v>14</v>
      </c>
      <c r="Q2440" s="1"/>
    </row>
    <row r="2441" spans="1:17" x14ac:dyDescent="0.25">
      <c r="A2441" s="1" t="s">
        <v>268</v>
      </c>
      <c r="B2441" s="1" t="s">
        <v>3457</v>
      </c>
      <c r="C2441" s="1" t="s">
        <v>3458</v>
      </c>
      <c r="D2441" s="1" t="s">
        <v>18</v>
      </c>
      <c r="E2441" s="1" t="s">
        <v>497</v>
      </c>
      <c r="F2441" s="1" t="s">
        <v>2754</v>
      </c>
      <c r="G2441" s="1" t="s">
        <v>14</v>
      </c>
      <c r="H2441" s="1" t="s">
        <v>14</v>
      </c>
      <c r="I2441" s="1" t="s">
        <v>14</v>
      </c>
      <c r="J2441" s="1" t="s">
        <v>14</v>
      </c>
      <c r="K2441" s="1" t="s">
        <v>14</v>
      </c>
      <c r="L2441" s="1" t="s">
        <v>14</v>
      </c>
      <c r="M2441" s="1" t="s">
        <v>14</v>
      </c>
      <c r="N2441" s="1" t="s">
        <v>12</v>
      </c>
      <c r="O2441" s="1" t="s">
        <v>14</v>
      </c>
      <c r="P2441" s="1" t="s">
        <v>14</v>
      </c>
      <c r="Q2441" s="1"/>
    </row>
    <row r="2442" spans="1:17" x14ac:dyDescent="0.25">
      <c r="A2442" s="1" t="s">
        <v>268</v>
      </c>
      <c r="B2442" s="1" t="s">
        <v>3457</v>
      </c>
      <c r="C2442" s="1" t="s">
        <v>3458</v>
      </c>
      <c r="D2442" s="1" t="s">
        <v>1953</v>
      </c>
      <c r="E2442" s="1" t="s">
        <v>585</v>
      </c>
      <c r="F2442" s="1" t="s">
        <v>3459</v>
      </c>
      <c r="G2442" s="1" t="s">
        <v>27</v>
      </c>
      <c r="H2442" s="1" t="s">
        <v>14</v>
      </c>
      <c r="I2442" s="1" t="s">
        <v>14</v>
      </c>
      <c r="J2442" s="1" t="s">
        <v>14</v>
      </c>
      <c r="K2442" s="1" t="s">
        <v>14</v>
      </c>
      <c r="L2442" s="1" t="s">
        <v>14</v>
      </c>
      <c r="M2442" s="1" t="s">
        <v>14</v>
      </c>
      <c r="N2442" s="1" t="s">
        <v>14</v>
      </c>
      <c r="O2442" s="1" t="s">
        <v>14</v>
      </c>
      <c r="P2442" s="1" t="s">
        <v>14</v>
      </c>
      <c r="Q2442" s="1"/>
    </row>
    <row r="2443" spans="1:17" x14ac:dyDescent="0.25">
      <c r="A2443" s="1" t="s">
        <v>268</v>
      </c>
      <c r="B2443" s="1" t="s">
        <v>3460</v>
      </c>
      <c r="C2443" s="1" t="s">
        <v>3461</v>
      </c>
      <c r="D2443" s="1" t="s">
        <v>18</v>
      </c>
      <c r="E2443" s="1" t="s">
        <v>497</v>
      </c>
      <c r="F2443" s="1" t="s">
        <v>2757</v>
      </c>
      <c r="G2443" s="1" t="s">
        <v>14</v>
      </c>
      <c r="H2443" s="1" t="s">
        <v>14</v>
      </c>
      <c r="I2443" s="1" t="s">
        <v>14</v>
      </c>
      <c r="J2443" s="1" t="s">
        <v>14</v>
      </c>
      <c r="K2443" s="1" t="s">
        <v>14</v>
      </c>
      <c r="L2443" s="1" t="s">
        <v>14</v>
      </c>
      <c r="M2443" s="1" t="s">
        <v>14</v>
      </c>
      <c r="N2443" s="1" t="s">
        <v>12</v>
      </c>
      <c r="O2443" s="1" t="s">
        <v>14</v>
      </c>
      <c r="P2443" s="1" t="s">
        <v>14</v>
      </c>
      <c r="Q2443" s="1"/>
    </row>
    <row r="2444" spans="1:17" x14ac:dyDescent="0.25">
      <c r="A2444" s="1" t="s">
        <v>268</v>
      </c>
      <c r="B2444" s="1" t="s">
        <v>3460</v>
      </c>
      <c r="C2444" s="1" t="s">
        <v>3461</v>
      </c>
      <c r="D2444" s="1" t="s">
        <v>1953</v>
      </c>
      <c r="E2444" s="1" t="s">
        <v>585</v>
      </c>
      <c r="F2444" s="1" t="s">
        <v>3462</v>
      </c>
      <c r="G2444" s="1" t="s">
        <v>1961</v>
      </c>
      <c r="H2444" s="1" t="s">
        <v>14</v>
      </c>
      <c r="I2444" s="1" t="s">
        <v>14</v>
      </c>
      <c r="J2444" s="1" t="s">
        <v>14</v>
      </c>
      <c r="K2444" s="1" t="s">
        <v>14</v>
      </c>
      <c r="L2444" s="1" t="s">
        <v>14</v>
      </c>
      <c r="M2444" s="1" t="s">
        <v>14</v>
      </c>
      <c r="N2444" s="1" t="s">
        <v>14</v>
      </c>
      <c r="O2444" s="1" t="s">
        <v>14</v>
      </c>
      <c r="P2444" s="1" t="s">
        <v>14</v>
      </c>
      <c r="Q2444" s="1"/>
    </row>
    <row r="2445" spans="1:17" x14ac:dyDescent="0.25">
      <c r="A2445" s="1" t="s">
        <v>268</v>
      </c>
      <c r="B2445" s="1" t="s">
        <v>3463</v>
      </c>
      <c r="C2445" s="1" t="s">
        <v>3464</v>
      </c>
      <c r="D2445" s="1" t="s">
        <v>18</v>
      </c>
      <c r="E2445" s="1" t="s">
        <v>497</v>
      </c>
      <c r="F2445" s="1" t="s">
        <v>2760</v>
      </c>
      <c r="G2445" s="1" t="s">
        <v>14</v>
      </c>
      <c r="H2445" s="1" t="s">
        <v>494</v>
      </c>
      <c r="I2445" s="1" t="s">
        <v>508</v>
      </c>
      <c r="J2445" s="1" t="s">
        <v>14</v>
      </c>
      <c r="K2445" s="1" t="s">
        <v>14</v>
      </c>
      <c r="L2445" s="1" t="s">
        <v>14</v>
      </c>
      <c r="M2445" s="1" t="s">
        <v>509</v>
      </c>
      <c r="N2445" s="1" t="s">
        <v>12</v>
      </c>
      <c r="O2445" s="1" t="s">
        <v>14</v>
      </c>
      <c r="P2445" s="1" t="s">
        <v>14</v>
      </c>
      <c r="Q2445" s="1"/>
    </row>
    <row r="2446" spans="1:17" x14ac:dyDescent="0.25">
      <c r="A2446" s="1" t="s">
        <v>268</v>
      </c>
      <c r="B2446" s="1" t="s">
        <v>3463</v>
      </c>
      <c r="C2446" s="1" t="s">
        <v>3464</v>
      </c>
      <c r="D2446" s="1" t="s">
        <v>1953</v>
      </c>
      <c r="E2446" s="1" t="s">
        <v>585</v>
      </c>
      <c r="F2446" s="1" t="s">
        <v>3465</v>
      </c>
      <c r="G2446" s="1" t="s">
        <v>1961</v>
      </c>
      <c r="H2446" s="1" t="s">
        <v>494</v>
      </c>
      <c r="I2446" s="1" t="s">
        <v>508</v>
      </c>
      <c r="J2446" s="1" t="s">
        <v>14</v>
      </c>
      <c r="K2446" s="1" t="s">
        <v>14</v>
      </c>
      <c r="L2446" s="1" t="s">
        <v>509</v>
      </c>
      <c r="M2446" s="1" t="s">
        <v>509</v>
      </c>
      <c r="N2446" s="1" t="s">
        <v>14</v>
      </c>
      <c r="O2446" s="1" t="s">
        <v>14</v>
      </c>
      <c r="P2446" s="1" t="s">
        <v>14</v>
      </c>
      <c r="Q2446" s="1"/>
    </row>
    <row r="2447" spans="1:17" x14ac:dyDescent="0.25">
      <c r="A2447" s="1" t="s">
        <v>268</v>
      </c>
      <c r="B2447" s="1" t="s">
        <v>3466</v>
      </c>
      <c r="C2447" s="1" t="s">
        <v>3467</v>
      </c>
      <c r="D2447" s="1" t="s">
        <v>18</v>
      </c>
      <c r="E2447" s="1" t="s">
        <v>497</v>
      </c>
      <c r="F2447" s="1" t="s">
        <v>2032</v>
      </c>
      <c r="G2447" s="1" t="s">
        <v>14</v>
      </c>
      <c r="H2447" s="1" t="s">
        <v>494</v>
      </c>
      <c r="I2447" s="1" t="s">
        <v>508</v>
      </c>
      <c r="J2447" s="1" t="s">
        <v>14</v>
      </c>
      <c r="K2447" s="1" t="s">
        <v>14</v>
      </c>
      <c r="L2447" s="1" t="s">
        <v>14</v>
      </c>
      <c r="M2447" s="1" t="s">
        <v>509</v>
      </c>
      <c r="N2447" s="1" t="s">
        <v>12</v>
      </c>
      <c r="O2447" s="1" t="s">
        <v>14</v>
      </c>
      <c r="P2447" s="1" t="s">
        <v>14</v>
      </c>
      <c r="Q2447" s="1"/>
    </row>
    <row r="2448" spans="1:17" x14ac:dyDescent="0.25">
      <c r="A2448" s="1" t="s">
        <v>268</v>
      </c>
      <c r="B2448" s="1" t="s">
        <v>3466</v>
      </c>
      <c r="C2448" s="1" t="s">
        <v>3467</v>
      </c>
      <c r="D2448" s="1" t="s">
        <v>1953</v>
      </c>
      <c r="E2448" s="1" t="s">
        <v>585</v>
      </c>
      <c r="F2448" s="1" t="s">
        <v>3468</v>
      </c>
      <c r="G2448" s="1" t="s">
        <v>27</v>
      </c>
      <c r="H2448" s="1" t="s">
        <v>494</v>
      </c>
      <c r="I2448" s="1" t="s">
        <v>508</v>
      </c>
      <c r="J2448" s="1" t="s">
        <v>14</v>
      </c>
      <c r="K2448" s="1" t="s">
        <v>14</v>
      </c>
      <c r="L2448" s="1" t="s">
        <v>14</v>
      </c>
      <c r="M2448" s="1" t="s">
        <v>14</v>
      </c>
      <c r="N2448" s="1" t="s">
        <v>14</v>
      </c>
      <c r="O2448" s="1" t="s">
        <v>14</v>
      </c>
      <c r="P2448" s="1" t="s">
        <v>14</v>
      </c>
      <c r="Q2448" s="1"/>
    </row>
    <row r="2449" spans="1:17" x14ac:dyDescent="0.25">
      <c r="A2449" s="1" t="s">
        <v>268</v>
      </c>
      <c r="B2449" s="1" t="s">
        <v>3469</v>
      </c>
      <c r="C2449" s="1" t="s">
        <v>3470</v>
      </c>
      <c r="D2449" s="1" t="s">
        <v>18</v>
      </c>
      <c r="E2449" s="1" t="s">
        <v>497</v>
      </c>
      <c r="F2449" s="1" t="s">
        <v>2035</v>
      </c>
      <c r="G2449" s="1" t="s">
        <v>14</v>
      </c>
      <c r="H2449" s="1" t="s">
        <v>494</v>
      </c>
      <c r="I2449" s="1" t="s">
        <v>508</v>
      </c>
      <c r="J2449" s="1" t="s">
        <v>14</v>
      </c>
      <c r="K2449" s="1" t="s">
        <v>14</v>
      </c>
      <c r="L2449" s="1" t="s">
        <v>14</v>
      </c>
      <c r="M2449" s="1" t="s">
        <v>509</v>
      </c>
      <c r="N2449" s="1" t="s">
        <v>12</v>
      </c>
      <c r="O2449" s="1" t="s">
        <v>14</v>
      </c>
      <c r="P2449" s="1" t="s">
        <v>14</v>
      </c>
      <c r="Q2449" s="1"/>
    </row>
    <row r="2450" spans="1:17" x14ac:dyDescent="0.25">
      <c r="A2450" s="1" t="s">
        <v>268</v>
      </c>
      <c r="B2450" s="1" t="s">
        <v>3469</v>
      </c>
      <c r="C2450" s="1" t="s">
        <v>3470</v>
      </c>
      <c r="D2450" s="1" t="s">
        <v>1953</v>
      </c>
      <c r="E2450" s="1" t="s">
        <v>585</v>
      </c>
      <c r="F2450" s="1" t="s">
        <v>3471</v>
      </c>
      <c r="G2450" s="1" t="s">
        <v>27</v>
      </c>
      <c r="H2450" s="1" t="s">
        <v>494</v>
      </c>
      <c r="I2450" s="1" t="s">
        <v>508</v>
      </c>
      <c r="J2450" s="1" t="s">
        <v>14</v>
      </c>
      <c r="K2450" s="1" t="s">
        <v>14</v>
      </c>
      <c r="L2450" s="1" t="s">
        <v>509</v>
      </c>
      <c r="M2450" s="1" t="s">
        <v>509</v>
      </c>
      <c r="N2450" s="1" t="s">
        <v>14</v>
      </c>
      <c r="O2450" s="1" t="s">
        <v>14</v>
      </c>
      <c r="P2450" s="1" t="s">
        <v>14</v>
      </c>
      <c r="Q2450" s="1"/>
    </row>
    <row r="2451" spans="1:17" x14ac:dyDescent="0.25">
      <c r="A2451" s="1" t="s">
        <v>268</v>
      </c>
      <c r="B2451" s="1" t="s">
        <v>3472</v>
      </c>
      <c r="C2451" s="1" t="s">
        <v>3473</v>
      </c>
      <c r="D2451" s="1" t="s">
        <v>18</v>
      </c>
      <c r="E2451" s="1" t="s">
        <v>497</v>
      </c>
      <c r="F2451" s="1" t="s">
        <v>1984</v>
      </c>
      <c r="G2451" s="1" t="s">
        <v>14</v>
      </c>
      <c r="H2451" s="1" t="s">
        <v>499</v>
      </c>
      <c r="I2451" s="1" t="s">
        <v>14</v>
      </c>
      <c r="J2451" s="1" t="s">
        <v>500</v>
      </c>
      <c r="K2451" s="1" t="s">
        <v>14</v>
      </c>
      <c r="L2451" s="1" t="s">
        <v>14</v>
      </c>
      <c r="M2451" s="1" t="s">
        <v>14</v>
      </c>
      <c r="N2451" s="1" t="s">
        <v>12</v>
      </c>
      <c r="O2451" s="1" t="s">
        <v>14</v>
      </c>
      <c r="P2451" s="1" t="s">
        <v>14</v>
      </c>
      <c r="Q2451" s="1"/>
    </row>
    <row r="2452" spans="1:17" x14ac:dyDescent="0.25">
      <c r="A2452" s="1" t="s">
        <v>268</v>
      </c>
      <c r="B2452" s="1" t="s">
        <v>3472</v>
      </c>
      <c r="C2452" s="1" t="s">
        <v>3473</v>
      </c>
      <c r="D2452" s="1" t="s">
        <v>1953</v>
      </c>
      <c r="E2452" s="1" t="s">
        <v>585</v>
      </c>
      <c r="F2452" s="1" t="s">
        <v>3474</v>
      </c>
      <c r="G2452" s="1" t="s">
        <v>1167</v>
      </c>
      <c r="H2452" s="1" t="s">
        <v>499</v>
      </c>
      <c r="I2452" s="1" t="s">
        <v>14</v>
      </c>
      <c r="J2452" s="1" t="s">
        <v>500</v>
      </c>
      <c r="K2452" s="1" t="s">
        <v>14</v>
      </c>
      <c r="L2452" s="1" t="s">
        <v>14</v>
      </c>
      <c r="M2452" s="1" t="s">
        <v>14</v>
      </c>
      <c r="N2452" s="1" t="s">
        <v>14</v>
      </c>
      <c r="O2452" s="1" t="s">
        <v>14</v>
      </c>
      <c r="P2452" s="1" t="s">
        <v>14</v>
      </c>
      <c r="Q2452" s="1"/>
    </row>
    <row r="2453" spans="1:17" x14ac:dyDescent="0.25">
      <c r="A2453" s="1" t="s">
        <v>268</v>
      </c>
      <c r="B2453" s="1" t="s">
        <v>3475</v>
      </c>
      <c r="C2453" s="1" t="s">
        <v>3476</v>
      </c>
      <c r="D2453" s="1" t="s">
        <v>18</v>
      </c>
      <c r="E2453" s="1" t="s">
        <v>497</v>
      </c>
      <c r="F2453" s="1" t="s">
        <v>1987</v>
      </c>
      <c r="G2453" s="1" t="s">
        <v>14</v>
      </c>
      <c r="H2453" s="1" t="s">
        <v>499</v>
      </c>
      <c r="I2453" s="1" t="s">
        <v>14</v>
      </c>
      <c r="J2453" s="1" t="s">
        <v>500</v>
      </c>
      <c r="K2453" s="1" t="s">
        <v>14</v>
      </c>
      <c r="L2453" s="1" t="s">
        <v>14</v>
      </c>
      <c r="M2453" s="1" t="s">
        <v>14</v>
      </c>
      <c r="N2453" s="1" t="s">
        <v>12</v>
      </c>
      <c r="O2453" s="1" t="s">
        <v>14</v>
      </c>
      <c r="P2453" s="1" t="s">
        <v>14</v>
      </c>
      <c r="Q2453" s="1"/>
    </row>
    <row r="2454" spans="1:17" x14ac:dyDescent="0.25">
      <c r="A2454" s="1" t="s">
        <v>268</v>
      </c>
      <c r="B2454" s="1" t="s">
        <v>3475</v>
      </c>
      <c r="C2454" s="1" t="s">
        <v>3476</v>
      </c>
      <c r="D2454" s="1" t="s">
        <v>1953</v>
      </c>
      <c r="E2454" s="1" t="s">
        <v>585</v>
      </c>
      <c r="F2454" s="1" t="s">
        <v>3477</v>
      </c>
      <c r="G2454" s="1" t="s">
        <v>1167</v>
      </c>
      <c r="H2454" s="1" t="s">
        <v>499</v>
      </c>
      <c r="I2454" s="1" t="s">
        <v>14</v>
      </c>
      <c r="J2454" s="1" t="s">
        <v>500</v>
      </c>
      <c r="K2454" s="1" t="s">
        <v>14</v>
      </c>
      <c r="L2454" s="1" t="s">
        <v>14</v>
      </c>
      <c r="M2454" s="1" t="s">
        <v>14</v>
      </c>
      <c r="N2454" s="1" t="s">
        <v>14</v>
      </c>
      <c r="O2454" s="1" t="s">
        <v>14</v>
      </c>
      <c r="P2454" s="1" t="s">
        <v>14</v>
      </c>
      <c r="Q2454" s="1"/>
    </row>
    <row r="2455" spans="1:17" x14ac:dyDescent="0.25">
      <c r="A2455" s="1" t="s">
        <v>268</v>
      </c>
      <c r="B2455" s="1" t="s">
        <v>3478</v>
      </c>
      <c r="C2455" s="1" t="s">
        <v>3479</v>
      </c>
      <c r="D2455" s="1" t="s">
        <v>18</v>
      </c>
      <c r="E2455" s="1" t="s">
        <v>497</v>
      </c>
      <c r="F2455" s="1" t="s">
        <v>2044</v>
      </c>
      <c r="G2455" s="1" t="s">
        <v>14</v>
      </c>
      <c r="H2455" s="1" t="s">
        <v>499</v>
      </c>
      <c r="I2455" s="1" t="s">
        <v>14</v>
      </c>
      <c r="J2455" s="1" t="s">
        <v>500</v>
      </c>
      <c r="K2455" s="1" t="s">
        <v>14</v>
      </c>
      <c r="L2455" s="1" t="s">
        <v>14</v>
      </c>
      <c r="M2455" s="1" t="s">
        <v>14</v>
      </c>
      <c r="N2455" s="1" t="s">
        <v>12</v>
      </c>
      <c r="O2455" s="1" t="s">
        <v>14</v>
      </c>
      <c r="P2455" s="1" t="s">
        <v>14</v>
      </c>
      <c r="Q2455" s="1"/>
    </row>
    <row r="2456" spans="1:17" x14ac:dyDescent="0.25">
      <c r="A2456" s="1" t="s">
        <v>268</v>
      </c>
      <c r="B2456" s="1" t="s">
        <v>3478</v>
      </c>
      <c r="C2456" s="1" t="s">
        <v>3479</v>
      </c>
      <c r="D2456" s="1" t="s">
        <v>1953</v>
      </c>
      <c r="E2456" s="1" t="s">
        <v>585</v>
      </c>
      <c r="F2456" s="1" t="s">
        <v>3480</v>
      </c>
      <c r="G2456" s="1" t="s">
        <v>1167</v>
      </c>
      <c r="H2456" s="1" t="s">
        <v>499</v>
      </c>
      <c r="I2456" s="1" t="s">
        <v>14</v>
      </c>
      <c r="J2456" s="1" t="s">
        <v>500</v>
      </c>
      <c r="K2456" s="1" t="s">
        <v>14</v>
      </c>
      <c r="L2456" s="1" t="s">
        <v>14</v>
      </c>
      <c r="M2456" s="1" t="s">
        <v>14</v>
      </c>
      <c r="N2456" s="1" t="s">
        <v>14</v>
      </c>
      <c r="O2456" s="1" t="s">
        <v>14</v>
      </c>
      <c r="P2456" s="1" t="s">
        <v>14</v>
      </c>
      <c r="Q2456" s="1"/>
    </row>
    <row r="2457" spans="1:17" x14ac:dyDescent="0.25">
      <c r="A2457" s="1" t="s">
        <v>268</v>
      </c>
      <c r="B2457" s="1" t="s">
        <v>3481</v>
      </c>
      <c r="C2457" s="1" t="s">
        <v>3482</v>
      </c>
      <c r="D2457" s="1" t="s">
        <v>18</v>
      </c>
      <c r="E2457" s="1" t="s">
        <v>497</v>
      </c>
      <c r="F2457" s="1" t="s">
        <v>2047</v>
      </c>
      <c r="G2457" s="1" t="s">
        <v>14</v>
      </c>
      <c r="H2457" s="1" t="s">
        <v>499</v>
      </c>
      <c r="I2457" s="1" t="s">
        <v>14</v>
      </c>
      <c r="J2457" s="1" t="s">
        <v>500</v>
      </c>
      <c r="K2457" s="1" t="s">
        <v>14</v>
      </c>
      <c r="L2457" s="1" t="s">
        <v>14</v>
      </c>
      <c r="M2457" s="1" t="s">
        <v>14</v>
      </c>
      <c r="N2457" s="1" t="s">
        <v>12</v>
      </c>
      <c r="O2457" s="1" t="s">
        <v>14</v>
      </c>
      <c r="P2457" s="1" t="s">
        <v>14</v>
      </c>
      <c r="Q2457" s="1"/>
    </row>
    <row r="2458" spans="1:17" x14ac:dyDescent="0.25">
      <c r="A2458" s="1" t="s">
        <v>268</v>
      </c>
      <c r="B2458" s="1" t="s">
        <v>3481</v>
      </c>
      <c r="C2458" s="1" t="s">
        <v>3482</v>
      </c>
      <c r="D2458" s="1" t="s">
        <v>1953</v>
      </c>
      <c r="E2458" s="1" t="s">
        <v>585</v>
      </c>
      <c r="F2458" s="1" t="s">
        <v>3483</v>
      </c>
      <c r="G2458" s="1" t="s">
        <v>1167</v>
      </c>
      <c r="H2458" s="1" t="s">
        <v>499</v>
      </c>
      <c r="I2458" s="1" t="s">
        <v>14</v>
      </c>
      <c r="J2458" s="1" t="s">
        <v>500</v>
      </c>
      <c r="K2458" s="1" t="s">
        <v>14</v>
      </c>
      <c r="L2458" s="1" t="s">
        <v>14</v>
      </c>
      <c r="M2458" s="1" t="s">
        <v>14</v>
      </c>
      <c r="N2458" s="1" t="s">
        <v>14</v>
      </c>
      <c r="O2458" s="1" t="s">
        <v>14</v>
      </c>
      <c r="P2458" s="1" t="s">
        <v>14</v>
      </c>
      <c r="Q2458" s="1"/>
    </row>
    <row r="2459" spans="1:17" x14ac:dyDescent="0.25">
      <c r="A2459" s="1" t="s">
        <v>268</v>
      </c>
      <c r="B2459" s="1" t="s">
        <v>3484</v>
      </c>
      <c r="C2459" s="1" t="s">
        <v>3485</v>
      </c>
      <c r="D2459" s="1" t="s">
        <v>12</v>
      </c>
      <c r="E2459" s="1" t="s">
        <v>502</v>
      </c>
      <c r="F2459" s="1" t="s">
        <v>14</v>
      </c>
      <c r="G2459" s="1" t="s">
        <v>14</v>
      </c>
      <c r="H2459" s="1" t="s">
        <v>14</v>
      </c>
      <c r="I2459" s="1" t="s">
        <v>14</v>
      </c>
      <c r="J2459" s="1" t="s">
        <v>14</v>
      </c>
      <c r="K2459" s="1" t="s">
        <v>14</v>
      </c>
      <c r="L2459" s="1" t="s">
        <v>14</v>
      </c>
      <c r="M2459" s="1" t="s">
        <v>14</v>
      </c>
      <c r="N2459" s="1" t="s">
        <v>14</v>
      </c>
      <c r="O2459" s="1" t="s">
        <v>14</v>
      </c>
      <c r="P2459" s="1" t="s">
        <v>14</v>
      </c>
      <c r="Q2459" s="1"/>
    </row>
    <row r="2460" spans="1:17" x14ac:dyDescent="0.25">
      <c r="A2460" s="1" t="s">
        <v>268</v>
      </c>
      <c r="B2460" s="1" t="s">
        <v>3486</v>
      </c>
      <c r="C2460" s="1" t="s">
        <v>3487</v>
      </c>
      <c r="D2460" s="1" t="s">
        <v>18</v>
      </c>
      <c r="E2460" s="1" t="s">
        <v>497</v>
      </c>
      <c r="F2460" s="1" t="s">
        <v>2682</v>
      </c>
      <c r="G2460" s="1" t="s">
        <v>14</v>
      </c>
      <c r="H2460" s="1" t="s">
        <v>494</v>
      </c>
      <c r="I2460" s="1" t="s">
        <v>505</v>
      </c>
      <c r="J2460" s="1" t="s">
        <v>252</v>
      </c>
      <c r="K2460" s="1" t="s">
        <v>14</v>
      </c>
      <c r="L2460" s="1" t="s">
        <v>14</v>
      </c>
      <c r="M2460" s="1" t="s">
        <v>14</v>
      </c>
      <c r="N2460" s="1" t="s">
        <v>14</v>
      </c>
      <c r="O2460" s="1" t="s">
        <v>14</v>
      </c>
      <c r="P2460" s="1" t="s">
        <v>14</v>
      </c>
      <c r="Q2460" s="1"/>
    </row>
    <row r="2461" spans="1:17" x14ac:dyDescent="0.25">
      <c r="A2461" s="1" t="s">
        <v>268</v>
      </c>
      <c r="B2461" s="1" t="s">
        <v>3488</v>
      </c>
      <c r="C2461" s="1" t="s">
        <v>3489</v>
      </c>
      <c r="D2461" s="1" t="s">
        <v>18</v>
      </c>
      <c r="E2461" s="1" t="s">
        <v>497</v>
      </c>
      <c r="F2461" s="1" t="s">
        <v>3490</v>
      </c>
      <c r="G2461" s="1" t="s">
        <v>14</v>
      </c>
      <c r="H2461" s="1" t="s">
        <v>499</v>
      </c>
      <c r="I2461" s="1" t="s">
        <v>14</v>
      </c>
      <c r="J2461" s="1" t="s">
        <v>500</v>
      </c>
      <c r="K2461" s="1" t="s">
        <v>14</v>
      </c>
      <c r="L2461" s="1" t="s">
        <v>14</v>
      </c>
      <c r="M2461" s="1" t="s">
        <v>14</v>
      </c>
      <c r="N2461" s="1" t="s">
        <v>12</v>
      </c>
      <c r="O2461" s="1" t="s">
        <v>14</v>
      </c>
      <c r="P2461" s="1" t="s">
        <v>14</v>
      </c>
      <c r="Q2461" s="1"/>
    </row>
    <row r="2462" spans="1:17" x14ac:dyDescent="0.25">
      <c r="A2462" s="1" t="s">
        <v>268</v>
      </c>
      <c r="B2462" s="1" t="s">
        <v>3488</v>
      </c>
      <c r="C2462" s="1" t="s">
        <v>3489</v>
      </c>
      <c r="D2462" s="1" t="s">
        <v>1953</v>
      </c>
      <c r="E2462" s="1" t="s">
        <v>585</v>
      </c>
      <c r="F2462" s="1" t="s">
        <v>3491</v>
      </c>
      <c r="G2462" s="1" t="s">
        <v>27</v>
      </c>
      <c r="H2462" s="1" t="s">
        <v>499</v>
      </c>
      <c r="I2462" s="1" t="s">
        <v>14</v>
      </c>
      <c r="J2462" s="1" t="s">
        <v>500</v>
      </c>
      <c r="K2462" s="1" t="s">
        <v>14</v>
      </c>
      <c r="L2462" s="1" t="s">
        <v>14</v>
      </c>
      <c r="M2462" s="1" t="s">
        <v>14</v>
      </c>
      <c r="N2462" s="1" t="s">
        <v>14</v>
      </c>
      <c r="O2462" s="1" t="s">
        <v>14</v>
      </c>
      <c r="P2462" s="1" t="s">
        <v>14</v>
      </c>
      <c r="Q2462" s="1" t="s">
        <v>262</v>
      </c>
    </row>
    <row r="2463" spans="1:17" x14ac:dyDescent="0.25">
      <c r="A2463" s="1" t="s">
        <v>268</v>
      </c>
      <c r="B2463" s="1" t="s">
        <v>3492</v>
      </c>
      <c r="C2463" s="1" t="s">
        <v>3493</v>
      </c>
      <c r="D2463" s="1" t="s">
        <v>18</v>
      </c>
      <c r="E2463" s="1" t="s">
        <v>497</v>
      </c>
      <c r="F2463" s="1" t="s">
        <v>3494</v>
      </c>
      <c r="G2463" s="1" t="s">
        <v>14</v>
      </c>
      <c r="H2463" s="1" t="s">
        <v>499</v>
      </c>
      <c r="I2463" s="1" t="s">
        <v>14</v>
      </c>
      <c r="J2463" s="1" t="s">
        <v>500</v>
      </c>
      <c r="K2463" s="1" t="s">
        <v>14</v>
      </c>
      <c r="L2463" s="1" t="s">
        <v>14</v>
      </c>
      <c r="M2463" s="1" t="s">
        <v>14</v>
      </c>
      <c r="N2463" s="1" t="s">
        <v>12</v>
      </c>
      <c r="O2463" s="1" t="s">
        <v>14</v>
      </c>
      <c r="P2463" s="1" t="s">
        <v>14</v>
      </c>
      <c r="Q2463" s="1"/>
    </row>
    <row r="2464" spans="1:17" x14ac:dyDescent="0.25">
      <c r="A2464" s="1" t="s">
        <v>268</v>
      </c>
      <c r="B2464" s="1" t="s">
        <v>3492</v>
      </c>
      <c r="C2464" s="1" t="s">
        <v>3493</v>
      </c>
      <c r="D2464" s="1" t="s">
        <v>1953</v>
      </c>
      <c r="E2464" s="1" t="s">
        <v>585</v>
      </c>
      <c r="F2464" s="1" t="s">
        <v>3495</v>
      </c>
      <c r="G2464" s="1" t="s">
        <v>27</v>
      </c>
      <c r="H2464" s="1" t="s">
        <v>499</v>
      </c>
      <c r="I2464" s="1" t="s">
        <v>14</v>
      </c>
      <c r="J2464" s="1" t="s">
        <v>500</v>
      </c>
      <c r="K2464" s="1" t="s">
        <v>14</v>
      </c>
      <c r="L2464" s="1" t="s">
        <v>14</v>
      </c>
      <c r="M2464" s="1" t="s">
        <v>14</v>
      </c>
      <c r="N2464" s="1" t="s">
        <v>14</v>
      </c>
      <c r="O2464" s="1" t="s">
        <v>14</v>
      </c>
      <c r="P2464" s="1" t="s">
        <v>14</v>
      </c>
      <c r="Q2464" s="1" t="s">
        <v>262</v>
      </c>
    </row>
    <row r="2465" spans="1:17" x14ac:dyDescent="0.25">
      <c r="A2465" s="1" t="s">
        <v>268</v>
      </c>
      <c r="B2465" s="1" t="s">
        <v>3496</v>
      </c>
      <c r="C2465" s="1" t="s">
        <v>3497</v>
      </c>
      <c r="D2465" s="1" t="s">
        <v>18</v>
      </c>
      <c r="E2465" s="1" t="s">
        <v>497</v>
      </c>
      <c r="F2465" s="1" t="s">
        <v>3498</v>
      </c>
      <c r="G2465" s="1" t="s">
        <v>14</v>
      </c>
      <c r="H2465" s="1" t="s">
        <v>499</v>
      </c>
      <c r="I2465" s="1" t="s">
        <v>14</v>
      </c>
      <c r="J2465" s="1" t="s">
        <v>500</v>
      </c>
      <c r="K2465" s="1" t="s">
        <v>14</v>
      </c>
      <c r="L2465" s="1" t="s">
        <v>14</v>
      </c>
      <c r="M2465" s="1" t="s">
        <v>14</v>
      </c>
      <c r="N2465" s="1" t="s">
        <v>12</v>
      </c>
      <c r="O2465" s="1" t="s">
        <v>14</v>
      </c>
      <c r="P2465" s="1" t="s">
        <v>14</v>
      </c>
      <c r="Q2465" s="1"/>
    </row>
    <row r="2466" spans="1:17" x14ac:dyDescent="0.25">
      <c r="A2466" s="1" t="s">
        <v>268</v>
      </c>
      <c r="B2466" s="1" t="s">
        <v>3496</v>
      </c>
      <c r="C2466" s="1" t="s">
        <v>3497</v>
      </c>
      <c r="D2466" s="1" t="s">
        <v>1953</v>
      </c>
      <c r="E2466" s="1" t="s">
        <v>585</v>
      </c>
      <c r="F2466" s="1" t="s">
        <v>3499</v>
      </c>
      <c r="G2466" s="1" t="s">
        <v>27</v>
      </c>
      <c r="H2466" s="1" t="s">
        <v>499</v>
      </c>
      <c r="I2466" s="1" t="s">
        <v>14</v>
      </c>
      <c r="J2466" s="1" t="s">
        <v>500</v>
      </c>
      <c r="K2466" s="1" t="s">
        <v>14</v>
      </c>
      <c r="L2466" s="1" t="s">
        <v>14</v>
      </c>
      <c r="M2466" s="1" t="s">
        <v>14</v>
      </c>
      <c r="N2466" s="1" t="s">
        <v>14</v>
      </c>
      <c r="O2466" s="1" t="s">
        <v>14</v>
      </c>
      <c r="P2466" s="1" t="s">
        <v>14</v>
      </c>
      <c r="Q2466" s="1" t="s">
        <v>262</v>
      </c>
    </row>
    <row r="2467" spans="1:17" x14ac:dyDescent="0.25">
      <c r="A2467" s="1" t="s">
        <v>268</v>
      </c>
      <c r="B2467" s="1" t="s">
        <v>3500</v>
      </c>
      <c r="C2467" s="1" t="s">
        <v>3501</v>
      </c>
      <c r="D2467" s="1" t="s">
        <v>18</v>
      </c>
      <c r="E2467" s="1" t="s">
        <v>497</v>
      </c>
      <c r="F2467" s="1" t="s">
        <v>3502</v>
      </c>
      <c r="G2467" s="1" t="s">
        <v>14</v>
      </c>
      <c r="H2467" s="1" t="s">
        <v>499</v>
      </c>
      <c r="I2467" s="1" t="s">
        <v>14</v>
      </c>
      <c r="J2467" s="1" t="s">
        <v>500</v>
      </c>
      <c r="K2467" s="1" t="s">
        <v>14</v>
      </c>
      <c r="L2467" s="1" t="s">
        <v>14</v>
      </c>
      <c r="M2467" s="1" t="s">
        <v>14</v>
      </c>
      <c r="N2467" s="1" t="s">
        <v>12</v>
      </c>
      <c r="O2467" s="1" t="s">
        <v>14</v>
      </c>
      <c r="P2467" s="1" t="s">
        <v>14</v>
      </c>
      <c r="Q2467" s="1"/>
    </row>
    <row r="2468" spans="1:17" x14ac:dyDescent="0.25">
      <c r="A2468" s="1" t="s">
        <v>268</v>
      </c>
      <c r="B2468" s="1" t="s">
        <v>3500</v>
      </c>
      <c r="C2468" s="1" t="s">
        <v>3501</v>
      </c>
      <c r="D2468" s="1" t="s">
        <v>1953</v>
      </c>
      <c r="E2468" s="1" t="s">
        <v>585</v>
      </c>
      <c r="F2468" s="1" t="s">
        <v>3503</v>
      </c>
      <c r="G2468" s="1" t="s">
        <v>27</v>
      </c>
      <c r="H2468" s="1" t="s">
        <v>499</v>
      </c>
      <c r="I2468" s="1" t="s">
        <v>14</v>
      </c>
      <c r="J2468" s="1" t="s">
        <v>500</v>
      </c>
      <c r="K2468" s="1" t="s">
        <v>14</v>
      </c>
      <c r="L2468" s="1" t="s">
        <v>14</v>
      </c>
      <c r="M2468" s="1" t="s">
        <v>14</v>
      </c>
      <c r="N2468" s="1" t="s">
        <v>14</v>
      </c>
      <c r="O2468" s="1" t="s">
        <v>14</v>
      </c>
      <c r="P2468" s="1" t="s">
        <v>14</v>
      </c>
      <c r="Q2468" s="1" t="s">
        <v>262</v>
      </c>
    </row>
    <row r="2469" spans="1:17" x14ac:dyDescent="0.25">
      <c r="A2469" s="1" t="s">
        <v>268</v>
      </c>
      <c r="B2469" s="1" t="s">
        <v>3504</v>
      </c>
      <c r="C2469" s="1" t="s">
        <v>3505</v>
      </c>
      <c r="D2469" s="1" t="s">
        <v>18</v>
      </c>
      <c r="E2469" s="1" t="s">
        <v>497</v>
      </c>
      <c r="F2469" s="1" t="s">
        <v>3506</v>
      </c>
      <c r="G2469" s="1" t="s">
        <v>14</v>
      </c>
      <c r="H2469" s="1" t="s">
        <v>499</v>
      </c>
      <c r="I2469" s="1" t="s">
        <v>14</v>
      </c>
      <c r="J2469" s="1" t="s">
        <v>500</v>
      </c>
      <c r="K2469" s="1" t="s">
        <v>14</v>
      </c>
      <c r="L2469" s="1" t="s">
        <v>14</v>
      </c>
      <c r="M2469" s="1" t="s">
        <v>14</v>
      </c>
      <c r="N2469" s="1" t="s">
        <v>12</v>
      </c>
      <c r="O2469" s="1" t="s">
        <v>14</v>
      </c>
      <c r="P2469" s="1" t="s">
        <v>14</v>
      </c>
      <c r="Q2469" s="1"/>
    </row>
    <row r="2470" spans="1:17" x14ac:dyDescent="0.25">
      <c r="A2470" s="1" t="s">
        <v>268</v>
      </c>
      <c r="B2470" s="1" t="s">
        <v>3504</v>
      </c>
      <c r="C2470" s="1" t="s">
        <v>3505</v>
      </c>
      <c r="D2470" s="1" t="s">
        <v>1953</v>
      </c>
      <c r="E2470" s="1" t="s">
        <v>585</v>
      </c>
      <c r="F2470" s="1" t="s">
        <v>3507</v>
      </c>
      <c r="G2470" s="1" t="s">
        <v>27</v>
      </c>
      <c r="H2470" s="1" t="s">
        <v>499</v>
      </c>
      <c r="I2470" s="1" t="s">
        <v>14</v>
      </c>
      <c r="J2470" s="1" t="s">
        <v>500</v>
      </c>
      <c r="K2470" s="1" t="s">
        <v>14</v>
      </c>
      <c r="L2470" s="1" t="s">
        <v>14</v>
      </c>
      <c r="M2470" s="1" t="s">
        <v>14</v>
      </c>
      <c r="N2470" s="1" t="s">
        <v>14</v>
      </c>
      <c r="O2470" s="1" t="s">
        <v>14</v>
      </c>
      <c r="P2470" s="1" t="s">
        <v>14</v>
      </c>
      <c r="Q2470" s="1" t="s">
        <v>262</v>
      </c>
    </row>
    <row r="2471" spans="1:17" x14ac:dyDescent="0.25">
      <c r="A2471" s="1" t="s">
        <v>268</v>
      </c>
      <c r="B2471" s="1" t="s">
        <v>3508</v>
      </c>
      <c r="C2471" s="1" t="s">
        <v>3509</v>
      </c>
      <c r="D2471" s="1" t="s">
        <v>18</v>
      </c>
      <c r="E2471" s="1" t="s">
        <v>497</v>
      </c>
      <c r="F2471" s="1" t="s">
        <v>3510</v>
      </c>
      <c r="G2471" s="1" t="s">
        <v>14</v>
      </c>
      <c r="H2471" s="1" t="s">
        <v>499</v>
      </c>
      <c r="I2471" s="1" t="s">
        <v>14</v>
      </c>
      <c r="J2471" s="1" t="s">
        <v>500</v>
      </c>
      <c r="K2471" s="1" t="s">
        <v>14</v>
      </c>
      <c r="L2471" s="1" t="s">
        <v>14</v>
      </c>
      <c r="M2471" s="1" t="s">
        <v>14</v>
      </c>
      <c r="N2471" s="1" t="s">
        <v>12</v>
      </c>
      <c r="O2471" s="1" t="s">
        <v>14</v>
      </c>
      <c r="P2471" s="1" t="s">
        <v>14</v>
      </c>
      <c r="Q2471" s="1"/>
    </row>
    <row r="2472" spans="1:17" x14ac:dyDescent="0.25">
      <c r="A2472" s="1" t="s">
        <v>268</v>
      </c>
      <c r="B2472" s="1" t="s">
        <v>3508</v>
      </c>
      <c r="C2472" s="1" t="s">
        <v>3509</v>
      </c>
      <c r="D2472" s="1" t="s">
        <v>1953</v>
      </c>
      <c r="E2472" s="1" t="s">
        <v>585</v>
      </c>
      <c r="F2472" s="1" t="s">
        <v>3511</v>
      </c>
      <c r="G2472" s="1" t="s">
        <v>27</v>
      </c>
      <c r="H2472" s="1" t="s">
        <v>499</v>
      </c>
      <c r="I2472" s="1" t="s">
        <v>14</v>
      </c>
      <c r="J2472" s="1" t="s">
        <v>500</v>
      </c>
      <c r="K2472" s="1" t="s">
        <v>14</v>
      </c>
      <c r="L2472" s="1" t="s">
        <v>14</v>
      </c>
      <c r="M2472" s="1" t="s">
        <v>14</v>
      </c>
      <c r="N2472" s="1" t="s">
        <v>14</v>
      </c>
      <c r="O2472" s="1" t="s">
        <v>14</v>
      </c>
      <c r="P2472" s="1" t="s">
        <v>14</v>
      </c>
      <c r="Q2472" s="1" t="s">
        <v>262</v>
      </c>
    </row>
    <row r="2473" spans="1:17" x14ac:dyDescent="0.25">
      <c r="A2473" s="1" t="s">
        <v>268</v>
      </c>
      <c r="B2473" s="1" t="s">
        <v>3512</v>
      </c>
      <c r="C2473" s="1" t="s">
        <v>3513</v>
      </c>
      <c r="D2473" s="1" t="s">
        <v>18</v>
      </c>
      <c r="E2473" s="1" t="s">
        <v>497</v>
      </c>
      <c r="F2473" s="1" t="s">
        <v>3514</v>
      </c>
      <c r="G2473" s="1" t="s">
        <v>14</v>
      </c>
      <c r="H2473" s="1" t="s">
        <v>499</v>
      </c>
      <c r="I2473" s="1" t="s">
        <v>14</v>
      </c>
      <c r="J2473" s="1" t="s">
        <v>500</v>
      </c>
      <c r="K2473" s="1" t="s">
        <v>14</v>
      </c>
      <c r="L2473" s="1" t="s">
        <v>14</v>
      </c>
      <c r="M2473" s="1" t="s">
        <v>14</v>
      </c>
      <c r="N2473" s="1" t="s">
        <v>12</v>
      </c>
      <c r="O2473" s="1" t="s">
        <v>14</v>
      </c>
      <c r="P2473" s="1" t="s">
        <v>14</v>
      </c>
      <c r="Q2473" s="1"/>
    </row>
    <row r="2474" spans="1:17" x14ac:dyDescent="0.25">
      <c r="A2474" s="1" t="s">
        <v>268</v>
      </c>
      <c r="B2474" s="1" t="s">
        <v>3512</v>
      </c>
      <c r="C2474" s="1" t="s">
        <v>3513</v>
      </c>
      <c r="D2474" s="1" t="s">
        <v>1953</v>
      </c>
      <c r="E2474" s="1" t="s">
        <v>585</v>
      </c>
      <c r="F2474" s="1" t="s">
        <v>3515</v>
      </c>
      <c r="G2474" s="1" t="s">
        <v>27</v>
      </c>
      <c r="H2474" s="1" t="s">
        <v>499</v>
      </c>
      <c r="I2474" s="1" t="s">
        <v>14</v>
      </c>
      <c r="J2474" s="1" t="s">
        <v>500</v>
      </c>
      <c r="K2474" s="1" t="s">
        <v>14</v>
      </c>
      <c r="L2474" s="1" t="s">
        <v>14</v>
      </c>
      <c r="M2474" s="1" t="s">
        <v>14</v>
      </c>
      <c r="N2474" s="1" t="s">
        <v>14</v>
      </c>
      <c r="O2474" s="1" t="s">
        <v>14</v>
      </c>
      <c r="P2474" s="1" t="s">
        <v>14</v>
      </c>
      <c r="Q2474" s="1" t="s">
        <v>262</v>
      </c>
    </row>
    <row r="2475" spans="1:17" x14ac:dyDescent="0.25">
      <c r="A2475" s="1" t="s">
        <v>268</v>
      </c>
      <c r="B2475" s="1" t="s">
        <v>3516</v>
      </c>
      <c r="C2475" s="1" t="s">
        <v>3517</v>
      </c>
      <c r="D2475" s="1" t="s">
        <v>18</v>
      </c>
      <c r="E2475" s="1" t="s">
        <v>497</v>
      </c>
      <c r="F2475" s="1" t="s">
        <v>3518</v>
      </c>
      <c r="G2475" s="1" t="s">
        <v>14</v>
      </c>
      <c r="H2475" s="1" t="s">
        <v>499</v>
      </c>
      <c r="I2475" s="1" t="s">
        <v>14</v>
      </c>
      <c r="J2475" s="1" t="s">
        <v>500</v>
      </c>
      <c r="K2475" s="1" t="s">
        <v>14</v>
      </c>
      <c r="L2475" s="1" t="s">
        <v>14</v>
      </c>
      <c r="M2475" s="1" t="s">
        <v>14</v>
      </c>
      <c r="N2475" s="1" t="s">
        <v>12</v>
      </c>
      <c r="O2475" s="1" t="s">
        <v>14</v>
      </c>
      <c r="P2475" s="1" t="s">
        <v>14</v>
      </c>
      <c r="Q2475" s="1"/>
    </row>
    <row r="2476" spans="1:17" x14ac:dyDescent="0.25">
      <c r="A2476" s="1" t="s">
        <v>268</v>
      </c>
      <c r="B2476" s="1" t="s">
        <v>3516</v>
      </c>
      <c r="C2476" s="1" t="s">
        <v>3517</v>
      </c>
      <c r="D2476" s="1" t="s">
        <v>1953</v>
      </c>
      <c r="E2476" s="1" t="s">
        <v>585</v>
      </c>
      <c r="F2476" s="1" t="s">
        <v>3519</v>
      </c>
      <c r="G2476" s="1" t="s">
        <v>27</v>
      </c>
      <c r="H2476" s="1" t="s">
        <v>499</v>
      </c>
      <c r="I2476" s="1" t="s">
        <v>14</v>
      </c>
      <c r="J2476" s="1" t="s">
        <v>500</v>
      </c>
      <c r="K2476" s="1" t="s">
        <v>14</v>
      </c>
      <c r="L2476" s="1" t="s">
        <v>14</v>
      </c>
      <c r="M2476" s="1" t="s">
        <v>14</v>
      </c>
      <c r="N2476" s="1" t="s">
        <v>14</v>
      </c>
      <c r="O2476" s="1" t="s">
        <v>14</v>
      </c>
      <c r="P2476" s="1" t="s">
        <v>14</v>
      </c>
      <c r="Q2476" s="1" t="s">
        <v>262</v>
      </c>
    </row>
    <row r="2477" spans="1:17" x14ac:dyDescent="0.25">
      <c r="A2477" s="1" t="s">
        <v>268</v>
      </c>
      <c r="B2477" s="1" t="s">
        <v>3520</v>
      </c>
      <c r="C2477" s="1" t="s">
        <v>3521</v>
      </c>
      <c r="D2477" s="1" t="s">
        <v>18</v>
      </c>
      <c r="E2477" s="1" t="s">
        <v>497</v>
      </c>
      <c r="F2477" s="1" t="s">
        <v>3522</v>
      </c>
      <c r="G2477" s="1" t="s">
        <v>14</v>
      </c>
      <c r="H2477" s="1" t="s">
        <v>499</v>
      </c>
      <c r="I2477" s="1" t="s">
        <v>14</v>
      </c>
      <c r="J2477" s="1" t="s">
        <v>500</v>
      </c>
      <c r="K2477" s="1" t="s">
        <v>14</v>
      </c>
      <c r="L2477" s="1" t="s">
        <v>14</v>
      </c>
      <c r="M2477" s="1" t="s">
        <v>14</v>
      </c>
      <c r="N2477" s="1" t="s">
        <v>12</v>
      </c>
      <c r="O2477" s="1" t="s">
        <v>14</v>
      </c>
      <c r="P2477" s="1" t="s">
        <v>14</v>
      </c>
      <c r="Q2477" s="1"/>
    </row>
    <row r="2478" spans="1:17" x14ac:dyDescent="0.25">
      <c r="A2478" s="1" t="s">
        <v>268</v>
      </c>
      <c r="B2478" s="1" t="s">
        <v>3520</v>
      </c>
      <c r="C2478" s="1" t="s">
        <v>3521</v>
      </c>
      <c r="D2478" s="1" t="s">
        <v>1953</v>
      </c>
      <c r="E2478" s="1" t="s">
        <v>585</v>
      </c>
      <c r="F2478" s="1" t="s">
        <v>3523</v>
      </c>
      <c r="G2478" s="1" t="s">
        <v>27</v>
      </c>
      <c r="H2478" s="1" t="s">
        <v>499</v>
      </c>
      <c r="I2478" s="1" t="s">
        <v>14</v>
      </c>
      <c r="J2478" s="1" t="s">
        <v>500</v>
      </c>
      <c r="K2478" s="1" t="s">
        <v>14</v>
      </c>
      <c r="L2478" s="1" t="s">
        <v>14</v>
      </c>
      <c r="M2478" s="1" t="s">
        <v>14</v>
      </c>
      <c r="N2478" s="1" t="s">
        <v>14</v>
      </c>
      <c r="O2478" s="1" t="s">
        <v>14</v>
      </c>
      <c r="P2478" s="1" t="s">
        <v>14</v>
      </c>
      <c r="Q2478" s="1" t="s">
        <v>262</v>
      </c>
    </row>
    <row r="2479" spans="1:17" x14ac:dyDescent="0.25">
      <c r="A2479" s="1" t="s">
        <v>268</v>
      </c>
      <c r="B2479" s="1" t="s">
        <v>3524</v>
      </c>
      <c r="C2479" s="1" t="s">
        <v>3525</v>
      </c>
      <c r="D2479" s="1" t="s">
        <v>18</v>
      </c>
      <c r="E2479" s="1" t="s">
        <v>497</v>
      </c>
      <c r="F2479" s="1" t="s">
        <v>3526</v>
      </c>
      <c r="G2479" s="1" t="s">
        <v>14</v>
      </c>
      <c r="H2479" s="1" t="s">
        <v>499</v>
      </c>
      <c r="I2479" s="1" t="s">
        <v>14</v>
      </c>
      <c r="J2479" s="1" t="s">
        <v>500</v>
      </c>
      <c r="K2479" s="1" t="s">
        <v>14</v>
      </c>
      <c r="L2479" s="1" t="s">
        <v>14</v>
      </c>
      <c r="M2479" s="1" t="s">
        <v>14</v>
      </c>
      <c r="N2479" s="1" t="s">
        <v>12</v>
      </c>
      <c r="O2479" s="1" t="s">
        <v>14</v>
      </c>
      <c r="P2479" s="1" t="s">
        <v>14</v>
      </c>
      <c r="Q2479" s="1"/>
    </row>
    <row r="2480" spans="1:17" x14ac:dyDescent="0.25">
      <c r="A2480" s="1" t="s">
        <v>268</v>
      </c>
      <c r="B2480" s="1" t="s">
        <v>3524</v>
      </c>
      <c r="C2480" s="1" t="s">
        <v>3525</v>
      </c>
      <c r="D2480" s="1" t="s">
        <v>1953</v>
      </c>
      <c r="E2480" s="1" t="s">
        <v>585</v>
      </c>
      <c r="F2480" s="1" t="s">
        <v>3527</v>
      </c>
      <c r="G2480" s="1" t="s">
        <v>27</v>
      </c>
      <c r="H2480" s="1" t="s">
        <v>499</v>
      </c>
      <c r="I2480" s="1" t="s">
        <v>14</v>
      </c>
      <c r="J2480" s="1" t="s">
        <v>500</v>
      </c>
      <c r="K2480" s="1" t="s">
        <v>14</v>
      </c>
      <c r="L2480" s="1" t="s">
        <v>14</v>
      </c>
      <c r="M2480" s="1" t="s">
        <v>14</v>
      </c>
      <c r="N2480" s="1" t="s">
        <v>14</v>
      </c>
      <c r="O2480" s="1" t="s">
        <v>14</v>
      </c>
      <c r="P2480" s="1" t="s">
        <v>14</v>
      </c>
      <c r="Q2480" s="1" t="s">
        <v>262</v>
      </c>
    </row>
    <row r="2481" spans="1:17" x14ac:dyDescent="0.25">
      <c r="A2481" s="1" t="s">
        <v>268</v>
      </c>
      <c r="B2481" s="1" t="s">
        <v>3528</v>
      </c>
      <c r="C2481" s="1" t="s">
        <v>3529</v>
      </c>
      <c r="D2481" s="1" t="s">
        <v>18</v>
      </c>
      <c r="E2481" s="1" t="s">
        <v>497</v>
      </c>
      <c r="F2481" s="1" t="s">
        <v>3530</v>
      </c>
      <c r="G2481" s="1" t="s">
        <v>14</v>
      </c>
      <c r="H2481" s="1" t="s">
        <v>499</v>
      </c>
      <c r="I2481" s="1" t="s">
        <v>14</v>
      </c>
      <c r="J2481" s="1" t="s">
        <v>500</v>
      </c>
      <c r="K2481" s="1" t="s">
        <v>14</v>
      </c>
      <c r="L2481" s="1" t="s">
        <v>14</v>
      </c>
      <c r="M2481" s="1" t="s">
        <v>14</v>
      </c>
      <c r="N2481" s="1" t="s">
        <v>12</v>
      </c>
      <c r="O2481" s="1" t="s">
        <v>14</v>
      </c>
      <c r="P2481" s="1" t="s">
        <v>14</v>
      </c>
      <c r="Q2481" s="1"/>
    </row>
    <row r="2482" spans="1:17" x14ac:dyDescent="0.25">
      <c r="A2482" s="1" t="s">
        <v>268</v>
      </c>
      <c r="B2482" s="1" t="s">
        <v>3528</v>
      </c>
      <c r="C2482" s="1" t="s">
        <v>3529</v>
      </c>
      <c r="D2482" s="1" t="s">
        <v>1953</v>
      </c>
      <c r="E2482" s="1" t="s">
        <v>585</v>
      </c>
      <c r="F2482" s="1" t="s">
        <v>3531</v>
      </c>
      <c r="G2482" s="1" t="s">
        <v>27</v>
      </c>
      <c r="H2482" s="1" t="s">
        <v>499</v>
      </c>
      <c r="I2482" s="1" t="s">
        <v>14</v>
      </c>
      <c r="J2482" s="1" t="s">
        <v>500</v>
      </c>
      <c r="K2482" s="1" t="s">
        <v>14</v>
      </c>
      <c r="L2482" s="1" t="s">
        <v>14</v>
      </c>
      <c r="M2482" s="1" t="s">
        <v>14</v>
      </c>
      <c r="N2482" s="1" t="s">
        <v>14</v>
      </c>
      <c r="O2482" s="1" t="s">
        <v>14</v>
      </c>
      <c r="P2482" s="1" t="s">
        <v>14</v>
      </c>
      <c r="Q2482" s="1" t="s">
        <v>262</v>
      </c>
    </row>
    <row r="2483" spans="1:17" x14ac:dyDescent="0.25">
      <c r="A2483" s="1" t="s">
        <v>268</v>
      </c>
      <c r="B2483" s="1" t="s">
        <v>3532</v>
      </c>
      <c r="C2483" s="1" t="s">
        <v>3533</v>
      </c>
      <c r="D2483" s="1" t="s">
        <v>18</v>
      </c>
      <c r="E2483" s="1" t="s">
        <v>497</v>
      </c>
      <c r="F2483" s="1" t="s">
        <v>3534</v>
      </c>
      <c r="G2483" s="1" t="s">
        <v>14</v>
      </c>
      <c r="H2483" s="1" t="s">
        <v>499</v>
      </c>
      <c r="I2483" s="1" t="s">
        <v>14</v>
      </c>
      <c r="J2483" s="1" t="s">
        <v>500</v>
      </c>
      <c r="K2483" s="1" t="s">
        <v>14</v>
      </c>
      <c r="L2483" s="1" t="s">
        <v>14</v>
      </c>
      <c r="M2483" s="1" t="s">
        <v>14</v>
      </c>
      <c r="N2483" s="1" t="s">
        <v>12</v>
      </c>
      <c r="O2483" s="1" t="s">
        <v>14</v>
      </c>
      <c r="P2483" s="1" t="s">
        <v>14</v>
      </c>
      <c r="Q2483" s="1"/>
    </row>
    <row r="2484" spans="1:17" x14ac:dyDescent="0.25">
      <c r="A2484" s="1" t="s">
        <v>268</v>
      </c>
      <c r="B2484" s="1" t="s">
        <v>3532</v>
      </c>
      <c r="C2484" s="1" t="s">
        <v>3533</v>
      </c>
      <c r="D2484" s="1" t="s">
        <v>1953</v>
      </c>
      <c r="E2484" s="1" t="s">
        <v>585</v>
      </c>
      <c r="F2484" s="1" t="s">
        <v>3535</v>
      </c>
      <c r="G2484" s="1" t="s">
        <v>27</v>
      </c>
      <c r="H2484" s="1" t="s">
        <v>499</v>
      </c>
      <c r="I2484" s="1" t="s">
        <v>14</v>
      </c>
      <c r="J2484" s="1" t="s">
        <v>500</v>
      </c>
      <c r="K2484" s="1" t="s">
        <v>14</v>
      </c>
      <c r="L2484" s="1" t="s">
        <v>14</v>
      </c>
      <c r="M2484" s="1" t="s">
        <v>14</v>
      </c>
      <c r="N2484" s="1" t="s">
        <v>14</v>
      </c>
      <c r="O2484" s="1" t="s">
        <v>14</v>
      </c>
      <c r="P2484" s="1" t="s">
        <v>14</v>
      </c>
      <c r="Q2484" s="1" t="s">
        <v>262</v>
      </c>
    </row>
    <row r="2485" spans="1:17" x14ac:dyDescent="0.25">
      <c r="A2485" s="1" t="s">
        <v>268</v>
      </c>
      <c r="B2485" s="1" t="s">
        <v>3536</v>
      </c>
      <c r="C2485" s="1" t="s">
        <v>3537</v>
      </c>
      <c r="D2485" s="1" t="s">
        <v>18</v>
      </c>
      <c r="E2485" s="1" t="s">
        <v>497</v>
      </c>
      <c r="F2485" s="1" t="s">
        <v>3538</v>
      </c>
      <c r="G2485" s="1" t="s">
        <v>14</v>
      </c>
      <c r="H2485" s="1" t="s">
        <v>499</v>
      </c>
      <c r="I2485" s="1" t="s">
        <v>14</v>
      </c>
      <c r="J2485" s="1" t="s">
        <v>500</v>
      </c>
      <c r="K2485" s="1" t="s">
        <v>14</v>
      </c>
      <c r="L2485" s="1" t="s">
        <v>14</v>
      </c>
      <c r="M2485" s="1" t="s">
        <v>14</v>
      </c>
      <c r="N2485" s="1" t="s">
        <v>12</v>
      </c>
      <c r="O2485" s="1" t="s">
        <v>14</v>
      </c>
      <c r="P2485" s="1" t="s">
        <v>14</v>
      </c>
      <c r="Q2485" s="1"/>
    </row>
    <row r="2486" spans="1:17" x14ac:dyDescent="0.25">
      <c r="A2486" s="1" t="s">
        <v>268</v>
      </c>
      <c r="B2486" s="1" t="s">
        <v>3536</v>
      </c>
      <c r="C2486" s="1" t="s">
        <v>3537</v>
      </c>
      <c r="D2486" s="1" t="s">
        <v>1953</v>
      </c>
      <c r="E2486" s="1" t="s">
        <v>585</v>
      </c>
      <c r="F2486" s="1" t="s">
        <v>3539</v>
      </c>
      <c r="G2486" s="1" t="s">
        <v>27</v>
      </c>
      <c r="H2486" s="1" t="s">
        <v>499</v>
      </c>
      <c r="I2486" s="1" t="s">
        <v>14</v>
      </c>
      <c r="J2486" s="1" t="s">
        <v>500</v>
      </c>
      <c r="K2486" s="1" t="s">
        <v>14</v>
      </c>
      <c r="L2486" s="1" t="s">
        <v>14</v>
      </c>
      <c r="M2486" s="1" t="s">
        <v>14</v>
      </c>
      <c r="N2486" s="1" t="s">
        <v>14</v>
      </c>
      <c r="O2486" s="1" t="s">
        <v>14</v>
      </c>
      <c r="P2486" s="1" t="s">
        <v>14</v>
      </c>
      <c r="Q2486" s="1" t="s">
        <v>262</v>
      </c>
    </row>
    <row r="2487" spans="1:17" x14ac:dyDescent="0.25">
      <c r="A2487" s="1" t="s">
        <v>268</v>
      </c>
      <c r="B2487" s="1" t="s">
        <v>3540</v>
      </c>
      <c r="C2487" s="1" t="s">
        <v>3541</v>
      </c>
      <c r="D2487" s="1" t="s">
        <v>18</v>
      </c>
      <c r="E2487" s="1" t="s">
        <v>497</v>
      </c>
      <c r="F2487" s="1" t="s">
        <v>3542</v>
      </c>
      <c r="G2487" s="1" t="s">
        <v>14</v>
      </c>
      <c r="H2487" s="1" t="s">
        <v>499</v>
      </c>
      <c r="I2487" s="1" t="s">
        <v>14</v>
      </c>
      <c r="J2487" s="1" t="s">
        <v>500</v>
      </c>
      <c r="K2487" s="1" t="s">
        <v>14</v>
      </c>
      <c r="L2487" s="1" t="s">
        <v>14</v>
      </c>
      <c r="M2487" s="1" t="s">
        <v>14</v>
      </c>
      <c r="N2487" s="1" t="s">
        <v>12</v>
      </c>
      <c r="O2487" s="1" t="s">
        <v>14</v>
      </c>
      <c r="P2487" s="1" t="s">
        <v>14</v>
      </c>
      <c r="Q2487" s="1"/>
    </row>
    <row r="2488" spans="1:17" x14ac:dyDescent="0.25">
      <c r="A2488" s="1" t="s">
        <v>268</v>
      </c>
      <c r="B2488" s="1" t="s">
        <v>3540</v>
      </c>
      <c r="C2488" s="1" t="s">
        <v>3541</v>
      </c>
      <c r="D2488" s="1" t="s">
        <v>1953</v>
      </c>
      <c r="E2488" s="1" t="s">
        <v>585</v>
      </c>
      <c r="F2488" s="1" t="s">
        <v>3543</v>
      </c>
      <c r="G2488" s="1" t="s">
        <v>27</v>
      </c>
      <c r="H2488" s="1" t="s">
        <v>499</v>
      </c>
      <c r="I2488" s="1" t="s">
        <v>14</v>
      </c>
      <c r="J2488" s="1" t="s">
        <v>500</v>
      </c>
      <c r="K2488" s="1" t="s">
        <v>14</v>
      </c>
      <c r="L2488" s="1" t="s">
        <v>14</v>
      </c>
      <c r="M2488" s="1" t="s">
        <v>14</v>
      </c>
      <c r="N2488" s="1" t="s">
        <v>14</v>
      </c>
      <c r="O2488" s="1" t="s">
        <v>14</v>
      </c>
      <c r="P2488" s="1" t="s">
        <v>14</v>
      </c>
      <c r="Q2488" s="1" t="s">
        <v>262</v>
      </c>
    </row>
    <row r="2489" spans="1:17" x14ac:dyDescent="0.25">
      <c r="A2489" s="1" t="s">
        <v>268</v>
      </c>
      <c r="B2489" s="1" t="s">
        <v>3544</v>
      </c>
      <c r="C2489" s="1" t="s">
        <v>3545</v>
      </c>
      <c r="D2489" s="1" t="s">
        <v>18</v>
      </c>
      <c r="E2489" s="1" t="s">
        <v>497</v>
      </c>
      <c r="F2489" s="1" t="s">
        <v>3546</v>
      </c>
      <c r="G2489" s="1" t="s">
        <v>14</v>
      </c>
      <c r="H2489" s="1" t="s">
        <v>499</v>
      </c>
      <c r="I2489" s="1" t="s">
        <v>14</v>
      </c>
      <c r="J2489" s="1" t="s">
        <v>500</v>
      </c>
      <c r="K2489" s="1" t="s">
        <v>14</v>
      </c>
      <c r="L2489" s="1" t="s">
        <v>14</v>
      </c>
      <c r="M2489" s="1" t="s">
        <v>14</v>
      </c>
      <c r="N2489" s="1" t="s">
        <v>12</v>
      </c>
      <c r="O2489" s="1" t="s">
        <v>14</v>
      </c>
      <c r="P2489" s="1" t="s">
        <v>14</v>
      </c>
      <c r="Q2489" s="1"/>
    </row>
    <row r="2490" spans="1:17" x14ac:dyDescent="0.25">
      <c r="A2490" s="1" t="s">
        <v>268</v>
      </c>
      <c r="B2490" s="1" t="s">
        <v>3544</v>
      </c>
      <c r="C2490" s="1" t="s">
        <v>3545</v>
      </c>
      <c r="D2490" s="1" t="s">
        <v>1953</v>
      </c>
      <c r="E2490" s="1" t="s">
        <v>585</v>
      </c>
      <c r="F2490" s="1" t="s">
        <v>3547</v>
      </c>
      <c r="G2490" s="1" t="s">
        <v>27</v>
      </c>
      <c r="H2490" s="1" t="s">
        <v>499</v>
      </c>
      <c r="I2490" s="1" t="s">
        <v>14</v>
      </c>
      <c r="J2490" s="1" t="s">
        <v>500</v>
      </c>
      <c r="K2490" s="1" t="s">
        <v>14</v>
      </c>
      <c r="L2490" s="1" t="s">
        <v>14</v>
      </c>
      <c r="M2490" s="1" t="s">
        <v>14</v>
      </c>
      <c r="N2490" s="1" t="s">
        <v>14</v>
      </c>
      <c r="O2490" s="1" t="s">
        <v>14</v>
      </c>
      <c r="P2490" s="1" t="s">
        <v>14</v>
      </c>
      <c r="Q2490" s="1" t="s">
        <v>262</v>
      </c>
    </row>
    <row r="2491" spans="1:17" x14ac:dyDescent="0.25">
      <c r="A2491" s="1" t="s">
        <v>268</v>
      </c>
      <c r="B2491" s="1" t="s">
        <v>3548</v>
      </c>
      <c r="C2491" s="1" t="s">
        <v>3549</v>
      </c>
      <c r="D2491" s="1" t="s">
        <v>18</v>
      </c>
      <c r="E2491" s="1" t="s">
        <v>497</v>
      </c>
      <c r="F2491" s="1" t="s">
        <v>3550</v>
      </c>
      <c r="G2491" s="1" t="s">
        <v>14</v>
      </c>
      <c r="H2491" s="1" t="s">
        <v>499</v>
      </c>
      <c r="I2491" s="1" t="s">
        <v>14</v>
      </c>
      <c r="J2491" s="1" t="s">
        <v>500</v>
      </c>
      <c r="K2491" s="1" t="s">
        <v>14</v>
      </c>
      <c r="L2491" s="1" t="s">
        <v>14</v>
      </c>
      <c r="M2491" s="1" t="s">
        <v>14</v>
      </c>
      <c r="N2491" s="1" t="s">
        <v>12</v>
      </c>
      <c r="O2491" s="1" t="s">
        <v>14</v>
      </c>
      <c r="P2491" s="1" t="s">
        <v>14</v>
      </c>
      <c r="Q2491" s="1"/>
    </row>
    <row r="2492" spans="1:17" x14ac:dyDescent="0.25">
      <c r="A2492" s="1" t="s">
        <v>268</v>
      </c>
      <c r="B2492" s="1" t="s">
        <v>3548</v>
      </c>
      <c r="C2492" s="1" t="s">
        <v>3549</v>
      </c>
      <c r="D2492" s="1" t="s">
        <v>1953</v>
      </c>
      <c r="E2492" s="1" t="s">
        <v>585</v>
      </c>
      <c r="F2492" s="1" t="s">
        <v>3551</v>
      </c>
      <c r="G2492" s="1" t="s">
        <v>27</v>
      </c>
      <c r="H2492" s="1" t="s">
        <v>499</v>
      </c>
      <c r="I2492" s="1" t="s">
        <v>14</v>
      </c>
      <c r="J2492" s="1" t="s">
        <v>500</v>
      </c>
      <c r="K2492" s="1" t="s">
        <v>14</v>
      </c>
      <c r="L2492" s="1" t="s">
        <v>14</v>
      </c>
      <c r="M2492" s="1" t="s">
        <v>14</v>
      </c>
      <c r="N2492" s="1" t="s">
        <v>14</v>
      </c>
      <c r="O2492" s="1" t="s">
        <v>14</v>
      </c>
      <c r="P2492" s="1" t="s">
        <v>14</v>
      </c>
      <c r="Q2492" s="1" t="s">
        <v>262</v>
      </c>
    </row>
    <row r="2493" spans="1:17" x14ac:dyDescent="0.25">
      <c r="A2493" s="1" t="s">
        <v>268</v>
      </c>
      <c r="B2493" s="1" t="s">
        <v>3552</v>
      </c>
      <c r="C2493" s="1" t="s">
        <v>3553</v>
      </c>
      <c r="D2493" s="1" t="s">
        <v>18</v>
      </c>
      <c r="E2493" s="1" t="s">
        <v>497</v>
      </c>
      <c r="F2493" s="1" t="s">
        <v>3554</v>
      </c>
      <c r="G2493" s="1" t="s">
        <v>14</v>
      </c>
      <c r="H2493" s="1" t="s">
        <v>499</v>
      </c>
      <c r="I2493" s="1" t="s">
        <v>14</v>
      </c>
      <c r="J2493" s="1" t="s">
        <v>500</v>
      </c>
      <c r="K2493" s="1" t="s">
        <v>14</v>
      </c>
      <c r="L2493" s="1" t="s">
        <v>14</v>
      </c>
      <c r="M2493" s="1" t="s">
        <v>14</v>
      </c>
      <c r="N2493" s="1" t="s">
        <v>12</v>
      </c>
      <c r="O2493" s="1" t="s">
        <v>14</v>
      </c>
      <c r="P2493" s="1" t="s">
        <v>14</v>
      </c>
      <c r="Q2493" s="1"/>
    </row>
    <row r="2494" spans="1:17" x14ac:dyDescent="0.25">
      <c r="A2494" s="1" t="s">
        <v>268</v>
      </c>
      <c r="B2494" s="1" t="s">
        <v>3552</v>
      </c>
      <c r="C2494" s="1" t="s">
        <v>3553</v>
      </c>
      <c r="D2494" s="1" t="s">
        <v>1953</v>
      </c>
      <c r="E2494" s="1" t="s">
        <v>585</v>
      </c>
      <c r="F2494" s="1" t="s">
        <v>3555</v>
      </c>
      <c r="G2494" s="1" t="s">
        <v>27</v>
      </c>
      <c r="H2494" s="1" t="s">
        <v>499</v>
      </c>
      <c r="I2494" s="1" t="s">
        <v>14</v>
      </c>
      <c r="J2494" s="1" t="s">
        <v>500</v>
      </c>
      <c r="K2494" s="1" t="s">
        <v>14</v>
      </c>
      <c r="L2494" s="1" t="s">
        <v>14</v>
      </c>
      <c r="M2494" s="1" t="s">
        <v>14</v>
      </c>
      <c r="N2494" s="1" t="s">
        <v>14</v>
      </c>
      <c r="O2494" s="1" t="s">
        <v>14</v>
      </c>
      <c r="P2494" s="1" t="s">
        <v>14</v>
      </c>
      <c r="Q2494" s="1" t="s">
        <v>262</v>
      </c>
    </row>
    <row r="2495" spans="1:17" x14ac:dyDescent="0.25">
      <c r="A2495" s="1" t="s">
        <v>268</v>
      </c>
      <c r="B2495" s="1" t="s">
        <v>3556</v>
      </c>
      <c r="C2495" s="1" t="s">
        <v>3557</v>
      </c>
      <c r="D2495" s="1" t="s">
        <v>18</v>
      </c>
      <c r="E2495" s="1" t="s">
        <v>497</v>
      </c>
      <c r="F2495" s="1" t="s">
        <v>3558</v>
      </c>
      <c r="G2495" s="1" t="s">
        <v>14</v>
      </c>
      <c r="H2495" s="1" t="s">
        <v>499</v>
      </c>
      <c r="I2495" s="1" t="s">
        <v>14</v>
      </c>
      <c r="J2495" s="1" t="s">
        <v>500</v>
      </c>
      <c r="K2495" s="1" t="s">
        <v>14</v>
      </c>
      <c r="L2495" s="1" t="s">
        <v>14</v>
      </c>
      <c r="M2495" s="1" t="s">
        <v>14</v>
      </c>
      <c r="N2495" s="1" t="s">
        <v>12</v>
      </c>
      <c r="O2495" s="1" t="s">
        <v>14</v>
      </c>
      <c r="P2495" s="1" t="s">
        <v>14</v>
      </c>
      <c r="Q2495" s="1"/>
    </row>
    <row r="2496" spans="1:17" x14ac:dyDescent="0.25">
      <c r="A2496" s="1" t="s">
        <v>268</v>
      </c>
      <c r="B2496" s="1" t="s">
        <v>3556</v>
      </c>
      <c r="C2496" s="1" t="s">
        <v>3557</v>
      </c>
      <c r="D2496" s="1" t="s">
        <v>1953</v>
      </c>
      <c r="E2496" s="1" t="s">
        <v>585</v>
      </c>
      <c r="F2496" s="1" t="s">
        <v>3559</v>
      </c>
      <c r="G2496" s="1" t="s">
        <v>27</v>
      </c>
      <c r="H2496" s="1" t="s">
        <v>499</v>
      </c>
      <c r="I2496" s="1" t="s">
        <v>14</v>
      </c>
      <c r="J2496" s="1" t="s">
        <v>500</v>
      </c>
      <c r="K2496" s="1" t="s">
        <v>14</v>
      </c>
      <c r="L2496" s="1" t="s">
        <v>14</v>
      </c>
      <c r="M2496" s="1" t="s">
        <v>14</v>
      </c>
      <c r="N2496" s="1" t="s">
        <v>14</v>
      </c>
      <c r="O2496" s="1" t="s">
        <v>14</v>
      </c>
      <c r="P2496" s="1" t="s">
        <v>14</v>
      </c>
      <c r="Q2496" s="1" t="s">
        <v>262</v>
      </c>
    </row>
    <row r="2497" spans="1:17" x14ac:dyDescent="0.25">
      <c r="A2497" s="1" t="s">
        <v>268</v>
      </c>
      <c r="B2497" s="1" t="s">
        <v>3560</v>
      </c>
      <c r="C2497" s="1" t="s">
        <v>3561</v>
      </c>
      <c r="D2497" s="1" t="s">
        <v>18</v>
      </c>
      <c r="E2497" s="1" t="s">
        <v>497</v>
      </c>
      <c r="F2497" s="1" t="s">
        <v>3562</v>
      </c>
      <c r="G2497" s="1" t="s">
        <v>14</v>
      </c>
      <c r="H2497" s="1" t="s">
        <v>499</v>
      </c>
      <c r="I2497" s="1" t="s">
        <v>14</v>
      </c>
      <c r="J2497" s="1" t="s">
        <v>500</v>
      </c>
      <c r="K2497" s="1" t="s">
        <v>14</v>
      </c>
      <c r="L2497" s="1" t="s">
        <v>14</v>
      </c>
      <c r="M2497" s="1" t="s">
        <v>14</v>
      </c>
      <c r="N2497" s="1" t="s">
        <v>12</v>
      </c>
      <c r="O2497" s="1" t="s">
        <v>14</v>
      </c>
      <c r="P2497" s="1" t="s">
        <v>14</v>
      </c>
      <c r="Q2497" s="1"/>
    </row>
    <row r="2498" spans="1:17" x14ac:dyDescent="0.25">
      <c r="A2498" s="1" t="s">
        <v>268</v>
      </c>
      <c r="B2498" s="1" t="s">
        <v>3560</v>
      </c>
      <c r="C2498" s="1" t="s">
        <v>3561</v>
      </c>
      <c r="D2498" s="1" t="s">
        <v>1953</v>
      </c>
      <c r="E2498" s="1" t="s">
        <v>585</v>
      </c>
      <c r="F2498" s="1" t="s">
        <v>3563</v>
      </c>
      <c r="G2498" s="1" t="s">
        <v>27</v>
      </c>
      <c r="H2498" s="1" t="s">
        <v>499</v>
      </c>
      <c r="I2498" s="1" t="s">
        <v>14</v>
      </c>
      <c r="J2498" s="1" t="s">
        <v>500</v>
      </c>
      <c r="K2498" s="1" t="s">
        <v>14</v>
      </c>
      <c r="L2498" s="1" t="s">
        <v>14</v>
      </c>
      <c r="M2498" s="1" t="s">
        <v>14</v>
      </c>
      <c r="N2498" s="1" t="s">
        <v>14</v>
      </c>
      <c r="O2498" s="1" t="s">
        <v>14</v>
      </c>
      <c r="P2498" s="1" t="s">
        <v>14</v>
      </c>
      <c r="Q2498" s="1" t="s">
        <v>262</v>
      </c>
    </row>
    <row r="2499" spans="1:17" x14ac:dyDescent="0.25">
      <c r="A2499" s="1" t="s">
        <v>268</v>
      </c>
      <c r="B2499" s="1" t="s">
        <v>3564</v>
      </c>
      <c r="C2499" s="1" t="s">
        <v>3565</v>
      </c>
      <c r="D2499" s="1" t="s">
        <v>18</v>
      </c>
      <c r="E2499" s="1" t="s">
        <v>497</v>
      </c>
      <c r="F2499" s="1" t="s">
        <v>3566</v>
      </c>
      <c r="G2499" s="1" t="s">
        <v>14</v>
      </c>
      <c r="H2499" s="1" t="s">
        <v>499</v>
      </c>
      <c r="I2499" s="1" t="s">
        <v>14</v>
      </c>
      <c r="J2499" s="1" t="s">
        <v>500</v>
      </c>
      <c r="K2499" s="1" t="s">
        <v>14</v>
      </c>
      <c r="L2499" s="1" t="s">
        <v>14</v>
      </c>
      <c r="M2499" s="1" t="s">
        <v>14</v>
      </c>
      <c r="N2499" s="1" t="s">
        <v>12</v>
      </c>
      <c r="O2499" s="1" t="s">
        <v>14</v>
      </c>
      <c r="P2499" s="1" t="s">
        <v>14</v>
      </c>
      <c r="Q2499" s="1"/>
    </row>
    <row r="2500" spans="1:17" x14ac:dyDescent="0.25">
      <c r="A2500" s="1" t="s">
        <v>268</v>
      </c>
      <c r="B2500" s="1" t="s">
        <v>3564</v>
      </c>
      <c r="C2500" s="1" t="s">
        <v>3565</v>
      </c>
      <c r="D2500" s="1" t="s">
        <v>1953</v>
      </c>
      <c r="E2500" s="1" t="s">
        <v>585</v>
      </c>
      <c r="F2500" s="1" t="s">
        <v>3567</v>
      </c>
      <c r="G2500" s="1" t="s">
        <v>27</v>
      </c>
      <c r="H2500" s="1" t="s">
        <v>499</v>
      </c>
      <c r="I2500" s="1" t="s">
        <v>14</v>
      </c>
      <c r="J2500" s="1" t="s">
        <v>500</v>
      </c>
      <c r="K2500" s="1" t="s">
        <v>14</v>
      </c>
      <c r="L2500" s="1" t="s">
        <v>14</v>
      </c>
      <c r="M2500" s="1" t="s">
        <v>14</v>
      </c>
      <c r="N2500" s="1" t="s">
        <v>14</v>
      </c>
      <c r="O2500" s="1" t="s">
        <v>14</v>
      </c>
      <c r="P2500" s="1" t="s">
        <v>14</v>
      </c>
      <c r="Q2500" s="1" t="s">
        <v>262</v>
      </c>
    </row>
    <row r="2501" spans="1:17" x14ac:dyDescent="0.25">
      <c r="A2501" s="1" t="s">
        <v>278</v>
      </c>
      <c r="B2501" s="1" t="s">
        <v>3568</v>
      </c>
      <c r="C2501" s="1" t="s">
        <v>12</v>
      </c>
      <c r="D2501" s="1" t="s">
        <v>18</v>
      </c>
      <c r="E2501" s="1" t="s">
        <v>174</v>
      </c>
      <c r="F2501" s="1" t="s">
        <v>278</v>
      </c>
      <c r="G2501" s="1" t="s">
        <v>14</v>
      </c>
      <c r="H2501" s="1" t="s">
        <v>494</v>
      </c>
      <c r="I2501" s="1" t="s">
        <v>255</v>
      </c>
      <c r="J2501" s="1" t="s">
        <v>495</v>
      </c>
      <c r="K2501" s="1" t="s">
        <v>30</v>
      </c>
      <c r="L2501" s="1" t="s">
        <v>14</v>
      </c>
      <c r="M2501" s="1" t="s">
        <v>14</v>
      </c>
      <c r="N2501" s="1" t="s">
        <v>14</v>
      </c>
      <c r="O2501" s="1" t="s">
        <v>14</v>
      </c>
      <c r="P2501" s="1" t="s">
        <v>14</v>
      </c>
      <c r="Q2501" s="1" t="s">
        <v>14</v>
      </c>
    </row>
    <row r="2502" spans="1:17" x14ac:dyDescent="0.25">
      <c r="A2502" s="1" t="s">
        <v>278</v>
      </c>
      <c r="B2502" s="1" t="s">
        <v>3569</v>
      </c>
      <c r="C2502" s="1" t="s">
        <v>18</v>
      </c>
      <c r="D2502" s="1" t="s">
        <v>18</v>
      </c>
      <c r="E2502" s="1" t="s">
        <v>497</v>
      </c>
      <c r="F2502" s="1" t="s">
        <v>2075</v>
      </c>
      <c r="G2502" s="1" t="s">
        <v>14</v>
      </c>
      <c r="H2502" s="1" t="s">
        <v>499</v>
      </c>
      <c r="I2502" s="1" t="s">
        <v>14</v>
      </c>
      <c r="J2502" s="1" t="s">
        <v>500</v>
      </c>
      <c r="K2502" s="1" t="s">
        <v>30</v>
      </c>
      <c r="L2502" s="1" t="s">
        <v>14</v>
      </c>
      <c r="M2502" s="1" t="s">
        <v>14</v>
      </c>
      <c r="N2502" s="1" t="s">
        <v>14</v>
      </c>
      <c r="O2502" s="1" t="s">
        <v>14</v>
      </c>
      <c r="P2502" s="1" t="s">
        <v>14</v>
      </c>
      <c r="Q2502" s="1" t="s">
        <v>14</v>
      </c>
    </row>
    <row r="2503" spans="1:17" x14ac:dyDescent="0.25">
      <c r="A2503" s="1" t="s">
        <v>278</v>
      </c>
      <c r="B2503" s="1" t="s">
        <v>3570</v>
      </c>
      <c r="C2503" s="1" t="s">
        <v>20</v>
      </c>
      <c r="D2503" s="1" t="s">
        <v>12</v>
      </c>
      <c r="E2503" s="1" t="s">
        <v>502</v>
      </c>
      <c r="F2503" s="1" t="s">
        <v>14</v>
      </c>
      <c r="G2503" s="1" t="s">
        <v>14</v>
      </c>
      <c r="H2503" s="1" t="s">
        <v>14</v>
      </c>
      <c r="I2503" s="1" t="s">
        <v>14</v>
      </c>
      <c r="J2503" s="1" t="s">
        <v>14</v>
      </c>
      <c r="K2503" s="1" t="s">
        <v>14</v>
      </c>
      <c r="L2503" s="1" t="s">
        <v>14</v>
      </c>
      <c r="M2503" s="1" t="s">
        <v>14</v>
      </c>
      <c r="N2503" s="1" t="s">
        <v>14</v>
      </c>
      <c r="O2503" s="1" t="s">
        <v>14</v>
      </c>
      <c r="P2503" s="1" t="s">
        <v>14</v>
      </c>
      <c r="Q2503" s="1" t="s">
        <v>14</v>
      </c>
    </row>
    <row r="2504" spans="1:17" x14ac:dyDescent="0.25">
      <c r="A2504" s="1" t="s">
        <v>278</v>
      </c>
      <c r="B2504" s="1" t="s">
        <v>3571</v>
      </c>
      <c r="C2504" s="1" t="s">
        <v>22</v>
      </c>
      <c r="D2504" s="1" t="s">
        <v>18</v>
      </c>
      <c r="E2504" s="1" t="s">
        <v>174</v>
      </c>
      <c r="F2504" s="1" t="s">
        <v>3572</v>
      </c>
      <c r="G2504" s="1" t="s">
        <v>14</v>
      </c>
      <c r="H2504" s="1" t="s">
        <v>494</v>
      </c>
      <c r="I2504" s="1" t="s">
        <v>505</v>
      </c>
      <c r="J2504" s="1" t="s">
        <v>252</v>
      </c>
      <c r="K2504" s="1" t="s">
        <v>14</v>
      </c>
      <c r="L2504" s="1" t="s">
        <v>14</v>
      </c>
      <c r="M2504" s="1" t="s">
        <v>14</v>
      </c>
      <c r="N2504" s="1" t="s">
        <v>14</v>
      </c>
      <c r="O2504" s="1" t="s">
        <v>14</v>
      </c>
      <c r="P2504" s="1" t="s">
        <v>14</v>
      </c>
      <c r="Q2504" s="1" t="s">
        <v>14</v>
      </c>
    </row>
    <row r="2505" spans="1:17" x14ac:dyDescent="0.25">
      <c r="A2505" s="1" t="s">
        <v>278</v>
      </c>
      <c r="B2505" s="1" t="s">
        <v>3573</v>
      </c>
      <c r="C2505" s="1" t="s">
        <v>24</v>
      </c>
      <c r="D2505" s="1" t="s">
        <v>18</v>
      </c>
      <c r="E2505" s="1" t="s">
        <v>497</v>
      </c>
      <c r="F2505" s="1" t="s">
        <v>3574</v>
      </c>
      <c r="G2505" s="1" t="s">
        <v>14</v>
      </c>
      <c r="H2505" s="1" t="s">
        <v>14</v>
      </c>
      <c r="I2505" s="1" t="s">
        <v>14</v>
      </c>
      <c r="J2505" s="1" t="s">
        <v>14</v>
      </c>
      <c r="K2505" s="1" t="s">
        <v>14</v>
      </c>
      <c r="L2505" s="1" t="s">
        <v>14</v>
      </c>
      <c r="M2505" s="1" t="s">
        <v>14</v>
      </c>
      <c r="N2505" s="1" t="s">
        <v>14</v>
      </c>
      <c r="O2505" s="1" t="s">
        <v>14</v>
      </c>
      <c r="P2505" s="1" t="s">
        <v>14</v>
      </c>
      <c r="Q2505" s="1" t="s">
        <v>14</v>
      </c>
    </row>
    <row r="2506" spans="1:17" x14ac:dyDescent="0.25">
      <c r="A2506" s="1" t="s">
        <v>278</v>
      </c>
      <c r="B2506" s="1" t="s">
        <v>3573</v>
      </c>
      <c r="C2506" s="1" t="s">
        <v>24</v>
      </c>
      <c r="D2506" s="1" t="s">
        <v>20</v>
      </c>
      <c r="E2506" s="1" t="s">
        <v>249</v>
      </c>
      <c r="F2506" s="1" t="s">
        <v>355</v>
      </c>
      <c r="G2506" s="1" t="s">
        <v>27</v>
      </c>
      <c r="H2506" s="1" t="s">
        <v>14</v>
      </c>
      <c r="I2506" s="1" t="s">
        <v>14</v>
      </c>
      <c r="J2506" s="1" t="s">
        <v>587</v>
      </c>
      <c r="K2506" s="1" t="s">
        <v>14</v>
      </c>
      <c r="L2506" s="1" t="s">
        <v>14</v>
      </c>
      <c r="M2506" s="1" t="s">
        <v>14</v>
      </c>
      <c r="N2506" s="1" t="s">
        <v>14</v>
      </c>
      <c r="O2506" s="1" t="s">
        <v>14</v>
      </c>
      <c r="P2506" s="1" t="s">
        <v>14</v>
      </c>
      <c r="Q2506" s="1" t="s">
        <v>14</v>
      </c>
    </row>
    <row r="2507" spans="1:17" x14ac:dyDescent="0.25">
      <c r="A2507" s="1" t="s">
        <v>278</v>
      </c>
      <c r="B2507" s="1" t="s">
        <v>3575</v>
      </c>
      <c r="C2507" s="1" t="s">
        <v>30</v>
      </c>
      <c r="D2507" s="1" t="s">
        <v>18</v>
      </c>
      <c r="E2507" s="1" t="s">
        <v>497</v>
      </c>
      <c r="F2507" s="1" t="s">
        <v>3576</v>
      </c>
      <c r="G2507" s="1" t="s">
        <v>14</v>
      </c>
      <c r="H2507" s="1" t="s">
        <v>14</v>
      </c>
      <c r="I2507" s="1" t="s">
        <v>14</v>
      </c>
      <c r="J2507" s="1" t="s">
        <v>14</v>
      </c>
      <c r="K2507" s="1" t="s">
        <v>14</v>
      </c>
      <c r="L2507" s="1" t="s">
        <v>14</v>
      </c>
      <c r="M2507" s="1" t="s">
        <v>14</v>
      </c>
      <c r="N2507" s="1" t="s">
        <v>14</v>
      </c>
      <c r="O2507" s="1" t="s">
        <v>14</v>
      </c>
      <c r="P2507" s="1" t="s">
        <v>14</v>
      </c>
      <c r="Q2507" s="1" t="s">
        <v>14</v>
      </c>
    </row>
    <row r="2508" spans="1:17" x14ac:dyDescent="0.25">
      <c r="A2508" s="1" t="s">
        <v>278</v>
      </c>
      <c r="B2508" s="1" t="s">
        <v>3575</v>
      </c>
      <c r="C2508" s="1" t="s">
        <v>30</v>
      </c>
      <c r="D2508" s="1" t="s">
        <v>20</v>
      </c>
      <c r="E2508" s="1" t="s">
        <v>249</v>
      </c>
      <c r="F2508" s="1" t="s">
        <v>3577</v>
      </c>
      <c r="G2508" s="1" t="s">
        <v>27</v>
      </c>
      <c r="H2508" s="1" t="s">
        <v>14</v>
      </c>
      <c r="I2508" s="1" t="s">
        <v>14</v>
      </c>
      <c r="J2508" s="1" t="s">
        <v>587</v>
      </c>
      <c r="K2508" s="1" t="s">
        <v>14</v>
      </c>
      <c r="L2508" s="1" t="s">
        <v>14</v>
      </c>
      <c r="M2508" s="1" t="s">
        <v>14</v>
      </c>
      <c r="N2508" s="1" t="s">
        <v>14</v>
      </c>
      <c r="O2508" s="1" t="s">
        <v>14</v>
      </c>
      <c r="P2508" s="1" t="s">
        <v>14</v>
      </c>
      <c r="Q2508" s="1" t="s">
        <v>14</v>
      </c>
    </row>
    <row r="2509" spans="1:17" x14ac:dyDescent="0.25">
      <c r="A2509" s="1" t="s">
        <v>278</v>
      </c>
      <c r="B2509" s="1" t="s">
        <v>3578</v>
      </c>
      <c r="C2509" s="1" t="s">
        <v>32</v>
      </c>
      <c r="D2509" s="1" t="s">
        <v>18</v>
      </c>
      <c r="E2509" s="1" t="s">
        <v>497</v>
      </c>
      <c r="F2509" s="1" t="s">
        <v>3579</v>
      </c>
      <c r="G2509" s="1" t="s">
        <v>14</v>
      </c>
      <c r="H2509" s="1" t="s">
        <v>14</v>
      </c>
      <c r="I2509" s="1" t="s">
        <v>14</v>
      </c>
      <c r="J2509" s="1" t="s">
        <v>14</v>
      </c>
      <c r="K2509" s="1" t="s">
        <v>14</v>
      </c>
      <c r="L2509" s="1" t="s">
        <v>14</v>
      </c>
      <c r="M2509" s="1" t="s">
        <v>14</v>
      </c>
      <c r="N2509" s="1" t="s">
        <v>14</v>
      </c>
      <c r="O2509" s="1" t="s">
        <v>14</v>
      </c>
      <c r="P2509" s="1" t="s">
        <v>14</v>
      </c>
      <c r="Q2509" s="1" t="s">
        <v>14</v>
      </c>
    </row>
    <row r="2510" spans="1:17" x14ac:dyDescent="0.25">
      <c r="A2510" s="1" t="s">
        <v>278</v>
      </c>
      <c r="B2510" s="1" t="s">
        <v>3578</v>
      </c>
      <c r="C2510" s="1" t="s">
        <v>32</v>
      </c>
      <c r="D2510" s="1" t="s">
        <v>20</v>
      </c>
      <c r="E2510" s="1" t="s">
        <v>249</v>
      </c>
      <c r="F2510" s="1" t="s">
        <v>51</v>
      </c>
      <c r="G2510" s="1" t="s">
        <v>27</v>
      </c>
      <c r="H2510" s="1" t="s">
        <v>14</v>
      </c>
      <c r="I2510" s="1" t="s">
        <v>14</v>
      </c>
      <c r="J2510" s="1" t="s">
        <v>587</v>
      </c>
      <c r="K2510" s="1" t="s">
        <v>14</v>
      </c>
      <c r="L2510" s="1" t="s">
        <v>14</v>
      </c>
      <c r="M2510" s="1" t="s">
        <v>14</v>
      </c>
      <c r="N2510" s="1" t="s">
        <v>14</v>
      </c>
      <c r="O2510" s="1" t="s">
        <v>14</v>
      </c>
      <c r="P2510" s="1" t="s">
        <v>14</v>
      </c>
      <c r="Q2510" s="1" t="s">
        <v>14</v>
      </c>
    </row>
    <row r="2511" spans="1:17" x14ac:dyDescent="0.25">
      <c r="A2511" s="1" t="s">
        <v>278</v>
      </c>
      <c r="B2511" s="1" t="s">
        <v>3580</v>
      </c>
      <c r="C2511" s="1" t="s">
        <v>34</v>
      </c>
      <c r="D2511" s="1" t="s">
        <v>18</v>
      </c>
      <c r="E2511" s="1" t="s">
        <v>497</v>
      </c>
      <c r="F2511" s="1" t="s">
        <v>3581</v>
      </c>
      <c r="G2511" s="1" t="s">
        <v>14</v>
      </c>
      <c r="H2511" s="1" t="s">
        <v>14</v>
      </c>
      <c r="I2511" s="1" t="s">
        <v>14</v>
      </c>
      <c r="J2511" s="1" t="s">
        <v>14</v>
      </c>
      <c r="K2511" s="1" t="s">
        <v>14</v>
      </c>
      <c r="L2511" s="1" t="s">
        <v>14</v>
      </c>
      <c r="M2511" s="1" t="s">
        <v>14</v>
      </c>
      <c r="N2511" s="1" t="s">
        <v>14</v>
      </c>
      <c r="O2511" s="1" t="s">
        <v>14</v>
      </c>
      <c r="P2511" s="1" t="s">
        <v>14</v>
      </c>
      <c r="Q2511" s="1" t="s">
        <v>14</v>
      </c>
    </row>
    <row r="2512" spans="1:17" x14ac:dyDescent="0.25">
      <c r="A2512" s="1" t="s">
        <v>278</v>
      </c>
      <c r="B2512" s="1" t="s">
        <v>3580</v>
      </c>
      <c r="C2512" s="1" t="s">
        <v>34</v>
      </c>
      <c r="D2512" s="1" t="s">
        <v>20</v>
      </c>
      <c r="E2512" s="1" t="s">
        <v>249</v>
      </c>
      <c r="F2512" s="1" t="s">
        <v>3582</v>
      </c>
      <c r="G2512" s="1" t="s">
        <v>27</v>
      </c>
      <c r="H2512" s="1" t="s">
        <v>14</v>
      </c>
      <c r="I2512" s="1" t="s">
        <v>14</v>
      </c>
      <c r="J2512" s="1" t="s">
        <v>587</v>
      </c>
      <c r="K2512" s="1" t="s">
        <v>14</v>
      </c>
      <c r="L2512" s="1" t="s">
        <v>14</v>
      </c>
      <c r="M2512" s="1" t="s">
        <v>14</v>
      </c>
      <c r="N2512" s="1" t="s">
        <v>14</v>
      </c>
      <c r="O2512" s="1" t="s">
        <v>14</v>
      </c>
      <c r="P2512" s="1" t="s">
        <v>14</v>
      </c>
      <c r="Q2512" s="1" t="s">
        <v>14</v>
      </c>
    </row>
    <row r="2513" spans="1:17" x14ac:dyDescent="0.25">
      <c r="A2513" s="1" t="s">
        <v>278</v>
      </c>
      <c r="B2513" s="1" t="s">
        <v>3583</v>
      </c>
      <c r="C2513" s="1" t="s">
        <v>36</v>
      </c>
      <c r="D2513" s="1" t="s">
        <v>18</v>
      </c>
      <c r="E2513" s="1" t="s">
        <v>497</v>
      </c>
      <c r="F2513" s="1" t="s">
        <v>3584</v>
      </c>
      <c r="G2513" s="1" t="s">
        <v>14</v>
      </c>
      <c r="H2513" s="1" t="s">
        <v>14</v>
      </c>
      <c r="I2513" s="1" t="s">
        <v>14</v>
      </c>
      <c r="J2513" s="1" t="s">
        <v>14</v>
      </c>
      <c r="K2513" s="1" t="s">
        <v>14</v>
      </c>
      <c r="L2513" s="1" t="s">
        <v>14</v>
      </c>
      <c r="M2513" s="1" t="s">
        <v>14</v>
      </c>
      <c r="N2513" s="1" t="s">
        <v>14</v>
      </c>
      <c r="O2513" s="1" t="s">
        <v>14</v>
      </c>
      <c r="P2513" s="1" t="s">
        <v>14</v>
      </c>
      <c r="Q2513" s="1" t="s">
        <v>14</v>
      </c>
    </row>
    <row r="2514" spans="1:17" x14ac:dyDescent="0.25">
      <c r="A2514" s="1" t="s">
        <v>278</v>
      </c>
      <c r="B2514" s="1" t="s">
        <v>3583</v>
      </c>
      <c r="C2514" s="1" t="s">
        <v>36</v>
      </c>
      <c r="D2514" s="1" t="s">
        <v>20</v>
      </c>
      <c r="E2514" s="1" t="s">
        <v>249</v>
      </c>
      <c r="F2514" s="1" t="s">
        <v>3585</v>
      </c>
      <c r="G2514" s="1" t="s">
        <v>1167</v>
      </c>
      <c r="H2514" s="1" t="s">
        <v>14</v>
      </c>
      <c r="I2514" s="1" t="s">
        <v>14</v>
      </c>
      <c r="J2514" s="1" t="s">
        <v>587</v>
      </c>
      <c r="K2514" s="1" t="s">
        <v>14</v>
      </c>
      <c r="L2514" s="1" t="s">
        <v>14</v>
      </c>
      <c r="M2514" s="1" t="s">
        <v>14</v>
      </c>
      <c r="N2514" s="1" t="s">
        <v>14</v>
      </c>
      <c r="O2514" s="1" t="s">
        <v>14</v>
      </c>
      <c r="P2514" s="1" t="s">
        <v>14</v>
      </c>
      <c r="Q2514" s="1" t="s">
        <v>14</v>
      </c>
    </row>
    <row r="2515" spans="1:17" x14ac:dyDescent="0.25">
      <c r="A2515" s="1" t="s">
        <v>278</v>
      </c>
      <c r="B2515" s="1" t="s">
        <v>3586</v>
      </c>
      <c r="C2515" s="1" t="s">
        <v>38</v>
      </c>
      <c r="D2515" s="1" t="s">
        <v>18</v>
      </c>
      <c r="E2515" s="1" t="s">
        <v>497</v>
      </c>
      <c r="F2515" s="1" t="s">
        <v>3587</v>
      </c>
      <c r="G2515" s="1" t="s">
        <v>14</v>
      </c>
      <c r="H2515" s="1" t="s">
        <v>14</v>
      </c>
      <c r="I2515" s="1" t="s">
        <v>14</v>
      </c>
      <c r="J2515" s="1" t="s">
        <v>14</v>
      </c>
      <c r="K2515" s="1" t="s">
        <v>14</v>
      </c>
      <c r="L2515" s="1" t="s">
        <v>14</v>
      </c>
      <c r="M2515" s="1" t="s">
        <v>14</v>
      </c>
      <c r="N2515" s="1" t="s">
        <v>14</v>
      </c>
      <c r="O2515" s="1" t="s">
        <v>14</v>
      </c>
      <c r="P2515" s="1" t="s">
        <v>14</v>
      </c>
      <c r="Q2515" s="1" t="s">
        <v>14</v>
      </c>
    </row>
    <row r="2516" spans="1:17" x14ac:dyDescent="0.25">
      <c r="A2516" s="1" t="s">
        <v>278</v>
      </c>
      <c r="B2516" s="1" t="s">
        <v>3586</v>
      </c>
      <c r="C2516" s="1" t="s">
        <v>38</v>
      </c>
      <c r="D2516" s="1" t="s">
        <v>20</v>
      </c>
      <c r="E2516" s="1" t="s">
        <v>249</v>
      </c>
      <c r="F2516" s="1" t="s">
        <v>3588</v>
      </c>
      <c r="G2516" s="1" t="s">
        <v>27</v>
      </c>
      <c r="H2516" s="1" t="s">
        <v>14</v>
      </c>
      <c r="I2516" s="1" t="s">
        <v>14</v>
      </c>
      <c r="J2516" s="1" t="s">
        <v>587</v>
      </c>
      <c r="K2516" s="1" t="s">
        <v>14</v>
      </c>
      <c r="L2516" s="1" t="s">
        <v>14</v>
      </c>
      <c r="M2516" s="1" t="s">
        <v>14</v>
      </c>
      <c r="N2516" s="1" t="s">
        <v>14</v>
      </c>
      <c r="O2516" s="1" t="s">
        <v>14</v>
      </c>
      <c r="P2516" s="1" t="s">
        <v>14</v>
      </c>
      <c r="Q2516" s="1" t="s">
        <v>14</v>
      </c>
    </row>
    <row r="2517" spans="1:17" x14ac:dyDescent="0.25">
      <c r="A2517" s="1" t="s">
        <v>278</v>
      </c>
      <c r="B2517" s="1" t="s">
        <v>3589</v>
      </c>
      <c r="C2517" s="1" t="s">
        <v>40</v>
      </c>
      <c r="D2517" s="1" t="s">
        <v>18</v>
      </c>
      <c r="E2517" s="1" t="s">
        <v>497</v>
      </c>
      <c r="F2517" s="1" t="s">
        <v>3590</v>
      </c>
      <c r="G2517" s="1" t="s">
        <v>14</v>
      </c>
      <c r="H2517" s="1" t="s">
        <v>14</v>
      </c>
      <c r="I2517" s="1" t="s">
        <v>14</v>
      </c>
      <c r="J2517" s="1" t="s">
        <v>14</v>
      </c>
      <c r="K2517" s="1" t="s">
        <v>14</v>
      </c>
      <c r="L2517" s="1" t="s">
        <v>14</v>
      </c>
      <c r="M2517" s="1" t="s">
        <v>14</v>
      </c>
      <c r="N2517" s="1" t="s">
        <v>14</v>
      </c>
      <c r="O2517" s="1" t="s">
        <v>14</v>
      </c>
      <c r="P2517" s="1" t="s">
        <v>14</v>
      </c>
      <c r="Q2517" s="1" t="s">
        <v>14</v>
      </c>
    </row>
    <row r="2518" spans="1:17" x14ac:dyDescent="0.25">
      <c r="A2518" s="1" t="s">
        <v>278</v>
      </c>
      <c r="B2518" s="1" t="s">
        <v>3589</v>
      </c>
      <c r="C2518" s="1" t="s">
        <v>40</v>
      </c>
      <c r="D2518" s="1" t="s">
        <v>20</v>
      </c>
      <c r="E2518" s="1" t="s">
        <v>249</v>
      </c>
      <c r="F2518" s="1" t="s">
        <v>152</v>
      </c>
      <c r="G2518" s="1" t="s">
        <v>27</v>
      </c>
      <c r="H2518" s="1" t="s">
        <v>14</v>
      </c>
      <c r="I2518" s="1" t="s">
        <v>14</v>
      </c>
      <c r="J2518" s="1" t="s">
        <v>587</v>
      </c>
      <c r="K2518" s="1" t="s">
        <v>14</v>
      </c>
      <c r="L2518" s="1" t="s">
        <v>14</v>
      </c>
      <c r="M2518" s="1" t="s">
        <v>14</v>
      </c>
      <c r="N2518" s="1" t="s">
        <v>14</v>
      </c>
      <c r="O2518" s="1" t="s">
        <v>14</v>
      </c>
      <c r="P2518" s="1" t="s">
        <v>14</v>
      </c>
      <c r="Q2518" s="1" t="s">
        <v>14</v>
      </c>
    </row>
    <row r="2519" spans="1:17" x14ac:dyDescent="0.25">
      <c r="A2519" s="1" t="s">
        <v>278</v>
      </c>
      <c r="B2519" s="1" t="s">
        <v>3591</v>
      </c>
      <c r="C2519" s="1" t="s">
        <v>43</v>
      </c>
      <c r="D2519" s="1" t="s">
        <v>12</v>
      </c>
      <c r="E2519" s="1" t="s">
        <v>502</v>
      </c>
      <c r="F2519" s="1" t="s">
        <v>14</v>
      </c>
      <c r="G2519" s="1" t="s">
        <v>14</v>
      </c>
      <c r="H2519" s="1" t="s">
        <v>14</v>
      </c>
      <c r="I2519" s="1" t="s">
        <v>14</v>
      </c>
      <c r="J2519" s="1" t="s">
        <v>14</v>
      </c>
      <c r="K2519" s="1" t="s">
        <v>14</v>
      </c>
      <c r="L2519" s="1" t="s">
        <v>14</v>
      </c>
      <c r="M2519" s="1" t="s">
        <v>14</v>
      </c>
      <c r="N2519" s="1" t="s">
        <v>14</v>
      </c>
      <c r="O2519" s="1" t="s">
        <v>14</v>
      </c>
      <c r="P2519" s="1" t="s">
        <v>14</v>
      </c>
      <c r="Q2519" s="1" t="s">
        <v>14</v>
      </c>
    </row>
    <row r="2520" spans="1:17" x14ac:dyDescent="0.25">
      <c r="A2520" s="1" t="s">
        <v>278</v>
      </c>
      <c r="B2520" s="1" t="s">
        <v>3592</v>
      </c>
      <c r="C2520" s="1" t="s">
        <v>47</v>
      </c>
      <c r="D2520" s="1" t="s">
        <v>18</v>
      </c>
      <c r="E2520" s="1" t="s">
        <v>174</v>
      </c>
      <c r="F2520" s="1" t="s">
        <v>2286</v>
      </c>
      <c r="G2520" s="1" t="s">
        <v>14</v>
      </c>
      <c r="H2520" s="1" t="s">
        <v>494</v>
      </c>
      <c r="I2520" s="1" t="s">
        <v>505</v>
      </c>
      <c r="J2520" s="1" t="s">
        <v>252</v>
      </c>
      <c r="K2520" s="1" t="s">
        <v>14</v>
      </c>
      <c r="L2520" s="1" t="s">
        <v>14</v>
      </c>
      <c r="M2520" s="1" t="s">
        <v>14</v>
      </c>
      <c r="N2520" s="1" t="s">
        <v>14</v>
      </c>
      <c r="O2520" s="1" t="s">
        <v>14</v>
      </c>
      <c r="P2520" s="1" t="s">
        <v>14</v>
      </c>
      <c r="Q2520" s="1" t="s">
        <v>14</v>
      </c>
    </row>
    <row r="2521" spans="1:17" x14ac:dyDescent="0.25">
      <c r="A2521" s="1" t="s">
        <v>278</v>
      </c>
      <c r="B2521" s="1" t="s">
        <v>3593</v>
      </c>
      <c r="C2521" s="1" t="s">
        <v>49</v>
      </c>
      <c r="D2521" s="1" t="s">
        <v>18</v>
      </c>
      <c r="E2521" s="1" t="s">
        <v>497</v>
      </c>
      <c r="F2521" s="1" t="s">
        <v>3594</v>
      </c>
      <c r="G2521" s="1" t="s">
        <v>14</v>
      </c>
      <c r="H2521" s="1" t="s">
        <v>14</v>
      </c>
      <c r="I2521" s="1" t="s">
        <v>14</v>
      </c>
      <c r="J2521" s="1" t="s">
        <v>14</v>
      </c>
      <c r="K2521" s="1" t="s">
        <v>14</v>
      </c>
      <c r="L2521" s="1" t="s">
        <v>14</v>
      </c>
      <c r="M2521" s="1" t="s">
        <v>14</v>
      </c>
      <c r="N2521" s="1" t="s">
        <v>12</v>
      </c>
      <c r="O2521" s="1" t="s">
        <v>14</v>
      </c>
      <c r="P2521" s="1" t="s">
        <v>14</v>
      </c>
      <c r="Q2521" s="1" t="s">
        <v>14</v>
      </c>
    </row>
    <row r="2522" spans="1:17" x14ac:dyDescent="0.25">
      <c r="A2522" s="1" t="s">
        <v>278</v>
      </c>
      <c r="B2522" s="1" t="s">
        <v>3593</v>
      </c>
      <c r="C2522" s="1" t="s">
        <v>49</v>
      </c>
      <c r="D2522" s="1" t="s">
        <v>1953</v>
      </c>
      <c r="E2522" s="1" t="s">
        <v>585</v>
      </c>
      <c r="F2522" s="1" t="s">
        <v>3595</v>
      </c>
      <c r="G2522" s="1" t="s">
        <v>27</v>
      </c>
      <c r="H2522" s="1" t="s">
        <v>14</v>
      </c>
      <c r="I2522" s="1" t="s">
        <v>14</v>
      </c>
      <c r="J2522" s="1" t="s">
        <v>14</v>
      </c>
      <c r="K2522" s="1" t="s">
        <v>14</v>
      </c>
      <c r="L2522" s="1" t="s">
        <v>14</v>
      </c>
      <c r="M2522" s="1" t="s">
        <v>14</v>
      </c>
      <c r="N2522" s="1" t="s">
        <v>14</v>
      </c>
      <c r="O2522" s="1" t="s">
        <v>14</v>
      </c>
      <c r="P2522" s="1" t="s">
        <v>14</v>
      </c>
      <c r="Q2522" s="1" t="s">
        <v>14</v>
      </c>
    </row>
    <row r="2523" spans="1:17" x14ac:dyDescent="0.25">
      <c r="A2523" s="1" t="s">
        <v>278</v>
      </c>
      <c r="B2523" s="1" t="s">
        <v>3596</v>
      </c>
      <c r="C2523" s="1" t="s">
        <v>51</v>
      </c>
      <c r="D2523" s="1" t="s">
        <v>18</v>
      </c>
      <c r="E2523" s="1" t="s">
        <v>497</v>
      </c>
      <c r="F2523" s="1" t="s">
        <v>3597</v>
      </c>
      <c r="G2523" s="1" t="s">
        <v>14</v>
      </c>
      <c r="H2523" s="1" t="s">
        <v>14</v>
      </c>
      <c r="I2523" s="1" t="s">
        <v>14</v>
      </c>
      <c r="J2523" s="1" t="s">
        <v>14</v>
      </c>
      <c r="K2523" s="1" t="s">
        <v>14</v>
      </c>
      <c r="L2523" s="1" t="s">
        <v>14</v>
      </c>
      <c r="M2523" s="1" t="s">
        <v>14</v>
      </c>
      <c r="N2523" s="1" t="s">
        <v>12</v>
      </c>
      <c r="O2523" s="1" t="s">
        <v>14</v>
      </c>
      <c r="P2523" s="1" t="s">
        <v>14</v>
      </c>
      <c r="Q2523" s="1" t="s">
        <v>14</v>
      </c>
    </row>
    <row r="2524" spans="1:17" x14ac:dyDescent="0.25">
      <c r="A2524" s="1" t="s">
        <v>278</v>
      </c>
      <c r="B2524" s="1" t="s">
        <v>3596</v>
      </c>
      <c r="C2524" s="1" t="s">
        <v>51</v>
      </c>
      <c r="D2524" s="1" t="s">
        <v>1953</v>
      </c>
      <c r="E2524" s="1" t="s">
        <v>585</v>
      </c>
      <c r="F2524" s="1" t="s">
        <v>3598</v>
      </c>
      <c r="G2524" s="1" t="s">
        <v>27</v>
      </c>
      <c r="H2524" s="1" t="s">
        <v>14</v>
      </c>
      <c r="I2524" s="1" t="s">
        <v>14</v>
      </c>
      <c r="J2524" s="1" t="s">
        <v>14</v>
      </c>
      <c r="K2524" s="1" t="s">
        <v>14</v>
      </c>
      <c r="L2524" s="1" t="s">
        <v>14</v>
      </c>
      <c r="M2524" s="1" t="s">
        <v>14</v>
      </c>
      <c r="N2524" s="1" t="s">
        <v>14</v>
      </c>
      <c r="O2524" s="1" t="s">
        <v>14</v>
      </c>
      <c r="P2524" s="1" t="s">
        <v>14</v>
      </c>
      <c r="Q2524" s="1" t="s">
        <v>14</v>
      </c>
    </row>
    <row r="2525" spans="1:17" x14ac:dyDescent="0.25">
      <c r="A2525" s="1" t="s">
        <v>278</v>
      </c>
      <c r="B2525" s="1" t="s">
        <v>3599</v>
      </c>
      <c r="C2525" s="1" t="s">
        <v>53</v>
      </c>
      <c r="D2525" s="1" t="s">
        <v>18</v>
      </c>
      <c r="E2525" s="1" t="s">
        <v>497</v>
      </c>
      <c r="F2525" s="1" t="s">
        <v>3600</v>
      </c>
      <c r="G2525" s="1" t="s">
        <v>14</v>
      </c>
      <c r="H2525" s="1" t="s">
        <v>14</v>
      </c>
      <c r="I2525" s="1" t="s">
        <v>14</v>
      </c>
      <c r="J2525" s="1" t="s">
        <v>14</v>
      </c>
      <c r="K2525" s="1" t="s">
        <v>14</v>
      </c>
      <c r="L2525" s="1" t="s">
        <v>14</v>
      </c>
      <c r="M2525" s="1" t="s">
        <v>14</v>
      </c>
      <c r="N2525" s="1" t="s">
        <v>12</v>
      </c>
      <c r="O2525" s="1" t="s">
        <v>14</v>
      </c>
      <c r="P2525" s="1" t="s">
        <v>14</v>
      </c>
      <c r="Q2525" s="1" t="s">
        <v>14</v>
      </c>
    </row>
    <row r="2526" spans="1:17" x14ac:dyDescent="0.25">
      <c r="A2526" s="1" t="s">
        <v>278</v>
      </c>
      <c r="B2526" s="1" t="s">
        <v>3599</v>
      </c>
      <c r="C2526" s="1" t="s">
        <v>53</v>
      </c>
      <c r="D2526" s="1" t="s">
        <v>1953</v>
      </c>
      <c r="E2526" s="1" t="s">
        <v>249</v>
      </c>
      <c r="F2526" s="1" t="s">
        <v>13</v>
      </c>
      <c r="G2526" s="1" t="s">
        <v>27</v>
      </c>
      <c r="H2526" s="1" t="s">
        <v>14</v>
      </c>
      <c r="I2526" s="1" t="s">
        <v>14</v>
      </c>
      <c r="J2526" s="1" t="s">
        <v>587</v>
      </c>
      <c r="K2526" s="1" t="s">
        <v>14</v>
      </c>
      <c r="L2526" s="1" t="s">
        <v>14</v>
      </c>
      <c r="M2526" s="1" t="s">
        <v>14</v>
      </c>
      <c r="N2526" s="1" t="s">
        <v>14</v>
      </c>
      <c r="O2526" s="1" t="s">
        <v>14</v>
      </c>
      <c r="P2526" s="1" t="s">
        <v>14</v>
      </c>
      <c r="Q2526" s="1" t="s">
        <v>14</v>
      </c>
    </row>
    <row r="2527" spans="1:17" x14ac:dyDescent="0.25">
      <c r="A2527" s="1" t="s">
        <v>278</v>
      </c>
      <c r="B2527" s="1" t="s">
        <v>3601</v>
      </c>
      <c r="C2527" s="1" t="s">
        <v>55</v>
      </c>
      <c r="D2527" s="1" t="s">
        <v>18</v>
      </c>
      <c r="E2527" s="1" t="s">
        <v>497</v>
      </c>
      <c r="F2527" s="1" t="s">
        <v>3602</v>
      </c>
      <c r="G2527" s="1" t="s">
        <v>14</v>
      </c>
      <c r="H2527" s="1" t="s">
        <v>14</v>
      </c>
      <c r="I2527" s="1" t="s">
        <v>14</v>
      </c>
      <c r="J2527" s="1" t="s">
        <v>14</v>
      </c>
      <c r="K2527" s="1" t="s">
        <v>14</v>
      </c>
      <c r="L2527" s="1" t="s">
        <v>14</v>
      </c>
      <c r="M2527" s="1" t="s">
        <v>14</v>
      </c>
      <c r="N2527" s="1" t="s">
        <v>12</v>
      </c>
      <c r="O2527" s="1" t="s">
        <v>14</v>
      </c>
      <c r="P2527" s="1" t="s">
        <v>14</v>
      </c>
      <c r="Q2527" s="1" t="s">
        <v>14</v>
      </c>
    </row>
    <row r="2528" spans="1:17" x14ac:dyDescent="0.25">
      <c r="A2528" s="1" t="s">
        <v>278</v>
      </c>
      <c r="B2528" s="1" t="s">
        <v>3601</v>
      </c>
      <c r="C2528" s="1" t="s">
        <v>55</v>
      </c>
      <c r="D2528" s="1" t="s">
        <v>1953</v>
      </c>
      <c r="E2528" s="1" t="s">
        <v>585</v>
      </c>
      <c r="F2528" s="1" t="s">
        <v>3603</v>
      </c>
      <c r="G2528" s="1" t="s">
        <v>27</v>
      </c>
      <c r="H2528" s="1" t="s">
        <v>14</v>
      </c>
      <c r="I2528" s="1" t="s">
        <v>14</v>
      </c>
      <c r="J2528" s="1" t="s">
        <v>14</v>
      </c>
      <c r="K2528" s="1" t="s">
        <v>14</v>
      </c>
      <c r="L2528" s="1" t="s">
        <v>14</v>
      </c>
      <c r="M2528" s="1" t="s">
        <v>14</v>
      </c>
      <c r="N2528" s="1" t="s">
        <v>14</v>
      </c>
      <c r="O2528" s="1" t="s">
        <v>14</v>
      </c>
      <c r="P2528" s="1" t="s">
        <v>14</v>
      </c>
      <c r="Q2528" s="1" t="s">
        <v>14</v>
      </c>
    </row>
    <row r="2529" spans="1:17" x14ac:dyDescent="0.25">
      <c r="A2529" s="1" t="s">
        <v>278</v>
      </c>
      <c r="B2529" s="1" t="s">
        <v>3604</v>
      </c>
      <c r="C2529" s="1" t="s">
        <v>58</v>
      </c>
      <c r="D2529" s="1" t="s">
        <v>18</v>
      </c>
      <c r="E2529" s="1" t="s">
        <v>497</v>
      </c>
      <c r="F2529" s="1" t="s">
        <v>3605</v>
      </c>
      <c r="G2529" s="1" t="s">
        <v>14</v>
      </c>
      <c r="H2529" s="1" t="s">
        <v>14</v>
      </c>
      <c r="I2529" s="1" t="s">
        <v>14</v>
      </c>
      <c r="J2529" s="1" t="s">
        <v>14</v>
      </c>
      <c r="K2529" s="1" t="s">
        <v>14</v>
      </c>
      <c r="L2529" s="1" t="s">
        <v>14</v>
      </c>
      <c r="M2529" s="1" t="s">
        <v>14</v>
      </c>
      <c r="N2529" s="1" t="s">
        <v>12</v>
      </c>
      <c r="O2529" s="1" t="s">
        <v>14</v>
      </c>
      <c r="P2529" s="1" t="s">
        <v>14</v>
      </c>
      <c r="Q2529" s="1" t="s">
        <v>14</v>
      </c>
    </row>
    <row r="2530" spans="1:17" x14ac:dyDescent="0.25">
      <c r="A2530" s="1" t="s">
        <v>278</v>
      </c>
      <c r="B2530" s="1" t="s">
        <v>3604</v>
      </c>
      <c r="C2530" s="1" t="s">
        <v>58</v>
      </c>
      <c r="D2530" s="1" t="s">
        <v>1953</v>
      </c>
      <c r="E2530" s="1" t="s">
        <v>249</v>
      </c>
      <c r="F2530" s="1" t="s">
        <v>13</v>
      </c>
      <c r="G2530" s="1" t="s">
        <v>27</v>
      </c>
      <c r="H2530" s="1" t="s">
        <v>14</v>
      </c>
      <c r="I2530" s="1" t="s">
        <v>14</v>
      </c>
      <c r="J2530" s="1" t="s">
        <v>587</v>
      </c>
      <c r="K2530" s="1" t="s">
        <v>14</v>
      </c>
      <c r="L2530" s="1" t="s">
        <v>14</v>
      </c>
      <c r="M2530" s="1" t="s">
        <v>14</v>
      </c>
      <c r="N2530" s="1" t="s">
        <v>14</v>
      </c>
      <c r="O2530" s="1" t="s">
        <v>14</v>
      </c>
      <c r="P2530" s="1" t="s">
        <v>14</v>
      </c>
      <c r="Q2530" s="1" t="s">
        <v>14</v>
      </c>
    </row>
    <row r="2531" spans="1:17" x14ac:dyDescent="0.25">
      <c r="A2531" s="1" t="s">
        <v>278</v>
      </c>
      <c r="B2531" s="1" t="s">
        <v>3606</v>
      </c>
      <c r="C2531" s="1" t="s">
        <v>60</v>
      </c>
      <c r="D2531" s="1" t="s">
        <v>18</v>
      </c>
      <c r="E2531" s="1" t="s">
        <v>497</v>
      </c>
      <c r="F2531" s="1" t="s">
        <v>3607</v>
      </c>
      <c r="G2531" s="1" t="s">
        <v>14</v>
      </c>
      <c r="H2531" s="1" t="s">
        <v>14</v>
      </c>
      <c r="I2531" s="1" t="s">
        <v>14</v>
      </c>
      <c r="J2531" s="1" t="s">
        <v>14</v>
      </c>
      <c r="K2531" s="1" t="s">
        <v>14</v>
      </c>
      <c r="L2531" s="1" t="s">
        <v>14</v>
      </c>
      <c r="M2531" s="1" t="s">
        <v>14</v>
      </c>
      <c r="N2531" s="1" t="s">
        <v>12</v>
      </c>
      <c r="O2531" s="1" t="s">
        <v>14</v>
      </c>
      <c r="P2531" s="1" t="s">
        <v>14</v>
      </c>
      <c r="Q2531" s="1" t="s">
        <v>14</v>
      </c>
    </row>
    <row r="2532" spans="1:17" x14ac:dyDescent="0.25">
      <c r="A2532" s="1" t="s">
        <v>278</v>
      </c>
      <c r="B2532" s="1" t="s">
        <v>3606</v>
      </c>
      <c r="C2532" s="1" t="s">
        <v>60</v>
      </c>
      <c r="D2532" s="1" t="s">
        <v>1953</v>
      </c>
      <c r="E2532" s="1" t="s">
        <v>249</v>
      </c>
      <c r="F2532" s="1" t="s">
        <v>13</v>
      </c>
      <c r="G2532" s="1" t="s">
        <v>27</v>
      </c>
      <c r="H2532" s="1" t="s">
        <v>14</v>
      </c>
      <c r="I2532" s="1" t="s">
        <v>14</v>
      </c>
      <c r="J2532" s="1" t="s">
        <v>587</v>
      </c>
      <c r="K2532" s="1" t="s">
        <v>14</v>
      </c>
      <c r="L2532" s="1" t="s">
        <v>14</v>
      </c>
      <c r="M2532" s="1" t="s">
        <v>14</v>
      </c>
      <c r="N2532" s="1" t="s">
        <v>14</v>
      </c>
      <c r="O2532" s="1" t="s">
        <v>14</v>
      </c>
      <c r="P2532" s="1" t="s">
        <v>14</v>
      </c>
      <c r="Q2532" s="1" t="s">
        <v>14</v>
      </c>
    </row>
    <row r="2533" spans="1:17" x14ac:dyDescent="0.25">
      <c r="A2533" s="1" t="s">
        <v>278</v>
      </c>
      <c r="B2533" s="1" t="s">
        <v>3608</v>
      </c>
      <c r="C2533" s="1" t="s">
        <v>62</v>
      </c>
      <c r="D2533" s="1" t="s">
        <v>18</v>
      </c>
      <c r="E2533" s="1" t="s">
        <v>497</v>
      </c>
      <c r="F2533" s="1" t="s">
        <v>3609</v>
      </c>
      <c r="G2533" s="1" t="s">
        <v>14</v>
      </c>
      <c r="H2533" s="1" t="s">
        <v>14</v>
      </c>
      <c r="I2533" s="1" t="s">
        <v>14</v>
      </c>
      <c r="J2533" s="1" t="s">
        <v>14</v>
      </c>
      <c r="K2533" s="1" t="s">
        <v>14</v>
      </c>
      <c r="L2533" s="1" t="s">
        <v>14</v>
      </c>
      <c r="M2533" s="1" t="s">
        <v>14</v>
      </c>
      <c r="N2533" s="1" t="s">
        <v>12</v>
      </c>
      <c r="O2533" s="1" t="s">
        <v>14</v>
      </c>
      <c r="P2533" s="1" t="s">
        <v>14</v>
      </c>
      <c r="Q2533" s="1" t="s">
        <v>14</v>
      </c>
    </row>
    <row r="2534" spans="1:17" x14ac:dyDescent="0.25">
      <c r="A2534" s="1" t="s">
        <v>278</v>
      </c>
      <c r="B2534" s="1" t="s">
        <v>3608</v>
      </c>
      <c r="C2534" s="1" t="s">
        <v>62</v>
      </c>
      <c r="D2534" s="1" t="s">
        <v>1953</v>
      </c>
      <c r="E2534" s="1" t="s">
        <v>249</v>
      </c>
      <c r="F2534" s="1" t="s">
        <v>13</v>
      </c>
      <c r="G2534" s="1" t="s">
        <v>27</v>
      </c>
      <c r="H2534" s="1" t="s">
        <v>14</v>
      </c>
      <c r="I2534" s="1" t="s">
        <v>14</v>
      </c>
      <c r="J2534" s="1" t="s">
        <v>587</v>
      </c>
      <c r="K2534" s="1" t="s">
        <v>14</v>
      </c>
      <c r="L2534" s="1" t="s">
        <v>14</v>
      </c>
      <c r="M2534" s="1" t="s">
        <v>14</v>
      </c>
      <c r="N2534" s="1" t="s">
        <v>14</v>
      </c>
      <c r="O2534" s="1" t="s">
        <v>14</v>
      </c>
      <c r="P2534" s="1" t="s">
        <v>14</v>
      </c>
      <c r="Q2534" s="1" t="s">
        <v>14</v>
      </c>
    </row>
    <row r="2535" spans="1:17" x14ac:dyDescent="0.25">
      <c r="A2535" s="1" t="s">
        <v>278</v>
      </c>
      <c r="B2535" s="1" t="s">
        <v>3610</v>
      </c>
      <c r="C2535" s="1" t="s">
        <v>64</v>
      </c>
      <c r="D2535" s="1" t="s">
        <v>18</v>
      </c>
      <c r="E2535" s="1" t="s">
        <v>497</v>
      </c>
      <c r="F2535" s="1" t="s">
        <v>3611</v>
      </c>
      <c r="G2535" s="1" t="s">
        <v>14</v>
      </c>
      <c r="H2535" s="1" t="s">
        <v>494</v>
      </c>
      <c r="I2535" s="1" t="s">
        <v>508</v>
      </c>
      <c r="J2535" s="1" t="s">
        <v>14</v>
      </c>
      <c r="K2535" s="1" t="s">
        <v>14</v>
      </c>
      <c r="L2535" s="1" t="s">
        <v>509</v>
      </c>
      <c r="M2535" s="1" t="s">
        <v>509</v>
      </c>
      <c r="N2535" s="1" t="s">
        <v>12</v>
      </c>
      <c r="O2535" s="1" t="s">
        <v>14</v>
      </c>
      <c r="P2535" s="1" t="s">
        <v>14</v>
      </c>
      <c r="Q2535" s="1" t="s">
        <v>14</v>
      </c>
    </row>
    <row r="2536" spans="1:17" x14ac:dyDescent="0.25">
      <c r="A2536" s="1" t="s">
        <v>278</v>
      </c>
      <c r="B2536" s="1" t="s">
        <v>3610</v>
      </c>
      <c r="C2536" s="1" t="s">
        <v>64</v>
      </c>
      <c r="D2536" s="1" t="s">
        <v>1953</v>
      </c>
      <c r="E2536" s="1" t="s">
        <v>585</v>
      </c>
      <c r="F2536" s="1" t="s">
        <v>3612</v>
      </c>
      <c r="G2536" s="1" t="s">
        <v>27</v>
      </c>
      <c r="H2536" s="1" t="s">
        <v>494</v>
      </c>
      <c r="I2536" s="1" t="s">
        <v>508</v>
      </c>
      <c r="J2536" s="1" t="s">
        <v>14</v>
      </c>
      <c r="K2536" s="1" t="s">
        <v>14</v>
      </c>
      <c r="L2536" s="1" t="s">
        <v>509</v>
      </c>
      <c r="M2536" s="1" t="s">
        <v>509</v>
      </c>
      <c r="N2536" s="1" t="s">
        <v>14</v>
      </c>
      <c r="O2536" s="1" t="s">
        <v>14</v>
      </c>
      <c r="P2536" s="1" t="s">
        <v>14</v>
      </c>
      <c r="Q2536" s="1" t="s">
        <v>14</v>
      </c>
    </row>
    <row r="2537" spans="1:17" x14ac:dyDescent="0.25">
      <c r="A2537" s="1" t="s">
        <v>278</v>
      </c>
      <c r="B2537" s="1" t="s">
        <v>3613</v>
      </c>
      <c r="C2537" s="1" t="s">
        <v>67</v>
      </c>
      <c r="D2537" s="1" t="s">
        <v>12</v>
      </c>
      <c r="E2537" s="1" t="s">
        <v>502</v>
      </c>
      <c r="F2537" s="1" t="s">
        <v>14</v>
      </c>
      <c r="G2537" s="1" t="s">
        <v>14</v>
      </c>
      <c r="H2537" s="1" t="s">
        <v>14</v>
      </c>
      <c r="I2537" s="1" t="s">
        <v>14</v>
      </c>
      <c r="J2537" s="1" t="s">
        <v>14</v>
      </c>
      <c r="K2537" s="1" t="s">
        <v>14</v>
      </c>
      <c r="L2537" s="1" t="s">
        <v>14</v>
      </c>
      <c r="M2537" s="1" t="s">
        <v>14</v>
      </c>
      <c r="N2537" s="1" t="s">
        <v>14</v>
      </c>
      <c r="O2537" s="1" t="s">
        <v>14</v>
      </c>
      <c r="P2537" s="1" t="s">
        <v>14</v>
      </c>
      <c r="Q2537" s="1" t="s">
        <v>14</v>
      </c>
    </row>
    <row r="2538" spans="1:17" x14ac:dyDescent="0.25">
      <c r="A2538" s="1" t="s">
        <v>278</v>
      </c>
      <c r="B2538" s="1" t="s">
        <v>3614</v>
      </c>
      <c r="C2538" s="1" t="s">
        <v>69</v>
      </c>
      <c r="D2538" s="1" t="s">
        <v>18</v>
      </c>
      <c r="E2538" s="1" t="s">
        <v>174</v>
      </c>
      <c r="F2538" s="1" t="s">
        <v>2289</v>
      </c>
      <c r="G2538" s="1" t="s">
        <v>14</v>
      </c>
      <c r="H2538" s="1" t="s">
        <v>494</v>
      </c>
      <c r="I2538" s="1" t="s">
        <v>505</v>
      </c>
      <c r="J2538" s="1" t="s">
        <v>252</v>
      </c>
      <c r="K2538" s="1" t="s">
        <v>14</v>
      </c>
      <c r="L2538" s="1" t="s">
        <v>14</v>
      </c>
      <c r="M2538" s="1" t="s">
        <v>14</v>
      </c>
      <c r="N2538" s="1" t="s">
        <v>14</v>
      </c>
      <c r="O2538" s="1" t="s">
        <v>14</v>
      </c>
      <c r="P2538" s="1" t="s">
        <v>14</v>
      </c>
      <c r="Q2538" s="1" t="s">
        <v>14</v>
      </c>
    </row>
    <row r="2539" spans="1:17" x14ac:dyDescent="0.25">
      <c r="A2539" s="1" t="s">
        <v>278</v>
      </c>
      <c r="B2539" s="1" t="s">
        <v>3615</v>
      </c>
      <c r="C2539" s="1" t="s">
        <v>71</v>
      </c>
      <c r="D2539" s="1" t="s">
        <v>18</v>
      </c>
      <c r="E2539" s="1" t="s">
        <v>497</v>
      </c>
      <c r="F2539" s="1" t="s">
        <v>3616</v>
      </c>
      <c r="G2539" s="1" t="s">
        <v>14</v>
      </c>
      <c r="H2539" s="1" t="s">
        <v>14</v>
      </c>
      <c r="I2539" s="1" t="s">
        <v>14</v>
      </c>
      <c r="J2539" s="1" t="s">
        <v>14</v>
      </c>
      <c r="K2539" s="1" t="s">
        <v>14</v>
      </c>
      <c r="L2539" s="1" t="s">
        <v>14</v>
      </c>
      <c r="M2539" s="1" t="s">
        <v>14</v>
      </c>
      <c r="N2539" s="1" t="s">
        <v>12</v>
      </c>
      <c r="O2539" s="1" t="s">
        <v>14</v>
      </c>
      <c r="P2539" s="1" t="s">
        <v>14</v>
      </c>
      <c r="Q2539" s="1" t="s">
        <v>14</v>
      </c>
    </row>
    <row r="2540" spans="1:17" x14ac:dyDescent="0.25">
      <c r="A2540" s="1" t="s">
        <v>278</v>
      </c>
      <c r="B2540" s="1" t="s">
        <v>3615</v>
      </c>
      <c r="C2540" s="1" t="s">
        <v>71</v>
      </c>
      <c r="D2540" s="1" t="s">
        <v>1953</v>
      </c>
      <c r="E2540" s="1" t="s">
        <v>585</v>
      </c>
      <c r="F2540" s="1" t="s">
        <v>3617</v>
      </c>
      <c r="G2540" s="1" t="s">
        <v>27</v>
      </c>
      <c r="H2540" s="1" t="s">
        <v>14</v>
      </c>
      <c r="I2540" s="1" t="s">
        <v>14</v>
      </c>
      <c r="J2540" s="1" t="s">
        <v>14</v>
      </c>
      <c r="K2540" s="1" t="s">
        <v>14</v>
      </c>
      <c r="L2540" s="1" t="s">
        <v>14</v>
      </c>
      <c r="M2540" s="1" t="s">
        <v>14</v>
      </c>
      <c r="N2540" s="1" t="s">
        <v>14</v>
      </c>
      <c r="O2540" s="1" t="s">
        <v>14</v>
      </c>
      <c r="P2540" s="1" t="s">
        <v>14</v>
      </c>
      <c r="Q2540" s="1" t="s">
        <v>14</v>
      </c>
    </row>
    <row r="2541" spans="1:17" x14ac:dyDescent="0.25">
      <c r="A2541" s="1" t="s">
        <v>278</v>
      </c>
      <c r="B2541" s="1" t="s">
        <v>3618</v>
      </c>
      <c r="C2541" s="1" t="s">
        <v>73</v>
      </c>
      <c r="D2541" s="1" t="s">
        <v>18</v>
      </c>
      <c r="E2541" s="1" t="s">
        <v>497</v>
      </c>
      <c r="F2541" s="1" t="s">
        <v>3619</v>
      </c>
      <c r="G2541" s="1" t="s">
        <v>14</v>
      </c>
      <c r="H2541" s="1" t="s">
        <v>14</v>
      </c>
      <c r="I2541" s="1" t="s">
        <v>14</v>
      </c>
      <c r="J2541" s="1" t="s">
        <v>14</v>
      </c>
      <c r="K2541" s="1" t="s">
        <v>14</v>
      </c>
      <c r="L2541" s="1" t="s">
        <v>14</v>
      </c>
      <c r="M2541" s="1" t="s">
        <v>14</v>
      </c>
      <c r="N2541" s="1" t="s">
        <v>12</v>
      </c>
      <c r="O2541" s="1" t="s">
        <v>14</v>
      </c>
      <c r="P2541" s="1" t="s">
        <v>14</v>
      </c>
      <c r="Q2541" s="1" t="s">
        <v>14</v>
      </c>
    </row>
    <row r="2542" spans="1:17" x14ac:dyDescent="0.25">
      <c r="A2542" s="1" t="s">
        <v>278</v>
      </c>
      <c r="B2542" s="1" t="s">
        <v>3618</v>
      </c>
      <c r="C2542" s="1" t="s">
        <v>73</v>
      </c>
      <c r="D2542" s="1" t="s">
        <v>1953</v>
      </c>
      <c r="E2542" s="1" t="s">
        <v>585</v>
      </c>
      <c r="F2542" s="1" t="s">
        <v>3620</v>
      </c>
      <c r="G2542" s="1" t="s">
        <v>27</v>
      </c>
      <c r="H2542" s="1" t="s">
        <v>14</v>
      </c>
      <c r="I2542" s="1" t="s">
        <v>14</v>
      </c>
      <c r="J2542" s="1" t="s">
        <v>14</v>
      </c>
      <c r="K2542" s="1" t="s">
        <v>14</v>
      </c>
      <c r="L2542" s="1" t="s">
        <v>14</v>
      </c>
      <c r="M2542" s="1" t="s">
        <v>14</v>
      </c>
      <c r="N2542" s="1" t="s">
        <v>14</v>
      </c>
      <c r="O2542" s="1" t="s">
        <v>14</v>
      </c>
      <c r="P2542" s="1" t="s">
        <v>14</v>
      </c>
      <c r="Q2542" s="1" t="s">
        <v>14</v>
      </c>
    </row>
    <row r="2543" spans="1:17" x14ac:dyDescent="0.25">
      <c r="A2543" s="1" t="s">
        <v>278</v>
      </c>
      <c r="B2543" s="1" t="s">
        <v>3621</v>
      </c>
      <c r="C2543" s="1" t="s">
        <v>75</v>
      </c>
      <c r="D2543" s="1" t="s">
        <v>18</v>
      </c>
      <c r="E2543" s="1" t="s">
        <v>497</v>
      </c>
      <c r="F2543" s="1" t="s">
        <v>3622</v>
      </c>
      <c r="G2543" s="1" t="s">
        <v>14</v>
      </c>
      <c r="H2543" s="1" t="s">
        <v>14</v>
      </c>
      <c r="I2543" s="1" t="s">
        <v>14</v>
      </c>
      <c r="J2543" s="1" t="s">
        <v>14</v>
      </c>
      <c r="K2543" s="1" t="s">
        <v>14</v>
      </c>
      <c r="L2543" s="1" t="s">
        <v>14</v>
      </c>
      <c r="M2543" s="1" t="s">
        <v>14</v>
      </c>
      <c r="N2543" s="1" t="s">
        <v>12</v>
      </c>
      <c r="O2543" s="1" t="s">
        <v>14</v>
      </c>
      <c r="P2543" s="1" t="s">
        <v>14</v>
      </c>
      <c r="Q2543" s="1" t="s">
        <v>14</v>
      </c>
    </row>
    <row r="2544" spans="1:17" x14ac:dyDescent="0.25">
      <c r="A2544" s="1" t="s">
        <v>278</v>
      </c>
      <c r="B2544" s="1" t="s">
        <v>3621</v>
      </c>
      <c r="C2544" s="1" t="s">
        <v>75</v>
      </c>
      <c r="D2544" s="1" t="s">
        <v>1953</v>
      </c>
      <c r="E2544" s="1" t="s">
        <v>249</v>
      </c>
      <c r="F2544" s="1" t="s">
        <v>13</v>
      </c>
      <c r="G2544" s="1" t="s">
        <v>27</v>
      </c>
      <c r="H2544" s="1" t="s">
        <v>14</v>
      </c>
      <c r="I2544" s="1" t="s">
        <v>14</v>
      </c>
      <c r="J2544" s="1" t="s">
        <v>587</v>
      </c>
      <c r="K2544" s="1" t="s">
        <v>14</v>
      </c>
      <c r="L2544" s="1" t="s">
        <v>14</v>
      </c>
      <c r="M2544" s="1" t="s">
        <v>14</v>
      </c>
      <c r="N2544" s="1" t="s">
        <v>14</v>
      </c>
      <c r="O2544" s="1" t="s">
        <v>14</v>
      </c>
      <c r="P2544" s="1" t="s">
        <v>14</v>
      </c>
      <c r="Q2544" s="1" t="s">
        <v>14</v>
      </c>
    </row>
    <row r="2545" spans="1:17" x14ac:dyDescent="0.25">
      <c r="A2545" s="1" t="s">
        <v>278</v>
      </c>
      <c r="B2545" s="1" t="s">
        <v>3623</v>
      </c>
      <c r="C2545" s="1" t="s">
        <v>77</v>
      </c>
      <c r="D2545" s="1" t="s">
        <v>18</v>
      </c>
      <c r="E2545" s="1" t="s">
        <v>497</v>
      </c>
      <c r="F2545" s="1" t="s">
        <v>3624</v>
      </c>
      <c r="G2545" s="1" t="s">
        <v>14</v>
      </c>
      <c r="H2545" s="1" t="s">
        <v>14</v>
      </c>
      <c r="I2545" s="1" t="s">
        <v>14</v>
      </c>
      <c r="J2545" s="1" t="s">
        <v>14</v>
      </c>
      <c r="K2545" s="1" t="s">
        <v>14</v>
      </c>
      <c r="L2545" s="1" t="s">
        <v>14</v>
      </c>
      <c r="M2545" s="1" t="s">
        <v>14</v>
      </c>
      <c r="N2545" s="1" t="s">
        <v>12</v>
      </c>
      <c r="O2545" s="1" t="s">
        <v>14</v>
      </c>
      <c r="P2545" s="1" t="s">
        <v>14</v>
      </c>
      <c r="Q2545" s="1" t="s">
        <v>14</v>
      </c>
    </row>
    <row r="2546" spans="1:17" x14ac:dyDescent="0.25">
      <c r="A2546" s="1" t="s">
        <v>278</v>
      </c>
      <c r="B2546" s="1" t="s">
        <v>3623</v>
      </c>
      <c r="C2546" s="1" t="s">
        <v>77</v>
      </c>
      <c r="D2546" s="1" t="s">
        <v>1953</v>
      </c>
      <c r="E2546" s="1" t="s">
        <v>585</v>
      </c>
      <c r="F2546" s="1" t="s">
        <v>3625</v>
      </c>
      <c r="G2546" s="1" t="s">
        <v>27</v>
      </c>
      <c r="H2546" s="1" t="s">
        <v>14</v>
      </c>
      <c r="I2546" s="1" t="s">
        <v>14</v>
      </c>
      <c r="J2546" s="1" t="s">
        <v>14</v>
      </c>
      <c r="K2546" s="1" t="s">
        <v>14</v>
      </c>
      <c r="L2546" s="1" t="s">
        <v>14</v>
      </c>
      <c r="M2546" s="1" t="s">
        <v>14</v>
      </c>
      <c r="N2546" s="1" t="s">
        <v>14</v>
      </c>
      <c r="O2546" s="1" t="s">
        <v>14</v>
      </c>
      <c r="P2546" s="1" t="s">
        <v>14</v>
      </c>
      <c r="Q2546" s="1" t="s">
        <v>14</v>
      </c>
    </row>
    <row r="2547" spans="1:17" x14ac:dyDescent="0.25">
      <c r="A2547" s="1" t="s">
        <v>278</v>
      </c>
      <c r="B2547" s="1" t="s">
        <v>3626</v>
      </c>
      <c r="C2547" s="1" t="s">
        <v>79</v>
      </c>
      <c r="D2547" s="1" t="s">
        <v>18</v>
      </c>
      <c r="E2547" s="1" t="s">
        <v>497</v>
      </c>
      <c r="F2547" s="1" t="s">
        <v>3627</v>
      </c>
      <c r="G2547" s="1" t="s">
        <v>14</v>
      </c>
      <c r="H2547" s="1" t="s">
        <v>14</v>
      </c>
      <c r="I2547" s="1" t="s">
        <v>14</v>
      </c>
      <c r="J2547" s="1" t="s">
        <v>14</v>
      </c>
      <c r="K2547" s="1" t="s">
        <v>14</v>
      </c>
      <c r="L2547" s="1" t="s">
        <v>14</v>
      </c>
      <c r="M2547" s="1" t="s">
        <v>14</v>
      </c>
      <c r="N2547" s="1" t="s">
        <v>12</v>
      </c>
      <c r="O2547" s="1" t="s">
        <v>14</v>
      </c>
      <c r="P2547" s="1" t="s">
        <v>14</v>
      </c>
      <c r="Q2547" s="1" t="s">
        <v>14</v>
      </c>
    </row>
    <row r="2548" spans="1:17" x14ac:dyDescent="0.25">
      <c r="A2548" s="1" t="s">
        <v>278</v>
      </c>
      <c r="B2548" s="1" t="s">
        <v>3626</v>
      </c>
      <c r="C2548" s="1" t="s">
        <v>79</v>
      </c>
      <c r="D2548" s="1" t="s">
        <v>1953</v>
      </c>
      <c r="E2548" s="1" t="s">
        <v>249</v>
      </c>
      <c r="F2548" s="1" t="s">
        <v>13</v>
      </c>
      <c r="G2548" s="1" t="s">
        <v>27</v>
      </c>
      <c r="H2548" s="1" t="s">
        <v>14</v>
      </c>
      <c r="I2548" s="1" t="s">
        <v>14</v>
      </c>
      <c r="J2548" s="1" t="s">
        <v>587</v>
      </c>
      <c r="K2548" s="1" t="s">
        <v>14</v>
      </c>
      <c r="L2548" s="1" t="s">
        <v>14</v>
      </c>
      <c r="M2548" s="1" t="s">
        <v>14</v>
      </c>
      <c r="N2548" s="1" t="s">
        <v>14</v>
      </c>
      <c r="O2548" s="1" t="s">
        <v>14</v>
      </c>
      <c r="P2548" s="1" t="s">
        <v>14</v>
      </c>
      <c r="Q2548" s="1" t="s">
        <v>14</v>
      </c>
    </row>
    <row r="2549" spans="1:17" x14ac:dyDescent="0.25">
      <c r="A2549" s="1" t="s">
        <v>278</v>
      </c>
      <c r="B2549" s="1" t="s">
        <v>3628</v>
      </c>
      <c r="C2549" s="1" t="s">
        <v>81</v>
      </c>
      <c r="D2549" s="1" t="s">
        <v>18</v>
      </c>
      <c r="E2549" s="1" t="s">
        <v>497</v>
      </c>
      <c r="F2549" s="1" t="s">
        <v>3629</v>
      </c>
      <c r="G2549" s="1" t="s">
        <v>14</v>
      </c>
      <c r="H2549" s="1" t="s">
        <v>14</v>
      </c>
      <c r="I2549" s="1" t="s">
        <v>14</v>
      </c>
      <c r="J2549" s="1" t="s">
        <v>14</v>
      </c>
      <c r="K2549" s="1" t="s">
        <v>14</v>
      </c>
      <c r="L2549" s="1" t="s">
        <v>14</v>
      </c>
      <c r="M2549" s="1" t="s">
        <v>14</v>
      </c>
      <c r="N2549" s="1" t="s">
        <v>12</v>
      </c>
      <c r="O2549" s="1" t="s">
        <v>14</v>
      </c>
      <c r="P2549" s="1" t="s">
        <v>14</v>
      </c>
      <c r="Q2549" s="1" t="s">
        <v>14</v>
      </c>
    </row>
    <row r="2550" spans="1:17" x14ac:dyDescent="0.25">
      <c r="A2550" s="1" t="s">
        <v>278</v>
      </c>
      <c r="B2550" s="1" t="s">
        <v>3628</v>
      </c>
      <c r="C2550" s="1" t="s">
        <v>81</v>
      </c>
      <c r="D2550" s="1" t="s">
        <v>1953</v>
      </c>
      <c r="E2550" s="1" t="s">
        <v>249</v>
      </c>
      <c r="F2550" s="1" t="s">
        <v>13</v>
      </c>
      <c r="G2550" s="1" t="s">
        <v>27</v>
      </c>
      <c r="H2550" s="1" t="s">
        <v>14</v>
      </c>
      <c r="I2550" s="1" t="s">
        <v>14</v>
      </c>
      <c r="J2550" s="1" t="s">
        <v>587</v>
      </c>
      <c r="K2550" s="1" t="s">
        <v>14</v>
      </c>
      <c r="L2550" s="1" t="s">
        <v>14</v>
      </c>
      <c r="M2550" s="1" t="s">
        <v>14</v>
      </c>
      <c r="N2550" s="1" t="s">
        <v>14</v>
      </c>
      <c r="O2550" s="1" t="s">
        <v>14</v>
      </c>
      <c r="P2550" s="1" t="s">
        <v>14</v>
      </c>
      <c r="Q2550" s="1" t="s">
        <v>14</v>
      </c>
    </row>
    <row r="2551" spans="1:17" x14ac:dyDescent="0.25">
      <c r="A2551" s="1" t="s">
        <v>278</v>
      </c>
      <c r="B2551" s="1" t="s">
        <v>3630</v>
      </c>
      <c r="C2551" s="1" t="s">
        <v>83</v>
      </c>
      <c r="D2551" s="1" t="s">
        <v>18</v>
      </c>
      <c r="E2551" s="1" t="s">
        <v>497</v>
      </c>
      <c r="F2551" s="1" t="s">
        <v>3631</v>
      </c>
      <c r="G2551" s="1" t="s">
        <v>14</v>
      </c>
      <c r="H2551" s="1" t="s">
        <v>494</v>
      </c>
      <c r="I2551" s="1" t="s">
        <v>508</v>
      </c>
      <c r="J2551" s="1" t="s">
        <v>14</v>
      </c>
      <c r="K2551" s="1" t="s">
        <v>14</v>
      </c>
      <c r="L2551" s="1" t="s">
        <v>509</v>
      </c>
      <c r="M2551" s="1" t="s">
        <v>509</v>
      </c>
      <c r="N2551" s="1" t="s">
        <v>12</v>
      </c>
      <c r="O2551" s="1" t="s">
        <v>14</v>
      </c>
      <c r="P2551" s="1" t="s">
        <v>14</v>
      </c>
      <c r="Q2551" s="1" t="s">
        <v>14</v>
      </c>
    </row>
    <row r="2552" spans="1:17" x14ac:dyDescent="0.25">
      <c r="A2552" s="1" t="s">
        <v>278</v>
      </c>
      <c r="B2552" s="1" t="s">
        <v>3630</v>
      </c>
      <c r="C2552" s="1" t="s">
        <v>83</v>
      </c>
      <c r="D2552" s="1" t="s">
        <v>1953</v>
      </c>
      <c r="E2552" s="1" t="s">
        <v>585</v>
      </c>
      <c r="F2552" s="1" t="s">
        <v>3632</v>
      </c>
      <c r="G2552" s="1" t="s">
        <v>27</v>
      </c>
      <c r="H2552" s="1" t="s">
        <v>494</v>
      </c>
      <c r="I2552" s="1" t="s">
        <v>508</v>
      </c>
      <c r="J2552" s="1" t="s">
        <v>14</v>
      </c>
      <c r="K2552" s="1" t="s">
        <v>14</v>
      </c>
      <c r="L2552" s="1" t="s">
        <v>509</v>
      </c>
      <c r="M2552" s="1" t="s">
        <v>509</v>
      </c>
      <c r="N2552" s="1" t="s">
        <v>14</v>
      </c>
      <c r="O2552" s="1" t="s">
        <v>14</v>
      </c>
      <c r="P2552" s="1" t="s">
        <v>14</v>
      </c>
      <c r="Q2552" s="1" t="s">
        <v>14</v>
      </c>
    </row>
    <row r="2553" spans="1:17" x14ac:dyDescent="0.25">
      <c r="A2553" s="1" t="s">
        <v>278</v>
      </c>
      <c r="B2553" s="1" t="s">
        <v>3633</v>
      </c>
      <c r="C2553" s="1" t="s">
        <v>85</v>
      </c>
      <c r="D2553" s="1" t="s">
        <v>12</v>
      </c>
      <c r="E2553" s="1" t="s">
        <v>502</v>
      </c>
      <c r="F2553" s="1" t="s">
        <v>14</v>
      </c>
      <c r="G2553" s="1" t="s">
        <v>14</v>
      </c>
      <c r="H2553" s="1" t="s">
        <v>14</v>
      </c>
      <c r="I2553" s="1" t="s">
        <v>14</v>
      </c>
      <c r="J2553" s="1" t="s">
        <v>14</v>
      </c>
      <c r="K2553" s="1" t="s">
        <v>14</v>
      </c>
      <c r="L2553" s="1" t="s">
        <v>14</v>
      </c>
      <c r="M2553" s="1" t="s">
        <v>14</v>
      </c>
      <c r="N2553" s="1" t="s">
        <v>14</v>
      </c>
      <c r="O2553" s="1" t="s">
        <v>14</v>
      </c>
      <c r="P2553" s="1" t="s">
        <v>14</v>
      </c>
      <c r="Q2553" s="1" t="s">
        <v>14</v>
      </c>
    </row>
    <row r="2554" spans="1:17" x14ac:dyDescent="0.25">
      <c r="A2554" s="1" t="s">
        <v>278</v>
      </c>
      <c r="B2554" s="1" t="s">
        <v>3634</v>
      </c>
      <c r="C2554" s="1" t="s">
        <v>87</v>
      </c>
      <c r="D2554" s="1" t="s">
        <v>18</v>
      </c>
      <c r="E2554" s="1" t="s">
        <v>174</v>
      </c>
      <c r="F2554" s="1" t="s">
        <v>2292</v>
      </c>
      <c r="G2554" s="1" t="s">
        <v>14</v>
      </c>
      <c r="H2554" s="1" t="s">
        <v>494</v>
      </c>
      <c r="I2554" s="1" t="s">
        <v>505</v>
      </c>
      <c r="J2554" s="1" t="s">
        <v>252</v>
      </c>
      <c r="K2554" s="1" t="s">
        <v>14</v>
      </c>
      <c r="L2554" s="1" t="s">
        <v>14</v>
      </c>
      <c r="M2554" s="1" t="s">
        <v>14</v>
      </c>
      <c r="N2554" s="1" t="s">
        <v>14</v>
      </c>
      <c r="O2554" s="1" t="s">
        <v>14</v>
      </c>
      <c r="P2554" s="1" t="s">
        <v>14</v>
      </c>
      <c r="Q2554" s="1" t="s">
        <v>14</v>
      </c>
    </row>
    <row r="2555" spans="1:17" x14ac:dyDescent="0.25">
      <c r="A2555" s="1" t="s">
        <v>278</v>
      </c>
      <c r="B2555" s="1" t="s">
        <v>3635</v>
      </c>
      <c r="C2555" s="1" t="s">
        <v>103</v>
      </c>
      <c r="D2555" s="1" t="s">
        <v>18</v>
      </c>
      <c r="E2555" s="1" t="s">
        <v>497</v>
      </c>
      <c r="F2555" s="1" t="s">
        <v>3636</v>
      </c>
      <c r="G2555" s="1" t="s">
        <v>14</v>
      </c>
      <c r="H2555" s="1" t="s">
        <v>14</v>
      </c>
      <c r="I2555" s="1" t="s">
        <v>14</v>
      </c>
      <c r="J2555" s="1" t="s">
        <v>14</v>
      </c>
      <c r="K2555" s="1" t="s">
        <v>14</v>
      </c>
      <c r="L2555" s="1" t="s">
        <v>14</v>
      </c>
      <c r="M2555" s="1" t="s">
        <v>14</v>
      </c>
      <c r="N2555" s="1" t="s">
        <v>12</v>
      </c>
      <c r="O2555" s="1" t="s">
        <v>14</v>
      </c>
      <c r="P2555" s="1" t="s">
        <v>14</v>
      </c>
      <c r="Q2555" s="1" t="s">
        <v>14</v>
      </c>
    </row>
    <row r="2556" spans="1:17" x14ac:dyDescent="0.25">
      <c r="A2556" s="1" t="s">
        <v>278</v>
      </c>
      <c r="B2556" s="1" t="s">
        <v>3635</v>
      </c>
      <c r="C2556" s="1" t="s">
        <v>103</v>
      </c>
      <c r="D2556" s="1" t="s">
        <v>1953</v>
      </c>
      <c r="E2556" s="1" t="s">
        <v>249</v>
      </c>
      <c r="F2556" s="1" t="s">
        <v>13</v>
      </c>
      <c r="G2556" s="1" t="s">
        <v>27</v>
      </c>
      <c r="H2556" s="1" t="s">
        <v>14</v>
      </c>
      <c r="I2556" s="1" t="s">
        <v>14</v>
      </c>
      <c r="J2556" s="1" t="s">
        <v>587</v>
      </c>
      <c r="K2556" s="1" t="s">
        <v>14</v>
      </c>
      <c r="L2556" s="1" t="s">
        <v>14</v>
      </c>
      <c r="M2556" s="1" t="s">
        <v>14</v>
      </c>
      <c r="N2556" s="1" t="s">
        <v>14</v>
      </c>
      <c r="O2556" s="1" t="s">
        <v>14</v>
      </c>
      <c r="P2556" s="1" t="s">
        <v>14</v>
      </c>
      <c r="Q2556" s="1" t="s">
        <v>14</v>
      </c>
    </row>
    <row r="2557" spans="1:17" x14ac:dyDescent="0.25">
      <c r="A2557" s="1" t="s">
        <v>278</v>
      </c>
      <c r="B2557" s="1" t="s">
        <v>3637</v>
      </c>
      <c r="C2557" s="1" t="s">
        <v>105</v>
      </c>
      <c r="D2557" s="1" t="s">
        <v>18</v>
      </c>
      <c r="E2557" s="1" t="s">
        <v>497</v>
      </c>
      <c r="F2557" s="1" t="s">
        <v>3638</v>
      </c>
      <c r="G2557" s="1" t="s">
        <v>14</v>
      </c>
      <c r="H2557" s="1" t="s">
        <v>14</v>
      </c>
      <c r="I2557" s="1" t="s">
        <v>14</v>
      </c>
      <c r="J2557" s="1" t="s">
        <v>14</v>
      </c>
      <c r="K2557" s="1" t="s">
        <v>14</v>
      </c>
      <c r="L2557" s="1" t="s">
        <v>14</v>
      </c>
      <c r="M2557" s="1" t="s">
        <v>14</v>
      </c>
      <c r="N2557" s="1" t="s">
        <v>12</v>
      </c>
      <c r="O2557" s="1" t="s">
        <v>14</v>
      </c>
      <c r="P2557" s="1" t="s">
        <v>14</v>
      </c>
      <c r="Q2557" s="1" t="s">
        <v>14</v>
      </c>
    </row>
    <row r="2558" spans="1:17" x14ac:dyDescent="0.25">
      <c r="A2558" s="1" t="s">
        <v>278</v>
      </c>
      <c r="B2558" s="1" t="s">
        <v>3637</v>
      </c>
      <c r="C2558" s="1" t="s">
        <v>105</v>
      </c>
      <c r="D2558" s="1" t="s">
        <v>1953</v>
      </c>
      <c r="E2558" s="1" t="s">
        <v>249</v>
      </c>
      <c r="F2558" s="1" t="s">
        <v>13</v>
      </c>
      <c r="G2558" s="1" t="s">
        <v>27</v>
      </c>
      <c r="H2558" s="1" t="s">
        <v>14</v>
      </c>
      <c r="I2558" s="1" t="s">
        <v>14</v>
      </c>
      <c r="J2558" s="1" t="s">
        <v>587</v>
      </c>
      <c r="K2558" s="1" t="s">
        <v>14</v>
      </c>
      <c r="L2558" s="1" t="s">
        <v>14</v>
      </c>
      <c r="M2558" s="1" t="s">
        <v>14</v>
      </c>
      <c r="N2558" s="1" t="s">
        <v>14</v>
      </c>
      <c r="O2558" s="1" t="s">
        <v>14</v>
      </c>
      <c r="P2558" s="1" t="s">
        <v>14</v>
      </c>
      <c r="Q2558" s="1" t="s">
        <v>14</v>
      </c>
    </row>
    <row r="2559" spans="1:17" x14ac:dyDescent="0.25">
      <c r="A2559" s="1" t="s">
        <v>278</v>
      </c>
      <c r="B2559" s="1" t="s">
        <v>3639</v>
      </c>
      <c r="C2559" s="1" t="s">
        <v>107</v>
      </c>
      <c r="D2559" s="1" t="s">
        <v>18</v>
      </c>
      <c r="E2559" s="1" t="s">
        <v>497</v>
      </c>
      <c r="F2559" s="1" t="s">
        <v>3640</v>
      </c>
      <c r="G2559" s="1" t="s">
        <v>14</v>
      </c>
      <c r="H2559" s="1" t="s">
        <v>14</v>
      </c>
      <c r="I2559" s="1" t="s">
        <v>14</v>
      </c>
      <c r="J2559" s="1" t="s">
        <v>14</v>
      </c>
      <c r="K2559" s="1" t="s">
        <v>14</v>
      </c>
      <c r="L2559" s="1" t="s">
        <v>14</v>
      </c>
      <c r="M2559" s="1" t="s">
        <v>14</v>
      </c>
      <c r="N2559" s="1" t="s">
        <v>12</v>
      </c>
      <c r="O2559" s="1" t="s">
        <v>14</v>
      </c>
      <c r="P2559" s="1" t="s">
        <v>14</v>
      </c>
      <c r="Q2559" s="1" t="s">
        <v>14</v>
      </c>
    </row>
    <row r="2560" spans="1:17" x14ac:dyDescent="0.25">
      <c r="A2560" s="1" t="s">
        <v>278</v>
      </c>
      <c r="B2560" s="1" t="s">
        <v>3639</v>
      </c>
      <c r="C2560" s="1" t="s">
        <v>107</v>
      </c>
      <c r="D2560" s="1" t="s">
        <v>1953</v>
      </c>
      <c r="E2560" s="1" t="s">
        <v>249</v>
      </c>
      <c r="F2560" s="1" t="s">
        <v>13</v>
      </c>
      <c r="G2560" s="1" t="s">
        <v>27</v>
      </c>
      <c r="H2560" s="1" t="s">
        <v>14</v>
      </c>
      <c r="I2560" s="1" t="s">
        <v>14</v>
      </c>
      <c r="J2560" s="1" t="s">
        <v>587</v>
      </c>
      <c r="K2560" s="1" t="s">
        <v>14</v>
      </c>
      <c r="L2560" s="1" t="s">
        <v>14</v>
      </c>
      <c r="M2560" s="1" t="s">
        <v>14</v>
      </c>
      <c r="N2560" s="1" t="s">
        <v>14</v>
      </c>
      <c r="O2560" s="1" t="s">
        <v>14</v>
      </c>
      <c r="P2560" s="1" t="s">
        <v>14</v>
      </c>
      <c r="Q2560" s="1" t="s">
        <v>14</v>
      </c>
    </row>
    <row r="2561" spans="1:17" x14ac:dyDescent="0.25">
      <c r="A2561" s="1" t="s">
        <v>278</v>
      </c>
      <c r="B2561" s="1" t="s">
        <v>3641</v>
      </c>
      <c r="C2561" s="1" t="s">
        <v>109</v>
      </c>
      <c r="D2561" s="1" t="s">
        <v>18</v>
      </c>
      <c r="E2561" s="1" t="s">
        <v>497</v>
      </c>
      <c r="F2561" s="1" t="s">
        <v>3642</v>
      </c>
      <c r="G2561" s="1" t="s">
        <v>14</v>
      </c>
      <c r="H2561" s="1" t="s">
        <v>14</v>
      </c>
      <c r="I2561" s="1" t="s">
        <v>14</v>
      </c>
      <c r="J2561" s="1" t="s">
        <v>14</v>
      </c>
      <c r="K2561" s="1" t="s">
        <v>14</v>
      </c>
      <c r="L2561" s="1" t="s">
        <v>14</v>
      </c>
      <c r="M2561" s="1" t="s">
        <v>14</v>
      </c>
      <c r="N2561" s="1" t="s">
        <v>12</v>
      </c>
      <c r="O2561" s="1" t="s">
        <v>14</v>
      </c>
      <c r="P2561" s="1" t="s">
        <v>14</v>
      </c>
      <c r="Q2561" s="1" t="s">
        <v>14</v>
      </c>
    </row>
    <row r="2562" spans="1:17" x14ac:dyDescent="0.25">
      <c r="A2562" s="1" t="s">
        <v>278</v>
      </c>
      <c r="B2562" s="1" t="s">
        <v>3641</v>
      </c>
      <c r="C2562" s="1" t="s">
        <v>109</v>
      </c>
      <c r="D2562" s="1" t="s">
        <v>1953</v>
      </c>
      <c r="E2562" s="1" t="s">
        <v>249</v>
      </c>
      <c r="F2562" s="1" t="s">
        <v>13</v>
      </c>
      <c r="G2562" s="1" t="s">
        <v>27</v>
      </c>
      <c r="H2562" s="1" t="s">
        <v>14</v>
      </c>
      <c r="I2562" s="1" t="s">
        <v>14</v>
      </c>
      <c r="J2562" s="1" t="s">
        <v>587</v>
      </c>
      <c r="K2562" s="1" t="s">
        <v>14</v>
      </c>
      <c r="L2562" s="1" t="s">
        <v>14</v>
      </c>
      <c r="M2562" s="1" t="s">
        <v>14</v>
      </c>
      <c r="N2562" s="1" t="s">
        <v>14</v>
      </c>
      <c r="O2562" s="1" t="s">
        <v>14</v>
      </c>
      <c r="P2562" s="1" t="s">
        <v>14</v>
      </c>
      <c r="Q2562" s="1" t="s">
        <v>14</v>
      </c>
    </row>
    <row r="2563" spans="1:17" x14ac:dyDescent="0.25">
      <c r="A2563" s="1" t="s">
        <v>278</v>
      </c>
      <c r="B2563" s="1" t="s">
        <v>3643</v>
      </c>
      <c r="C2563" s="1" t="s">
        <v>111</v>
      </c>
      <c r="D2563" s="1" t="s">
        <v>18</v>
      </c>
      <c r="E2563" s="1" t="s">
        <v>497</v>
      </c>
      <c r="F2563" s="1" t="s">
        <v>3644</v>
      </c>
      <c r="G2563" s="1" t="s">
        <v>14</v>
      </c>
      <c r="H2563" s="1" t="s">
        <v>494</v>
      </c>
      <c r="I2563" s="1" t="s">
        <v>508</v>
      </c>
      <c r="J2563" s="1" t="s">
        <v>14</v>
      </c>
      <c r="K2563" s="1" t="s">
        <v>14</v>
      </c>
      <c r="L2563" s="1" t="s">
        <v>509</v>
      </c>
      <c r="M2563" s="1" t="s">
        <v>509</v>
      </c>
      <c r="N2563" s="1" t="s">
        <v>12</v>
      </c>
      <c r="O2563" s="1" t="s">
        <v>14</v>
      </c>
      <c r="P2563" s="1" t="s">
        <v>14</v>
      </c>
      <c r="Q2563" s="1" t="s">
        <v>14</v>
      </c>
    </row>
    <row r="2564" spans="1:17" x14ac:dyDescent="0.25">
      <c r="A2564" s="1" t="s">
        <v>278</v>
      </c>
      <c r="B2564" s="1" t="s">
        <v>3643</v>
      </c>
      <c r="C2564" s="1" t="s">
        <v>111</v>
      </c>
      <c r="D2564" s="1" t="s">
        <v>1953</v>
      </c>
      <c r="E2564" s="1" t="s">
        <v>585</v>
      </c>
      <c r="F2564" s="1" t="s">
        <v>3645</v>
      </c>
      <c r="G2564" s="1" t="s">
        <v>27</v>
      </c>
      <c r="H2564" s="1" t="s">
        <v>494</v>
      </c>
      <c r="I2564" s="1" t="s">
        <v>508</v>
      </c>
      <c r="J2564" s="1" t="s">
        <v>14</v>
      </c>
      <c r="K2564" s="1" t="s">
        <v>14</v>
      </c>
      <c r="L2564" s="1" t="s">
        <v>509</v>
      </c>
      <c r="M2564" s="1" t="s">
        <v>509</v>
      </c>
      <c r="N2564" s="1" t="s">
        <v>14</v>
      </c>
      <c r="O2564" s="1" t="s">
        <v>14</v>
      </c>
      <c r="P2564" s="1" t="s">
        <v>14</v>
      </c>
      <c r="Q2564" s="1" t="s">
        <v>14</v>
      </c>
    </row>
    <row r="2565" spans="1:17" x14ac:dyDescent="0.25">
      <c r="A2565" s="1" t="s">
        <v>278</v>
      </c>
      <c r="B2565" s="1" t="s">
        <v>3646</v>
      </c>
      <c r="C2565" s="1" t="s">
        <v>116</v>
      </c>
      <c r="D2565" s="1" t="s">
        <v>12</v>
      </c>
      <c r="E2565" s="1" t="s">
        <v>502</v>
      </c>
      <c r="F2565" s="1" t="s">
        <v>14</v>
      </c>
      <c r="G2565" s="1" t="s">
        <v>14</v>
      </c>
      <c r="H2565" s="1" t="s">
        <v>14</v>
      </c>
      <c r="I2565" s="1" t="s">
        <v>14</v>
      </c>
      <c r="J2565" s="1" t="s">
        <v>14</v>
      </c>
      <c r="K2565" s="1" t="s">
        <v>14</v>
      </c>
      <c r="L2565" s="1" t="s">
        <v>14</v>
      </c>
      <c r="M2565" s="1" t="s">
        <v>14</v>
      </c>
      <c r="N2565" s="1" t="s">
        <v>14</v>
      </c>
      <c r="O2565" s="1" t="s">
        <v>14</v>
      </c>
      <c r="P2565" s="1" t="s">
        <v>14</v>
      </c>
      <c r="Q2565" s="1" t="s">
        <v>14</v>
      </c>
    </row>
    <row r="2566" spans="1:17" x14ac:dyDescent="0.25">
      <c r="A2566" s="1" t="s">
        <v>278</v>
      </c>
      <c r="B2566" s="1" t="s">
        <v>3647</v>
      </c>
      <c r="C2566" s="1" t="s">
        <v>119</v>
      </c>
      <c r="D2566" s="1" t="s">
        <v>18</v>
      </c>
      <c r="E2566" s="1" t="s">
        <v>497</v>
      </c>
      <c r="F2566" s="1" t="s">
        <v>2295</v>
      </c>
      <c r="G2566" s="1" t="s">
        <v>14</v>
      </c>
      <c r="H2566" s="1" t="s">
        <v>494</v>
      </c>
      <c r="I2566" s="1" t="s">
        <v>508</v>
      </c>
      <c r="J2566" s="1" t="s">
        <v>14</v>
      </c>
      <c r="K2566" s="1" t="s">
        <v>14</v>
      </c>
      <c r="L2566" s="1" t="s">
        <v>2207</v>
      </c>
      <c r="M2566" s="1" t="s">
        <v>509</v>
      </c>
      <c r="N2566" s="1" t="s">
        <v>14</v>
      </c>
      <c r="O2566" s="1" t="s">
        <v>14</v>
      </c>
      <c r="P2566" s="1" t="s">
        <v>14</v>
      </c>
      <c r="Q2566" s="1" t="s">
        <v>14</v>
      </c>
    </row>
    <row r="2567" spans="1:17" x14ac:dyDescent="0.25">
      <c r="A2567" s="1" t="s">
        <v>278</v>
      </c>
      <c r="B2567" s="1" t="s">
        <v>3647</v>
      </c>
      <c r="C2567" s="1" t="s">
        <v>119</v>
      </c>
      <c r="D2567" s="1" t="s">
        <v>1953</v>
      </c>
      <c r="E2567" s="1" t="s">
        <v>585</v>
      </c>
      <c r="F2567" s="1" t="s">
        <v>3648</v>
      </c>
      <c r="G2567" s="1" t="s">
        <v>27</v>
      </c>
      <c r="H2567" s="1" t="s">
        <v>494</v>
      </c>
      <c r="I2567" s="1" t="s">
        <v>508</v>
      </c>
      <c r="J2567" s="1" t="s">
        <v>14</v>
      </c>
      <c r="K2567" s="1" t="s">
        <v>14</v>
      </c>
      <c r="L2567" s="1" t="s">
        <v>2207</v>
      </c>
      <c r="M2567" s="1" t="s">
        <v>509</v>
      </c>
      <c r="N2567" s="1" t="s">
        <v>14</v>
      </c>
      <c r="O2567" s="1" t="s">
        <v>14</v>
      </c>
      <c r="P2567" s="1" t="s">
        <v>14</v>
      </c>
      <c r="Q2567" s="1" t="s">
        <v>14</v>
      </c>
    </row>
    <row r="2568" spans="1:17" x14ac:dyDescent="0.25">
      <c r="A2568" s="1" t="s">
        <v>282</v>
      </c>
      <c r="B2568" s="1" t="s">
        <v>3649</v>
      </c>
      <c r="C2568" s="1" t="s">
        <v>12</v>
      </c>
      <c r="D2568" s="1" t="s">
        <v>18</v>
      </c>
      <c r="E2568" s="1" t="s">
        <v>174</v>
      </c>
      <c r="F2568" s="1" t="s">
        <v>282</v>
      </c>
      <c r="G2568" s="1" t="s">
        <v>14</v>
      </c>
      <c r="H2568" s="1" t="s">
        <v>494</v>
      </c>
      <c r="I2568" s="1" t="s">
        <v>255</v>
      </c>
      <c r="J2568" s="1" t="s">
        <v>495</v>
      </c>
      <c r="K2568" s="1" t="s">
        <v>30</v>
      </c>
      <c r="L2568" s="1" t="s">
        <v>14</v>
      </c>
      <c r="M2568" s="1" t="s">
        <v>14</v>
      </c>
      <c r="N2568" s="1" t="s">
        <v>14</v>
      </c>
      <c r="O2568" s="1" t="s">
        <v>14</v>
      </c>
      <c r="P2568" s="1" t="s">
        <v>14</v>
      </c>
      <c r="Q2568" s="1" t="s">
        <v>14</v>
      </c>
    </row>
    <row r="2569" spans="1:17" x14ac:dyDescent="0.25">
      <c r="A2569" s="1" t="s">
        <v>282</v>
      </c>
      <c r="B2569" s="1" t="s">
        <v>3650</v>
      </c>
      <c r="C2569" s="1" t="s">
        <v>18</v>
      </c>
      <c r="D2569" s="1" t="s">
        <v>18</v>
      </c>
      <c r="E2569" s="1" t="s">
        <v>497</v>
      </c>
      <c r="F2569" s="1" t="s">
        <v>3651</v>
      </c>
      <c r="G2569" s="1" t="s">
        <v>14</v>
      </c>
      <c r="H2569" s="1" t="s">
        <v>499</v>
      </c>
      <c r="I2569" s="1" t="s">
        <v>14</v>
      </c>
      <c r="J2569" s="1" t="s">
        <v>500</v>
      </c>
      <c r="K2569" s="1" t="s">
        <v>30</v>
      </c>
      <c r="L2569" s="1" t="s">
        <v>14</v>
      </c>
      <c r="M2569" s="1" t="s">
        <v>14</v>
      </c>
      <c r="N2569" s="1" t="s">
        <v>14</v>
      </c>
      <c r="O2569" s="1" t="s">
        <v>14</v>
      </c>
      <c r="P2569" s="1" t="s">
        <v>14</v>
      </c>
      <c r="Q2569" s="1" t="s">
        <v>14</v>
      </c>
    </row>
    <row r="2570" spans="1:17" x14ac:dyDescent="0.25">
      <c r="A2570" s="1" t="s">
        <v>282</v>
      </c>
      <c r="B2570" s="1" t="s">
        <v>3652</v>
      </c>
      <c r="C2570" s="1" t="s">
        <v>20</v>
      </c>
      <c r="D2570" s="1" t="s">
        <v>12</v>
      </c>
      <c r="E2570" s="1" t="s">
        <v>502</v>
      </c>
      <c r="F2570" s="1" t="s">
        <v>14</v>
      </c>
      <c r="G2570" s="1" t="s">
        <v>14</v>
      </c>
      <c r="H2570" s="1" t="s">
        <v>14</v>
      </c>
      <c r="I2570" s="1" t="s">
        <v>14</v>
      </c>
      <c r="J2570" s="1" t="s">
        <v>14</v>
      </c>
      <c r="K2570" s="1" t="s">
        <v>14</v>
      </c>
      <c r="L2570" s="1" t="s">
        <v>14</v>
      </c>
      <c r="M2570" s="1" t="s">
        <v>14</v>
      </c>
      <c r="N2570" s="1" t="s">
        <v>14</v>
      </c>
      <c r="O2570" s="1" t="s">
        <v>14</v>
      </c>
      <c r="P2570" s="1" t="s">
        <v>14</v>
      </c>
      <c r="Q2570" s="1" t="s">
        <v>14</v>
      </c>
    </row>
    <row r="2571" spans="1:17" x14ac:dyDescent="0.25">
      <c r="A2571" s="1" t="s">
        <v>282</v>
      </c>
      <c r="B2571" s="1" t="s">
        <v>3653</v>
      </c>
      <c r="C2571" s="1" t="s">
        <v>22</v>
      </c>
      <c r="D2571" s="1" t="s">
        <v>18</v>
      </c>
      <c r="E2571" s="1" t="s">
        <v>497</v>
      </c>
      <c r="F2571" s="1" t="s">
        <v>3654</v>
      </c>
      <c r="G2571" s="1" t="s">
        <v>14</v>
      </c>
      <c r="H2571" s="1" t="s">
        <v>494</v>
      </c>
      <c r="I2571" s="1" t="s">
        <v>505</v>
      </c>
      <c r="J2571" s="1" t="s">
        <v>252</v>
      </c>
      <c r="K2571" s="1" t="s">
        <v>14</v>
      </c>
      <c r="L2571" s="1" t="s">
        <v>14</v>
      </c>
      <c r="M2571" s="1" t="s">
        <v>14</v>
      </c>
      <c r="N2571" s="1" t="s">
        <v>14</v>
      </c>
      <c r="O2571" s="1" t="s">
        <v>14</v>
      </c>
      <c r="P2571" s="1" t="s">
        <v>14</v>
      </c>
      <c r="Q2571" s="1" t="s">
        <v>14</v>
      </c>
    </row>
    <row r="2572" spans="1:17" x14ac:dyDescent="0.25">
      <c r="A2572" s="1" t="s">
        <v>282</v>
      </c>
      <c r="B2572" s="1" t="s">
        <v>3655</v>
      </c>
      <c r="C2572" s="1" t="s">
        <v>24</v>
      </c>
      <c r="D2572" s="1" t="s">
        <v>18</v>
      </c>
      <c r="E2572" s="1" t="s">
        <v>497</v>
      </c>
      <c r="F2572" s="1" t="s">
        <v>3656</v>
      </c>
      <c r="G2572" s="1" t="s">
        <v>14</v>
      </c>
      <c r="H2572" s="1" t="s">
        <v>14</v>
      </c>
      <c r="I2572" s="1" t="s">
        <v>14</v>
      </c>
      <c r="J2572" s="1" t="s">
        <v>14</v>
      </c>
      <c r="K2572" s="1" t="s">
        <v>14</v>
      </c>
      <c r="L2572" s="1" t="s">
        <v>14</v>
      </c>
      <c r="M2572" s="1" t="s">
        <v>14</v>
      </c>
      <c r="N2572" s="1" t="s">
        <v>12</v>
      </c>
      <c r="O2572" s="1" t="s">
        <v>14</v>
      </c>
      <c r="P2572" s="1" t="s">
        <v>14</v>
      </c>
      <c r="Q2572" s="1" t="s">
        <v>14</v>
      </c>
    </row>
    <row r="2573" spans="1:17" x14ac:dyDescent="0.25">
      <c r="A2573" s="1" t="s">
        <v>282</v>
      </c>
      <c r="B2573" s="1" t="s">
        <v>3655</v>
      </c>
      <c r="C2573" s="1" t="s">
        <v>24</v>
      </c>
      <c r="D2573" s="1" t="s">
        <v>1953</v>
      </c>
      <c r="E2573" s="1" t="s">
        <v>249</v>
      </c>
      <c r="F2573" s="1" t="s">
        <v>13</v>
      </c>
      <c r="G2573" s="1" t="s">
        <v>27</v>
      </c>
      <c r="H2573" s="1" t="s">
        <v>14</v>
      </c>
      <c r="I2573" s="1" t="s">
        <v>14</v>
      </c>
      <c r="J2573" s="1" t="s">
        <v>587</v>
      </c>
      <c r="K2573" s="1" t="s">
        <v>14</v>
      </c>
      <c r="L2573" s="1" t="s">
        <v>14</v>
      </c>
      <c r="M2573" s="1" t="s">
        <v>14</v>
      </c>
      <c r="N2573" s="1" t="s">
        <v>14</v>
      </c>
      <c r="O2573" s="1" t="s">
        <v>14</v>
      </c>
      <c r="P2573" s="1" t="s">
        <v>14</v>
      </c>
      <c r="Q2573" s="1" t="s">
        <v>262</v>
      </c>
    </row>
    <row r="2574" spans="1:17" x14ac:dyDescent="0.25">
      <c r="A2574" s="1" t="s">
        <v>282</v>
      </c>
      <c r="B2574" s="1" t="s">
        <v>3657</v>
      </c>
      <c r="C2574" s="1" t="s">
        <v>30</v>
      </c>
      <c r="D2574" s="1" t="s">
        <v>18</v>
      </c>
      <c r="E2574" s="1" t="s">
        <v>497</v>
      </c>
      <c r="F2574" s="1" t="s">
        <v>3658</v>
      </c>
      <c r="G2574" s="1" t="s">
        <v>14</v>
      </c>
      <c r="H2574" s="1" t="s">
        <v>14</v>
      </c>
      <c r="I2574" s="1" t="s">
        <v>14</v>
      </c>
      <c r="J2574" s="1" t="s">
        <v>14</v>
      </c>
      <c r="K2574" s="1" t="s">
        <v>14</v>
      </c>
      <c r="L2574" s="1" t="s">
        <v>14</v>
      </c>
      <c r="M2574" s="1" t="s">
        <v>14</v>
      </c>
      <c r="N2574" s="1" t="s">
        <v>12</v>
      </c>
      <c r="O2574" s="1" t="s">
        <v>14</v>
      </c>
      <c r="P2574" s="1" t="s">
        <v>14</v>
      </c>
      <c r="Q2574" s="1" t="s">
        <v>14</v>
      </c>
    </row>
    <row r="2575" spans="1:17" x14ac:dyDescent="0.25">
      <c r="A2575" s="1" t="s">
        <v>282</v>
      </c>
      <c r="B2575" s="1" t="s">
        <v>3657</v>
      </c>
      <c r="C2575" s="1" t="s">
        <v>30</v>
      </c>
      <c r="D2575" s="1" t="s">
        <v>1953</v>
      </c>
      <c r="E2575" s="1" t="s">
        <v>249</v>
      </c>
      <c r="F2575" s="1" t="s">
        <v>13</v>
      </c>
      <c r="G2575" s="1" t="s">
        <v>27</v>
      </c>
      <c r="H2575" s="1" t="s">
        <v>14</v>
      </c>
      <c r="I2575" s="1" t="s">
        <v>14</v>
      </c>
      <c r="J2575" s="1" t="s">
        <v>587</v>
      </c>
      <c r="K2575" s="1" t="s">
        <v>14</v>
      </c>
      <c r="L2575" s="1" t="s">
        <v>14</v>
      </c>
      <c r="M2575" s="1" t="s">
        <v>14</v>
      </c>
      <c r="N2575" s="1" t="s">
        <v>14</v>
      </c>
      <c r="O2575" s="1" t="s">
        <v>14</v>
      </c>
      <c r="P2575" s="1" t="s">
        <v>14</v>
      </c>
      <c r="Q2575" s="1" t="s">
        <v>262</v>
      </c>
    </row>
    <row r="2576" spans="1:17" x14ac:dyDescent="0.25">
      <c r="A2576" s="1" t="s">
        <v>282</v>
      </c>
      <c r="B2576" s="1" t="s">
        <v>3659</v>
      </c>
      <c r="C2576" s="1" t="s">
        <v>32</v>
      </c>
      <c r="D2576" s="1" t="s">
        <v>18</v>
      </c>
      <c r="E2576" s="1" t="s">
        <v>497</v>
      </c>
      <c r="F2576" s="1" t="s">
        <v>3660</v>
      </c>
      <c r="G2576" s="1" t="s">
        <v>14</v>
      </c>
      <c r="H2576" s="1" t="s">
        <v>14</v>
      </c>
      <c r="I2576" s="1" t="s">
        <v>14</v>
      </c>
      <c r="J2576" s="1" t="s">
        <v>14</v>
      </c>
      <c r="K2576" s="1" t="s">
        <v>14</v>
      </c>
      <c r="L2576" s="1" t="s">
        <v>14</v>
      </c>
      <c r="M2576" s="1" t="s">
        <v>14</v>
      </c>
      <c r="N2576" s="1" t="s">
        <v>12</v>
      </c>
      <c r="O2576" s="1" t="s">
        <v>14</v>
      </c>
      <c r="P2576" s="1" t="s">
        <v>14</v>
      </c>
      <c r="Q2576" s="1" t="s">
        <v>14</v>
      </c>
    </row>
    <row r="2577" spans="1:17" x14ac:dyDescent="0.25">
      <c r="A2577" s="1" t="s">
        <v>282</v>
      </c>
      <c r="B2577" s="1" t="s">
        <v>3659</v>
      </c>
      <c r="C2577" s="1" t="s">
        <v>32</v>
      </c>
      <c r="D2577" s="1" t="s">
        <v>1953</v>
      </c>
      <c r="E2577" s="1" t="s">
        <v>249</v>
      </c>
      <c r="F2577" s="1" t="s">
        <v>13</v>
      </c>
      <c r="G2577" s="1" t="s">
        <v>27</v>
      </c>
      <c r="H2577" s="1" t="s">
        <v>14</v>
      </c>
      <c r="I2577" s="1" t="s">
        <v>14</v>
      </c>
      <c r="J2577" s="1" t="s">
        <v>587</v>
      </c>
      <c r="K2577" s="1" t="s">
        <v>14</v>
      </c>
      <c r="L2577" s="1" t="s">
        <v>14</v>
      </c>
      <c r="M2577" s="1" t="s">
        <v>14</v>
      </c>
      <c r="N2577" s="1" t="s">
        <v>14</v>
      </c>
      <c r="O2577" s="1" t="s">
        <v>14</v>
      </c>
      <c r="P2577" s="1" t="s">
        <v>14</v>
      </c>
      <c r="Q2577" s="1" t="s">
        <v>262</v>
      </c>
    </row>
    <row r="2578" spans="1:17" x14ac:dyDescent="0.25">
      <c r="A2578" s="1" t="s">
        <v>282</v>
      </c>
      <c r="B2578" s="1" t="s">
        <v>3661</v>
      </c>
      <c r="C2578" s="1" t="s">
        <v>34</v>
      </c>
      <c r="D2578" s="1" t="s">
        <v>18</v>
      </c>
      <c r="E2578" s="1" t="s">
        <v>497</v>
      </c>
      <c r="F2578" s="1" t="s">
        <v>3662</v>
      </c>
      <c r="G2578" s="1" t="s">
        <v>14</v>
      </c>
      <c r="H2578" s="1" t="s">
        <v>14</v>
      </c>
      <c r="I2578" s="1" t="s">
        <v>14</v>
      </c>
      <c r="J2578" s="1" t="s">
        <v>14</v>
      </c>
      <c r="K2578" s="1" t="s">
        <v>14</v>
      </c>
      <c r="L2578" s="1" t="s">
        <v>14</v>
      </c>
      <c r="M2578" s="1" t="s">
        <v>14</v>
      </c>
      <c r="N2578" s="1" t="s">
        <v>12</v>
      </c>
      <c r="O2578" s="1" t="s">
        <v>14</v>
      </c>
      <c r="P2578" s="1" t="s">
        <v>14</v>
      </c>
      <c r="Q2578" s="1" t="s">
        <v>14</v>
      </c>
    </row>
    <row r="2579" spans="1:17" x14ac:dyDescent="0.25">
      <c r="A2579" s="1" t="s">
        <v>282</v>
      </c>
      <c r="B2579" s="1" t="s">
        <v>3661</v>
      </c>
      <c r="C2579" s="1" t="s">
        <v>34</v>
      </c>
      <c r="D2579" s="1" t="s">
        <v>1953</v>
      </c>
      <c r="E2579" s="1" t="s">
        <v>249</v>
      </c>
      <c r="F2579" s="1" t="s">
        <v>13</v>
      </c>
      <c r="G2579" s="1" t="s">
        <v>27</v>
      </c>
      <c r="H2579" s="1" t="s">
        <v>14</v>
      </c>
      <c r="I2579" s="1" t="s">
        <v>14</v>
      </c>
      <c r="J2579" s="1" t="s">
        <v>587</v>
      </c>
      <c r="K2579" s="1" t="s">
        <v>14</v>
      </c>
      <c r="L2579" s="1" t="s">
        <v>14</v>
      </c>
      <c r="M2579" s="1" t="s">
        <v>14</v>
      </c>
      <c r="N2579" s="1" t="s">
        <v>14</v>
      </c>
      <c r="O2579" s="1" t="s">
        <v>14</v>
      </c>
      <c r="P2579" s="1" t="s">
        <v>14</v>
      </c>
      <c r="Q2579" s="1" t="s">
        <v>262</v>
      </c>
    </row>
    <row r="2580" spans="1:17" x14ac:dyDescent="0.25">
      <c r="A2580" s="1" t="s">
        <v>282</v>
      </c>
      <c r="B2580" s="1" t="s">
        <v>3663</v>
      </c>
      <c r="C2580" s="1" t="s">
        <v>36</v>
      </c>
      <c r="D2580" s="1" t="s">
        <v>18</v>
      </c>
      <c r="E2580" s="1" t="s">
        <v>497</v>
      </c>
      <c r="F2580" s="1" t="s">
        <v>3664</v>
      </c>
      <c r="G2580" s="1" t="s">
        <v>14</v>
      </c>
      <c r="H2580" s="1" t="s">
        <v>14</v>
      </c>
      <c r="I2580" s="1" t="s">
        <v>14</v>
      </c>
      <c r="J2580" s="1" t="s">
        <v>14</v>
      </c>
      <c r="K2580" s="1" t="s">
        <v>14</v>
      </c>
      <c r="L2580" s="1" t="s">
        <v>14</v>
      </c>
      <c r="M2580" s="1" t="s">
        <v>14</v>
      </c>
      <c r="N2580" s="1" t="s">
        <v>12</v>
      </c>
      <c r="O2580" s="1" t="s">
        <v>14</v>
      </c>
      <c r="P2580" s="1" t="s">
        <v>14</v>
      </c>
      <c r="Q2580" s="1" t="s">
        <v>14</v>
      </c>
    </row>
    <row r="2581" spans="1:17" x14ac:dyDescent="0.25">
      <c r="A2581" s="1" t="s">
        <v>282</v>
      </c>
      <c r="B2581" s="1" t="s">
        <v>3663</v>
      </c>
      <c r="C2581" s="1" t="s">
        <v>36</v>
      </c>
      <c r="D2581" s="1" t="s">
        <v>1953</v>
      </c>
      <c r="E2581" s="1" t="s">
        <v>249</v>
      </c>
      <c r="F2581" s="1" t="s">
        <v>13</v>
      </c>
      <c r="G2581" s="1" t="s">
        <v>27</v>
      </c>
      <c r="H2581" s="1" t="s">
        <v>14</v>
      </c>
      <c r="I2581" s="1" t="s">
        <v>14</v>
      </c>
      <c r="J2581" s="1" t="s">
        <v>587</v>
      </c>
      <c r="K2581" s="1" t="s">
        <v>14</v>
      </c>
      <c r="L2581" s="1" t="s">
        <v>14</v>
      </c>
      <c r="M2581" s="1" t="s">
        <v>14</v>
      </c>
      <c r="N2581" s="1" t="s">
        <v>14</v>
      </c>
      <c r="O2581" s="1" t="s">
        <v>14</v>
      </c>
      <c r="P2581" s="1" t="s">
        <v>14</v>
      </c>
      <c r="Q2581" s="1" t="s">
        <v>262</v>
      </c>
    </row>
    <row r="2582" spans="1:17" x14ac:dyDescent="0.25">
      <c r="A2582" s="1" t="s">
        <v>282</v>
      </c>
      <c r="B2582" s="1" t="s">
        <v>3665</v>
      </c>
      <c r="C2582" s="1" t="s">
        <v>38</v>
      </c>
      <c r="D2582" s="1" t="s">
        <v>18</v>
      </c>
      <c r="E2582" s="1" t="s">
        <v>497</v>
      </c>
      <c r="F2582" s="1" t="s">
        <v>3666</v>
      </c>
      <c r="G2582" s="1" t="s">
        <v>14</v>
      </c>
      <c r="H2582" s="1" t="s">
        <v>14</v>
      </c>
      <c r="I2582" s="1" t="s">
        <v>14</v>
      </c>
      <c r="J2582" s="1" t="s">
        <v>14</v>
      </c>
      <c r="K2582" s="1" t="s">
        <v>14</v>
      </c>
      <c r="L2582" s="1" t="s">
        <v>14</v>
      </c>
      <c r="M2582" s="1" t="s">
        <v>14</v>
      </c>
      <c r="N2582" s="1" t="s">
        <v>12</v>
      </c>
      <c r="O2582" s="1" t="s">
        <v>14</v>
      </c>
      <c r="P2582" s="1" t="s">
        <v>14</v>
      </c>
      <c r="Q2582" s="1" t="s">
        <v>14</v>
      </c>
    </row>
    <row r="2583" spans="1:17" x14ac:dyDescent="0.25">
      <c r="A2583" s="1" t="s">
        <v>282</v>
      </c>
      <c r="B2583" s="1" t="s">
        <v>3665</v>
      </c>
      <c r="C2583" s="1" t="s">
        <v>38</v>
      </c>
      <c r="D2583" s="1" t="s">
        <v>1953</v>
      </c>
      <c r="E2583" s="1" t="s">
        <v>249</v>
      </c>
      <c r="F2583" s="1" t="s">
        <v>13</v>
      </c>
      <c r="G2583" s="1" t="s">
        <v>27</v>
      </c>
      <c r="H2583" s="1" t="s">
        <v>14</v>
      </c>
      <c r="I2583" s="1" t="s">
        <v>14</v>
      </c>
      <c r="J2583" s="1" t="s">
        <v>587</v>
      </c>
      <c r="K2583" s="1" t="s">
        <v>14</v>
      </c>
      <c r="L2583" s="1" t="s">
        <v>14</v>
      </c>
      <c r="M2583" s="1" t="s">
        <v>14</v>
      </c>
      <c r="N2583" s="1" t="s">
        <v>14</v>
      </c>
      <c r="O2583" s="1" t="s">
        <v>14</v>
      </c>
      <c r="P2583" s="1" t="s">
        <v>14</v>
      </c>
      <c r="Q2583" s="1" t="s">
        <v>262</v>
      </c>
    </row>
    <row r="2584" spans="1:17" x14ac:dyDescent="0.25">
      <c r="A2584" s="1" t="s">
        <v>282</v>
      </c>
      <c r="B2584" s="1" t="s">
        <v>3667</v>
      </c>
      <c r="C2584" s="1" t="s">
        <v>40</v>
      </c>
      <c r="D2584" s="1" t="s">
        <v>18</v>
      </c>
      <c r="E2584" s="1" t="s">
        <v>497</v>
      </c>
      <c r="F2584" s="1" t="s">
        <v>3668</v>
      </c>
      <c r="G2584" s="1" t="s">
        <v>14</v>
      </c>
      <c r="H2584" s="1" t="s">
        <v>14</v>
      </c>
      <c r="I2584" s="1" t="s">
        <v>14</v>
      </c>
      <c r="J2584" s="1" t="s">
        <v>14</v>
      </c>
      <c r="K2584" s="1" t="s">
        <v>14</v>
      </c>
      <c r="L2584" s="1" t="s">
        <v>14</v>
      </c>
      <c r="M2584" s="1" t="s">
        <v>14</v>
      </c>
      <c r="N2584" s="1" t="s">
        <v>12</v>
      </c>
      <c r="O2584" s="1" t="s">
        <v>14</v>
      </c>
      <c r="P2584" s="1" t="s">
        <v>14</v>
      </c>
      <c r="Q2584" s="1" t="s">
        <v>14</v>
      </c>
    </row>
    <row r="2585" spans="1:17" x14ac:dyDescent="0.25">
      <c r="A2585" s="1" t="s">
        <v>282</v>
      </c>
      <c r="B2585" s="1" t="s">
        <v>3667</v>
      </c>
      <c r="C2585" s="1" t="s">
        <v>40</v>
      </c>
      <c r="D2585" s="1" t="s">
        <v>1953</v>
      </c>
      <c r="E2585" s="1" t="s">
        <v>249</v>
      </c>
      <c r="F2585" s="1" t="s">
        <v>13</v>
      </c>
      <c r="G2585" s="1" t="s">
        <v>27</v>
      </c>
      <c r="H2585" s="1" t="s">
        <v>14</v>
      </c>
      <c r="I2585" s="1" t="s">
        <v>14</v>
      </c>
      <c r="J2585" s="1" t="s">
        <v>587</v>
      </c>
      <c r="K2585" s="1" t="s">
        <v>14</v>
      </c>
      <c r="L2585" s="1" t="s">
        <v>14</v>
      </c>
      <c r="M2585" s="1" t="s">
        <v>14</v>
      </c>
      <c r="N2585" s="1" t="s">
        <v>14</v>
      </c>
      <c r="O2585" s="1" t="s">
        <v>14</v>
      </c>
      <c r="P2585" s="1" t="s">
        <v>14</v>
      </c>
      <c r="Q2585" s="1" t="s">
        <v>262</v>
      </c>
    </row>
    <row r="2586" spans="1:17" x14ac:dyDescent="0.25">
      <c r="A2586" s="1" t="s">
        <v>282</v>
      </c>
      <c r="B2586" s="1" t="s">
        <v>3669</v>
      </c>
      <c r="C2586" s="1" t="s">
        <v>43</v>
      </c>
      <c r="D2586" s="1" t="s">
        <v>18</v>
      </c>
      <c r="E2586" s="1" t="s">
        <v>497</v>
      </c>
      <c r="F2586" s="1" t="s">
        <v>3670</v>
      </c>
      <c r="G2586" s="1" t="s">
        <v>14</v>
      </c>
      <c r="H2586" s="1" t="s">
        <v>14</v>
      </c>
      <c r="I2586" s="1" t="s">
        <v>14</v>
      </c>
      <c r="J2586" s="1" t="s">
        <v>14</v>
      </c>
      <c r="K2586" s="1" t="s">
        <v>14</v>
      </c>
      <c r="L2586" s="1" t="s">
        <v>14</v>
      </c>
      <c r="M2586" s="1" t="s">
        <v>14</v>
      </c>
      <c r="N2586" s="1" t="s">
        <v>12</v>
      </c>
      <c r="O2586" s="1" t="s">
        <v>14</v>
      </c>
      <c r="P2586" s="1" t="s">
        <v>14</v>
      </c>
      <c r="Q2586" s="1" t="s">
        <v>14</v>
      </c>
    </row>
    <row r="2587" spans="1:17" x14ac:dyDescent="0.25">
      <c r="A2587" s="1" t="s">
        <v>282</v>
      </c>
      <c r="B2587" s="1" t="s">
        <v>3669</v>
      </c>
      <c r="C2587" s="1" t="s">
        <v>43</v>
      </c>
      <c r="D2587" s="1" t="s">
        <v>1953</v>
      </c>
      <c r="E2587" s="1" t="s">
        <v>249</v>
      </c>
      <c r="F2587" s="1" t="s">
        <v>13</v>
      </c>
      <c r="G2587" s="1" t="s">
        <v>27</v>
      </c>
      <c r="H2587" s="1" t="s">
        <v>14</v>
      </c>
      <c r="I2587" s="1" t="s">
        <v>14</v>
      </c>
      <c r="J2587" s="1" t="s">
        <v>587</v>
      </c>
      <c r="K2587" s="1" t="s">
        <v>14</v>
      </c>
      <c r="L2587" s="1" t="s">
        <v>14</v>
      </c>
      <c r="M2587" s="1" t="s">
        <v>14</v>
      </c>
      <c r="N2587" s="1" t="s">
        <v>14</v>
      </c>
      <c r="O2587" s="1" t="s">
        <v>14</v>
      </c>
      <c r="P2587" s="1" t="s">
        <v>14</v>
      </c>
      <c r="Q2587" s="1" t="s">
        <v>262</v>
      </c>
    </row>
    <row r="2588" spans="1:17" x14ac:dyDescent="0.25">
      <c r="A2588" s="1" t="s">
        <v>282</v>
      </c>
      <c r="B2588" s="1" t="s">
        <v>3671</v>
      </c>
      <c r="C2588" s="1" t="s">
        <v>47</v>
      </c>
      <c r="D2588" s="1" t="s">
        <v>18</v>
      </c>
      <c r="E2588" s="1" t="s">
        <v>497</v>
      </c>
      <c r="F2588" s="1" t="s">
        <v>3672</v>
      </c>
      <c r="G2588" s="1" t="s">
        <v>14</v>
      </c>
      <c r="H2588" s="1" t="s">
        <v>14</v>
      </c>
      <c r="I2588" s="1" t="s">
        <v>14</v>
      </c>
      <c r="J2588" s="1" t="s">
        <v>14</v>
      </c>
      <c r="K2588" s="1" t="s">
        <v>14</v>
      </c>
      <c r="L2588" s="1" t="s">
        <v>14</v>
      </c>
      <c r="M2588" s="1" t="s">
        <v>14</v>
      </c>
      <c r="N2588" s="1" t="s">
        <v>12</v>
      </c>
      <c r="O2588" s="1" t="s">
        <v>14</v>
      </c>
      <c r="P2588" s="1" t="s">
        <v>14</v>
      </c>
      <c r="Q2588" s="1" t="s">
        <v>14</v>
      </c>
    </row>
    <row r="2589" spans="1:17" x14ac:dyDescent="0.25">
      <c r="A2589" s="1" t="s">
        <v>282</v>
      </c>
      <c r="B2589" s="1" t="s">
        <v>3671</v>
      </c>
      <c r="C2589" s="1" t="s">
        <v>47</v>
      </c>
      <c r="D2589" s="1" t="s">
        <v>1953</v>
      </c>
      <c r="E2589" s="1" t="s">
        <v>249</v>
      </c>
      <c r="F2589" s="1" t="s">
        <v>13</v>
      </c>
      <c r="G2589" s="1" t="s">
        <v>27</v>
      </c>
      <c r="H2589" s="1" t="s">
        <v>14</v>
      </c>
      <c r="I2589" s="1" t="s">
        <v>14</v>
      </c>
      <c r="J2589" s="1" t="s">
        <v>587</v>
      </c>
      <c r="K2589" s="1" t="s">
        <v>14</v>
      </c>
      <c r="L2589" s="1" t="s">
        <v>14</v>
      </c>
      <c r="M2589" s="1" t="s">
        <v>14</v>
      </c>
      <c r="N2589" s="1" t="s">
        <v>14</v>
      </c>
      <c r="O2589" s="1" t="s">
        <v>14</v>
      </c>
      <c r="P2589" s="1" t="s">
        <v>14</v>
      </c>
      <c r="Q2589" s="1" t="s">
        <v>262</v>
      </c>
    </row>
    <row r="2590" spans="1:17" x14ac:dyDescent="0.25">
      <c r="A2590" s="1" t="s">
        <v>282</v>
      </c>
      <c r="B2590" s="1" t="s">
        <v>3673</v>
      </c>
      <c r="C2590" s="1" t="s">
        <v>49</v>
      </c>
      <c r="D2590" s="1" t="s">
        <v>18</v>
      </c>
      <c r="E2590" s="1" t="s">
        <v>497</v>
      </c>
      <c r="F2590" s="1" t="s">
        <v>3674</v>
      </c>
      <c r="G2590" s="1" t="s">
        <v>14</v>
      </c>
      <c r="H2590" s="1" t="s">
        <v>494</v>
      </c>
      <c r="I2590" s="1" t="s">
        <v>508</v>
      </c>
      <c r="J2590" s="1" t="s">
        <v>14</v>
      </c>
      <c r="K2590" s="1" t="s">
        <v>14</v>
      </c>
      <c r="L2590" s="1" t="s">
        <v>509</v>
      </c>
      <c r="M2590" s="1" t="s">
        <v>509</v>
      </c>
      <c r="N2590" s="1" t="s">
        <v>12</v>
      </c>
      <c r="O2590" s="1" t="s">
        <v>14</v>
      </c>
      <c r="P2590" s="1" t="s">
        <v>14</v>
      </c>
      <c r="Q2590" s="1" t="s">
        <v>14</v>
      </c>
    </row>
    <row r="2591" spans="1:17" x14ac:dyDescent="0.25">
      <c r="A2591" s="1" t="s">
        <v>282</v>
      </c>
      <c r="B2591" s="1" t="s">
        <v>3673</v>
      </c>
      <c r="C2591" s="1" t="s">
        <v>49</v>
      </c>
      <c r="D2591" s="1" t="s">
        <v>1953</v>
      </c>
      <c r="E2591" s="1" t="s">
        <v>585</v>
      </c>
      <c r="F2591" s="1" t="s">
        <v>3675</v>
      </c>
      <c r="G2591" s="1" t="s">
        <v>27</v>
      </c>
      <c r="H2591" s="1" t="s">
        <v>494</v>
      </c>
      <c r="I2591" s="1" t="s">
        <v>508</v>
      </c>
      <c r="J2591" s="1" t="s">
        <v>14</v>
      </c>
      <c r="K2591" s="1" t="s">
        <v>14</v>
      </c>
      <c r="L2591" s="1" t="s">
        <v>509</v>
      </c>
      <c r="M2591" s="1" t="s">
        <v>509</v>
      </c>
      <c r="N2591" s="1" t="s">
        <v>14</v>
      </c>
      <c r="O2591" s="1" t="s">
        <v>14</v>
      </c>
      <c r="P2591" s="1" t="s">
        <v>14</v>
      </c>
      <c r="Q2591" s="1" t="s">
        <v>262</v>
      </c>
    </row>
    <row r="2592" spans="1:17" x14ac:dyDescent="0.25">
      <c r="A2592" s="1" t="s">
        <v>282</v>
      </c>
      <c r="B2592" s="1" t="s">
        <v>3676</v>
      </c>
      <c r="C2592" s="1" t="s">
        <v>51</v>
      </c>
      <c r="D2592" s="1" t="s">
        <v>12</v>
      </c>
      <c r="E2592" s="1" t="s">
        <v>502</v>
      </c>
      <c r="F2592" s="1" t="s">
        <v>14</v>
      </c>
      <c r="G2592" s="1" t="s">
        <v>14</v>
      </c>
      <c r="H2592" s="1" t="s">
        <v>14</v>
      </c>
      <c r="I2592" s="1" t="s">
        <v>14</v>
      </c>
      <c r="J2592" s="1" t="s">
        <v>14</v>
      </c>
      <c r="K2592" s="1" t="s">
        <v>14</v>
      </c>
      <c r="L2592" s="1" t="s">
        <v>14</v>
      </c>
      <c r="M2592" s="1" t="s">
        <v>14</v>
      </c>
      <c r="N2592" s="1" t="s">
        <v>14</v>
      </c>
      <c r="O2592" s="1" t="s">
        <v>14</v>
      </c>
      <c r="P2592" s="1" t="s">
        <v>14</v>
      </c>
      <c r="Q2592" s="1" t="s">
        <v>14</v>
      </c>
    </row>
    <row r="2593" spans="1:17" x14ac:dyDescent="0.25">
      <c r="A2593" s="1" t="s">
        <v>282</v>
      </c>
      <c r="B2593" s="1" t="s">
        <v>3677</v>
      </c>
      <c r="C2593" s="1" t="s">
        <v>53</v>
      </c>
      <c r="D2593" s="1" t="s">
        <v>18</v>
      </c>
      <c r="E2593" s="1" t="s">
        <v>497</v>
      </c>
      <c r="F2593" s="1" t="s">
        <v>3678</v>
      </c>
      <c r="G2593" s="1" t="s">
        <v>14</v>
      </c>
      <c r="H2593" s="1" t="s">
        <v>494</v>
      </c>
      <c r="I2593" s="1" t="s">
        <v>505</v>
      </c>
      <c r="J2593" s="1" t="s">
        <v>252</v>
      </c>
      <c r="K2593" s="1" t="s">
        <v>14</v>
      </c>
      <c r="L2593" s="1" t="s">
        <v>14</v>
      </c>
      <c r="M2593" s="1" t="s">
        <v>14</v>
      </c>
      <c r="N2593" s="1" t="s">
        <v>14</v>
      </c>
      <c r="O2593" s="1" t="s">
        <v>14</v>
      </c>
      <c r="P2593" s="1" t="s">
        <v>14</v>
      </c>
      <c r="Q2593" s="1" t="s">
        <v>14</v>
      </c>
    </row>
    <row r="2594" spans="1:17" x14ac:dyDescent="0.25">
      <c r="A2594" s="1" t="s">
        <v>282</v>
      </c>
      <c r="B2594" s="1" t="s">
        <v>3679</v>
      </c>
      <c r="C2594" s="1" t="s">
        <v>55</v>
      </c>
      <c r="D2594" s="1" t="s">
        <v>18</v>
      </c>
      <c r="E2594" s="1" t="s">
        <v>497</v>
      </c>
      <c r="F2594" s="1" t="s">
        <v>3656</v>
      </c>
      <c r="G2594" s="1" t="s">
        <v>14</v>
      </c>
      <c r="H2594" s="1" t="s">
        <v>14</v>
      </c>
      <c r="I2594" s="1" t="s">
        <v>14</v>
      </c>
      <c r="J2594" s="1" t="s">
        <v>14</v>
      </c>
      <c r="K2594" s="1" t="s">
        <v>14</v>
      </c>
      <c r="L2594" s="1" t="s">
        <v>14</v>
      </c>
      <c r="M2594" s="1" t="s">
        <v>14</v>
      </c>
      <c r="N2594" s="1" t="s">
        <v>12</v>
      </c>
      <c r="O2594" s="1" t="s">
        <v>14</v>
      </c>
      <c r="P2594" s="1" t="s">
        <v>14</v>
      </c>
      <c r="Q2594" s="1" t="s">
        <v>14</v>
      </c>
    </row>
    <row r="2595" spans="1:17" x14ac:dyDescent="0.25">
      <c r="A2595" s="1" t="s">
        <v>282</v>
      </c>
      <c r="B2595" s="1" t="s">
        <v>3679</v>
      </c>
      <c r="C2595" s="1" t="s">
        <v>55</v>
      </c>
      <c r="D2595" s="1" t="s">
        <v>1953</v>
      </c>
      <c r="E2595" s="1" t="s">
        <v>249</v>
      </c>
      <c r="F2595" s="1" t="s">
        <v>1193</v>
      </c>
      <c r="G2595" s="1" t="s">
        <v>27</v>
      </c>
      <c r="H2595" s="1" t="s">
        <v>14</v>
      </c>
      <c r="I2595" s="1" t="s">
        <v>14</v>
      </c>
      <c r="J2595" s="1" t="s">
        <v>587</v>
      </c>
      <c r="K2595" s="1" t="s">
        <v>14</v>
      </c>
      <c r="L2595" s="1" t="s">
        <v>14</v>
      </c>
      <c r="M2595" s="1" t="s">
        <v>14</v>
      </c>
      <c r="N2595" s="1" t="s">
        <v>14</v>
      </c>
      <c r="O2595" s="1" t="s">
        <v>14</v>
      </c>
      <c r="P2595" s="1" t="s">
        <v>14</v>
      </c>
      <c r="Q2595" s="1" t="s">
        <v>262</v>
      </c>
    </row>
    <row r="2596" spans="1:17" x14ac:dyDescent="0.25">
      <c r="A2596" s="1" t="s">
        <v>282</v>
      </c>
      <c r="B2596" s="1" t="s">
        <v>3680</v>
      </c>
      <c r="C2596" s="1" t="s">
        <v>58</v>
      </c>
      <c r="D2596" s="1" t="s">
        <v>18</v>
      </c>
      <c r="E2596" s="1" t="s">
        <v>497</v>
      </c>
      <c r="F2596" s="1" t="s">
        <v>3658</v>
      </c>
      <c r="G2596" s="1" t="s">
        <v>14</v>
      </c>
      <c r="H2596" s="1" t="s">
        <v>14</v>
      </c>
      <c r="I2596" s="1" t="s">
        <v>14</v>
      </c>
      <c r="J2596" s="1" t="s">
        <v>14</v>
      </c>
      <c r="K2596" s="1" t="s">
        <v>14</v>
      </c>
      <c r="L2596" s="1" t="s">
        <v>14</v>
      </c>
      <c r="M2596" s="1" t="s">
        <v>14</v>
      </c>
      <c r="N2596" s="1" t="s">
        <v>12</v>
      </c>
      <c r="O2596" s="1" t="s">
        <v>14</v>
      </c>
      <c r="P2596" s="1" t="s">
        <v>14</v>
      </c>
      <c r="Q2596" s="1" t="s">
        <v>14</v>
      </c>
    </row>
    <row r="2597" spans="1:17" x14ac:dyDescent="0.25">
      <c r="A2597" s="1" t="s">
        <v>282</v>
      </c>
      <c r="B2597" s="1" t="s">
        <v>3680</v>
      </c>
      <c r="C2597" s="1" t="s">
        <v>58</v>
      </c>
      <c r="D2597" s="1" t="s">
        <v>1953</v>
      </c>
      <c r="E2597" s="1" t="s">
        <v>249</v>
      </c>
      <c r="F2597" s="1" t="s">
        <v>1193</v>
      </c>
      <c r="G2597" s="1" t="s">
        <v>27</v>
      </c>
      <c r="H2597" s="1" t="s">
        <v>14</v>
      </c>
      <c r="I2597" s="1" t="s">
        <v>14</v>
      </c>
      <c r="J2597" s="1" t="s">
        <v>587</v>
      </c>
      <c r="K2597" s="1" t="s">
        <v>14</v>
      </c>
      <c r="L2597" s="1" t="s">
        <v>14</v>
      </c>
      <c r="M2597" s="1" t="s">
        <v>14</v>
      </c>
      <c r="N2597" s="1" t="s">
        <v>14</v>
      </c>
      <c r="O2597" s="1" t="s">
        <v>14</v>
      </c>
      <c r="P2597" s="1" t="s">
        <v>14</v>
      </c>
      <c r="Q2597" s="1" t="s">
        <v>262</v>
      </c>
    </row>
    <row r="2598" spans="1:17" x14ac:dyDescent="0.25">
      <c r="A2598" s="1" t="s">
        <v>282</v>
      </c>
      <c r="B2598" s="1" t="s">
        <v>3681</v>
      </c>
      <c r="C2598" s="1" t="s">
        <v>60</v>
      </c>
      <c r="D2598" s="1" t="s">
        <v>18</v>
      </c>
      <c r="E2598" s="1" t="s">
        <v>497</v>
      </c>
      <c r="F2598" s="1" t="s">
        <v>3660</v>
      </c>
      <c r="G2598" s="1" t="s">
        <v>14</v>
      </c>
      <c r="H2598" s="1" t="s">
        <v>14</v>
      </c>
      <c r="I2598" s="1" t="s">
        <v>14</v>
      </c>
      <c r="J2598" s="1" t="s">
        <v>14</v>
      </c>
      <c r="K2598" s="1" t="s">
        <v>14</v>
      </c>
      <c r="L2598" s="1" t="s">
        <v>14</v>
      </c>
      <c r="M2598" s="1" t="s">
        <v>14</v>
      </c>
      <c r="N2598" s="1" t="s">
        <v>12</v>
      </c>
      <c r="O2598" s="1" t="s">
        <v>14</v>
      </c>
      <c r="P2598" s="1" t="s">
        <v>14</v>
      </c>
      <c r="Q2598" s="1" t="s">
        <v>14</v>
      </c>
    </row>
    <row r="2599" spans="1:17" x14ac:dyDescent="0.25">
      <c r="A2599" s="1" t="s">
        <v>282</v>
      </c>
      <c r="B2599" s="1" t="s">
        <v>3681</v>
      </c>
      <c r="C2599" s="1" t="s">
        <v>60</v>
      </c>
      <c r="D2599" s="1" t="s">
        <v>1953</v>
      </c>
      <c r="E2599" s="1" t="s">
        <v>249</v>
      </c>
      <c r="F2599" s="1" t="s">
        <v>1193</v>
      </c>
      <c r="G2599" s="1" t="s">
        <v>27</v>
      </c>
      <c r="H2599" s="1" t="s">
        <v>14</v>
      </c>
      <c r="I2599" s="1" t="s">
        <v>14</v>
      </c>
      <c r="J2599" s="1" t="s">
        <v>587</v>
      </c>
      <c r="K2599" s="1" t="s">
        <v>14</v>
      </c>
      <c r="L2599" s="1" t="s">
        <v>14</v>
      </c>
      <c r="M2599" s="1" t="s">
        <v>14</v>
      </c>
      <c r="N2599" s="1" t="s">
        <v>14</v>
      </c>
      <c r="O2599" s="1" t="s">
        <v>14</v>
      </c>
      <c r="P2599" s="1" t="s">
        <v>14</v>
      </c>
      <c r="Q2599" s="1" t="s">
        <v>262</v>
      </c>
    </row>
    <row r="2600" spans="1:17" x14ac:dyDescent="0.25">
      <c r="A2600" s="1" t="s">
        <v>282</v>
      </c>
      <c r="B2600" s="1" t="s">
        <v>3682</v>
      </c>
      <c r="C2600" s="1" t="s">
        <v>62</v>
      </c>
      <c r="D2600" s="1" t="s">
        <v>18</v>
      </c>
      <c r="E2600" s="1" t="s">
        <v>497</v>
      </c>
      <c r="F2600" s="1" t="s">
        <v>3662</v>
      </c>
      <c r="G2600" s="1" t="s">
        <v>14</v>
      </c>
      <c r="H2600" s="1" t="s">
        <v>14</v>
      </c>
      <c r="I2600" s="1" t="s">
        <v>14</v>
      </c>
      <c r="J2600" s="1" t="s">
        <v>14</v>
      </c>
      <c r="K2600" s="1" t="s">
        <v>14</v>
      </c>
      <c r="L2600" s="1" t="s">
        <v>14</v>
      </c>
      <c r="M2600" s="1" t="s">
        <v>14</v>
      </c>
      <c r="N2600" s="1" t="s">
        <v>12</v>
      </c>
      <c r="O2600" s="1" t="s">
        <v>14</v>
      </c>
      <c r="P2600" s="1" t="s">
        <v>14</v>
      </c>
      <c r="Q2600" s="1" t="s">
        <v>14</v>
      </c>
    </row>
    <row r="2601" spans="1:17" x14ac:dyDescent="0.25">
      <c r="A2601" s="1" t="s">
        <v>282</v>
      </c>
      <c r="B2601" s="1" t="s">
        <v>3682</v>
      </c>
      <c r="C2601" s="1" t="s">
        <v>62</v>
      </c>
      <c r="D2601" s="1" t="s">
        <v>1953</v>
      </c>
      <c r="E2601" s="1" t="s">
        <v>249</v>
      </c>
      <c r="F2601" s="1" t="s">
        <v>1193</v>
      </c>
      <c r="G2601" s="1" t="s">
        <v>27</v>
      </c>
      <c r="H2601" s="1" t="s">
        <v>14</v>
      </c>
      <c r="I2601" s="1" t="s">
        <v>14</v>
      </c>
      <c r="J2601" s="1" t="s">
        <v>587</v>
      </c>
      <c r="K2601" s="1" t="s">
        <v>14</v>
      </c>
      <c r="L2601" s="1" t="s">
        <v>14</v>
      </c>
      <c r="M2601" s="1" t="s">
        <v>14</v>
      </c>
      <c r="N2601" s="1" t="s">
        <v>14</v>
      </c>
      <c r="O2601" s="1" t="s">
        <v>14</v>
      </c>
      <c r="P2601" s="1" t="s">
        <v>14</v>
      </c>
      <c r="Q2601" s="1" t="s">
        <v>262</v>
      </c>
    </row>
    <row r="2602" spans="1:17" x14ac:dyDescent="0.25">
      <c r="A2602" s="1" t="s">
        <v>282</v>
      </c>
      <c r="B2602" s="1" t="s">
        <v>3683</v>
      </c>
      <c r="C2602" s="1" t="s">
        <v>64</v>
      </c>
      <c r="D2602" s="1" t="s">
        <v>18</v>
      </c>
      <c r="E2602" s="1" t="s">
        <v>497</v>
      </c>
      <c r="F2602" s="1" t="s">
        <v>3664</v>
      </c>
      <c r="G2602" s="1" t="s">
        <v>14</v>
      </c>
      <c r="H2602" s="1" t="s">
        <v>14</v>
      </c>
      <c r="I2602" s="1" t="s">
        <v>14</v>
      </c>
      <c r="J2602" s="1" t="s">
        <v>14</v>
      </c>
      <c r="K2602" s="1" t="s">
        <v>14</v>
      </c>
      <c r="L2602" s="1" t="s">
        <v>14</v>
      </c>
      <c r="M2602" s="1" t="s">
        <v>14</v>
      </c>
      <c r="N2602" s="1" t="s">
        <v>12</v>
      </c>
      <c r="O2602" s="1" t="s">
        <v>14</v>
      </c>
      <c r="P2602" s="1" t="s">
        <v>14</v>
      </c>
      <c r="Q2602" s="1" t="s">
        <v>14</v>
      </c>
    </row>
    <row r="2603" spans="1:17" x14ac:dyDescent="0.25">
      <c r="A2603" s="1" t="s">
        <v>282</v>
      </c>
      <c r="B2603" s="1" t="s">
        <v>3683</v>
      </c>
      <c r="C2603" s="1" t="s">
        <v>64</v>
      </c>
      <c r="D2603" s="1" t="s">
        <v>1953</v>
      </c>
      <c r="E2603" s="1" t="s">
        <v>249</v>
      </c>
      <c r="F2603" s="1" t="s">
        <v>3684</v>
      </c>
      <c r="G2603" s="1" t="s">
        <v>27</v>
      </c>
      <c r="H2603" s="1" t="s">
        <v>14</v>
      </c>
      <c r="I2603" s="1" t="s">
        <v>14</v>
      </c>
      <c r="J2603" s="1" t="s">
        <v>587</v>
      </c>
      <c r="K2603" s="1" t="s">
        <v>14</v>
      </c>
      <c r="L2603" s="1" t="s">
        <v>14</v>
      </c>
      <c r="M2603" s="1" t="s">
        <v>14</v>
      </c>
      <c r="N2603" s="1" t="s">
        <v>14</v>
      </c>
      <c r="O2603" s="1" t="s">
        <v>14</v>
      </c>
      <c r="P2603" s="1" t="s">
        <v>14</v>
      </c>
      <c r="Q2603" s="1" t="s">
        <v>262</v>
      </c>
    </row>
    <row r="2604" spans="1:17" x14ac:dyDescent="0.25">
      <c r="A2604" s="1" t="s">
        <v>282</v>
      </c>
      <c r="B2604" s="1" t="s">
        <v>3685</v>
      </c>
      <c r="C2604" s="1" t="s">
        <v>67</v>
      </c>
      <c r="D2604" s="1" t="s">
        <v>18</v>
      </c>
      <c r="E2604" s="1" t="s">
        <v>497</v>
      </c>
      <c r="F2604" s="1" t="s">
        <v>3666</v>
      </c>
      <c r="G2604" s="1" t="s">
        <v>14</v>
      </c>
      <c r="H2604" s="1" t="s">
        <v>14</v>
      </c>
      <c r="I2604" s="1" t="s">
        <v>14</v>
      </c>
      <c r="J2604" s="1" t="s">
        <v>14</v>
      </c>
      <c r="K2604" s="1" t="s">
        <v>14</v>
      </c>
      <c r="L2604" s="1" t="s">
        <v>14</v>
      </c>
      <c r="M2604" s="1" t="s">
        <v>14</v>
      </c>
      <c r="N2604" s="1" t="s">
        <v>12</v>
      </c>
      <c r="O2604" s="1" t="s">
        <v>14</v>
      </c>
      <c r="P2604" s="1" t="s">
        <v>14</v>
      </c>
      <c r="Q2604" s="1" t="s">
        <v>14</v>
      </c>
    </row>
    <row r="2605" spans="1:17" x14ac:dyDescent="0.25">
      <c r="A2605" s="1" t="s">
        <v>282</v>
      </c>
      <c r="B2605" s="1" t="s">
        <v>3685</v>
      </c>
      <c r="C2605" s="1" t="s">
        <v>67</v>
      </c>
      <c r="D2605" s="1" t="s">
        <v>1953</v>
      </c>
      <c r="E2605" s="1" t="s">
        <v>249</v>
      </c>
      <c r="F2605" s="1" t="s">
        <v>1193</v>
      </c>
      <c r="G2605" s="1" t="s">
        <v>27</v>
      </c>
      <c r="H2605" s="1" t="s">
        <v>14</v>
      </c>
      <c r="I2605" s="1" t="s">
        <v>14</v>
      </c>
      <c r="J2605" s="1" t="s">
        <v>587</v>
      </c>
      <c r="K2605" s="1" t="s">
        <v>14</v>
      </c>
      <c r="L2605" s="1" t="s">
        <v>14</v>
      </c>
      <c r="M2605" s="1" t="s">
        <v>14</v>
      </c>
      <c r="N2605" s="1" t="s">
        <v>14</v>
      </c>
      <c r="O2605" s="1" t="s">
        <v>14</v>
      </c>
      <c r="P2605" s="1" t="s">
        <v>14</v>
      </c>
      <c r="Q2605" s="1" t="s">
        <v>262</v>
      </c>
    </row>
    <row r="2606" spans="1:17" x14ac:dyDescent="0.25">
      <c r="A2606" s="1" t="s">
        <v>282</v>
      </c>
      <c r="B2606" s="1" t="s">
        <v>3686</v>
      </c>
      <c r="C2606" s="1" t="s">
        <v>69</v>
      </c>
      <c r="D2606" s="1" t="s">
        <v>18</v>
      </c>
      <c r="E2606" s="1" t="s">
        <v>497</v>
      </c>
      <c r="F2606" s="1" t="s">
        <v>3668</v>
      </c>
      <c r="G2606" s="1" t="s">
        <v>14</v>
      </c>
      <c r="H2606" s="1" t="s">
        <v>14</v>
      </c>
      <c r="I2606" s="1" t="s">
        <v>14</v>
      </c>
      <c r="J2606" s="1" t="s">
        <v>14</v>
      </c>
      <c r="K2606" s="1" t="s">
        <v>14</v>
      </c>
      <c r="L2606" s="1" t="s">
        <v>14</v>
      </c>
      <c r="M2606" s="1" t="s">
        <v>14</v>
      </c>
      <c r="N2606" s="1" t="s">
        <v>12</v>
      </c>
      <c r="O2606" s="1" t="s">
        <v>14</v>
      </c>
      <c r="P2606" s="1" t="s">
        <v>14</v>
      </c>
      <c r="Q2606" s="1" t="s">
        <v>14</v>
      </c>
    </row>
    <row r="2607" spans="1:17" x14ac:dyDescent="0.25">
      <c r="A2607" s="1" t="s">
        <v>282</v>
      </c>
      <c r="B2607" s="1" t="s">
        <v>3686</v>
      </c>
      <c r="C2607" s="1" t="s">
        <v>69</v>
      </c>
      <c r="D2607" s="1" t="s">
        <v>1953</v>
      </c>
      <c r="E2607" s="1" t="s">
        <v>249</v>
      </c>
      <c r="F2607" s="1" t="s">
        <v>344</v>
      </c>
      <c r="G2607" s="1" t="s">
        <v>27</v>
      </c>
      <c r="H2607" s="1" t="s">
        <v>14</v>
      </c>
      <c r="I2607" s="1" t="s">
        <v>14</v>
      </c>
      <c r="J2607" s="1" t="s">
        <v>587</v>
      </c>
      <c r="K2607" s="1" t="s">
        <v>14</v>
      </c>
      <c r="L2607" s="1" t="s">
        <v>14</v>
      </c>
      <c r="M2607" s="1" t="s">
        <v>14</v>
      </c>
      <c r="N2607" s="1" t="s">
        <v>14</v>
      </c>
      <c r="O2607" s="1" t="s">
        <v>14</v>
      </c>
      <c r="P2607" s="1" t="s">
        <v>14</v>
      </c>
      <c r="Q2607" s="1" t="s">
        <v>262</v>
      </c>
    </row>
    <row r="2608" spans="1:17" x14ac:dyDescent="0.25">
      <c r="A2608" s="1" t="s">
        <v>282</v>
      </c>
      <c r="B2608" s="1" t="s">
        <v>3687</v>
      </c>
      <c r="C2608" s="1" t="s">
        <v>71</v>
      </c>
      <c r="D2608" s="1" t="s">
        <v>18</v>
      </c>
      <c r="E2608" s="1" t="s">
        <v>497</v>
      </c>
      <c r="F2608" s="1" t="s">
        <v>3670</v>
      </c>
      <c r="G2608" s="1" t="s">
        <v>14</v>
      </c>
      <c r="H2608" s="1" t="s">
        <v>14</v>
      </c>
      <c r="I2608" s="1" t="s">
        <v>14</v>
      </c>
      <c r="J2608" s="1" t="s">
        <v>14</v>
      </c>
      <c r="K2608" s="1" t="s">
        <v>14</v>
      </c>
      <c r="L2608" s="1" t="s">
        <v>14</v>
      </c>
      <c r="M2608" s="1" t="s">
        <v>14</v>
      </c>
      <c r="N2608" s="1" t="s">
        <v>12</v>
      </c>
      <c r="O2608" s="1" t="s">
        <v>14</v>
      </c>
      <c r="P2608" s="1" t="s">
        <v>14</v>
      </c>
      <c r="Q2608" s="1" t="s">
        <v>14</v>
      </c>
    </row>
    <row r="2609" spans="1:17" x14ac:dyDescent="0.25">
      <c r="A2609" s="1" t="s">
        <v>282</v>
      </c>
      <c r="B2609" s="1" t="s">
        <v>3687</v>
      </c>
      <c r="C2609" s="1" t="s">
        <v>71</v>
      </c>
      <c r="D2609" s="1" t="s">
        <v>1953</v>
      </c>
      <c r="E2609" s="1" t="s">
        <v>249</v>
      </c>
      <c r="F2609" s="1" t="s">
        <v>344</v>
      </c>
      <c r="G2609" s="1" t="s">
        <v>27</v>
      </c>
      <c r="H2609" s="1" t="s">
        <v>14</v>
      </c>
      <c r="I2609" s="1" t="s">
        <v>14</v>
      </c>
      <c r="J2609" s="1" t="s">
        <v>587</v>
      </c>
      <c r="K2609" s="1" t="s">
        <v>14</v>
      </c>
      <c r="L2609" s="1" t="s">
        <v>14</v>
      </c>
      <c r="M2609" s="1" t="s">
        <v>14</v>
      </c>
      <c r="N2609" s="1" t="s">
        <v>14</v>
      </c>
      <c r="O2609" s="1" t="s">
        <v>14</v>
      </c>
      <c r="P2609" s="1" t="s">
        <v>14</v>
      </c>
      <c r="Q2609" s="1" t="s">
        <v>262</v>
      </c>
    </row>
    <row r="2610" spans="1:17" x14ac:dyDescent="0.25">
      <c r="A2610" s="1" t="s">
        <v>282</v>
      </c>
      <c r="B2610" s="1" t="s">
        <v>3688</v>
      </c>
      <c r="C2610" s="1" t="s">
        <v>73</v>
      </c>
      <c r="D2610" s="1" t="s">
        <v>18</v>
      </c>
      <c r="E2610" s="1" t="s">
        <v>497</v>
      </c>
      <c r="F2610" s="1" t="s">
        <v>3672</v>
      </c>
      <c r="G2610" s="1" t="s">
        <v>14</v>
      </c>
      <c r="H2610" s="1" t="s">
        <v>14</v>
      </c>
      <c r="I2610" s="1" t="s">
        <v>14</v>
      </c>
      <c r="J2610" s="1" t="s">
        <v>14</v>
      </c>
      <c r="K2610" s="1" t="s">
        <v>14</v>
      </c>
      <c r="L2610" s="1" t="s">
        <v>14</v>
      </c>
      <c r="M2610" s="1" t="s">
        <v>14</v>
      </c>
      <c r="N2610" s="1" t="s">
        <v>12</v>
      </c>
      <c r="O2610" s="1" t="s">
        <v>14</v>
      </c>
      <c r="P2610" s="1" t="s">
        <v>14</v>
      </c>
      <c r="Q2610" s="1" t="s">
        <v>14</v>
      </c>
    </row>
    <row r="2611" spans="1:17" x14ac:dyDescent="0.25">
      <c r="A2611" s="1" t="s">
        <v>282</v>
      </c>
      <c r="B2611" s="1" t="s">
        <v>3688</v>
      </c>
      <c r="C2611" s="1" t="s">
        <v>73</v>
      </c>
      <c r="D2611" s="1" t="s">
        <v>1953</v>
      </c>
      <c r="E2611" s="1" t="s">
        <v>249</v>
      </c>
      <c r="F2611" s="1" t="s">
        <v>1193</v>
      </c>
      <c r="G2611" s="1" t="s">
        <v>27</v>
      </c>
      <c r="H2611" s="1" t="s">
        <v>14</v>
      </c>
      <c r="I2611" s="1" t="s">
        <v>14</v>
      </c>
      <c r="J2611" s="1" t="s">
        <v>587</v>
      </c>
      <c r="K2611" s="1" t="s">
        <v>14</v>
      </c>
      <c r="L2611" s="1" t="s">
        <v>14</v>
      </c>
      <c r="M2611" s="1" t="s">
        <v>14</v>
      </c>
      <c r="N2611" s="1" t="s">
        <v>14</v>
      </c>
      <c r="O2611" s="1" t="s">
        <v>14</v>
      </c>
      <c r="P2611" s="1" t="s">
        <v>14</v>
      </c>
      <c r="Q2611" s="1" t="s">
        <v>262</v>
      </c>
    </row>
    <row r="2612" spans="1:17" x14ac:dyDescent="0.25">
      <c r="A2612" s="1" t="s">
        <v>282</v>
      </c>
      <c r="B2612" s="1" t="s">
        <v>3689</v>
      </c>
      <c r="C2612" s="1" t="s">
        <v>75</v>
      </c>
      <c r="D2612" s="1" t="s">
        <v>12</v>
      </c>
      <c r="E2612" s="1" t="s">
        <v>502</v>
      </c>
      <c r="F2612" s="1" t="s">
        <v>14</v>
      </c>
      <c r="G2612" s="1" t="s">
        <v>14</v>
      </c>
      <c r="H2612" s="1" t="s">
        <v>14</v>
      </c>
      <c r="I2612" s="1" t="s">
        <v>14</v>
      </c>
      <c r="J2612" s="1" t="s">
        <v>14</v>
      </c>
      <c r="K2612" s="1" t="s">
        <v>14</v>
      </c>
      <c r="L2612" s="1" t="s">
        <v>14</v>
      </c>
      <c r="M2612" s="1" t="s">
        <v>14</v>
      </c>
      <c r="N2612" s="1" t="s">
        <v>14</v>
      </c>
      <c r="O2612" s="1" t="s">
        <v>14</v>
      </c>
      <c r="P2612" s="1" t="s">
        <v>14</v>
      </c>
      <c r="Q2612" s="1" t="s">
        <v>14</v>
      </c>
    </row>
    <row r="2613" spans="1:17" x14ac:dyDescent="0.25">
      <c r="A2613" s="1" t="s">
        <v>282</v>
      </c>
      <c r="B2613" s="1" t="s">
        <v>3690</v>
      </c>
      <c r="C2613" s="1" t="s">
        <v>77</v>
      </c>
      <c r="D2613" s="1" t="s">
        <v>18</v>
      </c>
      <c r="E2613" s="1" t="s">
        <v>497</v>
      </c>
      <c r="F2613" s="1" t="s">
        <v>3691</v>
      </c>
      <c r="G2613" s="1" t="s">
        <v>14</v>
      </c>
      <c r="H2613" s="1" t="s">
        <v>494</v>
      </c>
      <c r="I2613" s="1" t="s">
        <v>505</v>
      </c>
      <c r="J2613" s="1" t="s">
        <v>252</v>
      </c>
      <c r="K2613" s="1" t="s">
        <v>14</v>
      </c>
      <c r="L2613" s="1" t="s">
        <v>14</v>
      </c>
      <c r="M2613" s="1" t="s">
        <v>14</v>
      </c>
      <c r="N2613" s="1" t="s">
        <v>14</v>
      </c>
      <c r="O2613" s="1" t="s">
        <v>14</v>
      </c>
      <c r="P2613" s="1" t="s">
        <v>14</v>
      </c>
      <c r="Q2613" s="1" t="s">
        <v>14</v>
      </c>
    </row>
    <row r="2614" spans="1:17" x14ac:dyDescent="0.25">
      <c r="A2614" s="1" t="s">
        <v>282</v>
      </c>
      <c r="B2614" s="1" t="s">
        <v>3692</v>
      </c>
      <c r="C2614" s="1" t="s">
        <v>79</v>
      </c>
      <c r="D2614" s="1" t="s">
        <v>18</v>
      </c>
      <c r="E2614" s="1" t="s">
        <v>497</v>
      </c>
      <c r="F2614" s="1" t="s">
        <v>3693</v>
      </c>
      <c r="G2614" s="1" t="s">
        <v>14</v>
      </c>
      <c r="H2614" s="1" t="s">
        <v>14</v>
      </c>
      <c r="I2614" s="1" t="s">
        <v>14</v>
      </c>
      <c r="J2614" s="1" t="s">
        <v>14</v>
      </c>
      <c r="K2614" s="1" t="s">
        <v>14</v>
      </c>
      <c r="L2614" s="1" t="s">
        <v>14</v>
      </c>
      <c r="M2614" s="1" t="s">
        <v>14</v>
      </c>
      <c r="N2614" s="1" t="s">
        <v>12</v>
      </c>
      <c r="O2614" s="1" t="s">
        <v>14</v>
      </c>
      <c r="P2614" s="1" t="s">
        <v>14</v>
      </c>
      <c r="Q2614" s="1" t="s">
        <v>14</v>
      </c>
    </row>
    <row r="2615" spans="1:17" x14ac:dyDescent="0.25">
      <c r="A2615" s="1" t="s">
        <v>282</v>
      </c>
      <c r="B2615" s="1" t="s">
        <v>3692</v>
      </c>
      <c r="C2615" s="1" t="s">
        <v>79</v>
      </c>
      <c r="D2615" s="1" t="s">
        <v>20</v>
      </c>
      <c r="E2615" s="1" t="s">
        <v>249</v>
      </c>
      <c r="F2615" s="1" t="s">
        <v>3694</v>
      </c>
      <c r="G2615" s="1" t="s">
        <v>1167</v>
      </c>
      <c r="H2615" s="1" t="s">
        <v>14</v>
      </c>
      <c r="I2615" s="1" t="s">
        <v>14</v>
      </c>
      <c r="J2615" s="1" t="s">
        <v>587</v>
      </c>
      <c r="K2615" s="1" t="s">
        <v>14</v>
      </c>
      <c r="L2615" s="1" t="s">
        <v>14</v>
      </c>
      <c r="M2615" s="1" t="s">
        <v>14</v>
      </c>
      <c r="N2615" s="1" t="s">
        <v>14</v>
      </c>
      <c r="O2615" s="1" t="s">
        <v>14</v>
      </c>
      <c r="P2615" s="1" t="s">
        <v>14</v>
      </c>
      <c r="Q2615" s="1" t="s">
        <v>14</v>
      </c>
    </row>
    <row r="2616" spans="1:17" x14ac:dyDescent="0.25">
      <c r="A2616" s="1" t="s">
        <v>282</v>
      </c>
      <c r="B2616" s="1" t="s">
        <v>3695</v>
      </c>
      <c r="C2616" s="1" t="s">
        <v>81</v>
      </c>
      <c r="D2616" s="1" t="s">
        <v>12</v>
      </c>
      <c r="E2616" s="1" t="s">
        <v>502</v>
      </c>
      <c r="F2616" s="1" t="s">
        <v>14</v>
      </c>
      <c r="G2616" s="1" t="s">
        <v>14</v>
      </c>
      <c r="H2616" s="1" t="s">
        <v>14</v>
      </c>
      <c r="I2616" s="1" t="s">
        <v>14</v>
      </c>
      <c r="J2616" s="1" t="s">
        <v>14</v>
      </c>
      <c r="K2616" s="1" t="s">
        <v>14</v>
      </c>
      <c r="L2616" s="1" t="s">
        <v>14</v>
      </c>
      <c r="M2616" s="1" t="s">
        <v>14</v>
      </c>
      <c r="N2616" s="1" t="s">
        <v>14</v>
      </c>
      <c r="O2616" s="1" t="s">
        <v>14</v>
      </c>
      <c r="P2616" s="1" t="s">
        <v>14</v>
      </c>
      <c r="Q2616" s="1" t="s">
        <v>14</v>
      </c>
    </row>
    <row r="2617" spans="1:17" x14ac:dyDescent="0.25">
      <c r="A2617" s="1" t="s">
        <v>282</v>
      </c>
      <c r="B2617" s="1" t="s">
        <v>3696</v>
      </c>
      <c r="C2617" s="1" t="s">
        <v>83</v>
      </c>
      <c r="D2617" s="1" t="s">
        <v>18</v>
      </c>
      <c r="E2617" s="1" t="s">
        <v>497</v>
      </c>
      <c r="F2617" s="1" t="s">
        <v>3697</v>
      </c>
      <c r="G2617" s="1" t="s">
        <v>14</v>
      </c>
      <c r="H2617" s="1" t="s">
        <v>494</v>
      </c>
      <c r="I2617" s="1" t="s">
        <v>505</v>
      </c>
      <c r="J2617" s="1" t="s">
        <v>252</v>
      </c>
      <c r="K2617" s="1" t="s">
        <v>14</v>
      </c>
      <c r="L2617" s="1" t="s">
        <v>14</v>
      </c>
      <c r="M2617" s="1" t="s">
        <v>14</v>
      </c>
      <c r="N2617" s="1" t="s">
        <v>14</v>
      </c>
      <c r="O2617" s="1" t="s">
        <v>14</v>
      </c>
      <c r="P2617" s="1" t="s">
        <v>14</v>
      </c>
      <c r="Q2617" s="1" t="s">
        <v>14</v>
      </c>
    </row>
    <row r="2618" spans="1:17" x14ac:dyDescent="0.25">
      <c r="A2618" s="1" t="s">
        <v>282</v>
      </c>
      <c r="B2618" s="1" t="s">
        <v>3698</v>
      </c>
      <c r="C2618" s="1" t="s">
        <v>85</v>
      </c>
      <c r="D2618" s="1" t="s">
        <v>18</v>
      </c>
      <c r="E2618" s="1" t="s">
        <v>497</v>
      </c>
      <c r="F2618" s="1" t="s">
        <v>3656</v>
      </c>
      <c r="G2618" s="1" t="s">
        <v>14</v>
      </c>
      <c r="H2618" s="1" t="s">
        <v>14</v>
      </c>
      <c r="I2618" s="1" t="s">
        <v>14</v>
      </c>
      <c r="J2618" s="1" t="s">
        <v>14</v>
      </c>
      <c r="K2618" s="1" t="s">
        <v>14</v>
      </c>
      <c r="L2618" s="1" t="s">
        <v>14</v>
      </c>
      <c r="M2618" s="1" t="s">
        <v>14</v>
      </c>
      <c r="N2618" s="1" t="s">
        <v>12</v>
      </c>
      <c r="O2618" s="1" t="s">
        <v>14</v>
      </c>
      <c r="P2618" s="1" t="s">
        <v>14</v>
      </c>
      <c r="Q2618" s="1" t="s">
        <v>14</v>
      </c>
    </row>
    <row r="2619" spans="1:17" x14ac:dyDescent="0.25">
      <c r="A2619" s="1" t="s">
        <v>282</v>
      </c>
      <c r="B2619" s="1" t="s">
        <v>3698</v>
      </c>
      <c r="C2619" s="1" t="s">
        <v>85</v>
      </c>
      <c r="D2619" s="1" t="s">
        <v>20</v>
      </c>
      <c r="E2619" s="1" t="s">
        <v>249</v>
      </c>
      <c r="F2619" s="1" t="s">
        <v>1915</v>
      </c>
      <c r="G2619" s="1" t="s">
        <v>1167</v>
      </c>
      <c r="H2619" s="1" t="s">
        <v>14</v>
      </c>
      <c r="I2619" s="1" t="s">
        <v>14</v>
      </c>
      <c r="J2619" s="1" t="s">
        <v>587</v>
      </c>
      <c r="K2619" s="1" t="s">
        <v>14</v>
      </c>
      <c r="L2619" s="1" t="s">
        <v>14</v>
      </c>
      <c r="M2619" s="1" t="s">
        <v>14</v>
      </c>
      <c r="N2619" s="1" t="s">
        <v>14</v>
      </c>
      <c r="O2619" s="1" t="s">
        <v>14</v>
      </c>
      <c r="P2619" s="1" t="s">
        <v>14</v>
      </c>
      <c r="Q2619" s="1" t="s">
        <v>14</v>
      </c>
    </row>
    <row r="2620" spans="1:17" x14ac:dyDescent="0.25">
      <c r="A2620" s="1" t="s">
        <v>282</v>
      </c>
      <c r="B2620" s="1" t="s">
        <v>3699</v>
      </c>
      <c r="C2620" s="1" t="s">
        <v>87</v>
      </c>
      <c r="D2620" s="1" t="s">
        <v>18</v>
      </c>
      <c r="E2620" s="1" t="s">
        <v>497</v>
      </c>
      <c r="F2620" s="1" t="s">
        <v>3658</v>
      </c>
      <c r="G2620" s="1" t="s">
        <v>14</v>
      </c>
      <c r="H2620" s="1" t="s">
        <v>14</v>
      </c>
      <c r="I2620" s="1" t="s">
        <v>14</v>
      </c>
      <c r="J2620" s="1" t="s">
        <v>14</v>
      </c>
      <c r="K2620" s="1" t="s">
        <v>14</v>
      </c>
      <c r="L2620" s="1" t="s">
        <v>14</v>
      </c>
      <c r="M2620" s="1" t="s">
        <v>14</v>
      </c>
      <c r="N2620" s="1" t="s">
        <v>12</v>
      </c>
      <c r="O2620" s="1" t="s">
        <v>14</v>
      </c>
      <c r="P2620" s="1" t="s">
        <v>14</v>
      </c>
      <c r="Q2620" s="1" t="s">
        <v>14</v>
      </c>
    </row>
    <row r="2621" spans="1:17" x14ac:dyDescent="0.25">
      <c r="A2621" s="1" t="s">
        <v>282</v>
      </c>
      <c r="B2621" s="1" t="s">
        <v>3699</v>
      </c>
      <c r="C2621" s="1" t="s">
        <v>87</v>
      </c>
      <c r="D2621" s="1" t="s">
        <v>20</v>
      </c>
      <c r="E2621" s="1" t="s">
        <v>249</v>
      </c>
      <c r="F2621" s="1" t="s">
        <v>1915</v>
      </c>
      <c r="G2621" s="1" t="s">
        <v>1167</v>
      </c>
      <c r="H2621" s="1" t="s">
        <v>14</v>
      </c>
      <c r="I2621" s="1" t="s">
        <v>14</v>
      </c>
      <c r="J2621" s="1" t="s">
        <v>587</v>
      </c>
      <c r="K2621" s="1" t="s">
        <v>14</v>
      </c>
      <c r="L2621" s="1" t="s">
        <v>14</v>
      </c>
      <c r="M2621" s="1" t="s">
        <v>14</v>
      </c>
      <c r="N2621" s="1" t="s">
        <v>14</v>
      </c>
      <c r="O2621" s="1" t="s">
        <v>14</v>
      </c>
      <c r="P2621" s="1" t="s">
        <v>14</v>
      </c>
      <c r="Q2621" s="1" t="s">
        <v>14</v>
      </c>
    </row>
    <row r="2622" spans="1:17" x14ac:dyDescent="0.25">
      <c r="A2622" s="1" t="s">
        <v>282</v>
      </c>
      <c r="B2622" s="1" t="s">
        <v>3700</v>
      </c>
      <c r="C2622" s="1" t="s">
        <v>103</v>
      </c>
      <c r="D2622" s="1" t="s">
        <v>18</v>
      </c>
      <c r="E2622" s="1" t="s">
        <v>497</v>
      </c>
      <c r="F2622" s="1" t="s">
        <v>3660</v>
      </c>
      <c r="G2622" s="1" t="s">
        <v>14</v>
      </c>
      <c r="H2622" s="1" t="s">
        <v>14</v>
      </c>
      <c r="I2622" s="1" t="s">
        <v>14</v>
      </c>
      <c r="J2622" s="1" t="s">
        <v>14</v>
      </c>
      <c r="K2622" s="1" t="s">
        <v>14</v>
      </c>
      <c r="L2622" s="1" t="s">
        <v>14</v>
      </c>
      <c r="M2622" s="1" t="s">
        <v>14</v>
      </c>
      <c r="N2622" s="1" t="s">
        <v>12</v>
      </c>
      <c r="O2622" s="1" t="s">
        <v>14</v>
      </c>
      <c r="P2622" s="1" t="s">
        <v>14</v>
      </c>
      <c r="Q2622" s="1" t="s">
        <v>14</v>
      </c>
    </row>
    <row r="2623" spans="1:17" x14ac:dyDescent="0.25">
      <c r="A2623" s="1" t="s">
        <v>282</v>
      </c>
      <c r="B2623" s="1" t="s">
        <v>3700</v>
      </c>
      <c r="C2623" s="1" t="s">
        <v>103</v>
      </c>
      <c r="D2623" s="1" t="s">
        <v>20</v>
      </c>
      <c r="E2623" s="1" t="s">
        <v>249</v>
      </c>
      <c r="F2623" s="1" t="s">
        <v>1915</v>
      </c>
      <c r="G2623" s="1" t="s">
        <v>1167</v>
      </c>
      <c r="H2623" s="1" t="s">
        <v>14</v>
      </c>
      <c r="I2623" s="1" t="s">
        <v>14</v>
      </c>
      <c r="J2623" s="1" t="s">
        <v>587</v>
      </c>
      <c r="K2623" s="1" t="s">
        <v>14</v>
      </c>
      <c r="L2623" s="1" t="s">
        <v>14</v>
      </c>
      <c r="M2623" s="1" t="s">
        <v>14</v>
      </c>
      <c r="N2623" s="1" t="s">
        <v>14</v>
      </c>
      <c r="O2623" s="1" t="s">
        <v>14</v>
      </c>
      <c r="P2623" s="1" t="s">
        <v>14</v>
      </c>
      <c r="Q2623" s="1" t="s">
        <v>14</v>
      </c>
    </row>
    <row r="2624" spans="1:17" x14ac:dyDescent="0.25">
      <c r="A2624" s="1" t="s">
        <v>282</v>
      </c>
      <c r="B2624" s="1" t="s">
        <v>3701</v>
      </c>
      <c r="C2624" s="1" t="s">
        <v>105</v>
      </c>
      <c r="D2624" s="1" t="s">
        <v>18</v>
      </c>
      <c r="E2624" s="1" t="s">
        <v>497</v>
      </c>
      <c r="F2624" s="1" t="s">
        <v>3662</v>
      </c>
      <c r="G2624" s="1" t="s">
        <v>14</v>
      </c>
      <c r="H2624" s="1" t="s">
        <v>14</v>
      </c>
      <c r="I2624" s="1" t="s">
        <v>14</v>
      </c>
      <c r="J2624" s="1" t="s">
        <v>14</v>
      </c>
      <c r="K2624" s="1" t="s">
        <v>14</v>
      </c>
      <c r="L2624" s="1" t="s">
        <v>14</v>
      </c>
      <c r="M2624" s="1" t="s">
        <v>14</v>
      </c>
      <c r="N2624" s="1" t="s">
        <v>12</v>
      </c>
      <c r="O2624" s="1" t="s">
        <v>14</v>
      </c>
      <c r="P2624" s="1" t="s">
        <v>14</v>
      </c>
      <c r="Q2624" s="1" t="s">
        <v>14</v>
      </c>
    </row>
    <row r="2625" spans="1:17" x14ac:dyDescent="0.25">
      <c r="A2625" s="1" t="s">
        <v>282</v>
      </c>
      <c r="B2625" s="1" t="s">
        <v>3701</v>
      </c>
      <c r="C2625" s="1" t="s">
        <v>105</v>
      </c>
      <c r="D2625" s="1" t="s">
        <v>20</v>
      </c>
      <c r="E2625" s="1" t="s">
        <v>249</v>
      </c>
      <c r="F2625" s="1" t="s">
        <v>1915</v>
      </c>
      <c r="G2625" s="1" t="s">
        <v>1167</v>
      </c>
      <c r="H2625" s="1" t="s">
        <v>14</v>
      </c>
      <c r="I2625" s="1" t="s">
        <v>14</v>
      </c>
      <c r="J2625" s="1" t="s">
        <v>587</v>
      </c>
      <c r="K2625" s="1" t="s">
        <v>14</v>
      </c>
      <c r="L2625" s="1" t="s">
        <v>14</v>
      </c>
      <c r="M2625" s="1" t="s">
        <v>14</v>
      </c>
      <c r="N2625" s="1" t="s">
        <v>14</v>
      </c>
      <c r="O2625" s="1" t="s">
        <v>14</v>
      </c>
      <c r="P2625" s="1" t="s">
        <v>14</v>
      </c>
      <c r="Q2625" s="1" t="s">
        <v>14</v>
      </c>
    </row>
    <row r="2626" spans="1:17" x14ac:dyDescent="0.25">
      <c r="A2626" s="1" t="s">
        <v>282</v>
      </c>
      <c r="B2626" s="1" t="s">
        <v>3702</v>
      </c>
      <c r="C2626" s="1" t="s">
        <v>107</v>
      </c>
      <c r="D2626" s="1" t="s">
        <v>18</v>
      </c>
      <c r="E2626" s="1" t="s">
        <v>497</v>
      </c>
      <c r="F2626" s="1" t="s">
        <v>3664</v>
      </c>
      <c r="G2626" s="1" t="s">
        <v>14</v>
      </c>
      <c r="H2626" s="1" t="s">
        <v>14</v>
      </c>
      <c r="I2626" s="1" t="s">
        <v>14</v>
      </c>
      <c r="J2626" s="1" t="s">
        <v>14</v>
      </c>
      <c r="K2626" s="1" t="s">
        <v>14</v>
      </c>
      <c r="L2626" s="1" t="s">
        <v>14</v>
      </c>
      <c r="M2626" s="1" t="s">
        <v>14</v>
      </c>
      <c r="N2626" s="1" t="s">
        <v>12</v>
      </c>
      <c r="O2626" s="1" t="s">
        <v>14</v>
      </c>
      <c r="P2626" s="1" t="s">
        <v>14</v>
      </c>
      <c r="Q2626" s="1" t="s">
        <v>14</v>
      </c>
    </row>
    <row r="2627" spans="1:17" x14ac:dyDescent="0.25">
      <c r="A2627" s="1" t="s">
        <v>282</v>
      </c>
      <c r="B2627" s="1" t="s">
        <v>3702</v>
      </c>
      <c r="C2627" s="1" t="s">
        <v>107</v>
      </c>
      <c r="D2627" s="1" t="s">
        <v>20</v>
      </c>
      <c r="E2627" s="1" t="s">
        <v>249</v>
      </c>
      <c r="F2627" s="1" t="s">
        <v>1915</v>
      </c>
      <c r="G2627" s="1" t="s">
        <v>1167</v>
      </c>
      <c r="H2627" s="1" t="s">
        <v>14</v>
      </c>
      <c r="I2627" s="1" t="s">
        <v>14</v>
      </c>
      <c r="J2627" s="1" t="s">
        <v>587</v>
      </c>
      <c r="K2627" s="1" t="s">
        <v>14</v>
      </c>
      <c r="L2627" s="1" t="s">
        <v>14</v>
      </c>
      <c r="M2627" s="1" t="s">
        <v>14</v>
      </c>
      <c r="N2627" s="1" t="s">
        <v>14</v>
      </c>
      <c r="O2627" s="1" t="s">
        <v>14</v>
      </c>
      <c r="P2627" s="1" t="s">
        <v>14</v>
      </c>
      <c r="Q2627" s="1" t="s">
        <v>14</v>
      </c>
    </row>
    <row r="2628" spans="1:17" x14ac:dyDescent="0.25">
      <c r="A2628" s="1" t="s">
        <v>282</v>
      </c>
      <c r="B2628" s="1" t="s">
        <v>3703</v>
      </c>
      <c r="C2628" s="1" t="s">
        <v>109</v>
      </c>
      <c r="D2628" s="1" t="s">
        <v>18</v>
      </c>
      <c r="E2628" s="1" t="s">
        <v>497</v>
      </c>
      <c r="F2628" s="1" t="s">
        <v>3666</v>
      </c>
      <c r="G2628" s="1" t="s">
        <v>14</v>
      </c>
      <c r="H2628" s="1" t="s">
        <v>14</v>
      </c>
      <c r="I2628" s="1" t="s">
        <v>14</v>
      </c>
      <c r="J2628" s="1" t="s">
        <v>14</v>
      </c>
      <c r="K2628" s="1" t="s">
        <v>14</v>
      </c>
      <c r="L2628" s="1" t="s">
        <v>14</v>
      </c>
      <c r="M2628" s="1" t="s">
        <v>14</v>
      </c>
      <c r="N2628" s="1" t="s">
        <v>12</v>
      </c>
      <c r="O2628" s="1" t="s">
        <v>14</v>
      </c>
      <c r="P2628" s="1" t="s">
        <v>14</v>
      </c>
      <c r="Q2628" s="1" t="s">
        <v>14</v>
      </c>
    </row>
    <row r="2629" spans="1:17" x14ac:dyDescent="0.25">
      <c r="A2629" s="1" t="s">
        <v>282</v>
      </c>
      <c r="B2629" s="1" t="s">
        <v>3703</v>
      </c>
      <c r="C2629" s="1" t="s">
        <v>109</v>
      </c>
      <c r="D2629" s="1" t="s">
        <v>20</v>
      </c>
      <c r="E2629" s="1" t="s">
        <v>249</v>
      </c>
      <c r="F2629" s="1" t="s">
        <v>1915</v>
      </c>
      <c r="G2629" s="1" t="s">
        <v>1167</v>
      </c>
      <c r="H2629" s="1" t="s">
        <v>14</v>
      </c>
      <c r="I2629" s="1" t="s">
        <v>14</v>
      </c>
      <c r="J2629" s="1" t="s">
        <v>587</v>
      </c>
      <c r="K2629" s="1" t="s">
        <v>14</v>
      </c>
      <c r="L2629" s="1" t="s">
        <v>14</v>
      </c>
      <c r="M2629" s="1" t="s">
        <v>14</v>
      </c>
      <c r="N2629" s="1" t="s">
        <v>14</v>
      </c>
      <c r="O2629" s="1" t="s">
        <v>14</v>
      </c>
      <c r="P2629" s="1" t="s">
        <v>14</v>
      </c>
      <c r="Q2629" s="1" t="s">
        <v>14</v>
      </c>
    </row>
    <row r="2630" spans="1:17" x14ac:dyDescent="0.25">
      <c r="A2630" s="1" t="s">
        <v>282</v>
      </c>
      <c r="B2630" s="1" t="s">
        <v>3704</v>
      </c>
      <c r="C2630" s="1" t="s">
        <v>111</v>
      </c>
      <c r="D2630" s="1" t="s">
        <v>18</v>
      </c>
      <c r="E2630" s="1" t="s">
        <v>497</v>
      </c>
      <c r="F2630" s="1" t="s">
        <v>3668</v>
      </c>
      <c r="G2630" s="1" t="s">
        <v>14</v>
      </c>
      <c r="H2630" s="1" t="s">
        <v>14</v>
      </c>
      <c r="I2630" s="1" t="s">
        <v>14</v>
      </c>
      <c r="J2630" s="1" t="s">
        <v>14</v>
      </c>
      <c r="K2630" s="1" t="s">
        <v>14</v>
      </c>
      <c r="L2630" s="1" t="s">
        <v>14</v>
      </c>
      <c r="M2630" s="1" t="s">
        <v>14</v>
      </c>
      <c r="N2630" s="1" t="s">
        <v>12</v>
      </c>
      <c r="O2630" s="1" t="s">
        <v>14</v>
      </c>
      <c r="P2630" s="1" t="s">
        <v>14</v>
      </c>
      <c r="Q2630" s="1" t="s">
        <v>14</v>
      </c>
    </row>
    <row r="2631" spans="1:17" x14ac:dyDescent="0.25">
      <c r="A2631" s="1" t="s">
        <v>282</v>
      </c>
      <c r="B2631" s="1" t="s">
        <v>3704</v>
      </c>
      <c r="C2631" s="1" t="s">
        <v>111</v>
      </c>
      <c r="D2631" s="1" t="s">
        <v>20</v>
      </c>
      <c r="E2631" s="1" t="s">
        <v>249</v>
      </c>
      <c r="F2631" s="1" t="s">
        <v>1915</v>
      </c>
      <c r="G2631" s="1" t="s">
        <v>1167</v>
      </c>
      <c r="H2631" s="1" t="s">
        <v>14</v>
      </c>
      <c r="I2631" s="1" t="s">
        <v>14</v>
      </c>
      <c r="J2631" s="1" t="s">
        <v>587</v>
      </c>
      <c r="K2631" s="1" t="s">
        <v>14</v>
      </c>
      <c r="L2631" s="1" t="s">
        <v>14</v>
      </c>
      <c r="M2631" s="1" t="s">
        <v>14</v>
      </c>
      <c r="N2631" s="1" t="s">
        <v>14</v>
      </c>
      <c r="O2631" s="1" t="s">
        <v>14</v>
      </c>
      <c r="P2631" s="1" t="s">
        <v>14</v>
      </c>
      <c r="Q2631" s="1" t="s">
        <v>14</v>
      </c>
    </row>
    <row r="2632" spans="1:17" x14ac:dyDescent="0.25">
      <c r="A2632" s="1" t="s">
        <v>282</v>
      </c>
      <c r="B2632" s="1" t="s">
        <v>3705</v>
      </c>
      <c r="C2632" s="1" t="s">
        <v>116</v>
      </c>
      <c r="D2632" s="1" t="s">
        <v>18</v>
      </c>
      <c r="E2632" s="1" t="s">
        <v>497</v>
      </c>
      <c r="F2632" s="1" t="s">
        <v>3670</v>
      </c>
      <c r="G2632" s="1" t="s">
        <v>14</v>
      </c>
      <c r="H2632" s="1" t="s">
        <v>14</v>
      </c>
      <c r="I2632" s="1" t="s">
        <v>14</v>
      </c>
      <c r="J2632" s="1" t="s">
        <v>14</v>
      </c>
      <c r="K2632" s="1" t="s">
        <v>14</v>
      </c>
      <c r="L2632" s="1" t="s">
        <v>14</v>
      </c>
      <c r="M2632" s="1" t="s">
        <v>14</v>
      </c>
      <c r="N2632" s="1" t="s">
        <v>12</v>
      </c>
      <c r="O2632" s="1" t="s">
        <v>14</v>
      </c>
      <c r="P2632" s="1" t="s">
        <v>14</v>
      </c>
      <c r="Q2632" s="1" t="s">
        <v>14</v>
      </c>
    </row>
    <row r="2633" spans="1:17" x14ac:dyDescent="0.25">
      <c r="A2633" s="1" t="s">
        <v>282</v>
      </c>
      <c r="B2633" s="1" t="s">
        <v>3705</v>
      </c>
      <c r="C2633" s="1" t="s">
        <v>116</v>
      </c>
      <c r="D2633" s="1" t="s">
        <v>20</v>
      </c>
      <c r="E2633" s="1" t="s">
        <v>249</v>
      </c>
      <c r="F2633" s="1" t="s">
        <v>3694</v>
      </c>
      <c r="G2633" s="1" t="s">
        <v>1167</v>
      </c>
      <c r="H2633" s="1" t="s">
        <v>14</v>
      </c>
      <c r="I2633" s="1" t="s">
        <v>14</v>
      </c>
      <c r="J2633" s="1" t="s">
        <v>587</v>
      </c>
      <c r="K2633" s="1" t="s">
        <v>14</v>
      </c>
      <c r="L2633" s="1" t="s">
        <v>14</v>
      </c>
      <c r="M2633" s="1" t="s">
        <v>14</v>
      </c>
      <c r="N2633" s="1" t="s">
        <v>14</v>
      </c>
      <c r="O2633" s="1" t="s">
        <v>14</v>
      </c>
      <c r="P2633" s="1" t="s">
        <v>14</v>
      </c>
      <c r="Q2633" s="1" t="s">
        <v>14</v>
      </c>
    </row>
    <row r="2634" spans="1:17" x14ac:dyDescent="0.25">
      <c r="A2634" s="1" t="s">
        <v>282</v>
      </c>
      <c r="B2634" s="1" t="s">
        <v>3706</v>
      </c>
      <c r="C2634" s="1" t="s">
        <v>119</v>
      </c>
      <c r="D2634" s="1" t="s">
        <v>18</v>
      </c>
      <c r="E2634" s="1" t="s">
        <v>497</v>
      </c>
      <c r="F2634" s="1" t="s">
        <v>3672</v>
      </c>
      <c r="G2634" s="1" t="s">
        <v>14</v>
      </c>
      <c r="H2634" s="1" t="s">
        <v>14</v>
      </c>
      <c r="I2634" s="1" t="s">
        <v>14</v>
      </c>
      <c r="J2634" s="1" t="s">
        <v>14</v>
      </c>
      <c r="K2634" s="1" t="s">
        <v>14</v>
      </c>
      <c r="L2634" s="1" t="s">
        <v>14</v>
      </c>
      <c r="M2634" s="1" t="s">
        <v>14</v>
      </c>
      <c r="N2634" s="1" t="s">
        <v>12</v>
      </c>
      <c r="O2634" s="1" t="s">
        <v>14</v>
      </c>
      <c r="P2634" s="1" t="s">
        <v>14</v>
      </c>
      <c r="Q2634" s="1" t="s">
        <v>14</v>
      </c>
    </row>
    <row r="2635" spans="1:17" x14ac:dyDescent="0.25">
      <c r="A2635" s="1" t="s">
        <v>282</v>
      </c>
      <c r="B2635" s="1" t="s">
        <v>3706</v>
      </c>
      <c r="C2635" s="1" t="s">
        <v>119</v>
      </c>
      <c r="D2635" s="1" t="s">
        <v>20</v>
      </c>
      <c r="E2635" s="1" t="s">
        <v>249</v>
      </c>
      <c r="F2635" s="1" t="s">
        <v>3707</v>
      </c>
      <c r="G2635" s="1" t="s">
        <v>1167</v>
      </c>
      <c r="H2635" s="1" t="s">
        <v>14</v>
      </c>
      <c r="I2635" s="1" t="s">
        <v>14</v>
      </c>
      <c r="J2635" s="1" t="s">
        <v>587</v>
      </c>
      <c r="K2635" s="1" t="s">
        <v>14</v>
      </c>
      <c r="L2635" s="1" t="s">
        <v>14</v>
      </c>
      <c r="M2635" s="1" t="s">
        <v>14</v>
      </c>
      <c r="N2635" s="1" t="s">
        <v>14</v>
      </c>
      <c r="O2635" s="1" t="s">
        <v>14</v>
      </c>
      <c r="P2635" s="1" t="s">
        <v>14</v>
      </c>
      <c r="Q2635" s="1" t="s">
        <v>14</v>
      </c>
    </row>
    <row r="2636" spans="1:17" x14ac:dyDescent="0.25">
      <c r="A2636" s="1" t="s">
        <v>282</v>
      </c>
      <c r="B2636" s="1" t="s">
        <v>3708</v>
      </c>
      <c r="C2636" s="1" t="s">
        <v>122</v>
      </c>
      <c r="D2636" s="1" t="s">
        <v>12</v>
      </c>
      <c r="E2636" s="1" t="s">
        <v>502</v>
      </c>
      <c r="F2636" s="1" t="s">
        <v>14</v>
      </c>
      <c r="G2636" s="1" t="s">
        <v>14</v>
      </c>
      <c r="H2636" s="1" t="s">
        <v>14</v>
      </c>
      <c r="I2636" s="1" t="s">
        <v>14</v>
      </c>
      <c r="J2636" s="1" t="s">
        <v>14</v>
      </c>
      <c r="K2636" s="1" t="s">
        <v>14</v>
      </c>
      <c r="L2636" s="1" t="s">
        <v>14</v>
      </c>
      <c r="M2636" s="1" t="s">
        <v>14</v>
      </c>
      <c r="N2636" s="1" t="s">
        <v>14</v>
      </c>
      <c r="O2636" s="1" t="s">
        <v>14</v>
      </c>
      <c r="P2636" s="1" t="s">
        <v>14</v>
      </c>
      <c r="Q2636" s="1" t="s">
        <v>14</v>
      </c>
    </row>
    <row r="2637" spans="1:17" x14ac:dyDescent="0.25">
      <c r="A2637" s="1" t="s">
        <v>282</v>
      </c>
      <c r="B2637" s="1" t="s">
        <v>3709</v>
      </c>
      <c r="C2637" s="1" t="s">
        <v>125</v>
      </c>
      <c r="D2637" s="1" t="s">
        <v>18</v>
      </c>
      <c r="E2637" s="1" t="s">
        <v>497</v>
      </c>
      <c r="F2637" s="1" t="s">
        <v>3710</v>
      </c>
      <c r="G2637" s="1" t="s">
        <v>14</v>
      </c>
      <c r="H2637" s="1" t="s">
        <v>494</v>
      </c>
      <c r="I2637" s="1" t="s">
        <v>505</v>
      </c>
      <c r="J2637" s="1" t="s">
        <v>252</v>
      </c>
      <c r="K2637" s="1" t="s">
        <v>14</v>
      </c>
      <c r="L2637" s="1" t="s">
        <v>14</v>
      </c>
      <c r="M2637" s="1" t="s">
        <v>14</v>
      </c>
      <c r="N2637" s="1" t="s">
        <v>14</v>
      </c>
      <c r="O2637" s="1" t="s">
        <v>14</v>
      </c>
      <c r="P2637" s="1" t="s">
        <v>14</v>
      </c>
      <c r="Q2637" s="1" t="s">
        <v>14</v>
      </c>
    </row>
    <row r="2638" spans="1:17" x14ac:dyDescent="0.25">
      <c r="A2638" s="1" t="s">
        <v>282</v>
      </c>
      <c r="B2638" s="1" t="s">
        <v>3711</v>
      </c>
      <c r="C2638" s="1" t="s">
        <v>128</v>
      </c>
      <c r="D2638" s="1" t="s">
        <v>18</v>
      </c>
      <c r="E2638" s="1" t="s">
        <v>497</v>
      </c>
      <c r="F2638" s="1" t="s">
        <v>3656</v>
      </c>
      <c r="G2638" s="1" t="s">
        <v>14</v>
      </c>
      <c r="H2638" s="1" t="s">
        <v>14</v>
      </c>
      <c r="I2638" s="1" t="s">
        <v>14</v>
      </c>
      <c r="J2638" s="1" t="s">
        <v>14</v>
      </c>
      <c r="K2638" s="1" t="s">
        <v>14</v>
      </c>
      <c r="L2638" s="1" t="s">
        <v>14</v>
      </c>
      <c r="M2638" s="1" t="s">
        <v>14</v>
      </c>
      <c r="N2638" s="1" t="s">
        <v>12</v>
      </c>
      <c r="O2638" s="1" t="s">
        <v>14</v>
      </c>
      <c r="P2638" s="1" t="s">
        <v>14</v>
      </c>
      <c r="Q2638" s="1" t="s">
        <v>14</v>
      </c>
    </row>
    <row r="2639" spans="1:17" x14ac:dyDescent="0.25">
      <c r="A2639" s="1" t="s">
        <v>282</v>
      </c>
      <c r="B2639" s="1" t="s">
        <v>3711</v>
      </c>
      <c r="C2639" s="1" t="s">
        <v>128</v>
      </c>
      <c r="D2639" s="1" t="s">
        <v>20</v>
      </c>
      <c r="E2639" s="1" t="s">
        <v>249</v>
      </c>
      <c r="F2639" s="1" t="s">
        <v>355</v>
      </c>
      <c r="G2639" s="1" t="s">
        <v>27</v>
      </c>
      <c r="H2639" s="1" t="s">
        <v>14</v>
      </c>
      <c r="I2639" s="1" t="s">
        <v>14</v>
      </c>
      <c r="J2639" s="1" t="s">
        <v>587</v>
      </c>
      <c r="K2639" s="1" t="s">
        <v>14</v>
      </c>
      <c r="L2639" s="1" t="s">
        <v>14</v>
      </c>
      <c r="M2639" s="1" t="s">
        <v>14</v>
      </c>
      <c r="N2639" s="1" t="s">
        <v>14</v>
      </c>
      <c r="O2639" s="1" t="s">
        <v>14</v>
      </c>
      <c r="P2639" s="1" t="s">
        <v>14</v>
      </c>
      <c r="Q2639" s="1" t="s">
        <v>14</v>
      </c>
    </row>
    <row r="2640" spans="1:17" x14ac:dyDescent="0.25">
      <c r="A2640" s="1" t="s">
        <v>282</v>
      </c>
      <c r="B2640" s="1" t="s">
        <v>3712</v>
      </c>
      <c r="C2640" s="1" t="s">
        <v>131</v>
      </c>
      <c r="D2640" s="1" t="s">
        <v>18</v>
      </c>
      <c r="E2640" s="1" t="s">
        <v>497</v>
      </c>
      <c r="F2640" s="1" t="s">
        <v>3658</v>
      </c>
      <c r="G2640" s="1" t="s">
        <v>14</v>
      </c>
      <c r="H2640" s="1" t="s">
        <v>14</v>
      </c>
      <c r="I2640" s="1" t="s">
        <v>14</v>
      </c>
      <c r="J2640" s="1" t="s">
        <v>14</v>
      </c>
      <c r="K2640" s="1" t="s">
        <v>14</v>
      </c>
      <c r="L2640" s="1" t="s">
        <v>14</v>
      </c>
      <c r="M2640" s="1" t="s">
        <v>14</v>
      </c>
      <c r="N2640" s="1" t="s">
        <v>12</v>
      </c>
      <c r="O2640" s="1" t="s">
        <v>14</v>
      </c>
      <c r="P2640" s="1" t="s">
        <v>14</v>
      </c>
      <c r="Q2640" s="1" t="s">
        <v>14</v>
      </c>
    </row>
    <row r="2641" spans="1:17" x14ac:dyDescent="0.25">
      <c r="A2641" s="1" t="s">
        <v>282</v>
      </c>
      <c r="B2641" s="1" t="s">
        <v>3712</v>
      </c>
      <c r="C2641" s="1" t="s">
        <v>131</v>
      </c>
      <c r="D2641" s="1" t="s">
        <v>20</v>
      </c>
      <c r="E2641" s="1" t="s">
        <v>249</v>
      </c>
      <c r="F2641" s="1" t="s">
        <v>355</v>
      </c>
      <c r="G2641" s="1" t="s">
        <v>27</v>
      </c>
      <c r="H2641" s="1" t="s">
        <v>14</v>
      </c>
      <c r="I2641" s="1" t="s">
        <v>14</v>
      </c>
      <c r="J2641" s="1" t="s">
        <v>587</v>
      </c>
      <c r="K2641" s="1" t="s">
        <v>14</v>
      </c>
      <c r="L2641" s="1" t="s">
        <v>14</v>
      </c>
      <c r="M2641" s="1" t="s">
        <v>14</v>
      </c>
      <c r="N2641" s="1" t="s">
        <v>14</v>
      </c>
      <c r="O2641" s="1" t="s">
        <v>14</v>
      </c>
      <c r="P2641" s="1" t="s">
        <v>14</v>
      </c>
      <c r="Q2641" s="1" t="s">
        <v>14</v>
      </c>
    </row>
    <row r="2642" spans="1:17" x14ac:dyDescent="0.25">
      <c r="A2642" s="1" t="s">
        <v>282</v>
      </c>
      <c r="B2642" s="1" t="s">
        <v>3713</v>
      </c>
      <c r="C2642" s="1" t="s">
        <v>134</v>
      </c>
      <c r="D2642" s="1" t="s">
        <v>18</v>
      </c>
      <c r="E2642" s="1" t="s">
        <v>497</v>
      </c>
      <c r="F2642" s="1" t="s">
        <v>3660</v>
      </c>
      <c r="G2642" s="1" t="s">
        <v>14</v>
      </c>
      <c r="H2642" s="1" t="s">
        <v>14</v>
      </c>
      <c r="I2642" s="1" t="s">
        <v>14</v>
      </c>
      <c r="J2642" s="1" t="s">
        <v>14</v>
      </c>
      <c r="K2642" s="1" t="s">
        <v>14</v>
      </c>
      <c r="L2642" s="1" t="s">
        <v>14</v>
      </c>
      <c r="M2642" s="1" t="s">
        <v>14</v>
      </c>
      <c r="N2642" s="1" t="s">
        <v>12</v>
      </c>
      <c r="O2642" s="1" t="s">
        <v>14</v>
      </c>
      <c r="P2642" s="1" t="s">
        <v>14</v>
      </c>
      <c r="Q2642" s="1" t="s">
        <v>14</v>
      </c>
    </row>
    <row r="2643" spans="1:17" x14ac:dyDescent="0.25">
      <c r="A2643" s="1" t="s">
        <v>282</v>
      </c>
      <c r="B2643" s="1" t="s">
        <v>3713</v>
      </c>
      <c r="C2643" s="1" t="s">
        <v>134</v>
      </c>
      <c r="D2643" s="1" t="s">
        <v>20</v>
      </c>
      <c r="E2643" s="1" t="s">
        <v>249</v>
      </c>
      <c r="F2643" s="1" t="s">
        <v>355</v>
      </c>
      <c r="G2643" s="1" t="s">
        <v>27</v>
      </c>
      <c r="H2643" s="1" t="s">
        <v>14</v>
      </c>
      <c r="I2643" s="1" t="s">
        <v>14</v>
      </c>
      <c r="J2643" s="1" t="s">
        <v>587</v>
      </c>
      <c r="K2643" s="1" t="s">
        <v>14</v>
      </c>
      <c r="L2643" s="1" t="s">
        <v>14</v>
      </c>
      <c r="M2643" s="1" t="s">
        <v>14</v>
      </c>
      <c r="N2643" s="1" t="s">
        <v>14</v>
      </c>
      <c r="O2643" s="1" t="s">
        <v>14</v>
      </c>
      <c r="P2643" s="1" t="s">
        <v>14</v>
      </c>
      <c r="Q2643" s="1" t="s">
        <v>14</v>
      </c>
    </row>
    <row r="2644" spans="1:17" x14ac:dyDescent="0.25">
      <c r="A2644" s="1" t="s">
        <v>282</v>
      </c>
      <c r="B2644" s="1" t="s">
        <v>3714</v>
      </c>
      <c r="C2644" s="1" t="s">
        <v>137</v>
      </c>
      <c r="D2644" s="1" t="s">
        <v>18</v>
      </c>
      <c r="E2644" s="1" t="s">
        <v>497</v>
      </c>
      <c r="F2644" s="1" t="s">
        <v>3662</v>
      </c>
      <c r="G2644" s="1" t="s">
        <v>14</v>
      </c>
      <c r="H2644" s="1" t="s">
        <v>14</v>
      </c>
      <c r="I2644" s="1" t="s">
        <v>14</v>
      </c>
      <c r="J2644" s="1" t="s">
        <v>14</v>
      </c>
      <c r="K2644" s="1" t="s">
        <v>14</v>
      </c>
      <c r="L2644" s="1" t="s">
        <v>14</v>
      </c>
      <c r="M2644" s="1" t="s">
        <v>14</v>
      </c>
      <c r="N2644" s="1" t="s">
        <v>12</v>
      </c>
      <c r="O2644" s="1" t="s">
        <v>14</v>
      </c>
      <c r="P2644" s="1" t="s">
        <v>14</v>
      </c>
      <c r="Q2644" s="1" t="s">
        <v>14</v>
      </c>
    </row>
    <row r="2645" spans="1:17" x14ac:dyDescent="0.25">
      <c r="A2645" s="1" t="s">
        <v>282</v>
      </c>
      <c r="B2645" s="1" t="s">
        <v>3714</v>
      </c>
      <c r="C2645" s="1" t="s">
        <v>137</v>
      </c>
      <c r="D2645" s="1" t="s">
        <v>20</v>
      </c>
      <c r="E2645" s="1" t="s">
        <v>249</v>
      </c>
      <c r="F2645" s="1" t="s">
        <v>355</v>
      </c>
      <c r="G2645" s="1" t="s">
        <v>27</v>
      </c>
      <c r="H2645" s="1" t="s">
        <v>14</v>
      </c>
      <c r="I2645" s="1" t="s">
        <v>14</v>
      </c>
      <c r="J2645" s="1" t="s">
        <v>587</v>
      </c>
      <c r="K2645" s="1" t="s">
        <v>14</v>
      </c>
      <c r="L2645" s="1" t="s">
        <v>14</v>
      </c>
      <c r="M2645" s="1" t="s">
        <v>14</v>
      </c>
      <c r="N2645" s="1" t="s">
        <v>14</v>
      </c>
      <c r="O2645" s="1" t="s">
        <v>14</v>
      </c>
      <c r="P2645" s="1" t="s">
        <v>14</v>
      </c>
      <c r="Q2645" s="1" t="s">
        <v>14</v>
      </c>
    </row>
    <row r="2646" spans="1:17" x14ac:dyDescent="0.25">
      <c r="A2646" s="1" t="s">
        <v>282</v>
      </c>
      <c r="B2646" s="1" t="s">
        <v>3715</v>
      </c>
      <c r="C2646" s="1" t="s">
        <v>140</v>
      </c>
      <c r="D2646" s="1" t="s">
        <v>18</v>
      </c>
      <c r="E2646" s="1" t="s">
        <v>497</v>
      </c>
      <c r="F2646" s="1" t="s">
        <v>3664</v>
      </c>
      <c r="G2646" s="1" t="s">
        <v>14</v>
      </c>
      <c r="H2646" s="1" t="s">
        <v>14</v>
      </c>
      <c r="I2646" s="1" t="s">
        <v>14</v>
      </c>
      <c r="J2646" s="1" t="s">
        <v>14</v>
      </c>
      <c r="K2646" s="1" t="s">
        <v>14</v>
      </c>
      <c r="L2646" s="1" t="s">
        <v>14</v>
      </c>
      <c r="M2646" s="1" t="s">
        <v>14</v>
      </c>
      <c r="N2646" s="1" t="s">
        <v>12</v>
      </c>
      <c r="O2646" s="1" t="s">
        <v>14</v>
      </c>
      <c r="P2646" s="1" t="s">
        <v>14</v>
      </c>
      <c r="Q2646" s="1" t="s">
        <v>14</v>
      </c>
    </row>
    <row r="2647" spans="1:17" x14ac:dyDescent="0.25">
      <c r="A2647" s="1" t="s">
        <v>282</v>
      </c>
      <c r="B2647" s="1" t="s">
        <v>3715</v>
      </c>
      <c r="C2647" s="1" t="s">
        <v>140</v>
      </c>
      <c r="D2647" s="1" t="s">
        <v>20</v>
      </c>
      <c r="E2647" s="1" t="s">
        <v>249</v>
      </c>
      <c r="F2647" s="1" t="s">
        <v>355</v>
      </c>
      <c r="G2647" s="1" t="s">
        <v>27</v>
      </c>
      <c r="H2647" s="1" t="s">
        <v>14</v>
      </c>
      <c r="I2647" s="1" t="s">
        <v>14</v>
      </c>
      <c r="J2647" s="1" t="s">
        <v>587</v>
      </c>
      <c r="K2647" s="1" t="s">
        <v>14</v>
      </c>
      <c r="L2647" s="1" t="s">
        <v>14</v>
      </c>
      <c r="M2647" s="1" t="s">
        <v>14</v>
      </c>
      <c r="N2647" s="1" t="s">
        <v>14</v>
      </c>
      <c r="O2647" s="1" t="s">
        <v>14</v>
      </c>
      <c r="P2647" s="1" t="s">
        <v>14</v>
      </c>
      <c r="Q2647" s="1" t="s">
        <v>14</v>
      </c>
    </row>
    <row r="2648" spans="1:17" x14ac:dyDescent="0.25">
      <c r="A2648" s="1" t="s">
        <v>282</v>
      </c>
      <c r="B2648" s="1" t="s">
        <v>3716</v>
      </c>
      <c r="C2648" s="1" t="s">
        <v>143</v>
      </c>
      <c r="D2648" s="1" t="s">
        <v>18</v>
      </c>
      <c r="E2648" s="1" t="s">
        <v>497</v>
      </c>
      <c r="F2648" s="1" t="s">
        <v>3666</v>
      </c>
      <c r="G2648" s="1" t="s">
        <v>14</v>
      </c>
      <c r="H2648" s="1" t="s">
        <v>14</v>
      </c>
      <c r="I2648" s="1" t="s">
        <v>14</v>
      </c>
      <c r="J2648" s="1" t="s">
        <v>14</v>
      </c>
      <c r="K2648" s="1" t="s">
        <v>14</v>
      </c>
      <c r="L2648" s="1" t="s">
        <v>14</v>
      </c>
      <c r="M2648" s="1" t="s">
        <v>14</v>
      </c>
      <c r="N2648" s="1" t="s">
        <v>12</v>
      </c>
      <c r="O2648" s="1" t="s">
        <v>14</v>
      </c>
      <c r="P2648" s="1" t="s">
        <v>14</v>
      </c>
      <c r="Q2648" s="1" t="s">
        <v>14</v>
      </c>
    </row>
    <row r="2649" spans="1:17" x14ac:dyDescent="0.25">
      <c r="A2649" s="1" t="s">
        <v>282</v>
      </c>
      <c r="B2649" s="1" t="s">
        <v>3716</v>
      </c>
      <c r="C2649" s="1" t="s">
        <v>143</v>
      </c>
      <c r="D2649" s="1" t="s">
        <v>20</v>
      </c>
      <c r="E2649" s="1" t="s">
        <v>249</v>
      </c>
      <c r="F2649" s="1" t="s">
        <v>355</v>
      </c>
      <c r="G2649" s="1" t="s">
        <v>27</v>
      </c>
      <c r="H2649" s="1" t="s">
        <v>14</v>
      </c>
      <c r="I2649" s="1" t="s">
        <v>14</v>
      </c>
      <c r="J2649" s="1" t="s">
        <v>587</v>
      </c>
      <c r="K2649" s="1" t="s">
        <v>14</v>
      </c>
      <c r="L2649" s="1" t="s">
        <v>14</v>
      </c>
      <c r="M2649" s="1" t="s">
        <v>14</v>
      </c>
      <c r="N2649" s="1" t="s">
        <v>14</v>
      </c>
      <c r="O2649" s="1" t="s">
        <v>14</v>
      </c>
      <c r="P2649" s="1" t="s">
        <v>14</v>
      </c>
      <c r="Q2649" s="1" t="s">
        <v>14</v>
      </c>
    </row>
    <row r="2650" spans="1:17" x14ac:dyDescent="0.25">
      <c r="A2650" s="1" t="s">
        <v>282</v>
      </c>
      <c r="B2650" s="1" t="s">
        <v>3717</v>
      </c>
      <c r="C2650" s="1" t="s">
        <v>146</v>
      </c>
      <c r="D2650" s="1" t="s">
        <v>18</v>
      </c>
      <c r="E2650" s="1" t="s">
        <v>497</v>
      </c>
      <c r="F2650" s="1" t="s">
        <v>3668</v>
      </c>
      <c r="G2650" s="1" t="s">
        <v>14</v>
      </c>
      <c r="H2650" s="1" t="s">
        <v>14</v>
      </c>
      <c r="I2650" s="1" t="s">
        <v>14</v>
      </c>
      <c r="J2650" s="1" t="s">
        <v>14</v>
      </c>
      <c r="K2650" s="1" t="s">
        <v>14</v>
      </c>
      <c r="L2650" s="1" t="s">
        <v>14</v>
      </c>
      <c r="M2650" s="1" t="s">
        <v>14</v>
      </c>
      <c r="N2650" s="1" t="s">
        <v>12</v>
      </c>
      <c r="O2650" s="1" t="s">
        <v>14</v>
      </c>
      <c r="P2650" s="1" t="s">
        <v>14</v>
      </c>
      <c r="Q2650" s="1" t="s">
        <v>14</v>
      </c>
    </row>
    <row r="2651" spans="1:17" x14ac:dyDescent="0.25">
      <c r="A2651" s="1" t="s">
        <v>282</v>
      </c>
      <c r="B2651" s="1" t="s">
        <v>3717</v>
      </c>
      <c r="C2651" s="1" t="s">
        <v>146</v>
      </c>
      <c r="D2651" s="1" t="s">
        <v>20</v>
      </c>
      <c r="E2651" s="1" t="s">
        <v>249</v>
      </c>
      <c r="F2651" s="1" t="s">
        <v>355</v>
      </c>
      <c r="G2651" s="1" t="s">
        <v>27</v>
      </c>
      <c r="H2651" s="1" t="s">
        <v>14</v>
      </c>
      <c r="I2651" s="1" t="s">
        <v>14</v>
      </c>
      <c r="J2651" s="1" t="s">
        <v>587</v>
      </c>
      <c r="K2651" s="1" t="s">
        <v>14</v>
      </c>
      <c r="L2651" s="1" t="s">
        <v>14</v>
      </c>
      <c r="M2651" s="1" t="s">
        <v>14</v>
      </c>
      <c r="N2651" s="1" t="s">
        <v>14</v>
      </c>
      <c r="O2651" s="1" t="s">
        <v>14</v>
      </c>
      <c r="P2651" s="1" t="s">
        <v>14</v>
      </c>
      <c r="Q2651" s="1" t="s">
        <v>14</v>
      </c>
    </row>
    <row r="2652" spans="1:17" x14ac:dyDescent="0.25">
      <c r="A2652" s="1" t="s">
        <v>282</v>
      </c>
      <c r="B2652" s="1" t="s">
        <v>3718</v>
      </c>
      <c r="C2652" s="1" t="s">
        <v>149</v>
      </c>
      <c r="D2652" s="1" t="s">
        <v>18</v>
      </c>
      <c r="E2652" s="1" t="s">
        <v>497</v>
      </c>
      <c r="F2652" s="1" t="s">
        <v>3670</v>
      </c>
      <c r="G2652" s="1" t="s">
        <v>14</v>
      </c>
      <c r="H2652" s="1" t="s">
        <v>14</v>
      </c>
      <c r="I2652" s="1" t="s">
        <v>14</v>
      </c>
      <c r="J2652" s="1" t="s">
        <v>14</v>
      </c>
      <c r="K2652" s="1" t="s">
        <v>14</v>
      </c>
      <c r="L2652" s="1" t="s">
        <v>14</v>
      </c>
      <c r="M2652" s="1" t="s">
        <v>14</v>
      </c>
      <c r="N2652" s="1" t="s">
        <v>12</v>
      </c>
      <c r="O2652" s="1" t="s">
        <v>14</v>
      </c>
      <c r="P2652" s="1" t="s">
        <v>14</v>
      </c>
      <c r="Q2652" s="1" t="s">
        <v>14</v>
      </c>
    </row>
    <row r="2653" spans="1:17" x14ac:dyDescent="0.25">
      <c r="A2653" s="1" t="s">
        <v>282</v>
      </c>
      <c r="B2653" s="1" t="s">
        <v>3718</v>
      </c>
      <c r="C2653" s="1" t="s">
        <v>149</v>
      </c>
      <c r="D2653" s="1" t="s">
        <v>20</v>
      </c>
      <c r="E2653" s="1" t="s">
        <v>249</v>
      </c>
      <c r="F2653" s="1" t="s">
        <v>355</v>
      </c>
      <c r="G2653" s="1" t="s">
        <v>27</v>
      </c>
      <c r="H2653" s="1" t="s">
        <v>14</v>
      </c>
      <c r="I2653" s="1" t="s">
        <v>14</v>
      </c>
      <c r="J2653" s="1" t="s">
        <v>587</v>
      </c>
      <c r="K2653" s="1" t="s">
        <v>14</v>
      </c>
      <c r="L2653" s="1" t="s">
        <v>14</v>
      </c>
      <c r="M2653" s="1" t="s">
        <v>14</v>
      </c>
      <c r="N2653" s="1" t="s">
        <v>14</v>
      </c>
      <c r="O2653" s="1" t="s">
        <v>14</v>
      </c>
      <c r="P2653" s="1" t="s">
        <v>14</v>
      </c>
      <c r="Q2653" s="1" t="s">
        <v>14</v>
      </c>
    </row>
    <row r="2654" spans="1:17" x14ac:dyDescent="0.25">
      <c r="A2654" s="1" t="s">
        <v>282</v>
      </c>
      <c r="B2654" s="1" t="s">
        <v>3719</v>
      </c>
      <c r="C2654" s="1" t="s">
        <v>152</v>
      </c>
      <c r="D2654" s="1" t="s">
        <v>18</v>
      </c>
      <c r="E2654" s="1" t="s">
        <v>497</v>
      </c>
      <c r="F2654" s="1" t="s">
        <v>3672</v>
      </c>
      <c r="G2654" s="1" t="s">
        <v>14</v>
      </c>
      <c r="H2654" s="1" t="s">
        <v>14</v>
      </c>
      <c r="I2654" s="1" t="s">
        <v>14</v>
      </c>
      <c r="J2654" s="1" t="s">
        <v>14</v>
      </c>
      <c r="K2654" s="1" t="s">
        <v>14</v>
      </c>
      <c r="L2654" s="1" t="s">
        <v>14</v>
      </c>
      <c r="M2654" s="1" t="s">
        <v>14</v>
      </c>
      <c r="N2654" s="1" t="s">
        <v>12</v>
      </c>
      <c r="O2654" s="1" t="s">
        <v>14</v>
      </c>
      <c r="P2654" s="1" t="s">
        <v>14</v>
      </c>
      <c r="Q2654" s="1" t="s">
        <v>14</v>
      </c>
    </row>
    <row r="2655" spans="1:17" x14ac:dyDescent="0.25">
      <c r="A2655" s="1" t="s">
        <v>282</v>
      </c>
      <c r="B2655" s="1" t="s">
        <v>3719</v>
      </c>
      <c r="C2655" s="1" t="s">
        <v>152</v>
      </c>
      <c r="D2655" s="1" t="s">
        <v>20</v>
      </c>
      <c r="E2655" s="1" t="s">
        <v>249</v>
      </c>
      <c r="F2655" s="1" t="s">
        <v>355</v>
      </c>
      <c r="G2655" s="1" t="s">
        <v>27</v>
      </c>
      <c r="H2655" s="1" t="s">
        <v>14</v>
      </c>
      <c r="I2655" s="1" t="s">
        <v>14</v>
      </c>
      <c r="J2655" s="1" t="s">
        <v>587</v>
      </c>
      <c r="K2655" s="1" t="s">
        <v>14</v>
      </c>
      <c r="L2655" s="1" t="s">
        <v>14</v>
      </c>
      <c r="M2655" s="1" t="s">
        <v>14</v>
      </c>
      <c r="N2655" s="1" t="s">
        <v>14</v>
      </c>
      <c r="O2655" s="1" t="s">
        <v>14</v>
      </c>
      <c r="P2655" s="1" t="s">
        <v>14</v>
      </c>
      <c r="Q2655" s="1" t="s">
        <v>14</v>
      </c>
    </row>
    <row r="2656" spans="1:17" x14ac:dyDescent="0.25">
      <c r="A2656" s="1" t="s">
        <v>282</v>
      </c>
      <c r="B2656" s="1" t="s">
        <v>3720</v>
      </c>
      <c r="C2656" s="1" t="s">
        <v>155</v>
      </c>
      <c r="D2656" s="1" t="s">
        <v>12</v>
      </c>
      <c r="E2656" s="1" t="s">
        <v>502</v>
      </c>
      <c r="F2656" s="1" t="s">
        <v>14</v>
      </c>
      <c r="G2656" s="1" t="s">
        <v>14</v>
      </c>
      <c r="H2656" s="1" t="s">
        <v>14</v>
      </c>
      <c r="I2656" s="1" t="s">
        <v>14</v>
      </c>
      <c r="J2656" s="1" t="s">
        <v>14</v>
      </c>
      <c r="K2656" s="1" t="s">
        <v>14</v>
      </c>
      <c r="L2656" s="1" t="s">
        <v>14</v>
      </c>
      <c r="M2656" s="1" t="s">
        <v>14</v>
      </c>
      <c r="N2656" s="1" t="s">
        <v>14</v>
      </c>
      <c r="O2656" s="1" t="s">
        <v>14</v>
      </c>
      <c r="P2656" s="1" t="s">
        <v>14</v>
      </c>
      <c r="Q2656" s="1" t="s">
        <v>14</v>
      </c>
    </row>
    <row r="2657" spans="1:17" x14ac:dyDescent="0.25">
      <c r="A2657" s="1" t="s">
        <v>282</v>
      </c>
      <c r="B2657" s="1" t="s">
        <v>3721</v>
      </c>
      <c r="C2657" s="1" t="s">
        <v>158</v>
      </c>
      <c r="D2657" s="1" t="s">
        <v>18</v>
      </c>
      <c r="E2657" s="1" t="s">
        <v>174</v>
      </c>
      <c r="F2657" s="1" t="s">
        <v>3722</v>
      </c>
      <c r="G2657" s="1" t="s">
        <v>14</v>
      </c>
      <c r="H2657" s="1" t="s">
        <v>494</v>
      </c>
      <c r="I2657" s="1" t="s">
        <v>505</v>
      </c>
      <c r="J2657" s="1" t="s">
        <v>252</v>
      </c>
      <c r="K2657" s="1" t="s">
        <v>14</v>
      </c>
      <c r="L2657" s="1" t="s">
        <v>14</v>
      </c>
      <c r="M2657" s="1" t="s">
        <v>14</v>
      </c>
      <c r="N2657" s="1" t="s">
        <v>14</v>
      </c>
      <c r="O2657" s="1" t="s">
        <v>14</v>
      </c>
      <c r="P2657" s="1" t="s">
        <v>14</v>
      </c>
      <c r="Q2657" s="1" t="s">
        <v>14</v>
      </c>
    </row>
    <row r="2658" spans="1:17" x14ac:dyDescent="0.25">
      <c r="A2658" s="1" t="s">
        <v>282</v>
      </c>
      <c r="B2658" s="1" t="s">
        <v>3723</v>
      </c>
      <c r="C2658" s="1" t="s">
        <v>161</v>
      </c>
      <c r="D2658" s="1" t="s">
        <v>18</v>
      </c>
      <c r="E2658" s="1" t="s">
        <v>497</v>
      </c>
      <c r="F2658" s="1" t="s">
        <v>3656</v>
      </c>
      <c r="G2658" s="1" t="s">
        <v>14</v>
      </c>
      <c r="H2658" s="1" t="s">
        <v>14</v>
      </c>
      <c r="I2658" s="1" t="s">
        <v>14</v>
      </c>
      <c r="J2658" s="1" t="s">
        <v>14</v>
      </c>
      <c r="K2658" s="1" t="s">
        <v>14</v>
      </c>
      <c r="L2658" s="1" t="s">
        <v>14</v>
      </c>
      <c r="M2658" s="1" t="s">
        <v>14</v>
      </c>
      <c r="N2658" s="1" t="s">
        <v>12</v>
      </c>
      <c r="O2658" s="1" t="s">
        <v>14</v>
      </c>
      <c r="P2658" s="1" t="s">
        <v>14</v>
      </c>
      <c r="Q2658" s="1" t="s">
        <v>14</v>
      </c>
    </row>
    <row r="2659" spans="1:17" x14ac:dyDescent="0.25">
      <c r="A2659" s="1" t="s">
        <v>282</v>
      </c>
      <c r="B2659" s="1" t="s">
        <v>3723</v>
      </c>
      <c r="C2659" s="1" t="s">
        <v>161</v>
      </c>
      <c r="D2659" s="1" t="s">
        <v>1953</v>
      </c>
      <c r="E2659" s="1" t="s">
        <v>585</v>
      </c>
      <c r="F2659" s="1" t="s">
        <v>3724</v>
      </c>
      <c r="G2659" s="1" t="s">
        <v>27</v>
      </c>
      <c r="H2659" s="1" t="s">
        <v>14</v>
      </c>
      <c r="I2659" s="1" t="s">
        <v>14</v>
      </c>
      <c r="J2659" s="1" t="s">
        <v>14</v>
      </c>
      <c r="K2659" s="1" t="s">
        <v>14</v>
      </c>
      <c r="L2659" s="1" t="s">
        <v>14</v>
      </c>
      <c r="M2659" s="1" t="s">
        <v>14</v>
      </c>
      <c r="N2659" s="1" t="s">
        <v>14</v>
      </c>
      <c r="O2659" s="1" t="s">
        <v>14</v>
      </c>
      <c r="P2659" s="1" t="s">
        <v>14</v>
      </c>
      <c r="Q2659" s="1" t="s">
        <v>14</v>
      </c>
    </row>
    <row r="2660" spans="1:17" x14ac:dyDescent="0.25">
      <c r="A2660" s="1" t="s">
        <v>282</v>
      </c>
      <c r="B2660" s="1" t="s">
        <v>3725</v>
      </c>
      <c r="C2660" s="1" t="s">
        <v>163</v>
      </c>
      <c r="D2660" s="1" t="s">
        <v>18</v>
      </c>
      <c r="E2660" s="1" t="s">
        <v>497</v>
      </c>
      <c r="F2660" s="1" t="s">
        <v>3658</v>
      </c>
      <c r="G2660" s="1" t="s">
        <v>14</v>
      </c>
      <c r="H2660" s="1" t="s">
        <v>14</v>
      </c>
      <c r="I2660" s="1" t="s">
        <v>14</v>
      </c>
      <c r="J2660" s="1" t="s">
        <v>14</v>
      </c>
      <c r="K2660" s="1" t="s">
        <v>14</v>
      </c>
      <c r="L2660" s="1" t="s">
        <v>14</v>
      </c>
      <c r="M2660" s="1" t="s">
        <v>14</v>
      </c>
      <c r="N2660" s="1" t="s">
        <v>12</v>
      </c>
      <c r="O2660" s="1" t="s">
        <v>14</v>
      </c>
      <c r="P2660" s="1" t="s">
        <v>14</v>
      </c>
      <c r="Q2660" s="1" t="s">
        <v>14</v>
      </c>
    </row>
    <row r="2661" spans="1:17" x14ac:dyDescent="0.25">
      <c r="A2661" s="1" t="s">
        <v>282</v>
      </c>
      <c r="B2661" s="1" t="s">
        <v>3725</v>
      </c>
      <c r="C2661" s="1" t="s">
        <v>163</v>
      </c>
      <c r="D2661" s="1" t="s">
        <v>1953</v>
      </c>
      <c r="E2661" s="1" t="s">
        <v>585</v>
      </c>
      <c r="F2661" s="1" t="s">
        <v>3726</v>
      </c>
      <c r="G2661" s="1" t="s">
        <v>27</v>
      </c>
      <c r="H2661" s="1" t="s">
        <v>14</v>
      </c>
      <c r="I2661" s="1" t="s">
        <v>14</v>
      </c>
      <c r="J2661" s="1" t="s">
        <v>14</v>
      </c>
      <c r="K2661" s="1" t="s">
        <v>14</v>
      </c>
      <c r="L2661" s="1" t="s">
        <v>14</v>
      </c>
      <c r="M2661" s="1" t="s">
        <v>14</v>
      </c>
      <c r="N2661" s="1" t="s">
        <v>14</v>
      </c>
      <c r="O2661" s="1" t="s">
        <v>14</v>
      </c>
      <c r="P2661" s="1" t="s">
        <v>14</v>
      </c>
      <c r="Q2661" s="1" t="s">
        <v>14</v>
      </c>
    </row>
    <row r="2662" spans="1:17" x14ac:dyDescent="0.25">
      <c r="A2662" s="1" t="s">
        <v>282</v>
      </c>
      <c r="B2662" s="1" t="s">
        <v>3727</v>
      </c>
      <c r="C2662" s="1" t="s">
        <v>165</v>
      </c>
      <c r="D2662" s="1" t="s">
        <v>18</v>
      </c>
      <c r="E2662" s="1" t="s">
        <v>497</v>
      </c>
      <c r="F2662" s="1" t="s">
        <v>3660</v>
      </c>
      <c r="G2662" s="1" t="s">
        <v>14</v>
      </c>
      <c r="H2662" s="1" t="s">
        <v>14</v>
      </c>
      <c r="I2662" s="1" t="s">
        <v>14</v>
      </c>
      <c r="J2662" s="1" t="s">
        <v>14</v>
      </c>
      <c r="K2662" s="1" t="s">
        <v>14</v>
      </c>
      <c r="L2662" s="1" t="s">
        <v>14</v>
      </c>
      <c r="M2662" s="1" t="s">
        <v>14</v>
      </c>
      <c r="N2662" s="1" t="s">
        <v>12</v>
      </c>
      <c r="O2662" s="1" t="s">
        <v>14</v>
      </c>
      <c r="P2662" s="1" t="s">
        <v>14</v>
      </c>
      <c r="Q2662" s="1" t="s">
        <v>14</v>
      </c>
    </row>
    <row r="2663" spans="1:17" x14ac:dyDescent="0.25">
      <c r="A2663" s="1" t="s">
        <v>282</v>
      </c>
      <c r="B2663" s="1" t="s">
        <v>3727</v>
      </c>
      <c r="C2663" s="1" t="s">
        <v>165</v>
      </c>
      <c r="D2663" s="1" t="s">
        <v>1953</v>
      </c>
      <c r="E2663" s="1" t="s">
        <v>585</v>
      </c>
      <c r="F2663" s="1" t="s">
        <v>3728</v>
      </c>
      <c r="G2663" s="1" t="s">
        <v>27</v>
      </c>
      <c r="H2663" s="1" t="s">
        <v>14</v>
      </c>
      <c r="I2663" s="1" t="s">
        <v>14</v>
      </c>
      <c r="J2663" s="1" t="s">
        <v>14</v>
      </c>
      <c r="K2663" s="1" t="s">
        <v>14</v>
      </c>
      <c r="L2663" s="1" t="s">
        <v>14</v>
      </c>
      <c r="M2663" s="1" t="s">
        <v>14</v>
      </c>
      <c r="N2663" s="1" t="s">
        <v>14</v>
      </c>
      <c r="O2663" s="1" t="s">
        <v>14</v>
      </c>
      <c r="P2663" s="1" t="s">
        <v>14</v>
      </c>
      <c r="Q2663" s="1" t="s">
        <v>14</v>
      </c>
    </row>
    <row r="2664" spans="1:17" x14ac:dyDescent="0.25">
      <c r="A2664" s="1" t="s">
        <v>282</v>
      </c>
      <c r="B2664" s="1" t="s">
        <v>3729</v>
      </c>
      <c r="C2664" s="1" t="s">
        <v>167</v>
      </c>
      <c r="D2664" s="1" t="s">
        <v>18</v>
      </c>
      <c r="E2664" s="1" t="s">
        <v>497</v>
      </c>
      <c r="F2664" s="1" t="s">
        <v>3662</v>
      </c>
      <c r="G2664" s="1" t="s">
        <v>14</v>
      </c>
      <c r="H2664" s="1" t="s">
        <v>14</v>
      </c>
      <c r="I2664" s="1" t="s">
        <v>14</v>
      </c>
      <c r="J2664" s="1" t="s">
        <v>14</v>
      </c>
      <c r="K2664" s="1" t="s">
        <v>14</v>
      </c>
      <c r="L2664" s="1" t="s">
        <v>14</v>
      </c>
      <c r="M2664" s="1" t="s">
        <v>14</v>
      </c>
      <c r="N2664" s="1" t="s">
        <v>12</v>
      </c>
      <c r="O2664" s="1" t="s">
        <v>14</v>
      </c>
      <c r="P2664" s="1" t="s">
        <v>14</v>
      </c>
      <c r="Q2664" s="1" t="s">
        <v>14</v>
      </c>
    </row>
    <row r="2665" spans="1:17" x14ac:dyDescent="0.25">
      <c r="A2665" s="1" t="s">
        <v>282</v>
      </c>
      <c r="B2665" s="1" t="s">
        <v>3729</v>
      </c>
      <c r="C2665" s="1" t="s">
        <v>167</v>
      </c>
      <c r="D2665" s="1" t="s">
        <v>1953</v>
      </c>
      <c r="E2665" s="1" t="s">
        <v>585</v>
      </c>
      <c r="F2665" s="1" t="s">
        <v>3730</v>
      </c>
      <c r="G2665" s="1" t="s">
        <v>27</v>
      </c>
      <c r="H2665" s="1" t="s">
        <v>14</v>
      </c>
      <c r="I2665" s="1" t="s">
        <v>14</v>
      </c>
      <c r="J2665" s="1" t="s">
        <v>14</v>
      </c>
      <c r="K2665" s="1" t="s">
        <v>14</v>
      </c>
      <c r="L2665" s="1" t="s">
        <v>14</v>
      </c>
      <c r="M2665" s="1" t="s">
        <v>14</v>
      </c>
      <c r="N2665" s="1" t="s">
        <v>14</v>
      </c>
      <c r="O2665" s="1" t="s">
        <v>14</v>
      </c>
      <c r="P2665" s="1" t="s">
        <v>14</v>
      </c>
      <c r="Q2665" s="1" t="s">
        <v>14</v>
      </c>
    </row>
    <row r="2666" spans="1:17" x14ac:dyDescent="0.25">
      <c r="A2666" s="1" t="s">
        <v>282</v>
      </c>
      <c r="B2666" s="1" t="s">
        <v>3731</v>
      </c>
      <c r="C2666" s="1" t="s">
        <v>169</v>
      </c>
      <c r="D2666" s="1" t="s">
        <v>18</v>
      </c>
      <c r="E2666" s="1" t="s">
        <v>497</v>
      </c>
      <c r="F2666" s="1" t="s">
        <v>3664</v>
      </c>
      <c r="G2666" s="1" t="s">
        <v>14</v>
      </c>
      <c r="H2666" s="1" t="s">
        <v>14</v>
      </c>
      <c r="I2666" s="1" t="s">
        <v>14</v>
      </c>
      <c r="J2666" s="1" t="s">
        <v>14</v>
      </c>
      <c r="K2666" s="1" t="s">
        <v>14</v>
      </c>
      <c r="L2666" s="1" t="s">
        <v>14</v>
      </c>
      <c r="M2666" s="1" t="s">
        <v>14</v>
      </c>
      <c r="N2666" s="1" t="s">
        <v>12</v>
      </c>
      <c r="O2666" s="1" t="s">
        <v>14</v>
      </c>
      <c r="P2666" s="1" t="s">
        <v>14</v>
      </c>
      <c r="Q2666" s="1" t="s">
        <v>14</v>
      </c>
    </row>
    <row r="2667" spans="1:17" x14ac:dyDescent="0.25">
      <c r="A2667" s="1" t="s">
        <v>282</v>
      </c>
      <c r="B2667" s="1" t="s">
        <v>3731</v>
      </c>
      <c r="C2667" s="1" t="s">
        <v>169</v>
      </c>
      <c r="D2667" s="1" t="s">
        <v>1953</v>
      </c>
      <c r="E2667" s="1" t="s">
        <v>585</v>
      </c>
      <c r="F2667" s="1" t="s">
        <v>3732</v>
      </c>
      <c r="G2667" s="1" t="s">
        <v>27</v>
      </c>
      <c r="H2667" s="1" t="s">
        <v>14</v>
      </c>
      <c r="I2667" s="1" t="s">
        <v>14</v>
      </c>
      <c r="J2667" s="1" t="s">
        <v>14</v>
      </c>
      <c r="K2667" s="1" t="s">
        <v>14</v>
      </c>
      <c r="L2667" s="1" t="s">
        <v>14</v>
      </c>
      <c r="M2667" s="1" t="s">
        <v>14</v>
      </c>
      <c r="N2667" s="1" t="s">
        <v>14</v>
      </c>
      <c r="O2667" s="1" t="s">
        <v>14</v>
      </c>
      <c r="P2667" s="1" t="s">
        <v>14</v>
      </c>
      <c r="Q2667" s="1" t="s">
        <v>14</v>
      </c>
    </row>
    <row r="2668" spans="1:17" x14ac:dyDescent="0.25">
      <c r="A2668" s="1" t="s">
        <v>282</v>
      </c>
      <c r="B2668" s="1" t="s">
        <v>3733</v>
      </c>
      <c r="C2668" s="1" t="s">
        <v>90</v>
      </c>
      <c r="D2668" s="1" t="s">
        <v>18</v>
      </c>
      <c r="E2668" s="1" t="s">
        <v>497</v>
      </c>
      <c r="F2668" s="1" t="s">
        <v>3666</v>
      </c>
      <c r="G2668" s="1" t="s">
        <v>14</v>
      </c>
      <c r="H2668" s="1" t="s">
        <v>14</v>
      </c>
      <c r="I2668" s="1" t="s">
        <v>14</v>
      </c>
      <c r="J2668" s="1" t="s">
        <v>14</v>
      </c>
      <c r="K2668" s="1" t="s">
        <v>14</v>
      </c>
      <c r="L2668" s="1" t="s">
        <v>14</v>
      </c>
      <c r="M2668" s="1" t="s">
        <v>14</v>
      </c>
      <c r="N2668" s="1" t="s">
        <v>12</v>
      </c>
      <c r="O2668" s="1" t="s">
        <v>14</v>
      </c>
      <c r="P2668" s="1" t="s">
        <v>14</v>
      </c>
      <c r="Q2668" s="1" t="s">
        <v>14</v>
      </c>
    </row>
    <row r="2669" spans="1:17" x14ac:dyDescent="0.25">
      <c r="A2669" s="1" t="s">
        <v>282</v>
      </c>
      <c r="B2669" s="1" t="s">
        <v>3733</v>
      </c>
      <c r="C2669" s="1" t="s">
        <v>90</v>
      </c>
      <c r="D2669" s="1" t="s">
        <v>1953</v>
      </c>
      <c r="E2669" s="1" t="s">
        <v>585</v>
      </c>
      <c r="F2669" s="1" t="s">
        <v>3734</v>
      </c>
      <c r="G2669" s="1" t="s">
        <v>27</v>
      </c>
      <c r="H2669" s="1" t="s">
        <v>14</v>
      </c>
      <c r="I2669" s="1" t="s">
        <v>14</v>
      </c>
      <c r="J2669" s="1" t="s">
        <v>14</v>
      </c>
      <c r="K2669" s="1" t="s">
        <v>14</v>
      </c>
      <c r="L2669" s="1" t="s">
        <v>14</v>
      </c>
      <c r="M2669" s="1" t="s">
        <v>14</v>
      </c>
      <c r="N2669" s="1" t="s">
        <v>14</v>
      </c>
      <c r="O2669" s="1" t="s">
        <v>14</v>
      </c>
      <c r="P2669" s="1" t="s">
        <v>14</v>
      </c>
      <c r="Q2669" s="1" t="s">
        <v>14</v>
      </c>
    </row>
    <row r="2670" spans="1:17" x14ac:dyDescent="0.25">
      <c r="A2670" s="1" t="s">
        <v>282</v>
      </c>
      <c r="B2670" s="1" t="s">
        <v>3735</v>
      </c>
      <c r="C2670" s="1" t="s">
        <v>89</v>
      </c>
      <c r="D2670" s="1" t="s">
        <v>18</v>
      </c>
      <c r="E2670" s="1" t="s">
        <v>497</v>
      </c>
      <c r="F2670" s="1" t="s">
        <v>3668</v>
      </c>
      <c r="G2670" s="1" t="s">
        <v>14</v>
      </c>
      <c r="H2670" s="1" t="s">
        <v>14</v>
      </c>
      <c r="I2670" s="1" t="s">
        <v>14</v>
      </c>
      <c r="J2670" s="1" t="s">
        <v>14</v>
      </c>
      <c r="K2670" s="1" t="s">
        <v>14</v>
      </c>
      <c r="L2670" s="1" t="s">
        <v>14</v>
      </c>
      <c r="M2670" s="1" t="s">
        <v>14</v>
      </c>
      <c r="N2670" s="1" t="s">
        <v>12</v>
      </c>
      <c r="O2670" s="1" t="s">
        <v>14</v>
      </c>
      <c r="P2670" s="1" t="s">
        <v>14</v>
      </c>
      <c r="Q2670" s="1" t="s">
        <v>14</v>
      </c>
    </row>
    <row r="2671" spans="1:17" x14ac:dyDescent="0.25">
      <c r="A2671" s="1" t="s">
        <v>282</v>
      </c>
      <c r="B2671" s="1" t="s">
        <v>3735</v>
      </c>
      <c r="C2671" s="1" t="s">
        <v>89</v>
      </c>
      <c r="D2671" s="1" t="s">
        <v>1953</v>
      </c>
      <c r="E2671" s="1" t="s">
        <v>585</v>
      </c>
      <c r="F2671" s="1" t="s">
        <v>3736</v>
      </c>
      <c r="G2671" s="1" t="s">
        <v>27</v>
      </c>
      <c r="H2671" s="1" t="s">
        <v>14</v>
      </c>
      <c r="I2671" s="1" t="s">
        <v>14</v>
      </c>
      <c r="J2671" s="1" t="s">
        <v>14</v>
      </c>
      <c r="K2671" s="1" t="s">
        <v>14</v>
      </c>
      <c r="L2671" s="1" t="s">
        <v>14</v>
      </c>
      <c r="M2671" s="1" t="s">
        <v>14</v>
      </c>
      <c r="N2671" s="1" t="s">
        <v>14</v>
      </c>
      <c r="O2671" s="1" t="s">
        <v>14</v>
      </c>
      <c r="P2671" s="1" t="s">
        <v>14</v>
      </c>
      <c r="Q2671" s="1" t="s">
        <v>14</v>
      </c>
    </row>
    <row r="2672" spans="1:17" x14ac:dyDescent="0.25">
      <c r="A2672" s="1" t="s">
        <v>282</v>
      </c>
      <c r="B2672" s="1" t="s">
        <v>3737</v>
      </c>
      <c r="C2672" s="1" t="s">
        <v>92</v>
      </c>
      <c r="D2672" s="1" t="s">
        <v>18</v>
      </c>
      <c r="E2672" s="1" t="s">
        <v>497</v>
      </c>
      <c r="F2672" s="1" t="s">
        <v>3670</v>
      </c>
      <c r="G2672" s="1" t="s">
        <v>14</v>
      </c>
      <c r="H2672" s="1" t="s">
        <v>14</v>
      </c>
      <c r="I2672" s="1" t="s">
        <v>14</v>
      </c>
      <c r="J2672" s="1" t="s">
        <v>14</v>
      </c>
      <c r="K2672" s="1" t="s">
        <v>14</v>
      </c>
      <c r="L2672" s="1" t="s">
        <v>14</v>
      </c>
      <c r="M2672" s="1" t="s">
        <v>14</v>
      </c>
      <c r="N2672" s="1" t="s">
        <v>12</v>
      </c>
      <c r="O2672" s="1" t="s">
        <v>14</v>
      </c>
      <c r="P2672" s="1" t="s">
        <v>14</v>
      </c>
      <c r="Q2672" s="1" t="s">
        <v>14</v>
      </c>
    </row>
    <row r="2673" spans="1:17" x14ac:dyDescent="0.25">
      <c r="A2673" s="1" t="s">
        <v>282</v>
      </c>
      <c r="B2673" s="1" t="s">
        <v>3737</v>
      </c>
      <c r="C2673" s="1" t="s">
        <v>92</v>
      </c>
      <c r="D2673" s="1" t="s">
        <v>1953</v>
      </c>
      <c r="E2673" s="1" t="s">
        <v>585</v>
      </c>
      <c r="F2673" s="1" t="s">
        <v>3738</v>
      </c>
      <c r="G2673" s="1" t="s">
        <v>27</v>
      </c>
      <c r="H2673" s="1" t="s">
        <v>14</v>
      </c>
      <c r="I2673" s="1" t="s">
        <v>14</v>
      </c>
      <c r="J2673" s="1" t="s">
        <v>14</v>
      </c>
      <c r="K2673" s="1" t="s">
        <v>14</v>
      </c>
      <c r="L2673" s="1" t="s">
        <v>14</v>
      </c>
      <c r="M2673" s="1" t="s">
        <v>14</v>
      </c>
      <c r="N2673" s="1" t="s">
        <v>14</v>
      </c>
      <c r="O2673" s="1" t="s">
        <v>14</v>
      </c>
      <c r="P2673" s="1" t="s">
        <v>14</v>
      </c>
      <c r="Q2673" s="1" t="s">
        <v>14</v>
      </c>
    </row>
    <row r="2674" spans="1:17" x14ac:dyDescent="0.25">
      <c r="A2674" s="1" t="s">
        <v>282</v>
      </c>
      <c r="B2674" s="1" t="s">
        <v>3739</v>
      </c>
      <c r="C2674" s="1" t="s">
        <v>94</v>
      </c>
      <c r="D2674" s="1" t="s">
        <v>18</v>
      </c>
      <c r="E2674" s="1" t="s">
        <v>497</v>
      </c>
      <c r="F2674" s="1" t="s">
        <v>3672</v>
      </c>
      <c r="G2674" s="1" t="s">
        <v>14</v>
      </c>
      <c r="H2674" s="1" t="s">
        <v>14</v>
      </c>
      <c r="I2674" s="1" t="s">
        <v>14</v>
      </c>
      <c r="J2674" s="1" t="s">
        <v>14</v>
      </c>
      <c r="K2674" s="1" t="s">
        <v>14</v>
      </c>
      <c r="L2674" s="1" t="s">
        <v>14</v>
      </c>
      <c r="M2674" s="1" t="s">
        <v>14</v>
      </c>
      <c r="N2674" s="1" t="s">
        <v>12</v>
      </c>
      <c r="O2674" s="1" t="s">
        <v>14</v>
      </c>
      <c r="P2674" s="1" t="s">
        <v>14</v>
      </c>
      <c r="Q2674" s="1" t="s">
        <v>14</v>
      </c>
    </row>
    <row r="2675" spans="1:17" x14ac:dyDescent="0.25">
      <c r="A2675" s="1" t="s">
        <v>282</v>
      </c>
      <c r="B2675" s="1" t="s">
        <v>3739</v>
      </c>
      <c r="C2675" s="1" t="s">
        <v>94</v>
      </c>
      <c r="D2675" s="1" t="s">
        <v>1953</v>
      </c>
      <c r="E2675" s="1" t="s">
        <v>585</v>
      </c>
      <c r="F2675" s="1" t="s">
        <v>3740</v>
      </c>
      <c r="G2675" s="1" t="s">
        <v>27</v>
      </c>
      <c r="H2675" s="1" t="s">
        <v>14</v>
      </c>
      <c r="I2675" s="1" t="s">
        <v>14</v>
      </c>
      <c r="J2675" s="1" t="s">
        <v>14</v>
      </c>
      <c r="K2675" s="1" t="s">
        <v>14</v>
      </c>
      <c r="L2675" s="1" t="s">
        <v>14</v>
      </c>
      <c r="M2675" s="1" t="s">
        <v>14</v>
      </c>
      <c r="N2675" s="1" t="s">
        <v>14</v>
      </c>
      <c r="O2675" s="1" t="s">
        <v>14</v>
      </c>
      <c r="P2675" s="1" t="s">
        <v>14</v>
      </c>
      <c r="Q2675" s="1" t="s">
        <v>14</v>
      </c>
    </row>
    <row r="2676" spans="1:17" x14ac:dyDescent="0.25">
      <c r="A2676" s="1" t="s">
        <v>282</v>
      </c>
      <c r="B2676" s="1" t="s">
        <v>3741</v>
      </c>
      <c r="C2676" s="1" t="s">
        <v>97</v>
      </c>
      <c r="D2676" s="1" t="s">
        <v>18</v>
      </c>
      <c r="E2676" s="1" t="s">
        <v>497</v>
      </c>
      <c r="F2676" s="1" t="s">
        <v>3742</v>
      </c>
      <c r="G2676" s="1" t="s">
        <v>14</v>
      </c>
      <c r="H2676" s="1" t="s">
        <v>494</v>
      </c>
      <c r="I2676" s="1" t="s">
        <v>508</v>
      </c>
      <c r="J2676" s="1" t="s">
        <v>14</v>
      </c>
      <c r="K2676" s="1" t="s">
        <v>14</v>
      </c>
      <c r="L2676" s="1" t="s">
        <v>509</v>
      </c>
      <c r="M2676" s="1" t="s">
        <v>509</v>
      </c>
      <c r="N2676" s="1" t="s">
        <v>12</v>
      </c>
      <c r="O2676" s="1" t="s">
        <v>14</v>
      </c>
      <c r="P2676" s="1" t="s">
        <v>14</v>
      </c>
      <c r="Q2676" s="1" t="s">
        <v>14</v>
      </c>
    </row>
    <row r="2677" spans="1:17" x14ac:dyDescent="0.25">
      <c r="A2677" s="1" t="s">
        <v>282</v>
      </c>
      <c r="B2677" s="1" t="s">
        <v>3741</v>
      </c>
      <c r="C2677" s="1" t="s">
        <v>97</v>
      </c>
      <c r="D2677" s="1" t="s">
        <v>1953</v>
      </c>
      <c r="E2677" s="1" t="s">
        <v>585</v>
      </c>
      <c r="F2677" s="1" t="s">
        <v>3743</v>
      </c>
      <c r="G2677" s="1" t="s">
        <v>27</v>
      </c>
      <c r="H2677" s="1" t="s">
        <v>494</v>
      </c>
      <c r="I2677" s="1" t="s">
        <v>508</v>
      </c>
      <c r="J2677" s="1" t="s">
        <v>14</v>
      </c>
      <c r="K2677" s="1" t="s">
        <v>14</v>
      </c>
      <c r="L2677" s="1" t="s">
        <v>509</v>
      </c>
      <c r="M2677" s="1" t="s">
        <v>509</v>
      </c>
      <c r="N2677" s="1" t="s">
        <v>14</v>
      </c>
      <c r="O2677" s="1" t="s">
        <v>14</v>
      </c>
      <c r="P2677" s="1" t="s">
        <v>14</v>
      </c>
      <c r="Q2677" s="1" t="s">
        <v>14</v>
      </c>
    </row>
    <row r="2678" spans="1:17" x14ac:dyDescent="0.25">
      <c r="A2678" s="1" t="s">
        <v>282</v>
      </c>
      <c r="B2678" s="1" t="s">
        <v>3744</v>
      </c>
      <c r="C2678" s="1" t="s">
        <v>99</v>
      </c>
      <c r="D2678" s="1" t="s">
        <v>12</v>
      </c>
      <c r="E2678" s="1" t="s">
        <v>502</v>
      </c>
      <c r="F2678" s="1" t="s">
        <v>14</v>
      </c>
      <c r="G2678" s="1" t="s">
        <v>14</v>
      </c>
      <c r="H2678" s="1" t="s">
        <v>14</v>
      </c>
      <c r="I2678" s="1" t="s">
        <v>14</v>
      </c>
      <c r="J2678" s="1" t="s">
        <v>14</v>
      </c>
      <c r="K2678" s="1" t="s">
        <v>14</v>
      </c>
      <c r="L2678" s="1" t="s">
        <v>14</v>
      </c>
      <c r="M2678" s="1" t="s">
        <v>14</v>
      </c>
      <c r="N2678" s="1" t="s">
        <v>14</v>
      </c>
      <c r="O2678" s="1" t="s">
        <v>14</v>
      </c>
      <c r="P2678" s="1" t="s">
        <v>14</v>
      </c>
      <c r="Q2678" s="1" t="s">
        <v>14</v>
      </c>
    </row>
    <row r="2679" spans="1:17" x14ac:dyDescent="0.25">
      <c r="A2679" s="1" t="s">
        <v>282</v>
      </c>
      <c r="B2679" s="1" t="s">
        <v>3745</v>
      </c>
      <c r="C2679" s="1" t="s">
        <v>101</v>
      </c>
      <c r="D2679" s="1" t="s">
        <v>18</v>
      </c>
      <c r="E2679" s="1" t="s">
        <v>497</v>
      </c>
      <c r="F2679" s="1" t="s">
        <v>3746</v>
      </c>
      <c r="G2679" s="1" t="s">
        <v>14</v>
      </c>
      <c r="H2679" s="1" t="s">
        <v>499</v>
      </c>
      <c r="I2679" s="1" t="s">
        <v>14</v>
      </c>
      <c r="J2679" s="1" t="s">
        <v>500</v>
      </c>
      <c r="K2679" s="1" t="s">
        <v>14</v>
      </c>
      <c r="L2679" s="1" t="s">
        <v>14</v>
      </c>
      <c r="M2679" s="1" t="s">
        <v>14</v>
      </c>
      <c r="N2679" s="1" t="s">
        <v>14</v>
      </c>
      <c r="O2679" s="1" t="s">
        <v>14</v>
      </c>
      <c r="P2679" s="1" t="s">
        <v>14</v>
      </c>
      <c r="Q2679" s="1" t="s">
        <v>14</v>
      </c>
    </row>
    <row r="2680" spans="1:17" x14ac:dyDescent="0.25">
      <c r="A2680" s="1" t="s">
        <v>282</v>
      </c>
      <c r="B2680" s="1" t="s">
        <v>3747</v>
      </c>
      <c r="C2680" s="1" t="s">
        <v>1056</v>
      </c>
      <c r="D2680" s="1" t="s">
        <v>18</v>
      </c>
      <c r="E2680" s="1" t="s">
        <v>497</v>
      </c>
      <c r="F2680" s="1" t="s">
        <v>3748</v>
      </c>
      <c r="G2680" s="1" t="s">
        <v>14</v>
      </c>
      <c r="H2680" s="1" t="s">
        <v>499</v>
      </c>
      <c r="I2680" s="1" t="s">
        <v>14</v>
      </c>
      <c r="J2680" s="1" t="s">
        <v>500</v>
      </c>
      <c r="K2680" s="1" t="s">
        <v>14</v>
      </c>
      <c r="L2680" s="1" t="s">
        <v>14</v>
      </c>
      <c r="M2680" s="1" t="s">
        <v>14</v>
      </c>
      <c r="N2680" s="1" t="s">
        <v>12</v>
      </c>
      <c r="O2680" s="1" t="s">
        <v>14</v>
      </c>
      <c r="P2680" s="1" t="s">
        <v>14</v>
      </c>
      <c r="Q2680" s="1" t="s">
        <v>14</v>
      </c>
    </row>
    <row r="2681" spans="1:17" x14ac:dyDescent="0.25">
      <c r="A2681" s="1" t="s">
        <v>282</v>
      </c>
      <c r="B2681" s="1" t="s">
        <v>3747</v>
      </c>
      <c r="C2681" s="1" t="s">
        <v>1056</v>
      </c>
      <c r="D2681" s="1" t="s">
        <v>1953</v>
      </c>
      <c r="E2681" s="1" t="s">
        <v>585</v>
      </c>
      <c r="F2681" s="1" t="s">
        <v>3749</v>
      </c>
      <c r="G2681" s="1" t="s">
        <v>27</v>
      </c>
      <c r="H2681" s="1" t="s">
        <v>499</v>
      </c>
      <c r="I2681" s="1" t="s">
        <v>14</v>
      </c>
      <c r="J2681" s="1" t="s">
        <v>500</v>
      </c>
      <c r="K2681" s="1" t="s">
        <v>14</v>
      </c>
      <c r="L2681" s="1" t="s">
        <v>14</v>
      </c>
      <c r="M2681" s="1" t="s">
        <v>14</v>
      </c>
      <c r="N2681" s="1" t="s">
        <v>14</v>
      </c>
      <c r="O2681" s="1" t="s">
        <v>14</v>
      </c>
      <c r="P2681" s="1" t="s">
        <v>14</v>
      </c>
      <c r="Q2681" s="1" t="s">
        <v>14</v>
      </c>
    </row>
    <row r="2682" spans="1:17" x14ac:dyDescent="0.25">
      <c r="A2682" s="1" t="s">
        <v>284</v>
      </c>
      <c r="B2682" s="1" t="s">
        <v>3750</v>
      </c>
      <c r="C2682" s="1" t="s">
        <v>12</v>
      </c>
      <c r="D2682" s="1" t="s">
        <v>18</v>
      </c>
      <c r="E2682" s="1" t="s">
        <v>174</v>
      </c>
      <c r="F2682" s="1" t="s">
        <v>284</v>
      </c>
      <c r="G2682" s="1" t="s">
        <v>14</v>
      </c>
      <c r="H2682" s="1" t="s">
        <v>494</v>
      </c>
      <c r="I2682" s="1" t="s">
        <v>255</v>
      </c>
      <c r="J2682" s="1" t="s">
        <v>495</v>
      </c>
      <c r="K2682" s="1" t="s">
        <v>30</v>
      </c>
      <c r="L2682" s="1" t="s">
        <v>14</v>
      </c>
      <c r="M2682" s="1" t="s">
        <v>14</v>
      </c>
      <c r="N2682" s="1" t="s">
        <v>14</v>
      </c>
      <c r="O2682" s="1" t="s">
        <v>14</v>
      </c>
      <c r="P2682" s="1" t="s">
        <v>14</v>
      </c>
      <c r="Q2682" s="1" t="s">
        <v>14</v>
      </c>
    </row>
    <row r="2683" spans="1:17" x14ac:dyDescent="0.25">
      <c r="A2683" s="1" t="s">
        <v>284</v>
      </c>
      <c r="B2683" s="1" t="s">
        <v>3751</v>
      </c>
      <c r="C2683" s="1" t="s">
        <v>18</v>
      </c>
      <c r="D2683" s="1" t="s">
        <v>18</v>
      </c>
      <c r="E2683" s="1" t="s">
        <v>497</v>
      </c>
      <c r="F2683" s="1" t="s">
        <v>2075</v>
      </c>
      <c r="G2683" s="1" t="s">
        <v>14</v>
      </c>
      <c r="H2683" s="1" t="s">
        <v>499</v>
      </c>
      <c r="I2683" s="1" t="s">
        <v>14</v>
      </c>
      <c r="J2683" s="1" t="s">
        <v>500</v>
      </c>
      <c r="K2683" s="1" t="s">
        <v>30</v>
      </c>
      <c r="L2683" s="1" t="s">
        <v>14</v>
      </c>
      <c r="M2683" s="1" t="s">
        <v>14</v>
      </c>
      <c r="N2683" s="1" t="s">
        <v>14</v>
      </c>
      <c r="O2683" s="1" t="s">
        <v>14</v>
      </c>
      <c r="P2683" s="1" t="s">
        <v>14</v>
      </c>
      <c r="Q2683" s="1" t="s">
        <v>14</v>
      </c>
    </row>
    <row r="2684" spans="1:17" x14ac:dyDescent="0.25">
      <c r="A2684" s="1" t="s">
        <v>284</v>
      </c>
      <c r="B2684" s="1" t="s">
        <v>3752</v>
      </c>
      <c r="C2684" s="1" t="s">
        <v>20</v>
      </c>
      <c r="D2684" s="1" t="s">
        <v>12</v>
      </c>
      <c r="E2684" s="1" t="s">
        <v>502</v>
      </c>
      <c r="F2684" s="1" t="s">
        <v>14</v>
      </c>
      <c r="G2684" s="1" t="s">
        <v>14</v>
      </c>
      <c r="H2684" s="1" t="s">
        <v>14</v>
      </c>
      <c r="I2684" s="1" t="s">
        <v>14</v>
      </c>
      <c r="J2684" s="1" t="s">
        <v>14</v>
      </c>
      <c r="K2684" s="1" t="s">
        <v>14</v>
      </c>
      <c r="L2684" s="1" t="s">
        <v>14</v>
      </c>
      <c r="M2684" s="1" t="s">
        <v>14</v>
      </c>
      <c r="N2684" s="1" t="s">
        <v>14</v>
      </c>
      <c r="O2684" s="1" t="s">
        <v>14</v>
      </c>
      <c r="P2684" s="1" t="s">
        <v>14</v>
      </c>
      <c r="Q2684" s="1" t="s">
        <v>14</v>
      </c>
    </row>
    <row r="2685" spans="1:17" x14ac:dyDescent="0.25">
      <c r="A2685" s="1" t="s">
        <v>284</v>
      </c>
      <c r="B2685" s="1" t="s">
        <v>3753</v>
      </c>
      <c r="C2685" s="1" t="s">
        <v>22</v>
      </c>
      <c r="D2685" s="1" t="s">
        <v>18</v>
      </c>
      <c r="E2685" s="1" t="s">
        <v>497</v>
      </c>
      <c r="F2685" s="1" t="s">
        <v>3754</v>
      </c>
      <c r="G2685" s="1" t="s">
        <v>14</v>
      </c>
      <c r="H2685" s="1" t="s">
        <v>494</v>
      </c>
      <c r="I2685" s="1" t="s">
        <v>505</v>
      </c>
      <c r="J2685" s="1" t="s">
        <v>252</v>
      </c>
      <c r="K2685" s="1" t="s">
        <v>14</v>
      </c>
      <c r="L2685" s="1" t="s">
        <v>14</v>
      </c>
      <c r="M2685" s="1" t="s">
        <v>14</v>
      </c>
      <c r="N2685" s="1" t="s">
        <v>14</v>
      </c>
      <c r="O2685" s="1" t="s">
        <v>14</v>
      </c>
      <c r="P2685" s="1" t="s">
        <v>14</v>
      </c>
      <c r="Q2685" s="1" t="s">
        <v>14</v>
      </c>
    </row>
    <row r="2686" spans="1:17" x14ac:dyDescent="0.25">
      <c r="A2686" s="1" t="s">
        <v>284</v>
      </c>
      <c r="B2686" s="1" t="s">
        <v>3755</v>
      </c>
      <c r="C2686" s="1" t="s">
        <v>24</v>
      </c>
      <c r="D2686" s="1" t="s">
        <v>18</v>
      </c>
      <c r="E2686" s="1" t="s">
        <v>497</v>
      </c>
      <c r="F2686" s="1" t="s">
        <v>3756</v>
      </c>
      <c r="G2686" s="1" t="s">
        <v>14</v>
      </c>
      <c r="H2686" s="1" t="s">
        <v>14</v>
      </c>
      <c r="I2686" s="1" t="s">
        <v>14</v>
      </c>
      <c r="J2686" s="1" t="s">
        <v>14</v>
      </c>
      <c r="K2686" s="1" t="s">
        <v>14</v>
      </c>
      <c r="L2686" s="1" t="s">
        <v>14</v>
      </c>
      <c r="M2686" s="1" t="s">
        <v>14</v>
      </c>
      <c r="N2686" s="1" t="s">
        <v>12</v>
      </c>
      <c r="O2686" s="1" t="s">
        <v>14</v>
      </c>
      <c r="P2686" s="1" t="s">
        <v>14</v>
      </c>
      <c r="Q2686" s="1" t="s">
        <v>14</v>
      </c>
    </row>
    <row r="2687" spans="1:17" x14ac:dyDescent="0.25">
      <c r="A2687" s="1" t="s">
        <v>284</v>
      </c>
      <c r="B2687" s="1" t="s">
        <v>3755</v>
      </c>
      <c r="C2687" s="1" t="s">
        <v>24</v>
      </c>
      <c r="D2687" s="1" t="s">
        <v>1953</v>
      </c>
      <c r="E2687" s="1" t="s">
        <v>249</v>
      </c>
      <c r="F2687" s="1" t="s">
        <v>3757</v>
      </c>
      <c r="G2687" s="1" t="s">
        <v>27</v>
      </c>
      <c r="H2687" s="1" t="s">
        <v>14</v>
      </c>
      <c r="I2687" s="1" t="s">
        <v>14</v>
      </c>
      <c r="J2687" s="1" t="s">
        <v>587</v>
      </c>
      <c r="K2687" s="1" t="s">
        <v>14</v>
      </c>
      <c r="L2687" s="1" t="s">
        <v>14</v>
      </c>
      <c r="M2687" s="1" t="s">
        <v>14</v>
      </c>
      <c r="N2687" s="1" t="s">
        <v>14</v>
      </c>
      <c r="O2687" s="1" t="s">
        <v>14</v>
      </c>
      <c r="P2687" s="1" t="s">
        <v>14</v>
      </c>
      <c r="Q2687" s="1" t="s">
        <v>14</v>
      </c>
    </row>
    <row r="2688" spans="1:17" x14ac:dyDescent="0.25">
      <c r="A2688" s="1" t="s">
        <v>284</v>
      </c>
      <c r="B2688" s="1" t="s">
        <v>3758</v>
      </c>
      <c r="C2688" s="1" t="s">
        <v>30</v>
      </c>
      <c r="D2688" s="1" t="s">
        <v>18</v>
      </c>
      <c r="E2688" s="1" t="s">
        <v>497</v>
      </c>
      <c r="F2688" s="1" t="s">
        <v>3759</v>
      </c>
      <c r="G2688" s="1" t="s">
        <v>14</v>
      </c>
      <c r="H2688" s="1" t="s">
        <v>14</v>
      </c>
      <c r="I2688" s="1" t="s">
        <v>14</v>
      </c>
      <c r="J2688" s="1" t="s">
        <v>14</v>
      </c>
      <c r="K2688" s="1" t="s">
        <v>14</v>
      </c>
      <c r="L2688" s="1" t="s">
        <v>14</v>
      </c>
      <c r="M2688" s="1" t="s">
        <v>14</v>
      </c>
      <c r="N2688" s="1" t="s">
        <v>12</v>
      </c>
      <c r="O2688" s="1" t="s">
        <v>14</v>
      </c>
      <c r="P2688" s="1" t="s">
        <v>14</v>
      </c>
      <c r="Q2688" s="1" t="s">
        <v>14</v>
      </c>
    </row>
    <row r="2689" spans="1:17" x14ac:dyDescent="0.25">
      <c r="A2689" s="1" t="s">
        <v>284</v>
      </c>
      <c r="B2689" s="1" t="s">
        <v>3758</v>
      </c>
      <c r="C2689" s="1" t="s">
        <v>30</v>
      </c>
      <c r="D2689" s="1" t="s">
        <v>1953</v>
      </c>
      <c r="E2689" s="1" t="s">
        <v>249</v>
      </c>
      <c r="F2689" s="1" t="s">
        <v>3760</v>
      </c>
      <c r="G2689" s="1" t="s">
        <v>27</v>
      </c>
      <c r="H2689" s="1" t="s">
        <v>14</v>
      </c>
      <c r="I2689" s="1" t="s">
        <v>14</v>
      </c>
      <c r="J2689" s="1" t="s">
        <v>587</v>
      </c>
      <c r="K2689" s="1" t="s">
        <v>14</v>
      </c>
      <c r="L2689" s="1" t="s">
        <v>14</v>
      </c>
      <c r="M2689" s="1" t="s">
        <v>14</v>
      </c>
      <c r="N2689" s="1" t="s">
        <v>14</v>
      </c>
      <c r="O2689" s="1" t="s">
        <v>14</v>
      </c>
      <c r="P2689" s="1" t="s">
        <v>14</v>
      </c>
      <c r="Q2689" s="1" t="s">
        <v>14</v>
      </c>
    </row>
    <row r="2690" spans="1:17" x14ac:dyDescent="0.25">
      <c r="A2690" s="1" t="s">
        <v>284</v>
      </c>
      <c r="B2690" s="1" t="s">
        <v>3761</v>
      </c>
      <c r="C2690" s="1" t="s">
        <v>32</v>
      </c>
      <c r="D2690" s="1" t="s">
        <v>18</v>
      </c>
      <c r="E2690" s="1" t="s">
        <v>497</v>
      </c>
      <c r="F2690" s="1" t="s">
        <v>3762</v>
      </c>
      <c r="G2690" s="1" t="s">
        <v>14</v>
      </c>
      <c r="H2690" s="1" t="s">
        <v>14</v>
      </c>
      <c r="I2690" s="1" t="s">
        <v>14</v>
      </c>
      <c r="J2690" s="1" t="s">
        <v>14</v>
      </c>
      <c r="K2690" s="1" t="s">
        <v>14</v>
      </c>
      <c r="L2690" s="1" t="s">
        <v>14</v>
      </c>
      <c r="M2690" s="1" t="s">
        <v>14</v>
      </c>
      <c r="N2690" s="1" t="s">
        <v>12</v>
      </c>
      <c r="O2690" s="1" t="s">
        <v>14</v>
      </c>
      <c r="P2690" s="1" t="s">
        <v>14</v>
      </c>
      <c r="Q2690" s="1" t="s">
        <v>14</v>
      </c>
    </row>
    <row r="2691" spans="1:17" x14ac:dyDescent="0.25">
      <c r="A2691" s="1" t="s">
        <v>284</v>
      </c>
      <c r="B2691" s="1" t="s">
        <v>3761</v>
      </c>
      <c r="C2691" s="1" t="s">
        <v>32</v>
      </c>
      <c r="D2691" s="1" t="s">
        <v>1953</v>
      </c>
      <c r="E2691" s="1" t="s">
        <v>585</v>
      </c>
      <c r="F2691" s="1" t="s">
        <v>3763</v>
      </c>
      <c r="G2691" s="1" t="s">
        <v>27</v>
      </c>
      <c r="H2691" s="1" t="s">
        <v>14</v>
      </c>
      <c r="I2691" s="1" t="s">
        <v>14</v>
      </c>
      <c r="J2691" s="1" t="s">
        <v>14</v>
      </c>
      <c r="K2691" s="1" t="s">
        <v>14</v>
      </c>
      <c r="L2691" s="1" t="s">
        <v>14</v>
      </c>
      <c r="M2691" s="1" t="s">
        <v>14</v>
      </c>
      <c r="N2691" s="1" t="s">
        <v>14</v>
      </c>
      <c r="O2691" s="1" t="s">
        <v>14</v>
      </c>
      <c r="P2691" s="1" t="s">
        <v>14</v>
      </c>
      <c r="Q2691" s="1" t="s">
        <v>14</v>
      </c>
    </row>
    <row r="2692" spans="1:17" x14ac:dyDescent="0.25">
      <c r="A2692" s="1" t="s">
        <v>284</v>
      </c>
      <c r="B2692" s="1" t="s">
        <v>3764</v>
      </c>
      <c r="C2692" s="1" t="s">
        <v>34</v>
      </c>
      <c r="D2692" s="1" t="s">
        <v>18</v>
      </c>
      <c r="E2692" s="1" t="s">
        <v>497</v>
      </c>
      <c r="F2692" s="1" t="s">
        <v>3765</v>
      </c>
      <c r="G2692" s="1" t="s">
        <v>14</v>
      </c>
      <c r="H2692" s="1" t="s">
        <v>499</v>
      </c>
      <c r="I2692" s="1" t="s">
        <v>14</v>
      </c>
      <c r="J2692" s="1" t="s">
        <v>500</v>
      </c>
      <c r="K2692" s="1" t="s">
        <v>14</v>
      </c>
      <c r="L2692" s="1" t="s">
        <v>14</v>
      </c>
      <c r="M2692" s="1" t="s">
        <v>14</v>
      </c>
      <c r="N2692" s="1" t="s">
        <v>14</v>
      </c>
      <c r="O2692" s="1" t="s">
        <v>14</v>
      </c>
      <c r="P2692" s="1" t="s">
        <v>14</v>
      </c>
      <c r="Q2692" s="1" t="s">
        <v>14</v>
      </c>
    </row>
    <row r="2693" spans="1:17" x14ac:dyDescent="0.25">
      <c r="A2693" s="1" t="s">
        <v>284</v>
      </c>
      <c r="B2693" s="1" t="s">
        <v>3764</v>
      </c>
      <c r="C2693" s="1" t="s">
        <v>34</v>
      </c>
      <c r="D2693" s="1" t="s">
        <v>20</v>
      </c>
      <c r="E2693" s="1" t="s">
        <v>249</v>
      </c>
      <c r="F2693" s="1" t="s">
        <v>3766</v>
      </c>
      <c r="G2693" s="1" t="s">
        <v>27</v>
      </c>
      <c r="H2693" s="1" t="s">
        <v>14</v>
      </c>
      <c r="I2693" s="1" t="s">
        <v>14</v>
      </c>
      <c r="J2693" s="1" t="s">
        <v>587</v>
      </c>
      <c r="K2693" s="1" t="s">
        <v>14</v>
      </c>
      <c r="L2693" s="1" t="s">
        <v>14</v>
      </c>
      <c r="M2693" s="1" t="s">
        <v>14</v>
      </c>
      <c r="N2693" s="1" t="s">
        <v>14</v>
      </c>
      <c r="O2693" s="1" t="s">
        <v>14</v>
      </c>
      <c r="P2693" s="1" t="s">
        <v>14</v>
      </c>
      <c r="Q2693" s="1" t="s">
        <v>14</v>
      </c>
    </row>
    <row r="2694" spans="1:17" x14ac:dyDescent="0.25">
      <c r="A2694" s="1" t="s">
        <v>284</v>
      </c>
      <c r="B2694" s="1" t="s">
        <v>3767</v>
      </c>
      <c r="C2694" s="1" t="s">
        <v>36</v>
      </c>
      <c r="D2694" s="1" t="s">
        <v>18</v>
      </c>
      <c r="E2694" s="1" t="s">
        <v>497</v>
      </c>
      <c r="F2694" s="1" t="s">
        <v>3768</v>
      </c>
      <c r="G2694" s="1" t="s">
        <v>14</v>
      </c>
      <c r="H2694" s="1" t="s">
        <v>494</v>
      </c>
      <c r="I2694" s="1" t="s">
        <v>508</v>
      </c>
      <c r="J2694" s="1" t="s">
        <v>14</v>
      </c>
      <c r="K2694" s="1" t="s">
        <v>14</v>
      </c>
      <c r="L2694" s="1" t="s">
        <v>509</v>
      </c>
      <c r="M2694" s="1" t="s">
        <v>509</v>
      </c>
      <c r="N2694" s="1" t="s">
        <v>12</v>
      </c>
      <c r="O2694" s="1" t="s">
        <v>14</v>
      </c>
      <c r="P2694" s="1" t="s">
        <v>14</v>
      </c>
      <c r="Q2694" s="1" t="s">
        <v>14</v>
      </c>
    </row>
    <row r="2695" spans="1:17" x14ac:dyDescent="0.25">
      <c r="A2695" s="1" t="s">
        <v>284</v>
      </c>
      <c r="B2695" s="1" t="s">
        <v>3767</v>
      </c>
      <c r="C2695" s="1" t="s">
        <v>36</v>
      </c>
      <c r="D2695" s="1" t="s">
        <v>1953</v>
      </c>
      <c r="E2695" s="1" t="s">
        <v>585</v>
      </c>
      <c r="F2695" s="1" t="s">
        <v>3769</v>
      </c>
      <c r="G2695" s="1" t="s">
        <v>27</v>
      </c>
      <c r="H2695" s="1" t="s">
        <v>494</v>
      </c>
      <c r="I2695" s="1" t="s">
        <v>508</v>
      </c>
      <c r="J2695" s="1" t="s">
        <v>14</v>
      </c>
      <c r="K2695" s="1" t="s">
        <v>14</v>
      </c>
      <c r="L2695" s="1" t="s">
        <v>509</v>
      </c>
      <c r="M2695" s="1" t="s">
        <v>509</v>
      </c>
      <c r="N2695" s="1" t="s">
        <v>14</v>
      </c>
      <c r="O2695" s="1" t="s">
        <v>14</v>
      </c>
      <c r="P2695" s="1" t="s">
        <v>14</v>
      </c>
      <c r="Q2695" s="1" t="s">
        <v>14</v>
      </c>
    </row>
    <row r="2696" spans="1:17" x14ac:dyDescent="0.25">
      <c r="A2696" s="1" t="s">
        <v>284</v>
      </c>
      <c r="B2696" s="1" t="s">
        <v>3770</v>
      </c>
      <c r="C2696" s="1" t="s">
        <v>38</v>
      </c>
      <c r="D2696" s="1" t="s">
        <v>12</v>
      </c>
      <c r="E2696" s="1" t="s">
        <v>502</v>
      </c>
      <c r="F2696" s="1" t="s">
        <v>14</v>
      </c>
      <c r="G2696" s="1" t="s">
        <v>14</v>
      </c>
      <c r="H2696" s="1" t="s">
        <v>14</v>
      </c>
      <c r="I2696" s="1" t="s">
        <v>14</v>
      </c>
      <c r="J2696" s="1" t="s">
        <v>14</v>
      </c>
      <c r="K2696" s="1" t="s">
        <v>14</v>
      </c>
      <c r="L2696" s="1" t="s">
        <v>14</v>
      </c>
      <c r="M2696" s="1" t="s">
        <v>14</v>
      </c>
      <c r="N2696" s="1" t="s">
        <v>14</v>
      </c>
      <c r="O2696" s="1" t="s">
        <v>14</v>
      </c>
      <c r="P2696" s="1" t="s">
        <v>14</v>
      </c>
      <c r="Q2696" s="1" t="s">
        <v>14</v>
      </c>
    </row>
    <row r="2697" spans="1:17" x14ac:dyDescent="0.25">
      <c r="A2697" s="1" t="s">
        <v>284</v>
      </c>
      <c r="B2697" s="1" t="s">
        <v>3771</v>
      </c>
      <c r="C2697" s="1" t="s">
        <v>40</v>
      </c>
      <c r="D2697" s="1" t="s">
        <v>18</v>
      </c>
      <c r="E2697" s="1" t="s">
        <v>497</v>
      </c>
      <c r="F2697" s="1" t="s">
        <v>3772</v>
      </c>
      <c r="G2697" s="1" t="s">
        <v>14</v>
      </c>
      <c r="H2697" s="1" t="s">
        <v>494</v>
      </c>
      <c r="I2697" s="1" t="s">
        <v>505</v>
      </c>
      <c r="J2697" s="1" t="s">
        <v>252</v>
      </c>
      <c r="K2697" s="1" t="s">
        <v>14</v>
      </c>
      <c r="L2697" s="1" t="s">
        <v>14</v>
      </c>
      <c r="M2697" s="1" t="s">
        <v>14</v>
      </c>
      <c r="N2697" s="1" t="s">
        <v>14</v>
      </c>
      <c r="O2697" s="1" t="s">
        <v>14</v>
      </c>
      <c r="P2697" s="1" t="s">
        <v>14</v>
      </c>
      <c r="Q2697" s="1" t="s">
        <v>14</v>
      </c>
    </row>
    <row r="2698" spans="1:17" x14ac:dyDescent="0.25">
      <c r="A2698" s="1" t="s">
        <v>284</v>
      </c>
      <c r="B2698" s="1" t="s">
        <v>3773</v>
      </c>
      <c r="C2698" s="1" t="s">
        <v>43</v>
      </c>
      <c r="D2698" s="1" t="s">
        <v>18</v>
      </c>
      <c r="E2698" s="1" t="s">
        <v>497</v>
      </c>
      <c r="F2698" s="1" t="s">
        <v>3774</v>
      </c>
      <c r="G2698" s="1" t="s">
        <v>14</v>
      </c>
      <c r="H2698" s="1" t="s">
        <v>14</v>
      </c>
      <c r="I2698" s="1" t="s">
        <v>14</v>
      </c>
      <c r="J2698" s="1" t="s">
        <v>14</v>
      </c>
      <c r="K2698" s="1" t="s">
        <v>14</v>
      </c>
      <c r="L2698" s="1" t="s">
        <v>14</v>
      </c>
      <c r="M2698" s="1" t="s">
        <v>14</v>
      </c>
      <c r="N2698" s="1" t="s">
        <v>12</v>
      </c>
      <c r="O2698" s="1" t="s">
        <v>14</v>
      </c>
      <c r="P2698" s="1" t="s">
        <v>14</v>
      </c>
      <c r="Q2698" s="1" t="s">
        <v>14</v>
      </c>
    </row>
    <row r="2699" spans="1:17" x14ac:dyDescent="0.25">
      <c r="A2699" s="1" t="s">
        <v>284</v>
      </c>
      <c r="B2699" s="1" t="s">
        <v>3773</v>
      </c>
      <c r="C2699" s="1" t="s">
        <v>43</v>
      </c>
      <c r="D2699" s="1" t="s">
        <v>1953</v>
      </c>
      <c r="E2699" s="1" t="s">
        <v>249</v>
      </c>
      <c r="F2699" s="1" t="s">
        <v>3588</v>
      </c>
      <c r="G2699" s="1" t="s">
        <v>27</v>
      </c>
      <c r="H2699" s="1" t="s">
        <v>14</v>
      </c>
      <c r="I2699" s="1" t="s">
        <v>14</v>
      </c>
      <c r="J2699" s="1" t="s">
        <v>587</v>
      </c>
      <c r="K2699" s="1" t="s">
        <v>14</v>
      </c>
      <c r="L2699" s="1" t="s">
        <v>14</v>
      </c>
      <c r="M2699" s="1" t="s">
        <v>14</v>
      </c>
      <c r="N2699" s="1" t="s">
        <v>14</v>
      </c>
      <c r="O2699" s="1" t="s">
        <v>14</v>
      </c>
      <c r="P2699" s="1" t="s">
        <v>14</v>
      </c>
      <c r="Q2699" s="1" t="s">
        <v>14</v>
      </c>
    </row>
    <row r="2700" spans="1:17" x14ac:dyDescent="0.25">
      <c r="A2700" s="1" t="s">
        <v>284</v>
      </c>
      <c r="B2700" s="1" t="s">
        <v>3775</v>
      </c>
      <c r="C2700" s="1" t="s">
        <v>47</v>
      </c>
      <c r="D2700" s="1" t="s">
        <v>18</v>
      </c>
      <c r="E2700" s="1" t="s">
        <v>497</v>
      </c>
      <c r="F2700" s="1" t="s">
        <v>3776</v>
      </c>
      <c r="G2700" s="1" t="s">
        <v>14</v>
      </c>
      <c r="H2700" s="1" t="s">
        <v>14</v>
      </c>
      <c r="I2700" s="1" t="s">
        <v>14</v>
      </c>
      <c r="J2700" s="1" t="s">
        <v>14</v>
      </c>
      <c r="K2700" s="1" t="s">
        <v>14</v>
      </c>
      <c r="L2700" s="1" t="s">
        <v>14</v>
      </c>
      <c r="M2700" s="1" t="s">
        <v>14</v>
      </c>
      <c r="N2700" s="1" t="s">
        <v>12</v>
      </c>
      <c r="O2700" s="1" t="s">
        <v>14</v>
      </c>
      <c r="P2700" s="1" t="s">
        <v>14</v>
      </c>
      <c r="Q2700" s="1" t="s">
        <v>14</v>
      </c>
    </row>
    <row r="2701" spans="1:17" x14ac:dyDescent="0.25">
      <c r="A2701" s="1" t="s">
        <v>284</v>
      </c>
      <c r="B2701" s="1" t="s">
        <v>3775</v>
      </c>
      <c r="C2701" s="1" t="s">
        <v>47</v>
      </c>
      <c r="D2701" s="1" t="s">
        <v>1953</v>
      </c>
      <c r="E2701" s="1" t="s">
        <v>585</v>
      </c>
      <c r="F2701" s="1" t="s">
        <v>3777</v>
      </c>
      <c r="G2701" s="1" t="s">
        <v>27</v>
      </c>
      <c r="H2701" s="1" t="s">
        <v>14</v>
      </c>
      <c r="I2701" s="1" t="s">
        <v>14</v>
      </c>
      <c r="J2701" s="1" t="s">
        <v>14</v>
      </c>
      <c r="K2701" s="1" t="s">
        <v>14</v>
      </c>
      <c r="L2701" s="1" t="s">
        <v>14</v>
      </c>
      <c r="M2701" s="1" t="s">
        <v>14</v>
      </c>
      <c r="N2701" s="1" t="s">
        <v>14</v>
      </c>
      <c r="O2701" s="1" t="s">
        <v>14</v>
      </c>
      <c r="P2701" s="1" t="s">
        <v>14</v>
      </c>
      <c r="Q2701" s="1" t="s">
        <v>14</v>
      </c>
    </row>
    <row r="2702" spans="1:17" x14ac:dyDescent="0.25">
      <c r="A2702" s="1" t="s">
        <v>284</v>
      </c>
      <c r="B2702" s="1" t="s">
        <v>3778</v>
      </c>
      <c r="C2702" s="1" t="s">
        <v>49</v>
      </c>
      <c r="D2702" s="1" t="s">
        <v>18</v>
      </c>
      <c r="E2702" s="1" t="s">
        <v>497</v>
      </c>
      <c r="F2702" s="1" t="s">
        <v>3765</v>
      </c>
      <c r="G2702" s="1" t="s">
        <v>14</v>
      </c>
      <c r="H2702" s="1" t="s">
        <v>499</v>
      </c>
      <c r="I2702" s="1" t="s">
        <v>14</v>
      </c>
      <c r="J2702" s="1" t="s">
        <v>500</v>
      </c>
      <c r="K2702" s="1" t="s">
        <v>14</v>
      </c>
      <c r="L2702" s="1" t="s">
        <v>14</v>
      </c>
      <c r="M2702" s="1" t="s">
        <v>14</v>
      </c>
      <c r="N2702" s="1" t="s">
        <v>14</v>
      </c>
      <c r="O2702" s="1" t="s">
        <v>14</v>
      </c>
      <c r="P2702" s="1" t="s">
        <v>14</v>
      </c>
      <c r="Q2702" s="1" t="s">
        <v>14</v>
      </c>
    </row>
    <row r="2703" spans="1:17" x14ac:dyDescent="0.25">
      <c r="A2703" s="1" t="s">
        <v>284</v>
      </c>
      <c r="B2703" s="1" t="s">
        <v>3778</v>
      </c>
      <c r="C2703" s="1" t="s">
        <v>49</v>
      </c>
      <c r="D2703" s="1" t="s">
        <v>20</v>
      </c>
      <c r="E2703" s="1" t="s">
        <v>249</v>
      </c>
      <c r="F2703" s="1" t="s">
        <v>3779</v>
      </c>
      <c r="G2703" s="1" t="s">
        <v>27</v>
      </c>
      <c r="H2703" s="1" t="s">
        <v>14</v>
      </c>
      <c r="I2703" s="1" t="s">
        <v>14</v>
      </c>
      <c r="J2703" s="1" t="s">
        <v>587</v>
      </c>
      <c r="K2703" s="1" t="s">
        <v>14</v>
      </c>
      <c r="L2703" s="1" t="s">
        <v>14</v>
      </c>
      <c r="M2703" s="1" t="s">
        <v>14</v>
      </c>
      <c r="N2703" s="1" t="s">
        <v>14</v>
      </c>
      <c r="O2703" s="1" t="s">
        <v>14</v>
      </c>
      <c r="P2703" s="1" t="s">
        <v>14</v>
      </c>
      <c r="Q2703" s="1" t="s">
        <v>14</v>
      </c>
    </row>
    <row r="2704" spans="1:17" x14ac:dyDescent="0.25">
      <c r="A2704" s="1" t="s">
        <v>284</v>
      </c>
      <c r="B2704" s="1" t="s">
        <v>3780</v>
      </c>
      <c r="C2704" s="1" t="s">
        <v>51</v>
      </c>
      <c r="D2704" s="1" t="s">
        <v>18</v>
      </c>
      <c r="E2704" s="1" t="s">
        <v>497</v>
      </c>
      <c r="F2704" s="1" t="s">
        <v>3781</v>
      </c>
      <c r="G2704" s="1" t="s">
        <v>14</v>
      </c>
      <c r="H2704" s="1" t="s">
        <v>14</v>
      </c>
      <c r="I2704" s="1" t="s">
        <v>14</v>
      </c>
      <c r="J2704" s="1" t="s">
        <v>14</v>
      </c>
      <c r="K2704" s="1" t="s">
        <v>14</v>
      </c>
      <c r="L2704" s="1" t="s">
        <v>14</v>
      </c>
      <c r="M2704" s="1" t="s">
        <v>14</v>
      </c>
      <c r="N2704" s="1" t="s">
        <v>12</v>
      </c>
      <c r="O2704" s="1" t="s">
        <v>14</v>
      </c>
      <c r="P2704" s="1" t="s">
        <v>14</v>
      </c>
      <c r="Q2704" s="1" t="s">
        <v>14</v>
      </c>
    </row>
    <row r="2705" spans="1:17" x14ac:dyDescent="0.25">
      <c r="A2705" s="1" t="s">
        <v>284</v>
      </c>
      <c r="B2705" s="1" t="s">
        <v>3780</v>
      </c>
      <c r="C2705" s="1" t="s">
        <v>51</v>
      </c>
      <c r="D2705" s="1" t="s">
        <v>1953</v>
      </c>
      <c r="E2705" s="1" t="s">
        <v>249</v>
      </c>
      <c r="F2705" s="1" t="s">
        <v>13</v>
      </c>
      <c r="G2705" s="1" t="s">
        <v>27</v>
      </c>
      <c r="H2705" s="1" t="s">
        <v>14</v>
      </c>
      <c r="I2705" s="1" t="s">
        <v>14</v>
      </c>
      <c r="J2705" s="1" t="s">
        <v>587</v>
      </c>
      <c r="K2705" s="1" t="s">
        <v>14</v>
      </c>
      <c r="L2705" s="1" t="s">
        <v>14</v>
      </c>
      <c r="M2705" s="1" t="s">
        <v>14</v>
      </c>
      <c r="N2705" s="1" t="s">
        <v>14</v>
      </c>
      <c r="O2705" s="1" t="s">
        <v>14</v>
      </c>
      <c r="P2705" s="1" t="s">
        <v>14</v>
      </c>
      <c r="Q2705" s="1" t="s">
        <v>14</v>
      </c>
    </row>
    <row r="2706" spans="1:17" x14ac:dyDescent="0.25">
      <c r="A2706" s="1" t="s">
        <v>284</v>
      </c>
      <c r="B2706" s="1" t="s">
        <v>3782</v>
      </c>
      <c r="C2706" s="1" t="s">
        <v>53</v>
      </c>
      <c r="D2706" s="1" t="s">
        <v>18</v>
      </c>
      <c r="E2706" s="1" t="s">
        <v>497</v>
      </c>
      <c r="F2706" s="1" t="s">
        <v>3783</v>
      </c>
      <c r="G2706" s="1" t="s">
        <v>14</v>
      </c>
      <c r="H2706" s="1" t="s">
        <v>14</v>
      </c>
      <c r="I2706" s="1" t="s">
        <v>14</v>
      </c>
      <c r="J2706" s="1" t="s">
        <v>14</v>
      </c>
      <c r="K2706" s="1" t="s">
        <v>14</v>
      </c>
      <c r="L2706" s="1" t="s">
        <v>14</v>
      </c>
      <c r="M2706" s="1" t="s">
        <v>14</v>
      </c>
      <c r="N2706" s="1" t="s">
        <v>12</v>
      </c>
      <c r="O2706" s="1" t="s">
        <v>14</v>
      </c>
      <c r="P2706" s="1" t="s">
        <v>14</v>
      </c>
      <c r="Q2706" s="1" t="s">
        <v>14</v>
      </c>
    </row>
    <row r="2707" spans="1:17" x14ac:dyDescent="0.25">
      <c r="A2707" s="1" t="s">
        <v>284</v>
      </c>
      <c r="B2707" s="1" t="s">
        <v>3782</v>
      </c>
      <c r="C2707" s="1" t="s">
        <v>53</v>
      </c>
      <c r="D2707" s="1" t="s">
        <v>1953</v>
      </c>
      <c r="E2707" s="1" t="s">
        <v>249</v>
      </c>
      <c r="F2707" s="1" t="s">
        <v>3784</v>
      </c>
      <c r="G2707" s="1" t="s">
        <v>27</v>
      </c>
      <c r="H2707" s="1" t="s">
        <v>14</v>
      </c>
      <c r="I2707" s="1" t="s">
        <v>14</v>
      </c>
      <c r="J2707" s="1" t="s">
        <v>587</v>
      </c>
      <c r="K2707" s="1" t="s">
        <v>14</v>
      </c>
      <c r="L2707" s="1" t="s">
        <v>14</v>
      </c>
      <c r="M2707" s="1" t="s">
        <v>14</v>
      </c>
      <c r="N2707" s="1" t="s">
        <v>14</v>
      </c>
      <c r="O2707" s="1" t="s">
        <v>14</v>
      </c>
      <c r="P2707" s="1" t="s">
        <v>14</v>
      </c>
      <c r="Q2707" s="1" t="s">
        <v>14</v>
      </c>
    </row>
    <row r="2708" spans="1:17" x14ac:dyDescent="0.25">
      <c r="A2708" s="1" t="s">
        <v>284</v>
      </c>
      <c r="B2708" s="1" t="s">
        <v>3785</v>
      </c>
      <c r="C2708" s="1" t="s">
        <v>55</v>
      </c>
      <c r="D2708" s="1" t="s">
        <v>18</v>
      </c>
      <c r="E2708" s="1" t="s">
        <v>497</v>
      </c>
      <c r="F2708" s="1" t="s">
        <v>3786</v>
      </c>
      <c r="G2708" s="1" t="s">
        <v>14</v>
      </c>
      <c r="H2708" s="1" t="s">
        <v>14</v>
      </c>
      <c r="I2708" s="1" t="s">
        <v>14</v>
      </c>
      <c r="J2708" s="1" t="s">
        <v>14</v>
      </c>
      <c r="K2708" s="1" t="s">
        <v>14</v>
      </c>
      <c r="L2708" s="1" t="s">
        <v>14</v>
      </c>
      <c r="M2708" s="1" t="s">
        <v>14</v>
      </c>
      <c r="N2708" s="1" t="s">
        <v>12</v>
      </c>
      <c r="O2708" s="1" t="s">
        <v>14</v>
      </c>
      <c r="P2708" s="1" t="s">
        <v>14</v>
      </c>
      <c r="Q2708" s="1" t="s">
        <v>14</v>
      </c>
    </row>
    <row r="2709" spans="1:17" x14ac:dyDescent="0.25">
      <c r="A2709" s="1" t="s">
        <v>284</v>
      </c>
      <c r="B2709" s="1" t="s">
        <v>3785</v>
      </c>
      <c r="C2709" s="1" t="s">
        <v>55</v>
      </c>
      <c r="D2709" s="1" t="s">
        <v>1953</v>
      </c>
      <c r="E2709" s="1" t="s">
        <v>585</v>
      </c>
      <c r="F2709" s="1" t="s">
        <v>3787</v>
      </c>
      <c r="G2709" s="1" t="s">
        <v>27</v>
      </c>
      <c r="H2709" s="1" t="s">
        <v>14</v>
      </c>
      <c r="I2709" s="1" t="s">
        <v>14</v>
      </c>
      <c r="J2709" s="1" t="s">
        <v>14</v>
      </c>
      <c r="K2709" s="1" t="s">
        <v>14</v>
      </c>
      <c r="L2709" s="1" t="s">
        <v>14</v>
      </c>
      <c r="M2709" s="1" t="s">
        <v>14</v>
      </c>
      <c r="N2709" s="1" t="s">
        <v>14</v>
      </c>
      <c r="O2709" s="1" t="s">
        <v>14</v>
      </c>
      <c r="P2709" s="1" t="s">
        <v>14</v>
      </c>
      <c r="Q2709" s="1" t="s">
        <v>14</v>
      </c>
    </row>
    <row r="2710" spans="1:17" x14ac:dyDescent="0.25">
      <c r="A2710" s="1" t="s">
        <v>284</v>
      </c>
      <c r="B2710" s="1" t="s">
        <v>3788</v>
      </c>
      <c r="C2710" s="1" t="s">
        <v>58</v>
      </c>
      <c r="D2710" s="1" t="s">
        <v>18</v>
      </c>
      <c r="E2710" s="1" t="s">
        <v>497</v>
      </c>
      <c r="F2710" s="1" t="s">
        <v>3765</v>
      </c>
      <c r="G2710" s="1" t="s">
        <v>14</v>
      </c>
      <c r="H2710" s="1" t="s">
        <v>499</v>
      </c>
      <c r="I2710" s="1" t="s">
        <v>14</v>
      </c>
      <c r="J2710" s="1" t="s">
        <v>500</v>
      </c>
      <c r="K2710" s="1" t="s">
        <v>14</v>
      </c>
      <c r="L2710" s="1" t="s">
        <v>14</v>
      </c>
      <c r="M2710" s="1" t="s">
        <v>14</v>
      </c>
      <c r="N2710" s="1" t="s">
        <v>14</v>
      </c>
      <c r="O2710" s="1" t="s">
        <v>14</v>
      </c>
      <c r="P2710" s="1" t="s">
        <v>14</v>
      </c>
      <c r="Q2710" s="1" t="s">
        <v>14</v>
      </c>
    </row>
    <row r="2711" spans="1:17" x14ac:dyDescent="0.25">
      <c r="A2711" s="1" t="s">
        <v>284</v>
      </c>
      <c r="B2711" s="1" t="s">
        <v>3788</v>
      </c>
      <c r="C2711" s="1" t="s">
        <v>58</v>
      </c>
      <c r="D2711" s="1" t="s">
        <v>20</v>
      </c>
      <c r="E2711" s="1" t="s">
        <v>249</v>
      </c>
      <c r="F2711" s="1" t="s">
        <v>3789</v>
      </c>
      <c r="G2711" s="1" t="s">
        <v>27</v>
      </c>
      <c r="H2711" s="1" t="s">
        <v>14</v>
      </c>
      <c r="I2711" s="1" t="s">
        <v>14</v>
      </c>
      <c r="J2711" s="1" t="s">
        <v>587</v>
      </c>
      <c r="K2711" s="1" t="s">
        <v>14</v>
      </c>
      <c r="L2711" s="1" t="s">
        <v>14</v>
      </c>
      <c r="M2711" s="1" t="s">
        <v>14</v>
      </c>
      <c r="N2711" s="1" t="s">
        <v>14</v>
      </c>
      <c r="O2711" s="1" t="s">
        <v>14</v>
      </c>
      <c r="P2711" s="1" t="s">
        <v>14</v>
      </c>
      <c r="Q2711" s="1" t="s">
        <v>14</v>
      </c>
    </row>
    <row r="2712" spans="1:17" x14ac:dyDescent="0.25">
      <c r="A2712" s="1" t="s">
        <v>284</v>
      </c>
      <c r="B2712" s="1" t="s">
        <v>3790</v>
      </c>
      <c r="C2712" s="1" t="s">
        <v>60</v>
      </c>
      <c r="D2712" s="1" t="s">
        <v>18</v>
      </c>
      <c r="E2712" s="1" t="s">
        <v>497</v>
      </c>
      <c r="F2712" s="1" t="s">
        <v>3791</v>
      </c>
      <c r="G2712" s="1" t="s">
        <v>14</v>
      </c>
      <c r="H2712" s="1" t="s">
        <v>494</v>
      </c>
      <c r="I2712" s="1" t="s">
        <v>508</v>
      </c>
      <c r="J2712" s="1" t="s">
        <v>14</v>
      </c>
      <c r="K2712" s="1" t="s">
        <v>14</v>
      </c>
      <c r="L2712" s="1" t="s">
        <v>509</v>
      </c>
      <c r="M2712" s="1" t="s">
        <v>509</v>
      </c>
      <c r="N2712" s="1" t="s">
        <v>12</v>
      </c>
      <c r="O2712" s="1" t="s">
        <v>14</v>
      </c>
      <c r="P2712" s="1" t="s">
        <v>14</v>
      </c>
      <c r="Q2712" s="1" t="s">
        <v>14</v>
      </c>
    </row>
    <row r="2713" spans="1:17" x14ac:dyDescent="0.25">
      <c r="A2713" s="1" t="s">
        <v>284</v>
      </c>
      <c r="B2713" s="1" t="s">
        <v>3790</v>
      </c>
      <c r="C2713" s="1" t="s">
        <v>60</v>
      </c>
      <c r="D2713" s="1" t="s">
        <v>1953</v>
      </c>
      <c r="E2713" s="1" t="s">
        <v>585</v>
      </c>
      <c r="F2713" s="1" t="s">
        <v>3792</v>
      </c>
      <c r="G2713" s="1" t="s">
        <v>27</v>
      </c>
      <c r="H2713" s="1" t="s">
        <v>494</v>
      </c>
      <c r="I2713" s="1" t="s">
        <v>508</v>
      </c>
      <c r="J2713" s="1" t="s">
        <v>14</v>
      </c>
      <c r="K2713" s="1" t="s">
        <v>14</v>
      </c>
      <c r="L2713" s="1" t="s">
        <v>509</v>
      </c>
      <c r="M2713" s="1" t="s">
        <v>509</v>
      </c>
      <c r="N2713" s="1" t="s">
        <v>14</v>
      </c>
      <c r="O2713" s="1" t="s">
        <v>14</v>
      </c>
      <c r="P2713" s="1" t="s">
        <v>14</v>
      </c>
      <c r="Q2713" s="1" t="s">
        <v>14</v>
      </c>
    </row>
    <row r="2714" spans="1:17" x14ac:dyDescent="0.25">
      <c r="A2714" s="1" t="s">
        <v>284</v>
      </c>
      <c r="B2714" s="1" t="s">
        <v>3793</v>
      </c>
      <c r="C2714" s="1" t="s">
        <v>62</v>
      </c>
      <c r="D2714" s="1" t="s">
        <v>12</v>
      </c>
      <c r="E2714" s="1" t="s">
        <v>502</v>
      </c>
      <c r="F2714" s="1" t="s">
        <v>14</v>
      </c>
      <c r="G2714" s="1" t="s">
        <v>14</v>
      </c>
      <c r="H2714" s="1" t="s">
        <v>14</v>
      </c>
      <c r="I2714" s="1" t="s">
        <v>14</v>
      </c>
      <c r="J2714" s="1" t="s">
        <v>14</v>
      </c>
      <c r="K2714" s="1" t="s">
        <v>14</v>
      </c>
      <c r="L2714" s="1" t="s">
        <v>14</v>
      </c>
      <c r="M2714" s="1" t="s">
        <v>14</v>
      </c>
      <c r="N2714" s="1" t="s">
        <v>14</v>
      </c>
      <c r="O2714" s="1" t="s">
        <v>14</v>
      </c>
      <c r="P2714" s="1" t="s">
        <v>14</v>
      </c>
      <c r="Q2714" s="1" t="s">
        <v>14</v>
      </c>
    </row>
    <row r="2715" spans="1:17" x14ac:dyDescent="0.25">
      <c r="A2715" s="1" t="s">
        <v>284</v>
      </c>
      <c r="B2715" s="1" t="s">
        <v>3794</v>
      </c>
      <c r="C2715" s="1" t="s">
        <v>64</v>
      </c>
      <c r="D2715" s="1" t="s">
        <v>18</v>
      </c>
      <c r="E2715" s="1" t="s">
        <v>497</v>
      </c>
      <c r="F2715" s="1" t="s">
        <v>3795</v>
      </c>
      <c r="G2715" s="1" t="s">
        <v>14</v>
      </c>
      <c r="H2715" s="1" t="s">
        <v>494</v>
      </c>
      <c r="I2715" s="1" t="s">
        <v>505</v>
      </c>
      <c r="J2715" s="1" t="s">
        <v>252</v>
      </c>
      <c r="K2715" s="1" t="s">
        <v>14</v>
      </c>
      <c r="L2715" s="1" t="s">
        <v>14</v>
      </c>
      <c r="M2715" s="1" t="s">
        <v>14</v>
      </c>
      <c r="N2715" s="1" t="s">
        <v>14</v>
      </c>
      <c r="O2715" s="1" t="s">
        <v>14</v>
      </c>
      <c r="P2715" s="1" t="s">
        <v>14</v>
      </c>
      <c r="Q2715" s="1" t="s">
        <v>14</v>
      </c>
    </row>
    <row r="2716" spans="1:17" x14ac:dyDescent="0.25">
      <c r="A2716" s="1" t="s">
        <v>284</v>
      </c>
      <c r="B2716" s="1" t="s">
        <v>3796</v>
      </c>
      <c r="C2716" s="1" t="s">
        <v>67</v>
      </c>
      <c r="D2716" s="1" t="s">
        <v>18</v>
      </c>
      <c r="E2716" s="1" t="s">
        <v>497</v>
      </c>
      <c r="F2716" s="1" t="s">
        <v>3797</v>
      </c>
      <c r="G2716" s="1" t="s">
        <v>14</v>
      </c>
      <c r="H2716" s="1" t="s">
        <v>14</v>
      </c>
      <c r="I2716" s="1" t="s">
        <v>14</v>
      </c>
      <c r="J2716" s="1" t="s">
        <v>14</v>
      </c>
      <c r="K2716" s="1" t="s">
        <v>14</v>
      </c>
      <c r="L2716" s="1" t="s">
        <v>14</v>
      </c>
      <c r="M2716" s="1" t="s">
        <v>14</v>
      </c>
      <c r="N2716" s="1" t="s">
        <v>12</v>
      </c>
      <c r="O2716" s="1" t="s">
        <v>14</v>
      </c>
      <c r="P2716" s="1" t="s">
        <v>14</v>
      </c>
      <c r="Q2716" s="1" t="s">
        <v>14</v>
      </c>
    </row>
    <row r="2717" spans="1:17" x14ac:dyDescent="0.25">
      <c r="A2717" s="1" t="s">
        <v>284</v>
      </c>
      <c r="B2717" s="1" t="s">
        <v>3796</v>
      </c>
      <c r="C2717" s="1" t="s">
        <v>67</v>
      </c>
      <c r="D2717" s="1" t="s">
        <v>1953</v>
      </c>
      <c r="E2717" s="1" t="s">
        <v>249</v>
      </c>
      <c r="F2717" s="1" t="s">
        <v>3588</v>
      </c>
      <c r="G2717" s="1" t="s">
        <v>27</v>
      </c>
      <c r="H2717" s="1" t="s">
        <v>14</v>
      </c>
      <c r="I2717" s="1" t="s">
        <v>14</v>
      </c>
      <c r="J2717" s="1" t="s">
        <v>587</v>
      </c>
      <c r="K2717" s="1" t="s">
        <v>14</v>
      </c>
      <c r="L2717" s="1" t="s">
        <v>14</v>
      </c>
      <c r="M2717" s="1" t="s">
        <v>14</v>
      </c>
      <c r="N2717" s="1" t="s">
        <v>14</v>
      </c>
      <c r="O2717" s="1" t="s">
        <v>14</v>
      </c>
      <c r="P2717" s="1" t="s">
        <v>14</v>
      </c>
      <c r="Q2717" s="1" t="s">
        <v>14</v>
      </c>
    </row>
    <row r="2718" spans="1:17" x14ac:dyDescent="0.25">
      <c r="A2718" s="1" t="s">
        <v>284</v>
      </c>
      <c r="B2718" s="1" t="s">
        <v>3798</v>
      </c>
      <c r="C2718" s="1" t="s">
        <v>69</v>
      </c>
      <c r="D2718" s="1" t="s">
        <v>18</v>
      </c>
      <c r="E2718" s="1" t="s">
        <v>497</v>
      </c>
      <c r="F2718" s="1" t="s">
        <v>3799</v>
      </c>
      <c r="G2718" s="1" t="s">
        <v>14</v>
      </c>
      <c r="H2718" s="1" t="s">
        <v>494</v>
      </c>
      <c r="I2718" s="1" t="s">
        <v>508</v>
      </c>
      <c r="J2718" s="1" t="s">
        <v>14</v>
      </c>
      <c r="K2718" s="1" t="s">
        <v>14</v>
      </c>
      <c r="L2718" s="1" t="s">
        <v>509</v>
      </c>
      <c r="M2718" s="1" t="s">
        <v>509</v>
      </c>
      <c r="N2718" s="1" t="s">
        <v>12</v>
      </c>
      <c r="O2718" s="1" t="s">
        <v>14</v>
      </c>
      <c r="P2718" s="1" t="s">
        <v>14</v>
      </c>
      <c r="Q2718" s="1" t="s">
        <v>14</v>
      </c>
    </row>
    <row r="2719" spans="1:17" x14ac:dyDescent="0.25">
      <c r="A2719" s="1" t="s">
        <v>284</v>
      </c>
      <c r="B2719" s="1" t="s">
        <v>3798</v>
      </c>
      <c r="C2719" s="1" t="s">
        <v>69</v>
      </c>
      <c r="D2719" s="1" t="s">
        <v>1953</v>
      </c>
      <c r="E2719" s="1" t="s">
        <v>585</v>
      </c>
      <c r="F2719" s="1" t="s">
        <v>3800</v>
      </c>
      <c r="G2719" s="1" t="s">
        <v>27</v>
      </c>
      <c r="H2719" s="1" t="s">
        <v>494</v>
      </c>
      <c r="I2719" s="1" t="s">
        <v>508</v>
      </c>
      <c r="J2719" s="1" t="s">
        <v>14</v>
      </c>
      <c r="K2719" s="1" t="s">
        <v>14</v>
      </c>
      <c r="L2719" s="1" t="s">
        <v>509</v>
      </c>
      <c r="M2719" s="1" t="s">
        <v>509</v>
      </c>
      <c r="N2719" s="1" t="s">
        <v>14</v>
      </c>
      <c r="O2719" s="1" t="s">
        <v>14</v>
      </c>
      <c r="P2719" s="1" t="s">
        <v>14</v>
      </c>
      <c r="Q2719" s="1" t="s">
        <v>14</v>
      </c>
    </row>
    <row r="2720" spans="1:17" x14ac:dyDescent="0.25">
      <c r="A2720" s="1" t="s">
        <v>284</v>
      </c>
      <c r="B2720" s="1" t="s">
        <v>3801</v>
      </c>
      <c r="C2720" s="1" t="s">
        <v>71</v>
      </c>
      <c r="D2720" s="1" t="s">
        <v>12</v>
      </c>
      <c r="E2720" s="1" t="s">
        <v>502</v>
      </c>
      <c r="F2720" s="1" t="s">
        <v>14</v>
      </c>
      <c r="G2720" s="1" t="s">
        <v>14</v>
      </c>
      <c r="H2720" s="1" t="s">
        <v>14</v>
      </c>
      <c r="I2720" s="1" t="s">
        <v>14</v>
      </c>
      <c r="J2720" s="1" t="s">
        <v>14</v>
      </c>
      <c r="K2720" s="1" t="s">
        <v>14</v>
      </c>
      <c r="L2720" s="1" t="s">
        <v>14</v>
      </c>
      <c r="M2720" s="1" t="s">
        <v>14</v>
      </c>
      <c r="N2720" s="1" t="s">
        <v>14</v>
      </c>
      <c r="O2720" s="1" t="s">
        <v>14</v>
      </c>
      <c r="P2720" s="1" t="s">
        <v>14</v>
      </c>
      <c r="Q2720" s="1" t="s">
        <v>14</v>
      </c>
    </row>
    <row r="2721" spans="1:17" x14ac:dyDescent="0.25">
      <c r="A2721" s="1" t="s">
        <v>284</v>
      </c>
      <c r="B2721" s="1" t="s">
        <v>3802</v>
      </c>
      <c r="C2721" s="1" t="s">
        <v>73</v>
      </c>
      <c r="D2721" s="1" t="s">
        <v>18</v>
      </c>
      <c r="E2721" s="1" t="s">
        <v>497</v>
      </c>
      <c r="F2721" s="1" t="s">
        <v>3803</v>
      </c>
      <c r="G2721" s="1" t="s">
        <v>14</v>
      </c>
      <c r="H2721" s="1" t="s">
        <v>494</v>
      </c>
      <c r="I2721" s="1" t="s">
        <v>505</v>
      </c>
      <c r="J2721" s="1" t="s">
        <v>252</v>
      </c>
      <c r="K2721" s="1" t="s">
        <v>14</v>
      </c>
      <c r="L2721" s="1" t="s">
        <v>14</v>
      </c>
      <c r="M2721" s="1" t="s">
        <v>14</v>
      </c>
      <c r="N2721" s="1" t="s">
        <v>14</v>
      </c>
      <c r="O2721" s="1" t="s">
        <v>14</v>
      </c>
      <c r="P2721" s="1" t="s">
        <v>14</v>
      </c>
      <c r="Q2721" s="1" t="s">
        <v>14</v>
      </c>
    </row>
    <row r="2722" spans="1:17" x14ac:dyDescent="0.25">
      <c r="A2722" s="1" t="s">
        <v>284</v>
      </c>
      <c r="B2722" s="1" t="s">
        <v>3804</v>
      </c>
      <c r="C2722" s="1" t="s">
        <v>75</v>
      </c>
      <c r="D2722" s="1" t="s">
        <v>18</v>
      </c>
      <c r="E2722" s="1" t="s">
        <v>497</v>
      </c>
      <c r="F2722" s="1" t="s">
        <v>3805</v>
      </c>
      <c r="G2722" s="1" t="s">
        <v>14</v>
      </c>
      <c r="H2722" s="1" t="s">
        <v>14</v>
      </c>
      <c r="I2722" s="1" t="s">
        <v>14</v>
      </c>
      <c r="J2722" s="1" t="s">
        <v>14</v>
      </c>
      <c r="K2722" s="1" t="s">
        <v>14</v>
      </c>
      <c r="L2722" s="1" t="s">
        <v>14</v>
      </c>
      <c r="M2722" s="1" t="s">
        <v>14</v>
      </c>
      <c r="N2722" s="1" t="s">
        <v>12</v>
      </c>
      <c r="O2722" s="1" t="s">
        <v>14</v>
      </c>
      <c r="P2722" s="1" t="s">
        <v>14</v>
      </c>
      <c r="Q2722" s="1" t="s">
        <v>14</v>
      </c>
    </row>
    <row r="2723" spans="1:17" x14ac:dyDescent="0.25">
      <c r="A2723" s="1" t="s">
        <v>284</v>
      </c>
      <c r="B2723" s="1" t="s">
        <v>3804</v>
      </c>
      <c r="C2723" s="1" t="s">
        <v>75</v>
      </c>
      <c r="D2723" s="1" t="s">
        <v>1953</v>
      </c>
      <c r="E2723" s="1" t="s">
        <v>249</v>
      </c>
      <c r="F2723" s="1" t="s">
        <v>3757</v>
      </c>
      <c r="G2723" s="1" t="s">
        <v>27</v>
      </c>
      <c r="H2723" s="1" t="s">
        <v>14</v>
      </c>
      <c r="I2723" s="1" t="s">
        <v>14</v>
      </c>
      <c r="J2723" s="1" t="s">
        <v>587</v>
      </c>
      <c r="K2723" s="1" t="s">
        <v>14</v>
      </c>
      <c r="L2723" s="1" t="s">
        <v>14</v>
      </c>
      <c r="M2723" s="1" t="s">
        <v>14</v>
      </c>
      <c r="N2723" s="1" t="s">
        <v>14</v>
      </c>
      <c r="O2723" s="1" t="s">
        <v>14</v>
      </c>
      <c r="P2723" s="1" t="s">
        <v>14</v>
      </c>
      <c r="Q2723" s="1" t="s">
        <v>14</v>
      </c>
    </row>
    <row r="2724" spans="1:17" x14ac:dyDescent="0.25">
      <c r="A2724" s="1" t="s">
        <v>284</v>
      </c>
      <c r="B2724" s="1" t="s">
        <v>3806</v>
      </c>
      <c r="C2724" s="1" t="s">
        <v>77</v>
      </c>
      <c r="D2724" s="1" t="s">
        <v>18</v>
      </c>
      <c r="E2724" s="1" t="s">
        <v>497</v>
      </c>
      <c r="F2724" s="1" t="s">
        <v>3636</v>
      </c>
      <c r="G2724" s="1" t="s">
        <v>14</v>
      </c>
      <c r="H2724" s="1" t="s">
        <v>14</v>
      </c>
      <c r="I2724" s="1" t="s">
        <v>14</v>
      </c>
      <c r="J2724" s="1" t="s">
        <v>14</v>
      </c>
      <c r="K2724" s="1" t="s">
        <v>14</v>
      </c>
      <c r="L2724" s="1" t="s">
        <v>14</v>
      </c>
      <c r="M2724" s="1" t="s">
        <v>14</v>
      </c>
      <c r="N2724" s="1" t="s">
        <v>12</v>
      </c>
      <c r="O2724" s="1" t="s">
        <v>14</v>
      </c>
      <c r="P2724" s="1" t="s">
        <v>14</v>
      </c>
      <c r="Q2724" s="1" t="s">
        <v>14</v>
      </c>
    </row>
    <row r="2725" spans="1:17" x14ac:dyDescent="0.25">
      <c r="A2725" s="1" t="s">
        <v>284</v>
      </c>
      <c r="B2725" s="1" t="s">
        <v>3806</v>
      </c>
      <c r="C2725" s="1" t="s">
        <v>77</v>
      </c>
      <c r="D2725" s="1" t="s">
        <v>1953</v>
      </c>
      <c r="E2725" s="1" t="s">
        <v>249</v>
      </c>
      <c r="F2725" s="1" t="s">
        <v>3577</v>
      </c>
      <c r="G2725" s="1" t="s">
        <v>27</v>
      </c>
      <c r="H2725" s="1" t="s">
        <v>14</v>
      </c>
      <c r="I2725" s="1" t="s">
        <v>14</v>
      </c>
      <c r="J2725" s="1" t="s">
        <v>587</v>
      </c>
      <c r="K2725" s="1" t="s">
        <v>14</v>
      </c>
      <c r="L2725" s="1" t="s">
        <v>14</v>
      </c>
      <c r="M2725" s="1" t="s">
        <v>14</v>
      </c>
      <c r="N2725" s="1" t="s">
        <v>14</v>
      </c>
      <c r="O2725" s="1" t="s">
        <v>14</v>
      </c>
      <c r="P2725" s="1" t="s">
        <v>14</v>
      </c>
      <c r="Q2725" s="1" t="s">
        <v>14</v>
      </c>
    </row>
    <row r="2726" spans="1:17" x14ac:dyDescent="0.25">
      <c r="A2726" s="1" t="s">
        <v>284</v>
      </c>
      <c r="B2726" s="1" t="s">
        <v>3807</v>
      </c>
      <c r="C2726" s="1" t="s">
        <v>79</v>
      </c>
      <c r="D2726" s="1" t="s">
        <v>18</v>
      </c>
      <c r="E2726" s="1" t="s">
        <v>497</v>
      </c>
      <c r="F2726" s="1" t="s">
        <v>3808</v>
      </c>
      <c r="G2726" s="1" t="s">
        <v>14</v>
      </c>
      <c r="H2726" s="1" t="s">
        <v>14</v>
      </c>
      <c r="I2726" s="1" t="s">
        <v>14</v>
      </c>
      <c r="J2726" s="1" t="s">
        <v>14</v>
      </c>
      <c r="K2726" s="1" t="s">
        <v>14</v>
      </c>
      <c r="L2726" s="1" t="s">
        <v>14</v>
      </c>
      <c r="M2726" s="1" t="s">
        <v>14</v>
      </c>
      <c r="N2726" s="1" t="s">
        <v>12</v>
      </c>
      <c r="O2726" s="1" t="s">
        <v>14</v>
      </c>
      <c r="P2726" s="1" t="s">
        <v>14</v>
      </c>
      <c r="Q2726" s="1" t="s">
        <v>14</v>
      </c>
    </row>
    <row r="2727" spans="1:17" x14ac:dyDescent="0.25">
      <c r="A2727" s="1" t="s">
        <v>284</v>
      </c>
      <c r="B2727" s="1" t="s">
        <v>3807</v>
      </c>
      <c r="C2727" s="1" t="s">
        <v>79</v>
      </c>
      <c r="D2727" s="1" t="s">
        <v>1953</v>
      </c>
      <c r="E2727" s="1" t="s">
        <v>249</v>
      </c>
      <c r="F2727" s="1" t="s">
        <v>355</v>
      </c>
      <c r="G2727" s="1" t="s">
        <v>27</v>
      </c>
      <c r="H2727" s="1" t="s">
        <v>14</v>
      </c>
      <c r="I2727" s="1" t="s">
        <v>14</v>
      </c>
      <c r="J2727" s="1" t="s">
        <v>587</v>
      </c>
      <c r="K2727" s="1" t="s">
        <v>14</v>
      </c>
      <c r="L2727" s="1" t="s">
        <v>14</v>
      </c>
      <c r="M2727" s="1" t="s">
        <v>14</v>
      </c>
      <c r="N2727" s="1" t="s">
        <v>14</v>
      </c>
      <c r="O2727" s="1" t="s">
        <v>14</v>
      </c>
      <c r="P2727" s="1" t="s">
        <v>14</v>
      </c>
      <c r="Q2727" s="1" t="s">
        <v>14</v>
      </c>
    </row>
    <row r="2728" spans="1:17" x14ac:dyDescent="0.25">
      <c r="A2728" s="1" t="s">
        <v>284</v>
      </c>
      <c r="B2728" s="1" t="s">
        <v>3809</v>
      </c>
      <c r="C2728" s="1" t="s">
        <v>81</v>
      </c>
      <c r="D2728" s="1" t="s">
        <v>18</v>
      </c>
      <c r="E2728" s="1" t="s">
        <v>497</v>
      </c>
      <c r="F2728" s="1" t="s">
        <v>3810</v>
      </c>
      <c r="G2728" s="1" t="s">
        <v>14</v>
      </c>
      <c r="H2728" s="1" t="s">
        <v>14</v>
      </c>
      <c r="I2728" s="1" t="s">
        <v>14</v>
      </c>
      <c r="J2728" s="1" t="s">
        <v>14</v>
      </c>
      <c r="K2728" s="1" t="s">
        <v>14</v>
      </c>
      <c r="L2728" s="1" t="s">
        <v>14</v>
      </c>
      <c r="M2728" s="1" t="s">
        <v>14</v>
      </c>
      <c r="N2728" s="1" t="s">
        <v>12</v>
      </c>
      <c r="O2728" s="1" t="s">
        <v>14</v>
      </c>
      <c r="P2728" s="1" t="s">
        <v>14</v>
      </c>
      <c r="Q2728" s="1" t="s">
        <v>14</v>
      </c>
    </row>
    <row r="2729" spans="1:17" x14ac:dyDescent="0.25">
      <c r="A2729" s="1" t="s">
        <v>284</v>
      </c>
      <c r="B2729" s="1" t="s">
        <v>3809</v>
      </c>
      <c r="C2729" s="1" t="s">
        <v>81</v>
      </c>
      <c r="D2729" s="1" t="s">
        <v>1953</v>
      </c>
      <c r="E2729" s="1" t="s">
        <v>249</v>
      </c>
      <c r="F2729" s="1" t="s">
        <v>3811</v>
      </c>
      <c r="G2729" s="1" t="s">
        <v>27</v>
      </c>
      <c r="H2729" s="1" t="s">
        <v>14</v>
      </c>
      <c r="I2729" s="1" t="s">
        <v>14</v>
      </c>
      <c r="J2729" s="1" t="s">
        <v>587</v>
      </c>
      <c r="K2729" s="1" t="s">
        <v>14</v>
      </c>
      <c r="L2729" s="1" t="s">
        <v>14</v>
      </c>
      <c r="M2729" s="1" t="s">
        <v>14</v>
      </c>
      <c r="N2729" s="1" t="s">
        <v>14</v>
      </c>
      <c r="O2729" s="1" t="s">
        <v>14</v>
      </c>
      <c r="P2729" s="1" t="s">
        <v>14</v>
      </c>
      <c r="Q2729" s="1" t="s">
        <v>14</v>
      </c>
    </row>
    <row r="2730" spans="1:17" x14ac:dyDescent="0.25">
      <c r="A2730" s="1" t="s">
        <v>284</v>
      </c>
      <c r="B2730" s="1" t="s">
        <v>3812</v>
      </c>
      <c r="C2730" s="1" t="s">
        <v>83</v>
      </c>
      <c r="D2730" s="1" t="s">
        <v>18</v>
      </c>
      <c r="E2730" s="1" t="s">
        <v>497</v>
      </c>
      <c r="F2730" s="1" t="s">
        <v>3813</v>
      </c>
      <c r="G2730" s="1" t="s">
        <v>14</v>
      </c>
      <c r="H2730" s="1" t="s">
        <v>494</v>
      </c>
      <c r="I2730" s="1" t="s">
        <v>508</v>
      </c>
      <c r="J2730" s="1" t="s">
        <v>14</v>
      </c>
      <c r="K2730" s="1" t="s">
        <v>14</v>
      </c>
      <c r="L2730" s="1" t="s">
        <v>509</v>
      </c>
      <c r="M2730" s="1" t="s">
        <v>509</v>
      </c>
      <c r="N2730" s="1" t="s">
        <v>12</v>
      </c>
      <c r="O2730" s="1" t="s">
        <v>14</v>
      </c>
      <c r="P2730" s="1" t="s">
        <v>14</v>
      </c>
      <c r="Q2730" s="1" t="s">
        <v>14</v>
      </c>
    </row>
    <row r="2731" spans="1:17" x14ac:dyDescent="0.25">
      <c r="A2731" s="1" t="s">
        <v>284</v>
      </c>
      <c r="B2731" s="1" t="s">
        <v>3812</v>
      </c>
      <c r="C2731" s="1" t="s">
        <v>83</v>
      </c>
      <c r="D2731" s="1" t="s">
        <v>1953</v>
      </c>
      <c r="E2731" s="1" t="s">
        <v>585</v>
      </c>
      <c r="F2731" s="1" t="s">
        <v>3814</v>
      </c>
      <c r="G2731" s="1" t="s">
        <v>27</v>
      </c>
      <c r="H2731" s="1" t="s">
        <v>494</v>
      </c>
      <c r="I2731" s="1" t="s">
        <v>508</v>
      </c>
      <c r="J2731" s="1" t="s">
        <v>14</v>
      </c>
      <c r="K2731" s="1" t="s">
        <v>14</v>
      </c>
      <c r="L2731" s="1" t="s">
        <v>509</v>
      </c>
      <c r="M2731" s="1" t="s">
        <v>509</v>
      </c>
      <c r="N2731" s="1" t="s">
        <v>14</v>
      </c>
      <c r="O2731" s="1" t="s">
        <v>14</v>
      </c>
      <c r="P2731" s="1" t="s">
        <v>14</v>
      </c>
      <c r="Q2731" s="1" t="s">
        <v>14</v>
      </c>
    </row>
    <row r="2732" spans="1:17" x14ac:dyDescent="0.25">
      <c r="A2732" s="1" t="s">
        <v>284</v>
      </c>
      <c r="B2732" s="1" t="s">
        <v>3815</v>
      </c>
      <c r="C2732" s="1" t="s">
        <v>85</v>
      </c>
      <c r="D2732" s="1" t="s">
        <v>12</v>
      </c>
      <c r="E2732" s="1" t="s">
        <v>502</v>
      </c>
      <c r="F2732" s="1" t="s">
        <v>14</v>
      </c>
      <c r="G2732" s="1" t="s">
        <v>14</v>
      </c>
      <c r="H2732" s="1" t="s">
        <v>14</v>
      </c>
      <c r="I2732" s="1" t="s">
        <v>14</v>
      </c>
      <c r="J2732" s="1" t="s">
        <v>14</v>
      </c>
      <c r="K2732" s="1" t="s">
        <v>14</v>
      </c>
      <c r="L2732" s="1" t="s">
        <v>14</v>
      </c>
      <c r="M2732" s="1" t="s">
        <v>14</v>
      </c>
      <c r="N2732" s="1" t="s">
        <v>14</v>
      </c>
      <c r="O2732" s="1" t="s">
        <v>14</v>
      </c>
      <c r="P2732" s="1" t="s">
        <v>14</v>
      </c>
      <c r="Q2732" s="1" t="s">
        <v>14</v>
      </c>
    </row>
    <row r="2733" spans="1:17" x14ac:dyDescent="0.25">
      <c r="A2733" s="1" t="s">
        <v>284</v>
      </c>
      <c r="B2733" s="1" t="s">
        <v>3816</v>
      </c>
      <c r="C2733" s="1" t="s">
        <v>87</v>
      </c>
      <c r="D2733" s="1" t="s">
        <v>18</v>
      </c>
      <c r="E2733" s="1" t="s">
        <v>497</v>
      </c>
      <c r="F2733" s="1" t="s">
        <v>3817</v>
      </c>
      <c r="G2733" s="1" t="s">
        <v>14</v>
      </c>
      <c r="H2733" s="1" t="s">
        <v>494</v>
      </c>
      <c r="I2733" s="1" t="s">
        <v>505</v>
      </c>
      <c r="J2733" s="1" t="s">
        <v>252</v>
      </c>
      <c r="K2733" s="1" t="s">
        <v>14</v>
      </c>
      <c r="L2733" s="1" t="s">
        <v>14</v>
      </c>
      <c r="M2733" s="1" t="s">
        <v>14</v>
      </c>
      <c r="N2733" s="1" t="s">
        <v>14</v>
      </c>
      <c r="O2733" s="1" t="s">
        <v>14</v>
      </c>
      <c r="P2733" s="1" t="s">
        <v>14</v>
      </c>
      <c r="Q2733" s="1" t="s">
        <v>14</v>
      </c>
    </row>
    <row r="2734" spans="1:17" x14ac:dyDescent="0.25">
      <c r="A2734" s="1" t="s">
        <v>284</v>
      </c>
      <c r="B2734" s="1" t="s">
        <v>3818</v>
      </c>
      <c r="C2734" s="1" t="s">
        <v>103</v>
      </c>
      <c r="D2734" s="1" t="s">
        <v>18</v>
      </c>
      <c r="E2734" s="1" t="s">
        <v>497</v>
      </c>
      <c r="F2734" s="1" t="s">
        <v>3819</v>
      </c>
      <c r="G2734" s="1" t="s">
        <v>14</v>
      </c>
      <c r="H2734" s="1" t="s">
        <v>14</v>
      </c>
      <c r="I2734" s="1" t="s">
        <v>14</v>
      </c>
      <c r="J2734" s="1" t="s">
        <v>14</v>
      </c>
      <c r="K2734" s="1" t="s">
        <v>14</v>
      </c>
      <c r="L2734" s="1" t="s">
        <v>14</v>
      </c>
      <c r="M2734" s="1" t="s">
        <v>14</v>
      </c>
      <c r="N2734" s="1" t="s">
        <v>12</v>
      </c>
      <c r="O2734" s="1" t="s">
        <v>14</v>
      </c>
      <c r="P2734" s="1" t="s">
        <v>14</v>
      </c>
      <c r="Q2734" s="1" t="s">
        <v>14</v>
      </c>
    </row>
    <row r="2735" spans="1:17" x14ac:dyDescent="0.25">
      <c r="A2735" s="1" t="s">
        <v>284</v>
      </c>
      <c r="B2735" s="1" t="s">
        <v>3818</v>
      </c>
      <c r="C2735" s="1" t="s">
        <v>103</v>
      </c>
      <c r="D2735" s="1" t="s">
        <v>1953</v>
      </c>
      <c r="E2735" s="1" t="s">
        <v>249</v>
      </c>
      <c r="F2735" s="1" t="s">
        <v>3760</v>
      </c>
      <c r="G2735" s="1" t="s">
        <v>27</v>
      </c>
      <c r="H2735" s="1" t="s">
        <v>14</v>
      </c>
      <c r="I2735" s="1" t="s">
        <v>14</v>
      </c>
      <c r="J2735" s="1" t="s">
        <v>587</v>
      </c>
      <c r="K2735" s="1" t="s">
        <v>14</v>
      </c>
      <c r="L2735" s="1" t="s">
        <v>14</v>
      </c>
      <c r="M2735" s="1" t="s">
        <v>14</v>
      </c>
      <c r="N2735" s="1" t="s">
        <v>14</v>
      </c>
      <c r="O2735" s="1" t="s">
        <v>14</v>
      </c>
      <c r="P2735" s="1" t="s">
        <v>14</v>
      </c>
      <c r="Q2735" s="1" t="s">
        <v>14</v>
      </c>
    </row>
    <row r="2736" spans="1:17" x14ac:dyDescent="0.25">
      <c r="A2736" s="1" t="s">
        <v>284</v>
      </c>
      <c r="B2736" s="1" t="s">
        <v>3820</v>
      </c>
      <c r="C2736" s="1" t="s">
        <v>105</v>
      </c>
      <c r="D2736" s="1" t="s">
        <v>12</v>
      </c>
      <c r="E2736" s="1" t="s">
        <v>502</v>
      </c>
      <c r="F2736" s="1" t="s">
        <v>14</v>
      </c>
      <c r="G2736" s="1" t="s">
        <v>14</v>
      </c>
      <c r="H2736" s="1" t="s">
        <v>14</v>
      </c>
      <c r="I2736" s="1" t="s">
        <v>14</v>
      </c>
      <c r="J2736" s="1" t="s">
        <v>14</v>
      </c>
      <c r="K2736" s="1" t="s">
        <v>14</v>
      </c>
      <c r="L2736" s="1" t="s">
        <v>14</v>
      </c>
      <c r="M2736" s="1" t="s">
        <v>14</v>
      </c>
      <c r="N2736" s="1" t="s">
        <v>14</v>
      </c>
      <c r="O2736" s="1" t="s">
        <v>14</v>
      </c>
      <c r="P2736" s="1" t="s">
        <v>14</v>
      </c>
      <c r="Q2736" s="1" t="s">
        <v>14</v>
      </c>
    </row>
    <row r="2737" spans="1:17" x14ac:dyDescent="0.25">
      <c r="A2737" s="1" t="s">
        <v>284</v>
      </c>
      <c r="B2737" s="1" t="s">
        <v>3821</v>
      </c>
      <c r="C2737" s="1" t="s">
        <v>107</v>
      </c>
      <c r="D2737" s="1" t="s">
        <v>18</v>
      </c>
      <c r="E2737" s="1" t="s">
        <v>497</v>
      </c>
      <c r="F2737" s="1" t="s">
        <v>3822</v>
      </c>
      <c r="G2737" s="1" t="s">
        <v>14</v>
      </c>
      <c r="H2737" s="1" t="s">
        <v>494</v>
      </c>
      <c r="I2737" s="1" t="s">
        <v>505</v>
      </c>
      <c r="J2737" s="1" t="s">
        <v>252</v>
      </c>
      <c r="K2737" s="1" t="s">
        <v>14</v>
      </c>
      <c r="L2737" s="1" t="s">
        <v>14</v>
      </c>
      <c r="M2737" s="1" t="s">
        <v>14</v>
      </c>
      <c r="N2737" s="1" t="s">
        <v>14</v>
      </c>
      <c r="O2737" s="1" t="s">
        <v>14</v>
      </c>
      <c r="P2737" s="1" t="s">
        <v>14</v>
      </c>
      <c r="Q2737" s="1" t="s">
        <v>14</v>
      </c>
    </row>
    <row r="2738" spans="1:17" x14ac:dyDescent="0.25">
      <c r="A2738" s="1" t="s">
        <v>284</v>
      </c>
      <c r="B2738" s="1" t="s">
        <v>3823</v>
      </c>
      <c r="C2738" s="1" t="s">
        <v>109</v>
      </c>
      <c r="D2738" s="1" t="s">
        <v>18</v>
      </c>
      <c r="E2738" s="1" t="s">
        <v>497</v>
      </c>
      <c r="F2738" s="1" t="s">
        <v>3824</v>
      </c>
      <c r="G2738" s="1" t="s">
        <v>14</v>
      </c>
      <c r="H2738" s="1" t="s">
        <v>14</v>
      </c>
      <c r="I2738" s="1" t="s">
        <v>14</v>
      </c>
      <c r="J2738" s="1" t="s">
        <v>14</v>
      </c>
      <c r="K2738" s="1" t="s">
        <v>14</v>
      </c>
      <c r="L2738" s="1" t="s">
        <v>14</v>
      </c>
      <c r="M2738" s="1" t="s">
        <v>14</v>
      </c>
      <c r="N2738" s="1" t="s">
        <v>12</v>
      </c>
      <c r="O2738" s="1" t="s">
        <v>14</v>
      </c>
      <c r="P2738" s="1" t="s">
        <v>14</v>
      </c>
      <c r="Q2738" s="1" t="s">
        <v>14</v>
      </c>
    </row>
    <row r="2739" spans="1:17" x14ac:dyDescent="0.25">
      <c r="A2739" s="1" t="s">
        <v>284</v>
      </c>
      <c r="B2739" s="1" t="s">
        <v>3823</v>
      </c>
      <c r="C2739" s="1" t="s">
        <v>109</v>
      </c>
      <c r="D2739" s="1" t="s">
        <v>1953</v>
      </c>
      <c r="E2739" s="1" t="s">
        <v>249</v>
      </c>
      <c r="F2739" s="1" t="s">
        <v>3588</v>
      </c>
      <c r="G2739" s="1" t="s">
        <v>27</v>
      </c>
      <c r="H2739" s="1" t="s">
        <v>14</v>
      </c>
      <c r="I2739" s="1" t="s">
        <v>14</v>
      </c>
      <c r="J2739" s="1" t="s">
        <v>587</v>
      </c>
      <c r="K2739" s="1" t="s">
        <v>14</v>
      </c>
      <c r="L2739" s="1" t="s">
        <v>14</v>
      </c>
      <c r="M2739" s="1" t="s">
        <v>14</v>
      </c>
      <c r="N2739" s="1" t="s">
        <v>14</v>
      </c>
      <c r="O2739" s="1" t="s">
        <v>14</v>
      </c>
      <c r="P2739" s="1" t="s">
        <v>14</v>
      </c>
      <c r="Q2739" s="1" t="s">
        <v>14</v>
      </c>
    </row>
    <row r="2740" spans="1:17" x14ac:dyDescent="0.25">
      <c r="A2740" s="1" t="s">
        <v>284</v>
      </c>
      <c r="B2740" s="1" t="s">
        <v>3825</v>
      </c>
      <c r="C2740" s="1" t="s">
        <v>111</v>
      </c>
      <c r="D2740" s="1" t="s">
        <v>18</v>
      </c>
      <c r="E2740" s="1" t="s">
        <v>497</v>
      </c>
      <c r="F2740" s="1" t="s">
        <v>3826</v>
      </c>
      <c r="G2740" s="1" t="s">
        <v>14</v>
      </c>
      <c r="H2740" s="1" t="s">
        <v>14</v>
      </c>
      <c r="I2740" s="1" t="s">
        <v>14</v>
      </c>
      <c r="J2740" s="1" t="s">
        <v>14</v>
      </c>
      <c r="K2740" s="1" t="s">
        <v>14</v>
      </c>
      <c r="L2740" s="1" t="s">
        <v>14</v>
      </c>
      <c r="M2740" s="1" t="s">
        <v>14</v>
      </c>
      <c r="N2740" s="1" t="s">
        <v>12</v>
      </c>
      <c r="O2740" s="1" t="s">
        <v>14</v>
      </c>
      <c r="P2740" s="1" t="s">
        <v>14</v>
      </c>
      <c r="Q2740" s="1" t="s">
        <v>14</v>
      </c>
    </row>
    <row r="2741" spans="1:17" x14ac:dyDescent="0.25">
      <c r="A2741" s="1" t="s">
        <v>284</v>
      </c>
      <c r="B2741" s="1" t="s">
        <v>3825</v>
      </c>
      <c r="C2741" s="1" t="s">
        <v>111</v>
      </c>
      <c r="D2741" s="1" t="s">
        <v>1953</v>
      </c>
      <c r="E2741" s="1" t="s">
        <v>249</v>
      </c>
      <c r="F2741" s="1" t="s">
        <v>3784</v>
      </c>
      <c r="G2741" s="1" t="s">
        <v>27</v>
      </c>
      <c r="H2741" s="1" t="s">
        <v>14</v>
      </c>
      <c r="I2741" s="1" t="s">
        <v>14</v>
      </c>
      <c r="J2741" s="1" t="s">
        <v>587</v>
      </c>
      <c r="K2741" s="1" t="s">
        <v>14</v>
      </c>
      <c r="L2741" s="1" t="s">
        <v>14</v>
      </c>
      <c r="M2741" s="1" t="s">
        <v>14</v>
      </c>
      <c r="N2741" s="1" t="s">
        <v>14</v>
      </c>
      <c r="O2741" s="1" t="s">
        <v>14</v>
      </c>
      <c r="P2741" s="1" t="s">
        <v>14</v>
      </c>
      <c r="Q2741" s="1" t="s">
        <v>14</v>
      </c>
    </row>
    <row r="2742" spans="1:17" x14ac:dyDescent="0.25">
      <c r="A2742" s="1" t="s">
        <v>284</v>
      </c>
      <c r="B2742" s="1" t="s">
        <v>3827</v>
      </c>
      <c r="C2742" s="1" t="s">
        <v>116</v>
      </c>
      <c r="D2742" s="1" t="s">
        <v>18</v>
      </c>
      <c r="E2742" s="1" t="s">
        <v>497</v>
      </c>
      <c r="F2742" s="1" t="s">
        <v>3828</v>
      </c>
      <c r="G2742" s="1" t="s">
        <v>14</v>
      </c>
      <c r="H2742" s="1" t="s">
        <v>494</v>
      </c>
      <c r="I2742" s="1" t="s">
        <v>508</v>
      </c>
      <c r="J2742" s="1" t="s">
        <v>14</v>
      </c>
      <c r="K2742" s="1" t="s">
        <v>14</v>
      </c>
      <c r="L2742" s="1" t="s">
        <v>509</v>
      </c>
      <c r="M2742" s="1" t="s">
        <v>509</v>
      </c>
      <c r="N2742" s="1" t="s">
        <v>12</v>
      </c>
      <c r="O2742" s="1" t="s">
        <v>14</v>
      </c>
      <c r="P2742" s="1" t="s">
        <v>14</v>
      </c>
      <c r="Q2742" s="1" t="s">
        <v>14</v>
      </c>
    </row>
    <row r="2743" spans="1:17" x14ac:dyDescent="0.25">
      <c r="A2743" s="1" t="s">
        <v>284</v>
      </c>
      <c r="B2743" s="1" t="s">
        <v>3827</v>
      </c>
      <c r="C2743" s="1" t="s">
        <v>116</v>
      </c>
      <c r="D2743" s="1" t="s">
        <v>1953</v>
      </c>
      <c r="E2743" s="1" t="s">
        <v>585</v>
      </c>
      <c r="F2743" s="1" t="s">
        <v>3829</v>
      </c>
      <c r="G2743" s="1" t="s">
        <v>27</v>
      </c>
      <c r="H2743" s="1" t="s">
        <v>494</v>
      </c>
      <c r="I2743" s="1" t="s">
        <v>508</v>
      </c>
      <c r="J2743" s="1" t="s">
        <v>14</v>
      </c>
      <c r="K2743" s="1" t="s">
        <v>14</v>
      </c>
      <c r="L2743" s="1" t="s">
        <v>509</v>
      </c>
      <c r="M2743" s="1" t="s">
        <v>509</v>
      </c>
      <c r="N2743" s="1" t="s">
        <v>14</v>
      </c>
      <c r="O2743" s="1" t="s">
        <v>14</v>
      </c>
      <c r="P2743" s="1" t="s">
        <v>14</v>
      </c>
      <c r="Q2743" s="1" t="s">
        <v>14</v>
      </c>
    </row>
    <row r="2744" spans="1:17" x14ac:dyDescent="0.25">
      <c r="A2744" s="1" t="s">
        <v>284</v>
      </c>
      <c r="B2744" s="1" t="s">
        <v>3830</v>
      </c>
      <c r="C2744" s="1" t="s">
        <v>119</v>
      </c>
      <c r="D2744" s="1" t="s">
        <v>12</v>
      </c>
      <c r="E2744" s="1" t="s">
        <v>502</v>
      </c>
      <c r="F2744" s="1" t="s">
        <v>14</v>
      </c>
      <c r="G2744" s="1" t="s">
        <v>14</v>
      </c>
      <c r="H2744" s="1" t="s">
        <v>14</v>
      </c>
      <c r="I2744" s="1" t="s">
        <v>14</v>
      </c>
      <c r="J2744" s="1" t="s">
        <v>14</v>
      </c>
      <c r="K2744" s="1" t="s">
        <v>14</v>
      </c>
      <c r="L2744" s="1" t="s">
        <v>14</v>
      </c>
      <c r="M2744" s="1" t="s">
        <v>14</v>
      </c>
      <c r="N2744" s="1" t="s">
        <v>14</v>
      </c>
      <c r="O2744" s="1" t="s">
        <v>14</v>
      </c>
      <c r="P2744" s="1" t="s">
        <v>14</v>
      </c>
      <c r="Q2744" s="1" t="s">
        <v>14</v>
      </c>
    </row>
    <row r="2745" spans="1:17" x14ac:dyDescent="0.25">
      <c r="A2745" s="1" t="s">
        <v>284</v>
      </c>
      <c r="B2745" s="1" t="s">
        <v>3831</v>
      </c>
      <c r="C2745" s="1" t="s">
        <v>122</v>
      </c>
      <c r="D2745" s="1" t="s">
        <v>18</v>
      </c>
      <c r="E2745" s="1" t="s">
        <v>497</v>
      </c>
      <c r="F2745" s="1" t="s">
        <v>3832</v>
      </c>
      <c r="G2745" s="1" t="s">
        <v>14</v>
      </c>
      <c r="H2745" s="1" t="s">
        <v>494</v>
      </c>
      <c r="I2745" s="1" t="s">
        <v>505</v>
      </c>
      <c r="J2745" s="1" t="s">
        <v>252</v>
      </c>
      <c r="K2745" s="1" t="s">
        <v>14</v>
      </c>
      <c r="L2745" s="1" t="s">
        <v>14</v>
      </c>
      <c r="M2745" s="1" t="s">
        <v>14</v>
      </c>
      <c r="N2745" s="1" t="s">
        <v>14</v>
      </c>
      <c r="O2745" s="1" t="s">
        <v>14</v>
      </c>
      <c r="P2745" s="1" t="s">
        <v>14</v>
      </c>
      <c r="Q2745" s="1" t="s">
        <v>14</v>
      </c>
    </row>
    <row r="2746" spans="1:17" x14ac:dyDescent="0.25">
      <c r="A2746" s="1" t="s">
        <v>284</v>
      </c>
      <c r="B2746" s="1" t="s">
        <v>3833</v>
      </c>
      <c r="C2746" s="1" t="s">
        <v>125</v>
      </c>
      <c r="D2746" s="1" t="s">
        <v>18</v>
      </c>
      <c r="E2746" s="1" t="s">
        <v>497</v>
      </c>
      <c r="F2746" s="1" t="s">
        <v>3834</v>
      </c>
      <c r="G2746" s="1" t="s">
        <v>14</v>
      </c>
      <c r="H2746" s="1" t="s">
        <v>14</v>
      </c>
      <c r="I2746" s="1" t="s">
        <v>14</v>
      </c>
      <c r="J2746" s="1" t="s">
        <v>14</v>
      </c>
      <c r="K2746" s="1" t="s">
        <v>14</v>
      </c>
      <c r="L2746" s="1" t="s">
        <v>14</v>
      </c>
      <c r="M2746" s="1" t="s">
        <v>14</v>
      </c>
      <c r="N2746" s="1" t="s">
        <v>12</v>
      </c>
      <c r="O2746" s="1" t="s">
        <v>14</v>
      </c>
      <c r="P2746" s="1" t="s">
        <v>14</v>
      </c>
      <c r="Q2746" s="1" t="s">
        <v>14</v>
      </c>
    </row>
    <row r="2747" spans="1:17" x14ac:dyDescent="0.25">
      <c r="A2747" s="1" t="s">
        <v>284</v>
      </c>
      <c r="B2747" s="1" t="s">
        <v>3833</v>
      </c>
      <c r="C2747" s="1" t="s">
        <v>125</v>
      </c>
      <c r="D2747" s="1" t="s">
        <v>1953</v>
      </c>
      <c r="E2747" s="1" t="s">
        <v>249</v>
      </c>
      <c r="F2747" s="1" t="s">
        <v>3835</v>
      </c>
      <c r="G2747" s="1" t="s">
        <v>27</v>
      </c>
      <c r="H2747" s="1" t="s">
        <v>14</v>
      </c>
      <c r="I2747" s="1" t="s">
        <v>14</v>
      </c>
      <c r="J2747" s="1" t="s">
        <v>587</v>
      </c>
      <c r="K2747" s="1" t="s">
        <v>14</v>
      </c>
      <c r="L2747" s="1" t="s">
        <v>14</v>
      </c>
      <c r="M2747" s="1" t="s">
        <v>14</v>
      </c>
      <c r="N2747" s="1" t="s">
        <v>14</v>
      </c>
      <c r="O2747" s="1" t="s">
        <v>14</v>
      </c>
      <c r="P2747" s="1" t="s">
        <v>14</v>
      </c>
      <c r="Q2747" s="1" t="s">
        <v>14</v>
      </c>
    </row>
    <row r="2748" spans="1:17" x14ac:dyDescent="0.25">
      <c r="A2748" s="1" t="s">
        <v>284</v>
      </c>
      <c r="B2748" s="1" t="s">
        <v>3836</v>
      </c>
      <c r="C2748" s="1" t="s">
        <v>128</v>
      </c>
      <c r="D2748" s="1" t="s">
        <v>18</v>
      </c>
      <c r="E2748" s="1" t="s">
        <v>497</v>
      </c>
      <c r="F2748" s="1" t="s">
        <v>3837</v>
      </c>
      <c r="G2748" s="1" t="s">
        <v>14</v>
      </c>
      <c r="H2748" s="1" t="s">
        <v>14</v>
      </c>
      <c r="I2748" s="1" t="s">
        <v>14</v>
      </c>
      <c r="J2748" s="1" t="s">
        <v>14</v>
      </c>
      <c r="K2748" s="1" t="s">
        <v>14</v>
      </c>
      <c r="L2748" s="1" t="s">
        <v>14</v>
      </c>
      <c r="M2748" s="1" t="s">
        <v>14</v>
      </c>
      <c r="N2748" s="1" t="s">
        <v>12</v>
      </c>
      <c r="O2748" s="1" t="s">
        <v>14</v>
      </c>
      <c r="P2748" s="1" t="s">
        <v>14</v>
      </c>
      <c r="Q2748" s="1" t="s">
        <v>14</v>
      </c>
    </row>
    <row r="2749" spans="1:17" x14ac:dyDescent="0.25">
      <c r="A2749" s="1" t="s">
        <v>284</v>
      </c>
      <c r="B2749" s="1" t="s">
        <v>3836</v>
      </c>
      <c r="C2749" s="1" t="s">
        <v>128</v>
      </c>
      <c r="D2749" s="1" t="s">
        <v>1953</v>
      </c>
      <c r="E2749" s="1" t="s">
        <v>249</v>
      </c>
      <c r="F2749" s="1" t="s">
        <v>13</v>
      </c>
      <c r="G2749" s="1" t="s">
        <v>27</v>
      </c>
      <c r="H2749" s="1" t="s">
        <v>14</v>
      </c>
      <c r="I2749" s="1" t="s">
        <v>14</v>
      </c>
      <c r="J2749" s="1" t="s">
        <v>587</v>
      </c>
      <c r="K2749" s="1" t="s">
        <v>14</v>
      </c>
      <c r="L2749" s="1" t="s">
        <v>14</v>
      </c>
      <c r="M2749" s="1" t="s">
        <v>14</v>
      </c>
      <c r="N2749" s="1" t="s">
        <v>14</v>
      </c>
      <c r="O2749" s="1" t="s">
        <v>14</v>
      </c>
      <c r="P2749" s="1" t="s">
        <v>14</v>
      </c>
      <c r="Q2749" s="1" t="s">
        <v>14</v>
      </c>
    </row>
    <row r="2750" spans="1:17" x14ac:dyDescent="0.25">
      <c r="A2750" s="1" t="s">
        <v>284</v>
      </c>
      <c r="B2750" s="1" t="s">
        <v>3838</v>
      </c>
      <c r="C2750" s="1" t="s">
        <v>131</v>
      </c>
      <c r="D2750" s="1" t="s">
        <v>12</v>
      </c>
      <c r="E2750" s="1" t="s">
        <v>502</v>
      </c>
      <c r="F2750" s="1" t="s">
        <v>14</v>
      </c>
      <c r="G2750" s="1" t="s">
        <v>14</v>
      </c>
      <c r="H2750" s="1" t="s">
        <v>14</v>
      </c>
      <c r="I2750" s="1" t="s">
        <v>14</v>
      </c>
      <c r="J2750" s="1" t="s">
        <v>14</v>
      </c>
      <c r="K2750" s="1" t="s">
        <v>14</v>
      </c>
      <c r="L2750" s="1" t="s">
        <v>14</v>
      </c>
      <c r="M2750" s="1" t="s">
        <v>14</v>
      </c>
      <c r="N2750" s="1" t="s">
        <v>14</v>
      </c>
      <c r="O2750" s="1" t="s">
        <v>14</v>
      </c>
      <c r="P2750" s="1" t="s">
        <v>14</v>
      </c>
      <c r="Q2750" s="1" t="s">
        <v>14</v>
      </c>
    </row>
    <row r="2751" spans="1:17" x14ac:dyDescent="0.25">
      <c r="A2751" s="1" t="s">
        <v>284</v>
      </c>
      <c r="B2751" s="1" t="s">
        <v>3839</v>
      </c>
      <c r="C2751" s="1" t="s">
        <v>134</v>
      </c>
      <c r="D2751" s="1" t="s">
        <v>18</v>
      </c>
      <c r="E2751" s="1" t="s">
        <v>497</v>
      </c>
      <c r="F2751" s="1" t="s">
        <v>3840</v>
      </c>
      <c r="G2751" s="1" t="s">
        <v>14</v>
      </c>
      <c r="H2751" s="1" t="s">
        <v>494</v>
      </c>
      <c r="I2751" s="1" t="s">
        <v>505</v>
      </c>
      <c r="J2751" s="1" t="s">
        <v>252</v>
      </c>
      <c r="K2751" s="1" t="s">
        <v>14</v>
      </c>
      <c r="L2751" s="1" t="s">
        <v>14</v>
      </c>
      <c r="M2751" s="1" t="s">
        <v>14</v>
      </c>
      <c r="N2751" s="1" t="s">
        <v>14</v>
      </c>
      <c r="O2751" s="1" t="s">
        <v>14</v>
      </c>
      <c r="P2751" s="1" t="s">
        <v>14</v>
      </c>
      <c r="Q2751" s="1" t="s">
        <v>14</v>
      </c>
    </row>
    <row r="2752" spans="1:17" x14ac:dyDescent="0.25">
      <c r="A2752" s="1" t="s">
        <v>284</v>
      </c>
      <c r="B2752" s="1" t="s">
        <v>3841</v>
      </c>
      <c r="C2752" s="1" t="s">
        <v>137</v>
      </c>
      <c r="D2752" s="1" t="s">
        <v>18</v>
      </c>
      <c r="E2752" s="1" t="s">
        <v>497</v>
      </c>
      <c r="F2752" s="1" t="s">
        <v>3842</v>
      </c>
      <c r="G2752" s="1" t="s">
        <v>14</v>
      </c>
      <c r="H2752" s="1" t="s">
        <v>14</v>
      </c>
      <c r="I2752" s="1" t="s">
        <v>14</v>
      </c>
      <c r="J2752" s="1" t="s">
        <v>14</v>
      </c>
      <c r="K2752" s="1" t="s">
        <v>14</v>
      </c>
      <c r="L2752" s="1" t="s">
        <v>14</v>
      </c>
      <c r="M2752" s="1" t="s">
        <v>14</v>
      </c>
      <c r="N2752" s="1" t="s">
        <v>12</v>
      </c>
      <c r="O2752" s="1" t="s">
        <v>14</v>
      </c>
      <c r="P2752" s="1" t="s">
        <v>14</v>
      </c>
      <c r="Q2752" s="1" t="s">
        <v>14</v>
      </c>
    </row>
    <row r="2753" spans="1:17" x14ac:dyDescent="0.25">
      <c r="A2753" s="1" t="s">
        <v>284</v>
      </c>
      <c r="B2753" s="1" t="s">
        <v>3841</v>
      </c>
      <c r="C2753" s="1" t="s">
        <v>137</v>
      </c>
      <c r="D2753" s="1" t="s">
        <v>1953</v>
      </c>
      <c r="E2753" s="1" t="s">
        <v>249</v>
      </c>
      <c r="F2753" s="1" t="s">
        <v>3811</v>
      </c>
      <c r="G2753" s="1" t="s">
        <v>27</v>
      </c>
      <c r="H2753" s="1" t="s">
        <v>14</v>
      </c>
      <c r="I2753" s="1" t="s">
        <v>14</v>
      </c>
      <c r="J2753" s="1" t="s">
        <v>587</v>
      </c>
      <c r="K2753" s="1" t="s">
        <v>14</v>
      </c>
      <c r="L2753" s="1" t="s">
        <v>14</v>
      </c>
      <c r="M2753" s="1" t="s">
        <v>14</v>
      </c>
      <c r="N2753" s="1" t="s">
        <v>14</v>
      </c>
      <c r="O2753" s="1" t="s">
        <v>14</v>
      </c>
      <c r="P2753" s="1" t="s">
        <v>14</v>
      </c>
      <c r="Q2753" s="1" t="s">
        <v>14</v>
      </c>
    </row>
    <row r="2754" spans="1:17" x14ac:dyDescent="0.25">
      <c r="A2754" s="1" t="s">
        <v>284</v>
      </c>
      <c r="B2754" s="1" t="s">
        <v>3843</v>
      </c>
      <c r="C2754" s="1" t="s">
        <v>140</v>
      </c>
      <c r="D2754" s="1" t="s">
        <v>18</v>
      </c>
      <c r="E2754" s="1" t="s">
        <v>497</v>
      </c>
      <c r="F2754" s="1" t="s">
        <v>3844</v>
      </c>
      <c r="G2754" s="1" t="s">
        <v>14</v>
      </c>
      <c r="H2754" s="1" t="s">
        <v>14</v>
      </c>
      <c r="I2754" s="1" t="s">
        <v>14</v>
      </c>
      <c r="J2754" s="1" t="s">
        <v>14</v>
      </c>
      <c r="K2754" s="1" t="s">
        <v>14</v>
      </c>
      <c r="L2754" s="1" t="s">
        <v>14</v>
      </c>
      <c r="M2754" s="1" t="s">
        <v>14</v>
      </c>
      <c r="N2754" s="1" t="s">
        <v>12</v>
      </c>
      <c r="O2754" s="1" t="s">
        <v>14</v>
      </c>
      <c r="P2754" s="1" t="s">
        <v>14</v>
      </c>
      <c r="Q2754" s="1" t="s">
        <v>14</v>
      </c>
    </row>
    <row r="2755" spans="1:17" x14ac:dyDescent="0.25">
      <c r="A2755" s="1" t="s">
        <v>284</v>
      </c>
      <c r="B2755" s="1" t="s">
        <v>3843</v>
      </c>
      <c r="C2755" s="1" t="s">
        <v>140</v>
      </c>
      <c r="D2755" s="1" t="s">
        <v>1953</v>
      </c>
      <c r="E2755" s="1" t="s">
        <v>249</v>
      </c>
      <c r="F2755" s="1" t="s">
        <v>3789</v>
      </c>
      <c r="G2755" s="1" t="s">
        <v>27</v>
      </c>
      <c r="H2755" s="1" t="s">
        <v>14</v>
      </c>
      <c r="I2755" s="1" t="s">
        <v>14</v>
      </c>
      <c r="J2755" s="1" t="s">
        <v>587</v>
      </c>
      <c r="K2755" s="1" t="s">
        <v>14</v>
      </c>
      <c r="L2755" s="1" t="s">
        <v>14</v>
      </c>
      <c r="M2755" s="1" t="s">
        <v>14</v>
      </c>
      <c r="N2755" s="1" t="s">
        <v>14</v>
      </c>
      <c r="O2755" s="1" t="s">
        <v>14</v>
      </c>
      <c r="P2755" s="1" t="s">
        <v>14</v>
      </c>
      <c r="Q2755" s="1" t="s">
        <v>14</v>
      </c>
    </row>
    <row r="2756" spans="1:17" x14ac:dyDescent="0.25">
      <c r="A2756" s="1" t="s">
        <v>284</v>
      </c>
      <c r="B2756" s="1" t="s">
        <v>3845</v>
      </c>
      <c r="C2756" s="1" t="s">
        <v>143</v>
      </c>
      <c r="D2756" s="1" t="s">
        <v>18</v>
      </c>
      <c r="E2756" s="1" t="s">
        <v>497</v>
      </c>
      <c r="F2756" s="1" t="s">
        <v>3846</v>
      </c>
      <c r="G2756" s="1" t="s">
        <v>14</v>
      </c>
      <c r="H2756" s="1" t="s">
        <v>494</v>
      </c>
      <c r="I2756" s="1" t="s">
        <v>508</v>
      </c>
      <c r="J2756" s="1" t="s">
        <v>14</v>
      </c>
      <c r="K2756" s="1" t="s">
        <v>14</v>
      </c>
      <c r="L2756" s="1" t="s">
        <v>509</v>
      </c>
      <c r="M2756" s="1" t="s">
        <v>509</v>
      </c>
      <c r="N2756" s="1" t="s">
        <v>12</v>
      </c>
      <c r="O2756" s="1" t="s">
        <v>14</v>
      </c>
      <c r="P2756" s="1" t="s">
        <v>14</v>
      </c>
      <c r="Q2756" s="1" t="s">
        <v>14</v>
      </c>
    </row>
    <row r="2757" spans="1:17" x14ac:dyDescent="0.25">
      <c r="A2757" s="1" t="s">
        <v>284</v>
      </c>
      <c r="B2757" s="1" t="s">
        <v>3845</v>
      </c>
      <c r="C2757" s="1" t="s">
        <v>143</v>
      </c>
      <c r="D2757" s="1" t="s">
        <v>1953</v>
      </c>
      <c r="E2757" s="1" t="s">
        <v>585</v>
      </c>
      <c r="F2757" s="1" t="s">
        <v>3847</v>
      </c>
      <c r="G2757" s="1" t="s">
        <v>27</v>
      </c>
      <c r="H2757" s="1" t="s">
        <v>494</v>
      </c>
      <c r="I2757" s="1" t="s">
        <v>508</v>
      </c>
      <c r="J2757" s="1" t="s">
        <v>14</v>
      </c>
      <c r="K2757" s="1" t="s">
        <v>14</v>
      </c>
      <c r="L2757" s="1" t="s">
        <v>509</v>
      </c>
      <c r="M2757" s="1" t="s">
        <v>509</v>
      </c>
      <c r="N2757" s="1" t="s">
        <v>14</v>
      </c>
      <c r="O2757" s="1" t="s">
        <v>14</v>
      </c>
      <c r="P2757" s="1" t="s">
        <v>14</v>
      </c>
      <c r="Q2757" s="1" t="s">
        <v>14</v>
      </c>
    </row>
    <row r="2758" spans="1:17" x14ac:dyDescent="0.25">
      <c r="A2758" s="1" t="s">
        <v>284</v>
      </c>
      <c r="B2758" s="1" t="s">
        <v>3848</v>
      </c>
      <c r="C2758" s="1" t="s">
        <v>146</v>
      </c>
      <c r="D2758" s="1" t="s">
        <v>12</v>
      </c>
      <c r="E2758" s="1" t="s">
        <v>502</v>
      </c>
      <c r="F2758" s="1" t="s">
        <v>14</v>
      </c>
      <c r="G2758" s="1" t="s">
        <v>14</v>
      </c>
      <c r="H2758" s="1" t="s">
        <v>14</v>
      </c>
      <c r="I2758" s="1" t="s">
        <v>14</v>
      </c>
      <c r="J2758" s="1" t="s">
        <v>14</v>
      </c>
      <c r="K2758" s="1" t="s">
        <v>14</v>
      </c>
      <c r="L2758" s="1" t="s">
        <v>14</v>
      </c>
      <c r="M2758" s="1" t="s">
        <v>14</v>
      </c>
      <c r="N2758" s="1" t="s">
        <v>14</v>
      </c>
      <c r="O2758" s="1" t="s">
        <v>14</v>
      </c>
      <c r="P2758" s="1" t="s">
        <v>14</v>
      </c>
      <c r="Q2758" s="1" t="s">
        <v>14</v>
      </c>
    </row>
    <row r="2759" spans="1:17" x14ac:dyDescent="0.25">
      <c r="A2759" s="1" t="s">
        <v>284</v>
      </c>
      <c r="B2759" s="1" t="s">
        <v>3849</v>
      </c>
      <c r="C2759" s="1" t="s">
        <v>149</v>
      </c>
      <c r="D2759" s="1" t="s">
        <v>18</v>
      </c>
      <c r="E2759" s="1" t="s">
        <v>497</v>
      </c>
      <c r="F2759" s="1" t="s">
        <v>3850</v>
      </c>
      <c r="G2759" s="1" t="s">
        <v>14</v>
      </c>
      <c r="H2759" s="1" t="s">
        <v>494</v>
      </c>
      <c r="I2759" s="1" t="s">
        <v>505</v>
      </c>
      <c r="J2759" s="1" t="s">
        <v>252</v>
      </c>
      <c r="K2759" s="1" t="s">
        <v>14</v>
      </c>
      <c r="L2759" s="1" t="s">
        <v>14</v>
      </c>
      <c r="M2759" s="1" t="s">
        <v>14</v>
      </c>
      <c r="N2759" s="1" t="s">
        <v>14</v>
      </c>
      <c r="O2759" s="1" t="s">
        <v>14</v>
      </c>
      <c r="P2759" s="1" t="s">
        <v>14</v>
      </c>
      <c r="Q2759" s="1" t="s">
        <v>14</v>
      </c>
    </row>
    <row r="2760" spans="1:17" x14ac:dyDescent="0.25">
      <c r="A2760" s="1" t="s">
        <v>284</v>
      </c>
      <c r="B2760" s="1" t="s">
        <v>3851</v>
      </c>
      <c r="C2760" s="1" t="s">
        <v>152</v>
      </c>
      <c r="D2760" s="1" t="s">
        <v>18</v>
      </c>
      <c r="E2760" s="1" t="s">
        <v>497</v>
      </c>
      <c r="F2760" s="1" t="s">
        <v>3852</v>
      </c>
      <c r="G2760" s="1" t="s">
        <v>14</v>
      </c>
      <c r="H2760" s="1" t="s">
        <v>14</v>
      </c>
      <c r="I2760" s="1" t="s">
        <v>14</v>
      </c>
      <c r="J2760" s="1" t="s">
        <v>14</v>
      </c>
      <c r="K2760" s="1" t="s">
        <v>14</v>
      </c>
      <c r="L2760" s="1" t="s">
        <v>14</v>
      </c>
      <c r="M2760" s="1" t="s">
        <v>14</v>
      </c>
      <c r="N2760" s="1" t="s">
        <v>12</v>
      </c>
      <c r="O2760" s="1" t="s">
        <v>14</v>
      </c>
      <c r="P2760" s="1" t="s">
        <v>14</v>
      </c>
      <c r="Q2760" s="1" t="s">
        <v>14</v>
      </c>
    </row>
    <row r="2761" spans="1:17" x14ac:dyDescent="0.25">
      <c r="A2761" s="1" t="s">
        <v>284</v>
      </c>
      <c r="B2761" s="1" t="s">
        <v>3851</v>
      </c>
      <c r="C2761" s="1" t="s">
        <v>152</v>
      </c>
      <c r="D2761" s="1" t="s">
        <v>1953</v>
      </c>
      <c r="E2761" s="1" t="s">
        <v>249</v>
      </c>
      <c r="F2761" s="1" t="s">
        <v>3577</v>
      </c>
      <c r="G2761" s="1" t="s">
        <v>27</v>
      </c>
      <c r="H2761" s="1" t="s">
        <v>14</v>
      </c>
      <c r="I2761" s="1" t="s">
        <v>14</v>
      </c>
      <c r="J2761" s="1" t="s">
        <v>587</v>
      </c>
      <c r="K2761" s="1" t="s">
        <v>14</v>
      </c>
      <c r="L2761" s="1" t="s">
        <v>14</v>
      </c>
      <c r="M2761" s="1" t="s">
        <v>14</v>
      </c>
      <c r="N2761" s="1" t="s">
        <v>14</v>
      </c>
      <c r="O2761" s="1" t="s">
        <v>14</v>
      </c>
      <c r="P2761" s="1" t="s">
        <v>14</v>
      </c>
      <c r="Q2761" s="1" t="s">
        <v>14</v>
      </c>
    </row>
    <row r="2762" spans="1:17" x14ac:dyDescent="0.25">
      <c r="A2762" s="1" t="s">
        <v>284</v>
      </c>
      <c r="B2762" s="1" t="s">
        <v>3853</v>
      </c>
      <c r="C2762" s="1" t="s">
        <v>155</v>
      </c>
      <c r="D2762" s="1" t="s">
        <v>12</v>
      </c>
      <c r="E2762" s="1" t="s">
        <v>502</v>
      </c>
      <c r="F2762" s="1" t="s">
        <v>14</v>
      </c>
      <c r="G2762" s="1" t="s">
        <v>14</v>
      </c>
      <c r="H2762" s="1" t="s">
        <v>14</v>
      </c>
      <c r="I2762" s="1" t="s">
        <v>14</v>
      </c>
      <c r="J2762" s="1" t="s">
        <v>14</v>
      </c>
      <c r="K2762" s="1" t="s">
        <v>14</v>
      </c>
      <c r="L2762" s="1" t="s">
        <v>14</v>
      </c>
      <c r="M2762" s="1" t="s">
        <v>14</v>
      </c>
      <c r="N2762" s="1" t="s">
        <v>14</v>
      </c>
      <c r="O2762" s="1" t="s">
        <v>14</v>
      </c>
      <c r="P2762" s="1" t="s">
        <v>14</v>
      </c>
      <c r="Q2762" s="1" t="s">
        <v>14</v>
      </c>
    </row>
    <row r="2763" spans="1:17" x14ac:dyDescent="0.25">
      <c r="A2763" s="1" t="s">
        <v>284</v>
      </c>
      <c r="B2763" s="1" t="s">
        <v>3854</v>
      </c>
      <c r="C2763" s="1" t="s">
        <v>158</v>
      </c>
      <c r="D2763" s="1" t="s">
        <v>18</v>
      </c>
      <c r="E2763" s="1" t="s">
        <v>497</v>
      </c>
      <c r="F2763" s="1" t="s">
        <v>3855</v>
      </c>
      <c r="G2763" s="1" t="s">
        <v>14</v>
      </c>
      <c r="H2763" s="1" t="s">
        <v>494</v>
      </c>
      <c r="I2763" s="1" t="s">
        <v>508</v>
      </c>
      <c r="J2763" s="1" t="s">
        <v>14</v>
      </c>
      <c r="K2763" s="1" t="s">
        <v>14</v>
      </c>
      <c r="L2763" s="1" t="s">
        <v>509</v>
      </c>
      <c r="M2763" s="1" t="s">
        <v>509</v>
      </c>
      <c r="N2763" s="1" t="s">
        <v>12</v>
      </c>
      <c r="O2763" s="1" t="s">
        <v>14</v>
      </c>
      <c r="P2763" s="1" t="s">
        <v>14</v>
      </c>
      <c r="Q2763" s="1" t="s">
        <v>14</v>
      </c>
    </row>
    <row r="2764" spans="1:17" x14ac:dyDescent="0.25">
      <c r="A2764" s="1" t="s">
        <v>284</v>
      </c>
      <c r="B2764" s="1" t="s">
        <v>3854</v>
      </c>
      <c r="C2764" s="1" t="s">
        <v>158</v>
      </c>
      <c r="D2764" s="1" t="s">
        <v>1953</v>
      </c>
      <c r="E2764" s="1" t="s">
        <v>585</v>
      </c>
      <c r="F2764" s="1" t="s">
        <v>3856</v>
      </c>
      <c r="G2764" s="1" t="s">
        <v>27</v>
      </c>
      <c r="H2764" s="1" t="s">
        <v>494</v>
      </c>
      <c r="I2764" s="1" t="s">
        <v>508</v>
      </c>
      <c r="J2764" s="1" t="s">
        <v>14</v>
      </c>
      <c r="K2764" s="1" t="s">
        <v>14</v>
      </c>
      <c r="L2764" s="1" t="s">
        <v>509</v>
      </c>
      <c r="M2764" s="1" t="s">
        <v>509</v>
      </c>
      <c r="N2764" s="1" t="s">
        <v>14</v>
      </c>
      <c r="O2764" s="1" t="s">
        <v>14</v>
      </c>
      <c r="P2764" s="1" t="s">
        <v>14</v>
      </c>
      <c r="Q2764" s="1" t="s">
        <v>14</v>
      </c>
    </row>
    <row r="2765" spans="1:17" x14ac:dyDescent="0.25">
      <c r="A2765" s="1" t="s">
        <v>284</v>
      </c>
      <c r="B2765" s="1" t="s">
        <v>3857</v>
      </c>
      <c r="C2765" s="1" t="s">
        <v>161</v>
      </c>
      <c r="D2765" s="1" t="s">
        <v>12</v>
      </c>
      <c r="E2765" s="1" t="s">
        <v>502</v>
      </c>
      <c r="F2765" s="1" t="s">
        <v>14</v>
      </c>
      <c r="G2765" s="1" t="s">
        <v>14</v>
      </c>
      <c r="H2765" s="1" t="s">
        <v>14</v>
      </c>
      <c r="I2765" s="1" t="s">
        <v>14</v>
      </c>
      <c r="J2765" s="1" t="s">
        <v>14</v>
      </c>
      <c r="K2765" s="1" t="s">
        <v>14</v>
      </c>
      <c r="L2765" s="1" t="s">
        <v>14</v>
      </c>
      <c r="M2765" s="1" t="s">
        <v>14</v>
      </c>
      <c r="N2765" s="1" t="s">
        <v>14</v>
      </c>
      <c r="O2765" s="1" t="s">
        <v>14</v>
      </c>
      <c r="P2765" s="1" t="s">
        <v>14</v>
      </c>
      <c r="Q2765" s="1" t="s">
        <v>14</v>
      </c>
    </row>
    <row r="2766" spans="1:17" x14ac:dyDescent="0.25">
      <c r="A2766" s="1" t="s">
        <v>284</v>
      </c>
      <c r="B2766" s="1" t="s">
        <v>3858</v>
      </c>
      <c r="C2766" s="1" t="s">
        <v>163</v>
      </c>
      <c r="D2766" s="1" t="s">
        <v>18</v>
      </c>
      <c r="E2766" s="1" t="s">
        <v>497</v>
      </c>
      <c r="F2766" s="1" t="s">
        <v>3859</v>
      </c>
      <c r="G2766" s="1" t="s">
        <v>14</v>
      </c>
      <c r="H2766" s="1" t="s">
        <v>494</v>
      </c>
      <c r="I2766" s="1" t="s">
        <v>508</v>
      </c>
      <c r="J2766" s="1" t="s">
        <v>14</v>
      </c>
      <c r="K2766" s="1" t="s">
        <v>14</v>
      </c>
      <c r="L2766" s="1" t="s">
        <v>2207</v>
      </c>
      <c r="M2766" s="1" t="s">
        <v>509</v>
      </c>
      <c r="N2766" s="1" t="s">
        <v>14</v>
      </c>
      <c r="O2766" s="1" t="s">
        <v>14</v>
      </c>
      <c r="P2766" s="1" t="s">
        <v>14</v>
      </c>
      <c r="Q2766" s="1" t="s">
        <v>14</v>
      </c>
    </row>
    <row r="2767" spans="1:17" x14ac:dyDescent="0.25">
      <c r="A2767" s="1" t="s">
        <v>284</v>
      </c>
      <c r="B2767" s="1" t="s">
        <v>3858</v>
      </c>
      <c r="C2767" s="1" t="s">
        <v>163</v>
      </c>
      <c r="D2767" s="1" t="s">
        <v>1953</v>
      </c>
      <c r="E2767" s="1" t="s">
        <v>585</v>
      </c>
      <c r="F2767" s="1" t="s">
        <v>3860</v>
      </c>
      <c r="G2767" s="1" t="s">
        <v>27</v>
      </c>
      <c r="H2767" s="1" t="s">
        <v>494</v>
      </c>
      <c r="I2767" s="1" t="s">
        <v>508</v>
      </c>
      <c r="J2767" s="1" t="s">
        <v>14</v>
      </c>
      <c r="K2767" s="1" t="s">
        <v>14</v>
      </c>
      <c r="L2767" s="1" t="s">
        <v>2207</v>
      </c>
      <c r="M2767" s="1" t="s">
        <v>509</v>
      </c>
      <c r="N2767" s="1" t="s">
        <v>14</v>
      </c>
      <c r="O2767" s="1" t="s">
        <v>14</v>
      </c>
      <c r="P2767" s="1" t="s">
        <v>14</v>
      </c>
      <c r="Q2767" s="1" t="s">
        <v>14</v>
      </c>
    </row>
    <row r="2768" spans="1:17" x14ac:dyDescent="0.25">
      <c r="A2768" s="1" t="s">
        <v>260</v>
      </c>
      <c r="B2768" s="1" t="s">
        <v>3861</v>
      </c>
      <c r="C2768" s="1" t="s">
        <v>12</v>
      </c>
      <c r="D2768" s="1" t="s">
        <v>18</v>
      </c>
      <c r="E2768" s="1" t="s">
        <v>174</v>
      </c>
      <c r="F2768" s="1" t="s">
        <v>260</v>
      </c>
      <c r="G2768" s="1" t="s">
        <v>14</v>
      </c>
      <c r="H2768" s="1" t="s">
        <v>494</v>
      </c>
      <c r="I2768" s="1" t="s">
        <v>255</v>
      </c>
      <c r="J2768" s="1" t="s">
        <v>495</v>
      </c>
      <c r="K2768" s="1" t="s">
        <v>43</v>
      </c>
      <c r="L2768" s="1" t="s">
        <v>14</v>
      </c>
      <c r="M2768" s="1" t="s">
        <v>14</v>
      </c>
      <c r="N2768" s="1" t="s">
        <v>14</v>
      </c>
      <c r="O2768" s="1" t="s">
        <v>14</v>
      </c>
      <c r="P2768" s="1" t="s">
        <v>14</v>
      </c>
      <c r="Q2768" s="1"/>
    </row>
    <row r="2769" spans="1:17" x14ac:dyDescent="0.25">
      <c r="A2769" s="1" t="s">
        <v>260</v>
      </c>
      <c r="B2769" s="1" t="s">
        <v>3862</v>
      </c>
      <c r="C2769" s="1" t="s">
        <v>18</v>
      </c>
      <c r="D2769" s="1" t="s">
        <v>18</v>
      </c>
      <c r="E2769" s="1" t="s">
        <v>497</v>
      </c>
      <c r="F2769" s="1" t="s">
        <v>3863</v>
      </c>
      <c r="G2769" s="1" t="s">
        <v>14</v>
      </c>
      <c r="H2769" s="1" t="s">
        <v>499</v>
      </c>
      <c r="I2769" s="1" t="s">
        <v>14</v>
      </c>
      <c r="J2769" s="1" t="s">
        <v>500</v>
      </c>
      <c r="K2769" s="1" t="s">
        <v>43</v>
      </c>
      <c r="L2769" s="1" t="s">
        <v>14</v>
      </c>
      <c r="M2769" s="1" t="s">
        <v>14</v>
      </c>
      <c r="N2769" s="1" t="s">
        <v>14</v>
      </c>
      <c r="O2769" s="1" t="s">
        <v>14</v>
      </c>
      <c r="P2769" s="1" t="s">
        <v>14</v>
      </c>
      <c r="Q2769" s="1"/>
    </row>
    <row r="2770" spans="1:17" x14ac:dyDescent="0.25">
      <c r="A2770" s="1" t="s">
        <v>260</v>
      </c>
      <c r="B2770" s="1" t="s">
        <v>3864</v>
      </c>
      <c r="C2770" s="1" t="s">
        <v>20</v>
      </c>
      <c r="D2770" s="1" t="s">
        <v>12</v>
      </c>
      <c r="E2770" s="1" t="s">
        <v>502</v>
      </c>
      <c r="F2770" s="1" t="s">
        <v>14</v>
      </c>
      <c r="G2770" s="1" t="s">
        <v>14</v>
      </c>
      <c r="H2770" s="1" t="s">
        <v>14</v>
      </c>
      <c r="I2770" s="1" t="s">
        <v>14</v>
      </c>
      <c r="J2770" s="1" t="s">
        <v>14</v>
      </c>
      <c r="K2770" s="1" t="s">
        <v>14</v>
      </c>
      <c r="L2770" s="1" t="s">
        <v>14</v>
      </c>
      <c r="M2770" s="1" t="s">
        <v>14</v>
      </c>
      <c r="N2770" s="1" t="s">
        <v>14</v>
      </c>
      <c r="O2770" s="1" t="s">
        <v>14</v>
      </c>
      <c r="P2770" s="1" t="s">
        <v>14</v>
      </c>
      <c r="Q2770" s="1"/>
    </row>
    <row r="2771" spans="1:17" x14ac:dyDescent="0.25">
      <c r="A2771" s="1" t="s">
        <v>260</v>
      </c>
      <c r="B2771" s="1" t="s">
        <v>3865</v>
      </c>
      <c r="C2771" s="1" t="s">
        <v>22</v>
      </c>
      <c r="D2771" s="1" t="s">
        <v>18</v>
      </c>
      <c r="E2771" s="1" t="s">
        <v>497</v>
      </c>
      <c r="F2771" s="1" t="s">
        <v>3866</v>
      </c>
      <c r="G2771" s="1" t="s">
        <v>14</v>
      </c>
      <c r="H2771" s="1" t="s">
        <v>494</v>
      </c>
      <c r="I2771" s="1" t="s">
        <v>505</v>
      </c>
      <c r="J2771" s="1" t="s">
        <v>252</v>
      </c>
      <c r="K2771" s="1" t="s">
        <v>14</v>
      </c>
      <c r="L2771" s="1" t="s">
        <v>14</v>
      </c>
      <c r="M2771" s="1" t="s">
        <v>14</v>
      </c>
      <c r="N2771" s="1" t="s">
        <v>14</v>
      </c>
      <c r="O2771" s="1" t="s">
        <v>14</v>
      </c>
      <c r="P2771" s="1" t="s">
        <v>14</v>
      </c>
      <c r="Q2771" s="1"/>
    </row>
    <row r="2772" spans="1:17" x14ac:dyDescent="0.25">
      <c r="A2772" s="1" t="s">
        <v>260</v>
      </c>
      <c r="B2772" s="1" t="s">
        <v>3867</v>
      </c>
      <c r="C2772" s="1" t="s">
        <v>24</v>
      </c>
      <c r="D2772" s="1" t="s">
        <v>18</v>
      </c>
      <c r="E2772" s="1" t="s">
        <v>497</v>
      </c>
      <c r="F2772" s="1" t="s">
        <v>3868</v>
      </c>
      <c r="G2772" s="1" t="s">
        <v>14</v>
      </c>
      <c r="H2772" s="1" t="s">
        <v>14</v>
      </c>
      <c r="I2772" s="1" t="s">
        <v>14</v>
      </c>
      <c r="J2772" s="1" t="s">
        <v>14</v>
      </c>
      <c r="K2772" s="1" t="s">
        <v>14</v>
      </c>
      <c r="L2772" s="1" t="s">
        <v>14</v>
      </c>
      <c r="M2772" s="1" t="s">
        <v>14</v>
      </c>
      <c r="N2772" s="1" t="s">
        <v>12</v>
      </c>
      <c r="O2772" s="1" t="s">
        <v>14</v>
      </c>
      <c r="P2772" s="1" t="s">
        <v>14</v>
      </c>
      <c r="Q2772" s="1"/>
    </row>
    <row r="2773" spans="1:17" x14ac:dyDescent="0.25">
      <c r="A2773" s="1" t="s">
        <v>260</v>
      </c>
      <c r="B2773" s="1" t="s">
        <v>3867</v>
      </c>
      <c r="C2773" s="1" t="s">
        <v>24</v>
      </c>
      <c r="D2773" s="1" t="s">
        <v>20</v>
      </c>
      <c r="E2773" s="1" t="s">
        <v>249</v>
      </c>
      <c r="F2773" s="1" t="s">
        <v>3221</v>
      </c>
      <c r="G2773" s="1" t="s">
        <v>27</v>
      </c>
      <c r="H2773" s="1" t="s">
        <v>14</v>
      </c>
      <c r="I2773" s="1" t="s">
        <v>14</v>
      </c>
      <c r="J2773" s="1" t="s">
        <v>587</v>
      </c>
      <c r="K2773" s="1" t="s">
        <v>14</v>
      </c>
      <c r="L2773" s="1" t="s">
        <v>14</v>
      </c>
      <c r="M2773" s="1" t="s">
        <v>14</v>
      </c>
      <c r="N2773" s="1" t="s">
        <v>14</v>
      </c>
      <c r="O2773" s="1" t="s">
        <v>14</v>
      </c>
      <c r="P2773" s="1" t="s">
        <v>14</v>
      </c>
      <c r="Q2773" s="1"/>
    </row>
    <row r="2774" spans="1:17" x14ac:dyDescent="0.25">
      <c r="A2774" s="1" t="s">
        <v>260</v>
      </c>
      <c r="B2774" s="1" t="s">
        <v>3869</v>
      </c>
      <c r="C2774" s="1" t="s">
        <v>30</v>
      </c>
      <c r="D2774" s="1" t="s">
        <v>12</v>
      </c>
      <c r="E2774" s="1" t="s">
        <v>502</v>
      </c>
      <c r="F2774" s="1" t="s">
        <v>14</v>
      </c>
      <c r="G2774" s="1" t="s">
        <v>14</v>
      </c>
      <c r="H2774" s="1" t="s">
        <v>14</v>
      </c>
      <c r="I2774" s="1" t="s">
        <v>14</v>
      </c>
      <c r="J2774" s="1" t="s">
        <v>14</v>
      </c>
      <c r="K2774" s="1" t="s">
        <v>14</v>
      </c>
      <c r="L2774" s="1" t="s">
        <v>14</v>
      </c>
      <c r="M2774" s="1" t="s">
        <v>14</v>
      </c>
      <c r="N2774" s="1" t="s">
        <v>14</v>
      </c>
      <c r="O2774" s="1" t="s">
        <v>14</v>
      </c>
      <c r="P2774" s="1" t="s">
        <v>14</v>
      </c>
      <c r="Q2774" s="1"/>
    </row>
    <row r="2775" spans="1:17" x14ac:dyDescent="0.25">
      <c r="A2775" s="1" t="s">
        <v>260</v>
      </c>
      <c r="B2775" s="1" t="s">
        <v>3870</v>
      </c>
      <c r="C2775" s="1" t="s">
        <v>32</v>
      </c>
      <c r="D2775" s="1" t="s">
        <v>18</v>
      </c>
      <c r="E2775" s="1" t="s">
        <v>497</v>
      </c>
      <c r="F2775" s="1" t="s">
        <v>3871</v>
      </c>
      <c r="G2775" s="1" t="s">
        <v>14</v>
      </c>
      <c r="H2775" s="1" t="s">
        <v>494</v>
      </c>
      <c r="I2775" s="1" t="s">
        <v>505</v>
      </c>
      <c r="J2775" s="1" t="s">
        <v>252</v>
      </c>
      <c r="K2775" s="1" t="s">
        <v>14</v>
      </c>
      <c r="L2775" s="1" t="s">
        <v>14</v>
      </c>
      <c r="M2775" s="1" t="s">
        <v>14</v>
      </c>
      <c r="N2775" s="1" t="s">
        <v>14</v>
      </c>
      <c r="O2775" s="1" t="s">
        <v>14</v>
      </c>
      <c r="P2775" s="1" t="s">
        <v>14</v>
      </c>
      <c r="Q2775" s="1"/>
    </row>
    <row r="2776" spans="1:17" x14ac:dyDescent="0.25">
      <c r="A2776" s="1" t="s">
        <v>260</v>
      </c>
      <c r="B2776" s="1" t="s">
        <v>3872</v>
      </c>
      <c r="C2776" s="1" t="s">
        <v>34</v>
      </c>
      <c r="D2776" s="1" t="s">
        <v>18</v>
      </c>
      <c r="E2776" s="1" t="s">
        <v>497</v>
      </c>
      <c r="F2776" s="1" t="s">
        <v>3873</v>
      </c>
      <c r="G2776" s="1" t="s">
        <v>14</v>
      </c>
      <c r="H2776" s="1" t="s">
        <v>494</v>
      </c>
      <c r="I2776" s="1" t="s">
        <v>508</v>
      </c>
      <c r="J2776" s="1" t="s">
        <v>14</v>
      </c>
      <c r="K2776" s="1" t="s">
        <v>14</v>
      </c>
      <c r="L2776" s="1" t="s">
        <v>509</v>
      </c>
      <c r="M2776" s="1" t="s">
        <v>509</v>
      </c>
      <c r="N2776" s="1" t="s">
        <v>14</v>
      </c>
      <c r="O2776" s="1" t="s">
        <v>14</v>
      </c>
      <c r="P2776" s="1" t="s">
        <v>14</v>
      </c>
      <c r="Q2776" s="1"/>
    </row>
    <row r="2777" spans="1:17" x14ac:dyDescent="0.25">
      <c r="A2777" s="1" t="s">
        <v>260</v>
      </c>
      <c r="B2777" s="1" t="s">
        <v>3874</v>
      </c>
      <c r="C2777" s="1" t="s">
        <v>34</v>
      </c>
      <c r="D2777" s="1" t="s">
        <v>20</v>
      </c>
      <c r="E2777" s="1" t="s">
        <v>497</v>
      </c>
      <c r="F2777" s="1" t="s">
        <v>3875</v>
      </c>
      <c r="G2777" s="1" t="s">
        <v>14</v>
      </c>
      <c r="H2777" s="1" t="s">
        <v>494</v>
      </c>
      <c r="I2777" s="1" t="s">
        <v>508</v>
      </c>
      <c r="J2777" s="1" t="s">
        <v>14</v>
      </c>
      <c r="K2777" s="1" t="s">
        <v>14</v>
      </c>
      <c r="L2777" s="1" t="s">
        <v>509</v>
      </c>
      <c r="M2777" s="1" t="s">
        <v>509</v>
      </c>
      <c r="N2777" s="1" t="s">
        <v>14</v>
      </c>
      <c r="O2777" s="1" t="s">
        <v>14</v>
      </c>
      <c r="P2777" s="1" t="s">
        <v>510</v>
      </c>
      <c r="Q2777" s="1"/>
    </row>
    <row r="2778" spans="1:17" x14ac:dyDescent="0.25">
      <c r="A2778" s="1" t="s">
        <v>260</v>
      </c>
      <c r="B2778" s="1" t="s">
        <v>3876</v>
      </c>
      <c r="C2778" s="1" t="s">
        <v>34</v>
      </c>
      <c r="D2778" s="1" t="s">
        <v>22</v>
      </c>
      <c r="E2778" s="1" t="s">
        <v>497</v>
      </c>
      <c r="F2778" s="1" t="s">
        <v>3877</v>
      </c>
      <c r="G2778" s="1" t="s">
        <v>14</v>
      </c>
      <c r="H2778" s="1" t="s">
        <v>494</v>
      </c>
      <c r="I2778" s="1" t="s">
        <v>508</v>
      </c>
      <c r="J2778" s="1" t="s">
        <v>14</v>
      </c>
      <c r="K2778" s="1" t="s">
        <v>14</v>
      </c>
      <c r="L2778" s="1" t="s">
        <v>509</v>
      </c>
      <c r="M2778" s="1" t="s">
        <v>509</v>
      </c>
      <c r="N2778" s="1" t="s">
        <v>14</v>
      </c>
      <c r="O2778" s="1" t="s">
        <v>14</v>
      </c>
      <c r="P2778" s="1" t="s">
        <v>510</v>
      </c>
      <c r="Q2778" s="1"/>
    </row>
    <row r="2779" spans="1:17" x14ac:dyDescent="0.25">
      <c r="A2779" s="1" t="s">
        <v>260</v>
      </c>
      <c r="B2779" s="1" t="s">
        <v>3878</v>
      </c>
      <c r="C2779" s="1" t="s">
        <v>34</v>
      </c>
      <c r="D2779" s="1" t="s">
        <v>24</v>
      </c>
      <c r="E2779" s="1" t="s">
        <v>497</v>
      </c>
      <c r="F2779" s="1" t="s">
        <v>3879</v>
      </c>
      <c r="G2779" s="1" t="s">
        <v>14</v>
      </c>
      <c r="H2779" s="1" t="s">
        <v>494</v>
      </c>
      <c r="I2779" s="1" t="s">
        <v>508</v>
      </c>
      <c r="J2779" s="1" t="s">
        <v>14</v>
      </c>
      <c r="K2779" s="1" t="s">
        <v>14</v>
      </c>
      <c r="L2779" s="1" t="s">
        <v>509</v>
      </c>
      <c r="M2779" s="1" t="s">
        <v>509</v>
      </c>
      <c r="N2779" s="1" t="s">
        <v>14</v>
      </c>
      <c r="O2779" s="1" t="s">
        <v>14</v>
      </c>
      <c r="P2779" s="1" t="s">
        <v>510</v>
      </c>
      <c r="Q2779" s="1"/>
    </row>
    <row r="2780" spans="1:17" x14ac:dyDescent="0.25">
      <c r="A2780" s="1" t="s">
        <v>260</v>
      </c>
      <c r="B2780" s="1" t="s">
        <v>3880</v>
      </c>
      <c r="C2780" s="1" t="s">
        <v>34</v>
      </c>
      <c r="D2780" s="1" t="s">
        <v>30</v>
      </c>
      <c r="E2780" s="1" t="s">
        <v>497</v>
      </c>
      <c r="F2780" s="1" t="s">
        <v>3881</v>
      </c>
      <c r="G2780" s="1" t="s">
        <v>14</v>
      </c>
      <c r="H2780" s="1" t="s">
        <v>494</v>
      </c>
      <c r="I2780" s="1" t="s">
        <v>508</v>
      </c>
      <c r="J2780" s="1" t="s">
        <v>14</v>
      </c>
      <c r="K2780" s="1" t="s">
        <v>14</v>
      </c>
      <c r="L2780" s="1" t="s">
        <v>509</v>
      </c>
      <c r="M2780" s="1" t="s">
        <v>509</v>
      </c>
      <c r="N2780" s="1" t="s">
        <v>14</v>
      </c>
      <c r="O2780" s="1" t="s">
        <v>14</v>
      </c>
      <c r="P2780" s="1" t="s">
        <v>510</v>
      </c>
      <c r="Q2780" s="1"/>
    </row>
    <row r="2781" spans="1:17" x14ac:dyDescent="0.25">
      <c r="A2781" s="1" t="s">
        <v>260</v>
      </c>
      <c r="B2781" s="1" t="s">
        <v>3882</v>
      </c>
      <c r="C2781" s="1" t="s">
        <v>36</v>
      </c>
      <c r="D2781" s="1" t="s">
        <v>18</v>
      </c>
      <c r="E2781" s="1" t="s">
        <v>249</v>
      </c>
      <c r="F2781" s="1" t="s">
        <v>3883</v>
      </c>
      <c r="G2781" s="1" t="s">
        <v>14</v>
      </c>
      <c r="H2781" s="1" t="s">
        <v>14</v>
      </c>
      <c r="I2781" s="1" t="s">
        <v>14</v>
      </c>
      <c r="J2781" s="1" t="s">
        <v>587</v>
      </c>
      <c r="K2781" s="1" t="s">
        <v>14</v>
      </c>
      <c r="L2781" s="1" t="s">
        <v>14</v>
      </c>
      <c r="M2781" s="1" t="s">
        <v>14</v>
      </c>
      <c r="N2781" s="1" t="s">
        <v>14</v>
      </c>
      <c r="O2781" s="1" t="s">
        <v>14</v>
      </c>
      <c r="P2781" s="1" t="s">
        <v>14</v>
      </c>
      <c r="Q2781" s="1"/>
    </row>
    <row r="2782" spans="1:17" x14ac:dyDescent="0.25">
      <c r="A2782" s="1" t="s">
        <v>260</v>
      </c>
      <c r="B2782" s="1" t="s">
        <v>3884</v>
      </c>
      <c r="C2782" s="1" t="s">
        <v>36</v>
      </c>
      <c r="D2782" s="1" t="s">
        <v>20</v>
      </c>
      <c r="E2782" s="1" t="s">
        <v>249</v>
      </c>
      <c r="F2782" s="1" t="s">
        <v>1416</v>
      </c>
      <c r="G2782" s="1" t="s">
        <v>1167</v>
      </c>
      <c r="H2782" s="1" t="s">
        <v>14</v>
      </c>
      <c r="I2782" s="1" t="s">
        <v>14</v>
      </c>
      <c r="J2782" s="1" t="s">
        <v>587</v>
      </c>
      <c r="K2782" s="1" t="s">
        <v>14</v>
      </c>
      <c r="L2782" s="1" t="s">
        <v>14</v>
      </c>
      <c r="M2782" s="1" t="s">
        <v>14</v>
      </c>
      <c r="N2782" s="1" t="s">
        <v>14</v>
      </c>
      <c r="O2782" s="1" t="s">
        <v>14</v>
      </c>
      <c r="P2782" s="1" t="s">
        <v>14</v>
      </c>
      <c r="Q2782" s="1"/>
    </row>
    <row r="2783" spans="1:17" x14ac:dyDescent="0.25">
      <c r="A2783" s="1" t="s">
        <v>260</v>
      </c>
      <c r="B2783" s="1" t="s">
        <v>3885</v>
      </c>
      <c r="C2783" s="1" t="s">
        <v>36</v>
      </c>
      <c r="D2783" s="1" t="s">
        <v>22</v>
      </c>
      <c r="E2783" s="1" t="s">
        <v>585</v>
      </c>
      <c r="F2783" s="1" t="s">
        <v>3886</v>
      </c>
      <c r="G2783" s="1" t="s">
        <v>27</v>
      </c>
      <c r="H2783" s="1" t="s">
        <v>14</v>
      </c>
      <c r="I2783" s="1" t="s">
        <v>14</v>
      </c>
      <c r="J2783" s="1" t="s">
        <v>14</v>
      </c>
      <c r="K2783" s="1" t="s">
        <v>14</v>
      </c>
      <c r="L2783" s="1" t="s">
        <v>14</v>
      </c>
      <c r="M2783" s="1" t="s">
        <v>14</v>
      </c>
      <c r="N2783" s="1" t="s">
        <v>14</v>
      </c>
      <c r="O2783" s="1" t="s">
        <v>14</v>
      </c>
      <c r="P2783" s="1" t="s">
        <v>14</v>
      </c>
      <c r="Q2783" s="1"/>
    </row>
    <row r="2784" spans="1:17" x14ac:dyDescent="0.25">
      <c r="A2784" s="1" t="s">
        <v>260</v>
      </c>
      <c r="B2784" s="1" t="s">
        <v>3887</v>
      </c>
      <c r="C2784" s="1" t="s">
        <v>36</v>
      </c>
      <c r="D2784" s="1" t="s">
        <v>24</v>
      </c>
      <c r="E2784" s="1" t="s">
        <v>249</v>
      </c>
      <c r="F2784" s="1" t="s">
        <v>3888</v>
      </c>
      <c r="G2784" s="1" t="s">
        <v>27</v>
      </c>
      <c r="H2784" s="1" t="s">
        <v>14</v>
      </c>
      <c r="I2784" s="1" t="s">
        <v>14</v>
      </c>
      <c r="J2784" s="1" t="s">
        <v>587</v>
      </c>
      <c r="K2784" s="1" t="s">
        <v>14</v>
      </c>
      <c r="L2784" s="1" t="s">
        <v>14</v>
      </c>
      <c r="M2784" s="1" t="s">
        <v>14</v>
      </c>
      <c r="N2784" s="1" t="s">
        <v>14</v>
      </c>
      <c r="O2784" s="1" t="s">
        <v>14</v>
      </c>
      <c r="P2784" s="1" t="s">
        <v>14</v>
      </c>
      <c r="Q2784" s="1"/>
    </row>
    <row r="2785" spans="1:17" x14ac:dyDescent="0.25">
      <c r="A2785" s="1" t="s">
        <v>260</v>
      </c>
      <c r="B2785" s="1" t="s">
        <v>3889</v>
      </c>
      <c r="C2785" s="1" t="s">
        <v>36</v>
      </c>
      <c r="D2785" s="1" t="s">
        <v>30</v>
      </c>
      <c r="E2785" s="1" t="s">
        <v>249</v>
      </c>
      <c r="F2785" s="1" t="s">
        <v>1195</v>
      </c>
      <c r="G2785" s="1" t="s">
        <v>14</v>
      </c>
      <c r="H2785" s="1" t="s">
        <v>14</v>
      </c>
      <c r="I2785" s="1" t="s">
        <v>14</v>
      </c>
      <c r="J2785" s="1" t="s">
        <v>587</v>
      </c>
      <c r="K2785" s="1" t="s">
        <v>14</v>
      </c>
      <c r="L2785" s="1" t="s">
        <v>14</v>
      </c>
      <c r="M2785" s="1" t="s">
        <v>14</v>
      </c>
      <c r="N2785" s="1" t="s">
        <v>14</v>
      </c>
      <c r="O2785" s="1" t="s">
        <v>14</v>
      </c>
      <c r="P2785" s="1" t="s">
        <v>14</v>
      </c>
      <c r="Q2785" s="1"/>
    </row>
    <row r="2786" spans="1:17" x14ac:dyDescent="0.25">
      <c r="A2786" s="1" t="s">
        <v>260</v>
      </c>
      <c r="B2786" s="1" t="s">
        <v>3890</v>
      </c>
      <c r="C2786" s="1" t="s">
        <v>38</v>
      </c>
      <c r="D2786" s="1" t="s">
        <v>18</v>
      </c>
      <c r="E2786" s="1" t="s">
        <v>249</v>
      </c>
      <c r="F2786" s="1" t="s">
        <v>3891</v>
      </c>
      <c r="G2786" s="1" t="s">
        <v>14</v>
      </c>
      <c r="H2786" s="1" t="s">
        <v>14</v>
      </c>
      <c r="I2786" s="1" t="s">
        <v>14</v>
      </c>
      <c r="J2786" s="1" t="s">
        <v>587</v>
      </c>
      <c r="K2786" s="1" t="s">
        <v>14</v>
      </c>
      <c r="L2786" s="1" t="s">
        <v>14</v>
      </c>
      <c r="M2786" s="1" t="s">
        <v>14</v>
      </c>
      <c r="N2786" s="1" t="s">
        <v>14</v>
      </c>
      <c r="O2786" s="1" t="s">
        <v>14</v>
      </c>
      <c r="P2786" s="1" t="s">
        <v>14</v>
      </c>
      <c r="Q2786" s="1"/>
    </row>
    <row r="2787" spans="1:17" x14ac:dyDescent="0.25">
      <c r="A2787" s="1" t="s">
        <v>260</v>
      </c>
      <c r="B2787" s="1" t="s">
        <v>3892</v>
      </c>
      <c r="C2787" s="1" t="s">
        <v>38</v>
      </c>
      <c r="D2787" s="1" t="s">
        <v>20</v>
      </c>
      <c r="E2787" s="1" t="s">
        <v>249</v>
      </c>
      <c r="F2787" s="1" t="s">
        <v>1169</v>
      </c>
      <c r="G2787" s="1" t="s">
        <v>1167</v>
      </c>
      <c r="H2787" s="1" t="s">
        <v>14</v>
      </c>
      <c r="I2787" s="1" t="s">
        <v>14</v>
      </c>
      <c r="J2787" s="1" t="s">
        <v>587</v>
      </c>
      <c r="K2787" s="1" t="s">
        <v>14</v>
      </c>
      <c r="L2787" s="1" t="s">
        <v>14</v>
      </c>
      <c r="M2787" s="1" t="s">
        <v>14</v>
      </c>
      <c r="N2787" s="1" t="s">
        <v>14</v>
      </c>
      <c r="O2787" s="1" t="s">
        <v>14</v>
      </c>
      <c r="P2787" s="1" t="s">
        <v>14</v>
      </c>
      <c r="Q2787" s="1"/>
    </row>
    <row r="2788" spans="1:17" x14ac:dyDescent="0.25">
      <c r="A2788" s="1" t="s">
        <v>260</v>
      </c>
      <c r="B2788" s="1" t="s">
        <v>3893</v>
      </c>
      <c r="C2788" s="1" t="s">
        <v>38</v>
      </c>
      <c r="D2788" s="1" t="s">
        <v>22</v>
      </c>
      <c r="E2788" s="1" t="s">
        <v>585</v>
      </c>
      <c r="F2788" s="1" t="s">
        <v>3894</v>
      </c>
      <c r="G2788" s="1" t="s">
        <v>27</v>
      </c>
      <c r="H2788" s="1" t="s">
        <v>14</v>
      </c>
      <c r="I2788" s="1" t="s">
        <v>14</v>
      </c>
      <c r="J2788" s="1" t="s">
        <v>14</v>
      </c>
      <c r="K2788" s="1" t="s">
        <v>14</v>
      </c>
      <c r="L2788" s="1" t="s">
        <v>14</v>
      </c>
      <c r="M2788" s="1" t="s">
        <v>14</v>
      </c>
      <c r="N2788" s="1" t="s">
        <v>14</v>
      </c>
      <c r="O2788" s="1" t="s">
        <v>14</v>
      </c>
      <c r="P2788" s="1" t="s">
        <v>14</v>
      </c>
      <c r="Q2788" s="1"/>
    </row>
    <row r="2789" spans="1:17" x14ac:dyDescent="0.25">
      <c r="A2789" s="1" t="s">
        <v>260</v>
      </c>
      <c r="B2789" s="1" t="s">
        <v>3895</v>
      </c>
      <c r="C2789" s="1" t="s">
        <v>38</v>
      </c>
      <c r="D2789" s="1" t="s">
        <v>24</v>
      </c>
      <c r="E2789" s="1" t="s">
        <v>249</v>
      </c>
      <c r="F2789" s="1" t="s">
        <v>1235</v>
      </c>
      <c r="G2789" s="1" t="s">
        <v>27</v>
      </c>
      <c r="H2789" s="1" t="s">
        <v>14</v>
      </c>
      <c r="I2789" s="1" t="s">
        <v>14</v>
      </c>
      <c r="J2789" s="1" t="s">
        <v>587</v>
      </c>
      <c r="K2789" s="1" t="s">
        <v>14</v>
      </c>
      <c r="L2789" s="1" t="s">
        <v>14</v>
      </c>
      <c r="M2789" s="1" t="s">
        <v>14</v>
      </c>
      <c r="N2789" s="1" t="s">
        <v>14</v>
      </c>
      <c r="O2789" s="1" t="s">
        <v>14</v>
      </c>
      <c r="P2789" s="1" t="s">
        <v>14</v>
      </c>
      <c r="Q2789" s="1"/>
    </row>
    <row r="2790" spans="1:17" x14ac:dyDescent="0.25">
      <c r="A2790" s="1" t="s">
        <v>260</v>
      </c>
      <c r="B2790" s="1" t="s">
        <v>3896</v>
      </c>
      <c r="C2790" s="1" t="s">
        <v>38</v>
      </c>
      <c r="D2790" s="1" t="s">
        <v>30</v>
      </c>
      <c r="E2790" s="1" t="s">
        <v>249</v>
      </c>
      <c r="F2790" s="1" t="s">
        <v>1175</v>
      </c>
      <c r="G2790" s="1" t="s">
        <v>14</v>
      </c>
      <c r="H2790" s="1" t="s">
        <v>14</v>
      </c>
      <c r="I2790" s="1" t="s">
        <v>14</v>
      </c>
      <c r="J2790" s="1" t="s">
        <v>587</v>
      </c>
      <c r="K2790" s="1" t="s">
        <v>14</v>
      </c>
      <c r="L2790" s="1" t="s">
        <v>14</v>
      </c>
      <c r="M2790" s="1" t="s">
        <v>14</v>
      </c>
      <c r="N2790" s="1" t="s">
        <v>14</v>
      </c>
      <c r="O2790" s="1" t="s">
        <v>14</v>
      </c>
      <c r="P2790" s="1" t="s">
        <v>14</v>
      </c>
      <c r="Q2790" s="1"/>
    </row>
    <row r="2791" spans="1:17" x14ac:dyDescent="0.25">
      <c r="A2791" s="1" t="s">
        <v>260</v>
      </c>
      <c r="B2791" s="1" t="s">
        <v>3897</v>
      </c>
      <c r="C2791" s="1" t="s">
        <v>40</v>
      </c>
      <c r="D2791" s="1" t="s">
        <v>18</v>
      </c>
      <c r="E2791" s="1" t="s">
        <v>249</v>
      </c>
      <c r="F2791" s="1" t="s">
        <v>3898</v>
      </c>
      <c r="G2791" s="1" t="s">
        <v>14</v>
      </c>
      <c r="H2791" s="1" t="s">
        <v>14</v>
      </c>
      <c r="I2791" s="1" t="s">
        <v>14</v>
      </c>
      <c r="J2791" s="1" t="s">
        <v>587</v>
      </c>
      <c r="K2791" s="1" t="s">
        <v>14</v>
      </c>
      <c r="L2791" s="1" t="s">
        <v>14</v>
      </c>
      <c r="M2791" s="1" t="s">
        <v>14</v>
      </c>
      <c r="N2791" s="1" t="s">
        <v>14</v>
      </c>
      <c r="O2791" s="1" t="s">
        <v>14</v>
      </c>
      <c r="P2791" s="1" t="s">
        <v>14</v>
      </c>
      <c r="Q2791" s="1"/>
    </row>
    <row r="2792" spans="1:17" x14ac:dyDescent="0.25">
      <c r="A2792" s="1" t="s">
        <v>260</v>
      </c>
      <c r="B2792" s="1" t="s">
        <v>3899</v>
      </c>
      <c r="C2792" s="1" t="s">
        <v>40</v>
      </c>
      <c r="D2792" s="1" t="s">
        <v>20</v>
      </c>
      <c r="E2792" s="1" t="s">
        <v>249</v>
      </c>
      <c r="F2792" s="1" t="s">
        <v>1169</v>
      </c>
      <c r="G2792" s="1" t="s">
        <v>1167</v>
      </c>
      <c r="H2792" s="1" t="s">
        <v>14</v>
      </c>
      <c r="I2792" s="1" t="s">
        <v>14</v>
      </c>
      <c r="J2792" s="1" t="s">
        <v>587</v>
      </c>
      <c r="K2792" s="1" t="s">
        <v>14</v>
      </c>
      <c r="L2792" s="1" t="s">
        <v>14</v>
      </c>
      <c r="M2792" s="1" t="s">
        <v>14</v>
      </c>
      <c r="N2792" s="1" t="s">
        <v>14</v>
      </c>
      <c r="O2792" s="1" t="s">
        <v>14</v>
      </c>
      <c r="P2792" s="1" t="s">
        <v>14</v>
      </c>
      <c r="Q2792" s="1"/>
    </row>
    <row r="2793" spans="1:17" x14ac:dyDescent="0.25">
      <c r="A2793" s="1" t="s">
        <v>260</v>
      </c>
      <c r="B2793" s="1" t="s">
        <v>3900</v>
      </c>
      <c r="C2793" s="1" t="s">
        <v>40</v>
      </c>
      <c r="D2793" s="1" t="s">
        <v>22</v>
      </c>
      <c r="E2793" s="1" t="s">
        <v>585</v>
      </c>
      <c r="F2793" s="1" t="s">
        <v>3901</v>
      </c>
      <c r="G2793" s="1" t="s">
        <v>27</v>
      </c>
      <c r="H2793" s="1" t="s">
        <v>14</v>
      </c>
      <c r="I2793" s="1" t="s">
        <v>14</v>
      </c>
      <c r="J2793" s="1" t="s">
        <v>14</v>
      </c>
      <c r="K2793" s="1" t="s">
        <v>14</v>
      </c>
      <c r="L2793" s="1" t="s">
        <v>14</v>
      </c>
      <c r="M2793" s="1" t="s">
        <v>14</v>
      </c>
      <c r="N2793" s="1" t="s">
        <v>14</v>
      </c>
      <c r="O2793" s="1" t="s">
        <v>14</v>
      </c>
      <c r="P2793" s="1" t="s">
        <v>14</v>
      </c>
      <c r="Q2793" s="1"/>
    </row>
    <row r="2794" spans="1:17" x14ac:dyDescent="0.25">
      <c r="A2794" s="1" t="s">
        <v>260</v>
      </c>
      <c r="B2794" s="1" t="s">
        <v>3902</v>
      </c>
      <c r="C2794" s="1" t="s">
        <v>40</v>
      </c>
      <c r="D2794" s="1" t="s">
        <v>24</v>
      </c>
      <c r="E2794" s="1" t="s">
        <v>249</v>
      </c>
      <c r="F2794" s="1" t="s">
        <v>347</v>
      </c>
      <c r="G2794" s="1" t="s">
        <v>27</v>
      </c>
      <c r="H2794" s="1" t="s">
        <v>14</v>
      </c>
      <c r="I2794" s="1" t="s">
        <v>14</v>
      </c>
      <c r="J2794" s="1" t="s">
        <v>587</v>
      </c>
      <c r="K2794" s="1" t="s">
        <v>14</v>
      </c>
      <c r="L2794" s="1" t="s">
        <v>14</v>
      </c>
      <c r="M2794" s="1" t="s">
        <v>14</v>
      </c>
      <c r="N2794" s="1" t="s">
        <v>14</v>
      </c>
      <c r="O2794" s="1" t="s">
        <v>14</v>
      </c>
      <c r="P2794" s="1" t="s">
        <v>14</v>
      </c>
      <c r="Q2794" s="1"/>
    </row>
    <row r="2795" spans="1:17" x14ac:dyDescent="0.25">
      <c r="A2795" s="1" t="s">
        <v>260</v>
      </c>
      <c r="B2795" s="1" t="s">
        <v>3903</v>
      </c>
      <c r="C2795" s="1" t="s">
        <v>40</v>
      </c>
      <c r="D2795" s="1" t="s">
        <v>30</v>
      </c>
      <c r="E2795" s="1" t="s">
        <v>249</v>
      </c>
      <c r="F2795" s="1" t="s">
        <v>3904</v>
      </c>
      <c r="G2795" s="1" t="s">
        <v>14</v>
      </c>
      <c r="H2795" s="1" t="s">
        <v>14</v>
      </c>
      <c r="I2795" s="1" t="s">
        <v>14</v>
      </c>
      <c r="J2795" s="1" t="s">
        <v>587</v>
      </c>
      <c r="K2795" s="1" t="s">
        <v>14</v>
      </c>
      <c r="L2795" s="1" t="s">
        <v>14</v>
      </c>
      <c r="M2795" s="1" t="s">
        <v>14</v>
      </c>
      <c r="N2795" s="1" t="s">
        <v>14</v>
      </c>
      <c r="O2795" s="1" t="s">
        <v>14</v>
      </c>
      <c r="P2795" s="1" t="s">
        <v>14</v>
      </c>
      <c r="Q2795" s="1"/>
    </row>
    <row r="2796" spans="1:17" x14ac:dyDescent="0.25">
      <c r="A2796" s="1" t="s">
        <v>260</v>
      </c>
      <c r="B2796" s="1" t="s">
        <v>3905</v>
      </c>
      <c r="C2796" s="1" t="s">
        <v>43</v>
      </c>
      <c r="D2796" s="1" t="s">
        <v>18</v>
      </c>
      <c r="E2796" s="1" t="s">
        <v>249</v>
      </c>
      <c r="F2796" s="1" t="s">
        <v>3906</v>
      </c>
      <c r="G2796" s="1" t="s">
        <v>14</v>
      </c>
      <c r="H2796" s="1" t="s">
        <v>14</v>
      </c>
      <c r="I2796" s="1" t="s">
        <v>14</v>
      </c>
      <c r="J2796" s="1" t="s">
        <v>587</v>
      </c>
      <c r="K2796" s="1" t="s">
        <v>14</v>
      </c>
      <c r="L2796" s="1" t="s">
        <v>14</v>
      </c>
      <c r="M2796" s="1" t="s">
        <v>14</v>
      </c>
      <c r="N2796" s="1" t="s">
        <v>14</v>
      </c>
      <c r="O2796" s="1" t="s">
        <v>14</v>
      </c>
      <c r="P2796" s="1" t="s">
        <v>14</v>
      </c>
      <c r="Q2796" s="1"/>
    </row>
    <row r="2797" spans="1:17" x14ac:dyDescent="0.25">
      <c r="A2797" s="1" t="s">
        <v>260</v>
      </c>
      <c r="B2797" s="1" t="s">
        <v>3907</v>
      </c>
      <c r="C2797" s="1" t="s">
        <v>43</v>
      </c>
      <c r="D2797" s="1" t="s">
        <v>20</v>
      </c>
      <c r="E2797" s="1" t="s">
        <v>249</v>
      </c>
      <c r="F2797" s="1" t="s">
        <v>3908</v>
      </c>
      <c r="G2797" s="1" t="s">
        <v>1167</v>
      </c>
      <c r="H2797" s="1" t="s">
        <v>14</v>
      </c>
      <c r="I2797" s="1" t="s">
        <v>14</v>
      </c>
      <c r="J2797" s="1" t="s">
        <v>587</v>
      </c>
      <c r="K2797" s="1" t="s">
        <v>14</v>
      </c>
      <c r="L2797" s="1" t="s">
        <v>14</v>
      </c>
      <c r="M2797" s="1" t="s">
        <v>14</v>
      </c>
      <c r="N2797" s="1" t="s">
        <v>14</v>
      </c>
      <c r="O2797" s="1" t="s">
        <v>14</v>
      </c>
      <c r="P2797" s="1" t="s">
        <v>14</v>
      </c>
      <c r="Q2797" s="1"/>
    </row>
    <row r="2798" spans="1:17" x14ac:dyDescent="0.25">
      <c r="A2798" s="1" t="s">
        <v>260</v>
      </c>
      <c r="B2798" s="1" t="s">
        <v>3909</v>
      </c>
      <c r="C2798" s="1" t="s">
        <v>43</v>
      </c>
      <c r="D2798" s="1" t="s">
        <v>22</v>
      </c>
      <c r="E2798" s="1" t="s">
        <v>585</v>
      </c>
      <c r="F2798" s="1" t="s">
        <v>3910</v>
      </c>
      <c r="G2798" s="1" t="s">
        <v>27</v>
      </c>
      <c r="H2798" s="1" t="s">
        <v>14</v>
      </c>
      <c r="I2798" s="1" t="s">
        <v>14</v>
      </c>
      <c r="J2798" s="1" t="s">
        <v>14</v>
      </c>
      <c r="K2798" s="1" t="s">
        <v>14</v>
      </c>
      <c r="L2798" s="1" t="s">
        <v>14</v>
      </c>
      <c r="M2798" s="1" t="s">
        <v>14</v>
      </c>
      <c r="N2798" s="1" t="s">
        <v>14</v>
      </c>
      <c r="O2798" s="1" t="s">
        <v>14</v>
      </c>
      <c r="P2798" s="1" t="s">
        <v>14</v>
      </c>
      <c r="Q2798" s="1"/>
    </row>
    <row r="2799" spans="1:17" x14ac:dyDescent="0.25">
      <c r="A2799" s="1" t="s">
        <v>260</v>
      </c>
      <c r="B2799" s="1" t="s">
        <v>3911</v>
      </c>
      <c r="C2799" s="1" t="s">
        <v>43</v>
      </c>
      <c r="D2799" s="1" t="s">
        <v>24</v>
      </c>
      <c r="E2799" s="1" t="s">
        <v>249</v>
      </c>
      <c r="F2799" s="1" t="s">
        <v>3912</v>
      </c>
      <c r="G2799" s="1" t="s">
        <v>27</v>
      </c>
      <c r="H2799" s="1" t="s">
        <v>14</v>
      </c>
      <c r="I2799" s="1" t="s">
        <v>14</v>
      </c>
      <c r="J2799" s="1" t="s">
        <v>587</v>
      </c>
      <c r="K2799" s="1" t="s">
        <v>14</v>
      </c>
      <c r="L2799" s="1" t="s">
        <v>14</v>
      </c>
      <c r="M2799" s="1" t="s">
        <v>14</v>
      </c>
      <c r="N2799" s="1" t="s">
        <v>14</v>
      </c>
      <c r="O2799" s="1" t="s">
        <v>14</v>
      </c>
      <c r="P2799" s="1" t="s">
        <v>14</v>
      </c>
      <c r="Q2799" s="1"/>
    </row>
    <row r="2800" spans="1:17" x14ac:dyDescent="0.25">
      <c r="A2800" s="1" t="s">
        <v>260</v>
      </c>
      <c r="B2800" s="1" t="s">
        <v>3913</v>
      </c>
      <c r="C2800" s="1" t="s">
        <v>43</v>
      </c>
      <c r="D2800" s="1" t="s">
        <v>30</v>
      </c>
      <c r="E2800" s="1" t="s">
        <v>249</v>
      </c>
      <c r="F2800" s="1" t="s">
        <v>3914</v>
      </c>
      <c r="G2800" s="1" t="s">
        <v>14</v>
      </c>
      <c r="H2800" s="1" t="s">
        <v>14</v>
      </c>
      <c r="I2800" s="1" t="s">
        <v>14</v>
      </c>
      <c r="J2800" s="1" t="s">
        <v>587</v>
      </c>
      <c r="K2800" s="1" t="s">
        <v>14</v>
      </c>
      <c r="L2800" s="1" t="s">
        <v>14</v>
      </c>
      <c r="M2800" s="1" t="s">
        <v>14</v>
      </c>
      <c r="N2800" s="1" t="s">
        <v>14</v>
      </c>
      <c r="O2800" s="1" t="s">
        <v>14</v>
      </c>
      <c r="P2800" s="1" t="s">
        <v>14</v>
      </c>
      <c r="Q2800" s="1"/>
    </row>
    <row r="2801" spans="1:17" x14ac:dyDescent="0.25">
      <c r="A2801" s="1" t="s">
        <v>260</v>
      </c>
      <c r="B2801" s="1" t="s">
        <v>3915</v>
      </c>
      <c r="C2801" s="1" t="s">
        <v>47</v>
      </c>
      <c r="D2801" s="1" t="s">
        <v>18</v>
      </c>
      <c r="E2801" s="1" t="s">
        <v>249</v>
      </c>
      <c r="F2801" s="1" t="s">
        <v>3916</v>
      </c>
      <c r="G2801" s="1" t="s">
        <v>14</v>
      </c>
      <c r="H2801" s="1" t="s">
        <v>14</v>
      </c>
      <c r="I2801" s="1" t="s">
        <v>14</v>
      </c>
      <c r="J2801" s="1" t="s">
        <v>587</v>
      </c>
      <c r="K2801" s="1" t="s">
        <v>14</v>
      </c>
      <c r="L2801" s="1" t="s">
        <v>14</v>
      </c>
      <c r="M2801" s="1" t="s">
        <v>14</v>
      </c>
      <c r="N2801" s="1" t="s">
        <v>14</v>
      </c>
      <c r="O2801" s="1" t="s">
        <v>14</v>
      </c>
      <c r="P2801" s="1" t="s">
        <v>14</v>
      </c>
      <c r="Q2801" s="1"/>
    </row>
    <row r="2802" spans="1:17" x14ac:dyDescent="0.25">
      <c r="A2802" s="1" t="s">
        <v>260</v>
      </c>
      <c r="B2802" s="1" t="s">
        <v>3917</v>
      </c>
      <c r="C2802" s="1" t="s">
        <v>47</v>
      </c>
      <c r="D2802" s="1" t="s">
        <v>20</v>
      </c>
      <c r="E2802" s="1" t="s">
        <v>249</v>
      </c>
      <c r="F2802" s="1" t="s">
        <v>13</v>
      </c>
      <c r="G2802" s="1" t="s">
        <v>1167</v>
      </c>
      <c r="H2802" s="1" t="s">
        <v>14</v>
      </c>
      <c r="I2802" s="1" t="s">
        <v>14</v>
      </c>
      <c r="J2802" s="1" t="s">
        <v>587</v>
      </c>
      <c r="K2802" s="1" t="s">
        <v>14</v>
      </c>
      <c r="L2802" s="1" t="s">
        <v>14</v>
      </c>
      <c r="M2802" s="1" t="s">
        <v>14</v>
      </c>
      <c r="N2802" s="1" t="s">
        <v>14</v>
      </c>
      <c r="O2802" s="1" t="s">
        <v>14</v>
      </c>
      <c r="P2802" s="1" t="s">
        <v>14</v>
      </c>
      <c r="Q2802" s="1"/>
    </row>
    <row r="2803" spans="1:17" x14ac:dyDescent="0.25">
      <c r="A2803" s="1" t="s">
        <v>260</v>
      </c>
      <c r="B2803" s="1" t="s">
        <v>3918</v>
      </c>
      <c r="C2803" s="1" t="s">
        <v>47</v>
      </c>
      <c r="D2803" s="1" t="s">
        <v>22</v>
      </c>
      <c r="E2803" s="1" t="s">
        <v>585</v>
      </c>
      <c r="F2803" s="1" t="s">
        <v>3919</v>
      </c>
      <c r="G2803" s="1" t="s">
        <v>27</v>
      </c>
      <c r="H2803" s="1" t="s">
        <v>14</v>
      </c>
      <c r="I2803" s="1" t="s">
        <v>14</v>
      </c>
      <c r="J2803" s="1" t="s">
        <v>14</v>
      </c>
      <c r="K2803" s="1" t="s">
        <v>14</v>
      </c>
      <c r="L2803" s="1" t="s">
        <v>14</v>
      </c>
      <c r="M2803" s="1" t="s">
        <v>14</v>
      </c>
      <c r="N2803" s="1" t="s">
        <v>14</v>
      </c>
      <c r="O2803" s="1" t="s">
        <v>14</v>
      </c>
      <c r="P2803" s="1" t="s">
        <v>14</v>
      </c>
      <c r="Q2803" s="1"/>
    </row>
    <row r="2804" spans="1:17" x14ac:dyDescent="0.25">
      <c r="A2804" s="1" t="s">
        <v>260</v>
      </c>
      <c r="B2804" s="1" t="s">
        <v>3920</v>
      </c>
      <c r="C2804" s="1" t="s">
        <v>47</v>
      </c>
      <c r="D2804" s="1" t="s">
        <v>24</v>
      </c>
      <c r="E2804" s="1" t="s">
        <v>249</v>
      </c>
      <c r="F2804" s="1" t="s">
        <v>13</v>
      </c>
      <c r="G2804" s="1" t="s">
        <v>27</v>
      </c>
      <c r="H2804" s="1" t="s">
        <v>14</v>
      </c>
      <c r="I2804" s="1" t="s">
        <v>14</v>
      </c>
      <c r="J2804" s="1" t="s">
        <v>587</v>
      </c>
      <c r="K2804" s="1" t="s">
        <v>14</v>
      </c>
      <c r="L2804" s="1" t="s">
        <v>14</v>
      </c>
      <c r="M2804" s="1" t="s">
        <v>14</v>
      </c>
      <c r="N2804" s="1" t="s">
        <v>14</v>
      </c>
      <c r="O2804" s="1" t="s">
        <v>14</v>
      </c>
      <c r="P2804" s="1" t="s">
        <v>14</v>
      </c>
      <c r="Q2804" s="1"/>
    </row>
    <row r="2805" spans="1:17" x14ac:dyDescent="0.25">
      <c r="A2805" s="1" t="s">
        <v>260</v>
      </c>
      <c r="B2805" s="1" t="s">
        <v>3921</v>
      </c>
      <c r="C2805" s="1" t="s">
        <v>47</v>
      </c>
      <c r="D2805" s="1" t="s">
        <v>30</v>
      </c>
      <c r="E2805" s="1" t="s">
        <v>249</v>
      </c>
      <c r="F2805" s="1" t="s">
        <v>14</v>
      </c>
      <c r="G2805" s="1" t="s">
        <v>14</v>
      </c>
      <c r="H2805" s="1" t="s">
        <v>14</v>
      </c>
      <c r="I2805" s="1" t="s">
        <v>14</v>
      </c>
      <c r="J2805" s="1" t="s">
        <v>587</v>
      </c>
      <c r="K2805" s="1" t="s">
        <v>14</v>
      </c>
      <c r="L2805" s="1" t="s">
        <v>14</v>
      </c>
      <c r="M2805" s="1" t="s">
        <v>14</v>
      </c>
      <c r="N2805" s="1" t="s">
        <v>14</v>
      </c>
      <c r="O2805" s="1" t="s">
        <v>14</v>
      </c>
      <c r="P2805" s="1" t="s">
        <v>14</v>
      </c>
      <c r="Q2805" s="1"/>
    </row>
    <row r="2806" spans="1:17" x14ac:dyDescent="0.25">
      <c r="A2806" s="1" t="s">
        <v>260</v>
      </c>
      <c r="B2806" s="1" t="s">
        <v>3922</v>
      </c>
      <c r="C2806" s="1" t="s">
        <v>49</v>
      </c>
      <c r="D2806" s="1" t="s">
        <v>18</v>
      </c>
      <c r="E2806" s="1" t="s">
        <v>249</v>
      </c>
      <c r="F2806" s="1" t="s">
        <v>3923</v>
      </c>
      <c r="G2806" s="1" t="s">
        <v>14</v>
      </c>
      <c r="H2806" s="1" t="s">
        <v>14</v>
      </c>
      <c r="I2806" s="1" t="s">
        <v>14</v>
      </c>
      <c r="J2806" s="1" t="s">
        <v>587</v>
      </c>
      <c r="K2806" s="1" t="s">
        <v>14</v>
      </c>
      <c r="L2806" s="1" t="s">
        <v>14</v>
      </c>
      <c r="M2806" s="1" t="s">
        <v>14</v>
      </c>
      <c r="N2806" s="1" t="s">
        <v>14</v>
      </c>
      <c r="O2806" s="1" t="s">
        <v>14</v>
      </c>
      <c r="P2806" s="1" t="s">
        <v>14</v>
      </c>
      <c r="Q2806" s="1"/>
    </row>
    <row r="2807" spans="1:17" x14ac:dyDescent="0.25">
      <c r="A2807" s="1" t="s">
        <v>260</v>
      </c>
      <c r="B2807" s="1" t="s">
        <v>3924</v>
      </c>
      <c r="C2807" s="1" t="s">
        <v>49</v>
      </c>
      <c r="D2807" s="1" t="s">
        <v>20</v>
      </c>
      <c r="E2807" s="1" t="s">
        <v>249</v>
      </c>
      <c r="F2807" s="1" t="s">
        <v>13</v>
      </c>
      <c r="G2807" s="1" t="s">
        <v>1167</v>
      </c>
      <c r="H2807" s="1" t="s">
        <v>14</v>
      </c>
      <c r="I2807" s="1" t="s">
        <v>14</v>
      </c>
      <c r="J2807" s="1" t="s">
        <v>587</v>
      </c>
      <c r="K2807" s="1" t="s">
        <v>14</v>
      </c>
      <c r="L2807" s="1" t="s">
        <v>14</v>
      </c>
      <c r="M2807" s="1" t="s">
        <v>14</v>
      </c>
      <c r="N2807" s="1" t="s">
        <v>14</v>
      </c>
      <c r="O2807" s="1" t="s">
        <v>14</v>
      </c>
      <c r="P2807" s="1" t="s">
        <v>14</v>
      </c>
      <c r="Q2807" s="1"/>
    </row>
    <row r="2808" spans="1:17" x14ac:dyDescent="0.25">
      <c r="A2808" s="1" t="s">
        <v>260</v>
      </c>
      <c r="B2808" s="1" t="s">
        <v>3925</v>
      </c>
      <c r="C2808" s="1" t="s">
        <v>49</v>
      </c>
      <c r="D2808" s="1" t="s">
        <v>22</v>
      </c>
      <c r="E2808" s="1" t="s">
        <v>585</v>
      </c>
      <c r="F2808" s="1" t="s">
        <v>3926</v>
      </c>
      <c r="G2808" s="1" t="s">
        <v>27</v>
      </c>
      <c r="H2808" s="1" t="s">
        <v>14</v>
      </c>
      <c r="I2808" s="1" t="s">
        <v>14</v>
      </c>
      <c r="J2808" s="1" t="s">
        <v>14</v>
      </c>
      <c r="K2808" s="1" t="s">
        <v>14</v>
      </c>
      <c r="L2808" s="1" t="s">
        <v>14</v>
      </c>
      <c r="M2808" s="1" t="s">
        <v>14</v>
      </c>
      <c r="N2808" s="1" t="s">
        <v>14</v>
      </c>
      <c r="O2808" s="1" t="s">
        <v>14</v>
      </c>
      <c r="P2808" s="1" t="s">
        <v>14</v>
      </c>
      <c r="Q2808" s="1"/>
    </row>
    <row r="2809" spans="1:17" x14ac:dyDescent="0.25">
      <c r="A2809" s="1" t="s">
        <v>260</v>
      </c>
      <c r="B2809" s="1" t="s">
        <v>3927</v>
      </c>
      <c r="C2809" s="1" t="s">
        <v>49</v>
      </c>
      <c r="D2809" s="1" t="s">
        <v>24</v>
      </c>
      <c r="E2809" s="1" t="s">
        <v>249</v>
      </c>
      <c r="F2809" s="1" t="s">
        <v>13</v>
      </c>
      <c r="G2809" s="1" t="s">
        <v>27</v>
      </c>
      <c r="H2809" s="1" t="s">
        <v>14</v>
      </c>
      <c r="I2809" s="1" t="s">
        <v>14</v>
      </c>
      <c r="J2809" s="1" t="s">
        <v>587</v>
      </c>
      <c r="K2809" s="1" t="s">
        <v>14</v>
      </c>
      <c r="L2809" s="1" t="s">
        <v>14</v>
      </c>
      <c r="M2809" s="1" t="s">
        <v>14</v>
      </c>
      <c r="N2809" s="1" t="s">
        <v>14</v>
      </c>
      <c r="O2809" s="1" t="s">
        <v>14</v>
      </c>
      <c r="P2809" s="1" t="s">
        <v>14</v>
      </c>
      <c r="Q2809" s="1"/>
    </row>
    <row r="2810" spans="1:17" x14ac:dyDescent="0.25">
      <c r="A2810" s="1" t="s">
        <v>260</v>
      </c>
      <c r="B2810" s="1" t="s">
        <v>3928</v>
      </c>
      <c r="C2810" s="1" t="s">
        <v>49</v>
      </c>
      <c r="D2810" s="1" t="s">
        <v>30</v>
      </c>
      <c r="E2810" s="1" t="s">
        <v>249</v>
      </c>
      <c r="F2810" s="1" t="s">
        <v>14</v>
      </c>
      <c r="G2810" s="1" t="s">
        <v>14</v>
      </c>
      <c r="H2810" s="1" t="s">
        <v>14</v>
      </c>
      <c r="I2810" s="1" t="s">
        <v>14</v>
      </c>
      <c r="J2810" s="1" t="s">
        <v>587</v>
      </c>
      <c r="K2810" s="1" t="s">
        <v>14</v>
      </c>
      <c r="L2810" s="1" t="s">
        <v>14</v>
      </c>
      <c r="M2810" s="1" t="s">
        <v>14</v>
      </c>
      <c r="N2810" s="1" t="s">
        <v>14</v>
      </c>
      <c r="O2810" s="1" t="s">
        <v>14</v>
      </c>
      <c r="P2810" s="1" t="s">
        <v>14</v>
      </c>
      <c r="Q2810" s="1"/>
    </row>
    <row r="2811" spans="1:17" x14ac:dyDescent="0.25">
      <c r="A2811" s="1" t="s">
        <v>260</v>
      </c>
      <c r="B2811" s="1" t="s">
        <v>3929</v>
      </c>
      <c r="C2811" s="1" t="s">
        <v>51</v>
      </c>
      <c r="D2811" s="1" t="s">
        <v>18</v>
      </c>
      <c r="E2811" s="1" t="s">
        <v>249</v>
      </c>
      <c r="F2811" s="1" t="s">
        <v>3930</v>
      </c>
      <c r="G2811" s="1" t="s">
        <v>14</v>
      </c>
      <c r="H2811" s="1" t="s">
        <v>14</v>
      </c>
      <c r="I2811" s="1" t="s">
        <v>14</v>
      </c>
      <c r="J2811" s="1" t="s">
        <v>587</v>
      </c>
      <c r="K2811" s="1" t="s">
        <v>14</v>
      </c>
      <c r="L2811" s="1" t="s">
        <v>14</v>
      </c>
      <c r="M2811" s="1" t="s">
        <v>14</v>
      </c>
      <c r="N2811" s="1" t="s">
        <v>14</v>
      </c>
      <c r="O2811" s="1" t="s">
        <v>14</v>
      </c>
      <c r="P2811" s="1" t="s">
        <v>14</v>
      </c>
      <c r="Q2811" s="1"/>
    </row>
    <row r="2812" spans="1:17" x14ac:dyDescent="0.25">
      <c r="A2812" s="1" t="s">
        <v>260</v>
      </c>
      <c r="B2812" s="1" t="s">
        <v>3931</v>
      </c>
      <c r="C2812" s="1" t="s">
        <v>51</v>
      </c>
      <c r="D2812" s="1" t="s">
        <v>20</v>
      </c>
      <c r="E2812" s="1" t="s">
        <v>249</v>
      </c>
      <c r="F2812" s="1" t="s">
        <v>13</v>
      </c>
      <c r="G2812" s="1" t="s">
        <v>1167</v>
      </c>
      <c r="H2812" s="1" t="s">
        <v>14</v>
      </c>
      <c r="I2812" s="1" t="s">
        <v>14</v>
      </c>
      <c r="J2812" s="1" t="s">
        <v>587</v>
      </c>
      <c r="K2812" s="1" t="s">
        <v>14</v>
      </c>
      <c r="L2812" s="1" t="s">
        <v>14</v>
      </c>
      <c r="M2812" s="1" t="s">
        <v>14</v>
      </c>
      <c r="N2812" s="1" t="s">
        <v>14</v>
      </c>
      <c r="O2812" s="1" t="s">
        <v>14</v>
      </c>
      <c r="P2812" s="1" t="s">
        <v>14</v>
      </c>
      <c r="Q2812" s="1"/>
    </row>
    <row r="2813" spans="1:17" x14ac:dyDescent="0.25">
      <c r="A2813" s="1" t="s">
        <v>260</v>
      </c>
      <c r="B2813" s="1" t="s">
        <v>3932</v>
      </c>
      <c r="C2813" s="1" t="s">
        <v>51</v>
      </c>
      <c r="D2813" s="1" t="s">
        <v>22</v>
      </c>
      <c r="E2813" s="1" t="s">
        <v>585</v>
      </c>
      <c r="F2813" s="1" t="s">
        <v>3933</v>
      </c>
      <c r="G2813" s="1" t="s">
        <v>27</v>
      </c>
      <c r="H2813" s="1" t="s">
        <v>14</v>
      </c>
      <c r="I2813" s="1" t="s">
        <v>14</v>
      </c>
      <c r="J2813" s="1" t="s">
        <v>14</v>
      </c>
      <c r="K2813" s="1" t="s">
        <v>14</v>
      </c>
      <c r="L2813" s="1" t="s">
        <v>14</v>
      </c>
      <c r="M2813" s="1" t="s">
        <v>14</v>
      </c>
      <c r="N2813" s="1" t="s">
        <v>14</v>
      </c>
      <c r="O2813" s="1" t="s">
        <v>14</v>
      </c>
      <c r="P2813" s="1" t="s">
        <v>14</v>
      </c>
      <c r="Q2813" s="1"/>
    </row>
    <row r="2814" spans="1:17" x14ac:dyDescent="0.25">
      <c r="A2814" s="1" t="s">
        <v>260</v>
      </c>
      <c r="B2814" s="1" t="s">
        <v>3934</v>
      </c>
      <c r="C2814" s="1" t="s">
        <v>51</v>
      </c>
      <c r="D2814" s="1" t="s">
        <v>24</v>
      </c>
      <c r="E2814" s="1" t="s">
        <v>249</v>
      </c>
      <c r="F2814" s="1" t="s">
        <v>13</v>
      </c>
      <c r="G2814" s="1" t="s">
        <v>27</v>
      </c>
      <c r="H2814" s="1" t="s">
        <v>14</v>
      </c>
      <c r="I2814" s="1" t="s">
        <v>14</v>
      </c>
      <c r="J2814" s="1" t="s">
        <v>587</v>
      </c>
      <c r="K2814" s="1" t="s">
        <v>14</v>
      </c>
      <c r="L2814" s="1" t="s">
        <v>14</v>
      </c>
      <c r="M2814" s="1" t="s">
        <v>14</v>
      </c>
      <c r="N2814" s="1" t="s">
        <v>14</v>
      </c>
      <c r="O2814" s="1" t="s">
        <v>14</v>
      </c>
      <c r="P2814" s="1" t="s">
        <v>14</v>
      </c>
      <c r="Q2814" s="1"/>
    </row>
    <row r="2815" spans="1:17" x14ac:dyDescent="0.25">
      <c r="A2815" s="1" t="s">
        <v>260</v>
      </c>
      <c r="B2815" s="1" t="s">
        <v>3935</v>
      </c>
      <c r="C2815" s="1" t="s">
        <v>51</v>
      </c>
      <c r="D2815" s="1" t="s">
        <v>30</v>
      </c>
      <c r="E2815" s="1" t="s">
        <v>249</v>
      </c>
      <c r="F2815" s="1" t="s">
        <v>14</v>
      </c>
      <c r="G2815" s="1" t="s">
        <v>14</v>
      </c>
      <c r="H2815" s="1" t="s">
        <v>14</v>
      </c>
      <c r="I2815" s="1" t="s">
        <v>14</v>
      </c>
      <c r="J2815" s="1" t="s">
        <v>587</v>
      </c>
      <c r="K2815" s="1" t="s">
        <v>14</v>
      </c>
      <c r="L2815" s="1" t="s">
        <v>14</v>
      </c>
      <c r="M2815" s="1" t="s">
        <v>14</v>
      </c>
      <c r="N2815" s="1" t="s">
        <v>14</v>
      </c>
      <c r="O2815" s="1" t="s">
        <v>14</v>
      </c>
      <c r="P2815" s="1" t="s">
        <v>14</v>
      </c>
      <c r="Q2815" s="1"/>
    </row>
    <row r="2816" spans="1:17" x14ac:dyDescent="0.25">
      <c r="A2816" s="1" t="s">
        <v>260</v>
      </c>
      <c r="B2816" s="1" t="s">
        <v>3936</v>
      </c>
      <c r="C2816" s="1" t="s">
        <v>53</v>
      </c>
      <c r="D2816" s="1" t="s">
        <v>18</v>
      </c>
      <c r="E2816" s="1" t="s">
        <v>249</v>
      </c>
      <c r="F2816" s="1" t="s">
        <v>3937</v>
      </c>
      <c r="G2816" s="1" t="s">
        <v>14</v>
      </c>
      <c r="H2816" s="1" t="s">
        <v>14</v>
      </c>
      <c r="I2816" s="1" t="s">
        <v>14</v>
      </c>
      <c r="J2816" s="1" t="s">
        <v>587</v>
      </c>
      <c r="K2816" s="1" t="s">
        <v>14</v>
      </c>
      <c r="L2816" s="1" t="s">
        <v>14</v>
      </c>
      <c r="M2816" s="1" t="s">
        <v>14</v>
      </c>
      <c r="N2816" s="1" t="s">
        <v>14</v>
      </c>
      <c r="O2816" s="1" t="s">
        <v>14</v>
      </c>
      <c r="P2816" s="1" t="s">
        <v>14</v>
      </c>
      <c r="Q2816" s="1"/>
    </row>
    <row r="2817" spans="1:17" x14ac:dyDescent="0.25">
      <c r="A2817" s="1" t="s">
        <v>260</v>
      </c>
      <c r="B2817" s="1" t="s">
        <v>3938</v>
      </c>
      <c r="C2817" s="1" t="s">
        <v>53</v>
      </c>
      <c r="D2817" s="1" t="s">
        <v>20</v>
      </c>
      <c r="E2817" s="1" t="s">
        <v>249</v>
      </c>
      <c r="F2817" s="1" t="s">
        <v>13</v>
      </c>
      <c r="G2817" s="1" t="s">
        <v>1167</v>
      </c>
      <c r="H2817" s="1" t="s">
        <v>14</v>
      </c>
      <c r="I2817" s="1" t="s">
        <v>14</v>
      </c>
      <c r="J2817" s="1" t="s">
        <v>587</v>
      </c>
      <c r="K2817" s="1" t="s">
        <v>14</v>
      </c>
      <c r="L2817" s="1" t="s">
        <v>14</v>
      </c>
      <c r="M2817" s="1" t="s">
        <v>14</v>
      </c>
      <c r="N2817" s="1" t="s">
        <v>14</v>
      </c>
      <c r="O2817" s="1" t="s">
        <v>14</v>
      </c>
      <c r="P2817" s="1" t="s">
        <v>14</v>
      </c>
      <c r="Q2817" s="1"/>
    </row>
    <row r="2818" spans="1:17" x14ac:dyDescent="0.25">
      <c r="A2818" s="1" t="s">
        <v>260</v>
      </c>
      <c r="B2818" s="1" t="s">
        <v>3939</v>
      </c>
      <c r="C2818" s="1" t="s">
        <v>53</v>
      </c>
      <c r="D2818" s="1" t="s">
        <v>22</v>
      </c>
      <c r="E2818" s="1" t="s">
        <v>585</v>
      </c>
      <c r="F2818" s="1" t="s">
        <v>3940</v>
      </c>
      <c r="G2818" s="1" t="s">
        <v>27</v>
      </c>
      <c r="H2818" s="1" t="s">
        <v>14</v>
      </c>
      <c r="I2818" s="1" t="s">
        <v>14</v>
      </c>
      <c r="J2818" s="1" t="s">
        <v>14</v>
      </c>
      <c r="K2818" s="1" t="s">
        <v>14</v>
      </c>
      <c r="L2818" s="1" t="s">
        <v>14</v>
      </c>
      <c r="M2818" s="1" t="s">
        <v>14</v>
      </c>
      <c r="N2818" s="1" t="s">
        <v>14</v>
      </c>
      <c r="O2818" s="1" t="s">
        <v>14</v>
      </c>
      <c r="P2818" s="1" t="s">
        <v>14</v>
      </c>
      <c r="Q2818" s="1"/>
    </row>
    <row r="2819" spans="1:17" x14ac:dyDescent="0.25">
      <c r="A2819" s="1" t="s">
        <v>260</v>
      </c>
      <c r="B2819" s="1" t="s">
        <v>3941</v>
      </c>
      <c r="C2819" s="1" t="s">
        <v>53</v>
      </c>
      <c r="D2819" s="1" t="s">
        <v>24</v>
      </c>
      <c r="E2819" s="1" t="s">
        <v>249</v>
      </c>
      <c r="F2819" s="1" t="s">
        <v>13</v>
      </c>
      <c r="G2819" s="1" t="s">
        <v>27</v>
      </c>
      <c r="H2819" s="1" t="s">
        <v>14</v>
      </c>
      <c r="I2819" s="1" t="s">
        <v>14</v>
      </c>
      <c r="J2819" s="1" t="s">
        <v>587</v>
      </c>
      <c r="K2819" s="1" t="s">
        <v>14</v>
      </c>
      <c r="L2819" s="1" t="s">
        <v>14</v>
      </c>
      <c r="M2819" s="1" t="s">
        <v>14</v>
      </c>
      <c r="N2819" s="1" t="s">
        <v>14</v>
      </c>
      <c r="O2819" s="1" t="s">
        <v>14</v>
      </c>
      <c r="P2819" s="1" t="s">
        <v>14</v>
      </c>
      <c r="Q2819" s="1"/>
    </row>
    <row r="2820" spans="1:17" x14ac:dyDescent="0.25">
      <c r="A2820" s="1" t="s">
        <v>260</v>
      </c>
      <c r="B2820" s="1" t="s">
        <v>3942</v>
      </c>
      <c r="C2820" s="1" t="s">
        <v>53</v>
      </c>
      <c r="D2820" s="1" t="s">
        <v>30</v>
      </c>
      <c r="E2820" s="1" t="s">
        <v>249</v>
      </c>
      <c r="F2820" s="1" t="s">
        <v>14</v>
      </c>
      <c r="G2820" s="1" t="s">
        <v>14</v>
      </c>
      <c r="H2820" s="1" t="s">
        <v>14</v>
      </c>
      <c r="I2820" s="1" t="s">
        <v>14</v>
      </c>
      <c r="J2820" s="1" t="s">
        <v>587</v>
      </c>
      <c r="K2820" s="1" t="s">
        <v>14</v>
      </c>
      <c r="L2820" s="1" t="s">
        <v>14</v>
      </c>
      <c r="M2820" s="1" t="s">
        <v>14</v>
      </c>
      <c r="N2820" s="1" t="s">
        <v>14</v>
      </c>
      <c r="O2820" s="1" t="s">
        <v>14</v>
      </c>
      <c r="P2820" s="1" t="s">
        <v>14</v>
      </c>
      <c r="Q2820" s="1"/>
    </row>
    <row r="2821" spans="1:17" x14ac:dyDescent="0.25">
      <c r="A2821" s="1" t="s">
        <v>260</v>
      </c>
      <c r="B2821" s="1" t="s">
        <v>3943</v>
      </c>
      <c r="C2821" s="1" t="s">
        <v>55</v>
      </c>
      <c r="D2821" s="1" t="s">
        <v>18</v>
      </c>
      <c r="E2821" s="1" t="s">
        <v>249</v>
      </c>
      <c r="F2821" s="1" t="s">
        <v>3944</v>
      </c>
      <c r="G2821" s="1" t="s">
        <v>14</v>
      </c>
      <c r="H2821" s="1" t="s">
        <v>14</v>
      </c>
      <c r="I2821" s="1" t="s">
        <v>14</v>
      </c>
      <c r="J2821" s="1" t="s">
        <v>587</v>
      </c>
      <c r="K2821" s="1" t="s">
        <v>14</v>
      </c>
      <c r="L2821" s="1" t="s">
        <v>14</v>
      </c>
      <c r="M2821" s="1" t="s">
        <v>14</v>
      </c>
      <c r="N2821" s="1" t="s">
        <v>14</v>
      </c>
      <c r="O2821" s="1" t="s">
        <v>14</v>
      </c>
      <c r="P2821" s="1" t="s">
        <v>14</v>
      </c>
      <c r="Q2821" s="1"/>
    </row>
    <row r="2822" spans="1:17" x14ac:dyDescent="0.25">
      <c r="A2822" s="1" t="s">
        <v>260</v>
      </c>
      <c r="B2822" s="1" t="s">
        <v>3945</v>
      </c>
      <c r="C2822" s="1" t="s">
        <v>55</v>
      </c>
      <c r="D2822" s="1" t="s">
        <v>20</v>
      </c>
      <c r="E2822" s="1" t="s">
        <v>249</v>
      </c>
      <c r="F2822" s="1" t="s">
        <v>13</v>
      </c>
      <c r="G2822" s="1" t="s">
        <v>1167</v>
      </c>
      <c r="H2822" s="1" t="s">
        <v>14</v>
      </c>
      <c r="I2822" s="1" t="s">
        <v>14</v>
      </c>
      <c r="J2822" s="1" t="s">
        <v>587</v>
      </c>
      <c r="K2822" s="1" t="s">
        <v>14</v>
      </c>
      <c r="L2822" s="1" t="s">
        <v>14</v>
      </c>
      <c r="M2822" s="1" t="s">
        <v>14</v>
      </c>
      <c r="N2822" s="1" t="s">
        <v>14</v>
      </c>
      <c r="O2822" s="1" t="s">
        <v>14</v>
      </c>
      <c r="P2822" s="1" t="s">
        <v>14</v>
      </c>
      <c r="Q2822" s="1"/>
    </row>
    <row r="2823" spans="1:17" x14ac:dyDescent="0.25">
      <c r="A2823" s="1" t="s">
        <v>260</v>
      </c>
      <c r="B2823" s="1" t="s">
        <v>3946</v>
      </c>
      <c r="C2823" s="1" t="s">
        <v>55</v>
      </c>
      <c r="D2823" s="1" t="s">
        <v>22</v>
      </c>
      <c r="E2823" s="1" t="s">
        <v>585</v>
      </c>
      <c r="F2823" s="1" t="s">
        <v>3947</v>
      </c>
      <c r="G2823" s="1" t="s">
        <v>27</v>
      </c>
      <c r="H2823" s="1" t="s">
        <v>14</v>
      </c>
      <c r="I2823" s="1" t="s">
        <v>14</v>
      </c>
      <c r="J2823" s="1" t="s">
        <v>14</v>
      </c>
      <c r="K2823" s="1" t="s">
        <v>14</v>
      </c>
      <c r="L2823" s="1" t="s">
        <v>14</v>
      </c>
      <c r="M2823" s="1" t="s">
        <v>14</v>
      </c>
      <c r="N2823" s="1" t="s">
        <v>14</v>
      </c>
      <c r="O2823" s="1" t="s">
        <v>14</v>
      </c>
      <c r="P2823" s="1" t="s">
        <v>14</v>
      </c>
      <c r="Q2823" s="1"/>
    </row>
    <row r="2824" spans="1:17" x14ac:dyDescent="0.25">
      <c r="A2824" s="1" t="s">
        <v>260</v>
      </c>
      <c r="B2824" s="1" t="s">
        <v>3948</v>
      </c>
      <c r="C2824" s="1" t="s">
        <v>55</v>
      </c>
      <c r="D2824" s="1" t="s">
        <v>24</v>
      </c>
      <c r="E2824" s="1" t="s">
        <v>249</v>
      </c>
      <c r="F2824" s="1" t="s">
        <v>13</v>
      </c>
      <c r="G2824" s="1" t="s">
        <v>27</v>
      </c>
      <c r="H2824" s="1" t="s">
        <v>14</v>
      </c>
      <c r="I2824" s="1" t="s">
        <v>14</v>
      </c>
      <c r="J2824" s="1" t="s">
        <v>587</v>
      </c>
      <c r="K2824" s="1" t="s">
        <v>14</v>
      </c>
      <c r="L2824" s="1" t="s">
        <v>14</v>
      </c>
      <c r="M2824" s="1" t="s">
        <v>14</v>
      </c>
      <c r="N2824" s="1" t="s">
        <v>14</v>
      </c>
      <c r="O2824" s="1" t="s">
        <v>14</v>
      </c>
      <c r="P2824" s="1" t="s">
        <v>14</v>
      </c>
      <c r="Q2824" s="1"/>
    </row>
    <row r="2825" spans="1:17" x14ac:dyDescent="0.25">
      <c r="A2825" s="1" t="s">
        <v>260</v>
      </c>
      <c r="B2825" s="1" t="s">
        <v>3949</v>
      </c>
      <c r="C2825" s="1" t="s">
        <v>55</v>
      </c>
      <c r="D2825" s="1" t="s">
        <v>30</v>
      </c>
      <c r="E2825" s="1" t="s">
        <v>249</v>
      </c>
      <c r="F2825" s="1" t="s">
        <v>14</v>
      </c>
      <c r="G2825" s="1" t="s">
        <v>14</v>
      </c>
      <c r="H2825" s="1" t="s">
        <v>14</v>
      </c>
      <c r="I2825" s="1" t="s">
        <v>14</v>
      </c>
      <c r="J2825" s="1" t="s">
        <v>587</v>
      </c>
      <c r="K2825" s="1" t="s">
        <v>14</v>
      </c>
      <c r="L2825" s="1" t="s">
        <v>14</v>
      </c>
      <c r="M2825" s="1" t="s">
        <v>14</v>
      </c>
      <c r="N2825" s="1" t="s">
        <v>14</v>
      </c>
      <c r="O2825" s="1" t="s">
        <v>14</v>
      </c>
      <c r="P2825" s="1" t="s">
        <v>14</v>
      </c>
      <c r="Q2825" s="1"/>
    </row>
    <row r="2826" spans="1:17" x14ac:dyDescent="0.25">
      <c r="A2826" s="1" t="s">
        <v>260</v>
      </c>
      <c r="B2826" s="1" t="s">
        <v>3950</v>
      </c>
      <c r="C2826" s="1" t="s">
        <v>58</v>
      </c>
      <c r="D2826" s="1" t="s">
        <v>18</v>
      </c>
      <c r="E2826" s="1" t="s">
        <v>249</v>
      </c>
      <c r="F2826" s="1" t="s">
        <v>3951</v>
      </c>
      <c r="G2826" s="1" t="s">
        <v>14</v>
      </c>
      <c r="H2826" s="1" t="s">
        <v>14</v>
      </c>
      <c r="I2826" s="1" t="s">
        <v>14</v>
      </c>
      <c r="J2826" s="1" t="s">
        <v>587</v>
      </c>
      <c r="K2826" s="1" t="s">
        <v>14</v>
      </c>
      <c r="L2826" s="1" t="s">
        <v>14</v>
      </c>
      <c r="M2826" s="1" t="s">
        <v>14</v>
      </c>
      <c r="N2826" s="1" t="s">
        <v>14</v>
      </c>
      <c r="O2826" s="1" t="s">
        <v>14</v>
      </c>
      <c r="P2826" s="1" t="s">
        <v>14</v>
      </c>
      <c r="Q2826" s="1"/>
    </row>
    <row r="2827" spans="1:17" x14ac:dyDescent="0.25">
      <c r="A2827" s="1" t="s">
        <v>260</v>
      </c>
      <c r="B2827" s="1" t="s">
        <v>3952</v>
      </c>
      <c r="C2827" s="1" t="s">
        <v>58</v>
      </c>
      <c r="D2827" s="1" t="s">
        <v>20</v>
      </c>
      <c r="E2827" s="1" t="s">
        <v>249</v>
      </c>
      <c r="F2827" s="1" t="s">
        <v>13</v>
      </c>
      <c r="G2827" s="1" t="s">
        <v>1167</v>
      </c>
      <c r="H2827" s="1" t="s">
        <v>14</v>
      </c>
      <c r="I2827" s="1" t="s">
        <v>14</v>
      </c>
      <c r="J2827" s="1" t="s">
        <v>587</v>
      </c>
      <c r="K2827" s="1" t="s">
        <v>14</v>
      </c>
      <c r="L2827" s="1" t="s">
        <v>14</v>
      </c>
      <c r="M2827" s="1" t="s">
        <v>14</v>
      </c>
      <c r="N2827" s="1" t="s">
        <v>14</v>
      </c>
      <c r="O2827" s="1" t="s">
        <v>14</v>
      </c>
      <c r="P2827" s="1" t="s">
        <v>14</v>
      </c>
      <c r="Q2827" s="1"/>
    </row>
    <row r="2828" spans="1:17" x14ac:dyDescent="0.25">
      <c r="A2828" s="1" t="s">
        <v>260</v>
      </c>
      <c r="B2828" s="1" t="s">
        <v>3953</v>
      </c>
      <c r="C2828" s="1" t="s">
        <v>58</v>
      </c>
      <c r="D2828" s="1" t="s">
        <v>22</v>
      </c>
      <c r="E2828" s="1" t="s">
        <v>585</v>
      </c>
      <c r="F2828" s="1" t="s">
        <v>3954</v>
      </c>
      <c r="G2828" s="1" t="s">
        <v>27</v>
      </c>
      <c r="H2828" s="1" t="s">
        <v>14</v>
      </c>
      <c r="I2828" s="1" t="s">
        <v>14</v>
      </c>
      <c r="J2828" s="1" t="s">
        <v>14</v>
      </c>
      <c r="K2828" s="1" t="s">
        <v>14</v>
      </c>
      <c r="L2828" s="1" t="s">
        <v>14</v>
      </c>
      <c r="M2828" s="1" t="s">
        <v>14</v>
      </c>
      <c r="N2828" s="1" t="s">
        <v>14</v>
      </c>
      <c r="O2828" s="1" t="s">
        <v>14</v>
      </c>
      <c r="P2828" s="1" t="s">
        <v>14</v>
      </c>
      <c r="Q2828" s="1"/>
    </row>
    <row r="2829" spans="1:17" x14ac:dyDescent="0.25">
      <c r="A2829" s="1" t="s">
        <v>260</v>
      </c>
      <c r="B2829" s="1" t="s">
        <v>3955</v>
      </c>
      <c r="C2829" s="1" t="s">
        <v>58</v>
      </c>
      <c r="D2829" s="1" t="s">
        <v>24</v>
      </c>
      <c r="E2829" s="1" t="s">
        <v>249</v>
      </c>
      <c r="F2829" s="1" t="s">
        <v>13</v>
      </c>
      <c r="G2829" s="1" t="s">
        <v>27</v>
      </c>
      <c r="H2829" s="1" t="s">
        <v>14</v>
      </c>
      <c r="I2829" s="1" t="s">
        <v>14</v>
      </c>
      <c r="J2829" s="1" t="s">
        <v>587</v>
      </c>
      <c r="K2829" s="1" t="s">
        <v>14</v>
      </c>
      <c r="L2829" s="1" t="s">
        <v>14</v>
      </c>
      <c r="M2829" s="1" t="s">
        <v>14</v>
      </c>
      <c r="N2829" s="1" t="s">
        <v>14</v>
      </c>
      <c r="O2829" s="1" t="s">
        <v>14</v>
      </c>
      <c r="P2829" s="1" t="s">
        <v>14</v>
      </c>
      <c r="Q2829" s="1"/>
    </row>
    <row r="2830" spans="1:17" x14ac:dyDescent="0.25">
      <c r="A2830" s="1" t="s">
        <v>260</v>
      </c>
      <c r="B2830" s="1" t="s">
        <v>3956</v>
      </c>
      <c r="C2830" s="1" t="s">
        <v>58</v>
      </c>
      <c r="D2830" s="1" t="s">
        <v>30</v>
      </c>
      <c r="E2830" s="1" t="s">
        <v>249</v>
      </c>
      <c r="F2830" s="1" t="s">
        <v>14</v>
      </c>
      <c r="G2830" s="1" t="s">
        <v>14</v>
      </c>
      <c r="H2830" s="1" t="s">
        <v>14</v>
      </c>
      <c r="I2830" s="1" t="s">
        <v>14</v>
      </c>
      <c r="J2830" s="1" t="s">
        <v>587</v>
      </c>
      <c r="K2830" s="1" t="s">
        <v>14</v>
      </c>
      <c r="L2830" s="1" t="s">
        <v>14</v>
      </c>
      <c r="M2830" s="1" t="s">
        <v>14</v>
      </c>
      <c r="N2830" s="1" t="s">
        <v>14</v>
      </c>
      <c r="O2830" s="1" t="s">
        <v>14</v>
      </c>
      <c r="P2830" s="1" t="s">
        <v>14</v>
      </c>
      <c r="Q2830" s="1"/>
    </row>
    <row r="2831" spans="1:17" x14ac:dyDescent="0.25">
      <c r="A2831" s="1" t="s">
        <v>260</v>
      </c>
      <c r="B2831" s="1" t="s">
        <v>3957</v>
      </c>
      <c r="C2831" s="1" t="s">
        <v>60</v>
      </c>
      <c r="D2831" s="1" t="s">
        <v>18</v>
      </c>
      <c r="E2831" s="1" t="s">
        <v>497</v>
      </c>
      <c r="F2831" s="1" t="s">
        <v>3958</v>
      </c>
      <c r="G2831" s="1" t="s">
        <v>14</v>
      </c>
      <c r="H2831" s="1" t="s">
        <v>494</v>
      </c>
      <c r="I2831" s="1" t="s">
        <v>508</v>
      </c>
      <c r="J2831" s="1" t="s">
        <v>14</v>
      </c>
      <c r="K2831" s="1" t="s">
        <v>14</v>
      </c>
      <c r="L2831" s="1" t="s">
        <v>14</v>
      </c>
      <c r="M2831" s="1" t="s">
        <v>509</v>
      </c>
      <c r="N2831" s="1" t="s">
        <v>12</v>
      </c>
      <c r="O2831" s="1" t="s">
        <v>14</v>
      </c>
      <c r="P2831" s="1" t="s">
        <v>14</v>
      </c>
      <c r="Q2831" s="1"/>
    </row>
    <row r="2832" spans="1:17" x14ac:dyDescent="0.25">
      <c r="A2832" s="1" t="s">
        <v>260</v>
      </c>
      <c r="B2832" s="1" t="s">
        <v>3959</v>
      </c>
      <c r="C2832" s="1" t="s">
        <v>60</v>
      </c>
      <c r="D2832" s="1" t="s">
        <v>20</v>
      </c>
      <c r="E2832" s="1" t="s">
        <v>585</v>
      </c>
      <c r="F2832" s="1" t="s">
        <v>3960</v>
      </c>
      <c r="G2832" s="1" t="s">
        <v>1167</v>
      </c>
      <c r="H2832" s="1" t="s">
        <v>494</v>
      </c>
      <c r="I2832" s="1" t="s">
        <v>508</v>
      </c>
      <c r="J2832" s="1" t="s">
        <v>14</v>
      </c>
      <c r="K2832" s="1" t="s">
        <v>14</v>
      </c>
      <c r="L2832" s="1" t="s">
        <v>509</v>
      </c>
      <c r="M2832" s="1" t="s">
        <v>509</v>
      </c>
      <c r="N2832" s="1" t="s">
        <v>509</v>
      </c>
      <c r="O2832" s="1" t="s">
        <v>14</v>
      </c>
      <c r="P2832" s="1" t="s">
        <v>14</v>
      </c>
      <c r="Q2832" s="1"/>
    </row>
    <row r="2833" spans="1:17" x14ac:dyDescent="0.25">
      <c r="A2833" s="1" t="s">
        <v>260</v>
      </c>
      <c r="B2833" s="1" t="s">
        <v>3961</v>
      </c>
      <c r="C2833" s="1" t="s">
        <v>60</v>
      </c>
      <c r="D2833" s="1" t="s">
        <v>22</v>
      </c>
      <c r="E2833" s="1" t="s">
        <v>585</v>
      </c>
      <c r="F2833" s="1" t="s">
        <v>3962</v>
      </c>
      <c r="G2833" s="1" t="s">
        <v>27</v>
      </c>
      <c r="H2833" s="1" t="s">
        <v>494</v>
      </c>
      <c r="I2833" s="1" t="s">
        <v>508</v>
      </c>
      <c r="J2833" s="1" t="s">
        <v>14</v>
      </c>
      <c r="K2833" s="1" t="s">
        <v>14</v>
      </c>
      <c r="L2833" s="1" t="s">
        <v>509</v>
      </c>
      <c r="M2833" s="1" t="s">
        <v>509</v>
      </c>
      <c r="N2833" s="1" t="s">
        <v>14</v>
      </c>
      <c r="O2833" s="1" t="s">
        <v>14</v>
      </c>
      <c r="P2833" s="1" t="s">
        <v>14</v>
      </c>
      <c r="Q2833" s="1"/>
    </row>
    <row r="2834" spans="1:17" x14ac:dyDescent="0.25">
      <c r="A2834" s="1" t="s">
        <v>260</v>
      </c>
      <c r="B2834" s="1" t="s">
        <v>3963</v>
      </c>
      <c r="C2834" s="1" t="s">
        <v>62</v>
      </c>
      <c r="D2834" s="1" t="s">
        <v>18</v>
      </c>
      <c r="E2834" s="1" t="s">
        <v>497</v>
      </c>
      <c r="F2834" s="1" t="s">
        <v>2151</v>
      </c>
      <c r="G2834" s="1" t="s">
        <v>14</v>
      </c>
      <c r="H2834" s="1" t="s">
        <v>14</v>
      </c>
      <c r="I2834" s="1" t="s">
        <v>14</v>
      </c>
      <c r="J2834" s="1" t="s">
        <v>14</v>
      </c>
      <c r="K2834" s="1" t="s">
        <v>14</v>
      </c>
      <c r="L2834" s="1" t="s">
        <v>14</v>
      </c>
      <c r="M2834" s="1" t="s">
        <v>14</v>
      </c>
      <c r="N2834" s="1" t="s">
        <v>12</v>
      </c>
      <c r="O2834" s="1" t="s">
        <v>14</v>
      </c>
      <c r="P2834" s="1" t="s">
        <v>14</v>
      </c>
      <c r="Q2834" s="1"/>
    </row>
    <row r="2835" spans="1:17" x14ac:dyDescent="0.25">
      <c r="A2835" s="1" t="s">
        <v>260</v>
      </c>
      <c r="B2835" s="1" t="s">
        <v>3963</v>
      </c>
      <c r="C2835" s="1" t="s">
        <v>62</v>
      </c>
      <c r="D2835" s="1" t="s">
        <v>20</v>
      </c>
      <c r="E2835" s="1" t="s">
        <v>585</v>
      </c>
      <c r="F2835" s="1" t="s">
        <v>3964</v>
      </c>
      <c r="G2835" s="1" t="s">
        <v>14</v>
      </c>
      <c r="H2835" s="1" t="s">
        <v>14</v>
      </c>
      <c r="I2835" s="1" t="s">
        <v>14</v>
      </c>
      <c r="J2835" s="1" t="s">
        <v>14</v>
      </c>
      <c r="K2835" s="1" t="s">
        <v>14</v>
      </c>
      <c r="L2835" s="1" t="s">
        <v>14</v>
      </c>
      <c r="M2835" s="1" t="s">
        <v>14</v>
      </c>
      <c r="N2835" s="1" t="s">
        <v>14</v>
      </c>
      <c r="O2835" s="1" t="s">
        <v>14</v>
      </c>
      <c r="P2835" s="1" t="s">
        <v>510</v>
      </c>
      <c r="Q2835" s="1"/>
    </row>
    <row r="2836" spans="1:17" x14ac:dyDescent="0.25">
      <c r="A2836" s="1" t="s">
        <v>260</v>
      </c>
      <c r="B2836" s="1" t="s">
        <v>3965</v>
      </c>
      <c r="C2836" s="1" t="s">
        <v>64</v>
      </c>
      <c r="D2836" s="1" t="s">
        <v>12</v>
      </c>
      <c r="E2836" s="1" t="s">
        <v>502</v>
      </c>
      <c r="F2836" s="1" t="s">
        <v>14</v>
      </c>
      <c r="G2836" s="1" t="s">
        <v>14</v>
      </c>
      <c r="H2836" s="1" t="s">
        <v>14</v>
      </c>
      <c r="I2836" s="1" t="s">
        <v>14</v>
      </c>
      <c r="J2836" s="1" t="s">
        <v>14</v>
      </c>
      <c r="K2836" s="1" t="s">
        <v>14</v>
      </c>
      <c r="L2836" s="1" t="s">
        <v>14</v>
      </c>
      <c r="M2836" s="1" t="s">
        <v>14</v>
      </c>
      <c r="N2836" s="1" t="s">
        <v>14</v>
      </c>
      <c r="O2836" s="1" t="s">
        <v>14</v>
      </c>
      <c r="P2836" s="1" t="s">
        <v>14</v>
      </c>
      <c r="Q2836" s="1"/>
    </row>
    <row r="2837" spans="1:17" x14ac:dyDescent="0.25">
      <c r="A2837" s="1" t="s">
        <v>260</v>
      </c>
      <c r="B2837" s="1" t="s">
        <v>3966</v>
      </c>
      <c r="C2837" s="1" t="s">
        <v>67</v>
      </c>
      <c r="D2837" s="1" t="s">
        <v>18</v>
      </c>
      <c r="E2837" s="1" t="s">
        <v>497</v>
      </c>
      <c r="F2837" s="1" t="s">
        <v>3967</v>
      </c>
      <c r="G2837" s="1" t="s">
        <v>14</v>
      </c>
      <c r="H2837" s="1" t="s">
        <v>494</v>
      </c>
      <c r="I2837" s="1" t="s">
        <v>505</v>
      </c>
      <c r="J2837" s="1" t="s">
        <v>252</v>
      </c>
      <c r="K2837" s="1" t="s">
        <v>14</v>
      </c>
      <c r="L2837" s="1" t="s">
        <v>14</v>
      </c>
      <c r="M2837" s="1" t="s">
        <v>14</v>
      </c>
      <c r="N2837" s="1" t="s">
        <v>14</v>
      </c>
      <c r="O2837" s="1" t="s">
        <v>14</v>
      </c>
      <c r="P2837" s="1" t="s">
        <v>14</v>
      </c>
      <c r="Q2837" s="1"/>
    </row>
    <row r="2838" spans="1:17" x14ac:dyDescent="0.25">
      <c r="A2838" s="1" t="s">
        <v>260</v>
      </c>
      <c r="B2838" s="1" t="s">
        <v>3968</v>
      </c>
      <c r="C2838" s="1" t="s">
        <v>69</v>
      </c>
      <c r="D2838" s="1" t="s">
        <v>18</v>
      </c>
      <c r="E2838" s="1" t="s">
        <v>497</v>
      </c>
      <c r="F2838" s="1" t="s">
        <v>3969</v>
      </c>
      <c r="G2838" s="1" t="s">
        <v>14</v>
      </c>
      <c r="H2838" s="1" t="s">
        <v>494</v>
      </c>
      <c r="I2838" s="1" t="s">
        <v>508</v>
      </c>
      <c r="J2838" s="1" t="s">
        <v>14</v>
      </c>
      <c r="K2838" s="1" t="s">
        <v>14</v>
      </c>
      <c r="L2838" s="1" t="s">
        <v>509</v>
      </c>
      <c r="M2838" s="1" t="s">
        <v>509</v>
      </c>
      <c r="N2838" s="1" t="s">
        <v>14</v>
      </c>
      <c r="O2838" s="1" t="s">
        <v>14</v>
      </c>
      <c r="P2838" s="1" t="s">
        <v>14</v>
      </c>
      <c r="Q2838" s="1"/>
    </row>
    <row r="2839" spans="1:17" x14ac:dyDescent="0.25">
      <c r="A2839" s="1" t="s">
        <v>260</v>
      </c>
      <c r="B2839" s="1" t="s">
        <v>3970</v>
      </c>
      <c r="C2839" s="1" t="s">
        <v>69</v>
      </c>
      <c r="D2839" s="1" t="s">
        <v>20</v>
      </c>
      <c r="E2839" s="1" t="s">
        <v>497</v>
      </c>
      <c r="F2839" s="1" t="s">
        <v>3971</v>
      </c>
      <c r="G2839" s="1" t="s">
        <v>14</v>
      </c>
      <c r="H2839" s="1" t="s">
        <v>494</v>
      </c>
      <c r="I2839" s="1" t="s">
        <v>508</v>
      </c>
      <c r="J2839" s="1" t="s">
        <v>14</v>
      </c>
      <c r="K2839" s="1" t="s">
        <v>14</v>
      </c>
      <c r="L2839" s="1" t="s">
        <v>509</v>
      </c>
      <c r="M2839" s="1" t="s">
        <v>509</v>
      </c>
      <c r="N2839" s="1" t="s">
        <v>14</v>
      </c>
      <c r="O2839" s="1" t="s">
        <v>14</v>
      </c>
      <c r="P2839" s="1" t="s">
        <v>510</v>
      </c>
      <c r="Q2839" s="1"/>
    </row>
    <row r="2840" spans="1:17" x14ac:dyDescent="0.25">
      <c r="A2840" s="1" t="s">
        <v>260</v>
      </c>
      <c r="B2840" s="1" t="s">
        <v>3972</v>
      </c>
      <c r="C2840" s="1" t="s">
        <v>69</v>
      </c>
      <c r="D2840" s="1" t="s">
        <v>22</v>
      </c>
      <c r="E2840" s="1" t="s">
        <v>497</v>
      </c>
      <c r="F2840" s="1" t="s">
        <v>3973</v>
      </c>
      <c r="G2840" s="1" t="s">
        <v>14</v>
      </c>
      <c r="H2840" s="1" t="s">
        <v>494</v>
      </c>
      <c r="I2840" s="1" t="s">
        <v>508</v>
      </c>
      <c r="J2840" s="1" t="s">
        <v>14</v>
      </c>
      <c r="K2840" s="1" t="s">
        <v>14</v>
      </c>
      <c r="L2840" s="1" t="s">
        <v>509</v>
      </c>
      <c r="M2840" s="1" t="s">
        <v>509</v>
      </c>
      <c r="N2840" s="1" t="s">
        <v>14</v>
      </c>
      <c r="O2840" s="1" t="s">
        <v>14</v>
      </c>
      <c r="P2840" s="1" t="s">
        <v>510</v>
      </c>
      <c r="Q2840" s="1"/>
    </row>
    <row r="2841" spans="1:17" x14ac:dyDescent="0.25">
      <c r="A2841" s="1" t="s">
        <v>260</v>
      </c>
      <c r="B2841" s="1" t="s">
        <v>3974</v>
      </c>
      <c r="C2841" s="1" t="s">
        <v>69</v>
      </c>
      <c r="D2841" s="1" t="s">
        <v>24</v>
      </c>
      <c r="E2841" s="1" t="s">
        <v>497</v>
      </c>
      <c r="F2841" s="1" t="s">
        <v>3975</v>
      </c>
      <c r="G2841" s="1" t="s">
        <v>14</v>
      </c>
      <c r="H2841" s="1" t="s">
        <v>494</v>
      </c>
      <c r="I2841" s="1" t="s">
        <v>508</v>
      </c>
      <c r="J2841" s="1" t="s">
        <v>14</v>
      </c>
      <c r="K2841" s="1" t="s">
        <v>14</v>
      </c>
      <c r="L2841" s="1" t="s">
        <v>509</v>
      </c>
      <c r="M2841" s="1" t="s">
        <v>509</v>
      </c>
      <c r="N2841" s="1" t="s">
        <v>14</v>
      </c>
      <c r="O2841" s="1" t="s">
        <v>14</v>
      </c>
      <c r="P2841" s="1" t="s">
        <v>510</v>
      </c>
      <c r="Q2841" s="1"/>
    </row>
    <row r="2842" spans="1:17" x14ac:dyDescent="0.25">
      <c r="A2842" s="1" t="s">
        <v>260</v>
      </c>
      <c r="B2842" s="1" t="s">
        <v>3976</v>
      </c>
      <c r="C2842" s="1" t="s">
        <v>69</v>
      </c>
      <c r="D2842" s="1" t="s">
        <v>30</v>
      </c>
      <c r="E2842" s="1" t="s">
        <v>497</v>
      </c>
      <c r="F2842" s="1" t="s">
        <v>3977</v>
      </c>
      <c r="G2842" s="1" t="s">
        <v>14</v>
      </c>
      <c r="H2842" s="1" t="s">
        <v>494</v>
      </c>
      <c r="I2842" s="1" t="s">
        <v>508</v>
      </c>
      <c r="J2842" s="1" t="s">
        <v>14</v>
      </c>
      <c r="K2842" s="1" t="s">
        <v>14</v>
      </c>
      <c r="L2842" s="1" t="s">
        <v>509</v>
      </c>
      <c r="M2842" s="1" t="s">
        <v>509</v>
      </c>
      <c r="N2842" s="1" t="s">
        <v>14</v>
      </c>
      <c r="O2842" s="1" t="s">
        <v>14</v>
      </c>
      <c r="P2842" s="1" t="s">
        <v>510</v>
      </c>
      <c r="Q2842" s="1"/>
    </row>
    <row r="2843" spans="1:17" x14ac:dyDescent="0.25">
      <c r="A2843" s="1" t="s">
        <v>260</v>
      </c>
      <c r="B2843" s="1" t="s">
        <v>3978</v>
      </c>
      <c r="C2843" s="1" t="s">
        <v>69</v>
      </c>
      <c r="D2843" s="1" t="s">
        <v>32</v>
      </c>
      <c r="E2843" s="1" t="s">
        <v>497</v>
      </c>
      <c r="F2843" s="1" t="s">
        <v>3916</v>
      </c>
      <c r="G2843" s="1" t="s">
        <v>14</v>
      </c>
      <c r="H2843" s="1" t="s">
        <v>494</v>
      </c>
      <c r="I2843" s="1" t="s">
        <v>508</v>
      </c>
      <c r="J2843" s="1" t="s">
        <v>14</v>
      </c>
      <c r="K2843" s="1" t="s">
        <v>14</v>
      </c>
      <c r="L2843" s="1" t="s">
        <v>509</v>
      </c>
      <c r="M2843" s="1" t="s">
        <v>509</v>
      </c>
      <c r="N2843" s="1" t="s">
        <v>14</v>
      </c>
      <c r="O2843" s="1" t="s">
        <v>14</v>
      </c>
      <c r="P2843" s="1" t="s">
        <v>510</v>
      </c>
      <c r="Q2843" s="1"/>
    </row>
    <row r="2844" spans="1:17" x14ac:dyDescent="0.25">
      <c r="A2844" s="1" t="s">
        <v>260</v>
      </c>
      <c r="B2844" s="1" t="s">
        <v>3979</v>
      </c>
      <c r="C2844" s="1" t="s">
        <v>69</v>
      </c>
      <c r="D2844" s="1" t="s">
        <v>34</v>
      </c>
      <c r="E2844" s="1" t="s">
        <v>497</v>
      </c>
      <c r="F2844" s="1" t="s">
        <v>3923</v>
      </c>
      <c r="G2844" s="1" t="s">
        <v>14</v>
      </c>
      <c r="H2844" s="1" t="s">
        <v>494</v>
      </c>
      <c r="I2844" s="1" t="s">
        <v>508</v>
      </c>
      <c r="J2844" s="1" t="s">
        <v>14</v>
      </c>
      <c r="K2844" s="1" t="s">
        <v>14</v>
      </c>
      <c r="L2844" s="1" t="s">
        <v>509</v>
      </c>
      <c r="M2844" s="1" t="s">
        <v>509</v>
      </c>
      <c r="N2844" s="1" t="s">
        <v>14</v>
      </c>
      <c r="O2844" s="1" t="s">
        <v>14</v>
      </c>
      <c r="P2844" s="1" t="s">
        <v>510</v>
      </c>
      <c r="Q2844" s="1"/>
    </row>
    <row r="2845" spans="1:17" x14ac:dyDescent="0.25">
      <c r="A2845" s="1" t="s">
        <v>260</v>
      </c>
      <c r="B2845" s="1" t="s">
        <v>3980</v>
      </c>
      <c r="C2845" s="1" t="s">
        <v>69</v>
      </c>
      <c r="D2845" s="1" t="s">
        <v>36</v>
      </c>
      <c r="E2845" s="1" t="s">
        <v>497</v>
      </c>
      <c r="F2845" s="1" t="s">
        <v>3930</v>
      </c>
      <c r="G2845" s="1" t="s">
        <v>14</v>
      </c>
      <c r="H2845" s="1" t="s">
        <v>494</v>
      </c>
      <c r="I2845" s="1" t="s">
        <v>508</v>
      </c>
      <c r="J2845" s="1" t="s">
        <v>14</v>
      </c>
      <c r="K2845" s="1" t="s">
        <v>14</v>
      </c>
      <c r="L2845" s="1" t="s">
        <v>509</v>
      </c>
      <c r="M2845" s="1" t="s">
        <v>509</v>
      </c>
      <c r="N2845" s="1" t="s">
        <v>14</v>
      </c>
      <c r="O2845" s="1" t="s">
        <v>14</v>
      </c>
      <c r="P2845" s="1" t="s">
        <v>510</v>
      </c>
      <c r="Q2845" s="1"/>
    </row>
    <row r="2846" spans="1:17" x14ac:dyDescent="0.25">
      <c r="A2846" s="1" t="s">
        <v>260</v>
      </c>
      <c r="B2846" s="1" t="s">
        <v>3981</v>
      </c>
      <c r="C2846" s="1" t="s">
        <v>69</v>
      </c>
      <c r="D2846" s="1" t="s">
        <v>38</v>
      </c>
      <c r="E2846" s="1" t="s">
        <v>497</v>
      </c>
      <c r="F2846" s="1" t="s">
        <v>3937</v>
      </c>
      <c r="G2846" s="1" t="s">
        <v>14</v>
      </c>
      <c r="H2846" s="1" t="s">
        <v>494</v>
      </c>
      <c r="I2846" s="1" t="s">
        <v>508</v>
      </c>
      <c r="J2846" s="1" t="s">
        <v>14</v>
      </c>
      <c r="K2846" s="1" t="s">
        <v>14</v>
      </c>
      <c r="L2846" s="1" t="s">
        <v>509</v>
      </c>
      <c r="M2846" s="1" t="s">
        <v>509</v>
      </c>
      <c r="N2846" s="1" t="s">
        <v>14</v>
      </c>
      <c r="O2846" s="1" t="s">
        <v>14</v>
      </c>
      <c r="P2846" s="1" t="s">
        <v>510</v>
      </c>
      <c r="Q2846" s="1"/>
    </row>
    <row r="2847" spans="1:17" x14ac:dyDescent="0.25">
      <c r="A2847" s="1" t="s">
        <v>260</v>
      </c>
      <c r="B2847" s="1" t="s">
        <v>3982</v>
      </c>
      <c r="C2847" s="1" t="s">
        <v>69</v>
      </c>
      <c r="D2847" s="1" t="s">
        <v>40</v>
      </c>
      <c r="E2847" s="1" t="s">
        <v>497</v>
      </c>
      <c r="F2847" s="1" t="s">
        <v>3944</v>
      </c>
      <c r="G2847" s="1" t="s">
        <v>14</v>
      </c>
      <c r="H2847" s="1" t="s">
        <v>494</v>
      </c>
      <c r="I2847" s="1" t="s">
        <v>508</v>
      </c>
      <c r="J2847" s="1" t="s">
        <v>14</v>
      </c>
      <c r="K2847" s="1" t="s">
        <v>14</v>
      </c>
      <c r="L2847" s="1" t="s">
        <v>509</v>
      </c>
      <c r="M2847" s="1" t="s">
        <v>509</v>
      </c>
      <c r="N2847" s="1" t="s">
        <v>14</v>
      </c>
      <c r="O2847" s="1" t="s">
        <v>14</v>
      </c>
      <c r="P2847" s="1" t="s">
        <v>510</v>
      </c>
      <c r="Q2847" s="1"/>
    </row>
    <row r="2848" spans="1:17" x14ac:dyDescent="0.25">
      <c r="A2848" s="1" t="s">
        <v>260</v>
      </c>
      <c r="B2848" s="1" t="s">
        <v>3983</v>
      </c>
      <c r="C2848" s="1" t="s">
        <v>69</v>
      </c>
      <c r="D2848" s="1" t="s">
        <v>43</v>
      </c>
      <c r="E2848" s="1" t="s">
        <v>497</v>
      </c>
      <c r="F2848" s="1" t="s">
        <v>3951</v>
      </c>
      <c r="G2848" s="1" t="s">
        <v>14</v>
      </c>
      <c r="H2848" s="1" t="s">
        <v>494</v>
      </c>
      <c r="I2848" s="1" t="s">
        <v>508</v>
      </c>
      <c r="J2848" s="1" t="s">
        <v>14</v>
      </c>
      <c r="K2848" s="1" t="s">
        <v>14</v>
      </c>
      <c r="L2848" s="1" t="s">
        <v>509</v>
      </c>
      <c r="M2848" s="1" t="s">
        <v>509</v>
      </c>
      <c r="N2848" s="1" t="s">
        <v>14</v>
      </c>
      <c r="O2848" s="1" t="s">
        <v>14</v>
      </c>
      <c r="P2848" s="1" t="s">
        <v>510</v>
      </c>
      <c r="Q2848" s="1"/>
    </row>
    <row r="2849" spans="1:17" x14ac:dyDescent="0.25">
      <c r="A2849" s="1" t="s">
        <v>260</v>
      </c>
      <c r="B2849" s="1" t="s">
        <v>3984</v>
      </c>
      <c r="C2849" s="1" t="s">
        <v>71</v>
      </c>
      <c r="D2849" s="1" t="s">
        <v>18</v>
      </c>
      <c r="E2849" s="1" t="s">
        <v>497</v>
      </c>
      <c r="F2849" s="1" t="s">
        <v>3985</v>
      </c>
      <c r="G2849" s="1" t="s">
        <v>14</v>
      </c>
      <c r="H2849" s="1" t="s">
        <v>14</v>
      </c>
      <c r="I2849" s="1" t="s">
        <v>14</v>
      </c>
      <c r="J2849" s="1" t="s">
        <v>14</v>
      </c>
      <c r="K2849" s="1" t="s">
        <v>14</v>
      </c>
      <c r="L2849" s="1" t="s">
        <v>14</v>
      </c>
      <c r="M2849" s="1" t="s">
        <v>14</v>
      </c>
      <c r="N2849" s="1" t="s">
        <v>12</v>
      </c>
      <c r="O2849" s="1" t="s">
        <v>14</v>
      </c>
      <c r="P2849" s="1" t="s">
        <v>14</v>
      </c>
      <c r="Q2849" s="1"/>
    </row>
    <row r="2850" spans="1:17" x14ac:dyDescent="0.25">
      <c r="A2850" s="1" t="s">
        <v>260</v>
      </c>
      <c r="B2850" s="1" t="s">
        <v>3984</v>
      </c>
      <c r="C2850" s="1" t="s">
        <v>71</v>
      </c>
      <c r="D2850" s="1" t="s">
        <v>20</v>
      </c>
      <c r="E2850" s="1" t="s">
        <v>249</v>
      </c>
      <c r="F2850" s="1" t="s">
        <v>3986</v>
      </c>
      <c r="G2850" s="1" t="s">
        <v>1167</v>
      </c>
      <c r="H2850" s="1" t="s">
        <v>14</v>
      </c>
      <c r="I2850" s="1" t="s">
        <v>14</v>
      </c>
      <c r="J2850" s="1" t="s">
        <v>587</v>
      </c>
      <c r="K2850" s="1" t="s">
        <v>14</v>
      </c>
      <c r="L2850" s="1" t="s">
        <v>14</v>
      </c>
      <c r="M2850" s="1" t="s">
        <v>14</v>
      </c>
      <c r="N2850" s="1" t="s">
        <v>14</v>
      </c>
      <c r="O2850" s="1" t="s">
        <v>14</v>
      </c>
      <c r="P2850" s="1" t="s">
        <v>14</v>
      </c>
      <c r="Q2850" s="1"/>
    </row>
    <row r="2851" spans="1:17" x14ac:dyDescent="0.25">
      <c r="A2851" s="1" t="s">
        <v>260</v>
      </c>
      <c r="B2851" s="1" t="s">
        <v>3984</v>
      </c>
      <c r="C2851" s="1" t="s">
        <v>71</v>
      </c>
      <c r="D2851" s="1" t="s">
        <v>22</v>
      </c>
      <c r="E2851" s="1" t="s">
        <v>249</v>
      </c>
      <c r="F2851" s="1" t="s">
        <v>3987</v>
      </c>
      <c r="G2851" s="1" t="s">
        <v>1167</v>
      </c>
      <c r="H2851" s="1" t="s">
        <v>14</v>
      </c>
      <c r="I2851" s="1" t="s">
        <v>14</v>
      </c>
      <c r="J2851" s="1" t="s">
        <v>587</v>
      </c>
      <c r="K2851" s="1" t="s">
        <v>14</v>
      </c>
      <c r="L2851" s="1" t="s">
        <v>14</v>
      </c>
      <c r="M2851" s="1" t="s">
        <v>14</v>
      </c>
      <c r="N2851" s="1" t="s">
        <v>14</v>
      </c>
      <c r="O2851" s="1" t="s">
        <v>14</v>
      </c>
      <c r="P2851" s="1" t="s">
        <v>14</v>
      </c>
      <c r="Q2851" s="1"/>
    </row>
    <row r="2852" spans="1:17" x14ac:dyDescent="0.25">
      <c r="A2852" s="1" t="s">
        <v>260</v>
      </c>
      <c r="B2852" s="1" t="s">
        <v>3984</v>
      </c>
      <c r="C2852" s="1" t="s">
        <v>71</v>
      </c>
      <c r="D2852" s="1" t="s">
        <v>24</v>
      </c>
      <c r="E2852" s="1" t="s">
        <v>249</v>
      </c>
      <c r="F2852" s="1" t="s">
        <v>1344</v>
      </c>
      <c r="G2852" s="1" t="s">
        <v>1167</v>
      </c>
      <c r="H2852" s="1" t="s">
        <v>14</v>
      </c>
      <c r="I2852" s="1" t="s">
        <v>14</v>
      </c>
      <c r="J2852" s="1" t="s">
        <v>587</v>
      </c>
      <c r="K2852" s="1" t="s">
        <v>14</v>
      </c>
      <c r="L2852" s="1" t="s">
        <v>14</v>
      </c>
      <c r="M2852" s="1" t="s">
        <v>14</v>
      </c>
      <c r="N2852" s="1" t="s">
        <v>14</v>
      </c>
      <c r="O2852" s="1" t="s">
        <v>14</v>
      </c>
      <c r="P2852" s="1" t="s">
        <v>14</v>
      </c>
      <c r="Q2852" s="1"/>
    </row>
    <row r="2853" spans="1:17" x14ac:dyDescent="0.25">
      <c r="A2853" s="1" t="s">
        <v>260</v>
      </c>
      <c r="B2853" s="1" t="s">
        <v>3984</v>
      </c>
      <c r="C2853" s="1" t="s">
        <v>71</v>
      </c>
      <c r="D2853" s="1" t="s">
        <v>30</v>
      </c>
      <c r="E2853" s="1" t="s">
        <v>249</v>
      </c>
      <c r="F2853" s="1" t="s">
        <v>3988</v>
      </c>
      <c r="G2853" s="1" t="s">
        <v>1167</v>
      </c>
      <c r="H2853" s="1" t="s">
        <v>14</v>
      </c>
      <c r="I2853" s="1" t="s">
        <v>14</v>
      </c>
      <c r="J2853" s="1" t="s">
        <v>587</v>
      </c>
      <c r="K2853" s="1" t="s">
        <v>14</v>
      </c>
      <c r="L2853" s="1" t="s">
        <v>14</v>
      </c>
      <c r="M2853" s="1" t="s">
        <v>14</v>
      </c>
      <c r="N2853" s="1" t="s">
        <v>14</v>
      </c>
      <c r="O2853" s="1" t="s">
        <v>14</v>
      </c>
      <c r="P2853" s="1" t="s">
        <v>14</v>
      </c>
      <c r="Q2853" s="1"/>
    </row>
    <row r="2854" spans="1:17" x14ac:dyDescent="0.25">
      <c r="A2854" s="1" t="s">
        <v>260</v>
      </c>
      <c r="B2854" s="1" t="s">
        <v>3984</v>
      </c>
      <c r="C2854" s="1" t="s">
        <v>71</v>
      </c>
      <c r="D2854" s="1" t="s">
        <v>32</v>
      </c>
      <c r="E2854" s="1" t="s">
        <v>249</v>
      </c>
      <c r="F2854" s="1" t="s">
        <v>13</v>
      </c>
      <c r="G2854" s="1" t="s">
        <v>1167</v>
      </c>
      <c r="H2854" s="1" t="s">
        <v>14</v>
      </c>
      <c r="I2854" s="1" t="s">
        <v>14</v>
      </c>
      <c r="J2854" s="1" t="s">
        <v>587</v>
      </c>
      <c r="K2854" s="1" t="s">
        <v>14</v>
      </c>
      <c r="L2854" s="1" t="s">
        <v>14</v>
      </c>
      <c r="M2854" s="1" t="s">
        <v>14</v>
      </c>
      <c r="N2854" s="1" t="s">
        <v>14</v>
      </c>
      <c r="O2854" s="1" t="s">
        <v>14</v>
      </c>
      <c r="P2854" s="1" t="s">
        <v>14</v>
      </c>
      <c r="Q2854" s="1"/>
    </row>
    <row r="2855" spans="1:17" x14ac:dyDescent="0.25">
      <c r="A2855" s="1" t="s">
        <v>260</v>
      </c>
      <c r="B2855" s="1" t="s">
        <v>3984</v>
      </c>
      <c r="C2855" s="1" t="s">
        <v>71</v>
      </c>
      <c r="D2855" s="1" t="s">
        <v>34</v>
      </c>
      <c r="E2855" s="1" t="s">
        <v>249</v>
      </c>
      <c r="F2855" s="1" t="s">
        <v>13</v>
      </c>
      <c r="G2855" s="1" t="s">
        <v>1167</v>
      </c>
      <c r="H2855" s="1" t="s">
        <v>14</v>
      </c>
      <c r="I2855" s="1" t="s">
        <v>14</v>
      </c>
      <c r="J2855" s="1" t="s">
        <v>587</v>
      </c>
      <c r="K2855" s="1" t="s">
        <v>14</v>
      </c>
      <c r="L2855" s="1" t="s">
        <v>14</v>
      </c>
      <c r="M2855" s="1" t="s">
        <v>14</v>
      </c>
      <c r="N2855" s="1" t="s">
        <v>14</v>
      </c>
      <c r="O2855" s="1" t="s">
        <v>14</v>
      </c>
      <c r="P2855" s="1" t="s">
        <v>14</v>
      </c>
      <c r="Q2855" s="1"/>
    </row>
    <row r="2856" spans="1:17" x14ac:dyDescent="0.25">
      <c r="A2856" s="1" t="s">
        <v>260</v>
      </c>
      <c r="B2856" s="1" t="s">
        <v>3984</v>
      </c>
      <c r="C2856" s="1" t="s">
        <v>71</v>
      </c>
      <c r="D2856" s="1" t="s">
        <v>36</v>
      </c>
      <c r="E2856" s="1" t="s">
        <v>249</v>
      </c>
      <c r="F2856" s="1" t="s">
        <v>13</v>
      </c>
      <c r="G2856" s="1" t="s">
        <v>1167</v>
      </c>
      <c r="H2856" s="1" t="s">
        <v>14</v>
      </c>
      <c r="I2856" s="1" t="s">
        <v>14</v>
      </c>
      <c r="J2856" s="1" t="s">
        <v>587</v>
      </c>
      <c r="K2856" s="1" t="s">
        <v>14</v>
      </c>
      <c r="L2856" s="1" t="s">
        <v>14</v>
      </c>
      <c r="M2856" s="1" t="s">
        <v>14</v>
      </c>
      <c r="N2856" s="1" t="s">
        <v>14</v>
      </c>
      <c r="O2856" s="1" t="s">
        <v>14</v>
      </c>
      <c r="P2856" s="1" t="s">
        <v>14</v>
      </c>
      <c r="Q2856" s="1"/>
    </row>
    <row r="2857" spans="1:17" x14ac:dyDescent="0.25">
      <c r="A2857" s="1" t="s">
        <v>260</v>
      </c>
      <c r="B2857" s="1" t="s">
        <v>3984</v>
      </c>
      <c r="C2857" s="1" t="s">
        <v>71</v>
      </c>
      <c r="D2857" s="1" t="s">
        <v>38</v>
      </c>
      <c r="E2857" s="1" t="s">
        <v>249</v>
      </c>
      <c r="F2857" s="1" t="s">
        <v>13</v>
      </c>
      <c r="G2857" s="1" t="s">
        <v>1167</v>
      </c>
      <c r="H2857" s="1" t="s">
        <v>14</v>
      </c>
      <c r="I2857" s="1" t="s">
        <v>14</v>
      </c>
      <c r="J2857" s="1" t="s">
        <v>587</v>
      </c>
      <c r="K2857" s="1" t="s">
        <v>14</v>
      </c>
      <c r="L2857" s="1" t="s">
        <v>14</v>
      </c>
      <c r="M2857" s="1" t="s">
        <v>14</v>
      </c>
      <c r="N2857" s="1" t="s">
        <v>14</v>
      </c>
      <c r="O2857" s="1" t="s">
        <v>14</v>
      </c>
      <c r="P2857" s="1" t="s">
        <v>14</v>
      </c>
      <c r="Q2857" s="1"/>
    </row>
    <row r="2858" spans="1:17" x14ac:dyDescent="0.25">
      <c r="A2858" s="1" t="s">
        <v>260</v>
      </c>
      <c r="B2858" s="1" t="s">
        <v>3984</v>
      </c>
      <c r="C2858" s="1" t="s">
        <v>71</v>
      </c>
      <c r="D2858" s="1" t="s">
        <v>40</v>
      </c>
      <c r="E2858" s="1" t="s">
        <v>249</v>
      </c>
      <c r="F2858" s="1" t="s">
        <v>13</v>
      </c>
      <c r="G2858" s="1" t="s">
        <v>1167</v>
      </c>
      <c r="H2858" s="1" t="s">
        <v>14</v>
      </c>
      <c r="I2858" s="1" t="s">
        <v>14</v>
      </c>
      <c r="J2858" s="1" t="s">
        <v>587</v>
      </c>
      <c r="K2858" s="1" t="s">
        <v>14</v>
      </c>
      <c r="L2858" s="1" t="s">
        <v>14</v>
      </c>
      <c r="M2858" s="1" t="s">
        <v>14</v>
      </c>
      <c r="N2858" s="1" t="s">
        <v>14</v>
      </c>
      <c r="O2858" s="1" t="s">
        <v>14</v>
      </c>
      <c r="P2858" s="1" t="s">
        <v>14</v>
      </c>
      <c r="Q2858" s="1"/>
    </row>
    <row r="2859" spans="1:17" x14ac:dyDescent="0.25">
      <c r="A2859" s="1" t="s">
        <v>260</v>
      </c>
      <c r="B2859" s="1" t="s">
        <v>3984</v>
      </c>
      <c r="C2859" s="1" t="s">
        <v>71</v>
      </c>
      <c r="D2859" s="1" t="s">
        <v>43</v>
      </c>
      <c r="E2859" s="1" t="s">
        <v>249</v>
      </c>
      <c r="F2859" s="1" t="s">
        <v>13</v>
      </c>
      <c r="G2859" s="1" t="s">
        <v>1167</v>
      </c>
      <c r="H2859" s="1" t="s">
        <v>14</v>
      </c>
      <c r="I2859" s="1" t="s">
        <v>14</v>
      </c>
      <c r="J2859" s="1" t="s">
        <v>587</v>
      </c>
      <c r="K2859" s="1" t="s">
        <v>14</v>
      </c>
      <c r="L2859" s="1" t="s">
        <v>14</v>
      </c>
      <c r="M2859" s="1" t="s">
        <v>14</v>
      </c>
      <c r="N2859" s="1" t="s">
        <v>14</v>
      </c>
      <c r="O2859" s="1" t="s">
        <v>14</v>
      </c>
      <c r="P2859" s="1" t="s">
        <v>14</v>
      </c>
      <c r="Q2859" s="1"/>
    </row>
    <row r="2860" spans="1:17" x14ac:dyDescent="0.25">
      <c r="A2860" s="1" t="s">
        <v>260</v>
      </c>
      <c r="B2860" s="1" t="s">
        <v>3989</v>
      </c>
      <c r="C2860" s="1" t="s">
        <v>73</v>
      </c>
      <c r="D2860" s="1" t="s">
        <v>18</v>
      </c>
      <c r="E2860" s="1" t="s">
        <v>497</v>
      </c>
      <c r="F2860" s="1" t="s">
        <v>3990</v>
      </c>
      <c r="G2860" s="1" t="s">
        <v>14</v>
      </c>
      <c r="H2860" s="1" t="s">
        <v>14</v>
      </c>
      <c r="I2860" s="1" t="s">
        <v>14</v>
      </c>
      <c r="J2860" s="1" t="s">
        <v>14</v>
      </c>
      <c r="K2860" s="1" t="s">
        <v>14</v>
      </c>
      <c r="L2860" s="1" t="s">
        <v>14</v>
      </c>
      <c r="M2860" s="1" t="s">
        <v>14</v>
      </c>
      <c r="N2860" s="1" t="s">
        <v>12</v>
      </c>
      <c r="O2860" s="1" t="s">
        <v>14</v>
      </c>
      <c r="P2860" s="1" t="s">
        <v>14</v>
      </c>
      <c r="Q2860" s="1"/>
    </row>
    <row r="2861" spans="1:17" x14ac:dyDescent="0.25">
      <c r="A2861" s="1" t="s">
        <v>260</v>
      </c>
      <c r="B2861" s="1" t="s">
        <v>3989</v>
      </c>
      <c r="C2861" s="1" t="s">
        <v>73</v>
      </c>
      <c r="D2861" s="1" t="s">
        <v>20</v>
      </c>
      <c r="E2861" s="1" t="s">
        <v>249</v>
      </c>
      <c r="F2861" s="1" t="s">
        <v>3991</v>
      </c>
      <c r="G2861" s="1" t="s">
        <v>1167</v>
      </c>
      <c r="H2861" s="1" t="s">
        <v>14</v>
      </c>
      <c r="I2861" s="1" t="s">
        <v>14</v>
      </c>
      <c r="J2861" s="1" t="s">
        <v>587</v>
      </c>
      <c r="K2861" s="1" t="s">
        <v>14</v>
      </c>
      <c r="L2861" s="1" t="s">
        <v>14</v>
      </c>
      <c r="M2861" s="1" t="s">
        <v>14</v>
      </c>
      <c r="N2861" s="1" t="s">
        <v>14</v>
      </c>
      <c r="O2861" s="1" t="s">
        <v>14</v>
      </c>
      <c r="P2861" s="1" t="s">
        <v>14</v>
      </c>
      <c r="Q2861" s="1"/>
    </row>
    <row r="2862" spans="1:17" x14ac:dyDescent="0.25">
      <c r="A2862" s="1" t="s">
        <v>260</v>
      </c>
      <c r="B2862" s="1" t="s">
        <v>3989</v>
      </c>
      <c r="C2862" s="1" t="s">
        <v>73</v>
      </c>
      <c r="D2862" s="1" t="s">
        <v>22</v>
      </c>
      <c r="E2862" s="1" t="s">
        <v>249</v>
      </c>
      <c r="F2862" s="1" t="s">
        <v>1179</v>
      </c>
      <c r="G2862" s="1" t="s">
        <v>1167</v>
      </c>
      <c r="H2862" s="1" t="s">
        <v>14</v>
      </c>
      <c r="I2862" s="1" t="s">
        <v>14</v>
      </c>
      <c r="J2862" s="1" t="s">
        <v>587</v>
      </c>
      <c r="K2862" s="1" t="s">
        <v>14</v>
      </c>
      <c r="L2862" s="1" t="s">
        <v>14</v>
      </c>
      <c r="M2862" s="1" t="s">
        <v>14</v>
      </c>
      <c r="N2862" s="1" t="s">
        <v>14</v>
      </c>
      <c r="O2862" s="1" t="s">
        <v>14</v>
      </c>
      <c r="P2862" s="1" t="s">
        <v>14</v>
      </c>
      <c r="Q2862" s="1"/>
    </row>
    <row r="2863" spans="1:17" x14ac:dyDescent="0.25">
      <c r="A2863" s="1" t="s">
        <v>260</v>
      </c>
      <c r="B2863" s="1" t="s">
        <v>3989</v>
      </c>
      <c r="C2863" s="1" t="s">
        <v>73</v>
      </c>
      <c r="D2863" s="1" t="s">
        <v>24</v>
      </c>
      <c r="E2863" s="1" t="s">
        <v>249</v>
      </c>
      <c r="F2863" s="1" t="s">
        <v>299</v>
      </c>
      <c r="G2863" s="1" t="s">
        <v>1167</v>
      </c>
      <c r="H2863" s="1" t="s">
        <v>14</v>
      </c>
      <c r="I2863" s="1" t="s">
        <v>14</v>
      </c>
      <c r="J2863" s="1" t="s">
        <v>587</v>
      </c>
      <c r="K2863" s="1" t="s">
        <v>14</v>
      </c>
      <c r="L2863" s="1" t="s">
        <v>14</v>
      </c>
      <c r="M2863" s="1" t="s">
        <v>14</v>
      </c>
      <c r="N2863" s="1" t="s">
        <v>14</v>
      </c>
      <c r="O2863" s="1" t="s">
        <v>14</v>
      </c>
      <c r="P2863" s="1" t="s">
        <v>14</v>
      </c>
      <c r="Q2863" s="1"/>
    </row>
    <row r="2864" spans="1:17" x14ac:dyDescent="0.25">
      <c r="A2864" s="1" t="s">
        <v>260</v>
      </c>
      <c r="B2864" s="1" t="s">
        <v>3989</v>
      </c>
      <c r="C2864" s="1" t="s">
        <v>73</v>
      </c>
      <c r="D2864" s="1" t="s">
        <v>30</v>
      </c>
      <c r="E2864" s="1" t="s">
        <v>249</v>
      </c>
      <c r="F2864" s="1" t="s">
        <v>3992</v>
      </c>
      <c r="G2864" s="1" t="s">
        <v>1167</v>
      </c>
      <c r="H2864" s="1" t="s">
        <v>14</v>
      </c>
      <c r="I2864" s="1" t="s">
        <v>14</v>
      </c>
      <c r="J2864" s="1" t="s">
        <v>587</v>
      </c>
      <c r="K2864" s="1" t="s">
        <v>14</v>
      </c>
      <c r="L2864" s="1" t="s">
        <v>14</v>
      </c>
      <c r="M2864" s="1" t="s">
        <v>14</v>
      </c>
      <c r="N2864" s="1" t="s">
        <v>14</v>
      </c>
      <c r="O2864" s="1" t="s">
        <v>14</v>
      </c>
      <c r="P2864" s="1" t="s">
        <v>14</v>
      </c>
      <c r="Q2864" s="1"/>
    </row>
    <row r="2865" spans="1:17" x14ac:dyDescent="0.25">
      <c r="A2865" s="1" t="s">
        <v>260</v>
      </c>
      <c r="B2865" s="1" t="s">
        <v>3989</v>
      </c>
      <c r="C2865" s="1" t="s">
        <v>73</v>
      </c>
      <c r="D2865" s="1" t="s">
        <v>32</v>
      </c>
      <c r="E2865" s="1" t="s">
        <v>249</v>
      </c>
      <c r="F2865" s="1" t="s">
        <v>13</v>
      </c>
      <c r="G2865" s="1" t="s">
        <v>1167</v>
      </c>
      <c r="H2865" s="1" t="s">
        <v>14</v>
      </c>
      <c r="I2865" s="1" t="s">
        <v>14</v>
      </c>
      <c r="J2865" s="1" t="s">
        <v>587</v>
      </c>
      <c r="K2865" s="1" t="s">
        <v>14</v>
      </c>
      <c r="L2865" s="1" t="s">
        <v>14</v>
      </c>
      <c r="M2865" s="1" t="s">
        <v>14</v>
      </c>
      <c r="N2865" s="1" t="s">
        <v>14</v>
      </c>
      <c r="O2865" s="1" t="s">
        <v>14</v>
      </c>
      <c r="P2865" s="1" t="s">
        <v>14</v>
      </c>
      <c r="Q2865" s="1"/>
    </row>
    <row r="2866" spans="1:17" x14ac:dyDescent="0.25">
      <c r="A2866" s="1" t="s">
        <v>260</v>
      </c>
      <c r="B2866" s="1" t="s">
        <v>3989</v>
      </c>
      <c r="C2866" s="1" t="s">
        <v>73</v>
      </c>
      <c r="D2866" s="1" t="s">
        <v>34</v>
      </c>
      <c r="E2866" s="1" t="s">
        <v>249</v>
      </c>
      <c r="F2866" s="1" t="s">
        <v>13</v>
      </c>
      <c r="G2866" s="1" t="s">
        <v>1167</v>
      </c>
      <c r="H2866" s="1" t="s">
        <v>14</v>
      </c>
      <c r="I2866" s="1" t="s">
        <v>14</v>
      </c>
      <c r="J2866" s="1" t="s">
        <v>587</v>
      </c>
      <c r="K2866" s="1" t="s">
        <v>14</v>
      </c>
      <c r="L2866" s="1" t="s">
        <v>14</v>
      </c>
      <c r="M2866" s="1" t="s">
        <v>14</v>
      </c>
      <c r="N2866" s="1" t="s">
        <v>14</v>
      </c>
      <c r="O2866" s="1" t="s">
        <v>14</v>
      </c>
      <c r="P2866" s="1" t="s">
        <v>14</v>
      </c>
      <c r="Q2866" s="1"/>
    </row>
    <row r="2867" spans="1:17" x14ac:dyDescent="0.25">
      <c r="A2867" s="1" t="s">
        <v>260</v>
      </c>
      <c r="B2867" s="1" t="s">
        <v>3989</v>
      </c>
      <c r="C2867" s="1" t="s">
        <v>73</v>
      </c>
      <c r="D2867" s="1" t="s">
        <v>36</v>
      </c>
      <c r="E2867" s="1" t="s">
        <v>249</v>
      </c>
      <c r="F2867" s="1" t="s">
        <v>13</v>
      </c>
      <c r="G2867" s="1" t="s">
        <v>1167</v>
      </c>
      <c r="H2867" s="1" t="s">
        <v>14</v>
      </c>
      <c r="I2867" s="1" t="s">
        <v>14</v>
      </c>
      <c r="J2867" s="1" t="s">
        <v>587</v>
      </c>
      <c r="K2867" s="1" t="s">
        <v>14</v>
      </c>
      <c r="L2867" s="1" t="s">
        <v>14</v>
      </c>
      <c r="M2867" s="1" t="s">
        <v>14</v>
      </c>
      <c r="N2867" s="1" t="s">
        <v>14</v>
      </c>
      <c r="O2867" s="1" t="s">
        <v>14</v>
      </c>
      <c r="P2867" s="1" t="s">
        <v>14</v>
      </c>
      <c r="Q2867" s="1"/>
    </row>
    <row r="2868" spans="1:17" x14ac:dyDescent="0.25">
      <c r="A2868" s="1" t="s">
        <v>260</v>
      </c>
      <c r="B2868" s="1" t="s">
        <v>3989</v>
      </c>
      <c r="C2868" s="1" t="s">
        <v>73</v>
      </c>
      <c r="D2868" s="1" t="s">
        <v>38</v>
      </c>
      <c r="E2868" s="1" t="s">
        <v>249</v>
      </c>
      <c r="F2868" s="1" t="s">
        <v>13</v>
      </c>
      <c r="G2868" s="1" t="s">
        <v>1167</v>
      </c>
      <c r="H2868" s="1" t="s">
        <v>14</v>
      </c>
      <c r="I2868" s="1" t="s">
        <v>14</v>
      </c>
      <c r="J2868" s="1" t="s">
        <v>587</v>
      </c>
      <c r="K2868" s="1" t="s">
        <v>14</v>
      </c>
      <c r="L2868" s="1" t="s">
        <v>14</v>
      </c>
      <c r="M2868" s="1" t="s">
        <v>14</v>
      </c>
      <c r="N2868" s="1" t="s">
        <v>14</v>
      </c>
      <c r="O2868" s="1" t="s">
        <v>14</v>
      </c>
      <c r="P2868" s="1" t="s">
        <v>14</v>
      </c>
      <c r="Q2868" s="1"/>
    </row>
    <row r="2869" spans="1:17" x14ac:dyDescent="0.25">
      <c r="A2869" s="1" t="s">
        <v>260</v>
      </c>
      <c r="B2869" s="1" t="s">
        <v>3989</v>
      </c>
      <c r="C2869" s="1" t="s">
        <v>73</v>
      </c>
      <c r="D2869" s="1" t="s">
        <v>40</v>
      </c>
      <c r="E2869" s="1" t="s">
        <v>249</v>
      </c>
      <c r="F2869" s="1" t="s">
        <v>13</v>
      </c>
      <c r="G2869" s="1" t="s">
        <v>1167</v>
      </c>
      <c r="H2869" s="1" t="s">
        <v>14</v>
      </c>
      <c r="I2869" s="1" t="s">
        <v>14</v>
      </c>
      <c r="J2869" s="1" t="s">
        <v>587</v>
      </c>
      <c r="K2869" s="1" t="s">
        <v>14</v>
      </c>
      <c r="L2869" s="1" t="s">
        <v>14</v>
      </c>
      <c r="M2869" s="1" t="s">
        <v>14</v>
      </c>
      <c r="N2869" s="1" t="s">
        <v>14</v>
      </c>
      <c r="O2869" s="1" t="s">
        <v>14</v>
      </c>
      <c r="P2869" s="1" t="s">
        <v>14</v>
      </c>
      <c r="Q2869" s="1"/>
    </row>
    <row r="2870" spans="1:17" x14ac:dyDescent="0.25">
      <c r="A2870" s="1" t="s">
        <v>260</v>
      </c>
      <c r="B2870" s="1" t="s">
        <v>3989</v>
      </c>
      <c r="C2870" s="1" t="s">
        <v>73</v>
      </c>
      <c r="D2870" s="1" t="s">
        <v>43</v>
      </c>
      <c r="E2870" s="1" t="s">
        <v>249</v>
      </c>
      <c r="F2870" s="1" t="s">
        <v>13</v>
      </c>
      <c r="G2870" s="1" t="s">
        <v>1167</v>
      </c>
      <c r="H2870" s="1" t="s">
        <v>14</v>
      </c>
      <c r="I2870" s="1" t="s">
        <v>14</v>
      </c>
      <c r="J2870" s="1" t="s">
        <v>587</v>
      </c>
      <c r="K2870" s="1" t="s">
        <v>14</v>
      </c>
      <c r="L2870" s="1" t="s">
        <v>14</v>
      </c>
      <c r="M2870" s="1" t="s">
        <v>14</v>
      </c>
      <c r="N2870" s="1" t="s">
        <v>14</v>
      </c>
      <c r="O2870" s="1" t="s">
        <v>14</v>
      </c>
      <c r="P2870" s="1" t="s">
        <v>14</v>
      </c>
      <c r="Q2870" s="1"/>
    </row>
    <row r="2871" spans="1:17" x14ac:dyDescent="0.25">
      <c r="A2871" s="1" t="s">
        <v>260</v>
      </c>
      <c r="B2871" s="1" t="s">
        <v>3993</v>
      </c>
      <c r="C2871" s="1" t="s">
        <v>75</v>
      </c>
      <c r="D2871" s="1" t="s">
        <v>18</v>
      </c>
      <c r="E2871" s="1" t="s">
        <v>497</v>
      </c>
      <c r="F2871" s="1" t="s">
        <v>3994</v>
      </c>
      <c r="G2871" s="1" t="s">
        <v>14</v>
      </c>
      <c r="H2871" s="1" t="s">
        <v>14</v>
      </c>
      <c r="I2871" s="1" t="s">
        <v>14</v>
      </c>
      <c r="J2871" s="1" t="s">
        <v>14</v>
      </c>
      <c r="K2871" s="1" t="s">
        <v>14</v>
      </c>
      <c r="L2871" s="1" t="s">
        <v>14</v>
      </c>
      <c r="M2871" s="1" t="s">
        <v>14</v>
      </c>
      <c r="N2871" s="1" t="s">
        <v>12</v>
      </c>
      <c r="O2871" s="1" t="s">
        <v>14</v>
      </c>
      <c r="P2871" s="1" t="s">
        <v>14</v>
      </c>
      <c r="Q2871" s="1"/>
    </row>
    <row r="2872" spans="1:17" x14ac:dyDescent="0.25">
      <c r="A2872" s="1" t="s">
        <v>260</v>
      </c>
      <c r="B2872" s="1" t="s">
        <v>3993</v>
      </c>
      <c r="C2872" s="1" t="s">
        <v>75</v>
      </c>
      <c r="D2872" s="1" t="s">
        <v>20</v>
      </c>
      <c r="E2872" s="1" t="s">
        <v>249</v>
      </c>
      <c r="F2872" s="1" t="s">
        <v>3995</v>
      </c>
      <c r="G2872" s="1" t="s">
        <v>1167</v>
      </c>
      <c r="H2872" s="1" t="s">
        <v>14</v>
      </c>
      <c r="I2872" s="1" t="s">
        <v>14</v>
      </c>
      <c r="J2872" s="1" t="s">
        <v>587</v>
      </c>
      <c r="K2872" s="1" t="s">
        <v>14</v>
      </c>
      <c r="L2872" s="1" t="s">
        <v>14</v>
      </c>
      <c r="M2872" s="1" t="s">
        <v>14</v>
      </c>
      <c r="N2872" s="1" t="s">
        <v>14</v>
      </c>
      <c r="O2872" s="1" t="s">
        <v>14</v>
      </c>
      <c r="P2872" s="1" t="s">
        <v>14</v>
      </c>
      <c r="Q2872" s="1"/>
    </row>
    <row r="2873" spans="1:17" x14ac:dyDescent="0.25">
      <c r="A2873" s="1" t="s">
        <v>260</v>
      </c>
      <c r="B2873" s="1" t="s">
        <v>3993</v>
      </c>
      <c r="C2873" s="1" t="s">
        <v>75</v>
      </c>
      <c r="D2873" s="1" t="s">
        <v>22</v>
      </c>
      <c r="E2873" s="1" t="s">
        <v>249</v>
      </c>
      <c r="F2873" s="1" t="s">
        <v>3996</v>
      </c>
      <c r="G2873" s="1" t="s">
        <v>1167</v>
      </c>
      <c r="H2873" s="1" t="s">
        <v>14</v>
      </c>
      <c r="I2873" s="1" t="s">
        <v>14</v>
      </c>
      <c r="J2873" s="1" t="s">
        <v>587</v>
      </c>
      <c r="K2873" s="1" t="s">
        <v>14</v>
      </c>
      <c r="L2873" s="1" t="s">
        <v>14</v>
      </c>
      <c r="M2873" s="1" t="s">
        <v>14</v>
      </c>
      <c r="N2873" s="1" t="s">
        <v>14</v>
      </c>
      <c r="O2873" s="1" t="s">
        <v>14</v>
      </c>
      <c r="P2873" s="1" t="s">
        <v>14</v>
      </c>
      <c r="Q2873" s="1"/>
    </row>
    <row r="2874" spans="1:17" x14ac:dyDescent="0.25">
      <c r="A2874" s="1" t="s">
        <v>260</v>
      </c>
      <c r="B2874" s="1" t="s">
        <v>3993</v>
      </c>
      <c r="C2874" s="1" t="s">
        <v>75</v>
      </c>
      <c r="D2874" s="1" t="s">
        <v>24</v>
      </c>
      <c r="E2874" s="1" t="s">
        <v>249</v>
      </c>
      <c r="F2874" s="1" t="s">
        <v>1416</v>
      </c>
      <c r="G2874" s="1" t="s">
        <v>1167</v>
      </c>
      <c r="H2874" s="1" t="s">
        <v>14</v>
      </c>
      <c r="I2874" s="1" t="s">
        <v>14</v>
      </c>
      <c r="J2874" s="1" t="s">
        <v>587</v>
      </c>
      <c r="K2874" s="1" t="s">
        <v>14</v>
      </c>
      <c r="L2874" s="1" t="s">
        <v>14</v>
      </c>
      <c r="M2874" s="1" t="s">
        <v>14</v>
      </c>
      <c r="N2874" s="1" t="s">
        <v>14</v>
      </c>
      <c r="O2874" s="1" t="s">
        <v>14</v>
      </c>
      <c r="P2874" s="1" t="s">
        <v>14</v>
      </c>
      <c r="Q2874" s="1"/>
    </row>
    <row r="2875" spans="1:17" x14ac:dyDescent="0.25">
      <c r="A2875" s="1" t="s">
        <v>260</v>
      </c>
      <c r="B2875" s="1" t="s">
        <v>3993</v>
      </c>
      <c r="C2875" s="1" t="s">
        <v>75</v>
      </c>
      <c r="D2875" s="1" t="s">
        <v>30</v>
      </c>
      <c r="E2875" s="1" t="s">
        <v>249</v>
      </c>
      <c r="F2875" s="1" t="s">
        <v>1169</v>
      </c>
      <c r="G2875" s="1" t="s">
        <v>1167</v>
      </c>
      <c r="H2875" s="1" t="s">
        <v>14</v>
      </c>
      <c r="I2875" s="1" t="s">
        <v>14</v>
      </c>
      <c r="J2875" s="1" t="s">
        <v>587</v>
      </c>
      <c r="K2875" s="1" t="s">
        <v>14</v>
      </c>
      <c r="L2875" s="1" t="s">
        <v>14</v>
      </c>
      <c r="M2875" s="1" t="s">
        <v>14</v>
      </c>
      <c r="N2875" s="1" t="s">
        <v>14</v>
      </c>
      <c r="O2875" s="1" t="s">
        <v>14</v>
      </c>
      <c r="P2875" s="1" t="s">
        <v>14</v>
      </c>
      <c r="Q2875" s="1"/>
    </row>
    <row r="2876" spans="1:17" x14ac:dyDescent="0.25">
      <c r="A2876" s="1" t="s">
        <v>260</v>
      </c>
      <c r="B2876" s="1" t="s">
        <v>3993</v>
      </c>
      <c r="C2876" s="1" t="s">
        <v>75</v>
      </c>
      <c r="D2876" s="1" t="s">
        <v>32</v>
      </c>
      <c r="E2876" s="1" t="s">
        <v>249</v>
      </c>
      <c r="F2876" s="1" t="s">
        <v>13</v>
      </c>
      <c r="G2876" s="1" t="s">
        <v>1167</v>
      </c>
      <c r="H2876" s="1" t="s">
        <v>14</v>
      </c>
      <c r="I2876" s="1" t="s">
        <v>14</v>
      </c>
      <c r="J2876" s="1" t="s">
        <v>587</v>
      </c>
      <c r="K2876" s="1" t="s">
        <v>14</v>
      </c>
      <c r="L2876" s="1" t="s">
        <v>14</v>
      </c>
      <c r="M2876" s="1" t="s">
        <v>14</v>
      </c>
      <c r="N2876" s="1" t="s">
        <v>14</v>
      </c>
      <c r="O2876" s="1" t="s">
        <v>14</v>
      </c>
      <c r="P2876" s="1" t="s">
        <v>14</v>
      </c>
      <c r="Q2876" s="1"/>
    </row>
    <row r="2877" spans="1:17" x14ac:dyDescent="0.25">
      <c r="A2877" s="1" t="s">
        <v>260</v>
      </c>
      <c r="B2877" s="1" t="s">
        <v>3993</v>
      </c>
      <c r="C2877" s="1" t="s">
        <v>75</v>
      </c>
      <c r="D2877" s="1" t="s">
        <v>34</v>
      </c>
      <c r="E2877" s="1" t="s">
        <v>249</v>
      </c>
      <c r="F2877" s="1" t="s">
        <v>13</v>
      </c>
      <c r="G2877" s="1" t="s">
        <v>1167</v>
      </c>
      <c r="H2877" s="1" t="s">
        <v>14</v>
      </c>
      <c r="I2877" s="1" t="s">
        <v>14</v>
      </c>
      <c r="J2877" s="1" t="s">
        <v>587</v>
      </c>
      <c r="K2877" s="1" t="s">
        <v>14</v>
      </c>
      <c r="L2877" s="1" t="s">
        <v>14</v>
      </c>
      <c r="M2877" s="1" t="s">
        <v>14</v>
      </c>
      <c r="N2877" s="1" t="s">
        <v>14</v>
      </c>
      <c r="O2877" s="1" t="s">
        <v>14</v>
      </c>
      <c r="P2877" s="1" t="s">
        <v>14</v>
      </c>
      <c r="Q2877" s="1"/>
    </row>
    <row r="2878" spans="1:17" x14ac:dyDescent="0.25">
      <c r="A2878" s="1" t="s">
        <v>260</v>
      </c>
      <c r="B2878" s="1" t="s">
        <v>3993</v>
      </c>
      <c r="C2878" s="1" t="s">
        <v>75</v>
      </c>
      <c r="D2878" s="1" t="s">
        <v>36</v>
      </c>
      <c r="E2878" s="1" t="s">
        <v>249</v>
      </c>
      <c r="F2878" s="1" t="s">
        <v>13</v>
      </c>
      <c r="G2878" s="1" t="s">
        <v>1167</v>
      </c>
      <c r="H2878" s="1" t="s">
        <v>14</v>
      </c>
      <c r="I2878" s="1" t="s">
        <v>14</v>
      </c>
      <c r="J2878" s="1" t="s">
        <v>587</v>
      </c>
      <c r="K2878" s="1" t="s">
        <v>14</v>
      </c>
      <c r="L2878" s="1" t="s">
        <v>14</v>
      </c>
      <c r="M2878" s="1" t="s">
        <v>14</v>
      </c>
      <c r="N2878" s="1" t="s">
        <v>14</v>
      </c>
      <c r="O2878" s="1" t="s">
        <v>14</v>
      </c>
      <c r="P2878" s="1" t="s">
        <v>14</v>
      </c>
      <c r="Q2878" s="1"/>
    </row>
    <row r="2879" spans="1:17" x14ac:dyDescent="0.25">
      <c r="A2879" s="1" t="s">
        <v>260</v>
      </c>
      <c r="B2879" s="1" t="s">
        <v>3993</v>
      </c>
      <c r="C2879" s="1" t="s">
        <v>75</v>
      </c>
      <c r="D2879" s="1" t="s">
        <v>38</v>
      </c>
      <c r="E2879" s="1" t="s">
        <v>249</v>
      </c>
      <c r="F2879" s="1" t="s">
        <v>13</v>
      </c>
      <c r="G2879" s="1" t="s">
        <v>1167</v>
      </c>
      <c r="H2879" s="1" t="s">
        <v>14</v>
      </c>
      <c r="I2879" s="1" t="s">
        <v>14</v>
      </c>
      <c r="J2879" s="1" t="s">
        <v>587</v>
      </c>
      <c r="K2879" s="1" t="s">
        <v>14</v>
      </c>
      <c r="L2879" s="1" t="s">
        <v>14</v>
      </c>
      <c r="M2879" s="1" t="s">
        <v>14</v>
      </c>
      <c r="N2879" s="1" t="s">
        <v>14</v>
      </c>
      <c r="O2879" s="1" t="s">
        <v>14</v>
      </c>
      <c r="P2879" s="1" t="s">
        <v>14</v>
      </c>
      <c r="Q2879" s="1"/>
    </row>
    <row r="2880" spans="1:17" x14ac:dyDescent="0.25">
      <c r="A2880" s="1" t="s">
        <v>260</v>
      </c>
      <c r="B2880" s="1" t="s">
        <v>3993</v>
      </c>
      <c r="C2880" s="1" t="s">
        <v>75</v>
      </c>
      <c r="D2880" s="1" t="s">
        <v>40</v>
      </c>
      <c r="E2880" s="1" t="s">
        <v>249</v>
      </c>
      <c r="F2880" s="1" t="s">
        <v>13</v>
      </c>
      <c r="G2880" s="1" t="s">
        <v>1167</v>
      </c>
      <c r="H2880" s="1" t="s">
        <v>14</v>
      </c>
      <c r="I2880" s="1" t="s">
        <v>14</v>
      </c>
      <c r="J2880" s="1" t="s">
        <v>587</v>
      </c>
      <c r="K2880" s="1" t="s">
        <v>14</v>
      </c>
      <c r="L2880" s="1" t="s">
        <v>14</v>
      </c>
      <c r="M2880" s="1" t="s">
        <v>14</v>
      </c>
      <c r="N2880" s="1" t="s">
        <v>14</v>
      </c>
      <c r="O2880" s="1" t="s">
        <v>14</v>
      </c>
      <c r="P2880" s="1" t="s">
        <v>14</v>
      </c>
      <c r="Q2880" s="1"/>
    </row>
    <row r="2881" spans="1:17" x14ac:dyDescent="0.25">
      <c r="A2881" s="1" t="s">
        <v>260</v>
      </c>
      <c r="B2881" s="1" t="s">
        <v>3993</v>
      </c>
      <c r="C2881" s="1" t="s">
        <v>75</v>
      </c>
      <c r="D2881" s="1" t="s">
        <v>43</v>
      </c>
      <c r="E2881" s="1" t="s">
        <v>249</v>
      </c>
      <c r="F2881" s="1" t="s">
        <v>13</v>
      </c>
      <c r="G2881" s="1" t="s">
        <v>1167</v>
      </c>
      <c r="H2881" s="1" t="s">
        <v>14</v>
      </c>
      <c r="I2881" s="1" t="s">
        <v>14</v>
      </c>
      <c r="J2881" s="1" t="s">
        <v>587</v>
      </c>
      <c r="K2881" s="1" t="s">
        <v>14</v>
      </c>
      <c r="L2881" s="1" t="s">
        <v>14</v>
      </c>
      <c r="M2881" s="1" t="s">
        <v>14</v>
      </c>
      <c r="N2881" s="1" t="s">
        <v>14</v>
      </c>
      <c r="O2881" s="1" t="s">
        <v>14</v>
      </c>
      <c r="P2881" s="1" t="s">
        <v>14</v>
      </c>
      <c r="Q2881" s="1"/>
    </row>
    <row r="2882" spans="1:17" x14ac:dyDescent="0.25">
      <c r="A2882" s="1" t="s">
        <v>260</v>
      </c>
      <c r="B2882" s="1" t="s">
        <v>3997</v>
      </c>
      <c r="C2882" s="1" t="s">
        <v>77</v>
      </c>
      <c r="D2882" s="1" t="s">
        <v>18</v>
      </c>
      <c r="E2882" s="1" t="s">
        <v>497</v>
      </c>
      <c r="F2882" s="1" t="s">
        <v>3998</v>
      </c>
      <c r="G2882" s="1" t="s">
        <v>14</v>
      </c>
      <c r="H2882" s="1" t="s">
        <v>14</v>
      </c>
      <c r="I2882" s="1" t="s">
        <v>14</v>
      </c>
      <c r="J2882" s="1" t="s">
        <v>14</v>
      </c>
      <c r="K2882" s="1" t="s">
        <v>14</v>
      </c>
      <c r="L2882" s="1" t="s">
        <v>14</v>
      </c>
      <c r="M2882" s="1" t="s">
        <v>14</v>
      </c>
      <c r="N2882" s="1" t="s">
        <v>12</v>
      </c>
      <c r="O2882" s="1" t="s">
        <v>14</v>
      </c>
      <c r="P2882" s="1" t="s">
        <v>14</v>
      </c>
      <c r="Q2882" s="1"/>
    </row>
    <row r="2883" spans="1:17" x14ac:dyDescent="0.25">
      <c r="A2883" s="1" t="s">
        <v>260</v>
      </c>
      <c r="B2883" s="1" t="s">
        <v>3997</v>
      </c>
      <c r="C2883" s="1" t="s">
        <v>77</v>
      </c>
      <c r="D2883" s="1" t="s">
        <v>20</v>
      </c>
      <c r="E2883" s="1" t="s">
        <v>249</v>
      </c>
      <c r="F2883" s="1" t="s">
        <v>1169</v>
      </c>
      <c r="G2883" s="1" t="s">
        <v>1167</v>
      </c>
      <c r="H2883" s="1" t="s">
        <v>14</v>
      </c>
      <c r="I2883" s="1" t="s">
        <v>14</v>
      </c>
      <c r="J2883" s="1" t="s">
        <v>587</v>
      </c>
      <c r="K2883" s="1" t="s">
        <v>14</v>
      </c>
      <c r="L2883" s="1" t="s">
        <v>14</v>
      </c>
      <c r="M2883" s="1" t="s">
        <v>14</v>
      </c>
      <c r="N2883" s="1" t="s">
        <v>14</v>
      </c>
      <c r="O2883" s="1" t="s">
        <v>14</v>
      </c>
      <c r="P2883" s="1" t="s">
        <v>14</v>
      </c>
      <c r="Q2883" s="1"/>
    </row>
    <row r="2884" spans="1:17" x14ac:dyDescent="0.25">
      <c r="A2884" s="1" t="s">
        <v>260</v>
      </c>
      <c r="B2884" s="1" t="s">
        <v>3997</v>
      </c>
      <c r="C2884" s="1" t="s">
        <v>77</v>
      </c>
      <c r="D2884" s="1" t="s">
        <v>22</v>
      </c>
      <c r="E2884" s="1" t="s">
        <v>249</v>
      </c>
      <c r="F2884" s="1" t="s">
        <v>3908</v>
      </c>
      <c r="G2884" s="1" t="s">
        <v>1167</v>
      </c>
      <c r="H2884" s="1" t="s">
        <v>14</v>
      </c>
      <c r="I2884" s="1" t="s">
        <v>14</v>
      </c>
      <c r="J2884" s="1" t="s">
        <v>587</v>
      </c>
      <c r="K2884" s="1" t="s">
        <v>14</v>
      </c>
      <c r="L2884" s="1" t="s">
        <v>14</v>
      </c>
      <c r="M2884" s="1" t="s">
        <v>14</v>
      </c>
      <c r="N2884" s="1" t="s">
        <v>14</v>
      </c>
      <c r="O2884" s="1" t="s">
        <v>14</v>
      </c>
      <c r="P2884" s="1" t="s">
        <v>14</v>
      </c>
      <c r="Q2884" s="1"/>
    </row>
    <row r="2885" spans="1:17" x14ac:dyDescent="0.25">
      <c r="A2885" s="1" t="s">
        <v>260</v>
      </c>
      <c r="B2885" s="1" t="s">
        <v>3997</v>
      </c>
      <c r="C2885" s="1" t="s">
        <v>77</v>
      </c>
      <c r="D2885" s="1" t="s">
        <v>24</v>
      </c>
      <c r="E2885" s="1" t="s">
        <v>249</v>
      </c>
      <c r="F2885" s="1" t="s">
        <v>1915</v>
      </c>
      <c r="G2885" s="1" t="s">
        <v>1167</v>
      </c>
      <c r="H2885" s="1" t="s">
        <v>14</v>
      </c>
      <c r="I2885" s="1" t="s">
        <v>14</v>
      </c>
      <c r="J2885" s="1" t="s">
        <v>587</v>
      </c>
      <c r="K2885" s="1" t="s">
        <v>14</v>
      </c>
      <c r="L2885" s="1" t="s">
        <v>14</v>
      </c>
      <c r="M2885" s="1" t="s">
        <v>14</v>
      </c>
      <c r="N2885" s="1" t="s">
        <v>14</v>
      </c>
      <c r="O2885" s="1" t="s">
        <v>14</v>
      </c>
      <c r="P2885" s="1" t="s">
        <v>14</v>
      </c>
      <c r="Q2885" s="1"/>
    </row>
    <row r="2886" spans="1:17" x14ac:dyDescent="0.25">
      <c r="A2886" s="1" t="s">
        <v>260</v>
      </c>
      <c r="B2886" s="1" t="s">
        <v>3997</v>
      </c>
      <c r="C2886" s="1" t="s">
        <v>77</v>
      </c>
      <c r="D2886" s="1" t="s">
        <v>30</v>
      </c>
      <c r="E2886" s="1" t="s">
        <v>249</v>
      </c>
      <c r="F2886" s="1" t="s">
        <v>1188</v>
      </c>
      <c r="G2886" s="1" t="s">
        <v>1167</v>
      </c>
      <c r="H2886" s="1" t="s">
        <v>14</v>
      </c>
      <c r="I2886" s="1" t="s">
        <v>14</v>
      </c>
      <c r="J2886" s="1" t="s">
        <v>587</v>
      </c>
      <c r="K2886" s="1" t="s">
        <v>14</v>
      </c>
      <c r="L2886" s="1" t="s">
        <v>14</v>
      </c>
      <c r="M2886" s="1" t="s">
        <v>14</v>
      </c>
      <c r="N2886" s="1" t="s">
        <v>14</v>
      </c>
      <c r="O2886" s="1" t="s">
        <v>14</v>
      </c>
      <c r="P2886" s="1" t="s">
        <v>14</v>
      </c>
      <c r="Q2886" s="1"/>
    </row>
    <row r="2887" spans="1:17" x14ac:dyDescent="0.25">
      <c r="A2887" s="1" t="s">
        <v>260</v>
      </c>
      <c r="B2887" s="1" t="s">
        <v>3997</v>
      </c>
      <c r="C2887" s="1" t="s">
        <v>77</v>
      </c>
      <c r="D2887" s="1" t="s">
        <v>32</v>
      </c>
      <c r="E2887" s="1" t="s">
        <v>249</v>
      </c>
      <c r="F2887" s="1" t="s">
        <v>13</v>
      </c>
      <c r="G2887" s="1" t="s">
        <v>1167</v>
      </c>
      <c r="H2887" s="1" t="s">
        <v>14</v>
      </c>
      <c r="I2887" s="1" t="s">
        <v>14</v>
      </c>
      <c r="J2887" s="1" t="s">
        <v>587</v>
      </c>
      <c r="K2887" s="1" t="s">
        <v>14</v>
      </c>
      <c r="L2887" s="1" t="s">
        <v>14</v>
      </c>
      <c r="M2887" s="1" t="s">
        <v>14</v>
      </c>
      <c r="N2887" s="1" t="s">
        <v>14</v>
      </c>
      <c r="O2887" s="1" t="s">
        <v>14</v>
      </c>
      <c r="P2887" s="1" t="s">
        <v>14</v>
      </c>
      <c r="Q2887" s="1"/>
    </row>
    <row r="2888" spans="1:17" x14ac:dyDescent="0.25">
      <c r="A2888" s="1" t="s">
        <v>260</v>
      </c>
      <c r="B2888" s="1" t="s">
        <v>3997</v>
      </c>
      <c r="C2888" s="1" t="s">
        <v>77</v>
      </c>
      <c r="D2888" s="1" t="s">
        <v>34</v>
      </c>
      <c r="E2888" s="1" t="s">
        <v>249</v>
      </c>
      <c r="F2888" s="1" t="s">
        <v>13</v>
      </c>
      <c r="G2888" s="1" t="s">
        <v>1167</v>
      </c>
      <c r="H2888" s="1" t="s">
        <v>14</v>
      </c>
      <c r="I2888" s="1" t="s">
        <v>14</v>
      </c>
      <c r="J2888" s="1" t="s">
        <v>587</v>
      </c>
      <c r="K2888" s="1" t="s">
        <v>14</v>
      </c>
      <c r="L2888" s="1" t="s">
        <v>14</v>
      </c>
      <c r="M2888" s="1" t="s">
        <v>14</v>
      </c>
      <c r="N2888" s="1" t="s">
        <v>14</v>
      </c>
      <c r="O2888" s="1" t="s">
        <v>14</v>
      </c>
      <c r="P2888" s="1" t="s">
        <v>14</v>
      </c>
      <c r="Q2888" s="1"/>
    </row>
    <row r="2889" spans="1:17" x14ac:dyDescent="0.25">
      <c r="A2889" s="1" t="s">
        <v>260</v>
      </c>
      <c r="B2889" s="1" t="s">
        <v>3997</v>
      </c>
      <c r="C2889" s="1" t="s">
        <v>77</v>
      </c>
      <c r="D2889" s="1" t="s">
        <v>36</v>
      </c>
      <c r="E2889" s="1" t="s">
        <v>249</v>
      </c>
      <c r="F2889" s="1" t="s">
        <v>13</v>
      </c>
      <c r="G2889" s="1" t="s">
        <v>1167</v>
      </c>
      <c r="H2889" s="1" t="s">
        <v>14</v>
      </c>
      <c r="I2889" s="1" t="s">
        <v>14</v>
      </c>
      <c r="J2889" s="1" t="s">
        <v>587</v>
      </c>
      <c r="K2889" s="1" t="s">
        <v>14</v>
      </c>
      <c r="L2889" s="1" t="s">
        <v>14</v>
      </c>
      <c r="M2889" s="1" t="s">
        <v>14</v>
      </c>
      <c r="N2889" s="1" t="s">
        <v>14</v>
      </c>
      <c r="O2889" s="1" t="s">
        <v>14</v>
      </c>
      <c r="P2889" s="1" t="s">
        <v>14</v>
      </c>
      <c r="Q2889" s="1"/>
    </row>
    <row r="2890" spans="1:17" x14ac:dyDescent="0.25">
      <c r="A2890" s="1" t="s">
        <v>260</v>
      </c>
      <c r="B2890" s="1" t="s">
        <v>3997</v>
      </c>
      <c r="C2890" s="1" t="s">
        <v>77</v>
      </c>
      <c r="D2890" s="1" t="s">
        <v>38</v>
      </c>
      <c r="E2890" s="1" t="s">
        <v>249</v>
      </c>
      <c r="F2890" s="1" t="s">
        <v>13</v>
      </c>
      <c r="G2890" s="1" t="s">
        <v>1167</v>
      </c>
      <c r="H2890" s="1" t="s">
        <v>14</v>
      </c>
      <c r="I2890" s="1" t="s">
        <v>14</v>
      </c>
      <c r="J2890" s="1" t="s">
        <v>587</v>
      </c>
      <c r="K2890" s="1" t="s">
        <v>14</v>
      </c>
      <c r="L2890" s="1" t="s">
        <v>14</v>
      </c>
      <c r="M2890" s="1" t="s">
        <v>14</v>
      </c>
      <c r="N2890" s="1" t="s">
        <v>14</v>
      </c>
      <c r="O2890" s="1" t="s">
        <v>14</v>
      </c>
      <c r="P2890" s="1" t="s">
        <v>14</v>
      </c>
      <c r="Q2890" s="1"/>
    </row>
    <row r="2891" spans="1:17" x14ac:dyDescent="0.25">
      <c r="A2891" s="1" t="s">
        <v>260</v>
      </c>
      <c r="B2891" s="1" t="s">
        <v>3997</v>
      </c>
      <c r="C2891" s="1" t="s">
        <v>77</v>
      </c>
      <c r="D2891" s="1" t="s">
        <v>40</v>
      </c>
      <c r="E2891" s="1" t="s">
        <v>249</v>
      </c>
      <c r="F2891" s="1" t="s">
        <v>13</v>
      </c>
      <c r="G2891" s="1" t="s">
        <v>1167</v>
      </c>
      <c r="H2891" s="1" t="s">
        <v>14</v>
      </c>
      <c r="I2891" s="1" t="s">
        <v>14</v>
      </c>
      <c r="J2891" s="1" t="s">
        <v>587</v>
      </c>
      <c r="K2891" s="1" t="s">
        <v>14</v>
      </c>
      <c r="L2891" s="1" t="s">
        <v>14</v>
      </c>
      <c r="M2891" s="1" t="s">
        <v>14</v>
      </c>
      <c r="N2891" s="1" t="s">
        <v>14</v>
      </c>
      <c r="O2891" s="1" t="s">
        <v>14</v>
      </c>
      <c r="P2891" s="1" t="s">
        <v>14</v>
      </c>
      <c r="Q2891" s="1"/>
    </row>
    <row r="2892" spans="1:17" x14ac:dyDescent="0.25">
      <c r="A2892" s="1" t="s">
        <v>260</v>
      </c>
      <c r="B2892" s="1" t="s">
        <v>3997</v>
      </c>
      <c r="C2892" s="1" t="s">
        <v>77</v>
      </c>
      <c r="D2892" s="1" t="s">
        <v>43</v>
      </c>
      <c r="E2892" s="1" t="s">
        <v>249</v>
      </c>
      <c r="F2892" s="1" t="s">
        <v>13</v>
      </c>
      <c r="G2892" s="1" t="s">
        <v>1167</v>
      </c>
      <c r="H2892" s="1" t="s">
        <v>14</v>
      </c>
      <c r="I2892" s="1" t="s">
        <v>14</v>
      </c>
      <c r="J2892" s="1" t="s">
        <v>587</v>
      </c>
      <c r="K2892" s="1" t="s">
        <v>14</v>
      </c>
      <c r="L2892" s="1" t="s">
        <v>14</v>
      </c>
      <c r="M2892" s="1" t="s">
        <v>14</v>
      </c>
      <c r="N2892" s="1" t="s">
        <v>14</v>
      </c>
      <c r="O2892" s="1" t="s">
        <v>14</v>
      </c>
      <c r="P2892" s="1" t="s">
        <v>14</v>
      </c>
      <c r="Q2892" s="1"/>
    </row>
    <row r="2893" spans="1:17" x14ac:dyDescent="0.25">
      <c r="A2893" s="1" t="s">
        <v>260</v>
      </c>
      <c r="B2893" s="1" t="s">
        <v>3999</v>
      </c>
      <c r="C2893" s="1" t="s">
        <v>79</v>
      </c>
      <c r="D2893" s="1" t="s">
        <v>18</v>
      </c>
      <c r="E2893" s="1" t="s">
        <v>497</v>
      </c>
      <c r="F2893" s="1" t="s">
        <v>4000</v>
      </c>
      <c r="G2893" s="1" t="s">
        <v>14</v>
      </c>
      <c r="H2893" s="1" t="s">
        <v>14</v>
      </c>
      <c r="I2893" s="1" t="s">
        <v>14</v>
      </c>
      <c r="J2893" s="1" t="s">
        <v>14</v>
      </c>
      <c r="K2893" s="1" t="s">
        <v>14</v>
      </c>
      <c r="L2893" s="1" t="s">
        <v>14</v>
      </c>
      <c r="M2893" s="1" t="s">
        <v>14</v>
      </c>
      <c r="N2893" s="1" t="s">
        <v>12</v>
      </c>
      <c r="O2893" s="1" t="s">
        <v>14</v>
      </c>
      <c r="P2893" s="1" t="s">
        <v>14</v>
      </c>
      <c r="Q2893" s="1"/>
    </row>
    <row r="2894" spans="1:17" x14ac:dyDescent="0.25">
      <c r="A2894" s="1" t="s">
        <v>260</v>
      </c>
      <c r="B2894" s="1" t="s">
        <v>3999</v>
      </c>
      <c r="C2894" s="1" t="s">
        <v>79</v>
      </c>
      <c r="D2894" s="1" t="s">
        <v>20</v>
      </c>
      <c r="E2894" s="1" t="s">
        <v>249</v>
      </c>
      <c r="F2894" s="1" t="s">
        <v>12</v>
      </c>
      <c r="G2894" s="1" t="s">
        <v>27</v>
      </c>
      <c r="H2894" s="1" t="s">
        <v>14</v>
      </c>
      <c r="I2894" s="1" t="s">
        <v>14</v>
      </c>
      <c r="J2894" s="1" t="s">
        <v>587</v>
      </c>
      <c r="K2894" s="1" t="s">
        <v>14</v>
      </c>
      <c r="L2894" s="1" t="s">
        <v>14</v>
      </c>
      <c r="M2894" s="1" t="s">
        <v>14</v>
      </c>
      <c r="N2894" s="1" t="s">
        <v>14</v>
      </c>
      <c r="O2894" s="1" t="s">
        <v>14</v>
      </c>
      <c r="P2894" s="1" t="s">
        <v>14</v>
      </c>
      <c r="Q2894" s="1"/>
    </row>
    <row r="2895" spans="1:17" x14ac:dyDescent="0.25">
      <c r="A2895" s="1" t="s">
        <v>260</v>
      </c>
      <c r="B2895" s="1" t="s">
        <v>3999</v>
      </c>
      <c r="C2895" s="1" t="s">
        <v>79</v>
      </c>
      <c r="D2895" s="1" t="s">
        <v>22</v>
      </c>
      <c r="E2895" s="1" t="s">
        <v>249</v>
      </c>
      <c r="F2895" s="1" t="s">
        <v>18</v>
      </c>
      <c r="G2895" s="1" t="s">
        <v>27</v>
      </c>
      <c r="H2895" s="1" t="s">
        <v>14</v>
      </c>
      <c r="I2895" s="1" t="s">
        <v>14</v>
      </c>
      <c r="J2895" s="1" t="s">
        <v>587</v>
      </c>
      <c r="K2895" s="1" t="s">
        <v>14</v>
      </c>
      <c r="L2895" s="1" t="s">
        <v>14</v>
      </c>
      <c r="M2895" s="1" t="s">
        <v>14</v>
      </c>
      <c r="N2895" s="1" t="s">
        <v>14</v>
      </c>
      <c r="O2895" s="1" t="s">
        <v>14</v>
      </c>
      <c r="P2895" s="1" t="s">
        <v>14</v>
      </c>
      <c r="Q2895" s="1"/>
    </row>
    <row r="2896" spans="1:17" x14ac:dyDescent="0.25">
      <c r="A2896" s="1" t="s">
        <v>260</v>
      </c>
      <c r="B2896" s="1" t="s">
        <v>3999</v>
      </c>
      <c r="C2896" s="1" t="s">
        <v>79</v>
      </c>
      <c r="D2896" s="1" t="s">
        <v>24</v>
      </c>
      <c r="E2896" s="1" t="s">
        <v>249</v>
      </c>
      <c r="F2896" s="1" t="s">
        <v>20</v>
      </c>
      <c r="G2896" s="1" t="s">
        <v>27</v>
      </c>
      <c r="H2896" s="1" t="s">
        <v>14</v>
      </c>
      <c r="I2896" s="1" t="s">
        <v>14</v>
      </c>
      <c r="J2896" s="1" t="s">
        <v>587</v>
      </c>
      <c r="K2896" s="1" t="s">
        <v>14</v>
      </c>
      <c r="L2896" s="1" t="s">
        <v>14</v>
      </c>
      <c r="M2896" s="1" t="s">
        <v>14</v>
      </c>
      <c r="N2896" s="1" t="s">
        <v>14</v>
      </c>
      <c r="O2896" s="1" t="s">
        <v>14</v>
      </c>
      <c r="P2896" s="1" t="s">
        <v>14</v>
      </c>
      <c r="Q2896" s="1"/>
    </row>
    <row r="2897" spans="1:17" x14ac:dyDescent="0.25">
      <c r="A2897" s="1" t="s">
        <v>260</v>
      </c>
      <c r="B2897" s="1" t="s">
        <v>3999</v>
      </c>
      <c r="C2897" s="1" t="s">
        <v>79</v>
      </c>
      <c r="D2897" s="1" t="s">
        <v>30</v>
      </c>
      <c r="E2897" s="1" t="s">
        <v>249</v>
      </c>
      <c r="F2897" s="1" t="s">
        <v>22</v>
      </c>
      <c r="G2897" s="1" t="s">
        <v>27</v>
      </c>
      <c r="H2897" s="1" t="s">
        <v>14</v>
      </c>
      <c r="I2897" s="1" t="s">
        <v>14</v>
      </c>
      <c r="J2897" s="1" t="s">
        <v>587</v>
      </c>
      <c r="K2897" s="1" t="s">
        <v>14</v>
      </c>
      <c r="L2897" s="1" t="s">
        <v>14</v>
      </c>
      <c r="M2897" s="1" t="s">
        <v>14</v>
      </c>
      <c r="N2897" s="1" t="s">
        <v>14</v>
      </c>
      <c r="O2897" s="1" t="s">
        <v>14</v>
      </c>
      <c r="P2897" s="1" t="s">
        <v>14</v>
      </c>
      <c r="Q2897" s="1"/>
    </row>
    <row r="2898" spans="1:17" x14ac:dyDescent="0.25">
      <c r="A2898" s="1" t="s">
        <v>260</v>
      </c>
      <c r="B2898" s="1" t="s">
        <v>3999</v>
      </c>
      <c r="C2898" s="1" t="s">
        <v>79</v>
      </c>
      <c r="D2898" s="1" t="s">
        <v>32</v>
      </c>
      <c r="E2898" s="1" t="s">
        <v>249</v>
      </c>
      <c r="F2898" s="1" t="s">
        <v>13</v>
      </c>
      <c r="G2898" s="1" t="s">
        <v>27</v>
      </c>
      <c r="H2898" s="1" t="s">
        <v>14</v>
      </c>
      <c r="I2898" s="1" t="s">
        <v>14</v>
      </c>
      <c r="J2898" s="1" t="s">
        <v>587</v>
      </c>
      <c r="K2898" s="1" t="s">
        <v>14</v>
      </c>
      <c r="L2898" s="1" t="s">
        <v>14</v>
      </c>
      <c r="M2898" s="1" t="s">
        <v>14</v>
      </c>
      <c r="N2898" s="1" t="s">
        <v>14</v>
      </c>
      <c r="O2898" s="1" t="s">
        <v>14</v>
      </c>
      <c r="P2898" s="1" t="s">
        <v>14</v>
      </c>
      <c r="Q2898" s="1"/>
    </row>
    <row r="2899" spans="1:17" x14ac:dyDescent="0.25">
      <c r="A2899" s="1" t="s">
        <v>260</v>
      </c>
      <c r="B2899" s="1" t="s">
        <v>3999</v>
      </c>
      <c r="C2899" s="1" t="s">
        <v>79</v>
      </c>
      <c r="D2899" s="1" t="s">
        <v>34</v>
      </c>
      <c r="E2899" s="1" t="s">
        <v>249</v>
      </c>
      <c r="F2899" s="1" t="s">
        <v>13</v>
      </c>
      <c r="G2899" s="1" t="s">
        <v>27</v>
      </c>
      <c r="H2899" s="1" t="s">
        <v>14</v>
      </c>
      <c r="I2899" s="1" t="s">
        <v>14</v>
      </c>
      <c r="J2899" s="1" t="s">
        <v>587</v>
      </c>
      <c r="K2899" s="1" t="s">
        <v>14</v>
      </c>
      <c r="L2899" s="1" t="s">
        <v>14</v>
      </c>
      <c r="M2899" s="1" t="s">
        <v>14</v>
      </c>
      <c r="N2899" s="1" t="s">
        <v>14</v>
      </c>
      <c r="O2899" s="1" t="s">
        <v>14</v>
      </c>
      <c r="P2899" s="1" t="s">
        <v>14</v>
      </c>
      <c r="Q2899" s="1"/>
    </row>
    <row r="2900" spans="1:17" x14ac:dyDescent="0.25">
      <c r="A2900" s="1" t="s">
        <v>260</v>
      </c>
      <c r="B2900" s="1" t="s">
        <v>3999</v>
      </c>
      <c r="C2900" s="1" t="s">
        <v>79</v>
      </c>
      <c r="D2900" s="1" t="s">
        <v>36</v>
      </c>
      <c r="E2900" s="1" t="s">
        <v>249</v>
      </c>
      <c r="F2900" s="1" t="s">
        <v>13</v>
      </c>
      <c r="G2900" s="1" t="s">
        <v>27</v>
      </c>
      <c r="H2900" s="1" t="s">
        <v>14</v>
      </c>
      <c r="I2900" s="1" t="s">
        <v>14</v>
      </c>
      <c r="J2900" s="1" t="s">
        <v>587</v>
      </c>
      <c r="K2900" s="1" t="s">
        <v>14</v>
      </c>
      <c r="L2900" s="1" t="s">
        <v>14</v>
      </c>
      <c r="M2900" s="1" t="s">
        <v>14</v>
      </c>
      <c r="N2900" s="1" t="s">
        <v>14</v>
      </c>
      <c r="O2900" s="1" t="s">
        <v>14</v>
      </c>
      <c r="P2900" s="1" t="s">
        <v>14</v>
      </c>
      <c r="Q2900" s="1"/>
    </row>
    <row r="2901" spans="1:17" x14ac:dyDescent="0.25">
      <c r="A2901" s="1" t="s">
        <v>260</v>
      </c>
      <c r="B2901" s="1" t="s">
        <v>3999</v>
      </c>
      <c r="C2901" s="1" t="s">
        <v>79</v>
      </c>
      <c r="D2901" s="1" t="s">
        <v>38</v>
      </c>
      <c r="E2901" s="1" t="s">
        <v>249</v>
      </c>
      <c r="F2901" s="1" t="s">
        <v>13</v>
      </c>
      <c r="G2901" s="1" t="s">
        <v>27</v>
      </c>
      <c r="H2901" s="1" t="s">
        <v>14</v>
      </c>
      <c r="I2901" s="1" t="s">
        <v>14</v>
      </c>
      <c r="J2901" s="1" t="s">
        <v>587</v>
      </c>
      <c r="K2901" s="1" t="s">
        <v>14</v>
      </c>
      <c r="L2901" s="1" t="s">
        <v>14</v>
      </c>
      <c r="M2901" s="1" t="s">
        <v>14</v>
      </c>
      <c r="N2901" s="1" t="s">
        <v>14</v>
      </c>
      <c r="O2901" s="1" t="s">
        <v>14</v>
      </c>
      <c r="P2901" s="1" t="s">
        <v>14</v>
      </c>
      <c r="Q2901" s="1"/>
    </row>
    <row r="2902" spans="1:17" x14ac:dyDescent="0.25">
      <c r="A2902" s="1" t="s">
        <v>260</v>
      </c>
      <c r="B2902" s="1" t="s">
        <v>3999</v>
      </c>
      <c r="C2902" s="1" t="s">
        <v>79</v>
      </c>
      <c r="D2902" s="1" t="s">
        <v>40</v>
      </c>
      <c r="E2902" s="1" t="s">
        <v>249</v>
      </c>
      <c r="F2902" s="1" t="s">
        <v>13</v>
      </c>
      <c r="G2902" s="1" t="s">
        <v>27</v>
      </c>
      <c r="H2902" s="1" t="s">
        <v>14</v>
      </c>
      <c r="I2902" s="1" t="s">
        <v>14</v>
      </c>
      <c r="J2902" s="1" t="s">
        <v>587</v>
      </c>
      <c r="K2902" s="1" t="s">
        <v>14</v>
      </c>
      <c r="L2902" s="1" t="s">
        <v>14</v>
      </c>
      <c r="M2902" s="1" t="s">
        <v>14</v>
      </c>
      <c r="N2902" s="1" t="s">
        <v>14</v>
      </c>
      <c r="O2902" s="1" t="s">
        <v>14</v>
      </c>
      <c r="P2902" s="1" t="s">
        <v>14</v>
      </c>
      <c r="Q2902" s="1"/>
    </row>
    <row r="2903" spans="1:17" x14ac:dyDescent="0.25">
      <c r="A2903" s="1" t="s">
        <v>260</v>
      </c>
      <c r="B2903" s="1" t="s">
        <v>3999</v>
      </c>
      <c r="C2903" s="1" t="s">
        <v>79</v>
      </c>
      <c r="D2903" s="1" t="s">
        <v>43</v>
      </c>
      <c r="E2903" s="1" t="s">
        <v>249</v>
      </c>
      <c r="F2903" s="1" t="s">
        <v>13</v>
      </c>
      <c r="G2903" s="1" t="s">
        <v>27</v>
      </c>
      <c r="H2903" s="1" t="s">
        <v>14</v>
      </c>
      <c r="I2903" s="1" t="s">
        <v>14</v>
      </c>
      <c r="J2903" s="1" t="s">
        <v>587</v>
      </c>
      <c r="K2903" s="1" t="s">
        <v>14</v>
      </c>
      <c r="L2903" s="1" t="s">
        <v>14</v>
      </c>
      <c r="M2903" s="1" t="s">
        <v>14</v>
      </c>
      <c r="N2903" s="1" t="s">
        <v>14</v>
      </c>
      <c r="O2903" s="1" t="s">
        <v>14</v>
      </c>
      <c r="P2903" s="1" t="s">
        <v>14</v>
      </c>
      <c r="Q2903" s="1"/>
    </row>
    <row r="2904" spans="1:17" x14ac:dyDescent="0.25">
      <c r="A2904" s="1" t="s">
        <v>260</v>
      </c>
      <c r="B2904" s="1" t="s">
        <v>4001</v>
      </c>
      <c r="C2904" s="1" t="s">
        <v>81</v>
      </c>
      <c r="D2904" s="1" t="s">
        <v>18</v>
      </c>
      <c r="E2904" s="1" t="s">
        <v>497</v>
      </c>
      <c r="F2904" s="1" t="s">
        <v>4002</v>
      </c>
      <c r="G2904" s="1" t="s">
        <v>14</v>
      </c>
      <c r="H2904" s="1" t="s">
        <v>14</v>
      </c>
      <c r="I2904" s="1" t="s">
        <v>14</v>
      </c>
      <c r="J2904" s="1" t="s">
        <v>14</v>
      </c>
      <c r="K2904" s="1" t="s">
        <v>14</v>
      </c>
      <c r="L2904" s="1" t="s">
        <v>14</v>
      </c>
      <c r="M2904" s="1" t="s">
        <v>14</v>
      </c>
      <c r="N2904" s="1" t="s">
        <v>12</v>
      </c>
      <c r="O2904" s="1" t="s">
        <v>14</v>
      </c>
      <c r="P2904" s="1" t="s">
        <v>14</v>
      </c>
      <c r="Q2904" s="1"/>
    </row>
    <row r="2905" spans="1:17" x14ac:dyDescent="0.25">
      <c r="A2905" s="1" t="s">
        <v>260</v>
      </c>
      <c r="B2905" s="1" t="s">
        <v>4001</v>
      </c>
      <c r="C2905" s="1" t="s">
        <v>81</v>
      </c>
      <c r="D2905" s="1" t="s">
        <v>20</v>
      </c>
      <c r="E2905" s="1" t="s">
        <v>249</v>
      </c>
      <c r="F2905" s="1" t="s">
        <v>4003</v>
      </c>
      <c r="G2905" s="1" t="s">
        <v>1167</v>
      </c>
      <c r="H2905" s="1" t="s">
        <v>14</v>
      </c>
      <c r="I2905" s="1" t="s">
        <v>14</v>
      </c>
      <c r="J2905" s="1" t="s">
        <v>587</v>
      </c>
      <c r="K2905" s="1" t="s">
        <v>14</v>
      </c>
      <c r="L2905" s="1" t="s">
        <v>14</v>
      </c>
      <c r="M2905" s="1" t="s">
        <v>14</v>
      </c>
      <c r="N2905" s="1" t="s">
        <v>14</v>
      </c>
      <c r="O2905" s="1" t="s">
        <v>14</v>
      </c>
      <c r="P2905" s="1" t="s">
        <v>14</v>
      </c>
      <c r="Q2905" s="1"/>
    </row>
    <row r="2906" spans="1:17" x14ac:dyDescent="0.25">
      <c r="A2906" s="1" t="s">
        <v>260</v>
      </c>
      <c r="B2906" s="1" t="s">
        <v>4001</v>
      </c>
      <c r="C2906" s="1" t="s">
        <v>81</v>
      </c>
      <c r="D2906" s="1" t="s">
        <v>22</v>
      </c>
      <c r="E2906" s="1" t="s">
        <v>249</v>
      </c>
      <c r="F2906" s="1" t="s">
        <v>3986</v>
      </c>
      <c r="G2906" s="1" t="s">
        <v>1167</v>
      </c>
      <c r="H2906" s="1" t="s">
        <v>14</v>
      </c>
      <c r="I2906" s="1" t="s">
        <v>14</v>
      </c>
      <c r="J2906" s="1" t="s">
        <v>587</v>
      </c>
      <c r="K2906" s="1" t="s">
        <v>14</v>
      </c>
      <c r="L2906" s="1" t="s">
        <v>14</v>
      </c>
      <c r="M2906" s="1" t="s">
        <v>14</v>
      </c>
      <c r="N2906" s="1" t="s">
        <v>14</v>
      </c>
      <c r="O2906" s="1" t="s">
        <v>14</v>
      </c>
      <c r="P2906" s="1" t="s">
        <v>14</v>
      </c>
      <c r="Q2906" s="1"/>
    </row>
    <row r="2907" spans="1:17" x14ac:dyDescent="0.25">
      <c r="A2907" s="1" t="s">
        <v>260</v>
      </c>
      <c r="B2907" s="1" t="s">
        <v>4001</v>
      </c>
      <c r="C2907" s="1" t="s">
        <v>81</v>
      </c>
      <c r="D2907" s="1" t="s">
        <v>24</v>
      </c>
      <c r="E2907" s="1" t="s">
        <v>249</v>
      </c>
      <c r="F2907" s="1" t="s">
        <v>3987</v>
      </c>
      <c r="G2907" s="1" t="s">
        <v>1167</v>
      </c>
      <c r="H2907" s="1" t="s">
        <v>14</v>
      </c>
      <c r="I2907" s="1" t="s">
        <v>14</v>
      </c>
      <c r="J2907" s="1" t="s">
        <v>587</v>
      </c>
      <c r="K2907" s="1" t="s">
        <v>14</v>
      </c>
      <c r="L2907" s="1" t="s">
        <v>14</v>
      </c>
      <c r="M2907" s="1" t="s">
        <v>14</v>
      </c>
      <c r="N2907" s="1" t="s">
        <v>14</v>
      </c>
      <c r="O2907" s="1" t="s">
        <v>14</v>
      </c>
      <c r="P2907" s="1" t="s">
        <v>14</v>
      </c>
      <c r="Q2907" s="1"/>
    </row>
    <row r="2908" spans="1:17" x14ac:dyDescent="0.25">
      <c r="A2908" s="1" t="s">
        <v>260</v>
      </c>
      <c r="B2908" s="1" t="s">
        <v>4001</v>
      </c>
      <c r="C2908" s="1" t="s">
        <v>81</v>
      </c>
      <c r="D2908" s="1" t="s">
        <v>30</v>
      </c>
      <c r="E2908" s="1" t="s">
        <v>249</v>
      </c>
      <c r="F2908" s="1" t="s">
        <v>1344</v>
      </c>
      <c r="G2908" s="1" t="s">
        <v>1167</v>
      </c>
      <c r="H2908" s="1" t="s">
        <v>14</v>
      </c>
      <c r="I2908" s="1" t="s">
        <v>14</v>
      </c>
      <c r="J2908" s="1" t="s">
        <v>587</v>
      </c>
      <c r="K2908" s="1" t="s">
        <v>14</v>
      </c>
      <c r="L2908" s="1" t="s">
        <v>14</v>
      </c>
      <c r="M2908" s="1" t="s">
        <v>14</v>
      </c>
      <c r="N2908" s="1" t="s">
        <v>14</v>
      </c>
      <c r="O2908" s="1" t="s">
        <v>14</v>
      </c>
      <c r="P2908" s="1" t="s">
        <v>14</v>
      </c>
      <c r="Q2908" s="1"/>
    </row>
    <row r="2909" spans="1:17" x14ac:dyDescent="0.25">
      <c r="A2909" s="1" t="s">
        <v>260</v>
      </c>
      <c r="B2909" s="1" t="s">
        <v>4001</v>
      </c>
      <c r="C2909" s="1" t="s">
        <v>81</v>
      </c>
      <c r="D2909" s="1" t="s">
        <v>32</v>
      </c>
      <c r="E2909" s="1" t="s">
        <v>249</v>
      </c>
      <c r="F2909" s="1" t="s">
        <v>13</v>
      </c>
      <c r="G2909" s="1" t="s">
        <v>1167</v>
      </c>
      <c r="H2909" s="1" t="s">
        <v>14</v>
      </c>
      <c r="I2909" s="1" t="s">
        <v>14</v>
      </c>
      <c r="J2909" s="1" t="s">
        <v>587</v>
      </c>
      <c r="K2909" s="1" t="s">
        <v>14</v>
      </c>
      <c r="L2909" s="1" t="s">
        <v>14</v>
      </c>
      <c r="M2909" s="1" t="s">
        <v>14</v>
      </c>
      <c r="N2909" s="1" t="s">
        <v>14</v>
      </c>
      <c r="O2909" s="1" t="s">
        <v>14</v>
      </c>
      <c r="P2909" s="1" t="s">
        <v>14</v>
      </c>
      <c r="Q2909" s="1"/>
    </row>
    <row r="2910" spans="1:17" x14ac:dyDescent="0.25">
      <c r="A2910" s="1" t="s">
        <v>260</v>
      </c>
      <c r="B2910" s="1" t="s">
        <v>4001</v>
      </c>
      <c r="C2910" s="1" t="s">
        <v>81</v>
      </c>
      <c r="D2910" s="1" t="s">
        <v>34</v>
      </c>
      <c r="E2910" s="1" t="s">
        <v>249</v>
      </c>
      <c r="F2910" s="1" t="s">
        <v>13</v>
      </c>
      <c r="G2910" s="1" t="s">
        <v>1167</v>
      </c>
      <c r="H2910" s="1" t="s">
        <v>14</v>
      </c>
      <c r="I2910" s="1" t="s">
        <v>14</v>
      </c>
      <c r="J2910" s="1" t="s">
        <v>587</v>
      </c>
      <c r="K2910" s="1" t="s">
        <v>14</v>
      </c>
      <c r="L2910" s="1" t="s">
        <v>14</v>
      </c>
      <c r="M2910" s="1" t="s">
        <v>14</v>
      </c>
      <c r="N2910" s="1" t="s">
        <v>14</v>
      </c>
      <c r="O2910" s="1" t="s">
        <v>14</v>
      </c>
      <c r="P2910" s="1" t="s">
        <v>14</v>
      </c>
      <c r="Q2910" s="1"/>
    </row>
    <row r="2911" spans="1:17" x14ac:dyDescent="0.25">
      <c r="A2911" s="1" t="s">
        <v>260</v>
      </c>
      <c r="B2911" s="1" t="s">
        <v>4001</v>
      </c>
      <c r="C2911" s="1" t="s">
        <v>81</v>
      </c>
      <c r="D2911" s="1" t="s">
        <v>36</v>
      </c>
      <c r="E2911" s="1" t="s">
        <v>249</v>
      </c>
      <c r="F2911" s="1" t="s">
        <v>13</v>
      </c>
      <c r="G2911" s="1" t="s">
        <v>1167</v>
      </c>
      <c r="H2911" s="1" t="s">
        <v>14</v>
      </c>
      <c r="I2911" s="1" t="s">
        <v>14</v>
      </c>
      <c r="J2911" s="1" t="s">
        <v>587</v>
      </c>
      <c r="K2911" s="1" t="s">
        <v>14</v>
      </c>
      <c r="L2911" s="1" t="s">
        <v>14</v>
      </c>
      <c r="M2911" s="1" t="s">
        <v>14</v>
      </c>
      <c r="N2911" s="1" t="s">
        <v>14</v>
      </c>
      <c r="O2911" s="1" t="s">
        <v>14</v>
      </c>
      <c r="P2911" s="1" t="s">
        <v>14</v>
      </c>
      <c r="Q2911" s="1"/>
    </row>
    <row r="2912" spans="1:17" x14ac:dyDescent="0.25">
      <c r="A2912" s="1" t="s">
        <v>260</v>
      </c>
      <c r="B2912" s="1" t="s">
        <v>4001</v>
      </c>
      <c r="C2912" s="1" t="s">
        <v>81</v>
      </c>
      <c r="D2912" s="1" t="s">
        <v>38</v>
      </c>
      <c r="E2912" s="1" t="s">
        <v>249</v>
      </c>
      <c r="F2912" s="1" t="s">
        <v>13</v>
      </c>
      <c r="G2912" s="1" t="s">
        <v>1167</v>
      </c>
      <c r="H2912" s="1" t="s">
        <v>14</v>
      </c>
      <c r="I2912" s="1" t="s">
        <v>14</v>
      </c>
      <c r="J2912" s="1" t="s">
        <v>587</v>
      </c>
      <c r="K2912" s="1" t="s">
        <v>14</v>
      </c>
      <c r="L2912" s="1" t="s">
        <v>14</v>
      </c>
      <c r="M2912" s="1" t="s">
        <v>14</v>
      </c>
      <c r="N2912" s="1" t="s">
        <v>14</v>
      </c>
      <c r="O2912" s="1" t="s">
        <v>14</v>
      </c>
      <c r="P2912" s="1" t="s">
        <v>14</v>
      </c>
      <c r="Q2912" s="1"/>
    </row>
    <row r="2913" spans="1:17" x14ac:dyDescent="0.25">
      <c r="A2913" s="1" t="s">
        <v>260</v>
      </c>
      <c r="B2913" s="1" t="s">
        <v>4001</v>
      </c>
      <c r="C2913" s="1" t="s">
        <v>81</v>
      </c>
      <c r="D2913" s="1" t="s">
        <v>40</v>
      </c>
      <c r="E2913" s="1" t="s">
        <v>249</v>
      </c>
      <c r="F2913" s="1" t="s">
        <v>13</v>
      </c>
      <c r="G2913" s="1" t="s">
        <v>1167</v>
      </c>
      <c r="H2913" s="1" t="s">
        <v>14</v>
      </c>
      <c r="I2913" s="1" t="s">
        <v>14</v>
      </c>
      <c r="J2913" s="1" t="s">
        <v>587</v>
      </c>
      <c r="K2913" s="1" t="s">
        <v>14</v>
      </c>
      <c r="L2913" s="1" t="s">
        <v>14</v>
      </c>
      <c r="M2913" s="1" t="s">
        <v>14</v>
      </c>
      <c r="N2913" s="1" t="s">
        <v>14</v>
      </c>
      <c r="O2913" s="1" t="s">
        <v>14</v>
      </c>
      <c r="P2913" s="1" t="s">
        <v>14</v>
      </c>
      <c r="Q2913" s="1"/>
    </row>
    <row r="2914" spans="1:17" x14ac:dyDescent="0.25">
      <c r="A2914" s="1" t="s">
        <v>260</v>
      </c>
      <c r="B2914" s="1" t="s">
        <v>4001</v>
      </c>
      <c r="C2914" s="1" t="s">
        <v>81</v>
      </c>
      <c r="D2914" s="1" t="s">
        <v>43</v>
      </c>
      <c r="E2914" s="1" t="s">
        <v>249</v>
      </c>
      <c r="F2914" s="1" t="s">
        <v>13</v>
      </c>
      <c r="G2914" s="1" t="s">
        <v>1167</v>
      </c>
      <c r="H2914" s="1" t="s">
        <v>14</v>
      </c>
      <c r="I2914" s="1" t="s">
        <v>14</v>
      </c>
      <c r="J2914" s="1" t="s">
        <v>587</v>
      </c>
      <c r="K2914" s="1" t="s">
        <v>14</v>
      </c>
      <c r="L2914" s="1" t="s">
        <v>14</v>
      </c>
      <c r="M2914" s="1" t="s">
        <v>14</v>
      </c>
      <c r="N2914" s="1" t="s">
        <v>14</v>
      </c>
      <c r="O2914" s="1" t="s">
        <v>14</v>
      </c>
      <c r="P2914" s="1" t="s">
        <v>14</v>
      </c>
      <c r="Q2914" s="1"/>
    </row>
    <row r="2915" spans="1:17" x14ac:dyDescent="0.25">
      <c r="A2915" s="1" t="s">
        <v>260</v>
      </c>
      <c r="B2915" s="1" t="s">
        <v>4004</v>
      </c>
      <c r="C2915" s="1" t="s">
        <v>83</v>
      </c>
      <c r="D2915" s="1" t="s">
        <v>18</v>
      </c>
      <c r="E2915" s="1" t="s">
        <v>497</v>
      </c>
      <c r="F2915" s="1" t="s">
        <v>4005</v>
      </c>
      <c r="G2915" s="1" t="s">
        <v>14</v>
      </c>
      <c r="H2915" s="1" t="s">
        <v>14</v>
      </c>
      <c r="I2915" s="1" t="s">
        <v>14</v>
      </c>
      <c r="J2915" s="1" t="s">
        <v>14</v>
      </c>
      <c r="K2915" s="1" t="s">
        <v>14</v>
      </c>
      <c r="L2915" s="1" t="s">
        <v>14</v>
      </c>
      <c r="M2915" s="1" t="s">
        <v>14</v>
      </c>
      <c r="N2915" s="1" t="s">
        <v>12</v>
      </c>
      <c r="O2915" s="1" t="s">
        <v>14</v>
      </c>
      <c r="P2915" s="1" t="s">
        <v>14</v>
      </c>
      <c r="Q2915" s="1"/>
    </row>
    <row r="2916" spans="1:17" x14ac:dyDescent="0.25">
      <c r="A2916" s="1" t="s">
        <v>260</v>
      </c>
      <c r="B2916" s="1" t="s">
        <v>4004</v>
      </c>
      <c r="C2916" s="1" t="s">
        <v>83</v>
      </c>
      <c r="D2916" s="1" t="s">
        <v>20</v>
      </c>
      <c r="E2916" s="1" t="s">
        <v>249</v>
      </c>
      <c r="F2916" s="1" t="s">
        <v>4006</v>
      </c>
      <c r="G2916" s="1" t="s">
        <v>1167</v>
      </c>
      <c r="H2916" s="1" t="s">
        <v>14</v>
      </c>
      <c r="I2916" s="1" t="s">
        <v>14</v>
      </c>
      <c r="J2916" s="1" t="s">
        <v>587</v>
      </c>
      <c r="K2916" s="1" t="s">
        <v>14</v>
      </c>
      <c r="L2916" s="1" t="s">
        <v>14</v>
      </c>
      <c r="M2916" s="1" t="s">
        <v>14</v>
      </c>
      <c r="N2916" s="1" t="s">
        <v>14</v>
      </c>
      <c r="O2916" s="1" t="s">
        <v>14</v>
      </c>
      <c r="P2916" s="1" t="s">
        <v>14</v>
      </c>
      <c r="Q2916" s="1"/>
    </row>
    <row r="2917" spans="1:17" x14ac:dyDescent="0.25">
      <c r="A2917" s="1" t="s">
        <v>260</v>
      </c>
      <c r="B2917" s="1" t="s">
        <v>4004</v>
      </c>
      <c r="C2917" s="1" t="s">
        <v>83</v>
      </c>
      <c r="D2917" s="1" t="s">
        <v>22</v>
      </c>
      <c r="E2917" s="1" t="s">
        <v>249</v>
      </c>
      <c r="F2917" s="1" t="s">
        <v>3585</v>
      </c>
      <c r="G2917" s="1" t="s">
        <v>1167</v>
      </c>
      <c r="H2917" s="1" t="s">
        <v>14</v>
      </c>
      <c r="I2917" s="1" t="s">
        <v>14</v>
      </c>
      <c r="J2917" s="1" t="s">
        <v>587</v>
      </c>
      <c r="K2917" s="1" t="s">
        <v>14</v>
      </c>
      <c r="L2917" s="1" t="s">
        <v>14</v>
      </c>
      <c r="M2917" s="1" t="s">
        <v>14</v>
      </c>
      <c r="N2917" s="1" t="s">
        <v>14</v>
      </c>
      <c r="O2917" s="1" t="s">
        <v>14</v>
      </c>
      <c r="P2917" s="1" t="s">
        <v>14</v>
      </c>
      <c r="Q2917" s="1"/>
    </row>
    <row r="2918" spans="1:17" x14ac:dyDescent="0.25">
      <c r="A2918" s="1" t="s">
        <v>260</v>
      </c>
      <c r="B2918" s="1" t="s">
        <v>4004</v>
      </c>
      <c r="C2918" s="1" t="s">
        <v>83</v>
      </c>
      <c r="D2918" s="1" t="s">
        <v>24</v>
      </c>
      <c r="E2918" s="1" t="s">
        <v>249</v>
      </c>
      <c r="F2918" s="1" t="s">
        <v>4007</v>
      </c>
      <c r="G2918" s="1" t="s">
        <v>1167</v>
      </c>
      <c r="H2918" s="1" t="s">
        <v>14</v>
      </c>
      <c r="I2918" s="1" t="s">
        <v>14</v>
      </c>
      <c r="J2918" s="1" t="s">
        <v>587</v>
      </c>
      <c r="K2918" s="1" t="s">
        <v>14</v>
      </c>
      <c r="L2918" s="1" t="s">
        <v>14</v>
      </c>
      <c r="M2918" s="1" t="s">
        <v>14</v>
      </c>
      <c r="N2918" s="1" t="s">
        <v>14</v>
      </c>
      <c r="O2918" s="1" t="s">
        <v>14</v>
      </c>
      <c r="P2918" s="1" t="s">
        <v>14</v>
      </c>
      <c r="Q2918" s="1"/>
    </row>
    <row r="2919" spans="1:17" x14ac:dyDescent="0.25">
      <c r="A2919" s="1" t="s">
        <v>260</v>
      </c>
      <c r="B2919" s="1" t="s">
        <v>4004</v>
      </c>
      <c r="C2919" s="1" t="s">
        <v>83</v>
      </c>
      <c r="D2919" s="1" t="s">
        <v>30</v>
      </c>
      <c r="E2919" s="1" t="s">
        <v>249</v>
      </c>
      <c r="F2919" s="1" t="s">
        <v>2097</v>
      </c>
      <c r="G2919" s="1" t="s">
        <v>1167</v>
      </c>
      <c r="H2919" s="1" t="s">
        <v>14</v>
      </c>
      <c r="I2919" s="1" t="s">
        <v>14</v>
      </c>
      <c r="J2919" s="1" t="s">
        <v>587</v>
      </c>
      <c r="K2919" s="1" t="s">
        <v>14</v>
      </c>
      <c r="L2919" s="1" t="s">
        <v>14</v>
      </c>
      <c r="M2919" s="1" t="s">
        <v>14</v>
      </c>
      <c r="N2919" s="1" t="s">
        <v>14</v>
      </c>
      <c r="O2919" s="1" t="s">
        <v>14</v>
      </c>
      <c r="P2919" s="1" t="s">
        <v>14</v>
      </c>
      <c r="Q2919" s="1"/>
    </row>
    <row r="2920" spans="1:17" x14ac:dyDescent="0.25">
      <c r="A2920" s="1" t="s">
        <v>260</v>
      </c>
      <c r="B2920" s="1" t="s">
        <v>4004</v>
      </c>
      <c r="C2920" s="1" t="s">
        <v>83</v>
      </c>
      <c r="D2920" s="1" t="s">
        <v>32</v>
      </c>
      <c r="E2920" s="1" t="s">
        <v>249</v>
      </c>
      <c r="F2920" s="1" t="s">
        <v>13</v>
      </c>
      <c r="G2920" s="1" t="s">
        <v>1167</v>
      </c>
      <c r="H2920" s="1" t="s">
        <v>14</v>
      </c>
      <c r="I2920" s="1" t="s">
        <v>14</v>
      </c>
      <c r="J2920" s="1" t="s">
        <v>587</v>
      </c>
      <c r="K2920" s="1" t="s">
        <v>14</v>
      </c>
      <c r="L2920" s="1" t="s">
        <v>14</v>
      </c>
      <c r="M2920" s="1" t="s">
        <v>14</v>
      </c>
      <c r="N2920" s="1" t="s">
        <v>14</v>
      </c>
      <c r="O2920" s="1" t="s">
        <v>14</v>
      </c>
      <c r="P2920" s="1" t="s">
        <v>14</v>
      </c>
      <c r="Q2920" s="1"/>
    </row>
    <row r="2921" spans="1:17" x14ac:dyDescent="0.25">
      <c r="A2921" s="1" t="s">
        <v>260</v>
      </c>
      <c r="B2921" s="1" t="s">
        <v>4004</v>
      </c>
      <c r="C2921" s="1" t="s">
        <v>83</v>
      </c>
      <c r="D2921" s="1" t="s">
        <v>34</v>
      </c>
      <c r="E2921" s="1" t="s">
        <v>249</v>
      </c>
      <c r="F2921" s="1" t="s">
        <v>13</v>
      </c>
      <c r="G2921" s="1" t="s">
        <v>1167</v>
      </c>
      <c r="H2921" s="1" t="s">
        <v>14</v>
      </c>
      <c r="I2921" s="1" t="s">
        <v>14</v>
      </c>
      <c r="J2921" s="1" t="s">
        <v>587</v>
      </c>
      <c r="K2921" s="1" t="s">
        <v>14</v>
      </c>
      <c r="L2921" s="1" t="s">
        <v>14</v>
      </c>
      <c r="M2921" s="1" t="s">
        <v>14</v>
      </c>
      <c r="N2921" s="1" t="s">
        <v>14</v>
      </c>
      <c r="O2921" s="1" t="s">
        <v>14</v>
      </c>
      <c r="P2921" s="1" t="s">
        <v>14</v>
      </c>
      <c r="Q2921" s="1"/>
    </row>
    <row r="2922" spans="1:17" x14ac:dyDescent="0.25">
      <c r="A2922" s="1" t="s">
        <v>260</v>
      </c>
      <c r="B2922" s="1" t="s">
        <v>4004</v>
      </c>
      <c r="C2922" s="1" t="s">
        <v>83</v>
      </c>
      <c r="D2922" s="1" t="s">
        <v>36</v>
      </c>
      <c r="E2922" s="1" t="s">
        <v>249</v>
      </c>
      <c r="F2922" s="1" t="s">
        <v>13</v>
      </c>
      <c r="G2922" s="1" t="s">
        <v>1167</v>
      </c>
      <c r="H2922" s="1" t="s">
        <v>14</v>
      </c>
      <c r="I2922" s="1" t="s">
        <v>14</v>
      </c>
      <c r="J2922" s="1" t="s">
        <v>587</v>
      </c>
      <c r="K2922" s="1" t="s">
        <v>14</v>
      </c>
      <c r="L2922" s="1" t="s">
        <v>14</v>
      </c>
      <c r="M2922" s="1" t="s">
        <v>14</v>
      </c>
      <c r="N2922" s="1" t="s">
        <v>14</v>
      </c>
      <c r="O2922" s="1" t="s">
        <v>14</v>
      </c>
      <c r="P2922" s="1" t="s">
        <v>14</v>
      </c>
      <c r="Q2922" s="1"/>
    </row>
    <row r="2923" spans="1:17" x14ac:dyDescent="0.25">
      <c r="A2923" s="1" t="s">
        <v>260</v>
      </c>
      <c r="B2923" s="1" t="s">
        <v>4004</v>
      </c>
      <c r="C2923" s="1" t="s">
        <v>83</v>
      </c>
      <c r="D2923" s="1" t="s">
        <v>38</v>
      </c>
      <c r="E2923" s="1" t="s">
        <v>249</v>
      </c>
      <c r="F2923" s="1" t="s">
        <v>13</v>
      </c>
      <c r="G2923" s="1" t="s">
        <v>1167</v>
      </c>
      <c r="H2923" s="1" t="s">
        <v>14</v>
      </c>
      <c r="I2923" s="1" t="s">
        <v>14</v>
      </c>
      <c r="J2923" s="1" t="s">
        <v>587</v>
      </c>
      <c r="K2923" s="1" t="s">
        <v>14</v>
      </c>
      <c r="L2923" s="1" t="s">
        <v>14</v>
      </c>
      <c r="M2923" s="1" t="s">
        <v>14</v>
      </c>
      <c r="N2923" s="1" t="s">
        <v>14</v>
      </c>
      <c r="O2923" s="1" t="s">
        <v>14</v>
      </c>
      <c r="P2923" s="1" t="s">
        <v>14</v>
      </c>
      <c r="Q2923" s="1"/>
    </row>
    <row r="2924" spans="1:17" x14ac:dyDescent="0.25">
      <c r="A2924" s="1" t="s">
        <v>260</v>
      </c>
      <c r="B2924" s="1" t="s">
        <v>4004</v>
      </c>
      <c r="C2924" s="1" t="s">
        <v>83</v>
      </c>
      <c r="D2924" s="1" t="s">
        <v>40</v>
      </c>
      <c r="E2924" s="1" t="s">
        <v>249</v>
      </c>
      <c r="F2924" s="1" t="s">
        <v>13</v>
      </c>
      <c r="G2924" s="1" t="s">
        <v>1167</v>
      </c>
      <c r="H2924" s="1" t="s">
        <v>14</v>
      </c>
      <c r="I2924" s="1" t="s">
        <v>14</v>
      </c>
      <c r="J2924" s="1" t="s">
        <v>587</v>
      </c>
      <c r="K2924" s="1" t="s">
        <v>14</v>
      </c>
      <c r="L2924" s="1" t="s">
        <v>14</v>
      </c>
      <c r="M2924" s="1" t="s">
        <v>14</v>
      </c>
      <c r="N2924" s="1" t="s">
        <v>14</v>
      </c>
      <c r="O2924" s="1" t="s">
        <v>14</v>
      </c>
      <c r="P2924" s="1" t="s">
        <v>14</v>
      </c>
      <c r="Q2924" s="1"/>
    </row>
    <row r="2925" spans="1:17" x14ac:dyDescent="0.25">
      <c r="A2925" s="1" t="s">
        <v>260</v>
      </c>
      <c r="B2925" s="1" t="s">
        <v>4004</v>
      </c>
      <c r="C2925" s="1" t="s">
        <v>83</v>
      </c>
      <c r="D2925" s="1" t="s">
        <v>43</v>
      </c>
      <c r="E2925" s="1" t="s">
        <v>249</v>
      </c>
      <c r="F2925" s="1" t="s">
        <v>13</v>
      </c>
      <c r="G2925" s="1" t="s">
        <v>1167</v>
      </c>
      <c r="H2925" s="1" t="s">
        <v>14</v>
      </c>
      <c r="I2925" s="1" t="s">
        <v>14</v>
      </c>
      <c r="J2925" s="1" t="s">
        <v>587</v>
      </c>
      <c r="K2925" s="1" t="s">
        <v>14</v>
      </c>
      <c r="L2925" s="1" t="s">
        <v>14</v>
      </c>
      <c r="M2925" s="1" t="s">
        <v>14</v>
      </c>
      <c r="N2925" s="1" t="s">
        <v>14</v>
      </c>
      <c r="O2925" s="1" t="s">
        <v>14</v>
      </c>
      <c r="P2925" s="1" t="s">
        <v>14</v>
      </c>
      <c r="Q2925" s="1"/>
    </row>
    <row r="2926" spans="1:17" x14ac:dyDescent="0.25">
      <c r="A2926" s="1" t="s">
        <v>260</v>
      </c>
      <c r="B2926" s="1" t="s">
        <v>4008</v>
      </c>
      <c r="C2926" s="1" t="s">
        <v>85</v>
      </c>
      <c r="D2926" s="1" t="s">
        <v>12</v>
      </c>
      <c r="E2926" s="1" t="s">
        <v>502</v>
      </c>
      <c r="F2926" s="1" t="s">
        <v>14</v>
      </c>
      <c r="G2926" s="1" t="s">
        <v>14</v>
      </c>
      <c r="H2926" s="1" t="s">
        <v>14</v>
      </c>
      <c r="I2926" s="1" t="s">
        <v>14</v>
      </c>
      <c r="J2926" s="1" t="s">
        <v>14</v>
      </c>
      <c r="K2926" s="1" t="s">
        <v>14</v>
      </c>
      <c r="L2926" s="1" t="s">
        <v>14</v>
      </c>
      <c r="M2926" s="1" t="s">
        <v>14</v>
      </c>
      <c r="N2926" s="1" t="s">
        <v>14</v>
      </c>
      <c r="O2926" s="1" t="s">
        <v>14</v>
      </c>
      <c r="P2926" s="1" t="s">
        <v>14</v>
      </c>
      <c r="Q2926" s="1"/>
    </row>
    <row r="2927" spans="1:17" x14ac:dyDescent="0.25">
      <c r="A2927" s="1" t="s">
        <v>260</v>
      </c>
      <c r="B2927" s="1" t="s">
        <v>4009</v>
      </c>
      <c r="C2927" s="1" t="s">
        <v>87</v>
      </c>
      <c r="D2927" s="1" t="s">
        <v>18</v>
      </c>
      <c r="E2927" s="1" t="s">
        <v>497</v>
      </c>
      <c r="F2927" s="1" t="s">
        <v>4010</v>
      </c>
      <c r="G2927" s="1" t="s">
        <v>14</v>
      </c>
      <c r="H2927" s="1" t="s">
        <v>494</v>
      </c>
      <c r="I2927" s="1" t="s">
        <v>505</v>
      </c>
      <c r="J2927" s="1" t="s">
        <v>252</v>
      </c>
      <c r="K2927" s="1" t="s">
        <v>14</v>
      </c>
      <c r="L2927" s="1" t="s">
        <v>14</v>
      </c>
      <c r="M2927" s="1" t="s">
        <v>14</v>
      </c>
      <c r="N2927" s="1" t="s">
        <v>14</v>
      </c>
      <c r="O2927" s="1" t="s">
        <v>14</v>
      </c>
      <c r="P2927" s="1" t="s">
        <v>14</v>
      </c>
      <c r="Q2927" s="1"/>
    </row>
    <row r="2928" spans="1:17" x14ac:dyDescent="0.25">
      <c r="A2928" s="1" t="s">
        <v>260</v>
      </c>
      <c r="B2928" s="1" t="s">
        <v>4011</v>
      </c>
      <c r="C2928" s="1" t="s">
        <v>103</v>
      </c>
      <c r="D2928" s="1" t="s">
        <v>18</v>
      </c>
      <c r="E2928" s="1" t="s">
        <v>497</v>
      </c>
      <c r="F2928" s="1" t="s">
        <v>4012</v>
      </c>
      <c r="G2928" s="1" t="s">
        <v>14</v>
      </c>
      <c r="H2928" s="1" t="s">
        <v>14</v>
      </c>
      <c r="I2928" s="1" t="s">
        <v>14</v>
      </c>
      <c r="J2928" s="1" t="s">
        <v>14</v>
      </c>
      <c r="K2928" s="1" t="s">
        <v>14</v>
      </c>
      <c r="L2928" s="1" t="s">
        <v>14</v>
      </c>
      <c r="M2928" s="1" t="s">
        <v>14</v>
      </c>
      <c r="N2928" s="1" t="s">
        <v>12</v>
      </c>
      <c r="O2928" s="1" t="s">
        <v>14</v>
      </c>
      <c r="P2928" s="1" t="s">
        <v>14</v>
      </c>
      <c r="Q2928" s="1"/>
    </row>
    <row r="2929" spans="1:17" x14ac:dyDescent="0.25">
      <c r="A2929" s="1" t="s">
        <v>260</v>
      </c>
      <c r="B2929" s="1" t="s">
        <v>4011</v>
      </c>
      <c r="C2929" s="1" t="s">
        <v>103</v>
      </c>
      <c r="D2929" s="1" t="s">
        <v>20</v>
      </c>
      <c r="E2929" s="1" t="s">
        <v>585</v>
      </c>
      <c r="F2929" s="1" t="s">
        <v>4013</v>
      </c>
      <c r="G2929" s="1" t="s">
        <v>4014</v>
      </c>
      <c r="H2929" s="1" t="s">
        <v>14</v>
      </c>
      <c r="I2929" s="1" t="s">
        <v>14</v>
      </c>
      <c r="J2929" s="1" t="s">
        <v>14</v>
      </c>
      <c r="K2929" s="1" t="s">
        <v>14</v>
      </c>
      <c r="L2929" s="1" t="s">
        <v>14</v>
      </c>
      <c r="M2929" s="1" t="s">
        <v>14</v>
      </c>
      <c r="N2929" s="1" t="s">
        <v>14</v>
      </c>
      <c r="O2929" s="1" t="s">
        <v>14</v>
      </c>
      <c r="P2929" s="1" t="s">
        <v>14</v>
      </c>
      <c r="Q2929" s="1"/>
    </row>
    <row r="2930" spans="1:17" x14ac:dyDescent="0.25">
      <c r="A2930" s="1" t="s">
        <v>260</v>
      </c>
      <c r="B2930" s="1" t="s">
        <v>4011</v>
      </c>
      <c r="C2930" s="1" t="s">
        <v>103</v>
      </c>
      <c r="D2930" s="1" t="s">
        <v>22</v>
      </c>
      <c r="E2930" s="1" t="s">
        <v>585</v>
      </c>
      <c r="F2930" s="1" t="s">
        <v>4015</v>
      </c>
      <c r="G2930" s="1" t="s">
        <v>4014</v>
      </c>
      <c r="H2930" s="1" t="s">
        <v>14</v>
      </c>
      <c r="I2930" s="1" t="s">
        <v>14</v>
      </c>
      <c r="J2930" s="1" t="s">
        <v>14</v>
      </c>
      <c r="K2930" s="1" t="s">
        <v>14</v>
      </c>
      <c r="L2930" s="1" t="s">
        <v>14</v>
      </c>
      <c r="M2930" s="1" t="s">
        <v>14</v>
      </c>
      <c r="N2930" s="1" t="s">
        <v>14</v>
      </c>
      <c r="O2930" s="1" t="s">
        <v>14</v>
      </c>
      <c r="P2930" s="1" t="s">
        <v>14</v>
      </c>
      <c r="Q2930" s="1"/>
    </row>
    <row r="2931" spans="1:17" x14ac:dyDescent="0.25">
      <c r="A2931" s="1" t="s">
        <v>260</v>
      </c>
      <c r="B2931" s="1" t="s">
        <v>4011</v>
      </c>
      <c r="C2931" s="1" t="s">
        <v>103</v>
      </c>
      <c r="D2931" s="1" t="s">
        <v>24</v>
      </c>
      <c r="E2931" s="1" t="s">
        <v>585</v>
      </c>
      <c r="F2931" s="1" t="s">
        <v>4016</v>
      </c>
      <c r="G2931" s="1" t="s">
        <v>4014</v>
      </c>
      <c r="H2931" s="1" t="s">
        <v>14</v>
      </c>
      <c r="I2931" s="1" t="s">
        <v>14</v>
      </c>
      <c r="J2931" s="1" t="s">
        <v>14</v>
      </c>
      <c r="K2931" s="1" t="s">
        <v>14</v>
      </c>
      <c r="L2931" s="1" t="s">
        <v>14</v>
      </c>
      <c r="M2931" s="1" t="s">
        <v>14</v>
      </c>
      <c r="N2931" s="1" t="s">
        <v>14</v>
      </c>
      <c r="O2931" s="1" t="s">
        <v>14</v>
      </c>
      <c r="P2931" s="1" t="s">
        <v>14</v>
      </c>
      <c r="Q2931" s="1"/>
    </row>
    <row r="2932" spans="1:17" x14ac:dyDescent="0.25">
      <c r="A2932" s="1" t="s">
        <v>260</v>
      </c>
      <c r="B2932" s="1" t="s">
        <v>4011</v>
      </c>
      <c r="C2932" s="1" t="s">
        <v>103</v>
      </c>
      <c r="D2932" s="1" t="s">
        <v>30</v>
      </c>
      <c r="E2932" s="1" t="s">
        <v>585</v>
      </c>
      <c r="F2932" s="1" t="s">
        <v>4017</v>
      </c>
      <c r="G2932" s="1" t="s">
        <v>4014</v>
      </c>
      <c r="H2932" s="1" t="s">
        <v>14</v>
      </c>
      <c r="I2932" s="1" t="s">
        <v>14</v>
      </c>
      <c r="J2932" s="1" t="s">
        <v>14</v>
      </c>
      <c r="K2932" s="1" t="s">
        <v>14</v>
      </c>
      <c r="L2932" s="1" t="s">
        <v>14</v>
      </c>
      <c r="M2932" s="1" t="s">
        <v>14</v>
      </c>
      <c r="N2932" s="1" t="s">
        <v>14</v>
      </c>
      <c r="O2932" s="1" t="s">
        <v>14</v>
      </c>
      <c r="P2932" s="1" t="s">
        <v>14</v>
      </c>
      <c r="Q2932" s="1"/>
    </row>
    <row r="2933" spans="1:17" x14ac:dyDescent="0.25">
      <c r="A2933" s="1" t="s">
        <v>260</v>
      </c>
      <c r="B2933" s="1" t="s">
        <v>4011</v>
      </c>
      <c r="C2933" s="1" t="s">
        <v>103</v>
      </c>
      <c r="D2933" s="1" t="s">
        <v>32</v>
      </c>
      <c r="E2933" s="1" t="s">
        <v>585</v>
      </c>
      <c r="F2933" s="1" t="s">
        <v>4018</v>
      </c>
      <c r="G2933" s="1" t="s">
        <v>4014</v>
      </c>
      <c r="H2933" s="1" t="s">
        <v>14</v>
      </c>
      <c r="I2933" s="1" t="s">
        <v>14</v>
      </c>
      <c r="J2933" s="1" t="s">
        <v>14</v>
      </c>
      <c r="K2933" s="1" t="s">
        <v>14</v>
      </c>
      <c r="L2933" s="1" t="s">
        <v>14</v>
      </c>
      <c r="M2933" s="1" t="s">
        <v>14</v>
      </c>
      <c r="N2933" s="1" t="s">
        <v>14</v>
      </c>
      <c r="O2933" s="1" t="s">
        <v>14</v>
      </c>
      <c r="P2933" s="1" t="s">
        <v>14</v>
      </c>
      <c r="Q2933" s="1"/>
    </row>
    <row r="2934" spans="1:17" x14ac:dyDescent="0.25">
      <c r="A2934" s="1" t="s">
        <v>260</v>
      </c>
      <c r="B2934" s="1" t="s">
        <v>4011</v>
      </c>
      <c r="C2934" s="1" t="s">
        <v>103</v>
      </c>
      <c r="D2934" s="1" t="s">
        <v>34</v>
      </c>
      <c r="E2934" s="1" t="s">
        <v>585</v>
      </c>
      <c r="F2934" s="1" t="s">
        <v>4019</v>
      </c>
      <c r="G2934" s="1" t="s">
        <v>4014</v>
      </c>
      <c r="H2934" s="1" t="s">
        <v>14</v>
      </c>
      <c r="I2934" s="1" t="s">
        <v>14</v>
      </c>
      <c r="J2934" s="1" t="s">
        <v>14</v>
      </c>
      <c r="K2934" s="1" t="s">
        <v>14</v>
      </c>
      <c r="L2934" s="1" t="s">
        <v>14</v>
      </c>
      <c r="M2934" s="1" t="s">
        <v>14</v>
      </c>
      <c r="N2934" s="1" t="s">
        <v>14</v>
      </c>
      <c r="O2934" s="1" t="s">
        <v>14</v>
      </c>
      <c r="P2934" s="1" t="s">
        <v>14</v>
      </c>
      <c r="Q2934" s="1"/>
    </row>
    <row r="2935" spans="1:17" x14ac:dyDescent="0.25">
      <c r="A2935" s="1" t="s">
        <v>260</v>
      </c>
      <c r="B2935" s="1" t="s">
        <v>4011</v>
      </c>
      <c r="C2935" s="1" t="s">
        <v>103</v>
      </c>
      <c r="D2935" s="1" t="s">
        <v>36</v>
      </c>
      <c r="E2935" s="1" t="s">
        <v>585</v>
      </c>
      <c r="F2935" s="1" t="s">
        <v>4020</v>
      </c>
      <c r="G2935" s="1" t="s">
        <v>4014</v>
      </c>
      <c r="H2935" s="1" t="s">
        <v>14</v>
      </c>
      <c r="I2935" s="1" t="s">
        <v>14</v>
      </c>
      <c r="J2935" s="1" t="s">
        <v>14</v>
      </c>
      <c r="K2935" s="1" t="s">
        <v>14</v>
      </c>
      <c r="L2935" s="1" t="s">
        <v>14</v>
      </c>
      <c r="M2935" s="1" t="s">
        <v>14</v>
      </c>
      <c r="N2935" s="1" t="s">
        <v>14</v>
      </c>
      <c r="O2935" s="1" t="s">
        <v>14</v>
      </c>
      <c r="P2935" s="1" t="s">
        <v>14</v>
      </c>
      <c r="Q2935" s="1"/>
    </row>
    <row r="2936" spans="1:17" x14ac:dyDescent="0.25">
      <c r="A2936" s="1" t="s">
        <v>260</v>
      </c>
      <c r="B2936" s="1" t="s">
        <v>4011</v>
      </c>
      <c r="C2936" s="1" t="s">
        <v>103</v>
      </c>
      <c r="D2936" s="1" t="s">
        <v>38</v>
      </c>
      <c r="E2936" s="1" t="s">
        <v>585</v>
      </c>
      <c r="F2936" s="1" t="s">
        <v>4021</v>
      </c>
      <c r="G2936" s="1" t="s">
        <v>4014</v>
      </c>
      <c r="H2936" s="1" t="s">
        <v>14</v>
      </c>
      <c r="I2936" s="1" t="s">
        <v>14</v>
      </c>
      <c r="J2936" s="1" t="s">
        <v>14</v>
      </c>
      <c r="K2936" s="1" t="s">
        <v>14</v>
      </c>
      <c r="L2936" s="1" t="s">
        <v>14</v>
      </c>
      <c r="M2936" s="1" t="s">
        <v>14</v>
      </c>
      <c r="N2936" s="1" t="s">
        <v>14</v>
      </c>
      <c r="O2936" s="1" t="s">
        <v>14</v>
      </c>
      <c r="P2936" s="1" t="s">
        <v>14</v>
      </c>
      <c r="Q2936" s="1"/>
    </row>
    <row r="2937" spans="1:17" x14ac:dyDescent="0.25">
      <c r="A2937" s="1" t="s">
        <v>260</v>
      </c>
      <c r="B2937" s="1" t="s">
        <v>4011</v>
      </c>
      <c r="C2937" s="1" t="s">
        <v>103</v>
      </c>
      <c r="D2937" s="1" t="s">
        <v>40</v>
      </c>
      <c r="E2937" s="1" t="s">
        <v>585</v>
      </c>
      <c r="F2937" s="1" t="s">
        <v>4022</v>
      </c>
      <c r="G2937" s="1" t="s">
        <v>4014</v>
      </c>
      <c r="H2937" s="1" t="s">
        <v>14</v>
      </c>
      <c r="I2937" s="1" t="s">
        <v>14</v>
      </c>
      <c r="J2937" s="1" t="s">
        <v>14</v>
      </c>
      <c r="K2937" s="1" t="s">
        <v>14</v>
      </c>
      <c r="L2937" s="1" t="s">
        <v>14</v>
      </c>
      <c r="M2937" s="1" t="s">
        <v>14</v>
      </c>
      <c r="N2937" s="1" t="s">
        <v>14</v>
      </c>
      <c r="O2937" s="1" t="s">
        <v>14</v>
      </c>
      <c r="P2937" s="1" t="s">
        <v>14</v>
      </c>
      <c r="Q2937" s="1"/>
    </row>
    <row r="2938" spans="1:17" x14ac:dyDescent="0.25">
      <c r="A2938" s="1" t="s">
        <v>260</v>
      </c>
      <c r="B2938" s="1" t="s">
        <v>4011</v>
      </c>
      <c r="C2938" s="1" t="s">
        <v>103</v>
      </c>
      <c r="D2938" s="1" t="s">
        <v>43</v>
      </c>
      <c r="E2938" s="1" t="s">
        <v>585</v>
      </c>
      <c r="F2938" s="1" t="s">
        <v>4023</v>
      </c>
      <c r="G2938" s="1" t="s">
        <v>4014</v>
      </c>
      <c r="H2938" s="1" t="s">
        <v>14</v>
      </c>
      <c r="I2938" s="1" t="s">
        <v>14</v>
      </c>
      <c r="J2938" s="1" t="s">
        <v>14</v>
      </c>
      <c r="K2938" s="1" t="s">
        <v>14</v>
      </c>
      <c r="L2938" s="1" t="s">
        <v>14</v>
      </c>
      <c r="M2938" s="1" t="s">
        <v>14</v>
      </c>
      <c r="N2938" s="1" t="s">
        <v>14</v>
      </c>
      <c r="O2938" s="1" t="s">
        <v>14</v>
      </c>
      <c r="P2938" s="1" t="s">
        <v>14</v>
      </c>
      <c r="Q2938" s="1"/>
    </row>
    <row r="2939" spans="1:17" x14ac:dyDescent="0.25">
      <c r="A2939" s="1" t="s">
        <v>260</v>
      </c>
      <c r="B2939" s="1" t="s">
        <v>4024</v>
      </c>
      <c r="C2939" s="1" t="s">
        <v>105</v>
      </c>
      <c r="D2939" s="1" t="s">
        <v>18</v>
      </c>
      <c r="E2939" s="1" t="s">
        <v>497</v>
      </c>
      <c r="F2939" s="1" t="s">
        <v>4025</v>
      </c>
      <c r="G2939" s="1" t="s">
        <v>14</v>
      </c>
      <c r="H2939" s="1" t="s">
        <v>14</v>
      </c>
      <c r="I2939" s="1" t="s">
        <v>14</v>
      </c>
      <c r="J2939" s="1" t="s">
        <v>14</v>
      </c>
      <c r="K2939" s="1" t="s">
        <v>14</v>
      </c>
      <c r="L2939" s="1" t="s">
        <v>14</v>
      </c>
      <c r="M2939" s="1" t="s">
        <v>14</v>
      </c>
      <c r="N2939" s="1" t="s">
        <v>12</v>
      </c>
      <c r="O2939" s="1" t="s">
        <v>14</v>
      </c>
      <c r="P2939" s="1" t="s">
        <v>14</v>
      </c>
      <c r="Q2939" s="1"/>
    </row>
    <row r="2940" spans="1:17" x14ac:dyDescent="0.25">
      <c r="A2940" s="1" t="s">
        <v>260</v>
      </c>
      <c r="B2940" s="1" t="s">
        <v>4024</v>
      </c>
      <c r="C2940" s="1" t="s">
        <v>105</v>
      </c>
      <c r="D2940" s="1" t="s">
        <v>20</v>
      </c>
      <c r="E2940" s="1" t="s">
        <v>585</v>
      </c>
      <c r="F2940" s="1" t="s">
        <v>4026</v>
      </c>
      <c r="G2940" s="1" t="s">
        <v>4014</v>
      </c>
      <c r="H2940" s="1" t="s">
        <v>14</v>
      </c>
      <c r="I2940" s="1" t="s">
        <v>14</v>
      </c>
      <c r="J2940" s="1" t="s">
        <v>14</v>
      </c>
      <c r="K2940" s="1" t="s">
        <v>14</v>
      </c>
      <c r="L2940" s="1" t="s">
        <v>14</v>
      </c>
      <c r="M2940" s="1" t="s">
        <v>14</v>
      </c>
      <c r="N2940" s="1" t="s">
        <v>14</v>
      </c>
      <c r="O2940" s="1" t="s">
        <v>14</v>
      </c>
      <c r="P2940" s="1" t="s">
        <v>14</v>
      </c>
      <c r="Q2940" s="1"/>
    </row>
    <row r="2941" spans="1:17" x14ac:dyDescent="0.25">
      <c r="A2941" s="1" t="s">
        <v>260</v>
      </c>
      <c r="B2941" s="1" t="s">
        <v>4024</v>
      </c>
      <c r="C2941" s="1" t="s">
        <v>105</v>
      </c>
      <c r="D2941" s="1" t="s">
        <v>22</v>
      </c>
      <c r="E2941" s="1" t="s">
        <v>585</v>
      </c>
      <c r="F2941" s="1" t="s">
        <v>4027</v>
      </c>
      <c r="G2941" s="1" t="s">
        <v>4014</v>
      </c>
      <c r="H2941" s="1" t="s">
        <v>14</v>
      </c>
      <c r="I2941" s="1" t="s">
        <v>14</v>
      </c>
      <c r="J2941" s="1" t="s">
        <v>14</v>
      </c>
      <c r="K2941" s="1" t="s">
        <v>14</v>
      </c>
      <c r="L2941" s="1" t="s">
        <v>14</v>
      </c>
      <c r="M2941" s="1" t="s">
        <v>14</v>
      </c>
      <c r="N2941" s="1" t="s">
        <v>14</v>
      </c>
      <c r="O2941" s="1" t="s">
        <v>14</v>
      </c>
      <c r="P2941" s="1" t="s">
        <v>14</v>
      </c>
      <c r="Q2941" s="1"/>
    </row>
    <row r="2942" spans="1:17" x14ac:dyDescent="0.25">
      <c r="A2942" s="1" t="s">
        <v>260</v>
      </c>
      <c r="B2942" s="1" t="s">
        <v>4024</v>
      </c>
      <c r="C2942" s="1" t="s">
        <v>105</v>
      </c>
      <c r="D2942" s="1" t="s">
        <v>24</v>
      </c>
      <c r="E2942" s="1" t="s">
        <v>585</v>
      </c>
      <c r="F2942" s="1" t="s">
        <v>4028</v>
      </c>
      <c r="G2942" s="1" t="s">
        <v>4014</v>
      </c>
      <c r="H2942" s="1" t="s">
        <v>14</v>
      </c>
      <c r="I2942" s="1" t="s">
        <v>14</v>
      </c>
      <c r="J2942" s="1" t="s">
        <v>14</v>
      </c>
      <c r="K2942" s="1" t="s">
        <v>14</v>
      </c>
      <c r="L2942" s="1" t="s">
        <v>14</v>
      </c>
      <c r="M2942" s="1" t="s">
        <v>14</v>
      </c>
      <c r="N2942" s="1" t="s">
        <v>14</v>
      </c>
      <c r="O2942" s="1" t="s">
        <v>14</v>
      </c>
      <c r="P2942" s="1" t="s">
        <v>14</v>
      </c>
      <c r="Q2942" s="1"/>
    </row>
    <row r="2943" spans="1:17" x14ac:dyDescent="0.25">
      <c r="A2943" s="1" t="s">
        <v>260</v>
      </c>
      <c r="B2943" s="1" t="s">
        <v>4024</v>
      </c>
      <c r="C2943" s="1" t="s">
        <v>105</v>
      </c>
      <c r="D2943" s="1" t="s">
        <v>30</v>
      </c>
      <c r="E2943" s="1" t="s">
        <v>585</v>
      </c>
      <c r="F2943" s="1" t="s">
        <v>4029</v>
      </c>
      <c r="G2943" s="1" t="s">
        <v>4014</v>
      </c>
      <c r="H2943" s="1" t="s">
        <v>14</v>
      </c>
      <c r="I2943" s="1" t="s">
        <v>14</v>
      </c>
      <c r="J2943" s="1" t="s">
        <v>14</v>
      </c>
      <c r="K2943" s="1" t="s">
        <v>14</v>
      </c>
      <c r="L2943" s="1" t="s">
        <v>14</v>
      </c>
      <c r="M2943" s="1" t="s">
        <v>14</v>
      </c>
      <c r="N2943" s="1" t="s">
        <v>14</v>
      </c>
      <c r="O2943" s="1" t="s">
        <v>14</v>
      </c>
      <c r="P2943" s="1" t="s">
        <v>14</v>
      </c>
      <c r="Q2943" s="1"/>
    </row>
    <row r="2944" spans="1:17" x14ac:dyDescent="0.25">
      <c r="A2944" s="1" t="s">
        <v>260</v>
      </c>
      <c r="B2944" s="1" t="s">
        <v>4024</v>
      </c>
      <c r="C2944" s="1" t="s">
        <v>105</v>
      </c>
      <c r="D2944" s="1" t="s">
        <v>32</v>
      </c>
      <c r="E2944" s="1" t="s">
        <v>585</v>
      </c>
      <c r="F2944" s="1" t="s">
        <v>4030</v>
      </c>
      <c r="G2944" s="1" t="s">
        <v>4014</v>
      </c>
      <c r="H2944" s="1" t="s">
        <v>14</v>
      </c>
      <c r="I2944" s="1" t="s">
        <v>14</v>
      </c>
      <c r="J2944" s="1" t="s">
        <v>14</v>
      </c>
      <c r="K2944" s="1" t="s">
        <v>14</v>
      </c>
      <c r="L2944" s="1" t="s">
        <v>14</v>
      </c>
      <c r="M2944" s="1" t="s">
        <v>14</v>
      </c>
      <c r="N2944" s="1" t="s">
        <v>14</v>
      </c>
      <c r="O2944" s="1" t="s">
        <v>14</v>
      </c>
      <c r="P2944" s="1" t="s">
        <v>14</v>
      </c>
      <c r="Q2944" s="1"/>
    </row>
    <row r="2945" spans="1:17" x14ac:dyDescent="0.25">
      <c r="A2945" s="1" t="s">
        <v>260</v>
      </c>
      <c r="B2945" s="1" t="s">
        <v>4024</v>
      </c>
      <c r="C2945" s="1" t="s">
        <v>105</v>
      </c>
      <c r="D2945" s="1" t="s">
        <v>34</v>
      </c>
      <c r="E2945" s="1" t="s">
        <v>585</v>
      </c>
      <c r="F2945" s="1" t="s">
        <v>4031</v>
      </c>
      <c r="G2945" s="1" t="s">
        <v>4014</v>
      </c>
      <c r="H2945" s="1" t="s">
        <v>14</v>
      </c>
      <c r="I2945" s="1" t="s">
        <v>14</v>
      </c>
      <c r="J2945" s="1" t="s">
        <v>14</v>
      </c>
      <c r="K2945" s="1" t="s">
        <v>14</v>
      </c>
      <c r="L2945" s="1" t="s">
        <v>14</v>
      </c>
      <c r="M2945" s="1" t="s">
        <v>14</v>
      </c>
      <c r="N2945" s="1" t="s">
        <v>14</v>
      </c>
      <c r="O2945" s="1" t="s">
        <v>14</v>
      </c>
      <c r="P2945" s="1" t="s">
        <v>14</v>
      </c>
      <c r="Q2945" s="1"/>
    </row>
    <row r="2946" spans="1:17" x14ac:dyDescent="0.25">
      <c r="A2946" s="1" t="s">
        <v>260</v>
      </c>
      <c r="B2946" s="1" t="s">
        <v>4024</v>
      </c>
      <c r="C2946" s="1" t="s">
        <v>105</v>
      </c>
      <c r="D2946" s="1" t="s">
        <v>36</v>
      </c>
      <c r="E2946" s="1" t="s">
        <v>585</v>
      </c>
      <c r="F2946" s="1" t="s">
        <v>4032</v>
      </c>
      <c r="G2946" s="1" t="s">
        <v>4014</v>
      </c>
      <c r="H2946" s="1" t="s">
        <v>14</v>
      </c>
      <c r="I2946" s="1" t="s">
        <v>14</v>
      </c>
      <c r="J2946" s="1" t="s">
        <v>14</v>
      </c>
      <c r="K2946" s="1" t="s">
        <v>14</v>
      </c>
      <c r="L2946" s="1" t="s">
        <v>14</v>
      </c>
      <c r="M2946" s="1" t="s">
        <v>14</v>
      </c>
      <c r="N2946" s="1" t="s">
        <v>14</v>
      </c>
      <c r="O2946" s="1" t="s">
        <v>14</v>
      </c>
      <c r="P2946" s="1" t="s">
        <v>14</v>
      </c>
      <c r="Q2946" s="1"/>
    </row>
    <row r="2947" spans="1:17" x14ac:dyDescent="0.25">
      <c r="A2947" s="1" t="s">
        <v>260</v>
      </c>
      <c r="B2947" s="1" t="s">
        <v>4024</v>
      </c>
      <c r="C2947" s="1" t="s">
        <v>105</v>
      </c>
      <c r="D2947" s="1" t="s">
        <v>38</v>
      </c>
      <c r="E2947" s="1" t="s">
        <v>585</v>
      </c>
      <c r="F2947" s="1" t="s">
        <v>4033</v>
      </c>
      <c r="G2947" s="1" t="s">
        <v>4014</v>
      </c>
      <c r="H2947" s="1" t="s">
        <v>14</v>
      </c>
      <c r="I2947" s="1" t="s">
        <v>14</v>
      </c>
      <c r="J2947" s="1" t="s">
        <v>14</v>
      </c>
      <c r="K2947" s="1" t="s">
        <v>14</v>
      </c>
      <c r="L2947" s="1" t="s">
        <v>14</v>
      </c>
      <c r="M2947" s="1" t="s">
        <v>14</v>
      </c>
      <c r="N2947" s="1" t="s">
        <v>14</v>
      </c>
      <c r="O2947" s="1" t="s">
        <v>14</v>
      </c>
      <c r="P2947" s="1" t="s">
        <v>14</v>
      </c>
      <c r="Q2947" s="1"/>
    </row>
    <row r="2948" spans="1:17" x14ac:dyDescent="0.25">
      <c r="A2948" s="1" t="s">
        <v>260</v>
      </c>
      <c r="B2948" s="1" t="s">
        <v>4024</v>
      </c>
      <c r="C2948" s="1" t="s">
        <v>105</v>
      </c>
      <c r="D2948" s="1" t="s">
        <v>40</v>
      </c>
      <c r="E2948" s="1" t="s">
        <v>585</v>
      </c>
      <c r="F2948" s="1" t="s">
        <v>4034</v>
      </c>
      <c r="G2948" s="1" t="s">
        <v>4014</v>
      </c>
      <c r="H2948" s="1" t="s">
        <v>14</v>
      </c>
      <c r="I2948" s="1" t="s">
        <v>14</v>
      </c>
      <c r="J2948" s="1" t="s">
        <v>14</v>
      </c>
      <c r="K2948" s="1" t="s">
        <v>14</v>
      </c>
      <c r="L2948" s="1" t="s">
        <v>14</v>
      </c>
      <c r="M2948" s="1" t="s">
        <v>14</v>
      </c>
      <c r="N2948" s="1" t="s">
        <v>14</v>
      </c>
      <c r="O2948" s="1" t="s">
        <v>14</v>
      </c>
      <c r="P2948" s="1" t="s">
        <v>14</v>
      </c>
      <c r="Q2948" s="1"/>
    </row>
    <row r="2949" spans="1:17" x14ac:dyDescent="0.25">
      <c r="A2949" s="1" t="s">
        <v>260</v>
      </c>
      <c r="B2949" s="1" t="s">
        <v>4024</v>
      </c>
      <c r="C2949" s="1" t="s">
        <v>105</v>
      </c>
      <c r="D2949" s="1" t="s">
        <v>43</v>
      </c>
      <c r="E2949" s="1" t="s">
        <v>585</v>
      </c>
      <c r="F2949" s="1" t="s">
        <v>4035</v>
      </c>
      <c r="G2949" s="1" t="s">
        <v>4014</v>
      </c>
      <c r="H2949" s="1" t="s">
        <v>14</v>
      </c>
      <c r="I2949" s="1" t="s">
        <v>14</v>
      </c>
      <c r="J2949" s="1" t="s">
        <v>14</v>
      </c>
      <c r="K2949" s="1" t="s">
        <v>14</v>
      </c>
      <c r="L2949" s="1" t="s">
        <v>14</v>
      </c>
      <c r="M2949" s="1" t="s">
        <v>14</v>
      </c>
      <c r="N2949" s="1" t="s">
        <v>14</v>
      </c>
      <c r="O2949" s="1" t="s">
        <v>14</v>
      </c>
      <c r="P2949" s="1" t="s">
        <v>14</v>
      </c>
      <c r="Q2949" s="1"/>
    </row>
    <row r="2950" spans="1:17" x14ac:dyDescent="0.25">
      <c r="A2950" s="1" t="s">
        <v>260</v>
      </c>
      <c r="B2950" s="1" t="s">
        <v>4036</v>
      </c>
      <c r="C2950" s="1" t="s">
        <v>107</v>
      </c>
      <c r="D2950" s="1" t="s">
        <v>18</v>
      </c>
      <c r="E2950" s="1" t="s">
        <v>497</v>
      </c>
      <c r="F2950" s="1" t="s">
        <v>4037</v>
      </c>
      <c r="G2950" s="1" t="s">
        <v>14</v>
      </c>
      <c r="H2950" s="1" t="s">
        <v>14</v>
      </c>
      <c r="I2950" s="1" t="s">
        <v>14</v>
      </c>
      <c r="J2950" s="1" t="s">
        <v>14</v>
      </c>
      <c r="K2950" s="1" t="s">
        <v>14</v>
      </c>
      <c r="L2950" s="1" t="s">
        <v>14</v>
      </c>
      <c r="M2950" s="1" t="s">
        <v>14</v>
      </c>
      <c r="N2950" s="1" t="s">
        <v>12</v>
      </c>
      <c r="O2950" s="1" t="s">
        <v>14</v>
      </c>
      <c r="P2950" s="1" t="s">
        <v>14</v>
      </c>
      <c r="Q2950" s="1"/>
    </row>
    <row r="2951" spans="1:17" x14ac:dyDescent="0.25">
      <c r="A2951" s="1" t="s">
        <v>260</v>
      </c>
      <c r="B2951" s="1" t="s">
        <v>4036</v>
      </c>
      <c r="C2951" s="1" t="s">
        <v>107</v>
      </c>
      <c r="D2951" s="1" t="s">
        <v>20</v>
      </c>
      <c r="E2951" s="1" t="s">
        <v>585</v>
      </c>
      <c r="F2951" s="1" t="s">
        <v>4038</v>
      </c>
      <c r="G2951" s="1" t="s">
        <v>4014</v>
      </c>
      <c r="H2951" s="1" t="s">
        <v>14</v>
      </c>
      <c r="I2951" s="1" t="s">
        <v>14</v>
      </c>
      <c r="J2951" s="1" t="s">
        <v>14</v>
      </c>
      <c r="K2951" s="1" t="s">
        <v>14</v>
      </c>
      <c r="L2951" s="1" t="s">
        <v>14</v>
      </c>
      <c r="M2951" s="1" t="s">
        <v>14</v>
      </c>
      <c r="N2951" s="1" t="s">
        <v>14</v>
      </c>
      <c r="O2951" s="1" t="s">
        <v>14</v>
      </c>
      <c r="P2951" s="1" t="s">
        <v>14</v>
      </c>
      <c r="Q2951" s="1"/>
    </row>
    <row r="2952" spans="1:17" x14ac:dyDescent="0.25">
      <c r="A2952" s="1" t="s">
        <v>260</v>
      </c>
      <c r="B2952" s="1" t="s">
        <v>4036</v>
      </c>
      <c r="C2952" s="1" t="s">
        <v>107</v>
      </c>
      <c r="D2952" s="1" t="s">
        <v>22</v>
      </c>
      <c r="E2952" s="1" t="s">
        <v>585</v>
      </c>
      <c r="F2952" s="1" t="s">
        <v>4039</v>
      </c>
      <c r="G2952" s="1" t="s">
        <v>4014</v>
      </c>
      <c r="H2952" s="1" t="s">
        <v>14</v>
      </c>
      <c r="I2952" s="1" t="s">
        <v>14</v>
      </c>
      <c r="J2952" s="1" t="s">
        <v>14</v>
      </c>
      <c r="K2952" s="1" t="s">
        <v>14</v>
      </c>
      <c r="L2952" s="1" t="s">
        <v>14</v>
      </c>
      <c r="M2952" s="1" t="s">
        <v>14</v>
      </c>
      <c r="N2952" s="1" t="s">
        <v>14</v>
      </c>
      <c r="O2952" s="1" t="s">
        <v>14</v>
      </c>
      <c r="P2952" s="1" t="s">
        <v>14</v>
      </c>
      <c r="Q2952" s="1"/>
    </row>
    <row r="2953" spans="1:17" x14ac:dyDescent="0.25">
      <c r="A2953" s="1" t="s">
        <v>260</v>
      </c>
      <c r="B2953" s="1" t="s">
        <v>4036</v>
      </c>
      <c r="C2953" s="1" t="s">
        <v>107</v>
      </c>
      <c r="D2953" s="1" t="s">
        <v>24</v>
      </c>
      <c r="E2953" s="1" t="s">
        <v>585</v>
      </c>
      <c r="F2953" s="1" t="s">
        <v>4040</v>
      </c>
      <c r="G2953" s="1" t="s">
        <v>4014</v>
      </c>
      <c r="H2953" s="1" t="s">
        <v>14</v>
      </c>
      <c r="I2953" s="1" t="s">
        <v>14</v>
      </c>
      <c r="J2953" s="1" t="s">
        <v>14</v>
      </c>
      <c r="K2953" s="1" t="s">
        <v>14</v>
      </c>
      <c r="L2953" s="1" t="s">
        <v>14</v>
      </c>
      <c r="M2953" s="1" t="s">
        <v>14</v>
      </c>
      <c r="N2953" s="1" t="s">
        <v>14</v>
      </c>
      <c r="O2953" s="1" t="s">
        <v>14</v>
      </c>
      <c r="P2953" s="1" t="s">
        <v>14</v>
      </c>
      <c r="Q2953" s="1"/>
    </row>
    <row r="2954" spans="1:17" x14ac:dyDescent="0.25">
      <c r="A2954" s="1" t="s">
        <v>260</v>
      </c>
      <c r="B2954" s="1" t="s">
        <v>4036</v>
      </c>
      <c r="C2954" s="1" t="s">
        <v>107</v>
      </c>
      <c r="D2954" s="1" t="s">
        <v>30</v>
      </c>
      <c r="E2954" s="1" t="s">
        <v>585</v>
      </c>
      <c r="F2954" s="1" t="s">
        <v>4041</v>
      </c>
      <c r="G2954" s="1" t="s">
        <v>4014</v>
      </c>
      <c r="H2954" s="1" t="s">
        <v>14</v>
      </c>
      <c r="I2954" s="1" t="s">
        <v>14</v>
      </c>
      <c r="J2954" s="1" t="s">
        <v>14</v>
      </c>
      <c r="K2954" s="1" t="s">
        <v>14</v>
      </c>
      <c r="L2954" s="1" t="s">
        <v>14</v>
      </c>
      <c r="M2954" s="1" t="s">
        <v>14</v>
      </c>
      <c r="N2954" s="1" t="s">
        <v>14</v>
      </c>
      <c r="O2954" s="1" t="s">
        <v>14</v>
      </c>
      <c r="P2954" s="1" t="s">
        <v>14</v>
      </c>
      <c r="Q2954" s="1"/>
    </row>
    <row r="2955" spans="1:17" x14ac:dyDescent="0.25">
      <c r="A2955" s="1" t="s">
        <v>260</v>
      </c>
      <c r="B2955" s="1" t="s">
        <v>4036</v>
      </c>
      <c r="C2955" s="1" t="s">
        <v>107</v>
      </c>
      <c r="D2955" s="1" t="s">
        <v>32</v>
      </c>
      <c r="E2955" s="1" t="s">
        <v>585</v>
      </c>
      <c r="F2955" s="1" t="s">
        <v>4042</v>
      </c>
      <c r="G2955" s="1" t="s">
        <v>4014</v>
      </c>
      <c r="H2955" s="1" t="s">
        <v>14</v>
      </c>
      <c r="I2955" s="1" t="s">
        <v>14</v>
      </c>
      <c r="J2955" s="1" t="s">
        <v>14</v>
      </c>
      <c r="K2955" s="1" t="s">
        <v>14</v>
      </c>
      <c r="L2955" s="1" t="s">
        <v>14</v>
      </c>
      <c r="M2955" s="1" t="s">
        <v>14</v>
      </c>
      <c r="N2955" s="1" t="s">
        <v>14</v>
      </c>
      <c r="O2955" s="1" t="s">
        <v>14</v>
      </c>
      <c r="P2955" s="1" t="s">
        <v>14</v>
      </c>
      <c r="Q2955" s="1"/>
    </row>
    <row r="2956" spans="1:17" x14ac:dyDescent="0.25">
      <c r="A2956" s="1" t="s">
        <v>260</v>
      </c>
      <c r="B2956" s="1" t="s">
        <v>4036</v>
      </c>
      <c r="C2956" s="1" t="s">
        <v>107</v>
      </c>
      <c r="D2956" s="1" t="s">
        <v>34</v>
      </c>
      <c r="E2956" s="1" t="s">
        <v>585</v>
      </c>
      <c r="F2956" s="1" t="s">
        <v>4043</v>
      </c>
      <c r="G2956" s="1" t="s">
        <v>4014</v>
      </c>
      <c r="H2956" s="1" t="s">
        <v>14</v>
      </c>
      <c r="I2956" s="1" t="s">
        <v>14</v>
      </c>
      <c r="J2956" s="1" t="s">
        <v>14</v>
      </c>
      <c r="K2956" s="1" t="s">
        <v>14</v>
      </c>
      <c r="L2956" s="1" t="s">
        <v>14</v>
      </c>
      <c r="M2956" s="1" t="s">
        <v>14</v>
      </c>
      <c r="N2956" s="1" t="s">
        <v>14</v>
      </c>
      <c r="O2956" s="1" t="s">
        <v>14</v>
      </c>
      <c r="P2956" s="1" t="s">
        <v>14</v>
      </c>
      <c r="Q2956" s="1"/>
    </row>
    <row r="2957" spans="1:17" x14ac:dyDescent="0.25">
      <c r="A2957" s="1" t="s">
        <v>260</v>
      </c>
      <c r="B2957" s="1" t="s">
        <v>4036</v>
      </c>
      <c r="C2957" s="1" t="s">
        <v>107</v>
      </c>
      <c r="D2957" s="1" t="s">
        <v>36</v>
      </c>
      <c r="E2957" s="1" t="s">
        <v>585</v>
      </c>
      <c r="F2957" s="1" t="s">
        <v>4044</v>
      </c>
      <c r="G2957" s="1" t="s">
        <v>4014</v>
      </c>
      <c r="H2957" s="1" t="s">
        <v>14</v>
      </c>
      <c r="I2957" s="1" t="s">
        <v>14</v>
      </c>
      <c r="J2957" s="1" t="s">
        <v>14</v>
      </c>
      <c r="K2957" s="1" t="s">
        <v>14</v>
      </c>
      <c r="L2957" s="1" t="s">
        <v>14</v>
      </c>
      <c r="M2957" s="1" t="s">
        <v>14</v>
      </c>
      <c r="N2957" s="1" t="s">
        <v>14</v>
      </c>
      <c r="O2957" s="1" t="s">
        <v>14</v>
      </c>
      <c r="P2957" s="1" t="s">
        <v>14</v>
      </c>
      <c r="Q2957" s="1"/>
    </row>
    <row r="2958" spans="1:17" x14ac:dyDescent="0.25">
      <c r="A2958" s="1" t="s">
        <v>260</v>
      </c>
      <c r="B2958" s="1" t="s">
        <v>4036</v>
      </c>
      <c r="C2958" s="1" t="s">
        <v>107</v>
      </c>
      <c r="D2958" s="1" t="s">
        <v>38</v>
      </c>
      <c r="E2958" s="1" t="s">
        <v>585</v>
      </c>
      <c r="F2958" s="1" t="s">
        <v>4045</v>
      </c>
      <c r="G2958" s="1" t="s">
        <v>4014</v>
      </c>
      <c r="H2958" s="1" t="s">
        <v>14</v>
      </c>
      <c r="I2958" s="1" t="s">
        <v>14</v>
      </c>
      <c r="J2958" s="1" t="s">
        <v>14</v>
      </c>
      <c r="K2958" s="1" t="s">
        <v>14</v>
      </c>
      <c r="L2958" s="1" t="s">
        <v>14</v>
      </c>
      <c r="M2958" s="1" t="s">
        <v>14</v>
      </c>
      <c r="N2958" s="1" t="s">
        <v>14</v>
      </c>
      <c r="O2958" s="1" t="s">
        <v>14</v>
      </c>
      <c r="P2958" s="1" t="s">
        <v>14</v>
      </c>
      <c r="Q2958" s="1"/>
    </row>
    <row r="2959" spans="1:17" x14ac:dyDescent="0.25">
      <c r="A2959" s="1" t="s">
        <v>260</v>
      </c>
      <c r="B2959" s="1" t="s">
        <v>4036</v>
      </c>
      <c r="C2959" s="1" t="s">
        <v>107</v>
      </c>
      <c r="D2959" s="1" t="s">
        <v>40</v>
      </c>
      <c r="E2959" s="1" t="s">
        <v>585</v>
      </c>
      <c r="F2959" s="1" t="s">
        <v>4046</v>
      </c>
      <c r="G2959" s="1" t="s">
        <v>4014</v>
      </c>
      <c r="H2959" s="1" t="s">
        <v>14</v>
      </c>
      <c r="I2959" s="1" t="s">
        <v>14</v>
      </c>
      <c r="J2959" s="1" t="s">
        <v>14</v>
      </c>
      <c r="K2959" s="1" t="s">
        <v>14</v>
      </c>
      <c r="L2959" s="1" t="s">
        <v>14</v>
      </c>
      <c r="M2959" s="1" t="s">
        <v>14</v>
      </c>
      <c r="N2959" s="1" t="s">
        <v>14</v>
      </c>
      <c r="O2959" s="1" t="s">
        <v>14</v>
      </c>
      <c r="P2959" s="1" t="s">
        <v>14</v>
      </c>
      <c r="Q2959" s="1"/>
    </row>
    <row r="2960" spans="1:17" x14ac:dyDescent="0.25">
      <c r="A2960" s="1" t="s">
        <v>260</v>
      </c>
      <c r="B2960" s="1" t="s">
        <v>4036</v>
      </c>
      <c r="C2960" s="1" t="s">
        <v>107</v>
      </c>
      <c r="D2960" s="1" t="s">
        <v>43</v>
      </c>
      <c r="E2960" s="1" t="s">
        <v>585</v>
      </c>
      <c r="F2960" s="1" t="s">
        <v>4047</v>
      </c>
      <c r="G2960" s="1" t="s">
        <v>4014</v>
      </c>
      <c r="H2960" s="1" t="s">
        <v>14</v>
      </c>
      <c r="I2960" s="1" t="s">
        <v>14</v>
      </c>
      <c r="J2960" s="1" t="s">
        <v>14</v>
      </c>
      <c r="K2960" s="1" t="s">
        <v>14</v>
      </c>
      <c r="L2960" s="1" t="s">
        <v>14</v>
      </c>
      <c r="M2960" s="1" t="s">
        <v>14</v>
      </c>
      <c r="N2960" s="1" t="s">
        <v>14</v>
      </c>
      <c r="O2960" s="1" t="s">
        <v>14</v>
      </c>
      <c r="P2960" s="1" t="s">
        <v>14</v>
      </c>
      <c r="Q2960" s="1"/>
    </row>
    <row r="2961" spans="1:17" x14ac:dyDescent="0.25">
      <c r="A2961" s="1" t="s">
        <v>260</v>
      </c>
      <c r="B2961" s="1" t="s">
        <v>4048</v>
      </c>
      <c r="C2961" s="1" t="s">
        <v>109</v>
      </c>
      <c r="D2961" s="1" t="s">
        <v>18</v>
      </c>
      <c r="E2961" s="1" t="s">
        <v>497</v>
      </c>
      <c r="F2961" s="1" t="s">
        <v>4049</v>
      </c>
      <c r="G2961" s="1" t="s">
        <v>14</v>
      </c>
      <c r="H2961" s="1" t="s">
        <v>14</v>
      </c>
      <c r="I2961" s="1" t="s">
        <v>14</v>
      </c>
      <c r="J2961" s="1" t="s">
        <v>14</v>
      </c>
      <c r="K2961" s="1" t="s">
        <v>14</v>
      </c>
      <c r="L2961" s="1" t="s">
        <v>14</v>
      </c>
      <c r="M2961" s="1" t="s">
        <v>14</v>
      </c>
      <c r="N2961" s="1" t="s">
        <v>12</v>
      </c>
      <c r="O2961" s="1" t="s">
        <v>14</v>
      </c>
      <c r="P2961" s="1" t="s">
        <v>14</v>
      </c>
      <c r="Q2961" s="1"/>
    </row>
    <row r="2962" spans="1:17" x14ac:dyDescent="0.25">
      <c r="A2962" s="1" t="s">
        <v>260</v>
      </c>
      <c r="B2962" s="1" t="s">
        <v>4048</v>
      </c>
      <c r="C2962" s="1" t="s">
        <v>109</v>
      </c>
      <c r="D2962" s="1" t="s">
        <v>20</v>
      </c>
      <c r="E2962" s="1" t="s">
        <v>585</v>
      </c>
      <c r="F2962" s="1" t="s">
        <v>4050</v>
      </c>
      <c r="G2962" s="1" t="s">
        <v>4014</v>
      </c>
      <c r="H2962" s="1" t="s">
        <v>14</v>
      </c>
      <c r="I2962" s="1" t="s">
        <v>14</v>
      </c>
      <c r="J2962" s="1" t="s">
        <v>14</v>
      </c>
      <c r="K2962" s="1" t="s">
        <v>14</v>
      </c>
      <c r="L2962" s="1" t="s">
        <v>14</v>
      </c>
      <c r="M2962" s="1" t="s">
        <v>14</v>
      </c>
      <c r="N2962" s="1" t="s">
        <v>14</v>
      </c>
      <c r="O2962" s="1" t="s">
        <v>14</v>
      </c>
      <c r="P2962" s="1" t="s">
        <v>14</v>
      </c>
      <c r="Q2962" s="1"/>
    </row>
    <row r="2963" spans="1:17" x14ac:dyDescent="0.25">
      <c r="A2963" s="1" t="s">
        <v>260</v>
      </c>
      <c r="B2963" s="1" t="s">
        <v>4048</v>
      </c>
      <c r="C2963" s="1" t="s">
        <v>109</v>
      </c>
      <c r="D2963" s="1" t="s">
        <v>22</v>
      </c>
      <c r="E2963" s="1" t="s">
        <v>585</v>
      </c>
      <c r="F2963" s="1" t="s">
        <v>4051</v>
      </c>
      <c r="G2963" s="1" t="s">
        <v>4014</v>
      </c>
      <c r="H2963" s="1" t="s">
        <v>14</v>
      </c>
      <c r="I2963" s="1" t="s">
        <v>14</v>
      </c>
      <c r="J2963" s="1" t="s">
        <v>14</v>
      </c>
      <c r="K2963" s="1" t="s">
        <v>14</v>
      </c>
      <c r="L2963" s="1" t="s">
        <v>14</v>
      </c>
      <c r="M2963" s="1" t="s">
        <v>14</v>
      </c>
      <c r="N2963" s="1" t="s">
        <v>14</v>
      </c>
      <c r="O2963" s="1" t="s">
        <v>14</v>
      </c>
      <c r="P2963" s="1" t="s">
        <v>14</v>
      </c>
      <c r="Q2963" s="1"/>
    </row>
    <row r="2964" spans="1:17" x14ac:dyDescent="0.25">
      <c r="A2964" s="1" t="s">
        <v>260</v>
      </c>
      <c r="B2964" s="1" t="s">
        <v>4048</v>
      </c>
      <c r="C2964" s="1" t="s">
        <v>109</v>
      </c>
      <c r="D2964" s="1" t="s">
        <v>24</v>
      </c>
      <c r="E2964" s="1" t="s">
        <v>585</v>
      </c>
      <c r="F2964" s="1" t="s">
        <v>4052</v>
      </c>
      <c r="G2964" s="1" t="s">
        <v>4014</v>
      </c>
      <c r="H2964" s="1" t="s">
        <v>14</v>
      </c>
      <c r="I2964" s="1" t="s">
        <v>14</v>
      </c>
      <c r="J2964" s="1" t="s">
        <v>14</v>
      </c>
      <c r="K2964" s="1" t="s">
        <v>14</v>
      </c>
      <c r="L2964" s="1" t="s">
        <v>14</v>
      </c>
      <c r="M2964" s="1" t="s">
        <v>14</v>
      </c>
      <c r="N2964" s="1" t="s">
        <v>14</v>
      </c>
      <c r="O2964" s="1" t="s">
        <v>14</v>
      </c>
      <c r="P2964" s="1" t="s">
        <v>14</v>
      </c>
      <c r="Q2964" s="1"/>
    </row>
    <row r="2965" spans="1:17" x14ac:dyDescent="0.25">
      <c r="A2965" s="1" t="s">
        <v>260</v>
      </c>
      <c r="B2965" s="1" t="s">
        <v>4048</v>
      </c>
      <c r="C2965" s="1" t="s">
        <v>109</v>
      </c>
      <c r="D2965" s="1" t="s">
        <v>30</v>
      </c>
      <c r="E2965" s="1" t="s">
        <v>585</v>
      </c>
      <c r="F2965" s="1" t="s">
        <v>4053</v>
      </c>
      <c r="G2965" s="1" t="s">
        <v>4014</v>
      </c>
      <c r="H2965" s="1" t="s">
        <v>14</v>
      </c>
      <c r="I2965" s="1" t="s">
        <v>14</v>
      </c>
      <c r="J2965" s="1" t="s">
        <v>14</v>
      </c>
      <c r="K2965" s="1" t="s">
        <v>14</v>
      </c>
      <c r="L2965" s="1" t="s">
        <v>14</v>
      </c>
      <c r="M2965" s="1" t="s">
        <v>14</v>
      </c>
      <c r="N2965" s="1" t="s">
        <v>14</v>
      </c>
      <c r="O2965" s="1" t="s">
        <v>14</v>
      </c>
      <c r="P2965" s="1" t="s">
        <v>14</v>
      </c>
      <c r="Q2965" s="1"/>
    </row>
    <row r="2966" spans="1:17" x14ac:dyDescent="0.25">
      <c r="A2966" s="1" t="s">
        <v>260</v>
      </c>
      <c r="B2966" s="1" t="s">
        <v>4048</v>
      </c>
      <c r="C2966" s="1" t="s">
        <v>109</v>
      </c>
      <c r="D2966" s="1" t="s">
        <v>32</v>
      </c>
      <c r="E2966" s="1" t="s">
        <v>585</v>
      </c>
      <c r="F2966" s="1" t="s">
        <v>4054</v>
      </c>
      <c r="G2966" s="1" t="s">
        <v>4014</v>
      </c>
      <c r="H2966" s="1" t="s">
        <v>14</v>
      </c>
      <c r="I2966" s="1" t="s">
        <v>14</v>
      </c>
      <c r="J2966" s="1" t="s">
        <v>14</v>
      </c>
      <c r="K2966" s="1" t="s">
        <v>14</v>
      </c>
      <c r="L2966" s="1" t="s">
        <v>14</v>
      </c>
      <c r="M2966" s="1" t="s">
        <v>14</v>
      </c>
      <c r="N2966" s="1" t="s">
        <v>14</v>
      </c>
      <c r="O2966" s="1" t="s">
        <v>14</v>
      </c>
      <c r="P2966" s="1" t="s">
        <v>14</v>
      </c>
      <c r="Q2966" s="1"/>
    </row>
    <row r="2967" spans="1:17" x14ac:dyDescent="0.25">
      <c r="A2967" s="1" t="s">
        <v>260</v>
      </c>
      <c r="B2967" s="1" t="s">
        <v>4048</v>
      </c>
      <c r="C2967" s="1" t="s">
        <v>109</v>
      </c>
      <c r="D2967" s="1" t="s">
        <v>34</v>
      </c>
      <c r="E2967" s="1" t="s">
        <v>585</v>
      </c>
      <c r="F2967" s="1" t="s">
        <v>4055</v>
      </c>
      <c r="G2967" s="1" t="s">
        <v>4014</v>
      </c>
      <c r="H2967" s="1" t="s">
        <v>14</v>
      </c>
      <c r="I2967" s="1" t="s">
        <v>14</v>
      </c>
      <c r="J2967" s="1" t="s">
        <v>14</v>
      </c>
      <c r="K2967" s="1" t="s">
        <v>14</v>
      </c>
      <c r="L2967" s="1" t="s">
        <v>14</v>
      </c>
      <c r="M2967" s="1" t="s">
        <v>14</v>
      </c>
      <c r="N2967" s="1" t="s">
        <v>14</v>
      </c>
      <c r="O2967" s="1" t="s">
        <v>14</v>
      </c>
      <c r="P2967" s="1" t="s">
        <v>14</v>
      </c>
      <c r="Q2967" s="1"/>
    </row>
    <row r="2968" spans="1:17" x14ac:dyDescent="0.25">
      <c r="A2968" s="1" t="s">
        <v>260</v>
      </c>
      <c r="B2968" s="1" t="s">
        <v>4048</v>
      </c>
      <c r="C2968" s="1" t="s">
        <v>109</v>
      </c>
      <c r="D2968" s="1" t="s">
        <v>36</v>
      </c>
      <c r="E2968" s="1" t="s">
        <v>585</v>
      </c>
      <c r="F2968" s="1" t="s">
        <v>4056</v>
      </c>
      <c r="G2968" s="1" t="s">
        <v>4014</v>
      </c>
      <c r="H2968" s="1" t="s">
        <v>14</v>
      </c>
      <c r="I2968" s="1" t="s">
        <v>14</v>
      </c>
      <c r="J2968" s="1" t="s">
        <v>14</v>
      </c>
      <c r="K2968" s="1" t="s">
        <v>14</v>
      </c>
      <c r="L2968" s="1" t="s">
        <v>14</v>
      </c>
      <c r="M2968" s="1" t="s">
        <v>14</v>
      </c>
      <c r="N2968" s="1" t="s">
        <v>14</v>
      </c>
      <c r="O2968" s="1" t="s">
        <v>14</v>
      </c>
      <c r="P2968" s="1" t="s">
        <v>14</v>
      </c>
      <c r="Q2968" s="1"/>
    </row>
    <row r="2969" spans="1:17" x14ac:dyDescent="0.25">
      <c r="A2969" s="1" t="s">
        <v>260</v>
      </c>
      <c r="B2969" s="1" t="s">
        <v>4048</v>
      </c>
      <c r="C2969" s="1" t="s">
        <v>109</v>
      </c>
      <c r="D2969" s="1" t="s">
        <v>38</v>
      </c>
      <c r="E2969" s="1" t="s">
        <v>585</v>
      </c>
      <c r="F2969" s="1" t="s">
        <v>4057</v>
      </c>
      <c r="G2969" s="1" t="s">
        <v>4014</v>
      </c>
      <c r="H2969" s="1" t="s">
        <v>14</v>
      </c>
      <c r="I2969" s="1" t="s">
        <v>14</v>
      </c>
      <c r="J2969" s="1" t="s">
        <v>14</v>
      </c>
      <c r="K2969" s="1" t="s">
        <v>14</v>
      </c>
      <c r="L2969" s="1" t="s">
        <v>14</v>
      </c>
      <c r="M2969" s="1" t="s">
        <v>14</v>
      </c>
      <c r="N2969" s="1" t="s">
        <v>14</v>
      </c>
      <c r="O2969" s="1" t="s">
        <v>14</v>
      </c>
      <c r="P2969" s="1" t="s">
        <v>14</v>
      </c>
      <c r="Q2969" s="1"/>
    </row>
    <row r="2970" spans="1:17" x14ac:dyDescent="0.25">
      <c r="A2970" s="1" t="s">
        <v>260</v>
      </c>
      <c r="B2970" s="1" t="s">
        <v>4048</v>
      </c>
      <c r="C2970" s="1" t="s">
        <v>109</v>
      </c>
      <c r="D2970" s="1" t="s">
        <v>40</v>
      </c>
      <c r="E2970" s="1" t="s">
        <v>585</v>
      </c>
      <c r="F2970" s="1" t="s">
        <v>4058</v>
      </c>
      <c r="G2970" s="1" t="s">
        <v>4014</v>
      </c>
      <c r="H2970" s="1" t="s">
        <v>14</v>
      </c>
      <c r="I2970" s="1" t="s">
        <v>14</v>
      </c>
      <c r="J2970" s="1" t="s">
        <v>14</v>
      </c>
      <c r="K2970" s="1" t="s">
        <v>14</v>
      </c>
      <c r="L2970" s="1" t="s">
        <v>14</v>
      </c>
      <c r="M2970" s="1" t="s">
        <v>14</v>
      </c>
      <c r="N2970" s="1" t="s">
        <v>14</v>
      </c>
      <c r="O2970" s="1" t="s">
        <v>14</v>
      </c>
      <c r="P2970" s="1" t="s">
        <v>14</v>
      </c>
      <c r="Q2970" s="1"/>
    </row>
    <row r="2971" spans="1:17" x14ac:dyDescent="0.25">
      <c r="A2971" s="1" t="s">
        <v>260</v>
      </c>
      <c r="B2971" s="1" t="s">
        <v>4048</v>
      </c>
      <c r="C2971" s="1" t="s">
        <v>109</v>
      </c>
      <c r="D2971" s="1" t="s">
        <v>43</v>
      </c>
      <c r="E2971" s="1" t="s">
        <v>585</v>
      </c>
      <c r="F2971" s="1" t="s">
        <v>4059</v>
      </c>
      <c r="G2971" s="1" t="s">
        <v>4014</v>
      </c>
      <c r="H2971" s="1" t="s">
        <v>14</v>
      </c>
      <c r="I2971" s="1" t="s">
        <v>14</v>
      </c>
      <c r="J2971" s="1" t="s">
        <v>14</v>
      </c>
      <c r="K2971" s="1" t="s">
        <v>14</v>
      </c>
      <c r="L2971" s="1" t="s">
        <v>14</v>
      </c>
      <c r="M2971" s="1" t="s">
        <v>14</v>
      </c>
      <c r="N2971" s="1" t="s">
        <v>14</v>
      </c>
      <c r="O2971" s="1" t="s">
        <v>14</v>
      </c>
      <c r="P2971" s="1" t="s">
        <v>14</v>
      </c>
      <c r="Q2971" s="1"/>
    </row>
    <row r="2972" spans="1:17" x14ac:dyDescent="0.25">
      <c r="A2972" s="1" t="s">
        <v>260</v>
      </c>
      <c r="B2972" s="1" t="s">
        <v>4060</v>
      </c>
      <c r="C2972" s="1" t="s">
        <v>111</v>
      </c>
      <c r="D2972" s="1" t="s">
        <v>18</v>
      </c>
      <c r="E2972" s="1" t="s">
        <v>497</v>
      </c>
      <c r="F2972" s="1" t="s">
        <v>4061</v>
      </c>
      <c r="G2972" s="1" t="s">
        <v>14</v>
      </c>
      <c r="H2972" s="1" t="s">
        <v>494</v>
      </c>
      <c r="I2972" s="1" t="s">
        <v>508</v>
      </c>
      <c r="J2972" s="1" t="s">
        <v>14</v>
      </c>
      <c r="K2972" s="1" t="s">
        <v>14</v>
      </c>
      <c r="L2972" s="1" t="s">
        <v>14</v>
      </c>
      <c r="M2972" s="1" t="s">
        <v>509</v>
      </c>
      <c r="N2972" s="1" t="s">
        <v>12</v>
      </c>
      <c r="O2972" s="1" t="s">
        <v>14</v>
      </c>
      <c r="P2972" s="1" t="s">
        <v>14</v>
      </c>
      <c r="Q2972" s="1"/>
    </row>
    <row r="2973" spans="1:17" x14ac:dyDescent="0.25">
      <c r="A2973" s="1" t="s">
        <v>260</v>
      </c>
      <c r="B2973" s="1" t="s">
        <v>4060</v>
      </c>
      <c r="C2973" s="1" t="s">
        <v>111</v>
      </c>
      <c r="D2973" s="1" t="s">
        <v>20</v>
      </c>
      <c r="E2973" s="1" t="s">
        <v>585</v>
      </c>
      <c r="F2973" s="1" t="s">
        <v>4062</v>
      </c>
      <c r="G2973" s="1" t="s">
        <v>27</v>
      </c>
      <c r="H2973" s="1" t="s">
        <v>494</v>
      </c>
      <c r="I2973" s="1" t="s">
        <v>508</v>
      </c>
      <c r="J2973" s="1" t="s">
        <v>14</v>
      </c>
      <c r="K2973" s="1" t="s">
        <v>14</v>
      </c>
      <c r="L2973" s="1" t="s">
        <v>14</v>
      </c>
      <c r="M2973" s="1" t="s">
        <v>14</v>
      </c>
      <c r="N2973" s="1" t="s">
        <v>14</v>
      </c>
      <c r="O2973" s="1" t="s">
        <v>14</v>
      </c>
      <c r="P2973" s="1" t="s">
        <v>14</v>
      </c>
      <c r="Q2973" s="1"/>
    </row>
    <row r="2974" spans="1:17" x14ac:dyDescent="0.25">
      <c r="A2974" s="1" t="s">
        <v>260</v>
      </c>
      <c r="B2974" s="1" t="s">
        <v>4060</v>
      </c>
      <c r="C2974" s="1" t="s">
        <v>111</v>
      </c>
      <c r="D2974" s="1" t="s">
        <v>22</v>
      </c>
      <c r="E2974" s="1" t="s">
        <v>585</v>
      </c>
      <c r="F2974" s="1" t="s">
        <v>4063</v>
      </c>
      <c r="G2974" s="1" t="s">
        <v>27</v>
      </c>
      <c r="H2974" s="1" t="s">
        <v>494</v>
      </c>
      <c r="I2974" s="1" t="s">
        <v>508</v>
      </c>
      <c r="J2974" s="1" t="s">
        <v>14</v>
      </c>
      <c r="K2974" s="1" t="s">
        <v>14</v>
      </c>
      <c r="L2974" s="1" t="s">
        <v>14</v>
      </c>
      <c r="M2974" s="1" t="s">
        <v>14</v>
      </c>
      <c r="N2974" s="1" t="s">
        <v>14</v>
      </c>
      <c r="O2974" s="1" t="s">
        <v>14</v>
      </c>
      <c r="P2974" s="1" t="s">
        <v>14</v>
      </c>
      <c r="Q2974" s="1"/>
    </row>
    <row r="2975" spans="1:17" x14ac:dyDescent="0.25">
      <c r="A2975" s="1" t="s">
        <v>260</v>
      </c>
      <c r="B2975" s="1" t="s">
        <v>4060</v>
      </c>
      <c r="C2975" s="1" t="s">
        <v>111</v>
      </c>
      <c r="D2975" s="1" t="s">
        <v>24</v>
      </c>
      <c r="E2975" s="1" t="s">
        <v>585</v>
      </c>
      <c r="F2975" s="1" t="s">
        <v>4064</v>
      </c>
      <c r="G2975" s="1" t="s">
        <v>27</v>
      </c>
      <c r="H2975" s="1" t="s">
        <v>494</v>
      </c>
      <c r="I2975" s="1" t="s">
        <v>508</v>
      </c>
      <c r="J2975" s="1" t="s">
        <v>14</v>
      </c>
      <c r="K2975" s="1" t="s">
        <v>14</v>
      </c>
      <c r="L2975" s="1" t="s">
        <v>14</v>
      </c>
      <c r="M2975" s="1" t="s">
        <v>14</v>
      </c>
      <c r="N2975" s="1" t="s">
        <v>14</v>
      </c>
      <c r="O2975" s="1" t="s">
        <v>14</v>
      </c>
      <c r="P2975" s="1" t="s">
        <v>14</v>
      </c>
      <c r="Q2975" s="1"/>
    </row>
    <row r="2976" spans="1:17" x14ac:dyDescent="0.25">
      <c r="A2976" s="1" t="s">
        <v>260</v>
      </c>
      <c r="B2976" s="1" t="s">
        <v>4060</v>
      </c>
      <c r="C2976" s="1" t="s">
        <v>111</v>
      </c>
      <c r="D2976" s="1" t="s">
        <v>30</v>
      </c>
      <c r="E2976" s="1" t="s">
        <v>585</v>
      </c>
      <c r="F2976" s="1" t="s">
        <v>4065</v>
      </c>
      <c r="G2976" s="1" t="s">
        <v>27</v>
      </c>
      <c r="H2976" s="1" t="s">
        <v>494</v>
      </c>
      <c r="I2976" s="1" t="s">
        <v>508</v>
      </c>
      <c r="J2976" s="1" t="s">
        <v>14</v>
      </c>
      <c r="K2976" s="1" t="s">
        <v>14</v>
      </c>
      <c r="L2976" s="1" t="s">
        <v>14</v>
      </c>
      <c r="M2976" s="1" t="s">
        <v>14</v>
      </c>
      <c r="N2976" s="1" t="s">
        <v>14</v>
      </c>
      <c r="O2976" s="1" t="s">
        <v>14</v>
      </c>
      <c r="P2976" s="1" t="s">
        <v>14</v>
      </c>
      <c r="Q2976" s="1"/>
    </row>
    <row r="2977" spans="1:17" x14ac:dyDescent="0.25">
      <c r="A2977" s="1" t="s">
        <v>260</v>
      </c>
      <c r="B2977" s="1" t="s">
        <v>4060</v>
      </c>
      <c r="C2977" s="1" t="s">
        <v>111</v>
      </c>
      <c r="D2977" s="1" t="s">
        <v>32</v>
      </c>
      <c r="E2977" s="1" t="s">
        <v>585</v>
      </c>
      <c r="F2977" s="1" t="s">
        <v>4066</v>
      </c>
      <c r="G2977" s="1" t="s">
        <v>27</v>
      </c>
      <c r="H2977" s="1" t="s">
        <v>494</v>
      </c>
      <c r="I2977" s="1" t="s">
        <v>508</v>
      </c>
      <c r="J2977" s="1" t="s">
        <v>14</v>
      </c>
      <c r="K2977" s="1" t="s">
        <v>14</v>
      </c>
      <c r="L2977" s="1" t="s">
        <v>14</v>
      </c>
      <c r="M2977" s="1" t="s">
        <v>14</v>
      </c>
      <c r="N2977" s="1" t="s">
        <v>14</v>
      </c>
      <c r="O2977" s="1" t="s">
        <v>14</v>
      </c>
      <c r="P2977" s="1" t="s">
        <v>14</v>
      </c>
      <c r="Q2977" s="1"/>
    </row>
    <row r="2978" spans="1:17" x14ac:dyDescent="0.25">
      <c r="A2978" s="1" t="s">
        <v>260</v>
      </c>
      <c r="B2978" s="1" t="s">
        <v>4060</v>
      </c>
      <c r="C2978" s="1" t="s">
        <v>111</v>
      </c>
      <c r="D2978" s="1" t="s">
        <v>34</v>
      </c>
      <c r="E2978" s="1" t="s">
        <v>585</v>
      </c>
      <c r="F2978" s="1" t="s">
        <v>4067</v>
      </c>
      <c r="G2978" s="1" t="s">
        <v>27</v>
      </c>
      <c r="H2978" s="1" t="s">
        <v>494</v>
      </c>
      <c r="I2978" s="1" t="s">
        <v>508</v>
      </c>
      <c r="J2978" s="1" t="s">
        <v>14</v>
      </c>
      <c r="K2978" s="1" t="s">
        <v>14</v>
      </c>
      <c r="L2978" s="1" t="s">
        <v>14</v>
      </c>
      <c r="M2978" s="1" t="s">
        <v>14</v>
      </c>
      <c r="N2978" s="1" t="s">
        <v>14</v>
      </c>
      <c r="O2978" s="1" t="s">
        <v>14</v>
      </c>
      <c r="P2978" s="1" t="s">
        <v>14</v>
      </c>
      <c r="Q2978" s="1"/>
    </row>
    <row r="2979" spans="1:17" x14ac:dyDescent="0.25">
      <c r="A2979" s="1" t="s">
        <v>260</v>
      </c>
      <c r="B2979" s="1" t="s">
        <v>4060</v>
      </c>
      <c r="C2979" s="1" t="s">
        <v>111</v>
      </c>
      <c r="D2979" s="1" t="s">
        <v>36</v>
      </c>
      <c r="E2979" s="1" t="s">
        <v>585</v>
      </c>
      <c r="F2979" s="1" t="s">
        <v>4068</v>
      </c>
      <c r="G2979" s="1" t="s">
        <v>27</v>
      </c>
      <c r="H2979" s="1" t="s">
        <v>494</v>
      </c>
      <c r="I2979" s="1" t="s">
        <v>508</v>
      </c>
      <c r="J2979" s="1" t="s">
        <v>14</v>
      </c>
      <c r="K2979" s="1" t="s">
        <v>14</v>
      </c>
      <c r="L2979" s="1" t="s">
        <v>14</v>
      </c>
      <c r="M2979" s="1" t="s">
        <v>14</v>
      </c>
      <c r="N2979" s="1" t="s">
        <v>14</v>
      </c>
      <c r="O2979" s="1" t="s">
        <v>14</v>
      </c>
      <c r="P2979" s="1" t="s">
        <v>14</v>
      </c>
      <c r="Q2979" s="1"/>
    </row>
    <row r="2980" spans="1:17" x14ac:dyDescent="0.25">
      <c r="A2980" s="1" t="s">
        <v>260</v>
      </c>
      <c r="B2980" s="1" t="s">
        <v>4060</v>
      </c>
      <c r="C2980" s="1" t="s">
        <v>111</v>
      </c>
      <c r="D2980" s="1" t="s">
        <v>38</v>
      </c>
      <c r="E2980" s="1" t="s">
        <v>585</v>
      </c>
      <c r="F2980" s="1" t="s">
        <v>4069</v>
      </c>
      <c r="G2980" s="1" t="s">
        <v>27</v>
      </c>
      <c r="H2980" s="1" t="s">
        <v>494</v>
      </c>
      <c r="I2980" s="1" t="s">
        <v>508</v>
      </c>
      <c r="J2980" s="1" t="s">
        <v>14</v>
      </c>
      <c r="K2980" s="1" t="s">
        <v>14</v>
      </c>
      <c r="L2980" s="1" t="s">
        <v>14</v>
      </c>
      <c r="M2980" s="1" t="s">
        <v>14</v>
      </c>
      <c r="N2980" s="1" t="s">
        <v>14</v>
      </c>
      <c r="O2980" s="1" t="s">
        <v>14</v>
      </c>
      <c r="P2980" s="1" t="s">
        <v>14</v>
      </c>
      <c r="Q2980" s="1"/>
    </row>
    <row r="2981" spans="1:17" x14ac:dyDescent="0.25">
      <c r="A2981" s="1" t="s">
        <v>260</v>
      </c>
      <c r="B2981" s="1" t="s">
        <v>4060</v>
      </c>
      <c r="C2981" s="1" t="s">
        <v>111</v>
      </c>
      <c r="D2981" s="1" t="s">
        <v>40</v>
      </c>
      <c r="E2981" s="1" t="s">
        <v>585</v>
      </c>
      <c r="F2981" s="1" t="s">
        <v>4070</v>
      </c>
      <c r="G2981" s="1" t="s">
        <v>27</v>
      </c>
      <c r="H2981" s="1" t="s">
        <v>494</v>
      </c>
      <c r="I2981" s="1" t="s">
        <v>508</v>
      </c>
      <c r="J2981" s="1" t="s">
        <v>14</v>
      </c>
      <c r="K2981" s="1" t="s">
        <v>14</v>
      </c>
      <c r="L2981" s="1" t="s">
        <v>14</v>
      </c>
      <c r="M2981" s="1" t="s">
        <v>14</v>
      </c>
      <c r="N2981" s="1" t="s">
        <v>14</v>
      </c>
      <c r="O2981" s="1" t="s">
        <v>14</v>
      </c>
      <c r="P2981" s="1" t="s">
        <v>14</v>
      </c>
      <c r="Q2981" s="1"/>
    </row>
    <row r="2982" spans="1:17" x14ac:dyDescent="0.25">
      <c r="A2982" s="1" t="s">
        <v>260</v>
      </c>
      <c r="B2982" s="1" t="s">
        <v>4060</v>
      </c>
      <c r="C2982" s="1" t="s">
        <v>111</v>
      </c>
      <c r="D2982" s="1" t="s">
        <v>43</v>
      </c>
      <c r="E2982" s="1" t="s">
        <v>585</v>
      </c>
      <c r="F2982" s="1" t="s">
        <v>4071</v>
      </c>
      <c r="G2982" s="1" t="s">
        <v>27</v>
      </c>
      <c r="H2982" s="1" t="s">
        <v>494</v>
      </c>
      <c r="I2982" s="1" t="s">
        <v>508</v>
      </c>
      <c r="J2982" s="1" t="s">
        <v>14</v>
      </c>
      <c r="K2982" s="1" t="s">
        <v>14</v>
      </c>
      <c r="L2982" s="1" t="s">
        <v>14</v>
      </c>
      <c r="M2982" s="1" t="s">
        <v>14</v>
      </c>
      <c r="N2982" s="1" t="s">
        <v>14</v>
      </c>
      <c r="O2982" s="1" t="s">
        <v>14</v>
      </c>
      <c r="P2982" s="1" t="s">
        <v>14</v>
      </c>
      <c r="Q2982" s="1"/>
    </row>
    <row r="2983" spans="1:17" x14ac:dyDescent="0.25">
      <c r="A2983" s="1" t="s">
        <v>260</v>
      </c>
      <c r="B2983" s="1" t="s">
        <v>4072</v>
      </c>
      <c r="C2983" s="1" t="s">
        <v>116</v>
      </c>
      <c r="D2983" s="1" t="s">
        <v>18</v>
      </c>
      <c r="E2983" s="1" t="s">
        <v>497</v>
      </c>
      <c r="F2983" s="1" t="s">
        <v>4073</v>
      </c>
      <c r="G2983" s="1" t="s">
        <v>14</v>
      </c>
      <c r="H2983" s="1" t="s">
        <v>494</v>
      </c>
      <c r="I2983" s="1" t="s">
        <v>508</v>
      </c>
      <c r="J2983" s="1" t="s">
        <v>14</v>
      </c>
      <c r="K2983" s="1" t="s">
        <v>14</v>
      </c>
      <c r="L2983" s="1" t="s">
        <v>14</v>
      </c>
      <c r="M2983" s="1" t="s">
        <v>509</v>
      </c>
      <c r="N2983" s="1" t="s">
        <v>12</v>
      </c>
      <c r="O2983" s="1" t="s">
        <v>14</v>
      </c>
      <c r="P2983" s="1" t="s">
        <v>14</v>
      </c>
      <c r="Q2983" s="1"/>
    </row>
    <row r="2984" spans="1:17" x14ac:dyDescent="0.25">
      <c r="A2984" s="1" t="s">
        <v>260</v>
      </c>
      <c r="B2984" s="1" t="s">
        <v>4072</v>
      </c>
      <c r="C2984" s="1" t="s">
        <v>116</v>
      </c>
      <c r="D2984" s="1" t="s">
        <v>20</v>
      </c>
      <c r="E2984" s="1" t="s">
        <v>585</v>
      </c>
      <c r="F2984" s="1" t="s">
        <v>4074</v>
      </c>
      <c r="G2984" s="1" t="s">
        <v>27</v>
      </c>
      <c r="H2984" s="1" t="s">
        <v>494</v>
      </c>
      <c r="I2984" s="1" t="s">
        <v>508</v>
      </c>
      <c r="J2984" s="1" t="s">
        <v>14</v>
      </c>
      <c r="K2984" s="1" t="s">
        <v>14</v>
      </c>
      <c r="L2984" s="1" t="s">
        <v>2207</v>
      </c>
      <c r="M2984" s="1" t="s">
        <v>14</v>
      </c>
      <c r="N2984" s="1" t="s">
        <v>14</v>
      </c>
      <c r="O2984" s="1" t="s">
        <v>14</v>
      </c>
      <c r="P2984" s="1" t="s">
        <v>14</v>
      </c>
      <c r="Q2984" s="1"/>
    </row>
    <row r="2985" spans="1:17" x14ac:dyDescent="0.25">
      <c r="A2985" s="1" t="s">
        <v>260</v>
      </c>
      <c r="B2985" s="1" t="s">
        <v>4075</v>
      </c>
      <c r="C2985" s="1" t="s">
        <v>119</v>
      </c>
      <c r="D2985" s="1" t="s">
        <v>12</v>
      </c>
      <c r="E2985" s="1" t="s">
        <v>502</v>
      </c>
      <c r="F2985" s="1" t="s">
        <v>14</v>
      </c>
      <c r="G2985" s="1" t="s">
        <v>14</v>
      </c>
      <c r="H2985" s="1" t="s">
        <v>14</v>
      </c>
      <c r="I2985" s="1" t="s">
        <v>14</v>
      </c>
      <c r="J2985" s="1" t="s">
        <v>14</v>
      </c>
      <c r="K2985" s="1" t="s">
        <v>14</v>
      </c>
      <c r="L2985" s="1" t="s">
        <v>14</v>
      </c>
      <c r="M2985" s="1" t="s">
        <v>14</v>
      </c>
      <c r="N2985" s="1" t="s">
        <v>14</v>
      </c>
      <c r="O2985" s="1" t="s">
        <v>14</v>
      </c>
      <c r="P2985" s="1" t="s">
        <v>14</v>
      </c>
      <c r="Q2985" s="1"/>
    </row>
    <row r="2986" spans="1:17" x14ac:dyDescent="0.25">
      <c r="A2986" s="1" t="s">
        <v>260</v>
      </c>
      <c r="B2986" s="1" t="s">
        <v>4076</v>
      </c>
      <c r="C2986" s="1" t="s">
        <v>122</v>
      </c>
      <c r="D2986" s="1" t="s">
        <v>18</v>
      </c>
      <c r="E2986" s="1" t="s">
        <v>497</v>
      </c>
      <c r="F2986" s="1" t="s">
        <v>4077</v>
      </c>
      <c r="G2986" s="1" t="s">
        <v>14</v>
      </c>
      <c r="H2986" s="1" t="s">
        <v>494</v>
      </c>
      <c r="I2986" s="1" t="s">
        <v>505</v>
      </c>
      <c r="J2986" s="1" t="s">
        <v>252</v>
      </c>
      <c r="K2986" s="1" t="s">
        <v>14</v>
      </c>
      <c r="L2986" s="1" t="s">
        <v>14</v>
      </c>
      <c r="M2986" s="1" t="s">
        <v>14</v>
      </c>
      <c r="N2986" s="1" t="s">
        <v>14</v>
      </c>
      <c r="O2986" s="1" t="s">
        <v>14</v>
      </c>
      <c r="P2986" s="1" t="s">
        <v>14</v>
      </c>
      <c r="Q2986" s="1"/>
    </row>
    <row r="2987" spans="1:17" x14ac:dyDescent="0.25">
      <c r="A2987" s="1" t="s">
        <v>260</v>
      </c>
      <c r="B2987" s="1" t="s">
        <v>4078</v>
      </c>
      <c r="C2987" s="1" t="s">
        <v>125</v>
      </c>
      <c r="D2987" s="1" t="s">
        <v>18</v>
      </c>
      <c r="E2987" s="1" t="s">
        <v>497</v>
      </c>
      <c r="F2987" s="1" t="s">
        <v>3883</v>
      </c>
      <c r="G2987" s="1" t="s">
        <v>14</v>
      </c>
      <c r="H2987" s="1" t="s">
        <v>14</v>
      </c>
      <c r="I2987" s="1" t="s">
        <v>14</v>
      </c>
      <c r="J2987" s="1" t="s">
        <v>14</v>
      </c>
      <c r="K2987" s="1" t="s">
        <v>14</v>
      </c>
      <c r="L2987" s="1" t="s">
        <v>14</v>
      </c>
      <c r="M2987" s="1" t="s">
        <v>14</v>
      </c>
      <c r="N2987" s="1" t="s">
        <v>12</v>
      </c>
      <c r="O2987" s="1" t="s">
        <v>14</v>
      </c>
      <c r="P2987" s="1" t="s">
        <v>14</v>
      </c>
      <c r="Q2987" s="1"/>
    </row>
    <row r="2988" spans="1:17" x14ac:dyDescent="0.25">
      <c r="A2988" s="1" t="s">
        <v>260</v>
      </c>
      <c r="B2988" s="1" t="s">
        <v>4078</v>
      </c>
      <c r="C2988" s="1" t="s">
        <v>125</v>
      </c>
      <c r="D2988" s="1" t="s">
        <v>1953</v>
      </c>
      <c r="E2988" s="1" t="s">
        <v>585</v>
      </c>
      <c r="F2988" s="1" t="s">
        <v>4079</v>
      </c>
      <c r="G2988" s="1" t="s">
        <v>27</v>
      </c>
      <c r="H2988" s="1" t="s">
        <v>14</v>
      </c>
      <c r="I2988" s="1" t="s">
        <v>14</v>
      </c>
      <c r="J2988" s="1" t="s">
        <v>14</v>
      </c>
      <c r="K2988" s="1" t="s">
        <v>14</v>
      </c>
      <c r="L2988" s="1" t="s">
        <v>14</v>
      </c>
      <c r="M2988" s="1" t="s">
        <v>14</v>
      </c>
      <c r="N2988" s="1" t="s">
        <v>14</v>
      </c>
      <c r="O2988" s="1" t="s">
        <v>14</v>
      </c>
      <c r="P2988" s="1" t="s">
        <v>14</v>
      </c>
      <c r="Q2988" s="1"/>
    </row>
    <row r="2989" spans="1:17" x14ac:dyDescent="0.25">
      <c r="A2989" s="1" t="s">
        <v>260</v>
      </c>
      <c r="B2989" s="1" t="s">
        <v>4080</v>
      </c>
      <c r="C2989" s="1" t="s">
        <v>128</v>
      </c>
      <c r="D2989" s="1" t="s">
        <v>18</v>
      </c>
      <c r="E2989" s="1" t="s">
        <v>497</v>
      </c>
      <c r="F2989" s="1" t="s">
        <v>3891</v>
      </c>
      <c r="G2989" s="1" t="s">
        <v>14</v>
      </c>
      <c r="H2989" s="1" t="s">
        <v>14</v>
      </c>
      <c r="I2989" s="1" t="s">
        <v>14</v>
      </c>
      <c r="J2989" s="1" t="s">
        <v>14</v>
      </c>
      <c r="K2989" s="1" t="s">
        <v>14</v>
      </c>
      <c r="L2989" s="1" t="s">
        <v>14</v>
      </c>
      <c r="M2989" s="1" t="s">
        <v>14</v>
      </c>
      <c r="N2989" s="1" t="s">
        <v>12</v>
      </c>
      <c r="O2989" s="1" t="s">
        <v>14</v>
      </c>
      <c r="P2989" s="1" t="s">
        <v>14</v>
      </c>
      <c r="Q2989" s="1"/>
    </row>
    <row r="2990" spans="1:17" x14ac:dyDescent="0.25">
      <c r="A2990" s="1" t="s">
        <v>260</v>
      </c>
      <c r="B2990" s="1" t="s">
        <v>4080</v>
      </c>
      <c r="C2990" s="1" t="s">
        <v>128</v>
      </c>
      <c r="D2990" s="1" t="s">
        <v>1953</v>
      </c>
      <c r="E2990" s="1" t="s">
        <v>585</v>
      </c>
      <c r="F2990" s="1" t="s">
        <v>4081</v>
      </c>
      <c r="G2990" s="1" t="s">
        <v>27</v>
      </c>
      <c r="H2990" s="1" t="s">
        <v>14</v>
      </c>
      <c r="I2990" s="1" t="s">
        <v>14</v>
      </c>
      <c r="J2990" s="1" t="s">
        <v>14</v>
      </c>
      <c r="K2990" s="1" t="s">
        <v>14</v>
      </c>
      <c r="L2990" s="1" t="s">
        <v>14</v>
      </c>
      <c r="M2990" s="1" t="s">
        <v>14</v>
      </c>
      <c r="N2990" s="1" t="s">
        <v>14</v>
      </c>
      <c r="O2990" s="1" t="s">
        <v>14</v>
      </c>
      <c r="P2990" s="1" t="s">
        <v>14</v>
      </c>
      <c r="Q2990" s="1"/>
    </row>
    <row r="2991" spans="1:17" x14ac:dyDescent="0.25">
      <c r="A2991" s="1" t="s">
        <v>260</v>
      </c>
      <c r="B2991" s="1" t="s">
        <v>4082</v>
      </c>
      <c r="C2991" s="1" t="s">
        <v>131</v>
      </c>
      <c r="D2991" s="1" t="s">
        <v>18</v>
      </c>
      <c r="E2991" s="1" t="s">
        <v>497</v>
      </c>
      <c r="F2991" s="1" t="s">
        <v>3898</v>
      </c>
      <c r="G2991" s="1" t="s">
        <v>14</v>
      </c>
      <c r="H2991" s="1" t="s">
        <v>14</v>
      </c>
      <c r="I2991" s="1" t="s">
        <v>14</v>
      </c>
      <c r="J2991" s="1" t="s">
        <v>14</v>
      </c>
      <c r="K2991" s="1" t="s">
        <v>14</v>
      </c>
      <c r="L2991" s="1" t="s">
        <v>14</v>
      </c>
      <c r="M2991" s="1" t="s">
        <v>14</v>
      </c>
      <c r="N2991" s="1" t="s">
        <v>12</v>
      </c>
      <c r="O2991" s="1" t="s">
        <v>14</v>
      </c>
      <c r="P2991" s="1" t="s">
        <v>14</v>
      </c>
      <c r="Q2991" s="1"/>
    </row>
    <row r="2992" spans="1:17" x14ac:dyDescent="0.25">
      <c r="A2992" s="1" t="s">
        <v>260</v>
      </c>
      <c r="B2992" s="1" t="s">
        <v>4082</v>
      </c>
      <c r="C2992" s="1" t="s">
        <v>131</v>
      </c>
      <c r="D2992" s="1" t="s">
        <v>1953</v>
      </c>
      <c r="E2992" s="1" t="s">
        <v>585</v>
      </c>
      <c r="F2992" s="1" t="s">
        <v>4083</v>
      </c>
      <c r="G2992" s="1" t="s">
        <v>27</v>
      </c>
      <c r="H2992" s="1" t="s">
        <v>14</v>
      </c>
      <c r="I2992" s="1" t="s">
        <v>14</v>
      </c>
      <c r="J2992" s="1" t="s">
        <v>14</v>
      </c>
      <c r="K2992" s="1" t="s">
        <v>14</v>
      </c>
      <c r="L2992" s="1" t="s">
        <v>14</v>
      </c>
      <c r="M2992" s="1" t="s">
        <v>14</v>
      </c>
      <c r="N2992" s="1" t="s">
        <v>14</v>
      </c>
      <c r="O2992" s="1" t="s">
        <v>14</v>
      </c>
      <c r="P2992" s="1" t="s">
        <v>14</v>
      </c>
      <c r="Q2992" s="1"/>
    </row>
    <row r="2993" spans="1:17" x14ac:dyDescent="0.25">
      <c r="A2993" s="1" t="s">
        <v>260</v>
      </c>
      <c r="B2993" s="1" t="s">
        <v>4084</v>
      </c>
      <c r="C2993" s="1" t="s">
        <v>134</v>
      </c>
      <c r="D2993" s="1" t="s">
        <v>18</v>
      </c>
      <c r="E2993" s="1" t="s">
        <v>497</v>
      </c>
      <c r="F2993" s="1" t="s">
        <v>3906</v>
      </c>
      <c r="G2993" s="1" t="s">
        <v>14</v>
      </c>
      <c r="H2993" s="1" t="s">
        <v>14</v>
      </c>
      <c r="I2993" s="1" t="s">
        <v>14</v>
      </c>
      <c r="J2993" s="1" t="s">
        <v>14</v>
      </c>
      <c r="K2993" s="1" t="s">
        <v>14</v>
      </c>
      <c r="L2993" s="1" t="s">
        <v>14</v>
      </c>
      <c r="M2993" s="1" t="s">
        <v>14</v>
      </c>
      <c r="N2993" s="1" t="s">
        <v>12</v>
      </c>
      <c r="O2993" s="1" t="s">
        <v>14</v>
      </c>
      <c r="P2993" s="1" t="s">
        <v>14</v>
      </c>
      <c r="Q2993" s="1"/>
    </row>
    <row r="2994" spans="1:17" x14ac:dyDescent="0.25">
      <c r="A2994" s="1" t="s">
        <v>260</v>
      </c>
      <c r="B2994" s="1" t="s">
        <v>4084</v>
      </c>
      <c r="C2994" s="1" t="s">
        <v>134</v>
      </c>
      <c r="D2994" s="1" t="s">
        <v>1953</v>
      </c>
      <c r="E2994" s="1" t="s">
        <v>585</v>
      </c>
      <c r="F2994" s="1" t="s">
        <v>4085</v>
      </c>
      <c r="G2994" s="1" t="s">
        <v>27</v>
      </c>
      <c r="H2994" s="1" t="s">
        <v>14</v>
      </c>
      <c r="I2994" s="1" t="s">
        <v>14</v>
      </c>
      <c r="J2994" s="1" t="s">
        <v>14</v>
      </c>
      <c r="K2994" s="1" t="s">
        <v>14</v>
      </c>
      <c r="L2994" s="1" t="s">
        <v>14</v>
      </c>
      <c r="M2994" s="1" t="s">
        <v>14</v>
      </c>
      <c r="N2994" s="1" t="s">
        <v>14</v>
      </c>
      <c r="O2994" s="1" t="s">
        <v>14</v>
      </c>
      <c r="P2994" s="1" t="s">
        <v>14</v>
      </c>
      <c r="Q2994" s="1"/>
    </row>
    <row r="2995" spans="1:17" x14ac:dyDescent="0.25">
      <c r="A2995" s="1" t="s">
        <v>260</v>
      </c>
      <c r="B2995" s="1" t="s">
        <v>4086</v>
      </c>
      <c r="C2995" s="1" t="s">
        <v>137</v>
      </c>
      <c r="D2995" s="1" t="s">
        <v>18</v>
      </c>
      <c r="E2995" s="1" t="s">
        <v>497</v>
      </c>
      <c r="F2995" s="1" t="s">
        <v>3916</v>
      </c>
      <c r="G2995" s="1" t="s">
        <v>14</v>
      </c>
      <c r="H2995" s="1" t="s">
        <v>14</v>
      </c>
      <c r="I2995" s="1" t="s">
        <v>14</v>
      </c>
      <c r="J2995" s="1" t="s">
        <v>14</v>
      </c>
      <c r="K2995" s="1" t="s">
        <v>14</v>
      </c>
      <c r="L2995" s="1" t="s">
        <v>14</v>
      </c>
      <c r="M2995" s="1" t="s">
        <v>14</v>
      </c>
      <c r="N2995" s="1" t="s">
        <v>12</v>
      </c>
      <c r="O2995" s="1" t="s">
        <v>14</v>
      </c>
      <c r="P2995" s="1" t="s">
        <v>14</v>
      </c>
      <c r="Q2995" s="1"/>
    </row>
    <row r="2996" spans="1:17" x14ac:dyDescent="0.25">
      <c r="A2996" s="1" t="s">
        <v>260</v>
      </c>
      <c r="B2996" s="1" t="s">
        <v>4086</v>
      </c>
      <c r="C2996" s="1" t="s">
        <v>137</v>
      </c>
      <c r="D2996" s="1" t="s">
        <v>1953</v>
      </c>
      <c r="E2996" s="1" t="s">
        <v>585</v>
      </c>
      <c r="F2996" s="1" t="s">
        <v>4087</v>
      </c>
      <c r="G2996" s="1" t="s">
        <v>27</v>
      </c>
      <c r="H2996" s="1" t="s">
        <v>14</v>
      </c>
      <c r="I2996" s="1" t="s">
        <v>14</v>
      </c>
      <c r="J2996" s="1" t="s">
        <v>14</v>
      </c>
      <c r="K2996" s="1" t="s">
        <v>14</v>
      </c>
      <c r="L2996" s="1" t="s">
        <v>14</v>
      </c>
      <c r="M2996" s="1" t="s">
        <v>14</v>
      </c>
      <c r="N2996" s="1" t="s">
        <v>14</v>
      </c>
      <c r="O2996" s="1" t="s">
        <v>14</v>
      </c>
      <c r="P2996" s="1" t="s">
        <v>14</v>
      </c>
      <c r="Q2996" s="1"/>
    </row>
    <row r="2997" spans="1:17" x14ac:dyDescent="0.25">
      <c r="A2997" s="1" t="s">
        <v>260</v>
      </c>
      <c r="B2997" s="1" t="s">
        <v>4088</v>
      </c>
      <c r="C2997" s="1" t="s">
        <v>140</v>
      </c>
      <c r="D2997" s="1" t="s">
        <v>18</v>
      </c>
      <c r="E2997" s="1" t="s">
        <v>497</v>
      </c>
      <c r="F2997" s="1" t="s">
        <v>3923</v>
      </c>
      <c r="G2997" s="1" t="s">
        <v>14</v>
      </c>
      <c r="H2997" s="1" t="s">
        <v>14</v>
      </c>
      <c r="I2997" s="1" t="s">
        <v>14</v>
      </c>
      <c r="J2997" s="1" t="s">
        <v>14</v>
      </c>
      <c r="K2997" s="1" t="s">
        <v>14</v>
      </c>
      <c r="L2997" s="1" t="s">
        <v>14</v>
      </c>
      <c r="M2997" s="1" t="s">
        <v>14</v>
      </c>
      <c r="N2997" s="1" t="s">
        <v>12</v>
      </c>
      <c r="O2997" s="1" t="s">
        <v>14</v>
      </c>
      <c r="P2997" s="1" t="s">
        <v>14</v>
      </c>
      <c r="Q2997" s="1"/>
    </row>
    <row r="2998" spans="1:17" x14ac:dyDescent="0.25">
      <c r="A2998" s="1" t="s">
        <v>260</v>
      </c>
      <c r="B2998" s="1" t="s">
        <v>4088</v>
      </c>
      <c r="C2998" s="1" t="s">
        <v>140</v>
      </c>
      <c r="D2998" s="1" t="s">
        <v>1953</v>
      </c>
      <c r="E2998" s="1" t="s">
        <v>585</v>
      </c>
      <c r="F2998" s="1" t="s">
        <v>4089</v>
      </c>
      <c r="G2998" s="1" t="s">
        <v>27</v>
      </c>
      <c r="H2998" s="1" t="s">
        <v>14</v>
      </c>
      <c r="I2998" s="1" t="s">
        <v>14</v>
      </c>
      <c r="J2998" s="1" t="s">
        <v>14</v>
      </c>
      <c r="K2998" s="1" t="s">
        <v>14</v>
      </c>
      <c r="L2998" s="1" t="s">
        <v>14</v>
      </c>
      <c r="M2998" s="1" t="s">
        <v>14</v>
      </c>
      <c r="N2998" s="1" t="s">
        <v>14</v>
      </c>
      <c r="O2998" s="1" t="s">
        <v>14</v>
      </c>
      <c r="P2998" s="1" t="s">
        <v>14</v>
      </c>
      <c r="Q2998" s="1"/>
    </row>
    <row r="2999" spans="1:17" x14ac:dyDescent="0.25">
      <c r="A2999" s="1" t="s">
        <v>260</v>
      </c>
      <c r="B2999" s="1" t="s">
        <v>4090</v>
      </c>
      <c r="C2999" s="1" t="s">
        <v>143</v>
      </c>
      <c r="D2999" s="1" t="s">
        <v>18</v>
      </c>
      <c r="E2999" s="1" t="s">
        <v>497</v>
      </c>
      <c r="F2999" s="1" t="s">
        <v>3930</v>
      </c>
      <c r="G2999" s="1" t="s">
        <v>14</v>
      </c>
      <c r="H2999" s="1" t="s">
        <v>14</v>
      </c>
      <c r="I2999" s="1" t="s">
        <v>14</v>
      </c>
      <c r="J2999" s="1" t="s">
        <v>14</v>
      </c>
      <c r="K2999" s="1" t="s">
        <v>14</v>
      </c>
      <c r="L2999" s="1" t="s">
        <v>14</v>
      </c>
      <c r="M2999" s="1" t="s">
        <v>14</v>
      </c>
      <c r="N2999" s="1" t="s">
        <v>12</v>
      </c>
      <c r="O2999" s="1" t="s">
        <v>14</v>
      </c>
      <c r="P2999" s="1" t="s">
        <v>14</v>
      </c>
      <c r="Q2999" s="1"/>
    </row>
    <row r="3000" spans="1:17" x14ac:dyDescent="0.25">
      <c r="A3000" s="1" t="s">
        <v>260</v>
      </c>
      <c r="B3000" s="1" t="s">
        <v>4090</v>
      </c>
      <c r="C3000" s="1" t="s">
        <v>143</v>
      </c>
      <c r="D3000" s="1" t="s">
        <v>1953</v>
      </c>
      <c r="E3000" s="1" t="s">
        <v>585</v>
      </c>
      <c r="F3000" s="1" t="s">
        <v>4091</v>
      </c>
      <c r="G3000" s="1" t="s">
        <v>27</v>
      </c>
      <c r="H3000" s="1" t="s">
        <v>14</v>
      </c>
      <c r="I3000" s="1" t="s">
        <v>14</v>
      </c>
      <c r="J3000" s="1" t="s">
        <v>14</v>
      </c>
      <c r="K3000" s="1" t="s">
        <v>14</v>
      </c>
      <c r="L3000" s="1" t="s">
        <v>14</v>
      </c>
      <c r="M3000" s="1" t="s">
        <v>14</v>
      </c>
      <c r="N3000" s="1" t="s">
        <v>14</v>
      </c>
      <c r="O3000" s="1" t="s">
        <v>14</v>
      </c>
      <c r="P3000" s="1" t="s">
        <v>14</v>
      </c>
      <c r="Q3000" s="1"/>
    </row>
    <row r="3001" spans="1:17" x14ac:dyDescent="0.25">
      <c r="A3001" s="1" t="s">
        <v>260</v>
      </c>
      <c r="B3001" s="1" t="s">
        <v>4092</v>
      </c>
      <c r="C3001" s="1" t="s">
        <v>146</v>
      </c>
      <c r="D3001" s="1" t="s">
        <v>18</v>
      </c>
      <c r="E3001" s="1" t="s">
        <v>497</v>
      </c>
      <c r="F3001" s="1" t="s">
        <v>3937</v>
      </c>
      <c r="G3001" s="1" t="s">
        <v>14</v>
      </c>
      <c r="H3001" s="1" t="s">
        <v>14</v>
      </c>
      <c r="I3001" s="1" t="s">
        <v>14</v>
      </c>
      <c r="J3001" s="1" t="s">
        <v>14</v>
      </c>
      <c r="K3001" s="1" t="s">
        <v>14</v>
      </c>
      <c r="L3001" s="1" t="s">
        <v>14</v>
      </c>
      <c r="M3001" s="1" t="s">
        <v>14</v>
      </c>
      <c r="N3001" s="1" t="s">
        <v>12</v>
      </c>
      <c r="O3001" s="1" t="s">
        <v>14</v>
      </c>
      <c r="P3001" s="1" t="s">
        <v>14</v>
      </c>
      <c r="Q3001" s="1"/>
    </row>
    <row r="3002" spans="1:17" x14ac:dyDescent="0.25">
      <c r="A3002" s="1" t="s">
        <v>260</v>
      </c>
      <c r="B3002" s="1" t="s">
        <v>4092</v>
      </c>
      <c r="C3002" s="1" t="s">
        <v>146</v>
      </c>
      <c r="D3002" s="1" t="s">
        <v>1953</v>
      </c>
      <c r="E3002" s="1" t="s">
        <v>585</v>
      </c>
      <c r="F3002" s="1" t="s">
        <v>4093</v>
      </c>
      <c r="G3002" s="1" t="s">
        <v>27</v>
      </c>
      <c r="H3002" s="1" t="s">
        <v>14</v>
      </c>
      <c r="I3002" s="1" t="s">
        <v>14</v>
      </c>
      <c r="J3002" s="1" t="s">
        <v>14</v>
      </c>
      <c r="K3002" s="1" t="s">
        <v>14</v>
      </c>
      <c r="L3002" s="1" t="s">
        <v>14</v>
      </c>
      <c r="M3002" s="1" t="s">
        <v>14</v>
      </c>
      <c r="N3002" s="1" t="s">
        <v>14</v>
      </c>
      <c r="O3002" s="1" t="s">
        <v>14</v>
      </c>
      <c r="P3002" s="1" t="s">
        <v>14</v>
      </c>
      <c r="Q3002" s="1"/>
    </row>
    <row r="3003" spans="1:17" x14ac:dyDescent="0.25">
      <c r="A3003" s="1" t="s">
        <v>260</v>
      </c>
      <c r="B3003" s="1" t="s">
        <v>4094</v>
      </c>
      <c r="C3003" s="1" t="s">
        <v>149</v>
      </c>
      <c r="D3003" s="1" t="s">
        <v>18</v>
      </c>
      <c r="E3003" s="1" t="s">
        <v>497</v>
      </c>
      <c r="F3003" s="1" t="s">
        <v>3944</v>
      </c>
      <c r="G3003" s="1" t="s">
        <v>14</v>
      </c>
      <c r="H3003" s="1" t="s">
        <v>14</v>
      </c>
      <c r="I3003" s="1" t="s">
        <v>14</v>
      </c>
      <c r="J3003" s="1" t="s">
        <v>14</v>
      </c>
      <c r="K3003" s="1" t="s">
        <v>14</v>
      </c>
      <c r="L3003" s="1" t="s">
        <v>14</v>
      </c>
      <c r="M3003" s="1" t="s">
        <v>14</v>
      </c>
      <c r="N3003" s="1" t="s">
        <v>12</v>
      </c>
      <c r="O3003" s="1" t="s">
        <v>14</v>
      </c>
      <c r="P3003" s="1" t="s">
        <v>14</v>
      </c>
      <c r="Q3003" s="1"/>
    </row>
    <row r="3004" spans="1:17" x14ac:dyDescent="0.25">
      <c r="A3004" s="1" t="s">
        <v>260</v>
      </c>
      <c r="B3004" s="1" t="s">
        <v>4094</v>
      </c>
      <c r="C3004" s="1" t="s">
        <v>149</v>
      </c>
      <c r="D3004" s="1" t="s">
        <v>1953</v>
      </c>
      <c r="E3004" s="1" t="s">
        <v>585</v>
      </c>
      <c r="F3004" s="1" t="s">
        <v>4095</v>
      </c>
      <c r="G3004" s="1" t="s">
        <v>27</v>
      </c>
      <c r="H3004" s="1" t="s">
        <v>14</v>
      </c>
      <c r="I3004" s="1" t="s">
        <v>14</v>
      </c>
      <c r="J3004" s="1" t="s">
        <v>14</v>
      </c>
      <c r="K3004" s="1" t="s">
        <v>14</v>
      </c>
      <c r="L3004" s="1" t="s">
        <v>14</v>
      </c>
      <c r="M3004" s="1" t="s">
        <v>14</v>
      </c>
      <c r="N3004" s="1" t="s">
        <v>14</v>
      </c>
      <c r="O3004" s="1" t="s">
        <v>14</v>
      </c>
      <c r="P3004" s="1" t="s">
        <v>14</v>
      </c>
      <c r="Q3004" s="1"/>
    </row>
    <row r="3005" spans="1:17" x14ac:dyDescent="0.25">
      <c r="A3005" s="1" t="s">
        <v>260</v>
      </c>
      <c r="B3005" s="1" t="s">
        <v>4096</v>
      </c>
      <c r="C3005" s="1" t="s">
        <v>152</v>
      </c>
      <c r="D3005" s="1" t="s">
        <v>18</v>
      </c>
      <c r="E3005" s="1" t="s">
        <v>497</v>
      </c>
      <c r="F3005" s="1" t="s">
        <v>3951</v>
      </c>
      <c r="G3005" s="1" t="s">
        <v>14</v>
      </c>
      <c r="H3005" s="1" t="s">
        <v>14</v>
      </c>
      <c r="I3005" s="1" t="s">
        <v>14</v>
      </c>
      <c r="J3005" s="1" t="s">
        <v>14</v>
      </c>
      <c r="K3005" s="1" t="s">
        <v>14</v>
      </c>
      <c r="L3005" s="1" t="s">
        <v>14</v>
      </c>
      <c r="M3005" s="1" t="s">
        <v>14</v>
      </c>
      <c r="N3005" s="1" t="s">
        <v>12</v>
      </c>
      <c r="O3005" s="1" t="s">
        <v>14</v>
      </c>
      <c r="P3005" s="1" t="s">
        <v>14</v>
      </c>
      <c r="Q3005" s="1"/>
    </row>
    <row r="3006" spans="1:17" x14ac:dyDescent="0.25">
      <c r="A3006" s="1" t="s">
        <v>260</v>
      </c>
      <c r="B3006" s="1" t="s">
        <v>4096</v>
      </c>
      <c r="C3006" s="1" t="s">
        <v>152</v>
      </c>
      <c r="D3006" s="1" t="s">
        <v>1953</v>
      </c>
      <c r="E3006" s="1" t="s">
        <v>585</v>
      </c>
      <c r="F3006" s="1" t="s">
        <v>4097</v>
      </c>
      <c r="G3006" s="1" t="s">
        <v>27</v>
      </c>
      <c r="H3006" s="1" t="s">
        <v>14</v>
      </c>
      <c r="I3006" s="1" t="s">
        <v>14</v>
      </c>
      <c r="J3006" s="1" t="s">
        <v>14</v>
      </c>
      <c r="K3006" s="1" t="s">
        <v>14</v>
      </c>
      <c r="L3006" s="1" t="s">
        <v>14</v>
      </c>
      <c r="M3006" s="1" t="s">
        <v>14</v>
      </c>
      <c r="N3006" s="1" t="s">
        <v>14</v>
      </c>
      <c r="O3006" s="1" t="s">
        <v>14</v>
      </c>
      <c r="P3006" s="1" t="s">
        <v>14</v>
      </c>
      <c r="Q3006" s="1"/>
    </row>
    <row r="3007" spans="1:17" x14ac:dyDescent="0.25">
      <c r="A3007" s="1" t="s">
        <v>260</v>
      </c>
      <c r="B3007" s="1" t="s">
        <v>4098</v>
      </c>
      <c r="C3007" s="1" t="s">
        <v>155</v>
      </c>
      <c r="D3007" s="1" t="s">
        <v>12</v>
      </c>
      <c r="E3007" s="1" t="s">
        <v>502</v>
      </c>
      <c r="F3007" s="1" t="s">
        <v>14</v>
      </c>
      <c r="G3007" s="1" t="s">
        <v>14</v>
      </c>
      <c r="H3007" s="1" t="s">
        <v>14</v>
      </c>
      <c r="I3007" s="1" t="s">
        <v>14</v>
      </c>
      <c r="J3007" s="1" t="s">
        <v>14</v>
      </c>
      <c r="K3007" s="1" t="s">
        <v>14</v>
      </c>
      <c r="L3007" s="1" t="s">
        <v>14</v>
      </c>
      <c r="M3007" s="1" t="s">
        <v>14</v>
      </c>
      <c r="N3007" s="1" t="s">
        <v>14</v>
      </c>
      <c r="O3007" s="1" t="s">
        <v>14</v>
      </c>
      <c r="P3007" s="1" t="s">
        <v>14</v>
      </c>
      <c r="Q3007" s="1"/>
    </row>
    <row r="3008" spans="1:17" x14ac:dyDescent="0.25">
      <c r="A3008" s="1" t="s">
        <v>260</v>
      </c>
      <c r="B3008" s="1" t="s">
        <v>4099</v>
      </c>
      <c r="C3008" s="1" t="s">
        <v>158</v>
      </c>
      <c r="D3008" s="1" t="s">
        <v>18</v>
      </c>
      <c r="E3008" s="1" t="s">
        <v>497</v>
      </c>
      <c r="F3008" s="1" t="s">
        <v>4073</v>
      </c>
      <c r="G3008" s="1" t="s">
        <v>14</v>
      </c>
      <c r="H3008" s="1" t="s">
        <v>494</v>
      </c>
      <c r="I3008" s="1" t="s">
        <v>508</v>
      </c>
      <c r="J3008" s="1" t="s">
        <v>14</v>
      </c>
      <c r="K3008" s="1" t="s">
        <v>14</v>
      </c>
      <c r="L3008" s="1" t="s">
        <v>14</v>
      </c>
      <c r="M3008" s="1" t="s">
        <v>509</v>
      </c>
      <c r="N3008" s="1" t="s">
        <v>12</v>
      </c>
      <c r="O3008" s="1" t="s">
        <v>14</v>
      </c>
      <c r="P3008" s="1" t="s">
        <v>14</v>
      </c>
      <c r="Q3008" s="1"/>
    </row>
    <row r="3009" spans="1:17" x14ac:dyDescent="0.25">
      <c r="A3009" s="1" t="s">
        <v>260</v>
      </c>
      <c r="B3009" s="1" t="s">
        <v>4099</v>
      </c>
      <c r="C3009" s="1" t="s">
        <v>158</v>
      </c>
      <c r="D3009" s="1" t="s">
        <v>1953</v>
      </c>
      <c r="E3009" s="1" t="s">
        <v>585</v>
      </c>
      <c r="F3009" s="1" t="s">
        <v>4100</v>
      </c>
      <c r="G3009" s="1" t="s">
        <v>27</v>
      </c>
      <c r="H3009" s="1" t="s">
        <v>494</v>
      </c>
      <c r="I3009" s="1" t="s">
        <v>508</v>
      </c>
      <c r="J3009" s="1" t="s">
        <v>14</v>
      </c>
      <c r="K3009" s="1" t="s">
        <v>14</v>
      </c>
      <c r="L3009" s="1" t="s">
        <v>2207</v>
      </c>
      <c r="M3009" s="1" t="s">
        <v>14</v>
      </c>
      <c r="N3009" s="1" t="s">
        <v>14</v>
      </c>
      <c r="O3009" s="1" t="s">
        <v>14</v>
      </c>
      <c r="P3009" s="1" t="s">
        <v>14</v>
      </c>
      <c r="Q3009" s="1"/>
    </row>
    <row r="3010" spans="1:17" x14ac:dyDescent="0.25">
      <c r="A3010" s="1" t="s">
        <v>260</v>
      </c>
      <c r="B3010" s="1" t="s">
        <v>4101</v>
      </c>
      <c r="C3010" s="1" t="s">
        <v>161</v>
      </c>
      <c r="D3010" s="1" t="s">
        <v>12</v>
      </c>
      <c r="E3010" s="1" t="s">
        <v>502</v>
      </c>
      <c r="F3010" s="1" t="s">
        <v>14</v>
      </c>
      <c r="G3010" s="1" t="s">
        <v>14</v>
      </c>
      <c r="H3010" s="1" t="s">
        <v>14</v>
      </c>
      <c r="I3010" s="1" t="s">
        <v>14</v>
      </c>
      <c r="J3010" s="1" t="s">
        <v>14</v>
      </c>
      <c r="K3010" s="1" t="s">
        <v>14</v>
      </c>
      <c r="L3010" s="1" t="s">
        <v>14</v>
      </c>
      <c r="M3010" s="1" t="s">
        <v>14</v>
      </c>
      <c r="N3010" s="1" t="s">
        <v>14</v>
      </c>
      <c r="O3010" s="1" t="s">
        <v>14</v>
      </c>
      <c r="P3010" s="1" t="s">
        <v>14</v>
      </c>
      <c r="Q3010" s="1"/>
    </row>
    <row r="3011" spans="1:17" x14ac:dyDescent="0.25">
      <c r="A3011" s="1" t="s">
        <v>260</v>
      </c>
      <c r="B3011" s="1" t="s">
        <v>4102</v>
      </c>
      <c r="C3011" s="1" t="s">
        <v>163</v>
      </c>
      <c r="D3011" s="1" t="s">
        <v>18</v>
      </c>
      <c r="E3011" s="1" t="s">
        <v>497</v>
      </c>
      <c r="F3011" s="1" t="s">
        <v>4103</v>
      </c>
      <c r="G3011" s="1" t="s">
        <v>14</v>
      </c>
      <c r="H3011" s="1" t="s">
        <v>14</v>
      </c>
      <c r="I3011" s="1" t="s">
        <v>14</v>
      </c>
      <c r="J3011" s="1" t="s">
        <v>14</v>
      </c>
      <c r="K3011" s="1" t="s">
        <v>14</v>
      </c>
      <c r="L3011" s="1" t="s">
        <v>14</v>
      </c>
      <c r="M3011" s="1" t="s">
        <v>14</v>
      </c>
      <c r="N3011" s="1" t="s">
        <v>12</v>
      </c>
      <c r="O3011" s="1" t="s">
        <v>14</v>
      </c>
      <c r="P3011" s="1" t="s">
        <v>14</v>
      </c>
      <c r="Q3011" s="1"/>
    </row>
    <row r="3012" spans="1:17" x14ac:dyDescent="0.25">
      <c r="A3012" s="1" t="s">
        <v>260</v>
      </c>
      <c r="B3012" s="1" t="s">
        <v>4102</v>
      </c>
      <c r="C3012" s="1" t="s">
        <v>163</v>
      </c>
      <c r="D3012" s="1" t="s">
        <v>1953</v>
      </c>
      <c r="E3012" s="1" t="s">
        <v>585</v>
      </c>
      <c r="F3012" s="1" t="s">
        <v>4104</v>
      </c>
      <c r="G3012" s="1" t="s">
        <v>27</v>
      </c>
      <c r="H3012" s="1" t="s">
        <v>14</v>
      </c>
      <c r="I3012" s="1" t="s">
        <v>14</v>
      </c>
      <c r="J3012" s="1" t="s">
        <v>14</v>
      </c>
      <c r="K3012" s="1" t="s">
        <v>14</v>
      </c>
      <c r="L3012" s="1" t="s">
        <v>14</v>
      </c>
      <c r="M3012" s="1" t="s">
        <v>14</v>
      </c>
      <c r="N3012" s="1" t="s">
        <v>14</v>
      </c>
      <c r="O3012" s="1" t="s">
        <v>14</v>
      </c>
      <c r="P3012" s="1" t="s">
        <v>14</v>
      </c>
      <c r="Q3012" s="1"/>
    </row>
    <row r="3013" spans="1:17" x14ac:dyDescent="0.25">
      <c r="A3013" s="1" t="s">
        <v>260</v>
      </c>
      <c r="B3013" s="1" t="s">
        <v>4105</v>
      </c>
      <c r="C3013" s="1" t="s">
        <v>165</v>
      </c>
      <c r="D3013" s="1" t="s">
        <v>18</v>
      </c>
      <c r="E3013" s="1" t="s">
        <v>497</v>
      </c>
      <c r="F3013" s="1" t="s">
        <v>4106</v>
      </c>
      <c r="G3013" s="1" t="s">
        <v>14</v>
      </c>
      <c r="H3013" s="1" t="s">
        <v>499</v>
      </c>
      <c r="I3013" s="1" t="s">
        <v>14</v>
      </c>
      <c r="J3013" s="1" t="s">
        <v>500</v>
      </c>
      <c r="K3013" s="1" t="s">
        <v>14</v>
      </c>
      <c r="L3013" s="1" t="s">
        <v>14</v>
      </c>
      <c r="M3013" s="1" t="s">
        <v>14</v>
      </c>
      <c r="N3013" s="1" t="s">
        <v>12</v>
      </c>
      <c r="O3013" s="1" t="s">
        <v>14</v>
      </c>
      <c r="P3013" s="1" t="s">
        <v>14</v>
      </c>
      <c r="Q3013" s="1"/>
    </row>
    <row r="3014" spans="1:17" x14ac:dyDescent="0.25">
      <c r="A3014" s="1" t="s">
        <v>260</v>
      </c>
      <c r="B3014" s="1" t="s">
        <v>4105</v>
      </c>
      <c r="C3014" s="1" t="s">
        <v>165</v>
      </c>
      <c r="D3014" s="1" t="s">
        <v>1953</v>
      </c>
      <c r="E3014" s="1" t="s">
        <v>585</v>
      </c>
      <c r="F3014" s="1" t="s">
        <v>4107</v>
      </c>
      <c r="G3014" s="1" t="s">
        <v>27</v>
      </c>
      <c r="H3014" s="1" t="s">
        <v>499</v>
      </c>
      <c r="I3014" s="1" t="s">
        <v>14</v>
      </c>
      <c r="J3014" s="1" t="s">
        <v>500</v>
      </c>
      <c r="K3014" s="1" t="s">
        <v>14</v>
      </c>
      <c r="L3014" s="1" t="s">
        <v>14</v>
      </c>
      <c r="M3014" s="1" t="s">
        <v>14</v>
      </c>
      <c r="N3014" s="1" t="s">
        <v>14</v>
      </c>
      <c r="O3014" s="1" t="s">
        <v>14</v>
      </c>
      <c r="P3014" s="1" t="s">
        <v>14</v>
      </c>
      <c r="Q3014" s="1"/>
    </row>
    <row r="3016" spans="1:17" x14ac:dyDescent="0.25">
      <c r="A3016" s="2" t="s">
        <v>4108</v>
      </c>
    </row>
    <row r="3017" spans="1:17" x14ac:dyDescent="0.25">
      <c r="A3017" s="1" t="s">
        <v>4109</v>
      </c>
      <c r="B3017" s="1" t="s">
        <v>235</v>
      </c>
      <c r="C3017" s="1" t="s">
        <v>479</v>
      </c>
      <c r="D3017" s="1" t="s">
        <v>4110</v>
      </c>
      <c r="E3017" s="1" t="s">
        <v>4111</v>
      </c>
      <c r="F3017" s="1" t="s">
        <v>197</v>
      </c>
    </row>
    <row r="3018" spans="1:17" x14ac:dyDescent="0.25">
      <c r="A3018" s="1" t="s">
        <v>4112</v>
      </c>
      <c r="B3018" s="1" t="s">
        <v>232</v>
      </c>
      <c r="C3018" s="1" t="s">
        <v>14</v>
      </c>
      <c r="D3018" s="1" t="s">
        <v>4113</v>
      </c>
      <c r="E3018" s="1" t="s">
        <v>4114</v>
      </c>
      <c r="F3018" s="1" t="s">
        <v>4115</v>
      </c>
    </row>
    <row r="3019" spans="1:17" x14ac:dyDescent="0.25">
      <c r="A3019" s="1" t="s">
        <v>4116</v>
      </c>
      <c r="B3019" s="1" t="s">
        <v>311</v>
      </c>
      <c r="C3019" s="1" t="s">
        <v>14</v>
      </c>
      <c r="D3019" s="1" t="s">
        <v>4117</v>
      </c>
      <c r="E3019" s="1" t="s">
        <v>4114</v>
      </c>
      <c r="F3019" s="1" t="s">
        <v>4118</v>
      </c>
    </row>
    <row r="3020" spans="1:17" x14ac:dyDescent="0.25">
      <c r="A3020" s="1" t="s">
        <v>4119</v>
      </c>
      <c r="B3020" s="1" t="s">
        <v>311</v>
      </c>
      <c r="C3020" s="1" t="s">
        <v>14</v>
      </c>
      <c r="D3020" s="1" t="s">
        <v>4120</v>
      </c>
      <c r="E3020" s="1" t="s">
        <v>4114</v>
      </c>
      <c r="F3020" s="1" t="s">
        <v>4121</v>
      </c>
    </row>
    <row r="3021" spans="1:17" x14ac:dyDescent="0.25">
      <c r="A3021" s="1" t="s">
        <v>4122</v>
      </c>
      <c r="B3021" s="1" t="s">
        <v>311</v>
      </c>
      <c r="C3021" s="1" t="s">
        <v>14</v>
      </c>
      <c r="D3021" s="1" t="s">
        <v>4123</v>
      </c>
      <c r="E3021" s="1" t="s">
        <v>4114</v>
      </c>
      <c r="F3021" s="1" t="s">
        <v>4124</v>
      </c>
    </row>
    <row r="3022" spans="1:17" x14ac:dyDescent="0.25">
      <c r="A3022" s="1" t="s">
        <v>4125</v>
      </c>
      <c r="B3022" s="1" t="s">
        <v>311</v>
      </c>
      <c r="C3022" s="1" t="s">
        <v>14</v>
      </c>
      <c r="D3022" s="1" t="s">
        <v>4126</v>
      </c>
      <c r="E3022" s="1" t="s">
        <v>4114</v>
      </c>
      <c r="F3022" s="1" t="s">
        <v>4127</v>
      </c>
    </row>
    <row r="3023" spans="1:17" x14ac:dyDescent="0.25">
      <c r="A3023" s="1" t="s">
        <v>4128</v>
      </c>
      <c r="B3023" s="1" t="s">
        <v>311</v>
      </c>
      <c r="C3023" s="1" t="s">
        <v>14</v>
      </c>
      <c r="D3023" s="1" t="s">
        <v>4129</v>
      </c>
      <c r="E3023" s="1" t="s">
        <v>4114</v>
      </c>
      <c r="F3023" s="1" t="s">
        <v>4130</v>
      </c>
    </row>
    <row r="3024" spans="1:17" x14ac:dyDescent="0.25">
      <c r="A3024" s="1" t="s">
        <v>4131</v>
      </c>
      <c r="B3024" s="1" t="s">
        <v>311</v>
      </c>
      <c r="C3024" s="1" t="s">
        <v>14</v>
      </c>
      <c r="D3024" s="1" t="s">
        <v>4132</v>
      </c>
      <c r="E3024" s="1" t="s">
        <v>4114</v>
      </c>
      <c r="F3024" s="1" t="s">
        <v>4133</v>
      </c>
    </row>
    <row r="3025" spans="1:6" x14ac:dyDescent="0.25">
      <c r="A3025" s="1" t="s">
        <v>4134</v>
      </c>
      <c r="B3025" s="1" t="s">
        <v>311</v>
      </c>
      <c r="C3025" s="1" t="s">
        <v>14</v>
      </c>
      <c r="D3025" s="1" t="s">
        <v>4135</v>
      </c>
      <c r="E3025" s="1" t="s">
        <v>4114</v>
      </c>
      <c r="F3025" s="1" t="s">
        <v>4136</v>
      </c>
    </row>
    <row r="3026" spans="1:6" x14ac:dyDescent="0.25">
      <c r="A3026" s="1" t="s">
        <v>4137</v>
      </c>
      <c r="B3026" s="1" t="s">
        <v>311</v>
      </c>
      <c r="C3026" s="1" t="s">
        <v>14</v>
      </c>
      <c r="D3026" s="1" t="s">
        <v>4138</v>
      </c>
      <c r="E3026" s="1" t="s">
        <v>4114</v>
      </c>
      <c r="F3026" s="1" t="s">
        <v>4139</v>
      </c>
    </row>
    <row r="3027" spans="1:6" x14ac:dyDescent="0.25">
      <c r="A3027" s="1" t="s">
        <v>4140</v>
      </c>
      <c r="B3027" s="1" t="s">
        <v>311</v>
      </c>
      <c r="C3027" s="1" t="s">
        <v>14</v>
      </c>
      <c r="D3027" s="1" t="s">
        <v>4141</v>
      </c>
      <c r="E3027" s="1" t="s">
        <v>4114</v>
      </c>
      <c r="F3027" s="1" t="s">
        <v>4142</v>
      </c>
    </row>
    <row r="3028" spans="1:6" x14ac:dyDescent="0.25">
      <c r="A3028" s="1" t="s">
        <v>4143</v>
      </c>
      <c r="B3028" s="1" t="s">
        <v>311</v>
      </c>
      <c r="C3028" s="1" t="s">
        <v>14</v>
      </c>
      <c r="D3028" s="1" t="s">
        <v>4144</v>
      </c>
      <c r="E3028" s="1" t="s">
        <v>4114</v>
      </c>
      <c r="F3028" s="1" t="s">
        <v>4145</v>
      </c>
    </row>
    <row r="3029" spans="1:6" x14ac:dyDescent="0.25">
      <c r="A3029" s="1" t="s">
        <v>4146</v>
      </c>
      <c r="B3029" s="1" t="s">
        <v>319</v>
      </c>
      <c r="C3029" s="1" t="s">
        <v>4147</v>
      </c>
      <c r="D3029" s="1" t="s">
        <v>14</v>
      </c>
      <c r="E3029" s="1" t="s">
        <v>4148</v>
      </c>
      <c r="F3029" s="1" t="s">
        <v>4149</v>
      </c>
    </row>
    <row r="3030" spans="1:6" x14ac:dyDescent="0.25">
      <c r="A3030" s="1" t="s">
        <v>4150</v>
      </c>
      <c r="B3030" s="1" t="s">
        <v>319</v>
      </c>
      <c r="C3030" s="1" t="s">
        <v>4151</v>
      </c>
      <c r="D3030" s="1" t="s">
        <v>14</v>
      </c>
      <c r="E3030" s="1" t="s">
        <v>4148</v>
      </c>
      <c r="F3030" s="1" t="s">
        <v>4152</v>
      </c>
    </row>
    <row r="3031" spans="1:6" x14ac:dyDescent="0.25">
      <c r="A3031" s="1" t="s">
        <v>4153</v>
      </c>
      <c r="B3031" s="1" t="s">
        <v>319</v>
      </c>
      <c r="C3031" s="1" t="s">
        <v>4154</v>
      </c>
      <c r="D3031" s="1" t="s">
        <v>14</v>
      </c>
      <c r="E3031" s="1" t="s">
        <v>4148</v>
      </c>
      <c r="F3031" s="1" t="s">
        <v>4155</v>
      </c>
    </row>
    <row r="3032" spans="1:6" x14ac:dyDescent="0.25">
      <c r="A3032" s="1" t="s">
        <v>4156</v>
      </c>
      <c r="B3032" s="1" t="s">
        <v>319</v>
      </c>
      <c r="C3032" s="1" t="s">
        <v>4157</v>
      </c>
      <c r="D3032" s="1" t="s">
        <v>14</v>
      </c>
      <c r="E3032" s="1" t="s">
        <v>4148</v>
      </c>
      <c r="F3032" s="1" t="s">
        <v>4158</v>
      </c>
    </row>
    <row r="3033" spans="1:6" x14ac:dyDescent="0.25">
      <c r="A3033" s="1" t="s">
        <v>4159</v>
      </c>
      <c r="B3033" s="1" t="s">
        <v>319</v>
      </c>
      <c r="C3033" s="1" t="s">
        <v>4160</v>
      </c>
      <c r="D3033" s="1" t="s">
        <v>14</v>
      </c>
      <c r="E3033" s="1" t="s">
        <v>4148</v>
      </c>
      <c r="F3033" s="1" t="s">
        <v>4161</v>
      </c>
    </row>
    <row r="3034" spans="1:6" x14ac:dyDescent="0.25">
      <c r="A3034" s="1" t="s">
        <v>4162</v>
      </c>
      <c r="B3034" s="1" t="s">
        <v>319</v>
      </c>
      <c r="C3034" s="1" t="s">
        <v>4163</v>
      </c>
      <c r="D3034" s="1" t="s">
        <v>14</v>
      </c>
      <c r="E3034" s="1" t="s">
        <v>4148</v>
      </c>
      <c r="F3034" s="1" t="s">
        <v>4164</v>
      </c>
    </row>
    <row r="3035" spans="1:6" x14ac:dyDescent="0.25">
      <c r="A3035" s="1" t="s">
        <v>4165</v>
      </c>
      <c r="B3035" s="1" t="s">
        <v>319</v>
      </c>
      <c r="C3035" s="1" t="s">
        <v>4166</v>
      </c>
      <c r="D3035" s="1" t="s">
        <v>14</v>
      </c>
      <c r="E3035" s="1" t="s">
        <v>4148</v>
      </c>
      <c r="F3035" s="1" t="s">
        <v>4167</v>
      </c>
    </row>
    <row r="3036" spans="1:6" x14ac:dyDescent="0.25">
      <c r="A3036" s="1" t="s">
        <v>4168</v>
      </c>
      <c r="B3036" s="1" t="s">
        <v>319</v>
      </c>
      <c r="C3036" s="1" t="s">
        <v>4169</v>
      </c>
      <c r="D3036" s="1" t="s">
        <v>14</v>
      </c>
      <c r="E3036" s="1" t="s">
        <v>4148</v>
      </c>
      <c r="F3036" s="1" t="s">
        <v>4170</v>
      </c>
    </row>
    <row r="3037" spans="1:6" x14ac:dyDescent="0.25">
      <c r="A3037" s="1" t="s">
        <v>4171</v>
      </c>
      <c r="B3037" s="1" t="s">
        <v>319</v>
      </c>
      <c r="C3037" s="1" t="s">
        <v>4172</v>
      </c>
      <c r="D3037" s="1" t="s">
        <v>14</v>
      </c>
      <c r="E3037" s="1" t="s">
        <v>4148</v>
      </c>
      <c r="F3037" s="1" t="s">
        <v>4173</v>
      </c>
    </row>
    <row r="3038" spans="1:6" x14ac:dyDescent="0.25">
      <c r="A3038" s="1" t="s">
        <v>4174</v>
      </c>
      <c r="B3038" s="1" t="s">
        <v>319</v>
      </c>
      <c r="C3038" s="1" t="s">
        <v>4175</v>
      </c>
      <c r="D3038" s="1" t="s">
        <v>14</v>
      </c>
      <c r="E3038" s="1" t="s">
        <v>4148</v>
      </c>
      <c r="F3038" s="1" t="s">
        <v>4176</v>
      </c>
    </row>
    <row r="3039" spans="1:6" x14ac:dyDescent="0.25">
      <c r="A3039" s="1" t="s">
        <v>4177</v>
      </c>
      <c r="B3039" s="1" t="s">
        <v>319</v>
      </c>
      <c r="C3039" s="1" t="s">
        <v>4178</v>
      </c>
      <c r="D3039" s="1" t="s">
        <v>14</v>
      </c>
      <c r="E3039" s="1" t="s">
        <v>4148</v>
      </c>
      <c r="F3039" s="1" t="s">
        <v>4179</v>
      </c>
    </row>
    <row r="3040" spans="1:6" x14ac:dyDescent="0.25">
      <c r="A3040" s="1" t="s">
        <v>4180</v>
      </c>
      <c r="B3040" s="1" t="s">
        <v>319</v>
      </c>
      <c r="C3040" s="1" t="s">
        <v>4181</v>
      </c>
      <c r="D3040" s="1" t="s">
        <v>14</v>
      </c>
      <c r="E3040" s="1" t="s">
        <v>4148</v>
      </c>
      <c r="F3040" s="1" t="s">
        <v>4182</v>
      </c>
    </row>
    <row r="3041" spans="1:6" x14ac:dyDescent="0.25">
      <c r="A3041" s="1" t="s">
        <v>4183</v>
      </c>
      <c r="B3041" s="1" t="s">
        <v>319</v>
      </c>
      <c r="C3041" s="1" t="s">
        <v>4184</v>
      </c>
      <c r="D3041" s="1" t="s">
        <v>14</v>
      </c>
      <c r="E3041" s="1" t="s">
        <v>4148</v>
      </c>
      <c r="F3041" s="1" t="s">
        <v>4185</v>
      </c>
    </row>
    <row r="3042" spans="1:6" x14ac:dyDescent="0.25">
      <c r="A3042" s="1" t="s">
        <v>4186</v>
      </c>
      <c r="B3042" s="1" t="s">
        <v>319</v>
      </c>
      <c r="C3042" s="1" t="s">
        <v>4187</v>
      </c>
      <c r="D3042" s="1" t="s">
        <v>14</v>
      </c>
      <c r="E3042" s="1" t="s">
        <v>4148</v>
      </c>
      <c r="F3042" s="1" t="s">
        <v>4188</v>
      </c>
    </row>
    <row r="3043" spans="1:6" x14ac:dyDescent="0.25">
      <c r="A3043" s="1" t="s">
        <v>4189</v>
      </c>
      <c r="B3043" s="1" t="s">
        <v>319</v>
      </c>
      <c r="C3043" s="1" t="s">
        <v>4190</v>
      </c>
      <c r="D3043" s="1" t="s">
        <v>14</v>
      </c>
      <c r="E3043" s="1" t="s">
        <v>4148</v>
      </c>
      <c r="F3043" s="1" t="s">
        <v>4191</v>
      </c>
    </row>
    <row r="3044" spans="1:6" x14ac:dyDescent="0.25">
      <c r="A3044" s="1" t="s">
        <v>4192</v>
      </c>
      <c r="B3044" s="1" t="s">
        <v>319</v>
      </c>
      <c r="C3044" s="1" t="s">
        <v>4193</v>
      </c>
      <c r="D3044" s="1" t="s">
        <v>14</v>
      </c>
      <c r="E3044" s="1" t="s">
        <v>4148</v>
      </c>
      <c r="F3044" s="1" t="s">
        <v>4194</v>
      </c>
    </row>
    <row r="3045" spans="1:6" x14ac:dyDescent="0.25">
      <c r="A3045" s="1" t="s">
        <v>4195</v>
      </c>
      <c r="B3045" s="1" t="s">
        <v>319</v>
      </c>
      <c r="C3045" s="1" t="s">
        <v>4196</v>
      </c>
      <c r="D3045" s="1" t="s">
        <v>14</v>
      </c>
      <c r="E3045" s="1" t="s">
        <v>4148</v>
      </c>
      <c r="F3045" s="1" t="s">
        <v>4197</v>
      </c>
    </row>
    <row r="3046" spans="1:6" x14ac:dyDescent="0.25">
      <c r="A3046" s="1" t="s">
        <v>4198</v>
      </c>
      <c r="B3046" s="1" t="s">
        <v>319</v>
      </c>
      <c r="C3046" s="1" t="s">
        <v>4199</v>
      </c>
      <c r="D3046" s="1" t="s">
        <v>14</v>
      </c>
      <c r="E3046" s="1" t="s">
        <v>4148</v>
      </c>
      <c r="F3046" s="1" t="s">
        <v>4200</v>
      </c>
    </row>
    <row r="3047" spans="1:6" x14ac:dyDescent="0.25">
      <c r="A3047" s="1" t="s">
        <v>4201</v>
      </c>
      <c r="B3047" s="1" t="s">
        <v>319</v>
      </c>
      <c r="C3047" s="1" t="s">
        <v>4202</v>
      </c>
      <c r="D3047" s="1" t="s">
        <v>14</v>
      </c>
      <c r="E3047" s="1" t="s">
        <v>4148</v>
      </c>
      <c r="F3047" s="1" t="s">
        <v>4203</v>
      </c>
    </row>
    <row r="3048" spans="1:6" x14ac:dyDescent="0.25">
      <c r="A3048" s="1" t="s">
        <v>4204</v>
      </c>
      <c r="B3048" s="1" t="s">
        <v>319</v>
      </c>
      <c r="C3048" s="1" t="s">
        <v>4205</v>
      </c>
      <c r="D3048" s="1" t="s">
        <v>14</v>
      </c>
      <c r="E3048" s="1" t="s">
        <v>4148</v>
      </c>
      <c r="F3048" s="1" t="s">
        <v>4206</v>
      </c>
    </row>
    <row r="3049" spans="1:6" x14ac:dyDescent="0.25">
      <c r="A3049" s="1" t="s">
        <v>4207</v>
      </c>
      <c r="B3049" s="1" t="s">
        <v>319</v>
      </c>
      <c r="C3049" s="1" t="s">
        <v>4208</v>
      </c>
      <c r="D3049" s="1" t="s">
        <v>14</v>
      </c>
      <c r="E3049" s="1" t="s">
        <v>4148</v>
      </c>
      <c r="F3049" s="1" t="s">
        <v>4209</v>
      </c>
    </row>
    <row r="3050" spans="1:6" x14ac:dyDescent="0.25">
      <c r="A3050" s="1" t="s">
        <v>4210</v>
      </c>
      <c r="B3050" s="1" t="s">
        <v>264</v>
      </c>
      <c r="C3050" s="1" t="s">
        <v>1951</v>
      </c>
      <c r="D3050" s="1" t="s">
        <v>14</v>
      </c>
      <c r="E3050" s="1" t="s">
        <v>4148</v>
      </c>
      <c r="F3050" s="1" t="s">
        <v>4211</v>
      </c>
    </row>
    <row r="3051" spans="1:6" x14ac:dyDescent="0.25">
      <c r="A3051" s="1" t="s">
        <v>4212</v>
      </c>
      <c r="B3051" s="1" t="s">
        <v>264</v>
      </c>
      <c r="C3051" s="1" t="s">
        <v>1955</v>
      </c>
      <c r="D3051" s="1" t="s">
        <v>14</v>
      </c>
      <c r="E3051" s="1" t="s">
        <v>4148</v>
      </c>
      <c r="F3051" s="1" t="s">
        <v>4213</v>
      </c>
    </row>
    <row r="3052" spans="1:6" x14ac:dyDescent="0.25">
      <c r="A3052" s="1" t="s">
        <v>4214</v>
      </c>
      <c r="B3052" s="1" t="s">
        <v>264</v>
      </c>
      <c r="C3052" s="1" t="s">
        <v>1968</v>
      </c>
      <c r="D3052" s="1" t="s">
        <v>14</v>
      </c>
      <c r="E3052" s="1" t="s">
        <v>4148</v>
      </c>
      <c r="F3052" s="1" t="s">
        <v>4215</v>
      </c>
    </row>
    <row r="3053" spans="1:6" x14ac:dyDescent="0.25">
      <c r="A3053" s="1" t="s">
        <v>4216</v>
      </c>
      <c r="B3053" s="1" t="s">
        <v>264</v>
      </c>
      <c r="C3053" s="1" t="s">
        <v>1980</v>
      </c>
      <c r="D3053" s="1" t="s">
        <v>14</v>
      </c>
      <c r="E3053" s="1" t="s">
        <v>4148</v>
      </c>
      <c r="F3053" s="1" t="s">
        <v>4217</v>
      </c>
    </row>
    <row r="3054" spans="1:6" x14ac:dyDescent="0.25">
      <c r="A3054" s="1" t="s">
        <v>4218</v>
      </c>
      <c r="B3054" s="1" t="s">
        <v>264</v>
      </c>
      <c r="C3054" s="1" t="s">
        <v>1992</v>
      </c>
      <c r="D3054" s="1" t="s">
        <v>14</v>
      </c>
      <c r="E3054" s="1" t="s">
        <v>4148</v>
      </c>
      <c r="F3054" s="1" t="s">
        <v>4219</v>
      </c>
    </row>
    <row r="3055" spans="1:6" x14ac:dyDescent="0.25">
      <c r="A3055" s="1" t="s">
        <v>4220</v>
      </c>
      <c r="B3055" s="1" t="s">
        <v>264</v>
      </c>
      <c r="C3055" s="1" t="s">
        <v>1995</v>
      </c>
      <c r="D3055" s="1" t="s">
        <v>14</v>
      </c>
      <c r="E3055" s="1" t="s">
        <v>4148</v>
      </c>
      <c r="F3055" s="1" t="s">
        <v>4221</v>
      </c>
    </row>
    <row r="3056" spans="1:6" x14ac:dyDescent="0.25">
      <c r="A3056" s="1" t="s">
        <v>4222</v>
      </c>
      <c r="B3056" s="1" t="s">
        <v>264</v>
      </c>
      <c r="C3056" s="1" t="s">
        <v>2001</v>
      </c>
      <c r="D3056" s="1" t="s">
        <v>14</v>
      </c>
      <c r="E3056" s="1" t="s">
        <v>4148</v>
      </c>
      <c r="F3056" s="1" t="s">
        <v>4223</v>
      </c>
    </row>
    <row r="3057" spans="1:6" x14ac:dyDescent="0.25">
      <c r="A3057" s="1" t="s">
        <v>4224</v>
      </c>
      <c r="B3057" s="1" t="s">
        <v>264</v>
      </c>
      <c r="C3057" s="1" t="s">
        <v>2004</v>
      </c>
      <c r="D3057" s="1" t="s">
        <v>14</v>
      </c>
      <c r="E3057" s="1" t="s">
        <v>4148</v>
      </c>
      <c r="F3057" s="1" t="s">
        <v>4225</v>
      </c>
    </row>
    <row r="3058" spans="1:6" x14ac:dyDescent="0.25">
      <c r="A3058" s="1" t="s">
        <v>4226</v>
      </c>
      <c r="B3058" s="1" t="s">
        <v>264</v>
      </c>
      <c r="C3058" s="1" t="s">
        <v>2031</v>
      </c>
      <c r="D3058" s="1" t="s">
        <v>14</v>
      </c>
      <c r="E3058" s="1" t="s">
        <v>4148</v>
      </c>
      <c r="F3058" s="1" t="s">
        <v>4227</v>
      </c>
    </row>
    <row r="3059" spans="1:6" x14ac:dyDescent="0.25">
      <c r="A3059" s="1" t="s">
        <v>4228</v>
      </c>
      <c r="B3059" s="1" t="s">
        <v>264</v>
      </c>
      <c r="C3059" s="1" t="s">
        <v>2061</v>
      </c>
      <c r="D3059" s="1" t="s">
        <v>14</v>
      </c>
      <c r="E3059" s="1" t="s">
        <v>4148</v>
      </c>
      <c r="F3059" s="1" t="s">
        <v>4229</v>
      </c>
    </row>
    <row r="3060" spans="1:6" x14ac:dyDescent="0.25">
      <c r="A3060" s="1" t="s">
        <v>4230</v>
      </c>
      <c r="B3060" s="1" t="s">
        <v>264</v>
      </c>
      <c r="C3060" s="1" t="s">
        <v>2064</v>
      </c>
      <c r="D3060" s="1" t="s">
        <v>14</v>
      </c>
      <c r="E3060" s="1" t="s">
        <v>4148</v>
      </c>
      <c r="F3060" s="1" t="s">
        <v>4231</v>
      </c>
    </row>
    <row r="3061" spans="1:6" x14ac:dyDescent="0.25">
      <c r="A3061" s="1" t="s">
        <v>4232</v>
      </c>
      <c r="B3061" s="1" t="s">
        <v>264</v>
      </c>
      <c r="C3061" s="1" t="s">
        <v>2055</v>
      </c>
      <c r="D3061" s="1" t="s">
        <v>14</v>
      </c>
      <c r="E3061" s="1" t="s">
        <v>4148</v>
      </c>
      <c r="F3061" s="1" t="s">
        <v>4233</v>
      </c>
    </row>
    <row r="3062" spans="1:6" x14ac:dyDescent="0.25">
      <c r="A3062" s="1" t="s">
        <v>4234</v>
      </c>
      <c r="B3062" s="1" t="s">
        <v>264</v>
      </c>
      <c r="C3062" s="1" t="s">
        <v>2052</v>
      </c>
      <c r="D3062" s="1" t="s">
        <v>14</v>
      </c>
      <c r="E3062" s="1" t="s">
        <v>4148</v>
      </c>
      <c r="F3062" s="1" t="s">
        <v>4235</v>
      </c>
    </row>
    <row r="3063" spans="1:6" x14ac:dyDescent="0.25">
      <c r="A3063" s="1" t="s">
        <v>4236</v>
      </c>
      <c r="B3063" s="1" t="s">
        <v>264</v>
      </c>
      <c r="C3063" s="1" t="s">
        <v>2058</v>
      </c>
      <c r="D3063" s="1" t="s">
        <v>14</v>
      </c>
      <c r="E3063" s="1" t="s">
        <v>4148</v>
      </c>
      <c r="F3063" s="1" t="s">
        <v>4237</v>
      </c>
    </row>
    <row r="3064" spans="1:6" x14ac:dyDescent="0.25">
      <c r="A3064" s="1" t="s">
        <v>4238</v>
      </c>
      <c r="B3064" s="1" t="s">
        <v>264</v>
      </c>
      <c r="C3064" s="1" t="s">
        <v>2034</v>
      </c>
      <c r="D3064" s="1" t="s">
        <v>14</v>
      </c>
      <c r="E3064" s="1" t="s">
        <v>4148</v>
      </c>
      <c r="F3064" s="1" t="s">
        <v>4239</v>
      </c>
    </row>
    <row r="3065" spans="1:6" x14ac:dyDescent="0.25">
      <c r="A3065" s="1" t="s">
        <v>4240</v>
      </c>
      <c r="B3065" s="1" t="s">
        <v>264</v>
      </c>
      <c r="C3065" s="1" t="s">
        <v>2043</v>
      </c>
      <c r="D3065" s="1" t="s">
        <v>14</v>
      </c>
      <c r="E3065" s="1" t="s">
        <v>4148</v>
      </c>
      <c r="F3065" s="1" t="s">
        <v>4241</v>
      </c>
    </row>
    <row r="3066" spans="1:6" x14ac:dyDescent="0.25">
      <c r="A3066" s="1" t="s">
        <v>4242</v>
      </c>
      <c r="B3066" s="1" t="s">
        <v>276</v>
      </c>
      <c r="C3066" s="1" t="s">
        <v>14</v>
      </c>
      <c r="D3066" s="1" t="s">
        <v>4243</v>
      </c>
      <c r="E3066" s="1" t="s">
        <v>4114</v>
      </c>
      <c r="F3066" s="1" t="s">
        <v>4244</v>
      </c>
    </row>
    <row r="3067" spans="1:6" x14ac:dyDescent="0.25">
      <c r="A3067" s="1" t="s">
        <v>4245</v>
      </c>
      <c r="B3067" s="1" t="s">
        <v>276</v>
      </c>
      <c r="C3067" s="1" t="s">
        <v>14</v>
      </c>
      <c r="D3067" s="1" t="s">
        <v>4246</v>
      </c>
      <c r="E3067" s="1" t="s">
        <v>4114</v>
      </c>
      <c r="F3067" s="1" t="s">
        <v>4247</v>
      </c>
    </row>
    <row r="3068" spans="1:6" x14ac:dyDescent="0.25">
      <c r="A3068" s="1" t="s">
        <v>4248</v>
      </c>
      <c r="B3068" s="1" t="s">
        <v>276</v>
      </c>
      <c r="C3068" s="1" t="s">
        <v>2178</v>
      </c>
      <c r="D3068" s="1" t="s">
        <v>14</v>
      </c>
      <c r="E3068" s="1" t="s">
        <v>4148</v>
      </c>
      <c r="F3068" s="1" t="s">
        <v>4249</v>
      </c>
    </row>
    <row r="3069" spans="1:6" x14ac:dyDescent="0.25">
      <c r="A3069" s="1" t="s">
        <v>4250</v>
      </c>
      <c r="B3069" s="1" t="s">
        <v>276</v>
      </c>
      <c r="C3069" s="1" t="s">
        <v>2182</v>
      </c>
      <c r="D3069" s="1" t="s">
        <v>14</v>
      </c>
      <c r="E3069" s="1" t="s">
        <v>4148</v>
      </c>
      <c r="F3069" s="1" t="s">
        <v>4251</v>
      </c>
    </row>
    <row r="3070" spans="1:6" x14ac:dyDescent="0.25">
      <c r="A3070" s="1" t="s">
        <v>4252</v>
      </c>
      <c r="B3070" s="1" t="s">
        <v>276</v>
      </c>
      <c r="C3070" s="1" t="s">
        <v>2185</v>
      </c>
      <c r="D3070" s="1" t="s">
        <v>14</v>
      </c>
      <c r="E3070" s="1" t="s">
        <v>4148</v>
      </c>
      <c r="F3070" s="1" t="s">
        <v>4253</v>
      </c>
    </row>
    <row r="3071" spans="1:6" x14ac:dyDescent="0.25">
      <c r="A3071" s="1" t="s">
        <v>4254</v>
      </c>
      <c r="B3071" s="1" t="s">
        <v>276</v>
      </c>
      <c r="C3071" s="1" t="s">
        <v>2194</v>
      </c>
      <c r="D3071" s="1" t="s">
        <v>14</v>
      </c>
      <c r="E3071" s="1" t="s">
        <v>4148</v>
      </c>
      <c r="F3071" s="1" t="s">
        <v>4255</v>
      </c>
    </row>
    <row r="3072" spans="1:6" x14ac:dyDescent="0.25">
      <c r="A3072" s="1" t="s">
        <v>4256</v>
      </c>
      <c r="B3072" s="1" t="s">
        <v>270</v>
      </c>
      <c r="C3072" s="1" t="s">
        <v>2216</v>
      </c>
      <c r="D3072" s="1" t="s">
        <v>14</v>
      </c>
      <c r="E3072" s="1" t="s">
        <v>4148</v>
      </c>
      <c r="F3072" s="1" t="s">
        <v>4257</v>
      </c>
    </row>
    <row r="3073" spans="1:6" x14ac:dyDescent="0.25">
      <c r="A3073" s="1" t="s">
        <v>4258</v>
      </c>
      <c r="B3073" s="1" t="s">
        <v>270</v>
      </c>
      <c r="C3073" s="1" t="s">
        <v>2218</v>
      </c>
      <c r="D3073" s="1" t="s">
        <v>14</v>
      </c>
      <c r="E3073" s="1" t="s">
        <v>4148</v>
      </c>
      <c r="F3073" s="1" t="s">
        <v>4259</v>
      </c>
    </row>
    <row r="3074" spans="1:6" x14ac:dyDescent="0.25">
      <c r="A3074" s="1" t="s">
        <v>4260</v>
      </c>
      <c r="B3074" s="1" t="s">
        <v>270</v>
      </c>
      <c r="C3074" s="1" t="s">
        <v>2230</v>
      </c>
      <c r="D3074" s="1" t="s">
        <v>14</v>
      </c>
      <c r="E3074" s="1" t="s">
        <v>4148</v>
      </c>
      <c r="F3074" s="1" t="s">
        <v>4261</v>
      </c>
    </row>
    <row r="3075" spans="1:6" x14ac:dyDescent="0.25">
      <c r="A3075" s="1" t="s">
        <v>4262</v>
      </c>
      <c r="B3075" s="1" t="s">
        <v>270</v>
      </c>
      <c r="C3075" s="1" t="s">
        <v>2245</v>
      </c>
      <c r="D3075" s="1" t="s">
        <v>14</v>
      </c>
      <c r="E3075" s="1" t="s">
        <v>4148</v>
      </c>
      <c r="F3075" s="1" t="s">
        <v>4263</v>
      </c>
    </row>
    <row r="3076" spans="1:6" x14ac:dyDescent="0.25">
      <c r="A3076" s="1" t="s">
        <v>4264</v>
      </c>
      <c r="B3076" s="1" t="s">
        <v>270</v>
      </c>
      <c r="C3076" s="1" t="s">
        <v>2260</v>
      </c>
      <c r="D3076" s="1" t="s">
        <v>14</v>
      </c>
      <c r="E3076" s="1" t="s">
        <v>4148</v>
      </c>
      <c r="F3076" s="1" t="s">
        <v>4265</v>
      </c>
    </row>
    <row r="3077" spans="1:6" x14ac:dyDescent="0.25">
      <c r="A3077" s="1" t="s">
        <v>4266</v>
      </c>
      <c r="B3077" s="1" t="s">
        <v>270</v>
      </c>
      <c r="C3077" s="1" t="s">
        <v>2263</v>
      </c>
      <c r="D3077" s="1" t="s">
        <v>14</v>
      </c>
      <c r="E3077" s="1" t="s">
        <v>4148</v>
      </c>
      <c r="F3077" s="1" t="s">
        <v>4267</v>
      </c>
    </row>
    <row r="3078" spans="1:6" x14ac:dyDescent="0.25">
      <c r="A3078" s="1" t="s">
        <v>4268</v>
      </c>
      <c r="B3078" s="1" t="s">
        <v>273</v>
      </c>
      <c r="C3078" s="1" t="s">
        <v>2276</v>
      </c>
      <c r="D3078" s="1" t="s">
        <v>14</v>
      </c>
      <c r="E3078" s="1" t="s">
        <v>4148</v>
      </c>
      <c r="F3078" s="1" t="s">
        <v>4269</v>
      </c>
    </row>
    <row r="3079" spans="1:6" x14ac:dyDescent="0.25">
      <c r="A3079" s="1" t="s">
        <v>4270</v>
      </c>
      <c r="B3079" s="1" t="s">
        <v>273</v>
      </c>
      <c r="C3079" s="1" t="s">
        <v>2294</v>
      </c>
      <c r="D3079" s="1" t="s">
        <v>14</v>
      </c>
      <c r="E3079" s="1" t="s">
        <v>4148</v>
      </c>
      <c r="F3079" s="1" t="s">
        <v>4271</v>
      </c>
    </row>
    <row r="3080" spans="1:6" x14ac:dyDescent="0.25">
      <c r="A3080" s="1" t="s">
        <v>4272</v>
      </c>
      <c r="B3080" s="1" t="s">
        <v>273</v>
      </c>
      <c r="C3080" s="1" t="s">
        <v>2298</v>
      </c>
      <c r="D3080" s="1" t="s">
        <v>14</v>
      </c>
      <c r="E3080" s="1" t="s">
        <v>4148</v>
      </c>
      <c r="F3080" s="1" t="s">
        <v>4273</v>
      </c>
    </row>
    <row r="3081" spans="1:6" x14ac:dyDescent="0.25">
      <c r="A3081" s="1" t="s">
        <v>4274</v>
      </c>
      <c r="B3081" s="1" t="s">
        <v>280</v>
      </c>
      <c r="C3081" s="1" t="s">
        <v>2306</v>
      </c>
      <c r="D3081" s="1" t="s">
        <v>14</v>
      </c>
      <c r="E3081" s="1" t="s">
        <v>4148</v>
      </c>
      <c r="F3081" s="1" t="s">
        <v>4275</v>
      </c>
    </row>
    <row r="3082" spans="1:6" x14ac:dyDescent="0.25">
      <c r="A3082" s="1" t="s">
        <v>4276</v>
      </c>
      <c r="B3082" s="1" t="s">
        <v>280</v>
      </c>
      <c r="C3082" s="1" t="s">
        <v>2308</v>
      </c>
      <c r="D3082" s="1" t="s">
        <v>14</v>
      </c>
      <c r="E3082" s="1" t="s">
        <v>4148</v>
      </c>
      <c r="F3082" s="1" t="s">
        <v>4277</v>
      </c>
    </row>
    <row r="3083" spans="1:6" x14ac:dyDescent="0.25">
      <c r="A3083" s="1" t="s">
        <v>4278</v>
      </c>
      <c r="B3083" s="1" t="s">
        <v>280</v>
      </c>
      <c r="C3083" s="1" t="s">
        <v>2323</v>
      </c>
      <c r="D3083" s="1" t="s">
        <v>14</v>
      </c>
      <c r="E3083" s="1" t="s">
        <v>4148</v>
      </c>
      <c r="F3083" s="1" t="s">
        <v>4279</v>
      </c>
    </row>
    <row r="3084" spans="1:6" x14ac:dyDescent="0.25">
      <c r="A3084" s="1" t="s">
        <v>4280</v>
      </c>
      <c r="B3084" s="1" t="s">
        <v>280</v>
      </c>
      <c r="C3084" s="1" t="s">
        <v>2325</v>
      </c>
      <c r="D3084" s="1" t="s">
        <v>14</v>
      </c>
      <c r="E3084" s="1" t="s">
        <v>4148</v>
      </c>
      <c r="F3084" s="1" t="s">
        <v>4281</v>
      </c>
    </row>
    <row r="3085" spans="1:6" x14ac:dyDescent="0.25">
      <c r="A3085" s="1" t="s">
        <v>4282</v>
      </c>
      <c r="B3085" s="1" t="s">
        <v>280</v>
      </c>
      <c r="C3085" s="1" t="s">
        <v>2317</v>
      </c>
      <c r="D3085" s="1" t="s">
        <v>14</v>
      </c>
      <c r="E3085" s="1" t="s">
        <v>4148</v>
      </c>
      <c r="F3085" s="1" t="s">
        <v>4283</v>
      </c>
    </row>
    <row r="3086" spans="1:6" x14ac:dyDescent="0.25">
      <c r="A3086" s="1" t="s">
        <v>4284</v>
      </c>
      <c r="B3086" s="1" t="s">
        <v>280</v>
      </c>
      <c r="C3086" s="1" t="s">
        <v>2328</v>
      </c>
      <c r="D3086" s="1" t="s">
        <v>14</v>
      </c>
      <c r="E3086" s="1" t="s">
        <v>4148</v>
      </c>
      <c r="F3086" s="1" t="s">
        <v>4285</v>
      </c>
    </row>
    <row r="3087" spans="1:6" x14ac:dyDescent="0.25">
      <c r="A3087" s="1" t="s">
        <v>4286</v>
      </c>
      <c r="B3087" s="1" t="s">
        <v>280</v>
      </c>
      <c r="C3087" s="1" t="s">
        <v>2332</v>
      </c>
      <c r="D3087" s="1" t="s">
        <v>14</v>
      </c>
      <c r="E3087" s="1" t="s">
        <v>4148</v>
      </c>
      <c r="F3087" s="1" t="s">
        <v>4287</v>
      </c>
    </row>
    <row r="3088" spans="1:6" x14ac:dyDescent="0.25">
      <c r="A3088" s="1" t="s">
        <v>4288</v>
      </c>
      <c r="B3088" s="1" t="s">
        <v>286</v>
      </c>
      <c r="C3088" s="1" t="s">
        <v>2344</v>
      </c>
      <c r="D3088" s="1" t="s">
        <v>14</v>
      </c>
      <c r="E3088" s="1" t="s">
        <v>4148</v>
      </c>
      <c r="F3088" s="1" t="s">
        <v>4273</v>
      </c>
    </row>
    <row r="3089" spans="1:6" x14ac:dyDescent="0.25">
      <c r="A3089" s="1" t="s">
        <v>4289</v>
      </c>
      <c r="B3089" s="1" t="s">
        <v>286</v>
      </c>
      <c r="C3089" s="1" t="s">
        <v>2353</v>
      </c>
      <c r="D3089" s="1" t="s">
        <v>14</v>
      </c>
      <c r="E3089" s="1" t="s">
        <v>4148</v>
      </c>
      <c r="F3089" s="1" t="s">
        <v>4287</v>
      </c>
    </row>
    <row r="3090" spans="1:6" x14ac:dyDescent="0.25">
      <c r="A3090" s="1" t="s">
        <v>4290</v>
      </c>
      <c r="B3090" s="1" t="s">
        <v>286</v>
      </c>
      <c r="C3090" s="1" t="s">
        <v>2356</v>
      </c>
      <c r="D3090" s="1" t="s">
        <v>14</v>
      </c>
      <c r="E3090" s="1" t="s">
        <v>4148</v>
      </c>
      <c r="F3090" s="1" t="s">
        <v>4291</v>
      </c>
    </row>
    <row r="3091" spans="1:6" x14ac:dyDescent="0.25">
      <c r="A3091" s="1" t="s">
        <v>4292</v>
      </c>
      <c r="B3091" s="1" t="s">
        <v>286</v>
      </c>
      <c r="C3091" s="1" t="s">
        <v>2368</v>
      </c>
      <c r="D3091" s="1" t="s">
        <v>14</v>
      </c>
      <c r="E3091" s="1" t="s">
        <v>4148</v>
      </c>
      <c r="F3091" s="1" t="s">
        <v>4293</v>
      </c>
    </row>
    <row r="3092" spans="1:6" x14ac:dyDescent="0.25">
      <c r="A3092" s="1" t="s">
        <v>4294</v>
      </c>
      <c r="B3092" s="1" t="s">
        <v>286</v>
      </c>
      <c r="C3092" s="1" t="s">
        <v>2371</v>
      </c>
      <c r="D3092" s="1" t="s">
        <v>14</v>
      </c>
      <c r="E3092" s="1" t="s">
        <v>4148</v>
      </c>
      <c r="F3092" s="1" t="s">
        <v>4295</v>
      </c>
    </row>
    <row r="3093" spans="1:6" x14ac:dyDescent="0.25">
      <c r="A3093" s="1" t="s">
        <v>4296</v>
      </c>
      <c r="B3093" s="1" t="s">
        <v>286</v>
      </c>
      <c r="C3093" s="1" t="s">
        <v>2375</v>
      </c>
      <c r="D3093" s="1" t="s">
        <v>14</v>
      </c>
      <c r="E3093" s="1" t="s">
        <v>4148</v>
      </c>
      <c r="F3093" s="1" t="s">
        <v>4297</v>
      </c>
    </row>
    <row r="3094" spans="1:6" x14ac:dyDescent="0.25">
      <c r="A3094" s="1" t="s">
        <v>4298</v>
      </c>
      <c r="B3094" s="1" t="s">
        <v>289</v>
      </c>
      <c r="C3094" s="1" t="s">
        <v>2454</v>
      </c>
      <c r="D3094" s="1" t="s">
        <v>14</v>
      </c>
      <c r="E3094" s="1" t="s">
        <v>4148</v>
      </c>
      <c r="F3094" s="1" t="s">
        <v>4299</v>
      </c>
    </row>
    <row r="3095" spans="1:6" x14ac:dyDescent="0.25">
      <c r="A3095" s="1" t="s">
        <v>4300</v>
      </c>
      <c r="B3095" s="1" t="s">
        <v>289</v>
      </c>
      <c r="C3095" s="1" t="s">
        <v>2476</v>
      </c>
      <c r="D3095" s="1" t="s">
        <v>14</v>
      </c>
      <c r="E3095" s="1" t="s">
        <v>4148</v>
      </c>
      <c r="F3095" s="1" t="s">
        <v>4301</v>
      </c>
    </row>
    <row r="3096" spans="1:6" x14ac:dyDescent="0.25">
      <c r="A3096" s="1" t="s">
        <v>4302</v>
      </c>
      <c r="B3096" s="1" t="s">
        <v>289</v>
      </c>
      <c r="C3096" s="1" t="s">
        <v>2491</v>
      </c>
      <c r="D3096" s="1" t="s">
        <v>14</v>
      </c>
      <c r="E3096" s="1" t="s">
        <v>4148</v>
      </c>
      <c r="F3096" s="1" t="s">
        <v>4303</v>
      </c>
    </row>
    <row r="3097" spans="1:6" x14ac:dyDescent="0.25">
      <c r="A3097" s="1" t="s">
        <v>4304</v>
      </c>
      <c r="B3097" s="1" t="s">
        <v>289</v>
      </c>
      <c r="C3097" s="1" t="s">
        <v>2434</v>
      </c>
      <c r="D3097" s="1" t="s">
        <v>14</v>
      </c>
      <c r="E3097" s="1" t="s">
        <v>4148</v>
      </c>
      <c r="F3097" s="1" t="s">
        <v>4305</v>
      </c>
    </row>
    <row r="3098" spans="1:6" x14ac:dyDescent="0.25">
      <c r="A3098" s="1" t="s">
        <v>4306</v>
      </c>
      <c r="B3098" s="1" t="s">
        <v>289</v>
      </c>
      <c r="C3098" s="1" t="s">
        <v>2437</v>
      </c>
      <c r="D3098" s="1" t="s">
        <v>14</v>
      </c>
      <c r="E3098" s="1" t="s">
        <v>4148</v>
      </c>
      <c r="F3098" s="1" t="s">
        <v>4251</v>
      </c>
    </row>
    <row r="3099" spans="1:6" x14ac:dyDescent="0.25">
      <c r="A3099" s="1" t="s">
        <v>4307</v>
      </c>
      <c r="B3099" s="1" t="s">
        <v>289</v>
      </c>
      <c r="C3099" s="1" t="s">
        <v>2460</v>
      </c>
      <c r="D3099" s="1" t="s">
        <v>14</v>
      </c>
      <c r="E3099" s="1" t="s">
        <v>4148</v>
      </c>
      <c r="F3099" s="1" t="s">
        <v>4308</v>
      </c>
    </row>
    <row r="3100" spans="1:6" x14ac:dyDescent="0.25">
      <c r="A3100" s="1" t="s">
        <v>4309</v>
      </c>
      <c r="B3100" s="1" t="s">
        <v>289</v>
      </c>
      <c r="C3100" s="1" t="s">
        <v>2462</v>
      </c>
      <c r="D3100" s="1" t="s">
        <v>14</v>
      </c>
      <c r="E3100" s="1" t="s">
        <v>4148</v>
      </c>
      <c r="F3100" s="1" t="s">
        <v>4310</v>
      </c>
    </row>
    <row r="3101" spans="1:6" x14ac:dyDescent="0.25">
      <c r="A3101" s="1" t="s">
        <v>4311</v>
      </c>
      <c r="B3101" s="1" t="s">
        <v>289</v>
      </c>
      <c r="C3101" s="1" t="s">
        <v>2468</v>
      </c>
      <c r="D3101" s="1" t="s">
        <v>14</v>
      </c>
      <c r="E3101" s="1" t="s">
        <v>4148</v>
      </c>
      <c r="F3101" s="1" t="s">
        <v>4312</v>
      </c>
    </row>
    <row r="3102" spans="1:6" x14ac:dyDescent="0.25">
      <c r="A3102" s="1" t="s">
        <v>4313</v>
      </c>
      <c r="B3102" s="1" t="s">
        <v>289</v>
      </c>
      <c r="C3102" s="1" t="s">
        <v>2488</v>
      </c>
      <c r="D3102" s="1" t="s">
        <v>14</v>
      </c>
      <c r="E3102" s="1" t="s">
        <v>4148</v>
      </c>
      <c r="F3102" s="1" t="s">
        <v>4314</v>
      </c>
    </row>
    <row r="3103" spans="1:6" x14ac:dyDescent="0.25">
      <c r="A3103" s="1" t="s">
        <v>4315</v>
      </c>
      <c r="B3103" s="1" t="s">
        <v>294</v>
      </c>
      <c r="C3103" s="1" t="s">
        <v>2643</v>
      </c>
      <c r="D3103" s="1" t="s">
        <v>14</v>
      </c>
      <c r="E3103" s="1" t="s">
        <v>4148</v>
      </c>
      <c r="F3103" s="1" t="s">
        <v>4316</v>
      </c>
    </row>
    <row r="3104" spans="1:6" x14ac:dyDescent="0.25">
      <c r="A3104" s="1" t="s">
        <v>4317</v>
      </c>
      <c r="B3104" s="1" t="s">
        <v>294</v>
      </c>
      <c r="C3104" s="1" t="s">
        <v>2652</v>
      </c>
      <c r="D3104" s="1" t="s">
        <v>14</v>
      </c>
      <c r="E3104" s="1" t="s">
        <v>4148</v>
      </c>
      <c r="F3104" s="1" t="s">
        <v>4318</v>
      </c>
    </row>
    <row r="3105" spans="1:6" x14ac:dyDescent="0.25">
      <c r="A3105" s="1" t="s">
        <v>4319</v>
      </c>
      <c r="B3105" s="1" t="s">
        <v>294</v>
      </c>
      <c r="C3105" s="1" t="s">
        <v>2664</v>
      </c>
      <c r="D3105" s="1" t="s">
        <v>14</v>
      </c>
      <c r="E3105" s="1" t="s">
        <v>4148</v>
      </c>
      <c r="F3105" s="1" t="s">
        <v>4320</v>
      </c>
    </row>
    <row r="3106" spans="1:6" x14ac:dyDescent="0.25">
      <c r="A3106" s="1" t="s">
        <v>4321</v>
      </c>
      <c r="B3106" s="1" t="s">
        <v>294</v>
      </c>
      <c r="C3106" s="1" t="s">
        <v>2668</v>
      </c>
      <c r="D3106" s="1" t="s">
        <v>14</v>
      </c>
      <c r="E3106" s="1" t="s">
        <v>4148</v>
      </c>
      <c r="F3106" s="1" t="s">
        <v>4322</v>
      </c>
    </row>
    <row r="3107" spans="1:6" x14ac:dyDescent="0.25">
      <c r="A3107" s="1" t="s">
        <v>4323</v>
      </c>
      <c r="B3107" s="1" t="s">
        <v>278</v>
      </c>
      <c r="C3107" s="1" t="s">
        <v>3630</v>
      </c>
      <c r="D3107" s="1" t="s">
        <v>14</v>
      </c>
      <c r="E3107" s="1" t="s">
        <v>4148</v>
      </c>
      <c r="F3107" s="1" t="s">
        <v>4324</v>
      </c>
    </row>
    <row r="3108" spans="1:6" x14ac:dyDescent="0.25">
      <c r="A3108" s="1" t="s">
        <v>4325</v>
      </c>
      <c r="B3108" s="1" t="s">
        <v>278</v>
      </c>
      <c r="C3108" s="1" t="s">
        <v>3643</v>
      </c>
      <c r="D3108" s="1" t="s">
        <v>14</v>
      </c>
      <c r="E3108" s="1" t="s">
        <v>4148</v>
      </c>
      <c r="F3108" s="1" t="s">
        <v>4326</v>
      </c>
    </row>
    <row r="3109" spans="1:6" x14ac:dyDescent="0.25">
      <c r="A3109" s="1" t="s">
        <v>4327</v>
      </c>
      <c r="B3109" s="1" t="s">
        <v>278</v>
      </c>
      <c r="C3109" s="1" t="s">
        <v>3647</v>
      </c>
      <c r="D3109" s="1" t="s">
        <v>14</v>
      </c>
      <c r="E3109" s="1" t="s">
        <v>4148</v>
      </c>
      <c r="F3109" s="1" t="s">
        <v>4328</v>
      </c>
    </row>
    <row r="3110" spans="1:6" x14ac:dyDescent="0.25">
      <c r="A3110" s="1" t="s">
        <v>4329</v>
      </c>
      <c r="B3110" s="1" t="s">
        <v>278</v>
      </c>
      <c r="C3110" s="1" t="s">
        <v>3610</v>
      </c>
      <c r="D3110" s="1" t="s">
        <v>14</v>
      </c>
      <c r="E3110" s="1" t="s">
        <v>4148</v>
      </c>
      <c r="F3110" s="1" t="s">
        <v>4330</v>
      </c>
    </row>
    <row r="3111" spans="1:6" x14ac:dyDescent="0.25">
      <c r="A3111" s="1" t="s">
        <v>4331</v>
      </c>
      <c r="B3111" s="1" t="s">
        <v>282</v>
      </c>
      <c r="C3111" s="1" t="s">
        <v>3741</v>
      </c>
      <c r="D3111" s="1" t="s">
        <v>14</v>
      </c>
      <c r="E3111" s="1" t="s">
        <v>4148</v>
      </c>
      <c r="F3111" s="1" t="s">
        <v>4332</v>
      </c>
    </row>
    <row r="3112" spans="1:6" x14ac:dyDescent="0.25">
      <c r="A3112" s="1" t="s">
        <v>4333</v>
      </c>
      <c r="B3112" s="1" t="s">
        <v>284</v>
      </c>
      <c r="C3112" s="1" t="s">
        <v>3858</v>
      </c>
      <c r="D3112" s="1" t="s">
        <v>14</v>
      </c>
      <c r="E3112" s="1" t="s">
        <v>4148</v>
      </c>
      <c r="F3112" s="1" t="s">
        <v>4334</v>
      </c>
    </row>
    <row r="3113" spans="1:6" x14ac:dyDescent="0.25">
      <c r="A3113" s="1" t="s">
        <v>4335</v>
      </c>
      <c r="B3113" s="1" t="s">
        <v>260</v>
      </c>
      <c r="C3113" s="1" t="s">
        <v>4099</v>
      </c>
      <c r="D3113" s="1" t="s">
        <v>14</v>
      </c>
      <c r="E3113" s="1" t="s">
        <v>4148</v>
      </c>
      <c r="F3113" s="1" t="s">
        <v>4336</v>
      </c>
    </row>
    <row r="3114" spans="1:6" x14ac:dyDescent="0.25">
      <c r="A3114" s="1" t="s">
        <v>4337</v>
      </c>
      <c r="B3114" s="1" t="s">
        <v>291</v>
      </c>
      <c r="C3114" s="1" t="s">
        <v>2574</v>
      </c>
      <c r="D3114" s="1" t="s">
        <v>14</v>
      </c>
      <c r="E3114" s="1" t="s">
        <v>4148</v>
      </c>
      <c r="F3114" s="1" t="s">
        <v>4338</v>
      </c>
    </row>
    <row r="3115" spans="1:6" x14ac:dyDescent="0.25">
      <c r="A3115" s="1" t="s">
        <v>4339</v>
      </c>
      <c r="B3115" s="1" t="s">
        <v>291</v>
      </c>
      <c r="C3115" s="1" t="s">
        <v>2565</v>
      </c>
      <c r="D3115" s="1" t="s">
        <v>14</v>
      </c>
      <c r="E3115" s="1" t="s">
        <v>4148</v>
      </c>
      <c r="F3115" s="1" t="s">
        <v>2566</v>
      </c>
    </row>
    <row r="3116" spans="1:6" x14ac:dyDescent="0.25">
      <c r="A3116" s="1" t="s">
        <v>4340</v>
      </c>
      <c r="B3116" s="1" t="s">
        <v>291</v>
      </c>
      <c r="C3116" s="1" t="s">
        <v>2571</v>
      </c>
      <c r="D3116" s="1" t="s">
        <v>14</v>
      </c>
      <c r="E3116" s="1" t="s">
        <v>4148</v>
      </c>
      <c r="F3116" s="1" t="s">
        <v>2572</v>
      </c>
    </row>
    <row r="3117" spans="1:6" x14ac:dyDescent="0.25">
      <c r="A3117" s="1" t="s">
        <v>4341</v>
      </c>
      <c r="B3117" s="1" t="s">
        <v>291</v>
      </c>
      <c r="C3117" s="1" t="s">
        <v>2580</v>
      </c>
      <c r="D3117" s="1" t="s">
        <v>14</v>
      </c>
      <c r="E3117" s="1" t="s">
        <v>4148</v>
      </c>
      <c r="F3117" s="1" t="s">
        <v>4342</v>
      </c>
    </row>
    <row r="3118" spans="1:6" x14ac:dyDescent="0.25">
      <c r="A3118" s="1" t="s">
        <v>4343</v>
      </c>
      <c r="B3118" s="1" t="s">
        <v>264</v>
      </c>
      <c r="C3118" s="1" t="s">
        <v>2070</v>
      </c>
      <c r="D3118" s="1" t="s">
        <v>14</v>
      </c>
      <c r="E3118" s="1" t="s">
        <v>4148</v>
      </c>
      <c r="F3118" s="1" t="s">
        <v>4344</v>
      </c>
    </row>
    <row r="3120" spans="1:6" x14ac:dyDescent="0.25">
      <c r="A3120" s="2" t="s">
        <v>4345</v>
      </c>
    </row>
    <row r="3121" spans="1:21" x14ac:dyDescent="0.25">
      <c r="A3121" s="1" t="s">
        <v>4346</v>
      </c>
      <c r="B3121" s="1" t="s">
        <v>4347</v>
      </c>
      <c r="C3121" s="1" t="s">
        <v>4348</v>
      </c>
      <c r="D3121" s="1" t="s">
        <v>4349</v>
      </c>
      <c r="E3121" s="1" t="s">
        <v>240</v>
      </c>
      <c r="F3121" s="1" t="s">
        <v>4350</v>
      </c>
      <c r="G3121" s="1" t="s">
        <v>4351</v>
      </c>
      <c r="H3121" s="1" t="s">
        <v>4352</v>
      </c>
      <c r="I3121" s="1" t="s">
        <v>197</v>
      </c>
    </row>
    <row r="3122" spans="1:21" x14ac:dyDescent="0.25">
      <c r="A3122" s="1" t="s">
        <v>4353</v>
      </c>
      <c r="B3122" s="1" t="s">
        <v>4354</v>
      </c>
      <c r="C3122" s="1" t="s">
        <v>4355</v>
      </c>
      <c r="D3122" s="1" t="s">
        <v>4356</v>
      </c>
      <c r="E3122" s="1" t="s">
        <v>349</v>
      </c>
      <c r="F3122" s="1" t="s">
        <v>262</v>
      </c>
      <c r="G3122" s="1" t="s">
        <v>204</v>
      </c>
      <c r="H3122" s="1" t="s">
        <v>204</v>
      </c>
      <c r="I3122" s="1" t="s">
        <v>4357</v>
      </c>
    </row>
    <row r="3123" spans="1:21" x14ac:dyDescent="0.25">
      <c r="A3123" s="1" t="s">
        <v>4358</v>
      </c>
      <c r="B3123" s="1" t="s">
        <v>4359</v>
      </c>
      <c r="C3123" s="1" t="s">
        <v>4360</v>
      </c>
      <c r="D3123" s="1" t="s">
        <v>4361</v>
      </c>
      <c r="E3123" s="1" t="s">
        <v>4362</v>
      </c>
      <c r="F3123" s="1" t="s">
        <v>262</v>
      </c>
      <c r="G3123" s="1" t="s">
        <v>204</v>
      </c>
      <c r="H3123" s="1" t="s">
        <v>204</v>
      </c>
      <c r="I3123" s="1" t="s">
        <v>4363</v>
      </c>
    </row>
    <row r="3124" spans="1:21" x14ac:dyDescent="0.25">
      <c r="A3124" s="1" t="s">
        <v>4364</v>
      </c>
      <c r="B3124" s="1" t="s">
        <v>4359</v>
      </c>
      <c r="C3124" s="1" t="s">
        <v>4365</v>
      </c>
      <c r="D3124" s="1" t="s">
        <v>4366</v>
      </c>
      <c r="E3124" s="1" t="s">
        <v>349</v>
      </c>
      <c r="F3124" s="1" t="s">
        <v>262</v>
      </c>
      <c r="G3124" s="1" t="s">
        <v>204</v>
      </c>
      <c r="H3124" s="1" t="s">
        <v>204</v>
      </c>
      <c r="I3124" s="1" t="s">
        <v>4367</v>
      </c>
    </row>
    <row r="3125" spans="1:21" x14ac:dyDescent="0.25">
      <c r="A3125" s="1" t="s">
        <v>4368</v>
      </c>
      <c r="B3125" s="1" t="s">
        <v>4354</v>
      </c>
      <c r="C3125" s="1" t="s">
        <v>4369</v>
      </c>
      <c r="D3125" s="1" t="s">
        <v>4370</v>
      </c>
      <c r="E3125" s="1" t="s">
        <v>349</v>
      </c>
      <c r="F3125" s="1" t="s">
        <v>262</v>
      </c>
      <c r="G3125" s="1" t="s">
        <v>204</v>
      </c>
      <c r="H3125" s="1" t="s">
        <v>204</v>
      </c>
      <c r="I3125" s="1" t="s">
        <v>4371</v>
      </c>
    </row>
    <row r="3126" spans="1:21" x14ac:dyDescent="0.25">
      <c r="A3126" s="1" t="s">
        <v>4372</v>
      </c>
      <c r="B3126" s="1" t="s">
        <v>4373</v>
      </c>
      <c r="C3126" s="1" t="s">
        <v>4374</v>
      </c>
      <c r="D3126" s="1" t="s">
        <v>4366</v>
      </c>
      <c r="E3126" s="1" t="s">
        <v>3221</v>
      </c>
      <c r="F3126" s="1" t="s">
        <v>262</v>
      </c>
      <c r="G3126" s="1" t="s">
        <v>204</v>
      </c>
      <c r="H3126" s="1" t="s">
        <v>204</v>
      </c>
      <c r="I3126" s="1" t="s">
        <v>4375</v>
      </c>
    </row>
    <row r="3127" spans="1:21" x14ac:dyDescent="0.25">
      <c r="A3127" s="1" t="s">
        <v>4376</v>
      </c>
      <c r="B3127" s="1" t="s">
        <v>4373</v>
      </c>
      <c r="C3127" s="1" t="s">
        <v>4377</v>
      </c>
      <c r="D3127" s="1" t="s">
        <v>4366</v>
      </c>
      <c r="E3127" s="1" t="s">
        <v>3251</v>
      </c>
      <c r="F3127" s="1" t="s">
        <v>262</v>
      </c>
      <c r="G3127" s="1" t="s">
        <v>204</v>
      </c>
      <c r="H3127" s="1" t="s">
        <v>204</v>
      </c>
      <c r="I3127" s="1" t="s">
        <v>4378</v>
      </c>
    </row>
    <row r="3128" spans="1:21" x14ac:dyDescent="0.25">
      <c r="A3128" s="1" t="s">
        <v>4379</v>
      </c>
      <c r="B3128" s="1" t="s">
        <v>4373</v>
      </c>
      <c r="C3128" s="1" t="s">
        <v>4380</v>
      </c>
      <c r="D3128" s="1" t="s">
        <v>4366</v>
      </c>
      <c r="E3128" s="1" t="s">
        <v>3280</v>
      </c>
      <c r="F3128" s="1" t="s">
        <v>262</v>
      </c>
      <c r="G3128" s="1" t="s">
        <v>204</v>
      </c>
      <c r="H3128" s="1" t="s">
        <v>204</v>
      </c>
      <c r="I3128" s="1" t="s">
        <v>4381</v>
      </c>
    </row>
    <row r="3130" spans="1:21" x14ac:dyDescent="0.25">
      <c r="A3130" s="2" t="s">
        <v>4382</v>
      </c>
    </row>
    <row r="3131" spans="1:21" x14ac:dyDescent="0.25">
      <c r="A3131" s="1" t="s">
        <v>4383</v>
      </c>
      <c r="B3131" s="1" t="s">
        <v>4384</v>
      </c>
      <c r="C3131" s="1" t="s">
        <v>4385</v>
      </c>
      <c r="D3131" s="1" t="s">
        <v>4386</v>
      </c>
      <c r="E3131" s="1" t="s">
        <v>4387</v>
      </c>
      <c r="F3131" s="1" t="s">
        <v>4388</v>
      </c>
      <c r="G3131" s="1" t="s">
        <v>4389</v>
      </c>
      <c r="H3131" s="1" t="s">
        <v>4390</v>
      </c>
      <c r="I3131" s="1" t="s">
        <v>4391</v>
      </c>
      <c r="J3131" s="1" t="s">
        <v>4392</v>
      </c>
      <c r="K3131" s="1" t="s">
        <v>4393</v>
      </c>
      <c r="L3131" s="1" t="s">
        <v>4394</v>
      </c>
      <c r="M3131" s="1" t="s">
        <v>4395</v>
      </c>
      <c r="N3131" s="1" t="s">
        <v>4396</v>
      </c>
      <c r="O3131" s="1" t="s">
        <v>4397</v>
      </c>
      <c r="P3131" s="1" t="s">
        <v>4398</v>
      </c>
      <c r="Q3131" s="1" t="s">
        <v>4399</v>
      </c>
      <c r="R3131" s="1" t="s">
        <v>4400</v>
      </c>
      <c r="S3131" s="1" t="s">
        <v>4401</v>
      </c>
      <c r="T3131" s="1" t="s">
        <v>4402</v>
      </c>
      <c r="U3131" s="1" t="s">
        <v>197</v>
      </c>
    </row>
    <row r="3132" spans="1:21" x14ac:dyDescent="0.25">
      <c r="A3132" s="1" t="s">
        <v>1195</v>
      </c>
      <c r="B3132" s="1" t="s">
        <v>4403</v>
      </c>
      <c r="C3132" s="1" t="s">
        <v>4404</v>
      </c>
      <c r="D3132" s="1" t="s">
        <v>4405</v>
      </c>
      <c r="E3132" s="1" t="s">
        <v>4406</v>
      </c>
      <c r="F3132" s="1" t="s">
        <v>4407</v>
      </c>
      <c r="G3132" s="1" t="s">
        <v>4408</v>
      </c>
      <c r="H3132" s="1" t="s">
        <v>4409</v>
      </c>
      <c r="I3132" s="1" t="s">
        <v>4410</v>
      </c>
      <c r="J3132" s="1" t="s">
        <v>4411</v>
      </c>
      <c r="K3132" s="1" t="s">
        <v>4411</v>
      </c>
      <c r="L3132" s="1" t="s">
        <v>4411</v>
      </c>
      <c r="M3132" s="1" t="s">
        <v>4411</v>
      </c>
      <c r="N3132" s="1" t="s">
        <v>4411</v>
      </c>
      <c r="O3132" s="1" t="s">
        <v>13</v>
      </c>
      <c r="P3132" s="1" t="s">
        <v>3339</v>
      </c>
      <c r="Q3132" s="1" t="s">
        <v>3339</v>
      </c>
      <c r="R3132" s="1" t="s">
        <v>3339</v>
      </c>
      <c r="S3132" s="1" t="s">
        <v>3339</v>
      </c>
      <c r="T3132" s="1" t="s">
        <v>3339</v>
      </c>
      <c r="U3132" s="1" t="s">
        <v>4412</v>
      </c>
    </row>
    <row r="3133" spans="1:21" x14ac:dyDescent="0.25">
      <c r="A3133" s="1" t="s">
        <v>1195</v>
      </c>
      <c r="B3133" s="1" t="s">
        <v>4413</v>
      </c>
      <c r="C3133" s="1" t="s">
        <v>4404</v>
      </c>
      <c r="D3133" s="1" t="s">
        <v>4405</v>
      </c>
      <c r="E3133" s="1" t="s">
        <v>1199</v>
      </c>
      <c r="F3133" s="1" t="s">
        <v>4414</v>
      </c>
      <c r="G3133" s="1" t="s">
        <v>4415</v>
      </c>
      <c r="H3133" s="1" t="s">
        <v>4416</v>
      </c>
      <c r="I3133" s="1" t="s">
        <v>4417</v>
      </c>
      <c r="J3133" s="1" t="s">
        <v>4411</v>
      </c>
      <c r="K3133" s="1" t="s">
        <v>4411</v>
      </c>
      <c r="L3133" s="1" t="s">
        <v>4411</v>
      </c>
      <c r="M3133" s="1" t="s">
        <v>4411</v>
      </c>
      <c r="N3133" s="1" t="s">
        <v>4411</v>
      </c>
      <c r="O3133" s="1" t="s">
        <v>13</v>
      </c>
      <c r="P3133" s="1" t="s">
        <v>3339</v>
      </c>
      <c r="Q3133" s="1" t="s">
        <v>3339</v>
      </c>
      <c r="R3133" s="1" t="s">
        <v>3339</v>
      </c>
      <c r="S3133" s="1" t="s">
        <v>3339</v>
      </c>
      <c r="T3133" s="1" t="s">
        <v>3339</v>
      </c>
      <c r="U3133" s="1" t="s">
        <v>4418</v>
      </c>
    </row>
    <row r="3134" spans="1:21" x14ac:dyDescent="0.25">
      <c r="A3134" s="1" t="s">
        <v>1195</v>
      </c>
      <c r="B3134" s="1" t="s">
        <v>4419</v>
      </c>
      <c r="C3134" s="1" t="s">
        <v>4404</v>
      </c>
      <c r="D3134" s="1" t="s">
        <v>4405</v>
      </c>
      <c r="E3134" s="1" t="s">
        <v>1199</v>
      </c>
      <c r="F3134" s="1" t="s">
        <v>4420</v>
      </c>
      <c r="G3134" s="1" t="s">
        <v>4421</v>
      </c>
      <c r="H3134" s="1" t="s">
        <v>4422</v>
      </c>
      <c r="I3134" s="1" t="s">
        <v>4423</v>
      </c>
      <c r="J3134" s="1" t="s">
        <v>4411</v>
      </c>
      <c r="K3134" s="1" t="s">
        <v>4411</v>
      </c>
      <c r="L3134" s="1" t="s">
        <v>4411</v>
      </c>
      <c r="M3134" s="1" t="s">
        <v>4411</v>
      </c>
      <c r="N3134" s="1" t="s">
        <v>4411</v>
      </c>
      <c r="O3134" s="1" t="s">
        <v>13</v>
      </c>
      <c r="P3134" s="1" t="s">
        <v>3339</v>
      </c>
      <c r="Q3134" s="1" t="s">
        <v>3339</v>
      </c>
      <c r="R3134" s="1" t="s">
        <v>3339</v>
      </c>
      <c r="S3134" s="1" t="s">
        <v>3339</v>
      </c>
      <c r="T3134" s="1" t="s">
        <v>3339</v>
      </c>
      <c r="U3134" s="1" t="s">
        <v>4424</v>
      </c>
    </row>
    <row r="3135" spans="1:21" x14ac:dyDescent="0.25">
      <c r="A3135" s="1" t="s">
        <v>1195</v>
      </c>
      <c r="B3135" s="1" t="s">
        <v>4425</v>
      </c>
      <c r="C3135" s="1" t="s">
        <v>4404</v>
      </c>
      <c r="D3135" s="1" t="s">
        <v>4405</v>
      </c>
      <c r="E3135" s="1" t="s">
        <v>4420</v>
      </c>
      <c r="F3135" s="1" t="s">
        <v>4426</v>
      </c>
      <c r="G3135" s="1" t="s">
        <v>4427</v>
      </c>
      <c r="H3135" s="1" t="s">
        <v>4428</v>
      </c>
      <c r="I3135" s="1" t="s">
        <v>4429</v>
      </c>
      <c r="J3135" s="1" t="s">
        <v>4411</v>
      </c>
      <c r="K3135" s="1" t="s">
        <v>4411</v>
      </c>
      <c r="L3135" s="1" t="s">
        <v>4411</v>
      </c>
      <c r="M3135" s="1" t="s">
        <v>4411</v>
      </c>
      <c r="N3135" s="1" t="s">
        <v>4411</v>
      </c>
      <c r="O3135" s="1" t="s">
        <v>13</v>
      </c>
      <c r="P3135" s="1" t="s">
        <v>3339</v>
      </c>
      <c r="Q3135" s="1" t="s">
        <v>3339</v>
      </c>
      <c r="R3135" s="1" t="s">
        <v>3339</v>
      </c>
      <c r="S3135" s="1" t="s">
        <v>3339</v>
      </c>
      <c r="T3135" s="1" t="s">
        <v>3339</v>
      </c>
      <c r="U3135" s="1" t="s">
        <v>4430</v>
      </c>
    </row>
    <row r="3136" spans="1:21" x14ac:dyDescent="0.25">
      <c r="A3136" s="1" t="s">
        <v>1175</v>
      </c>
      <c r="B3136" s="1" t="s">
        <v>4403</v>
      </c>
      <c r="C3136" s="1" t="s">
        <v>4431</v>
      </c>
      <c r="D3136" s="1" t="s">
        <v>4432</v>
      </c>
      <c r="E3136" s="1" t="s">
        <v>4433</v>
      </c>
      <c r="F3136" s="1" t="s">
        <v>4434</v>
      </c>
      <c r="G3136" s="1" t="s">
        <v>4435</v>
      </c>
      <c r="H3136" s="1" t="s">
        <v>4436</v>
      </c>
      <c r="I3136" s="1" t="s">
        <v>4437</v>
      </c>
      <c r="J3136" s="1" t="s">
        <v>4438</v>
      </c>
      <c r="K3136" s="1" t="s">
        <v>4439</v>
      </c>
      <c r="L3136" s="1" t="s">
        <v>4438</v>
      </c>
      <c r="M3136" s="1" t="s">
        <v>4438</v>
      </c>
      <c r="N3136" s="1" t="s">
        <v>4440</v>
      </c>
      <c r="O3136" s="1" t="s">
        <v>13</v>
      </c>
      <c r="P3136" s="1" t="s">
        <v>3339</v>
      </c>
      <c r="Q3136" s="1" t="s">
        <v>3339</v>
      </c>
      <c r="R3136" s="1" t="s">
        <v>3339</v>
      </c>
      <c r="S3136" s="1" t="s">
        <v>3339</v>
      </c>
      <c r="T3136" s="1" t="s">
        <v>3339</v>
      </c>
      <c r="U3136" s="1" t="s">
        <v>4441</v>
      </c>
    </row>
    <row r="3137" spans="1:21" x14ac:dyDescent="0.25">
      <c r="A3137" s="1" t="s">
        <v>1175</v>
      </c>
      <c r="B3137" s="1" t="s">
        <v>4413</v>
      </c>
      <c r="C3137" s="1" t="s">
        <v>4431</v>
      </c>
      <c r="D3137" s="1" t="s">
        <v>4432</v>
      </c>
      <c r="E3137" s="1" t="s">
        <v>4442</v>
      </c>
      <c r="F3137" s="1" t="s">
        <v>4443</v>
      </c>
      <c r="G3137" s="1" t="s">
        <v>4444</v>
      </c>
      <c r="H3137" s="1" t="s">
        <v>4445</v>
      </c>
      <c r="I3137" s="1" t="s">
        <v>4446</v>
      </c>
      <c r="J3137" s="1" t="s">
        <v>4447</v>
      </c>
      <c r="K3137" s="1" t="s">
        <v>4448</v>
      </c>
      <c r="L3137" s="1" t="s">
        <v>4449</v>
      </c>
      <c r="M3137" s="1" t="s">
        <v>4450</v>
      </c>
      <c r="N3137" s="1" t="s">
        <v>4451</v>
      </c>
      <c r="O3137" s="1" t="s">
        <v>13</v>
      </c>
      <c r="P3137" s="1" t="s">
        <v>3339</v>
      </c>
      <c r="Q3137" s="1" t="s">
        <v>3339</v>
      </c>
      <c r="R3137" s="1" t="s">
        <v>3339</v>
      </c>
      <c r="S3137" s="1" t="s">
        <v>3339</v>
      </c>
      <c r="T3137" s="1" t="s">
        <v>3339</v>
      </c>
      <c r="U3137" s="1" t="s">
        <v>4452</v>
      </c>
    </row>
    <row r="3138" spans="1:21" x14ac:dyDescent="0.25">
      <c r="A3138" s="1" t="s">
        <v>1175</v>
      </c>
      <c r="B3138" s="1" t="s">
        <v>4419</v>
      </c>
      <c r="C3138" s="1" t="s">
        <v>4431</v>
      </c>
      <c r="D3138" s="1" t="s">
        <v>4432</v>
      </c>
      <c r="E3138" s="1" t="s">
        <v>4453</v>
      </c>
      <c r="F3138" s="1" t="s">
        <v>4454</v>
      </c>
      <c r="G3138" s="1" t="s">
        <v>4415</v>
      </c>
      <c r="H3138" s="1" t="s">
        <v>4455</v>
      </c>
      <c r="I3138" s="1" t="s">
        <v>4456</v>
      </c>
      <c r="J3138" s="1" t="s">
        <v>4457</v>
      </c>
      <c r="K3138" s="1" t="s">
        <v>4458</v>
      </c>
      <c r="L3138" s="1" t="s">
        <v>4420</v>
      </c>
      <c r="M3138" s="1" t="s">
        <v>4450</v>
      </c>
      <c r="N3138" s="1" t="s">
        <v>4451</v>
      </c>
      <c r="O3138" s="1" t="s">
        <v>13</v>
      </c>
      <c r="P3138" s="1" t="s">
        <v>3339</v>
      </c>
      <c r="Q3138" s="1" t="s">
        <v>3339</v>
      </c>
      <c r="R3138" s="1" t="s">
        <v>3339</v>
      </c>
      <c r="S3138" s="1" t="s">
        <v>3339</v>
      </c>
      <c r="T3138" s="1" t="s">
        <v>3339</v>
      </c>
      <c r="U3138" s="1" t="s">
        <v>4459</v>
      </c>
    </row>
    <row r="3139" spans="1:21" x14ac:dyDescent="0.25">
      <c r="A3139" s="1" t="s">
        <v>1175</v>
      </c>
      <c r="B3139" s="1" t="s">
        <v>4425</v>
      </c>
      <c r="C3139" s="1" t="s">
        <v>4431</v>
      </c>
      <c r="D3139" s="1" t="s">
        <v>4432</v>
      </c>
      <c r="E3139" s="1" t="s">
        <v>4460</v>
      </c>
      <c r="F3139" s="1" t="s">
        <v>4461</v>
      </c>
      <c r="G3139" s="1" t="s">
        <v>4462</v>
      </c>
      <c r="H3139" s="1" t="s">
        <v>4463</v>
      </c>
      <c r="I3139" s="1" t="s">
        <v>4464</v>
      </c>
      <c r="J3139" s="1" t="s">
        <v>4465</v>
      </c>
      <c r="K3139" s="1" t="s">
        <v>4466</v>
      </c>
      <c r="L3139" s="1" t="s">
        <v>4467</v>
      </c>
      <c r="M3139" s="1" t="s">
        <v>4468</v>
      </c>
      <c r="N3139" s="1" t="s">
        <v>4469</v>
      </c>
      <c r="O3139" s="1" t="s">
        <v>13</v>
      </c>
      <c r="P3139" s="1" t="s">
        <v>3339</v>
      </c>
      <c r="Q3139" s="1" t="s">
        <v>3339</v>
      </c>
      <c r="R3139" s="1" t="s">
        <v>3339</v>
      </c>
      <c r="S3139" s="1" t="s">
        <v>3339</v>
      </c>
      <c r="T3139" s="1" t="s">
        <v>3339</v>
      </c>
      <c r="U3139" s="1" t="s">
        <v>4470</v>
      </c>
    </row>
    <row r="3141" spans="1:21" x14ac:dyDescent="0.25">
      <c r="A3141" s="2" t="s">
        <v>4471</v>
      </c>
    </row>
    <row r="3142" spans="1:21" x14ac:dyDescent="0.25">
      <c r="A3142" s="1" t="s">
        <v>235</v>
      </c>
      <c r="B3142" s="1" t="s">
        <v>4472</v>
      </c>
      <c r="C3142" s="1" t="s">
        <v>4473</v>
      </c>
      <c r="D3142" s="1" t="s">
        <v>4474</v>
      </c>
      <c r="E3142" s="1" t="s">
        <v>4475</v>
      </c>
      <c r="F3142" s="1" t="s">
        <v>366</v>
      </c>
      <c r="G3142" s="1" t="s">
        <v>4476</v>
      </c>
      <c r="H3142" s="1" t="s">
        <v>4477</v>
      </c>
      <c r="I3142" s="1" t="s">
        <v>4478</v>
      </c>
      <c r="J3142" s="1" t="s">
        <v>4479</v>
      </c>
    </row>
    <row r="3143" spans="1:21" x14ac:dyDescent="0.25">
      <c r="A3143" s="1" t="s">
        <v>276</v>
      </c>
      <c r="B3143" s="1" t="s">
        <v>2091</v>
      </c>
      <c r="C3143" s="1" t="s">
        <v>20</v>
      </c>
      <c r="D3143" s="1" t="s">
        <v>20</v>
      </c>
      <c r="E3143" s="1" t="s">
        <v>4480</v>
      </c>
      <c r="F3143" s="1" t="s">
        <v>4481</v>
      </c>
      <c r="G3143" s="1" t="s">
        <v>13</v>
      </c>
      <c r="H3143" s="1" t="s">
        <v>12</v>
      </c>
      <c r="I3143" s="1" t="s">
        <v>4482</v>
      </c>
      <c r="J3143" s="1" t="s">
        <v>4483</v>
      </c>
    </row>
    <row r="3144" spans="1:21" x14ac:dyDescent="0.25">
      <c r="A3144" s="1" t="s">
        <v>276</v>
      </c>
      <c r="B3144" s="1" t="s">
        <v>2102</v>
      </c>
      <c r="C3144" s="1" t="s">
        <v>20</v>
      </c>
      <c r="D3144" s="1" t="s">
        <v>20</v>
      </c>
      <c r="E3144" s="1" t="s">
        <v>4480</v>
      </c>
      <c r="F3144" s="1" t="s">
        <v>4481</v>
      </c>
      <c r="G3144" s="1" t="s">
        <v>13</v>
      </c>
      <c r="H3144" s="1" t="s">
        <v>12</v>
      </c>
      <c r="I3144" s="1" t="s">
        <v>4482</v>
      </c>
      <c r="J3144" s="1" t="s">
        <v>4483</v>
      </c>
    </row>
    <row r="3145" spans="1:21" x14ac:dyDescent="0.25">
      <c r="A3145" s="1" t="s">
        <v>276</v>
      </c>
      <c r="B3145" s="1" t="s">
        <v>2111</v>
      </c>
      <c r="C3145" s="1" t="s">
        <v>20</v>
      </c>
      <c r="D3145" s="1" t="s">
        <v>20</v>
      </c>
      <c r="E3145" s="1" t="s">
        <v>4480</v>
      </c>
      <c r="F3145" s="1" t="s">
        <v>4481</v>
      </c>
      <c r="G3145" s="1" t="s">
        <v>13</v>
      </c>
      <c r="H3145" s="1" t="s">
        <v>12</v>
      </c>
      <c r="I3145" s="1" t="s">
        <v>4482</v>
      </c>
      <c r="J3145" s="1" t="s">
        <v>4483</v>
      </c>
    </row>
    <row r="3146" spans="1:21" x14ac:dyDescent="0.25">
      <c r="A3146" s="1" t="s">
        <v>276</v>
      </c>
      <c r="B3146" s="1" t="s">
        <v>2120</v>
      </c>
      <c r="C3146" s="1" t="s">
        <v>20</v>
      </c>
      <c r="D3146" s="1" t="s">
        <v>20</v>
      </c>
      <c r="E3146" s="1" t="s">
        <v>4480</v>
      </c>
      <c r="F3146" s="1" t="s">
        <v>4481</v>
      </c>
      <c r="G3146" s="1" t="s">
        <v>13</v>
      </c>
      <c r="H3146" s="1" t="s">
        <v>12</v>
      </c>
      <c r="I3146" s="1" t="s">
        <v>4482</v>
      </c>
      <c r="J3146" s="1" t="s">
        <v>4483</v>
      </c>
    </row>
    <row r="3147" spans="1:21" x14ac:dyDescent="0.25">
      <c r="A3147" s="1" t="s">
        <v>276</v>
      </c>
      <c r="B3147" s="1" t="s">
        <v>2128</v>
      </c>
      <c r="C3147" s="1" t="s">
        <v>20</v>
      </c>
      <c r="D3147" s="1" t="s">
        <v>20</v>
      </c>
      <c r="E3147" s="1" t="s">
        <v>4480</v>
      </c>
      <c r="F3147" s="1" t="s">
        <v>4481</v>
      </c>
      <c r="G3147" s="1" t="s">
        <v>13</v>
      </c>
      <c r="H3147" s="1" t="s">
        <v>12</v>
      </c>
      <c r="I3147" s="1" t="s">
        <v>4482</v>
      </c>
      <c r="J3147" s="1" t="s">
        <v>4483</v>
      </c>
    </row>
    <row r="3148" spans="1:21" x14ac:dyDescent="0.25">
      <c r="A3148" s="1" t="s">
        <v>276</v>
      </c>
      <c r="B3148" s="1" t="s">
        <v>2136</v>
      </c>
      <c r="C3148" s="1" t="s">
        <v>20</v>
      </c>
      <c r="D3148" s="1" t="s">
        <v>20</v>
      </c>
      <c r="E3148" s="1" t="s">
        <v>4480</v>
      </c>
      <c r="F3148" s="1" t="s">
        <v>4481</v>
      </c>
      <c r="G3148" s="1" t="s">
        <v>13</v>
      </c>
      <c r="H3148" s="1" t="s">
        <v>12</v>
      </c>
      <c r="I3148" s="1" t="s">
        <v>4482</v>
      </c>
      <c r="J3148" s="1" t="s">
        <v>4483</v>
      </c>
    </row>
    <row r="3149" spans="1:21" x14ac:dyDescent="0.25">
      <c r="A3149" s="1" t="s">
        <v>276</v>
      </c>
      <c r="B3149" s="1" t="s">
        <v>2093</v>
      </c>
      <c r="C3149" s="1" t="s">
        <v>22</v>
      </c>
      <c r="D3149" s="1" t="s">
        <v>22</v>
      </c>
      <c r="E3149" s="1" t="s">
        <v>4480</v>
      </c>
      <c r="F3149" s="1" t="s">
        <v>4481</v>
      </c>
      <c r="G3149" s="1" t="s">
        <v>4484</v>
      </c>
      <c r="H3149" s="1" t="s">
        <v>3694</v>
      </c>
      <c r="I3149" s="1" t="s">
        <v>4482</v>
      </c>
      <c r="J3149" s="1" t="s">
        <v>4485</v>
      </c>
    </row>
    <row r="3150" spans="1:21" x14ac:dyDescent="0.25">
      <c r="A3150" s="1" t="s">
        <v>276</v>
      </c>
      <c r="B3150" s="1" t="s">
        <v>2103</v>
      </c>
      <c r="C3150" s="1" t="s">
        <v>22</v>
      </c>
      <c r="D3150" s="1" t="s">
        <v>22</v>
      </c>
      <c r="E3150" s="1" t="s">
        <v>4480</v>
      </c>
      <c r="F3150" s="1" t="s">
        <v>4481</v>
      </c>
      <c r="G3150" s="1" t="s">
        <v>4484</v>
      </c>
      <c r="H3150" s="1" t="s">
        <v>3694</v>
      </c>
      <c r="I3150" s="1" t="s">
        <v>4482</v>
      </c>
      <c r="J3150" s="1" t="s">
        <v>4485</v>
      </c>
    </row>
    <row r="3151" spans="1:21" x14ac:dyDescent="0.25">
      <c r="A3151" s="1" t="s">
        <v>276</v>
      </c>
      <c r="B3151" s="1" t="s">
        <v>2112</v>
      </c>
      <c r="C3151" s="1" t="s">
        <v>22</v>
      </c>
      <c r="D3151" s="1" t="s">
        <v>22</v>
      </c>
      <c r="E3151" s="1" t="s">
        <v>4480</v>
      </c>
      <c r="F3151" s="1" t="s">
        <v>4481</v>
      </c>
      <c r="G3151" s="1" t="s">
        <v>4484</v>
      </c>
      <c r="H3151" s="1" t="s">
        <v>3694</v>
      </c>
      <c r="I3151" s="1" t="s">
        <v>4482</v>
      </c>
      <c r="J3151" s="1" t="s">
        <v>4485</v>
      </c>
    </row>
    <row r="3152" spans="1:21" x14ac:dyDescent="0.25">
      <c r="A3152" s="1" t="s">
        <v>276</v>
      </c>
      <c r="B3152" s="1" t="s">
        <v>2122</v>
      </c>
      <c r="C3152" s="1" t="s">
        <v>22</v>
      </c>
      <c r="D3152" s="1" t="s">
        <v>22</v>
      </c>
      <c r="E3152" s="1" t="s">
        <v>4480</v>
      </c>
      <c r="F3152" s="1" t="s">
        <v>4481</v>
      </c>
      <c r="G3152" s="1" t="s">
        <v>4484</v>
      </c>
      <c r="H3152" s="1" t="s">
        <v>3694</v>
      </c>
      <c r="I3152" s="1" t="s">
        <v>4482</v>
      </c>
      <c r="J3152" s="1" t="s">
        <v>4485</v>
      </c>
    </row>
    <row r="3153" spans="1:10" x14ac:dyDescent="0.25">
      <c r="A3153" s="1" t="s">
        <v>276</v>
      </c>
      <c r="B3153" s="1" t="s">
        <v>2129</v>
      </c>
      <c r="C3153" s="1" t="s">
        <v>22</v>
      </c>
      <c r="D3153" s="1" t="s">
        <v>22</v>
      </c>
      <c r="E3153" s="1" t="s">
        <v>4480</v>
      </c>
      <c r="F3153" s="1" t="s">
        <v>4481</v>
      </c>
      <c r="G3153" s="1" t="s">
        <v>4484</v>
      </c>
      <c r="H3153" s="1" t="s">
        <v>3694</v>
      </c>
      <c r="I3153" s="1" t="s">
        <v>4482</v>
      </c>
      <c r="J3153" s="1" t="s">
        <v>4485</v>
      </c>
    </row>
    <row r="3154" spans="1:10" x14ac:dyDescent="0.25">
      <c r="A3154" s="1" t="s">
        <v>276</v>
      </c>
      <c r="B3154" s="1" t="s">
        <v>2137</v>
      </c>
      <c r="C3154" s="1" t="s">
        <v>22</v>
      </c>
      <c r="D3154" s="1" t="s">
        <v>22</v>
      </c>
      <c r="E3154" s="1" t="s">
        <v>4480</v>
      </c>
      <c r="F3154" s="1" t="s">
        <v>4481</v>
      </c>
      <c r="G3154" s="1" t="s">
        <v>4484</v>
      </c>
      <c r="H3154" s="1" t="s">
        <v>3694</v>
      </c>
      <c r="I3154" s="1" t="s">
        <v>4482</v>
      </c>
      <c r="J3154" s="1" t="s">
        <v>4485</v>
      </c>
    </row>
    <row r="3155" spans="1:10" x14ac:dyDescent="0.25">
      <c r="A3155" s="1" t="s">
        <v>276</v>
      </c>
      <c r="B3155" s="1" t="s">
        <v>2095</v>
      </c>
      <c r="C3155" s="1" t="s">
        <v>24</v>
      </c>
      <c r="D3155" s="1" t="s">
        <v>24</v>
      </c>
      <c r="E3155" s="1" t="s">
        <v>4480</v>
      </c>
      <c r="F3155" s="1" t="s">
        <v>4481</v>
      </c>
      <c r="G3155" s="1" t="s">
        <v>13</v>
      </c>
      <c r="H3155" s="1" t="s">
        <v>83</v>
      </c>
      <c r="I3155" s="1" t="s">
        <v>4482</v>
      </c>
      <c r="J3155" s="1" t="s">
        <v>4486</v>
      </c>
    </row>
    <row r="3156" spans="1:10" x14ac:dyDescent="0.25">
      <c r="A3156" s="1" t="s">
        <v>276</v>
      </c>
      <c r="B3156" s="1" t="s">
        <v>2105</v>
      </c>
      <c r="C3156" s="1" t="s">
        <v>24</v>
      </c>
      <c r="D3156" s="1" t="s">
        <v>24</v>
      </c>
      <c r="E3156" s="1" t="s">
        <v>4480</v>
      </c>
      <c r="F3156" s="1" t="s">
        <v>4481</v>
      </c>
      <c r="G3156" s="1" t="s">
        <v>13</v>
      </c>
      <c r="H3156" s="1" t="s">
        <v>83</v>
      </c>
      <c r="I3156" s="1" t="s">
        <v>4482</v>
      </c>
      <c r="J3156" s="1" t="s">
        <v>4486</v>
      </c>
    </row>
    <row r="3157" spans="1:10" x14ac:dyDescent="0.25">
      <c r="A3157" s="1" t="s">
        <v>276</v>
      </c>
      <c r="B3157" s="1" t="s">
        <v>2114</v>
      </c>
      <c r="C3157" s="1" t="s">
        <v>24</v>
      </c>
      <c r="D3157" s="1" t="s">
        <v>24</v>
      </c>
      <c r="E3157" s="1" t="s">
        <v>4480</v>
      </c>
      <c r="F3157" s="1" t="s">
        <v>4481</v>
      </c>
      <c r="G3157" s="1" t="s">
        <v>13</v>
      </c>
      <c r="H3157" s="1" t="s">
        <v>83</v>
      </c>
      <c r="I3157" s="1" t="s">
        <v>4482</v>
      </c>
      <c r="J3157" s="1" t="s">
        <v>4486</v>
      </c>
    </row>
    <row r="3158" spans="1:10" x14ac:dyDescent="0.25">
      <c r="A3158" s="1" t="s">
        <v>276</v>
      </c>
      <c r="B3158" s="1" t="s">
        <v>2124</v>
      </c>
      <c r="C3158" s="1" t="s">
        <v>24</v>
      </c>
      <c r="D3158" s="1" t="s">
        <v>24</v>
      </c>
      <c r="E3158" s="1" t="s">
        <v>4480</v>
      </c>
      <c r="F3158" s="1" t="s">
        <v>4481</v>
      </c>
      <c r="G3158" s="1" t="s">
        <v>13</v>
      </c>
      <c r="H3158" s="1" t="s">
        <v>83</v>
      </c>
      <c r="I3158" s="1" t="s">
        <v>4482</v>
      </c>
      <c r="J3158" s="1" t="s">
        <v>4486</v>
      </c>
    </row>
    <row r="3159" spans="1:10" x14ac:dyDescent="0.25">
      <c r="A3159" s="1" t="s">
        <v>276</v>
      </c>
      <c r="B3159" s="1" t="s">
        <v>2131</v>
      </c>
      <c r="C3159" s="1" t="s">
        <v>24</v>
      </c>
      <c r="D3159" s="1" t="s">
        <v>24</v>
      </c>
      <c r="E3159" s="1" t="s">
        <v>4480</v>
      </c>
      <c r="F3159" s="1" t="s">
        <v>4481</v>
      </c>
      <c r="G3159" s="1" t="s">
        <v>13</v>
      </c>
      <c r="H3159" s="1" t="s">
        <v>83</v>
      </c>
      <c r="I3159" s="1" t="s">
        <v>4482</v>
      </c>
      <c r="J3159" s="1" t="s">
        <v>4486</v>
      </c>
    </row>
    <row r="3160" spans="1:10" x14ac:dyDescent="0.25">
      <c r="A3160" s="1" t="s">
        <v>276</v>
      </c>
      <c r="B3160" s="1" t="s">
        <v>2139</v>
      </c>
      <c r="C3160" s="1" t="s">
        <v>24</v>
      </c>
      <c r="D3160" s="1" t="s">
        <v>24</v>
      </c>
      <c r="E3160" s="1" t="s">
        <v>4480</v>
      </c>
      <c r="F3160" s="1" t="s">
        <v>4481</v>
      </c>
      <c r="G3160" s="1" t="s">
        <v>13</v>
      </c>
      <c r="H3160" s="1" t="s">
        <v>83</v>
      </c>
      <c r="I3160" s="1" t="s">
        <v>4482</v>
      </c>
      <c r="J3160" s="1" t="s">
        <v>4486</v>
      </c>
    </row>
    <row r="3161" spans="1:10" x14ac:dyDescent="0.25">
      <c r="A3161" s="1" t="s">
        <v>276</v>
      </c>
      <c r="B3161" s="1" t="s">
        <v>2166</v>
      </c>
      <c r="C3161" s="1" t="s">
        <v>20</v>
      </c>
      <c r="D3161" s="1" t="s">
        <v>20</v>
      </c>
      <c r="E3161" s="1" t="s">
        <v>4480</v>
      </c>
      <c r="F3161" s="1" t="s">
        <v>4487</v>
      </c>
      <c r="G3161" s="1" t="s">
        <v>13</v>
      </c>
      <c r="H3161" s="1" t="s">
        <v>14</v>
      </c>
      <c r="I3161" s="1" t="s">
        <v>4488</v>
      </c>
      <c r="J3161" s="1" t="s">
        <v>4489</v>
      </c>
    </row>
    <row r="3162" spans="1:10" x14ac:dyDescent="0.25">
      <c r="A3162" s="1" t="s">
        <v>270</v>
      </c>
      <c r="B3162" s="1" t="s">
        <v>2216</v>
      </c>
      <c r="C3162" s="1" t="s">
        <v>4490</v>
      </c>
      <c r="D3162" s="1" t="s">
        <v>4490</v>
      </c>
      <c r="E3162" s="1" t="s">
        <v>4480</v>
      </c>
      <c r="F3162" s="1" t="s">
        <v>4487</v>
      </c>
      <c r="G3162" s="1" t="s">
        <v>13</v>
      </c>
      <c r="H3162" s="1" t="s">
        <v>14</v>
      </c>
      <c r="I3162" s="1" t="s">
        <v>4488</v>
      </c>
      <c r="J3162" s="1" t="s">
        <v>4491</v>
      </c>
    </row>
    <row r="3163" spans="1:10" x14ac:dyDescent="0.25">
      <c r="A3163" s="1" t="s">
        <v>270</v>
      </c>
      <c r="B3163" s="1" t="s">
        <v>2226</v>
      </c>
      <c r="C3163" s="1" t="s">
        <v>4490</v>
      </c>
      <c r="D3163" s="1" t="s">
        <v>4490</v>
      </c>
      <c r="E3163" s="1" t="s">
        <v>4480</v>
      </c>
      <c r="F3163" s="1" t="s">
        <v>4487</v>
      </c>
      <c r="G3163" s="1" t="s">
        <v>13</v>
      </c>
      <c r="H3163" s="1" t="s">
        <v>14</v>
      </c>
      <c r="I3163" s="1" t="s">
        <v>4488</v>
      </c>
      <c r="J3163" s="1" t="s">
        <v>4492</v>
      </c>
    </row>
    <row r="3164" spans="1:10" x14ac:dyDescent="0.25">
      <c r="A3164" s="1" t="s">
        <v>270</v>
      </c>
      <c r="B3164" s="1" t="s">
        <v>2243</v>
      </c>
      <c r="C3164" s="1" t="s">
        <v>4490</v>
      </c>
      <c r="D3164" s="1" t="s">
        <v>4490</v>
      </c>
      <c r="E3164" s="1" t="s">
        <v>4480</v>
      </c>
      <c r="F3164" s="1" t="s">
        <v>4487</v>
      </c>
      <c r="G3164" s="1" t="s">
        <v>13</v>
      </c>
      <c r="H3164" s="1" t="s">
        <v>14</v>
      </c>
      <c r="I3164" s="1" t="s">
        <v>4488</v>
      </c>
      <c r="J3164" s="1" t="s">
        <v>4492</v>
      </c>
    </row>
    <row r="3165" spans="1:10" x14ac:dyDescent="0.25">
      <c r="A3165" s="1" t="s">
        <v>270</v>
      </c>
      <c r="B3165" s="1" t="s">
        <v>2228</v>
      </c>
      <c r="C3165" s="1" t="s">
        <v>4490</v>
      </c>
      <c r="D3165" s="1" t="s">
        <v>4490</v>
      </c>
      <c r="E3165" s="1" t="s">
        <v>4480</v>
      </c>
      <c r="F3165" s="1" t="s">
        <v>4487</v>
      </c>
      <c r="G3165" s="1" t="s">
        <v>13</v>
      </c>
      <c r="H3165" s="1" t="s">
        <v>14</v>
      </c>
      <c r="I3165" s="1" t="s">
        <v>4488</v>
      </c>
      <c r="J3165" s="1" t="s">
        <v>4493</v>
      </c>
    </row>
    <row r="3166" spans="1:10" x14ac:dyDescent="0.25">
      <c r="A3166" s="1" t="s">
        <v>270</v>
      </c>
      <c r="B3166" s="1" t="s">
        <v>2244</v>
      </c>
      <c r="C3166" s="1" t="s">
        <v>4490</v>
      </c>
      <c r="D3166" s="1" t="s">
        <v>4490</v>
      </c>
      <c r="E3166" s="1" t="s">
        <v>4480</v>
      </c>
      <c r="F3166" s="1" t="s">
        <v>4487</v>
      </c>
      <c r="G3166" s="1" t="s">
        <v>13</v>
      </c>
      <c r="H3166" s="1" t="s">
        <v>14</v>
      </c>
      <c r="I3166" s="1" t="s">
        <v>4488</v>
      </c>
      <c r="J3166" s="1" t="s">
        <v>4493</v>
      </c>
    </row>
    <row r="3167" spans="1:10" x14ac:dyDescent="0.25">
      <c r="A3167" s="1" t="s">
        <v>270</v>
      </c>
      <c r="B3167" s="1" t="s">
        <v>2233</v>
      </c>
      <c r="C3167" s="1" t="s">
        <v>20</v>
      </c>
      <c r="D3167" s="1" t="s">
        <v>20</v>
      </c>
      <c r="E3167" s="1" t="s">
        <v>4480</v>
      </c>
      <c r="F3167" s="1" t="s">
        <v>4481</v>
      </c>
      <c r="G3167" s="1" t="s">
        <v>13</v>
      </c>
      <c r="H3167" s="1" t="s">
        <v>1169</v>
      </c>
      <c r="I3167" s="1" t="s">
        <v>4482</v>
      </c>
      <c r="J3167" s="1" t="s">
        <v>4494</v>
      </c>
    </row>
    <row r="3168" spans="1:10" x14ac:dyDescent="0.25">
      <c r="A3168" s="1" t="s">
        <v>270</v>
      </c>
      <c r="B3168" s="1" t="s">
        <v>2247</v>
      </c>
      <c r="C3168" s="1" t="s">
        <v>20</v>
      </c>
      <c r="D3168" s="1" t="s">
        <v>20</v>
      </c>
      <c r="E3168" s="1" t="s">
        <v>4480</v>
      </c>
      <c r="F3168" s="1" t="s">
        <v>4481</v>
      </c>
      <c r="G3168" s="1" t="s">
        <v>13</v>
      </c>
      <c r="H3168" s="1" t="s">
        <v>1169</v>
      </c>
      <c r="I3168" s="1" t="s">
        <v>4482</v>
      </c>
      <c r="J3168" s="1" t="s">
        <v>4494</v>
      </c>
    </row>
    <row r="3169" spans="1:10" x14ac:dyDescent="0.25">
      <c r="A3169" s="1" t="s">
        <v>282</v>
      </c>
      <c r="B3169" s="1" t="s">
        <v>4495</v>
      </c>
      <c r="C3169" s="1" t="s">
        <v>4490</v>
      </c>
      <c r="D3169" s="1" t="s">
        <v>4490</v>
      </c>
      <c r="E3169" s="1" t="s">
        <v>4496</v>
      </c>
      <c r="F3169" s="1" t="s">
        <v>4481</v>
      </c>
      <c r="G3169" s="1" t="s">
        <v>13</v>
      </c>
      <c r="H3169" s="1" t="s">
        <v>4497</v>
      </c>
      <c r="I3169" s="1" t="s">
        <v>4488</v>
      </c>
      <c r="J3169" s="1" t="s">
        <v>4498</v>
      </c>
    </row>
    <row r="3170" spans="1:10" x14ac:dyDescent="0.25">
      <c r="A3170" s="1" t="s">
        <v>282</v>
      </c>
      <c r="B3170" s="1" t="s">
        <v>4499</v>
      </c>
      <c r="C3170" s="1" t="s">
        <v>4490</v>
      </c>
      <c r="D3170" s="1" t="s">
        <v>4490</v>
      </c>
      <c r="E3170" s="1" t="s">
        <v>4480</v>
      </c>
      <c r="F3170" s="1" t="s">
        <v>4481</v>
      </c>
      <c r="G3170" s="1" t="s">
        <v>13</v>
      </c>
      <c r="H3170" s="1" t="s">
        <v>347</v>
      </c>
      <c r="I3170" s="1" t="s">
        <v>4488</v>
      </c>
      <c r="J3170" s="1" t="s">
        <v>4500</v>
      </c>
    </row>
    <row r="3171" spans="1:10" x14ac:dyDescent="0.25">
      <c r="A3171" s="1" t="s">
        <v>282</v>
      </c>
      <c r="B3171" s="1" t="s">
        <v>3692</v>
      </c>
      <c r="C3171" s="1" t="s">
        <v>4490</v>
      </c>
      <c r="D3171" s="1" t="s">
        <v>4490</v>
      </c>
      <c r="E3171" s="1" t="s">
        <v>4480</v>
      </c>
      <c r="F3171" s="1" t="s">
        <v>4481</v>
      </c>
      <c r="G3171" s="1" t="s">
        <v>13</v>
      </c>
      <c r="H3171" s="1" t="s">
        <v>12</v>
      </c>
      <c r="I3171" s="1" t="s">
        <v>4482</v>
      </c>
      <c r="J3171" s="1" t="s">
        <v>4501</v>
      </c>
    </row>
    <row r="3172" spans="1:10" x14ac:dyDescent="0.25">
      <c r="A3172" s="1" t="s">
        <v>284</v>
      </c>
      <c r="B3172" s="1" t="s">
        <v>4502</v>
      </c>
      <c r="C3172" s="1" t="s">
        <v>4490</v>
      </c>
      <c r="D3172" s="1" t="s">
        <v>4490</v>
      </c>
      <c r="E3172" s="1" t="s">
        <v>4480</v>
      </c>
      <c r="F3172" s="1" t="s">
        <v>4487</v>
      </c>
      <c r="G3172" s="1" t="s">
        <v>13</v>
      </c>
      <c r="H3172" s="1" t="s">
        <v>14</v>
      </c>
      <c r="I3172" s="1" t="s">
        <v>4488</v>
      </c>
      <c r="J3172" s="1" t="s">
        <v>4503</v>
      </c>
    </row>
    <row r="3173" spans="1:10" x14ac:dyDescent="0.25">
      <c r="A3173" s="1" t="s">
        <v>260</v>
      </c>
      <c r="B3173" s="1" t="s">
        <v>3867</v>
      </c>
      <c r="C3173" s="1" t="s">
        <v>20</v>
      </c>
      <c r="D3173" s="1" t="s">
        <v>20</v>
      </c>
      <c r="E3173" s="1" t="s">
        <v>4496</v>
      </c>
      <c r="F3173" s="1" t="s">
        <v>4481</v>
      </c>
      <c r="G3173" s="1" t="s">
        <v>12</v>
      </c>
      <c r="H3173" s="1" t="s">
        <v>3582</v>
      </c>
      <c r="I3173" s="1" t="s">
        <v>4482</v>
      </c>
      <c r="J3173" s="1" t="s">
        <v>4504</v>
      </c>
    </row>
    <row r="3174" spans="1:10" x14ac:dyDescent="0.25">
      <c r="A3174" s="1" t="s">
        <v>260</v>
      </c>
      <c r="B3174" s="1" t="s">
        <v>4505</v>
      </c>
      <c r="C3174" s="1" t="s">
        <v>20</v>
      </c>
      <c r="D3174" s="1" t="s">
        <v>20</v>
      </c>
      <c r="E3174" s="1" t="s">
        <v>4480</v>
      </c>
      <c r="F3174" s="1" t="s">
        <v>4481</v>
      </c>
      <c r="G3174" s="1" t="s">
        <v>13</v>
      </c>
      <c r="H3174" s="1" t="s">
        <v>12</v>
      </c>
      <c r="I3174" s="1" t="s">
        <v>4482</v>
      </c>
      <c r="J3174" s="1" t="s">
        <v>4506</v>
      </c>
    </row>
    <row r="3175" spans="1:10" x14ac:dyDescent="0.25">
      <c r="A3175" s="1" t="s">
        <v>260</v>
      </c>
      <c r="B3175" s="1" t="s">
        <v>4507</v>
      </c>
      <c r="C3175" s="1" t="s">
        <v>20</v>
      </c>
      <c r="D3175" s="1" t="s">
        <v>20</v>
      </c>
      <c r="E3175" s="1" t="s">
        <v>4480</v>
      </c>
      <c r="F3175" s="1" t="s">
        <v>4487</v>
      </c>
      <c r="G3175" s="1" t="s">
        <v>13</v>
      </c>
      <c r="H3175" s="1" t="s">
        <v>14</v>
      </c>
      <c r="I3175" s="1" t="s">
        <v>4488</v>
      </c>
      <c r="J3175" s="1" t="s">
        <v>4508</v>
      </c>
    </row>
    <row r="3176" spans="1:10" x14ac:dyDescent="0.25">
      <c r="A3176" s="1" t="s">
        <v>260</v>
      </c>
      <c r="B3176" s="1" t="s">
        <v>3984</v>
      </c>
      <c r="C3176" s="1" t="s">
        <v>20</v>
      </c>
      <c r="D3176" s="1" t="s">
        <v>20</v>
      </c>
      <c r="E3176" s="1" t="s">
        <v>4480</v>
      </c>
      <c r="F3176" s="1" t="s">
        <v>4481</v>
      </c>
      <c r="G3176" s="1" t="s">
        <v>13</v>
      </c>
      <c r="H3176" s="1" t="s">
        <v>12</v>
      </c>
      <c r="I3176" s="1" t="s">
        <v>4482</v>
      </c>
      <c r="J3176" s="1" t="s">
        <v>4509</v>
      </c>
    </row>
    <row r="3177" spans="1:10" x14ac:dyDescent="0.25">
      <c r="A3177" s="1" t="s">
        <v>260</v>
      </c>
      <c r="B3177" s="1" t="s">
        <v>3993</v>
      </c>
      <c r="C3177" s="1" t="s">
        <v>20</v>
      </c>
      <c r="D3177" s="1" t="s">
        <v>20</v>
      </c>
      <c r="E3177" s="1" t="s">
        <v>4480</v>
      </c>
      <c r="F3177" s="1" t="s">
        <v>4481</v>
      </c>
      <c r="G3177" s="1" t="s">
        <v>13</v>
      </c>
      <c r="H3177" s="1" t="s">
        <v>12</v>
      </c>
      <c r="I3177" s="1" t="s">
        <v>4482</v>
      </c>
      <c r="J3177" s="1" t="s">
        <v>4509</v>
      </c>
    </row>
    <row r="3178" spans="1:10" x14ac:dyDescent="0.25">
      <c r="A3178" s="1" t="s">
        <v>260</v>
      </c>
      <c r="B3178" s="1" t="s">
        <v>4510</v>
      </c>
      <c r="C3178" s="1" t="s">
        <v>20</v>
      </c>
      <c r="D3178" s="1" t="s">
        <v>20</v>
      </c>
      <c r="E3178" s="1" t="s">
        <v>4480</v>
      </c>
      <c r="F3178" s="1" t="s">
        <v>4481</v>
      </c>
      <c r="G3178" s="1" t="s">
        <v>13</v>
      </c>
      <c r="H3178" s="1" t="s">
        <v>12</v>
      </c>
      <c r="I3178" s="1" t="s">
        <v>4482</v>
      </c>
      <c r="J3178" s="1" t="s">
        <v>4509</v>
      </c>
    </row>
    <row r="3179" spans="1:10" x14ac:dyDescent="0.25">
      <c r="A3179" s="1" t="s">
        <v>260</v>
      </c>
      <c r="B3179" s="1" t="s">
        <v>3999</v>
      </c>
      <c r="C3179" s="1" t="s">
        <v>20</v>
      </c>
      <c r="D3179" s="1" t="s">
        <v>20</v>
      </c>
      <c r="E3179" s="1" t="s">
        <v>4496</v>
      </c>
      <c r="F3179" s="1" t="s">
        <v>4481</v>
      </c>
      <c r="G3179" s="1" t="s">
        <v>12</v>
      </c>
      <c r="H3179" s="1" t="s">
        <v>62</v>
      </c>
      <c r="I3179" s="1" t="s">
        <v>4482</v>
      </c>
      <c r="J3179" s="1" t="s">
        <v>4511</v>
      </c>
    </row>
    <row r="3180" spans="1:10" x14ac:dyDescent="0.25">
      <c r="A3180" s="1" t="s">
        <v>260</v>
      </c>
      <c r="B3180" s="1" t="s">
        <v>4001</v>
      </c>
      <c r="C3180" s="1" t="s">
        <v>20</v>
      </c>
      <c r="D3180" s="1" t="s">
        <v>20</v>
      </c>
      <c r="E3180" s="1" t="s">
        <v>4480</v>
      </c>
      <c r="F3180" s="1" t="s">
        <v>4481</v>
      </c>
      <c r="G3180" s="1" t="s">
        <v>13</v>
      </c>
      <c r="H3180" s="1" t="s">
        <v>12</v>
      </c>
      <c r="I3180" s="1" t="s">
        <v>4482</v>
      </c>
      <c r="J3180" s="1" t="s">
        <v>4512</v>
      </c>
    </row>
    <row r="3181" spans="1:10" x14ac:dyDescent="0.25">
      <c r="A3181" s="1" t="s">
        <v>260</v>
      </c>
      <c r="B3181" s="1" t="s">
        <v>4004</v>
      </c>
      <c r="C3181" s="1" t="s">
        <v>20</v>
      </c>
      <c r="D3181" s="1" t="s">
        <v>20</v>
      </c>
      <c r="E3181" s="1" t="s">
        <v>4480</v>
      </c>
      <c r="F3181" s="1" t="s">
        <v>4481</v>
      </c>
      <c r="G3181" s="1" t="s">
        <v>4513</v>
      </c>
      <c r="H3181" s="1" t="s">
        <v>12</v>
      </c>
      <c r="I3181" s="1" t="s">
        <v>4482</v>
      </c>
      <c r="J3181" s="1" t="s">
        <v>4514</v>
      </c>
    </row>
    <row r="3182" spans="1:10" x14ac:dyDescent="0.25">
      <c r="A3182" s="1" t="s">
        <v>278</v>
      </c>
      <c r="B3182" s="1" t="s">
        <v>4515</v>
      </c>
      <c r="C3182" s="1" t="s">
        <v>4490</v>
      </c>
      <c r="D3182" s="1" t="s">
        <v>4490</v>
      </c>
      <c r="E3182" s="1" t="s">
        <v>4480</v>
      </c>
      <c r="F3182" s="1" t="s">
        <v>4487</v>
      </c>
      <c r="G3182" s="1" t="s">
        <v>13</v>
      </c>
      <c r="H3182" s="1" t="s">
        <v>14</v>
      </c>
      <c r="I3182" s="1" t="s">
        <v>4488</v>
      </c>
      <c r="J3182" s="1" t="s">
        <v>4516</v>
      </c>
    </row>
    <row r="3184" spans="1:10" x14ac:dyDescent="0.25">
      <c r="A3184" s="2" t="s">
        <v>4517</v>
      </c>
    </row>
    <row r="3185" spans="1:7" x14ac:dyDescent="0.25">
      <c r="A3185" s="1" t="s">
        <v>235</v>
      </c>
      <c r="B3185" s="1" t="s">
        <v>479</v>
      </c>
      <c r="C3185" s="1" t="s">
        <v>4473</v>
      </c>
      <c r="D3185" s="1" t="s">
        <v>4474</v>
      </c>
      <c r="E3185" s="1" t="s">
        <v>361</v>
      </c>
      <c r="F3185" s="1" t="s">
        <v>4518</v>
      </c>
      <c r="G3185" s="1" t="s">
        <v>4519</v>
      </c>
    </row>
    <row r="3186" spans="1:7" x14ac:dyDescent="0.25">
      <c r="A3186" s="1" t="s">
        <v>289</v>
      </c>
      <c r="B3186" s="1" t="s">
        <v>2498</v>
      </c>
      <c r="C3186" s="1" t="s">
        <v>4490</v>
      </c>
      <c r="D3186" s="1" t="s">
        <v>4490</v>
      </c>
      <c r="E3186" s="1" t="s">
        <v>4520</v>
      </c>
      <c r="F3186" s="1" t="s">
        <v>14</v>
      </c>
      <c r="G3186" s="1" t="s">
        <v>4007</v>
      </c>
    </row>
    <row r="3187" spans="1:7" x14ac:dyDescent="0.25">
      <c r="A3187" s="1" t="s">
        <v>294</v>
      </c>
      <c r="B3187" s="1" t="s">
        <v>2677</v>
      </c>
      <c r="C3187" s="1" t="s">
        <v>4490</v>
      </c>
      <c r="D3187" s="1" t="s">
        <v>4490</v>
      </c>
      <c r="E3187" s="1" t="s">
        <v>4520</v>
      </c>
      <c r="F3187" s="1" t="s">
        <v>14</v>
      </c>
      <c r="G3187" s="1" t="s">
        <v>4007</v>
      </c>
    </row>
    <row r="3188" spans="1:7" x14ac:dyDescent="0.25">
      <c r="A3188" s="1" t="s">
        <v>276</v>
      </c>
      <c r="B3188" s="1" t="s">
        <v>2152</v>
      </c>
      <c r="C3188" s="1" t="s">
        <v>20</v>
      </c>
      <c r="D3188" s="1" t="s">
        <v>20</v>
      </c>
      <c r="E3188" s="1" t="s">
        <v>4521</v>
      </c>
      <c r="F3188" s="1" t="s">
        <v>4522</v>
      </c>
      <c r="G3188" s="1" t="s">
        <v>14</v>
      </c>
    </row>
    <row r="3190" spans="1:7" x14ac:dyDescent="0.25">
      <c r="A3190" s="2" t="s">
        <v>4523</v>
      </c>
    </row>
    <row r="3191" spans="1:7" x14ac:dyDescent="0.25">
      <c r="A3191" s="1" t="s">
        <v>195</v>
      </c>
      <c r="B3191" s="1" t="s">
        <v>196</v>
      </c>
      <c r="C3191" s="1" t="s">
        <v>197</v>
      </c>
    </row>
    <row r="3192" spans="1:7" x14ac:dyDescent="0.25">
      <c r="A3192" s="1" t="s">
        <v>4524</v>
      </c>
      <c r="B3192" s="1" t="s">
        <v>4525</v>
      </c>
      <c r="C3192" s="1" t="s">
        <v>4526</v>
      </c>
    </row>
    <row r="3193" spans="1:7" x14ac:dyDescent="0.25">
      <c r="A3193" s="1" t="s">
        <v>4527</v>
      </c>
      <c r="B3193" s="1" t="s">
        <v>4528</v>
      </c>
      <c r="C3193" s="1" t="s">
        <v>4529</v>
      </c>
    </row>
    <row r="3194" spans="1:7" x14ac:dyDescent="0.25">
      <c r="A3194" s="1" t="s">
        <v>4530</v>
      </c>
      <c r="B3194" s="1" t="s">
        <v>4531</v>
      </c>
      <c r="C3194" s="1" t="s">
        <v>4532</v>
      </c>
    </row>
    <row r="3195" spans="1:7" x14ac:dyDescent="0.25">
      <c r="A3195" s="1" t="s">
        <v>4533</v>
      </c>
      <c r="B3195" s="1" t="s">
        <v>264</v>
      </c>
      <c r="C3195" s="1" t="s">
        <v>4534</v>
      </c>
    </row>
    <row r="3196" spans="1:7" x14ac:dyDescent="0.25">
      <c r="A3196" s="1" t="s">
        <v>4535</v>
      </c>
      <c r="B3196" s="1" t="s">
        <v>4536</v>
      </c>
      <c r="C3196" s="1" t="s">
        <v>4537</v>
      </c>
    </row>
    <row r="3197" spans="1:7" x14ac:dyDescent="0.25">
      <c r="A3197" s="1" t="s">
        <v>4538</v>
      </c>
      <c r="B3197" s="1" t="s">
        <v>4539</v>
      </c>
      <c r="C3197" s="1" t="s">
        <v>4540</v>
      </c>
    </row>
    <row r="3198" spans="1:7" x14ac:dyDescent="0.25">
      <c r="A3198" s="1" t="s">
        <v>4541</v>
      </c>
      <c r="B3198" s="1" t="s">
        <v>18</v>
      </c>
      <c r="C3198" s="1" t="s">
        <v>4542</v>
      </c>
    </row>
    <row r="3199" spans="1:7" x14ac:dyDescent="0.25">
      <c r="A3199" s="1" t="s">
        <v>4543</v>
      </c>
      <c r="B3199" s="1" t="s">
        <v>4544</v>
      </c>
      <c r="C3199" s="1" t="s">
        <v>4545</v>
      </c>
    </row>
    <row r="3200" spans="1:7" x14ac:dyDescent="0.25">
      <c r="A3200" s="1" t="s">
        <v>4546</v>
      </c>
      <c r="B3200" s="1" t="s">
        <v>4547</v>
      </c>
      <c r="C3200" s="1" t="s">
        <v>4548</v>
      </c>
    </row>
    <row r="3201" spans="1:4" x14ac:dyDescent="0.25">
      <c r="A3201" s="1" t="s">
        <v>4549</v>
      </c>
      <c r="B3201" s="1" t="s">
        <v>4550</v>
      </c>
      <c r="C3201" s="1" t="s">
        <v>4551</v>
      </c>
    </row>
    <row r="3202" spans="1:4" x14ac:dyDescent="0.25">
      <c r="A3202" s="1" t="s">
        <v>4552</v>
      </c>
      <c r="B3202" s="1" t="s">
        <v>4553</v>
      </c>
      <c r="C3202" s="1" t="s">
        <v>4554</v>
      </c>
    </row>
    <row r="3203" spans="1:4" x14ac:dyDescent="0.25">
      <c r="A3203" s="1" t="s">
        <v>4555</v>
      </c>
      <c r="B3203" s="1" t="s">
        <v>4556</v>
      </c>
      <c r="C3203" s="1" t="s">
        <v>4557</v>
      </c>
    </row>
    <row r="3205" spans="1:4" x14ac:dyDescent="0.25">
      <c r="A3205" s="2" t="s">
        <v>4558</v>
      </c>
    </row>
    <row r="3206" spans="1:4" x14ac:dyDescent="0.25">
      <c r="A3206" s="1" t="s">
        <v>4559</v>
      </c>
      <c r="B3206" s="1" t="s">
        <v>4560</v>
      </c>
      <c r="C3206" s="1" t="s">
        <v>368</v>
      </c>
      <c r="D3206" s="1" t="s">
        <v>197</v>
      </c>
    </row>
    <row r="3207" spans="1:4" x14ac:dyDescent="0.25">
      <c r="A3207" s="1" t="s">
        <v>4561</v>
      </c>
      <c r="B3207" s="1" t="s">
        <v>38</v>
      </c>
      <c r="C3207" s="1" t="s">
        <v>262</v>
      </c>
      <c r="D3207" s="1" t="s">
        <v>4562</v>
      </c>
    </row>
    <row r="3208" spans="1:4" x14ac:dyDescent="0.25">
      <c r="A3208" s="1" t="s">
        <v>4563</v>
      </c>
      <c r="B3208" s="1" t="s">
        <v>62</v>
      </c>
      <c r="C3208" s="1" t="s">
        <v>262</v>
      </c>
      <c r="D3208" s="1" t="s">
        <v>4564</v>
      </c>
    </row>
    <row r="3209" spans="1:4" x14ac:dyDescent="0.25">
      <c r="A3209" s="1" t="s">
        <v>4565</v>
      </c>
      <c r="B3209" s="1" t="s">
        <v>83</v>
      </c>
      <c r="C3209" s="1" t="s">
        <v>262</v>
      </c>
      <c r="D3209" s="1" t="s">
        <v>4566</v>
      </c>
    </row>
    <row r="3210" spans="1:4" x14ac:dyDescent="0.25">
      <c r="A3210" s="1" t="s">
        <v>4567</v>
      </c>
      <c r="B3210" s="1" t="s">
        <v>122</v>
      </c>
      <c r="C3210" s="1" t="s">
        <v>262</v>
      </c>
      <c r="D3210" s="1" t="s">
        <v>4568</v>
      </c>
    </row>
    <row r="3211" spans="1:4" x14ac:dyDescent="0.25">
      <c r="A3211" s="1" t="s">
        <v>4569</v>
      </c>
      <c r="B3211" s="1" t="s">
        <v>152</v>
      </c>
      <c r="C3211" s="1" t="s">
        <v>262</v>
      </c>
      <c r="D3211" s="1" t="s">
        <v>4570</v>
      </c>
    </row>
    <row r="3212" spans="1:4" x14ac:dyDescent="0.25">
      <c r="A3212" s="1" t="s">
        <v>4571</v>
      </c>
      <c r="B3212" s="1" t="s">
        <v>92</v>
      </c>
      <c r="C3212" s="1" t="s">
        <v>262</v>
      </c>
      <c r="D3212" s="1" t="s">
        <v>4572</v>
      </c>
    </row>
    <row r="3213" spans="1:4" x14ac:dyDescent="0.25">
      <c r="A3213" s="1" t="s">
        <v>4573</v>
      </c>
      <c r="B3213" s="1" t="s">
        <v>1071</v>
      </c>
      <c r="C3213" s="1" t="s">
        <v>204</v>
      </c>
      <c r="D3213" s="1" t="s">
        <v>4574</v>
      </c>
    </row>
    <row r="3214" spans="1:4" x14ac:dyDescent="0.25">
      <c r="A3214" s="1" t="s">
        <v>4575</v>
      </c>
      <c r="B3214" s="1" t="s">
        <v>323</v>
      </c>
      <c r="C3214" s="1" t="s">
        <v>262</v>
      </c>
      <c r="D3214" s="1" t="s">
        <v>4576</v>
      </c>
    </row>
    <row r="3215" spans="1:4" x14ac:dyDescent="0.25">
      <c r="A3215" s="1" t="s">
        <v>4577</v>
      </c>
      <c r="B3215" s="1" t="s">
        <v>2896</v>
      </c>
      <c r="C3215" s="1" t="s">
        <v>262</v>
      </c>
      <c r="D3215" s="1" t="s">
        <v>4578</v>
      </c>
    </row>
    <row r="3216" spans="1:4" x14ac:dyDescent="0.25">
      <c r="A3216" s="1" t="s">
        <v>4579</v>
      </c>
      <c r="B3216" s="1" t="s">
        <v>349</v>
      </c>
      <c r="C3216" s="1" t="s">
        <v>204</v>
      </c>
      <c r="D3216" s="1" t="s">
        <v>4580</v>
      </c>
    </row>
    <row r="3217" spans="1:5" x14ac:dyDescent="0.25">
      <c r="A3217" s="1" t="s">
        <v>4581</v>
      </c>
      <c r="B3217" s="1" t="s">
        <v>2954</v>
      </c>
      <c r="C3217" s="1" t="s">
        <v>262</v>
      </c>
      <c r="D3217" s="1" t="s">
        <v>4582</v>
      </c>
    </row>
    <row r="3218" spans="1:5" x14ac:dyDescent="0.25">
      <c r="A3218" s="1" t="s">
        <v>4583</v>
      </c>
      <c r="B3218" s="1" t="s">
        <v>2984</v>
      </c>
      <c r="C3218" s="1" t="s">
        <v>262</v>
      </c>
      <c r="D3218" s="1" t="s">
        <v>4584</v>
      </c>
    </row>
    <row r="3219" spans="1:5" x14ac:dyDescent="0.25">
      <c r="A3219" s="1" t="s">
        <v>4585</v>
      </c>
      <c r="B3219" s="1" t="s">
        <v>3014</v>
      </c>
      <c r="C3219" s="1" t="s">
        <v>262</v>
      </c>
      <c r="D3219" s="1" t="s">
        <v>4586</v>
      </c>
    </row>
    <row r="3220" spans="1:5" x14ac:dyDescent="0.25">
      <c r="A3220" s="1" t="s">
        <v>4587</v>
      </c>
      <c r="B3220" s="1" t="s">
        <v>3043</v>
      </c>
      <c r="C3220" s="1" t="s">
        <v>262</v>
      </c>
      <c r="D3220" s="1" t="s">
        <v>4588</v>
      </c>
    </row>
    <row r="3221" spans="1:5" x14ac:dyDescent="0.25">
      <c r="A3221" s="1" t="s">
        <v>4589</v>
      </c>
      <c r="B3221" s="1" t="s">
        <v>3073</v>
      </c>
      <c r="C3221" s="1" t="s">
        <v>262</v>
      </c>
      <c r="D3221" s="1" t="s">
        <v>4590</v>
      </c>
    </row>
    <row r="3222" spans="1:5" x14ac:dyDescent="0.25">
      <c r="A3222" s="1" t="s">
        <v>4591</v>
      </c>
      <c r="B3222" s="1" t="s">
        <v>3102</v>
      </c>
      <c r="C3222" s="1" t="s">
        <v>262</v>
      </c>
      <c r="D3222" s="1" t="s">
        <v>4592</v>
      </c>
    </row>
    <row r="3224" spans="1:5" x14ac:dyDescent="0.25">
      <c r="A3224" s="2" t="s">
        <v>4593</v>
      </c>
    </row>
    <row r="3225" spans="1:5" x14ac:dyDescent="0.25">
      <c r="A3225" s="1" t="s">
        <v>4594</v>
      </c>
      <c r="B3225" s="1" t="s">
        <v>4595</v>
      </c>
      <c r="C3225" s="1" t="s">
        <v>4596</v>
      </c>
      <c r="D3225" s="1" t="s">
        <v>4597</v>
      </c>
      <c r="E3225" s="1" t="s">
        <v>4598</v>
      </c>
    </row>
    <row r="3226" spans="1:5" x14ac:dyDescent="0.25">
      <c r="A3226" s="1" t="s">
        <v>4599</v>
      </c>
      <c r="B3226" s="1" t="s">
        <v>4600</v>
      </c>
      <c r="C3226" s="1" t="s">
        <v>4601</v>
      </c>
      <c r="D3226" s="1" t="s">
        <v>4602</v>
      </c>
      <c r="E3226" s="1" t="s">
        <v>4522</v>
      </c>
    </row>
    <row r="3227" spans="1:5" x14ac:dyDescent="0.25">
      <c r="A3227" s="1" t="s">
        <v>4603</v>
      </c>
      <c r="B3227" s="1" t="s">
        <v>4604</v>
      </c>
      <c r="C3227" s="1" t="s">
        <v>4605</v>
      </c>
      <c r="D3227" s="1" t="s">
        <v>4602</v>
      </c>
      <c r="E3227" s="1" t="s">
        <v>4522</v>
      </c>
    </row>
    <row r="3228" spans="1:5" x14ac:dyDescent="0.25">
      <c r="A3228" s="1" t="s">
        <v>4606</v>
      </c>
      <c r="B3228" s="1" t="s">
        <v>4607</v>
      </c>
      <c r="C3228" s="1" t="s">
        <v>4608</v>
      </c>
      <c r="D3228" s="1" t="s">
        <v>4609</v>
      </c>
      <c r="E3228" s="1" t="s">
        <v>4522</v>
      </c>
    </row>
    <row r="3229" spans="1:5" x14ac:dyDescent="0.25">
      <c r="A3229" s="1" t="s">
        <v>4610</v>
      </c>
      <c r="B3229" s="1" t="s">
        <v>4611</v>
      </c>
      <c r="C3229" s="1" t="s">
        <v>4612</v>
      </c>
      <c r="D3229" s="1" t="s">
        <v>4609</v>
      </c>
      <c r="E3229" s="1" t="s">
        <v>4522</v>
      </c>
    </row>
    <row r="3230" spans="1:5" x14ac:dyDescent="0.25">
      <c r="A3230" s="1" t="s">
        <v>4613</v>
      </c>
      <c r="B3230" s="1" t="s">
        <v>4600</v>
      </c>
      <c r="C3230" s="1" t="s">
        <v>4614</v>
      </c>
      <c r="D3230" s="1" t="s">
        <v>4602</v>
      </c>
      <c r="E3230" s="1" t="s">
        <v>4522</v>
      </c>
    </row>
    <row r="3231" spans="1:5" x14ac:dyDescent="0.25">
      <c r="A3231" s="1" t="s">
        <v>4615</v>
      </c>
      <c r="B3231" s="1" t="s">
        <v>4600</v>
      </c>
      <c r="C3231" s="1" t="s">
        <v>4616</v>
      </c>
      <c r="D3231" s="1" t="s">
        <v>4602</v>
      </c>
      <c r="E3231" s="1" t="s">
        <v>4522</v>
      </c>
    </row>
    <row r="3232" spans="1:5" x14ac:dyDescent="0.25">
      <c r="A3232" s="1" t="s">
        <v>4617</v>
      </c>
      <c r="B3232" s="1" t="s">
        <v>4600</v>
      </c>
      <c r="C3232" s="1" t="s">
        <v>4618</v>
      </c>
      <c r="D3232" s="1" t="s">
        <v>4609</v>
      </c>
      <c r="E3232" s="1" t="s">
        <v>4522</v>
      </c>
    </row>
    <row r="3233" spans="1:5" x14ac:dyDescent="0.25">
      <c r="A3233" s="1" t="s">
        <v>4619</v>
      </c>
      <c r="B3233" s="1" t="s">
        <v>4600</v>
      </c>
      <c r="C3233" s="1" t="s">
        <v>4620</v>
      </c>
      <c r="D3233" s="1" t="s">
        <v>4609</v>
      </c>
      <c r="E3233" s="1" t="s">
        <v>4522</v>
      </c>
    </row>
    <row r="3234" spans="1:5" x14ac:dyDescent="0.25">
      <c r="A3234" s="1" t="s">
        <v>4621</v>
      </c>
      <c r="B3234" s="1" t="s">
        <v>4600</v>
      </c>
      <c r="C3234" s="1" t="s">
        <v>4622</v>
      </c>
      <c r="D3234" s="1" t="s">
        <v>4623</v>
      </c>
      <c r="E3234" s="1" t="s">
        <v>4522</v>
      </c>
    </row>
    <row r="3235" spans="1:5" x14ac:dyDescent="0.25">
      <c r="A3235" s="1" t="s">
        <v>4624</v>
      </c>
      <c r="B3235" s="1" t="s">
        <v>4625</v>
      </c>
      <c r="C3235" s="1" t="s">
        <v>4626</v>
      </c>
      <c r="D3235" s="1" t="s">
        <v>4602</v>
      </c>
      <c r="E3235" s="1" t="s">
        <v>4522</v>
      </c>
    </row>
    <row r="3236" spans="1:5" x14ac:dyDescent="0.25">
      <c r="A3236" s="1" t="s">
        <v>4627</v>
      </c>
      <c r="B3236" s="1" t="s">
        <v>4628</v>
      </c>
      <c r="C3236" s="1" t="s">
        <v>4629</v>
      </c>
      <c r="D3236" s="1" t="s">
        <v>4602</v>
      </c>
      <c r="E3236" s="1" t="s">
        <v>4522</v>
      </c>
    </row>
    <row r="3237" spans="1:5" x14ac:dyDescent="0.25">
      <c r="A3237" s="1" t="s">
        <v>4630</v>
      </c>
      <c r="B3237" s="1" t="s">
        <v>4600</v>
      </c>
      <c r="C3237" s="1" t="s">
        <v>4631</v>
      </c>
      <c r="D3237" s="1" t="s">
        <v>4602</v>
      </c>
      <c r="E3237" s="1" t="s">
        <v>4522</v>
      </c>
    </row>
    <row r="3238" spans="1:5" x14ac:dyDescent="0.25">
      <c r="A3238" s="1" t="s">
        <v>4632</v>
      </c>
      <c r="B3238" s="1" t="s">
        <v>4600</v>
      </c>
      <c r="C3238" s="1" t="s">
        <v>4633</v>
      </c>
      <c r="D3238" s="1" t="s">
        <v>4602</v>
      </c>
      <c r="E3238" s="1" t="s">
        <v>4522</v>
      </c>
    </row>
    <row r="3239" spans="1:5" x14ac:dyDescent="0.25">
      <c r="A3239" s="1" t="s">
        <v>4634</v>
      </c>
      <c r="B3239" s="1" t="s">
        <v>4600</v>
      </c>
      <c r="C3239" s="1" t="s">
        <v>4635</v>
      </c>
      <c r="D3239" s="1" t="s">
        <v>4609</v>
      </c>
      <c r="E3239" s="1" t="s">
        <v>4522</v>
      </c>
    </row>
    <row r="3241" spans="1:5" x14ac:dyDescent="0.25">
      <c r="A3241" s="2" t="s">
        <v>4636</v>
      </c>
    </row>
    <row r="3242" spans="1:5" x14ac:dyDescent="0.25">
      <c r="A3242" s="1" t="s">
        <v>4637</v>
      </c>
      <c r="B3242" s="1" t="s">
        <v>4638</v>
      </c>
      <c r="C3242" s="1" t="s">
        <v>237</v>
      </c>
      <c r="D3242" s="1" t="s">
        <v>197</v>
      </c>
    </row>
    <row r="3243" spans="1:5" x14ac:dyDescent="0.25">
      <c r="A3243" s="1" t="s">
        <v>23</v>
      </c>
      <c r="B3243" s="1" t="s">
        <v>1952</v>
      </c>
      <c r="C3243" s="1" t="s">
        <v>3969</v>
      </c>
      <c r="D3243" s="1" t="s">
        <v>4639</v>
      </c>
    </row>
    <row r="3244" spans="1:5" x14ac:dyDescent="0.25">
      <c r="A3244" s="1" t="s">
        <v>29</v>
      </c>
      <c r="B3244" s="1" t="s">
        <v>1956</v>
      </c>
      <c r="C3244" s="1" t="s">
        <v>3969</v>
      </c>
      <c r="D3244" s="1" t="s">
        <v>4640</v>
      </c>
    </row>
    <row r="3245" spans="1:5" x14ac:dyDescent="0.25">
      <c r="A3245" s="1" t="s">
        <v>4641</v>
      </c>
      <c r="B3245" s="1" t="s">
        <v>2754</v>
      </c>
      <c r="C3245" s="1" t="s">
        <v>3969</v>
      </c>
      <c r="D3245" s="1" t="s">
        <v>4642</v>
      </c>
    </row>
    <row r="3246" spans="1:5" x14ac:dyDescent="0.25">
      <c r="A3246" s="1" t="s">
        <v>4643</v>
      </c>
      <c r="B3246" s="1" t="s">
        <v>4644</v>
      </c>
      <c r="C3246" s="1" t="s">
        <v>3969</v>
      </c>
      <c r="D3246" s="1" t="s">
        <v>4645</v>
      </c>
    </row>
    <row r="3247" spans="1:5" x14ac:dyDescent="0.25">
      <c r="A3247" s="1" t="s">
        <v>4646</v>
      </c>
      <c r="B3247" s="1" t="s">
        <v>2748</v>
      </c>
      <c r="C3247" s="1" t="s">
        <v>3969</v>
      </c>
      <c r="D3247" s="1" t="s">
        <v>4647</v>
      </c>
    </row>
    <row r="3248" spans="1:5" x14ac:dyDescent="0.25">
      <c r="A3248" s="1" t="s">
        <v>48</v>
      </c>
      <c r="B3248" s="1" t="s">
        <v>4648</v>
      </c>
      <c r="C3248" s="1" t="s">
        <v>3969</v>
      </c>
      <c r="D3248" s="1" t="s">
        <v>4649</v>
      </c>
    </row>
    <row r="3249" spans="1:4" x14ac:dyDescent="0.25">
      <c r="A3249" s="1" t="s">
        <v>4650</v>
      </c>
      <c r="B3249" s="1" t="s">
        <v>4651</v>
      </c>
      <c r="C3249" s="1" t="s">
        <v>3969</v>
      </c>
      <c r="D3249" s="1" t="s">
        <v>4652</v>
      </c>
    </row>
    <row r="3250" spans="1:4" x14ac:dyDescent="0.25">
      <c r="A3250" s="1" t="s">
        <v>4653</v>
      </c>
      <c r="B3250" s="1" t="s">
        <v>4654</v>
      </c>
      <c r="C3250" s="1" t="s">
        <v>3969</v>
      </c>
      <c r="D3250" s="1" t="s">
        <v>4655</v>
      </c>
    </row>
    <row r="3251" spans="1:4" x14ac:dyDescent="0.25">
      <c r="A3251" s="1" t="s">
        <v>4656</v>
      </c>
      <c r="B3251" s="1" t="s">
        <v>4657</v>
      </c>
      <c r="C3251" s="1" t="s">
        <v>3969</v>
      </c>
      <c r="D3251" s="1" t="s">
        <v>4658</v>
      </c>
    </row>
    <row r="3252" spans="1:4" x14ac:dyDescent="0.25">
      <c r="A3252" s="1" t="s">
        <v>63</v>
      </c>
      <c r="B3252" s="1" t="s">
        <v>4659</v>
      </c>
      <c r="C3252" s="1" t="s">
        <v>3969</v>
      </c>
      <c r="D3252" s="1" t="s">
        <v>4660</v>
      </c>
    </row>
    <row r="3253" spans="1:4" x14ac:dyDescent="0.25">
      <c r="A3253" s="1" t="s">
        <v>66</v>
      </c>
      <c r="B3253" s="1" t="s">
        <v>2719</v>
      </c>
      <c r="C3253" s="1" t="s">
        <v>3969</v>
      </c>
      <c r="D3253" s="1" t="s">
        <v>4661</v>
      </c>
    </row>
    <row r="3254" spans="1:4" x14ac:dyDescent="0.25">
      <c r="A3254" s="1" t="s">
        <v>4662</v>
      </c>
      <c r="B3254" s="1" t="s">
        <v>2757</v>
      </c>
      <c r="C3254" s="1" t="s">
        <v>3969</v>
      </c>
      <c r="D3254" s="1" t="s">
        <v>4663</v>
      </c>
    </row>
    <row r="3255" spans="1:4" x14ac:dyDescent="0.25">
      <c r="A3255" s="1" t="s">
        <v>110</v>
      </c>
      <c r="B3255" s="1" t="s">
        <v>1966</v>
      </c>
      <c r="C3255" s="1" t="s">
        <v>3969</v>
      </c>
      <c r="D3255" s="1" t="s">
        <v>4664</v>
      </c>
    </row>
    <row r="3256" spans="1:4" x14ac:dyDescent="0.25">
      <c r="A3256" s="1" t="s">
        <v>115</v>
      </c>
      <c r="B3256" s="1" t="s">
        <v>1969</v>
      </c>
      <c r="C3256" s="1" t="s">
        <v>3969</v>
      </c>
      <c r="D3256" s="1" t="s">
        <v>4665</v>
      </c>
    </row>
    <row r="3257" spans="1:4" x14ac:dyDescent="0.25">
      <c r="A3257" s="1" t="s">
        <v>4666</v>
      </c>
      <c r="B3257" s="1" t="s">
        <v>2760</v>
      </c>
      <c r="C3257" s="1" t="s">
        <v>3969</v>
      </c>
      <c r="D3257" s="1" t="s">
        <v>4667</v>
      </c>
    </row>
    <row r="3258" spans="1:4" x14ac:dyDescent="0.25">
      <c r="A3258" s="1" t="s">
        <v>4668</v>
      </c>
      <c r="B3258" s="1" t="s">
        <v>214</v>
      </c>
      <c r="C3258" s="1" t="s">
        <v>15</v>
      </c>
      <c r="D3258" s="1" t="s">
        <v>4669</v>
      </c>
    </row>
    <row r="3259" spans="1:4" x14ac:dyDescent="0.25">
      <c r="A3259" s="1" t="s">
        <v>4670</v>
      </c>
      <c r="B3259" s="1" t="s">
        <v>207</v>
      </c>
      <c r="C3259" s="1" t="s">
        <v>15</v>
      </c>
      <c r="D3259" s="1" t="s">
        <v>4671</v>
      </c>
    </row>
    <row r="3260" spans="1:4" x14ac:dyDescent="0.25">
      <c r="A3260" s="1" t="s">
        <v>21</v>
      </c>
      <c r="B3260" s="1" t="s">
        <v>4672</v>
      </c>
      <c r="C3260" s="1" t="s">
        <v>15</v>
      </c>
      <c r="D3260" s="1" t="s">
        <v>4673</v>
      </c>
    </row>
    <row r="3261" spans="1:4" x14ac:dyDescent="0.25">
      <c r="A3261" s="1" t="s">
        <v>19</v>
      </c>
      <c r="B3261" s="1" t="s">
        <v>4674</v>
      </c>
      <c r="C3261" s="1" t="s">
        <v>15</v>
      </c>
      <c r="D3261" s="1" t="s">
        <v>4675</v>
      </c>
    </row>
    <row r="3262" spans="1:4" x14ac:dyDescent="0.25">
      <c r="A3262" s="1" t="s">
        <v>4383</v>
      </c>
      <c r="B3262" s="1" t="s">
        <v>4676</v>
      </c>
      <c r="C3262" s="1" t="s">
        <v>15</v>
      </c>
      <c r="D3262" s="1" t="s">
        <v>4677</v>
      </c>
    </row>
    <row r="3263" spans="1:4" x14ac:dyDescent="0.25">
      <c r="A3263" s="1" t="s">
        <v>512</v>
      </c>
      <c r="B3263" s="1" t="s">
        <v>4678</v>
      </c>
      <c r="C3263" s="1" t="s">
        <v>15</v>
      </c>
      <c r="D3263" s="1" t="s">
        <v>4679</v>
      </c>
    </row>
    <row r="3264" spans="1:4" x14ac:dyDescent="0.25">
      <c r="A3264" s="1" t="s">
        <v>88</v>
      </c>
      <c r="B3264" s="1" t="s">
        <v>4680</v>
      </c>
      <c r="C3264" s="1" t="s">
        <v>3969</v>
      </c>
      <c r="D3264" s="1" t="s">
        <v>4681</v>
      </c>
    </row>
    <row r="3265" spans="1:4" x14ac:dyDescent="0.25">
      <c r="A3265" s="1" t="s">
        <v>91</v>
      </c>
      <c r="B3265" s="1" t="s">
        <v>4682</v>
      </c>
      <c r="C3265" s="1" t="s">
        <v>3969</v>
      </c>
      <c r="D3265" s="1" t="s">
        <v>4683</v>
      </c>
    </row>
    <row r="3266" spans="1:4" x14ac:dyDescent="0.25">
      <c r="A3266" s="1" t="s">
        <v>93</v>
      </c>
      <c r="B3266" s="1" t="s">
        <v>4684</v>
      </c>
      <c r="C3266" s="1" t="s">
        <v>3969</v>
      </c>
      <c r="D3266" s="1" t="s">
        <v>4685</v>
      </c>
    </row>
    <row r="3267" spans="1:4" x14ac:dyDescent="0.25">
      <c r="A3267" s="1" t="s">
        <v>96</v>
      </c>
      <c r="B3267" s="1" t="s">
        <v>4686</v>
      </c>
      <c r="C3267" s="1" t="s">
        <v>3969</v>
      </c>
      <c r="D3267" s="1" t="s">
        <v>4687</v>
      </c>
    </row>
    <row r="3268" spans="1:4" x14ac:dyDescent="0.25">
      <c r="A3268" s="1" t="s">
        <v>98</v>
      </c>
      <c r="B3268" s="1" t="s">
        <v>4688</v>
      </c>
      <c r="C3268" s="1" t="s">
        <v>3969</v>
      </c>
      <c r="D3268" s="1" t="s">
        <v>4689</v>
      </c>
    </row>
    <row r="3269" spans="1:4" x14ac:dyDescent="0.25">
      <c r="A3269" s="1" t="s">
        <v>100</v>
      </c>
      <c r="B3269" s="1" t="s">
        <v>4690</v>
      </c>
      <c r="C3269" s="1" t="s">
        <v>3969</v>
      </c>
      <c r="D3269" s="1" t="s">
        <v>4691</v>
      </c>
    </row>
    <row r="3270" spans="1:4" x14ac:dyDescent="0.25">
      <c r="A3270" s="1" t="s">
        <v>42</v>
      </c>
      <c r="B3270" s="1" t="s">
        <v>4692</v>
      </c>
      <c r="C3270" s="1" t="s">
        <v>3969</v>
      </c>
      <c r="D3270" s="1" t="s">
        <v>4693</v>
      </c>
    </row>
    <row r="3271" spans="1:4" x14ac:dyDescent="0.25">
      <c r="A3271" s="1" t="s">
        <v>46</v>
      </c>
      <c r="B3271" s="1" t="s">
        <v>2748</v>
      </c>
      <c r="C3271" s="1" t="s">
        <v>3969</v>
      </c>
      <c r="D3271" s="1" t="s">
        <v>4694</v>
      </c>
    </row>
    <row r="3272" spans="1:4" x14ac:dyDescent="0.25">
      <c r="A3272" s="1" t="s">
        <v>54</v>
      </c>
      <c r="B3272" s="1" t="s">
        <v>4695</v>
      </c>
      <c r="C3272" s="1" t="s">
        <v>3969</v>
      </c>
      <c r="D3272" s="1" t="s">
        <v>4696</v>
      </c>
    </row>
    <row r="3273" spans="1:4" x14ac:dyDescent="0.25">
      <c r="A3273" s="1" t="s">
        <v>57</v>
      </c>
      <c r="B3273" s="1" t="s">
        <v>4697</v>
      </c>
      <c r="C3273" s="1" t="s">
        <v>3969</v>
      </c>
      <c r="D3273" s="1" t="s">
        <v>4698</v>
      </c>
    </row>
    <row r="3274" spans="1:4" x14ac:dyDescent="0.25">
      <c r="A3274" s="1" t="s">
        <v>59</v>
      </c>
      <c r="B3274" s="1" t="s">
        <v>4699</v>
      </c>
      <c r="C3274" s="1" t="s">
        <v>3969</v>
      </c>
      <c r="D3274" s="1" t="s">
        <v>4700</v>
      </c>
    </row>
    <row r="3275" spans="1:4" x14ac:dyDescent="0.25">
      <c r="A3275" s="1" t="s">
        <v>61</v>
      </c>
      <c r="B3275" s="1" t="s">
        <v>4701</v>
      </c>
      <c r="C3275" s="1" t="s">
        <v>3969</v>
      </c>
      <c r="D3275" s="1" t="s">
        <v>4702</v>
      </c>
    </row>
    <row r="3276" spans="1:4" x14ac:dyDescent="0.25">
      <c r="A3276" s="1" t="s">
        <v>160</v>
      </c>
      <c r="B3276" s="1" t="s">
        <v>4703</v>
      </c>
      <c r="C3276" s="1" t="s">
        <v>3969</v>
      </c>
      <c r="D3276" s="1" t="s">
        <v>4704</v>
      </c>
    </row>
    <row r="3277" spans="1:4" x14ac:dyDescent="0.25">
      <c r="A3277" s="1" t="s">
        <v>162</v>
      </c>
      <c r="B3277" s="1" t="s">
        <v>4705</v>
      </c>
      <c r="C3277" s="1" t="s">
        <v>3969</v>
      </c>
      <c r="D3277" s="1" t="s">
        <v>4706</v>
      </c>
    </row>
    <row r="3278" spans="1:4" x14ac:dyDescent="0.25">
      <c r="A3278" s="1" t="s">
        <v>31</v>
      </c>
      <c r="B3278" s="1" t="s">
        <v>4707</v>
      </c>
      <c r="C3278" s="1" t="s">
        <v>3969</v>
      </c>
      <c r="D3278" s="1" t="s">
        <v>4708</v>
      </c>
    </row>
    <row r="3279" spans="1:4" x14ac:dyDescent="0.25">
      <c r="A3279" s="1" t="s">
        <v>35</v>
      </c>
      <c r="B3279" s="1" t="s">
        <v>4709</v>
      </c>
      <c r="C3279" s="1" t="s">
        <v>3969</v>
      </c>
      <c r="D3279" s="1" t="s">
        <v>4710</v>
      </c>
    </row>
    <row r="3280" spans="1:4" x14ac:dyDescent="0.25">
      <c r="A3280" s="1" t="s">
        <v>68</v>
      </c>
      <c r="B3280" s="1" t="s">
        <v>4711</v>
      </c>
      <c r="C3280" s="1" t="s">
        <v>3969</v>
      </c>
      <c r="D3280" s="1" t="s">
        <v>4712</v>
      </c>
    </row>
    <row r="3281" spans="1:4" x14ac:dyDescent="0.25">
      <c r="A3281" s="1" t="s">
        <v>70</v>
      </c>
      <c r="B3281" s="1" t="s">
        <v>4713</v>
      </c>
      <c r="C3281" s="1" t="s">
        <v>3969</v>
      </c>
      <c r="D3281" s="1" t="s">
        <v>4714</v>
      </c>
    </row>
    <row r="3282" spans="1:4" x14ac:dyDescent="0.25">
      <c r="A3282" s="1" t="s">
        <v>76</v>
      </c>
      <c r="B3282" s="1" t="s">
        <v>4715</v>
      </c>
      <c r="C3282" s="1" t="s">
        <v>3969</v>
      </c>
      <c r="D3282" s="1" t="s">
        <v>4716</v>
      </c>
    </row>
    <row r="3283" spans="1:4" x14ac:dyDescent="0.25">
      <c r="A3283" s="1" t="s">
        <v>78</v>
      </c>
      <c r="B3283" s="1" t="s">
        <v>4717</v>
      </c>
      <c r="C3283" s="1" t="s">
        <v>3969</v>
      </c>
      <c r="D3283" s="1" t="s">
        <v>4718</v>
      </c>
    </row>
    <row r="3284" spans="1:4" x14ac:dyDescent="0.25">
      <c r="A3284" s="1" t="s">
        <v>80</v>
      </c>
      <c r="B3284" s="1" t="s">
        <v>4719</v>
      </c>
      <c r="C3284" s="1" t="s">
        <v>3969</v>
      </c>
      <c r="D3284" s="1" t="s">
        <v>4720</v>
      </c>
    </row>
    <row r="3285" spans="1:4" x14ac:dyDescent="0.25">
      <c r="A3285" s="1" t="s">
        <v>82</v>
      </c>
      <c r="B3285" s="1" t="s">
        <v>4721</v>
      </c>
      <c r="C3285" s="1" t="s">
        <v>3969</v>
      </c>
      <c r="D3285" s="1" t="s">
        <v>4722</v>
      </c>
    </row>
    <row r="3286" spans="1:4" x14ac:dyDescent="0.25">
      <c r="A3286" s="1" t="s">
        <v>84</v>
      </c>
      <c r="B3286" s="1" t="s">
        <v>4723</v>
      </c>
      <c r="C3286" s="1" t="s">
        <v>3969</v>
      </c>
      <c r="D3286" s="1" t="s">
        <v>4724</v>
      </c>
    </row>
    <row r="3287" spans="1:4" x14ac:dyDescent="0.25">
      <c r="A3287" s="1" t="s">
        <v>102</v>
      </c>
      <c r="B3287" s="1" t="s">
        <v>4725</v>
      </c>
      <c r="C3287" s="1" t="s">
        <v>3969</v>
      </c>
      <c r="D3287" s="1" t="s">
        <v>4726</v>
      </c>
    </row>
    <row r="3288" spans="1:4" x14ac:dyDescent="0.25">
      <c r="A3288" s="1" t="s">
        <v>104</v>
      </c>
      <c r="B3288" s="1" t="s">
        <v>4727</v>
      </c>
      <c r="C3288" s="1" t="s">
        <v>3969</v>
      </c>
      <c r="D3288" s="1" t="s">
        <v>4728</v>
      </c>
    </row>
    <row r="3289" spans="1:4" x14ac:dyDescent="0.25">
      <c r="A3289" s="1" t="s">
        <v>106</v>
      </c>
      <c r="B3289" s="1" t="s">
        <v>4729</v>
      </c>
      <c r="C3289" s="1" t="s">
        <v>3969</v>
      </c>
      <c r="D3289" s="1" t="s">
        <v>4730</v>
      </c>
    </row>
    <row r="3290" spans="1:4" x14ac:dyDescent="0.25">
      <c r="A3290" s="1" t="s">
        <v>108</v>
      </c>
      <c r="B3290" s="1" t="s">
        <v>4731</v>
      </c>
      <c r="C3290" s="1" t="s">
        <v>3969</v>
      </c>
      <c r="D3290" s="1" t="s">
        <v>4732</v>
      </c>
    </row>
    <row r="3291" spans="1:4" x14ac:dyDescent="0.25">
      <c r="A3291" s="1" t="s">
        <v>164</v>
      </c>
      <c r="B3291" s="1" t="s">
        <v>4733</v>
      </c>
      <c r="C3291" s="1" t="s">
        <v>3969</v>
      </c>
      <c r="D3291" s="1" t="s">
        <v>4734</v>
      </c>
    </row>
    <row r="3292" spans="1:4" x14ac:dyDescent="0.25">
      <c r="A3292" s="1" t="s">
        <v>166</v>
      </c>
      <c r="B3292" s="1" t="s">
        <v>4735</v>
      </c>
      <c r="C3292" s="1" t="s">
        <v>3969</v>
      </c>
      <c r="D3292" s="1" t="s">
        <v>4736</v>
      </c>
    </row>
    <row r="3293" spans="1:4" x14ac:dyDescent="0.25">
      <c r="A3293" s="1" t="s">
        <v>142</v>
      </c>
      <c r="B3293" s="1" t="s">
        <v>4737</v>
      </c>
      <c r="C3293" s="1" t="s">
        <v>3969</v>
      </c>
      <c r="D3293" s="1" t="s">
        <v>4738</v>
      </c>
    </row>
    <row r="3294" spans="1:4" x14ac:dyDescent="0.25">
      <c r="A3294" s="1" t="s">
        <v>145</v>
      </c>
      <c r="B3294" s="1" t="s">
        <v>2760</v>
      </c>
      <c r="C3294" s="1" t="s">
        <v>3969</v>
      </c>
      <c r="D3294" s="1" t="s">
        <v>4667</v>
      </c>
    </row>
    <row r="3296" spans="1:4" x14ac:dyDescent="0.25">
      <c r="A3296" s="2" t="s">
        <v>4739</v>
      </c>
    </row>
    <row r="3297" spans="1:4" x14ac:dyDescent="0.25">
      <c r="A3297" s="1" t="s">
        <v>235</v>
      </c>
      <c r="B3297" s="1" t="s">
        <v>4740</v>
      </c>
      <c r="C3297" s="1" t="s">
        <v>367</v>
      </c>
      <c r="D3297" s="1" t="s">
        <v>197</v>
      </c>
    </row>
    <row r="3298" spans="1:4" x14ac:dyDescent="0.25">
      <c r="A3298" s="1" t="s">
        <v>301</v>
      </c>
      <c r="B3298" s="1" t="s">
        <v>4741</v>
      </c>
      <c r="C3298" s="1" t="s">
        <v>373</v>
      </c>
      <c r="D3298" s="1" t="s">
        <v>4742</v>
      </c>
    </row>
    <row r="3299" spans="1:4" x14ac:dyDescent="0.25">
      <c r="A3299" s="1" t="s">
        <v>319</v>
      </c>
      <c r="B3299" s="1" t="s">
        <v>4741</v>
      </c>
      <c r="C3299" s="1" t="s">
        <v>4007</v>
      </c>
      <c r="D3299" s="1" t="s">
        <v>4743</v>
      </c>
    </row>
    <row r="3300" spans="1:4" x14ac:dyDescent="0.25">
      <c r="A3300" s="1" t="s">
        <v>264</v>
      </c>
      <c r="B3300" s="1" t="s">
        <v>4741</v>
      </c>
      <c r="C3300" s="1" t="s">
        <v>4007</v>
      </c>
      <c r="D3300" s="1" t="s">
        <v>4744</v>
      </c>
    </row>
    <row r="3301" spans="1:4" x14ac:dyDescent="0.25">
      <c r="A3301" s="1" t="s">
        <v>268</v>
      </c>
      <c r="B3301" s="1" t="s">
        <v>4741</v>
      </c>
      <c r="C3301" s="1" t="s">
        <v>4007</v>
      </c>
      <c r="D3301" s="1" t="s">
        <v>4745</v>
      </c>
    </row>
    <row r="3302" spans="1:4" x14ac:dyDescent="0.25">
      <c r="A3302" s="1" t="s">
        <v>273</v>
      </c>
      <c r="B3302" s="1" t="s">
        <v>4741</v>
      </c>
      <c r="C3302" s="1" t="s">
        <v>4007</v>
      </c>
      <c r="D3302" s="1" t="s">
        <v>274</v>
      </c>
    </row>
    <row r="3303" spans="1:4" x14ac:dyDescent="0.25">
      <c r="A3303" s="1" t="s">
        <v>280</v>
      </c>
      <c r="B3303" s="1" t="s">
        <v>4741</v>
      </c>
      <c r="C3303" s="1" t="s">
        <v>4007</v>
      </c>
      <c r="D3303" s="1" t="s">
        <v>281</v>
      </c>
    </row>
    <row r="3304" spans="1:4" x14ac:dyDescent="0.25">
      <c r="A3304" s="1" t="s">
        <v>286</v>
      </c>
      <c r="B3304" s="1" t="s">
        <v>4741</v>
      </c>
      <c r="C3304" s="1" t="s">
        <v>4007</v>
      </c>
      <c r="D3304" s="1" t="s">
        <v>4746</v>
      </c>
    </row>
    <row r="3305" spans="1:4" x14ac:dyDescent="0.25">
      <c r="A3305" s="1" t="s">
        <v>289</v>
      </c>
      <c r="B3305" s="1" t="s">
        <v>4741</v>
      </c>
      <c r="C3305" s="1" t="s">
        <v>4007</v>
      </c>
      <c r="D3305" s="1" t="s">
        <v>290</v>
      </c>
    </row>
    <row r="3306" spans="1:4" x14ac:dyDescent="0.25">
      <c r="A3306" s="1" t="s">
        <v>294</v>
      </c>
      <c r="B3306" s="1" t="s">
        <v>4741</v>
      </c>
      <c r="C3306" s="1" t="s">
        <v>4007</v>
      </c>
      <c r="D3306" s="1" t="s">
        <v>295</v>
      </c>
    </row>
    <row r="3307" spans="1:4" x14ac:dyDescent="0.25">
      <c r="A3307" s="1" t="s">
        <v>307</v>
      </c>
      <c r="B3307" s="1" t="s">
        <v>4741</v>
      </c>
      <c r="C3307" s="1" t="s">
        <v>4007</v>
      </c>
      <c r="D3307" s="1" t="s">
        <v>4747</v>
      </c>
    </row>
    <row r="3308" spans="1:4" x14ac:dyDescent="0.25">
      <c r="A3308" s="1" t="s">
        <v>309</v>
      </c>
      <c r="B3308" s="1" t="s">
        <v>4741</v>
      </c>
      <c r="C3308" s="1" t="s">
        <v>4007</v>
      </c>
      <c r="D3308" s="1" t="s">
        <v>4748</v>
      </c>
    </row>
    <row r="3309" spans="1:4" x14ac:dyDescent="0.25">
      <c r="A3309" s="1" t="s">
        <v>260</v>
      </c>
      <c r="B3309" s="1" t="s">
        <v>4741</v>
      </c>
      <c r="C3309" s="1" t="s">
        <v>4007</v>
      </c>
      <c r="D3309" s="1" t="s">
        <v>4749</v>
      </c>
    </row>
    <row r="3310" spans="1:4" x14ac:dyDescent="0.25">
      <c r="A3310" s="1" t="s">
        <v>270</v>
      </c>
      <c r="B3310" s="1" t="s">
        <v>4741</v>
      </c>
      <c r="C3310" s="1" t="s">
        <v>4007</v>
      </c>
      <c r="D3310" s="1" t="s">
        <v>4750</v>
      </c>
    </row>
    <row r="3311" spans="1:4" x14ac:dyDescent="0.25">
      <c r="A3311" s="1" t="s">
        <v>276</v>
      </c>
      <c r="B3311" s="1" t="s">
        <v>4741</v>
      </c>
      <c r="C3311" s="1" t="s">
        <v>4007</v>
      </c>
      <c r="D3311" s="1" t="s">
        <v>4751</v>
      </c>
    </row>
    <row r="3312" spans="1:4" x14ac:dyDescent="0.25">
      <c r="A3312" s="1" t="s">
        <v>278</v>
      </c>
      <c r="B3312" s="1" t="s">
        <v>4741</v>
      </c>
      <c r="C3312" s="1" t="s">
        <v>4007</v>
      </c>
      <c r="D3312" s="1" t="s">
        <v>4752</v>
      </c>
    </row>
    <row r="3313" spans="1:6" x14ac:dyDescent="0.25">
      <c r="A3313" s="1" t="s">
        <v>282</v>
      </c>
      <c r="B3313" s="1" t="s">
        <v>4741</v>
      </c>
      <c r="C3313" s="1" t="s">
        <v>4007</v>
      </c>
      <c r="D3313" s="1" t="s">
        <v>4753</v>
      </c>
    </row>
    <row r="3314" spans="1:6" x14ac:dyDescent="0.25">
      <c r="A3314" s="1" t="s">
        <v>284</v>
      </c>
      <c r="B3314" s="1" t="s">
        <v>4741</v>
      </c>
      <c r="C3314" s="1" t="s">
        <v>4007</v>
      </c>
      <c r="D3314" s="1" t="s">
        <v>4754</v>
      </c>
    </row>
    <row r="3315" spans="1:6" x14ac:dyDescent="0.25">
      <c r="A3315" s="1" t="s">
        <v>291</v>
      </c>
      <c r="B3315" s="1" t="s">
        <v>4741</v>
      </c>
      <c r="C3315" s="1" t="s">
        <v>4007</v>
      </c>
      <c r="D3315" s="1" t="s">
        <v>4755</v>
      </c>
    </row>
    <row r="3317" spans="1:6" x14ac:dyDescent="0.25">
      <c r="A3317" s="2" t="s">
        <v>4756</v>
      </c>
    </row>
    <row r="3318" spans="1:6" x14ac:dyDescent="0.25">
      <c r="A3318" s="1" t="s">
        <v>4757</v>
      </c>
      <c r="B3318" s="1" t="s">
        <v>404</v>
      </c>
      <c r="C3318" s="1" t="s">
        <v>4758</v>
      </c>
      <c r="D3318" s="1" t="s">
        <v>4348</v>
      </c>
      <c r="E3318" s="1" t="s">
        <v>368</v>
      </c>
      <c r="F3318" s="1" t="s">
        <v>197</v>
      </c>
    </row>
    <row r="3319" spans="1:6" x14ac:dyDescent="0.25">
      <c r="A3319" s="1" t="s">
        <v>4759</v>
      </c>
      <c r="B3319" s="1" t="s">
        <v>4760</v>
      </c>
      <c r="C3319" s="1" t="s">
        <v>4761</v>
      </c>
      <c r="D3319" s="1" t="s">
        <v>4762</v>
      </c>
      <c r="E3319" s="1" t="s">
        <v>262</v>
      </c>
      <c r="F3319" s="1" t="s">
        <v>4763</v>
      </c>
    </row>
    <row r="3320" spans="1:6" x14ac:dyDescent="0.25">
      <c r="A3320" s="1" t="s">
        <v>4764</v>
      </c>
      <c r="B3320" s="1" t="s">
        <v>4765</v>
      </c>
      <c r="C3320" s="1" t="s">
        <v>4761</v>
      </c>
      <c r="D3320" s="1" t="s">
        <v>4766</v>
      </c>
      <c r="E3320" s="1" t="s">
        <v>262</v>
      </c>
      <c r="F3320" s="1" t="s">
        <v>4767</v>
      </c>
    </row>
    <row r="3321" spans="1:6" x14ac:dyDescent="0.25">
      <c r="A3321" s="1" t="s">
        <v>4768</v>
      </c>
      <c r="B3321" s="1" t="s">
        <v>4769</v>
      </c>
      <c r="C3321" s="1" t="s">
        <v>4761</v>
      </c>
      <c r="D3321" s="1" t="s">
        <v>4770</v>
      </c>
      <c r="E3321" s="1" t="s">
        <v>262</v>
      </c>
      <c r="F3321" s="1" t="s">
        <v>4771</v>
      </c>
    </row>
    <row r="3322" spans="1:6" x14ac:dyDescent="0.25">
      <c r="A3322" s="1" t="s">
        <v>4772</v>
      </c>
      <c r="B3322" s="1" t="s">
        <v>322</v>
      </c>
      <c r="C3322" s="1" t="s">
        <v>4761</v>
      </c>
      <c r="D3322" s="1" t="s">
        <v>4773</v>
      </c>
      <c r="E3322" s="1" t="s">
        <v>262</v>
      </c>
      <c r="F3322" s="1" t="s">
        <v>4774</v>
      </c>
    </row>
    <row r="3323" spans="1:6" x14ac:dyDescent="0.25">
      <c r="A3323" s="1" t="s">
        <v>4775</v>
      </c>
      <c r="B3323" s="1" t="s">
        <v>4776</v>
      </c>
      <c r="C3323" s="1" t="s">
        <v>4761</v>
      </c>
      <c r="D3323" s="1" t="s">
        <v>4777</v>
      </c>
      <c r="E3323" s="1" t="s">
        <v>262</v>
      </c>
      <c r="F3323" s="1" t="s">
        <v>4778</v>
      </c>
    </row>
    <row r="3324" spans="1:6" x14ac:dyDescent="0.25">
      <c r="A3324" s="1" t="s">
        <v>4779</v>
      </c>
      <c r="B3324" s="1" t="s">
        <v>4780</v>
      </c>
      <c r="C3324" s="1" t="s">
        <v>4761</v>
      </c>
      <c r="D3324" s="1" t="s">
        <v>4781</v>
      </c>
      <c r="E3324" s="1" t="s">
        <v>262</v>
      </c>
      <c r="F3324" s="1" t="s">
        <v>4782</v>
      </c>
    </row>
    <row r="3325" spans="1:6" x14ac:dyDescent="0.25">
      <c r="A3325" s="1" t="s">
        <v>4783</v>
      </c>
      <c r="B3325" s="1" t="s">
        <v>4784</v>
      </c>
      <c r="C3325" s="1" t="s">
        <v>4761</v>
      </c>
      <c r="D3325" s="1" t="s">
        <v>4785</v>
      </c>
      <c r="E3325" s="1" t="s">
        <v>262</v>
      </c>
      <c r="F3325" s="1" t="s">
        <v>4786</v>
      </c>
    </row>
    <row r="3326" spans="1:6" x14ac:dyDescent="0.25">
      <c r="A3326" s="1" t="s">
        <v>4787</v>
      </c>
      <c r="B3326" s="1" t="s">
        <v>4788</v>
      </c>
      <c r="C3326" s="1" t="s">
        <v>4761</v>
      </c>
      <c r="D3326" s="1" t="s">
        <v>4789</v>
      </c>
      <c r="E3326" s="1" t="s">
        <v>262</v>
      </c>
      <c r="F3326" s="1" t="s">
        <v>4790</v>
      </c>
    </row>
    <row r="3327" spans="1:6" x14ac:dyDescent="0.25">
      <c r="A3327" s="1" t="s">
        <v>4791</v>
      </c>
      <c r="B3327" s="1" t="s">
        <v>4792</v>
      </c>
      <c r="C3327" s="1" t="s">
        <v>229</v>
      </c>
      <c r="D3327" s="1" t="s">
        <v>4793</v>
      </c>
      <c r="E3327" s="1" t="s">
        <v>262</v>
      </c>
      <c r="F3327" s="1" t="s">
        <v>4794</v>
      </c>
    </row>
    <row r="3329" spans="1:9" x14ac:dyDescent="0.25">
      <c r="A3329" s="2" t="s">
        <v>4795</v>
      </c>
    </row>
    <row r="3330" spans="1:9" x14ac:dyDescent="0.25">
      <c r="A3330" s="1" t="s">
        <v>195</v>
      </c>
      <c r="B3330" s="1" t="s">
        <v>196</v>
      </c>
    </row>
    <row r="3331" spans="1:9" x14ac:dyDescent="0.25">
      <c r="A3331" s="1" t="s">
        <v>4796</v>
      </c>
      <c r="B3331" s="1" t="s">
        <v>4797</v>
      </c>
    </row>
    <row r="3332" spans="1:9" x14ac:dyDescent="0.25">
      <c r="A3332" s="1" t="s">
        <v>4798</v>
      </c>
      <c r="B3332" s="1" t="s">
        <v>4799</v>
      </c>
    </row>
    <row r="3333" spans="1:9" x14ac:dyDescent="0.25">
      <c r="A3333" s="1" t="s">
        <v>4800</v>
      </c>
      <c r="B3333" s="1" t="s">
        <v>4801</v>
      </c>
    </row>
    <row r="3334" spans="1:9" x14ac:dyDescent="0.25">
      <c r="A3334" s="1" t="s">
        <v>4802</v>
      </c>
      <c r="B3334" s="1" t="s">
        <v>4803</v>
      </c>
    </row>
    <row r="3335" spans="1:9" x14ac:dyDescent="0.25">
      <c r="A3335" s="1" t="s">
        <v>4804</v>
      </c>
      <c r="B3335" s="1" t="s">
        <v>14</v>
      </c>
    </row>
    <row r="3337" spans="1:9" x14ac:dyDescent="0.25">
      <c r="A3337" s="2" t="s">
        <v>4805</v>
      </c>
    </row>
    <row r="3338" spans="1:9" x14ac:dyDescent="0.25">
      <c r="A3338" s="1" t="s">
        <v>235</v>
      </c>
      <c r="B3338" s="1" t="s">
        <v>4806</v>
      </c>
      <c r="C3338" s="1" t="s">
        <v>4807</v>
      </c>
      <c r="D3338" s="1" t="s">
        <v>4808</v>
      </c>
      <c r="E3338" s="1" t="s">
        <v>4809</v>
      </c>
      <c r="F3338" s="1" t="s">
        <v>240</v>
      </c>
      <c r="G3338" s="1" t="s">
        <v>368</v>
      </c>
      <c r="H3338" s="1" t="s">
        <v>176</v>
      </c>
      <c r="I3338" s="1" t="s">
        <v>480</v>
      </c>
    </row>
    <row r="3339" spans="1:9" x14ac:dyDescent="0.25">
      <c r="A3339" s="1" t="s">
        <v>253</v>
      </c>
      <c r="B3339" s="1" t="s">
        <v>4810</v>
      </c>
      <c r="C3339" s="1" t="s">
        <v>4811</v>
      </c>
      <c r="D3339" s="1" t="s">
        <v>4812</v>
      </c>
      <c r="E3339" s="1" t="s">
        <v>204</v>
      </c>
      <c r="F3339" s="1" t="s">
        <v>38</v>
      </c>
      <c r="G3339" s="1" t="s">
        <v>262</v>
      </c>
      <c r="H3339" s="1" t="s">
        <v>30</v>
      </c>
      <c r="I3339" s="1" t="s">
        <v>18</v>
      </c>
    </row>
    <row r="3340" spans="1:9" x14ac:dyDescent="0.25">
      <c r="A3340" s="1" t="s">
        <v>253</v>
      </c>
      <c r="B3340" s="1" t="s">
        <v>4813</v>
      </c>
      <c r="C3340" s="1" t="s">
        <v>4814</v>
      </c>
      <c r="D3340" s="1" t="s">
        <v>4815</v>
      </c>
      <c r="E3340" s="1" t="s">
        <v>204</v>
      </c>
      <c r="F3340" s="1" t="s">
        <v>51</v>
      </c>
      <c r="G3340" s="1" t="s">
        <v>262</v>
      </c>
      <c r="H3340" s="1" t="s">
        <v>34</v>
      </c>
      <c r="I3340" s="1" t="s">
        <v>18</v>
      </c>
    </row>
    <row r="3341" spans="1:9" x14ac:dyDescent="0.25">
      <c r="A3341" s="1" t="s">
        <v>253</v>
      </c>
      <c r="B3341" s="1" t="s">
        <v>4816</v>
      </c>
      <c r="C3341" s="1" t="s">
        <v>4817</v>
      </c>
      <c r="D3341" s="1" t="s">
        <v>4818</v>
      </c>
      <c r="E3341" s="1" t="s">
        <v>204</v>
      </c>
      <c r="F3341" s="1" t="s">
        <v>62</v>
      </c>
      <c r="G3341" s="1" t="s">
        <v>262</v>
      </c>
      <c r="H3341" s="1" t="s">
        <v>38</v>
      </c>
      <c r="I3341" s="1" t="s">
        <v>18</v>
      </c>
    </row>
    <row r="3342" spans="1:9" x14ac:dyDescent="0.25">
      <c r="A3342" s="1" t="s">
        <v>253</v>
      </c>
      <c r="B3342" s="1" t="s">
        <v>4819</v>
      </c>
      <c r="C3342" s="1" t="s">
        <v>4820</v>
      </c>
      <c r="D3342" s="1" t="s">
        <v>4821</v>
      </c>
      <c r="E3342" s="1" t="s">
        <v>204</v>
      </c>
      <c r="F3342" s="1" t="s">
        <v>83</v>
      </c>
      <c r="G3342" s="1" t="s">
        <v>262</v>
      </c>
      <c r="H3342" s="1" t="s">
        <v>43</v>
      </c>
      <c r="I3342" s="1" t="s">
        <v>18</v>
      </c>
    </row>
    <row r="3343" spans="1:9" x14ac:dyDescent="0.25">
      <c r="A3343" s="1" t="s">
        <v>253</v>
      </c>
      <c r="B3343" s="1" t="s">
        <v>4822</v>
      </c>
      <c r="C3343" s="1" t="s">
        <v>4823</v>
      </c>
      <c r="D3343" s="1" t="s">
        <v>4824</v>
      </c>
      <c r="E3343" s="1" t="s">
        <v>204</v>
      </c>
      <c r="F3343" s="1" t="s">
        <v>55</v>
      </c>
      <c r="G3343" s="1" t="s">
        <v>262</v>
      </c>
      <c r="H3343" s="1" t="s">
        <v>49</v>
      </c>
      <c r="I3343" s="1" t="s">
        <v>18</v>
      </c>
    </row>
    <row r="3344" spans="1:9" x14ac:dyDescent="0.25">
      <c r="A3344" s="1" t="s">
        <v>253</v>
      </c>
      <c r="B3344" s="1" t="s">
        <v>4825</v>
      </c>
      <c r="C3344" s="1" t="s">
        <v>4826</v>
      </c>
      <c r="D3344" s="1" t="s">
        <v>4827</v>
      </c>
      <c r="E3344" s="1" t="s">
        <v>204</v>
      </c>
      <c r="F3344" s="1" t="s">
        <v>122</v>
      </c>
      <c r="G3344" s="1" t="s">
        <v>262</v>
      </c>
      <c r="H3344" s="1" t="s">
        <v>53</v>
      </c>
      <c r="I3344" s="1" t="s">
        <v>18</v>
      </c>
    </row>
    <row r="3345" spans="1:9" x14ac:dyDescent="0.25">
      <c r="A3345" s="1" t="s">
        <v>253</v>
      </c>
      <c r="B3345" s="1" t="s">
        <v>4828</v>
      </c>
      <c r="C3345" s="1" t="s">
        <v>4829</v>
      </c>
      <c r="D3345" s="1" t="s">
        <v>4830</v>
      </c>
      <c r="E3345" s="1" t="s">
        <v>262</v>
      </c>
      <c r="F3345" s="1" t="s">
        <v>2954</v>
      </c>
      <c r="G3345" s="1" t="s">
        <v>262</v>
      </c>
      <c r="H3345" s="1" t="s">
        <v>58</v>
      </c>
      <c r="I3345" s="1" t="s">
        <v>18</v>
      </c>
    </row>
    <row r="3346" spans="1:9" x14ac:dyDescent="0.25">
      <c r="A3346" s="1" t="s">
        <v>253</v>
      </c>
      <c r="B3346" s="1" t="s">
        <v>4831</v>
      </c>
      <c r="C3346" s="1" t="s">
        <v>4832</v>
      </c>
      <c r="D3346" s="1" t="s">
        <v>4833</v>
      </c>
      <c r="E3346" s="1" t="s">
        <v>262</v>
      </c>
      <c r="F3346" s="1" t="s">
        <v>2984</v>
      </c>
      <c r="G3346" s="1" t="s">
        <v>262</v>
      </c>
      <c r="H3346" s="1" t="s">
        <v>62</v>
      </c>
      <c r="I3346" s="1" t="s">
        <v>18</v>
      </c>
    </row>
    <row r="3347" spans="1:9" x14ac:dyDescent="0.25">
      <c r="A3347" s="1" t="s">
        <v>253</v>
      </c>
      <c r="B3347" s="1" t="s">
        <v>4834</v>
      </c>
      <c r="C3347" s="1" t="s">
        <v>4835</v>
      </c>
      <c r="D3347" s="1" t="s">
        <v>4836</v>
      </c>
      <c r="E3347" s="1" t="s">
        <v>262</v>
      </c>
      <c r="F3347" s="1" t="s">
        <v>3014</v>
      </c>
      <c r="G3347" s="1" t="s">
        <v>262</v>
      </c>
      <c r="H3347" s="1" t="s">
        <v>67</v>
      </c>
      <c r="I3347" s="1" t="s">
        <v>18</v>
      </c>
    </row>
    <row r="3348" spans="1:9" x14ac:dyDescent="0.25">
      <c r="A3348" s="1" t="s">
        <v>253</v>
      </c>
      <c r="B3348" s="1" t="s">
        <v>4837</v>
      </c>
      <c r="C3348" s="1" t="s">
        <v>4780</v>
      </c>
      <c r="D3348" s="1" t="s">
        <v>4838</v>
      </c>
      <c r="E3348" s="1" t="s">
        <v>262</v>
      </c>
      <c r="F3348" s="1" t="s">
        <v>3043</v>
      </c>
      <c r="G3348" s="1" t="s">
        <v>262</v>
      </c>
      <c r="H3348" s="1" t="s">
        <v>71</v>
      </c>
      <c r="I3348" s="1" t="s">
        <v>18</v>
      </c>
    </row>
    <row r="3349" spans="1:9" x14ac:dyDescent="0.25">
      <c r="A3349" s="1" t="s">
        <v>253</v>
      </c>
      <c r="B3349" s="1" t="s">
        <v>4839</v>
      </c>
      <c r="C3349" s="1" t="s">
        <v>4840</v>
      </c>
      <c r="D3349" s="1" t="s">
        <v>4841</v>
      </c>
      <c r="E3349" s="1" t="s">
        <v>262</v>
      </c>
      <c r="F3349" s="1" t="s">
        <v>3073</v>
      </c>
      <c r="G3349" s="1" t="s">
        <v>262</v>
      </c>
      <c r="H3349" s="1" t="s">
        <v>75</v>
      </c>
      <c r="I3349" s="1" t="s">
        <v>18</v>
      </c>
    </row>
    <row r="3350" spans="1:9" x14ac:dyDescent="0.25">
      <c r="A3350" s="1" t="s">
        <v>253</v>
      </c>
      <c r="B3350" s="1" t="s">
        <v>4842</v>
      </c>
      <c r="C3350" s="1" t="s">
        <v>4843</v>
      </c>
      <c r="D3350" s="1" t="s">
        <v>4844</v>
      </c>
      <c r="E3350" s="1" t="s">
        <v>262</v>
      </c>
      <c r="F3350" s="1" t="s">
        <v>3102</v>
      </c>
      <c r="G3350" s="1" t="s">
        <v>262</v>
      </c>
      <c r="H3350" s="1" t="s">
        <v>79</v>
      </c>
      <c r="I3350" s="1" t="s">
        <v>18</v>
      </c>
    </row>
    <row r="3352" spans="1:9" x14ac:dyDescent="0.25">
      <c r="A3352" s="2" t="s">
        <v>4845</v>
      </c>
    </row>
    <row r="3353" spans="1:9" x14ac:dyDescent="0.25">
      <c r="A3353" s="1" t="s">
        <v>4846</v>
      </c>
      <c r="B3353" s="1" t="s">
        <v>4847</v>
      </c>
      <c r="C3353" s="1" t="s">
        <v>197</v>
      </c>
      <c r="D3353" s="1" t="s">
        <v>4848</v>
      </c>
      <c r="E3353" s="1" t="s">
        <v>7</v>
      </c>
      <c r="F3353" s="1" t="s">
        <v>434</v>
      </c>
      <c r="G3353" s="1" t="s">
        <v>4849</v>
      </c>
    </row>
    <row r="3354" spans="1:9" x14ac:dyDescent="0.25">
      <c r="A3354" s="1" t="s">
        <v>4850</v>
      </c>
      <c r="B3354" s="1" t="s">
        <v>4851</v>
      </c>
      <c r="C3354" s="1" t="s">
        <v>4852</v>
      </c>
      <c r="D3354" s="1" t="s">
        <v>4853</v>
      </c>
      <c r="E3354" s="1" t="s">
        <v>4854</v>
      </c>
      <c r="F3354" s="1" t="s">
        <v>450</v>
      </c>
      <c r="G3354" s="1" t="s">
        <v>262</v>
      </c>
    </row>
    <row r="3355" spans="1:9" x14ac:dyDescent="0.25">
      <c r="A3355" s="1" t="s">
        <v>4855</v>
      </c>
      <c r="B3355" s="1" t="s">
        <v>268</v>
      </c>
      <c r="C3355" s="1" t="s">
        <v>4856</v>
      </c>
      <c r="D3355" s="1" t="s">
        <v>268</v>
      </c>
      <c r="E3355" s="1" t="s">
        <v>4854</v>
      </c>
      <c r="F3355" s="1" t="s">
        <v>450</v>
      </c>
      <c r="G3355" s="1" t="s">
        <v>204</v>
      </c>
    </row>
    <row r="3356" spans="1:9" x14ac:dyDescent="0.25">
      <c r="A3356" s="1" t="s">
        <v>4857</v>
      </c>
      <c r="B3356" s="1" t="s">
        <v>4858</v>
      </c>
      <c r="C3356" s="1" t="s">
        <v>4859</v>
      </c>
      <c r="D3356" s="1" t="s">
        <v>4860</v>
      </c>
      <c r="E3356" s="1" t="s">
        <v>4854</v>
      </c>
      <c r="F3356" s="1" t="s">
        <v>450</v>
      </c>
      <c r="G3356" s="1" t="s">
        <v>262</v>
      </c>
    </row>
    <row r="3357" spans="1:9" x14ac:dyDescent="0.25">
      <c r="A3357" s="1" t="s">
        <v>4861</v>
      </c>
      <c r="B3357" s="1" t="s">
        <v>4862</v>
      </c>
      <c r="C3357" s="1" t="s">
        <v>4863</v>
      </c>
      <c r="D3357" s="1" t="s">
        <v>4864</v>
      </c>
      <c r="E3357" s="1" t="s">
        <v>4854</v>
      </c>
      <c r="F3357" s="1" t="s">
        <v>450</v>
      </c>
      <c r="G3357" s="1" t="s">
        <v>262</v>
      </c>
    </row>
    <row r="3358" spans="1:9" x14ac:dyDescent="0.25">
      <c r="A3358" s="1" t="s">
        <v>4865</v>
      </c>
      <c r="B3358" s="1" t="s">
        <v>4866</v>
      </c>
      <c r="C3358" s="1" t="s">
        <v>4867</v>
      </c>
      <c r="D3358" s="1" t="s">
        <v>4868</v>
      </c>
      <c r="E3358" s="1" t="s">
        <v>4854</v>
      </c>
      <c r="F3358" s="1" t="s">
        <v>447</v>
      </c>
      <c r="G3358" s="1" t="s">
        <v>204</v>
      </c>
    </row>
    <row r="3360" spans="1:9" x14ac:dyDescent="0.25">
      <c r="A3360" s="2" t="s">
        <v>4869</v>
      </c>
    </row>
    <row r="3361" spans="1:6" x14ac:dyDescent="0.25">
      <c r="A3361" s="1" t="s">
        <v>195</v>
      </c>
      <c r="B3361" s="1" t="s">
        <v>196</v>
      </c>
      <c r="C3361" s="1" t="s">
        <v>197</v>
      </c>
    </row>
    <row r="3362" spans="1:6" x14ac:dyDescent="0.25">
      <c r="A3362" s="1" t="s">
        <v>4870</v>
      </c>
      <c r="B3362" s="1" t="s">
        <v>262</v>
      </c>
      <c r="C3362" s="1" t="s">
        <v>4871</v>
      </c>
    </row>
    <row r="3363" spans="1:6" x14ac:dyDescent="0.25">
      <c r="A3363" s="1" t="s">
        <v>4872</v>
      </c>
      <c r="B3363" s="1" t="s">
        <v>204</v>
      </c>
      <c r="C3363" s="1" t="s">
        <v>4873</v>
      </c>
    </row>
    <row r="3364" spans="1:6" x14ac:dyDescent="0.25">
      <c r="A3364" s="1" t="s">
        <v>4874</v>
      </c>
      <c r="B3364" s="1" t="s">
        <v>152</v>
      </c>
      <c r="C3364" s="1" t="s">
        <v>4875</v>
      </c>
    </row>
    <row r="3365" spans="1:6" x14ac:dyDescent="0.25">
      <c r="A3365" s="1" t="s">
        <v>4876</v>
      </c>
      <c r="B3365" s="1" t="s">
        <v>4877</v>
      </c>
      <c r="C3365" s="1" t="s">
        <v>4878</v>
      </c>
    </row>
    <row r="3367" spans="1:6" x14ac:dyDescent="0.25">
      <c r="A3367" s="2" t="s">
        <v>4879</v>
      </c>
    </row>
    <row r="3368" spans="1:6" x14ac:dyDescent="0.25">
      <c r="A3368" s="1" t="s">
        <v>195</v>
      </c>
      <c r="B3368" s="1" t="s">
        <v>196</v>
      </c>
      <c r="C3368" s="1" t="s">
        <v>197</v>
      </c>
    </row>
    <row r="3369" spans="1:6" x14ac:dyDescent="0.25">
      <c r="A3369" s="1" t="s">
        <v>4880</v>
      </c>
      <c r="B3369" s="1" t="s">
        <v>262</v>
      </c>
      <c r="C3369" s="1" t="s">
        <v>4881</v>
      </c>
    </row>
    <row r="3370" spans="1:6" x14ac:dyDescent="0.25">
      <c r="A3370" s="1" t="s">
        <v>4882</v>
      </c>
      <c r="B3370" s="1" t="s">
        <v>262</v>
      </c>
      <c r="C3370" s="1" t="s">
        <v>4883</v>
      </c>
    </row>
    <row r="3371" spans="1:6" x14ac:dyDescent="0.25">
      <c r="A3371" s="1" t="s">
        <v>4884</v>
      </c>
      <c r="B3371" s="1" t="s">
        <v>4885</v>
      </c>
      <c r="C3371" s="1" t="s">
        <v>4886</v>
      </c>
    </row>
    <row r="3372" spans="1:6" x14ac:dyDescent="0.25">
      <c r="A3372" s="1" t="s">
        <v>4887</v>
      </c>
      <c r="B3372" s="1" t="s">
        <v>4888</v>
      </c>
      <c r="C3372" s="1" t="s">
        <v>4889</v>
      </c>
    </row>
    <row r="3373" spans="1:6" x14ac:dyDescent="0.25">
      <c r="A3373" s="1" t="s">
        <v>4890</v>
      </c>
      <c r="B3373" s="1" t="s">
        <v>4891</v>
      </c>
      <c r="C3373" s="1" t="s">
        <v>4892</v>
      </c>
    </row>
    <row r="3375" spans="1:6" x14ac:dyDescent="0.25">
      <c r="A3375" s="2" t="s">
        <v>4893</v>
      </c>
    </row>
    <row r="3376" spans="1:6" x14ac:dyDescent="0.25">
      <c r="A3376" s="1" t="s">
        <v>4894</v>
      </c>
      <c r="B3376" s="1" t="s">
        <v>4895</v>
      </c>
      <c r="C3376" s="1" t="s">
        <v>4896</v>
      </c>
      <c r="D3376" s="1" t="s">
        <v>177</v>
      </c>
      <c r="E3376" s="1" t="s">
        <v>180</v>
      </c>
      <c r="F3376" s="1" t="s">
        <v>197</v>
      </c>
    </row>
    <row r="3377" spans="1:6" x14ac:dyDescent="0.25">
      <c r="A3377" s="1" t="s">
        <v>4897</v>
      </c>
      <c r="B3377" s="1" t="s">
        <v>1</v>
      </c>
      <c r="C3377" s="1" t="s">
        <v>12</v>
      </c>
      <c r="D3377" s="1" t="s">
        <v>190</v>
      </c>
      <c r="E3377" s="1" t="s">
        <v>187</v>
      </c>
      <c r="F3377" s="1" t="s">
        <v>4898</v>
      </c>
    </row>
    <row r="3378" spans="1:6" x14ac:dyDescent="0.25">
      <c r="A3378" s="1" t="s">
        <v>4897</v>
      </c>
      <c r="B3378" s="1" t="s">
        <v>2</v>
      </c>
      <c r="C3378" s="1" t="s">
        <v>18</v>
      </c>
      <c r="D3378" s="1" t="s">
        <v>4899</v>
      </c>
      <c r="E3378" s="1" t="s">
        <v>187</v>
      </c>
      <c r="F3378" s="1" t="s">
        <v>4900</v>
      </c>
    </row>
    <row r="3379" spans="1:6" x14ac:dyDescent="0.25">
      <c r="A3379" s="1" t="s">
        <v>4897</v>
      </c>
      <c r="B3379" s="1" t="s">
        <v>3</v>
      </c>
      <c r="C3379" s="1" t="s">
        <v>20</v>
      </c>
      <c r="D3379" s="1" t="s">
        <v>4899</v>
      </c>
      <c r="E3379" s="1" t="s">
        <v>187</v>
      </c>
      <c r="F3379" s="1" t="s">
        <v>4901</v>
      </c>
    </row>
    <row r="3380" spans="1:6" x14ac:dyDescent="0.25">
      <c r="A3380" s="1" t="s">
        <v>4897</v>
      </c>
      <c r="B3380" s="1" t="s">
        <v>4</v>
      </c>
      <c r="C3380" s="1" t="s">
        <v>22</v>
      </c>
      <c r="D3380" s="1" t="s">
        <v>190</v>
      </c>
      <c r="E3380" s="1" t="s">
        <v>187</v>
      </c>
      <c r="F3380" s="1" t="s">
        <v>4902</v>
      </c>
    </row>
    <row r="3381" spans="1:6" x14ac:dyDescent="0.25">
      <c r="A3381" s="1" t="s">
        <v>4897</v>
      </c>
      <c r="B3381" s="1" t="s">
        <v>5</v>
      </c>
      <c r="C3381" s="1" t="s">
        <v>24</v>
      </c>
      <c r="D3381" s="1" t="s">
        <v>190</v>
      </c>
      <c r="E3381" s="1" t="s">
        <v>187</v>
      </c>
      <c r="F3381" s="1" t="s">
        <v>4903</v>
      </c>
    </row>
    <row r="3382" spans="1:6" x14ac:dyDescent="0.25">
      <c r="A3382" s="1" t="s">
        <v>4897</v>
      </c>
      <c r="B3382" s="1" t="s">
        <v>6</v>
      </c>
      <c r="C3382" s="1" t="s">
        <v>30</v>
      </c>
      <c r="D3382" s="1" t="s">
        <v>190</v>
      </c>
      <c r="E3382" s="1" t="s">
        <v>250</v>
      </c>
      <c r="F3382" s="1" t="s">
        <v>4904</v>
      </c>
    </row>
    <row r="3383" spans="1:6" x14ac:dyDescent="0.25">
      <c r="A3383" s="1" t="s">
        <v>4897</v>
      </c>
      <c r="B3383" s="1" t="s">
        <v>7</v>
      </c>
      <c r="C3383" s="1" t="s">
        <v>32</v>
      </c>
      <c r="D3383" s="1" t="s">
        <v>190</v>
      </c>
      <c r="E3383" s="1" t="s">
        <v>250</v>
      </c>
      <c r="F3383" s="1" t="s">
        <v>4905</v>
      </c>
    </row>
    <row r="3384" spans="1:6" x14ac:dyDescent="0.25">
      <c r="A3384" s="1" t="s">
        <v>4897</v>
      </c>
      <c r="B3384" s="1" t="s">
        <v>8</v>
      </c>
      <c r="C3384" s="1" t="s">
        <v>34</v>
      </c>
      <c r="D3384" s="1" t="s">
        <v>190</v>
      </c>
      <c r="E3384" s="1" t="s">
        <v>250</v>
      </c>
      <c r="F3384" s="1" t="s">
        <v>4906</v>
      </c>
    </row>
    <row r="3385" spans="1:6" x14ac:dyDescent="0.25">
      <c r="A3385" s="1" t="s">
        <v>4897</v>
      </c>
      <c r="B3385" s="1" t="s">
        <v>9</v>
      </c>
      <c r="C3385" s="1" t="s">
        <v>36</v>
      </c>
      <c r="D3385" s="1" t="s">
        <v>190</v>
      </c>
      <c r="E3385" s="1" t="s">
        <v>250</v>
      </c>
      <c r="F3385" s="1" t="s">
        <v>4907</v>
      </c>
    </row>
    <row r="3386" spans="1:6" x14ac:dyDescent="0.25">
      <c r="A3386" s="1" t="s">
        <v>4897</v>
      </c>
      <c r="B3386" s="1" t="s">
        <v>10</v>
      </c>
      <c r="C3386" s="1" t="s">
        <v>38</v>
      </c>
      <c r="D3386" s="1" t="s">
        <v>190</v>
      </c>
      <c r="E3386" s="1" t="s">
        <v>250</v>
      </c>
      <c r="F3386" s="1" t="s">
        <v>4908</v>
      </c>
    </row>
    <row r="3387" spans="1:6" x14ac:dyDescent="0.25">
      <c r="A3387" s="1" t="s">
        <v>4909</v>
      </c>
      <c r="B3387" s="1" t="s">
        <v>174</v>
      </c>
      <c r="C3387" s="1" t="s">
        <v>12</v>
      </c>
      <c r="D3387" s="1" t="s">
        <v>190</v>
      </c>
      <c r="E3387" s="1" t="s">
        <v>187</v>
      </c>
      <c r="F3387" s="1" t="s">
        <v>4910</v>
      </c>
    </row>
    <row r="3388" spans="1:6" x14ac:dyDescent="0.25">
      <c r="A3388" s="1" t="s">
        <v>4909</v>
      </c>
      <c r="B3388" s="1" t="s">
        <v>175</v>
      </c>
      <c r="C3388" s="1" t="s">
        <v>18</v>
      </c>
      <c r="D3388" s="1" t="s">
        <v>190</v>
      </c>
      <c r="E3388" s="1" t="s">
        <v>187</v>
      </c>
      <c r="F3388" s="1" t="s">
        <v>4911</v>
      </c>
    </row>
    <row r="3389" spans="1:6" x14ac:dyDescent="0.25">
      <c r="A3389" s="1" t="s">
        <v>4909</v>
      </c>
      <c r="B3389" s="1" t="s">
        <v>176</v>
      </c>
      <c r="C3389" s="1" t="s">
        <v>20</v>
      </c>
      <c r="D3389" s="1" t="s">
        <v>4899</v>
      </c>
      <c r="E3389" s="1" t="s">
        <v>187</v>
      </c>
      <c r="F3389" s="1" t="s">
        <v>4912</v>
      </c>
    </row>
    <row r="3390" spans="1:6" x14ac:dyDescent="0.25">
      <c r="A3390" s="1" t="s">
        <v>4909</v>
      </c>
      <c r="B3390" s="1" t="s">
        <v>177</v>
      </c>
      <c r="C3390" s="1" t="s">
        <v>22</v>
      </c>
      <c r="D3390" s="1" t="s">
        <v>190</v>
      </c>
      <c r="E3390" s="1" t="s">
        <v>187</v>
      </c>
      <c r="F3390" s="1" t="s">
        <v>4913</v>
      </c>
    </row>
    <row r="3391" spans="1:6" x14ac:dyDescent="0.25">
      <c r="A3391" s="1" t="s">
        <v>4909</v>
      </c>
      <c r="B3391" s="1" t="s">
        <v>178</v>
      </c>
      <c r="C3391" s="1" t="s">
        <v>24</v>
      </c>
      <c r="D3391" s="1" t="s">
        <v>190</v>
      </c>
      <c r="E3391" s="1" t="s">
        <v>250</v>
      </c>
      <c r="F3391" s="1" t="s">
        <v>4914</v>
      </c>
    </row>
    <row r="3392" spans="1:6" x14ac:dyDescent="0.25">
      <c r="A3392" s="1" t="s">
        <v>4915</v>
      </c>
      <c r="B3392" s="1" t="s">
        <v>235</v>
      </c>
      <c r="C3392" s="1" t="s">
        <v>12</v>
      </c>
      <c r="D3392" s="1" t="s">
        <v>190</v>
      </c>
      <c r="E3392" s="1" t="s">
        <v>187</v>
      </c>
      <c r="F3392" s="1" t="s">
        <v>4916</v>
      </c>
    </row>
    <row r="3393" spans="1:6" x14ac:dyDescent="0.25">
      <c r="A3393" s="1" t="s">
        <v>4915</v>
      </c>
      <c r="B3393" s="1" t="s">
        <v>236</v>
      </c>
      <c r="C3393" s="1" t="s">
        <v>18</v>
      </c>
      <c r="D3393" s="1" t="s">
        <v>190</v>
      </c>
      <c r="E3393" s="1" t="s">
        <v>187</v>
      </c>
      <c r="F3393" s="1" t="s">
        <v>4917</v>
      </c>
    </row>
    <row r="3394" spans="1:6" x14ac:dyDescent="0.25">
      <c r="A3394" s="1" t="s">
        <v>4915</v>
      </c>
      <c r="B3394" s="1" t="s">
        <v>237</v>
      </c>
      <c r="C3394" s="1" t="s">
        <v>20</v>
      </c>
      <c r="D3394" s="1" t="s">
        <v>190</v>
      </c>
      <c r="E3394" s="1" t="s">
        <v>187</v>
      </c>
      <c r="F3394" s="1" t="s">
        <v>4918</v>
      </c>
    </row>
    <row r="3395" spans="1:6" x14ac:dyDescent="0.25">
      <c r="A3395" s="1" t="s">
        <v>4915</v>
      </c>
      <c r="B3395" s="1" t="s">
        <v>238</v>
      </c>
      <c r="C3395" s="1" t="s">
        <v>22</v>
      </c>
      <c r="D3395" s="1" t="s">
        <v>190</v>
      </c>
      <c r="E3395" s="1" t="s">
        <v>187</v>
      </c>
      <c r="F3395" s="1" t="s">
        <v>4919</v>
      </c>
    </row>
    <row r="3396" spans="1:6" x14ac:dyDescent="0.25">
      <c r="A3396" s="1" t="s">
        <v>4915</v>
      </c>
      <c r="B3396" s="1" t="s">
        <v>239</v>
      </c>
      <c r="C3396" s="1" t="s">
        <v>24</v>
      </c>
      <c r="D3396" s="1" t="s">
        <v>190</v>
      </c>
      <c r="E3396" s="1" t="s">
        <v>187</v>
      </c>
      <c r="F3396" s="1" t="s">
        <v>4920</v>
      </c>
    </row>
    <row r="3397" spans="1:6" x14ac:dyDescent="0.25">
      <c r="A3397" s="1" t="s">
        <v>4915</v>
      </c>
      <c r="B3397" s="1" t="s">
        <v>240</v>
      </c>
      <c r="C3397" s="1" t="s">
        <v>30</v>
      </c>
      <c r="D3397" s="1" t="s">
        <v>4480</v>
      </c>
      <c r="E3397" s="1" t="s">
        <v>187</v>
      </c>
      <c r="F3397" s="1" t="s">
        <v>4921</v>
      </c>
    </row>
    <row r="3398" spans="1:6" x14ac:dyDescent="0.25">
      <c r="A3398" s="1" t="s">
        <v>4915</v>
      </c>
      <c r="B3398" s="1" t="s">
        <v>197</v>
      </c>
      <c r="C3398" s="1" t="s">
        <v>32</v>
      </c>
      <c r="D3398" s="1" t="s">
        <v>190</v>
      </c>
      <c r="E3398" s="1" t="s">
        <v>250</v>
      </c>
      <c r="F3398" s="1" t="s">
        <v>4922</v>
      </c>
    </row>
    <row r="3399" spans="1:6" x14ac:dyDescent="0.25">
      <c r="A3399" s="1" t="s">
        <v>4915</v>
      </c>
      <c r="B3399" s="1" t="s">
        <v>241</v>
      </c>
      <c r="C3399" s="1" t="s">
        <v>34</v>
      </c>
      <c r="D3399" s="1" t="s">
        <v>4923</v>
      </c>
      <c r="E3399" s="1" t="s">
        <v>187</v>
      </c>
      <c r="F3399" s="1" t="s">
        <v>4924</v>
      </c>
    </row>
    <row r="3400" spans="1:6" x14ac:dyDescent="0.25">
      <c r="A3400" s="1" t="s">
        <v>4915</v>
      </c>
      <c r="B3400" s="1" t="s">
        <v>242</v>
      </c>
      <c r="C3400" s="1" t="s">
        <v>36</v>
      </c>
      <c r="D3400" s="1" t="s">
        <v>190</v>
      </c>
      <c r="E3400" s="1" t="s">
        <v>250</v>
      </c>
      <c r="F3400" s="1" t="s">
        <v>4925</v>
      </c>
    </row>
    <row r="3401" spans="1:6" x14ac:dyDescent="0.25">
      <c r="A3401" s="1" t="s">
        <v>4915</v>
      </c>
      <c r="B3401" s="1" t="s">
        <v>243</v>
      </c>
      <c r="C3401" s="1" t="s">
        <v>38</v>
      </c>
      <c r="D3401" s="1" t="s">
        <v>4923</v>
      </c>
      <c r="E3401" s="1" t="s">
        <v>187</v>
      </c>
      <c r="F3401" s="1" t="s">
        <v>4926</v>
      </c>
    </row>
    <row r="3402" spans="1:6" x14ac:dyDescent="0.25">
      <c r="A3402" s="1" t="s">
        <v>4915</v>
      </c>
      <c r="B3402" s="1" t="s">
        <v>244</v>
      </c>
      <c r="C3402" s="1" t="s">
        <v>40</v>
      </c>
      <c r="D3402" s="1" t="s">
        <v>190</v>
      </c>
      <c r="E3402" s="1" t="s">
        <v>250</v>
      </c>
      <c r="F3402" s="1" t="s">
        <v>4927</v>
      </c>
    </row>
    <row r="3403" spans="1:6" x14ac:dyDescent="0.25">
      <c r="A3403" s="1" t="s">
        <v>4915</v>
      </c>
      <c r="B3403" s="1" t="s">
        <v>245</v>
      </c>
      <c r="C3403" s="1" t="s">
        <v>43</v>
      </c>
      <c r="D3403" s="1" t="s">
        <v>4923</v>
      </c>
      <c r="E3403" s="1" t="s">
        <v>187</v>
      </c>
      <c r="F3403" s="1" t="s">
        <v>4928</v>
      </c>
    </row>
    <row r="3404" spans="1:6" x14ac:dyDescent="0.25">
      <c r="A3404" s="1" t="s">
        <v>4915</v>
      </c>
      <c r="B3404" s="1" t="s">
        <v>246</v>
      </c>
      <c r="C3404" s="1" t="s">
        <v>47</v>
      </c>
      <c r="D3404" s="1" t="s">
        <v>4923</v>
      </c>
      <c r="E3404" s="1" t="s">
        <v>187</v>
      </c>
      <c r="F3404" s="1" t="s">
        <v>4929</v>
      </c>
    </row>
    <row r="3405" spans="1:6" x14ac:dyDescent="0.25">
      <c r="A3405" s="1" t="s">
        <v>4930</v>
      </c>
      <c r="B3405" s="1" t="s">
        <v>235</v>
      </c>
      <c r="C3405" s="1" t="s">
        <v>12</v>
      </c>
      <c r="D3405" s="1" t="s">
        <v>190</v>
      </c>
      <c r="E3405" s="1" t="s">
        <v>187</v>
      </c>
      <c r="F3405" s="1" t="s">
        <v>4931</v>
      </c>
    </row>
    <row r="3406" spans="1:6" x14ac:dyDescent="0.25">
      <c r="A3406" s="1" t="s">
        <v>4930</v>
      </c>
      <c r="B3406" s="1" t="s">
        <v>479</v>
      </c>
      <c r="C3406" s="1" t="s">
        <v>18</v>
      </c>
      <c r="D3406" s="1" t="s">
        <v>190</v>
      </c>
      <c r="E3406" s="1" t="s">
        <v>187</v>
      </c>
      <c r="F3406" s="1" t="s">
        <v>4932</v>
      </c>
    </row>
    <row r="3407" spans="1:6" x14ac:dyDescent="0.25">
      <c r="A3407" s="1" t="s">
        <v>4930</v>
      </c>
      <c r="B3407" s="1" t="s">
        <v>176</v>
      </c>
      <c r="C3407" s="1" t="s">
        <v>20</v>
      </c>
      <c r="D3407" s="1" t="s">
        <v>4899</v>
      </c>
      <c r="E3407" s="1" t="s">
        <v>187</v>
      </c>
      <c r="F3407" s="1" t="s">
        <v>4933</v>
      </c>
    </row>
    <row r="3408" spans="1:6" x14ac:dyDescent="0.25">
      <c r="A3408" s="1" t="s">
        <v>4930</v>
      </c>
      <c r="B3408" s="1" t="s">
        <v>480</v>
      </c>
      <c r="C3408" s="1" t="s">
        <v>22</v>
      </c>
      <c r="D3408" s="1" t="s">
        <v>190</v>
      </c>
      <c r="E3408" s="1" t="s">
        <v>187</v>
      </c>
      <c r="F3408" s="1" t="s">
        <v>4934</v>
      </c>
    </row>
    <row r="3409" spans="1:6" x14ac:dyDescent="0.25">
      <c r="A3409" s="1" t="s">
        <v>4930</v>
      </c>
      <c r="B3409" s="1" t="s">
        <v>481</v>
      </c>
      <c r="C3409" s="1" t="s">
        <v>24</v>
      </c>
      <c r="D3409" s="1" t="s">
        <v>190</v>
      </c>
      <c r="E3409" s="1" t="s">
        <v>187</v>
      </c>
      <c r="F3409" s="1" t="s">
        <v>4935</v>
      </c>
    </row>
    <row r="3410" spans="1:6" x14ac:dyDescent="0.25">
      <c r="A3410" s="1" t="s">
        <v>4930</v>
      </c>
      <c r="B3410" s="1" t="s">
        <v>482</v>
      </c>
      <c r="C3410" s="1" t="s">
        <v>30</v>
      </c>
      <c r="D3410" s="1" t="s">
        <v>190</v>
      </c>
      <c r="E3410" s="1" t="s">
        <v>250</v>
      </c>
      <c r="F3410" s="1" t="s">
        <v>4936</v>
      </c>
    </row>
    <row r="3411" spans="1:6" x14ac:dyDescent="0.25">
      <c r="A3411" s="1" t="s">
        <v>4930</v>
      </c>
      <c r="B3411" s="1" t="s">
        <v>7</v>
      </c>
      <c r="C3411" s="1" t="s">
        <v>32</v>
      </c>
      <c r="D3411" s="1" t="s">
        <v>190</v>
      </c>
      <c r="E3411" s="1" t="s">
        <v>250</v>
      </c>
      <c r="F3411" s="1" t="s">
        <v>4905</v>
      </c>
    </row>
    <row r="3412" spans="1:6" x14ac:dyDescent="0.25">
      <c r="A3412" s="1" t="s">
        <v>4930</v>
      </c>
      <c r="B3412" s="1" t="s">
        <v>483</v>
      </c>
      <c r="C3412" s="1" t="s">
        <v>34</v>
      </c>
      <c r="D3412" s="1" t="s">
        <v>190</v>
      </c>
      <c r="E3412" s="1" t="s">
        <v>250</v>
      </c>
      <c r="F3412" s="1" t="s">
        <v>4937</v>
      </c>
    </row>
    <row r="3413" spans="1:6" x14ac:dyDescent="0.25">
      <c r="A3413" s="1" t="s">
        <v>4930</v>
      </c>
      <c r="B3413" s="1" t="s">
        <v>484</v>
      </c>
      <c r="C3413" s="1" t="s">
        <v>36</v>
      </c>
      <c r="D3413" s="1" t="s">
        <v>190</v>
      </c>
      <c r="E3413" s="1" t="s">
        <v>250</v>
      </c>
      <c r="F3413" s="1" t="s">
        <v>4938</v>
      </c>
    </row>
    <row r="3414" spans="1:6" x14ac:dyDescent="0.25">
      <c r="A3414" s="1" t="s">
        <v>4930</v>
      </c>
      <c r="B3414" s="1" t="s">
        <v>485</v>
      </c>
      <c r="C3414" s="1" t="s">
        <v>38</v>
      </c>
      <c r="D3414" s="1" t="s">
        <v>190</v>
      </c>
      <c r="E3414" s="1" t="s">
        <v>250</v>
      </c>
      <c r="F3414" s="1" t="s">
        <v>4939</v>
      </c>
    </row>
    <row r="3415" spans="1:6" x14ac:dyDescent="0.25">
      <c r="A3415" s="1" t="s">
        <v>4930</v>
      </c>
      <c r="B3415" s="1" t="s">
        <v>486</v>
      </c>
      <c r="C3415" s="1" t="s">
        <v>40</v>
      </c>
      <c r="D3415" s="1" t="s">
        <v>4899</v>
      </c>
      <c r="E3415" s="1" t="s">
        <v>250</v>
      </c>
      <c r="F3415" s="1" t="s">
        <v>4940</v>
      </c>
    </row>
    <row r="3416" spans="1:6" x14ac:dyDescent="0.25">
      <c r="A3416" s="1" t="s">
        <v>4930</v>
      </c>
      <c r="B3416" s="1" t="s">
        <v>487</v>
      </c>
      <c r="C3416" s="1" t="s">
        <v>43</v>
      </c>
      <c r="D3416" s="1" t="s">
        <v>190</v>
      </c>
      <c r="E3416" s="1" t="s">
        <v>250</v>
      </c>
      <c r="F3416" s="1" t="s">
        <v>4941</v>
      </c>
    </row>
    <row r="3417" spans="1:6" x14ac:dyDescent="0.25">
      <c r="A3417" s="1" t="s">
        <v>4930</v>
      </c>
      <c r="B3417" s="1" t="s">
        <v>488</v>
      </c>
      <c r="C3417" s="1" t="s">
        <v>47</v>
      </c>
      <c r="D3417" s="1" t="s">
        <v>190</v>
      </c>
      <c r="E3417" s="1" t="s">
        <v>250</v>
      </c>
      <c r="F3417" s="1" t="s">
        <v>4941</v>
      </c>
    </row>
    <row r="3418" spans="1:6" x14ac:dyDescent="0.25">
      <c r="A3418" s="1" t="s">
        <v>4930</v>
      </c>
      <c r="B3418" s="1" t="s">
        <v>489</v>
      </c>
      <c r="C3418" s="1" t="s">
        <v>49</v>
      </c>
      <c r="D3418" s="1" t="s">
        <v>4899</v>
      </c>
      <c r="E3418" s="1" t="s">
        <v>250</v>
      </c>
      <c r="F3418" s="1" t="s">
        <v>4942</v>
      </c>
    </row>
    <row r="3419" spans="1:6" x14ac:dyDescent="0.25">
      <c r="A3419" s="1" t="s">
        <v>4930</v>
      </c>
      <c r="B3419" s="1" t="s">
        <v>490</v>
      </c>
      <c r="C3419" s="1" t="s">
        <v>51</v>
      </c>
      <c r="D3419" s="1" t="s">
        <v>190</v>
      </c>
      <c r="E3419" s="1" t="s">
        <v>250</v>
      </c>
      <c r="F3419" s="1" t="s">
        <v>4943</v>
      </c>
    </row>
    <row r="3420" spans="1:6" x14ac:dyDescent="0.25">
      <c r="A3420" s="1" t="s">
        <v>4930</v>
      </c>
      <c r="B3420" s="1" t="s">
        <v>491</v>
      </c>
      <c r="C3420" s="1" t="s">
        <v>53</v>
      </c>
      <c r="D3420" s="1" t="s">
        <v>190</v>
      </c>
      <c r="E3420" s="1" t="s">
        <v>250</v>
      </c>
      <c r="F3420" s="1" t="s">
        <v>4944</v>
      </c>
    </row>
    <row r="3421" spans="1:6" x14ac:dyDescent="0.25">
      <c r="A3421" s="1" t="s">
        <v>4930</v>
      </c>
      <c r="B3421" s="1" t="s">
        <v>492</v>
      </c>
      <c r="C3421" s="1" t="s">
        <v>55</v>
      </c>
      <c r="D3421" s="1" t="s">
        <v>4923</v>
      </c>
      <c r="E3421" s="1" t="s">
        <v>250</v>
      </c>
      <c r="F3421" s="1" t="s">
        <v>4945</v>
      </c>
    </row>
    <row r="3422" spans="1:6" x14ac:dyDescent="0.25">
      <c r="A3422" s="1" t="s">
        <v>4946</v>
      </c>
      <c r="B3422" s="1" t="s">
        <v>4559</v>
      </c>
      <c r="C3422" s="1" t="s">
        <v>12</v>
      </c>
      <c r="D3422" s="1" t="s">
        <v>190</v>
      </c>
      <c r="E3422" s="1" t="s">
        <v>187</v>
      </c>
      <c r="F3422" s="1" t="s">
        <v>4947</v>
      </c>
    </row>
    <row r="3423" spans="1:6" x14ac:dyDescent="0.25">
      <c r="A3423" s="1" t="s">
        <v>4946</v>
      </c>
      <c r="B3423" s="1" t="s">
        <v>4560</v>
      </c>
      <c r="C3423" s="1" t="s">
        <v>18</v>
      </c>
      <c r="D3423" s="1" t="s">
        <v>4899</v>
      </c>
      <c r="E3423" s="1" t="s">
        <v>187</v>
      </c>
      <c r="F3423" s="1" t="s">
        <v>4948</v>
      </c>
    </row>
    <row r="3424" spans="1:6" x14ac:dyDescent="0.25">
      <c r="A3424" s="1" t="s">
        <v>4946</v>
      </c>
      <c r="B3424" s="1" t="s">
        <v>368</v>
      </c>
      <c r="C3424" s="1" t="s">
        <v>20</v>
      </c>
      <c r="D3424" s="1" t="s">
        <v>4923</v>
      </c>
      <c r="E3424" s="1" t="s">
        <v>187</v>
      </c>
      <c r="F3424" s="1" t="s">
        <v>4949</v>
      </c>
    </row>
    <row r="3425" spans="1:6" x14ac:dyDescent="0.25">
      <c r="A3425" s="1" t="s">
        <v>4946</v>
      </c>
      <c r="B3425" s="1" t="s">
        <v>197</v>
      </c>
      <c r="C3425" s="1" t="s">
        <v>22</v>
      </c>
      <c r="D3425" s="1" t="s">
        <v>190</v>
      </c>
      <c r="E3425" s="1" t="s">
        <v>250</v>
      </c>
      <c r="F3425" s="1" t="s">
        <v>4950</v>
      </c>
    </row>
    <row r="3426" spans="1:6" x14ac:dyDescent="0.25">
      <c r="A3426" s="1" t="s">
        <v>4951</v>
      </c>
      <c r="B3426" s="1" t="s">
        <v>235</v>
      </c>
      <c r="C3426" s="1" t="s">
        <v>12</v>
      </c>
      <c r="D3426" s="1" t="s">
        <v>190</v>
      </c>
      <c r="E3426" s="1" t="s">
        <v>187</v>
      </c>
      <c r="F3426" s="1" t="s">
        <v>4931</v>
      </c>
    </row>
    <row r="3427" spans="1:6" x14ac:dyDescent="0.25">
      <c r="A3427" s="1" t="s">
        <v>4951</v>
      </c>
      <c r="B3427" s="1" t="s">
        <v>4472</v>
      </c>
      <c r="C3427" s="1" t="s">
        <v>18</v>
      </c>
      <c r="D3427" s="1" t="s">
        <v>190</v>
      </c>
      <c r="E3427" s="1" t="s">
        <v>187</v>
      </c>
      <c r="F3427" s="1" t="s">
        <v>4952</v>
      </c>
    </row>
    <row r="3428" spans="1:6" x14ac:dyDescent="0.25">
      <c r="A3428" s="1" t="s">
        <v>4951</v>
      </c>
      <c r="B3428" s="1" t="s">
        <v>4473</v>
      </c>
      <c r="C3428" s="1" t="s">
        <v>20</v>
      </c>
      <c r="D3428" s="1" t="s">
        <v>190</v>
      </c>
      <c r="E3428" s="1" t="s">
        <v>187</v>
      </c>
      <c r="F3428" s="1" t="s">
        <v>4953</v>
      </c>
    </row>
    <row r="3429" spans="1:6" x14ac:dyDescent="0.25">
      <c r="A3429" s="1" t="s">
        <v>4951</v>
      </c>
      <c r="B3429" s="1" t="s">
        <v>4474</v>
      </c>
      <c r="C3429" s="1" t="s">
        <v>22</v>
      </c>
      <c r="D3429" s="1" t="s">
        <v>190</v>
      </c>
      <c r="E3429" s="1" t="s">
        <v>187</v>
      </c>
      <c r="F3429" s="1" t="s">
        <v>4954</v>
      </c>
    </row>
    <row r="3430" spans="1:6" x14ac:dyDescent="0.25">
      <c r="A3430" s="1" t="s">
        <v>4951</v>
      </c>
      <c r="B3430" s="1" t="s">
        <v>4475</v>
      </c>
      <c r="C3430" s="1" t="s">
        <v>24</v>
      </c>
      <c r="D3430" s="1" t="s">
        <v>190</v>
      </c>
      <c r="E3430" s="1" t="s">
        <v>187</v>
      </c>
      <c r="F3430" s="1" t="s">
        <v>4955</v>
      </c>
    </row>
    <row r="3431" spans="1:6" x14ac:dyDescent="0.25">
      <c r="A3431" s="1" t="s">
        <v>4951</v>
      </c>
      <c r="B3431" s="1" t="s">
        <v>366</v>
      </c>
      <c r="C3431" s="1" t="s">
        <v>30</v>
      </c>
      <c r="D3431" s="1" t="s">
        <v>190</v>
      </c>
      <c r="E3431" s="1" t="s">
        <v>187</v>
      </c>
      <c r="F3431" s="1" t="s">
        <v>4956</v>
      </c>
    </row>
    <row r="3432" spans="1:6" x14ac:dyDescent="0.25">
      <c r="A3432" s="1" t="s">
        <v>4951</v>
      </c>
      <c r="B3432" s="1" t="s">
        <v>4476</v>
      </c>
      <c r="C3432" s="1" t="s">
        <v>32</v>
      </c>
      <c r="D3432" s="1" t="s">
        <v>190</v>
      </c>
      <c r="E3432" s="1" t="s">
        <v>250</v>
      </c>
      <c r="F3432" s="1" t="s">
        <v>4957</v>
      </c>
    </row>
    <row r="3433" spans="1:6" x14ac:dyDescent="0.25">
      <c r="A3433" s="1" t="s">
        <v>4951</v>
      </c>
      <c r="B3433" s="1" t="s">
        <v>4477</v>
      </c>
      <c r="C3433" s="1" t="s">
        <v>34</v>
      </c>
      <c r="D3433" s="1" t="s">
        <v>190</v>
      </c>
      <c r="E3433" s="1" t="s">
        <v>250</v>
      </c>
      <c r="F3433" s="1" t="s">
        <v>4958</v>
      </c>
    </row>
    <row r="3434" spans="1:6" x14ac:dyDescent="0.25">
      <c r="A3434" s="1" t="s">
        <v>4951</v>
      </c>
      <c r="B3434" s="1" t="s">
        <v>4478</v>
      </c>
      <c r="C3434" s="1" t="s">
        <v>36</v>
      </c>
      <c r="D3434" s="1" t="s">
        <v>190</v>
      </c>
      <c r="E3434" s="1" t="s">
        <v>187</v>
      </c>
      <c r="F3434" s="1" t="s">
        <v>4959</v>
      </c>
    </row>
    <row r="3435" spans="1:6" x14ac:dyDescent="0.25">
      <c r="A3435" s="1" t="s">
        <v>4951</v>
      </c>
      <c r="B3435" s="1" t="s">
        <v>4479</v>
      </c>
      <c r="C3435" s="1" t="s">
        <v>38</v>
      </c>
      <c r="D3435" s="1" t="s">
        <v>190</v>
      </c>
      <c r="E3435" s="1" t="s">
        <v>187</v>
      </c>
      <c r="F3435" s="1" t="s">
        <v>4960</v>
      </c>
    </row>
    <row r="3436" spans="1:6" x14ac:dyDescent="0.25">
      <c r="A3436" s="1" t="s">
        <v>4961</v>
      </c>
      <c r="B3436" s="1" t="s">
        <v>235</v>
      </c>
      <c r="C3436" s="1" t="s">
        <v>12</v>
      </c>
      <c r="D3436" s="1" t="s">
        <v>190</v>
      </c>
      <c r="E3436" s="1" t="s">
        <v>187</v>
      </c>
      <c r="F3436" s="1" t="s">
        <v>4931</v>
      </c>
    </row>
    <row r="3437" spans="1:6" x14ac:dyDescent="0.25">
      <c r="A3437" s="1" t="s">
        <v>4961</v>
      </c>
      <c r="B3437" s="1" t="s">
        <v>479</v>
      </c>
      <c r="C3437" s="1" t="s">
        <v>18</v>
      </c>
      <c r="D3437" s="1" t="s">
        <v>190</v>
      </c>
      <c r="E3437" s="1" t="s">
        <v>187</v>
      </c>
      <c r="F3437" s="1" t="s">
        <v>4962</v>
      </c>
    </row>
    <row r="3438" spans="1:6" x14ac:dyDescent="0.25">
      <c r="A3438" s="1" t="s">
        <v>4961</v>
      </c>
      <c r="B3438" s="1" t="s">
        <v>4473</v>
      </c>
      <c r="C3438" s="1" t="s">
        <v>20</v>
      </c>
      <c r="D3438" s="1" t="s">
        <v>190</v>
      </c>
      <c r="E3438" s="1" t="s">
        <v>187</v>
      </c>
      <c r="F3438" s="1" t="s">
        <v>4953</v>
      </c>
    </row>
    <row r="3439" spans="1:6" x14ac:dyDescent="0.25">
      <c r="A3439" s="1" t="s">
        <v>4961</v>
      </c>
      <c r="B3439" s="1" t="s">
        <v>4474</v>
      </c>
      <c r="C3439" s="1" t="s">
        <v>22</v>
      </c>
      <c r="D3439" s="1" t="s">
        <v>190</v>
      </c>
      <c r="E3439" s="1" t="s">
        <v>187</v>
      </c>
      <c r="F3439" s="1" t="s">
        <v>4954</v>
      </c>
    </row>
    <row r="3440" spans="1:6" x14ac:dyDescent="0.25">
      <c r="A3440" s="1" t="s">
        <v>4961</v>
      </c>
      <c r="B3440" s="1" t="s">
        <v>361</v>
      </c>
      <c r="C3440" s="1" t="s">
        <v>24</v>
      </c>
      <c r="D3440" s="1" t="s">
        <v>190</v>
      </c>
      <c r="E3440" s="1" t="s">
        <v>187</v>
      </c>
      <c r="F3440" s="1" t="s">
        <v>4963</v>
      </c>
    </row>
    <row r="3441" spans="1:13" x14ac:dyDescent="0.25">
      <c r="A3441" s="1" t="s">
        <v>4961</v>
      </c>
      <c r="B3441" s="1" t="s">
        <v>4518</v>
      </c>
      <c r="C3441" s="1" t="s">
        <v>30</v>
      </c>
      <c r="D3441" s="1" t="s">
        <v>190</v>
      </c>
      <c r="E3441" s="1" t="s">
        <v>250</v>
      </c>
      <c r="F3441" s="1" t="s">
        <v>4964</v>
      </c>
    </row>
    <row r="3442" spans="1:13" x14ac:dyDescent="0.25">
      <c r="A3442" s="1" t="s">
        <v>4961</v>
      </c>
      <c r="B3442" s="1" t="s">
        <v>4519</v>
      </c>
      <c r="C3442" s="1" t="s">
        <v>32</v>
      </c>
      <c r="D3442" s="1" t="s">
        <v>190</v>
      </c>
      <c r="E3442" s="1" t="s">
        <v>250</v>
      </c>
      <c r="F3442" s="1" t="s">
        <v>4965</v>
      </c>
    </row>
    <row r="3443" spans="1:13" x14ac:dyDescent="0.25">
      <c r="A3443" s="1" t="s">
        <v>4966</v>
      </c>
      <c r="B3443" s="1" t="s">
        <v>195</v>
      </c>
      <c r="C3443" s="1" t="s">
        <v>12</v>
      </c>
      <c r="D3443" s="1" t="s">
        <v>190</v>
      </c>
      <c r="E3443" s="1" t="s">
        <v>187</v>
      </c>
      <c r="F3443" s="1" t="s">
        <v>4967</v>
      </c>
    </row>
    <row r="3444" spans="1:13" x14ac:dyDescent="0.25">
      <c r="A3444" s="1" t="s">
        <v>4966</v>
      </c>
      <c r="B3444" s="1" t="s">
        <v>196</v>
      </c>
      <c r="C3444" s="1" t="s">
        <v>18</v>
      </c>
      <c r="D3444" s="1" t="s">
        <v>190</v>
      </c>
      <c r="E3444" s="1" t="s">
        <v>187</v>
      </c>
      <c r="F3444" s="1" t="s">
        <v>4968</v>
      </c>
    </row>
    <row r="3445" spans="1:13" x14ac:dyDescent="0.25">
      <c r="A3445" s="1" t="s">
        <v>4966</v>
      </c>
      <c r="B3445" s="1" t="s">
        <v>197</v>
      </c>
      <c r="C3445" s="1" t="s">
        <v>20</v>
      </c>
      <c r="D3445" s="1" t="s">
        <v>190</v>
      </c>
      <c r="E3445" s="1" t="s">
        <v>250</v>
      </c>
      <c r="F3445" s="1" t="s">
        <v>4969</v>
      </c>
    </row>
    <row r="3447" spans="1:13" x14ac:dyDescent="0.25">
      <c r="A3447" s="2" t="s">
        <v>4970</v>
      </c>
    </row>
    <row r="3448" spans="1:13" x14ac:dyDescent="0.25">
      <c r="A3448" s="1" t="s">
        <v>4971</v>
      </c>
      <c r="B3448" s="1" t="s">
        <v>237</v>
      </c>
      <c r="C3448" s="1" t="s">
        <v>235</v>
      </c>
      <c r="D3448" s="1" t="s">
        <v>479</v>
      </c>
      <c r="E3448" s="1" t="s">
        <v>197</v>
      </c>
      <c r="F3448" s="1" t="s">
        <v>4972</v>
      </c>
      <c r="G3448" s="1" t="s">
        <v>4973</v>
      </c>
      <c r="H3448" s="1" t="s">
        <v>4974</v>
      </c>
      <c r="I3448" s="1" t="s">
        <v>4975</v>
      </c>
      <c r="J3448" s="1" t="s">
        <v>4976</v>
      </c>
      <c r="K3448" s="1" t="s">
        <v>4977</v>
      </c>
      <c r="L3448" s="1" t="s">
        <v>4978</v>
      </c>
      <c r="M3448" s="1" t="s">
        <v>4979</v>
      </c>
    </row>
    <row r="3450" spans="1:13" x14ac:dyDescent="0.25">
      <c r="A3450" s="2" t="s">
        <v>4980</v>
      </c>
    </row>
    <row r="3451" spans="1:13" x14ac:dyDescent="0.25">
      <c r="A3451" s="1" t="s">
        <v>195</v>
      </c>
      <c r="B3451" s="1" t="s">
        <v>196</v>
      </c>
      <c r="C3451" s="1" t="s">
        <v>197</v>
      </c>
    </row>
    <row r="3452" spans="1:13" x14ac:dyDescent="0.25">
      <c r="A3452" s="1" t="s">
        <v>4981</v>
      </c>
      <c r="B3452" s="1" t="s">
        <v>4982</v>
      </c>
      <c r="C3452" s="1" t="s">
        <v>4983</v>
      </c>
    </row>
    <row r="3453" spans="1:13" x14ac:dyDescent="0.25">
      <c r="A3453" s="1" t="s">
        <v>4849</v>
      </c>
      <c r="B3453" s="1" t="s">
        <v>262</v>
      </c>
      <c r="C3453" s="1" t="s">
        <v>4984</v>
      </c>
    </row>
    <row r="3454" spans="1:13" x14ac:dyDescent="0.25">
      <c r="A3454" s="1" t="s">
        <v>4985</v>
      </c>
      <c r="B3454" s="1" t="s">
        <v>262</v>
      </c>
      <c r="C3454" s="1" t="s">
        <v>4986</v>
      </c>
    </row>
    <row r="3455" spans="1:13" x14ac:dyDescent="0.25">
      <c r="A3455" s="1" t="s">
        <v>4987</v>
      </c>
      <c r="B3455" s="1" t="s">
        <v>262</v>
      </c>
      <c r="C3455" s="1" t="s">
        <v>4988</v>
      </c>
    </row>
    <row r="3456" spans="1:13" x14ac:dyDescent="0.25">
      <c r="A3456" s="1" t="s">
        <v>4989</v>
      </c>
      <c r="B3456" s="1" t="s">
        <v>4990</v>
      </c>
      <c r="C3456" s="1" t="s">
        <v>4991</v>
      </c>
    </row>
    <row r="3458" spans="1:3" x14ac:dyDescent="0.25">
      <c r="A3458" s="2" t="s">
        <v>5061</v>
      </c>
    </row>
    <row r="3459" spans="1:3" x14ac:dyDescent="0.25">
      <c r="A3459" s="1" t="s">
        <v>195</v>
      </c>
      <c r="B3459" s="1" t="s">
        <v>196</v>
      </c>
    </row>
    <row r="3460" spans="1:3" x14ac:dyDescent="0.25">
      <c r="A3460" s="1" t="s">
        <v>5062</v>
      </c>
      <c r="B3460" s="1" t="s">
        <v>5063</v>
      </c>
    </row>
    <row r="3462" spans="1:3" x14ac:dyDescent="0.25">
      <c r="A3462" s="1" t="s">
        <v>5130</v>
      </c>
    </row>
    <row r="3464" spans="1:3" x14ac:dyDescent="0.25">
      <c r="A3464" t="s">
        <v>5131</v>
      </c>
      <c r="B3464" t="s">
        <v>5132</v>
      </c>
      <c r="C3464" s="67">
        <v>46119.239155092589</v>
      </c>
    </row>
    <row r="3465" spans="1:3" x14ac:dyDescent="0.25">
      <c r="A3465" t="s">
        <v>5151</v>
      </c>
      <c r="B3465" t="s">
        <v>5132</v>
      </c>
      <c r="C3465" s="67">
        <v>46119.239155092589</v>
      </c>
    </row>
    <row r="3466" spans="1:3" x14ac:dyDescent="0.25">
      <c r="A3466" t="s">
        <v>6122</v>
      </c>
      <c r="B3466" t="s">
        <v>5132</v>
      </c>
      <c r="C3466" s="67">
        <v>46119.239398148151</v>
      </c>
    </row>
    <row r="3467" spans="1:3" x14ac:dyDescent="0.25">
      <c r="A3467" t="s">
        <v>6127</v>
      </c>
      <c r="B3467" t="s">
        <v>5132</v>
      </c>
      <c r="C3467" s="67">
        <v>46119.239398148151</v>
      </c>
    </row>
    <row r="3468" spans="1:3" x14ac:dyDescent="0.25">
      <c r="A3468" t="s">
        <v>6132</v>
      </c>
      <c r="B3468" t="s">
        <v>5132</v>
      </c>
      <c r="C3468" s="67">
        <v>46119.23940972222</v>
      </c>
    </row>
    <row r="3469" spans="1:3" x14ac:dyDescent="0.25">
      <c r="A3469" t="s">
        <v>6133</v>
      </c>
      <c r="B3469" t="s">
        <v>6134</v>
      </c>
      <c r="C3469" s="67">
        <v>46119.23940972222</v>
      </c>
    </row>
    <row r="3471" spans="1:3" x14ac:dyDescent="0.25">
      <c r="A3471" s="1" t="s">
        <v>6135</v>
      </c>
    </row>
    <row r="3472" spans="1:3" x14ac:dyDescent="0.25">
      <c r="A3472" t="s">
        <v>6136</v>
      </c>
      <c r="B3472" s="67">
        <v>46119.23940972222</v>
      </c>
    </row>
    <row r="3473" spans="1:2" x14ac:dyDescent="0.25">
      <c r="A3473" t="s">
        <v>6137</v>
      </c>
      <c r="B3473">
        <v>22.67</v>
      </c>
    </row>
    <row r="3474" spans="1:2" x14ac:dyDescent="0.25">
      <c r="A3474" t="s">
        <v>6138</v>
      </c>
      <c r="B3474">
        <v>0.24</v>
      </c>
    </row>
    <row r="3475" spans="1:2" x14ac:dyDescent="0.25">
      <c r="A3475" t="s">
        <v>6139</v>
      </c>
      <c r="B3475">
        <v>0.01</v>
      </c>
    </row>
    <row r="3476" spans="1:2" x14ac:dyDescent="0.25">
      <c r="A3476" t="s">
        <v>6140</v>
      </c>
      <c r="B3476">
        <v>21.47</v>
      </c>
    </row>
    <row r="3477" spans="1:2" x14ac:dyDescent="0.25">
      <c r="A3477" t="s">
        <v>6141</v>
      </c>
      <c r="B3477">
        <v>0.1</v>
      </c>
    </row>
    <row r="3478" spans="1:2" x14ac:dyDescent="0.25">
      <c r="A3478" t="s">
        <v>6142</v>
      </c>
      <c r="B3478">
        <v>0.77</v>
      </c>
    </row>
    <row r="3479" spans="1:2" x14ac:dyDescent="0.25">
      <c r="A3479" t="s">
        <v>6143</v>
      </c>
    </row>
    <row r="3480" spans="1:2" x14ac:dyDescent="0.25">
      <c r="A3480" t="s">
        <v>6144</v>
      </c>
      <c r="B3480" t="s">
        <v>6145</v>
      </c>
    </row>
    <row r="3481" spans="1:2" x14ac:dyDescent="0.25">
      <c r="A3481" t="s">
        <v>6146</v>
      </c>
      <c r="B3481" t="b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C07B0-B033-40A9-8AA9-1DA848F6BBB3}">
  <sheetPr codeName="Sheet28">
    <pageSetUpPr fitToPage="1"/>
  </sheetPr>
  <dimension ref="A1"/>
  <sheetViews>
    <sheetView workbookViewId="0"/>
  </sheetViews>
  <sheetFormatPr defaultRowHeight="15" x14ac:dyDescent="0.25"/>
  <sheetData/>
  <printOptions horizontalCentered="1"/>
  <pageMargins left="0.7" right="0.7" top="0.75" bottom="0.75" header="0.3" footer="0.3"/>
  <pageSetup orientation="portrait" r:id="rId1"/>
  <headerFooter>
    <oddHeader>&amp;CAudit Verification</oddHeader>
    <oddFooter>&amp;CPage &amp;P of &amp;N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7A9DF-D553-4F02-962C-39764679A701}">
  <sheetPr codeName="Sheet29">
    <pageSetUpPr fitToPage="1"/>
  </sheetPr>
  <dimension ref="A1:DD740"/>
  <sheetViews>
    <sheetView topLeftCell="B1" workbookViewId="0"/>
  </sheetViews>
  <sheetFormatPr defaultRowHeight="15" x14ac:dyDescent="0.25"/>
  <cols>
    <col min="1" max="1" width="24.85546875" hidden="1" customWidth="1"/>
    <col min="2" max="2" width="34.140625" bestFit="1" customWidth="1"/>
    <col min="3" max="4" width="6" bestFit="1" customWidth="1"/>
    <col min="5" max="6" width="9.140625" bestFit="1" customWidth="1"/>
    <col min="7" max="16" width="10.140625" bestFit="1" customWidth="1"/>
    <col min="17" max="17" width="11.140625" bestFit="1" customWidth="1"/>
    <col min="18" max="21" width="10.140625" bestFit="1" customWidth="1"/>
    <col min="22" max="22" width="11.140625" bestFit="1" customWidth="1"/>
    <col min="23" max="23" width="10.140625" bestFit="1" customWidth="1"/>
    <col min="24" max="30" width="11.140625" bestFit="1" customWidth="1"/>
    <col min="31" max="31" width="10.140625" bestFit="1" customWidth="1"/>
    <col min="32" max="32" width="11.140625" bestFit="1" customWidth="1"/>
    <col min="33" max="56" width="10.140625" bestFit="1" customWidth="1"/>
    <col min="57" max="57" width="10.85546875" bestFit="1" customWidth="1"/>
    <col min="58" max="61" width="10.140625" bestFit="1" customWidth="1"/>
    <col min="62" max="62" width="10.85546875" bestFit="1" customWidth="1"/>
    <col min="63" max="66" width="10.140625" bestFit="1" customWidth="1"/>
    <col min="67" max="67" width="10.85546875" bestFit="1" customWidth="1"/>
    <col min="68" max="71" width="10.140625" bestFit="1" customWidth="1"/>
    <col min="72" max="72" width="10.85546875" bestFit="1" customWidth="1"/>
    <col min="73" max="76" width="10.140625" bestFit="1" customWidth="1"/>
    <col min="77" max="77" width="10.85546875" bestFit="1" customWidth="1"/>
    <col min="78" max="81" width="10.140625" bestFit="1" customWidth="1"/>
    <col min="82" max="82" width="10.85546875" bestFit="1" customWidth="1"/>
    <col min="83" max="85" width="10.140625" bestFit="1" customWidth="1"/>
    <col min="86" max="86" width="9.85546875" bestFit="1" customWidth="1"/>
    <col min="87" max="87" width="10.85546875" bestFit="1" customWidth="1"/>
    <col min="88" max="91" width="9.85546875" bestFit="1" customWidth="1"/>
    <col min="92" max="92" width="10.85546875" bestFit="1" customWidth="1"/>
    <col min="93" max="96" width="9.85546875" bestFit="1" customWidth="1"/>
    <col min="97" max="97" width="10.85546875" bestFit="1" customWidth="1"/>
    <col min="98" max="101" width="9.85546875" bestFit="1" customWidth="1"/>
    <col min="102" max="102" width="10.85546875" bestFit="1" customWidth="1"/>
    <col min="103" max="106" width="9.85546875" bestFit="1" customWidth="1"/>
    <col min="107" max="107" width="10.85546875" bestFit="1" customWidth="1"/>
    <col min="108" max="108" width="11.85546875" bestFit="1" customWidth="1"/>
  </cols>
  <sheetData>
    <row r="1" spans="1:108" x14ac:dyDescent="0.25">
      <c r="A1" s="7" t="s">
        <v>479</v>
      </c>
      <c r="B1" s="7" t="s">
        <v>3969</v>
      </c>
      <c r="C1" s="50" t="s">
        <v>5002</v>
      </c>
      <c r="D1" s="50" t="s">
        <v>5003</v>
      </c>
      <c r="E1" s="50" t="s">
        <v>5004</v>
      </c>
      <c r="F1" s="50" t="s">
        <v>5005</v>
      </c>
      <c r="G1" s="51" t="s">
        <v>5006</v>
      </c>
      <c r="H1" s="50" t="s">
        <v>5007</v>
      </c>
      <c r="I1" s="50" t="s">
        <v>5008</v>
      </c>
      <c r="J1" s="50" t="s">
        <v>5009</v>
      </c>
      <c r="K1" s="50" t="s">
        <v>5010</v>
      </c>
      <c r="L1" s="51" t="s">
        <v>5011</v>
      </c>
      <c r="M1" s="50" t="s">
        <v>5012</v>
      </c>
      <c r="N1" s="50" t="s">
        <v>5013</v>
      </c>
      <c r="O1" s="50" t="s">
        <v>5014</v>
      </c>
      <c r="P1" s="50" t="s">
        <v>5015</v>
      </c>
      <c r="Q1" s="51" t="s">
        <v>5016</v>
      </c>
      <c r="R1" s="50" t="s">
        <v>5017</v>
      </c>
      <c r="S1" s="50" t="s">
        <v>5018</v>
      </c>
      <c r="T1" s="50" t="s">
        <v>5019</v>
      </c>
      <c r="U1" s="50" t="s">
        <v>5020</v>
      </c>
      <c r="V1" s="51" t="s">
        <v>5021</v>
      </c>
      <c r="W1" s="50" t="s">
        <v>5022</v>
      </c>
      <c r="X1" s="50" t="s">
        <v>5023</v>
      </c>
      <c r="Y1" s="50" t="s">
        <v>5024</v>
      </c>
      <c r="Z1" s="50" t="s">
        <v>5025</v>
      </c>
      <c r="AA1" s="51" t="s">
        <v>5026</v>
      </c>
      <c r="AB1" s="50" t="s">
        <v>5159</v>
      </c>
      <c r="AC1" s="50" t="s">
        <v>5160</v>
      </c>
      <c r="AD1" s="50" t="s">
        <v>5161</v>
      </c>
      <c r="AE1" s="50" t="s">
        <v>5162</v>
      </c>
      <c r="AF1" s="51" t="s">
        <v>5163</v>
      </c>
      <c r="AG1" s="50" t="s">
        <v>5164</v>
      </c>
      <c r="AH1" s="50" t="s">
        <v>5165</v>
      </c>
      <c r="AI1" s="50" t="s">
        <v>5166</v>
      </c>
      <c r="AJ1" s="50" t="s">
        <v>5167</v>
      </c>
      <c r="AK1" s="51" t="s">
        <v>5168</v>
      </c>
      <c r="AL1" s="50" t="s">
        <v>5169</v>
      </c>
      <c r="AM1" s="50" t="s">
        <v>5170</v>
      </c>
      <c r="AN1" s="50" t="s">
        <v>5171</v>
      </c>
      <c r="AO1" s="50" t="s">
        <v>5172</v>
      </c>
      <c r="AP1" s="51" t="s">
        <v>5173</v>
      </c>
      <c r="AQ1" s="50" t="s">
        <v>5174</v>
      </c>
      <c r="AR1" s="50" t="s">
        <v>5175</v>
      </c>
      <c r="AS1" s="50" t="s">
        <v>5176</v>
      </c>
      <c r="AT1" s="50" t="s">
        <v>5177</v>
      </c>
      <c r="AU1" s="51" t="s">
        <v>5178</v>
      </c>
      <c r="AV1" s="50" t="s">
        <v>5179</v>
      </c>
      <c r="AW1" s="50" t="s">
        <v>5180</v>
      </c>
      <c r="AX1" s="50" t="s">
        <v>5181</v>
      </c>
      <c r="AY1" s="50" t="s">
        <v>5182</v>
      </c>
      <c r="AZ1" s="51" t="s">
        <v>5183</v>
      </c>
      <c r="BA1" s="50" t="s">
        <v>5184</v>
      </c>
      <c r="BB1" s="50" t="s">
        <v>5185</v>
      </c>
      <c r="BC1" s="50" t="s">
        <v>5186</v>
      </c>
      <c r="BD1" s="50" t="s">
        <v>5187</v>
      </c>
      <c r="BE1" s="51" t="s">
        <v>5188</v>
      </c>
      <c r="BF1" s="50" t="s">
        <v>5189</v>
      </c>
      <c r="BG1" s="50" t="s">
        <v>5190</v>
      </c>
      <c r="BH1" s="50" t="s">
        <v>5191</v>
      </c>
      <c r="BI1" s="50" t="s">
        <v>5192</v>
      </c>
      <c r="BJ1" s="51" t="s">
        <v>5193</v>
      </c>
      <c r="BK1" s="50" t="s">
        <v>5194</v>
      </c>
      <c r="BL1" s="50" t="s">
        <v>5195</v>
      </c>
      <c r="BM1" s="50" t="s">
        <v>5196</v>
      </c>
      <c r="BN1" s="50" t="s">
        <v>5197</v>
      </c>
      <c r="BO1" s="51" t="s">
        <v>5198</v>
      </c>
      <c r="BP1" s="50" t="s">
        <v>5199</v>
      </c>
      <c r="BQ1" s="50" t="s">
        <v>5200</v>
      </c>
      <c r="BR1" s="50" t="s">
        <v>5201</v>
      </c>
      <c r="BS1" s="50" t="s">
        <v>5202</v>
      </c>
      <c r="BT1" s="51" t="s">
        <v>5203</v>
      </c>
      <c r="BU1" s="50" t="s">
        <v>5204</v>
      </c>
      <c r="BV1" s="50" t="s">
        <v>5205</v>
      </c>
      <c r="BW1" s="50" t="s">
        <v>5206</v>
      </c>
      <c r="BX1" s="50" t="s">
        <v>5207</v>
      </c>
      <c r="BY1" s="51" t="s">
        <v>5208</v>
      </c>
      <c r="BZ1" s="50" t="s">
        <v>5209</v>
      </c>
      <c r="CA1" s="50" t="s">
        <v>5210</v>
      </c>
      <c r="CB1" s="50" t="s">
        <v>5211</v>
      </c>
      <c r="CC1" s="50" t="s">
        <v>5212</v>
      </c>
      <c r="CD1" s="51" t="s">
        <v>5213</v>
      </c>
      <c r="CE1" s="50" t="s">
        <v>5214</v>
      </c>
      <c r="CF1" s="50" t="s">
        <v>5215</v>
      </c>
      <c r="CG1" s="50" t="s">
        <v>5216</v>
      </c>
      <c r="CH1" s="50" t="s">
        <v>5217</v>
      </c>
      <c r="CI1" s="51" t="s">
        <v>5218</v>
      </c>
      <c r="CJ1" s="50" t="s">
        <v>5219</v>
      </c>
      <c r="CK1" s="50" t="s">
        <v>5220</v>
      </c>
      <c r="CL1" s="50" t="s">
        <v>5221</v>
      </c>
      <c r="CM1" s="50" t="s">
        <v>5222</v>
      </c>
      <c r="CN1" s="51" t="s">
        <v>5223</v>
      </c>
      <c r="CO1" s="50" t="s">
        <v>5224</v>
      </c>
      <c r="CP1" s="50" t="s">
        <v>5225</v>
      </c>
      <c r="CQ1" s="50" t="s">
        <v>5226</v>
      </c>
      <c r="CR1" s="50" t="s">
        <v>5227</v>
      </c>
      <c r="CS1" s="51" t="s">
        <v>5228</v>
      </c>
      <c r="CT1" s="50" t="s">
        <v>5229</v>
      </c>
      <c r="CU1" s="50" t="s">
        <v>5230</v>
      </c>
      <c r="CV1" s="50" t="s">
        <v>5231</v>
      </c>
      <c r="CW1" s="50" t="s">
        <v>5232</v>
      </c>
      <c r="CX1" s="51" t="s">
        <v>5233</v>
      </c>
      <c r="CY1" s="50" t="s">
        <v>5234</v>
      </c>
      <c r="CZ1" s="50" t="s">
        <v>5235</v>
      </c>
      <c r="DA1" s="50" t="s">
        <v>5236</v>
      </c>
      <c r="DB1" s="50" t="s">
        <v>5237</v>
      </c>
      <c r="DC1" s="51" t="s">
        <v>5238</v>
      </c>
      <c r="DD1" s="85" t="s">
        <v>5239</v>
      </c>
    </row>
    <row r="3" spans="1:108" x14ac:dyDescent="0.25">
      <c r="A3" t="s">
        <v>5240</v>
      </c>
      <c r="B3" s="30" t="s">
        <v>1952</v>
      </c>
    </row>
    <row r="4" spans="1:108" x14ac:dyDescent="0.25">
      <c r="A4" t="s">
        <v>5241</v>
      </c>
      <c r="B4" s="32" t="s">
        <v>5120</v>
      </c>
      <c r="C4" s="24">
        <f>SUMIFS(Detail!E:E,Detail!$A:$A,$B4,Detail!$D:$D,1,Detail!$C:$C,1)</f>
        <v>0</v>
      </c>
      <c r="D4" s="24">
        <f>SUMIFS(Detail!E:E,Detail!$A:$A,$B4,Detail!$D:$D,1,Detail!$C:$C,2)</f>
        <v>0</v>
      </c>
      <c r="E4" s="24">
        <f>SUMIFS(Detail!E:E,Detail!$A:$A,$B4,Detail!$D:$D,1,Detail!$C:$C,3)</f>
        <v>3180000</v>
      </c>
      <c r="F4" s="24">
        <f>SUMIFS(Detail!E:E,Detail!$A:$A,$B4,Detail!$D:$D,1,Detail!$C:$C,4)</f>
        <v>1590000</v>
      </c>
      <c r="G4" s="33">
        <f t="shared" ref="G4:G14" si="0">SUM(C4:F4)</f>
        <v>4770000</v>
      </c>
      <c r="H4" s="24">
        <f>SUMIFS(Detail!E:E,Detail!$A:$A,$B4,Detail!$D:$D,2,Detail!$C:$C,1)</f>
        <v>2067000</v>
      </c>
      <c r="I4" s="24">
        <f>SUMIFS(Detail!E:E,Detail!$A:$A,$B4,Detail!$D:$D,2,Detail!$C:$C,2)</f>
        <v>2067000</v>
      </c>
      <c r="J4" s="24">
        <f>SUMIFS(Detail!E:E,Detail!$A:$A,$B4,Detail!$D:$D,2,Detail!$C:$C,3)</f>
        <v>4134000</v>
      </c>
      <c r="K4" s="24">
        <f>SUMIFS(Detail!E:E,Detail!$A:$A,$B4,Detail!$D:$D,2,Detail!$C:$C,4)</f>
        <v>2067000</v>
      </c>
      <c r="L4" s="33">
        <f t="shared" ref="L4:L14" si="1">SUM(H4:K4)</f>
        <v>10335000</v>
      </c>
      <c r="M4" s="24">
        <f>SUMIFS(Detail!E:E,Detail!$A:$A,$B4,Detail!$D:$D,3,Detail!$C:$C,1)</f>
        <v>2067000</v>
      </c>
      <c r="N4" s="24">
        <f>SUMIFS(Detail!E:E,Detail!$A:$A,$B4,Detail!$D:$D,3,Detail!$C:$C,2)</f>
        <v>2687100</v>
      </c>
      <c r="O4" s="24">
        <f>SUMIFS(Detail!E:E,Detail!$A:$A,$B4,Detail!$D:$D,3,Detail!$C:$C,3)</f>
        <v>2687100</v>
      </c>
      <c r="P4" s="24">
        <f>SUMIFS(Detail!E:E,Detail!$A:$A,$B4,Detail!$D:$D,3,Detail!$C:$C,4)</f>
        <v>5374200</v>
      </c>
      <c r="Q4" s="33">
        <f t="shared" ref="Q4:Q14" si="2">SUM(M4:P4)</f>
        <v>12815400</v>
      </c>
      <c r="R4" s="24">
        <f>SUMIFS(Detail!E:E,Detail!$A:$A,$B4,Detail!$D:$D,4,Detail!$C:$C,1)</f>
        <v>2687100</v>
      </c>
      <c r="S4" s="24">
        <f>SUMIFS(Detail!E:E,Detail!$A:$A,$B4,Detail!$D:$D,4,Detail!$C:$C,2)</f>
        <v>2687100</v>
      </c>
      <c r="T4" s="24">
        <f>SUMIFS(Detail!E:E,Detail!$A:$A,$B4,Detail!$D:$D,4,Detail!$C:$C,3)</f>
        <v>3493230</v>
      </c>
      <c r="U4" s="24">
        <f>SUMIFS(Detail!E:E,Detail!$A:$A,$B4,Detail!$D:$D,4,Detail!$C:$C,4)</f>
        <v>3493230</v>
      </c>
      <c r="V4" s="33">
        <f t="shared" ref="V4:V14" si="3">SUM(R4:U4)</f>
        <v>12360660</v>
      </c>
      <c r="W4" s="24">
        <f>SUMIFS(Detail!E:E,Detail!$A:$A,$B4,Detail!$D:$D,5,Detail!$C:$C,1)</f>
        <v>6986460</v>
      </c>
      <c r="X4" s="24">
        <f>SUMIFS(Detail!E:E,Detail!$A:$A,$B4,Detail!$D:$D,5,Detail!$C:$C,2)</f>
        <v>3493230</v>
      </c>
      <c r="Y4" s="24">
        <f>SUMIFS(Detail!E:E,Detail!$A:$A,$B4,Detail!$D:$D,5,Detail!$C:$C,3)</f>
        <v>3493230</v>
      </c>
      <c r="Z4" s="24">
        <f>SUMIFS(Detail!E:E,Detail!$A:$A,$B4,Detail!$D:$D,5,Detail!$C:$C,4)</f>
        <v>4541199</v>
      </c>
      <c r="AA4" s="33">
        <f t="shared" ref="AA4:AA14" si="4">SUM(W4:Z4)</f>
        <v>18514119</v>
      </c>
      <c r="AB4" s="24">
        <f>SUMIFS(Detail!E:E,Detail!$A:$A,$B4,Detail!$D:$D,6,Detail!$C:$C,1)</f>
        <v>0</v>
      </c>
      <c r="AC4" s="24">
        <f>SUMIFS(Detail!E:E,Detail!$A:$A,$B4,Detail!$D:$D,6,Detail!$C:$C,2)</f>
        <v>0</v>
      </c>
      <c r="AD4" s="24">
        <f>SUMIFS(Detail!E:E,Detail!$A:$A,$B4,Detail!$D:$D,6,Detail!$C:$C,3)</f>
        <v>0</v>
      </c>
      <c r="AE4" s="24">
        <f>SUMIFS(Detail!E:E,Detail!$A:$A,$B4,Detail!$D:$D,6,Detail!$C:$C,4)</f>
        <v>0</v>
      </c>
      <c r="AF4" s="33">
        <f t="shared" ref="AF4:AF14" si="5">SUM(AB4:AE4)</f>
        <v>0</v>
      </c>
      <c r="AG4" s="24">
        <f>SUMIFS(Detail!E:E,Detail!$A:$A,$B4,Detail!$D:$D,7,Detail!$C:$C,1)</f>
        <v>0</v>
      </c>
      <c r="AH4" s="24">
        <f>SUMIFS(Detail!E:E,Detail!$A:$A,$B4,Detail!$D:$D,7,Detail!$C:$C,2)</f>
        <v>0</v>
      </c>
      <c r="AI4" s="24">
        <f>SUMIFS(Detail!E:E,Detail!$A:$A,$B4,Detail!$D:$D,7,Detail!$C:$C,3)</f>
        <v>0</v>
      </c>
      <c r="AJ4" s="24">
        <f>SUMIFS(Detail!E:E,Detail!$A:$A,$B4,Detail!$D:$D,7,Detail!$C:$C,4)</f>
        <v>0</v>
      </c>
      <c r="AK4" s="33">
        <f t="shared" ref="AK4:AK14" si="6">SUM(AG4:AJ4)</f>
        <v>0</v>
      </c>
      <c r="AL4" s="24">
        <f>SUMIFS(Detail!E:E,Detail!$A:$A,$B4,Detail!$D:$D,8,Detail!$C:$C,1)</f>
        <v>0</v>
      </c>
      <c r="AM4" s="24">
        <f>SUMIFS(Detail!E:E,Detail!$A:$A,$B4,Detail!$D:$D,8,Detail!$C:$C,2)</f>
        <v>0</v>
      </c>
      <c r="AN4" s="24">
        <f>SUMIFS(Detail!E:E,Detail!$A:$A,$B4,Detail!$D:$D,8,Detail!$C:$C,3)</f>
        <v>0</v>
      </c>
      <c r="AO4" s="24">
        <f>SUMIFS(Detail!E:E,Detail!$A:$A,$B4,Detail!$D:$D,8,Detail!$C:$C,4)</f>
        <v>0</v>
      </c>
      <c r="AP4" s="33">
        <f t="shared" ref="AP4:AP14" si="7">SUM(AL4:AO4)</f>
        <v>0</v>
      </c>
      <c r="AQ4" s="24">
        <f>SUMIFS(Detail!E:E,Detail!$A:$A,$B4,Detail!$D:$D,9,Detail!$C:$C,1)</f>
        <v>0</v>
      </c>
      <c r="AR4" s="24">
        <f>SUMIFS(Detail!E:E,Detail!$A:$A,$B4,Detail!$D:$D,9,Detail!$C:$C,2)</f>
        <v>0</v>
      </c>
      <c r="AS4" s="24">
        <f>SUMIFS(Detail!E:E,Detail!$A:$A,$B4,Detail!$D:$D,9,Detail!$C:$C,3)</f>
        <v>0</v>
      </c>
      <c r="AT4" s="24">
        <f>SUMIFS(Detail!E:E,Detail!$A:$A,$B4,Detail!$D:$D,9,Detail!$C:$C,4)</f>
        <v>0</v>
      </c>
      <c r="AU4" s="33">
        <f t="shared" ref="AU4:AU14" si="8">SUM(AQ4:AT4)</f>
        <v>0</v>
      </c>
      <c r="AV4" s="24">
        <f>SUMIFS(Detail!E:E,Detail!$A:$A,$B4,Detail!$D:$D,10,Detail!$C:$C,1)</f>
        <v>0</v>
      </c>
      <c r="AW4" s="24">
        <f>SUMIFS(Detail!E:E,Detail!$A:$A,$B4,Detail!$D:$D,10,Detail!$C:$C,2)</f>
        <v>0</v>
      </c>
      <c r="AX4" s="24">
        <f>SUMIFS(Detail!E:E,Detail!$A:$A,$B4,Detail!$D:$D,10,Detail!$C:$C,3)</f>
        <v>0</v>
      </c>
      <c r="AY4" s="24">
        <f>SUMIFS(Detail!E:E,Detail!$A:$A,$B4,Detail!$D:$D,10,Detail!$C:$C,4)</f>
        <v>0</v>
      </c>
      <c r="AZ4" s="33">
        <f t="shared" ref="AZ4:AZ14" si="9">SUM(AV4:AY4)</f>
        <v>0</v>
      </c>
      <c r="BA4" s="24">
        <f>SUMIFS(Detail!E:E,Detail!$A:$A,$B4,Detail!$D:$D,11,Detail!$C:$C,1)</f>
        <v>0</v>
      </c>
      <c r="BB4" s="24">
        <f>SUMIFS(Detail!E:E,Detail!$A:$A,$B4,Detail!$D:$D,11,Detail!$C:$C,2)</f>
        <v>0</v>
      </c>
      <c r="BC4" s="24">
        <f>SUMIFS(Detail!E:E,Detail!$A:$A,$B4,Detail!$D:$D,11,Detail!$C:$C,3)</f>
        <v>0</v>
      </c>
      <c r="BD4" s="24">
        <f>SUMIFS(Detail!E:E,Detail!$A:$A,$B4,Detail!$D:$D,11,Detail!$C:$C,4)</f>
        <v>0</v>
      </c>
      <c r="BE4" s="33">
        <f t="shared" ref="BE4:BE14" si="10">SUM(BA4:BD4)</f>
        <v>0</v>
      </c>
      <c r="BF4" s="24">
        <f>SUMIFS(Detail!E:E,Detail!$A:$A,$B4,Detail!$D:$D,12,Detail!$C:$C,1)</f>
        <v>0</v>
      </c>
      <c r="BG4" s="24">
        <f>SUMIFS(Detail!E:E,Detail!$A:$A,$B4,Detail!$D:$D,12,Detail!$C:$C,2)</f>
        <v>0</v>
      </c>
      <c r="BH4" s="24">
        <f>SUMIFS(Detail!E:E,Detail!$A:$A,$B4,Detail!$D:$D,12,Detail!$C:$C,3)</f>
        <v>0</v>
      </c>
      <c r="BI4" s="24">
        <f>SUMIFS(Detail!E:E,Detail!$A:$A,$B4,Detail!$D:$D,12,Detail!$C:$C,4)</f>
        <v>0</v>
      </c>
      <c r="BJ4" s="33">
        <f t="shared" ref="BJ4:BJ14" si="11">SUM(BF4:BI4)</f>
        <v>0</v>
      </c>
      <c r="BK4" s="24">
        <f>SUMIFS(Detail!E:E,Detail!$A:$A,$B4,Detail!$D:$D,13,Detail!$C:$C,1)</f>
        <v>0</v>
      </c>
      <c r="BL4" s="24">
        <f>SUMIFS(Detail!E:E,Detail!$A:$A,$B4,Detail!$D:$D,13,Detail!$C:$C,2)</f>
        <v>0</v>
      </c>
      <c r="BM4" s="24">
        <f>SUMIFS(Detail!E:E,Detail!$A:$A,$B4,Detail!$D:$D,13,Detail!$C:$C,3)</f>
        <v>0</v>
      </c>
      <c r="BN4" s="24">
        <f>SUMIFS(Detail!E:E,Detail!$A:$A,$B4,Detail!$D:$D,13,Detail!$C:$C,4)</f>
        <v>0</v>
      </c>
      <c r="BO4" s="33">
        <f t="shared" ref="BO4:BO14" si="12">SUM(BK4:BN4)</f>
        <v>0</v>
      </c>
      <c r="BP4" s="24">
        <f>SUMIFS(Detail!E:E,Detail!$A:$A,$B4,Detail!$D:$D,14,Detail!$C:$C,1)</f>
        <v>0</v>
      </c>
      <c r="BQ4" s="24">
        <f>SUMIFS(Detail!E:E,Detail!$A:$A,$B4,Detail!$D:$D,14,Detail!$C:$C,2)</f>
        <v>0</v>
      </c>
      <c r="BR4" s="24">
        <f>SUMIFS(Detail!E:E,Detail!$A:$A,$B4,Detail!$D:$D,14,Detail!$C:$C,3)</f>
        <v>0</v>
      </c>
      <c r="BS4" s="24">
        <f>SUMIFS(Detail!E:E,Detail!$A:$A,$B4,Detail!$D:$D,14,Detail!$C:$C,4)</f>
        <v>0</v>
      </c>
      <c r="BT4" s="33">
        <f t="shared" ref="BT4:BT14" si="13">SUM(BP4:BS4)</f>
        <v>0</v>
      </c>
      <c r="BU4" s="24">
        <f>SUMIFS(Detail!E:E,Detail!$A:$A,$B4,Detail!$D:$D,15,Detail!$C:$C,1)</f>
        <v>0</v>
      </c>
      <c r="BV4" s="24">
        <f>SUMIFS(Detail!E:E,Detail!$A:$A,$B4,Detail!$D:$D,15,Detail!$C:$C,2)</f>
        <v>0</v>
      </c>
      <c r="BW4" s="24">
        <f>SUMIFS(Detail!E:E,Detail!$A:$A,$B4,Detail!$D:$D,15,Detail!$C:$C,3)</f>
        <v>0</v>
      </c>
      <c r="BX4" s="24">
        <f>SUMIFS(Detail!E:E,Detail!$A:$A,$B4,Detail!$D:$D,15,Detail!$C:$C,4)</f>
        <v>0</v>
      </c>
      <c r="BY4" s="33">
        <f t="shared" ref="BY4:BY14" si="14">SUM(BU4:BX4)</f>
        <v>0</v>
      </c>
      <c r="BZ4" s="24">
        <f>SUMIFS(Detail!E:E,Detail!$A:$A,$B4,Detail!$D:$D,16,Detail!$C:$C,1)</f>
        <v>0</v>
      </c>
      <c r="CA4" s="24">
        <f>SUMIFS(Detail!E:E,Detail!$A:$A,$B4,Detail!$D:$D,16,Detail!$C:$C,2)</f>
        <v>0</v>
      </c>
      <c r="CB4" s="24">
        <f>SUMIFS(Detail!E:E,Detail!$A:$A,$B4,Detail!$D:$D,16,Detail!$C:$C,3)</f>
        <v>0</v>
      </c>
      <c r="CC4" s="24">
        <f>SUMIFS(Detail!E:E,Detail!$A:$A,$B4,Detail!$D:$D,16,Detail!$C:$C,4)</f>
        <v>0</v>
      </c>
      <c r="CD4" s="33">
        <f t="shared" ref="CD4:CD14" si="15">SUM(BZ4:CC4)</f>
        <v>0</v>
      </c>
      <c r="CE4" s="24">
        <f>SUMIFS(Detail!E:E,Detail!$A:$A,$B4,Detail!$D:$D,17,Detail!$C:$C,1)</f>
        <v>0</v>
      </c>
      <c r="CF4" s="24">
        <f>SUMIFS(Detail!E:E,Detail!$A:$A,$B4,Detail!$D:$D,17,Detail!$C:$C,2)</f>
        <v>0</v>
      </c>
      <c r="CG4" s="24">
        <f>SUMIFS(Detail!E:E,Detail!$A:$A,$B4,Detail!$D:$D,17,Detail!$C:$C,3)</f>
        <v>0</v>
      </c>
      <c r="CH4" s="24">
        <f>SUMIFS(Detail!E:E,Detail!$A:$A,$B4,Detail!$D:$D,17,Detail!$C:$C,4)</f>
        <v>0</v>
      </c>
      <c r="CI4" s="33">
        <f t="shared" ref="CI4:CI14" si="16">SUM(CE4:CH4)</f>
        <v>0</v>
      </c>
      <c r="CJ4" s="24">
        <f>SUMIFS(Detail!E:E,Detail!$A:$A,$B4,Detail!$D:$D,18,Detail!$C:$C,1)</f>
        <v>0</v>
      </c>
      <c r="CK4" s="24">
        <f>SUMIFS(Detail!E:E,Detail!$A:$A,$B4,Detail!$D:$D,18,Detail!$C:$C,2)</f>
        <v>0</v>
      </c>
      <c r="CL4" s="24">
        <f>SUMIFS(Detail!E:E,Detail!$A:$A,$B4,Detail!$D:$D,18,Detail!$C:$C,3)</f>
        <v>0</v>
      </c>
      <c r="CM4" s="24">
        <f>SUMIFS(Detail!E:E,Detail!$A:$A,$B4,Detail!$D:$D,18,Detail!$C:$C,4)</f>
        <v>0</v>
      </c>
      <c r="CN4" s="33">
        <f t="shared" ref="CN4:CN14" si="17">SUM(CJ4:CM4)</f>
        <v>0</v>
      </c>
      <c r="CO4" s="24">
        <f>SUMIFS(Detail!E:E,Detail!$A:$A,$B4,Detail!$D:$D,19,Detail!$C:$C,1)</f>
        <v>0</v>
      </c>
      <c r="CP4" s="24">
        <f>SUMIFS(Detail!E:E,Detail!$A:$A,$B4,Detail!$D:$D,19,Detail!$C:$C,2)</f>
        <v>0</v>
      </c>
      <c r="CQ4" s="24">
        <f>SUMIFS(Detail!E:E,Detail!$A:$A,$B4,Detail!$D:$D,19,Detail!$C:$C,3)</f>
        <v>0</v>
      </c>
      <c r="CR4" s="24">
        <f>SUMIFS(Detail!E:E,Detail!$A:$A,$B4,Detail!$D:$D,19,Detail!$C:$C,4)</f>
        <v>0</v>
      </c>
      <c r="CS4" s="33">
        <f t="shared" ref="CS4:CS14" si="18">SUM(CO4:CR4)</f>
        <v>0</v>
      </c>
      <c r="CT4" s="24">
        <f>SUMIFS(Detail!E:E,Detail!$A:$A,$B4,Detail!$D:$D,20,Detail!$C:$C,1)</f>
        <v>0</v>
      </c>
      <c r="CU4" s="24">
        <f>SUMIFS(Detail!E:E,Detail!$A:$A,$B4,Detail!$D:$D,20,Detail!$C:$C,2)</f>
        <v>0</v>
      </c>
      <c r="CV4" s="24">
        <f>SUMIFS(Detail!E:E,Detail!$A:$A,$B4,Detail!$D:$D,20,Detail!$C:$C,3)</f>
        <v>0</v>
      </c>
      <c r="CW4" s="24">
        <f>SUMIFS(Detail!E:E,Detail!$A:$A,$B4,Detail!$D:$D,20,Detail!$C:$C,4)</f>
        <v>0</v>
      </c>
      <c r="CX4" s="33">
        <f t="shared" ref="CX4:CX14" si="19">SUM(CT4:CW4)</f>
        <v>0</v>
      </c>
      <c r="CY4" s="24">
        <f>SUMIFS(Detail!E:E,Detail!$A:$A,$B4,Detail!$D:$D,21,Detail!$C:$C,1)</f>
        <v>0</v>
      </c>
      <c r="CZ4" s="24">
        <f>SUMIFS(Detail!E:E,Detail!$A:$A,$B4,Detail!$D:$D,21,Detail!$C:$C,2)</f>
        <v>0</v>
      </c>
      <c r="DA4" s="24">
        <f>SUMIFS(Detail!E:E,Detail!$A:$A,$B4,Detail!$D:$D,21,Detail!$C:$C,3)</f>
        <v>0</v>
      </c>
      <c r="DB4" s="24">
        <f>SUMIFS(Detail!E:E,Detail!$A:$A,$B4,Detail!$D:$D,21,Detail!$C:$C,4)</f>
        <v>0</v>
      </c>
      <c r="DC4" s="33">
        <f t="shared" ref="DC4:DC14" si="20">SUM(CY4:DB4)</f>
        <v>0</v>
      </c>
      <c r="DD4" s="86">
        <f>SUMIFS(Detail!E:E,Detail!$A:$A,$B4,Detail!$B:$B,"&gt;60")</f>
        <v>0</v>
      </c>
    </row>
    <row r="5" spans="1:108" x14ac:dyDescent="0.25">
      <c r="A5" t="s">
        <v>5242</v>
      </c>
      <c r="B5" s="32" t="s">
        <v>5121</v>
      </c>
      <c r="C5" s="24">
        <f>SUMIFS(Detail!E:E,Detail!$A:$A,$B5,Detail!$D:$D,1,Detail!$C:$C,1)</f>
        <v>0</v>
      </c>
      <c r="D5" s="24">
        <f>SUMIFS(Detail!E:E,Detail!$A:$A,$B5,Detail!$D:$D,1,Detail!$C:$C,2)</f>
        <v>0</v>
      </c>
      <c r="E5" s="24">
        <f>SUMIFS(Detail!E:E,Detail!$A:$A,$B5,Detail!$D:$D,1,Detail!$C:$C,3)</f>
        <v>2075000</v>
      </c>
      <c r="F5" s="24">
        <f>SUMIFS(Detail!E:E,Detail!$A:$A,$B5,Detail!$D:$D,1,Detail!$C:$C,4)</f>
        <v>830000</v>
      </c>
      <c r="G5" s="33">
        <f t="shared" si="0"/>
        <v>2905000</v>
      </c>
      <c r="H5" s="24">
        <f>SUMIFS(Detail!E:E,Detail!$A:$A,$B5,Detail!$D:$D,2,Detail!$C:$C,1)</f>
        <v>456500</v>
      </c>
      <c r="I5" s="24">
        <f>SUMIFS(Detail!E:E,Detail!$A:$A,$B5,Detail!$D:$D,2,Detail!$C:$C,2)</f>
        <v>913000</v>
      </c>
      <c r="J5" s="24">
        <f>SUMIFS(Detail!E:E,Detail!$A:$A,$B5,Detail!$D:$D,2,Detail!$C:$C,3)</f>
        <v>2282500</v>
      </c>
      <c r="K5" s="24">
        <f>SUMIFS(Detail!E:E,Detail!$A:$A,$B5,Detail!$D:$D,2,Detail!$C:$C,4)</f>
        <v>913000</v>
      </c>
      <c r="L5" s="33">
        <f t="shared" si="1"/>
        <v>4565000</v>
      </c>
      <c r="M5" s="24">
        <f>SUMIFS(Detail!E:E,Detail!$A:$A,$B5,Detail!$D:$D,3,Detail!$C:$C,1)</f>
        <v>871500</v>
      </c>
      <c r="N5" s="24">
        <f>SUMIFS(Detail!E:E,Detail!$A:$A,$B5,Detail!$D:$D,3,Detail!$C:$C,2)</f>
        <v>479325</v>
      </c>
      <c r="O5" s="24">
        <f>SUMIFS(Detail!E:E,Detail!$A:$A,$B5,Detail!$D:$D,3,Detail!$C:$C,3)</f>
        <v>958650</v>
      </c>
      <c r="P5" s="24">
        <f>SUMIFS(Detail!E:E,Detail!$A:$A,$B5,Detail!$D:$D,3,Detail!$C:$C,4)</f>
        <v>2396625</v>
      </c>
      <c r="Q5" s="33">
        <f t="shared" si="2"/>
        <v>4706100</v>
      </c>
      <c r="R5" s="24">
        <f>SUMIFS(Detail!E:E,Detail!$A:$A,$B5,Detail!$D:$D,4,Detail!$C:$C,1)</f>
        <v>958650</v>
      </c>
      <c r="S5" s="24">
        <f>SUMIFS(Detail!E:E,Detail!$A:$A,$B5,Detail!$D:$D,4,Detail!$C:$C,2)</f>
        <v>915075</v>
      </c>
      <c r="T5" s="24">
        <f>SUMIFS(Detail!E:E,Detail!$A:$A,$B5,Detail!$D:$D,4,Detail!$C:$C,3)</f>
        <v>503291.25</v>
      </c>
      <c r="U5" s="24">
        <f>SUMIFS(Detail!E:E,Detail!$A:$A,$B5,Detail!$D:$D,4,Detail!$C:$C,4)</f>
        <v>1006582.5</v>
      </c>
      <c r="V5" s="33">
        <f t="shared" si="3"/>
        <v>3383598.75</v>
      </c>
      <c r="W5" s="24">
        <f>SUMIFS(Detail!E:E,Detail!$A:$A,$B5,Detail!$D:$D,5,Detail!$C:$C,1)</f>
        <v>2516456.25</v>
      </c>
      <c r="X5" s="24">
        <f>SUMIFS(Detail!E:E,Detail!$A:$A,$B5,Detail!$D:$D,5,Detail!$C:$C,2)</f>
        <v>1006582.5</v>
      </c>
      <c r="Y5" s="24">
        <f>SUMIFS(Detail!E:E,Detail!$A:$A,$B5,Detail!$D:$D,5,Detail!$C:$C,3)</f>
        <v>960828.75</v>
      </c>
      <c r="Z5" s="24">
        <f>SUMIFS(Detail!E:E,Detail!$A:$A,$B5,Detail!$D:$D,5,Detail!$C:$C,4)</f>
        <v>528455.8125</v>
      </c>
      <c r="AA5" s="33">
        <f t="shared" si="4"/>
        <v>5012323.3125</v>
      </c>
      <c r="AB5" s="24">
        <f>SUMIFS(Detail!E:E,Detail!$A:$A,$B5,Detail!$D:$D,6,Detail!$C:$C,1)</f>
        <v>0</v>
      </c>
      <c r="AC5" s="24">
        <f>SUMIFS(Detail!E:E,Detail!$A:$A,$B5,Detail!$D:$D,6,Detail!$C:$C,2)</f>
        <v>0</v>
      </c>
      <c r="AD5" s="24">
        <f>SUMIFS(Detail!E:E,Detail!$A:$A,$B5,Detail!$D:$D,6,Detail!$C:$C,3)</f>
        <v>0</v>
      </c>
      <c r="AE5" s="24">
        <f>SUMIFS(Detail!E:E,Detail!$A:$A,$B5,Detail!$D:$D,6,Detail!$C:$C,4)</f>
        <v>0</v>
      </c>
      <c r="AF5" s="33">
        <f t="shared" si="5"/>
        <v>0</v>
      </c>
      <c r="AG5" s="24">
        <f>SUMIFS(Detail!E:E,Detail!$A:$A,$B5,Detail!$D:$D,7,Detail!$C:$C,1)</f>
        <v>0</v>
      </c>
      <c r="AH5" s="24">
        <f>SUMIFS(Detail!E:E,Detail!$A:$A,$B5,Detail!$D:$D,7,Detail!$C:$C,2)</f>
        <v>0</v>
      </c>
      <c r="AI5" s="24">
        <f>SUMIFS(Detail!E:E,Detail!$A:$A,$B5,Detail!$D:$D,7,Detail!$C:$C,3)</f>
        <v>0</v>
      </c>
      <c r="AJ5" s="24">
        <f>SUMIFS(Detail!E:E,Detail!$A:$A,$B5,Detail!$D:$D,7,Detail!$C:$C,4)</f>
        <v>0</v>
      </c>
      <c r="AK5" s="33">
        <f t="shared" si="6"/>
        <v>0</v>
      </c>
      <c r="AL5" s="24">
        <f>SUMIFS(Detail!E:E,Detail!$A:$A,$B5,Detail!$D:$D,8,Detail!$C:$C,1)</f>
        <v>0</v>
      </c>
      <c r="AM5" s="24">
        <f>SUMIFS(Detail!E:E,Detail!$A:$A,$B5,Detail!$D:$D,8,Detail!$C:$C,2)</f>
        <v>0</v>
      </c>
      <c r="AN5" s="24">
        <f>SUMIFS(Detail!E:E,Detail!$A:$A,$B5,Detail!$D:$D,8,Detail!$C:$C,3)</f>
        <v>0</v>
      </c>
      <c r="AO5" s="24">
        <f>SUMIFS(Detail!E:E,Detail!$A:$A,$B5,Detail!$D:$D,8,Detail!$C:$C,4)</f>
        <v>0</v>
      </c>
      <c r="AP5" s="33">
        <f t="shared" si="7"/>
        <v>0</v>
      </c>
      <c r="AQ5" s="24">
        <f>SUMIFS(Detail!E:E,Detail!$A:$A,$B5,Detail!$D:$D,9,Detail!$C:$C,1)</f>
        <v>0</v>
      </c>
      <c r="AR5" s="24">
        <f>SUMIFS(Detail!E:E,Detail!$A:$A,$B5,Detail!$D:$D,9,Detail!$C:$C,2)</f>
        <v>0</v>
      </c>
      <c r="AS5" s="24">
        <f>SUMIFS(Detail!E:E,Detail!$A:$A,$B5,Detail!$D:$D,9,Detail!$C:$C,3)</f>
        <v>0</v>
      </c>
      <c r="AT5" s="24">
        <f>SUMIFS(Detail!E:E,Detail!$A:$A,$B5,Detail!$D:$D,9,Detail!$C:$C,4)</f>
        <v>0</v>
      </c>
      <c r="AU5" s="33">
        <f t="shared" si="8"/>
        <v>0</v>
      </c>
      <c r="AV5" s="24">
        <f>SUMIFS(Detail!E:E,Detail!$A:$A,$B5,Detail!$D:$D,10,Detail!$C:$C,1)</f>
        <v>0</v>
      </c>
      <c r="AW5" s="24">
        <f>SUMIFS(Detail!E:E,Detail!$A:$A,$B5,Detail!$D:$D,10,Detail!$C:$C,2)</f>
        <v>0</v>
      </c>
      <c r="AX5" s="24">
        <f>SUMIFS(Detail!E:E,Detail!$A:$A,$B5,Detail!$D:$D,10,Detail!$C:$C,3)</f>
        <v>0</v>
      </c>
      <c r="AY5" s="24">
        <f>SUMIFS(Detail!E:E,Detail!$A:$A,$B5,Detail!$D:$D,10,Detail!$C:$C,4)</f>
        <v>0</v>
      </c>
      <c r="AZ5" s="33">
        <f t="shared" si="9"/>
        <v>0</v>
      </c>
      <c r="BA5" s="24">
        <f>SUMIFS(Detail!E:E,Detail!$A:$A,$B5,Detail!$D:$D,11,Detail!$C:$C,1)</f>
        <v>0</v>
      </c>
      <c r="BB5" s="24">
        <f>SUMIFS(Detail!E:E,Detail!$A:$A,$B5,Detail!$D:$D,11,Detail!$C:$C,2)</f>
        <v>0</v>
      </c>
      <c r="BC5" s="24">
        <f>SUMIFS(Detail!E:E,Detail!$A:$A,$B5,Detail!$D:$D,11,Detail!$C:$C,3)</f>
        <v>0</v>
      </c>
      <c r="BD5" s="24">
        <f>SUMIFS(Detail!E:E,Detail!$A:$A,$B5,Detail!$D:$D,11,Detail!$C:$C,4)</f>
        <v>0</v>
      </c>
      <c r="BE5" s="33">
        <f t="shared" si="10"/>
        <v>0</v>
      </c>
      <c r="BF5" s="24">
        <f>SUMIFS(Detail!E:E,Detail!$A:$A,$B5,Detail!$D:$D,12,Detail!$C:$C,1)</f>
        <v>0</v>
      </c>
      <c r="BG5" s="24">
        <f>SUMIFS(Detail!E:E,Detail!$A:$A,$B5,Detail!$D:$D,12,Detail!$C:$C,2)</f>
        <v>0</v>
      </c>
      <c r="BH5" s="24">
        <f>SUMIFS(Detail!E:E,Detail!$A:$A,$B5,Detail!$D:$D,12,Detail!$C:$C,3)</f>
        <v>0</v>
      </c>
      <c r="BI5" s="24">
        <f>SUMIFS(Detail!E:E,Detail!$A:$A,$B5,Detail!$D:$D,12,Detail!$C:$C,4)</f>
        <v>0</v>
      </c>
      <c r="BJ5" s="33">
        <f t="shared" si="11"/>
        <v>0</v>
      </c>
      <c r="BK5" s="24">
        <f>SUMIFS(Detail!E:E,Detail!$A:$A,$B5,Detail!$D:$D,13,Detail!$C:$C,1)</f>
        <v>0</v>
      </c>
      <c r="BL5" s="24">
        <f>SUMIFS(Detail!E:E,Detail!$A:$A,$B5,Detail!$D:$D,13,Detail!$C:$C,2)</f>
        <v>0</v>
      </c>
      <c r="BM5" s="24">
        <f>SUMIFS(Detail!E:E,Detail!$A:$A,$B5,Detail!$D:$D,13,Detail!$C:$C,3)</f>
        <v>0</v>
      </c>
      <c r="BN5" s="24">
        <f>SUMIFS(Detail!E:E,Detail!$A:$A,$B5,Detail!$D:$D,13,Detail!$C:$C,4)</f>
        <v>0</v>
      </c>
      <c r="BO5" s="33">
        <f t="shared" si="12"/>
        <v>0</v>
      </c>
      <c r="BP5" s="24">
        <f>SUMIFS(Detail!E:E,Detail!$A:$A,$B5,Detail!$D:$D,14,Detail!$C:$C,1)</f>
        <v>0</v>
      </c>
      <c r="BQ5" s="24">
        <f>SUMIFS(Detail!E:E,Detail!$A:$A,$B5,Detail!$D:$D,14,Detail!$C:$C,2)</f>
        <v>0</v>
      </c>
      <c r="BR5" s="24">
        <f>SUMIFS(Detail!E:E,Detail!$A:$A,$B5,Detail!$D:$D,14,Detail!$C:$C,3)</f>
        <v>0</v>
      </c>
      <c r="BS5" s="24">
        <f>SUMIFS(Detail!E:E,Detail!$A:$A,$B5,Detail!$D:$D,14,Detail!$C:$C,4)</f>
        <v>0</v>
      </c>
      <c r="BT5" s="33">
        <f t="shared" si="13"/>
        <v>0</v>
      </c>
      <c r="BU5" s="24">
        <f>SUMIFS(Detail!E:E,Detail!$A:$A,$B5,Detail!$D:$D,15,Detail!$C:$C,1)</f>
        <v>0</v>
      </c>
      <c r="BV5" s="24">
        <f>SUMIFS(Detail!E:E,Detail!$A:$A,$B5,Detail!$D:$D,15,Detail!$C:$C,2)</f>
        <v>0</v>
      </c>
      <c r="BW5" s="24">
        <f>SUMIFS(Detail!E:E,Detail!$A:$A,$B5,Detail!$D:$D,15,Detail!$C:$C,3)</f>
        <v>0</v>
      </c>
      <c r="BX5" s="24">
        <f>SUMIFS(Detail!E:E,Detail!$A:$A,$B5,Detail!$D:$D,15,Detail!$C:$C,4)</f>
        <v>0</v>
      </c>
      <c r="BY5" s="33">
        <f t="shared" si="14"/>
        <v>0</v>
      </c>
      <c r="BZ5" s="24">
        <f>SUMIFS(Detail!E:E,Detail!$A:$A,$B5,Detail!$D:$D,16,Detail!$C:$C,1)</f>
        <v>0</v>
      </c>
      <c r="CA5" s="24">
        <f>SUMIFS(Detail!E:E,Detail!$A:$A,$B5,Detail!$D:$D,16,Detail!$C:$C,2)</f>
        <v>0</v>
      </c>
      <c r="CB5" s="24">
        <f>SUMIFS(Detail!E:E,Detail!$A:$A,$B5,Detail!$D:$D,16,Detail!$C:$C,3)</f>
        <v>0</v>
      </c>
      <c r="CC5" s="24">
        <f>SUMIFS(Detail!E:E,Detail!$A:$A,$B5,Detail!$D:$D,16,Detail!$C:$C,4)</f>
        <v>0</v>
      </c>
      <c r="CD5" s="33">
        <f t="shared" si="15"/>
        <v>0</v>
      </c>
      <c r="CE5" s="24">
        <f>SUMIFS(Detail!E:E,Detail!$A:$A,$B5,Detail!$D:$D,17,Detail!$C:$C,1)</f>
        <v>0</v>
      </c>
      <c r="CF5" s="24">
        <f>SUMIFS(Detail!E:E,Detail!$A:$A,$B5,Detail!$D:$D,17,Detail!$C:$C,2)</f>
        <v>0</v>
      </c>
      <c r="CG5" s="24">
        <f>SUMIFS(Detail!E:E,Detail!$A:$A,$B5,Detail!$D:$D,17,Detail!$C:$C,3)</f>
        <v>0</v>
      </c>
      <c r="CH5" s="24">
        <f>SUMIFS(Detail!E:E,Detail!$A:$A,$B5,Detail!$D:$D,17,Detail!$C:$C,4)</f>
        <v>0</v>
      </c>
      <c r="CI5" s="33">
        <f t="shared" si="16"/>
        <v>0</v>
      </c>
      <c r="CJ5" s="24">
        <f>SUMIFS(Detail!E:E,Detail!$A:$A,$B5,Detail!$D:$D,18,Detail!$C:$C,1)</f>
        <v>0</v>
      </c>
      <c r="CK5" s="24">
        <f>SUMIFS(Detail!E:E,Detail!$A:$A,$B5,Detail!$D:$D,18,Detail!$C:$C,2)</f>
        <v>0</v>
      </c>
      <c r="CL5" s="24">
        <f>SUMIFS(Detail!E:E,Detail!$A:$A,$B5,Detail!$D:$D,18,Detail!$C:$C,3)</f>
        <v>0</v>
      </c>
      <c r="CM5" s="24">
        <f>SUMIFS(Detail!E:E,Detail!$A:$A,$B5,Detail!$D:$D,18,Detail!$C:$C,4)</f>
        <v>0</v>
      </c>
      <c r="CN5" s="33">
        <f t="shared" si="17"/>
        <v>0</v>
      </c>
      <c r="CO5" s="24">
        <f>SUMIFS(Detail!E:E,Detail!$A:$A,$B5,Detail!$D:$D,19,Detail!$C:$C,1)</f>
        <v>0</v>
      </c>
      <c r="CP5" s="24">
        <f>SUMIFS(Detail!E:E,Detail!$A:$A,$B5,Detail!$D:$D,19,Detail!$C:$C,2)</f>
        <v>0</v>
      </c>
      <c r="CQ5" s="24">
        <f>SUMIFS(Detail!E:E,Detail!$A:$A,$B5,Detail!$D:$D,19,Detail!$C:$C,3)</f>
        <v>0</v>
      </c>
      <c r="CR5" s="24">
        <f>SUMIFS(Detail!E:E,Detail!$A:$A,$B5,Detail!$D:$D,19,Detail!$C:$C,4)</f>
        <v>0</v>
      </c>
      <c r="CS5" s="33">
        <f t="shared" si="18"/>
        <v>0</v>
      </c>
      <c r="CT5" s="24">
        <f>SUMIFS(Detail!E:E,Detail!$A:$A,$B5,Detail!$D:$D,20,Detail!$C:$C,1)</f>
        <v>0</v>
      </c>
      <c r="CU5" s="24">
        <f>SUMIFS(Detail!E:E,Detail!$A:$A,$B5,Detail!$D:$D,20,Detail!$C:$C,2)</f>
        <v>0</v>
      </c>
      <c r="CV5" s="24">
        <f>SUMIFS(Detail!E:E,Detail!$A:$A,$B5,Detail!$D:$D,20,Detail!$C:$C,3)</f>
        <v>0</v>
      </c>
      <c r="CW5" s="24">
        <f>SUMIFS(Detail!E:E,Detail!$A:$A,$B5,Detail!$D:$D,20,Detail!$C:$C,4)</f>
        <v>0</v>
      </c>
      <c r="CX5" s="33">
        <f t="shared" si="19"/>
        <v>0</v>
      </c>
      <c r="CY5" s="24">
        <f>SUMIFS(Detail!E:E,Detail!$A:$A,$B5,Detail!$D:$D,21,Detail!$C:$C,1)</f>
        <v>0</v>
      </c>
      <c r="CZ5" s="24">
        <f>SUMIFS(Detail!E:E,Detail!$A:$A,$B5,Detail!$D:$D,21,Detail!$C:$C,2)</f>
        <v>0</v>
      </c>
      <c r="DA5" s="24">
        <f>SUMIFS(Detail!E:E,Detail!$A:$A,$B5,Detail!$D:$D,21,Detail!$C:$C,3)</f>
        <v>0</v>
      </c>
      <c r="DB5" s="24">
        <f>SUMIFS(Detail!E:E,Detail!$A:$A,$B5,Detail!$D:$D,21,Detail!$C:$C,4)</f>
        <v>0</v>
      </c>
      <c r="DC5" s="33">
        <f t="shared" si="20"/>
        <v>0</v>
      </c>
      <c r="DD5" s="86">
        <f>SUMIFS(Detail!E:E,Detail!$A:$A,$B5,Detail!$B:$B,"&gt;60")</f>
        <v>0</v>
      </c>
    </row>
    <row r="6" spans="1:108" x14ac:dyDescent="0.25">
      <c r="A6" t="s">
        <v>5243</v>
      </c>
      <c r="B6" s="32" t="s">
        <v>5122</v>
      </c>
      <c r="C6" s="24">
        <f>SUMIFS(Detail!E:E,Detail!$A:$A,$B6,Detail!$D:$D,1,Detail!$C:$C,1)</f>
        <v>0</v>
      </c>
      <c r="D6" s="24">
        <f>SUMIFS(Detail!E:E,Detail!$A:$A,$B6,Detail!$D:$D,1,Detail!$C:$C,2)</f>
        <v>0</v>
      </c>
      <c r="E6" s="24">
        <f>SUMIFS(Detail!E:E,Detail!$A:$A,$B6,Detail!$D:$D,1,Detail!$C:$C,3)</f>
        <v>500000</v>
      </c>
      <c r="F6" s="24">
        <f>SUMIFS(Detail!E:E,Detail!$A:$A,$B6,Detail!$D:$D,1,Detail!$C:$C,4)</f>
        <v>450000</v>
      </c>
      <c r="G6" s="33">
        <f t="shared" si="0"/>
        <v>950000</v>
      </c>
      <c r="H6" s="24">
        <f>SUMIFS(Detail!E:E,Detail!$A:$A,$B6,Detail!$D:$D,2,Detail!$C:$C,1)</f>
        <v>600000</v>
      </c>
      <c r="I6" s="24">
        <f>SUMIFS(Detail!E:E,Detail!$A:$A,$B6,Detail!$D:$D,2,Detail!$C:$C,2)</f>
        <v>750000</v>
      </c>
      <c r="J6" s="24">
        <f>SUMIFS(Detail!E:E,Detail!$A:$A,$B6,Detail!$D:$D,2,Detail!$C:$C,3)</f>
        <v>900000</v>
      </c>
      <c r="K6" s="24">
        <f>SUMIFS(Detail!E:E,Detail!$A:$A,$B6,Detail!$D:$D,2,Detail!$C:$C,4)</f>
        <v>1050000</v>
      </c>
      <c r="L6" s="33">
        <f t="shared" si="1"/>
        <v>3300000</v>
      </c>
      <c r="M6" s="24">
        <f>SUMIFS(Detail!E:E,Detail!$A:$A,$B6,Detail!$D:$D,3,Detail!$C:$C,1)</f>
        <v>900000</v>
      </c>
      <c r="N6" s="24">
        <f>SUMIFS(Detail!E:E,Detail!$A:$A,$B6,Detail!$D:$D,3,Detail!$C:$C,2)</f>
        <v>1200000</v>
      </c>
      <c r="O6" s="24">
        <f>SUMIFS(Detail!E:E,Detail!$A:$A,$B6,Detail!$D:$D,3,Detail!$C:$C,3)</f>
        <v>1500000</v>
      </c>
      <c r="P6" s="24">
        <f>SUMIFS(Detail!E:E,Detail!$A:$A,$B6,Detail!$D:$D,3,Detail!$C:$C,4)</f>
        <v>1800000</v>
      </c>
      <c r="Q6" s="33">
        <f t="shared" si="2"/>
        <v>5400000</v>
      </c>
      <c r="R6" s="24">
        <f>SUMIFS(Detail!E:E,Detail!$A:$A,$B6,Detail!$D:$D,4,Detail!$C:$C,1)</f>
        <v>2100000</v>
      </c>
      <c r="S6" s="24">
        <f>SUMIFS(Detail!E:E,Detail!$A:$A,$B6,Detail!$D:$D,4,Detail!$C:$C,2)</f>
        <v>1800000</v>
      </c>
      <c r="T6" s="24">
        <f>SUMIFS(Detail!E:E,Detail!$A:$A,$B6,Detail!$D:$D,4,Detail!$C:$C,3)</f>
        <v>2400000</v>
      </c>
      <c r="U6" s="24">
        <f>SUMIFS(Detail!E:E,Detail!$A:$A,$B6,Detail!$D:$D,4,Detail!$C:$C,4)</f>
        <v>3000000</v>
      </c>
      <c r="V6" s="33">
        <f t="shared" si="3"/>
        <v>9300000</v>
      </c>
      <c r="W6" s="24">
        <f>SUMIFS(Detail!E:E,Detail!$A:$A,$B6,Detail!$D:$D,5,Detail!$C:$C,1)</f>
        <v>3600000</v>
      </c>
      <c r="X6" s="24">
        <f>SUMIFS(Detail!E:E,Detail!$A:$A,$B6,Detail!$D:$D,5,Detail!$C:$C,2)</f>
        <v>4200000</v>
      </c>
      <c r="Y6" s="24">
        <f>SUMIFS(Detail!E:E,Detail!$A:$A,$B6,Detail!$D:$D,5,Detail!$C:$C,3)</f>
        <v>3600000</v>
      </c>
      <c r="Z6" s="24">
        <f>SUMIFS(Detail!E:E,Detail!$A:$A,$B6,Detail!$D:$D,5,Detail!$C:$C,4)</f>
        <v>4800000</v>
      </c>
      <c r="AA6" s="33">
        <f t="shared" si="4"/>
        <v>16200000</v>
      </c>
      <c r="AB6" s="24">
        <f>SUMIFS(Detail!E:E,Detail!$A:$A,$B6,Detail!$D:$D,6,Detail!$C:$C,1)</f>
        <v>0</v>
      </c>
      <c r="AC6" s="24">
        <f>SUMIFS(Detail!E:E,Detail!$A:$A,$B6,Detail!$D:$D,6,Detail!$C:$C,2)</f>
        <v>0</v>
      </c>
      <c r="AD6" s="24">
        <f>SUMIFS(Detail!E:E,Detail!$A:$A,$B6,Detail!$D:$D,6,Detail!$C:$C,3)</f>
        <v>0</v>
      </c>
      <c r="AE6" s="24">
        <f>SUMIFS(Detail!E:E,Detail!$A:$A,$B6,Detail!$D:$D,6,Detail!$C:$C,4)</f>
        <v>0</v>
      </c>
      <c r="AF6" s="33">
        <f t="shared" si="5"/>
        <v>0</v>
      </c>
      <c r="AG6" s="24">
        <f>SUMIFS(Detail!E:E,Detail!$A:$A,$B6,Detail!$D:$D,7,Detail!$C:$C,1)</f>
        <v>0</v>
      </c>
      <c r="AH6" s="24">
        <f>SUMIFS(Detail!E:E,Detail!$A:$A,$B6,Detail!$D:$D,7,Detail!$C:$C,2)</f>
        <v>0</v>
      </c>
      <c r="AI6" s="24">
        <f>SUMIFS(Detail!E:E,Detail!$A:$A,$B6,Detail!$D:$D,7,Detail!$C:$C,3)</f>
        <v>0</v>
      </c>
      <c r="AJ6" s="24">
        <f>SUMIFS(Detail!E:E,Detail!$A:$A,$B6,Detail!$D:$D,7,Detail!$C:$C,4)</f>
        <v>0</v>
      </c>
      <c r="AK6" s="33">
        <f t="shared" si="6"/>
        <v>0</v>
      </c>
      <c r="AL6" s="24">
        <f>SUMIFS(Detail!E:E,Detail!$A:$A,$B6,Detail!$D:$D,8,Detail!$C:$C,1)</f>
        <v>0</v>
      </c>
      <c r="AM6" s="24">
        <f>SUMIFS(Detail!E:E,Detail!$A:$A,$B6,Detail!$D:$D,8,Detail!$C:$C,2)</f>
        <v>0</v>
      </c>
      <c r="AN6" s="24">
        <f>SUMIFS(Detail!E:E,Detail!$A:$A,$B6,Detail!$D:$D,8,Detail!$C:$C,3)</f>
        <v>0</v>
      </c>
      <c r="AO6" s="24">
        <f>SUMIFS(Detail!E:E,Detail!$A:$A,$B6,Detail!$D:$D,8,Detail!$C:$C,4)</f>
        <v>0</v>
      </c>
      <c r="AP6" s="33">
        <f t="shared" si="7"/>
        <v>0</v>
      </c>
      <c r="AQ6" s="24">
        <f>SUMIFS(Detail!E:E,Detail!$A:$A,$B6,Detail!$D:$D,9,Detail!$C:$C,1)</f>
        <v>0</v>
      </c>
      <c r="AR6" s="24">
        <f>SUMIFS(Detail!E:E,Detail!$A:$A,$B6,Detail!$D:$D,9,Detail!$C:$C,2)</f>
        <v>0</v>
      </c>
      <c r="AS6" s="24">
        <f>SUMIFS(Detail!E:E,Detail!$A:$A,$B6,Detail!$D:$D,9,Detail!$C:$C,3)</f>
        <v>0</v>
      </c>
      <c r="AT6" s="24">
        <f>SUMIFS(Detail!E:E,Detail!$A:$A,$B6,Detail!$D:$D,9,Detail!$C:$C,4)</f>
        <v>0</v>
      </c>
      <c r="AU6" s="33">
        <f t="shared" si="8"/>
        <v>0</v>
      </c>
      <c r="AV6" s="24">
        <f>SUMIFS(Detail!E:E,Detail!$A:$A,$B6,Detail!$D:$D,10,Detail!$C:$C,1)</f>
        <v>0</v>
      </c>
      <c r="AW6" s="24">
        <f>SUMIFS(Detail!E:E,Detail!$A:$A,$B6,Detail!$D:$D,10,Detail!$C:$C,2)</f>
        <v>0</v>
      </c>
      <c r="AX6" s="24">
        <f>SUMIFS(Detail!E:E,Detail!$A:$A,$B6,Detail!$D:$D,10,Detail!$C:$C,3)</f>
        <v>0</v>
      </c>
      <c r="AY6" s="24">
        <f>SUMIFS(Detail!E:E,Detail!$A:$A,$B6,Detail!$D:$D,10,Detail!$C:$C,4)</f>
        <v>0</v>
      </c>
      <c r="AZ6" s="33">
        <f t="shared" si="9"/>
        <v>0</v>
      </c>
      <c r="BA6" s="24">
        <f>SUMIFS(Detail!E:E,Detail!$A:$A,$B6,Detail!$D:$D,11,Detail!$C:$C,1)</f>
        <v>0</v>
      </c>
      <c r="BB6" s="24">
        <f>SUMIFS(Detail!E:E,Detail!$A:$A,$B6,Detail!$D:$D,11,Detail!$C:$C,2)</f>
        <v>0</v>
      </c>
      <c r="BC6" s="24">
        <f>SUMIFS(Detail!E:E,Detail!$A:$A,$B6,Detail!$D:$D,11,Detail!$C:$C,3)</f>
        <v>0</v>
      </c>
      <c r="BD6" s="24">
        <f>SUMIFS(Detail!E:E,Detail!$A:$A,$B6,Detail!$D:$D,11,Detail!$C:$C,4)</f>
        <v>0</v>
      </c>
      <c r="BE6" s="33">
        <f t="shared" si="10"/>
        <v>0</v>
      </c>
      <c r="BF6" s="24">
        <f>SUMIFS(Detail!E:E,Detail!$A:$A,$B6,Detail!$D:$D,12,Detail!$C:$C,1)</f>
        <v>0</v>
      </c>
      <c r="BG6" s="24">
        <f>SUMIFS(Detail!E:E,Detail!$A:$A,$B6,Detail!$D:$D,12,Detail!$C:$C,2)</f>
        <v>0</v>
      </c>
      <c r="BH6" s="24">
        <f>SUMIFS(Detail!E:E,Detail!$A:$A,$B6,Detail!$D:$D,12,Detail!$C:$C,3)</f>
        <v>0</v>
      </c>
      <c r="BI6" s="24">
        <f>SUMIFS(Detail!E:E,Detail!$A:$A,$B6,Detail!$D:$D,12,Detail!$C:$C,4)</f>
        <v>0</v>
      </c>
      <c r="BJ6" s="33">
        <f t="shared" si="11"/>
        <v>0</v>
      </c>
      <c r="BK6" s="24">
        <f>SUMIFS(Detail!E:E,Detail!$A:$A,$B6,Detail!$D:$D,13,Detail!$C:$C,1)</f>
        <v>0</v>
      </c>
      <c r="BL6" s="24">
        <f>SUMIFS(Detail!E:E,Detail!$A:$A,$B6,Detail!$D:$D,13,Detail!$C:$C,2)</f>
        <v>0</v>
      </c>
      <c r="BM6" s="24">
        <f>SUMIFS(Detail!E:E,Detail!$A:$A,$B6,Detail!$D:$D,13,Detail!$C:$C,3)</f>
        <v>0</v>
      </c>
      <c r="BN6" s="24">
        <f>SUMIFS(Detail!E:E,Detail!$A:$A,$B6,Detail!$D:$D,13,Detail!$C:$C,4)</f>
        <v>0</v>
      </c>
      <c r="BO6" s="33">
        <f t="shared" si="12"/>
        <v>0</v>
      </c>
      <c r="BP6" s="24">
        <f>SUMIFS(Detail!E:E,Detail!$A:$A,$B6,Detail!$D:$D,14,Detail!$C:$C,1)</f>
        <v>0</v>
      </c>
      <c r="BQ6" s="24">
        <f>SUMIFS(Detail!E:E,Detail!$A:$A,$B6,Detail!$D:$D,14,Detail!$C:$C,2)</f>
        <v>0</v>
      </c>
      <c r="BR6" s="24">
        <f>SUMIFS(Detail!E:E,Detail!$A:$A,$B6,Detail!$D:$D,14,Detail!$C:$C,3)</f>
        <v>0</v>
      </c>
      <c r="BS6" s="24">
        <f>SUMIFS(Detail!E:E,Detail!$A:$A,$B6,Detail!$D:$D,14,Detail!$C:$C,4)</f>
        <v>0</v>
      </c>
      <c r="BT6" s="33">
        <f t="shared" si="13"/>
        <v>0</v>
      </c>
      <c r="BU6" s="24">
        <f>SUMIFS(Detail!E:E,Detail!$A:$A,$B6,Detail!$D:$D,15,Detail!$C:$C,1)</f>
        <v>0</v>
      </c>
      <c r="BV6" s="24">
        <f>SUMIFS(Detail!E:E,Detail!$A:$A,$B6,Detail!$D:$D,15,Detail!$C:$C,2)</f>
        <v>0</v>
      </c>
      <c r="BW6" s="24">
        <f>SUMIFS(Detail!E:E,Detail!$A:$A,$B6,Detail!$D:$D,15,Detail!$C:$C,3)</f>
        <v>0</v>
      </c>
      <c r="BX6" s="24">
        <f>SUMIFS(Detail!E:E,Detail!$A:$A,$B6,Detail!$D:$D,15,Detail!$C:$C,4)</f>
        <v>0</v>
      </c>
      <c r="BY6" s="33">
        <f t="shared" si="14"/>
        <v>0</v>
      </c>
      <c r="BZ6" s="24">
        <f>SUMIFS(Detail!E:E,Detail!$A:$A,$B6,Detail!$D:$D,16,Detail!$C:$C,1)</f>
        <v>0</v>
      </c>
      <c r="CA6" s="24">
        <f>SUMIFS(Detail!E:E,Detail!$A:$A,$B6,Detail!$D:$D,16,Detail!$C:$C,2)</f>
        <v>0</v>
      </c>
      <c r="CB6" s="24">
        <f>SUMIFS(Detail!E:E,Detail!$A:$A,$B6,Detail!$D:$D,16,Detail!$C:$C,3)</f>
        <v>0</v>
      </c>
      <c r="CC6" s="24">
        <f>SUMIFS(Detail!E:E,Detail!$A:$A,$B6,Detail!$D:$D,16,Detail!$C:$C,4)</f>
        <v>0</v>
      </c>
      <c r="CD6" s="33">
        <f t="shared" si="15"/>
        <v>0</v>
      </c>
      <c r="CE6" s="24">
        <f>SUMIFS(Detail!E:E,Detail!$A:$A,$B6,Detail!$D:$D,17,Detail!$C:$C,1)</f>
        <v>0</v>
      </c>
      <c r="CF6" s="24">
        <f>SUMIFS(Detail!E:E,Detail!$A:$A,$B6,Detail!$D:$D,17,Detail!$C:$C,2)</f>
        <v>0</v>
      </c>
      <c r="CG6" s="24">
        <f>SUMIFS(Detail!E:E,Detail!$A:$A,$B6,Detail!$D:$D,17,Detail!$C:$C,3)</f>
        <v>0</v>
      </c>
      <c r="CH6" s="24">
        <f>SUMIFS(Detail!E:E,Detail!$A:$A,$B6,Detail!$D:$D,17,Detail!$C:$C,4)</f>
        <v>0</v>
      </c>
      <c r="CI6" s="33">
        <f t="shared" si="16"/>
        <v>0</v>
      </c>
      <c r="CJ6" s="24">
        <f>SUMIFS(Detail!E:E,Detail!$A:$A,$B6,Detail!$D:$D,18,Detail!$C:$C,1)</f>
        <v>0</v>
      </c>
      <c r="CK6" s="24">
        <f>SUMIFS(Detail!E:E,Detail!$A:$A,$B6,Detail!$D:$D,18,Detail!$C:$C,2)</f>
        <v>0</v>
      </c>
      <c r="CL6" s="24">
        <f>SUMIFS(Detail!E:E,Detail!$A:$A,$B6,Detail!$D:$D,18,Detail!$C:$C,3)</f>
        <v>0</v>
      </c>
      <c r="CM6" s="24">
        <f>SUMIFS(Detail!E:E,Detail!$A:$A,$B6,Detail!$D:$D,18,Detail!$C:$C,4)</f>
        <v>0</v>
      </c>
      <c r="CN6" s="33">
        <f t="shared" si="17"/>
        <v>0</v>
      </c>
      <c r="CO6" s="24">
        <f>SUMIFS(Detail!E:E,Detail!$A:$A,$B6,Detail!$D:$D,19,Detail!$C:$C,1)</f>
        <v>0</v>
      </c>
      <c r="CP6" s="24">
        <f>SUMIFS(Detail!E:E,Detail!$A:$A,$B6,Detail!$D:$D,19,Detail!$C:$C,2)</f>
        <v>0</v>
      </c>
      <c r="CQ6" s="24">
        <f>SUMIFS(Detail!E:E,Detail!$A:$A,$B6,Detail!$D:$D,19,Detail!$C:$C,3)</f>
        <v>0</v>
      </c>
      <c r="CR6" s="24">
        <f>SUMIFS(Detail!E:E,Detail!$A:$A,$B6,Detail!$D:$D,19,Detail!$C:$C,4)</f>
        <v>0</v>
      </c>
      <c r="CS6" s="33">
        <f t="shared" si="18"/>
        <v>0</v>
      </c>
      <c r="CT6" s="24">
        <f>SUMIFS(Detail!E:E,Detail!$A:$A,$B6,Detail!$D:$D,20,Detail!$C:$C,1)</f>
        <v>0</v>
      </c>
      <c r="CU6" s="24">
        <f>SUMIFS(Detail!E:E,Detail!$A:$A,$B6,Detail!$D:$D,20,Detail!$C:$C,2)</f>
        <v>0</v>
      </c>
      <c r="CV6" s="24">
        <f>SUMIFS(Detail!E:E,Detail!$A:$A,$B6,Detail!$D:$D,20,Detail!$C:$C,3)</f>
        <v>0</v>
      </c>
      <c r="CW6" s="24">
        <f>SUMIFS(Detail!E:E,Detail!$A:$A,$B6,Detail!$D:$D,20,Detail!$C:$C,4)</f>
        <v>0</v>
      </c>
      <c r="CX6" s="33">
        <f t="shared" si="19"/>
        <v>0</v>
      </c>
      <c r="CY6" s="24">
        <f>SUMIFS(Detail!E:E,Detail!$A:$A,$B6,Detail!$D:$D,21,Detail!$C:$C,1)</f>
        <v>0</v>
      </c>
      <c r="CZ6" s="24">
        <f>SUMIFS(Detail!E:E,Detail!$A:$A,$B6,Detail!$D:$D,21,Detail!$C:$C,2)</f>
        <v>0</v>
      </c>
      <c r="DA6" s="24">
        <f>SUMIFS(Detail!E:E,Detail!$A:$A,$B6,Detail!$D:$D,21,Detail!$C:$C,3)</f>
        <v>0</v>
      </c>
      <c r="DB6" s="24">
        <f>SUMIFS(Detail!E:E,Detail!$A:$A,$B6,Detail!$D:$D,21,Detail!$C:$C,4)</f>
        <v>0</v>
      </c>
      <c r="DC6" s="33">
        <f t="shared" si="20"/>
        <v>0</v>
      </c>
      <c r="DD6" s="86">
        <f>SUMIFS(Detail!E:E,Detail!$A:$A,$B6,Detail!$B:$B,"&gt;60")</f>
        <v>0</v>
      </c>
    </row>
    <row r="7" spans="1:108" x14ac:dyDescent="0.25">
      <c r="A7" t="s">
        <v>5244</v>
      </c>
      <c r="B7" s="32" t="s">
        <v>5123</v>
      </c>
      <c r="C7" s="24">
        <f>SUMIFS(Detail!E:E,Detail!$A:$A,$B7,Detail!$D:$D,1,Detail!$C:$C,1)</f>
        <v>0</v>
      </c>
      <c r="D7" s="24">
        <f>SUMIFS(Detail!E:E,Detail!$A:$A,$B7,Detail!$D:$D,1,Detail!$C:$C,2)</f>
        <v>0</v>
      </c>
      <c r="E7" s="24">
        <f>SUMIFS(Detail!E:E,Detail!$A:$A,$B7,Detail!$D:$D,1,Detail!$C:$C,3)</f>
        <v>1200000</v>
      </c>
      <c r="F7" s="24">
        <f>SUMIFS(Detail!E:E,Detail!$A:$A,$B7,Detail!$D:$D,1,Detail!$C:$C,4)</f>
        <v>1800000</v>
      </c>
      <c r="G7" s="33">
        <f t="shared" si="0"/>
        <v>3000000</v>
      </c>
      <c r="H7" s="24">
        <f>SUMIFS(Detail!E:E,Detail!$A:$A,$B7,Detail!$D:$D,2,Detail!$C:$C,1)</f>
        <v>3000000</v>
      </c>
      <c r="I7" s="24">
        <f>SUMIFS(Detail!E:E,Detail!$A:$A,$B7,Detail!$D:$D,2,Detail!$C:$C,2)</f>
        <v>3750000</v>
      </c>
      <c r="J7" s="24">
        <f>SUMIFS(Detail!E:E,Detail!$A:$A,$B7,Detail!$D:$D,2,Detail!$C:$C,3)</f>
        <v>4500000</v>
      </c>
      <c r="K7" s="24">
        <f>SUMIFS(Detail!E:E,Detail!$A:$A,$B7,Detail!$D:$D,2,Detail!$C:$C,4)</f>
        <v>4500000</v>
      </c>
      <c r="L7" s="33">
        <f t="shared" si="1"/>
        <v>15750000</v>
      </c>
      <c r="M7" s="24">
        <f>SUMIFS(Detail!E:E,Detail!$A:$A,$B7,Detail!$D:$D,3,Detail!$C:$C,1)</f>
        <v>3600000</v>
      </c>
      <c r="N7" s="24">
        <f>SUMIFS(Detail!E:E,Detail!$A:$A,$B7,Detail!$D:$D,3,Detail!$C:$C,2)</f>
        <v>6000000</v>
      </c>
      <c r="O7" s="24">
        <f>SUMIFS(Detail!E:E,Detail!$A:$A,$B7,Detail!$D:$D,3,Detail!$C:$C,3)</f>
        <v>7500000</v>
      </c>
      <c r="P7" s="24">
        <f>SUMIFS(Detail!E:E,Detail!$A:$A,$B7,Detail!$D:$D,3,Detail!$C:$C,4)</f>
        <v>9000000</v>
      </c>
      <c r="Q7" s="33">
        <f t="shared" si="2"/>
        <v>26100000</v>
      </c>
      <c r="R7" s="24">
        <f>SUMIFS(Detail!E:E,Detail!$A:$A,$B7,Detail!$D:$D,4,Detail!$C:$C,1)</f>
        <v>9000000</v>
      </c>
      <c r="S7" s="24">
        <f>SUMIFS(Detail!E:E,Detail!$A:$A,$B7,Detail!$D:$D,4,Detail!$C:$C,2)</f>
        <v>7200000</v>
      </c>
      <c r="T7" s="24">
        <f>SUMIFS(Detail!E:E,Detail!$A:$A,$B7,Detail!$D:$D,4,Detail!$C:$C,3)</f>
        <v>12000000</v>
      </c>
      <c r="U7" s="24">
        <f>SUMIFS(Detail!E:E,Detail!$A:$A,$B7,Detail!$D:$D,4,Detail!$C:$C,4)</f>
        <v>15000000</v>
      </c>
      <c r="V7" s="33">
        <f t="shared" si="3"/>
        <v>43200000</v>
      </c>
      <c r="W7" s="24">
        <f>SUMIFS(Detail!E:E,Detail!$A:$A,$B7,Detail!$D:$D,5,Detail!$C:$C,1)</f>
        <v>18000000</v>
      </c>
      <c r="X7" s="24">
        <f>SUMIFS(Detail!E:E,Detail!$A:$A,$B7,Detail!$D:$D,5,Detail!$C:$C,2)</f>
        <v>18000000</v>
      </c>
      <c r="Y7" s="24">
        <f>SUMIFS(Detail!E:E,Detail!$A:$A,$B7,Detail!$D:$D,5,Detail!$C:$C,3)</f>
        <v>14400000</v>
      </c>
      <c r="Z7" s="24">
        <f>SUMIFS(Detail!E:E,Detail!$A:$A,$B7,Detail!$D:$D,5,Detail!$C:$C,4)</f>
        <v>24000000</v>
      </c>
      <c r="AA7" s="33">
        <f t="shared" si="4"/>
        <v>74400000</v>
      </c>
      <c r="AB7" s="24">
        <f>SUMIFS(Detail!E:E,Detail!$A:$A,$B7,Detail!$D:$D,6,Detail!$C:$C,1)</f>
        <v>0</v>
      </c>
      <c r="AC7" s="24">
        <f>SUMIFS(Detail!E:E,Detail!$A:$A,$B7,Detail!$D:$D,6,Detail!$C:$C,2)</f>
        <v>0</v>
      </c>
      <c r="AD7" s="24">
        <f>SUMIFS(Detail!E:E,Detail!$A:$A,$B7,Detail!$D:$D,6,Detail!$C:$C,3)</f>
        <v>0</v>
      </c>
      <c r="AE7" s="24">
        <f>SUMIFS(Detail!E:E,Detail!$A:$A,$B7,Detail!$D:$D,6,Detail!$C:$C,4)</f>
        <v>0</v>
      </c>
      <c r="AF7" s="33">
        <f t="shared" si="5"/>
        <v>0</v>
      </c>
      <c r="AG7" s="24">
        <f>SUMIFS(Detail!E:E,Detail!$A:$A,$B7,Detail!$D:$D,7,Detail!$C:$C,1)</f>
        <v>0</v>
      </c>
      <c r="AH7" s="24">
        <f>SUMIFS(Detail!E:E,Detail!$A:$A,$B7,Detail!$D:$D,7,Detail!$C:$C,2)</f>
        <v>0</v>
      </c>
      <c r="AI7" s="24">
        <f>SUMIFS(Detail!E:E,Detail!$A:$A,$B7,Detail!$D:$D,7,Detail!$C:$C,3)</f>
        <v>0</v>
      </c>
      <c r="AJ7" s="24">
        <f>SUMIFS(Detail!E:E,Detail!$A:$A,$B7,Detail!$D:$D,7,Detail!$C:$C,4)</f>
        <v>0</v>
      </c>
      <c r="AK7" s="33">
        <f t="shared" si="6"/>
        <v>0</v>
      </c>
      <c r="AL7" s="24">
        <f>SUMIFS(Detail!E:E,Detail!$A:$A,$B7,Detail!$D:$D,8,Detail!$C:$C,1)</f>
        <v>0</v>
      </c>
      <c r="AM7" s="24">
        <f>SUMIFS(Detail!E:E,Detail!$A:$A,$B7,Detail!$D:$D,8,Detail!$C:$C,2)</f>
        <v>0</v>
      </c>
      <c r="AN7" s="24">
        <f>SUMIFS(Detail!E:E,Detail!$A:$A,$B7,Detail!$D:$D,8,Detail!$C:$C,3)</f>
        <v>0</v>
      </c>
      <c r="AO7" s="24">
        <f>SUMIFS(Detail!E:E,Detail!$A:$A,$B7,Detail!$D:$D,8,Detail!$C:$C,4)</f>
        <v>0</v>
      </c>
      <c r="AP7" s="33">
        <f t="shared" si="7"/>
        <v>0</v>
      </c>
      <c r="AQ7" s="24">
        <f>SUMIFS(Detail!E:E,Detail!$A:$A,$B7,Detail!$D:$D,9,Detail!$C:$C,1)</f>
        <v>0</v>
      </c>
      <c r="AR7" s="24">
        <f>SUMIFS(Detail!E:E,Detail!$A:$A,$B7,Detail!$D:$D,9,Detail!$C:$C,2)</f>
        <v>0</v>
      </c>
      <c r="AS7" s="24">
        <f>SUMIFS(Detail!E:E,Detail!$A:$A,$B7,Detail!$D:$D,9,Detail!$C:$C,3)</f>
        <v>0</v>
      </c>
      <c r="AT7" s="24">
        <f>SUMIFS(Detail!E:E,Detail!$A:$A,$B7,Detail!$D:$D,9,Detail!$C:$C,4)</f>
        <v>0</v>
      </c>
      <c r="AU7" s="33">
        <f t="shared" si="8"/>
        <v>0</v>
      </c>
      <c r="AV7" s="24">
        <f>SUMIFS(Detail!E:E,Detail!$A:$A,$B7,Detail!$D:$D,10,Detail!$C:$C,1)</f>
        <v>0</v>
      </c>
      <c r="AW7" s="24">
        <f>SUMIFS(Detail!E:E,Detail!$A:$A,$B7,Detail!$D:$D,10,Detail!$C:$C,2)</f>
        <v>0</v>
      </c>
      <c r="AX7" s="24">
        <f>SUMIFS(Detail!E:E,Detail!$A:$A,$B7,Detail!$D:$D,10,Detail!$C:$C,3)</f>
        <v>0</v>
      </c>
      <c r="AY7" s="24">
        <f>SUMIFS(Detail!E:E,Detail!$A:$A,$B7,Detail!$D:$D,10,Detail!$C:$C,4)</f>
        <v>0</v>
      </c>
      <c r="AZ7" s="33">
        <f t="shared" si="9"/>
        <v>0</v>
      </c>
      <c r="BA7" s="24">
        <f>SUMIFS(Detail!E:E,Detail!$A:$A,$B7,Detail!$D:$D,11,Detail!$C:$C,1)</f>
        <v>0</v>
      </c>
      <c r="BB7" s="24">
        <f>SUMIFS(Detail!E:E,Detail!$A:$A,$B7,Detail!$D:$D,11,Detail!$C:$C,2)</f>
        <v>0</v>
      </c>
      <c r="BC7" s="24">
        <f>SUMIFS(Detail!E:E,Detail!$A:$A,$B7,Detail!$D:$D,11,Detail!$C:$C,3)</f>
        <v>0</v>
      </c>
      <c r="BD7" s="24">
        <f>SUMIFS(Detail!E:E,Detail!$A:$A,$B7,Detail!$D:$D,11,Detail!$C:$C,4)</f>
        <v>0</v>
      </c>
      <c r="BE7" s="33">
        <f t="shared" si="10"/>
        <v>0</v>
      </c>
      <c r="BF7" s="24">
        <f>SUMIFS(Detail!E:E,Detail!$A:$A,$B7,Detail!$D:$D,12,Detail!$C:$C,1)</f>
        <v>0</v>
      </c>
      <c r="BG7" s="24">
        <f>SUMIFS(Detail!E:E,Detail!$A:$A,$B7,Detail!$D:$D,12,Detail!$C:$C,2)</f>
        <v>0</v>
      </c>
      <c r="BH7" s="24">
        <f>SUMIFS(Detail!E:E,Detail!$A:$A,$B7,Detail!$D:$D,12,Detail!$C:$C,3)</f>
        <v>0</v>
      </c>
      <c r="BI7" s="24">
        <f>SUMIFS(Detail!E:E,Detail!$A:$A,$B7,Detail!$D:$D,12,Detail!$C:$C,4)</f>
        <v>0</v>
      </c>
      <c r="BJ7" s="33">
        <f t="shared" si="11"/>
        <v>0</v>
      </c>
      <c r="BK7" s="24">
        <f>SUMIFS(Detail!E:E,Detail!$A:$A,$B7,Detail!$D:$D,13,Detail!$C:$C,1)</f>
        <v>0</v>
      </c>
      <c r="BL7" s="24">
        <f>SUMIFS(Detail!E:E,Detail!$A:$A,$B7,Detail!$D:$D,13,Detail!$C:$C,2)</f>
        <v>0</v>
      </c>
      <c r="BM7" s="24">
        <f>SUMIFS(Detail!E:E,Detail!$A:$A,$B7,Detail!$D:$D,13,Detail!$C:$C,3)</f>
        <v>0</v>
      </c>
      <c r="BN7" s="24">
        <f>SUMIFS(Detail!E:E,Detail!$A:$A,$B7,Detail!$D:$D,13,Detail!$C:$C,4)</f>
        <v>0</v>
      </c>
      <c r="BO7" s="33">
        <f t="shared" si="12"/>
        <v>0</v>
      </c>
      <c r="BP7" s="24">
        <f>SUMIFS(Detail!E:E,Detail!$A:$A,$B7,Detail!$D:$D,14,Detail!$C:$C,1)</f>
        <v>0</v>
      </c>
      <c r="BQ7" s="24">
        <f>SUMIFS(Detail!E:E,Detail!$A:$A,$B7,Detail!$D:$D,14,Detail!$C:$C,2)</f>
        <v>0</v>
      </c>
      <c r="BR7" s="24">
        <f>SUMIFS(Detail!E:E,Detail!$A:$A,$B7,Detail!$D:$D,14,Detail!$C:$C,3)</f>
        <v>0</v>
      </c>
      <c r="BS7" s="24">
        <f>SUMIFS(Detail!E:E,Detail!$A:$A,$B7,Detail!$D:$D,14,Detail!$C:$C,4)</f>
        <v>0</v>
      </c>
      <c r="BT7" s="33">
        <f t="shared" si="13"/>
        <v>0</v>
      </c>
      <c r="BU7" s="24">
        <f>SUMIFS(Detail!E:E,Detail!$A:$A,$B7,Detail!$D:$D,15,Detail!$C:$C,1)</f>
        <v>0</v>
      </c>
      <c r="BV7" s="24">
        <f>SUMIFS(Detail!E:E,Detail!$A:$A,$B7,Detail!$D:$D,15,Detail!$C:$C,2)</f>
        <v>0</v>
      </c>
      <c r="BW7" s="24">
        <f>SUMIFS(Detail!E:E,Detail!$A:$A,$B7,Detail!$D:$D,15,Detail!$C:$C,3)</f>
        <v>0</v>
      </c>
      <c r="BX7" s="24">
        <f>SUMIFS(Detail!E:E,Detail!$A:$A,$B7,Detail!$D:$D,15,Detail!$C:$C,4)</f>
        <v>0</v>
      </c>
      <c r="BY7" s="33">
        <f t="shared" si="14"/>
        <v>0</v>
      </c>
      <c r="BZ7" s="24">
        <f>SUMIFS(Detail!E:E,Detail!$A:$A,$B7,Detail!$D:$D,16,Detail!$C:$C,1)</f>
        <v>0</v>
      </c>
      <c r="CA7" s="24">
        <f>SUMIFS(Detail!E:E,Detail!$A:$A,$B7,Detail!$D:$D,16,Detail!$C:$C,2)</f>
        <v>0</v>
      </c>
      <c r="CB7" s="24">
        <f>SUMIFS(Detail!E:E,Detail!$A:$A,$B7,Detail!$D:$D,16,Detail!$C:$C,3)</f>
        <v>0</v>
      </c>
      <c r="CC7" s="24">
        <f>SUMIFS(Detail!E:E,Detail!$A:$A,$B7,Detail!$D:$D,16,Detail!$C:$C,4)</f>
        <v>0</v>
      </c>
      <c r="CD7" s="33">
        <f t="shared" si="15"/>
        <v>0</v>
      </c>
      <c r="CE7" s="24">
        <f>SUMIFS(Detail!E:E,Detail!$A:$A,$B7,Detail!$D:$D,17,Detail!$C:$C,1)</f>
        <v>0</v>
      </c>
      <c r="CF7" s="24">
        <f>SUMIFS(Detail!E:E,Detail!$A:$A,$B7,Detail!$D:$D,17,Detail!$C:$C,2)</f>
        <v>0</v>
      </c>
      <c r="CG7" s="24">
        <f>SUMIFS(Detail!E:E,Detail!$A:$A,$B7,Detail!$D:$D,17,Detail!$C:$C,3)</f>
        <v>0</v>
      </c>
      <c r="CH7" s="24">
        <f>SUMIFS(Detail!E:E,Detail!$A:$A,$B7,Detail!$D:$D,17,Detail!$C:$C,4)</f>
        <v>0</v>
      </c>
      <c r="CI7" s="33">
        <f t="shared" si="16"/>
        <v>0</v>
      </c>
      <c r="CJ7" s="24">
        <f>SUMIFS(Detail!E:E,Detail!$A:$A,$B7,Detail!$D:$D,18,Detail!$C:$C,1)</f>
        <v>0</v>
      </c>
      <c r="CK7" s="24">
        <f>SUMIFS(Detail!E:E,Detail!$A:$A,$B7,Detail!$D:$D,18,Detail!$C:$C,2)</f>
        <v>0</v>
      </c>
      <c r="CL7" s="24">
        <f>SUMIFS(Detail!E:E,Detail!$A:$A,$B7,Detail!$D:$D,18,Detail!$C:$C,3)</f>
        <v>0</v>
      </c>
      <c r="CM7" s="24">
        <f>SUMIFS(Detail!E:E,Detail!$A:$A,$B7,Detail!$D:$D,18,Detail!$C:$C,4)</f>
        <v>0</v>
      </c>
      <c r="CN7" s="33">
        <f t="shared" si="17"/>
        <v>0</v>
      </c>
      <c r="CO7" s="24">
        <f>SUMIFS(Detail!E:E,Detail!$A:$A,$B7,Detail!$D:$D,19,Detail!$C:$C,1)</f>
        <v>0</v>
      </c>
      <c r="CP7" s="24">
        <f>SUMIFS(Detail!E:E,Detail!$A:$A,$B7,Detail!$D:$D,19,Detail!$C:$C,2)</f>
        <v>0</v>
      </c>
      <c r="CQ7" s="24">
        <f>SUMIFS(Detail!E:E,Detail!$A:$A,$B7,Detail!$D:$D,19,Detail!$C:$C,3)</f>
        <v>0</v>
      </c>
      <c r="CR7" s="24">
        <f>SUMIFS(Detail!E:E,Detail!$A:$A,$B7,Detail!$D:$D,19,Detail!$C:$C,4)</f>
        <v>0</v>
      </c>
      <c r="CS7" s="33">
        <f t="shared" si="18"/>
        <v>0</v>
      </c>
      <c r="CT7" s="24">
        <f>SUMIFS(Detail!E:E,Detail!$A:$A,$B7,Detail!$D:$D,20,Detail!$C:$C,1)</f>
        <v>0</v>
      </c>
      <c r="CU7" s="24">
        <f>SUMIFS(Detail!E:E,Detail!$A:$A,$B7,Detail!$D:$D,20,Detail!$C:$C,2)</f>
        <v>0</v>
      </c>
      <c r="CV7" s="24">
        <f>SUMIFS(Detail!E:E,Detail!$A:$A,$B7,Detail!$D:$D,20,Detail!$C:$C,3)</f>
        <v>0</v>
      </c>
      <c r="CW7" s="24">
        <f>SUMIFS(Detail!E:E,Detail!$A:$A,$B7,Detail!$D:$D,20,Detail!$C:$C,4)</f>
        <v>0</v>
      </c>
      <c r="CX7" s="33">
        <f t="shared" si="19"/>
        <v>0</v>
      </c>
      <c r="CY7" s="24">
        <f>SUMIFS(Detail!E:E,Detail!$A:$A,$B7,Detail!$D:$D,21,Detail!$C:$C,1)</f>
        <v>0</v>
      </c>
      <c r="CZ7" s="24">
        <f>SUMIFS(Detail!E:E,Detail!$A:$A,$B7,Detail!$D:$D,21,Detail!$C:$C,2)</f>
        <v>0</v>
      </c>
      <c r="DA7" s="24">
        <f>SUMIFS(Detail!E:E,Detail!$A:$A,$B7,Detail!$D:$D,21,Detail!$C:$C,3)</f>
        <v>0</v>
      </c>
      <c r="DB7" s="24">
        <f>SUMIFS(Detail!E:E,Detail!$A:$A,$B7,Detail!$D:$D,21,Detail!$C:$C,4)</f>
        <v>0</v>
      </c>
      <c r="DC7" s="33">
        <f t="shared" si="20"/>
        <v>0</v>
      </c>
      <c r="DD7" s="86">
        <f>SUMIFS(Detail!E:E,Detail!$A:$A,$B7,Detail!$B:$B,"&gt;60")</f>
        <v>0</v>
      </c>
    </row>
    <row r="8" spans="1:108" x14ac:dyDescent="0.25">
      <c r="A8" t="s">
        <v>5245</v>
      </c>
      <c r="B8" s="32" t="s">
        <v>5124</v>
      </c>
      <c r="C8" s="24">
        <f>SUMIFS(Detail!E:E,Detail!$A:$A,$B8,Detail!$D:$D,1,Detail!$C:$C,1)</f>
        <v>0</v>
      </c>
      <c r="D8" s="24">
        <f>SUMIFS(Detail!E:E,Detail!$A:$A,$B8,Detail!$D:$D,1,Detail!$C:$C,2)</f>
        <v>0</v>
      </c>
      <c r="E8" s="24">
        <f>SUMIFS(Detail!E:E,Detail!$A:$A,$B8,Detail!$D:$D,1,Detail!$C:$C,3)</f>
        <v>750000</v>
      </c>
      <c r="F8" s="24">
        <f>SUMIFS(Detail!E:E,Detail!$A:$A,$B8,Detail!$D:$D,1,Detail!$C:$C,4)</f>
        <v>1125000</v>
      </c>
      <c r="G8" s="33">
        <f t="shared" si="0"/>
        <v>1875000</v>
      </c>
      <c r="H8" s="24">
        <f>SUMIFS(Detail!E:E,Detail!$A:$A,$B8,Detail!$D:$D,2,Detail!$C:$C,1)</f>
        <v>1000000</v>
      </c>
      <c r="I8" s="24">
        <f>SUMIFS(Detail!E:E,Detail!$A:$A,$B8,Detail!$D:$D,2,Detail!$C:$C,2)</f>
        <v>1250000</v>
      </c>
      <c r="J8" s="24">
        <f>SUMIFS(Detail!E:E,Detail!$A:$A,$B8,Detail!$D:$D,2,Detail!$C:$C,3)</f>
        <v>1500000</v>
      </c>
      <c r="K8" s="24">
        <f>SUMIFS(Detail!E:E,Detail!$A:$A,$B8,Detail!$D:$D,2,Detail!$C:$C,4)</f>
        <v>1500000</v>
      </c>
      <c r="L8" s="33">
        <f t="shared" si="1"/>
        <v>5250000</v>
      </c>
      <c r="M8" s="24">
        <f>SUMIFS(Detail!E:E,Detail!$A:$A,$B8,Detail!$D:$D,3,Detail!$C:$C,1)</f>
        <v>2250000</v>
      </c>
      <c r="N8" s="24">
        <f>SUMIFS(Detail!E:E,Detail!$A:$A,$B8,Detail!$D:$D,3,Detail!$C:$C,2)</f>
        <v>2000000</v>
      </c>
      <c r="O8" s="24">
        <f>SUMIFS(Detail!E:E,Detail!$A:$A,$B8,Detail!$D:$D,3,Detail!$C:$C,3)</f>
        <v>2500000</v>
      </c>
      <c r="P8" s="24">
        <f>SUMIFS(Detail!E:E,Detail!$A:$A,$B8,Detail!$D:$D,3,Detail!$C:$C,4)</f>
        <v>3000000</v>
      </c>
      <c r="Q8" s="33">
        <f t="shared" si="2"/>
        <v>9750000</v>
      </c>
      <c r="R8" s="24">
        <f>SUMIFS(Detail!E:E,Detail!$A:$A,$B8,Detail!$D:$D,4,Detail!$C:$C,1)</f>
        <v>3000000</v>
      </c>
      <c r="S8" s="24">
        <f>SUMIFS(Detail!E:E,Detail!$A:$A,$B8,Detail!$D:$D,4,Detail!$C:$C,2)</f>
        <v>4500000</v>
      </c>
      <c r="T8" s="24">
        <f>SUMIFS(Detail!E:E,Detail!$A:$A,$B8,Detail!$D:$D,4,Detail!$C:$C,3)</f>
        <v>4000000</v>
      </c>
      <c r="U8" s="24">
        <f>SUMIFS(Detail!E:E,Detail!$A:$A,$B8,Detail!$D:$D,4,Detail!$C:$C,4)</f>
        <v>5000000</v>
      </c>
      <c r="V8" s="33">
        <f t="shared" si="3"/>
        <v>16500000</v>
      </c>
      <c r="W8" s="24">
        <f>SUMIFS(Detail!E:E,Detail!$A:$A,$B8,Detail!$D:$D,5,Detail!$C:$C,1)</f>
        <v>6000000</v>
      </c>
      <c r="X8" s="24">
        <f>SUMIFS(Detail!E:E,Detail!$A:$A,$B8,Detail!$D:$D,5,Detail!$C:$C,2)</f>
        <v>6000000</v>
      </c>
      <c r="Y8" s="24">
        <f>SUMIFS(Detail!E:E,Detail!$A:$A,$B8,Detail!$D:$D,5,Detail!$C:$C,3)</f>
        <v>9000000</v>
      </c>
      <c r="Z8" s="24">
        <f>SUMIFS(Detail!E:E,Detail!$A:$A,$B8,Detail!$D:$D,5,Detail!$C:$C,4)</f>
        <v>8000000</v>
      </c>
      <c r="AA8" s="33">
        <f t="shared" si="4"/>
        <v>29000000</v>
      </c>
      <c r="AB8" s="24">
        <f>SUMIFS(Detail!E:E,Detail!$A:$A,$B8,Detail!$D:$D,6,Detail!$C:$C,1)</f>
        <v>0</v>
      </c>
      <c r="AC8" s="24">
        <f>SUMIFS(Detail!E:E,Detail!$A:$A,$B8,Detail!$D:$D,6,Detail!$C:$C,2)</f>
        <v>0</v>
      </c>
      <c r="AD8" s="24">
        <f>SUMIFS(Detail!E:E,Detail!$A:$A,$B8,Detail!$D:$D,6,Detail!$C:$C,3)</f>
        <v>0</v>
      </c>
      <c r="AE8" s="24">
        <f>SUMIFS(Detail!E:E,Detail!$A:$A,$B8,Detail!$D:$D,6,Detail!$C:$C,4)</f>
        <v>0</v>
      </c>
      <c r="AF8" s="33">
        <f t="shared" si="5"/>
        <v>0</v>
      </c>
      <c r="AG8" s="24">
        <f>SUMIFS(Detail!E:E,Detail!$A:$A,$B8,Detail!$D:$D,7,Detail!$C:$C,1)</f>
        <v>0</v>
      </c>
      <c r="AH8" s="24">
        <f>SUMIFS(Detail!E:E,Detail!$A:$A,$B8,Detail!$D:$D,7,Detail!$C:$C,2)</f>
        <v>0</v>
      </c>
      <c r="AI8" s="24">
        <f>SUMIFS(Detail!E:E,Detail!$A:$A,$B8,Detail!$D:$D,7,Detail!$C:$C,3)</f>
        <v>0</v>
      </c>
      <c r="AJ8" s="24">
        <f>SUMIFS(Detail!E:E,Detail!$A:$A,$B8,Detail!$D:$D,7,Detail!$C:$C,4)</f>
        <v>0</v>
      </c>
      <c r="AK8" s="33">
        <f t="shared" si="6"/>
        <v>0</v>
      </c>
      <c r="AL8" s="24">
        <f>SUMIFS(Detail!E:E,Detail!$A:$A,$B8,Detail!$D:$D,8,Detail!$C:$C,1)</f>
        <v>0</v>
      </c>
      <c r="AM8" s="24">
        <f>SUMIFS(Detail!E:E,Detail!$A:$A,$B8,Detail!$D:$D,8,Detail!$C:$C,2)</f>
        <v>0</v>
      </c>
      <c r="AN8" s="24">
        <f>SUMIFS(Detail!E:E,Detail!$A:$A,$B8,Detail!$D:$D,8,Detail!$C:$C,3)</f>
        <v>0</v>
      </c>
      <c r="AO8" s="24">
        <f>SUMIFS(Detail!E:E,Detail!$A:$A,$B8,Detail!$D:$D,8,Detail!$C:$C,4)</f>
        <v>0</v>
      </c>
      <c r="AP8" s="33">
        <f t="shared" si="7"/>
        <v>0</v>
      </c>
      <c r="AQ8" s="24">
        <f>SUMIFS(Detail!E:E,Detail!$A:$A,$B8,Detail!$D:$D,9,Detail!$C:$C,1)</f>
        <v>0</v>
      </c>
      <c r="AR8" s="24">
        <f>SUMIFS(Detail!E:E,Detail!$A:$A,$B8,Detail!$D:$D,9,Detail!$C:$C,2)</f>
        <v>0</v>
      </c>
      <c r="AS8" s="24">
        <f>SUMIFS(Detail!E:E,Detail!$A:$A,$B8,Detail!$D:$D,9,Detail!$C:$C,3)</f>
        <v>0</v>
      </c>
      <c r="AT8" s="24">
        <f>SUMIFS(Detail!E:E,Detail!$A:$A,$B8,Detail!$D:$D,9,Detail!$C:$C,4)</f>
        <v>0</v>
      </c>
      <c r="AU8" s="33">
        <f t="shared" si="8"/>
        <v>0</v>
      </c>
      <c r="AV8" s="24">
        <f>SUMIFS(Detail!E:E,Detail!$A:$A,$B8,Detail!$D:$D,10,Detail!$C:$C,1)</f>
        <v>0</v>
      </c>
      <c r="AW8" s="24">
        <f>SUMIFS(Detail!E:E,Detail!$A:$A,$B8,Detail!$D:$D,10,Detail!$C:$C,2)</f>
        <v>0</v>
      </c>
      <c r="AX8" s="24">
        <f>SUMIFS(Detail!E:E,Detail!$A:$A,$B8,Detail!$D:$D,10,Detail!$C:$C,3)</f>
        <v>0</v>
      </c>
      <c r="AY8" s="24">
        <f>SUMIFS(Detail!E:E,Detail!$A:$A,$B8,Detail!$D:$D,10,Detail!$C:$C,4)</f>
        <v>0</v>
      </c>
      <c r="AZ8" s="33">
        <f t="shared" si="9"/>
        <v>0</v>
      </c>
      <c r="BA8" s="24">
        <f>SUMIFS(Detail!E:E,Detail!$A:$A,$B8,Detail!$D:$D,11,Detail!$C:$C,1)</f>
        <v>0</v>
      </c>
      <c r="BB8" s="24">
        <f>SUMIFS(Detail!E:E,Detail!$A:$A,$B8,Detail!$D:$D,11,Detail!$C:$C,2)</f>
        <v>0</v>
      </c>
      <c r="BC8" s="24">
        <f>SUMIFS(Detail!E:E,Detail!$A:$A,$B8,Detail!$D:$D,11,Detail!$C:$C,3)</f>
        <v>0</v>
      </c>
      <c r="BD8" s="24">
        <f>SUMIFS(Detail!E:E,Detail!$A:$A,$B8,Detail!$D:$D,11,Detail!$C:$C,4)</f>
        <v>0</v>
      </c>
      <c r="BE8" s="33">
        <f t="shared" si="10"/>
        <v>0</v>
      </c>
      <c r="BF8" s="24">
        <f>SUMIFS(Detail!E:E,Detail!$A:$A,$B8,Detail!$D:$D,12,Detail!$C:$C,1)</f>
        <v>0</v>
      </c>
      <c r="BG8" s="24">
        <f>SUMIFS(Detail!E:E,Detail!$A:$A,$B8,Detail!$D:$D,12,Detail!$C:$C,2)</f>
        <v>0</v>
      </c>
      <c r="BH8" s="24">
        <f>SUMIFS(Detail!E:E,Detail!$A:$A,$B8,Detail!$D:$D,12,Detail!$C:$C,3)</f>
        <v>0</v>
      </c>
      <c r="BI8" s="24">
        <f>SUMIFS(Detail!E:E,Detail!$A:$A,$B8,Detail!$D:$D,12,Detail!$C:$C,4)</f>
        <v>0</v>
      </c>
      <c r="BJ8" s="33">
        <f t="shared" si="11"/>
        <v>0</v>
      </c>
      <c r="BK8" s="24">
        <f>SUMIFS(Detail!E:E,Detail!$A:$A,$B8,Detail!$D:$D,13,Detail!$C:$C,1)</f>
        <v>0</v>
      </c>
      <c r="BL8" s="24">
        <f>SUMIFS(Detail!E:E,Detail!$A:$A,$B8,Detail!$D:$D,13,Detail!$C:$C,2)</f>
        <v>0</v>
      </c>
      <c r="BM8" s="24">
        <f>SUMIFS(Detail!E:E,Detail!$A:$A,$B8,Detail!$D:$D,13,Detail!$C:$C,3)</f>
        <v>0</v>
      </c>
      <c r="BN8" s="24">
        <f>SUMIFS(Detail!E:E,Detail!$A:$A,$B8,Detail!$D:$D,13,Detail!$C:$C,4)</f>
        <v>0</v>
      </c>
      <c r="BO8" s="33">
        <f t="shared" si="12"/>
        <v>0</v>
      </c>
      <c r="BP8" s="24">
        <f>SUMIFS(Detail!E:E,Detail!$A:$A,$B8,Detail!$D:$D,14,Detail!$C:$C,1)</f>
        <v>0</v>
      </c>
      <c r="BQ8" s="24">
        <f>SUMIFS(Detail!E:E,Detail!$A:$A,$B8,Detail!$D:$D,14,Detail!$C:$C,2)</f>
        <v>0</v>
      </c>
      <c r="BR8" s="24">
        <f>SUMIFS(Detail!E:E,Detail!$A:$A,$B8,Detail!$D:$D,14,Detail!$C:$C,3)</f>
        <v>0</v>
      </c>
      <c r="BS8" s="24">
        <f>SUMIFS(Detail!E:E,Detail!$A:$A,$B8,Detail!$D:$D,14,Detail!$C:$C,4)</f>
        <v>0</v>
      </c>
      <c r="BT8" s="33">
        <f t="shared" si="13"/>
        <v>0</v>
      </c>
      <c r="BU8" s="24">
        <f>SUMIFS(Detail!E:E,Detail!$A:$A,$B8,Detail!$D:$D,15,Detail!$C:$C,1)</f>
        <v>0</v>
      </c>
      <c r="BV8" s="24">
        <f>SUMIFS(Detail!E:E,Detail!$A:$A,$B8,Detail!$D:$D,15,Detail!$C:$C,2)</f>
        <v>0</v>
      </c>
      <c r="BW8" s="24">
        <f>SUMIFS(Detail!E:E,Detail!$A:$A,$B8,Detail!$D:$D,15,Detail!$C:$C,3)</f>
        <v>0</v>
      </c>
      <c r="BX8" s="24">
        <f>SUMIFS(Detail!E:E,Detail!$A:$A,$B8,Detail!$D:$D,15,Detail!$C:$C,4)</f>
        <v>0</v>
      </c>
      <c r="BY8" s="33">
        <f t="shared" si="14"/>
        <v>0</v>
      </c>
      <c r="BZ8" s="24">
        <f>SUMIFS(Detail!E:E,Detail!$A:$A,$B8,Detail!$D:$D,16,Detail!$C:$C,1)</f>
        <v>0</v>
      </c>
      <c r="CA8" s="24">
        <f>SUMIFS(Detail!E:E,Detail!$A:$A,$B8,Detail!$D:$D,16,Detail!$C:$C,2)</f>
        <v>0</v>
      </c>
      <c r="CB8" s="24">
        <f>SUMIFS(Detail!E:E,Detail!$A:$A,$B8,Detail!$D:$D,16,Detail!$C:$C,3)</f>
        <v>0</v>
      </c>
      <c r="CC8" s="24">
        <f>SUMIFS(Detail!E:E,Detail!$A:$A,$B8,Detail!$D:$D,16,Detail!$C:$C,4)</f>
        <v>0</v>
      </c>
      <c r="CD8" s="33">
        <f t="shared" si="15"/>
        <v>0</v>
      </c>
      <c r="CE8" s="24">
        <f>SUMIFS(Detail!E:E,Detail!$A:$A,$B8,Detail!$D:$D,17,Detail!$C:$C,1)</f>
        <v>0</v>
      </c>
      <c r="CF8" s="24">
        <f>SUMIFS(Detail!E:E,Detail!$A:$A,$B8,Detail!$D:$D,17,Detail!$C:$C,2)</f>
        <v>0</v>
      </c>
      <c r="CG8" s="24">
        <f>SUMIFS(Detail!E:E,Detail!$A:$A,$B8,Detail!$D:$D,17,Detail!$C:$C,3)</f>
        <v>0</v>
      </c>
      <c r="CH8" s="24">
        <f>SUMIFS(Detail!E:E,Detail!$A:$A,$B8,Detail!$D:$D,17,Detail!$C:$C,4)</f>
        <v>0</v>
      </c>
      <c r="CI8" s="33">
        <f t="shared" si="16"/>
        <v>0</v>
      </c>
      <c r="CJ8" s="24">
        <f>SUMIFS(Detail!E:E,Detail!$A:$A,$B8,Detail!$D:$D,18,Detail!$C:$C,1)</f>
        <v>0</v>
      </c>
      <c r="CK8" s="24">
        <f>SUMIFS(Detail!E:E,Detail!$A:$A,$B8,Detail!$D:$D,18,Detail!$C:$C,2)</f>
        <v>0</v>
      </c>
      <c r="CL8" s="24">
        <f>SUMIFS(Detail!E:E,Detail!$A:$A,$B8,Detail!$D:$D,18,Detail!$C:$C,3)</f>
        <v>0</v>
      </c>
      <c r="CM8" s="24">
        <f>SUMIFS(Detail!E:E,Detail!$A:$A,$B8,Detail!$D:$D,18,Detail!$C:$C,4)</f>
        <v>0</v>
      </c>
      <c r="CN8" s="33">
        <f t="shared" si="17"/>
        <v>0</v>
      </c>
      <c r="CO8" s="24">
        <f>SUMIFS(Detail!E:E,Detail!$A:$A,$B8,Detail!$D:$D,19,Detail!$C:$C,1)</f>
        <v>0</v>
      </c>
      <c r="CP8" s="24">
        <f>SUMIFS(Detail!E:E,Detail!$A:$A,$B8,Detail!$D:$D,19,Detail!$C:$C,2)</f>
        <v>0</v>
      </c>
      <c r="CQ8" s="24">
        <f>SUMIFS(Detail!E:E,Detail!$A:$A,$B8,Detail!$D:$D,19,Detail!$C:$C,3)</f>
        <v>0</v>
      </c>
      <c r="CR8" s="24">
        <f>SUMIFS(Detail!E:E,Detail!$A:$A,$B8,Detail!$D:$D,19,Detail!$C:$C,4)</f>
        <v>0</v>
      </c>
      <c r="CS8" s="33">
        <f t="shared" si="18"/>
        <v>0</v>
      </c>
      <c r="CT8" s="24">
        <f>SUMIFS(Detail!E:E,Detail!$A:$A,$B8,Detail!$D:$D,20,Detail!$C:$C,1)</f>
        <v>0</v>
      </c>
      <c r="CU8" s="24">
        <f>SUMIFS(Detail!E:E,Detail!$A:$A,$B8,Detail!$D:$D,20,Detail!$C:$C,2)</f>
        <v>0</v>
      </c>
      <c r="CV8" s="24">
        <f>SUMIFS(Detail!E:E,Detail!$A:$A,$B8,Detail!$D:$D,20,Detail!$C:$C,3)</f>
        <v>0</v>
      </c>
      <c r="CW8" s="24">
        <f>SUMIFS(Detail!E:E,Detail!$A:$A,$B8,Detail!$D:$D,20,Detail!$C:$C,4)</f>
        <v>0</v>
      </c>
      <c r="CX8" s="33">
        <f t="shared" si="19"/>
        <v>0</v>
      </c>
      <c r="CY8" s="24">
        <f>SUMIFS(Detail!E:E,Detail!$A:$A,$B8,Detail!$D:$D,21,Detail!$C:$C,1)</f>
        <v>0</v>
      </c>
      <c r="CZ8" s="24">
        <f>SUMIFS(Detail!E:E,Detail!$A:$A,$B8,Detail!$D:$D,21,Detail!$C:$C,2)</f>
        <v>0</v>
      </c>
      <c r="DA8" s="24">
        <f>SUMIFS(Detail!E:E,Detail!$A:$A,$B8,Detail!$D:$D,21,Detail!$C:$C,3)</f>
        <v>0</v>
      </c>
      <c r="DB8" s="24">
        <f>SUMIFS(Detail!E:E,Detail!$A:$A,$B8,Detail!$D:$D,21,Detail!$C:$C,4)</f>
        <v>0</v>
      </c>
      <c r="DC8" s="33">
        <f t="shared" si="20"/>
        <v>0</v>
      </c>
      <c r="DD8" s="86">
        <f>SUMIFS(Detail!E:E,Detail!$A:$A,$B8,Detail!$B:$B,"&gt;60")</f>
        <v>0</v>
      </c>
    </row>
    <row r="9" spans="1:108" x14ac:dyDescent="0.25">
      <c r="A9" t="s">
        <v>5246</v>
      </c>
      <c r="B9" s="32" t="s">
        <v>5125</v>
      </c>
      <c r="C9" s="24">
        <f>SUMIFS(Detail!E:E,Detail!$A:$A,$B9,Detail!$D:$D,1,Detail!$C:$C,1)</f>
        <v>0</v>
      </c>
      <c r="D9" s="24">
        <f>SUMIFS(Detail!E:E,Detail!$A:$A,$B9,Detail!$D:$D,1,Detail!$C:$C,2)</f>
        <v>0</v>
      </c>
      <c r="E9" s="24">
        <f>SUMIFS(Detail!E:E,Detail!$A:$A,$B9,Detail!$D:$D,1,Detail!$C:$C,3)</f>
        <v>250000</v>
      </c>
      <c r="F9" s="24">
        <f>SUMIFS(Detail!E:E,Detail!$A:$A,$B9,Detail!$D:$D,1,Detail!$C:$C,4)</f>
        <v>0</v>
      </c>
      <c r="G9" s="33">
        <f t="shared" si="0"/>
        <v>250000</v>
      </c>
      <c r="H9" s="24">
        <f>SUMIFS(Detail!E:E,Detail!$A:$A,$B9,Detail!$D:$D,2,Detail!$C:$C,1)</f>
        <v>14000000</v>
      </c>
      <c r="I9" s="24">
        <f>SUMIFS(Detail!E:E,Detail!$A:$A,$B9,Detail!$D:$D,2,Detail!$C:$C,2)</f>
        <v>5000000</v>
      </c>
      <c r="J9" s="24">
        <f>SUMIFS(Detail!E:E,Detail!$A:$A,$B9,Detail!$D:$D,2,Detail!$C:$C,3)</f>
        <v>1000000</v>
      </c>
      <c r="K9" s="24">
        <f>SUMIFS(Detail!E:E,Detail!$A:$A,$B9,Detail!$D:$D,2,Detail!$C:$C,4)</f>
        <v>0</v>
      </c>
      <c r="L9" s="33">
        <f t="shared" si="1"/>
        <v>20000000</v>
      </c>
      <c r="M9" s="24">
        <f>SUMIFS(Detail!E:E,Detail!$A:$A,$B9,Detail!$D:$D,3,Detail!$C:$C,1)</f>
        <v>21000000</v>
      </c>
      <c r="N9" s="24">
        <f>SUMIFS(Detail!E:E,Detail!$A:$A,$B9,Detail!$D:$D,3,Detail!$C:$C,2)</f>
        <v>7500000</v>
      </c>
      <c r="O9" s="24">
        <f>SUMIFS(Detail!E:E,Detail!$A:$A,$B9,Detail!$D:$D,3,Detail!$C:$C,3)</f>
        <v>1500000</v>
      </c>
      <c r="P9" s="24">
        <f>SUMIFS(Detail!E:E,Detail!$A:$A,$B9,Detail!$D:$D,3,Detail!$C:$C,4)</f>
        <v>0</v>
      </c>
      <c r="Q9" s="33">
        <f t="shared" si="2"/>
        <v>30000000</v>
      </c>
      <c r="R9" s="24">
        <f>SUMIFS(Detail!E:E,Detail!$A:$A,$B9,Detail!$D:$D,4,Detail!$C:$C,1)</f>
        <v>31500000</v>
      </c>
      <c r="S9" s="24">
        <f>SUMIFS(Detail!E:E,Detail!$A:$A,$B9,Detail!$D:$D,4,Detail!$C:$C,2)</f>
        <v>11250000</v>
      </c>
      <c r="T9" s="24">
        <f>SUMIFS(Detail!E:E,Detail!$A:$A,$B9,Detail!$D:$D,4,Detail!$C:$C,3)</f>
        <v>2250000</v>
      </c>
      <c r="U9" s="24">
        <f>SUMIFS(Detail!E:E,Detail!$A:$A,$B9,Detail!$D:$D,4,Detail!$C:$C,4)</f>
        <v>0</v>
      </c>
      <c r="V9" s="33">
        <f t="shared" si="3"/>
        <v>45000000</v>
      </c>
      <c r="W9" s="24">
        <f>SUMIFS(Detail!E:E,Detail!$A:$A,$B9,Detail!$D:$D,5,Detail!$C:$C,1)</f>
        <v>47250000</v>
      </c>
      <c r="X9" s="24">
        <f>SUMIFS(Detail!E:E,Detail!$A:$A,$B9,Detail!$D:$D,5,Detail!$C:$C,2)</f>
        <v>16875000</v>
      </c>
      <c r="Y9" s="24">
        <f>SUMIFS(Detail!E:E,Detail!$A:$A,$B9,Detail!$D:$D,5,Detail!$C:$C,3)</f>
        <v>3375000</v>
      </c>
      <c r="Z9" s="24">
        <f>SUMIFS(Detail!E:E,Detail!$A:$A,$B9,Detail!$D:$D,5,Detail!$C:$C,4)</f>
        <v>0</v>
      </c>
      <c r="AA9" s="33">
        <f t="shared" si="4"/>
        <v>67500000</v>
      </c>
      <c r="AB9" s="24">
        <f>SUMIFS(Detail!E:E,Detail!$A:$A,$B9,Detail!$D:$D,6,Detail!$C:$C,1)</f>
        <v>0</v>
      </c>
      <c r="AC9" s="24">
        <f>SUMIFS(Detail!E:E,Detail!$A:$A,$B9,Detail!$D:$D,6,Detail!$C:$C,2)</f>
        <v>0</v>
      </c>
      <c r="AD9" s="24">
        <f>SUMIFS(Detail!E:E,Detail!$A:$A,$B9,Detail!$D:$D,6,Detail!$C:$C,3)</f>
        <v>0</v>
      </c>
      <c r="AE9" s="24">
        <f>SUMIFS(Detail!E:E,Detail!$A:$A,$B9,Detail!$D:$D,6,Detail!$C:$C,4)</f>
        <v>0</v>
      </c>
      <c r="AF9" s="33">
        <f t="shared" si="5"/>
        <v>0</v>
      </c>
      <c r="AG9" s="24">
        <f>SUMIFS(Detail!E:E,Detail!$A:$A,$B9,Detail!$D:$D,7,Detail!$C:$C,1)</f>
        <v>0</v>
      </c>
      <c r="AH9" s="24">
        <f>SUMIFS(Detail!E:E,Detail!$A:$A,$B9,Detail!$D:$D,7,Detail!$C:$C,2)</f>
        <v>0</v>
      </c>
      <c r="AI9" s="24">
        <f>SUMIFS(Detail!E:E,Detail!$A:$A,$B9,Detail!$D:$D,7,Detail!$C:$C,3)</f>
        <v>0</v>
      </c>
      <c r="AJ9" s="24">
        <f>SUMIFS(Detail!E:E,Detail!$A:$A,$B9,Detail!$D:$D,7,Detail!$C:$C,4)</f>
        <v>0</v>
      </c>
      <c r="AK9" s="33">
        <f t="shared" si="6"/>
        <v>0</v>
      </c>
      <c r="AL9" s="24">
        <f>SUMIFS(Detail!E:E,Detail!$A:$A,$B9,Detail!$D:$D,8,Detail!$C:$C,1)</f>
        <v>0</v>
      </c>
      <c r="AM9" s="24">
        <f>SUMIFS(Detail!E:E,Detail!$A:$A,$B9,Detail!$D:$D,8,Detail!$C:$C,2)</f>
        <v>0</v>
      </c>
      <c r="AN9" s="24">
        <f>SUMIFS(Detail!E:E,Detail!$A:$A,$B9,Detail!$D:$D,8,Detail!$C:$C,3)</f>
        <v>0</v>
      </c>
      <c r="AO9" s="24">
        <f>SUMIFS(Detail!E:E,Detail!$A:$A,$B9,Detail!$D:$D,8,Detail!$C:$C,4)</f>
        <v>0</v>
      </c>
      <c r="AP9" s="33">
        <f t="shared" si="7"/>
        <v>0</v>
      </c>
      <c r="AQ9" s="24">
        <f>SUMIFS(Detail!E:E,Detail!$A:$A,$B9,Detail!$D:$D,9,Detail!$C:$C,1)</f>
        <v>0</v>
      </c>
      <c r="AR9" s="24">
        <f>SUMIFS(Detail!E:E,Detail!$A:$A,$B9,Detail!$D:$D,9,Detail!$C:$C,2)</f>
        <v>0</v>
      </c>
      <c r="AS9" s="24">
        <f>SUMIFS(Detail!E:E,Detail!$A:$A,$B9,Detail!$D:$D,9,Detail!$C:$C,3)</f>
        <v>0</v>
      </c>
      <c r="AT9" s="24">
        <f>SUMIFS(Detail!E:E,Detail!$A:$A,$B9,Detail!$D:$D,9,Detail!$C:$C,4)</f>
        <v>0</v>
      </c>
      <c r="AU9" s="33">
        <f t="shared" si="8"/>
        <v>0</v>
      </c>
      <c r="AV9" s="24">
        <f>SUMIFS(Detail!E:E,Detail!$A:$A,$B9,Detail!$D:$D,10,Detail!$C:$C,1)</f>
        <v>0</v>
      </c>
      <c r="AW9" s="24">
        <f>SUMIFS(Detail!E:E,Detail!$A:$A,$B9,Detail!$D:$D,10,Detail!$C:$C,2)</f>
        <v>0</v>
      </c>
      <c r="AX9" s="24">
        <f>SUMIFS(Detail!E:E,Detail!$A:$A,$B9,Detail!$D:$D,10,Detail!$C:$C,3)</f>
        <v>0</v>
      </c>
      <c r="AY9" s="24">
        <f>SUMIFS(Detail!E:E,Detail!$A:$A,$B9,Detail!$D:$D,10,Detail!$C:$C,4)</f>
        <v>0</v>
      </c>
      <c r="AZ9" s="33">
        <f t="shared" si="9"/>
        <v>0</v>
      </c>
      <c r="BA9" s="24">
        <f>SUMIFS(Detail!E:E,Detail!$A:$A,$B9,Detail!$D:$D,11,Detail!$C:$C,1)</f>
        <v>0</v>
      </c>
      <c r="BB9" s="24">
        <f>SUMIFS(Detail!E:E,Detail!$A:$A,$B9,Detail!$D:$D,11,Detail!$C:$C,2)</f>
        <v>0</v>
      </c>
      <c r="BC9" s="24">
        <f>SUMIFS(Detail!E:E,Detail!$A:$A,$B9,Detail!$D:$D,11,Detail!$C:$C,3)</f>
        <v>0</v>
      </c>
      <c r="BD9" s="24">
        <f>SUMIFS(Detail!E:E,Detail!$A:$A,$B9,Detail!$D:$D,11,Detail!$C:$C,4)</f>
        <v>0</v>
      </c>
      <c r="BE9" s="33">
        <f t="shared" si="10"/>
        <v>0</v>
      </c>
      <c r="BF9" s="24">
        <f>SUMIFS(Detail!E:E,Detail!$A:$A,$B9,Detail!$D:$D,12,Detail!$C:$C,1)</f>
        <v>0</v>
      </c>
      <c r="BG9" s="24">
        <f>SUMIFS(Detail!E:E,Detail!$A:$A,$B9,Detail!$D:$D,12,Detail!$C:$C,2)</f>
        <v>0</v>
      </c>
      <c r="BH9" s="24">
        <f>SUMIFS(Detail!E:E,Detail!$A:$A,$B9,Detail!$D:$D,12,Detail!$C:$C,3)</f>
        <v>0</v>
      </c>
      <c r="BI9" s="24">
        <f>SUMIFS(Detail!E:E,Detail!$A:$A,$B9,Detail!$D:$D,12,Detail!$C:$C,4)</f>
        <v>0</v>
      </c>
      <c r="BJ9" s="33">
        <f t="shared" si="11"/>
        <v>0</v>
      </c>
      <c r="BK9" s="24">
        <f>SUMIFS(Detail!E:E,Detail!$A:$A,$B9,Detail!$D:$D,13,Detail!$C:$C,1)</f>
        <v>0</v>
      </c>
      <c r="BL9" s="24">
        <f>SUMIFS(Detail!E:E,Detail!$A:$A,$B9,Detail!$D:$D,13,Detail!$C:$C,2)</f>
        <v>0</v>
      </c>
      <c r="BM9" s="24">
        <f>SUMIFS(Detail!E:E,Detail!$A:$A,$B9,Detail!$D:$D,13,Detail!$C:$C,3)</f>
        <v>0</v>
      </c>
      <c r="BN9" s="24">
        <f>SUMIFS(Detail!E:E,Detail!$A:$A,$B9,Detail!$D:$D,13,Detail!$C:$C,4)</f>
        <v>0</v>
      </c>
      <c r="BO9" s="33">
        <f t="shared" si="12"/>
        <v>0</v>
      </c>
      <c r="BP9" s="24">
        <f>SUMIFS(Detail!E:E,Detail!$A:$A,$B9,Detail!$D:$D,14,Detail!$C:$C,1)</f>
        <v>0</v>
      </c>
      <c r="BQ9" s="24">
        <f>SUMIFS(Detail!E:E,Detail!$A:$A,$B9,Detail!$D:$D,14,Detail!$C:$C,2)</f>
        <v>0</v>
      </c>
      <c r="BR9" s="24">
        <f>SUMIFS(Detail!E:E,Detail!$A:$A,$B9,Detail!$D:$D,14,Detail!$C:$C,3)</f>
        <v>0</v>
      </c>
      <c r="BS9" s="24">
        <f>SUMIFS(Detail!E:E,Detail!$A:$A,$B9,Detail!$D:$D,14,Detail!$C:$C,4)</f>
        <v>0</v>
      </c>
      <c r="BT9" s="33">
        <f t="shared" si="13"/>
        <v>0</v>
      </c>
      <c r="BU9" s="24">
        <f>SUMIFS(Detail!E:E,Detail!$A:$A,$B9,Detail!$D:$D,15,Detail!$C:$C,1)</f>
        <v>0</v>
      </c>
      <c r="BV9" s="24">
        <f>SUMIFS(Detail!E:E,Detail!$A:$A,$B9,Detail!$D:$D,15,Detail!$C:$C,2)</f>
        <v>0</v>
      </c>
      <c r="BW9" s="24">
        <f>SUMIFS(Detail!E:E,Detail!$A:$A,$B9,Detail!$D:$D,15,Detail!$C:$C,3)</f>
        <v>0</v>
      </c>
      <c r="BX9" s="24">
        <f>SUMIFS(Detail!E:E,Detail!$A:$A,$B9,Detail!$D:$D,15,Detail!$C:$C,4)</f>
        <v>0</v>
      </c>
      <c r="BY9" s="33">
        <f t="shared" si="14"/>
        <v>0</v>
      </c>
      <c r="BZ9" s="24">
        <f>SUMIFS(Detail!E:E,Detail!$A:$A,$B9,Detail!$D:$D,16,Detail!$C:$C,1)</f>
        <v>0</v>
      </c>
      <c r="CA9" s="24">
        <f>SUMIFS(Detail!E:E,Detail!$A:$A,$B9,Detail!$D:$D,16,Detail!$C:$C,2)</f>
        <v>0</v>
      </c>
      <c r="CB9" s="24">
        <f>SUMIFS(Detail!E:E,Detail!$A:$A,$B9,Detail!$D:$D,16,Detail!$C:$C,3)</f>
        <v>0</v>
      </c>
      <c r="CC9" s="24">
        <f>SUMIFS(Detail!E:E,Detail!$A:$A,$B9,Detail!$D:$D,16,Detail!$C:$C,4)</f>
        <v>0</v>
      </c>
      <c r="CD9" s="33">
        <f t="shared" si="15"/>
        <v>0</v>
      </c>
      <c r="CE9" s="24">
        <f>SUMIFS(Detail!E:E,Detail!$A:$A,$B9,Detail!$D:$D,17,Detail!$C:$C,1)</f>
        <v>0</v>
      </c>
      <c r="CF9" s="24">
        <f>SUMIFS(Detail!E:E,Detail!$A:$A,$B9,Detail!$D:$D,17,Detail!$C:$C,2)</f>
        <v>0</v>
      </c>
      <c r="CG9" s="24">
        <f>SUMIFS(Detail!E:E,Detail!$A:$A,$B9,Detail!$D:$D,17,Detail!$C:$C,3)</f>
        <v>0</v>
      </c>
      <c r="CH9" s="24">
        <f>SUMIFS(Detail!E:E,Detail!$A:$A,$B9,Detail!$D:$D,17,Detail!$C:$C,4)</f>
        <v>0</v>
      </c>
      <c r="CI9" s="33">
        <f t="shared" si="16"/>
        <v>0</v>
      </c>
      <c r="CJ9" s="24">
        <f>SUMIFS(Detail!E:E,Detail!$A:$A,$B9,Detail!$D:$D,18,Detail!$C:$C,1)</f>
        <v>0</v>
      </c>
      <c r="CK9" s="24">
        <f>SUMIFS(Detail!E:E,Detail!$A:$A,$B9,Detail!$D:$D,18,Detail!$C:$C,2)</f>
        <v>0</v>
      </c>
      <c r="CL9" s="24">
        <f>SUMIFS(Detail!E:E,Detail!$A:$A,$B9,Detail!$D:$D,18,Detail!$C:$C,3)</f>
        <v>0</v>
      </c>
      <c r="CM9" s="24">
        <f>SUMIFS(Detail!E:E,Detail!$A:$A,$B9,Detail!$D:$D,18,Detail!$C:$C,4)</f>
        <v>0</v>
      </c>
      <c r="CN9" s="33">
        <f t="shared" si="17"/>
        <v>0</v>
      </c>
      <c r="CO9" s="24">
        <f>SUMIFS(Detail!E:E,Detail!$A:$A,$B9,Detail!$D:$D,19,Detail!$C:$C,1)</f>
        <v>0</v>
      </c>
      <c r="CP9" s="24">
        <f>SUMIFS(Detail!E:E,Detail!$A:$A,$B9,Detail!$D:$D,19,Detail!$C:$C,2)</f>
        <v>0</v>
      </c>
      <c r="CQ9" s="24">
        <f>SUMIFS(Detail!E:E,Detail!$A:$A,$B9,Detail!$D:$D,19,Detail!$C:$C,3)</f>
        <v>0</v>
      </c>
      <c r="CR9" s="24">
        <f>SUMIFS(Detail!E:E,Detail!$A:$A,$B9,Detail!$D:$D,19,Detail!$C:$C,4)</f>
        <v>0</v>
      </c>
      <c r="CS9" s="33">
        <f t="shared" si="18"/>
        <v>0</v>
      </c>
      <c r="CT9" s="24">
        <f>SUMIFS(Detail!E:E,Detail!$A:$A,$B9,Detail!$D:$D,20,Detail!$C:$C,1)</f>
        <v>0</v>
      </c>
      <c r="CU9" s="24">
        <f>SUMIFS(Detail!E:E,Detail!$A:$A,$B9,Detail!$D:$D,20,Detail!$C:$C,2)</f>
        <v>0</v>
      </c>
      <c r="CV9" s="24">
        <f>SUMIFS(Detail!E:E,Detail!$A:$A,$B9,Detail!$D:$D,20,Detail!$C:$C,3)</f>
        <v>0</v>
      </c>
      <c r="CW9" s="24">
        <f>SUMIFS(Detail!E:E,Detail!$A:$A,$B9,Detail!$D:$D,20,Detail!$C:$C,4)</f>
        <v>0</v>
      </c>
      <c r="CX9" s="33">
        <f t="shared" si="19"/>
        <v>0</v>
      </c>
      <c r="CY9" s="24">
        <f>SUMIFS(Detail!E:E,Detail!$A:$A,$B9,Detail!$D:$D,21,Detail!$C:$C,1)</f>
        <v>0</v>
      </c>
      <c r="CZ9" s="24">
        <f>SUMIFS(Detail!E:E,Detail!$A:$A,$B9,Detail!$D:$D,21,Detail!$C:$C,2)</f>
        <v>0</v>
      </c>
      <c r="DA9" s="24">
        <f>SUMIFS(Detail!E:E,Detail!$A:$A,$B9,Detail!$D:$D,21,Detail!$C:$C,3)</f>
        <v>0</v>
      </c>
      <c r="DB9" s="24">
        <f>SUMIFS(Detail!E:E,Detail!$A:$A,$B9,Detail!$D:$D,21,Detail!$C:$C,4)</f>
        <v>0</v>
      </c>
      <c r="DC9" s="33">
        <f t="shared" si="20"/>
        <v>0</v>
      </c>
      <c r="DD9" s="86">
        <f>SUMIFS(Detail!E:E,Detail!$A:$A,$B9,Detail!$B:$B,"&gt;60")</f>
        <v>0</v>
      </c>
    </row>
    <row r="10" spans="1:108" x14ac:dyDescent="0.25">
      <c r="A10" t="s">
        <v>5247</v>
      </c>
      <c r="B10" s="32" t="s">
        <v>5126</v>
      </c>
      <c r="C10" s="24">
        <f>SUMIFS(Detail!E:E,Detail!$A:$A,$B10,Detail!$D:$D,1,Detail!$C:$C,1)</f>
        <v>0</v>
      </c>
      <c r="D10" s="24">
        <f>SUMIFS(Detail!E:E,Detail!$A:$A,$B10,Detail!$D:$D,1,Detail!$C:$C,2)</f>
        <v>0</v>
      </c>
      <c r="E10" s="24">
        <f>SUMIFS(Detail!E:E,Detail!$A:$A,$B10,Detail!$D:$D,1,Detail!$C:$C,3)</f>
        <v>250000</v>
      </c>
      <c r="F10" s="24">
        <f>SUMIFS(Detail!E:E,Detail!$A:$A,$B10,Detail!$D:$D,1,Detail!$C:$C,4)</f>
        <v>600000</v>
      </c>
      <c r="G10" s="33">
        <f t="shared" si="0"/>
        <v>850000</v>
      </c>
      <c r="H10" s="24">
        <f>SUMIFS(Detail!E:E,Detail!$A:$A,$B10,Detail!$D:$D,2,Detail!$C:$C,1)</f>
        <v>2000000</v>
      </c>
      <c r="I10" s="24">
        <f>SUMIFS(Detail!E:E,Detail!$A:$A,$B10,Detail!$D:$D,2,Detail!$C:$C,2)</f>
        <v>2500000</v>
      </c>
      <c r="J10" s="24">
        <f>SUMIFS(Detail!E:E,Detail!$A:$A,$B10,Detail!$D:$D,2,Detail!$C:$C,3)</f>
        <v>3000000</v>
      </c>
      <c r="K10" s="24">
        <f>SUMIFS(Detail!E:E,Detail!$A:$A,$B10,Detail!$D:$D,2,Detail!$C:$C,4)</f>
        <v>3000000</v>
      </c>
      <c r="L10" s="33">
        <f t="shared" si="1"/>
        <v>10500000</v>
      </c>
      <c r="M10" s="24">
        <f>SUMIFS(Detail!E:E,Detail!$A:$A,$B10,Detail!$D:$D,3,Detail!$C:$C,1)</f>
        <v>1200000</v>
      </c>
      <c r="N10" s="24">
        <f>SUMIFS(Detail!E:E,Detail!$A:$A,$B10,Detail!$D:$D,3,Detail!$C:$C,2)</f>
        <v>4000000</v>
      </c>
      <c r="O10" s="24">
        <f>SUMIFS(Detail!E:E,Detail!$A:$A,$B10,Detail!$D:$D,3,Detail!$C:$C,3)</f>
        <v>5000000</v>
      </c>
      <c r="P10" s="24">
        <f>SUMIFS(Detail!E:E,Detail!$A:$A,$B10,Detail!$D:$D,3,Detail!$C:$C,4)</f>
        <v>6000000</v>
      </c>
      <c r="Q10" s="33">
        <f t="shared" si="2"/>
        <v>16200000</v>
      </c>
      <c r="R10" s="24">
        <f>SUMIFS(Detail!E:E,Detail!$A:$A,$B10,Detail!$D:$D,4,Detail!$C:$C,1)</f>
        <v>6000000</v>
      </c>
      <c r="S10" s="24">
        <f>SUMIFS(Detail!E:E,Detail!$A:$A,$B10,Detail!$D:$D,4,Detail!$C:$C,2)</f>
        <v>2400000</v>
      </c>
      <c r="T10" s="24">
        <f>SUMIFS(Detail!E:E,Detail!$A:$A,$B10,Detail!$D:$D,4,Detail!$C:$C,3)</f>
        <v>8000000</v>
      </c>
      <c r="U10" s="24">
        <f>SUMIFS(Detail!E:E,Detail!$A:$A,$B10,Detail!$D:$D,4,Detail!$C:$C,4)</f>
        <v>10000000</v>
      </c>
      <c r="V10" s="33">
        <f t="shared" si="3"/>
        <v>26400000</v>
      </c>
      <c r="W10" s="24">
        <f>SUMIFS(Detail!E:E,Detail!$A:$A,$B10,Detail!$D:$D,5,Detail!$C:$C,1)</f>
        <v>12000000</v>
      </c>
      <c r="X10" s="24">
        <f>SUMIFS(Detail!E:E,Detail!$A:$A,$B10,Detail!$D:$D,5,Detail!$C:$C,2)</f>
        <v>12000000</v>
      </c>
      <c r="Y10" s="24">
        <f>SUMIFS(Detail!E:E,Detail!$A:$A,$B10,Detail!$D:$D,5,Detail!$C:$C,3)</f>
        <v>4800000</v>
      </c>
      <c r="Z10" s="24">
        <f>SUMIFS(Detail!E:E,Detail!$A:$A,$B10,Detail!$D:$D,5,Detail!$C:$C,4)</f>
        <v>16000000</v>
      </c>
      <c r="AA10" s="33">
        <f t="shared" si="4"/>
        <v>44800000</v>
      </c>
      <c r="AB10" s="24">
        <f>SUMIFS(Detail!E:E,Detail!$A:$A,$B10,Detail!$D:$D,6,Detail!$C:$C,1)</f>
        <v>0</v>
      </c>
      <c r="AC10" s="24">
        <f>SUMIFS(Detail!E:E,Detail!$A:$A,$B10,Detail!$D:$D,6,Detail!$C:$C,2)</f>
        <v>0</v>
      </c>
      <c r="AD10" s="24">
        <f>SUMIFS(Detail!E:E,Detail!$A:$A,$B10,Detail!$D:$D,6,Detail!$C:$C,3)</f>
        <v>0</v>
      </c>
      <c r="AE10" s="24">
        <f>SUMIFS(Detail!E:E,Detail!$A:$A,$B10,Detail!$D:$D,6,Detail!$C:$C,4)</f>
        <v>0</v>
      </c>
      <c r="AF10" s="33">
        <f t="shared" si="5"/>
        <v>0</v>
      </c>
      <c r="AG10" s="24">
        <f>SUMIFS(Detail!E:E,Detail!$A:$A,$B10,Detail!$D:$D,7,Detail!$C:$C,1)</f>
        <v>0</v>
      </c>
      <c r="AH10" s="24">
        <f>SUMIFS(Detail!E:E,Detail!$A:$A,$B10,Detail!$D:$D,7,Detail!$C:$C,2)</f>
        <v>0</v>
      </c>
      <c r="AI10" s="24">
        <f>SUMIFS(Detail!E:E,Detail!$A:$A,$B10,Detail!$D:$D,7,Detail!$C:$C,3)</f>
        <v>0</v>
      </c>
      <c r="AJ10" s="24">
        <f>SUMIFS(Detail!E:E,Detail!$A:$A,$B10,Detail!$D:$D,7,Detail!$C:$C,4)</f>
        <v>0</v>
      </c>
      <c r="AK10" s="33">
        <f t="shared" si="6"/>
        <v>0</v>
      </c>
      <c r="AL10" s="24">
        <f>SUMIFS(Detail!E:E,Detail!$A:$A,$B10,Detail!$D:$D,8,Detail!$C:$C,1)</f>
        <v>0</v>
      </c>
      <c r="AM10" s="24">
        <f>SUMIFS(Detail!E:E,Detail!$A:$A,$B10,Detail!$D:$D,8,Detail!$C:$C,2)</f>
        <v>0</v>
      </c>
      <c r="AN10" s="24">
        <f>SUMIFS(Detail!E:E,Detail!$A:$A,$B10,Detail!$D:$D,8,Detail!$C:$C,3)</f>
        <v>0</v>
      </c>
      <c r="AO10" s="24">
        <f>SUMIFS(Detail!E:E,Detail!$A:$A,$B10,Detail!$D:$D,8,Detail!$C:$C,4)</f>
        <v>0</v>
      </c>
      <c r="AP10" s="33">
        <f t="shared" si="7"/>
        <v>0</v>
      </c>
      <c r="AQ10" s="24">
        <f>SUMIFS(Detail!E:E,Detail!$A:$A,$B10,Detail!$D:$D,9,Detail!$C:$C,1)</f>
        <v>0</v>
      </c>
      <c r="AR10" s="24">
        <f>SUMIFS(Detail!E:E,Detail!$A:$A,$B10,Detail!$D:$D,9,Detail!$C:$C,2)</f>
        <v>0</v>
      </c>
      <c r="AS10" s="24">
        <f>SUMIFS(Detail!E:E,Detail!$A:$A,$B10,Detail!$D:$D,9,Detail!$C:$C,3)</f>
        <v>0</v>
      </c>
      <c r="AT10" s="24">
        <f>SUMIFS(Detail!E:E,Detail!$A:$A,$B10,Detail!$D:$D,9,Detail!$C:$C,4)</f>
        <v>0</v>
      </c>
      <c r="AU10" s="33">
        <f t="shared" si="8"/>
        <v>0</v>
      </c>
      <c r="AV10" s="24">
        <f>SUMIFS(Detail!E:E,Detail!$A:$A,$B10,Detail!$D:$D,10,Detail!$C:$C,1)</f>
        <v>0</v>
      </c>
      <c r="AW10" s="24">
        <f>SUMIFS(Detail!E:E,Detail!$A:$A,$B10,Detail!$D:$D,10,Detail!$C:$C,2)</f>
        <v>0</v>
      </c>
      <c r="AX10" s="24">
        <f>SUMIFS(Detail!E:E,Detail!$A:$A,$B10,Detail!$D:$D,10,Detail!$C:$C,3)</f>
        <v>0</v>
      </c>
      <c r="AY10" s="24">
        <f>SUMIFS(Detail!E:E,Detail!$A:$A,$B10,Detail!$D:$D,10,Detail!$C:$C,4)</f>
        <v>0</v>
      </c>
      <c r="AZ10" s="33">
        <f t="shared" si="9"/>
        <v>0</v>
      </c>
      <c r="BA10" s="24">
        <f>SUMIFS(Detail!E:E,Detail!$A:$A,$B10,Detail!$D:$D,11,Detail!$C:$C,1)</f>
        <v>0</v>
      </c>
      <c r="BB10" s="24">
        <f>SUMIFS(Detail!E:E,Detail!$A:$A,$B10,Detail!$D:$D,11,Detail!$C:$C,2)</f>
        <v>0</v>
      </c>
      <c r="BC10" s="24">
        <f>SUMIFS(Detail!E:E,Detail!$A:$A,$B10,Detail!$D:$D,11,Detail!$C:$C,3)</f>
        <v>0</v>
      </c>
      <c r="BD10" s="24">
        <f>SUMIFS(Detail!E:E,Detail!$A:$A,$B10,Detail!$D:$D,11,Detail!$C:$C,4)</f>
        <v>0</v>
      </c>
      <c r="BE10" s="33">
        <f t="shared" si="10"/>
        <v>0</v>
      </c>
      <c r="BF10" s="24">
        <f>SUMIFS(Detail!E:E,Detail!$A:$A,$B10,Detail!$D:$D,12,Detail!$C:$C,1)</f>
        <v>0</v>
      </c>
      <c r="BG10" s="24">
        <f>SUMIFS(Detail!E:E,Detail!$A:$A,$B10,Detail!$D:$D,12,Detail!$C:$C,2)</f>
        <v>0</v>
      </c>
      <c r="BH10" s="24">
        <f>SUMIFS(Detail!E:E,Detail!$A:$A,$B10,Detail!$D:$D,12,Detail!$C:$C,3)</f>
        <v>0</v>
      </c>
      <c r="BI10" s="24">
        <f>SUMIFS(Detail!E:E,Detail!$A:$A,$B10,Detail!$D:$D,12,Detail!$C:$C,4)</f>
        <v>0</v>
      </c>
      <c r="BJ10" s="33">
        <f t="shared" si="11"/>
        <v>0</v>
      </c>
      <c r="BK10" s="24">
        <f>SUMIFS(Detail!E:E,Detail!$A:$A,$B10,Detail!$D:$D,13,Detail!$C:$C,1)</f>
        <v>0</v>
      </c>
      <c r="BL10" s="24">
        <f>SUMIFS(Detail!E:E,Detail!$A:$A,$B10,Detail!$D:$D,13,Detail!$C:$C,2)</f>
        <v>0</v>
      </c>
      <c r="BM10" s="24">
        <f>SUMIFS(Detail!E:E,Detail!$A:$A,$B10,Detail!$D:$D,13,Detail!$C:$C,3)</f>
        <v>0</v>
      </c>
      <c r="BN10" s="24">
        <f>SUMIFS(Detail!E:E,Detail!$A:$A,$B10,Detail!$D:$D,13,Detail!$C:$C,4)</f>
        <v>0</v>
      </c>
      <c r="BO10" s="33">
        <f t="shared" si="12"/>
        <v>0</v>
      </c>
      <c r="BP10" s="24">
        <f>SUMIFS(Detail!E:E,Detail!$A:$A,$B10,Detail!$D:$D,14,Detail!$C:$C,1)</f>
        <v>0</v>
      </c>
      <c r="BQ10" s="24">
        <f>SUMIFS(Detail!E:E,Detail!$A:$A,$B10,Detail!$D:$D,14,Detail!$C:$C,2)</f>
        <v>0</v>
      </c>
      <c r="BR10" s="24">
        <f>SUMIFS(Detail!E:E,Detail!$A:$A,$B10,Detail!$D:$D,14,Detail!$C:$C,3)</f>
        <v>0</v>
      </c>
      <c r="BS10" s="24">
        <f>SUMIFS(Detail!E:E,Detail!$A:$A,$B10,Detail!$D:$D,14,Detail!$C:$C,4)</f>
        <v>0</v>
      </c>
      <c r="BT10" s="33">
        <f t="shared" si="13"/>
        <v>0</v>
      </c>
      <c r="BU10" s="24">
        <f>SUMIFS(Detail!E:E,Detail!$A:$A,$B10,Detail!$D:$D,15,Detail!$C:$C,1)</f>
        <v>0</v>
      </c>
      <c r="BV10" s="24">
        <f>SUMIFS(Detail!E:E,Detail!$A:$A,$B10,Detail!$D:$D,15,Detail!$C:$C,2)</f>
        <v>0</v>
      </c>
      <c r="BW10" s="24">
        <f>SUMIFS(Detail!E:E,Detail!$A:$A,$B10,Detail!$D:$D,15,Detail!$C:$C,3)</f>
        <v>0</v>
      </c>
      <c r="BX10" s="24">
        <f>SUMIFS(Detail!E:E,Detail!$A:$A,$B10,Detail!$D:$D,15,Detail!$C:$C,4)</f>
        <v>0</v>
      </c>
      <c r="BY10" s="33">
        <f t="shared" si="14"/>
        <v>0</v>
      </c>
      <c r="BZ10" s="24">
        <f>SUMIFS(Detail!E:E,Detail!$A:$A,$B10,Detail!$D:$D,16,Detail!$C:$C,1)</f>
        <v>0</v>
      </c>
      <c r="CA10" s="24">
        <f>SUMIFS(Detail!E:E,Detail!$A:$A,$B10,Detail!$D:$D,16,Detail!$C:$C,2)</f>
        <v>0</v>
      </c>
      <c r="CB10" s="24">
        <f>SUMIFS(Detail!E:E,Detail!$A:$A,$B10,Detail!$D:$D,16,Detail!$C:$C,3)</f>
        <v>0</v>
      </c>
      <c r="CC10" s="24">
        <f>SUMIFS(Detail!E:E,Detail!$A:$A,$B10,Detail!$D:$D,16,Detail!$C:$C,4)</f>
        <v>0</v>
      </c>
      <c r="CD10" s="33">
        <f t="shared" si="15"/>
        <v>0</v>
      </c>
      <c r="CE10" s="24">
        <f>SUMIFS(Detail!E:E,Detail!$A:$A,$B10,Detail!$D:$D,17,Detail!$C:$C,1)</f>
        <v>0</v>
      </c>
      <c r="CF10" s="24">
        <f>SUMIFS(Detail!E:E,Detail!$A:$A,$B10,Detail!$D:$D,17,Detail!$C:$C,2)</f>
        <v>0</v>
      </c>
      <c r="CG10" s="24">
        <f>SUMIFS(Detail!E:E,Detail!$A:$A,$B10,Detail!$D:$D,17,Detail!$C:$C,3)</f>
        <v>0</v>
      </c>
      <c r="CH10" s="24">
        <f>SUMIFS(Detail!E:E,Detail!$A:$A,$B10,Detail!$D:$D,17,Detail!$C:$C,4)</f>
        <v>0</v>
      </c>
      <c r="CI10" s="33">
        <f t="shared" si="16"/>
        <v>0</v>
      </c>
      <c r="CJ10" s="24">
        <f>SUMIFS(Detail!E:E,Detail!$A:$A,$B10,Detail!$D:$D,18,Detail!$C:$C,1)</f>
        <v>0</v>
      </c>
      <c r="CK10" s="24">
        <f>SUMIFS(Detail!E:E,Detail!$A:$A,$B10,Detail!$D:$D,18,Detail!$C:$C,2)</f>
        <v>0</v>
      </c>
      <c r="CL10" s="24">
        <f>SUMIFS(Detail!E:E,Detail!$A:$A,$B10,Detail!$D:$D,18,Detail!$C:$C,3)</f>
        <v>0</v>
      </c>
      <c r="CM10" s="24">
        <f>SUMIFS(Detail!E:E,Detail!$A:$A,$B10,Detail!$D:$D,18,Detail!$C:$C,4)</f>
        <v>0</v>
      </c>
      <c r="CN10" s="33">
        <f t="shared" si="17"/>
        <v>0</v>
      </c>
      <c r="CO10" s="24">
        <f>SUMIFS(Detail!E:E,Detail!$A:$A,$B10,Detail!$D:$D,19,Detail!$C:$C,1)</f>
        <v>0</v>
      </c>
      <c r="CP10" s="24">
        <f>SUMIFS(Detail!E:E,Detail!$A:$A,$B10,Detail!$D:$D,19,Detail!$C:$C,2)</f>
        <v>0</v>
      </c>
      <c r="CQ10" s="24">
        <f>SUMIFS(Detail!E:E,Detail!$A:$A,$B10,Detail!$D:$D,19,Detail!$C:$C,3)</f>
        <v>0</v>
      </c>
      <c r="CR10" s="24">
        <f>SUMIFS(Detail!E:E,Detail!$A:$A,$B10,Detail!$D:$D,19,Detail!$C:$C,4)</f>
        <v>0</v>
      </c>
      <c r="CS10" s="33">
        <f t="shared" si="18"/>
        <v>0</v>
      </c>
      <c r="CT10" s="24">
        <f>SUMIFS(Detail!E:E,Detail!$A:$A,$B10,Detail!$D:$D,20,Detail!$C:$C,1)</f>
        <v>0</v>
      </c>
      <c r="CU10" s="24">
        <f>SUMIFS(Detail!E:E,Detail!$A:$A,$B10,Detail!$D:$D,20,Detail!$C:$C,2)</f>
        <v>0</v>
      </c>
      <c r="CV10" s="24">
        <f>SUMIFS(Detail!E:E,Detail!$A:$A,$B10,Detail!$D:$D,20,Detail!$C:$C,3)</f>
        <v>0</v>
      </c>
      <c r="CW10" s="24">
        <f>SUMIFS(Detail!E:E,Detail!$A:$A,$B10,Detail!$D:$D,20,Detail!$C:$C,4)</f>
        <v>0</v>
      </c>
      <c r="CX10" s="33">
        <f t="shared" si="19"/>
        <v>0</v>
      </c>
      <c r="CY10" s="24">
        <f>SUMIFS(Detail!E:E,Detail!$A:$A,$B10,Detail!$D:$D,21,Detail!$C:$C,1)</f>
        <v>0</v>
      </c>
      <c r="CZ10" s="24">
        <f>SUMIFS(Detail!E:E,Detail!$A:$A,$B10,Detail!$D:$D,21,Detail!$C:$C,2)</f>
        <v>0</v>
      </c>
      <c r="DA10" s="24">
        <f>SUMIFS(Detail!E:E,Detail!$A:$A,$B10,Detail!$D:$D,21,Detail!$C:$C,3)</f>
        <v>0</v>
      </c>
      <c r="DB10" s="24">
        <f>SUMIFS(Detail!E:E,Detail!$A:$A,$B10,Detail!$D:$D,21,Detail!$C:$C,4)</f>
        <v>0</v>
      </c>
      <c r="DC10" s="33">
        <f t="shared" si="20"/>
        <v>0</v>
      </c>
      <c r="DD10" s="86">
        <f>SUMIFS(Detail!E:E,Detail!$A:$A,$B10,Detail!$B:$B,"&gt;60")</f>
        <v>0</v>
      </c>
    </row>
    <row r="11" spans="1:108" x14ac:dyDescent="0.25">
      <c r="A11" t="s">
        <v>5248</v>
      </c>
      <c r="B11" s="32" t="s">
        <v>5127</v>
      </c>
      <c r="C11" s="24">
        <f>SUMIFS(Detail!E:E,Detail!$A:$A,$B11,Detail!$D:$D,1,Detail!$C:$C,1)</f>
        <v>0</v>
      </c>
      <c r="D11" s="24">
        <f>SUMIFS(Detail!E:E,Detail!$A:$A,$B11,Detail!$D:$D,1,Detail!$C:$C,2)</f>
        <v>0</v>
      </c>
      <c r="E11" s="24">
        <f>SUMIFS(Detail!E:E,Detail!$A:$A,$B11,Detail!$D:$D,1,Detail!$C:$C,3)</f>
        <v>0</v>
      </c>
      <c r="F11" s="24">
        <f>SUMIFS(Detail!E:E,Detail!$A:$A,$B11,Detail!$D:$D,1,Detail!$C:$C,4)</f>
        <v>200000</v>
      </c>
      <c r="G11" s="33">
        <f t="shared" si="0"/>
        <v>200000</v>
      </c>
      <c r="H11" s="24">
        <f>SUMIFS(Detail!E:E,Detail!$A:$A,$B11,Detail!$D:$D,2,Detail!$C:$C,1)</f>
        <v>600000</v>
      </c>
      <c r="I11" s="24">
        <f>SUMIFS(Detail!E:E,Detail!$A:$A,$B11,Detail!$D:$D,2,Detail!$C:$C,2)</f>
        <v>1100000</v>
      </c>
      <c r="J11" s="24">
        <f>SUMIFS(Detail!E:E,Detail!$A:$A,$B11,Detail!$D:$D,2,Detail!$C:$C,3)</f>
        <v>1300000</v>
      </c>
      <c r="K11" s="24">
        <f>SUMIFS(Detail!E:E,Detail!$A:$A,$B11,Detail!$D:$D,2,Detail!$C:$C,4)</f>
        <v>1200000</v>
      </c>
      <c r="L11" s="33">
        <f t="shared" si="1"/>
        <v>4200000</v>
      </c>
      <c r="M11" s="24">
        <f>SUMIFS(Detail!E:E,Detail!$A:$A,$B11,Detail!$D:$D,3,Detail!$C:$C,1)</f>
        <v>400000</v>
      </c>
      <c r="N11" s="24">
        <f>SUMIFS(Detail!E:E,Detail!$A:$A,$B11,Detail!$D:$D,3,Detail!$C:$C,2)</f>
        <v>1200000</v>
      </c>
      <c r="O11" s="24">
        <f>SUMIFS(Detail!E:E,Detail!$A:$A,$B11,Detail!$D:$D,3,Detail!$C:$C,3)</f>
        <v>2200000</v>
      </c>
      <c r="P11" s="24">
        <f>SUMIFS(Detail!E:E,Detail!$A:$A,$B11,Detail!$D:$D,3,Detail!$C:$C,4)</f>
        <v>2600000</v>
      </c>
      <c r="Q11" s="33">
        <f t="shared" si="2"/>
        <v>6400000</v>
      </c>
      <c r="R11" s="24">
        <f>SUMIFS(Detail!E:E,Detail!$A:$A,$B11,Detail!$D:$D,4,Detail!$C:$C,1)</f>
        <v>2400000</v>
      </c>
      <c r="S11" s="24">
        <f>SUMIFS(Detail!E:E,Detail!$A:$A,$B11,Detail!$D:$D,4,Detail!$C:$C,2)</f>
        <v>800000</v>
      </c>
      <c r="T11" s="24">
        <f>SUMIFS(Detail!E:E,Detail!$A:$A,$B11,Detail!$D:$D,4,Detail!$C:$C,3)</f>
        <v>2400000</v>
      </c>
      <c r="U11" s="24">
        <f>SUMIFS(Detail!E:E,Detail!$A:$A,$B11,Detail!$D:$D,4,Detail!$C:$C,4)</f>
        <v>4400000</v>
      </c>
      <c r="V11" s="33">
        <f t="shared" si="3"/>
        <v>10000000</v>
      </c>
      <c r="W11" s="24">
        <f>SUMIFS(Detail!E:E,Detail!$A:$A,$B11,Detail!$D:$D,5,Detail!$C:$C,1)</f>
        <v>5200000</v>
      </c>
      <c r="X11" s="24">
        <f>SUMIFS(Detail!E:E,Detail!$A:$A,$B11,Detail!$D:$D,5,Detail!$C:$C,2)</f>
        <v>4800000</v>
      </c>
      <c r="Y11" s="24">
        <f>SUMIFS(Detail!E:E,Detail!$A:$A,$B11,Detail!$D:$D,5,Detail!$C:$C,3)</f>
        <v>1600000</v>
      </c>
      <c r="Z11" s="24">
        <f>SUMIFS(Detail!E:E,Detail!$A:$A,$B11,Detail!$D:$D,5,Detail!$C:$C,4)</f>
        <v>4800000</v>
      </c>
      <c r="AA11" s="33">
        <f t="shared" si="4"/>
        <v>16400000</v>
      </c>
      <c r="AB11" s="24">
        <f>SUMIFS(Detail!E:E,Detail!$A:$A,$B11,Detail!$D:$D,6,Detail!$C:$C,1)</f>
        <v>0</v>
      </c>
      <c r="AC11" s="24">
        <f>SUMIFS(Detail!E:E,Detail!$A:$A,$B11,Detail!$D:$D,6,Detail!$C:$C,2)</f>
        <v>0</v>
      </c>
      <c r="AD11" s="24">
        <f>SUMIFS(Detail!E:E,Detail!$A:$A,$B11,Detail!$D:$D,6,Detail!$C:$C,3)</f>
        <v>0</v>
      </c>
      <c r="AE11" s="24">
        <f>SUMIFS(Detail!E:E,Detail!$A:$A,$B11,Detail!$D:$D,6,Detail!$C:$C,4)</f>
        <v>0</v>
      </c>
      <c r="AF11" s="33">
        <f t="shared" si="5"/>
        <v>0</v>
      </c>
      <c r="AG11" s="24">
        <f>SUMIFS(Detail!E:E,Detail!$A:$A,$B11,Detail!$D:$D,7,Detail!$C:$C,1)</f>
        <v>0</v>
      </c>
      <c r="AH11" s="24">
        <f>SUMIFS(Detail!E:E,Detail!$A:$A,$B11,Detail!$D:$D,7,Detail!$C:$C,2)</f>
        <v>0</v>
      </c>
      <c r="AI11" s="24">
        <f>SUMIFS(Detail!E:E,Detail!$A:$A,$B11,Detail!$D:$D,7,Detail!$C:$C,3)</f>
        <v>0</v>
      </c>
      <c r="AJ11" s="24">
        <f>SUMIFS(Detail!E:E,Detail!$A:$A,$B11,Detail!$D:$D,7,Detail!$C:$C,4)</f>
        <v>0</v>
      </c>
      <c r="AK11" s="33">
        <f t="shared" si="6"/>
        <v>0</v>
      </c>
      <c r="AL11" s="24">
        <f>SUMIFS(Detail!E:E,Detail!$A:$A,$B11,Detail!$D:$D,8,Detail!$C:$C,1)</f>
        <v>0</v>
      </c>
      <c r="AM11" s="24">
        <f>SUMIFS(Detail!E:E,Detail!$A:$A,$B11,Detail!$D:$D,8,Detail!$C:$C,2)</f>
        <v>0</v>
      </c>
      <c r="AN11" s="24">
        <f>SUMIFS(Detail!E:E,Detail!$A:$A,$B11,Detail!$D:$D,8,Detail!$C:$C,3)</f>
        <v>0</v>
      </c>
      <c r="AO11" s="24">
        <f>SUMIFS(Detail!E:E,Detail!$A:$A,$B11,Detail!$D:$D,8,Detail!$C:$C,4)</f>
        <v>0</v>
      </c>
      <c r="AP11" s="33">
        <f t="shared" si="7"/>
        <v>0</v>
      </c>
      <c r="AQ11" s="24">
        <f>SUMIFS(Detail!E:E,Detail!$A:$A,$B11,Detail!$D:$D,9,Detail!$C:$C,1)</f>
        <v>0</v>
      </c>
      <c r="AR11" s="24">
        <f>SUMIFS(Detail!E:E,Detail!$A:$A,$B11,Detail!$D:$D,9,Detail!$C:$C,2)</f>
        <v>0</v>
      </c>
      <c r="AS11" s="24">
        <f>SUMIFS(Detail!E:E,Detail!$A:$A,$B11,Detail!$D:$D,9,Detail!$C:$C,3)</f>
        <v>0</v>
      </c>
      <c r="AT11" s="24">
        <f>SUMIFS(Detail!E:E,Detail!$A:$A,$B11,Detail!$D:$D,9,Detail!$C:$C,4)</f>
        <v>0</v>
      </c>
      <c r="AU11" s="33">
        <f t="shared" si="8"/>
        <v>0</v>
      </c>
      <c r="AV11" s="24">
        <f>SUMIFS(Detail!E:E,Detail!$A:$A,$B11,Detail!$D:$D,10,Detail!$C:$C,1)</f>
        <v>0</v>
      </c>
      <c r="AW11" s="24">
        <f>SUMIFS(Detail!E:E,Detail!$A:$A,$B11,Detail!$D:$D,10,Detail!$C:$C,2)</f>
        <v>0</v>
      </c>
      <c r="AX11" s="24">
        <f>SUMIFS(Detail!E:E,Detail!$A:$A,$B11,Detail!$D:$D,10,Detail!$C:$C,3)</f>
        <v>0</v>
      </c>
      <c r="AY11" s="24">
        <f>SUMIFS(Detail!E:E,Detail!$A:$A,$B11,Detail!$D:$D,10,Detail!$C:$C,4)</f>
        <v>0</v>
      </c>
      <c r="AZ11" s="33">
        <f t="shared" si="9"/>
        <v>0</v>
      </c>
      <c r="BA11" s="24">
        <f>SUMIFS(Detail!E:E,Detail!$A:$A,$B11,Detail!$D:$D,11,Detail!$C:$C,1)</f>
        <v>0</v>
      </c>
      <c r="BB11" s="24">
        <f>SUMIFS(Detail!E:E,Detail!$A:$A,$B11,Detail!$D:$D,11,Detail!$C:$C,2)</f>
        <v>0</v>
      </c>
      <c r="BC11" s="24">
        <f>SUMIFS(Detail!E:E,Detail!$A:$A,$B11,Detail!$D:$D,11,Detail!$C:$C,3)</f>
        <v>0</v>
      </c>
      <c r="BD11" s="24">
        <f>SUMIFS(Detail!E:E,Detail!$A:$A,$B11,Detail!$D:$D,11,Detail!$C:$C,4)</f>
        <v>0</v>
      </c>
      <c r="BE11" s="33">
        <f t="shared" si="10"/>
        <v>0</v>
      </c>
      <c r="BF11" s="24">
        <f>SUMIFS(Detail!E:E,Detail!$A:$A,$B11,Detail!$D:$D,12,Detail!$C:$C,1)</f>
        <v>0</v>
      </c>
      <c r="BG11" s="24">
        <f>SUMIFS(Detail!E:E,Detail!$A:$A,$B11,Detail!$D:$D,12,Detail!$C:$C,2)</f>
        <v>0</v>
      </c>
      <c r="BH11" s="24">
        <f>SUMIFS(Detail!E:E,Detail!$A:$A,$B11,Detail!$D:$D,12,Detail!$C:$C,3)</f>
        <v>0</v>
      </c>
      <c r="BI11" s="24">
        <f>SUMIFS(Detail!E:E,Detail!$A:$A,$B11,Detail!$D:$D,12,Detail!$C:$C,4)</f>
        <v>0</v>
      </c>
      <c r="BJ11" s="33">
        <f t="shared" si="11"/>
        <v>0</v>
      </c>
      <c r="BK11" s="24">
        <f>SUMIFS(Detail!E:E,Detail!$A:$A,$B11,Detail!$D:$D,13,Detail!$C:$C,1)</f>
        <v>0</v>
      </c>
      <c r="BL11" s="24">
        <f>SUMIFS(Detail!E:E,Detail!$A:$A,$B11,Detail!$D:$D,13,Detail!$C:$C,2)</f>
        <v>0</v>
      </c>
      <c r="BM11" s="24">
        <f>SUMIFS(Detail!E:E,Detail!$A:$A,$B11,Detail!$D:$D,13,Detail!$C:$C,3)</f>
        <v>0</v>
      </c>
      <c r="BN11" s="24">
        <f>SUMIFS(Detail!E:E,Detail!$A:$A,$B11,Detail!$D:$D,13,Detail!$C:$C,4)</f>
        <v>0</v>
      </c>
      <c r="BO11" s="33">
        <f t="shared" si="12"/>
        <v>0</v>
      </c>
      <c r="BP11" s="24">
        <f>SUMIFS(Detail!E:E,Detail!$A:$A,$B11,Detail!$D:$D,14,Detail!$C:$C,1)</f>
        <v>0</v>
      </c>
      <c r="BQ11" s="24">
        <f>SUMIFS(Detail!E:E,Detail!$A:$A,$B11,Detail!$D:$D,14,Detail!$C:$C,2)</f>
        <v>0</v>
      </c>
      <c r="BR11" s="24">
        <f>SUMIFS(Detail!E:E,Detail!$A:$A,$B11,Detail!$D:$D,14,Detail!$C:$C,3)</f>
        <v>0</v>
      </c>
      <c r="BS11" s="24">
        <f>SUMIFS(Detail!E:E,Detail!$A:$A,$B11,Detail!$D:$D,14,Detail!$C:$C,4)</f>
        <v>0</v>
      </c>
      <c r="BT11" s="33">
        <f t="shared" si="13"/>
        <v>0</v>
      </c>
      <c r="BU11" s="24">
        <f>SUMIFS(Detail!E:E,Detail!$A:$A,$B11,Detail!$D:$D,15,Detail!$C:$C,1)</f>
        <v>0</v>
      </c>
      <c r="BV11" s="24">
        <f>SUMIFS(Detail!E:E,Detail!$A:$A,$B11,Detail!$D:$D,15,Detail!$C:$C,2)</f>
        <v>0</v>
      </c>
      <c r="BW11" s="24">
        <f>SUMIFS(Detail!E:E,Detail!$A:$A,$B11,Detail!$D:$D,15,Detail!$C:$C,3)</f>
        <v>0</v>
      </c>
      <c r="BX11" s="24">
        <f>SUMIFS(Detail!E:E,Detail!$A:$A,$B11,Detail!$D:$D,15,Detail!$C:$C,4)</f>
        <v>0</v>
      </c>
      <c r="BY11" s="33">
        <f t="shared" si="14"/>
        <v>0</v>
      </c>
      <c r="BZ11" s="24">
        <f>SUMIFS(Detail!E:E,Detail!$A:$A,$B11,Detail!$D:$D,16,Detail!$C:$C,1)</f>
        <v>0</v>
      </c>
      <c r="CA11" s="24">
        <f>SUMIFS(Detail!E:E,Detail!$A:$A,$B11,Detail!$D:$D,16,Detail!$C:$C,2)</f>
        <v>0</v>
      </c>
      <c r="CB11" s="24">
        <f>SUMIFS(Detail!E:E,Detail!$A:$A,$B11,Detail!$D:$D,16,Detail!$C:$C,3)</f>
        <v>0</v>
      </c>
      <c r="CC11" s="24">
        <f>SUMIFS(Detail!E:E,Detail!$A:$A,$B11,Detail!$D:$D,16,Detail!$C:$C,4)</f>
        <v>0</v>
      </c>
      <c r="CD11" s="33">
        <f t="shared" si="15"/>
        <v>0</v>
      </c>
      <c r="CE11" s="24">
        <f>SUMIFS(Detail!E:E,Detail!$A:$A,$B11,Detail!$D:$D,17,Detail!$C:$C,1)</f>
        <v>0</v>
      </c>
      <c r="CF11" s="24">
        <f>SUMIFS(Detail!E:E,Detail!$A:$A,$B11,Detail!$D:$D,17,Detail!$C:$C,2)</f>
        <v>0</v>
      </c>
      <c r="CG11" s="24">
        <f>SUMIFS(Detail!E:E,Detail!$A:$A,$B11,Detail!$D:$D,17,Detail!$C:$C,3)</f>
        <v>0</v>
      </c>
      <c r="CH11" s="24">
        <f>SUMIFS(Detail!E:E,Detail!$A:$A,$B11,Detail!$D:$D,17,Detail!$C:$C,4)</f>
        <v>0</v>
      </c>
      <c r="CI11" s="33">
        <f t="shared" si="16"/>
        <v>0</v>
      </c>
      <c r="CJ11" s="24">
        <f>SUMIFS(Detail!E:E,Detail!$A:$A,$B11,Detail!$D:$D,18,Detail!$C:$C,1)</f>
        <v>0</v>
      </c>
      <c r="CK11" s="24">
        <f>SUMIFS(Detail!E:E,Detail!$A:$A,$B11,Detail!$D:$D,18,Detail!$C:$C,2)</f>
        <v>0</v>
      </c>
      <c r="CL11" s="24">
        <f>SUMIFS(Detail!E:E,Detail!$A:$A,$B11,Detail!$D:$D,18,Detail!$C:$C,3)</f>
        <v>0</v>
      </c>
      <c r="CM11" s="24">
        <f>SUMIFS(Detail!E:E,Detail!$A:$A,$B11,Detail!$D:$D,18,Detail!$C:$C,4)</f>
        <v>0</v>
      </c>
      <c r="CN11" s="33">
        <f t="shared" si="17"/>
        <v>0</v>
      </c>
      <c r="CO11" s="24">
        <f>SUMIFS(Detail!E:E,Detail!$A:$A,$B11,Detail!$D:$D,19,Detail!$C:$C,1)</f>
        <v>0</v>
      </c>
      <c r="CP11" s="24">
        <f>SUMIFS(Detail!E:E,Detail!$A:$A,$B11,Detail!$D:$D,19,Detail!$C:$C,2)</f>
        <v>0</v>
      </c>
      <c r="CQ11" s="24">
        <f>SUMIFS(Detail!E:E,Detail!$A:$A,$B11,Detail!$D:$D,19,Detail!$C:$C,3)</f>
        <v>0</v>
      </c>
      <c r="CR11" s="24">
        <f>SUMIFS(Detail!E:E,Detail!$A:$A,$B11,Detail!$D:$D,19,Detail!$C:$C,4)</f>
        <v>0</v>
      </c>
      <c r="CS11" s="33">
        <f t="shared" si="18"/>
        <v>0</v>
      </c>
      <c r="CT11" s="24">
        <f>SUMIFS(Detail!E:E,Detail!$A:$A,$B11,Detail!$D:$D,20,Detail!$C:$C,1)</f>
        <v>0</v>
      </c>
      <c r="CU11" s="24">
        <f>SUMIFS(Detail!E:E,Detail!$A:$A,$B11,Detail!$D:$D,20,Detail!$C:$C,2)</f>
        <v>0</v>
      </c>
      <c r="CV11" s="24">
        <f>SUMIFS(Detail!E:E,Detail!$A:$A,$B11,Detail!$D:$D,20,Detail!$C:$C,3)</f>
        <v>0</v>
      </c>
      <c r="CW11" s="24">
        <f>SUMIFS(Detail!E:E,Detail!$A:$A,$B11,Detail!$D:$D,20,Detail!$C:$C,4)</f>
        <v>0</v>
      </c>
      <c r="CX11" s="33">
        <f t="shared" si="19"/>
        <v>0</v>
      </c>
      <c r="CY11" s="24">
        <f>SUMIFS(Detail!E:E,Detail!$A:$A,$B11,Detail!$D:$D,21,Detail!$C:$C,1)</f>
        <v>0</v>
      </c>
      <c r="CZ11" s="24">
        <f>SUMIFS(Detail!E:E,Detail!$A:$A,$B11,Detail!$D:$D,21,Detail!$C:$C,2)</f>
        <v>0</v>
      </c>
      <c r="DA11" s="24">
        <f>SUMIFS(Detail!E:E,Detail!$A:$A,$B11,Detail!$D:$D,21,Detail!$C:$C,3)</f>
        <v>0</v>
      </c>
      <c r="DB11" s="24">
        <f>SUMIFS(Detail!E:E,Detail!$A:$A,$B11,Detail!$D:$D,21,Detail!$C:$C,4)</f>
        <v>0</v>
      </c>
      <c r="DC11" s="33">
        <f t="shared" si="20"/>
        <v>0</v>
      </c>
      <c r="DD11" s="86">
        <f>SUMIFS(Detail!E:E,Detail!$A:$A,$B11,Detail!$B:$B,"&gt;60")</f>
        <v>0</v>
      </c>
    </row>
    <row r="12" spans="1:108" x14ac:dyDescent="0.25">
      <c r="A12" t="s">
        <v>5249</v>
      </c>
      <c r="B12" s="32" t="s">
        <v>5128</v>
      </c>
      <c r="C12" s="24">
        <f>SUMIFS(Detail!E:E,Detail!$A:$A,$B12,Detail!$D:$D,1,Detail!$C:$C,1)</f>
        <v>0</v>
      </c>
      <c r="D12" s="24">
        <f>SUMIFS(Detail!E:E,Detail!$A:$A,$B12,Detail!$D:$D,1,Detail!$C:$C,2)</f>
        <v>0</v>
      </c>
      <c r="E12" s="24">
        <f>SUMIFS(Detail!E:E,Detail!$A:$A,$B12,Detail!$D:$D,1,Detail!$C:$C,3)</f>
        <v>0</v>
      </c>
      <c r="F12" s="24">
        <f>SUMIFS(Detail!E:E,Detail!$A:$A,$B12,Detail!$D:$D,1,Detail!$C:$C,4)</f>
        <v>0</v>
      </c>
      <c r="G12" s="33">
        <f t="shared" si="0"/>
        <v>0</v>
      </c>
      <c r="H12" s="24">
        <f>SUMIFS(Detail!E:E,Detail!$A:$A,$B12,Detail!$D:$D,2,Detail!$C:$C,1)</f>
        <v>250000</v>
      </c>
      <c r="I12" s="24">
        <f>SUMIFS(Detail!E:E,Detail!$A:$A,$B12,Detail!$D:$D,2,Detail!$C:$C,2)</f>
        <v>1000000</v>
      </c>
      <c r="J12" s="24">
        <f>SUMIFS(Detail!E:E,Detail!$A:$A,$B12,Detail!$D:$D,2,Detail!$C:$C,3)</f>
        <v>4000000</v>
      </c>
      <c r="K12" s="24">
        <f>SUMIFS(Detail!E:E,Detail!$A:$A,$B12,Detail!$D:$D,2,Detail!$C:$C,4)</f>
        <v>4800000</v>
      </c>
      <c r="L12" s="33">
        <f t="shared" si="1"/>
        <v>10050000</v>
      </c>
      <c r="M12" s="24">
        <f>SUMIFS(Detail!E:E,Detail!$A:$A,$B12,Detail!$D:$D,3,Detail!$C:$C,1)</f>
        <v>5760000</v>
      </c>
      <c r="N12" s="24">
        <f>SUMIFS(Detail!E:E,Detail!$A:$A,$B12,Detail!$D:$D,3,Detail!$C:$C,2)</f>
        <v>6912000</v>
      </c>
      <c r="O12" s="24">
        <f>SUMIFS(Detail!E:E,Detail!$A:$A,$B12,Detail!$D:$D,3,Detail!$C:$C,3)</f>
        <v>8294400</v>
      </c>
      <c r="P12" s="24">
        <f>SUMIFS(Detail!E:E,Detail!$A:$A,$B12,Detail!$D:$D,3,Detail!$C:$C,4)</f>
        <v>9953280</v>
      </c>
      <c r="Q12" s="33">
        <f t="shared" si="2"/>
        <v>30919680</v>
      </c>
      <c r="R12" s="24">
        <f>SUMIFS(Detail!E:E,Detail!$A:$A,$B12,Detail!$D:$D,4,Detail!$C:$C,1)</f>
        <v>11943936</v>
      </c>
      <c r="S12" s="24">
        <f>SUMIFS(Detail!E:E,Detail!$A:$A,$B12,Detail!$D:$D,4,Detail!$C:$C,2)</f>
        <v>14332723.199999999</v>
      </c>
      <c r="T12" s="24">
        <f>SUMIFS(Detail!E:E,Detail!$A:$A,$B12,Detail!$D:$D,4,Detail!$C:$C,3)</f>
        <v>17199267.84</v>
      </c>
      <c r="U12" s="24">
        <f>SUMIFS(Detail!E:E,Detail!$A:$A,$B12,Detail!$D:$D,4,Detail!$C:$C,4)</f>
        <v>20639121.408</v>
      </c>
      <c r="V12" s="33">
        <f t="shared" si="3"/>
        <v>64115048.447999999</v>
      </c>
      <c r="W12" s="24">
        <f>SUMIFS(Detail!E:E,Detail!$A:$A,$B12,Detail!$D:$D,5,Detail!$C:$C,1)</f>
        <v>24766945.689599998</v>
      </c>
      <c r="X12" s="24">
        <f>SUMIFS(Detail!E:E,Detail!$A:$A,$B12,Detail!$D:$D,5,Detail!$C:$C,2)</f>
        <v>29720334.827519998</v>
      </c>
      <c r="Y12" s="24">
        <f>SUMIFS(Detail!E:E,Detail!$A:$A,$B12,Detail!$D:$D,5,Detail!$C:$C,3)</f>
        <v>35664401.793023996</v>
      </c>
      <c r="Z12" s="24">
        <f>SUMIFS(Detail!E:E,Detail!$A:$A,$B12,Detail!$D:$D,5,Detail!$C:$C,4)</f>
        <v>42797282.151628792</v>
      </c>
      <c r="AA12" s="33">
        <f t="shared" si="4"/>
        <v>132948964.46177278</v>
      </c>
      <c r="AB12" s="24">
        <f>SUMIFS(Detail!E:E,Detail!$A:$A,$B12,Detail!$D:$D,6,Detail!$C:$C,1)</f>
        <v>0</v>
      </c>
      <c r="AC12" s="24">
        <f>SUMIFS(Detail!E:E,Detail!$A:$A,$B12,Detail!$D:$D,6,Detail!$C:$C,2)</f>
        <v>0</v>
      </c>
      <c r="AD12" s="24">
        <f>SUMIFS(Detail!E:E,Detail!$A:$A,$B12,Detail!$D:$D,6,Detail!$C:$C,3)</f>
        <v>0</v>
      </c>
      <c r="AE12" s="24">
        <f>SUMIFS(Detail!E:E,Detail!$A:$A,$B12,Detail!$D:$D,6,Detail!$C:$C,4)</f>
        <v>0</v>
      </c>
      <c r="AF12" s="33">
        <f t="shared" si="5"/>
        <v>0</v>
      </c>
      <c r="AG12" s="24">
        <f>SUMIFS(Detail!E:E,Detail!$A:$A,$B12,Detail!$D:$D,7,Detail!$C:$C,1)</f>
        <v>0</v>
      </c>
      <c r="AH12" s="24">
        <f>SUMIFS(Detail!E:E,Detail!$A:$A,$B12,Detail!$D:$D,7,Detail!$C:$C,2)</f>
        <v>0</v>
      </c>
      <c r="AI12" s="24">
        <f>SUMIFS(Detail!E:E,Detail!$A:$A,$B12,Detail!$D:$D,7,Detail!$C:$C,3)</f>
        <v>0</v>
      </c>
      <c r="AJ12" s="24">
        <f>SUMIFS(Detail!E:E,Detail!$A:$A,$B12,Detail!$D:$D,7,Detail!$C:$C,4)</f>
        <v>0</v>
      </c>
      <c r="AK12" s="33">
        <f t="shared" si="6"/>
        <v>0</v>
      </c>
      <c r="AL12" s="24">
        <f>SUMIFS(Detail!E:E,Detail!$A:$A,$B12,Detail!$D:$D,8,Detail!$C:$C,1)</f>
        <v>0</v>
      </c>
      <c r="AM12" s="24">
        <f>SUMIFS(Detail!E:E,Detail!$A:$A,$B12,Detail!$D:$D,8,Detail!$C:$C,2)</f>
        <v>0</v>
      </c>
      <c r="AN12" s="24">
        <f>SUMIFS(Detail!E:E,Detail!$A:$A,$B12,Detail!$D:$D,8,Detail!$C:$C,3)</f>
        <v>0</v>
      </c>
      <c r="AO12" s="24">
        <f>SUMIFS(Detail!E:E,Detail!$A:$A,$B12,Detail!$D:$D,8,Detail!$C:$C,4)</f>
        <v>0</v>
      </c>
      <c r="AP12" s="33">
        <f t="shared" si="7"/>
        <v>0</v>
      </c>
      <c r="AQ12" s="24">
        <f>SUMIFS(Detail!E:E,Detail!$A:$A,$B12,Detail!$D:$D,9,Detail!$C:$C,1)</f>
        <v>0</v>
      </c>
      <c r="AR12" s="24">
        <f>SUMIFS(Detail!E:E,Detail!$A:$A,$B12,Detail!$D:$D,9,Detail!$C:$C,2)</f>
        <v>0</v>
      </c>
      <c r="AS12" s="24">
        <f>SUMIFS(Detail!E:E,Detail!$A:$A,$B12,Detail!$D:$D,9,Detail!$C:$C,3)</f>
        <v>0</v>
      </c>
      <c r="AT12" s="24">
        <f>SUMIFS(Detail!E:E,Detail!$A:$A,$B12,Detail!$D:$D,9,Detail!$C:$C,4)</f>
        <v>0</v>
      </c>
      <c r="AU12" s="33">
        <f t="shared" si="8"/>
        <v>0</v>
      </c>
      <c r="AV12" s="24">
        <f>SUMIFS(Detail!E:E,Detail!$A:$A,$B12,Detail!$D:$D,10,Detail!$C:$C,1)</f>
        <v>0</v>
      </c>
      <c r="AW12" s="24">
        <f>SUMIFS(Detail!E:E,Detail!$A:$A,$B12,Detail!$D:$D,10,Detail!$C:$C,2)</f>
        <v>0</v>
      </c>
      <c r="AX12" s="24">
        <f>SUMIFS(Detail!E:E,Detail!$A:$A,$B12,Detail!$D:$D,10,Detail!$C:$C,3)</f>
        <v>0</v>
      </c>
      <c r="AY12" s="24">
        <f>SUMIFS(Detail!E:E,Detail!$A:$A,$B12,Detail!$D:$D,10,Detail!$C:$C,4)</f>
        <v>0</v>
      </c>
      <c r="AZ12" s="33">
        <f t="shared" si="9"/>
        <v>0</v>
      </c>
      <c r="BA12" s="24">
        <f>SUMIFS(Detail!E:E,Detail!$A:$A,$B12,Detail!$D:$D,11,Detail!$C:$C,1)</f>
        <v>0</v>
      </c>
      <c r="BB12" s="24">
        <f>SUMIFS(Detail!E:E,Detail!$A:$A,$B12,Detail!$D:$D,11,Detail!$C:$C,2)</f>
        <v>0</v>
      </c>
      <c r="BC12" s="24">
        <f>SUMIFS(Detail!E:E,Detail!$A:$A,$B12,Detail!$D:$D,11,Detail!$C:$C,3)</f>
        <v>0</v>
      </c>
      <c r="BD12" s="24">
        <f>SUMIFS(Detail!E:E,Detail!$A:$A,$B12,Detail!$D:$D,11,Detail!$C:$C,4)</f>
        <v>0</v>
      </c>
      <c r="BE12" s="33">
        <f t="shared" si="10"/>
        <v>0</v>
      </c>
      <c r="BF12" s="24">
        <f>SUMIFS(Detail!E:E,Detail!$A:$A,$B12,Detail!$D:$D,12,Detail!$C:$C,1)</f>
        <v>0</v>
      </c>
      <c r="BG12" s="24">
        <f>SUMIFS(Detail!E:E,Detail!$A:$A,$B12,Detail!$D:$D,12,Detail!$C:$C,2)</f>
        <v>0</v>
      </c>
      <c r="BH12" s="24">
        <f>SUMIFS(Detail!E:E,Detail!$A:$A,$B12,Detail!$D:$D,12,Detail!$C:$C,3)</f>
        <v>0</v>
      </c>
      <c r="BI12" s="24">
        <f>SUMIFS(Detail!E:E,Detail!$A:$A,$B12,Detail!$D:$D,12,Detail!$C:$C,4)</f>
        <v>0</v>
      </c>
      <c r="BJ12" s="33">
        <f t="shared" si="11"/>
        <v>0</v>
      </c>
      <c r="BK12" s="24">
        <f>SUMIFS(Detail!E:E,Detail!$A:$A,$B12,Detail!$D:$D,13,Detail!$C:$C,1)</f>
        <v>0</v>
      </c>
      <c r="BL12" s="24">
        <f>SUMIFS(Detail!E:E,Detail!$A:$A,$B12,Detail!$D:$D,13,Detail!$C:$C,2)</f>
        <v>0</v>
      </c>
      <c r="BM12" s="24">
        <f>SUMIFS(Detail!E:E,Detail!$A:$A,$B12,Detail!$D:$D,13,Detail!$C:$C,3)</f>
        <v>0</v>
      </c>
      <c r="BN12" s="24">
        <f>SUMIFS(Detail!E:E,Detail!$A:$A,$B12,Detail!$D:$D,13,Detail!$C:$C,4)</f>
        <v>0</v>
      </c>
      <c r="BO12" s="33">
        <f t="shared" si="12"/>
        <v>0</v>
      </c>
      <c r="BP12" s="24">
        <f>SUMIFS(Detail!E:E,Detail!$A:$A,$B12,Detail!$D:$D,14,Detail!$C:$C,1)</f>
        <v>0</v>
      </c>
      <c r="BQ12" s="24">
        <f>SUMIFS(Detail!E:E,Detail!$A:$A,$B12,Detail!$D:$D,14,Detail!$C:$C,2)</f>
        <v>0</v>
      </c>
      <c r="BR12" s="24">
        <f>SUMIFS(Detail!E:E,Detail!$A:$A,$B12,Detail!$D:$D,14,Detail!$C:$C,3)</f>
        <v>0</v>
      </c>
      <c r="BS12" s="24">
        <f>SUMIFS(Detail!E:E,Detail!$A:$A,$B12,Detail!$D:$D,14,Detail!$C:$C,4)</f>
        <v>0</v>
      </c>
      <c r="BT12" s="33">
        <f t="shared" si="13"/>
        <v>0</v>
      </c>
      <c r="BU12" s="24">
        <f>SUMIFS(Detail!E:E,Detail!$A:$A,$B12,Detail!$D:$D,15,Detail!$C:$C,1)</f>
        <v>0</v>
      </c>
      <c r="BV12" s="24">
        <f>SUMIFS(Detail!E:E,Detail!$A:$A,$B12,Detail!$D:$D,15,Detail!$C:$C,2)</f>
        <v>0</v>
      </c>
      <c r="BW12" s="24">
        <f>SUMIFS(Detail!E:E,Detail!$A:$A,$B12,Detail!$D:$D,15,Detail!$C:$C,3)</f>
        <v>0</v>
      </c>
      <c r="BX12" s="24">
        <f>SUMIFS(Detail!E:E,Detail!$A:$A,$B12,Detail!$D:$D,15,Detail!$C:$C,4)</f>
        <v>0</v>
      </c>
      <c r="BY12" s="33">
        <f t="shared" si="14"/>
        <v>0</v>
      </c>
      <c r="BZ12" s="24">
        <f>SUMIFS(Detail!E:E,Detail!$A:$A,$B12,Detail!$D:$D,16,Detail!$C:$C,1)</f>
        <v>0</v>
      </c>
      <c r="CA12" s="24">
        <f>SUMIFS(Detail!E:E,Detail!$A:$A,$B12,Detail!$D:$D,16,Detail!$C:$C,2)</f>
        <v>0</v>
      </c>
      <c r="CB12" s="24">
        <f>SUMIFS(Detail!E:E,Detail!$A:$A,$B12,Detail!$D:$D,16,Detail!$C:$C,3)</f>
        <v>0</v>
      </c>
      <c r="CC12" s="24">
        <f>SUMIFS(Detail!E:E,Detail!$A:$A,$B12,Detail!$D:$D,16,Detail!$C:$C,4)</f>
        <v>0</v>
      </c>
      <c r="CD12" s="33">
        <f t="shared" si="15"/>
        <v>0</v>
      </c>
      <c r="CE12" s="24">
        <f>SUMIFS(Detail!E:E,Detail!$A:$A,$B12,Detail!$D:$D,17,Detail!$C:$C,1)</f>
        <v>0</v>
      </c>
      <c r="CF12" s="24">
        <f>SUMIFS(Detail!E:E,Detail!$A:$A,$B12,Detail!$D:$D,17,Detail!$C:$C,2)</f>
        <v>0</v>
      </c>
      <c r="CG12" s="24">
        <f>SUMIFS(Detail!E:E,Detail!$A:$A,$B12,Detail!$D:$D,17,Detail!$C:$C,3)</f>
        <v>0</v>
      </c>
      <c r="CH12" s="24">
        <f>SUMIFS(Detail!E:E,Detail!$A:$A,$B12,Detail!$D:$D,17,Detail!$C:$C,4)</f>
        <v>0</v>
      </c>
      <c r="CI12" s="33">
        <f t="shared" si="16"/>
        <v>0</v>
      </c>
      <c r="CJ12" s="24">
        <f>SUMIFS(Detail!E:E,Detail!$A:$A,$B12,Detail!$D:$D,18,Detail!$C:$C,1)</f>
        <v>0</v>
      </c>
      <c r="CK12" s="24">
        <f>SUMIFS(Detail!E:E,Detail!$A:$A,$B12,Detail!$D:$D,18,Detail!$C:$C,2)</f>
        <v>0</v>
      </c>
      <c r="CL12" s="24">
        <f>SUMIFS(Detail!E:E,Detail!$A:$A,$B12,Detail!$D:$D,18,Detail!$C:$C,3)</f>
        <v>0</v>
      </c>
      <c r="CM12" s="24">
        <f>SUMIFS(Detail!E:E,Detail!$A:$A,$B12,Detail!$D:$D,18,Detail!$C:$C,4)</f>
        <v>0</v>
      </c>
      <c r="CN12" s="33">
        <f t="shared" si="17"/>
        <v>0</v>
      </c>
      <c r="CO12" s="24">
        <f>SUMIFS(Detail!E:E,Detail!$A:$A,$B12,Detail!$D:$D,19,Detail!$C:$C,1)</f>
        <v>0</v>
      </c>
      <c r="CP12" s="24">
        <f>SUMIFS(Detail!E:E,Detail!$A:$A,$B12,Detail!$D:$D,19,Detail!$C:$C,2)</f>
        <v>0</v>
      </c>
      <c r="CQ12" s="24">
        <f>SUMIFS(Detail!E:E,Detail!$A:$A,$B12,Detail!$D:$D,19,Detail!$C:$C,3)</f>
        <v>0</v>
      </c>
      <c r="CR12" s="24">
        <f>SUMIFS(Detail!E:E,Detail!$A:$A,$B12,Detail!$D:$D,19,Detail!$C:$C,4)</f>
        <v>0</v>
      </c>
      <c r="CS12" s="33">
        <f t="shared" si="18"/>
        <v>0</v>
      </c>
      <c r="CT12" s="24">
        <f>SUMIFS(Detail!E:E,Detail!$A:$A,$B12,Detail!$D:$D,20,Detail!$C:$C,1)</f>
        <v>0</v>
      </c>
      <c r="CU12" s="24">
        <f>SUMIFS(Detail!E:E,Detail!$A:$A,$B12,Detail!$D:$D,20,Detail!$C:$C,2)</f>
        <v>0</v>
      </c>
      <c r="CV12" s="24">
        <f>SUMIFS(Detail!E:E,Detail!$A:$A,$B12,Detail!$D:$D,20,Detail!$C:$C,3)</f>
        <v>0</v>
      </c>
      <c r="CW12" s="24">
        <f>SUMIFS(Detail!E:E,Detail!$A:$A,$B12,Detail!$D:$D,20,Detail!$C:$C,4)</f>
        <v>0</v>
      </c>
      <c r="CX12" s="33">
        <f t="shared" si="19"/>
        <v>0</v>
      </c>
      <c r="CY12" s="24">
        <f>SUMIFS(Detail!E:E,Detail!$A:$A,$B12,Detail!$D:$D,21,Detail!$C:$C,1)</f>
        <v>0</v>
      </c>
      <c r="CZ12" s="24">
        <f>SUMIFS(Detail!E:E,Detail!$A:$A,$B12,Detail!$D:$D,21,Detail!$C:$C,2)</f>
        <v>0</v>
      </c>
      <c r="DA12" s="24">
        <f>SUMIFS(Detail!E:E,Detail!$A:$A,$B12,Detail!$D:$D,21,Detail!$C:$C,3)</f>
        <v>0</v>
      </c>
      <c r="DB12" s="24">
        <f>SUMIFS(Detail!E:E,Detail!$A:$A,$B12,Detail!$D:$D,21,Detail!$C:$C,4)</f>
        <v>0</v>
      </c>
      <c r="DC12" s="33">
        <f t="shared" si="20"/>
        <v>0</v>
      </c>
      <c r="DD12" s="86">
        <f>SUMIFS(Detail!E:E,Detail!$A:$A,$B12,Detail!$B:$B,"&gt;60")</f>
        <v>0</v>
      </c>
    </row>
    <row r="13" spans="1:108" x14ac:dyDescent="0.25">
      <c r="A13" t="s">
        <v>5250</v>
      </c>
      <c r="B13" s="32" t="s">
        <v>5129</v>
      </c>
      <c r="C13" s="24">
        <f>SUMIFS(Detail!E:E,Detail!$A:$A,$B13,Detail!$D:$D,1,Detail!$C:$C,1)</f>
        <v>0</v>
      </c>
      <c r="D13" s="24">
        <f>SUMIFS(Detail!E:E,Detail!$A:$A,$B13,Detail!$D:$D,1,Detail!$C:$C,2)</f>
        <v>0</v>
      </c>
      <c r="E13" s="24">
        <f>SUMIFS(Detail!E:E,Detail!$A:$A,$B13,Detail!$D:$D,1,Detail!$C:$C,3)</f>
        <v>0</v>
      </c>
      <c r="F13" s="24">
        <f>SUMIFS(Detail!E:E,Detail!$A:$A,$B13,Detail!$D:$D,1,Detail!$C:$C,4)</f>
        <v>0</v>
      </c>
      <c r="G13" s="33">
        <f t="shared" si="0"/>
        <v>0</v>
      </c>
      <c r="H13" s="24">
        <f>SUMIFS(Detail!E:E,Detail!$A:$A,$B13,Detail!$D:$D,2,Detail!$C:$C,1)</f>
        <v>62500</v>
      </c>
      <c r="I13" s="24">
        <f>SUMIFS(Detail!E:E,Detail!$A:$A,$B13,Detail!$D:$D,2,Detail!$C:$C,2)</f>
        <v>250000</v>
      </c>
      <c r="J13" s="24">
        <f>SUMIFS(Detail!E:E,Detail!$A:$A,$B13,Detail!$D:$D,2,Detail!$C:$C,3)</f>
        <v>1000000</v>
      </c>
      <c r="K13" s="24">
        <f>SUMIFS(Detail!E:E,Detail!$A:$A,$B13,Detail!$D:$D,2,Detail!$C:$C,4)</f>
        <v>1200000</v>
      </c>
      <c r="L13" s="33">
        <f t="shared" si="1"/>
        <v>2512500</v>
      </c>
      <c r="M13" s="24">
        <f>SUMIFS(Detail!E:E,Detail!$A:$A,$B13,Detail!$D:$D,3,Detail!$C:$C,1)</f>
        <v>1440000</v>
      </c>
      <c r="N13" s="24">
        <f>SUMIFS(Detail!E:E,Detail!$A:$A,$B13,Detail!$D:$D,3,Detail!$C:$C,2)</f>
        <v>1728000</v>
      </c>
      <c r="O13" s="24">
        <f>SUMIFS(Detail!E:E,Detail!$A:$A,$B13,Detail!$D:$D,3,Detail!$C:$C,3)</f>
        <v>2073600</v>
      </c>
      <c r="P13" s="24">
        <f>SUMIFS(Detail!E:E,Detail!$A:$A,$B13,Detail!$D:$D,3,Detail!$C:$C,4)</f>
        <v>2488320</v>
      </c>
      <c r="Q13" s="33">
        <f t="shared" si="2"/>
        <v>7729920</v>
      </c>
      <c r="R13" s="24">
        <f>SUMIFS(Detail!E:E,Detail!$A:$A,$B13,Detail!$D:$D,4,Detail!$C:$C,1)</f>
        <v>2985984</v>
      </c>
      <c r="S13" s="24">
        <f>SUMIFS(Detail!E:E,Detail!$A:$A,$B13,Detail!$D:$D,4,Detail!$C:$C,2)</f>
        <v>3583180.7999999998</v>
      </c>
      <c r="T13" s="24">
        <f>SUMIFS(Detail!E:E,Detail!$A:$A,$B13,Detail!$D:$D,4,Detail!$C:$C,3)</f>
        <v>4299816.96</v>
      </c>
      <c r="U13" s="24">
        <f>SUMIFS(Detail!E:E,Detail!$A:$A,$B13,Detail!$D:$D,4,Detail!$C:$C,4)</f>
        <v>5159780.352</v>
      </c>
      <c r="V13" s="33">
        <f t="shared" si="3"/>
        <v>16028762.112</v>
      </c>
      <c r="W13" s="24">
        <f>SUMIFS(Detail!E:E,Detail!$A:$A,$B13,Detail!$D:$D,5,Detail!$C:$C,1)</f>
        <v>6191736.4223999996</v>
      </c>
      <c r="X13" s="24">
        <f>SUMIFS(Detail!E:E,Detail!$A:$A,$B13,Detail!$D:$D,5,Detail!$C:$C,2)</f>
        <v>7430083.7068799995</v>
      </c>
      <c r="Y13" s="24">
        <f>SUMIFS(Detail!E:E,Detail!$A:$A,$B13,Detail!$D:$D,5,Detail!$C:$C,3)</f>
        <v>8916100.448255999</v>
      </c>
      <c r="Z13" s="24">
        <f>SUMIFS(Detail!E:E,Detail!$A:$A,$B13,Detail!$D:$D,5,Detail!$C:$C,4)</f>
        <v>10699320.537907198</v>
      </c>
      <c r="AA13" s="33">
        <f t="shared" si="4"/>
        <v>33237241.115443196</v>
      </c>
      <c r="AB13" s="24">
        <f>SUMIFS(Detail!E:E,Detail!$A:$A,$B13,Detail!$D:$D,6,Detail!$C:$C,1)</f>
        <v>0</v>
      </c>
      <c r="AC13" s="24">
        <f>SUMIFS(Detail!E:E,Detail!$A:$A,$B13,Detail!$D:$D,6,Detail!$C:$C,2)</f>
        <v>0</v>
      </c>
      <c r="AD13" s="24">
        <f>SUMIFS(Detail!E:E,Detail!$A:$A,$B13,Detail!$D:$D,6,Detail!$C:$C,3)</f>
        <v>0</v>
      </c>
      <c r="AE13" s="24">
        <f>SUMIFS(Detail!E:E,Detail!$A:$A,$B13,Detail!$D:$D,6,Detail!$C:$C,4)</f>
        <v>0</v>
      </c>
      <c r="AF13" s="33">
        <f t="shared" si="5"/>
        <v>0</v>
      </c>
      <c r="AG13" s="24">
        <f>SUMIFS(Detail!E:E,Detail!$A:$A,$B13,Detail!$D:$D,7,Detail!$C:$C,1)</f>
        <v>0</v>
      </c>
      <c r="AH13" s="24">
        <f>SUMIFS(Detail!E:E,Detail!$A:$A,$B13,Detail!$D:$D,7,Detail!$C:$C,2)</f>
        <v>0</v>
      </c>
      <c r="AI13" s="24">
        <f>SUMIFS(Detail!E:E,Detail!$A:$A,$B13,Detail!$D:$D,7,Detail!$C:$C,3)</f>
        <v>0</v>
      </c>
      <c r="AJ13" s="24">
        <f>SUMIFS(Detail!E:E,Detail!$A:$A,$B13,Detail!$D:$D,7,Detail!$C:$C,4)</f>
        <v>0</v>
      </c>
      <c r="AK13" s="33">
        <f t="shared" si="6"/>
        <v>0</v>
      </c>
      <c r="AL13" s="24">
        <f>SUMIFS(Detail!E:E,Detail!$A:$A,$B13,Detail!$D:$D,8,Detail!$C:$C,1)</f>
        <v>0</v>
      </c>
      <c r="AM13" s="24">
        <f>SUMIFS(Detail!E:E,Detail!$A:$A,$B13,Detail!$D:$D,8,Detail!$C:$C,2)</f>
        <v>0</v>
      </c>
      <c r="AN13" s="24">
        <f>SUMIFS(Detail!E:E,Detail!$A:$A,$B13,Detail!$D:$D,8,Detail!$C:$C,3)</f>
        <v>0</v>
      </c>
      <c r="AO13" s="24">
        <f>SUMIFS(Detail!E:E,Detail!$A:$A,$B13,Detail!$D:$D,8,Detail!$C:$C,4)</f>
        <v>0</v>
      </c>
      <c r="AP13" s="33">
        <f t="shared" si="7"/>
        <v>0</v>
      </c>
      <c r="AQ13" s="24">
        <f>SUMIFS(Detail!E:E,Detail!$A:$A,$B13,Detail!$D:$D,9,Detail!$C:$C,1)</f>
        <v>0</v>
      </c>
      <c r="AR13" s="24">
        <f>SUMIFS(Detail!E:E,Detail!$A:$A,$B13,Detail!$D:$D,9,Detail!$C:$C,2)</f>
        <v>0</v>
      </c>
      <c r="AS13" s="24">
        <f>SUMIFS(Detail!E:E,Detail!$A:$A,$B13,Detail!$D:$D,9,Detail!$C:$C,3)</f>
        <v>0</v>
      </c>
      <c r="AT13" s="24">
        <f>SUMIFS(Detail!E:E,Detail!$A:$A,$B13,Detail!$D:$D,9,Detail!$C:$C,4)</f>
        <v>0</v>
      </c>
      <c r="AU13" s="33">
        <f t="shared" si="8"/>
        <v>0</v>
      </c>
      <c r="AV13" s="24">
        <f>SUMIFS(Detail!E:E,Detail!$A:$A,$B13,Detail!$D:$D,10,Detail!$C:$C,1)</f>
        <v>0</v>
      </c>
      <c r="AW13" s="24">
        <f>SUMIFS(Detail!E:E,Detail!$A:$A,$B13,Detail!$D:$D,10,Detail!$C:$C,2)</f>
        <v>0</v>
      </c>
      <c r="AX13" s="24">
        <f>SUMIFS(Detail!E:E,Detail!$A:$A,$B13,Detail!$D:$D,10,Detail!$C:$C,3)</f>
        <v>0</v>
      </c>
      <c r="AY13" s="24">
        <f>SUMIFS(Detail!E:E,Detail!$A:$A,$B13,Detail!$D:$D,10,Detail!$C:$C,4)</f>
        <v>0</v>
      </c>
      <c r="AZ13" s="33">
        <f t="shared" si="9"/>
        <v>0</v>
      </c>
      <c r="BA13" s="24">
        <f>SUMIFS(Detail!E:E,Detail!$A:$A,$B13,Detail!$D:$D,11,Detail!$C:$C,1)</f>
        <v>0</v>
      </c>
      <c r="BB13" s="24">
        <f>SUMIFS(Detail!E:E,Detail!$A:$A,$B13,Detail!$D:$D,11,Detail!$C:$C,2)</f>
        <v>0</v>
      </c>
      <c r="BC13" s="24">
        <f>SUMIFS(Detail!E:E,Detail!$A:$A,$B13,Detail!$D:$D,11,Detail!$C:$C,3)</f>
        <v>0</v>
      </c>
      <c r="BD13" s="24">
        <f>SUMIFS(Detail!E:E,Detail!$A:$A,$B13,Detail!$D:$D,11,Detail!$C:$C,4)</f>
        <v>0</v>
      </c>
      <c r="BE13" s="33">
        <f t="shared" si="10"/>
        <v>0</v>
      </c>
      <c r="BF13" s="24">
        <f>SUMIFS(Detail!E:E,Detail!$A:$A,$B13,Detail!$D:$D,12,Detail!$C:$C,1)</f>
        <v>0</v>
      </c>
      <c r="BG13" s="24">
        <f>SUMIFS(Detail!E:E,Detail!$A:$A,$B13,Detail!$D:$D,12,Detail!$C:$C,2)</f>
        <v>0</v>
      </c>
      <c r="BH13" s="24">
        <f>SUMIFS(Detail!E:E,Detail!$A:$A,$B13,Detail!$D:$D,12,Detail!$C:$C,3)</f>
        <v>0</v>
      </c>
      <c r="BI13" s="24">
        <f>SUMIFS(Detail!E:E,Detail!$A:$A,$B13,Detail!$D:$D,12,Detail!$C:$C,4)</f>
        <v>0</v>
      </c>
      <c r="BJ13" s="33">
        <f t="shared" si="11"/>
        <v>0</v>
      </c>
      <c r="BK13" s="24">
        <f>SUMIFS(Detail!E:E,Detail!$A:$A,$B13,Detail!$D:$D,13,Detail!$C:$C,1)</f>
        <v>0</v>
      </c>
      <c r="BL13" s="24">
        <f>SUMIFS(Detail!E:E,Detail!$A:$A,$B13,Detail!$D:$D,13,Detail!$C:$C,2)</f>
        <v>0</v>
      </c>
      <c r="BM13" s="24">
        <f>SUMIFS(Detail!E:E,Detail!$A:$A,$B13,Detail!$D:$D,13,Detail!$C:$C,3)</f>
        <v>0</v>
      </c>
      <c r="BN13" s="24">
        <f>SUMIFS(Detail!E:E,Detail!$A:$A,$B13,Detail!$D:$D,13,Detail!$C:$C,4)</f>
        <v>0</v>
      </c>
      <c r="BO13" s="33">
        <f t="shared" si="12"/>
        <v>0</v>
      </c>
      <c r="BP13" s="24">
        <f>SUMIFS(Detail!E:E,Detail!$A:$A,$B13,Detail!$D:$D,14,Detail!$C:$C,1)</f>
        <v>0</v>
      </c>
      <c r="BQ13" s="24">
        <f>SUMIFS(Detail!E:E,Detail!$A:$A,$B13,Detail!$D:$D,14,Detail!$C:$C,2)</f>
        <v>0</v>
      </c>
      <c r="BR13" s="24">
        <f>SUMIFS(Detail!E:E,Detail!$A:$A,$B13,Detail!$D:$D,14,Detail!$C:$C,3)</f>
        <v>0</v>
      </c>
      <c r="BS13" s="24">
        <f>SUMIFS(Detail!E:E,Detail!$A:$A,$B13,Detail!$D:$D,14,Detail!$C:$C,4)</f>
        <v>0</v>
      </c>
      <c r="BT13" s="33">
        <f t="shared" si="13"/>
        <v>0</v>
      </c>
      <c r="BU13" s="24">
        <f>SUMIFS(Detail!E:E,Detail!$A:$A,$B13,Detail!$D:$D,15,Detail!$C:$C,1)</f>
        <v>0</v>
      </c>
      <c r="BV13" s="24">
        <f>SUMIFS(Detail!E:E,Detail!$A:$A,$B13,Detail!$D:$D,15,Detail!$C:$C,2)</f>
        <v>0</v>
      </c>
      <c r="BW13" s="24">
        <f>SUMIFS(Detail!E:E,Detail!$A:$A,$B13,Detail!$D:$D,15,Detail!$C:$C,3)</f>
        <v>0</v>
      </c>
      <c r="BX13" s="24">
        <f>SUMIFS(Detail!E:E,Detail!$A:$A,$B13,Detail!$D:$D,15,Detail!$C:$C,4)</f>
        <v>0</v>
      </c>
      <c r="BY13" s="33">
        <f t="shared" si="14"/>
        <v>0</v>
      </c>
      <c r="BZ13" s="24">
        <f>SUMIFS(Detail!E:E,Detail!$A:$A,$B13,Detail!$D:$D,16,Detail!$C:$C,1)</f>
        <v>0</v>
      </c>
      <c r="CA13" s="24">
        <f>SUMIFS(Detail!E:E,Detail!$A:$A,$B13,Detail!$D:$D,16,Detail!$C:$C,2)</f>
        <v>0</v>
      </c>
      <c r="CB13" s="24">
        <f>SUMIFS(Detail!E:E,Detail!$A:$A,$B13,Detail!$D:$D,16,Detail!$C:$C,3)</f>
        <v>0</v>
      </c>
      <c r="CC13" s="24">
        <f>SUMIFS(Detail!E:E,Detail!$A:$A,$B13,Detail!$D:$D,16,Detail!$C:$C,4)</f>
        <v>0</v>
      </c>
      <c r="CD13" s="33">
        <f t="shared" si="15"/>
        <v>0</v>
      </c>
      <c r="CE13" s="24">
        <f>SUMIFS(Detail!E:E,Detail!$A:$A,$B13,Detail!$D:$D,17,Detail!$C:$C,1)</f>
        <v>0</v>
      </c>
      <c r="CF13" s="24">
        <f>SUMIFS(Detail!E:E,Detail!$A:$A,$B13,Detail!$D:$D,17,Detail!$C:$C,2)</f>
        <v>0</v>
      </c>
      <c r="CG13" s="24">
        <f>SUMIFS(Detail!E:E,Detail!$A:$A,$B13,Detail!$D:$D,17,Detail!$C:$C,3)</f>
        <v>0</v>
      </c>
      <c r="CH13" s="24">
        <f>SUMIFS(Detail!E:E,Detail!$A:$A,$B13,Detail!$D:$D,17,Detail!$C:$C,4)</f>
        <v>0</v>
      </c>
      <c r="CI13" s="33">
        <f t="shared" si="16"/>
        <v>0</v>
      </c>
      <c r="CJ13" s="24">
        <f>SUMIFS(Detail!E:E,Detail!$A:$A,$B13,Detail!$D:$D,18,Detail!$C:$C,1)</f>
        <v>0</v>
      </c>
      <c r="CK13" s="24">
        <f>SUMIFS(Detail!E:E,Detail!$A:$A,$B13,Detail!$D:$D,18,Detail!$C:$C,2)</f>
        <v>0</v>
      </c>
      <c r="CL13" s="24">
        <f>SUMIFS(Detail!E:E,Detail!$A:$A,$B13,Detail!$D:$D,18,Detail!$C:$C,3)</f>
        <v>0</v>
      </c>
      <c r="CM13" s="24">
        <f>SUMIFS(Detail!E:E,Detail!$A:$A,$B13,Detail!$D:$D,18,Detail!$C:$C,4)</f>
        <v>0</v>
      </c>
      <c r="CN13" s="33">
        <f t="shared" si="17"/>
        <v>0</v>
      </c>
      <c r="CO13" s="24">
        <f>SUMIFS(Detail!E:E,Detail!$A:$A,$B13,Detail!$D:$D,19,Detail!$C:$C,1)</f>
        <v>0</v>
      </c>
      <c r="CP13" s="24">
        <f>SUMIFS(Detail!E:E,Detail!$A:$A,$B13,Detail!$D:$D,19,Detail!$C:$C,2)</f>
        <v>0</v>
      </c>
      <c r="CQ13" s="24">
        <f>SUMIFS(Detail!E:E,Detail!$A:$A,$B13,Detail!$D:$D,19,Detail!$C:$C,3)</f>
        <v>0</v>
      </c>
      <c r="CR13" s="24">
        <f>SUMIFS(Detail!E:E,Detail!$A:$A,$B13,Detail!$D:$D,19,Detail!$C:$C,4)</f>
        <v>0</v>
      </c>
      <c r="CS13" s="33">
        <f t="shared" si="18"/>
        <v>0</v>
      </c>
      <c r="CT13" s="24">
        <f>SUMIFS(Detail!E:E,Detail!$A:$A,$B13,Detail!$D:$D,20,Detail!$C:$C,1)</f>
        <v>0</v>
      </c>
      <c r="CU13" s="24">
        <f>SUMIFS(Detail!E:E,Detail!$A:$A,$B13,Detail!$D:$D,20,Detail!$C:$C,2)</f>
        <v>0</v>
      </c>
      <c r="CV13" s="24">
        <f>SUMIFS(Detail!E:E,Detail!$A:$A,$B13,Detail!$D:$D,20,Detail!$C:$C,3)</f>
        <v>0</v>
      </c>
      <c r="CW13" s="24">
        <f>SUMIFS(Detail!E:E,Detail!$A:$A,$B13,Detail!$D:$D,20,Detail!$C:$C,4)</f>
        <v>0</v>
      </c>
      <c r="CX13" s="33">
        <f t="shared" si="19"/>
        <v>0</v>
      </c>
      <c r="CY13" s="24">
        <f>SUMIFS(Detail!E:E,Detail!$A:$A,$B13,Detail!$D:$D,21,Detail!$C:$C,1)</f>
        <v>0</v>
      </c>
      <c r="CZ13" s="24">
        <f>SUMIFS(Detail!E:E,Detail!$A:$A,$B13,Detail!$D:$D,21,Detail!$C:$C,2)</f>
        <v>0</v>
      </c>
      <c r="DA13" s="24">
        <f>SUMIFS(Detail!E:E,Detail!$A:$A,$B13,Detail!$D:$D,21,Detail!$C:$C,3)</f>
        <v>0</v>
      </c>
      <c r="DB13" s="24">
        <f>SUMIFS(Detail!E:E,Detail!$A:$A,$B13,Detail!$D:$D,21,Detail!$C:$C,4)</f>
        <v>0</v>
      </c>
      <c r="DC13" s="33">
        <f t="shared" si="20"/>
        <v>0</v>
      </c>
      <c r="DD13" s="86">
        <f>SUMIFS(Detail!E:E,Detail!$A:$A,$B13,Detail!$B:$B,"&gt;60")</f>
        <v>0</v>
      </c>
    </row>
    <row r="14" spans="1:108" x14ac:dyDescent="0.25">
      <c r="A14" t="s">
        <v>4147</v>
      </c>
      <c r="B14" s="87" t="s">
        <v>5251</v>
      </c>
      <c r="C14" s="88">
        <f>SUM(C4:C13)</f>
        <v>0</v>
      </c>
      <c r="D14" s="88">
        <f>SUM(D4:D13)</f>
        <v>0</v>
      </c>
      <c r="E14" s="88">
        <f>SUM(E4:E13)</f>
        <v>8205000</v>
      </c>
      <c r="F14" s="88">
        <f>SUM(F4:F13)</f>
        <v>6595000</v>
      </c>
      <c r="G14" s="89">
        <f t="shared" si="0"/>
        <v>14800000</v>
      </c>
      <c r="H14" s="88">
        <f>SUM(H4:H13)</f>
        <v>24036000</v>
      </c>
      <c r="I14" s="88">
        <f>SUM(I4:I13)</f>
        <v>18580000</v>
      </c>
      <c r="J14" s="88">
        <f>SUM(J4:J13)</f>
        <v>23616500</v>
      </c>
      <c r="K14" s="88">
        <f>SUM(K4:K13)</f>
        <v>20230000</v>
      </c>
      <c r="L14" s="89">
        <f t="shared" si="1"/>
        <v>86462500</v>
      </c>
      <c r="M14" s="88">
        <f>SUM(M4:M13)</f>
        <v>39488500</v>
      </c>
      <c r="N14" s="88">
        <f>SUM(N4:N13)</f>
        <v>33706425</v>
      </c>
      <c r="O14" s="88">
        <f>SUM(O4:O13)</f>
        <v>34213750</v>
      </c>
      <c r="P14" s="88">
        <f>SUM(P4:P13)</f>
        <v>42612425</v>
      </c>
      <c r="Q14" s="89">
        <f t="shared" si="2"/>
        <v>150021100</v>
      </c>
      <c r="R14" s="88">
        <f>SUM(R4:R13)</f>
        <v>72575670</v>
      </c>
      <c r="S14" s="88">
        <f>SUM(S4:S13)</f>
        <v>49468079</v>
      </c>
      <c r="T14" s="88">
        <f>SUM(T4:T13)</f>
        <v>56545606.050000004</v>
      </c>
      <c r="U14" s="88">
        <f>SUM(U4:U13)</f>
        <v>67698714.260000005</v>
      </c>
      <c r="V14" s="89">
        <f t="shared" si="3"/>
        <v>246288069.31</v>
      </c>
      <c r="W14" s="88">
        <f>SUM(W4:W13)</f>
        <v>132511598.36199999</v>
      </c>
      <c r="X14" s="88">
        <f>SUM(X4:X13)</f>
        <v>103525231.0344</v>
      </c>
      <c r="Y14" s="88">
        <f>SUM(Y4:Y13)</f>
        <v>85809560.991280004</v>
      </c>
      <c r="Z14" s="88">
        <f>SUM(Z4:Z13)</f>
        <v>116166257.50203599</v>
      </c>
      <c r="AA14" s="89">
        <f t="shared" si="4"/>
        <v>438012647.88971597</v>
      </c>
      <c r="AB14" s="88">
        <f>SUM(AB4:AB13)</f>
        <v>0</v>
      </c>
      <c r="AC14" s="88">
        <f>SUM(AC4:AC13)</f>
        <v>0</v>
      </c>
      <c r="AD14" s="88">
        <f>SUM(AD4:AD13)</f>
        <v>0</v>
      </c>
      <c r="AE14" s="88">
        <f>SUM(AE4:AE13)</f>
        <v>0</v>
      </c>
      <c r="AF14" s="89">
        <f t="shared" si="5"/>
        <v>0</v>
      </c>
      <c r="AG14" s="88">
        <f>SUM(AG4:AG13)</f>
        <v>0</v>
      </c>
      <c r="AH14" s="88">
        <f>SUM(AH4:AH13)</f>
        <v>0</v>
      </c>
      <c r="AI14" s="88">
        <f>SUM(AI4:AI13)</f>
        <v>0</v>
      </c>
      <c r="AJ14" s="88">
        <f>SUM(AJ4:AJ13)</f>
        <v>0</v>
      </c>
      <c r="AK14" s="89">
        <f t="shared" si="6"/>
        <v>0</v>
      </c>
      <c r="AL14" s="88">
        <f>SUM(AL4:AL13)</f>
        <v>0</v>
      </c>
      <c r="AM14" s="88">
        <f>SUM(AM4:AM13)</f>
        <v>0</v>
      </c>
      <c r="AN14" s="88">
        <f>SUM(AN4:AN13)</f>
        <v>0</v>
      </c>
      <c r="AO14" s="88">
        <f>SUM(AO4:AO13)</f>
        <v>0</v>
      </c>
      <c r="AP14" s="89">
        <f t="shared" si="7"/>
        <v>0</v>
      </c>
      <c r="AQ14" s="88">
        <f>SUM(AQ4:AQ13)</f>
        <v>0</v>
      </c>
      <c r="AR14" s="88">
        <f>SUM(AR4:AR13)</f>
        <v>0</v>
      </c>
      <c r="AS14" s="88">
        <f>SUM(AS4:AS13)</f>
        <v>0</v>
      </c>
      <c r="AT14" s="88">
        <f>SUM(AT4:AT13)</f>
        <v>0</v>
      </c>
      <c r="AU14" s="89">
        <f t="shared" si="8"/>
        <v>0</v>
      </c>
      <c r="AV14" s="88">
        <f>SUM(AV4:AV13)</f>
        <v>0</v>
      </c>
      <c r="AW14" s="88">
        <f>SUM(AW4:AW13)</f>
        <v>0</v>
      </c>
      <c r="AX14" s="88">
        <f>SUM(AX4:AX13)</f>
        <v>0</v>
      </c>
      <c r="AY14" s="88">
        <f>SUM(AY4:AY13)</f>
        <v>0</v>
      </c>
      <c r="AZ14" s="89">
        <f t="shared" si="9"/>
        <v>0</v>
      </c>
      <c r="BA14" s="88">
        <f>SUM(BA4:BA13)</f>
        <v>0</v>
      </c>
      <c r="BB14" s="88">
        <f>SUM(BB4:BB13)</f>
        <v>0</v>
      </c>
      <c r="BC14" s="88">
        <f>SUM(BC4:BC13)</f>
        <v>0</v>
      </c>
      <c r="BD14" s="88">
        <f>SUM(BD4:BD13)</f>
        <v>0</v>
      </c>
      <c r="BE14" s="89">
        <f t="shared" si="10"/>
        <v>0</v>
      </c>
      <c r="BF14" s="88">
        <f>SUM(BF4:BF13)</f>
        <v>0</v>
      </c>
      <c r="BG14" s="88">
        <f>SUM(BG4:BG13)</f>
        <v>0</v>
      </c>
      <c r="BH14" s="88">
        <f>SUM(BH4:BH13)</f>
        <v>0</v>
      </c>
      <c r="BI14" s="88">
        <f>SUM(BI4:BI13)</f>
        <v>0</v>
      </c>
      <c r="BJ14" s="89">
        <f t="shared" si="11"/>
        <v>0</v>
      </c>
      <c r="BK14" s="88">
        <f>SUM(BK4:BK13)</f>
        <v>0</v>
      </c>
      <c r="BL14" s="88">
        <f>SUM(BL4:BL13)</f>
        <v>0</v>
      </c>
      <c r="BM14" s="88">
        <f>SUM(BM4:BM13)</f>
        <v>0</v>
      </c>
      <c r="BN14" s="88">
        <f>SUM(BN4:BN13)</f>
        <v>0</v>
      </c>
      <c r="BO14" s="89">
        <f t="shared" si="12"/>
        <v>0</v>
      </c>
      <c r="BP14" s="88">
        <f>SUM(BP4:BP13)</f>
        <v>0</v>
      </c>
      <c r="BQ14" s="88">
        <f>SUM(BQ4:BQ13)</f>
        <v>0</v>
      </c>
      <c r="BR14" s="88">
        <f>SUM(BR4:BR13)</f>
        <v>0</v>
      </c>
      <c r="BS14" s="88">
        <f>SUM(BS4:BS13)</f>
        <v>0</v>
      </c>
      <c r="BT14" s="89">
        <f t="shared" si="13"/>
        <v>0</v>
      </c>
      <c r="BU14" s="88">
        <f>SUM(BU4:BU13)</f>
        <v>0</v>
      </c>
      <c r="BV14" s="88">
        <f>SUM(BV4:BV13)</f>
        <v>0</v>
      </c>
      <c r="BW14" s="88">
        <f>SUM(BW4:BW13)</f>
        <v>0</v>
      </c>
      <c r="BX14" s="88">
        <f>SUM(BX4:BX13)</f>
        <v>0</v>
      </c>
      <c r="BY14" s="89">
        <f t="shared" si="14"/>
        <v>0</v>
      </c>
      <c r="BZ14" s="88">
        <f>SUM(BZ4:BZ13)</f>
        <v>0</v>
      </c>
      <c r="CA14" s="88">
        <f>SUM(CA4:CA13)</f>
        <v>0</v>
      </c>
      <c r="CB14" s="88">
        <f>SUM(CB4:CB13)</f>
        <v>0</v>
      </c>
      <c r="CC14" s="88">
        <f>SUM(CC4:CC13)</f>
        <v>0</v>
      </c>
      <c r="CD14" s="89">
        <f t="shared" si="15"/>
        <v>0</v>
      </c>
      <c r="CE14" s="88">
        <f>SUM(CE4:CE13)</f>
        <v>0</v>
      </c>
      <c r="CF14" s="88">
        <f>SUM(CF4:CF13)</f>
        <v>0</v>
      </c>
      <c r="CG14" s="88">
        <f>SUM(CG4:CG13)</f>
        <v>0</v>
      </c>
      <c r="CH14" s="88">
        <f>SUM(CH4:CH13)</f>
        <v>0</v>
      </c>
      <c r="CI14" s="89">
        <f t="shared" si="16"/>
        <v>0</v>
      </c>
      <c r="CJ14" s="88">
        <f>SUM(CJ4:CJ13)</f>
        <v>0</v>
      </c>
      <c r="CK14" s="88">
        <f>SUM(CK4:CK13)</f>
        <v>0</v>
      </c>
      <c r="CL14" s="88">
        <f>SUM(CL4:CL13)</f>
        <v>0</v>
      </c>
      <c r="CM14" s="88">
        <f>SUM(CM4:CM13)</f>
        <v>0</v>
      </c>
      <c r="CN14" s="89">
        <f t="shared" si="17"/>
        <v>0</v>
      </c>
      <c r="CO14" s="88">
        <f>SUM(CO4:CO13)</f>
        <v>0</v>
      </c>
      <c r="CP14" s="88">
        <f>SUM(CP4:CP13)</f>
        <v>0</v>
      </c>
      <c r="CQ14" s="88">
        <f>SUM(CQ4:CQ13)</f>
        <v>0</v>
      </c>
      <c r="CR14" s="88">
        <f>SUM(CR4:CR13)</f>
        <v>0</v>
      </c>
      <c r="CS14" s="89">
        <f t="shared" si="18"/>
        <v>0</v>
      </c>
      <c r="CT14" s="88">
        <f>SUM(CT4:CT13)</f>
        <v>0</v>
      </c>
      <c r="CU14" s="88">
        <f>SUM(CU4:CU13)</f>
        <v>0</v>
      </c>
      <c r="CV14" s="88">
        <f>SUM(CV4:CV13)</f>
        <v>0</v>
      </c>
      <c r="CW14" s="88">
        <f>SUM(CW4:CW13)</f>
        <v>0</v>
      </c>
      <c r="CX14" s="89">
        <f t="shared" si="19"/>
        <v>0</v>
      </c>
      <c r="CY14" s="88">
        <f>SUM(CY4:CY13)</f>
        <v>0</v>
      </c>
      <c r="CZ14" s="88">
        <f>SUM(CZ4:CZ13)</f>
        <v>0</v>
      </c>
      <c r="DA14" s="88">
        <f>SUM(DA4:DA13)</f>
        <v>0</v>
      </c>
      <c r="DB14" s="88">
        <f>SUM(DB4:DB13)</f>
        <v>0</v>
      </c>
      <c r="DC14" s="89">
        <f t="shared" si="20"/>
        <v>0</v>
      </c>
      <c r="DD14" s="90">
        <f>SUM(DD4:DD13)</f>
        <v>0</v>
      </c>
    </row>
    <row r="15" spans="1:108" x14ac:dyDescent="0.25">
      <c r="A15" t="s">
        <v>5252</v>
      </c>
      <c r="B15" s="30" t="s">
        <v>1956</v>
      </c>
    </row>
    <row r="16" spans="1:108" x14ac:dyDescent="0.25">
      <c r="A16" t="s">
        <v>5253</v>
      </c>
      <c r="B16" s="32" t="s">
        <v>5120</v>
      </c>
      <c r="C16" s="24">
        <f>SUMIFS(Detail!F:F,Detail!$A:$A,$B16,Detail!$D:$D,1,Detail!$C:$C,1)</f>
        <v>0</v>
      </c>
      <c r="D16" s="24">
        <f>SUMIFS(Detail!F:F,Detail!$A:$A,$B16,Detail!$D:$D,1,Detail!$C:$C,2)</f>
        <v>0</v>
      </c>
      <c r="E16" s="24">
        <f>SUMIFS(Detail!F:F,Detail!$A:$A,$B16,Detail!$D:$D,1,Detail!$C:$C,3)</f>
        <v>1590000</v>
      </c>
      <c r="F16" s="24">
        <f>SUMIFS(Detail!F:F,Detail!$A:$A,$B16,Detail!$D:$D,1,Detail!$C:$C,4)</f>
        <v>2385000</v>
      </c>
      <c r="G16" s="33">
        <f t="shared" ref="G16:G26" si="21">SUM(C16:F16)</f>
        <v>3975000</v>
      </c>
      <c r="H16" s="24">
        <f>SUMIFS(Detail!F:F,Detail!$A:$A,$B16,Detail!$D:$D,2,Detail!$C:$C,1)</f>
        <v>1828500</v>
      </c>
      <c r="I16" s="24">
        <f>SUMIFS(Detail!F:F,Detail!$A:$A,$B16,Detail!$D:$D,2,Detail!$C:$C,2)</f>
        <v>2067000</v>
      </c>
      <c r="J16" s="24">
        <f>SUMIFS(Detail!F:F,Detail!$A:$A,$B16,Detail!$D:$D,2,Detail!$C:$C,3)</f>
        <v>3100499.9999999995</v>
      </c>
      <c r="K16" s="24">
        <f>SUMIFS(Detail!F:F,Detail!$A:$A,$B16,Detail!$D:$D,2,Detail!$C:$C,4)</f>
        <v>3100500</v>
      </c>
      <c r="L16" s="33">
        <f t="shared" ref="L16:L26" si="22">SUM(H16:K16)</f>
        <v>10096500</v>
      </c>
      <c r="M16" s="24">
        <f>SUMIFS(Detail!F:F,Detail!$A:$A,$B16,Detail!$D:$D,3,Detail!$C:$C,1)</f>
        <v>2067000</v>
      </c>
      <c r="N16" s="24">
        <f>SUMIFS(Detail!F:F,Detail!$A:$A,$B16,Detail!$D:$D,3,Detail!$C:$C,2)</f>
        <v>2377050</v>
      </c>
      <c r="O16" s="24">
        <f>SUMIFS(Detail!F:F,Detail!$A:$A,$B16,Detail!$D:$D,3,Detail!$C:$C,3)</f>
        <v>2687100</v>
      </c>
      <c r="P16" s="24">
        <f>SUMIFS(Detail!F:F,Detail!$A:$A,$B16,Detail!$D:$D,3,Detail!$C:$C,4)</f>
        <v>4030650</v>
      </c>
      <c r="Q16" s="33">
        <f t="shared" ref="Q16:Q26" si="23">SUM(M16:P16)</f>
        <v>11161800</v>
      </c>
      <c r="R16" s="24">
        <f>SUMIFS(Detail!F:F,Detail!$A:$A,$B16,Detail!$D:$D,4,Detail!$C:$C,1)</f>
        <v>4030649.9999999991</v>
      </c>
      <c r="S16" s="24">
        <f>SUMIFS(Detail!F:F,Detail!$A:$A,$B16,Detail!$D:$D,4,Detail!$C:$C,2)</f>
        <v>2687100</v>
      </c>
      <c r="T16" s="24">
        <f>SUMIFS(Detail!F:F,Detail!$A:$A,$B16,Detail!$D:$D,4,Detail!$C:$C,3)</f>
        <v>3090165</v>
      </c>
      <c r="U16" s="24">
        <f>SUMIFS(Detail!F:F,Detail!$A:$A,$B16,Detail!$D:$D,4,Detail!$C:$C,4)</f>
        <v>3493230</v>
      </c>
      <c r="V16" s="33">
        <f t="shared" ref="V16:V26" si="24">SUM(R16:U16)</f>
        <v>13301145</v>
      </c>
      <c r="W16" s="24">
        <f>SUMIFS(Detail!F:F,Detail!$A:$A,$B16,Detail!$D:$D,5,Detail!$C:$C,1)</f>
        <v>5239845</v>
      </c>
      <c r="X16" s="24">
        <f>SUMIFS(Detail!F:F,Detail!$A:$A,$B16,Detail!$D:$D,5,Detail!$C:$C,2)</f>
        <v>5239845</v>
      </c>
      <c r="Y16" s="24">
        <f>SUMIFS(Detail!F:F,Detail!$A:$A,$B16,Detail!$D:$D,5,Detail!$C:$C,3)</f>
        <v>3493230</v>
      </c>
      <c r="Z16" s="24">
        <f>SUMIFS(Detail!F:F,Detail!$A:$A,$B16,Detail!$D:$D,5,Detail!$C:$C,4)</f>
        <v>4017214.5</v>
      </c>
      <c r="AA16" s="33">
        <f t="shared" ref="AA16:AA26" si="25">SUM(W16:Z16)</f>
        <v>17990134.5</v>
      </c>
      <c r="AB16" s="24">
        <f>SUMIFS(Detail!F:F,Detail!$A:$A,$B16,Detail!$D:$D,6,Detail!$C:$C,1)</f>
        <v>2270599.5</v>
      </c>
      <c r="AC16" s="24">
        <f>SUMIFS(Detail!F:F,Detail!$A:$A,$B16,Detail!$D:$D,6,Detail!$C:$C,2)</f>
        <v>0</v>
      </c>
      <c r="AD16" s="24">
        <f>SUMIFS(Detail!F:F,Detail!$A:$A,$B16,Detail!$D:$D,6,Detail!$C:$C,3)</f>
        <v>0</v>
      </c>
      <c r="AE16" s="24">
        <f>SUMIFS(Detail!F:F,Detail!$A:$A,$B16,Detail!$D:$D,6,Detail!$C:$C,4)</f>
        <v>0</v>
      </c>
      <c r="AF16" s="33">
        <f t="shared" ref="AF16:AF26" si="26">SUM(AB16:AE16)</f>
        <v>2270599.5</v>
      </c>
      <c r="AG16" s="24">
        <f>SUMIFS(Detail!F:F,Detail!$A:$A,$B16,Detail!$D:$D,7,Detail!$C:$C,1)</f>
        <v>0</v>
      </c>
      <c r="AH16" s="24">
        <f>SUMIFS(Detail!F:F,Detail!$A:$A,$B16,Detail!$D:$D,7,Detail!$C:$C,2)</f>
        <v>0</v>
      </c>
      <c r="AI16" s="24">
        <f>SUMIFS(Detail!F:F,Detail!$A:$A,$B16,Detail!$D:$D,7,Detail!$C:$C,3)</f>
        <v>0</v>
      </c>
      <c r="AJ16" s="24">
        <f>SUMIFS(Detail!F:F,Detail!$A:$A,$B16,Detail!$D:$D,7,Detail!$C:$C,4)</f>
        <v>0</v>
      </c>
      <c r="AK16" s="33">
        <f t="shared" ref="AK16:AK26" si="27">SUM(AG16:AJ16)</f>
        <v>0</v>
      </c>
      <c r="AL16" s="24">
        <f>SUMIFS(Detail!F:F,Detail!$A:$A,$B16,Detail!$D:$D,8,Detail!$C:$C,1)</f>
        <v>0</v>
      </c>
      <c r="AM16" s="24">
        <f>SUMIFS(Detail!F:F,Detail!$A:$A,$B16,Detail!$D:$D,8,Detail!$C:$C,2)</f>
        <v>0</v>
      </c>
      <c r="AN16" s="24">
        <f>SUMIFS(Detail!F:F,Detail!$A:$A,$B16,Detail!$D:$D,8,Detail!$C:$C,3)</f>
        <v>0</v>
      </c>
      <c r="AO16" s="24">
        <f>SUMIFS(Detail!F:F,Detail!$A:$A,$B16,Detail!$D:$D,8,Detail!$C:$C,4)</f>
        <v>0</v>
      </c>
      <c r="AP16" s="33">
        <f t="shared" ref="AP16:AP26" si="28">SUM(AL16:AO16)</f>
        <v>0</v>
      </c>
      <c r="AQ16" s="24">
        <f>SUMIFS(Detail!F:F,Detail!$A:$A,$B16,Detail!$D:$D,9,Detail!$C:$C,1)</f>
        <v>0</v>
      </c>
      <c r="AR16" s="24">
        <f>SUMIFS(Detail!F:F,Detail!$A:$A,$B16,Detail!$D:$D,9,Detail!$C:$C,2)</f>
        <v>0</v>
      </c>
      <c r="AS16" s="24">
        <f>SUMIFS(Detail!F:F,Detail!$A:$A,$B16,Detail!$D:$D,9,Detail!$C:$C,3)</f>
        <v>0</v>
      </c>
      <c r="AT16" s="24">
        <f>SUMIFS(Detail!F:F,Detail!$A:$A,$B16,Detail!$D:$D,9,Detail!$C:$C,4)</f>
        <v>0</v>
      </c>
      <c r="AU16" s="33">
        <f t="shared" ref="AU16:AU26" si="29">SUM(AQ16:AT16)</f>
        <v>0</v>
      </c>
      <c r="AV16" s="24">
        <f>SUMIFS(Detail!F:F,Detail!$A:$A,$B16,Detail!$D:$D,10,Detail!$C:$C,1)</f>
        <v>0</v>
      </c>
      <c r="AW16" s="24">
        <f>SUMIFS(Detail!F:F,Detail!$A:$A,$B16,Detail!$D:$D,10,Detail!$C:$C,2)</f>
        <v>0</v>
      </c>
      <c r="AX16" s="24">
        <f>SUMIFS(Detail!F:F,Detail!$A:$A,$B16,Detail!$D:$D,10,Detail!$C:$C,3)</f>
        <v>0</v>
      </c>
      <c r="AY16" s="24">
        <f>SUMIFS(Detail!F:F,Detail!$A:$A,$B16,Detail!$D:$D,10,Detail!$C:$C,4)</f>
        <v>0</v>
      </c>
      <c r="AZ16" s="33">
        <f t="shared" ref="AZ16:AZ26" si="30">SUM(AV16:AY16)</f>
        <v>0</v>
      </c>
      <c r="BA16" s="24">
        <f>SUMIFS(Detail!F:F,Detail!$A:$A,$B16,Detail!$D:$D,11,Detail!$C:$C,1)</f>
        <v>0</v>
      </c>
      <c r="BB16" s="24">
        <f>SUMIFS(Detail!F:F,Detail!$A:$A,$B16,Detail!$D:$D,11,Detail!$C:$C,2)</f>
        <v>0</v>
      </c>
      <c r="BC16" s="24">
        <f>SUMIFS(Detail!F:F,Detail!$A:$A,$B16,Detail!$D:$D,11,Detail!$C:$C,3)</f>
        <v>0</v>
      </c>
      <c r="BD16" s="24">
        <f>SUMIFS(Detail!F:F,Detail!$A:$A,$B16,Detail!$D:$D,11,Detail!$C:$C,4)</f>
        <v>0</v>
      </c>
      <c r="BE16" s="33">
        <f t="shared" ref="BE16:BE26" si="31">SUM(BA16:BD16)</f>
        <v>0</v>
      </c>
      <c r="BF16" s="24">
        <f>SUMIFS(Detail!F:F,Detail!$A:$A,$B16,Detail!$D:$D,12,Detail!$C:$C,1)</f>
        <v>0</v>
      </c>
      <c r="BG16" s="24">
        <f>SUMIFS(Detail!F:F,Detail!$A:$A,$B16,Detail!$D:$D,12,Detail!$C:$C,2)</f>
        <v>0</v>
      </c>
      <c r="BH16" s="24">
        <f>SUMIFS(Detail!F:F,Detail!$A:$A,$B16,Detail!$D:$D,12,Detail!$C:$C,3)</f>
        <v>0</v>
      </c>
      <c r="BI16" s="24">
        <f>SUMIFS(Detail!F:F,Detail!$A:$A,$B16,Detail!$D:$D,12,Detail!$C:$C,4)</f>
        <v>0</v>
      </c>
      <c r="BJ16" s="33">
        <f t="shared" ref="BJ16:BJ26" si="32">SUM(BF16:BI16)</f>
        <v>0</v>
      </c>
      <c r="BK16" s="24">
        <f>SUMIFS(Detail!F:F,Detail!$A:$A,$B16,Detail!$D:$D,13,Detail!$C:$C,1)</f>
        <v>0</v>
      </c>
      <c r="BL16" s="24">
        <f>SUMIFS(Detail!F:F,Detail!$A:$A,$B16,Detail!$D:$D,13,Detail!$C:$C,2)</f>
        <v>0</v>
      </c>
      <c r="BM16" s="24">
        <f>SUMIFS(Detail!F:F,Detail!$A:$A,$B16,Detail!$D:$D,13,Detail!$C:$C,3)</f>
        <v>0</v>
      </c>
      <c r="BN16" s="24">
        <f>SUMIFS(Detail!F:F,Detail!$A:$A,$B16,Detail!$D:$D,13,Detail!$C:$C,4)</f>
        <v>0</v>
      </c>
      <c r="BO16" s="33">
        <f t="shared" ref="BO16:BO26" si="33">SUM(BK16:BN16)</f>
        <v>0</v>
      </c>
      <c r="BP16" s="24">
        <f>SUMIFS(Detail!F:F,Detail!$A:$A,$B16,Detail!$D:$D,14,Detail!$C:$C,1)</f>
        <v>0</v>
      </c>
      <c r="BQ16" s="24">
        <f>SUMIFS(Detail!F:F,Detail!$A:$A,$B16,Detail!$D:$D,14,Detail!$C:$C,2)</f>
        <v>0</v>
      </c>
      <c r="BR16" s="24">
        <f>SUMIFS(Detail!F:F,Detail!$A:$A,$B16,Detail!$D:$D,14,Detail!$C:$C,3)</f>
        <v>0</v>
      </c>
      <c r="BS16" s="24">
        <f>SUMIFS(Detail!F:F,Detail!$A:$A,$B16,Detail!$D:$D,14,Detail!$C:$C,4)</f>
        <v>0</v>
      </c>
      <c r="BT16" s="33">
        <f t="shared" ref="BT16:BT26" si="34">SUM(BP16:BS16)</f>
        <v>0</v>
      </c>
      <c r="BU16" s="24">
        <f>SUMIFS(Detail!F:F,Detail!$A:$A,$B16,Detail!$D:$D,15,Detail!$C:$C,1)</f>
        <v>0</v>
      </c>
      <c r="BV16" s="24">
        <f>SUMIFS(Detail!F:F,Detail!$A:$A,$B16,Detail!$D:$D,15,Detail!$C:$C,2)</f>
        <v>0</v>
      </c>
      <c r="BW16" s="24">
        <f>SUMIFS(Detail!F:F,Detail!$A:$A,$B16,Detail!$D:$D,15,Detail!$C:$C,3)</f>
        <v>0</v>
      </c>
      <c r="BX16" s="24">
        <f>SUMIFS(Detail!F:F,Detail!$A:$A,$B16,Detail!$D:$D,15,Detail!$C:$C,4)</f>
        <v>0</v>
      </c>
      <c r="BY16" s="33">
        <f t="shared" ref="BY16:BY26" si="35">SUM(BU16:BX16)</f>
        <v>0</v>
      </c>
      <c r="BZ16" s="24">
        <f>SUMIFS(Detail!F:F,Detail!$A:$A,$B16,Detail!$D:$D,16,Detail!$C:$C,1)</f>
        <v>0</v>
      </c>
      <c r="CA16" s="24">
        <f>SUMIFS(Detail!F:F,Detail!$A:$A,$B16,Detail!$D:$D,16,Detail!$C:$C,2)</f>
        <v>0</v>
      </c>
      <c r="CB16" s="24">
        <f>SUMIFS(Detail!F:F,Detail!$A:$A,$B16,Detail!$D:$D,16,Detail!$C:$C,3)</f>
        <v>0</v>
      </c>
      <c r="CC16" s="24">
        <f>SUMIFS(Detail!F:F,Detail!$A:$A,$B16,Detail!$D:$D,16,Detail!$C:$C,4)</f>
        <v>0</v>
      </c>
      <c r="CD16" s="33">
        <f t="shared" ref="CD16:CD26" si="36">SUM(BZ16:CC16)</f>
        <v>0</v>
      </c>
      <c r="CE16" s="24">
        <f>SUMIFS(Detail!F:F,Detail!$A:$A,$B16,Detail!$D:$D,17,Detail!$C:$C,1)</f>
        <v>0</v>
      </c>
      <c r="CF16" s="24">
        <f>SUMIFS(Detail!F:F,Detail!$A:$A,$B16,Detail!$D:$D,17,Detail!$C:$C,2)</f>
        <v>0</v>
      </c>
      <c r="CG16" s="24">
        <f>SUMIFS(Detail!F:F,Detail!$A:$A,$B16,Detail!$D:$D,17,Detail!$C:$C,3)</f>
        <v>0</v>
      </c>
      <c r="CH16" s="24">
        <f>SUMIFS(Detail!F:F,Detail!$A:$A,$B16,Detail!$D:$D,17,Detail!$C:$C,4)</f>
        <v>0</v>
      </c>
      <c r="CI16" s="33">
        <f t="shared" ref="CI16:CI26" si="37">SUM(CE16:CH16)</f>
        <v>0</v>
      </c>
      <c r="CJ16" s="24">
        <f>SUMIFS(Detail!F:F,Detail!$A:$A,$B16,Detail!$D:$D,18,Detail!$C:$C,1)</f>
        <v>0</v>
      </c>
      <c r="CK16" s="24">
        <f>SUMIFS(Detail!F:F,Detail!$A:$A,$B16,Detail!$D:$D,18,Detail!$C:$C,2)</f>
        <v>0</v>
      </c>
      <c r="CL16" s="24">
        <f>SUMIFS(Detail!F:F,Detail!$A:$A,$B16,Detail!$D:$D,18,Detail!$C:$C,3)</f>
        <v>0</v>
      </c>
      <c r="CM16" s="24">
        <f>SUMIFS(Detail!F:F,Detail!$A:$A,$B16,Detail!$D:$D,18,Detail!$C:$C,4)</f>
        <v>0</v>
      </c>
      <c r="CN16" s="33">
        <f t="shared" ref="CN16:CN26" si="38">SUM(CJ16:CM16)</f>
        <v>0</v>
      </c>
      <c r="CO16" s="24">
        <f>SUMIFS(Detail!F:F,Detail!$A:$A,$B16,Detail!$D:$D,19,Detail!$C:$C,1)</f>
        <v>0</v>
      </c>
      <c r="CP16" s="24">
        <f>SUMIFS(Detail!F:F,Detail!$A:$A,$B16,Detail!$D:$D,19,Detail!$C:$C,2)</f>
        <v>0</v>
      </c>
      <c r="CQ16" s="24">
        <f>SUMIFS(Detail!F:F,Detail!$A:$A,$B16,Detail!$D:$D,19,Detail!$C:$C,3)</f>
        <v>0</v>
      </c>
      <c r="CR16" s="24">
        <f>SUMIFS(Detail!F:F,Detail!$A:$A,$B16,Detail!$D:$D,19,Detail!$C:$C,4)</f>
        <v>0</v>
      </c>
      <c r="CS16" s="33">
        <f t="shared" ref="CS16:CS26" si="39">SUM(CO16:CR16)</f>
        <v>0</v>
      </c>
      <c r="CT16" s="24">
        <f>SUMIFS(Detail!F:F,Detail!$A:$A,$B16,Detail!$D:$D,20,Detail!$C:$C,1)</f>
        <v>0</v>
      </c>
      <c r="CU16" s="24">
        <f>SUMIFS(Detail!F:F,Detail!$A:$A,$B16,Detail!$D:$D,20,Detail!$C:$C,2)</f>
        <v>0</v>
      </c>
      <c r="CV16" s="24">
        <f>SUMIFS(Detail!F:F,Detail!$A:$A,$B16,Detail!$D:$D,20,Detail!$C:$C,3)</f>
        <v>0</v>
      </c>
      <c r="CW16" s="24">
        <f>SUMIFS(Detail!F:F,Detail!$A:$A,$B16,Detail!$D:$D,20,Detail!$C:$C,4)</f>
        <v>0</v>
      </c>
      <c r="CX16" s="33">
        <f t="shared" ref="CX16:CX26" si="40">SUM(CT16:CW16)</f>
        <v>0</v>
      </c>
      <c r="CY16" s="24">
        <f>SUMIFS(Detail!F:F,Detail!$A:$A,$B16,Detail!$D:$D,21,Detail!$C:$C,1)</f>
        <v>0</v>
      </c>
      <c r="CZ16" s="24">
        <f>SUMIFS(Detail!F:F,Detail!$A:$A,$B16,Detail!$D:$D,21,Detail!$C:$C,2)</f>
        <v>0</v>
      </c>
      <c r="DA16" s="24">
        <f>SUMIFS(Detail!F:F,Detail!$A:$A,$B16,Detail!$D:$D,21,Detail!$C:$C,3)</f>
        <v>0</v>
      </c>
      <c r="DB16" s="24">
        <f>SUMIFS(Detail!F:F,Detail!$A:$A,$B16,Detail!$D:$D,21,Detail!$C:$C,4)</f>
        <v>0</v>
      </c>
      <c r="DC16" s="33">
        <f t="shared" ref="DC16:DC26" si="41">SUM(CY16:DB16)</f>
        <v>0</v>
      </c>
      <c r="DD16" s="86">
        <f>SUMIFS(Detail!F:F,Detail!$A:$A,$B16,Detail!$B:$B,"&gt;60")</f>
        <v>2270599.5</v>
      </c>
    </row>
    <row r="17" spans="1:108" x14ac:dyDescent="0.25">
      <c r="A17" t="s">
        <v>5254</v>
      </c>
      <c r="B17" s="32" t="s">
        <v>5121</v>
      </c>
      <c r="C17" s="24">
        <f>SUMIFS(Detail!F:F,Detail!$A:$A,$B17,Detail!$D:$D,1,Detail!$C:$C,1)</f>
        <v>0</v>
      </c>
      <c r="D17" s="24">
        <f>SUMIFS(Detail!F:F,Detail!$A:$A,$B17,Detail!$D:$D,1,Detail!$C:$C,2)</f>
        <v>0</v>
      </c>
      <c r="E17" s="24">
        <f>SUMIFS(Detail!F:F,Detail!$A:$A,$B17,Detail!$D:$D,1,Detail!$C:$C,3)</f>
        <v>1037500</v>
      </c>
      <c r="F17" s="24">
        <f>SUMIFS(Detail!F:F,Detail!$A:$A,$B17,Detail!$D:$D,1,Detail!$C:$C,4)</f>
        <v>1452500</v>
      </c>
      <c r="G17" s="33">
        <f t="shared" si="21"/>
        <v>2490000</v>
      </c>
      <c r="H17" s="24">
        <f>SUMIFS(Detail!F:F,Detail!$A:$A,$B17,Detail!$D:$D,2,Detail!$C:$C,1)</f>
        <v>643250</v>
      </c>
      <c r="I17" s="24">
        <f>SUMIFS(Detail!F:F,Detail!$A:$A,$B17,Detail!$D:$D,2,Detail!$C:$C,2)</f>
        <v>684750</v>
      </c>
      <c r="J17" s="24">
        <f>SUMIFS(Detail!F:F,Detail!$A:$A,$B17,Detail!$D:$D,2,Detail!$C:$C,3)</f>
        <v>1597749.9999999998</v>
      </c>
      <c r="K17" s="24">
        <f>SUMIFS(Detail!F:F,Detail!$A:$A,$B17,Detail!$D:$D,2,Detail!$C:$C,4)</f>
        <v>1597750</v>
      </c>
      <c r="L17" s="33">
        <f t="shared" si="22"/>
        <v>4523500</v>
      </c>
      <c r="M17" s="24">
        <f>SUMIFS(Detail!F:F,Detail!$A:$A,$B17,Detail!$D:$D,3,Detail!$C:$C,1)</f>
        <v>892249.99999999988</v>
      </c>
      <c r="N17" s="24">
        <f>SUMIFS(Detail!F:F,Detail!$A:$A,$B17,Detail!$D:$D,3,Detail!$C:$C,2)</f>
        <v>675412.5</v>
      </c>
      <c r="O17" s="24">
        <f>SUMIFS(Detail!F:F,Detail!$A:$A,$B17,Detail!$D:$D,3,Detail!$C:$C,3)</f>
        <v>718987.5</v>
      </c>
      <c r="P17" s="24">
        <f>SUMIFS(Detail!F:F,Detail!$A:$A,$B17,Detail!$D:$D,3,Detail!$C:$C,4)</f>
        <v>1677637.5</v>
      </c>
      <c r="Q17" s="33">
        <f t="shared" si="23"/>
        <v>3964287.5</v>
      </c>
      <c r="R17" s="24">
        <f>SUMIFS(Detail!F:F,Detail!$A:$A,$B17,Detail!$D:$D,4,Detail!$C:$C,1)</f>
        <v>1677637.5</v>
      </c>
      <c r="S17" s="24">
        <f>SUMIFS(Detail!F:F,Detail!$A:$A,$B17,Detail!$D:$D,4,Detail!$C:$C,2)</f>
        <v>936862.5</v>
      </c>
      <c r="T17" s="24">
        <f>SUMIFS(Detail!F:F,Detail!$A:$A,$B17,Detail!$D:$D,4,Detail!$C:$C,3)</f>
        <v>709183.125</v>
      </c>
      <c r="U17" s="24">
        <f>SUMIFS(Detail!F:F,Detail!$A:$A,$B17,Detail!$D:$D,4,Detail!$C:$C,4)</f>
        <v>754936.875</v>
      </c>
      <c r="V17" s="33">
        <f t="shared" si="24"/>
        <v>4078620</v>
      </c>
      <c r="W17" s="24">
        <f>SUMIFS(Detail!F:F,Detail!$A:$A,$B17,Detail!$D:$D,5,Detail!$C:$C,1)</f>
        <v>1761519.375</v>
      </c>
      <c r="X17" s="24">
        <f>SUMIFS(Detail!F:F,Detail!$A:$A,$B17,Detail!$D:$D,5,Detail!$C:$C,2)</f>
        <v>1761519.375</v>
      </c>
      <c r="Y17" s="24">
        <f>SUMIFS(Detail!F:F,Detail!$A:$A,$B17,Detail!$D:$D,5,Detail!$C:$C,3)</f>
        <v>983705.625</v>
      </c>
      <c r="Z17" s="24">
        <f>SUMIFS(Detail!F:F,Detail!$A:$A,$B17,Detail!$D:$D,5,Detail!$C:$C,4)</f>
        <v>744642.28125</v>
      </c>
      <c r="AA17" s="33">
        <f t="shared" si="25"/>
        <v>5251386.65625</v>
      </c>
      <c r="AB17" s="24">
        <f>SUMIFS(Detail!F:F,Detail!$A:$A,$B17,Detail!$D:$D,6,Detail!$C:$C,1)</f>
        <v>264227.90625</v>
      </c>
      <c r="AC17" s="24">
        <f>SUMIFS(Detail!F:F,Detail!$A:$A,$B17,Detail!$D:$D,6,Detail!$C:$C,2)</f>
        <v>0</v>
      </c>
      <c r="AD17" s="24">
        <f>SUMIFS(Detail!F:F,Detail!$A:$A,$B17,Detail!$D:$D,6,Detail!$C:$C,3)</f>
        <v>0</v>
      </c>
      <c r="AE17" s="24">
        <f>SUMIFS(Detail!F:F,Detail!$A:$A,$B17,Detail!$D:$D,6,Detail!$C:$C,4)</f>
        <v>0</v>
      </c>
      <c r="AF17" s="33">
        <f t="shared" si="26"/>
        <v>264227.90625</v>
      </c>
      <c r="AG17" s="24">
        <f>SUMIFS(Detail!F:F,Detail!$A:$A,$B17,Detail!$D:$D,7,Detail!$C:$C,1)</f>
        <v>0</v>
      </c>
      <c r="AH17" s="24">
        <f>SUMIFS(Detail!F:F,Detail!$A:$A,$B17,Detail!$D:$D,7,Detail!$C:$C,2)</f>
        <v>0</v>
      </c>
      <c r="AI17" s="24">
        <f>SUMIFS(Detail!F:F,Detail!$A:$A,$B17,Detail!$D:$D,7,Detail!$C:$C,3)</f>
        <v>0</v>
      </c>
      <c r="AJ17" s="24">
        <f>SUMIFS(Detail!F:F,Detail!$A:$A,$B17,Detail!$D:$D,7,Detail!$C:$C,4)</f>
        <v>0</v>
      </c>
      <c r="AK17" s="33">
        <f t="shared" si="27"/>
        <v>0</v>
      </c>
      <c r="AL17" s="24">
        <f>SUMIFS(Detail!F:F,Detail!$A:$A,$B17,Detail!$D:$D,8,Detail!$C:$C,1)</f>
        <v>0</v>
      </c>
      <c r="AM17" s="24">
        <f>SUMIFS(Detail!F:F,Detail!$A:$A,$B17,Detail!$D:$D,8,Detail!$C:$C,2)</f>
        <v>0</v>
      </c>
      <c r="AN17" s="24">
        <f>SUMIFS(Detail!F:F,Detail!$A:$A,$B17,Detail!$D:$D,8,Detail!$C:$C,3)</f>
        <v>0</v>
      </c>
      <c r="AO17" s="24">
        <f>SUMIFS(Detail!F:F,Detail!$A:$A,$B17,Detail!$D:$D,8,Detail!$C:$C,4)</f>
        <v>0</v>
      </c>
      <c r="AP17" s="33">
        <f t="shared" si="28"/>
        <v>0</v>
      </c>
      <c r="AQ17" s="24">
        <f>SUMIFS(Detail!F:F,Detail!$A:$A,$B17,Detail!$D:$D,9,Detail!$C:$C,1)</f>
        <v>0</v>
      </c>
      <c r="AR17" s="24">
        <f>SUMIFS(Detail!F:F,Detail!$A:$A,$B17,Detail!$D:$D,9,Detail!$C:$C,2)</f>
        <v>0</v>
      </c>
      <c r="AS17" s="24">
        <f>SUMIFS(Detail!F:F,Detail!$A:$A,$B17,Detail!$D:$D,9,Detail!$C:$C,3)</f>
        <v>0</v>
      </c>
      <c r="AT17" s="24">
        <f>SUMIFS(Detail!F:F,Detail!$A:$A,$B17,Detail!$D:$D,9,Detail!$C:$C,4)</f>
        <v>0</v>
      </c>
      <c r="AU17" s="33">
        <f t="shared" si="29"/>
        <v>0</v>
      </c>
      <c r="AV17" s="24">
        <f>SUMIFS(Detail!F:F,Detail!$A:$A,$B17,Detail!$D:$D,10,Detail!$C:$C,1)</f>
        <v>0</v>
      </c>
      <c r="AW17" s="24">
        <f>SUMIFS(Detail!F:F,Detail!$A:$A,$B17,Detail!$D:$D,10,Detail!$C:$C,2)</f>
        <v>0</v>
      </c>
      <c r="AX17" s="24">
        <f>SUMIFS(Detail!F:F,Detail!$A:$A,$B17,Detail!$D:$D,10,Detail!$C:$C,3)</f>
        <v>0</v>
      </c>
      <c r="AY17" s="24">
        <f>SUMIFS(Detail!F:F,Detail!$A:$A,$B17,Detail!$D:$D,10,Detail!$C:$C,4)</f>
        <v>0</v>
      </c>
      <c r="AZ17" s="33">
        <f t="shared" si="30"/>
        <v>0</v>
      </c>
      <c r="BA17" s="24">
        <f>SUMIFS(Detail!F:F,Detail!$A:$A,$B17,Detail!$D:$D,11,Detail!$C:$C,1)</f>
        <v>0</v>
      </c>
      <c r="BB17" s="24">
        <f>SUMIFS(Detail!F:F,Detail!$A:$A,$B17,Detail!$D:$D,11,Detail!$C:$C,2)</f>
        <v>0</v>
      </c>
      <c r="BC17" s="24">
        <f>SUMIFS(Detail!F:F,Detail!$A:$A,$B17,Detail!$D:$D,11,Detail!$C:$C,3)</f>
        <v>0</v>
      </c>
      <c r="BD17" s="24">
        <f>SUMIFS(Detail!F:F,Detail!$A:$A,$B17,Detail!$D:$D,11,Detail!$C:$C,4)</f>
        <v>0</v>
      </c>
      <c r="BE17" s="33">
        <f t="shared" si="31"/>
        <v>0</v>
      </c>
      <c r="BF17" s="24">
        <f>SUMIFS(Detail!F:F,Detail!$A:$A,$B17,Detail!$D:$D,12,Detail!$C:$C,1)</f>
        <v>0</v>
      </c>
      <c r="BG17" s="24">
        <f>SUMIFS(Detail!F:F,Detail!$A:$A,$B17,Detail!$D:$D,12,Detail!$C:$C,2)</f>
        <v>0</v>
      </c>
      <c r="BH17" s="24">
        <f>SUMIFS(Detail!F:F,Detail!$A:$A,$B17,Detail!$D:$D,12,Detail!$C:$C,3)</f>
        <v>0</v>
      </c>
      <c r="BI17" s="24">
        <f>SUMIFS(Detail!F:F,Detail!$A:$A,$B17,Detail!$D:$D,12,Detail!$C:$C,4)</f>
        <v>0</v>
      </c>
      <c r="BJ17" s="33">
        <f t="shared" si="32"/>
        <v>0</v>
      </c>
      <c r="BK17" s="24">
        <f>SUMIFS(Detail!F:F,Detail!$A:$A,$B17,Detail!$D:$D,13,Detail!$C:$C,1)</f>
        <v>0</v>
      </c>
      <c r="BL17" s="24">
        <f>SUMIFS(Detail!F:F,Detail!$A:$A,$B17,Detail!$D:$D,13,Detail!$C:$C,2)</f>
        <v>0</v>
      </c>
      <c r="BM17" s="24">
        <f>SUMIFS(Detail!F:F,Detail!$A:$A,$B17,Detail!$D:$D,13,Detail!$C:$C,3)</f>
        <v>0</v>
      </c>
      <c r="BN17" s="24">
        <f>SUMIFS(Detail!F:F,Detail!$A:$A,$B17,Detail!$D:$D,13,Detail!$C:$C,4)</f>
        <v>0</v>
      </c>
      <c r="BO17" s="33">
        <f t="shared" si="33"/>
        <v>0</v>
      </c>
      <c r="BP17" s="24">
        <f>SUMIFS(Detail!F:F,Detail!$A:$A,$B17,Detail!$D:$D,14,Detail!$C:$C,1)</f>
        <v>0</v>
      </c>
      <c r="BQ17" s="24">
        <f>SUMIFS(Detail!F:F,Detail!$A:$A,$B17,Detail!$D:$D,14,Detail!$C:$C,2)</f>
        <v>0</v>
      </c>
      <c r="BR17" s="24">
        <f>SUMIFS(Detail!F:F,Detail!$A:$A,$B17,Detail!$D:$D,14,Detail!$C:$C,3)</f>
        <v>0</v>
      </c>
      <c r="BS17" s="24">
        <f>SUMIFS(Detail!F:F,Detail!$A:$A,$B17,Detail!$D:$D,14,Detail!$C:$C,4)</f>
        <v>0</v>
      </c>
      <c r="BT17" s="33">
        <f t="shared" si="34"/>
        <v>0</v>
      </c>
      <c r="BU17" s="24">
        <f>SUMIFS(Detail!F:F,Detail!$A:$A,$B17,Detail!$D:$D,15,Detail!$C:$C,1)</f>
        <v>0</v>
      </c>
      <c r="BV17" s="24">
        <f>SUMIFS(Detail!F:F,Detail!$A:$A,$B17,Detail!$D:$D,15,Detail!$C:$C,2)</f>
        <v>0</v>
      </c>
      <c r="BW17" s="24">
        <f>SUMIFS(Detail!F:F,Detail!$A:$A,$B17,Detail!$D:$D,15,Detail!$C:$C,3)</f>
        <v>0</v>
      </c>
      <c r="BX17" s="24">
        <f>SUMIFS(Detail!F:F,Detail!$A:$A,$B17,Detail!$D:$D,15,Detail!$C:$C,4)</f>
        <v>0</v>
      </c>
      <c r="BY17" s="33">
        <f t="shared" si="35"/>
        <v>0</v>
      </c>
      <c r="BZ17" s="24">
        <f>SUMIFS(Detail!F:F,Detail!$A:$A,$B17,Detail!$D:$D,16,Detail!$C:$C,1)</f>
        <v>0</v>
      </c>
      <c r="CA17" s="24">
        <f>SUMIFS(Detail!F:F,Detail!$A:$A,$B17,Detail!$D:$D,16,Detail!$C:$C,2)</f>
        <v>0</v>
      </c>
      <c r="CB17" s="24">
        <f>SUMIFS(Detail!F:F,Detail!$A:$A,$B17,Detail!$D:$D,16,Detail!$C:$C,3)</f>
        <v>0</v>
      </c>
      <c r="CC17" s="24">
        <f>SUMIFS(Detail!F:F,Detail!$A:$A,$B17,Detail!$D:$D,16,Detail!$C:$C,4)</f>
        <v>0</v>
      </c>
      <c r="CD17" s="33">
        <f t="shared" si="36"/>
        <v>0</v>
      </c>
      <c r="CE17" s="24">
        <f>SUMIFS(Detail!F:F,Detail!$A:$A,$B17,Detail!$D:$D,17,Detail!$C:$C,1)</f>
        <v>0</v>
      </c>
      <c r="CF17" s="24">
        <f>SUMIFS(Detail!F:F,Detail!$A:$A,$B17,Detail!$D:$D,17,Detail!$C:$C,2)</f>
        <v>0</v>
      </c>
      <c r="CG17" s="24">
        <f>SUMIFS(Detail!F:F,Detail!$A:$A,$B17,Detail!$D:$D,17,Detail!$C:$C,3)</f>
        <v>0</v>
      </c>
      <c r="CH17" s="24">
        <f>SUMIFS(Detail!F:F,Detail!$A:$A,$B17,Detail!$D:$D,17,Detail!$C:$C,4)</f>
        <v>0</v>
      </c>
      <c r="CI17" s="33">
        <f t="shared" si="37"/>
        <v>0</v>
      </c>
      <c r="CJ17" s="24">
        <f>SUMIFS(Detail!F:F,Detail!$A:$A,$B17,Detail!$D:$D,18,Detail!$C:$C,1)</f>
        <v>0</v>
      </c>
      <c r="CK17" s="24">
        <f>SUMIFS(Detail!F:F,Detail!$A:$A,$B17,Detail!$D:$D,18,Detail!$C:$C,2)</f>
        <v>0</v>
      </c>
      <c r="CL17" s="24">
        <f>SUMIFS(Detail!F:F,Detail!$A:$A,$B17,Detail!$D:$D,18,Detail!$C:$C,3)</f>
        <v>0</v>
      </c>
      <c r="CM17" s="24">
        <f>SUMIFS(Detail!F:F,Detail!$A:$A,$B17,Detail!$D:$D,18,Detail!$C:$C,4)</f>
        <v>0</v>
      </c>
      <c r="CN17" s="33">
        <f t="shared" si="38"/>
        <v>0</v>
      </c>
      <c r="CO17" s="24">
        <f>SUMIFS(Detail!F:F,Detail!$A:$A,$B17,Detail!$D:$D,19,Detail!$C:$C,1)</f>
        <v>0</v>
      </c>
      <c r="CP17" s="24">
        <f>SUMIFS(Detail!F:F,Detail!$A:$A,$B17,Detail!$D:$D,19,Detail!$C:$C,2)</f>
        <v>0</v>
      </c>
      <c r="CQ17" s="24">
        <f>SUMIFS(Detail!F:F,Detail!$A:$A,$B17,Detail!$D:$D,19,Detail!$C:$C,3)</f>
        <v>0</v>
      </c>
      <c r="CR17" s="24">
        <f>SUMIFS(Detail!F:F,Detail!$A:$A,$B17,Detail!$D:$D,19,Detail!$C:$C,4)</f>
        <v>0</v>
      </c>
      <c r="CS17" s="33">
        <f t="shared" si="39"/>
        <v>0</v>
      </c>
      <c r="CT17" s="24">
        <f>SUMIFS(Detail!F:F,Detail!$A:$A,$B17,Detail!$D:$D,20,Detail!$C:$C,1)</f>
        <v>0</v>
      </c>
      <c r="CU17" s="24">
        <f>SUMIFS(Detail!F:F,Detail!$A:$A,$B17,Detail!$D:$D,20,Detail!$C:$C,2)</f>
        <v>0</v>
      </c>
      <c r="CV17" s="24">
        <f>SUMIFS(Detail!F:F,Detail!$A:$A,$B17,Detail!$D:$D,20,Detail!$C:$C,3)</f>
        <v>0</v>
      </c>
      <c r="CW17" s="24">
        <f>SUMIFS(Detail!F:F,Detail!$A:$A,$B17,Detail!$D:$D,20,Detail!$C:$C,4)</f>
        <v>0</v>
      </c>
      <c r="CX17" s="33">
        <f t="shared" si="40"/>
        <v>0</v>
      </c>
      <c r="CY17" s="24">
        <f>SUMIFS(Detail!F:F,Detail!$A:$A,$B17,Detail!$D:$D,21,Detail!$C:$C,1)</f>
        <v>0</v>
      </c>
      <c r="CZ17" s="24">
        <f>SUMIFS(Detail!F:F,Detail!$A:$A,$B17,Detail!$D:$D,21,Detail!$C:$C,2)</f>
        <v>0</v>
      </c>
      <c r="DA17" s="24">
        <f>SUMIFS(Detail!F:F,Detail!$A:$A,$B17,Detail!$D:$D,21,Detail!$C:$C,3)</f>
        <v>0</v>
      </c>
      <c r="DB17" s="24">
        <f>SUMIFS(Detail!F:F,Detail!$A:$A,$B17,Detail!$D:$D,21,Detail!$C:$C,4)</f>
        <v>0</v>
      </c>
      <c r="DC17" s="33">
        <f t="shared" si="41"/>
        <v>0</v>
      </c>
      <c r="DD17" s="86">
        <f>SUMIFS(Detail!F:F,Detail!$A:$A,$B17,Detail!$B:$B,"&gt;60")</f>
        <v>264227.90625</v>
      </c>
    </row>
    <row r="18" spans="1:108" x14ac:dyDescent="0.25">
      <c r="A18" t="s">
        <v>5255</v>
      </c>
      <c r="B18" s="32" t="s">
        <v>5122</v>
      </c>
      <c r="C18" s="24">
        <f>SUMIFS(Detail!F:F,Detail!$A:$A,$B18,Detail!$D:$D,1,Detail!$C:$C,1)</f>
        <v>0</v>
      </c>
      <c r="D18" s="24">
        <f>SUMIFS(Detail!F:F,Detail!$A:$A,$B18,Detail!$D:$D,1,Detail!$C:$C,2)</f>
        <v>0</v>
      </c>
      <c r="E18" s="24">
        <f>SUMIFS(Detail!F:F,Detail!$A:$A,$B18,Detail!$D:$D,1,Detail!$C:$C,3)</f>
        <v>249999.99999999997</v>
      </c>
      <c r="F18" s="24">
        <f>SUMIFS(Detail!F:F,Detail!$A:$A,$B18,Detail!$D:$D,1,Detail!$C:$C,4)</f>
        <v>474999.99999999994</v>
      </c>
      <c r="G18" s="33">
        <f t="shared" si="21"/>
        <v>724999.99999999988</v>
      </c>
      <c r="H18" s="24">
        <f>SUMIFS(Detail!F:F,Detail!$A:$A,$B18,Detail!$D:$D,2,Detail!$C:$C,1)</f>
        <v>525000</v>
      </c>
      <c r="I18" s="24">
        <f>SUMIFS(Detail!F:F,Detail!$A:$A,$B18,Detail!$D:$D,2,Detail!$C:$C,2)</f>
        <v>674999.99999999988</v>
      </c>
      <c r="J18" s="24">
        <f>SUMIFS(Detail!F:F,Detail!$A:$A,$B18,Detail!$D:$D,2,Detail!$C:$C,3)</f>
        <v>825000</v>
      </c>
      <c r="K18" s="24">
        <f>SUMIFS(Detail!F:F,Detail!$A:$A,$B18,Detail!$D:$D,2,Detail!$C:$C,4)</f>
        <v>974999.99999999988</v>
      </c>
      <c r="L18" s="33">
        <f t="shared" si="22"/>
        <v>3000000</v>
      </c>
      <c r="M18" s="24">
        <f>SUMIFS(Detail!F:F,Detail!$A:$A,$B18,Detail!$D:$D,3,Detail!$C:$C,1)</f>
        <v>975000</v>
      </c>
      <c r="N18" s="24">
        <f>SUMIFS(Detail!F:F,Detail!$A:$A,$B18,Detail!$D:$D,3,Detail!$C:$C,2)</f>
        <v>1050000</v>
      </c>
      <c r="O18" s="24">
        <f>SUMIFS(Detail!F:F,Detail!$A:$A,$B18,Detail!$D:$D,3,Detail!$C:$C,3)</f>
        <v>1349999.9999999998</v>
      </c>
      <c r="P18" s="24">
        <f>SUMIFS(Detail!F:F,Detail!$A:$A,$B18,Detail!$D:$D,3,Detail!$C:$C,4)</f>
        <v>1650000</v>
      </c>
      <c r="Q18" s="33">
        <f t="shared" si="23"/>
        <v>5025000</v>
      </c>
      <c r="R18" s="24">
        <f>SUMIFS(Detail!F:F,Detail!$A:$A,$B18,Detail!$D:$D,4,Detail!$C:$C,1)</f>
        <v>1949999.9999999998</v>
      </c>
      <c r="S18" s="24">
        <f>SUMIFS(Detail!F:F,Detail!$A:$A,$B18,Detail!$D:$D,4,Detail!$C:$C,2)</f>
        <v>1950000</v>
      </c>
      <c r="T18" s="24">
        <f>SUMIFS(Detail!F:F,Detail!$A:$A,$B18,Detail!$D:$D,4,Detail!$C:$C,3)</f>
        <v>2100000</v>
      </c>
      <c r="U18" s="24">
        <f>SUMIFS(Detail!F:F,Detail!$A:$A,$B18,Detail!$D:$D,4,Detail!$C:$C,4)</f>
        <v>2699999.9999999995</v>
      </c>
      <c r="V18" s="33">
        <f t="shared" si="24"/>
        <v>8700000</v>
      </c>
      <c r="W18" s="24">
        <f>SUMIFS(Detail!F:F,Detail!$A:$A,$B18,Detail!$D:$D,5,Detail!$C:$C,1)</f>
        <v>3300000</v>
      </c>
      <c r="X18" s="24">
        <f>SUMIFS(Detail!F:F,Detail!$A:$A,$B18,Detail!$D:$D,5,Detail!$C:$C,2)</f>
        <v>3899999.9999999995</v>
      </c>
      <c r="Y18" s="24">
        <f>SUMIFS(Detail!F:F,Detail!$A:$A,$B18,Detail!$D:$D,5,Detail!$C:$C,3)</f>
        <v>3900000</v>
      </c>
      <c r="Z18" s="24">
        <f>SUMIFS(Detail!F:F,Detail!$A:$A,$B18,Detail!$D:$D,5,Detail!$C:$C,4)</f>
        <v>4200000</v>
      </c>
      <c r="AA18" s="33">
        <f t="shared" si="25"/>
        <v>15300000</v>
      </c>
      <c r="AB18" s="24">
        <f>SUMIFS(Detail!F:F,Detail!$A:$A,$B18,Detail!$D:$D,6,Detail!$C:$C,1)</f>
        <v>2399999.9999999995</v>
      </c>
      <c r="AC18" s="24">
        <f>SUMIFS(Detail!F:F,Detail!$A:$A,$B18,Detail!$D:$D,6,Detail!$C:$C,2)</f>
        <v>0</v>
      </c>
      <c r="AD18" s="24">
        <f>SUMIFS(Detail!F:F,Detail!$A:$A,$B18,Detail!$D:$D,6,Detail!$C:$C,3)</f>
        <v>0</v>
      </c>
      <c r="AE18" s="24">
        <f>SUMIFS(Detail!F:F,Detail!$A:$A,$B18,Detail!$D:$D,6,Detail!$C:$C,4)</f>
        <v>0</v>
      </c>
      <c r="AF18" s="33">
        <f t="shared" si="26"/>
        <v>2399999.9999999995</v>
      </c>
      <c r="AG18" s="24">
        <f>SUMIFS(Detail!F:F,Detail!$A:$A,$B18,Detail!$D:$D,7,Detail!$C:$C,1)</f>
        <v>0</v>
      </c>
      <c r="AH18" s="24">
        <f>SUMIFS(Detail!F:F,Detail!$A:$A,$B18,Detail!$D:$D,7,Detail!$C:$C,2)</f>
        <v>0</v>
      </c>
      <c r="AI18" s="24">
        <f>SUMIFS(Detail!F:F,Detail!$A:$A,$B18,Detail!$D:$D,7,Detail!$C:$C,3)</f>
        <v>0</v>
      </c>
      <c r="AJ18" s="24">
        <f>SUMIFS(Detail!F:F,Detail!$A:$A,$B18,Detail!$D:$D,7,Detail!$C:$C,4)</f>
        <v>0</v>
      </c>
      <c r="AK18" s="33">
        <f t="shared" si="27"/>
        <v>0</v>
      </c>
      <c r="AL18" s="24">
        <f>SUMIFS(Detail!F:F,Detail!$A:$A,$B18,Detail!$D:$D,8,Detail!$C:$C,1)</f>
        <v>0</v>
      </c>
      <c r="AM18" s="24">
        <f>SUMIFS(Detail!F:F,Detail!$A:$A,$B18,Detail!$D:$D,8,Detail!$C:$C,2)</f>
        <v>0</v>
      </c>
      <c r="AN18" s="24">
        <f>SUMIFS(Detail!F:F,Detail!$A:$A,$B18,Detail!$D:$D,8,Detail!$C:$C,3)</f>
        <v>0</v>
      </c>
      <c r="AO18" s="24">
        <f>SUMIFS(Detail!F:F,Detail!$A:$A,$B18,Detail!$D:$D,8,Detail!$C:$C,4)</f>
        <v>0</v>
      </c>
      <c r="AP18" s="33">
        <f t="shared" si="28"/>
        <v>0</v>
      </c>
      <c r="AQ18" s="24">
        <f>SUMIFS(Detail!F:F,Detail!$A:$A,$B18,Detail!$D:$D,9,Detail!$C:$C,1)</f>
        <v>0</v>
      </c>
      <c r="AR18" s="24">
        <f>SUMIFS(Detail!F:F,Detail!$A:$A,$B18,Detail!$D:$D,9,Detail!$C:$C,2)</f>
        <v>0</v>
      </c>
      <c r="AS18" s="24">
        <f>SUMIFS(Detail!F:F,Detail!$A:$A,$B18,Detail!$D:$D,9,Detail!$C:$C,3)</f>
        <v>0</v>
      </c>
      <c r="AT18" s="24">
        <f>SUMIFS(Detail!F:F,Detail!$A:$A,$B18,Detail!$D:$D,9,Detail!$C:$C,4)</f>
        <v>0</v>
      </c>
      <c r="AU18" s="33">
        <f t="shared" si="29"/>
        <v>0</v>
      </c>
      <c r="AV18" s="24">
        <f>SUMIFS(Detail!F:F,Detail!$A:$A,$B18,Detail!$D:$D,10,Detail!$C:$C,1)</f>
        <v>0</v>
      </c>
      <c r="AW18" s="24">
        <f>SUMIFS(Detail!F:F,Detail!$A:$A,$B18,Detail!$D:$D,10,Detail!$C:$C,2)</f>
        <v>0</v>
      </c>
      <c r="AX18" s="24">
        <f>SUMIFS(Detail!F:F,Detail!$A:$A,$B18,Detail!$D:$D,10,Detail!$C:$C,3)</f>
        <v>0</v>
      </c>
      <c r="AY18" s="24">
        <f>SUMIFS(Detail!F:F,Detail!$A:$A,$B18,Detail!$D:$D,10,Detail!$C:$C,4)</f>
        <v>0</v>
      </c>
      <c r="AZ18" s="33">
        <f t="shared" si="30"/>
        <v>0</v>
      </c>
      <c r="BA18" s="24">
        <f>SUMIFS(Detail!F:F,Detail!$A:$A,$B18,Detail!$D:$D,11,Detail!$C:$C,1)</f>
        <v>0</v>
      </c>
      <c r="BB18" s="24">
        <f>SUMIFS(Detail!F:F,Detail!$A:$A,$B18,Detail!$D:$D,11,Detail!$C:$C,2)</f>
        <v>0</v>
      </c>
      <c r="BC18" s="24">
        <f>SUMIFS(Detail!F:F,Detail!$A:$A,$B18,Detail!$D:$D,11,Detail!$C:$C,3)</f>
        <v>0</v>
      </c>
      <c r="BD18" s="24">
        <f>SUMIFS(Detail!F:F,Detail!$A:$A,$B18,Detail!$D:$D,11,Detail!$C:$C,4)</f>
        <v>0</v>
      </c>
      <c r="BE18" s="33">
        <f t="shared" si="31"/>
        <v>0</v>
      </c>
      <c r="BF18" s="24">
        <f>SUMIFS(Detail!F:F,Detail!$A:$A,$B18,Detail!$D:$D,12,Detail!$C:$C,1)</f>
        <v>0</v>
      </c>
      <c r="BG18" s="24">
        <f>SUMIFS(Detail!F:F,Detail!$A:$A,$B18,Detail!$D:$D,12,Detail!$C:$C,2)</f>
        <v>0</v>
      </c>
      <c r="BH18" s="24">
        <f>SUMIFS(Detail!F:F,Detail!$A:$A,$B18,Detail!$D:$D,12,Detail!$C:$C,3)</f>
        <v>0</v>
      </c>
      <c r="BI18" s="24">
        <f>SUMIFS(Detail!F:F,Detail!$A:$A,$B18,Detail!$D:$D,12,Detail!$C:$C,4)</f>
        <v>0</v>
      </c>
      <c r="BJ18" s="33">
        <f t="shared" si="32"/>
        <v>0</v>
      </c>
      <c r="BK18" s="24">
        <f>SUMIFS(Detail!F:F,Detail!$A:$A,$B18,Detail!$D:$D,13,Detail!$C:$C,1)</f>
        <v>0</v>
      </c>
      <c r="BL18" s="24">
        <f>SUMIFS(Detail!F:F,Detail!$A:$A,$B18,Detail!$D:$D,13,Detail!$C:$C,2)</f>
        <v>0</v>
      </c>
      <c r="BM18" s="24">
        <f>SUMIFS(Detail!F:F,Detail!$A:$A,$B18,Detail!$D:$D,13,Detail!$C:$C,3)</f>
        <v>0</v>
      </c>
      <c r="BN18" s="24">
        <f>SUMIFS(Detail!F:F,Detail!$A:$A,$B18,Detail!$D:$D,13,Detail!$C:$C,4)</f>
        <v>0</v>
      </c>
      <c r="BO18" s="33">
        <f t="shared" si="33"/>
        <v>0</v>
      </c>
      <c r="BP18" s="24">
        <f>SUMIFS(Detail!F:F,Detail!$A:$A,$B18,Detail!$D:$D,14,Detail!$C:$C,1)</f>
        <v>0</v>
      </c>
      <c r="BQ18" s="24">
        <f>SUMIFS(Detail!F:F,Detail!$A:$A,$B18,Detail!$D:$D,14,Detail!$C:$C,2)</f>
        <v>0</v>
      </c>
      <c r="BR18" s="24">
        <f>SUMIFS(Detail!F:F,Detail!$A:$A,$B18,Detail!$D:$D,14,Detail!$C:$C,3)</f>
        <v>0</v>
      </c>
      <c r="BS18" s="24">
        <f>SUMIFS(Detail!F:F,Detail!$A:$A,$B18,Detail!$D:$D,14,Detail!$C:$C,4)</f>
        <v>0</v>
      </c>
      <c r="BT18" s="33">
        <f t="shared" si="34"/>
        <v>0</v>
      </c>
      <c r="BU18" s="24">
        <f>SUMIFS(Detail!F:F,Detail!$A:$A,$B18,Detail!$D:$D,15,Detail!$C:$C,1)</f>
        <v>0</v>
      </c>
      <c r="BV18" s="24">
        <f>SUMIFS(Detail!F:F,Detail!$A:$A,$B18,Detail!$D:$D,15,Detail!$C:$C,2)</f>
        <v>0</v>
      </c>
      <c r="BW18" s="24">
        <f>SUMIFS(Detail!F:F,Detail!$A:$A,$B18,Detail!$D:$D,15,Detail!$C:$C,3)</f>
        <v>0</v>
      </c>
      <c r="BX18" s="24">
        <f>SUMIFS(Detail!F:F,Detail!$A:$A,$B18,Detail!$D:$D,15,Detail!$C:$C,4)</f>
        <v>0</v>
      </c>
      <c r="BY18" s="33">
        <f t="shared" si="35"/>
        <v>0</v>
      </c>
      <c r="BZ18" s="24">
        <f>SUMIFS(Detail!F:F,Detail!$A:$A,$B18,Detail!$D:$D,16,Detail!$C:$C,1)</f>
        <v>0</v>
      </c>
      <c r="CA18" s="24">
        <f>SUMIFS(Detail!F:F,Detail!$A:$A,$B18,Detail!$D:$D,16,Detail!$C:$C,2)</f>
        <v>0</v>
      </c>
      <c r="CB18" s="24">
        <f>SUMIFS(Detail!F:F,Detail!$A:$A,$B18,Detail!$D:$D,16,Detail!$C:$C,3)</f>
        <v>0</v>
      </c>
      <c r="CC18" s="24">
        <f>SUMIFS(Detail!F:F,Detail!$A:$A,$B18,Detail!$D:$D,16,Detail!$C:$C,4)</f>
        <v>0</v>
      </c>
      <c r="CD18" s="33">
        <f t="shared" si="36"/>
        <v>0</v>
      </c>
      <c r="CE18" s="24">
        <f>SUMIFS(Detail!F:F,Detail!$A:$A,$B18,Detail!$D:$D,17,Detail!$C:$C,1)</f>
        <v>0</v>
      </c>
      <c r="CF18" s="24">
        <f>SUMIFS(Detail!F:F,Detail!$A:$A,$B18,Detail!$D:$D,17,Detail!$C:$C,2)</f>
        <v>0</v>
      </c>
      <c r="CG18" s="24">
        <f>SUMIFS(Detail!F:F,Detail!$A:$A,$B18,Detail!$D:$D,17,Detail!$C:$C,3)</f>
        <v>0</v>
      </c>
      <c r="CH18" s="24">
        <f>SUMIFS(Detail!F:F,Detail!$A:$A,$B18,Detail!$D:$D,17,Detail!$C:$C,4)</f>
        <v>0</v>
      </c>
      <c r="CI18" s="33">
        <f t="shared" si="37"/>
        <v>0</v>
      </c>
      <c r="CJ18" s="24">
        <f>SUMIFS(Detail!F:F,Detail!$A:$A,$B18,Detail!$D:$D,18,Detail!$C:$C,1)</f>
        <v>0</v>
      </c>
      <c r="CK18" s="24">
        <f>SUMIFS(Detail!F:F,Detail!$A:$A,$B18,Detail!$D:$D,18,Detail!$C:$C,2)</f>
        <v>0</v>
      </c>
      <c r="CL18" s="24">
        <f>SUMIFS(Detail!F:F,Detail!$A:$A,$B18,Detail!$D:$D,18,Detail!$C:$C,3)</f>
        <v>0</v>
      </c>
      <c r="CM18" s="24">
        <f>SUMIFS(Detail!F:F,Detail!$A:$A,$B18,Detail!$D:$D,18,Detail!$C:$C,4)</f>
        <v>0</v>
      </c>
      <c r="CN18" s="33">
        <f t="shared" si="38"/>
        <v>0</v>
      </c>
      <c r="CO18" s="24">
        <f>SUMIFS(Detail!F:F,Detail!$A:$A,$B18,Detail!$D:$D,19,Detail!$C:$C,1)</f>
        <v>0</v>
      </c>
      <c r="CP18" s="24">
        <f>SUMIFS(Detail!F:F,Detail!$A:$A,$B18,Detail!$D:$D,19,Detail!$C:$C,2)</f>
        <v>0</v>
      </c>
      <c r="CQ18" s="24">
        <f>SUMIFS(Detail!F:F,Detail!$A:$A,$B18,Detail!$D:$D,19,Detail!$C:$C,3)</f>
        <v>0</v>
      </c>
      <c r="CR18" s="24">
        <f>SUMIFS(Detail!F:F,Detail!$A:$A,$B18,Detail!$D:$D,19,Detail!$C:$C,4)</f>
        <v>0</v>
      </c>
      <c r="CS18" s="33">
        <f t="shared" si="39"/>
        <v>0</v>
      </c>
      <c r="CT18" s="24">
        <f>SUMIFS(Detail!F:F,Detail!$A:$A,$B18,Detail!$D:$D,20,Detail!$C:$C,1)</f>
        <v>0</v>
      </c>
      <c r="CU18" s="24">
        <f>SUMIFS(Detail!F:F,Detail!$A:$A,$B18,Detail!$D:$D,20,Detail!$C:$C,2)</f>
        <v>0</v>
      </c>
      <c r="CV18" s="24">
        <f>SUMIFS(Detail!F:F,Detail!$A:$A,$B18,Detail!$D:$D,20,Detail!$C:$C,3)</f>
        <v>0</v>
      </c>
      <c r="CW18" s="24">
        <f>SUMIFS(Detail!F:F,Detail!$A:$A,$B18,Detail!$D:$D,20,Detail!$C:$C,4)</f>
        <v>0</v>
      </c>
      <c r="CX18" s="33">
        <f t="shared" si="40"/>
        <v>0</v>
      </c>
      <c r="CY18" s="24">
        <f>SUMIFS(Detail!F:F,Detail!$A:$A,$B18,Detail!$D:$D,21,Detail!$C:$C,1)</f>
        <v>0</v>
      </c>
      <c r="CZ18" s="24">
        <f>SUMIFS(Detail!F:F,Detail!$A:$A,$B18,Detail!$D:$D,21,Detail!$C:$C,2)</f>
        <v>0</v>
      </c>
      <c r="DA18" s="24">
        <f>SUMIFS(Detail!F:F,Detail!$A:$A,$B18,Detail!$D:$D,21,Detail!$C:$C,3)</f>
        <v>0</v>
      </c>
      <c r="DB18" s="24">
        <f>SUMIFS(Detail!F:F,Detail!$A:$A,$B18,Detail!$D:$D,21,Detail!$C:$C,4)</f>
        <v>0</v>
      </c>
      <c r="DC18" s="33">
        <f t="shared" si="41"/>
        <v>0</v>
      </c>
      <c r="DD18" s="86">
        <f>SUMIFS(Detail!F:F,Detail!$A:$A,$B18,Detail!$B:$B,"&gt;60")</f>
        <v>2399999.9999999995</v>
      </c>
    </row>
    <row r="19" spans="1:108" x14ac:dyDescent="0.25">
      <c r="A19" t="s">
        <v>5256</v>
      </c>
      <c r="B19" s="32" t="s">
        <v>5123</v>
      </c>
      <c r="C19" s="24">
        <f>SUMIFS(Detail!F:F,Detail!$A:$A,$B19,Detail!$D:$D,1,Detail!$C:$C,1)</f>
        <v>0</v>
      </c>
      <c r="D19" s="24">
        <f>SUMIFS(Detail!F:F,Detail!$A:$A,$B19,Detail!$D:$D,1,Detail!$C:$C,2)</f>
        <v>0</v>
      </c>
      <c r="E19" s="24">
        <f>SUMIFS(Detail!F:F,Detail!$A:$A,$B19,Detail!$D:$D,1,Detail!$C:$C,3)</f>
        <v>600000</v>
      </c>
      <c r="F19" s="24">
        <f>SUMIFS(Detail!F:F,Detail!$A:$A,$B19,Detail!$D:$D,1,Detail!$C:$C,4)</f>
        <v>1500000</v>
      </c>
      <c r="G19" s="33">
        <f t="shared" si="21"/>
        <v>2100000</v>
      </c>
      <c r="H19" s="24">
        <f>SUMIFS(Detail!F:F,Detail!$A:$A,$B19,Detail!$D:$D,2,Detail!$C:$C,1)</f>
        <v>2400000</v>
      </c>
      <c r="I19" s="24">
        <f>SUMIFS(Detail!F:F,Detail!$A:$A,$B19,Detail!$D:$D,2,Detail!$C:$C,2)</f>
        <v>3375000</v>
      </c>
      <c r="J19" s="24">
        <f>SUMIFS(Detail!F:F,Detail!$A:$A,$B19,Detail!$D:$D,2,Detail!$C:$C,3)</f>
        <v>4125000</v>
      </c>
      <c r="K19" s="24">
        <f>SUMIFS(Detail!F:F,Detail!$A:$A,$B19,Detail!$D:$D,2,Detail!$C:$C,4)</f>
        <v>4500000</v>
      </c>
      <c r="L19" s="33">
        <f t="shared" si="22"/>
        <v>14400000</v>
      </c>
      <c r="M19" s="24">
        <f>SUMIFS(Detail!F:F,Detail!$A:$A,$B19,Detail!$D:$D,3,Detail!$C:$C,1)</f>
        <v>4050000</v>
      </c>
      <c r="N19" s="24">
        <f>SUMIFS(Detail!F:F,Detail!$A:$A,$B19,Detail!$D:$D,3,Detail!$C:$C,2)</f>
        <v>4800000</v>
      </c>
      <c r="O19" s="24">
        <f>SUMIFS(Detail!F:F,Detail!$A:$A,$B19,Detail!$D:$D,3,Detail!$C:$C,3)</f>
        <v>6750000</v>
      </c>
      <c r="P19" s="24">
        <f>SUMIFS(Detail!F:F,Detail!$A:$A,$B19,Detail!$D:$D,3,Detail!$C:$C,4)</f>
        <v>8250000</v>
      </c>
      <c r="Q19" s="33">
        <f t="shared" si="23"/>
        <v>23850000</v>
      </c>
      <c r="R19" s="24">
        <f>SUMIFS(Detail!F:F,Detail!$A:$A,$B19,Detail!$D:$D,4,Detail!$C:$C,1)</f>
        <v>9000000</v>
      </c>
      <c r="S19" s="24">
        <f>SUMIFS(Detail!F:F,Detail!$A:$A,$B19,Detail!$D:$D,4,Detail!$C:$C,2)</f>
        <v>8100000</v>
      </c>
      <c r="T19" s="24">
        <f>SUMIFS(Detail!F:F,Detail!$A:$A,$B19,Detail!$D:$D,4,Detail!$C:$C,3)</f>
        <v>9600000</v>
      </c>
      <c r="U19" s="24">
        <f>SUMIFS(Detail!F:F,Detail!$A:$A,$B19,Detail!$D:$D,4,Detail!$C:$C,4)</f>
        <v>13500000</v>
      </c>
      <c r="V19" s="33">
        <f t="shared" si="24"/>
        <v>40200000</v>
      </c>
      <c r="W19" s="24">
        <f>SUMIFS(Detail!F:F,Detail!$A:$A,$B19,Detail!$D:$D,5,Detail!$C:$C,1)</f>
        <v>16500000</v>
      </c>
      <c r="X19" s="24">
        <f>SUMIFS(Detail!F:F,Detail!$A:$A,$B19,Detail!$D:$D,5,Detail!$C:$C,2)</f>
        <v>18000000</v>
      </c>
      <c r="Y19" s="24">
        <f>SUMIFS(Detail!F:F,Detail!$A:$A,$B19,Detail!$D:$D,5,Detail!$C:$C,3)</f>
        <v>16200000</v>
      </c>
      <c r="Z19" s="24">
        <f>SUMIFS(Detail!F:F,Detail!$A:$A,$B19,Detail!$D:$D,5,Detail!$C:$C,4)</f>
        <v>19200000</v>
      </c>
      <c r="AA19" s="33">
        <f t="shared" si="25"/>
        <v>69900000</v>
      </c>
      <c r="AB19" s="24">
        <f>SUMIFS(Detail!F:F,Detail!$A:$A,$B19,Detail!$D:$D,6,Detail!$C:$C,1)</f>
        <v>12000000.000000002</v>
      </c>
      <c r="AC19" s="24">
        <f>SUMIFS(Detail!F:F,Detail!$A:$A,$B19,Detail!$D:$D,6,Detail!$C:$C,2)</f>
        <v>0</v>
      </c>
      <c r="AD19" s="24">
        <f>SUMIFS(Detail!F:F,Detail!$A:$A,$B19,Detail!$D:$D,6,Detail!$C:$C,3)</f>
        <v>0</v>
      </c>
      <c r="AE19" s="24">
        <f>SUMIFS(Detail!F:F,Detail!$A:$A,$B19,Detail!$D:$D,6,Detail!$C:$C,4)</f>
        <v>0</v>
      </c>
      <c r="AF19" s="33">
        <f t="shared" si="26"/>
        <v>12000000.000000002</v>
      </c>
      <c r="AG19" s="24">
        <f>SUMIFS(Detail!F:F,Detail!$A:$A,$B19,Detail!$D:$D,7,Detail!$C:$C,1)</f>
        <v>0</v>
      </c>
      <c r="AH19" s="24">
        <f>SUMIFS(Detail!F:F,Detail!$A:$A,$B19,Detail!$D:$D,7,Detail!$C:$C,2)</f>
        <v>0</v>
      </c>
      <c r="AI19" s="24">
        <f>SUMIFS(Detail!F:F,Detail!$A:$A,$B19,Detail!$D:$D,7,Detail!$C:$C,3)</f>
        <v>0</v>
      </c>
      <c r="AJ19" s="24">
        <f>SUMIFS(Detail!F:F,Detail!$A:$A,$B19,Detail!$D:$D,7,Detail!$C:$C,4)</f>
        <v>0</v>
      </c>
      <c r="AK19" s="33">
        <f t="shared" si="27"/>
        <v>0</v>
      </c>
      <c r="AL19" s="24">
        <f>SUMIFS(Detail!F:F,Detail!$A:$A,$B19,Detail!$D:$D,8,Detail!$C:$C,1)</f>
        <v>0</v>
      </c>
      <c r="AM19" s="24">
        <f>SUMIFS(Detail!F:F,Detail!$A:$A,$B19,Detail!$D:$D,8,Detail!$C:$C,2)</f>
        <v>0</v>
      </c>
      <c r="AN19" s="24">
        <f>SUMIFS(Detail!F:F,Detail!$A:$A,$B19,Detail!$D:$D,8,Detail!$C:$C,3)</f>
        <v>0</v>
      </c>
      <c r="AO19" s="24">
        <f>SUMIFS(Detail!F:F,Detail!$A:$A,$B19,Detail!$D:$D,8,Detail!$C:$C,4)</f>
        <v>0</v>
      </c>
      <c r="AP19" s="33">
        <f t="shared" si="28"/>
        <v>0</v>
      </c>
      <c r="AQ19" s="24">
        <f>SUMIFS(Detail!F:F,Detail!$A:$A,$B19,Detail!$D:$D,9,Detail!$C:$C,1)</f>
        <v>0</v>
      </c>
      <c r="AR19" s="24">
        <f>SUMIFS(Detail!F:F,Detail!$A:$A,$B19,Detail!$D:$D,9,Detail!$C:$C,2)</f>
        <v>0</v>
      </c>
      <c r="AS19" s="24">
        <f>SUMIFS(Detail!F:F,Detail!$A:$A,$B19,Detail!$D:$D,9,Detail!$C:$C,3)</f>
        <v>0</v>
      </c>
      <c r="AT19" s="24">
        <f>SUMIFS(Detail!F:F,Detail!$A:$A,$B19,Detail!$D:$D,9,Detail!$C:$C,4)</f>
        <v>0</v>
      </c>
      <c r="AU19" s="33">
        <f t="shared" si="29"/>
        <v>0</v>
      </c>
      <c r="AV19" s="24">
        <f>SUMIFS(Detail!F:F,Detail!$A:$A,$B19,Detail!$D:$D,10,Detail!$C:$C,1)</f>
        <v>0</v>
      </c>
      <c r="AW19" s="24">
        <f>SUMIFS(Detail!F:F,Detail!$A:$A,$B19,Detail!$D:$D,10,Detail!$C:$C,2)</f>
        <v>0</v>
      </c>
      <c r="AX19" s="24">
        <f>SUMIFS(Detail!F:F,Detail!$A:$A,$B19,Detail!$D:$D,10,Detail!$C:$C,3)</f>
        <v>0</v>
      </c>
      <c r="AY19" s="24">
        <f>SUMIFS(Detail!F:F,Detail!$A:$A,$B19,Detail!$D:$D,10,Detail!$C:$C,4)</f>
        <v>0</v>
      </c>
      <c r="AZ19" s="33">
        <f t="shared" si="30"/>
        <v>0</v>
      </c>
      <c r="BA19" s="24">
        <f>SUMIFS(Detail!F:F,Detail!$A:$A,$B19,Detail!$D:$D,11,Detail!$C:$C,1)</f>
        <v>0</v>
      </c>
      <c r="BB19" s="24">
        <f>SUMIFS(Detail!F:F,Detail!$A:$A,$B19,Detail!$D:$D,11,Detail!$C:$C,2)</f>
        <v>0</v>
      </c>
      <c r="BC19" s="24">
        <f>SUMIFS(Detail!F:F,Detail!$A:$A,$B19,Detail!$D:$D,11,Detail!$C:$C,3)</f>
        <v>0</v>
      </c>
      <c r="BD19" s="24">
        <f>SUMIFS(Detail!F:F,Detail!$A:$A,$B19,Detail!$D:$D,11,Detail!$C:$C,4)</f>
        <v>0</v>
      </c>
      <c r="BE19" s="33">
        <f t="shared" si="31"/>
        <v>0</v>
      </c>
      <c r="BF19" s="24">
        <f>SUMIFS(Detail!F:F,Detail!$A:$A,$B19,Detail!$D:$D,12,Detail!$C:$C,1)</f>
        <v>0</v>
      </c>
      <c r="BG19" s="24">
        <f>SUMIFS(Detail!F:F,Detail!$A:$A,$B19,Detail!$D:$D,12,Detail!$C:$C,2)</f>
        <v>0</v>
      </c>
      <c r="BH19" s="24">
        <f>SUMIFS(Detail!F:F,Detail!$A:$A,$B19,Detail!$D:$D,12,Detail!$C:$C,3)</f>
        <v>0</v>
      </c>
      <c r="BI19" s="24">
        <f>SUMIFS(Detail!F:F,Detail!$A:$A,$B19,Detail!$D:$D,12,Detail!$C:$C,4)</f>
        <v>0</v>
      </c>
      <c r="BJ19" s="33">
        <f t="shared" si="32"/>
        <v>0</v>
      </c>
      <c r="BK19" s="24">
        <f>SUMIFS(Detail!F:F,Detail!$A:$A,$B19,Detail!$D:$D,13,Detail!$C:$C,1)</f>
        <v>0</v>
      </c>
      <c r="BL19" s="24">
        <f>SUMIFS(Detail!F:F,Detail!$A:$A,$B19,Detail!$D:$D,13,Detail!$C:$C,2)</f>
        <v>0</v>
      </c>
      <c r="BM19" s="24">
        <f>SUMIFS(Detail!F:F,Detail!$A:$A,$B19,Detail!$D:$D,13,Detail!$C:$C,3)</f>
        <v>0</v>
      </c>
      <c r="BN19" s="24">
        <f>SUMIFS(Detail!F:F,Detail!$A:$A,$B19,Detail!$D:$D,13,Detail!$C:$C,4)</f>
        <v>0</v>
      </c>
      <c r="BO19" s="33">
        <f t="shared" si="33"/>
        <v>0</v>
      </c>
      <c r="BP19" s="24">
        <f>SUMIFS(Detail!F:F,Detail!$A:$A,$B19,Detail!$D:$D,14,Detail!$C:$C,1)</f>
        <v>0</v>
      </c>
      <c r="BQ19" s="24">
        <f>SUMIFS(Detail!F:F,Detail!$A:$A,$B19,Detail!$D:$D,14,Detail!$C:$C,2)</f>
        <v>0</v>
      </c>
      <c r="BR19" s="24">
        <f>SUMIFS(Detail!F:F,Detail!$A:$A,$B19,Detail!$D:$D,14,Detail!$C:$C,3)</f>
        <v>0</v>
      </c>
      <c r="BS19" s="24">
        <f>SUMIFS(Detail!F:F,Detail!$A:$A,$B19,Detail!$D:$D,14,Detail!$C:$C,4)</f>
        <v>0</v>
      </c>
      <c r="BT19" s="33">
        <f t="shared" si="34"/>
        <v>0</v>
      </c>
      <c r="BU19" s="24">
        <f>SUMIFS(Detail!F:F,Detail!$A:$A,$B19,Detail!$D:$D,15,Detail!$C:$C,1)</f>
        <v>0</v>
      </c>
      <c r="BV19" s="24">
        <f>SUMIFS(Detail!F:F,Detail!$A:$A,$B19,Detail!$D:$D,15,Detail!$C:$C,2)</f>
        <v>0</v>
      </c>
      <c r="BW19" s="24">
        <f>SUMIFS(Detail!F:F,Detail!$A:$A,$B19,Detail!$D:$D,15,Detail!$C:$C,3)</f>
        <v>0</v>
      </c>
      <c r="BX19" s="24">
        <f>SUMIFS(Detail!F:F,Detail!$A:$A,$B19,Detail!$D:$D,15,Detail!$C:$C,4)</f>
        <v>0</v>
      </c>
      <c r="BY19" s="33">
        <f t="shared" si="35"/>
        <v>0</v>
      </c>
      <c r="BZ19" s="24">
        <f>SUMIFS(Detail!F:F,Detail!$A:$A,$B19,Detail!$D:$D,16,Detail!$C:$C,1)</f>
        <v>0</v>
      </c>
      <c r="CA19" s="24">
        <f>SUMIFS(Detail!F:F,Detail!$A:$A,$B19,Detail!$D:$D,16,Detail!$C:$C,2)</f>
        <v>0</v>
      </c>
      <c r="CB19" s="24">
        <f>SUMIFS(Detail!F:F,Detail!$A:$A,$B19,Detail!$D:$D,16,Detail!$C:$C,3)</f>
        <v>0</v>
      </c>
      <c r="CC19" s="24">
        <f>SUMIFS(Detail!F:F,Detail!$A:$A,$B19,Detail!$D:$D,16,Detail!$C:$C,4)</f>
        <v>0</v>
      </c>
      <c r="CD19" s="33">
        <f t="shared" si="36"/>
        <v>0</v>
      </c>
      <c r="CE19" s="24">
        <f>SUMIFS(Detail!F:F,Detail!$A:$A,$B19,Detail!$D:$D,17,Detail!$C:$C,1)</f>
        <v>0</v>
      </c>
      <c r="CF19" s="24">
        <f>SUMIFS(Detail!F:F,Detail!$A:$A,$B19,Detail!$D:$D,17,Detail!$C:$C,2)</f>
        <v>0</v>
      </c>
      <c r="CG19" s="24">
        <f>SUMIFS(Detail!F:F,Detail!$A:$A,$B19,Detail!$D:$D,17,Detail!$C:$C,3)</f>
        <v>0</v>
      </c>
      <c r="CH19" s="24">
        <f>SUMIFS(Detail!F:F,Detail!$A:$A,$B19,Detail!$D:$D,17,Detail!$C:$C,4)</f>
        <v>0</v>
      </c>
      <c r="CI19" s="33">
        <f t="shared" si="37"/>
        <v>0</v>
      </c>
      <c r="CJ19" s="24">
        <f>SUMIFS(Detail!F:F,Detail!$A:$A,$B19,Detail!$D:$D,18,Detail!$C:$C,1)</f>
        <v>0</v>
      </c>
      <c r="CK19" s="24">
        <f>SUMIFS(Detail!F:F,Detail!$A:$A,$B19,Detail!$D:$D,18,Detail!$C:$C,2)</f>
        <v>0</v>
      </c>
      <c r="CL19" s="24">
        <f>SUMIFS(Detail!F:F,Detail!$A:$A,$B19,Detail!$D:$D,18,Detail!$C:$C,3)</f>
        <v>0</v>
      </c>
      <c r="CM19" s="24">
        <f>SUMIFS(Detail!F:F,Detail!$A:$A,$B19,Detail!$D:$D,18,Detail!$C:$C,4)</f>
        <v>0</v>
      </c>
      <c r="CN19" s="33">
        <f t="shared" si="38"/>
        <v>0</v>
      </c>
      <c r="CO19" s="24">
        <f>SUMIFS(Detail!F:F,Detail!$A:$A,$B19,Detail!$D:$D,19,Detail!$C:$C,1)</f>
        <v>0</v>
      </c>
      <c r="CP19" s="24">
        <f>SUMIFS(Detail!F:F,Detail!$A:$A,$B19,Detail!$D:$D,19,Detail!$C:$C,2)</f>
        <v>0</v>
      </c>
      <c r="CQ19" s="24">
        <f>SUMIFS(Detail!F:F,Detail!$A:$A,$B19,Detail!$D:$D,19,Detail!$C:$C,3)</f>
        <v>0</v>
      </c>
      <c r="CR19" s="24">
        <f>SUMIFS(Detail!F:F,Detail!$A:$A,$B19,Detail!$D:$D,19,Detail!$C:$C,4)</f>
        <v>0</v>
      </c>
      <c r="CS19" s="33">
        <f t="shared" si="39"/>
        <v>0</v>
      </c>
      <c r="CT19" s="24">
        <f>SUMIFS(Detail!F:F,Detail!$A:$A,$B19,Detail!$D:$D,20,Detail!$C:$C,1)</f>
        <v>0</v>
      </c>
      <c r="CU19" s="24">
        <f>SUMIFS(Detail!F:F,Detail!$A:$A,$B19,Detail!$D:$D,20,Detail!$C:$C,2)</f>
        <v>0</v>
      </c>
      <c r="CV19" s="24">
        <f>SUMIFS(Detail!F:F,Detail!$A:$A,$B19,Detail!$D:$D,20,Detail!$C:$C,3)</f>
        <v>0</v>
      </c>
      <c r="CW19" s="24">
        <f>SUMIFS(Detail!F:F,Detail!$A:$A,$B19,Detail!$D:$D,20,Detail!$C:$C,4)</f>
        <v>0</v>
      </c>
      <c r="CX19" s="33">
        <f t="shared" si="40"/>
        <v>0</v>
      </c>
      <c r="CY19" s="24">
        <f>SUMIFS(Detail!F:F,Detail!$A:$A,$B19,Detail!$D:$D,21,Detail!$C:$C,1)</f>
        <v>0</v>
      </c>
      <c r="CZ19" s="24">
        <f>SUMIFS(Detail!F:F,Detail!$A:$A,$B19,Detail!$D:$D,21,Detail!$C:$C,2)</f>
        <v>0</v>
      </c>
      <c r="DA19" s="24">
        <f>SUMIFS(Detail!F:F,Detail!$A:$A,$B19,Detail!$D:$D,21,Detail!$C:$C,3)</f>
        <v>0</v>
      </c>
      <c r="DB19" s="24">
        <f>SUMIFS(Detail!F:F,Detail!$A:$A,$B19,Detail!$D:$D,21,Detail!$C:$C,4)</f>
        <v>0</v>
      </c>
      <c r="DC19" s="33">
        <f t="shared" si="41"/>
        <v>0</v>
      </c>
      <c r="DD19" s="86">
        <f>SUMIFS(Detail!F:F,Detail!$A:$A,$B19,Detail!$B:$B,"&gt;60")</f>
        <v>12000000.000000002</v>
      </c>
    </row>
    <row r="20" spans="1:108" x14ac:dyDescent="0.25">
      <c r="A20" t="s">
        <v>5257</v>
      </c>
      <c r="B20" s="32" t="s">
        <v>5124</v>
      </c>
      <c r="C20" s="24">
        <f>SUMIFS(Detail!F:F,Detail!$A:$A,$B20,Detail!$D:$D,1,Detail!$C:$C,1)</f>
        <v>0</v>
      </c>
      <c r="D20" s="24">
        <f>SUMIFS(Detail!F:F,Detail!$A:$A,$B20,Detail!$D:$D,1,Detail!$C:$C,2)</f>
        <v>0</v>
      </c>
      <c r="E20" s="24">
        <f>SUMIFS(Detail!F:F,Detail!$A:$A,$B20,Detail!$D:$D,1,Detail!$C:$C,3)</f>
        <v>375000</v>
      </c>
      <c r="F20" s="24">
        <f>SUMIFS(Detail!F:F,Detail!$A:$A,$B20,Detail!$D:$D,1,Detail!$C:$C,4)</f>
        <v>937499.99999999988</v>
      </c>
      <c r="G20" s="33">
        <f t="shared" si="21"/>
        <v>1312500</v>
      </c>
      <c r="H20" s="24">
        <f>SUMIFS(Detail!F:F,Detail!$A:$A,$B20,Detail!$D:$D,2,Detail!$C:$C,1)</f>
        <v>1062500</v>
      </c>
      <c r="I20" s="24">
        <f>SUMIFS(Detail!F:F,Detail!$A:$A,$B20,Detail!$D:$D,2,Detail!$C:$C,2)</f>
        <v>1125000</v>
      </c>
      <c r="J20" s="24">
        <f>SUMIFS(Detail!F:F,Detail!$A:$A,$B20,Detail!$D:$D,2,Detail!$C:$C,3)</f>
        <v>1374999.9999999998</v>
      </c>
      <c r="K20" s="24">
        <f>SUMIFS(Detail!F:F,Detail!$A:$A,$B20,Detail!$D:$D,2,Detail!$C:$C,4)</f>
        <v>1500000</v>
      </c>
      <c r="L20" s="33">
        <f t="shared" si="22"/>
        <v>5062500</v>
      </c>
      <c r="M20" s="24">
        <f>SUMIFS(Detail!F:F,Detail!$A:$A,$B20,Detail!$D:$D,3,Detail!$C:$C,1)</f>
        <v>1874999.9999999998</v>
      </c>
      <c r="N20" s="24">
        <f>SUMIFS(Detail!F:F,Detail!$A:$A,$B20,Detail!$D:$D,3,Detail!$C:$C,2)</f>
        <v>2125000</v>
      </c>
      <c r="O20" s="24">
        <f>SUMIFS(Detail!F:F,Detail!$A:$A,$B20,Detail!$D:$D,3,Detail!$C:$C,3)</f>
        <v>2250000</v>
      </c>
      <c r="P20" s="24">
        <f>SUMIFS(Detail!F:F,Detail!$A:$A,$B20,Detail!$D:$D,3,Detail!$C:$C,4)</f>
        <v>2749999.9999999995</v>
      </c>
      <c r="Q20" s="33">
        <f t="shared" si="23"/>
        <v>9000000</v>
      </c>
      <c r="R20" s="24">
        <f>SUMIFS(Detail!F:F,Detail!$A:$A,$B20,Detail!$D:$D,4,Detail!$C:$C,1)</f>
        <v>3000000</v>
      </c>
      <c r="S20" s="24">
        <f>SUMIFS(Detail!F:F,Detail!$A:$A,$B20,Detail!$D:$D,4,Detail!$C:$C,2)</f>
        <v>3749999.9999999995</v>
      </c>
      <c r="T20" s="24">
        <f>SUMIFS(Detail!F:F,Detail!$A:$A,$B20,Detail!$D:$D,4,Detail!$C:$C,3)</f>
        <v>4250000</v>
      </c>
      <c r="U20" s="24">
        <f>SUMIFS(Detail!F:F,Detail!$A:$A,$B20,Detail!$D:$D,4,Detail!$C:$C,4)</f>
        <v>4500000</v>
      </c>
      <c r="V20" s="33">
        <f t="shared" si="24"/>
        <v>15500000</v>
      </c>
      <c r="W20" s="24">
        <f>SUMIFS(Detail!F:F,Detail!$A:$A,$B20,Detail!$D:$D,5,Detail!$C:$C,1)</f>
        <v>5499999.9999999991</v>
      </c>
      <c r="X20" s="24">
        <f>SUMIFS(Detail!F:F,Detail!$A:$A,$B20,Detail!$D:$D,5,Detail!$C:$C,2)</f>
        <v>6000000</v>
      </c>
      <c r="Y20" s="24">
        <f>SUMIFS(Detail!F:F,Detail!$A:$A,$B20,Detail!$D:$D,5,Detail!$C:$C,3)</f>
        <v>7499999.9999999991</v>
      </c>
      <c r="Z20" s="24">
        <f>SUMIFS(Detail!F:F,Detail!$A:$A,$B20,Detail!$D:$D,5,Detail!$C:$C,4)</f>
        <v>8500000</v>
      </c>
      <c r="AA20" s="33">
        <f t="shared" si="25"/>
        <v>27500000</v>
      </c>
      <c r="AB20" s="24">
        <f>SUMIFS(Detail!F:F,Detail!$A:$A,$B20,Detail!$D:$D,6,Detail!$C:$C,1)</f>
        <v>3999999.9999999995</v>
      </c>
      <c r="AC20" s="24">
        <f>SUMIFS(Detail!F:F,Detail!$A:$A,$B20,Detail!$D:$D,6,Detail!$C:$C,2)</f>
        <v>0</v>
      </c>
      <c r="AD20" s="24">
        <f>SUMIFS(Detail!F:F,Detail!$A:$A,$B20,Detail!$D:$D,6,Detail!$C:$C,3)</f>
        <v>0</v>
      </c>
      <c r="AE20" s="24">
        <f>SUMIFS(Detail!F:F,Detail!$A:$A,$B20,Detail!$D:$D,6,Detail!$C:$C,4)</f>
        <v>0</v>
      </c>
      <c r="AF20" s="33">
        <f t="shared" si="26"/>
        <v>3999999.9999999995</v>
      </c>
      <c r="AG20" s="24">
        <f>SUMIFS(Detail!F:F,Detail!$A:$A,$B20,Detail!$D:$D,7,Detail!$C:$C,1)</f>
        <v>0</v>
      </c>
      <c r="AH20" s="24">
        <f>SUMIFS(Detail!F:F,Detail!$A:$A,$B20,Detail!$D:$D,7,Detail!$C:$C,2)</f>
        <v>0</v>
      </c>
      <c r="AI20" s="24">
        <f>SUMIFS(Detail!F:F,Detail!$A:$A,$B20,Detail!$D:$D,7,Detail!$C:$C,3)</f>
        <v>0</v>
      </c>
      <c r="AJ20" s="24">
        <f>SUMIFS(Detail!F:F,Detail!$A:$A,$B20,Detail!$D:$D,7,Detail!$C:$C,4)</f>
        <v>0</v>
      </c>
      <c r="AK20" s="33">
        <f t="shared" si="27"/>
        <v>0</v>
      </c>
      <c r="AL20" s="24">
        <f>SUMIFS(Detail!F:F,Detail!$A:$A,$B20,Detail!$D:$D,8,Detail!$C:$C,1)</f>
        <v>0</v>
      </c>
      <c r="AM20" s="24">
        <f>SUMIFS(Detail!F:F,Detail!$A:$A,$B20,Detail!$D:$D,8,Detail!$C:$C,2)</f>
        <v>0</v>
      </c>
      <c r="AN20" s="24">
        <f>SUMIFS(Detail!F:F,Detail!$A:$A,$B20,Detail!$D:$D,8,Detail!$C:$C,3)</f>
        <v>0</v>
      </c>
      <c r="AO20" s="24">
        <f>SUMIFS(Detail!F:F,Detail!$A:$A,$B20,Detail!$D:$D,8,Detail!$C:$C,4)</f>
        <v>0</v>
      </c>
      <c r="AP20" s="33">
        <f t="shared" si="28"/>
        <v>0</v>
      </c>
      <c r="AQ20" s="24">
        <f>SUMIFS(Detail!F:F,Detail!$A:$A,$B20,Detail!$D:$D,9,Detail!$C:$C,1)</f>
        <v>0</v>
      </c>
      <c r="AR20" s="24">
        <f>SUMIFS(Detail!F:F,Detail!$A:$A,$B20,Detail!$D:$D,9,Detail!$C:$C,2)</f>
        <v>0</v>
      </c>
      <c r="AS20" s="24">
        <f>SUMIFS(Detail!F:F,Detail!$A:$A,$B20,Detail!$D:$D,9,Detail!$C:$C,3)</f>
        <v>0</v>
      </c>
      <c r="AT20" s="24">
        <f>SUMIFS(Detail!F:F,Detail!$A:$A,$B20,Detail!$D:$D,9,Detail!$C:$C,4)</f>
        <v>0</v>
      </c>
      <c r="AU20" s="33">
        <f t="shared" si="29"/>
        <v>0</v>
      </c>
      <c r="AV20" s="24">
        <f>SUMIFS(Detail!F:F,Detail!$A:$A,$B20,Detail!$D:$D,10,Detail!$C:$C,1)</f>
        <v>0</v>
      </c>
      <c r="AW20" s="24">
        <f>SUMIFS(Detail!F:F,Detail!$A:$A,$B20,Detail!$D:$D,10,Detail!$C:$C,2)</f>
        <v>0</v>
      </c>
      <c r="AX20" s="24">
        <f>SUMIFS(Detail!F:F,Detail!$A:$A,$B20,Detail!$D:$D,10,Detail!$C:$C,3)</f>
        <v>0</v>
      </c>
      <c r="AY20" s="24">
        <f>SUMIFS(Detail!F:F,Detail!$A:$A,$B20,Detail!$D:$D,10,Detail!$C:$C,4)</f>
        <v>0</v>
      </c>
      <c r="AZ20" s="33">
        <f t="shared" si="30"/>
        <v>0</v>
      </c>
      <c r="BA20" s="24">
        <f>SUMIFS(Detail!F:F,Detail!$A:$A,$B20,Detail!$D:$D,11,Detail!$C:$C,1)</f>
        <v>0</v>
      </c>
      <c r="BB20" s="24">
        <f>SUMIFS(Detail!F:F,Detail!$A:$A,$B20,Detail!$D:$D,11,Detail!$C:$C,2)</f>
        <v>0</v>
      </c>
      <c r="BC20" s="24">
        <f>SUMIFS(Detail!F:F,Detail!$A:$A,$B20,Detail!$D:$D,11,Detail!$C:$C,3)</f>
        <v>0</v>
      </c>
      <c r="BD20" s="24">
        <f>SUMIFS(Detail!F:F,Detail!$A:$A,$B20,Detail!$D:$D,11,Detail!$C:$C,4)</f>
        <v>0</v>
      </c>
      <c r="BE20" s="33">
        <f t="shared" si="31"/>
        <v>0</v>
      </c>
      <c r="BF20" s="24">
        <f>SUMIFS(Detail!F:F,Detail!$A:$A,$B20,Detail!$D:$D,12,Detail!$C:$C,1)</f>
        <v>0</v>
      </c>
      <c r="BG20" s="24">
        <f>SUMIFS(Detail!F:F,Detail!$A:$A,$B20,Detail!$D:$D,12,Detail!$C:$C,2)</f>
        <v>0</v>
      </c>
      <c r="BH20" s="24">
        <f>SUMIFS(Detail!F:F,Detail!$A:$A,$B20,Detail!$D:$D,12,Detail!$C:$C,3)</f>
        <v>0</v>
      </c>
      <c r="BI20" s="24">
        <f>SUMIFS(Detail!F:F,Detail!$A:$A,$B20,Detail!$D:$D,12,Detail!$C:$C,4)</f>
        <v>0</v>
      </c>
      <c r="BJ20" s="33">
        <f t="shared" si="32"/>
        <v>0</v>
      </c>
      <c r="BK20" s="24">
        <f>SUMIFS(Detail!F:F,Detail!$A:$A,$B20,Detail!$D:$D,13,Detail!$C:$C,1)</f>
        <v>0</v>
      </c>
      <c r="BL20" s="24">
        <f>SUMIFS(Detail!F:F,Detail!$A:$A,$B20,Detail!$D:$D,13,Detail!$C:$C,2)</f>
        <v>0</v>
      </c>
      <c r="BM20" s="24">
        <f>SUMIFS(Detail!F:F,Detail!$A:$A,$B20,Detail!$D:$D,13,Detail!$C:$C,3)</f>
        <v>0</v>
      </c>
      <c r="BN20" s="24">
        <f>SUMIFS(Detail!F:F,Detail!$A:$A,$B20,Detail!$D:$D,13,Detail!$C:$C,4)</f>
        <v>0</v>
      </c>
      <c r="BO20" s="33">
        <f t="shared" si="33"/>
        <v>0</v>
      </c>
      <c r="BP20" s="24">
        <f>SUMIFS(Detail!F:F,Detail!$A:$A,$B20,Detail!$D:$D,14,Detail!$C:$C,1)</f>
        <v>0</v>
      </c>
      <c r="BQ20" s="24">
        <f>SUMIFS(Detail!F:F,Detail!$A:$A,$B20,Detail!$D:$D,14,Detail!$C:$C,2)</f>
        <v>0</v>
      </c>
      <c r="BR20" s="24">
        <f>SUMIFS(Detail!F:F,Detail!$A:$A,$B20,Detail!$D:$D,14,Detail!$C:$C,3)</f>
        <v>0</v>
      </c>
      <c r="BS20" s="24">
        <f>SUMIFS(Detail!F:F,Detail!$A:$A,$B20,Detail!$D:$D,14,Detail!$C:$C,4)</f>
        <v>0</v>
      </c>
      <c r="BT20" s="33">
        <f t="shared" si="34"/>
        <v>0</v>
      </c>
      <c r="BU20" s="24">
        <f>SUMIFS(Detail!F:F,Detail!$A:$A,$B20,Detail!$D:$D,15,Detail!$C:$C,1)</f>
        <v>0</v>
      </c>
      <c r="BV20" s="24">
        <f>SUMIFS(Detail!F:F,Detail!$A:$A,$B20,Detail!$D:$D,15,Detail!$C:$C,2)</f>
        <v>0</v>
      </c>
      <c r="BW20" s="24">
        <f>SUMIFS(Detail!F:F,Detail!$A:$A,$B20,Detail!$D:$D,15,Detail!$C:$C,3)</f>
        <v>0</v>
      </c>
      <c r="BX20" s="24">
        <f>SUMIFS(Detail!F:F,Detail!$A:$A,$B20,Detail!$D:$D,15,Detail!$C:$C,4)</f>
        <v>0</v>
      </c>
      <c r="BY20" s="33">
        <f t="shared" si="35"/>
        <v>0</v>
      </c>
      <c r="BZ20" s="24">
        <f>SUMIFS(Detail!F:F,Detail!$A:$A,$B20,Detail!$D:$D,16,Detail!$C:$C,1)</f>
        <v>0</v>
      </c>
      <c r="CA20" s="24">
        <f>SUMIFS(Detail!F:F,Detail!$A:$A,$B20,Detail!$D:$D,16,Detail!$C:$C,2)</f>
        <v>0</v>
      </c>
      <c r="CB20" s="24">
        <f>SUMIFS(Detail!F:F,Detail!$A:$A,$B20,Detail!$D:$D,16,Detail!$C:$C,3)</f>
        <v>0</v>
      </c>
      <c r="CC20" s="24">
        <f>SUMIFS(Detail!F:F,Detail!$A:$A,$B20,Detail!$D:$D,16,Detail!$C:$C,4)</f>
        <v>0</v>
      </c>
      <c r="CD20" s="33">
        <f t="shared" si="36"/>
        <v>0</v>
      </c>
      <c r="CE20" s="24">
        <f>SUMIFS(Detail!F:F,Detail!$A:$A,$B20,Detail!$D:$D,17,Detail!$C:$C,1)</f>
        <v>0</v>
      </c>
      <c r="CF20" s="24">
        <f>SUMIFS(Detail!F:F,Detail!$A:$A,$B20,Detail!$D:$D,17,Detail!$C:$C,2)</f>
        <v>0</v>
      </c>
      <c r="CG20" s="24">
        <f>SUMIFS(Detail!F:F,Detail!$A:$A,$B20,Detail!$D:$D,17,Detail!$C:$C,3)</f>
        <v>0</v>
      </c>
      <c r="CH20" s="24">
        <f>SUMIFS(Detail!F:F,Detail!$A:$A,$B20,Detail!$D:$D,17,Detail!$C:$C,4)</f>
        <v>0</v>
      </c>
      <c r="CI20" s="33">
        <f t="shared" si="37"/>
        <v>0</v>
      </c>
      <c r="CJ20" s="24">
        <f>SUMIFS(Detail!F:F,Detail!$A:$A,$B20,Detail!$D:$D,18,Detail!$C:$C,1)</f>
        <v>0</v>
      </c>
      <c r="CK20" s="24">
        <f>SUMIFS(Detail!F:F,Detail!$A:$A,$B20,Detail!$D:$D,18,Detail!$C:$C,2)</f>
        <v>0</v>
      </c>
      <c r="CL20" s="24">
        <f>SUMIFS(Detail!F:F,Detail!$A:$A,$B20,Detail!$D:$D,18,Detail!$C:$C,3)</f>
        <v>0</v>
      </c>
      <c r="CM20" s="24">
        <f>SUMIFS(Detail!F:F,Detail!$A:$A,$B20,Detail!$D:$D,18,Detail!$C:$C,4)</f>
        <v>0</v>
      </c>
      <c r="CN20" s="33">
        <f t="shared" si="38"/>
        <v>0</v>
      </c>
      <c r="CO20" s="24">
        <f>SUMIFS(Detail!F:F,Detail!$A:$A,$B20,Detail!$D:$D,19,Detail!$C:$C,1)</f>
        <v>0</v>
      </c>
      <c r="CP20" s="24">
        <f>SUMIFS(Detail!F:F,Detail!$A:$A,$B20,Detail!$D:$D,19,Detail!$C:$C,2)</f>
        <v>0</v>
      </c>
      <c r="CQ20" s="24">
        <f>SUMIFS(Detail!F:F,Detail!$A:$A,$B20,Detail!$D:$D,19,Detail!$C:$C,3)</f>
        <v>0</v>
      </c>
      <c r="CR20" s="24">
        <f>SUMIFS(Detail!F:F,Detail!$A:$A,$B20,Detail!$D:$D,19,Detail!$C:$C,4)</f>
        <v>0</v>
      </c>
      <c r="CS20" s="33">
        <f t="shared" si="39"/>
        <v>0</v>
      </c>
      <c r="CT20" s="24">
        <f>SUMIFS(Detail!F:F,Detail!$A:$A,$B20,Detail!$D:$D,20,Detail!$C:$C,1)</f>
        <v>0</v>
      </c>
      <c r="CU20" s="24">
        <f>SUMIFS(Detail!F:F,Detail!$A:$A,$B20,Detail!$D:$D,20,Detail!$C:$C,2)</f>
        <v>0</v>
      </c>
      <c r="CV20" s="24">
        <f>SUMIFS(Detail!F:F,Detail!$A:$A,$B20,Detail!$D:$D,20,Detail!$C:$C,3)</f>
        <v>0</v>
      </c>
      <c r="CW20" s="24">
        <f>SUMIFS(Detail!F:F,Detail!$A:$A,$B20,Detail!$D:$D,20,Detail!$C:$C,4)</f>
        <v>0</v>
      </c>
      <c r="CX20" s="33">
        <f t="shared" si="40"/>
        <v>0</v>
      </c>
      <c r="CY20" s="24">
        <f>SUMIFS(Detail!F:F,Detail!$A:$A,$B20,Detail!$D:$D,21,Detail!$C:$C,1)</f>
        <v>0</v>
      </c>
      <c r="CZ20" s="24">
        <f>SUMIFS(Detail!F:F,Detail!$A:$A,$B20,Detail!$D:$D,21,Detail!$C:$C,2)</f>
        <v>0</v>
      </c>
      <c r="DA20" s="24">
        <f>SUMIFS(Detail!F:F,Detail!$A:$A,$B20,Detail!$D:$D,21,Detail!$C:$C,3)</f>
        <v>0</v>
      </c>
      <c r="DB20" s="24">
        <f>SUMIFS(Detail!F:F,Detail!$A:$A,$B20,Detail!$D:$D,21,Detail!$C:$C,4)</f>
        <v>0</v>
      </c>
      <c r="DC20" s="33">
        <f t="shared" si="41"/>
        <v>0</v>
      </c>
      <c r="DD20" s="86">
        <f>SUMIFS(Detail!F:F,Detail!$A:$A,$B20,Detail!$B:$B,"&gt;60")</f>
        <v>3999999.9999999995</v>
      </c>
    </row>
    <row r="21" spans="1:108" x14ac:dyDescent="0.25">
      <c r="A21" t="s">
        <v>5258</v>
      </c>
      <c r="B21" s="32" t="s">
        <v>5125</v>
      </c>
      <c r="C21" s="24">
        <f>SUMIFS(Detail!F:F,Detail!$A:$A,$B21,Detail!$D:$D,1,Detail!$C:$C,1)</f>
        <v>0</v>
      </c>
      <c r="D21" s="24">
        <f>SUMIFS(Detail!F:F,Detail!$A:$A,$B21,Detail!$D:$D,1,Detail!$C:$C,2)</f>
        <v>0</v>
      </c>
      <c r="E21" s="24">
        <f>SUMIFS(Detail!F:F,Detail!$A:$A,$B21,Detail!$D:$D,1,Detail!$C:$C,3)</f>
        <v>31249.999999999996</v>
      </c>
      <c r="F21" s="24">
        <f>SUMIFS(Detail!F:F,Detail!$A:$A,$B21,Detail!$D:$D,1,Detail!$C:$C,4)</f>
        <v>62500</v>
      </c>
      <c r="G21" s="33">
        <f t="shared" si="21"/>
        <v>93750</v>
      </c>
      <c r="H21" s="24">
        <f>SUMIFS(Detail!F:F,Detail!$A:$A,$B21,Detail!$D:$D,2,Detail!$C:$C,1)</f>
        <v>1812500</v>
      </c>
      <c r="I21" s="24">
        <f>SUMIFS(Detail!F:F,Detail!$A:$A,$B21,Detail!$D:$D,2,Detail!$C:$C,2)</f>
        <v>4187500.0000000005</v>
      </c>
      <c r="J21" s="24">
        <f>SUMIFS(Detail!F:F,Detail!$A:$A,$B21,Detail!$D:$D,2,Detail!$C:$C,3)</f>
        <v>4906250.0000000019</v>
      </c>
      <c r="K21" s="24">
        <f>SUMIFS(Detail!F:F,Detail!$A:$A,$B21,Detail!$D:$D,2,Detail!$C:$C,4)</f>
        <v>5000000.0000000009</v>
      </c>
      <c r="L21" s="33">
        <f t="shared" si="22"/>
        <v>15906250.000000004</v>
      </c>
      <c r="M21" s="24">
        <f>SUMIFS(Detail!F:F,Detail!$A:$A,$B21,Detail!$D:$D,3,Detail!$C:$C,1)</f>
        <v>5875000</v>
      </c>
      <c r="N21" s="24">
        <f>SUMIFS(Detail!F:F,Detail!$A:$A,$B21,Detail!$D:$D,3,Detail!$C:$C,2)</f>
        <v>7062499.9999999991</v>
      </c>
      <c r="O21" s="24">
        <f>SUMIFS(Detail!F:F,Detail!$A:$A,$B21,Detail!$D:$D,3,Detail!$C:$C,3)</f>
        <v>7437500</v>
      </c>
      <c r="P21" s="24">
        <f>SUMIFS(Detail!F:F,Detail!$A:$A,$B21,Detail!$D:$D,3,Detail!$C:$C,4)</f>
        <v>7499999.9999999981</v>
      </c>
      <c r="Q21" s="33">
        <f t="shared" si="23"/>
        <v>27875000</v>
      </c>
      <c r="R21" s="24">
        <f>SUMIFS(Detail!F:F,Detail!$A:$A,$B21,Detail!$D:$D,4,Detail!$C:$C,1)</f>
        <v>8812499.9999999981</v>
      </c>
      <c r="S21" s="24">
        <f>SUMIFS(Detail!F:F,Detail!$A:$A,$B21,Detail!$D:$D,4,Detail!$C:$C,2)</f>
        <v>10593750</v>
      </c>
      <c r="T21" s="24">
        <f>SUMIFS(Detail!F:F,Detail!$A:$A,$B21,Detail!$D:$D,4,Detail!$C:$C,3)</f>
        <v>11156250</v>
      </c>
      <c r="U21" s="24">
        <f>SUMIFS(Detail!F:F,Detail!$A:$A,$B21,Detail!$D:$D,4,Detail!$C:$C,4)</f>
        <v>11250000</v>
      </c>
      <c r="V21" s="33">
        <f t="shared" si="24"/>
        <v>41812500</v>
      </c>
      <c r="W21" s="24">
        <f>SUMIFS(Detail!F:F,Detail!$A:$A,$B21,Detail!$D:$D,5,Detail!$C:$C,1)</f>
        <v>13218750</v>
      </c>
      <c r="X21" s="24">
        <f>SUMIFS(Detail!F:F,Detail!$A:$A,$B21,Detail!$D:$D,5,Detail!$C:$C,2)</f>
        <v>15890625</v>
      </c>
      <c r="Y21" s="24">
        <f>SUMIFS(Detail!F:F,Detail!$A:$A,$B21,Detail!$D:$D,5,Detail!$C:$C,3)</f>
        <v>16734375</v>
      </c>
      <c r="Z21" s="24">
        <f>SUMIFS(Detail!F:F,Detail!$A:$A,$B21,Detail!$D:$D,5,Detail!$C:$C,4)</f>
        <v>16875000</v>
      </c>
      <c r="AA21" s="33">
        <f t="shared" si="25"/>
        <v>62718750</v>
      </c>
      <c r="AB21" s="24">
        <f>SUMIFS(Detail!F:F,Detail!$A:$A,$B21,Detail!$D:$D,6,Detail!$C:$C,1)</f>
        <v>10968750</v>
      </c>
      <c r="AC21" s="24">
        <f>SUMIFS(Detail!F:F,Detail!$A:$A,$B21,Detail!$D:$D,6,Detail!$C:$C,2)</f>
        <v>2953125</v>
      </c>
      <c r="AD21" s="24">
        <f>SUMIFS(Detail!F:F,Detail!$A:$A,$B21,Detail!$D:$D,6,Detail!$C:$C,3)</f>
        <v>421875</v>
      </c>
      <c r="AE21" s="24">
        <f>SUMIFS(Detail!F:F,Detail!$A:$A,$B21,Detail!$D:$D,6,Detail!$C:$C,4)</f>
        <v>0</v>
      </c>
      <c r="AF21" s="33">
        <f t="shared" si="26"/>
        <v>14343750</v>
      </c>
      <c r="AG21" s="24">
        <f>SUMIFS(Detail!F:F,Detail!$A:$A,$B21,Detail!$D:$D,7,Detail!$C:$C,1)</f>
        <v>0</v>
      </c>
      <c r="AH21" s="24">
        <f>SUMIFS(Detail!F:F,Detail!$A:$A,$B21,Detail!$D:$D,7,Detail!$C:$C,2)</f>
        <v>0</v>
      </c>
      <c r="AI21" s="24">
        <f>SUMIFS(Detail!F:F,Detail!$A:$A,$B21,Detail!$D:$D,7,Detail!$C:$C,3)</f>
        <v>0</v>
      </c>
      <c r="AJ21" s="24">
        <f>SUMIFS(Detail!F:F,Detail!$A:$A,$B21,Detail!$D:$D,7,Detail!$C:$C,4)</f>
        <v>0</v>
      </c>
      <c r="AK21" s="33">
        <f t="shared" si="27"/>
        <v>0</v>
      </c>
      <c r="AL21" s="24">
        <f>SUMIFS(Detail!F:F,Detail!$A:$A,$B21,Detail!$D:$D,8,Detail!$C:$C,1)</f>
        <v>0</v>
      </c>
      <c r="AM21" s="24">
        <f>SUMIFS(Detail!F:F,Detail!$A:$A,$B21,Detail!$D:$D,8,Detail!$C:$C,2)</f>
        <v>0</v>
      </c>
      <c r="AN21" s="24">
        <f>SUMIFS(Detail!F:F,Detail!$A:$A,$B21,Detail!$D:$D,8,Detail!$C:$C,3)</f>
        <v>0</v>
      </c>
      <c r="AO21" s="24">
        <f>SUMIFS(Detail!F:F,Detail!$A:$A,$B21,Detail!$D:$D,8,Detail!$C:$C,4)</f>
        <v>0</v>
      </c>
      <c r="AP21" s="33">
        <f t="shared" si="28"/>
        <v>0</v>
      </c>
      <c r="AQ21" s="24">
        <f>SUMIFS(Detail!F:F,Detail!$A:$A,$B21,Detail!$D:$D,9,Detail!$C:$C,1)</f>
        <v>0</v>
      </c>
      <c r="AR21" s="24">
        <f>SUMIFS(Detail!F:F,Detail!$A:$A,$B21,Detail!$D:$D,9,Detail!$C:$C,2)</f>
        <v>0</v>
      </c>
      <c r="AS21" s="24">
        <f>SUMIFS(Detail!F:F,Detail!$A:$A,$B21,Detail!$D:$D,9,Detail!$C:$C,3)</f>
        <v>0</v>
      </c>
      <c r="AT21" s="24">
        <f>SUMIFS(Detail!F:F,Detail!$A:$A,$B21,Detail!$D:$D,9,Detail!$C:$C,4)</f>
        <v>0</v>
      </c>
      <c r="AU21" s="33">
        <f t="shared" si="29"/>
        <v>0</v>
      </c>
      <c r="AV21" s="24">
        <f>SUMIFS(Detail!F:F,Detail!$A:$A,$B21,Detail!$D:$D,10,Detail!$C:$C,1)</f>
        <v>0</v>
      </c>
      <c r="AW21" s="24">
        <f>SUMIFS(Detail!F:F,Detail!$A:$A,$B21,Detail!$D:$D,10,Detail!$C:$C,2)</f>
        <v>0</v>
      </c>
      <c r="AX21" s="24">
        <f>SUMIFS(Detail!F:F,Detail!$A:$A,$B21,Detail!$D:$D,10,Detail!$C:$C,3)</f>
        <v>0</v>
      </c>
      <c r="AY21" s="24">
        <f>SUMIFS(Detail!F:F,Detail!$A:$A,$B21,Detail!$D:$D,10,Detail!$C:$C,4)</f>
        <v>0</v>
      </c>
      <c r="AZ21" s="33">
        <f t="shared" si="30"/>
        <v>0</v>
      </c>
      <c r="BA21" s="24">
        <f>SUMIFS(Detail!F:F,Detail!$A:$A,$B21,Detail!$D:$D,11,Detail!$C:$C,1)</f>
        <v>0</v>
      </c>
      <c r="BB21" s="24">
        <f>SUMIFS(Detail!F:F,Detail!$A:$A,$B21,Detail!$D:$D,11,Detail!$C:$C,2)</f>
        <v>0</v>
      </c>
      <c r="BC21" s="24">
        <f>SUMIFS(Detail!F:F,Detail!$A:$A,$B21,Detail!$D:$D,11,Detail!$C:$C,3)</f>
        <v>0</v>
      </c>
      <c r="BD21" s="24">
        <f>SUMIFS(Detail!F:F,Detail!$A:$A,$B21,Detail!$D:$D,11,Detail!$C:$C,4)</f>
        <v>0</v>
      </c>
      <c r="BE21" s="33">
        <f t="shared" si="31"/>
        <v>0</v>
      </c>
      <c r="BF21" s="24">
        <f>SUMIFS(Detail!F:F,Detail!$A:$A,$B21,Detail!$D:$D,12,Detail!$C:$C,1)</f>
        <v>0</v>
      </c>
      <c r="BG21" s="24">
        <f>SUMIFS(Detail!F:F,Detail!$A:$A,$B21,Detail!$D:$D,12,Detail!$C:$C,2)</f>
        <v>0</v>
      </c>
      <c r="BH21" s="24">
        <f>SUMIFS(Detail!F:F,Detail!$A:$A,$B21,Detail!$D:$D,12,Detail!$C:$C,3)</f>
        <v>0</v>
      </c>
      <c r="BI21" s="24">
        <f>SUMIFS(Detail!F:F,Detail!$A:$A,$B21,Detail!$D:$D,12,Detail!$C:$C,4)</f>
        <v>0</v>
      </c>
      <c r="BJ21" s="33">
        <f t="shared" si="32"/>
        <v>0</v>
      </c>
      <c r="BK21" s="24">
        <f>SUMIFS(Detail!F:F,Detail!$A:$A,$B21,Detail!$D:$D,13,Detail!$C:$C,1)</f>
        <v>0</v>
      </c>
      <c r="BL21" s="24">
        <f>SUMIFS(Detail!F:F,Detail!$A:$A,$B21,Detail!$D:$D,13,Detail!$C:$C,2)</f>
        <v>0</v>
      </c>
      <c r="BM21" s="24">
        <f>SUMIFS(Detail!F:F,Detail!$A:$A,$B21,Detail!$D:$D,13,Detail!$C:$C,3)</f>
        <v>0</v>
      </c>
      <c r="BN21" s="24">
        <f>SUMIFS(Detail!F:F,Detail!$A:$A,$B21,Detail!$D:$D,13,Detail!$C:$C,4)</f>
        <v>0</v>
      </c>
      <c r="BO21" s="33">
        <f t="shared" si="33"/>
        <v>0</v>
      </c>
      <c r="BP21" s="24">
        <f>SUMIFS(Detail!F:F,Detail!$A:$A,$B21,Detail!$D:$D,14,Detail!$C:$C,1)</f>
        <v>0</v>
      </c>
      <c r="BQ21" s="24">
        <f>SUMIFS(Detail!F:F,Detail!$A:$A,$B21,Detail!$D:$D,14,Detail!$C:$C,2)</f>
        <v>0</v>
      </c>
      <c r="BR21" s="24">
        <f>SUMIFS(Detail!F:F,Detail!$A:$A,$B21,Detail!$D:$D,14,Detail!$C:$C,3)</f>
        <v>0</v>
      </c>
      <c r="BS21" s="24">
        <f>SUMIFS(Detail!F:F,Detail!$A:$A,$B21,Detail!$D:$D,14,Detail!$C:$C,4)</f>
        <v>0</v>
      </c>
      <c r="BT21" s="33">
        <f t="shared" si="34"/>
        <v>0</v>
      </c>
      <c r="BU21" s="24">
        <f>SUMIFS(Detail!F:F,Detail!$A:$A,$B21,Detail!$D:$D,15,Detail!$C:$C,1)</f>
        <v>0</v>
      </c>
      <c r="BV21" s="24">
        <f>SUMIFS(Detail!F:F,Detail!$A:$A,$B21,Detail!$D:$D,15,Detail!$C:$C,2)</f>
        <v>0</v>
      </c>
      <c r="BW21" s="24">
        <f>SUMIFS(Detail!F:F,Detail!$A:$A,$B21,Detail!$D:$D,15,Detail!$C:$C,3)</f>
        <v>0</v>
      </c>
      <c r="BX21" s="24">
        <f>SUMIFS(Detail!F:F,Detail!$A:$A,$B21,Detail!$D:$D,15,Detail!$C:$C,4)</f>
        <v>0</v>
      </c>
      <c r="BY21" s="33">
        <f t="shared" si="35"/>
        <v>0</v>
      </c>
      <c r="BZ21" s="24">
        <f>SUMIFS(Detail!F:F,Detail!$A:$A,$B21,Detail!$D:$D,16,Detail!$C:$C,1)</f>
        <v>0</v>
      </c>
      <c r="CA21" s="24">
        <f>SUMIFS(Detail!F:F,Detail!$A:$A,$B21,Detail!$D:$D,16,Detail!$C:$C,2)</f>
        <v>0</v>
      </c>
      <c r="CB21" s="24">
        <f>SUMIFS(Detail!F:F,Detail!$A:$A,$B21,Detail!$D:$D,16,Detail!$C:$C,3)</f>
        <v>0</v>
      </c>
      <c r="CC21" s="24">
        <f>SUMIFS(Detail!F:F,Detail!$A:$A,$B21,Detail!$D:$D,16,Detail!$C:$C,4)</f>
        <v>0</v>
      </c>
      <c r="CD21" s="33">
        <f t="shared" si="36"/>
        <v>0</v>
      </c>
      <c r="CE21" s="24">
        <f>SUMIFS(Detail!F:F,Detail!$A:$A,$B21,Detail!$D:$D,17,Detail!$C:$C,1)</f>
        <v>0</v>
      </c>
      <c r="CF21" s="24">
        <f>SUMIFS(Detail!F:F,Detail!$A:$A,$B21,Detail!$D:$D,17,Detail!$C:$C,2)</f>
        <v>0</v>
      </c>
      <c r="CG21" s="24">
        <f>SUMIFS(Detail!F:F,Detail!$A:$A,$B21,Detail!$D:$D,17,Detail!$C:$C,3)</f>
        <v>0</v>
      </c>
      <c r="CH21" s="24">
        <f>SUMIFS(Detail!F:F,Detail!$A:$A,$B21,Detail!$D:$D,17,Detail!$C:$C,4)</f>
        <v>0</v>
      </c>
      <c r="CI21" s="33">
        <f t="shared" si="37"/>
        <v>0</v>
      </c>
      <c r="CJ21" s="24">
        <f>SUMIFS(Detail!F:F,Detail!$A:$A,$B21,Detail!$D:$D,18,Detail!$C:$C,1)</f>
        <v>0</v>
      </c>
      <c r="CK21" s="24">
        <f>SUMIFS(Detail!F:F,Detail!$A:$A,$B21,Detail!$D:$D,18,Detail!$C:$C,2)</f>
        <v>0</v>
      </c>
      <c r="CL21" s="24">
        <f>SUMIFS(Detail!F:F,Detail!$A:$A,$B21,Detail!$D:$D,18,Detail!$C:$C,3)</f>
        <v>0</v>
      </c>
      <c r="CM21" s="24">
        <f>SUMIFS(Detail!F:F,Detail!$A:$A,$B21,Detail!$D:$D,18,Detail!$C:$C,4)</f>
        <v>0</v>
      </c>
      <c r="CN21" s="33">
        <f t="shared" si="38"/>
        <v>0</v>
      </c>
      <c r="CO21" s="24">
        <f>SUMIFS(Detail!F:F,Detail!$A:$A,$B21,Detail!$D:$D,19,Detail!$C:$C,1)</f>
        <v>0</v>
      </c>
      <c r="CP21" s="24">
        <f>SUMIFS(Detail!F:F,Detail!$A:$A,$B21,Detail!$D:$D,19,Detail!$C:$C,2)</f>
        <v>0</v>
      </c>
      <c r="CQ21" s="24">
        <f>SUMIFS(Detail!F:F,Detail!$A:$A,$B21,Detail!$D:$D,19,Detail!$C:$C,3)</f>
        <v>0</v>
      </c>
      <c r="CR21" s="24">
        <f>SUMIFS(Detail!F:F,Detail!$A:$A,$B21,Detail!$D:$D,19,Detail!$C:$C,4)</f>
        <v>0</v>
      </c>
      <c r="CS21" s="33">
        <f t="shared" si="39"/>
        <v>0</v>
      </c>
      <c r="CT21" s="24">
        <f>SUMIFS(Detail!F:F,Detail!$A:$A,$B21,Detail!$D:$D,20,Detail!$C:$C,1)</f>
        <v>0</v>
      </c>
      <c r="CU21" s="24">
        <f>SUMIFS(Detail!F:F,Detail!$A:$A,$B21,Detail!$D:$D,20,Detail!$C:$C,2)</f>
        <v>0</v>
      </c>
      <c r="CV21" s="24">
        <f>SUMIFS(Detail!F:F,Detail!$A:$A,$B21,Detail!$D:$D,20,Detail!$C:$C,3)</f>
        <v>0</v>
      </c>
      <c r="CW21" s="24">
        <f>SUMIFS(Detail!F:F,Detail!$A:$A,$B21,Detail!$D:$D,20,Detail!$C:$C,4)</f>
        <v>0</v>
      </c>
      <c r="CX21" s="33">
        <f t="shared" si="40"/>
        <v>0</v>
      </c>
      <c r="CY21" s="24">
        <f>SUMIFS(Detail!F:F,Detail!$A:$A,$B21,Detail!$D:$D,21,Detail!$C:$C,1)</f>
        <v>0</v>
      </c>
      <c r="CZ21" s="24">
        <f>SUMIFS(Detail!F:F,Detail!$A:$A,$B21,Detail!$D:$D,21,Detail!$C:$C,2)</f>
        <v>0</v>
      </c>
      <c r="DA21" s="24">
        <f>SUMIFS(Detail!F:F,Detail!$A:$A,$B21,Detail!$D:$D,21,Detail!$C:$C,3)</f>
        <v>0</v>
      </c>
      <c r="DB21" s="24">
        <f>SUMIFS(Detail!F:F,Detail!$A:$A,$B21,Detail!$D:$D,21,Detail!$C:$C,4)</f>
        <v>0</v>
      </c>
      <c r="DC21" s="33">
        <f t="shared" si="41"/>
        <v>0</v>
      </c>
      <c r="DD21" s="86">
        <f>SUMIFS(Detail!F:F,Detail!$A:$A,$B21,Detail!$B:$B,"&gt;60")</f>
        <v>14343750</v>
      </c>
    </row>
    <row r="22" spans="1:108" x14ac:dyDescent="0.25">
      <c r="A22" t="s">
        <v>5259</v>
      </c>
      <c r="B22" s="32" t="s">
        <v>5126</v>
      </c>
      <c r="C22" s="24">
        <f>SUMIFS(Detail!F:F,Detail!$A:$A,$B22,Detail!$D:$D,1,Detail!$C:$C,1)</f>
        <v>0</v>
      </c>
      <c r="D22" s="24">
        <f>SUMIFS(Detail!F:F,Detail!$A:$A,$B22,Detail!$D:$D,1,Detail!$C:$C,2)</f>
        <v>0</v>
      </c>
      <c r="E22" s="24">
        <f>SUMIFS(Detail!F:F,Detail!$A:$A,$B22,Detail!$D:$D,1,Detail!$C:$C,3)</f>
        <v>31249.999999999996</v>
      </c>
      <c r="F22" s="24">
        <f>SUMIFS(Detail!F:F,Detail!$A:$A,$B22,Detail!$D:$D,1,Detail!$C:$C,4)</f>
        <v>137500</v>
      </c>
      <c r="G22" s="33">
        <f t="shared" si="21"/>
        <v>168750</v>
      </c>
      <c r="H22" s="24">
        <f>SUMIFS(Detail!F:F,Detail!$A:$A,$B22,Detail!$D:$D,2,Detail!$C:$C,1)</f>
        <v>462500</v>
      </c>
      <c r="I22" s="24">
        <f>SUMIFS(Detail!F:F,Detail!$A:$A,$B22,Detail!$D:$D,2,Detail!$C:$C,2)</f>
        <v>1025000.0000000001</v>
      </c>
      <c r="J22" s="24">
        <f>SUMIFS(Detail!F:F,Detail!$A:$A,$B22,Detail!$D:$D,2,Detail!$C:$C,3)</f>
        <v>1681250</v>
      </c>
      <c r="K22" s="24">
        <f>SUMIFS(Detail!F:F,Detail!$A:$A,$B22,Detail!$D:$D,2,Detail!$C:$C,4)</f>
        <v>2325000</v>
      </c>
      <c r="L22" s="33">
        <f t="shared" si="22"/>
        <v>5493750</v>
      </c>
      <c r="M22" s="24">
        <f>SUMIFS(Detail!F:F,Detail!$A:$A,$B22,Detail!$D:$D,3,Detail!$C:$C,1)</f>
        <v>2525000</v>
      </c>
      <c r="N22" s="24">
        <f>SUMIFS(Detail!F:F,Detail!$A:$A,$B22,Detail!$D:$D,3,Detail!$C:$C,2)</f>
        <v>2612500</v>
      </c>
      <c r="O22" s="24">
        <f>SUMIFS(Detail!F:F,Detail!$A:$A,$B22,Detail!$D:$D,3,Detail!$C:$C,3)</f>
        <v>3050000</v>
      </c>
      <c r="P22" s="24">
        <f>SUMIFS(Detail!F:F,Detail!$A:$A,$B22,Detail!$D:$D,3,Detail!$C:$C,4)</f>
        <v>3675000</v>
      </c>
      <c r="Q22" s="33">
        <f t="shared" si="23"/>
        <v>11862500</v>
      </c>
      <c r="R22" s="24">
        <f>SUMIFS(Detail!F:F,Detail!$A:$A,$B22,Detail!$D:$D,4,Detail!$C:$C,1)</f>
        <v>4650000</v>
      </c>
      <c r="S22" s="24">
        <f>SUMIFS(Detail!F:F,Detail!$A:$A,$B22,Detail!$D:$D,4,Detail!$C:$C,2)</f>
        <v>5050000</v>
      </c>
      <c r="T22" s="24">
        <f>SUMIFS(Detail!F:F,Detail!$A:$A,$B22,Detail!$D:$D,4,Detail!$C:$C,3)</f>
        <v>5225000</v>
      </c>
      <c r="U22" s="24">
        <f>SUMIFS(Detail!F:F,Detail!$A:$A,$B22,Detail!$D:$D,4,Detail!$C:$C,4)</f>
        <v>6100000</v>
      </c>
      <c r="V22" s="33">
        <f t="shared" si="24"/>
        <v>21025000</v>
      </c>
      <c r="W22" s="24">
        <f>SUMIFS(Detail!F:F,Detail!$A:$A,$B22,Detail!$D:$D,5,Detail!$C:$C,1)</f>
        <v>7350000</v>
      </c>
      <c r="X22" s="24">
        <f>SUMIFS(Detail!F:F,Detail!$A:$A,$B22,Detail!$D:$D,5,Detail!$C:$C,2)</f>
        <v>9300000</v>
      </c>
      <c r="Y22" s="24">
        <f>SUMIFS(Detail!F:F,Detail!$A:$A,$B22,Detail!$D:$D,5,Detail!$C:$C,3)</f>
        <v>10100000</v>
      </c>
      <c r="Z22" s="24">
        <f>SUMIFS(Detail!F:F,Detail!$A:$A,$B22,Detail!$D:$D,5,Detail!$C:$C,4)</f>
        <v>10450000</v>
      </c>
      <c r="AA22" s="33">
        <f t="shared" si="25"/>
        <v>37200000</v>
      </c>
      <c r="AB22" s="24">
        <f>SUMIFS(Detail!F:F,Detail!$A:$A,$B22,Detail!$D:$D,6,Detail!$C:$C,1)</f>
        <v>9700000</v>
      </c>
      <c r="AC22" s="24">
        <f>SUMIFS(Detail!F:F,Detail!$A:$A,$B22,Detail!$D:$D,6,Detail!$C:$C,2)</f>
        <v>6700000</v>
      </c>
      <c r="AD22" s="24">
        <f>SUMIFS(Detail!F:F,Detail!$A:$A,$B22,Detail!$D:$D,6,Detail!$C:$C,3)</f>
        <v>4600000</v>
      </c>
      <c r="AE22" s="24">
        <f>SUMIFS(Detail!F:F,Detail!$A:$A,$B22,Detail!$D:$D,6,Detail!$C:$C,4)</f>
        <v>1999999.9999999998</v>
      </c>
      <c r="AF22" s="33">
        <f t="shared" si="26"/>
        <v>23000000</v>
      </c>
      <c r="AG22" s="24">
        <f>SUMIFS(Detail!F:F,Detail!$A:$A,$B22,Detail!$D:$D,7,Detail!$C:$C,1)</f>
        <v>0</v>
      </c>
      <c r="AH22" s="24">
        <f>SUMIFS(Detail!F:F,Detail!$A:$A,$B22,Detail!$D:$D,7,Detail!$C:$C,2)</f>
        <v>0</v>
      </c>
      <c r="AI22" s="24">
        <f>SUMIFS(Detail!F:F,Detail!$A:$A,$B22,Detail!$D:$D,7,Detail!$C:$C,3)</f>
        <v>0</v>
      </c>
      <c r="AJ22" s="24">
        <f>SUMIFS(Detail!F:F,Detail!$A:$A,$B22,Detail!$D:$D,7,Detail!$C:$C,4)</f>
        <v>0</v>
      </c>
      <c r="AK22" s="33">
        <f t="shared" si="27"/>
        <v>0</v>
      </c>
      <c r="AL22" s="24">
        <f>SUMIFS(Detail!F:F,Detail!$A:$A,$B22,Detail!$D:$D,8,Detail!$C:$C,1)</f>
        <v>0</v>
      </c>
      <c r="AM22" s="24">
        <f>SUMIFS(Detail!F:F,Detail!$A:$A,$B22,Detail!$D:$D,8,Detail!$C:$C,2)</f>
        <v>0</v>
      </c>
      <c r="AN22" s="24">
        <f>SUMIFS(Detail!F:F,Detail!$A:$A,$B22,Detail!$D:$D,8,Detail!$C:$C,3)</f>
        <v>0</v>
      </c>
      <c r="AO22" s="24">
        <f>SUMIFS(Detail!F:F,Detail!$A:$A,$B22,Detail!$D:$D,8,Detail!$C:$C,4)</f>
        <v>0</v>
      </c>
      <c r="AP22" s="33">
        <f t="shared" si="28"/>
        <v>0</v>
      </c>
      <c r="AQ22" s="24">
        <f>SUMIFS(Detail!F:F,Detail!$A:$A,$B22,Detail!$D:$D,9,Detail!$C:$C,1)</f>
        <v>0</v>
      </c>
      <c r="AR22" s="24">
        <f>SUMIFS(Detail!F:F,Detail!$A:$A,$B22,Detail!$D:$D,9,Detail!$C:$C,2)</f>
        <v>0</v>
      </c>
      <c r="AS22" s="24">
        <f>SUMIFS(Detail!F:F,Detail!$A:$A,$B22,Detail!$D:$D,9,Detail!$C:$C,3)</f>
        <v>0</v>
      </c>
      <c r="AT22" s="24">
        <f>SUMIFS(Detail!F:F,Detail!$A:$A,$B22,Detail!$D:$D,9,Detail!$C:$C,4)</f>
        <v>0</v>
      </c>
      <c r="AU22" s="33">
        <f t="shared" si="29"/>
        <v>0</v>
      </c>
      <c r="AV22" s="24">
        <f>SUMIFS(Detail!F:F,Detail!$A:$A,$B22,Detail!$D:$D,10,Detail!$C:$C,1)</f>
        <v>0</v>
      </c>
      <c r="AW22" s="24">
        <f>SUMIFS(Detail!F:F,Detail!$A:$A,$B22,Detail!$D:$D,10,Detail!$C:$C,2)</f>
        <v>0</v>
      </c>
      <c r="AX22" s="24">
        <f>SUMIFS(Detail!F:F,Detail!$A:$A,$B22,Detail!$D:$D,10,Detail!$C:$C,3)</f>
        <v>0</v>
      </c>
      <c r="AY22" s="24">
        <f>SUMIFS(Detail!F:F,Detail!$A:$A,$B22,Detail!$D:$D,10,Detail!$C:$C,4)</f>
        <v>0</v>
      </c>
      <c r="AZ22" s="33">
        <f t="shared" si="30"/>
        <v>0</v>
      </c>
      <c r="BA22" s="24">
        <f>SUMIFS(Detail!F:F,Detail!$A:$A,$B22,Detail!$D:$D,11,Detail!$C:$C,1)</f>
        <v>0</v>
      </c>
      <c r="BB22" s="24">
        <f>SUMIFS(Detail!F:F,Detail!$A:$A,$B22,Detail!$D:$D,11,Detail!$C:$C,2)</f>
        <v>0</v>
      </c>
      <c r="BC22" s="24">
        <f>SUMIFS(Detail!F:F,Detail!$A:$A,$B22,Detail!$D:$D,11,Detail!$C:$C,3)</f>
        <v>0</v>
      </c>
      <c r="BD22" s="24">
        <f>SUMIFS(Detail!F:F,Detail!$A:$A,$B22,Detail!$D:$D,11,Detail!$C:$C,4)</f>
        <v>0</v>
      </c>
      <c r="BE22" s="33">
        <f t="shared" si="31"/>
        <v>0</v>
      </c>
      <c r="BF22" s="24">
        <f>SUMIFS(Detail!F:F,Detail!$A:$A,$B22,Detail!$D:$D,12,Detail!$C:$C,1)</f>
        <v>0</v>
      </c>
      <c r="BG22" s="24">
        <f>SUMIFS(Detail!F:F,Detail!$A:$A,$B22,Detail!$D:$D,12,Detail!$C:$C,2)</f>
        <v>0</v>
      </c>
      <c r="BH22" s="24">
        <f>SUMIFS(Detail!F:F,Detail!$A:$A,$B22,Detail!$D:$D,12,Detail!$C:$C,3)</f>
        <v>0</v>
      </c>
      <c r="BI22" s="24">
        <f>SUMIFS(Detail!F:F,Detail!$A:$A,$B22,Detail!$D:$D,12,Detail!$C:$C,4)</f>
        <v>0</v>
      </c>
      <c r="BJ22" s="33">
        <f t="shared" si="32"/>
        <v>0</v>
      </c>
      <c r="BK22" s="24">
        <f>SUMIFS(Detail!F:F,Detail!$A:$A,$B22,Detail!$D:$D,13,Detail!$C:$C,1)</f>
        <v>0</v>
      </c>
      <c r="BL22" s="24">
        <f>SUMIFS(Detail!F:F,Detail!$A:$A,$B22,Detail!$D:$D,13,Detail!$C:$C,2)</f>
        <v>0</v>
      </c>
      <c r="BM22" s="24">
        <f>SUMIFS(Detail!F:F,Detail!$A:$A,$B22,Detail!$D:$D,13,Detail!$C:$C,3)</f>
        <v>0</v>
      </c>
      <c r="BN22" s="24">
        <f>SUMIFS(Detail!F:F,Detail!$A:$A,$B22,Detail!$D:$D,13,Detail!$C:$C,4)</f>
        <v>0</v>
      </c>
      <c r="BO22" s="33">
        <f t="shared" si="33"/>
        <v>0</v>
      </c>
      <c r="BP22" s="24">
        <f>SUMIFS(Detail!F:F,Detail!$A:$A,$B22,Detail!$D:$D,14,Detail!$C:$C,1)</f>
        <v>0</v>
      </c>
      <c r="BQ22" s="24">
        <f>SUMIFS(Detail!F:F,Detail!$A:$A,$B22,Detail!$D:$D,14,Detail!$C:$C,2)</f>
        <v>0</v>
      </c>
      <c r="BR22" s="24">
        <f>SUMIFS(Detail!F:F,Detail!$A:$A,$B22,Detail!$D:$D,14,Detail!$C:$C,3)</f>
        <v>0</v>
      </c>
      <c r="BS22" s="24">
        <f>SUMIFS(Detail!F:F,Detail!$A:$A,$B22,Detail!$D:$D,14,Detail!$C:$C,4)</f>
        <v>0</v>
      </c>
      <c r="BT22" s="33">
        <f t="shared" si="34"/>
        <v>0</v>
      </c>
      <c r="BU22" s="24">
        <f>SUMIFS(Detail!F:F,Detail!$A:$A,$B22,Detail!$D:$D,15,Detail!$C:$C,1)</f>
        <v>0</v>
      </c>
      <c r="BV22" s="24">
        <f>SUMIFS(Detail!F:F,Detail!$A:$A,$B22,Detail!$D:$D,15,Detail!$C:$C,2)</f>
        <v>0</v>
      </c>
      <c r="BW22" s="24">
        <f>SUMIFS(Detail!F:F,Detail!$A:$A,$B22,Detail!$D:$D,15,Detail!$C:$C,3)</f>
        <v>0</v>
      </c>
      <c r="BX22" s="24">
        <f>SUMIFS(Detail!F:F,Detail!$A:$A,$B22,Detail!$D:$D,15,Detail!$C:$C,4)</f>
        <v>0</v>
      </c>
      <c r="BY22" s="33">
        <f t="shared" si="35"/>
        <v>0</v>
      </c>
      <c r="BZ22" s="24">
        <f>SUMIFS(Detail!F:F,Detail!$A:$A,$B22,Detail!$D:$D,16,Detail!$C:$C,1)</f>
        <v>0</v>
      </c>
      <c r="CA22" s="24">
        <f>SUMIFS(Detail!F:F,Detail!$A:$A,$B22,Detail!$D:$D,16,Detail!$C:$C,2)</f>
        <v>0</v>
      </c>
      <c r="CB22" s="24">
        <f>SUMIFS(Detail!F:F,Detail!$A:$A,$B22,Detail!$D:$D,16,Detail!$C:$C,3)</f>
        <v>0</v>
      </c>
      <c r="CC22" s="24">
        <f>SUMIFS(Detail!F:F,Detail!$A:$A,$B22,Detail!$D:$D,16,Detail!$C:$C,4)</f>
        <v>0</v>
      </c>
      <c r="CD22" s="33">
        <f t="shared" si="36"/>
        <v>0</v>
      </c>
      <c r="CE22" s="24">
        <f>SUMIFS(Detail!F:F,Detail!$A:$A,$B22,Detail!$D:$D,17,Detail!$C:$C,1)</f>
        <v>0</v>
      </c>
      <c r="CF22" s="24">
        <f>SUMIFS(Detail!F:F,Detail!$A:$A,$B22,Detail!$D:$D,17,Detail!$C:$C,2)</f>
        <v>0</v>
      </c>
      <c r="CG22" s="24">
        <f>SUMIFS(Detail!F:F,Detail!$A:$A,$B22,Detail!$D:$D,17,Detail!$C:$C,3)</f>
        <v>0</v>
      </c>
      <c r="CH22" s="24">
        <f>SUMIFS(Detail!F:F,Detail!$A:$A,$B22,Detail!$D:$D,17,Detail!$C:$C,4)</f>
        <v>0</v>
      </c>
      <c r="CI22" s="33">
        <f t="shared" si="37"/>
        <v>0</v>
      </c>
      <c r="CJ22" s="24">
        <f>SUMIFS(Detail!F:F,Detail!$A:$A,$B22,Detail!$D:$D,18,Detail!$C:$C,1)</f>
        <v>0</v>
      </c>
      <c r="CK22" s="24">
        <f>SUMIFS(Detail!F:F,Detail!$A:$A,$B22,Detail!$D:$D,18,Detail!$C:$C,2)</f>
        <v>0</v>
      </c>
      <c r="CL22" s="24">
        <f>SUMIFS(Detail!F:F,Detail!$A:$A,$B22,Detail!$D:$D,18,Detail!$C:$C,3)</f>
        <v>0</v>
      </c>
      <c r="CM22" s="24">
        <f>SUMIFS(Detail!F:F,Detail!$A:$A,$B22,Detail!$D:$D,18,Detail!$C:$C,4)</f>
        <v>0</v>
      </c>
      <c r="CN22" s="33">
        <f t="shared" si="38"/>
        <v>0</v>
      </c>
      <c r="CO22" s="24">
        <f>SUMIFS(Detail!F:F,Detail!$A:$A,$B22,Detail!$D:$D,19,Detail!$C:$C,1)</f>
        <v>0</v>
      </c>
      <c r="CP22" s="24">
        <f>SUMIFS(Detail!F:F,Detail!$A:$A,$B22,Detail!$D:$D,19,Detail!$C:$C,2)</f>
        <v>0</v>
      </c>
      <c r="CQ22" s="24">
        <f>SUMIFS(Detail!F:F,Detail!$A:$A,$B22,Detail!$D:$D,19,Detail!$C:$C,3)</f>
        <v>0</v>
      </c>
      <c r="CR22" s="24">
        <f>SUMIFS(Detail!F:F,Detail!$A:$A,$B22,Detail!$D:$D,19,Detail!$C:$C,4)</f>
        <v>0</v>
      </c>
      <c r="CS22" s="33">
        <f t="shared" si="39"/>
        <v>0</v>
      </c>
      <c r="CT22" s="24">
        <f>SUMIFS(Detail!F:F,Detail!$A:$A,$B22,Detail!$D:$D,20,Detail!$C:$C,1)</f>
        <v>0</v>
      </c>
      <c r="CU22" s="24">
        <f>SUMIFS(Detail!F:F,Detail!$A:$A,$B22,Detail!$D:$D,20,Detail!$C:$C,2)</f>
        <v>0</v>
      </c>
      <c r="CV22" s="24">
        <f>SUMIFS(Detail!F:F,Detail!$A:$A,$B22,Detail!$D:$D,20,Detail!$C:$C,3)</f>
        <v>0</v>
      </c>
      <c r="CW22" s="24">
        <f>SUMIFS(Detail!F:F,Detail!$A:$A,$B22,Detail!$D:$D,20,Detail!$C:$C,4)</f>
        <v>0</v>
      </c>
      <c r="CX22" s="33">
        <f t="shared" si="40"/>
        <v>0</v>
      </c>
      <c r="CY22" s="24">
        <f>SUMIFS(Detail!F:F,Detail!$A:$A,$B22,Detail!$D:$D,21,Detail!$C:$C,1)</f>
        <v>0</v>
      </c>
      <c r="CZ22" s="24">
        <f>SUMIFS(Detail!F:F,Detail!$A:$A,$B22,Detail!$D:$D,21,Detail!$C:$C,2)</f>
        <v>0</v>
      </c>
      <c r="DA22" s="24">
        <f>SUMIFS(Detail!F:F,Detail!$A:$A,$B22,Detail!$D:$D,21,Detail!$C:$C,3)</f>
        <v>0</v>
      </c>
      <c r="DB22" s="24">
        <f>SUMIFS(Detail!F:F,Detail!$A:$A,$B22,Detail!$D:$D,21,Detail!$C:$C,4)</f>
        <v>0</v>
      </c>
      <c r="DC22" s="33">
        <f t="shared" si="41"/>
        <v>0</v>
      </c>
      <c r="DD22" s="86">
        <f>SUMIFS(Detail!F:F,Detail!$A:$A,$B22,Detail!$B:$B,"&gt;60")</f>
        <v>23000000.000000004</v>
      </c>
    </row>
    <row r="23" spans="1:108" x14ac:dyDescent="0.25">
      <c r="A23" t="s">
        <v>5260</v>
      </c>
      <c r="B23" s="32" t="s">
        <v>5127</v>
      </c>
      <c r="C23" s="24">
        <f>SUMIFS(Detail!F:F,Detail!$A:$A,$B23,Detail!$D:$D,1,Detail!$C:$C,1)</f>
        <v>0</v>
      </c>
      <c r="D23" s="24">
        <f>SUMIFS(Detail!F:F,Detail!$A:$A,$B23,Detail!$D:$D,1,Detail!$C:$C,2)</f>
        <v>0</v>
      </c>
      <c r="E23" s="24">
        <f>SUMIFS(Detail!F:F,Detail!$A:$A,$B23,Detail!$D:$D,1,Detail!$C:$C,3)</f>
        <v>0</v>
      </c>
      <c r="F23" s="24">
        <f>SUMIFS(Detail!F:F,Detail!$A:$A,$B23,Detail!$D:$D,1,Detail!$C:$C,4)</f>
        <v>25000</v>
      </c>
      <c r="G23" s="33">
        <f t="shared" si="21"/>
        <v>25000</v>
      </c>
      <c r="H23" s="24">
        <f>SUMIFS(Detail!F:F,Detail!$A:$A,$B23,Detail!$D:$D,2,Detail!$C:$C,1)</f>
        <v>125000</v>
      </c>
      <c r="I23" s="24">
        <f>SUMIFS(Detail!F:F,Detail!$A:$A,$B23,Detail!$D:$D,2,Detail!$C:$C,2)</f>
        <v>337500</v>
      </c>
      <c r="J23" s="24">
        <f>SUMIFS(Detail!F:F,Detail!$A:$A,$B23,Detail!$D:$D,2,Detail!$C:$C,3)</f>
        <v>637500</v>
      </c>
      <c r="K23" s="24">
        <f>SUMIFS(Detail!F:F,Detail!$A:$A,$B23,Detail!$D:$D,2,Detail!$C:$C,4)</f>
        <v>925000</v>
      </c>
      <c r="L23" s="33">
        <f t="shared" si="22"/>
        <v>2025000</v>
      </c>
      <c r="M23" s="24">
        <f>SUMIFS(Detail!F:F,Detail!$A:$A,$B23,Detail!$D:$D,3,Detail!$C:$C,1)</f>
        <v>1024999.9999999999</v>
      </c>
      <c r="N23" s="24">
        <f>SUMIFS(Detail!F:F,Detail!$A:$A,$B23,Detail!$D:$D,3,Detail!$C:$C,2)</f>
        <v>1012500</v>
      </c>
      <c r="O23" s="24">
        <f>SUMIFS(Detail!F:F,Detail!$A:$A,$B23,Detail!$D:$D,3,Detail!$C:$C,3)</f>
        <v>1137500.0000000002</v>
      </c>
      <c r="P23" s="24">
        <f>SUMIFS(Detail!F:F,Detail!$A:$A,$B23,Detail!$D:$D,3,Detail!$C:$C,4)</f>
        <v>1425000</v>
      </c>
      <c r="Q23" s="33">
        <f t="shared" si="23"/>
        <v>4600000</v>
      </c>
      <c r="R23" s="24">
        <f>SUMIFS(Detail!F:F,Detail!$A:$A,$B23,Detail!$D:$D,4,Detail!$C:$C,1)</f>
        <v>1850000</v>
      </c>
      <c r="S23" s="24">
        <f>SUMIFS(Detail!F:F,Detail!$A:$A,$B23,Detail!$D:$D,4,Detail!$C:$C,2)</f>
        <v>2049999.9999999998</v>
      </c>
      <c r="T23" s="24">
        <f>SUMIFS(Detail!F:F,Detail!$A:$A,$B23,Detail!$D:$D,4,Detail!$C:$C,3)</f>
        <v>2025000</v>
      </c>
      <c r="U23" s="24">
        <f>SUMIFS(Detail!F:F,Detail!$A:$A,$B23,Detail!$D:$D,4,Detail!$C:$C,4)</f>
        <v>2275000.0000000005</v>
      </c>
      <c r="V23" s="33">
        <f t="shared" si="24"/>
        <v>8200000</v>
      </c>
      <c r="W23" s="24">
        <f>SUMIFS(Detail!F:F,Detail!$A:$A,$B23,Detail!$D:$D,5,Detail!$C:$C,1)</f>
        <v>2850000</v>
      </c>
      <c r="X23" s="24">
        <f>SUMIFS(Detail!F:F,Detail!$A:$A,$B23,Detail!$D:$D,5,Detail!$C:$C,2)</f>
        <v>3700000</v>
      </c>
      <c r="Y23" s="24">
        <f>SUMIFS(Detail!F:F,Detail!$A:$A,$B23,Detail!$D:$D,5,Detail!$C:$C,3)</f>
        <v>4099999.9999999995</v>
      </c>
      <c r="Z23" s="24">
        <f>SUMIFS(Detail!F:F,Detail!$A:$A,$B23,Detail!$D:$D,5,Detail!$C:$C,4)</f>
        <v>4050000</v>
      </c>
      <c r="AA23" s="33">
        <f t="shared" si="25"/>
        <v>14700000</v>
      </c>
      <c r="AB23" s="24">
        <f>SUMIFS(Detail!F:F,Detail!$A:$A,$B23,Detail!$D:$D,6,Detail!$C:$C,1)</f>
        <v>3450000.0000000009</v>
      </c>
      <c r="AC23" s="24">
        <f>SUMIFS(Detail!F:F,Detail!$A:$A,$B23,Detail!$D:$D,6,Detail!$C:$C,2)</f>
        <v>2200000</v>
      </c>
      <c r="AD23" s="24">
        <f>SUMIFS(Detail!F:F,Detail!$A:$A,$B23,Detail!$D:$D,6,Detail!$C:$C,3)</f>
        <v>1400000</v>
      </c>
      <c r="AE23" s="24">
        <f>SUMIFS(Detail!F:F,Detail!$A:$A,$B23,Detail!$D:$D,6,Detail!$C:$C,4)</f>
        <v>599999.99999999988</v>
      </c>
      <c r="AF23" s="33">
        <f t="shared" si="26"/>
        <v>7650000.0000000009</v>
      </c>
      <c r="AG23" s="24">
        <f>SUMIFS(Detail!F:F,Detail!$A:$A,$B23,Detail!$D:$D,7,Detail!$C:$C,1)</f>
        <v>0</v>
      </c>
      <c r="AH23" s="24">
        <f>SUMIFS(Detail!F:F,Detail!$A:$A,$B23,Detail!$D:$D,7,Detail!$C:$C,2)</f>
        <v>0</v>
      </c>
      <c r="AI23" s="24">
        <f>SUMIFS(Detail!F:F,Detail!$A:$A,$B23,Detail!$D:$D,7,Detail!$C:$C,3)</f>
        <v>0</v>
      </c>
      <c r="AJ23" s="24">
        <f>SUMIFS(Detail!F:F,Detail!$A:$A,$B23,Detail!$D:$D,7,Detail!$C:$C,4)</f>
        <v>0</v>
      </c>
      <c r="AK23" s="33">
        <f t="shared" si="27"/>
        <v>0</v>
      </c>
      <c r="AL23" s="24">
        <f>SUMIFS(Detail!F:F,Detail!$A:$A,$B23,Detail!$D:$D,8,Detail!$C:$C,1)</f>
        <v>0</v>
      </c>
      <c r="AM23" s="24">
        <f>SUMIFS(Detail!F:F,Detail!$A:$A,$B23,Detail!$D:$D,8,Detail!$C:$C,2)</f>
        <v>0</v>
      </c>
      <c r="AN23" s="24">
        <f>SUMIFS(Detail!F:F,Detail!$A:$A,$B23,Detail!$D:$D,8,Detail!$C:$C,3)</f>
        <v>0</v>
      </c>
      <c r="AO23" s="24">
        <f>SUMIFS(Detail!F:F,Detail!$A:$A,$B23,Detail!$D:$D,8,Detail!$C:$C,4)</f>
        <v>0</v>
      </c>
      <c r="AP23" s="33">
        <f t="shared" si="28"/>
        <v>0</v>
      </c>
      <c r="AQ23" s="24">
        <f>SUMIFS(Detail!F:F,Detail!$A:$A,$B23,Detail!$D:$D,9,Detail!$C:$C,1)</f>
        <v>0</v>
      </c>
      <c r="AR23" s="24">
        <f>SUMIFS(Detail!F:F,Detail!$A:$A,$B23,Detail!$D:$D,9,Detail!$C:$C,2)</f>
        <v>0</v>
      </c>
      <c r="AS23" s="24">
        <f>SUMIFS(Detail!F:F,Detail!$A:$A,$B23,Detail!$D:$D,9,Detail!$C:$C,3)</f>
        <v>0</v>
      </c>
      <c r="AT23" s="24">
        <f>SUMIFS(Detail!F:F,Detail!$A:$A,$B23,Detail!$D:$D,9,Detail!$C:$C,4)</f>
        <v>0</v>
      </c>
      <c r="AU23" s="33">
        <f t="shared" si="29"/>
        <v>0</v>
      </c>
      <c r="AV23" s="24">
        <f>SUMIFS(Detail!F:F,Detail!$A:$A,$B23,Detail!$D:$D,10,Detail!$C:$C,1)</f>
        <v>0</v>
      </c>
      <c r="AW23" s="24">
        <f>SUMIFS(Detail!F:F,Detail!$A:$A,$B23,Detail!$D:$D,10,Detail!$C:$C,2)</f>
        <v>0</v>
      </c>
      <c r="AX23" s="24">
        <f>SUMIFS(Detail!F:F,Detail!$A:$A,$B23,Detail!$D:$D,10,Detail!$C:$C,3)</f>
        <v>0</v>
      </c>
      <c r="AY23" s="24">
        <f>SUMIFS(Detail!F:F,Detail!$A:$A,$B23,Detail!$D:$D,10,Detail!$C:$C,4)</f>
        <v>0</v>
      </c>
      <c r="AZ23" s="33">
        <f t="shared" si="30"/>
        <v>0</v>
      </c>
      <c r="BA23" s="24">
        <f>SUMIFS(Detail!F:F,Detail!$A:$A,$B23,Detail!$D:$D,11,Detail!$C:$C,1)</f>
        <v>0</v>
      </c>
      <c r="BB23" s="24">
        <f>SUMIFS(Detail!F:F,Detail!$A:$A,$B23,Detail!$D:$D,11,Detail!$C:$C,2)</f>
        <v>0</v>
      </c>
      <c r="BC23" s="24">
        <f>SUMIFS(Detail!F:F,Detail!$A:$A,$B23,Detail!$D:$D,11,Detail!$C:$C,3)</f>
        <v>0</v>
      </c>
      <c r="BD23" s="24">
        <f>SUMIFS(Detail!F:F,Detail!$A:$A,$B23,Detail!$D:$D,11,Detail!$C:$C,4)</f>
        <v>0</v>
      </c>
      <c r="BE23" s="33">
        <f t="shared" si="31"/>
        <v>0</v>
      </c>
      <c r="BF23" s="24">
        <f>SUMIFS(Detail!F:F,Detail!$A:$A,$B23,Detail!$D:$D,12,Detail!$C:$C,1)</f>
        <v>0</v>
      </c>
      <c r="BG23" s="24">
        <f>SUMIFS(Detail!F:F,Detail!$A:$A,$B23,Detail!$D:$D,12,Detail!$C:$C,2)</f>
        <v>0</v>
      </c>
      <c r="BH23" s="24">
        <f>SUMIFS(Detail!F:F,Detail!$A:$A,$B23,Detail!$D:$D,12,Detail!$C:$C,3)</f>
        <v>0</v>
      </c>
      <c r="BI23" s="24">
        <f>SUMIFS(Detail!F:F,Detail!$A:$A,$B23,Detail!$D:$D,12,Detail!$C:$C,4)</f>
        <v>0</v>
      </c>
      <c r="BJ23" s="33">
        <f t="shared" si="32"/>
        <v>0</v>
      </c>
      <c r="BK23" s="24">
        <f>SUMIFS(Detail!F:F,Detail!$A:$A,$B23,Detail!$D:$D,13,Detail!$C:$C,1)</f>
        <v>0</v>
      </c>
      <c r="BL23" s="24">
        <f>SUMIFS(Detail!F:F,Detail!$A:$A,$B23,Detail!$D:$D,13,Detail!$C:$C,2)</f>
        <v>0</v>
      </c>
      <c r="BM23" s="24">
        <f>SUMIFS(Detail!F:F,Detail!$A:$A,$B23,Detail!$D:$D,13,Detail!$C:$C,3)</f>
        <v>0</v>
      </c>
      <c r="BN23" s="24">
        <f>SUMIFS(Detail!F:F,Detail!$A:$A,$B23,Detail!$D:$D,13,Detail!$C:$C,4)</f>
        <v>0</v>
      </c>
      <c r="BO23" s="33">
        <f t="shared" si="33"/>
        <v>0</v>
      </c>
      <c r="BP23" s="24">
        <f>SUMIFS(Detail!F:F,Detail!$A:$A,$B23,Detail!$D:$D,14,Detail!$C:$C,1)</f>
        <v>0</v>
      </c>
      <c r="BQ23" s="24">
        <f>SUMIFS(Detail!F:F,Detail!$A:$A,$B23,Detail!$D:$D,14,Detail!$C:$C,2)</f>
        <v>0</v>
      </c>
      <c r="BR23" s="24">
        <f>SUMIFS(Detail!F:F,Detail!$A:$A,$B23,Detail!$D:$D,14,Detail!$C:$C,3)</f>
        <v>0</v>
      </c>
      <c r="BS23" s="24">
        <f>SUMIFS(Detail!F:F,Detail!$A:$A,$B23,Detail!$D:$D,14,Detail!$C:$C,4)</f>
        <v>0</v>
      </c>
      <c r="BT23" s="33">
        <f t="shared" si="34"/>
        <v>0</v>
      </c>
      <c r="BU23" s="24">
        <f>SUMIFS(Detail!F:F,Detail!$A:$A,$B23,Detail!$D:$D,15,Detail!$C:$C,1)</f>
        <v>0</v>
      </c>
      <c r="BV23" s="24">
        <f>SUMIFS(Detail!F:F,Detail!$A:$A,$B23,Detail!$D:$D,15,Detail!$C:$C,2)</f>
        <v>0</v>
      </c>
      <c r="BW23" s="24">
        <f>SUMIFS(Detail!F:F,Detail!$A:$A,$B23,Detail!$D:$D,15,Detail!$C:$C,3)</f>
        <v>0</v>
      </c>
      <c r="BX23" s="24">
        <f>SUMIFS(Detail!F:F,Detail!$A:$A,$B23,Detail!$D:$D,15,Detail!$C:$C,4)</f>
        <v>0</v>
      </c>
      <c r="BY23" s="33">
        <f t="shared" si="35"/>
        <v>0</v>
      </c>
      <c r="BZ23" s="24">
        <f>SUMIFS(Detail!F:F,Detail!$A:$A,$B23,Detail!$D:$D,16,Detail!$C:$C,1)</f>
        <v>0</v>
      </c>
      <c r="CA23" s="24">
        <f>SUMIFS(Detail!F:F,Detail!$A:$A,$B23,Detail!$D:$D,16,Detail!$C:$C,2)</f>
        <v>0</v>
      </c>
      <c r="CB23" s="24">
        <f>SUMIFS(Detail!F:F,Detail!$A:$A,$B23,Detail!$D:$D,16,Detail!$C:$C,3)</f>
        <v>0</v>
      </c>
      <c r="CC23" s="24">
        <f>SUMIFS(Detail!F:F,Detail!$A:$A,$B23,Detail!$D:$D,16,Detail!$C:$C,4)</f>
        <v>0</v>
      </c>
      <c r="CD23" s="33">
        <f t="shared" si="36"/>
        <v>0</v>
      </c>
      <c r="CE23" s="24">
        <f>SUMIFS(Detail!F:F,Detail!$A:$A,$B23,Detail!$D:$D,17,Detail!$C:$C,1)</f>
        <v>0</v>
      </c>
      <c r="CF23" s="24">
        <f>SUMIFS(Detail!F:F,Detail!$A:$A,$B23,Detail!$D:$D,17,Detail!$C:$C,2)</f>
        <v>0</v>
      </c>
      <c r="CG23" s="24">
        <f>SUMIFS(Detail!F:F,Detail!$A:$A,$B23,Detail!$D:$D,17,Detail!$C:$C,3)</f>
        <v>0</v>
      </c>
      <c r="CH23" s="24">
        <f>SUMIFS(Detail!F:F,Detail!$A:$A,$B23,Detail!$D:$D,17,Detail!$C:$C,4)</f>
        <v>0</v>
      </c>
      <c r="CI23" s="33">
        <f t="shared" si="37"/>
        <v>0</v>
      </c>
      <c r="CJ23" s="24">
        <f>SUMIFS(Detail!F:F,Detail!$A:$A,$B23,Detail!$D:$D,18,Detail!$C:$C,1)</f>
        <v>0</v>
      </c>
      <c r="CK23" s="24">
        <f>SUMIFS(Detail!F:F,Detail!$A:$A,$B23,Detail!$D:$D,18,Detail!$C:$C,2)</f>
        <v>0</v>
      </c>
      <c r="CL23" s="24">
        <f>SUMIFS(Detail!F:F,Detail!$A:$A,$B23,Detail!$D:$D,18,Detail!$C:$C,3)</f>
        <v>0</v>
      </c>
      <c r="CM23" s="24">
        <f>SUMIFS(Detail!F:F,Detail!$A:$A,$B23,Detail!$D:$D,18,Detail!$C:$C,4)</f>
        <v>0</v>
      </c>
      <c r="CN23" s="33">
        <f t="shared" si="38"/>
        <v>0</v>
      </c>
      <c r="CO23" s="24">
        <f>SUMIFS(Detail!F:F,Detail!$A:$A,$B23,Detail!$D:$D,19,Detail!$C:$C,1)</f>
        <v>0</v>
      </c>
      <c r="CP23" s="24">
        <f>SUMIFS(Detail!F:F,Detail!$A:$A,$B23,Detail!$D:$D,19,Detail!$C:$C,2)</f>
        <v>0</v>
      </c>
      <c r="CQ23" s="24">
        <f>SUMIFS(Detail!F:F,Detail!$A:$A,$B23,Detail!$D:$D,19,Detail!$C:$C,3)</f>
        <v>0</v>
      </c>
      <c r="CR23" s="24">
        <f>SUMIFS(Detail!F:F,Detail!$A:$A,$B23,Detail!$D:$D,19,Detail!$C:$C,4)</f>
        <v>0</v>
      </c>
      <c r="CS23" s="33">
        <f t="shared" si="39"/>
        <v>0</v>
      </c>
      <c r="CT23" s="24">
        <f>SUMIFS(Detail!F:F,Detail!$A:$A,$B23,Detail!$D:$D,20,Detail!$C:$C,1)</f>
        <v>0</v>
      </c>
      <c r="CU23" s="24">
        <f>SUMIFS(Detail!F:F,Detail!$A:$A,$B23,Detail!$D:$D,20,Detail!$C:$C,2)</f>
        <v>0</v>
      </c>
      <c r="CV23" s="24">
        <f>SUMIFS(Detail!F:F,Detail!$A:$A,$B23,Detail!$D:$D,20,Detail!$C:$C,3)</f>
        <v>0</v>
      </c>
      <c r="CW23" s="24">
        <f>SUMIFS(Detail!F:F,Detail!$A:$A,$B23,Detail!$D:$D,20,Detail!$C:$C,4)</f>
        <v>0</v>
      </c>
      <c r="CX23" s="33">
        <f t="shared" si="40"/>
        <v>0</v>
      </c>
      <c r="CY23" s="24">
        <f>SUMIFS(Detail!F:F,Detail!$A:$A,$B23,Detail!$D:$D,21,Detail!$C:$C,1)</f>
        <v>0</v>
      </c>
      <c r="CZ23" s="24">
        <f>SUMIFS(Detail!F:F,Detail!$A:$A,$B23,Detail!$D:$D,21,Detail!$C:$C,2)</f>
        <v>0</v>
      </c>
      <c r="DA23" s="24">
        <f>SUMIFS(Detail!F:F,Detail!$A:$A,$B23,Detail!$D:$D,21,Detail!$C:$C,3)</f>
        <v>0</v>
      </c>
      <c r="DB23" s="24">
        <f>SUMIFS(Detail!F:F,Detail!$A:$A,$B23,Detail!$D:$D,21,Detail!$C:$C,4)</f>
        <v>0</v>
      </c>
      <c r="DC23" s="33">
        <f t="shared" si="41"/>
        <v>0</v>
      </c>
      <c r="DD23" s="86">
        <f>SUMIFS(Detail!F:F,Detail!$A:$A,$B23,Detail!$B:$B,"&gt;60")</f>
        <v>7650000.0000000009</v>
      </c>
    </row>
    <row r="24" spans="1:108" x14ac:dyDescent="0.25">
      <c r="A24" t="s">
        <v>5261</v>
      </c>
      <c r="B24" s="32" t="s">
        <v>5128</v>
      </c>
      <c r="C24" s="24">
        <f>SUMIFS(Detail!F:F,Detail!$A:$A,$B24,Detail!$D:$D,1,Detail!$C:$C,1)</f>
        <v>0</v>
      </c>
      <c r="D24" s="24">
        <f>SUMIFS(Detail!F:F,Detail!$A:$A,$B24,Detail!$D:$D,1,Detail!$C:$C,2)</f>
        <v>0</v>
      </c>
      <c r="E24" s="24">
        <f>SUMIFS(Detail!F:F,Detail!$A:$A,$B24,Detail!$D:$D,1,Detail!$C:$C,3)</f>
        <v>0</v>
      </c>
      <c r="F24" s="24">
        <f>SUMIFS(Detail!F:F,Detail!$A:$A,$B24,Detail!$D:$D,1,Detail!$C:$C,4)</f>
        <v>0</v>
      </c>
      <c r="G24" s="33">
        <f t="shared" si="21"/>
        <v>0</v>
      </c>
      <c r="H24" s="24">
        <f>SUMIFS(Detail!F:F,Detail!$A:$A,$B24,Detail!$D:$D,2,Detail!$C:$C,1)</f>
        <v>31249.999999999996</v>
      </c>
      <c r="I24" s="24">
        <f>SUMIFS(Detail!F:F,Detail!$A:$A,$B24,Detail!$D:$D,2,Detail!$C:$C,2)</f>
        <v>187500</v>
      </c>
      <c r="J24" s="24">
        <f>SUMIFS(Detail!F:F,Detail!$A:$A,$B24,Detail!$D:$D,2,Detail!$C:$C,3)</f>
        <v>812500</v>
      </c>
      <c r="K24" s="24">
        <f>SUMIFS(Detail!F:F,Detail!$A:$A,$B24,Detail!$D:$D,2,Detail!$C:$C,4)</f>
        <v>1912500</v>
      </c>
      <c r="L24" s="33">
        <f t="shared" si="22"/>
        <v>2943750</v>
      </c>
      <c r="M24" s="24">
        <f>SUMIFS(Detail!F:F,Detail!$A:$A,$B24,Detail!$D:$D,3,Detail!$C:$C,1)</f>
        <v>3201250</v>
      </c>
      <c r="N24" s="24">
        <f>SUMIFS(Detail!F:F,Detail!$A:$A,$B24,Detail!$D:$D,3,Detail!$C:$C,2)</f>
        <v>4629000</v>
      </c>
      <c r="O24" s="24">
        <f>SUMIFS(Detail!F:F,Detail!$A:$A,$B24,Detail!$D:$D,3,Detail!$C:$C,3)</f>
        <v>5904800</v>
      </c>
      <c r="P24" s="24">
        <f>SUMIFS(Detail!F:F,Detail!$A:$A,$B24,Detail!$D:$D,3,Detail!$C:$C,4)</f>
        <v>7085759.9999999981</v>
      </c>
      <c r="Q24" s="33">
        <f t="shared" si="23"/>
        <v>20820810</v>
      </c>
      <c r="R24" s="24">
        <f>SUMIFS(Detail!F:F,Detail!$A:$A,$B24,Detail!$D:$D,4,Detail!$C:$C,1)</f>
        <v>8502912</v>
      </c>
      <c r="S24" s="24">
        <f>SUMIFS(Detail!F:F,Detail!$A:$A,$B24,Detail!$D:$D,4,Detail!$C:$C,2)</f>
        <v>10203494.4</v>
      </c>
      <c r="T24" s="24">
        <f>SUMIFS(Detail!F:F,Detail!$A:$A,$B24,Detail!$D:$D,4,Detail!$C:$C,3)</f>
        <v>12244193.279999997</v>
      </c>
      <c r="U24" s="24">
        <f>SUMIFS(Detail!F:F,Detail!$A:$A,$B24,Detail!$D:$D,4,Detail!$C:$C,4)</f>
        <v>14693031.935999997</v>
      </c>
      <c r="V24" s="33">
        <f t="shared" si="24"/>
        <v>45643631.615999997</v>
      </c>
      <c r="W24" s="24">
        <f>SUMIFS(Detail!F:F,Detail!$A:$A,$B24,Detail!$D:$D,5,Detail!$C:$C,1)</f>
        <v>17631638.323200002</v>
      </c>
      <c r="X24" s="24">
        <f>SUMIFS(Detail!F:F,Detail!$A:$A,$B24,Detail!$D:$D,5,Detail!$C:$C,2)</f>
        <v>21157965.987840001</v>
      </c>
      <c r="Y24" s="24">
        <f>SUMIFS(Detail!F:F,Detail!$A:$A,$B24,Detail!$D:$D,5,Detail!$C:$C,3)</f>
        <v>25389559.185408004</v>
      </c>
      <c r="Z24" s="24">
        <f>SUMIFS(Detail!F:F,Detail!$A:$A,$B24,Detail!$D:$D,5,Detail!$C:$C,4)</f>
        <v>30467471.022489592</v>
      </c>
      <c r="AA24" s="33">
        <f t="shared" si="25"/>
        <v>94646634.518937588</v>
      </c>
      <c r="AB24" s="24">
        <f>SUMIFS(Detail!F:F,Detail!$A:$A,$B24,Detail!$D:$D,6,Detail!$C:$C,1)</f>
        <v>30141372.904243194</v>
      </c>
      <c r="AC24" s="24">
        <f>SUMIFS(Detail!F:F,Detail!$A:$A,$B24,Detail!$D:$D,6,Detail!$C:$C,2)</f>
        <v>23330462.839603197</v>
      </c>
      <c r="AD24" s="24">
        <f>SUMIFS(Detail!F:F,Detail!$A:$A,$B24,Detail!$D:$D,6,Detail!$C:$C,3)</f>
        <v>15157370.762035197</v>
      </c>
      <c r="AE24" s="24">
        <f>SUMIFS(Detail!F:F,Detail!$A:$A,$B24,Detail!$D:$D,6,Detail!$C:$C,4)</f>
        <v>5349660.268953599</v>
      </c>
      <c r="AF24" s="33">
        <f t="shared" si="26"/>
        <v>73978866.774835169</v>
      </c>
      <c r="AG24" s="24">
        <f>SUMIFS(Detail!F:F,Detail!$A:$A,$B24,Detail!$D:$D,7,Detail!$C:$C,1)</f>
        <v>0</v>
      </c>
      <c r="AH24" s="24">
        <f>SUMIFS(Detail!F:F,Detail!$A:$A,$B24,Detail!$D:$D,7,Detail!$C:$C,2)</f>
        <v>0</v>
      </c>
      <c r="AI24" s="24">
        <f>SUMIFS(Detail!F:F,Detail!$A:$A,$B24,Detail!$D:$D,7,Detail!$C:$C,3)</f>
        <v>0</v>
      </c>
      <c r="AJ24" s="24">
        <f>SUMIFS(Detail!F:F,Detail!$A:$A,$B24,Detail!$D:$D,7,Detail!$C:$C,4)</f>
        <v>0</v>
      </c>
      <c r="AK24" s="33">
        <f t="shared" si="27"/>
        <v>0</v>
      </c>
      <c r="AL24" s="24">
        <f>SUMIFS(Detail!F:F,Detail!$A:$A,$B24,Detail!$D:$D,8,Detail!$C:$C,1)</f>
        <v>0</v>
      </c>
      <c r="AM24" s="24">
        <f>SUMIFS(Detail!F:F,Detail!$A:$A,$B24,Detail!$D:$D,8,Detail!$C:$C,2)</f>
        <v>0</v>
      </c>
      <c r="AN24" s="24">
        <f>SUMIFS(Detail!F:F,Detail!$A:$A,$B24,Detail!$D:$D,8,Detail!$C:$C,3)</f>
        <v>0</v>
      </c>
      <c r="AO24" s="24">
        <f>SUMIFS(Detail!F:F,Detail!$A:$A,$B24,Detail!$D:$D,8,Detail!$C:$C,4)</f>
        <v>0</v>
      </c>
      <c r="AP24" s="33">
        <f t="shared" si="28"/>
        <v>0</v>
      </c>
      <c r="AQ24" s="24">
        <f>SUMIFS(Detail!F:F,Detail!$A:$A,$B24,Detail!$D:$D,9,Detail!$C:$C,1)</f>
        <v>0</v>
      </c>
      <c r="AR24" s="24">
        <f>SUMIFS(Detail!F:F,Detail!$A:$A,$B24,Detail!$D:$D,9,Detail!$C:$C,2)</f>
        <v>0</v>
      </c>
      <c r="AS24" s="24">
        <f>SUMIFS(Detail!F:F,Detail!$A:$A,$B24,Detail!$D:$D,9,Detail!$C:$C,3)</f>
        <v>0</v>
      </c>
      <c r="AT24" s="24">
        <f>SUMIFS(Detail!F:F,Detail!$A:$A,$B24,Detail!$D:$D,9,Detail!$C:$C,4)</f>
        <v>0</v>
      </c>
      <c r="AU24" s="33">
        <f t="shared" si="29"/>
        <v>0</v>
      </c>
      <c r="AV24" s="24">
        <f>SUMIFS(Detail!F:F,Detail!$A:$A,$B24,Detail!$D:$D,10,Detail!$C:$C,1)</f>
        <v>0</v>
      </c>
      <c r="AW24" s="24">
        <f>SUMIFS(Detail!F:F,Detail!$A:$A,$B24,Detail!$D:$D,10,Detail!$C:$C,2)</f>
        <v>0</v>
      </c>
      <c r="AX24" s="24">
        <f>SUMIFS(Detail!F:F,Detail!$A:$A,$B24,Detail!$D:$D,10,Detail!$C:$C,3)</f>
        <v>0</v>
      </c>
      <c r="AY24" s="24">
        <f>SUMIFS(Detail!F:F,Detail!$A:$A,$B24,Detail!$D:$D,10,Detail!$C:$C,4)</f>
        <v>0</v>
      </c>
      <c r="AZ24" s="33">
        <f t="shared" si="30"/>
        <v>0</v>
      </c>
      <c r="BA24" s="24">
        <f>SUMIFS(Detail!F:F,Detail!$A:$A,$B24,Detail!$D:$D,11,Detail!$C:$C,1)</f>
        <v>0</v>
      </c>
      <c r="BB24" s="24">
        <f>SUMIFS(Detail!F:F,Detail!$A:$A,$B24,Detail!$D:$D,11,Detail!$C:$C,2)</f>
        <v>0</v>
      </c>
      <c r="BC24" s="24">
        <f>SUMIFS(Detail!F:F,Detail!$A:$A,$B24,Detail!$D:$D,11,Detail!$C:$C,3)</f>
        <v>0</v>
      </c>
      <c r="BD24" s="24">
        <f>SUMIFS(Detail!F:F,Detail!$A:$A,$B24,Detail!$D:$D,11,Detail!$C:$C,4)</f>
        <v>0</v>
      </c>
      <c r="BE24" s="33">
        <f t="shared" si="31"/>
        <v>0</v>
      </c>
      <c r="BF24" s="24">
        <f>SUMIFS(Detail!F:F,Detail!$A:$A,$B24,Detail!$D:$D,12,Detail!$C:$C,1)</f>
        <v>0</v>
      </c>
      <c r="BG24" s="24">
        <f>SUMIFS(Detail!F:F,Detail!$A:$A,$B24,Detail!$D:$D,12,Detail!$C:$C,2)</f>
        <v>0</v>
      </c>
      <c r="BH24" s="24">
        <f>SUMIFS(Detail!F:F,Detail!$A:$A,$B24,Detail!$D:$D,12,Detail!$C:$C,3)</f>
        <v>0</v>
      </c>
      <c r="BI24" s="24">
        <f>SUMIFS(Detail!F:F,Detail!$A:$A,$B24,Detail!$D:$D,12,Detail!$C:$C,4)</f>
        <v>0</v>
      </c>
      <c r="BJ24" s="33">
        <f t="shared" si="32"/>
        <v>0</v>
      </c>
      <c r="BK24" s="24">
        <f>SUMIFS(Detail!F:F,Detail!$A:$A,$B24,Detail!$D:$D,13,Detail!$C:$C,1)</f>
        <v>0</v>
      </c>
      <c r="BL24" s="24">
        <f>SUMIFS(Detail!F:F,Detail!$A:$A,$B24,Detail!$D:$D,13,Detail!$C:$C,2)</f>
        <v>0</v>
      </c>
      <c r="BM24" s="24">
        <f>SUMIFS(Detail!F:F,Detail!$A:$A,$B24,Detail!$D:$D,13,Detail!$C:$C,3)</f>
        <v>0</v>
      </c>
      <c r="BN24" s="24">
        <f>SUMIFS(Detail!F:F,Detail!$A:$A,$B24,Detail!$D:$D,13,Detail!$C:$C,4)</f>
        <v>0</v>
      </c>
      <c r="BO24" s="33">
        <f t="shared" si="33"/>
        <v>0</v>
      </c>
      <c r="BP24" s="24">
        <f>SUMIFS(Detail!F:F,Detail!$A:$A,$B24,Detail!$D:$D,14,Detail!$C:$C,1)</f>
        <v>0</v>
      </c>
      <c r="BQ24" s="24">
        <f>SUMIFS(Detail!F:F,Detail!$A:$A,$B24,Detail!$D:$D,14,Detail!$C:$C,2)</f>
        <v>0</v>
      </c>
      <c r="BR24" s="24">
        <f>SUMIFS(Detail!F:F,Detail!$A:$A,$B24,Detail!$D:$D,14,Detail!$C:$C,3)</f>
        <v>0</v>
      </c>
      <c r="BS24" s="24">
        <f>SUMIFS(Detail!F:F,Detail!$A:$A,$B24,Detail!$D:$D,14,Detail!$C:$C,4)</f>
        <v>0</v>
      </c>
      <c r="BT24" s="33">
        <f t="shared" si="34"/>
        <v>0</v>
      </c>
      <c r="BU24" s="24">
        <f>SUMIFS(Detail!F:F,Detail!$A:$A,$B24,Detail!$D:$D,15,Detail!$C:$C,1)</f>
        <v>0</v>
      </c>
      <c r="BV24" s="24">
        <f>SUMIFS(Detail!F:F,Detail!$A:$A,$B24,Detail!$D:$D,15,Detail!$C:$C,2)</f>
        <v>0</v>
      </c>
      <c r="BW24" s="24">
        <f>SUMIFS(Detail!F:F,Detail!$A:$A,$B24,Detail!$D:$D,15,Detail!$C:$C,3)</f>
        <v>0</v>
      </c>
      <c r="BX24" s="24">
        <f>SUMIFS(Detail!F:F,Detail!$A:$A,$B24,Detail!$D:$D,15,Detail!$C:$C,4)</f>
        <v>0</v>
      </c>
      <c r="BY24" s="33">
        <f t="shared" si="35"/>
        <v>0</v>
      </c>
      <c r="BZ24" s="24">
        <f>SUMIFS(Detail!F:F,Detail!$A:$A,$B24,Detail!$D:$D,16,Detail!$C:$C,1)</f>
        <v>0</v>
      </c>
      <c r="CA24" s="24">
        <f>SUMIFS(Detail!F:F,Detail!$A:$A,$B24,Detail!$D:$D,16,Detail!$C:$C,2)</f>
        <v>0</v>
      </c>
      <c r="CB24" s="24">
        <f>SUMIFS(Detail!F:F,Detail!$A:$A,$B24,Detail!$D:$D,16,Detail!$C:$C,3)</f>
        <v>0</v>
      </c>
      <c r="CC24" s="24">
        <f>SUMIFS(Detail!F:F,Detail!$A:$A,$B24,Detail!$D:$D,16,Detail!$C:$C,4)</f>
        <v>0</v>
      </c>
      <c r="CD24" s="33">
        <f t="shared" si="36"/>
        <v>0</v>
      </c>
      <c r="CE24" s="24">
        <f>SUMIFS(Detail!F:F,Detail!$A:$A,$B24,Detail!$D:$D,17,Detail!$C:$C,1)</f>
        <v>0</v>
      </c>
      <c r="CF24" s="24">
        <f>SUMIFS(Detail!F:F,Detail!$A:$A,$B24,Detail!$D:$D,17,Detail!$C:$C,2)</f>
        <v>0</v>
      </c>
      <c r="CG24" s="24">
        <f>SUMIFS(Detail!F:F,Detail!$A:$A,$B24,Detail!$D:$D,17,Detail!$C:$C,3)</f>
        <v>0</v>
      </c>
      <c r="CH24" s="24">
        <f>SUMIFS(Detail!F:F,Detail!$A:$A,$B24,Detail!$D:$D,17,Detail!$C:$C,4)</f>
        <v>0</v>
      </c>
      <c r="CI24" s="33">
        <f t="shared" si="37"/>
        <v>0</v>
      </c>
      <c r="CJ24" s="24">
        <f>SUMIFS(Detail!F:F,Detail!$A:$A,$B24,Detail!$D:$D,18,Detail!$C:$C,1)</f>
        <v>0</v>
      </c>
      <c r="CK24" s="24">
        <f>SUMIFS(Detail!F:F,Detail!$A:$A,$B24,Detail!$D:$D,18,Detail!$C:$C,2)</f>
        <v>0</v>
      </c>
      <c r="CL24" s="24">
        <f>SUMIFS(Detail!F:F,Detail!$A:$A,$B24,Detail!$D:$D,18,Detail!$C:$C,3)</f>
        <v>0</v>
      </c>
      <c r="CM24" s="24">
        <f>SUMIFS(Detail!F:F,Detail!$A:$A,$B24,Detail!$D:$D,18,Detail!$C:$C,4)</f>
        <v>0</v>
      </c>
      <c r="CN24" s="33">
        <f t="shared" si="38"/>
        <v>0</v>
      </c>
      <c r="CO24" s="24">
        <f>SUMIFS(Detail!F:F,Detail!$A:$A,$B24,Detail!$D:$D,19,Detail!$C:$C,1)</f>
        <v>0</v>
      </c>
      <c r="CP24" s="24">
        <f>SUMIFS(Detail!F:F,Detail!$A:$A,$B24,Detail!$D:$D,19,Detail!$C:$C,2)</f>
        <v>0</v>
      </c>
      <c r="CQ24" s="24">
        <f>SUMIFS(Detail!F:F,Detail!$A:$A,$B24,Detail!$D:$D,19,Detail!$C:$C,3)</f>
        <v>0</v>
      </c>
      <c r="CR24" s="24">
        <f>SUMIFS(Detail!F:F,Detail!$A:$A,$B24,Detail!$D:$D,19,Detail!$C:$C,4)</f>
        <v>0</v>
      </c>
      <c r="CS24" s="33">
        <f t="shared" si="39"/>
        <v>0</v>
      </c>
      <c r="CT24" s="24">
        <f>SUMIFS(Detail!F:F,Detail!$A:$A,$B24,Detail!$D:$D,20,Detail!$C:$C,1)</f>
        <v>0</v>
      </c>
      <c r="CU24" s="24">
        <f>SUMIFS(Detail!F:F,Detail!$A:$A,$B24,Detail!$D:$D,20,Detail!$C:$C,2)</f>
        <v>0</v>
      </c>
      <c r="CV24" s="24">
        <f>SUMIFS(Detail!F:F,Detail!$A:$A,$B24,Detail!$D:$D,20,Detail!$C:$C,3)</f>
        <v>0</v>
      </c>
      <c r="CW24" s="24">
        <f>SUMIFS(Detail!F:F,Detail!$A:$A,$B24,Detail!$D:$D,20,Detail!$C:$C,4)</f>
        <v>0</v>
      </c>
      <c r="CX24" s="33">
        <f t="shared" si="40"/>
        <v>0</v>
      </c>
      <c r="CY24" s="24">
        <f>SUMIFS(Detail!F:F,Detail!$A:$A,$B24,Detail!$D:$D,21,Detail!$C:$C,1)</f>
        <v>0</v>
      </c>
      <c r="CZ24" s="24">
        <f>SUMIFS(Detail!F:F,Detail!$A:$A,$B24,Detail!$D:$D,21,Detail!$C:$C,2)</f>
        <v>0</v>
      </c>
      <c r="DA24" s="24">
        <f>SUMIFS(Detail!F:F,Detail!$A:$A,$B24,Detail!$D:$D,21,Detail!$C:$C,3)</f>
        <v>0</v>
      </c>
      <c r="DB24" s="24">
        <f>SUMIFS(Detail!F:F,Detail!$A:$A,$B24,Detail!$D:$D,21,Detail!$C:$C,4)</f>
        <v>0</v>
      </c>
      <c r="DC24" s="33">
        <f t="shared" si="41"/>
        <v>0</v>
      </c>
      <c r="DD24" s="86">
        <f>SUMIFS(Detail!F:F,Detail!$A:$A,$B24,Detail!$B:$B,"&gt;60")</f>
        <v>73978866.774835169</v>
      </c>
    </row>
    <row r="25" spans="1:108" x14ac:dyDescent="0.25">
      <c r="A25" t="s">
        <v>5262</v>
      </c>
      <c r="B25" s="32" t="s">
        <v>5129</v>
      </c>
      <c r="C25" s="24">
        <f>SUMIFS(Detail!F:F,Detail!$A:$A,$B25,Detail!$D:$D,1,Detail!$C:$C,1)</f>
        <v>0</v>
      </c>
      <c r="D25" s="24">
        <f>SUMIFS(Detail!F:F,Detail!$A:$A,$B25,Detail!$D:$D,1,Detail!$C:$C,2)</f>
        <v>0</v>
      </c>
      <c r="E25" s="24">
        <f>SUMIFS(Detail!F:F,Detail!$A:$A,$B25,Detail!$D:$D,1,Detail!$C:$C,3)</f>
        <v>0</v>
      </c>
      <c r="F25" s="24">
        <f>SUMIFS(Detail!F:F,Detail!$A:$A,$B25,Detail!$D:$D,1,Detail!$C:$C,4)</f>
        <v>0</v>
      </c>
      <c r="G25" s="33">
        <f t="shared" si="21"/>
        <v>0</v>
      </c>
      <c r="H25" s="24">
        <f>SUMIFS(Detail!F:F,Detail!$A:$A,$B25,Detail!$D:$D,2,Detail!$C:$C,1)</f>
        <v>7812.4999999999991</v>
      </c>
      <c r="I25" s="24">
        <f>SUMIFS(Detail!F:F,Detail!$A:$A,$B25,Detail!$D:$D,2,Detail!$C:$C,2)</f>
        <v>46875</v>
      </c>
      <c r="J25" s="24">
        <f>SUMIFS(Detail!F:F,Detail!$A:$A,$B25,Detail!$D:$D,2,Detail!$C:$C,3)</f>
        <v>203125</v>
      </c>
      <c r="K25" s="24">
        <f>SUMIFS(Detail!F:F,Detail!$A:$A,$B25,Detail!$D:$D,2,Detail!$C:$C,4)</f>
        <v>478125</v>
      </c>
      <c r="L25" s="33">
        <f t="shared" si="22"/>
        <v>735937.5</v>
      </c>
      <c r="M25" s="24">
        <f>SUMIFS(Detail!F:F,Detail!$A:$A,$B25,Detail!$D:$D,3,Detail!$C:$C,1)</f>
        <v>800312.5</v>
      </c>
      <c r="N25" s="24">
        <f>SUMIFS(Detail!F:F,Detail!$A:$A,$B25,Detail!$D:$D,3,Detail!$C:$C,2)</f>
        <v>1157250</v>
      </c>
      <c r="O25" s="24">
        <f>SUMIFS(Detail!F:F,Detail!$A:$A,$B25,Detail!$D:$D,3,Detail!$C:$C,3)</f>
        <v>1476200</v>
      </c>
      <c r="P25" s="24">
        <f>SUMIFS(Detail!F:F,Detail!$A:$A,$B25,Detail!$D:$D,3,Detail!$C:$C,4)</f>
        <v>1771439.9999999995</v>
      </c>
      <c r="Q25" s="33">
        <f t="shared" si="23"/>
        <v>5205202.5</v>
      </c>
      <c r="R25" s="24">
        <f>SUMIFS(Detail!F:F,Detail!$A:$A,$B25,Detail!$D:$D,4,Detail!$C:$C,1)</f>
        <v>2125728</v>
      </c>
      <c r="S25" s="24">
        <f>SUMIFS(Detail!F:F,Detail!$A:$A,$B25,Detail!$D:$D,4,Detail!$C:$C,2)</f>
        <v>2550873.6</v>
      </c>
      <c r="T25" s="24">
        <f>SUMIFS(Detail!F:F,Detail!$A:$A,$B25,Detail!$D:$D,4,Detail!$C:$C,3)</f>
        <v>3061048.3199999994</v>
      </c>
      <c r="U25" s="24">
        <f>SUMIFS(Detail!F:F,Detail!$A:$A,$B25,Detail!$D:$D,4,Detail!$C:$C,4)</f>
        <v>3673257.9839999992</v>
      </c>
      <c r="V25" s="33">
        <f t="shared" si="24"/>
        <v>11410907.903999999</v>
      </c>
      <c r="W25" s="24">
        <f>SUMIFS(Detail!F:F,Detail!$A:$A,$B25,Detail!$D:$D,5,Detail!$C:$C,1)</f>
        <v>4407909.5808000006</v>
      </c>
      <c r="X25" s="24">
        <f>SUMIFS(Detail!F:F,Detail!$A:$A,$B25,Detail!$D:$D,5,Detail!$C:$C,2)</f>
        <v>5289491.4969600001</v>
      </c>
      <c r="Y25" s="24">
        <f>SUMIFS(Detail!F:F,Detail!$A:$A,$B25,Detail!$D:$D,5,Detail!$C:$C,3)</f>
        <v>6347389.7963520009</v>
      </c>
      <c r="Z25" s="24">
        <f>SUMIFS(Detail!F:F,Detail!$A:$A,$B25,Detail!$D:$D,5,Detail!$C:$C,4)</f>
        <v>7616867.7556223981</v>
      </c>
      <c r="AA25" s="33">
        <f t="shared" si="25"/>
        <v>23661658.629734397</v>
      </c>
      <c r="AB25" s="24">
        <f>SUMIFS(Detail!F:F,Detail!$A:$A,$B25,Detail!$D:$D,6,Detail!$C:$C,1)</f>
        <v>7535343.2260607984</v>
      </c>
      <c r="AC25" s="24">
        <f>SUMIFS(Detail!F:F,Detail!$A:$A,$B25,Detail!$D:$D,6,Detail!$C:$C,2)</f>
        <v>5832615.7099007992</v>
      </c>
      <c r="AD25" s="24">
        <f>SUMIFS(Detail!F:F,Detail!$A:$A,$B25,Detail!$D:$D,6,Detail!$C:$C,3)</f>
        <v>3789342.6905087992</v>
      </c>
      <c r="AE25" s="24">
        <f>SUMIFS(Detail!F:F,Detail!$A:$A,$B25,Detail!$D:$D,6,Detail!$C:$C,4)</f>
        <v>1337415.0672383998</v>
      </c>
      <c r="AF25" s="33">
        <f t="shared" si="26"/>
        <v>18494716.693708792</v>
      </c>
      <c r="AG25" s="24">
        <f>SUMIFS(Detail!F:F,Detail!$A:$A,$B25,Detail!$D:$D,7,Detail!$C:$C,1)</f>
        <v>0</v>
      </c>
      <c r="AH25" s="24">
        <f>SUMIFS(Detail!F:F,Detail!$A:$A,$B25,Detail!$D:$D,7,Detail!$C:$C,2)</f>
        <v>0</v>
      </c>
      <c r="AI25" s="24">
        <f>SUMIFS(Detail!F:F,Detail!$A:$A,$B25,Detail!$D:$D,7,Detail!$C:$C,3)</f>
        <v>0</v>
      </c>
      <c r="AJ25" s="24">
        <f>SUMIFS(Detail!F:F,Detail!$A:$A,$B25,Detail!$D:$D,7,Detail!$C:$C,4)</f>
        <v>0</v>
      </c>
      <c r="AK25" s="33">
        <f t="shared" si="27"/>
        <v>0</v>
      </c>
      <c r="AL25" s="24">
        <f>SUMIFS(Detail!F:F,Detail!$A:$A,$B25,Detail!$D:$D,8,Detail!$C:$C,1)</f>
        <v>0</v>
      </c>
      <c r="AM25" s="24">
        <f>SUMIFS(Detail!F:F,Detail!$A:$A,$B25,Detail!$D:$D,8,Detail!$C:$C,2)</f>
        <v>0</v>
      </c>
      <c r="AN25" s="24">
        <f>SUMIFS(Detail!F:F,Detail!$A:$A,$B25,Detail!$D:$D,8,Detail!$C:$C,3)</f>
        <v>0</v>
      </c>
      <c r="AO25" s="24">
        <f>SUMIFS(Detail!F:F,Detail!$A:$A,$B25,Detail!$D:$D,8,Detail!$C:$C,4)</f>
        <v>0</v>
      </c>
      <c r="AP25" s="33">
        <f t="shared" si="28"/>
        <v>0</v>
      </c>
      <c r="AQ25" s="24">
        <f>SUMIFS(Detail!F:F,Detail!$A:$A,$B25,Detail!$D:$D,9,Detail!$C:$C,1)</f>
        <v>0</v>
      </c>
      <c r="AR25" s="24">
        <f>SUMIFS(Detail!F:F,Detail!$A:$A,$B25,Detail!$D:$D,9,Detail!$C:$C,2)</f>
        <v>0</v>
      </c>
      <c r="AS25" s="24">
        <f>SUMIFS(Detail!F:F,Detail!$A:$A,$B25,Detail!$D:$D,9,Detail!$C:$C,3)</f>
        <v>0</v>
      </c>
      <c r="AT25" s="24">
        <f>SUMIFS(Detail!F:F,Detail!$A:$A,$B25,Detail!$D:$D,9,Detail!$C:$C,4)</f>
        <v>0</v>
      </c>
      <c r="AU25" s="33">
        <f t="shared" si="29"/>
        <v>0</v>
      </c>
      <c r="AV25" s="24">
        <f>SUMIFS(Detail!F:F,Detail!$A:$A,$B25,Detail!$D:$D,10,Detail!$C:$C,1)</f>
        <v>0</v>
      </c>
      <c r="AW25" s="24">
        <f>SUMIFS(Detail!F:F,Detail!$A:$A,$B25,Detail!$D:$D,10,Detail!$C:$C,2)</f>
        <v>0</v>
      </c>
      <c r="AX25" s="24">
        <f>SUMIFS(Detail!F:F,Detail!$A:$A,$B25,Detail!$D:$D,10,Detail!$C:$C,3)</f>
        <v>0</v>
      </c>
      <c r="AY25" s="24">
        <f>SUMIFS(Detail!F:F,Detail!$A:$A,$B25,Detail!$D:$D,10,Detail!$C:$C,4)</f>
        <v>0</v>
      </c>
      <c r="AZ25" s="33">
        <f t="shared" si="30"/>
        <v>0</v>
      </c>
      <c r="BA25" s="24">
        <f>SUMIFS(Detail!F:F,Detail!$A:$A,$B25,Detail!$D:$D,11,Detail!$C:$C,1)</f>
        <v>0</v>
      </c>
      <c r="BB25" s="24">
        <f>SUMIFS(Detail!F:F,Detail!$A:$A,$B25,Detail!$D:$D,11,Detail!$C:$C,2)</f>
        <v>0</v>
      </c>
      <c r="BC25" s="24">
        <f>SUMIFS(Detail!F:F,Detail!$A:$A,$B25,Detail!$D:$D,11,Detail!$C:$C,3)</f>
        <v>0</v>
      </c>
      <c r="BD25" s="24">
        <f>SUMIFS(Detail!F:F,Detail!$A:$A,$B25,Detail!$D:$D,11,Detail!$C:$C,4)</f>
        <v>0</v>
      </c>
      <c r="BE25" s="33">
        <f t="shared" si="31"/>
        <v>0</v>
      </c>
      <c r="BF25" s="24">
        <f>SUMIFS(Detail!F:F,Detail!$A:$A,$B25,Detail!$D:$D,12,Detail!$C:$C,1)</f>
        <v>0</v>
      </c>
      <c r="BG25" s="24">
        <f>SUMIFS(Detail!F:F,Detail!$A:$A,$B25,Detail!$D:$D,12,Detail!$C:$C,2)</f>
        <v>0</v>
      </c>
      <c r="BH25" s="24">
        <f>SUMIFS(Detail!F:F,Detail!$A:$A,$B25,Detail!$D:$D,12,Detail!$C:$C,3)</f>
        <v>0</v>
      </c>
      <c r="BI25" s="24">
        <f>SUMIFS(Detail!F:F,Detail!$A:$A,$B25,Detail!$D:$D,12,Detail!$C:$C,4)</f>
        <v>0</v>
      </c>
      <c r="BJ25" s="33">
        <f t="shared" si="32"/>
        <v>0</v>
      </c>
      <c r="BK25" s="24">
        <f>SUMIFS(Detail!F:F,Detail!$A:$A,$B25,Detail!$D:$D,13,Detail!$C:$C,1)</f>
        <v>0</v>
      </c>
      <c r="BL25" s="24">
        <f>SUMIFS(Detail!F:F,Detail!$A:$A,$B25,Detail!$D:$D,13,Detail!$C:$C,2)</f>
        <v>0</v>
      </c>
      <c r="BM25" s="24">
        <f>SUMIFS(Detail!F:F,Detail!$A:$A,$B25,Detail!$D:$D,13,Detail!$C:$C,3)</f>
        <v>0</v>
      </c>
      <c r="BN25" s="24">
        <f>SUMIFS(Detail!F:F,Detail!$A:$A,$B25,Detail!$D:$D,13,Detail!$C:$C,4)</f>
        <v>0</v>
      </c>
      <c r="BO25" s="33">
        <f t="shared" si="33"/>
        <v>0</v>
      </c>
      <c r="BP25" s="24">
        <f>SUMIFS(Detail!F:F,Detail!$A:$A,$B25,Detail!$D:$D,14,Detail!$C:$C,1)</f>
        <v>0</v>
      </c>
      <c r="BQ25" s="24">
        <f>SUMIFS(Detail!F:F,Detail!$A:$A,$B25,Detail!$D:$D,14,Detail!$C:$C,2)</f>
        <v>0</v>
      </c>
      <c r="BR25" s="24">
        <f>SUMIFS(Detail!F:F,Detail!$A:$A,$B25,Detail!$D:$D,14,Detail!$C:$C,3)</f>
        <v>0</v>
      </c>
      <c r="BS25" s="24">
        <f>SUMIFS(Detail!F:F,Detail!$A:$A,$B25,Detail!$D:$D,14,Detail!$C:$C,4)</f>
        <v>0</v>
      </c>
      <c r="BT25" s="33">
        <f t="shared" si="34"/>
        <v>0</v>
      </c>
      <c r="BU25" s="24">
        <f>SUMIFS(Detail!F:F,Detail!$A:$A,$B25,Detail!$D:$D,15,Detail!$C:$C,1)</f>
        <v>0</v>
      </c>
      <c r="BV25" s="24">
        <f>SUMIFS(Detail!F:F,Detail!$A:$A,$B25,Detail!$D:$D,15,Detail!$C:$C,2)</f>
        <v>0</v>
      </c>
      <c r="BW25" s="24">
        <f>SUMIFS(Detail!F:F,Detail!$A:$A,$B25,Detail!$D:$D,15,Detail!$C:$C,3)</f>
        <v>0</v>
      </c>
      <c r="BX25" s="24">
        <f>SUMIFS(Detail!F:F,Detail!$A:$A,$B25,Detail!$D:$D,15,Detail!$C:$C,4)</f>
        <v>0</v>
      </c>
      <c r="BY25" s="33">
        <f t="shared" si="35"/>
        <v>0</v>
      </c>
      <c r="BZ25" s="24">
        <f>SUMIFS(Detail!F:F,Detail!$A:$A,$B25,Detail!$D:$D,16,Detail!$C:$C,1)</f>
        <v>0</v>
      </c>
      <c r="CA25" s="24">
        <f>SUMIFS(Detail!F:F,Detail!$A:$A,$B25,Detail!$D:$D,16,Detail!$C:$C,2)</f>
        <v>0</v>
      </c>
      <c r="CB25" s="24">
        <f>SUMIFS(Detail!F:F,Detail!$A:$A,$B25,Detail!$D:$D,16,Detail!$C:$C,3)</f>
        <v>0</v>
      </c>
      <c r="CC25" s="24">
        <f>SUMIFS(Detail!F:F,Detail!$A:$A,$B25,Detail!$D:$D,16,Detail!$C:$C,4)</f>
        <v>0</v>
      </c>
      <c r="CD25" s="33">
        <f t="shared" si="36"/>
        <v>0</v>
      </c>
      <c r="CE25" s="24">
        <f>SUMIFS(Detail!F:F,Detail!$A:$A,$B25,Detail!$D:$D,17,Detail!$C:$C,1)</f>
        <v>0</v>
      </c>
      <c r="CF25" s="24">
        <f>SUMIFS(Detail!F:F,Detail!$A:$A,$B25,Detail!$D:$D,17,Detail!$C:$C,2)</f>
        <v>0</v>
      </c>
      <c r="CG25" s="24">
        <f>SUMIFS(Detail!F:F,Detail!$A:$A,$B25,Detail!$D:$D,17,Detail!$C:$C,3)</f>
        <v>0</v>
      </c>
      <c r="CH25" s="24">
        <f>SUMIFS(Detail!F:F,Detail!$A:$A,$B25,Detail!$D:$D,17,Detail!$C:$C,4)</f>
        <v>0</v>
      </c>
      <c r="CI25" s="33">
        <f t="shared" si="37"/>
        <v>0</v>
      </c>
      <c r="CJ25" s="24">
        <f>SUMIFS(Detail!F:F,Detail!$A:$A,$B25,Detail!$D:$D,18,Detail!$C:$C,1)</f>
        <v>0</v>
      </c>
      <c r="CK25" s="24">
        <f>SUMIFS(Detail!F:F,Detail!$A:$A,$B25,Detail!$D:$D,18,Detail!$C:$C,2)</f>
        <v>0</v>
      </c>
      <c r="CL25" s="24">
        <f>SUMIFS(Detail!F:F,Detail!$A:$A,$B25,Detail!$D:$D,18,Detail!$C:$C,3)</f>
        <v>0</v>
      </c>
      <c r="CM25" s="24">
        <f>SUMIFS(Detail!F:F,Detail!$A:$A,$B25,Detail!$D:$D,18,Detail!$C:$C,4)</f>
        <v>0</v>
      </c>
      <c r="CN25" s="33">
        <f t="shared" si="38"/>
        <v>0</v>
      </c>
      <c r="CO25" s="24">
        <f>SUMIFS(Detail!F:F,Detail!$A:$A,$B25,Detail!$D:$D,19,Detail!$C:$C,1)</f>
        <v>0</v>
      </c>
      <c r="CP25" s="24">
        <f>SUMIFS(Detail!F:F,Detail!$A:$A,$B25,Detail!$D:$D,19,Detail!$C:$C,2)</f>
        <v>0</v>
      </c>
      <c r="CQ25" s="24">
        <f>SUMIFS(Detail!F:F,Detail!$A:$A,$B25,Detail!$D:$D,19,Detail!$C:$C,3)</f>
        <v>0</v>
      </c>
      <c r="CR25" s="24">
        <f>SUMIFS(Detail!F:F,Detail!$A:$A,$B25,Detail!$D:$D,19,Detail!$C:$C,4)</f>
        <v>0</v>
      </c>
      <c r="CS25" s="33">
        <f t="shared" si="39"/>
        <v>0</v>
      </c>
      <c r="CT25" s="24">
        <f>SUMIFS(Detail!F:F,Detail!$A:$A,$B25,Detail!$D:$D,20,Detail!$C:$C,1)</f>
        <v>0</v>
      </c>
      <c r="CU25" s="24">
        <f>SUMIFS(Detail!F:F,Detail!$A:$A,$B25,Detail!$D:$D,20,Detail!$C:$C,2)</f>
        <v>0</v>
      </c>
      <c r="CV25" s="24">
        <f>SUMIFS(Detail!F:F,Detail!$A:$A,$B25,Detail!$D:$D,20,Detail!$C:$C,3)</f>
        <v>0</v>
      </c>
      <c r="CW25" s="24">
        <f>SUMIFS(Detail!F:F,Detail!$A:$A,$B25,Detail!$D:$D,20,Detail!$C:$C,4)</f>
        <v>0</v>
      </c>
      <c r="CX25" s="33">
        <f t="shared" si="40"/>
        <v>0</v>
      </c>
      <c r="CY25" s="24">
        <f>SUMIFS(Detail!F:F,Detail!$A:$A,$B25,Detail!$D:$D,21,Detail!$C:$C,1)</f>
        <v>0</v>
      </c>
      <c r="CZ25" s="24">
        <f>SUMIFS(Detail!F:F,Detail!$A:$A,$B25,Detail!$D:$D,21,Detail!$C:$C,2)</f>
        <v>0</v>
      </c>
      <c r="DA25" s="24">
        <f>SUMIFS(Detail!F:F,Detail!$A:$A,$B25,Detail!$D:$D,21,Detail!$C:$C,3)</f>
        <v>0</v>
      </c>
      <c r="DB25" s="24">
        <f>SUMIFS(Detail!F:F,Detail!$A:$A,$B25,Detail!$D:$D,21,Detail!$C:$C,4)</f>
        <v>0</v>
      </c>
      <c r="DC25" s="33">
        <f t="shared" si="41"/>
        <v>0</v>
      </c>
      <c r="DD25" s="86">
        <f>SUMIFS(Detail!F:F,Detail!$A:$A,$B25,Detail!$B:$B,"&gt;60")</f>
        <v>18494716.693708792</v>
      </c>
    </row>
    <row r="26" spans="1:108" x14ac:dyDescent="0.25">
      <c r="A26" t="s">
        <v>4151</v>
      </c>
      <c r="B26" s="87" t="s">
        <v>5263</v>
      </c>
      <c r="C26" s="88">
        <f>SUM(C16:C25)</f>
        <v>0</v>
      </c>
      <c r="D26" s="88">
        <f>SUM(D16:D25)</f>
        <v>0</v>
      </c>
      <c r="E26" s="88">
        <f>SUM(E16:E25)</f>
        <v>3915000</v>
      </c>
      <c r="F26" s="88">
        <f>SUM(F16:F25)</f>
        <v>6975000</v>
      </c>
      <c r="G26" s="89">
        <f t="shared" si="21"/>
        <v>10890000</v>
      </c>
      <c r="H26" s="88">
        <f>SUM(H16:H25)</f>
        <v>8898312.5</v>
      </c>
      <c r="I26" s="88">
        <f>SUM(I16:I25)</f>
        <v>13711125</v>
      </c>
      <c r="J26" s="88">
        <f>SUM(J16:J25)</f>
        <v>19263875</v>
      </c>
      <c r="K26" s="88">
        <f>SUM(K16:K25)</f>
        <v>22313875</v>
      </c>
      <c r="L26" s="89">
        <f t="shared" si="22"/>
        <v>64187187.5</v>
      </c>
      <c r="M26" s="88">
        <f>SUM(M16:M25)</f>
        <v>23285812.5</v>
      </c>
      <c r="N26" s="88">
        <f>SUM(N16:N25)</f>
        <v>27501212.5</v>
      </c>
      <c r="O26" s="88">
        <f>SUM(O16:O25)</f>
        <v>32762087.5</v>
      </c>
      <c r="P26" s="88">
        <f>SUM(P16:P25)</f>
        <v>39815487.5</v>
      </c>
      <c r="Q26" s="89">
        <f t="shared" si="23"/>
        <v>123364600</v>
      </c>
      <c r="R26" s="88">
        <f>SUM(R16:R25)</f>
        <v>45599427.5</v>
      </c>
      <c r="S26" s="88">
        <f>SUM(S16:S25)</f>
        <v>47872080.5</v>
      </c>
      <c r="T26" s="88">
        <f>SUM(T16:T25)</f>
        <v>53460839.725000001</v>
      </c>
      <c r="U26" s="88">
        <f>SUM(U16:U25)</f>
        <v>62939456.794999994</v>
      </c>
      <c r="V26" s="89">
        <f t="shared" si="24"/>
        <v>209871804.51999998</v>
      </c>
      <c r="W26" s="88">
        <f>SUM(W16:W25)</f>
        <v>77759662.278999999</v>
      </c>
      <c r="X26" s="88">
        <f>SUM(X16:X25)</f>
        <v>90239446.859799996</v>
      </c>
      <c r="Y26" s="88">
        <f>SUM(Y16:Y25)</f>
        <v>94748259.606759995</v>
      </c>
      <c r="Z26" s="88">
        <f>SUM(Z16:Z25)</f>
        <v>106121195.55936199</v>
      </c>
      <c r="AA26" s="89">
        <f t="shared" si="25"/>
        <v>368868564.30492198</v>
      </c>
      <c r="AB26" s="88">
        <f>SUM(AB16:AB25)</f>
        <v>82730293.536553994</v>
      </c>
      <c r="AC26" s="88">
        <f>SUM(AC16:AC25)</f>
        <v>41016203.549503997</v>
      </c>
      <c r="AD26" s="88">
        <f>SUM(AD16:AD25)</f>
        <v>25368588.452543996</v>
      </c>
      <c r="AE26" s="88">
        <f>SUM(AE16:AE25)</f>
        <v>9287075.3361919988</v>
      </c>
      <c r="AF26" s="89">
        <f t="shared" si="26"/>
        <v>158402160.87479401</v>
      </c>
      <c r="AG26" s="88">
        <f>SUM(AG16:AG25)</f>
        <v>0</v>
      </c>
      <c r="AH26" s="88">
        <f>SUM(AH16:AH25)</f>
        <v>0</v>
      </c>
      <c r="AI26" s="88">
        <f>SUM(AI16:AI25)</f>
        <v>0</v>
      </c>
      <c r="AJ26" s="88">
        <f>SUM(AJ16:AJ25)</f>
        <v>0</v>
      </c>
      <c r="AK26" s="89">
        <f t="shared" si="27"/>
        <v>0</v>
      </c>
      <c r="AL26" s="88">
        <f>SUM(AL16:AL25)</f>
        <v>0</v>
      </c>
      <c r="AM26" s="88">
        <f>SUM(AM16:AM25)</f>
        <v>0</v>
      </c>
      <c r="AN26" s="88">
        <f>SUM(AN16:AN25)</f>
        <v>0</v>
      </c>
      <c r="AO26" s="88">
        <f>SUM(AO16:AO25)</f>
        <v>0</v>
      </c>
      <c r="AP26" s="89">
        <f t="shared" si="28"/>
        <v>0</v>
      </c>
      <c r="AQ26" s="88">
        <f>SUM(AQ16:AQ25)</f>
        <v>0</v>
      </c>
      <c r="AR26" s="88">
        <f>SUM(AR16:AR25)</f>
        <v>0</v>
      </c>
      <c r="AS26" s="88">
        <f>SUM(AS16:AS25)</f>
        <v>0</v>
      </c>
      <c r="AT26" s="88">
        <f>SUM(AT16:AT25)</f>
        <v>0</v>
      </c>
      <c r="AU26" s="89">
        <f t="shared" si="29"/>
        <v>0</v>
      </c>
      <c r="AV26" s="88">
        <f>SUM(AV16:AV25)</f>
        <v>0</v>
      </c>
      <c r="AW26" s="88">
        <f>SUM(AW16:AW25)</f>
        <v>0</v>
      </c>
      <c r="AX26" s="88">
        <f>SUM(AX16:AX25)</f>
        <v>0</v>
      </c>
      <c r="AY26" s="88">
        <f>SUM(AY16:AY25)</f>
        <v>0</v>
      </c>
      <c r="AZ26" s="89">
        <f t="shared" si="30"/>
        <v>0</v>
      </c>
      <c r="BA26" s="88">
        <f>SUM(BA16:BA25)</f>
        <v>0</v>
      </c>
      <c r="BB26" s="88">
        <f>SUM(BB16:BB25)</f>
        <v>0</v>
      </c>
      <c r="BC26" s="88">
        <f>SUM(BC16:BC25)</f>
        <v>0</v>
      </c>
      <c r="BD26" s="88">
        <f>SUM(BD16:BD25)</f>
        <v>0</v>
      </c>
      <c r="BE26" s="89">
        <f t="shared" si="31"/>
        <v>0</v>
      </c>
      <c r="BF26" s="88">
        <f>SUM(BF16:BF25)</f>
        <v>0</v>
      </c>
      <c r="BG26" s="88">
        <f>SUM(BG16:BG25)</f>
        <v>0</v>
      </c>
      <c r="BH26" s="88">
        <f>SUM(BH16:BH25)</f>
        <v>0</v>
      </c>
      <c r="BI26" s="88">
        <f>SUM(BI16:BI25)</f>
        <v>0</v>
      </c>
      <c r="BJ26" s="89">
        <f t="shared" si="32"/>
        <v>0</v>
      </c>
      <c r="BK26" s="88">
        <f>SUM(BK16:BK25)</f>
        <v>0</v>
      </c>
      <c r="BL26" s="88">
        <f>SUM(BL16:BL25)</f>
        <v>0</v>
      </c>
      <c r="BM26" s="88">
        <f>SUM(BM16:BM25)</f>
        <v>0</v>
      </c>
      <c r="BN26" s="88">
        <f>SUM(BN16:BN25)</f>
        <v>0</v>
      </c>
      <c r="BO26" s="89">
        <f t="shared" si="33"/>
        <v>0</v>
      </c>
      <c r="BP26" s="88">
        <f>SUM(BP16:BP25)</f>
        <v>0</v>
      </c>
      <c r="BQ26" s="88">
        <f>SUM(BQ16:BQ25)</f>
        <v>0</v>
      </c>
      <c r="BR26" s="88">
        <f>SUM(BR16:BR25)</f>
        <v>0</v>
      </c>
      <c r="BS26" s="88">
        <f>SUM(BS16:BS25)</f>
        <v>0</v>
      </c>
      <c r="BT26" s="89">
        <f t="shared" si="34"/>
        <v>0</v>
      </c>
      <c r="BU26" s="88">
        <f>SUM(BU16:BU25)</f>
        <v>0</v>
      </c>
      <c r="BV26" s="88">
        <f>SUM(BV16:BV25)</f>
        <v>0</v>
      </c>
      <c r="BW26" s="88">
        <f>SUM(BW16:BW25)</f>
        <v>0</v>
      </c>
      <c r="BX26" s="88">
        <f>SUM(BX16:BX25)</f>
        <v>0</v>
      </c>
      <c r="BY26" s="89">
        <f t="shared" si="35"/>
        <v>0</v>
      </c>
      <c r="BZ26" s="88">
        <f>SUM(BZ16:BZ25)</f>
        <v>0</v>
      </c>
      <c r="CA26" s="88">
        <f>SUM(CA16:CA25)</f>
        <v>0</v>
      </c>
      <c r="CB26" s="88">
        <f>SUM(CB16:CB25)</f>
        <v>0</v>
      </c>
      <c r="CC26" s="88">
        <f>SUM(CC16:CC25)</f>
        <v>0</v>
      </c>
      <c r="CD26" s="89">
        <f t="shared" si="36"/>
        <v>0</v>
      </c>
      <c r="CE26" s="88">
        <f>SUM(CE16:CE25)</f>
        <v>0</v>
      </c>
      <c r="CF26" s="88">
        <f>SUM(CF16:CF25)</f>
        <v>0</v>
      </c>
      <c r="CG26" s="88">
        <f>SUM(CG16:CG25)</f>
        <v>0</v>
      </c>
      <c r="CH26" s="88">
        <f>SUM(CH16:CH25)</f>
        <v>0</v>
      </c>
      <c r="CI26" s="89">
        <f t="shared" si="37"/>
        <v>0</v>
      </c>
      <c r="CJ26" s="88">
        <f>SUM(CJ16:CJ25)</f>
        <v>0</v>
      </c>
      <c r="CK26" s="88">
        <f>SUM(CK16:CK25)</f>
        <v>0</v>
      </c>
      <c r="CL26" s="88">
        <f>SUM(CL16:CL25)</f>
        <v>0</v>
      </c>
      <c r="CM26" s="88">
        <f>SUM(CM16:CM25)</f>
        <v>0</v>
      </c>
      <c r="CN26" s="89">
        <f t="shared" si="38"/>
        <v>0</v>
      </c>
      <c r="CO26" s="88">
        <f>SUM(CO16:CO25)</f>
        <v>0</v>
      </c>
      <c r="CP26" s="88">
        <f>SUM(CP16:CP25)</f>
        <v>0</v>
      </c>
      <c r="CQ26" s="88">
        <f>SUM(CQ16:CQ25)</f>
        <v>0</v>
      </c>
      <c r="CR26" s="88">
        <f>SUM(CR16:CR25)</f>
        <v>0</v>
      </c>
      <c r="CS26" s="89">
        <f t="shared" si="39"/>
        <v>0</v>
      </c>
      <c r="CT26" s="88">
        <f>SUM(CT16:CT25)</f>
        <v>0</v>
      </c>
      <c r="CU26" s="88">
        <f>SUM(CU16:CU25)</f>
        <v>0</v>
      </c>
      <c r="CV26" s="88">
        <f>SUM(CV16:CV25)</f>
        <v>0</v>
      </c>
      <c r="CW26" s="88">
        <f>SUM(CW16:CW25)</f>
        <v>0</v>
      </c>
      <c r="CX26" s="89">
        <f t="shared" si="40"/>
        <v>0</v>
      </c>
      <c r="CY26" s="88">
        <f>SUM(CY16:CY25)</f>
        <v>0</v>
      </c>
      <c r="CZ26" s="88">
        <f>SUM(CZ16:CZ25)</f>
        <v>0</v>
      </c>
      <c r="DA26" s="88">
        <f>SUM(DA16:DA25)</f>
        <v>0</v>
      </c>
      <c r="DB26" s="88">
        <f>SUM(DB16:DB25)</f>
        <v>0</v>
      </c>
      <c r="DC26" s="89">
        <f t="shared" si="41"/>
        <v>0</v>
      </c>
      <c r="DD26" s="90">
        <f>SUM(DD16:DD25)</f>
        <v>158402160.87479395</v>
      </c>
    </row>
    <row r="27" spans="1:108" x14ac:dyDescent="0.25">
      <c r="A27" t="s">
        <v>5264</v>
      </c>
      <c r="B27" s="30" t="s">
        <v>4707</v>
      </c>
    </row>
    <row r="28" spans="1:108" x14ac:dyDescent="0.25">
      <c r="A28" t="s">
        <v>5265</v>
      </c>
      <c r="B28" s="32" t="s">
        <v>5120</v>
      </c>
      <c r="C28" s="24">
        <f>SUMIFS(Detail!G:G,Detail!$A:$A,$B28,Detail!$D:$D,1,Detail!$C:$C,1)</f>
        <v>0</v>
      </c>
      <c r="D28" s="24">
        <f>SUMIFS(Detail!G:G,Detail!$A:$A,$B28,Detail!$D:$D,1,Detail!$C:$C,2)</f>
        <v>0</v>
      </c>
      <c r="E28" s="24">
        <f>SUMIFS(Detail!G:G,Detail!$A:$A,$B28,Detail!$D:$D,1,Detail!$C:$C,3)</f>
        <v>1908000</v>
      </c>
      <c r="F28" s="24">
        <f>SUMIFS(Detail!G:G,Detail!$A:$A,$B28,Detail!$D:$D,1,Detail!$C:$C,4)</f>
        <v>954000</v>
      </c>
      <c r="G28" s="33">
        <f t="shared" ref="G28:G38" si="42">SUM(C28:F28)</f>
        <v>2862000</v>
      </c>
      <c r="H28" s="24">
        <f>SUMIFS(Detail!G:G,Detail!$A:$A,$B28,Detail!$D:$D,2,Detail!$C:$C,1)</f>
        <v>1240200</v>
      </c>
      <c r="I28" s="24">
        <f>SUMIFS(Detail!G:G,Detail!$A:$A,$B28,Detail!$D:$D,2,Detail!$C:$C,2)</f>
        <v>1240200</v>
      </c>
      <c r="J28" s="24">
        <f>SUMIFS(Detail!G:G,Detail!$A:$A,$B28,Detail!$D:$D,2,Detail!$C:$C,3)</f>
        <v>2480400</v>
      </c>
      <c r="K28" s="24">
        <f>SUMIFS(Detail!G:G,Detail!$A:$A,$B28,Detail!$D:$D,2,Detail!$C:$C,4)</f>
        <v>1240200</v>
      </c>
      <c r="L28" s="33">
        <f t="shared" ref="L28:L38" si="43">SUM(H28:K28)</f>
        <v>6201000</v>
      </c>
      <c r="M28" s="24">
        <f>SUMIFS(Detail!G:G,Detail!$A:$A,$B28,Detail!$D:$D,3,Detail!$C:$C,1)</f>
        <v>1240200</v>
      </c>
      <c r="N28" s="24">
        <f>SUMIFS(Detail!G:G,Detail!$A:$A,$B28,Detail!$D:$D,3,Detail!$C:$C,2)</f>
        <v>1612260</v>
      </c>
      <c r="O28" s="24">
        <f>SUMIFS(Detail!G:G,Detail!$A:$A,$B28,Detail!$D:$D,3,Detail!$C:$C,3)</f>
        <v>1612260</v>
      </c>
      <c r="P28" s="24">
        <f>SUMIFS(Detail!G:G,Detail!$A:$A,$B28,Detail!$D:$D,3,Detail!$C:$C,4)</f>
        <v>3224520</v>
      </c>
      <c r="Q28" s="33">
        <f t="shared" ref="Q28:Q38" si="44">SUM(M28:P28)</f>
        <v>7689240</v>
      </c>
      <c r="R28" s="24">
        <f>SUMIFS(Detail!G:G,Detail!$A:$A,$B28,Detail!$D:$D,4,Detail!$C:$C,1)</f>
        <v>1612260</v>
      </c>
      <c r="S28" s="24">
        <f>SUMIFS(Detail!G:G,Detail!$A:$A,$B28,Detail!$D:$D,4,Detail!$C:$C,2)</f>
        <v>1612260</v>
      </c>
      <c r="T28" s="24">
        <f>SUMIFS(Detail!G:G,Detail!$A:$A,$B28,Detail!$D:$D,4,Detail!$C:$C,3)</f>
        <v>2095938</v>
      </c>
      <c r="U28" s="24">
        <f>SUMIFS(Detail!G:G,Detail!$A:$A,$B28,Detail!$D:$D,4,Detail!$C:$C,4)</f>
        <v>2095938</v>
      </c>
      <c r="V28" s="33">
        <f t="shared" ref="V28:V38" si="45">SUM(R28:U28)</f>
        <v>7416396</v>
      </c>
      <c r="W28" s="24">
        <f>SUMIFS(Detail!G:G,Detail!$A:$A,$B28,Detail!$D:$D,5,Detail!$C:$C,1)</f>
        <v>4191876</v>
      </c>
      <c r="X28" s="24">
        <f>SUMIFS(Detail!G:G,Detail!$A:$A,$B28,Detail!$D:$D,5,Detail!$C:$C,2)</f>
        <v>2095938</v>
      </c>
      <c r="Y28" s="24">
        <f>SUMIFS(Detail!G:G,Detail!$A:$A,$B28,Detail!$D:$D,5,Detail!$C:$C,3)</f>
        <v>2095938</v>
      </c>
      <c r="Z28" s="24">
        <f>SUMIFS(Detail!G:G,Detail!$A:$A,$B28,Detail!$D:$D,5,Detail!$C:$C,4)</f>
        <v>2724719.4</v>
      </c>
      <c r="AA28" s="33">
        <f t="shared" ref="AA28:AA38" si="46">SUM(W28:Z28)</f>
        <v>11108471.4</v>
      </c>
      <c r="AB28" s="24">
        <f>SUMIFS(Detail!G:G,Detail!$A:$A,$B28,Detail!$D:$D,6,Detail!$C:$C,1)</f>
        <v>0</v>
      </c>
      <c r="AC28" s="24">
        <f>SUMIFS(Detail!G:G,Detail!$A:$A,$B28,Detail!$D:$D,6,Detail!$C:$C,2)</f>
        <v>0</v>
      </c>
      <c r="AD28" s="24">
        <f>SUMIFS(Detail!G:G,Detail!$A:$A,$B28,Detail!$D:$D,6,Detail!$C:$C,3)</f>
        <v>0</v>
      </c>
      <c r="AE28" s="24">
        <f>SUMIFS(Detail!G:G,Detail!$A:$A,$B28,Detail!$D:$D,6,Detail!$C:$C,4)</f>
        <v>0</v>
      </c>
      <c r="AF28" s="33">
        <f t="shared" ref="AF28:AF38" si="47">SUM(AB28:AE28)</f>
        <v>0</v>
      </c>
      <c r="AG28" s="24">
        <f>SUMIFS(Detail!G:G,Detail!$A:$A,$B28,Detail!$D:$D,7,Detail!$C:$C,1)</f>
        <v>0</v>
      </c>
      <c r="AH28" s="24">
        <f>SUMIFS(Detail!G:G,Detail!$A:$A,$B28,Detail!$D:$D,7,Detail!$C:$C,2)</f>
        <v>0</v>
      </c>
      <c r="AI28" s="24">
        <f>SUMIFS(Detail!G:G,Detail!$A:$A,$B28,Detail!$D:$D,7,Detail!$C:$C,3)</f>
        <v>0</v>
      </c>
      <c r="AJ28" s="24">
        <f>SUMIFS(Detail!G:G,Detail!$A:$A,$B28,Detail!$D:$D,7,Detail!$C:$C,4)</f>
        <v>0</v>
      </c>
      <c r="AK28" s="33">
        <f t="shared" ref="AK28:AK38" si="48">SUM(AG28:AJ28)</f>
        <v>0</v>
      </c>
      <c r="AL28" s="24">
        <f>SUMIFS(Detail!G:G,Detail!$A:$A,$B28,Detail!$D:$D,8,Detail!$C:$C,1)</f>
        <v>0</v>
      </c>
      <c r="AM28" s="24">
        <f>SUMIFS(Detail!G:G,Detail!$A:$A,$B28,Detail!$D:$D,8,Detail!$C:$C,2)</f>
        <v>0</v>
      </c>
      <c r="AN28" s="24">
        <f>SUMIFS(Detail!G:G,Detail!$A:$A,$B28,Detail!$D:$D,8,Detail!$C:$C,3)</f>
        <v>0</v>
      </c>
      <c r="AO28" s="24">
        <f>SUMIFS(Detail!G:G,Detail!$A:$A,$B28,Detail!$D:$D,8,Detail!$C:$C,4)</f>
        <v>0</v>
      </c>
      <c r="AP28" s="33">
        <f t="shared" ref="AP28:AP38" si="49">SUM(AL28:AO28)</f>
        <v>0</v>
      </c>
      <c r="AQ28" s="24">
        <f>SUMIFS(Detail!G:G,Detail!$A:$A,$B28,Detail!$D:$D,9,Detail!$C:$C,1)</f>
        <v>0</v>
      </c>
      <c r="AR28" s="24">
        <f>SUMIFS(Detail!G:G,Detail!$A:$A,$B28,Detail!$D:$D,9,Detail!$C:$C,2)</f>
        <v>0</v>
      </c>
      <c r="AS28" s="24">
        <f>SUMIFS(Detail!G:G,Detail!$A:$A,$B28,Detail!$D:$D,9,Detail!$C:$C,3)</f>
        <v>0</v>
      </c>
      <c r="AT28" s="24">
        <f>SUMIFS(Detail!G:G,Detail!$A:$A,$B28,Detail!$D:$D,9,Detail!$C:$C,4)</f>
        <v>0</v>
      </c>
      <c r="AU28" s="33">
        <f t="shared" ref="AU28:AU38" si="50">SUM(AQ28:AT28)</f>
        <v>0</v>
      </c>
      <c r="AV28" s="24">
        <f>SUMIFS(Detail!G:G,Detail!$A:$A,$B28,Detail!$D:$D,10,Detail!$C:$C,1)</f>
        <v>0</v>
      </c>
      <c r="AW28" s="24">
        <f>SUMIFS(Detail!G:G,Detail!$A:$A,$B28,Detail!$D:$D,10,Detail!$C:$C,2)</f>
        <v>0</v>
      </c>
      <c r="AX28" s="24">
        <f>SUMIFS(Detail!G:G,Detail!$A:$A,$B28,Detail!$D:$D,10,Detail!$C:$C,3)</f>
        <v>0</v>
      </c>
      <c r="AY28" s="24">
        <f>SUMIFS(Detail!G:G,Detail!$A:$A,$B28,Detail!$D:$D,10,Detail!$C:$C,4)</f>
        <v>0</v>
      </c>
      <c r="AZ28" s="33">
        <f t="shared" ref="AZ28:AZ38" si="51">SUM(AV28:AY28)</f>
        <v>0</v>
      </c>
      <c r="BA28" s="24">
        <f>SUMIFS(Detail!G:G,Detail!$A:$A,$B28,Detail!$D:$D,11,Detail!$C:$C,1)</f>
        <v>0</v>
      </c>
      <c r="BB28" s="24">
        <f>SUMIFS(Detail!G:G,Detail!$A:$A,$B28,Detail!$D:$D,11,Detail!$C:$C,2)</f>
        <v>0</v>
      </c>
      <c r="BC28" s="24">
        <f>SUMIFS(Detail!G:G,Detail!$A:$A,$B28,Detail!$D:$D,11,Detail!$C:$C,3)</f>
        <v>0</v>
      </c>
      <c r="BD28" s="24">
        <f>SUMIFS(Detail!G:G,Detail!$A:$A,$B28,Detail!$D:$D,11,Detail!$C:$C,4)</f>
        <v>0</v>
      </c>
      <c r="BE28" s="33">
        <f t="shared" ref="BE28:BE38" si="52">SUM(BA28:BD28)</f>
        <v>0</v>
      </c>
      <c r="BF28" s="24">
        <f>SUMIFS(Detail!G:G,Detail!$A:$A,$B28,Detail!$D:$D,12,Detail!$C:$C,1)</f>
        <v>0</v>
      </c>
      <c r="BG28" s="24">
        <f>SUMIFS(Detail!G:G,Detail!$A:$A,$B28,Detail!$D:$D,12,Detail!$C:$C,2)</f>
        <v>0</v>
      </c>
      <c r="BH28" s="24">
        <f>SUMIFS(Detail!G:G,Detail!$A:$A,$B28,Detail!$D:$D,12,Detail!$C:$C,3)</f>
        <v>0</v>
      </c>
      <c r="BI28" s="24">
        <f>SUMIFS(Detail!G:G,Detail!$A:$A,$B28,Detail!$D:$D,12,Detail!$C:$C,4)</f>
        <v>0</v>
      </c>
      <c r="BJ28" s="33">
        <f t="shared" ref="BJ28:BJ38" si="53">SUM(BF28:BI28)</f>
        <v>0</v>
      </c>
      <c r="BK28" s="24">
        <f>SUMIFS(Detail!G:G,Detail!$A:$A,$B28,Detail!$D:$D,13,Detail!$C:$C,1)</f>
        <v>0</v>
      </c>
      <c r="BL28" s="24">
        <f>SUMIFS(Detail!G:G,Detail!$A:$A,$B28,Detail!$D:$D,13,Detail!$C:$C,2)</f>
        <v>0</v>
      </c>
      <c r="BM28" s="24">
        <f>SUMIFS(Detail!G:G,Detail!$A:$A,$B28,Detail!$D:$D,13,Detail!$C:$C,3)</f>
        <v>0</v>
      </c>
      <c r="BN28" s="24">
        <f>SUMIFS(Detail!G:G,Detail!$A:$A,$B28,Detail!$D:$D,13,Detail!$C:$C,4)</f>
        <v>0</v>
      </c>
      <c r="BO28" s="33">
        <f t="shared" ref="BO28:BO38" si="54">SUM(BK28:BN28)</f>
        <v>0</v>
      </c>
      <c r="BP28" s="24">
        <f>SUMIFS(Detail!G:G,Detail!$A:$A,$B28,Detail!$D:$D,14,Detail!$C:$C,1)</f>
        <v>0</v>
      </c>
      <c r="BQ28" s="24">
        <f>SUMIFS(Detail!G:G,Detail!$A:$A,$B28,Detail!$D:$D,14,Detail!$C:$C,2)</f>
        <v>0</v>
      </c>
      <c r="BR28" s="24">
        <f>SUMIFS(Detail!G:G,Detail!$A:$A,$B28,Detail!$D:$D,14,Detail!$C:$C,3)</f>
        <v>0</v>
      </c>
      <c r="BS28" s="24">
        <f>SUMIFS(Detail!G:G,Detail!$A:$A,$B28,Detail!$D:$D,14,Detail!$C:$C,4)</f>
        <v>0</v>
      </c>
      <c r="BT28" s="33">
        <f t="shared" ref="BT28:BT38" si="55">SUM(BP28:BS28)</f>
        <v>0</v>
      </c>
      <c r="BU28" s="24">
        <f>SUMIFS(Detail!G:G,Detail!$A:$A,$B28,Detail!$D:$D,15,Detail!$C:$C,1)</f>
        <v>0</v>
      </c>
      <c r="BV28" s="24">
        <f>SUMIFS(Detail!G:G,Detail!$A:$A,$B28,Detail!$D:$D,15,Detail!$C:$C,2)</f>
        <v>0</v>
      </c>
      <c r="BW28" s="24">
        <f>SUMIFS(Detail!G:G,Detail!$A:$A,$B28,Detail!$D:$D,15,Detail!$C:$C,3)</f>
        <v>0</v>
      </c>
      <c r="BX28" s="24">
        <f>SUMIFS(Detail!G:G,Detail!$A:$A,$B28,Detail!$D:$D,15,Detail!$C:$C,4)</f>
        <v>0</v>
      </c>
      <c r="BY28" s="33">
        <f t="shared" ref="BY28:BY38" si="56">SUM(BU28:BX28)</f>
        <v>0</v>
      </c>
      <c r="BZ28" s="24">
        <f>SUMIFS(Detail!G:G,Detail!$A:$A,$B28,Detail!$D:$D,16,Detail!$C:$C,1)</f>
        <v>0</v>
      </c>
      <c r="CA28" s="24">
        <f>SUMIFS(Detail!G:G,Detail!$A:$A,$B28,Detail!$D:$D,16,Detail!$C:$C,2)</f>
        <v>0</v>
      </c>
      <c r="CB28" s="24">
        <f>SUMIFS(Detail!G:G,Detail!$A:$A,$B28,Detail!$D:$D,16,Detail!$C:$C,3)</f>
        <v>0</v>
      </c>
      <c r="CC28" s="24">
        <f>SUMIFS(Detail!G:G,Detail!$A:$A,$B28,Detail!$D:$D,16,Detail!$C:$C,4)</f>
        <v>0</v>
      </c>
      <c r="CD28" s="33">
        <f t="shared" ref="CD28:CD38" si="57">SUM(BZ28:CC28)</f>
        <v>0</v>
      </c>
      <c r="CE28" s="24">
        <f>SUMIFS(Detail!G:G,Detail!$A:$A,$B28,Detail!$D:$D,17,Detail!$C:$C,1)</f>
        <v>0</v>
      </c>
      <c r="CF28" s="24">
        <f>SUMIFS(Detail!G:G,Detail!$A:$A,$B28,Detail!$D:$D,17,Detail!$C:$C,2)</f>
        <v>0</v>
      </c>
      <c r="CG28" s="24">
        <f>SUMIFS(Detail!G:G,Detail!$A:$A,$B28,Detail!$D:$D,17,Detail!$C:$C,3)</f>
        <v>0</v>
      </c>
      <c r="CH28" s="24">
        <f>SUMIFS(Detail!G:G,Detail!$A:$A,$B28,Detail!$D:$D,17,Detail!$C:$C,4)</f>
        <v>0</v>
      </c>
      <c r="CI28" s="33">
        <f t="shared" ref="CI28:CI38" si="58">SUM(CE28:CH28)</f>
        <v>0</v>
      </c>
      <c r="CJ28" s="24">
        <f>SUMIFS(Detail!G:G,Detail!$A:$A,$B28,Detail!$D:$D,18,Detail!$C:$C,1)</f>
        <v>0</v>
      </c>
      <c r="CK28" s="24">
        <f>SUMIFS(Detail!G:G,Detail!$A:$A,$B28,Detail!$D:$D,18,Detail!$C:$C,2)</f>
        <v>0</v>
      </c>
      <c r="CL28" s="24">
        <f>SUMIFS(Detail!G:G,Detail!$A:$A,$B28,Detail!$D:$D,18,Detail!$C:$C,3)</f>
        <v>0</v>
      </c>
      <c r="CM28" s="24">
        <f>SUMIFS(Detail!G:G,Detail!$A:$A,$B28,Detail!$D:$D,18,Detail!$C:$C,4)</f>
        <v>0</v>
      </c>
      <c r="CN28" s="33">
        <f t="shared" ref="CN28:CN38" si="59">SUM(CJ28:CM28)</f>
        <v>0</v>
      </c>
      <c r="CO28" s="24">
        <f>SUMIFS(Detail!G:G,Detail!$A:$A,$B28,Detail!$D:$D,19,Detail!$C:$C,1)</f>
        <v>0</v>
      </c>
      <c r="CP28" s="24">
        <f>SUMIFS(Detail!G:G,Detail!$A:$A,$B28,Detail!$D:$D,19,Detail!$C:$C,2)</f>
        <v>0</v>
      </c>
      <c r="CQ28" s="24">
        <f>SUMIFS(Detail!G:G,Detail!$A:$A,$B28,Detail!$D:$D,19,Detail!$C:$C,3)</f>
        <v>0</v>
      </c>
      <c r="CR28" s="24">
        <f>SUMIFS(Detail!G:G,Detail!$A:$A,$B28,Detail!$D:$D,19,Detail!$C:$C,4)</f>
        <v>0</v>
      </c>
      <c r="CS28" s="33">
        <f t="shared" ref="CS28:CS38" si="60">SUM(CO28:CR28)</f>
        <v>0</v>
      </c>
      <c r="CT28" s="24">
        <f>SUMIFS(Detail!G:G,Detail!$A:$A,$B28,Detail!$D:$D,20,Detail!$C:$C,1)</f>
        <v>0</v>
      </c>
      <c r="CU28" s="24">
        <f>SUMIFS(Detail!G:G,Detail!$A:$A,$B28,Detail!$D:$D,20,Detail!$C:$C,2)</f>
        <v>0</v>
      </c>
      <c r="CV28" s="24">
        <f>SUMIFS(Detail!G:G,Detail!$A:$A,$B28,Detail!$D:$D,20,Detail!$C:$C,3)</f>
        <v>0</v>
      </c>
      <c r="CW28" s="24">
        <f>SUMIFS(Detail!G:G,Detail!$A:$A,$B28,Detail!$D:$D,20,Detail!$C:$C,4)</f>
        <v>0</v>
      </c>
      <c r="CX28" s="33">
        <f t="shared" ref="CX28:CX38" si="61">SUM(CT28:CW28)</f>
        <v>0</v>
      </c>
      <c r="CY28" s="24">
        <f>SUMIFS(Detail!G:G,Detail!$A:$A,$B28,Detail!$D:$D,21,Detail!$C:$C,1)</f>
        <v>0</v>
      </c>
      <c r="CZ28" s="24">
        <f>SUMIFS(Detail!G:G,Detail!$A:$A,$B28,Detail!$D:$D,21,Detail!$C:$C,2)</f>
        <v>0</v>
      </c>
      <c r="DA28" s="24">
        <f>SUMIFS(Detail!G:G,Detail!$A:$A,$B28,Detail!$D:$D,21,Detail!$C:$C,3)</f>
        <v>0</v>
      </c>
      <c r="DB28" s="24">
        <f>SUMIFS(Detail!G:G,Detail!$A:$A,$B28,Detail!$D:$D,21,Detail!$C:$C,4)</f>
        <v>0</v>
      </c>
      <c r="DC28" s="33">
        <f t="shared" ref="DC28:DC38" si="62">SUM(CY28:DB28)</f>
        <v>0</v>
      </c>
      <c r="DD28" s="86">
        <f>SUMIFS(Detail!G:G,Detail!$A:$A,$B28,Detail!$B:$B,"&gt;60")</f>
        <v>0</v>
      </c>
    </row>
    <row r="29" spans="1:108" x14ac:dyDescent="0.25">
      <c r="A29" t="s">
        <v>5266</v>
      </c>
      <c r="B29" s="32" t="s">
        <v>5121</v>
      </c>
      <c r="C29" s="24">
        <f>SUMIFS(Detail!G:G,Detail!$A:$A,$B29,Detail!$D:$D,1,Detail!$C:$C,1)</f>
        <v>0</v>
      </c>
      <c r="D29" s="24">
        <f>SUMIFS(Detail!G:G,Detail!$A:$A,$B29,Detail!$D:$D,1,Detail!$C:$C,2)</f>
        <v>0</v>
      </c>
      <c r="E29" s="24">
        <f>SUMIFS(Detail!G:G,Detail!$A:$A,$B29,Detail!$D:$D,1,Detail!$C:$C,3)</f>
        <v>1037500</v>
      </c>
      <c r="F29" s="24">
        <f>SUMIFS(Detail!G:G,Detail!$A:$A,$B29,Detail!$D:$D,1,Detail!$C:$C,4)</f>
        <v>415000</v>
      </c>
      <c r="G29" s="33">
        <f t="shared" si="42"/>
        <v>1452500</v>
      </c>
      <c r="H29" s="24">
        <f>SUMIFS(Detail!G:G,Detail!$A:$A,$B29,Detail!$D:$D,2,Detail!$C:$C,1)</f>
        <v>228250</v>
      </c>
      <c r="I29" s="24">
        <f>SUMIFS(Detail!G:G,Detail!$A:$A,$B29,Detail!$D:$D,2,Detail!$C:$C,2)</f>
        <v>456500</v>
      </c>
      <c r="J29" s="24">
        <f>SUMIFS(Detail!G:G,Detail!$A:$A,$B29,Detail!$D:$D,2,Detail!$C:$C,3)</f>
        <v>1141250</v>
      </c>
      <c r="K29" s="24">
        <f>SUMIFS(Detail!G:G,Detail!$A:$A,$B29,Detail!$D:$D,2,Detail!$C:$C,4)</f>
        <v>456500</v>
      </c>
      <c r="L29" s="33">
        <f t="shared" si="43"/>
        <v>2282500</v>
      </c>
      <c r="M29" s="24">
        <f>SUMIFS(Detail!G:G,Detail!$A:$A,$B29,Detail!$D:$D,3,Detail!$C:$C,1)</f>
        <v>435750</v>
      </c>
      <c r="N29" s="24">
        <f>SUMIFS(Detail!G:G,Detail!$A:$A,$B29,Detail!$D:$D,3,Detail!$C:$C,2)</f>
        <v>239662.5</v>
      </c>
      <c r="O29" s="24">
        <f>SUMIFS(Detail!G:G,Detail!$A:$A,$B29,Detail!$D:$D,3,Detail!$C:$C,3)</f>
        <v>479325</v>
      </c>
      <c r="P29" s="24">
        <f>SUMIFS(Detail!G:G,Detail!$A:$A,$B29,Detail!$D:$D,3,Detail!$C:$C,4)</f>
        <v>1198312.5</v>
      </c>
      <c r="Q29" s="33">
        <f t="shared" si="44"/>
        <v>2353050</v>
      </c>
      <c r="R29" s="24">
        <f>SUMIFS(Detail!G:G,Detail!$A:$A,$B29,Detail!$D:$D,4,Detail!$C:$C,1)</f>
        <v>479325</v>
      </c>
      <c r="S29" s="24">
        <f>SUMIFS(Detail!G:G,Detail!$A:$A,$B29,Detail!$D:$D,4,Detail!$C:$C,2)</f>
        <v>457537.5</v>
      </c>
      <c r="T29" s="24">
        <f>SUMIFS(Detail!G:G,Detail!$A:$A,$B29,Detail!$D:$D,4,Detail!$C:$C,3)</f>
        <v>251645.625</v>
      </c>
      <c r="U29" s="24">
        <f>SUMIFS(Detail!G:G,Detail!$A:$A,$B29,Detail!$D:$D,4,Detail!$C:$C,4)</f>
        <v>503291.25</v>
      </c>
      <c r="V29" s="33">
        <f t="shared" si="45"/>
        <v>1691799.375</v>
      </c>
      <c r="W29" s="24">
        <f>SUMIFS(Detail!G:G,Detail!$A:$A,$B29,Detail!$D:$D,5,Detail!$C:$C,1)</f>
        <v>1258228.125</v>
      </c>
      <c r="X29" s="24">
        <f>SUMIFS(Detail!G:G,Detail!$A:$A,$B29,Detail!$D:$D,5,Detail!$C:$C,2)</f>
        <v>503291.25</v>
      </c>
      <c r="Y29" s="24">
        <f>SUMIFS(Detail!G:G,Detail!$A:$A,$B29,Detail!$D:$D,5,Detail!$C:$C,3)</f>
        <v>480414.375</v>
      </c>
      <c r="Z29" s="24">
        <f>SUMIFS(Detail!G:G,Detail!$A:$A,$B29,Detail!$D:$D,5,Detail!$C:$C,4)</f>
        <v>264227.90625</v>
      </c>
      <c r="AA29" s="33">
        <f t="shared" si="46"/>
        <v>2506161.65625</v>
      </c>
      <c r="AB29" s="24">
        <f>SUMIFS(Detail!G:G,Detail!$A:$A,$B29,Detail!$D:$D,6,Detail!$C:$C,1)</f>
        <v>0</v>
      </c>
      <c r="AC29" s="24">
        <f>SUMIFS(Detail!G:G,Detail!$A:$A,$B29,Detail!$D:$D,6,Detail!$C:$C,2)</f>
        <v>0</v>
      </c>
      <c r="AD29" s="24">
        <f>SUMIFS(Detail!G:G,Detail!$A:$A,$B29,Detail!$D:$D,6,Detail!$C:$C,3)</f>
        <v>0</v>
      </c>
      <c r="AE29" s="24">
        <f>SUMIFS(Detail!G:G,Detail!$A:$A,$B29,Detail!$D:$D,6,Detail!$C:$C,4)</f>
        <v>0</v>
      </c>
      <c r="AF29" s="33">
        <f t="shared" si="47"/>
        <v>0</v>
      </c>
      <c r="AG29" s="24">
        <f>SUMIFS(Detail!G:G,Detail!$A:$A,$B29,Detail!$D:$D,7,Detail!$C:$C,1)</f>
        <v>0</v>
      </c>
      <c r="AH29" s="24">
        <f>SUMIFS(Detail!G:G,Detail!$A:$A,$B29,Detail!$D:$D,7,Detail!$C:$C,2)</f>
        <v>0</v>
      </c>
      <c r="AI29" s="24">
        <f>SUMIFS(Detail!G:G,Detail!$A:$A,$B29,Detail!$D:$D,7,Detail!$C:$C,3)</f>
        <v>0</v>
      </c>
      <c r="AJ29" s="24">
        <f>SUMIFS(Detail!G:G,Detail!$A:$A,$B29,Detail!$D:$D,7,Detail!$C:$C,4)</f>
        <v>0</v>
      </c>
      <c r="AK29" s="33">
        <f t="shared" si="48"/>
        <v>0</v>
      </c>
      <c r="AL29" s="24">
        <f>SUMIFS(Detail!G:G,Detail!$A:$A,$B29,Detail!$D:$D,8,Detail!$C:$C,1)</f>
        <v>0</v>
      </c>
      <c r="AM29" s="24">
        <f>SUMIFS(Detail!G:G,Detail!$A:$A,$B29,Detail!$D:$D,8,Detail!$C:$C,2)</f>
        <v>0</v>
      </c>
      <c r="AN29" s="24">
        <f>SUMIFS(Detail!G:G,Detail!$A:$A,$B29,Detail!$D:$D,8,Detail!$C:$C,3)</f>
        <v>0</v>
      </c>
      <c r="AO29" s="24">
        <f>SUMIFS(Detail!G:G,Detail!$A:$A,$B29,Detail!$D:$D,8,Detail!$C:$C,4)</f>
        <v>0</v>
      </c>
      <c r="AP29" s="33">
        <f t="shared" si="49"/>
        <v>0</v>
      </c>
      <c r="AQ29" s="24">
        <f>SUMIFS(Detail!G:G,Detail!$A:$A,$B29,Detail!$D:$D,9,Detail!$C:$C,1)</f>
        <v>0</v>
      </c>
      <c r="AR29" s="24">
        <f>SUMIFS(Detail!G:G,Detail!$A:$A,$B29,Detail!$D:$D,9,Detail!$C:$C,2)</f>
        <v>0</v>
      </c>
      <c r="AS29" s="24">
        <f>SUMIFS(Detail!G:G,Detail!$A:$A,$B29,Detail!$D:$D,9,Detail!$C:$C,3)</f>
        <v>0</v>
      </c>
      <c r="AT29" s="24">
        <f>SUMIFS(Detail!G:G,Detail!$A:$A,$B29,Detail!$D:$D,9,Detail!$C:$C,4)</f>
        <v>0</v>
      </c>
      <c r="AU29" s="33">
        <f t="shared" si="50"/>
        <v>0</v>
      </c>
      <c r="AV29" s="24">
        <f>SUMIFS(Detail!G:G,Detail!$A:$A,$B29,Detail!$D:$D,10,Detail!$C:$C,1)</f>
        <v>0</v>
      </c>
      <c r="AW29" s="24">
        <f>SUMIFS(Detail!G:G,Detail!$A:$A,$B29,Detail!$D:$D,10,Detail!$C:$C,2)</f>
        <v>0</v>
      </c>
      <c r="AX29" s="24">
        <f>SUMIFS(Detail!G:G,Detail!$A:$A,$B29,Detail!$D:$D,10,Detail!$C:$C,3)</f>
        <v>0</v>
      </c>
      <c r="AY29" s="24">
        <f>SUMIFS(Detail!G:G,Detail!$A:$A,$B29,Detail!$D:$D,10,Detail!$C:$C,4)</f>
        <v>0</v>
      </c>
      <c r="AZ29" s="33">
        <f t="shared" si="51"/>
        <v>0</v>
      </c>
      <c r="BA29" s="24">
        <f>SUMIFS(Detail!G:G,Detail!$A:$A,$B29,Detail!$D:$D,11,Detail!$C:$C,1)</f>
        <v>0</v>
      </c>
      <c r="BB29" s="24">
        <f>SUMIFS(Detail!G:G,Detail!$A:$A,$B29,Detail!$D:$D,11,Detail!$C:$C,2)</f>
        <v>0</v>
      </c>
      <c r="BC29" s="24">
        <f>SUMIFS(Detail!G:G,Detail!$A:$A,$B29,Detail!$D:$D,11,Detail!$C:$C,3)</f>
        <v>0</v>
      </c>
      <c r="BD29" s="24">
        <f>SUMIFS(Detail!G:G,Detail!$A:$A,$B29,Detail!$D:$D,11,Detail!$C:$C,4)</f>
        <v>0</v>
      </c>
      <c r="BE29" s="33">
        <f t="shared" si="52"/>
        <v>0</v>
      </c>
      <c r="BF29" s="24">
        <f>SUMIFS(Detail!G:G,Detail!$A:$A,$B29,Detail!$D:$D,12,Detail!$C:$C,1)</f>
        <v>0</v>
      </c>
      <c r="BG29" s="24">
        <f>SUMIFS(Detail!G:G,Detail!$A:$A,$B29,Detail!$D:$D,12,Detail!$C:$C,2)</f>
        <v>0</v>
      </c>
      <c r="BH29" s="24">
        <f>SUMIFS(Detail!G:G,Detail!$A:$A,$B29,Detail!$D:$D,12,Detail!$C:$C,3)</f>
        <v>0</v>
      </c>
      <c r="BI29" s="24">
        <f>SUMIFS(Detail!G:G,Detail!$A:$A,$B29,Detail!$D:$D,12,Detail!$C:$C,4)</f>
        <v>0</v>
      </c>
      <c r="BJ29" s="33">
        <f t="shared" si="53"/>
        <v>0</v>
      </c>
      <c r="BK29" s="24">
        <f>SUMIFS(Detail!G:G,Detail!$A:$A,$B29,Detail!$D:$D,13,Detail!$C:$C,1)</f>
        <v>0</v>
      </c>
      <c r="BL29" s="24">
        <f>SUMIFS(Detail!G:G,Detail!$A:$A,$B29,Detail!$D:$D,13,Detail!$C:$C,2)</f>
        <v>0</v>
      </c>
      <c r="BM29" s="24">
        <f>SUMIFS(Detail!G:G,Detail!$A:$A,$B29,Detail!$D:$D,13,Detail!$C:$C,3)</f>
        <v>0</v>
      </c>
      <c r="BN29" s="24">
        <f>SUMIFS(Detail!G:G,Detail!$A:$A,$B29,Detail!$D:$D,13,Detail!$C:$C,4)</f>
        <v>0</v>
      </c>
      <c r="BO29" s="33">
        <f t="shared" si="54"/>
        <v>0</v>
      </c>
      <c r="BP29" s="24">
        <f>SUMIFS(Detail!G:G,Detail!$A:$A,$B29,Detail!$D:$D,14,Detail!$C:$C,1)</f>
        <v>0</v>
      </c>
      <c r="BQ29" s="24">
        <f>SUMIFS(Detail!G:G,Detail!$A:$A,$B29,Detail!$D:$D,14,Detail!$C:$C,2)</f>
        <v>0</v>
      </c>
      <c r="BR29" s="24">
        <f>SUMIFS(Detail!G:G,Detail!$A:$A,$B29,Detail!$D:$D,14,Detail!$C:$C,3)</f>
        <v>0</v>
      </c>
      <c r="BS29" s="24">
        <f>SUMIFS(Detail!G:G,Detail!$A:$A,$B29,Detail!$D:$D,14,Detail!$C:$C,4)</f>
        <v>0</v>
      </c>
      <c r="BT29" s="33">
        <f t="shared" si="55"/>
        <v>0</v>
      </c>
      <c r="BU29" s="24">
        <f>SUMIFS(Detail!G:G,Detail!$A:$A,$B29,Detail!$D:$D,15,Detail!$C:$C,1)</f>
        <v>0</v>
      </c>
      <c r="BV29" s="24">
        <f>SUMIFS(Detail!G:G,Detail!$A:$A,$B29,Detail!$D:$D,15,Detail!$C:$C,2)</f>
        <v>0</v>
      </c>
      <c r="BW29" s="24">
        <f>SUMIFS(Detail!G:G,Detail!$A:$A,$B29,Detail!$D:$D,15,Detail!$C:$C,3)</f>
        <v>0</v>
      </c>
      <c r="BX29" s="24">
        <f>SUMIFS(Detail!G:G,Detail!$A:$A,$B29,Detail!$D:$D,15,Detail!$C:$C,4)</f>
        <v>0</v>
      </c>
      <c r="BY29" s="33">
        <f t="shared" si="56"/>
        <v>0</v>
      </c>
      <c r="BZ29" s="24">
        <f>SUMIFS(Detail!G:G,Detail!$A:$A,$B29,Detail!$D:$D,16,Detail!$C:$C,1)</f>
        <v>0</v>
      </c>
      <c r="CA29" s="24">
        <f>SUMIFS(Detail!G:G,Detail!$A:$A,$B29,Detail!$D:$D,16,Detail!$C:$C,2)</f>
        <v>0</v>
      </c>
      <c r="CB29" s="24">
        <f>SUMIFS(Detail!G:G,Detail!$A:$A,$B29,Detail!$D:$D,16,Detail!$C:$C,3)</f>
        <v>0</v>
      </c>
      <c r="CC29" s="24">
        <f>SUMIFS(Detail!G:G,Detail!$A:$A,$B29,Detail!$D:$D,16,Detail!$C:$C,4)</f>
        <v>0</v>
      </c>
      <c r="CD29" s="33">
        <f t="shared" si="57"/>
        <v>0</v>
      </c>
      <c r="CE29" s="24">
        <f>SUMIFS(Detail!G:G,Detail!$A:$A,$B29,Detail!$D:$D,17,Detail!$C:$C,1)</f>
        <v>0</v>
      </c>
      <c r="CF29" s="24">
        <f>SUMIFS(Detail!G:G,Detail!$A:$A,$B29,Detail!$D:$D,17,Detail!$C:$C,2)</f>
        <v>0</v>
      </c>
      <c r="CG29" s="24">
        <f>SUMIFS(Detail!G:G,Detail!$A:$A,$B29,Detail!$D:$D,17,Detail!$C:$C,3)</f>
        <v>0</v>
      </c>
      <c r="CH29" s="24">
        <f>SUMIFS(Detail!G:G,Detail!$A:$A,$B29,Detail!$D:$D,17,Detail!$C:$C,4)</f>
        <v>0</v>
      </c>
      <c r="CI29" s="33">
        <f t="shared" si="58"/>
        <v>0</v>
      </c>
      <c r="CJ29" s="24">
        <f>SUMIFS(Detail!G:G,Detail!$A:$A,$B29,Detail!$D:$D,18,Detail!$C:$C,1)</f>
        <v>0</v>
      </c>
      <c r="CK29" s="24">
        <f>SUMIFS(Detail!G:G,Detail!$A:$A,$B29,Detail!$D:$D,18,Detail!$C:$C,2)</f>
        <v>0</v>
      </c>
      <c r="CL29" s="24">
        <f>SUMIFS(Detail!G:G,Detail!$A:$A,$B29,Detail!$D:$D,18,Detail!$C:$C,3)</f>
        <v>0</v>
      </c>
      <c r="CM29" s="24">
        <f>SUMIFS(Detail!G:G,Detail!$A:$A,$B29,Detail!$D:$D,18,Detail!$C:$C,4)</f>
        <v>0</v>
      </c>
      <c r="CN29" s="33">
        <f t="shared" si="59"/>
        <v>0</v>
      </c>
      <c r="CO29" s="24">
        <f>SUMIFS(Detail!G:G,Detail!$A:$A,$B29,Detail!$D:$D,19,Detail!$C:$C,1)</f>
        <v>0</v>
      </c>
      <c r="CP29" s="24">
        <f>SUMIFS(Detail!G:G,Detail!$A:$A,$B29,Detail!$D:$D,19,Detail!$C:$C,2)</f>
        <v>0</v>
      </c>
      <c r="CQ29" s="24">
        <f>SUMIFS(Detail!G:G,Detail!$A:$A,$B29,Detail!$D:$D,19,Detail!$C:$C,3)</f>
        <v>0</v>
      </c>
      <c r="CR29" s="24">
        <f>SUMIFS(Detail!G:G,Detail!$A:$A,$B29,Detail!$D:$D,19,Detail!$C:$C,4)</f>
        <v>0</v>
      </c>
      <c r="CS29" s="33">
        <f t="shared" si="60"/>
        <v>0</v>
      </c>
      <c r="CT29" s="24">
        <f>SUMIFS(Detail!G:G,Detail!$A:$A,$B29,Detail!$D:$D,20,Detail!$C:$C,1)</f>
        <v>0</v>
      </c>
      <c r="CU29" s="24">
        <f>SUMIFS(Detail!G:G,Detail!$A:$A,$B29,Detail!$D:$D,20,Detail!$C:$C,2)</f>
        <v>0</v>
      </c>
      <c r="CV29" s="24">
        <f>SUMIFS(Detail!G:G,Detail!$A:$A,$B29,Detail!$D:$D,20,Detail!$C:$C,3)</f>
        <v>0</v>
      </c>
      <c r="CW29" s="24">
        <f>SUMIFS(Detail!G:G,Detail!$A:$A,$B29,Detail!$D:$D,20,Detail!$C:$C,4)</f>
        <v>0</v>
      </c>
      <c r="CX29" s="33">
        <f t="shared" si="61"/>
        <v>0</v>
      </c>
      <c r="CY29" s="24">
        <f>SUMIFS(Detail!G:G,Detail!$A:$A,$B29,Detail!$D:$D,21,Detail!$C:$C,1)</f>
        <v>0</v>
      </c>
      <c r="CZ29" s="24">
        <f>SUMIFS(Detail!G:G,Detail!$A:$A,$B29,Detail!$D:$D,21,Detail!$C:$C,2)</f>
        <v>0</v>
      </c>
      <c r="DA29" s="24">
        <f>SUMIFS(Detail!G:G,Detail!$A:$A,$B29,Detail!$D:$D,21,Detail!$C:$C,3)</f>
        <v>0</v>
      </c>
      <c r="DB29" s="24">
        <f>SUMIFS(Detail!G:G,Detail!$A:$A,$B29,Detail!$D:$D,21,Detail!$C:$C,4)</f>
        <v>0</v>
      </c>
      <c r="DC29" s="33">
        <f t="shared" si="62"/>
        <v>0</v>
      </c>
      <c r="DD29" s="86">
        <f>SUMIFS(Detail!G:G,Detail!$A:$A,$B29,Detail!$B:$B,"&gt;60")</f>
        <v>0</v>
      </c>
    </row>
    <row r="30" spans="1:108" x14ac:dyDescent="0.25">
      <c r="A30" t="s">
        <v>5267</v>
      </c>
      <c r="B30" s="32" t="s">
        <v>5122</v>
      </c>
      <c r="C30" s="24">
        <f>SUMIFS(Detail!G:G,Detail!$A:$A,$B30,Detail!$D:$D,1,Detail!$C:$C,1)</f>
        <v>0</v>
      </c>
      <c r="D30" s="24">
        <f>SUMIFS(Detail!G:G,Detail!$A:$A,$B30,Detail!$D:$D,1,Detail!$C:$C,2)</f>
        <v>0</v>
      </c>
      <c r="E30" s="24">
        <f>SUMIFS(Detail!G:G,Detail!$A:$A,$B30,Detail!$D:$D,1,Detail!$C:$C,3)</f>
        <v>149999.99999999997</v>
      </c>
      <c r="F30" s="24">
        <f>SUMIFS(Detail!G:G,Detail!$A:$A,$B30,Detail!$D:$D,1,Detail!$C:$C,4)</f>
        <v>135000</v>
      </c>
      <c r="G30" s="33">
        <f t="shared" si="42"/>
        <v>285000</v>
      </c>
      <c r="H30" s="24">
        <f>SUMIFS(Detail!G:G,Detail!$A:$A,$B30,Detail!$D:$D,2,Detail!$C:$C,1)</f>
        <v>180000</v>
      </c>
      <c r="I30" s="24">
        <f>SUMIFS(Detail!G:G,Detail!$A:$A,$B30,Detail!$D:$D,2,Detail!$C:$C,2)</f>
        <v>225000</v>
      </c>
      <c r="J30" s="24">
        <f>SUMIFS(Detail!G:G,Detail!$A:$A,$B30,Detail!$D:$D,2,Detail!$C:$C,3)</f>
        <v>270000</v>
      </c>
      <c r="K30" s="24">
        <f>SUMIFS(Detail!G:G,Detail!$A:$A,$B30,Detail!$D:$D,2,Detail!$C:$C,4)</f>
        <v>315000</v>
      </c>
      <c r="L30" s="33">
        <f t="shared" si="43"/>
        <v>990000</v>
      </c>
      <c r="M30" s="24">
        <f>SUMIFS(Detail!G:G,Detail!$A:$A,$B30,Detail!$D:$D,3,Detail!$C:$C,1)</f>
        <v>270000</v>
      </c>
      <c r="N30" s="24">
        <f>SUMIFS(Detail!G:G,Detail!$A:$A,$B30,Detail!$D:$D,3,Detail!$C:$C,2)</f>
        <v>360000</v>
      </c>
      <c r="O30" s="24">
        <f>SUMIFS(Detail!G:G,Detail!$A:$A,$B30,Detail!$D:$D,3,Detail!$C:$C,3)</f>
        <v>450000</v>
      </c>
      <c r="P30" s="24">
        <f>SUMIFS(Detail!G:G,Detail!$A:$A,$B30,Detail!$D:$D,3,Detail!$C:$C,4)</f>
        <v>540000</v>
      </c>
      <c r="Q30" s="33">
        <f t="shared" si="44"/>
        <v>1620000</v>
      </c>
      <c r="R30" s="24">
        <f>SUMIFS(Detail!G:G,Detail!$A:$A,$B30,Detail!$D:$D,4,Detail!$C:$C,1)</f>
        <v>630000</v>
      </c>
      <c r="S30" s="24">
        <f>SUMIFS(Detail!G:G,Detail!$A:$A,$B30,Detail!$D:$D,4,Detail!$C:$C,2)</f>
        <v>540000</v>
      </c>
      <c r="T30" s="24">
        <f>SUMIFS(Detail!G:G,Detail!$A:$A,$B30,Detail!$D:$D,4,Detail!$C:$C,3)</f>
        <v>720000</v>
      </c>
      <c r="U30" s="24">
        <f>SUMIFS(Detail!G:G,Detail!$A:$A,$B30,Detail!$D:$D,4,Detail!$C:$C,4)</f>
        <v>900000</v>
      </c>
      <c r="V30" s="33">
        <f t="shared" si="45"/>
        <v>2790000</v>
      </c>
      <c r="W30" s="24">
        <f>SUMIFS(Detail!G:G,Detail!$A:$A,$B30,Detail!$D:$D,5,Detail!$C:$C,1)</f>
        <v>1080000</v>
      </c>
      <c r="X30" s="24">
        <f>SUMIFS(Detail!G:G,Detail!$A:$A,$B30,Detail!$D:$D,5,Detail!$C:$C,2)</f>
        <v>1260000</v>
      </c>
      <c r="Y30" s="24">
        <f>SUMIFS(Detail!G:G,Detail!$A:$A,$B30,Detail!$D:$D,5,Detail!$C:$C,3)</f>
        <v>1080000</v>
      </c>
      <c r="Z30" s="24">
        <f>SUMIFS(Detail!G:G,Detail!$A:$A,$B30,Detail!$D:$D,5,Detail!$C:$C,4)</f>
        <v>1440000</v>
      </c>
      <c r="AA30" s="33">
        <f t="shared" si="46"/>
        <v>4860000</v>
      </c>
      <c r="AB30" s="24">
        <f>SUMIFS(Detail!G:G,Detail!$A:$A,$B30,Detail!$D:$D,6,Detail!$C:$C,1)</f>
        <v>0</v>
      </c>
      <c r="AC30" s="24">
        <f>SUMIFS(Detail!G:G,Detail!$A:$A,$B30,Detail!$D:$D,6,Detail!$C:$C,2)</f>
        <v>0</v>
      </c>
      <c r="AD30" s="24">
        <f>SUMIFS(Detail!G:G,Detail!$A:$A,$B30,Detail!$D:$D,6,Detail!$C:$C,3)</f>
        <v>0</v>
      </c>
      <c r="AE30" s="24">
        <f>SUMIFS(Detail!G:G,Detail!$A:$A,$B30,Detail!$D:$D,6,Detail!$C:$C,4)</f>
        <v>0</v>
      </c>
      <c r="AF30" s="33">
        <f t="shared" si="47"/>
        <v>0</v>
      </c>
      <c r="AG30" s="24">
        <f>SUMIFS(Detail!G:G,Detail!$A:$A,$B30,Detail!$D:$D,7,Detail!$C:$C,1)</f>
        <v>0</v>
      </c>
      <c r="AH30" s="24">
        <f>SUMIFS(Detail!G:G,Detail!$A:$A,$B30,Detail!$D:$D,7,Detail!$C:$C,2)</f>
        <v>0</v>
      </c>
      <c r="AI30" s="24">
        <f>SUMIFS(Detail!G:G,Detail!$A:$A,$B30,Detail!$D:$D,7,Detail!$C:$C,3)</f>
        <v>0</v>
      </c>
      <c r="AJ30" s="24">
        <f>SUMIFS(Detail!G:G,Detail!$A:$A,$B30,Detail!$D:$D,7,Detail!$C:$C,4)</f>
        <v>0</v>
      </c>
      <c r="AK30" s="33">
        <f t="shared" si="48"/>
        <v>0</v>
      </c>
      <c r="AL30" s="24">
        <f>SUMIFS(Detail!G:G,Detail!$A:$A,$B30,Detail!$D:$D,8,Detail!$C:$C,1)</f>
        <v>0</v>
      </c>
      <c r="AM30" s="24">
        <f>SUMIFS(Detail!G:G,Detail!$A:$A,$B30,Detail!$D:$D,8,Detail!$C:$C,2)</f>
        <v>0</v>
      </c>
      <c r="AN30" s="24">
        <f>SUMIFS(Detail!G:G,Detail!$A:$A,$B30,Detail!$D:$D,8,Detail!$C:$C,3)</f>
        <v>0</v>
      </c>
      <c r="AO30" s="24">
        <f>SUMIFS(Detail!G:G,Detail!$A:$A,$B30,Detail!$D:$D,8,Detail!$C:$C,4)</f>
        <v>0</v>
      </c>
      <c r="AP30" s="33">
        <f t="shared" si="49"/>
        <v>0</v>
      </c>
      <c r="AQ30" s="24">
        <f>SUMIFS(Detail!G:G,Detail!$A:$A,$B30,Detail!$D:$D,9,Detail!$C:$C,1)</f>
        <v>0</v>
      </c>
      <c r="AR30" s="24">
        <f>SUMIFS(Detail!G:G,Detail!$A:$A,$B30,Detail!$D:$D,9,Detail!$C:$C,2)</f>
        <v>0</v>
      </c>
      <c r="AS30" s="24">
        <f>SUMIFS(Detail!G:G,Detail!$A:$A,$B30,Detail!$D:$D,9,Detail!$C:$C,3)</f>
        <v>0</v>
      </c>
      <c r="AT30" s="24">
        <f>SUMIFS(Detail!G:G,Detail!$A:$A,$B30,Detail!$D:$D,9,Detail!$C:$C,4)</f>
        <v>0</v>
      </c>
      <c r="AU30" s="33">
        <f t="shared" si="50"/>
        <v>0</v>
      </c>
      <c r="AV30" s="24">
        <f>SUMIFS(Detail!G:G,Detail!$A:$A,$B30,Detail!$D:$D,10,Detail!$C:$C,1)</f>
        <v>0</v>
      </c>
      <c r="AW30" s="24">
        <f>SUMIFS(Detail!G:G,Detail!$A:$A,$B30,Detail!$D:$D,10,Detail!$C:$C,2)</f>
        <v>0</v>
      </c>
      <c r="AX30" s="24">
        <f>SUMIFS(Detail!G:G,Detail!$A:$A,$B30,Detail!$D:$D,10,Detail!$C:$C,3)</f>
        <v>0</v>
      </c>
      <c r="AY30" s="24">
        <f>SUMIFS(Detail!G:G,Detail!$A:$A,$B30,Detail!$D:$D,10,Detail!$C:$C,4)</f>
        <v>0</v>
      </c>
      <c r="AZ30" s="33">
        <f t="shared" si="51"/>
        <v>0</v>
      </c>
      <c r="BA30" s="24">
        <f>SUMIFS(Detail!G:G,Detail!$A:$A,$B30,Detail!$D:$D,11,Detail!$C:$C,1)</f>
        <v>0</v>
      </c>
      <c r="BB30" s="24">
        <f>SUMIFS(Detail!G:G,Detail!$A:$A,$B30,Detail!$D:$D,11,Detail!$C:$C,2)</f>
        <v>0</v>
      </c>
      <c r="BC30" s="24">
        <f>SUMIFS(Detail!G:G,Detail!$A:$A,$B30,Detail!$D:$D,11,Detail!$C:$C,3)</f>
        <v>0</v>
      </c>
      <c r="BD30" s="24">
        <f>SUMIFS(Detail!G:G,Detail!$A:$A,$B30,Detail!$D:$D,11,Detail!$C:$C,4)</f>
        <v>0</v>
      </c>
      <c r="BE30" s="33">
        <f t="shared" si="52"/>
        <v>0</v>
      </c>
      <c r="BF30" s="24">
        <f>SUMIFS(Detail!G:G,Detail!$A:$A,$B30,Detail!$D:$D,12,Detail!$C:$C,1)</f>
        <v>0</v>
      </c>
      <c r="BG30" s="24">
        <f>SUMIFS(Detail!G:G,Detail!$A:$A,$B30,Detail!$D:$D,12,Detail!$C:$C,2)</f>
        <v>0</v>
      </c>
      <c r="BH30" s="24">
        <f>SUMIFS(Detail!G:G,Detail!$A:$A,$B30,Detail!$D:$D,12,Detail!$C:$C,3)</f>
        <v>0</v>
      </c>
      <c r="BI30" s="24">
        <f>SUMIFS(Detail!G:G,Detail!$A:$A,$B30,Detail!$D:$D,12,Detail!$C:$C,4)</f>
        <v>0</v>
      </c>
      <c r="BJ30" s="33">
        <f t="shared" si="53"/>
        <v>0</v>
      </c>
      <c r="BK30" s="24">
        <f>SUMIFS(Detail!G:G,Detail!$A:$A,$B30,Detail!$D:$D,13,Detail!$C:$C,1)</f>
        <v>0</v>
      </c>
      <c r="BL30" s="24">
        <f>SUMIFS(Detail!G:G,Detail!$A:$A,$B30,Detail!$D:$D,13,Detail!$C:$C,2)</f>
        <v>0</v>
      </c>
      <c r="BM30" s="24">
        <f>SUMIFS(Detail!G:G,Detail!$A:$A,$B30,Detail!$D:$D,13,Detail!$C:$C,3)</f>
        <v>0</v>
      </c>
      <c r="BN30" s="24">
        <f>SUMIFS(Detail!G:G,Detail!$A:$A,$B30,Detail!$D:$D,13,Detail!$C:$C,4)</f>
        <v>0</v>
      </c>
      <c r="BO30" s="33">
        <f t="shared" si="54"/>
        <v>0</v>
      </c>
      <c r="BP30" s="24">
        <f>SUMIFS(Detail!G:G,Detail!$A:$A,$B30,Detail!$D:$D,14,Detail!$C:$C,1)</f>
        <v>0</v>
      </c>
      <c r="BQ30" s="24">
        <f>SUMIFS(Detail!G:G,Detail!$A:$A,$B30,Detail!$D:$D,14,Detail!$C:$C,2)</f>
        <v>0</v>
      </c>
      <c r="BR30" s="24">
        <f>SUMIFS(Detail!G:G,Detail!$A:$A,$B30,Detail!$D:$D,14,Detail!$C:$C,3)</f>
        <v>0</v>
      </c>
      <c r="BS30" s="24">
        <f>SUMIFS(Detail!G:G,Detail!$A:$A,$B30,Detail!$D:$D,14,Detail!$C:$C,4)</f>
        <v>0</v>
      </c>
      <c r="BT30" s="33">
        <f t="shared" si="55"/>
        <v>0</v>
      </c>
      <c r="BU30" s="24">
        <f>SUMIFS(Detail!G:G,Detail!$A:$A,$B30,Detail!$D:$D,15,Detail!$C:$C,1)</f>
        <v>0</v>
      </c>
      <c r="BV30" s="24">
        <f>SUMIFS(Detail!G:G,Detail!$A:$A,$B30,Detail!$D:$D,15,Detail!$C:$C,2)</f>
        <v>0</v>
      </c>
      <c r="BW30" s="24">
        <f>SUMIFS(Detail!G:G,Detail!$A:$A,$B30,Detail!$D:$D,15,Detail!$C:$C,3)</f>
        <v>0</v>
      </c>
      <c r="BX30" s="24">
        <f>SUMIFS(Detail!G:G,Detail!$A:$A,$B30,Detail!$D:$D,15,Detail!$C:$C,4)</f>
        <v>0</v>
      </c>
      <c r="BY30" s="33">
        <f t="shared" si="56"/>
        <v>0</v>
      </c>
      <c r="BZ30" s="24">
        <f>SUMIFS(Detail!G:G,Detail!$A:$A,$B30,Detail!$D:$D,16,Detail!$C:$C,1)</f>
        <v>0</v>
      </c>
      <c r="CA30" s="24">
        <f>SUMIFS(Detail!G:G,Detail!$A:$A,$B30,Detail!$D:$D,16,Detail!$C:$C,2)</f>
        <v>0</v>
      </c>
      <c r="CB30" s="24">
        <f>SUMIFS(Detail!G:G,Detail!$A:$A,$B30,Detail!$D:$D,16,Detail!$C:$C,3)</f>
        <v>0</v>
      </c>
      <c r="CC30" s="24">
        <f>SUMIFS(Detail!G:G,Detail!$A:$A,$B30,Detail!$D:$D,16,Detail!$C:$C,4)</f>
        <v>0</v>
      </c>
      <c r="CD30" s="33">
        <f t="shared" si="57"/>
        <v>0</v>
      </c>
      <c r="CE30" s="24">
        <f>SUMIFS(Detail!G:G,Detail!$A:$A,$B30,Detail!$D:$D,17,Detail!$C:$C,1)</f>
        <v>0</v>
      </c>
      <c r="CF30" s="24">
        <f>SUMIFS(Detail!G:G,Detail!$A:$A,$B30,Detail!$D:$D,17,Detail!$C:$C,2)</f>
        <v>0</v>
      </c>
      <c r="CG30" s="24">
        <f>SUMIFS(Detail!G:G,Detail!$A:$A,$B30,Detail!$D:$D,17,Detail!$C:$C,3)</f>
        <v>0</v>
      </c>
      <c r="CH30" s="24">
        <f>SUMIFS(Detail!G:G,Detail!$A:$A,$B30,Detail!$D:$D,17,Detail!$C:$C,4)</f>
        <v>0</v>
      </c>
      <c r="CI30" s="33">
        <f t="shared" si="58"/>
        <v>0</v>
      </c>
      <c r="CJ30" s="24">
        <f>SUMIFS(Detail!G:G,Detail!$A:$A,$B30,Detail!$D:$D,18,Detail!$C:$C,1)</f>
        <v>0</v>
      </c>
      <c r="CK30" s="24">
        <f>SUMIFS(Detail!G:G,Detail!$A:$A,$B30,Detail!$D:$D,18,Detail!$C:$C,2)</f>
        <v>0</v>
      </c>
      <c r="CL30" s="24">
        <f>SUMIFS(Detail!G:G,Detail!$A:$A,$B30,Detail!$D:$D,18,Detail!$C:$C,3)</f>
        <v>0</v>
      </c>
      <c r="CM30" s="24">
        <f>SUMIFS(Detail!G:G,Detail!$A:$A,$B30,Detail!$D:$D,18,Detail!$C:$C,4)</f>
        <v>0</v>
      </c>
      <c r="CN30" s="33">
        <f t="shared" si="59"/>
        <v>0</v>
      </c>
      <c r="CO30" s="24">
        <f>SUMIFS(Detail!G:G,Detail!$A:$A,$B30,Detail!$D:$D,19,Detail!$C:$C,1)</f>
        <v>0</v>
      </c>
      <c r="CP30" s="24">
        <f>SUMIFS(Detail!G:G,Detail!$A:$A,$B30,Detail!$D:$D,19,Detail!$C:$C,2)</f>
        <v>0</v>
      </c>
      <c r="CQ30" s="24">
        <f>SUMIFS(Detail!G:G,Detail!$A:$A,$B30,Detail!$D:$D,19,Detail!$C:$C,3)</f>
        <v>0</v>
      </c>
      <c r="CR30" s="24">
        <f>SUMIFS(Detail!G:G,Detail!$A:$A,$B30,Detail!$D:$D,19,Detail!$C:$C,4)</f>
        <v>0</v>
      </c>
      <c r="CS30" s="33">
        <f t="shared" si="60"/>
        <v>0</v>
      </c>
      <c r="CT30" s="24">
        <f>SUMIFS(Detail!G:G,Detail!$A:$A,$B30,Detail!$D:$D,20,Detail!$C:$C,1)</f>
        <v>0</v>
      </c>
      <c r="CU30" s="24">
        <f>SUMIFS(Detail!G:G,Detail!$A:$A,$B30,Detail!$D:$D,20,Detail!$C:$C,2)</f>
        <v>0</v>
      </c>
      <c r="CV30" s="24">
        <f>SUMIFS(Detail!G:G,Detail!$A:$A,$B30,Detail!$D:$D,20,Detail!$C:$C,3)</f>
        <v>0</v>
      </c>
      <c r="CW30" s="24">
        <f>SUMIFS(Detail!G:G,Detail!$A:$A,$B30,Detail!$D:$D,20,Detail!$C:$C,4)</f>
        <v>0</v>
      </c>
      <c r="CX30" s="33">
        <f t="shared" si="61"/>
        <v>0</v>
      </c>
      <c r="CY30" s="24">
        <f>SUMIFS(Detail!G:G,Detail!$A:$A,$B30,Detail!$D:$D,21,Detail!$C:$C,1)</f>
        <v>0</v>
      </c>
      <c r="CZ30" s="24">
        <f>SUMIFS(Detail!G:G,Detail!$A:$A,$B30,Detail!$D:$D,21,Detail!$C:$C,2)</f>
        <v>0</v>
      </c>
      <c r="DA30" s="24">
        <f>SUMIFS(Detail!G:G,Detail!$A:$A,$B30,Detail!$D:$D,21,Detail!$C:$C,3)</f>
        <v>0</v>
      </c>
      <c r="DB30" s="24">
        <f>SUMIFS(Detail!G:G,Detail!$A:$A,$B30,Detail!$D:$D,21,Detail!$C:$C,4)</f>
        <v>0</v>
      </c>
      <c r="DC30" s="33">
        <f t="shared" si="62"/>
        <v>0</v>
      </c>
      <c r="DD30" s="86">
        <f>SUMIFS(Detail!G:G,Detail!$A:$A,$B30,Detail!$B:$B,"&gt;60")</f>
        <v>0</v>
      </c>
    </row>
    <row r="31" spans="1:108" x14ac:dyDescent="0.25">
      <c r="A31" t="s">
        <v>5268</v>
      </c>
      <c r="B31" s="32" t="s">
        <v>5123</v>
      </c>
      <c r="C31" s="24">
        <f>SUMIFS(Detail!G:G,Detail!$A:$A,$B31,Detail!$D:$D,1,Detail!$C:$C,1)</f>
        <v>0</v>
      </c>
      <c r="D31" s="24">
        <f>SUMIFS(Detail!G:G,Detail!$A:$A,$B31,Detail!$D:$D,1,Detail!$C:$C,2)</f>
        <v>0</v>
      </c>
      <c r="E31" s="24">
        <f>SUMIFS(Detail!G:G,Detail!$A:$A,$B31,Detail!$D:$D,1,Detail!$C:$C,3)</f>
        <v>480000</v>
      </c>
      <c r="F31" s="24">
        <f>SUMIFS(Detail!G:G,Detail!$A:$A,$B31,Detail!$D:$D,1,Detail!$C:$C,4)</f>
        <v>720000</v>
      </c>
      <c r="G31" s="33">
        <f t="shared" si="42"/>
        <v>1200000</v>
      </c>
      <c r="H31" s="24">
        <f>SUMIFS(Detail!G:G,Detail!$A:$A,$B31,Detail!$D:$D,2,Detail!$C:$C,1)</f>
        <v>1200000</v>
      </c>
      <c r="I31" s="24">
        <f>SUMIFS(Detail!G:G,Detail!$A:$A,$B31,Detail!$D:$D,2,Detail!$C:$C,2)</f>
        <v>1500000</v>
      </c>
      <c r="J31" s="24">
        <f>SUMIFS(Detail!G:G,Detail!$A:$A,$B31,Detail!$D:$D,2,Detail!$C:$C,3)</f>
        <v>1800000</v>
      </c>
      <c r="K31" s="24">
        <f>SUMIFS(Detail!G:G,Detail!$A:$A,$B31,Detail!$D:$D,2,Detail!$C:$C,4)</f>
        <v>1800000</v>
      </c>
      <c r="L31" s="33">
        <f t="shared" si="43"/>
        <v>6300000</v>
      </c>
      <c r="M31" s="24">
        <f>SUMIFS(Detail!G:G,Detail!$A:$A,$B31,Detail!$D:$D,3,Detail!$C:$C,1)</f>
        <v>1440000</v>
      </c>
      <c r="N31" s="24">
        <f>SUMIFS(Detail!G:G,Detail!$A:$A,$B31,Detail!$D:$D,3,Detail!$C:$C,2)</f>
        <v>2400000</v>
      </c>
      <c r="O31" s="24">
        <f>SUMIFS(Detail!G:G,Detail!$A:$A,$B31,Detail!$D:$D,3,Detail!$C:$C,3)</f>
        <v>3000000</v>
      </c>
      <c r="P31" s="24">
        <f>SUMIFS(Detail!G:G,Detail!$A:$A,$B31,Detail!$D:$D,3,Detail!$C:$C,4)</f>
        <v>3600000</v>
      </c>
      <c r="Q31" s="33">
        <f t="shared" si="44"/>
        <v>10440000</v>
      </c>
      <c r="R31" s="24">
        <f>SUMIFS(Detail!G:G,Detail!$A:$A,$B31,Detail!$D:$D,4,Detail!$C:$C,1)</f>
        <v>3600000</v>
      </c>
      <c r="S31" s="24">
        <f>SUMIFS(Detail!G:G,Detail!$A:$A,$B31,Detail!$D:$D,4,Detail!$C:$C,2)</f>
        <v>2880000</v>
      </c>
      <c r="T31" s="24">
        <f>SUMIFS(Detail!G:G,Detail!$A:$A,$B31,Detail!$D:$D,4,Detail!$C:$C,3)</f>
        <v>4800000</v>
      </c>
      <c r="U31" s="24">
        <f>SUMIFS(Detail!G:G,Detail!$A:$A,$B31,Detail!$D:$D,4,Detail!$C:$C,4)</f>
        <v>6000000</v>
      </c>
      <c r="V31" s="33">
        <f t="shared" si="45"/>
        <v>17280000</v>
      </c>
      <c r="W31" s="24">
        <f>SUMIFS(Detail!G:G,Detail!$A:$A,$B31,Detail!$D:$D,5,Detail!$C:$C,1)</f>
        <v>7200000</v>
      </c>
      <c r="X31" s="24">
        <f>SUMIFS(Detail!G:G,Detail!$A:$A,$B31,Detail!$D:$D,5,Detail!$C:$C,2)</f>
        <v>7200000</v>
      </c>
      <c r="Y31" s="24">
        <f>SUMIFS(Detail!G:G,Detail!$A:$A,$B31,Detail!$D:$D,5,Detail!$C:$C,3)</f>
        <v>5760000</v>
      </c>
      <c r="Z31" s="24">
        <f>SUMIFS(Detail!G:G,Detail!$A:$A,$B31,Detail!$D:$D,5,Detail!$C:$C,4)</f>
        <v>9600000</v>
      </c>
      <c r="AA31" s="33">
        <f t="shared" si="46"/>
        <v>29760000</v>
      </c>
      <c r="AB31" s="24">
        <f>SUMIFS(Detail!G:G,Detail!$A:$A,$B31,Detail!$D:$D,6,Detail!$C:$C,1)</f>
        <v>0</v>
      </c>
      <c r="AC31" s="24">
        <f>SUMIFS(Detail!G:G,Detail!$A:$A,$B31,Detail!$D:$D,6,Detail!$C:$C,2)</f>
        <v>0</v>
      </c>
      <c r="AD31" s="24">
        <f>SUMIFS(Detail!G:G,Detail!$A:$A,$B31,Detail!$D:$D,6,Detail!$C:$C,3)</f>
        <v>0</v>
      </c>
      <c r="AE31" s="24">
        <f>SUMIFS(Detail!G:G,Detail!$A:$A,$B31,Detail!$D:$D,6,Detail!$C:$C,4)</f>
        <v>0</v>
      </c>
      <c r="AF31" s="33">
        <f t="shared" si="47"/>
        <v>0</v>
      </c>
      <c r="AG31" s="24">
        <f>SUMIFS(Detail!G:G,Detail!$A:$A,$B31,Detail!$D:$D,7,Detail!$C:$C,1)</f>
        <v>0</v>
      </c>
      <c r="AH31" s="24">
        <f>SUMIFS(Detail!G:G,Detail!$A:$A,$B31,Detail!$D:$D,7,Detail!$C:$C,2)</f>
        <v>0</v>
      </c>
      <c r="AI31" s="24">
        <f>SUMIFS(Detail!G:G,Detail!$A:$A,$B31,Detail!$D:$D,7,Detail!$C:$C,3)</f>
        <v>0</v>
      </c>
      <c r="AJ31" s="24">
        <f>SUMIFS(Detail!G:G,Detail!$A:$A,$B31,Detail!$D:$D,7,Detail!$C:$C,4)</f>
        <v>0</v>
      </c>
      <c r="AK31" s="33">
        <f t="shared" si="48"/>
        <v>0</v>
      </c>
      <c r="AL31" s="24">
        <f>SUMIFS(Detail!G:G,Detail!$A:$A,$B31,Detail!$D:$D,8,Detail!$C:$C,1)</f>
        <v>0</v>
      </c>
      <c r="AM31" s="24">
        <f>SUMIFS(Detail!G:G,Detail!$A:$A,$B31,Detail!$D:$D,8,Detail!$C:$C,2)</f>
        <v>0</v>
      </c>
      <c r="AN31" s="24">
        <f>SUMIFS(Detail!G:G,Detail!$A:$A,$B31,Detail!$D:$D,8,Detail!$C:$C,3)</f>
        <v>0</v>
      </c>
      <c r="AO31" s="24">
        <f>SUMIFS(Detail!G:G,Detail!$A:$A,$B31,Detail!$D:$D,8,Detail!$C:$C,4)</f>
        <v>0</v>
      </c>
      <c r="AP31" s="33">
        <f t="shared" si="49"/>
        <v>0</v>
      </c>
      <c r="AQ31" s="24">
        <f>SUMIFS(Detail!G:G,Detail!$A:$A,$B31,Detail!$D:$D,9,Detail!$C:$C,1)</f>
        <v>0</v>
      </c>
      <c r="AR31" s="24">
        <f>SUMIFS(Detail!G:G,Detail!$A:$A,$B31,Detail!$D:$D,9,Detail!$C:$C,2)</f>
        <v>0</v>
      </c>
      <c r="AS31" s="24">
        <f>SUMIFS(Detail!G:G,Detail!$A:$A,$B31,Detail!$D:$D,9,Detail!$C:$C,3)</f>
        <v>0</v>
      </c>
      <c r="AT31" s="24">
        <f>SUMIFS(Detail!G:G,Detail!$A:$A,$B31,Detail!$D:$D,9,Detail!$C:$C,4)</f>
        <v>0</v>
      </c>
      <c r="AU31" s="33">
        <f t="shared" si="50"/>
        <v>0</v>
      </c>
      <c r="AV31" s="24">
        <f>SUMIFS(Detail!G:G,Detail!$A:$A,$B31,Detail!$D:$D,10,Detail!$C:$C,1)</f>
        <v>0</v>
      </c>
      <c r="AW31" s="24">
        <f>SUMIFS(Detail!G:G,Detail!$A:$A,$B31,Detail!$D:$D,10,Detail!$C:$C,2)</f>
        <v>0</v>
      </c>
      <c r="AX31" s="24">
        <f>SUMIFS(Detail!G:G,Detail!$A:$A,$B31,Detail!$D:$D,10,Detail!$C:$C,3)</f>
        <v>0</v>
      </c>
      <c r="AY31" s="24">
        <f>SUMIFS(Detail!G:G,Detail!$A:$A,$B31,Detail!$D:$D,10,Detail!$C:$C,4)</f>
        <v>0</v>
      </c>
      <c r="AZ31" s="33">
        <f t="shared" si="51"/>
        <v>0</v>
      </c>
      <c r="BA31" s="24">
        <f>SUMIFS(Detail!G:G,Detail!$A:$A,$B31,Detail!$D:$D,11,Detail!$C:$C,1)</f>
        <v>0</v>
      </c>
      <c r="BB31" s="24">
        <f>SUMIFS(Detail!G:G,Detail!$A:$A,$B31,Detail!$D:$D,11,Detail!$C:$C,2)</f>
        <v>0</v>
      </c>
      <c r="BC31" s="24">
        <f>SUMIFS(Detail!G:G,Detail!$A:$A,$B31,Detail!$D:$D,11,Detail!$C:$C,3)</f>
        <v>0</v>
      </c>
      <c r="BD31" s="24">
        <f>SUMIFS(Detail!G:G,Detail!$A:$A,$B31,Detail!$D:$D,11,Detail!$C:$C,4)</f>
        <v>0</v>
      </c>
      <c r="BE31" s="33">
        <f t="shared" si="52"/>
        <v>0</v>
      </c>
      <c r="BF31" s="24">
        <f>SUMIFS(Detail!G:G,Detail!$A:$A,$B31,Detail!$D:$D,12,Detail!$C:$C,1)</f>
        <v>0</v>
      </c>
      <c r="BG31" s="24">
        <f>SUMIFS(Detail!G:G,Detail!$A:$A,$B31,Detail!$D:$D,12,Detail!$C:$C,2)</f>
        <v>0</v>
      </c>
      <c r="BH31" s="24">
        <f>SUMIFS(Detail!G:G,Detail!$A:$A,$B31,Detail!$D:$D,12,Detail!$C:$C,3)</f>
        <v>0</v>
      </c>
      <c r="BI31" s="24">
        <f>SUMIFS(Detail!G:G,Detail!$A:$A,$B31,Detail!$D:$D,12,Detail!$C:$C,4)</f>
        <v>0</v>
      </c>
      <c r="BJ31" s="33">
        <f t="shared" si="53"/>
        <v>0</v>
      </c>
      <c r="BK31" s="24">
        <f>SUMIFS(Detail!G:G,Detail!$A:$A,$B31,Detail!$D:$D,13,Detail!$C:$C,1)</f>
        <v>0</v>
      </c>
      <c r="BL31" s="24">
        <f>SUMIFS(Detail!G:G,Detail!$A:$A,$B31,Detail!$D:$D,13,Detail!$C:$C,2)</f>
        <v>0</v>
      </c>
      <c r="BM31" s="24">
        <f>SUMIFS(Detail!G:G,Detail!$A:$A,$B31,Detail!$D:$D,13,Detail!$C:$C,3)</f>
        <v>0</v>
      </c>
      <c r="BN31" s="24">
        <f>SUMIFS(Detail!G:G,Detail!$A:$A,$B31,Detail!$D:$D,13,Detail!$C:$C,4)</f>
        <v>0</v>
      </c>
      <c r="BO31" s="33">
        <f t="shared" si="54"/>
        <v>0</v>
      </c>
      <c r="BP31" s="24">
        <f>SUMIFS(Detail!G:G,Detail!$A:$A,$B31,Detail!$D:$D,14,Detail!$C:$C,1)</f>
        <v>0</v>
      </c>
      <c r="BQ31" s="24">
        <f>SUMIFS(Detail!G:G,Detail!$A:$A,$B31,Detail!$D:$D,14,Detail!$C:$C,2)</f>
        <v>0</v>
      </c>
      <c r="BR31" s="24">
        <f>SUMIFS(Detail!G:G,Detail!$A:$A,$B31,Detail!$D:$D,14,Detail!$C:$C,3)</f>
        <v>0</v>
      </c>
      <c r="BS31" s="24">
        <f>SUMIFS(Detail!G:G,Detail!$A:$A,$B31,Detail!$D:$D,14,Detail!$C:$C,4)</f>
        <v>0</v>
      </c>
      <c r="BT31" s="33">
        <f t="shared" si="55"/>
        <v>0</v>
      </c>
      <c r="BU31" s="24">
        <f>SUMIFS(Detail!G:G,Detail!$A:$A,$B31,Detail!$D:$D,15,Detail!$C:$C,1)</f>
        <v>0</v>
      </c>
      <c r="BV31" s="24">
        <f>SUMIFS(Detail!G:G,Detail!$A:$A,$B31,Detail!$D:$D,15,Detail!$C:$C,2)</f>
        <v>0</v>
      </c>
      <c r="BW31" s="24">
        <f>SUMIFS(Detail!G:G,Detail!$A:$A,$B31,Detail!$D:$D,15,Detail!$C:$C,3)</f>
        <v>0</v>
      </c>
      <c r="BX31" s="24">
        <f>SUMIFS(Detail!G:G,Detail!$A:$A,$B31,Detail!$D:$D,15,Detail!$C:$C,4)</f>
        <v>0</v>
      </c>
      <c r="BY31" s="33">
        <f t="shared" si="56"/>
        <v>0</v>
      </c>
      <c r="BZ31" s="24">
        <f>SUMIFS(Detail!G:G,Detail!$A:$A,$B31,Detail!$D:$D,16,Detail!$C:$C,1)</f>
        <v>0</v>
      </c>
      <c r="CA31" s="24">
        <f>SUMIFS(Detail!G:G,Detail!$A:$A,$B31,Detail!$D:$D,16,Detail!$C:$C,2)</f>
        <v>0</v>
      </c>
      <c r="CB31" s="24">
        <f>SUMIFS(Detail!G:G,Detail!$A:$A,$B31,Detail!$D:$D,16,Detail!$C:$C,3)</f>
        <v>0</v>
      </c>
      <c r="CC31" s="24">
        <f>SUMIFS(Detail!G:G,Detail!$A:$A,$B31,Detail!$D:$D,16,Detail!$C:$C,4)</f>
        <v>0</v>
      </c>
      <c r="CD31" s="33">
        <f t="shared" si="57"/>
        <v>0</v>
      </c>
      <c r="CE31" s="24">
        <f>SUMIFS(Detail!G:G,Detail!$A:$A,$B31,Detail!$D:$D,17,Detail!$C:$C,1)</f>
        <v>0</v>
      </c>
      <c r="CF31" s="24">
        <f>SUMIFS(Detail!G:G,Detail!$A:$A,$B31,Detail!$D:$D,17,Detail!$C:$C,2)</f>
        <v>0</v>
      </c>
      <c r="CG31" s="24">
        <f>SUMIFS(Detail!G:G,Detail!$A:$A,$B31,Detail!$D:$D,17,Detail!$C:$C,3)</f>
        <v>0</v>
      </c>
      <c r="CH31" s="24">
        <f>SUMIFS(Detail!G:G,Detail!$A:$A,$B31,Detail!$D:$D,17,Detail!$C:$C,4)</f>
        <v>0</v>
      </c>
      <c r="CI31" s="33">
        <f t="shared" si="58"/>
        <v>0</v>
      </c>
      <c r="CJ31" s="24">
        <f>SUMIFS(Detail!G:G,Detail!$A:$A,$B31,Detail!$D:$D,18,Detail!$C:$C,1)</f>
        <v>0</v>
      </c>
      <c r="CK31" s="24">
        <f>SUMIFS(Detail!G:G,Detail!$A:$A,$B31,Detail!$D:$D,18,Detail!$C:$C,2)</f>
        <v>0</v>
      </c>
      <c r="CL31" s="24">
        <f>SUMIFS(Detail!G:G,Detail!$A:$A,$B31,Detail!$D:$D,18,Detail!$C:$C,3)</f>
        <v>0</v>
      </c>
      <c r="CM31" s="24">
        <f>SUMIFS(Detail!G:G,Detail!$A:$A,$B31,Detail!$D:$D,18,Detail!$C:$C,4)</f>
        <v>0</v>
      </c>
      <c r="CN31" s="33">
        <f t="shared" si="59"/>
        <v>0</v>
      </c>
      <c r="CO31" s="24">
        <f>SUMIFS(Detail!G:G,Detail!$A:$A,$B31,Detail!$D:$D,19,Detail!$C:$C,1)</f>
        <v>0</v>
      </c>
      <c r="CP31" s="24">
        <f>SUMIFS(Detail!G:G,Detail!$A:$A,$B31,Detail!$D:$D,19,Detail!$C:$C,2)</f>
        <v>0</v>
      </c>
      <c r="CQ31" s="24">
        <f>SUMIFS(Detail!G:G,Detail!$A:$A,$B31,Detail!$D:$D,19,Detail!$C:$C,3)</f>
        <v>0</v>
      </c>
      <c r="CR31" s="24">
        <f>SUMIFS(Detail!G:G,Detail!$A:$A,$B31,Detail!$D:$D,19,Detail!$C:$C,4)</f>
        <v>0</v>
      </c>
      <c r="CS31" s="33">
        <f t="shared" si="60"/>
        <v>0</v>
      </c>
      <c r="CT31" s="24">
        <f>SUMIFS(Detail!G:G,Detail!$A:$A,$B31,Detail!$D:$D,20,Detail!$C:$C,1)</f>
        <v>0</v>
      </c>
      <c r="CU31" s="24">
        <f>SUMIFS(Detail!G:G,Detail!$A:$A,$B31,Detail!$D:$D,20,Detail!$C:$C,2)</f>
        <v>0</v>
      </c>
      <c r="CV31" s="24">
        <f>SUMIFS(Detail!G:G,Detail!$A:$A,$B31,Detail!$D:$D,20,Detail!$C:$C,3)</f>
        <v>0</v>
      </c>
      <c r="CW31" s="24">
        <f>SUMIFS(Detail!G:G,Detail!$A:$A,$B31,Detail!$D:$D,20,Detail!$C:$C,4)</f>
        <v>0</v>
      </c>
      <c r="CX31" s="33">
        <f t="shared" si="61"/>
        <v>0</v>
      </c>
      <c r="CY31" s="24">
        <f>SUMIFS(Detail!G:G,Detail!$A:$A,$B31,Detail!$D:$D,21,Detail!$C:$C,1)</f>
        <v>0</v>
      </c>
      <c r="CZ31" s="24">
        <f>SUMIFS(Detail!G:G,Detail!$A:$A,$B31,Detail!$D:$D,21,Detail!$C:$C,2)</f>
        <v>0</v>
      </c>
      <c r="DA31" s="24">
        <f>SUMIFS(Detail!G:G,Detail!$A:$A,$B31,Detail!$D:$D,21,Detail!$C:$C,3)</f>
        <v>0</v>
      </c>
      <c r="DB31" s="24">
        <f>SUMIFS(Detail!G:G,Detail!$A:$A,$B31,Detail!$D:$D,21,Detail!$C:$C,4)</f>
        <v>0</v>
      </c>
      <c r="DC31" s="33">
        <f t="shared" si="62"/>
        <v>0</v>
      </c>
      <c r="DD31" s="86">
        <f>SUMIFS(Detail!G:G,Detail!$A:$A,$B31,Detail!$B:$B,"&gt;60")</f>
        <v>0</v>
      </c>
    </row>
    <row r="32" spans="1:108" x14ac:dyDescent="0.25">
      <c r="A32" t="s">
        <v>5269</v>
      </c>
      <c r="B32" s="32" t="s">
        <v>5124</v>
      </c>
      <c r="C32" s="24">
        <f>SUMIFS(Detail!G:G,Detail!$A:$A,$B32,Detail!$D:$D,1,Detail!$C:$C,1)</f>
        <v>0</v>
      </c>
      <c r="D32" s="24">
        <f>SUMIFS(Detail!G:G,Detail!$A:$A,$B32,Detail!$D:$D,1,Detail!$C:$C,2)</f>
        <v>0</v>
      </c>
      <c r="E32" s="24">
        <f>SUMIFS(Detail!G:G,Detail!$A:$A,$B32,Detail!$D:$D,1,Detail!$C:$C,3)</f>
        <v>450000</v>
      </c>
      <c r="F32" s="24">
        <f>SUMIFS(Detail!G:G,Detail!$A:$A,$B32,Detail!$D:$D,1,Detail!$C:$C,4)</f>
        <v>675000</v>
      </c>
      <c r="G32" s="33">
        <f t="shared" si="42"/>
        <v>1125000</v>
      </c>
      <c r="H32" s="24">
        <f>SUMIFS(Detail!G:G,Detail!$A:$A,$B32,Detail!$D:$D,2,Detail!$C:$C,1)</f>
        <v>599999.99999999988</v>
      </c>
      <c r="I32" s="24">
        <f>SUMIFS(Detail!G:G,Detail!$A:$A,$B32,Detail!$D:$D,2,Detail!$C:$C,2)</f>
        <v>750000</v>
      </c>
      <c r="J32" s="24">
        <f>SUMIFS(Detail!G:G,Detail!$A:$A,$B32,Detail!$D:$D,2,Detail!$C:$C,3)</f>
        <v>900000</v>
      </c>
      <c r="K32" s="24">
        <f>SUMIFS(Detail!G:G,Detail!$A:$A,$B32,Detail!$D:$D,2,Detail!$C:$C,4)</f>
        <v>900000</v>
      </c>
      <c r="L32" s="33">
        <f t="shared" si="43"/>
        <v>3150000</v>
      </c>
      <c r="M32" s="24">
        <f>SUMIFS(Detail!G:G,Detail!$A:$A,$B32,Detail!$D:$D,3,Detail!$C:$C,1)</f>
        <v>1350000</v>
      </c>
      <c r="N32" s="24">
        <f>SUMIFS(Detail!G:G,Detail!$A:$A,$B32,Detail!$D:$D,3,Detail!$C:$C,2)</f>
        <v>1199999.9999999998</v>
      </c>
      <c r="O32" s="24">
        <f>SUMIFS(Detail!G:G,Detail!$A:$A,$B32,Detail!$D:$D,3,Detail!$C:$C,3)</f>
        <v>1500000</v>
      </c>
      <c r="P32" s="24">
        <f>SUMIFS(Detail!G:G,Detail!$A:$A,$B32,Detail!$D:$D,3,Detail!$C:$C,4)</f>
        <v>1800000</v>
      </c>
      <c r="Q32" s="33">
        <f t="shared" si="44"/>
        <v>5850000</v>
      </c>
      <c r="R32" s="24">
        <f>SUMIFS(Detail!G:G,Detail!$A:$A,$B32,Detail!$D:$D,4,Detail!$C:$C,1)</f>
        <v>1800000</v>
      </c>
      <c r="S32" s="24">
        <f>SUMIFS(Detail!G:G,Detail!$A:$A,$B32,Detail!$D:$D,4,Detail!$C:$C,2)</f>
        <v>2700000</v>
      </c>
      <c r="T32" s="24">
        <f>SUMIFS(Detail!G:G,Detail!$A:$A,$B32,Detail!$D:$D,4,Detail!$C:$C,3)</f>
        <v>2399999.9999999995</v>
      </c>
      <c r="U32" s="24">
        <f>SUMIFS(Detail!G:G,Detail!$A:$A,$B32,Detail!$D:$D,4,Detail!$C:$C,4)</f>
        <v>3000000</v>
      </c>
      <c r="V32" s="33">
        <f t="shared" si="45"/>
        <v>9900000</v>
      </c>
      <c r="W32" s="24">
        <f>SUMIFS(Detail!G:G,Detail!$A:$A,$B32,Detail!$D:$D,5,Detail!$C:$C,1)</f>
        <v>3600000</v>
      </c>
      <c r="X32" s="24">
        <f>SUMIFS(Detail!G:G,Detail!$A:$A,$B32,Detail!$D:$D,5,Detail!$C:$C,2)</f>
        <v>3600000</v>
      </c>
      <c r="Y32" s="24">
        <f>SUMIFS(Detail!G:G,Detail!$A:$A,$B32,Detail!$D:$D,5,Detail!$C:$C,3)</f>
        <v>5400000</v>
      </c>
      <c r="Z32" s="24">
        <f>SUMIFS(Detail!G:G,Detail!$A:$A,$B32,Detail!$D:$D,5,Detail!$C:$C,4)</f>
        <v>4799999.9999999991</v>
      </c>
      <c r="AA32" s="33">
        <f t="shared" si="46"/>
        <v>17400000</v>
      </c>
      <c r="AB32" s="24">
        <f>SUMIFS(Detail!G:G,Detail!$A:$A,$B32,Detail!$D:$D,6,Detail!$C:$C,1)</f>
        <v>0</v>
      </c>
      <c r="AC32" s="24">
        <f>SUMIFS(Detail!G:G,Detail!$A:$A,$B32,Detail!$D:$D,6,Detail!$C:$C,2)</f>
        <v>0</v>
      </c>
      <c r="AD32" s="24">
        <f>SUMIFS(Detail!G:G,Detail!$A:$A,$B32,Detail!$D:$D,6,Detail!$C:$C,3)</f>
        <v>0</v>
      </c>
      <c r="AE32" s="24">
        <f>SUMIFS(Detail!G:G,Detail!$A:$A,$B32,Detail!$D:$D,6,Detail!$C:$C,4)</f>
        <v>0</v>
      </c>
      <c r="AF32" s="33">
        <f t="shared" si="47"/>
        <v>0</v>
      </c>
      <c r="AG32" s="24">
        <f>SUMIFS(Detail!G:G,Detail!$A:$A,$B32,Detail!$D:$D,7,Detail!$C:$C,1)</f>
        <v>0</v>
      </c>
      <c r="AH32" s="24">
        <f>SUMIFS(Detail!G:G,Detail!$A:$A,$B32,Detail!$D:$D,7,Detail!$C:$C,2)</f>
        <v>0</v>
      </c>
      <c r="AI32" s="24">
        <f>SUMIFS(Detail!G:G,Detail!$A:$A,$B32,Detail!$D:$D,7,Detail!$C:$C,3)</f>
        <v>0</v>
      </c>
      <c r="AJ32" s="24">
        <f>SUMIFS(Detail!G:G,Detail!$A:$A,$B32,Detail!$D:$D,7,Detail!$C:$C,4)</f>
        <v>0</v>
      </c>
      <c r="AK32" s="33">
        <f t="shared" si="48"/>
        <v>0</v>
      </c>
      <c r="AL32" s="24">
        <f>SUMIFS(Detail!G:G,Detail!$A:$A,$B32,Detail!$D:$D,8,Detail!$C:$C,1)</f>
        <v>0</v>
      </c>
      <c r="AM32" s="24">
        <f>SUMIFS(Detail!G:G,Detail!$A:$A,$B32,Detail!$D:$D,8,Detail!$C:$C,2)</f>
        <v>0</v>
      </c>
      <c r="AN32" s="24">
        <f>SUMIFS(Detail!G:G,Detail!$A:$A,$B32,Detail!$D:$D,8,Detail!$C:$C,3)</f>
        <v>0</v>
      </c>
      <c r="AO32" s="24">
        <f>SUMIFS(Detail!G:G,Detail!$A:$A,$B32,Detail!$D:$D,8,Detail!$C:$C,4)</f>
        <v>0</v>
      </c>
      <c r="AP32" s="33">
        <f t="shared" si="49"/>
        <v>0</v>
      </c>
      <c r="AQ32" s="24">
        <f>SUMIFS(Detail!G:G,Detail!$A:$A,$B32,Detail!$D:$D,9,Detail!$C:$C,1)</f>
        <v>0</v>
      </c>
      <c r="AR32" s="24">
        <f>SUMIFS(Detail!G:G,Detail!$A:$A,$B32,Detail!$D:$D,9,Detail!$C:$C,2)</f>
        <v>0</v>
      </c>
      <c r="AS32" s="24">
        <f>SUMIFS(Detail!G:G,Detail!$A:$A,$B32,Detail!$D:$D,9,Detail!$C:$C,3)</f>
        <v>0</v>
      </c>
      <c r="AT32" s="24">
        <f>SUMIFS(Detail!G:G,Detail!$A:$A,$B32,Detail!$D:$D,9,Detail!$C:$C,4)</f>
        <v>0</v>
      </c>
      <c r="AU32" s="33">
        <f t="shared" si="50"/>
        <v>0</v>
      </c>
      <c r="AV32" s="24">
        <f>SUMIFS(Detail!G:G,Detail!$A:$A,$B32,Detail!$D:$D,10,Detail!$C:$C,1)</f>
        <v>0</v>
      </c>
      <c r="AW32" s="24">
        <f>SUMIFS(Detail!G:G,Detail!$A:$A,$B32,Detail!$D:$D,10,Detail!$C:$C,2)</f>
        <v>0</v>
      </c>
      <c r="AX32" s="24">
        <f>SUMIFS(Detail!G:G,Detail!$A:$A,$B32,Detail!$D:$D,10,Detail!$C:$C,3)</f>
        <v>0</v>
      </c>
      <c r="AY32" s="24">
        <f>SUMIFS(Detail!G:G,Detail!$A:$A,$B32,Detail!$D:$D,10,Detail!$C:$C,4)</f>
        <v>0</v>
      </c>
      <c r="AZ32" s="33">
        <f t="shared" si="51"/>
        <v>0</v>
      </c>
      <c r="BA32" s="24">
        <f>SUMIFS(Detail!G:G,Detail!$A:$A,$B32,Detail!$D:$D,11,Detail!$C:$C,1)</f>
        <v>0</v>
      </c>
      <c r="BB32" s="24">
        <f>SUMIFS(Detail!G:G,Detail!$A:$A,$B32,Detail!$D:$D,11,Detail!$C:$C,2)</f>
        <v>0</v>
      </c>
      <c r="BC32" s="24">
        <f>SUMIFS(Detail!G:G,Detail!$A:$A,$B32,Detail!$D:$D,11,Detail!$C:$C,3)</f>
        <v>0</v>
      </c>
      <c r="BD32" s="24">
        <f>SUMIFS(Detail!G:G,Detail!$A:$A,$B32,Detail!$D:$D,11,Detail!$C:$C,4)</f>
        <v>0</v>
      </c>
      <c r="BE32" s="33">
        <f t="shared" si="52"/>
        <v>0</v>
      </c>
      <c r="BF32" s="24">
        <f>SUMIFS(Detail!G:G,Detail!$A:$A,$B32,Detail!$D:$D,12,Detail!$C:$C,1)</f>
        <v>0</v>
      </c>
      <c r="BG32" s="24">
        <f>SUMIFS(Detail!G:G,Detail!$A:$A,$B32,Detail!$D:$D,12,Detail!$C:$C,2)</f>
        <v>0</v>
      </c>
      <c r="BH32" s="24">
        <f>SUMIFS(Detail!G:G,Detail!$A:$A,$B32,Detail!$D:$D,12,Detail!$C:$C,3)</f>
        <v>0</v>
      </c>
      <c r="BI32" s="24">
        <f>SUMIFS(Detail!G:G,Detail!$A:$A,$B32,Detail!$D:$D,12,Detail!$C:$C,4)</f>
        <v>0</v>
      </c>
      <c r="BJ32" s="33">
        <f t="shared" si="53"/>
        <v>0</v>
      </c>
      <c r="BK32" s="24">
        <f>SUMIFS(Detail!G:G,Detail!$A:$A,$B32,Detail!$D:$D,13,Detail!$C:$C,1)</f>
        <v>0</v>
      </c>
      <c r="BL32" s="24">
        <f>SUMIFS(Detail!G:G,Detail!$A:$A,$B32,Detail!$D:$D,13,Detail!$C:$C,2)</f>
        <v>0</v>
      </c>
      <c r="BM32" s="24">
        <f>SUMIFS(Detail!G:G,Detail!$A:$A,$B32,Detail!$D:$D,13,Detail!$C:$C,3)</f>
        <v>0</v>
      </c>
      <c r="BN32" s="24">
        <f>SUMIFS(Detail!G:G,Detail!$A:$A,$B32,Detail!$D:$D,13,Detail!$C:$C,4)</f>
        <v>0</v>
      </c>
      <c r="BO32" s="33">
        <f t="shared" si="54"/>
        <v>0</v>
      </c>
      <c r="BP32" s="24">
        <f>SUMIFS(Detail!G:G,Detail!$A:$A,$B32,Detail!$D:$D,14,Detail!$C:$C,1)</f>
        <v>0</v>
      </c>
      <c r="BQ32" s="24">
        <f>SUMIFS(Detail!G:G,Detail!$A:$A,$B32,Detail!$D:$D,14,Detail!$C:$C,2)</f>
        <v>0</v>
      </c>
      <c r="BR32" s="24">
        <f>SUMIFS(Detail!G:G,Detail!$A:$A,$B32,Detail!$D:$D,14,Detail!$C:$C,3)</f>
        <v>0</v>
      </c>
      <c r="BS32" s="24">
        <f>SUMIFS(Detail!G:G,Detail!$A:$A,$B32,Detail!$D:$D,14,Detail!$C:$C,4)</f>
        <v>0</v>
      </c>
      <c r="BT32" s="33">
        <f t="shared" si="55"/>
        <v>0</v>
      </c>
      <c r="BU32" s="24">
        <f>SUMIFS(Detail!G:G,Detail!$A:$A,$B32,Detail!$D:$D,15,Detail!$C:$C,1)</f>
        <v>0</v>
      </c>
      <c r="BV32" s="24">
        <f>SUMIFS(Detail!G:G,Detail!$A:$A,$B32,Detail!$D:$D,15,Detail!$C:$C,2)</f>
        <v>0</v>
      </c>
      <c r="BW32" s="24">
        <f>SUMIFS(Detail!G:G,Detail!$A:$A,$B32,Detail!$D:$D,15,Detail!$C:$C,3)</f>
        <v>0</v>
      </c>
      <c r="BX32" s="24">
        <f>SUMIFS(Detail!G:G,Detail!$A:$A,$B32,Detail!$D:$D,15,Detail!$C:$C,4)</f>
        <v>0</v>
      </c>
      <c r="BY32" s="33">
        <f t="shared" si="56"/>
        <v>0</v>
      </c>
      <c r="BZ32" s="24">
        <f>SUMIFS(Detail!G:G,Detail!$A:$A,$B32,Detail!$D:$D,16,Detail!$C:$C,1)</f>
        <v>0</v>
      </c>
      <c r="CA32" s="24">
        <f>SUMIFS(Detail!G:G,Detail!$A:$A,$B32,Detail!$D:$D,16,Detail!$C:$C,2)</f>
        <v>0</v>
      </c>
      <c r="CB32" s="24">
        <f>SUMIFS(Detail!G:G,Detail!$A:$A,$B32,Detail!$D:$D,16,Detail!$C:$C,3)</f>
        <v>0</v>
      </c>
      <c r="CC32" s="24">
        <f>SUMIFS(Detail!G:G,Detail!$A:$A,$B32,Detail!$D:$D,16,Detail!$C:$C,4)</f>
        <v>0</v>
      </c>
      <c r="CD32" s="33">
        <f t="shared" si="57"/>
        <v>0</v>
      </c>
      <c r="CE32" s="24">
        <f>SUMIFS(Detail!G:G,Detail!$A:$A,$B32,Detail!$D:$D,17,Detail!$C:$C,1)</f>
        <v>0</v>
      </c>
      <c r="CF32" s="24">
        <f>SUMIFS(Detail!G:G,Detail!$A:$A,$B32,Detail!$D:$D,17,Detail!$C:$C,2)</f>
        <v>0</v>
      </c>
      <c r="CG32" s="24">
        <f>SUMIFS(Detail!G:G,Detail!$A:$A,$B32,Detail!$D:$D,17,Detail!$C:$C,3)</f>
        <v>0</v>
      </c>
      <c r="CH32" s="24">
        <f>SUMIFS(Detail!G:G,Detail!$A:$A,$B32,Detail!$D:$D,17,Detail!$C:$C,4)</f>
        <v>0</v>
      </c>
      <c r="CI32" s="33">
        <f t="shared" si="58"/>
        <v>0</v>
      </c>
      <c r="CJ32" s="24">
        <f>SUMIFS(Detail!G:G,Detail!$A:$A,$B32,Detail!$D:$D,18,Detail!$C:$C,1)</f>
        <v>0</v>
      </c>
      <c r="CK32" s="24">
        <f>SUMIFS(Detail!G:G,Detail!$A:$A,$B32,Detail!$D:$D,18,Detail!$C:$C,2)</f>
        <v>0</v>
      </c>
      <c r="CL32" s="24">
        <f>SUMIFS(Detail!G:G,Detail!$A:$A,$B32,Detail!$D:$D,18,Detail!$C:$C,3)</f>
        <v>0</v>
      </c>
      <c r="CM32" s="24">
        <f>SUMIFS(Detail!G:G,Detail!$A:$A,$B32,Detail!$D:$D,18,Detail!$C:$C,4)</f>
        <v>0</v>
      </c>
      <c r="CN32" s="33">
        <f t="shared" si="59"/>
        <v>0</v>
      </c>
      <c r="CO32" s="24">
        <f>SUMIFS(Detail!G:G,Detail!$A:$A,$B32,Detail!$D:$D,19,Detail!$C:$C,1)</f>
        <v>0</v>
      </c>
      <c r="CP32" s="24">
        <f>SUMIFS(Detail!G:G,Detail!$A:$A,$B32,Detail!$D:$D,19,Detail!$C:$C,2)</f>
        <v>0</v>
      </c>
      <c r="CQ32" s="24">
        <f>SUMIFS(Detail!G:G,Detail!$A:$A,$B32,Detail!$D:$D,19,Detail!$C:$C,3)</f>
        <v>0</v>
      </c>
      <c r="CR32" s="24">
        <f>SUMIFS(Detail!G:G,Detail!$A:$A,$B32,Detail!$D:$D,19,Detail!$C:$C,4)</f>
        <v>0</v>
      </c>
      <c r="CS32" s="33">
        <f t="shared" si="60"/>
        <v>0</v>
      </c>
      <c r="CT32" s="24">
        <f>SUMIFS(Detail!G:G,Detail!$A:$A,$B32,Detail!$D:$D,20,Detail!$C:$C,1)</f>
        <v>0</v>
      </c>
      <c r="CU32" s="24">
        <f>SUMIFS(Detail!G:G,Detail!$A:$A,$B32,Detail!$D:$D,20,Detail!$C:$C,2)</f>
        <v>0</v>
      </c>
      <c r="CV32" s="24">
        <f>SUMIFS(Detail!G:G,Detail!$A:$A,$B32,Detail!$D:$D,20,Detail!$C:$C,3)</f>
        <v>0</v>
      </c>
      <c r="CW32" s="24">
        <f>SUMIFS(Detail!G:G,Detail!$A:$A,$B32,Detail!$D:$D,20,Detail!$C:$C,4)</f>
        <v>0</v>
      </c>
      <c r="CX32" s="33">
        <f t="shared" si="61"/>
        <v>0</v>
      </c>
      <c r="CY32" s="24">
        <f>SUMIFS(Detail!G:G,Detail!$A:$A,$B32,Detail!$D:$D,21,Detail!$C:$C,1)</f>
        <v>0</v>
      </c>
      <c r="CZ32" s="24">
        <f>SUMIFS(Detail!G:G,Detail!$A:$A,$B32,Detail!$D:$D,21,Detail!$C:$C,2)</f>
        <v>0</v>
      </c>
      <c r="DA32" s="24">
        <f>SUMIFS(Detail!G:G,Detail!$A:$A,$B32,Detail!$D:$D,21,Detail!$C:$C,3)</f>
        <v>0</v>
      </c>
      <c r="DB32" s="24">
        <f>SUMIFS(Detail!G:G,Detail!$A:$A,$B32,Detail!$D:$D,21,Detail!$C:$C,4)</f>
        <v>0</v>
      </c>
      <c r="DC32" s="33">
        <f t="shared" si="62"/>
        <v>0</v>
      </c>
      <c r="DD32" s="86">
        <f>SUMIFS(Detail!G:G,Detail!$A:$A,$B32,Detail!$B:$B,"&gt;60")</f>
        <v>0</v>
      </c>
    </row>
    <row r="33" spans="1:108" x14ac:dyDescent="0.25">
      <c r="A33" t="s">
        <v>5270</v>
      </c>
      <c r="B33" s="32" t="s">
        <v>5125</v>
      </c>
      <c r="C33" s="24">
        <f>SUMIFS(Detail!G:G,Detail!$A:$A,$B33,Detail!$D:$D,1,Detail!$C:$C,1)</f>
        <v>0</v>
      </c>
      <c r="D33" s="24">
        <f>SUMIFS(Detail!G:G,Detail!$A:$A,$B33,Detail!$D:$D,1,Detail!$C:$C,2)</f>
        <v>0</v>
      </c>
      <c r="E33" s="24">
        <f>SUMIFS(Detail!G:G,Detail!$A:$A,$B33,Detail!$D:$D,1,Detail!$C:$C,3)</f>
        <v>125000</v>
      </c>
      <c r="F33" s="24">
        <f>SUMIFS(Detail!G:G,Detail!$A:$A,$B33,Detail!$D:$D,1,Detail!$C:$C,4)</f>
        <v>0</v>
      </c>
      <c r="G33" s="33">
        <f t="shared" si="42"/>
        <v>125000</v>
      </c>
      <c r="H33" s="24">
        <f>SUMIFS(Detail!G:G,Detail!$A:$A,$B33,Detail!$D:$D,2,Detail!$C:$C,1)</f>
        <v>7000000</v>
      </c>
      <c r="I33" s="24">
        <f>SUMIFS(Detail!G:G,Detail!$A:$A,$B33,Detail!$D:$D,2,Detail!$C:$C,2)</f>
        <v>2500000</v>
      </c>
      <c r="J33" s="24">
        <f>SUMIFS(Detail!G:G,Detail!$A:$A,$B33,Detail!$D:$D,2,Detail!$C:$C,3)</f>
        <v>500000</v>
      </c>
      <c r="K33" s="24">
        <f>SUMIFS(Detail!G:G,Detail!$A:$A,$B33,Detail!$D:$D,2,Detail!$C:$C,4)</f>
        <v>0</v>
      </c>
      <c r="L33" s="33">
        <f t="shared" si="43"/>
        <v>10000000</v>
      </c>
      <c r="M33" s="24">
        <f>SUMIFS(Detail!G:G,Detail!$A:$A,$B33,Detail!$D:$D,3,Detail!$C:$C,1)</f>
        <v>10500000</v>
      </c>
      <c r="N33" s="24">
        <f>SUMIFS(Detail!G:G,Detail!$A:$A,$B33,Detail!$D:$D,3,Detail!$C:$C,2)</f>
        <v>3750000</v>
      </c>
      <c r="O33" s="24">
        <f>SUMIFS(Detail!G:G,Detail!$A:$A,$B33,Detail!$D:$D,3,Detail!$C:$C,3)</f>
        <v>750000</v>
      </c>
      <c r="P33" s="24">
        <f>SUMIFS(Detail!G:G,Detail!$A:$A,$B33,Detail!$D:$D,3,Detail!$C:$C,4)</f>
        <v>0</v>
      </c>
      <c r="Q33" s="33">
        <f t="shared" si="44"/>
        <v>15000000</v>
      </c>
      <c r="R33" s="24">
        <f>SUMIFS(Detail!G:G,Detail!$A:$A,$B33,Detail!$D:$D,4,Detail!$C:$C,1)</f>
        <v>15750000</v>
      </c>
      <c r="S33" s="24">
        <f>SUMIFS(Detail!G:G,Detail!$A:$A,$B33,Detail!$D:$D,4,Detail!$C:$C,2)</f>
        <v>5625000</v>
      </c>
      <c r="T33" s="24">
        <f>SUMIFS(Detail!G:G,Detail!$A:$A,$B33,Detail!$D:$D,4,Detail!$C:$C,3)</f>
        <v>1125000</v>
      </c>
      <c r="U33" s="24">
        <f>SUMIFS(Detail!G:G,Detail!$A:$A,$B33,Detail!$D:$D,4,Detail!$C:$C,4)</f>
        <v>0</v>
      </c>
      <c r="V33" s="33">
        <f t="shared" si="45"/>
        <v>22500000</v>
      </c>
      <c r="W33" s="24">
        <f>SUMIFS(Detail!G:G,Detail!$A:$A,$B33,Detail!$D:$D,5,Detail!$C:$C,1)</f>
        <v>23625000</v>
      </c>
      <c r="X33" s="24">
        <f>SUMIFS(Detail!G:G,Detail!$A:$A,$B33,Detail!$D:$D,5,Detail!$C:$C,2)</f>
        <v>8437500</v>
      </c>
      <c r="Y33" s="24">
        <f>SUMIFS(Detail!G:G,Detail!$A:$A,$B33,Detail!$D:$D,5,Detail!$C:$C,3)</f>
        <v>1687500</v>
      </c>
      <c r="Z33" s="24">
        <f>SUMIFS(Detail!G:G,Detail!$A:$A,$B33,Detail!$D:$D,5,Detail!$C:$C,4)</f>
        <v>0</v>
      </c>
      <c r="AA33" s="33">
        <f t="shared" si="46"/>
        <v>33750000</v>
      </c>
      <c r="AB33" s="24">
        <f>SUMIFS(Detail!G:G,Detail!$A:$A,$B33,Detail!$D:$D,6,Detail!$C:$C,1)</f>
        <v>0</v>
      </c>
      <c r="AC33" s="24">
        <f>SUMIFS(Detail!G:G,Detail!$A:$A,$B33,Detail!$D:$D,6,Detail!$C:$C,2)</f>
        <v>0</v>
      </c>
      <c r="AD33" s="24">
        <f>SUMIFS(Detail!G:G,Detail!$A:$A,$B33,Detail!$D:$D,6,Detail!$C:$C,3)</f>
        <v>0</v>
      </c>
      <c r="AE33" s="24">
        <f>SUMIFS(Detail!G:G,Detail!$A:$A,$B33,Detail!$D:$D,6,Detail!$C:$C,4)</f>
        <v>0</v>
      </c>
      <c r="AF33" s="33">
        <f t="shared" si="47"/>
        <v>0</v>
      </c>
      <c r="AG33" s="24">
        <f>SUMIFS(Detail!G:G,Detail!$A:$A,$B33,Detail!$D:$D,7,Detail!$C:$C,1)</f>
        <v>0</v>
      </c>
      <c r="AH33" s="24">
        <f>SUMIFS(Detail!G:G,Detail!$A:$A,$B33,Detail!$D:$D,7,Detail!$C:$C,2)</f>
        <v>0</v>
      </c>
      <c r="AI33" s="24">
        <f>SUMIFS(Detail!G:G,Detail!$A:$A,$B33,Detail!$D:$D,7,Detail!$C:$C,3)</f>
        <v>0</v>
      </c>
      <c r="AJ33" s="24">
        <f>SUMIFS(Detail!G:G,Detail!$A:$A,$B33,Detail!$D:$D,7,Detail!$C:$C,4)</f>
        <v>0</v>
      </c>
      <c r="AK33" s="33">
        <f t="shared" si="48"/>
        <v>0</v>
      </c>
      <c r="AL33" s="24">
        <f>SUMIFS(Detail!G:G,Detail!$A:$A,$B33,Detail!$D:$D,8,Detail!$C:$C,1)</f>
        <v>0</v>
      </c>
      <c r="AM33" s="24">
        <f>SUMIFS(Detail!G:G,Detail!$A:$A,$B33,Detail!$D:$D,8,Detail!$C:$C,2)</f>
        <v>0</v>
      </c>
      <c r="AN33" s="24">
        <f>SUMIFS(Detail!G:G,Detail!$A:$A,$B33,Detail!$D:$D,8,Detail!$C:$C,3)</f>
        <v>0</v>
      </c>
      <c r="AO33" s="24">
        <f>SUMIFS(Detail!G:G,Detail!$A:$A,$B33,Detail!$D:$D,8,Detail!$C:$C,4)</f>
        <v>0</v>
      </c>
      <c r="AP33" s="33">
        <f t="shared" si="49"/>
        <v>0</v>
      </c>
      <c r="AQ33" s="24">
        <f>SUMIFS(Detail!G:G,Detail!$A:$A,$B33,Detail!$D:$D,9,Detail!$C:$C,1)</f>
        <v>0</v>
      </c>
      <c r="AR33" s="24">
        <f>SUMIFS(Detail!G:G,Detail!$A:$A,$B33,Detail!$D:$D,9,Detail!$C:$C,2)</f>
        <v>0</v>
      </c>
      <c r="AS33" s="24">
        <f>SUMIFS(Detail!G:G,Detail!$A:$A,$B33,Detail!$D:$D,9,Detail!$C:$C,3)</f>
        <v>0</v>
      </c>
      <c r="AT33" s="24">
        <f>SUMIFS(Detail!G:G,Detail!$A:$A,$B33,Detail!$D:$D,9,Detail!$C:$C,4)</f>
        <v>0</v>
      </c>
      <c r="AU33" s="33">
        <f t="shared" si="50"/>
        <v>0</v>
      </c>
      <c r="AV33" s="24">
        <f>SUMIFS(Detail!G:G,Detail!$A:$A,$B33,Detail!$D:$D,10,Detail!$C:$C,1)</f>
        <v>0</v>
      </c>
      <c r="AW33" s="24">
        <f>SUMIFS(Detail!G:G,Detail!$A:$A,$B33,Detail!$D:$D,10,Detail!$C:$C,2)</f>
        <v>0</v>
      </c>
      <c r="AX33" s="24">
        <f>SUMIFS(Detail!G:G,Detail!$A:$A,$B33,Detail!$D:$D,10,Detail!$C:$C,3)</f>
        <v>0</v>
      </c>
      <c r="AY33" s="24">
        <f>SUMIFS(Detail!G:G,Detail!$A:$A,$B33,Detail!$D:$D,10,Detail!$C:$C,4)</f>
        <v>0</v>
      </c>
      <c r="AZ33" s="33">
        <f t="shared" si="51"/>
        <v>0</v>
      </c>
      <c r="BA33" s="24">
        <f>SUMIFS(Detail!G:G,Detail!$A:$A,$B33,Detail!$D:$D,11,Detail!$C:$C,1)</f>
        <v>0</v>
      </c>
      <c r="BB33" s="24">
        <f>SUMIFS(Detail!G:G,Detail!$A:$A,$B33,Detail!$D:$D,11,Detail!$C:$C,2)</f>
        <v>0</v>
      </c>
      <c r="BC33" s="24">
        <f>SUMIFS(Detail!G:G,Detail!$A:$A,$B33,Detail!$D:$D,11,Detail!$C:$C,3)</f>
        <v>0</v>
      </c>
      <c r="BD33" s="24">
        <f>SUMIFS(Detail!G:G,Detail!$A:$A,$B33,Detail!$D:$D,11,Detail!$C:$C,4)</f>
        <v>0</v>
      </c>
      <c r="BE33" s="33">
        <f t="shared" si="52"/>
        <v>0</v>
      </c>
      <c r="BF33" s="24">
        <f>SUMIFS(Detail!G:G,Detail!$A:$A,$B33,Detail!$D:$D,12,Detail!$C:$C,1)</f>
        <v>0</v>
      </c>
      <c r="BG33" s="24">
        <f>SUMIFS(Detail!G:G,Detail!$A:$A,$B33,Detail!$D:$D,12,Detail!$C:$C,2)</f>
        <v>0</v>
      </c>
      <c r="BH33" s="24">
        <f>SUMIFS(Detail!G:G,Detail!$A:$A,$B33,Detail!$D:$D,12,Detail!$C:$C,3)</f>
        <v>0</v>
      </c>
      <c r="BI33" s="24">
        <f>SUMIFS(Detail!G:G,Detail!$A:$A,$B33,Detail!$D:$D,12,Detail!$C:$C,4)</f>
        <v>0</v>
      </c>
      <c r="BJ33" s="33">
        <f t="shared" si="53"/>
        <v>0</v>
      </c>
      <c r="BK33" s="24">
        <f>SUMIFS(Detail!G:G,Detail!$A:$A,$B33,Detail!$D:$D,13,Detail!$C:$C,1)</f>
        <v>0</v>
      </c>
      <c r="BL33" s="24">
        <f>SUMIFS(Detail!G:G,Detail!$A:$A,$B33,Detail!$D:$D,13,Detail!$C:$C,2)</f>
        <v>0</v>
      </c>
      <c r="BM33" s="24">
        <f>SUMIFS(Detail!G:G,Detail!$A:$A,$B33,Detail!$D:$D,13,Detail!$C:$C,3)</f>
        <v>0</v>
      </c>
      <c r="BN33" s="24">
        <f>SUMIFS(Detail!G:G,Detail!$A:$A,$B33,Detail!$D:$D,13,Detail!$C:$C,4)</f>
        <v>0</v>
      </c>
      <c r="BO33" s="33">
        <f t="shared" si="54"/>
        <v>0</v>
      </c>
      <c r="BP33" s="24">
        <f>SUMIFS(Detail!G:G,Detail!$A:$A,$B33,Detail!$D:$D,14,Detail!$C:$C,1)</f>
        <v>0</v>
      </c>
      <c r="BQ33" s="24">
        <f>SUMIFS(Detail!G:G,Detail!$A:$A,$B33,Detail!$D:$D,14,Detail!$C:$C,2)</f>
        <v>0</v>
      </c>
      <c r="BR33" s="24">
        <f>SUMIFS(Detail!G:G,Detail!$A:$A,$B33,Detail!$D:$D,14,Detail!$C:$C,3)</f>
        <v>0</v>
      </c>
      <c r="BS33" s="24">
        <f>SUMIFS(Detail!G:G,Detail!$A:$A,$B33,Detail!$D:$D,14,Detail!$C:$C,4)</f>
        <v>0</v>
      </c>
      <c r="BT33" s="33">
        <f t="shared" si="55"/>
        <v>0</v>
      </c>
      <c r="BU33" s="24">
        <f>SUMIFS(Detail!G:G,Detail!$A:$A,$B33,Detail!$D:$D,15,Detail!$C:$C,1)</f>
        <v>0</v>
      </c>
      <c r="BV33" s="24">
        <f>SUMIFS(Detail!G:G,Detail!$A:$A,$B33,Detail!$D:$D,15,Detail!$C:$C,2)</f>
        <v>0</v>
      </c>
      <c r="BW33" s="24">
        <f>SUMIFS(Detail!G:G,Detail!$A:$A,$B33,Detail!$D:$D,15,Detail!$C:$C,3)</f>
        <v>0</v>
      </c>
      <c r="BX33" s="24">
        <f>SUMIFS(Detail!G:G,Detail!$A:$A,$B33,Detail!$D:$D,15,Detail!$C:$C,4)</f>
        <v>0</v>
      </c>
      <c r="BY33" s="33">
        <f t="shared" si="56"/>
        <v>0</v>
      </c>
      <c r="BZ33" s="24">
        <f>SUMIFS(Detail!G:G,Detail!$A:$A,$B33,Detail!$D:$D,16,Detail!$C:$C,1)</f>
        <v>0</v>
      </c>
      <c r="CA33" s="24">
        <f>SUMIFS(Detail!G:G,Detail!$A:$A,$B33,Detail!$D:$D,16,Detail!$C:$C,2)</f>
        <v>0</v>
      </c>
      <c r="CB33" s="24">
        <f>SUMIFS(Detail!G:G,Detail!$A:$A,$B33,Detail!$D:$D,16,Detail!$C:$C,3)</f>
        <v>0</v>
      </c>
      <c r="CC33" s="24">
        <f>SUMIFS(Detail!G:G,Detail!$A:$A,$B33,Detail!$D:$D,16,Detail!$C:$C,4)</f>
        <v>0</v>
      </c>
      <c r="CD33" s="33">
        <f t="shared" si="57"/>
        <v>0</v>
      </c>
      <c r="CE33" s="24">
        <f>SUMIFS(Detail!G:G,Detail!$A:$A,$B33,Detail!$D:$D,17,Detail!$C:$C,1)</f>
        <v>0</v>
      </c>
      <c r="CF33" s="24">
        <f>SUMIFS(Detail!G:G,Detail!$A:$A,$B33,Detail!$D:$D,17,Detail!$C:$C,2)</f>
        <v>0</v>
      </c>
      <c r="CG33" s="24">
        <f>SUMIFS(Detail!G:G,Detail!$A:$A,$B33,Detail!$D:$D,17,Detail!$C:$C,3)</f>
        <v>0</v>
      </c>
      <c r="CH33" s="24">
        <f>SUMIFS(Detail!G:G,Detail!$A:$A,$B33,Detail!$D:$D,17,Detail!$C:$C,4)</f>
        <v>0</v>
      </c>
      <c r="CI33" s="33">
        <f t="shared" si="58"/>
        <v>0</v>
      </c>
      <c r="CJ33" s="24">
        <f>SUMIFS(Detail!G:G,Detail!$A:$A,$B33,Detail!$D:$D,18,Detail!$C:$C,1)</f>
        <v>0</v>
      </c>
      <c r="CK33" s="24">
        <f>SUMIFS(Detail!G:G,Detail!$A:$A,$B33,Detail!$D:$D,18,Detail!$C:$C,2)</f>
        <v>0</v>
      </c>
      <c r="CL33" s="24">
        <f>SUMIFS(Detail!G:G,Detail!$A:$A,$B33,Detail!$D:$D,18,Detail!$C:$C,3)</f>
        <v>0</v>
      </c>
      <c r="CM33" s="24">
        <f>SUMIFS(Detail!G:G,Detail!$A:$A,$B33,Detail!$D:$D,18,Detail!$C:$C,4)</f>
        <v>0</v>
      </c>
      <c r="CN33" s="33">
        <f t="shared" si="59"/>
        <v>0</v>
      </c>
      <c r="CO33" s="24">
        <f>SUMIFS(Detail!G:G,Detail!$A:$A,$B33,Detail!$D:$D,19,Detail!$C:$C,1)</f>
        <v>0</v>
      </c>
      <c r="CP33" s="24">
        <f>SUMIFS(Detail!G:G,Detail!$A:$A,$B33,Detail!$D:$D,19,Detail!$C:$C,2)</f>
        <v>0</v>
      </c>
      <c r="CQ33" s="24">
        <f>SUMIFS(Detail!G:G,Detail!$A:$A,$B33,Detail!$D:$D,19,Detail!$C:$C,3)</f>
        <v>0</v>
      </c>
      <c r="CR33" s="24">
        <f>SUMIFS(Detail!G:G,Detail!$A:$A,$B33,Detail!$D:$D,19,Detail!$C:$C,4)</f>
        <v>0</v>
      </c>
      <c r="CS33" s="33">
        <f t="shared" si="60"/>
        <v>0</v>
      </c>
      <c r="CT33" s="24">
        <f>SUMIFS(Detail!G:G,Detail!$A:$A,$B33,Detail!$D:$D,20,Detail!$C:$C,1)</f>
        <v>0</v>
      </c>
      <c r="CU33" s="24">
        <f>SUMIFS(Detail!G:G,Detail!$A:$A,$B33,Detail!$D:$D,20,Detail!$C:$C,2)</f>
        <v>0</v>
      </c>
      <c r="CV33" s="24">
        <f>SUMIFS(Detail!G:G,Detail!$A:$A,$B33,Detail!$D:$D,20,Detail!$C:$C,3)</f>
        <v>0</v>
      </c>
      <c r="CW33" s="24">
        <f>SUMIFS(Detail!G:G,Detail!$A:$A,$B33,Detail!$D:$D,20,Detail!$C:$C,4)</f>
        <v>0</v>
      </c>
      <c r="CX33" s="33">
        <f t="shared" si="61"/>
        <v>0</v>
      </c>
      <c r="CY33" s="24">
        <f>SUMIFS(Detail!G:G,Detail!$A:$A,$B33,Detail!$D:$D,21,Detail!$C:$C,1)</f>
        <v>0</v>
      </c>
      <c r="CZ33" s="24">
        <f>SUMIFS(Detail!G:G,Detail!$A:$A,$B33,Detail!$D:$D,21,Detail!$C:$C,2)</f>
        <v>0</v>
      </c>
      <c r="DA33" s="24">
        <f>SUMIFS(Detail!G:G,Detail!$A:$A,$B33,Detail!$D:$D,21,Detail!$C:$C,3)</f>
        <v>0</v>
      </c>
      <c r="DB33" s="24">
        <f>SUMIFS(Detail!G:G,Detail!$A:$A,$B33,Detail!$D:$D,21,Detail!$C:$C,4)</f>
        <v>0</v>
      </c>
      <c r="DC33" s="33">
        <f t="shared" si="62"/>
        <v>0</v>
      </c>
      <c r="DD33" s="86">
        <f>SUMIFS(Detail!G:G,Detail!$A:$A,$B33,Detail!$B:$B,"&gt;60")</f>
        <v>0</v>
      </c>
    </row>
    <row r="34" spans="1:108" x14ac:dyDescent="0.25">
      <c r="A34" t="s">
        <v>5271</v>
      </c>
      <c r="B34" s="32" t="s">
        <v>5126</v>
      </c>
      <c r="C34" s="24">
        <f>SUMIFS(Detail!G:G,Detail!$A:$A,$B34,Detail!$D:$D,1,Detail!$C:$C,1)</f>
        <v>0</v>
      </c>
      <c r="D34" s="24">
        <f>SUMIFS(Detail!G:G,Detail!$A:$A,$B34,Detail!$D:$D,1,Detail!$C:$C,2)</f>
        <v>0</v>
      </c>
      <c r="E34" s="24">
        <f>SUMIFS(Detail!G:G,Detail!$A:$A,$B34,Detail!$D:$D,1,Detail!$C:$C,3)</f>
        <v>74999.999999999985</v>
      </c>
      <c r="F34" s="24">
        <f>SUMIFS(Detail!G:G,Detail!$A:$A,$B34,Detail!$D:$D,1,Detail!$C:$C,4)</f>
        <v>180000</v>
      </c>
      <c r="G34" s="33">
        <f t="shared" si="42"/>
        <v>255000</v>
      </c>
      <c r="H34" s="24">
        <f>SUMIFS(Detail!G:G,Detail!$A:$A,$B34,Detail!$D:$D,2,Detail!$C:$C,1)</f>
        <v>599999.99999999988</v>
      </c>
      <c r="I34" s="24">
        <f>SUMIFS(Detail!G:G,Detail!$A:$A,$B34,Detail!$D:$D,2,Detail!$C:$C,2)</f>
        <v>750000</v>
      </c>
      <c r="J34" s="24">
        <f>SUMIFS(Detail!G:G,Detail!$A:$A,$B34,Detail!$D:$D,2,Detail!$C:$C,3)</f>
        <v>900000</v>
      </c>
      <c r="K34" s="24">
        <f>SUMIFS(Detail!G:G,Detail!$A:$A,$B34,Detail!$D:$D,2,Detail!$C:$C,4)</f>
        <v>900000</v>
      </c>
      <c r="L34" s="33">
        <f t="shared" si="43"/>
        <v>3150000</v>
      </c>
      <c r="M34" s="24">
        <f>SUMIFS(Detail!G:G,Detail!$A:$A,$B34,Detail!$D:$D,3,Detail!$C:$C,1)</f>
        <v>360000</v>
      </c>
      <c r="N34" s="24">
        <f>SUMIFS(Detail!G:G,Detail!$A:$A,$B34,Detail!$D:$D,3,Detail!$C:$C,2)</f>
        <v>1199999.9999999998</v>
      </c>
      <c r="O34" s="24">
        <f>SUMIFS(Detail!G:G,Detail!$A:$A,$B34,Detail!$D:$D,3,Detail!$C:$C,3)</f>
        <v>1500000</v>
      </c>
      <c r="P34" s="24">
        <f>SUMIFS(Detail!G:G,Detail!$A:$A,$B34,Detail!$D:$D,3,Detail!$C:$C,4)</f>
        <v>1800000</v>
      </c>
      <c r="Q34" s="33">
        <f t="shared" si="44"/>
        <v>4860000</v>
      </c>
      <c r="R34" s="24">
        <f>SUMIFS(Detail!G:G,Detail!$A:$A,$B34,Detail!$D:$D,4,Detail!$C:$C,1)</f>
        <v>1800000</v>
      </c>
      <c r="S34" s="24">
        <f>SUMIFS(Detail!G:G,Detail!$A:$A,$B34,Detail!$D:$D,4,Detail!$C:$C,2)</f>
        <v>720000</v>
      </c>
      <c r="T34" s="24">
        <f>SUMIFS(Detail!G:G,Detail!$A:$A,$B34,Detail!$D:$D,4,Detail!$C:$C,3)</f>
        <v>2399999.9999999995</v>
      </c>
      <c r="U34" s="24">
        <f>SUMIFS(Detail!G:G,Detail!$A:$A,$B34,Detail!$D:$D,4,Detail!$C:$C,4)</f>
        <v>3000000</v>
      </c>
      <c r="V34" s="33">
        <f t="shared" si="45"/>
        <v>7920000</v>
      </c>
      <c r="W34" s="24">
        <f>SUMIFS(Detail!G:G,Detail!$A:$A,$B34,Detail!$D:$D,5,Detail!$C:$C,1)</f>
        <v>3600000</v>
      </c>
      <c r="X34" s="24">
        <f>SUMIFS(Detail!G:G,Detail!$A:$A,$B34,Detail!$D:$D,5,Detail!$C:$C,2)</f>
        <v>3600000</v>
      </c>
      <c r="Y34" s="24">
        <f>SUMIFS(Detail!G:G,Detail!$A:$A,$B34,Detail!$D:$D,5,Detail!$C:$C,3)</f>
        <v>1440000</v>
      </c>
      <c r="Z34" s="24">
        <f>SUMIFS(Detail!G:G,Detail!$A:$A,$B34,Detail!$D:$D,5,Detail!$C:$C,4)</f>
        <v>4799999.9999999991</v>
      </c>
      <c r="AA34" s="33">
        <f t="shared" si="46"/>
        <v>13440000</v>
      </c>
      <c r="AB34" s="24">
        <f>SUMIFS(Detail!G:G,Detail!$A:$A,$B34,Detail!$D:$D,6,Detail!$C:$C,1)</f>
        <v>0</v>
      </c>
      <c r="AC34" s="24">
        <f>SUMIFS(Detail!G:G,Detail!$A:$A,$B34,Detail!$D:$D,6,Detail!$C:$C,2)</f>
        <v>0</v>
      </c>
      <c r="AD34" s="24">
        <f>SUMIFS(Detail!G:G,Detail!$A:$A,$B34,Detail!$D:$D,6,Detail!$C:$C,3)</f>
        <v>0</v>
      </c>
      <c r="AE34" s="24">
        <f>SUMIFS(Detail!G:G,Detail!$A:$A,$B34,Detail!$D:$D,6,Detail!$C:$C,4)</f>
        <v>0</v>
      </c>
      <c r="AF34" s="33">
        <f t="shared" si="47"/>
        <v>0</v>
      </c>
      <c r="AG34" s="24">
        <f>SUMIFS(Detail!G:G,Detail!$A:$A,$B34,Detail!$D:$D,7,Detail!$C:$C,1)</f>
        <v>0</v>
      </c>
      <c r="AH34" s="24">
        <f>SUMIFS(Detail!G:G,Detail!$A:$A,$B34,Detail!$D:$D,7,Detail!$C:$C,2)</f>
        <v>0</v>
      </c>
      <c r="AI34" s="24">
        <f>SUMIFS(Detail!G:G,Detail!$A:$A,$B34,Detail!$D:$D,7,Detail!$C:$C,3)</f>
        <v>0</v>
      </c>
      <c r="AJ34" s="24">
        <f>SUMIFS(Detail!G:G,Detail!$A:$A,$B34,Detail!$D:$D,7,Detail!$C:$C,4)</f>
        <v>0</v>
      </c>
      <c r="AK34" s="33">
        <f t="shared" si="48"/>
        <v>0</v>
      </c>
      <c r="AL34" s="24">
        <f>SUMIFS(Detail!G:G,Detail!$A:$A,$B34,Detail!$D:$D,8,Detail!$C:$C,1)</f>
        <v>0</v>
      </c>
      <c r="AM34" s="24">
        <f>SUMIFS(Detail!G:G,Detail!$A:$A,$B34,Detail!$D:$D,8,Detail!$C:$C,2)</f>
        <v>0</v>
      </c>
      <c r="AN34" s="24">
        <f>SUMIFS(Detail!G:G,Detail!$A:$A,$B34,Detail!$D:$D,8,Detail!$C:$C,3)</f>
        <v>0</v>
      </c>
      <c r="AO34" s="24">
        <f>SUMIFS(Detail!G:G,Detail!$A:$A,$B34,Detail!$D:$D,8,Detail!$C:$C,4)</f>
        <v>0</v>
      </c>
      <c r="AP34" s="33">
        <f t="shared" si="49"/>
        <v>0</v>
      </c>
      <c r="AQ34" s="24">
        <f>SUMIFS(Detail!G:G,Detail!$A:$A,$B34,Detail!$D:$D,9,Detail!$C:$C,1)</f>
        <v>0</v>
      </c>
      <c r="AR34" s="24">
        <f>SUMIFS(Detail!G:G,Detail!$A:$A,$B34,Detail!$D:$D,9,Detail!$C:$C,2)</f>
        <v>0</v>
      </c>
      <c r="AS34" s="24">
        <f>SUMIFS(Detail!G:G,Detail!$A:$A,$B34,Detail!$D:$D,9,Detail!$C:$C,3)</f>
        <v>0</v>
      </c>
      <c r="AT34" s="24">
        <f>SUMIFS(Detail!G:G,Detail!$A:$A,$B34,Detail!$D:$D,9,Detail!$C:$C,4)</f>
        <v>0</v>
      </c>
      <c r="AU34" s="33">
        <f t="shared" si="50"/>
        <v>0</v>
      </c>
      <c r="AV34" s="24">
        <f>SUMIFS(Detail!G:G,Detail!$A:$A,$B34,Detail!$D:$D,10,Detail!$C:$C,1)</f>
        <v>0</v>
      </c>
      <c r="AW34" s="24">
        <f>SUMIFS(Detail!G:G,Detail!$A:$A,$B34,Detail!$D:$D,10,Detail!$C:$C,2)</f>
        <v>0</v>
      </c>
      <c r="AX34" s="24">
        <f>SUMIFS(Detail!G:G,Detail!$A:$A,$B34,Detail!$D:$D,10,Detail!$C:$C,3)</f>
        <v>0</v>
      </c>
      <c r="AY34" s="24">
        <f>SUMIFS(Detail!G:G,Detail!$A:$A,$B34,Detail!$D:$D,10,Detail!$C:$C,4)</f>
        <v>0</v>
      </c>
      <c r="AZ34" s="33">
        <f t="shared" si="51"/>
        <v>0</v>
      </c>
      <c r="BA34" s="24">
        <f>SUMIFS(Detail!G:G,Detail!$A:$A,$B34,Detail!$D:$D,11,Detail!$C:$C,1)</f>
        <v>0</v>
      </c>
      <c r="BB34" s="24">
        <f>SUMIFS(Detail!G:G,Detail!$A:$A,$B34,Detail!$D:$D,11,Detail!$C:$C,2)</f>
        <v>0</v>
      </c>
      <c r="BC34" s="24">
        <f>SUMIFS(Detail!G:G,Detail!$A:$A,$B34,Detail!$D:$D,11,Detail!$C:$C,3)</f>
        <v>0</v>
      </c>
      <c r="BD34" s="24">
        <f>SUMIFS(Detail!G:G,Detail!$A:$A,$B34,Detail!$D:$D,11,Detail!$C:$C,4)</f>
        <v>0</v>
      </c>
      <c r="BE34" s="33">
        <f t="shared" si="52"/>
        <v>0</v>
      </c>
      <c r="BF34" s="24">
        <f>SUMIFS(Detail!G:G,Detail!$A:$A,$B34,Detail!$D:$D,12,Detail!$C:$C,1)</f>
        <v>0</v>
      </c>
      <c r="BG34" s="24">
        <f>SUMIFS(Detail!G:G,Detail!$A:$A,$B34,Detail!$D:$D,12,Detail!$C:$C,2)</f>
        <v>0</v>
      </c>
      <c r="BH34" s="24">
        <f>SUMIFS(Detail!G:G,Detail!$A:$A,$B34,Detail!$D:$D,12,Detail!$C:$C,3)</f>
        <v>0</v>
      </c>
      <c r="BI34" s="24">
        <f>SUMIFS(Detail!G:G,Detail!$A:$A,$B34,Detail!$D:$D,12,Detail!$C:$C,4)</f>
        <v>0</v>
      </c>
      <c r="BJ34" s="33">
        <f t="shared" si="53"/>
        <v>0</v>
      </c>
      <c r="BK34" s="24">
        <f>SUMIFS(Detail!G:G,Detail!$A:$A,$B34,Detail!$D:$D,13,Detail!$C:$C,1)</f>
        <v>0</v>
      </c>
      <c r="BL34" s="24">
        <f>SUMIFS(Detail!G:G,Detail!$A:$A,$B34,Detail!$D:$D,13,Detail!$C:$C,2)</f>
        <v>0</v>
      </c>
      <c r="BM34" s="24">
        <f>SUMIFS(Detail!G:G,Detail!$A:$A,$B34,Detail!$D:$D,13,Detail!$C:$C,3)</f>
        <v>0</v>
      </c>
      <c r="BN34" s="24">
        <f>SUMIFS(Detail!G:G,Detail!$A:$A,$B34,Detail!$D:$D,13,Detail!$C:$C,4)</f>
        <v>0</v>
      </c>
      <c r="BO34" s="33">
        <f t="shared" si="54"/>
        <v>0</v>
      </c>
      <c r="BP34" s="24">
        <f>SUMIFS(Detail!G:G,Detail!$A:$A,$B34,Detail!$D:$D,14,Detail!$C:$C,1)</f>
        <v>0</v>
      </c>
      <c r="BQ34" s="24">
        <f>SUMIFS(Detail!G:G,Detail!$A:$A,$B34,Detail!$D:$D,14,Detail!$C:$C,2)</f>
        <v>0</v>
      </c>
      <c r="BR34" s="24">
        <f>SUMIFS(Detail!G:G,Detail!$A:$A,$B34,Detail!$D:$D,14,Detail!$C:$C,3)</f>
        <v>0</v>
      </c>
      <c r="BS34" s="24">
        <f>SUMIFS(Detail!G:G,Detail!$A:$A,$B34,Detail!$D:$D,14,Detail!$C:$C,4)</f>
        <v>0</v>
      </c>
      <c r="BT34" s="33">
        <f t="shared" si="55"/>
        <v>0</v>
      </c>
      <c r="BU34" s="24">
        <f>SUMIFS(Detail!G:G,Detail!$A:$A,$B34,Detail!$D:$D,15,Detail!$C:$C,1)</f>
        <v>0</v>
      </c>
      <c r="BV34" s="24">
        <f>SUMIFS(Detail!G:G,Detail!$A:$A,$B34,Detail!$D:$D,15,Detail!$C:$C,2)</f>
        <v>0</v>
      </c>
      <c r="BW34" s="24">
        <f>SUMIFS(Detail!G:G,Detail!$A:$A,$B34,Detail!$D:$D,15,Detail!$C:$C,3)</f>
        <v>0</v>
      </c>
      <c r="BX34" s="24">
        <f>SUMIFS(Detail!G:G,Detail!$A:$A,$B34,Detail!$D:$D,15,Detail!$C:$C,4)</f>
        <v>0</v>
      </c>
      <c r="BY34" s="33">
        <f t="shared" si="56"/>
        <v>0</v>
      </c>
      <c r="BZ34" s="24">
        <f>SUMIFS(Detail!G:G,Detail!$A:$A,$B34,Detail!$D:$D,16,Detail!$C:$C,1)</f>
        <v>0</v>
      </c>
      <c r="CA34" s="24">
        <f>SUMIFS(Detail!G:G,Detail!$A:$A,$B34,Detail!$D:$D,16,Detail!$C:$C,2)</f>
        <v>0</v>
      </c>
      <c r="CB34" s="24">
        <f>SUMIFS(Detail!G:G,Detail!$A:$A,$B34,Detail!$D:$D,16,Detail!$C:$C,3)</f>
        <v>0</v>
      </c>
      <c r="CC34" s="24">
        <f>SUMIFS(Detail!G:G,Detail!$A:$A,$B34,Detail!$D:$D,16,Detail!$C:$C,4)</f>
        <v>0</v>
      </c>
      <c r="CD34" s="33">
        <f t="shared" si="57"/>
        <v>0</v>
      </c>
      <c r="CE34" s="24">
        <f>SUMIFS(Detail!G:G,Detail!$A:$A,$B34,Detail!$D:$D,17,Detail!$C:$C,1)</f>
        <v>0</v>
      </c>
      <c r="CF34" s="24">
        <f>SUMIFS(Detail!G:G,Detail!$A:$A,$B34,Detail!$D:$D,17,Detail!$C:$C,2)</f>
        <v>0</v>
      </c>
      <c r="CG34" s="24">
        <f>SUMIFS(Detail!G:G,Detail!$A:$A,$B34,Detail!$D:$D,17,Detail!$C:$C,3)</f>
        <v>0</v>
      </c>
      <c r="CH34" s="24">
        <f>SUMIFS(Detail!G:G,Detail!$A:$A,$B34,Detail!$D:$D,17,Detail!$C:$C,4)</f>
        <v>0</v>
      </c>
      <c r="CI34" s="33">
        <f t="shared" si="58"/>
        <v>0</v>
      </c>
      <c r="CJ34" s="24">
        <f>SUMIFS(Detail!G:G,Detail!$A:$A,$B34,Detail!$D:$D,18,Detail!$C:$C,1)</f>
        <v>0</v>
      </c>
      <c r="CK34" s="24">
        <f>SUMIFS(Detail!G:G,Detail!$A:$A,$B34,Detail!$D:$D,18,Detail!$C:$C,2)</f>
        <v>0</v>
      </c>
      <c r="CL34" s="24">
        <f>SUMIFS(Detail!G:G,Detail!$A:$A,$B34,Detail!$D:$D,18,Detail!$C:$C,3)</f>
        <v>0</v>
      </c>
      <c r="CM34" s="24">
        <f>SUMIFS(Detail!G:G,Detail!$A:$A,$B34,Detail!$D:$D,18,Detail!$C:$C,4)</f>
        <v>0</v>
      </c>
      <c r="CN34" s="33">
        <f t="shared" si="59"/>
        <v>0</v>
      </c>
      <c r="CO34" s="24">
        <f>SUMIFS(Detail!G:G,Detail!$A:$A,$B34,Detail!$D:$D,19,Detail!$C:$C,1)</f>
        <v>0</v>
      </c>
      <c r="CP34" s="24">
        <f>SUMIFS(Detail!G:G,Detail!$A:$A,$B34,Detail!$D:$D,19,Detail!$C:$C,2)</f>
        <v>0</v>
      </c>
      <c r="CQ34" s="24">
        <f>SUMIFS(Detail!G:G,Detail!$A:$A,$B34,Detail!$D:$D,19,Detail!$C:$C,3)</f>
        <v>0</v>
      </c>
      <c r="CR34" s="24">
        <f>SUMIFS(Detail!G:G,Detail!$A:$A,$B34,Detail!$D:$D,19,Detail!$C:$C,4)</f>
        <v>0</v>
      </c>
      <c r="CS34" s="33">
        <f t="shared" si="60"/>
        <v>0</v>
      </c>
      <c r="CT34" s="24">
        <f>SUMIFS(Detail!G:G,Detail!$A:$A,$B34,Detail!$D:$D,20,Detail!$C:$C,1)</f>
        <v>0</v>
      </c>
      <c r="CU34" s="24">
        <f>SUMIFS(Detail!G:G,Detail!$A:$A,$B34,Detail!$D:$D,20,Detail!$C:$C,2)</f>
        <v>0</v>
      </c>
      <c r="CV34" s="24">
        <f>SUMIFS(Detail!G:G,Detail!$A:$A,$B34,Detail!$D:$D,20,Detail!$C:$C,3)</f>
        <v>0</v>
      </c>
      <c r="CW34" s="24">
        <f>SUMIFS(Detail!G:G,Detail!$A:$A,$B34,Detail!$D:$D,20,Detail!$C:$C,4)</f>
        <v>0</v>
      </c>
      <c r="CX34" s="33">
        <f t="shared" si="61"/>
        <v>0</v>
      </c>
      <c r="CY34" s="24">
        <f>SUMIFS(Detail!G:G,Detail!$A:$A,$B34,Detail!$D:$D,21,Detail!$C:$C,1)</f>
        <v>0</v>
      </c>
      <c r="CZ34" s="24">
        <f>SUMIFS(Detail!G:G,Detail!$A:$A,$B34,Detail!$D:$D,21,Detail!$C:$C,2)</f>
        <v>0</v>
      </c>
      <c r="DA34" s="24">
        <f>SUMIFS(Detail!G:G,Detail!$A:$A,$B34,Detail!$D:$D,21,Detail!$C:$C,3)</f>
        <v>0</v>
      </c>
      <c r="DB34" s="24">
        <f>SUMIFS(Detail!G:G,Detail!$A:$A,$B34,Detail!$D:$D,21,Detail!$C:$C,4)</f>
        <v>0</v>
      </c>
      <c r="DC34" s="33">
        <f t="shared" si="62"/>
        <v>0</v>
      </c>
      <c r="DD34" s="86">
        <f>SUMIFS(Detail!G:G,Detail!$A:$A,$B34,Detail!$B:$B,"&gt;60")</f>
        <v>0</v>
      </c>
    </row>
    <row r="35" spans="1:108" x14ac:dyDescent="0.25">
      <c r="A35" t="s">
        <v>5272</v>
      </c>
      <c r="B35" s="32" t="s">
        <v>5127</v>
      </c>
      <c r="C35" s="24">
        <f>SUMIFS(Detail!G:G,Detail!$A:$A,$B35,Detail!$D:$D,1,Detail!$C:$C,1)</f>
        <v>0</v>
      </c>
      <c r="D35" s="24">
        <f>SUMIFS(Detail!G:G,Detail!$A:$A,$B35,Detail!$D:$D,1,Detail!$C:$C,2)</f>
        <v>0</v>
      </c>
      <c r="E35" s="24">
        <f>SUMIFS(Detail!G:G,Detail!$A:$A,$B35,Detail!$D:$D,1,Detail!$C:$C,3)</f>
        <v>0</v>
      </c>
      <c r="F35" s="24">
        <f>SUMIFS(Detail!G:G,Detail!$A:$A,$B35,Detail!$D:$D,1,Detail!$C:$C,4)</f>
        <v>120000</v>
      </c>
      <c r="G35" s="33">
        <f t="shared" si="42"/>
        <v>120000</v>
      </c>
      <c r="H35" s="24">
        <f>SUMIFS(Detail!G:G,Detail!$A:$A,$B35,Detail!$D:$D,2,Detail!$C:$C,1)</f>
        <v>360000</v>
      </c>
      <c r="I35" s="24">
        <f>SUMIFS(Detail!G:G,Detail!$A:$A,$B35,Detail!$D:$D,2,Detail!$C:$C,2)</f>
        <v>660000</v>
      </c>
      <c r="J35" s="24">
        <f>SUMIFS(Detail!G:G,Detail!$A:$A,$B35,Detail!$D:$D,2,Detail!$C:$C,3)</f>
        <v>779999.99999999988</v>
      </c>
      <c r="K35" s="24">
        <f>SUMIFS(Detail!G:G,Detail!$A:$A,$B35,Detail!$D:$D,2,Detail!$C:$C,4)</f>
        <v>720000</v>
      </c>
      <c r="L35" s="33">
        <f t="shared" si="43"/>
        <v>2520000</v>
      </c>
      <c r="M35" s="24">
        <f>SUMIFS(Detail!G:G,Detail!$A:$A,$B35,Detail!$D:$D,3,Detail!$C:$C,1)</f>
        <v>240000</v>
      </c>
      <c r="N35" s="24">
        <f>SUMIFS(Detail!G:G,Detail!$A:$A,$B35,Detail!$D:$D,3,Detail!$C:$C,2)</f>
        <v>720000</v>
      </c>
      <c r="O35" s="24">
        <f>SUMIFS(Detail!G:G,Detail!$A:$A,$B35,Detail!$D:$D,3,Detail!$C:$C,3)</f>
        <v>1320000</v>
      </c>
      <c r="P35" s="24">
        <f>SUMIFS(Detail!G:G,Detail!$A:$A,$B35,Detail!$D:$D,3,Detail!$C:$C,4)</f>
        <v>1559999.9999999998</v>
      </c>
      <c r="Q35" s="33">
        <f t="shared" si="44"/>
        <v>3840000</v>
      </c>
      <c r="R35" s="24">
        <f>SUMIFS(Detail!G:G,Detail!$A:$A,$B35,Detail!$D:$D,4,Detail!$C:$C,1)</f>
        <v>1440000</v>
      </c>
      <c r="S35" s="24">
        <f>SUMIFS(Detail!G:G,Detail!$A:$A,$B35,Detail!$D:$D,4,Detail!$C:$C,2)</f>
        <v>480000</v>
      </c>
      <c r="T35" s="24">
        <f>SUMIFS(Detail!G:G,Detail!$A:$A,$B35,Detail!$D:$D,4,Detail!$C:$C,3)</f>
        <v>1440000</v>
      </c>
      <c r="U35" s="24">
        <f>SUMIFS(Detail!G:G,Detail!$A:$A,$B35,Detail!$D:$D,4,Detail!$C:$C,4)</f>
        <v>2640000</v>
      </c>
      <c r="V35" s="33">
        <f t="shared" si="45"/>
        <v>6000000</v>
      </c>
      <c r="W35" s="24">
        <f>SUMIFS(Detail!G:G,Detail!$A:$A,$B35,Detail!$D:$D,5,Detail!$C:$C,1)</f>
        <v>3119999.9999999995</v>
      </c>
      <c r="X35" s="24">
        <f>SUMIFS(Detail!G:G,Detail!$A:$A,$B35,Detail!$D:$D,5,Detail!$C:$C,2)</f>
        <v>2880000</v>
      </c>
      <c r="Y35" s="24">
        <f>SUMIFS(Detail!G:G,Detail!$A:$A,$B35,Detail!$D:$D,5,Detail!$C:$C,3)</f>
        <v>960000</v>
      </c>
      <c r="Z35" s="24">
        <f>SUMIFS(Detail!G:G,Detail!$A:$A,$B35,Detail!$D:$D,5,Detail!$C:$C,4)</f>
        <v>2880000</v>
      </c>
      <c r="AA35" s="33">
        <f t="shared" si="46"/>
        <v>9840000</v>
      </c>
      <c r="AB35" s="24">
        <f>SUMIFS(Detail!G:G,Detail!$A:$A,$B35,Detail!$D:$D,6,Detail!$C:$C,1)</f>
        <v>0</v>
      </c>
      <c r="AC35" s="24">
        <f>SUMIFS(Detail!G:G,Detail!$A:$A,$B35,Detail!$D:$D,6,Detail!$C:$C,2)</f>
        <v>0</v>
      </c>
      <c r="AD35" s="24">
        <f>SUMIFS(Detail!G:G,Detail!$A:$A,$B35,Detail!$D:$D,6,Detail!$C:$C,3)</f>
        <v>0</v>
      </c>
      <c r="AE35" s="24">
        <f>SUMIFS(Detail!G:G,Detail!$A:$A,$B35,Detail!$D:$D,6,Detail!$C:$C,4)</f>
        <v>0</v>
      </c>
      <c r="AF35" s="33">
        <f t="shared" si="47"/>
        <v>0</v>
      </c>
      <c r="AG35" s="24">
        <f>SUMIFS(Detail!G:G,Detail!$A:$A,$B35,Detail!$D:$D,7,Detail!$C:$C,1)</f>
        <v>0</v>
      </c>
      <c r="AH35" s="24">
        <f>SUMIFS(Detail!G:G,Detail!$A:$A,$B35,Detail!$D:$D,7,Detail!$C:$C,2)</f>
        <v>0</v>
      </c>
      <c r="AI35" s="24">
        <f>SUMIFS(Detail!G:G,Detail!$A:$A,$B35,Detail!$D:$D,7,Detail!$C:$C,3)</f>
        <v>0</v>
      </c>
      <c r="AJ35" s="24">
        <f>SUMIFS(Detail!G:G,Detail!$A:$A,$B35,Detail!$D:$D,7,Detail!$C:$C,4)</f>
        <v>0</v>
      </c>
      <c r="AK35" s="33">
        <f t="shared" si="48"/>
        <v>0</v>
      </c>
      <c r="AL35" s="24">
        <f>SUMIFS(Detail!G:G,Detail!$A:$A,$B35,Detail!$D:$D,8,Detail!$C:$C,1)</f>
        <v>0</v>
      </c>
      <c r="AM35" s="24">
        <f>SUMIFS(Detail!G:G,Detail!$A:$A,$B35,Detail!$D:$D,8,Detail!$C:$C,2)</f>
        <v>0</v>
      </c>
      <c r="AN35" s="24">
        <f>SUMIFS(Detail!G:G,Detail!$A:$A,$B35,Detail!$D:$D,8,Detail!$C:$C,3)</f>
        <v>0</v>
      </c>
      <c r="AO35" s="24">
        <f>SUMIFS(Detail!G:G,Detail!$A:$A,$B35,Detail!$D:$D,8,Detail!$C:$C,4)</f>
        <v>0</v>
      </c>
      <c r="AP35" s="33">
        <f t="shared" si="49"/>
        <v>0</v>
      </c>
      <c r="AQ35" s="24">
        <f>SUMIFS(Detail!G:G,Detail!$A:$A,$B35,Detail!$D:$D,9,Detail!$C:$C,1)</f>
        <v>0</v>
      </c>
      <c r="AR35" s="24">
        <f>SUMIFS(Detail!G:G,Detail!$A:$A,$B35,Detail!$D:$D,9,Detail!$C:$C,2)</f>
        <v>0</v>
      </c>
      <c r="AS35" s="24">
        <f>SUMIFS(Detail!G:G,Detail!$A:$A,$B35,Detail!$D:$D,9,Detail!$C:$C,3)</f>
        <v>0</v>
      </c>
      <c r="AT35" s="24">
        <f>SUMIFS(Detail!G:G,Detail!$A:$A,$B35,Detail!$D:$D,9,Detail!$C:$C,4)</f>
        <v>0</v>
      </c>
      <c r="AU35" s="33">
        <f t="shared" si="50"/>
        <v>0</v>
      </c>
      <c r="AV35" s="24">
        <f>SUMIFS(Detail!G:G,Detail!$A:$A,$B35,Detail!$D:$D,10,Detail!$C:$C,1)</f>
        <v>0</v>
      </c>
      <c r="AW35" s="24">
        <f>SUMIFS(Detail!G:G,Detail!$A:$A,$B35,Detail!$D:$D,10,Detail!$C:$C,2)</f>
        <v>0</v>
      </c>
      <c r="AX35" s="24">
        <f>SUMIFS(Detail!G:G,Detail!$A:$A,$B35,Detail!$D:$D,10,Detail!$C:$C,3)</f>
        <v>0</v>
      </c>
      <c r="AY35" s="24">
        <f>SUMIFS(Detail!G:G,Detail!$A:$A,$B35,Detail!$D:$D,10,Detail!$C:$C,4)</f>
        <v>0</v>
      </c>
      <c r="AZ35" s="33">
        <f t="shared" si="51"/>
        <v>0</v>
      </c>
      <c r="BA35" s="24">
        <f>SUMIFS(Detail!G:G,Detail!$A:$A,$B35,Detail!$D:$D,11,Detail!$C:$C,1)</f>
        <v>0</v>
      </c>
      <c r="BB35" s="24">
        <f>SUMIFS(Detail!G:G,Detail!$A:$A,$B35,Detail!$D:$D,11,Detail!$C:$C,2)</f>
        <v>0</v>
      </c>
      <c r="BC35" s="24">
        <f>SUMIFS(Detail!G:G,Detail!$A:$A,$B35,Detail!$D:$D,11,Detail!$C:$C,3)</f>
        <v>0</v>
      </c>
      <c r="BD35" s="24">
        <f>SUMIFS(Detail!G:G,Detail!$A:$A,$B35,Detail!$D:$D,11,Detail!$C:$C,4)</f>
        <v>0</v>
      </c>
      <c r="BE35" s="33">
        <f t="shared" si="52"/>
        <v>0</v>
      </c>
      <c r="BF35" s="24">
        <f>SUMIFS(Detail!G:G,Detail!$A:$A,$B35,Detail!$D:$D,12,Detail!$C:$C,1)</f>
        <v>0</v>
      </c>
      <c r="BG35" s="24">
        <f>SUMIFS(Detail!G:G,Detail!$A:$A,$B35,Detail!$D:$D,12,Detail!$C:$C,2)</f>
        <v>0</v>
      </c>
      <c r="BH35" s="24">
        <f>SUMIFS(Detail!G:G,Detail!$A:$A,$B35,Detail!$D:$D,12,Detail!$C:$C,3)</f>
        <v>0</v>
      </c>
      <c r="BI35" s="24">
        <f>SUMIFS(Detail!G:G,Detail!$A:$A,$B35,Detail!$D:$D,12,Detail!$C:$C,4)</f>
        <v>0</v>
      </c>
      <c r="BJ35" s="33">
        <f t="shared" si="53"/>
        <v>0</v>
      </c>
      <c r="BK35" s="24">
        <f>SUMIFS(Detail!G:G,Detail!$A:$A,$B35,Detail!$D:$D,13,Detail!$C:$C,1)</f>
        <v>0</v>
      </c>
      <c r="BL35" s="24">
        <f>SUMIFS(Detail!G:G,Detail!$A:$A,$B35,Detail!$D:$D,13,Detail!$C:$C,2)</f>
        <v>0</v>
      </c>
      <c r="BM35" s="24">
        <f>SUMIFS(Detail!G:G,Detail!$A:$A,$B35,Detail!$D:$D,13,Detail!$C:$C,3)</f>
        <v>0</v>
      </c>
      <c r="BN35" s="24">
        <f>SUMIFS(Detail!G:G,Detail!$A:$A,$B35,Detail!$D:$D,13,Detail!$C:$C,4)</f>
        <v>0</v>
      </c>
      <c r="BO35" s="33">
        <f t="shared" si="54"/>
        <v>0</v>
      </c>
      <c r="BP35" s="24">
        <f>SUMIFS(Detail!G:G,Detail!$A:$A,$B35,Detail!$D:$D,14,Detail!$C:$C,1)</f>
        <v>0</v>
      </c>
      <c r="BQ35" s="24">
        <f>SUMIFS(Detail!G:G,Detail!$A:$A,$B35,Detail!$D:$D,14,Detail!$C:$C,2)</f>
        <v>0</v>
      </c>
      <c r="BR35" s="24">
        <f>SUMIFS(Detail!G:G,Detail!$A:$A,$B35,Detail!$D:$D,14,Detail!$C:$C,3)</f>
        <v>0</v>
      </c>
      <c r="BS35" s="24">
        <f>SUMIFS(Detail!G:G,Detail!$A:$A,$B35,Detail!$D:$D,14,Detail!$C:$C,4)</f>
        <v>0</v>
      </c>
      <c r="BT35" s="33">
        <f t="shared" si="55"/>
        <v>0</v>
      </c>
      <c r="BU35" s="24">
        <f>SUMIFS(Detail!G:G,Detail!$A:$A,$B35,Detail!$D:$D,15,Detail!$C:$C,1)</f>
        <v>0</v>
      </c>
      <c r="BV35" s="24">
        <f>SUMIFS(Detail!G:G,Detail!$A:$A,$B35,Detail!$D:$D,15,Detail!$C:$C,2)</f>
        <v>0</v>
      </c>
      <c r="BW35" s="24">
        <f>SUMIFS(Detail!G:G,Detail!$A:$A,$B35,Detail!$D:$D,15,Detail!$C:$C,3)</f>
        <v>0</v>
      </c>
      <c r="BX35" s="24">
        <f>SUMIFS(Detail!G:G,Detail!$A:$A,$B35,Detail!$D:$D,15,Detail!$C:$C,4)</f>
        <v>0</v>
      </c>
      <c r="BY35" s="33">
        <f t="shared" si="56"/>
        <v>0</v>
      </c>
      <c r="BZ35" s="24">
        <f>SUMIFS(Detail!G:G,Detail!$A:$A,$B35,Detail!$D:$D,16,Detail!$C:$C,1)</f>
        <v>0</v>
      </c>
      <c r="CA35" s="24">
        <f>SUMIFS(Detail!G:G,Detail!$A:$A,$B35,Detail!$D:$D,16,Detail!$C:$C,2)</f>
        <v>0</v>
      </c>
      <c r="CB35" s="24">
        <f>SUMIFS(Detail!G:G,Detail!$A:$A,$B35,Detail!$D:$D,16,Detail!$C:$C,3)</f>
        <v>0</v>
      </c>
      <c r="CC35" s="24">
        <f>SUMIFS(Detail!G:G,Detail!$A:$A,$B35,Detail!$D:$D,16,Detail!$C:$C,4)</f>
        <v>0</v>
      </c>
      <c r="CD35" s="33">
        <f t="shared" si="57"/>
        <v>0</v>
      </c>
      <c r="CE35" s="24">
        <f>SUMIFS(Detail!G:G,Detail!$A:$A,$B35,Detail!$D:$D,17,Detail!$C:$C,1)</f>
        <v>0</v>
      </c>
      <c r="CF35" s="24">
        <f>SUMIFS(Detail!G:G,Detail!$A:$A,$B35,Detail!$D:$D,17,Detail!$C:$C,2)</f>
        <v>0</v>
      </c>
      <c r="CG35" s="24">
        <f>SUMIFS(Detail!G:G,Detail!$A:$A,$B35,Detail!$D:$D,17,Detail!$C:$C,3)</f>
        <v>0</v>
      </c>
      <c r="CH35" s="24">
        <f>SUMIFS(Detail!G:G,Detail!$A:$A,$B35,Detail!$D:$D,17,Detail!$C:$C,4)</f>
        <v>0</v>
      </c>
      <c r="CI35" s="33">
        <f t="shared" si="58"/>
        <v>0</v>
      </c>
      <c r="CJ35" s="24">
        <f>SUMIFS(Detail!G:G,Detail!$A:$A,$B35,Detail!$D:$D,18,Detail!$C:$C,1)</f>
        <v>0</v>
      </c>
      <c r="CK35" s="24">
        <f>SUMIFS(Detail!G:G,Detail!$A:$A,$B35,Detail!$D:$D,18,Detail!$C:$C,2)</f>
        <v>0</v>
      </c>
      <c r="CL35" s="24">
        <f>SUMIFS(Detail!G:G,Detail!$A:$A,$B35,Detail!$D:$D,18,Detail!$C:$C,3)</f>
        <v>0</v>
      </c>
      <c r="CM35" s="24">
        <f>SUMIFS(Detail!G:G,Detail!$A:$A,$B35,Detail!$D:$D,18,Detail!$C:$C,4)</f>
        <v>0</v>
      </c>
      <c r="CN35" s="33">
        <f t="shared" si="59"/>
        <v>0</v>
      </c>
      <c r="CO35" s="24">
        <f>SUMIFS(Detail!G:G,Detail!$A:$A,$B35,Detail!$D:$D,19,Detail!$C:$C,1)</f>
        <v>0</v>
      </c>
      <c r="CP35" s="24">
        <f>SUMIFS(Detail!G:G,Detail!$A:$A,$B35,Detail!$D:$D,19,Detail!$C:$C,2)</f>
        <v>0</v>
      </c>
      <c r="CQ35" s="24">
        <f>SUMIFS(Detail!G:G,Detail!$A:$A,$B35,Detail!$D:$D,19,Detail!$C:$C,3)</f>
        <v>0</v>
      </c>
      <c r="CR35" s="24">
        <f>SUMIFS(Detail!G:G,Detail!$A:$A,$B35,Detail!$D:$D,19,Detail!$C:$C,4)</f>
        <v>0</v>
      </c>
      <c r="CS35" s="33">
        <f t="shared" si="60"/>
        <v>0</v>
      </c>
      <c r="CT35" s="24">
        <f>SUMIFS(Detail!G:G,Detail!$A:$A,$B35,Detail!$D:$D,20,Detail!$C:$C,1)</f>
        <v>0</v>
      </c>
      <c r="CU35" s="24">
        <f>SUMIFS(Detail!G:G,Detail!$A:$A,$B35,Detail!$D:$D,20,Detail!$C:$C,2)</f>
        <v>0</v>
      </c>
      <c r="CV35" s="24">
        <f>SUMIFS(Detail!G:G,Detail!$A:$A,$B35,Detail!$D:$D,20,Detail!$C:$C,3)</f>
        <v>0</v>
      </c>
      <c r="CW35" s="24">
        <f>SUMIFS(Detail!G:G,Detail!$A:$A,$B35,Detail!$D:$D,20,Detail!$C:$C,4)</f>
        <v>0</v>
      </c>
      <c r="CX35" s="33">
        <f t="shared" si="61"/>
        <v>0</v>
      </c>
      <c r="CY35" s="24">
        <f>SUMIFS(Detail!G:G,Detail!$A:$A,$B35,Detail!$D:$D,21,Detail!$C:$C,1)</f>
        <v>0</v>
      </c>
      <c r="CZ35" s="24">
        <f>SUMIFS(Detail!G:G,Detail!$A:$A,$B35,Detail!$D:$D,21,Detail!$C:$C,2)</f>
        <v>0</v>
      </c>
      <c r="DA35" s="24">
        <f>SUMIFS(Detail!G:G,Detail!$A:$A,$B35,Detail!$D:$D,21,Detail!$C:$C,3)</f>
        <v>0</v>
      </c>
      <c r="DB35" s="24">
        <f>SUMIFS(Detail!G:G,Detail!$A:$A,$B35,Detail!$D:$D,21,Detail!$C:$C,4)</f>
        <v>0</v>
      </c>
      <c r="DC35" s="33">
        <f t="shared" si="62"/>
        <v>0</v>
      </c>
      <c r="DD35" s="86">
        <f>SUMIFS(Detail!G:G,Detail!$A:$A,$B35,Detail!$B:$B,"&gt;60")</f>
        <v>0</v>
      </c>
    </row>
    <row r="36" spans="1:108" x14ac:dyDescent="0.25">
      <c r="A36" t="s">
        <v>5273</v>
      </c>
      <c r="B36" s="32" t="s">
        <v>5128</v>
      </c>
      <c r="C36" s="24">
        <f>SUMIFS(Detail!G:G,Detail!$A:$A,$B36,Detail!$D:$D,1,Detail!$C:$C,1)</f>
        <v>0</v>
      </c>
      <c r="D36" s="24">
        <f>SUMIFS(Detail!G:G,Detail!$A:$A,$B36,Detail!$D:$D,1,Detail!$C:$C,2)</f>
        <v>0</v>
      </c>
      <c r="E36" s="24">
        <f>SUMIFS(Detail!G:G,Detail!$A:$A,$B36,Detail!$D:$D,1,Detail!$C:$C,3)</f>
        <v>0</v>
      </c>
      <c r="F36" s="24">
        <f>SUMIFS(Detail!G:G,Detail!$A:$A,$B36,Detail!$D:$D,1,Detail!$C:$C,4)</f>
        <v>0</v>
      </c>
      <c r="G36" s="33">
        <f t="shared" si="42"/>
        <v>0</v>
      </c>
      <c r="H36" s="24">
        <f>SUMIFS(Detail!G:G,Detail!$A:$A,$B36,Detail!$D:$D,2,Detail!$C:$C,1)</f>
        <v>100000</v>
      </c>
      <c r="I36" s="24">
        <f>SUMIFS(Detail!G:G,Detail!$A:$A,$B36,Detail!$D:$D,2,Detail!$C:$C,2)</f>
        <v>400000</v>
      </c>
      <c r="J36" s="24">
        <f>SUMIFS(Detail!G:G,Detail!$A:$A,$B36,Detail!$D:$D,2,Detail!$C:$C,3)</f>
        <v>1600000</v>
      </c>
      <c r="K36" s="24">
        <f>SUMIFS(Detail!G:G,Detail!$A:$A,$B36,Detail!$D:$D,2,Detail!$C:$C,4)</f>
        <v>1920000</v>
      </c>
      <c r="L36" s="33">
        <f t="shared" si="43"/>
        <v>4020000</v>
      </c>
      <c r="M36" s="24">
        <f>SUMIFS(Detail!G:G,Detail!$A:$A,$B36,Detail!$D:$D,3,Detail!$C:$C,1)</f>
        <v>2304000</v>
      </c>
      <c r="N36" s="24">
        <f>SUMIFS(Detail!G:G,Detail!$A:$A,$B36,Detail!$D:$D,3,Detail!$C:$C,2)</f>
        <v>2764800</v>
      </c>
      <c r="O36" s="24">
        <f>SUMIFS(Detail!G:G,Detail!$A:$A,$B36,Detail!$D:$D,3,Detail!$C:$C,3)</f>
        <v>3317760</v>
      </c>
      <c r="P36" s="24">
        <f>SUMIFS(Detail!G:G,Detail!$A:$A,$B36,Detail!$D:$D,3,Detail!$C:$C,4)</f>
        <v>3981312</v>
      </c>
      <c r="Q36" s="33">
        <f t="shared" si="44"/>
        <v>12367872</v>
      </c>
      <c r="R36" s="24">
        <f>SUMIFS(Detail!G:G,Detail!$A:$A,$B36,Detail!$D:$D,4,Detail!$C:$C,1)</f>
        <v>4777574.4000000004</v>
      </c>
      <c r="S36" s="24">
        <f>SUMIFS(Detail!G:G,Detail!$A:$A,$B36,Detail!$D:$D,4,Detail!$C:$C,2)</f>
        <v>5733089.2799999993</v>
      </c>
      <c r="T36" s="24">
        <f>SUMIFS(Detail!G:G,Detail!$A:$A,$B36,Detail!$D:$D,4,Detail!$C:$C,3)</f>
        <v>6879707.1360000009</v>
      </c>
      <c r="U36" s="24">
        <f>SUMIFS(Detail!G:G,Detail!$A:$A,$B36,Detail!$D:$D,4,Detail!$C:$C,4)</f>
        <v>8255648.5632000007</v>
      </c>
      <c r="V36" s="33">
        <f t="shared" si="45"/>
        <v>25646019.3792</v>
      </c>
      <c r="W36" s="24">
        <f>SUMIFS(Detail!G:G,Detail!$A:$A,$B36,Detail!$D:$D,5,Detail!$C:$C,1)</f>
        <v>9906778.2758399993</v>
      </c>
      <c r="X36" s="24">
        <f>SUMIFS(Detail!G:G,Detail!$A:$A,$B36,Detail!$D:$D,5,Detail!$C:$C,2)</f>
        <v>11888133.931008</v>
      </c>
      <c r="Y36" s="24">
        <f>SUMIFS(Detail!G:G,Detail!$A:$A,$B36,Detail!$D:$D,5,Detail!$C:$C,3)</f>
        <v>14265760.717209596</v>
      </c>
      <c r="Z36" s="24">
        <f>SUMIFS(Detail!G:G,Detail!$A:$A,$B36,Detail!$D:$D,5,Detail!$C:$C,4)</f>
        <v>17118912.860651519</v>
      </c>
      <c r="AA36" s="33">
        <f t="shared" si="46"/>
        <v>53179585.784709111</v>
      </c>
      <c r="AB36" s="24">
        <f>SUMIFS(Detail!G:G,Detail!$A:$A,$B36,Detail!$D:$D,6,Detail!$C:$C,1)</f>
        <v>0</v>
      </c>
      <c r="AC36" s="24">
        <f>SUMIFS(Detail!G:G,Detail!$A:$A,$B36,Detail!$D:$D,6,Detail!$C:$C,2)</f>
        <v>0</v>
      </c>
      <c r="AD36" s="24">
        <f>SUMIFS(Detail!G:G,Detail!$A:$A,$B36,Detail!$D:$D,6,Detail!$C:$C,3)</f>
        <v>0</v>
      </c>
      <c r="AE36" s="24">
        <f>SUMIFS(Detail!G:G,Detail!$A:$A,$B36,Detail!$D:$D,6,Detail!$C:$C,4)</f>
        <v>0</v>
      </c>
      <c r="AF36" s="33">
        <f t="shared" si="47"/>
        <v>0</v>
      </c>
      <c r="AG36" s="24">
        <f>SUMIFS(Detail!G:G,Detail!$A:$A,$B36,Detail!$D:$D,7,Detail!$C:$C,1)</f>
        <v>0</v>
      </c>
      <c r="AH36" s="24">
        <f>SUMIFS(Detail!G:G,Detail!$A:$A,$B36,Detail!$D:$D,7,Detail!$C:$C,2)</f>
        <v>0</v>
      </c>
      <c r="AI36" s="24">
        <f>SUMIFS(Detail!G:G,Detail!$A:$A,$B36,Detail!$D:$D,7,Detail!$C:$C,3)</f>
        <v>0</v>
      </c>
      <c r="AJ36" s="24">
        <f>SUMIFS(Detail!G:G,Detail!$A:$A,$B36,Detail!$D:$D,7,Detail!$C:$C,4)</f>
        <v>0</v>
      </c>
      <c r="AK36" s="33">
        <f t="shared" si="48"/>
        <v>0</v>
      </c>
      <c r="AL36" s="24">
        <f>SUMIFS(Detail!G:G,Detail!$A:$A,$B36,Detail!$D:$D,8,Detail!$C:$C,1)</f>
        <v>0</v>
      </c>
      <c r="AM36" s="24">
        <f>SUMIFS(Detail!G:G,Detail!$A:$A,$B36,Detail!$D:$D,8,Detail!$C:$C,2)</f>
        <v>0</v>
      </c>
      <c r="AN36" s="24">
        <f>SUMIFS(Detail!G:G,Detail!$A:$A,$B36,Detail!$D:$D,8,Detail!$C:$C,3)</f>
        <v>0</v>
      </c>
      <c r="AO36" s="24">
        <f>SUMIFS(Detail!G:G,Detail!$A:$A,$B36,Detail!$D:$D,8,Detail!$C:$C,4)</f>
        <v>0</v>
      </c>
      <c r="AP36" s="33">
        <f t="shared" si="49"/>
        <v>0</v>
      </c>
      <c r="AQ36" s="24">
        <f>SUMIFS(Detail!G:G,Detail!$A:$A,$B36,Detail!$D:$D,9,Detail!$C:$C,1)</f>
        <v>0</v>
      </c>
      <c r="AR36" s="24">
        <f>SUMIFS(Detail!G:G,Detail!$A:$A,$B36,Detail!$D:$D,9,Detail!$C:$C,2)</f>
        <v>0</v>
      </c>
      <c r="AS36" s="24">
        <f>SUMIFS(Detail!G:G,Detail!$A:$A,$B36,Detail!$D:$D,9,Detail!$C:$C,3)</f>
        <v>0</v>
      </c>
      <c r="AT36" s="24">
        <f>SUMIFS(Detail!G:G,Detail!$A:$A,$B36,Detail!$D:$D,9,Detail!$C:$C,4)</f>
        <v>0</v>
      </c>
      <c r="AU36" s="33">
        <f t="shared" si="50"/>
        <v>0</v>
      </c>
      <c r="AV36" s="24">
        <f>SUMIFS(Detail!G:G,Detail!$A:$A,$B36,Detail!$D:$D,10,Detail!$C:$C,1)</f>
        <v>0</v>
      </c>
      <c r="AW36" s="24">
        <f>SUMIFS(Detail!G:G,Detail!$A:$A,$B36,Detail!$D:$D,10,Detail!$C:$C,2)</f>
        <v>0</v>
      </c>
      <c r="AX36" s="24">
        <f>SUMIFS(Detail!G:G,Detail!$A:$A,$B36,Detail!$D:$D,10,Detail!$C:$C,3)</f>
        <v>0</v>
      </c>
      <c r="AY36" s="24">
        <f>SUMIFS(Detail!G:G,Detail!$A:$A,$B36,Detail!$D:$D,10,Detail!$C:$C,4)</f>
        <v>0</v>
      </c>
      <c r="AZ36" s="33">
        <f t="shared" si="51"/>
        <v>0</v>
      </c>
      <c r="BA36" s="24">
        <f>SUMIFS(Detail!G:G,Detail!$A:$A,$B36,Detail!$D:$D,11,Detail!$C:$C,1)</f>
        <v>0</v>
      </c>
      <c r="BB36" s="24">
        <f>SUMIFS(Detail!G:G,Detail!$A:$A,$B36,Detail!$D:$D,11,Detail!$C:$C,2)</f>
        <v>0</v>
      </c>
      <c r="BC36" s="24">
        <f>SUMIFS(Detail!G:G,Detail!$A:$A,$B36,Detail!$D:$D,11,Detail!$C:$C,3)</f>
        <v>0</v>
      </c>
      <c r="BD36" s="24">
        <f>SUMIFS(Detail!G:G,Detail!$A:$A,$B36,Detail!$D:$D,11,Detail!$C:$C,4)</f>
        <v>0</v>
      </c>
      <c r="BE36" s="33">
        <f t="shared" si="52"/>
        <v>0</v>
      </c>
      <c r="BF36" s="24">
        <f>SUMIFS(Detail!G:G,Detail!$A:$A,$B36,Detail!$D:$D,12,Detail!$C:$C,1)</f>
        <v>0</v>
      </c>
      <c r="BG36" s="24">
        <f>SUMIFS(Detail!G:G,Detail!$A:$A,$B36,Detail!$D:$D,12,Detail!$C:$C,2)</f>
        <v>0</v>
      </c>
      <c r="BH36" s="24">
        <f>SUMIFS(Detail!G:G,Detail!$A:$A,$B36,Detail!$D:$D,12,Detail!$C:$C,3)</f>
        <v>0</v>
      </c>
      <c r="BI36" s="24">
        <f>SUMIFS(Detail!G:G,Detail!$A:$A,$B36,Detail!$D:$D,12,Detail!$C:$C,4)</f>
        <v>0</v>
      </c>
      <c r="BJ36" s="33">
        <f t="shared" si="53"/>
        <v>0</v>
      </c>
      <c r="BK36" s="24">
        <f>SUMIFS(Detail!G:G,Detail!$A:$A,$B36,Detail!$D:$D,13,Detail!$C:$C,1)</f>
        <v>0</v>
      </c>
      <c r="BL36" s="24">
        <f>SUMIFS(Detail!G:G,Detail!$A:$A,$B36,Detail!$D:$D,13,Detail!$C:$C,2)</f>
        <v>0</v>
      </c>
      <c r="BM36" s="24">
        <f>SUMIFS(Detail!G:G,Detail!$A:$A,$B36,Detail!$D:$D,13,Detail!$C:$C,3)</f>
        <v>0</v>
      </c>
      <c r="BN36" s="24">
        <f>SUMIFS(Detail!G:G,Detail!$A:$A,$B36,Detail!$D:$D,13,Detail!$C:$C,4)</f>
        <v>0</v>
      </c>
      <c r="BO36" s="33">
        <f t="shared" si="54"/>
        <v>0</v>
      </c>
      <c r="BP36" s="24">
        <f>SUMIFS(Detail!G:G,Detail!$A:$A,$B36,Detail!$D:$D,14,Detail!$C:$C,1)</f>
        <v>0</v>
      </c>
      <c r="BQ36" s="24">
        <f>SUMIFS(Detail!G:G,Detail!$A:$A,$B36,Detail!$D:$D,14,Detail!$C:$C,2)</f>
        <v>0</v>
      </c>
      <c r="BR36" s="24">
        <f>SUMIFS(Detail!G:G,Detail!$A:$A,$B36,Detail!$D:$D,14,Detail!$C:$C,3)</f>
        <v>0</v>
      </c>
      <c r="BS36" s="24">
        <f>SUMIFS(Detail!G:G,Detail!$A:$A,$B36,Detail!$D:$D,14,Detail!$C:$C,4)</f>
        <v>0</v>
      </c>
      <c r="BT36" s="33">
        <f t="shared" si="55"/>
        <v>0</v>
      </c>
      <c r="BU36" s="24">
        <f>SUMIFS(Detail!G:G,Detail!$A:$A,$B36,Detail!$D:$D,15,Detail!$C:$C,1)</f>
        <v>0</v>
      </c>
      <c r="BV36" s="24">
        <f>SUMIFS(Detail!G:G,Detail!$A:$A,$B36,Detail!$D:$D,15,Detail!$C:$C,2)</f>
        <v>0</v>
      </c>
      <c r="BW36" s="24">
        <f>SUMIFS(Detail!G:G,Detail!$A:$A,$B36,Detail!$D:$D,15,Detail!$C:$C,3)</f>
        <v>0</v>
      </c>
      <c r="BX36" s="24">
        <f>SUMIFS(Detail!G:G,Detail!$A:$A,$B36,Detail!$D:$D,15,Detail!$C:$C,4)</f>
        <v>0</v>
      </c>
      <c r="BY36" s="33">
        <f t="shared" si="56"/>
        <v>0</v>
      </c>
      <c r="BZ36" s="24">
        <f>SUMIFS(Detail!G:G,Detail!$A:$A,$B36,Detail!$D:$D,16,Detail!$C:$C,1)</f>
        <v>0</v>
      </c>
      <c r="CA36" s="24">
        <f>SUMIFS(Detail!G:G,Detail!$A:$A,$B36,Detail!$D:$D,16,Detail!$C:$C,2)</f>
        <v>0</v>
      </c>
      <c r="CB36" s="24">
        <f>SUMIFS(Detail!G:G,Detail!$A:$A,$B36,Detail!$D:$D,16,Detail!$C:$C,3)</f>
        <v>0</v>
      </c>
      <c r="CC36" s="24">
        <f>SUMIFS(Detail!G:G,Detail!$A:$A,$B36,Detail!$D:$D,16,Detail!$C:$C,4)</f>
        <v>0</v>
      </c>
      <c r="CD36" s="33">
        <f t="shared" si="57"/>
        <v>0</v>
      </c>
      <c r="CE36" s="24">
        <f>SUMIFS(Detail!G:G,Detail!$A:$A,$B36,Detail!$D:$D,17,Detail!$C:$C,1)</f>
        <v>0</v>
      </c>
      <c r="CF36" s="24">
        <f>SUMIFS(Detail!G:G,Detail!$A:$A,$B36,Detail!$D:$D,17,Detail!$C:$C,2)</f>
        <v>0</v>
      </c>
      <c r="CG36" s="24">
        <f>SUMIFS(Detail!G:G,Detail!$A:$A,$B36,Detail!$D:$D,17,Detail!$C:$C,3)</f>
        <v>0</v>
      </c>
      <c r="CH36" s="24">
        <f>SUMIFS(Detail!G:G,Detail!$A:$A,$B36,Detail!$D:$D,17,Detail!$C:$C,4)</f>
        <v>0</v>
      </c>
      <c r="CI36" s="33">
        <f t="shared" si="58"/>
        <v>0</v>
      </c>
      <c r="CJ36" s="24">
        <f>SUMIFS(Detail!G:G,Detail!$A:$A,$B36,Detail!$D:$D,18,Detail!$C:$C,1)</f>
        <v>0</v>
      </c>
      <c r="CK36" s="24">
        <f>SUMIFS(Detail!G:G,Detail!$A:$A,$B36,Detail!$D:$D,18,Detail!$C:$C,2)</f>
        <v>0</v>
      </c>
      <c r="CL36" s="24">
        <f>SUMIFS(Detail!G:G,Detail!$A:$A,$B36,Detail!$D:$D,18,Detail!$C:$C,3)</f>
        <v>0</v>
      </c>
      <c r="CM36" s="24">
        <f>SUMIFS(Detail!G:G,Detail!$A:$A,$B36,Detail!$D:$D,18,Detail!$C:$C,4)</f>
        <v>0</v>
      </c>
      <c r="CN36" s="33">
        <f t="shared" si="59"/>
        <v>0</v>
      </c>
      <c r="CO36" s="24">
        <f>SUMIFS(Detail!G:G,Detail!$A:$A,$B36,Detail!$D:$D,19,Detail!$C:$C,1)</f>
        <v>0</v>
      </c>
      <c r="CP36" s="24">
        <f>SUMIFS(Detail!G:G,Detail!$A:$A,$B36,Detail!$D:$D,19,Detail!$C:$C,2)</f>
        <v>0</v>
      </c>
      <c r="CQ36" s="24">
        <f>SUMIFS(Detail!G:G,Detail!$A:$A,$B36,Detail!$D:$D,19,Detail!$C:$C,3)</f>
        <v>0</v>
      </c>
      <c r="CR36" s="24">
        <f>SUMIFS(Detail!G:G,Detail!$A:$A,$B36,Detail!$D:$D,19,Detail!$C:$C,4)</f>
        <v>0</v>
      </c>
      <c r="CS36" s="33">
        <f t="shared" si="60"/>
        <v>0</v>
      </c>
      <c r="CT36" s="24">
        <f>SUMIFS(Detail!G:G,Detail!$A:$A,$B36,Detail!$D:$D,20,Detail!$C:$C,1)</f>
        <v>0</v>
      </c>
      <c r="CU36" s="24">
        <f>SUMIFS(Detail!G:G,Detail!$A:$A,$B36,Detail!$D:$D,20,Detail!$C:$C,2)</f>
        <v>0</v>
      </c>
      <c r="CV36" s="24">
        <f>SUMIFS(Detail!G:G,Detail!$A:$A,$B36,Detail!$D:$D,20,Detail!$C:$C,3)</f>
        <v>0</v>
      </c>
      <c r="CW36" s="24">
        <f>SUMIFS(Detail!G:G,Detail!$A:$A,$B36,Detail!$D:$D,20,Detail!$C:$C,4)</f>
        <v>0</v>
      </c>
      <c r="CX36" s="33">
        <f t="shared" si="61"/>
        <v>0</v>
      </c>
      <c r="CY36" s="24">
        <f>SUMIFS(Detail!G:G,Detail!$A:$A,$B36,Detail!$D:$D,21,Detail!$C:$C,1)</f>
        <v>0</v>
      </c>
      <c r="CZ36" s="24">
        <f>SUMIFS(Detail!G:G,Detail!$A:$A,$B36,Detail!$D:$D,21,Detail!$C:$C,2)</f>
        <v>0</v>
      </c>
      <c r="DA36" s="24">
        <f>SUMIFS(Detail!G:G,Detail!$A:$A,$B36,Detail!$D:$D,21,Detail!$C:$C,3)</f>
        <v>0</v>
      </c>
      <c r="DB36" s="24">
        <f>SUMIFS(Detail!G:G,Detail!$A:$A,$B36,Detail!$D:$D,21,Detail!$C:$C,4)</f>
        <v>0</v>
      </c>
      <c r="DC36" s="33">
        <f t="shared" si="62"/>
        <v>0</v>
      </c>
      <c r="DD36" s="86">
        <f>SUMIFS(Detail!G:G,Detail!$A:$A,$B36,Detail!$B:$B,"&gt;60")</f>
        <v>0</v>
      </c>
    </row>
    <row r="37" spans="1:108" x14ac:dyDescent="0.25">
      <c r="A37" t="s">
        <v>5274</v>
      </c>
      <c r="B37" s="32" t="s">
        <v>5129</v>
      </c>
      <c r="C37" s="24">
        <f>SUMIFS(Detail!G:G,Detail!$A:$A,$B37,Detail!$D:$D,1,Detail!$C:$C,1)</f>
        <v>0</v>
      </c>
      <c r="D37" s="24">
        <f>SUMIFS(Detail!G:G,Detail!$A:$A,$B37,Detail!$D:$D,1,Detail!$C:$C,2)</f>
        <v>0</v>
      </c>
      <c r="E37" s="24">
        <f>SUMIFS(Detail!G:G,Detail!$A:$A,$B37,Detail!$D:$D,1,Detail!$C:$C,3)</f>
        <v>0</v>
      </c>
      <c r="F37" s="24">
        <f>SUMIFS(Detail!G:G,Detail!$A:$A,$B37,Detail!$D:$D,1,Detail!$C:$C,4)</f>
        <v>0</v>
      </c>
      <c r="G37" s="33">
        <f t="shared" si="42"/>
        <v>0</v>
      </c>
      <c r="H37" s="24">
        <f>SUMIFS(Detail!G:G,Detail!$A:$A,$B37,Detail!$D:$D,2,Detail!$C:$C,1)</f>
        <v>18749.999999999996</v>
      </c>
      <c r="I37" s="24">
        <f>SUMIFS(Detail!G:G,Detail!$A:$A,$B37,Detail!$D:$D,2,Detail!$C:$C,2)</f>
        <v>74999.999999999985</v>
      </c>
      <c r="J37" s="24">
        <f>SUMIFS(Detail!G:G,Detail!$A:$A,$B37,Detail!$D:$D,2,Detail!$C:$C,3)</f>
        <v>299999.99999999994</v>
      </c>
      <c r="K37" s="24">
        <f>SUMIFS(Detail!G:G,Detail!$A:$A,$B37,Detail!$D:$D,2,Detail!$C:$C,4)</f>
        <v>360000</v>
      </c>
      <c r="L37" s="33">
        <f t="shared" si="43"/>
        <v>753750</v>
      </c>
      <c r="M37" s="24">
        <f>SUMIFS(Detail!G:G,Detail!$A:$A,$B37,Detail!$D:$D,3,Detail!$C:$C,1)</f>
        <v>432000</v>
      </c>
      <c r="N37" s="24">
        <f>SUMIFS(Detail!G:G,Detail!$A:$A,$B37,Detail!$D:$D,3,Detail!$C:$C,2)</f>
        <v>518400</v>
      </c>
      <c r="O37" s="24">
        <f>SUMIFS(Detail!G:G,Detail!$A:$A,$B37,Detail!$D:$D,3,Detail!$C:$C,3)</f>
        <v>622080</v>
      </c>
      <c r="P37" s="24">
        <f>SUMIFS(Detail!G:G,Detail!$A:$A,$B37,Detail!$D:$D,3,Detail!$C:$C,4)</f>
        <v>746496</v>
      </c>
      <c r="Q37" s="33">
        <f t="shared" si="44"/>
        <v>2318976</v>
      </c>
      <c r="R37" s="24">
        <f>SUMIFS(Detail!G:G,Detail!$A:$A,$B37,Detail!$D:$D,4,Detail!$C:$C,1)</f>
        <v>895795.19999999995</v>
      </c>
      <c r="S37" s="24">
        <f>SUMIFS(Detail!G:G,Detail!$A:$A,$B37,Detail!$D:$D,4,Detail!$C:$C,2)</f>
        <v>1074954.2399999998</v>
      </c>
      <c r="T37" s="24">
        <f>SUMIFS(Detail!G:G,Detail!$A:$A,$B37,Detail!$D:$D,4,Detail!$C:$C,3)</f>
        <v>1289945.088</v>
      </c>
      <c r="U37" s="24">
        <f>SUMIFS(Detail!G:G,Detail!$A:$A,$B37,Detail!$D:$D,4,Detail!$C:$C,4)</f>
        <v>1547934.1055999999</v>
      </c>
      <c r="V37" s="33">
        <f t="shared" si="45"/>
        <v>4808628.6336000003</v>
      </c>
      <c r="W37" s="24">
        <f>SUMIFS(Detail!G:G,Detail!$A:$A,$B37,Detail!$D:$D,5,Detail!$C:$C,1)</f>
        <v>1857520.9267199999</v>
      </c>
      <c r="X37" s="24">
        <f>SUMIFS(Detail!G:G,Detail!$A:$A,$B37,Detail!$D:$D,5,Detail!$C:$C,2)</f>
        <v>2229025.1120639998</v>
      </c>
      <c r="Y37" s="24">
        <f>SUMIFS(Detail!G:G,Detail!$A:$A,$B37,Detail!$D:$D,5,Detail!$C:$C,3)</f>
        <v>2674830.1344767995</v>
      </c>
      <c r="Z37" s="24">
        <f>SUMIFS(Detail!G:G,Detail!$A:$A,$B37,Detail!$D:$D,5,Detail!$C:$C,4)</f>
        <v>3209796.1613721591</v>
      </c>
      <c r="AA37" s="33">
        <f t="shared" si="46"/>
        <v>9971172.3346329574</v>
      </c>
      <c r="AB37" s="24">
        <f>SUMIFS(Detail!G:G,Detail!$A:$A,$B37,Detail!$D:$D,6,Detail!$C:$C,1)</f>
        <v>0</v>
      </c>
      <c r="AC37" s="24">
        <f>SUMIFS(Detail!G:G,Detail!$A:$A,$B37,Detail!$D:$D,6,Detail!$C:$C,2)</f>
        <v>0</v>
      </c>
      <c r="AD37" s="24">
        <f>SUMIFS(Detail!G:G,Detail!$A:$A,$B37,Detail!$D:$D,6,Detail!$C:$C,3)</f>
        <v>0</v>
      </c>
      <c r="AE37" s="24">
        <f>SUMIFS(Detail!G:G,Detail!$A:$A,$B37,Detail!$D:$D,6,Detail!$C:$C,4)</f>
        <v>0</v>
      </c>
      <c r="AF37" s="33">
        <f t="shared" si="47"/>
        <v>0</v>
      </c>
      <c r="AG37" s="24">
        <f>SUMIFS(Detail!G:G,Detail!$A:$A,$B37,Detail!$D:$D,7,Detail!$C:$C,1)</f>
        <v>0</v>
      </c>
      <c r="AH37" s="24">
        <f>SUMIFS(Detail!G:G,Detail!$A:$A,$B37,Detail!$D:$D,7,Detail!$C:$C,2)</f>
        <v>0</v>
      </c>
      <c r="AI37" s="24">
        <f>SUMIFS(Detail!G:G,Detail!$A:$A,$B37,Detail!$D:$D,7,Detail!$C:$C,3)</f>
        <v>0</v>
      </c>
      <c r="AJ37" s="24">
        <f>SUMIFS(Detail!G:G,Detail!$A:$A,$B37,Detail!$D:$D,7,Detail!$C:$C,4)</f>
        <v>0</v>
      </c>
      <c r="AK37" s="33">
        <f t="shared" si="48"/>
        <v>0</v>
      </c>
      <c r="AL37" s="24">
        <f>SUMIFS(Detail!G:G,Detail!$A:$A,$B37,Detail!$D:$D,8,Detail!$C:$C,1)</f>
        <v>0</v>
      </c>
      <c r="AM37" s="24">
        <f>SUMIFS(Detail!G:G,Detail!$A:$A,$B37,Detail!$D:$D,8,Detail!$C:$C,2)</f>
        <v>0</v>
      </c>
      <c r="AN37" s="24">
        <f>SUMIFS(Detail!G:G,Detail!$A:$A,$B37,Detail!$D:$D,8,Detail!$C:$C,3)</f>
        <v>0</v>
      </c>
      <c r="AO37" s="24">
        <f>SUMIFS(Detail!G:G,Detail!$A:$A,$B37,Detail!$D:$D,8,Detail!$C:$C,4)</f>
        <v>0</v>
      </c>
      <c r="AP37" s="33">
        <f t="shared" si="49"/>
        <v>0</v>
      </c>
      <c r="AQ37" s="24">
        <f>SUMIFS(Detail!G:G,Detail!$A:$A,$B37,Detail!$D:$D,9,Detail!$C:$C,1)</f>
        <v>0</v>
      </c>
      <c r="AR37" s="24">
        <f>SUMIFS(Detail!G:G,Detail!$A:$A,$B37,Detail!$D:$D,9,Detail!$C:$C,2)</f>
        <v>0</v>
      </c>
      <c r="AS37" s="24">
        <f>SUMIFS(Detail!G:G,Detail!$A:$A,$B37,Detail!$D:$D,9,Detail!$C:$C,3)</f>
        <v>0</v>
      </c>
      <c r="AT37" s="24">
        <f>SUMIFS(Detail!G:G,Detail!$A:$A,$B37,Detail!$D:$D,9,Detail!$C:$C,4)</f>
        <v>0</v>
      </c>
      <c r="AU37" s="33">
        <f t="shared" si="50"/>
        <v>0</v>
      </c>
      <c r="AV37" s="24">
        <f>SUMIFS(Detail!G:G,Detail!$A:$A,$B37,Detail!$D:$D,10,Detail!$C:$C,1)</f>
        <v>0</v>
      </c>
      <c r="AW37" s="24">
        <f>SUMIFS(Detail!G:G,Detail!$A:$A,$B37,Detail!$D:$D,10,Detail!$C:$C,2)</f>
        <v>0</v>
      </c>
      <c r="AX37" s="24">
        <f>SUMIFS(Detail!G:G,Detail!$A:$A,$B37,Detail!$D:$D,10,Detail!$C:$C,3)</f>
        <v>0</v>
      </c>
      <c r="AY37" s="24">
        <f>SUMIFS(Detail!G:G,Detail!$A:$A,$B37,Detail!$D:$D,10,Detail!$C:$C,4)</f>
        <v>0</v>
      </c>
      <c r="AZ37" s="33">
        <f t="shared" si="51"/>
        <v>0</v>
      </c>
      <c r="BA37" s="24">
        <f>SUMIFS(Detail!G:G,Detail!$A:$A,$B37,Detail!$D:$D,11,Detail!$C:$C,1)</f>
        <v>0</v>
      </c>
      <c r="BB37" s="24">
        <f>SUMIFS(Detail!G:G,Detail!$A:$A,$B37,Detail!$D:$D,11,Detail!$C:$C,2)</f>
        <v>0</v>
      </c>
      <c r="BC37" s="24">
        <f>SUMIFS(Detail!G:G,Detail!$A:$A,$B37,Detail!$D:$D,11,Detail!$C:$C,3)</f>
        <v>0</v>
      </c>
      <c r="BD37" s="24">
        <f>SUMIFS(Detail!G:G,Detail!$A:$A,$B37,Detail!$D:$D,11,Detail!$C:$C,4)</f>
        <v>0</v>
      </c>
      <c r="BE37" s="33">
        <f t="shared" si="52"/>
        <v>0</v>
      </c>
      <c r="BF37" s="24">
        <f>SUMIFS(Detail!G:G,Detail!$A:$A,$B37,Detail!$D:$D,12,Detail!$C:$C,1)</f>
        <v>0</v>
      </c>
      <c r="BG37" s="24">
        <f>SUMIFS(Detail!G:G,Detail!$A:$A,$B37,Detail!$D:$D,12,Detail!$C:$C,2)</f>
        <v>0</v>
      </c>
      <c r="BH37" s="24">
        <f>SUMIFS(Detail!G:G,Detail!$A:$A,$B37,Detail!$D:$D,12,Detail!$C:$C,3)</f>
        <v>0</v>
      </c>
      <c r="BI37" s="24">
        <f>SUMIFS(Detail!G:G,Detail!$A:$A,$B37,Detail!$D:$D,12,Detail!$C:$C,4)</f>
        <v>0</v>
      </c>
      <c r="BJ37" s="33">
        <f t="shared" si="53"/>
        <v>0</v>
      </c>
      <c r="BK37" s="24">
        <f>SUMIFS(Detail!G:G,Detail!$A:$A,$B37,Detail!$D:$D,13,Detail!$C:$C,1)</f>
        <v>0</v>
      </c>
      <c r="BL37" s="24">
        <f>SUMIFS(Detail!G:G,Detail!$A:$A,$B37,Detail!$D:$D,13,Detail!$C:$C,2)</f>
        <v>0</v>
      </c>
      <c r="BM37" s="24">
        <f>SUMIFS(Detail!G:G,Detail!$A:$A,$B37,Detail!$D:$D,13,Detail!$C:$C,3)</f>
        <v>0</v>
      </c>
      <c r="BN37" s="24">
        <f>SUMIFS(Detail!G:G,Detail!$A:$A,$B37,Detail!$D:$D,13,Detail!$C:$C,4)</f>
        <v>0</v>
      </c>
      <c r="BO37" s="33">
        <f t="shared" si="54"/>
        <v>0</v>
      </c>
      <c r="BP37" s="24">
        <f>SUMIFS(Detail!G:G,Detail!$A:$A,$B37,Detail!$D:$D,14,Detail!$C:$C,1)</f>
        <v>0</v>
      </c>
      <c r="BQ37" s="24">
        <f>SUMIFS(Detail!G:G,Detail!$A:$A,$B37,Detail!$D:$D,14,Detail!$C:$C,2)</f>
        <v>0</v>
      </c>
      <c r="BR37" s="24">
        <f>SUMIFS(Detail!G:G,Detail!$A:$A,$B37,Detail!$D:$D,14,Detail!$C:$C,3)</f>
        <v>0</v>
      </c>
      <c r="BS37" s="24">
        <f>SUMIFS(Detail!G:G,Detail!$A:$A,$B37,Detail!$D:$D,14,Detail!$C:$C,4)</f>
        <v>0</v>
      </c>
      <c r="BT37" s="33">
        <f t="shared" si="55"/>
        <v>0</v>
      </c>
      <c r="BU37" s="24">
        <f>SUMIFS(Detail!G:G,Detail!$A:$A,$B37,Detail!$D:$D,15,Detail!$C:$C,1)</f>
        <v>0</v>
      </c>
      <c r="BV37" s="24">
        <f>SUMIFS(Detail!G:G,Detail!$A:$A,$B37,Detail!$D:$D,15,Detail!$C:$C,2)</f>
        <v>0</v>
      </c>
      <c r="BW37" s="24">
        <f>SUMIFS(Detail!G:G,Detail!$A:$A,$B37,Detail!$D:$D,15,Detail!$C:$C,3)</f>
        <v>0</v>
      </c>
      <c r="BX37" s="24">
        <f>SUMIFS(Detail!G:G,Detail!$A:$A,$B37,Detail!$D:$D,15,Detail!$C:$C,4)</f>
        <v>0</v>
      </c>
      <c r="BY37" s="33">
        <f t="shared" si="56"/>
        <v>0</v>
      </c>
      <c r="BZ37" s="24">
        <f>SUMIFS(Detail!G:G,Detail!$A:$A,$B37,Detail!$D:$D,16,Detail!$C:$C,1)</f>
        <v>0</v>
      </c>
      <c r="CA37" s="24">
        <f>SUMIFS(Detail!G:G,Detail!$A:$A,$B37,Detail!$D:$D,16,Detail!$C:$C,2)</f>
        <v>0</v>
      </c>
      <c r="CB37" s="24">
        <f>SUMIFS(Detail!G:G,Detail!$A:$A,$B37,Detail!$D:$D,16,Detail!$C:$C,3)</f>
        <v>0</v>
      </c>
      <c r="CC37" s="24">
        <f>SUMIFS(Detail!G:G,Detail!$A:$A,$B37,Detail!$D:$D,16,Detail!$C:$C,4)</f>
        <v>0</v>
      </c>
      <c r="CD37" s="33">
        <f t="shared" si="57"/>
        <v>0</v>
      </c>
      <c r="CE37" s="24">
        <f>SUMIFS(Detail!G:G,Detail!$A:$A,$B37,Detail!$D:$D,17,Detail!$C:$C,1)</f>
        <v>0</v>
      </c>
      <c r="CF37" s="24">
        <f>SUMIFS(Detail!G:G,Detail!$A:$A,$B37,Detail!$D:$D,17,Detail!$C:$C,2)</f>
        <v>0</v>
      </c>
      <c r="CG37" s="24">
        <f>SUMIFS(Detail!G:G,Detail!$A:$A,$B37,Detail!$D:$D,17,Detail!$C:$C,3)</f>
        <v>0</v>
      </c>
      <c r="CH37" s="24">
        <f>SUMIFS(Detail!G:G,Detail!$A:$A,$B37,Detail!$D:$D,17,Detail!$C:$C,4)</f>
        <v>0</v>
      </c>
      <c r="CI37" s="33">
        <f t="shared" si="58"/>
        <v>0</v>
      </c>
      <c r="CJ37" s="24">
        <f>SUMIFS(Detail!G:G,Detail!$A:$A,$B37,Detail!$D:$D,18,Detail!$C:$C,1)</f>
        <v>0</v>
      </c>
      <c r="CK37" s="24">
        <f>SUMIFS(Detail!G:G,Detail!$A:$A,$B37,Detail!$D:$D,18,Detail!$C:$C,2)</f>
        <v>0</v>
      </c>
      <c r="CL37" s="24">
        <f>SUMIFS(Detail!G:G,Detail!$A:$A,$B37,Detail!$D:$D,18,Detail!$C:$C,3)</f>
        <v>0</v>
      </c>
      <c r="CM37" s="24">
        <f>SUMIFS(Detail!G:G,Detail!$A:$A,$B37,Detail!$D:$D,18,Detail!$C:$C,4)</f>
        <v>0</v>
      </c>
      <c r="CN37" s="33">
        <f t="shared" si="59"/>
        <v>0</v>
      </c>
      <c r="CO37" s="24">
        <f>SUMIFS(Detail!G:G,Detail!$A:$A,$B37,Detail!$D:$D,19,Detail!$C:$C,1)</f>
        <v>0</v>
      </c>
      <c r="CP37" s="24">
        <f>SUMIFS(Detail!G:G,Detail!$A:$A,$B37,Detail!$D:$D,19,Detail!$C:$C,2)</f>
        <v>0</v>
      </c>
      <c r="CQ37" s="24">
        <f>SUMIFS(Detail!G:G,Detail!$A:$A,$B37,Detail!$D:$D,19,Detail!$C:$C,3)</f>
        <v>0</v>
      </c>
      <c r="CR37" s="24">
        <f>SUMIFS(Detail!G:G,Detail!$A:$A,$B37,Detail!$D:$D,19,Detail!$C:$C,4)</f>
        <v>0</v>
      </c>
      <c r="CS37" s="33">
        <f t="shared" si="60"/>
        <v>0</v>
      </c>
      <c r="CT37" s="24">
        <f>SUMIFS(Detail!G:G,Detail!$A:$A,$B37,Detail!$D:$D,20,Detail!$C:$C,1)</f>
        <v>0</v>
      </c>
      <c r="CU37" s="24">
        <f>SUMIFS(Detail!G:G,Detail!$A:$A,$B37,Detail!$D:$D,20,Detail!$C:$C,2)</f>
        <v>0</v>
      </c>
      <c r="CV37" s="24">
        <f>SUMIFS(Detail!G:G,Detail!$A:$A,$B37,Detail!$D:$D,20,Detail!$C:$C,3)</f>
        <v>0</v>
      </c>
      <c r="CW37" s="24">
        <f>SUMIFS(Detail!G:G,Detail!$A:$A,$B37,Detail!$D:$D,20,Detail!$C:$C,4)</f>
        <v>0</v>
      </c>
      <c r="CX37" s="33">
        <f t="shared" si="61"/>
        <v>0</v>
      </c>
      <c r="CY37" s="24">
        <f>SUMIFS(Detail!G:G,Detail!$A:$A,$B37,Detail!$D:$D,21,Detail!$C:$C,1)</f>
        <v>0</v>
      </c>
      <c r="CZ37" s="24">
        <f>SUMIFS(Detail!G:G,Detail!$A:$A,$B37,Detail!$D:$D,21,Detail!$C:$C,2)</f>
        <v>0</v>
      </c>
      <c r="DA37" s="24">
        <f>SUMIFS(Detail!G:G,Detail!$A:$A,$B37,Detail!$D:$D,21,Detail!$C:$C,3)</f>
        <v>0</v>
      </c>
      <c r="DB37" s="24">
        <f>SUMIFS(Detail!G:G,Detail!$A:$A,$B37,Detail!$D:$D,21,Detail!$C:$C,4)</f>
        <v>0</v>
      </c>
      <c r="DC37" s="33">
        <f t="shared" si="62"/>
        <v>0</v>
      </c>
      <c r="DD37" s="86">
        <f>SUMIFS(Detail!G:G,Detail!$A:$A,$B37,Detail!$B:$B,"&gt;60")</f>
        <v>0</v>
      </c>
    </row>
    <row r="38" spans="1:108" x14ac:dyDescent="0.25">
      <c r="A38" t="s">
        <v>4154</v>
      </c>
      <c r="B38" s="87" t="s">
        <v>5275</v>
      </c>
      <c r="C38" s="88">
        <f>SUM(C28:C37)</f>
        <v>0</v>
      </c>
      <c r="D38" s="88">
        <f>SUM(D28:D37)</f>
        <v>0</v>
      </c>
      <c r="E38" s="88">
        <f>SUM(E28:E37)</f>
        <v>4225500</v>
      </c>
      <c r="F38" s="88">
        <f>SUM(F28:F37)</f>
        <v>3199000</v>
      </c>
      <c r="G38" s="89">
        <f t="shared" si="42"/>
        <v>7424500</v>
      </c>
      <c r="H38" s="88">
        <f>SUM(H28:H37)</f>
        <v>11527200</v>
      </c>
      <c r="I38" s="88">
        <f>SUM(I28:I37)</f>
        <v>8556700</v>
      </c>
      <c r="J38" s="88">
        <f>SUM(J28:J37)</f>
        <v>10671650</v>
      </c>
      <c r="K38" s="88">
        <f>SUM(K28:K37)</f>
        <v>8611700</v>
      </c>
      <c r="L38" s="89">
        <f t="shared" si="43"/>
        <v>39367250</v>
      </c>
      <c r="M38" s="88">
        <f>SUM(M28:M37)</f>
        <v>18571950</v>
      </c>
      <c r="N38" s="88">
        <f>SUM(N28:N37)</f>
        <v>14765122.5</v>
      </c>
      <c r="O38" s="88">
        <f>SUM(O28:O37)</f>
        <v>14551425</v>
      </c>
      <c r="P38" s="88">
        <f>SUM(P28:P37)</f>
        <v>18450640.5</v>
      </c>
      <c r="Q38" s="89">
        <f t="shared" si="44"/>
        <v>66339138</v>
      </c>
      <c r="R38" s="88">
        <f>SUM(R28:R37)</f>
        <v>32784954.599999998</v>
      </c>
      <c r="S38" s="88">
        <f>SUM(S28:S37)</f>
        <v>21822841.02</v>
      </c>
      <c r="T38" s="88">
        <f>SUM(T28:T37)</f>
        <v>23402235.848999999</v>
      </c>
      <c r="U38" s="88">
        <f>SUM(U28:U37)</f>
        <v>27942811.9188</v>
      </c>
      <c r="V38" s="89">
        <f t="shared" si="45"/>
        <v>105952843.38779999</v>
      </c>
      <c r="W38" s="88">
        <f>SUM(W28:W37)</f>
        <v>59439403.32756</v>
      </c>
      <c r="X38" s="88">
        <f>SUM(X28:X37)</f>
        <v>43693888.293071993</v>
      </c>
      <c r="Y38" s="88">
        <f>SUM(Y28:Y37)</f>
        <v>35844443.226686396</v>
      </c>
      <c r="Z38" s="88">
        <f>SUM(Z28:Z37)</f>
        <v>46837656.328273676</v>
      </c>
      <c r="AA38" s="89">
        <f t="shared" si="46"/>
        <v>185815391.17559206</v>
      </c>
      <c r="AB38" s="88">
        <f>SUM(AB28:AB37)</f>
        <v>0</v>
      </c>
      <c r="AC38" s="88">
        <f>SUM(AC28:AC37)</f>
        <v>0</v>
      </c>
      <c r="AD38" s="88">
        <f>SUM(AD28:AD37)</f>
        <v>0</v>
      </c>
      <c r="AE38" s="88">
        <f>SUM(AE28:AE37)</f>
        <v>0</v>
      </c>
      <c r="AF38" s="89">
        <f t="shared" si="47"/>
        <v>0</v>
      </c>
      <c r="AG38" s="88">
        <f>SUM(AG28:AG37)</f>
        <v>0</v>
      </c>
      <c r="AH38" s="88">
        <f>SUM(AH28:AH37)</f>
        <v>0</v>
      </c>
      <c r="AI38" s="88">
        <f>SUM(AI28:AI37)</f>
        <v>0</v>
      </c>
      <c r="AJ38" s="88">
        <f>SUM(AJ28:AJ37)</f>
        <v>0</v>
      </c>
      <c r="AK38" s="89">
        <f t="shared" si="48"/>
        <v>0</v>
      </c>
      <c r="AL38" s="88">
        <f>SUM(AL28:AL37)</f>
        <v>0</v>
      </c>
      <c r="AM38" s="88">
        <f>SUM(AM28:AM37)</f>
        <v>0</v>
      </c>
      <c r="AN38" s="88">
        <f>SUM(AN28:AN37)</f>
        <v>0</v>
      </c>
      <c r="AO38" s="88">
        <f>SUM(AO28:AO37)</f>
        <v>0</v>
      </c>
      <c r="AP38" s="89">
        <f t="shared" si="49"/>
        <v>0</v>
      </c>
      <c r="AQ38" s="88">
        <f>SUM(AQ28:AQ37)</f>
        <v>0</v>
      </c>
      <c r="AR38" s="88">
        <f>SUM(AR28:AR37)</f>
        <v>0</v>
      </c>
      <c r="AS38" s="88">
        <f>SUM(AS28:AS37)</f>
        <v>0</v>
      </c>
      <c r="AT38" s="88">
        <f>SUM(AT28:AT37)</f>
        <v>0</v>
      </c>
      <c r="AU38" s="89">
        <f t="shared" si="50"/>
        <v>0</v>
      </c>
      <c r="AV38" s="88">
        <f>SUM(AV28:AV37)</f>
        <v>0</v>
      </c>
      <c r="AW38" s="88">
        <f>SUM(AW28:AW37)</f>
        <v>0</v>
      </c>
      <c r="AX38" s="88">
        <f>SUM(AX28:AX37)</f>
        <v>0</v>
      </c>
      <c r="AY38" s="88">
        <f>SUM(AY28:AY37)</f>
        <v>0</v>
      </c>
      <c r="AZ38" s="89">
        <f t="shared" si="51"/>
        <v>0</v>
      </c>
      <c r="BA38" s="88">
        <f>SUM(BA28:BA37)</f>
        <v>0</v>
      </c>
      <c r="BB38" s="88">
        <f>SUM(BB28:BB37)</f>
        <v>0</v>
      </c>
      <c r="BC38" s="88">
        <f>SUM(BC28:BC37)</f>
        <v>0</v>
      </c>
      <c r="BD38" s="88">
        <f>SUM(BD28:BD37)</f>
        <v>0</v>
      </c>
      <c r="BE38" s="89">
        <f t="shared" si="52"/>
        <v>0</v>
      </c>
      <c r="BF38" s="88">
        <f>SUM(BF28:BF37)</f>
        <v>0</v>
      </c>
      <c r="BG38" s="88">
        <f>SUM(BG28:BG37)</f>
        <v>0</v>
      </c>
      <c r="BH38" s="88">
        <f>SUM(BH28:BH37)</f>
        <v>0</v>
      </c>
      <c r="BI38" s="88">
        <f>SUM(BI28:BI37)</f>
        <v>0</v>
      </c>
      <c r="BJ38" s="89">
        <f t="shared" si="53"/>
        <v>0</v>
      </c>
      <c r="BK38" s="88">
        <f>SUM(BK28:BK37)</f>
        <v>0</v>
      </c>
      <c r="BL38" s="88">
        <f>SUM(BL28:BL37)</f>
        <v>0</v>
      </c>
      <c r="BM38" s="88">
        <f>SUM(BM28:BM37)</f>
        <v>0</v>
      </c>
      <c r="BN38" s="88">
        <f>SUM(BN28:BN37)</f>
        <v>0</v>
      </c>
      <c r="BO38" s="89">
        <f t="shared" si="54"/>
        <v>0</v>
      </c>
      <c r="BP38" s="88">
        <f>SUM(BP28:BP37)</f>
        <v>0</v>
      </c>
      <c r="BQ38" s="88">
        <f>SUM(BQ28:BQ37)</f>
        <v>0</v>
      </c>
      <c r="BR38" s="88">
        <f>SUM(BR28:BR37)</f>
        <v>0</v>
      </c>
      <c r="BS38" s="88">
        <f>SUM(BS28:BS37)</f>
        <v>0</v>
      </c>
      <c r="BT38" s="89">
        <f t="shared" si="55"/>
        <v>0</v>
      </c>
      <c r="BU38" s="88">
        <f>SUM(BU28:BU37)</f>
        <v>0</v>
      </c>
      <c r="BV38" s="88">
        <f>SUM(BV28:BV37)</f>
        <v>0</v>
      </c>
      <c r="BW38" s="88">
        <f>SUM(BW28:BW37)</f>
        <v>0</v>
      </c>
      <c r="BX38" s="88">
        <f>SUM(BX28:BX37)</f>
        <v>0</v>
      </c>
      <c r="BY38" s="89">
        <f t="shared" si="56"/>
        <v>0</v>
      </c>
      <c r="BZ38" s="88">
        <f>SUM(BZ28:BZ37)</f>
        <v>0</v>
      </c>
      <c r="CA38" s="88">
        <f>SUM(CA28:CA37)</f>
        <v>0</v>
      </c>
      <c r="CB38" s="88">
        <f>SUM(CB28:CB37)</f>
        <v>0</v>
      </c>
      <c r="CC38" s="88">
        <f>SUM(CC28:CC37)</f>
        <v>0</v>
      </c>
      <c r="CD38" s="89">
        <f t="shared" si="57"/>
        <v>0</v>
      </c>
      <c r="CE38" s="88">
        <f>SUM(CE28:CE37)</f>
        <v>0</v>
      </c>
      <c r="CF38" s="88">
        <f>SUM(CF28:CF37)</f>
        <v>0</v>
      </c>
      <c r="CG38" s="88">
        <f>SUM(CG28:CG37)</f>
        <v>0</v>
      </c>
      <c r="CH38" s="88">
        <f>SUM(CH28:CH37)</f>
        <v>0</v>
      </c>
      <c r="CI38" s="89">
        <f t="shared" si="58"/>
        <v>0</v>
      </c>
      <c r="CJ38" s="88">
        <f>SUM(CJ28:CJ37)</f>
        <v>0</v>
      </c>
      <c r="CK38" s="88">
        <f>SUM(CK28:CK37)</f>
        <v>0</v>
      </c>
      <c r="CL38" s="88">
        <f>SUM(CL28:CL37)</f>
        <v>0</v>
      </c>
      <c r="CM38" s="88">
        <f>SUM(CM28:CM37)</f>
        <v>0</v>
      </c>
      <c r="CN38" s="89">
        <f t="shared" si="59"/>
        <v>0</v>
      </c>
      <c r="CO38" s="88">
        <f>SUM(CO28:CO37)</f>
        <v>0</v>
      </c>
      <c r="CP38" s="88">
        <f>SUM(CP28:CP37)</f>
        <v>0</v>
      </c>
      <c r="CQ38" s="88">
        <f>SUM(CQ28:CQ37)</f>
        <v>0</v>
      </c>
      <c r="CR38" s="88">
        <f>SUM(CR28:CR37)</f>
        <v>0</v>
      </c>
      <c r="CS38" s="89">
        <f t="shared" si="60"/>
        <v>0</v>
      </c>
      <c r="CT38" s="88">
        <f>SUM(CT28:CT37)</f>
        <v>0</v>
      </c>
      <c r="CU38" s="88">
        <f>SUM(CU28:CU37)</f>
        <v>0</v>
      </c>
      <c r="CV38" s="88">
        <f>SUM(CV28:CV37)</f>
        <v>0</v>
      </c>
      <c r="CW38" s="88">
        <f>SUM(CW28:CW37)</f>
        <v>0</v>
      </c>
      <c r="CX38" s="89">
        <f t="shared" si="61"/>
        <v>0</v>
      </c>
      <c r="CY38" s="88">
        <f>SUM(CY28:CY37)</f>
        <v>0</v>
      </c>
      <c r="CZ38" s="88">
        <f>SUM(CZ28:CZ37)</f>
        <v>0</v>
      </c>
      <c r="DA38" s="88">
        <f>SUM(DA28:DA37)</f>
        <v>0</v>
      </c>
      <c r="DB38" s="88">
        <f>SUM(DB28:DB37)</f>
        <v>0</v>
      </c>
      <c r="DC38" s="89">
        <f t="shared" si="62"/>
        <v>0</v>
      </c>
      <c r="DD38" s="90">
        <f>SUM(DD28:DD37)</f>
        <v>0</v>
      </c>
    </row>
    <row r="39" spans="1:108" x14ac:dyDescent="0.25">
      <c r="A39" t="s">
        <v>5276</v>
      </c>
      <c r="B39" s="30" t="s">
        <v>4654</v>
      </c>
    </row>
    <row r="40" spans="1:108" x14ac:dyDescent="0.25">
      <c r="A40" t="s">
        <v>5277</v>
      </c>
      <c r="B40" s="32" t="s">
        <v>5120</v>
      </c>
      <c r="C40" s="24">
        <f>SUMIFS(Detail!H:H,Detail!$A:$A,$B40,Detail!$D:$D,1,Detail!$C:$C,1)</f>
        <v>0</v>
      </c>
      <c r="D40" s="24">
        <f>SUMIFS(Detail!H:H,Detail!$A:$A,$B40,Detail!$D:$D,1,Detail!$C:$C,2)</f>
        <v>0</v>
      </c>
      <c r="E40" s="24">
        <f>SUMIFS(Detail!H:H,Detail!$A:$A,$B40,Detail!$D:$D,1,Detail!$C:$C,3)</f>
        <v>953999.99999999988</v>
      </c>
      <c r="F40" s="24">
        <f>SUMIFS(Detail!H:H,Detail!$A:$A,$B40,Detail!$D:$D,1,Detail!$C:$C,4)</f>
        <v>1431000</v>
      </c>
      <c r="G40" s="33">
        <f t="shared" ref="G40:G50" si="63">SUM(C40:F40)</f>
        <v>2385000</v>
      </c>
      <c r="H40" s="24">
        <f>SUMIFS(Detail!H:H,Detail!$A:$A,$B40,Detail!$D:$D,2,Detail!$C:$C,1)</f>
        <v>1097100</v>
      </c>
      <c r="I40" s="24">
        <f>SUMIFS(Detail!H:H,Detail!$A:$A,$B40,Detail!$D:$D,2,Detail!$C:$C,2)</f>
        <v>1240200</v>
      </c>
      <c r="J40" s="24">
        <f>SUMIFS(Detail!H:H,Detail!$A:$A,$B40,Detail!$D:$D,2,Detail!$C:$C,3)</f>
        <v>1860299.9999999995</v>
      </c>
      <c r="K40" s="24">
        <f>SUMIFS(Detail!H:H,Detail!$A:$A,$B40,Detail!$D:$D,2,Detail!$C:$C,4)</f>
        <v>1860300</v>
      </c>
      <c r="L40" s="33">
        <f t="shared" ref="L40:L50" si="64">SUM(H40:K40)</f>
        <v>6057900</v>
      </c>
      <c r="M40" s="24">
        <f>SUMIFS(Detail!H:H,Detail!$A:$A,$B40,Detail!$D:$D,3,Detail!$C:$C,1)</f>
        <v>1240200</v>
      </c>
      <c r="N40" s="24">
        <f>SUMIFS(Detail!H:H,Detail!$A:$A,$B40,Detail!$D:$D,3,Detail!$C:$C,2)</f>
        <v>1426230</v>
      </c>
      <c r="O40" s="24">
        <f>SUMIFS(Detail!H:H,Detail!$A:$A,$B40,Detail!$D:$D,3,Detail!$C:$C,3)</f>
        <v>1612260</v>
      </c>
      <c r="P40" s="24">
        <f>SUMIFS(Detail!H:H,Detail!$A:$A,$B40,Detail!$D:$D,3,Detail!$C:$C,4)</f>
        <v>2418390</v>
      </c>
      <c r="Q40" s="33">
        <f t="shared" ref="Q40:Q50" si="65">SUM(M40:P40)</f>
        <v>6697080</v>
      </c>
      <c r="R40" s="24">
        <f>SUMIFS(Detail!H:H,Detail!$A:$A,$B40,Detail!$D:$D,4,Detail!$C:$C,1)</f>
        <v>2418389.9999999995</v>
      </c>
      <c r="S40" s="24">
        <f>SUMIFS(Detail!H:H,Detail!$A:$A,$B40,Detail!$D:$D,4,Detail!$C:$C,2)</f>
        <v>1612260</v>
      </c>
      <c r="T40" s="24">
        <f>SUMIFS(Detail!H:H,Detail!$A:$A,$B40,Detail!$D:$D,4,Detail!$C:$C,3)</f>
        <v>1854099</v>
      </c>
      <c r="U40" s="24">
        <f>SUMIFS(Detail!H:H,Detail!$A:$A,$B40,Detail!$D:$D,4,Detail!$C:$C,4)</f>
        <v>2095938</v>
      </c>
      <c r="V40" s="33">
        <f t="shared" ref="V40:V50" si="66">SUM(R40:U40)</f>
        <v>7980687</v>
      </c>
      <c r="W40" s="24">
        <f>SUMIFS(Detail!H:H,Detail!$A:$A,$B40,Detail!$D:$D,5,Detail!$C:$C,1)</f>
        <v>3143907</v>
      </c>
      <c r="X40" s="24">
        <f>SUMIFS(Detail!H:H,Detail!$A:$A,$B40,Detail!$D:$D,5,Detail!$C:$C,2)</f>
        <v>3143907</v>
      </c>
      <c r="Y40" s="24">
        <f>SUMIFS(Detail!H:H,Detail!$A:$A,$B40,Detail!$D:$D,5,Detail!$C:$C,3)</f>
        <v>2095938</v>
      </c>
      <c r="Z40" s="24">
        <f>SUMIFS(Detail!H:H,Detail!$A:$A,$B40,Detail!$D:$D,5,Detail!$C:$C,4)</f>
        <v>2410328.7000000002</v>
      </c>
      <c r="AA40" s="33">
        <f t="shared" ref="AA40:AA50" si="67">SUM(W40:Z40)</f>
        <v>10794080.699999999</v>
      </c>
      <c r="AB40" s="24">
        <f>SUMIFS(Detail!H:H,Detail!$A:$A,$B40,Detail!$D:$D,6,Detail!$C:$C,1)</f>
        <v>1362359.7</v>
      </c>
      <c r="AC40" s="24">
        <f>SUMIFS(Detail!H:H,Detail!$A:$A,$B40,Detail!$D:$D,6,Detail!$C:$C,2)</f>
        <v>0</v>
      </c>
      <c r="AD40" s="24">
        <f>SUMIFS(Detail!H:H,Detail!$A:$A,$B40,Detail!$D:$D,6,Detail!$C:$C,3)</f>
        <v>0</v>
      </c>
      <c r="AE40" s="24">
        <f>SUMIFS(Detail!H:H,Detail!$A:$A,$B40,Detail!$D:$D,6,Detail!$C:$C,4)</f>
        <v>0</v>
      </c>
      <c r="AF40" s="33">
        <f t="shared" ref="AF40:AF50" si="68">SUM(AB40:AE40)</f>
        <v>1362359.7</v>
      </c>
      <c r="AG40" s="24">
        <f>SUMIFS(Detail!H:H,Detail!$A:$A,$B40,Detail!$D:$D,7,Detail!$C:$C,1)</f>
        <v>0</v>
      </c>
      <c r="AH40" s="24">
        <f>SUMIFS(Detail!H:H,Detail!$A:$A,$B40,Detail!$D:$D,7,Detail!$C:$C,2)</f>
        <v>0</v>
      </c>
      <c r="AI40" s="24">
        <f>SUMIFS(Detail!H:H,Detail!$A:$A,$B40,Detail!$D:$D,7,Detail!$C:$C,3)</f>
        <v>0</v>
      </c>
      <c r="AJ40" s="24">
        <f>SUMIFS(Detail!H:H,Detail!$A:$A,$B40,Detail!$D:$D,7,Detail!$C:$C,4)</f>
        <v>0</v>
      </c>
      <c r="AK40" s="33">
        <f t="shared" ref="AK40:AK50" si="69">SUM(AG40:AJ40)</f>
        <v>0</v>
      </c>
      <c r="AL40" s="24">
        <f>SUMIFS(Detail!H:H,Detail!$A:$A,$B40,Detail!$D:$D,8,Detail!$C:$C,1)</f>
        <v>0</v>
      </c>
      <c r="AM40" s="24">
        <f>SUMIFS(Detail!H:H,Detail!$A:$A,$B40,Detail!$D:$D,8,Detail!$C:$C,2)</f>
        <v>0</v>
      </c>
      <c r="AN40" s="24">
        <f>SUMIFS(Detail!H:H,Detail!$A:$A,$B40,Detail!$D:$D,8,Detail!$C:$C,3)</f>
        <v>0</v>
      </c>
      <c r="AO40" s="24">
        <f>SUMIFS(Detail!H:H,Detail!$A:$A,$B40,Detail!$D:$D,8,Detail!$C:$C,4)</f>
        <v>0</v>
      </c>
      <c r="AP40" s="33">
        <f t="shared" ref="AP40:AP50" si="70">SUM(AL40:AO40)</f>
        <v>0</v>
      </c>
      <c r="AQ40" s="24">
        <f>SUMIFS(Detail!H:H,Detail!$A:$A,$B40,Detail!$D:$D,9,Detail!$C:$C,1)</f>
        <v>0</v>
      </c>
      <c r="AR40" s="24">
        <f>SUMIFS(Detail!H:H,Detail!$A:$A,$B40,Detail!$D:$D,9,Detail!$C:$C,2)</f>
        <v>0</v>
      </c>
      <c r="AS40" s="24">
        <f>SUMIFS(Detail!H:H,Detail!$A:$A,$B40,Detail!$D:$D,9,Detail!$C:$C,3)</f>
        <v>0</v>
      </c>
      <c r="AT40" s="24">
        <f>SUMIFS(Detail!H:H,Detail!$A:$A,$B40,Detail!$D:$D,9,Detail!$C:$C,4)</f>
        <v>0</v>
      </c>
      <c r="AU40" s="33">
        <f t="shared" ref="AU40:AU50" si="71">SUM(AQ40:AT40)</f>
        <v>0</v>
      </c>
      <c r="AV40" s="24">
        <f>SUMIFS(Detail!H:H,Detail!$A:$A,$B40,Detail!$D:$D,10,Detail!$C:$C,1)</f>
        <v>0</v>
      </c>
      <c r="AW40" s="24">
        <f>SUMIFS(Detail!H:H,Detail!$A:$A,$B40,Detail!$D:$D,10,Detail!$C:$C,2)</f>
        <v>0</v>
      </c>
      <c r="AX40" s="24">
        <f>SUMIFS(Detail!H:H,Detail!$A:$A,$B40,Detail!$D:$D,10,Detail!$C:$C,3)</f>
        <v>0</v>
      </c>
      <c r="AY40" s="24">
        <f>SUMIFS(Detail!H:H,Detail!$A:$A,$B40,Detail!$D:$D,10,Detail!$C:$C,4)</f>
        <v>0</v>
      </c>
      <c r="AZ40" s="33">
        <f t="shared" ref="AZ40:AZ50" si="72">SUM(AV40:AY40)</f>
        <v>0</v>
      </c>
      <c r="BA40" s="24">
        <f>SUMIFS(Detail!H:H,Detail!$A:$A,$B40,Detail!$D:$D,11,Detail!$C:$C,1)</f>
        <v>0</v>
      </c>
      <c r="BB40" s="24">
        <f>SUMIFS(Detail!H:H,Detail!$A:$A,$B40,Detail!$D:$D,11,Detail!$C:$C,2)</f>
        <v>0</v>
      </c>
      <c r="BC40" s="24">
        <f>SUMIFS(Detail!H:H,Detail!$A:$A,$B40,Detail!$D:$D,11,Detail!$C:$C,3)</f>
        <v>0</v>
      </c>
      <c r="BD40" s="24">
        <f>SUMIFS(Detail!H:H,Detail!$A:$A,$B40,Detail!$D:$D,11,Detail!$C:$C,4)</f>
        <v>0</v>
      </c>
      <c r="BE40" s="33">
        <f t="shared" ref="BE40:BE50" si="73">SUM(BA40:BD40)</f>
        <v>0</v>
      </c>
      <c r="BF40" s="24">
        <f>SUMIFS(Detail!H:H,Detail!$A:$A,$B40,Detail!$D:$D,12,Detail!$C:$C,1)</f>
        <v>0</v>
      </c>
      <c r="BG40" s="24">
        <f>SUMIFS(Detail!H:H,Detail!$A:$A,$B40,Detail!$D:$D,12,Detail!$C:$C,2)</f>
        <v>0</v>
      </c>
      <c r="BH40" s="24">
        <f>SUMIFS(Detail!H:H,Detail!$A:$A,$B40,Detail!$D:$D,12,Detail!$C:$C,3)</f>
        <v>0</v>
      </c>
      <c r="BI40" s="24">
        <f>SUMIFS(Detail!H:H,Detail!$A:$A,$B40,Detail!$D:$D,12,Detail!$C:$C,4)</f>
        <v>0</v>
      </c>
      <c r="BJ40" s="33">
        <f t="shared" ref="BJ40:BJ50" si="74">SUM(BF40:BI40)</f>
        <v>0</v>
      </c>
      <c r="BK40" s="24">
        <f>SUMIFS(Detail!H:H,Detail!$A:$A,$B40,Detail!$D:$D,13,Detail!$C:$C,1)</f>
        <v>0</v>
      </c>
      <c r="BL40" s="24">
        <f>SUMIFS(Detail!H:H,Detail!$A:$A,$B40,Detail!$D:$D,13,Detail!$C:$C,2)</f>
        <v>0</v>
      </c>
      <c r="BM40" s="24">
        <f>SUMIFS(Detail!H:H,Detail!$A:$A,$B40,Detail!$D:$D,13,Detail!$C:$C,3)</f>
        <v>0</v>
      </c>
      <c r="BN40" s="24">
        <f>SUMIFS(Detail!H:H,Detail!$A:$A,$B40,Detail!$D:$D,13,Detail!$C:$C,4)</f>
        <v>0</v>
      </c>
      <c r="BO40" s="33">
        <f t="shared" ref="BO40:BO50" si="75">SUM(BK40:BN40)</f>
        <v>0</v>
      </c>
      <c r="BP40" s="24">
        <f>SUMIFS(Detail!H:H,Detail!$A:$A,$B40,Detail!$D:$D,14,Detail!$C:$C,1)</f>
        <v>0</v>
      </c>
      <c r="BQ40" s="24">
        <f>SUMIFS(Detail!H:H,Detail!$A:$A,$B40,Detail!$D:$D,14,Detail!$C:$C,2)</f>
        <v>0</v>
      </c>
      <c r="BR40" s="24">
        <f>SUMIFS(Detail!H:H,Detail!$A:$A,$B40,Detail!$D:$D,14,Detail!$C:$C,3)</f>
        <v>0</v>
      </c>
      <c r="BS40" s="24">
        <f>SUMIFS(Detail!H:H,Detail!$A:$A,$B40,Detail!$D:$D,14,Detail!$C:$C,4)</f>
        <v>0</v>
      </c>
      <c r="BT40" s="33">
        <f t="shared" ref="BT40:BT50" si="76">SUM(BP40:BS40)</f>
        <v>0</v>
      </c>
      <c r="BU40" s="24">
        <f>SUMIFS(Detail!H:H,Detail!$A:$A,$B40,Detail!$D:$D,15,Detail!$C:$C,1)</f>
        <v>0</v>
      </c>
      <c r="BV40" s="24">
        <f>SUMIFS(Detail!H:H,Detail!$A:$A,$B40,Detail!$D:$D,15,Detail!$C:$C,2)</f>
        <v>0</v>
      </c>
      <c r="BW40" s="24">
        <f>SUMIFS(Detail!H:H,Detail!$A:$A,$B40,Detail!$D:$D,15,Detail!$C:$C,3)</f>
        <v>0</v>
      </c>
      <c r="BX40" s="24">
        <f>SUMIFS(Detail!H:H,Detail!$A:$A,$B40,Detail!$D:$D,15,Detail!$C:$C,4)</f>
        <v>0</v>
      </c>
      <c r="BY40" s="33">
        <f t="shared" ref="BY40:BY50" si="77">SUM(BU40:BX40)</f>
        <v>0</v>
      </c>
      <c r="BZ40" s="24">
        <f>SUMIFS(Detail!H:H,Detail!$A:$A,$B40,Detail!$D:$D,16,Detail!$C:$C,1)</f>
        <v>0</v>
      </c>
      <c r="CA40" s="24">
        <f>SUMIFS(Detail!H:H,Detail!$A:$A,$B40,Detail!$D:$D,16,Detail!$C:$C,2)</f>
        <v>0</v>
      </c>
      <c r="CB40" s="24">
        <f>SUMIFS(Detail!H:H,Detail!$A:$A,$B40,Detail!$D:$D,16,Detail!$C:$C,3)</f>
        <v>0</v>
      </c>
      <c r="CC40" s="24">
        <f>SUMIFS(Detail!H:H,Detail!$A:$A,$B40,Detail!$D:$D,16,Detail!$C:$C,4)</f>
        <v>0</v>
      </c>
      <c r="CD40" s="33">
        <f t="shared" ref="CD40:CD50" si="78">SUM(BZ40:CC40)</f>
        <v>0</v>
      </c>
      <c r="CE40" s="24">
        <f>SUMIFS(Detail!H:H,Detail!$A:$A,$B40,Detail!$D:$D,17,Detail!$C:$C,1)</f>
        <v>0</v>
      </c>
      <c r="CF40" s="24">
        <f>SUMIFS(Detail!H:H,Detail!$A:$A,$B40,Detail!$D:$D,17,Detail!$C:$C,2)</f>
        <v>0</v>
      </c>
      <c r="CG40" s="24">
        <f>SUMIFS(Detail!H:H,Detail!$A:$A,$B40,Detail!$D:$D,17,Detail!$C:$C,3)</f>
        <v>0</v>
      </c>
      <c r="CH40" s="24">
        <f>SUMIFS(Detail!H:H,Detail!$A:$A,$B40,Detail!$D:$D,17,Detail!$C:$C,4)</f>
        <v>0</v>
      </c>
      <c r="CI40" s="33">
        <f t="shared" ref="CI40:CI50" si="79">SUM(CE40:CH40)</f>
        <v>0</v>
      </c>
      <c r="CJ40" s="24">
        <f>SUMIFS(Detail!H:H,Detail!$A:$A,$B40,Detail!$D:$D,18,Detail!$C:$C,1)</f>
        <v>0</v>
      </c>
      <c r="CK40" s="24">
        <f>SUMIFS(Detail!H:H,Detail!$A:$A,$B40,Detail!$D:$D,18,Detail!$C:$C,2)</f>
        <v>0</v>
      </c>
      <c r="CL40" s="24">
        <f>SUMIFS(Detail!H:H,Detail!$A:$A,$B40,Detail!$D:$D,18,Detail!$C:$C,3)</f>
        <v>0</v>
      </c>
      <c r="CM40" s="24">
        <f>SUMIFS(Detail!H:H,Detail!$A:$A,$B40,Detail!$D:$D,18,Detail!$C:$C,4)</f>
        <v>0</v>
      </c>
      <c r="CN40" s="33">
        <f t="shared" ref="CN40:CN50" si="80">SUM(CJ40:CM40)</f>
        <v>0</v>
      </c>
      <c r="CO40" s="24">
        <f>SUMIFS(Detail!H:H,Detail!$A:$A,$B40,Detail!$D:$D,19,Detail!$C:$C,1)</f>
        <v>0</v>
      </c>
      <c r="CP40" s="24">
        <f>SUMIFS(Detail!H:H,Detail!$A:$A,$B40,Detail!$D:$D,19,Detail!$C:$C,2)</f>
        <v>0</v>
      </c>
      <c r="CQ40" s="24">
        <f>SUMIFS(Detail!H:H,Detail!$A:$A,$B40,Detail!$D:$D,19,Detail!$C:$C,3)</f>
        <v>0</v>
      </c>
      <c r="CR40" s="24">
        <f>SUMIFS(Detail!H:H,Detail!$A:$A,$B40,Detail!$D:$D,19,Detail!$C:$C,4)</f>
        <v>0</v>
      </c>
      <c r="CS40" s="33">
        <f t="shared" ref="CS40:CS50" si="81">SUM(CO40:CR40)</f>
        <v>0</v>
      </c>
      <c r="CT40" s="24">
        <f>SUMIFS(Detail!H:H,Detail!$A:$A,$B40,Detail!$D:$D,20,Detail!$C:$C,1)</f>
        <v>0</v>
      </c>
      <c r="CU40" s="24">
        <f>SUMIFS(Detail!H:H,Detail!$A:$A,$B40,Detail!$D:$D,20,Detail!$C:$C,2)</f>
        <v>0</v>
      </c>
      <c r="CV40" s="24">
        <f>SUMIFS(Detail!H:H,Detail!$A:$A,$B40,Detail!$D:$D,20,Detail!$C:$C,3)</f>
        <v>0</v>
      </c>
      <c r="CW40" s="24">
        <f>SUMIFS(Detail!H:H,Detail!$A:$A,$B40,Detail!$D:$D,20,Detail!$C:$C,4)</f>
        <v>0</v>
      </c>
      <c r="CX40" s="33">
        <f t="shared" ref="CX40:CX50" si="82">SUM(CT40:CW40)</f>
        <v>0</v>
      </c>
      <c r="CY40" s="24">
        <f>SUMIFS(Detail!H:H,Detail!$A:$A,$B40,Detail!$D:$D,21,Detail!$C:$C,1)</f>
        <v>0</v>
      </c>
      <c r="CZ40" s="24">
        <f>SUMIFS(Detail!H:H,Detail!$A:$A,$B40,Detail!$D:$D,21,Detail!$C:$C,2)</f>
        <v>0</v>
      </c>
      <c r="DA40" s="24">
        <f>SUMIFS(Detail!H:H,Detail!$A:$A,$B40,Detail!$D:$D,21,Detail!$C:$C,3)</f>
        <v>0</v>
      </c>
      <c r="DB40" s="24">
        <f>SUMIFS(Detail!H:H,Detail!$A:$A,$B40,Detail!$D:$D,21,Detail!$C:$C,4)</f>
        <v>0</v>
      </c>
      <c r="DC40" s="33">
        <f t="shared" ref="DC40:DC50" si="83">SUM(CY40:DB40)</f>
        <v>0</v>
      </c>
      <c r="DD40" s="86">
        <f>SUMIFS(Detail!H:H,Detail!$A:$A,$B40,Detail!$B:$B,"&gt;60")</f>
        <v>1362359.7</v>
      </c>
    </row>
    <row r="41" spans="1:108" x14ac:dyDescent="0.25">
      <c r="A41" t="s">
        <v>5278</v>
      </c>
      <c r="B41" s="32" t="s">
        <v>5121</v>
      </c>
      <c r="C41" s="24">
        <f>SUMIFS(Detail!H:H,Detail!$A:$A,$B41,Detail!$D:$D,1,Detail!$C:$C,1)</f>
        <v>0</v>
      </c>
      <c r="D41" s="24">
        <f>SUMIFS(Detail!H:H,Detail!$A:$A,$B41,Detail!$D:$D,1,Detail!$C:$C,2)</f>
        <v>0</v>
      </c>
      <c r="E41" s="24">
        <f>SUMIFS(Detail!H:H,Detail!$A:$A,$B41,Detail!$D:$D,1,Detail!$C:$C,3)</f>
        <v>518750</v>
      </c>
      <c r="F41" s="24">
        <f>SUMIFS(Detail!H:H,Detail!$A:$A,$B41,Detail!$D:$D,1,Detail!$C:$C,4)</f>
        <v>726250</v>
      </c>
      <c r="G41" s="33">
        <f t="shared" si="63"/>
        <v>1245000</v>
      </c>
      <c r="H41" s="24">
        <f>SUMIFS(Detail!H:H,Detail!$A:$A,$B41,Detail!$D:$D,2,Detail!$C:$C,1)</f>
        <v>321625</v>
      </c>
      <c r="I41" s="24">
        <f>SUMIFS(Detail!H:H,Detail!$A:$A,$B41,Detail!$D:$D,2,Detail!$C:$C,2)</f>
        <v>342375</v>
      </c>
      <c r="J41" s="24">
        <f>SUMIFS(Detail!H:H,Detail!$A:$A,$B41,Detail!$D:$D,2,Detail!$C:$C,3)</f>
        <v>798874.99999999988</v>
      </c>
      <c r="K41" s="24">
        <f>SUMIFS(Detail!H:H,Detail!$A:$A,$B41,Detail!$D:$D,2,Detail!$C:$C,4)</f>
        <v>798875</v>
      </c>
      <c r="L41" s="33">
        <f t="shared" si="64"/>
        <v>2261750</v>
      </c>
      <c r="M41" s="24">
        <f>SUMIFS(Detail!H:H,Detail!$A:$A,$B41,Detail!$D:$D,3,Detail!$C:$C,1)</f>
        <v>446124.99999999994</v>
      </c>
      <c r="N41" s="24">
        <f>SUMIFS(Detail!H:H,Detail!$A:$A,$B41,Detail!$D:$D,3,Detail!$C:$C,2)</f>
        <v>337706.25</v>
      </c>
      <c r="O41" s="24">
        <f>SUMIFS(Detail!H:H,Detail!$A:$A,$B41,Detail!$D:$D,3,Detail!$C:$C,3)</f>
        <v>359493.75</v>
      </c>
      <c r="P41" s="24">
        <f>SUMIFS(Detail!H:H,Detail!$A:$A,$B41,Detail!$D:$D,3,Detail!$C:$C,4)</f>
        <v>838818.75</v>
      </c>
      <c r="Q41" s="33">
        <f t="shared" si="65"/>
        <v>1982143.75</v>
      </c>
      <c r="R41" s="24">
        <f>SUMIFS(Detail!H:H,Detail!$A:$A,$B41,Detail!$D:$D,4,Detail!$C:$C,1)</f>
        <v>838818.75</v>
      </c>
      <c r="S41" s="24">
        <f>SUMIFS(Detail!H:H,Detail!$A:$A,$B41,Detail!$D:$D,4,Detail!$C:$C,2)</f>
        <v>468431.25</v>
      </c>
      <c r="T41" s="24">
        <f>SUMIFS(Detail!H:H,Detail!$A:$A,$B41,Detail!$D:$D,4,Detail!$C:$C,3)</f>
        <v>354591.5625</v>
      </c>
      <c r="U41" s="24">
        <f>SUMIFS(Detail!H:H,Detail!$A:$A,$B41,Detail!$D:$D,4,Detail!$C:$C,4)</f>
        <v>377468.4375</v>
      </c>
      <c r="V41" s="33">
        <f t="shared" si="66"/>
        <v>2039310</v>
      </c>
      <c r="W41" s="24">
        <f>SUMIFS(Detail!H:H,Detail!$A:$A,$B41,Detail!$D:$D,5,Detail!$C:$C,1)</f>
        <v>880759.6875</v>
      </c>
      <c r="X41" s="24">
        <f>SUMIFS(Detail!H:H,Detail!$A:$A,$B41,Detail!$D:$D,5,Detail!$C:$C,2)</f>
        <v>880759.6875</v>
      </c>
      <c r="Y41" s="24">
        <f>SUMIFS(Detail!H:H,Detail!$A:$A,$B41,Detail!$D:$D,5,Detail!$C:$C,3)</f>
        <v>491852.8125</v>
      </c>
      <c r="Z41" s="24">
        <f>SUMIFS(Detail!H:H,Detail!$A:$A,$B41,Detail!$D:$D,5,Detail!$C:$C,4)</f>
        <v>372321.140625</v>
      </c>
      <c r="AA41" s="33">
        <f t="shared" si="67"/>
        <v>2625693.328125</v>
      </c>
      <c r="AB41" s="24">
        <f>SUMIFS(Detail!H:H,Detail!$A:$A,$B41,Detail!$D:$D,6,Detail!$C:$C,1)</f>
        <v>132113.953125</v>
      </c>
      <c r="AC41" s="24">
        <f>SUMIFS(Detail!H:H,Detail!$A:$A,$B41,Detail!$D:$D,6,Detail!$C:$C,2)</f>
        <v>0</v>
      </c>
      <c r="AD41" s="24">
        <f>SUMIFS(Detail!H:H,Detail!$A:$A,$B41,Detail!$D:$D,6,Detail!$C:$C,3)</f>
        <v>0</v>
      </c>
      <c r="AE41" s="24">
        <f>SUMIFS(Detail!H:H,Detail!$A:$A,$B41,Detail!$D:$D,6,Detail!$C:$C,4)</f>
        <v>0</v>
      </c>
      <c r="AF41" s="33">
        <f t="shared" si="68"/>
        <v>132113.953125</v>
      </c>
      <c r="AG41" s="24">
        <f>SUMIFS(Detail!H:H,Detail!$A:$A,$B41,Detail!$D:$D,7,Detail!$C:$C,1)</f>
        <v>0</v>
      </c>
      <c r="AH41" s="24">
        <f>SUMIFS(Detail!H:H,Detail!$A:$A,$B41,Detail!$D:$D,7,Detail!$C:$C,2)</f>
        <v>0</v>
      </c>
      <c r="AI41" s="24">
        <f>SUMIFS(Detail!H:H,Detail!$A:$A,$B41,Detail!$D:$D,7,Detail!$C:$C,3)</f>
        <v>0</v>
      </c>
      <c r="AJ41" s="24">
        <f>SUMIFS(Detail!H:H,Detail!$A:$A,$B41,Detail!$D:$D,7,Detail!$C:$C,4)</f>
        <v>0</v>
      </c>
      <c r="AK41" s="33">
        <f t="shared" si="69"/>
        <v>0</v>
      </c>
      <c r="AL41" s="24">
        <f>SUMIFS(Detail!H:H,Detail!$A:$A,$B41,Detail!$D:$D,8,Detail!$C:$C,1)</f>
        <v>0</v>
      </c>
      <c r="AM41" s="24">
        <f>SUMIFS(Detail!H:H,Detail!$A:$A,$B41,Detail!$D:$D,8,Detail!$C:$C,2)</f>
        <v>0</v>
      </c>
      <c r="AN41" s="24">
        <f>SUMIFS(Detail!H:H,Detail!$A:$A,$B41,Detail!$D:$D,8,Detail!$C:$C,3)</f>
        <v>0</v>
      </c>
      <c r="AO41" s="24">
        <f>SUMIFS(Detail!H:H,Detail!$A:$A,$B41,Detail!$D:$D,8,Detail!$C:$C,4)</f>
        <v>0</v>
      </c>
      <c r="AP41" s="33">
        <f t="shared" si="70"/>
        <v>0</v>
      </c>
      <c r="AQ41" s="24">
        <f>SUMIFS(Detail!H:H,Detail!$A:$A,$B41,Detail!$D:$D,9,Detail!$C:$C,1)</f>
        <v>0</v>
      </c>
      <c r="AR41" s="24">
        <f>SUMIFS(Detail!H:H,Detail!$A:$A,$B41,Detail!$D:$D,9,Detail!$C:$C,2)</f>
        <v>0</v>
      </c>
      <c r="AS41" s="24">
        <f>SUMIFS(Detail!H:H,Detail!$A:$A,$B41,Detail!$D:$D,9,Detail!$C:$C,3)</f>
        <v>0</v>
      </c>
      <c r="AT41" s="24">
        <f>SUMIFS(Detail!H:H,Detail!$A:$A,$B41,Detail!$D:$D,9,Detail!$C:$C,4)</f>
        <v>0</v>
      </c>
      <c r="AU41" s="33">
        <f t="shared" si="71"/>
        <v>0</v>
      </c>
      <c r="AV41" s="24">
        <f>SUMIFS(Detail!H:H,Detail!$A:$A,$B41,Detail!$D:$D,10,Detail!$C:$C,1)</f>
        <v>0</v>
      </c>
      <c r="AW41" s="24">
        <f>SUMIFS(Detail!H:H,Detail!$A:$A,$B41,Detail!$D:$D,10,Detail!$C:$C,2)</f>
        <v>0</v>
      </c>
      <c r="AX41" s="24">
        <f>SUMIFS(Detail!H:H,Detail!$A:$A,$B41,Detail!$D:$D,10,Detail!$C:$C,3)</f>
        <v>0</v>
      </c>
      <c r="AY41" s="24">
        <f>SUMIFS(Detail!H:H,Detail!$A:$A,$B41,Detail!$D:$D,10,Detail!$C:$C,4)</f>
        <v>0</v>
      </c>
      <c r="AZ41" s="33">
        <f t="shared" si="72"/>
        <v>0</v>
      </c>
      <c r="BA41" s="24">
        <f>SUMIFS(Detail!H:H,Detail!$A:$A,$B41,Detail!$D:$D,11,Detail!$C:$C,1)</f>
        <v>0</v>
      </c>
      <c r="BB41" s="24">
        <f>SUMIFS(Detail!H:H,Detail!$A:$A,$B41,Detail!$D:$D,11,Detail!$C:$C,2)</f>
        <v>0</v>
      </c>
      <c r="BC41" s="24">
        <f>SUMIFS(Detail!H:H,Detail!$A:$A,$B41,Detail!$D:$D,11,Detail!$C:$C,3)</f>
        <v>0</v>
      </c>
      <c r="BD41" s="24">
        <f>SUMIFS(Detail!H:H,Detail!$A:$A,$B41,Detail!$D:$D,11,Detail!$C:$C,4)</f>
        <v>0</v>
      </c>
      <c r="BE41" s="33">
        <f t="shared" si="73"/>
        <v>0</v>
      </c>
      <c r="BF41" s="24">
        <f>SUMIFS(Detail!H:H,Detail!$A:$A,$B41,Detail!$D:$D,12,Detail!$C:$C,1)</f>
        <v>0</v>
      </c>
      <c r="BG41" s="24">
        <f>SUMIFS(Detail!H:H,Detail!$A:$A,$B41,Detail!$D:$D,12,Detail!$C:$C,2)</f>
        <v>0</v>
      </c>
      <c r="BH41" s="24">
        <f>SUMIFS(Detail!H:H,Detail!$A:$A,$B41,Detail!$D:$D,12,Detail!$C:$C,3)</f>
        <v>0</v>
      </c>
      <c r="BI41" s="24">
        <f>SUMIFS(Detail!H:H,Detail!$A:$A,$B41,Detail!$D:$D,12,Detail!$C:$C,4)</f>
        <v>0</v>
      </c>
      <c r="BJ41" s="33">
        <f t="shared" si="74"/>
        <v>0</v>
      </c>
      <c r="BK41" s="24">
        <f>SUMIFS(Detail!H:H,Detail!$A:$A,$B41,Detail!$D:$D,13,Detail!$C:$C,1)</f>
        <v>0</v>
      </c>
      <c r="BL41" s="24">
        <f>SUMIFS(Detail!H:H,Detail!$A:$A,$B41,Detail!$D:$D,13,Detail!$C:$C,2)</f>
        <v>0</v>
      </c>
      <c r="BM41" s="24">
        <f>SUMIFS(Detail!H:H,Detail!$A:$A,$B41,Detail!$D:$D,13,Detail!$C:$C,3)</f>
        <v>0</v>
      </c>
      <c r="BN41" s="24">
        <f>SUMIFS(Detail!H:H,Detail!$A:$A,$B41,Detail!$D:$D,13,Detail!$C:$C,4)</f>
        <v>0</v>
      </c>
      <c r="BO41" s="33">
        <f t="shared" si="75"/>
        <v>0</v>
      </c>
      <c r="BP41" s="24">
        <f>SUMIFS(Detail!H:H,Detail!$A:$A,$B41,Detail!$D:$D,14,Detail!$C:$C,1)</f>
        <v>0</v>
      </c>
      <c r="BQ41" s="24">
        <f>SUMIFS(Detail!H:H,Detail!$A:$A,$B41,Detail!$D:$D,14,Detail!$C:$C,2)</f>
        <v>0</v>
      </c>
      <c r="BR41" s="24">
        <f>SUMIFS(Detail!H:H,Detail!$A:$A,$B41,Detail!$D:$D,14,Detail!$C:$C,3)</f>
        <v>0</v>
      </c>
      <c r="BS41" s="24">
        <f>SUMIFS(Detail!H:H,Detail!$A:$A,$B41,Detail!$D:$D,14,Detail!$C:$C,4)</f>
        <v>0</v>
      </c>
      <c r="BT41" s="33">
        <f t="shared" si="76"/>
        <v>0</v>
      </c>
      <c r="BU41" s="24">
        <f>SUMIFS(Detail!H:H,Detail!$A:$A,$B41,Detail!$D:$D,15,Detail!$C:$C,1)</f>
        <v>0</v>
      </c>
      <c r="BV41" s="24">
        <f>SUMIFS(Detail!H:H,Detail!$A:$A,$B41,Detail!$D:$D,15,Detail!$C:$C,2)</f>
        <v>0</v>
      </c>
      <c r="BW41" s="24">
        <f>SUMIFS(Detail!H:H,Detail!$A:$A,$B41,Detail!$D:$D,15,Detail!$C:$C,3)</f>
        <v>0</v>
      </c>
      <c r="BX41" s="24">
        <f>SUMIFS(Detail!H:H,Detail!$A:$A,$B41,Detail!$D:$D,15,Detail!$C:$C,4)</f>
        <v>0</v>
      </c>
      <c r="BY41" s="33">
        <f t="shared" si="77"/>
        <v>0</v>
      </c>
      <c r="BZ41" s="24">
        <f>SUMIFS(Detail!H:H,Detail!$A:$A,$B41,Detail!$D:$D,16,Detail!$C:$C,1)</f>
        <v>0</v>
      </c>
      <c r="CA41" s="24">
        <f>SUMIFS(Detail!H:H,Detail!$A:$A,$B41,Detail!$D:$D,16,Detail!$C:$C,2)</f>
        <v>0</v>
      </c>
      <c r="CB41" s="24">
        <f>SUMIFS(Detail!H:H,Detail!$A:$A,$B41,Detail!$D:$D,16,Detail!$C:$C,3)</f>
        <v>0</v>
      </c>
      <c r="CC41" s="24">
        <f>SUMIFS(Detail!H:H,Detail!$A:$A,$B41,Detail!$D:$D,16,Detail!$C:$C,4)</f>
        <v>0</v>
      </c>
      <c r="CD41" s="33">
        <f t="shared" si="78"/>
        <v>0</v>
      </c>
      <c r="CE41" s="24">
        <f>SUMIFS(Detail!H:H,Detail!$A:$A,$B41,Detail!$D:$D,17,Detail!$C:$C,1)</f>
        <v>0</v>
      </c>
      <c r="CF41" s="24">
        <f>SUMIFS(Detail!H:H,Detail!$A:$A,$B41,Detail!$D:$D,17,Detail!$C:$C,2)</f>
        <v>0</v>
      </c>
      <c r="CG41" s="24">
        <f>SUMIFS(Detail!H:H,Detail!$A:$A,$B41,Detail!$D:$D,17,Detail!$C:$C,3)</f>
        <v>0</v>
      </c>
      <c r="CH41" s="24">
        <f>SUMIFS(Detail!H:H,Detail!$A:$A,$B41,Detail!$D:$D,17,Detail!$C:$C,4)</f>
        <v>0</v>
      </c>
      <c r="CI41" s="33">
        <f t="shared" si="79"/>
        <v>0</v>
      </c>
      <c r="CJ41" s="24">
        <f>SUMIFS(Detail!H:H,Detail!$A:$A,$B41,Detail!$D:$D,18,Detail!$C:$C,1)</f>
        <v>0</v>
      </c>
      <c r="CK41" s="24">
        <f>SUMIFS(Detail!H:H,Detail!$A:$A,$B41,Detail!$D:$D,18,Detail!$C:$C,2)</f>
        <v>0</v>
      </c>
      <c r="CL41" s="24">
        <f>SUMIFS(Detail!H:H,Detail!$A:$A,$B41,Detail!$D:$D,18,Detail!$C:$C,3)</f>
        <v>0</v>
      </c>
      <c r="CM41" s="24">
        <f>SUMIFS(Detail!H:H,Detail!$A:$A,$B41,Detail!$D:$D,18,Detail!$C:$C,4)</f>
        <v>0</v>
      </c>
      <c r="CN41" s="33">
        <f t="shared" si="80"/>
        <v>0</v>
      </c>
      <c r="CO41" s="24">
        <f>SUMIFS(Detail!H:H,Detail!$A:$A,$B41,Detail!$D:$D,19,Detail!$C:$C,1)</f>
        <v>0</v>
      </c>
      <c r="CP41" s="24">
        <f>SUMIFS(Detail!H:H,Detail!$A:$A,$B41,Detail!$D:$D,19,Detail!$C:$C,2)</f>
        <v>0</v>
      </c>
      <c r="CQ41" s="24">
        <f>SUMIFS(Detail!H:H,Detail!$A:$A,$B41,Detail!$D:$D,19,Detail!$C:$C,3)</f>
        <v>0</v>
      </c>
      <c r="CR41" s="24">
        <f>SUMIFS(Detail!H:H,Detail!$A:$A,$B41,Detail!$D:$D,19,Detail!$C:$C,4)</f>
        <v>0</v>
      </c>
      <c r="CS41" s="33">
        <f t="shared" si="81"/>
        <v>0</v>
      </c>
      <c r="CT41" s="24">
        <f>SUMIFS(Detail!H:H,Detail!$A:$A,$B41,Detail!$D:$D,20,Detail!$C:$C,1)</f>
        <v>0</v>
      </c>
      <c r="CU41" s="24">
        <f>SUMIFS(Detail!H:H,Detail!$A:$A,$B41,Detail!$D:$D,20,Detail!$C:$C,2)</f>
        <v>0</v>
      </c>
      <c r="CV41" s="24">
        <f>SUMIFS(Detail!H:H,Detail!$A:$A,$B41,Detail!$D:$D,20,Detail!$C:$C,3)</f>
        <v>0</v>
      </c>
      <c r="CW41" s="24">
        <f>SUMIFS(Detail!H:H,Detail!$A:$A,$B41,Detail!$D:$D,20,Detail!$C:$C,4)</f>
        <v>0</v>
      </c>
      <c r="CX41" s="33">
        <f t="shared" si="82"/>
        <v>0</v>
      </c>
      <c r="CY41" s="24">
        <f>SUMIFS(Detail!H:H,Detail!$A:$A,$B41,Detail!$D:$D,21,Detail!$C:$C,1)</f>
        <v>0</v>
      </c>
      <c r="CZ41" s="24">
        <f>SUMIFS(Detail!H:H,Detail!$A:$A,$B41,Detail!$D:$D,21,Detail!$C:$C,2)</f>
        <v>0</v>
      </c>
      <c r="DA41" s="24">
        <f>SUMIFS(Detail!H:H,Detail!$A:$A,$B41,Detail!$D:$D,21,Detail!$C:$C,3)</f>
        <v>0</v>
      </c>
      <c r="DB41" s="24">
        <f>SUMIFS(Detail!H:H,Detail!$A:$A,$B41,Detail!$D:$D,21,Detail!$C:$C,4)</f>
        <v>0</v>
      </c>
      <c r="DC41" s="33">
        <f t="shared" si="83"/>
        <v>0</v>
      </c>
      <c r="DD41" s="86">
        <f>SUMIFS(Detail!H:H,Detail!$A:$A,$B41,Detail!$B:$B,"&gt;60")</f>
        <v>132113.953125</v>
      </c>
    </row>
    <row r="42" spans="1:108" x14ac:dyDescent="0.25">
      <c r="A42" t="s">
        <v>5279</v>
      </c>
      <c r="B42" s="32" t="s">
        <v>5122</v>
      </c>
      <c r="C42" s="24">
        <f>SUMIFS(Detail!H:H,Detail!$A:$A,$B42,Detail!$D:$D,1,Detail!$C:$C,1)</f>
        <v>0</v>
      </c>
      <c r="D42" s="24">
        <f>SUMIFS(Detail!H:H,Detail!$A:$A,$B42,Detail!$D:$D,1,Detail!$C:$C,2)</f>
        <v>0</v>
      </c>
      <c r="E42" s="24">
        <f>SUMIFS(Detail!H:H,Detail!$A:$A,$B42,Detail!$D:$D,1,Detail!$C:$C,3)</f>
        <v>75000</v>
      </c>
      <c r="F42" s="24">
        <f>SUMIFS(Detail!H:H,Detail!$A:$A,$B42,Detail!$D:$D,1,Detail!$C:$C,4)</f>
        <v>142499.99999999997</v>
      </c>
      <c r="G42" s="33">
        <f t="shared" si="63"/>
        <v>217499.99999999997</v>
      </c>
      <c r="H42" s="24">
        <f>SUMIFS(Detail!H:H,Detail!$A:$A,$B42,Detail!$D:$D,2,Detail!$C:$C,1)</f>
        <v>157500</v>
      </c>
      <c r="I42" s="24">
        <f>SUMIFS(Detail!H:H,Detail!$A:$A,$B42,Detail!$D:$D,2,Detail!$C:$C,2)</f>
        <v>202499.99999999997</v>
      </c>
      <c r="J42" s="24">
        <f>SUMIFS(Detail!H:H,Detail!$A:$A,$B42,Detail!$D:$D,2,Detail!$C:$C,3)</f>
        <v>247500</v>
      </c>
      <c r="K42" s="24">
        <f>SUMIFS(Detail!H:H,Detail!$A:$A,$B42,Detail!$D:$D,2,Detail!$C:$C,4)</f>
        <v>292500</v>
      </c>
      <c r="L42" s="33">
        <f t="shared" si="64"/>
        <v>900000</v>
      </c>
      <c r="M42" s="24">
        <f>SUMIFS(Detail!H:H,Detail!$A:$A,$B42,Detail!$D:$D,3,Detail!$C:$C,1)</f>
        <v>292500</v>
      </c>
      <c r="N42" s="24">
        <f>SUMIFS(Detail!H:H,Detail!$A:$A,$B42,Detail!$D:$D,3,Detail!$C:$C,2)</f>
        <v>315000</v>
      </c>
      <c r="O42" s="24">
        <f>SUMIFS(Detail!H:H,Detail!$A:$A,$B42,Detail!$D:$D,3,Detail!$C:$C,3)</f>
        <v>404999.99999999994</v>
      </c>
      <c r="P42" s="24">
        <f>SUMIFS(Detail!H:H,Detail!$A:$A,$B42,Detail!$D:$D,3,Detail!$C:$C,4)</f>
        <v>495000</v>
      </c>
      <c r="Q42" s="33">
        <f t="shared" si="65"/>
        <v>1507500</v>
      </c>
      <c r="R42" s="24">
        <f>SUMIFS(Detail!H:H,Detail!$A:$A,$B42,Detail!$D:$D,4,Detail!$C:$C,1)</f>
        <v>585000</v>
      </c>
      <c r="S42" s="24">
        <f>SUMIFS(Detail!H:H,Detail!$A:$A,$B42,Detail!$D:$D,4,Detail!$C:$C,2)</f>
        <v>585000</v>
      </c>
      <c r="T42" s="24">
        <f>SUMIFS(Detail!H:H,Detail!$A:$A,$B42,Detail!$D:$D,4,Detail!$C:$C,3)</f>
        <v>630000</v>
      </c>
      <c r="U42" s="24">
        <f>SUMIFS(Detail!H:H,Detail!$A:$A,$B42,Detail!$D:$D,4,Detail!$C:$C,4)</f>
        <v>809999.99999999988</v>
      </c>
      <c r="V42" s="33">
        <f t="shared" si="66"/>
        <v>2610000</v>
      </c>
      <c r="W42" s="24">
        <f>SUMIFS(Detail!H:H,Detail!$A:$A,$B42,Detail!$D:$D,5,Detail!$C:$C,1)</f>
        <v>990000</v>
      </c>
      <c r="X42" s="24">
        <f>SUMIFS(Detail!H:H,Detail!$A:$A,$B42,Detail!$D:$D,5,Detail!$C:$C,2)</f>
        <v>1170000</v>
      </c>
      <c r="Y42" s="24">
        <f>SUMIFS(Detail!H:H,Detail!$A:$A,$B42,Detail!$D:$D,5,Detail!$C:$C,3)</f>
        <v>1170000</v>
      </c>
      <c r="Z42" s="24">
        <f>SUMIFS(Detail!H:H,Detail!$A:$A,$B42,Detail!$D:$D,5,Detail!$C:$C,4)</f>
        <v>1260000</v>
      </c>
      <c r="AA42" s="33">
        <f t="shared" si="67"/>
        <v>4590000</v>
      </c>
      <c r="AB42" s="24">
        <f>SUMIFS(Detail!H:H,Detail!$A:$A,$B42,Detail!$D:$D,6,Detail!$C:$C,1)</f>
        <v>719999.99999999988</v>
      </c>
      <c r="AC42" s="24">
        <f>SUMIFS(Detail!H:H,Detail!$A:$A,$B42,Detail!$D:$D,6,Detail!$C:$C,2)</f>
        <v>0</v>
      </c>
      <c r="AD42" s="24">
        <f>SUMIFS(Detail!H:H,Detail!$A:$A,$B42,Detail!$D:$D,6,Detail!$C:$C,3)</f>
        <v>0</v>
      </c>
      <c r="AE42" s="24">
        <f>SUMIFS(Detail!H:H,Detail!$A:$A,$B42,Detail!$D:$D,6,Detail!$C:$C,4)</f>
        <v>0</v>
      </c>
      <c r="AF42" s="33">
        <f t="shared" si="68"/>
        <v>719999.99999999988</v>
      </c>
      <c r="AG42" s="24">
        <f>SUMIFS(Detail!H:H,Detail!$A:$A,$B42,Detail!$D:$D,7,Detail!$C:$C,1)</f>
        <v>0</v>
      </c>
      <c r="AH42" s="24">
        <f>SUMIFS(Detail!H:H,Detail!$A:$A,$B42,Detail!$D:$D,7,Detail!$C:$C,2)</f>
        <v>0</v>
      </c>
      <c r="AI42" s="24">
        <f>SUMIFS(Detail!H:H,Detail!$A:$A,$B42,Detail!$D:$D,7,Detail!$C:$C,3)</f>
        <v>0</v>
      </c>
      <c r="AJ42" s="24">
        <f>SUMIFS(Detail!H:H,Detail!$A:$A,$B42,Detail!$D:$D,7,Detail!$C:$C,4)</f>
        <v>0</v>
      </c>
      <c r="AK42" s="33">
        <f t="shared" si="69"/>
        <v>0</v>
      </c>
      <c r="AL42" s="24">
        <f>SUMIFS(Detail!H:H,Detail!$A:$A,$B42,Detail!$D:$D,8,Detail!$C:$C,1)</f>
        <v>0</v>
      </c>
      <c r="AM42" s="24">
        <f>SUMIFS(Detail!H:H,Detail!$A:$A,$B42,Detail!$D:$D,8,Detail!$C:$C,2)</f>
        <v>0</v>
      </c>
      <c r="AN42" s="24">
        <f>SUMIFS(Detail!H:H,Detail!$A:$A,$B42,Detail!$D:$D,8,Detail!$C:$C,3)</f>
        <v>0</v>
      </c>
      <c r="AO42" s="24">
        <f>SUMIFS(Detail!H:H,Detail!$A:$A,$B42,Detail!$D:$D,8,Detail!$C:$C,4)</f>
        <v>0</v>
      </c>
      <c r="AP42" s="33">
        <f t="shared" si="70"/>
        <v>0</v>
      </c>
      <c r="AQ42" s="24">
        <f>SUMIFS(Detail!H:H,Detail!$A:$A,$B42,Detail!$D:$D,9,Detail!$C:$C,1)</f>
        <v>0</v>
      </c>
      <c r="AR42" s="24">
        <f>SUMIFS(Detail!H:H,Detail!$A:$A,$B42,Detail!$D:$D,9,Detail!$C:$C,2)</f>
        <v>0</v>
      </c>
      <c r="AS42" s="24">
        <f>SUMIFS(Detail!H:H,Detail!$A:$A,$B42,Detail!$D:$D,9,Detail!$C:$C,3)</f>
        <v>0</v>
      </c>
      <c r="AT42" s="24">
        <f>SUMIFS(Detail!H:H,Detail!$A:$A,$B42,Detail!$D:$D,9,Detail!$C:$C,4)</f>
        <v>0</v>
      </c>
      <c r="AU42" s="33">
        <f t="shared" si="71"/>
        <v>0</v>
      </c>
      <c r="AV42" s="24">
        <f>SUMIFS(Detail!H:H,Detail!$A:$A,$B42,Detail!$D:$D,10,Detail!$C:$C,1)</f>
        <v>0</v>
      </c>
      <c r="AW42" s="24">
        <f>SUMIFS(Detail!H:H,Detail!$A:$A,$B42,Detail!$D:$D,10,Detail!$C:$C,2)</f>
        <v>0</v>
      </c>
      <c r="AX42" s="24">
        <f>SUMIFS(Detail!H:H,Detail!$A:$A,$B42,Detail!$D:$D,10,Detail!$C:$C,3)</f>
        <v>0</v>
      </c>
      <c r="AY42" s="24">
        <f>SUMIFS(Detail!H:H,Detail!$A:$A,$B42,Detail!$D:$D,10,Detail!$C:$C,4)</f>
        <v>0</v>
      </c>
      <c r="AZ42" s="33">
        <f t="shared" si="72"/>
        <v>0</v>
      </c>
      <c r="BA42" s="24">
        <f>SUMIFS(Detail!H:H,Detail!$A:$A,$B42,Detail!$D:$D,11,Detail!$C:$C,1)</f>
        <v>0</v>
      </c>
      <c r="BB42" s="24">
        <f>SUMIFS(Detail!H:H,Detail!$A:$A,$B42,Detail!$D:$D,11,Detail!$C:$C,2)</f>
        <v>0</v>
      </c>
      <c r="BC42" s="24">
        <f>SUMIFS(Detail!H:H,Detail!$A:$A,$B42,Detail!$D:$D,11,Detail!$C:$C,3)</f>
        <v>0</v>
      </c>
      <c r="BD42" s="24">
        <f>SUMIFS(Detail!H:H,Detail!$A:$A,$B42,Detail!$D:$D,11,Detail!$C:$C,4)</f>
        <v>0</v>
      </c>
      <c r="BE42" s="33">
        <f t="shared" si="73"/>
        <v>0</v>
      </c>
      <c r="BF42" s="24">
        <f>SUMIFS(Detail!H:H,Detail!$A:$A,$B42,Detail!$D:$D,12,Detail!$C:$C,1)</f>
        <v>0</v>
      </c>
      <c r="BG42" s="24">
        <f>SUMIFS(Detail!H:H,Detail!$A:$A,$B42,Detail!$D:$D,12,Detail!$C:$C,2)</f>
        <v>0</v>
      </c>
      <c r="BH42" s="24">
        <f>SUMIFS(Detail!H:H,Detail!$A:$A,$B42,Detail!$D:$D,12,Detail!$C:$C,3)</f>
        <v>0</v>
      </c>
      <c r="BI42" s="24">
        <f>SUMIFS(Detail!H:H,Detail!$A:$A,$B42,Detail!$D:$D,12,Detail!$C:$C,4)</f>
        <v>0</v>
      </c>
      <c r="BJ42" s="33">
        <f t="shared" si="74"/>
        <v>0</v>
      </c>
      <c r="BK42" s="24">
        <f>SUMIFS(Detail!H:H,Detail!$A:$A,$B42,Detail!$D:$D,13,Detail!$C:$C,1)</f>
        <v>0</v>
      </c>
      <c r="BL42" s="24">
        <f>SUMIFS(Detail!H:H,Detail!$A:$A,$B42,Detail!$D:$D,13,Detail!$C:$C,2)</f>
        <v>0</v>
      </c>
      <c r="BM42" s="24">
        <f>SUMIFS(Detail!H:H,Detail!$A:$A,$B42,Detail!$D:$D,13,Detail!$C:$C,3)</f>
        <v>0</v>
      </c>
      <c r="BN42" s="24">
        <f>SUMIFS(Detail!H:H,Detail!$A:$A,$B42,Detail!$D:$D,13,Detail!$C:$C,4)</f>
        <v>0</v>
      </c>
      <c r="BO42" s="33">
        <f t="shared" si="75"/>
        <v>0</v>
      </c>
      <c r="BP42" s="24">
        <f>SUMIFS(Detail!H:H,Detail!$A:$A,$B42,Detail!$D:$D,14,Detail!$C:$C,1)</f>
        <v>0</v>
      </c>
      <c r="BQ42" s="24">
        <f>SUMIFS(Detail!H:H,Detail!$A:$A,$B42,Detail!$D:$D,14,Detail!$C:$C,2)</f>
        <v>0</v>
      </c>
      <c r="BR42" s="24">
        <f>SUMIFS(Detail!H:H,Detail!$A:$A,$B42,Detail!$D:$D,14,Detail!$C:$C,3)</f>
        <v>0</v>
      </c>
      <c r="BS42" s="24">
        <f>SUMIFS(Detail!H:H,Detail!$A:$A,$B42,Detail!$D:$D,14,Detail!$C:$C,4)</f>
        <v>0</v>
      </c>
      <c r="BT42" s="33">
        <f t="shared" si="76"/>
        <v>0</v>
      </c>
      <c r="BU42" s="24">
        <f>SUMIFS(Detail!H:H,Detail!$A:$A,$B42,Detail!$D:$D,15,Detail!$C:$C,1)</f>
        <v>0</v>
      </c>
      <c r="BV42" s="24">
        <f>SUMIFS(Detail!H:H,Detail!$A:$A,$B42,Detail!$D:$D,15,Detail!$C:$C,2)</f>
        <v>0</v>
      </c>
      <c r="BW42" s="24">
        <f>SUMIFS(Detail!H:H,Detail!$A:$A,$B42,Detail!$D:$D,15,Detail!$C:$C,3)</f>
        <v>0</v>
      </c>
      <c r="BX42" s="24">
        <f>SUMIFS(Detail!H:H,Detail!$A:$A,$B42,Detail!$D:$D,15,Detail!$C:$C,4)</f>
        <v>0</v>
      </c>
      <c r="BY42" s="33">
        <f t="shared" si="77"/>
        <v>0</v>
      </c>
      <c r="BZ42" s="24">
        <f>SUMIFS(Detail!H:H,Detail!$A:$A,$B42,Detail!$D:$D,16,Detail!$C:$C,1)</f>
        <v>0</v>
      </c>
      <c r="CA42" s="24">
        <f>SUMIFS(Detail!H:H,Detail!$A:$A,$B42,Detail!$D:$D,16,Detail!$C:$C,2)</f>
        <v>0</v>
      </c>
      <c r="CB42" s="24">
        <f>SUMIFS(Detail!H:H,Detail!$A:$A,$B42,Detail!$D:$D,16,Detail!$C:$C,3)</f>
        <v>0</v>
      </c>
      <c r="CC42" s="24">
        <f>SUMIFS(Detail!H:H,Detail!$A:$A,$B42,Detail!$D:$D,16,Detail!$C:$C,4)</f>
        <v>0</v>
      </c>
      <c r="CD42" s="33">
        <f t="shared" si="78"/>
        <v>0</v>
      </c>
      <c r="CE42" s="24">
        <f>SUMIFS(Detail!H:H,Detail!$A:$A,$B42,Detail!$D:$D,17,Detail!$C:$C,1)</f>
        <v>0</v>
      </c>
      <c r="CF42" s="24">
        <f>SUMIFS(Detail!H:H,Detail!$A:$A,$B42,Detail!$D:$D,17,Detail!$C:$C,2)</f>
        <v>0</v>
      </c>
      <c r="CG42" s="24">
        <f>SUMIFS(Detail!H:H,Detail!$A:$A,$B42,Detail!$D:$D,17,Detail!$C:$C,3)</f>
        <v>0</v>
      </c>
      <c r="CH42" s="24">
        <f>SUMIFS(Detail!H:H,Detail!$A:$A,$B42,Detail!$D:$D,17,Detail!$C:$C,4)</f>
        <v>0</v>
      </c>
      <c r="CI42" s="33">
        <f t="shared" si="79"/>
        <v>0</v>
      </c>
      <c r="CJ42" s="24">
        <f>SUMIFS(Detail!H:H,Detail!$A:$A,$B42,Detail!$D:$D,18,Detail!$C:$C,1)</f>
        <v>0</v>
      </c>
      <c r="CK42" s="24">
        <f>SUMIFS(Detail!H:H,Detail!$A:$A,$B42,Detail!$D:$D,18,Detail!$C:$C,2)</f>
        <v>0</v>
      </c>
      <c r="CL42" s="24">
        <f>SUMIFS(Detail!H:H,Detail!$A:$A,$B42,Detail!$D:$D,18,Detail!$C:$C,3)</f>
        <v>0</v>
      </c>
      <c r="CM42" s="24">
        <f>SUMIFS(Detail!H:H,Detail!$A:$A,$B42,Detail!$D:$D,18,Detail!$C:$C,4)</f>
        <v>0</v>
      </c>
      <c r="CN42" s="33">
        <f t="shared" si="80"/>
        <v>0</v>
      </c>
      <c r="CO42" s="24">
        <f>SUMIFS(Detail!H:H,Detail!$A:$A,$B42,Detail!$D:$D,19,Detail!$C:$C,1)</f>
        <v>0</v>
      </c>
      <c r="CP42" s="24">
        <f>SUMIFS(Detail!H:H,Detail!$A:$A,$B42,Detail!$D:$D,19,Detail!$C:$C,2)</f>
        <v>0</v>
      </c>
      <c r="CQ42" s="24">
        <f>SUMIFS(Detail!H:H,Detail!$A:$A,$B42,Detail!$D:$D,19,Detail!$C:$C,3)</f>
        <v>0</v>
      </c>
      <c r="CR42" s="24">
        <f>SUMIFS(Detail!H:H,Detail!$A:$A,$B42,Detail!$D:$D,19,Detail!$C:$C,4)</f>
        <v>0</v>
      </c>
      <c r="CS42" s="33">
        <f t="shared" si="81"/>
        <v>0</v>
      </c>
      <c r="CT42" s="24">
        <f>SUMIFS(Detail!H:H,Detail!$A:$A,$B42,Detail!$D:$D,20,Detail!$C:$C,1)</f>
        <v>0</v>
      </c>
      <c r="CU42" s="24">
        <f>SUMIFS(Detail!H:H,Detail!$A:$A,$B42,Detail!$D:$D,20,Detail!$C:$C,2)</f>
        <v>0</v>
      </c>
      <c r="CV42" s="24">
        <f>SUMIFS(Detail!H:H,Detail!$A:$A,$B42,Detail!$D:$D,20,Detail!$C:$C,3)</f>
        <v>0</v>
      </c>
      <c r="CW42" s="24">
        <f>SUMIFS(Detail!H:H,Detail!$A:$A,$B42,Detail!$D:$D,20,Detail!$C:$C,4)</f>
        <v>0</v>
      </c>
      <c r="CX42" s="33">
        <f t="shared" si="82"/>
        <v>0</v>
      </c>
      <c r="CY42" s="24">
        <f>SUMIFS(Detail!H:H,Detail!$A:$A,$B42,Detail!$D:$D,21,Detail!$C:$C,1)</f>
        <v>0</v>
      </c>
      <c r="CZ42" s="24">
        <f>SUMIFS(Detail!H:H,Detail!$A:$A,$B42,Detail!$D:$D,21,Detail!$C:$C,2)</f>
        <v>0</v>
      </c>
      <c r="DA42" s="24">
        <f>SUMIFS(Detail!H:H,Detail!$A:$A,$B42,Detail!$D:$D,21,Detail!$C:$C,3)</f>
        <v>0</v>
      </c>
      <c r="DB42" s="24">
        <f>SUMIFS(Detail!H:H,Detail!$A:$A,$B42,Detail!$D:$D,21,Detail!$C:$C,4)</f>
        <v>0</v>
      </c>
      <c r="DC42" s="33">
        <f t="shared" si="83"/>
        <v>0</v>
      </c>
      <c r="DD42" s="86">
        <f>SUMIFS(Detail!H:H,Detail!$A:$A,$B42,Detail!$B:$B,"&gt;60")</f>
        <v>719999.99999999988</v>
      </c>
    </row>
    <row r="43" spans="1:108" x14ac:dyDescent="0.25">
      <c r="A43" t="s">
        <v>5280</v>
      </c>
      <c r="B43" s="32" t="s">
        <v>5123</v>
      </c>
      <c r="C43" s="24">
        <f>SUMIFS(Detail!H:H,Detail!$A:$A,$B43,Detail!$D:$D,1,Detail!$C:$C,1)</f>
        <v>0</v>
      </c>
      <c r="D43" s="24">
        <f>SUMIFS(Detail!H:H,Detail!$A:$A,$B43,Detail!$D:$D,1,Detail!$C:$C,2)</f>
        <v>0</v>
      </c>
      <c r="E43" s="24">
        <f>SUMIFS(Detail!H:H,Detail!$A:$A,$B43,Detail!$D:$D,1,Detail!$C:$C,3)</f>
        <v>240000</v>
      </c>
      <c r="F43" s="24">
        <f>SUMIFS(Detail!H:H,Detail!$A:$A,$B43,Detail!$D:$D,1,Detail!$C:$C,4)</f>
        <v>600000</v>
      </c>
      <c r="G43" s="33">
        <f t="shared" si="63"/>
        <v>840000</v>
      </c>
      <c r="H43" s="24">
        <f>SUMIFS(Detail!H:H,Detail!$A:$A,$B43,Detail!$D:$D,2,Detail!$C:$C,1)</f>
        <v>960000</v>
      </c>
      <c r="I43" s="24">
        <f>SUMIFS(Detail!H:H,Detail!$A:$A,$B43,Detail!$D:$D,2,Detail!$C:$C,2)</f>
        <v>1350000</v>
      </c>
      <c r="J43" s="24">
        <f>SUMIFS(Detail!H:H,Detail!$A:$A,$B43,Detail!$D:$D,2,Detail!$C:$C,3)</f>
        <v>1650000</v>
      </c>
      <c r="K43" s="24">
        <f>SUMIFS(Detail!H:H,Detail!$A:$A,$B43,Detail!$D:$D,2,Detail!$C:$C,4)</f>
        <v>1800000</v>
      </c>
      <c r="L43" s="33">
        <f t="shared" si="64"/>
        <v>5760000</v>
      </c>
      <c r="M43" s="24">
        <f>SUMIFS(Detail!H:H,Detail!$A:$A,$B43,Detail!$D:$D,3,Detail!$C:$C,1)</f>
        <v>1620000</v>
      </c>
      <c r="N43" s="24">
        <f>SUMIFS(Detail!H:H,Detail!$A:$A,$B43,Detail!$D:$D,3,Detail!$C:$C,2)</f>
        <v>1920000</v>
      </c>
      <c r="O43" s="24">
        <f>SUMIFS(Detail!H:H,Detail!$A:$A,$B43,Detail!$D:$D,3,Detail!$C:$C,3)</f>
        <v>2700000</v>
      </c>
      <c r="P43" s="24">
        <f>SUMIFS(Detail!H:H,Detail!$A:$A,$B43,Detail!$D:$D,3,Detail!$C:$C,4)</f>
        <v>3300000</v>
      </c>
      <c r="Q43" s="33">
        <f t="shared" si="65"/>
        <v>9540000</v>
      </c>
      <c r="R43" s="24">
        <f>SUMIFS(Detail!H:H,Detail!$A:$A,$B43,Detail!$D:$D,4,Detail!$C:$C,1)</f>
        <v>3600000</v>
      </c>
      <c r="S43" s="24">
        <f>SUMIFS(Detail!H:H,Detail!$A:$A,$B43,Detail!$D:$D,4,Detail!$C:$C,2)</f>
        <v>3240000</v>
      </c>
      <c r="T43" s="24">
        <f>SUMIFS(Detail!H:H,Detail!$A:$A,$B43,Detail!$D:$D,4,Detail!$C:$C,3)</f>
        <v>3840000</v>
      </c>
      <c r="U43" s="24">
        <f>SUMIFS(Detail!H:H,Detail!$A:$A,$B43,Detail!$D:$D,4,Detail!$C:$C,4)</f>
        <v>5400000</v>
      </c>
      <c r="V43" s="33">
        <f t="shared" si="66"/>
        <v>16080000</v>
      </c>
      <c r="W43" s="24">
        <f>SUMIFS(Detail!H:H,Detail!$A:$A,$B43,Detail!$D:$D,5,Detail!$C:$C,1)</f>
        <v>6600000</v>
      </c>
      <c r="X43" s="24">
        <f>SUMIFS(Detail!H:H,Detail!$A:$A,$B43,Detail!$D:$D,5,Detail!$C:$C,2)</f>
        <v>7200000</v>
      </c>
      <c r="Y43" s="24">
        <f>SUMIFS(Detail!H:H,Detail!$A:$A,$B43,Detail!$D:$D,5,Detail!$C:$C,3)</f>
        <v>6480000</v>
      </c>
      <c r="Z43" s="24">
        <f>SUMIFS(Detail!H:H,Detail!$A:$A,$B43,Detail!$D:$D,5,Detail!$C:$C,4)</f>
        <v>7680000</v>
      </c>
      <c r="AA43" s="33">
        <f t="shared" si="67"/>
        <v>27960000</v>
      </c>
      <c r="AB43" s="24">
        <f>SUMIFS(Detail!H:H,Detail!$A:$A,$B43,Detail!$D:$D,6,Detail!$C:$C,1)</f>
        <v>4800000</v>
      </c>
      <c r="AC43" s="24">
        <f>SUMIFS(Detail!H:H,Detail!$A:$A,$B43,Detail!$D:$D,6,Detail!$C:$C,2)</f>
        <v>0</v>
      </c>
      <c r="AD43" s="24">
        <f>SUMIFS(Detail!H:H,Detail!$A:$A,$B43,Detail!$D:$D,6,Detail!$C:$C,3)</f>
        <v>0</v>
      </c>
      <c r="AE43" s="24">
        <f>SUMIFS(Detail!H:H,Detail!$A:$A,$B43,Detail!$D:$D,6,Detail!$C:$C,4)</f>
        <v>0</v>
      </c>
      <c r="AF43" s="33">
        <f t="shared" si="68"/>
        <v>4800000</v>
      </c>
      <c r="AG43" s="24">
        <f>SUMIFS(Detail!H:H,Detail!$A:$A,$B43,Detail!$D:$D,7,Detail!$C:$C,1)</f>
        <v>0</v>
      </c>
      <c r="AH43" s="24">
        <f>SUMIFS(Detail!H:H,Detail!$A:$A,$B43,Detail!$D:$D,7,Detail!$C:$C,2)</f>
        <v>0</v>
      </c>
      <c r="AI43" s="24">
        <f>SUMIFS(Detail!H:H,Detail!$A:$A,$B43,Detail!$D:$D,7,Detail!$C:$C,3)</f>
        <v>0</v>
      </c>
      <c r="AJ43" s="24">
        <f>SUMIFS(Detail!H:H,Detail!$A:$A,$B43,Detail!$D:$D,7,Detail!$C:$C,4)</f>
        <v>0</v>
      </c>
      <c r="AK43" s="33">
        <f t="shared" si="69"/>
        <v>0</v>
      </c>
      <c r="AL43" s="24">
        <f>SUMIFS(Detail!H:H,Detail!$A:$A,$B43,Detail!$D:$D,8,Detail!$C:$C,1)</f>
        <v>0</v>
      </c>
      <c r="AM43" s="24">
        <f>SUMIFS(Detail!H:H,Detail!$A:$A,$B43,Detail!$D:$D,8,Detail!$C:$C,2)</f>
        <v>0</v>
      </c>
      <c r="AN43" s="24">
        <f>SUMIFS(Detail!H:H,Detail!$A:$A,$B43,Detail!$D:$D,8,Detail!$C:$C,3)</f>
        <v>0</v>
      </c>
      <c r="AO43" s="24">
        <f>SUMIFS(Detail!H:H,Detail!$A:$A,$B43,Detail!$D:$D,8,Detail!$C:$C,4)</f>
        <v>0</v>
      </c>
      <c r="AP43" s="33">
        <f t="shared" si="70"/>
        <v>0</v>
      </c>
      <c r="AQ43" s="24">
        <f>SUMIFS(Detail!H:H,Detail!$A:$A,$B43,Detail!$D:$D,9,Detail!$C:$C,1)</f>
        <v>0</v>
      </c>
      <c r="AR43" s="24">
        <f>SUMIFS(Detail!H:H,Detail!$A:$A,$B43,Detail!$D:$D,9,Detail!$C:$C,2)</f>
        <v>0</v>
      </c>
      <c r="AS43" s="24">
        <f>SUMIFS(Detail!H:H,Detail!$A:$A,$B43,Detail!$D:$D,9,Detail!$C:$C,3)</f>
        <v>0</v>
      </c>
      <c r="AT43" s="24">
        <f>SUMIFS(Detail!H:H,Detail!$A:$A,$B43,Detail!$D:$D,9,Detail!$C:$C,4)</f>
        <v>0</v>
      </c>
      <c r="AU43" s="33">
        <f t="shared" si="71"/>
        <v>0</v>
      </c>
      <c r="AV43" s="24">
        <f>SUMIFS(Detail!H:H,Detail!$A:$A,$B43,Detail!$D:$D,10,Detail!$C:$C,1)</f>
        <v>0</v>
      </c>
      <c r="AW43" s="24">
        <f>SUMIFS(Detail!H:H,Detail!$A:$A,$B43,Detail!$D:$D,10,Detail!$C:$C,2)</f>
        <v>0</v>
      </c>
      <c r="AX43" s="24">
        <f>SUMIFS(Detail!H:H,Detail!$A:$A,$B43,Detail!$D:$D,10,Detail!$C:$C,3)</f>
        <v>0</v>
      </c>
      <c r="AY43" s="24">
        <f>SUMIFS(Detail!H:H,Detail!$A:$A,$B43,Detail!$D:$D,10,Detail!$C:$C,4)</f>
        <v>0</v>
      </c>
      <c r="AZ43" s="33">
        <f t="shared" si="72"/>
        <v>0</v>
      </c>
      <c r="BA43" s="24">
        <f>SUMIFS(Detail!H:H,Detail!$A:$A,$B43,Detail!$D:$D,11,Detail!$C:$C,1)</f>
        <v>0</v>
      </c>
      <c r="BB43" s="24">
        <f>SUMIFS(Detail!H:H,Detail!$A:$A,$B43,Detail!$D:$D,11,Detail!$C:$C,2)</f>
        <v>0</v>
      </c>
      <c r="BC43" s="24">
        <f>SUMIFS(Detail!H:H,Detail!$A:$A,$B43,Detail!$D:$D,11,Detail!$C:$C,3)</f>
        <v>0</v>
      </c>
      <c r="BD43" s="24">
        <f>SUMIFS(Detail!H:H,Detail!$A:$A,$B43,Detail!$D:$D,11,Detail!$C:$C,4)</f>
        <v>0</v>
      </c>
      <c r="BE43" s="33">
        <f t="shared" si="73"/>
        <v>0</v>
      </c>
      <c r="BF43" s="24">
        <f>SUMIFS(Detail!H:H,Detail!$A:$A,$B43,Detail!$D:$D,12,Detail!$C:$C,1)</f>
        <v>0</v>
      </c>
      <c r="BG43" s="24">
        <f>SUMIFS(Detail!H:H,Detail!$A:$A,$B43,Detail!$D:$D,12,Detail!$C:$C,2)</f>
        <v>0</v>
      </c>
      <c r="BH43" s="24">
        <f>SUMIFS(Detail!H:H,Detail!$A:$A,$B43,Detail!$D:$D,12,Detail!$C:$C,3)</f>
        <v>0</v>
      </c>
      <c r="BI43" s="24">
        <f>SUMIFS(Detail!H:H,Detail!$A:$A,$B43,Detail!$D:$D,12,Detail!$C:$C,4)</f>
        <v>0</v>
      </c>
      <c r="BJ43" s="33">
        <f t="shared" si="74"/>
        <v>0</v>
      </c>
      <c r="BK43" s="24">
        <f>SUMIFS(Detail!H:H,Detail!$A:$A,$B43,Detail!$D:$D,13,Detail!$C:$C,1)</f>
        <v>0</v>
      </c>
      <c r="BL43" s="24">
        <f>SUMIFS(Detail!H:H,Detail!$A:$A,$B43,Detail!$D:$D,13,Detail!$C:$C,2)</f>
        <v>0</v>
      </c>
      <c r="BM43" s="24">
        <f>SUMIFS(Detail!H:H,Detail!$A:$A,$B43,Detail!$D:$D,13,Detail!$C:$C,3)</f>
        <v>0</v>
      </c>
      <c r="BN43" s="24">
        <f>SUMIFS(Detail!H:H,Detail!$A:$A,$B43,Detail!$D:$D,13,Detail!$C:$C,4)</f>
        <v>0</v>
      </c>
      <c r="BO43" s="33">
        <f t="shared" si="75"/>
        <v>0</v>
      </c>
      <c r="BP43" s="24">
        <f>SUMIFS(Detail!H:H,Detail!$A:$A,$B43,Detail!$D:$D,14,Detail!$C:$C,1)</f>
        <v>0</v>
      </c>
      <c r="BQ43" s="24">
        <f>SUMIFS(Detail!H:H,Detail!$A:$A,$B43,Detail!$D:$D,14,Detail!$C:$C,2)</f>
        <v>0</v>
      </c>
      <c r="BR43" s="24">
        <f>SUMIFS(Detail!H:H,Detail!$A:$A,$B43,Detail!$D:$D,14,Detail!$C:$C,3)</f>
        <v>0</v>
      </c>
      <c r="BS43" s="24">
        <f>SUMIFS(Detail!H:H,Detail!$A:$A,$B43,Detail!$D:$D,14,Detail!$C:$C,4)</f>
        <v>0</v>
      </c>
      <c r="BT43" s="33">
        <f t="shared" si="76"/>
        <v>0</v>
      </c>
      <c r="BU43" s="24">
        <f>SUMIFS(Detail!H:H,Detail!$A:$A,$B43,Detail!$D:$D,15,Detail!$C:$C,1)</f>
        <v>0</v>
      </c>
      <c r="BV43" s="24">
        <f>SUMIFS(Detail!H:H,Detail!$A:$A,$B43,Detail!$D:$D,15,Detail!$C:$C,2)</f>
        <v>0</v>
      </c>
      <c r="BW43" s="24">
        <f>SUMIFS(Detail!H:H,Detail!$A:$A,$B43,Detail!$D:$D,15,Detail!$C:$C,3)</f>
        <v>0</v>
      </c>
      <c r="BX43" s="24">
        <f>SUMIFS(Detail!H:H,Detail!$A:$A,$B43,Detail!$D:$D,15,Detail!$C:$C,4)</f>
        <v>0</v>
      </c>
      <c r="BY43" s="33">
        <f t="shared" si="77"/>
        <v>0</v>
      </c>
      <c r="BZ43" s="24">
        <f>SUMIFS(Detail!H:H,Detail!$A:$A,$B43,Detail!$D:$D,16,Detail!$C:$C,1)</f>
        <v>0</v>
      </c>
      <c r="CA43" s="24">
        <f>SUMIFS(Detail!H:H,Detail!$A:$A,$B43,Detail!$D:$D,16,Detail!$C:$C,2)</f>
        <v>0</v>
      </c>
      <c r="CB43" s="24">
        <f>SUMIFS(Detail!H:H,Detail!$A:$A,$B43,Detail!$D:$D,16,Detail!$C:$C,3)</f>
        <v>0</v>
      </c>
      <c r="CC43" s="24">
        <f>SUMIFS(Detail!H:H,Detail!$A:$A,$B43,Detail!$D:$D,16,Detail!$C:$C,4)</f>
        <v>0</v>
      </c>
      <c r="CD43" s="33">
        <f t="shared" si="78"/>
        <v>0</v>
      </c>
      <c r="CE43" s="24">
        <f>SUMIFS(Detail!H:H,Detail!$A:$A,$B43,Detail!$D:$D,17,Detail!$C:$C,1)</f>
        <v>0</v>
      </c>
      <c r="CF43" s="24">
        <f>SUMIFS(Detail!H:H,Detail!$A:$A,$B43,Detail!$D:$D,17,Detail!$C:$C,2)</f>
        <v>0</v>
      </c>
      <c r="CG43" s="24">
        <f>SUMIFS(Detail!H:H,Detail!$A:$A,$B43,Detail!$D:$D,17,Detail!$C:$C,3)</f>
        <v>0</v>
      </c>
      <c r="CH43" s="24">
        <f>SUMIFS(Detail!H:H,Detail!$A:$A,$B43,Detail!$D:$D,17,Detail!$C:$C,4)</f>
        <v>0</v>
      </c>
      <c r="CI43" s="33">
        <f t="shared" si="79"/>
        <v>0</v>
      </c>
      <c r="CJ43" s="24">
        <f>SUMIFS(Detail!H:H,Detail!$A:$A,$B43,Detail!$D:$D,18,Detail!$C:$C,1)</f>
        <v>0</v>
      </c>
      <c r="CK43" s="24">
        <f>SUMIFS(Detail!H:H,Detail!$A:$A,$B43,Detail!$D:$D,18,Detail!$C:$C,2)</f>
        <v>0</v>
      </c>
      <c r="CL43" s="24">
        <f>SUMIFS(Detail!H:H,Detail!$A:$A,$B43,Detail!$D:$D,18,Detail!$C:$C,3)</f>
        <v>0</v>
      </c>
      <c r="CM43" s="24">
        <f>SUMIFS(Detail!H:H,Detail!$A:$A,$B43,Detail!$D:$D,18,Detail!$C:$C,4)</f>
        <v>0</v>
      </c>
      <c r="CN43" s="33">
        <f t="shared" si="80"/>
        <v>0</v>
      </c>
      <c r="CO43" s="24">
        <f>SUMIFS(Detail!H:H,Detail!$A:$A,$B43,Detail!$D:$D,19,Detail!$C:$C,1)</f>
        <v>0</v>
      </c>
      <c r="CP43" s="24">
        <f>SUMIFS(Detail!H:H,Detail!$A:$A,$B43,Detail!$D:$D,19,Detail!$C:$C,2)</f>
        <v>0</v>
      </c>
      <c r="CQ43" s="24">
        <f>SUMIFS(Detail!H:H,Detail!$A:$A,$B43,Detail!$D:$D,19,Detail!$C:$C,3)</f>
        <v>0</v>
      </c>
      <c r="CR43" s="24">
        <f>SUMIFS(Detail!H:H,Detail!$A:$A,$B43,Detail!$D:$D,19,Detail!$C:$C,4)</f>
        <v>0</v>
      </c>
      <c r="CS43" s="33">
        <f t="shared" si="81"/>
        <v>0</v>
      </c>
      <c r="CT43" s="24">
        <f>SUMIFS(Detail!H:H,Detail!$A:$A,$B43,Detail!$D:$D,20,Detail!$C:$C,1)</f>
        <v>0</v>
      </c>
      <c r="CU43" s="24">
        <f>SUMIFS(Detail!H:H,Detail!$A:$A,$B43,Detail!$D:$D,20,Detail!$C:$C,2)</f>
        <v>0</v>
      </c>
      <c r="CV43" s="24">
        <f>SUMIFS(Detail!H:H,Detail!$A:$A,$B43,Detail!$D:$D,20,Detail!$C:$C,3)</f>
        <v>0</v>
      </c>
      <c r="CW43" s="24">
        <f>SUMIFS(Detail!H:H,Detail!$A:$A,$B43,Detail!$D:$D,20,Detail!$C:$C,4)</f>
        <v>0</v>
      </c>
      <c r="CX43" s="33">
        <f t="shared" si="82"/>
        <v>0</v>
      </c>
      <c r="CY43" s="24">
        <f>SUMIFS(Detail!H:H,Detail!$A:$A,$B43,Detail!$D:$D,21,Detail!$C:$C,1)</f>
        <v>0</v>
      </c>
      <c r="CZ43" s="24">
        <f>SUMIFS(Detail!H:H,Detail!$A:$A,$B43,Detail!$D:$D,21,Detail!$C:$C,2)</f>
        <v>0</v>
      </c>
      <c r="DA43" s="24">
        <f>SUMIFS(Detail!H:H,Detail!$A:$A,$B43,Detail!$D:$D,21,Detail!$C:$C,3)</f>
        <v>0</v>
      </c>
      <c r="DB43" s="24">
        <f>SUMIFS(Detail!H:H,Detail!$A:$A,$B43,Detail!$D:$D,21,Detail!$C:$C,4)</f>
        <v>0</v>
      </c>
      <c r="DC43" s="33">
        <f t="shared" si="83"/>
        <v>0</v>
      </c>
      <c r="DD43" s="86">
        <f>SUMIFS(Detail!H:H,Detail!$A:$A,$B43,Detail!$B:$B,"&gt;60")</f>
        <v>4800000</v>
      </c>
    </row>
    <row r="44" spans="1:108" x14ac:dyDescent="0.25">
      <c r="A44" t="s">
        <v>5281</v>
      </c>
      <c r="B44" s="32" t="s">
        <v>5124</v>
      </c>
      <c r="C44" s="24">
        <f>SUMIFS(Detail!H:H,Detail!$A:$A,$B44,Detail!$D:$D,1,Detail!$C:$C,1)</f>
        <v>0</v>
      </c>
      <c r="D44" s="24">
        <f>SUMIFS(Detail!H:H,Detail!$A:$A,$B44,Detail!$D:$D,1,Detail!$C:$C,2)</f>
        <v>0</v>
      </c>
      <c r="E44" s="24">
        <f>SUMIFS(Detail!H:H,Detail!$A:$A,$B44,Detail!$D:$D,1,Detail!$C:$C,3)</f>
        <v>225000</v>
      </c>
      <c r="F44" s="24">
        <f>SUMIFS(Detail!H:H,Detail!$A:$A,$B44,Detail!$D:$D,1,Detail!$C:$C,4)</f>
        <v>562500</v>
      </c>
      <c r="G44" s="33">
        <f t="shared" si="63"/>
        <v>787500</v>
      </c>
      <c r="H44" s="24">
        <f>SUMIFS(Detail!H:H,Detail!$A:$A,$B44,Detail!$D:$D,2,Detail!$C:$C,1)</f>
        <v>637500</v>
      </c>
      <c r="I44" s="24">
        <f>SUMIFS(Detail!H:H,Detail!$A:$A,$B44,Detail!$D:$D,2,Detail!$C:$C,2)</f>
        <v>675000</v>
      </c>
      <c r="J44" s="24">
        <f>SUMIFS(Detail!H:H,Detail!$A:$A,$B44,Detail!$D:$D,2,Detail!$C:$C,3)</f>
        <v>824999.99999999988</v>
      </c>
      <c r="K44" s="24">
        <f>SUMIFS(Detail!H:H,Detail!$A:$A,$B44,Detail!$D:$D,2,Detail!$C:$C,4)</f>
        <v>900000</v>
      </c>
      <c r="L44" s="33">
        <f t="shared" si="64"/>
        <v>3037500</v>
      </c>
      <c r="M44" s="24">
        <f>SUMIFS(Detail!H:H,Detail!$A:$A,$B44,Detail!$D:$D,3,Detail!$C:$C,1)</f>
        <v>1125000</v>
      </c>
      <c r="N44" s="24">
        <f>SUMIFS(Detail!H:H,Detail!$A:$A,$B44,Detail!$D:$D,3,Detail!$C:$C,2)</f>
        <v>1275000</v>
      </c>
      <c r="O44" s="24">
        <f>SUMIFS(Detail!H:H,Detail!$A:$A,$B44,Detail!$D:$D,3,Detail!$C:$C,3)</f>
        <v>1350000</v>
      </c>
      <c r="P44" s="24">
        <f>SUMIFS(Detail!H:H,Detail!$A:$A,$B44,Detail!$D:$D,3,Detail!$C:$C,4)</f>
        <v>1649999.9999999998</v>
      </c>
      <c r="Q44" s="33">
        <f t="shared" si="65"/>
        <v>5400000</v>
      </c>
      <c r="R44" s="24">
        <f>SUMIFS(Detail!H:H,Detail!$A:$A,$B44,Detail!$D:$D,4,Detail!$C:$C,1)</f>
        <v>1800000</v>
      </c>
      <c r="S44" s="24">
        <f>SUMIFS(Detail!H:H,Detail!$A:$A,$B44,Detail!$D:$D,4,Detail!$C:$C,2)</f>
        <v>2250000</v>
      </c>
      <c r="T44" s="24">
        <f>SUMIFS(Detail!H:H,Detail!$A:$A,$B44,Detail!$D:$D,4,Detail!$C:$C,3)</f>
        <v>2550000</v>
      </c>
      <c r="U44" s="24">
        <f>SUMIFS(Detail!H:H,Detail!$A:$A,$B44,Detail!$D:$D,4,Detail!$C:$C,4)</f>
        <v>2700000</v>
      </c>
      <c r="V44" s="33">
        <f t="shared" si="66"/>
        <v>9300000</v>
      </c>
      <c r="W44" s="24">
        <f>SUMIFS(Detail!H:H,Detail!$A:$A,$B44,Detail!$D:$D,5,Detail!$C:$C,1)</f>
        <v>3299999.9999999995</v>
      </c>
      <c r="X44" s="24">
        <f>SUMIFS(Detail!H:H,Detail!$A:$A,$B44,Detail!$D:$D,5,Detail!$C:$C,2)</f>
        <v>3600000</v>
      </c>
      <c r="Y44" s="24">
        <f>SUMIFS(Detail!H:H,Detail!$A:$A,$B44,Detail!$D:$D,5,Detail!$C:$C,3)</f>
        <v>4500000</v>
      </c>
      <c r="Z44" s="24">
        <f>SUMIFS(Detail!H:H,Detail!$A:$A,$B44,Detail!$D:$D,5,Detail!$C:$C,4)</f>
        <v>5100000</v>
      </c>
      <c r="AA44" s="33">
        <f t="shared" si="67"/>
        <v>16500000</v>
      </c>
      <c r="AB44" s="24">
        <f>SUMIFS(Detail!H:H,Detail!$A:$A,$B44,Detail!$D:$D,6,Detail!$C:$C,1)</f>
        <v>2399999.9999999995</v>
      </c>
      <c r="AC44" s="24">
        <f>SUMIFS(Detail!H:H,Detail!$A:$A,$B44,Detail!$D:$D,6,Detail!$C:$C,2)</f>
        <v>0</v>
      </c>
      <c r="AD44" s="24">
        <f>SUMIFS(Detail!H:H,Detail!$A:$A,$B44,Detail!$D:$D,6,Detail!$C:$C,3)</f>
        <v>0</v>
      </c>
      <c r="AE44" s="24">
        <f>SUMIFS(Detail!H:H,Detail!$A:$A,$B44,Detail!$D:$D,6,Detail!$C:$C,4)</f>
        <v>0</v>
      </c>
      <c r="AF44" s="33">
        <f t="shared" si="68"/>
        <v>2399999.9999999995</v>
      </c>
      <c r="AG44" s="24">
        <f>SUMIFS(Detail!H:H,Detail!$A:$A,$B44,Detail!$D:$D,7,Detail!$C:$C,1)</f>
        <v>0</v>
      </c>
      <c r="AH44" s="24">
        <f>SUMIFS(Detail!H:H,Detail!$A:$A,$B44,Detail!$D:$D,7,Detail!$C:$C,2)</f>
        <v>0</v>
      </c>
      <c r="AI44" s="24">
        <f>SUMIFS(Detail!H:H,Detail!$A:$A,$B44,Detail!$D:$D,7,Detail!$C:$C,3)</f>
        <v>0</v>
      </c>
      <c r="AJ44" s="24">
        <f>SUMIFS(Detail!H:H,Detail!$A:$A,$B44,Detail!$D:$D,7,Detail!$C:$C,4)</f>
        <v>0</v>
      </c>
      <c r="AK44" s="33">
        <f t="shared" si="69"/>
        <v>0</v>
      </c>
      <c r="AL44" s="24">
        <f>SUMIFS(Detail!H:H,Detail!$A:$A,$B44,Detail!$D:$D,8,Detail!$C:$C,1)</f>
        <v>0</v>
      </c>
      <c r="AM44" s="24">
        <f>SUMIFS(Detail!H:H,Detail!$A:$A,$B44,Detail!$D:$D,8,Detail!$C:$C,2)</f>
        <v>0</v>
      </c>
      <c r="AN44" s="24">
        <f>SUMIFS(Detail!H:H,Detail!$A:$A,$B44,Detail!$D:$D,8,Detail!$C:$C,3)</f>
        <v>0</v>
      </c>
      <c r="AO44" s="24">
        <f>SUMIFS(Detail!H:H,Detail!$A:$A,$B44,Detail!$D:$D,8,Detail!$C:$C,4)</f>
        <v>0</v>
      </c>
      <c r="AP44" s="33">
        <f t="shared" si="70"/>
        <v>0</v>
      </c>
      <c r="AQ44" s="24">
        <f>SUMIFS(Detail!H:H,Detail!$A:$A,$B44,Detail!$D:$D,9,Detail!$C:$C,1)</f>
        <v>0</v>
      </c>
      <c r="AR44" s="24">
        <f>SUMIFS(Detail!H:H,Detail!$A:$A,$B44,Detail!$D:$D,9,Detail!$C:$C,2)</f>
        <v>0</v>
      </c>
      <c r="AS44" s="24">
        <f>SUMIFS(Detail!H:H,Detail!$A:$A,$B44,Detail!$D:$D,9,Detail!$C:$C,3)</f>
        <v>0</v>
      </c>
      <c r="AT44" s="24">
        <f>SUMIFS(Detail!H:H,Detail!$A:$A,$B44,Detail!$D:$D,9,Detail!$C:$C,4)</f>
        <v>0</v>
      </c>
      <c r="AU44" s="33">
        <f t="shared" si="71"/>
        <v>0</v>
      </c>
      <c r="AV44" s="24">
        <f>SUMIFS(Detail!H:H,Detail!$A:$A,$B44,Detail!$D:$D,10,Detail!$C:$C,1)</f>
        <v>0</v>
      </c>
      <c r="AW44" s="24">
        <f>SUMIFS(Detail!H:H,Detail!$A:$A,$B44,Detail!$D:$D,10,Detail!$C:$C,2)</f>
        <v>0</v>
      </c>
      <c r="AX44" s="24">
        <f>SUMIFS(Detail!H:H,Detail!$A:$A,$B44,Detail!$D:$D,10,Detail!$C:$C,3)</f>
        <v>0</v>
      </c>
      <c r="AY44" s="24">
        <f>SUMIFS(Detail!H:H,Detail!$A:$A,$B44,Detail!$D:$D,10,Detail!$C:$C,4)</f>
        <v>0</v>
      </c>
      <c r="AZ44" s="33">
        <f t="shared" si="72"/>
        <v>0</v>
      </c>
      <c r="BA44" s="24">
        <f>SUMIFS(Detail!H:H,Detail!$A:$A,$B44,Detail!$D:$D,11,Detail!$C:$C,1)</f>
        <v>0</v>
      </c>
      <c r="BB44" s="24">
        <f>SUMIFS(Detail!H:H,Detail!$A:$A,$B44,Detail!$D:$D,11,Detail!$C:$C,2)</f>
        <v>0</v>
      </c>
      <c r="BC44" s="24">
        <f>SUMIFS(Detail!H:H,Detail!$A:$A,$B44,Detail!$D:$D,11,Detail!$C:$C,3)</f>
        <v>0</v>
      </c>
      <c r="BD44" s="24">
        <f>SUMIFS(Detail!H:H,Detail!$A:$A,$B44,Detail!$D:$D,11,Detail!$C:$C,4)</f>
        <v>0</v>
      </c>
      <c r="BE44" s="33">
        <f t="shared" si="73"/>
        <v>0</v>
      </c>
      <c r="BF44" s="24">
        <f>SUMIFS(Detail!H:H,Detail!$A:$A,$B44,Detail!$D:$D,12,Detail!$C:$C,1)</f>
        <v>0</v>
      </c>
      <c r="BG44" s="24">
        <f>SUMIFS(Detail!H:H,Detail!$A:$A,$B44,Detail!$D:$D,12,Detail!$C:$C,2)</f>
        <v>0</v>
      </c>
      <c r="BH44" s="24">
        <f>SUMIFS(Detail!H:H,Detail!$A:$A,$B44,Detail!$D:$D,12,Detail!$C:$C,3)</f>
        <v>0</v>
      </c>
      <c r="BI44" s="24">
        <f>SUMIFS(Detail!H:H,Detail!$A:$A,$B44,Detail!$D:$D,12,Detail!$C:$C,4)</f>
        <v>0</v>
      </c>
      <c r="BJ44" s="33">
        <f t="shared" si="74"/>
        <v>0</v>
      </c>
      <c r="BK44" s="24">
        <f>SUMIFS(Detail!H:H,Detail!$A:$A,$B44,Detail!$D:$D,13,Detail!$C:$C,1)</f>
        <v>0</v>
      </c>
      <c r="BL44" s="24">
        <f>SUMIFS(Detail!H:H,Detail!$A:$A,$B44,Detail!$D:$D,13,Detail!$C:$C,2)</f>
        <v>0</v>
      </c>
      <c r="BM44" s="24">
        <f>SUMIFS(Detail!H:H,Detail!$A:$A,$B44,Detail!$D:$D,13,Detail!$C:$C,3)</f>
        <v>0</v>
      </c>
      <c r="BN44" s="24">
        <f>SUMIFS(Detail!H:H,Detail!$A:$A,$B44,Detail!$D:$D,13,Detail!$C:$C,4)</f>
        <v>0</v>
      </c>
      <c r="BO44" s="33">
        <f t="shared" si="75"/>
        <v>0</v>
      </c>
      <c r="BP44" s="24">
        <f>SUMIFS(Detail!H:H,Detail!$A:$A,$B44,Detail!$D:$D,14,Detail!$C:$C,1)</f>
        <v>0</v>
      </c>
      <c r="BQ44" s="24">
        <f>SUMIFS(Detail!H:H,Detail!$A:$A,$B44,Detail!$D:$D,14,Detail!$C:$C,2)</f>
        <v>0</v>
      </c>
      <c r="BR44" s="24">
        <f>SUMIFS(Detail!H:H,Detail!$A:$A,$B44,Detail!$D:$D,14,Detail!$C:$C,3)</f>
        <v>0</v>
      </c>
      <c r="BS44" s="24">
        <f>SUMIFS(Detail!H:H,Detail!$A:$A,$B44,Detail!$D:$D,14,Detail!$C:$C,4)</f>
        <v>0</v>
      </c>
      <c r="BT44" s="33">
        <f t="shared" si="76"/>
        <v>0</v>
      </c>
      <c r="BU44" s="24">
        <f>SUMIFS(Detail!H:H,Detail!$A:$A,$B44,Detail!$D:$D,15,Detail!$C:$C,1)</f>
        <v>0</v>
      </c>
      <c r="BV44" s="24">
        <f>SUMIFS(Detail!H:H,Detail!$A:$A,$B44,Detail!$D:$D,15,Detail!$C:$C,2)</f>
        <v>0</v>
      </c>
      <c r="BW44" s="24">
        <f>SUMIFS(Detail!H:H,Detail!$A:$A,$B44,Detail!$D:$D,15,Detail!$C:$C,3)</f>
        <v>0</v>
      </c>
      <c r="BX44" s="24">
        <f>SUMIFS(Detail!H:H,Detail!$A:$A,$B44,Detail!$D:$D,15,Detail!$C:$C,4)</f>
        <v>0</v>
      </c>
      <c r="BY44" s="33">
        <f t="shared" si="77"/>
        <v>0</v>
      </c>
      <c r="BZ44" s="24">
        <f>SUMIFS(Detail!H:H,Detail!$A:$A,$B44,Detail!$D:$D,16,Detail!$C:$C,1)</f>
        <v>0</v>
      </c>
      <c r="CA44" s="24">
        <f>SUMIFS(Detail!H:H,Detail!$A:$A,$B44,Detail!$D:$D,16,Detail!$C:$C,2)</f>
        <v>0</v>
      </c>
      <c r="CB44" s="24">
        <f>SUMIFS(Detail!H:H,Detail!$A:$A,$B44,Detail!$D:$D,16,Detail!$C:$C,3)</f>
        <v>0</v>
      </c>
      <c r="CC44" s="24">
        <f>SUMIFS(Detail!H:H,Detail!$A:$A,$B44,Detail!$D:$D,16,Detail!$C:$C,4)</f>
        <v>0</v>
      </c>
      <c r="CD44" s="33">
        <f t="shared" si="78"/>
        <v>0</v>
      </c>
      <c r="CE44" s="24">
        <f>SUMIFS(Detail!H:H,Detail!$A:$A,$B44,Detail!$D:$D,17,Detail!$C:$C,1)</f>
        <v>0</v>
      </c>
      <c r="CF44" s="24">
        <f>SUMIFS(Detail!H:H,Detail!$A:$A,$B44,Detail!$D:$D,17,Detail!$C:$C,2)</f>
        <v>0</v>
      </c>
      <c r="CG44" s="24">
        <f>SUMIFS(Detail!H:H,Detail!$A:$A,$B44,Detail!$D:$D,17,Detail!$C:$C,3)</f>
        <v>0</v>
      </c>
      <c r="CH44" s="24">
        <f>SUMIFS(Detail!H:H,Detail!$A:$A,$B44,Detail!$D:$D,17,Detail!$C:$C,4)</f>
        <v>0</v>
      </c>
      <c r="CI44" s="33">
        <f t="shared" si="79"/>
        <v>0</v>
      </c>
      <c r="CJ44" s="24">
        <f>SUMIFS(Detail!H:H,Detail!$A:$A,$B44,Detail!$D:$D,18,Detail!$C:$C,1)</f>
        <v>0</v>
      </c>
      <c r="CK44" s="24">
        <f>SUMIFS(Detail!H:H,Detail!$A:$A,$B44,Detail!$D:$D,18,Detail!$C:$C,2)</f>
        <v>0</v>
      </c>
      <c r="CL44" s="24">
        <f>SUMIFS(Detail!H:H,Detail!$A:$A,$B44,Detail!$D:$D,18,Detail!$C:$C,3)</f>
        <v>0</v>
      </c>
      <c r="CM44" s="24">
        <f>SUMIFS(Detail!H:H,Detail!$A:$A,$B44,Detail!$D:$D,18,Detail!$C:$C,4)</f>
        <v>0</v>
      </c>
      <c r="CN44" s="33">
        <f t="shared" si="80"/>
        <v>0</v>
      </c>
      <c r="CO44" s="24">
        <f>SUMIFS(Detail!H:H,Detail!$A:$A,$B44,Detail!$D:$D,19,Detail!$C:$C,1)</f>
        <v>0</v>
      </c>
      <c r="CP44" s="24">
        <f>SUMIFS(Detail!H:H,Detail!$A:$A,$B44,Detail!$D:$D,19,Detail!$C:$C,2)</f>
        <v>0</v>
      </c>
      <c r="CQ44" s="24">
        <f>SUMIFS(Detail!H:H,Detail!$A:$A,$B44,Detail!$D:$D,19,Detail!$C:$C,3)</f>
        <v>0</v>
      </c>
      <c r="CR44" s="24">
        <f>SUMIFS(Detail!H:H,Detail!$A:$A,$B44,Detail!$D:$D,19,Detail!$C:$C,4)</f>
        <v>0</v>
      </c>
      <c r="CS44" s="33">
        <f t="shared" si="81"/>
        <v>0</v>
      </c>
      <c r="CT44" s="24">
        <f>SUMIFS(Detail!H:H,Detail!$A:$A,$B44,Detail!$D:$D,20,Detail!$C:$C,1)</f>
        <v>0</v>
      </c>
      <c r="CU44" s="24">
        <f>SUMIFS(Detail!H:H,Detail!$A:$A,$B44,Detail!$D:$D,20,Detail!$C:$C,2)</f>
        <v>0</v>
      </c>
      <c r="CV44" s="24">
        <f>SUMIFS(Detail!H:H,Detail!$A:$A,$B44,Detail!$D:$D,20,Detail!$C:$C,3)</f>
        <v>0</v>
      </c>
      <c r="CW44" s="24">
        <f>SUMIFS(Detail!H:H,Detail!$A:$A,$B44,Detail!$D:$D,20,Detail!$C:$C,4)</f>
        <v>0</v>
      </c>
      <c r="CX44" s="33">
        <f t="shared" si="82"/>
        <v>0</v>
      </c>
      <c r="CY44" s="24">
        <f>SUMIFS(Detail!H:H,Detail!$A:$A,$B44,Detail!$D:$D,21,Detail!$C:$C,1)</f>
        <v>0</v>
      </c>
      <c r="CZ44" s="24">
        <f>SUMIFS(Detail!H:H,Detail!$A:$A,$B44,Detail!$D:$D,21,Detail!$C:$C,2)</f>
        <v>0</v>
      </c>
      <c r="DA44" s="24">
        <f>SUMIFS(Detail!H:H,Detail!$A:$A,$B44,Detail!$D:$D,21,Detail!$C:$C,3)</f>
        <v>0</v>
      </c>
      <c r="DB44" s="24">
        <f>SUMIFS(Detail!H:H,Detail!$A:$A,$B44,Detail!$D:$D,21,Detail!$C:$C,4)</f>
        <v>0</v>
      </c>
      <c r="DC44" s="33">
        <f t="shared" si="83"/>
        <v>0</v>
      </c>
      <c r="DD44" s="86">
        <f>SUMIFS(Detail!H:H,Detail!$A:$A,$B44,Detail!$B:$B,"&gt;60")</f>
        <v>2399999.9999999995</v>
      </c>
    </row>
    <row r="45" spans="1:108" x14ac:dyDescent="0.25">
      <c r="A45" t="s">
        <v>5282</v>
      </c>
      <c r="B45" s="32" t="s">
        <v>5125</v>
      </c>
      <c r="C45" s="24">
        <f>SUMIFS(Detail!H:H,Detail!$A:$A,$B45,Detail!$D:$D,1,Detail!$C:$C,1)</f>
        <v>0</v>
      </c>
      <c r="D45" s="24">
        <f>SUMIFS(Detail!H:H,Detail!$A:$A,$B45,Detail!$D:$D,1,Detail!$C:$C,2)</f>
        <v>0</v>
      </c>
      <c r="E45" s="24">
        <f>SUMIFS(Detail!H:H,Detail!$A:$A,$B45,Detail!$D:$D,1,Detail!$C:$C,3)</f>
        <v>15624.999999999998</v>
      </c>
      <c r="F45" s="24">
        <f>SUMIFS(Detail!H:H,Detail!$A:$A,$B45,Detail!$D:$D,1,Detail!$C:$C,4)</f>
        <v>31250</v>
      </c>
      <c r="G45" s="33">
        <f t="shared" si="63"/>
        <v>46875</v>
      </c>
      <c r="H45" s="24">
        <f>SUMIFS(Detail!H:H,Detail!$A:$A,$B45,Detail!$D:$D,2,Detail!$C:$C,1)</f>
        <v>906250</v>
      </c>
      <c r="I45" s="24">
        <f>SUMIFS(Detail!H:H,Detail!$A:$A,$B45,Detail!$D:$D,2,Detail!$C:$C,2)</f>
        <v>2093750.0000000002</v>
      </c>
      <c r="J45" s="24">
        <f>SUMIFS(Detail!H:H,Detail!$A:$A,$B45,Detail!$D:$D,2,Detail!$C:$C,3)</f>
        <v>2453125.0000000009</v>
      </c>
      <c r="K45" s="24">
        <f>SUMIFS(Detail!H:H,Detail!$A:$A,$B45,Detail!$D:$D,2,Detail!$C:$C,4)</f>
        <v>2500000.0000000005</v>
      </c>
      <c r="L45" s="33">
        <f t="shared" si="64"/>
        <v>7953125.0000000019</v>
      </c>
      <c r="M45" s="24">
        <f>SUMIFS(Detail!H:H,Detail!$A:$A,$B45,Detail!$D:$D,3,Detail!$C:$C,1)</f>
        <v>2937500</v>
      </c>
      <c r="N45" s="24">
        <f>SUMIFS(Detail!H:H,Detail!$A:$A,$B45,Detail!$D:$D,3,Detail!$C:$C,2)</f>
        <v>3531249.9999999995</v>
      </c>
      <c r="O45" s="24">
        <f>SUMIFS(Detail!H:H,Detail!$A:$A,$B45,Detail!$D:$D,3,Detail!$C:$C,3)</f>
        <v>3718750</v>
      </c>
      <c r="P45" s="24">
        <f>SUMIFS(Detail!H:H,Detail!$A:$A,$B45,Detail!$D:$D,3,Detail!$C:$C,4)</f>
        <v>3749999.9999999991</v>
      </c>
      <c r="Q45" s="33">
        <f t="shared" si="65"/>
        <v>13937500</v>
      </c>
      <c r="R45" s="24">
        <f>SUMIFS(Detail!H:H,Detail!$A:$A,$B45,Detail!$D:$D,4,Detail!$C:$C,1)</f>
        <v>4406249.9999999991</v>
      </c>
      <c r="S45" s="24">
        <f>SUMIFS(Detail!H:H,Detail!$A:$A,$B45,Detail!$D:$D,4,Detail!$C:$C,2)</f>
        <v>5296875</v>
      </c>
      <c r="T45" s="24">
        <f>SUMIFS(Detail!H:H,Detail!$A:$A,$B45,Detail!$D:$D,4,Detail!$C:$C,3)</f>
        <v>5578125</v>
      </c>
      <c r="U45" s="24">
        <f>SUMIFS(Detail!H:H,Detail!$A:$A,$B45,Detail!$D:$D,4,Detail!$C:$C,4)</f>
        <v>5625000</v>
      </c>
      <c r="V45" s="33">
        <f t="shared" si="66"/>
        <v>20906250</v>
      </c>
      <c r="W45" s="24">
        <f>SUMIFS(Detail!H:H,Detail!$A:$A,$B45,Detail!$D:$D,5,Detail!$C:$C,1)</f>
        <v>6609375</v>
      </c>
      <c r="X45" s="24">
        <f>SUMIFS(Detail!H:H,Detail!$A:$A,$B45,Detail!$D:$D,5,Detail!$C:$C,2)</f>
        <v>7945312.5</v>
      </c>
      <c r="Y45" s="24">
        <f>SUMIFS(Detail!H:H,Detail!$A:$A,$B45,Detail!$D:$D,5,Detail!$C:$C,3)</f>
        <v>8367187.5</v>
      </c>
      <c r="Z45" s="24">
        <f>SUMIFS(Detail!H:H,Detail!$A:$A,$B45,Detail!$D:$D,5,Detail!$C:$C,4)</f>
        <v>8437500</v>
      </c>
      <c r="AA45" s="33">
        <f t="shared" si="67"/>
        <v>31359375</v>
      </c>
      <c r="AB45" s="24">
        <f>SUMIFS(Detail!H:H,Detail!$A:$A,$B45,Detail!$D:$D,6,Detail!$C:$C,1)</f>
        <v>5484375</v>
      </c>
      <c r="AC45" s="24">
        <f>SUMIFS(Detail!H:H,Detail!$A:$A,$B45,Detail!$D:$D,6,Detail!$C:$C,2)</f>
        <v>1476562.5</v>
      </c>
      <c r="AD45" s="24">
        <f>SUMIFS(Detail!H:H,Detail!$A:$A,$B45,Detail!$D:$D,6,Detail!$C:$C,3)</f>
        <v>210937.5</v>
      </c>
      <c r="AE45" s="24">
        <f>SUMIFS(Detail!H:H,Detail!$A:$A,$B45,Detail!$D:$D,6,Detail!$C:$C,4)</f>
        <v>0</v>
      </c>
      <c r="AF45" s="33">
        <f t="shared" si="68"/>
        <v>7171875</v>
      </c>
      <c r="AG45" s="24">
        <f>SUMIFS(Detail!H:H,Detail!$A:$A,$B45,Detail!$D:$D,7,Detail!$C:$C,1)</f>
        <v>0</v>
      </c>
      <c r="AH45" s="24">
        <f>SUMIFS(Detail!H:H,Detail!$A:$A,$B45,Detail!$D:$D,7,Detail!$C:$C,2)</f>
        <v>0</v>
      </c>
      <c r="AI45" s="24">
        <f>SUMIFS(Detail!H:H,Detail!$A:$A,$B45,Detail!$D:$D,7,Detail!$C:$C,3)</f>
        <v>0</v>
      </c>
      <c r="AJ45" s="24">
        <f>SUMIFS(Detail!H:H,Detail!$A:$A,$B45,Detail!$D:$D,7,Detail!$C:$C,4)</f>
        <v>0</v>
      </c>
      <c r="AK45" s="33">
        <f t="shared" si="69"/>
        <v>0</v>
      </c>
      <c r="AL45" s="24">
        <f>SUMIFS(Detail!H:H,Detail!$A:$A,$B45,Detail!$D:$D,8,Detail!$C:$C,1)</f>
        <v>0</v>
      </c>
      <c r="AM45" s="24">
        <f>SUMIFS(Detail!H:H,Detail!$A:$A,$B45,Detail!$D:$D,8,Detail!$C:$C,2)</f>
        <v>0</v>
      </c>
      <c r="AN45" s="24">
        <f>SUMIFS(Detail!H:H,Detail!$A:$A,$B45,Detail!$D:$D,8,Detail!$C:$C,3)</f>
        <v>0</v>
      </c>
      <c r="AO45" s="24">
        <f>SUMIFS(Detail!H:H,Detail!$A:$A,$B45,Detail!$D:$D,8,Detail!$C:$C,4)</f>
        <v>0</v>
      </c>
      <c r="AP45" s="33">
        <f t="shared" si="70"/>
        <v>0</v>
      </c>
      <c r="AQ45" s="24">
        <f>SUMIFS(Detail!H:H,Detail!$A:$A,$B45,Detail!$D:$D,9,Detail!$C:$C,1)</f>
        <v>0</v>
      </c>
      <c r="AR45" s="24">
        <f>SUMIFS(Detail!H:H,Detail!$A:$A,$B45,Detail!$D:$D,9,Detail!$C:$C,2)</f>
        <v>0</v>
      </c>
      <c r="AS45" s="24">
        <f>SUMIFS(Detail!H:H,Detail!$A:$A,$B45,Detail!$D:$D,9,Detail!$C:$C,3)</f>
        <v>0</v>
      </c>
      <c r="AT45" s="24">
        <f>SUMIFS(Detail!H:H,Detail!$A:$A,$B45,Detail!$D:$D,9,Detail!$C:$C,4)</f>
        <v>0</v>
      </c>
      <c r="AU45" s="33">
        <f t="shared" si="71"/>
        <v>0</v>
      </c>
      <c r="AV45" s="24">
        <f>SUMIFS(Detail!H:H,Detail!$A:$A,$B45,Detail!$D:$D,10,Detail!$C:$C,1)</f>
        <v>0</v>
      </c>
      <c r="AW45" s="24">
        <f>SUMIFS(Detail!H:H,Detail!$A:$A,$B45,Detail!$D:$D,10,Detail!$C:$C,2)</f>
        <v>0</v>
      </c>
      <c r="AX45" s="24">
        <f>SUMIFS(Detail!H:H,Detail!$A:$A,$B45,Detail!$D:$D,10,Detail!$C:$C,3)</f>
        <v>0</v>
      </c>
      <c r="AY45" s="24">
        <f>SUMIFS(Detail!H:H,Detail!$A:$A,$B45,Detail!$D:$D,10,Detail!$C:$C,4)</f>
        <v>0</v>
      </c>
      <c r="AZ45" s="33">
        <f t="shared" si="72"/>
        <v>0</v>
      </c>
      <c r="BA45" s="24">
        <f>SUMIFS(Detail!H:H,Detail!$A:$A,$B45,Detail!$D:$D,11,Detail!$C:$C,1)</f>
        <v>0</v>
      </c>
      <c r="BB45" s="24">
        <f>SUMIFS(Detail!H:H,Detail!$A:$A,$B45,Detail!$D:$D,11,Detail!$C:$C,2)</f>
        <v>0</v>
      </c>
      <c r="BC45" s="24">
        <f>SUMIFS(Detail!H:H,Detail!$A:$A,$B45,Detail!$D:$D,11,Detail!$C:$C,3)</f>
        <v>0</v>
      </c>
      <c r="BD45" s="24">
        <f>SUMIFS(Detail!H:H,Detail!$A:$A,$B45,Detail!$D:$D,11,Detail!$C:$C,4)</f>
        <v>0</v>
      </c>
      <c r="BE45" s="33">
        <f t="shared" si="73"/>
        <v>0</v>
      </c>
      <c r="BF45" s="24">
        <f>SUMIFS(Detail!H:H,Detail!$A:$A,$B45,Detail!$D:$D,12,Detail!$C:$C,1)</f>
        <v>0</v>
      </c>
      <c r="BG45" s="24">
        <f>SUMIFS(Detail!H:H,Detail!$A:$A,$B45,Detail!$D:$D,12,Detail!$C:$C,2)</f>
        <v>0</v>
      </c>
      <c r="BH45" s="24">
        <f>SUMIFS(Detail!H:H,Detail!$A:$A,$B45,Detail!$D:$D,12,Detail!$C:$C,3)</f>
        <v>0</v>
      </c>
      <c r="BI45" s="24">
        <f>SUMIFS(Detail!H:H,Detail!$A:$A,$B45,Detail!$D:$D,12,Detail!$C:$C,4)</f>
        <v>0</v>
      </c>
      <c r="BJ45" s="33">
        <f t="shared" si="74"/>
        <v>0</v>
      </c>
      <c r="BK45" s="24">
        <f>SUMIFS(Detail!H:H,Detail!$A:$A,$B45,Detail!$D:$D,13,Detail!$C:$C,1)</f>
        <v>0</v>
      </c>
      <c r="BL45" s="24">
        <f>SUMIFS(Detail!H:H,Detail!$A:$A,$B45,Detail!$D:$D,13,Detail!$C:$C,2)</f>
        <v>0</v>
      </c>
      <c r="BM45" s="24">
        <f>SUMIFS(Detail!H:H,Detail!$A:$A,$B45,Detail!$D:$D,13,Detail!$C:$C,3)</f>
        <v>0</v>
      </c>
      <c r="BN45" s="24">
        <f>SUMIFS(Detail!H:H,Detail!$A:$A,$B45,Detail!$D:$D,13,Detail!$C:$C,4)</f>
        <v>0</v>
      </c>
      <c r="BO45" s="33">
        <f t="shared" si="75"/>
        <v>0</v>
      </c>
      <c r="BP45" s="24">
        <f>SUMIFS(Detail!H:H,Detail!$A:$A,$B45,Detail!$D:$D,14,Detail!$C:$C,1)</f>
        <v>0</v>
      </c>
      <c r="BQ45" s="24">
        <f>SUMIFS(Detail!H:H,Detail!$A:$A,$B45,Detail!$D:$D,14,Detail!$C:$C,2)</f>
        <v>0</v>
      </c>
      <c r="BR45" s="24">
        <f>SUMIFS(Detail!H:H,Detail!$A:$A,$B45,Detail!$D:$D,14,Detail!$C:$C,3)</f>
        <v>0</v>
      </c>
      <c r="BS45" s="24">
        <f>SUMIFS(Detail!H:H,Detail!$A:$A,$B45,Detail!$D:$D,14,Detail!$C:$C,4)</f>
        <v>0</v>
      </c>
      <c r="BT45" s="33">
        <f t="shared" si="76"/>
        <v>0</v>
      </c>
      <c r="BU45" s="24">
        <f>SUMIFS(Detail!H:H,Detail!$A:$A,$B45,Detail!$D:$D,15,Detail!$C:$C,1)</f>
        <v>0</v>
      </c>
      <c r="BV45" s="24">
        <f>SUMIFS(Detail!H:H,Detail!$A:$A,$B45,Detail!$D:$D,15,Detail!$C:$C,2)</f>
        <v>0</v>
      </c>
      <c r="BW45" s="24">
        <f>SUMIFS(Detail!H:H,Detail!$A:$A,$B45,Detail!$D:$D,15,Detail!$C:$C,3)</f>
        <v>0</v>
      </c>
      <c r="BX45" s="24">
        <f>SUMIFS(Detail!H:H,Detail!$A:$A,$B45,Detail!$D:$D,15,Detail!$C:$C,4)</f>
        <v>0</v>
      </c>
      <c r="BY45" s="33">
        <f t="shared" si="77"/>
        <v>0</v>
      </c>
      <c r="BZ45" s="24">
        <f>SUMIFS(Detail!H:H,Detail!$A:$A,$B45,Detail!$D:$D,16,Detail!$C:$C,1)</f>
        <v>0</v>
      </c>
      <c r="CA45" s="24">
        <f>SUMIFS(Detail!H:H,Detail!$A:$A,$B45,Detail!$D:$D,16,Detail!$C:$C,2)</f>
        <v>0</v>
      </c>
      <c r="CB45" s="24">
        <f>SUMIFS(Detail!H:H,Detail!$A:$A,$B45,Detail!$D:$D,16,Detail!$C:$C,3)</f>
        <v>0</v>
      </c>
      <c r="CC45" s="24">
        <f>SUMIFS(Detail!H:H,Detail!$A:$A,$B45,Detail!$D:$D,16,Detail!$C:$C,4)</f>
        <v>0</v>
      </c>
      <c r="CD45" s="33">
        <f t="shared" si="78"/>
        <v>0</v>
      </c>
      <c r="CE45" s="24">
        <f>SUMIFS(Detail!H:H,Detail!$A:$A,$B45,Detail!$D:$D,17,Detail!$C:$C,1)</f>
        <v>0</v>
      </c>
      <c r="CF45" s="24">
        <f>SUMIFS(Detail!H:H,Detail!$A:$A,$B45,Detail!$D:$D,17,Detail!$C:$C,2)</f>
        <v>0</v>
      </c>
      <c r="CG45" s="24">
        <f>SUMIFS(Detail!H:H,Detail!$A:$A,$B45,Detail!$D:$D,17,Detail!$C:$C,3)</f>
        <v>0</v>
      </c>
      <c r="CH45" s="24">
        <f>SUMIFS(Detail!H:H,Detail!$A:$A,$B45,Detail!$D:$D,17,Detail!$C:$C,4)</f>
        <v>0</v>
      </c>
      <c r="CI45" s="33">
        <f t="shared" si="79"/>
        <v>0</v>
      </c>
      <c r="CJ45" s="24">
        <f>SUMIFS(Detail!H:H,Detail!$A:$A,$B45,Detail!$D:$D,18,Detail!$C:$C,1)</f>
        <v>0</v>
      </c>
      <c r="CK45" s="24">
        <f>SUMIFS(Detail!H:H,Detail!$A:$A,$B45,Detail!$D:$D,18,Detail!$C:$C,2)</f>
        <v>0</v>
      </c>
      <c r="CL45" s="24">
        <f>SUMIFS(Detail!H:H,Detail!$A:$A,$B45,Detail!$D:$D,18,Detail!$C:$C,3)</f>
        <v>0</v>
      </c>
      <c r="CM45" s="24">
        <f>SUMIFS(Detail!H:H,Detail!$A:$A,$B45,Detail!$D:$D,18,Detail!$C:$C,4)</f>
        <v>0</v>
      </c>
      <c r="CN45" s="33">
        <f t="shared" si="80"/>
        <v>0</v>
      </c>
      <c r="CO45" s="24">
        <f>SUMIFS(Detail!H:H,Detail!$A:$A,$B45,Detail!$D:$D,19,Detail!$C:$C,1)</f>
        <v>0</v>
      </c>
      <c r="CP45" s="24">
        <f>SUMIFS(Detail!H:H,Detail!$A:$A,$B45,Detail!$D:$D,19,Detail!$C:$C,2)</f>
        <v>0</v>
      </c>
      <c r="CQ45" s="24">
        <f>SUMIFS(Detail!H:H,Detail!$A:$A,$B45,Detail!$D:$D,19,Detail!$C:$C,3)</f>
        <v>0</v>
      </c>
      <c r="CR45" s="24">
        <f>SUMIFS(Detail!H:H,Detail!$A:$A,$B45,Detail!$D:$D,19,Detail!$C:$C,4)</f>
        <v>0</v>
      </c>
      <c r="CS45" s="33">
        <f t="shared" si="81"/>
        <v>0</v>
      </c>
      <c r="CT45" s="24">
        <f>SUMIFS(Detail!H:H,Detail!$A:$A,$B45,Detail!$D:$D,20,Detail!$C:$C,1)</f>
        <v>0</v>
      </c>
      <c r="CU45" s="24">
        <f>SUMIFS(Detail!H:H,Detail!$A:$A,$B45,Detail!$D:$D,20,Detail!$C:$C,2)</f>
        <v>0</v>
      </c>
      <c r="CV45" s="24">
        <f>SUMIFS(Detail!H:H,Detail!$A:$A,$B45,Detail!$D:$D,20,Detail!$C:$C,3)</f>
        <v>0</v>
      </c>
      <c r="CW45" s="24">
        <f>SUMIFS(Detail!H:H,Detail!$A:$A,$B45,Detail!$D:$D,20,Detail!$C:$C,4)</f>
        <v>0</v>
      </c>
      <c r="CX45" s="33">
        <f t="shared" si="82"/>
        <v>0</v>
      </c>
      <c r="CY45" s="24">
        <f>SUMIFS(Detail!H:H,Detail!$A:$A,$B45,Detail!$D:$D,21,Detail!$C:$C,1)</f>
        <v>0</v>
      </c>
      <c r="CZ45" s="24">
        <f>SUMIFS(Detail!H:H,Detail!$A:$A,$B45,Detail!$D:$D,21,Detail!$C:$C,2)</f>
        <v>0</v>
      </c>
      <c r="DA45" s="24">
        <f>SUMIFS(Detail!H:H,Detail!$A:$A,$B45,Detail!$D:$D,21,Detail!$C:$C,3)</f>
        <v>0</v>
      </c>
      <c r="DB45" s="24">
        <f>SUMIFS(Detail!H:H,Detail!$A:$A,$B45,Detail!$D:$D,21,Detail!$C:$C,4)</f>
        <v>0</v>
      </c>
      <c r="DC45" s="33">
        <f t="shared" si="83"/>
        <v>0</v>
      </c>
      <c r="DD45" s="86">
        <f>SUMIFS(Detail!H:H,Detail!$A:$A,$B45,Detail!$B:$B,"&gt;60")</f>
        <v>7171875</v>
      </c>
    </row>
    <row r="46" spans="1:108" x14ac:dyDescent="0.25">
      <c r="A46" t="s">
        <v>5283</v>
      </c>
      <c r="B46" s="32" t="s">
        <v>5126</v>
      </c>
      <c r="C46" s="24">
        <f>SUMIFS(Detail!H:H,Detail!$A:$A,$B46,Detail!$D:$D,1,Detail!$C:$C,1)</f>
        <v>0</v>
      </c>
      <c r="D46" s="24">
        <f>SUMIFS(Detail!H:H,Detail!$A:$A,$B46,Detail!$D:$D,1,Detail!$C:$C,2)</f>
        <v>0</v>
      </c>
      <c r="E46" s="24">
        <f>SUMIFS(Detail!H:H,Detail!$A:$A,$B46,Detail!$D:$D,1,Detail!$C:$C,3)</f>
        <v>9375</v>
      </c>
      <c r="F46" s="24">
        <f>SUMIFS(Detail!H:H,Detail!$A:$A,$B46,Detail!$D:$D,1,Detail!$C:$C,4)</f>
        <v>41250</v>
      </c>
      <c r="G46" s="33">
        <f t="shared" si="63"/>
        <v>50625</v>
      </c>
      <c r="H46" s="24">
        <f>SUMIFS(Detail!H:H,Detail!$A:$A,$B46,Detail!$D:$D,2,Detail!$C:$C,1)</f>
        <v>138750</v>
      </c>
      <c r="I46" s="24">
        <f>SUMIFS(Detail!H:H,Detail!$A:$A,$B46,Detail!$D:$D,2,Detail!$C:$C,2)</f>
        <v>307500</v>
      </c>
      <c r="J46" s="24">
        <f>SUMIFS(Detail!H:H,Detail!$A:$A,$B46,Detail!$D:$D,2,Detail!$C:$C,3)</f>
        <v>504375</v>
      </c>
      <c r="K46" s="24">
        <f>SUMIFS(Detail!H:H,Detail!$A:$A,$B46,Detail!$D:$D,2,Detail!$C:$C,4)</f>
        <v>697500</v>
      </c>
      <c r="L46" s="33">
        <f t="shared" si="64"/>
        <v>1648125</v>
      </c>
      <c r="M46" s="24">
        <f>SUMIFS(Detail!H:H,Detail!$A:$A,$B46,Detail!$D:$D,3,Detail!$C:$C,1)</f>
        <v>757500</v>
      </c>
      <c r="N46" s="24">
        <f>SUMIFS(Detail!H:H,Detail!$A:$A,$B46,Detail!$D:$D,3,Detail!$C:$C,2)</f>
        <v>783750</v>
      </c>
      <c r="O46" s="24">
        <f>SUMIFS(Detail!H:H,Detail!$A:$A,$B46,Detail!$D:$D,3,Detail!$C:$C,3)</f>
        <v>915000</v>
      </c>
      <c r="P46" s="24">
        <f>SUMIFS(Detail!H:H,Detail!$A:$A,$B46,Detail!$D:$D,3,Detail!$C:$C,4)</f>
        <v>1102500</v>
      </c>
      <c r="Q46" s="33">
        <f t="shared" si="65"/>
        <v>3558750</v>
      </c>
      <c r="R46" s="24">
        <f>SUMIFS(Detail!H:H,Detail!$A:$A,$B46,Detail!$D:$D,4,Detail!$C:$C,1)</f>
        <v>1395000</v>
      </c>
      <c r="S46" s="24">
        <f>SUMIFS(Detail!H:H,Detail!$A:$A,$B46,Detail!$D:$D,4,Detail!$C:$C,2)</f>
        <v>1515000</v>
      </c>
      <c r="T46" s="24">
        <f>SUMIFS(Detail!H:H,Detail!$A:$A,$B46,Detail!$D:$D,4,Detail!$C:$C,3)</f>
        <v>1567500</v>
      </c>
      <c r="U46" s="24">
        <f>SUMIFS(Detail!H:H,Detail!$A:$A,$B46,Detail!$D:$D,4,Detail!$C:$C,4)</f>
        <v>1830000</v>
      </c>
      <c r="V46" s="33">
        <f t="shared" si="66"/>
        <v>6307500</v>
      </c>
      <c r="W46" s="24">
        <f>SUMIFS(Detail!H:H,Detail!$A:$A,$B46,Detail!$D:$D,5,Detail!$C:$C,1)</f>
        <v>2205000</v>
      </c>
      <c r="X46" s="24">
        <f>SUMIFS(Detail!H:H,Detail!$A:$A,$B46,Detail!$D:$D,5,Detail!$C:$C,2)</f>
        <v>2790000</v>
      </c>
      <c r="Y46" s="24">
        <f>SUMIFS(Detail!H:H,Detail!$A:$A,$B46,Detail!$D:$D,5,Detail!$C:$C,3)</f>
        <v>3030000</v>
      </c>
      <c r="Z46" s="24">
        <f>SUMIFS(Detail!H:H,Detail!$A:$A,$B46,Detail!$D:$D,5,Detail!$C:$C,4)</f>
        <v>3135000</v>
      </c>
      <c r="AA46" s="33">
        <f t="shared" si="67"/>
        <v>11160000</v>
      </c>
      <c r="AB46" s="24">
        <f>SUMIFS(Detail!H:H,Detail!$A:$A,$B46,Detail!$D:$D,6,Detail!$C:$C,1)</f>
        <v>2910000</v>
      </c>
      <c r="AC46" s="24">
        <f>SUMIFS(Detail!H:H,Detail!$A:$A,$B46,Detail!$D:$D,6,Detail!$C:$C,2)</f>
        <v>2010000</v>
      </c>
      <c r="AD46" s="24">
        <f>SUMIFS(Detail!H:H,Detail!$A:$A,$B46,Detail!$D:$D,6,Detail!$C:$C,3)</f>
        <v>1380000</v>
      </c>
      <c r="AE46" s="24">
        <f>SUMIFS(Detail!H:H,Detail!$A:$A,$B46,Detail!$D:$D,6,Detail!$C:$C,4)</f>
        <v>599999.99999999988</v>
      </c>
      <c r="AF46" s="33">
        <f t="shared" si="68"/>
        <v>6900000</v>
      </c>
      <c r="AG46" s="24">
        <f>SUMIFS(Detail!H:H,Detail!$A:$A,$B46,Detail!$D:$D,7,Detail!$C:$C,1)</f>
        <v>0</v>
      </c>
      <c r="AH46" s="24">
        <f>SUMIFS(Detail!H:H,Detail!$A:$A,$B46,Detail!$D:$D,7,Detail!$C:$C,2)</f>
        <v>0</v>
      </c>
      <c r="AI46" s="24">
        <f>SUMIFS(Detail!H:H,Detail!$A:$A,$B46,Detail!$D:$D,7,Detail!$C:$C,3)</f>
        <v>0</v>
      </c>
      <c r="AJ46" s="24">
        <f>SUMIFS(Detail!H:H,Detail!$A:$A,$B46,Detail!$D:$D,7,Detail!$C:$C,4)</f>
        <v>0</v>
      </c>
      <c r="AK46" s="33">
        <f t="shared" si="69"/>
        <v>0</v>
      </c>
      <c r="AL46" s="24">
        <f>SUMIFS(Detail!H:H,Detail!$A:$A,$B46,Detail!$D:$D,8,Detail!$C:$C,1)</f>
        <v>0</v>
      </c>
      <c r="AM46" s="24">
        <f>SUMIFS(Detail!H:H,Detail!$A:$A,$B46,Detail!$D:$D,8,Detail!$C:$C,2)</f>
        <v>0</v>
      </c>
      <c r="AN46" s="24">
        <f>SUMIFS(Detail!H:H,Detail!$A:$A,$B46,Detail!$D:$D,8,Detail!$C:$C,3)</f>
        <v>0</v>
      </c>
      <c r="AO46" s="24">
        <f>SUMIFS(Detail!H:H,Detail!$A:$A,$B46,Detail!$D:$D,8,Detail!$C:$C,4)</f>
        <v>0</v>
      </c>
      <c r="AP46" s="33">
        <f t="shared" si="70"/>
        <v>0</v>
      </c>
      <c r="AQ46" s="24">
        <f>SUMIFS(Detail!H:H,Detail!$A:$A,$B46,Detail!$D:$D,9,Detail!$C:$C,1)</f>
        <v>0</v>
      </c>
      <c r="AR46" s="24">
        <f>SUMIFS(Detail!H:H,Detail!$A:$A,$B46,Detail!$D:$D,9,Detail!$C:$C,2)</f>
        <v>0</v>
      </c>
      <c r="AS46" s="24">
        <f>SUMIFS(Detail!H:H,Detail!$A:$A,$B46,Detail!$D:$D,9,Detail!$C:$C,3)</f>
        <v>0</v>
      </c>
      <c r="AT46" s="24">
        <f>SUMIFS(Detail!H:H,Detail!$A:$A,$B46,Detail!$D:$D,9,Detail!$C:$C,4)</f>
        <v>0</v>
      </c>
      <c r="AU46" s="33">
        <f t="shared" si="71"/>
        <v>0</v>
      </c>
      <c r="AV46" s="24">
        <f>SUMIFS(Detail!H:H,Detail!$A:$A,$B46,Detail!$D:$D,10,Detail!$C:$C,1)</f>
        <v>0</v>
      </c>
      <c r="AW46" s="24">
        <f>SUMIFS(Detail!H:H,Detail!$A:$A,$B46,Detail!$D:$D,10,Detail!$C:$C,2)</f>
        <v>0</v>
      </c>
      <c r="AX46" s="24">
        <f>SUMIFS(Detail!H:H,Detail!$A:$A,$B46,Detail!$D:$D,10,Detail!$C:$C,3)</f>
        <v>0</v>
      </c>
      <c r="AY46" s="24">
        <f>SUMIFS(Detail!H:H,Detail!$A:$A,$B46,Detail!$D:$D,10,Detail!$C:$C,4)</f>
        <v>0</v>
      </c>
      <c r="AZ46" s="33">
        <f t="shared" si="72"/>
        <v>0</v>
      </c>
      <c r="BA46" s="24">
        <f>SUMIFS(Detail!H:H,Detail!$A:$A,$B46,Detail!$D:$D,11,Detail!$C:$C,1)</f>
        <v>0</v>
      </c>
      <c r="BB46" s="24">
        <f>SUMIFS(Detail!H:H,Detail!$A:$A,$B46,Detail!$D:$D,11,Detail!$C:$C,2)</f>
        <v>0</v>
      </c>
      <c r="BC46" s="24">
        <f>SUMIFS(Detail!H:H,Detail!$A:$A,$B46,Detail!$D:$D,11,Detail!$C:$C,3)</f>
        <v>0</v>
      </c>
      <c r="BD46" s="24">
        <f>SUMIFS(Detail!H:H,Detail!$A:$A,$B46,Detail!$D:$D,11,Detail!$C:$C,4)</f>
        <v>0</v>
      </c>
      <c r="BE46" s="33">
        <f t="shared" si="73"/>
        <v>0</v>
      </c>
      <c r="BF46" s="24">
        <f>SUMIFS(Detail!H:H,Detail!$A:$A,$B46,Detail!$D:$D,12,Detail!$C:$C,1)</f>
        <v>0</v>
      </c>
      <c r="BG46" s="24">
        <f>SUMIFS(Detail!H:H,Detail!$A:$A,$B46,Detail!$D:$D,12,Detail!$C:$C,2)</f>
        <v>0</v>
      </c>
      <c r="BH46" s="24">
        <f>SUMIFS(Detail!H:H,Detail!$A:$A,$B46,Detail!$D:$D,12,Detail!$C:$C,3)</f>
        <v>0</v>
      </c>
      <c r="BI46" s="24">
        <f>SUMIFS(Detail!H:H,Detail!$A:$A,$B46,Detail!$D:$D,12,Detail!$C:$C,4)</f>
        <v>0</v>
      </c>
      <c r="BJ46" s="33">
        <f t="shared" si="74"/>
        <v>0</v>
      </c>
      <c r="BK46" s="24">
        <f>SUMIFS(Detail!H:H,Detail!$A:$A,$B46,Detail!$D:$D,13,Detail!$C:$C,1)</f>
        <v>0</v>
      </c>
      <c r="BL46" s="24">
        <f>SUMIFS(Detail!H:H,Detail!$A:$A,$B46,Detail!$D:$D,13,Detail!$C:$C,2)</f>
        <v>0</v>
      </c>
      <c r="BM46" s="24">
        <f>SUMIFS(Detail!H:H,Detail!$A:$A,$B46,Detail!$D:$D,13,Detail!$C:$C,3)</f>
        <v>0</v>
      </c>
      <c r="BN46" s="24">
        <f>SUMIFS(Detail!H:H,Detail!$A:$A,$B46,Detail!$D:$D,13,Detail!$C:$C,4)</f>
        <v>0</v>
      </c>
      <c r="BO46" s="33">
        <f t="shared" si="75"/>
        <v>0</v>
      </c>
      <c r="BP46" s="24">
        <f>SUMIFS(Detail!H:H,Detail!$A:$A,$B46,Detail!$D:$D,14,Detail!$C:$C,1)</f>
        <v>0</v>
      </c>
      <c r="BQ46" s="24">
        <f>SUMIFS(Detail!H:H,Detail!$A:$A,$B46,Detail!$D:$D,14,Detail!$C:$C,2)</f>
        <v>0</v>
      </c>
      <c r="BR46" s="24">
        <f>SUMIFS(Detail!H:H,Detail!$A:$A,$B46,Detail!$D:$D,14,Detail!$C:$C,3)</f>
        <v>0</v>
      </c>
      <c r="BS46" s="24">
        <f>SUMIFS(Detail!H:H,Detail!$A:$A,$B46,Detail!$D:$D,14,Detail!$C:$C,4)</f>
        <v>0</v>
      </c>
      <c r="BT46" s="33">
        <f t="shared" si="76"/>
        <v>0</v>
      </c>
      <c r="BU46" s="24">
        <f>SUMIFS(Detail!H:H,Detail!$A:$A,$B46,Detail!$D:$D,15,Detail!$C:$C,1)</f>
        <v>0</v>
      </c>
      <c r="BV46" s="24">
        <f>SUMIFS(Detail!H:H,Detail!$A:$A,$B46,Detail!$D:$D,15,Detail!$C:$C,2)</f>
        <v>0</v>
      </c>
      <c r="BW46" s="24">
        <f>SUMIFS(Detail!H:H,Detail!$A:$A,$B46,Detail!$D:$D,15,Detail!$C:$C,3)</f>
        <v>0</v>
      </c>
      <c r="BX46" s="24">
        <f>SUMIFS(Detail!H:H,Detail!$A:$A,$B46,Detail!$D:$D,15,Detail!$C:$C,4)</f>
        <v>0</v>
      </c>
      <c r="BY46" s="33">
        <f t="shared" si="77"/>
        <v>0</v>
      </c>
      <c r="BZ46" s="24">
        <f>SUMIFS(Detail!H:H,Detail!$A:$A,$B46,Detail!$D:$D,16,Detail!$C:$C,1)</f>
        <v>0</v>
      </c>
      <c r="CA46" s="24">
        <f>SUMIFS(Detail!H:H,Detail!$A:$A,$B46,Detail!$D:$D,16,Detail!$C:$C,2)</f>
        <v>0</v>
      </c>
      <c r="CB46" s="24">
        <f>SUMIFS(Detail!H:H,Detail!$A:$A,$B46,Detail!$D:$D,16,Detail!$C:$C,3)</f>
        <v>0</v>
      </c>
      <c r="CC46" s="24">
        <f>SUMIFS(Detail!H:H,Detail!$A:$A,$B46,Detail!$D:$D,16,Detail!$C:$C,4)</f>
        <v>0</v>
      </c>
      <c r="CD46" s="33">
        <f t="shared" si="78"/>
        <v>0</v>
      </c>
      <c r="CE46" s="24">
        <f>SUMIFS(Detail!H:H,Detail!$A:$A,$B46,Detail!$D:$D,17,Detail!$C:$C,1)</f>
        <v>0</v>
      </c>
      <c r="CF46" s="24">
        <f>SUMIFS(Detail!H:H,Detail!$A:$A,$B46,Detail!$D:$D,17,Detail!$C:$C,2)</f>
        <v>0</v>
      </c>
      <c r="CG46" s="24">
        <f>SUMIFS(Detail!H:H,Detail!$A:$A,$B46,Detail!$D:$D,17,Detail!$C:$C,3)</f>
        <v>0</v>
      </c>
      <c r="CH46" s="24">
        <f>SUMIFS(Detail!H:H,Detail!$A:$A,$B46,Detail!$D:$D,17,Detail!$C:$C,4)</f>
        <v>0</v>
      </c>
      <c r="CI46" s="33">
        <f t="shared" si="79"/>
        <v>0</v>
      </c>
      <c r="CJ46" s="24">
        <f>SUMIFS(Detail!H:H,Detail!$A:$A,$B46,Detail!$D:$D,18,Detail!$C:$C,1)</f>
        <v>0</v>
      </c>
      <c r="CK46" s="24">
        <f>SUMIFS(Detail!H:H,Detail!$A:$A,$B46,Detail!$D:$D,18,Detail!$C:$C,2)</f>
        <v>0</v>
      </c>
      <c r="CL46" s="24">
        <f>SUMIFS(Detail!H:H,Detail!$A:$A,$B46,Detail!$D:$D,18,Detail!$C:$C,3)</f>
        <v>0</v>
      </c>
      <c r="CM46" s="24">
        <f>SUMIFS(Detail!H:H,Detail!$A:$A,$B46,Detail!$D:$D,18,Detail!$C:$C,4)</f>
        <v>0</v>
      </c>
      <c r="CN46" s="33">
        <f t="shared" si="80"/>
        <v>0</v>
      </c>
      <c r="CO46" s="24">
        <f>SUMIFS(Detail!H:H,Detail!$A:$A,$B46,Detail!$D:$D,19,Detail!$C:$C,1)</f>
        <v>0</v>
      </c>
      <c r="CP46" s="24">
        <f>SUMIFS(Detail!H:H,Detail!$A:$A,$B46,Detail!$D:$D,19,Detail!$C:$C,2)</f>
        <v>0</v>
      </c>
      <c r="CQ46" s="24">
        <f>SUMIFS(Detail!H:H,Detail!$A:$A,$B46,Detail!$D:$D,19,Detail!$C:$C,3)</f>
        <v>0</v>
      </c>
      <c r="CR46" s="24">
        <f>SUMIFS(Detail!H:H,Detail!$A:$A,$B46,Detail!$D:$D,19,Detail!$C:$C,4)</f>
        <v>0</v>
      </c>
      <c r="CS46" s="33">
        <f t="shared" si="81"/>
        <v>0</v>
      </c>
      <c r="CT46" s="24">
        <f>SUMIFS(Detail!H:H,Detail!$A:$A,$B46,Detail!$D:$D,20,Detail!$C:$C,1)</f>
        <v>0</v>
      </c>
      <c r="CU46" s="24">
        <f>SUMIFS(Detail!H:H,Detail!$A:$A,$B46,Detail!$D:$D,20,Detail!$C:$C,2)</f>
        <v>0</v>
      </c>
      <c r="CV46" s="24">
        <f>SUMIFS(Detail!H:H,Detail!$A:$A,$B46,Detail!$D:$D,20,Detail!$C:$C,3)</f>
        <v>0</v>
      </c>
      <c r="CW46" s="24">
        <f>SUMIFS(Detail!H:H,Detail!$A:$A,$B46,Detail!$D:$D,20,Detail!$C:$C,4)</f>
        <v>0</v>
      </c>
      <c r="CX46" s="33">
        <f t="shared" si="82"/>
        <v>0</v>
      </c>
      <c r="CY46" s="24">
        <f>SUMIFS(Detail!H:H,Detail!$A:$A,$B46,Detail!$D:$D,21,Detail!$C:$C,1)</f>
        <v>0</v>
      </c>
      <c r="CZ46" s="24">
        <f>SUMIFS(Detail!H:H,Detail!$A:$A,$B46,Detail!$D:$D,21,Detail!$C:$C,2)</f>
        <v>0</v>
      </c>
      <c r="DA46" s="24">
        <f>SUMIFS(Detail!H:H,Detail!$A:$A,$B46,Detail!$D:$D,21,Detail!$C:$C,3)</f>
        <v>0</v>
      </c>
      <c r="DB46" s="24">
        <f>SUMIFS(Detail!H:H,Detail!$A:$A,$B46,Detail!$D:$D,21,Detail!$C:$C,4)</f>
        <v>0</v>
      </c>
      <c r="DC46" s="33">
        <f t="shared" si="83"/>
        <v>0</v>
      </c>
      <c r="DD46" s="86">
        <f>SUMIFS(Detail!H:H,Detail!$A:$A,$B46,Detail!$B:$B,"&gt;60")</f>
        <v>6900000</v>
      </c>
    </row>
    <row r="47" spans="1:108" x14ac:dyDescent="0.25">
      <c r="A47" t="s">
        <v>5284</v>
      </c>
      <c r="B47" s="32" t="s">
        <v>5127</v>
      </c>
      <c r="C47" s="24">
        <f>SUMIFS(Detail!H:H,Detail!$A:$A,$B47,Detail!$D:$D,1,Detail!$C:$C,1)</f>
        <v>0</v>
      </c>
      <c r="D47" s="24">
        <f>SUMIFS(Detail!H:H,Detail!$A:$A,$B47,Detail!$D:$D,1,Detail!$C:$C,2)</f>
        <v>0</v>
      </c>
      <c r="E47" s="24">
        <f>SUMIFS(Detail!H:H,Detail!$A:$A,$B47,Detail!$D:$D,1,Detail!$C:$C,3)</f>
        <v>0</v>
      </c>
      <c r="F47" s="24">
        <f>SUMIFS(Detail!H:H,Detail!$A:$A,$B47,Detail!$D:$D,1,Detail!$C:$C,4)</f>
        <v>15000</v>
      </c>
      <c r="G47" s="33">
        <f t="shared" si="63"/>
        <v>15000</v>
      </c>
      <c r="H47" s="24">
        <f>SUMIFS(Detail!H:H,Detail!$A:$A,$B47,Detail!$D:$D,2,Detail!$C:$C,1)</f>
        <v>75000</v>
      </c>
      <c r="I47" s="24">
        <f>SUMIFS(Detail!H:H,Detail!$A:$A,$B47,Detail!$D:$D,2,Detail!$C:$C,2)</f>
        <v>202500</v>
      </c>
      <c r="J47" s="24">
        <f>SUMIFS(Detail!H:H,Detail!$A:$A,$B47,Detail!$D:$D,2,Detail!$C:$C,3)</f>
        <v>382500</v>
      </c>
      <c r="K47" s="24">
        <f>SUMIFS(Detail!H:H,Detail!$A:$A,$B47,Detail!$D:$D,2,Detail!$C:$C,4)</f>
        <v>555000</v>
      </c>
      <c r="L47" s="33">
        <f t="shared" si="64"/>
        <v>1215000</v>
      </c>
      <c r="M47" s="24">
        <f>SUMIFS(Detail!H:H,Detail!$A:$A,$B47,Detail!$D:$D,3,Detail!$C:$C,1)</f>
        <v>614999.99999999988</v>
      </c>
      <c r="N47" s="24">
        <f>SUMIFS(Detail!H:H,Detail!$A:$A,$B47,Detail!$D:$D,3,Detail!$C:$C,2)</f>
        <v>607500</v>
      </c>
      <c r="O47" s="24">
        <f>SUMIFS(Detail!H:H,Detail!$A:$A,$B47,Detail!$D:$D,3,Detail!$C:$C,3)</f>
        <v>682500</v>
      </c>
      <c r="P47" s="24">
        <f>SUMIFS(Detail!H:H,Detail!$A:$A,$B47,Detail!$D:$D,3,Detail!$C:$C,4)</f>
        <v>855000</v>
      </c>
      <c r="Q47" s="33">
        <f t="shared" si="65"/>
        <v>2760000</v>
      </c>
      <c r="R47" s="24">
        <f>SUMIFS(Detail!H:H,Detail!$A:$A,$B47,Detail!$D:$D,4,Detail!$C:$C,1)</f>
        <v>1110000</v>
      </c>
      <c r="S47" s="24">
        <f>SUMIFS(Detail!H:H,Detail!$A:$A,$B47,Detail!$D:$D,4,Detail!$C:$C,2)</f>
        <v>1229999.9999999998</v>
      </c>
      <c r="T47" s="24">
        <f>SUMIFS(Detail!H:H,Detail!$A:$A,$B47,Detail!$D:$D,4,Detail!$C:$C,3)</f>
        <v>1215000</v>
      </c>
      <c r="U47" s="24">
        <f>SUMIFS(Detail!H:H,Detail!$A:$A,$B47,Detail!$D:$D,4,Detail!$C:$C,4)</f>
        <v>1365000</v>
      </c>
      <c r="V47" s="33">
        <f t="shared" si="66"/>
        <v>4920000</v>
      </c>
      <c r="W47" s="24">
        <f>SUMIFS(Detail!H:H,Detail!$A:$A,$B47,Detail!$D:$D,5,Detail!$C:$C,1)</f>
        <v>1710000</v>
      </c>
      <c r="X47" s="24">
        <f>SUMIFS(Detail!H:H,Detail!$A:$A,$B47,Detail!$D:$D,5,Detail!$C:$C,2)</f>
        <v>2220000</v>
      </c>
      <c r="Y47" s="24">
        <f>SUMIFS(Detail!H:H,Detail!$A:$A,$B47,Detail!$D:$D,5,Detail!$C:$C,3)</f>
        <v>2459999.9999999995</v>
      </c>
      <c r="Z47" s="24">
        <f>SUMIFS(Detail!H:H,Detail!$A:$A,$B47,Detail!$D:$D,5,Detail!$C:$C,4)</f>
        <v>2430000</v>
      </c>
      <c r="AA47" s="33">
        <f t="shared" si="67"/>
        <v>8820000</v>
      </c>
      <c r="AB47" s="24">
        <f>SUMIFS(Detail!H:H,Detail!$A:$A,$B47,Detail!$D:$D,6,Detail!$C:$C,1)</f>
        <v>2070000</v>
      </c>
      <c r="AC47" s="24">
        <f>SUMIFS(Detail!H:H,Detail!$A:$A,$B47,Detail!$D:$D,6,Detail!$C:$C,2)</f>
        <v>1320000</v>
      </c>
      <c r="AD47" s="24">
        <f>SUMIFS(Detail!H:H,Detail!$A:$A,$B47,Detail!$D:$D,6,Detail!$C:$C,3)</f>
        <v>839999.99999999977</v>
      </c>
      <c r="AE47" s="24">
        <f>SUMIFS(Detail!H:H,Detail!$A:$A,$B47,Detail!$D:$D,6,Detail!$C:$C,4)</f>
        <v>359999.99999999994</v>
      </c>
      <c r="AF47" s="33">
        <f t="shared" si="68"/>
        <v>4590000</v>
      </c>
      <c r="AG47" s="24">
        <f>SUMIFS(Detail!H:H,Detail!$A:$A,$B47,Detail!$D:$D,7,Detail!$C:$C,1)</f>
        <v>0</v>
      </c>
      <c r="AH47" s="24">
        <f>SUMIFS(Detail!H:H,Detail!$A:$A,$B47,Detail!$D:$D,7,Detail!$C:$C,2)</f>
        <v>0</v>
      </c>
      <c r="AI47" s="24">
        <f>SUMIFS(Detail!H:H,Detail!$A:$A,$B47,Detail!$D:$D,7,Detail!$C:$C,3)</f>
        <v>0</v>
      </c>
      <c r="AJ47" s="24">
        <f>SUMIFS(Detail!H:H,Detail!$A:$A,$B47,Detail!$D:$D,7,Detail!$C:$C,4)</f>
        <v>0</v>
      </c>
      <c r="AK47" s="33">
        <f t="shared" si="69"/>
        <v>0</v>
      </c>
      <c r="AL47" s="24">
        <f>SUMIFS(Detail!H:H,Detail!$A:$A,$B47,Detail!$D:$D,8,Detail!$C:$C,1)</f>
        <v>0</v>
      </c>
      <c r="AM47" s="24">
        <f>SUMIFS(Detail!H:H,Detail!$A:$A,$B47,Detail!$D:$D,8,Detail!$C:$C,2)</f>
        <v>0</v>
      </c>
      <c r="AN47" s="24">
        <f>SUMIFS(Detail!H:H,Detail!$A:$A,$B47,Detail!$D:$D,8,Detail!$C:$C,3)</f>
        <v>0</v>
      </c>
      <c r="AO47" s="24">
        <f>SUMIFS(Detail!H:H,Detail!$A:$A,$B47,Detail!$D:$D,8,Detail!$C:$C,4)</f>
        <v>0</v>
      </c>
      <c r="AP47" s="33">
        <f t="shared" si="70"/>
        <v>0</v>
      </c>
      <c r="AQ47" s="24">
        <f>SUMIFS(Detail!H:H,Detail!$A:$A,$B47,Detail!$D:$D,9,Detail!$C:$C,1)</f>
        <v>0</v>
      </c>
      <c r="AR47" s="24">
        <f>SUMIFS(Detail!H:H,Detail!$A:$A,$B47,Detail!$D:$D,9,Detail!$C:$C,2)</f>
        <v>0</v>
      </c>
      <c r="AS47" s="24">
        <f>SUMIFS(Detail!H:H,Detail!$A:$A,$B47,Detail!$D:$D,9,Detail!$C:$C,3)</f>
        <v>0</v>
      </c>
      <c r="AT47" s="24">
        <f>SUMIFS(Detail!H:H,Detail!$A:$A,$B47,Detail!$D:$D,9,Detail!$C:$C,4)</f>
        <v>0</v>
      </c>
      <c r="AU47" s="33">
        <f t="shared" si="71"/>
        <v>0</v>
      </c>
      <c r="AV47" s="24">
        <f>SUMIFS(Detail!H:H,Detail!$A:$A,$B47,Detail!$D:$D,10,Detail!$C:$C,1)</f>
        <v>0</v>
      </c>
      <c r="AW47" s="24">
        <f>SUMIFS(Detail!H:H,Detail!$A:$A,$B47,Detail!$D:$D,10,Detail!$C:$C,2)</f>
        <v>0</v>
      </c>
      <c r="AX47" s="24">
        <f>SUMIFS(Detail!H:H,Detail!$A:$A,$B47,Detail!$D:$D,10,Detail!$C:$C,3)</f>
        <v>0</v>
      </c>
      <c r="AY47" s="24">
        <f>SUMIFS(Detail!H:H,Detail!$A:$A,$B47,Detail!$D:$D,10,Detail!$C:$C,4)</f>
        <v>0</v>
      </c>
      <c r="AZ47" s="33">
        <f t="shared" si="72"/>
        <v>0</v>
      </c>
      <c r="BA47" s="24">
        <f>SUMIFS(Detail!H:H,Detail!$A:$A,$B47,Detail!$D:$D,11,Detail!$C:$C,1)</f>
        <v>0</v>
      </c>
      <c r="BB47" s="24">
        <f>SUMIFS(Detail!H:H,Detail!$A:$A,$B47,Detail!$D:$D,11,Detail!$C:$C,2)</f>
        <v>0</v>
      </c>
      <c r="BC47" s="24">
        <f>SUMIFS(Detail!H:H,Detail!$A:$A,$B47,Detail!$D:$D,11,Detail!$C:$C,3)</f>
        <v>0</v>
      </c>
      <c r="BD47" s="24">
        <f>SUMIFS(Detail!H:H,Detail!$A:$A,$B47,Detail!$D:$D,11,Detail!$C:$C,4)</f>
        <v>0</v>
      </c>
      <c r="BE47" s="33">
        <f t="shared" si="73"/>
        <v>0</v>
      </c>
      <c r="BF47" s="24">
        <f>SUMIFS(Detail!H:H,Detail!$A:$A,$B47,Detail!$D:$D,12,Detail!$C:$C,1)</f>
        <v>0</v>
      </c>
      <c r="BG47" s="24">
        <f>SUMIFS(Detail!H:H,Detail!$A:$A,$B47,Detail!$D:$D,12,Detail!$C:$C,2)</f>
        <v>0</v>
      </c>
      <c r="BH47" s="24">
        <f>SUMIFS(Detail!H:H,Detail!$A:$A,$B47,Detail!$D:$D,12,Detail!$C:$C,3)</f>
        <v>0</v>
      </c>
      <c r="BI47" s="24">
        <f>SUMIFS(Detail!H:H,Detail!$A:$A,$B47,Detail!$D:$D,12,Detail!$C:$C,4)</f>
        <v>0</v>
      </c>
      <c r="BJ47" s="33">
        <f t="shared" si="74"/>
        <v>0</v>
      </c>
      <c r="BK47" s="24">
        <f>SUMIFS(Detail!H:H,Detail!$A:$A,$B47,Detail!$D:$D,13,Detail!$C:$C,1)</f>
        <v>0</v>
      </c>
      <c r="BL47" s="24">
        <f>SUMIFS(Detail!H:H,Detail!$A:$A,$B47,Detail!$D:$D,13,Detail!$C:$C,2)</f>
        <v>0</v>
      </c>
      <c r="BM47" s="24">
        <f>SUMIFS(Detail!H:H,Detail!$A:$A,$B47,Detail!$D:$D,13,Detail!$C:$C,3)</f>
        <v>0</v>
      </c>
      <c r="BN47" s="24">
        <f>SUMIFS(Detail!H:H,Detail!$A:$A,$B47,Detail!$D:$D,13,Detail!$C:$C,4)</f>
        <v>0</v>
      </c>
      <c r="BO47" s="33">
        <f t="shared" si="75"/>
        <v>0</v>
      </c>
      <c r="BP47" s="24">
        <f>SUMIFS(Detail!H:H,Detail!$A:$A,$B47,Detail!$D:$D,14,Detail!$C:$C,1)</f>
        <v>0</v>
      </c>
      <c r="BQ47" s="24">
        <f>SUMIFS(Detail!H:H,Detail!$A:$A,$B47,Detail!$D:$D,14,Detail!$C:$C,2)</f>
        <v>0</v>
      </c>
      <c r="BR47" s="24">
        <f>SUMIFS(Detail!H:H,Detail!$A:$A,$B47,Detail!$D:$D,14,Detail!$C:$C,3)</f>
        <v>0</v>
      </c>
      <c r="BS47" s="24">
        <f>SUMIFS(Detail!H:H,Detail!$A:$A,$B47,Detail!$D:$D,14,Detail!$C:$C,4)</f>
        <v>0</v>
      </c>
      <c r="BT47" s="33">
        <f t="shared" si="76"/>
        <v>0</v>
      </c>
      <c r="BU47" s="24">
        <f>SUMIFS(Detail!H:H,Detail!$A:$A,$B47,Detail!$D:$D,15,Detail!$C:$C,1)</f>
        <v>0</v>
      </c>
      <c r="BV47" s="24">
        <f>SUMIFS(Detail!H:H,Detail!$A:$A,$B47,Detail!$D:$D,15,Detail!$C:$C,2)</f>
        <v>0</v>
      </c>
      <c r="BW47" s="24">
        <f>SUMIFS(Detail!H:H,Detail!$A:$A,$B47,Detail!$D:$D,15,Detail!$C:$C,3)</f>
        <v>0</v>
      </c>
      <c r="BX47" s="24">
        <f>SUMIFS(Detail!H:H,Detail!$A:$A,$B47,Detail!$D:$D,15,Detail!$C:$C,4)</f>
        <v>0</v>
      </c>
      <c r="BY47" s="33">
        <f t="shared" si="77"/>
        <v>0</v>
      </c>
      <c r="BZ47" s="24">
        <f>SUMIFS(Detail!H:H,Detail!$A:$A,$B47,Detail!$D:$D,16,Detail!$C:$C,1)</f>
        <v>0</v>
      </c>
      <c r="CA47" s="24">
        <f>SUMIFS(Detail!H:H,Detail!$A:$A,$B47,Detail!$D:$D,16,Detail!$C:$C,2)</f>
        <v>0</v>
      </c>
      <c r="CB47" s="24">
        <f>SUMIFS(Detail!H:H,Detail!$A:$A,$B47,Detail!$D:$D,16,Detail!$C:$C,3)</f>
        <v>0</v>
      </c>
      <c r="CC47" s="24">
        <f>SUMIFS(Detail!H:H,Detail!$A:$A,$B47,Detail!$D:$D,16,Detail!$C:$C,4)</f>
        <v>0</v>
      </c>
      <c r="CD47" s="33">
        <f t="shared" si="78"/>
        <v>0</v>
      </c>
      <c r="CE47" s="24">
        <f>SUMIFS(Detail!H:H,Detail!$A:$A,$B47,Detail!$D:$D,17,Detail!$C:$C,1)</f>
        <v>0</v>
      </c>
      <c r="CF47" s="24">
        <f>SUMIFS(Detail!H:H,Detail!$A:$A,$B47,Detail!$D:$D,17,Detail!$C:$C,2)</f>
        <v>0</v>
      </c>
      <c r="CG47" s="24">
        <f>SUMIFS(Detail!H:H,Detail!$A:$A,$B47,Detail!$D:$D,17,Detail!$C:$C,3)</f>
        <v>0</v>
      </c>
      <c r="CH47" s="24">
        <f>SUMIFS(Detail!H:H,Detail!$A:$A,$B47,Detail!$D:$D,17,Detail!$C:$C,4)</f>
        <v>0</v>
      </c>
      <c r="CI47" s="33">
        <f t="shared" si="79"/>
        <v>0</v>
      </c>
      <c r="CJ47" s="24">
        <f>SUMIFS(Detail!H:H,Detail!$A:$A,$B47,Detail!$D:$D,18,Detail!$C:$C,1)</f>
        <v>0</v>
      </c>
      <c r="CK47" s="24">
        <f>SUMIFS(Detail!H:H,Detail!$A:$A,$B47,Detail!$D:$D,18,Detail!$C:$C,2)</f>
        <v>0</v>
      </c>
      <c r="CL47" s="24">
        <f>SUMIFS(Detail!H:H,Detail!$A:$A,$B47,Detail!$D:$D,18,Detail!$C:$C,3)</f>
        <v>0</v>
      </c>
      <c r="CM47" s="24">
        <f>SUMIFS(Detail!H:H,Detail!$A:$A,$B47,Detail!$D:$D,18,Detail!$C:$C,4)</f>
        <v>0</v>
      </c>
      <c r="CN47" s="33">
        <f t="shared" si="80"/>
        <v>0</v>
      </c>
      <c r="CO47" s="24">
        <f>SUMIFS(Detail!H:H,Detail!$A:$A,$B47,Detail!$D:$D,19,Detail!$C:$C,1)</f>
        <v>0</v>
      </c>
      <c r="CP47" s="24">
        <f>SUMIFS(Detail!H:H,Detail!$A:$A,$B47,Detail!$D:$D,19,Detail!$C:$C,2)</f>
        <v>0</v>
      </c>
      <c r="CQ47" s="24">
        <f>SUMIFS(Detail!H:H,Detail!$A:$A,$B47,Detail!$D:$D,19,Detail!$C:$C,3)</f>
        <v>0</v>
      </c>
      <c r="CR47" s="24">
        <f>SUMIFS(Detail!H:H,Detail!$A:$A,$B47,Detail!$D:$D,19,Detail!$C:$C,4)</f>
        <v>0</v>
      </c>
      <c r="CS47" s="33">
        <f t="shared" si="81"/>
        <v>0</v>
      </c>
      <c r="CT47" s="24">
        <f>SUMIFS(Detail!H:H,Detail!$A:$A,$B47,Detail!$D:$D,20,Detail!$C:$C,1)</f>
        <v>0</v>
      </c>
      <c r="CU47" s="24">
        <f>SUMIFS(Detail!H:H,Detail!$A:$A,$B47,Detail!$D:$D,20,Detail!$C:$C,2)</f>
        <v>0</v>
      </c>
      <c r="CV47" s="24">
        <f>SUMIFS(Detail!H:H,Detail!$A:$A,$B47,Detail!$D:$D,20,Detail!$C:$C,3)</f>
        <v>0</v>
      </c>
      <c r="CW47" s="24">
        <f>SUMIFS(Detail!H:H,Detail!$A:$A,$B47,Detail!$D:$D,20,Detail!$C:$C,4)</f>
        <v>0</v>
      </c>
      <c r="CX47" s="33">
        <f t="shared" si="82"/>
        <v>0</v>
      </c>
      <c r="CY47" s="24">
        <f>SUMIFS(Detail!H:H,Detail!$A:$A,$B47,Detail!$D:$D,21,Detail!$C:$C,1)</f>
        <v>0</v>
      </c>
      <c r="CZ47" s="24">
        <f>SUMIFS(Detail!H:H,Detail!$A:$A,$B47,Detail!$D:$D,21,Detail!$C:$C,2)</f>
        <v>0</v>
      </c>
      <c r="DA47" s="24">
        <f>SUMIFS(Detail!H:H,Detail!$A:$A,$B47,Detail!$D:$D,21,Detail!$C:$C,3)</f>
        <v>0</v>
      </c>
      <c r="DB47" s="24">
        <f>SUMIFS(Detail!H:H,Detail!$A:$A,$B47,Detail!$D:$D,21,Detail!$C:$C,4)</f>
        <v>0</v>
      </c>
      <c r="DC47" s="33">
        <f t="shared" si="83"/>
        <v>0</v>
      </c>
      <c r="DD47" s="86">
        <f>SUMIFS(Detail!H:H,Detail!$A:$A,$B47,Detail!$B:$B,"&gt;60")</f>
        <v>4590000</v>
      </c>
    </row>
    <row r="48" spans="1:108" x14ac:dyDescent="0.25">
      <c r="A48" t="s">
        <v>5285</v>
      </c>
      <c r="B48" s="32" t="s">
        <v>5128</v>
      </c>
      <c r="C48" s="24">
        <f>SUMIFS(Detail!H:H,Detail!$A:$A,$B48,Detail!$D:$D,1,Detail!$C:$C,1)</f>
        <v>0</v>
      </c>
      <c r="D48" s="24">
        <f>SUMIFS(Detail!H:H,Detail!$A:$A,$B48,Detail!$D:$D,1,Detail!$C:$C,2)</f>
        <v>0</v>
      </c>
      <c r="E48" s="24">
        <f>SUMIFS(Detail!H:H,Detail!$A:$A,$B48,Detail!$D:$D,1,Detail!$C:$C,3)</f>
        <v>0</v>
      </c>
      <c r="F48" s="24">
        <f>SUMIFS(Detail!H:H,Detail!$A:$A,$B48,Detail!$D:$D,1,Detail!$C:$C,4)</f>
        <v>0</v>
      </c>
      <c r="G48" s="33">
        <f t="shared" si="63"/>
        <v>0</v>
      </c>
      <c r="H48" s="24">
        <f>SUMIFS(Detail!H:H,Detail!$A:$A,$B48,Detail!$D:$D,2,Detail!$C:$C,1)</f>
        <v>12500</v>
      </c>
      <c r="I48" s="24">
        <f>SUMIFS(Detail!H:H,Detail!$A:$A,$B48,Detail!$D:$D,2,Detail!$C:$C,2)</f>
        <v>75000</v>
      </c>
      <c r="J48" s="24">
        <f>SUMIFS(Detail!H:H,Detail!$A:$A,$B48,Detail!$D:$D,2,Detail!$C:$C,3)</f>
        <v>325000</v>
      </c>
      <c r="K48" s="24">
        <f>SUMIFS(Detail!H:H,Detail!$A:$A,$B48,Detail!$D:$D,2,Detail!$C:$C,4)</f>
        <v>765000</v>
      </c>
      <c r="L48" s="33">
        <f t="shared" si="64"/>
        <v>1177500</v>
      </c>
      <c r="M48" s="24">
        <f>SUMIFS(Detail!H:H,Detail!$A:$A,$B48,Detail!$D:$D,3,Detail!$C:$C,1)</f>
        <v>1280500</v>
      </c>
      <c r="N48" s="24">
        <f>SUMIFS(Detail!H:H,Detail!$A:$A,$B48,Detail!$D:$D,3,Detail!$C:$C,2)</f>
        <v>1851600</v>
      </c>
      <c r="O48" s="24">
        <f>SUMIFS(Detail!H:H,Detail!$A:$A,$B48,Detail!$D:$D,3,Detail!$C:$C,3)</f>
        <v>2361920</v>
      </c>
      <c r="P48" s="24">
        <f>SUMIFS(Detail!H:H,Detail!$A:$A,$B48,Detail!$D:$D,3,Detail!$C:$C,4)</f>
        <v>2834303.9999999995</v>
      </c>
      <c r="Q48" s="33">
        <f t="shared" si="65"/>
        <v>8328324</v>
      </c>
      <c r="R48" s="24">
        <f>SUMIFS(Detail!H:H,Detail!$A:$A,$B48,Detail!$D:$D,4,Detail!$C:$C,1)</f>
        <v>3401164.7999999998</v>
      </c>
      <c r="S48" s="24">
        <f>SUMIFS(Detail!H:H,Detail!$A:$A,$B48,Detail!$D:$D,4,Detail!$C:$C,2)</f>
        <v>4081397.7600000002</v>
      </c>
      <c r="T48" s="24">
        <f>SUMIFS(Detail!H:H,Detail!$A:$A,$B48,Detail!$D:$D,4,Detail!$C:$C,3)</f>
        <v>4897677.3119999999</v>
      </c>
      <c r="U48" s="24">
        <f>SUMIFS(Detail!H:H,Detail!$A:$A,$B48,Detail!$D:$D,4,Detail!$C:$C,4)</f>
        <v>5877212.7743999995</v>
      </c>
      <c r="V48" s="33">
        <f t="shared" si="66"/>
        <v>18257452.646400001</v>
      </c>
      <c r="W48" s="24">
        <f>SUMIFS(Detail!H:H,Detail!$A:$A,$B48,Detail!$D:$D,5,Detail!$C:$C,1)</f>
        <v>7052655.3292800002</v>
      </c>
      <c r="X48" s="24">
        <f>SUMIFS(Detail!H:H,Detail!$A:$A,$B48,Detail!$D:$D,5,Detail!$C:$C,2)</f>
        <v>8463186.3951360006</v>
      </c>
      <c r="Y48" s="24">
        <f>SUMIFS(Detail!H:H,Detail!$A:$A,$B48,Detail!$D:$D,5,Detail!$C:$C,3)</f>
        <v>10155823.674163202</v>
      </c>
      <c r="Z48" s="24">
        <f>SUMIFS(Detail!H:H,Detail!$A:$A,$B48,Detail!$D:$D,5,Detail!$C:$C,4)</f>
        <v>12186988.408995837</v>
      </c>
      <c r="AA48" s="33">
        <f t="shared" si="67"/>
        <v>37858653.80757504</v>
      </c>
      <c r="AB48" s="24">
        <f>SUMIFS(Detail!H:H,Detail!$A:$A,$B48,Detail!$D:$D,6,Detail!$C:$C,1)</f>
        <v>12056549.161697278</v>
      </c>
      <c r="AC48" s="24">
        <f>SUMIFS(Detail!H:H,Detail!$A:$A,$B48,Detail!$D:$D,6,Detail!$C:$C,2)</f>
        <v>9332185.1358412802</v>
      </c>
      <c r="AD48" s="24">
        <f>SUMIFS(Detail!H:H,Detail!$A:$A,$B48,Detail!$D:$D,6,Detail!$C:$C,3)</f>
        <v>6062948.3048140798</v>
      </c>
      <c r="AE48" s="24">
        <f>SUMIFS(Detail!H:H,Detail!$A:$A,$B48,Detail!$D:$D,6,Detail!$C:$C,4)</f>
        <v>2139864.1075814399</v>
      </c>
      <c r="AF48" s="33">
        <f t="shared" si="68"/>
        <v>29591546.709934074</v>
      </c>
      <c r="AG48" s="24">
        <f>SUMIFS(Detail!H:H,Detail!$A:$A,$B48,Detail!$D:$D,7,Detail!$C:$C,1)</f>
        <v>0</v>
      </c>
      <c r="AH48" s="24">
        <f>SUMIFS(Detail!H:H,Detail!$A:$A,$B48,Detail!$D:$D,7,Detail!$C:$C,2)</f>
        <v>0</v>
      </c>
      <c r="AI48" s="24">
        <f>SUMIFS(Detail!H:H,Detail!$A:$A,$B48,Detail!$D:$D,7,Detail!$C:$C,3)</f>
        <v>0</v>
      </c>
      <c r="AJ48" s="24">
        <f>SUMIFS(Detail!H:H,Detail!$A:$A,$B48,Detail!$D:$D,7,Detail!$C:$C,4)</f>
        <v>0</v>
      </c>
      <c r="AK48" s="33">
        <f t="shared" si="69"/>
        <v>0</v>
      </c>
      <c r="AL48" s="24">
        <f>SUMIFS(Detail!H:H,Detail!$A:$A,$B48,Detail!$D:$D,8,Detail!$C:$C,1)</f>
        <v>0</v>
      </c>
      <c r="AM48" s="24">
        <f>SUMIFS(Detail!H:H,Detail!$A:$A,$B48,Detail!$D:$D,8,Detail!$C:$C,2)</f>
        <v>0</v>
      </c>
      <c r="AN48" s="24">
        <f>SUMIFS(Detail!H:H,Detail!$A:$A,$B48,Detail!$D:$D,8,Detail!$C:$C,3)</f>
        <v>0</v>
      </c>
      <c r="AO48" s="24">
        <f>SUMIFS(Detail!H:H,Detail!$A:$A,$B48,Detail!$D:$D,8,Detail!$C:$C,4)</f>
        <v>0</v>
      </c>
      <c r="AP48" s="33">
        <f t="shared" si="70"/>
        <v>0</v>
      </c>
      <c r="AQ48" s="24">
        <f>SUMIFS(Detail!H:H,Detail!$A:$A,$B48,Detail!$D:$D,9,Detail!$C:$C,1)</f>
        <v>0</v>
      </c>
      <c r="AR48" s="24">
        <f>SUMIFS(Detail!H:H,Detail!$A:$A,$B48,Detail!$D:$D,9,Detail!$C:$C,2)</f>
        <v>0</v>
      </c>
      <c r="AS48" s="24">
        <f>SUMIFS(Detail!H:H,Detail!$A:$A,$B48,Detail!$D:$D,9,Detail!$C:$C,3)</f>
        <v>0</v>
      </c>
      <c r="AT48" s="24">
        <f>SUMIFS(Detail!H:H,Detail!$A:$A,$B48,Detail!$D:$D,9,Detail!$C:$C,4)</f>
        <v>0</v>
      </c>
      <c r="AU48" s="33">
        <f t="shared" si="71"/>
        <v>0</v>
      </c>
      <c r="AV48" s="24">
        <f>SUMIFS(Detail!H:H,Detail!$A:$A,$B48,Detail!$D:$D,10,Detail!$C:$C,1)</f>
        <v>0</v>
      </c>
      <c r="AW48" s="24">
        <f>SUMIFS(Detail!H:H,Detail!$A:$A,$B48,Detail!$D:$D,10,Detail!$C:$C,2)</f>
        <v>0</v>
      </c>
      <c r="AX48" s="24">
        <f>SUMIFS(Detail!H:H,Detail!$A:$A,$B48,Detail!$D:$D,10,Detail!$C:$C,3)</f>
        <v>0</v>
      </c>
      <c r="AY48" s="24">
        <f>SUMIFS(Detail!H:H,Detail!$A:$A,$B48,Detail!$D:$D,10,Detail!$C:$C,4)</f>
        <v>0</v>
      </c>
      <c r="AZ48" s="33">
        <f t="shared" si="72"/>
        <v>0</v>
      </c>
      <c r="BA48" s="24">
        <f>SUMIFS(Detail!H:H,Detail!$A:$A,$B48,Detail!$D:$D,11,Detail!$C:$C,1)</f>
        <v>0</v>
      </c>
      <c r="BB48" s="24">
        <f>SUMIFS(Detail!H:H,Detail!$A:$A,$B48,Detail!$D:$D,11,Detail!$C:$C,2)</f>
        <v>0</v>
      </c>
      <c r="BC48" s="24">
        <f>SUMIFS(Detail!H:H,Detail!$A:$A,$B48,Detail!$D:$D,11,Detail!$C:$C,3)</f>
        <v>0</v>
      </c>
      <c r="BD48" s="24">
        <f>SUMIFS(Detail!H:H,Detail!$A:$A,$B48,Detail!$D:$D,11,Detail!$C:$C,4)</f>
        <v>0</v>
      </c>
      <c r="BE48" s="33">
        <f t="shared" si="73"/>
        <v>0</v>
      </c>
      <c r="BF48" s="24">
        <f>SUMIFS(Detail!H:H,Detail!$A:$A,$B48,Detail!$D:$D,12,Detail!$C:$C,1)</f>
        <v>0</v>
      </c>
      <c r="BG48" s="24">
        <f>SUMIFS(Detail!H:H,Detail!$A:$A,$B48,Detail!$D:$D,12,Detail!$C:$C,2)</f>
        <v>0</v>
      </c>
      <c r="BH48" s="24">
        <f>SUMIFS(Detail!H:H,Detail!$A:$A,$B48,Detail!$D:$D,12,Detail!$C:$C,3)</f>
        <v>0</v>
      </c>
      <c r="BI48" s="24">
        <f>SUMIFS(Detail!H:H,Detail!$A:$A,$B48,Detail!$D:$D,12,Detail!$C:$C,4)</f>
        <v>0</v>
      </c>
      <c r="BJ48" s="33">
        <f t="shared" si="74"/>
        <v>0</v>
      </c>
      <c r="BK48" s="24">
        <f>SUMIFS(Detail!H:H,Detail!$A:$A,$B48,Detail!$D:$D,13,Detail!$C:$C,1)</f>
        <v>0</v>
      </c>
      <c r="BL48" s="24">
        <f>SUMIFS(Detail!H:H,Detail!$A:$A,$B48,Detail!$D:$D,13,Detail!$C:$C,2)</f>
        <v>0</v>
      </c>
      <c r="BM48" s="24">
        <f>SUMIFS(Detail!H:H,Detail!$A:$A,$B48,Detail!$D:$D,13,Detail!$C:$C,3)</f>
        <v>0</v>
      </c>
      <c r="BN48" s="24">
        <f>SUMIFS(Detail!H:H,Detail!$A:$A,$B48,Detail!$D:$D,13,Detail!$C:$C,4)</f>
        <v>0</v>
      </c>
      <c r="BO48" s="33">
        <f t="shared" si="75"/>
        <v>0</v>
      </c>
      <c r="BP48" s="24">
        <f>SUMIFS(Detail!H:H,Detail!$A:$A,$B48,Detail!$D:$D,14,Detail!$C:$C,1)</f>
        <v>0</v>
      </c>
      <c r="BQ48" s="24">
        <f>SUMIFS(Detail!H:H,Detail!$A:$A,$B48,Detail!$D:$D,14,Detail!$C:$C,2)</f>
        <v>0</v>
      </c>
      <c r="BR48" s="24">
        <f>SUMIFS(Detail!H:H,Detail!$A:$A,$B48,Detail!$D:$D,14,Detail!$C:$C,3)</f>
        <v>0</v>
      </c>
      <c r="BS48" s="24">
        <f>SUMIFS(Detail!H:H,Detail!$A:$A,$B48,Detail!$D:$D,14,Detail!$C:$C,4)</f>
        <v>0</v>
      </c>
      <c r="BT48" s="33">
        <f t="shared" si="76"/>
        <v>0</v>
      </c>
      <c r="BU48" s="24">
        <f>SUMIFS(Detail!H:H,Detail!$A:$A,$B48,Detail!$D:$D,15,Detail!$C:$C,1)</f>
        <v>0</v>
      </c>
      <c r="BV48" s="24">
        <f>SUMIFS(Detail!H:H,Detail!$A:$A,$B48,Detail!$D:$D,15,Detail!$C:$C,2)</f>
        <v>0</v>
      </c>
      <c r="BW48" s="24">
        <f>SUMIFS(Detail!H:H,Detail!$A:$A,$B48,Detail!$D:$D,15,Detail!$C:$C,3)</f>
        <v>0</v>
      </c>
      <c r="BX48" s="24">
        <f>SUMIFS(Detail!H:H,Detail!$A:$A,$B48,Detail!$D:$D,15,Detail!$C:$C,4)</f>
        <v>0</v>
      </c>
      <c r="BY48" s="33">
        <f t="shared" si="77"/>
        <v>0</v>
      </c>
      <c r="BZ48" s="24">
        <f>SUMIFS(Detail!H:H,Detail!$A:$A,$B48,Detail!$D:$D,16,Detail!$C:$C,1)</f>
        <v>0</v>
      </c>
      <c r="CA48" s="24">
        <f>SUMIFS(Detail!H:H,Detail!$A:$A,$B48,Detail!$D:$D,16,Detail!$C:$C,2)</f>
        <v>0</v>
      </c>
      <c r="CB48" s="24">
        <f>SUMIFS(Detail!H:H,Detail!$A:$A,$B48,Detail!$D:$D,16,Detail!$C:$C,3)</f>
        <v>0</v>
      </c>
      <c r="CC48" s="24">
        <f>SUMIFS(Detail!H:H,Detail!$A:$A,$B48,Detail!$D:$D,16,Detail!$C:$C,4)</f>
        <v>0</v>
      </c>
      <c r="CD48" s="33">
        <f t="shared" si="78"/>
        <v>0</v>
      </c>
      <c r="CE48" s="24">
        <f>SUMIFS(Detail!H:H,Detail!$A:$A,$B48,Detail!$D:$D,17,Detail!$C:$C,1)</f>
        <v>0</v>
      </c>
      <c r="CF48" s="24">
        <f>SUMIFS(Detail!H:H,Detail!$A:$A,$B48,Detail!$D:$D,17,Detail!$C:$C,2)</f>
        <v>0</v>
      </c>
      <c r="CG48" s="24">
        <f>SUMIFS(Detail!H:H,Detail!$A:$A,$B48,Detail!$D:$D,17,Detail!$C:$C,3)</f>
        <v>0</v>
      </c>
      <c r="CH48" s="24">
        <f>SUMIFS(Detail!H:H,Detail!$A:$A,$B48,Detail!$D:$D,17,Detail!$C:$C,4)</f>
        <v>0</v>
      </c>
      <c r="CI48" s="33">
        <f t="shared" si="79"/>
        <v>0</v>
      </c>
      <c r="CJ48" s="24">
        <f>SUMIFS(Detail!H:H,Detail!$A:$A,$B48,Detail!$D:$D,18,Detail!$C:$C,1)</f>
        <v>0</v>
      </c>
      <c r="CK48" s="24">
        <f>SUMIFS(Detail!H:H,Detail!$A:$A,$B48,Detail!$D:$D,18,Detail!$C:$C,2)</f>
        <v>0</v>
      </c>
      <c r="CL48" s="24">
        <f>SUMIFS(Detail!H:H,Detail!$A:$A,$B48,Detail!$D:$D,18,Detail!$C:$C,3)</f>
        <v>0</v>
      </c>
      <c r="CM48" s="24">
        <f>SUMIFS(Detail!H:H,Detail!$A:$A,$B48,Detail!$D:$D,18,Detail!$C:$C,4)</f>
        <v>0</v>
      </c>
      <c r="CN48" s="33">
        <f t="shared" si="80"/>
        <v>0</v>
      </c>
      <c r="CO48" s="24">
        <f>SUMIFS(Detail!H:H,Detail!$A:$A,$B48,Detail!$D:$D,19,Detail!$C:$C,1)</f>
        <v>0</v>
      </c>
      <c r="CP48" s="24">
        <f>SUMIFS(Detail!H:H,Detail!$A:$A,$B48,Detail!$D:$D,19,Detail!$C:$C,2)</f>
        <v>0</v>
      </c>
      <c r="CQ48" s="24">
        <f>SUMIFS(Detail!H:H,Detail!$A:$A,$B48,Detail!$D:$D,19,Detail!$C:$C,3)</f>
        <v>0</v>
      </c>
      <c r="CR48" s="24">
        <f>SUMIFS(Detail!H:H,Detail!$A:$A,$B48,Detail!$D:$D,19,Detail!$C:$C,4)</f>
        <v>0</v>
      </c>
      <c r="CS48" s="33">
        <f t="shared" si="81"/>
        <v>0</v>
      </c>
      <c r="CT48" s="24">
        <f>SUMIFS(Detail!H:H,Detail!$A:$A,$B48,Detail!$D:$D,20,Detail!$C:$C,1)</f>
        <v>0</v>
      </c>
      <c r="CU48" s="24">
        <f>SUMIFS(Detail!H:H,Detail!$A:$A,$B48,Detail!$D:$D,20,Detail!$C:$C,2)</f>
        <v>0</v>
      </c>
      <c r="CV48" s="24">
        <f>SUMIFS(Detail!H:H,Detail!$A:$A,$B48,Detail!$D:$D,20,Detail!$C:$C,3)</f>
        <v>0</v>
      </c>
      <c r="CW48" s="24">
        <f>SUMIFS(Detail!H:H,Detail!$A:$A,$B48,Detail!$D:$D,20,Detail!$C:$C,4)</f>
        <v>0</v>
      </c>
      <c r="CX48" s="33">
        <f t="shared" si="82"/>
        <v>0</v>
      </c>
      <c r="CY48" s="24">
        <f>SUMIFS(Detail!H:H,Detail!$A:$A,$B48,Detail!$D:$D,21,Detail!$C:$C,1)</f>
        <v>0</v>
      </c>
      <c r="CZ48" s="24">
        <f>SUMIFS(Detail!H:H,Detail!$A:$A,$B48,Detail!$D:$D,21,Detail!$C:$C,2)</f>
        <v>0</v>
      </c>
      <c r="DA48" s="24">
        <f>SUMIFS(Detail!H:H,Detail!$A:$A,$B48,Detail!$D:$D,21,Detail!$C:$C,3)</f>
        <v>0</v>
      </c>
      <c r="DB48" s="24">
        <f>SUMIFS(Detail!H:H,Detail!$A:$A,$B48,Detail!$D:$D,21,Detail!$C:$C,4)</f>
        <v>0</v>
      </c>
      <c r="DC48" s="33">
        <f t="shared" si="83"/>
        <v>0</v>
      </c>
      <c r="DD48" s="86">
        <f>SUMIFS(Detail!H:H,Detail!$A:$A,$B48,Detail!$B:$B,"&gt;60")</f>
        <v>29591546.709934074</v>
      </c>
    </row>
    <row r="49" spans="1:108" x14ac:dyDescent="0.25">
      <c r="A49" t="s">
        <v>5286</v>
      </c>
      <c r="B49" s="32" t="s">
        <v>5129</v>
      </c>
      <c r="C49" s="24">
        <f>SUMIFS(Detail!H:H,Detail!$A:$A,$B49,Detail!$D:$D,1,Detail!$C:$C,1)</f>
        <v>0</v>
      </c>
      <c r="D49" s="24">
        <f>SUMIFS(Detail!H:H,Detail!$A:$A,$B49,Detail!$D:$D,1,Detail!$C:$C,2)</f>
        <v>0</v>
      </c>
      <c r="E49" s="24">
        <f>SUMIFS(Detail!H:H,Detail!$A:$A,$B49,Detail!$D:$D,1,Detail!$C:$C,3)</f>
        <v>0</v>
      </c>
      <c r="F49" s="24">
        <f>SUMIFS(Detail!H:H,Detail!$A:$A,$B49,Detail!$D:$D,1,Detail!$C:$C,4)</f>
        <v>0</v>
      </c>
      <c r="G49" s="33">
        <f t="shared" si="63"/>
        <v>0</v>
      </c>
      <c r="H49" s="24">
        <f>SUMIFS(Detail!H:H,Detail!$A:$A,$B49,Detail!$D:$D,2,Detail!$C:$C,1)</f>
        <v>2343.75</v>
      </c>
      <c r="I49" s="24">
        <f>SUMIFS(Detail!H:H,Detail!$A:$A,$B49,Detail!$D:$D,2,Detail!$C:$C,2)</f>
        <v>14062.5</v>
      </c>
      <c r="J49" s="24">
        <f>SUMIFS(Detail!H:H,Detail!$A:$A,$B49,Detail!$D:$D,2,Detail!$C:$C,3)</f>
        <v>60937.5</v>
      </c>
      <c r="K49" s="24">
        <f>SUMIFS(Detail!H:H,Detail!$A:$A,$B49,Detail!$D:$D,2,Detail!$C:$C,4)</f>
        <v>143437.5</v>
      </c>
      <c r="L49" s="33">
        <f t="shared" si="64"/>
        <v>220781.25</v>
      </c>
      <c r="M49" s="24">
        <f>SUMIFS(Detail!H:H,Detail!$A:$A,$B49,Detail!$D:$D,3,Detail!$C:$C,1)</f>
        <v>240093.75</v>
      </c>
      <c r="N49" s="24">
        <f>SUMIFS(Detail!H:H,Detail!$A:$A,$B49,Detail!$D:$D,3,Detail!$C:$C,2)</f>
        <v>347175</v>
      </c>
      <c r="O49" s="24">
        <f>SUMIFS(Detail!H:H,Detail!$A:$A,$B49,Detail!$D:$D,3,Detail!$C:$C,3)</f>
        <v>442859.99999999988</v>
      </c>
      <c r="P49" s="24">
        <f>SUMIFS(Detail!H:H,Detail!$A:$A,$B49,Detail!$D:$D,3,Detail!$C:$C,4)</f>
        <v>531431.99999999988</v>
      </c>
      <c r="Q49" s="33">
        <f t="shared" si="65"/>
        <v>1561560.7499999998</v>
      </c>
      <c r="R49" s="24">
        <f>SUMIFS(Detail!H:H,Detail!$A:$A,$B49,Detail!$D:$D,4,Detail!$C:$C,1)</f>
        <v>637718.4</v>
      </c>
      <c r="S49" s="24">
        <f>SUMIFS(Detail!H:H,Detail!$A:$A,$B49,Detail!$D:$D,4,Detail!$C:$C,2)</f>
        <v>765262.08</v>
      </c>
      <c r="T49" s="24">
        <f>SUMIFS(Detail!H:H,Detail!$A:$A,$B49,Detail!$D:$D,4,Detail!$C:$C,3)</f>
        <v>918314.49599999981</v>
      </c>
      <c r="U49" s="24">
        <f>SUMIFS(Detail!H:H,Detail!$A:$A,$B49,Detail!$D:$D,4,Detail!$C:$C,4)</f>
        <v>1101977.3951999997</v>
      </c>
      <c r="V49" s="33">
        <f t="shared" si="66"/>
        <v>3423272.3711999995</v>
      </c>
      <c r="W49" s="24">
        <f>SUMIFS(Detail!H:H,Detail!$A:$A,$B49,Detail!$D:$D,5,Detail!$C:$C,1)</f>
        <v>1322372.87424</v>
      </c>
      <c r="X49" s="24">
        <f>SUMIFS(Detail!H:H,Detail!$A:$A,$B49,Detail!$D:$D,5,Detail!$C:$C,2)</f>
        <v>1586847.449088</v>
      </c>
      <c r="Y49" s="24">
        <f>SUMIFS(Detail!H:H,Detail!$A:$A,$B49,Detail!$D:$D,5,Detail!$C:$C,3)</f>
        <v>1904216.9389056</v>
      </c>
      <c r="Z49" s="24">
        <f>SUMIFS(Detail!H:H,Detail!$A:$A,$B49,Detail!$D:$D,5,Detail!$C:$C,4)</f>
        <v>2285060.3266867194</v>
      </c>
      <c r="AA49" s="33">
        <f t="shared" si="67"/>
        <v>7098497.5889203195</v>
      </c>
      <c r="AB49" s="24">
        <f>SUMIFS(Detail!H:H,Detail!$A:$A,$B49,Detail!$D:$D,6,Detail!$C:$C,1)</f>
        <v>2260602.9678182392</v>
      </c>
      <c r="AC49" s="24">
        <f>SUMIFS(Detail!H:H,Detail!$A:$A,$B49,Detail!$D:$D,6,Detail!$C:$C,2)</f>
        <v>1749784.7129702396</v>
      </c>
      <c r="AD49" s="24">
        <f>SUMIFS(Detail!H:H,Detail!$A:$A,$B49,Detail!$D:$D,6,Detail!$C:$C,3)</f>
        <v>1136802.8071526398</v>
      </c>
      <c r="AE49" s="24">
        <f>SUMIFS(Detail!H:H,Detail!$A:$A,$B49,Detail!$D:$D,6,Detail!$C:$C,4)</f>
        <v>401224.52017151989</v>
      </c>
      <c r="AF49" s="33">
        <f t="shared" si="68"/>
        <v>5548415.0081126392</v>
      </c>
      <c r="AG49" s="24">
        <f>SUMIFS(Detail!H:H,Detail!$A:$A,$B49,Detail!$D:$D,7,Detail!$C:$C,1)</f>
        <v>0</v>
      </c>
      <c r="AH49" s="24">
        <f>SUMIFS(Detail!H:H,Detail!$A:$A,$B49,Detail!$D:$D,7,Detail!$C:$C,2)</f>
        <v>0</v>
      </c>
      <c r="AI49" s="24">
        <f>SUMIFS(Detail!H:H,Detail!$A:$A,$B49,Detail!$D:$D,7,Detail!$C:$C,3)</f>
        <v>0</v>
      </c>
      <c r="AJ49" s="24">
        <f>SUMIFS(Detail!H:H,Detail!$A:$A,$B49,Detail!$D:$D,7,Detail!$C:$C,4)</f>
        <v>0</v>
      </c>
      <c r="AK49" s="33">
        <f t="shared" si="69"/>
        <v>0</v>
      </c>
      <c r="AL49" s="24">
        <f>SUMIFS(Detail!H:H,Detail!$A:$A,$B49,Detail!$D:$D,8,Detail!$C:$C,1)</f>
        <v>0</v>
      </c>
      <c r="AM49" s="24">
        <f>SUMIFS(Detail!H:H,Detail!$A:$A,$B49,Detail!$D:$D,8,Detail!$C:$C,2)</f>
        <v>0</v>
      </c>
      <c r="AN49" s="24">
        <f>SUMIFS(Detail!H:H,Detail!$A:$A,$B49,Detail!$D:$D,8,Detail!$C:$C,3)</f>
        <v>0</v>
      </c>
      <c r="AO49" s="24">
        <f>SUMIFS(Detail!H:H,Detail!$A:$A,$B49,Detail!$D:$D,8,Detail!$C:$C,4)</f>
        <v>0</v>
      </c>
      <c r="AP49" s="33">
        <f t="shared" si="70"/>
        <v>0</v>
      </c>
      <c r="AQ49" s="24">
        <f>SUMIFS(Detail!H:H,Detail!$A:$A,$B49,Detail!$D:$D,9,Detail!$C:$C,1)</f>
        <v>0</v>
      </c>
      <c r="AR49" s="24">
        <f>SUMIFS(Detail!H:H,Detail!$A:$A,$B49,Detail!$D:$D,9,Detail!$C:$C,2)</f>
        <v>0</v>
      </c>
      <c r="AS49" s="24">
        <f>SUMIFS(Detail!H:H,Detail!$A:$A,$B49,Detail!$D:$D,9,Detail!$C:$C,3)</f>
        <v>0</v>
      </c>
      <c r="AT49" s="24">
        <f>SUMIFS(Detail!H:H,Detail!$A:$A,$B49,Detail!$D:$D,9,Detail!$C:$C,4)</f>
        <v>0</v>
      </c>
      <c r="AU49" s="33">
        <f t="shared" si="71"/>
        <v>0</v>
      </c>
      <c r="AV49" s="24">
        <f>SUMIFS(Detail!H:H,Detail!$A:$A,$B49,Detail!$D:$D,10,Detail!$C:$C,1)</f>
        <v>0</v>
      </c>
      <c r="AW49" s="24">
        <f>SUMIFS(Detail!H:H,Detail!$A:$A,$B49,Detail!$D:$D,10,Detail!$C:$C,2)</f>
        <v>0</v>
      </c>
      <c r="AX49" s="24">
        <f>SUMIFS(Detail!H:H,Detail!$A:$A,$B49,Detail!$D:$D,10,Detail!$C:$C,3)</f>
        <v>0</v>
      </c>
      <c r="AY49" s="24">
        <f>SUMIFS(Detail!H:H,Detail!$A:$A,$B49,Detail!$D:$D,10,Detail!$C:$C,4)</f>
        <v>0</v>
      </c>
      <c r="AZ49" s="33">
        <f t="shared" si="72"/>
        <v>0</v>
      </c>
      <c r="BA49" s="24">
        <f>SUMIFS(Detail!H:H,Detail!$A:$A,$B49,Detail!$D:$D,11,Detail!$C:$C,1)</f>
        <v>0</v>
      </c>
      <c r="BB49" s="24">
        <f>SUMIFS(Detail!H:H,Detail!$A:$A,$B49,Detail!$D:$D,11,Detail!$C:$C,2)</f>
        <v>0</v>
      </c>
      <c r="BC49" s="24">
        <f>SUMIFS(Detail!H:H,Detail!$A:$A,$B49,Detail!$D:$D,11,Detail!$C:$C,3)</f>
        <v>0</v>
      </c>
      <c r="BD49" s="24">
        <f>SUMIFS(Detail!H:H,Detail!$A:$A,$B49,Detail!$D:$D,11,Detail!$C:$C,4)</f>
        <v>0</v>
      </c>
      <c r="BE49" s="33">
        <f t="shared" si="73"/>
        <v>0</v>
      </c>
      <c r="BF49" s="24">
        <f>SUMIFS(Detail!H:H,Detail!$A:$A,$B49,Detail!$D:$D,12,Detail!$C:$C,1)</f>
        <v>0</v>
      </c>
      <c r="BG49" s="24">
        <f>SUMIFS(Detail!H:H,Detail!$A:$A,$B49,Detail!$D:$D,12,Detail!$C:$C,2)</f>
        <v>0</v>
      </c>
      <c r="BH49" s="24">
        <f>SUMIFS(Detail!H:H,Detail!$A:$A,$B49,Detail!$D:$D,12,Detail!$C:$C,3)</f>
        <v>0</v>
      </c>
      <c r="BI49" s="24">
        <f>SUMIFS(Detail!H:H,Detail!$A:$A,$B49,Detail!$D:$D,12,Detail!$C:$C,4)</f>
        <v>0</v>
      </c>
      <c r="BJ49" s="33">
        <f t="shared" si="74"/>
        <v>0</v>
      </c>
      <c r="BK49" s="24">
        <f>SUMIFS(Detail!H:H,Detail!$A:$A,$B49,Detail!$D:$D,13,Detail!$C:$C,1)</f>
        <v>0</v>
      </c>
      <c r="BL49" s="24">
        <f>SUMIFS(Detail!H:H,Detail!$A:$A,$B49,Detail!$D:$D,13,Detail!$C:$C,2)</f>
        <v>0</v>
      </c>
      <c r="BM49" s="24">
        <f>SUMIFS(Detail!H:H,Detail!$A:$A,$B49,Detail!$D:$D,13,Detail!$C:$C,3)</f>
        <v>0</v>
      </c>
      <c r="BN49" s="24">
        <f>SUMIFS(Detail!H:H,Detail!$A:$A,$B49,Detail!$D:$D,13,Detail!$C:$C,4)</f>
        <v>0</v>
      </c>
      <c r="BO49" s="33">
        <f t="shared" si="75"/>
        <v>0</v>
      </c>
      <c r="BP49" s="24">
        <f>SUMIFS(Detail!H:H,Detail!$A:$A,$B49,Detail!$D:$D,14,Detail!$C:$C,1)</f>
        <v>0</v>
      </c>
      <c r="BQ49" s="24">
        <f>SUMIFS(Detail!H:H,Detail!$A:$A,$B49,Detail!$D:$D,14,Detail!$C:$C,2)</f>
        <v>0</v>
      </c>
      <c r="BR49" s="24">
        <f>SUMIFS(Detail!H:H,Detail!$A:$A,$B49,Detail!$D:$D,14,Detail!$C:$C,3)</f>
        <v>0</v>
      </c>
      <c r="BS49" s="24">
        <f>SUMIFS(Detail!H:H,Detail!$A:$A,$B49,Detail!$D:$D,14,Detail!$C:$C,4)</f>
        <v>0</v>
      </c>
      <c r="BT49" s="33">
        <f t="shared" si="76"/>
        <v>0</v>
      </c>
      <c r="BU49" s="24">
        <f>SUMIFS(Detail!H:H,Detail!$A:$A,$B49,Detail!$D:$D,15,Detail!$C:$C,1)</f>
        <v>0</v>
      </c>
      <c r="BV49" s="24">
        <f>SUMIFS(Detail!H:H,Detail!$A:$A,$B49,Detail!$D:$D,15,Detail!$C:$C,2)</f>
        <v>0</v>
      </c>
      <c r="BW49" s="24">
        <f>SUMIFS(Detail!H:H,Detail!$A:$A,$B49,Detail!$D:$D,15,Detail!$C:$C,3)</f>
        <v>0</v>
      </c>
      <c r="BX49" s="24">
        <f>SUMIFS(Detail!H:H,Detail!$A:$A,$B49,Detail!$D:$D,15,Detail!$C:$C,4)</f>
        <v>0</v>
      </c>
      <c r="BY49" s="33">
        <f t="shared" si="77"/>
        <v>0</v>
      </c>
      <c r="BZ49" s="24">
        <f>SUMIFS(Detail!H:H,Detail!$A:$A,$B49,Detail!$D:$D,16,Detail!$C:$C,1)</f>
        <v>0</v>
      </c>
      <c r="CA49" s="24">
        <f>SUMIFS(Detail!H:H,Detail!$A:$A,$B49,Detail!$D:$D,16,Detail!$C:$C,2)</f>
        <v>0</v>
      </c>
      <c r="CB49" s="24">
        <f>SUMIFS(Detail!H:H,Detail!$A:$A,$B49,Detail!$D:$D,16,Detail!$C:$C,3)</f>
        <v>0</v>
      </c>
      <c r="CC49" s="24">
        <f>SUMIFS(Detail!H:H,Detail!$A:$A,$B49,Detail!$D:$D,16,Detail!$C:$C,4)</f>
        <v>0</v>
      </c>
      <c r="CD49" s="33">
        <f t="shared" si="78"/>
        <v>0</v>
      </c>
      <c r="CE49" s="24">
        <f>SUMIFS(Detail!H:H,Detail!$A:$A,$B49,Detail!$D:$D,17,Detail!$C:$C,1)</f>
        <v>0</v>
      </c>
      <c r="CF49" s="24">
        <f>SUMIFS(Detail!H:H,Detail!$A:$A,$B49,Detail!$D:$D,17,Detail!$C:$C,2)</f>
        <v>0</v>
      </c>
      <c r="CG49" s="24">
        <f>SUMIFS(Detail!H:H,Detail!$A:$A,$B49,Detail!$D:$D,17,Detail!$C:$C,3)</f>
        <v>0</v>
      </c>
      <c r="CH49" s="24">
        <f>SUMIFS(Detail!H:H,Detail!$A:$A,$B49,Detail!$D:$D,17,Detail!$C:$C,4)</f>
        <v>0</v>
      </c>
      <c r="CI49" s="33">
        <f t="shared" si="79"/>
        <v>0</v>
      </c>
      <c r="CJ49" s="24">
        <f>SUMIFS(Detail!H:H,Detail!$A:$A,$B49,Detail!$D:$D,18,Detail!$C:$C,1)</f>
        <v>0</v>
      </c>
      <c r="CK49" s="24">
        <f>SUMIFS(Detail!H:H,Detail!$A:$A,$B49,Detail!$D:$D,18,Detail!$C:$C,2)</f>
        <v>0</v>
      </c>
      <c r="CL49" s="24">
        <f>SUMIFS(Detail!H:H,Detail!$A:$A,$B49,Detail!$D:$D,18,Detail!$C:$C,3)</f>
        <v>0</v>
      </c>
      <c r="CM49" s="24">
        <f>SUMIFS(Detail!H:H,Detail!$A:$A,$B49,Detail!$D:$D,18,Detail!$C:$C,4)</f>
        <v>0</v>
      </c>
      <c r="CN49" s="33">
        <f t="shared" si="80"/>
        <v>0</v>
      </c>
      <c r="CO49" s="24">
        <f>SUMIFS(Detail!H:H,Detail!$A:$A,$B49,Detail!$D:$D,19,Detail!$C:$C,1)</f>
        <v>0</v>
      </c>
      <c r="CP49" s="24">
        <f>SUMIFS(Detail!H:H,Detail!$A:$A,$B49,Detail!$D:$D,19,Detail!$C:$C,2)</f>
        <v>0</v>
      </c>
      <c r="CQ49" s="24">
        <f>SUMIFS(Detail!H:H,Detail!$A:$A,$B49,Detail!$D:$D,19,Detail!$C:$C,3)</f>
        <v>0</v>
      </c>
      <c r="CR49" s="24">
        <f>SUMIFS(Detail!H:H,Detail!$A:$A,$B49,Detail!$D:$D,19,Detail!$C:$C,4)</f>
        <v>0</v>
      </c>
      <c r="CS49" s="33">
        <f t="shared" si="81"/>
        <v>0</v>
      </c>
      <c r="CT49" s="24">
        <f>SUMIFS(Detail!H:H,Detail!$A:$A,$B49,Detail!$D:$D,20,Detail!$C:$C,1)</f>
        <v>0</v>
      </c>
      <c r="CU49" s="24">
        <f>SUMIFS(Detail!H:H,Detail!$A:$A,$B49,Detail!$D:$D,20,Detail!$C:$C,2)</f>
        <v>0</v>
      </c>
      <c r="CV49" s="24">
        <f>SUMIFS(Detail!H:H,Detail!$A:$A,$B49,Detail!$D:$D,20,Detail!$C:$C,3)</f>
        <v>0</v>
      </c>
      <c r="CW49" s="24">
        <f>SUMIFS(Detail!H:H,Detail!$A:$A,$B49,Detail!$D:$D,20,Detail!$C:$C,4)</f>
        <v>0</v>
      </c>
      <c r="CX49" s="33">
        <f t="shared" si="82"/>
        <v>0</v>
      </c>
      <c r="CY49" s="24">
        <f>SUMIFS(Detail!H:H,Detail!$A:$A,$B49,Detail!$D:$D,21,Detail!$C:$C,1)</f>
        <v>0</v>
      </c>
      <c r="CZ49" s="24">
        <f>SUMIFS(Detail!H:H,Detail!$A:$A,$B49,Detail!$D:$D,21,Detail!$C:$C,2)</f>
        <v>0</v>
      </c>
      <c r="DA49" s="24">
        <f>SUMIFS(Detail!H:H,Detail!$A:$A,$B49,Detail!$D:$D,21,Detail!$C:$C,3)</f>
        <v>0</v>
      </c>
      <c r="DB49" s="24">
        <f>SUMIFS(Detail!H:H,Detail!$A:$A,$B49,Detail!$D:$D,21,Detail!$C:$C,4)</f>
        <v>0</v>
      </c>
      <c r="DC49" s="33">
        <f t="shared" si="83"/>
        <v>0</v>
      </c>
      <c r="DD49" s="86">
        <f>SUMIFS(Detail!H:H,Detail!$A:$A,$B49,Detail!$B:$B,"&gt;60")</f>
        <v>5548415.0081126392</v>
      </c>
    </row>
    <row r="50" spans="1:108" x14ac:dyDescent="0.25">
      <c r="A50" t="s">
        <v>4157</v>
      </c>
      <c r="B50" s="87" t="s">
        <v>5287</v>
      </c>
      <c r="C50" s="88">
        <f>SUM(C40:C49)</f>
        <v>0</v>
      </c>
      <c r="D50" s="88">
        <f>SUM(D40:D49)</f>
        <v>0</v>
      </c>
      <c r="E50" s="88">
        <f>SUM(E40:E49)</f>
        <v>2037750</v>
      </c>
      <c r="F50" s="88">
        <f>SUM(F40:F49)</f>
        <v>3549750</v>
      </c>
      <c r="G50" s="89">
        <f t="shared" si="63"/>
        <v>5587500</v>
      </c>
      <c r="H50" s="88">
        <f>SUM(H40:H49)</f>
        <v>4308568.75</v>
      </c>
      <c r="I50" s="88">
        <f>SUM(I40:I49)</f>
        <v>6502887.5</v>
      </c>
      <c r="J50" s="88">
        <f>SUM(J40:J49)</f>
        <v>9107612.5</v>
      </c>
      <c r="K50" s="88">
        <f>SUM(K40:K49)</f>
        <v>10312612.5</v>
      </c>
      <c r="L50" s="89">
        <f t="shared" si="64"/>
        <v>30231681.25</v>
      </c>
      <c r="M50" s="88">
        <f>SUM(M40:M49)</f>
        <v>10554418.75</v>
      </c>
      <c r="N50" s="88">
        <f>SUM(N40:N49)</f>
        <v>12395211.25</v>
      </c>
      <c r="O50" s="88">
        <f>SUM(O40:O49)</f>
        <v>14547783.75</v>
      </c>
      <c r="P50" s="88">
        <f>SUM(P40:P49)</f>
        <v>17775444.75</v>
      </c>
      <c r="Q50" s="89">
        <f t="shared" si="65"/>
        <v>55272858.5</v>
      </c>
      <c r="R50" s="88">
        <f>SUM(R40:R49)</f>
        <v>20192341.949999999</v>
      </c>
      <c r="S50" s="88">
        <f>SUM(S40:S49)</f>
        <v>21044226.09</v>
      </c>
      <c r="T50" s="88">
        <f>SUM(T40:T49)</f>
        <v>23405307.370499998</v>
      </c>
      <c r="U50" s="88">
        <f>SUM(U40:U49)</f>
        <v>27182596.607099999</v>
      </c>
      <c r="V50" s="89">
        <f t="shared" si="66"/>
        <v>91824472.0176</v>
      </c>
      <c r="W50" s="88">
        <f>SUM(W40:W49)</f>
        <v>33814069.89102</v>
      </c>
      <c r="X50" s="88">
        <f>SUM(X40:X49)</f>
        <v>39000013.031723998</v>
      </c>
      <c r="Y50" s="88">
        <f>SUM(Y40:Y49)</f>
        <v>40655018.925568797</v>
      </c>
      <c r="Z50" s="88">
        <f>SUM(Z40:Z49)</f>
        <v>45297198.576307558</v>
      </c>
      <c r="AA50" s="89">
        <f t="shared" si="67"/>
        <v>158766300.42462036</v>
      </c>
      <c r="AB50" s="88">
        <f>SUM(AB40:AB49)</f>
        <v>34196000.782640517</v>
      </c>
      <c r="AC50" s="88">
        <f>SUM(AC40:AC49)</f>
        <v>15888532.34881152</v>
      </c>
      <c r="AD50" s="88">
        <f>SUM(AD40:AD49)</f>
        <v>9630688.6119667199</v>
      </c>
      <c r="AE50" s="88">
        <f>SUM(AE40:AE49)</f>
        <v>3501088.6277529593</v>
      </c>
      <c r="AF50" s="89">
        <f t="shared" si="68"/>
        <v>63216310.37117172</v>
      </c>
      <c r="AG50" s="88">
        <f>SUM(AG40:AG49)</f>
        <v>0</v>
      </c>
      <c r="AH50" s="88">
        <f>SUM(AH40:AH49)</f>
        <v>0</v>
      </c>
      <c r="AI50" s="88">
        <f>SUM(AI40:AI49)</f>
        <v>0</v>
      </c>
      <c r="AJ50" s="88">
        <f>SUM(AJ40:AJ49)</f>
        <v>0</v>
      </c>
      <c r="AK50" s="89">
        <f t="shared" si="69"/>
        <v>0</v>
      </c>
      <c r="AL50" s="88">
        <f>SUM(AL40:AL49)</f>
        <v>0</v>
      </c>
      <c r="AM50" s="88">
        <f>SUM(AM40:AM49)</f>
        <v>0</v>
      </c>
      <c r="AN50" s="88">
        <f>SUM(AN40:AN49)</f>
        <v>0</v>
      </c>
      <c r="AO50" s="88">
        <f>SUM(AO40:AO49)</f>
        <v>0</v>
      </c>
      <c r="AP50" s="89">
        <f t="shared" si="70"/>
        <v>0</v>
      </c>
      <c r="AQ50" s="88">
        <f>SUM(AQ40:AQ49)</f>
        <v>0</v>
      </c>
      <c r="AR50" s="88">
        <f>SUM(AR40:AR49)</f>
        <v>0</v>
      </c>
      <c r="AS50" s="88">
        <f>SUM(AS40:AS49)</f>
        <v>0</v>
      </c>
      <c r="AT50" s="88">
        <f>SUM(AT40:AT49)</f>
        <v>0</v>
      </c>
      <c r="AU50" s="89">
        <f t="shared" si="71"/>
        <v>0</v>
      </c>
      <c r="AV50" s="88">
        <f>SUM(AV40:AV49)</f>
        <v>0</v>
      </c>
      <c r="AW50" s="88">
        <f>SUM(AW40:AW49)</f>
        <v>0</v>
      </c>
      <c r="AX50" s="88">
        <f>SUM(AX40:AX49)</f>
        <v>0</v>
      </c>
      <c r="AY50" s="88">
        <f>SUM(AY40:AY49)</f>
        <v>0</v>
      </c>
      <c r="AZ50" s="89">
        <f t="shared" si="72"/>
        <v>0</v>
      </c>
      <c r="BA50" s="88">
        <f>SUM(BA40:BA49)</f>
        <v>0</v>
      </c>
      <c r="BB50" s="88">
        <f>SUM(BB40:BB49)</f>
        <v>0</v>
      </c>
      <c r="BC50" s="88">
        <f>SUM(BC40:BC49)</f>
        <v>0</v>
      </c>
      <c r="BD50" s="88">
        <f>SUM(BD40:BD49)</f>
        <v>0</v>
      </c>
      <c r="BE50" s="89">
        <f t="shared" si="73"/>
        <v>0</v>
      </c>
      <c r="BF50" s="88">
        <f>SUM(BF40:BF49)</f>
        <v>0</v>
      </c>
      <c r="BG50" s="88">
        <f>SUM(BG40:BG49)</f>
        <v>0</v>
      </c>
      <c r="BH50" s="88">
        <f>SUM(BH40:BH49)</f>
        <v>0</v>
      </c>
      <c r="BI50" s="88">
        <f>SUM(BI40:BI49)</f>
        <v>0</v>
      </c>
      <c r="BJ50" s="89">
        <f t="shared" si="74"/>
        <v>0</v>
      </c>
      <c r="BK50" s="88">
        <f>SUM(BK40:BK49)</f>
        <v>0</v>
      </c>
      <c r="BL50" s="88">
        <f>SUM(BL40:BL49)</f>
        <v>0</v>
      </c>
      <c r="BM50" s="88">
        <f>SUM(BM40:BM49)</f>
        <v>0</v>
      </c>
      <c r="BN50" s="88">
        <f>SUM(BN40:BN49)</f>
        <v>0</v>
      </c>
      <c r="BO50" s="89">
        <f t="shared" si="75"/>
        <v>0</v>
      </c>
      <c r="BP50" s="88">
        <f>SUM(BP40:BP49)</f>
        <v>0</v>
      </c>
      <c r="BQ50" s="88">
        <f>SUM(BQ40:BQ49)</f>
        <v>0</v>
      </c>
      <c r="BR50" s="88">
        <f>SUM(BR40:BR49)</f>
        <v>0</v>
      </c>
      <c r="BS50" s="88">
        <f>SUM(BS40:BS49)</f>
        <v>0</v>
      </c>
      <c r="BT50" s="89">
        <f t="shared" si="76"/>
        <v>0</v>
      </c>
      <c r="BU50" s="88">
        <f>SUM(BU40:BU49)</f>
        <v>0</v>
      </c>
      <c r="BV50" s="88">
        <f>SUM(BV40:BV49)</f>
        <v>0</v>
      </c>
      <c r="BW50" s="88">
        <f>SUM(BW40:BW49)</f>
        <v>0</v>
      </c>
      <c r="BX50" s="88">
        <f>SUM(BX40:BX49)</f>
        <v>0</v>
      </c>
      <c r="BY50" s="89">
        <f t="shared" si="77"/>
        <v>0</v>
      </c>
      <c r="BZ50" s="88">
        <f>SUM(BZ40:BZ49)</f>
        <v>0</v>
      </c>
      <c r="CA50" s="88">
        <f>SUM(CA40:CA49)</f>
        <v>0</v>
      </c>
      <c r="CB50" s="88">
        <f>SUM(CB40:CB49)</f>
        <v>0</v>
      </c>
      <c r="CC50" s="88">
        <f>SUM(CC40:CC49)</f>
        <v>0</v>
      </c>
      <c r="CD50" s="89">
        <f t="shared" si="78"/>
        <v>0</v>
      </c>
      <c r="CE50" s="88">
        <f>SUM(CE40:CE49)</f>
        <v>0</v>
      </c>
      <c r="CF50" s="88">
        <f>SUM(CF40:CF49)</f>
        <v>0</v>
      </c>
      <c r="CG50" s="88">
        <f>SUM(CG40:CG49)</f>
        <v>0</v>
      </c>
      <c r="CH50" s="88">
        <f>SUM(CH40:CH49)</f>
        <v>0</v>
      </c>
      <c r="CI50" s="89">
        <f t="shared" si="79"/>
        <v>0</v>
      </c>
      <c r="CJ50" s="88">
        <f>SUM(CJ40:CJ49)</f>
        <v>0</v>
      </c>
      <c r="CK50" s="88">
        <f>SUM(CK40:CK49)</f>
        <v>0</v>
      </c>
      <c r="CL50" s="88">
        <f>SUM(CL40:CL49)</f>
        <v>0</v>
      </c>
      <c r="CM50" s="88">
        <f>SUM(CM40:CM49)</f>
        <v>0</v>
      </c>
      <c r="CN50" s="89">
        <f t="shared" si="80"/>
        <v>0</v>
      </c>
      <c r="CO50" s="88">
        <f>SUM(CO40:CO49)</f>
        <v>0</v>
      </c>
      <c r="CP50" s="88">
        <f>SUM(CP40:CP49)</f>
        <v>0</v>
      </c>
      <c r="CQ50" s="88">
        <f>SUM(CQ40:CQ49)</f>
        <v>0</v>
      </c>
      <c r="CR50" s="88">
        <f>SUM(CR40:CR49)</f>
        <v>0</v>
      </c>
      <c r="CS50" s="89">
        <f t="shared" si="81"/>
        <v>0</v>
      </c>
      <c r="CT50" s="88">
        <f>SUM(CT40:CT49)</f>
        <v>0</v>
      </c>
      <c r="CU50" s="88">
        <f>SUM(CU40:CU49)</f>
        <v>0</v>
      </c>
      <c r="CV50" s="88">
        <f>SUM(CV40:CV49)</f>
        <v>0</v>
      </c>
      <c r="CW50" s="88">
        <f>SUM(CW40:CW49)</f>
        <v>0</v>
      </c>
      <c r="CX50" s="89">
        <f t="shared" si="82"/>
        <v>0</v>
      </c>
      <c r="CY50" s="88">
        <f>SUM(CY40:CY49)</f>
        <v>0</v>
      </c>
      <c r="CZ50" s="88">
        <f>SUM(CZ40:CZ49)</f>
        <v>0</v>
      </c>
      <c r="DA50" s="88">
        <f>SUM(DA40:DA49)</f>
        <v>0</v>
      </c>
      <c r="DB50" s="88">
        <f>SUM(DB40:DB49)</f>
        <v>0</v>
      </c>
      <c r="DC50" s="89">
        <f t="shared" si="83"/>
        <v>0</v>
      </c>
      <c r="DD50" s="90">
        <f>SUM(DD40:DD49)</f>
        <v>63216310.371171713</v>
      </c>
    </row>
    <row r="51" spans="1:108" x14ac:dyDescent="0.25">
      <c r="A51" t="s">
        <v>5288</v>
      </c>
      <c r="B51" s="30" t="s">
        <v>4709</v>
      </c>
    </row>
    <row r="52" spans="1:108" x14ac:dyDescent="0.25">
      <c r="A52" t="s">
        <v>5289</v>
      </c>
      <c r="B52" s="32" t="s">
        <v>5120</v>
      </c>
      <c r="C52" s="24">
        <f>SUMIFS(Detail!I:I,Detail!$A:$A,$B52,Detail!$D:$D,1,Detail!$C:$C,1)</f>
        <v>0</v>
      </c>
      <c r="D52" s="24">
        <f>SUMIFS(Detail!I:I,Detail!$A:$A,$B52,Detail!$D:$D,1,Detail!$C:$C,2)</f>
        <v>0</v>
      </c>
      <c r="E52" s="24">
        <f>SUMIFS(Detail!I:I,Detail!$A:$A,$B52,Detail!$D:$D,1,Detail!$C:$C,3)</f>
        <v>159000</v>
      </c>
      <c r="F52" s="24">
        <f>SUMIFS(Detail!I:I,Detail!$A:$A,$B52,Detail!$D:$D,1,Detail!$C:$C,4)</f>
        <v>79500</v>
      </c>
      <c r="G52" s="33">
        <f t="shared" ref="G52:G62" si="84">SUM(C52:F52)</f>
        <v>238500</v>
      </c>
      <c r="H52" s="24">
        <f>SUMIFS(Detail!I:I,Detail!$A:$A,$B52,Detail!$D:$D,2,Detail!$C:$C,1)</f>
        <v>103350</v>
      </c>
      <c r="I52" s="24">
        <f>SUMIFS(Detail!I:I,Detail!$A:$A,$B52,Detail!$D:$D,2,Detail!$C:$C,2)</f>
        <v>103350</v>
      </c>
      <c r="J52" s="24">
        <f>SUMIFS(Detail!I:I,Detail!$A:$A,$B52,Detail!$D:$D,2,Detail!$C:$C,3)</f>
        <v>206700</v>
      </c>
      <c r="K52" s="24">
        <f>SUMIFS(Detail!I:I,Detail!$A:$A,$B52,Detail!$D:$D,2,Detail!$C:$C,4)</f>
        <v>103350</v>
      </c>
      <c r="L52" s="33">
        <f t="shared" ref="L52:L62" si="85">SUM(H52:K52)</f>
        <v>516750</v>
      </c>
      <c r="M52" s="24">
        <f>SUMIFS(Detail!I:I,Detail!$A:$A,$B52,Detail!$D:$D,3,Detail!$C:$C,1)</f>
        <v>103350</v>
      </c>
      <c r="N52" s="24">
        <f>SUMIFS(Detail!I:I,Detail!$A:$A,$B52,Detail!$D:$D,3,Detail!$C:$C,2)</f>
        <v>134355</v>
      </c>
      <c r="O52" s="24">
        <f>SUMIFS(Detail!I:I,Detail!$A:$A,$B52,Detail!$D:$D,3,Detail!$C:$C,3)</f>
        <v>134355</v>
      </c>
      <c r="P52" s="24">
        <f>SUMIFS(Detail!I:I,Detail!$A:$A,$B52,Detail!$D:$D,3,Detail!$C:$C,4)</f>
        <v>268710</v>
      </c>
      <c r="Q52" s="33">
        <f t="shared" ref="Q52:Q62" si="86">SUM(M52:P52)</f>
        <v>640770</v>
      </c>
      <c r="R52" s="24">
        <f>SUMIFS(Detail!I:I,Detail!$A:$A,$B52,Detail!$D:$D,4,Detail!$C:$C,1)</f>
        <v>134355</v>
      </c>
      <c r="S52" s="24">
        <f>SUMIFS(Detail!I:I,Detail!$A:$A,$B52,Detail!$D:$D,4,Detail!$C:$C,2)</f>
        <v>134355</v>
      </c>
      <c r="T52" s="24">
        <f>SUMIFS(Detail!I:I,Detail!$A:$A,$B52,Detail!$D:$D,4,Detail!$C:$C,3)</f>
        <v>174661.5</v>
      </c>
      <c r="U52" s="24">
        <f>SUMIFS(Detail!I:I,Detail!$A:$A,$B52,Detail!$D:$D,4,Detail!$C:$C,4)</f>
        <v>174661.5</v>
      </c>
      <c r="V52" s="33">
        <f t="shared" ref="V52:V62" si="87">SUM(R52:U52)</f>
        <v>618033</v>
      </c>
      <c r="W52" s="24">
        <f>SUMIFS(Detail!I:I,Detail!$A:$A,$B52,Detail!$D:$D,5,Detail!$C:$C,1)</f>
        <v>349323</v>
      </c>
      <c r="X52" s="24">
        <f>SUMIFS(Detail!I:I,Detail!$A:$A,$B52,Detail!$D:$D,5,Detail!$C:$C,2)</f>
        <v>174661.5</v>
      </c>
      <c r="Y52" s="24">
        <f>SUMIFS(Detail!I:I,Detail!$A:$A,$B52,Detail!$D:$D,5,Detail!$C:$C,3)</f>
        <v>174661.5</v>
      </c>
      <c r="Z52" s="24">
        <f>SUMIFS(Detail!I:I,Detail!$A:$A,$B52,Detail!$D:$D,5,Detail!$C:$C,4)</f>
        <v>227059.95</v>
      </c>
      <c r="AA52" s="33">
        <f t="shared" ref="AA52:AA62" si="88">SUM(W52:Z52)</f>
        <v>925705.95</v>
      </c>
      <c r="AB52" s="24">
        <f>SUMIFS(Detail!I:I,Detail!$A:$A,$B52,Detail!$D:$D,6,Detail!$C:$C,1)</f>
        <v>0</v>
      </c>
      <c r="AC52" s="24">
        <f>SUMIFS(Detail!I:I,Detail!$A:$A,$B52,Detail!$D:$D,6,Detail!$C:$C,2)</f>
        <v>0</v>
      </c>
      <c r="AD52" s="24">
        <f>SUMIFS(Detail!I:I,Detail!$A:$A,$B52,Detail!$D:$D,6,Detail!$C:$C,3)</f>
        <v>0</v>
      </c>
      <c r="AE52" s="24">
        <f>SUMIFS(Detail!I:I,Detail!$A:$A,$B52,Detail!$D:$D,6,Detail!$C:$C,4)</f>
        <v>0</v>
      </c>
      <c r="AF52" s="33">
        <f t="shared" ref="AF52:AF62" si="89">SUM(AB52:AE52)</f>
        <v>0</v>
      </c>
      <c r="AG52" s="24">
        <f>SUMIFS(Detail!I:I,Detail!$A:$A,$B52,Detail!$D:$D,7,Detail!$C:$C,1)</f>
        <v>0</v>
      </c>
      <c r="AH52" s="24">
        <f>SUMIFS(Detail!I:I,Detail!$A:$A,$B52,Detail!$D:$D,7,Detail!$C:$C,2)</f>
        <v>0</v>
      </c>
      <c r="AI52" s="24">
        <f>SUMIFS(Detail!I:I,Detail!$A:$A,$B52,Detail!$D:$D,7,Detail!$C:$C,3)</f>
        <v>0</v>
      </c>
      <c r="AJ52" s="24">
        <f>SUMIFS(Detail!I:I,Detail!$A:$A,$B52,Detail!$D:$D,7,Detail!$C:$C,4)</f>
        <v>0</v>
      </c>
      <c r="AK52" s="33">
        <f t="shared" ref="AK52:AK62" si="90">SUM(AG52:AJ52)</f>
        <v>0</v>
      </c>
      <c r="AL52" s="24">
        <f>SUMIFS(Detail!I:I,Detail!$A:$A,$B52,Detail!$D:$D,8,Detail!$C:$C,1)</f>
        <v>0</v>
      </c>
      <c r="AM52" s="24">
        <f>SUMIFS(Detail!I:I,Detail!$A:$A,$B52,Detail!$D:$D,8,Detail!$C:$C,2)</f>
        <v>0</v>
      </c>
      <c r="AN52" s="24">
        <f>SUMIFS(Detail!I:I,Detail!$A:$A,$B52,Detail!$D:$D,8,Detail!$C:$C,3)</f>
        <v>0</v>
      </c>
      <c r="AO52" s="24">
        <f>SUMIFS(Detail!I:I,Detail!$A:$A,$B52,Detail!$D:$D,8,Detail!$C:$C,4)</f>
        <v>0</v>
      </c>
      <c r="AP52" s="33">
        <f t="shared" ref="AP52:AP62" si="91">SUM(AL52:AO52)</f>
        <v>0</v>
      </c>
      <c r="AQ52" s="24">
        <f>SUMIFS(Detail!I:I,Detail!$A:$A,$B52,Detail!$D:$D,9,Detail!$C:$C,1)</f>
        <v>0</v>
      </c>
      <c r="AR52" s="24">
        <f>SUMIFS(Detail!I:I,Detail!$A:$A,$B52,Detail!$D:$D,9,Detail!$C:$C,2)</f>
        <v>0</v>
      </c>
      <c r="AS52" s="24">
        <f>SUMIFS(Detail!I:I,Detail!$A:$A,$B52,Detail!$D:$D,9,Detail!$C:$C,3)</f>
        <v>0</v>
      </c>
      <c r="AT52" s="24">
        <f>SUMIFS(Detail!I:I,Detail!$A:$A,$B52,Detail!$D:$D,9,Detail!$C:$C,4)</f>
        <v>0</v>
      </c>
      <c r="AU52" s="33">
        <f t="shared" ref="AU52:AU62" si="92">SUM(AQ52:AT52)</f>
        <v>0</v>
      </c>
      <c r="AV52" s="24">
        <f>SUMIFS(Detail!I:I,Detail!$A:$A,$B52,Detail!$D:$D,10,Detail!$C:$C,1)</f>
        <v>0</v>
      </c>
      <c r="AW52" s="24">
        <f>SUMIFS(Detail!I:I,Detail!$A:$A,$B52,Detail!$D:$D,10,Detail!$C:$C,2)</f>
        <v>0</v>
      </c>
      <c r="AX52" s="24">
        <f>SUMIFS(Detail!I:I,Detail!$A:$A,$B52,Detail!$D:$D,10,Detail!$C:$C,3)</f>
        <v>0</v>
      </c>
      <c r="AY52" s="24">
        <f>SUMIFS(Detail!I:I,Detail!$A:$A,$B52,Detail!$D:$D,10,Detail!$C:$C,4)</f>
        <v>0</v>
      </c>
      <c r="AZ52" s="33">
        <f t="shared" ref="AZ52:AZ62" si="93">SUM(AV52:AY52)</f>
        <v>0</v>
      </c>
      <c r="BA52" s="24">
        <f>SUMIFS(Detail!I:I,Detail!$A:$A,$B52,Detail!$D:$D,11,Detail!$C:$C,1)</f>
        <v>0</v>
      </c>
      <c r="BB52" s="24">
        <f>SUMIFS(Detail!I:I,Detail!$A:$A,$B52,Detail!$D:$D,11,Detail!$C:$C,2)</f>
        <v>0</v>
      </c>
      <c r="BC52" s="24">
        <f>SUMIFS(Detail!I:I,Detail!$A:$A,$B52,Detail!$D:$D,11,Detail!$C:$C,3)</f>
        <v>0</v>
      </c>
      <c r="BD52" s="24">
        <f>SUMIFS(Detail!I:I,Detail!$A:$A,$B52,Detail!$D:$D,11,Detail!$C:$C,4)</f>
        <v>0</v>
      </c>
      <c r="BE52" s="33">
        <f t="shared" ref="BE52:BE62" si="94">SUM(BA52:BD52)</f>
        <v>0</v>
      </c>
      <c r="BF52" s="24">
        <f>SUMIFS(Detail!I:I,Detail!$A:$A,$B52,Detail!$D:$D,12,Detail!$C:$C,1)</f>
        <v>0</v>
      </c>
      <c r="BG52" s="24">
        <f>SUMIFS(Detail!I:I,Detail!$A:$A,$B52,Detail!$D:$D,12,Detail!$C:$C,2)</f>
        <v>0</v>
      </c>
      <c r="BH52" s="24">
        <f>SUMIFS(Detail!I:I,Detail!$A:$A,$B52,Detail!$D:$D,12,Detail!$C:$C,3)</f>
        <v>0</v>
      </c>
      <c r="BI52" s="24">
        <f>SUMIFS(Detail!I:I,Detail!$A:$A,$B52,Detail!$D:$D,12,Detail!$C:$C,4)</f>
        <v>0</v>
      </c>
      <c r="BJ52" s="33">
        <f t="shared" ref="BJ52:BJ62" si="95">SUM(BF52:BI52)</f>
        <v>0</v>
      </c>
      <c r="BK52" s="24">
        <f>SUMIFS(Detail!I:I,Detail!$A:$A,$B52,Detail!$D:$D,13,Detail!$C:$C,1)</f>
        <v>0</v>
      </c>
      <c r="BL52" s="24">
        <f>SUMIFS(Detail!I:I,Detail!$A:$A,$B52,Detail!$D:$D,13,Detail!$C:$C,2)</f>
        <v>0</v>
      </c>
      <c r="BM52" s="24">
        <f>SUMIFS(Detail!I:I,Detail!$A:$A,$B52,Detail!$D:$D,13,Detail!$C:$C,3)</f>
        <v>0</v>
      </c>
      <c r="BN52" s="24">
        <f>SUMIFS(Detail!I:I,Detail!$A:$A,$B52,Detail!$D:$D,13,Detail!$C:$C,4)</f>
        <v>0</v>
      </c>
      <c r="BO52" s="33">
        <f t="shared" ref="BO52:BO62" si="96">SUM(BK52:BN52)</f>
        <v>0</v>
      </c>
      <c r="BP52" s="24">
        <f>SUMIFS(Detail!I:I,Detail!$A:$A,$B52,Detail!$D:$D,14,Detail!$C:$C,1)</f>
        <v>0</v>
      </c>
      <c r="BQ52" s="24">
        <f>SUMIFS(Detail!I:I,Detail!$A:$A,$B52,Detail!$D:$D,14,Detail!$C:$C,2)</f>
        <v>0</v>
      </c>
      <c r="BR52" s="24">
        <f>SUMIFS(Detail!I:I,Detail!$A:$A,$B52,Detail!$D:$D,14,Detail!$C:$C,3)</f>
        <v>0</v>
      </c>
      <c r="BS52" s="24">
        <f>SUMIFS(Detail!I:I,Detail!$A:$A,$B52,Detail!$D:$D,14,Detail!$C:$C,4)</f>
        <v>0</v>
      </c>
      <c r="BT52" s="33">
        <f t="shared" ref="BT52:BT62" si="97">SUM(BP52:BS52)</f>
        <v>0</v>
      </c>
      <c r="BU52" s="24">
        <f>SUMIFS(Detail!I:I,Detail!$A:$A,$B52,Detail!$D:$D,15,Detail!$C:$C,1)</f>
        <v>0</v>
      </c>
      <c r="BV52" s="24">
        <f>SUMIFS(Detail!I:I,Detail!$A:$A,$B52,Detail!$D:$D,15,Detail!$C:$C,2)</f>
        <v>0</v>
      </c>
      <c r="BW52" s="24">
        <f>SUMIFS(Detail!I:I,Detail!$A:$A,$B52,Detail!$D:$D,15,Detail!$C:$C,3)</f>
        <v>0</v>
      </c>
      <c r="BX52" s="24">
        <f>SUMIFS(Detail!I:I,Detail!$A:$A,$B52,Detail!$D:$D,15,Detail!$C:$C,4)</f>
        <v>0</v>
      </c>
      <c r="BY52" s="33">
        <f t="shared" ref="BY52:BY62" si="98">SUM(BU52:BX52)</f>
        <v>0</v>
      </c>
      <c r="BZ52" s="24">
        <f>SUMIFS(Detail!I:I,Detail!$A:$A,$B52,Detail!$D:$D,16,Detail!$C:$C,1)</f>
        <v>0</v>
      </c>
      <c r="CA52" s="24">
        <f>SUMIFS(Detail!I:I,Detail!$A:$A,$B52,Detail!$D:$D,16,Detail!$C:$C,2)</f>
        <v>0</v>
      </c>
      <c r="CB52" s="24">
        <f>SUMIFS(Detail!I:I,Detail!$A:$A,$B52,Detail!$D:$D,16,Detail!$C:$C,3)</f>
        <v>0</v>
      </c>
      <c r="CC52" s="24">
        <f>SUMIFS(Detail!I:I,Detail!$A:$A,$B52,Detail!$D:$D,16,Detail!$C:$C,4)</f>
        <v>0</v>
      </c>
      <c r="CD52" s="33">
        <f t="shared" ref="CD52:CD62" si="99">SUM(BZ52:CC52)</f>
        <v>0</v>
      </c>
      <c r="CE52" s="24">
        <f>SUMIFS(Detail!I:I,Detail!$A:$A,$B52,Detail!$D:$D,17,Detail!$C:$C,1)</f>
        <v>0</v>
      </c>
      <c r="CF52" s="24">
        <f>SUMIFS(Detail!I:I,Detail!$A:$A,$B52,Detail!$D:$D,17,Detail!$C:$C,2)</f>
        <v>0</v>
      </c>
      <c r="CG52" s="24">
        <f>SUMIFS(Detail!I:I,Detail!$A:$A,$B52,Detail!$D:$D,17,Detail!$C:$C,3)</f>
        <v>0</v>
      </c>
      <c r="CH52" s="24">
        <f>SUMIFS(Detail!I:I,Detail!$A:$A,$B52,Detail!$D:$D,17,Detail!$C:$C,4)</f>
        <v>0</v>
      </c>
      <c r="CI52" s="33">
        <f t="shared" ref="CI52:CI62" si="100">SUM(CE52:CH52)</f>
        <v>0</v>
      </c>
      <c r="CJ52" s="24">
        <f>SUMIFS(Detail!I:I,Detail!$A:$A,$B52,Detail!$D:$D,18,Detail!$C:$C,1)</f>
        <v>0</v>
      </c>
      <c r="CK52" s="24">
        <f>SUMIFS(Detail!I:I,Detail!$A:$A,$B52,Detail!$D:$D,18,Detail!$C:$C,2)</f>
        <v>0</v>
      </c>
      <c r="CL52" s="24">
        <f>SUMIFS(Detail!I:I,Detail!$A:$A,$B52,Detail!$D:$D,18,Detail!$C:$C,3)</f>
        <v>0</v>
      </c>
      <c r="CM52" s="24">
        <f>SUMIFS(Detail!I:I,Detail!$A:$A,$B52,Detail!$D:$D,18,Detail!$C:$C,4)</f>
        <v>0</v>
      </c>
      <c r="CN52" s="33">
        <f t="shared" ref="CN52:CN62" si="101">SUM(CJ52:CM52)</f>
        <v>0</v>
      </c>
      <c r="CO52" s="24">
        <f>SUMIFS(Detail!I:I,Detail!$A:$A,$B52,Detail!$D:$D,19,Detail!$C:$C,1)</f>
        <v>0</v>
      </c>
      <c r="CP52" s="24">
        <f>SUMIFS(Detail!I:I,Detail!$A:$A,$B52,Detail!$D:$D,19,Detail!$C:$C,2)</f>
        <v>0</v>
      </c>
      <c r="CQ52" s="24">
        <f>SUMIFS(Detail!I:I,Detail!$A:$A,$B52,Detail!$D:$D,19,Detail!$C:$C,3)</f>
        <v>0</v>
      </c>
      <c r="CR52" s="24">
        <f>SUMIFS(Detail!I:I,Detail!$A:$A,$B52,Detail!$D:$D,19,Detail!$C:$C,4)</f>
        <v>0</v>
      </c>
      <c r="CS52" s="33">
        <f t="shared" ref="CS52:CS62" si="102">SUM(CO52:CR52)</f>
        <v>0</v>
      </c>
      <c r="CT52" s="24">
        <f>SUMIFS(Detail!I:I,Detail!$A:$A,$B52,Detail!$D:$D,20,Detail!$C:$C,1)</f>
        <v>0</v>
      </c>
      <c r="CU52" s="24">
        <f>SUMIFS(Detail!I:I,Detail!$A:$A,$B52,Detail!$D:$D,20,Detail!$C:$C,2)</f>
        <v>0</v>
      </c>
      <c r="CV52" s="24">
        <f>SUMIFS(Detail!I:I,Detail!$A:$A,$B52,Detail!$D:$D,20,Detail!$C:$C,3)</f>
        <v>0</v>
      </c>
      <c r="CW52" s="24">
        <f>SUMIFS(Detail!I:I,Detail!$A:$A,$B52,Detail!$D:$D,20,Detail!$C:$C,4)</f>
        <v>0</v>
      </c>
      <c r="CX52" s="33">
        <f t="shared" ref="CX52:CX62" si="103">SUM(CT52:CW52)</f>
        <v>0</v>
      </c>
      <c r="CY52" s="24">
        <f>SUMIFS(Detail!I:I,Detail!$A:$A,$B52,Detail!$D:$D,21,Detail!$C:$C,1)</f>
        <v>0</v>
      </c>
      <c r="CZ52" s="24">
        <f>SUMIFS(Detail!I:I,Detail!$A:$A,$B52,Detail!$D:$D,21,Detail!$C:$C,2)</f>
        <v>0</v>
      </c>
      <c r="DA52" s="24">
        <f>SUMIFS(Detail!I:I,Detail!$A:$A,$B52,Detail!$D:$D,21,Detail!$C:$C,3)</f>
        <v>0</v>
      </c>
      <c r="DB52" s="24">
        <f>SUMIFS(Detail!I:I,Detail!$A:$A,$B52,Detail!$D:$D,21,Detail!$C:$C,4)</f>
        <v>0</v>
      </c>
      <c r="DC52" s="33">
        <f t="shared" ref="DC52:DC62" si="104">SUM(CY52:DB52)</f>
        <v>0</v>
      </c>
      <c r="DD52" s="86">
        <f>SUMIFS(Detail!I:I,Detail!$A:$A,$B52,Detail!$B:$B,"&gt;60")</f>
        <v>0</v>
      </c>
    </row>
    <row r="53" spans="1:108" x14ac:dyDescent="0.25">
      <c r="A53" t="s">
        <v>5290</v>
      </c>
      <c r="B53" s="32" t="s">
        <v>5121</v>
      </c>
      <c r="C53" s="24">
        <f>SUMIFS(Detail!I:I,Detail!$A:$A,$B53,Detail!$D:$D,1,Detail!$C:$C,1)</f>
        <v>0</v>
      </c>
      <c r="D53" s="24">
        <f>SUMIFS(Detail!I:I,Detail!$A:$A,$B53,Detail!$D:$D,1,Detail!$C:$C,2)</f>
        <v>0</v>
      </c>
      <c r="E53" s="24">
        <f>SUMIFS(Detail!I:I,Detail!$A:$A,$B53,Detail!$D:$D,1,Detail!$C:$C,3)</f>
        <v>103750</v>
      </c>
      <c r="F53" s="24">
        <f>SUMIFS(Detail!I:I,Detail!$A:$A,$B53,Detail!$D:$D,1,Detail!$C:$C,4)</f>
        <v>41500.000000000007</v>
      </c>
      <c r="G53" s="33">
        <f t="shared" si="84"/>
        <v>145250</v>
      </c>
      <c r="H53" s="24">
        <f>SUMIFS(Detail!I:I,Detail!$A:$A,$B53,Detail!$D:$D,2,Detail!$C:$C,1)</f>
        <v>22825</v>
      </c>
      <c r="I53" s="24">
        <f>SUMIFS(Detail!I:I,Detail!$A:$A,$B53,Detail!$D:$D,2,Detail!$C:$C,2)</f>
        <v>45650</v>
      </c>
      <c r="J53" s="24">
        <f>SUMIFS(Detail!I:I,Detail!$A:$A,$B53,Detail!$D:$D,2,Detail!$C:$C,3)</f>
        <v>114125.00000000001</v>
      </c>
      <c r="K53" s="24">
        <f>SUMIFS(Detail!I:I,Detail!$A:$A,$B53,Detail!$D:$D,2,Detail!$C:$C,4)</f>
        <v>45650</v>
      </c>
      <c r="L53" s="33">
        <f t="shared" si="85"/>
        <v>228250</v>
      </c>
      <c r="M53" s="24">
        <f>SUMIFS(Detail!I:I,Detail!$A:$A,$B53,Detail!$D:$D,3,Detail!$C:$C,1)</f>
        <v>43575</v>
      </c>
      <c r="N53" s="24">
        <f>SUMIFS(Detail!I:I,Detail!$A:$A,$B53,Detail!$D:$D,3,Detail!$C:$C,2)</f>
        <v>23966.25</v>
      </c>
      <c r="O53" s="24">
        <f>SUMIFS(Detail!I:I,Detail!$A:$A,$B53,Detail!$D:$D,3,Detail!$C:$C,3)</f>
        <v>47932.5</v>
      </c>
      <c r="P53" s="24">
        <f>SUMIFS(Detail!I:I,Detail!$A:$A,$B53,Detail!$D:$D,3,Detail!$C:$C,4)</f>
        <v>119831.25</v>
      </c>
      <c r="Q53" s="33">
        <f t="shared" si="86"/>
        <v>235305</v>
      </c>
      <c r="R53" s="24">
        <f>SUMIFS(Detail!I:I,Detail!$A:$A,$B53,Detail!$D:$D,4,Detail!$C:$C,1)</f>
        <v>47932.5</v>
      </c>
      <c r="S53" s="24">
        <f>SUMIFS(Detail!I:I,Detail!$A:$A,$B53,Detail!$D:$D,4,Detail!$C:$C,2)</f>
        <v>45753.75</v>
      </c>
      <c r="T53" s="24">
        <f>SUMIFS(Detail!I:I,Detail!$A:$A,$B53,Detail!$D:$D,4,Detail!$C:$C,3)</f>
        <v>25164.5625</v>
      </c>
      <c r="U53" s="24">
        <f>SUMIFS(Detail!I:I,Detail!$A:$A,$B53,Detail!$D:$D,4,Detail!$C:$C,4)</f>
        <v>50329.125</v>
      </c>
      <c r="V53" s="33">
        <f t="shared" si="87"/>
        <v>169179.9375</v>
      </c>
      <c r="W53" s="24">
        <f>SUMIFS(Detail!I:I,Detail!$A:$A,$B53,Detail!$D:$D,5,Detail!$C:$C,1)</f>
        <v>125822.8125</v>
      </c>
      <c r="X53" s="24">
        <f>SUMIFS(Detail!I:I,Detail!$A:$A,$B53,Detail!$D:$D,5,Detail!$C:$C,2)</f>
        <v>50329.125</v>
      </c>
      <c r="Y53" s="24">
        <f>SUMIFS(Detail!I:I,Detail!$A:$A,$B53,Detail!$D:$D,5,Detail!$C:$C,3)</f>
        <v>48041.4375</v>
      </c>
      <c r="Z53" s="24">
        <f>SUMIFS(Detail!I:I,Detail!$A:$A,$B53,Detail!$D:$D,5,Detail!$C:$C,4)</f>
        <v>26422.790625000001</v>
      </c>
      <c r="AA53" s="33">
        <f t="shared" si="88"/>
        <v>250616.16562499999</v>
      </c>
      <c r="AB53" s="24">
        <f>SUMIFS(Detail!I:I,Detail!$A:$A,$B53,Detail!$D:$D,6,Detail!$C:$C,1)</f>
        <v>0</v>
      </c>
      <c r="AC53" s="24">
        <f>SUMIFS(Detail!I:I,Detail!$A:$A,$B53,Detail!$D:$D,6,Detail!$C:$C,2)</f>
        <v>0</v>
      </c>
      <c r="AD53" s="24">
        <f>SUMIFS(Detail!I:I,Detail!$A:$A,$B53,Detail!$D:$D,6,Detail!$C:$C,3)</f>
        <v>0</v>
      </c>
      <c r="AE53" s="24">
        <f>SUMIFS(Detail!I:I,Detail!$A:$A,$B53,Detail!$D:$D,6,Detail!$C:$C,4)</f>
        <v>0</v>
      </c>
      <c r="AF53" s="33">
        <f t="shared" si="89"/>
        <v>0</v>
      </c>
      <c r="AG53" s="24">
        <f>SUMIFS(Detail!I:I,Detail!$A:$A,$B53,Detail!$D:$D,7,Detail!$C:$C,1)</f>
        <v>0</v>
      </c>
      <c r="AH53" s="24">
        <f>SUMIFS(Detail!I:I,Detail!$A:$A,$B53,Detail!$D:$D,7,Detail!$C:$C,2)</f>
        <v>0</v>
      </c>
      <c r="AI53" s="24">
        <f>SUMIFS(Detail!I:I,Detail!$A:$A,$B53,Detail!$D:$D,7,Detail!$C:$C,3)</f>
        <v>0</v>
      </c>
      <c r="AJ53" s="24">
        <f>SUMIFS(Detail!I:I,Detail!$A:$A,$B53,Detail!$D:$D,7,Detail!$C:$C,4)</f>
        <v>0</v>
      </c>
      <c r="AK53" s="33">
        <f t="shared" si="90"/>
        <v>0</v>
      </c>
      <c r="AL53" s="24">
        <f>SUMIFS(Detail!I:I,Detail!$A:$A,$B53,Detail!$D:$D,8,Detail!$C:$C,1)</f>
        <v>0</v>
      </c>
      <c r="AM53" s="24">
        <f>SUMIFS(Detail!I:I,Detail!$A:$A,$B53,Detail!$D:$D,8,Detail!$C:$C,2)</f>
        <v>0</v>
      </c>
      <c r="AN53" s="24">
        <f>SUMIFS(Detail!I:I,Detail!$A:$A,$B53,Detail!$D:$D,8,Detail!$C:$C,3)</f>
        <v>0</v>
      </c>
      <c r="AO53" s="24">
        <f>SUMIFS(Detail!I:I,Detail!$A:$A,$B53,Detail!$D:$D,8,Detail!$C:$C,4)</f>
        <v>0</v>
      </c>
      <c r="AP53" s="33">
        <f t="shared" si="91"/>
        <v>0</v>
      </c>
      <c r="AQ53" s="24">
        <f>SUMIFS(Detail!I:I,Detail!$A:$A,$B53,Detail!$D:$D,9,Detail!$C:$C,1)</f>
        <v>0</v>
      </c>
      <c r="AR53" s="24">
        <f>SUMIFS(Detail!I:I,Detail!$A:$A,$B53,Detail!$D:$D,9,Detail!$C:$C,2)</f>
        <v>0</v>
      </c>
      <c r="AS53" s="24">
        <f>SUMIFS(Detail!I:I,Detail!$A:$A,$B53,Detail!$D:$D,9,Detail!$C:$C,3)</f>
        <v>0</v>
      </c>
      <c r="AT53" s="24">
        <f>SUMIFS(Detail!I:I,Detail!$A:$A,$B53,Detail!$D:$D,9,Detail!$C:$C,4)</f>
        <v>0</v>
      </c>
      <c r="AU53" s="33">
        <f t="shared" si="92"/>
        <v>0</v>
      </c>
      <c r="AV53" s="24">
        <f>SUMIFS(Detail!I:I,Detail!$A:$A,$B53,Detail!$D:$D,10,Detail!$C:$C,1)</f>
        <v>0</v>
      </c>
      <c r="AW53" s="24">
        <f>SUMIFS(Detail!I:I,Detail!$A:$A,$B53,Detail!$D:$D,10,Detail!$C:$C,2)</f>
        <v>0</v>
      </c>
      <c r="AX53" s="24">
        <f>SUMIFS(Detail!I:I,Detail!$A:$A,$B53,Detail!$D:$D,10,Detail!$C:$C,3)</f>
        <v>0</v>
      </c>
      <c r="AY53" s="24">
        <f>SUMIFS(Detail!I:I,Detail!$A:$A,$B53,Detail!$D:$D,10,Detail!$C:$C,4)</f>
        <v>0</v>
      </c>
      <c r="AZ53" s="33">
        <f t="shared" si="93"/>
        <v>0</v>
      </c>
      <c r="BA53" s="24">
        <f>SUMIFS(Detail!I:I,Detail!$A:$A,$B53,Detail!$D:$D,11,Detail!$C:$C,1)</f>
        <v>0</v>
      </c>
      <c r="BB53" s="24">
        <f>SUMIFS(Detail!I:I,Detail!$A:$A,$B53,Detail!$D:$D,11,Detail!$C:$C,2)</f>
        <v>0</v>
      </c>
      <c r="BC53" s="24">
        <f>SUMIFS(Detail!I:I,Detail!$A:$A,$B53,Detail!$D:$D,11,Detail!$C:$C,3)</f>
        <v>0</v>
      </c>
      <c r="BD53" s="24">
        <f>SUMIFS(Detail!I:I,Detail!$A:$A,$B53,Detail!$D:$D,11,Detail!$C:$C,4)</f>
        <v>0</v>
      </c>
      <c r="BE53" s="33">
        <f t="shared" si="94"/>
        <v>0</v>
      </c>
      <c r="BF53" s="24">
        <f>SUMIFS(Detail!I:I,Detail!$A:$A,$B53,Detail!$D:$D,12,Detail!$C:$C,1)</f>
        <v>0</v>
      </c>
      <c r="BG53" s="24">
        <f>SUMIFS(Detail!I:I,Detail!$A:$A,$B53,Detail!$D:$D,12,Detail!$C:$C,2)</f>
        <v>0</v>
      </c>
      <c r="BH53" s="24">
        <f>SUMIFS(Detail!I:I,Detail!$A:$A,$B53,Detail!$D:$D,12,Detail!$C:$C,3)</f>
        <v>0</v>
      </c>
      <c r="BI53" s="24">
        <f>SUMIFS(Detail!I:I,Detail!$A:$A,$B53,Detail!$D:$D,12,Detail!$C:$C,4)</f>
        <v>0</v>
      </c>
      <c r="BJ53" s="33">
        <f t="shared" si="95"/>
        <v>0</v>
      </c>
      <c r="BK53" s="24">
        <f>SUMIFS(Detail!I:I,Detail!$A:$A,$B53,Detail!$D:$D,13,Detail!$C:$C,1)</f>
        <v>0</v>
      </c>
      <c r="BL53" s="24">
        <f>SUMIFS(Detail!I:I,Detail!$A:$A,$B53,Detail!$D:$D,13,Detail!$C:$C,2)</f>
        <v>0</v>
      </c>
      <c r="BM53" s="24">
        <f>SUMIFS(Detail!I:I,Detail!$A:$A,$B53,Detail!$D:$D,13,Detail!$C:$C,3)</f>
        <v>0</v>
      </c>
      <c r="BN53" s="24">
        <f>SUMIFS(Detail!I:I,Detail!$A:$A,$B53,Detail!$D:$D,13,Detail!$C:$C,4)</f>
        <v>0</v>
      </c>
      <c r="BO53" s="33">
        <f t="shared" si="96"/>
        <v>0</v>
      </c>
      <c r="BP53" s="24">
        <f>SUMIFS(Detail!I:I,Detail!$A:$A,$B53,Detail!$D:$D,14,Detail!$C:$C,1)</f>
        <v>0</v>
      </c>
      <c r="BQ53" s="24">
        <f>SUMIFS(Detail!I:I,Detail!$A:$A,$B53,Detail!$D:$D,14,Detail!$C:$C,2)</f>
        <v>0</v>
      </c>
      <c r="BR53" s="24">
        <f>SUMIFS(Detail!I:I,Detail!$A:$A,$B53,Detail!$D:$D,14,Detail!$C:$C,3)</f>
        <v>0</v>
      </c>
      <c r="BS53" s="24">
        <f>SUMIFS(Detail!I:I,Detail!$A:$A,$B53,Detail!$D:$D,14,Detail!$C:$C,4)</f>
        <v>0</v>
      </c>
      <c r="BT53" s="33">
        <f t="shared" si="97"/>
        <v>0</v>
      </c>
      <c r="BU53" s="24">
        <f>SUMIFS(Detail!I:I,Detail!$A:$A,$B53,Detail!$D:$D,15,Detail!$C:$C,1)</f>
        <v>0</v>
      </c>
      <c r="BV53" s="24">
        <f>SUMIFS(Detail!I:I,Detail!$A:$A,$B53,Detail!$D:$D,15,Detail!$C:$C,2)</f>
        <v>0</v>
      </c>
      <c r="BW53" s="24">
        <f>SUMIFS(Detail!I:I,Detail!$A:$A,$B53,Detail!$D:$D,15,Detail!$C:$C,3)</f>
        <v>0</v>
      </c>
      <c r="BX53" s="24">
        <f>SUMIFS(Detail!I:I,Detail!$A:$A,$B53,Detail!$D:$D,15,Detail!$C:$C,4)</f>
        <v>0</v>
      </c>
      <c r="BY53" s="33">
        <f t="shared" si="98"/>
        <v>0</v>
      </c>
      <c r="BZ53" s="24">
        <f>SUMIFS(Detail!I:I,Detail!$A:$A,$B53,Detail!$D:$D,16,Detail!$C:$C,1)</f>
        <v>0</v>
      </c>
      <c r="CA53" s="24">
        <f>SUMIFS(Detail!I:I,Detail!$A:$A,$B53,Detail!$D:$D,16,Detail!$C:$C,2)</f>
        <v>0</v>
      </c>
      <c r="CB53" s="24">
        <f>SUMIFS(Detail!I:I,Detail!$A:$A,$B53,Detail!$D:$D,16,Detail!$C:$C,3)</f>
        <v>0</v>
      </c>
      <c r="CC53" s="24">
        <f>SUMIFS(Detail!I:I,Detail!$A:$A,$B53,Detail!$D:$D,16,Detail!$C:$C,4)</f>
        <v>0</v>
      </c>
      <c r="CD53" s="33">
        <f t="shared" si="99"/>
        <v>0</v>
      </c>
      <c r="CE53" s="24">
        <f>SUMIFS(Detail!I:I,Detail!$A:$A,$B53,Detail!$D:$D,17,Detail!$C:$C,1)</f>
        <v>0</v>
      </c>
      <c r="CF53" s="24">
        <f>SUMIFS(Detail!I:I,Detail!$A:$A,$B53,Detail!$D:$D,17,Detail!$C:$C,2)</f>
        <v>0</v>
      </c>
      <c r="CG53" s="24">
        <f>SUMIFS(Detail!I:I,Detail!$A:$A,$B53,Detail!$D:$D,17,Detail!$C:$C,3)</f>
        <v>0</v>
      </c>
      <c r="CH53" s="24">
        <f>SUMIFS(Detail!I:I,Detail!$A:$A,$B53,Detail!$D:$D,17,Detail!$C:$C,4)</f>
        <v>0</v>
      </c>
      <c r="CI53" s="33">
        <f t="shared" si="100"/>
        <v>0</v>
      </c>
      <c r="CJ53" s="24">
        <f>SUMIFS(Detail!I:I,Detail!$A:$A,$B53,Detail!$D:$D,18,Detail!$C:$C,1)</f>
        <v>0</v>
      </c>
      <c r="CK53" s="24">
        <f>SUMIFS(Detail!I:I,Detail!$A:$A,$B53,Detail!$D:$D,18,Detail!$C:$C,2)</f>
        <v>0</v>
      </c>
      <c r="CL53" s="24">
        <f>SUMIFS(Detail!I:I,Detail!$A:$A,$B53,Detail!$D:$D,18,Detail!$C:$C,3)</f>
        <v>0</v>
      </c>
      <c r="CM53" s="24">
        <f>SUMIFS(Detail!I:I,Detail!$A:$A,$B53,Detail!$D:$D,18,Detail!$C:$C,4)</f>
        <v>0</v>
      </c>
      <c r="CN53" s="33">
        <f t="shared" si="101"/>
        <v>0</v>
      </c>
      <c r="CO53" s="24">
        <f>SUMIFS(Detail!I:I,Detail!$A:$A,$B53,Detail!$D:$D,19,Detail!$C:$C,1)</f>
        <v>0</v>
      </c>
      <c r="CP53" s="24">
        <f>SUMIFS(Detail!I:I,Detail!$A:$A,$B53,Detail!$D:$D,19,Detail!$C:$C,2)</f>
        <v>0</v>
      </c>
      <c r="CQ53" s="24">
        <f>SUMIFS(Detail!I:I,Detail!$A:$A,$B53,Detail!$D:$D,19,Detail!$C:$C,3)</f>
        <v>0</v>
      </c>
      <c r="CR53" s="24">
        <f>SUMIFS(Detail!I:I,Detail!$A:$A,$B53,Detail!$D:$D,19,Detail!$C:$C,4)</f>
        <v>0</v>
      </c>
      <c r="CS53" s="33">
        <f t="shared" si="102"/>
        <v>0</v>
      </c>
      <c r="CT53" s="24">
        <f>SUMIFS(Detail!I:I,Detail!$A:$A,$B53,Detail!$D:$D,20,Detail!$C:$C,1)</f>
        <v>0</v>
      </c>
      <c r="CU53" s="24">
        <f>SUMIFS(Detail!I:I,Detail!$A:$A,$B53,Detail!$D:$D,20,Detail!$C:$C,2)</f>
        <v>0</v>
      </c>
      <c r="CV53" s="24">
        <f>SUMIFS(Detail!I:I,Detail!$A:$A,$B53,Detail!$D:$D,20,Detail!$C:$C,3)</f>
        <v>0</v>
      </c>
      <c r="CW53" s="24">
        <f>SUMIFS(Detail!I:I,Detail!$A:$A,$B53,Detail!$D:$D,20,Detail!$C:$C,4)</f>
        <v>0</v>
      </c>
      <c r="CX53" s="33">
        <f t="shared" si="103"/>
        <v>0</v>
      </c>
      <c r="CY53" s="24">
        <f>SUMIFS(Detail!I:I,Detail!$A:$A,$B53,Detail!$D:$D,21,Detail!$C:$C,1)</f>
        <v>0</v>
      </c>
      <c r="CZ53" s="24">
        <f>SUMIFS(Detail!I:I,Detail!$A:$A,$B53,Detail!$D:$D,21,Detail!$C:$C,2)</f>
        <v>0</v>
      </c>
      <c r="DA53" s="24">
        <f>SUMIFS(Detail!I:I,Detail!$A:$A,$B53,Detail!$D:$D,21,Detail!$C:$C,3)</f>
        <v>0</v>
      </c>
      <c r="DB53" s="24">
        <f>SUMIFS(Detail!I:I,Detail!$A:$A,$B53,Detail!$D:$D,21,Detail!$C:$C,4)</f>
        <v>0</v>
      </c>
      <c r="DC53" s="33">
        <f t="shared" si="104"/>
        <v>0</v>
      </c>
      <c r="DD53" s="86">
        <f>SUMIFS(Detail!I:I,Detail!$A:$A,$B53,Detail!$B:$B,"&gt;60")</f>
        <v>0</v>
      </c>
    </row>
    <row r="54" spans="1:108" x14ac:dyDescent="0.25">
      <c r="A54" t="s">
        <v>5291</v>
      </c>
      <c r="B54" s="32" t="s">
        <v>5122</v>
      </c>
      <c r="C54" s="24">
        <f>SUMIFS(Detail!I:I,Detail!$A:$A,$B54,Detail!$D:$D,1,Detail!$C:$C,1)</f>
        <v>0</v>
      </c>
      <c r="D54" s="24">
        <f>SUMIFS(Detail!I:I,Detail!$A:$A,$B54,Detail!$D:$D,1,Detail!$C:$C,2)</f>
        <v>0</v>
      </c>
      <c r="E54" s="24">
        <f>SUMIFS(Detail!I:I,Detail!$A:$A,$B54,Detail!$D:$D,1,Detail!$C:$C,3)</f>
        <v>25000</v>
      </c>
      <c r="F54" s="24">
        <f>SUMIFS(Detail!I:I,Detail!$A:$A,$B54,Detail!$D:$D,1,Detail!$C:$C,4)</f>
        <v>22500</v>
      </c>
      <c r="G54" s="33">
        <f t="shared" si="84"/>
        <v>47500</v>
      </c>
      <c r="H54" s="24">
        <f>SUMIFS(Detail!I:I,Detail!$A:$A,$B54,Detail!$D:$D,2,Detail!$C:$C,1)</f>
        <v>30000</v>
      </c>
      <c r="I54" s="24">
        <f>SUMIFS(Detail!I:I,Detail!$A:$A,$B54,Detail!$D:$D,2,Detail!$C:$C,2)</f>
        <v>37500</v>
      </c>
      <c r="J54" s="24">
        <f>SUMIFS(Detail!I:I,Detail!$A:$A,$B54,Detail!$D:$D,2,Detail!$C:$C,3)</f>
        <v>45000</v>
      </c>
      <c r="K54" s="24">
        <f>SUMIFS(Detail!I:I,Detail!$A:$A,$B54,Detail!$D:$D,2,Detail!$C:$C,4)</f>
        <v>52500</v>
      </c>
      <c r="L54" s="33">
        <f t="shared" si="85"/>
        <v>165000</v>
      </c>
      <c r="M54" s="24">
        <f>SUMIFS(Detail!I:I,Detail!$A:$A,$B54,Detail!$D:$D,3,Detail!$C:$C,1)</f>
        <v>45000</v>
      </c>
      <c r="N54" s="24">
        <f>SUMIFS(Detail!I:I,Detail!$A:$A,$B54,Detail!$D:$D,3,Detail!$C:$C,2)</f>
        <v>60000</v>
      </c>
      <c r="O54" s="24">
        <f>SUMIFS(Detail!I:I,Detail!$A:$A,$B54,Detail!$D:$D,3,Detail!$C:$C,3)</f>
        <v>75000</v>
      </c>
      <c r="P54" s="24">
        <f>SUMIFS(Detail!I:I,Detail!$A:$A,$B54,Detail!$D:$D,3,Detail!$C:$C,4)</f>
        <v>90000</v>
      </c>
      <c r="Q54" s="33">
        <f t="shared" si="86"/>
        <v>270000</v>
      </c>
      <c r="R54" s="24">
        <f>SUMIFS(Detail!I:I,Detail!$A:$A,$B54,Detail!$D:$D,4,Detail!$C:$C,1)</f>
        <v>105000</v>
      </c>
      <c r="S54" s="24">
        <f>SUMIFS(Detail!I:I,Detail!$A:$A,$B54,Detail!$D:$D,4,Detail!$C:$C,2)</f>
        <v>90000</v>
      </c>
      <c r="T54" s="24">
        <f>SUMIFS(Detail!I:I,Detail!$A:$A,$B54,Detail!$D:$D,4,Detail!$C:$C,3)</f>
        <v>120000</v>
      </c>
      <c r="U54" s="24">
        <f>SUMIFS(Detail!I:I,Detail!$A:$A,$B54,Detail!$D:$D,4,Detail!$C:$C,4)</f>
        <v>150000</v>
      </c>
      <c r="V54" s="33">
        <f t="shared" si="87"/>
        <v>465000</v>
      </c>
      <c r="W54" s="24">
        <f>SUMIFS(Detail!I:I,Detail!$A:$A,$B54,Detail!$D:$D,5,Detail!$C:$C,1)</f>
        <v>180000</v>
      </c>
      <c r="X54" s="24">
        <f>SUMIFS(Detail!I:I,Detail!$A:$A,$B54,Detail!$D:$D,5,Detail!$C:$C,2)</f>
        <v>210000</v>
      </c>
      <c r="Y54" s="24">
        <f>SUMIFS(Detail!I:I,Detail!$A:$A,$B54,Detail!$D:$D,5,Detail!$C:$C,3)</f>
        <v>180000</v>
      </c>
      <c r="Z54" s="24">
        <f>SUMIFS(Detail!I:I,Detail!$A:$A,$B54,Detail!$D:$D,5,Detail!$C:$C,4)</f>
        <v>240000</v>
      </c>
      <c r="AA54" s="33">
        <f t="shared" si="88"/>
        <v>810000</v>
      </c>
      <c r="AB54" s="24">
        <f>SUMIFS(Detail!I:I,Detail!$A:$A,$B54,Detail!$D:$D,6,Detail!$C:$C,1)</f>
        <v>0</v>
      </c>
      <c r="AC54" s="24">
        <f>SUMIFS(Detail!I:I,Detail!$A:$A,$B54,Detail!$D:$D,6,Detail!$C:$C,2)</f>
        <v>0</v>
      </c>
      <c r="AD54" s="24">
        <f>SUMIFS(Detail!I:I,Detail!$A:$A,$B54,Detail!$D:$D,6,Detail!$C:$C,3)</f>
        <v>0</v>
      </c>
      <c r="AE54" s="24">
        <f>SUMIFS(Detail!I:I,Detail!$A:$A,$B54,Detail!$D:$D,6,Detail!$C:$C,4)</f>
        <v>0</v>
      </c>
      <c r="AF54" s="33">
        <f t="shared" si="89"/>
        <v>0</v>
      </c>
      <c r="AG54" s="24">
        <f>SUMIFS(Detail!I:I,Detail!$A:$A,$B54,Detail!$D:$D,7,Detail!$C:$C,1)</f>
        <v>0</v>
      </c>
      <c r="AH54" s="24">
        <f>SUMIFS(Detail!I:I,Detail!$A:$A,$B54,Detail!$D:$D,7,Detail!$C:$C,2)</f>
        <v>0</v>
      </c>
      <c r="AI54" s="24">
        <f>SUMIFS(Detail!I:I,Detail!$A:$A,$B54,Detail!$D:$D,7,Detail!$C:$C,3)</f>
        <v>0</v>
      </c>
      <c r="AJ54" s="24">
        <f>SUMIFS(Detail!I:I,Detail!$A:$A,$B54,Detail!$D:$D,7,Detail!$C:$C,4)</f>
        <v>0</v>
      </c>
      <c r="AK54" s="33">
        <f t="shared" si="90"/>
        <v>0</v>
      </c>
      <c r="AL54" s="24">
        <f>SUMIFS(Detail!I:I,Detail!$A:$A,$B54,Detail!$D:$D,8,Detail!$C:$C,1)</f>
        <v>0</v>
      </c>
      <c r="AM54" s="24">
        <f>SUMIFS(Detail!I:I,Detail!$A:$A,$B54,Detail!$D:$D,8,Detail!$C:$C,2)</f>
        <v>0</v>
      </c>
      <c r="AN54" s="24">
        <f>SUMIFS(Detail!I:I,Detail!$A:$A,$B54,Detail!$D:$D,8,Detail!$C:$C,3)</f>
        <v>0</v>
      </c>
      <c r="AO54" s="24">
        <f>SUMIFS(Detail!I:I,Detail!$A:$A,$B54,Detail!$D:$D,8,Detail!$C:$C,4)</f>
        <v>0</v>
      </c>
      <c r="AP54" s="33">
        <f t="shared" si="91"/>
        <v>0</v>
      </c>
      <c r="AQ54" s="24">
        <f>SUMIFS(Detail!I:I,Detail!$A:$A,$B54,Detail!$D:$D,9,Detail!$C:$C,1)</f>
        <v>0</v>
      </c>
      <c r="AR54" s="24">
        <f>SUMIFS(Detail!I:I,Detail!$A:$A,$B54,Detail!$D:$D,9,Detail!$C:$C,2)</f>
        <v>0</v>
      </c>
      <c r="AS54" s="24">
        <f>SUMIFS(Detail!I:I,Detail!$A:$A,$B54,Detail!$D:$D,9,Detail!$C:$C,3)</f>
        <v>0</v>
      </c>
      <c r="AT54" s="24">
        <f>SUMIFS(Detail!I:I,Detail!$A:$A,$B54,Detail!$D:$D,9,Detail!$C:$C,4)</f>
        <v>0</v>
      </c>
      <c r="AU54" s="33">
        <f t="shared" si="92"/>
        <v>0</v>
      </c>
      <c r="AV54" s="24">
        <f>SUMIFS(Detail!I:I,Detail!$A:$A,$B54,Detail!$D:$D,10,Detail!$C:$C,1)</f>
        <v>0</v>
      </c>
      <c r="AW54" s="24">
        <f>SUMIFS(Detail!I:I,Detail!$A:$A,$B54,Detail!$D:$D,10,Detail!$C:$C,2)</f>
        <v>0</v>
      </c>
      <c r="AX54" s="24">
        <f>SUMIFS(Detail!I:I,Detail!$A:$A,$B54,Detail!$D:$D,10,Detail!$C:$C,3)</f>
        <v>0</v>
      </c>
      <c r="AY54" s="24">
        <f>SUMIFS(Detail!I:I,Detail!$A:$A,$B54,Detail!$D:$D,10,Detail!$C:$C,4)</f>
        <v>0</v>
      </c>
      <c r="AZ54" s="33">
        <f t="shared" si="93"/>
        <v>0</v>
      </c>
      <c r="BA54" s="24">
        <f>SUMIFS(Detail!I:I,Detail!$A:$A,$B54,Detail!$D:$D,11,Detail!$C:$C,1)</f>
        <v>0</v>
      </c>
      <c r="BB54" s="24">
        <f>SUMIFS(Detail!I:I,Detail!$A:$A,$B54,Detail!$D:$D,11,Detail!$C:$C,2)</f>
        <v>0</v>
      </c>
      <c r="BC54" s="24">
        <f>SUMIFS(Detail!I:I,Detail!$A:$A,$B54,Detail!$D:$D,11,Detail!$C:$C,3)</f>
        <v>0</v>
      </c>
      <c r="BD54" s="24">
        <f>SUMIFS(Detail!I:I,Detail!$A:$A,$B54,Detail!$D:$D,11,Detail!$C:$C,4)</f>
        <v>0</v>
      </c>
      <c r="BE54" s="33">
        <f t="shared" si="94"/>
        <v>0</v>
      </c>
      <c r="BF54" s="24">
        <f>SUMIFS(Detail!I:I,Detail!$A:$A,$B54,Detail!$D:$D,12,Detail!$C:$C,1)</f>
        <v>0</v>
      </c>
      <c r="BG54" s="24">
        <f>SUMIFS(Detail!I:I,Detail!$A:$A,$B54,Detail!$D:$D,12,Detail!$C:$C,2)</f>
        <v>0</v>
      </c>
      <c r="BH54" s="24">
        <f>SUMIFS(Detail!I:I,Detail!$A:$A,$B54,Detail!$D:$D,12,Detail!$C:$C,3)</f>
        <v>0</v>
      </c>
      <c r="BI54" s="24">
        <f>SUMIFS(Detail!I:I,Detail!$A:$A,$B54,Detail!$D:$D,12,Detail!$C:$C,4)</f>
        <v>0</v>
      </c>
      <c r="BJ54" s="33">
        <f t="shared" si="95"/>
        <v>0</v>
      </c>
      <c r="BK54" s="24">
        <f>SUMIFS(Detail!I:I,Detail!$A:$A,$B54,Detail!$D:$D,13,Detail!$C:$C,1)</f>
        <v>0</v>
      </c>
      <c r="BL54" s="24">
        <f>SUMIFS(Detail!I:I,Detail!$A:$A,$B54,Detail!$D:$D,13,Detail!$C:$C,2)</f>
        <v>0</v>
      </c>
      <c r="BM54" s="24">
        <f>SUMIFS(Detail!I:I,Detail!$A:$A,$B54,Detail!$D:$D,13,Detail!$C:$C,3)</f>
        <v>0</v>
      </c>
      <c r="BN54" s="24">
        <f>SUMIFS(Detail!I:I,Detail!$A:$A,$B54,Detail!$D:$D,13,Detail!$C:$C,4)</f>
        <v>0</v>
      </c>
      <c r="BO54" s="33">
        <f t="shared" si="96"/>
        <v>0</v>
      </c>
      <c r="BP54" s="24">
        <f>SUMIFS(Detail!I:I,Detail!$A:$A,$B54,Detail!$D:$D,14,Detail!$C:$C,1)</f>
        <v>0</v>
      </c>
      <c r="BQ54" s="24">
        <f>SUMIFS(Detail!I:I,Detail!$A:$A,$B54,Detail!$D:$D,14,Detail!$C:$C,2)</f>
        <v>0</v>
      </c>
      <c r="BR54" s="24">
        <f>SUMIFS(Detail!I:I,Detail!$A:$A,$B54,Detail!$D:$D,14,Detail!$C:$C,3)</f>
        <v>0</v>
      </c>
      <c r="BS54" s="24">
        <f>SUMIFS(Detail!I:I,Detail!$A:$A,$B54,Detail!$D:$D,14,Detail!$C:$C,4)</f>
        <v>0</v>
      </c>
      <c r="BT54" s="33">
        <f t="shared" si="97"/>
        <v>0</v>
      </c>
      <c r="BU54" s="24">
        <f>SUMIFS(Detail!I:I,Detail!$A:$A,$B54,Detail!$D:$D,15,Detail!$C:$C,1)</f>
        <v>0</v>
      </c>
      <c r="BV54" s="24">
        <f>SUMIFS(Detail!I:I,Detail!$A:$A,$B54,Detail!$D:$D,15,Detail!$C:$C,2)</f>
        <v>0</v>
      </c>
      <c r="BW54" s="24">
        <f>SUMIFS(Detail!I:I,Detail!$A:$A,$B54,Detail!$D:$D,15,Detail!$C:$C,3)</f>
        <v>0</v>
      </c>
      <c r="BX54" s="24">
        <f>SUMIFS(Detail!I:I,Detail!$A:$A,$B54,Detail!$D:$D,15,Detail!$C:$C,4)</f>
        <v>0</v>
      </c>
      <c r="BY54" s="33">
        <f t="shared" si="98"/>
        <v>0</v>
      </c>
      <c r="BZ54" s="24">
        <f>SUMIFS(Detail!I:I,Detail!$A:$A,$B54,Detail!$D:$D,16,Detail!$C:$C,1)</f>
        <v>0</v>
      </c>
      <c r="CA54" s="24">
        <f>SUMIFS(Detail!I:I,Detail!$A:$A,$B54,Detail!$D:$D,16,Detail!$C:$C,2)</f>
        <v>0</v>
      </c>
      <c r="CB54" s="24">
        <f>SUMIFS(Detail!I:I,Detail!$A:$A,$B54,Detail!$D:$D,16,Detail!$C:$C,3)</f>
        <v>0</v>
      </c>
      <c r="CC54" s="24">
        <f>SUMIFS(Detail!I:I,Detail!$A:$A,$B54,Detail!$D:$D,16,Detail!$C:$C,4)</f>
        <v>0</v>
      </c>
      <c r="CD54" s="33">
        <f t="shared" si="99"/>
        <v>0</v>
      </c>
      <c r="CE54" s="24">
        <f>SUMIFS(Detail!I:I,Detail!$A:$A,$B54,Detail!$D:$D,17,Detail!$C:$C,1)</f>
        <v>0</v>
      </c>
      <c r="CF54" s="24">
        <f>SUMIFS(Detail!I:I,Detail!$A:$A,$B54,Detail!$D:$D,17,Detail!$C:$C,2)</f>
        <v>0</v>
      </c>
      <c r="CG54" s="24">
        <f>SUMIFS(Detail!I:I,Detail!$A:$A,$B54,Detail!$D:$D,17,Detail!$C:$C,3)</f>
        <v>0</v>
      </c>
      <c r="CH54" s="24">
        <f>SUMIFS(Detail!I:I,Detail!$A:$A,$B54,Detail!$D:$D,17,Detail!$C:$C,4)</f>
        <v>0</v>
      </c>
      <c r="CI54" s="33">
        <f t="shared" si="100"/>
        <v>0</v>
      </c>
      <c r="CJ54" s="24">
        <f>SUMIFS(Detail!I:I,Detail!$A:$A,$B54,Detail!$D:$D,18,Detail!$C:$C,1)</f>
        <v>0</v>
      </c>
      <c r="CK54" s="24">
        <f>SUMIFS(Detail!I:I,Detail!$A:$A,$B54,Detail!$D:$D,18,Detail!$C:$C,2)</f>
        <v>0</v>
      </c>
      <c r="CL54" s="24">
        <f>SUMIFS(Detail!I:I,Detail!$A:$A,$B54,Detail!$D:$D,18,Detail!$C:$C,3)</f>
        <v>0</v>
      </c>
      <c r="CM54" s="24">
        <f>SUMIFS(Detail!I:I,Detail!$A:$A,$B54,Detail!$D:$D,18,Detail!$C:$C,4)</f>
        <v>0</v>
      </c>
      <c r="CN54" s="33">
        <f t="shared" si="101"/>
        <v>0</v>
      </c>
      <c r="CO54" s="24">
        <f>SUMIFS(Detail!I:I,Detail!$A:$A,$B54,Detail!$D:$D,19,Detail!$C:$C,1)</f>
        <v>0</v>
      </c>
      <c r="CP54" s="24">
        <f>SUMIFS(Detail!I:I,Detail!$A:$A,$B54,Detail!$D:$D,19,Detail!$C:$C,2)</f>
        <v>0</v>
      </c>
      <c r="CQ54" s="24">
        <f>SUMIFS(Detail!I:I,Detail!$A:$A,$B54,Detail!$D:$D,19,Detail!$C:$C,3)</f>
        <v>0</v>
      </c>
      <c r="CR54" s="24">
        <f>SUMIFS(Detail!I:I,Detail!$A:$A,$B54,Detail!$D:$D,19,Detail!$C:$C,4)</f>
        <v>0</v>
      </c>
      <c r="CS54" s="33">
        <f t="shared" si="102"/>
        <v>0</v>
      </c>
      <c r="CT54" s="24">
        <f>SUMIFS(Detail!I:I,Detail!$A:$A,$B54,Detail!$D:$D,20,Detail!$C:$C,1)</f>
        <v>0</v>
      </c>
      <c r="CU54" s="24">
        <f>SUMIFS(Detail!I:I,Detail!$A:$A,$B54,Detail!$D:$D,20,Detail!$C:$C,2)</f>
        <v>0</v>
      </c>
      <c r="CV54" s="24">
        <f>SUMIFS(Detail!I:I,Detail!$A:$A,$B54,Detail!$D:$D,20,Detail!$C:$C,3)</f>
        <v>0</v>
      </c>
      <c r="CW54" s="24">
        <f>SUMIFS(Detail!I:I,Detail!$A:$A,$B54,Detail!$D:$D,20,Detail!$C:$C,4)</f>
        <v>0</v>
      </c>
      <c r="CX54" s="33">
        <f t="shared" si="103"/>
        <v>0</v>
      </c>
      <c r="CY54" s="24">
        <f>SUMIFS(Detail!I:I,Detail!$A:$A,$B54,Detail!$D:$D,21,Detail!$C:$C,1)</f>
        <v>0</v>
      </c>
      <c r="CZ54" s="24">
        <f>SUMIFS(Detail!I:I,Detail!$A:$A,$B54,Detail!$D:$D,21,Detail!$C:$C,2)</f>
        <v>0</v>
      </c>
      <c r="DA54" s="24">
        <f>SUMIFS(Detail!I:I,Detail!$A:$A,$B54,Detail!$D:$D,21,Detail!$C:$C,3)</f>
        <v>0</v>
      </c>
      <c r="DB54" s="24">
        <f>SUMIFS(Detail!I:I,Detail!$A:$A,$B54,Detail!$D:$D,21,Detail!$C:$C,4)</f>
        <v>0</v>
      </c>
      <c r="DC54" s="33">
        <f t="shared" si="104"/>
        <v>0</v>
      </c>
      <c r="DD54" s="86">
        <f>SUMIFS(Detail!I:I,Detail!$A:$A,$B54,Detail!$B:$B,"&gt;60")</f>
        <v>0</v>
      </c>
    </row>
    <row r="55" spans="1:108" x14ac:dyDescent="0.25">
      <c r="A55" t="s">
        <v>5292</v>
      </c>
      <c r="B55" s="32" t="s">
        <v>5123</v>
      </c>
      <c r="C55" s="24">
        <f>SUMIFS(Detail!I:I,Detail!$A:$A,$B55,Detail!$D:$D,1,Detail!$C:$C,1)</f>
        <v>0</v>
      </c>
      <c r="D55" s="24">
        <f>SUMIFS(Detail!I:I,Detail!$A:$A,$B55,Detail!$D:$D,1,Detail!$C:$C,2)</f>
        <v>0</v>
      </c>
      <c r="E55" s="24">
        <f>SUMIFS(Detail!I:I,Detail!$A:$A,$B55,Detail!$D:$D,1,Detail!$C:$C,3)</f>
        <v>60000</v>
      </c>
      <c r="F55" s="24">
        <f>SUMIFS(Detail!I:I,Detail!$A:$A,$B55,Detail!$D:$D,1,Detail!$C:$C,4)</f>
        <v>90000</v>
      </c>
      <c r="G55" s="33">
        <f t="shared" si="84"/>
        <v>150000</v>
      </c>
      <c r="H55" s="24">
        <f>SUMIFS(Detail!I:I,Detail!$A:$A,$B55,Detail!$D:$D,2,Detail!$C:$C,1)</f>
        <v>150000</v>
      </c>
      <c r="I55" s="24">
        <f>SUMIFS(Detail!I:I,Detail!$A:$A,$B55,Detail!$D:$D,2,Detail!$C:$C,2)</f>
        <v>187500</v>
      </c>
      <c r="J55" s="24">
        <f>SUMIFS(Detail!I:I,Detail!$A:$A,$B55,Detail!$D:$D,2,Detail!$C:$C,3)</f>
        <v>225000</v>
      </c>
      <c r="K55" s="24">
        <f>SUMIFS(Detail!I:I,Detail!$A:$A,$B55,Detail!$D:$D,2,Detail!$C:$C,4)</f>
        <v>225000</v>
      </c>
      <c r="L55" s="33">
        <f t="shared" si="85"/>
        <v>787500</v>
      </c>
      <c r="M55" s="24">
        <f>SUMIFS(Detail!I:I,Detail!$A:$A,$B55,Detail!$D:$D,3,Detail!$C:$C,1)</f>
        <v>180000</v>
      </c>
      <c r="N55" s="24">
        <f>SUMIFS(Detail!I:I,Detail!$A:$A,$B55,Detail!$D:$D,3,Detail!$C:$C,2)</f>
        <v>300000</v>
      </c>
      <c r="O55" s="24">
        <f>SUMIFS(Detail!I:I,Detail!$A:$A,$B55,Detail!$D:$D,3,Detail!$C:$C,3)</f>
        <v>375000</v>
      </c>
      <c r="P55" s="24">
        <f>SUMIFS(Detail!I:I,Detail!$A:$A,$B55,Detail!$D:$D,3,Detail!$C:$C,4)</f>
        <v>450000</v>
      </c>
      <c r="Q55" s="33">
        <f t="shared" si="86"/>
        <v>1305000</v>
      </c>
      <c r="R55" s="24">
        <f>SUMIFS(Detail!I:I,Detail!$A:$A,$B55,Detail!$D:$D,4,Detail!$C:$C,1)</f>
        <v>450000</v>
      </c>
      <c r="S55" s="24">
        <f>SUMIFS(Detail!I:I,Detail!$A:$A,$B55,Detail!$D:$D,4,Detail!$C:$C,2)</f>
        <v>360000</v>
      </c>
      <c r="T55" s="24">
        <f>SUMIFS(Detail!I:I,Detail!$A:$A,$B55,Detail!$D:$D,4,Detail!$C:$C,3)</f>
        <v>600000</v>
      </c>
      <c r="U55" s="24">
        <f>SUMIFS(Detail!I:I,Detail!$A:$A,$B55,Detail!$D:$D,4,Detail!$C:$C,4)</f>
        <v>750000</v>
      </c>
      <c r="V55" s="33">
        <f t="shared" si="87"/>
        <v>2160000</v>
      </c>
      <c r="W55" s="24">
        <f>SUMIFS(Detail!I:I,Detail!$A:$A,$B55,Detail!$D:$D,5,Detail!$C:$C,1)</f>
        <v>900000</v>
      </c>
      <c r="X55" s="24">
        <f>SUMIFS(Detail!I:I,Detail!$A:$A,$B55,Detail!$D:$D,5,Detail!$C:$C,2)</f>
        <v>900000</v>
      </c>
      <c r="Y55" s="24">
        <f>SUMIFS(Detail!I:I,Detail!$A:$A,$B55,Detail!$D:$D,5,Detail!$C:$C,3)</f>
        <v>720000</v>
      </c>
      <c r="Z55" s="24">
        <f>SUMIFS(Detail!I:I,Detail!$A:$A,$B55,Detail!$D:$D,5,Detail!$C:$C,4)</f>
        <v>1200000</v>
      </c>
      <c r="AA55" s="33">
        <f t="shared" si="88"/>
        <v>3720000</v>
      </c>
      <c r="AB55" s="24">
        <f>SUMIFS(Detail!I:I,Detail!$A:$A,$B55,Detail!$D:$D,6,Detail!$C:$C,1)</f>
        <v>0</v>
      </c>
      <c r="AC55" s="24">
        <f>SUMIFS(Detail!I:I,Detail!$A:$A,$B55,Detail!$D:$D,6,Detail!$C:$C,2)</f>
        <v>0</v>
      </c>
      <c r="AD55" s="24">
        <f>SUMIFS(Detail!I:I,Detail!$A:$A,$B55,Detail!$D:$D,6,Detail!$C:$C,3)</f>
        <v>0</v>
      </c>
      <c r="AE55" s="24">
        <f>SUMIFS(Detail!I:I,Detail!$A:$A,$B55,Detail!$D:$D,6,Detail!$C:$C,4)</f>
        <v>0</v>
      </c>
      <c r="AF55" s="33">
        <f t="shared" si="89"/>
        <v>0</v>
      </c>
      <c r="AG55" s="24">
        <f>SUMIFS(Detail!I:I,Detail!$A:$A,$B55,Detail!$D:$D,7,Detail!$C:$C,1)</f>
        <v>0</v>
      </c>
      <c r="AH55" s="24">
        <f>SUMIFS(Detail!I:I,Detail!$A:$A,$B55,Detail!$D:$D,7,Detail!$C:$C,2)</f>
        <v>0</v>
      </c>
      <c r="AI55" s="24">
        <f>SUMIFS(Detail!I:I,Detail!$A:$A,$B55,Detail!$D:$D,7,Detail!$C:$C,3)</f>
        <v>0</v>
      </c>
      <c r="AJ55" s="24">
        <f>SUMIFS(Detail!I:I,Detail!$A:$A,$B55,Detail!$D:$D,7,Detail!$C:$C,4)</f>
        <v>0</v>
      </c>
      <c r="AK55" s="33">
        <f t="shared" si="90"/>
        <v>0</v>
      </c>
      <c r="AL55" s="24">
        <f>SUMIFS(Detail!I:I,Detail!$A:$A,$B55,Detail!$D:$D,8,Detail!$C:$C,1)</f>
        <v>0</v>
      </c>
      <c r="AM55" s="24">
        <f>SUMIFS(Detail!I:I,Detail!$A:$A,$B55,Detail!$D:$D,8,Detail!$C:$C,2)</f>
        <v>0</v>
      </c>
      <c r="AN55" s="24">
        <f>SUMIFS(Detail!I:I,Detail!$A:$A,$B55,Detail!$D:$D,8,Detail!$C:$C,3)</f>
        <v>0</v>
      </c>
      <c r="AO55" s="24">
        <f>SUMIFS(Detail!I:I,Detail!$A:$A,$B55,Detail!$D:$D,8,Detail!$C:$C,4)</f>
        <v>0</v>
      </c>
      <c r="AP55" s="33">
        <f t="shared" si="91"/>
        <v>0</v>
      </c>
      <c r="AQ55" s="24">
        <f>SUMIFS(Detail!I:I,Detail!$A:$A,$B55,Detail!$D:$D,9,Detail!$C:$C,1)</f>
        <v>0</v>
      </c>
      <c r="AR55" s="24">
        <f>SUMIFS(Detail!I:I,Detail!$A:$A,$B55,Detail!$D:$D,9,Detail!$C:$C,2)</f>
        <v>0</v>
      </c>
      <c r="AS55" s="24">
        <f>SUMIFS(Detail!I:I,Detail!$A:$A,$B55,Detail!$D:$D,9,Detail!$C:$C,3)</f>
        <v>0</v>
      </c>
      <c r="AT55" s="24">
        <f>SUMIFS(Detail!I:I,Detail!$A:$A,$B55,Detail!$D:$D,9,Detail!$C:$C,4)</f>
        <v>0</v>
      </c>
      <c r="AU55" s="33">
        <f t="shared" si="92"/>
        <v>0</v>
      </c>
      <c r="AV55" s="24">
        <f>SUMIFS(Detail!I:I,Detail!$A:$A,$B55,Detail!$D:$D,10,Detail!$C:$C,1)</f>
        <v>0</v>
      </c>
      <c r="AW55" s="24">
        <f>SUMIFS(Detail!I:I,Detail!$A:$A,$B55,Detail!$D:$D,10,Detail!$C:$C,2)</f>
        <v>0</v>
      </c>
      <c r="AX55" s="24">
        <f>SUMIFS(Detail!I:I,Detail!$A:$A,$B55,Detail!$D:$D,10,Detail!$C:$C,3)</f>
        <v>0</v>
      </c>
      <c r="AY55" s="24">
        <f>SUMIFS(Detail!I:I,Detail!$A:$A,$B55,Detail!$D:$D,10,Detail!$C:$C,4)</f>
        <v>0</v>
      </c>
      <c r="AZ55" s="33">
        <f t="shared" si="93"/>
        <v>0</v>
      </c>
      <c r="BA55" s="24">
        <f>SUMIFS(Detail!I:I,Detail!$A:$A,$B55,Detail!$D:$D,11,Detail!$C:$C,1)</f>
        <v>0</v>
      </c>
      <c r="BB55" s="24">
        <f>SUMIFS(Detail!I:I,Detail!$A:$A,$B55,Detail!$D:$D,11,Detail!$C:$C,2)</f>
        <v>0</v>
      </c>
      <c r="BC55" s="24">
        <f>SUMIFS(Detail!I:I,Detail!$A:$A,$B55,Detail!$D:$D,11,Detail!$C:$C,3)</f>
        <v>0</v>
      </c>
      <c r="BD55" s="24">
        <f>SUMIFS(Detail!I:I,Detail!$A:$A,$B55,Detail!$D:$D,11,Detail!$C:$C,4)</f>
        <v>0</v>
      </c>
      <c r="BE55" s="33">
        <f t="shared" si="94"/>
        <v>0</v>
      </c>
      <c r="BF55" s="24">
        <f>SUMIFS(Detail!I:I,Detail!$A:$A,$B55,Detail!$D:$D,12,Detail!$C:$C,1)</f>
        <v>0</v>
      </c>
      <c r="BG55" s="24">
        <f>SUMIFS(Detail!I:I,Detail!$A:$A,$B55,Detail!$D:$D,12,Detail!$C:$C,2)</f>
        <v>0</v>
      </c>
      <c r="BH55" s="24">
        <f>SUMIFS(Detail!I:I,Detail!$A:$A,$B55,Detail!$D:$D,12,Detail!$C:$C,3)</f>
        <v>0</v>
      </c>
      <c r="BI55" s="24">
        <f>SUMIFS(Detail!I:I,Detail!$A:$A,$B55,Detail!$D:$D,12,Detail!$C:$C,4)</f>
        <v>0</v>
      </c>
      <c r="BJ55" s="33">
        <f t="shared" si="95"/>
        <v>0</v>
      </c>
      <c r="BK55" s="24">
        <f>SUMIFS(Detail!I:I,Detail!$A:$A,$B55,Detail!$D:$D,13,Detail!$C:$C,1)</f>
        <v>0</v>
      </c>
      <c r="BL55" s="24">
        <f>SUMIFS(Detail!I:I,Detail!$A:$A,$B55,Detail!$D:$D,13,Detail!$C:$C,2)</f>
        <v>0</v>
      </c>
      <c r="BM55" s="24">
        <f>SUMIFS(Detail!I:I,Detail!$A:$A,$B55,Detail!$D:$D,13,Detail!$C:$C,3)</f>
        <v>0</v>
      </c>
      <c r="BN55" s="24">
        <f>SUMIFS(Detail!I:I,Detail!$A:$A,$B55,Detail!$D:$D,13,Detail!$C:$C,4)</f>
        <v>0</v>
      </c>
      <c r="BO55" s="33">
        <f t="shared" si="96"/>
        <v>0</v>
      </c>
      <c r="BP55" s="24">
        <f>SUMIFS(Detail!I:I,Detail!$A:$A,$B55,Detail!$D:$D,14,Detail!$C:$C,1)</f>
        <v>0</v>
      </c>
      <c r="BQ55" s="24">
        <f>SUMIFS(Detail!I:I,Detail!$A:$A,$B55,Detail!$D:$D,14,Detail!$C:$C,2)</f>
        <v>0</v>
      </c>
      <c r="BR55" s="24">
        <f>SUMIFS(Detail!I:I,Detail!$A:$A,$B55,Detail!$D:$D,14,Detail!$C:$C,3)</f>
        <v>0</v>
      </c>
      <c r="BS55" s="24">
        <f>SUMIFS(Detail!I:I,Detail!$A:$A,$B55,Detail!$D:$D,14,Detail!$C:$C,4)</f>
        <v>0</v>
      </c>
      <c r="BT55" s="33">
        <f t="shared" si="97"/>
        <v>0</v>
      </c>
      <c r="BU55" s="24">
        <f>SUMIFS(Detail!I:I,Detail!$A:$A,$B55,Detail!$D:$D,15,Detail!$C:$C,1)</f>
        <v>0</v>
      </c>
      <c r="BV55" s="24">
        <f>SUMIFS(Detail!I:I,Detail!$A:$A,$B55,Detail!$D:$D,15,Detail!$C:$C,2)</f>
        <v>0</v>
      </c>
      <c r="BW55" s="24">
        <f>SUMIFS(Detail!I:I,Detail!$A:$A,$B55,Detail!$D:$D,15,Detail!$C:$C,3)</f>
        <v>0</v>
      </c>
      <c r="BX55" s="24">
        <f>SUMIFS(Detail!I:I,Detail!$A:$A,$B55,Detail!$D:$D,15,Detail!$C:$C,4)</f>
        <v>0</v>
      </c>
      <c r="BY55" s="33">
        <f t="shared" si="98"/>
        <v>0</v>
      </c>
      <c r="BZ55" s="24">
        <f>SUMIFS(Detail!I:I,Detail!$A:$A,$B55,Detail!$D:$D,16,Detail!$C:$C,1)</f>
        <v>0</v>
      </c>
      <c r="CA55" s="24">
        <f>SUMIFS(Detail!I:I,Detail!$A:$A,$B55,Detail!$D:$D,16,Detail!$C:$C,2)</f>
        <v>0</v>
      </c>
      <c r="CB55" s="24">
        <f>SUMIFS(Detail!I:I,Detail!$A:$A,$B55,Detail!$D:$D,16,Detail!$C:$C,3)</f>
        <v>0</v>
      </c>
      <c r="CC55" s="24">
        <f>SUMIFS(Detail!I:I,Detail!$A:$A,$B55,Detail!$D:$D,16,Detail!$C:$C,4)</f>
        <v>0</v>
      </c>
      <c r="CD55" s="33">
        <f t="shared" si="99"/>
        <v>0</v>
      </c>
      <c r="CE55" s="24">
        <f>SUMIFS(Detail!I:I,Detail!$A:$A,$B55,Detail!$D:$D,17,Detail!$C:$C,1)</f>
        <v>0</v>
      </c>
      <c r="CF55" s="24">
        <f>SUMIFS(Detail!I:I,Detail!$A:$A,$B55,Detail!$D:$D,17,Detail!$C:$C,2)</f>
        <v>0</v>
      </c>
      <c r="CG55" s="24">
        <f>SUMIFS(Detail!I:I,Detail!$A:$A,$B55,Detail!$D:$D,17,Detail!$C:$C,3)</f>
        <v>0</v>
      </c>
      <c r="CH55" s="24">
        <f>SUMIFS(Detail!I:I,Detail!$A:$A,$B55,Detail!$D:$D,17,Detail!$C:$C,4)</f>
        <v>0</v>
      </c>
      <c r="CI55" s="33">
        <f t="shared" si="100"/>
        <v>0</v>
      </c>
      <c r="CJ55" s="24">
        <f>SUMIFS(Detail!I:I,Detail!$A:$A,$B55,Detail!$D:$D,18,Detail!$C:$C,1)</f>
        <v>0</v>
      </c>
      <c r="CK55" s="24">
        <f>SUMIFS(Detail!I:I,Detail!$A:$A,$B55,Detail!$D:$D,18,Detail!$C:$C,2)</f>
        <v>0</v>
      </c>
      <c r="CL55" s="24">
        <f>SUMIFS(Detail!I:I,Detail!$A:$A,$B55,Detail!$D:$D,18,Detail!$C:$C,3)</f>
        <v>0</v>
      </c>
      <c r="CM55" s="24">
        <f>SUMIFS(Detail!I:I,Detail!$A:$A,$B55,Detail!$D:$D,18,Detail!$C:$C,4)</f>
        <v>0</v>
      </c>
      <c r="CN55" s="33">
        <f t="shared" si="101"/>
        <v>0</v>
      </c>
      <c r="CO55" s="24">
        <f>SUMIFS(Detail!I:I,Detail!$A:$A,$B55,Detail!$D:$D,19,Detail!$C:$C,1)</f>
        <v>0</v>
      </c>
      <c r="CP55" s="24">
        <f>SUMIFS(Detail!I:I,Detail!$A:$A,$B55,Detail!$D:$D,19,Detail!$C:$C,2)</f>
        <v>0</v>
      </c>
      <c r="CQ55" s="24">
        <f>SUMIFS(Detail!I:I,Detail!$A:$A,$B55,Detail!$D:$D,19,Detail!$C:$C,3)</f>
        <v>0</v>
      </c>
      <c r="CR55" s="24">
        <f>SUMIFS(Detail!I:I,Detail!$A:$A,$B55,Detail!$D:$D,19,Detail!$C:$C,4)</f>
        <v>0</v>
      </c>
      <c r="CS55" s="33">
        <f t="shared" si="102"/>
        <v>0</v>
      </c>
      <c r="CT55" s="24">
        <f>SUMIFS(Detail!I:I,Detail!$A:$A,$B55,Detail!$D:$D,20,Detail!$C:$C,1)</f>
        <v>0</v>
      </c>
      <c r="CU55" s="24">
        <f>SUMIFS(Detail!I:I,Detail!$A:$A,$B55,Detail!$D:$D,20,Detail!$C:$C,2)</f>
        <v>0</v>
      </c>
      <c r="CV55" s="24">
        <f>SUMIFS(Detail!I:I,Detail!$A:$A,$B55,Detail!$D:$D,20,Detail!$C:$C,3)</f>
        <v>0</v>
      </c>
      <c r="CW55" s="24">
        <f>SUMIFS(Detail!I:I,Detail!$A:$A,$B55,Detail!$D:$D,20,Detail!$C:$C,4)</f>
        <v>0</v>
      </c>
      <c r="CX55" s="33">
        <f t="shared" si="103"/>
        <v>0</v>
      </c>
      <c r="CY55" s="24">
        <f>SUMIFS(Detail!I:I,Detail!$A:$A,$B55,Detail!$D:$D,21,Detail!$C:$C,1)</f>
        <v>0</v>
      </c>
      <c r="CZ55" s="24">
        <f>SUMIFS(Detail!I:I,Detail!$A:$A,$B55,Detail!$D:$D,21,Detail!$C:$C,2)</f>
        <v>0</v>
      </c>
      <c r="DA55" s="24">
        <f>SUMIFS(Detail!I:I,Detail!$A:$A,$B55,Detail!$D:$D,21,Detail!$C:$C,3)</f>
        <v>0</v>
      </c>
      <c r="DB55" s="24">
        <f>SUMIFS(Detail!I:I,Detail!$A:$A,$B55,Detail!$D:$D,21,Detail!$C:$C,4)</f>
        <v>0</v>
      </c>
      <c r="DC55" s="33">
        <f t="shared" si="104"/>
        <v>0</v>
      </c>
      <c r="DD55" s="86">
        <f>SUMIFS(Detail!I:I,Detail!$A:$A,$B55,Detail!$B:$B,"&gt;60")</f>
        <v>0</v>
      </c>
    </row>
    <row r="56" spans="1:108" x14ac:dyDescent="0.25">
      <c r="A56" t="s">
        <v>5293</v>
      </c>
      <c r="B56" s="32" t="s">
        <v>5124</v>
      </c>
      <c r="C56" s="24">
        <f>SUMIFS(Detail!I:I,Detail!$A:$A,$B56,Detail!$D:$D,1,Detail!$C:$C,1)</f>
        <v>0</v>
      </c>
      <c r="D56" s="24">
        <f>SUMIFS(Detail!I:I,Detail!$A:$A,$B56,Detail!$D:$D,1,Detail!$C:$C,2)</f>
        <v>0</v>
      </c>
      <c r="E56" s="24">
        <f>SUMIFS(Detail!I:I,Detail!$A:$A,$B56,Detail!$D:$D,1,Detail!$C:$C,3)</f>
        <v>37500</v>
      </c>
      <c r="F56" s="24">
        <f>SUMIFS(Detail!I:I,Detail!$A:$A,$B56,Detail!$D:$D,1,Detail!$C:$C,4)</f>
        <v>56250</v>
      </c>
      <c r="G56" s="33">
        <f t="shared" si="84"/>
        <v>93750</v>
      </c>
      <c r="H56" s="24">
        <f>SUMIFS(Detail!I:I,Detail!$A:$A,$B56,Detail!$D:$D,2,Detail!$C:$C,1)</f>
        <v>50000</v>
      </c>
      <c r="I56" s="24">
        <f>SUMIFS(Detail!I:I,Detail!$A:$A,$B56,Detail!$D:$D,2,Detail!$C:$C,2)</f>
        <v>62500.000000000007</v>
      </c>
      <c r="J56" s="24">
        <f>SUMIFS(Detail!I:I,Detail!$A:$A,$B56,Detail!$D:$D,2,Detail!$C:$C,3)</f>
        <v>75000</v>
      </c>
      <c r="K56" s="24">
        <f>SUMIFS(Detail!I:I,Detail!$A:$A,$B56,Detail!$D:$D,2,Detail!$C:$C,4)</f>
        <v>75000</v>
      </c>
      <c r="L56" s="33">
        <f t="shared" si="85"/>
        <v>262500</v>
      </c>
      <c r="M56" s="24">
        <f>SUMIFS(Detail!I:I,Detail!$A:$A,$B56,Detail!$D:$D,3,Detail!$C:$C,1)</f>
        <v>112500</v>
      </c>
      <c r="N56" s="24">
        <f>SUMIFS(Detail!I:I,Detail!$A:$A,$B56,Detail!$D:$D,3,Detail!$C:$C,2)</f>
        <v>100000</v>
      </c>
      <c r="O56" s="24">
        <f>SUMIFS(Detail!I:I,Detail!$A:$A,$B56,Detail!$D:$D,3,Detail!$C:$C,3)</f>
        <v>125000.00000000001</v>
      </c>
      <c r="P56" s="24">
        <f>SUMIFS(Detail!I:I,Detail!$A:$A,$B56,Detail!$D:$D,3,Detail!$C:$C,4)</f>
        <v>150000</v>
      </c>
      <c r="Q56" s="33">
        <f t="shared" si="86"/>
        <v>487500</v>
      </c>
      <c r="R56" s="24">
        <f>SUMIFS(Detail!I:I,Detail!$A:$A,$B56,Detail!$D:$D,4,Detail!$C:$C,1)</f>
        <v>150000</v>
      </c>
      <c r="S56" s="24">
        <f>SUMIFS(Detail!I:I,Detail!$A:$A,$B56,Detail!$D:$D,4,Detail!$C:$C,2)</f>
        <v>225000</v>
      </c>
      <c r="T56" s="24">
        <f>SUMIFS(Detail!I:I,Detail!$A:$A,$B56,Detail!$D:$D,4,Detail!$C:$C,3)</f>
        <v>200000</v>
      </c>
      <c r="U56" s="24">
        <f>SUMIFS(Detail!I:I,Detail!$A:$A,$B56,Detail!$D:$D,4,Detail!$C:$C,4)</f>
        <v>250000.00000000003</v>
      </c>
      <c r="V56" s="33">
        <f t="shared" si="87"/>
        <v>825000</v>
      </c>
      <c r="W56" s="24">
        <f>SUMIFS(Detail!I:I,Detail!$A:$A,$B56,Detail!$D:$D,5,Detail!$C:$C,1)</f>
        <v>300000</v>
      </c>
      <c r="X56" s="24">
        <f>SUMIFS(Detail!I:I,Detail!$A:$A,$B56,Detail!$D:$D,5,Detail!$C:$C,2)</f>
        <v>300000</v>
      </c>
      <c r="Y56" s="24">
        <f>SUMIFS(Detail!I:I,Detail!$A:$A,$B56,Detail!$D:$D,5,Detail!$C:$C,3)</f>
        <v>450000</v>
      </c>
      <c r="Z56" s="24">
        <f>SUMIFS(Detail!I:I,Detail!$A:$A,$B56,Detail!$D:$D,5,Detail!$C:$C,4)</f>
        <v>400000</v>
      </c>
      <c r="AA56" s="33">
        <f t="shared" si="88"/>
        <v>1450000</v>
      </c>
      <c r="AB56" s="24">
        <f>SUMIFS(Detail!I:I,Detail!$A:$A,$B56,Detail!$D:$D,6,Detail!$C:$C,1)</f>
        <v>0</v>
      </c>
      <c r="AC56" s="24">
        <f>SUMIFS(Detail!I:I,Detail!$A:$A,$B56,Detail!$D:$D,6,Detail!$C:$C,2)</f>
        <v>0</v>
      </c>
      <c r="AD56" s="24">
        <f>SUMIFS(Detail!I:I,Detail!$A:$A,$B56,Detail!$D:$D,6,Detail!$C:$C,3)</f>
        <v>0</v>
      </c>
      <c r="AE56" s="24">
        <f>SUMIFS(Detail!I:I,Detail!$A:$A,$B56,Detail!$D:$D,6,Detail!$C:$C,4)</f>
        <v>0</v>
      </c>
      <c r="AF56" s="33">
        <f t="shared" si="89"/>
        <v>0</v>
      </c>
      <c r="AG56" s="24">
        <f>SUMIFS(Detail!I:I,Detail!$A:$A,$B56,Detail!$D:$D,7,Detail!$C:$C,1)</f>
        <v>0</v>
      </c>
      <c r="AH56" s="24">
        <f>SUMIFS(Detail!I:I,Detail!$A:$A,$B56,Detail!$D:$D,7,Detail!$C:$C,2)</f>
        <v>0</v>
      </c>
      <c r="AI56" s="24">
        <f>SUMIFS(Detail!I:I,Detail!$A:$A,$B56,Detail!$D:$D,7,Detail!$C:$C,3)</f>
        <v>0</v>
      </c>
      <c r="AJ56" s="24">
        <f>SUMIFS(Detail!I:I,Detail!$A:$A,$B56,Detail!$D:$D,7,Detail!$C:$C,4)</f>
        <v>0</v>
      </c>
      <c r="AK56" s="33">
        <f t="shared" si="90"/>
        <v>0</v>
      </c>
      <c r="AL56" s="24">
        <f>SUMIFS(Detail!I:I,Detail!$A:$A,$B56,Detail!$D:$D,8,Detail!$C:$C,1)</f>
        <v>0</v>
      </c>
      <c r="AM56" s="24">
        <f>SUMIFS(Detail!I:I,Detail!$A:$A,$B56,Detail!$D:$D,8,Detail!$C:$C,2)</f>
        <v>0</v>
      </c>
      <c r="AN56" s="24">
        <f>SUMIFS(Detail!I:I,Detail!$A:$A,$B56,Detail!$D:$D,8,Detail!$C:$C,3)</f>
        <v>0</v>
      </c>
      <c r="AO56" s="24">
        <f>SUMIFS(Detail!I:I,Detail!$A:$A,$B56,Detail!$D:$D,8,Detail!$C:$C,4)</f>
        <v>0</v>
      </c>
      <c r="AP56" s="33">
        <f t="shared" si="91"/>
        <v>0</v>
      </c>
      <c r="AQ56" s="24">
        <f>SUMIFS(Detail!I:I,Detail!$A:$A,$B56,Detail!$D:$D,9,Detail!$C:$C,1)</f>
        <v>0</v>
      </c>
      <c r="AR56" s="24">
        <f>SUMIFS(Detail!I:I,Detail!$A:$A,$B56,Detail!$D:$D,9,Detail!$C:$C,2)</f>
        <v>0</v>
      </c>
      <c r="AS56" s="24">
        <f>SUMIFS(Detail!I:I,Detail!$A:$A,$B56,Detail!$D:$D,9,Detail!$C:$C,3)</f>
        <v>0</v>
      </c>
      <c r="AT56" s="24">
        <f>SUMIFS(Detail!I:I,Detail!$A:$A,$B56,Detail!$D:$D,9,Detail!$C:$C,4)</f>
        <v>0</v>
      </c>
      <c r="AU56" s="33">
        <f t="shared" si="92"/>
        <v>0</v>
      </c>
      <c r="AV56" s="24">
        <f>SUMIFS(Detail!I:I,Detail!$A:$A,$B56,Detail!$D:$D,10,Detail!$C:$C,1)</f>
        <v>0</v>
      </c>
      <c r="AW56" s="24">
        <f>SUMIFS(Detail!I:I,Detail!$A:$A,$B56,Detail!$D:$D,10,Detail!$C:$C,2)</f>
        <v>0</v>
      </c>
      <c r="AX56" s="24">
        <f>SUMIFS(Detail!I:I,Detail!$A:$A,$B56,Detail!$D:$D,10,Detail!$C:$C,3)</f>
        <v>0</v>
      </c>
      <c r="AY56" s="24">
        <f>SUMIFS(Detail!I:I,Detail!$A:$A,$B56,Detail!$D:$D,10,Detail!$C:$C,4)</f>
        <v>0</v>
      </c>
      <c r="AZ56" s="33">
        <f t="shared" si="93"/>
        <v>0</v>
      </c>
      <c r="BA56" s="24">
        <f>SUMIFS(Detail!I:I,Detail!$A:$A,$B56,Detail!$D:$D,11,Detail!$C:$C,1)</f>
        <v>0</v>
      </c>
      <c r="BB56" s="24">
        <f>SUMIFS(Detail!I:I,Detail!$A:$A,$B56,Detail!$D:$D,11,Detail!$C:$C,2)</f>
        <v>0</v>
      </c>
      <c r="BC56" s="24">
        <f>SUMIFS(Detail!I:I,Detail!$A:$A,$B56,Detail!$D:$D,11,Detail!$C:$C,3)</f>
        <v>0</v>
      </c>
      <c r="BD56" s="24">
        <f>SUMIFS(Detail!I:I,Detail!$A:$A,$B56,Detail!$D:$D,11,Detail!$C:$C,4)</f>
        <v>0</v>
      </c>
      <c r="BE56" s="33">
        <f t="shared" si="94"/>
        <v>0</v>
      </c>
      <c r="BF56" s="24">
        <f>SUMIFS(Detail!I:I,Detail!$A:$A,$B56,Detail!$D:$D,12,Detail!$C:$C,1)</f>
        <v>0</v>
      </c>
      <c r="BG56" s="24">
        <f>SUMIFS(Detail!I:I,Detail!$A:$A,$B56,Detail!$D:$D,12,Detail!$C:$C,2)</f>
        <v>0</v>
      </c>
      <c r="BH56" s="24">
        <f>SUMIFS(Detail!I:I,Detail!$A:$A,$B56,Detail!$D:$D,12,Detail!$C:$C,3)</f>
        <v>0</v>
      </c>
      <c r="BI56" s="24">
        <f>SUMIFS(Detail!I:I,Detail!$A:$A,$B56,Detail!$D:$D,12,Detail!$C:$C,4)</f>
        <v>0</v>
      </c>
      <c r="BJ56" s="33">
        <f t="shared" si="95"/>
        <v>0</v>
      </c>
      <c r="BK56" s="24">
        <f>SUMIFS(Detail!I:I,Detail!$A:$A,$B56,Detail!$D:$D,13,Detail!$C:$C,1)</f>
        <v>0</v>
      </c>
      <c r="BL56" s="24">
        <f>SUMIFS(Detail!I:I,Detail!$A:$A,$B56,Detail!$D:$D,13,Detail!$C:$C,2)</f>
        <v>0</v>
      </c>
      <c r="BM56" s="24">
        <f>SUMIFS(Detail!I:I,Detail!$A:$A,$B56,Detail!$D:$D,13,Detail!$C:$C,3)</f>
        <v>0</v>
      </c>
      <c r="BN56" s="24">
        <f>SUMIFS(Detail!I:I,Detail!$A:$A,$B56,Detail!$D:$D,13,Detail!$C:$C,4)</f>
        <v>0</v>
      </c>
      <c r="BO56" s="33">
        <f t="shared" si="96"/>
        <v>0</v>
      </c>
      <c r="BP56" s="24">
        <f>SUMIFS(Detail!I:I,Detail!$A:$A,$B56,Detail!$D:$D,14,Detail!$C:$C,1)</f>
        <v>0</v>
      </c>
      <c r="BQ56" s="24">
        <f>SUMIFS(Detail!I:I,Detail!$A:$A,$B56,Detail!$D:$D,14,Detail!$C:$C,2)</f>
        <v>0</v>
      </c>
      <c r="BR56" s="24">
        <f>SUMIFS(Detail!I:I,Detail!$A:$A,$B56,Detail!$D:$D,14,Detail!$C:$C,3)</f>
        <v>0</v>
      </c>
      <c r="BS56" s="24">
        <f>SUMIFS(Detail!I:I,Detail!$A:$A,$B56,Detail!$D:$D,14,Detail!$C:$C,4)</f>
        <v>0</v>
      </c>
      <c r="BT56" s="33">
        <f t="shared" si="97"/>
        <v>0</v>
      </c>
      <c r="BU56" s="24">
        <f>SUMIFS(Detail!I:I,Detail!$A:$A,$B56,Detail!$D:$D,15,Detail!$C:$C,1)</f>
        <v>0</v>
      </c>
      <c r="BV56" s="24">
        <f>SUMIFS(Detail!I:I,Detail!$A:$A,$B56,Detail!$D:$D,15,Detail!$C:$C,2)</f>
        <v>0</v>
      </c>
      <c r="BW56" s="24">
        <f>SUMIFS(Detail!I:I,Detail!$A:$A,$B56,Detail!$D:$D,15,Detail!$C:$C,3)</f>
        <v>0</v>
      </c>
      <c r="BX56" s="24">
        <f>SUMIFS(Detail!I:I,Detail!$A:$A,$B56,Detail!$D:$D,15,Detail!$C:$C,4)</f>
        <v>0</v>
      </c>
      <c r="BY56" s="33">
        <f t="shared" si="98"/>
        <v>0</v>
      </c>
      <c r="BZ56" s="24">
        <f>SUMIFS(Detail!I:I,Detail!$A:$A,$B56,Detail!$D:$D,16,Detail!$C:$C,1)</f>
        <v>0</v>
      </c>
      <c r="CA56" s="24">
        <f>SUMIFS(Detail!I:I,Detail!$A:$A,$B56,Detail!$D:$D,16,Detail!$C:$C,2)</f>
        <v>0</v>
      </c>
      <c r="CB56" s="24">
        <f>SUMIFS(Detail!I:I,Detail!$A:$A,$B56,Detail!$D:$D,16,Detail!$C:$C,3)</f>
        <v>0</v>
      </c>
      <c r="CC56" s="24">
        <f>SUMIFS(Detail!I:I,Detail!$A:$A,$B56,Detail!$D:$D,16,Detail!$C:$C,4)</f>
        <v>0</v>
      </c>
      <c r="CD56" s="33">
        <f t="shared" si="99"/>
        <v>0</v>
      </c>
      <c r="CE56" s="24">
        <f>SUMIFS(Detail!I:I,Detail!$A:$A,$B56,Detail!$D:$D,17,Detail!$C:$C,1)</f>
        <v>0</v>
      </c>
      <c r="CF56" s="24">
        <f>SUMIFS(Detail!I:I,Detail!$A:$A,$B56,Detail!$D:$D,17,Detail!$C:$C,2)</f>
        <v>0</v>
      </c>
      <c r="CG56" s="24">
        <f>SUMIFS(Detail!I:I,Detail!$A:$A,$B56,Detail!$D:$D,17,Detail!$C:$C,3)</f>
        <v>0</v>
      </c>
      <c r="CH56" s="24">
        <f>SUMIFS(Detail!I:I,Detail!$A:$A,$B56,Detail!$D:$D,17,Detail!$C:$C,4)</f>
        <v>0</v>
      </c>
      <c r="CI56" s="33">
        <f t="shared" si="100"/>
        <v>0</v>
      </c>
      <c r="CJ56" s="24">
        <f>SUMIFS(Detail!I:I,Detail!$A:$A,$B56,Detail!$D:$D,18,Detail!$C:$C,1)</f>
        <v>0</v>
      </c>
      <c r="CK56" s="24">
        <f>SUMIFS(Detail!I:I,Detail!$A:$A,$B56,Detail!$D:$D,18,Detail!$C:$C,2)</f>
        <v>0</v>
      </c>
      <c r="CL56" s="24">
        <f>SUMIFS(Detail!I:I,Detail!$A:$A,$B56,Detail!$D:$D,18,Detail!$C:$C,3)</f>
        <v>0</v>
      </c>
      <c r="CM56" s="24">
        <f>SUMIFS(Detail!I:I,Detail!$A:$A,$B56,Detail!$D:$D,18,Detail!$C:$C,4)</f>
        <v>0</v>
      </c>
      <c r="CN56" s="33">
        <f t="shared" si="101"/>
        <v>0</v>
      </c>
      <c r="CO56" s="24">
        <f>SUMIFS(Detail!I:I,Detail!$A:$A,$B56,Detail!$D:$D,19,Detail!$C:$C,1)</f>
        <v>0</v>
      </c>
      <c r="CP56" s="24">
        <f>SUMIFS(Detail!I:I,Detail!$A:$A,$B56,Detail!$D:$D,19,Detail!$C:$C,2)</f>
        <v>0</v>
      </c>
      <c r="CQ56" s="24">
        <f>SUMIFS(Detail!I:I,Detail!$A:$A,$B56,Detail!$D:$D,19,Detail!$C:$C,3)</f>
        <v>0</v>
      </c>
      <c r="CR56" s="24">
        <f>SUMIFS(Detail!I:I,Detail!$A:$A,$B56,Detail!$D:$D,19,Detail!$C:$C,4)</f>
        <v>0</v>
      </c>
      <c r="CS56" s="33">
        <f t="shared" si="102"/>
        <v>0</v>
      </c>
      <c r="CT56" s="24">
        <f>SUMIFS(Detail!I:I,Detail!$A:$A,$B56,Detail!$D:$D,20,Detail!$C:$C,1)</f>
        <v>0</v>
      </c>
      <c r="CU56" s="24">
        <f>SUMIFS(Detail!I:I,Detail!$A:$A,$B56,Detail!$D:$D,20,Detail!$C:$C,2)</f>
        <v>0</v>
      </c>
      <c r="CV56" s="24">
        <f>SUMIFS(Detail!I:I,Detail!$A:$A,$B56,Detail!$D:$D,20,Detail!$C:$C,3)</f>
        <v>0</v>
      </c>
      <c r="CW56" s="24">
        <f>SUMIFS(Detail!I:I,Detail!$A:$A,$B56,Detail!$D:$D,20,Detail!$C:$C,4)</f>
        <v>0</v>
      </c>
      <c r="CX56" s="33">
        <f t="shared" si="103"/>
        <v>0</v>
      </c>
      <c r="CY56" s="24">
        <f>SUMIFS(Detail!I:I,Detail!$A:$A,$B56,Detail!$D:$D,21,Detail!$C:$C,1)</f>
        <v>0</v>
      </c>
      <c r="CZ56" s="24">
        <f>SUMIFS(Detail!I:I,Detail!$A:$A,$B56,Detail!$D:$D,21,Detail!$C:$C,2)</f>
        <v>0</v>
      </c>
      <c r="DA56" s="24">
        <f>SUMIFS(Detail!I:I,Detail!$A:$A,$B56,Detail!$D:$D,21,Detail!$C:$C,3)</f>
        <v>0</v>
      </c>
      <c r="DB56" s="24">
        <f>SUMIFS(Detail!I:I,Detail!$A:$A,$B56,Detail!$D:$D,21,Detail!$C:$C,4)</f>
        <v>0</v>
      </c>
      <c r="DC56" s="33">
        <f t="shared" si="104"/>
        <v>0</v>
      </c>
      <c r="DD56" s="86">
        <f>SUMIFS(Detail!I:I,Detail!$A:$A,$B56,Detail!$B:$B,"&gt;60")</f>
        <v>0</v>
      </c>
    </row>
    <row r="57" spans="1:108" x14ac:dyDescent="0.25">
      <c r="A57" t="s">
        <v>5294</v>
      </c>
      <c r="B57" s="32" t="s">
        <v>5125</v>
      </c>
      <c r="C57" s="24">
        <f>SUMIFS(Detail!I:I,Detail!$A:$A,$B57,Detail!$D:$D,1,Detail!$C:$C,1)</f>
        <v>0</v>
      </c>
      <c r="D57" s="24">
        <f>SUMIFS(Detail!I:I,Detail!$A:$A,$B57,Detail!$D:$D,1,Detail!$C:$C,2)</f>
        <v>0</v>
      </c>
      <c r="E57" s="24">
        <f>SUMIFS(Detail!I:I,Detail!$A:$A,$B57,Detail!$D:$D,1,Detail!$C:$C,3)</f>
        <v>12500</v>
      </c>
      <c r="F57" s="24">
        <f>SUMIFS(Detail!I:I,Detail!$A:$A,$B57,Detail!$D:$D,1,Detail!$C:$C,4)</f>
        <v>0</v>
      </c>
      <c r="G57" s="33">
        <f t="shared" si="84"/>
        <v>12500</v>
      </c>
      <c r="H57" s="24">
        <f>SUMIFS(Detail!I:I,Detail!$A:$A,$B57,Detail!$D:$D,2,Detail!$C:$C,1)</f>
        <v>700000.00000000012</v>
      </c>
      <c r="I57" s="24">
        <f>SUMIFS(Detail!I:I,Detail!$A:$A,$B57,Detail!$D:$D,2,Detail!$C:$C,2)</f>
        <v>250000.00000000003</v>
      </c>
      <c r="J57" s="24">
        <f>SUMIFS(Detail!I:I,Detail!$A:$A,$B57,Detail!$D:$D,2,Detail!$C:$C,3)</f>
        <v>50000</v>
      </c>
      <c r="K57" s="24">
        <f>SUMIFS(Detail!I:I,Detail!$A:$A,$B57,Detail!$D:$D,2,Detail!$C:$C,4)</f>
        <v>0</v>
      </c>
      <c r="L57" s="33">
        <f t="shared" si="85"/>
        <v>1000000.0000000001</v>
      </c>
      <c r="M57" s="24">
        <f>SUMIFS(Detail!I:I,Detail!$A:$A,$B57,Detail!$D:$D,3,Detail!$C:$C,1)</f>
        <v>1050000</v>
      </c>
      <c r="N57" s="24">
        <f>SUMIFS(Detail!I:I,Detail!$A:$A,$B57,Detail!$D:$D,3,Detail!$C:$C,2)</f>
        <v>375000</v>
      </c>
      <c r="O57" s="24">
        <f>SUMIFS(Detail!I:I,Detail!$A:$A,$B57,Detail!$D:$D,3,Detail!$C:$C,3)</f>
        <v>75000</v>
      </c>
      <c r="P57" s="24">
        <f>SUMIFS(Detail!I:I,Detail!$A:$A,$B57,Detail!$D:$D,3,Detail!$C:$C,4)</f>
        <v>0</v>
      </c>
      <c r="Q57" s="33">
        <f t="shared" si="86"/>
        <v>1500000</v>
      </c>
      <c r="R57" s="24">
        <f>SUMIFS(Detail!I:I,Detail!$A:$A,$B57,Detail!$D:$D,4,Detail!$C:$C,1)</f>
        <v>1575000</v>
      </c>
      <c r="S57" s="24">
        <f>SUMIFS(Detail!I:I,Detail!$A:$A,$B57,Detail!$D:$D,4,Detail!$C:$C,2)</f>
        <v>562500</v>
      </c>
      <c r="T57" s="24">
        <f>SUMIFS(Detail!I:I,Detail!$A:$A,$B57,Detail!$D:$D,4,Detail!$C:$C,3)</f>
        <v>112500</v>
      </c>
      <c r="U57" s="24">
        <f>SUMIFS(Detail!I:I,Detail!$A:$A,$B57,Detail!$D:$D,4,Detail!$C:$C,4)</f>
        <v>0</v>
      </c>
      <c r="V57" s="33">
        <f t="shared" si="87"/>
        <v>2250000</v>
      </c>
      <c r="W57" s="24">
        <f>SUMIFS(Detail!I:I,Detail!$A:$A,$B57,Detail!$D:$D,5,Detail!$C:$C,1)</f>
        <v>2362500</v>
      </c>
      <c r="X57" s="24">
        <f>SUMIFS(Detail!I:I,Detail!$A:$A,$B57,Detail!$D:$D,5,Detail!$C:$C,2)</f>
        <v>843750</v>
      </c>
      <c r="Y57" s="24">
        <f>SUMIFS(Detail!I:I,Detail!$A:$A,$B57,Detail!$D:$D,5,Detail!$C:$C,3)</f>
        <v>168750</v>
      </c>
      <c r="Z57" s="24">
        <f>SUMIFS(Detail!I:I,Detail!$A:$A,$B57,Detail!$D:$D,5,Detail!$C:$C,4)</f>
        <v>0</v>
      </c>
      <c r="AA57" s="33">
        <f t="shared" si="88"/>
        <v>3375000</v>
      </c>
      <c r="AB57" s="24">
        <f>SUMIFS(Detail!I:I,Detail!$A:$A,$B57,Detail!$D:$D,6,Detail!$C:$C,1)</f>
        <v>0</v>
      </c>
      <c r="AC57" s="24">
        <f>SUMIFS(Detail!I:I,Detail!$A:$A,$B57,Detail!$D:$D,6,Detail!$C:$C,2)</f>
        <v>0</v>
      </c>
      <c r="AD57" s="24">
        <f>SUMIFS(Detail!I:I,Detail!$A:$A,$B57,Detail!$D:$D,6,Detail!$C:$C,3)</f>
        <v>0</v>
      </c>
      <c r="AE57" s="24">
        <f>SUMIFS(Detail!I:I,Detail!$A:$A,$B57,Detail!$D:$D,6,Detail!$C:$C,4)</f>
        <v>0</v>
      </c>
      <c r="AF57" s="33">
        <f t="shared" si="89"/>
        <v>0</v>
      </c>
      <c r="AG57" s="24">
        <f>SUMIFS(Detail!I:I,Detail!$A:$A,$B57,Detail!$D:$D,7,Detail!$C:$C,1)</f>
        <v>0</v>
      </c>
      <c r="AH57" s="24">
        <f>SUMIFS(Detail!I:I,Detail!$A:$A,$B57,Detail!$D:$D,7,Detail!$C:$C,2)</f>
        <v>0</v>
      </c>
      <c r="AI57" s="24">
        <f>SUMIFS(Detail!I:I,Detail!$A:$A,$B57,Detail!$D:$D,7,Detail!$C:$C,3)</f>
        <v>0</v>
      </c>
      <c r="AJ57" s="24">
        <f>SUMIFS(Detail!I:I,Detail!$A:$A,$B57,Detail!$D:$D,7,Detail!$C:$C,4)</f>
        <v>0</v>
      </c>
      <c r="AK57" s="33">
        <f t="shared" si="90"/>
        <v>0</v>
      </c>
      <c r="AL57" s="24">
        <f>SUMIFS(Detail!I:I,Detail!$A:$A,$B57,Detail!$D:$D,8,Detail!$C:$C,1)</f>
        <v>0</v>
      </c>
      <c r="AM57" s="24">
        <f>SUMIFS(Detail!I:I,Detail!$A:$A,$B57,Detail!$D:$D,8,Detail!$C:$C,2)</f>
        <v>0</v>
      </c>
      <c r="AN57" s="24">
        <f>SUMIFS(Detail!I:I,Detail!$A:$A,$B57,Detail!$D:$D,8,Detail!$C:$C,3)</f>
        <v>0</v>
      </c>
      <c r="AO57" s="24">
        <f>SUMIFS(Detail!I:I,Detail!$A:$A,$B57,Detail!$D:$D,8,Detail!$C:$C,4)</f>
        <v>0</v>
      </c>
      <c r="AP57" s="33">
        <f t="shared" si="91"/>
        <v>0</v>
      </c>
      <c r="AQ57" s="24">
        <f>SUMIFS(Detail!I:I,Detail!$A:$A,$B57,Detail!$D:$D,9,Detail!$C:$C,1)</f>
        <v>0</v>
      </c>
      <c r="AR57" s="24">
        <f>SUMIFS(Detail!I:I,Detail!$A:$A,$B57,Detail!$D:$D,9,Detail!$C:$C,2)</f>
        <v>0</v>
      </c>
      <c r="AS57" s="24">
        <f>SUMIFS(Detail!I:I,Detail!$A:$A,$B57,Detail!$D:$D,9,Detail!$C:$C,3)</f>
        <v>0</v>
      </c>
      <c r="AT57" s="24">
        <f>SUMIFS(Detail!I:I,Detail!$A:$A,$B57,Detail!$D:$D,9,Detail!$C:$C,4)</f>
        <v>0</v>
      </c>
      <c r="AU57" s="33">
        <f t="shared" si="92"/>
        <v>0</v>
      </c>
      <c r="AV57" s="24">
        <f>SUMIFS(Detail!I:I,Detail!$A:$A,$B57,Detail!$D:$D,10,Detail!$C:$C,1)</f>
        <v>0</v>
      </c>
      <c r="AW57" s="24">
        <f>SUMIFS(Detail!I:I,Detail!$A:$A,$B57,Detail!$D:$D,10,Detail!$C:$C,2)</f>
        <v>0</v>
      </c>
      <c r="AX57" s="24">
        <f>SUMIFS(Detail!I:I,Detail!$A:$A,$B57,Detail!$D:$D,10,Detail!$C:$C,3)</f>
        <v>0</v>
      </c>
      <c r="AY57" s="24">
        <f>SUMIFS(Detail!I:I,Detail!$A:$A,$B57,Detail!$D:$D,10,Detail!$C:$C,4)</f>
        <v>0</v>
      </c>
      <c r="AZ57" s="33">
        <f t="shared" si="93"/>
        <v>0</v>
      </c>
      <c r="BA57" s="24">
        <f>SUMIFS(Detail!I:I,Detail!$A:$A,$B57,Detail!$D:$D,11,Detail!$C:$C,1)</f>
        <v>0</v>
      </c>
      <c r="BB57" s="24">
        <f>SUMIFS(Detail!I:I,Detail!$A:$A,$B57,Detail!$D:$D,11,Detail!$C:$C,2)</f>
        <v>0</v>
      </c>
      <c r="BC57" s="24">
        <f>SUMIFS(Detail!I:I,Detail!$A:$A,$B57,Detail!$D:$D,11,Detail!$C:$C,3)</f>
        <v>0</v>
      </c>
      <c r="BD57" s="24">
        <f>SUMIFS(Detail!I:I,Detail!$A:$A,$B57,Detail!$D:$D,11,Detail!$C:$C,4)</f>
        <v>0</v>
      </c>
      <c r="BE57" s="33">
        <f t="shared" si="94"/>
        <v>0</v>
      </c>
      <c r="BF57" s="24">
        <f>SUMIFS(Detail!I:I,Detail!$A:$A,$B57,Detail!$D:$D,12,Detail!$C:$C,1)</f>
        <v>0</v>
      </c>
      <c r="BG57" s="24">
        <f>SUMIFS(Detail!I:I,Detail!$A:$A,$B57,Detail!$D:$D,12,Detail!$C:$C,2)</f>
        <v>0</v>
      </c>
      <c r="BH57" s="24">
        <f>SUMIFS(Detail!I:I,Detail!$A:$A,$B57,Detail!$D:$D,12,Detail!$C:$C,3)</f>
        <v>0</v>
      </c>
      <c r="BI57" s="24">
        <f>SUMIFS(Detail!I:I,Detail!$A:$A,$B57,Detail!$D:$D,12,Detail!$C:$C,4)</f>
        <v>0</v>
      </c>
      <c r="BJ57" s="33">
        <f t="shared" si="95"/>
        <v>0</v>
      </c>
      <c r="BK57" s="24">
        <f>SUMIFS(Detail!I:I,Detail!$A:$A,$B57,Detail!$D:$D,13,Detail!$C:$C,1)</f>
        <v>0</v>
      </c>
      <c r="BL57" s="24">
        <f>SUMIFS(Detail!I:I,Detail!$A:$A,$B57,Detail!$D:$D,13,Detail!$C:$C,2)</f>
        <v>0</v>
      </c>
      <c r="BM57" s="24">
        <f>SUMIFS(Detail!I:I,Detail!$A:$A,$B57,Detail!$D:$D,13,Detail!$C:$C,3)</f>
        <v>0</v>
      </c>
      <c r="BN57" s="24">
        <f>SUMIFS(Detail!I:I,Detail!$A:$A,$B57,Detail!$D:$D,13,Detail!$C:$C,4)</f>
        <v>0</v>
      </c>
      <c r="BO57" s="33">
        <f t="shared" si="96"/>
        <v>0</v>
      </c>
      <c r="BP57" s="24">
        <f>SUMIFS(Detail!I:I,Detail!$A:$A,$B57,Detail!$D:$D,14,Detail!$C:$C,1)</f>
        <v>0</v>
      </c>
      <c r="BQ57" s="24">
        <f>SUMIFS(Detail!I:I,Detail!$A:$A,$B57,Detail!$D:$D,14,Detail!$C:$C,2)</f>
        <v>0</v>
      </c>
      <c r="BR57" s="24">
        <f>SUMIFS(Detail!I:I,Detail!$A:$A,$B57,Detail!$D:$D,14,Detail!$C:$C,3)</f>
        <v>0</v>
      </c>
      <c r="BS57" s="24">
        <f>SUMIFS(Detail!I:I,Detail!$A:$A,$B57,Detail!$D:$D,14,Detail!$C:$C,4)</f>
        <v>0</v>
      </c>
      <c r="BT57" s="33">
        <f t="shared" si="97"/>
        <v>0</v>
      </c>
      <c r="BU57" s="24">
        <f>SUMIFS(Detail!I:I,Detail!$A:$A,$B57,Detail!$D:$D,15,Detail!$C:$C,1)</f>
        <v>0</v>
      </c>
      <c r="BV57" s="24">
        <f>SUMIFS(Detail!I:I,Detail!$A:$A,$B57,Detail!$D:$D,15,Detail!$C:$C,2)</f>
        <v>0</v>
      </c>
      <c r="BW57" s="24">
        <f>SUMIFS(Detail!I:I,Detail!$A:$A,$B57,Detail!$D:$D,15,Detail!$C:$C,3)</f>
        <v>0</v>
      </c>
      <c r="BX57" s="24">
        <f>SUMIFS(Detail!I:I,Detail!$A:$A,$B57,Detail!$D:$D,15,Detail!$C:$C,4)</f>
        <v>0</v>
      </c>
      <c r="BY57" s="33">
        <f t="shared" si="98"/>
        <v>0</v>
      </c>
      <c r="BZ57" s="24">
        <f>SUMIFS(Detail!I:I,Detail!$A:$A,$B57,Detail!$D:$D,16,Detail!$C:$C,1)</f>
        <v>0</v>
      </c>
      <c r="CA57" s="24">
        <f>SUMIFS(Detail!I:I,Detail!$A:$A,$B57,Detail!$D:$D,16,Detail!$C:$C,2)</f>
        <v>0</v>
      </c>
      <c r="CB57" s="24">
        <f>SUMIFS(Detail!I:I,Detail!$A:$A,$B57,Detail!$D:$D,16,Detail!$C:$C,3)</f>
        <v>0</v>
      </c>
      <c r="CC57" s="24">
        <f>SUMIFS(Detail!I:I,Detail!$A:$A,$B57,Detail!$D:$D,16,Detail!$C:$C,4)</f>
        <v>0</v>
      </c>
      <c r="CD57" s="33">
        <f t="shared" si="99"/>
        <v>0</v>
      </c>
      <c r="CE57" s="24">
        <f>SUMIFS(Detail!I:I,Detail!$A:$A,$B57,Detail!$D:$D,17,Detail!$C:$C,1)</f>
        <v>0</v>
      </c>
      <c r="CF57" s="24">
        <f>SUMIFS(Detail!I:I,Detail!$A:$A,$B57,Detail!$D:$D,17,Detail!$C:$C,2)</f>
        <v>0</v>
      </c>
      <c r="CG57" s="24">
        <f>SUMIFS(Detail!I:I,Detail!$A:$A,$B57,Detail!$D:$D,17,Detail!$C:$C,3)</f>
        <v>0</v>
      </c>
      <c r="CH57" s="24">
        <f>SUMIFS(Detail!I:I,Detail!$A:$A,$B57,Detail!$D:$D,17,Detail!$C:$C,4)</f>
        <v>0</v>
      </c>
      <c r="CI57" s="33">
        <f t="shared" si="100"/>
        <v>0</v>
      </c>
      <c r="CJ57" s="24">
        <f>SUMIFS(Detail!I:I,Detail!$A:$A,$B57,Detail!$D:$D,18,Detail!$C:$C,1)</f>
        <v>0</v>
      </c>
      <c r="CK57" s="24">
        <f>SUMIFS(Detail!I:I,Detail!$A:$A,$B57,Detail!$D:$D,18,Detail!$C:$C,2)</f>
        <v>0</v>
      </c>
      <c r="CL57" s="24">
        <f>SUMIFS(Detail!I:I,Detail!$A:$A,$B57,Detail!$D:$D,18,Detail!$C:$C,3)</f>
        <v>0</v>
      </c>
      <c r="CM57" s="24">
        <f>SUMIFS(Detail!I:I,Detail!$A:$A,$B57,Detail!$D:$D,18,Detail!$C:$C,4)</f>
        <v>0</v>
      </c>
      <c r="CN57" s="33">
        <f t="shared" si="101"/>
        <v>0</v>
      </c>
      <c r="CO57" s="24">
        <f>SUMIFS(Detail!I:I,Detail!$A:$A,$B57,Detail!$D:$D,19,Detail!$C:$C,1)</f>
        <v>0</v>
      </c>
      <c r="CP57" s="24">
        <f>SUMIFS(Detail!I:I,Detail!$A:$A,$B57,Detail!$D:$D,19,Detail!$C:$C,2)</f>
        <v>0</v>
      </c>
      <c r="CQ57" s="24">
        <f>SUMIFS(Detail!I:I,Detail!$A:$A,$B57,Detail!$D:$D,19,Detail!$C:$C,3)</f>
        <v>0</v>
      </c>
      <c r="CR57" s="24">
        <f>SUMIFS(Detail!I:I,Detail!$A:$A,$B57,Detail!$D:$D,19,Detail!$C:$C,4)</f>
        <v>0</v>
      </c>
      <c r="CS57" s="33">
        <f t="shared" si="102"/>
        <v>0</v>
      </c>
      <c r="CT57" s="24">
        <f>SUMIFS(Detail!I:I,Detail!$A:$A,$B57,Detail!$D:$D,20,Detail!$C:$C,1)</f>
        <v>0</v>
      </c>
      <c r="CU57" s="24">
        <f>SUMIFS(Detail!I:I,Detail!$A:$A,$B57,Detail!$D:$D,20,Detail!$C:$C,2)</f>
        <v>0</v>
      </c>
      <c r="CV57" s="24">
        <f>SUMIFS(Detail!I:I,Detail!$A:$A,$B57,Detail!$D:$D,20,Detail!$C:$C,3)</f>
        <v>0</v>
      </c>
      <c r="CW57" s="24">
        <f>SUMIFS(Detail!I:I,Detail!$A:$A,$B57,Detail!$D:$D,20,Detail!$C:$C,4)</f>
        <v>0</v>
      </c>
      <c r="CX57" s="33">
        <f t="shared" si="103"/>
        <v>0</v>
      </c>
      <c r="CY57" s="24">
        <f>SUMIFS(Detail!I:I,Detail!$A:$A,$B57,Detail!$D:$D,21,Detail!$C:$C,1)</f>
        <v>0</v>
      </c>
      <c r="CZ57" s="24">
        <f>SUMIFS(Detail!I:I,Detail!$A:$A,$B57,Detail!$D:$D,21,Detail!$C:$C,2)</f>
        <v>0</v>
      </c>
      <c r="DA57" s="24">
        <f>SUMIFS(Detail!I:I,Detail!$A:$A,$B57,Detail!$D:$D,21,Detail!$C:$C,3)</f>
        <v>0</v>
      </c>
      <c r="DB57" s="24">
        <f>SUMIFS(Detail!I:I,Detail!$A:$A,$B57,Detail!$D:$D,21,Detail!$C:$C,4)</f>
        <v>0</v>
      </c>
      <c r="DC57" s="33">
        <f t="shared" si="104"/>
        <v>0</v>
      </c>
      <c r="DD57" s="86">
        <f>SUMIFS(Detail!I:I,Detail!$A:$A,$B57,Detail!$B:$B,"&gt;60")</f>
        <v>0</v>
      </c>
    </row>
    <row r="58" spans="1:108" x14ac:dyDescent="0.25">
      <c r="A58" t="s">
        <v>5295</v>
      </c>
      <c r="B58" s="32" t="s">
        <v>5126</v>
      </c>
      <c r="C58" s="24">
        <f>SUMIFS(Detail!I:I,Detail!$A:$A,$B58,Detail!$D:$D,1,Detail!$C:$C,1)</f>
        <v>0</v>
      </c>
      <c r="D58" s="24">
        <f>SUMIFS(Detail!I:I,Detail!$A:$A,$B58,Detail!$D:$D,1,Detail!$C:$C,2)</f>
        <v>0</v>
      </c>
      <c r="E58" s="24">
        <f>SUMIFS(Detail!I:I,Detail!$A:$A,$B58,Detail!$D:$D,1,Detail!$C:$C,3)</f>
        <v>12500</v>
      </c>
      <c r="F58" s="24">
        <f>SUMIFS(Detail!I:I,Detail!$A:$A,$B58,Detail!$D:$D,1,Detail!$C:$C,4)</f>
        <v>30000</v>
      </c>
      <c r="G58" s="33">
        <f t="shared" si="84"/>
        <v>42500</v>
      </c>
      <c r="H58" s="24">
        <f>SUMIFS(Detail!I:I,Detail!$A:$A,$B58,Detail!$D:$D,2,Detail!$C:$C,1)</f>
        <v>100000</v>
      </c>
      <c r="I58" s="24">
        <f>SUMIFS(Detail!I:I,Detail!$A:$A,$B58,Detail!$D:$D,2,Detail!$C:$C,2)</f>
        <v>125000.00000000001</v>
      </c>
      <c r="J58" s="24">
        <f>SUMIFS(Detail!I:I,Detail!$A:$A,$B58,Detail!$D:$D,2,Detail!$C:$C,3)</f>
        <v>150000</v>
      </c>
      <c r="K58" s="24">
        <f>SUMIFS(Detail!I:I,Detail!$A:$A,$B58,Detail!$D:$D,2,Detail!$C:$C,4)</f>
        <v>150000</v>
      </c>
      <c r="L58" s="33">
        <f t="shared" si="85"/>
        <v>525000</v>
      </c>
      <c r="M58" s="24">
        <f>SUMIFS(Detail!I:I,Detail!$A:$A,$B58,Detail!$D:$D,3,Detail!$C:$C,1)</f>
        <v>60000</v>
      </c>
      <c r="N58" s="24">
        <f>SUMIFS(Detail!I:I,Detail!$A:$A,$B58,Detail!$D:$D,3,Detail!$C:$C,2)</f>
        <v>200000</v>
      </c>
      <c r="O58" s="24">
        <f>SUMIFS(Detail!I:I,Detail!$A:$A,$B58,Detail!$D:$D,3,Detail!$C:$C,3)</f>
        <v>250000.00000000003</v>
      </c>
      <c r="P58" s="24">
        <f>SUMIFS(Detail!I:I,Detail!$A:$A,$B58,Detail!$D:$D,3,Detail!$C:$C,4)</f>
        <v>300000</v>
      </c>
      <c r="Q58" s="33">
        <f t="shared" si="86"/>
        <v>810000</v>
      </c>
      <c r="R58" s="24">
        <f>SUMIFS(Detail!I:I,Detail!$A:$A,$B58,Detail!$D:$D,4,Detail!$C:$C,1)</f>
        <v>300000</v>
      </c>
      <c r="S58" s="24">
        <f>SUMIFS(Detail!I:I,Detail!$A:$A,$B58,Detail!$D:$D,4,Detail!$C:$C,2)</f>
        <v>120000</v>
      </c>
      <c r="T58" s="24">
        <f>SUMIFS(Detail!I:I,Detail!$A:$A,$B58,Detail!$D:$D,4,Detail!$C:$C,3)</f>
        <v>400000</v>
      </c>
      <c r="U58" s="24">
        <f>SUMIFS(Detail!I:I,Detail!$A:$A,$B58,Detail!$D:$D,4,Detail!$C:$C,4)</f>
        <v>500000.00000000006</v>
      </c>
      <c r="V58" s="33">
        <f t="shared" si="87"/>
        <v>1320000</v>
      </c>
      <c r="W58" s="24">
        <f>SUMIFS(Detail!I:I,Detail!$A:$A,$B58,Detail!$D:$D,5,Detail!$C:$C,1)</f>
        <v>600000</v>
      </c>
      <c r="X58" s="24">
        <f>SUMIFS(Detail!I:I,Detail!$A:$A,$B58,Detail!$D:$D,5,Detail!$C:$C,2)</f>
        <v>600000</v>
      </c>
      <c r="Y58" s="24">
        <f>SUMIFS(Detail!I:I,Detail!$A:$A,$B58,Detail!$D:$D,5,Detail!$C:$C,3)</f>
        <v>240000</v>
      </c>
      <c r="Z58" s="24">
        <f>SUMIFS(Detail!I:I,Detail!$A:$A,$B58,Detail!$D:$D,5,Detail!$C:$C,4)</f>
        <v>800000</v>
      </c>
      <c r="AA58" s="33">
        <f t="shared" si="88"/>
        <v>2240000</v>
      </c>
      <c r="AB58" s="24">
        <f>SUMIFS(Detail!I:I,Detail!$A:$A,$B58,Detail!$D:$D,6,Detail!$C:$C,1)</f>
        <v>0</v>
      </c>
      <c r="AC58" s="24">
        <f>SUMIFS(Detail!I:I,Detail!$A:$A,$B58,Detail!$D:$D,6,Detail!$C:$C,2)</f>
        <v>0</v>
      </c>
      <c r="AD58" s="24">
        <f>SUMIFS(Detail!I:I,Detail!$A:$A,$B58,Detail!$D:$D,6,Detail!$C:$C,3)</f>
        <v>0</v>
      </c>
      <c r="AE58" s="24">
        <f>SUMIFS(Detail!I:I,Detail!$A:$A,$B58,Detail!$D:$D,6,Detail!$C:$C,4)</f>
        <v>0</v>
      </c>
      <c r="AF58" s="33">
        <f t="shared" si="89"/>
        <v>0</v>
      </c>
      <c r="AG58" s="24">
        <f>SUMIFS(Detail!I:I,Detail!$A:$A,$B58,Detail!$D:$D,7,Detail!$C:$C,1)</f>
        <v>0</v>
      </c>
      <c r="AH58" s="24">
        <f>SUMIFS(Detail!I:I,Detail!$A:$A,$B58,Detail!$D:$D,7,Detail!$C:$C,2)</f>
        <v>0</v>
      </c>
      <c r="AI58" s="24">
        <f>SUMIFS(Detail!I:I,Detail!$A:$A,$B58,Detail!$D:$D,7,Detail!$C:$C,3)</f>
        <v>0</v>
      </c>
      <c r="AJ58" s="24">
        <f>SUMIFS(Detail!I:I,Detail!$A:$A,$B58,Detail!$D:$D,7,Detail!$C:$C,4)</f>
        <v>0</v>
      </c>
      <c r="AK58" s="33">
        <f t="shared" si="90"/>
        <v>0</v>
      </c>
      <c r="AL58" s="24">
        <f>SUMIFS(Detail!I:I,Detail!$A:$A,$B58,Detail!$D:$D,8,Detail!$C:$C,1)</f>
        <v>0</v>
      </c>
      <c r="AM58" s="24">
        <f>SUMIFS(Detail!I:I,Detail!$A:$A,$B58,Detail!$D:$D,8,Detail!$C:$C,2)</f>
        <v>0</v>
      </c>
      <c r="AN58" s="24">
        <f>SUMIFS(Detail!I:I,Detail!$A:$A,$B58,Detail!$D:$D,8,Detail!$C:$C,3)</f>
        <v>0</v>
      </c>
      <c r="AO58" s="24">
        <f>SUMIFS(Detail!I:I,Detail!$A:$A,$B58,Detail!$D:$D,8,Detail!$C:$C,4)</f>
        <v>0</v>
      </c>
      <c r="AP58" s="33">
        <f t="shared" si="91"/>
        <v>0</v>
      </c>
      <c r="AQ58" s="24">
        <f>SUMIFS(Detail!I:I,Detail!$A:$A,$B58,Detail!$D:$D,9,Detail!$C:$C,1)</f>
        <v>0</v>
      </c>
      <c r="AR58" s="24">
        <f>SUMIFS(Detail!I:I,Detail!$A:$A,$B58,Detail!$D:$D,9,Detail!$C:$C,2)</f>
        <v>0</v>
      </c>
      <c r="AS58" s="24">
        <f>SUMIFS(Detail!I:I,Detail!$A:$A,$B58,Detail!$D:$D,9,Detail!$C:$C,3)</f>
        <v>0</v>
      </c>
      <c r="AT58" s="24">
        <f>SUMIFS(Detail!I:I,Detail!$A:$A,$B58,Detail!$D:$D,9,Detail!$C:$C,4)</f>
        <v>0</v>
      </c>
      <c r="AU58" s="33">
        <f t="shared" si="92"/>
        <v>0</v>
      </c>
      <c r="AV58" s="24">
        <f>SUMIFS(Detail!I:I,Detail!$A:$A,$B58,Detail!$D:$D,10,Detail!$C:$C,1)</f>
        <v>0</v>
      </c>
      <c r="AW58" s="24">
        <f>SUMIFS(Detail!I:I,Detail!$A:$A,$B58,Detail!$D:$D,10,Detail!$C:$C,2)</f>
        <v>0</v>
      </c>
      <c r="AX58" s="24">
        <f>SUMIFS(Detail!I:I,Detail!$A:$A,$B58,Detail!$D:$D,10,Detail!$C:$C,3)</f>
        <v>0</v>
      </c>
      <c r="AY58" s="24">
        <f>SUMIFS(Detail!I:I,Detail!$A:$A,$B58,Detail!$D:$D,10,Detail!$C:$C,4)</f>
        <v>0</v>
      </c>
      <c r="AZ58" s="33">
        <f t="shared" si="93"/>
        <v>0</v>
      </c>
      <c r="BA58" s="24">
        <f>SUMIFS(Detail!I:I,Detail!$A:$A,$B58,Detail!$D:$D,11,Detail!$C:$C,1)</f>
        <v>0</v>
      </c>
      <c r="BB58" s="24">
        <f>SUMIFS(Detail!I:I,Detail!$A:$A,$B58,Detail!$D:$D,11,Detail!$C:$C,2)</f>
        <v>0</v>
      </c>
      <c r="BC58" s="24">
        <f>SUMIFS(Detail!I:I,Detail!$A:$A,$B58,Detail!$D:$D,11,Detail!$C:$C,3)</f>
        <v>0</v>
      </c>
      <c r="BD58" s="24">
        <f>SUMIFS(Detail!I:I,Detail!$A:$A,$B58,Detail!$D:$D,11,Detail!$C:$C,4)</f>
        <v>0</v>
      </c>
      <c r="BE58" s="33">
        <f t="shared" si="94"/>
        <v>0</v>
      </c>
      <c r="BF58" s="24">
        <f>SUMIFS(Detail!I:I,Detail!$A:$A,$B58,Detail!$D:$D,12,Detail!$C:$C,1)</f>
        <v>0</v>
      </c>
      <c r="BG58" s="24">
        <f>SUMIFS(Detail!I:I,Detail!$A:$A,$B58,Detail!$D:$D,12,Detail!$C:$C,2)</f>
        <v>0</v>
      </c>
      <c r="BH58" s="24">
        <f>SUMIFS(Detail!I:I,Detail!$A:$A,$B58,Detail!$D:$D,12,Detail!$C:$C,3)</f>
        <v>0</v>
      </c>
      <c r="BI58" s="24">
        <f>SUMIFS(Detail!I:I,Detail!$A:$A,$B58,Detail!$D:$D,12,Detail!$C:$C,4)</f>
        <v>0</v>
      </c>
      <c r="BJ58" s="33">
        <f t="shared" si="95"/>
        <v>0</v>
      </c>
      <c r="BK58" s="24">
        <f>SUMIFS(Detail!I:I,Detail!$A:$A,$B58,Detail!$D:$D,13,Detail!$C:$C,1)</f>
        <v>0</v>
      </c>
      <c r="BL58" s="24">
        <f>SUMIFS(Detail!I:I,Detail!$A:$A,$B58,Detail!$D:$D,13,Detail!$C:$C,2)</f>
        <v>0</v>
      </c>
      <c r="BM58" s="24">
        <f>SUMIFS(Detail!I:I,Detail!$A:$A,$B58,Detail!$D:$D,13,Detail!$C:$C,3)</f>
        <v>0</v>
      </c>
      <c r="BN58" s="24">
        <f>SUMIFS(Detail!I:I,Detail!$A:$A,$B58,Detail!$D:$D,13,Detail!$C:$C,4)</f>
        <v>0</v>
      </c>
      <c r="BO58" s="33">
        <f t="shared" si="96"/>
        <v>0</v>
      </c>
      <c r="BP58" s="24">
        <f>SUMIFS(Detail!I:I,Detail!$A:$A,$B58,Detail!$D:$D,14,Detail!$C:$C,1)</f>
        <v>0</v>
      </c>
      <c r="BQ58" s="24">
        <f>SUMIFS(Detail!I:I,Detail!$A:$A,$B58,Detail!$D:$D,14,Detail!$C:$C,2)</f>
        <v>0</v>
      </c>
      <c r="BR58" s="24">
        <f>SUMIFS(Detail!I:I,Detail!$A:$A,$B58,Detail!$D:$D,14,Detail!$C:$C,3)</f>
        <v>0</v>
      </c>
      <c r="BS58" s="24">
        <f>SUMIFS(Detail!I:I,Detail!$A:$A,$B58,Detail!$D:$D,14,Detail!$C:$C,4)</f>
        <v>0</v>
      </c>
      <c r="BT58" s="33">
        <f t="shared" si="97"/>
        <v>0</v>
      </c>
      <c r="BU58" s="24">
        <f>SUMIFS(Detail!I:I,Detail!$A:$A,$B58,Detail!$D:$D,15,Detail!$C:$C,1)</f>
        <v>0</v>
      </c>
      <c r="BV58" s="24">
        <f>SUMIFS(Detail!I:I,Detail!$A:$A,$B58,Detail!$D:$D,15,Detail!$C:$C,2)</f>
        <v>0</v>
      </c>
      <c r="BW58" s="24">
        <f>SUMIFS(Detail!I:I,Detail!$A:$A,$B58,Detail!$D:$D,15,Detail!$C:$C,3)</f>
        <v>0</v>
      </c>
      <c r="BX58" s="24">
        <f>SUMIFS(Detail!I:I,Detail!$A:$A,$B58,Detail!$D:$D,15,Detail!$C:$C,4)</f>
        <v>0</v>
      </c>
      <c r="BY58" s="33">
        <f t="shared" si="98"/>
        <v>0</v>
      </c>
      <c r="BZ58" s="24">
        <f>SUMIFS(Detail!I:I,Detail!$A:$A,$B58,Detail!$D:$D,16,Detail!$C:$C,1)</f>
        <v>0</v>
      </c>
      <c r="CA58" s="24">
        <f>SUMIFS(Detail!I:I,Detail!$A:$A,$B58,Detail!$D:$D,16,Detail!$C:$C,2)</f>
        <v>0</v>
      </c>
      <c r="CB58" s="24">
        <f>SUMIFS(Detail!I:I,Detail!$A:$A,$B58,Detail!$D:$D,16,Detail!$C:$C,3)</f>
        <v>0</v>
      </c>
      <c r="CC58" s="24">
        <f>SUMIFS(Detail!I:I,Detail!$A:$A,$B58,Detail!$D:$D,16,Detail!$C:$C,4)</f>
        <v>0</v>
      </c>
      <c r="CD58" s="33">
        <f t="shared" si="99"/>
        <v>0</v>
      </c>
      <c r="CE58" s="24">
        <f>SUMIFS(Detail!I:I,Detail!$A:$A,$B58,Detail!$D:$D,17,Detail!$C:$C,1)</f>
        <v>0</v>
      </c>
      <c r="CF58" s="24">
        <f>SUMIFS(Detail!I:I,Detail!$A:$A,$B58,Detail!$D:$D,17,Detail!$C:$C,2)</f>
        <v>0</v>
      </c>
      <c r="CG58" s="24">
        <f>SUMIFS(Detail!I:I,Detail!$A:$A,$B58,Detail!$D:$D,17,Detail!$C:$C,3)</f>
        <v>0</v>
      </c>
      <c r="CH58" s="24">
        <f>SUMIFS(Detail!I:I,Detail!$A:$A,$B58,Detail!$D:$D,17,Detail!$C:$C,4)</f>
        <v>0</v>
      </c>
      <c r="CI58" s="33">
        <f t="shared" si="100"/>
        <v>0</v>
      </c>
      <c r="CJ58" s="24">
        <f>SUMIFS(Detail!I:I,Detail!$A:$A,$B58,Detail!$D:$D,18,Detail!$C:$C,1)</f>
        <v>0</v>
      </c>
      <c r="CK58" s="24">
        <f>SUMIFS(Detail!I:I,Detail!$A:$A,$B58,Detail!$D:$D,18,Detail!$C:$C,2)</f>
        <v>0</v>
      </c>
      <c r="CL58" s="24">
        <f>SUMIFS(Detail!I:I,Detail!$A:$A,$B58,Detail!$D:$D,18,Detail!$C:$C,3)</f>
        <v>0</v>
      </c>
      <c r="CM58" s="24">
        <f>SUMIFS(Detail!I:I,Detail!$A:$A,$B58,Detail!$D:$D,18,Detail!$C:$C,4)</f>
        <v>0</v>
      </c>
      <c r="CN58" s="33">
        <f t="shared" si="101"/>
        <v>0</v>
      </c>
      <c r="CO58" s="24">
        <f>SUMIFS(Detail!I:I,Detail!$A:$A,$B58,Detail!$D:$D,19,Detail!$C:$C,1)</f>
        <v>0</v>
      </c>
      <c r="CP58" s="24">
        <f>SUMIFS(Detail!I:I,Detail!$A:$A,$B58,Detail!$D:$D,19,Detail!$C:$C,2)</f>
        <v>0</v>
      </c>
      <c r="CQ58" s="24">
        <f>SUMIFS(Detail!I:I,Detail!$A:$A,$B58,Detail!$D:$D,19,Detail!$C:$C,3)</f>
        <v>0</v>
      </c>
      <c r="CR58" s="24">
        <f>SUMIFS(Detail!I:I,Detail!$A:$A,$B58,Detail!$D:$D,19,Detail!$C:$C,4)</f>
        <v>0</v>
      </c>
      <c r="CS58" s="33">
        <f t="shared" si="102"/>
        <v>0</v>
      </c>
      <c r="CT58" s="24">
        <f>SUMIFS(Detail!I:I,Detail!$A:$A,$B58,Detail!$D:$D,20,Detail!$C:$C,1)</f>
        <v>0</v>
      </c>
      <c r="CU58" s="24">
        <f>SUMIFS(Detail!I:I,Detail!$A:$A,$B58,Detail!$D:$D,20,Detail!$C:$C,2)</f>
        <v>0</v>
      </c>
      <c r="CV58" s="24">
        <f>SUMIFS(Detail!I:I,Detail!$A:$A,$B58,Detail!$D:$D,20,Detail!$C:$C,3)</f>
        <v>0</v>
      </c>
      <c r="CW58" s="24">
        <f>SUMIFS(Detail!I:I,Detail!$A:$A,$B58,Detail!$D:$D,20,Detail!$C:$C,4)</f>
        <v>0</v>
      </c>
      <c r="CX58" s="33">
        <f t="shared" si="103"/>
        <v>0</v>
      </c>
      <c r="CY58" s="24">
        <f>SUMIFS(Detail!I:I,Detail!$A:$A,$B58,Detail!$D:$D,21,Detail!$C:$C,1)</f>
        <v>0</v>
      </c>
      <c r="CZ58" s="24">
        <f>SUMIFS(Detail!I:I,Detail!$A:$A,$B58,Detail!$D:$D,21,Detail!$C:$C,2)</f>
        <v>0</v>
      </c>
      <c r="DA58" s="24">
        <f>SUMIFS(Detail!I:I,Detail!$A:$A,$B58,Detail!$D:$D,21,Detail!$C:$C,3)</f>
        <v>0</v>
      </c>
      <c r="DB58" s="24">
        <f>SUMIFS(Detail!I:I,Detail!$A:$A,$B58,Detail!$D:$D,21,Detail!$C:$C,4)</f>
        <v>0</v>
      </c>
      <c r="DC58" s="33">
        <f t="shared" si="104"/>
        <v>0</v>
      </c>
      <c r="DD58" s="86">
        <f>SUMIFS(Detail!I:I,Detail!$A:$A,$B58,Detail!$B:$B,"&gt;60")</f>
        <v>0</v>
      </c>
    </row>
    <row r="59" spans="1:108" x14ac:dyDescent="0.25">
      <c r="A59" t="s">
        <v>5296</v>
      </c>
      <c r="B59" s="32" t="s">
        <v>5127</v>
      </c>
      <c r="C59" s="24">
        <f>SUMIFS(Detail!I:I,Detail!$A:$A,$B59,Detail!$D:$D,1,Detail!$C:$C,1)</f>
        <v>0</v>
      </c>
      <c r="D59" s="24">
        <f>SUMIFS(Detail!I:I,Detail!$A:$A,$B59,Detail!$D:$D,1,Detail!$C:$C,2)</f>
        <v>0</v>
      </c>
      <c r="E59" s="24">
        <f>SUMIFS(Detail!I:I,Detail!$A:$A,$B59,Detail!$D:$D,1,Detail!$C:$C,3)</f>
        <v>0</v>
      </c>
      <c r="F59" s="24">
        <f>SUMIFS(Detail!I:I,Detail!$A:$A,$B59,Detail!$D:$D,1,Detail!$C:$C,4)</f>
        <v>10000.000000000002</v>
      </c>
      <c r="G59" s="33">
        <f t="shared" si="84"/>
        <v>10000.000000000002</v>
      </c>
      <c r="H59" s="24">
        <f>SUMIFS(Detail!I:I,Detail!$A:$A,$B59,Detail!$D:$D,2,Detail!$C:$C,1)</f>
        <v>30000</v>
      </c>
      <c r="I59" s="24">
        <f>SUMIFS(Detail!I:I,Detail!$A:$A,$B59,Detail!$D:$D,2,Detail!$C:$C,2)</f>
        <v>55000.000000000007</v>
      </c>
      <c r="J59" s="24">
        <f>SUMIFS(Detail!I:I,Detail!$A:$A,$B59,Detail!$D:$D,2,Detail!$C:$C,3)</f>
        <v>65000</v>
      </c>
      <c r="K59" s="24">
        <f>SUMIFS(Detail!I:I,Detail!$A:$A,$B59,Detail!$D:$D,2,Detail!$C:$C,4)</f>
        <v>60000</v>
      </c>
      <c r="L59" s="33">
        <f t="shared" si="85"/>
        <v>210000</v>
      </c>
      <c r="M59" s="24">
        <f>SUMIFS(Detail!I:I,Detail!$A:$A,$B59,Detail!$D:$D,3,Detail!$C:$C,1)</f>
        <v>20000.000000000004</v>
      </c>
      <c r="N59" s="24">
        <f>SUMIFS(Detail!I:I,Detail!$A:$A,$B59,Detail!$D:$D,3,Detail!$C:$C,2)</f>
        <v>60000</v>
      </c>
      <c r="O59" s="24">
        <f>SUMIFS(Detail!I:I,Detail!$A:$A,$B59,Detail!$D:$D,3,Detail!$C:$C,3)</f>
        <v>110000.00000000001</v>
      </c>
      <c r="P59" s="24">
        <f>SUMIFS(Detail!I:I,Detail!$A:$A,$B59,Detail!$D:$D,3,Detail!$C:$C,4)</f>
        <v>130000</v>
      </c>
      <c r="Q59" s="33">
        <f t="shared" si="86"/>
        <v>320000</v>
      </c>
      <c r="R59" s="24">
        <f>SUMIFS(Detail!I:I,Detail!$A:$A,$B59,Detail!$D:$D,4,Detail!$C:$C,1)</f>
        <v>120000</v>
      </c>
      <c r="S59" s="24">
        <f>SUMIFS(Detail!I:I,Detail!$A:$A,$B59,Detail!$D:$D,4,Detail!$C:$C,2)</f>
        <v>40000.000000000007</v>
      </c>
      <c r="T59" s="24">
        <f>SUMIFS(Detail!I:I,Detail!$A:$A,$B59,Detail!$D:$D,4,Detail!$C:$C,3)</f>
        <v>120000</v>
      </c>
      <c r="U59" s="24">
        <f>SUMIFS(Detail!I:I,Detail!$A:$A,$B59,Detail!$D:$D,4,Detail!$C:$C,4)</f>
        <v>220000.00000000003</v>
      </c>
      <c r="V59" s="33">
        <f t="shared" si="87"/>
        <v>500000</v>
      </c>
      <c r="W59" s="24">
        <f>SUMIFS(Detail!I:I,Detail!$A:$A,$B59,Detail!$D:$D,5,Detail!$C:$C,1)</f>
        <v>260000</v>
      </c>
      <c r="X59" s="24">
        <f>SUMIFS(Detail!I:I,Detail!$A:$A,$B59,Detail!$D:$D,5,Detail!$C:$C,2)</f>
        <v>240000</v>
      </c>
      <c r="Y59" s="24">
        <f>SUMIFS(Detail!I:I,Detail!$A:$A,$B59,Detail!$D:$D,5,Detail!$C:$C,3)</f>
        <v>80000.000000000015</v>
      </c>
      <c r="Z59" s="24">
        <f>SUMIFS(Detail!I:I,Detail!$A:$A,$B59,Detail!$D:$D,5,Detail!$C:$C,4)</f>
        <v>240000</v>
      </c>
      <c r="AA59" s="33">
        <f t="shared" si="88"/>
        <v>820000</v>
      </c>
      <c r="AB59" s="24">
        <f>SUMIFS(Detail!I:I,Detail!$A:$A,$B59,Detail!$D:$D,6,Detail!$C:$C,1)</f>
        <v>0</v>
      </c>
      <c r="AC59" s="24">
        <f>SUMIFS(Detail!I:I,Detail!$A:$A,$B59,Detail!$D:$D,6,Detail!$C:$C,2)</f>
        <v>0</v>
      </c>
      <c r="AD59" s="24">
        <f>SUMIFS(Detail!I:I,Detail!$A:$A,$B59,Detail!$D:$D,6,Detail!$C:$C,3)</f>
        <v>0</v>
      </c>
      <c r="AE59" s="24">
        <f>SUMIFS(Detail!I:I,Detail!$A:$A,$B59,Detail!$D:$D,6,Detail!$C:$C,4)</f>
        <v>0</v>
      </c>
      <c r="AF59" s="33">
        <f t="shared" si="89"/>
        <v>0</v>
      </c>
      <c r="AG59" s="24">
        <f>SUMIFS(Detail!I:I,Detail!$A:$A,$B59,Detail!$D:$D,7,Detail!$C:$C,1)</f>
        <v>0</v>
      </c>
      <c r="AH59" s="24">
        <f>SUMIFS(Detail!I:I,Detail!$A:$A,$B59,Detail!$D:$D,7,Detail!$C:$C,2)</f>
        <v>0</v>
      </c>
      <c r="AI59" s="24">
        <f>SUMIFS(Detail!I:I,Detail!$A:$A,$B59,Detail!$D:$D,7,Detail!$C:$C,3)</f>
        <v>0</v>
      </c>
      <c r="AJ59" s="24">
        <f>SUMIFS(Detail!I:I,Detail!$A:$A,$B59,Detail!$D:$D,7,Detail!$C:$C,4)</f>
        <v>0</v>
      </c>
      <c r="AK59" s="33">
        <f t="shared" si="90"/>
        <v>0</v>
      </c>
      <c r="AL59" s="24">
        <f>SUMIFS(Detail!I:I,Detail!$A:$A,$B59,Detail!$D:$D,8,Detail!$C:$C,1)</f>
        <v>0</v>
      </c>
      <c r="AM59" s="24">
        <f>SUMIFS(Detail!I:I,Detail!$A:$A,$B59,Detail!$D:$D,8,Detail!$C:$C,2)</f>
        <v>0</v>
      </c>
      <c r="AN59" s="24">
        <f>SUMIFS(Detail!I:I,Detail!$A:$A,$B59,Detail!$D:$D,8,Detail!$C:$C,3)</f>
        <v>0</v>
      </c>
      <c r="AO59" s="24">
        <f>SUMIFS(Detail!I:I,Detail!$A:$A,$B59,Detail!$D:$D,8,Detail!$C:$C,4)</f>
        <v>0</v>
      </c>
      <c r="AP59" s="33">
        <f t="shared" si="91"/>
        <v>0</v>
      </c>
      <c r="AQ59" s="24">
        <f>SUMIFS(Detail!I:I,Detail!$A:$A,$B59,Detail!$D:$D,9,Detail!$C:$C,1)</f>
        <v>0</v>
      </c>
      <c r="AR59" s="24">
        <f>SUMIFS(Detail!I:I,Detail!$A:$A,$B59,Detail!$D:$D,9,Detail!$C:$C,2)</f>
        <v>0</v>
      </c>
      <c r="AS59" s="24">
        <f>SUMIFS(Detail!I:I,Detail!$A:$A,$B59,Detail!$D:$D,9,Detail!$C:$C,3)</f>
        <v>0</v>
      </c>
      <c r="AT59" s="24">
        <f>SUMIFS(Detail!I:I,Detail!$A:$A,$B59,Detail!$D:$D,9,Detail!$C:$C,4)</f>
        <v>0</v>
      </c>
      <c r="AU59" s="33">
        <f t="shared" si="92"/>
        <v>0</v>
      </c>
      <c r="AV59" s="24">
        <f>SUMIFS(Detail!I:I,Detail!$A:$A,$B59,Detail!$D:$D,10,Detail!$C:$C,1)</f>
        <v>0</v>
      </c>
      <c r="AW59" s="24">
        <f>SUMIFS(Detail!I:I,Detail!$A:$A,$B59,Detail!$D:$D,10,Detail!$C:$C,2)</f>
        <v>0</v>
      </c>
      <c r="AX59" s="24">
        <f>SUMIFS(Detail!I:I,Detail!$A:$A,$B59,Detail!$D:$D,10,Detail!$C:$C,3)</f>
        <v>0</v>
      </c>
      <c r="AY59" s="24">
        <f>SUMIFS(Detail!I:I,Detail!$A:$A,$B59,Detail!$D:$D,10,Detail!$C:$C,4)</f>
        <v>0</v>
      </c>
      <c r="AZ59" s="33">
        <f t="shared" si="93"/>
        <v>0</v>
      </c>
      <c r="BA59" s="24">
        <f>SUMIFS(Detail!I:I,Detail!$A:$A,$B59,Detail!$D:$D,11,Detail!$C:$C,1)</f>
        <v>0</v>
      </c>
      <c r="BB59" s="24">
        <f>SUMIFS(Detail!I:I,Detail!$A:$A,$B59,Detail!$D:$D,11,Detail!$C:$C,2)</f>
        <v>0</v>
      </c>
      <c r="BC59" s="24">
        <f>SUMIFS(Detail!I:I,Detail!$A:$A,$B59,Detail!$D:$D,11,Detail!$C:$C,3)</f>
        <v>0</v>
      </c>
      <c r="BD59" s="24">
        <f>SUMIFS(Detail!I:I,Detail!$A:$A,$B59,Detail!$D:$D,11,Detail!$C:$C,4)</f>
        <v>0</v>
      </c>
      <c r="BE59" s="33">
        <f t="shared" si="94"/>
        <v>0</v>
      </c>
      <c r="BF59" s="24">
        <f>SUMIFS(Detail!I:I,Detail!$A:$A,$B59,Detail!$D:$D,12,Detail!$C:$C,1)</f>
        <v>0</v>
      </c>
      <c r="BG59" s="24">
        <f>SUMIFS(Detail!I:I,Detail!$A:$A,$B59,Detail!$D:$D,12,Detail!$C:$C,2)</f>
        <v>0</v>
      </c>
      <c r="BH59" s="24">
        <f>SUMIFS(Detail!I:I,Detail!$A:$A,$B59,Detail!$D:$D,12,Detail!$C:$C,3)</f>
        <v>0</v>
      </c>
      <c r="BI59" s="24">
        <f>SUMIFS(Detail!I:I,Detail!$A:$A,$B59,Detail!$D:$D,12,Detail!$C:$C,4)</f>
        <v>0</v>
      </c>
      <c r="BJ59" s="33">
        <f t="shared" si="95"/>
        <v>0</v>
      </c>
      <c r="BK59" s="24">
        <f>SUMIFS(Detail!I:I,Detail!$A:$A,$B59,Detail!$D:$D,13,Detail!$C:$C,1)</f>
        <v>0</v>
      </c>
      <c r="BL59" s="24">
        <f>SUMIFS(Detail!I:I,Detail!$A:$A,$B59,Detail!$D:$D,13,Detail!$C:$C,2)</f>
        <v>0</v>
      </c>
      <c r="BM59" s="24">
        <f>SUMIFS(Detail!I:I,Detail!$A:$A,$B59,Detail!$D:$D,13,Detail!$C:$C,3)</f>
        <v>0</v>
      </c>
      <c r="BN59" s="24">
        <f>SUMIFS(Detail!I:I,Detail!$A:$A,$B59,Detail!$D:$D,13,Detail!$C:$C,4)</f>
        <v>0</v>
      </c>
      <c r="BO59" s="33">
        <f t="shared" si="96"/>
        <v>0</v>
      </c>
      <c r="BP59" s="24">
        <f>SUMIFS(Detail!I:I,Detail!$A:$A,$B59,Detail!$D:$D,14,Detail!$C:$C,1)</f>
        <v>0</v>
      </c>
      <c r="BQ59" s="24">
        <f>SUMIFS(Detail!I:I,Detail!$A:$A,$B59,Detail!$D:$D,14,Detail!$C:$C,2)</f>
        <v>0</v>
      </c>
      <c r="BR59" s="24">
        <f>SUMIFS(Detail!I:I,Detail!$A:$A,$B59,Detail!$D:$D,14,Detail!$C:$C,3)</f>
        <v>0</v>
      </c>
      <c r="BS59" s="24">
        <f>SUMIFS(Detail!I:I,Detail!$A:$A,$B59,Detail!$D:$D,14,Detail!$C:$C,4)</f>
        <v>0</v>
      </c>
      <c r="BT59" s="33">
        <f t="shared" si="97"/>
        <v>0</v>
      </c>
      <c r="BU59" s="24">
        <f>SUMIFS(Detail!I:I,Detail!$A:$A,$B59,Detail!$D:$D,15,Detail!$C:$C,1)</f>
        <v>0</v>
      </c>
      <c r="BV59" s="24">
        <f>SUMIFS(Detail!I:I,Detail!$A:$A,$B59,Detail!$D:$D,15,Detail!$C:$C,2)</f>
        <v>0</v>
      </c>
      <c r="BW59" s="24">
        <f>SUMIFS(Detail!I:I,Detail!$A:$A,$B59,Detail!$D:$D,15,Detail!$C:$C,3)</f>
        <v>0</v>
      </c>
      <c r="BX59" s="24">
        <f>SUMIFS(Detail!I:I,Detail!$A:$A,$B59,Detail!$D:$D,15,Detail!$C:$C,4)</f>
        <v>0</v>
      </c>
      <c r="BY59" s="33">
        <f t="shared" si="98"/>
        <v>0</v>
      </c>
      <c r="BZ59" s="24">
        <f>SUMIFS(Detail!I:I,Detail!$A:$A,$B59,Detail!$D:$D,16,Detail!$C:$C,1)</f>
        <v>0</v>
      </c>
      <c r="CA59" s="24">
        <f>SUMIFS(Detail!I:I,Detail!$A:$A,$B59,Detail!$D:$D,16,Detail!$C:$C,2)</f>
        <v>0</v>
      </c>
      <c r="CB59" s="24">
        <f>SUMIFS(Detail!I:I,Detail!$A:$A,$B59,Detail!$D:$D,16,Detail!$C:$C,3)</f>
        <v>0</v>
      </c>
      <c r="CC59" s="24">
        <f>SUMIFS(Detail!I:I,Detail!$A:$A,$B59,Detail!$D:$D,16,Detail!$C:$C,4)</f>
        <v>0</v>
      </c>
      <c r="CD59" s="33">
        <f t="shared" si="99"/>
        <v>0</v>
      </c>
      <c r="CE59" s="24">
        <f>SUMIFS(Detail!I:I,Detail!$A:$A,$B59,Detail!$D:$D,17,Detail!$C:$C,1)</f>
        <v>0</v>
      </c>
      <c r="CF59" s="24">
        <f>SUMIFS(Detail!I:I,Detail!$A:$A,$B59,Detail!$D:$D,17,Detail!$C:$C,2)</f>
        <v>0</v>
      </c>
      <c r="CG59" s="24">
        <f>SUMIFS(Detail!I:I,Detail!$A:$A,$B59,Detail!$D:$D,17,Detail!$C:$C,3)</f>
        <v>0</v>
      </c>
      <c r="CH59" s="24">
        <f>SUMIFS(Detail!I:I,Detail!$A:$A,$B59,Detail!$D:$D,17,Detail!$C:$C,4)</f>
        <v>0</v>
      </c>
      <c r="CI59" s="33">
        <f t="shared" si="100"/>
        <v>0</v>
      </c>
      <c r="CJ59" s="24">
        <f>SUMIFS(Detail!I:I,Detail!$A:$A,$B59,Detail!$D:$D,18,Detail!$C:$C,1)</f>
        <v>0</v>
      </c>
      <c r="CK59" s="24">
        <f>SUMIFS(Detail!I:I,Detail!$A:$A,$B59,Detail!$D:$D,18,Detail!$C:$C,2)</f>
        <v>0</v>
      </c>
      <c r="CL59" s="24">
        <f>SUMIFS(Detail!I:I,Detail!$A:$A,$B59,Detail!$D:$D,18,Detail!$C:$C,3)</f>
        <v>0</v>
      </c>
      <c r="CM59" s="24">
        <f>SUMIFS(Detail!I:I,Detail!$A:$A,$B59,Detail!$D:$D,18,Detail!$C:$C,4)</f>
        <v>0</v>
      </c>
      <c r="CN59" s="33">
        <f t="shared" si="101"/>
        <v>0</v>
      </c>
      <c r="CO59" s="24">
        <f>SUMIFS(Detail!I:I,Detail!$A:$A,$B59,Detail!$D:$D,19,Detail!$C:$C,1)</f>
        <v>0</v>
      </c>
      <c r="CP59" s="24">
        <f>SUMIFS(Detail!I:I,Detail!$A:$A,$B59,Detail!$D:$D,19,Detail!$C:$C,2)</f>
        <v>0</v>
      </c>
      <c r="CQ59" s="24">
        <f>SUMIFS(Detail!I:I,Detail!$A:$A,$B59,Detail!$D:$D,19,Detail!$C:$C,3)</f>
        <v>0</v>
      </c>
      <c r="CR59" s="24">
        <f>SUMIFS(Detail!I:I,Detail!$A:$A,$B59,Detail!$D:$D,19,Detail!$C:$C,4)</f>
        <v>0</v>
      </c>
      <c r="CS59" s="33">
        <f t="shared" si="102"/>
        <v>0</v>
      </c>
      <c r="CT59" s="24">
        <f>SUMIFS(Detail!I:I,Detail!$A:$A,$B59,Detail!$D:$D,20,Detail!$C:$C,1)</f>
        <v>0</v>
      </c>
      <c r="CU59" s="24">
        <f>SUMIFS(Detail!I:I,Detail!$A:$A,$B59,Detail!$D:$D,20,Detail!$C:$C,2)</f>
        <v>0</v>
      </c>
      <c r="CV59" s="24">
        <f>SUMIFS(Detail!I:I,Detail!$A:$A,$B59,Detail!$D:$D,20,Detail!$C:$C,3)</f>
        <v>0</v>
      </c>
      <c r="CW59" s="24">
        <f>SUMIFS(Detail!I:I,Detail!$A:$A,$B59,Detail!$D:$D,20,Detail!$C:$C,4)</f>
        <v>0</v>
      </c>
      <c r="CX59" s="33">
        <f t="shared" si="103"/>
        <v>0</v>
      </c>
      <c r="CY59" s="24">
        <f>SUMIFS(Detail!I:I,Detail!$A:$A,$B59,Detail!$D:$D,21,Detail!$C:$C,1)</f>
        <v>0</v>
      </c>
      <c r="CZ59" s="24">
        <f>SUMIFS(Detail!I:I,Detail!$A:$A,$B59,Detail!$D:$D,21,Detail!$C:$C,2)</f>
        <v>0</v>
      </c>
      <c r="DA59" s="24">
        <f>SUMIFS(Detail!I:I,Detail!$A:$A,$B59,Detail!$D:$D,21,Detail!$C:$C,3)</f>
        <v>0</v>
      </c>
      <c r="DB59" s="24">
        <f>SUMIFS(Detail!I:I,Detail!$A:$A,$B59,Detail!$D:$D,21,Detail!$C:$C,4)</f>
        <v>0</v>
      </c>
      <c r="DC59" s="33">
        <f t="shared" si="104"/>
        <v>0</v>
      </c>
      <c r="DD59" s="86">
        <f>SUMIFS(Detail!I:I,Detail!$A:$A,$B59,Detail!$B:$B,"&gt;60")</f>
        <v>0</v>
      </c>
    </row>
    <row r="60" spans="1:108" x14ac:dyDescent="0.25">
      <c r="A60" t="s">
        <v>5297</v>
      </c>
      <c r="B60" s="32" t="s">
        <v>5128</v>
      </c>
      <c r="C60" s="24">
        <f>SUMIFS(Detail!I:I,Detail!$A:$A,$B60,Detail!$D:$D,1,Detail!$C:$C,1)</f>
        <v>0</v>
      </c>
      <c r="D60" s="24">
        <f>SUMIFS(Detail!I:I,Detail!$A:$A,$B60,Detail!$D:$D,1,Detail!$C:$C,2)</f>
        <v>0</v>
      </c>
      <c r="E60" s="24">
        <f>SUMIFS(Detail!I:I,Detail!$A:$A,$B60,Detail!$D:$D,1,Detail!$C:$C,3)</f>
        <v>0</v>
      </c>
      <c r="F60" s="24">
        <f>SUMIFS(Detail!I:I,Detail!$A:$A,$B60,Detail!$D:$D,1,Detail!$C:$C,4)</f>
        <v>0</v>
      </c>
      <c r="G60" s="33">
        <f t="shared" si="84"/>
        <v>0</v>
      </c>
      <c r="H60" s="24">
        <f>SUMIFS(Detail!I:I,Detail!$A:$A,$B60,Detail!$D:$D,2,Detail!$C:$C,1)</f>
        <v>12500</v>
      </c>
      <c r="I60" s="24">
        <f>SUMIFS(Detail!I:I,Detail!$A:$A,$B60,Detail!$D:$D,2,Detail!$C:$C,2)</f>
        <v>50000</v>
      </c>
      <c r="J60" s="24">
        <f>SUMIFS(Detail!I:I,Detail!$A:$A,$B60,Detail!$D:$D,2,Detail!$C:$C,3)</f>
        <v>200000</v>
      </c>
      <c r="K60" s="24">
        <f>SUMIFS(Detail!I:I,Detail!$A:$A,$B60,Detail!$D:$D,2,Detail!$C:$C,4)</f>
        <v>240000</v>
      </c>
      <c r="L60" s="33">
        <f t="shared" si="85"/>
        <v>502500</v>
      </c>
      <c r="M60" s="24">
        <f>SUMIFS(Detail!I:I,Detail!$A:$A,$B60,Detail!$D:$D,3,Detail!$C:$C,1)</f>
        <v>288000</v>
      </c>
      <c r="N60" s="24">
        <f>SUMIFS(Detail!I:I,Detail!$A:$A,$B60,Detail!$D:$D,3,Detail!$C:$C,2)</f>
        <v>345600</v>
      </c>
      <c r="O60" s="24">
        <f>SUMIFS(Detail!I:I,Detail!$A:$A,$B60,Detail!$D:$D,3,Detail!$C:$C,3)</f>
        <v>414720</v>
      </c>
      <c r="P60" s="24">
        <f>SUMIFS(Detail!I:I,Detail!$A:$A,$B60,Detail!$D:$D,3,Detail!$C:$C,4)</f>
        <v>497664</v>
      </c>
      <c r="Q60" s="33">
        <f t="shared" si="86"/>
        <v>1545984</v>
      </c>
      <c r="R60" s="24">
        <f>SUMIFS(Detail!I:I,Detail!$A:$A,$B60,Detail!$D:$D,4,Detail!$C:$C,1)</f>
        <v>597196.80000000005</v>
      </c>
      <c r="S60" s="24">
        <f>SUMIFS(Detail!I:I,Detail!$A:$A,$B60,Detail!$D:$D,4,Detail!$C:$C,2)</f>
        <v>716636.15999999992</v>
      </c>
      <c r="T60" s="24">
        <f>SUMIFS(Detail!I:I,Detail!$A:$A,$B60,Detail!$D:$D,4,Detail!$C:$C,3)</f>
        <v>859963.39200000011</v>
      </c>
      <c r="U60" s="24">
        <f>SUMIFS(Detail!I:I,Detail!$A:$A,$B60,Detail!$D:$D,4,Detail!$C:$C,4)</f>
        <v>1031956.0704000001</v>
      </c>
      <c r="V60" s="33">
        <f t="shared" si="87"/>
        <v>3205752.4224</v>
      </c>
      <c r="W60" s="24">
        <f>SUMIFS(Detail!I:I,Detail!$A:$A,$B60,Detail!$D:$D,5,Detail!$C:$C,1)</f>
        <v>1238347.2844799999</v>
      </c>
      <c r="X60" s="24">
        <f>SUMIFS(Detail!I:I,Detail!$A:$A,$B60,Detail!$D:$D,5,Detail!$C:$C,2)</f>
        <v>1486016.741376</v>
      </c>
      <c r="Y60" s="24">
        <f>SUMIFS(Detail!I:I,Detail!$A:$A,$B60,Detail!$D:$D,5,Detail!$C:$C,3)</f>
        <v>1783220.0896511995</v>
      </c>
      <c r="Z60" s="24">
        <f>SUMIFS(Detail!I:I,Detail!$A:$A,$B60,Detail!$D:$D,5,Detail!$C:$C,4)</f>
        <v>2139864.1075814399</v>
      </c>
      <c r="AA60" s="33">
        <f t="shared" si="88"/>
        <v>6647448.2230886389</v>
      </c>
      <c r="AB60" s="24">
        <f>SUMIFS(Detail!I:I,Detail!$A:$A,$B60,Detail!$D:$D,6,Detail!$C:$C,1)</f>
        <v>0</v>
      </c>
      <c r="AC60" s="24">
        <f>SUMIFS(Detail!I:I,Detail!$A:$A,$B60,Detail!$D:$D,6,Detail!$C:$C,2)</f>
        <v>0</v>
      </c>
      <c r="AD60" s="24">
        <f>SUMIFS(Detail!I:I,Detail!$A:$A,$B60,Detail!$D:$D,6,Detail!$C:$C,3)</f>
        <v>0</v>
      </c>
      <c r="AE60" s="24">
        <f>SUMIFS(Detail!I:I,Detail!$A:$A,$B60,Detail!$D:$D,6,Detail!$C:$C,4)</f>
        <v>0</v>
      </c>
      <c r="AF60" s="33">
        <f t="shared" si="89"/>
        <v>0</v>
      </c>
      <c r="AG60" s="24">
        <f>SUMIFS(Detail!I:I,Detail!$A:$A,$B60,Detail!$D:$D,7,Detail!$C:$C,1)</f>
        <v>0</v>
      </c>
      <c r="AH60" s="24">
        <f>SUMIFS(Detail!I:I,Detail!$A:$A,$B60,Detail!$D:$D,7,Detail!$C:$C,2)</f>
        <v>0</v>
      </c>
      <c r="AI60" s="24">
        <f>SUMIFS(Detail!I:I,Detail!$A:$A,$B60,Detail!$D:$D,7,Detail!$C:$C,3)</f>
        <v>0</v>
      </c>
      <c r="AJ60" s="24">
        <f>SUMIFS(Detail!I:I,Detail!$A:$A,$B60,Detail!$D:$D,7,Detail!$C:$C,4)</f>
        <v>0</v>
      </c>
      <c r="AK60" s="33">
        <f t="shared" si="90"/>
        <v>0</v>
      </c>
      <c r="AL60" s="24">
        <f>SUMIFS(Detail!I:I,Detail!$A:$A,$B60,Detail!$D:$D,8,Detail!$C:$C,1)</f>
        <v>0</v>
      </c>
      <c r="AM60" s="24">
        <f>SUMIFS(Detail!I:I,Detail!$A:$A,$B60,Detail!$D:$D,8,Detail!$C:$C,2)</f>
        <v>0</v>
      </c>
      <c r="AN60" s="24">
        <f>SUMIFS(Detail!I:I,Detail!$A:$A,$B60,Detail!$D:$D,8,Detail!$C:$C,3)</f>
        <v>0</v>
      </c>
      <c r="AO60" s="24">
        <f>SUMIFS(Detail!I:I,Detail!$A:$A,$B60,Detail!$D:$D,8,Detail!$C:$C,4)</f>
        <v>0</v>
      </c>
      <c r="AP60" s="33">
        <f t="shared" si="91"/>
        <v>0</v>
      </c>
      <c r="AQ60" s="24">
        <f>SUMIFS(Detail!I:I,Detail!$A:$A,$B60,Detail!$D:$D,9,Detail!$C:$C,1)</f>
        <v>0</v>
      </c>
      <c r="AR60" s="24">
        <f>SUMIFS(Detail!I:I,Detail!$A:$A,$B60,Detail!$D:$D,9,Detail!$C:$C,2)</f>
        <v>0</v>
      </c>
      <c r="AS60" s="24">
        <f>SUMIFS(Detail!I:I,Detail!$A:$A,$B60,Detail!$D:$D,9,Detail!$C:$C,3)</f>
        <v>0</v>
      </c>
      <c r="AT60" s="24">
        <f>SUMIFS(Detail!I:I,Detail!$A:$A,$B60,Detail!$D:$D,9,Detail!$C:$C,4)</f>
        <v>0</v>
      </c>
      <c r="AU60" s="33">
        <f t="shared" si="92"/>
        <v>0</v>
      </c>
      <c r="AV60" s="24">
        <f>SUMIFS(Detail!I:I,Detail!$A:$A,$B60,Detail!$D:$D,10,Detail!$C:$C,1)</f>
        <v>0</v>
      </c>
      <c r="AW60" s="24">
        <f>SUMIFS(Detail!I:I,Detail!$A:$A,$B60,Detail!$D:$D,10,Detail!$C:$C,2)</f>
        <v>0</v>
      </c>
      <c r="AX60" s="24">
        <f>SUMIFS(Detail!I:I,Detail!$A:$A,$B60,Detail!$D:$D,10,Detail!$C:$C,3)</f>
        <v>0</v>
      </c>
      <c r="AY60" s="24">
        <f>SUMIFS(Detail!I:I,Detail!$A:$A,$B60,Detail!$D:$D,10,Detail!$C:$C,4)</f>
        <v>0</v>
      </c>
      <c r="AZ60" s="33">
        <f t="shared" si="93"/>
        <v>0</v>
      </c>
      <c r="BA60" s="24">
        <f>SUMIFS(Detail!I:I,Detail!$A:$A,$B60,Detail!$D:$D,11,Detail!$C:$C,1)</f>
        <v>0</v>
      </c>
      <c r="BB60" s="24">
        <f>SUMIFS(Detail!I:I,Detail!$A:$A,$B60,Detail!$D:$D,11,Detail!$C:$C,2)</f>
        <v>0</v>
      </c>
      <c r="BC60" s="24">
        <f>SUMIFS(Detail!I:I,Detail!$A:$A,$B60,Detail!$D:$D,11,Detail!$C:$C,3)</f>
        <v>0</v>
      </c>
      <c r="BD60" s="24">
        <f>SUMIFS(Detail!I:I,Detail!$A:$A,$B60,Detail!$D:$D,11,Detail!$C:$C,4)</f>
        <v>0</v>
      </c>
      <c r="BE60" s="33">
        <f t="shared" si="94"/>
        <v>0</v>
      </c>
      <c r="BF60" s="24">
        <f>SUMIFS(Detail!I:I,Detail!$A:$A,$B60,Detail!$D:$D,12,Detail!$C:$C,1)</f>
        <v>0</v>
      </c>
      <c r="BG60" s="24">
        <f>SUMIFS(Detail!I:I,Detail!$A:$A,$B60,Detail!$D:$D,12,Detail!$C:$C,2)</f>
        <v>0</v>
      </c>
      <c r="BH60" s="24">
        <f>SUMIFS(Detail!I:I,Detail!$A:$A,$B60,Detail!$D:$D,12,Detail!$C:$C,3)</f>
        <v>0</v>
      </c>
      <c r="BI60" s="24">
        <f>SUMIFS(Detail!I:I,Detail!$A:$A,$B60,Detail!$D:$D,12,Detail!$C:$C,4)</f>
        <v>0</v>
      </c>
      <c r="BJ60" s="33">
        <f t="shared" si="95"/>
        <v>0</v>
      </c>
      <c r="BK60" s="24">
        <f>SUMIFS(Detail!I:I,Detail!$A:$A,$B60,Detail!$D:$D,13,Detail!$C:$C,1)</f>
        <v>0</v>
      </c>
      <c r="BL60" s="24">
        <f>SUMIFS(Detail!I:I,Detail!$A:$A,$B60,Detail!$D:$D,13,Detail!$C:$C,2)</f>
        <v>0</v>
      </c>
      <c r="BM60" s="24">
        <f>SUMIFS(Detail!I:I,Detail!$A:$A,$B60,Detail!$D:$D,13,Detail!$C:$C,3)</f>
        <v>0</v>
      </c>
      <c r="BN60" s="24">
        <f>SUMIFS(Detail!I:I,Detail!$A:$A,$B60,Detail!$D:$D,13,Detail!$C:$C,4)</f>
        <v>0</v>
      </c>
      <c r="BO60" s="33">
        <f t="shared" si="96"/>
        <v>0</v>
      </c>
      <c r="BP60" s="24">
        <f>SUMIFS(Detail!I:I,Detail!$A:$A,$B60,Detail!$D:$D,14,Detail!$C:$C,1)</f>
        <v>0</v>
      </c>
      <c r="BQ60" s="24">
        <f>SUMIFS(Detail!I:I,Detail!$A:$A,$B60,Detail!$D:$D,14,Detail!$C:$C,2)</f>
        <v>0</v>
      </c>
      <c r="BR60" s="24">
        <f>SUMIFS(Detail!I:I,Detail!$A:$A,$B60,Detail!$D:$D,14,Detail!$C:$C,3)</f>
        <v>0</v>
      </c>
      <c r="BS60" s="24">
        <f>SUMIFS(Detail!I:I,Detail!$A:$A,$B60,Detail!$D:$D,14,Detail!$C:$C,4)</f>
        <v>0</v>
      </c>
      <c r="BT60" s="33">
        <f t="shared" si="97"/>
        <v>0</v>
      </c>
      <c r="BU60" s="24">
        <f>SUMIFS(Detail!I:I,Detail!$A:$A,$B60,Detail!$D:$D,15,Detail!$C:$C,1)</f>
        <v>0</v>
      </c>
      <c r="BV60" s="24">
        <f>SUMIFS(Detail!I:I,Detail!$A:$A,$B60,Detail!$D:$D,15,Detail!$C:$C,2)</f>
        <v>0</v>
      </c>
      <c r="BW60" s="24">
        <f>SUMIFS(Detail!I:I,Detail!$A:$A,$B60,Detail!$D:$D,15,Detail!$C:$C,3)</f>
        <v>0</v>
      </c>
      <c r="BX60" s="24">
        <f>SUMIFS(Detail!I:I,Detail!$A:$A,$B60,Detail!$D:$D,15,Detail!$C:$C,4)</f>
        <v>0</v>
      </c>
      <c r="BY60" s="33">
        <f t="shared" si="98"/>
        <v>0</v>
      </c>
      <c r="BZ60" s="24">
        <f>SUMIFS(Detail!I:I,Detail!$A:$A,$B60,Detail!$D:$D,16,Detail!$C:$C,1)</f>
        <v>0</v>
      </c>
      <c r="CA60" s="24">
        <f>SUMIFS(Detail!I:I,Detail!$A:$A,$B60,Detail!$D:$D,16,Detail!$C:$C,2)</f>
        <v>0</v>
      </c>
      <c r="CB60" s="24">
        <f>SUMIFS(Detail!I:I,Detail!$A:$A,$B60,Detail!$D:$D,16,Detail!$C:$C,3)</f>
        <v>0</v>
      </c>
      <c r="CC60" s="24">
        <f>SUMIFS(Detail!I:I,Detail!$A:$A,$B60,Detail!$D:$D,16,Detail!$C:$C,4)</f>
        <v>0</v>
      </c>
      <c r="CD60" s="33">
        <f t="shared" si="99"/>
        <v>0</v>
      </c>
      <c r="CE60" s="24">
        <f>SUMIFS(Detail!I:I,Detail!$A:$A,$B60,Detail!$D:$D,17,Detail!$C:$C,1)</f>
        <v>0</v>
      </c>
      <c r="CF60" s="24">
        <f>SUMIFS(Detail!I:I,Detail!$A:$A,$B60,Detail!$D:$D,17,Detail!$C:$C,2)</f>
        <v>0</v>
      </c>
      <c r="CG60" s="24">
        <f>SUMIFS(Detail!I:I,Detail!$A:$A,$B60,Detail!$D:$D,17,Detail!$C:$C,3)</f>
        <v>0</v>
      </c>
      <c r="CH60" s="24">
        <f>SUMIFS(Detail!I:I,Detail!$A:$A,$B60,Detail!$D:$D,17,Detail!$C:$C,4)</f>
        <v>0</v>
      </c>
      <c r="CI60" s="33">
        <f t="shared" si="100"/>
        <v>0</v>
      </c>
      <c r="CJ60" s="24">
        <f>SUMIFS(Detail!I:I,Detail!$A:$A,$B60,Detail!$D:$D,18,Detail!$C:$C,1)</f>
        <v>0</v>
      </c>
      <c r="CK60" s="24">
        <f>SUMIFS(Detail!I:I,Detail!$A:$A,$B60,Detail!$D:$D,18,Detail!$C:$C,2)</f>
        <v>0</v>
      </c>
      <c r="CL60" s="24">
        <f>SUMIFS(Detail!I:I,Detail!$A:$A,$B60,Detail!$D:$D,18,Detail!$C:$C,3)</f>
        <v>0</v>
      </c>
      <c r="CM60" s="24">
        <f>SUMIFS(Detail!I:I,Detail!$A:$A,$B60,Detail!$D:$D,18,Detail!$C:$C,4)</f>
        <v>0</v>
      </c>
      <c r="CN60" s="33">
        <f t="shared" si="101"/>
        <v>0</v>
      </c>
      <c r="CO60" s="24">
        <f>SUMIFS(Detail!I:I,Detail!$A:$A,$B60,Detail!$D:$D,19,Detail!$C:$C,1)</f>
        <v>0</v>
      </c>
      <c r="CP60" s="24">
        <f>SUMIFS(Detail!I:I,Detail!$A:$A,$B60,Detail!$D:$D,19,Detail!$C:$C,2)</f>
        <v>0</v>
      </c>
      <c r="CQ60" s="24">
        <f>SUMIFS(Detail!I:I,Detail!$A:$A,$B60,Detail!$D:$D,19,Detail!$C:$C,3)</f>
        <v>0</v>
      </c>
      <c r="CR60" s="24">
        <f>SUMIFS(Detail!I:I,Detail!$A:$A,$B60,Detail!$D:$D,19,Detail!$C:$C,4)</f>
        <v>0</v>
      </c>
      <c r="CS60" s="33">
        <f t="shared" si="102"/>
        <v>0</v>
      </c>
      <c r="CT60" s="24">
        <f>SUMIFS(Detail!I:I,Detail!$A:$A,$B60,Detail!$D:$D,20,Detail!$C:$C,1)</f>
        <v>0</v>
      </c>
      <c r="CU60" s="24">
        <f>SUMIFS(Detail!I:I,Detail!$A:$A,$B60,Detail!$D:$D,20,Detail!$C:$C,2)</f>
        <v>0</v>
      </c>
      <c r="CV60" s="24">
        <f>SUMIFS(Detail!I:I,Detail!$A:$A,$B60,Detail!$D:$D,20,Detail!$C:$C,3)</f>
        <v>0</v>
      </c>
      <c r="CW60" s="24">
        <f>SUMIFS(Detail!I:I,Detail!$A:$A,$B60,Detail!$D:$D,20,Detail!$C:$C,4)</f>
        <v>0</v>
      </c>
      <c r="CX60" s="33">
        <f t="shared" si="103"/>
        <v>0</v>
      </c>
      <c r="CY60" s="24">
        <f>SUMIFS(Detail!I:I,Detail!$A:$A,$B60,Detail!$D:$D,21,Detail!$C:$C,1)</f>
        <v>0</v>
      </c>
      <c r="CZ60" s="24">
        <f>SUMIFS(Detail!I:I,Detail!$A:$A,$B60,Detail!$D:$D,21,Detail!$C:$C,2)</f>
        <v>0</v>
      </c>
      <c r="DA60" s="24">
        <f>SUMIFS(Detail!I:I,Detail!$A:$A,$B60,Detail!$D:$D,21,Detail!$C:$C,3)</f>
        <v>0</v>
      </c>
      <c r="DB60" s="24">
        <f>SUMIFS(Detail!I:I,Detail!$A:$A,$B60,Detail!$D:$D,21,Detail!$C:$C,4)</f>
        <v>0</v>
      </c>
      <c r="DC60" s="33">
        <f t="shared" si="104"/>
        <v>0</v>
      </c>
      <c r="DD60" s="86">
        <f>SUMIFS(Detail!I:I,Detail!$A:$A,$B60,Detail!$B:$B,"&gt;60")</f>
        <v>0</v>
      </c>
    </row>
    <row r="61" spans="1:108" x14ac:dyDescent="0.25">
      <c r="A61" t="s">
        <v>5298</v>
      </c>
      <c r="B61" s="32" t="s">
        <v>5129</v>
      </c>
      <c r="C61" s="24">
        <f>SUMIFS(Detail!I:I,Detail!$A:$A,$B61,Detail!$D:$D,1,Detail!$C:$C,1)</f>
        <v>0</v>
      </c>
      <c r="D61" s="24">
        <f>SUMIFS(Detail!I:I,Detail!$A:$A,$B61,Detail!$D:$D,1,Detail!$C:$C,2)</f>
        <v>0</v>
      </c>
      <c r="E61" s="24">
        <f>SUMIFS(Detail!I:I,Detail!$A:$A,$B61,Detail!$D:$D,1,Detail!$C:$C,3)</f>
        <v>0</v>
      </c>
      <c r="F61" s="24">
        <f>SUMIFS(Detail!I:I,Detail!$A:$A,$B61,Detail!$D:$D,1,Detail!$C:$C,4)</f>
        <v>0</v>
      </c>
      <c r="G61" s="33">
        <f t="shared" si="84"/>
        <v>0</v>
      </c>
      <c r="H61" s="24">
        <f>SUMIFS(Detail!I:I,Detail!$A:$A,$B61,Detail!$D:$D,2,Detail!$C:$C,1)</f>
        <v>3125</v>
      </c>
      <c r="I61" s="24">
        <f>SUMIFS(Detail!I:I,Detail!$A:$A,$B61,Detail!$D:$D,2,Detail!$C:$C,2)</f>
        <v>12500</v>
      </c>
      <c r="J61" s="24">
        <f>SUMIFS(Detail!I:I,Detail!$A:$A,$B61,Detail!$D:$D,2,Detail!$C:$C,3)</f>
        <v>50000</v>
      </c>
      <c r="K61" s="24">
        <f>SUMIFS(Detail!I:I,Detail!$A:$A,$B61,Detail!$D:$D,2,Detail!$C:$C,4)</f>
        <v>60000</v>
      </c>
      <c r="L61" s="33">
        <f t="shared" si="85"/>
        <v>125625</v>
      </c>
      <c r="M61" s="24">
        <f>SUMIFS(Detail!I:I,Detail!$A:$A,$B61,Detail!$D:$D,3,Detail!$C:$C,1)</f>
        <v>72000</v>
      </c>
      <c r="N61" s="24">
        <f>SUMIFS(Detail!I:I,Detail!$A:$A,$B61,Detail!$D:$D,3,Detail!$C:$C,2)</f>
        <v>86400</v>
      </c>
      <c r="O61" s="24">
        <f>SUMIFS(Detail!I:I,Detail!$A:$A,$B61,Detail!$D:$D,3,Detail!$C:$C,3)</f>
        <v>103680</v>
      </c>
      <c r="P61" s="24">
        <f>SUMIFS(Detail!I:I,Detail!$A:$A,$B61,Detail!$D:$D,3,Detail!$C:$C,4)</f>
        <v>124416</v>
      </c>
      <c r="Q61" s="33">
        <f t="shared" si="86"/>
        <v>386496</v>
      </c>
      <c r="R61" s="24">
        <f>SUMIFS(Detail!I:I,Detail!$A:$A,$B61,Detail!$D:$D,4,Detail!$C:$C,1)</f>
        <v>149299.20000000001</v>
      </c>
      <c r="S61" s="24">
        <f>SUMIFS(Detail!I:I,Detail!$A:$A,$B61,Detail!$D:$D,4,Detail!$C:$C,2)</f>
        <v>179159.03999999998</v>
      </c>
      <c r="T61" s="24">
        <f>SUMIFS(Detail!I:I,Detail!$A:$A,$B61,Detail!$D:$D,4,Detail!$C:$C,3)</f>
        <v>214990.84800000003</v>
      </c>
      <c r="U61" s="24">
        <f>SUMIFS(Detail!I:I,Detail!$A:$A,$B61,Detail!$D:$D,4,Detail!$C:$C,4)</f>
        <v>257989.01760000002</v>
      </c>
      <c r="V61" s="33">
        <f t="shared" si="87"/>
        <v>801438.10560000001</v>
      </c>
      <c r="W61" s="24">
        <f>SUMIFS(Detail!I:I,Detail!$A:$A,$B61,Detail!$D:$D,5,Detail!$C:$C,1)</f>
        <v>309586.82111999998</v>
      </c>
      <c r="X61" s="24">
        <f>SUMIFS(Detail!I:I,Detail!$A:$A,$B61,Detail!$D:$D,5,Detail!$C:$C,2)</f>
        <v>371504.185344</v>
      </c>
      <c r="Y61" s="24">
        <f>SUMIFS(Detail!I:I,Detail!$A:$A,$B61,Detail!$D:$D,5,Detail!$C:$C,3)</f>
        <v>445805.02241279988</v>
      </c>
      <c r="Z61" s="24">
        <f>SUMIFS(Detail!I:I,Detail!$A:$A,$B61,Detail!$D:$D,5,Detail!$C:$C,4)</f>
        <v>534966.02689535997</v>
      </c>
      <c r="AA61" s="33">
        <f t="shared" si="88"/>
        <v>1661862.0557721597</v>
      </c>
      <c r="AB61" s="24">
        <f>SUMIFS(Detail!I:I,Detail!$A:$A,$B61,Detail!$D:$D,6,Detail!$C:$C,1)</f>
        <v>0</v>
      </c>
      <c r="AC61" s="24">
        <f>SUMIFS(Detail!I:I,Detail!$A:$A,$B61,Detail!$D:$D,6,Detail!$C:$C,2)</f>
        <v>0</v>
      </c>
      <c r="AD61" s="24">
        <f>SUMIFS(Detail!I:I,Detail!$A:$A,$B61,Detail!$D:$D,6,Detail!$C:$C,3)</f>
        <v>0</v>
      </c>
      <c r="AE61" s="24">
        <f>SUMIFS(Detail!I:I,Detail!$A:$A,$B61,Detail!$D:$D,6,Detail!$C:$C,4)</f>
        <v>0</v>
      </c>
      <c r="AF61" s="33">
        <f t="shared" si="89"/>
        <v>0</v>
      </c>
      <c r="AG61" s="24">
        <f>SUMIFS(Detail!I:I,Detail!$A:$A,$B61,Detail!$D:$D,7,Detail!$C:$C,1)</f>
        <v>0</v>
      </c>
      <c r="AH61" s="24">
        <f>SUMIFS(Detail!I:I,Detail!$A:$A,$B61,Detail!$D:$D,7,Detail!$C:$C,2)</f>
        <v>0</v>
      </c>
      <c r="AI61" s="24">
        <f>SUMIFS(Detail!I:I,Detail!$A:$A,$B61,Detail!$D:$D,7,Detail!$C:$C,3)</f>
        <v>0</v>
      </c>
      <c r="AJ61" s="24">
        <f>SUMIFS(Detail!I:I,Detail!$A:$A,$B61,Detail!$D:$D,7,Detail!$C:$C,4)</f>
        <v>0</v>
      </c>
      <c r="AK61" s="33">
        <f t="shared" si="90"/>
        <v>0</v>
      </c>
      <c r="AL61" s="24">
        <f>SUMIFS(Detail!I:I,Detail!$A:$A,$B61,Detail!$D:$D,8,Detail!$C:$C,1)</f>
        <v>0</v>
      </c>
      <c r="AM61" s="24">
        <f>SUMIFS(Detail!I:I,Detail!$A:$A,$B61,Detail!$D:$D,8,Detail!$C:$C,2)</f>
        <v>0</v>
      </c>
      <c r="AN61" s="24">
        <f>SUMIFS(Detail!I:I,Detail!$A:$A,$B61,Detail!$D:$D,8,Detail!$C:$C,3)</f>
        <v>0</v>
      </c>
      <c r="AO61" s="24">
        <f>SUMIFS(Detail!I:I,Detail!$A:$A,$B61,Detail!$D:$D,8,Detail!$C:$C,4)</f>
        <v>0</v>
      </c>
      <c r="AP61" s="33">
        <f t="shared" si="91"/>
        <v>0</v>
      </c>
      <c r="AQ61" s="24">
        <f>SUMIFS(Detail!I:I,Detail!$A:$A,$B61,Detail!$D:$D,9,Detail!$C:$C,1)</f>
        <v>0</v>
      </c>
      <c r="AR61" s="24">
        <f>SUMIFS(Detail!I:I,Detail!$A:$A,$B61,Detail!$D:$D,9,Detail!$C:$C,2)</f>
        <v>0</v>
      </c>
      <c r="AS61" s="24">
        <f>SUMIFS(Detail!I:I,Detail!$A:$A,$B61,Detail!$D:$D,9,Detail!$C:$C,3)</f>
        <v>0</v>
      </c>
      <c r="AT61" s="24">
        <f>SUMIFS(Detail!I:I,Detail!$A:$A,$B61,Detail!$D:$D,9,Detail!$C:$C,4)</f>
        <v>0</v>
      </c>
      <c r="AU61" s="33">
        <f t="shared" si="92"/>
        <v>0</v>
      </c>
      <c r="AV61" s="24">
        <f>SUMIFS(Detail!I:I,Detail!$A:$A,$B61,Detail!$D:$D,10,Detail!$C:$C,1)</f>
        <v>0</v>
      </c>
      <c r="AW61" s="24">
        <f>SUMIFS(Detail!I:I,Detail!$A:$A,$B61,Detail!$D:$D,10,Detail!$C:$C,2)</f>
        <v>0</v>
      </c>
      <c r="AX61" s="24">
        <f>SUMIFS(Detail!I:I,Detail!$A:$A,$B61,Detail!$D:$D,10,Detail!$C:$C,3)</f>
        <v>0</v>
      </c>
      <c r="AY61" s="24">
        <f>SUMIFS(Detail!I:I,Detail!$A:$A,$B61,Detail!$D:$D,10,Detail!$C:$C,4)</f>
        <v>0</v>
      </c>
      <c r="AZ61" s="33">
        <f t="shared" si="93"/>
        <v>0</v>
      </c>
      <c r="BA61" s="24">
        <f>SUMIFS(Detail!I:I,Detail!$A:$A,$B61,Detail!$D:$D,11,Detail!$C:$C,1)</f>
        <v>0</v>
      </c>
      <c r="BB61" s="24">
        <f>SUMIFS(Detail!I:I,Detail!$A:$A,$B61,Detail!$D:$D,11,Detail!$C:$C,2)</f>
        <v>0</v>
      </c>
      <c r="BC61" s="24">
        <f>SUMIFS(Detail!I:I,Detail!$A:$A,$B61,Detail!$D:$D,11,Detail!$C:$C,3)</f>
        <v>0</v>
      </c>
      <c r="BD61" s="24">
        <f>SUMIFS(Detail!I:I,Detail!$A:$A,$B61,Detail!$D:$D,11,Detail!$C:$C,4)</f>
        <v>0</v>
      </c>
      <c r="BE61" s="33">
        <f t="shared" si="94"/>
        <v>0</v>
      </c>
      <c r="BF61" s="24">
        <f>SUMIFS(Detail!I:I,Detail!$A:$A,$B61,Detail!$D:$D,12,Detail!$C:$C,1)</f>
        <v>0</v>
      </c>
      <c r="BG61" s="24">
        <f>SUMIFS(Detail!I:I,Detail!$A:$A,$B61,Detail!$D:$D,12,Detail!$C:$C,2)</f>
        <v>0</v>
      </c>
      <c r="BH61" s="24">
        <f>SUMIFS(Detail!I:I,Detail!$A:$A,$B61,Detail!$D:$D,12,Detail!$C:$C,3)</f>
        <v>0</v>
      </c>
      <c r="BI61" s="24">
        <f>SUMIFS(Detail!I:I,Detail!$A:$A,$B61,Detail!$D:$D,12,Detail!$C:$C,4)</f>
        <v>0</v>
      </c>
      <c r="BJ61" s="33">
        <f t="shared" si="95"/>
        <v>0</v>
      </c>
      <c r="BK61" s="24">
        <f>SUMIFS(Detail!I:I,Detail!$A:$A,$B61,Detail!$D:$D,13,Detail!$C:$C,1)</f>
        <v>0</v>
      </c>
      <c r="BL61" s="24">
        <f>SUMIFS(Detail!I:I,Detail!$A:$A,$B61,Detail!$D:$D,13,Detail!$C:$C,2)</f>
        <v>0</v>
      </c>
      <c r="BM61" s="24">
        <f>SUMIFS(Detail!I:I,Detail!$A:$A,$B61,Detail!$D:$D,13,Detail!$C:$C,3)</f>
        <v>0</v>
      </c>
      <c r="BN61" s="24">
        <f>SUMIFS(Detail!I:I,Detail!$A:$A,$B61,Detail!$D:$D,13,Detail!$C:$C,4)</f>
        <v>0</v>
      </c>
      <c r="BO61" s="33">
        <f t="shared" si="96"/>
        <v>0</v>
      </c>
      <c r="BP61" s="24">
        <f>SUMIFS(Detail!I:I,Detail!$A:$A,$B61,Detail!$D:$D,14,Detail!$C:$C,1)</f>
        <v>0</v>
      </c>
      <c r="BQ61" s="24">
        <f>SUMIFS(Detail!I:I,Detail!$A:$A,$B61,Detail!$D:$D,14,Detail!$C:$C,2)</f>
        <v>0</v>
      </c>
      <c r="BR61" s="24">
        <f>SUMIFS(Detail!I:I,Detail!$A:$A,$B61,Detail!$D:$D,14,Detail!$C:$C,3)</f>
        <v>0</v>
      </c>
      <c r="BS61" s="24">
        <f>SUMIFS(Detail!I:I,Detail!$A:$A,$B61,Detail!$D:$D,14,Detail!$C:$C,4)</f>
        <v>0</v>
      </c>
      <c r="BT61" s="33">
        <f t="shared" si="97"/>
        <v>0</v>
      </c>
      <c r="BU61" s="24">
        <f>SUMIFS(Detail!I:I,Detail!$A:$A,$B61,Detail!$D:$D,15,Detail!$C:$C,1)</f>
        <v>0</v>
      </c>
      <c r="BV61" s="24">
        <f>SUMIFS(Detail!I:I,Detail!$A:$A,$B61,Detail!$D:$D,15,Detail!$C:$C,2)</f>
        <v>0</v>
      </c>
      <c r="BW61" s="24">
        <f>SUMIFS(Detail!I:I,Detail!$A:$A,$B61,Detail!$D:$D,15,Detail!$C:$C,3)</f>
        <v>0</v>
      </c>
      <c r="BX61" s="24">
        <f>SUMIFS(Detail!I:I,Detail!$A:$A,$B61,Detail!$D:$D,15,Detail!$C:$C,4)</f>
        <v>0</v>
      </c>
      <c r="BY61" s="33">
        <f t="shared" si="98"/>
        <v>0</v>
      </c>
      <c r="BZ61" s="24">
        <f>SUMIFS(Detail!I:I,Detail!$A:$A,$B61,Detail!$D:$D,16,Detail!$C:$C,1)</f>
        <v>0</v>
      </c>
      <c r="CA61" s="24">
        <f>SUMIFS(Detail!I:I,Detail!$A:$A,$B61,Detail!$D:$D,16,Detail!$C:$C,2)</f>
        <v>0</v>
      </c>
      <c r="CB61" s="24">
        <f>SUMIFS(Detail!I:I,Detail!$A:$A,$B61,Detail!$D:$D,16,Detail!$C:$C,3)</f>
        <v>0</v>
      </c>
      <c r="CC61" s="24">
        <f>SUMIFS(Detail!I:I,Detail!$A:$A,$B61,Detail!$D:$D,16,Detail!$C:$C,4)</f>
        <v>0</v>
      </c>
      <c r="CD61" s="33">
        <f t="shared" si="99"/>
        <v>0</v>
      </c>
      <c r="CE61" s="24">
        <f>SUMIFS(Detail!I:I,Detail!$A:$A,$B61,Detail!$D:$D,17,Detail!$C:$C,1)</f>
        <v>0</v>
      </c>
      <c r="CF61" s="24">
        <f>SUMIFS(Detail!I:I,Detail!$A:$A,$B61,Detail!$D:$D,17,Detail!$C:$C,2)</f>
        <v>0</v>
      </c>
      <c r="CG61" s="24">
        <f>SUMIFS(Detail!I:I,Detail!$A:$A,$B61,Detail!$D:$D,17,Detail!$C:$C,3)</f>
        <v>0</v>
      </c>
      <c r="CH61" s="24">
        <f>SUMIFS(Detail!I:I,Detail!$A:$A,$B61,Detail!$D:$D,17,Detail!$C:$C,4)</f>
        <v>0</v>
      </c>
      <c r="CI61" s="33">
        <f t="shared" si="100"/>
        <v>0</v>
      </c>
      <c r="CJ61" s="24">
        <f>SUMIFS(Detail!I:I,Detail!$A:$A,$B61,Detail!$D:$D,18,Detail!$C:$C,1)</f>
        <v>0</v>
      </c>
      <c r="CK61" s="24">
        <f>SUMIFS(Detail!I:I,Detail!$A:$A,$B61,Detail!$D:$D,18,Detail!$C:$C,2)</f>
        <v>0</v>
      </c>
      <c r="CL61" s="24">
        <f>SUMIFS(Detail!I:I,Detail!$A:$A,$B61,Detail!$D:$D,18,Detail!$C:$C,3)</f>
        <v>0</v>
      </c>
      <c r="CM61" s="24">
        <f>SUMIFS(Detail!I:I,Detail!$A:$A,$B61,Detail!$D:$D,18,Detail!$C:$C,4)</f>
        <v>0</v>
      </c>
      <c r="CN61" s="33">
        <f t="shared" si="101"/>
        <v>0</v>
      </c>
      <c r="CO61" s="24">
        <f>SUMIFS(Detail!I:I,Detail!$A:$A,$B61,Detail!$D:$D,19,Detail!$C:$C,1)</f>
        <v>0</v>
      </c>
      <c r="CP61" s="24">
        <f>SUMIFS(Detail!I:I,Detail!$A:$A,$B61,Detail!$D:$D,19,Detail!$C:$C,2)</f>
        <v>0</v>
      </c>
      <c r="CQ61" s="24">
        <f>SUMIFS(Detail!I:I,Detail!$A:$A,$B61,Detail!$D:$D,19,Detail!$C:$C,3)</f>
        <v>0</v>
      </c>
      <c r="CR61" s="24">
        <f>SUMIFS(Detail!I:I,Detail!$A:$A,$B61,Detail!$D:$D,19,Detail!$C:$C,4)</f>
        <v>0</v>
      </c>
      <c r="CS61" s="33">
        <f t="shared" si="102"/>
        <v>0</v>
      </c>
      <c r="CT61" s="24">
        <f>SUMIFS(Detail!I:I,Detail!$A:$A,$B61,Detail!$D:$D,20,Detail!$C:$C,1)</f>
        <v>0</v>
      </c>
      <c r="CU61" s="24">
        <f>SUMIFS(Detail!I:I,Detail!$A:$A,$B61,Detail!$D:$D,20,Detail!$C:$C,2)</f>
        <v>0</v>
      </c>
      <c r="CV61" s="24">
        <f>SUMIFS(Detail!I:I,Detail!$A:$A,$B61,Detail!$D:$D,20,Detail!$C:$C,3)</f>
        <v>0</v>
      </c>
      <c r="CW61" s="24">
        <f>SUMIFS(Detail!I:I,Detail!$A:$A,$B61,Detail!$D:$D,20,Detail!$C:$C,4)</f>
        <v>0</v>
      </c>
      <c r="CX61" s="33">
        <f t="shared" si="103"/>
        <v>0</v>
      </c>
      <c r="CY61" s="24">
        <f>SUMIFS(Detail!I:I,Detail!$A:$A,$B61,Detail!$D:$D,21,Detail!$C:$C,1)</f>
        <v>0</v>
      </c>
      <c r="CZ61" s="24">
        <f>SUMIFS(Detail!I:I,Detail!$A:$A,$B61,Detail!$D:$D,21,Detail!$C:$C,2)</f>
        <v>0</v>
      </c>
      <c r="DA61" s="24">
        <f>SUMIFS(Detail!I:I,Detail!$A:$A,$B61,Detail!$D:$D,21,Detail!$C:$C,3)</f>
        <v>0</v>
      </c>
      <c r="DB61" s="24">
        <f>SUMIFS(Detail!I:I,Detail!$A:$A,$B61,Detail!$D:$D,21,Detail!$C:$C,4)</f>
        <v>0</v>
      </c>
      <c r="DC61" s="33">
        <f t="shared" si="104"/>
        <v>0</v>
      </c>
      <c r="DD61" s="86">
        <f>SUMIFS(Detail!I:I,Detail!$A:$A,$B61,Detail!$B:$B,"&gt;60")</f>
        <v>0</v>
      </c>
    </row>
    <row r="62" spans="1:108" x14ac:dyDescent="0.25">
      <c r="A62" t="s">
        <v>4160</v>
      </c>
      <c r="B62" s="87" t="s">
        <v>5299</v>
      </c>
      <c r="C62" s="88">
        <f>SUM(C52:C61)</f>
        <v>0</v>
      </c>
      <c r="D62" s="88">
        <f>SUM(D52:D61)</f>
        <v>0</v>
      </c>
      <c r="E62" s="88">
        <f>SUM(E52:E61)</f>
        <v>410250</v>
      </c>
      <c r="F62" s="88">
        <f>SUM(F52:F61)</f>
        <v>329750</v>
      </c>
      <c r="G62" s="89">
        <f t="shared" si="84"/>
        <v>740000</v>
      </c>
      <c r="H62" s="88">
        <f>SUM(H52:H61)</f>
        <v>1201800</v>
      </c>
      <c r="I62" s="88">
        <f>SUM(I52:I61)</f>
        <v>929000</v>
      </c>
      <c r="J62" s="88">
        <f>SUM(J52:J61)</f>
        <v>1180825</v>
      </c>
      <c r="K62" s="88">
        <f>SUM(K52:K61)</f>
        <v>1011500</v>
      </c>
      <c r="L62" s="89">
        <f t="shared" si="85"/>
        <v>4323125</v>
      </c>
      <c r="M62" s="88">
        <f>SUM(M52:M61)</f>
        <v>1974425</v>
      </c>
      <c r="N62" s="88">
        <f>SUM(N52:N61)</f>
        <v>1685321.25</v>
      </c>
      <c r="O62" s="88">
        <f>SUM(O52:O61)</f>
        <v>1710687.5</v>
      </c>
      <c r="P62" s="88">
        <f>SUM(P52:P61)</f>
        <v>2130621.25</v>
      </c>
      <c r="Q62" s="89">
        <f t="shared" si="86"/>
        <v>7501055</v>
      </c>
      <c r="R62" s="88">
        <f>SUM(R52:R61)</f>
        <v>3628783.5</v>
      </c>
      <c r="S62" s="88">
        <f>SUM(S52:S61)</f>
        <v>2473403.9500000002</v>
      </c>
      <c r="T62" s="88">
        <f>SUM(T52:T61)</f>
        <v>2827280.3025000002</v>
      </c>
      <c r="U62" s="88">
        <f>SUM(U52:U61)</f>
        <v>3384935.713</v>
      </c>
      <c r="V62" s="89">
        <f t="shared" si="87"/>
        <v>12314403.465500001</v>
      </c>
      <c r="W62" s="88">
        <f>SUM(W52:W61)</f>
        <v>6625579.9180999994</v>
      </c>
      <c r="X62" s="88">
        <f>SUM(X52:X61)</f>
        <v>5176261.5517199999</v>
      </c>
      <c r="Y62" s="88">
        <f>SUM(Y52:Y61)</f>
        <v>4290478.0495639993</v>
      </c>
      <c r="Z62" s="88">
        <f>SUM(Z52:Z61)</f>
        <v>5808312.8751018001</v>
      </c>
      <c r="AA62" s="89">
        <f t="shared" si="88"/>
        <v>21900632.394485801</v>
      </c>
      <c r="AB62" s="88">
        <f>SUM(AB52:AB61)</f>
        <v>0</v>
      </c>
      <c r="AC62" s="88">
        <f>SUM(AC52:AC61)</f>
        <v>0</v>
      </c>
      <c r="AD62" s="88">
        <f>SUM(AD52:AD61)</f>
        <v>0</v>
      </c>
      <c r="AE62" s="88">
        <f>SUM(AE52:AE61)</f>
        <v>0</v>
      </c>
      <c r="AF62" s="89">
        <f t="shared" si="89"/>
        <v>0</v>
      </c>
      <c r="AG62" s="88">
        <f>SUM(AG52:AG61)</f>
        <v>0</v>
      </c>
      <c r="AH62" s="88">
        <f>SUM(AH52:AH61)</f>
        <v>0</v>
      </c>
      <c r="AI62" s="88">
        <f>SUM(AI52:AI61)</f>
        <v>0</v>
      </c>
      <c r="AJ62" s="88">
        <f>SUM(AJ52:AJ61)</f>
        <v>0</v>
      </c>
      <c r="AK62" s="89">
        <f t="shared" si="90"/>
        <v>0</v>
      </c>
      <c r="AL62" s="88">
        <f>SUM(AL52:AL61)</f>
        <v>0</v>
      </c>
      <c r="AM62" s="88">
        <f>SUM(AM52:AM61)</f>
        <v>0</v>
      </c>
      <c r="AN62" s="88">
        <f>SUM(AN52:AN61)</f>
        <v>0</v>
      </c>
      <c r="AO62" s="88">
        <f>SUM(AO52:AO61)</f>
        <v>0</v>
      </c>
      <c r="AP62" s="89">
        <f t="shared" si="91"/>
        <v>0</v>
      </c>
      <c r="AQ62" s="88">
        <f>SUM(AQ52:AQ61)</f>
        <v>0</v>
      </c>
      <c r="AR62" s="88">
        <f>SUM(AR52:AR61)</f>
        <v>0</v>
      </c>
      <c r="AS62" s="88">
        <f>SUM(AS52:AS61)</f>
        <v>0</v>
      </c>
      <c r="AT62" s="88">
        <f>SUM(AT52:AT61)</f>
        <v>0</v>
      </c>
      <c r="AU62" s="89">
        <f t="shared" si="92"/>
        <v>0</v>
      </c>
      <c r="AV62" s="88">
        <f>SUM(AV52:AV61)</f>
        <v>0</v>
      </c>
      <c r="AW62" s="88">
        <f>SUM(AW52:AW61)</f>
        <v>0</v>
      </c>
      <c r="AX62" s="88">
        <f>SUM(AX52:AX61)</f>
        <v>0</v>
      </c>
      <c r="AY62" s="88">
        <f>SUM(AY52:AY61)</f>
        <v>0</v>
      </c>
      <c r="AZ62" s="89">
        <f t="shared" si="93"/>
        <v>0</v>
      </c>
      <c r="BA62" s="88">
        <f>SUM(BA52:BA61)</f>
        <v>0</v>
      </c>
      <c r="BB62" s="88">
        <f>SUM(BB52:BB61)</f>
        <v>0</v>
      </c>
      <c r="BC62" s="88">
        <f>SUM(BC52:BC61)</f>
        <v>0</v>
      </c>
      <c r="BD62" s="88">
        <f>SUM(BD52:BD61)</f>
        <v>0</v>
      </c>
      <c r="BE62" s="89">
        <f t="shared" si="94"/>
        <v>0</v>
      </c>
      <c r="BF62" s="88">
        <f>SUM(BF52:BF61)</f>
        <v>0</v>
      </c>
      <c r="BG62" s="88">
        <f>SUM(BG52:BG61)</f>
        <v>0</v>
      </c>
      <c r="BH62" s="88">
        <f>SUM(BH52:BH61)</f>
        <v>0</v>
      </c>
      <c r="BI62" s="88">
        <f>SUM(BI52:BI61)</f>
        <v>0</v>
      </c>
      <c r="BJ62" s="89">
        <f t="shared" si="95"/>
        <v>0</v>
      </c>
      <c r="BK62" s="88">
        <f>SUM(BK52:BK61)</f>
        <v>0</v>
      </c>
      <c r="BL62" s="88">
        <f>SUM(BL52:BL61)</f>
        <v>0</v>
      </c>
      <c r="BM62" s="88">
        <f>SUM(BM52:BM61)</f>
        <v>0</v>
      </c>
      <c r="BN62" s="88">
        <f>SUM(BN52:BN61)</f>
        <v>0</v>
      </c>
      <c r="BO62" s="89">
        <f t="shared" si="96"/>
        <v>0</v>
      </c>
      <c r="BP62" s="88">
        <f>SUM(BP52:BP61)</f>
        <v>0</v>
      </c>
      <c r="BQ62" s="88">
        <f>SUM(BQ52:BQ61)</f>
        <v>0</v>
      </c>
      <c r="BR62" s="88">
        <f>SUM(BR52:BR61)</f>
        <v>0</v>
      </c>
      <c r="BS62" s="88">
        <f>SUM(BS52:BS61)</f>
        <v>0</v>
      </c>
      <c r="BT62" s="89">
        <f t="shared" si="97"/>
        <v>0</v>
      </c>
      <c r="BU62" s="88">
        <f>SUM(BU52:BU61)</f>
        <v>0</v>
      </c>
      <c r="BV62" s="88">
        <f>SUM(BV52:BV61)</f>
        <v>0</v>
      </c>
      <c r="BW62" s="88">
        <f>SUM(BW52:BW61)</f>
        <v>0</v>
      </c>
      <c r="BX62" s="88">
        <f>SUM(BX52:BX61)</f>
        <v>0</v>
      </c>
      <c r="BY62" s="89">
        <f t="shared" si="98"/>
        <v>0</v>
      </c>
      <c r="BZ62" s="88">
        <f>SUM(BZ52:BZ61)</f>
        <v>0</v>
      </c>
      <c r="CA62" s="88">
        <f>SUM(CA52:CA61)</f>
        <v>0</v>
      </c>
      <c r="CB62" s="88">
        <f>SUM(CB52:CB61)</f>
        <v>0</v>
      </c>
      <c r="CC62" s="88">
        <f>SUM(CC52:CC61)</f>
        <v>0</v>
      </c>
      <c r="CD62" s="89">
        <f t="shared" si="99"/>
        <v>0</v>
      </c>
      <c r="CE62" s="88">
        <f>SUM(CE52:CE61)</f>
        <v>0</v>
      </c>
      <c r="CF62" s="88">
        <f>SUM(CF52:CF61)</f>
        <v>0</v>
      </c>
      <c r="CG62" s="88">
        <f>SUM(CG52:CG61)</f>
        <v>0</v>
      </c>
      <c r="CH62" s="88">
        <f>SUM(CH52:CH61)</f>
        <v>0</v>
      </c>
      <c r="CI62" s="89">
        <f t="shared" si="100"/>
        <v>0</v>
      </c>
      <c r="CJ62" s="88">
        <f>SUM(CJ52:CJ61)</f>
        <v>0</v>
      </c>
      <c r="CK62" s="88">
        <f>SUM(CK52:CK61)</f>
        <v>0</v>
      </c>
      <c r="CL62" s="88">
        <f>SUM(CL52:CL61)</f>
        <v>0</v>
      </c>
      <c r="CM62" s="88">
        <f>SUM(CM52:CM61)</f>
        <v>0</v>
      </c>
      <c r="CN62" s="89">
        <f t="shared" si="101"/>
        <v>0</v>
      </c>
      <c r="CO62" s="88">
        <f>SUM(CO52:CO61)</f>
        <v>0</v>
      </c>
      <c r="CP62" s="88">
        <f>SUM(CP52:CP61)</f>
        <v>0</v>
      </c>
      <c r="CQ62" s="88">
        <f>SUM(CQ52:CQ61)</f>
        <v>0</v>
      </c>
      <c r="CR62" s="88">
        <f>SUM(CR52:CR61)</f>
        <v>0</v>
      </c>
      <c r="CS62" s="89">
        <f t="shared" si="102"/>
        <v>0</v>
      </c>
      <c r="CT62" s="88">
        <f>SUM(CT52:CT61)</f>
        <v>0</v>
      </c>
      <c r="CU62" s="88">
        <f>SUM(CU52:CU61)</f>
        <v>0</v>
      </c>
      <c r="CV62" s="88">
        <f>SUM(CV52:CV61)</f>
        <v>0</v>
      </c>
      <c r="CW62" s="88">
        <f>SUM(CW52:CW61)</f>
        <v>0</v>
      </c>
      <c r="CX62" s="89">
        <f t="shared" si="103"/>
        <v>0</v>
      </c>
      <c r="CY62" s="88">
        <f>SUM(CY52:CY61)</f>
        <v>0</v>
      </c>
      <c r="CZ62" s="88">
        <f>SUM(CZ52:CZ61)</f>
        <v>0</v>
      </c>
      <c r="DA62" s="88">
        <f>SUM(DA52:DA61)</f>
        <v>0</v>
      </c>
      <c r="DB62" s="88">
        <f>SUM(DB52:DB61)</f>
        <v>0</v>
      </c>
      <c r="DC62" s="89">
        <f t="shared" si="104"/>
        <v>0</v>
      </c>
      <c r="DD62" s="90">
        <f>SUM(DD52:DD61)</f>
        <v>0</v>
      </c>
    </row>
    <row r="63" spans="1:108" x14ac:dyDescent="0.25">
      <c r="A63" t="s">
        <v>5300</v>
      </c>
      <c r="B63" s="30" t="s">
        <v>4657</v>
      </c>
    </row>
    <row r="64" spans="1:108" x14ac:dyDescent="0.25">
      <c r="A64" t="s">
        <v>5301</v>
      </c>
      <c r="B64" s="32" t="s">
        <v>5120</v>
      </c>
      <c r="C64" s="24">
        <f>SUMIFS(Detail!J:J,Detail!$A:$A,$B64,Detail!$D:$D,1,Detail!$C:$C,1)</f>
        <v>0</v>
      </c>
      <c r="D64" s="24">
        <f>SUMIFS(Detail!J:J,Detail!$A:$A,$B64,Detail!$D:$D,1,Detail!$C:$C,2)</f>
        <v>0</v>
      </c>
      <c r="E64" s="24">
        <f>SUMIFS(Detail!J:J,Detail!$A:$A,$B64,Detail!$D:$D,1,Detail!$C:$C,3)</f>
        <v>79500</v>
      </c>
      <c r="F64" s="24">
        <f>SUMIFS(Detail!J:J,Detail!$A:$A,$B64,Detail!$D:$D,1,Detail!$C:$C,4)</f>
        <v>119250.00000000001</v>
      </c>
      <c r="G64" s="33">
        <f t="shared" ref="G64:G74" si="105">SUM(C64:F64)</f>
        <v>198750</v>
      </c>
      <c r="H64" s="24">
        <f>SUMIFS(Detail!J:J,Detail!$A:$A,$B64,Detail!$D:$D,2,Detail!$C:$C,1)</f>
        <v>91425</v>
      </c>
      <c r="I64" s="24">
        <f>SUMIFS(Detail!J:J,Detail!$A:$A,$B64,Detail!$D:$D,2,Detail!$C:$C,2)</f>
        <v>103350</v>
      </c>
      <c r="J64" s="24">
        <f>SUMIFS(Detail!J:J,Detail!$A:$A,$B64,Detail!$D:$D,2,Detail!$C:$C,3)</f>
        <v>155025</v>
      </c>
      <c r="K64" s="24">
        <f>SUMIFS(Detail!J:J,Detail!$A:$A,$B64,Detail!$D:$D,2,Detail!$C:$C,4)</f>
        <v>155025</v>
      </c>
      <c r="L64" s="33">
        <f t="shared" ref="L64:L74" si="106">SUM(H64:K64)</f>
        <v>504825</v>
      </c>
      <c r="M64" s="24">
        <f>SUMIFS(Detail!J:J,Detail!$A:$A,$B64,Detail!$D:$D,3,Detail!$C:$C,1)</f>
        <v>103350</v>
      </c>
      <c r="N64" s="24">
        <f>SUMIFS(Detail!J:J,Detail!$A:$A,$B64,Detail!$D:$D,3,Detail!$C:$C,2)</f>
        <v>118852.5</v>
      </c>
      <c r="O64" s="24">
        <f>SUMIFS(Detail!J:J,Detail!$A:$A,$B64,Detail!$D:$D,3,Detail!$C:$C,3)</f>
        <v>134355</v>
      </c>
      <c r="P64" s="24">
        <f>SUMIFS(Detail!J:J,Detail!$A:$A,$B64,Detail!$D:$D,3,Detail!$C:$C,4)</f>
        <v>201532.5</v>
      </c>
      <c r="Q64" s="33">
        <f t="shared" ref="Q64:Q74" si="107">SUM(M64:P64)</f>
        <v>558090</v>
      </c>
      <c r="R64" s="24">
        <f>SUMIFS(Detail!J:J,Detail!$A:$A,$B64,Detail!$D:$D,4,Detail!$C:$C,1)</f>
        <v>201532.49999999997</v>
      </c>
      <c r="S64" s="24">
        <f>SUMIFS(Detail!J:J,Detail!$A:$A,$B64,Detail!$D:$D,4,Detail!$C:$C,2)</f>
        <v>134355</v>
      </c>
      <c r="T64" s="24">
        <f>SUMIFS(Detail!J:J,Detail!$A:$A,$B64,Detail!$D:$D,4,Detail!$C:$C,3)</f>
        <v>154508.25</v>
      </c>
      <c r="U64" s="24">
        <f>SUMIFS(Detail!J:J,Detail!$A:$A,$B64,Detail!$D:$D,4,Detail!$C:$C,4)</f>
        <v>174661.5</v>
      </c>
      <c r="V64" s="33">
        <f t="shared" ref="V64:V74" si="108">SUM(R64:U64)</f>
        <v>665057.25</v>
      </c>
      <c r="W64" s="24">
        <f>SUMIFS(Detail!J:J,Detail!$A:$A,$B64,Detail!$D:$D,5,Detail!$C:$C,1)</f>
        <v>261992.25</v>
      </c>
      <c r="X64" s="24">
        <f>SUMIFS(Detail!J:J,Detail!$A:$A,$B64,Detail!$D:$D,5,Detail!$C:$C,2)</f>
        <v>261992.25</v>
      </c>
      <c r="Y64" s="24">
        <f>SUMIFS(Detail!J:J,Detail!$A:$A,$B64,Detail!$D:$D,5,Detail!$C:$C,3)</f>
        <v>174661.5</v>
      </c>
      <c r="Z64" s="24">
        <f>SUMIFS(Detail!J:J,Detail!$A:$A,$B64,Detail!$D:$D,5,Detail!$C:$C,4)</f>
        <v>200860.72500000001</v>
      </c>
      <c r="AA64" s="33">
        <f t="shared" ref="AA64:AA74" si="109">SUM(W64:Z64)</f>
        <v>899506.72499999998</v>
      </c>
      <c r="AB64" s="24">
        <f>SUMIFS(Detail!J:J,Detail!$A:$A,$B64,Detail!$D:$D,6,Detail!$C:$C,1)</f>
        <v>113529.97500000002</v>
      </c>
      <c r="AC64" s="24">
        <f>SUMIFS(Detail!J:J,Detail!$A:$A,$B64,Detail!$D:$D,6,Detail!$C:$C,2)</f>
        <v>0</v>
      </c>
      <c r="AD64" s="24">
        <f>SUMIFS(Detail!J:J,Detail!$A:$A,$B64,Detail!$D:$D,6,Detail!$C:$C,3)</f>
        <v>0</v>
      </c>
      <c r="AE64" s="24">
        <f>SUMIFS(Detail!J:J,Detail!$A:$A,$B64,Detail!$D:$D,6,Detail!$C:$C,4)</f>
        <v>0</v>
      </c>
      <c r="AF64" s="33">
        <f t="shared" ref="AF64:AF74" si="110">SUM(AB64:AE64)</f>
        <v>113529.97500000002</v>
      </c>
      <c r="AG64" s="24">
        <f>SUMIFS(Detail!J:J,Detail!$A:$A,$B64,Detail!$D:$D,7,Detail!$C:$C,1)</f>
        <v>0</v>
      </c>
      <c r="AH64" s="24">
        <f>SUMIFS(Detail!J:J,Detail!$A:$A,$B64,Detail!$D:$D,7,Detail!$C:$C,2)</f>
        <v>0</v>
      </c>
      <c r="AI64" s="24">
        <f>SUMIFS(Detail!J:J,Detail!$A:$A,$B64,Detail!$D:$D,7,Detail!$C:$C,3)</f>
        <v>0</v>
      </c>
      <c r="AJ64" s="24">
        <f>SUMIFS(Detail!J:J,Detail!$A:$A,$B64,Detail!$D:$D,7,Detail!$C:$C,4)</f>
        <v>0</v>
      </c>
      <c r="AK64" s="33">
        <f t="shared" ref="AK64:AK74" si="111">SUM(AG64:AJ64)</f>
        <v>0</v>
      </c>
      <c r="AL64" s="24">
        <f>SUMIFS(Detail!J:J,Detail!$A:$A,$B64,Detail!$D:$D,8,Detail!$C:$C,1)</f>
        <v>0</v>
      </c>
      <c r="AM64" s="24">
        <f>SUMIFS(Detail!J:J,Detail!$A:$A,$B64,Detail!$D:$D,8,Detail!$C:$C,2)</f>
        <v>0</v>
      </c>
      <c r="AN64" s="24">
        <f>SUMIFS(Detail!J:J,Detail!$A:$A,$B64,Detail!$D:$D,8,Detail!$C:$C,3)</f>
        <v>0</v>
      </c>
      <c r="AO64" s="24">
        <f>SUMIFS(Detail!J:J,Detail!$A:$A,$B64,Detail!$D:$D,8,Detail!$C:$C,4)</f>
        <v>0</v>
      </c>
      <c r="AP64" s="33">
        <f t="shared" ref="AP64:AP74" si="112">SUM(AL64:AO64)</f>
        <v>0</v>
      </c>
      <c r="AQ64" s="24">
        <f>SUMIFS(Detail!J:J,Detail!$A:$A,$B64,Detail!$D:$D,9,Detail!$C:$C,1)</f>
        <v>0</v>
      </c>
      <c r="AR64" s="24">
        <f>SUMIFS(Detail!J:J,Detail!$A:$A,$B64,Detail!$D:$D,9,Detail!$C:$C,2)</f>
        <v>0</v>
      </c>
      <c r="AS64" s="24">
        <f>SUMIFS(Detail!J:J,Detail!$A:$A,$B64,Detail!$D:$D,9,Detail!$C:$C,3)</f>
        <v>0</v>
      </c>
      <c r="AT64" s="24">
        <f>SUMIFS(Detail!J:J,Detail!$A:$A,$B64,Detail!$D:$D,9,Detail!$C:$C,4)</f>
        <v>0</v>
      </c>
      <c r="AU64" s="33">
        <f t="shared" ref="AU64:AU74" si="113">SUM(AQ64:AT64)</f>
        <v>0</v>
      </c>
      <c r="AV64" s="24">
        <f>SUMIFS(Detail!J:J,Detail!$A:$A,$B64,Detail!$D:$D,10,Detail!$C:$C,1)</f>
        <v>0</v>
      </c>
      <c r="AW64" s="24">
        <f>SUMIFS(Detail!J:J,Detail!$A:$A,$B64,Detail!$D:$D,10,Detail!$C:$C,2)</f>
        <v>0</v>
      </c>
      <c r="AX64" s="24">
        <f>SUMIFS(Detail!J:J,Detail!$A:$A,$B64,Detail!$D:$D,10,Detail!$C:$C,3)</f>
        <v>0</v>
      </c>
      <c r="AY64" s="24">
        <f>SUMIFS(Detail!J:J,Detail!$A:$A,$B64,Detail!$D:$D,10,Detail!$C:$C,4)</f>
        <v>0</v>
      </c>
      <c r="AZ64" s="33">
        <f t="shared" ref="AZ64:AZ74" si="114">SUM(AV64:AY64)</f>
        <v>0</v>
      </c>
      <c r="BA64" s="24">
        <f>SUMIFS(Detail!J:J,Detail!$A:$A,$B64,Detail!$D:$D,11,Detail!$C:$C,1)</f>
        <v>0</v>
      </c>
      <c r="BB64" s="24">
        <f>SUMIFS(Detail!J:J,Detail!$A:$A,$B64,Detail!$D:$D,11,Detail!$C:$C,2)</f>
        <v>0</v>
      </c>
      <c r="BC64" s="24">
        <f>SUMIFS(Detail!J:J,Detail!$A:$A,$B64,Detail!$D:$D,11,Detail!$C:$C,3)</f>
        <v>0</v>
      </c>
      <c r="BD64" s="24">
        <f>SUMIFS(Detail!J:J,Detail!$A:$A,$B64,Detail!$D:$D,11,Detail!$C:$C,4)</f>
        <v>0</v>
      </c>
      <c r="BE64" s="33">
        <f t="shared" ref="BE64:BE74" si="115">SUM(BA64:BD64)</f>
        <v>0</v>
      </c>
      <c r="BF64" s="24">
        <f>SUMIFS(Detail!J:J,Detail!$A:$A,$B64,Detail!$D:$D,12,Detail!$C:$C,1)</f>
        <v>0</v>
      </c>
      <c r="BG64" s="24">
        <f>SUMIFS(Detail!J:J,Detail!$A:$A,$B64,Detail!$D:$D,12,Detail!$C:$C,2)</f>
        <v>0</v>
      </c>
      <c r="BH64" s="24">
        <f>SUMIFS(Detail!J:J,Detail!$A:$A,$B64,Detail!$D:$D,12,Detail!$C:$C,3)</f>
        <v>0</v>
      </c>
      <c r="BI64" s="24">
        <f>SUMIFS(Detail!J:J,Detail!$A:$A,$B64,Detail!$D:$D,12,Detail!$C:$C,4)</f>
        <v>0</v>
      </c>
      <c r="BJ64" s="33">
        <f t="shared" ref="BJ64:BJ74" si="116">SUM(BF64:BI64)</f>
        <v>0</v>
      </c>
      <c r="BK64" s="24">
        <f>SUMIFS(Detail!J:J,Detail!$A:$A,$B64,Detail!$D:$D,13,Detail!$C:$C,1)</f>
        <v>0</v>
      </c>
      <c r="BL64" s="24">
        <f>SUMIFS(Detail!J:J,Detail!$A:$A,$B64,Detail!$D:$D,13,Detail!$C:$C,2)</f>
        <v>0</v>
      </c>
      <c r="BM64" s="24">
        <f>SUMIFS(Detail!J:J,Detail!$A:$A,$B64,Detail!$D:$D,13,Detail!$C:$C,3)</f>
        <v>0</v>
      </c>
      <c r="BN64" s="24">
        <f>SUMIFS(Detail!J:J,Detail!$A:$A,$B64,Detail!$D:$D,13,Detail!$C:$C,4)</f>
        <v>0</v>
      </c>
      <c r="BO64" s="33">
        <f t="shared" ref="BO64:BO74" si="117">SUM(BK64:BN64)</f>
        <v>0</v>
      </c>
      <c r="BP64" s="24">
        <f>SUMIFS(Detail!J:J,Detail!$A:$A,$B64,Detail!$D:$D,14,Detail!$C:$C,1)</f>
        <v>0</v>
      </c>
      <c r="BQ64" s="24">
        <f>SUMIFS(Detail!J:J,Detail!$A:$A,$B64,Detail!$D:$D,14,Detail!$C:$C,2)</f>
        <v>0</v>
      </c>
      <c r="BR64" s="24">
        <f>SUMIFS(Detail!J:J,Detail!$A:$A,$B64,Detail!$D:$D,14,Detail!$C:$C,3)</f>
        <v>0</v>
      </c>
      <c r="BS64" s="24">
        <f>SUMIFS(Detail!J:J,Detail!$A:$A,$B64,Detail!$D:$D,14,Detail!$C:$C,4)</f>
        <v>0</v>
      </c>
      <c r="BT64" s="33">
        <f t="shared" ref="BT64:BT74" si="118">SUM(BP64:BS64)</f>
        <v>0</v>
      </c>
      <c r="BU64" s="24">
        <f>SUMIFS(Detail!J:J,Detail!$A:$A,$B64,Detail!$D:$D,15,Detail!$C:$C,1)</f>
        <v>0</v>
      </c>
      <c r="BV64" s="24">
        <f>SUMIFS(Detail!J:J,Detail!$A:$A,$B64,Detail!$D:$D,15,Detail!$C:$C,2)</f>
        <v>0</v>
      </c>
      <c r="BW64" s="24">
        <f>SUMIFS(Detail!J:J,Detail!$A:$A,$B64,Detail!$D:$D,15,Detail!$C:$C,3)</f>
        <v>0</v>
      </c>
      <c r="BX64" s="24">
        <f>SUMIFS(Detail!J:J,Detail!$A:$A,$B64,Detail!$D:$D,15,Detail!$C:$C,4)</f>
        <v>0</v>
      </c>
      <c r="BY64" s="33">
        <f t="shared" ref="BY64:BY74" si="119">SUM(BU64:BX64)</f>
        <v>0</v>
      </c>
      <c r="BZ64" s="24">
        <f>SUMIFS(Detail!J:J,Detail!$A:$A,$B64,Detail!$D:$D,16,Detail!$C:$C,1)</f>
        <v>0</v>
      </c>
      <c r="CA64" s="24">
        <f>SUMIFS(Detail!J:J,Detail!$A:$A,$B64,Detail!$D:$D,16,Detail!$C:$C,2)</f>
        <v>0</v>
      </c>
      <c r="CB64" s="24">
        <f>SUMIFS(Detail!J:J,Detail!$A:$A,$B64,Detail!$D:$D,16,Detail!$C:$C,3)</f>
        <v>0</v>
      </c>
      <c r="CC64" s="24">
        <f>SUMIFS(Detail!J:J,Detail!$A:$A,$B64,Detail!$D:$D,16,Detail!$C:$C,4)</f>
        <v>0</v>
      </c>
      <c r="CD64" s="33">
        <f t="shared" ref="CD64:CD74" si="120">SUM(BZ64:CC64)</f>
        <v>0</v>
      </c>
      <c r="CE64" s="24">
        <f>SUMIFS(Detail!J:J,Detail!$A:$A,$B64,Detail!$D:$D,17,Detail!$C:$C,1)</f>
        <v>0</v>
      </c>
      <c r="CF64" s="24">
        <f>SUMIFS(Detail!J:J,Detail!$A:$A,$B64,Detail!$D:$D,17,Detail!$C:$C,2)</f>
        <v>0</v>
      </c>
      <c r="CG64" s="24">
        <f>SUMIFS(Detail!J:J,Detail!$A:$A,$B64,Detail!$D:$D,17,Detail!$C:$C,3)</f>
        <v>0</v>
      </c>
      <c r="CH64" s="24">
        <f>SUMIFS(Detail!J:J,Detail!$A:$A,$B64,Detail!$D:$D,17,Detail!$C:$C,4)</f>
        <v>0</v>
      </c>
      <c r="CI64" s="33">
        <f t="shared" ref="CI64:CI74" si="121">SUM(CE64:CH64)</f>
        <v>0</v>
      </c>
      <c r="CJ64" s="24">
        <f>SUMIFS(Detail!J:J,Detail!$A:$A,$B64,Detail!$D:$D,18,Detail!$C:$C,1)</f>
        <v>0</v>
      </c>
      <c r="CK64" s="24">
        <f>SUMIFS(Detail!J:J,Detail!$A:$A,$B64,Detail!$D:$D,18,Detail!$C:$C,2)</f>
        <v>0</v>
      </c>
      <c r="CL64" s="24">
        <f>SUMIFS(Detail!J:J,Detail!$A:$A,$B64,Detail!$D:$D,18,Detail!$C:$C,3)</f>
        <v>0</v>
      </c>
      <c r="CM64" s="24">
        <f>SUMIFS(Detail!J:J,Detail!$A:$A,$B64,Detail!$D:$D,18,Detail!$C:$C,4)</f>
        <v>0</v>
      </c>
      <c r="CN64" s="33">
        <f t="shared" ref="CN64:CN74" si="122">SUM(CJ64:CM64)</f>
        <v>0</v>
      </c>
      <c r="CO64" s="24">
        <f>SUMIFS(Detail!J:J,Detail!$A:$A,$B64,Detail!$D:$D,19,Detail!$C:$C,1)</f>
        <v>0</v>
      </c>
      <c r="CP64" s="24">
        <f>SUMIFS(Detail!J:J,Detail!$A:$A,$B64,Detail!$D:$D,19,Detail!$C:$C,2)</f>
        <v>0</v>
      </c>
      <c r="CQ64" s="24">
        <f>SUMIFS(Detail!J:J,Detail!$A:$A,$B64,Detail!$D:$D,19,Detail!$C:$C,3)</f>
        <v>0</v>
      </c>
      <c r="CR64" s="24">
        <f>SUMIFS(Detail!J:J,Detail!$A:$A,$B64,Detail!$D:$D,19,Detail!$C:$C,4)</f>
        <v>0</v>
      </c>
      <c r="CS64" s="33">
        <f t="shared" ref="CS64:CS74" si="123">SUM(CO64:CR64)</f>
        <v>0</v>
      </c>
      <c r="CT64" s="24">
        <f>SUMIFS(Detail!J:J,Detail!$A:$A,$B64,Detail!$D:$D,20,Detail!$C:$C,1)</f>
        <v>0</v>
      </c>
      <c r="CU64" s="24">
        <f>SUMIFS(Detail!J:J,Detail!$A:$A,$B64,Detail!$D:$D,20,Detail!$C:$C,2)</f>
        <v>0</v>
      </c>
      <c r="CV64" s="24">
        <f>SUMIFS(Detail!J:J,Detail!$A:$A,$B64,Detail!$D:$D,20,Detail!$C:$C,3)</f>
        <v>0</v>
      </c>
      <c r="CW64" s="24">
        <f>SUMIFS(Detail!J:J,Detail!$A:$A,$B64,Detail!$D:$D,20,Detail!$C:$C,4)</f>
        <v>0</v>
      </c>
      <c r="CX64" s="33">
        <f t="shared" ref="CX64:CX74" si="124">SUM(CT64:CW64)</f>
        <v>0</v>
      </c>
      <c r="CY64" s="24">
        <f>SUMIFS(Detail!J:J,Detail!$A:$A,$B64,Detail!$D:$D,21,Detail!$C:$C,1)</f>
        <v>0</v>
      </c>
      <c r="CZ64" s="24">
        <f>SUMIFS(Detail!J:J,Detail!$A:$A,$B64,Detail!$D:$D,21,Detail!$C:$C,2)</f>
        <v>0</v>
      </c>
      <c r="DA64" s="24">
        <f>SUMIFS(Detail!J:J,Detail!$A:$A,$B64,Detail!$D:$D,21,Detail!$C:$C,3)</f>
        <v>0</v>
      </c>
      <c r="DB64" s="24">
        <f>SUMIFS(Detail!J:J,Detail!$A:$A,$B64,Detail!$D:$D,21,Detail!$C:$C,4)</f>
        <v>0</v>
      </c>
      <c r="DC64" s="33">
        <f t="shared" ref="DC64:DC74" si="125">SUM(CY64:DB64)</f>
        <v>0</v>
      </c>
      <c r="DD64" s="86">
        <f>SUMIFS(Detail!J:J,Detail!$A:$A,$B64,Detail!$B:$B,"&gt;60")</f>
        <v>113529.97500000002</v>
      </c>
    </row>
    <row r="65" spans="1:108" x14ac:dyDescent="0.25">
      <c r="A65" t="s">
        <v>5302</v>
      </c>
      <c r="B65" s="32" t="s">
        <v>5121</v>
      </c>
      <c r="C65" s="24">
        <f>SUMIFS(Detail!J:J,Detail!$A:$A,$B65,Detail!$D:$D,1,Detail!$C:$C,1)</f>
        <v>0</v>
      </c>
      <c r="D65" s="24">
        <f>SUMIFS(Detail!J:J,Detail!$A:$A,$B65,Detail!$D:$D,1,Detail!$C:$C,2)</f>
        <v>0</v>
      </c>
      <c r="E65" s="24">
        <f>SUMIFS(Detail!J:J,Detail!$A:$A,$B65,Detail!$D:$D,1,Detail!$C:$C,3)</f>
        <v>51875</v>
      </c>
      <c r="F65" s="24">
        <f>SUMIFS(Detail!J:J,Detail!$A:$A,$B65,Detail!$D:$D,1,Detail!$C:$C,4)</f>
        <v>72625</v>
      </c>
      <c r="G65" s="33">
        <f t="shared" si="105"/>
        <v>124500</v>
      </c>
      <c r="H65" s="24">
        <f>SUMIFS(Detail!J:J,Detail!$A:$A,$B65,Detail!$D:$D,2,Detail!$C:$C,1)</f>
        <v>32162.5</v>
      </c>
      <c r="I65" s="24">
        <f>SUMIFS(Detail!J:J,Detail!$A:$A,$B65,Detail!$D:$D,2,Detail!$C:$C,2)</f>
        <v>34237.5</v>
      </c>
      <c r="J65" s="24">
        <f>SUMIFS(Detail!J:J,Detail!$A:$A,$B65,Detail!$D:$D,2,Detail!$C:$C,3)</f>
        <v>79887.5</v>
      </c>
      <c r="K65" s="24">
        <f>SUMIFS(Detail!J:J,Detail!$A:$A,$B65,Detail!$D:$D,2,Detail!$C:$C,4)</f>
        <v>79887.5</v>
      </c>
      <c r="L65" s="33">
        <f t="shared" si="106"/>
        <v>226175</v>
      </c>
      <c r="M65" s="24">
        <f>SUMIFS(Detail!J:J,Detail!$A:$A,$B65,Detail!$D:$D,3,Detail!$C:$C,1)</f>
        <v>44612.499999999993</v>
      </c>
      <c r="N65" s="24">
        <f>SUMIFS(Detail!J:J,Detail!$A:$A,$B65,Detail!$D:$D,3,Detail!$C:$C,2)</f>
        <v>33770.625</v>
      </c>
      <c r="O65" s="24">
        <f>SUMIFS(Detail!J:J,Detail!$A:$A,$B65,Detail!$D:$D,3,Detail!$C:$C,3)</f>
        <v>35949.375</v>
      </c>
      <c r="P65" s="24">
        <f>SUMIFS(Detail!J:J,Detail!$A:$A,$B65,Detail!$D:$D,3,Detail!$C:$C,4)</f>
        <v>83881.875</v>
      </c>
      <c r="Q65" s="33">
        <f t="shared" si="107"/>
        <v>198214.375</v>
      </c>
      <c r="R65" s="24">
        <f>SUMIFS(Detail!J:J,Detail!$A:$A,$B65,Detail!$D:$D,4,Detail!$C:$C,1)</f>
        <v>83881.875</v>
      </c>
      <c r="S65" s="24">
        <f>SUMIFS(Detail!J:J,Detail!$A:$A,$B65,Detail!$D:$D,4,Detail!$C:$C,2)</f>
        <v>46843.125</v>
      </c>
      <c r="T65" s="24">
        <f>SUMIFS(Detail!J:J,Detail!$A:$A,$B65,Detail!$D:$D,4,Detail!$C:$C,3)</f>
        <v>35459.15625</v>
      </c>
      <c r="U65" s="24">
        <f>SUMIFS(Detail!J:J,Detail!$A:$A,$B65,Detail!$D:$D,4,Detail!$C:$C,4)</f>
        <v>37746.84375</v>
      </c>
      <c r="V65" s="33">
        <f t="shared" si="108"/>
        <v>203931</v>
      </c>
      <c r="W65" s="24">
        <f>SUMIFS(Detail!J:J,Detail!$A:$A,$B65,Detail!$D:$D,5,Detail!$C:$C,1)</f>
        <v>88075.96875</v>
      </c>
      <c r="X65" s="24">
        <f>SUMIFS(Detail!J:J,Detail!$A:$A,$B65,Detail!$D:$D,5,Detail!$C:$C,2)</f>
        <v>88075.96875</v>
      </c>
      <c r="Y65" s="24">
        <f>SUMIFS(Detail!J:J,Detail!$A:$A,$B65,Detail!$D:$D,5,Detail!$C:$C,3)</f>
        <v>49185.28125</v>
      </c>
      <c r="Z65" s="24">
        <f>SUMIFS(Detail!J:J,Detail!$A:$A,$B65,Detail!$D:$D,5,Detail!$C:$C,4)</f>
        <v>37232.114062500004</v>
      </c>
      <c r="AA65" s="33">
        <f t="shared" si="109"/>
        <v>262569.33281250001</v>
      </c>
      <c r="AB65" s="24">
        <f>SUMIFS(Detail!J:J,Detail!$A:$A,$B65,Detail!$D:$D,6,Detail!$C:$C,1)</f>
        <v>13211.395312500001</v>
      </c>
      <c r="AC65" s="24">
        <f>SUMIFS(Detail!J:J,Detail!$A:$A,$B65,Detail!$D:$D,6,Detail!$C:$C,2)</f>
        <v>0</v>
      </c>
      <c r="AD65" s="24">
        <f>SUMIFS(Detail!J:J,Detail!$A:$A,$B65,Detail!$D:$D,6,Detail!$C:$C,3)</f>
        <v>0</v>
      </c>
      <c r="AE65" s="24">
        <f>SUMIFS(Detail!J:J,Detail!$A:$A,$B65,Detail!$D:$D,6,Detail!$C:$C,4)</f>
        <v>0</v>
      </c>
      <c r="AF65" s="33">
        <f t="shared" si="110"/>
        <v>13211.395312500001</v>
      </c>
      <c r="AG65" s="24">
        <f>SUMIFS(Detail!J:J,Detail!$A:$A,$B65,Detail!$D:$D,7,Detail!$C:$C,1)</f>
        <v>0</v>
      </c>
      <c r="AH65" s="24">
        <f>SUMIFS(Detail!J:J,Detail!$A:$A,$B65,Detail!$D:$D,7,Detail!$C:$C,2)</f>
        <v>0</v>
      </c>
      <c r="AI65" s="24">
        <f>SUMIFS(Detail!J:J,Detail!$A:$A,$B65,Detail!$D:$D,7,Detail!$C:$C,3)</f>
        <v>0</v>
      </c>
      <c r="AJ65" s="24">
        <f>SUMIFS(Detail!J:J,Detail!$A:$A,$B65,Detail!$D:$D,7,Detail!$C:$C,4)</f>
        <v>0</v>
      </c>
      <c r="AK65" s="33">
        <f t="shared" si="111"/>
        <v>0</v>
      </c>
      <c r="AL65" s="24">
        <f>SUMIFS(Detail!J:J,Detail!$A:$A,$B65,Detail!$D:$D,8,Detail!$C:$C,1)</f>
        <v>0</v>
      </c>
      <c r="AM65" s="24">
        <f>SUMIFS(Detail!J:J,Detail!$A:$A,$B65,Detail!$D:$D,8,Detail!$C:$C,2)</f>
        <v>0</v>
      </c>
      <c r="AN65" s="24">
        <f>SUMIFS(Detail!J:J,Detail!$A:$A,$B65,Detail!$D:$D,8,Detail!$C:$C,3)</f>
        <v>0</v>
      </c>
      <c r="AO65" s="24">
        <f>SUMIFS(Detail!J:J,Detail!$A:$A,$B65,Detail!$D:$D,8,Detail!$C:$C,4)</f>
        <v>0</v>
      </c>
      <c r="AP65" s="33">
        <f t="shared" si="112"/>
        <v>0</v>
      </c>
      <c r="AQ65" s="24">
        <f>SUMIFS(Detail!J:J,Detail!$A:$A,$B65,Detail!$D:$D,9,Detail!$C:$C,1)</f>
        <v>0</v>
      </c>
      <c r="AR65" s="24">
        <f>SUMIFS(Detail!J:J,Detail!$A:$A,$B65,Detail!$D:$D,9,Detail!$C:$C,2)</f>
        <v>0</v>
      </c>
      <c r="AS65" s="24">
        <f>SUMIFS(Detail!J:J,Detail!$A:$A,$B65,Detail!$D:$D,9,Detail!$C:$C,3)</f>
        <v>0</v>
      </c>
      <c r="AT65" s="24">
        <f>SUMIFS(Detail!J:J,Detail!$A:$A,$B65,Detail!$D:$D,9,Detail!$C:$C,4)</f>
        <v>0</v>
      </c>
      <c r="AU65" s="33">
        <f t="shared" si="113"/>
        <v>0</v>
      </c>
      <c r="AV65" s="24">
        <f>SUMIFS(Detail!J:J,Detail!$A:$A,$B65,Detail!$D:$D,10,Detail!$C:$C,1)</f>
        <v>0</v>
      </c>
      <c r="AW65" s="24">
        <f>SUMIFS(Detail!J:J,Detail!$A:$A,$B65,Detail!$D:$D,10,Detail!$C:$C,2)</f>
        <v>0</v>
      </c>
      <c r="AX65" s="24">
        <f>SUMIFS(Detail!J:J,Detail!$A:$A,$B65,Detail!$D:$D,10,Detail!$C:$C,3)</f>
        <v>0</v>
      </c>
      <c r="AY65" s="24">
        <f>SUMIFS(Detail!J:J,Detail!$A:$A,$B65,Detail!$D:$D,10,Detail!$C:$C,4)</f>
        <v>0</v>
      </c>
      <c r="AZ65" s="33">
        <f t="shared" si="114"/>
        <v>0</v>
      </c>
      <c r="BA65" s="24">
        <f>SUMIFS(Detail!J:J,Detail!$A:$A,$B65,Detail!$D:$D,11,Detail!$C:$C,1)</f>
        <v>0</v>
      </c>
      <c r="BB65" s="24">
        <f>SUMIFS(Detail!J:J,Detail!$A:$A,$B65,Detail!$D:$D,11,Detail!$C:$C,2)</f>
        <v>0</v>
      </c>
      <c r="BC65" s="24">
        <f>SUMIFS(Detail!J:J,Detail!$A:$A,$B65,Detail!$D:$D,11,Detail!$C:$C,3)</f>
        <v>0</v>
      </c>
      <c r="BD65" s="24">
        <f>SUMIFS(Detail!J:J,Detail!$A:$A,$B65,Detail!$D:$D,11,Detail!$C:$C,4)</f>
        <v>0</v>
      </c>
      <c r="BE65" s="33">
        <f t="shared" si="115"/>
        <v>0</v>
      </c>
      <c r="BF65" s="24">
        <f>SUMIFS(Detail!J:J,Detail!$A:$A,$B65,Detail!$D:$D,12,Detail!$C:$C,1)</f>
        <v>0</v>
      </c>
      <c r="BG65" s="24">
        <f>SUMIFS(Detail!J:J,Detail!$A:$A,$B65,Detail!$D:$D,12,Detail!$C:$C,2)</f>
        <v>0</v>
      </c>
      <c r="BH65" s="24">
        <f>SUMIFS(Detail!J:J,Detail!$A:$A,$B65,Detail!$D:$D,12,Detail!$C:$C,3)</f>
        <v>0</v>
      </c>
      <c r="BI65" s="24">
        <f>SUMIFS(Detail!J:J,Detail!$A:$A,$B65,Detail!$D:$D,12,Detail!$C:$C,4)</f>
        <v>0</v>
      </c>
      <c r="BJ65" s="33">
        <f t="shared" si="116"/>
        <v>0</v>
      </c>
      <c r="BK65" s="24">
        <f>SUMIFS(Detail!J:J,Detail!$A:$A,$B65,Detail!$D:$D,13,Detail!$C:$C,1)</f>
        <v>0</v>
      </c>
      <c r="BL65" s="24">
        <f>SUMIFS(Detail!J:J,Detail!$A:$A,$B65,Detail!$D:$D,13,Detail!$C:$C,2)</f>
        <v>0</v>
      </c>
      <c r="BM65" s="24">
        <f>SUMIFS(Detail!J:J,Detail!$A:$A,$B65,Detail!$D:$D,13,Detail!$C:$C,3)</f>
        <v>0</v>
      </c>
      <c r="BN65" s="24">
        <f>SUMIFS(Detail!J:J,Detail!$A:$A,$B65,Detail!$D:$D,13,Detail!$C:$C,4)</f>
        <v>0</v>
      </c>
      <c r="BO65" s="33">
        <f t="shared" si="117"/>
        <v>0</v>
      </c>
      <c r="BP65" s="24">
        <f>SUMIFS(Detail!J:J,Detail!$A:$A,$B65,Detail!$D:$D,14,Detail!$C:$C,1)</f>
        <v>0</v>
      </c>
      <c r="BQ65" s="24">
        <f>SUMIFS(Detail!J:J,Detail!$A:$A,$B65,Detail!$D:$D,14,Detail!$C:$C,2)</f>
        <v>0</v>
      </c>
      <c r="BR65" s="24">
        <f>SUMIFS(Detail!J:J,Detail!$A:$A,$B65,Detail!$D:$D,14,Detail!$C:$C,3)</f>
        <v>0</v>
      </c>
      <c r="BS65" s="24">
        <f>SUMIFS(Detail!J:J,Detail!$A:$A,$B65,Detail!$D:$D,14,Detail!$C:$C,4)</f>
        <v>0</v>
      </c>
      <c r="BT65" s="33">
        <f t="shared" si="118"/>
        <v>0</v>
      </c>
      <c r="BU65" s="24">
        <f>SUMIFS(Detail!J:J,Detail!$A:$A,$B65,Detail!$D:$D,15,Detail!$C:$C,1)</f>
        <v>0</v>
      </c>
      <c r="BV65" s="24">
        <f>SUMIFS(Detail!J:J,Detail!$A:$A,$B65,Detail!$D:$D,15,Detail!$C:$C,2)</f>
        <v>0</v>
      </c>
      <c r="BW65" s="24">
        <f>SUMIFS(Detail!J:J,Detail!$A:$A,$B65,Detail!$D:$D,15,Detail!$C:$C,3)</f>
        <v>0</v>
      </c>
      <c r="BX65" s="24">
        <f>SUMIFS(Detail!J:J,Detail!$A:$A,$B65,Detail!$D:$D,15,Detail!$C:$C,4)</f>
        <v>0</v>
      </c>
      <c r="BY65" s="33">
        <f t="shared" si="119"/>
        <v>0</v>
      </c>
      <c r="BZ65" s="24">
        <f>SUMIFS(Detail!J:J,Detail!$A:$A,$B65,Detail!$D:$D,16,Detail!$C:$C,1)</f>
        <v>0</v>
      </c>
      <c r="CA65" s="24">
        <f>SUMIFS(Detail!J:J,Detail!$A:$A,$B65,Detail!$D:$D,16,Detail!$C:$C,2)</f>
        <v>0</v>
      </c>
      <c r="CB65" s="24">
        <f>SUMIFS(Detail!J:J,Detail!$A:$A,$B65,Detail!$D:$D,16,Detail!$C:$C,3)</f>
        <v>0</v>
      </c>
      <c r="CC65" s="24">
        <f>SUMIFS(Detail!J:J,Detail!$A:$A,$B65,Detail!$D:$D,16,Detail!$C:$C,4)</f>
        <v>0</v>
      </c>
      <c r="CD65" s="33">
        <f t="shared" si="120"/>
        <v>0</v>
      </c>
      <c r="CE65" s="24">
        <f>SUMIFS(Detail!J:J,Detail!$A:$A,$B65,Detail!$D:$D,17,Detail!$C:$C,1)</f>
        <v>0</v>
      </c>
      <c r="CF65" s="24">
        <f>SUMIFS(Detail!J:J,Detail!$A:$A,$B65,Detail!$D:$D,17,Detail!$C:$C,2)</f>
        <v>0</v>
      </c>
      <c r="CG65" s="24">
        <f>SUMIFS(Detail!J:J,Detail!$A:$A,$B65,Detail!$D:$D,17,Detail!$C:$C,3)</f>
        <v>0</v>
      </c>
      <c r="CH65" s="24">
        <f>SUMIFS(Detail!J:J,Detail!$A:$A,$B65,Detail!$D:$D,17,Detail!$C:$C,4)</f>
        <v>0</v>
      </c>
      <c r="CI65" s="33">
        <f t="shared" si="121"/>
        <v>0</v>
      </c>
      <c r="CJ65" s="24">
        <f>SUMIFS(Detail!J:J,Detail!$A:$A,$B65,Detail!$D:$D,18,Detail!$C:$C,1)</f>
        <v>0</v>
      </c>
      <c r="CK65" s="24">
        <f>SUMIFS(Detail!J:J,Detail!$A:$A,$B65,Detail!$D:$D,18,Detail!$C:$C,2)</f>
        <v>0</v>
      </c>
      <c r="CL65" s="24">
        <f>SUMIFS(Detail!J:J,Detail!$A:$A,$B65,Detail!$D:$D,18,Detail!$C:$C,3)</f>
        <v>0</v>
      </c>
      <c r="CM65" s="24">
        <f>SUMIFS(Detail!J:J,Detail!$A:$A,$B65,Detail!$D:$D,18,Detail!$C:$C,4)</f>
        <v>0</v>
      </c>
      <c r="CN65" s="33">
        <f t="shared" si="122"/>
        <v>0</v>
      </c>
      <c r="CO65" s="24">
        <f>SUMIFS(Detail!J:J,Detail!$A:$A,$B65,Detail!$D:$D,19,Detail!$C:$C,1)</f>
        <v>0</v>
      </c>
      <c r="CP65" s="24">
        <f>SUMIFS(Detail!J:J,Detail!$A:$A,$B65,Detail!$D:$D,19,Detail!$C:$C,2)</f>
        <v>0</v>
      </c>
      <c r="CQ65" s="24">
        <f>SUMIFS(Detail!J:J,Detail!$A:$A,$B65,Detail!$D:$D,19,Detail!$C:$C,3)</f>
        <v>0</v>
      </c>
      <c r="CR65" s="24">
        <f>SUMIFS(Detail!J:J,Detail!$A:$A,$B65,Detail!$D:$D,19,Detail!$C:$C,4)</f>
        <v>0</v>
      </c>
      <c r="CS65" s="33">
        <f t="shared" si="123"/>
        <v>0</v>
      </c>
      <c r="CT65" s="24">
        <f>SUMIFS(Detail!J:J,Detail!$A:$A,$B65,Detail!$D:$D,20,Detail!$C:$C,1)</f>
        <v>0</v>
      </c>
      <c r="CU65" s="24">
        <f>SUMIFS(Detail!J:J,Detail!$A:$A,$B65,Detail!$D:$D,20,Detail!$C:$C,2)</f>
        <v>0</v>
      </c>
      <c r="CV65" s="24">
        <f>SUMIFS(Detail!J:J,Detail!$A:$A,$B65,Detail!$D:$D,20,Detail!$C:$C,3)</f>
        <v>0</v>
      </c>
      <c r="CW65" s="24">
        <f>SUMIFS(Detail!J:J,Detail!$A:$A,$B65,Detail!$D:$D,20,Detail!$C:$C,4)</f>
        <v>0</v>
      </c>
      <c r="CX65" s="33">
        <f t="shared" si="124"/>
        <v>0</v>
      </c>
      <c r="CY65" s="24">
        <f>SUMIFS(Detail!J:J,Detail!$A:$A,$B65,Detail!$D:$D,21,Detail!$C:$C,1)</f>
        <v>0</v>
      </c>
      <c r="CZ65" s="24">
        <f>SUMIFS(Detail!J:J,Detail!$A:$A,$B65,Detail!$D:$D,21,Detail!$C:$C,2)</f>
        <v>0</v>
      </c>
      <c r="DA65" s="24">
        <f>SUMIFS(Detail!J:J,Detail!$A:$A,$B65,Detail!$D:$D,21,Detail!$C:$C,3)</f>
        <v>0</v>
      </c>
      <c r="DB65" s="24">
        <f>SUMIFS(Detail!J:J,Detail!$A:$A,$B65,Detail!$D:$D,21,Detail!$C:$C,4)</f>
        <v>0</v>
      </c>
      <c r="DC65" s="33">
        <f t="shared" si="125"/>
        <v>0</v>
      </c>
      <c r="DD65" s="86">
        <f>SUMIFS(Detail!J:J,Detail!$A:$A,$B65,Detail!$B:$B,"&gt;60")</f>
        <v>13211.395312500001</v>
      </c>
    </row>
    <row r="66" spans="1:108" x14ac:dyDescent="0.25">
      <c r="A66" t="s">
        <v>5303</v>
      </c>
      <c r="B66" s="32" t="s">
        <v>5122</v>
      </c>
      <c r="C66" s="24">
        <f>SUMIFS(Detail!J:J,Detail!$A:$A,$B66,Detail!$D:$D,1,Detail!$C:$C,1)</f>
        <v>0</v>
      </c>
      <c r="D66" s="24">
        <f>SUMIFS(Detail!J:J,Detail!$A:$A,$B66,Detail!$D:$D,1,Detail!$C:$C,2)</f>
        <v>0</v>
      </c>
      <c r="E66" s="24">
        <f>SUMIFS(Detail!J:J,Detail!$A:$A,$B66,Detail!$D:$D,1,Detail!$C:$C,3)</f>
        <v>12500</v>
      </c>
      <c r="F66" s="24">
        <f>SUMIFS(Detail!J:J,Detail!$A:$A,$B66,Detail!$D:$D,1,Detail!$C:$C,4)</f>
        <v>23749.999999999996</v>
      </c>
      <c r="G66" s="33">
        <f t="shared" si="105"/>
        <v>36250</v>
      </c>
      <c r="H66" s="24">
        <f>SUMIFS(Detail!J:J,Detail!$A:$A,$B66,Detail!$D:$D,2,Detail!$C:$C,1)</f>
        <v>26250</v>
      </c>
      <c r="I66" s="24">
        <f>SUMIFS(Detail!J:J,Detail!$A:$A,$B66,Detail!$D:$D,2,Detail!$C:$C,2)</f>
        <v>33750</v>
      </c>
      <c r="J66" s="24">
        <f>SUMIFS(Detail!J:J,Detail!$A:$A,$B66,Detail!$D:$D,2,Detail!$C:$C,3)</f>
        <v>41250</v>
      </c>
      <c r="K66" s="24">
        <f>SUMIFS(Detail!J:J,Detail!$A:$A,$B66,Detail!$D:$D,2,Detail!$C:$C,4)</f>
        <v>48750</v>
      </c>
      <c r="L66" s="33">
        <f t="shared" si="106"/>
        <v>150000</v>
      </c>
      <c r="M66" s="24">
        <f>SUMIFS(Detail!J:J,Detail!$A:$A,$B66,Detail!$D:$D,3,Detail!$C:$C,1)</f>
        <v>48750</v>
      </c>
      <c r="N66" s="24">
        <f>SUMIFS(Detail!J:J,Detail!$A:$A,$B66,Detail!$D:$D,3,Detail!$C:$C,2)</f>
        <v>52500</v>
      </c>
      <c r="O66" s="24">
        <f>SUMIFS(Detail!J:J,Detail!$A:$A,$B66,Detail!$D:$D,3,Detail!$C:$C,3)</f>
        <v>67500</v>
      </c>
      <c r="P66" s="24">
        <f>SUMIFS(Detail!J:J,Detail!$A:$A,$B66,Detail!$D:$D,3,Detail!$C:$C,4)</f>
        <v>82500</v>
      </c>
      <c r="Q66" s="33">
        <f t="shared" si="107"/>
        <v>251250</v>
      </c>
      <c r="R66" s="24">
        <f>SUMIFS(Detail!J:J,Detail!$A:$A,$B66,Detail!$D:$D,4,Detail!$C:$C,1)</f>
        <v>97500</v>
      </c>
      <c r="S66" s="24">
        <f>SUMIFS(Detail!J:J,Detail!$A:$A,$B66,Detail!$D:$D,4,Detail!$C:$C,2)</f>
        <v>97500</v>
      </c>
      <c r="T66" s="24">
        <f>SUMIFS(Detail!J:J,Detail!$A:$A,$B66,Detail!$D:$D,4,Detail!$C:$C,3)</f>
        <v>105000</v>
      </c>
      <c r="U66" s="24">
        <f>SUMIFS(Detail!J:J,Detail!$A:$A,$B66,Detail!$D:$D,4,Detail!$C:$C,4)</f>
        <v>135000</v>
      </c>
      <c r="V66" s="33">
        <f t="shared" si="108"/>
        <v>435000</v>
      </c>
      <c r="W66" s="24">
        <f>SUMIFS(Detail!J:J,Detail!$A:$A,$B66,Detail!$D:$D,5,Detail!$C:$C,1)</f>
        <v>165000</v>
      </c>
      <c r="X66" s="24">
        <f>SUMIFS(Detail!J:J,Detail!$A:$A,$B66,Detail!$D:$D,5,Detail!$C:$C,2)</f>
        <v>195000</v>
      </c>
      <c r="Y66" s="24">
        <f>SUMIFS(Detail!J:J,Detail!$A:$A,$B66,Detail!$D:$D,5,Detail!$C:$C,3)</f>
        <v>195000</v>
      </c>
      <c r="Z66" s="24">
        <f>SUMIFS(Detail!J:J,Detail!$A:$A,$B66,Detail!$D:$D,5,Detail!$C:$C,4)</f>
        <v>210000</v>
      </c>
      <c r="AA66" s="33">
        <f t="shared" si="109"/>
        <v>765000</v>
      </c>
      <c r="AB66" s="24">
        <f>SUMIFS(Detail!J:J,Detail!$A:$A,$B66,Detail!$D:$D,6,Detail!$C:$C,1)</f>
        <v>120000</v>
      </c>
      <c r="AC66" s="24">
        <f>SUMIFS(Detail!J:J,Detail!$A:$A,$B66,Detail!$D:$D,6,Detail!$C:$C,2)</f>
        <v>0</v>
      </c>
      <c r="AD66" s="24">
        <f>SUMIFS(Detail!J:J,Detail!$A:$A,$B66,Detail!$D:$D,6,Detail!$C:$C,3)</f>
        <v>0</v>
      </c>
      <c r="AE66" s="24">
        <f>SUMIFS(Detail!J:J,Detail!$A:$A,$B66,Detail!$D:$D,6,Detail!$C:$C,4)</f>
        <v>0</v>
      </c>
      <c r="AF66" s="33">
        <f t="shared" si="110"/>
        <v>120000</v>
      </c>
      <c r="AG66" s="24">
        <f>SUMIFS(Detail!J:J,Detail!$A:$A,$B66,Detail!$D:$D,7,Detail!$C:$C,1)</f>
        <v>0</v>
      </c>
      <c r="AH66" s="24">
        <f>SUMIFS(Detail!J:J,Detail!$A:$A,$B66,Detail!$D:$D,7,Detail!$C:$C,2)</f>
        <v>0</v>
      </c>
      <c r="AI66" s="24">
        <f>SUMIFS(Detail!J:J,Detail!$A:$A,$B66,Detail!$D:$D,7,Detail!$C:$C,3)</f>
        <v>0</v>
      </c>
      <c r="AJ66" s="24">
        <f>SUMIFS(Detail!J:J,Detail!$A:$A,$B66,Detail!$D:$D,7,Detail!$C:$C,4)</f>
        <v>0</v>
      </c>
      <c r="AK66" s="33">
        <f t="shared" si="111"/>
        <v>0</v>
      </c>
      <c r="AL66" s="24">
        <f>SUMIFS(Detail!J:J,Detail!$A:$A,$B66,Detail!$D:$D,8,Detail!$C:$C,1)</f>
        <v>0</v>
      </c>
      <c r="AM66" s="24">
        <f>SUMIFS(Detail!J:J,Detail!$A:$A,$B66,Detail!$D:$D,8,Detail!$C:$C,2)</f>
        <v>0</v>
      </c>
      <c r="AN66" s="24">
        <f>SUMIFS(Detail!J:J,Detail!$A:$A,$B66,Detail!$D:$D,8,Detail!$C:$C,3)</f>
        <v>0</v>
      </c>
      <c r="AO66" s="24">
        <f>SUMIFS(Detail!J:J,Detail!$A:$A,$B66,Detail!$D:$D,8,Detail!$C:$C,4)</f>
        <v>0</v>
      </c>
      <c r="AP66" s="33">
        <f t="shared" si="112"/>
        <v>0</v>
      </c>
      <c r="AQ66" s="24">
        <f>SUMIFS(Detail!J:J,Detail!$A:$A,$B66,Detail!$D:$D,9,Detail!$C:$C,1)</f>
        <v>0</v>
      </c>
      <c r="AR66" s="24">
        <f>SUMIFS(Detail!J:J,Detail!$A:$A,$B66,Detail!$D:$D,9,Detail!$C:$C,2)</f>
        <v>0</v>
      </c>
      <c r="AS66" s="24">
        <f>SUMIFS(Detail!J:J,Detail!$A:$A,$B66,Detail!$D:$D,9,Detail!$C:$C,3)</f>
        <v>0</v>
      </c>
      <c r="AT66" s="24">
        <f>SUMIFS(Detail!J:J,Detail!$A:$A,$B66,Detail!$D:$D,9,Detail!$C:$C,4)</f>
        <v>0</v>
      </c>
      <c r="AU66" s="33">
        <f t="shared" si="113"/>
        <v>0</v>
      </c>
      <c r="AV66" s="24">
        <f>SUMIFS(Detail!J:J,Detail!$A:$A,$B66,Detail!$D:$D,10,Detail!$C:$C,1)</f>
        <v>0</v>
      </c>
      <c r="AW66" s="24">
        <f>SUMIFS(Detail!J:J,Detail!$A:$A,$B66,Detail!$D:$D,10,Detail!$C:$C,2)</f>
        <v>0</v>
      </c>
      <c r="AX66" s="24">
        <f>SUMIFS(Detail!J:J,Detail!$A:$A,$B66,Detail!$D:$D,10,Detail!$C:$C,3)</f>
        <v>0</v>
      </c>
      <c r="AY66" s="24">
        <f>SUMIFS(Detail!J:J,Detail!$A:$A,$B66,Detail!$D:$D,10,Detail!$C:$C,4)</f>
        <v>0</v>
      </c>
      <c r="AZ66" s="33">
        <f t="shared" si="114"/>
        <v>0</v>
      </c>
      <c r="BA66" s="24">
        <f>SUMIFS(Detail!J:J,Detail!$A:$A,$B66,Detail!$D:$D,11,Detail!$C:$C,1)</f>
        <v>0</v>
      </c>
      <c r="BB66" s="24">
        <f>SUMIFS(Detail!J:J,Detail!$A:$A,$B66,Detail!$D:$D,11,Detail!$C:$C,2)</f>
        <v>0</v>
      </c>
      <c r="BC66" s="24">
        <f>SUMIFS(Detail!J:J,Detail!$A:$A,$B66,Detail!$D:$D,11,Detail!$C:$C,3)</f>
        <v>0</v>
      </c>
      <c r="BD66" s="24">
        <f>SUMIFS(Detail!J:J,Detail!$A:$A,$B66,Detail!$D:$D,11,Detail!$C:$C,4)</f>
        <v>0</v>
      </c>
      <c r="BE66" s="33">
        <f t="shared" si="115"/>
        <v>0</v>
      </c>
      <c r="BF66" s="24">
        <f>SUMIFS(Detail!J:J,Detail!$A:$A,$B66,Detail!$D:$D,12,Detail!$C:$C,1)</f>
        <v>0</v>
      </c>
      <c r="BG66" s="24">
        <f>SUMIFS(Detail!J:J,Detail!$A:$A,$B66,Detail!$D:$D,12,Detail!$C:$C,2)</f>
        <v>0</v>
      </c>
      <c r="BH66" s="24">
        <f>SUMIFS(Detail!J:J,Detail!$A:$A,$B66,Detail!$D:$D,12,Detail!$C:$C,3)</f>
        <v>0</v>
      </c>
      <c r="BI66" s="24">
        <f>SUMIFS(Detail!J:J,Detail!$A:$A,$B66,Detail!$D:$D,12,Detail!$C:$C,4)</f>
        <v>0</v>
      </c>
      <c r="BJ66" s="33">
        <f t="shared" si="116"/>
        <v>0</v>
      </c>
      <c r="BK66" s="24">
        <f>SUMIFS(Detail!J:J,Detail!$A:$A,$B66,Detail!$D:$D,13,Detail!$C:$C,1)</f>
        <v>0</v>
      </c>
      <c r="BL66" s="24">
        <f>SUMIFS(Detail!J:J,Detail!$A:$A,$B66,Detail!$D:$D,13,Detail!$C:$C,2)</f>
        <v>0</v>
      </c>
      <c r="BM66" s="24">
        <f>SUMIFS(Detail!J:J,Detail!$A:$A,$B66,Detail!$D:$D,13,Detail!$C:$C,3)</f>
        <v>0</v>
      </c>
      <c r="BN66" s="24">
        <f>SUMIFS(Detail!J:J,Detail!$A:$A,$B66,Detail!$D:$D,13,Detail!$C:$C,4)</f>
        <v>0</v>
      </c>
      <c r="BO66" s="33">
        <f t="shared" si="117"/>
        <v>0</v>
      </c>
      <c r="BP66" s="24">
        <f>SUMIFS(Detail!J:J,Detail!$A:$A,$B66,Detail!$D:$D,14,Detail!$C:$C,1)</f>
        <v>0</v>
      </c>
      <c r="BQ66" s="24">
        <f>SUMIFS(Detail!J:J,Detail!$A:$A,$B66,Detail!$D:$D,14,Detail!$C:$C,2)</f>
        <v>0</v>
      </c>
      <c r="BR66" s="24">
        <f>SUMIFS(Detail!J:J,Detail!$A:$A,$B66,Detail!$D:$D,14,Detail!$C:$C,3)</f>
        <v>0</v>
      </c>
      <c r="BS66" s="24">
        <f>SUMIFS(Detail!J:J,Detail!$A:$A,$B66,Detail!$D:$D,14,Detail!$C:$C,4)</f>
        <v>0</v>
      </c>
      <c r="BT66" s="33">
        <f t="shared" si="118"/>
        <v>0</v>
      </c>
      <c r="BU66" s="24">
        <f>SUMIFS(Detail!J:J,Detail!$A:$A,$B66,Detail!$D:$D,15,Detail!$C:$C,1)</f>
        <v>0</v>
      </c>
      <c r="BV66" s="24">
        <f>SUMIFS(Detail!J:J,Detail!$A:$A,$B66,Detail!$D:$D,15,Detail!$C:$C,2)</f>
        <v>0</v>
      </c>
      <c r="BW66" s="24">
        <f>SUMIFS(Detail!J:J,Detail!$A:$A,$B66,Detail!$D:$D,15,Detail!$C:$C,3)</f>
        <v>0</v>
      </c>
      <c r="BX66" s="24">
        <f>SUMIFS(Detail!J:J,Detail!$A:$A,$B66,Detail!$D:$D,15,Detail!$C:$C,4)</f>
        <v>0</v>
      </c>
      <c r="BY66" s="33">
        <f t="shared" si="119"/>
        <v>0</v>
      </c>
      <c r="BZ66" s="24">
        <f>SUMIFS(Detail!J:J,Detail!$A:$A,$B66,Detail!$D:$D,16,Detail!$C:$C,1)</f>
        <v>0</v>
      </c>
      <c r="CA66" s="24">
        <f>SUMIFS(Detail!J:J,Detail!$A:$A,$B66,Detail!$D:$D,16,Detail!$C:$C,2)</f>
        <v>0</v>
      </c>
      <c r="CB66" s="24">
        <f>SUMIFS(Detail!J:J,Detail!$A:$A,$B66,Detail!$D:$D,16,Detail!$C:$C,3)</f>
        <v>0</v>
      </c>
      <c r="CC66" s="24">
        <f>SUMIFS(Detail!J:J,Detail!$A:$A,$B66,Detail!$D:$D,16,Detail!$C:$C,4)</f>
        <v>0</v>
      </c>
      <c r="CD66" s="33">
        <f t="shared" si="120"/>
        <v>0</v>
      </c>
      <c r="CE66" s="24">
        <f>SUMIFS(Detail!J:J,Detail!$A:$A,$B66,Detail!$D:$D,17,Detail!$C:$C,1)</f>
        <v>0</v>
      </c>
      <c r="CF66" s="24">
        <f>SUMIFS(Detail!J:J,Detail!$A:$A,$B66,Detail!$D:$D,17,Detail!$C:$C,2)</f>
        <v>0</v>
      </c>
      <c r="CG66" s="24">
        <f>SUMIFS(Detail!J:J,Detail!$A:$A,$B66,Detail!$D:$D,17,Detail!$C:$C,3)</f>
        <v>0</v>
      </c>
      <c r="CH66" s="24">
        <f>SUMIFS(Detail!J:J,Detail!$A:$A,$B66,Detail!$D:$D,17,Detail!$C:$C,4)</f>
        <v>0</v>
      </c>
      <c r="CI66" s="33">
        <f t="shared" si="121"/>
        <v>0</v>
      </c>
      <c r="CJ66" s="24">
        <f>SUMIFS(Detail!J:J,Detail!$A:$A,$B66,Detail!$D:$D,18,Detail!$C:$C,1)</f>
        <v>0</v>
      </c>
      <c r="CK66" s="24">
        <f>SUMIFS(Detail!J:J,Detail!$A:$A,$B66,Detail!$D:$D,18,Detail!$C:$C,2)</f>
        <v>0</v>
      </c>
      <c r="CL66" s="24">
        <f>SUMIFS(Detail!J:J,Detail!$A:$A,$B66,Detail!$D:$D,18,Detail!$C:$C,3)</f>
        <v>0</v>
      </c>
      <c r="CM66" s="24">
        <f>SUMIFS(Detail!J:J,Detail!$A:$A,$B66,Detail!$D:$D,18,Detail!$C:$C,4)</f>
        <v>0</v>
      </c>
      <c r="CN66" s="33">
        <f t="shared" si="122"/>
        <v>0</v>
      </c>
      <c r="CO66" s="24">
        <f>SUMIFS(Detail!J:J,Detail!$A:$A,$B66,Detail!$D:$D,19,Detail!$C:$C,1)</f>
        <v>0</v>
      </c>
      <c r="CP66" s="24">
        <f>SUMIFS(Detail!J:J,Detail!$A:$A,$B66,Detail!$D:$D,19,Detail!$C:$C,2)</f>
        <v>0</v>
      </c>
      <c r="CQ66" s="24">
        <f>SUMIFS(Detail!J:J,Detail!$A:$A,$B66,Detail!$D:$D,19,Detail!$C:$C,3)</f>
        <v>0</v>
      </c>
      <c r="CR66" s="24">
        <f>SUMIFS(Detail!J:J,Detail!$A:$A,$B66,Detail!$D:$D,19,Detail!$C:$C,4)</f>
        <v>0</v>
      </c>
      <c r="CS66" s="33">
        <f t="shared" si="123"/>
        <v>0</v>
      </c>
      <c r="CT66" s="24">
        <f>SUMIFS(Detail!J:J,Detail!$A:$A,$B66,Detail!$D:$D,20,Detail!$C:$C,1)</f>
        <v>0</v>
      </c>
      <c r="CU66" s="24">
        <f>SUMIFS(Detail!J:J,Detail!$A:$A,$B66,Detail!$D:$D,20,Detail!$C:$C,2)</f>
        <v>0</v>
      </c>
      <c r="CV66" s="24">
        <f>SUMIFS(Detail!J:J,Detail!$A:$A,$B66,Detail!$D:$D,20,Detail!$C:$C,3)</f>
        <v>0</v>
      </c>
      <c r="CW66" s="24">
        <f>SUMIFS(Detail!J:J,Detail!$A:$A,$B66,Detail!$D:$D,20,Detail!$C:$C,4)</f>
        <v>0</v>
      </c>
      <c r="CX66" s="33">
        <f t="shared" si="124"/>
        <v>0</v>
      </c>
      <c r="CY66" s="24">
        <f>SUMIFS(Detail!J:J,Detail!$A:$A,$B66,Detail!$D:$D,21,Detail!$C:$C,1)</f>
        <v>0</v>
      </c>
      <c r="CZ66" s="24">
        <f>SUMIFS(Detail!J:J,Detail!$A:$A,$B66,Detail!$D:$D,21,Detail!$C:$C,2)</f>
        <v>0</v>
      </c>
      <c r="DA66" s="24">
        <f>SUMIFS(Detail!J:J,Detail!$A:$A,$B66,Detail!$D:$D,21,Detail!$C:$C,3)</f>
        <v>0</v>
      </c>
      <c r="DB66" s="24">
        <f>SUMIFS(Detail!J:J,Detail!$A:$A,$B66,Detail!$D:$D,21,Detail!$C:$C,4)</f>
        <v>0</v>
      </c>
      <c r="DC66" s="33">
        <f t="shared" si="125"/>
        <v>0</v>
      </c>
      <c r="DD66" s="86">
        <f>SUMIFS(Detail!J:J,Detail!$A:$A,$B66,Detail!$B:$B,"&gt;60")</f>
        <v>120000</v>
      </c>
    </row>
    <row r="67" spans="1:108" x14ac:dyDescent="0.25">
      <c r="A67" t="s">
        <v>5304</v>
      </c>
      <c r="B67" s="32" t="s">
        <v>5123</v>
      </c>
      <c r="C67" s="24">
        <f>SUMIFS(Detail!J:J,Detail!$A:$A,$B67,Detail!$D:$D,1,Detail!$C:$C,1)</f>
        <v>0</v>
      </c>
      <c r="D67" s="24">
        <f>SUMIFS(Detail!J:J,Detail!$A:$A,$B67,Detail!$D:$D,1,Detail!$C:$C,2)</f>
        <v>0</v>
      </c>
      <c r="E67" s="24">
        <f>SUMIFS(Detail!J:J,Detail!$A:$A,$B67,Detail!$D:$D,1,Detail!$C:$C,3)</f>
        <v>30000</v>
      </c>
      <c r="F67" s="24">
        <f>SUMIFS(Detail!J:J,Detail!$A:$A,$B67,Detail!$D:$D,1,Detail!$C:$C,4)</f>
        <v>75000</v>
      </c>
      <c r="G67" s="33">
        <f t="shared" si="105"/>
        <v>105000</v>
      </c>
      <c r="H67" s="24">
        <f>SUMIFS(Detail!J:J,Detail!$A:$A,$B67,Detail!$D:$D,2,Detail!$C:$C,1)</f>
        <v>120000</v>
      </c>
      <c r="I67" s="24">
        <f>SUMIFS(Detail!J:J,Detail!$A:$A,$B67,Detail!$D:$D,2,Detail!$C:$C,2)</f>
        <v>168750</v>
      </c>
      <c r="J67" s="24">
        <f>SUMIFS(Detail!J:J,Detail!$A:$A,$B67,Detail!$D:$D,2,Detail!$C:$C,3)</f>
        <v>206250</v>
      </c>
      <c r="K67" s="24">
        <f>SUMIFS(Detail!J:J,Detail!$A:$A,$B67,Detail!$D:$D,2,Detail!$C:$C,4)</f>
        <v>225000</v>
      </c>
      <c r="L67" s="33">
        <f t="shared" si="106"/>
        <v>720000</v>
      </c>
      <c r="M67" s="24">
        <f>SUMIFS(Detail!J:J,Detail!$A:$A,$B67,Detail!$D:$D,3,Detail!$C:$C,1)</f>
        <v>202500</v>
      </c>
      <c r="N67" s="24">
        <f>SUMIFS(Detail!J:J,Detail!$A:$A,$B67,Detail!$D:$D,3,Detail!$C:$C,2)</f>
        <v>240000</v>
      </c>
      <c r="O67" s="24">
        <f>SUMIFS(Detail!J:J,Detail!$A:$A,$B67,Detail!$D:$D,3,Detail!$C:$C,3)</f>
        <v>337500</v>
      </c>
      <c r="P67" s="24">
        <f>SUMIFS(Detail!J:J,Detail!$A:$A,$B67,Detail!$D:$D,3,Detail!$C:$C,4)</f>
        <v>412500</v>
      </c>
      <c r="Q67" s="33">
        <f t="shared" si="107"/>
        <v>1192500</v>
      </c>
      <c r="R67" s="24">
        <f>SUMIFS(Detail!J:J,Detail!$A:$A,$B67,Detail!$D:$D,4,Detail!$C:$C,1)</f>
        <v>450000</v>
      </c>
      <c r="S67" s="24">
        <f>SUMIFS(Detail!J:J,Detail!$A:$A,$B67,Detail!$D:$D,4,Detail!$C:$C,2)</f>
        <v>405000</v>
      </c>
      <c r="T67" s="24">
        <f>SUMIFS(Detail!J:J,Detail!$A:$A,$B67,Detail!$D:$D,4,Detail!$C:$C,3)</f>
        <v>480000</v>
      </c>
      <c r="U67" s="24">
        <f>SUMIFS(Detail!J:J,Detail!$A:$A,$B67,Detail!$D:$D,4,Detail!$C:$C,4)</f>
        <v>675000</v>
      </c>
      <c r="V67" s="33">
        <f t="shared" si="108"/>
        <v>2010000</v>
      </c>
      <c r="W67" s="24">
        <f>SUMIFS(Detail!J:J,Detail!$A:$A,$B67,Detail!$D:$D,5,Detail!$C:$C,1)</f>
        <v>825000</v>
      </c>
      <c r="X67" s="24">
        <f>SUMIFS(Detail!J:J,Detail!$A:$A,$B67,Detail!$D:$D,5,Detail!$C:$C,2)</f>
        <v>900000</v>
      </c>
      <c r="Y67" s="24">
        <f>SUMIFS(Detail!J:J,Detail!$A:$A,$B67,Detail!$D:$D,5,Detail!$C:$C,3)</f>
        <v>810000</v>
      </c>
      <c r="Z67" s="24">
        <f>SUMIFS(Detail!J:J,Detail!$A:$A,$B67,Detail!$D:$D,5,Detail!$C:$C,4)</f>
        <v>960000</v>
      </c>
      <c r="AA67" s="33">
        <f t="shared" si="109"/>
        <v>3495000</v>
      </c>
      <c r="AB67" s="24">
        <f>SUMIFS(Detail!J:J,Detail!$A:$A,$B67,Detail!$D:$D,6,Detail!$C:$C,1)</f>
        <v>600000</v>
      </c>
      <c r="AC67" s="24">
        <f>SUMIFS(Detail!J:J,Detail!$A:$A,$B67,Detail!$D:$D,6,Detail!$C:$C,2)</f>
        <v>0</v>
      </c>
      <c r="AD67" s="24">
        <f>SUMIFS(Detail!J:J,Detail!$A:$A,$B67,Detail!$D:$D,6,Detail!$C:$C,3)</f>
        <v>0</v>
      </c>
      <c r="AE67" s="24">
        <f>SUMIFS(Detail!J:J,Detail!$A:$A,$B67,Detail!$D:$D,6,Detail!$C:$C,4)</f>
        <v>0</v>
      </c>
      <c r="AF67" s="33">
        <f t="shared" si="110"/>
        <v>600000</v>
      </c>
      <c r="AG67" s="24">
        <f>SUMIFS(Detail!J:J,Detail!$A:$A,$B67,Detail!$D:$D,7,Detail!$C:$C,1)</f>
        <v>0</v>
      </c>
      <c r="AH67" s="24">
        <f>SUMIFS(Detail!J:J,Detail!$A:$A,$B67,Detail!$D:$D,7,Detail!$C:$C,2)</f>
        <v>0</v>
      </c>
      <c r="AI67" s="24">
        <f>SUMIFS(Detail!J:J,Detail!$A:$A,$B67,Detail!$D:$D,7,Detail!$C:$C,3)</f>
        <v>0</v>
      </c>
      <c r="AJ67" s="24">
        <f>SUMIFS(Detail!J:J,Detail!$A:$A,$B67,Detail!$D:$D,7,Detail!$C:$C,4)</f>
        <v>0</v>
      </c>
      <c r="AK67" s="33">
        <f t="shared" si="111"/>
        <v>0</v>
      </c>
      <c r="AL67" s="24">
        <f>SUMIFS(Detail!J:J,Detail!$A:$A,$B67,Detail!$D:$D,8,Detail!$C:$C,1)</f>
        <v>0</v>
      </c>
      <c r="AM67" s="24">
        <f>SUMIFS(Detail!J:J,Detail!$A:$A,$B67,Detail!$D:$D,8,Detail!$C:$C,2)</f>
        <v>0</v>
      </c>
      <c r="AN67" s="24">
        <f>SUMIFS(Detail!J:J,Detail!$A:$A,$B67,Detail!$D:$D,8,Detail!$C:$C,3)</f>
        <v>0</v>
      </c>
      <c r="AO67" s="24">
        <f>SUMIFS(Detail!J:J,Detail!$A:$A,$B67,Detail!$D:$D,8,Detail!$C:$C,4)</f>
        <v>0</v>
      </c>
      <c r="AP67" s="33">
        <f t="shared" si="112"/>
        <v>0</v>
      </c>
      <c r="AQ67" s="24">
        <f>SUMIFS(Detail!J:J,Detail!$A:$A,$B67,Detail!$D:$D,9,Detail!$C:$C,1)</f>
        <v>0</v>
      </c>
      <c r="AR67" s="24">
        <f>SUMIFS(Detail!J:J,Detail!$A:$A,$B67,Detail!$D:$D,9,Detail!$C:$C,2)</f>
        <v>0</v>
      </c>
      <c r="AS67" s="24">
        <f>SUMIFS(Detail!J:J,Detail!$A:$A,$B67,Detail!$D:$D,9,Detail!$C:$C,3)</f>
        <v>0</v>
      </c>
      <c r="AT67" s="24">
        <f>SUMIFS(Detail!J:J,Detail!$A:$A,$B67,Detail!$D:$D,9,Detail!$C:$C,4)</f>
        <v>0</v>
      </c>
      <c r="AU67" s="33">
        <f t="shared" si="113"/>
        <v>0</v>
      </c>
      <c r="AV67" s="24">
        <f>SUMIFS(Detail!J:J,Detail!$A:$A,$B67,Detail!$D:$D,10,Detail!$C:$C,1)</f>
        <v>0</v>
      </c>
      <c r="AW67" s="24">
        <f>SUMIFS(Detail!J:J,Detail!$A:$A,$B67,Detail!$D:$D,10,Detail!$C:$C,2)</f>
        <v>0</v>
      </c>
      <c r="AX67" s="24">
        <f>SUMIFS(Detail!J:J,Detail!$A:$A,$B67,Detail!$D:$D,10,Detail!$C:$C,3)</f>
        <v>0</v>
      </c>
      <c r="AY67" s="24">
        <f>SUMIFS(Detail!J:J,Detail!$A:$A,$B67,Detail!$D:$D,10,Detail!$C:$C,4)</f>
        <v>0</v>
      </c>
      <c r="AZ67" s="33">
        <f t="shared" si="114"/>
        <v>0</v>
      </c>
      <c r="BA67" s="24">
        <f>SUMIFS(Detail!J:J,Detail!$A:$A,$B67,Detail!$D:$D,11,Detail!$C:$C,1)</f>
        <v>0</v>
      </c>
      <c r="BB67" s="24">
        <f>SUMIFS(Detail!J:J,Detail!$A:$A,$B67,Detail!$D:$D,11,Detail!$C:$C,2)</f>
        <v>0</v>
      </c>
      <c r="BC67" s="24">
        <f>SUMIFS(Detail!J:J,Detail!$A:$A,$B67,Detail!$D:$D,11,Detail!$C:$C,3)</f>
        <v>0</v>
      </c>
      <c r="BD67" s="24">
        <f>SUMIFS(Detail!J:J,Detail!$A:$A,$B67,Detail!$D:$D,11,Detail!$C:$C,4)</f>
        <v>0</v>
      </c>
      <c r="BE67" s="33">
        <f t="shared" si="115"/>
        <v>0</v>
      </c>
      <c r="BF67" s="24">
        <f>SUMIFS(Detail!J:J,Detail!$A:$A,$B67,Detail!$D:$D,12,Detail!$C:$C,1)</f>
        <v>0</v>
      </c>
      <c r="BG67" s="24">
        <f>SUMIFS(Detail!J:J,Detail!$A:$A,$B67,Detail!$D:$D,12,Detail!$C:$C,2)</f>
        <v>0</v>
      </c>
      <c r="BH67" s="24">
        <f>SUMIFS(Detail!J:J,Detail!$A:$A,$B67,Detail!$D:$D,12,Detail!$C:$C,3)</f>
        <v>0</v>
      </c>
      <c r="BI67" s="24">
        <f>SUMIFS(Detail!J:J,Detail!$A:$A,$B67,Detail!$D:$D,12,Detail!$C:$C,4)</f>
        <v>0</v>
      </c>
      <c r="BJ67" s="33">
        <f t="shared" si="116"/>
        <v>0</v>
      </c>
      <c r="BK67" s="24">
        <f>SUMIFS(Detail!J:J,Detail!$A:$A,$B67,Detail!$D:$D,13,Detail!$C:$C,1)</f>
        <v>0</v>
      </c>
      <c r="BL67" s="24">
        <f>SUMIFS(Detail!J:J,Detail!$A:$A,$B67,Detail!$D:$D,13,Detail!$C:$C,2)</f>
        <v>0</v>
      </c>
      <c r="BM67" s="24">
        <f>SUMIFS(Detail!J:J,Detail!$A:$A,$B67,Detail!$D:$D,13,Detail!$C:$C,3)</f>
        <v>0</v>
      </c>
      <c r="BN67" s="24">
        <f>SUMIFS(Detail!J:J,Detail!$A:$A,$B67,Detail!$D:$D,13,Detail!$C:$C,4)</f>
        <v>0</v>
      </c>
      <c r="BO67" s="33">
        <f t="shared" si="117"/>
        <v>0</v>
      </c>
      <c r="BP67" s="24">
        <f>SUMIFS(Detail!J:J,Detail!$A:$A,$B67,Detail!$D:$D,14,Detail!$C:$C,1)</f>
        <v>0</v>
      </c>
      <c r="BQ67" s="24">
        <f>SUMIFS(Detail!J:J,Detail!$A:$A,$B67,Detail!$D:$D,14,Detail!$C:$C,2)</f>
        <v>0</v>
      </c>
      <c r="BR67" s="24">
        <f>SUMIFS(Detail!J:J,Detail!$A:$A,$B67,Detail!$D:$D,14,Detail!$C:$C,3)</f>
        <v>0</v>
      </c>
      <c r="BS67" s="24">
        <f>SUMIFS(Detail!J:J,Detail!$A:$A,$B67,Detail!$D:$D,14,Detail!$C:$C,4)</f>
        <v>0</v>
      </c>
      <c r="BT67" s="33">
        <f t="shared" si="118"/>
        <v>0</v>
      </c>
      <c r="BU67" s="24">
        <f>SUMIFS(Detail!J:J,Detail!$A:$A,$B67,Detail!$D:$D,15,Detail!$C:$C,1)</f>
        <v>0</v>
      </c>
      <c r="BV67" s="24">
        <f>SUMIFS(Detail!J:J,Detail!$A:$A,$B67,Detail!$D:$D,15,Detail!$C:$C,2)</f>
        <v>0</v>
      </c>
      <c r="BW67" s="24">
        <f>SUMIFS(Detail!J:J,Detail!$A:$A,$B67,Detail!$D:$D,15,Detail!$C:$C,3)</f>
        <v>0</v>
      </c>
      <c r="BX67" s="24">
        <f>SUMIFS(Detail!J:J,Detail!$A:$A,$B67,Detail!$D:$D,15,Detail!$C:$C,4)</f>
        <v>0</v>
      </c>
      <c r="BY67" s="33">
        <f t="shared" si="119"/>
        <v>0</v>
      </c>
      <c r="BZ67" s="24">
        <f>SUMIFS(Detail!J:J,Detail!$A:$A,$B67,Detail!$D:$D,16,Detail!$C:$C,1)</f>
        <v>0</v>
      </c>
      <c r="CA67" s="24">
        <f>SUMIFS(Detail!J:J,Detail!$A:$A,$B67,Detail!$D:$D,16,Detail!$C:$C,2)</f>
        <v>0</v>
      </c>
      <c r="CB67" s="24">
        <f>SUMIFS(Detail!J:J,Detail!$A:$A,$B67,Detail!$D:$D,16,Detail!$C:$C,3)</f>
        <v>0</v>
      </c>
      <c r="CC67" s="24">
        <f>SUMIFS(Detail!J:J,Detail!$A:$A,$B67,Detail!$D:$D,16,Detail!$C:$C,4)</f>
        <v>0</v>
      </c>
      <c r="CD67" s="33">
        <f t="shared" si="120"/>
        <v>0</v>
      </c>
      <c r="CE67" s="24">
        <f>SUMIFS(Detail!J:J,Detail!$A:$A,$B67,Detail!$D:$D,17,Detail!$C:$C,1)</f>
        <v>0</v>
      </c>
      <c r="CF67" s="24">
        <f>SUMIFS(Detail!J:J,Detail!$A:$A,$B67,Detail!$D:$D,17,Detail!$C:$C,2)</f>
        <v>0</v>
      </c>
      <c r="CG67" s="24">
        <f>SUMIFS(Detail!J:J,Detail!$A:$A,$B67,Detail!$D:$D,17,Detail!$C:$C,3)</f>
        <v>0</v>
      </c>
      <c r="CH67" s="24">
        <f>SUMIFS(Detail!J:J,Detail!$A:$A,$B67,Detail!$D:$D,17,Detail!$C:$C,4)</f>
        <v>0</v>
      </c>
      <c r="CI67" s="33">
        <f t="shared" si="121"/>
        <v>0</v>
      </c>
      <c r="CJ67" s="24">
        <f>SUMIFS(Detail!J:J,Detail!$A:$A,$B67,Detail!$D:$D,18,Detail!$C:$C,1)</f>
        <v>0</v>
      </c>
      <c r="CK67" s="24">
        <f>SUMIFS(Detail!J:J,Detail!$A:$A,$B67,Detail!$D:$D,18,Detail!$C:$C,2)</f>
        <v>0</v>
      </c>
      <c r="CL67" s="24">
        <f>SUMIFS(Detail!J:J,Detail!$A:$A,$B67,Detail!$D:$D,18,Detail!$C:$C,3)</f>
        <v>0</v>
      </c>
      <c r="CM67" s="24">
        <f>SUMIFS(Detail!J:J,Detail!$A:$A,$B67,Detail!$D:$D,18,Detail!$C:$C,4)</f>
        <v>0</v>
      </c>
      <c r="CN67" s="33">
        <f t="shared" si="122"/>
        <v>0</v>
      </c>
      <c r="CO67" s="24">
        <f>SUMIFS(Detail!J:J,Detail!$A:$A,$B67,Detail!$D:$D,19,Detail!$C:$C,1)</f>
        <v>0</v>
      </c>
      <c r="CP67" s="24">
        <f>SUMIFS(Detail!J:J,Detail!$A:$A,$B67,Detail!$D:$D,19,Detail!$C:$C,2)</f>
        <v>0</v>
      </c>
      <c r="CQ67" s="24">
        <f>SUMIFS(Detail!J:J,Detail!$A:$A,$B67,Detail!$D:$D,19,Detail!$C:$C,3)</f>
        <v>0</v>
      </c>
      <c r="CR67" s="24">
        <f>SUMIFS(Detail!J:J,Detail!$A:$A,$B67,Detail!$D:$D,19,Detail!$C:$C,4)</f>
        <v>0</v>
      </c>
      <c r="CS67" s="33">
        <f t="shared" si="123"/>
        <v>0</v>
      </c>
      <c r="CT67" s="24">
        <f>SUMIFS(Detail!J:J,Detail!$A:$A,$B67,Detail!$D:$D,20,Detail!$C:$C,1)</f>
        <v>0</v>
      </c>
      <c r="CU67" s="24">
        <f>SUMIFS(Detail!J:J,Detail!$A:$A,$B67,Detail!$D:$D,20,Detail!$C:$C,2)</f>
        <v>0</v>
      </c>
      <c r="CV67" s="24">
        <f>SUMIFS(Detail!J:J,Detail!$A:$A,$B67,Detail!$D:$D,20,Detail!$C:$C,3)</f>
        <v>0</v>
      </c>
      <c r="CW67" s="24">
        <f>SUMIFS(Detail!J:J,Detail!$A:$A,$B67,Detail!$D:$D,20,Detail!$C:$C,4)</f>
        <v>0</v>
      </c>
      <c r="CX67" s="33">
        <f t="shared" si="124"/>
        <v>0</v>
      </c>
      <c r="CY67" s="24">
        <f>SUMIFS(Detail!J:J,Detail!$A:$A,$B67,Detail!$D:$D,21,Detail!$C:$C,1)</f>
        <v>0</v>
      </c>
      <c r="CZ67" s="24">
        <f>SUMIFS(Detail!J:J,Detail!$A:$A,$B67,Detail!$D:$D,21,Detail!$C:$C,2)</f>
        <v>0</v>
      </c>
      <c r="DA67" s="24">
        <f>SUMIFS(Detail!J:J,Detail!$A:$A,$B67,Detail!$D:$D,21,Detail!$C:$C,3)</f>
        <v>0</v>
      </c>
      <c r="DB67" s="24">
        <f>SUMIFS(Detail!J:J,Detail!$A:$A,$B67,Detail!$D:$D,21,Detail!$C:$C,4)</f>
        <v>0</v>
      </c>
      <c r="DC67" s="33">
        <f t="shared" si="125"/>
        <v>0</v>
      </c>
      <c r="DD67" s="86">
        <f>SUMIFS(Detail!J:J,Detail!$A:$A,$B67,Detail!$B:$B,"&gt;60")</f>
        <v>600000</v>
      </c>
    </row>
    <row r="68" spans="1:108" x14ac:dyDescent="0.25">
      <c r="A68" t="s">
        <v>5305</v>
      </c>
      <c r="B68" s="32" t="s">
        <v>5124</v>
      </c>
      <c r="C68" s="24">
        <f>SUMIFS(Detail!J:J,Detail!$A:$A,$B68,Detail!$D:$D,1,Detail!$C:$C,1)</f>
        <v>0</v>
      </c>
      <c r="D68" s="24">
        <f>SUMIFS(Detail!J:J,Detail!$A:$A,$B68,Detail!$D:$D,1,Detail!$C:$C,2)</f>
        <v>0</v>
      </c>
      <c r="E68" s="24">
        <f>SUMIFS(Detail!J:J,Detail!$A:$A,$B68,Detail!$D:$D,1,Detail!$C:$C,3)</f>
        <v>18750</v>
      </c>
      <c r="F68" s="24">
        <f>SUMIFS(Detail!J:J,Detail!$A:$A,$B68,Detail!$D:$D,1,Detail!$C:$C,4)</f>
        <v>46875</v>
      </c>
      <c r="G68" s="33">
        <f t="shared" si="105"/>
        <v>65625</v>
      </c>
      <c r="H68" s="24">
        <f>SUMIFS(Detail!J:J,Detail!$A:$A,$B68,Detail!$D:$D,2,Detail!$C:$C,1)</f>
        <v>53125</v>
      </c>
      <c r="I68" s="24">
        <f>SUMIFS(Detail!J:J,Detail!$A:$A,$B68,Detail!$D:$D,2,Detail!$C:$C,2)</f>
        <v>56250</v>
      </c>
      <c r="J68" s="24">
        <f>SUMIFS(Detail!J:J,Detail!$A:$A,$B68,Detail!$D:$D,2,Detail!$C:$C,3)</f>
        <v>68750</v>
      </c>
      <c r="K68" s="24">
        <f>SUMIFS(Detail!J:J,Detail!$A:$A,$B68,Detail!$D:$D,2,Detail!$C:$C,4)</f>
        <v>75000</v>
      </c>
      <c r="L68" s="33">
        <f t="shared" si="106"/>
        <v>253125</v>
      </c>
      <c r="M68" s="24">
        <f>SUMIFS(Detail!J:J,Detail!$A:$A,$B68,Detail!$D:$D,3,Detail!$C:$C,1)</f>
        <v>93750</v>
      </c>
      <c r="N68" s="24">
        <f>SUMIFS(Detail!J:J,Detail!$A:$A,$B68,Detail!$D:$D,3,Detail!$C:$C,2)</f>
        <v>106250</v>
      </c>
      <c r="O68" s="24">
        <f>SUMIFS(Detail!J:J,Detail!$A:$A,$B68,Detail!$D:$D,3,Detail!$C:$C,3)</f>
        <v>112500</v>
      </c>
      <c r="P68" s="24">
        <f>SUMIFS(Detail!J:J,Detail!$A:$A,$B68,Detail!$D:$D,3,Detail!$C:$C,4)</f>
        <v>137500</v>
      </c>
      <c r="Q68" s="33">
        <f t="shared" si="107"/>
        <v>450000</v>
      </c>
      <c r="R68" s="24">
        <f>SUMIFS(Detail!J:J,Detail!$A:$A,$B68,Detail!$D:$D,4,Detail!$C:$C,1)</f>
        <v>150000</v>
      </c>
      <c r="S68" s="24">
        <f>SUMIFS(Detail!J:J,Detail!$A:$A,$B68,Detail!$D:$D,4,Detail!$C:$C,2)</f>
        <v>187500</v>
      </c>
      <c r="T68" s="24">
        <f>SUMIFS(Detail!J:J,Detail!$A:$A,$B68,Detail!$D:$D,4,Detail!$C:$C,3)</f>
        <v>212500</v>
      </c>
      <c r="U68" s="24">
        <f>SUMIFS(Detail!J:J,Detail!$A:$A,$B68,Detail!$D:$D,4,Detail!$C:$C,4)</f>
        <v>225000</v>
      </c>
      <c r="V68" s="33">
        <f t="shared" si="108"/>
        <v>775000</v>
      </c>
      <c r="W68" s="24">
        <f>SUMIFS(Detail!J:J,Detail!$A:$A,$B68,Detail!$D:$D,5,Detail!$C:$C,1)</f>
        <v>275000</v>
      </c>
      <c r="X68" s="24">
        <f>SUMIFS(Detail!J:J,Detail!$A:$A,$B68,Detail!$D:$D,5,Detail!$C:$C,2)</f>
        <v>300000</v>
      </c>
      <c r="Y68" s="24">
        <f>SUMIFS(Detail!J:J,Detail!$A:$A,$B68,Detail!$D:$D,5,Detail!$C:$C,3)</f>
        <v>375000</v>
      </c>
      <c r="Z68" s="24">
        <f>SUMIFS(Detail!J:J,Detail!$A:$A,$B68,Detail!$D:$D,5,Detail!$C:$C,4)</f>
        <v>425000</v>
      </c>
      <c r="AA68" s="33">
        <f t="shared" si="109"/>
        <v>1375000</v>
      </c>
      <c r="AB68" s="24">
        <f>SUMIFS(Detail!J:J,Detail!$A:$A,$B68,Detail!$D:$D,6,Detail!$C:$C,1)</f>
        <v>200000</v>
      </c>
      <c r="AC68" s="24">
        <f>SUMIFS(Detail!J:J,Detail!$A:$A,$B68,Detail!$D:$D,6,Detail!$C:$C,2)</f>
        <v>0</v>
      </c>
      <c r="AD68" s="24">
        <f>SUMIFS(Detail!J:J,Detail!$A:$A,$B68,Detail!$D:$D,6,Detail!$C:$C,3)</f>
        <v>0</v>
      </c>
      <c r="AE68" s="24">
        <f>SUMIFS(Detail!J:J,Detail!$A:$A,$B68,Detail!$D:$D,6,Detail!$C:$C,4)</f>
        <v>0</v>
      </c>
      <c r="AF68" s="33">
        <f t="shared" si="110"/>
        <v>200000</v>
      </c>
      <c r="AG68" s="24">
        <f>SUMIFS(Detail!J:J,Detail!$A:$A,$B68,Detail!$D:$D,7,Detail!$C:$C,1)</f>
        <v>0</v>
      </c>
      <c r="AH68" s="24">
        <f>SUMIFS(Detail!J:J,Detail!$A:$A,$B68,Detail!$D:$D,7,Detail!$C:$C,2)</f>
        <v>0</v>
      </c>
      <c r="AI68" s="24">
        <f>SUMIFS(Detail!J:J,Detail!$A:$A,$B68,Detail!$D:$D,7,Detail!$C:$C,3)</f>
        <v>0</v>
      </c>
      <c r="AJ68" s="24">
        <f>SUMIFS(Detail!J:J,Detail!$A:$A,$B68,Detail!$D:$D,7,Detail!$C:$C,4)</f>
        <v>0</v>
      </c>
      <c r="AK68" s="33">
        <f t="shared" si="111"/>
        <v>0</v>
      </c>
      <c r="AL68" s="24">
        <f>SUMIFS(Detail!J:J,Detail!$A:$A,$B68,Detail!$D:$D,8,Detail!$C:$C,1)</f>
        <v>0</v>
      </c>
      <c r="AM68" s="24">
        <f>SUMIFS(Detail!J:J,Detail!$A:$A,$B68,Detail!$D:$D,8,Detail!$C:$C,2)</f>
        <v>0</v>
      </c>
      <c r="AN68" s="24">
        <f>SUMIFS(Detail!J:J,Detail!$A:$A,$B68,Detail!$D:$D,8,Detail!$C:$C,3)</f>
        <v>0</v>
      </c>
      <c r="AO68" s="24">
        <f>SUMIFS(Detail!J:J,Detail!$A:$A,$B68,Detail!$D:$D,8,Detail!$C:$C,4)</f>
        <v>0</v>
      </c>
      <c r="AP68" s="33">
        <f t="shared" si="112"/>
        <v>0</v>
      </c>
      <c r="AQ68" s="24">
        <f>SUMIFS(Detail!J:J,Detail!$A:$A,$B68,Detail!$D:$D,9,Detail!$C:$C,1)</f>
        <v>0</v>
      </c>
      <c r="AR68" s="24">
        <f>SUMIFS(Detail!J:J,Detail!$A:$A,$B68,Detail!$D:$D,9,Detail!$C:$C,2)</f>
        <v>0</v>
      </c>
      <c r="AS68" s="24">
        <f>SUMIFS(Detail!J:J,Detail!$A:$A,$B68,Detail!$D:$D,9,Detail!$C:$C,3)</f>
        <v>0</v>
      </c>
      <c r="AT68" s="24">
        <f>SUMIFS(Detail!J:J,Detail!$A:$A,$B68,Detail!$D:$D,9,Detail!$C:$C,4)</f>
        <v>0</v>
      </c>
      <c r="AU68" s="33">
        <f t="shared" si="113"/>
        <v>0</v>
      </c>
      <c r="AV68" s="24">
        <f>SUMIFS(Detail!J:J,Detail!$A:$A,$B68,Detail!$D:$D,10,Detail!$C:$C,1)</f>
        <v>0</v>
      </c>
      <c r="AW68" s="24">
        <f>SUMIFS(Detail!J:J,Detail!$A:$A,$B68,Detail!$D:$D,10,Detail!$C:$C,2)</f>
        <v>0</v>
      </c>
      <c r="AX68" s="24">
        <f>SUMIFS(Detail!J:J,Detail!$A:$A,$B68,Detail!$D:$D,10,Detail!$C:$C,3)</f>
        <v>0</v>
      </c>
      <c r="AY68" s="24">
        <f>SUMIFS(Detail!J:J,Detail!$A:$A,$B68,Detail!$D:$D,10,Detail!$C:$C,4)</f>
        <v>0</v>
      </c>
      <c r="AZ68" s="33">
        <f t="shared" si="114"/>
        <v>0</v>
      </c>
      <c r="BA68" s="24">
        <f>SUMIFS(Detail!J:J,Detail!$A:$A,$B68,Detail!$D:$D,11,Detail!$C:$C,1)</f>
        <v>0</v>
      </c>
      <c r="BB68" s="24">
        <f>SUMIFS(Detail!J:J,Detail!$A:$A,$B68,Detail!$D:$D,11,Detail!$C:$C,2)</f>
        <v>0</v>
      </c>
      <c r="BC68" s="24">
        <f>SUMIFS(Detail!J:J,Detail!$A:$A,$B68,Detail!$D:$D,11,Detail!$C:$C,3)</f>
        <v>0</v>
      </c>
      <c r="BD68" s="24">
        <f>SUMIFS(Detail!J:J,Detail!$A:$A,$B68,Detail!$D:$D,11,Detail!$C:$C,4)</f>
        <v>0</v>
      </c>
      <c r="BE68" s="33">
        <f t="shared" si="115"/>
        <v>0</v>
      </c>
      <c r="BF68" s="24">
        <f>SUMIFS(Detail!J:J,Detail!$A:$A,$B68,Detail!$D:$D,12,Detail!$C:$C,1)</f>
        <v>0</v>
      </c>
      <c r="BG68" s="24">
        <f>SUMIFS(Detail!J:J,Detail!$A:$A,$B68,Detail!$D:$D,12,Detail!$C:$C,2)</f>
        <v>0</v>
      </c>
      <c r="BH68" s="24">
        <f>SUMIFS(Detail!J:J,Detail!$A:$A,$B68,Detail!$D:$D,12,Detail!$C:$C,3)</f>
        <v>0</v>
      </c>
      <c r="BI68" s="24">
        <f>SUMIFS(Detail!J:J,Detail!$A:$A,$B68,Detail!$D:$D,12,Detail!$C:$C,4)</f>
        <v>0</v>
      </c>
      <c r="BJ68" s="33">
        <f t="shared" si="116"/>
        <v>0</v>
      </c>
      <c r="BK68" s="24">
        <f>SUMIFS(Detail!J:J,Detail!$A:$A,$B68,Detail!$D:$D,13,Detail!$C:$C,1)</f>
        <v>0</v>
      </c>
      <c r="BL68" s="24">
        <f>SUMIFS(Detail!J:J,Detail!$A:$A,$B68,Detail!$D:$D,13,Detail!$C:$C,2)</f>
        <v>0</v>
      </c>
      <c r="BM68" s="24">
        <f>SUMIFS(Detail!J:J,Detail!$A:$A,$B68,Detail!$D:$D,13,Detail!$C:$C,3)</f>
        <v>0</v>
      </c>
      <c r="BN68" s="24">
        <f>SUMIFS(Detail!J:J,Detail!$A:$A,$B68,Detail!$D:$D,13,Detail!$C:$C,4)</f>
        <v>0</v>
      </c>
      <c r="BO68" s="33">
        <f t="shared" si="117"/>
        <v>0</v>
      </c>
      <c r="BP68" s="24">
        <f>SUMIFS(Detail!J:J,Detail!$A:$A,$B68,Detail!$D:$D,14,Detail!$C:$C,1)</f>
        <v>0</v>
      </c>
      <c r="BQ68" s="24">
        <f>SUMIFS(Detail!J:J,Detail!$A:$A,$B68,Detail!$D:$D,14,Detail!$C:$C,2)</f>
        <v>0</v>
      </c>
      <c r="BR68" s="24">
        <f>SUMIFS(Detail!J:J,Detail!$A:$A,$B68,Detail!$D:$D,14,Detail!$C:$C,3)</f>
        <v>0</v>
      </c>
      <c r="BS68" s="24">
        <f>SUMIFS(Detail!J:J,Detail!$A:$A,$B68,Detail!$D:$D,14,Detail!$C:$C,4)</f>
        <v>0</v>
      </c>
      <c r="BT68" s="33">
        <f t="shared" si="118"/>
        <v>0</v>
      </c>
      <c r="BU68" s="24">
        <f>SUMIFS(Detail!J:J,Detail!$A:$A,$B68,Detail!$D:$D,15,Detail!$C:$C,1)</f>
        <v>0</v>
      </c>
      <c r="BV68" s="24">
        <f>SUMIFS(Detail!J:J,Detail!$A:$A,$B68,Detail!$D:$D,15,Detail!$C:$C,2)</f>
        <v>0</v>
      </c>
      <c r="BW68" s="24">
        <f>SUMIFS(Detail!J:J,Detail!$A:$A,$B68,Detail!$D:$D,15,Detail!$C:$C,3)</f>
        <v>0</v>
      </c>
      <c r="BX68" s="24">
        <f>SUMIFS(Detail!J:J,Detail!$A:$A,$B68,Detail!$D:$D,15,Detail!$C:$C,4)</f>
        <v>0</v>
      </c>
      <c r="BY68" s="33">
        <f t="shared" si="119"/>
        <v>0</v>
      </c>
      <c r="BZ68" s="24">
        <f>SUMIFS(Detail!J:J,Detail!$A:$A,$B68,Detail!$D:$D,16,Detail!$C:$C,1)</f>
        <v>0</v>
      </c>
      <c r="CA68" s="24">
        <f>SUMIFS(Detail!J:J,Detail!$A:$A,$B68,Detail!$D:$D,16,Detail!$C:$C,2)</f>
        <v>0</v>
      </c>
      <c r="CB68" s="24">
        <f>SUMIFS(Detail!J:J,Detail!$A:$A,$B68,Detail!$D:$D,16,Detail!$C:$C,3)</f>
        <v>0</v>
      </c>
      <c r="CC68" s="24">
        <f>SUMIFS(Detail!J:J,Detail!$A:$A,$B68,Detail!$D:$D,16,Detail!$C:$C,4)</f>
        <v>0</v>
      </c>
      <c r="CD68" s="33">
        <f t="shared" si="120"/>
        <v>0</v>
      </c>
      <c r="CE68" s="24">
        <f>SUMIFS(Detail!J:J,Detail!$A:$A,$B68,Detail!$D:$D,17,Detail!$C:$C,1)</f>
        <v>0</v>
      </c>
      <c r="CF68" s="24">
        <f>SUMIFS(Detail!J:J,Detail!$A:$A,$B68,Detail!$D:$D,17,Detail!$C:$C,2)</f>
        <v>0</v>
      </c>
      <c r="CG68" s="24">
        <f>SUMIFS(Detail!J:J,Detail!$A:$A,$B68,Detail!$D:$D,17,Detail!$C:$C,3)</f>
        <v>0</v>
      </c>
      <c r="CH68" s="24">
        <f>SUMIFS(Detail!J:J,Detail!$A:$A,$B68,Detail!$D:$D,17,Detail!$C:$C,4)</f>
        <v>0</v>
      </c>
      <c r="CI68" s="33">
        <f t="shared" si="121"/>
        <v>0</v>
      </c>
      <c r="CJ68" s="24">
        <f>SUMIFS(Detail!J:J,Detail!$A:$A,$B68,Detail!$D:$D,18,Detail!$C:$C,1)</f>
        <v>0</v>
      </c>
      <c r="CK68" s="24">
        <f>SUMIFS(Detail!J:J,Detail!$A:$A,$B68,Detail!$D:$D,18,Detail!$C:$C,2)</f>
        <v>0</v>
      </c>
      <c r="CL68" s="24">
        <f>SUMIFS(Detail!J:J,Detail!$A:$A,$B68,Detail!$D:$D,18,Detail!$C:$C,3)</f>
        <v>0</v>
      </c>
      <c r="CM68" s="24">
        <f>SUMIFS(Detail!J:J,Detail!$A:$A,$B68,Detail!$D:$D,18,Detail!$C:$C,4)</f>
        <v>0</v>
      </c>
      <c r="CN68" s="33">
        <f t="shared" si="122"/>
        <v>0</v>
      </c>
      <c r="CO68" s="24">
        <f>SUMIFS(Detail!J:J,Detail!$A:$A,$B68,Detail!$D:$D,19,Detail!$C:$C,1)</f>
        <v>0</v>
      </c>
      <c r="CP68" s="24">
        <f>SUMIFS(Detail!J:J,Detail!$A:$A,$B68,Detail!$D:$D,19,Detail!$C:$C,2)</f>
        <v>0</v>
      </c>
      <c r="CQ68" s="24">
        <f>SUMIFS(Detail!J:J,Detail!$A:$A,$B68,Detail!$D:$D,19,Detail!$C:$C,3)</f>
        <v>0</v>
      </c>
      <c r="CR68" s="24">
        <f>SUMIFS(Detail!J:J,Detail!$A:$A,$B68,Detail!$D:$D,19,Detail!$C:$C,4)</f>
        <v>0</v>
      </c>
      <c r="CS68" s="33">
        <f t="shared" si="123"/>
        <v>0</v>
      </c>
      <c r="CT68" s="24">
        <f>SUMIFS(Detail!J:J,Detail!$A:$A,$B68,Detail!$D:$D,20,Detail!$C:$C,1)</f>
        <v>0</v>
      </c>
      <c r="CU68" s="24">
        <f>SUMIFS(Detail!J:J,Detail!$A:$A,$B68,Detail!$D:$D,20,Detail!$C:$C,2)</f>
        <v>0</v>
      </c>
      <c r="CV68" s="24">
        <f>SUMIFS(Detail!J:J,Detail!$A:$A,$B68,Detail!$D:$D,20,Detail!$C:$C,3)</f>
        <v>0</v>
      </c>
      <c r="CW68" s="24">
        <f>SUMIFS(Detail!J:J,Detail!$A:$A,$B68,Detail!$D:$D,20,Detail!$C:$C,4)</f>
        <v>0</v>
      </c>
      <c r="CX68" s="33">
        <f t="shared" si="124"/>
        <v>0</v>
      </c>
      <c r="CY68" s="24">
        <f>SUMIFS(Detail!J:J,Detail!$A:$A,$B68,Detail!$D:$D,21,Detail!$C:$C,1)</f>
        <v>0</v>
      </c>
      <c r="CZ68" s="24">
        <f>SUMIFS(Detail!J:J,Detail!$A:$A,$B68,Detail!$D:$D,21,Detail!$C:$C,2)</f>
        <v>0</v>
      </c>
      <c r="DA68" s="24">
        <f>SUMIFS(Detail!J:J,Detail!$A:$A,$B68,Detail!$D:$D,21,Detail!$C:$C,3)</f>
        <v>0</v>
      </c>
      <c r="DB68" s="24">
        <f>SUMIFS(Detail!J:J,Detail!$A:$A,$B68,Detail!$D:$D,21,Detail!$C:$C,4)</f>
        <v>0</v>
      </c>
      <c r="DC68" s="33">
        <f t="shared" si="125"/>
        <v>0</v>
      </c>
      <c r="DD68" s="86">
        <f>SUMIFS(Detail!J:J,Detail!$A:$A,$B68,Detail!$B:$B,"&gt;60")</f>
        <v>200000</v>
      </c>
    </row>
    <row r="69" spans="1:108" x14ac:dyDescent="0.25">
      <c r="A69" t="s">
        <v>5306</v>
      </c>
      <c r="B69" s="32" t="s">
        <v>5125</v>
      </c>
      <c r="C69" s="24">
        <f>SUMIFS(Detail!J:J,Detail!$A:$A,$B69,Detail!$D:$D,1,Detail!$C:$C,1)</f>
        <v>0</v>
      </c>
      <c r="D69" s="24">
        <f>SUMIFS(Detail!J:J,Detail!$A:$A,$B69,Detail!$D:$D,1,Detail!$C:$C,2)</f>
        <v>0</v>
      </c>
      <c r="E69" s="24">
        <f>SUMIFS(Detail!J:J,Detail!$A:$A,$B69,Detail!$D:$D,1,Detail!$C:$C,3)</f>
        <v>1562.5</v>
      </c>
      <c r="F69" s="24">
        <f>SUMIFS(Detail!J:J,Detail!$A:$A,$B69,Detail!$D:$D,1,Detail!$C:$C,4)</f>
        <v>3125</v>
      </c>
      <c r="G69" s="33">
        <f t="shared" si="105"/>
        <v>4687.5</v>
      </c>
      <c r="H69" s="24">
        <f>SUMIFS(Detail!J:J,Detail!$A:$A,$B69,Detail!$D:$D,2,Detail!$C:$C,1)</f>
        <v>90625.000000000015</v>
      </c>
      <c r="I69" s="24">
        <f>SUMIFS(Detail!J:J,Detail!$A:$A,$B69,Detail!$D:$D,2,Detail!$C:$C,2)</f>
        <v>209375.00000000003</v>
      </c>
      <c r="J69" s="24">
        <f>SUMIFS(Detail!J:J,Detail!$A:$A,$B69,Detail!$D:$D,2,Detail!$C:$C,3)</f>
        <v>245312.50000000009</v>
      </c>
      <c r="K69" s="24">
        <f>SUMIFS(Detail!J:J,Detail!$A:$A,$B69,Detail!$D:$D,2,Detail!$C:$C,4)</f>
        <v>250000.00000000006</v>
      </c>
      <c r="L69" s="33">
        <f t="shared" si="106"/>
        <v>795312.50000000023</v>
      </c>
      <c r="M69" s="24">
        <f>SUMIFS(Detail!J:J,Detail!$A:$A,$B69,Detail!$D:$D,3,Detail!$C:$C,1)</f>
        <v>293750</v>
      </c>
      <c r="N69" s="24">
        <f>SUMIFS(Detail!J:J,Detail!$A:$A,$B69,Detail!$D:$D,3,Detail!$C:$C,2)</f>
        <v>353125</v>
      </c>
      <c r="O69" s="24">
        <f>SUMIFS(Detail!J:J,Detail!$A:$A,$B69,Detail!$D:$D,3,Detail!$C:$C,3)</f>
        <v>371875</v>
      </c>
      <c r="P69" s="24">
        <f>SUMIFS(Detail!J:J,Detail!$A:$A,$B69,Detail!$D:$D,3,Detail!$C:$C,4)</f>
        <v>374999.99999999994</v>
      </c>
      <c r="Q69" s="33">
        <f t="shared" si="107"/>
        <v>1393750</v>
      </c>
      <c r="R69" s="24">
        <f>SUMIFS(Detail!J:J,Detail!$A:$A,$B69,Detail!$D:$D,4,Detail!$C:$C,1)</f>
        <v>440625</v>
      </c>
      <c r="S69" s="24">
        <f>SUMIFS(Detail!J:J,Detail!$A:$A,$B69,Detail!$D:$D,4,Detail!$C:$C,2)</f>
        <v>529687.5</v>
      </c>
      <c r="T69" s="24">
        <f>SUMIFS(Detail!J:J,Detail!$A:$A,$B69,Detail!$D:$D,4,Detail!$C:$C,3)</f>
        <v>557812.5</v>
      </c>
      <c r="U69" s="24">
        <f>SUMIFS(Detail!J:J,Detail!$A:$A,$B69,Detail!$D:$D,4,Detail!$C:$C,4)</f>
        <v>562500</v>
      </c>
      <c r="V69" s="33">
        <f t="shared" si="108"/>
        <v>2090625</v>
      </c>
      <c r="W69" s="24">
        <f>SUMIFS(Detail!J:J,Detail!$A:$A,$B69,Detail!$D:$D,5,Detail!$C:$C,1)</f>
        <v>660937.5</v>
      </c>
      <c r="X69" s="24">
        <f>SUMIFS(Detail!J:J,Detail!$A:$A,$B69,Detail!$D:$D,5,Detail!$C:$C,2)</f>
        <v>794531.25</v>
      </c>
      <c r="Y69" s="24">
        <f>SUMIFS(Detail!J:J,Detail!$A:$A,$B69,Detail!$D:$D,5,Detail!$C:$C,3)</f>
        <v>836718.75</v>
      </c>
      <c r="Z69" s="24">
        <f>SUMIFS(Detail!J:J,Detail!$A:$A,$B69,Detail!$D:$D,5,Detail!$C:$C,4)</f>
        <v>843750</v>
      </c>
      <c r="AA69" s="33">
        <f t="shared" si="109"/>
        <v>3135937.5</v>
      </c>
      <c r="AB69" s="24">
        <f>SUMIFS(Detail!J:J,Detail!$A:$A,$B69,Detail!$D:$D,6,Detail!$C:$C,1)</f>
        <v>548437.5</v>
      </c>
      <c r="AC69" s="24">
        <f>SUMIFS(Detail!J:J,Detail!$A:$A,$B69,Detail!$D:$D,6,Detail!$C:$C,2)</f>
        <v>147656.25</v>
      </c>
      <c r="AD69" s="24">
        <f>SUMIFS(Detail!J:J,Detail!$A:$A,$B69,Detail!$D:$D,6,Detail!$C:$C,3)</f>
        <v>21093.75</v>
      </c>
      <c r="AE69" s="24">
        <f>SUMIFS(Detail!J:J,Detail!$A:$A,$B69,Detail!$D:$D,6,Detail!$C:$C,4)</f>
        <v>0</v>
      </c>
      <c r="AF69" s="33">
        <f t="shared" si="110"/>
        <v>717187.5</v>
      </c>
      <c r="AG69" s="24">
        <f>SUMIFS(Detail!J:J,Detail!$A:$A,$B69,Detail!$D:$D,7,Detail!$C:$C,1)</f>
        <v>0</v>
      </c>
      <c r="AH69" s="24">
        <f>SUMIFS(Detail!J:J,Detail!$A:$A,$B69,Detail!$D:$D,7,Detail!$C:$C,2)</f>
        <v>0</v>
      </c>
      <c r="AI69" s="24">
        <f>SUMIFS(Detail!J:J,Detail!$A:$A,$B69,Detail!$D:$D,7,Detail!$C:$C,3)</f>
        <v>0</v>
      </c>
      <c r="AJ69" s="24">
        <f>SUMIFS(Detail!J:J,Detail!$A:$A,$B69,Detail!$D:$D,7,Detail!$C:$C,4)</f>
        <v>0</v>
      </c>
      <c r="AK69" s="33">
        <f t="shared" si="111"/>
        <v>0</v>
      </c>
      <c r="AL69" s="24">
        <f>SUMIFS(Detail!J:J,Detail!$A:$A,$B69,Detail!$D:$D,8,Detail!$C:$C,1)</f>
        <v>0</v>
      </c>
      <c r="AM69" s="24">
        <f>SUMIFS(Detail!J:J,Detail!$A:$A,$B69,Detail!$D:$D,8,Detail!$C:$C,2)</f>
        <v>0</v>
      </c>
      <c r="AN69" s="24">
        <f>SUMIFS(Detail!J:J,Detail!$A:$A,$B69,Detail!$D:$D,8,Detail!$C:$C,3)</f>
        <v>0</v>
      </c>
      <c r="AO69" s="24">
        <f>SUMIFS(Detail!J:J,Detail!$A:$A,$B69,Detail!$D:$D,8,Detail!$C:$C,4)</f>
        <v>0</v>
      </c>
      <c r="AP69" s="33">
        <f t="shared" si="112"/>
        <v>0</v>
      </c>
      <c r="AQ69" s="24">
        <f>SUMIFS(Detail!J:J,Detail!$A:$A,$B69,Detail!$D:$D,9,Detail!$C:$C,1)</f>
        <v>0</v>
      </c>
      <c r="AR69" s="24">
        <f>SUMIFS(Detail!J:J,Detail!$A:$A,$B69,Detail!$D:$D,9,Detail!$C:$C,2)</f>
        <v>0</v>
      </c>
      <c r="AS69" s="24">
        <f>SUMIFS(Detail!J:J,Detail!$A:$A,$B69,Detail!$D:$D,9,Detail!$C:$C,3)</f>
        <v>0</v>
      </c>
      <c r="AT69" s="24">
        <f>SUMIFS(Detail!J:J,Detail!$A:$A,$B69,Detail!$D:$D,9,Detail!$C:$C,4)</f>
        <v>0</v>
      </c>
      <c r="AU69" s="33">
        <f t="shared" si="113"/>
        <v>0</v>
      </c>
      <c r="AV69" s="24">
        <f>SUMIFS(Detail!J:J,Detail!$A:$A,$B69,Detail!$D:$D,10,Detail!$C:$C,1)</f>
        <v>0</v>
      </c>
      <c r="AW69" s="24">
        <f>SUMIFS(Detail!J:J,Detail!$A:$A,$B69,Detail!$D:$D,10,Detail!$C:$C,2)</f>
        <v>0</v>
      </c>
      <c r="AX69" s="24">
        <f>SUMIFS(Detail!J:J,Detail!$A:$A,$B69,Detail!$D:$D,10,Detail!$C:$C,3)</f>
        <v>0</v>
      </c>
      <c r="AY69" s="24">
        <f>SUMIFS(Detail!J:J,Detail!$A:$A,$B69,Detail!$D:$D,10,Detail!$C:$C,4)</f>
        <v>0</v>
      </c>
      <c r="AZ69" s="33">
        <f t="shared" si="114"/>
        <v>0</v>
      </c>
      <c r="BA69" s="24">
        <f>SUMIFS(Detail!J:J,Detail!$A:$A,$B69,Detail!$D:$D,11,Detail!$C:$C,1)</f>
        <v>0</v>
      </c>
      <c r="BB69" s="24">
        <f>SUMIFS(Detail!J:J,Detail!$A:$A,$B69,Detail!$D:$D,11,Detail!$C:$C,2)</f>
        <v>0</v>
      </c>
      <c r="BC69" s="24">
        <f>SUMIFS(Detail!J:J,Detail!$A:$A,$B69,Detail!$D:$D,11,Detail!$C:$C,3)</f>
        <v>0</v>
      </c>
      <c r="BD69" s="24">
        <f>SUMIFS(Detail!J:J,Detail!$A:$A,$B69,Detail!$D:$D,11,Detail!$C:$C,4)</f>
        <v>0</v>
      </c>
      <c r="BE69" s="33">
        <f t="shared" si="115"/>
        <v>0</v>
      </c>
      <c r="BF69" s="24">
        <f>SUMIFS(Detail!J:J,Detail!$A:$A,$B69,Detail!$D:$D,12,Detail!$C:$C,1)</f>
        <v>0</v>
      </c>
      <c r="BG69" s="24">
        <f>SUMIFS(Detail!J:J,Detail!$A:$A,$B69,Detail!$D:$D,12,Detail!$C:$C,2)</f>
        <v>0</v>
      </c>
      <c r="BH69" s="24">
        <f>SUMIFS(Detail!J:J,Detail!$A:$A,$B69,Detail!$D:$D,12,Detail!$C:$C,3)</f>
        <v>0</v>
      </c>
      <c r="BI69" s="24">
        <f>SUMIFS(Detail!J:J,Detail!$A:$A,$B69,Detail!$D:$D,12,Detail!$C:$C,4)</f>
        <v>0</v>
      </c>
      <c r="BJ69" s="33">
        <f t="shared" si="116"/>
        <v>0</v>
      </c>
      <c r="BK69" s="24">
        <f>SUMIFS(Detail!J:J,Detail!$A:$A,$B69,Detail!$D:$D,13,Detail!$C:$C,1)</f>
        <v>0</v>
      </c>
      <c r="BL69" s="24">
        <f>SUMIFS(Detail!J:J,Detail!$A:$A,$B69,Detail!$D:$D,13,Detail!$C:$C,2)</f>
        <v>0</v>
      </c>
      <c r="BM69" s="24">
        <f>SUMIFS(Detail!J:J,Detail!$A:$A,$B69,Detail!$D:$D,13,Detail!$C:$C,3)</f>
        <v>0</v>
      </c>
      <c r="BN69" s="24">
        <f>SUMIFS(Detail!J:J,Detail!$A:$A,$B69,Detail!$D:$D,13,Detail!$C:$C,4)</f>
        <v>0</v>
      </c>
      <c r="BO69" s="33">
        <f t="shared" si="117"/>
        <v>0</v>
      </c>
      <c r="BP69" s="24">
        <f>SUMIFS(Detail!J:J,Detail!$A:$A,$B69,Detail!$D:$D,14,Detail!$C:$C,1)</f>
        <v>0</v>
      </c>
      <c r="BQ69" s="24">
        <f>SUMIFS(Detail!J:J,Detail!$A:$A,$B69,Detail!$D:$D,14,Detail!$C:$C,2)</f>
        <v>0</v>
      </c>
      <c r="BR69" s="24">
        <f>SUMIFS(Detail!J:J,Detail!$A:$A,$B69,Detail!$D:$D,14,Detail!$C:$C,3)</f>
        <v>0</v>
      </c>
      <c r="BS69" s="24">
        <f>SUMIFS(Detail!J:J,Detail!$A:$A,$B69,Detail!$D:$D,14,Detail!$C:$C,4)</f>
        <v>0</v>
      </c>
      <c r="BT69" s="33">
        <f t="shared" si="118"/>
        <v>0</v>
      </c>
      <c r="BU69" s="24">
        <f>SUMIFS(Detail!J:J,Detail!$A:$A,$B69,Detail!$D:$D,15,Detail!$C:$C,1)</f>
        <v>0</v>
      </c>
      <c r="BV69" s="24">
        <f>SUMIFS(Detail!J:J,Detail!$A:$A,$B69,Detail!$D:$D,15,Detail!$C:$C,2)</f>
        <v>0</v>
      </c>
      <c r="BW69" s="24">
        <f>SUMIFS(Detail!J:J,Detail!$A:$A,$B69,Detail!$D:$D,15,Detail!$C:$C,3)</f>
        <v>0</v>
      </c>
      <c r="BX69" s="24">
        <f>SUMIFS(Detail!J:J,Detail!$A:$A,$B69,Detail!$D:$D,15,Detail!$C:$C,4)</f>
        <v>0</v>
      </c>
      <c r="BY69" s="33">
        <f t="shared" si="119"/>
        <v>0</v>
      </c>
      <c r="BZ69" s="24">
        <f>SUMIFS(Detail!J:J,Detail!$A:$A,$B69,Detail!$D:$D,16,Detail!$C:$C,1)</f>
        <v>0</v>
      </c>
      <c r="CA69" s="24">
        <f>SUMIFS(Detail!J:J,Detail!$A:$A,$B69,Detail!$D:$D,16,Detail!$C:$C,2)</f>
        <v>0</v>
      </c>
      <c r="CB69" s="24">
        <f>SUMIFS(Detail!J:J,Detail!$A:$A,$B69,Detail!$D:$D,16,Detail!$C:$C,3)</f>
        <v>0</v>
      </c>
      <c r="CC69" s="24">
        <f>SUMIFS(Detail!J:J,Detail!$A:$A,$B69,Detail!$D:$D,16,Detail!$C:$C,4)</f>
        <v>0</v>
      </c>
      <c r="CD69" s="33">
        <f t="shared" si="120"/>
        <v>0</v>
      </c>
      <c r="CE69" s="24">
        <f>SUMIFS(Detail!J:J,Detail!$A:$A,$B69,Detail!$D:$D,17,Detail!$C:$C,1)</f>
        <v>0</v>
      </c>
      <c r="CF69" s="24">
        <f>SUMIFS(Detail!J:J,Detail!$A:$A,$B69,Detail!$D:$D,17,Detail!$C:$C,2)</f>
        <v>0</v>
      </c>
      <c r="CG69" s="24">
        <f>SUMIFS(Detail!J:J,Detail!$A:$A,$B69,Detail!$D:$D,17,Detail!$C:$C,3)</f>
        <v>0</v>
      </c>
      <c r="CH69" s="24">
        <f>SUMIFS(Detail!J:J,Detail!$A:$A,$B69,Detail!$D:$D,17,Detail!$C:$C,4)</f>
        <v>0</v>
      </c>
      <c r="CI69" s="33">
        <f t="shared" si="121"/>
        <v>0</v>
      </c>
      <c r="CJ69" s="24">
        <f>SUMIFS(Detail!J:J,Detail!$A:$A,$B69,Detail!$D:$D,18,Detail!$C:$C,1)</f>
        <v>0</v>
      </c>
      <c r="CK69" s="24">
        <f>SUMIFS(Detail!J:J,Detail!$A:$A,$B69,Detail!$D:$D,18,Detail!$C:$C,2)</f>
        <v>0</v>
      </c>
      <c r="CL69" s="24">
        <f>SUMIFS(Detail!J:J,Detail!$A:$A,$B69,Detail!$D:$D,18,Detail!$C:$C,3)</f>
        <v>0</v>
      </c>
      <c r="CM69" s="24">
        <f>SUMIFS(Detail!J:J,Detail!$A:$A,$B69,Detail!$D:$D,18,Detail!$C:$C,4)</f>
        <v>0</v>
      </c>
      <c r="CN69" s="33">
        <f t="shared" si="122"/>
        <v>0</v>
      </c>
      <c r="CO69" s="24">
        <f>SUMIFS(Detail!J:J,Detail!$A:$A,$B69,Detail!$D:$D,19,Detail!$C:$C,1)</f>
        <v>0</v>
      </c>
      <c r="CP69" s="24">
        <f>SUMIFS(Detail!J:J,Detail!$A:$A,$B69,Detail!$D:$D,19,Detail!$C:$C,2)</f>
        <v>0</v>
      </c>
      <c r="CQ69" s="24">
        <f>SUMIFS(Detail!J:J,Detail!$A:$A,$B69,Detail!$D:$D,19,Detail!$C:$C,3)</f>
        <v>0</v>
      </c>
      <c r="CR69" s="24">
        <f>SUMIFS(Detail!J:J,Detail!$A:$A,$B69,Detail!$D:$D,19,Detail!$C:$C,4)</f>
        <v>0</v>
      </c>
      <c r="CS69" s="33">
        <f t="shared" si="123"/>
        <v>0</v>
      </c>
      <c r="CT69" s="24">
        <f>SUMIFS(Detail!J:J,Detail!$A:$A,$B69,Detail!$D:$D,20,Detail!$C:$C,1)</f>
        <v>0</v>
      </c>
      <c r="CU69" s="24">
        <f>SUMIFS(Detail!J:J,Detail!$A:$A,$B69,Detail!$D:$D,20,Detail!$C:$C,2)</f>
        <v>0</v>
      </c>
      <c r="CV69" s="24">
        <f>SUMIFS(Detail!J:J,Detail!$A:$A,$B69,Detail!$D:$D,20,Detail!$C:$C,3)</f>
        <v>0</v>
      </c>
      <c r="CW69" s="24">
        <f>SUMIFS(Detail!J:J,Detail!$A:$A,$B69,Detail!$D:$D,20,Detail!$C:$C,4)</f>
        <v>0</v>
      </c>
      <c r="CX69" s="33">
        <f t="shared" si="124"/>
        <v>0</v>
      </c>
      <c r="CY69" s="24">
        <f>SUMIFS(Detail!J:J,Detail!$A:$A,$B69,Detail!$D:$D,21,Detail!$C:$C,1)</f>
        <v>0</v>
      </c>
      <c r="CZ69" s="24">
        <f>SUMIFS(Detail!J:J,Detail!$A:$A,$B69,Detail!$D:$D,21,Detail!$C:$C,2)</f>
        <v>0</v>
      </c>
      <c r="DA69" s="24">
        <f>SUMIFS(Detail!J:J,Detail!$A:$A,$B69,Detail!$D:$D,21,Detail!$C:$C,3)</f>
        <v>0</v>
      </c>
      <c r="DB69" s="24">
        <f>SUMIFS(Detail!J:J,Detail!$A:$A,$B69,Detail!$D:$D,21,Detail!$C:$C,4)</f>
        <v>0</v>
      </c>
      <c r="DC69" s="33">
        <f t="shared" si="125"/>
        <v>0</v>
      </c>
      <c r="DD69" s="86">
        <f>SUMIFS(Detail!J:J,Detail!$A:$A,$B69,Detail!$B:$B,"&gt;60")</f>
        <v>717187.5</v>
      </c>
    </row>
    <row r="70" spans="1:108" x14ac:dyDescent="0.25">
      <c r="A70" t="s">
        <v>5307</v>
      </c>
      <c r="B70" s="32" t="s">
        <v>5126</v>
      </c>
      <c r="C70" s="24">
        <f>SUMIFS(Detail!J:J,Detail!$A:$A,$B70,Detail!$D:$D,1,Detail!$C:$C,1)</f>
        <v>0</v>
      </c>
      <c r="D70" s="24">
        <f>SUMIFS(Detail!J:J,Detail!$A:$A,$B70,Detail!$D:$D,1,Detail!$C:$C,2)</f>
        <v>0</v>
      </c>
      <c r="E70" s="24">
        <f>SUMIFS(Detail!J:J,Detail!$A:$A,$B70,Detail!$D:$D,1,Detail!$C:$C,3)</f>
        <v>1562.5</v>
      </c>
      <c r="F70" s="24">
        <f>SUMIFS(Detail!J:J,Detail!$A:$A,$B70,Detail!$D:$D,1,Detail!$C:$C,4)</f>
        <v>6875</v>
      </c>
      <c r="G70" s="33">
        <f t="shared" si="105"/>
        <v>8437.5</v>
      </c>
      <c r="H70" s="24">
        <f>SUMIFS(Detail!J:J,Detail!$A:$A,$B70,Detail!$D:$D,2,Detail!$C:$C,1)</f>
        <v>23125</v>
      </c>
      <c r="I70" s="24">
        <f>SUMIFS(Detail!J:J,Detail!$A:$A,$B70,Detail!$D:$D,2,Detail!$C:$C,2)</f>
        <v>51250.000000000007</v>
      </c>
      <c r="J70" s="24">
        <f>SUMIFS(Detail!J:J,Detail!$A:$A,$B70,Detail!$D:$D,2,Detail!$C:$C,3)</f>
        <v>84062.5</v>
      </c>
      <c r="K70" s="24">
        <f>SUMIFS(Detail!J:J,Detail!$A:$A,$B70,Detail!$D:$D,2,Detail!$C:$C,4)</f>
        <v>116250.00000000001</v>
      </c>
      <c r="L70" s="33">
        <f t="shared" si="106"/>
        <v>274687.5</v>
      </c>
      <c r="M70" s="24">
        <f>SUMIFS(Detail!J:J,Detail!$A:$A,$B70,Detail!$D:$D,3,Detail!$C:$C,1)</f>
        <v>126250</v>
      </c>
      <c r="N70" s="24">
        <f>SUMIFS(Detail!J:J,Detail!$A:$A,$B70,Detail!$D:$D,3,Detail!$C:$C,2)</f>
        <v>130625.00000000001</v>
      </c>
      <c r="O70" s="24">
        <f>SUMIFS(Detail!J:J,Detail!$A:$A,$B70,Detail!$D:$D,3,Detail!$C:$C,3)</f>
        <v>152500.00000000003</v>
      </c>
      <c r="P70" s="24">
        <f>SUMIFS(Detail!J:J,Detail!$A:$A,$B70,Detail!$D:$D,3,Detail!$C:$C,4)</f>
        <v>183750</v>
      </c>
      <c r="Q70" s="33">
        <f t="shared" si="107"/>
        <v>593125</v>
      </c>
      <c r="R70" s="24">
        <f>SUMIFS(Detail!J:J,Detail!$A:$A,$B70,Detail!$D:$D,4,Detail!$C:$C,1)</f>
        <v>232500.00000000003</v>
      </c>
      <c r="S70" s="24">
        <f>SUMIFS(Detail!J:J,Detail!$A:$A,$B70,Detail!$D:$D,4,Detail!$C:$C,2)</f>
        <v>252500</v>
      </c>
      <c r="T70" s="24">
        <f>SUMIFS(Detail!J:J,Detail!$A:$A,$B70,Detail!$D:$D,4,Detail!$C:$C,3)</f>
        <v>261250.00000000003</v>
      </c>
      <c r="U70" s="24">
        <f>SUMIFS(Detail!J:J,Detail!$A:$A,$B70,Detail!$D:$D,4,Detail!$C:$C,4)</f>
        <v>305000.00000000006</v>
      </c>
      <c r="V70" s="33">
        <f t="shared" si="108"/>
        <v>1051250</v>
      </c>
      <c r="W70" s="24">
        <f>SUMIFS(Detail!J:J,Detail!$A:$A,$B70,Detail!$D:$D,5,Detail!$C:$C,1)</f>
        <v>367500</v>
      </c>
      <c r="X70" s="24">
        <f>SUMIFS(Detail!J:J,Detail!$A:$A,$B70,Detail!$D:$D,5,Detail!$C:$C,2)</f>
        <v>465000.00000000006</v>
      </c>
      <c r="Y70" s="24">
        <f>SUMIFS(Detail!J:J,Detail!$A:$A,$B70,Detail!$D:$D,5,Detail!$C:$C,3)</f>
        <v>505000</v>
      </c>
      <c r="Z70" s="24">
        <f>SUMIFS(Detail!J:J,Detail!$A:$A,$B70,Detail!$D:$D,5,Detail!$C:$C,4)</f>
        <v>522500.00000000006</v>
      </c>
      <c r="AA70" s="33">
        <f t="shared" si="109"/>
        <v>1860000</v>
      </c>
      <c r="AB70" s="24">
        <f>SUMIFS(Detail!J:J,Detail!$A:$A,$B70,Detail!$D:$D,6,Detail!$C:$C,1)</f>
        <v>485000</v>
      </c>
      <c r="AC70" s="24">
        <f>SUMIFS(Detail!J:J,Detail!$A:$A,$B70,Detail!$D:$D,6,Detail!$C:$C,2)</f>
        <v>335000</v>
      </c>
      <c r="AD70" s="24">
        <f>SUMIFS(Detail!J:J,Detail!$A:$A,$B70,Detail!$D:$D,6,Detail!$C:$C,3)</f>
        <v>230000</v>
      </c>
      <c r="AE70" s="24">
        <f>SUMIFS(Detail!J:J,Detail!$A:$A,$B70,Detail!$D:$D,6,Detail!$C:$C,4)</f>
        <v>100000</v>
      </c>
      <c r="AF70" s="33">
        <f t="shared" si="110"/>
        <v>1150000</v>
      </c>
      <c r="AG70" s="24">
        <f>SUMIFS(Detail!J:J,Detail!$A:$A,$B70,Detail!$D:$D,7,Detail!$C:$C,1)</f>
        <v>0</v>
      </c>
      <c r="AH70" s="24">
        <f>SUMIFS(Detail!J:J,Detail!$A:$A,$B70,Detail!$D:$D,7,Detail!$C:$C,2)</f>
        <v>0</v>
      </c>
      <c r="AI70" s="24">
        <f>SUMIFS(Detail!J:J,Detail!$A:$A,$B70,Detail!$D:$D,7,Detail!$C:$C,3)</f>
        <v>0</v>
      </c>
      <c r="AJ70" s="24">
        <f>SUMIFS(Detail!J:J,Detail!$A:$A,$B70,Detail!$D:$D,7,Detail!$C:$C,4)</f>
        <v>0</v>
      </c>
      <c r="AK70" s="33">
        <f t="shared" si="111"/>
        <v>0</v>
      </c>
      <c r="AL70" s="24">
        <f>SUMIFS(Detail!J:J,Detail!$A:$A,$B70,Detail!$D:$D,8,Detail!$C:$C,1)</f>
        <v>0</v>
      </c>
      <c r="AM70" s="24">
        <f>SUMIFS(Detail!J:J,Detail!$A:$A,$B70,Detail!$D:$D,8,Detail!$C:$C,2)</f>
        <v>0</v>
      </c>
      <c r="AN70" s="24">
        <f>SUMIFS(Detail!J:J,Detail!$A:$A,$B70,Detail!$D:$D,8,Detail!$C:$C,3)</f>
        <v>0</v>
      </c>
      <c r="AO70" s="24">
        <f>SUMIFS(Detail!J:J,Detail!$A:$A,$B70,Detail!$D:$D,8,Detail!$C:$C,4)</f>
        <v>0</v>
      </c>
      <c r="AP70" s="33">
        <f t="shared" si="112"/>
        <v>0</v>
      </c>
      <c r="AQ70" s="24">
        <f>SUMIFS(Detail!J:J,Detail!$A:$A,$B70,Detail!$D:$D,9,Detail!$C:$C,1)</f>
        <v>0</v>
      </c>
      <c r="AR70" s="24">
        <f>SUMIFS(Detail!J:J,Detail!$A:$A,$B70,Detail!$D:$D,9,Detail!$C:$C,2)</f>
        <v>0</v>
      </c>
      <c r="AS70" s="24">
        <f>SUMIFS(Detail!J:J,Detail!$A:$A,$B70,Detail!$D:$D,9,Detail!$C:$C,3)</f>
        <v>0</v>
      </c>
      <c r="AT70" s="24">
        <f>SUMIFS(Detail!J:J,Detail!$A:$A,$B70,Detail!$D:$D,9,Detail!$C:$C,4)</f>
        <v>0</v>
      </c>
      <c r="AU70" s="33">
        <f t="shared" si="113"/>
        <v>0</v>
      </c>
      <c r="AV70" s="24">
        <f>SUMIFS(Detail!J:J,Detail!$A:$A,$B70,Detail!$D:$D,10,Detail!$C:$C,1)</f>
        <v>0</v>
      </c>
      <c r="AW70" s="24">
        <f>SUMIFS(Detail!J:J,Detail!$A:$A,$B70,Detail!$D:$D,10,Detail!$C:$C,2)</f>
        <v>0</v>
      </c>
      <c r="AX70" s="24">
        <f>SUMIFS(Detail!J:J,Detail!$A:$A,$B70,Detail!$D:$D,10,Detail!$C:$C,3)</f>
        <v>0</v>
      </c>
      <c r="AY70" s="24">
        <f>SUMIFS(Detail!J:J,Detail!$A:$A,$B70,Detail!$D:$D,10,Detail!$C:$C,4)</f>
        <v>0</v>
      </c>
      <c r="AZ70" s="33">
        <f t="shared" si="114"/>
        <v>0</v>
      </c>
      <c r="BA70" s="24">
        <f>SUMIFS(Detail!J:J,Detail!$A:$A,$B70,Detail!$D:$D,11,Detail!$C:$C,1)</f>
        <v>0</v>
      </c>
      <c r="BB70" s="24">
        <f>SUMIFS(Detail!J:J,Detail!$A:$A,$B70,Detail!$D:$D,11,Detail!$C:$C,2)</f>
        <v>0</v>
      </c>
      <c r="BC70" s="24">
        <f>SUMIFS(Detail!J:J,Detail!$A:$A,$B70,Detail!$D:$D,11,Detail!$C:$C,3)</f>
        <v>0</v>
      </c>
      <c r="BD70" s="24">
        <f>SUMIFS(Detail!J:J,Detail!$A:$A,$B70,Detail!$D:$D,11,Detail!$C:$C,4)</f>
        <v>0</v>
      </c>
      <c r="BE70" s="33">
        <f t="shared" si="115"/>
        <v>0</v>
      </c>
      <c r="BF70" s="24">
        <f>SUMIFS(Detail!J:J,Detail!$A:$A,$B70,Detail!$D:$D,12,Detail!$C:$C,1)</f>
        <v>0</v>
      </c>
      <c r="BG70" s="24">
        <f>SUMIFS(Detail!J:J,Detail!$A:$A,$B70,Detail!$D:$D,12,Detail!$C:$C,2)</f>
        <v>0</v>
      </c>
      <c r="BH70" s="24">
        <f>SUMIFS(Detail!J:J,Detail!$A:$A,$B70,Detail!$D:$D,12,Detail!$C:$C,3)</f>
        <v>0</v>
      </c>
      <c r="BI70" s="24">
        <f>SUMIFS(Detail!J:J,Detail!$A:$A,$B70,Detail!$D:$D,12,Detail!$C:$C,4)</f>
        <v>0</v>
      </c>
      <c r="BJ70" s="33">
        <f t="shared" si="116"/>
        <v>0</v>
      </c>
      <c r="BK70" s="24">
        <f>SUMIFS(Detail!J:J,Detail!$A:$A,$B70,Detail!$D:$D,13,Detail!$C:$C,1)</f>
        <v>0</v>
      </c>
      <c r="BL70" s="24">
        <f>SUMIFS(Detail!J:J,Detail!$A:$A,$B70,Detail!$D:$D,13,Detail!$C:$C,2)</f>
        <v>0</v>
      </c>
      <c r="BM70" s="24">
        <f>SUMIFS(Detail!J:J,Detail!$A:$A,$B70,Detail!$D:$D,13,Detail!$C:$C,3)</f>
        <v>0</v>
      </c>
      <c r="BN70" s="24">
        <f>SUMIFS(Detail!J:J,Detail!$A:$A,$B70,Detail!$D:$D,13,Detail!$C:$C,4)</f>
        <v>0</v>
      </c>
      <c r="BO70" s="33">
        <f t="shared" si="117"/>
        <v>0</v>
      </c>
      <c r="BP70" s="24">
        <f>SUMIFS(Detail!J:J,Detail!$A:$A,$B70,Detail!$D:$D,14,Detail!$C:$C,1)</f>
        <v>0</v>
      </c>
      <c r="BQ70" s="24">
        <f>SUMIFS(Detail!J:J,Detail!$A:$A,$B70,Detail!$D:$D,14,Detail!$C:$C,2)</f>
        <v>0</v>
      </c>
      <c r="BR70" s="24">
        <f>SUMIFS(Detail!J:J,Detail!$A:$A,$B70,Detail!$D:$D,14,Detail!$C:$C,3)</f>
        <v>0</v>
      </c>
      <c r="BS70" s="24">
        <f>SUMIFS(Detail!J:J,Detail!$A:$A,$B70,Detail!$D:$D,14,Detail!$C:$C,4)</f>
        <v>0</v>
      </c>
      <c r="BT70" s="33">
        <f t="shared" si="118"/>
        <v>0</v>
      </c>
      <c r="BU70" s="24">
        <f>SUMIFS(Detail!J:J,Detail!$A:$A,$B70,Detail!$D:$D,15,Detail!$C:$C,1)</f>
        <v>0</v>
      </c>
      <c r="BV70" s="24">
        <f>SUMIFS(Detail!J:J,Detail!$A:$A,$B70,Detail!$D:$D,15,Detail!$C:$C,2)</f>
        <v>0</v>
      </c>
      <c r="BW70" s="24">
        <f>SUMIFS(Detail!J:J,Detail!$A:$A,$B70,Detail!$D:$D,15,Detail!$C:$C,3)</f>
        <v>0</v>
      </c>
      <c r="BX70" s="24">
        <f>SUMIFS(Detail!J:J,Detail!$A:$A,$B70,Detail!$D:$D,15,Detail!$C:$C,4)</f>
        <v>0</v>
      </c>
      <c r="BY70" s="33">
        <f t="shared" si="119"/>
        <v>0</v>
      </c>
      <c r="BZ70" s="24">
        <f>SUMIFS(Detail!J:J,Detail!$A:$A,$B70,Detail!$D:$D,16,Detail!$C:$C,1)</f>
        <v>0</v>
      </c>
      <c r="CA70" s="24">
        <f>SUMIFS(Detail!J:J,Detail!$A:$A,$B70,Detail!$D:$D,16,Detail!$C:$C,2)</f>
        <v>0</v>
      </c>
      <c r="CB70" s="24">
        <f>SUMIFS(Detail!J:J,Detail!$A:$A,$B70,Detail!$D:$D,16,Detail!$C:$C,3)</f>
        <v>0</v>
      </c>
      <c r="CC70" s="24">
        <f>SUMIFS(Detail!J:J,Detail!$A:$A,$B70,Detail!$D:$D,16,Detail!$C:$C,4)</f>
        <v>0</v>
      </c>
      <c r="CD70" s="33">
        <f t="shared" si="120"/>
        <v>0</v>
      </c>
      <c r="CE70" s="24">
        <f>SUMIFS(Detail!J:J,Detail!$A:$A,$B70,Detail!$D:$D,17,Detail!$C:$C,1)</f>
        <v>0</v>
      </c>
      <c r="CF70" s="24">
        <f>SUMIFS(Detail!J:J,Detail!$A:$A,$B70,Detail!$D:$D,17,Detail!$C:$C,2)</f>
        <v>0</v>
      </c>
      <c r="CG70" s="24">
        <f>SUMIFS(Detail!J:J,Detail!$A:$A,$B70,Detail!$D:$D,17,Detail!$C:$C,3)</f>
        <v>0</v>
      </c>
      <c r="CH70" s="24">
        <f>SUMIFS(Detail!J:J,Detail!$A:$A,$B70,Detail!$D:$D,17,Detail!$C:$C,4)</f>
        <v>0</v>
      </c>
      <c r="CI70" s="33">
        <f t="shared" si="121"/>
        <v>0</v>
      </c>
      <c r="CJ70" s="24">
        <f>SUMIFS(Detail!J:J,Detail!$A:$A,$B70,Detail!$D:$D,18,Detail!$C:$C,1)</f>
        <v>0</v>
      </c>
      <c r="CK70" s="24">
        <f>SUMIFS(Detail!J:J,Detail!$A:$A,$B70,Detail!$D:$D,18,Detail!$C:$C,2)</f>
        <v>0</v>
      </c>
      <c r="CL70" s="24">
        <f>SUMIFS(Detail!J:J,Detail!$A:$A,$B70,Detail!$D:$D,18,Detail!$C:$C,3)</f>
        <v>0</v>
      </c>
      <c r="CM70" s="24">
        <f>SUMIFS(Detail!J:J,Detail!$A:$A,$B70,Detail!$D:$D,18,Detail!$C:$C,4)</f>
        <v>0</v>
      </c>
      <c r="CN70" s="33">
        <f t="shared" si="122"/>
        <v>0</v>
      </c>
      <c r="CO70" s="24">
        <f>SUMIFS(Detail!J:J,Detail!$A:$A,$B70,Detail!$D:$D,19,Detail!$C:$C,1)</f>
        <v>0</v>
      </c>
      <c r="CP70" s="24">
        <f>SUMIFS(Detail!J:J,Detail!$A:$A,$B70,Detail!$D:$D,19,Detail!$C:$C,2)</f>
        <v>0</v>
      </c>
      <c r="CQ70" s="24">
        <f>SUMIFS(Detail!J:J,Detail!$A:$A,$B70,Detail!$D:$D,19,Detail!$C:$C,3)</f>
        <v>0</v>
      </c>
      <c r="CR70" s="24">
        <f>SUMIFS(Detail!J:J,Detail!$A:$A,$B70,Detail!$D:$D,19,Detail!$C:$C,4)</f>
        <v>0</v>
      </c>
      <c r="CS70" s="33">
        <f t="shared" si="123"/>
        <v>0</v>
      </c>
      <c r="CT70" s="24">
        <f>SUMIFS(Detail!J:J,Detail!$A:$A,$B70,Detail!$D:$D,20,Detail!$C:$C,1)</f>
        <v>0</v>
      </c>
      <c r="CU70" s="24">
        <f>SUMIFS(Detail!J:J,Detail!$A:$A,$B70,Detail!$D:$D,20,Detail!$C:$C,2)</f>
        <v>0</v>
      </c>
      <c r="CV70" s="24">
        <f>SUMIFS(Detail!J:J,Detail!$A:$A,$B70,Detail!$D:$D,20,Detail!$C:$C,3)</f>
        <v>0</v>
      </c>
      <c r="CW70" s="24">
        <f>SUMIFS(Detail!J:J,Detail!$A:$A,$B70,Detail!$D:$D,20,Detail!$C:$C,4)</f>
        <v>0</v>
      </c>
      <c r="CX70" s="33">
        <f t="shared" si="124"/>
        <v>0</v>
      </c>
      <c r="CY70" s="24">
        <f>SUMIFS(Detail!J:J,Detail!$A:$A,$B70,Detail!$D:$D,21,Detail!$C:$C,1)</f>
        <v>0</v>
      </c>
      <c r="CZ70" s="24">
        <f>SUMIFS(Detail!J:J,Detail!$A:$A,$B70,Detail!$D:$D,21,Detail!$C:$C,2)</f>
        <v>0</v>
      </c>
      <c r="DA70" s="24">
        <f>SUMIFS(Detail!J:J,Detail!$A:$A,$B70,Detail!$D:$D,21,Detail!$C:$C,3)</f>
        <v>0</v>
      </c>
      <c r="DB70" s="24">
        <f>SUMIFS(Detail!J:J,Detail!$A:$A,$B70,Detail!$D:$D,21,Detail!$C:$C,4)</f>
        <v>0</v>
      </c>
      <c r="DC70" s="33">
        <f t="shared" si="125"/>
        <v>0</v>
      </c>
      <c r="DD70" s="86">
        <f>SUMIFS(Detail!J:J,Detail!$A:$A,$B70,Detail!$B:$B,"&gt;60")</f>
        <v>1149999.9999999998</v>
      </c>
    </row>
    <row r="71" spans="1:108" x14ac:dyDescent="0.25">
      <c r="A71" t="s">
        <v>5308</v>
      </c>
      <c r="B71" s="32" t="s">
        <v>5127</v>
      </c>
      <c r="C71" s="24">
        <f>SUMIFS(Detail!J:J,Detail!$A:$A,$B71,Detail!$D:$D,1,Detail!$C:$C,1)</f>
        <v>0</v>
      </c>
      <c r="D71" s="24">
        <f>SUMIFS(Detail!J:J,Detail!$A:$A,$B71,Detail!$D:$D,1,Detail!$C:$C,2)</f>
        <v>0</v>
      </c>
      <c r="E71" s="24">
        <f>SUMIFS(Detail!J:J,Detail!$A:$A,$B71,Detail!$D:$D,1,Detail!$C:$C,3)</f>
        <v>0</v>
      </c>
      <c r="F71" s="24">
        <f>SUMIFS(Detail!J:J,Detail!$A:$A,$B71,Detail!$D:$D,1,Detail!$C:$C,4)</f>
        <v>1250</v>
      </c>
      <c r="G71" s="33">
        <f t="shared" si="105"/>
        <v>1250</v>
      </c>
      <c r="H71" s="24">
        <f>SUMIFS(Detail!J:J,Detail!$A:$A,$B71,Detail!$D:$D,2,Detail!$C:$C,1)</f>
        <v>6250</v>
      </c>
      <c r="I71" s="24">
        <f>SUMIFS(Detail!J:J,Detail!$A:$A,$B71,Detail!$D:$D,2,Detail!$C:$C,2)</f>
        <v>16875</v>
      </c>
      <c r="J71" s="24">
        <f>SUMIFS(Detail!J:J,Detail!$A:$A,$B71,Detail!$D:$D,2,Detail!$C:$C,3)</f>
        <v>31875</v>
      </c>
      <c r="K71" s="24">
        <f>SUMIFS(Detail!J:J,Detail!$A:$A,$B71,Detail!$D:$D,2,Detail!$C:$C,4)</f>
        <v>46250</v>
      </c>
      <c r="L71" s="33">
        <f t="shared" si="106"/>
        <v>101250</v>
      </c>
      <c r="M71" s="24">
        <f>SUMIFS(Detail!J:J,Detail!$A:$A,$B71,Detail!$D:$D,3,Detail!$C:$C,1)</f>
        <v>51250</v>
      </c>
      <c r="N71" s="24">
        <f>SUMIFS(Detail!J:J,Detail!$A:$A,$B71,Detail!$D:$D,3,Detail!$C:$C,2)</f>
        <v>50625.000000000007</v>
      </c>
      <c r="O71" s="24">
        <f>SUMIFS(Detail!J:J,Detail!$A:$A,$B71,Detail!$D:$D,3,Detail!$C:$C,3)</f>
        <v>56875.000000000015</v>
      </c>
      <c r="P71" s="24">
        <f>SUMIFS(Detail!J:J,Detail!$A:$A,$B71,Detail!$D:$D,3,Detail!$C:$C,4)</f>
        <v>71250</v>
      </c>
      <c r="Q71" s="33">
        <f t="shared" si="107"/>
        <v>230000</v>
      </c>
      <c r="R71" s="24">
        <f>SUMIFS(Detail!J:J,Detail!$A:$A,$B71,Detail!$D:$D,4,Detail!$C:$C,1)</f>
        <v>92500</v>
      </c>
      <c r="S71" s="24">
        <f>SUMIFS(Detail!J:J,Detail!$A:$A,$B71,Detail!$D:$D,4,Detail!$C:$C,2)</f>
        <v>102500</v>
      </c>
      <c r="T71" s="24">
        <f>SUMIFS(Detail!J:J,Detail!$A:$A,$B71,Detail!$D:$D,4,Detail!$C:$C,3)</f>
        <v>101250.00000000001</v>
      </c>
      <c r="U71" s="24">
        <f>SUMIFS(Detail!J:J,Detail!$A:$A,$B71,Detail!$D:$D,4,Detail!$C:$C,4)</f>
        <v>113750.00000000003</v>
      </c>
      <c r="V71" s="33">
        <f t="shared" si="108"/>
        <v>410000</v>
      </c>
      <c r="W71" s="24">
        <f>SUMIFS(Detail!J:J,Detail!$A:$A,$B71,Detail!$D:$D,5,Detail!$C:$C,1)</f>
        <v>142500</v>
      </c>
      <c r="X71" s="24">
        <f>SUMIFS(Detail!J:J,Detail!$A:$A,$B71,Detail!$D:$D,5,Detail!$C:$C,2)</f>
        <v>185000</v>
      </c>
      <c r="Y71" s="24">
        <f>SUMIFS(Detail!J:J,Detail!$A:$A,$B71,Detail!$D:$D,5,Detail!$C:$C,3)</f>
        <v>205000</v>
      </c>
      <c r="Z71" s="24">
        <f>SUMIFS(Detail!J:J,Detail!$A:$A,$B71,Detail!$D:$D,5,Detail!$C:$C,4)</f>
        <v>202500.00000000003</v>
      </c>
      <c r="AA71" s="33">
        <f t="shared" si="109"/>
        <v>735000</v>
      </c>
      <c r="AB71" s="24">
        <f>SUMIFS(Detail!J:J,Detail!$A:$A,$B71,Detail!$D:$D,6,Detail!$C:$C,1)</f>
        <v>172500.00000000003</v>
      </c>
      <c r="AC71" s="24">
        <f>SUMIFS(Detail!J:J,Detail!$A:$A,$B71,Detail!$D:$D,6,Detail!$C:$C,2)</f>
        <v>110000.00000000001</v>
      </c>
      <c r="AD71" s="24">
        <f>SUMIFS(Detail!J:J,Detail!$A:$A,$B71,Detail!$D:$D,6,Detail!$C:$C,3)</f>
        <v>70000</v>
      </c>
      <c r="AE71" s="24">
        <f>SUMIFS(Detail!J:J,Detail!$A:$A,$B71,Detail!$D:$D,6,Detail!$C:$C,4)</f>
        <v>30000</v>
      </c>
      <c r="AF71" s="33">
        <f t="shared" si="110"/>
        <v>382500.00000000006</v>
      </c>
      <c r="AG71" s="24">
        <f>SUMIFS(Detail!J:J,Detail!$A:$A,$B71,Detail!$D:$D,7,Detail!$C:$C,1)</f>
        <v>0</v>
      </c>
      <c r="AH71" s="24">
        <f>SUMIFS(Detail!J:J,Detail!$A:$A,$B71,Detail!$D:$D,7,Detail!$C:$C,2)</f>
        <v>0</v>
      </c>
      <c r="AI71" s="24">
        <f>SUMIFS(Detail!J:J,Detail!$A:$A,$B71,Detail!$D:$D,7,Detail!$C:$C,3)</f>
        <v>0</v>
      </c>
      <c r="AJ71" s="24">
        <f>SUMIFS(Detail!J:J,Detail!$A:$A,$B71,Detail!$D:$D,7,Detail!$C:$C,4)</f>
        <v>0</v>
      </c>
      <c r="AK71" s="33">
        <f t="shared" si="111"/>
        <v>0</v>
      </c>
      <c r="AL71" s="24">
        <f>SUMIFS(Detail!J:J,Detail!$A:$A,$B71,Detail!$D:$D,8,Detail!$C:$C,1)</f>
        <v>0</v>
      </c>
      <c r="AM71" s="24">
        <f>SUMIFS(Detail!J:J,Detail!$A:$A,$B71,Detail!$D:$D,8,Detail!$C:$C,2)</f>
        <v>0</v>
      </c>
      <c r="AN71" s="24">
        <f>SUMIFS(Detail!J:J,Detail!$A:$A,$B71,Detail!$D:$D,8,Detail!$C:$C,3)</f>
        <v>0</v>
      </c>
      <c r="AO71" s="24">
        <f>SUMIFS(Detail!J:J,Detail!$A:$A,$B71,Detail!$D:$D,8,Detail!$C:$C,4)</f>
        <v>0</v>
      </c>
      <c r="AP71" s="33">
        <f t="shared" si="112"/>
        <v>0</v>
      </c>
      <c r="AQ71" s="24">
        <f>SUMIFS(Detail!J:J,Detail!$A:$A,$B71,Detail!$D:$D,9,Detail!$C:$C,1)</f>
        <v>0</v>
      </c>
      <c r="AR71" s="24">
        <f>SUMIFS(Detail!J:J,Detail!$A:$A,$B71,Detail!$D:$D,9,Detail!$C:$C,2)</f>
        <v>0</v>
      </c>
      <c r="AS71" s="24">
        <f>SUMIFS(Detail!J:J,Detail!$A:$A,$B71,Detail!$D:$D,9,Detail!$C:$C,3)</f>
        <v>0</v>
      </c>
      <c r="AT71" s="24">
        <f>SUMIFS(Detail!J:J,Detail!$A:$A,$B71,Detail!$D:$D,9,Detail!$C:$C,4)</f>
        <v>0</v>
      </c>
      <c r="AU71" s="33">
        <f t="shared" si="113"/>
        <v>0</v>
      </c>
      <c r="AV71" s="24">
        <f>SUMIFS(Detail!J:J,Detail!$A:$A,$B71,Detail!$D:$D,10,Detail!$C:$C,1)</f>
        <v>0</v>
      </c>
      <c r="AW71" s="24">
        <f>SUMIFS(Detail!J:J,Detail!$A:$A,$B71,Detail!$D:$D,10,Detail!$C:$C,2)</f>
        <v>0</v>
      </c>
      <c r="AX71" s="24">
        <f>SUMIFS(Detail!J:J,Detail!$A:$A,$B71,Detail!$D:$D,10,Detail!$C:$C,3)</f>
        <v>0</v>
      </c>
      <c r="AY71" s="24">
        <f>SUMIFS(Detail!J:J,Detail!$A:$A,$B71,Detail!$D:$D,10,Detail!$C:$C,4)</f>
        <v>0</v>
      </c>
      <c r="AZ71" s="33">
        <f t="shared" si="114"/>
        <v>0</v>
      </c>
      <c r="BA71" s="24">
        <f>SUMIFS(Detail!J:J,Detail!$A:$A,$B71,Detail!$D:$D,11,Detail!$C:$C,1)</f>
        <v>0</v>
      </c>
      <c r="BB71" s="24">
        <f>SUMIFS(Detail!J:J,Detail!$A:$A,$B71,Detail!$D:$D,11,Detail!$C:$C,2)</f>
        <v>0</v>
      </c>
      <c r="BC71" s="24">
        <f>SUMIFS(Detail!J:J,Detail!$A:$A,$B71,Detail!$D:$D,11,Detail!$C:$C,3)</f>
        <v>0</v>
      </c>
      <c r="BD71" s="24">
        <f>SUMIFS(Detail!J:J,Detail!$A:$A,$B71,Detail!$D:$D,11,Detail!$C:$C,4)</f>
        <v>0</v>
      </c>
      <c r="BE71" s="33">
        <f t="shared" si="115"/>
        <v>0</v>
      </c>
      <c r="BF71" s="24">
        <f>SUMIFS(Detail!J:J,Detail!$A:$A,$B71,Detail!$D:$D,12,Detail!$C:$C,1)</f>
        <v>0</v>
      </c>
      <c r="BG71" s="24">
        <f>SUMIFS(Detail!J:J,Detail!$A:$A,$B71,Detail!$D:$D,12,Detail!$C:$C,2)</f>
        <v>0</v>
      </c>
      <c r="BH71" s="24">
        <f>SUMIFS(Detail!J:J,Detail!$A:$A,$B71,Detail!$D:$D,12,Detail!$C:$C,3)</f>
        <v>0</v>
      </c>
      <c r="BI71" s="24">
        <f>SUMIFS(Detail!J:J,Detail!$A:$A,$B71,Detail!$D:$D,12,Detail!$C:$C,4)</f>
        <v>0</v>
      </c>
      <c r="BJ71" s="33">
        <f t="shared" si="116"/>
        <v>0</v>
      </c>
      <c r="BK71" s="24">
        <f>SUMIFS(Detail!J:J,Detail!$A:$A,$B71,Detail!$D:$D,13,Detail!$C:$C,1)</f>
        <v>0</v>
      </c>
      <c r="BL71" s="24">
        <f>SUMIFS(Detail!J:J,Detail!$A:$A,$B71,Detail!$D:$D,13,Detail!$C:$C,2)</f>
        <v>0</v>
      </c>
      <c r="BM71" s="24">
        <f>SUMIFS(Detail!J:J,Detail!$A:$A,$B71,Detail!$D:$D,13,Detail!$C:$C,3)</f>
        <v>0</v>
      </c>
      <c r="BN71" s="24">
        <f>SUMIFS(Detail!J:J,Detail!$A:$A,$B71,Detail!$D:$D,13,Detail!$C:$C,4)</f>
        <v>0</v>
      </c>
      <c r="BO71" s="33">
        <f t="shared" si="117"/>
        <v>0</v>
      </c>
      <c r="BP71" s="24">
        <f>SUMIFS(Detail!J:J,Detail!$A:$A,$B71,Detail!$D:$D,14,Detail!$C:$C,1)</f>
        <v>0</v>
      </c>
      <c r="BQ71" s="24">
        <f>SUMIFS(Detail!J:J,Detail!$A:$A,$B71,Detail!$D:$D,14,Detail!$C:$C,2)</f>
        <v>0</v>
      </c>
      <c r="BR71" s="24">
        <f>SUMIFS(Detail!J:J,Detail!$A:$A,$B71,Detail!$D:$D,14,Detail!$C:$C,3)</f>
        <v>0</v>
      </c>
      <c r="BS71" s="24">
        <f>SUMIFS(Detail!J:J,Detail!$A:$A,$B71,Detail!$D:$D,14,Detail!$C:$C,4)</f>
        <v>0</v>
      </c>
      <c r="BT71" s="33">
        <f t="shared" si="118"/>
        <v>0</v>
      </c>
      <c r="BU71" s="24">
        <f>SUMIFS(Detail!J:J,Detail!$A:$A,$B71,Detail!$D:$D,15,Detail!$C:$C,1)</f>
        <v>0</v>
      </c>
      <c r="BV71" s="24">
        <f>SUMIFS(Detail!J:J,Detail!$A:$A,$B71,Detail!$D:$D,15,Detail!$C:$C,2)</f>
        <v>0</v>
      </c>
      <c r="BW71" s="24">
        <f>SUMIFS(Detail!J:J,Detail!$A:$A,$B71,Detail!$D:$D,15,Detail!$C:$C,3)</f>
        <v>0</v>
      </c>
      <c r="BX71" s="24">
        <f>SUMIFS(Detail!J:J,Detail!$A:$A,$B71,Detail!$D:$D,15,Detail!$C:$C,4)</f>
        <v>0</v>
      </c>
      <c r="BY71" s="33">
        <f t="shared" si="119"/>
        <v>0</v>
      </c>
      <c r="BZ71" s="24">
        <f>SUMIFS(Detail!J:J,Detail!$A:$A,$B71,Detail!$D:$D,16,Detail!$C:$C,1)</f>
        <v>0</v>
      </c>
      <c r="CA71" s="24">
        <f>SUMIFS(Detail!J:J,Detail!$A:$A,$B71,Detail!$D:$D,16,Detail!$C:$C,2)</f>
        <v>0</v>
      </c>
      <c r="CB71" s="24">
        <f>SUMIFS(Detail!J:J,Detail!$A:$A,$B71,Detail!$D:$D,16,Detail!$C:$C,3)</f>
        <v>0</v>
      </c>
      <c r="CC71" s="24">
        <f>SUMIFS(Detail!J:J,Detail!$A:$A,$B71,Detail!$D:$D,16,Detail!$C:$C,4)</f>
        <v>0</v>
      </c>
      <c r="CD71" s="33">
        <f t="shared" si="120"/>
        <v>0</v>
      </c>
      <c r="CE71" s="24">
        <f>SUMIFS(Detail!J:J,Detail!$A:$A,$B71,Detail!$D:$D,17,Detail!$C:$C,1)</f>
        <v>0</v>
      </c>
      <c r="CF71" s="24">
        <f>SUMIFS(Detail!J:J,Detail!$A:$A,$B71,Detail!$D:$D,17,Detail!$C:$C,2)</f>
        <v>0</v>
      </c>
      <c r="CG71" s="24">
        <f>SUMIFS(Detail!J:J,Detail!$A:$A,$B71,Detail!$D:$D,17,Detail!$C:$C,3)</f>
        <v>0</v>
      </c>
      <c r="CH71" s="24">
        <f>SUMIFS(Detail!J:J,Detail!$A:$A,$B71,Detail!$D:$D,17,Detail!$C:$C,4)</f>
        <v>0</v>
      </c>
      <c r="CI71" s="33">
        <f t="shared" si="121"/>
        <v>0</v>
      </c>
      <c r="CJ71" s="24">
        <f>SUMIFS(Detail!J:J,Detail!$A:$A,$B71,Detail!$D:$D,18,Detail!$C:$C,1)</f>
        <v>0</v>
      </c>
      <c r="CK71" s="24">
        <f>SUMIFS(Detail!J:J,Detail!$A:$A,$B71,Detail!$D:$D,18,Detail!$C:$C,2)</f>
        <v>0</v>
      </c>
      <c r="CL71" s="24">
        <f>SUMIFS(Detail!J:J,Detail!$A:$A,$B71,Detail!$D:$D,18,Detail!$C:$C,3)</f>
        <v>0</v>
      </c>
      <c r="CM71" s="24">
        <f>SUMIFS(Detail!J:J,Detail!$A:$A,$B71,Detail!$D:$D,18,Detail!$C:$C,4)</f>
        <v>0</v>
      </c>
      <c r="CN71" s="33">
        <f t="shared" si="122"/>
        <v>0</v>
      </c>
      <c r="CO71" s="24">
        <f>SUMIFS(Detail!J:J,Detail!$A:$A,$B71,Detail!$D:$D,19,Detail!$C:$C,1)</f>
        <v>0</v>
      </c>
      <c r="CP71" s="24">
        <f>SUMIFS(Detail!J:J,Detail!$A:$A,$B71,Detail!$D:$D,19,Detail!$C:$C,2)</f>
        <v>0</v>
      </c>
      <c r="CQ71" s="24">
        <f>SUMIFS(Detail!J:J,Detail!$A:$A,$B71,Detail!$D:$D,19,Detail!$C:$C,3)</f>
        <v>0</v>
      </c>
      <c r="CR71" s="24">
        <f>SUMIFS(Detail!J:J,Detail!$A:$A,$B71,Detail!$D:$D,19,Detail!$C:$C,4)</f>
        <v>0</v>
      </c>
      <c r="CS71" s="33">
        <f t="shared" si="123"/>
        <v>0</v>
      </c>
      <c r="CT71" s="24">
        <f>SUMIFS(Detail!J:J,Detail!$A:$A,$B71,Detail!$D:$D,20,Detail!$C:$C,1)</f>
        <v>0</v>
      </c>
      <c r="CU71" s="24">
        <f>SUMIFS(Detail!J:J,Detail!$A:$A,$B71,Detail!$D:$D,20,Detail!$C:$C,2)</f>
        <v>0</v>
      </c>
      <c r="CV71" s="24">
        <f>SUMIFS(Detail!J:J,Detail!$A:$A,$B71,Detail!$D:$D,20,Detail!$C:$C,3)</f>
        <v>0</v>
      </c>
      <c r="CW71" s="24">
        <f>SUMIFS(Detail!J:J,Detail!$A:$A,$B71,Detail!$D:$D,20,Detail!$C:$C,4)</f>
        <v>0</v>
      </c>
      <c r="CX71" s="33">
        <f t="shared" si="124"/>
        <v>0</v>
      </c>
      <c r="CY71" s="24">
        <f>SUMIFS(Detail!J:J,Detail!$A:$A,$B71,Detail!$D:$D,21,Detail!$C:$C,1)</f>
        <v>0</v>
      </c>
      <c r="CZ71" s="24">
        <f>SUMIFS(Detail!J:J,Detail!$A:$A,$B71,Detail!$D:$D,21,Detail!$C:$C,2)</f>
        <v>0</v>
      </c>
      <c r="DA71" s="24">
        <f>SUMIFS(Detail!J:J,Detail!$A:$A,$B71,Detail!$D:$D,21,Detail!$C:$C,3)</f>
        <v>0</v>
      </c>
      <c r="DB71" s="24">
        <f>SUMIFS(Detail!J:J,Detail!$A:$A,$B71,Detail!$D:$D,21,Detail!$C:$C,4)</f>
        <v>0</v>
      </c>
      <c r="DC71" s="33">
        <f t="shared" si="125"/>
        <v>0</v>
      </c>
      <c r="DD71" s="86">
        <f>SUMIFS(Detail!J:J,Detail!$A:$A,$B71,Detail!$B:$B,"&gt;60")</f>
        <v>382500.00000000006</v>
      </c>
    </row>
    <row r="72" spans="1:108" x14ac:dyDescent="0.25">
      <c r="A72" t="s">
        <v>5309</v>
      </c>
      <c r="B72" s="32" t="s">
        <v>5128</v>
      </c>
      <c r="C72" s="24">
        <f>SUMIFS(Detail!J:J,Detail!$A:$A,$B72,Detail!$D:$D,1,Detail!$C:$C,1)</f>
        <v>0</v>
      </c>
      <c r="D72" s="24">
        <f>SUMIFS(Detail!J:J,Detail!$A:$A,$B72,Detail!$D:$D,1,Detail!$C:$C,2)</f>
        <v>0</v>
      </c>
      <c r="E72" s="24">
        <f>SUMIFS(Detail!J:J,Detail!$A:$A,$B72,Detail!$D:$D,1,Detail!$C:$C,3)</f>
        <v>0</v>
      </c>
      <c r="F72" s="24">
        <f>SUMIFS(Detail!J:J,Detail!$A:$A,$B72,Detail!$D:$D,1,Detail!$C:$C,4)</f>
        <v>0</v>
      </c>
      <c r="G72" s="33">
        <f t="shared" si="105"/>
        <v>0</v>
      </c>
      <c r="H72" s="24">
        <f>SUMIFS(Detail!J:J,Detail!$A:$A,$B72,Detail!$D:$D,2,Detail!$C:$C,1)</f>
        <v>1562.5</v>
      </c>
      <c r="I72" s="24">
        <f>SUMIFS(Detail!J:J,Detail!$A:$A,$B72,Detail!$D:$D,2,Detail!$C:$C,2)</f>
        <v>9375</v>
      </c>
      <c r="J72" s="24">
        <f>SUMIFS(Detail!J:J,Detail!$A:$A,$B72,Detail!$D:$D,2,Detail!$C:$C,3)</f>
        <v>40625</v>
      </c>
      <c r="K72" s="24">
        <f>SUMIFS(Detail!J:J,Detail!$A:$A,$B72,Detail!$D:$D,2,Detail!$C:$C,4)</f>
        <v>95625</v>
      </c>
      <c r="L72" s="33">
        <f t="shared" si="106"/>
        <v>147187.5</v>
      </c>
      <c r="M72" s="24">
        <f>SUMIFS(Detail!J:J,Detail!$A:$A,$B72,Detail!$D:$D,3,Detail!$C:$C,1)</f>
        <v>160062.5</v>
      </c>
      <c r="N72" s="24">
        <f>SUMIFS(Detail!J:J,Detail!$A:$A,$B72,Detail!$D:$D,3,Detail!$C:$C,2)</f>
        <v>231450</v>
      </c>
      <c r="O72" s="24">
        <f>SUMIFS(Detail!J:J,Detail!$A:$A,$B72,Detail!$D:$D,3,Detail!$C:$C,3)</f>
        <v>295240</v>
      </c>
      <c r="P72" s="24">
        <f>SUMIFS(Detail!J:J,Detail!$A:$A,$B72,Detail!$D:$D,3,Detail!$C:$C,4)</f>
        <v>354287.99999999994</v>
      </c>
      <c r="Q72" s="33">
        <f t="shared" si="107"/>
        <v>1041040.5</v>
      </c>
      <c r="R72" s="24">
        <f>SUMIFS(Detail!J:J,Detail!$A:$A,$B72,Detail!$D:$D,4,Detail!$C:$C,1)</f>
        <v>425145.59999999998</v>
      </c>
      <c r="S72" s="24">
        <f>SUMIFS(Detail!J:J,Detail!$A:$A,$B72,Detail!$D:$D,4,Detail!$C:$C,2)</f>
        <v>510174.72000000003</v>
      </c>
      <c r="T72" s="24">
        <f>SUMIFS(Detail!J:J,Detail!$A:$A,$B72,Detail!$D:$D,4,Detail!$C:$C,3)</f>
        <v>612209.66399999999</v>
      </c>
      <c r="U72" s="24">
        <f>SUMIFS(Detail!J:J,Detail!$A:$A,$B72,Detail!$D:$D,4,Detail!$C:$C,4)</f>
        <v>734651.59679999994</v>
      </c>
      <c r="V72" s="33">
        <f t="shared" si="108"/>
        <v>2282181.5808000001</v>
      </c>
      <c r="W72" s="24">
        <f>SUMIFS(Detail!J:J,Detail!$A:$A,$B72,Detail!$D:$D,5,Detail!$C:$C,1)</f>
        <v>881581.91616000002</v>
      </c>
      <c r="X72" s="24">
        <f>SUMIFS(Detail!J:J,Detail!$A:$A,$B72,Detail!$D:$D,5,Detail!$C:$C,2)</f>
        <v>1057898.2993920001</v>
      </c>
      <c r="Y72" s="24">
        <f>SUMIFS(Detail!J:J,Detail!$A:$A,$B72,Detail!$D:$D,5,Detail!$C:$C,3)</f>
        <v>1269477.9592704002</v>
      </c>
      <c r="Z72" s="24">
        <f>SUMIFS(Detail!J:J,Detail!$A:$A,$B72,Detail!$D:$D,5,Detail!$C:$C,4)</f>
        <v>1523373.5511244796</v>
      </c>
      <c r="AA72" s="33">
        <f t="shared" si="109"/>
        <v>4732331.7259468799</v>
      </c>
      <c r="AB72" s="24">
        <f>SUMIFS(Detail!J:J,Detail!$A:$A,$B72,Detail!$D:$D,6,Detail!$C:$C,1)</f>
        <v>1507068.6452121597</v>
      </c>
      <c r="AC72" s="24">
        <f>SUMIFS(Detail!J:J,Detail!$A:$A,$B72,Detail!$D:$D,6,Detail!$C:$C,2)</f>
        <v>1166523.14198016</v>
      </c>
      <c r="AD72" s="24">
        <f>SUMIFS(Detail!J:J,Detail!$A:$A,$B72,Detail!$D:$D,6,Detail!$C:$C,3)</f>
        <v>757868.53810175997</v>
      </c>
      <c r="AE72" s="24">
        <f>SUMIFS(Detail!J:J,Detail!$A:$A,$B72,Detail!$D:$D,6,Detail!$C:$C,4)</f>
        <v>267483.01344767999</v>
      </c>
      <c r="AF72" s="33">
        <f t="shared" si="110"/>
        <v>3698943.3387417593</v>
      </c>
      <c r="AG72" s="24">
        <f>SUMIFS(Detail!J:J,Detail!$A:$A,$B72,Detail!$D:$D,7,Detail!$C:$C,1)</f>
        <v>0</v>
      </c>
      <c r="AH72" s="24">
        <f>SUMIFS(Detail!J:J,Detail!$A:$A,$B72,Detail!$D:$D,7,Detail!$C:$C,2)</f>
        <v>0</v>
      </c>
      <c r="AI72" s="24">
        <f>SUMIFS(Detail!J:J,Detail!$A:$A,$B72,Detail!$D:$D,7,Detail!$C:$C,3)</f>
        <v>0</v>
      </c>
      <c r="AJ72" s="24">
        <f>SUMIFS(Detail!J:J,Detail!$A:$A,$B72,Detail!$D:$D,7,Detail!$C:$C,4)</f>
        <v>0</v>
      </c>
      <c r="AK72" s="33">
        <f t="shared" si="111"/>
        <v>0</v>
      </c>
      <c r="AL72" s="24">
        <f>SUMIFS(Detail!J:J,Detail!$A:$A,$B72,Detail!$D:$D,8,Detail!$C:$C,1)</f>
        <v>0</v>
      </c>
      <c r="AM72" s="24">
        <f>SUMIFS(Detail!J:J,Detail!$A:$A,$B72,Detail!$D:$D,8,Detail!$C:$C,2)</f>
        <v>0</v>
      </c>
      <c r="AN72" s="24">
        <f>SUMIFS(Detail!J:J,Detail!$A:$A,$B72,Detail!$D:$D,8,Detail!$C:$C,3)</f>
        <v>0</v>
      </c>
      <c r="AO72" s="24">
        <f>SUMIFS(Detail!J:J,Detail!$A:$A,$B72,Detail!$D:$D,8,Detail!$C:$C,4)</f>
        <v>0</v>
      </c>
      <c r="AP72" s="33">
        <f t="shared" si="112"/>
        <v>0</v>
      </c>
      <c r="AQ72" s="24">
        <f>SUMIFS(Detail!J:J,Detail!$A:$A,$B72,Detail!$D:$D,9,Detail!$C:$C,1)</f>
        <v>0</v>
      </c>
      <c r="AR72" s="24">
        <f>SUMIFS(Detail!J:J,Detail!$A:$A,$B72,Detail!$D:$D,9,Detail!$C:$C,2)</f>
        <v>0</v>
      </c>
      <c r="AS72" s="24">
        <f>SUMIFS(Detail!J:J,Detail!$A:$A,$B72,Detail!$D:$D,9,Detail!$C:$C,3)</f>
        <v>0</v>
      </c>
      <c r="AT72" s="24">
        <f>SUMIFS(Detail!J:J,Detail!$A:$A,$B72,Detail!$D:$D,9,Detail!$C:$C,4)</f>
        <v>0</v>
      </c>
      <c r="AU72" s="33">
        <f t="shared" si="113"/>
        <v>0</v>
      </c>
      <c r="AV72" s="24">
        <f>SUMIFS(Detail!J:J,Detail!$A:$A,$B72,Detail!$D:$D,10,Detail!$C:$C,1)</f>
        <v>0</v>
      </c>
      <c r="AW72" s="24">
        <f>SUMIFS(Detail!J:J,Detail!$A:$A,$B72,Detail!$D:$D,10,Detail!$C:$C,2)</f>
        <v>0</v>
      </c>
      <c r="AX72" s="24">
        <f>SUMIFS(Detail!J:J,Detail!$A:$A,$B72,Detail!$D:$D,10,Detail!$C:$C,3)</f>
        <v>0</v>
      </c>
      <c r="AY72" s="24">
        <f>SUMIFS(Detail!J:J,Detail!$A:$A,$B72,Detail!$D:$D,10,Detail!$C:$C,4)</f>
        <v>0</v>
      </c>
      <c r="AZ72" s="33">
        <f t="shared" si="114"/>
        <v>0</v>
      </c>
      <c r="BA72" s="24">
        <f>SUMIFS(Detail!J:J,Detail!$A:$A,$B72,Detail!$D:$D,11,Detail!$C:$C,1)</f>
        <v>0</v>
      </c>
      <c r="BB72" s="24">
        <f>SUMIFS(Detail!J:J,Detail!$A:$A,$B72,Detail!$D:$D,11,Detail!$C:$C,2)</f>
        <v>0</v>
      </c>
      <c r="BC72" s="24">
        <f>SUMIFS(Detail!J:J,Detail!$A:$A,$B72,Detail!$D:$D,11,Detail!$C:$C,3)</f>
        <v>0</v>
      </c>
      <c r="BD72" s="24">
        <f>SUMIFS(Detail!J:J,Detail!$A:$A,$B72,Detail!$D:$D,11,Detail!$C:$C,4)</f>
        <v>0</v>
      </c>
      <c r="BE72" s="33">
        <f t="shared" si="115"/>
        <v>0</v>
      </c>
      <c r="BF72" s="24">
        <f>SUMIFS(Detail!J:J,Detail!$A:$A,$B72,Detail!$D:$D,12,Detail!$C:$C,1)</f>
        <v>0</v>
      </c>
      <c r="BG72" s="24">
        <f>SUMIFS(Detail!J:J,Detail!$A:$A,$B72,Detail!$D:$D,12,Detail!$C:$C,2)</f>
        <v>0</v>
      </c>
      <c r="BH72" s="24">
        <f>SUMIFS(Detail!J:J,Detail!$A:$A,$B72,Detail!$D:$D,12,Detail!$C:$C,3)</f>
        <v>0</v>
      </c>
      <c r="BI72" s="24">
        <f>SUMIFS(Detail!J:J,Detail!$A:$A,$B72,Detail!$D:$D,12,Detail!$C:$C,4)</f>
        <v>0</v>
      </c>
      <c r="BJ72" s="33">
        <f t="shared" si="116"/>
        <v>0</v>
      </c>
      <c r="BK72" s="24">
        <f>SUMIFS(Detail!J:J,Detail!$A:$A,$B72,Detail!$D:$D,13,Detail!$C:$C,1)</f>
        <v>0</v>
      </c>
      <c r="BL72" s="24">
        <f>SUMIFS(Detail!J:J,Detail!$A:$A,$B72,Detail!$D:$D,13,Detail!$C:$C,2)</f>
        <v>0</v>
      </c>
      <c r="BM72" s="24">
        <f>SUMIFS(Detail!J:J,Detail!$A:$A,$B72,Detail!$D:$D,13,Detail!$C:$C,3)</f>
        <v>0</v>
      </c>
      <c r="BN72" s="24">
        <f>SUMIFS(Detail!J:J,Detail!$A:$A,$B72,Detail!$D:$D,13,Detail!$C:$C,4)</f>
        <v>0</v>
      </c>
      <c r="BO72" s="33">
        <f t="shared" si="117"/>
        <v>0</v>
      </c>
      <c r="BP72" s="24">
        <f>SUMIFS(Detail!J:J,Detail!$A:$A,$B72,Detail!$D:$D,14,Detail!$C:$C,1)</f>
        <v>0</v>
      </c>
      <c r="BQ72" s="24">
        <f>SUMIFS(Detail!J:J,Detail!$A:$A,$B72,Detail!$D:$D,14,Detail!$C:$C,2)</f>
        <v>0</v>
      </c>
      <c r="BR72" s="24">
        <f>SUMIFS(Detail!J:J,Detail!$A:$A,$B72,Detail!$D:$D,14,Detail!$C:$C,3)</f>
        <v>0</v>
      </c>
      <c r="BS72" s="24">
        <f>SUMIFS(Detail!J:J,Detail!$A:$A,$B72,Detail!$D:$D,14,Detail!$C:$C,4)</f>
        <v>0</v>
      </c>
      <c r="BT72" s="33">
        <f t="shared" si="118"/>
        <v>0</v>
      </c>
      <c r="BU72" s="24">
        <f>SUMIFS(Detail!J:J,Detail!$A:$A,$B72,Detail!$D:$D,15,Detail!$C:$C,1)</f>
        <v>0</v>
      </c>
      <c r="BV72" s="24">
        <f>SUMIFS(Detail!J:J,Detail!$A:$A,$B72,Detail!$D:$D,15,Detail!$C:$C,2)</f>
        <v>0</v>
      </c>
      <c r="BW72" s="24">
        <f>SUMIFS(Detail!J:J,Detail!$A:$A,$B72,Detail!$D:$D,15,Detail!$C:$C,3)</f>
        <v>0</v>
      </c>
      <c r="BX72" s="24">
        <f>SUMIFS(Detail!J:J,Detail!$A:$A,$B72,Detail!$D:$D,15,Detail!$C:$C,4)</f>
        <v>0</v>
      </c>
      <c r="BY72" s="33">
        <f t="shared" si="119"/>
        <v>0</v>
      </c>
      <c r="BZ72" s="24">
        <f>SUMIFS(Detail!J:J,Detail!$A:$A,$B72,Detail!$D:$D,16,Detail!$C:$C,1)</f>
        <v>0</v>
      </c>
      <c r="CA72" s="24">
        <f>SUMIFS(Detail!J:J,Detail!$A:$A,$B72,Detail!$D:$D,16,Detail!$C:$C,2)</f>
        <v>0</v>
      </c>
      <c r="CB72" s="24">
        <f>SUMIFS(Detail!J:J,Detail!$A:$A,$B72,Detail!$D:$D,16,Detail!$C:$C,3)</f>
        <v>0</v>
      </c>
      <c r="CC72" s="24">
        <f>SUMIFS(Detail!J:J,Detail!$A:$A,$B72,Detail!$D:$D,16,Detail!$C:$C,4)</f>
        <v>0</v>
      </c>
      <c r="CD72" s="33">
        <f t="shared" si="120"/>
        <v>0</v>
      </c>
      <c r="CE72" s="24">
        <f>SUMIFS(Detail!J:J,Detail!$A:$A,$B72,Detail!$D:$D,17,Detail!$C:$C,1)</f>
        <v>0</v>
      </c>
      <c r="CF72" s="24">
        <f>SUMIFS(Detail!J:J,Detail!$A:$A,$B72,Detail!$D:$D,17,Detail!$C:$C,2)</f>
        <v>0</v>
      </c>
      <c r="CG72" s="24">
        <f>SUMIFS(Detail!J:J,Detail!$A:$A,$B72,Detail!$D:$D,17,Detail!$C:$C,3)</f>
        <v>0</v>
      </c>
      <c r="CH72" s="24">
        <f>SUMIFS(Detail!J:J,Detail!$A:$A,$B72,Detail!$D:$D,17,Detail!$C:$C,4)</f>
        <v>0</v>
      </c>
      <c r="CI72" s="33">
        <f t="shared" si="121"/>
        <v>0</v>
      </c>
      <c r="CJ72" s="24">
        <f>SUMIFS(Detail!J:J,Detail!$A:$A,$B72,Detail!$D:$D,18,Detail!$C:$C,1)</f>
        <v>0</v>
      </c>
      <c r="CK72" s="24">
        <f>SUMIFS(Detail!J:J,Detail!$A:$A,$B72,Detail!$D:$D,18,Detail!$C:$C,2)</f>
        <v>0</v>
      </c>
      <c r="CL72" s="24">
        <f>SUMIFS(Detail!J:J,Detail!$A:$A,$B72,Detail!$D:$D,18,Detail!$C:$C,3)</f>
        <v>0</v>
      </c>
      <c r="CM72" s="24">
        <f>SUMIFS(Detail!J:J,Detail!$A:$A,$B72,Detail!$D:$D,18,Detail!$C:$C,4)</f>
        <v>0</v>
      </c>
      <c r="CN72" s="33">
        <f t="shared" si="122"/>
        <v>0</v>
      </c>
      <c r="CO72" s="24">
        <f>SUMIFS(Detail!J:J,Detail!$A:$A,$B72,Detail!$D:$D,19,Detail!$C:$C,1)</f>
        <v>0</v>
      </c>
      <c r="CP72" s="24">
        <f>SUMIFS(Detail!J:J,Detail!$A:$A,$B72,Detail!$D:$D,19,Detail!$C:$C,2)</f>
        <v>0</v>
      </c>
      <c r="CQ72" s="24">
        <f>SUMIFS(Detail!J:J,Detail!$A:$A,$B72,Detail!$D:$D,19,Detail!$C:$C,3)</f>
        <v>0</v>
      </c>
      <c r="CR72" s="24">
        <f>SUMIFS(Detail!J:J,Detail!$A:$A,$B72,Detail!$D:$D,19,Detail!$C:$C,4)</f>
        <v>0</v>
      </c>
      <c r="CS72" s="33">
        <f t="shared" si="123"/>
        <v>0</v>
      </c>
      <c r="CT72" s="24">
        <f>SUMIFS(Detail!J:J,Detail!$A:$A,$B72,Detail!$D:$D,20,Detail!$C:$C,1)</f>
        <v>0</v>
      </c>
      <c r="CU72" s="24">
        <f>SUMIFS(Detail!J:J,Detail!$A:$A,$B72,Detail!$D:$D,20,Detail!$C:$C,2)</f>
        <v>0</v>
      </c>
      <c r="CV72" s="24">
        <f>SUMIFS(Detail!J:J,Detail!$A:$A,$B72,Detail!$D:$D,20,Detail!$C:$C,3)</f>
        <v>0</v>
      </c>
      <c r="CW72" s="24">
        <f>SUMIFS(Detail!J:J,Detail!$A:$A,$B72,Detail!$D:$D,20,Detail!$C:$C,4)</f>
        <v>0</v>
      </c>
      <c r="CX72" s="33">
        <f t="shared" si="124"/>
        <v>0</v>
      </c>
      <c r="CY72" s="24">
        <f>SUMIFS(Detail!J:J,Detail!$A:$A,$B72,Detail!$D:$D,21,Detail!$C:$C,1)</f>
        <v>0</v>
      </c>
      <c r="CZ72" s="24">
        <f>SUMIFS(Detail!J:J,Detail!$A:$A,$B72,Detail!$D:$D,21,Detail!$C:$C,2)</f>
        <v>0</v>
      </c>
      <c r="DA72" s="24">
        <f>SUMIFS(Detail!J:J,Detail!$A:$A,$B72,Detail!$D:$D,21,Detail!$C:$C,3)</f>
        <v>0</v>
      </c>
      <c r="DB72" s="24">
        <f>SUMIFS(Detail!J:J,Detail!$A:$A,$B72,Detail!$D:$D,21,Detail!$C:$C,4)</f>
        <v>0</v>
      </c>
      <c r="DC72" s="33">
        <f t="shared" si="125"/>
        <v>0</v>
      </c>
      <c r="DD72" s="86">
        <f>SUMIFS(Detail!J:J,Detail!$A:$A,$B72,Detail!$B:$B,"&gt;60")</f>
        <v>3698943.3387417593</v>
      </c>
    </row>
    <row r="73" spans="1:108" x14ac:dyDescent="0.25">
      <c r="A73" t="s">
        <v>5310</v>
      </c>
      <c r="B73" s="32" t="s">
        <v>5129</v>
      </c>
      <c r="C73" s="24">
        <f>SUMIFS(Detail!J:J,Detail!$A:$A,$B73,Detail!$D:$D,1,Detail!$C:$C,1)</f>
        <v>0</v>
      </c>
      <c r="D73" s="24">
        <f>SUMIFS(Detail!J:J,Detail!$A:$A,$B73,Detail!$D:$D,1,Detail!$C:$C,2)</f>
        <v>0</v>
      </c>
      <c r="E73" s="24">
        <f>SUMIFS(Detail!J:J,Detail!$A:$A,$B73,Detail!$D:$D,1,Detail!$C:$C,3)</f>
        <v>0</v>
      </c>
      <c r="F73" s="24">
        <f>SUMIFS(Detail!J:J,Detail!$A:$A,$B73,Detail!$D:$D,1,Detail!$C:$C,4)</f>
        <v>0</v>
      </c>
      <c r="G73" s="33">
        <f t="shared" si="105"/>
        <v>0</v>
      </c>
      <c r="H73" s="24">
        <f>SUMIFS(Detail!J:J,Detail!$A:$A,$B73,Detail!$D:$D,2,Detail!$C:$C,1)</f>
        <v>390.625</v>
      </c>
      <c r="I73" s="24">
        <f>SUMIFS(Detail!J:J,Detail!$A:$A,$B73,Detail!$D:$D,2,Detail!$C:$C,2)</f>
        <v>2343.75</v>
      </c>
      <c r="J73" s="24">
        <f>SUMIFS(Detail!J:J,Detail!$A:$A,$B73,Detail!$D:$D,2,Detail!$C:$C,3)</f>
        <v>10156.25</v>
      </c>
      <c r="K73" s="24">
        <f>SUMIFS(Detail!J:J,Detail!$A:$A,$B73,Detail!$D:$D,2,Detail!$C:$C,4)</f>
        <v>23906.25</v>
      </c>
      <c r="L73" s="33">
        <f t="shared" si="106"/>
        <v>36796.875</v>
      </c>
      <c r="M73" s="24">
        <f>SUMIFS(Detail!J:J,Detail!$A:$A,$B73,Detail!$D:$D,3,Detail!$C:$C,1)</f>
        <v>40015.625</v>
      </c>
      <c r="N73" s="24">
        <f>SUMIFS(Detail!J:J,Detail!$A:$A,$B73,Detail!$D:$D,3,Detail!$C:$C,2)</f>
        <v>57862.5</v>
      </c>
      <c r="O73" s="24">
        <f>SUMIFS(Detail!J:J,Detail!$A:$A,$B73,Detail!$D:$D,3,Detail!$C:$C,3)</f>
        <v>73810</v>
      </c>
      <c r="P73" s="24">
        <f>SUMIFS(Detail!J:J,Detail!$A:$A,$B73,Detail!$D:$D,3,Detail!$C:$C,4)</f>
        <v>88571.999999999985</v>
      </c>
      <c r="Q73" s="33">
        <f t="shared" si="107"/>
        <v>260260.125</v>
      </c>
      <c r="R73" s="24">
        <f>SUMIFS(Detail!J:J,Detail!$A:$A,$B73,Detail!$D:$D,4,Detail!$C:$C,1)</f>
        <v>106286.39999999999</v>
      </c>
      <c r="S73" s="24">
        <f>SUMIFS(Detail!J:J,Detail!$A:$A,$B73,Detail!$D:$D,4,Detail!$C:$C,2)</f>
        <v>127543.68000000001</v>
      </c>
      <c r="T73" s="24">
        <f>SUMIFS(Detail!J:J,Detail!$A:$A,$B73,Detail!$D:$D,4,Detail!$C:$C,3)</f>
        <v>153052.416</v>
      </c>
      <c r="U73" s="24">
        <f>SUMIFS(Detail!J:J,Detail!$A:$A,$B73,Detail!$D:$D,4,Detail!$C:$C,4)</f>
        <v>183662.89919999999</v>
      </c>
      <c r="V73" s="33">
        <f t="shared" si="108"/>
        <v>570545.39520000003</v>
      </c>
      <c r="W73" s="24">
        <f>SUMIFS(Detail!J:J,Detail!$A:$A,$B73,Detail!$D:$D,5,Detail!$C:$C,1)</f>
        <v>220395.47904000001</v>
      </c>
      <c r="X73" s="24">
        <f>SUMIFS(Detail!J:J,Detail!$A:$A,$B73,Detail!$D:$D,5,Detail!$C:$C,2)</f>
        <v>264474.57484800002</v>
      </c>
      <c r="Y73" s="24">
        <f>SUMIFS(Detail!J:J,Detail!$A:$A,$B73,Detail!$D:$D,5,Detail!$C:$C,3)</f>
        <v>317369.48981760006</v>
      </c>
      <c r="Z73" s="24">
        <f>SUMIFS(Detail!J:J,Detail!$A:$A,$B73,Detail!$D:$D,5,Detail!$C:$C,4)</f>
        <v>380843.38778111991</v>
      </c>
      <c r="AA73" s="33">
        <f t="shared" si="109"/>
        <v>1183082.93148672</v>
      </c>
      <c r="AB73" s="24">
        <f>SUMIFS(Detail!J:J,Detail!$A:$A,$B73,Detail!$D:$D,6,Detail!$C:$C,1)</f>
        <v>376767.16130303993</v>
      </c>
      <c r="AC73" s="24">
        <f>SUMIFS(Detail!J:J,Detail!$A:$A,$B73,Detail!$D:$D,6,Detail!$C:$C,2)</f>
        <v>291630.78549504001</v>
      </c>
      <c r="AD73" s="24">
        <f>SUMIFS(Detail!J:J,Detail!$A:$A,$B73,Detail!$D:$D,6,Detail!$C:$C,3)</f>
        <v>189467.13452543999</v>
      </c>
      <c r="AE73" s="24">
        <f>SUMIFS(Detail!J:J,Detail!$A:$A,$B73,Detail!$D:$D,6,Detail!$C:$C,4)</f>
        <v>66870.753361919997</v>
      </c>
      <c r="AF73" s="33">
        <f t="shared" si="110"/>
        <v>924735.83468543983</v>
      </c>
      <c r="AG73" s="24">
        <f>SUMIFS(Detail!J:J,Detail!$A:$A,$B73,Detail!$D:$D,7,Detail!$C:$C,1)</f>
        <v>0</v>
      </c>
      <c r="AH73" s="24">
        <f>SUMIFS(Detail!J:J,Detail!$A:$A,$B73,Detail!$D:$D,7,Detail!$C:$C,2)</f>
        <v>0</v>
      </c>
      <c r="AI73" s="24">
        <f>SUMIFS(Detail!J:J,Detail!$A:$A,$B73,Detail!$D:$D,7,Detail!$C:$C,3)</f>
        <v>0</v>
      </c>
      <c r="AJ73" s="24">
        <f>SUMIFS(Detail!J:J,Detail!$A:$A,$B73,Detail!$D:$D,7,Detail!$C:$C,4)</f>
        <v>0</v>
      </c>
      <c r="AK73" s="33">
        <f t="shared" si="111"/>
        <v>0</v>
      </c>
      <c r="AL73" s="24">
        <f>SUMIFS(Detail!J:J,Detail!$A:$A,$B73,Detail!$D:$D,8,Detail!$C:$C,1)</f>
        <v>0</v>
      </c>
      <c r="AM73" s="24">
        <f>SUMIFS(Detail!J:J,Detail!$A:$A,$B73,Detail!$D:$D,8,Detail!$C:$C,2)</f>
        <v>0</v>
      </c>
      <c r="AN73" s="24">
        <f>SUMIFS(Detail!J:J,Detail!$A:$A,$B73,Detail!$D:$D,8,Detail!$C:$C,3)</f>
        <v>0</v>
      </c>
      <c r="AO73" s="24">
        <f>SUMIFS(Detail!J:J,Detail!$A:$A,$B73,Detail!$D:$D,8,Detail!$C:$C,4)</f>
        <v>0</v>
      </c>
      <c r="AP73" s="33">
        <f t="shared" si="112"/>
        <v>0</v>
      </c>
      <c r="AQ73" s="24">
        <f>SUMIFS(Detail!J:J,Detail!$A:$A,$B73,Detail!$D:$D,9,Detail!$C:$C,1)</f>
        <v>0</v>
      </c>
      <c r="AR73" s="24">
        <f>SUMIFS(Detail!J:J,Detail!$A:$A,$B73,Detail!$D:$D,9,Detail!$C:$C,2)</f>
        <v>0</v>
      </c>
      <c r="AS73" s="24">
        <f>SUMIFS(Detail!J:J,Detail!$A:$A,$B73,Detail!$D:$D,9,Detail!$C:$C,3)</f>
        <v>0</v>
      </c>
      <c r="AT73" s="24">
        <f>SUMIFS(Detail!J:J,Detail!$A:$A,$B73,Detail!$D:$D,9,Detail!$C:$C,4)</f>
        <v>0</v>
      </c>
      <c r="AU73" s="33">
        <f t="shared" si="113"/>
        <v>0</v>
      </c>
      <c r="AV73" s="24">
        <f>SUMIFS(Detail!J:J,Detail!$A:$A,$B73,Detail!$D:$D,10,Detail!$C:$C,1)</f>
        <v>0</v>
      </c>
      <c r="AW73" s="24">
        <f>SUMIFS(Detail!J:J,Detail!$A:$A,$B73,Detail!$D:$D,10,Detail!$C:$C,2)</f>
        <v>0</v>
      </c>
      <c r="AX73" s="24">
        <f>SUMIFS(Detail!J:J,Detail!$A:$A,$B73,Detail!$D:$D,10,Detail!$C:$C,3)</f>
        <v>0</v>
      </c>
      <c r="AY73" s="24">
        <f>SUMIFS(Detail!J:J,Detail!$A:$A,$B73,Detail!$D:$D,10,Detail!$C:$C,4)</f>
        <v>0</v>
      </c>
      <c r="AZ73" s="33">
        <f t="shared" si="114"/>
        <v>0</v>
      </c>
      <c r="BA73" s="24">
        <f>SUMIFS(Detail!J:J,Detail!$A:$A,$B73,Detail!$D:$D,11,Detail!$C:$C,1)</f>
        <v>0</v>
      </c>
      <c r="BB73" s="24">
        <f>SUMIFS(Detail!J:J,Detail!$A:$A,$B73,Detail!$D:$D,11,Detail!$C:$C,2)</f>
        <v>0</v>
      </c>
      <c r="BC73" s="24">
        <f>SUMIFS(Detail!J:J,Detail!$A:$A,$B73,Detail!$D:$D,11,Detail!$C:$C,3)</f>
        <v>0</v>
      </c>
      <c r="BD73" s="24">
        <f>SUMIFS(Detail!J:J,Detail!$A:$A,$B73,Detail!$D:$D,11,Detail!$C:$C,4)</f>
        <v>0</v>
      </c>
      <c r="BE73" s="33">
        <f t="shared" si="115"/>
        <v>0</v>
      </c>
      <c r="BF73" s="24">
        <f>SUMIFS(Detail!J:J,Detail!$A:$A,$B73,Detail!$D:$D,12,Detail!$C:$C,1)</f>
        <v>0</v>
      </c>
      <c r="BG73" s="24">
        <f>SUMIFS(Detail!J:J,Detail!$A:$A,$B73,Detail!$D:$D,12,Detail!$C:$C,2)</f>
        <v>0</v>
      </c>
      <c r="BH73" s="24">
        <f>SUMIFS(Detail!J:J,Detail!$A:$A,$B73,Detail!$D:$D,12,Detail!$C:$C,3)</f>
        <v>0</v>
      </c>
      <c r="BI73" s="24">
        <f>SUMIFS(Detail!J:J,Detail!$A:$A,$B73,Detail!$D:$D,12,Detail!$C:$C,4)</f>
        <v>0</v>
      </c>
      <c r="BJ73" s="33">
        <f t="shared" si="116"/>
        <v>0</v>
      </c>
      <c r="BK73" s="24">
        <f>SUMIFS(Detail!J:J,Detail!$A:$A,$B73,Detail!$D:$D,13,Detail!$C:$C,1)</f>
        <v>0</v>
      </c>
      <c r="BL73" s="24">
        <f>SUMIFS(Detail!J:J,Detail!$A:$A,$B73,Detail!$D:$D,13,Detail!$C:$C,2)</f>
        <v>0</v>
      </c>
      <c r="BM73" s="24">
        <f>SUMIFS(Detail!J:J,Detail!$A:$A,$B73,Detail!$D:$D,13,Detail!$C:$C,3)</f>
        <v>0</v>
      </c>
      <c r="BN73" s="24">
        <f>SUMIFS(Detail!J:J,Detail!$A:$A,$B73,Detail!$D:$D,13,Detail!$C:$C,4)</f>
        <v>0</v>
      </c>
      <c r="BO73" s="33">
        <f t="shared" si="117"/>
        <v>0</v>
      </c>
      <c r="BP73" s="24">
        <f>SUMIFS(Detail!J:J,Detail!$A:$A,$B73,Detail!$D:$D,14,Detail!$C:$C,1)</f>
        <v>0</v>
      </c>
      <c r="BQ73" s="24">
        <f>SUMIFS(Detail!J:J,Detail!$A:$A,$B73,Detail!$D:$D,14,Detail!$C:$C,2)</f>
        <v>0</v>
      </c>
      <c r="BR73" s="24">
        <f>SUMIFS(Detail!J:J,Detail!$A:$A,$B73,Detail!$D:$D,14,Detail!$C:$C,3)</f>
        <v>0</v>
      </c>
      <c r="BS73" s="24">
        <f>SUMIFS(Detail!J:J,Detail!$A:$A,$B73,Detail!$D:$D,14,Detail!$C:$C,4)</f>
        <v>0</v>
      </c>
      <c r="BT73" s="33">
        <f t="shared" si="118"/>
        <v>0</v>
      </c>
      <c r="BU73" s="24">
        <f>SUMIFS(Detail!J:J,Detail!$A:$A,$B73,Detail!$D:$D,15,Detail!$C:$C,1)</f>
        <v>0</v>
      </c>
      <c r="BV73" s="24">
        <f>SUMIFS(Detail!J:J,Detail!$A:$A,$B73,Detail!$D:$D,15,Detail!$C:$C,2)</f>
        <v>0</v>
      </c>
      <c r="BW73" s="24">
        <f>SUMIFS(Detail!J:J,Detail!$A:$A,$B73,Detail!$D:$D,15,Detail!$C:$C,3)</f>
        <v>0</v>
      </c>
      <c r="BX73" s="24">
        <f>SUMIFS(Detail!J:J,Detail!$A:$A,$B73,Detail!$D:$D,15,Detail!$C:$C,4)</f>
        <v>0</v>
      </c>
      <c r="BY73" s="33">
        <f t="shared" si="119"/>
        <v>0</v>
      </c>
      <c r="BZ73" s="24">
        <f>SUMIFS(Detail!J:J,Detail!$A:$A,$B73,Detail!$D:$D,16,Detail!$C:$C,1)</f>
        <v>0</v>
      </c>
      <c r="CA73" s="24">
        <f>SUMIFS(Detail!J:J,Detail!$A:$A,$B73,Detail!$D:$D,16,Detail!$C:$C,2)</f>
        <v>0</v>
      </c>
      <c r="CB73" s="24">
        <f>SUMIFS(Detail!J:J,Detail!$A:$A,$B73,Detail!$D:$D,16,Detail!$C:$C,3)</f>
        <v>0</v>
      </c>
      <c r="CC73" s="24">
        <f>SUMIFS(Detail!J:J,Detail!$A:$A,$B73,Detail!$D:$D,16,Detail!$C:$C,4)</f>
        <v>0</v>
      </c>
      <c r="CD73" s="33">
        <f t="shared" si="120"/>
        <v>0</v>
      </c>
      <c r="CE73" s="24">
        <f>SUMIFS(Detail!J:J,Detail!$A:$A,$B73,Detail!$D:$D,17,Detail!$C:$C,1)</f>
        <v>0</v>
      </c>
      <c r="CF73" s="24">
        <f>SUMIFS(Detail!J:J,Detail!$A:$A,$B73,Detail!$D:$D,17,Detail!$C:$C,2)</f>
        <v>0</v>
      </c>
      <c r="CG73" s="24">
        <f>SUMIFS(Detail!J:J,Detail!$A:$A,$B73,Detail!$D:$D,17,Detail!$C:$C,3)</f>
        <v>0</v>
      </c>
      <c r="CH73" s="24">
        <f>SUMIFS(Detail!J:J,Detail!$A:$A,$B73,Detail!$D:$D,17,Detail!$C:$C,4)</f>
        <v>0</v>
      </c>
      <c r="CI73" s="33">
        <f t="shared" si="121"/>
        <v>0</v>
      </c>
      <c r="CJ73" s="24">
        <f>SUMIFS(Detail!J:J,Detail!$A:$A,$B73,Detail!$D:$D,18,Detail!$C:$C,1)</f>
        <v>0</v>
      </c>
      <c r="CK73" s="24">
        <f>SUMIFS(Detail!J:J,Detail!$A:$A,$B73,Detail!$D:$D,18,Detail!$C:$C,2)</f>
        <v>0</v>
      </c>
      <c r="CL73" s="24">
        <f>SUMIFS(Detail!J:J,Detail!$A:$A,$B73,Detail!$D:$D,18,Detail!$C:$C,3)</f>
        <v>0</v>
      </c>
      <c r="CM73" s="24">
        <f>SUMIFS(Detail!J:J,Detail!$A:$A,$B73,Detail!$D:$D,18,Detail!$C:$C,4)</f>
        <v>0</v>
      </c>
      <c r="CN73" s="33">
        <f t="shared" si="122"/>
        <v>0</v>
      </c>
      <c r="CO73" s="24">
        <f>SUMIFS(Detail!J:J,Detail!$A:$A,$B73,Detail!$D:$D,19,Detail!$C:$C,1)</f>
        <v>0</v>
      </c>
      <c r="CP73" s="24">
        <f>SUMIFS(Detail!J:J,Detail!$A:$A,$B73,Detail!$D:$D,19,Detail!$C:$C,2)</f>
        <v>0</v>
      </c>
      <c r="CQ73" s="24">
        <f>SUMIFS(Detail!J:J,Detail!$A:$A,$B73,Detail!$D:$D,19,Detail!$C:$C,3)</f>
        <v>0</v>
      </c>
      <c r="CR73" s="24">
        <f>SUMIFS(Detail!J:J,Detail!$A:$A,$B73,Detail!$D:$D,19,Detail!$C:$C,4)</f>
        <v>0</v>
      </c>
      <c r="CS73" s="33">
        <f t="shared" si="123"/>
        <v>0</v>
      </c>
      <c r="CT73" s="24">
        <f>SUMIFS(Detail!J:J,Detail!$A:$A,$B73,Detail!$D:$D,20,Detail!$C:$C,1)</f>
        <v>0</v>
      </c>
      <c r="CU73" s="24">
        <f>SUMIFS(Detail!J:J,Detail!$A:$A,$B73,Detail!$D:$D,20,Detail!$C:$C,2)</f>
        <v>0</v>
      </c>
      <c r="CV73" s="24">
        <f>SUMIFS(Detail!J:J,Detail!$A:$A,$B73,Detail!$D:$D,20,Detail!$C:$C,3)</f>
        <v>0</v>
      </c>
      <c r="CW73" s="24">
        <f>SUMIFS(Detail!J:J,Detail!$A:$A,$B73,Detail!$D:$D,20,Detail!$C:$C,4)</f>
        <v>0</v>
      </c>
      <c r="CX73" s="33">
        <f t="shared" si="124"/>
        <v>0</v>
      </c>
      <c r="CY73" s="24">
        <f>SUMIFS(Detail!J:J,Detail!$A:$A,$B73,Detail!$D:$D,21,Detail!$C:$C,1)</f>
        <v>0</v>
      </c>
      <c r="CZ73" s="24">
        <f>SUMIFS(Detail!J:J,Detail!$A:$A,$B73,Detail!$D:$D,21,Detail!$C:$C,2)</f>
        <v>0</v>
      </c>
      <c r="DA73" s="24">
        <f>SUMIFS(Detail!J:J,Detail!$A:$A,$B73,Detail!$D:$D,21,Detail!$C:$C,3)</f>
        <v>0</v>
      </c>
      <c r="DB73" s="24">
        <f>SUMIFS(Detail!J:J,Detail!$A:$A,$B73,Detail!$D:$D,21,Detail!$C:$C,4)</f>
        <v>0</v>
      </c>
      <c r="DC73" s="33">
        <f t="shared" si="125"/>
        <v>0</v>
      </c>
      <c r="DD73" s="86">
        <f>SUMIFS(Detail!J:J,Detail!$A:$A,$B73,Detail!$B:$B,"&gt;60")</f>
        <v>924735.83468543983</v>
      </c>
    </row>
    <row r="74" spans="1:108" x14ac:dyDescent="0.25">
      <c r="A74" t="s">
        <v>4163</v>
      </c>
      <c r="B74" s="87" t="s">
        <v>5311</v>
      </c>
      <c r="C74" s="88">
        <f>SUM(C64:C73)</f>
        <v>0</v>
      </c>
      <c r="D74" s="88">
        <f>SUM(D64:D73)</f>
        <v>0</v>
      </c>
      <c r="E74" s="88">
        <f>SUM(E64:E73)</f>
        <v>195750</v>
      </c>
      <c r="F74" s="88">
        <f>SUM(F64:F73)</f>
        <v>348750</v>
      </c>
      <c r="G74" s="89">
        <f t="shared" si="105"/>
        <v>544500</v>
      </c>
      <c r="H74" s="88">
        <f>SUM(H64:H73)</f>
        <v>444915.625</v>
      </c>
      <c r="I74" s="88">
        <f>SUM(I64:I73)</f>
        <v>685556.25</v>
      </c>
      <c r="J74" s="88">
        <f>SUM(J64:J73)</f>
        <v>963193.75000000012</v>
      </c>
      <c r="K74" s="88">
        <f>SUM(K64:K73)</f>
        <v>1115693.75</v>
      </c>
      <c r="L74" s="89">
        <f t="shared" si="106"/>
        <v>3209359.375</v>
      </c>
      <c r="M74" s="88">
        <f>SUM(M64:M73)</f>
        <v>1164290.625</v>
      </c>
      <c r="N74" s="88">
        <f>SUM(N64:N73)</f>
        <v>1375060.625</v>
      </c>
      <c r="O74" s="88">
        <f>SUM(O64:O73)</f>
        <v>1638104.375</v>
      </c>
      <c r="P74" s="88">
        <f>SUM(P64:P73)</f>
        <v>1990774.375</v>
      </c>
      <c r="Q74" s="89">
        <f t="shared" si="107"/>
        <v>6168230</v>
      </c>
      <c r="R74" s="88">
        <f>SUM(R64:R73)</f>
        <v>2279971.375</v>
      </c>
      <c r="S74" s="88">
        <f>SUM(S64:S73)</f>
        <v>2393604.0250000004</v>
      </c>
      <c r="T74" s="88">
        <f>SUM(T64:T73)</f>
        <v>2673041.9862500001</v>
      </c>
      <c r="U74" s="88">
        <f>SUM(U64:U73)</f>
        <v>3146972.8397499998</v>
      </c>
      <c r="V74" s="89">
        <f t="shared" si="108"/>
        <v>10493590.226</v>
      </c>
      <c r="W74" s="88">
        <f>SUM(W64:W73)</f>
        <v>3887983.1139500001</v>
      </c>
      <c r="X74" s="88">
        <f>SUM(X64:X73)</f>
        <v>4511972.3429899998</v>
      </c>
      <c r="Y74" s="88">
        <f>SUM(Y64:Y73)</f>
        <v>4737412.9803379998</v>
      </c>
      <c r="Z74" s="88">
        <f>SUM(Z64:Z73)</f>
        <v>5306059.7779680993</v>
      </c>
      <c r="AA74" s="89">
        <f t="shared" si="109"/>
        <v>18443428.215246096</v>
      </c>
      <c r="AB74" s="88">
        <f>SUM(AB64:AB73)</f>
        <v>4136514.6768277003</v>
      </c>
      <c r="AC74" s="88">
        <f>SUM(AC64:AC73)</f>
        <v>2050810.1774752</v>
      </c>
      <c r="AD74" s="88">
        <f>SUM(AD64:AD73)</f>
        <v>1268429.4226271999</v>
      </c>
      <c r="AE74" s="88">
        <f>SUM(AE64:AE73)</f>
        <v>464353.7668096</v>
      </c>
      <c r="AF74" s="89">
        <f t="shared" si="110"/>
        <v>7920108.0437396998</v>
      </c>
      <c r="AG74" s="88">
        <f>SUM(AG64:AG73)</f>
        <v>0</v>
      </c>
      <c r="AH74" s="88">
        <f>SUM(AH64:AH73)</f>
        <v>0</v>
      </c>
      <c r="AI74" s="88">
        <f>SUM(AI64:AI73)</f>
        <v>0</v>
      </c>
      <c r="AJ74" s="88">
        <f>SUM(AJ64:AJ73)</f>
        <v>0</v>
      </c>
      <c r="AK74" s="89">
        <f t="shared" si="111"/>
        <v>0</v>
      </c>
      <c r="AL74" s="88">
        <f>SUM(AL64:AL73)</f>
        <v>0</v>
      </c>
      <c r="AM74" s="88">
        <f>SUM(AM64:AM73)</f>
        <v>0</v>
      </c>
      <c r="AN74" s="88">
        <f>SUM(AN64:AN73)</f>
        <v>0</v>
      </c>
      <c r="AO74" s="88">
        <f>SUM(AO64:AO73)</f>
        <v>0</v>
      </c>
      <c r="AP74" s="89">
        <f t="shared" si="112"/>
        <v>0</v>
      </c>
      <c r="AQ74" s="88">
        <f>SUM(AQ64:AQ73)</f>
        <v>0</v>
      </c>
      <c r="AR74" s="88">
        <f>SUM(AR64:AR73)</f>
        <v>0</v>
      </c>
      <c r="AS74" s="88">
        <f>SUM(AS64:AS73)</f>
        <v>0</v>
      </c>
      <c r="AT74" s="88">
        <f>SUM(AT64:AT73)</f>
        <v>0</v>
      </c>
      <c r="AU74" s="89">
        <f t="shared" si="113"/>
        <v>0</v>
      </c>
      <c r="AV74" s="88">
        <f>SUM(AV64:AV73)</f>
        <v>0</v>
      </c>
      <c r="AW74" s="88">
        <f>SUM(AW64:AW73)</f>
        <v>0</v>
      </c>
      <c r="AX74" s="88">
        <f>SUM(AX64:AX73)</f>
        <v>0</v>
      </c>
      <c r="AY74" s="88">
        <f>SUM(AY64:AY73)</f>
        <v>0</v>
      </c>
      <c r="AZ74" s="89">
        <f t="shared" si="114"/>
        <v>0</v>
      </c>
      <c r="BA74" s="88">
        <f>SUM(BA64:BA73)</f>
        <v>0</v>
      </c>
      <c r="BB74" s="88">
        <f>SUM(BB64:BB73)</f>
        <v>0</v>
      </c>
      <c r="BC74" s="88">
        <f>SUM(BC64:BC73)</f>
        <v>0</v>
      </c>
      <c r="BD74" s="88">
        <f>SUM(BD64:BD73)</f>
        <v>0</v>
      </c>
      <c r="BE74" s="89">
        <f t="shared" si="115"/>
        <v>0</v>
      </c>
      <c r="BF74" s="88">
        <f>SUM(BF64:BF73)</f>
        <v>0</v>
      </c>
      <c r="BG74" s="88">
        <f>SUM(BG64:BG73)</f>
        <v>0</v>
      </c>
      <c r="BH74" s="88">
        <f>SUM(BH64:BH73)</f>
        <v>0</v>
      </c>
      <c r="BI74" s="88">
        <f>SUM(BI64:BI73)</f>
        <v>0</v>
      </c>
      <c r="BJ74" s="89">
        <f t="shared" si="116"/>
        <v>0</v>
      </c>
      <c r="BK74" s="88">
        <f>SUM(BK64:BK73)</f>
        <v>0</v>
      </c>
      <c r="BL74" s="88">
        <f>SUM(BL64:BL73)</f>
        <v>0</v>
      </c>
      <c r="BM74" s="88">
        <f>SUM(BM64:BM73)</f>
        <v>0</v>
      </c>
      <c r="BN74" s="88">
        <f>SUM(BN64:BN73)</f>
        <v>0</v>
      </c>
      <c r="BO74" s="89">
        <f t="shared" si="117"/>
        <v>0</v>
      </c>
      <c r="BP74" s="88">
        <f>SUM(BP64:BP73)</f>
        <v>0</v>
      </c>
      <c r="BQ74" s="88">
        <f>SUM(BQ64:BQ73)</f>
        <v>0</v>
      </c>
      <c r="BR74" s="88">
        <f>SUM(BR64:BR73)</f>
        <v>0</v>
      </c>
      <c r="BS74" s="88">
        <f>SUM(BS64:BS73)</f>
        <v>0</v>
      </c>
      <c r="BT74" s="89">
        <f t="shared" si="118"/>
        <v>0</v>
      </c>
      <c r="BU74" s="88">
        <f>SUM(BU64:BU73)</f>
        <v>0</v>
      </c>
      <c r="BV74" s="88">
        <f>SUM(BV64:BV73)</f>
        <v>0</v>
      </c>
      <c r="BW74" s="88">
        <f>SUM(BW64:BW73)</f>
        <v>0</v>
      </c>
      <c r="BX74" s="88">
        <f>SUM(BX64:BX73)</f>
        <v>0</v>
      </c>
      <c r="BY74" s="89">
        <f t="shared" si="119"/>
        <v>0</v>
      </c>
      <c r="BZ74" s="88">
        <f>SUM(BZ64:BZ73)</f>
        <v>0</v>
      </c>
      <c r="CA74" s="88">
        <f>SUM(CA64:CA73)</f>
        <v>0</v>
      </c>
      <c r="CB74" s="88">
        <f>SUM(CB64:CB73)</f>
        <v>0</v>
      </c>
      <c r="CC74" s="88">
        <f>SUM(CC64:CC73)</f>
        <v>0</v>
      </c>
      <c r="CD74" s="89">
        <f t="shared" si="120"/>
        <v>0</v>
      </c>
      <c r="CE74" s="88">
        <f>SUM(CE64:CE73)</f>
        <v>0</v>
      </c>
      <c r="CF74" s="88">
        <f>SUM(CF64:CF73)</f>
        <v>0</v>
      </c>
      <c r="CG74" s="88">
        <f>SUM(CG64:CG73)</f>
        <v>0</v>
      </c>
      <c r="CH74" s="88">
        <f>SUM(CH64:CH73)</f>
        <v>0</v>
      </c>
      <c r="CI74" s="89">
        <f t="shared" si="121"/>
        <v>0</v>
      </c>
      <c r="CJ74" s="88">
        <f>SUM(CJ64:CJ73)</f>
        <v>0</v>
      </c>
      <c r="CK74" s="88">
        <f>SUM(CK64:CK73)</f>
        <v>0</v>
      </c>
      <c r="CL74" s="88">
        <f>SUM(CL64:CL73)</f>
        <v>0</v>
      </c>
      <c r="CM74" s="88">
        <f>SUM(CM64:CM73)</f>
        <v>0</v>
      </c>
      <c r="CN74" s="89">
        <f t="shared" si="122"/>
        <v>0</v>
      </c>
      <c r="CO74" s="88">
        <f>SUM(CO64:CO73)</f>
        <v>0</v>
      </c>
      <c r="CP74" s="88">
        <f>SUM(CP64:CP73)</f>
        <v>0</v>
      </c>
      <c r="CQ74" s="88">
        <f>SUM(CQ64:CQ73)</f>
        <v>0</v>
      </c>
      <c r="CR74" s="88">
        <f>SUM(CR64:CR73)</f>
        <v>0</v>
      </c>
      <c r="CS74" s="89">
        <f t="shared" si="123"/>
        <v>0</v>
      </c>
      <c r="CT74" s="88">
        <f>SUM(CT64:CT73)</f>
        <v>0</v>
      </c>
      <c r="CU74" s="88">
        <f>SUM(CU64:CU73)</f>
        <v>0</v>
      </c>
      <c r="CV74" s="88">
        <f>SUM(CV64:CV73)</f>
        <v>0</v>
      </c>
      <c r="CW74" s="88">
        <f>SUM(CW64:CW73)</f>
        <v>0</v>
      </c>
      <c r="CX74" s="89">
        <f t="shared" si="124"/>
        <v>0</v>
      </c>
      <c r="CY74" s="88">
        <f>SUM(CY64:CY73)</f>
        <v>0</v>
      </c>
      <c r="CZ74" s="88">
        <f>SUM(CZ64:CZ73)</f>
        <v>0</v>
      </c>
      <c r="DA74" s="88">
        <f>SUM(DA64:DA73)</f>
        <v>0</v>
      </c>
      <c r="DB74" s="88">
        <f>SUM(DB64:DB73)</f>
        <v>0</v>
      </c>
      <c r="DC74" s="89">
        <f t="shared" si="125"/>
        <v>0</v>
      </c>
      <c r="DD74" s="90">
        <f>SUM(DD64:DD73)</f>
        <v>7920108.0437396998</v>
      </c>
    </row>
    <row r="75" spans="1:108" x14ac:dyDescent="0.25">
      <c r="A75" t="s">
        <v>5312</v>
      </c>
      <c r="B75" s="30" t="s">
        <v>4644</v>
      </c>
    </row>
    <row r="76" spans="1:108" x14ac:dyDescent="0.25">
      <c r="A76" t="s">
        <v>5313</v>
      </c>
      <c r="B76" s="32" t="s">
        <v>5120</v>
      </c>
      <c r="C76" s="24">
        <f>SUMIFS(Detail!K:K,Detail!$A:$A,$B76,Detail!$D:$D,1,Detail!$C:$C,1)</f>
        <v>0</v>
      </c>
      <c r="D76" s="24">
        <f>SUMIFS(Detail!K:K,Detail!$A:$A,$B76,Detail!$D:$D,1,Detail!$C:$C,2)</f>
        <v>0</v>
      </c>
      <c r="E76" s="24">
        <f>SUMIFS(Detail!K:K,Detail!$A:$A,$B76,Detail!$D:$D,1,Detail!$C:$C,3)</f>
        <v>132348.69960755584</v>
      </c>
      <c r="F76" s="24">
        <f>SUMIFS(Detail!K:K,Detail!$A:$A,$B76,Detail!$D:$D,1,Detail!$C:$C,4)</f>
        <v>386647.60299545957</v>
      </c>
      <c r="G76" s="33">
        <f t="shared" ref="G76:G86" si="126">SUM(C76:F76)</f>
        <v>518996.30260301544</v>
      </c>
      <c r="H76" s="24">
        <f>SUMIFS(Detail!K:K,Detail!$A:$A,$B76,Detail!$D:$D,2,Detail!$C:$C,1)</f>
        <v>366675.91706071293</v>
      </c>
      <c r="I76" s="24">
        <f>SUMIFS(Detail!K:K,Detail!$A:$A,$B76,Detail!$D:$D,2,Detail!$C:$C,2)</f>
        <v>392758.70958479762</v>
      </c>
      <c r="J76" s="24">
        <f>SUMIFS(Detail!K:K,Detail!$A:$A,$B76,Detail!$D:$D,2,Detail!$C:$C,3)</f>
        <v>492011.2985787678</v>
      </c>
      <c r="K76" s="24">
        <f>SUMIFS(Detail!K:K,Detail!$A:$A,$B76,Detail!$D:$D,2,Detail!$C:$C,4)</f>
        <v>618661.81142649194</v>
      </c>
      <c r="L76" s="33">
        <f t="shared" ref="L76:L86" si="127">SUM(H76:K76)</f>
        <v>1870107.7366507703</v>
      </c>
      <c r="M76" s="24">
        <f>SUMIFS(Detail!K:K,Detail!$A:$A,$B76,Detail!$D:$D,3,Detail!$C:$C,1)</f>
        <v>490337.58222221909</v>
      </c>
      <c r="N76" s="24">
        <f>SUMIFS(Detail!K:K,Detail!$A:$A,$B76,Detail!$D:$D,3,Detail!$C:$C,2)</f>
        <v>463444.80009437399</v>
      </c>
      <c r="O76" s="24">
        <f>SUMIFS(Detail!K:K,Detail!$A:$A,$B76,Detail!$D:$D,3,Detail!$C:$C,3)</f>
        <v>510694.54324745853</v>
      </c>
      <c r="P76" s="24">
        <f>SUMIFS(Detail!K:K,Detail!$A:$A,$B76,Detail!$D:$D,3,Detail!$C:$C,4)</f>
        <v>640632.36332331924</v>
      </c>
      <c r="Q76" s="33">
        <f t="shared" ref="Q76:Q86" si="128">SUM(M76:P76)</f>
        <v>2105109.2888873708</v>
      </c>
      <c r="R76" s="24">
        <f>SUMIFS(Detail!K:K,Detail!$A:$A,$B76,Detail!$D:$D,4,Detail!$C:$C,1)</f>
        <v>804966.46301914938</v>
      </c>
      <c r="S76" s="24">
        <f>SUMIFS(Detail!K:K,Detail!$A:$A,$B76,Detail!$D:$D,4,Detail!$C:$C,2)</f>
        <v>637840.85795249604</v>
      </c>
      <c r="T76" s="24">
        <f>SUMIFS(Detail!K:K,Detail!$A:$A,$B76,Detail!$D:$D,4,Detail!$C:$C,3)</f>
        <v>602693.94171956461</v>
      </c>
      <c r="U76" s="24">
        <f>SUMIFS(Detail!K:K,Detail!$A:$A,$B76,Detail!$D:$D,4,Detail!$C:$C,4)</f>
        <v>664016.23805617541</v>
      </c>
      <c r="V76" s="33">
        <f t="shared" ref="V76:V86" si="129">SUM(R76:U76)</f>
        <v>2709517.5007473854</v>
      </c>
      <c r="W76" s="24">
        <f>SUMIFS(Detail!K:K,Detail!$A:$A,$B76,Detail!$D:$D,5,Detail!$C:$C,1)</f>
        <v>832881.23511329107</v>
      </c>
      <c r="X76" s="24">
        <f>SUMIFS(Detail!K:K,Detail!$A:$A,$B76,Detail!$D:$D,5,Detail!$C:$C,2)</f>
        <v>1046487.2874083938</v>
      </c>
      <c r="Y76" s="24">
        <f>SUMIFS(Detail!K:K,Detail!$A:$A,$B76,Detail!$D:$D,5,Detail!$C:$C,3)</f>
        <v>829209.28945207968</v>
      </c>
      <c r="Z76" s="24">
        <f>SUMIFS(Detail!K:K,Detail!$A:$A,$B76,Detail!$D:$D,5,Detail!$C:$C,4)</f>
        <v>783510.63395618089</v>
      </c>
      <c r="AA76" s="33">
        <f t="shared" ref="AA76:AA86" si="130">SUM(W76:Z76)</f>
        <v>3492088.4459299454</v>
      </c>
      <c r="AB76" s="24">
        <f>SUMIFS(Detail!K:K,Detail!$A:$A,$B76,Detail!$D:$D,6,Detail!$C:$C,1)</f>
        <v>401184.35323571041</v>
      </c>
      <c r="AC76" s="24">
        <f>SUMIFS(Detail!K:K,Detail!$A:$A,$B76,Detail!$D:$D,6,Detail!$C:$C,2)</f>
        <v>125655.00476756878</v>
      </c>
      <c r="AD76" s="24">
        <f>SUMIFS(Detail!K:K,Detail!$A:$A,$B76,Detail!$D:$D,6,Detail!$C:$C,3)</f>
        <v>47413.091361036524</v>
      </c>
      <c r="AE76" s="24">
        <f>SUMIFS(Detail!K:K,Detail!$A:$A,$B76,Detail!$D:$D,6,Detail!$C:$C,4)</f>
        <v>19408.235131446272</v>
      </c>
      <c r="AF76" s="33">
        <f t="shared" ref="AF76:AF86" si="131">SUM(AB76:AE76)</f>
        <v>593660.68449576199</v>
      </c>
      <c r="AG76" s="24">
        <f>SUMIFS(Detail!K:K,Detail!$A:$A,$B76,Detail!$D:$D,7,Detail!$C:$C,1)</f>
        <v>8367.7310113552958</v>
      </c>
      <c r="AH76" s="24">
        <f>SUMIFS(Detail!K:K,Detail!$A:$A,$B76,Detail!$D:$D,7,Detail!$C:$C,2)</f>
        <v>3746.0373961422592</v>
      </c>
      <c r="AI76" s="24">
        <f>SUMIFS(Detail!K:K,Detail!$A:$A,$B76,Detail!$D:$D,7,Detail!$C:$C,3)</f>
        <v>1726.8321689330041</v>
      </c>
      <c r="AJ76" s="24">
        <f>SUMIFS(Detail!K:K,Detail!$A:$A,$B76,Detail!$D:$D,7,Detail!$C:$C,4)</f>
        <v>815.20869580097497</v>
      </c>
      <c r="AK76" s="33">
        <f t="shared" ref="AK76:AK86" si="132">SUM(AG76:AJ76)</f>
        <v>14655.809272231534</v>
      </c>
      <c r="AL76" s="24">
        <f>SUMIFS(Detail!K:K,Detail!$A:$A,$B76,Detail!$D:$D,8,Detail!$C:$C,1)</f>
        <v>392.61072339676321</v>
      </c>
      <c r="AM76" s="24">
        <f>SUMIFS(Detail!K:K,Detail!$A:$A,$B76,Detail!$D:$D,8,Detail!$C:$C,2)</f>
        <v>192.35357532650232</v>
      </c>
      <c r="AN76" s="24">
        <f>SUMIFS(Detail!K:K,Detail!$A:$A,$B76,Detail!$D:$D,8,Detail!$C:$C,3)</f>
        <v>95.662198092788458</v>
      </c>
      <c r="AO76" s="24">
        <f>SUMIFS(Detail!K:K,Detail!$A:$A,$B76,Detail!$D:$D,8,Detail!$C:$C,4)</f>
        <v>48.210140379145741</v>
      </c>
      <c r="AP76" s="33">
        <f t="shared" ref="AP76:AP86" si="133">SUM(AL76:AO76)</f>
        <v>728.83663719519973</v>
      </c>
      <c r="AQ76" s="24">
        <f>SUMIFS(Detail!K:K,Detail!$A:$A,$B76,Detail!$D:$D,9,Detail!$C:$C,1)</f>
        <v>24.586307924240828</v>
      </c>
      <c r="AR76" s="24">
        <f>SUMIFS(Detail!K:K,Detail!$A:$A,$B76,Detail!$D:$D,9,Detail!$C:$C,2)</f>
        <v>12.673897236585617</v>
      </c>
      <c r="AS76" s="24">
        <f>SUMIFS(Detail!K:K,Detail!$A:$A,$B76,Detail!$D:$D,9,Detail!$C:$C,3)</f>
        <v>6.5974316466599703</v>
      </c>
      <c r="AT76" s="24">
        <f>SUMIFS(Detail!K:K,Detail!$A:$A,$B76,Detail!$D:$D,9,Detail!$C:$C,4)</f>
        <v>3.465263856574893</v>
      </c>
      <c r="AU76" s="33">
        <f t="shared" ref="AU76:AU86" si="134">SUM(AQ76:AT76)</f>
        <v>47.322900664061308</v>
      </c>
      <c r="AV76" s="24">
        <f>SUMIFS(Detail!K:K,Detail!$A:$A,$B76,Detail!$D:$D,10,Detail!$C:$C,1)</f>
        <v>1.8352411575615406</v>
      </c>
      <c r="AW76" s="24">
        <f>SUMIFS(Detail!K:K,Detail!$A:$A,$B76,Detail!$D:$D,10,Detail!$C:$C,2)</f>
        <v>0.97945461608469486</v>
      </c>
      <c r="AX76" s="24">
        <f>SUMIFS(Detail!K:K,Detail!$A:$A,$B76,Detail!$D:$D,10,Detail!$C:$C,3)</f>
        <v>0.52647965215146542</v>
      </c>
      <c r="AY76" s="24">
        <f>SUMIFS(Detail!K:K,Detail!$A:$A,$B76,Detail!$D:$D,10,Detail!$C:$C,4)</f>
        <v>0.28489436209201813</v>
      </c>
      <c r="AZ76" s="33">
        <f t="shared" ref="AZ76:AZ86" si="135">SUM(AV76:AY76)</f>
        <v>3.626069787889719</v>
      </c>
      <c r="BA76" s="24">
        <f>SUMIFS(Detail!K:K,Detail!$A:$A,$B76,Detail!$D:$D,11,Detail!$C:$C,1)</f>
        <v>0.15513603948056698</v>
      </c>
      <c r="BB76" s="24">
        <f>SUMIFS(Detail!K:K,Detail!$A:$A,$B76,Detail!$D:$D,11,Detail!$C:$C,2)</f>
        <v>8.4978450089693069E-2</v>
      </c>
      <c r="BC76" s="24">
        <f>SUMIFS(Detail!K:K,Detail!$A:$A,$B76,Detail!$D:$D,11,Detail!$C:$C,3)</f>
        <v>4.6808984130620956E-2</v>
      </c>
      <c r="BD76" s="24">
        <f>SUMIFS(Detail!K:K,Detail!$A:$A,$B76,Detail!$D:$D,11,Detail!$C:$C,4)</f>
        <v>2.5920584797859192E-2</v>
      </c>
      <c r="BE76" s="33">
        <f t="shared" ref="BE76:BE86" si="136">SUM(BA76:BD76)</f>
        <v>0.3128440584987402</v>
      </c>
      <c r="BF76" s="24">
        <f>SUMIFS(Detail!K:K,Detail!$A:$A,$B76,Detail!$D:$D,12,Detail!$C:$C,1)</f>
        <v>1.4425767585635185E-2</v>
      </c>
      <c r="BG76" s="24">
        <f>SUMIFS(Detail!K:K,Detail!$A:$A,$B76,Detail!$D:$D,12,Detail!$C:$C,2)</f>
        <v>8.0668553709983826E-3</v>
      </c>
      <c r="BH76" s="24">
        <f>SUMIFS(Detail!K:K,Detail!$A:$A,$B76,Detail!$D:$D,12,Detail!$C:$C,3)</f>
        <v>4.5315288007259369E-3</v>
      </c>
      <c r="BI76" s="24">
        <f>SUMIFS(Detail!K:K,Detail!$A:$A,$B76,Detail!$D:$D,12,Detail!$C:$C,4)</f>
        <v>2.5566443800926208E-3</v>
      </c>
      <c r="BJ76" s="33">
        <f t="shared" ref="BJ76:BJ86" si="137">SUM(BF76:BI76)</f>
        <v>2.9580796137452126E-2</v>
      </c>
      <c r="BK76" s="24">
        <f>SUMIFS(Detail!K:K,Detail!$A:$A,$B76,Detail!$D:$D,13,Detail!$C:$C,1)</f>
        <v>1.4484357088804245E-3</v>
      </c>
      <c r="BL76" s="24">
        <f>SUMIFS(Detail!K:K,Detail!$A:$A,$B76,Detail!$D:$D,13,Detail!$C:$C,2)</f>
        <v>8.2386843860149384E-4</v>
      </c>
      <c r="BM76" s="24">
        <f>SUMIFS(Detail!K:K,Detail!$A:$A,$B76,Detail!$D:$D,13,Detail!$C:$C,3)</f>
        <v>4.7039613127708435E-4</v>
      </c>
      <c r="BN76" s="24">
        <f>SUMIFS(Detail!K:K,Detail!$A:$A,$B76,Detail!$D:$D,13,Detail!$C:$C,4)</f>
        <v>2.6957318186759949E-4</v>
      </c>
      <c r="BO76" s="33">
        <f t="shared" ref="BO76:BO86" si="138">SUM(BK76:BN76)</f>
        <v>3.0122734606266022E-3</v>
      </c>
      <c r="BP76" s="24">
        <f>SUMIFS(Detail!K:K,Detail!$A:$A,$B76,Detail!$D:$D,14,Detail!$C:$C,1)</f>
        <v>1.5502609312534332E-4</v>
      </c>
      <c r="BQ76" s="24">
        <f>SUMIFS(Detail!K:K,Detail!$A:$A,$B76,Detail!$D:$D,14,Detail!$C:$C,2)</f>
        <v>8.9462846517562866E-5</v>
      </c>
      <c r="BR76" s="24">
        <f>SUMIFS(Detail!K:K,Detail!$A:$A,$B76,Detail!$D:$D,14,Detail!$C:$C,3)</f>
        <v>5.1787123084068298E-5</v>
      </c>
      <c r="BS76" s="24">
        <f>SUMIFS(Detail!K:K,Detail!$A:$A,$B76,Detail!$D:$D,14,Detail!$C:$C,4)</f>
        <v>3.0081719160079956E-5</v>
      </c>
      <c r="BT76" s="33">
        <f t="shared" ref="BT76:BT86" si="139">SUM(BP76:BS76)</f>
        <v>3.2635778188705444E-4</v>
      </c>
      <c r="BU76" s="24">
        <f>SUMIFS(Detail!K:K,Detail!$A:$A,$B76,Detail!$D:$D,15,Detail!$C:$C,1)</f>
        <v>1.7523765563964844E-5</v>
      </c>
      <c r="BV76" s="24">
        <f>SUMIFS(Detail!K:K,Detail!$A:$A,$B76,Detail!$D:$D,15,Detail!$C:$C,2)</f>
        <v>1.023709774017334E-5</v>
      </c>
      <c r="BW76" s="24">
        <f>SUMIFS(Detail!K:K,Detail!$A:$A,$B76,Detail!$D:$D,15,Detail!$C:$C,3)</f>
        <v>6.0014426708221436E-6</v>
      </c>
      <c r="BX76" s="24">
        <f>SUMIFS(Detail!K:K,Detail!$A:$A,$B76,Detail!$D:$D,15,Detail!$C:$C,4)</f>
        <v>3.5241246223449707E-6</v>
      </c>
      <c r="BY76" s="33">
        <f t="shared" ref="BY76:BY86" si="140">SUM(BU76:BX76)</f>
        <v>3.7286430597305298E-5</v>
      </c>
      <c r="BZ76" s="24">
        <f>SUMIFS(Detail!K:K,Detail!$A:$A,$B76,Detail!$D:$D,16,Detail!$C:$C,1)</f>
        <v>2.0731240510940552E-6</v>
      </c>
      <c r="CA76" s="24">
        <f>SUMIFS(Detail!K:K,Detail!$A:$A,$B76,Detail!$D:$D,16,Detail!$C:$C,2)</f>
        <v>1.2293457984924316E-6</v>
      </c>
      <c r="CB76" s="24">
        <f>SUMIFS(Detail!K:K,Detail!$A:$A,$B76,Detail!$D:$D,16,Detail!$C:$C,3)</f>
        <v>7.2456896305084229E-7</v>
      </c>
      <c r="CC76" s="24">
        <f>SUMIFS(Detail!K:K,Detail!$A:$A,$B76,Detail!$D:$D,16,Detail!$C:$C,4)</f>
        <v>4.3213367462158203E-7</v>
      </c>
      <c r="CD76" s="33">
        <f t="shared" ref="CD76:CD86" si="141">SUM(BZ76:CC76)</f>
        <v>4.4591724872589111E-6</v>
      </c>
      <c r="CE76" s="24">
        <f>SUMIFS(Detail!K:K,Detail!$A:$A,$B76,Detail!$D:$D,17,Detail!$C:$C,1)</f>
        <v>2.6077032089233398E-7</v>
      </c>
      <c r="CF76" s="24">
        <f>SUMIFS(Detail!K:K,Detail!$A:$A,$B76,Detail!$D:$D,17,Detail!$C:$C,2)</f>
        <v>1.5273690223693848E-7</v>
      </c>
      <c r="CG76" s="24">
        <f>SUMIFS(Detail!K:K,Detail!$A:$A,$B76,Detail!$D:$D,17,Detail!$C:$C,3)</f>
        <v>9.1269612312316895E-8</v>
      </c>
      <c r="CH76" s="24">
        <f>SUMIFS(Detail!K:K,Detail!$A:$A,$B76,Detail!$D:$D,17,Detail!$C:$C,4)</f>
        <v>5.4016709327697754E-8</v>
      </c>
      <c r="CI76" s="33">
        <f t="shared" ref="CI76:CI86" si="142">SUM(CE76:CH76)</f>
        <v>5.5879354476928711E-7</v>
      </c>
      <c r="CJ76" s="24">
        <f>SUMIFS(Detail!K:K,Detail!$A:$A,$B76,Detail!$D:$D,18,Detail!$C:$C,1)</f>
        <v>3.166496753692627E-8</v>
      </c>
      <c r="CK76" s="24">
        <f>SUMIFS(Detail!K:K,Detail!$A:$A,$B76,Detail!$D:$D,18,Detail!$C:$C,2)</f>
        <v>2.4214386940002441E-8</v>
      </c>
      <c r="CL76" s="24">
        <f>SUMIFS(Detail!K:K,Detail!$A:$A,$B76,Detail!$D:$D,18,Detail!$C:$C,3)</f>
        <v>5.5879354476928711E-9</v>
      </c>
      <c r="CM76" s="24">
        <f>SUMIFS(Detail!K:K,Detail!$A:$A,$B76,Detail!$D:$D,18,Detail!$C:$C,4)</f>
        <v>1.3038516044616699E-8</v>
      </c>
      <c r="CN76" s="33">
        <f t="shared" ref="CN76:CN86" si="143">SUM(CJ76:CM76)</f>
        <v>7.4505805969238281E-8</v>
      </c>
      <c r="CO76" s="24">
        <f>SUMIFS(Detail!K:K,Detail!$A:$A,$B76,Detail!$D:$D,19,Detail!$C:$C,1)</f>
        <v>0</v>
      </c>
      <c r="CP76" s="24">
        <f>SUMIFS(Detail!K:K,Detail!$A:$A,$B76,Detail!$D:$D,19,Detail!$C:$C,2)</f>
        <v>5.5879354476928711E-9</v>
      </c>
      <c r="CQ76" s="24">
        <f>SUMIFS(Detail!K:K,Detail!$A:$A,$B76,Detail!$D:$D,19,Detail!$C:$C,3)</f>
        <v>0</v>
      </c>
      <c r="CR76" s="24">
        <f>SUMIFS(Detail!K:K,Detail!$A:$A,$B76,Detail!$D:$D,19,Detail!$C:$C,4)</f>
        <v>0</v>
      </c>
      <c r="CS76" s="33">
        <f t="shared" ref="CS76:CS86" si="144">SUM(CO76:CR76)</f>
        <v>5.5879354476928711E-9</v>
      </c>
      <c r="CT76" s="24">
        <f>SUMIFS(Detail!K:K,Detail!$A:$A,$B76,Detail!$D:$D,20,Detail!$C:$C,1)</f>
        <v>1.862645149230957E-9</v>
      </c>
      <c r="CU76" s="24">
        <f>SUMIFS(Detail!K:K,Detail!$A:$A,$B76,Detail!$D:$D,20,Detail!$C:$C,2)</f>
        <v>0</v>
      </c>
      <c r="CV76" s="24">
        <f>SUMIFS(Detail!K:K,Detail!$A:$A,$B76,Detail!$D:$D,20,Detail!$C:$C,3)</f>
        <v>0</v>
      </c>
      <c r="CW76" s="24">
        <f>SUMIFS(Detail!K:K,Detail!$A:$A,$B76,Detail!$D:$D,20,Detail!$C:$C,4)</f>
        <v>0</v>
      </c>
      <c r="CX76" s="33">
        <f t="shared" ref="CX76:CX86" si="145">SUM(CT76:CW76)</f>
        <v>1.862645149230957E-9</v>
      </c>
      <c r="CY76" s="24">
        <f>SUMIFS(Detail!K:K,Detail!$A:$A,$B76,Detail!$D:$D,21,Detail!$C:$C,1)</f>
        <v>0</v>
      </c>
      <c r="CZ76" s="24">
        <f>SUMIFS(Detail!K:K,Detail!$A:$A,$B76,Detail!$D:$D,21,Detail!$C:$C,2)</f>
        <v>0</v>
      </c>
      <c r="DA76" s="24">
        <f>SUMIFS(Detail!K:K,Detail!$A:$A,$B76,Detail!$D:$D,21,Detail!$C:$C,3)</f>
        <v>0</v>
      </c>
      <c r="DB76" s="24">
        <f>SUMIFS(Detail!K:K,Detail!$A:$A,$B76,Detail!$D:$D,21,Detail!$C:$C,4)</f>
        <v>0</v>
      </c>
      <c r="DC76" s="33">
        <f t="shared" ref="DC76:DC86" si="146">SUM(CY76:DB76)</f>
        <v>0</v>
      </c>
      <c r="DD76" s="86">
        <f>SUMIFS(Detail!K:K,Detail!$A:$A,$B76,Detail!$B:$B,"&gt;60")</f>
        <v>609096.62518151291</v>
      </c>
    </row>
    <row r="77" spans="1:108" x14ac:dyDescent="0.25">
      <c r="A77" t="s">
        <v>5314</v>
      </c>
      <c r="B77" s="32" t="s">
        <v>5121</v>
      </c>
      <c r="C77" s="24">
        <f>SUMIFS(Detail!K:K,Detail!$A:$A,$B77,Detail!$D:$D,1,Detail!$C:$C,1)</f>
        <v>0</v>
      </c>
      <c r="D77" s="24">
        <f>SUMIFS(Detail!K:K,Detail!$A:$A,$B77,Detail!$D:$D,1,Detail!$C:$C,2)</f>
        <v>0</v>
      </c>
      <c r="E77" s="24">
        <f>SUMIFS(Detail!K:K,Detail!$A:$A,$B77,Detail!$D:$D,1,Detail!$C:$C,3)</f>
        <v>8228.3480773545125</v>
      </c>
      <c r="F77" s="24">
        <f>SUMIFS(Detail!K:K,Detail!$A:$A,$B77,Detail!$D:$D,1,Detail!$C:$C,4)</f>
        <v>90727.884144482552</v>
      </c>
      <c r="G77" s="33">
        <f t="shared" si="126"/>
        <v>98956.232221837068</v>
      </c>
      <c r="H77" s="24">
        <f>SUMIFS(Detail!K:K,Detail!$A:$A,$B77,Detail!$D:$D,2,Detail!$C:$C,1)</f>
        <v>178468.56045133297</v>
      </c>
      <c r="I77" s="24">
        <f>SUMIFS(Detail!K:K,Detail!$A:$A,$B77,Detail!$D:$D,2,Detail!$C:$C,2)</f>
        <v>199726.68967603176</v>
      </c>
      <c r="J77" s="24">
        <f>SUMIFS(Detail!K:K,Detail!$A:$A,$B77,Detail!$D:$D,2,Detail!$C:$C,3)</f>
        <v>218584.80510186718</v>
      </c>
      <c r="K77" s="24">
        <f>SUMIFS(Detail!K:K,Detail!$A:$A,$B77,Detail!$D:$D,2,Detail!$C:$C,4)</f>
        <v>295068.97370800434</v>
      </c>
      <c r="L77" s="33">
        <f t="shared" si="127"/>
        <v>891849.02893723629</v>
      </c>
      <c r="M77" s="24">
        <f>SUMIFS(Detail!K:K,Detail!$A:$A,$B77,Detail!$D:$D,3,Detail!$C:$C,1)</f>
        <v>352423.06753915385</v>
      </c>
      <c r="N77" s="24">
        <f>SUMIFS(Detail!K:K,Detail!$A:$A,$B77,Detail!$D:$D,3,Detail!$C:$C,2)</f>
        <v>352290.49758096319</v>
      </c>
      <c r="O77" s="24">
        <f>SUMIFS(Detail!K:K,Detail!$A:$A,$B77,Detail!$D:$D,3,Detail!$C:$C,3)</f>
        <v>329863.41132097738</v>
      </c>
      <c r="P77" s="24">
        <f>SUMIFS(Detail!K:K,Detail!$A:$A,$B77,Detail!$D:$D,3,Detail!$C:$C,4)</f>
        <v>323051.48189254105</v>
      </c>
      <c r="Q77" s="33">
        <f t="shared" si="128"/>
        <v>1357628.4583336355</v>
      </c>
      <c r="R77" s="24">
        <f>SUMIFS(Detail!K:K,Detail!$A:$A,$B77,Detail!$D:$D,4,Detail!$C:$C,1)</f>
        <v>384429.00121334987</v>
      </c>
      <c r="S77" s="24">
        <f>SUMIFS(Detail!K:K,Detail!$A:$A,$B77,Detail!$D:$D,4,Detail!$C:$C,2)</f>
        <v>430447.17348433565</v>
      </c>
      <c r="T77" s="24">
        <f>SUMIFS(Detail!K:K,Detail!$A:$A,$B77,Detail!$D:$D,4,Detail!$C:$C,3)</f>
        <v>419390.05667781411</v>
      </c>
      <c r="U77" s="24">
        <f>SUMIFS(Detail!K:K,Detail!$A:$A,$B77,Detail!$D:$D,4,Detail!$C:$C,4)</f>
        <v>387313.04629063187</v>
      </c>
      <c r="V77" s="33">
        <f t="shared" si="129"/>
        <v>1621579.2776661315</v>
      </c>
      <c r="W77" s="24">
        <f>SUMIFS(Detail!K:K,Detail!$A:$A,$B77,Detail!$D:$D,5,Detail!$C:$C,1)</f>
        <v>373411.04475482833</v>
      </c>
      <c r="X77" s="24">
        <f>SUMIFS(Detail!K:K,Detail!$A:$A,$B77,Detail!$D:$D,5,Detail!$C:$C,2)</f>
        <v>432454.89893468656</v>
      </c>
      <c r="Y77" s="24">
        <f>SUMIFS(Detail!K:K,Detail!$A:$A,$B77,Detail!$D:$D,5,Detail!$C:$C,3)</f>
        <v>476405.26296265703</v>
      </c>
      <c r="Z77" s="24">
        <f>SUMIFS(Detail!K:K,Detail!$A:$A,$B77,Detail!$D:$D,5,Detail!$C:$C,4)</f>
        <v>461229.71152230445</v>
      </c>
      <c r="AA77" s="33">
        <f t="shared" si="130"/>
        <v>1743500.9181744764</v>
      </c>
      <c r="AB77" s="24">
        <f>SUMIFS(Detail!K:K,Detail!$A:$A,$B77,Detail!$D:$D,6,Detail!$C:$C,1)</f>
        <v>414583.17519465089</v>
      </c>
      <c r="AC77" s="24">
        <f>SUMIFS(Detail!K:K,Detail!$A:$A,$B77,Detail!$D:$D,6,Detail!$C:$C,2)</f>
        <v>334261.67726857401</v>
      </c>
      <c r="AD77" s="24">
        <f>SUMIFS(Detail!K:K,Detail!$A:$A,$B77,Detail!$D:$D,6,Detail!$C:$C,3)</f>
        <v>263162.56779831648</v>
      </c>
      <c r="AE77" s="24">
        <f>SUMIFS(Detail!K:K,Detail!$A:$A,$B77,Detail!$D:$D,6,Detail!$C:$C,4)</f>
        <v>208971.47465622146</v>
      </c>
      <c r="AF77" s="33">
        <f t="shared" si="131"/>
        <v>1220978.8949177628</v>
      </c>
      <c r="AG77" s="24">
        <f>SUMIFS(Detail!K:K,Detail!$A:$A,$B77,Detail!$D:$D,7,Detail!$C:$C,1)</f>
        <v>168176.30426819343</v>
      </c>
      <c r="AH77" s="24">
        <f>SUMIFS(Detail!K:K,Detail!$A:$A,$B77,Detail!$D:$D,7,Detail!$C:$C,2)</f>
        <v>137143.6032458609</v>
      </c>
      <c r="AI77" s="24">
        <f>SUMIFS(Detail!K:K,Detail!$A:$A,$B77,Detail!$D:$D,7,Detail!$C:$C,3)</f>
        <v>113185.85382621456</v>
      </c>
      <c r="AJ77" s="24">
        <f>SUMIFS(Detail!K:K,Detail!$A:$A,$B77,Detail!$D:$D,7,Detail!$C:$C,4)</f>
        <v>94414.625862709247</v>
      </c>
      <c r="AK77" s="33">
        <f t="shared" si="132"/>
        <v>512920.38720297813</v>
      </c>
      <c r="AL77" s="24">
        <f>SUMIFS(Detail!K:K,Detail!$A:$A,$B77,Detail!$D:$D,8,Detail!$C:$C,1)</f>
        <v>79504.564414179884</v>
      </c>
      <c r="AM77" s="24">
        <f>SUMIFS(Detail!K:K,Detail!$A:$A,$B77,Detail!$D:$D,8,Detail!$C:$C,2)</f>
        <v>67514.235011992976</v>
      </c>
      <c r="AN77" s="24">
        <f>SUMIFS(Detail!K:K,Detail!$A:$A,$B77,Detail!$D:$D,8,Detail!$C:$C,3)</f>
        <v>57764.421363643371</v>
      </c>
      <c r="AO77" s="24">
        <f>SUMIFS(Detail!K:K,Detail!$A:$A,$B77,Detail!$D:$D,8,Detail!$C:$C,4)</f>
        <v>49757.219959648326</v>
      </c>
      <c r="AP77" s="33">
        <f t="shared" si="133"/>
        <v>254540.44074946456</v>
      </c>
      <c r="AQ77" s="24">
        <f>SUMIFS(Detail!K:K,Detail!$A:$A,$B77,Detail!$D:$D,9,Detail!$C:$C,1)</f>
        <v>43122.050397606567</v>
      </c>
      <c r="AR77" s="24">
        <f>SUMIFS(Detail!K:K,Detail!$A:$A,$B77,Detail!$D:$D,9,Detail!$C:$C,2)</f>
        <v>37579.177156098187</v>
      </c>
      <c r="AS77" s="24">
        <f>SUMIFS(Detail!K:K,Detail!$A:$A,$B77,Detail!$D:$D,9,Detail!$C:$C,3)</f>
        <v>32914.685451372527</v>
      </c>
      <c r="AT77" s="24">
        <f>SUMIFS(Detail!K:K,Detail!$A:$A,$B77,Detail!$D:$D,9,Detail!$C:$C,4)</f>
        <v>28963.042679041624</v>
      </c>
      <c r="AU77" s="33">
        <f t="shared" si="134"/>
        <v>142578.9556841189</v>
      </c>
      <c r="AV77" s="24">
        <f>SUMIFS(Detail!K:K,Detail!$A:$A,$B77,Detail!$D:$D,10,Detail!$C:$C,1)</f>
        <v>25594.758768009953</v>
      </c>
      <c r="AW77" s="24">
        <f>SUMIFS(Detail!K:K,Detail!$A:$A,$B77,Detail!$D:$D,10,Detail!$C:$C,2)</f>
        <v>22707.52715249639</v>
      </c>
      <c r="AX77" s="24">
        <f>SUMIFS(Detail!K:K,Detail!$A:$A,$B77,Detail!$D:$D,10,Detail!$C:$C,3)</f>
        <v>20219.777801220305</v>
      </c>
      <c r="AY77" s="24">
        <f>SUMIFS(Detail!K:K,Detail!$A:$A,$B77,Detail!$D:$D,10,Detail!$C:$C,4)</f>
        <v>18065.926042342559</v>
      </c>
      <c r="AZ77" s="33">
        <f t="shared" si="135"/>
        <v>86587.989764069207</v>
      </c>
      <c r="BA77" s="24">
        <f>SUMIFS(Detail!K:K,Detail!$A:$A,$B77,Detail!$D:$D,11,Detail!$C:$C,1)</f>
        <v>16192.829911114648</v>
      </c>
      <c r="BB77" s="24">
        <f>SUMIFS(Detail!K:K,Detail!$A:$A,$B77,Detail!$D:$D,11,Detail!$C:$C,2)</f>
        <v>14557.119780905545</v>
      </c>
      <c r="BC77" s="24">
        <f>SUMIFS(Detail!K:K,Detail!$A:$A,$B77,Detail!$D:$D,11,Detail!$C:$C,3)</f>
        <v>13123.165108322166</v>
      </c>
      <c r="BD77" s="24">
        <f>SUMIFS(Detail!K:K,Detail!$A:$A,$B77,Detail!$D:$D,11,Detail!$C:$C,4)</f>
        <v>11861.511709408835</v>
      </c>
      <c r="BE77" s="33">
        <f t="shared" si="136"/>
        <v>55734.626509751193</v>
      </c>
      <c r="BF77" s="24">
        <f>SUMIFS(Detail!K:K,Detail!$A:$A,$B77,Detail!$D:$D,12,Detail!$C:$C,1)</f>
        <v>10747.670150606893</v>
      </c>
      <c r="BG77" s="24">
        <f>SUMIFS(Detail!K:K,Detail!$A:$A,$B77,Detail!$D:$D,12,Detail!$C:$C,2)</f>
        <v>9761.1686870995909</v>
      </c>
      <c r="BH77" s="24">
        <f>SUMIFS(Detail!K:K,Detail!$A:$A,$B77,Detail!$D:$D,12,Detail!$C:$C,3)</f>
        <v>8884.8073321375996</v>
      </c>
      <c r="BI77" s="24">
        <f>SUMIFS(Detail!K:K,Detail!$A:$A,$B77,Detail!$D:$D,12,Detail!$C:$C,4)</f>
        <v>8104.0661410493776</v>
      </c>
      <c r="BJ77" s="33">
        <f t="shared" si="137"/>
        <v>37497.712310893461</v>
      </c>
      <c r="BK77" s="24">
        <f>SUMIFS(Detail!K:K,Detail!$A:$A,$B77,Detail!$D:$D,13,Detail!$C:$C,1)</f>
        <v>7406.6326791131869</v>
      </c>
      <c r="BL77" s="24">
        <f>SUMIFS(Detail!K:K,Detail!$A:$A,$B77,Detail!$D:$D,13,Detail!$C:$C,2)</f>
        <v>6782.0222883820534</v>
      </c>
      <c r="BM77" s="24">
        <f>SUMIFS(Detail!K:K,Detail!$A:$A,$B77,Detail!$D:$D,13,Detail!$C:$C,3)</f>
        <v>6221.2711179871112</v>
      </c>
      <c r="BN77" s="24">
        <f>SUMIFS(Detail!K:K,Detail!$A:$A,$B77,Detail!$D:$D,13,Detail!$C:$C,4)</f>
        <v>5716.6865861965343</v>
      </c>
      <c r="BO77" s="33">
        <f t="shared" si="138"/>
        <v>26126.612671678886</v>
      </c>
      <c r="BP77" s="24">
        <f>SUMIFS(Detail!K:K,Detail!$A:$A,$B77,Detail!$D:$D,14,Detail!$C:$C,1)</f>
        <v>5261.6434566872194</v>
      </c>
      <c r="BQ77" s="24">
        <f>SUMIFS(Detail!K:K,Detail!$A:$A,$B77,Detail!$D:$D,14,Detail!$C:$C,2)</f>
        <v>4850.4163570767269</v>
      </c>
      <c r="BR77" s="24">
        <f>SUMIFS(Detail!K:K,Detail!$A:$A,$B77,Detail!$D:$D,14,Detail!$C:$C,3)</f>
        <v>4478.0415752371773</v>
      </c>
      <c r="BS77" s="24">
        <f>SUMIFS(Detail!K:K,Detail!$A:$A,$B77,Detail!$D:$D,14,Detail!$C:$C,4)</f>
        <v>4140.2025020858273</v>
      </c>
      <c r="BT77" s="33">
        <f t="shared" si="139"/>
        <v>18730.303891086951</v>
      </c>
      <c r="BU77" s="24">
        <f>SUMIFS(Detail!K:K,Detail!$A:$A,$B77,Detail!$D:$D,15,Detail!$C:$C,1)</f>
        <v>3833.1342688510194</v>
      </c>
      <c r="BV77" s="24">
        <f>SUMIFS(Detail!K:K,Detail!$A:$A,$B77,Detail!$D:$D,15,Detail!$C:$C,2)</f>
        <v>3553.5440397420898</v>
      </c>
      <c r="BW77" s="24">
        <f>SUMIFS(Detail!K:K,Detail!$A:$A,$B77,Detail!$D:$D,15,Detail!$C:$C,3)</f>
        <v>3298.5441315658391</v>
      </c>
      <c r="BX77" s="24">
        <f>SUMIFS(Detail!K:K,Detail!$A:$A,$B77,Detail!$D:$D,15,Detail!$C:$C,4)</f>
        <v>3065.5956884585321</v>
      </c>
      <c r="BY77" s="33">
        <f t="shared" si="140"/>
        <v>13750.81812861748</v>
      </c>
      <c r="BZ77" s="24">
        <f>SUMIFS(Detail!K:K,Detail!$A:$A,$B77,Detail!$D:$D,16,Detail!$C:$C,1)</f>
        <v>2852.4610784361139</v>
      </c>
      <c r="CA77" s="24">
        <f>SUMIFS(Detail!K:K,Detail!$A:$A,$B77,Detail!$D:$D,16,Detail!$C:$C,2)</f>
        <v>2657.1635251641273</v>
      </c>
      <c r="CB77" s="24">
        <f>SUMIFS(Detail!K:K,Detail!$A:$A,$B77,Detail!$D:$D,16,Detail!$C:$C,3)</f>
        <v>2477.9527647048235</v>
      </c>
      <c r="CC77" s="24">
        <f>SUMIFS(Detail!K:K,Detail!$A:$A,$B77,Detail!$D:$D,16,Detail!$C:$C,4)</f>
        <v>2313.2757374150679</v>
      </c>
      <c r="CD77" s="33">
        <f t="shared" si="141"/>
        <v>10300.853105720133</v>
      </c>
      <c r="CE77" s="24">
        <f>SUMIFS(Detail!K:K,Detail!$A:$A,$B77,Detail!$D:$D,17,Detail!$C:$C,1)</f>
        <v>2161.7515024598688</v>
      </c>
      <c r="CF77" s="24">
        <f>SUMIFS(Detail!K:K,Detail!$A:$A,$B77,Detail!$D:$D,17,Detail!$C:$C,2)</f>
        <v>2022.1497053727508</v>
      </c>
      <c r="CG77" s="24">
        <f>SUMIFS(Detail!K:K,Detail!$A:$A,$B77,Detail!$D:$D,17,Detail!$C:$C,3)</f>
        <v>1893.3720447057858</v>
      </c>
      <c r="CH77" s="24">
        <f>SUMIFS(Detail!K:K,Detail!$A:$A,$B77,Detail!$D:$D,17,Detail!$C:$C,4)</f>
        <v>1774.4362779911608</v>
      </c>
      <c r="CI77" s="33">
        <f t="shared" si="142"/>
        <v>7851.7095305295661</v>
      </c>
      <c r="CJ77" s="24">
        <f>SUMIFS(Detail!K:K,Detail!$A:$A,$B77,Detail!$D:$D,18,Detail!$C:$C,1)</f>
        <v>1664.4623842304572</v>
      </c>
      <c r="CK77" s="24">
        <f>SUMIFS(Detail!K:K,Detail!$A:$A,$B77,Detail!$D:$D,18,Detail!$C:$C,2)</f>
        <v>1562.6605626316741</v>
      </c>
      <c r="CL77" s="24">
        <f>SUMIFS(Detail!K:K,Detail!$A:$A,$B77,Detail!$D:$D,18,Detail!$C:$C,3)</f>
        <v>1468.3207996906713</v>
      </c>
      <c r="CM77" s="24">
        <f>SUMIFS(Detail!K:K,Detail!$A:$A,$B77,Detail!$D:$D,18,Detail!$C:$C,4)</f>
        <v>1380.8037788541988</v>
      </c>
      <c r="CN77" s="33">
        <f t="shared" si="143"/>
        <v>6076.2475254070014</v>
      </c>
      <c r="CO77" s="24">
        <f>SUMIFS(Detail!K:K,Detail!$A:$A,$B77,Detail!$D:$D,19,Detail!$C:$C,1)</f>
        <v>1299.5329427272081</v>
      </c>
      <c r="CP77" s="24">
        <f>SUMIFS(Detail!K:K,Detail!$A:$A,$B77,Detail!$D:$D,19,Detail!$C:$C,2)</f>
        <v>1223.987546980381</v>
      </c>
      <c r="CQ77" s="24">
        <f>SUMIFS(Detail!K:K,Detail!$A:$A,$B77,Detail!$D:$D,19,Detail!$C:$C,3)</f>
        <v>1153.6965696075931</v>
      </c>
      <c r="CR77" s="24">
        <f>SUMIFS(Detail!K:K,Detail!$A:$A,$B77,Detail!$D:$D,19,Detail!$C:$C,4)</f>
        <v>1088.2333596879616</v>
      </c>
      <c r="CS77" s="33">
        <f t="shared" si="144"/>
        <v>4765.4504190031439</v>
      </c>
      <c r="CT77" s="24">
        <f>SUMIFS(Detail!K:K,Detail!$A:$A,$B77,Detail!$D:$D,20,Detail!$C:$C,1)</f>
        <v>1027.2109267590567</v>
      </c>
      <c r="CU77" s="24">
        <f>SUMIFS(Detail!K:K,Detail!$A:$A,$B77,Detail!$D:$D,20,Detail!$C:$C,2)</f>
        <v>970.2777864895761</v>
      </c>
      <c r="CV77" s="24">
        <f>SUMIFS(Detail!K:K,Detail!$A:$A,$B77,Detail!$D:$D,20,Detail!$C:$C,3)</f>
        <v>917.11429036874324</v>
      </c>
      <c r="CW77" s="24">
        <f>SUMIFS(Detail!K:K,Detail!$A:$A,$B77,Detail!$D:$D,20,Detail!$C:$C,4)</f>
        <v>867.42937732953578</v>
      </c>
      <c r="CX77" s="33">
        <f t="shared" si="145"/>
        <v>3782.0323809469119</v>
      </c>
      <c r="CY77" s="24">
        <f>SUMIFS(Detail!K:K,Detail!$A:$A,$B77,Detail!$D:$D,21,Detail!$C:$C,1)</f>
        <v>7380.7123746555299</v>
      </c>
      <c r="CZ77" s="24">
        <f>SUMIFS(Detail!K:K,Detail!$A:$A,$B77,Detail!$D:$D,21,Detail!$C:$C,2)</f>
        <v>0</v>
      </c>
      <c r="DA77" s="24">
        <f>SUMIFS(Detail!K:K,Detail!$A:$A,$B77,Detail!$D:$D,21,Detail!$C:$C,3)</f>
        <v>0</v>
      </c>
      <c r="DB77" s="24">
        <f>SUMIFS(Detail!K:K,Detail!$A:$A,$B77,Detail!$D:$D,21,Detail!$C:$C,4)</f>
        <v>0</v>
      </c>
      <c r="DC77" s="33">
        <f t="shared" si="146"/>
        <v>7380.7123746555299</v>
      </c>
      <c r="DD77" s="86">
        <f>SUMIFS(Detail!K:K,Detail!$A:$A,$B77,Detail!$B:$B,"&gt;60")</f>
        <v>2409603.7471666839</v>
      </c>
    </row>
    <row r="78" spans="1:108" x14ac:dyDescent="0.25">
      <c r="A78" t="s">
        <v>5315</v>
      </c>
      <c r="B78" s="32" t="s">
        <v>5122</v>
      </c>
      <c r="C78" s="24">
        <f>SUMIFS(Detail!K:K,Detail!$A:$A,$B78,Detail!$D:$D,1,Detail!$C:$C,1)</f>
        <v>0</v>
      </c>
      <c r="D78" s="24">
        <f>SUMIFS(Detail!K:K,Detail!$A:$A,$B78,Detail!$D:$D,1,Detail!$C:$C,2)</f>
        <v>0</v>
      </c>
      <c r="E78" s="24">
        <f>SUMIFS(Detail!K:K,Detail!$A:$A,$B78,Detail!$D:$D,1,Detail!$C:$C,3)</f>
        <v>52023.859908630431</v>
      </c>
      <c r="F78" s="24">
        <f>SUMIFS(Detail!K:K,Detail!$A:$A,$B78,Detail!$D:$D,1,Detail!$C:$C,4)</f>
        <v>172793.66463776806</v>
      </c>
      <c r="G78" s="33">
        <f t="shared" si="126"/>
        <v>224817.52454639849</v>
      </c>
      <c r="H78" s="24">
        <f>SUMIFS(Detail!K:K,Detail!$A:$A,$B78,Detail!$D:$D,2,Detail!$C:$C,1)</f>
        <v>223135.6144345681</v>
      </c>
      <c r="I78" s="24">
        <f>SUMIFS(Detail!K:K,Detail!$A:$A,$B78,Detail!$D:$D,2,Detail!$C:$C,2)</f>
        <v>286824.07539097063</v>
      </c>
      <c r="J78" s="24">
        <f>SUMIFS(Detail!K:K,Detail!$A:$A,$B78,Detail!$D:$D,2,Detail!$C:$C,3)</f>
        <v>358530.70448253897</v>
      </c>
      <c r="K78" s="24">
        <f>SUMIFS(Detail!K:K,Detail!$A:$A,$B78,Detail!$D:$D,2,Detail!$C:$C,4)</f>
        <v>432344.33969169226</v>
      </c>
      <c r="L78" s="33">
        <f t="shared" si="127"/>
        <v>1300834.7339997699</v>
      </c>
      <c r="M78" s="24">
        <f>SUMIFS(Detail!K:K,Detail!$A:$A,$B78,Detail!$D:$D,3,Detail!$C:$C,1)</f>
        <v>475658.83833983261</v>
      </c>
      <c r="N78" s="24">
        <f>SUMIFS(Detail!K:K,Detail!$A:$A,$B78,Detail!$D:$D,3,Detail!$C:$C,2)</f>
        <v>490483.69049300812</v>
      </c>
      <c r="O78" s="24">
        <f>SUMIFS(Detail!K:K,Detail!$A:$A,$B78,Detail!$D:$D,3,Detail!$C:$C,3)</f>
        <v>590395.50660479767</v>
      </c>
      <c r="P78" s="24">
        <f>SUMIFS(Detail!K:K,Detail!$A:$A,$B78,Detail!$D:$D,3,Detail!$C:$C,4)</f>
        <v>723940.16893402347</v>
      </c>
      <c r="Q78" s="33">
        <f t="shared" si="128"/>
        <v>2280478.2043716619</v>
      </c>
      <c r="R78" s="24">
        <f>SUMIFS(Detail!K:K,Detail!$A:$A,$B78,Detail!$D:$D,4,Detail!$C:$C,1)</f>
        <v>867660.38097818522</v>
      </c>
      <c r="S78" s="24">
        <f>SUMIFS(Detail!K:K,Detail!$A:$A,$B78,Detail!$D:$D,4,Detail!$C:$C,2)</f>
        <v>952649.53543860186</v>
      </c>
      <c r="T78" s="24">
        <f>SUMIFS(Detail!K:K,Detail!$A:$A,$B78,Detail!$D:$D,4,Detail!$C:$C,3)</f>
        <v>981581.68015952781</v>
      </c>
      <c r="U78" s="24">
        <f>SUMIFS(Detail!K:K,Detail!$A:$A,$B78,Detail!$D:$D,4,Detail!$C:$C,4)</f>
        <v>1181081.0685756244</v>
      </c>
      <c r="V78" s="33">
        <f t="shared" si="129"/>
        <v>3982972.6651519393</v>
      </c>
      <c r="W78" s="24">
        <f>SUMIFS(Detail!K:K,Detail!$A:$A,$B78,Detail!$D:$D,5,Detail!$C:$C,1)</f>
        <v>1448020.0218133647</v>
      </c>
      <c r="X78" s="24">
        <f>SUMIFS(Detail!K:K,Detail!$A:$A,$B78,Detail!$D:$D,5,Detail!$C:$C,2)</f>
        <v>1735389.1814333424</v>
      </c>
      <c r="Y78" s="24">
        <f>SUMIFS(Detail!K:K,Detail!$A:$A,$B78,Detail!$D:$D,5,Detail!$C:$C,3)</f>
        <v>1905333.0850478858</v>
      </c>
      <c r="Z78" s="24">
        <f>SUMIFS(Detail!K:K,Detail!$A:$A,$B78,Detail!$D:$D,5,Detail!$C:$C,4)</f>
        <v>1963180.4942880794</v>
      </c>
      <c r="AA78" s="33">
        <f t="shared" si="130"/>
        <v>7051922.7825826723</v>
      </c>
      <c r="AB78" s="24">
        <f>SUMIFS(Detail!K:K,Detail!$A:$A,$B78,Detail!$D:$D,6,Detail!$C:$C,1)</f>
        <v>1016381.6253005266</v>
      </c>
      <c r="AC78" s="24">
        <f>SUMIFS(Detail!K:K,Detail!$A:$A,$B78,Detail!$D:$D,6,Detail!$C:$C,2)</f>
        <v>314332.51609878056</v>
      </c>
      <c r="AD78" s="24">
        <f>SUMIFS(Detail!K:K,Detail!$A:$A,$B78,Detail!$D:$D,6,Detail!$C:$C,3)</f>
        <v>117653.07609277219</v>
      </c>
      <c r="AE78" s="24">
        <f>SUMIFS(Detail!K:K,Detail!$A:$A,$B78,Detail!$D:$D,6,Detail!$C:$C,4)</f>
        <v>47862.734244989231</v>
      </c>
      <c r="AF78" s="33">
        <f t="shared" si="131"/>
        <v>1496229.9517370686</v>
      </c>
      <c r="AG78" s="24">
        <f>SUMIFS(Detail!K:K,Detail!$A:$A,$B78,Detail!$D:$D,7,Detail!$C:$C,1)</f>
        <v>20530.948604537174</v>
      </c>
      <c r="AH78" s="24">
        <f>SUMIFS(Detail!K:K,Detail!$A:$A,$B78,Detail!$D:$D,7,Detail!$C:$C,2)</f>
        <v>9151.475444285199</v>
      </c>
      <c r="AI78" s="24">
        <f>SUMIFS(Detail!K:K,Detail!$A:$A,$B78,Detail!$D:$D,7,Detail!$C:$C,3)</f>
        <v>4202.6758632473648</v>
      </c>
      <c r="AJ78" s="24">
        <f>SUMIFS(Detail!K:K,Detail!$A:$A,$B78,Detail!$D:$D,7,Detail!$C:$C,4)</f>
        <v>1977.3527846802026</v>
      </c>
      <c r="AK78" s="33">
        <f t="shared" si="132"/>
        <v>35862.452696749941</v>
      </c>
      <c r="AL78" s="24">
        <f>SUMIFS(Detail!K:K,Detail!$A:$A,$B78,Detail!$D:$D,8,Detail!$C:$C,1)</f>
        <v>949.42760045640171</v>
      </c>
      <c r="AM78" s="24">
        <f>SUMIFS(Detail!K:K,Detail!$A:$A,$B78,Detail!$D:$D,8,Detail!$C:$C,2)</f>
        <v>463.87604062072933</v>
      </c>
      <c r="AN78" s="24">
        <f>SUMIFS(Detail!K:K,Detail!$A:$A,$B78,Detail!$D:$D,8,Detail!$C:$C,3)</f>
        <v>230.113255886361</v>
      </c>
      <c r="AO78" s="24">
        <f>SUMIFS(Detail!K:K,Detail!$A:$A,$B78,Detail!$D:$D,8,Detail!$C:$C,4)</f>
        <v>115.69688392058015</v>
      </c>
      <c r="AP78" s="33">
        <f t="shared" si="133"/>
        <v>1759.1137808840722</v>
      </c>
      <c r="AQ78" s="24">
        <f>SUMIFS(Detail!K:K,Detail!$A:$A,$B78,Detail!$D:$D,9,Detail!$C:$C,1)</f>
        <v>58.874749066308141</v>
      </c>
      <c r="AR78" s="24">
        <f>SUMIFS(Detail!K:K,Detail!$A:$A,$B78,Detail!$D:$D,9,Detail!$C:$C,2)</f>
        <v>30.287224266678095</v>
      </c>
      <c r="AS78" s="24">
        <f>SUMIFS(Detail!K:K,Detail!$A:$A,$B78,Detail!$D:$D,9,Detail!$C:$C,3)</f>
        <v>15.735883753746748</v>
      </c>
      <c r="AT78" s="24">
        <f>SUMIFS(Detail!K:K,Detail!$A:$A,$B78,Detail!$D:$D,9,Detail!$C:$C,4)</f>
        <v>8.2502408530563116</v>
      </c>
      <c r="AU78" s="33">
        <f t="shared" si="134"/>
        <v>113.1480979397893</v>
      </c>
      <c r="AV78" s="24">
        <f>SUMIFS(Detail!K:K,Detail!$A:$A,$B78,Detail!$D:$D,10,Detail!$C:$C,1)</f>
        <v>4.3619376383721828</v>
      </c>
      <c r="AW78" s="24">
        <f>SUMIFS(Detail!K:K,Detail!$A:$A,$B78,Detail!$D:$D,10,Detail!$C:$C,2)</f>
        <v>2.3241499811410904</v>
      </c>
      <c r="AX78" s="24">
        <f>SUMIFS(Detail!K:K,Detail!$A:$A,$B78,Detail!$D:$D,10,Detail!$C:$C,3)</f>
        <v>1.2473512124270201</v>
      </c>
      <c r="AY78" s="24">
        <f>SUMIFS(Detail!K:K,Detail!$A:$A,$B78,Detail!$D:$D,10,Detail!$C:$C,4)</f>
        <v>0.67398302257061005</v>
      </c>
      <c r="AZ78" s="33">
        <f t="shared" si="135"/>
        <v>8.6074218545109034</v>
      </c>
      <c r="BA78" s="24">
        <f>SUMIFS(Detail!K:K,Detail!$A:$A,$B78,Detail!$D:$D,11,Detail!$C:$C,1)</f>
        <v>0.36649124138057232</v>
      </c>
      <c r="BB78" s="24">
        <f>SUMIFS(Detail!K:K,Detail!$A:$A,$B78,Detail!$D:$D,11,Detail!$C:$C,2)</f>
        <v>0.20047996006906033</v>
      </c>
      <c r="BC78" s="24">
        <f>SUMIFS(Detail!K:K,Detail!$A:$A,$B78,Detail!$D:$D,11,Detail!$C:$C,3)</f>
        <v>0.11028742603957653</v>
      </c>
      <c r="BD78" s="24">
        <f>SUMIFS(Detail!K:K,Detail!$A:$A,$B78,Detail!$D:$D,11,Detail!$C:$C,4)</f>
        <v>6.0995500534772873E-2</v>
      </c>
      <c r="BE78" s="33">
        <f t="shared" si="136"/>
        <v>0.73825412802398205</v>
      </c>
      <c r="BF78" s="24">
        <f>SUMIFS(Detail!K:K,Detail!$A:$A,$B78,Detail!$D:$D,12,Detail!$C:$C,1)</f>
        <v>3.3905318006873131E-2</v>
      </c>
      <c r="BG78" s="24">
        <f>SUMIFS(Detail!K:K,Detail!$A:$A,$B78,Detail!$D:$D,12,Detail!$C:$C,2)</f>
        <v>1.8937736749649048E-2</v>
      </c>
      <c r="BH78" s="24">
        <f>SUMIFS(Detail!K:K,Detail!$A:$A,$B78,Detail!$D:$D,12,Detail!$C:$C,3)</f>
        <v>1.0626249015331268E-2</v>
      </c>
      <c r="BI78" s="24">
        <f>SUMIFS(Detail!K:K,Detail!$A:$A,$B78,Detail!$D:$D,12,Detail!$C:$C,4)</f>
        <v>5.9887096285820007E-3</v>
      </c>
      <c r="BJ78" s="33">
        <f t="shared" si="137"/>
        <v>6.9458013400435448E-2</v>
      </c>
      <c r="BK78" s="24">
        <f>SUMIFS(Detail!K:K,Detail!$A:$A,$B78,Detail!$D:$D,13,Detail!$C:$C,1)</f>
        <v>3.389257937669754E-3</v>
      </c>
      <c r="BL78" s="24">
        <f>SUMIFS(Detail!K:K,Detail!$A:$A,$B78,Detail!$D:$D,13,Detail!$C:$C,2)</f>
        <v>1.9258242100477219E-3</v>
      </c>
      <c r="BM78" s="24">
        <f>SUMIFS(Detail!K:K,Detail!$A:$A,$B78,Detail!$D:$D,13,Detail!$C:$C,3)</f>
        <v>1.0985024273395538E-3</v>
      </c>
      <c r="BN78" s="24">
        <f>SUMIFS(Detail!K:K,Detail!$A:$A,$B78,Detail!$D:$D,13,Detail!$C:$C,4)</f>
        <v>6.2890723347663879E-4</v>
      </c>
      <c r="BO78" s="33">
        <f t="shared" si="138"/>
        <v>7.0424918085336685E-3</v>
      </c>
      <c r="BP78" s="24">
        <f>SUMIFS(Detail!K:K,Detail!$A:$A,$B78,Detail!$D:$D,14,Detail!$C:$C,1)</f>
        <v>3.6134757101535797E-4</v>
      </c>
      <c r="BQ78" s="24">
        <f>SUMIFS(Detail!K:K,Detail!$A:$A,$B78,Detail!$D:$D,14,Detail!$C:$C,2)</f>
        <v>2.0831823348999023E-4</v>
      </c>
      <c r="BR78" s="24">
        <f>SUMIFS(Detail!K:K,Detail!$A:$A,$B78,Detail!$D:$D,14,Detail!$C:$C,3)</f>
        <v>1.2050196528434753E-4</v>
      </c>
      <c r="BS78" s="24">
        <f>SUMIFS(Detail!K:K,Detail!$A:$A,$B78,Detail!$D:$D,14,Detail!$C:$C,4)</f>
        <v>6.9925561547279358E-5</v>
      </c>
      <c r="BT78" s="33">
        <f t="shared" si="139"/>
        <v>7.600933313369751E-4</v>
      </c>
      <c r="BU78" s="24">
        <f>SUMIFS(Detail!K:K,Detail!$A:$A,$B78,Detail!$D:$D,15,Detail!$C:$C,1)</f>
        <v>4.069693386554718E-5</v>
      </c>
      <c r="BV78" s="24">
        <f>SUMIFS(Detail!K:K,Detail!$A:$A,$B78,Detail!$D:$D,15,Detail!$C:$C,2)</f>
        <v>2.3761764168739319E-5</v>
      </c>
      <c r="BW78" s="24">
        <f>SUMIFS(Detail!K:K,Detail!$A:$A,$B78,Detail!$D:$D,15,Detail!$C:$C,3)</f>
        <v>1.3908371329307556E-5</v>
      </c>
      <c r="BX78" s="24">
        <f>SUMIFS(Detail!K:K,Detail!$A:$A,$B78,Detail!$D:$D,15,Detail!$C:$C,4)</f>
        <v>8.1714242696762085E-6</v>
      </c>
      <c r="BY78" s="33">
        <f t="shared" si="140"/>
        <v>8.6538493633270264E-5</v>
      </c>
      <c r="BZ78" s="24">
        <f>SUMIFS(Detail!K:K,Detail!$A:$A,$B78,Detail!$D:$D,16,Detail!$C:$C,1)</f>
        <v>4.8074871301651001E-6</v>
      </c>
      <c r="CA78" s="24">
        <f>SUMIFS(Detail!K:K,Detail!$A:$A,$B78,Detail!$D:$D,16,Detail!$C:$C,2)</f>
        <v>2.8386712074279785E-6</v>
      </c>
      <c r="CB78" s="24">
        <f>SUMIFS(Detail!K:K,Detail!$A:$A,$B78,Detail!$D:$D,16,Detail!$C:$C,3)</f>
        <v>1.6782432794570923E-6</v>
      </c>
      <c r="CC78" s="24">
        <f>SUMIFS(Detail!K:K,Detail!$A:$A,$B78,Detail!$D:$D,16,Detail!$C:$C,4)</f>
        <v>9.9465250968933105E-7</v>
      </c>
      <c r="CD78" s="33">
        <f t="shared" si="141"/>
        <v>1.0319054126739502E-5</v>
      </c>
      <c r="CE78" s="24">
        <f>SUMIFS(Detail!K:K,Detail!$A:$A,$B78,Detail!$D:$D,17,Detail!$C:$C,1)</f>
        <v>5.9790909290313721E-7</v>
      </c>
      <c r="CF78" s="24">
        <f>SUMIFS(Detail!K:K,Detail!$A:$A,$B78,Detail!$D:$D,17,Detail!$C:$C,2)</f>
        <v>3.4831464290618896E-7</v>
      </c>
      <c r="CG78" s="24">
        <f>SUMIFS(Detail!K:K,Detail!$A:$A,$B78,Detail!$D:$D,17,Detail!$C:$C,3)</f>
        <v>2.1606683731079102E-7</v>
      </c>
      <c r="CH78" s="24">
        <f>SUMIFS(Detail!K:K,Detail!$A:$A,$B78,Detail!$D:$D,17,Detail!$C:$C,4)</f>
        <v>1.2107193470001221E-7</v>
      </c>
      <c r="CI78" s="33">
        <f t="shared" si="142"/>
        <v>1.2833625078201294E-6</v>
      </c>
      <c r="CJ78" s="24">
        <f>SUMIFS(Detail!K:K,Detail!$A:$A,$B78,Detail!$D:$D,18,Detail!$C:$C,1)</f>
        <v>7.8231096267700195E-8</v>
      </c>
      <c r="CK78" s="24">
        <f>SUMIFS(Detail!K:K,Detail!$A:$A,$B78,Detail!$D:$D,18,Detail!$C:$C,2)</f>
        <v>4.6566128730773926E-8</v>
      </c>
      <c r="CL78" s="24">
        <f>SUMIFS(Detail!K:K,Detail!$A:$A,$B78,Detail!$D:$D,18,Detail!$C:$C,3)</f>
        <v>2.4214386940002441E-8</v>
      </c>
      <c r="CM78" s="24">
        <f>SUMIFS(Detail!K:K,Detail!$A:$A,$B78,Detail!$D:$D,18,Detail!$C:$C,4)</f>
        <v>2.0489096641540527E-8</v>
      </c>
      <c r="CN78" s="33">
        <f t="shared" si="143"/>
        <v>1.6950070858001709E-7</v>
      </c>
      <c r="CO78" s="24">
        <f>SUMIFS(Detail!K:K,Detail!$A:$A,$B78,Detail!$D:$D,19,Detail!$C:$C,1)</f>
        <v>1.1175870895385742E-8</v>
      </c>
      <c r="CP78" s="24">
        <f>SUMIFS(Detail!K:K,Detail!$A:$A,$B78,Detail!$D:$D,19,Detail!$C:$C,2)</f>
        <v>1.862645149230957E-9</v>
      </c>
      <c r="CQ78" s="24">
        <f>SUMIFS(Detail!K:K,Detail!$A:$A,$B78,Detail!$D:$D,19,Detail!$C:$C,3)</f>
        <v>5.5879354476928711E-9</v>
      </c>
      <c r="CR78" s="24">
        <f>SUMIFS(Detail!K:K,Detail!$A:$A,$B78,Detail!$D:$D,19,Detail!$C:$C,4)</f>
        <v>3.7252902984619141E-9</v>
      </c>
      <c r="CS78" s="33">
        <f t="shared" si="144"/>
        <v>2.2351741790771484E-8</v>
      </c>
      <c r="CT78" s="24">
        <f>SUMIFS(Detail!K:K,Detail!$A:$A,$B78,Detail!$D:$D,20,Detail!$C:$C,1)</f>
        <v>1.862645149230957E-9</v>
      </c>
      <c r="CU78" s="24">
        <f>SUMIFS(Detail!K:K,Detail!$A:$A,$B78,Detail!$D:$D,20,Detail!$C:$C,2)</f>
        <v>0</v>
      </c>
      <c r="CV78" s="24">
        <f>SUMIFS(Detail!K:K,Detail!$A:$A,$B78,Detail!$D:$D,20,Detail!$C:$C,3)</f>
        <v>0</v>
      </c>
      <c r="CW78" s="24">
        <f>SUMIFS(Detail!K:K,Detail!$A:$A,$B78,Detail!$D:$D,20,Detail!$C:$C,4)</f>
        <v>0</v>
      </c>
      <c r="CX78" s="33">
        <f t="shared" si="145"/>
        <v>1.862645149230957E-9</v>
      </c>
      <c r="CY78" s="24">
        <f>SUMIFS(Detail!K:K,Detail!$A:$A,$B78,Detail!$D:$D,21,Detail!$C:$C,1)</f>
        <v>0</v>
      </c>
      <c r="CZ78" s="24">
        <f>SUMIFS(Detail!K:K,Detail!$A:$A,$B78,Detail!$D:$D,21,Detail!$C:$C,2)</f>
        <v>0</v>
      </c>
      <c r="DA78" s="24">
        <f>SUMIFS(Detail!K:K,Detail!$A:$A,$B78,Detail!$D:$D,21,Detail!$C:$C,3)</f>
        <v>0</v>
      </c>
      <c r="DB78" s="24">
        <f>SUMIFS(Detail!K:K,Detail!$A:$A,$B78,Detail!$D:$D,21,Detail!$C:$C,4)</f>
        <v>0</v>
      </c>
      <c r="DC78" s="33">
        <f t="shared" si="146"/>
        <v>0</v>
      </c>
      <c r="DD78" s="86">
        <f>SUMIFS(Detail!K:K,Detail!$A:$A,$B78,Detail!$B:$B,"&gt;60")</f>
        <v>1533974.0893475581</v>
      </c>
    </row>
    <row r="79" spans="1:108" x14ac:dyDescent="0.25">
      <c r="A79" t="s">
        <v>5316</v>
      </c>
      <c r="B79" s="32" t="s">
        <v>5123</v>
      </c>
      <c r="C79" s="24">
        <f>SUMIFS(Detail!K:K,Detail!$A:$A,$B79,Detail!$D:$D,1,Detail!$C:$C,1)</f>
        <v>0</v>
      </c>
      <c r="D79" s="24">
        <f>SUMIFS(Detail!K:K,Detail!$A:$A,$B79,Detail!$D:$D,1,Detail!$C:$C,2)</f>
        <v>0</v>
      </c>
      <c r="E79" s="24">
        <f>SUMIFS(Detail!K:K,Detail!$A:$A,$B79,Detail!$D:$D,1,Detail!$C:$C,3)</f>
        <v>30.331854757172184</v>
      </c>
      <c r="F79" s="24">
        <f>SUMIFS(Detail!K:K,Detail!$A:$A,$B79,Detail!$D:$D,1,Detail!$C:$C,4)</f>
        <v>1258.7349976578626</v>
      </c>
      <c r="G79" s="33">
        <f t="shared" si="126"/>
        <v>1289.0668524150346</v>
      </c>
      <c r="H79" s="24">
        <f>SUMIFS(Detail!K:K,Detail!$A:$A,$B79,Detail!$D:$D,2,Detail!$C:$C,1)</f>
        <v>7787.8587625205419</v>
      </c>
      <c r="I79" s="24">
        <f>SUMIFS(Detail!K:K,Detail!$A:$A,$B79,Detail!$D:$D,2,Detail!$C:$C,2)</f>
        <v>23489.674364322382</v>
      </c>
      <c r="J79" s="24">
        <f>SUMIFS(Detail!K:K,Detail!$A:$A,$B79,Detail!$D:$D,2,Detail!$C:$C,3)</f>
        <v>51369.928841145214</v>
      </c>
      <c r="K79" s="24">
        <f>SUMIFS(Detail!K:K,Detail!$A:$A,$B79,Detail!$D:$D,2,Detail!$C:$C,4)</f>
        <v>92618.165885128619</v>
      </c>
      <c r="L79" s="33">
        <f t="shared" si="127"/>
        <v>175265.62785311678</v>
      </c>
      <c r="M79" s="24">
        <f>SUMIFS(Detail!K:K,Detail!$A:$A,$B79,Detail!$D:$D,3,Detail!$C:$C,1)</f>
        <v>146078.21597284652</v>
      </c>
      <c r="N79" s="24">
        <f>SUMIFS(Detail!K:K,Detail!$A:$A,$B79,Detail!$D:$D,3,Detail!$C:$C,2)</f>
        <v>207177.93213017436</v>
      </c>
      <c r="O79" s="24">
        <f>SUMIFS(Detail!K:K,Detail!$A:$A,$B79,Detail!$D:$D,3,Detail!$C:$C,3)</f>
        <v>271220.00308923563</v>
      </c>
      <c r="P79" s="24">
        <f>SUMIFS(Detail!K:K,Detail!$A:$A,$B79,Detail!$D:$D,3,Detail!$C:$C,4)</f>
        <v>342646.67161863029</v>
      </c>
      <c r="Q79" s="33">
        <f t="shared" si="128"/>
        <v>967122.82281088678</v>
      </c>
      <c r="R79" s="24">
        <f>SUMIFS(Detail!K:K,Detail!$A:$A,$B79,Detail!$D:$D,4,Detail!$C:$C,1)</f>
        <v>428331.20134924958</v>
      </c>
      <c r="S79" s="24">
        <f>SUMIFS(Detail!K:K,Detail!$A:$A,$B79,Detail!$D:$D,4,Detail!$C:$C,2)</f>
        <v>530489.52863504854</v>
      </c>
      <c r="T79" s="24">
        <f>SUMIFS(Detail!K:K,Detail!$A:$A,$B79,Detail!$D:$D,4,Detail!$C:$C,3)</f>
        <v>643245.79661976127</v>
      </c>
      <c r="U79" s="24">
        <f>SUMIFS(Detail!K:K,Detail!$A:$A,$B79,Detail!$D:$D,4,Detail!$C:$C,4)</f>
        <v>759361.31654166197</v>
      </c>
      <c r="V79" s="33">
        <f t="shared" si="129"/>
        <v>2361427.8431457216</v>
      </c>
      <c r="W79" s="24">
        <f>SUMIFS(Detail!K:K,Detail!$A:$A,$B79,Detail!$D:$D,5,Detail!$C:$C,1)</f>
        <v>889092.20507290401</v>
      </c>
      <c r="X79" s="24">
        <f>SUMIFS(Detail!K:K,Detail!$A:$A,$B79,Detail!$D:$D,5,Detail!$C:$C,2)</f>
        <v>1047037.9505090611</v>
      </c>
      <c r="Y79" s="24">
        <f>SUMIFS(Detail!K:K,Detail!$A:$A,$B79,Detail!$D:$D,5,Detail!$C:$C,3)</f>
        <v>1238147.9672061717</v>
      </c>
      <c r="Z79" s="24">
        <f>SUMIFS(Detail!K:K,Detail!$A:$A,$B79,Detail!$D:$D,5,Detail!$C:$C,4)</f>
        <v>1450972.9306236934</v>
      </c>
      <c r="AA79" s="33">
        <f t="shared" si="130"/>
        <v>4625251.0534118302</v>
      </c>
      <c r="AB79" s="24">
        <f>SUMIFS(Detail!K:K,Detail!$A:$A,$B79,Detail!$D:$D,6,Detail!$C:$C,1)</f>
        <v>1668088.8770727366</v>
      </c>
      <c r="AC79" s="24">
        <f>SUMIFS(Detail!K:K,Detail!$A:$A,$B79,Detail!$D:$D,6,Detail!$C:$C,2)</f>
        <v>1850674.2735422086</v>
      </c>
      <c r="AD79" s="24">
        <f>SUMIFS(Detail!K:K,Detail!$A:$A,$B79,Detail!$D:$D,6,Detail!$C:$C,3)</f>
        <v>1942422.126200242</v>
      </c>
      <c r="AE79" s="24">
        <f>SUMIFS(Detail!K:K,Detail!$A:$A,$B79,Detail!$D:$D,6,Detail!$C:$C,4)</f>
        <v>1951218.6461460181</v>
      </c>
      <c r="AF79" s="33">
        <f t="shared" si="131"/>
        <v>7412403.9229612052</v>
      </c>
      <c r="AG79" s="24">
        <f>SUMIFS(Detail!K:K,Detail!$A:$A,$B79,Detail!$D:$D,7,Detail!$C:$C,1)</f>
        <v>1904253.5442588404</v>
      </c>
      <c r="AH79" s="24">
        <f>SUMIFS(Detail!K:K,Detail!$A:$A,$B79,Detail!$D:$D,7,Detail!$C:$C,2)</f>
        <v>1824144.0519804433</v>
      </c>
      <c r="AI79" s="24">
        <f>SUMIFS(Detail!K:K,Detail!$A:$A,$B79,Detail!$D:$D,7,Detail!$C:$C,3)</f>
        <v>1726395.4168521613</v>
      </c>
      <c r="AJ79" s="24">
        <f>SUMIFS(Detail!K:K,Detail!$A:$A,$B79,Detail!$D:$D,7,Detail!$C:$C,4)</f>
        <v>1620978.015422985</v>
      </c>
      <c r="AK79" s="33">
        <f t="shared" si="132"/>
        <v>7075771.0285144299</v>
      </c>
      <c r="AL79" s="24">
        <f>SUMIFS(Detail!K:K,Detail!$A:$A,$B79,Detail!$D:$D,8,Detail!$C:$C,1)</f>
        <v>1514091.4600548074</v>
      </c>
      <c r="AM79" s="24">
        <f>SUMIFS(Detail!K:K,Detail!$A:$A,$B79,Detail!$D:$D,8,Detail!$C:$C,2)</f>
        <v>1409474.2528632954</v>
      </c>
      <c r="AN79" s="24">
        <f>SUMIFS(Detail!K:K,Detail!$A:$A,$B79,Detail!$D:$D,8,Detail!$C:$C,3)</f>
        <v>1309285.7362978719</v>
      </c>
      <c r="AO79" s="24">
        <f>SUMIFS(Detail!K:K,Detail!$A:$A,$B79,Detail!$D:$D,8,Detail!$C:$C,4)</f>
        <v>1214680.5568525121</v>
      </c>
      <c r="AP79" s="33">
        <f t="shared" si="133"/>
        <v>5447532.0060684867</v>
      </c>
      <c r="AQ79" s="24">
        <f>SUMIFS(Detail!K:K,Detail!$A:$A,$B79,Detail!$D:$D,9,Detail!$C:$C,1)</f>
        <v>1126179.7442423813</v>
      </c>
      <c r="AR79" s="24">
        <f>SUMIFS(Detail!K:K,Detail!$A:$A,$B79,Detail!$D:$D,9,Detail!$C:$C,2)</f>
        <v>1043909.0404752642</v>
      </c>
      <c r="AS79" s="24">
        <f>SUMIFS(Detail!K:K,Detail!$A:$A,$B79,Detail!$D:$D,9,Detail!$C:$C,3)</f>
        <v>967755.58055926487</v>
      </c>
      <c r="AT79" s="24">
        <f>SUMIFS(Detail!K:K,Detail!$A:$A,$B79,Detail!$D:$D,9,Detail!$C:$C,4)</f>
        <v>897464.43110820279</v>
      </c>
      <c r="AU79" s="33">
        <f t="shared" si="134"/>
        <v>4035308.7963851131</v>
      </c>
      <c r="AV79" s="24">
        <f>SUMIFS(Detail!K:K,Detail!$A:$A,$B79,Detail!$D:$D,10,Detail!$C:$C,1)</f>
        <v>832702.65705687553</v>
      </c>
      <c r="AW79" s="24">
        <f>SUMIFS(Detail!K:K,Detail!$A:$A,$B79,Detail!$D:$D,10,Detail!$C:$C,2)</f>
        <v>773101.31482142583</v>
      </c>
      <c r="AX79" s="24">
        <f>SUMIFS(Detail!K:K,Detail!$A:$A,$B79,Detail!$D:$D,10,Detail!$C:$C,3)</f>
        <v>718281.01730083674</v>
      </c>
      <c r="AY79" s="24">
        <f>SUMIFS(Detail!K:K,Detail!$A:$A,$B79,Detail!$D:$D,10,Detail!$C:$C,4)</f>
        <v>667867.82793910801</v>
      </c>
      <c r="AZ79" s="33">
        <f t="shared" si="135"/>
        <v>2991952.8171182461</v>
      </c>
      <c r="BA79" s="24">
        <f>SUMIFS(Detail!K:K,Detail!$A:$A,$B79,Detail!$D:$D,11,Detail!$C:$C,1)</f>
        <v>621502.78610678017</v>
      </c>
      <c r="BB79" s="24">
        <f>SUMIFS(Detail!K:K,Detail!$A:$A,$B79,Detail!$D:$D,11,Detail!$C:$C,2)</f>
        <v>578847.25657354295</v>
      </c>
      <c r="BC79" s="24">
        <f>SUMIFS(Detail!K:K,Detail!$A:$A,$B79,Detail!$D:$D,11,Detail!$C:$C,3)</f>
        <v>539585.5614278093</v>
      </c>
      <c r="BD79" s="24">
        <f>SUMIFS(Detail!K:K,Detail!$A:$A,$B79,Detail!$D:$D,11,Detail!$C:$C,4)</f>
        <v>503425.8656950146</v>
      </c>
      <c r="BE79" s="33">
        <f t="shared" si="136"/>
        <v>2243361.469803147</v>
      </c>
      <c r="BF79" s="24">
        <f>SUMIFS(Detail!K:K,Detail!$A:$A,$B79,Detail!$D:$D,12,Detail!$C:$C,1)</f>
        <v>470099.96371697634</v>
      </c>
      <c r="BG79" s="24">
        <f>SUMIFS(Detail!K:K,Detail!$A:$A,$B79,Detail!$D:$D,12,Detail!$C:$C,2)</f>
        <v>439362.39677324146</v>
      </c>
      <c r="BH79" s="24">
        <f>SUMIFS(Detail!K:K,Detail!$A:$A,$B79,Detail!$D:$D,12,Detail!$C:$C,3)</f>
        <v>410989.18722914159</v>
      </c>
      <c r="BI79" s="24">
        <f>SUMIFS(Detail!K:K,Detail!$A:$A,$B79,Detail!$D:$D,12,Detail!$C:$C,4)</f>
        <v>384776.37689144164</v>
      </c>
      <c r="BJ79" s="33">
        <f t="shared" si="137"/>
        <v>1705227.924610801</v>
      </c>
      <c r="BK79" s="24">
        <f>SUMIFS(Detail!K:K,Detail!$A:$A,$B79,Detail!$D:$D,13,Detail!$C:$C,1)</f>
        <v>360538.49153207242</v>
      </c>
      <c r="BL79" s="24">
        <f>SUMIFS(Detail!K:K,Detail!$A:$A,$B79,Detail!$D:$D,13,Detail!$C:$C,2)</f>
        <v>338107.0092818439</v>
      </c>
      <c r="BM79" s="24">
        <f>SUMIFS(Detail!K:K,Detail!$A:$A,$B79,Detail!$D:$D,13,Detail!$C:$C,3)</f>
        <v>317328.88084313273</v>
      </c>
      <c r="BN79" s="24">
        <f>SUMIFS(Detail!K:K,Detail!$A:$A,$B79,Detail!$D:$D,13,Detail!$C:$C,4)</f>
        <v>298065.12955062091</v>
      </c>
      <c r="BO79" s="33">
        <f t="shared" si="138"/>
        <v>1314039.51120767</v>
      </c>
      <c r="BP79" s="24">
        <f>SUMIFS(Detail!K:K,Detail!$A:$A,$B79,Detail!$D:$D,14,Detail!$C:$C,1)</f>
        <v>280189.54607392102</v>
      </c>
      <c r="BQ79" s="24">
        <f>SUMIFS(Detail!K:K,Detail!$A:$A,$B79,Detail!$D:$D,14,Detail!$C:$C,2)</f>
        <v>263587.48386651278</v>
      </c>
      <c r="BR79" s="24">
        <f>SUMIFS(Detail!K:K,Detail!$A:$A,$B79,Detail!$D:$D,14,Detail!$C:$C,3)</f>
        <v>248154.75586915016</v>
      </c>
      <c r="BS79" s="24">
        <f>SUMIFS(Detail!K:K,Detail!$A:$A,$B79,Detail!$D:$D,14,Detail!$C:$C,4)</f>
        <v>233796.6294766292</v>
      </c>
      <c r="BT79" s="33">
        <f t="shared" si="139"/>
        <v>1025728.4152862132</v>
      </c>
      <c r="BU79" s="24">
        <f>SUMIFS(Detail!K:K,Detail!$A:$A,$B79,Detail!$D:$D,15,Detail!$C:$C,1)</f>
        <v>220426.9146951884</v>
      </c>
      <c r="BV79" s="24">
        <f>SUMIFS(Detail!K:K,Detail!$A:$A,$B79,Detail!$D:$D,15,Detail!$C:$C,2)</f>
        <v>207967.13928662986</v>
      </c>
      <c r="BW79" s="24">
        <f>SUMIFS(Detail!K:K,Detail!$A:$A,$B79,Detail!$D:$D,15,Detail!$C:$C,3)</f>
        <v>196345.80419310927</v>
      </c>
      <c r="BX79" s="24">
        <f>SUMIFS(Detail!K:K,Detail!$A:$A,$B79,Detail!$D:$D,15,Detail!$C:$C,4)</f>
        <v>185497.71244368702</v>
      </c>
      <c r="BY79" s="33">
        <f t="shared" si="140"/>
        <v>810237.57061861455</v>
      </c>
      <c r="BZ79" s="24">
        <f>SUMIFS(Detail!K:K,Detail!$A:$A,$B79,Detail!$D:$D,16,Detail!$C:$C,1)</f>
        <v>175363.36490993202</v>
      </c>
      <c r="CA79" s="24">
        <f>SUMIFS(Detail!K:K,Detail!$A:$A,$B79,Detail!$D:$D,16,Detail!$C:$C,2)</f>
        <v>165888.41660155356</v>
      </c>
      <c r="CB79" s="24">
        <f>SUMIFS(Detail!K:K,Detail!$A:$A,$B79,Detail!$D:$D,16,Detail!$C:$C,3)</f>
        <v>157023.1876019761</v>
      </c>
      <c r="CC79" s="24">
        <f>SUMIFS(Detail!K:K,Detail!$A:$A,$B79,Detail!$D:$D,16,Detail!$C:$C,4)</f>
        <v>148722.2231964469</v>
      </c>
      <c r="CD79" s="33">
        <f t="shared" si="141"/>
        <v>646997.19230990857</v>
      </c>
      <c r="CE79" s="24">
        <f>SUMIFS(Detail!K:K,Detail!$A:$A,$B79,Detail!$D:$D,17,Detail!$C:$C,1)</f>
        <v>140943.89820685238</v>
      </c>
      <c r="CF79" s="24">
        <f>SUMIFS(Detail!K:K,Detail!$A:$A,$B79,Detail!$D:$D,17,Detail!$C:$C,2)</f>
        <v>133650.06100057065</v>
      </c>
      <c r="CG79" s="24">
        <f>SUMIFS(Detail!K:K,Detail!$A:$A,$B79,Detail!$D:$D,17,Detail!$C:$C,3)</f>
        <v>126805.71307529509</v>
      </c>
      <c r="CH79" s="24">
        <f>SUMIFS(Detail!K:K,Detail!$A:$A,$B79,Detail!$D:$D,17,Detail!$C:$C,4)</f>
        <v>120378.72052528709</v>
      </c>
      <c r="CI79" s="33">
        <f t="shared" si="142"/>
        <v>521778.39280800521</v>
      </c>
      <c r="CJ79" s="24">
        <f>SUMIFS(Detail!K:K,Detail!$A:$A,$B79,Detail!$D:$D,18,Detail!$C:$C,1)</f>
        <v>114339.55407265574</v>
      </c>
      <c r="CK79" s="24">
        <f>SUMIFS(Detail!K:K,Detail!$A:$A,$B79,Detail!$D:$D,18,Detail!$C:$C,2)</f>
        <v>108661.05468746275</v>
      </c>
      <c r="CL79" s="24">
        <f>SUMIFS(Detail!K:K,Detail!$A:$A,$B79,Detail!$D:$D,18,Detail!$C:$C,3)</f>
        <v>103318.22213560343</v>
      </c>
      <c r="CM79" s="24">
        <f>SUMIFS(Detail!K:K,Detail!$A:$A,$B79,Detail!$D:$D,18,Detail!$C:$C,4)</f>
        <v>98288.024073146284</v>
      </c>
      <c r="CN79" s="33">
        <f t="shared" si="143"/>
        <v>424606.8549688682</v>
      </c>
      <c r="CO79" s="24">
        <f>SUMIFS(Detail!K:K,Detail!$A:$A,$B79,Detail!$D:$D,19,Detail!$C:$C,1)</f>
        <v>93549.223560966551</v>
      </c>
      <c r="CP79" s="24">
        <f>SUMIFS(Detail!K:K,Detail!$A:$A,$B79,Detail!$D:$D,19,Detail!$C:$C,2)</f>
        <v>89082.223100438714</v>
      </c>
      <c r="CQ79" s="24">
        <f>SUMIFS(Detail!K:K,Detail!$A:$A,$B79,Detail!$D:$D,19,Detail!$C:$C,3)</f>
        <v>84868.92349524796</v>
      </c>
      <c r="CR79" s="24">
        <f>SUMIFS(Detail!K:K,Detail!$A:$A,$B79,Detail!$D:$D,19,Detail!$C:$C,4)</f>
        <v>80892.596025124192</v>
      </c>
      <c r="CS79" s="33">
        <f t="shared" si="144"/>
        <v>348392.96618177742</v>
      </c>
      <c r="CT79" s="24">
        <f>SUMIFS(Detail!K:K,Detail!$A:$A,$B79,Detail!$D:$D,20,Detail!$C:$C,1)</f>
        <v>77137.766581557691</v>
      </c>
      <c r="CU79" s="24">
        <f>SUMIFS(Detail!K:K,Detail!$A:$A,$B79,Detail!$D:$D,20,Detail!$C:$C,2)</f>
        <v>73590.110557310283</v>
      </c>
      <c r="CV79" s="24">
        <f>SUMIFS(Detail!K:K,Detail!$A:$A,$B79,Detail!$D:$D,20,Detail!$C:$C,3)</f>
        <v>70236.357413120568</v>
      </c>
      <c r="CW79" s="24">
        <f>SUMIFS(Detail!K:K,Detail!$A:$A,$B79,Detail!$D:$D,20,Detail!$C:$C,4)</f>
        <v>67064.203957669437</v>
      </c>
      <c r="CX79" s="33">
        <f t="shared" si="145"/>
        <v>288028.43850965798</v>
      </c>
      <c r="CY79" s="24">
        <f>SUMIFS(Detail!K:K,Detail!$A:$A,$B79,Detail!$D:$D,21,Detail!$C:$C,1)</f>
        <v>713276.27857388556</v>
      </c>
      <c r="CZ79" s="24">
        <f>SUMIFS(Detail!K:K,Detail!$A:$A,$B79,Detail!$D:$D,21,Detail!$C:$C,2)</f>
        <v>0</v>
      </c>
      <c r="DA79" s="24">
        <f>SUMIFS(Detail!K:K,Detail!$A:$A,$B79,Detail!$D:$D,21,Detail!$C:$C,3)</f>
        <v>0</v>
      </c>
      <c r="DB79" s="24">
        <f>SUMIFS(Detail!K:K,Detail!$A:$A,$B79,Detail!$D:$D,21,Detail!$C:$C,4)</f>
        <v>0</v>
      </c>
      <c r="DC79" s="33">
        <f t="shared" si="146"/>
        <v>713276.27857388556</v>
      </c>
      <c r="DD79" s="86">
        <f>SUMIFS(Detail!K:K,Detail!$A:$A,$B79,Detail!$B:$B,"&gt;60")</f>
        <v>37004643.585926034</v>
      </c>
    </row>
    <row r="80" spans="1:108" x14ac:dyDescent="0.25">
      <c r="A80" t="s">
        <v>5317</v>
      </c>
      <c r="B80" s="32" t="s">
        <v>5124</v>
      </c>
      <c r="C80" s="24">
        <f>SUMIFS(Detail!K:K,Detail!$A:$A,$B80,Detail!$D:$D,1,Detail!$C:$C,1)</f>
        <v>0</v>
      </c>
      <c r="D80" s="24">
        <f>SUMIFS(Detail!K:K,Detail!$A:$A,$B80,Detail!$D:$D,1,Detail!$C:$C,2)</f>
        <v>0</v>
      </c>
      <c r="E80" s="24">
        <f>SUMIFS(Detail!K:K,Detail!$A:$A,$B80,Detail!$D:$D,1,Detail!$C:$C,3)</f>
        <v>39017.894931472823</v>
      </c>
      <c r="F80" s="24">
        <f>SUMIFS(Detail!K:K,Detail!$A:$A,$B80,Detail!$D:$D,1,Detail!$C:$C,4)</f>
        <v>153005.98543720972</v>
      </c>
      <c r="G80" s="33">
        <f t="shared" si="126"/>
        <v>192023.88036868256</v>
      </c>
      <c r="H80" s="24">
        <f>SUMIFS(Detail!K:K,Detail!$A:$A,$B80,Detail!$D:$D,2,Detail!$C:$C,1)</f>
        <v>229241.58264078951</v>
      </c>
      <c r="I80" s="24">
        <f>SUMIFS(Detail!K:K,Detail!$A:$A,$B80,Detail!$D:$D,2,Detail!$C:$C,2)</f>
        <v>255517.6630071018</v>
      </c>
      <c r="J80" s="24">
        <f>SUMIFS(Detail!K:K,Detail!$A:$A,$B80,Detail!$D:$D,2,Detail!$C:$C,3)</f>
        <v>303941.6133636653</v>
      </c>
      <c r="K80" s="24">
        <f>SUMIFS(Detail!K:K,Detail!$A:$A,$B80,Detail!$D:$D,2,Detail!$C:$C,4)</f>
        <v>349195.80282532878</v>
      </c>
      <c r="L80" s="33">
        <f t="shared" si="127"/>
        <v>1137896.6618368854</v>
      </c>
      <c r="M80" s="24">
        <f>SUMIFS(Detail!K:K,Detail!$A:$A,$B80,Detail!$D:$D,3,Detail!$C:$C,1)</f>
        <v>404677.63089414337</v>
      </c>
      <c r="N80" s="24">
        <f>SUMIFS(Detail!K:K,Detail!$A:$A,$B80,Detail!$D:$D,3,Detail!$C:$C,2)</f>
        <v>491709.59146590601</v>
      </c>
      <c r="O80" s="24">
        <f>SUMIFS(Detail!K:K,Detail!$A:$A,$B80,Detail!$D:$D,3,Detail!$C:$C,3)</f>
        <v>523883.93745090021</v>
      </c>
      <c r="P80" s="24">
        <f>SUMIFS(Detail!K:K,Detail!$A:$A,$B80,Detail!$D:$D,3,Detail!$C:$C,4)</f>
        <v>613213.71335818246</v>
      </c>
      <c r="Q80" s="33">
        <f t="shared" si="128"/>
        <v>2033484.873169132</v>
      </c>
      <c r="R80" s="24">
        <f>SUMIFS(Detail!K:K,Detail!$A:$A,$B80,Detail!$D:$D,4,Detail!$C:$C,1)</f>
        <v>700709.58296092646</v>
      </c>
      <c r="S80" s="24">
        <f>SUMIFS(Detail!K:K,Detail!$A:$A,$B80,Detail!$D:$D,4,Detail!$C:$C,2)</f>
        <v>810399.15350989485</v>
      </c>
      <c r="T80" s="24">
        <f>SUMIFS(Detail!K:K,Detail!$A:$A,$B80,Detail!$D:$D,4,Detail!$C:$C,3)</f>
        <v>983902.48523348197</v>
      </c>
      <c r="U80" s="24">
        <f>SUMIFS(Detail!K:K,Detail!$A:$A,$B80,Detail!$D:$D,4,Detail!$C:$C,4)</f>
        <v>1047996.7835203409</v>
      </c>
      <c r="V80" s="33">
        <f t="shared" si="129"/>
        <v>3543008.0052246442</v>
      </c>
      <c r="W80" s="24">
        <f>SUMIFS(Detail!K:K,Detail!$A:$A,$B80,Detail!$D:$D,5,Detail!$C:$C,1)</f>
        <v>1226537.9510538457</v>
      </c>
      <c r="X80" s="24">
        <f>SUMIFS(Detail!K:K,Detail!$A:$A,$B80,Detail!$D:$D,5,Detail!$C:$C,2)</f>
        <v>1401473.4239109829</v>
      </c>
      <c r="Y80" s="24">
        <f>SUMIFS(Detail!K:K,Detail!$A:$A,$B80,Detail!$D:$D,5,Detail!$C:$C,3)</f>
        <v>1620825.3338343445</v>
      </c>
      <c r="Z80" s="24">
        <f>SUMIFS(Detail!K:K,Detail!$A:$A,$B80,Detail!$D:$D,5,Detail!$C:$C,4)</f>
        <v>1967818.608373601</v>
      </c>
      <c r="AA80" s="33">
        <f t="shared" si="130"/>
        <v>6216655.3171727741</v>
      </c>
      <c r="AB80" s="24">
        <f>SUMIFS(Detail!K:K,Detail!$A:$A,$B80,Detail!$D:$D,6,Detail!$C:$C,1)</f>
        <v>974509.4915848542</v>
      </c>
      <c r="AC80" s="24">
        <f>SUMIFS(Detail!K:K,Detail!$A:$A,$B80,Detail!$D:$D,6,Detail!$C:$C,2)</f>
        <v>301652.80497851409</v>
      </c>
      <c r="AD80" s="24">
        <f>SUMIFS(Detail!K:K,Detail!$A:$A,$B80,Detail!$D:$D,6,Detail!$C:$C,3)</f>
        <v>112723.4157829117</v>
      </c>
      <c r="AE80" s="24">
        <f>SUMIFS(Detail!K:K,Detail!$A:$A,$B80,Detail!$D:$D,6,Detail!$C:$C,4)</f>
        <v>45782.319187041372</v>
      </c>
      <c r="AF80" s="33">
        <f t="shared" si="131"/>
        <v>1434668.0315333214</v>
      </c>
      <c r="AG80" s="24">
        <f>SUMIFS(Detail!K:K,Detail!$A:$A,$B80,Detail!$D:$D,7,Detail!$C:$C,1)</f>
        <v>19609.706658719108</v>
      </c>
      <c r="AH80" s="24">
        <f>SUMIFS(Detail!K:K,Detail!$A:$A,$B80,Detail!$D:$D,7,Detail!$C:$C,2)</f>
        <v>8729.4546679835767</v>
      </c>
      <c r="AI80" s="24">
        <f>SUMIFS(Detail!K:K,Detail!$A:$A,$B80,Detail!$D:$D,7,Detail!$C:$C,3)</f>
        <v>4004.2168058175594</v>
      </c>
      <c r="AJ80" s="24">
        <f>SUMIFS(Detail!K:K,Detail!$A:$A,$B80,Detail!$D:$D,7,Detail!$C:$C,4)</f>
        <v>1882.0149205252528</v>
      </c>
      <c r="AK80" s="33">
        <f t="shared" si="132"/>
        <v>34225.393053045496</v>
      </c>
      <c r="AL80" s="24">
        <f>SUMIFS(Detail!K:K,Detail!$A:$A,$B80,Detail!$D:$D,8,Detail!$C:$C,1)</f>
        <v>902.79874897003174</v>
      </c>
      <c r="AM80" s="24">
        <f>SUMIFS(Detail!K:K,Detail!$A:$A,$B80,Detail!$D:$D,8,Detail!$C:$C,2)</f>
        <v>440.71452917717397</v>
      </c>
      <c r="AN80" s="24">
        <f>SUMIFS(Detail!K:K,Detail!$A:$A,$B80,Detail!$D:$D,8,Detail!$C:$C,3)</f>
        <v>218.45102117583156</v>
      </c>
      <c r="AO80" s="24">
        <f>SUMIFS(Detail!K:K,Detail!$A:$A,$B80,Detail!$D:$D,8,Detail!$C:$C,4)</f>
        <v>109.7532609552145</v>
      </c>
      <c r="AP80" s="33">
        <f t="shared" si="133"/>
        <v>1671.7175602782518</v>
      </c>
      <c r="AQ80" s="24">
        <f>SUMIFS(Detail!K:K,Detail!$A:$A,$B80,Detail!$D:$D,9,Detail!$C:$C,1)</f>
        <v>55.812431676313281</v>
      </c>
      <c r="AR80" s="24">
        <f>SUMIFS(Detail!K:K,Detail!$A:$A,$B80,Detail!$D:$D,9,Detail!$C:$C,2)</f>
        <v>28.693751826882362</v>
      </c>
      <c r="AS80" s="24">
        <f>SUMIFS(Detail!K:K,Detail!$A:$A,$B80,Detail!$D:$D,9,Detail!$C:$C,3)</f>
        <v>14.899184109643102</v>
      </c>
      <c r="AT80" s="24">
        <f>SUMIFS(Detail!K:K,Detail!$A:$A,$B80,Detail!$D:$D,9,Detail!$C:$C,4)</f>
        <v>7.8072297461330891</v>
      </c>
      <c r="AU80" s="33">
        <f t="shared" si="134"/>
        <v>107.21259735897183</v>
      </c>
      <c r="AV80" s="24">
        <f>SUMIFS(Detail!K:K,Detail!$A:$A,$B80,Detail!$D:$D,10,Detail!$C:$C,1)</f>
        <v>4.1255569960922003</v>
      </c>
      <c r="AW80" s="24">
        <f>SUMIFS(Detail!K:K,Detail!$A:$A,$B80,Detail!$D:$D,10,Detail!$C:$C,2)</f>
        <v>2.1971135083585978</v>
      </c>
      <c r="AX80" s="24">
        <f>SUMIFS(Detail!K:K,Detail!$A:$A,$B80,Detail!$D:$D,10,Detail!$C:$C,3)</f>
        <v>1.1786191016435623</v>
      </c>
      <c r="AY80" s="24">
        <f>SUMIFS(Detail!K:K,Detail!$A:$A,$B80,Detail!$D:$D,10,Detail!$C:$C,4)</f>
        <v>0.63656123355031013</v>
      </c>
      <c r="AZ80" s="33">
        <f t="shared" si="135"/>
        <v>8.1378508396446705</v>
      </c>
      <c r="BA80" s="24">
        <f>SUMIFS(Detail!K:K,Detail!$A:$A,$B80,Detail!$D:$D,11,Detail!$C:$C,1)</f>
        <v>0.3459955733269453</v>
      </c>
      <c r="BB80" s="24">
        <f>SUMIFS(Detail!K:K,Detail!$A:$A,$B80,Detail!$D:$D,11,Detail!$C:$C,2)</f>
        <v>0.18919169157743454</v>
      </c>
      <c r="BC80" s="24">
        <f>SUMIFS(Detail!K:K,Detail!$A:$A,$B80,Detail!$D:$D,11,Detail!$C:$C,3)</f>
        <v>0.10403726808726788</v>
      </c>
      <c r="BD80" s="24">
        <f>SUMIFS(Detail!K:K,Detail!$A:$A,$B80,Detail!$D:$D,11,Detail!$C:$C,4)</f>
        <v>5.7517457753419876E-2</v>
      </c>
      <c r="BE80" s="33">
        <f t="shared" si="136"/>
        <v>0.6967419907450676</v>
      </c>
      <c r="BF80" s="24">
        <f>SUMIFS(Detail!K:K,Detail!$A:$A,$B80,Detail!$D:$D,12,Detail!$C:$C,1)</f>
        <v>3.1960619613528252E-2</v>
      </c>
      <c r="BG80" s="24">
        <f>SUMIFS(Detail!K:K,Detail!$A:$A,$B80,Detail!$D:$D,12,Detail!$C:$C,2)</f>
        <v>1.7845435068011284E-2</v>
      </c>
      <c r="BH80" s="24">
        <f>SUMIFS(Detail!K:K,Detail!$A:$A,$B80,Detail!$D:$D,12,Detail!$C:$C,3)</f>
        <v>1.0010045021772385E-2</v>
      </c>
      <c r="BI80" s="24">
        <f>SUMIFS(Detail!K:K,Detail!$A:$A,$B80,Detail!$D:$D,12,Detail!$C:$C,4)</f>
        <v>5.6396443396806717E-3</v>
      </c>
      <c r="BJ80" s="33">
        <f t="shared" si="137"/>
        <v>6.5455744042992592E-2</v>
      </c>
      <c r="BK80" s="24">
        <f>SUMIFS(Detail!K:K,Detail!$A:$A,$B80,Detail!$D:$D,13,Detail!$C:$C,1)</f>
        <v>3.1907316297292709E-3</v>
      </c>
      <c r="BL80" s="24">
        <f>SUMIFS(Detail!K:K,Detail!$A:$A,$B80,Detail!$D:$D,13,Detail!$C:$C,2)</f>
        <v>1.8124915659427643E-3</v>
      </c>
      <c r="BM80" s="24">
        <f>SUMIFS(Detail!K:K,Detail!$A:$A,$B80,Detail!$D:$D,13,Detail!$C:$C,3)</f>
        <v>1.0335594415664673E-3</v>
      </c>
      <c r="BN80" s="24">
        <f>SUMIFS(Detail!K:K,Detail!$A:$A,$B80,Detail!$D:$D,13,Detail!$C:$C,4)</f>
        <v>5.9156306087970734E-4</v>
      </c>
      <c r="BO80" s="33">
        <f t="shared" si="138"/>
        <v>6.6283456981182098E-3</v>
      </c>
      <c r="BP80" s="24">
        <f>SUMIFS(Detail!K:K,Detail!$A:$A,$B80,Detail!$D:$D,14,Detail!$C:$C,1)</f>
        <v>3.3979862928390503E-4</v>
      </c>
      <c r="BQ80" s="24">
        <f>SUMIFS(Detail!K:K,Detail!$A:$A,$B80,Detail!$D:$D,14,Detail!$C:$C,2)</f>
        <v>1.9584596157073975E-4</v>
      </c>
      <c r="BR80" s="24">
        <f>SUMIFS(Detail!K:K,Detail!$A:$A,$B80,Detail!$D:$D,14,Detail!$C:$C,3)</f>
        <v>1.1326000094413757E-4</v>
      </c>
      <c r="BS80" s="24">
        <f>SUMIFS(Detail!K:K,Detail!$A:$A,$B80,Detail!$D:$D,14,Detail!$C:$C,4)</f>
        <v>6.5701082348823547E-5</v>
      </c>
      <c r="BT80" s="33">
        <f t="shared" si="139"/>
        <v>7.146056741476059E-4</v>
      </c>
      <c r="BU80" s="24">
        <f>SUMIFS(Detail!K:K,Detail!$A:$A,$B80,Detail!$D:$D,15,Detail!$C:$C,1)</f>
        <v>3.8238242268562317E-5</v>
      </c>
      <c r="BV80" s="24">
        <f>SUMIFS(Detail!K:K,Detail!$A:$A,$B80,Detail!$D:$D,15,Detail!$C:$C,2)</f>
        <v>2.2316351532936096E-5</v>
      </c>
      <c r="BW80" s="24">
        <f>SUMIFS(Detail!K:K,Detail!$A:$A,$B80,Detail!$D:$D,15,Detail!$C:$C,3)</f>
        <v>1.3060867786407471E-5</v>
      </c>
      <c r="BX80" s="24">
        <f>SUMIFS(Detail!K:K,Detail!$A:$A,$B80,Detail!$D:$D,15,Detail!$C:$C,4)</f>
        <v>7.6685100793838501E-6</v>
      </c>
      <c r="BY80" s="33">
        <f t="shared" si="140"/>
        <v>8.1283971667289734E-5</v>
      </c>
      <c r="BZ80" s="24">
        <f>SUMIFS(Detail!K:K,Detail!$A:$A,$B80,Detail!$D:$D,16,Detail!$C:$C,1)</f>
        <v>4.5150518417358398E-6</v>
      </c>
      <c r="CA80" s="24">
        <f>SUMIFS(Detail!K:K,Detail!$A:$A,$B80,Detail!$D:$D,16,Detail!$C:$C,2)</f>
        <v>2.6617199182510376E-6</v>
      </c>
      <c r="CB80" s="24">
        <f>SUMIFS(Detail!K:K,Detail!$A:$A,$B80,Detail!$D:$D,16,Detail!$C:$C,3)</f>
        <v>1.5720725059509277E-6</v>
      </c>
      <c r="CC80" s="24">
        <f>SUMIFS(Detail!K:K,Detail!$A:$A,$B80,Detail!$D:$D,16,Detail!$C:$C,4)</f>
        <v>9.3877315521240234E-7</v>
      </c>
      <c r="CD80" s="33">
        <f t="shared" si="141"/>
        <v>9.6876174211502075E-6</v>
      </c>
      <c r="CE80" s="24">
        <f>SUMIFS(Detail!K:K,Detail!$A:$A,$B80,Detail!$D:$D,17,Detail!$C:$C,1)</f>
        <v>5.550682544708252E-7</v>
      </c>
      <c r="CF80" s="24">
        <f>SUMIFS(Detail!K:K,Detail!$A:$A,$B80,Detail!$D:$D,17,Detail!$C:$C,2)</f>
        <v>3.3155083656311035E-7</v>
      </c>
      <c r="CG80" s="24">
        <f>SUMIFS(Detail!K:K,Detail!$A:$A,$B80,Detail!$D:$D,17,Detail!$C:$C,3)</f>
        <v>1.9557774066925049E-7</v>
      </c>
      <c r="CH80" s="24">
        <f>SUMIFS(Detail!K:K,Detail!$A:$A,$B80,Detail!$D:$D,17,Detail!$C:$C,4)</f>
        <v>1.1548399925231934E-7</v>
      </c>
      <c r="CI80" s="33">
        <f t="shared" si="142"/>
        <v>1.1976808309555054E-6</v>
      </c>
      <c r="CJ80" s="24">
        <f>SUMIFS(Detail!K:K,Detail!$A:$A,$B80,Detail!$D:$D,18,Detail!$C:$C,1)</f>
        <v>7.6368451118469238E-8</v>
      </c>
      <c r="CK80" s="24">
        <f>SUMIFS(Detail!K:K,Detail!$A:$A,$B80,Detail!$D:$D,18,Detail!$C:$C,2)</f>
        <v>4.2840838432312012E-8</v>
      </c>
      <c r="CL80" s="24">
        <f>SUMIFS(Detail!K:K,Detail!$A:$A,$B80,Detail!$D:$D,18,Detail!$C:$C,3)</f>
        <v>2.2351741790771484E-8</v>
      </c>
      <c r="CM80" s="24">
        <f>SUMIFS(Detail!K:K,Detail!$A:$A,$B80,Detail!$D:$D,18,Detail!$C:$C,4)</f>
        <v>1.6763806343078613E-8</v>
      </c>
      <c r="CN80" s="33">
        <f t="shared" si="143"/>
        <v>1.5832483768463135E-7</v>
      </c>
      <c r="CO80" s="24">
        <f>SUMIFS(Detail!K:K,Detail!$A:$A,$B80,Detail!$D:$D,19,Detail!$C:$C,1)</f>
        <v>9.3132257461547852E-9</v>
      </c>
      <c r="CP80" s="24">
        <f>SUMIFS(Detail!K:K,Detail!$A:$A,$B80,Detail!$D:$D,19,Detail!$C:$C,2)</f>
        <v>9.3132257461547852E-9</v>
      </c>
      <c r="CQ80" s="24">
        <f>SUMIFS(Detail!K:K,Detail!$A:$A,$B80,Detail!$D:$D,19,Detail!$C:$C,3)</f>
        <v>0</v>
      </c>
      <c r="CR80" s="24">
        <f>SUMIFS(Detail!K:K,Detail!$A:$A,$B80,Detail!$D:$D,19,Detail!$C:$C,4)</f>
        <v>0</v>
      </c>
      <c r="CS80" s="33">
        <f t="shared" si="144"/>
        <v>1.862645149230957E-8</v>
      </c>
      <c r="CT80" s="24">
        <f>SUMIFS(Detail!K:K,Detail!$A:$A,$B80,Detail!$D:$D,20,Detail!$C:$C,1)</f>
        <v>5.5879354476928711E-9</v>
      </c>
      <c r="CU80" s="24">
        <f>SUMIFS(Detail!K:K,Detail!$A:$A,$B80,Detail!$D:$D,20,Detail!$C:$C,2)</f>
        <v>1.862645149230957E-9</v>
      </c>
      <c r="CV80" s="24">
        <f>SUMIFS(Detail!K:K,Detail!$A:$A,$B80,Detail!$D:$D,20,Detail!$C:$C,3)</f>
        <v>1.862645149230957E-9</v>
      </c>
      <c r="CW80" s="24">
        <f>SUMIFS(Detail!K:K,Detail!$A:$A,$B80,Detail!$D:$D,20,Detail!$C:$C,4)</f>
        <v>0</v>
      </c>
      <c r="CX80" s="33">
        <f t="shared" si="145"/>
        <v>9.3132257461547852E-9</v>
      </c>
      <c r="CY80" s="24">
        <f>SUMIFS(Detail!K:K,Detail!$A:$A,$B80,Detail!$D:$D,21,Detail!$C:$C,1)</f>
        <v>0</v>
      </c>
      <c r="CZ80" s="24">
        <f>SUMIFS(Detail!K:K,Detail!$A:$A,$B80,Detail!$D:$D,21,Detail!$C:$C,2)</f>
        <v>0</v>
      </c>
      <c r="DA80" s="24">
        <f>SUMIFS(Detail!K:K,Detail!$A:$A,$B80,Detail!$D:$D,21,Detail!$C:$C,3)</f>
        <v>0</v>
      </c>
      <c r="DB80" s="24">
        <f>SUMIFS(Detail!K:K,Detail!$A:$A,$B80,Detail!$D:$D,21,Detail!$C:$C,4)</f>
        <v>0</v>
      </c>
      <c r="DC80" s="33">
        <f t="shared" si="146"/>
        <v>0</v>
      </c>
      <c r="DD80" s="86">
        <f>SUMIFS(Detail!K:K,Detail!$A:$A,$B80,Detail!$B:$B,"&gt;60")</f>
        <v>1470681.2622278854</v>
      </c>
    </row>
    <row r="81" spans="1:108" x14ac:dyDescent="0.25">
      <c r="A81" t="s">
        <v>5318</v>
      </c>
      <c r="B81" s="32" t="s">
        <v>5125</v>
      </c>
      <c r="C81" s="24">
        <f>SUMIFS(Detail!K:K,Detail!$A:$A,$B81,Detail!$D:$D,1,Detail!$C:$C,1)</f>
        <v>0</v>
      </c>
      <c r="D81" s="24">
        <f>SUMIFS(Detail!K:K,Detail!$A:$A,$B81,Detail!$D:$D,1,Detail!$C:$C,2)</f>
        <v>0</v>
      </c>
      <c r="E81" s="24">
        <f>SUMIFS(Detail!K:K,Detail!$A:$A,$B81,Detail!$D:$D,1,Detail!$C:$C,3)</f>
        <v>5202.3859908630438</v>
      </c>
      <c r="F81" s="24">
        <f>SUMIFS(Detail!K:K,Detail!$A:$A,$B81,Detail!$D:$D,1,Detail!$C:$C,4)</f>
        <v>17799.605062863109</v>
      </c>
      <c r="G81" s="33">
        <f t="shared" si="126"/>
        <v>23001.991053726153</v>
      </c>
      <c r="H81" s="24">
        <f>SUMIFS(Detail!K:K,Detail!$A:$A,$B81,Detail!$D:$D,2,Detail!$C:$C,1)</f>
        <v>313866.42164081475</v>
      </c>
      <c r="I81" s="24">
        <f>SUMIFS(Detail!K:K,Detail!$A:$A,$B81,Detail!$D:$D,2,Detail!$C:$C,2)</f>
        <v>1124860.6941758227</v>
      </c>
      <c r="J81" s="24">
        <f>SUMIFS(Detail!K:K,Detail!$A:$A,$B81,Detail!$D:$D,2,Detail!$C:$C,3)</f>
        <v>1658032.544139181</v>
      </c>
      <c r="K81" s="24">
        <f>SUMIFS(Detail!K:K,Detail!$A:$A,$B81,Detail!$D:$D,2,Detail!$C:$C,4)</f>
        <v>1874843.1067718808</v>
      </c>
      <c r="L81" s="33">
        <f t="shared" si="127"/>
        <v>4971602.766727699</v>
      </c>
      <c r="M81" s="24">
        <f>SUMIFS(Detail!K:K,Detail!$A:$A,$B81,Detail!$D:$D,3,Detail!$C:$C,1)</f>
        <v>2096270.7187615205</v>
      </c>
      <c r="N81" s="24">
        <f>SUMIFS(Detail!K:K,Detail!$A:$A,$B81,Detail!$D:$D,3,Detail!$C:$C,2)</f>
        <v>2529496.1155817155</v>
      </c>
      <c r="O81" s="24">
        <f>SUMIFS(Detail!K:K,Detail!$A:$A,$B81,Detail!$D:$D,3,Detail!$C:$C,3)</f>
        <v>2810061.3173916303</v>
      </c>
      <c r="P81" s="24">
        <f>SUMIFS(Detail!K:K,Detail!$A:$A,$B81,Detail!$D:$D,3,Detail!$C:$C,4)</f>
        <v>2929675.9674971569</v>
      </c>
      <c r="Q81" s="33">
        <f t="shared" si="128"/>
        <v>10365504.119232023</v>
      </c>
      <c r="R81" s="24">
        <f>SUMIFS(Detail!K:K,Detail!$A:$A,$B81,Detail!$D:$D,4,Detail!$C:$C,1)</f>
        <v>3190621.8083351254</v>
      </c>
      <c r="S81" s="24">
        <f>SUMIFS(Detail!K:K,Detail!$A:$A,$B81,Detail!$D:$D,4,Detail!$C:$C,2)</f>
        <v>3813744.621649716</v>
      </c>
      <c r="T81" s="24">
        <f>SUMIFS(Detail!K:K,Detail!$A:$A,$B81,Detail!$D:$D,4,Detail!$C:$C,3)</f>
        <v>4223692.1098012291</v>
      </c>
      <c r="U81" s="24">
        <f>SUMIFS(Detail!K:K,Detail!$A:$A,$B81,Detail!$D:$D,4,Detail!$C:$C,4)</f>
        <v>4398433.1518976986</v>
      </c>
      <c r="V81" s="33">
        <f t="shared" si="129"/>
        <v>15626491.691683769</v>
      </c>
      <c r="W81" s="24">
        <f>SUMIFS(Detail!K:K,Detail!$A:$A,$B81,Detail!$D:$D,5,Detail!$C:$C,1)</f>
        <v>4787765.7349093743</v>
      </c>
      <c r="X81" s="24">
        <f>SUMIFS(Detail!K:K,Detail!$A:$A,$B81,Detail!$D:$D,5,Detail!$C:$C,2)</f>
        <v>5721492.8182646781</v>
      </c>
      <c r="Y81" s="24">
        <f>SUMIFS(Detail!K:K,Detail!$A:$A,$B81,Detail!$D:$D,5,Detail!$C:$C,3)</f>
        <v>6335964.3806340173</v>
      </c>
      <c r="Z81" s="24">
        <f>SUMIFS(Detail!K:K,Detail!$A:$A,$B81,Detail!$D:$D,5,Detail!$C:$C,4)</f>
        <v>6597860.4253578782</v>
      </c>
      <c r="AA81" s="33">
        <f t="shared" si="130"/>
        <v>23443083.359165948</v>
      </c>
      <c r="AB81" s="24">
        <f>SUMIFS(Detail!K:K,Detail!$A:$A,$B81,Detail!$D:$D,6,Detail!$C:$C,1)</f>
        <v>3256257.541273579</v>
      </c>
      <c r="AC81" s="24">
        <f>SUMIFS(Detail!K:K,Detail!$A:$A,$B81,Detail!$D:$D,6,Detail!$C:$C,2)</f>
        <v>1016218.9403208867</v>
      </c>
      <c r="AD81" s="24">
        <f>SUMIFS(Detail!K:K,Detail!$A:$A,$B81,Detail!$D:$D,6,Detail!$C:$C,3)</f>
        <v>381698.47790902108</v>
      </c>
      <c r="AE81" s="24">
        <f>SUMIFS(Detail!K:K,Detail!$A:$A,$B81,Detail!$D:$D,6,Detail!$C:$C,4)</f>
        <v>155616.48630616814</v>
      </c>
      <c r="AF81" s="33">
        <f t="shared" si="131"/>
        <v>4809791.4458096549</v>
      </c>
      <c r="AG81" s="24">
        <f>SUMIFS(Detail!K:K,Detail!$A:$A,$B81,Detail!$D:$D,7,Detail!$C:$C,1)</f>
        <v>66857.019727379084</v>
      </c>
      <c r="AH81" s="24">
        <f>SUMIFS(Detail!K:K,Detail!$A:$A,$B81,Detail!$D:$D,7,Detail!$C:$C,2)</f>
        <v>29837.449033029377</v>
      </c>
      <c r="AI81" s="24">
        <f>SUMIFS(Detail!K:K,Detail!$A:$A,$B81,Detail!$D:$D,7,Detail!$C:$C,3)</f>
        <v>13716.235774450004</v>
      </c>
      <c r="AJ81" s="24">
        <f>SUMIFS(Detail!K:K,Detail!$A:$A,$B81,Detail!$D:$D,7,Detail!$C:$C,4)</f>
        <v>6459.0190488025546</v>
      </c>
      <c r="AK81" s="33">
        <f t="shared" si="132"/>
        <v>116869.72358366102</v>
      </c>
      <c r="AL81" s="24">
        <f>SUMIFS(Detail!K:K,Detail!$A:$A,$B81,Detail!$D:$D,8,Detail!$C:$C,1)</f>
        <v>3103.6300639212132</v>
      </c>
      <c r="AM81" s="24">
        <f>SUMIFS(Detail!K:K,Detail!$A:$A,$B81,Detail!$D:$D,8,Detail!$C:$C,2)</f>
        <v>1517.3974377140403</v>
      </c>
      <c r="AN81" s="24">
        <f>SUMIFS(Detail!K:K,Detail!$A:$A,$B81,Detail!$D:$D,8,Detail!$C:$C,3)</f>
        <v>753.18154090642929</v>
      </c>
      <c r="AO81" s="24">
        <f>SUMIFS(Detail!K:K,Detail!$A:$A,$B81,Detail!$D:$D,8,Detail!$C:$C,4)</f>
        <v>378.89347113668919</v>
      </c>
      <c r="AP81" s="33">
        <f t="shared" si="133"/>
        <v>5753.1025136783719</v>
      </c>
      <c r="AQ81" s="24">
        <f>SUMIFS(Detail!K:K,Detail!$A:$A,$B81,Detail!$D:$D,9,Detail!$C:$C,1)</f>
        <v>192.90469741076231</v>
      </c>
      <c r="AR81" s="24">
        <f>SUMIFS(Detail!K:K,Detail!$A:$A,$B81,Detail!$D:$D,9,Detail!$C:$C,2)</f>
        <v>99.283113852143288</v>
      </c>
      <c r="AS81" s="24">
        <f>SUMIFS(Detail!K:K,Detail!$A:$A,$B81,Detail!$D:$D,9,Detail!$C:$C,3)</f>
        <v>51.605444177985191</v>
      </c>
      <c r="AT81" s="24">
        <f>SUMIFS(Detail!K:K,Detail!$A:$A,$B81,Detail!$D:$D,9,Detail!$C:$C,4)</f>
        <v>27.06746831536293</v>
      </c>
      <c r="AU81" s="33">
        <f t="shared" si="134"/>
        <v>370.86072375625372</v>
      </c>
      <c r="AV81" s="24">
        <f>SUMIFS(Detail!K:K,Detail!$A:$A,$B81,Detail!$D:$D,10,Detail!$C:$C,1)</f>
        <v>14.316167294979095</v>
      </c>
      <c r="AW81" s="24">
        <f>SUMIFS(Detail!K:K,Detail!$A:$A,$B81,Detail!$D:$D,10,Detail!$C:$C,2)</f>
        <v>7.630775511264801</v>
      </c>
      <c r="AX81" s="24">
        <f>SUMIFS(Detail!K:K,Detail!$A:$A,$B81,Detail!$D:$D,10,Detail!$C:$C,3)</f>
        <v>4.0967779979109764</v>
      </c>
      <c r="AY81" s="24">
        <f>SUMIFS(Detail!K:K,Detail!$A:$A,$B81,Detail!$D:$D,10,Detail!$C:$C,4)</f>
        <v>2.2143413424491882</v>
      </c>
      <c r="AZ81" s="33">
        <f t="shared" si="135"/>
        <v>28.258062146604061</v>
      </c>
      <c r="BA81" s="24">
        <f>SUMIFS(Detail!K:K,Detail!$A:$A,$B81,Detail!$D:$D,11,Detail!$C:$C,1)</f>
        <v>1.2044663056731224</v>
      </c>
      <c r="BB81" s="24">
        <f>SUMIFS(Detail!K:K,Detail!$A:$A,$B81,Detail!$D:$D,11,Detail!$C:$C,2)</f>
        <v>0.65907012671232224</v>
      </c>
      <c r="BC81" s="24">
        <f>SUMIFS(Detail!K:K,Detail!$A:$A,$B81,Detail!$D:$D,11,Detail!$C:$C,3)</f>
        <v>0.36266937851905823</v>
      </c>
      <c r="BD81" s="24">
        <f>SUMIFS(Detail!K:K,Detail!$A:$A,$B81,Detail!$D:$D,11,Detail!$C:$C,4)</f>
        <v>0.20063285529613495</v>
      </c>
      <c r="BE81" s="33">
        <f t="shared" si="136"/>
        <v>2.4268386662006378</v>
      </c>
      <c r="BF81" s="24">
        <f>SUMIFS(Detail!K:K,Detail!$A:$A,$B81,Detail!$D:$D,12,Detail!$C:$C,1)</f>
        <v>0.11155445873737335</v>
      </c>
      <c r="BG81" s="24">
        <f>SUMIFS(Detail!K:K,Detail!$A:$A,$B81,Detail!$D:$D,12,Detail!$C:$C,2)</f>
        <v>6.2324374914169312E-2</v>
      </c>
      <c r="BH81" s="24">
        <f>SUMIFS(Detail!K:K,Detail!$A:$A,$B81,Detail!$D:$D,12,Detail!$C:$C,3)</f>
        <v>3.4979768097400665E-2</v>
      </c>
      <c r="BI81" s="24">
        <f>SUMIFS(Detail!K:K,Detail!$A:$A,$B81,Detail!$D:$D,12,Detail!$C:$C,4)</f>
        <v>1.9718483090400696E-2</v>
      </c>
      <c r="BJ81" s="33">
        <f t="shared" si="137"/>
        <v>0.22857708483934402</v>
      </c>
      <c r="BK81" s="24">
        <f>SUMIFS(Detail!K:K,Detail!$A:$A,$B81,Detail!$D:$D,13,Detail!$C:$C,1)</f>
        <v>1.116209477186203E-2</v>
      </c>
      <c r="BL81" s="24">
        <f>SUMIFS(Detail!K:K,Detail!$A:$A,$B81,Detail!$D:$D,13,Detail!$C:$C,2)</f>
        <v>6.3438713550567627E-3</v>
      </c>
      <c r="BM81" s="24">
        <f>SUMIFS(Detail!K:K,Detail!$A:$A,$B81,Detail!$D:$D,13,Detail!$C:$C,3)</f>
        <v>3.6193579435348511E-3</v>
      </c>
      <c r="BN81" s="24">
        <f>SUMIFS(Detail!K:K,Detail!$A:$A,$B81,Detail!$D:$D,13,Detail!$C:$C,4)</f>
        <v>2.072557806968689E-3</v>
      </c>
      <c r="BO81" s="33">
        <f t="shared" si="138"/>
        <v>2.3197881877422333E-2</v>
      </c>
      <c r="BP81" s="24">
        <f>SUMIFS(Detail!K:K,Detail!$A:$A,$B81,Detail!$D:$D,14,Detail!$C:$C,1)</f>
        <v>1.1910796165466309E-3</v>
      </c>
      <c r="BQ81" s="24">
        <f>SUMIFS(Detail!K:K,Detail!$A:$A,$B81,Detail!$D:$D,14,Detail!$C:$C,2)</f>
        <v>6.8680942058563232E-4</v>
      </c>
      <c r="BR81" s="24">
        <f>SUMIFS(Detail!K:K,Detail!$A:$A,$B81,Detail!$D:$D,14,Detail!$C:$C,3)</f>
        <v>3.9734691381454468E-4</v>
      </c>
      <c r="BS81" s="24">
        <f>SUMIFS(Detail!K:K,Detail!$A:$A,$B81,Detail!$D:$D,14,Detail!$C:$C,4)</f>
        <v>2.3059546947479248E-4</v>
      </c>
      <c r="BT81" s="33">
        <f t="shared" si="139"/>
        <v>2.5058314204216003E-3</v>
      </c>
      <c r="BU81" s="24">
        <f>SUMIFS(Detail!K:K,Detail!$A:$A,$B81,Detail!$D:$D,15,Detail!$C:$C,1)</f>
        <v>1.3428926467895508E-4</v>
      </c>
      <c r="BV81" s="24">
        <f>SUMIFS(Detail!K:K,Detail!$A:$A,$B81,Detail!$D:$D,15,Detail!$C:$C,2)</f>
        <v>7.8387558460235596E-5</v>
      </c>
      <c r="BW81" s="24">
        <f>SUMIFS(Detail!K:K,Detail!$A:$A,$B81,Detail!$D:$D,15,Detail!$C:$C,3)</f>
        <v>4.5917928218841553E-5</v>
      </c>
      <c r="BX81" s="24">
        <f>SUMIFS(Detail!K:K,Detail!$A:$A,$B81,Detail!$D:$D,15,Detail!$C:$C,4)</f>
        <v>2.6918947696685791E-5</v>
      </c>
      <c r="BY81" s="33">
        <f t="shared" si="140"/>
        <v>2.8551369905471802E-4</v>
      </c>
      <c r="BZ81" s="24">
        <f>SUMIFS(Detail!K:K,Detail!$A:$A,$B81,Detail!$D:$D,16,Detail!$C:$C,1)</f>
        <v>1.5869736671447754E-5</v>
      </c>
      <c r="CA81" s="24">
        <f>SUMIFS(Detail!K:K,Detail!$A:$A,$B81,Detail!$D:$D,16,Detail!$C:$C,2)</f>
        <v>9.3951821327209473E-6</v>
      </c>
      <c r="CB81" s="24">
        <f>SUMIFS(Detail!K:K,Detail!$A:$A,$B81,Detail!$D:$D,16,Detail!$C:$C,3)</f>
        <v>5.5283308029174805E-6</v>
      </c>
      <c r="CC81" s="24">
        <f>SUMIFS(Detail!K:K,Detail!$A:$A,$B81,Detail!$D:$D,16,Detail!$C:$C,4)</f>
        <v>3.2782554626464844E-6</v>
      </c>
      <c r="CD81" s="33">
        <f t="shared" si="141"/>
        <v>3.4071505069732666E-5</v>
      </c>
      <c r="CE81" s="24">
        <f>SUMIFS(Detail!K:K,Detail!$A:$A,$B81,Detail!$D:$D,17,Detail!$C:$C,1)</f>
        <v>1.9818544387817383E-6</v>
      </c>
      <c r="CF81" s="24">
        <f>SUMIFS(Detail!K:K,Detail!$A:$A,$B81,Detail!$D:$D,17,Detail!$C:$C,2)</f>
        <v>1.1622905731201172E-6</v>
      </c>
      <c r="CG81" s="24">
        <f>SUMIFS(Detail!K:K,Detail!$A:$A,$B81,Detail!$D:$D,17,Detail!$C:$C,3)</f>
        <v>6.9290399551391602E-7</v>
      </c>
      <c r="CH81" s="24">
        <f>SUMIFS(Detail!K:K,Detail!$A:$A,$B81,Detail!$D:$D,17,Detail!$C:$C,4)</f>
        <v>4.246830940246582E-7</v>
      </c>
      <c r="CI81" s="33">
        <f t="shared" si="142"/>
        <v>4.2617321014404297E-6</v>
      </c>
      <c r="CJ81" s="24">
        <f>SUMIFS(Detail!K:K,Detail!$A:$A,$B81,Detail!$D:$D,18,Detail!$C:$C,1)</f>
        <v>2.5331974029541016E-7</v>
      </c>
      <c r="CK81" s="24">
        <f>SUMIFS(Detail!K:K,Detail!$A:$A,$B81,Detail!$D:$D,18,Detail!$C:$C,2)</f>
        <v>1.3411045074462891E-7</v>
      </c>
      <c r="CL81" s="24">
        <f>SUMIFS(Detail!K:K,Detail!$A:$A,$B81,Detail!$D:$D,18,Detail!$C:$C,3)</f>
        <v>1.0430812835693359E-7</v>
      </c>
      <c r="CM81" s="24">
        <f>SUMIFS(Detail!K:K,Detail!$A:$A,$B81,Detail!$D:$D,18,Detail!$C:$C,4)</f>
        <v>5.9604644775390625E-8</v>
      </c>
      <c r="CN81" s="33">
        <f t="shared" si="143"/>
        <v>5.5134296417236328E-7</v>
      </c>
      <c r="CO81" s="24">
        <f>SUMIFS(Detail!K:K,Detail!$A:$A,$B81,Detail!$D:$D,19,Detail!$C:$C,1)</f>
        <v>3.7252902984619141E-8</v>
      </c>
      <c r="CP81" s="24">
        <f>SUMIFS(Detail!K:K,Detail!$A:$A,$B81,Detail!$D:$D,19,Detail!$C:$C,2)</f>
        <v>1.4901161193847656E-8</v>
      </c>
      <c r="CQ81" s="24">
        <f>SUMIFS(Detail!K:K,Detail!$A:$A,$B81,Detail!$D:$D,19,Detail!$C:$C,3)</f>
        <v>2.2351741790771484E-8</v>
      </c>
      <c r="CR81" s="24">
        <f>SUMIFS(Detail!K:K,Detail!$A:$A,$B81,Detail!$D:$D,19,Detail!$C:$C,4)</f>
        <v>0</v>
      </c>
      <c r="CS81" s="33">
        <f t="shared" si="144"/>
        <v>7.4505805969238281E-8</v>
      </c>
      <c r="CT81" s="24">
        <f>SUMIFS(Detail!K:K,Detail!$A:$A,$B81,Detail!$D:$D,20,Detail!$C:$C,1)</f>
        <v>0</v>
      </c>
      <c r="CU81" s="24">
        <f>SUMIFS(Detail!K:K,Detail!$A:$A,$B81,Detail!$D:$D,20,Detail!$C:$C,2)</f>
        <v>0</v>
      </c>
      <c r="CV81" s="24">
        <f>SUMIFS(Detail!K:K,Detail!$A:$A,$B81,Detail!$D:$D,20,Detail!$C:$C,3)</f>
        <v>0</v>
      </c>
      <c r="CW81" s="24">
        <f>SUMIFS(Detail!K:K,Detail!$A:$A,$B81,Detail!$D:$D,20,Detail!$C:$C,4)</f>
        <v>0</v>
      </c>
      <c r="CX81" s="33">
        <f t="shared" si="145"/>
        <v>0</v>
      </c>
      <c r="CY81" s="24">
        <f>SUMIFS(Detail!K:K,Detail!$A:$A,$B81,Detail!$D:$D,21,Detail!$C:$C,1)</f>
        <v>0</v>
      </c>
      <c r="CZ81" s="24">
        <f>SUMIFS(Detail!K:K,Detail!$A:$A,$B81,Detail!$D:$D,21,Detail!$C:$C,2)</f>
        <v>0</v>
      </c>
      <c r="DA81" s="24">
        <f>SUMIFS(Detail!K:K,Detail!$A:$A,$B81,Detail!$D:$D,21,Detail!$C:$C,3)</f>
        <v>0</v>
      </c>
      <c r="DB81" s="24">
        <f>SUMIFS(Detail!K:K,Detail!$A:$A,$B81,Detail!$D:$D,21,Detail!$C:$C,4)</f>
        <v>0</v>
      </c>
      <c r="DC81" s="33">
        <f t="shared" si="146"/>
        <v>0</v>
      </c>
      <c r="DD81" s="86">
        <f>SUMIFS(Detail!K:K,Detail!$A:$A,$B81,Detail!$B:$B,"&gt;60")</f>
        <v>4932816.0721368343</v>
      </c>
    </row>
    <row r="82" spans="1:108" x14ac:dyDescent="0.25">
      <c r="A82" t="s">
        <v>5319</v>
      </c>
      <c r="B82" s="32" t="s">
        <v>5126</v>
      </c>
      <c r="C82" s="24">
        <f>SUMIFS(Detail!K:K,Detail!$A:$A,$B82,Detail!$D:$D,1,Detail!$C:$C,1)</f>
        <v>0</v>
      </c>
      <c r="D82" s="24">
        <f>SUMIFS(Detail!K:K,Detail!$A:$A,$B82,Detail!$D:$D,1,Detail!$C:$C,2)</f>
        <v>0</v>
      </c>
      <c r="E82" s="24">
        <f>SUMIFS(Detail!K:K,Detail!$A:$A,$B82,Detail!$D:$D,1,Detail!$C:$C,3)</f>
        <v>2869.8791285334682</v>
      </c>
      <c r="F82" s="24">
        <f>SUMIFS(Detail!K:K,Detail!$A:$A,$B82,Detail!$D:$D,1,Detail!$C:$C,4)</f>
        <v>18288.724315123836</v>
      </c>
      <c r="G82" s="33">
        <f t="shared" si="126"/>
        <v>21158.603443657303</v>
      </c>
      <c r="H82" s="24">
        <f>SUMIFS(Detail!K:K,Detail!$A:$A,$B82,Detail!$D:$D,2,Detail!$C:$C,1)</f>
        <v>66993.916004526312</v>
      </c>
      <c r="I82" s="24">
        <f>SUMIFS(Detail!K:K,Detail!$A:$A,$B82,Detail!$D:$D,2,Detail!$C:$C,2)</f>
        <v>179525.42062169651</v>
      </c>
      <c r="J82" s="24">
        <f>SUMIFS(Detail!K:K,Detail!$A:$A,$B82,Detail!$D:$D,2,Detail!$C:$C,3)</f>
        <v>347406.48715640616</v>
      </c>
      <c r="K82" s="24">
        <f>SUMIFS(Detail!K:K,Detail!$A:$A,$B82,Detail!$D:$D,2,Detail!$C:$C,4)</f>
        <v>550419.98998723167</v>
      </c>
      <c r="L82" s="33">
        <f t="shared" si="127"/>
        <v>1144345.8137698607</v>
      </c>
      <c r="M82" s="24">
        <f>SUMIFS(Detail!K:K,Detail!$A:$A,$B82,Detail!$D:$D,3,Detail!$C:$C,1)</f>
        <v>728289.29804753605</v>
      </c>
      <c r="N82" s="24">
        <f>SUMIFS(Detail!K:K,Detail!$A:$A,$B82,Detail!$D:$D,3,Detail!$C:$C,2)</f>
        <v>830488.00777857914</v>
      </c>
      <c r="O82" s="24">
        <f>SUMIFS(Detail!K:K,Detail!$A:$A,$B82,Detail!$D:$D,3,Detail!$C:$C,3)</f>
        <v>954710.5563938194</v>
      </c>
      <c r="P82" s="24">
        <f>SUMIFS(Detail!K:K,Detail!$A:$A,$B82,Detail!$D:$D,3,Detail!$C:$C,4)</f>
        <v>1122164.8579029283</v>
      </c>
      <c r="Q82" s="33">
        <f t="shared" si="128"/>
        <v>3635652.7201228626</v>
      </c>
      <c r="R82" s="24">
        <f>SUMIFS(Detail!K:K,Detail!$A:$A,$B82,Detail!$D:$D,4,Detail!$C:$C,1)</f>
        <v>1361606.4200807801</v>
      </c>
      <c r="S82" s="24">
        <f>SUMIFS(Detail!K:K,Detail!$A:$A,$B82,Detail!$D:$D,4,Detail!$C:$C,2)</f>
        <v>1619617.5791880367</v>
      </c>
      <c r="T82" s="24">
        <f>SUMIFS(Detail!K:K,Detail!$A:$A,$B82,Detail!$D:$D,4,Detail!$C:$C,3)</f>
        <v>1767501.3992862981</v>
      </c>
      <c r="U82" s="24">
        <f>SUMIFS(Detail!K:K,Detail!$A:$A,$B82,Detail!$D:$D,4,Detail!$C:$C,4)</f>
        <v>1980848.2898994535</v>
      </c>
      <c r="V82" s="33">
        <f t="shared" si="129"/>
        <v>6729573.6884545684</v>
      </c>
      <c r="W82" s="24">
        <f>SUMIFS(Detail!K:K,Detail!$A:$A,$B82,Detail!$D:$D,5,Detail!$C:$C,1)</f>
        <v>2293115.6245969553</v>
      </c>
      <c r="X82" s="24">
        <f>SUMIFS(Detail!K:K,Detail!$A:$A,$B82,Detail!$D:$D,5,Detail!$C:$C,2)</f>
        <v>2757013.6878908183</v>
      </c>
      <c r="Y82" s="24">
        <f>SUMIFS(Detail!K:K,Detail!$A:$A,$B82,Detail!$D:$D,5,Detail!$C:$C,3)</f>
        <v>3262926.6406461</v>
      </c>
      <c r="Z82" s="24">
        <f>SUMIFS(Detail!K:K,Detail!$A:$A,$B82,Detail!$D:$D,5,Detail!$C:$C,4)</f>
        <v>3551770.4374715872</v>
      </c>
      <c r="AA82" s="33">
        <f t="shared" si="130"/>
        <v>11864826.390605461</v>
      </c>
      <c r="AB82" s="24">
        <f>SUMIFS(Detail!K:K,Detail!$A:$A,$B82,Detail!$D:$D,6,Detail!$C:$C,1)</f>
        <v>2570056.0990465991</v>
      </c>
      <c r="AC82" s="24">
        <f>SUMIFS(Detail!K:K,Detail!$A:$A,$B82,Detail!$D:$D,6,Detail!$C:$C,2)</f>
        <v>1470446.8363068923</v>
      </c>
      <c r="AD82" s="24">
        <f>SUMIFS(Detail!K:K,Detail!$A:$A,$B82,Detail!$D:$D,6,Detail!$C:$C,3)</f>
        <v>921162.03448909149</v>
      </c>
      <c r="AE82" s="24">
        <f>SUMIFS(Detail!K:K,Detail!$A:$A,$B82,Detail!$D:$D,6,Detail!$C:$C,4)</f>
        <v>600945.5245834291</v>
      </c>
      <c r="AF82" s="33">
        <f t="shared" si="131"/>
        <v>5562610.494426012</v>
      </c>
      <c r="AG82" s="24">
        <f>SUMIFS(Detail!K:K,Detail!$A:$A,$B82,Detail!$D:$D,7,Detail!$C:$C,1)</f>
        <v>402327.13027287647</v>
      </c>
      <c r="AH82" s="24">
        <f>SUMIFS(Detail!K:K,Detail!$A:$A,$B82,Detail!$D:$D,7,Detail!$C:$C,2)</f>
        <v>274453.3233329989</v>
      </c>
      <c r="AI82" s="24">
        <f>SUMIFS(Detail!K:K,Detail!$A:$A,$B82,Detail!$D:$D,7,Detail!$C:$C,3)</f>
        <v>189967.6381591484</v>
      </c>
      <c r="AJ82" s="24">
        <f>SUMIFS(Detail!K:K,Detail!$A:$A,$B82,Detail!$D:$D,7,Detail!$C:$C,4)</f>
        <v>133051.54690720141</v>
      </c>
      <c r="AK82" s="33">
        <f t="shared" si="132"/>
        <v>999799.63867222518</v>
      </c>
      <c r="AL82" s="24">
        <f>SUMIFS(Detail!K:K,Detail!$A:$A,$B82,Detail!$D:$D,8,Detail!$C:$C,1)</f>
        <v>94113.617149472237</v>
      </c>
      <c r="AM82" s="24">
        <f>SUMIFS(Detail!K:K,Detail!$A:$A,$B82,Detail!$D:$D,8,Detail!$C:$C,2)</f>
        <v>67136.71005666256</v>
      </c>
      <c r="AN82" s="24">
        <f>SUMIFS(Detail!K:K,Detail!$A:$A,$B82,Detail!$D:$D,8,Detail!$C:$C,3)</f>
        <v>48246.998432736844</v>
      </c>
      <c r="AO82" s="24">
        <f>SUMIFS(Detail!K:K,Detail!$A:$A,$B82,Detail!$D:$D,8,Detail!$C:$C,4)</f>
        <v>34898.837939374149</v>
      </c>
      <c r="AP82" s="33">
        <f t="shared" si="133"/>
        <v>244396.16357824579</v>
      </c>
      <c r="AQ82" s="24">
        <f>SUMIFS(Detail!K:K,Detail!$A:$A,$B82,Detail!$D:$D,9,Detail!$C:$C,1)</f>
        <v>25391.118761572987</v>
      </c>
      <c r="AR82" s="24">
        <f>SUMIFS(Detail!K:K,Detail!$A:$A,$B82,Detail!$D:$D,9,Detail!$C:$C,2)</f>
        <v>18571.03492314741</v>
      </c>
      <c r="AS82" s="24">
        <f>SUMIFS(Detail!K:K,Detail!$A:$A,$B82,Detail!$D:$D,9,Detail!$C:$C,3)</f>
        <v>13647.955975774676</v>
      </c>
      <c r="AT82" s="24">
        <f>SUMIFS(Detail!K:K,Detail!$A:$A,$B82,Detail!$D:$D,9,Detail!$C:$C,4)</f>
        <v>10073.996436309069</v>
      </c>
      <c r="AU82" s="33">
        <f t="shared" si="134"/>
        <v>67684.106096804142</v>
      </c>
      <c r="AV82" s="24">
        <f>SUMIFS(Detail!K:K,Detail!$A:$A,$B82,Detail!$D:$D,10,Detail!$C:$C,1)</f>
        <v>7466.0193169526756</v>
      </c>
      <c r="AW82" s="24">
        <f>SUMIFS(Detail!K:K,Detail!$A:$A,$B82,Detail!$D:$D,10,Detail!$C:$C,2)</f>
        <v>5553.9269042275846</v>
      </c>
      <c r="AX82" s="24">
        <f>SUMIFS(Detail!K:K,Detail!$A:$A,$B82,Detail!$D:$D,10,Detail!$C:$C,3)</f>
        <v>4145.9300238378346</v>
      </c>
      <c r="AY82" s="24">
        <f>SUMIFS(Detail!K:K,Detail!$A:$A,$B82,Detail!$D:$D,10,Detail!$C:$C,4)</f>
        <v>3104.9536452814937</v>
      </c>
      <c r="AZ82" s="33">
        <f t="shared" si="135"/>
        <v>20270.829890299588</v>
      </c>
      <c r="BA82" s="24">
        <f>SUMIFS(Detail!K:K,Detail!$A:$A,$B82,Detail!$D:$D,11,Detail!$C:$C,1)</f>
        <v>2332.4456297941506</v>
      </c>
      <c r="BB82" s="24">
        <f>SUMIFS(Detail!K:K,Detail!$A:$A,$B82,Detail!$D:$D,11,Detail!$C:$C,2)</f>
        <v>1757.1654042489827</v>
      </c>
      <c r="BC82" s="24">
        <f>SUMIFS(Detail!K:K,Detail!$A:$A,$B82,Detail!$D:$D,11,Detail!$C:$C,3)</f>
        <v>1327.35787460953</v>
      </c>
      <c r="BD82" s="24">
        <f>SUMIFS(Detail!K:K,Detail!$A:$A,$B82,Detail!$D:$D,11,Detail!$C:$C,4)</f>
        <v>1005.2502813339233</v>
      </c>
      <c r="BE82" s="33">
        <f t="shared" si="136"/>
        <v>6422.2191899865866</v>
      </c>
      <c r="BF82" s="24">
        <f>SUMIFS(Detail!K:K,Detail!$A:$A,$B82,Detail!$D:$D,12,Detail!$C:$C,1)</f>
        <v>763.15661767870188</v>
      </c>
      <c r="BG82" s="24">
        <f>SUMIFS(Detail!K:K,Detail!$A:$A,$B82,Detail!$D:$D,12,Detail!$C:$C,2)</f>
        <v>580.70312820747495</v>
      </c>
      <c r="BH82" s="24">
        <f>SUMIFS(Detail!K:K,Detail!$A:$A,$B82,Detail!$D:$D,12,Detail!$C:$C,3)</f>
        <v>442.84112810716033</v>
      </c>
      <c r="BI82" s="24">
        <f>SUMIFS(Detail!K:K,Detail!$A:$A,$B82,Detail!$D:$D,12,Detail!$C:$C,4)</f>
        <v>338.41631552577019</v>
      </c>
      <c r="BJ82" s="33">
        <f t="shared" si="137"/>
        <v>2125.1171895191073</v>
      </c>
      <c r="BK82" s="24">
        <f>SUMIFS(Detail!K:K,Detail!$A:$A,$B82,Detail!$D:$D,13,Detail!$C:$C,1)</f>
        <v>259.13376066833735</v>
      </c>
      <c r="BL82" s="24">
        <f>SUMIFS(Detail!K:K,Detail!$A:$A,$B82,Detail!$D:$D,13,Detail!$C:$C,2)</f>
        <v>198.80577354505658</v>
      </c>
      <c r="BM82" s="24">
        <f>SUMIFS(Detail!K:K,Detail!$A:$A,$B82,Detail!$D:$D,13,Detail!$C:$C,3)</f>
        <v>152.80304034426808</v>
      </c>
      <c r="BN82" s="24">
        <f>SUMIFS(Detail!K:K,Detail!$A:$A,$B82,Detail!$D:$D,13,Detail!$C:$C,4)</f>
        <v>117.65251592174172</v>
      </c>
      <c r="BO82" s="33">
        <f t="shared" si="138"/>
        <v>728.39509047940373</v>
      </c>
      <c r="BP82" s="24">
        <f>SUMIFS(Detail!K:K,Detail!$A:$A,$B82,Detail!$D:$D,14,Detail!$C:$C,1)</f>
        <v>90.741742208600044</v>
      </c>
      <c r="BQ82" s="24">
        <f>SUMIFS(Detail!K:K,Detail!$A:$A,$B82,Detail!$D:$D,14,Detail!$C:$C,2)</f>
        <v>70.100666653364897</v>
      </c>
      <c r="BR82" s="24">
        <f>SUMIFS(Detail!K:K,Detail!$A:$A,$B82,Detail!$D:$D,14,Detail!$C:$C,3)</f>
        <v>54.240116633474827</v>
      </c>
      <c r="BS82" s="24">
        <f>SUMIFS(Detail!K:K,Detail!$A:$A,$B82,Detail!$D:$D,14,Detail!$C:$C,4)</f>
        <v>42.031845416873693</v>
      </c>
      <c r="BT82" s="33">
        <f t="shared" si="139"/>
        <v>257.11437091231346</v>
      </c>
      <c r="BU82" s="24">
        <f>SUMIFS(Detail!K:K,Detail!$A:$A,$B82,Detail!$D:$D,15,Detail!$C:$C,1)</f>
        <v>32.619186550378799</v>
      </c>
      <c r="BV82" s="24">
        <f>SUMIFS(Detail!K:K,Detail!$A:$A,$B82,Detail!$D:$D,15,Detail!$C:$C,2)</f>
        <v>25.350319560617208</v>
      </c>
      <c r="BW82" s="24">
        <f>SUMIFS(Detail!K:K,Detail!$A:$A,$B82,Detail!$D:$D,15,Detail!$C:$C,3)</f>
        <v>19.728290982544422</v>
      </c>
      <c r="BX82" s="24">
        <f>SUMIFS(Detail!K:K,Detail!$A:$A,$B82,Detail!$D:$D,15,Detail!$C:$C,4)</f>
        <v>15.373488459736109</v>
      </c>
      <c r="BY82" s="33">
        <f t="shared" si="140"/>
        <v>93.071285553276539</v>
      </c>
      <c r="BZ82" s="24">
        <f>SUMIFS(Detail!K:K,Detail!$A:$A,$B82,Detail!$D:$D,16,Detail!$C:$C,1)</f>
        <v>11.995396155864</v>
      </c>
      <c r="CA82" s="24">
        <f>SUMIFS(Detail!K:K,Detail!$A:$A,$B82,Detail!$D:$D,16,Detail!$C:$C,2)</f>
        <v>9.3712865449488163</v>
      </c>
      <c r="CB82" s="24">
        <f>SUMIFS(Detail!K:K,Detail!$A:$A,$B82,Detail!$D:$D,16,Detail!$C:$C,3)</f>
        <v>7.3301089964807034</v>
      </c>
      <c r="CC82" s="24">
        <f>SUMIFS(Detail!K:K,Detail!$A:$A,$B82,Detail!$D:$D,16,Detail!$C:$C,4)</f>
        <v>5.7402817197144032</v>
      </c>
      <c r="CD82" s="33">
        <f t="shared" si="141"/>
        <v>34.437073417007923</v>
      </c>
      <c r="CE82" s="24">
        <f>SUMIFS(Detail!K:K,Detail!$A:$A,$B82,Detail!$D:$D,17,Detail!$C:$C,1)</f>
        <v>4.5004223771393299</v>
      </c>
      <c r="CF82" s="24">
        <f>SUMIFS(Detail!K:K,Detail!$A:$A,$B82,Detail!$D:$D,17,Detail!$C:$C,2)</f>
        <v>3.5322959423065186</v>
      </c>
      <c r="CG82" s="24">
        <f>SUMIFS(Detail!K:K,Detail!$A:$A,$B82,Detail!$D:$D,17,Detail!$C:$C,3)</f>
        <v>2.7754392847418785</v>
      </c>
      <c r="CH82" s="24">
        <f>SUMIFS(Detail!K:K,Detail!$A:$A,$B82,Detail!$D:$D,17,Detail!$C:$C,4)</f>
        <v>2.1830563433468342</v>
      </c>
      <c r="CI82" s="33">
        <f t="shared" si="142"/>
        <v>12.991213947534561</v>
      </c>
      <c r="CJ82" s="24">
        <f>SUMIFS(Detail!K:K,Detail!$A:$A,$B82,Detail!$D:$D,18,Detail!$C:$C,1)</f>
        <v>1.7188778296113014</v>
      </c>
      <c r="CK82" s="24">
        <f>SUMIFS(Detail!K:K,Detail!$A:$A,$B82,Detail!$D:$D,18,Detail!$C:$C,2)</f>
        <v>1.3547550067305565</v>
      </c>
      <c r="CL82" s="24">
        <f>SUMIFS(Detail!K:K,Detail!$A:$A,$B82,Detail!$D:$D,18,Detail!$C:$C,3)</f>
        <v>1.0688125118613243</v>
      </c>
      <c r="CM82" s="24">
        <f>SUMIFS(Detail!K:K,Detail!$A:$A,$B82,Detail!$D:$D,18,Detail!$C:$C,4)</f>
        <v>0.84402847290039063</v>
      </c>
      <c r="CN82" s="33">
        <f t="shared" si="143"/>
        <v>4.9864738211035728</v>
      </c>
      <c r="CO82" s="24">
        <f>SUMIFS(Detail!K:K,Detail!$A:$A,$B82,Detail!$D:$D,19,Detail!$C:$C,1)</f>
        <v>0.66714112088084221</v>
      </c>
      <c r="CP82" s="24">
        <f>SUMIFS(Detail!K:K,Detail!$A:$A,$B82,Detail!$D:$D,19,Detail!$C:$C,2)</f>
        <v>0.5278056301176548</v>
      </c>
      <c r="CQ82" s="24">
        <f>SUMIFS(Detail!K:K,Detail!$A:$A,$B82,Detail!$D:$D,19,Detail!$C:$C,3)</f>
        <v>0.41794300079345703</v>
      </c>
      <c r="CR82" s="24">
        <f>SUMIFS(Detail!K:K,Detail!$A:$A,$B82,Detail!$D:$D,19,Detail!$C:$C,4)</f>
        <v>0.33123653382062912</v>
      </c>
      <c r="CS82" s="33">
        <f t="shared" si="144"/>
        <v>1.9441262856125832</v>
      </c>
      <c r="CT82" s="24">
        <f>SUMIFS(Detail!K:K,Detail!$A:$A,$B82,Detail!$D:$D,20,Detail!$C:$C,1)</f>
        <v>0.26274184510111809</v>
      </c>
      <c r="CU82" s="24">
        <f>SUMIFS(Detail!K:K,Detail!$A:$A,$B82,Detail!$D:$D,20,Detail!$C:$C,2)</f>
        <v>0.20858459547162056</v>
      </c>
      <c r="CV82" s="24">
        <f>SUMIFS(Detail!K:K,Detail!$A:$A,$B82,Detail!$D:$D,20,Detail!$C:$C,3)</f>
        <v>0.16572555527091026</v>
      </c>
      <c r="CW82" s="24">
        <f>SUMIFS(Detail!K:K,Detail!$A:$A,$B82,Detail!$D:$D,20,Detail!$C:$C,4)</f>
        <v>0.13177825883030891</v>
      </c>
      <c r="CX82" s="33">
        <f t="shared" si="145"/>
        <v>0.76883025467395782</v>
      </c>
      <c r="CY82" s="24">
        <f>SUMIFS(Detail!K:K,Detail!$A:$A,$B82,Detail!$D:$D,21,Detail!$C:$C,1)</f>
        <v>0.50609583407640457</v>
      </c>
      <c r="CZ82" s="24">
        <f>SUMIFS(Detail!K:K,Detail!$A:$A,$B82,Detail!$D:$D,21,Detail!$C:$C,2)</f>
        <v>0</v>
      </c>
      <c r="DA82" s="24">
        <f>SUMIFS(Detail!K:K,Detail!$A:$A,$B82,Detail!$D:$D,21,Detail!$C:$C,3)</f>
        <v>0</v>
      </c>
      <c r="DB82" s="24">
        <f>SUMIFS(Detail!K:K,Detail!$A:$A,$B82,Detail!$D:$D,21,Detail!$C:$C,4)</f>
        <v>0</v>
      </c>
      <c r="DC82" s="33">
        <f t="shared" si="146"/>
        <v>0.50609583407640457</v>
      </c>
      <c r="DD82" s="86">
        <f>SUMIFS(Detail!K:K,Detail!$A:$A,$B82,Detail!$B:$B,"&gt;60")</f>
        <v>6904442.7836035974</v>
      </c>
    </row>
    <row r="83" spans="1:108" x14ac:dyDescent="0.25">
      <c r="A83" t="s">
        <v>5320</v>
      </c>
      <c r="B83" s="32" t="s">
        <v>5127</v>
      </c>
      <c r="C83" s="24">
        <f>SUMIFS(Detail!K:K,Detail!$A:$A,$B83,Detail!$D:$D,1,Detail!$C:$C,1)</f>
        <v>0</v>
      </c>
      <c r="D83" s="24">
        <f>SUMIFS(Detail!K:K,Detail!$A:$A,$B83,Detail!$D:$D,1,Detail!$C:$C,2)</f>
        <v>0</v>
      </c>
      <c r="E83" s="24">
        <f>SUMIFS(Detail!K:K,Detail!$A:$A,$B83,Detail!$D:$D,1,Detail!$C:$C,3)</f>
        <v>0</v>
      </c>
      <c r="F83" s="24">
        <f>SUMIFS(Detail!K:K,Detail!$A:$A,$B83,Detail!$D:$D,1,Detail!$C:$C,4)</f>
        <v>50.78120275723159</v>
      </c>
      <c r="G83" s="33">
        <f t="shared" si="126"/>
        <v>50.78120275723159</v>
      </c>
      <c r="H83" s="24">
        <f>SUMIFS(Detail!K:K,Detail!$A:$A,$B83,Detail!$D:$D,2,Detail!$C:$C,1)</f>
        <v>745.40705281846272</v>
      </c>
      <c r="I83" s="24">
        <f>SUMIFS(Detail!K:K,Detail!$A:$A,$B83,Detail!$D:$D,2,Detail!$C:$C,2)</f>
        <v>3615.4557085219126</v>
      </c>
      <c r="J83" s="24">
        <f>SUMIFS(Detail!K:K,Detail!$A:$A,$B83,Detail!$D:$D,2,Detail!$C:$C,3)</f>
        <v>10765.069025006695</v>
      </c>
      <c r="K83" s="24">
        <f>SUMIFS(Detail!K:K,Detail!$A:$A,$B83,Detail!$D:$D,2,Detail!$C:$C,4)</f>
        <v>23508.976209431821</v>
      </c>
      <c r="L83" s="33">
        <f t="shared" si="127"/>
        <v>38634.907995778893</v>
      </c>
      <c r="M83" s="24">
        <f>SUMIFS(Detail!K:K,Detail!$A:$A,$B83,Detail!$D:$D,3,Detail!$C:$C,1)</f>
        <v>40827.125176721682</v>
      </c>
      <c r="N83" s="24">
        <f>SUMIFS(Detail!K:K,Detail!$A:$A,$B83,Detail!$D:$D,3,Detail!$C:$C,2)</f>
        <v>58563.062952256223</v>
      </c>
      <c r="O83" s="24">
        <f>SUMIFS(Detail!K:K,Detail!$A:$A,$B83,Detail!$D:$D,3,Detail!$C:$C,3)</f>
        <v>74452.132083421224</v>
      </c>
      <c r="P83" s="24">
        <f>SUMIFS(Detail!K:K,Detail!$A:$A,$B83,Detail!$D:$D,3,Detail!$C:$C,4)</f>
        <v>90892.408779655671</v>
      </c>
      <c r="Q83" s="33">
        <f t="shared" si="128"/>
        <v>264734.72899205482</v>
      </c>
      <c r="R83" s="24">
        <f>SUMIFS(Detail!K:K,Detail!$A:$A,$B83,Detail!$D:$D,4,Detail!$C:$C,1)</f>
        <v>111290.51760900934</v>
      </c>
      <c r="S83" s="24">
        <f>SUMIFS(Detail!K:K,Detail!$A:$A,$B83,Detail!$D:$D,4,Detail!$C:$C,2)</f>
        <v>137751.81213564513</v>
      </c>
      <c r="T83" s="24">
        <f>SUMIFS(Detail!K:K,Detail!$A:$A,$B83,Detail!$D:$D,4,Detail!$C:$C,3)</f>
        <v>165488.97584338312</v>
      </c>
      <c r="U83" s="24">
        <f>SUMIFS(Detail!K:K,Detail!$A:$A,$B83,Detail!$D:$D,4,Detail!$C:$C,4)</f>
        <v>190667.82565672032</v>
      </c>
      <c r="V83" s="33">
        <f t="shared" si="129"/>
        <v>605199.13124475791</v>
      </c>
      <c r="W83" s="24">
        <f>SUMIFS(Detail!K:K,Detail!$A:$A,$B83,Detail!$D:$D,5,Detail!$C:$C,1)</f>
        <v>218038.79844573827</v>
      </c>
      <c r="X83" s="24">
        <f>SUMIFS(Detail!K:K,Detail!$A:$A,$B83,Detail!$D:$D,5,Detail!$C:$C,2)</f>
        <v>254244.36242006463</v>
      </c>
      <c r="Y83" s="24">
        <f>SUMIFS(Detail!K:K,Detail!$A:$A,$B83,Detail!$D:$D,5,Detail!$C:$C,3)</f>
        <v>303325.72890161723</v>
      </c>
      <c r="Z83" s="24">
        <f>SUMIFS(Detail!K:K,Detail!$A:$A,$B83,Detail!$D:$D,5,Detail!$C:$C,4)</f>
        <v>355565.60962884757</v>
      </c>
      <c r="AA83" s="33">
        <f t="shared" si="130"/>
        <v>1131174.4993962678</v>
      </c>
      <c r="AB83" s="24">
        <f>SUMIFS(Detail!K:K,Detail!$A:$A,$B83,Detail!$D:$D,6,Detail!$C:$C,1)</f>
        <v>386682.64206000464</v>
      </c>
      <c r="AC83" s="24">
        <f>SUMIFS(Detail!K:K,Detail!$A:$A,$B83,Detail!$D:$D,6,Detail!$C:$C,2)</f>
        <v>356788.51523253135</v>
      </c>
      <c r="AD83" s="24">
        <f>SUMIFS(Detail!K:K,Detail!$A:$A,$B83,Detail!$D:$D,6,Detail!$C:$C,3)</f>
        <v>311387.78180296533</v>
      </c>
      <c r="AE83" s="24">
        <f>SUMIFS(Detail!K:K,Detail!$A:$A,$B83,Detail!$D:$D,6,Detail!$C:$C,4)</f>
        <v>269533.15061751334</v>
      </c>
      <c r="AF83" s="33">
        <f t="shared" si="131"/>
        <v>1324392.0897130147</v>
      </c>
      <c r="AG83" s="24">
        <f>SUMIFS(Detail!K:K,Detail!$A:$A,$B83,Detail!$D:$D,7,Detail!$C:$C,1)</f>
        <v>233868.78726740601</v>
      </c>
      <c r="AH83" s="24">
        <f>SUMIFS(Detail!K:K,Detail!$A:$A,$B83,Detail!$D:$D,7,Detail!$C:$C,2)</f>
        <v>204003.60542319017</v>
      </c>
      <c r="AI83" s="24">
        <f>SUMIFS(Detail!K:K,Detail!$A:$A,$B83,Detail!$D:$D,7,Detail!$C:$C,3)</f>
        <v>179016.4810069697</v>
      </c>
      <c r="AJ83" s="24">
        <f>SUMIFS(Detail!K:K,Detail!$A:$A,$B83,Detail!$D:$D,7,Detail!$C:$C,4)</f>
        <v>158015.190856406</v>
      </c>
      <c r="AK83" s="33">
        <f t="shared" si="132"/>
        <v>774904.06455397187</v>
      </c>
      <c r="AL83" s="24">
        <f>SUMIFS(Detail!K:K,Detail!$A:$A,$B83,Detail!$D:$D,8,Detail!$C:$C,1)</f>
        <v>140251.72673364775</v>
      </c>
      <c r="AM83" s="24">
        <f>SUMIFS(Detail!K:K,Detail!$A:$A,$B83,Detail!$D:$D,8,Detail!$C:$C,2)</f>
        <v>125124.51481544599</v>
      </c>
      <c r="AN83" s="24">
        <f>SUMIFS(Detail!K:K,Detail!$A:$A,$B83,Detail!$D:$D,8,Detail!$C:$C,3)</f>
        <v>112156.046502457</v>
      </c>
      <c r="AO83" s="24">
        <f>SUMIFS(Detail!K:K,Detail!$A:$A,$B83,Detail!$D:$D,8,Detail!$C:$C,4)</f>
        <v>100967.54088133015</v>
      </c>
      <c r="AP83" s="33">
        <f t="shared" si="133"/>
        <v>478499.82893288089</v>
      </c>
      <c r="AQ83" s="24">
        <f>SUMIFS(Detail!K:K,Detail!$A:$A,$B83,Detail!$D:$D,9,Detail!$C:$C,1)</f>
        <v>91257.241530514322</v>
      </c>
      <c r="AR83" s="24">
        <f>SUMIFS(Detail!K:K,Detail!$A:$A,$B83,Detail!$D:$D,9,Detail!$C:$C,2)</f>
        <v>82783.232229402289</v>
      </c>
      <c r="AS83" s="24">
        <f>SUMIFS(Detail!K:K,Detail!$A:$A,$B83,Detail!$D:$D,9,Detail!$C:$C,3)</f>
        <v>75350.18881731946</v>
      </c>
      <c r="AT83" s="24">
        <f>SUMIFS(Detail!K:K,Detail!$A:$A,$B83,Detail!$D:$D,9,Detail!$C:$C,4)</f>
        <v>68799.253195146099</v>
      </c>
      <c r="AU83" s="33">
        <f t="shared" si="134"/>
        <v>318189.91577238217</v>
      </c>
      <c r="AV83" s="24">
        <f>SUMIFS(Detail!K:K,Detail!$A:$A,$B83,Detail!$D:$D,10,Detail!$C:$C,1)</f>
        <v>63000.296327616088</v>
      </c>
      <c r="AW83" s="24">
        <f>SUMIFS(Detail!K:K,Detail!$A:$A,$B83,Detail!$D:$D,10,Detail!$C:$C,2)</f>
        <v>57845.984672172926</v>
      </c>
      <c r="AX83" s="24">
        <f>SUMIFS(Detail!K:K,Detail!$A:$A,$B83,Detail!$D:$D,10,Detail!$C:$C,3)</f>
        <v>53247.203591176309</v>
      </c>
      <c r="AY83" s="24">
        <f>SUMIFS(Detail!K:K,Detail!$A:$A,$B83,Detail!$D:$D,10,Detail!$C:$C,4)</f>
        <v>49129.503785456531</v>
      </c>
      <c r="AZ83" s="33">
        <f t="shared" si="135"/>
        <v>223222.98837642185</v>
      </c>
      <c r="BA83" s="24">
        <f>SUMIFS(Detail!K:K,Detail!$A:$A,$B83,Detail!$D:$D,11,Detail!$C:$C,1)</f>
        <v>45430.322533913888</v>
      </c>
      <c r="BB83" s="24">
        <f>SUMIFS(Detail!K:K,Detail!$A:$A,$B83,Detail!$D:$D,11,Detail!$C:$C,2)</f>
        <v>42096.795272165909</v>
      </c>
      <c r="BC83" s="24">
        <f>SUMIFS(Detail!K:K,Detail!$A:$A,$B83,Detail!$D:$D,11,Detail!$C:$C,3)</f>
        <v>39084.019967262633</v>
      </c>
      <c r="BD83" s="24">
        <f>SUMIFS(Detail!K:K,Detail!$A:$A,$B83,Detail!$D:$D,11,Detail!$C:$C,4)</f>
        <v>36353.671205620281</v>
      </c>
      <c r="BE83" s="33">
        <f t="shared" si="136"/>
        <v>162964.80897896271</v>
      </c>
      <c r="BF83" s="24">
        <f>SUMIFS(Detail!K:K,Detail!$A:$A,$B83,Detail!$D:$D,12,Detail!$C:$C,1)</f>
        <v>33872.886264688335</v>
      </c>
      <c r="BG83" s="24">
        <f>SUMIFS(Detail!K:K,Detail!$A:$A,$B83,Detail!$D:$D,12,Detail!$C:$C,2)</f>
        <v>31613.364169027656</v>
      </c>
      <c r="BH83" s="24">
        <f>SUMIFS(Detail!K:K,Detail!$A:$A,$B83,Detail!$D:$D,12,Detail!$C:$C,3)</f>
        <v>29550.632644551806</v>
      </c>
      <c r="BI83" s="24">
        <f>SUMIFS(Detail!K:K,Detail!$A:$A,$B83,Detail!$D:$D,12,Detail!$C:$C,4)</f>
        <v>27663.448282429948</v>
      </c>
      <c r="BJ83" s="33">
        <f t="shared" si="137"/>
        <v>122700.33136069775</v>
      </c>
      <c r="BK83" s="24">
        <f>SUMIFS(Detail!K:K,Detail!$A:$A,$B83,Detail!$D:$D,13,Detail!$C:$C,1)</f>
        <v>25933.303045880049</v>
      </c>
      <c r="BL83" s="24">
        <f>SUMIFS(Detail!K:K,Detail!$A:$A,$B83,Detail!$D:$D,13,Detail!$C:$C,2)</f>
        <v>24344.016175412573</v>
      </c>
      <c r="BM83" s="24">
        <f>SUMIFS(Detail!K:K,Detail!$A:$A,$B83,Detail!$D:$D,13,Detail!$C:$C,3)</f>
        <v>22881.395062004216</v>
      </c>
      <c r="BN83" s="24">
        <f>SUMIFS(Detail!K:K,Detail!$A:$A,$B83,Detail!$D:$D,13,Detail!$C:$C,4)</f>
        <v>21532.952120616101</v>
      </c>
      <c r="BO83" s="33">
        <f t="shared" si="138"/>
        <v>94691.666403912939</v>
      </c>
      <c r="BP83" s="24">
        <f>SUMIFS(Detail!K:K,Detail!$A:$A,$B83,Detail!$D:$D,14,Detail!$C:$C,1)</f>
        <v>20287.667369523086</v>
      </c>
      <c r="BQ83" s="24">
        <f>SUMIFS(Detail!K:K,Detail!$A:$A,$B83,Detail!$D:$D,14,Detail!$C:$C,2)</f>
        <v>19135.788497512229</v>
      </c>
      <c r="BR83" s="24">
        <f>SUMIFS(Detail!K:K,Detail!$A:$A,$B83,Detail!$D:$D,14,Detail!$C:$C,3)</f>
        <v>18068.661823175848</v>
      </c>
      <c r="BS83" s="24">
        <f>SUMIFS(Detail!K:K,Detail!$A:$A,$B83,Detail!$D:$D,14,Detail!$C:$C,4)</f>
        <v>17078.588825541548</v>
      </c>
      <c r="BT83" s="33">
        <f t="shared" si="139"/>
        <v>74570.70651575271</v>
      </c>
      <c r="BU83" s="24">
        <f>SUMIFS(Detail!K:K,Detail!$A:$A,$B83,Detail!$D:$D,15,Detail!$C:$C,1)</f>
        <v>16158.70393251162</v>
      </c>
      <c r="BV83" s="24">
        <f>SUMIFS(Detail!K:K,Detail!$A:$A,$B83,Detail!$D:$D,15,Detail!$C:$C,2)</f>
        <v>15302.870053752325</v>
      </c>
      <c r="BW83" s="24">
        <f>SUMIFS(Detail!K:K,Detail!$A:$A,$B83,Detail!$D:$D,15,Detail!$C:$C,3)</f>
        <v>14505.588983472437</v>
      </c>
      <c r="BX83" s="24">
        <f>SUMIFS(Detail!K:K,Detail!$A:$A,$B83,Detail!$D:$D,15,Detail!$C:$C,4)</f>
        <v>13761.924311006442</v>
      </c>
      <c r="BY83" s="33">
        <f t="shared" si="140"/>
        <v>59729.087280742824</v>
      </c>
      <c r="BZ83" s="24">
        <f>SUMIFS(Detail!K:K,Detail!$A:$A,$B83,Detail!$D:$D,16,Detail!$C:$C,1)</f>
        <v>13067.434890150093</v>
      </c>
      <c r="CA83" s="24">
        <f>SUMIFS(Detail!K:K,Detail!$A:$A,$B83,Detail!$D:$D,16,Detail!$C:$C,2)</f>
        <v>12418.117252691649</v>
      </c>
      <c r="CB83" s="24">
        <f>SUMIFS(Detail!K:K,Detail!$A:$A,$B83,Detail!$D:$D,16,Detail!$C:$C,3)</f>
        <v>11810.355623449199</v>
      </c>
      <c r="CC83" s="24">
        <f>SUMIFS(Detail!K:K,Detail!$A:$A,$B83,Detail!$D:$D,16,Detail!$C:$C,4)</f>
        <v>11240.878416293301</v>
      </c>
      <c r="CD83" s="33">
        <f t="shared" si="141"/>
        <v>48536.786182584241</v>
      </c>
      <c r="CE83" s="24">
        <f>SUMIFS(Detail!K:K,Detail!$A:$A,$B83,Detail!$D:$D,17,Detail!$C:$C,1)</f>
        <v>10706.720272541046</v>
      </c>
      <c r="CF83" s="24">
        <f>SUMIFS(Detail!K:K,Detail!$A:$A,$B83,Detail!$D:$D,17,Detail!$C:$C,2)</f>
        <v>10205.188853018917</v>
      </c>
      <c r="CG83" s="24">
        <f>SUMIFS(Detail!K:K,Detail!$A:$A,$B83,Detail!$D:$D,17,Detail!$C:$C,3)</f>
        <v>9733.8357187770307</v>
      </c>
      <c r="CH83" s="24">
        <f>SUMIFS(Detail!K:K,Detail!$A:$A,$B83,Detail!$D:$D,17,Detail!$C:$C,4)</f>
        <v>9290.4307380290702</v>
      </c>
      <c r="CI83" s="33">
        <f t="shared" si="142"/>
        <v>39936.175582366064</v>
      </c>
      <c r="CJ83" s="24">
        <f>SUMIFS(Detail!K:K,Detail!$A:$A,$B83,Detail!$D:$D,18,Detail!$C:$C,1)</f>
        <v>8872.9395422032103</v>
      </c>
      <c r="CK83" s="24">
        <f>SUMIFS(Detail!K:K,Detail!$A:$A,$B83,Detail!$D:$D,18,Detail!$C:$C,2)</f>
        <v>8479.5036251749843</v>
      </c>
      <c r="CL83" s="24">
        <f>SUMIFS(Detail!K:K,Detail!$A:$A,$B83,Detail!$D:$D,18,Detail!$C:$C,3)</f>
        <v>8108.4227393986657</v>
      </c>
      <c r="CM83" s="24">
        <f>SUMIFS(Detail!K:K,Detail!$A:$A,$B83,Detail!$D:$D,18,Detail!$C:$C,4)</f>
        <v>7758.1392926331609</v>
      </c>
      <c r="CN83" s="33">
        <f t="shared" si="143"/>
        <v>33219.005199410021</v>
      </c>
      <c r="CO83" s="24">
        <f>SUMIFS(Detail!K:K,Detail!$A:$A,$B83,Detail!$D:$D,19,Detail!$C:$C,1)</f>
        <v>7427.2244912106544</v>
      </c>
      <c r="CP83" s="24">
        <f>SUMIFS(Detail!K:K,Detail!$A:$A,$B83,Detail!$D:$D,19,Detail!$C:$C,2)</f>
        <v>7114.366011348553</v>
      </c>
      <c r="CQ83" s="24">
        <f>SUMIFS(Detail!K:K,Detail!$A:$A,$B83,Detail!$D:$D,19,Detail!$C:$C,3)</f>
        <v>6818.3570101186633</v>
      </c>
      <c r="CR83" s="24">
        <f>SUMIFS(Detail!K:K,Detail!$A:$A,$B83,Detail!$D:$D,19,Detail!$C:$C,4)</f>
        <v>6538.0863134684041</v>
      </c>
      <c r="CS83" s="33">
        <f t="shared" si="144"/>
        <v>27898.033826146275</v>
      </c>
      <c r="CT83" s="24">
        <f>SUMIFS(Detail!K:K,Detail!$A:$A,$B83,Detail!$D:$D,20,Detail!$C:$C,1)</f>
        <v>6272.5296402648091</v>
      </c>
      <c r="CU83" s="24">
        <f>SUMIFS(Detail!K:K,Detail!$A:$A,$B83,Detail!$D:$D,20,Detail!$C:$C,2)</f>
        <v>6020.7417401978746</v>
      </c>
      <c r="CV83" s="24">
        <f>SUMIFS(Detail!K:K,Detail!$A:$A,$B83,Detail!$D:$D,20,Detail!$C:$C,3)</f>
        <v>5781.8493390660733</v>
      </c>
      <c r="CW83" s="24">
        <f>SUMIFS(Detail!K:K,Detail!$A:$A,$B83,Detail!$D:$D,20,Detail!$C:$C,4)</f>
        <v>5555.0447988891974</v>
      </c>
      <c r="CX83" s="33">
        <f t="shared" si="145"/>
        <v>23630.165518417954</v>
      </c>
      <c r="CY83" s="24">
        <f>SUMIFS(Detail!K:K,Detail!$A:$A,$B83,Detail!$D:$D,21,Detail!$C:$C,1)</f>
        <v>63120.296970717609</v>
      </c>
      <c r="CZ83" s="24">
        <f>SUMIFS(Detail!K:K,Detail!$A:$A,$B83,Detail!$D:$D,21,Detail!$C:$C,2)</f>
        <v>0</v>
      </c>
      <c r="DA83" s="24">
        <f>SUMIFS(Detail!K:K,Detail!$A:$A,$B83,Detail!$D:$D,21,Detail!$C:$C,3)</f>
        <v>0</v>
      </c>
      <c r="DB83" s="24">
        <f>SUMIFS(Detail!K:K,Detail!$A:$A,$B83,Detail!$D:$D,21,Detail!$C:$C,4)</f>
        <v>0</v>
      </c>
      <c r="DC83" s="33">
        <f t="shared" si="146"/>
        <v>63120.296970717609</v>
      </c>
      <c r="DD83" s="86">
        <f>SUMIFS(Detail!K:K,Detail!$A:$A,$B83,Detail!$B:$B,"&gt;60")</f>
        <v>3870205.9511683825</v>
      </c>
    </row>
    <row r="84" spans="1:108" x14ac:dyDescent="0.25">
      <c r="A84" t="s">
        <v>5321</v>
      </c>
      <c r="B84" s="32" t="s">
        <v>5128</v>
      </c>
      <c r="C84" s="24">
        <f>SUMIFS(Detail!K:K,Detail!$A:$A,$B84,Detail!$D:$D,1,Detail!$C:$C,1)</f>
        <v>0</v>
      </c>
      <c r="D84" s="24">
        <f>SUMIFS(Detail!K:K,Detail!$A:$A,$B84,Detail!$D:$D,1,Detail!$C:$C,2)</f>
        <v>0</v>
      </c>
      <c r="E84" s="24">
        <f>SUMIFS(Detail!K:K,Detail!$A:$A,$B84,Detail!$D:$D,1,Detail!$C:$C,3)</f>
        <v>0</v>
      </c>
      <c r="F84" s="24">
        <f>SUMIFS(Detail!K:K,Detail!$A:$A,$B84,Detail!$D:$D,1,Detail!$C:$C,4)</f>
        <v>0</v>
      </c>
      <c r="G84" s="33">
        <f t="shared" si="126"/>
        <v>0</v>
      </c>
      <c r="H84" s="24">
        <f>SUMIFS(Detail!K:K,Detail!$A:$A,$B84,Detail!$D:$D,2,Detail!$C:$C,1)</f>
        <v>3745.0176023295853</v>
      </c>
      <c r="I84" s="24">
        <f>SUMIFS(Detail!K:K,Detail!$A:$A,$B84,Detail!$D:$D,2,Detail!$C:$C,2)</f>
        <v>29070.152635520259</v>
      </c>
      <c r="J84" s="24">
        <f>SUMIFS(Detail!K:K,Detail!$A:$A,$B84,Detail!$D:$D,2,Detail!$C:$C,3)</f>
        <v>135767.45322973045</v>
      </c>
      <c r="K84" s="24">
        <f>SUMIFS(Detail!K:K,Detail!$A:$A,$B84,Detail!$D:$D,2,Detail!$C:$C,4)</f>
        <v>397273.83611878601</v>
      </c>
      <c r="L84" s="33">
        <f t="shared" si="127"/>
        <v>565856.45958636631</v>
      </c>
      <c r="M84" s="24">
        <f>SUMIFS(Detail!K:K,Detail!$A:$A,$B84,Detail!$D:$D,3,Detail!$C:$C,1)</f>
        <v>776057.30542680901</v>
      </c>
      <c r="N84" s="24">
        <f>SUMIFS(Detail!K:K,Detail!$A:$A,$B84,Detail!$D:$D,3,Detail!$C:$C,2)</f>
        <v>1242032.5672149772</v>
      </c>
      <c r="O84" s="24">
        <f>SUMIFS(Detail!K:K,Detail!$A:$A,$B84,Detail!$D:$D,3,Detail!$C:$C,3)</f>
        <v>1741782.9543008753</v>
      </c>
      <c r="P84" s="24">
        <f>SUMIFS(Detail!K:K,Detail!$A:$A,$B84,Detail!$D:$D,3,Detail!$C:$C,4)</f>
        <v>2217342.7170115495</v>
      </c>
      <c r="Q84" s="33">
        <f t="shared" si="128"/>
        <v>5977215.5439542113</v>
      </c>
      <c r="R84" s="24">
        <f>SUMIFS(Detail!K:K,Detail!$A:$A,$B84,Detail!$D:$D,4,Detail!$C:$C,1)</f>
        <v>2724633.1264935415</v>
      </c>
      <c r="S84" s="24">
        <f>SUMIFS(Detail!K:K,Detail!$A:$A,$B84,Detail!$D:$D,4,Detail!$C:$C,2)</f>
        <v>3304251.99586365</v>
      </c>
      <c r="T84" s="24">
        <f>SUMIFS(Detail!K:K,Detail!$A:$A,$B84,Detail!$D:$D,4,Detail!$C:$C,3)</f>
        <v>3984787.7145286202</v>
      </c>
      <c r="U84" s="24">
        <f>SUMIFS(Detail!K:K,Detail!$A:$A,$B84,Detail!$D:$D,4,Detail!$C:$C,4)</f>
        <v>4793247.5966767035</v>
      </c>
      <c r="V84" s="33">
        <f t="shared" si="129"/>
        <v>14806920.433562515</v>
      </c>
      <c r="W84" s="24">
        <f>SUMIFS(Detail!K:K,Detail!$A:$A,$B84,Detail!$D:$D,5,Detail!$C:$C,1)</f>
        <v>5758768.0617877096</v>
      </c>
      <c r="X84" s="24">
        <f>SUMIFS(Detail!K:K,Detail!$A:$A,$B84,Detail!$D:$D,5,Detail!$C:$C,2)</f>
        <v>6914698.836648412</v>
      </c>
      <c r="Y84" s="24">
        <f>SUMIFS(Detail!K:K,Detail!$A:$A,$B84,Detail!$D:$D,5,Detail!$C:$C,3)</f>
        <v>8300215.2555616498</v>
      </c>
      <c r="Z84" s="24">
        <f>SUMIFS(Detail!K:K,Detail!$A:$A,$B84,Detail!$D:$D,5,Detail!$C:$C,4)</f>
        <v>9961867.4111365378</v>
      </c>
      <c r="AA84" s="33">
        <f t="shared" si="130"/>
        <v>30935549.565134309</v>
      </c>
      <c r="AB84" s="24">
        <f>SUMIFS(Detail!K:K,Detail!$A:$A,$B84,Detail!$D:$D,6,Detail!$C:$C,1)</f>
        <v>6552634.5574678108</v>
      </c>
      <c r="AC84" s="24">
        <f>SUMIFS(Detail!K:K,Detail!$A:$A,$B84,Detail!$D:$D,6,Detail!$C:$C,2)</f>
        <v>3026553.4912383929</v>
      </c>
      <c r="AD84" s="24">
        <f>SUMIFS(Detail!K:K,Detail!$A:$A,$B84,Detail!$D:$D,6,Detail!$C:$C,3)</f>
        <v>1588435.5854682848</v>
      </c>
      <c r="AE84" s="24">
        <f>SUMIFS(Detail!K:K,Detail!$A:$A,$B84,Detail!$D:$D,6,Detail!$C:$C,4)</f>
        <v>881866.72954006493</v>
      </c>
      <c r="AF84" s="33">
        <f t="shared" si="131"/>
        <v>12049490.363714553</v>
      </c>
      <c r="AG84" s="24">
        <f>SUMIFS(Detail!K:K,Detail!$A:$A,$B84,Detail!$D:$D,7,Detail!$C:$C,1)</f>
        <v>507387.26091238111</v>
      </c>
      <c r="AH84" s="24">
        <f>SUMIFS(Detail!K:K,Detail!$A:$A,$B84,Detail!$D:$D,7,Detail!$C:$C,2)</f>
        <v>299554.25927466154</v>
      </c>
      <c r="AI84" s="24">
        <f>SUMIFS(Detail!K:K,Detail!$A:$A,$B84,Detail!$D:$D,7,Detail!$C:$C,3)</f>
        <v>180422.74208196998</v>
      </c>
      <c r="AJ84" s="24">
        <f>SUMIFS(Detail!K:K,Detail!$A:$A,$B84,Detail!$D:$D,7,Detail!$C:$C,4)</f>
        <v>110444.25959784538</v>
      </c>
      <c r="AK84" s="33">
        <f t="shared" si="132"/>
        <v>1097808.521866858</v>
      </c>
      <c r="AL84" s="24">
        <f>SUMIFS(Detail!K:K,Detail!$A:$A,$B84,Detail!$D:$D,8,Detail!$C:$C,1)</f>
        <v>68529.880865573883</v>
      </c>
      <c r="AM84" s="24">
        <f>SUMIFS(Detail!K:K,Detail!$A:$A,$B84,Detail!$D:$D,8,Detail!$C:$C,2)</f>
        <v>43018.38092777878</v>
      </c>
      <c r="AN84" s="24">
        <f>SUMIFS(Detail!K:K,Detail!$A:$A,$B84,Detail!$D:$D,8,Detail!$C:$C,3)</f>
        <v>27278.293155409396</v>
      </c>
      <c r="AO84" s="24">
        <f>SUMIFS(Detail!K:K,Detail!$A:$A,$B84,Detail!$D:$D,8,Detail!$C:$C,4)</f>
        <v>17452.553259462118</v>
      </c>
      <c r="AP84" s="33">
        <f t="shared" si="133"/>
        <v>156279.10820822418</v>
      </c>
      <c r="AQ84" s="24">
        <f>SUMIFS(Detail!K:K,Detail!$A:$A,$B84,Detail!$D:$D,9,Detail!$C:$C,1)</f>
        <v>11255.582191489637</v>
      </c>
      <c r="AR84" s="24">
        <f>SUMIFS(Detail!K:K,Detail!$A:$A,$B84,Detail!$D:$D,9,Detail!$C:$C,2)</f>
        <v>7311.4928539693356</v>
      </c>
      <c r="AS84" s="24">
        <f>SUMIFS(Detail!K:K,Detail!$A:$A,$B84,Detail!$D:$D,9,Detail!$C:$C,3)</f>
        <v>4780.6936019510031</v>
      </c>
      <c r="AT84" s="24">
        <f>SUMIFS(Detail!K:K,Detail!$A:$A,$B84,Detail!$D:$D,9,Detail!$C:$C,4)</f>
        <v>3144.7309243679047</v>
      </c>
      <c r="AU84" s="33">
        <f t="shared" si="134"/>
        <v>26492.49957177788</v>
      </c>
      <c r="AV84" s="24">
        <f>SUMIFS(Detail!K:K,Detail!$A:$A,$B84,Detail!$D:$D,10,Detail!$C:$C,1)</f>
        <v>2080.0753859728575</v>
      </c>
      <c r="AW84" s="24">
        <f>SUMIFS(Detail!K:K,Detail!$A:$A,$B84,Detail!$D:$D,10,Detail!$C:$C,2)</f>
        <v>1382.9310130998492</v>
      </c>
      <c r="AX84" s="24">
        <f>SUMIFS(Detail!K:K,Detail!$A:$A,$B84,Detail!$D:$D,10,Detail!$C:$C,3)</f>
        <v>923.83234887570143</v>
      </c>
      <c r="AY84" s="24">
        <f>SUMIFS(Detail!K:K,Detail!$A:$A,$B84,Detail!$D:$D,10,Detail!$C:$C,4)</f>
        <v>619.89901315420866</v>
      </c>
      <c r="AZ84" s="33">
        <f t="shared" si="135"/>
        <v>5006.7377611026168</v>
      </c>
      <c r="BA84" s="24">
        <f>SUMIFS(Detail!K:K,Detail!$A:$A,$B84,Detail!$D:$D,11,Detail!$C:$C,1)</f>
        <v>417.69884636253119</v>
      </c>
      <c r="BB84" s="24">
        <f>SUMIFS(Detail!K:K,Detail!$A:$A,$B84,Detail!$D:$D,11,Detail!$C:$C,2)</f>
        <v>282.56127370148897</v>
      </c>
      <c r="BC84" s="24">
        <f>SUMIFS(Detail!K:K,Detail!$A:$A,$B84,Detail!$D:$D,11,Detail!$C:$C,3)</f>
        <v>191.85477814078331</v>
      </c>
      <c r="BD84" s="24">
        <f>SUMIFS(Detail!K:K,Detail!$A:$A,$B84,Detail!$D:$D,11,Detail!$C:$C,4)</f>
        <v>130.72429578751326</v>
      </c>
      <c r="BE84" s="33">
        <f t="shared" si="136"/>
        <v>1022.8391939923167</v>
      </c>
      <c r="BF84" s="24">
        <f>SUMIFS(Detail!K:K,Detail!$A:$A,$B84,Detail!$D:$D,12,Detail!$C:$C,1)</f>
        <v>89.36861227452755</v>
      </c>
      <c r="BG84" s="24">
        <f>SUMIFS(Detail!K:K,Detail!$A:$A,$B84,Detail!$D:$D,12,Detail!$C:$C,2)</f>
        <v>61.289652362465858</v>
      </c>
      <c r="BH84" s="24">
        <f>SUMIFS(Detail!K:K,Detail!$A:$A,$B84,Detail!$D:$D,12,Detail!$C:$C,3)</f>
        <v>42.159688793122768</v>
      </c>
      <c r="BI84" s="24">
        <f>SUMIFS(Detail!K:K,Detail!$A:$A,$B84,Detail!$D:$D,12,Detail!$C:$C,4)</f>
        <v>29.084115050733089</v>
      </c>
      <c r="BJ84" s="33">
        <f t="shared" si="137"/>
        <v>221.90206848084927</v>
      </c>
      <c r="BK84" s="24">
        <f>SUMIFS(Detail!K:K,Detail!$A:$A,$B84,Detail!$D:$D,13,Detail!$C:$C,1)</f>
        <v>20.119050644338131</v>
      </c>
      <c r="BL84" s="24">
        <f>SUMIFS(Detail!K:K,Detail!$A:$A,$B84,Detail!$D:$D,13,Detail!$C:$C,2)</f>
        <v>13.954090021550655</v>
      </c>
      <c r="BM84" s="24">
        <f>SUMIFS(Detail!K:K,Detail!$A:$A,$B84,Detail!$D:$D,13,Detail!$C:$C,3)</f>
        <v>9.7026645317673683</v>
      </c>
      <c r="BN84" s="24">
        <f>SUMIFS(Detail!K:K,Detail!$A:$A,$B84,Detail!$D:$D,13,Detail!$C:$C,4)</f>
        <v>6.7628917023539543</v>
      </c>
      <c r="BO84" s="33">
        <f t="shared" si="138"/>
        <v>50.538696900010109</v>
      </c>
      <c r="BP84" s="24">
        <f>SUMIFS(Detail!K:K,Detail!$A:$A,$B84,Detail!$D:$D,14,Detail!$C:$C,1)</f>
        <v>4.7248203828930855</v>
      </c>
      <c r="BQ84" s="24">
        <f>SUMIFS(Detail!K:K,Detail!$A:$A,$B84,Detail!$D:$D,14,Detail!$C:$C,2)</f>
        <v>3.3083534836769104</v>
      </c>
      <c r="BR84" s="24">
        <f>SUMIFS(Detail!K:K,Detail!$A:$A,$B84,Detail!$D:$D,14,Detail!$C:$C,3)</f>
        <v>2.3215445876121521</v>
      </c>
      <c r="BS84" s="24">
        <f>SUMIFS(Detail!K:K,Detail!$A:$A,$B84,Detail!$D:$D,14,Detail!$C:$C,4)</f>
        <v>1.6324794292449951</v>
      </c>
      <c r="BT84" s="33">
        <f t="shared" si="139"/>
        <v>11.987197883427143</v>
      </c>
      <c r="BU84" s="24">
        <f>SUMIFS(Detail!K:K,Detail!$A:$A,$B84,Detail!$D:$D,15,Detail!$C:$C,1)</f>
        <v>1.1502522304654121</v>
      </c>
      <c r="BV84" s="24">
        <f>SUMIFS(Detail!K:K,Detail!$A:$A,$B84,Detail!$D:$D,15,Detail!$C:$C,2)</f>
        <v>0.8120524138212204</v>
      </c>
      <c r="BW84" s="24">
        <f>SUMIFS(Detail!K:K,Detail!$A:$A,$B84,Detail!$D:$D,15,Detail!$C:$C,3)</f>
        <v>0.57437217235565186</v>
      </c>
      <c r="BX84" s="24">
        <f>SUMIFS(Detail!K:K,Detail!$A:$A,$B84,Detail!$D:$D,15,Detail!$C:$C,4)</f>
        <v>0.40700086951255798</v>
      </c>
      <c r="BY84" s="33">
        <f t="shared" si="140"/>
        <v>2.9436776861548424</v>
      </c>
      <c r="BZ84" s="24">
        <f>SUMIFS(Detail!K:K,Detail!$A:$A,$B84,Detail!$D:$D,16,Detail!$C:$C,1)</f>
        <v>0.28891196846961975</v>
      </c>
      <c r="CA84" s="24">
        <f>SUMIFS(Detail!K:K,Detail!$A:$A,$B84,Detail!$D:$D,16,Detail!$C:$C,2)</f>
        <v>0.20543816685676575</v>
      </c>
      <c r="CB84" s="24">
        <f>SUMIFS(Detail!K:K,Detail!$A:$A,$B84,Detail!$D:$D,16,Detail!$C:$C,3)</f>
        <v>0.14632558822631836</v>
      </c>
      <c r="CC84" s="24">
        <f>SUMIFS(Detail!K:K,Detail!$A:$A,$B84,Detail!$D:$D,16,Detail!$C:$C,4)</f>
        <v>0.10439085215330124</v>
      </c>
      <c r="CD84" s="33">
        <f t="shared" si="141"/>
        <v>0.7450665757060051</v>
      </c>
      <c r="CE84" s="24">
        <f>SUMIFS(Detail!K:K,Detail!$A:$A,$B84,Detail!$D:$D,17,Detail!$C:$C,1)</f>
        <v>7.4591293931007385E-2</v>
      </c>
      <c r="CF84" s="24">
        <f>SUMIFS(Detail!K:K,Detail!$A:$A,$B84,Detail!$D:$D,17,Detail!$C:$C,2)</f>
        <v>5.3379975259304047E-2</v>
      </c>
      <c r="CG84" s="24">
        <f>SUMIFS(Detail!K:K,Detail!$A:$A,$B84,Detail!$D:$D,17,Detail!$C:$C,3)</f>
        <v>3.8257449865341187E-2</v>
      </c>
      <c r="CH84" s="24">
        <f>SUMIFS(Detail!K:K,Detail!$A:$A,$B84,Detail!$D:$D,17,Detail!$C:$C,4)</f>
        <v>2.7458958327770233E-2</v>
      </c>
      <c r="CI84" s="33">
        <f t="shared" si="142"/>
        <v>0.19368767738342285</v>
      </c>
      <c r="CJ84" s="24">
        <f>SUMIFS(Detail!K:K,Detail!$A:$A,$B84,Detail!$D:$D,18,Detail!$C:$C,1)</f>
        <v>1.9736319780349731E-2</v>
      </c>
      <c r="CK84" s="24">
        <f>SUMIFS(Detail!K:K,Detail!$A:$A,$B84,Detail!$D:$D,18,Detail!$C:$C,2)</f>
        <v>1.4205217361450195E-2</v>
      </c>
      <c r="CL84" s="24">
        <f>SUMIFS(Detail!K:K,Detail!$A:$A,$B84,Detail!$D:$D,18,Detail!$C:$C,3)</f>
        <v>1.0237924754619598E-2</v>
      </c>
      <c r="CM84" s="24">
        <f>SUMIFS(Detail!K:K,Detail!$A:$A,$B84,Detail!$D:$D,18,Detail!$C:$C,4)</f>
        <v>7.3883906006813049E-3</v>
      </c>
      <c r="CN84" s="33">
        <f t="shared" si="143"/>
        <v>5.156785249710083E-2</v>
      </c>
      <c r="CO84" s="24">
        <f>SUMIFS(Detail!K:K,Detail!$A:$A,$B84,Detail!$D:$D,19,Detail!$C:$C,1)</f>
        <v>5.3387507796287537E-3</v>
      </c>
      <c r="CP84" s="24">
        <f>SUMIFS(Detail!K:K,Detail!$A:$A,$B84,Detail!$D:$D,19,Detail!$C:$C,2)</f>
        <v>3.8625970482826233E-3</v>
      </c>
      <c r="CQ84" s="24">
        <f>SUMIFS(Detail!K:K,Detail!$A:$A,$B84,Detail!$D:$D,19,Detail!$C:$C,3)</f>
        <v>2.7980059385299683E-3</v>
      </c>
      <c r="CR84" s="24">
        <f>SUMIFS(Detail!K:K,Detail!$A:$A,$B84,Detail!$D:$D,19,Detail!$C:$C,4)</f>
        <v>2.0292550325393677E-3</v>
      </c>
      <c r="CS84" s="33">
        <f t="shared" si="144"/>
        <v>1.4028608798980713E-2</v>
      </c>
      <c r="CT84" s="24">
        <f>SUMIFS(Detail!K:K,Detail!$A:$A,$B84,Detail!$D:$D,20,Detail!$C:$C,1)</f>
        <v>1.4734342694282532E-3</v>
      </c>
      <c r="CU84" s="24">
        <f>SUMIFS(Detail!K:K,Detail!$A:$A,$B84,Detail!$D:$D,20,Detail!$C:$C,2)</f>
        <v>1.0710805654525757E-3</v>
      </c>
      <c r="CV84" s="24">
        <f>SUMIFS(Detail!K:K,Detail!$A:$A,$B84,Detail!$D:$D,20,Detail!$C:$C,3)</f>
        <v>7.7949464321136475E-4</v>
      </c>
      <c r="CW84" s="24">
        <f>SUMIFS(Detail!K:K,Detail!$A:$A,$B84,Detail!$D:$D,20,Detail!$C:$C,4)</f>
        <v>5.6789815425872803E-4</v>
      </c>
      <c r="CX84" s="33">
        <f t="shared" si="145"/>
        <v>3.8919076323509216E-3</v>
      </c>
      <c r="CY84" s="24">
        <f>SUMIFS(Detail!K:K,Detail!$A:$A,$B84,Detail!$D:$D,21,Detail!$C:$C,1)</f>
        <v>1.5375539660453796E-3</v>
      </c>
      <c r="CZ84" s="24">
        <f>SUMIFS(Detail!K:K,Detail!$A:$A,$B84,Detail!$D:$D,21,Detail!$C:$C,2)</f>
        <v>0</v>
      </c>
      <c r="DA84" s="24">
        <f>SUMIFS(Detail!K:K,Detail!$A:$A,$B84,Detail!$D:$D,21,Detail!$C:$C,3)</f>
        <v>0</v>
      </c>
      <c r="DB84" s="24">
        <f>SUMIFS(Detail!K:K,Detail!$A:$A,$B84,Detail!$D:$D,21,Detail!$C:$C,4)</f>
        <v>0</v>
      </c>
      <c r="DC84" s="33">
        <f t="shared" si="146"/>
        <v>1.5375539660453796E-3</v>
      </c>
      <c r="DD84" s="86">
        <f>SUMIFS(Detail!K:K,Detail!$A:$A,$B84,Detail!$B:$B,"&gt;60")</f>
        <v>13336388.451737635</v>
      </c>
    </row>
    <row r="85" spans="1:108" x14ac:dyDescent="0.25">
      <c r="A85" t="s">
        <v>5322</v>
      </c>
      <c r="B85" s="32" t="s">
        <v>5129</v>
      </c>
      <c r="C85" s="24">
        <f>SUMIFS(Detail!K:K,Detail!$A:$A,$B85,Detail!$D:$D,1,Detail!$C:$C,1)</f>
        <v>0</v>
      </c>
      <c r="D85" s="24">
        <f>SUMIFS(Detail!K:K,Detail!$A:$A,$B85,Detail!$D:$D,1,Detail!$C:$C,2)</f>
        <v>0</v>
      </c>
      <c r="E85" s="24">
        <f>SUMIFS(Detail!K:K,Detail!$A:$A,$B85,Detail!$D:$D,1,Detail!$C:$C,3)</f>
        <v>0</v>
      </c>
      <c r="F85" s="24">
        <f>SUMIFS(Detail!K:K,Detail!$A:$A,$B85,Detail!$D:$D,1,Detail!$C:$C,4)</f>
        <v>0</v>
      </c>
      <c r="G85" s="33">
        <f t="shared" si="126"/>
        <v>0</v>
      </c>
      <c r="H85" s="24">
        <f>SUMIFS(Detail!K:K,Detail!$A:$A,$B85,Detail!$D:$D,2,Detail!$C:$C,1)</f>
        <v>0.78989205096802573</v>
      </c>
      <c r="I85" s="24">
        <f>SUMIFS(Detail!K:K,Detail!$A:$A,$B85,Detail!$D:$D,2,Detail!$C:$C,2)</f>
        <v>35.544179409061599</v>
      </c>
      <c r="J85" s="24">
        <f>SUMIFS(Detail!K:K,Detail!$A:$A,$B85,Detail!$D:$D,2,Detail!$C:$C,3)</f>
        <v>328.00334192332269</v>
      </c>
      <c r="K85" s="24">
        <f>SUMIFS(Detail!K:K,Detail!$A:$A,$B85,Detail!$D:$D,2,Detail!$C:$C,4)</f>
        <v>1762.5448678335697</v>
      </c>
      <c r="L85" s="33">
        <f t="shared" si="127"/>
        <v>2126.8822812169219</v>
      </c>
      <c r="M85" s="24">
        <f>SUMIFS(Detail!K:K,Detail!$A:$A,$B85,Detail!$D:$D,3,Detail!$C:$C,1)</f>
        <v>6444.332943368272</v>
      </c>
      <c r="N85" s="24">
        <f>SUMIFS(Detail!K:K,Detail!$A:$A,$B85,Detail!$D:$D,3,Detail!$C:$C,2)</f>
        <v>16973.471625507344</v>
      </c>
      <c r="O85" s="24">
        <f>SUMIFS(Detail!K:K,Detail!$A:$A,$B85,Detail!$D:$D,3,Detail!$C:$C,3)</f>
        <v>35622.396906441063</v>
      </c>
      <c r="P85" s="24">
        <f>SUMIFS(Detail!K:K,Detail!$A:$A,$B85,Detail!$D:$D,3,Detail!$C:$C,4)</f>
        <v>63856.189624024213</v>
      </c>
      <c r="Q85" s="33">
        <f t="shared" si="128"/>
        <v>122896.39109934089</v>
      </c>
      <c r="R85" s="24">
        <f>SUMIFS(Detail!K:K,Detail!$A:$A,$B85,Detail!$D:$D,4,Detail!$C:$C,1)</f>
        <v>101935.28852170079</v>
      </c>
      <c r="S85" s="24">
        <f>SUMIFS(Detail!K:K,Detail!$A:$A,$B85,Detail!$D:$D,4,Detail!$C:$C,2)</f>
        <v>149779.44566856982</v>
      </c>
      <c r="T85" s="24">
        <f>SUMIFS(Detail!K:K,Detail!$A:$A,$B85,Detail!$D:$D,4,Detail!$C:$C,3)</f>
        <v>207785.37493545515</v>
      </c>
      <c r="U85" s="24">
        <f>SUMIFS(Detail!K:K,Detail!$A:$A,$B85,Detail!$D:$D,4,Detail!$C:$C,4)</f>
        <v>276980.06370919349</v>
      </c>
      <c r="V85" s="33">
        <f t="shared" si="129"/>
        <v>736480.1728349193</v>
      </c>
      <c r="W85" s="24">
        <f>SUMIFS(Detail!K:K,Detail!$A:$A,$B85,Detail!$D:$D,5,Detail!$C:$C,1)</f>
        <v>359001.98116049473</v>
      </c>
      <c r="X85" s="24">
        <f>SUMIFS(Detail!K:K,Detail!$A:$A,$B85,Detail!$D:$D,5,Detail!$C:$C,2)</f>
        <v>456087.13894042373</v>
      </c>
      <c r="Y85" s="24">
        <f>SUMIFS(Detail!K:K,Detail!$A:$A,$B85,Detail!$D:$D,5,Detail!$C:$C,3)</f>
        <v>571091.13271195767</v>
      </c>
      <c r="Z85" s="24">
        <f>SUMIFS(Detail!K:K,Detail!$A:$A,$B85,Detail!$D:$D,5,Detail!$C:$C,4)</f>
        <v>707548.28633665619</v>
      </c>
      <c r="AA85" s="33">
        <f t="shared" si="130"/>
        <v>2093728.5391495323</v>
      </c>
      <c r="AB85" s="24">
        <f>SUMIFS(Detail!K:K,Detail!$A:$A,$B85,Detail!$D:$D,6,Detail!$C:$C,1)</f>
        <v>867631.71375758154</v>
      </c>
      <c r="AC85" s="24">
        <f>SUMIFS(Detail!K:K,Detail!$A:$A,$B85,Detail!$D:$D,6,Detail!$C:$C,2)</f>
        <v>1016211.0922135124</v>
      </c>
      <c r="AD85" s="24">
        <f>SUMIFS(Detail!K:K,Detail!$A:$A,$B85,Detail!$D:$D,6,Detail!$C:$C,3)</f>
        <v>1102790.9120558482</v>
      </c>
      <c r="AE85" s="24">
        <f>SUMIFS(Detail!K:K,Detail!$A:$A,$B85,Detail!$D:$D,6,Detail!$C:$C,4)</f>
        <v>1129793.8105571475</v>
      </c>
      <c r="AF85" s="33">
        <f t="shared" si="131"/>
        <v>4116427.5285840896</v>
      </c>
      <c r="AG85" s="24">
        <f>SUMIFS(Detail!K:K,Detail!$A:$A,$B85,Detail!$D:$D,7,Detail!$C:$C,1)</f>
        <v>1115832.1402640985</v>
      </c>
      <c r="AH85" s="24">
        <f>SUMIFS(Detail!K:K,Detail!$A:$A,$B85,Detail!$D:$D,7,Detail!$C:$C,2)</f>
        <v>1076870.5733166914</v>
      </c>
      <c r="AI85" s="24">
        <f>SUMIFS(Detail!K:K,Detail!$A:$A,$B85,Detail!$D:$D,7,Detail!$C:$C,3)</f>
        <v>1023969.3111168407</v>
      </c>
      <c r="AJ85" s="24">
        <f>SUMIFS(Detail!K:K,Detail!$A:$A,$B85,Detail!$D:$D,7,Detail!$C:$C,4)</f>
        <v>964293.40980585106</v>
      </c>
      <c r="AK85" s="33">
        <f t="shared" si="132"/>
        <v>4180965.4345034817</v>
      </c>
      <c r="AL85" s="24">
        <f>SUMIFS(Detail!K:K,Detail!$A:$A,$B85,Detail!$D:$D,8,Detail!$C:$C,1)</f>
        <v>902337.79465077072</v>
      </c>
      <c r="AM85" s="24">
        <f>SUMIFS(Detail!K:K,Detail!$A:$A,$B85,Detail!$D:$D,8,Detail!$C:$C,2)</f>
        <v>840849.82711044699</v>
      </c>
      <c r="AN85" s="24">
        <f>SUMIFS(Detail!K:K,Detail!$A:$A,$B85,Detail!$D:$D,8,Detail!$C:$C,3)</f>
        <v>781452.59201801009</v>
      </c>
      <c r="AO85" s="24">
        <f>SUMIFS(Detail!K:K,Detail!$A:$A,$B85,Detail!$D:$D,8,Detail!$C:$C,4)</f>
        <v>725051.57524505816</v>
      </c>
      <c r="AP85" s="33">
        <f t="shared" si="133"/>
        <v>3249691.789024286</v>
      </c>
      <c r="AQ85" s="24">
        <f>SUMIFS(Detail!K:K,Detail!$A:$A,$B85,Detail!$D:$D,9,Detail!$C:$C,1)</f>
        <v>672097.15228630789</v>
      </c>
      <c r="AR85" s="24">
        <f>SUMIFS(Detail!K:K,Detail!$A:$A,$B85,Detail!$D:$D,9,Detail!$C:$C,2)</f>
        <v>622754.00797902979</v>
      </c>
      <c r="AS85" s="24">
        <f>SUMIFS(Detail!K:K,Detail!$A:$A,$B85,Detail!$D:$D,9,Detail!$C:$C,3)</f>
        <v>577012.50428477861</v>
      </c>
      <c r="AT85" s="24">
        <f>SUMIFS(Detail!K:K,Detail!$A:$A,$B85,Detail!$D:$D,9,Detail!$C:$C,4)</f>
        <v>534756.37994919159</v>
      </c>
      <c r="AU85" s="33">
        <f t="shared" si="134"/>
        <v>2406620.0444993079</v>
      </c>
      <c r="AV85" s="24">
        <f>SUMIFS(Detail!K:K,Detail!$A:$A,$B85,Detail!$D:$D,10,Detail!$C:$C,1)</f>
        <v>495808.7035295777</v>
      </c>
      <c r="AW85" s="24">
        <f>SUMIFS(Detail!K:K,Detail!$A:$A,$B85,Detail!$D:$D,10,Detail!$C:$C,2)</f>
        <v>459961.95158877596</v>
      </c>
      <c r="AX85" s="24">
        <f>SUMIFS(Detail!K:K,Detail!$A:$A,$B85,Detail!$D:$D,10,Detail!$C:$C,3)</f>
        <v>426996.42872889712</v>
      </c>
      <c r="AY85" s="24">
        <f>SUMIFS(Detail!K:K,Detail!$A:$A,$B85,Detail!$D:$D,10,Detail!$C:$C,4)</f>
        <v>396691.86306639016</v>
      </c>
      <c r="AZ85" s="33">
        <f t="shared" si="135"/>
        <v>1779458.9469136409</v>
      </c>
      <c r="BA85" s="24">
        <f>SUMIFS(Detail!K:K,Detail!$A:$A,$B85,Detail!$D:$D,11,Detail!$C:$C,1)</f>
        <v>368834.49826190248</v>
      </c>
      <c r="BB85" s="24">
        <f>SUMIFS(Detail!K:K,Detail!$A:$A,$B85,Detail!$D:$D,11,Detail!$C:$C,2)</f>
        <v>343221.22307331488</v>
      </c>
      <c r="BC85" s="24">
        <f>SUMIFS(Detail!K:K,Detail!$A:$A,$B85,Detail!$D:$D,11,Detail!$C:$C,3)</f>
        <v>319661.76333630085</v>
      </c>
      <c r="BD85" s="24">
        <f>SUMIFS(Detail!K:K,Detail!$A:$A,$B85,Detail!$D:$D,11,Detail!$C:$C,4)</f>
        <v>297979.61928409338</v>
      </c>
      <c r="BE85" s="33">
        <f t="shared" si="136"/>
        <v>1329697.1039556116</v>
      </c>
      <c r="BF85" s="24">
        <f>SUMIFS(Detail!K:K,Detail!$A:$A,$B85,Detail!$D:$D,12,Detail!$C:$C,1)</f>
        <v>278012.20368612558</v>
      </c>
      <c r="BG85" s="24">
        <f>SUMIFS(Detail!K:K,Detail!$A:$A,$B85,Detail!$D:$D,12,Detail!$C:$C,2)</f>
        <v>259610.48444230482</v>
      </c>
      <c r="BH85" s="24">
        <f>SUMIFS(Detail!K:K,Detail!$A:$A,$B85,Detail!$D:$D,12,Detail!$C:$C,3)</f>
        <v>242638.33350722864</v>
      </c>
      <c r="BI85" s="24">
        <f>SUMIFS(Detail!K:K,Detail!$A:$A,$B85,Detail!$D:$D,12,Detail!$C:$C,4)</f>
        <v>226971.715609584</v>
      </c>
      <c r="BJ85" s="33">
        <f t="shared" si="137"/>
        <v>1007232.737245243</v>
      </c>
      <c r="BK85" s="24">
        <f>SUMIFS(Detail!K:K,Detail!$A:$A,$B85,Detail!$D:$D,13,Detail!$C:$C,1)</f>
        <v>212497.8041424416</v>
      </c>
      <c r="BL85" s="24">
        <f>SUMIFS(Detail!K:K,Detail!$A:$A,$B85,Detail!$D:$D,13,Detail!$C:$C,2)</f>
        <v>199114.08052468672</v>
      </c>
      <c r="BM85" s="24">
        <f>SUMIFS(Detail!K:K,Detail!$A:$A,$B85,Detail!$D:$D,13,Detail!$C:$C,3)</f>
        <v>186727.45239821821</v>
      </c>
      <c r="BN85" s="24">
        <f>SUMIFS(Detail!K:K,Detail!$A:$A,$B85,Detail!$D:$D,13,Detail!$C:$C,4)</f>
        <v>175253.41196386889</v>
      </c>
      <c r="BO85" s="33">
        <f t="shared" si="138"/>
        <v>773592.74902921543</v>
      </c>
      <c r="BP85" s="24">
        <f>SUMIFS(Detail!K:K,Detail!$A:$A,$B85,Detail!$D:$D,14,Detail!$C:$C,1)</f>
        <v>164615.24637018144</v>
      </c>
      <c r="BQ85" s="24">
        <f>SUMIFS(Detail!K:K,Detail!$A:$A,$B85,Detail!$D:$D,14,Detail!$C:$C,2)</f>
        <v>154743.30586089939</v>
      </c>
      <c r="BR85" s="24">
        <f>SUMIFS(Detail!K:K,Detail!$A:$A,$B85,Detail!$D:$D,14,Detail!$C:$C,3)</f>
        <v>145574.33134510368</v>
      </c>
      <c r="BS85" s="24">
        <f>SUMIFS(Detail!K:K,Detail!$A:$A,$B85,Detail!$D:$D,14,Detail!$C:$C,4)</f>
        <v>137050.84048451856</v>
      </c>
      <c r="BT85" s="33">
        <f t="shared" si="139"/>
        <v>601983.72406070307</v>
      </c>
      <c r="BU85" s="24">
        <f>SUMIFS(Detail!K:K,Detail!$A:$A,$B85,Detail!$D:$D,15,Detail!$C:$C,1)</f>
        <v>129120.56982240826</v>
      </c>
      <c r="BV85" s="24">
        <f>SUMIFS(Detail!K:K,Detail!$A:$A,$B85,Detail!$D:$D,15,Detail!$C:$C,2)</f>
        <v>121735.96957929432</v>
      </c>
      <c r="BW85" s="24">
        <f>SUMIFS(Detail!K:K,Detail!$A:$A,$B85,Detail!$D:$D,15,Detail!$C:$C,3)</f>
        <v>114853.74729136005</v>
      </c>
      <c r="BX85" s="24">
        <f>SUMIFS(Detail!K:K,Detail!$A:$A,$B85,Detail!$D:$D,15,Detail!$C:$C,4)</f>
        <v>108434.45631241426</v>
      </c>
      <c r="BY85" s="33">
        <f t="shared" si="140"/>
        <v>474144.74300547689</v>
      </c>
      <c r="BZ85" s="24">
        <f>SUMIFS(Detail!K:K,Detail!$A:$A,$B85,Detail!$D:$D,16,Detail!$C:$C,1)</f>
        <v>102442.12523401156</v>
      </c>
      <c r="CA85" s="24">
        <f>SUMIFS(Detail!K:K,Detail!$A:$A,$B85,Detail!$D:$D,16,Detail!$C:$C,2)</f>
        <v>96843.924430634826</v>
      </c>
      <c r="CB85" s="24">
        <f>SUMIFS(Detail!K:K,Detail!$A:$A,$B85,Detail!$D:$D,16,Detail!$C:$C,3)</f>
        <v>91609.866156473756</v>
      </c>
      <c r="CC85" s="24">
        <f>SUMIFS(Detail!K:K,Detail!$A:$A,$B85,Detail!$D:$D,16,Detail!$C:$C,4)</f>
        <v>86712.534876465797</v>
      </c>
      <c r="CD85" s="33">
        <f t="shared" si="141"/>
        <v>377608.45069758594</v>
      </c>
      <c r="CE85" s="24">
        <f>SUMIFS(Detail!K:K,Detail!$A:$A,$B85,Detail!$D:$D,17,Detail!$C:$C,1)</f>
        <v>82126.844783458859</v>
      </c>
      <c r="CF85" s="24">
        <f>SUMIFS(Detail!K:K,Detail!$A:$A,$B85,Detail!$D:$D,17,Detail!$C:$C,2)</f>
        <v>77829.821723226458</v>
      </c>
      <c r="CG85" s="24">
        <f>SUMIFS(Detail!K:K,Detail!$A:$A,$B85,Detail!$D:$D,17,Detail!$C:$C,3)</f>
        <v>73800.407008919865</v>
      </c>
      <c r="CH85" s="24">
        <f>SUMIFS(Detail!K:K,Detail!$A:$A,$B85,Detail!$D:$D,17,Detail!$C:$C,4)</f>
        <v>70019.280852276832</v>
      </c>
      <c r="CI85" s="33">
        <f t="shared" si="142"/>
        <v>303776.35436788201</v>
      </c>
      <c r="CJ85" s="24">
        <f>SUMIFS(Detail!K:K,Detail!$A:$A,$B85,Detail!$D:$D,18,Detail!$C:$C,1)</f>
        <v>66468.703368015587</v>
      </c>
      <c r="CK85" s="24">
        <f>SUMIFS(Detail!K:K,Detail!$A:$A,$B85,Detail!$D:$D,18,Detail!$C:$C,2)</f>
        <v>63132.371317315847</v>
      </c>
      <c r="CL85" s="24">
        <f>SUMIFS(Detail!K:K,Detail!$A:$A,$B85,Detail!$D:$D,18,Detail!$C:$C,3)</f>
        <v>59995.288948506117</v>
      </c>
      <c r="CM85" s="24">
        <f>SUMIFS(Detail!K:K,Detail!$A:$A,$B85,Detail!$D:$D,18,Detail!$C:$C,4)</f>
        <v>57043.651465985924</v>
      </c>
      <c r="CN85" s="33">
        <f t="shared" si="143"/>
        <v>246640.01509982347</v>
      </c>
      <c r="CO85" s="24">
        <f>SUMIFS(Detail!K:K,Detail!$A:$A,$B85,Detail!$D:$D,19,Detail!$C:$C,1)</f>
        <v>54264.739815395325</v>
      </c>
      <c r="CP85" s="24">
        <f>SUMIFS(Detail!K:K,Detail!$A:$A,$B85,Detail!$D:$D,19,Detail!$C:$C,2)</f>
        <v>51646.825613129884</v>
      </c>
      <c r="CQ85" s="24">
        <f>SUMIFS(Detail!K:K,Detail!$A:$A,$B85,Detail!$D:$D,19,Detail!$C:$C,3)</f>
        <v>49179.085174411535</v>
      </c>
      <c r="CR85" s="24">
        <f>SUMIFS(Detail!K:K,Detail!$A:$A,$B85,Detail!$D:$D,19,Detail!$C:$C,4)</f>
        <v>46851.521706160158</v>
      </c>
      <c r="CS85" s="33">
        <f t="shared" si="144"/>
        <v>201942.1723090969</v>
      </c>
      <c r="CT85" s="24">
        <f>SUMIFS(Detail!K:K,Detail!$A:$A,$B85,Detail!$D:$D,20,Detail!$C:$C,1)</f>
        <v>44654.894831642509</v>
      </c>
      <c r="CU85" s="24">
        <f>SUMIFS(Detail!K:K,Detail!$A:$A,$B85,Detail!$D:$D,20,Detail!$C:$C,2)</f>
        <v>42580.656703349203</v>
      </c>
      <c r="CV85" s="24">
        <f>SUMIFS(Detail!K:K,Detail!$A:$A,$B85,Detail!$D:$D,20,Detail!$C:$C,3)</f>
        <v>40620.894039325416</v>
      </c>
      <c r="CW85" s="24">
        <f>SUMIFS(Detail!K:K,Detail!$A:$A,$B85,Detail!$D:$D,20,Detail!$C:$C,4)</f>
        <v>38768.275490447879</v>
      </c>
      <c r="CX85" s="33">
        <f t="shared" si="145"/>
        <v>166624.72106476501</v>
      </c>
      <c r="CY85" s="24">
        <f>SUMIFS(Detail!K:K,Detail!$A:$A,$B85,Detail!$D:$D,21,Detail!$C:$C,1)</f>
        <v>436585.42051541433</v>
      </c>
      <c r="CZ85" s="24">
        <f>SUMIFS(Detail!K:K,Detail!$A:$A,$B85,Detail!$D:$D,21,Detail!$C:$C,2)</f>
        <v>0</v>
      </c>
      <c r="DA85" s="24">
        <f>SUMIFS(Detail!K:K,Detail!$A:$A,$B85,Detail!$D:$D,21,Detail!$C:$C,3)</f>
        <v>0</v>
      </c>
      <c r="DB85" s="24">
        <f>SUMIFS(Detail!K:K,Detail!$A:$A,$B85,Detail!$D:$D,21,Detail!$C:$C,4)</f>
        <v>0</v>
      </c>
      <c r="DC85" s="33">
        <f t="shared" si="146"/>
        <v>436585.42051541433</v>
      </c>
      <c r="DD85" s="86">
        <f>SUMIFS(Detail!K:K,Detail!$A:$A,$B85,Detail!$B:$B,"&gt;60")</f>
        <v>21652991.934875626</v>
      </c>
    </row>
    <row r="86" spans="1:108" x14ac:dyDescent="0.25">
      <c r="A86" t="s">
        <v>4166</v>
      </c>
      <c r="B86" s="87" t="s">
        <v>5323</v>
      </c>
      <c r="C86" s="88">
        <f>SUM(C76:C85)</f>
        <v>0</v>
      </c>
      <c r="D86" s="88">
        <f>SUM(D76:D85)</f>
        <v>0</v>
      </c>
      <c r="E86" s="88">
        <f>SUM(E76:E85)</f>
        <v>239721.39949916731</v>
      </c>
      <c r="F86" s="88">
        <f>SUM(F76:F85)</f>
        <v>840572.98279332195</v>
      </c>
      <c r="G86" s="89">
        <f t="shared" si="126"/>
        <v>1080294.3822924893</v>
      </c>
      <c r="H86" s="88">
        <f>SUM(H76:H85)</f>
        <v>1390661.0855424639</v>
      </c>
      <c r="I86" s="88">
        <f>SUM(I76:I85)</f>
        <v>2495424.0793441948</v>
      </c>
      <c r="J86" s="88">
        <f>SUM(J76:J85)</f>
        <v>3576737.9072602321</v>
      </c>
      <c r="K86" s="88">
        <f>SUM(K76:K85)</f>
        <v>4635697.5474918094</v>
      </c>
      <c r="L86" s="89">
        <f t="shared" si="127"/>
        <v>12098520.6196387</v>
      </c>
      <c r="M86" s="88">
        <f>SUM(M76:M85)</f>
        <v>5517064.1153241508</v>
      </c>
      <c r="N86" s="88">
        <f>SUM(N76:N85)</f>
        <v>6682659.7369174603</v>
      </c>
      <c r="O86" s="88">
        <f>SUM(O76:O85)</f>
        <v>7842686.7587895561</v>
      </c>
      <c r="P86" s="88">
        <f>SUM(P76:P85)</f>
        <v>9067416.5399420112</v>
      </c>
      <c r="Q86" s="89">
        <f t="shared" si="128"/>
        <v>29109827.150973178</v>
      </c>
      <c r="R86" s="88">
        <f>SUM(R76:R85)</f>
        <v>10676183.790561019</v>
      </c>
      <c r="S86" s="88">
        <f>SUM(S76:S85)</f>
        <v>12386971.703525994</v>
      </c>
      <c r="T86" s="88">
        <f>SUM(T76:T85)</f>
        <v>13980069.534805136</v>
      </c>
      <c r="U86" s="88">
        <f>SUM(U76:U85)</f>
        <v>15679945.380824203</v>
      </c>
      <c r="V86" s="89">
        <f t="shared" si="129"/>
        <v>52723170.409716345</v>
      </c>
      <c r="W86" s="88">
        <f>SUM(W76:W85)</f>
        <v>18186632.658708509</v>
      </c>
      <c r="X86" s="88">
        <f>SUM(X76:X85)</f>
        <v>21766379.586360864</v>
      </c>
      <c r="Y86" s="88">
        <f>SUM(Y76:Y85)</f>
        <v>24843444.076958481</v>
      </c>
      <c r="Z86" s="88">
        <f>SUM(Z76:Z85)</f>
        <v>27801324.548695367</v>
      </c>
      <c r="AA86" s="89">
        <f t="shared" si="130"/>
        <v>92597780.870723218</v>
      </c>
      <c r="AB86" s="88">
        <f>SUM(AB76:AB85)</f>
        <v>18108010.075994052</v>
      </c>
      <c r="AC86" s="88">
        <f>SUM(AC76:AC85)</f>
        <v>9812795.1519678608</v>
      </c>
      <c r="AD86" s="88">
        <f>SUM(AD76:AD85)</f>
        <v>6788849.0689604897</v>
      </c>
      <c r="AE86" s="88">
        <f>SUM(AE76:AE85)</f>
        <v>5310999.1109700389</v>
      </c>
      <c r="AF86" s="89">
        <f t="shared" si="131"/>
        <v>40020653.407892436</v>
      </c>
      <c r="AG86" s="88">
        <f>SUM(AG76:AG85)</f>
        <v>4447210.5732457861</v>
      </c>
      <c r="AH86" s="88">
        <f>SUM(AH76:AH85)</f>
        <v>3867633.8331152867</v>
      </c>
      <c r="AI86" s="88">
        <f>SUM(AI76:AI85)</f>
        <v>3436607.4036557525</v>
      </c>
      <c r="AJ86" s="88">
        <f>SUM(AJ76:AJ85)</f>
        <v>3092330.643902807</v>
      </c>
      <c r="AK86" s="89">
        <f t="shared" si="132"/>
        <v>14843782.453919632</v>
      </c>
      <c r="AL86" s="88">
        <f>SUM(AL76:AL85)</f>
        <v>2804177.5110051963</v>
      </c>
      <c r="AM86" s="88">
        <f>SUM(AM76:AM85)</f>
        <v>2555732.2623684611</v>
      </c>
      <c r="AN86" s="88">
        <f>SUM(AN76:AN85)</f>
        <v>2337481.49578619</v>
      </c>
      <c r="AO86" s="88">
        <f>SUM(AO76:AO85)</f>
        <v>2143460.8378937766</v>
      </c>
      <c r="AP86" s="89">
        <f t="shared" si="133"/>
        <v>9840852.1070536245</v>
      </c>
      <c r="AQ86" s="88">
        <f>SUM(AQ76:AQ85)</f>
        <v>1969635.0675959503</v>
      </c>
      <c r="AR86" s="88">
        <f>SUM(AR76:AR85)</f>
        <v>1813078.9236040935</v>
      </c>
      <c r="AS86" s="88">
        <f>SUM(AS76:AS85)</f>
        <v>1671550.4466341492</v>
      </c>
      <c r="AT86" s="88">
        <f>SUM(AT76:AT85)</f>
        <v>1543248.4244950302</v>
      </c>
      <c r="AU86" s="89">
        <f t="shared" si="134"/>
        <v>6997512.8623292232</v>
      </c>
      <c r="AV86" s="88">
        <f>SUM(AV76:AV85)</f>
        <v>1426677.1492880918</v>
      </c>
      <c r="AW86" s="88">
        <f>SUM(AW76:AW85)</f>
        <v>1320566.7676458154</v>
      </c>
      <c r="AX86" s="88">
        <f>SUM(AX76:AX85)</f>
        <v>1223821.2390228081</v>
      </c>
      <c r="AY86" s="88">
        <f>SUM(AY76:AY85)</f>
        <v>1135483.7832716936</v>
      </c>
      <c r="AZ86" s="89">
        <f t="shared" si="135"/>
        <v>5106548.939228409</v>
      </c>
      <c r="BA86" s="88">
        <f>SUM(BA76:BA85)</f>
        <v>1054712.6533790277</v>
      </c>
      <c r="BB86" s="88">
        <f>SUM(BB76:BB85)</f>
        <v>980763.2550981082</v>
      </c>
      <c r="BC86" s="88">
        <f>SUM(BC76:BC85)</f>
        <v>912974.34629550204</v>
      </c>
      <c r="BD86" s="88">
        <f>SUM(BD76:BD85)</f>
        <v>850756.98753765691</v>
      </c>
      <c r="BE86" s="89">
        <f t="shared" si="136"/>
        <v>3799207.2423102949</v>
      </c>
      <c r="BF86" s="88">
        <f>SUM(BF76:BF85)</f>
        <v>793585.44089451432</v>
      </c>
      <c r="BG86" s="88">
        <f>SUM(BG76:BG85)</f>
        <v>740989.51402664557</v>
      </c>
      <c r="BH86" s="88">
        <f>SUM(BH76:BH85)</f>
        <v>692548.02167755086</v>
      </c>
      <c r="BI86" s="88">
        <f>SUM(BI76:BI85)</f>
        <v>647883.14125856292</v>
      </c>
      <c r="BJ86" s="89">
        <f t="shared" si="137"/>
        <v>2875006.1178572737</v>
      </c>
      <c r="BK86" s="88">
        <f>SUM(BK76:BK85)</f>
        <v>606655.50340133999</v>
      </c>
      <c r="BL86" s="88">
        <f>SUM(BL76:BL85)</f>
        <v>568559.89903994743</v>
      </c>
      <c r="BM86" s="88">
        <f>SUM(BM76:BM85)</f>
        <v>533321.51134803426</v>
      </c>
      <c r="BN86" s="88">
        <f>SUM(BN76:BN85)</f>
        <v>500692.59919152781</v>
      </c>
      <c r="BO86" s="89">
        <f t="shared" si="138"/>
        <v>2209229.5129808495</v>
      </c>
      <c r="BP86" s="88">
        <f>SUM(BP76:BP85)</f>
        <v>470449.57188015617</v>
      </c>
      <c r="BQ86" s="88">
        <f>SUM(BQ76:BQ85)</f>
        <v>442390.40478257462</v>
      </c>
      <c r="BR86" s="88">
        <f>SUM(BR76:BR85)</f>
        <v>416332.35295678396</v>
      </c>
      <c r="BS86" s="88">
        <f>SUM(BS76:BS85)</f>
        <v>392109.92600992508</v>
      </c>
      <c r="BT86" s="89">
        <f t="shared" si="139"/>
        <v>1721282.2556294398</v>
      </c>
      <c r="BU86" s="88">
        <f>SUM(BU76:BU85)</f>
        <v>369573.09238848835</v>
      </c>
      <c r="BV86" s="88">
        <f>SUM(BV76:BV85)</f>
        <v>348585.68546609581</v>
      </c>
      <c r="BW86" s="88">
        <f>SUM(BW76:BW85)</f>
        <v>329023.98734155111</v>
      </c>
      <c r="BX86" s="88">
        <f>SUM(BX76:BX85)</f>
        <v>310775.46929117851</v>
      </c>
      <c r="BY86" s="89">
        <f t="shared" si="140"/>
        <v>1357958.2344873138</v>
      </c>
      <c r="BZ86" s="88">
        <f>SUM(BZ76:BZ85)</f>
        <v>293737.67044791952</v>
      </c>
      <c r="CA86" s="88">
        <f>SUM(CA76:CA85)</f>
        <v>277817.19855088089</v>
      </c>
      <c r="CB86" s="88">
        <f>SUM(CB76:CB85)</f>
        <v>262928.8385906918</v>
      </c>
      <c r="CC86" s="88">
        <f>SUM(CC76:CC85)</f>
        <v>248994.75690483674</v>
      </c>
      <c r="CD86" s="89">
        <f t="shared" si="141"/>
        <v>1083478.4644943289</v>
      </c>
      <c r="CE86" s="88">
        <f>SUM(CE76:CE85)</f>
        <v>235943.78978237882</v>
      </c>
      <c r="CF86" s="88">
        <f>SUM(CF76:CF85)</f>
        <v>223710.80696010124</v>
      </c>
      <c r="CG86" s="88">
        <f>SUM(CG76:CG85)</f>
        <v>212236.1415456282</v>
      </c>
      <c r="CH86" s="88">
        <f>SUM(CH76:CH85)</f>
        <v>201465.07890960108</v>
      </c>
      <c r="CI86" s="89">
        <f t="shared" si="142"/>
        <v>873355.81719770934</v>
      </c>
      <c r="CJ86" s="88">
        <f>SUM(CJ76:CJ85)</f>
        <v>191347.39798169397</v>
      </c>
      <c r="CK86" s="88">
        <f>SUM(CK76:CK85)</f>
        <v>181836.95915305708</v>
      </c>
      <c r="CL86" s="88">
        <f>SUM(CL76:CL85)</f>
        <v>172891.33367379196</v>
      </c>
      <c r="CM86" s="88">
        <f>SUM(CM76:CM85)</f>
        <v>164471.47002759296</v>
      </c>
      <c r="CN86" s="89">
        <f t="shared" si="143"/>
        <v>710547.16083613597</v>
      </c>
      <c r="CO86" s="88">
        <f>SUM(CO76:CO85)</f>
        <v>156541.39329022914</v>
      </c>
      <c r="CP86" s="88">
        <f>SUM(CP76:CP85)</f>
        <v>149067.93394015636</v>
      </c>
      <c r="CQ86" s="88">
        <f>SUM(CQ76:CQ85)</f>
        <v>142020.48299042042</v>
      </c>
      <c r="CR86" s="88">
        <f>SUM(CR76:CR85)</f>
        <v>135370.77067023329</v>
      </c>
      <c r="CS86" s="89">
        <f t="shared" si="144"/>
        <v>583000.58089103922</v>
      </c>
      <c r="CT86" s="88">
        <f>SUM(CT76:CT85)</f>
        <v>129092.66619551275</v>
      </c>
      <c r="CU86" s="88">
        <f>SUM(CU76:CU85)</f>
        <v>123161.99644302484</v>
      </c>
      <c r="CV86" s="88">
        <f>SUM(CV76:CV85)</f>
        <v>117556.38158693258</v>
      </c>
      <c r="CW86" s="88">
        <f>SUM(CW76:CW85)</f>
        <v>112255.08597049303</v>
      </c>
      <c r="CX86" s="89">
        <f t="shared" si="145"/>
        <v>482066.1301959632</v>
      </c>
      <c r="CY86" s="88">
        <f>SUM(CY76:CY85)</f>
        <v>1220363.2160680611</v>
      </c>
      <c r="CZ86" s="88">
        <f>SUM(CZ76:CZ85)</f>
        <v>0</v>
      </c>
      <c r="DA86" s="88">
        <f>SUM(DA76:DA85)</f>
        <v>0</v>
      </c>
      <c r="DB86" s="88">
        <f>SUM(DB76:DB85)</f>
        <v>0</v>
      </c>
      <c r="DC86" s="89">
        <f t="shared" si="146"/>
        <v>1220363.2160680611</v>
      </c>
      <c r="DD86" s="90">
        <f>SUM(DD76:DD85)</f>
        <v>93724844.503371745</v>
      </c>
    </row>
    <row r="87" spans="1:108" x14ac:dyDescent="0.25">
      <c r="A87" t="s">
        <v>5324</v>
      </c>
      <c r="B87" s="30" t="s">
        <v>4692</v>
      </c>
    </row>
    <row r="88" spans="1:108" x14ac:dyDescent="0.25">
      <c r="A88" t="s">
        <v>5325</v>
      </c>
      <c r="B88" s="32" t="s">
        <v>5120</v>
      </c>
      <c r="C88" s="24">
        <f>SUMIFS(Detail!L:L,Detail!$A:$A,$B88,Detail!$B:$B,"&lt;="&amp;3)</f>
        <v>0</v>
      </c>
      <c r="D88" s="24">
        <f>SUMIFS(Detail!L:L,Detail!$A:$A,$B88,Detail!$B:$B,"&lt;="&amp;6)</f>
        <v>0</v>
      </c>
      <c r="E88" s="24">
        <f>SUMIFS(Detail!L:L,Detail!$A:$A,$B88,Detail!$B:$B,"&lt;="&amp;9)</f>
        <v>162930.033059329</v>
      </c>
      <c r="F88" s="24">
        <f>SUMIFS(Detail!L:L,Detail!$A:$A,$B88,Detail!$B:$B,"&lt;="&amp;12)</f>
        <v>259438.02162102237</v>
      </c>
      <c r="G88" s="33">
        <f t="shared" ref="G88:G98" si="147">F88</f>
        <v>259438.02162102237</v>
      </c>
      <c r="H88" s="24">
        <f>SUMIFS(Detail!L:L,Detail!$A:$A,$B88,Detail!$B:$B,"&lt;="&amp;15)</f>
        <v>257653.88935532479</v>
      </c>
      <c r="I88" s="24">
        <f>SUMIFS(Detail!L:L,Detail!$A:$A,$B88,Detail!$B:$B,"&lt;="&amp;18)</f>
        <v>277515.69158827467</v>
      </c>
      <c r="J88" s="24">
        <f>SUMIFS(Detail!L:L,Detail!$A:$A,$B88,Detail!$B:$B,"&lt;="&amp;21)</f>
        <v>390835.18977514887</v>
      </c>
      <c r="K88" s="24">
        <f>SUMIFS(Detail!L:L,Detail!$A:$A,$B88,Detail!$B:$B,"&lt;="&amp;24)</f>
        <v>403658.92401049659</v>
      </c>
      <c r="L88" s="33">
        <f t="shared" ref="L88:L98" si="148">K88</f>
        <v>403658.92401049659</v>
      </c>
      <c r="M88" s="24">
        <f>SUMIFS(Detail!L:L,Detail!$A:$A,$B88,Detail!$B:$B,"&lt;="&amp;27)</f>
        <v>330102.96415310306</v>
      </c>
      <c r="N88" s="24">
        <f>SUMIFS(Detail!L:L,Detail!$A:$A,$B88,Detail!$B:$B,"&lt;="&amp;30)</f>
        <v>337639.16871787189</v>
      </c>
      <c r="O88" s="24">
        <f>SUMIFS(Detail!L:L,Detail!$A:$A,$B88,Detail!$B:$B,"&lt;="&amp;33)</f>
        <v>363349.64546291297</v>
      </c>
      <c r="P88" s="24">
        <f>SUMIFS(Detail!L:L,Detail!$A:$A,$B88,Detail!$B:$B,"&lt;="&amp;36)</f>
        <v>509647.31475278735</v>
      </c>
      <c r="Q88" s="33">
        <f t="shared" ref="Q88:Q98" si="149">P88</f>
        <v>509647.31475278735</v>
      </c>
      <c r="R88" s="24">
        <f>SUMIFS(Detail!L:L,Detail!$A:$A,$B88,Detail!$B:$B,"&lt;="&amp;39)</f>
        <v>525612.06108331401</v>
      </c>
      <c r="S88" s="24">
        <f>SUMIFS(Detail!L:L,Detail!$A:$A,$B88,Detail!$B:$B,"&lt;="&amp;42)</f>
        <v>429587.31220503617</v>
      </c>
      <c r="T88" s="24">
        <f>SUMIFS(Detail!L:L,Detail!$A:$A,$B88,Detail!$B:$B,"&lt;="&amp;45)</f>
        <v>439168.6765423594</v>
      </c>
      <c r="U88" s="24">
        <f>SUMIFS(Detail!L:L,Detail!$A:$A,$B88,Detail!$B:$B,"&lt;="&amp;48)</f>
        <v>472478.96447643358</v>
      </c>
      <c r="V88" s="33">
        <f t="shared" ref="V88:V98" si="150">U88</f>
        <v>472478.96447643358</v>
      </c>
      <c r="W88" s="24">
        <f>SUMIFS(Detail!L:L,Detail!$A:$A,$B88,Detail!$B:$B,"&lt;="&amp;51)</f>
        <v>662606.77176029515</v>
      </c>
      <c r="X88" s="24">
        <f>SUMIFS(Detail!L:L,Detail!$A:$A,$B88,Detail!$B:$B,"&lt;="&amp;54)</f>
        <v>683330.05650647543</v>
      </c>
      <c r="Y88" s="24">
        <f>SUMIFS(Detail!L:L,Detail!$A:$A,$B88,Detail!$B:$B,"&lt;="&amp;57)</f>
        <v>558481.70885088854</v>
      </c>
      <c r="Z88" s="24">
        <f>SUMIFS(Detail!L:L,Detail!$A:$A,$B88,Detail!$B:$B,"&lt;="&amp;60)</f>
        <v>570928.97276865505</v>
      </c>
      <c r="AA88" s="33">
        <f t="shared" ref="AA88:AA98" si="151">Z88</f>
        <v>570928.97276865505</v>
      </c>
      <c r="AB88" s="24">
        <f>SUMIFS(Detail!L:L,Detail!$A:$A,$B88,Detail!$B:$B,"&lt;="&amp;63)</f>
        <v>207895.67904856987</v>
      </c>
      <c r="AC88" s="24">
        <f>SUMIFS(Detail!L:L,Detail!$A:$A,$B88,Detail!$B:$B,"&lt;="&amp;66)</f>
        <v>82257.236782988533</v>
      </c>
      <c r="AD88" s="24">
        <f>SUMIFS(Detail!L:L,Detail!$A:$A,$B88,Detail!$B:$B,"&lt;="&amp;69)</f>
        <v>34844.175718475133</v>
      </c>
      <c r="AE88" s="24">
        <f>SUMIFS(Detail!L:L,Detail!$A:$A,$B88,Detail!$B:$B,"&lt;="&amp;72)</f>
        <v>15435.940685294569</v>
      </c>
      <c r="AF88" s="33">
        <f t="shared" ref="AF88:AF98" si="152">AE88</f>
        <v>15435.940685294569</v>
      </c>
      <c r="AG88" s="24">
        <f>SUMIFS(Detail!L:L,Detail!$A:$A,$B88,Detail!$B:$B,"&lt;="&amp;75)</f>
        <v>7068.2096743918955</v>
      </c>
      <c r="AH88" s="24">
        <f>SUMIFS(Detail!L:L,Detail!$A:$A,$B88,Detail!$B:$B,"&lt;="&amp;78)</f>
        <v>3322.1722782533616</v>
      </c>
      <c r="AI88" s="24">
        <f>SUMIFS(Detail!L:L,Detail!$A:$A,$B88,Detail!$B:$B,"&lt;="&amp;81)</f>
        <v>1595.3401093203574</v>
      </c>
      <c r="AJ88" s="24">
        <f>SUMIFS(Detail!L:L,Detail!$A:$A,$B88,Detail!$B:$B,"&lt;="&amp;84)</f>
        <v>780.13141351938248</v>
      </c>
      <c r="AK88" s="33">
        <f t="shared" ref="AK88:AK98" si="153">AJ88</f>
        <v>780.13141351938248</v>
      </c>
      <c r="AL88" s="24">
        <f>SUMIFS(Detail!L:L,Detail!$A:$A,$B88,Detail!$B:$B,"&lt;="&amp;87)</f>
        <v>387.52069012261927</v>
      </c>
      <c r="AM88" s="24">
        <f>SUMIFS(Detail!L:L,Detail!$A:$A,$B88,Detail!$B:$B,"&lt;="&amp;90)</f>
        <v>195.16711479611695</v>
      </c>
      <c r="AN88" s="24">
        <f>SUMIFS(Detail!L:L,Detail!$A:$A,$B88,Detail!$B:$B,"&lt;="&amp;93)</f>
        <v>99.50491670332849</v>
      </c>
      <c r="AO88" s="24">
        <f>SUMIFS(Detail!L:L,Detail!$A:$A,$B88,Detail!$B:$B,"&lt;="&amp;96)</f>
        <v>51.294776324182749</v>
      </c>
      <c r="AP88" s="33">
        <f t="shared" ref="AP88:AP98" si="154">AO88</f>
        <v>51.294776324182749</v>
      </c>
      <c r="AQ88" s="24">
        <f>SUMIFS(Detail!L:L,Detail!$A:$A,$B88,Detail!$B:$B,"&lt;="&amp;99)</f>
        <v>26.708468399941921</v>
      </c>
      <c r="AR88" s="24">
        <f>SUMIFS(Detail!L:L,Detail!$A:$A,$B88,Detail!$B:$B,"&lt;="&amp;102)</f>
        <v>14.034571163356304</v>
      </c>
      <c r="AS88" s="24">
        <f>SUMIFS(Detail!L:L,Detail!$A:$A,$B88,Detail!$B:$B,"&lt;="&amp;105)</f>
        <v>7.4371395166963339</v>
      </c>
      <c r="AT88" s="24">
        <f>SUMIFS(Detail!L:L,Detail!$A:$A,$B88,Detail!$B:$B,"&lt;="&amp;108)</f>
        <v>3.9718756601214409</v>
      </c>
      <c r="AU88" s="33">
        <f t="shared" ref="AU88:AU98" si="155">AT88</f>
        <v>3.9718756601214409</v>
      </c>
      <c r="AV88" s="24">
        <f>SUMIFS(Detail!L:L,Detail!$A:$A,$B88,Detail!$B:$B,"&lt;="&amp;111)</f>
        <v>2.1366345025599003</v>
      </c>
      <c r="AW88" s="24">
        <f>SUMIFS(Detail!L:L,Detail!$A:$A,$B88,Detail!$B:$B,"&lt;="&amp;114)</f>
        <v>1.1571798864752054</v>
      </c>
      <c r="AX88" s="24">
        <f>SUMIFS(Detail!L:L,Detail!$A:$A,$B88,Detail!$B:$B,"&lt;="&amp;117)</f>
        <v>0.63070023432374001</v>
      </c>
      <c r="AY88" s="24">
        <f>SUMIFS(Detail!L:L,Detail!$A:$A,$B88,Detail!$B:$B,"&lt;="&amp;120)</f>
        <v>0.34580587223172188</v>
      </c>
      <c r="AZ88" s="33">
        <f t="shared" ref="AZ88:AZ98" si="156">AY88</f>
        <v>0.34580587223172188</v>
      </c>
      <c r="BA88" s="24">
        <f>SUMIFS(Detail!L:L,Detail!$A:$A,$B88,Detail!$B:$B,"&lt;="&amp;123)</f>
        <v>0.1906698327511549</v>
      </c>
      <c r="BB88" s="24">
        <f>SUMIFS(Detail!L:L,Detail!$A:$A,$B88,Detail!$B:$B,"&lt;="&amp;126)</f>
        <v>0.10569138266146183</v>
      </c>
      <c r="BC88" s="24">
        <f>SUMIFS(Detail!L:L,Detail!$A:$A,$B88,Detail!$B:$B,"&lt;="&amp;129)</f>
        <v>5.8882398530840874E-2</v>
      </c>
      <c r="BD88" s="24">
        <f>SUMIFS(Detail!L:L,Detail!$A:$A,$B88,Detail!$B:$B,"&lt;="&amp;132)</f>
        <v>3.2961813732981682E-2</v>
      </c>
      <c r="BE88" s="33">
        <f t="shared" ref="BE88:BE98" si="157">BD88</f>
        <v>3.2961813732981682E-2</v>
      </c>
      <c r="BF88" s="24">
        <f>SUMIFS(Detail!L:L,Detail!$A:$A,$B88,Detail!$B:$B,"&lt;="&amp;135)</f>
        <v>1.8536046147346497E-2</v>
      </c>
      <c r="BG88" s="24">
        <f>SUMIFS(Detail!L:L,Detail!$A:$A,$B88,Detail!$B:$B,"&lt;="&amp;138)</f>
        <v>1.0469190776348114E-2</v>
      </c>
      <c r="BH88" s="24">
        <f>SUMIFS(Detail!L:L,Detail!$A:$A,$B88,Detail!$B:$B,"&lt;="&amp;141)</f>
        <v>5.9376619756221771E-3</v>
      </c>
      <c r="BI88" s="24">
        <f>SUMIFS(Detail!L:L,Detail!$A:$A,$B88,Detail!$B:$B,"&lt;="&amp;144)</f>
        <v>3.3810175955295563E-3</v>
      </c>
      <c r="BJ88" s="33">
        <f t="shared" ref="BJ88:BJ98" si="158">BI88</f>
        <v>3.3810175955295563E-3</v>
      </c>
      <c r="BK88" s="24">
        <f>SUMIFS(Detail!L:L,Detail!$A:$A,$B88,Detail!$B:$B,"&lt;="&amp;147)</f>
        <v>1.9325818866491318E-3</v>
      </c>
      <c r="BL88" s="24">
        <f>SUMIFS(Detail!L:L,Detail!$A:$A,$B88,Detail!$B:$B,"&lt;="&amp;150)</f>
        <v>1.1087134480476379E-3</v>
      </c>
      <c r="BM88" s="24">
        <f>SUMIFS(Detail!L:L,Detail!$A:$A,$B88,Detail!$B:$B,"&lt;="&amp;153)</f>
        <v>6.3831731677055359E-4</v>
      </c>
      <c r="BN88" s="24">
        <f>SUMIFS(Detail!L:L,Detail!$A:$A,$B88,Detail!$B:$B,"&lt;="&amp;156)</f>
        <v>3.687441349029541E-4</v>
      </c>
      <c r="BO88" s="33">
        <f t="shared" ref="BO88:BO98" si="159">BN88</f>
        <v>3.687441349029541E-4</v>
      </c>
      <c r="BP88" s="24">
        <f>SUMIFS(Detail!L:L,Detail!$A:$A,$B88,Detail!$B:$B,"&lt;="&amp;159)</f>
        <v>2.1371804177761078E-4</v>
      </c>
      <c r="BQ88" s="24">
        <f>SUMIFS(Detail!L:L,Detail!$A:$A,$B88,Detail!$B:$B,"&lt;="&amp;162)</f>
        <v>1.2425519526004791E-4</v>
      </c>
      <c r="BR88" s="24">
        <f>SUMIFS(Detail!L:L,Detail!$A:$A,$B88,Detail!$B:$B,"&lt;="&amp;165)</f>
        <v>7.2468072175979614E-5</v>
      </c>
      <c r="BS88" s="24">
        <f>SUMIFS(Detail!L:L,Detail!$A:$A,$B88,Detail!$B:$B,"&lt;="&amp;168)</f>
        <v>4.2386353015899658E-5</v>
      </c>
      <c r="BT88" s="33">
        <f t="shared" ref="BT88:BT98" si="160">BS88</f>
        <v>4.2386353015899658E-5</v>
      </c>
      <c r="BU88" s="24">
        <f>SUMIFS(Detail!L:L,Detail!$A:$A,$B88,Detail!$B:$B,"&lt;="&amp;171)</f>
        <v>2.4862587451934814E-5</v>
      </c>
      <c r="BV88" s="24">
        <f>SUMIFS(Detail!L:L,Detail!$A:$A,$B88,Detail!$B:$B,"&lt;="&amp;174)</f>
        <v>1.4625489711761475E-5</v>
      </c>
      <c r="BW88" s="24">
        <f>SUMIFS(Detail!L:L,Detail!$A:$A,$B88,Detail!$B:$B,"&lt;="&amp;177)</f>
        <v>8.6240470409393311E-6</v>
      </c>
      <c r="BX88" s="24">
        <f>SUMIFS(Detail!L:L,Detail!$A:$A,$B88,Detail!$B:$B,"&lt;="&amp;180)</f>
        <v>5.0999224185943604E-6</v>
      </c>
      <c r="BY88" s="33">
        <f t="shared" ref="BY88:BY98" si="161">BX88</f>
        <v>5.0999224185943604E-6</v>
      </c>
      <c r="BZ88" s="24">
        <f>SUMIFS(Detail!L:L,Detail!$A:$A,$B88,Detail!$B:$B,"&lt;="&amp;183)</f>
        <v>3.0267983675003052E-6</v>
      </c>
      <c r="CA88" s="24">
        <f>SUMIFS(Detail!L:L,Detail!$A:$A,$B88,Detail!$B:$B,"&lt;="&amp;186)</f>
        <v>1.7974525690078735E-6</v>
      </c>
      <c r="CB88" s="24">
        <f>SUMIFS(Detail!L:L,Detail!$A:$A,$B88,Detail!$B:$B,"&lt;="&amp;189)</f>
        <v>1.0728836059570313E-6</v>
      </c>
      <c r="CC88" s="24">
        <f>SUMIFS(Detail!L:L,Detail!$A:$A,$B88,Detail!$B:$B,"&lt;="&amp;192)</f>
        <v>6.4074993133544922E-7</v>
      </c>
      <c r="CD88" s="33">
        <f t="shared" ref="CD88:CD98" si="162">CC88</f>
        <v>6.4074993133544922E-7</v>
      </c>
      <c r="CE88" s="24">
        <f>SUMIFS(Detail!L:L,Detail!$A:$A,$B88,Detail!$B:$B,"&lt;="&amp;195)</f>
        <v>3.7997961044311523E-7</v>
      </c>
      <c r="CF88" s="24">
        <f>SUMIFS(Detail!L:L,Detail!$A:$A,$B88,Detail!$B:$B,"&lt;="&amp;198)</f>
        <v>2.2724270820617676E-7</v>
      </c>
      <c r="CG88" s="24">
        <f>SUMIFS(Detail!L:L,Detail!$A:$A,$B88,Detail!$B:$B,"&lt;="&amp;201)</f>
        <v>1.3597309589385986E-7</v>
      </c>
      <c r="CH88" s="24">
        <f>SUMIFS(Detail!L:L,Detail!$A:$A,$B88,Detail!$B:$B,"&lt;="&amp;204)</f>
        <v>8.1956386566162109E-8</v>
      </c>
      <c r="CI88" s="33">
        <f t="shared" ref="CI88:CI98" si="163">CH88</f>
        <v>8.1956386566162109E-8</v>
      </c>
      <c r="CJ88" s="24">
        <f>SUMIFS(Detail!L:L,Detail!$A:$A,$B88,Detail!$B:$B,"&lt;="&amp;207)</f>
        <v>5.029141902923584E-8</v>
      </c>
      <c r="CK88" s="24">
        <f>SUMIFS(Detail!L:L,Detail!$A:$A,$B88,Detail!$B:$B,"&lt;="&amp;210)</f>
        <v>2.6077032089233398E-8</v>
      </c>
      <c r="CL88" s="24">
        <f>SUMIFS(Detail!L:L,Detail!$A:$A,$B88,Detail!$B:$B,"&lt;="&amp;213)</f>
        <v>2.0489096641540527E-8</v>
      </c>
      <c r="CM88" s="24">
        <f>SUMIFS(Detail!L:L,Detail!$A:$A,$B88,Detail!$B:$B,"&lt;="&amp;216)</f>
        <v>7.4505805969238281E-9</v>
      </c>
      <c r="CN88" s="33">
        <f t="shared" ref="CN88:CN98" si="164">CM88</f>
        <v>7.4505805969238281E-9</v>
      </c>
      <c r="CO88" s="24">
        <f>SUMIFS(Detail!L:L,Detail!$A:$A,$B88,Detail!$B:$B,"&lt;="&amp;219)</f>
        <v>7.4505805969238281E-9</v>
      </c>
      <c r="CP88" s="24">
        <f>SUMIFS(Detail!L:L,Detail!$A:$A,$B88,Detail!$B:$B,"&lt;="&amp;222)</f>
        <v>1.862645149230957E-9</v>
      </c>
      <c r="CQ88" s="24">
        <f>SUMIFS(Detail!L:L,Detail!$A:$A,$B88,Detail!$B:$B,"&lt;="&amp;225)</f>
        <v>1.862645149230957E-9</v>
      </c>
      <c r="CR88" s="24">
        <f>SUMIFS(Detail!L:L,Detail!$A:$A,$B88,Detail!$B:$B,"&lt;="&amp;228)</f>
        <v>1.862645149230957E-9</v>
      </c>
      <c r="CS88" s="33">
        <f t="shared" ref="CS88:CS98" si="165">CR88</f>
        <v>1.862645149230957E-9</v>
      </c>
      <c r="CT88" s="24">
        <f>SUMIFS(Detail!L:L,Detail!$A:$A,$B88,Detail!$B:$B,"&lt;="&amp;231)</f>
        <v>0</v>
      </c>
      <c r="CU88" s="24">
        <f>SUMIFS(Detail!L:L,Detail!$A:$A,$B88,Detail!$B:$B,"&lt;="&amp;234)</f>
        <v>0</v>
      </c>
      <c r="CV88" s="24">
        <f>SUMIFS(Detail!L:L,Detail!$A:$A,$B88,Detail!$B:$B,"&lt;="&amp;237)</f>
        <v>0</v>
      </c>
      <c r="CW88" s="24">
        <f>SUMIFS(Detail!L:L,Detail!$A:$A,$B88,Detail!$B:$B,"&lt;="&amp;240)</f>
        <v>0</v>
      </c>
      <c r="CX88" s="33">
        <f t="shared" ref="CX88:CX98" si="166">CW88</f>
        <v>0</v>
      </c>
      <c r="CY88" s="24">
        <f>SUMIFS(Detail!L:L,Detail!$A:$A,$B88,Detail!$B:$B,"&lt;="&amp;243)</f>
        <v>0</v>
      </c>
      <c r="CZ88" s="24">
        <f>SUMIFS(Detail!L:L,Detail!$A:$A,$B88,Detail!$B:$B,"&lt;="&amp;246)</f>
        <v>0</v>
      </c>
      <c r="DA88" s="24">
        <f>SUMIFS(Detail!L:L,Detail!$A:$A,$B88,Detail!$B:$B,"&lt;="&amp;249)</f>
        <v>0</v>
      </c>
      <c r="DB88" s="24">
        <f>SUMIFS(Detail!L:L,Detail!$A:$A,$B88,Detail!$B:$B,"&lt;="&amp;252)</f>
        <v>0</v>
      </c>
      <c r="DC88" s="33">
        <f t="shared" ref="DC88:DC98" si="167">DB88</f>
        <v>0</v>
      </c>
      <c r="DD88" s="86">
        <f>SUMIFS(Detail!L:L,Detail!$A:$A,$B88,Detail!$B:$B,"&gt;60")</f>
        <v>-570928.97276865505</v>
      </c>
    </row>
    <row r="89" spans="1:108" x14ac:dyDescent="0.25">
      <c r="A89" t="s">
        <v>5326</v>
      </c>
      <c r="B89" s="32" t="s">
        <v>5121</v>
      </c>
      <c r="C89" s="24">
        <f>SUMIFS(Detail!L:L,Detail!$A:$A,$B89,Detail!$B:$B,"&lt;="&amp;3)</f>
        <v>0</v>
      </c>
      <c r="D89" s="24">
        <f>SUMIFS(Detail!L:L,Detail!$A:$A,$B89,Detail!$B:$B,"&lt;="&amp;6)</f>
        <v>0</v>
      </c>
      <c r="E89" s="24">
        <f>SUMIFS(Detail!L:L,Detail!$A:$A,$B89,Detail!$B:$B,"&lt;="&amp;9)</f>
        <v>74983.546187501765</v>
      </c>
      <c r="F89" s="24">
        <f>SUMIFS(Detail!L:L,Detail!$A:$A,$B89,Detail!$B:$B,"&lt;="&amp;12)</f>
        <v>293104.14955671667</v>
      </c>
      <c r="G89" s="33">
        <f t="shared" si="147"/>
        <v>293104.14955671667</v>
      </c>
      <c r="H89" s="24">
        <f>SUMIFS(Detail!L:L,Detail!$A:$A,$B89,Detail!$B:$B,"&lt;="&amp;15)</f>
        <v>401445.28806451295</v>
      </c>
      <c r="I89" s="24">
        <f>SUMIFS(Detail!L:L,Detail!$A:$A,$B89,Detail!$B:$B,"&lt;="&amp;18)</f>
        <v>442541.53267086192</v>
      </c>
      <c r="J89" s="24">
        <f>SUMIFS(Detail!L:L,Detail!$A:$A,$B89,Detail!$B:$B,"&lt;="&amp;21)</f>
        <v>553223.55637067312</v>
      </c>
      <c r="K89" s="24">
        <f>SUMIFS(Detail!L:L,Detail!$A:$A,$B89,Detail!$B:$B,"&lt;="&amp;24)</f>
        <v>738771.92151799705</v>
      </c>
      <c r="L89" s="33">
        <f t="shared" si="148"/>
        <v>738771.92151799705</v>
      </c>
      <c r="M89" s="24">
        <f>SUMIFS(Detail!L:L,Detail!$A:$A,$B89,Detail!$B:$B,"&lt;="&amp;27)</f>
        <v>800837.72692941222</v>
      </c>
      <c r="N89" s="24">
        <f>SUMIFS(Detail!L:L,Detail!$A:$A,$B89,Detail!$B:$B,"&lt;="&amp;30)</f>
        <v>798962.71407157974</v>
      </c>
      <c r="O89" s="24">
        <f>SUMIFS(Detail!L:L,Detail!$A:$A,$B89,Detail!$B:$B,"&lt;="&amp;33)</f>
        <v>769580.81099935947</v>
      </c>
      <c r="P89" s="24">
        <f>SUMIFS(Detail!L:L,Detail!$A:$A,$B89,Detail!$B:$B,"&lt;="&amp;36)</f>
        <v>831329.33155316534</v>
      </c>
      <c r="Q89" s="33">
        <f t="shared" si="149"/>
        <v>831329.33155316534</v>
      </c>
      <c r="R89" s="24">
        <f>SUMIFS(Detail!L:L,Detail!$A:$A,$B89,Detail!$B:$B,"&lt;="&amp;39)</f>
        <v>983229.37240128499</v>
      </c>
      <c r="S89" s="24">
        <f>SUMIFS(Detail!L:L,Detail!$A:$A,$B89,Detail!$B:$B,"&lt;="&amp;42)</f>
        <v>1013913.532112177</v>
      </c>
      <c r="T89" s="24">
        <f>SUMIFS(Detail!L:L,Detail!$A:$A,$B89,Detail!$B:$B,"&lt;="&amp;45)</f>
        <v>983927.71567815403</v>
      </c>
      <c r="U89" s="24">
        <f>SUMIFS(Detail!L:L,Detail!$A:$A,$B89,Detail!$B:$B,"&lt;="&amp;48)</f>
        <v>930121.02379062586</v>
      </c>
      <c r="V89" s="33">
        <f t="shared" si="150"/>
        <v>930121.02379062586</v>
      </c>
      <c r="W89" s="24">
        <f>SUMIFS(Detail!L:L,Detail!$A:$A,$B89,Detail!$B:$B,"&lt;="&amp;51)</f>
        <v>976013.16358775832</v>
      </c>
      <c r="X89" s="24">
        <f>SUMIFS(Detail!L:L,Detail!$A:$A,$B89,Detail!$B:$B,"&lt;="&amp;54)</f>
        <v>1119775.6776076984</v>
      </c>
      <c r="Y89" s="24">
        <f>SUMIFS(Detail!L:L,Detail!$A:$A,$B89,Detail!$B:$B,"&lt;="&amp;57)</f>
        <v>1138853.5330757387</v>
      </c>
      <c r="Z89" s="24">
        <f>SUMIFS(Detail!L:L,Detail!$A:$A,$B89,Detail!$B:$B,"&lt;="&amp;60)</f>
        <v>1096335.8634203104</v>
      </c>
      <c r="AA89" s="33">
        <f t="shared" si="151"/>
        <v>1096335.8634203104</v>
      </c>
      <c r="AB89" s="24">
        <f>SUMIFS(Detail!L:L,Detail!$A:$A,$B89,Detail!$B:$B,"&lt;="&amp;63)</f>
        <v>962671.21423143707</v>
      </c>
      <c r="AC89" s="24">
        <f>SUMIFS(Detail!L:L,Detail!$A:$A,$B89,Detail!$B:$B,"&lt;="&amp;66)</f>
        <v>804271.1308749849</v>
      </c>
      <c r="AD89" s="24">
        <f>SUMIFS(Detail!L:L,Detail!$A:$A,$B89,Detail!$B:$B,"&lt;="&amp;69)</f>
        <v>666852.50731061678</v>
      </c>
      <c r="AE89" s="24">
        <f>SUMIFS(Detail!L:L,Detail!$A:$A,$B89,Detail!$B:$B,"&lt;="&amp;72)</f>
        <v>553685.11321602296</v>
      </c>
      <c r="AF89" s="33">
        <f t="shared" si="152"/>
        <v>553685.11321602296</v>
      </c>
      <c r="AG89" s="24">
        <f>SUMIFS(Detail!L:L,Detail!$A:$A,$B89,Detail!$B:$B,"&lt;="&amp;75)</f>
        <v>461435.33805957902</v>
      </c>
      <c r="AH89" s="24">
        <f>SUMIFS(Detail!L:L,Detail!$A:$A,$B89,Detail!$B:$B,"&lt;="&amp;78)</f>
        <v>386143.64243252669</v>
      </c>
      <c r="AI89" s="24">
        <f>SUMIFS(Detail!L:L,Detail!$A:$A,$B89,Detail!$B:$B,"&lt;="&amp;81)</f>
        <v>324392.11126118805</v>
      </c>
      <c r="AJ89" s="24">
        <f>SUMIFS(Detail!L:L,Detail!$A:$A,$B89,Detail!$B:$B,"&lt;="&amp;84)</f>
        <v>273444.05869156308</v>
      </c>
      <c r="AK89" s="33">
        <f t="shared" si="153"/>
        <v>273444.05869156308</v>
      </c>
      <c r="AL89" s="24">
        <f>SUMIFS(Detail!L:L,Detail!$A:$A,$B89,Detail!$B:$B,"&lt;="&amp;87)</f>
        <v>231155.1838390436</v>
      </c>
      <c r="AM89" s="24">
        <f>SUMIFS(Detail!L:L,Detail!$A:$A,$B89,Detail!$B:$B,"&lt;="&amp;90)</f>
        <v>195851.70102981292</v>
      </c>
      <c r="AN89" s="24">
        <f>SUMIFS(Detail!L:L,Detail!$A:$A,$B89,Detail!$B:$B,"&lt;="&amp;93)</f>
        <v>166222.91805543937</v>
      </c>
      <c r="AO89" s="24">
        <f>SUMIFS(Detail!L:L,Detail!$A:$A,$B89,Detail!$B:$B,"&lt;="&amp;96)</f>
        <v>141236.24032152165</v>
      </c>
      <c r="AP89" s="33">
        <f t="shared" si="154"/>
        <v>141236.24032152165</v>
      </c>
      <c r="AQ89" s="24">
        <f>SUMIFS(Detail!L:L,Detail!$A:$A,$B89,Detail!$B:$B,"&lt;="&amp;99)</f>
        <v>120072.33518764284</v>
      </c>
      <c r="AR89" s="24">
        <f>SUMIFS(Detail!L:L,Detail!$A:$A,$B89,Detail!$B:$B,"&lt;="&amp;102)</f>
        <v>102076.24748415127</v>
      </c>
      <c r="AS89" s="24">
        <f>SUMIFS(Detail!L:L,Detail!$A:$A,$B89,Detail!$B:$B,"&lt;="&amp;105)</f>
        <v>86720.582361862995</v>
      </c>
      <c r="AT89" s="24">
        <f>SUMIFS(Detail!L:L,Detail!$A:$A,$B89,Detail!$B:$B,"&lt;="&amp;108)</f>
        <v>73577.67187044397</v>
      </c>
      <c r="AU89" s="33">
        <f t="shared" si="155"/>
        <v>73577.67187044397</v>
      </c>
      <c r="AV89" s="24">
        <f>SUMIFS(Detail!L:L,Detail!$A:$A,$B89,Detail!$B:$B,"&lt;="&amp;111)</f>
        <v>62298.405018247664</v>
      </c>
      <c r="AW89" s="24">
        <f>SUMIFS(Detail!L:L,Detail!$A:$A,$B89,Detail!$B:$B,"&lt;="&amp;114)</f>
        <v>52596.01120856218</v>
      </c>
      <c r="AX89" s="24">
        <f>SUMIFS(Detail!L:L,Detail!$A:$A,$B89,Detail!$B:$B,"&lt;="&amp;117)</f>
        <v>44233.544737197459</v>
      </c>
      <c r="AY89" s="24">
        <f>SUMIFS(Detail!L:L,Detail!$A:$A,$B89,Detail!$B:$B,"&lt;="&amp;120)</f>
        <v>37014.152849928476</v>
      </c>
      <c r="AZ89" s="33">
        <f t="shared" si="156"/>
        <v>37014.152849928476</v>
      </c>
      <c r="BA89" s="24">
        <f>SUMIFS(Detail!L:L,Detail!$A:$A,$B89,Detail!$B:$B,"&lt;="&amp;123)</f>
        <v>30773.452456140891</v>
      </c>
      <c r="BB89" s="24">
        <f>SUMIFS(Detail!L:L,Detail!$A:$A,$B89,Detail!$B:$B,"&lt;="&amp;126)</f>
        <v>25373.516133619472</v>
      </c>
      <c r="BC89" s="24">
        <f>SUMIFS(Detail!L:L,Detail!$A:$A,$B89,Detail!$B:$B,"&lt;="&amp;129)</f>
        <v>20698.095428670757</v>
      </c>
      <c r="BD89" s="24">
        <f>SUMIFS(Detail!L:L,Detail!$A:$A,$B89,Detail!$B:$B,"&lt;="&amp;132)</f>
        <v>16648.802340039983</v>
      </c>
      <c r="BE89" s="33">
        <f t="shared" si="157"/>
        <v>16648.802340039983</v>
      </c>
      <c r="BF89" s="24">
        <f>SUMIFS(Detail!L:L,Detail!$A:$A,$B89,Detail!$B:$B,"&lt;="&amp;135)</f>
        <v>13142.038034617901</v>
      </c>
      <c r="BG89" s="24">
        <f>SUMIFS(Detail!L:L,Detail!$A:$A,$B89,Detail!$B:$B,"&lt;="&amp;138)</f>
        <v>10106.508201682009</v>
      </c>
      <c r="BH89" s="24">
        <f>SUMIFS(Detail!L:L,Detail!$A:$A,$B89,Detail!$B:$B,"&lt;="&amp;141)</f>
        <v>7481.2019240986556</v>
      </c>
      <c r="BI89" s="24">
        <f>SUMIFS(Detail!L:L,Detail!$A:$A,$B89,Detail!$B:$B,"&lt;="&amp;144)</f>
        <v>5213.7390265241265</v>
      </c>
      <c r="BJ89" s="33">
        <f t="shared" si="158"/>
        <v>5213.7390265241265</v>
      </c>
      <c r="BK89" s="24">
        <f>SUMIFS(Detail!L:L,Detail!$A:$A,$B89,Detail!$B:$B,"&lt;="&amp;147)</f>
        <v>3259.0120538054034</v>
      </c>
      <c r="BL89" s="24">
        <f>SUMIFS(Detail!L:L,Detail!$A:$A,$B89,Detail!$B:$B,"&lt;="&amp;150)</f>
        <v>1578.0651371330023</v>
      </c>
      <c r="BM89" s="24">
        <f>SUMIFS(Detail!L:L,Detail!$A:$A,$B89,Detail!$B:$B,"&lt;="&amp;153)</f>
        <v>137.16432518698275</v>
      </c>
      <c r="BN89" s="24">
        <f>SUMIFS(Detail!L:L,Detail!$A:$A,$B89,Detail!$B:$B,"&lt;="&amp;156)</f>
        <v>-1092.9765579206869</v>
      </c>
      <c r="BO89" s="33">
        <f t="shared" si="159"/>
        <v>-1092.9765579206869</v>
      </c>
      <c r="BP89" s="24">
        <f>SUMIFS(Detail!L:L,Detail!$A:$A,$B89,Detail!$B:$B,"&lt;="&amp;159)</f>
        <v>-2137.8431187681854</v>
      </c>
      <c r="BQ89" s="24">
        <f>SUMIFS(Detail!L:L,Detail!$A:$A,$B89,Detail!$B:$B,"&lt;="&amp;162)</f>
        <v>-3019.6635300237685</v>
      </c>
      <c r="BR89" s="24">
        <f>SUMIFS(Detail!L:L,Detail!$A:$A,$B89,Detail!$B:$B,"&lt;="&amp;165)</f>
        <v>-3757.865973235108</v>
      </c>
      <c r="BS89" s="24">
        <f>SUMIFS(Detail!L:L,Detail!$A:$A,$B89,Detail!$B:$B,"&lt;="&amp;168)</f>
        <v>-4369.4652314847335</v>
      </c>
      <c r="BT89" s="33">
        <f t="shared" si="160"/>
        <v>-4369.4652314847335</v>
      </c>
      <c r="BU89" s="24">
        <f>SUMIFS(Detail!L:L,Detail!$A:$A,$B89,Detail!$B:$B,"&lt;="&amp;171)</f>
        <v>-4869.3904737122357</v>
      </c>
      <c r="BV89" s="24">
        <f>SUMIFS(Detail!L:L,Detail!$A:$A,$B89,Detail!$B:$B,"&lt;="&amp;174)</f>
        <v>-5270.7640430051833</v>
      </c>
      <c r="BW89" s="24">
        <f>SUMIFS(Detail!L:L,Detail!$A:$A,$B89,Detail!$B:$B,"&lt;="&amp;177)</f>
        <v>-5585.1392781985924</v>
      </c>
      <c r="BX89" s="24">
        <f>SUMIFS(Detail!L:L,Detail!$A:$A,$B89,Detail!$B:$B,"&lt;="&amp;180)</f>
        <v>-5822.7039649141952</v>
      </c>
      <c r="BY89" s="33">
        <f t="shared" si="161"/>
        <v>-5822.7039649141952</v>
      </c>
      <c r="BZ89" s="24">
        <f>SUMIFS(Detail!L:L,Detail!$A:$A,$B89,Detail!$B:$B,"&lt;="&amp;183)</f>
        <v>-5992.4548560464755</v>
      </c>
      <c r="CA89" s="24">
        <f>SUMIFS(Detail!L:L,Detail!$A:$A,$B89,Detail!$B:$B,"&lt;="&amp;186)</f>
        <v>-6102.3477643057704</v>
      </c>
      <c r="CB89" s="24">
        <f>SUMIFS(Detail!L:L,Detail!$A:$A,$B89,Detail!$B:$B,"&lt;="&amp;189)</f>
        <v>-6159.4269669065252</v>
      </c>
      <c r="CC89" s="24">
        <f>SUMIFS(Detail!L:L,Detail!$A:$A,$B89,Detail!$B:$B,"&lt;="&amp;192)</f>
        <v>-6169.9370393827558</v>
      </c>
      <c r="CD89" s="33">
        <f t="shared" si="162"/>
        <v>-6169.9370393827558</v>
      </c>
      <c r="CE89" s="24">
        <f>SUMIFS(Detail!L:L,Detail!$A:$A,$B89,Detail!$B:$B,"&lt;="&amp;195)</f>
        <v>-6139.419724826701</v>
      </c>
      <c r="CF89" s="24">
        <f>SUMIFS(Detail!L:L,Detail!$A:$A,$B89,Detail!$B:$B,"&lt;="&amp;198)</f>
        <v>-6072.7980243870988</v>
      </c>
      <c r="CG89" s="24">
        <f>SUMIFS(Detail!L:L,Detail!$A:$A,$B89,Detail!$B:$B,"&lt;="&amp;201)</f>
        <v>-5974.4493479384109</v>
      </c>
      <c r="CH89" s="24">
        <f>SUMIFS(Detail!L:L,Detail!$A:$A,$B89,Detail!$B:$B,"&lt;="&amp;204)</f>
        <v>-5848.2692762138322</v>
      </c>
      <c r="CI89" s="33">
        <f t="shared" si="163"/>
        <v>-5848.2692762138322</v>
      </c>
      <c r="CJ89" s="24">
        <f>SUMIFS(Detail!L:L,Detail!$A:$A,$B89,Detail!$B:$B,"&lt;="&amp;207)</f>
        <v>-5697.727246824652</v>
      </c>
      <c r="CK89" s="24">
        <f>SUMIFS(Detail!L:L,Detail!$A:$A,$B89,Detail!$B:$B,"&lt;="&amp;210)</f>
        <v>-5525.915277376771</v>
      </c>
      <c r="CL89" s="24">
        <f>SUMIFS(Detail!L:L,Detail!$A:$A,$B89,Detail!$B:$B,"&lt;="&amp;213)</f>
        <v>-5335.5906723812222</v>
      </c>
      <c r="CM89" s="24">
        <f>SUMIFS(Detail!L:L,Detail!$A:$A,$B89,Detail!$B:$B,"&lt;="&amp;216)</f>
        <v>-5129.213521017693</v>
      </c>
      <c r="CN89" s="33">
        <f t="shared" si="164"/>
        <v>-5129.213521017693</v>
      </c>
      <c r="CO89" s="24">
        <f>SUMIFS(Detail!L:L,Detail!$A:$A,$B89,Detail!$B:$B,"&lt;="&amp;219)</f>
        <v>-4908.9796754224226</v>
      </c>
      <c r="CP89" s="24">
        <f>SUMIFS(Detail!L:L,Detail!$A:$A,$B89,Detail!$B:$B,"&lt;="&amp;222)</f>
        <v>-4676.849800189957</v>
      </c>
      <c r="CQ89" s="24">
        <f>SUMIFS(Detail!L:L,Detail!$A:$A,$B89,Detail!$B:$B,"&lt;="&amp;225)</f>
        <v>-4434.5750001966953</v>
      </c>
      <c r="CR89" s="24">
        <f>SUMIFS(Detail!L:L,Detail!$A:$A,$B89,Detail!$B:$B,"&lt;="&amp;228)</f>
        <v>-4183.7194629684091</v>
      </c>
      <c r="CS89" s="33">
        <f t="shared" si="165"/>
        <v>-4183.7194629684091</v>
      </c>
      <c r="CT89" s="24">
        <f>SUMIFS(Detail!L:L,Detail!$A:$A,$B89,Detail!$B:$B,"&lt;="&amp;231)</f>
        <v>-3925.680491566658</v>
      </c>
      <c r="CU89" s="24">
        <f>SUMIFS(Detail!L:L,Detail!$A:$A,$B89,Detail!$B:$B,"&lt;="&amp;234)</f>
        <v>-3661.7062528291717</v>
      </c>
      <c r="CV89" s="24">
        <f>SUMIFS(Detail!L:L,Detail!$A:$A,$B89,Detail!$B:$B,"&lt;="&amp;237)</f>
        <v>-3392.9115221165121</v>
      </c>
      <c r="CW89" s="24">
        <f>SUMIFS(Detail!L:L,Detail!$A:$A,$B89,Detail!$B:$B,"&lt;="&amp;240)</f>
        <v>-3120.2916682213545</v>
      </c>
      <c r="CX89" s="33">
        <f t="shared" si="166"/>
        <v>-3120.2916682213545</v>
      </c>
      <c r="CY89" s="24">
        <f>SUMIFS(Detail!L:L,Detail!$A:$A,$B89,Detail!$B:$B,"&lt;="&amp;243)</f>
        <v>0</v>
      </c>
      <c r="CZ89" s="24">
        <f>SUMIFS(Detail!L:L,Detail!$A:$A,$B89,Detail!$B:$B,"&lt;="&amp;246)</f>
        <v>0</v>
      </c>
      <c r="DA89" s="24">
        <f>SUMIFS(Detail!L:L,Detail!$A:$A,$B89,Detail!$B:$B,"&lt;="&amp;249)</f>
        <v>0</v>
      </c>
      <c r="DB89" s="24">
        <f>SUMIFS(Detail!L:L,Detail!$A:$A,$B89,Detail!$B:$B,"&lt;="&amp;252)</f>
        <v>0</v>
      </c>
      <c r="DC89" s="33">
        <f t="shared" si="167"/>
        <v>0</v>
      </c>
      <c r="DD89" s="86">
        <f>SUMIFS(Detail!L:L,Detail!$A:$A,$B89,Detail!$B:$B,"&gt;60")</f>
        <v>-1096335.8634203104</v>
      </c>
    </row>
    <row r="90" spans="1:108" x14ac:dyDescent="0.25">
      <c r="A90" t="s">
        <v>5327</v>
      </c>
      <c r="B90" s="32" t="s">
        <v>5122</v>
      </c>
      <c r="C90" s="24">
        <f>SUMIFS(Detail!L:L,Detail!$A:$A,$B90,Detail!$B:$B,"&lt;="&amp;3)</f>
        <v>0</v>
      </c>
      <c r="D90" s="24">
        <f>SUMIFS(Detail!L:L,Detail!$A:$A,$B90,Detail!$B:$B,"&lt;="&amp;6)</f>
        <v>0</v>
      </c>
      <c r="E90" s="24">
        <f>SUMIFS(Detail!L:L,Detail!$A:$A,$B90,Detail!$B:$B,"&lt;="&amp;9)</f>
        <v>64044.824315773978</v>
      </c>
      <c r="F90" s="24">
        <f>SUMIFS(Detail!L:L,Detail!$A:$A,$B90,Detail!$B:$B,"&lt;="&amp;12)</f>
        <v>127598.28413708881</v>
      </c>
      <c r="G90" s="33">
        <f t="shared" si="147"/>
        <v>127598.28413708881</v>
      </c>
      <c r="H90" s="24">
        <f>SUMIFS(Detail!L:L,Detail!$A:$A,$B90,Detail!$B:$B,"&lt;="&amp;15)</f>
        <v>164486.87483274325</v>
      </c>
      <c r="I90" s="24">
        <f>SUMIFS(Detail!L:L,Detail!$A:$A,$B90,Detail!$B:$B,"&lt;="&amp;18)</f>
        <v>211869.7007143806</v>
      </c>
      <c r="J90" s="24">
        <f>SUMIFS(Detail!L:L,Detail!$A:$A,$B90,Detail!$B:$B,"&lt;="&amp;21)</f>
        <v>262545.49929676764</v>
      </c>
      <c r="K90" s="24">
        <f>SUMIFS(Detail!L:L,Detail!$A:$A,$B90,Detail!$B:$B,"&lt;="&amp;24)</f>
        <v>314407.66189957643</v>
      </c>
      <c r="L90" s="33">
        <f t="shared" si="148"/>
        <v>314407.66189957643</v>
      </c>
      <c r="M90" s="24">
        <f>SUMIFS(Detail!L:L,Detail!$A:$A,$B90,Detail!$B:$B,"&lt;="&amp;27)</f>
        <v>328314.1153170066</v>
      </c>
      <c r="N90" s="24">
        <f>SUMIFS(Detail!L:L,Detail!$A:$A,$B90,Detail!$B:$B,"&lt;="&amp;30)</f>
        <v>358085.13665429829</v>
      </c>
      <c r="O90" s="24">
        <f>SUMIFS(Detail!L:L,Detail!$A:$A,$B90,Detail!$B:$B,"&lt;="&amp;33)</f>
        <v>436103.53598254034</v>
      </c>
      <c r="P90" s="24">
        <f>SUMIFS(Detail!L:L,Detail!$A:$A,$B90,Detail!$B:$B,"&lt;="&amp;36)</f>
        <v>530576.37338394346</v>
      </c>
      <c r="Q90" s="33">
        <f t="shared" si="149"/>
        <v>530576.37338394346</v>
      </c>
      <c r="R90" s="24">
        <f>SUMIFS(Detail!L:L,Detail!$A:$A,$B90,Detail!$B:$B,"&lt;="&amp;39)</f>
        <v>631328.99699547049</v>
      </c>
      <c r="S90" s="24">
        <f>SUMIFS(Detail!L:L,Detail!$A:$A,$B90,Detail!$B:$B,"&lt;="&amp;42)</f>
        <v>657810.04507139884</v>
      </c>
      <c r="T90" s="24">
        <f>SUMIFS(Detail!L:L,Detail!$A:$A,$B90,Detail!$B:$B,"&lt;="&amp;45)</f>
        <v>716737.78857246973</v>
      </c>
      <c r="U90" s="24">
        <f>SUMIFS(Detail!L:L,Detail!$A:$A,$B90,Detail!$B:$B,"&lt;="&amp;48)</f>
        <v>872484.53186292388</v>
      </c>
      <c r="V90" s="33">
        <f t="shared" si="150"/>
        <v>872484.53186292388</v>
      </c>
      <c r="W90" s="24">
        <f>SUMIFS(Detail!L:L,Detail!$A:$A,$B90,Detail!$B:$B,"&lt;="&amp;51)</f>
        <v>1061290.5227204114</v>
      </c>
      <c r="X90" s="24">
        <f>SUMIFS(Detail!L:L,Detail!$A:$A,$B90,Detail!$B:$B,"&lt;="&amp;54)</f>
        <v>1262727.3504664954</v>
      </c>
      <c r="Y90" s="24">
        <f>SUMIFS(Detail!L:L,Detail!$A:$A,$B90,Detail!$B:$B,"&lt;="&amp;57)</f>
        <v>1315655.4324476682</v>
      </c>
      <c r="Z90" s="24">
        <f>SUMIFS(Detail!L:L,Detail!$A:$A,$B90,Detail!$B:$B,"&lt;="&amp;60)</f>
        <v>1433493.7854807898</v>
      </c>
      <c r="AA90" s="33">
        <f t="shared" si="151"/>
        <v>1433493.7854807898</v>
      </c>
      <c r="AB90" s="24">
        <f>SUMIFS(Detail!L:L,Detail!$A:$A,$B90,Detail!$B:$B,"&lt;="&amp;63)</f>
        <v>517548.80059649237</v>
      </c>
      <c r="AC90" s="24">
        <f>SUMIFS(Detail!L:L,Detail!$A:$A,$B90,Detail!$B:$B,"&lt;="&amp;66)</f>
        <v>203259.86798206903</v>
      </c>
      <c r="AD90" s="24">
        <f>SUMIFS(Detail!L:L,Detail!$A:$A,$B90,Detail!$B:$B,"&lt;="&amp;69)</f>
        <v>85606.871595785022</v>
      </c>
      <c r="AE90" s="24">
        <f>SUMIFS(Detail!L:L,Detail!$A:$A,$B90,Detail!$B:$B,"&lt;="&amp;72)</f>
        <v>37744.137609286234</v>
      </c>
      <c r="AF90" s="33">
        <f t="shared" si="152"/>
        <v>37744.137609286234</v>
      </c>
      <c r="AG90" s="24">
        <f>SUMIFS(Detail!L:L,Detail!$A:$A,$B90,Detail!$B:$B,"&lt;="&amp;75)</f>
        <v>17213.189005944878</v>
      </c>
      <c r="AH90" s="24">
        <f>SUMIFS(Detail!L:L,Detail!$A:$A,$B90,Detail!$B:$B,"&lt;="&amp;78)</f>
        <v>8061.7135616671294</v>
      </c>
      <c r="AI90" s="24">
        <f>SUMIFS(Detail!L:L,Detail!$A:$A,$B90,Detail!$B:$B,"&lt;="&amp;81)</f>
        <v>3859.0376984197646</v>
      </c>
      <c r="AJ90" s="24">
        <f>SUMIFS(Detail!L:L,Detail!$A:$A,$B90,Detail!$B:$B,"&lt;="&amp;84)</f>
        <v>1881.684913739562</v>
      </c>
      <c r="AK90" s="33">
        <f t="shared" si="153"/>
        <v>1881.684913739562</v>
      </c>
      <c r="AL90" s="24">
        <f>SUMIFS(Detail!L:L,Detail!$A:$A,$B90,Detail!$B:$B,"&lt;="&amp;87)</f>
        <v>932.25731328316033</v>
      </c>
      <c r="AM90" s="24">
        <f>SUMIFS(Detail!L:L,Detail!$A:$A,$B90,Detail!$B:$B,"&lt;="&amp;90)</f>
        <v>468.381272662431</v>
      </c>
      <c r="AN90" s="24">
        <f>SUMIFS(Detail!L:L,Detail!$A:$A,$B90,Detail!$B:$B,"&lt;="&amp;93)</f>
        <v>238.26801677607</v>
      </c>
      <c r="AO90" s="24">
        <f>SUMIFS(Detail!L:L,Detail!$A:$A,$B90,Detail!$B:$B,"&lt;="&amp;96)</f>
        <v>122.57113285548985</v>
      </c>
      <c r="AP90" s="33">
        <f t="shared" si="154"/>
        <v>122.57113285548985</v>
      </c>
      <c r="AQ90" s="24">
        <f>SUMIFS(Detail!L:L,Detail!$A:$A,$B90,Detail!$B:$B,"&lt;="&amp;99)</f>
        <v>63.696383789181709</v>
      </c>
      <c r="AR90" s="24">
        <f>SUMIFS(Detail!L:L,Detail!$A:$A,$B90,Detail!$B:$B,"&lt;="&amp;102)</f>
        <v>33.409159522503614</v>
      </c>
      <c r="AS90" s="24">
        <f>SUMIFS(Detail!L:L,Detail!$A:$A,$B90,Detail!$B:$B,"&lt;="&amp;105)</f>
        <v>17.673275768756866</v>
      </c>
      <c r="AT90" s="24">
        <f>SUMIFS(Detail!L:L,Detail!$A:$A,$B90,Detail!$B:$B,"&lt;="&amp;108)</f>
        <v>9.4230349157005548</v>
      </c>
      <c r="AU90" s="33">
        <f t="shared" si="155"/>
        <v>9.4230349157005548</v>
      </c>
      <c r="AV90" s="24">
        <f>SUMIFS(Detail!L:L,Detail!$A:$A,$B90,Detail!$B:$B,"&lt;="&amp;111)</f>
        <v>5.061097277328372</v>
      </c>
      <c r="AW90" s="24">
        <f>SUMIFS(Detail!L:L,Detail!$A:$A,$B90,Detail!$B:$B,"&lt;="&amp;114)</f>
        <v>2.7369472961872816</v>
      </c>
      <c r="AX90" s="24">
        <f>SUMIFS(Detail!L:L,Detail!$A:$A,$B90,Detail!$B:$B,"&lt;="&amp;117)</f>
        <v>1.4895960837602615</v>
      </c>
      <c r="AY90" s="24">
        <f>SUMIFS(Detail!L:L,Detail!$A:$A,$B90,Detail!$B:$B,"&lt;="&amp;120)</f>
        <v>0.81561306118965149</v>
      </c>
      <c r="AZ90" s="33">
        <f t="shared" si="156"/>
        <v>0.81561306118965149</v>
      </c>
      <c r="BA90" s="24">
        <f>SUMIFS(Detail!L:L,Detail!$A:$A,$B90,Detail!$B:$B,"&lt;="&amp;123)</f>
        <v>0.44912181980907917</v>
      </c>
      <c r="BB90" s="24">
        <f>SUMIFS(Detail!L:L,Detail!$A:$A,$B90,Detail!$B:$B,"&lt;="&amp;126)</f>
        <v>0.24864185974001884</v>
      </c>
      <c r="BC90" s="24">
        <f>SUMIFS(Detail!L:L,Detail!$A:$A,$B90,Detail!$B:$B,"&lt;="&amp;129)</f>
        <v>0.13835443370044231</v>
      </c>
      <c r="BD90" s="24">
        <f>SUMIFS(Detail!L:L,Detail!$A:$A,$B90,Detail!$B:$B,"&lt;="&amp;132)</f>
        <v>7.7358933165669441E-2</v>
      </c>
      <c r="BE90" s="33">
        <f t="shared" si="157"/>
        <v>7.7358933165669441E-2</v>
      </c>
      <c r="BF90" s="24">
        <f>SUMIFS(Detail!L:L,Detail!$A:$A,$B90,Detail!$B:$B,"&lt;="&amp;135)</f>
        <v>4.345361515879631E-2</v>
      </c>
      <c r="BG90" s="24">
        <f>SUMIFS(Detail!L:L,Detail!$A:$A,$B90,Detail!$B:$B,"&lt;="&amp;138)</f>
        <v>2.4515878409147263E-2</v>
      </c>
      <c r="BH90" s="24">
        <f>SUMIFS(Detail!L:L,Detail!$A:$A,$B90,Detail!$B:$B,"&lt;="&amp;141)</f>
        <v>1.3889629393815994E-2</v>
      </c>
      <c r="BI90" s="24">
        <f>SUMIFS(Detail!L:L,Detail!$A:$A,$B90,Detail!$B:$B,"&lt;="&amp;144)</f>
        <v>7.9009197652339935E-3</v>
      </c>
      <c r="BJ90" s="33">
        <f t="shared" si="158"/>
        <v>7.9009197652339935E-3</v>
      </c>
      <c r="BK90" s="24">
        <f>SUMIFS(Detail!L:L,Detail!$A:$A,$B90,Detail!$B:$B,"&lt;="&amp;147)</f>
        <v>4.5116618275642395E-3</v>
      </c>
      <c r="BL90" s="24">
        <f>SUMIFS(Detail!L:L,Detail!$A:$A,$B90,Detail!$B:$B,"&lt;="&amp;150)</f>
        <v>2.5858376175165176E-3</v>
      </c>
      <c r="BM90" s="24">
        <f>SUMIFS(Detail!L:L,Detail!$A:$A,$B90,Detail!$B:$B,"&lt;="&amp;153)</f>
        <v>1.4873351901769638E-3</v>
      </c>
      <c r="BN90" s="24">
        <f>SUMIFS(Detail!L:L,Detail!$A:$A,$B90,Detail!$B:$B,"&lt;="&amp;156)</f>
        <v>8.5842795670032501E-4</v>
      </c>
      <c r="BO90" s="33">
        <f t="shared" si="159"/>
        <v>8.5842795670032501E-4</v>
      </c>
      <c r="BP90" s="24">
        <f>SUMIFS(Detail!L:L,Detail!$A:$A,$B90,Detail!$B:$B,"&lt;="&amp;159)</f>
        <v>4.9708038568496704E-4</v>
      </c>
      <c r="BQ90" s="24">
        <f>SUMIFS(Detail!L:L,Detail!$A:$A,$B90,Detail!$B:$B,"&lt;="&amp;162)</f>
        <v>2.8876215219497681E-4</v>
      </c>
      <c r="BR90" s="24">
        <f>SUMIFS(Detail!L:L,Detail!$A:$A,$B90,Detail!$B:$B,"&lt;="&amp;165)</f>
        <v>1.6826018691062927E-4</v>
      </c>
      <c r="BS90" s="24">
        <f>SUMIFS(Detail!L:L,Detail!$A:$A,$B90,Detail!$B:$B,"&lt;="&amp;168)</f>
        <v>9.8334625363349915E-5</v>
      </c>
      <c r="BT90" s="33">
        <f t="shared" si="160"/>
        <v>9.8334625363349915E-5</v>
      </c>
      <c r="BU90" s="24">
        <f>SUMIFS(Detail!L:L,Detail!$A:$A,$B90,Detail!$B:$B,"&lt;="&amp;171)</f>
        <v>5.7637691497802734E-5</v>
      </c>
      <c r="BV90" s="24">
        <f>SUMIFS(Detail!L:L,Detail!$A:$A,$B90,Detail!$B:$B,"&lt;="&amp;174)</f>
        <v>3.3875927329063416E-5</v>
      </c>
      <c r="BW90" s="24">
        <f>SUMIFS(Detail!L:L,Detail!$A:$A,$B90,Detail!$B:$B,"&lt;="&amp;177)</f>
        <v>1.9967555999755859E-5</v>
      </c>
      <c r="BX90" s="24">
        <f>SUMIFS(Detail!L:L,Detail!$A:$A,$B90,Detail!$B:$B,"&lt;="&amp;180)</f>
        <v>1.1796131730079651E-5</v>
      </c>
      <c r="BY90" s="33">
        <f t="shared" si="161"/>
        <v>1.1796131730079651E-5</v>
      </c>
      <c r="BZ90" s="24">
        <f>SUMIFS(Detail!L:L,Detail!$A:$A,$B90,Detail!$B:$B,"&lt;="&amp;183)</f>
        <v>6.9886445999145508E-6</v>
      </c>
      <c r="CA90" s="24">
        <f>SUMIFS(Detail!L:L,Detail!$A:$A,$B90,Detail!$B:$B,"&lt;="&amp;186)</f>
        <v>4.1499733924865723E-6</v>
      </c>
      <c r="CB90" s="24">
        <f>SUMIFS(Detail!L:L,Detail!$A:$A,$B90,Detail!$B:$B,"&lt;="&amp;189)</f>
        <v>2.47173011302948E-6</v>
      </c>
      <c r="CC90" s="24">
        <f>SUMIFS(Detail!L:L,Detail!$A:$A,$B90,Detail!$B:$B,"&lt;="&amp;192)</f>
        <v>1.4770776033401489E-6</v>
      </c>
      <c r="CD90" s="33">
        <f t="shared" si="162"/>
        <v>1.4770776033401489E-6</v>
      </c>
      <c r="CE90" s="24">
        <f>SUMIFS(Detail!L:L,Detail!$A:$A,$B90,Detail!$B:$B,"&lt;="&amp;195)</f>
        <v>8.7916851043701172E-7</v>
      </c>
      <c r="CF90" s="24">
        <f>SUMIFS(Detail!L:L,Detail!$A:$A,$B90,Detail!$B:$B,"&lt;="&amp;198)</f>
        <v>5.3085386753082275E-7</v>
      </c>
      <c r="CG90" s="24">
        <f>SUMIFS(Detail!L:L,Detail!$A:$A,$B90,Detail!$B:$B,"&lt;="&amp;201)</f>
        <v>3.1478703022003174E-7</v>
      </c>
      <c r="CH90" s="24">
        <f>SUMIFS(Detail!L:L,Detail!$A:$A,$B90,Detail!$B:$B,"&lt;="&amp;204)</f>
        <v>1.9371509552001953E-7</v>
      </c>
      <c r="CI90" s="33">
        <f t="shared" si="163"/>
        <v>1.9371509552001953E-7</v>
      </c>
      <c r="CJ90" s="24">
        <f>SUMIFS(Detail!L:L,Detail!$A:$A,$B90,Detail!$B:$B,"&lt;="&amp;207)</f>
        <v>1.1548399925231934E-7</v>
      </c>
      <c r="CK90" s="24">
        <f>SUMIFS(Detail!L:L,Detail!$A:$A,$B90,Detail!$B:$B,"&lt;="&amp;210)</f>
        <v>6.891787052154541E-8</v>
      </c>
      <c r="CL90" s="24">
        <f>SUMIFS(Detail!L:L,Detail!$A:$A,$B90,Detail!$B:$B,"&lt;="&amp;213)</f>
        <v>4.4703483581542969E-8</v>
      </c>
      <c r="CM90" s="24">
        <f>SUMIFS(Detail!L:L,Detail!$A:$A,$B90,Detail!$B:$B,"&lt;="&amp;216)</f>
        <v>2.4214386940002441E-8</v>
      </c>
      <c r="CN90" s="33">
        <f t="shared" si="164"/>
        <v>2.4214386940002441E-8</v>
      </c>
      <c r="CO90" s="24">
        <f>SUMIFS(Detail!L:L,Detail!$A:$A,$B90,Detail!$B:$B,"&lt;="&amp;219)</f>
        <v>1.3038516044616699E-8</v>
      </c>
      <c r="CP90" s="24">
        <f>SUMIFS(Detail!L:L,Detail!$A:$A,$B90,Detail!$B:$B,"&lt;="&amp;222)</f>
        <v>1.1175870895385742E-8</v>
      </c>
      <c r="CQ90" s="24">
        <f>SUMIFS(Detail!L:L,Detail!$A:$A,$B90,Detail!$B:$B,"&lt;="&amp;225)</f>
        <v>5.5879354476928711E-9</v>
      </c>
      <c r="CR90" s="24">
        <f>SUMIFS(Detail!L:L,Detail!$A:$A,$B90,Detail!$B:$B,"&lt;="&amp;228)</f>
        <v>1.862645149230957E-9</v>
      </c>
      <c r="CS90" s="33">
        <f t="shared" si="165"/>
        <v>1.862645149230957E-9</v>
      </c>
      <c r="CT90" s="24">
        <f>SUMIFS(Detail!L:L,Detail!$A:$A,$B90,Detail!$B:$B,"&lt;="&amp;231)</f>
        <v>0</v>
      </c>
      <c r="CU90" s="24">
        <f>SUMIFS(Detail!L:L,Detail!$A:$A,$B90,Detail!$B:$B,"&lt;="&amp;234)</f>
        <v>0</v>
      </c>
      <c r="CV90" s="24">
        <f>SUMIFS(Detail!L:L,Detail!$A:$A,$B90,Detail!$B:$B,"&lt;="&amp;237)</f>
        <v>0</v>
      </c>
      <c r="CW90" s="24">
        <f>SUMIFS(Detail!L:L,Detail!$A:$A,$B90,Detail!$B:$B,"&lt;="&amp;240)</f>
        <v>0</v>
      </c>
      <c r="CX90" s="33">
        <f t="shared" si="166"/>
        <v>0</v>
      </c>
      <c r="CY90" s="24">
        <f>SUMIFS(Detail!L:L,Detail!$A:$A,$B90,Detail!$B:$B,"&lt;="&amp;243)</f>
        <v>0</v>
      </c>
      <c r="CZ90" s="24">
        <f>SUMIFS(Detail!L:L,Detail!$A:$A,$B90,Detail!$B:$B,"&lt;="&amp;246)</f>
        <v>0</v>
      </c>
      <c r="DA90" s="24">
        <f>SUMIFS(Detail!L:L,Detail!$A:$A,$B90,Detail!$B:$B,"&lt;="&amp;249)</f>
        <v>0</v>
      </c>
      <c r="DB90" s="24">
        <f>SUMIFS(Detail!L:L,Detail!$A:$A,$B90,Detail!$B:$B,"&lt;="&amp;252)</f>
        <v>0</v>
      </c>
      <c r="DC90" s="33">
        <f t="shared" si="167"/>
        <v>0</v>
      </c>
      <c r="DD90" s="86">
        <f>SUMIFS(Detail!L:L,Detail!$A:$A,$B90,Detail!$B:$B,"&gt;60")</f>
        <v>-1433493.7854807898</v>
      </c>
    </row>
    <row r="91" spans="1:108" x14ac:dyDescent="0.25">
      <c r="A91" t="s">
        <v>5328</v>
      </c>
      <c r="B91" s="32" t="s">
        <v>5123</v>
      </c>
      <c r="C91" s="24">
        <f>SUMIFS(Detail!L:L,Detail!$A:$A,$B91,Detail!$B:$B,"&lt;="&amp;3)</f>
        <v>0</v>
      </c>
      <c r="D91" s="24">
        <f>SUMIFS(Detail!L:L,Detail!$A:$A,$B91,Detail!$B:$B,"&lt;="&amp;6)</f>
        <v>0</v>
      </c>
      <c r="E91" s="24">
        <f>SUMIFS(Detail!L:L,Detail!$A:$A,$B91,Detail!$B:$B,"&lt;="&amp;9)</f>
        <v>697.32708288997287</v>
      </c>
      <c r="F91" s="24">
        <f>SUMIFS(Detail!L:L,Detail!$A:$A,$B91,Detail!$B:$B,"&lt;="&amp;12)</f>
        <v>11306.284493176076</v>
      </c>
      <c r="G91" s="33">
        <f t="shared" si="147"/>
        <v>11306.284493176076</v>
      </c>
      <c r="H91" s="24">
        <f>SUMIFS(Detail!L:L,Detail!$A:$A,$B91,Detail!$B:$B,"&lt;="&amp;15)</f>
        <v>46462.779891837963</v>
      </c>
      <c r="I91" s="24">
        <f>SUMIFS(Detail!L:L,Detail!$A:$A,$B91,Detail!$B:$B,"&lt;="&amp;18)</f>
        <v>118609.22757968657</v>
      </c>
      <c r="J91" s="24">
        <f>SUMIFS(Detail!L:L,Detail!$A:$A,$B91,Detail!$B:$B,"&lt;="&amp;21)</f>
        <v>237423.74130537186</v>
      </c>
      <c r="K91" s="24">
        <f>SUMIFS(Detail!L:L,Detail!$A:$A,$B91,Detail!$B:$B,"&lt;="&amp;24)</f>
        <v>405650.30868697062</v>
      </c>
      <c r="L91" s="33">
        <f t="shared" si="148"/>
        <v>405650.30868697062</v>
      </c>
      <c r="M91" s="24">
        <f>SUMIFS(Detail!L:L,Detail!$A:$A,$B91,Detail!$B:$B,"&lt;="&amp;27)</f>
        <v>616824.16495234834</v>
      </c>
      <c r="N91" s="24">
        <f>SUMIFS(Detail!L:L,Detail!$A:$A,$B91,Detail!$B:$B,"&lt;="&amp;30)</f>
        <v>852578.68462040054</v>
      </c>
      <c r="O91" s="24">
        <f>SUMIFS(Detail!L:L,Detail!$A:$A,$B91,Detail!$B:$B,"&lt;="&amp;33)</f>
        <v>1111726.9937691079</v>
      </c>
      <c r="P91" s="24">
        <f>SUMIFS(Detail!L:L,Detail!$A:$A,$B91,Detail!$B:$B,"&lt;="&amp;36)</f>
        <v>1416633.3318696616</v>
      </c>
      <c r="Q91" s="33">
        <f t="shared" si="149"/>
        <v>1416633.3318696616</v>
      </c>
      <c r="R91" s="24">
        <f>SUMIFS(Detail!L:L,Detail!$A:$A,$B91,Detail!$B:$B,"&lt;="&amp;39)</f>
        <v>1783738.6715404217</v>
      </c>
      <c r="S91" s="24">
        <f>SUMIFS(Detail!L:L,Detail!$A:$A,$B91,Detail!$B:$B,"&lt;="&amp;42)</f>
        <v>2210469.9262811262</v>
      </c>
      <c r="T91" s="24">
        <f>SUMIFS(Detail!L:L,Detail!$A:$A,$B91,Detail!$B:$B,"&lt;="&amp;45)</f>
        <v>2668220.2199795689</v>
      </c>
      <c r="U91" s="24">
        <f>SUMIFS(Detail!L:L,Detail!$A:$A,$B91,Detail!$B:$B,"&lt;="&amp;48)</f>
        <v>3160617.4708623821</v>
      </c>
      <c r="V91" s="33">
        <f t="shared" si="150"/>
        <v>3160617.4708623821</v>
      </c>
      <c r="W91" s="24">
        <f>SUMIFS(Detail!L:L,Detail!$A:$A,$B91,Detail!$B:$B,"&lt;="&amp;51)</f>
        <v>3736713.4905933943</v>
      </c>
      <c r="X91" s="24">
        <f>SUMIFS(Detail!L:L,Detail!$A:$A,$B91,Detail!$B:$B,"&lt;="&amp;54)</f>
        <v>4432466.6421348909</v>
      </c>
      <c r="Y91" s="24">
        <f>SUMIFS(Detail!L:L,Detail!$A:$A,$B91,Detail!$B:$B,"&lt;="&amp;57)</f>
        <v>5244902.0659092646</v>
      </c>
      <c r="Z91" s="24">
        <f>SUMIFS(Detail!L:L,Detail!$A:$A,$B91,Detail!$B:$B,"&lt;="&amp;60)</f>
        <v>6118326.3348581884</v>
      </c>
      <c r="AA91" s="33">
        <f t="shared" si="151"/>
        <v>6118326.3348581884</v>
      </c>
      <c r="AB91" s="24">
        <f>SUMIFS(Detail!L:L,Detail!$A:$A,$B91,Detail!$B:$B,"&lt;="&amp;63)</f>
        <v>7001501.555379007</v>
      </c>
      <c r="AC91" s="24">
        <f>SUMIFS(Detail!L:L,Detail!$A:$A,$B91,Detail!$B:$B,"&lt;="&amp;66)</f>
        <v>7670394.035287207</v>
      </c>
      <c r="AD91" s="24">
        <f>SUMIFS(Detail!L:L,Detail!$A:$A,$B91,Detail!$B:$B,"&lt;="&amp;69)</f>
        <v>8046369.6881308332</v>
      </c>
      <c r="AE91" s="24">
        <f>SUMIFS(Detail!L:L,Detail!$A:$A,$B91,Detail!$B:$B,"&lt;="&amp;72)</f>
        <v>8177972.8309953958</v>
      </c>
      <c r="AF91" s="33">
        <f t="shared" si="152"/>
        <v>8177972.8309953958</v>
      </c>
      <c r="AG91" s="24">
        <f>SUMIFS(Detail!L:L,Detail!$A:$A,$B91,Detail!$B:$B,"&lt;="&amp;75)</f>
        <v>8130476.787134856</v>
      </c>
      <c r="AH91" s="24">
        <f>SUMIFS(Detail!L:L,Detail!$A:$A,$B91,Detail!$B:$B,"&lt;="&amp;78)</f>
        <v>7959187.2143856473</v>
      </c>
      <c r="AI91" s="24">
        <f>SUMIFS(Detail!L:L,Detail!$A:$A,$B91,Detail!$B:$B,"&lt;="&amp;81)</f>
        <v>7706002.9704076461</v>
      </c>
      <c r="AJ91" s="24">
        <f>SUMIFS(Detail!L:L,Detail!$A:$A,$B91,Detail!$B:$B,"&lt;="&amp;84)</f>
        <v>7401365.8306374401</v>
      </c>
      <c r="AK91" s="33">
        <f t="shared" si="153"/>
        <v>7401365.8306374401</v>
      </c>
      <c r="AL91" s="24">
        <f>SUMIFS(Detail!L:L,Detail!$A:$A,$B91,Detail!$B:$B,"&lt;="&amp;87)</f>
        <v>7066961.3292289749</v>
      </c>
      <c r="AM91" s="24">
        <f>SUMIFS(Detail!L:L,Detail!$A:$A,$B91,Detail!$B:$B,"&lt;="&amp;90)</f>
        <v>6718051.914735686</v>
      </c>
      <c r="AN91" s="24">
        <f>SUMIFS(Detail!L:L,Detail!$A:$A,$B91,Detail!$B:$B,"&lt;="&amp;93)</f>
        <v>6365261.852799736</v>
      </c>
      <c r="AO91" s="24">
        <f>SUMIFS(Detail!L:L,Detail!$A:$A,$B91,Detail!$B:$B,"&lt;="&amp;96)</f>
        <v>6015887.5444259048</v>
      </c>
      <c r="AP91" s="33">
        <f t="shared" si="154"/>
        <v>6015887.5444259048</v>
      </c>
      <c r="AQ91" s="24">
        <f>SUMIFS(Detail!L:L,Detail!$A:$A,$B91,Detail!$B:$B,"&lt;="&amp;99)</f>
        <v>5674844.8550264649</v>
      </c>
      <c r="AR91" s="24">
        <f>SUMIFS(Detail!L:L,Detail!$A:$A,$B91,Detail!$B:$B,"&lt;="&amp;102)</f>
        <v>5345349.5152794681</v>
      </c>
      <c r="AS91" s="24">
        <f>SUMIFS(Detail!L:L,Detail!$A:$A,$B91,Detail!$B:$B,"&lt;="&amp;105)</f>
        <v>5029402.7297215015</v>
      </c>
      <c r="AT91" s="24">
        <f>SUMIFS(Detail!L:L,Detail!$A:$A,$B91,Detail!$B:$B,"&lt;="&amp;108)</f>
        <v>4728142.3340372331</v>
      </c>
      <c r="AU91" s="33">
        <f t="shared" si="155"/>
        <v>4728142.3340372331</v>
      </c>
      <c r="AV91" s="24">
        <f>SUMIFS(Detail!L:L,Detail!$A:$A,$B91,Detail!$B:$B,"&lt;="&amp;111)</f>
        <v>4442095.8035785295</v>
      </c>
      <c r="AW91" s="24">
        <f>SUMIFS(Detail!L:L,Detail!$A:$A,$B91,Detail!$B:$B,"&lt;="&amp;114)</f>
        <v>4171362.0112568736</v>
      </c>
      <c r="AX91" s="24">
        <f>SUMIFS(Detail!L:L,Detail!$A:$A,$B91,Detail!$B:$B,"&lt;="&amp;117)</f>
        <v>3915742.8801716045</v>
      </c>
      <c r="AY91" s="24">
        <f>SUMIFS(Detail!L:L,Detail!$A:$A,$B91,Detail!$B:$B,"&lt;="&amp;120)</f>
        <v>3674838.8009053394</v>
      </c>
      <c r="AZ91" s="33">
        <f t="shared" si="156"/>
        <v>3674838.8009053394</v>
      </c>
      <c r="BA91" s="24">
        <f>SUMIFS(Detail!L:L,Detail!$A:$A,$B91,Detail!$B:$B,"&lt;="&amp;123)</f>
        <v>3448117.7576048449</v>
      </c>
      <c r="BB91" s="24">
        <f>SUMIFS(Detail!L:L,Detail!$A:$A,$B91,Detail!$B:$B,"&lt;="&amp;126)</f>
        <v>3234965.3138628751</v>
      </c>
      <c r="BC91" s="24">
        <f>SUMIFS(Detail!L:L,Detail!$A:$A,$B91,Detail!$B:$B,"&lt;="&amp;129)</f>
        <v>3034720.6214613467</v>
      </c>
      <c r="BD91" s="24">
        <f>SUMIFS(Detail!L:L,Detail!$A:$A,$B91,Detail!$B:$B,"&lt;="&amp;132)</f>
        <v>2846702.1961112916</v>
      </c>
      <c r="BE91" s="33">
        <f t="shared" si="157"/>
        <v>2846702.1961112916</v>
      </c>
      <c r="BF91" s="24">
        <f>SUMIFS(Detail!L:L,Detail!$A:$A,$B91,Detail!$B:$B,"&lt;="&amp;135)</f>
        <v>2670226.1873731911</v>
      </c>
      <c r="BG91" s="24">
        <f>SUMIFS(Detail!L:L,Detail!$A:$A,$B91,Detail!$B:$B,"&lt;="&amp;138)</f>
        <v>2504619.1376238316</v>
      </c>
      <c r="BH91" s="24">
        <f>SUMIFS(Detail!L:L,Detail!$A:$A,$B91,Detail!$B:$B,"&lt;="&amp;141)</f>
        <v>2349226.694962047</v>
      </c>
      <c r="BI91" s="24">
        <f>SUMIFS(Detail!L:L,Detail!$A:$A,$B91,Detail!$B:$B,"&lt;="&amp;144)</f>
        <v>2203419.3594946489</v>
      </c>
      <c r="BJ91" s="33">
        <f t="shared" si="158"/>
        <v>2203419.3594946489</v>
      </c>
      <c r="BK91" s="24">
        <f>SUMIFS(Detail!L:L,Detail!$A:$A,$B91,Detail!$B:$B,"&lt;="&amp;147)</f>
        <v>2066596.0607555956</v>
      </c>
      <c r="BL91" s="24">
        <f>SUMIFS(Detail!L:L,Detail!$A:$A,$B91,Detail!$B:$B,"&lt;="&amp;150)</f>
        <v>1938186.1572133601</v>
      </c>
      <c r="BM91" s="24">
        <f>SUMIFS(Detail!L:L,Detail!$A:$A,$B91,Detail!$B:$B,"&lt;="&amp;153)</f>
        <v>1817650.2963571697</v>
      </c>
      <c r="BN91" s="24">
        <f>SUMIFS(Detail!L:L,Detail!$A:$A,$B91,Detail!$B:$B,"&lt;="&amp;156)</f>
        <v>1704480.4610151872</v>
      </c>
      <c r="BO91" s="33">
        <f t="shared" si="159"/>
        <v>1704480.4610151872</v>
      </c>
      <c r="BP91" s="24">
        <f>SUMIFS(Detail!L:L,Detail!$A:$A,$B91,Detail!$B:$B,"&lt;="&amp;159)</f>
        <v>1598199.4437548742</v>
      </c>
      <c r="BQ91" s="24">
        <f>SUMIFS(Detail!L:L,Detail!$A:$A,$B91,Detail!$B:$B,"&lt;="&amp;162)</f>
        <v>1498359.9287934676</v>
      </c>
      <c r="BR91" s="24">
        <f>SUMIFS(Detail!L:L,Detail!$A:$A,$B91,Detail!$B:$B,"&lt;="&amp;165)</f>
        <v>1404543.3142296299</v>
      </c>
      <c r="BS91" s="24">
        <f>SUMIFS(Detail!L:L,Detail!$A:$A,$B91,Detail!$B:$B,"&lt;="&amp;168)</f>
        <v>1316358.3725260422</v>
      </c>
      <c r="BT91" s="33">
        <f t="shared" si="160"/>
        <v>1316358.3725260422</v>
      </c>
      <c r="BU91" s="24">
        <f>SUMIFS(Detail!L:L,Detail!$A:$A,$B91,Detail!$B:$B,"&lt;="&amp;171)</f>
        <v>1233439.8210372403</v>
      </c>
      <c r="BV91" s="24">
        <f>SUMIFS(Detail!L:L,Detail!$A:$A,$B91,Detail!$B:$B,"&lt;="&amp;174)</f>
        <v>1155446.8547761887</v>
      </c>
      <c r="BW91" s="24">
        <f>SUMIFS(Detail!L:L,Detail!$A:$A,$B91,Detail!$B:$B,"&lt;="&amp;177)</f>
        <v>1082061.6789166406</v>
      </c>
      <c r="BX91" s="24">
        <f>SUMIFS(Detail!L:L,Detail!$A:$A,$B91,Detail!$B:$B,"&lt;="&amp;180)</f>
        <v>1012988.0675154328</v>
      </c>
      <c r="BY91" s="33">
        <f t="shared" si="161"/>
        <v>1012988.0675154328</v>
      </c>
      <c r="BZ91" s="24">
        <f>SUMIFS(Detail!L:L,Detail!$A:$A,$B91,Detail!$B:$B,"&lt;="&amp;183)</f>
        <v>947949.96670232713</v>
      </c>
      <c r="CA91" s="24">
        <f>SUMIFS(Detail!L:L,Detail!$A:$A,$B91,Detail!$B:$B,"&lt;="&amp;186)</f>
        <v>886690.15444408357</v>
      </c>
      <c r="CB91" s="24">
        <f>SUMIFS(Detail!L:L,Detail!$A:$A,$B91,Detail!$B:$B,"&lt;="&amp;189)</f>
        <v>828968.96443016082</v>
      </c>
      <c r="CC91" s="24">
        <f>SUMIFS(Detail!L:L,Detail!$A:$A,$B91,Detail!$B:$B,"&lt;="&amp;192)</f>
        <v>774563.07826608419</v>
      </c>
      <c r="CD91" s="33">
        <f t="shared" si="162"/>
        <v>774563.07826608419</v>
      </c>
      <c r="CE91" s="24">
        <f>SUMIFS(Detail!L:L,Detail!$A:$A,$B91,Detail!$B:$B,"&lt;="&amp;195)</f>
        <v>723264.38770268857</v>
      </c>
      <c r="CF91" s="24">
        <f>SUMIFS(Detail!L:L,Detail!$A:$A,$B91,Detail!$B:$B,"&lt;="&amp;198)</f>
        <v>674878.9268566519</v>
      </c>
      <c r="CG91" s="24">
        <f>SUMIFS(Detail!L:L,Detail!$A:$A,$B91,Detail!$B:$B,"&lt;="&amp;201)</f>
        <v>629225.87311899662</v>
      </c>
      <c r="CH91" s="24">
        <f>SUMIFS(Detail!L:L,Detail!$A:$A,$B91,Detail!$B:$B,"&lt;="&amp;204)</f>
        <v>586136.61458010972</v>
      </c>
      <c r="CI91" s="33">
        <f t="shared" si="163"/>
        <v>586136.61458010972</v>
      </c>
      <c r="CJ91" s="24">
        <f>SUMIFS(Detail!L:L,Detail!$A:$A,$B91,Detail!$B:$B,"&lt;="&amp;207)</f>
        <v>545453.88122007996</v>
      </c>
      <c r="CK91" s="24">
        <f>SUMIFS(Detail!L:L,Detail!$A:$A,$B91,Detail!$B:$B,"&lt;="&amp;210)</f>
        <v>507030.93675322086</v>
      </c>
      <c r="CL91" s="24">
        <f>SUMIFS(Detail!L:L,Detail!$A:$A,$B91,Detail!$B:$B,"&lt;="&amp;213)</f>
        <v>470730.8278150782</v>
      </c>
      <c r="CM91" s="24">
        <f>SUMIFS(Detail!L:L,Detail!$A:$A,$B91,Detail!$B:$B,"&lt;="&amp;216)</f>
        <v>436425.68709848821</v>
      </c>
      <c r="CN91" s="33">
        <f t="shared" si="164"/>
        <v>436425.68709848821</v>
      </c>
      <c r="CO91" s="24">
        <f>SUMIFS(Detail!L:L,Detail!$A:$A,$B91,Detail!$B:$B,"&lt;="&amp;219)</f>
        <v>403996.08704942465</v>
      </c>
      <c r="CP91" s="24">
        <f>SUMIFS(Detail!L:L,Detail!$A:$A,$B91,Detail!$B:$B,"&lt;="&amp;222)</f>
        <v>373330.44079734385</v>
      </c>
      <c r="CQ91" s="24">
        <f>SUMIFS(Detail!L:L,Detail!$A:$A,$B91,Detail!$B:$B,"&lt;="&amp;225)</f>
        <v>344324.44710248709</v>
      </c>
      <c r="CR91" s="24">
        <f>SUMIFS(Detail!L:L,Detail!$A:$A,$B91,Detail!$B:$B,"&lt;="&amp;228)</f>
        <v>316880.57623755932</v>
      </c>
      <c r="CS91" s="33">
        <f t="shared" si="165"/>
        <v>316880.57623755932</v>
      </c>
      <c r="CT91" s="24">
        <f>SUMIFS(Detail!L:L,Detail!$A:$A,$B91,Detail!$B:$B,"&lt;="&amp;231)</f>
        <v>290907.5938732475</v>
      </c>
      <c r="CU91" s="24">
        <f>SUMIFS(Detail!L:L,Detail!$A:$A,$B91,Detail!$B:$B,"&lt;="&amp;234)</f>
        <v>266320.12020095438</v>
      </c>
      <c r="CV91" s="24">
        <f>SUMIFS(Detail!L:L,Detail!$A:$A,$B91,Detail!$B:$B,"&lt;="&amp;237)</f>
        <v>243038.22169139236</v>
      </c>
      <c r="CW91" s="24">
        <f>SUMIFS(Detail!L:L,Detail!$A:$A,$B91,Detail!$B:$B,"&lt;="&amp;240)</f>
        <v>220987.03305418789</v>
      </c>
      <c r="CX91" s="33">
        <f t="shared" si="166"/>
        <v>220987.03305418789</v>
      </c>
      <c r="CY91" s="24">
        <f>SUMIFS(Detail!L:L,Detail!$A:$A,$B91,Detail!$B:$B,"&lt;="&amp;243)</f>
        <v>0</v>
      </c>
      <c r="CZ91" s="24">
        <f>SUMIFS(Detail!L:L,Detail!$A:$A,$B91,Detail!$B:$B,"&lt;="&amp;246)</f>
        <v>0</v>
      </c>
      <c r="DA91" s="24">
        <f>SUMIFS(Detail!L:L,Detail!$A:$A,$B91,Detail!$B:$B,"&lt;="&amp;249)</f>
        <v>0</v>
      </c>
      <c r="DB91" s="24">
        <f>SUMIFS(Detail!L:L,Detail!$A:$A,$B91,Detail!$B:$B,"&lt;="&amp;252)</f>
        <v>0</v>
      </c>
      <c r="DC91" s="33">
        <f t="shared" si="167"/>
        <v>0</v>
      </c>
      <c r="DD91" s="86">
        <f>SUMIFS(Detail!L:L,Detail!$A:$A,$B91,Detail!$B:$B,"&gt;60")</f>
        <v>-6118326.3348581884</v>
      </c>
    </row>
    <row r="92" spans="1:108" x14ac:dyDescent="0.25">
      <c r="A92" t="s">
        <v>5329</v>
      </c>
      <c r="B92" s="32" t="s">
        <v>5124</v>
      </c>
      <c r="C92" s="24">
        <f>SUMIFS(Detail!L:L,Detail!$A:$A,$B92,Detail!$B:$B,"&lt;="&amp;3)</f>
        <v>0</v>
      </c>
      <c r="D92" s="24">
        <f>SUMIFS(Detail!L:L,Detail!$A:$A,$B92,Detail!$B:$B,"&lt;="&amp;6)</f>
        <v>0</v>
      </c>
      <c r="E92" s="24">
        <f>SUMIFS(Detail!L:L,Detail!$A:$A,$B92,Detail!$B:$B,"&lt;="&amp;9)</f>
        <v>48033.618236830487</v>
      </c>
      <c r="F92" s="24">
        <f>SUMIFS(Detail!L:L,Detail!$A:$A,$B92,Detail!$B:$B,"&lt;="&amp;12)</f>
        <v>124518.88404491491</v>
      </c>
      <c r="G92" s="33">
        <f t="shared" si="147"/>
        <v>124518.88404491491</v>
      </c>
      <c r="H92" s="24">
        <f>SUMIFS(Detail!L:L,Detail!$A:$A,$B92,Detail!$B:$B,"&lt;="&amp;15)</f>
        <v>161250.71256993635</v>
      </c>
      <c r="I92" s="24">
        <f>SUMIFS(Detail!L:L,Detail!$A:$A,$B92,Detail!$B:$B,"&lt;="&amp;18)</f>
        <v>185005.59473234147</v>
      </c>
      <c r="J92" s="24">
        <f>SUMIFS(Detail!L:L,Detail!$A:$A,$B92,Detail!$B:$B,"&lt;="&amp;21)</f>
        <v>222069.77501732076</v>
      </c>
      <c r="K92" s="24">
        <f>SUMIFS(Detail!L:L,Detail!$A:$A,$B92,Detail!$B:$B,"&lt;="&amp;24)</f>
        <v>247362.22044065571</v>
      </c>
      <c r="L92" s="33">
        <f t="shared" si="148"/>
        <v>247362.22044065571</v>
      </c>
      <c r="M92" s="24">
        <f>SUMIFS(Detail!L:L,Detail!$A:$A,$B92,Detail!$B:$B,"&lt;="&amp;27)</f>
        <v>304735.85201737261</v>
      </c>
      <c r="N92" s="24">
        <f>SUMIFS(Detail!L:L,Detail!$A:$A,$B92,Detail!$B:$B,"&lt;="&amp;30)</f>
        <v>344974.58366885176</v>
      </c>
      <c r="O92" s="24">
        <f>SUMIFS(Detail!L:L,Detail!$A:$A,$B92,Detail!$B:$B,"&lt;="&amp;33)</f>
        <v>379635.73947141226</v>
      </c>
      <c r="P92" s="24">
        <f>SUMIFS(Detail!L:L,Detail!$A:$A,$B92,Detail!$B:$B,"&lt;="&amp;36)</f>
        <v>448433.61342037283</v>
      </c>
      <c r="Q92" s="33">
        <f t="shared" si="149"/>
        <v>448433.61342037283</v>
      </c>
      <c r="R92" s="24">
        <f>SUMIFS(Detail!L:L,Detail!$A:$A,$B92,Detail!$B:$B,"&lt;="&amp;39)</f>
        <v>496700.52695682039</v>
      </c>
      <c r="S92" s="24">
        <f>SUMIFS(Detail!L:L,Detail!$A:$A,$B92,Detail!$B:$B,"&lt;="&amp;42)</f>
        <v>610403.89838864561</v>
      </c>
      <c r="T92" s="24">
        <f>SUMIFS(Detail!L:L,Detail!$A:$A,$B92,Detail!$B:$B,"&lt;="&amp;45)</f>
        <v>690398.05938993394</v>
      </c>
      <c r="U92" s="24">
        <f>SUMIFS(Detail!L:L,Detail!$A:$A,$B92,Detail!$B:$B,"&lt;="&amp;48)</f>
        <v>759491.46237651538</v>
      </c>
      <c r="V92" s="33">
        <f t="shared" si="150"/>
        <v>759491.46237651538</v>
      </c>
      <c r="W92" s="24">
        <f>SUMIFS(Detail!L:L,Detail!$A:$A,$B92,Detail!$B:$B,"&lt;="&amp;51)</f>
        <v>896976.68593695387</v>
      </c>
      <c r="X92" s="24">
        <f>SUMIFS(Detail!L:L,Detail!$A:$A,$B92,Detail!$B:$B,"&lt;="&amp;54)</f>
        <v>993456.25502071902</v>
      </c>
      <c r="Y92" s="24">
        <f>SUMIFS(Detail!L:L,Detail!$A:$A,$B92,Detail!$B:$B,"&lt;="&amp;57)</f>
        <v>1220835.9710698165</v>
      </c>
      <c r="Z92" s="24">
        <f>SUMIFS(Detail!L:L,Detail!$A:$A,$B92,Detail!$B:$B,"&lt;="&amp;60)</f>
        <v>1380810.6551657561</v>
      </c>
      <c r="AA92" s="33">
        <f t="shared" si="151"/>
        <v>1380810.6551657561</v>
      </c>
      <c r="AB92" s="24">
        <f>SUMIFS(Detail!L:L,Detail!$A:$A,$B92,Detail!$B:$B,"&lt;="&amp;63)</f>
        <v>496132.38383147307</v>
      </c>
      <c r="AC92" s="24">
        <f>SUMIFS(Detail!L:L,Detail!$A:$A,$B92,Detail!$B:$B,"&lt;="&amp;66)</f>
        <v>194518.89320040867</v>
      </c>
      <c r="AD92" s="24">
        <f>SUMIFS(Detail!L:L,Detail!$A:$A,$B92,Detail!$B:$B,"&lt;="&amp;69)</f>
        <v>81795.549645500258</v>
      </c>
      <c r="AE92" s="24">
        <f>SUMIFS(Detail!L:L,Detail!$A:$A,$B92,Detail!$B:$B,"&lt;="&amp;72)</f>
        <v>36013.230693468824</v>
      </c>
      <c r="AF92" s="33">
        <f t="shared" si="152"/>
        <v>36013.230693468824</v>
      </c>
      <c r="AG92" s="24">
        <f>SUMIFS(Detail!L:L,Detail!$A:$A,$B92,Detail!$B:$B,"&lt;="&amp;75)</f>
        <v>16403.524035835639</v>
      </c>
      <c r="AH92" s="24">
        <f>SUMIFS(Detail!L:L,Detail!$A:$A,$B92,Detail!$B:$B,"&lt;="&amp;78)</f>
        <v>7674.0693678613752</v>
      </c>
      <c r="AI92" s="24">
        <f>SUMIFS(Detail!L:L,Detail!$A:$A,$B92,Detail!$B:$B,"&lt;="&amp;81)</f>
        <v>3669.8525620438159</v>
      </c>
      <c r="AJ92" s="24">
        <f>SUMIFS(Detail!L:L,Detail!$A:$A,$B92,Detail!$B:$B,"&lt;="&amp;84)</f>
        <v>1787.837641518563</v>
      </c>
      <c r="AK92" s="33">
        <f t="shared" si="153"/>
        <v>1787.837641518563</v>
      </c>
      <c r="AL92" s="24">
        <f>SUMIFS(Detail!L:L,Detail!$A:$A,$B92,Detail!$B:$B,"&lt;="&amp;87)</f>
        <v>885.03889254853129</v>
      </c>
      <c r="AM92" s="24">
        <f>SUMIFS(Detail!L:L,Detail!$A:$A,$B92,Detail!$B:$B,"&lt;="&amp;90)</f>
        <v>444.32436337135732</v>
      </c>
      <c r="AN92" s="24">
        <f>SUMIFS(Detail!L:L,Detail!$A:$A,$B92,Detail!$B:$B,"&lt;="&amp;93)</f>
        <v>225.87334219552577</v>
      </c>
      <c r="AO92" s="24">
        <f>SUMIFS(Detail!L:L,Detail!$A:$A,$B92,Detail!$B:$B,"&lt;="&amp;96)</f>
        <v>116.12008124031126</v>
      </c>
      <c r="AP92" s="33">
        <f t="shared" si="154"/>
        <v>116.12008124031126</v>
      </c>
      <c r="AQ92" s="24">
        <f>SUMIFS(Detail!L:L,Detail!$A:$A,$B92,Detail!$B:$B,"&lt;="&amp;99)</f>
        <v>60.307649563997984</v>
      </c>
      <c r="AR92" s="24">
        <f>SUMIFS(Detail!L:L,Detail!$A:$A,$B92,Detail!$B:$B,"&lt;="&amp;102)</f>
        <v>31.613897737115622</v>
      </c>
      <c r="AS92" s="24">
        <f>SUMIFS(Detail!L:L,Detail!$A:$A,$B92,Detail!$B:$B,"&lt;="&amp;105)</f>
        <v>16.71471362747252</v>
      </c>
      <c r="AT92" s="24">
        <f>SUMIFS(Detail!L:L,Detail!$A:$A,$B92,Detail!$B:$B,"&lt;="&amp;108)</f>
        <v>8.9074838813394308</v>
      </c>
      <c r="AU92" s="33">
        <f t="shared" si="155"/>
        <v>8.9074838813394308</v>
      </c>
      <c r="AV92" s="24">
        <f>SUMIFS(Detail!L:L,Detail!$A:$A,$B92,Detail!$B:$B,"&lt;="&amp;111)</f>
        <v>4.7819268852472305</v>
      </c>
      <c r="AW92" s="24">
        <f>SUMIFS(Detail!L:L,Detail!$A:$A,$B92,Detail!$B:$B,"&lt;="&amp;114)</f>
        <v>2.5848133768886328</v>
      </c>
      <c r="AX92" s="24">
        <f>SUMIFS(Detail!L:L,Detail!$A:$A,$B92,Detail!$B:$B,"&lt;="&amp;117)</f>
        <v>1.4061942752450705</v>
      </c>
      <c r="AY92" s="24">
        <f>SUMIFS(Detail!L:L,Detail!$A:$A,$B92,Detail!$B:$B,"&lt;="&amp;120)</f>
        <v>0.76963304169476032</v>
      </c>
      <c r="AZ92" s="33">
        <f t="shared" si="156"/>
        <v>0.76963304169476032</v>
      </c>
      <c r="BA92" s="24">
        <f>SUMIFS(Detail!L:L,Detail!$A:$A,$B92,Detail!$B:$B,"&lt;="&amp;123)</f>
        <v>0.42363746836781502</v>
      </c>
      <c r="BB92" s="24">
        <f>SUMIFS(Detail!L:L,Detail!$A:$A,$B92,Detail!$B:$B,"&lt;="&amp;126)</f>
        <v>0.23444577679038048</v>
      </c>
      <c r="BC92" s="24">
        <f>SUMIFS(Detail!L:L,Detail!$A:$A,$B92,Detail!$B:$B,"&lt;="&amp;129)</f>
        <v>0.1304085087031126</v>
      </c>
      <c r="BD92" s="24">
        <f>SUMIFS(Detail!L:L,Detail!$A:$A,$B92,Detail!$B:$B,"&lt;="&amp;132)</f>
        <v>7.2891050949692726E-2</v>
      </c>
      <c r="BE92" s="33">
        <f t="shared" si="157"/>
        <v>7.2891050949692726E-2</v>
      </c>
      <c r="BF92" s="24">
        <f>SUMIFS(Detail!L:L,Detail!$A:$A,$B92,Detail!$B:$B,"&lt;="&amp;135)</f>
        <v>4.0930431336164474E-2</v>
      </c>
      <c r="BG92" s="24">
        <f>SUMIFS(Detail!L:L,Detail!$A:$A,$B92,Detail!$B:$B,"&lt;="&amp;138)</f>
        <v>2.3084996268153191E-2</v>
      </c>
      <c r="BH92" s="24">
        <f>SUMIFS(Detail!L:L,Detail!$A:$A,$B92,Detail!$B:$B,"&lt;="&amp;141)</f>
        <v>1.3074951246380806E-2</v>
      </c>
      <c r="BI92" s="24">
        <f>SUMIFS(Detail!L:L,Detail!$A:$A,$B92,Detail!$B:$B,"&lt;="&amp;144)</f>
        <v>7.4353069067001343E-3</v>
      </c>
      <c r="BJ92" s="33">
        <f t="shared" si="158"/>
        <v>7.4353069067001343E-3</v>
      </c>
      <c r="BK92" s="24">
        <f>SUMIFS(Detail!L:L,Detail!$A:$A,$B92,Detail!$B:$B,"&lt;="&amp;147)</f>
        <v>4.2445752769708633E-3</v>
      </c>
      <c r="BL92" s="24">
        <f>SUMIFS(Detail!L:L,Detail!$A:$A,$B92,Detail!$B:$B,"&lt;="&amp;150)</f>
        <v>2.4320837110280991E-3</v>
      </c>
      <c r="BM92" s="24">
        <f>SUMIFS(Detail!L:L,Detail!$A:$A,$B92,Detail!$B:$B,"&lt;="&amp;153)</f>
        <v>1.3985242694616318E-3</v>
      </c>
      <c r="BN92" s="24">
        <f>SUMIFS(Detail!L:L,Detail!$A:$A,$B92,Detail!$B:$B,"&lt;="&amp;156)</f>
        <v>8.0696120858192444E-4</v>
      </c>
      <c r="BO92" s="33">
        <f t="shared" si="159"/>
        <v>8.0696120858192444E-4</v>
      </c>
      <c r="BP92" s="24">
        <f>SUMIFS(Detail!L:L,Detail!$A:$A,$B92,Detail!$B:$B,"&lt;="&amp;159)</f>
        <v>4.6716257929801941E-4</v>
      </c>
      <c r="BQ92" s="24">
        <f>SUMIFS(Detail!L:L,Detail!$A:$A,$B92,Detail!$B:$B,"&lt;="&amp;162)</f>
        <v>2.7131661772727966E-4</v>
      </c>
      <c r="BR92" s="24">
        <f>SUMIFS(Detail!L:L,Detail!$A:$A,$B92,Detail!$B:$B,"&lt;="&amp;165)</f>
        <v>1.5805661678314209E-4</v>
      </c>
      <c r="BS92" s="24">
        <f>SUMIFS(Detail!L:L,Detail!$A:$A,$B92,Detail!$B:$B,"&lt;="&amp;168)</f>
        <v>9.2355534434318542E-5</v>
      </c>
      <c r="BT92" s="33">
        <f t="shared" si="160"/>
        <v>9.2355534434318542E-5</v>
      </c>
      <c r="BU92" s="24">
        <f>SUMIFS(Detail!L:L,Detail!$A:$A,$B92,Detail!$B:$B,"&lt;="&amp;171)</f>
        <v>5.4117292165756226E-5</v>
      </c>
      <c r="BV92" s="24">
        <f>SUMIFS(Detail!L:L,Detail!$A:$A,$B92,Detail!$B:$B,"&lt;="&amp;174)</f>
        <v>3.1800940632820129E-5</v>
      </c>
      <c r="BW92" s="24">
        <f>SUMIFS(Detail!L:L,Detail!$A:$A,$B92,Detail!$B:$B,"&lt;="&amp;177)</f>
        <v>1.8740072846412659E-5</v>
      </c>
      <c r="BX92" s="24">
        <f>SUMIFS(Detail!L:L,Detail!$A:$A,$B92,Detail!$B:$B,"&lt;="&amp;180)</f>
        <v>1.1071562767028809E-5</v>
      </c>
      <c r="BY92" s="33">
        <f t="shared" si="161"/>
        <v>1.1071562767028809E-5</v>
      </c>
      <c r="BZ92" s="24">
        <f>SUMIFS(Detail!L:L,Detail!$A:$A,$B92,Detail!$B:$B,"&lt;="&amp;183)</f>
        <v>6.5565109252929688E-6</v>
      </c>
      <c r="CA92" s="24">
        <f>SUMIFS(Detail!L:L,Detail!$A:$A,$B92,Detail!$B:$B,"&lt;="&amp;186)</f>
        <v>3.8947910070419312E-6</v>
      </c>
      <c r="CB92" s="24">
        <f>SUMIFS(Detail!L:L,Detail!$A:$A,$B92,Detail!$B:$B,"&lt;="&amp;189)</f>
        <v>2.3227185010910034E-6</v>
      </c>
      <c r="CC92" s="24">
        <f>SUMIFS(Detail!L:L,Detail!$A:$A,$B92,Detail!$B:$B,"&lt;="&amp;192)</f>
        <v>1.3839453458786011E-6</v>
      </c>
      <c r="CD92" s="33">
        <f t="shared" si="162"/>
        <v>1.3839453458786011E-6</v>
      </c>
      <c r="CE92" s="24">
        <f>SUMIFS(Detail!L:L,Detail!$A:$A,$B92,Detail!$B:$B,"&lt;="&amp;195)</f>
        <v>8.2887709140777588E-7</v>
      </c>
      <c r="CF92" s="24">
        <f>SUMIFS(Detail!L:L,Detail!$A:$A,$B92,Detail!$B:$B,"&lt;="&amp;198)</f>
        <v>4.9732625484466553E-7</v>
      </c>
      <c r="CG92" s="24">
        <f>SUMIFS(Detail!L:L,Detail!$A:$A,$B92,Detail!$B:$B,"&lt;="&amp;201)</f>
        <v>3.0174851417541504E-7</v>
      </c>
      <c r="CH92" s="24">
        <f>SUMIFS(Detail!L:L,Detail!$A:$A,$B92,Detail!$B:$B,"&lt;="&amp;204)</f>
        <v>1.862645149230957E-7</v>
      </c>
      <c r="CI92" s="33">
        <f t="shared" si="163"/>
        <v>1.862645149230957E-7</v>
      </c>
      <c r="CJ92" s="24">
        <f>SUMIFS(Detail!L:L,Detail!$A:$A,$B92,Detail!$B:$B,"&lt;="&amp;207)</f>
        <v>1.0989606380462646E-7</v>
      </c>
      <c r="CK92" s="24">
        <f>SUMIFS(Detail!L:L,Detail!$A:$A,$B92,Detail!$B:$B,"&lt;="&amp;210)</f>
        <v>6.7055225372314453E-8</v>
      </c>
      <c r="CL92" s="24">
        <f>SUMIFS(Detail!L:L,Detail!$A:$A,$B92,Detail!$B:$B,"&lt;="&amp;213)</f>
        <v>4.4703483581542969E-8</v>
      </c>
      <c r="CM92" s="24">
        <f>SUMIFS(Detail!L:L,Detail!$A:$A,$B92,Detail!$B:$B,"&lt;="&amp;216)</f>
        <v>2.7939677238464355E-8</v>
      </c>
      <c r="CN92" s="33">
        <f t="shared" si="164"/>
        <v>2.7939677238464355E-8</v>
      </c>
      <c r="CO92" s="24">
        <f>SUMIFS(Detail!L:L,Detail!$A:$A,$B92,Detail!$B:$B,"&lt;="&amp;219)</f>
        <v>1.862645149230957E-8</v>
      </c>
      <c r="CP92" s="24">
        <f>SUMIFS(Detail!L:L,Detail!$A:$A,$B92,Detail!$B:$B,"&lt;="&amp;222)</f>
        <v>9.3132257461547852E-9</v>
      </c>
      <c r="CQ92" s="24">
        <f>SUMIFS(Detail!L:L,Detail!$A:$A,$B92,Detail!$B:$B,"&lt;="&amp;225)</f>
        <v>9.3132257461547852E-9</v>
      </c>
      <c r="CR92" s="24">
        <f>SUMIFS(Detail!L:L,Detail!$A:$A,$B92,Detail!$B:$B,"&lt;="&amp;228)</f>
        <v>9.3132257461547852E-9</v>
      </c>
      <c r="CS92" s="33">
        <f t="shared" si="165"/>
        <v>9.3132257461547852E-9</v>
      </c>
      <c r="CT92" s="24">
        <f>SUMIFS(Detail!L:L,Detail!$A:$A,$B92,Detail!$B:$B,"&lt;="&amp;231)</f>
        <v>3.7252902984619141E-9</v>
      </c>
      <c r="CU92" s="24">
        <f>SUMIFS(Detail!L:L,Detail!$A:$A,$B92,Detail!$B:$B,"&lt;="&amp;234)</f>
        <v>1.862645149230957E-9</v>
      </c>
      <c r="CV92" s="24">
        <f>SUMIFS(Detail!L:L,Detail!$A:$A,$B92,Detail!$B:$B,"&lt;="&amp;237)</f>
        <v>0</v>
      </c>
      <c r="CW92" s="24">
        <f>SUMIFS(Detail!L:L,Detail!$A:$A,$B92,Detail!$B:$B,"&lt;="&amp;240)</f>
        <v>0</v>
      </c>
      <c r="CX92" s="33">
        <f t="shared" si="166"/>
        <v>0</v>
      </c>
      <c r="CY92" s="24">
        <f>SUMIFS(Detail!L:L,Detail!$A:$A,$B92,Detail!$B:$B,"&lt;="&amp;243)</f>
        <v>0</v>
      </c>
      <c r="CZ92" s="24">
        <f>SUMIFS(Detail!L:L,Detail!$A:$A,$B92,Detail!$B:$B,"&lt;="&amp;246)</f>
        <v>0</v>
      </c>
      <c r="DA92" s="24">
        <f>SUMIFS(Detail!L:L,Detail!$A:$A,$B92,Detail!$B:$B,"&lt;="&amp;249)</f>
        <v>0</v>
      </c>
      <c r="DB92" s="24">
        <f>SUMIFS(Detail!L:L,Detail!$A:$A,$B92,Detail!$B:$B,"&lt;="&amp;252)</f>
        <v>0</v>
      </c>
      <c r="DC92" s="33">
        <f t="shared" si="167"/>
        <v>0</v>
      </c>
      <c r="DD92" s="86">
        <f>SUMIFS(Detail!L:L,Detail!$A:$A,$B92,Detail!$B:$B,"&gt;60")</f>
        <v>-1380810.6551657561</v>
      </c>
    </row>
    <row r="93" spans="1:108" x14ac:dyDescent="0.25">
      <c r="A93" t="s">
        <v>5330</v>
      </c>
      <c r="B93" s="32" t="s">
        <v>5125</v>
      </c>
      <c r="C93" s="24">
        <f>SUMIFS(Detail!L:L,Detail!$A:$A,$B93,Detail!$B:$B,"&lt;="&amp;3)</f>
        <v>0</v>
      </c>
      <c r="D93" s="24">
        <f>SUMIFS(Detail!L:L,Detail!$A:$A,$B93,Detail!$B:$B,"&lt;="&amp;6)</f>
        <v>0</v>
      </c>
      <c r="E93" s="24">
        <f>SUMIFS(Detail!L:L,Detail!$A:$A,$B93,Detail!$B:$B,"&lt;="&amp;9)</f>
        <v>6404.4824315773985</v>
      </c>
      <c r="F93" s="24">
        <f>SUMIFS(Detail!L:L,Detail!$A:$A,$B93,Detail!$B:$B,"&lt;="&amp;12)</f>
        <v>13400.276656866627</v>
      </c>
      <c r="G93" s="33">
        <f t="shared" si="147"/>
        <v>13400.276656866627</v>
      </c>
      <c r="H93" s="24">
        <f>SUMIFS(Detail!L:L,Detail!$A:$A,$B93,Detail!$B:$B,"&lt;="&amp;15)</f>
        <v>374518.38658782217</v>
      </c>
      <c r="I93" s="24">
        <f>SUMIFS(Detail!L:L,Detail!$A:$A,$B93,Detail!$B:$B,"&lt;="&amp;18)</f>
        <v>895337.42080293247</v>
      </c>
      <c r="J93" s="24">
        <f>SUMIFS(Detail!L:L,Detail!$A:$A,$B93,Detail!$B:$B,"&lt;="&amp;21)</f>
        <v>1193027.8629393633</v>
      </c>
      <c r="K93" s="24">
        <f>SUMIFS(Detail!L:L,Detail!$A:$A,$B93,Detail!$B:$B,"&lt;="&amp;24)</f>
        <v>1317568.9414472803</v>
      </c>
      <c r="L93" s="33">
        <f t="shared" si="148"/>
        <v>1317568.9414472803</v>
      </c>
      <c r="M93" s="24">
        <f>SUMIFS(Detail!L:L,Detail!$A:$A,$B93,Detail!$B:$B,"&lt;="&amp;27)</f>
        <v>1546290.2343344595</v>
      </c>
      <c r="N93" s="24">
        <f>SUMIFS(Detail!L:L,Detail!$A:$A,$B93,Detail!$B:$B,"&lt;="&amp;30)</f>
        <v>1827133.9824488685</v>
      </c>
      <c r="O93" s="24">
        <f>SUMIFS(Detail!L:L,Detail!$A:$A,$B93,Detail!$B:$B,"&lt;="&amp;33)</f>
        <v>1988237.5924045555</v>
      </c>
      <c r="P93" s="24">
        <f>SUMIFS(Detail!L:L,Detail!$A:$A,$B93,Detail!$B:$B,"&lt;="&amp;36)</f>
        <v>2058151.4171913676</v>
      </c>
      <c r="Q93" s="33">
        <f t="shared" si="149"/>
        <v>2058151.4171913676</v>
      </c>
      <c r="R93" s="24">
        <f>SUMIFS(Detail!L:L,Detail!$A:$A,$B93,Detail!$B:$B,"&lt;="&amp;39)</f>
        <v>2355017.8804664724</v>
      </c>
      <c r="S93" s="24">
        <f>SUMIFS(Detail!L:L,Detail!$A:$A,$B93,Detail!$B:$B,"&lt;="&amp;42)</f>
        <v>2756783.0548602864</v>
      </c>
      <c r="T93" s="24">
        <f>SUMIFS(Detail!L:L,Detail!$A:$A,$B93,Detail!$B:$B,"&lt;="&amp;45)</f>
        <v>2989838.3360817395</v>
      </c>
      <c r="U93" s="24">
        <f>SUMIFS(Detail!L:L,Detail!$A:$A,$B93,Detail!$B:$B,"&lt;="&amp;48)</f>
        <v>3090789.8726099916</v>
      </c>
      <c r="V93" s="33">
        <f t="shared" si="150"/>
        <v>3090789.8726099916</v>
      </c>
      <c r="W93" s="24">
        <f>SUMIFS(Detail!L:L,Detail!$A:$A,$B93,Detail!$B:$B,"&lt;="&amp;51)</f>
        <v>3534256.5451159775</v>
      </c>
      <c r="X93" s="24">
        <f>SUMIFS(Detail!L:L,Detail!$A:$A,$B93,Detail!$B:$B,"&lt;="&amp;54)</f>
        <v>4136028.4209165946</v>
      </c>
      <c r="Y93" s="24">
        <f>SUMIFS(Detail!L:L,Detail!$A:$A,$B93,Detail!$B:$B,"&lt;="&amp;57)</f>
        <v>4485185.126816608</v>
      </c>
      <c r="Z93" s="24">
        <f>SUMIFS(Detail!L:L,Detail!$A:$A,$B93,Detail!$B:$B,"&lt;="&amp;60)</f>
        <v>4636401.7340976596</v>
      </c>
      <c r="AA93" s="33">
        <f t="shared" si="151"/>
        <v>4636401.7340976596</v>
      </c>
      <c r="AB93" s="24">
        <f>SUMIFS(Detail!L:L,Detail!$A:$A,$B93,Detail!$B:$B,"&lt;="&amp;63)</f>
        <v>1676428.9659651667</v>
      </c>
      <c r="AC93" s="24">
        <f>SUMIFS(Detail!L:L,Detail!$A:$A,$B93,Detail!$B:$B,"&lt;="&amp;66)</f>
        <v>660339.35249569267</v>
      </c>
      <c r="AD93" s="24">
        <f>SUMIFS(Detail!L:L,Detail!$A:$A,$B93,Detail!$B:$B,"&lt;="&amp;69)</f>
        <v>278641.11185849458</v>
      </c>
      <c r="AE93" s="24">
        <f>SUMIFS(Detail!L:L,Detail!$A:$A,$B93,Detail!$B:$B,"&lt;="&amp;72)</f>
        <v>123024.62632358819</v>
      </c>
      <c r="AF93" s="33">
        <f t="shared" si="152"/>
        <v>123024.62632358819</v>
      </c>
      <c r="AG93" s="24">
        <f>SUMIFS(Detail!L:L,Detail!$A:$A,$B93,Detail!$B:$B,"&lt;="&amp;75)</f>
        <v>56167.606599785388</v>
      </c>
      <c r="AH93" s="24">
        <f>SUMIFS(Detail!L:L,Detail!$A:$A,$B93,Detail!$B:$B,"&lt;="&amp;78)</f>
        <v>26330.157566770911</v>
      </c>
      <c r="AI93" s="24">
        <f>SUMIFS(Detail!L:L,Detail!$A:$A,$B93,Detail!$B:$B,"&lt;="&amp;81)</f>
        <v>12613.921792320907</v>
      </c>
      <c r="AJ93" s="24">
        <f>SUMIFS(Detail!L:L,Detail!$A:$A,$B93,Detail!$B:$B,"&lt;="&amp;84)</f>
        <v>6154.9027435183525</v>
      </c>
      <c r="AK93" s="33">
        <f t="shared" si="153"/>
        <v>6154.9027435183525</v>
      </c>
      <c r="AL93" s="24">
        <f>SUMIFS(Detail!L:L,Detail!$A:$A,$B93,Detail!$B:$B,"&lt;="&amp;87)</f>
        <v>3051.2726795971394</v>
      </c>
      <c r="AM93" s="24">
        <f>SUMIFS(Detail!L:L,Detail!$A:$A,$B93,Detail!$B:$B,"&lt;="&amp;90)</f>
        <v>1533.8752418830991</v>
      </c>
      <c r="AN93" s="24">
        <f>SUMIFS(Detail!L:L,Detail!$A:$A,$B93,Detail!$B:$B,"&lt;="&amp;93)</f>
        <v>780.69370097666979</v>
      </c>
      <c r="AO93" s="24">
        <f>SUMIFS(Detail!L:L,Detail!$A:$A,$B93,Detail!$B:$B,"&lt;="&amp;96)</f>
        <v>401.8002298399806</v>
      </c>
      <c r="AP93" s="33">
        <f t="shared" si="154"/>
        <v>401.8002298399806</v>
      </c>
      <c r="AQ93" s="24">
        <f>SUMIFS(Detail!L:L,Detail!$A:$A,$B93,Detail!$B:$B,"&lt;="&amp;99)</f>
        <v>208.89553242921829</v>
      </c>
      <c r="AR93" s="24">
        <f>SUMIFS(Detail!L:L,Detail!$A:$A,$B93,Detail!$B:$B,"&lt;="&amp;102)</f>
        <v>109.612418577075</v>
      </c>
      <c r="AS93" s="24">
        <f>SUMIFS(Detail!L:L,Detail!$A:$A,$B93,Detail!$B:$B,"&lt;="&amp;105)</f>
        <v>58.006974399089813</v>
      </c>
      <c r="AT93" s="24">
        <f>SUMIFS(Detail!L:L,Detail!$A:$A,$B93,Detail!$B:$B,"&lt;="&amp;108)</f>
        <v>30.939506083726883</v>
      </c>
      <c r="AU93" s="33">
        <f t="shared" si="155"/>
        <v>30.939506083726883</v>
      </c>
      <c r="AV93" s="24">
        <f>SUMIFS(Detail!L:L,Detail!$A:$A,$B93,Detail!$B:$B,"&lt;="&amp;111)</f>
        <v>16.623338788747787</v>
      </c>
      <c r="AW93" s="24">
        <f>SUMIFS(Detail!L:L,Detail!$A:$A,$B93,Detail!$B:$B,"&lt;="&amp;114)</f>
        <v>8.9925632774829865</v>
      </c>
      <c r="AX93" s="24">
        <f>SUMIFS(Detail!L:L,Detail!$A:$A,$B93,Detail!$B:$B,"&lt;="&amp;117)</f>
        <v>4.89578527957201</v>
      </c>
      <c r="AY93" s="24">
        <f>SUMIFS(Detail!L:L,Detail!$A:$A,$B93,Detail!$B:$B,"&lt;="&amp;120)</f>
        <v>2.6814439371228218</v>
      </c>
      <c r="AZ93" s="33">
        <f t="shared" si="156"/>
        <v>2.6814439371228218</v>
      </c>
      <c r="BA93" s="24">
        <f>SUMIFS(Detail!L:L,Detail!$A:$A,$B93,Detail!$B:$B,"&lt;="&amp;123)</f>
        <v>1.4769776314496994</v>
      </c>
      <c r="BB93" s="24">
        <f>SUMIFS(Detail!L:L,Detail!$A:$A,$B93,Detail!$B:$B,"&lt;="&amp;126)</f>
        <v>0.81790750473737717</v>
      </c>
      <c r="BC93" s="24">
        <f>SUMIFS(Detail!L:L,Detail!$A:$A,$B93,Detail!$B:$B,"&lt;="&amp;129)</f>
        <v>0.45523812621831894</v>
      </c>
      <c r="BD93" s="24">
        <f>SUMIFS(Detail!L:L,Detail!$A:$A,$B93,Detail!$B:$B,"&lt;="&amp;132)</f>
        <v>0.25460527092218399</v>
      </c>
      <c r="BE93" s="33">
        <f t="shared" si="157"/>
        <v>0.25460527092218399</v>
      </c>
      <c r="BF93" s="24">
        <f>SUMIFS(Detail!L:L,Detail!$A:$A,$B93,Detail!$B:$B,"&lt;="&amp;135)</f>
        <v>0.14305081218481064</v>
      </c>
      <c r="BG93" s="24">
        <f>SUMIFS(Detail!L:L,Detail!$A:$A,$B93,Detail!$B:$B,"&lt;="&amp;138)</f>
        <v>8.0726437270641327E-2</v>
      </c>
      <c r="BH93" s="24">
        <f>SUMIFS(Detail!L:L,Detail!$A:$A,$B93,Detail!$B:$B,"&lt;="&amp;141)</f>
        <v>4.5746669173240662E-2</v>
      </c>
      <c r="BI93" s="24">
        <f>SUMIFS(Detail!L:L,Detail!$A:$A,$B93,Detail!$B:$B,"&lt;="&amp;144)</f>
        <v>2.6028186082839966E-2</v>
      </c>
      <c r="BJ93" s="33">
        <f t="shared" si="158"/>
        <v>2.6028186082839966E-2</v>
      </c>
      <c r="BK93" s="24">
        <f>SUMIFS(Detail!L:L,Detail!$A:$A,$B93,Detail!$B:$B,"&lt;="&amp;147)</f>
        <v>1.4866091310977936E-2</v>
      </c>
      <c r="BL93" s="24">
        <f>SUMIFS(Detail!L:L,Detail!$A:$A,$B93,Detail!$B:$B,"&lt;="&amp;150)</f>
        <v>8.5222199559211731E-3</v>
      </c>
      <c r="BM93" s="24">
        <f>SUMIFS(Detail!L:L,Detail!$A:$A,$B93,Detail!$B:$B,"&lt;="&amp;153)</f>
        <v>4.902862012386322E-3</v>
      </c>
      <c r="BN93" s="24">
        <f>SUMIFS(Detail!L:L,Detail!$A:$A,$B93,Detail!$B:$B,"&lt;="&amp;156)</f>
        <v>2.8303042054176331E-3</v>
      </c>
      <c r="BO93" s="33">
        <f t="shared" si="159"/>
        <v>2.8303042054176331E-3</v>
      </c>
      <c r="BP93" s="24">
        <f>SUMIFS(Detail!L:L,Detail!$A:$A,$B93,Detail!$B:$B,"&lt;="&amp;159)</f>
        <v>1.6392245888710022E-3</v>
      </c>
      <c r="BQ93" s="24">
        <f>SUMIFS(Detail!L:L,Detail!$A:$A,$B93,Detail!$B:$B,"&lt;="&amp;162)</f>
        <v>9.5241516828536987E-4</v>
      </c>
      <c r="BR93" s="24">
        <f>SUMIFS(Detail!L:L,Detail!$A:$A,$B93,Detail!$B:$B,"&lt;="&amp;165)</f>
        <v>5.550682544708252E-4</v>
      </c>
      <c r="BS93" s="24">
        <f>SUMIFS(Detail!L:L,Detail!$A:$A,$B93,Detail!$B:$B,"&lt;="&amp;168)</f>
        <v>3.2447278499603271E-4</v>
      </c>
      <c r="BT93" s="33">
        <f t="shared" si="160"/>
        <v>3.2447278499603271E-4</v>
      </c>
      <c r="BU93" s="24">
        <f>SUMIFS(Detail!L:L,Detail!$A:$A,$B93,Detail!$B:$B,"&lt;="&amp;171)</f>
        <v>1.9018352031707764E-4</v>
      </c>
      <c r="BV93" s="24">
        <f>SUMIFS(Detail!L:L,Detail!$A:$A,$B93,Detail!$B:$B,"&lt;="&amp;174)</f>
        <v>1.1179596185684204E-4</v>
      </c>
      <c r="BW93" s="24">
        <f>SUMIFS(Detail!L:L,Detail!$A:$A,$B93,Detail!$B:$B,"&lt;="&amp;177)</f>
        <v>6.5878033638000488E-5</v>
      </c>
      <c r="BX93" s="24">
        <f>SUMIFS(Detail!L:L,Detail!$A:$A,$B93,Detail!$B:$B,"&lt;="&amp;180)</f>
        <v>3.8959085941314697E-5</v>
      </c>
      <c r="BY93" s="33">
        <f t="shared" si="161"/>
        <v>3.8959085941314697E-5</v>
      </c>
      <c r="BZ93" s="24">
        <f>SUMIFS(Detail!L:L,Detail!$A:$A,$B93,Detail!$B:$B,"&lt;="&amp;183)</f>
        <v>2.3089349269866943E-5</v>
      </c>
      <c r="CA93" s="24">
        <f>SUMIFS(Detail!L:L,Detail!$A:$A,$B93,Detail!$B:$B,"&lt;="&amp;186)</f>
        <v>1.3694167137145996E-5</v>
      </c>
      <c r="CB93" s="24">
        <f>SUMIFS(Detail!L:L,Detail!$A:$A,$B93,Detail!$B:$B,"&lt;="&amp;189)</f>
        <v>8.1658363342285156E-6</v>
      </c>
      <c r="CC93" s="24">
        <f>SUMIFS(Detail!L:L,Detail!$A:$A,$B93,Detail!$B:$B,"&lt;="&amp;192)</f>
        <v>4.8875808715820313E-6</v>
      </c>
      <c r="CD93" s="33">
        <f t="shared" si="162"/>
        <v>4.8875808715820313E-6</v>
      </c>
      <c r="CE93" s="24">
        <f>SUMIFS(Detail!L:L,Detail!$A:$A,$B93,Detail!$B:$B,"&lt;="&amp;195)</f>
        <v>2.905726432800293E-6</v>
      </c>
      <c r="CF93" s="24">
        <f>SUMIFS(Detail!L:L,Detail!$A:$A,$B93,Detail!$B:$B,"&lt;="&amp;198)</f>
        <v>1.7434358596801758E-6</v>
      </c>
      <c r="CG93" s="24">
        <f>SUMIFS(Detail!L:L,Detail!$A:$A,$B93,Detail!$B:$B,"&lt;="&amp;201)</f>
        <v>1.0505318641662598E-6</v>
      </c>
      <c r="CH93" s="24">
        <f>SUMIFS(Detail!L:L,Detail!$A:$A,$B93,Detail!$B:$B,"&lt;="&amp;204)</f>
        <v>6.2584877014160156E-7</v>
      </c>
      <c r="CI93" s="33">
        <f t="shared" si="163"/>
        <v>6.2584877014160156E-7</v>
      </c>
      <c r="CJ93" s="24">
        <f>SUMIFS(Detail!L:L,Detail!$A:$A,$B93,Detail!$B:$B,"&lt;="&amp;207)</f>
        <v>3.7252902984619141E-7</v>
      </c>
      <c r="CK93" s="24">
        <f>SUMIFS(Detail!L:L,Detail!$A:$A,$B93,Detail!$B:$B,"&lt;="&amp;210)</f>
        <v>2.384185791015625E-7</v>
      </c>
      <c r="CL93" s="24">
        <f>SUMIFS(Detail!L:L,Detail!$A:$A,$B93,Detail!$B:$B,"&lt;="&amp;213)</f>
        <v>1.3411045074462891E-7</v>
      </c>
      <c r="CM93" s="24">
        <f>SUMIFS(Detail!L:L,Detail!$A:$A,$B93,Detail!$B:$B,"&lt;="&amp;216)</f>
        <v>7.4505805969238281E-8</v>
      </c>
      <c r="CN93" s="33">
        <f t="shared" si="164"/>
        <v>7.4505805969238281E-8</v>
      </c>
      <c r="CO93" s="24">
        <f>SUMIFS(Detail!L:L,Detail!$A:$A,$B93,Detail!$B:$B,"&lt;="&amp;219)</f>
        <v>3.7252902984619141E-8</v>
      </c>
      <c r="CP93" s="24">
        <f>SUMIFS(Detail!L:L,Detail!$A:$A,$B93,Detail!$B:$B,"&lt;="&amp;222)</f>
        <v>2.2351741790771484E-8</v>
      </c>
      <c r="CQ93" s="24">
        <f>SUMIFS(Detail!L:L,Detail!$A:$A,$B93,Detail!$B:$B,"&lt;="&amp;225)</f>
        <v>0</v>
      </c>
      <c r="CR93" s="24">
        <f>SUMIFS(Detail!L:L,Detail!$A:$A,$B93,Detail!$B:$B,"&lt;="&amp;228)</f>
        <v>0</v>
      </c>
      <c r="CS93" s="33">
        <f t="shared" si="165"/>
        <v>0</v>
      </c>
      <c r="CT93" s="24">
        <f>SUMIFS(Detail!L:L,Detail!$A:$A,$B93,Detail!$B:$B,"&lt;="&amp;231)</f>
        <v>0</v>
      </c>
      <c r="CU93" s="24">
        <f>SUMIFS(Detail!L:L,Detail!$A:$A,$B93,Detail!$B:$B,"&lt;="&amp;234)</f>
        <v>0</v>
      </c>
      <c r="CV93" s="24">
        <f>SUMIFS(Detail!L:L,Detail!$A:$A,$B93,Detail!$B:$B,"&lt;="&amp;237)</f>
        <v>0</v>
      </c>
      <c r="CW93" s="24">
        <f>SUMIFS(Detail!L:L,Detail!$A:$A,$B93,Detail!$B:$B,"&lt;="&amp;240)</f>
        <v>0</v>
      </c>
      <c r="CX93" s="33">
        <f t="shared" si="166"/>
        <v>0</v>
      </c>
      <c r="CY93" s="24">
        <f>SUMIFS(Detail!L:L,Detail!$A:$A,$B93,Detail!$B:$B,"&lt;="&amp;243)</f>
        <v>0</v>
      </c>
      <c r="CZ93" s="24">
        <f>SUMIFS(Detail!L:L,Detail!$A:$A,$B93,Detail!$B:$B,"&lt;="&amp;246)</f>
        <v>0</v>
      </c>
      <c r="DA93" s="24">
        <f>SUMIFS(Detail!L:L,Detail!$A:$A,$B93,Detail!$B:$B,"&lt;="&amp;249)</f>
        <v>0</v>
      </c>
      <c r="DB93" s="24">
        <f>SUMIFS(Detail!L:L,Detail!$A:$A,$B93,Detail!$B:$B,"&lt;="&amp;252)</f>
        <v>0</v>
      </c>
      <c r="DC93" s="33">
        <f t="shared" si="167"/>
        <v>0</v>
      </c>
      <c r="DD93" s="86">
        <f>SUMIFS(Detail!L:L,Detail!$A:$A,$B93,Detail!$B:$B,"&gt;60")</f>
        <v>-4636401.7340976596</v>
      </c>
    </row>
    <row r="94" spans="1:108" x14ac:dyDescent="0.25">
      <c r="A94" t="s">
        <v>5331</v>
      </c>
      <c r="B94" s="32" t="s">
        <v>5126</v>
      </c>
      <c r="C94" s="24">
        <f>SUMIFS(Detail!L:L,Detail!$A:$A,$B94,Detail!$B:$B,"&lt;="&amp;3)</f>
        <v>0</v>
      </c>
      <c r="D94" s="24">
        <f>SUMIFS(Detail!L:L,Detail!$A:$A,$B94,Detail!$B:$B,"&lt;="&amp;6)</f>
        <v>0</v>
      </c>
      <c r="E94" s="24">
        <f>SUMIFS(Detail!L:L,Detail!$A:$A,$B94,Detail!$B:$B,"&lt;="&amp;9)</f>
        <v>1145.5767160036171</v>
      </c>
      <c r="F94" s="24">
        <f>SUMIFS(Detail!L:L,Detail!$A:$A,$B94,Detail!$B:$B,"&lt;="&amp;12)</f>
        <v>7343.7927960599809</v>
      </c>
      <c r="G94" s="33">
        <f t="shared" si="147"/>
        <v>7343.7927960599809</v>
      </c>
      <c r="H94" s="24">
        <f>SUMIFS(Detail!L:L,Detail!$A:$A,$B94,Detail!$B:$B,"&lt;="&amp;15)</f>
        <v>28306.27937858607</v>
      </c>
      <c r="I94" s="24">
        <f>SUMIFS(Detail!L:L,Detail!$A:$A,$B94,Detail!$B:$B,"&lt;="&amp;18)</f>
        <v>78710.024698373745</v>
      </c>
      <c r="J94" s="24">
        <f>SUMIFS(Detail!L:L,Detail!$A:$A,$B94,Detail!$B:$B,"&lt;="&amp;21)</f>
        <v>163197.68531754706</v>
      </c>
      <c r="K94" s="24">
        <f>SUMIFS(Detail!L:L,Detail!$A:$A,$B94,Detail!$B:$B,"&lt;="&amp;24)</f>
        <v>277711.92385707772</v>
      </c>
      <c r="L94" s="33">
        <f t="shared" si="148"/>
        <v>277711.92385707772</v>
      </c>
      <c r="M94" s="24">
        <f>SUMIFS(Detail!L:L,Detail!$A:$A,$B94,Detail!$B:$B,"&lt;="&amp;27)</f>
        <v>398343.39688692125</v>
      </c>
      <c r="N94" s="24">
        <f>SUMIFS(Detail!L:L,Detail!$A:$A,$B94,Detail!$B:$B,"&lt;="&amp;30)</f>
        <v>500098.28899222007</v>
      </c>
      <c r="O94" s="24">
        <f>SUMIFS(Detail!L:L,Detail!$A:$A,$B94,Detail!$B:$B,"&lt;="&amp;33)</f>
        <v>601505.59171216376</v>
      </c>
      <c r="P94" s="24">
        <f>SUMIFS(Detail!L:L,Detail!$A:$A,$B94,Detail!$B:$B,"&lt;="&amp;36)</f>
        <v>717392.47143229377</v>
      </c>
      <c r="Q94" s="33">
        <f t="shared" si="149"/>
        <v>717392.47143229377</v>
      </c>
      <c r="R94" s="24">
        <f>SUMIFS(Detail!L:L,Detail!$A:$A,$B94,Detail!$B:$B,"&lt;="&amp;39)</f>
        <v>866013.60806361027</v>
      </c>
      <c r="S94" s="24">
        <f>SUMIFS(Detail!L:L,Detail!$A:$A,$B94,Detail!$B:$B,"&lt;="&amp;42)</f>
        <v>1033236.0216235686</v>
      </c>
      <c r="T94" s="24">
        <f>SUMIFS(Detail!L:L,Detail!$A:$A,$B94,Detail!$B:$B,"&lt;="&amp;45)</f>
        <v>1177286.6465495788</v>
      </c>
      <c r="U94" s="24">
        <f>SUMIFS(Detail!L:L,Detail!$A:$A,$B94,Detail!$B:$B,"&lt;="&amp;48)</f>
        <v>1334562.072895823</v>
      </c>
      <c r="V94" s="33">
        <f t="shared" si="150"/>
        <v>1334562.072895823</v>
      </c>
      <c r="W94" s="24">
        <f>SUMIFS(Detail!L:L,Detail!$A:$A,$B94,Detail!$B:$B,"&lt;="&amp;51)</f>
        <v>1532188.2074697372</v>
      </c>
      <c r="X94" s="24">
        <f>SUMIFS(Detail!L:L,Detail!$A:$A,$B94,Detail!$B:$B,"&lt;="&amp;54)</f>
        <v>1804084.3510746062</v>
      </c>
      <c r="Y94" s="24">
        <f>SUMIFS(Detail!L:L,Detail!$A:$A,$B94,Detail!$B:$B,"&lt;="&amp;57)</f>
        <v>2119805.3995396569</v>
      </c>
      <c r="Z94" s="24">
        <f>SUMIFS(Detail!L:L,Detail!$A:$A,$B94,Detail!$B:$B,"&lt;="&amp;60)</f>
        <v>2394099.997624997</v>
      </c>
      <c r="AA94" s="33">
        <f t="shared" si="151"/>
        <v>2394099.997624997</v>
      </c>
      <c r="AB94" s="24">
        <f>SUMIFS(Detail!L:L,Detail!$A:$A,$B94,Detail!$B:$B,"&lt;="&amp;63)</f>
        <v>2174248.9260870889</v>
      </c>
      <c r="AC94" s="24">
        <f>SUMIFS(Detail!L:L,Detail!$A:$A,$B94,Detail!$B:$B,"&lt;="&amp;66)</f>
        <v>1729693.8075011745</v>
      </c>
      <c r="AD94" s="24">
        <f>SUMIFS(Detail!L:L,Detail!$A:$A,$B94,Detail!$B:$B,"&lt;="&amp;69)</f>
        <v>1319934.1188424341</v>
      </c>
      <c r="AE94" s="24">
        <f>SUMIFS(Detail!L:L,Detail!$A:$A,$B94,Detail!$B:$B,"&lt;="&amp;72)</f>
        <v>989421.151472684</v>
      </c>
      <c r="AF94" s="33">
        <f t="shared" si="152"/>
        <v>989421.151472684</v>
      </c>
      <c r="AG94" s="24">
        <f>SUMIFS(Detail!L:L,Detail!$A:$A,$B94,Detail!$B:$B,"&lt;="&amp;75)</f>
        <v>735597.14250227809</v>
      </c>
      <c r="AH94" s="24">
        <f>SUMIFS(Detail!L:L,Detail!$A:$A,$B94,Detail!$B:$B,"&lt;="&amp;78)</f>
        <v>544953.76202349365</v>
      </c>
      <c r="AI94" s="24">
        <f>SUMIFS(Detail!L:L,Detail!$A:$A,$B94,Detail!$B:$B,"&lt;="&amp;81)</f>
        <v>403302.52193392068</v>
      </c>
      <c r="AJ94" s="24">
        <f>SUMIFS(Detail!L:L,Detail!$A:$A,$B94,Detail!$B:$B,"&lt;="&amp;84)</f>
        <v>298591.06905175745</v>
      </c>
      <c r="AK94" s="33">
        <f t="shared" si="153"/>
        <v>298591.06905175745</v>
      </c>
      <c r="AL94" s="24">
        <f>SUMIFS(Detail!L:L,Detail!$A:$A,$B94,Detail!$B:$B,"&lt;="&amp;87)</f>
        <v>221342.97403281555</v>
      </c>
      <c r="AM94" s="24">
        <f>SUMIFS(Detail!L:L,Detail!$A:$A,$B94,Detail!$B:$B,"&lt;="&amp;90)</f>
        <v>164368.57442621887</v>
      </c>
      <c r="AN94" s="24">
        <f>SUMIFS(Detail!L:L,Detail!$A:$A,$B94,Detail!$B:$B,"&lt;="&amp;93)</f>
        <v>122311.58847313747</v>
      </c>
      <c r="AO94" s="24">
        <f>SUMIFS(Detail!L:L,Detail!$A:$A,$B94,Detail!$B:$B,"&lt;="&amp;96)</f>
        <v>91219.501767467707</v>
      </c>
      <c r="AP94" s="33">
        <f t="shared" si="154"/>
        <v>91219.501767467707</v>
      </c>
      <c r="AQ94" s="24">
        <f>SUMIFS(Detail!L:L,Detail!$A:$A,$B94,Detail!$B:$B,"&lt;="&amp;99)</f>
        <v>68189.640794876963</v>
      </c>
      <c r="AR94" s="24">
        <f>SUMIFS(Detail!L:L,Detail!$A:$A,$B94,Detail!$B:$B,"&lt;="&amp;102)</f>
        <v>51094.644927710295</v>
      </c>
      <c r="AS94" s="24">
        <f>SUMIFS(Detail!L:L,Detail!$A:$A,$B94,Detail!$B:$B,"&lt;="&amp;105)</f>
        <v>38375.904602188617</v>
      </c>
      <c r="AT94" s="24">
        <f>SUMIFS(Detail!L:L,Detail!$A:$A,$B94,Detail!$B:$B,"&lt;="&amp;108)</f>
        <v>28890.675970029086</v>
      </c>
      <c r="AU94" s="33">
        <f t="shared" si="155"/>
        <v>28890.675970029086</v>
      </c>
      <c r="AV94" s="24">
        <f>SUMIFS(Detail!L:L,Detail!$A:$A,$B94,Detail!$B:$B,"&lt;="&amp;111)</f>
        <v>21799.94194291532</v>
      </c>
      <c r="AW94" s="24">
        <f>SUMIFS(Detail!L:L,Detail!$A:$A,$B94,Detail!$B:$B,"&lt;="&amp;114)</f>
        <v>16486.550655867904</v>
      </c>
      <c r="AX94" s="24">
        <f>SUMIFS(Detail!L:L,Detail!$A:$A,$B94,Detail!$B:$B,"&lt;="&amp;117)</f>
        <v>12495.585042089224</v>
      </c>
      <c r="AY94" s="24">
        <f>SUMIFS(Detail!L:L,Detail!$A:$A,$B94,Detail!$B:$B,"&lt;="&amp;120)</f>
        <v>9490.9481365010142</v>
      </c>
      <c r="AZ94" s="33">
        <f t="shared" si="156"/>
        <v>9490.9481365010142</v>
      </c>
      <c r="BA94" s="24">
        <f>SUMIFS(Detail!L:L,Detail!$A:$A,$B94,Detail!$B:$B,"&lt;="&amp;123)</f>
        <v>7223.7365642338991</v>
      </c>
      <c r="BB94" s="24">
        <f>SUMIFS(Detail!L:L,Detail!$A:$A,$B94,Detail!$B:$B,"&lt;="&amp;126)</f>
        <v>5509.1721340045333</v>
      </c>
      <c r="BC94" s="24">
        <f>SUMIFS(Detail!L:L,Detail!$A:$A,$B94,Detail!$B:$B,"&lt;="&amp;129)</f>
        <v>4209.746468629688</v>
      </c>
      <c r="BD94" s="24">
        <f>SUMIFS(Detail!L:L,Detail!$A:$A,$B94,Detail!$B:$B,"&lt;="&amp;132)</f>
        <v>3222.8801147975028</v>
      </c>
      <c r="BE94" s="33">
        <f t="shared" si="157"/>
        <v>3222.8801147975028</v>
      </c>
      <c r="BF94" s="24">
        <f>SUMIFS(Detail!L:L,Detail!$A:$A,$B94,Detail!$B:$B,"&lt;="&amp;135)</f>
        <v>2471.866720199585</v>
      </c>
      <c r="BG94" s="24">
        <f>SUMIFS(Detail!L:L,Detail!$A:$A,$B94,Detail!$B:$B,"&lt;="&amp;138)</f>
        <v>1899.2120993435383</v>
      </c>
      <c r="BH94" s="24">
        <f>SUMIFS(Detail!L:L,Detail!$A:$A,$B94,Detail!$B:$B,"&lt;="&amp;141)</f>
        <v>1461.7229220420122</v>
      </c>
      <c r="BI94" s="24">
        <f>SUMIFS(Detail!L:L,Detail!$A:$A,$B94,Detail!$B:$B,"&lt;="&amp;144)</f>
        <v>1126.8765376396477</v>
      </c>
      <c r="BJ94" s="33">
        <f t="shared" si="158"/>
        <v>1126.8765376396477</v>
      </c>
      <c r="BK94" s="24">
        <f>SUMIFS(Detail!L:L,Detail!$A:$A,$B94,Detail!$B:$B,"&lt;="&amp;147)</f>
        <v>870.1311340034008</v>
      </c>
      <c r="BL94" s="24">
        <f>SUMIFS(Detail!L:L,Detail!$A:$A,$B94,Detail!$B:$B,"&lt;="&amp;150)</f>
        <v>672.92777794972062</v>
      </c>
      <c r="BM94" s="24">
        <f>SUMIFS(Detail!L:L,Detail!$A:$A,$B94,Detail!$B:$B,"&lt;="&amp;153)</f>
        <v>521.20278669893742</v>
      </c>
      <c r="BN94" s="24">
        <f>SUMIFS(Detail!L:L,Detail!$A:$A,$B94,Detail!$B:$B,"&lt;="&amp;156)</f>
        <v>404.27744907513261</v>
      </c>
      <c r="BO94" s="33">
        <f t="shared" si="159"/>
        <v>404.27744907513261</v>
      </c>
      <c r="BP94" s="24">
        <f>SUMIFS(Detail!L:L,Detail!$A:$A,$B94,Detail!$B:$B,"&lt;="&amp;159)</f>
        <v>314.02745096385479</v>
      </c>
      <c r="BQ94" s="24">
        <f>SUMIFS(Detail!L:L,Detail!$A:$A,$B94,Detail!$B:$B,"&lt;="&amp;162)</f>
        <v>244.26012829691172</v>
      </c>
      <c r="BR94" s="24">
        <f>SUMIFS(Detail!L:L,Detail!$A:$A,$B94,Detail!$B:$B,"&lt;="&amp;165)</f>
        <v>190.24650910496712</v>
      </c>
      <c r="BS94" s="24">
        <f>SUMIFS(Detail!L:L,Detail!$A:$A,$B94,Detail!$B:$B,"&lt;="&amp;168)</f>
        <v>148.36891031637788</v>
      </c>
      <c r="BT94" s="33">
        <f t="shared" si="160"/>
        <v>148.36891031637788</v>
      </c>
      <c r="BU94" s="24">
        <f>SUMIFS(Detail!L:L,Detail!$A:$A,$B94,Detail!$B:$B,"&lt;="&amp;171)</f>
        <v>115.85499660298228</v>
      </c>
      <c r="BV94" s="24">
        <f>SUMIFS(Detail!L:L,Detail!$A:$A,$B94,Detail!$B:$B,"&lt;="&amp;174)</f>
        <v>90.576677292585373</v>
      </c>
      <c r="BW94" s="24">
        <f>SUMIFS(Detail!L:L,Detail!$A:$A,$B94,Detail!$B:$B,"&lt;="&amp;177)</f>
        <v>70.897730860859156</v>
      </c>
      <c r="BX94" s="24">
        <f>SUMIFS(Detail!L:L,Detail!$A:$A,$B94,Detail!$B:$B,"&lt;="&amp;180)</f>
        <v>55.558127131313086</v>
      </c>
      <c r="BY94" s="33">
        <f t="shared" si="161"/>
        <v>55.558127131313086</v>
      </c>
      <c r="BZ94" s="24">
        <f>SUMIFS(Detail!L:L,Detail!$A:$A,$B94,Detail!$B:$B,"&lt;="&amp;183)</f>
        <v>43.586044207215309</v>
      </c>
      <c r="CA94" s="24">
        <f>SUMIFS(Detail!L:L,Detail!$A:$A,$B94,Detail!$B:$B,"&lt;="&amp;186)</f>
        <v>34.230827424675226</v>
      </c>
      <c r="CB94" s="24">
        <f>SUMIFS(Detail!L:L,Detail!$A:$A,$B94,Detail!$B:$B,"&lt;="&amp;189)</f>
        <v>26.911815322935581</v>
      </c>
      <c r="CC94" s="24">
        <f>SUMIFS(Detail!L:L,Detail!$A:$A,$B94,Detail!$B:$B,"&lt;="&amp;192)</f>
        <v>21.179209988564253</v>
      </c>
      <c r="CD94" s="33">
        <f t="shared" si="162"/>
        <v>21.179209988564253</v>
      </c>
      <c r="CE94" s="24">
        <f>SUMIFS(Detail!L:L,Detail!$A:$A,$B94,Detail!$B:$B,"&lt;="&amp;195)</f>
        <v>16.684106905013323</v>
      </c>
      <c r="CF94" s="24">
        <f>SUMIFS(Detail!L:L,Detail!$A:$A,$B94,Detail!$B:$B,"&lt;="&amp;198)</f>
        <v>13.155503049492836</v>
      </c>
      <c r="CG94" s="24">
        <f>SUMIFS(Detail!L:L,Detail!$A:$A,$B94,Detail!$B:$B,"&lt;="&amp;201)</f>
        <v>10.382630575448275</v>
      </c>
      <c r="CH94" s="24">
        <f>SUMIFS(Detail!L:L,Detail!$A:$A,$B94,Detail!$B:$B,"&lt;="&amp;204)</f>
        <v>8.2013615369796753</v>
      </c>
      <c r="CI94" s="33">
        <f t="shared" si="163"/>
        <v>8.2013615369796753</v>
      </c>
      <c r="CJ94" s="24">
        <f>SUMIFS(Detail!L:L,Detail!$A:$A,$B94,Detail!$B:$B,"&lt;="&amp;207)</f>
        <v>6.4837301410734653</v>
      </c>
      <c r="CK94" s="24">
        <f>SUMIFS(Detail!L:L,Detail!$A:$A,$B94,Detail!$B:$B,"&lt;="&amp;210)</f>
        <v>5.1298456862568855</v>
      </c>
      <c r="CL94" s="24">
        <f>SUMIFS(Detail!L:L,Detail!$A:$A,$B94,Detail!$B:$B,"&lt;="&amp;213)</f>
        <v>4.0616420805454254</v>
      </c>
      <c r="CM94" s="24">
        <f>SUMIFS(Detail!L:L,Detail!$A:$A,$B94,Detail!$B:$B,"&lt;="&amp;216)</f>
        <v>3.218040119856596</v>
      </c>
      <c r="CN94" s="33">
        <f t="shared" si="164"/>
        <v>3.218040119856596</v>
      </c>
      <c r="CO94" s="24">
        <f>SUMIFS(Detail!L:L,Detail!$A:$A,$B94,Detail!$B:$B,"&lt;="&amp;219)</f>
        <v>2.5511981695890427</v>
      </c>
      <c r="CP94" s="24">
        <f>SUMIFS(Detail!L:L,Detail!$A:$A,$B94,Detail!$B:$B,"&lt;="&amp;222)</f>
        <v>2.0236026607453823</v>
      </c>
      <c r="CQ94" s="24">
        <f>SUMIFS(Detail!L:L,Detail!$A:$A,$B94,Detail!$B:$B,"&lt;="&amp;225)</f>
        <v>1.605807438492775</v>
      </c>
      <c r="CR94" s="24">
        <f>SUMIFS(Detail!L:L,Detail!$A:$A,$B94,Detail!$B:$B,"&lt;="&amp;228)</f>
        <v>1.274674978107214</v>
      </c>
      <c r="CS94" s="33">
        <f t="shared" si="165"/>
        <v>1.274674978107214</v>
      </c>
      <c r="CT94" s="24">
        <f>SUMIFS(Detail!L:L,Detail!$A:$A,$B94,Detail!$B:$B,"&lt;="&amp;231)</f>
        <v>1.0120065286755562</v>
      </c>
      <c r="CU94" s="24">
        <f>SUMIFS(Detail!L:L,Detail!$A:$A,$B94,Detail!$B:$B,"&lt;="&amp;234)</f>
        <v>0.80347374081611633</v>
      </c>
      <c r="CV94" s="24">
        <f>SUMIFS(Detail!L:L,Detail!$A:$A,$B94,Detail!$B:$B,"&lt;="&amp;237)</f>
        <v>0.63778481259942055</v>
      </c>
      <c r="CW94" s="24">
        <f>SUMIFS(Detail!L:L,Detail!$A:$A,$B94,Detail!$B:$B,"&lt;="&amp;240)</f>
        <v>0.50603247433900833</v>
      </c>
      <c r="CX94" s="33">
        <f t="shared" si="166"/>
        <v>0.50603247433900833</v>
      </c>
      <c r="CY94" s="24">
        <f>SUMIFS(Detail!L:L,Detail!$A:$A,$B94,Detail!$B:$B,"&lt;="&amp;243)</f>
        <v>0</v>
      </c>
      <c r="CZ94" s="24">
        <f>SUMIFS(Detail!L:L,Detail!$A:$A,$B94,Detail!$B:$B,"&lt;="&amp;246)</f>
        <v>0</v>
      </c>
      <c r="DA94" s="24">
        <f>SUMIFS(Detail!L:L,Detail!$A:$A,$B94,Detail!$B:$B,"&lt;="&amp;249)</f>
        <v>0</v>
      </c>
      <c r="DB94" s="24">
        <f>SUMIFS(Detail!L:L,Detail!$A:$A,$B94,Detail!$B:$B,"&lt;="&amp;252)</f>
        <v>0</v>
      </c>
      <c r="DC94" s="33">
        <f t="shared" si="167"/>
        <v>0</v>
      </c>
      <c r="DD94" s="86">
        <f>SUMIFS(Detail!L:L,Detail!$A:$A,$B94,Detail!$B:$B,"&gt;60")</f>
        <v>-2394099.997624997</v>
      </c>
    </row>
    <row r="95" spans="1:108" x14ac:dyDescent="0.25">
      <c r="A95" t="s">
        <v>5332</v>
      </c>
      <c r="B95" s="32" t="s">
        <v>5127</v>
      </c>
      <c r="C95" s="24">
        <f>SUMIFS(Detail!L:L,Detail!$A:$A,$B95,Detail!$B:$B,"&lt;="&amp;3)</f>
        <v>0</v>
      </c>
      <c r="D95" s="24">
        <f>SUMIFS(Detail!L:L,Detail!$A:$A,$B95,Detail!$B:$B,"&lt;="&amp;6)</f>
        <v>0</v>
      </c>
      <c r="E95" s="24">
        <f>SUMIFS(Detail!L:L,Detail!$A:$A,$B95,Detail!$B:$B,"&lt;="&amp;9)</f>
        <v>0</v>
      </c>
      <c r="F95" s="24">
        <f>SUMIFS(Detail!L:L,Detail!$A:$A,$B95,Detail!$B:$B,"&lt;="&amp;12)</f>
        <v>308.90149804282225</v>
      </c>
      <c r="G95" s="33">
        <f t="shared" si="147"/>
        <v>308.90149804282225</v>
      </c>
      <c r="H95" s="24">
        <f>SUMIFS(Detail!L:L,Detail!$A:$A,$B95,Detail!$B:$B,"&lt;="&amp;15)</f>
        <v>2755.1139918329263</v>
      </c>
      <c r="I95" s="24">
        <f>SUMIFS(Detail!L:L,Detail!$A:$A,$B95,Detail!$B:$B,"&lt;="&amp;18)</f>
        <v>11149.264199145036</v>
      </c>
      <c r="J95" s="24">
        <f>SUMIFS(Detail!L:L,Detail!$A:$A,$B95,Detail!$B:$B,"&lt;="&amp;21)</f>
        <v>30175.022789398536</v>
      </c>
      <c r="K95" s="24">
        <f>SUMIFS(Detail!L:L,Detail!$A:$A,$B95,Detail!$B:$B,"&lt;="&amp;24)</f>
        <v>62287.521976698794</v>
      </c>
      <c r="L95" s="33">
        <f t="shared" si="148"/>
        <v>62287.521976698794</v>
      </c>
      <c r="M95" s="24">
        <f>SUMIFS(Detail!L:L,Detail!$A:$A,$B95,Detail!$B:$B,"&lt;="&amp;27)</f>
        <v>104466.72090490667</v>
      </c>
      <c r="N95" s="24">
        <f>SUMIFS(Detail!L:L,Detail!$A:$A,$B95,Detail!$B:$B,"&lt;="&amp;30)</f>
        <v>148542.54636078214</v>
      </c>
      <c r="O95" s="24">
        <f>SUMIFS(Detail!L:L,Detail!$A:$A,$B95,Detail!$B:$B,"&lt;="&amp;33)</f>
        <v>192870.42332019212</v>
      </c>
      <c r="P95" s="24">
        <f>SUMIFS(Detail!L:L,Detail!$A:$A,$B95,Detail!$B:$B,"&lt;="&amp;36)</f>
        <v>242469.26345188695</v>
      </c>
      <c r="Q95" s="33">
        <f t="shared" si="149"/>
        <v>242469.26345188695</v>
      </c>
      <c r="R95" s="24">
        <f>SUMIFS(Detail!L:L,Detail!$A:$A,$B95,Detail!$B:$B,"&lt;="&amp;39)</f>
        <v>303566.96796824428</v>
      </c>
      <c r="S95" s="24">
        <f>SUMIFS(Detail!L:L,Detail!$A:$A,$B95,Detail!$B:$B,"&lt;="&amp;42)</f>
        <v>378087.58591464395</v>
      </c>
      <c r="T95" s="24">
        <f>SUMIFS(Detail!L:L,Detail!$A:$A,$B95,Detail!$B:$B,"&lt;="&amp;45)</f>
        <v>454404.34364698897</v>
      </c>
      <c r="U95" s="24">
        <f>SUMIFS(Detail!L:L,Detail!$A:$A,$B95,Detail!$B:$B,"&lt;="&amp;48)</f>
        <v>531016.20125960128</v>
      </c>
      <c r="V95" s="33">
        <f t="shared" si="150"/>
        <v>531016.20125960128</v>
      </c>
      <c r="W95" s="24">
        <f>SUMIFS(Detail!L:L,Detail!$A:$A,$B95,Detail!$B:$B,"&lt;="&amp;51)</f>
        <v>618678.39470697707</v>
      </c>
      <c r="X95" s="24">
        <f>SUMIFS(Detail!L:L,Detail!$A:$A,$B95,Detail!$B:$B,"&lt;="&amp;54)</f>
        <v>730122.8978720007</v>
      </c>
      <c r="Y95" s="24">
        <f>SUMIFS(Detail!L:L,Detail!$A:$A,$B95,Detail!$B:$B,"&lt;="&amp;57)</f>
        <v>869278.4588569121</v>
      </c>
      <c r="Z95" s="24">
        <f>SUMIFS(Detail!L:L,Detail!$A:$A,$B95,Detail!$B:$B,"&lt;="&amp;60)</f>
        <v>1012883.2248372398</v>
      </c>
      <c r="AA95" s="33">
        <f t="shared" si="151"/>
        <v>1012883.2248372398</v>
      </c>
      <c r="AB95" s="24">
        <f>SUMIFS(Detail!L:L,Detail!$A:$A,$B95,Detail!$B:$B,"&lt;="&amp;63)</f>
        <v>1079860.8175598369</v>
      </c>
      <c r="AC95" s="24">
        <f>SUMIFS(Detail!L:L,Detail!$A:$A,$B95,Detail!$B:$B,"&lt;="&amp;66)</f>
        <v>1050420.7673161174</v>
      </c>
      <c r="AD95" s="24">
        <f>SUMIFS(Detail!L:L,Detail!$A:$A,$B95,Detail!$B:$B,"&lt;="&amp;69)</f>
        <v>989369.52124657668</v>
      </c>
      <c r="AE95" s="24">
        <f>SUMIFS(Detail!L:L,Detail!$A:$A,$B95,Detail!$B:$B,"&lt;="&amp;72)</f>
        <v>919450.85618823208</v>
      </c>
      <c r="AF95" s="33">
        <f t="shared" si="152"/>
        <v>919450.85618823208</v>
      </c>
      <c r="AG95" s="24">
        <f>SUMIFS(Detail!L:L,Detail!$A:$A,$B95,Detail!$B:$B,"&lt;="&amp;75)</f>
        <v>849402.26596234785</v>
      </c>
      <c r="AH95" s="24">
        <f>SUMIFS(Detail!L:L,Detail!$A:$A,$B95,Detail!$B:$B,"&lt;="&amp;78)</f>
        <v>782724.07111182157</v>
      </c>
      <c r="AI95" s="24">
        <f>SUMIFS(Detail!L:L,Detail!$A:$A,$B95,Detail!$B:$B,"&lt;="&amp;81)</f>
        <v>720725.7218794683</v>
      </c>
      <c r="AJ95" s="24">
        <f>SUMIFS(Detail!L:L,Detail!$A:$A,$B95,Detail!$B:$B,"&lt;="&amp;84)</f>
        <v>663742.64237040607</v>
      </c>
      <c r="AK95" s="33">
        <f t="shared" si="153"/>
        <v>663742.64237040607</v>
      </c>
      <c r="AL95" s="24">
        <f>SUMIFS(Detail!L:L,Detail!$A:$A,$B95,Detail!$B:$B,"&lt;="&amp;87)</f>
        <v>611669.07870096993</v>
      </c>
      <c r="AM95" s="24">
        <f>SUMIFS(Detail!L:L,Detail!$A:$A,$B95,Detail!$B:$B,"&lt;="&amp;90)</f>
        <v>564206.78989342228</v>
      </c>
      <c r="AN95" s="24">
        <f>SUMIFS(Detail!L:L,Detail!$A:$A,$B95,Detail!$B:$B,"&lt;="&amp;93)</f>
        <v>520984.69709187746</v>
      </c>
      <c r="AO95" s="24">
        <f>SUMIFS(Detail!L:L,Detail!$A:$A,$B95,Detail!$B:$B,"&lt;="&amp;96)</f>
        <v>481617.2892811019</v>
      </c>
      <c r="AP95" s="33">
        <f t="shared" si="154"/>
        <v>481617.2892811019</v>
      </c>
      <c r="AQ95" s="24">
        <f>SUMIFS(Detail!L:L,Detail!$A:$A,$B95,Detail!$B:$B,"&lt;="&amp;99)</f>
        <v>445732.65571912471</v>
      </c>
      <c r="AR95" s="24">
        <f>SUMIFS(Detail!L:L,Detail!$A:$A,$B95,Detail!$B:$B,"&lt;="&amp;102)</f>
        <v>412985.04890647717</v>
      </c>
      <c r="AS95" s="24">
        <f>SUMIFS(Detail!L:L,Detail!$A:$A,$B95,Detail!$B:$B,"&lt;="&amp;105)</f>
        <v>383059.49363231566</v>
      </c>
      <c r="AT95" s="24">
        <f>SUMIFS(Detail!L:L,Detail!$A:$A,$B95,Detail!$B:$B,"&lt;="&amp;108)</f>
        <v>355672.34042262752</v>
      </c>
      <c r="AU95" s="33">
        <f t="shared" si="155"/>
        <v>355672.34042262752</v>
      </c>
      <c r="AV95" s="24">
        <f>SUMIFS(Detail!L:L,Detail!$A:$A,$B95,Detail!$B:$B,"&lt;="&amp;111)</f>
        <v>330569.82403910253</v>
      </c>
      <c r="AW95" s="24">
        <f>SUMIFS(Detail!L:L,Detail!$A:$A,$B95,Detail!$B:$B,"&lt;="&amp;114)</f>
        <v>307525.72622178029</v>
      </c>
      <c r="AX95" s="24">
        <f>SUMIFS(Detail!L:L,Detail!$A:$A,$B95,Detail!$B:$B,"&lt;="&amp;117)</f>
        <v>286338.72738668881</v>
      </c>
      <c r="AY95" s="24">
        <f>SUMIFS(Detail!L:L,Detail!$A:$A,$B95,Detail!$B:$B,"&lt;="&amp;120)</f>
        <v>266829.75228495989</v>
      </c>
      <c r="AZ95" s="33">
        <f t="shared" si="156"/>
        <v>266829.75228495989</v>
      </c>
      <c r="BA95" s="24">
        <f>SUMIFS(Detail!L:L,Detail!$A:$A,$B95,Detail!$B:$B,"&lt;="&amp;123)</f>
        <v>248839.46121735591</v>
      </c>
      <c r="BB95" s="24">
        <f>SUMIFS(Detail!L:L,Detail!$A:$A,$B95,Detail!$B:$B,"&lt;="&amp;126)</f>
        <v>232225.9542102972</v>
      </c>
      <c r="BC95" s="24">
        <f>SUMIFS(Detail!L:L,Detail!$A:$A,$B95,Detail!$B:$B,"&lt;="&amp;129)</f>
        <v>216862.70984364115</v>
      </c>
      <c r="BD95" s="24">
        <f>SUMIFS(Detail!L:L,Detail!$A:$A,$B95,Detail!$B:$B,"&lt;="&amp;132)</f>
        <v>202636.75627055019</v>
      </c>
      <c r="BE95" s="33">
        <f t="shared" si="157"/>
        <v>202636.75627055019</v>
      </c>
      <c r="BF95" s="24">
        <f>SUMIFS(Detail!L:L,Detail!$A:$A,$B95,Detail!$B:$B,"&lt;="&amp;135)</f>
        <v>189447.0599389514</v>
      </c>
      <c r="BG95" s="24">
        <f>SUMIFS(Detail!L:L,Detail!$A:$A,$B95,Detail!$B:$B,"&lt;="&amp;138)</f>
        <v>177203.11226893682</v>
      </c>
      <c r="BH95" s="24">
        <f>SUMIFS(Detail!L:L,Detail!$A:$A,$B95,Detail!$B:$B,"&lt;="&amp;141)</f>
        <v>165823.69301233627</v>
      </c>
      <c r="BI95" s="24">
        <f>SUMIFS(Detail!L:L,Detail!$A:$A,$B95,Detail!$B:$B,"&lt;="&amp;144)</f>
        <v>155235.78947472386</v>
      </c>
      <c r="BJ95" s="33">
        <f t="shared" si="158"/>
        <v>155235.78947472386</v>
      </c>
      <c r="BK95" s="24">
        <f>SUMIFS(Detail!L:L,Detail!$A:$A,$B95,Detail!$B:$B,"&lt;="&amp;147)</f>
        <v>145373.65221846662</v>
      </c>
      <c r="BL95" s="24">
        <f>SUMIFS(Detail!L:L,Detail!$A:$A,$B95,Detail!$B:$B,"&lt;="&amp;150)</f>
        <v>136177.96972323116</v>
      </c>
      <c r="BM95" s="24">
        <f>SUMIFS(Detail!L:L,Detail!$A:$A,$B95,Detail!$B:$B,"&lt;="&amp;153)</f>
        <v>127595.14644494653</v>
      </c>
      <c r="BN95" s="24">
        <f>SUMIFS(Detail!L:L,Detail!$A:$A,$B95,Detail!$B:$B,"&lt;="&amp;156)</f>
        <v>119576.67061775271</v>
      </c>
      <c r="BO95" s="33">
        <f t="shared" si="159"/>
        <v>119576.67061775271</v>
      </c>
      <c r="BP95" s="24">
        <f>SUMIFS(Detail!L:L,Detail!$A:$A,$B95,Detail!$B:$B,"&lt;="&amp;159)</f>
        <v>112078.5599044757</v>
      </c>
      <c r="BQ95" s="24">
        <f>SUMIFS(Detail!L:L,Detail!$A:$A,$B95,Detail!$B:$B,"&lt;="&amp;162)</f>
        <v>105060.8745849058</v>
      </c>
      <c r="BR95" s="24">
        <f>SUMIFS(Detail!L:L,Detail!$A:$A,$B95,Detail!$B:$B,"&lt;="&amp;165)</f>
        <v>98487.289370981976</v>
      </c>
      <c r="BS95" s="24">
        <f>SUMIFS(Detail!L:L,Detail!$A:$A,$B95,Detail!$B:$B,"&lt;="&amp;168)</f>
        <v>92324.716160744429</v>
      </c>
      <c r="BT95" s="33">
        <f t="shared" si="160"/>
        <v>92324.716160744429</v>
      </c>
      <c r="BU95" s="24">
        <f>SUMIFS(Detail!L:L,Detail!$A:$A,$B95,Detail!$B:$B,"&lt;="&amp;171)</f>
        <v>86542.971103352495</v>
      </c>
      <c r="BV95" s="24">
        <f>SUMIFS(Detail!L:L,Detail!$A:$A,$B95,Detail!$B:$B,"&lt;="&amp;174)</f>
        <v>81114.480262025259</v>
      </c>
      <c r="BW95" s="24">
        <f>SUMIFS(Detail!L:L,Detail!$A:$A,$B95,Detail!$B:$B,"&lt;="&amp;177)</f>
        <v>76014.018948359415</v>
      </c>
      <c r="BX95" s="24">
        <f>SUMIFS(Detail!L:L,Detail!$A:$A,$B95,Detail!$B:$B,"&lt;="&amp;180)</f>
        <v>71218.48047665786</v>
      </c>
      <c r="BY95" s="33">
        <f t="shared" si="161"/>
        <v>71218.48047665786</v>
      </c>
      <c r="BZ95" s="24">
        <f>SUMIFS(Detail!L:L,Detail!$A:$A,$B95,Detail!$B:$B,"&lt;="&amp;183)</f>
        <v>66706.670665626414</v>
      </c>
      <c r="CA95" s="24">
        <f>SUMIFS(Detail!L:L,Detail!$A:$A,$B95,Detail!$B:$B,"&lt;="&amp;186)</f>
        <v>62459.124911114573</v>
      </c>
      <c r="CB95" s="24">
        <f>SUMIFS(Detail!L:L,Detail!$A:$A,$B95,Detail!$B:$B,"&lt;="&amp;189)</f>
        <v>58457.945078848861</v>
      </c>
      <c r="CC95" s="24">
        <f>SUMIFS(Detail!L:L,Detail!$A:$A,$B95,Detail!$B:$B,"&lt;="&amp;192)</f>
        <v>54686.653831101954</v>
      </c>
      <c r="CD95" s="33">
        <f t="shared" si="162"/>
        <v>54686.653831101954</v>
      </c>
      <c r="CE95" s="24">
        <f>SUMIFS(Detail!L:L,Detail!$A:$A,$B95,Detail!$B:$B,"&lt;="&amp;195)</f>
        <v>51130.064314449206</v>
      </c>
      <c r="CF95" s="24">
        <f>SUMIFS(Detail!L:L,Detail!$A:$A,$B95,Detail!$B:$B,"&lt;="&amp;198)</f>
        <v>47774.163405174389</v>
      </c>
      <c r="CG95" s="24">
        <f>SUMIFS(Detail!L:L,Detail!$A:$A,$B95,Detail!$B:$B,"&lt;="&amp;201)</f>
        <v>44606.006940491498</v>
      </c>
      <c r="CH95" s="24">
        <f>SUMIFS(Detail!L:L,Detail!$A:$A,$B95,Detail!$B:$B,"&lt;="&amp;204)</f>
        <v>41613.625563524663</v>
      </c>
      <c r="CI95" s="33">
        <f t="shared" si="163"/>
        <v>41613.625563524663</v>
      </c>
      <c r="CJ95" s="24">
        <f>SUMIFS(Detail!L:L,Detail!$A:$A,$B95,Detail!$B:$B,"&lt;="&amp;207)</f>
        <v>38785.939982294105</v>
      </c>
      <c r="CK95" s="24">
        <f>SUMIFS(Detail!L:L,Detail!$A:$A,$B95,Detail!$B:$B,"&lt;="&amp;210)</f>
        <v>36112.684591944329</v>
      </c>
      <c r="CL95" s="24">
        <f>SUMIFS(Detail!L:L,Detail!$A:$A,$B95,Detail!$B:$B,"&lt;="&amp;213)</f>
        <v>33584.338538316078</v>
      </c>
      <c r="CM95" s="24">
        <f>SUMIFS(Detail!L:L,Detail!$A:$A,$B95,Detail!$B:$B,"&lt;="&amp;216)</f>
        <v>31192.063412841409</v>
      </c>
      <c r="CN95" s="33">
        <f t="shared" si="164"/>
        <v>31192.063412841409</v>
      </c>
      <c r="CO95" s="24">
        <f>SUMIFS(Detail!L:L,Detail!$A:$A,$B95,Detail!$B:$B,"&lt;="&amp;219)</f>
        <v>28927.646865801886</v>
      </c>
      <c r="CP95" s="24">
        <f>SUMIFS(Detail!L:L,Detail!$A:$A,$B95,Detail!$B:$B,"&lt;="&amp;222)</f>
        <v>26783.451509346254</v>
      </c>
      <c r="CQ95" s="24">
        <f>SUMIFS(Detail!L:L,Detail!$A:$A,$B95,Detail!$B:$B,"&lt;="&amp;225)</f>
        <v>24752.36855544243</v>
      </c>
      <c r="CR95" s="24">
        <f>SUMIFS(Detail!L:L,Detail!$A:$A,$B95,Detail!$B:$B,"&lt;="&amp;228)</f>
        <v>22827.775697895326</v>
      </c>
      <c r="CS95" s="33">
        <f t="shared" si="165"/>
        <v>22827.775697895326</v>
      </c>
      <c r="CT95" s="24">
        <f>SUMIFS(Detail!L:L,Detail!$A:$A,$B95,Detail!$B:$B,"&lt;="&amp;231)</f>
        <v>21003.498803897761</v>
      </c>
      <c r="CU95" s="24">
        <f>SUMIFS(Detail!L:L,Detail!$A:$A,$B95,Detail!$B:$B,"&lt;="&amp;234)</f>
        <v>19273.777029509656</v>
      </c>
      <c r="CV95" s="24">
        <f>SUMIFS(Detail!L:L,Detail!$A:$A,$B95,Detail!$B:$B,"&lt;="&amp;237)</f>
        <v>17633.231016740203</v>
      </c>
      <c r="CW95" s="24">
        <f>SUMIFS(Detail!L:L,Detail!$A:$A,$B95,Detail!$B:$B,"&lt;="&amp;240)</f>
        <v>16076.833867485635</v>
      </c>
      <c r="CX95" s="33">
        <f t="shared" si="166"/>
        <v>16076.833867485635</v>
      </c>
      <c r="CY95" s="24">
        <f>SUMIFS(Detail!L:L,Detail!$A:$A,$B95,Detail!$B:$B,"&lt;="&amp;243)</f>
        <v>0</v>
      </c>
      <c r="CZ95" s="24">
        <f>SUMIFS(Detail!L:L,Detail!$A:$A,$B95,Detail!$B:$B,"&lt;="&amp;246)</f>
        <v>0</v>
      </c>
      <c r="DA95" s="24">
        <f>SUMIFS(Detail!L:L,Detail!$A:$A,$B95,Detail!$B:$B,"&lt;="&amp;249)</f>
        <v>0</v>
      </c>
      <c r="DB95" s="24">
        <f>SUMIFS(Detail!L:L,Detail!$A:$A,$B95,Detail!$B:$B,"&lt;="&amp;252)</f>
        <v>0</v>
      </c>
      <c r="DC95" s="33">
        <f t="shared" si="167"/>
        <v>0</v>
      </c>
      <c r="DD95" s="86">
        <f>SUMIFS(Detail!L:L,Detail!$A:$A,$B95,Detail!$B:$B,"&gt;60")</f>
        <v>-1012883.2248372398</v>
      </c>
    </row>
    <row r="96" spans="1:108" x14ac:dyDescent="0.25">
      <c r="A96" t="s">
        <v>5333</v>
      </c>
      <c r="B96" s="32" t="s">
        <v>5128</v>
      </c>
      <c r="C96" s="24">
        <f>SUMIFS(Detail!L:L,Detail!$A:$A,$B96,Detail!$B:$B,"&lt;="&amp;3)</f>
        <v>0</v>
      </c>
      <c r="D96" s="24">
        <f>SUMIFS(Detail!L:L,Detail!$A:$A,$B96,Detail!$B:$B,"&lt;="&amp;6)</f>
        <v>0</v>
      </c>
      <c r="E96" s="24">
        <f>SUMIFS(Detail!L:L,Detail!$A:$A,$B96,Detail!$B:$B,"&lt;="&amp;9)</f>
        <v>0</v>
      </c>
      <c r="F96" s="24">
        <f>SUMIFS(Detail!L:L,Detail!$A:$A,$B96,Detail!$B:$B,"&lt;="&amp;12)</f>
        <v>0</v>
      </c>
      <c r="G96" s="33">
        <f t="shared" si="147"/>
        <v>0</v>
      </c>
      <c r="H96" s="24">
        <f>SUMIFS(Detail!L:L,Detail!$A:$A,$B96,Detail!$B:$B,"&lt;="&amp;15)</f>
        <v>1195.3104904910465</v>
      </c>
      <c r="I96" s="24">
        <f>SUMIFS(Detail!L:L,Detail!$A:$A,$B96,Detail!$B:$B,"&lt;="&amp;18)</f>
        <v>9087.7129191736822</v>
      </c>
      <c r="J96" s="24">
        <f>SUMIFS(Detail!L:L,Detail!$A:$A,$B96,Detail!$B:$B,"&lt;="&amp;21)</f>
        <v>43282.734504587861</v>
      </c>
      <c r="K96" s="24">
        <f>SUMIFS(Detail!L:L,Detail!$A:$A,$B96,Detail!$B:$B,"&lt;="&amp;24)</f>
        <v>128324.63023674465</v>
      </c>
      <c r="L96" s="33">
        <f t="shared" si="148"/>
        <v>128324.63023674465</v>
      </c>
      <c r="M96" s="24">
        <f>SUMIFS(Detail!L:L,Detail!$A:$A,$B96,Detail!$B:$B,"&lt;="&amp;27)</f>
        <v>264844.64936227864</v>
      </c>
      <c r="N96" s="24">
        <f>SUMIFS(Detail!L:L,Detail!$A:$A,$B96,Detail!$B:$B,"&lt;="&amp;30)</f>
        <v>446592.23583404301</v>
      </c>
      <c r="O96" s="24">
        <f>SUMIFS(Detail!L:L,Detail!$A:$A,$B96,Detail!$B:$B,"&lt;="&amp;33)</f>
        <v>655898.6871506162</v>
      </c>
      <c r="P96" s="24">
        <f>SUMIFS(Detail!L:L,Detail!$A:$A,$B96,Detail!$B:$B,"&lt;="&amp;36)</f>
        <v>873312.65693850443</v>
      </c>
      <c r="Q96" s="33">
        <f t="shared" si="149"/>
        <v>873312.65693850443</v>
      </c>
      <c r="R96" s="24">
        <f>SUMIFS(Detail!L:L,Detail!$A:$A,$B96,Detail!$B:$B,"&lt;="&amp;39)</f>
        <v>1105114.5652502961</v>
      </c>
      <c r="S96" s="24">
        <f>SUMIFS(Detail!L:L,Detail!$A:$A,$B96,Detail!$B:$B,"&lt;="&amp;42)</f>
        <v>1363106.8991800174</v>
      </c>
      <c r="T96" s="24">
        <f>SUMIFS(Detail!L:L,Detail!$A:$A,$B96,Detail!$B:$B,"&lt;="&amp;45)</f>
        <v>1659471.4335676357</v>
      </c>
      <c r="U96" s="24">
        <f>SUMIFS(Detail!L:L,Detail!$A:$A,$B96,Detail!$B:$B,"&lt;="&amp;48)</f>
        <v>2006601.7898547016</v>
      </c>
      <c r="V96" s="33">
        <f t="shared" si="150"/>
        <v>2006601.7898547016</v>
      </c>
      <c r="W96" s="24">
        <f>SUMIFS(Detail!L:L,Detail!$A:$A,$B96,Detail!$B:$B,"&lt;="&amp;51)</f>
        <v>2417720.4424288943</v>
      </c>
      <c r="X96" s="24">
        <f>SUMIFS(Detail!L:L,Detail!$A:$A,$B96,Detail!$B:$B,"&lt;="&amp;54)</f>
        <v>2907588.6896356419</v>
      </c>
      <c r="Y96" s="24">
        <f>SUMIFS(Detail!L:L,Detail!$A:$A,$B96,Detail!$B:$B,"&lt;="&amp;57)</f>
        <v>3493205.9570816904</v>
      </c>
      <c r="Z96" s="24">
        <f>SUMIFS(Detail!L:L,Detail!$A:$A,$B96,Detail!$B:$B,"&lt;="&amp;60)</f>
        <v>4194516.9389617518</v>
      </c>
      <c r="AA96" s="33">
        <f t="shared" si="151"/>
        <v>4194516.9389617518</v>
      </c>
      <c r="AB96" s="24">
        <f>SUMIFS(Detail!L:L,Detail!$A:$A,$B96,Detail!$B:$B,"&lt;="&amp;63)</f>
        <v>3456211.3247675747</v>
      </c>
      <c r="AC96" s="24">
        <f>SUMIFS(Detail!L:L,Detail!$A:$A,$B96,Detail!$B:$B,"&lt;="&amp;66)</f>
        <v>2363558.653039217</v>
      </c>
      <c r="AD96" s="24">
        <f>SUMIFS(Detail!L:L,Detail!$A:$A,$B96,Detail!$B:$B,"&lt;="&amp;69)</f>
        <v>1545773.9275694117</v>
      </c>
      <c r="AE96" s="24">
        <f>SUMIFS(Detail!L:L,Detail!$A:$A,$B96,Detail!$B:$B,"&lt;="&amp;72)</f>
        <v>996256.6567754671</v>
      </c>
      <c r="AF96" s="33">
        <f t="shared" si="152"/>
        <v>996256.6567754671</v>
      </c>
      <c r="AG96" s="24">
        <f>SUMIFS(Detail!L:L,Detail!$A:$A,$B96,Detail!$B:$B,"&lt;="&amp;75)</f>
        <v>639576.76829107106</v>
      </c>
      <c r="AH96" s="24">
        <f>SUMIFS(Detail!L:L,Detail!$A:$A,$B96,Detail!$B:$B,"&lt;="&amp;78)</f>
        <v>410889.23929934949</v>
      </c>
      <c r="AI96" s="24">
        <f>SUMIFS(Detail!L:L,Detail!$A:$A,$B96,Detail!$B:$B,"&lt;="&amp;81)</f>
        <v>264742.20348885655</v>
      </c>
      <c r="AJ96" s="24">
        <f>SUMIFS(Detail!L:L,Detail!$A:$A,$B96,Detail!$B:$B,"&lt;="&amp;84)</f>
        <v>171259.30711878836</v>
      </c>
      <c r="AK96" s="33">
        <f t="shared" si="153"/>
        <v>171259.30711878836</v>
      </c>
      <c r="AL96" s="24">
        <f>SUMIFS(Detail!L:L,Detail!$A:$A,$B96,Detail!$B:$B,"&lt;="&amp;87)</f>
        <v>111285.00588607788</v>
      </c>
      <c r="AM96" s="24">
        <f>SUMIFS(Detail!L:L,Detail!$A:$A,$B96,Detail!$B:$B,"&lt;="&amp;90)</f>
        <v>72653.562725938857</v>
      </c>
      <c r="AN96" s="24">
        <f>SUMIFS(Detail!L:L,Detail!$A:$A,$B96,Detail!$B:$B,"&lt;="&amp;93)</f>
        <v>47657.110819354653</v>
      </c>
      <c r="AO96" s="24">
        <f>SUMIFS(Detail!L:L,Detail!$A:$A,$B96,Detail!$B:$B,"&lt;="&amp;96)</f>
        <v>31406.553714603186</v>
      </c>
      <c r="AP96" s="33">
        <f t="shared" si="154"/>
        <v>31406.553714603186</v>
      </c>
      <c r="AQ96" s="24">
        <f>SUMIFS(Detail!L:L,Detail!$A:$A,$B96,Detail!$B:$B,"&lt;="&amp;99)</f>
        <v>20791.34751753509</v>
      </c>
      <c r="AR96" s="24">
        <f>SUMIFS(Detail!L:L,Detail!$A:$A,$B96,Detail!$B:$B,"&lt;="&amp;102)</f>
        <v>13824.525762155652</v>
      </c>
      <c r="AS96" s="24">
        <f>SUMIFS(Detail!L:L,Detail!$A:$A,$B96,Detail!$B:$B,"&lt;="&amp;105)</f>
        <v>9231.0789641663432</v>
      </c>
      <c r="AT96" s="24">
        <f>SUMIFS(Detail!L:L,Detail!$A:$A,$B96,Detail!$B:$B,"&lt;="&amp;108)</f>
        <v>6188.9430946037173</v>
      </c>
      <c r="AU96" s="33">
        <f t="shared" si="155"/>
        <v>6188.9430946037173</v>
      </c>
      <c r="AV96" s="24">
        <f>SUMIFS(Detail!L:L,Detail!$A:$A,$B96,Detail!$B:$B,"&lt;="&amp;111)</f>
        <v>4165.5244879722595</v>
      </c>
      <c r="AW96" s="24">
        <f>SUMIFS(Detail!L:L,Detail!$A:$A,$B96,Detail!$B:$B,"&lt;="&amp;114)</f>
        <v>2814.1101619377732</v>
      </c>
      <c r="AX96" s="24">
        <f>SUMIFS(Detail!L:L,Detail!$A:$A,$B96,Detail!$B:$B,"&lt;="&amp;117)</f>
        <v>1907.9289993792772</v>
      </c>
      <c r="AY96" s="24">
        <f>SUMIFS(Detail!L:L,Detail!$A:$A,$B96,Detail!$B:$B,"&lt;="&amp;120)</f>
        <v>1297.978529676795</v>
      </c>
      <c r="AZ96" s="33">
        <f t="shared" si="156"/>
        <v>1297.978529676795</v>
      </c>
      <c r="BA96" s="24">
        <f>SUMIFS(Detail!L:L,Detail!$A:$A,$B96,Detail!$B:$B,"&lt;="&amp;123)</f>
        <v>885.92030271887779</v>
      </c>
      <c r="BB96" s="24">
        <f>SUMIFS(Detail!L:L,Detail!$A:$A,$B96,Detail!$B:$B,"&lt;="&amp;126)</f>
        <v>606.57508528232574</v>
      </c>
      <c r="BC96" s="24">
        <f>SUMIFS(Detail!L:L,Detail!$A:$A,$B96,Detail!$B:$B,"&lt;="&amp;129)</f>
        <v>416.56368139386177</v>
      </c>
      <c r="BD96" s="24">
        <f>SUMIFS(Detail!L:L,Detail!$A:$A,$B96,Detail!$B:$B,"&lt;="&amp;132)</f>
        <v>286.90126050263643</v>
      </c>
      <c r="BE96" s="33">
        <f t="shared" si="157"/>
        <v>286.90126050263643</v>
      </c>
      <c r="BF96" s="24">
        <f>SUMIFS(Detail!L:L,Detail!$A:$A,$B96,Detail!$B:$B,"&lt;="&amp;135)</f>
        <v>198.14724695682526</v>
      </c>
      <c r="BG96" s="24">
        <f>SUMIFS(Detail!L:L,Detail!$A:$A,$B96,Detail!$B:$B,"&lt;="&amp;138)</f>
        <v>137.21492255479097</v>
      </c>
      <c r="BH96" s="24">
        <f>SUMIFS(Detail!L:L,Detail!$A:$A,$B96,Detail!$B:$B,"&lt;="&amp;141)</f>
        <v>95.263878159224987</v>
      </c>
      <c r="BI96" s="24">
        <f>SUMIFS(Detail!L:L,Detail!$A:$A,$B96,Detail!$B:$B,"&lt;="&amp;144)</f>
        <v>66.302091099321842</v>
      </c>
      <c r="BJ96" s="33">
        <f t="shared" si="158"/>
        <v>66.302091099321842</v>
      </c>
      <c r="BK96" s="24">
        <f>SUMIFS(Detail!L:L,Detail!$A:$A,$B96,Detail!$B:$B,"&lt;="&amp;147)</f>
        <v>46.255042776465416</v>
      </c>
      <c r="BL96" s="24">
        <f>SUMIFS(Detail!L:L,Detail!$A:$A,$B96,Detail!$B:$B,"&lt;="&amp;150)</f>
        <v>32.343492612242699</v>
      </c>
      <c r="BM96" s="24">
        <f>SUMIFS(Detail!L:L,Detail!$A:$A,$B96,Detail!$B:$B,"&lt;="&amp;153)</f>
        <v>22.666051812469959</v>
      </c>
      <c r="BN96" s="24">
        <f>SUMIFS(Detail!L:L,Detail!$A:$A,$B96,Detail!$B:$B,"&lt;="&amp;156)</f>
        <v>15.91816808283329</v>
      </c>
      <c r="BO96" s="33">
        <f t="shared" si="159"/>
        <v>15.91816808283329</v>
      </c>
      <c r="BP96" s="24">
        <f>SUMIFS(Detail!L:L,Detail!$A:$A,$B96,Detail!$B:$B,"&lt;="&amp;159)</f>
        <v>11.202307127416134</v>
      </c>
      <c r="BQ96" s="24">
        <f>SUMIFS(Detail!L:L,Detail!$A:$A,$B96,Detail!$B:$B,"&lt;="&amp;162)</f>
        <v>7.8993193358182907</v>
      </c>
      <c r="BR96" s="24">
        <f>SUMIFS(Detail!L:L,Detail!$A:$A,$B96,Detail!$B:$B,"&lt;="&amp;165)</f>
        <v>5.5809981226921082</v>
      </c>
      <c r="BS96" s="24">
        <f>SUMIFS(Detail!L:L,Detail!$A:$A,$B96,Detail!$B:$B,"&lt;="&amp;168)</f>
        <v>3.9504608884453773</v>
      </c>
      <c r="BT96" s="33">
        <f t="shared" si="160"/>
        <v>3.9504608884453773</v>
      </c>
      <c r="BU96" s="24">
        <f>SUMIFS(Detail!L:L,Detail!$A:$A,$B96,Detail!$B:$B,"&lt;="&amp;171)</f>
        <v>2.8013822659850121</v>
      </c>
      <c r="BV96" s="24">
        <f>SUMIFS(Detail!L:L,Detail!$A:$A,$B96,Detail!$B:$B,"&lt;="&amp;174)</f>
        <v>1.9900410026311874</v>
      </c>
      <c r="BW96" s="24">
        <f>SUMIFS(Detail!L:L,Detail!$A:$A,$B96,Detail!$B:$B,"&lt;="&amp;177)</f>
        <v>1.4161008894443512</v>
      </c>
      <c r="BX96" s="24">
        <f>SUMIFS(Detail!L:L,Detail!$A:$A,$B96,Detail!$B:$B,"&lt;="&amp;180)</f>
        <v>1.0093632340431213</v>
      </c>
      <c r="BY96" s="33">
        <f t="shared" si="161"/>
        <v>1.0093632340431213</v>
      </c>
      <c r="BZ96" s="24">
        <f>SUMIFS(Detail!L:L,Detail!$A:$A,$B96,Detail!$B:$B,"&lt;="&amp;183)</f>
        <v>0.72061201930046082</v>
      </c>
      <c r="CA96" s="24">
        <f>SUMIFS(Detail!L:L,Detail!$A:$A,$B96,Detail!$B:$B,"&lt;="&amp;186)</f>
        <v>0.51527224481105804</v>
      </c>
      <c r="CB96" s="24">
        <f>SUMIFS(Detail!L:L,Detail!$A:$A,$B96,Detail!$B:$B,"&lt;="&amp;189)</f>
        <v>0.36900705844163895</v>
      </c>
      <c r="CC96" s="24">
        <f>SUMIFS(Detail!L:L,Detail!$A:$A,$B96,Detail!$B:$B,"&lt;="&amp;192)</f>
        <v>0.26465336233377457</v>
      </c>
      <c r="CD96" s="33">
        <f t="shared" si="162"/>
        <v>0.26465336233377457</v>
      </c>
      <c r="CE96" s="24">
        <f>SUMIFS(Detail!L:L,Detail!$A:$A,$B96,Detail!$B:$B,"&lt;="&amp;195)</f>
        <v>0.19008495658636093</v>
      </c>
      <c r="CF96" s="24">
        <f>SUMIFS(Detail!L:L,Detail!$A:$A,$B96,Detail!$B:$B,"&lt;="&amp;198)</f>
        <v>0.13671912252902985</v>
      </c>
      <c r="CG96" s="24">
        <f>SUMIFS(Detail!L:L,Detail!$A:$A,$B96,Detail!$B:$B,"&lt;="&amp;201)</f>
        <v>9.8470441997051239E-2</v>
      </c>
      <c r="CH96" s="24">
        <f>SUMIFS(Detail!L:L,Detail!$A:$A,$B96,Detail!$B:$B,"&lt;="&amp;204)</f>
        <v>7.101692259311676E-2</v>
      </c>
      <c r="CI96" s="33">
        <f t="shared" si="163"/>
        <v>7.101692259311676E-2</v>
      </c>
      <c r="CJ96" s="24">
        <f>SUMIFS(Detail!L:L,Detail!$A:$A,$B96,Detail!$B:$B,"&lt;="&amp;207)</f>
        <v>5.1283977925777435E-2</v>
      </c>
      <c r="CK96" s="24">
        <f>SUMIFS(Detail!L:L,Detail!$A:$A,$B96,Detail!$B:$B,"&lt;="&amp;210)</f>
        <v>3.7080854177474976E-2</v>
      </c>
      <c r="CL96" s="24">
        <f>SUMIFS(Detail!L:L,Detail!$A:$A,$B96,Detail!$B:$B,"&lt;="&amp;213)</f>
        <v>2.6844248175621033E-2</v>
      </c>
      <c r="CM96" s="24">
        <f>SUMIFS(Detail!L:L,Detail!$A:$A,$B96,Detail!$B:$B,"&lt;="&amp;216)</f>
        <v>1.9456684589385986E-2</v>
      </c>
      <c r="CN96" s="33">
        <f t="shared" si="164"/>
        <v>1.9456684589385986E-2</v>
      </c>
      <c r="CO96" s="24">
        <f>SUMIFS(Detail!L:L,Detail!$A:$A,$B96,Detail!$B:$B,"&lt;="&amp;219)</f>
        <v>1.411844789981842E-2</v>
      </c>
      <c r="CP96" s="24">
        <f>SUMIFS(Detail!L:L,Detail!$A:$A,$B96,Detail!$B:$B,"&lt;="&amp;222)</f>
        <v>1.0256178677082062E-2</v>
      </c>
      <c r="CQ96" s="24">
        <f>SUMIFS(Detail!L:L,Detail!$A:$A,$B96,Detail!$B:$B,"&lt;="&amp;225)</f>
        <v>7.4583813548088074E-3</v>
      </c>
      <c r="CR96" s="24">
        <f>SUMIFS(Detail!L:L,Detail!$A:$A,$B96,Detail!$B:$B,"&lt;="&amp;228)</f>
        <v>5.4292306303977966E-3</v>
      </c>
      <c r="CS96" s="33">
        <f t="shared" si="165"/>
        <v>5.4292306303977966E-3</v>
      </c>
      <c r="CT96" s="24">
        <f>SUMIFS(Detail!L:L,Detail!$A:$A,$B96,Detail!$B:$B,"&lt;="&amp;231)</f>
        <v>3.9558857679367065E-3</v>
      </c>
      <c r="CU96" s="24">
        <f>SUMIFS(Detail!L:L,Detail!$A:$A,$B96,Detail!$B:$B,"&lt;="&amp;234)</f>
        <v>2.8848499059677124E-3</v>
      </c>
      <c r="CV96" s="24">
        <f>SUMIFS(Detail!L:L,Detail!$A:$A,$B96,Detail!$B:$B,"&lt;="&amp;237)</f>
        <v>2.1053850650787354E-3</v>
      </c>
      <c r="CW96" s="24">
        <f>SUMIFS(Detail!L:L,Detail!$A:$A,$B96,Detail!$B:$B,"&lt;="&amp;240)</f>
        <v>1.5375092625617981E-3</v>
      </c>
      <c r="CX96" s="33">
        <f t="shared" si="166"/>
        <v>1.5375092625617981E-3</v>
      </c>
      <c r="CY96" s="24">
        <f>SUMIFS(Detail!L:L,Detail!$A:$A,$B96,Detail!$B:$B,"&lt;="&amp;243)</f>
        <v>0</v>
      </c>
      <c r="CZ96" s="24">
        <f>SUMIFS(Detail!L:L,Detail!$A:$A,$B96,Detail!$B:$B,"&lt;="&amp;246)</f>
        <v>0</v>
      </c>
      <c r="DA96" s="24">
        <f>SUMIFS(Detail!L:L,Detail!$A:$A,$B96,Detail!$B:$B,"&lt;="&amp;249)</f>
        <v>0</v>
      </c>
      <c r="DB96" s="24">
        <f>SUMIFS(Detail!L:L,Detail!$A:$A,$B96,Detail!$B:$B,"&lt;="&amp;252)</f>
        <v>0</v>
      </c>
      <c r="DC96" s="33">
        <f t="shared" si="167"/>
        <v>0</v>
      </c>
      <c r="DD96" s="86">
        <f>SUMIFS(Detail!L:L,Detail!$A:$A,$B96,Detail!$B:$B,"&gt;60")</f>
        <v>-4194516.9389617518</v>
      </c>
    </row>
    <row r="97" spans="1:108" x14ac:dyDescent="0.25">
      <c r="A97" t="s">
        <v>5334</v>
      </c>
      <c r="B97" s="32" t="s">
        <v>5129</v>
      </c>
      <c r="C97" s="24">
        <f>SUMIFS(Detail!L:L,Detail!$A:$A,$B97,Detail!$B:$B,"&lt;="&amp;3)</f>
        <v>0</v>
      </c>
      <c r="D97" s="24">
        <f>SUMIFS(Detail!L:L,Detail!$A:$A,$B97,Detail!$B:$B,"&lt;="&amp;6)</f>
        <v>0</v>
      </c>
      <c r="E97" s="24">
        <f>SUMIFS(Detail!L:L,Detail!$A:$A,$B97,Detail!$B:$B,"&lt;="&amp;9)</f>
        <v>0</v>
      </c>
      <c r="F97" s="24">
        <f>SUMIFS(Detail!L:L,Detail!$A:$A,$B97,Detail!$B:$B,"&lt;="&amp;12)</f>
        <v>0</v>
      </c>
      <c r="G97" s="33">
        <f t="shared" si="147"/>
        <v>0</v>
      </c>
      <c r="H97" s="24">
        <f>SUMIFS(Detail!L:L,Detail!$A:$A,$B97,Detail!$B:$B,"&lt;="&amp;15)</f>
        <v>18.159559450259714</v>
      </c>
      <c r="I97" s="24">
        <f>SUMIFS(Detail!L:L,Detail!$A:$A,$B97,Detail!$B:$B,"&lt;="&amp;18)</f>
        <v>357.99295008570266</v>
      </c>
      <c r="J97" s="24">
        <f>SUMIFS(Detail!L:L,Detail!$A:$A,$B97,Detail!$B:$B,"&lt;="&amp;21)</f>
        <v>2481.1031111001662</v>
      </c>
      <c r="K97" s="24">
        <f>SUMIFS(Detail!L:L,Detail!$A:$A,$B97,Detail!$B:$B,"&lt;="&amp;24)</f>
        <v>11378.376056930279</v>
      </c>
      <c r="L97" s="33">
        <f t="shared" si="148"/>
        <v>11378.376056930279</v>
      </c>
      <c r="M97" s="24">
        <f>SUMIFS(Detail!L:L,Detail!$A:$A,$B97,Detail!$B:$B,"&lt;="&amp;27)</f>
        <v>35545.521903157045</v>
      </c>
      <c r="N97" s="24">
        <f>SUMIFS(Detail!L:L,Detail!$A:$A,$B97,Detail!$B:$B,"&lt;="&amp;30)</f>
        <v>83940.552697846797</v>
      </c>
      <c r="O97" s="24">
        <f>SUMIFS(Detail!L:L,Detail!$A:$A,$B97,Detail!$B:$B,"&lt;="&amp;33)</f>
        <v>164327.61361264324</v>
      </c>
      <c r="P97" s="24">
        <f>SUMIFS(Detail!L:L,Detail!$A:$A,$B97,Detail!$B:$B,"&lt;="&amp;36)</f>
        <v>281110.38586891437</v>
      </c>
      <c r="Q97" s="33">
        <f t="shared" si="149"/>
        <v>281110.38586891437</v>
      </c>
      <c r="R97" s="24">
        <f>SUMIFS(Detail!L:L,Detail!$A:$A,$B97,Detail!$B:$B,"&lt;="&amp;39)</f>
        <v>435774.87010125868</v>
      </c>
      <c r="S97" s="24">
        <f>SUMIFS(Detail!L:L,Detail!$A:$A,$B97,Detail!$B:$B,"&lt;="&amp;42)</f>
        <v>630146.54455922381</v>
      </c>
      <c r="T97" s="24">
        <f>SUMIFS(Detail!L:L,Detail!$A:$A,$B97,Detail!$B:$B,"&lt;="&amp;45)</f>
        <v>867670.35428533528</v>
      </c>
      <c r="U97" s="24">
        <f>SUMIFS(Detail!L:L,Detail!$A:$A,$B97,Detail!$B:$B,"&lt;="&amp;48)</f>
        <v>1153728.0425577248</v>
      </c>
      <c r="V97" s="33">
        <f t="shared" si="150"/>
        <v>1153728.0425577248</v>
      </c>
      <c r="W97" s="24">
        <f>SUMIFS(Detail!L:L,Detail!$A:$A,$B97,Detail!$B:$B,"&lt;="&amp;51)</f>
        <v>1495770.4148229063</v>
      </c>
      <c r="X97" s="24">
        <f>SUMIFS(Detail!L:L,Detail!$A:$A,$B97,Detail!$B:$B,"&lt;="&amp;54)</f>
        <v>1903475.513859638</v>
      </c>
      <c r="Y97" s="24">
        <f>SUMIFS(Detail!L:L,Detail!$A:$A,$B97,Detail!$B:$B,"&lt;="&amp;57)</f>
        <v>2388989.2811532356</v>
      </c>
      <c r="Z97" s="24">
        <f>SUMIFS(Detail!L:L,Detail!$A:$A,$B97,Detail!$B:$B,"&lt;="&amp;60)</f>
        <v>2967266.1784162247</v>
      </c>
      <c r="AA97" s="33">
        <f t="shared" si="151"/>
        <v>2967266.1784162247</v>
      </c>
      <c r="AB97" s="24">
        <f>SUMIFS(Detail!L:L,Detail!$A:$A,$B97,Detail!$B:$B,"&lt;="&amp;63)</f>
        <v>3615769.3166630836</v>
      </c>
      <c r="AC97" s="24">
        <f>SUMIFS(Detail!L:L,Detail!$A:$A,$B97,Detail!$B:$B,"&lt;="&amp;66)</f>
        <v>4139218.6601516018</v>
      </c>
      <c r="AD97" s="24">
        <f>SUMIFS(Detail!L:L,Detail!$A:$A,$B97,Detail!$B:$B,"&lt;="&amp;69)</f>
        <v>4464646.635188668</v>
      </c>
      <c r="AE97" s="24">
        <f>SUMIFS(Detail!L:L,Detail!$A:$A,$B97,Detail!$B:$B,"&lt;="&amp;72)</f>
        <v>4620169.0661581894</v>
      </c>
      <c r="AF97" s="33">
        <f t="shared" si="152"/>
        <v>4620169.0661581894</v>
      </c>
      <c r="AG97" s="24">
        <f>SUMIFS(Detail!L:L,Detail!$A:$A,$B97,Detail!$B:$B,"&lt;="&amp;75)</f>
        <v>4649289.2200627644</v>
      </c>
      <c r="AH97" s="24">
        <f>SUMIFS(Detail!L:L,Detail!$A:$A,$B97,Detail!$B:$B,"&lt;="&amp;78)</f>
        <v>4589774.2472998332</v>
      </c>
      <c r="AI97" s="24">
        <f>SUMIFS(Detail!L:L,Detail!$A:$A,$B97,Detail!$B:$B,"&lt;="&amp;81)</f>
        <v>4470496.6065546647</v>
      </c>
      <c r="AJ97" s="24">
        <f>SUMIFS(Detail!L:L,Detail!$A:$A,$B97,Detail!$B:$B,"&lt;="&amp;84)</f>
        <v>4312538.5342483763</v>
      </c>
      <c r="AK97" s="33">
        <f t="shared" si="153"/>
        <v>4312538.5342483763</v>
      </c>
      <c r="AL97" s="24">
        <f>SUMIFS(Detail!L:L,Detail!$A:$A,$B97,Detail!$B:$B,"&lt;="&amp;87)</f>
        <v>4130979.5350015797</v>
      </c>
      <c r="AM97" s="24">
        <f>SUMIFS(Detail!L:L,Detail!$A:$A,$B97,Detail!$B:$B,"&lt;="&amp;90)</f>
        <v>3936481.9708352126</v>
      </c>
      <c r="AN97" s="24">
        <f>SUMIFS(Detail!L:L,Detail!$A:$A,$B97,Detail!$B:$B,"&lt;="&amp;93)</f>
        <v>3736513.5752131846</v>
      </c>
      <c r="AO97" s="24">
        <f>SUMIFS(Detail!L:L,Detail!$A:$A,$B97,Detail!$B:$B,"&lt;="&amp;96)</f>
        <v>3536248.0875933953</v>
      </c>
      <c r="AP97" s="33">
        <f t="shared" si="154"/>
        <v>3536248.0875933953</v>
      </c>
      <c r="AQ97" s="24">
        <f>SUMIFS(Detail!L:L,Detail!$A:$A,$B97,Detail!$B:$B,"&lt;="&amp;99)</f>
        <v>3339217.3131683525</v>
      </c>
      <c r="AR97" s="24">
        <f>SUMIFS(Detail!L:L,Detail!$A:$A,$B97,Detail!$B:$B,"&lt;="&amp;102)</f>
        <v>3147778.8777158633</v>
      </c>
      <c r="AS97" s="24">
        <f>SUMIFS(Detail!L:L,Detail!$A:$A,$B97,Detail!$B:$B,"&lt;="&amp;105)</f>
        <v>2963449.4689931218</v>
      </c>
      <c r="AT97" s="24">
        <f>SUMIFS(Detail!L:L,Detail!$A:$A,$B97,Detail!$B:$B,"&lt;="&amp;108)</f>
        <v>2787146.4207702763</v>
      </c>
      <c r="AU97" s="33">
        <f t="shared" si="155"/>
        <v>2787146.4207702763</v>
      </c>
      <c r="AV97" s="24">
        <f>SUMIFS(Detail!L:L,Detail!$A:$A,$B97,Detail!$B:$B,"&lt;="&amp;111)</f>
        <v>2619361.4564941525</v>
      </c>
      <c r="AW97" s="24">
        <f>SUMIFS(Detail!L:L,Detail!$A:$A,$B97,Detail!$B:$B,"&lt;="&amp;114)</f>
        <v>2460285.4246179983</v>
      </c>
      <c r="AX97" s="24">
        <f>SUMIFS(Detail!L:L,Detail!$A:$A,$B97,Detail!$B:$B,"&lt;="&amp;117)</f>
        <v>2309898.6812134497</v>
      </c>
      <c r="AY97" s="24">
        <f>SUMIFS(Detail!L:L,Detail!$A:$A,$B97,Detail!$B:$B,"&lt;="&amp;120)</f>
        <v>2168036.6537899747</v>
      </c>
      <c r="AZ97" s="33">
        <f t="shared" si="156"/>
        <v>2168036.6537899747</v>
      </c>
      <c r="BA97" s="24">
        <f>SUMIFS(Detail!L:L,Detail!$A:$A,$B97,Detail!$B:$B,"&lt;="&amp;123)</f>
        <v>2034437.4139004201</v>
      </c>
      <c r="BB97" s="24">
        <f>SUMIFS(Detail!L:L,Detail!$A:$A,$B97,Detail!$B:$B,"&lt;="&amp;126)</f>
        <v>1908776.1618423164</v>
      </c>
      <c r="BC97" s="24">
        <f>SUMIFS(Detail!L:L,Detail!$A:$A,$B97,Detail!$B:$B,"&lt;="&amp;129)</f>
        <v>1790690.158759445</v>
      </c>
      <c r="BD97" s="24">
        <f>SUMIFS(Detail!L:L,Detail!$A:$A,$B97,Detail!$B:$B,"&lt;="&amp;132)</f>
        <v>1679796.6663978323</v>
      </c>
      <c r="BE97" s="33">
        <f t="shared" si="157"/>
        <v>1679796.6663978323</v>
      </c>
      <c r="BF97" s="24">
        <f>SUMIFS(Detail!L:L,Detail!$A:$A,$B97,Detail!$B:$B,"&lt;="&amp;135)</f>
        <v>1575705.7570246682</v>
      </c>
      <c r="BG97" s="24">
        <f>SUMIFS(Detail!L:L,Detail!$A:$A,$B97,Detail!$B:$B,"&lt;="&amp;138)</f>
        <v>1478029.3543591015</v>
      </c>
      <c r="BH97" s="24">
        <f>SUMIFS(Detail!L:L,Detail!$A:$A,$B97,Detail!$B:$B,"&lt;="&amp;141)</f>
        <v>1386387.5038830116</v>
      </c>
      <c r="BI97" s="24">
        <f>SUMIFS(Detail!L:L,Detail!$A:$A,$B97,Detail!$B:$B,"&lt;="&amp;144)</f>
        <v>1300412.6076646559</v>
      </c>
      <c r="BJ97" s="33">
        <f t="shared" si="158"/>
        <v>1300412.6076646559</v>
      </c>
      <c r="BK97" s="24">
        <f>SUMIFS(Detail!L:L,Detail!$A:$A,$B97,Detail!$B:$B,"&lt;="&amp;147)</f>
        <v>1219752.1667276062</v>
      </c>
      <c r="BL97" s="24">
        <f>SUMIFS(Detail!L:L,Detail!$A:$A,$B97,Detail!$B:$B,"&lt;="&amp;150)</f>
        <v>1144070.433152914</v>
      </c>
      <c r="BM97" s="24">
        <f>SUMIFS(Detail!L:L,Detail!$A:$A,$B97,Detail!$B:$B,"&lt;="&amp;153)</f>
        <v>1073049.270385135</v>
      </c>
      <c r="BN97" s="24">
        <f>SUMIFS(Detail!L:L,Detail!$A:$A,$B97,Detail!$B:$B,"&lt;="&amp;156)</f>
        <v>1006388.4435302168</v>
      </c>
      <c r="BO97" s="33">
        <f t="shared" si="159"/>
        <v>1006388.4435302168</v>
      </c>
      <c r="BP97" s="24">
        <f>SUMIFS(Detail!L:L,Detail!$A:$A,$B97,Detail!$B:$B,"&lt;="&amp;159)</f>
        <v>943805.50453049317</v>
      </c>
      <c r="BQ97" s="24">
        <f>SUMIFS(Detail!L:L,Detail!$A:$A,$B97,Detail!$B:$B,"&lt;="&amp;162)</f>
        <v>885035.39474359527</v>
      </c>
      <c r="BR97" s="24">
        <f>SUMIFS(Detail!L:L,Detail!$A:$A,$B97,Detail!$B:$B,"&lt;="&amp;165)</f>
        <v>829829.85583269969</v>
      </c>
      <c r="BS97" s="24">
        <f>SUMIFS(Detail!L:L,Detail!$A:$A,$B97,Detail!$B:$B,"&lt;="&amp;168)</f>
        <v>777956.71622042358</v>
      </c>
      <c r="BT97" s="33">
        <f t="shared" si="160"/>
        <v>777956.71622042358</v>
      </c>
      <c r="BU97" s="24">
        <f>SUMIFS(Detail!L:L,Detail!$A:$A,$B97,Detail!$B:$B,"&lt;="&amp;171)</f>
        <v>729199.10263102502</v>
      </c>
      <c r="BV97" s="24">
        <f>SUMIFS(Detail!L:L,Detail!$A:$A,$B97,Detail!$B:$B,"&lt;="&amp;174)</f>
        <v>683354.61294624954</v>
      </c>
      <c r="BW97" s="24">
        <f>SUMIFS(Detail!L:L,Detail!$A:$A,$B97,Detail!$B:$B,"&lt;="&amp;177)</f>
        <v>640234.4766182676</v>
      </c>
      <c r="BX97" s="24">
        <f>SUMIFS(Detail!L:L,Detail!$A:$A,$B97,Detail!$B:$B,"&lt;="&amp;180)</f>
        <v>599662.72139373049</v>
      </c>
      <c r="BY97" s="33">
        <f t="shared" si="161"/>
        <v>599662.72139373049</v>
      </c>
      <c r="BZ97" s="24">
        <f>SUMIFS(Detail!L:L,Detail!$A:$A,$B97,Detail!$B:$B,"&lt;="&amp;183)</f>
        <v>561475.35949122161</v>
      </c>
      <c r="CA97" s="24">
        <f>SUMIFS(Detail!L:L,Detail!$A:$A,$B97,Detail!$B:$B,"&lt;="&amp;186)</f>
        <v>525519.60217827559</v>
      </c>
      <c r="CB97" s="24">
        <f>SUMIFS(Detail!L:L,Detail!$A:$A,$B97,Detail!$B:$B,"&lt;="&amp;189)</f>
        <v>491653.10856900737</v>
      </c>
      <c r="CC97" s="24">
        <f>SUMIFS(Detail!L:L,Detail!$A:$A,$B97,Detail!$B:$B,"&lt;="&amp;192)</f>
        <v>459743.27214694023</v>
      </c>
      <c r="CD97" s="33">
        <f t="shared" si="162"/>
        <v>459743.27214694023</v>
      </c>
      <c r="CE97" s="24">
        <f>SUMIFS(Detail!L:L,Detail!$A:$A,$B97,Detail!$B:$B,"&lt;="&amp;195)</f>
        <v>429666.54681419209</v>
      </c>
      <c r="CF97" s="24">
        <f>SUMIFS(Detail!L:L,Detail!$A:$A,$B97,Detail!$B:$B,"&lt;="&amp;198)</f>
        <v>401307.81302778795</v>
      </c>
      <c r="CG97" s="24">
        <f>SUMIFS(Detail!L:L,Detail!$A:$A,$B97,Detail!$B:$B,"&lt;="&amp;201)</f>
        <v>374559.78369319811</v>
      </c>
      <c r="CH97" s="24">
        <f>SUMIFS(Detail!L:L,Detail!$A:$A,$B97,Detail!$B:$B,"&lt;="&amp;204)</f>
        <v>349322.44885962456</v>
      </c>
      <c r="CI97" s="33">
        <f t="shared" si="163"/>
        <v>349322.44885962456</v>
      </c>
      <c r="CJ97" s="24">
        <f>SUMIFS(Detail!L:L,Detail!$A:$A,$B97,Detail!$B:$B,"&lt;="&amp;207)</f>
        <v>325502.55783312023</v>
      </c>
      <c r="CK97" s="24">
        <f>SUMIFS(Detail!L:L,Detail!$A:$A,$B97,Detail!$B:$B,"&lt;="&amp;210)</f>
        <v>303013.13704546914</v>
      </c>
      <c r="CL97" s="24">
        <f>SUMIFS(Detail!L:L,Detail!$A:$A,$B97,Detail!$B:$B,"&lt;="&amp;213)</f>
        <v>281773.04184819385</v>
      </c>
      <c r="CM97" s="24">
        <f>SUMIFS(Detail!L:L,Detail!$A:$A,$B97,Detail!$B:$B,"&lt;="&amp;216)</f>
        <v>261706.54031530023</v>
      </c>
      <c r="CN97" s="33">
        <f t="shared" si="164"/>
        <v>261706.54031530023</v>
      </c>
      <c r="CO97" s="24">
        <f>SUMIFS(Detail!L:L,Detail!$A:$A,$B97,Detail!$B:$B,"&lt;="&amp;219)</f>
        <v>242742.92711161077</v>
      </c>
      <c r="CP97" s="24">
        <f>SUMIFS(Detail!L:L,Detail!$A:$A,$B97,Detail!$B:$B,"&lt;="&amp;222)</f>
        <v>224816.16550073028</v>
      </c>
      <c r="CQ97" s="24">
        <f>SUMIFS(Detail!L:L,Detail!$A:$A,$B97,Detail!$B:$B,"&lt;="&amp;225)</f>
        <v>207864.55561346933</v>
      </c>
      <c r="CR97" s="24">
        <f>SUMIFS(Detail!L:L,Detail!$A:$A,$B97,Detail!$B:$B,"&lt;="&amp;228)</f>
        <v>191830.42716603354</v>
      </c>
      <c r="CS97" s="33">
        <f t="shared" si="165"/>
        <v>191830.42716603354</v>
      </c>
      <c r="CT97" s="24">
        <f>SUMIFS(Detail!L:L,Detail!$A:$A,$B97,Detail!$B:$B,"&lt;="&amp;231)</f>
        <v>176659.85489870608</v>
      </c>
      <c r="CU97" s="24">
        <f>SUMIFS(Detail!L:L,Detail!$A:$A,$B97,Detail!$B:$B,"&lt;="&amp;234)</f>
        <v>162302.39509540424</v>
      </c>
      <c r="CV97" s="24">
        <f>SUMIFS(Detail!L:L,Detail!$A:$A,$B97,Detail!$B:$B,"&lt;="&amp;237)</f>
        <v>148710.84163929895</v>
      </c>
      <c r="CW97" s="24">
        <f>SUMIFS(Detail!L:L,Detail!$A:$A,$B97,Detail!$B:$B,"&lt;="&amp;240)</f>
        <v>135841.00015403703</v>
      </c>
      <c r="CX97" s="33">
        <f t="shared" si="166"/>
        <v>135841.00015403703</v>
      </c>
      <c r="CY97" s="24">
        <f>SUMIFS(Detail!L:L,Detail!$A:$A,$B97,Detail!$B:$B,"&lt;="&amp;243)</f>
        <v>0</v>
      </c>
      <c r="CZ97" s="24">
        <f>SUMIFS(Detail!L:L,Detail!$A:$A,$B97,Detail!$B:$B,"&lt;="&amp;246)</f>
        <v>0</v>
      </c>
      <c r="DA97" s="24">
        <f>SUMIFS(Detail!L:L,Detail!$A:$A,$B97,Detail!$B:$B,"&lt;="&amp;249)</f>
        <v>0</v>
      </c>
      <c r="DB97" s="24">
        <f>SUMIFS(Detail!L:L,Detail!$A:$A,$B97,Detail!$B:$B,"&lt;="&amp;252)</f>
        <v>0</v>
      </c>
      <c r="DC97" s="33">
        <f t="shared" si="167"/>
        <v>0</v>
      </c>
      <c r="DD97" s="86">
        <f>SUMIFS(Detail!L:L,Detail!$A:$A,$B97,Detail!$B:$B,"&gt;60")</f>
        <v>-2967266.1784162247</v>
      </c>
    </row>
    <row r="98" spans="1:108" x14ac:dyDescent="0.25">
      <c r="A98" t="s">
        <v>4169</v>
      </c>
      <c r="B98" s="87" t="s">
        <v>5335</v>
      </c>
      <c r="C98" s="88">
        <f>SUM(C88:C97)</f>
        <v>0</v>
      </c>
      <c r="D98" s="88">
        <f>SUM(D88:D97)</f>
        <v>0</v>
      </c>
      <c r="E98" s="88">
        <f>SUM(E88:E97)</f>
        <v>358239.40802990622</v>
      </c>
      <c r="F98" s="88">
        <f>SUM(F88:F97)</f>
        <v>837018.59480388835</v>
      </c>
      <c r="G98" s="89">
        <f t="shared" si="147"/>
        <v>837018.59480388835</v>
      </c>
      <c r="H98" s="88">
        <f>SUM(H88:H97)</f>
        <v>1438092.7947225377</v>
      </c>
      <c r="I98" s="88">
        <f>SUM(I88:I97)</f>
        <v>2230184.1628552563</v>
      </c>
      <c r="J98" s="88">
        <f>SUM(J88:J97)</f>
        <v>3098262.1704272795</v>
      </c>
      <c r="K98" s="88">
        <f>SUM(K88:K97)</f>
        <v>3907122.4301304277</v>
      </c>
      <c r="L98" s="89">
        <f t="shared" si="148"/>
        <v>3907122.4301304277</v>
      </c>
      <c r="M98" s="88">
        <f>SUM(M88:M97)</f>
        <v>4730305.3467609659</v>
      </c>
      <c r="N98" s="88">
        <f>SUM(N88:N97)</f>
        <v>5698547.8940667622</v>
      </c>
      <c r="O98" s="88">
        <f>SUM(O88:O97)</f>
        <v>6663236.6338855037</v>
      </c>
      <c r="P98" s="88">
        <f>SUM(P88:P97)</f>
        <v>7909056.1598628983</v>
      </c>
      <c r="Q98" s="89">
        <f t="shared" si="149"/>
        <v>7909056.1598628983</v>
      </c>
      <c r="R98" s="88">
        <f>SUM(R88:R97)</f>
        <v>9486097.5208271928</v>
      </c>
      <c r="S98" s="88">
        <f>SUM(S88:S97)</f>
        <v>11083544.820196122</v>
      </c>
      <c r="T98" s="88">
        <f>SUM(T88:T97)</f>
        <v>12647123.574293764</v>
      </c>
      <c r="U98" s="88">
        <f>SUM(U88:U97)</f>
        <v>14311891.432546724</v>
      </c>
      <c r="V98" s="89">
        <f t="shared" si="150"/>
        <v>14311891.432546724</v>
      </c>
      <c r="W98" s="88">
        <f>SUM(W88:W97)</f>
        <v>16932214.639143307</v>
      </c>
      <c r="X98" s="88">
        <f>SUM(X88:X97)</f>
        <v>19973055.855094761</v>
      </c>
      <c r="Y98" s="88">
        <f>SUM(Y88:Y97)</f>
        <v>22835192.934801478</v>
      </c>
      <c r="Z98" s="88">
        <f>SUM(Z88:Z97)</f>
        <v>25805063.685631573</v>
      </c>
      <c r="AA98" s="89">
        <f t="shared" si="151"/>
        <v>25805063.685631573</v>
      </c>
      <c r="AB98" s="88">
        <f>SUM(AB88:AB97)</f>
        <v>21188268.984129731</v>
      </c>
      <c r="AC98" s="88">
        <f>SUM(AC88:AC97)</f>
        <v>18897932.404631462</v>
      </c>
      <c r="AD98" s="88">
        <f>SUM(AD88:AD97)</f>
        <v>17513834.107106797</v>
      </c>
      <c r="AE98" s="88">
        <f>SUM(AE88:AE97)</f>
        <v>16469173.610117629</v>
      </c>
      <c r="AF98" s="89">
        <f t="shared" si="152"/>
        <v>16469173.610117629</v>
      </c>
      <c r="AG98" s="88">
        <f>SUM(AG88:AG97)</f>
        <v>15562630.051328853</v>
      </c>
      <c r="AH98" s="88">
        <f>SUM(AH88:AH97)</f>
        <v>14719060.289327225</v>
      </c>
      <c r="AI98" s="88">
        <f>SUM(AI88:AI97)</f>
        <v>13911400.287687849</v>
      </c>
      <c r="AJ98" s="88">
        <f>SUM(AJ88:AJ97)</f>
        <v>13131545.998830628</v>
      </c>
      <c r="AK98" s="89">
        <f t="shared" si="153"/>
        <v>13131545.998830628</v>
      </c>
      <c r="AL98" s="88">
        <f>SUM(AL88:AL97)</f>
        <v>12378649.196265012</v>
      </c>
      <c r="AM98" s="88">
        <f>SUM(AM88:AM97)</f>
        <v>11654256.261639005</v>
      </c>
      <c r="AN98" s="88">
        <f>SUM(AN88:AN97)</f>
        <v>10960296.082429381</v>
      </c>
      <c r="AO98" s="88">
        <f>SUM(AO88:AO97)</f>
        <v>10298307.003324255</v>
      </c>
      <c r="AP98" s="89">
        <f t="shared" si="154"/>
        <v>10298307.003324255</v>
      </c>
      <c r="AQ98" s="88">
        <f>SUM(AQ88:AQ97)</f>
        <v>9669207.7554481793</v>
      </c>
      <c r="AR98" s="88">
        <f>SUM(AR88:AR97)</f>
        <v>9073297.5301228259</v>
      </c>
      <c r="AS98" s="88">
        <f>SUM(AS88:AS97)</f>
        <v>8510339.0903784689</v>
      </c>
      <c r="AT98" s="88">
        <f>SUM(AT88:AT97)</f>
        <v>7979671.6280657547</v>
      </c>
      <c r="AU98" s="89">
        <f t="shared" si="155"/>
        <v>7979671.6280657547</v>
      </c>
      <c r="AV98" s="88">
        <f>SUM(AV88:AV97)</f>
        <v>7480319.5585583737</v>
      </c>
      <c r="AW98" s="88">
        <f>SUM(AW88:AW97)</f>
        <v>7011085.3056268571</v>
      </c>
      <c r="AX98" s="88">
        <f>SUM(AX88:AX97)</f>
        <v>6570625.7698262818</v>
      </c>
      <c r="AY98" s="88">
        <f>SUM(AY88:AY97)</f>
        <v>6157512.8989922926</v>
      </c>
      <c r="AZ98" s="89">
        <f t="shared" si="156"/>
        <v>6157512.8989922926</v>
      </c>
      <c r="BA98" s="88">
        <f>SUM(BA88:BA97)</f>
        <v>5770280.2824524669</v>
      </c>
      <c r="BB98" s="88">
        <f>SUM(BB88:BB97)</f>
        <v>5407458.099954919</v>
      </c>
      <c r="BC98" s="88">
        <f>SUM(BC88:BC97)</f>
        <v>5067598.6785265943</v>
      </c>
      <c r="BD98" s="88">
        <f>SUM(BD88:BD97)</f>
        <v>4749294.6403120831</v>
      </c>
      <c r="BE98" s="89">
        <f t="shared" si="157"/>
        <v>4749294.6403120831</v>
      </c>
      <c r="BF98" s="88">
        <f>SUM(BF88:BF97)</f>
        <v>4451191.3023094898</v>
      </c>
      <c r="BG98" s="88">
        <f>SUM(BG88:BG97)</f>
        <v>4171994.678271953</v>
      </c>
      <c r="BH98" s="88">
        <f>SUM(BH88:BH97)</f>
        <v>3910476.1592306066</v>
      </c>
      <c r="BI98" s="88">
        <f>SUM(BI88:BI97)</f>
        <v>3665474.7190347221</v>
      </c>
      <c r="BJ98" s="89">
        <f t="shared" si="158"/>
        <v>3665474.7190347221</v>
      </c>
      <c r="BK98" s="88">
        <f>SUM(BK88:BK97)</f>
        <v>3435897.303487164</v>
      </c>
      <c r="BL98" s="88">
        <f>SUM(BL88:BL97)</f>
        <v>3220717.911146055</v>
      </c>
      <c r="BM98" s="88">
        <f>SUM(BM88:BM97)</f>
        <v>3018975.7547779884</v>
      </c>
      <c r="BN98" s="88">
        <f>SUM(BN88:BN97)</f>
        <v>2829772.7990868315</v>
      </c>
      <c r="BO98" s="89">
        <f t="shared" si="159"/>
        <v>2829772.7990868315</v>
      </c>
      <c r="BP98" s="88">
        <f>SUM(BP88:BP97)</f>
        <v>2652270.8976463517</v>
      </c>
      <c r="BQ98" s="88">
        <f>SUM(BQ88:BQ97)</f>
        <v>2485688.6956763268</v>
      </c>
      <c r="BR98" s="88">
        <f>SUM(BR88:BR97)</f>
        <v>2329298.4219211573</v>
      </c>
      <c r="BS98" s="88">
        <f>SUM(BS88:BS97)</f>
        <v>2182422.6596044796</v>
      </c>
      <c r="BT98" s="89">
        <f t="shared" si="160"/>
        <v>2182422.6596044796</v>
      </c>
      <c r="BU98" s="88">
        <f>SUM(BU88:BU97)</f>
        <v>2044431.1610035757</v>
      </c>
      <c r="BV98" s="88">
        <f>SUM(BV88:BV97)</f>
        <v>1914737.7508518519</v>
      </c>
      <c r="BW98" s="88">
        <f>SUM(BW88:BW97)</f>
        <v>1792797.349150029</v>
      </c>
      <c r="BX98" s="88">
        <f>SUM(BX88:BX97)</f>
        <v>1678103.132978199</v>
      </c>
      <c r="BY98" s="89">
        <f t="shared" si="161"/>
        <v>1678103.132978199</v>
      </c>
      <c r="BZ98" s="88">
        <f>SUM(BZ88:BZ97)</f>
        <v>1570183.8486990165</v>
      </c>
      <c r="CA98" s="88">
        <f>SUM(CA88:CA97)</f>
        <v>1468601.2798923738</v>
      </c>
      <c r="CB98" s="88">
        <f>SUM(CB88:CB97)</f>
        <v>1372947.8719475251</v>
      </c>
      <c r="CC98" s="88">
        <f>SUM(CC88:CC97)</f>
        <v>1282844.5110764839</v>
      </c>
      <c r="CD98" s="89">
        <f t="shared" si="162"/>
        <v>1282844.5110764839</v>
      </c>
      <c r="CE98" s="88">
        <f>SUM(CE88:CE97)</f>
        <v>1197938.4533033585</v>
      </c>
      <c r="CF98" s="88">
        <f>SUM(CF88:CF97)</f>
        <v>1117901.397490398</v>
      </c>
      <c r="CG98" s="88">
        <f>SUM(CG88:CG97)</f>
        <v>1042427.6955075683</v>
      </c>
      <c r="CH98" s="88">
        <f>SUM(CH88:CH97)</f>
        <v>971232.69210659247</v>
      </c>
      <c r="CI98" s="89">
        <f t="shared" si="163"/>
        <v>971232.69210659247</v>
      </c>
      <c r="CJ98" s="88">
        <f>SUM(CJ88:CJ97)</f>
        <v>904051.18680343684</v>
      </c>
      <c r="CK98" s="88">
        <f>SUM(CK88:CK97)</f>
        <v>840636.01004019845</v>
      </c>
      <c r="CL98" s="88">
        <f>SUM(CL88:CL97)</f>
        <v>780756.70601577964</v>
      </c>
      <c r="CM98" s="88">
        <f>SUM(CM88:CM97)</f>
        <v>724198.31480255071</v>
      </c>
      <c r="CN98" s="89">
        <f t="shared" si="164"/>
        <v>724198.31480255071</v>
      </c>
      <c r="CO98" s="88">
        <f>SUM(CO88:CO97)</f>
        <v>670760.24666810874</v>
      </c>
      <c r="CP98" s="88">
        <f>SUM(CP88:CP97)</f>
        <v>620255.24186611455</v>
      </c>
      <c r="CQ98" s="88">
        <f>SUM(CQ88:CQ97)</f>
        <v>572508.40953703877</v>
      </c>
      <c r="CR98" s="88">
        <f>SUM(CR88:CR97)</f>
        <v>527356.33974274155</v>
      </c>
      <c r="CS98" s="89">
        <f t="shared" si="165"/>
        <v>527356.33974274155</v>
      </c>
      <c r="CT98" s="88">
        <f>SUM(CT88:CT97)</f>
        <v>484646.28304670285</v>
      </c>
      <c r="CU98" s="88">
        <f>SUM(CU88:CU97)</f>
        <v>444235.39243163168</v>
      </c>
      <c r="CV98" s="88">
        <f>SUM(CV88:CV97)</f>
        <v>405990.02271551266</v>
      </c>
      <c r="CW98" s="88">
        <f>SUM(CW88:CW97)</f>
        <v>369785.0829774728</v>
      </c>
      <c r="CX98" s="89">
        <f t="shared" si="166"/>
        <v>369785.0829774728</v>
      </c>
      <c r="CY98" s="88">
        <f>SUM(CY88:CY97)</f>
        <v>0</v>
      </c>
      <c r="CZ98" s="88">
        <f>SUM(CZ88:CZ97)</f>
        <v>0</v>
      </c>
      <c r="DA98" s="88">
        <f>SUM(DA88:DA97)</f>
        <v>0</v>
      </c>
      <c r="DB98" s="88">
        <f>SUM(DB88:DB97)</f>
        <v>0</v>
      </c>
      <c r="DC98" s="89">
        <f t="shared" si="167"/>
        <v>0</v>
      </c>
      <c r="DD98" s="90">
        <f>SUM(DD88:DD97)</f>
        <v>-25805063.685631573</v>
      </c>
    </row>
    <row r="99" spans="1:108" x14ac:dyDescent="0.25">
      <c r="A99" t="s">
        <v>5336</v>
      </c>
      <c r="B99" s="30" t="s">
        <v>2748</v>
      </c>
    </row>
    <row r="100" spans="1:108" x14ac:dyDescent="0.25">
      <c r="A100" t="s">
        <v>5337</v>
      </c>
      <c r="B100" s="32" t="s">
        <v>5120</v>
      </c>
      <c r="C100" s="24">
        <f>SUMIFS(Detail!M:M,Detail!$A:$A,$B100,Detail!$D:$D,1,Detail!$C:$C,1)</f>
        <v>0</v>
      </c>
      <c r="D100" s="24">
        <f>SUMIFS(Detail!M:M,Detail!$A:$A,$B100,Detail!$D:$D,1,Detail!$C:$C,2)</f>
        <v>0</v>
      </c>
      <c r="E100" s="24">
        <f>SUMIFS(Detail!M:M,Detail!$A:$A,$B100,Detail!$D:$D,1,Detail!$C:$C,3)</f>
        <v>295278.73266688484</v>
      </c>
      <c r="F100" s="24">
        <f>SUMIFS(Detail!M:M,Detail!$A:$A,$B100,Detail!$D:$D,1,Detail!$C:$C,4)</f>
        <v>483155.59155715298</v>
      </c>
      <c r="G100" s="33">
        <f t="shared" ref="G100:G110" si="168">SUM(C100:F100)</f>
        <v>778434.32422403782</v>
      </c>
      <c r="H100" s="24">
        <f>SUMIFS(Detail!M:M,Detail!$A:$A,$B100,Detail!$D:$D,2,Detail!$C:$C,1)</f>
        <v>364891.78479501535</v>
      </c>
      <c r="I100" s="24">
        <f>SUMIFS(Detail!M:M,Detail!$A:$A,$B100,Detail!$D:$D,2,Detail!$C:$C,2)</f>
        <v>412620.51181774749</v>
      </c>
      <c r="J100" s="24">
        <f>SUMIFS(Detail!M:M,Detail!$A:$A,$B100,Detail!$D:$D,2,Detail!$C:$C,3)</f>
        <v>605330.79676564201</v>
      </c>
      <c r="K100" s="24">
        <f>SUMIFS(Detail!M:M,Detail!$A:$A,$B100,Detail!$D:$D,2,Detail!$C:$C,4)</f>
        <v>631485.54566183966</v>
      </c>
      <c r="L100" s="33">
        <f t="shared" ref="L100:L110" si="169">SUM(H100:K100)</f>
        <v>2014328.6390402445</v>
      </c>
      <c r="M100" s="24">
        <f>SUMIFS(Detail!M:M,Detail!$A:$A,$B100,Detail!$D:$D,3,Detail!$C:$C,1)</f>
        <v>416781.62236482557</v>
      </c>
      <c r="N100" s="24">
        <f>SUMIFS(Detail!M:M,Detail!$A:$A,$B100,Detail!$D:$D,3,Detail!$C:$C,2)</f>
        <v>470981.00465914281</v>
      </c>
      <c r="O100" s="24">
        <f>SUMIFS(Detail!M:M,Detail!$A:$A,$B100,Detail!$D:$D,3,Detail!$C:$C,3)</f>
        <v>536405.01999249961</v>
      </c>
      <c r="P100" s="24">
        <f>SUMIFS(Detail!M:M,Detail!$A:$A,$B100,Detail!$D:$D,3,Detail!$C:$C,4)</f>
        <v>786930.03261319362</v>
      </c>
      <c r="Q100" s="33">
        <f t="shared" ref="Q100:Q110" si="170">SUM(M100:P100)</f>
        <v>2211097.6796296616</v>
      </c>
      <c r="R100" s="24">
        <f>SUMIFS(Detail!M:M,Detail!$A:$A,$B100,Detail!$D:$D,4,Detail!$C:$C,1)</f>
        <v>820931.20934967604</v>
      </c>
      <c r="S100" s="24">
        <f>SUMIFS(Detail!M:M,Detail!$A:$A,$B100,Detail!$D:$D,4,Detail!$C:$C,2)</f>
        <v>541816.1090742182</v>
      </c>
      <c r="T100" s="24">
        <f>SUMIFS(Detail!M:M,Detail!$A:$A,$B100,Detail!$D:$D,4,Detail!$C:$C,3)</f>
        <v>612275.30605688784</v>
      </c>
      <c r="U100" s="24">
        <f>SUMIFS(Detail!M:M,Detail!$A:$A,$B100,Detail!$D:$D,4,Detail!$C:$C,4)</f>
        <v>697326.52599024959</v>
      </c>
      <c r="V100" s="33">
        <f t="shared" ref="V100:V110" si="171">SUM(R100:U100)</f>
        <v>2672349.1504710317</v>
      </c>
      <c r="W100" s="24">
        <f>SUMIFS(Detail!M:M,Detail!$A:$A,$B100,Detail!$D:$D,5,Detail!$C:$C,1)</f>
        <v>1023009.0423971526</v>
      </c>
      <c r="X100" s="24">
        <f>SUMIFS(Detail!M:M,Detail!$A:$A,$B100,Detail!$D:$D,5,Detail!$C:$C,2)</f>
        <v>1067210.5721545741</v>
      </c>
      <c r="Y100" s="24">
        <f>SUMIFS(Detail!M:M,Detail!$A:$A,$B100,Detail!$D:$D,5,Detail!$C:$C,3)</f>
        <v>704360.94179649279</v>
      </c>
      <c r="Z100" s="24">
        <f>SUMIFS(Detail!M:M,Detail!$A:$A,$B100,Detail!$D:$D,5,Detail!$C:$C,4)</f>
        <v>795957.8978739474</v>
      </c>
      <c r="AA100" s="33">
        <f t="shared" ref="AA100:AA110" si="172">SUM(W100:Z100)</f>
        <v>3590538.4542221669</v>
      </c>
      <c r="AB100" s="24">
        <f>SUMIFS(Detail!M:M,Detail!$A:$A,$B100,Detail!$D:$D,6,Detail!$C:$C,1)</f>
        <v>38151.059515625238</v>
      </c>
      <c r="AC100" s="24">
        <f>SUMIFS(Detail!M:M,Detail!$A:$A,$B100,Detail!$D:$D,6,Detail!$C:$C,2)</f>
        <v>16.562501987442374</v>
      </c>
      <c r="AD100" s="24">
        <f>SUMIFS(Detail!M:M,Detail!$A:$A,$B100,Detail!$D:$D,6,Detail!$C:$C,3)</f>
        <v>3.0296523123979568E-2</v>
      </c>
      <c r="AE100" s="24">
        <f>SUMIFS(Detail!M:M,Detail!$A:$A,$B100,Detail!$D:$D,6,Detail!$C:$C,4)</f>
        <v>9.8265707492828369E-5</v>
      </c>
      <c r="AF100" s="33">
        <f t="shared" ref="AF100:AF110" si="173">SUM(AB100:AE100)</f>
        <v>38167.652412401512</v>
      </c>
      <c r="AG100" s="24">
        <f>SUMIFS(Detail!M:M,Detail!$A:$A,$B100,Detail!$D:$D,7,Detail!$C:$C,1)</f>
        <v>4.5262277126312256E-7</v>
      </c>
      <c r="AH100" s="24">
        <f>SUMIFS(Detail!M:M,Detail!$A:$A,$B100,Detail!$D:$D,7,Detail!$C:$C,2)</f>
        <v>3.7252902984619141E-9</v>
      </c>
      <c r="AI100" s="24">
        <f>SUMIFS(Detail!M:M,Detail!$A:$A,$B100,Detail!$D:$D,7,Detail!$C:$C,3)</f>
        <v>0</v>
      </c>
      <c r="AJ100" s="24">
        <f>SUMIFS(Detail!M:M,Detail!$A:$A,$B100,Detail!$D:$D,7,Detail!$C:$C,4)</f>
        <v>0</v>
      </c>
      <c r="AK100" s="33">
        <f t="shared" ref="AK100:AK110" si="174">SUM(AG100:AJ100)</f>
        <v>4.5634806156158447E-7</v>
      </c>
      <c r="AL100" s="24">
        <f>SUMIFS(Detail!M:M,Detail!$A:$A,$B100,Detail!$D:$D,8,Detail!$C:$C,1)</f>
        <v>0</v>
      </c>
      <c r="AM100" s="24">
        <f>SUMIFS(Detail!M:M,Detail!$A:$A,$B100,Detail!$D:$D,8,Detail!$C:$C,2)</f>
        <v>0</v>
      </c>
      <c r="AN100" s="24">
        <f>SUMIFS(Detail!M:M,Detail!$A:$A,$B100,Detail!$D:$D,8,Detail!$C:$C,3)</f>
        <v>0</v>
      </c>
      <c r="AO100" s="24">
        <f>SUMIFS(Detail!M:M,Detail!$A:$A,$B100,Detail!$D:$D,8,Detail!$C:$C,4)</f>
        <v>0</v>
      </c>
      <c r="AP100" s="33">
        <f t="shared" ref="AP100:AP110" si="175">SUM(AL100:AO100)</f>
        <v>0</v>
      </c>
      <c r="AQ100" s="24">
        <f>SUMIFS(Detail!M:M,Detail!$A:$A,$B100,Detail!$D:$D,9,Detail!$C:$C,1)</f>
        <v>0</v>
      </c>
      <c r="AR100" s="24">
        <f>SUMIFS(Detail!M:M,Detail!$A:$A,$B100,Detail!$D:$D,9,Detail!$C:$C,2)</f>
        <v>0</v>
      </c>
      <c r="AS100" s="24">
        <f>SUMIFS(Detail!M:M,Detail!$A:$A,$B100,Detail!$D:$D,9,Detail!$C:$C,3)</f>
        <v>0</v>
      </c>
      <c r="AT100" s="24">
        <f>SUMIFS(Detail!M:M,Detail!$A:$A,$B100,Detail!$D:$D,9,Detail!$C:$C,4)</f>
        <v>0</v>
      </c>
      <c r="AU100" s="33">
        <f t="shared" ref="AU100:AU110" si="176">SUM(AQ100:AT100)</f>
        <v>0</v>
      </c>
      <c r="AV100" s="24">
        <f>SUMIFS(Detail!M:M,Detail!$A:$A,$B100,Detail!$D:$D,10,Detail!$C:$C,1)</f>
        <v>0</v>
      </c>
      <c r="AW100" s="24">
        <f>SUMIFS(Detail!M:M,Detail!$A:$A,$B100,Detail!$D:$D,10,Detail!$C:$C,2)</f>
        <v>0</v>
      </c>
      <c r="AX100" s="24">
        <f>SUMIFS(Detail!M:M,Detail!$A:$A,$B100,Detail!$D:$D,10,Detail!$C:$C,3)</f>
        <v>0</v>
      </c>
      <c r="AY100" s="24">
        <f>SUMIFS(Detail!M:M,Detail!$A:$A,$B100,Detail!$D:$D,10,Detail!$C:$C,4)</f>
        <v>0</v>
      </c>
      <c r="AZ100" s="33">
        <f t="shared" ref="AZ100:AZ110" si="177">SUM(AV100:AY100)</f>
        <v>0</v>
      </c>
      <c r="BA100" s="24">
        <f>SUMIFS(Detail!M:M,Detail!$A:$A,$B100,Detail!$D:$D,11,Detail!$C:$C,1)</f>
        <v>0</v>
      </c>
      <c r="BB100" s="24">
        <f>SUMIFS(Detail!M:M,Detail!$A:$A,$B100,Detail!$D:$D,11,Detail!$C:$C,2)</f>
        <v>0</v>
      </c>
      <c r="BC100" s="24">
        <f>SUMIFS(Detail!M:M,Detail!$A:$A,$B100,Detail!$D:$D,11,Detail!$C:$C,3)</f>
        <v>0</v>
      </c>
      <c r="BD100" s="24">
        <f>SUMIFS(Detail!M:M,Detail!$A:$A,$B100,Detail!$D:$D,11,Detail!$C:$C,4)</f>
        <v>0</v>
      </c>
      <c r="BE100" s="33">
        <f t="shared" ref="BE100:BE110" si="178">SUM(BA100:BD100)</f>
        <v>0</v>
      </c>
      <c r="BF100" s="24">
        <f>SUMIFS(Detail!M:M,Detail!$A:$A,$B100,Detail!$D:$D,12,Detail!$C:$C,1)</f>
        <v>0</v>
      </c>
      <c r="BG100" s="24">
        <f>SUMIFS(Detail!M:M,Detail!$A:$A,$B100,Detail!$D:$D,12,Detail!$C:$C,2)</f>
        <v>0</v>
      </c>
      <c r="BH100" s="24">
        <f>SUMIFS(Detail!M:M,Detail!$A:$A,$B100,Detail!$D:$D,12,Detail!$C:$C,3)</f>
        <v>0</v>
      </c>
      <c r="BI100" s="24">
        <f>SUMIFS(Detail!M:M,Detail!$A:$A,$B100,Detail!$D:$D,12,Detail!$C:$C,4)</f>
        <v>0</v>
      </c>
      <c r="BJ100" s="33">
        <f t="shared" ref="BJ100:BJ110" si="179">SUM(BF100:BI100)</f>
        <v>0</v>
      </c>
      <c r="BK100" s="24">
        <f>SUMIFS(Detail!M:M,Detail!$A:$A,$B100,Detail!$D:$D,13,Detail!$C:$C,1)</f>
        <v>0</v>
      </c>
      <c r="BL100" s="24">
        <f>SUMIFS(Detail!M:M,Detail!$A:$A,$B100,Detail!$D:$D,13,Detail!$C:$C,2)</f>
        <v>0</v>
      </c>
      <c r="BM100" s="24">
        <f>SUMIFS(Detail!M:M,Detail!$A:$A,$B100,Detail!$D:$D,13,Detail!$C:$C,3)</f>
        <v>0</v>
      </c>
      <c r="BN100" s="24">
        <f>SUMIFS(Detail!M:M,Detail!$A:$A,$B100,Detail!$D:$D,13,Detail!$C:$C,4)</f>
        <v>0</v>
      </c>
      <c r="BO100" s="33">
        <f t="shared" ref="BO100:BO110" si="180">SUM(BK100:BN100)</f>
        <v>0</v>
      </c>
      <c r="BP100" s="24">
        <f>SUMIFS(Detail!M:M,Detail!$A:$A,$B100,Detail!$D:$D,14,Detail!$C:$C,1)</f>
        <v>0</v>
      </c>
      <c r="BQ100" s="24">
        <f>SUMIFS(Detail!M:M,Detail!$A:$A,$B100,Detail!$D:$D,14,Detail!$C:$C,2)</f>
        <v>0</v>
      </c>
      <c r="BR100" s="24">
        <f>SUMIFS(Detail!M:M,Detail!$A:$A,$B100,Detail!$D:$D,14,Detail!$C:$C,3)</f>
        <v>0</v>
      </c>
      <c r="BS100" s="24">
        <f>SUMIFS(Detail!M:M,Detail!$A:$A,$B100,Detail!$D:$D,14,Detail!$C:$C,4)</f>
        <v>0</v>
      </c>
      <c r="BT100" s="33">
        <f t="shared" ref="BT100:BT110" si="181">SUM(BP100:BS100)</f>
        <v>0</v>
      </c>
      <c r="BU100" s="24">
        <f>SUMIFS(Detail!M:M,Detail!$A:$A,$B100,Detail!$D:$D,15,Detail!$C:$C,1)</f>
        <v>0</v>
      </c>
      <c r="BV100" s="24">
        <f>SUMIFS(Detail!M:M,Detail!$A:$A,$B100,Detail!$D:$D,15,Detail!$C:$C,2)</f>
        <v>0</v>
      </c>
      <c r="BW100" s="24">
        <f>SUMIFS(Detail!M:M,Detail!$A:$A,$B100,Detail!$D:$D,15,Detail!$C:$C,3)</f>
        <v>0</v>
      </c>
      <c r="BX100" s="24">
        <f>SUMIFS(Detail!M:M,Detail!$A:$A,$B100,Detail!$D:$D,15,Detail!$C:$C,4)</f>
        <v>0</v>
      </c>
      <c r="BY100" s="33">
        <f t="shared" ref="BY100:BY110" si="182">SUM(BU100:BX100)</f>
        <v>0</v>
      </c>
      <c r="BZ100" s="24">
        <f>SUMIFS(Detail!M:M,Detail!$A:$A,$B100,Detail!$D:$D,16,Detail!$C:$C,1)</f>
        <v>0</v>
      </c>
      <c r="CA100" s="24">
        <f>SUMIFS(Detail!M:M,Detail!$A:$A,$B100,Detail!$D:$D,16,Detail!$C:$C,2)</f>
        <v>0</v>
      </c>
      <c r="CB100" s="24">
        <f>SUMIFS(Detail!M:M,Detail!$A:$A,$B100,Detail!$D:$D,16,Detail!$C:$C,3)</f>
        <v>0</v>
      </c>
      <c r="CC100" s="24">
        <f>SUMIFS(Detail!M:M,Detail!$A:$A,$B100,Detail!$D:$D,16,Detail!$C:$C,4)</f>
        <v>0</v>
      </c>
      <c r="CD100" s="33">
        <f t="shared" ref="CD100:CD110" si="183">SUM(BZ100:CC100)</f>
        <v>0</v>
      </c>
      <c r="CE100" s="24">
        <f>SUMIFS(Detail!M:M,Detail!$A:$A,$B100,Detail!$D:$D,17,Detail!$C:$C,1)</f>
        <v>0</v>
      </c>
      <c r="CF100" s="24">
        <f>SUMIFS(Detail!M:M,Detail!$A:$A,$B100,Detail!$D:$D,17,Detail!$C:$C,2)</f>
        <v>0</v>
      </c>
      <c r="CG100" s="24">
        <f>SUMIFS(Detail!M:M,Detail!$A:$A,$B100,Detail!$D:$D,17,Detail!$C:$C,3)</f>
        <v>0</v>
      </c>
      <c r="CH100" s="24">
        <f>SUMIFS(Detail!M:M,Detail!$A:$A,$B100,Detail!$D:$D,17,Detail!$C:$C,4)</f>
        <v>0</v>
      </c>
      <c r="CI100" s="33">
        <f t="shared" ref="CI100:CI110" si="184">SUM(CE100:CH100)</f>
        <v>0</v>
      </c>
      <c r="CJ100" s="24">
        <f>SUMIFS(Detail!M:M,Detail!$A:$A,$B100,Detail!$D:$D,18,Detail!$C:$C,1)</f>
        <v>0</v>
      </c>
      <c r="CK100" s="24">
        <f>SUMIFS(Detail!M:M,Detail!$A:$A,$B100,Detail!$D:$D,18,Detail!$C:$C,2)</f>
        <v>0</v>
      </c>
      <c r="CL100" s="24">
        <f>SUMIFS(Detail!M:M,Detail!$A:$A,$B100,Detail!$D:$D,18,Detail!$C:$C,3)</f>
        <v>0</v>
      </c>
      <c r="CM100" s="24">
        <f>SUMIFS(Detail!M:M,Detail!$A:$A,$B100,Detail!$D:$D,18,Detail!$C:$C,4)</f>
        <v>0</v>
      </c>
      <c r="CN100" s="33">
        <f t="shared" ref="CN100:CN110" si="185">SUM(CJ100:CM100)</f>
        <v>0</v>
      </c>
      <c r="CO100" s="24">
        <f>SUMIFS(Detail!M:M,Detail!$A:$A,$B100,Detail!$D:$D,19,Detail!$C:$C,1)</f>
        <v>0</v>
      </c>
      <c r="CP100" s="24">
        <f>SUMIFS(Detail!M:M,Detail!$A:$A,$B100,Detail!$D:$D,19,Detail!$C:$C,2)</f>
        <v>0</v>
      </c>
      <c r="CQ100" s="24">
        <f>SUMIFS(Detail!M:M,Detail!$A:$A,$B100,Detail!$D:$D,19,Detail!$C:$C,3)</f>
        <v>0</v>
      </c>
      <c r="CR100" s="24">
        <f>SUMIFS(Detail!M:M,Detail!$A:$A,$B100,Detail!$D:$D,19,Detail!$C:$C,4)</f>
        <v>0</v>
      </c>
      <c r="CS100" s="33">
        <f t="shared" ref="CS100:CS110" si="186">SUM(CO100:CR100)</f>
        <v>0</v>
      </c>
      <c r="CT100" s="24">
        <f>SUMIFS(Detail!M:M,Detail!$A:$A,$B100,Detail!$D:$D,20,Detail!$C:$C,1)</f>
        <v>0</v>
      </c>
      <c r="CU100" s="24">
        <f>SUMIFS(Detail!M:M,Detail!$A:$A,$B100,Detail!$D:$D,20,Detail!$C:$C,2)</f>
        <v>0</v>
      </c>
      <c r="CV100" s="24">
        <f>SUMIFS(Detail!M:M,Detail!$A:$A,$B100,Detail!$D:$D,20,Detail!$C:$C,3)</f>
        <v>0</v>
      </c>
      <c r="CW100" s="24">
        <f>SUMIFS(Detail!M:M,Detail!$A:$A,$B100,Detail!$D:$D,20,Detail!$C:$C,4)</f>
        <v>0</v>
      </c>
      <c r="CX100" s="33">
        <f t="shared" ref="CX100:CX110" si="187">SUM(CT100:CW100)</f>
        <v>0</v>
      </c>
      <c r="CY100" s="24">
        <f>SUMIFS(Detail!M:M,Detail!$A:$A,$B100,Detail!$D:$D,21,Detail!$C:$C,1)</f>
        <v>0</v>
      </c>
      <c r="CZ100" s="24">
        <f>SUMIFS(Detail!M:M,Detail!$A:$A,$B100,Detail!$D:$D,21,Detail!$C:$C,2)</f>
        <v>0</v>
      </c>
      <c r="DA100" s="24">
        <f>SUMIFS(Detail!M:M,Detail!$A:$A,$B100,Detail!$D:$D,21,Detail!$C:$C,3)</f>
        <v>0</v>
      </c>
      <c r="DB100" s="24">
        <f>SUMIFS(Detail!M:M,Detail!$A:$A,$B100,Detail!$D:$D,21,Detail!$C:$C,4)</f>
        <v>0</v>
      </c>
      <c r="DC100" s="33">
        <f t="shared" ref="DC100:DC110" si="188">SUM(CY100:DB100)</f>
        <v>0</v>
      </c>
      <c r="DD100" s="86">
        <f>SUMIFS(Detail!M:M,Detail!$A:$A,$B100,Detail!$B:$B,"&gt;60")</f>
        <v>38167.65241285786</v>
      </c>
    </row>
    <row r="101" spans="1:108" x14ac:dyDescent="0.25">
      <c r="A101" t="s">
        <v>5338</v>
      </c>
      <c r="B101" s="32" t="s">
        <v>5121</v>
      </c>
      <c r="C101" s="24">
        <f>SUMIFS(Detail!M:M,Detail!$A:$A,$B101,Detail!$D:$D,1,Detail!$C:$C,1)</f>
        <v>0</v>
      </c>
      <c r="D101" s="24">
        <f>SUMIFS(Detail!M:M,Detail!$A:$A,$B101,Detail!$D:$D,1,Detail!$C:$C,2)</f>
        <v>0</v>
      </c>
      <c r="E101" s="24">
        <f>SUMIFS(Detail!M:M,Detail!$A:$A,$B101,Detail!$D:$D,1,Detail!$C:$C,3)</f>
        <v>83211.894264856281</v>
      </c>
      <c r="F101" s="24">
        <f>SUMIFS(Detail!M:M,Detail!$A:$A,$B101,Detail!$D:$D,1,Detail!$C:$C,4)</f>
        <v>308848.48751369747</v>
      </c>
      <c r="G101" s="33">
        <f t="shared" si="168"/>
        <v>392060.38177855377</v>
      </c>
      <c r="H101" s="24">
        <f>SUMIFS(Detail!M:M,Detail!$A:$A,$B101,Detail!$D:$D,2,Detail!$C:$C,1)</f>
        <v>286809.69895912922</v>
      </c>
      <c r="I101" s="24">
        <f>SUMIFS(Detail!M:M,Detail!$A:$A,$B101,Detail!$D:$D,2,Detail!$C:$C,2)</f>
        <v>240822.93428238074</v>
      </c>
      <c r="J101" s="24">
        <f>SUMIFS(Detail!M:M,Detail!$A:$A,$B101,Detail!$D:$D,2,Detail!$C:$C,3)</f>
        <v>329266.82880167838</v>
      </c>
      <c r="K101" s="24">
        <f>SUMIFS(Detail!M:M,Detail!$A:$A,$B101,Detail!$D:$D,2,Detail!$C:$C,4)</f>
        <v>480617.33885532827</v>
      </c>
      <c r="L101" s="33">
        <f t="shared" si="169"/>
        <v>1337516.8008985166</v>
      </c>
      <c r="M101" s="24">
        <f>SUMIFS(Detail!M:M,Detail!$A:$A,$B101,Detail!$D:$D,3,Detail!$C:$C,1)</f>
        <v>414488.87295056903</v>
      </c>
      <c r="N101" s="24">
        <f>SUMIFS(Detail!M:M,Detail!$A:$A,$B101,Detail!$D:$D,3,Detail!$C:$C,2)</f>
        <v>350415.48472313071</v>
      </c>
      <c r="O101" s="24">
        <f>SUMIFS(Detail!M:M,Detail!$A:$A,$B101,Detail!$D:$D,3,Detail!$C:$C,3)</f>
        <v>300481.50824875711</v>
      </c>
      <c r="P101" s="24">
        <f>SUMIFS(Detail!M:M,Detail!$A:$A,$B101,Detail!$D:$D,3,Detail!$C:$C,4)</f>
        <v>384800.00244634692</v>
      </c>
      <c r="Q101" s="33">
        <f t="shared" si="170"/>
        <v>1450185.8683688038</v>
      </c>
      <c r="R101" s="24">
        <f>SUMIFS(Detail!M:M,Detail!$A:$A,$B101,Detail!$D:$D,4,Detail!$C:$C,1)</f>
        <v>536329.04206146952</v>
      </c>
      <c r="S101" s="24">
        <f>SUMIFS(Detail!M:M,Detail!$A:$A,$B101,Detail!$D:$D,4,Detail!$C:$C,2)</f>
        <v>461131.33319522766</v>
      </c>
      <c r="T101" s="24">
        <f>SUMIFS(Detail!M:M,Detail!$A:$A,$B101,Detail!$D:$D,4,Detail!$C:$C,3)</f>
        <v>389404.24024379114</v>
      </c>
      <c r="U101" s="24">
        <f>SUMIFS(Detail!M:M,Detail!$A:$A,$B101,Detail!$D:$D,4,Detail!$C:$C,4)</f>
        <v>333506.3544031037</v>
      </c>
      <c r="V101" s="33">
        <f t="shared" si="171"/>
        <v>1720370.969903592</v>
      </c>
      <c r="W101" s="24">
        <f>SUMIFS(Detail!M:M,Detail!$A:$A,$B101,Detail!$D:$D,5,Detail!$C:$C,1)</f>
        <v>419303.18455196079</v>
      </c>
      <c r="X101" s="24">
        <f>SUMIFS(Detail!M:M,Detail!$A:$A,$B101,Detail!$D:$D,5,Detail!$C:$C,2)</f>
        <v>576217.4129546266</v>
      </c>
      <c r="Y101" s="24">
        <f>SUMIFS(Detail!M:M,Detail!$A:$A,$B101,Detail!$D:$D,5,Detail!$C:$C,3)</f>
        <v>495483.11843069736</v>
      </c>
      <c r="Z101" s="24">
        <f>SUMIFS(Detail!M:M,Detail!$A:$A,$B101,Detail!$D:$D,5,Detail!$C:$C,4)</f>
        <v>418712.04186687618</v>
      </c>
      <c r="AA101" s="33">
        <f t="shared" si="172"/>
        <v>1909715.7578041609</v>
      </c>
      <c r="AB101" s="24">
        <f>SUMIFS(Detail!M:M,Detail!$A:$A,$B101,Detail!$D:$D,6,Detail!$C:$C,1)</f>
        <v>280918.52600577753</v>
      </c>
      <c r="AC101" s="24">
        <f>SUMIFS(Detail!M:M,Detail!$A:$A,$B101,Detail!$D:$D,6,Detail!$C:$C,2)</f>
        <v>175861.59391212184</v>
      </c>
      <c r="AD101" s="24">
        <f>SUMIFS(Detail!M:M,Detail!$A:$A,$B101,Detail!$D:$D,6,Detail!$C:$C,3)</f>
        <v>125743.94423394836</v>
      </c>
      <c r="AE101" s="24">
        <f>SUMIFS(Detail!M:M,Detail!$A:$A,$B101,Detail!$D:$D,6,Detail!$C:$C,4)</f>
        <v>95804.080561627634</v>
      </c>
      <c r="AF101" s="33">
        <f t="shared" si="173"/>
        <v>678328.14471347537</v>
      </c>
      <c r="AG101" s="24">
        <f>SUMIFS(Detail!M:M,Detail!$A:$A,$B101,Detail!$D:$D,7,Detail!$C:$C,1)</f>
        <v>75926.529111749493</v>
      </c>
      <c r="AH101" s="24">
        <f>SUMIFS(Detail!M:M,Detail!$A:$A,$B101,Detail!$D:$D,7,Detail!$C:$C,2)</f>
        <v>61851.90761880856</v>
      </c>
      <c r="AI101" s="24">
        <f>SUMIFS(Detail!M:M,Detail!$A:$A,$B101,Detail!$D:$D,7,Detail!$C:$C,3)</f>
        <v>51434.322654875927</v>
      </c>
      <c r="AJ101" s="24">
        <f>SUMIFS(Detail!M:M,Detail!$A:$A,$B101,Detail!$D:$D,7,Detail!$C:$C,4)</f>
        <v>43466.573293084279</v>
      </c>
      <c r="AK101" s="33">
        <f t="shared" si="174"/>
        <v>232679.33267851826</v>
      </c>
      <c r="AL101" s="24">
        <f>SUMIFS(Detail!M:M,Detail!$A:$A,$B101,Detail!$D:$D,8,Detail!$C:$C,1)</f>
        <v>37215.689561660402</v>
      </c>
      <c r="AM101" s="24">
        <f>SUMIFS(Detail!M:M,Detail!$A:$A,$B101,Detail!$D:$D,8,Detail!$C:$C,2)</f>
        <v>32210.752202762291</v>
      </c>
      <c r="AN101" s="24">
        <f>SUMIFS(Detail!M:M,Detail!$A:$A,$B101,Detail!$D:$D,8,Detail!$C:$C,3)</f>
        <v>28135.638389269821</v>
      </c>
      <c r="AO101" s="24">
        <f>SUMIFS(Detail!M:M,Detail!$A:$A,$B101,Detail!$D:$D,8,Detail!$C:$C,4)</f>
        <v>24770.542225730605</v>
      </c>
      <c r="AP101" s="33">
        <f t="shared" si="175"/>
        <v>122332.62237942312</v>
      </c>
      <c r="AQ101" s="24">
        <f>SUMIFS(Detail!M:M,Detail!$A:$A,$B101,Detail!$D:$D,9,Detail!$C:$C,1)</f>
        <v>21958.145263727754</v>
      </c>
      <c r="AR101" s="24">
        <f>SUMIFS(Detail!M:M,Detail!$A:$A,$B101,Detail!$D:$D,9,Detail!$C:$C,2)</f>
        <v>19583.089452606626</v>
      </c>
      <c r="AS101" s="24">
        <f>SUMIFS(Detail!M:M,Detail!$A:$A,$B101,Detail!$D:$D,9,Detail!$C:$C,3)</f>
        <v>17559.020329084247</v>
      </c>
      <c r="AT101" s="24">
        <f>SUMIFS(Detail!M:M,Detail!$A:$A,$B101,Detail!$D:$D,9,Detail!$C:$C,4)</f>
        <v>15820.132187622599</v>
      </c>
      <c r="AU101" s="33">
        <f t="shared" si="176"/>
        <v>74920.387233041227</v>
      </c>
      <c r="AV101" s="24">
        <f>SUMIFS(Detail!M:M,Detail!$A:$A,$B101,Detail!$D:$D,10,Detail!$C:$C,1)</f>
        <v>14315.491915813647</v>
      </c>
      <c r="AW101" s="24">
        <f>SUMIFS(Detail!M:M,Detail!$A:$A,$B101,Detail!$D:$D,10,Detail!$C:$C,2)</f>
        <v>13005.133342810906</v>
      </c>
      <c r="AX101" s="24">
        <f>SUMIFS(Detail!M:M,Detail!$A:$A,$B101,Detail!$D:$D,10,Detail!$C:$C,3)</f>
        <v>11857.311329855584</v>
      </c>
      <c r="AY101" s="24">
        <f>SUMIFS(Detail!M:M,Detail!$A:$A,$B101,Detail!$D:$D,10,Detail!$C:$C,4)</f>
        <v>10846.534155073576</v>
      </c>
      <c r="AZ101" s="33">
        <f t="shared" si="177"/>
        <v>50024.470743553713</v>
      </c>
      <c r="BA101" s="24">
        <f>SUMIFS(Detail!M:M,Detail!$A:$A,$B101,Detail!$D:$D,11,Detail!$C:$C,1)</f>
        <v>9952.1295173270628</v>
      </c>
      <c r="BB101" s="24">
        <f>SUMIFS(Detail!M:M,Detail!$A:$A,$B101,Detail!$D:$D,11,Detail!$C:$C,2)</f>
        <v>9157.1834583841264</v>
      </c>
      <c r="BC101" s="24">
        <f>SUMIFS(Detail!M:M,Detail!$A:$A,$B101,Detail!$D:$D,11,Detail!$C:$C,3)</f>
        <v>8447.74440337345</v>
      </c>
      <c r="BD101" s="24">
        <f>SUMIFS(Detail!M:M,Detail!$A:$A,$B101,Detail!$D:$D,11,Detail!$C:$C,4)</f>
        <v>7812.2186207780614</v>
      </c>
      <c r="BE101" s="33">
        <f t="shared" si="178"/>
        <v>35369.275999862701</v>
      </c>
      <c r="BF101" s="24">
        <f>SUMIFS(Detail!M:M,Detail!$A:$A,$B101,Detail!$D:$D,12,Detail!$C:$C,1)</f>
        <v>7240.9058451848105</v>
      </c>
      <c r="BG101" s="24">
        <f>SUMIFS(Detail!M:M,Detail!$A:$A,$B101,Detail!$D:$D,12,Detail!$C:$C,2)</f>
        <v>6725.6388541636989</v>
      </c>
      <c r="BH101" s="24">
        <f>SUMIFS(Detail!M:M,Detail!$A:$A,$B101,Detail!$D:$D,12,Detail!$C:$C,3)</f>
        <v>6259.5010545542464</v>
      </c>
      <c r="BI101" s="24">
        <f>SUMIFS(Detail!M:M,Detail!$A:$A,$B101,Detail!$D:$D,12,Detail!$C:$C,4)</f>
        <v>5836.6032434748486</v>
      </c>
      <c r="BJ101" s="33">
        <f t="shared" si="179"/>
        <v>26062.648997377604</v>
      </c>
      <c r="BK101" s="24">
        <f>SUMIFS(Detail!M:M,Detail!$A:$A,$B101,Detail!$D:$D,13,Detail!$C:$C,1)</f>
        <v>5451.9057063944638</v>
      </c>
      <c r="BL101" s="24">
        <f>SUMIFS(Detail!M:M,Detail!$A:$A,$B101,Detail!$D:$D,13,Detail!$C:$C,2)</f>
        <v>5101.0753717096522</v>
      </c>
      <c r="BM101" s="24">
        <f>SUMIFS(Detail!M:M,Detail!$A:$A,$B101,Detail!$D:$D,13,Detail!$C:$C,3)</f>
        <v>4780.3703060410917</v>
      </c>
      <c r="BN101" s="24">
        <f>SUMIFS(Detail!M:M,Detail!$A:$A,$B101,Detail!$D:$D,13,Detail!$C:$C,4)</f>
        <v>4486.5457030888647</v>
      </c>
      <c r="BO101" s="33">
        <f t="shared" si="180"/>
        <v>19819.897087234072</v>
      </c>
      <c r="BP101" s="24">
        <f>SUMIFS(Detail!M:M,Detail!$A:$A,$B101,Detail!$D:$D,14,Detail!$C:$C,1)</f>
        <v>4216.776895839721</v>
      </c>
      <c r="BQ101" s="24">
        <f>SUMIFS(Detail!M:M,Detail!$A:$A,$B101,Detail!$D:$D,14,Detail!$C:$C,2)</f>
        <v>3968.5959458211437</v>
      </c>
      <c r="BR101" s="24">
        <f>SUMIFS(Detail!M:M,Detail!$A:$A,$B101,Detail!$D:$D,14,Detail!$C:$C,3)</f>
        <v>3739.8391320258379</v>
      </c>
      <c r="BS101" s="24">
        <f>SUMIFS(Detail!M:M,Detail!$A:$A,$B101,Detail!$D:$D,14,Detail!$C:$C,4)</f>
        <v>3528.6032438362017</v>
      </c>
      <c r="BT101" s="33">
        <f t="shared" si="181"/>
        <v>15453.815217522904</v>
      </c>
      <c r="BU101" s="24">
        <f>SUMIFS(Detail!M:M,Detail!$A:$A,$B101,Detail!$D:$D,15,Detail!$C:$C,1)</f>
        <v>3333.2090266235173</v>
      </c>
      <c r="BV101" s="24">
        <f>SUMIFS(Detail!M:M,Detail!$A:$A,$B101,Detail!$D:$D,15,Detail!$C:$C,2)</f>
        <v>3152.1704704491422</v>
      </c>
      <c r="BW101" s="24">
        <f>SUMIFS(Detail!M:M,Detail!$A:$A,$B101,Detail!$D:$D,15,Detail!$C:$C,3)</f>
        <v>2984.16889637243</v>
      </c>
      <c r="BX101" s="24">
        <f>SUMIFS(Detail!M:M,Detail!$A:$A,$B101,Detail!$D:$D,15,Detail!$C:$C,4)</f>
        <v>2828.0310017429292</v>
      </c>
      <c r="BY101" s="33">
        <f t="shared" si="182"/>
        <v>12297.579395188019</v>
      </c>
      <c r="BZ101" s="24">
        <f>SUMIFS(Detail!M:M,Detail!$A:$A,$B101,Detail!$D:$D,16,Detail!$C:$C,1)</f>
        <v>2682.7101873038337</v>
      </c>
      <c r="CA101" s="24">
        <f>SUMIFS(Detail!M:M,Detail!$A:$A,$B101,Detail!$D:$D,16,Detail!$C:$C,2)</f>
        <v>2547.2706169048324</v>
      </c>
      <c r="CB101" s="24">
        <f>SUMIFS(Detail!M:M,Detail!$A:$A,$B101,Detail!$D:$D,16,Detail!$C:$C,3)</f>
        <v>2420.8735621040687</v>
      </c>
      <c r="CC101" s="24">
        <f>SUMIFS(Detail!M:M,Detail!$A:$A,$B101,Detail!$D:$D,16,Detail!$C:$C,4)</f>
        <v>2302.7656649388373</v>
      </c>
      <c r="CD101" s="33">
        <f t="shared" si="183"/>
        <v>9953.6200312515721</v>
      </c>
      <c r="CE101" s="24">
        <f>SUMIFS(Detail!M:M,Detail!$A:$A,$B101,Detail!$D:$D,17,Detail!$C:$C,1)</f>
        <v>2192.2688170159236</v>
      </c>
      <c r="CF101" s="24">
        <f>SUMIFS(Detail!M:M,Detail!$A:$A,$B101,Detail!$D:$D,17,Detail!$C:$C,2)</f>
        <v>2088.7714058123529</v>
      </c>
      <c r="CG101" s="24">
        <f>SUMIFS(Detail!M:M,Detail!$A:$A,$B101,Detail!$D:$D,17,Detail!$C:$C,3)</f>
        <v>1991.7207211544737</v>
      </c>
      <c r="CH101" s="24">
        <f>SUMIFS(Detail!M:M,Detail!$A:$A,$B101,Detail!$D:$D,17,Detail!$C:$C,4)</f>
        <v>1900.6163497157395</v>
      </c>
      <c r="CI101" s="33">
        <f t="shared" si="184"/>
        <v>8173.3772936984897</v>
      </c>
      <c r="CJ101" s="24">
        <f>SUMIFS(Detail!M:M,Detail!$A:$A,$B101,Detail!$D:$D,18,Detail!$C:$C,1)</f>
        <v>1815.0044136196375</v>
      </c>
      <c r="CK101" s="24">
        <f>SUMIFS(Detail!M:M,Detail!$A:$A,$B101,Detail!$D:$D,18,Detail!$C:$C,2)</f>
        <v>1734.4725320795551</v>
      </c>
      <c r="CL101" s="24">
        <f>SUMIFS(Detail!M:M,Detail!$A:$A,$B101,Detail!$D:$D,18,Detail!$C:$C,3)</f>
        <v>1658.64540468622</v>
      </c>
      <c r="CM101" s="24">
        <f>SUMIFS(Detail!M:M,Detail!$A:$A,$B101,Detail!$D:$D,18,Detail!$C:$C,4)</f>
        <v>1587.180930217728</v>
      </c>
      <c r="CN101" s="33">
        <f t="shared" si="185"/>
        <v>6795.3032806031406</v>
      </c>
      <c r="CO101" s="24">
        <f>SUMIFS(Detail!M:M,Detail!$A:$A,$B101,Detail!$D:$D,19,Detail!$C:$C,1)</f>
        <v>1519.7667883224785</v>
      </c>
      <c r="CP101" s="24">
        <f>SUMIFS(Detail!M:M,Detail!$A:$A,$B101,Detail!$D:$D,19,Detail!$C:$C,2)</f>
        <v>1456.1174222128466</v>
      </c>
      <c r="CQ101" s="24">
        <f>SUMIFS(Detail!M:M,Detail!$A:$A,$B101,Detail!$D:$D,19,Detail!$C:$C,3)</f>
        <v>1395.9713696008548</v>
      </c>
      <c r="CR101" s="24">
        <f>SUMIFS(Detail!M:M,Detail!$A:$A,$B101,Detail!$D:$D,19,Detail!$C:$C,4)</f>
        <v>1339.0888969162479</v>
      </c>
      <c r="CS101" s="33">
        <f t="shared" si="186"/>
        <v>5710.9444770524278</v>
      </c>
      <c r="CT101" s="24">
        <f>SUMIFS(Detail!M:M,Detail!$A:$A,$B101,Detail!$D:$D,20,Detail!$C:$C,1)</f>
        <v>1285.2498981608078</v>
      </c>
      <c r="CU101" s="24">
        <f>SUMIFS(Detail!M:M,Detail!$A:$A,$B101,Detail!$D:$D,20,Detail!$C:$C,2)</f>
        <v>1234.2520252270624</v>
      </c>
      <c r="CV101" s="24">
        <f>SUMIFS(Detail!M:M,Detail!$A:$A,$B101,Detail!$D:$D,20,Detail!$C:$C,3)</f>
        <v>1185.9090210814029</v>
      </c>
      <c r="CW101" s="24">
        <f>SUMIFS(Detail!M:M,Detail!$A:$A,$B101,Detail!$D:$D,20,Detail!$C:$C,4)</f>
        <v>1140.0492312246934</v>
      </c>
      <c r="CX101" s="33">
        <f t="shared" si="187"/>
        <v>4845.4601756939664</v>
      </c>
      <c r="CY101" s="24">
        <f>SUMIFS(Detail!M:M,Detail!$A:$A,$B101,Detail!$D:$D,21,Detail!$C:$C,1)</f>
        <v>10501.004042876884</v>
      </c>
      <c r="CZ101" s="24">
        <f>SUMIFS(Detail!M:M,Detail!$A:$A,$B101,Detail!$D:$D,21,Detail!$C:$C,2)</f>
        <v>0</v>
      </c>
      <c r="DA101" s="24">
        <f>SUMIFS(Detail!M:M,Detail!$A:$A,$B101,Detail!$D:$D,21,Detail!$C:$C,3)</f>
        <v>0</v>
      </c>
      <c r="DB101" s="24">
        <f>SUMIFS(Detail!M:M,Detail!$A:$A,$B101,Detail!$D:$D,21,Detail!$C:$C,4)</f>
        <v>0</v>
      </c>
      <c r="DC101" s="33">
        <f t="shared" si="188"/>
        <v>10501.004042876884</v>
      </c>
      <c r="DD101" s="86">
        <f>SUMIFS(Detail!M:M,Detail!$A:$A,$B101,Detail!$B:$B,"&gt;60")</f>
        <v>1313267.8837463735</v>
      </c>
    </row>
    <row r="102" spans="1:108" x14ac:dyDescent="0.25">
      <c r="A102" t="s">
        <v>5339</v>
      </c>
      <c r="B102" s="32" t="s">
        <v>5122</v>
      </c>
      <c r="C102" s="24">
        <f>SUMIFS(Detail!M:M,Detail!$A:$A,$B102,Detail!$D:$D,1,Detail!$C:$C,1)</f>
        <v>0</v>
      </c>
      <c r="D102" s="24">
        <f>SUMIFS(Detail!M:M,Detail!$A:$A,$B102,Detail!$D:$D,1,Detail!$C:$C,2)</f>
        <v>0</v>
      </c>
      <c r="E102" s="24">
        <f>SUMIFS(Detail!M:M,Detail!$A:$A,$B102,Detail!$D:$D,1,Detail!$C:$C,3)</f>
        <v>116068.68422440441</v>
      </c>
      <c r="F102" s="24">
        <f>SUMIFS(Detail!M:M,Detail!$A:$A,$B102,Detail!$D:$D,1,Detail!$C:$C,4)</f>
        <v>236347.1244590829</v>
      </c>
      <c r="G102" s="33">
        <f t="shared" si="168"/>
        <v>352415.8086834873</v>
      </c>
      <c r="H102" s="24">
        <f>SUMIFS(Detail!M:M,Detail!$A:$A,$B102,Detail!$D:$D,2,Detail!$C:$C,1)</f>
        <v>260024.20513022254</v>
      </c>
      <c r="I102" s="24">
        <f>SUMIFS(Detail!M:M,Detail!$A:$A,$B102,Detail!$D:$D,2,Detail!$C:$C,2)</f>
        <v>334206.90127260797</v>
      </c>
      <c r="J102" s="24">
        <f>SUMIFS(Detail!M:M,Detail!$A:$A,$B102,Detail!$D:$D,2,Detail!$C:$C,3)</f>
        <v>409206.50306492602</v>
      </c>
      <c r="K102" s="24">
        <f>SUMIFS(Detail!M:M,Detail!$A:$A,$B102,Detail!$D:$D,2,Detail!$C:$C,4)</f>
        <v>484206.50229450106</v>
      </c>
      <c r="L102" s="33">
        <f t="shared" si="169"/>
        <v>1487644.1117622575</v>
      </c>
      <c r="M102" s="24">
        <f>SUMIFS(Detail!M:M,Detail!$A:$A,$B102,Detail!$D:$D,3,Detail!$C:$C,1)</f>
        <v>489565.29175726278</v>
      </c>
      <c r="N102" s="24">
        <f>SUMIFS(Detail!M:M,Detail!$A:$A,$B102,Detail!$D:$D,3,Detail!$C:$C,2)</f>
        <v>520254.71183029981</v>
      </c>
      <c r="O102" s="24">
        <f>SUMIFS(Detail!M:M,Detail!$A:$A,$B102,Detail!$D:$D,3,Detail!$C:$C,3)</f>
        <v>668413.90593303973</v>
      </c>
      <c r="P102" s="24">
        <f>SUMIFS(Detail!M:M,Detail!$A:$A,$B102,Detail!$D:$D,3,Detail!$C:$C,4)</f>
        <v>818413.00633542659</v>
      </c>
      <c r="Q102" s="33">
        <f t="shared" si="170"/>
        <v>2496646.9158560289</v>
      </c>
      <c r="R102" s="24">
        <f>SUMIFS(Detail!M:M,Detail!$A:$A,$B102,Detail!$D:$D,4,Detail!$C:$C,1)</f>
        <v>968413.00458971225</v>
      </c>
      <c r="S102" s="24">
        <f>SUMIFS(Detail!M:M,Detail!$A:$A,$B102,Detail!$D:$D,4,Detail!$C:$C,2)</f>
        <v>979130.58351453021</v>
      </c>
      <c r="T102" s="24">
        <f>SUMIFS(Detail!M:M,Detail!$A:$A,$B102,Detail!$D:$D,4,Detail!$C:$C,3)</f>
        <v>1040509.4236605987</v>
      </c>
      <c r="U102" s="24">
        <f>SUMIFS(Detail!M:M,Detail!$A:$A,$B102,Detail!$D:$D,4,Detail!$C:$C,4)</f>
        <v>1336827.8118660785</v>
      </c>
      <c r="V102" s="33">
        <f t="shared" si="171"/>
        <v>4324880.8236309197</v>
      </c>
      <c r="W102" s="24">
        <f>SUMIFS(Detail!M:M,Detail!$A:$A,$B102,Detail!$D:$D,5,Detail!$C:$C,1)</f>
        <v>1636826.0126708522</v>
      </c>
      <c r="X102" s="24">
        <f>SUMIFS(Detail!M:M,Detail!$A:$A,$B102,Detail!$D:$D,5,Detail!$C:$C,2)</f>
        <v>1936826.0091794264</v>
      </c>
      <c r="Y102" s="24">
        <f>SUMIFS(Detail!M:M,Detail!$A:$A,$B102,Detail!$D:$D,5,Detail!$C:$C,3)</f>
        <v>1958261.1670290586</v>
      </c>
      <c r="Z102" s="24">
        <f>SUMIFS(Detail!M:M,Detail!$A:$A,$B102,Detail!$D:$D,5,Detail!$C:$C,4)</f>
        <v>2081018.8473212011</v>
      </c>
      <c r="AA102" s="33">
        <f t="shared" si="172"/>
        <v>7612932.0362005383</v>
      </c>
      <c r="AB102" s="24">
        <f>SUMIFS(Detail!M:M,Detail!$A:$A,$B102,Detail!$D:$D,6,Detail!$C:$C,1)</f>
        <v>100436.64041622914</v>
      </c>
      <c r="AC102" s="24">
        <f>SUMIFS(Detail!M:M,Detail!$A:$A,$B102,Detail!$D:$D,6,Detail!$C:$C,2)</f>
        <v>43.583484357222915</v>
      </c>
      <c r="AD102" s="24">
        <f>SUMIFS(Detail!M:M,Detail!$A:$A,$B102,Detail!$D:$D,6,Detail!$C:$C,3)</f>
        <v>7.970648817718029E-2</v>
      </c>
      <c r="AE102" s="24">
        <f>SUMIFS(Detail!M:M,Detail!$A:$A,$B102,Detail!$D:$D,6,Detail!$C:$C,4)</f>
        <v>2.5849044322967529E-4</v>
      </c>
      <c r="AF102" s="33">
        <f t="shared" si="173"/>
        <v>100480.30386556499</v>
      </c>
      <c r="AG102" s="24">
        <f>SUMIFS(Detail!M:M,Detail!$A:$A,$B102,Detail!$D:$D,7,Detail!$C:$C,1)</f>
        <v>1.1958181858062744E-6</v>
      </c>
      <c r="AH102" s="24">
        <f>SUMIFS(Detail!M:M,Detail!$A:$A,$B102,Detail!$D:$D,7,Detail!$C:$C,2)</f>
        <v>7.4505805969238281E-9</v>
      </c>
      <c r="AI102" s="24">
        <f>SUMIFS(Detail!M:M,Detail!$A:$A,$B102,Detail!$D:$D,7,Detail!$C:$C,3)</f>
        <v>0</v>
      </c>
      <c r="AJ102" s="24">
        <f>SUMIFS(Detail!M:M,Detail!$A:$A,$B102,Detail!$D:$D,7,Detail!$C:$C,4)</f>
        <v>0</v>
      </c>
      <c r="AK102" s="33">
        <f t="shared" si="174"/>
        <v>1.2032687664031982E-6</v>
      </c>
      <c r="AL102" s="24">
        <f>SUMIFS(Detail!M:M,Detail!$A:$A,$B102,Detail!$D:$D,8,Detail!$C:$C,1)</f>
        <v>0</v>
      </c>
      <c r="AM102" s="24">
        <f>SUMIFS(Detail!M:M,Detail!$A:$A,$B102,Detail!$D:$D,8,Detail!$C:$C,2)</f>
        <v>0</v>
      </c>
      <c r="AN102" s="24">
        <f>SUMIFS(Detail!M:M,Detail!$A:$A,$B102,Detail!$D:$D,8,Detail!$C:$C,3)</f>
        <v>0</v>
      </c>
      <c r="AO102" s="24">
        <f>SUMIFS(Detail!M:M,Detail!$A:$A,$B102,Detail!$D:$D,8,Detail!$C:$C,4)</f>
        <v>0</v>
      </c>
      <c r="AP102" s="33">
        <f t="shared" si="175"/>
        <v>0</v>
      </c>
      <c r="AQ102" s="24">
        <f>SUMIFS(Detail!M:M,Detail!$A:$A,$B102,Detail!$D:$D,9,Detail!$C:$C,1)</f>
        <v>0</v>
      </c>
      <c r="AR102" s="24">
        <f>SUMIFS(Detail!M:M,Detail!$A:$A,$B102,Detail!$D:$D,9,Detail!$C:$C,2)</f>
        <v>0</v>
      </c>
      <c r="AS102" s="24">
        <f>SUMIFS(Detail!M:M,Detail!$A:$A,$B102,Detail!$D:$D,9,Detail!$C:$C,3)</f>
        <v>0</v>
      </c>
      <c r="AT102" s="24">
        <f>SUMIFS(Detail!M:M,Detail!$A:$A,$B102,Detail!$D:$D,9,Detail!$C:$C,4)</f>
        <v>0</v>
      </c>
      <c r="AU102" s="33">
        <f t="shared" si="176"/>
        <v>0</v>
      </c>
      <c r="AV102" s="24">
        <f>SUMIFS(Detail!M:M,Detail!$A:$A,$B102,Detail!$D:$D,10,Detail!$C:$C,1)</f>
        <v>0</v>
      </c>
      <c r="AW102" s="24">
        <f>SUMIFS(Detail!M:M,Detail!$A:$A,$B102,Detail!$D:$D,10,Detail!$C:$C,2)</f>
        <v>0</v>
      </c>
      <c r="AX102" s="24">
        <f>SUMIFS(Detail!M:M,Detail!$A:$A,$B102,Detail!$D:$D,10,Detail!$C:$C,3)</f>
        <v>0</v>
      </c>
      <c r="AY102" s="24">
        <f>SUMIFS(Detail!M:M,Detail!$A:$A,$B102,Detail!$D:$D,10,Detail!$C:$C,4)</f>
        <v>0</v>
      </c>
      <c r="AZ102" s="33">
        <f t="shared" si="177"/>
        <v>0</v>
      </c>
      <c r="BA102" s="24">
        <f>SUMIFS(Detail!M:M,Detail!$A:$A,$B102,Detail!$D:$D,11,Detail!$C:$C,1)</f>
        <v>0</v>
      </c>
      <c r="BB102" s="24">
        <f>SUMIFS(Detail!M:M,Detail!$A:$A,$B102,Detail!$D:$D,11,Detail!$C:$C,2)</f>
        <v>0</v>
      </c>
      <c r="BC102" s="24">
        <f>SUMIFS(Detail!M:M,Detail!$A:$A,$B102,Detail!$D:$D,11,Detail!$C:$C,3)</f>
        <v>0</v>
      </c>
      <c r="BD102" s="24">
        <f>SUMIFS(Detail!M:M,Detail!$A:$A,$B102,Detail!$D:$D,11,Detail!$C:$C,4)</f>
        <v>0</v>
      </c>
      <c r="BE102" s="33">
        <f t="shared" si="178"/>
        <v>0</v>
      </c>
      <c r="BF102" s="24">
        <f>SUMIFS(Detail!M:M,Detail!$A:$A,$B102,Detail!$D:$D,12,Detail!$C:$C,1)</f>
        <v>0</v>
      </c>
      <c r="BG102" s="24">
        <f>SUMIFS(Detail!M:M,Detail!$A:$A,$B102,Detail!$D:$D,12,Detail!$C:$C,2)</f>
        <v>0</v>
      </c>
      <c r="BH102" s="24">
        <f>SUMIFS(Detail!M:M,Detail!$A:$A,$B102,Detail!$D:$D,12,Detail!$C:$C,3)</f>
        <v>0</v>
      </c>
      <c r="BI102" s="24">
        <f>SUMIFS(Detail!M:M,Detail!$A:$A,$B102,Detail!$D:$D,12,Detail!$C:$C,4)</f>
        <v>0</v>
      </c>
      <c r="BJ102" s="33">
        <f t="shared" si="179"/>
        <v>0</v>
      </c>
      <c r="BK102" s="24">
        <f>SUMIFS(Detail!M:M,Detail!$A:$A,$B102,Detail!$D:$D,13,Detail!$C:$C,1)</f>
        <v>0</v>
      </c>
      <c r="BL102" s="24">
        <f>SUMIFS(Detail!M:M,Detail!$A:$A,$B102,Detail!$D:$D,13,Detail!$C:$C,2)</f>
        <v>0</v>
      </c>
      <c r="BM102" s="24">
        <f>SUMIFS(Detail!M:M,Detail!$A:$A,$B102,Detail!$D:$D,13,Detail!$C:$C,3)</f>
        <v>0</v>
      </c>
      <c r="BN102" s="24">
        <f>SUMIFS(Detail!M:M,Detail!$A:$A,$B102,Detail!$D:$D,13,Detail!$C:$C,4)</f>
        <v>0</v>
      </c>
      <c r="BO102" s="33">
        <f t="shared" si="180"/>
        <v>0</v>
      </c>
      <c r="BP102" s="24">
        <f>SUMIFS(Detail!M:M,Detail!$A:$A,$B102,Detail!$D:$D,14,Detail!$C:$C,1)</f>
        <v>0</v>
      </c>
      <c r="BQ102" s="24">
        <f>SUMIFS(Detail!M:M,Detail!$A:$A,$B102,Detail!$D:$D,14,Detail!$C:$C,2)</f>
        <v>0</v>
      </c>
      <c r="BR102" s="24">
        <f>SUMIFS(Detail!M:M,Detail!$A:$A,$B102,Detail!$D:$D,14,Detail!$C:$C,3)</f>
        <v>0</v>
      </c>
      <c r="BS102" s="24">
        <f>SUMIFS(Detail!M:M,Detail!$A:$A,$B102,Detail!$D:$D,14,Detail!$C:$C,4)</f>
        <v>0</v>
      </c>
      <c r="BT102" s="33">
        <f t="shared" si="181"/>
        <v>0</v>
      </c>
      <c r="BU102" s="24">
        <f>SUMIFS(Detail!M:M,Detail!$A:$A,$B102,Detail!$D:$D,15,Detail!$C:$C,1)</f>
        <v>0</v>
      </c>
      <c r="BV102" s="24">
        <f>SUMIFS(Detail!M:M,Detail!$A:$A,$B102,Detail!$D:$D,15,Detail!$C:$C,2)</f>
        <v>0</v>
      </c>
      <c r="BW102" s="24">
        <f>SUMIFS(Detail!M:M,Detail!$A:$A,$B102,Detail!$D:$D,15,Detail!$C:$C,3)</f>
        <v>0</v>
      </c>
      <c r="BX102" s="24">
        <f>SUMIFS(Detail!M:M,Detail!$A:$A,$B102,Detail!$D:$D,15,Detail!$C:$C,4)</f>
        <v>0</v>
      </c>
      <c r="BY102" s="33">
        <f t="shared" si="182"/>
        <v>0</v>
      </c>
      <c r="BZ102" s="24">
        <f>SUMIFS(Detail!M:M,Detail!$A:$A,$B102,Detail!$D:$D,16,Detail!$C:$C,1)</f>
        <v>0</v>
      </c>
      <c r="CA102" s="24">
        <f>SUMIFS(Detail!M:M,Detail!$A:$A,$B102,Detail!$D:$D,16,Detail!$C:$C,2)</f>
        <v>0</v>
      </c>
      <c r="CB102" s="24">
        <f>SUMIFS(Detail!M:M,Detail!$A:$A,$B102,Detail!$D:$D,16,Detail!$C:$C,3)</f>
        <v>0</v>
      </c>
      <c r="CC102" s="24">
        <f>SUMIFS(Detail!M:M,Detail!$A:$A,$B102,Detail!$D:$D,16,Detail!$C:$C,4)</f>
        <v>0</v>
      </c>
      <c r="CD102" s="33">
        <f t="shared" si="183"/>
        <v>0</v>
      </c>
      <c r="CE102" s="24">
        <f>SUMIFS(Detail!M:M,Detail!$A:$A,$B102,Detail!$D:$D,17,Detail!$C:$C,1)</f>
        <v>0</v>
      </c>
      <c r="CF102" s="24">
        <f>SUMIFS(Detail!M:M,Detail!$A:$A,$B102,Detail!$D:$D,17,Detail!$C:$C,2)</f>
        <v>0</v>
      </c>
      <c r="CG102" s="24">
        <f>SUMIFS(Detail!M:M,Detail!$A:$A,$B102,Detail!$D:$D,17,Detail!$C:$C,3)</f>
        <v>0</v>
      </c>
      <c r="CH102" s="24">
        <f>SUMIFS(Detail!M:M,Detail!$A:$A,$B102,Detail!$D:$D,17,Detail!$C:$C,4)</f>
        <v>0</v>
      </c>
      <c r="CI102" s="33">
        <f t="shared" si="184"/>
        <v>0</v>
      </c>
      <c r="CJ102" s="24">
        <f>SUMIFS(Detail!M:M,Detail!$A:$A,$B102,Detail!$D:$D,18,Detail!$C:$C,1)</f>
        <v>0</v>
      </c>
      <c r="CK102" s="24">
        <f>SUMIFS(Detail!M:M,Detail!$A:$A,$B102,Detail!$D:$D,18,Detail!$C:$C,2)</f>
        <v>0</v>
      </c>
      <c r="CL102" s="24">
        <f>SUMIFS(Detail!M:M,Detail!$A:$A,$B102,Detail!$D:$D,18,Detail!$C:$C,3)</f>
        <v>0</v>
      </c>
      <c r="CM102" s="24">
        <f>SUMIFS(Detail!M:M,Detail!$A:$A,$B102,Detail!$D:$D,18,Detail!$C:$C,4)</f>
        <v>0</v>
      </c>
      <c r="CN102" s="33">
        <f t="shared" si="185"/>
        <v>0</v>
      </c>
      <c r="CO102" s="24">
        <f>SUMIFS(Detail!M:M,Detail!$A:$A,$B102,Detail!$D:$D,19,Detail!$C:$C,1)</f>
        <v>0</v>
      </c>
      <c r="CP102" s="24">
        <f>SUMIFS(Detail!M:M,Detail!$A:$A,$B102,Detail!$D:$D,19,Detail!$C:$C,2)</f>
        <v>0</v>
      </c>
      <c r="CQ102" s="24">
        <f>SUMIFS(Detail!M:M,Detail!$A:$A,$B102,Detail!$D:$D,19,Detail!$C:$C,3)</f>
        <v>0</v>
      </c>
      <c r="CR102" s="24">
        <f>SUMIFS(Detail!M:M,Detail!$A:$A,$B102,Detail!$D:$D,19,Detail!$C:$C,4)</f>
        <v>0</v>
      </c>
      <c r="CS102" s="33">
        <f t="shared" si="186"/>
        <v>0</v>
      </c>
      <c r="CT102" s="24">
        <f>SUMIFS(Detail!M:M,Detail!$A:$A,$B102,Detail!$D:$D,20,Detail!$C:$C,1)</f>
        <v>0</v>
      </c>
      <c r="CU102" s="24">
        <f>SUMIFS(Detail!M:M,Detail!$A:$A,$B102,Detail!$D:$D,20,Detail!$C:$C,2)</f>
        <v>0</v>
      </c>
      <c r="CV102" s="24">
        <f>SUMIFS(Detail!M:M,Detail!$A:$A,$B102,Detail!$D:$D,20,Detail!$C:$C,3)</f>
        <v>0</v>
      </c>
      <c r="CW102" s="24">
        <f>SUMIFS(Detail!M:M,Detail!$A:$A,$B102,Detail!$D:$D,20,Detail!$C:$C,4)</f>
        <v>0</v>
      </c>
      <c r="CX102" s="33">
        <f t="shared" si="187"/>
        <v>0</v>
      </c>
      <c r="CY102" s="24">
        <f>SUMIFS(Detail!M:M,Detail!$A:$A,$B102,Detail!$D:$D,21,Detail!$C:$C,1)</f>
        <v>0</v>
      </c>
      <c r="CZ102" s="24">
        <f>SUMIFS(Detail!M:M,Detail!$A:$A,$B102,Detail!$D:$D,21,Detail!$C:$C,2)</f>
        <v>0</v>
      </c>
      <c r="DA102" s="24">
        <f>SUMIFS(Detail!M:M,Detail!$A:$A,$B102,Detail!$D:$D,21,Detail!$C:$C,3)</f>
        <v>0</v>
      </c>
      <c r="DB102" s="24">
        <f>SUMIFS(Detail!M:M,Detail!$A:$A,$B102,Detail!$D:$D,21,Detail!$C:$C,4)</f>
        <v>0</v>
      </c>
      <c r="DC102" s="33">
        <f t="shared" si="188"/>
        <v>0</v>
      </c>
      <c r="DD102" s="86">
        <f>SUMIFS(Detail!M:M,Detail!$A:$A,$B102,Detail!$B:$B,"&gt;60")</f>
        <v>100480.30386676826</v>
      </c>
    </row>
    <row r="103" spans="1:108" x14ac:dyDescent="0.25">
      <c r="A103" t="s">
        <v>5340</v>
      </c>
      <c r="B103" s="32" t="s">
        <v>5123</v>
      </c>
      <c r="C103" s="24">
        <f>SUMIFS(Detail!M:M,Detail!$A:$A,$B103,Detail!$D:$D,1,Detail!$C:$C,1)</f>
        <v>0</v>
      </c>
      <c r="D103" s="24">
        <f>SUMIFS(Detail!M:M,Detail!$A:$A,$B103,Detail!$D:$D,1,Detail!$C:$C,2)</f>
        <v>0</v>
      </c>
      <c r="E103" s="24">
        <f>SUMIFS(Detail!M:M,Detail!$A:$A,$B103,Detail!$D:$D,1,Detail!$C:$C,3)</f>
        <v>727.65893764714508</v>
      </c>
      <c r="F103" s="24">
        <f>SUMIFS(Detail!M:M,Detail!$A:$A,$B103,Detail!$D:$D,1,Detail!$C:$C,4)</f>
        <v>11867.692407943967</v>
      </c>
      <c r="G103" s="33">
        <f t="shared" si="168"/>
        <v>12595.351345591112</v>
      </c>
      <c r="H103" s="24">
        <f>SUMIFS(Detail!M:M,Detail!$A:$A,$B103,Detail!$D:$D,2,Detail!$C:$C,1)</f>
        <v>42944.354161182433</v>
      </c>
      <c r="I103" s="24">
        <f>SUMIFS(Detail!M:M,Detail!$A:$A,$B103,Detail!$D:$D,2,Detail!$C:$C,2)</f>
        <v>95636.122052170977</v>
      </c>
      <c r="J103" s="24">
        <f>SUMIFS(Detail!M:M,Detail!$A:$A,$B103,Detail!$D:$D,2,Detail!$C:$C,3)</f>
        <v>170184.44256683049</v>
      </c>
      <c r="K103" s="24">
        <f>SUMIFS(Detail!M:M,Detail!$A:$A,$B103,Detail!$D:$D,2,Detail!$C:$C,4)</f>
        <v>260844.73326672742</v>
      </c>
      <c r="L103" s="33">
        <f t="shared" si="169"/>
        <v>569609.6520469113</v>
      </c>
      <c r="M103" s="24">
        <f>SUMIFS(Detail!M:M,Detail!$A:$A,$B103,Detail!$D:$D,3,Detail!$C:$C,1)</f>
        <v>357252.07223822421</v>
      </c>
      <c r="N103" s="24">
        <f>SUMIFS(Detail!M:M,Detail!$A:$A,$B103,Detail!$D:$D,3,Detail!$C:$C,2)</f>
        <v>442932.45179822657</v>
      </c>
      <c r="O103" s="24">
        <f>SUMIFS(Detail!M:M,Detail!$A:$A,$B103,Detail!$D:$D,3,Detail!$C:$C,3)</f>
        <v>530368.31223794282</v>
      </c>
      <c r="P103" s="24">
        <f>SUMIFS(Detail!M:M,Detail!$A:$A,$B103,Detail!$D:$D,3,Detail!$C:$C,4)</f>
        <v>647553.00971918413</v>
      </c>
      <c r="Q103" s="33">
        <f t="shared" si="170"/>
        <v>1978105.8459935777</v>
      </c>
      <c r="R103" s="24">
        <f>SUMIFS(Detail!M:M,Detail!$A:$A,$B103,Detail!$D:$D,4,Detail!$C:$C,1)</f>
        <v>795436.54102000967</v>
      </c>
      <c r="S103" s="24">
        <f>SUMIFS(Detail!M:M,Detail!$A:$A,$B103,Detail!$D:$D,4,Detail!$C:$C,2)</f>
        <v>957220.78337575309</v>
      </c>
      <c r="T103" s="24">
        <f>SUMIFS(Detail!M:M,Detail!$A:$A,$B103,Detail!$D:$D,4,Detail!$C:$C,3)</f>
        <v>1100996.0903182039</v>
      </c>
      <c r="U103" s="24">
        <f>SUMIFS(Detail!M:M,Detail!$A:$A,$B103,Detail!$D:$D,4,Detail!$C:$C,4)</f>
        <v>1251758.5674244752</v>
      </c>
      <c r="V103" s="33">
        <f t="shared" si="171"/>
        <v>4105411.9821384419</v>
      </c>
      <c r="W103" s="24">
        <f>SUMIFS(Detail!M:M,Detail!$A:$A,$B103,Detail!$D:$D,5,Detail!$C:$C,1)</f>
        <v>1465188.2248039162</v>
      </c>
      <c r="X103" s="24">
        <f>SUMIFS(Detail!M:M,Detail!$A:$A,$B103,Detail!$D:$D,5,Detail!$C:$C,2)</f>
        <v>1742791.1020505577</v>
      </c>
      <c r="Y103" s="24">
        <f>SUMIFS(Detail!M:M,Detail!$A:$A,$B103,Detail!$D:$D,5,Detail!$C:$C,3)</f>
        <v>2050583.3909805454</v>
      </c>
      <c r="Z103" s="24">
        <f>SUMIFS(Detail!M:M,Detail!$A:$A,$B103,Detail!$D:$D,5,Detail!$C:$C,4)</f>
        <v>2324397.1995726172</v>
      </c>
      <c r="AA103" s="33">
        <f t="shared" si="172"/>
        <v>7582959.9174076365</v>
      </c>
      <c r="AB103" s="24">
        <f>SUMIFS(Detail!M:M,Detail!$A:$A,$B103,Detail!$D:$D,6,Detail!$C:$C,1)</f>
        <v>2551264.0975935552</v>
      </c>
      <c r="AC103" s="24">
        <f>SUMIFS(Detail!M:M,Detail!$A:$A,$B103,Detail!$D:$D,6,Detail!$C:$C,2)</f>
        <v>2519566.7534504086</v>
      </c>
      <c r="AD103" s="24">
        <f>SUMIFS(Detail!M:M,Detail!$A:$A,$B103,Detail!$D:$D,6,Detail!$C:$C,3)</f>
        <v>2318397.7790438682</v>
      </c>
      <c r="AE103" s="24">
        <f>SUMIFS(Detail!M:M,Detail!$A:$A,$B103,Detail!$D:$D,6,Detail!$C:$C,4)</f>
        <v>2082821.7890105806</v>
      </c>
      <c r="AF103" s="33">
        <f t="shared" si="173"/>
        <v>9472050.4190984126</v>
      </c>
      <c r="AG103" s="24">
        <f>SUMIFS(Detail!M:M,Detail!$A:$A,$B103,Detail!$D:$D,7,Detail!$C:$C,1)</f>
        <v>1856757.5003983006</v>
      </c>
      <c r="AH103" s="24">
        <f>SUMIFS(Detail!M:M,Detail!$A:$A,$B103,Detail!$D:$D,7,Detail!$C:$C,2)</f>
        <v>1652854.4792312346</v>
      </c>
      <c r="AI103" s="24">
        <f>SUMIFS(Detail!M:M,Detail!$A:$A,$B103,Detail!$D:$D,7,Detail!$C:$C,3)</f>
        <v>1473211.1728741601</v>
      </c>
      <c r="AJ103" s="24">
        <f>SUMIFS(Detail!M:M,Detail!$A:$A,$B103,Detail!$D:$D,7,Detail!$C:$C,4)</f>
        <v>1316340.8756527789</v>
      </c>
      <c r="AK103" s="33">
        <f t="shared" si="174"/>
        <v>6299164.0281564742</v>
      </c>
      <c r="AL103" s="24">
        <f>SUMIFS(Detail!M:M,Detail!$A:$A,$B103,Detail!$D:$D,8,Detail!$C:$C,1)</f>
        <v>1179686.9586463422</v>
      </c>
      <c r="AM103" s="24">
        <f>SUMIFS(Detail!M:M,Detail!$A:$A,$B103,Detail!$D:$D,8,Detail!$C:$C,2)</f>
        <v>1060564.8383700065</v>
      </c>
      <c r="AN103" s="24">
        <f>SUMIFS(Detail!M:M,Detail!$A:$A,$B103,Detail!$D:$D,8,Detail!$C:$C,3)</f>
        <v>956495.67436192185</v>
      </c>
      <c r="AO103" s="24">
        <f>SUMIFS(Detail!M:M,Detail!$A:$A,$B103,Detail!$D:$D,8,Detail!$C:$C,4)</f>
        <v>865306.24847868085</v>
      </c>
      <c r="AP103" s="33">
        <f t="shared" si="175"/>
        <v>4062053.7198569514</v>
      </c>
      <c r="AQ103" s="24">
        <f>SUMIFS(Detail!M:M,Detail!$A:$A,$B103,Detail!$D:$D,9,Detail!$C:$C,1)</f>
        <v>785137.05484294146</v>
      </c>
      <c r="AR103" s="24">
        <f>SUMIFS(Detail!M:M,Detail!$A:$A,$B103,Detail!$D:$D,9,Detail!$C:$C,2)</f>
        <v>714413.70072826743</v>
      </c>
      <c r="AS103" s="24">
        <f>SUMIFS(Detail!M:M,Detail!$A:$A,$B103,Detail!$D:$D,9,Detail!$C:$C,3)</f>
        <v>651808.79500129819</v>
      </c>
      <c r="AT103" s="24">
        <f>SUMIFS(Detail!M:M,Detail!$A:$A,$B103,Detail!$D:$D,9,Detail!$C:$C,4)</f>
        <v>596204.03542393446</v>
      </c>
      <c r="AU103" s="33">
        <f t="shared" si="176"/>
        <v>2747563.5859964415</v>
      </c>
      <c r="AV103" s="24">
        <f>SUMIFS(Detail!M:M,Detail!$A:$A,$B103,Detail!$D:$D,10,Detail!$C:$C,1)</f>
        <v>546656.12659817189</v>
      </c>
      <c r="AW103" s="24">
        <f>SUMIFS(Detail!M:M,Detail!$A:$A,$B103,Detail!$D:$D,10,Detail!$C:$C,2)</f>
        <v>502367.52249976993</v>
      </c>
      <c r="AX103" s="24">
        <f>SUMIFS(Detail!M:M,Detail!$A:$A,$B103,Detail!$D:$D,10,Detail!$C:$C,3)</f>
        <v>462661.88621556759</v>
      </c>
      <c r="AY103" s="24">
        <f>SUMIFS(Detail!M:M,Detail!$A:$A,$B103,Detail!$D:$D,10,Detail!$C:$C,4)</f>
        <v>426963.74867284298</v>
      </c>
      <c r="AZ103" s="33">
        <f t="shared" si="177"/>
        <v>1938649.2839863524</v>
      </c>
      <c r="BA103" s="24">
        <f>SUMIFS(Detail!M:M,Detail!$A:$A,$B103,Detail!$D:$D,11,Detail!$C:$C,1)</f>
        <v>394781.74280628562</v>
      </c>
      <c r="BB103" s="24">
        <f>SUMIFS(Detail!M:M,Detail!$A:$A,$B103,Detail!$D:$D,11,Detail!$C:$C,2)</f>
        <v>365694.81283157319</v>
      </c>
      <c r="BC103" s="24">
        <f>SUMIFS(Detail!M:M,Detail!$A:$A,$B103,Detail!$D:$D,11,Detail!$C:$C,3)</f>
        <v>339340.86902628094</v>
      </c>
      <c r="BD103" s="24">
        <f>SUMIFS(Detail!M:M,Detail!$A:$A,$B103,Detail!$D:$D,11,Detail!$C:$C,4)</f>
        <v>315407.4403449595</v>
      </c>
      <c r="BE103" s="33">
        <f t="shared" si="178"/>
        <v>1415224.8650090992</v>
      </c>
      <c r="BF103" s="24">
        <f>SUMIFS(Detail!M:M,Detail!$A:$A,$B103,Detail!$D:$D,12,Detail!$C:$C,1)</f>
        <v>293623.95497887582</v>
      </c>
      <c r="BG103" s="24">
        <f>SUMIFS(Detail!M:M,Detail!$A:$A,$B103,Detail!$D:$D,12,Detail!$C:$C,2)</f>
        <v>273755.34702388197</v>
      </c>
      <c r="BH103" s="24">
        <f>SUMIFS(Detail!M:M,Detail!$A:$A,$B103,Detail!$D:$D,12,Detail!$C:$C,3)</f>
        <v>255596.744567357</v>
      </c>
      <c r="BI103" s="24">
        <f>SUMIFS(Detail!M:M,Detail!$A:$A,$B103,Detail!$D:$D,12,Detail!$C:$C,4)</f>
        <v>238969.04142404348</v>
      </c>
      <c r="BJ103" s="33">
        <f t="shared" si="179"/>
        <v>1061945.0879941583</v>
      </c>
      <c r="BK103" s="24">
        <f>SUMIFS(Detail!M:M,Detail!$A:$A,$B103,Detail!$D:$D,13,Detail!$C:$C,1)</f>
        <v>223715.19279301912</v>
      </c>
      <c r="BL103" s="24">
        <f>SUMIFS(Detail!M:M,Detail!$A:$A,$B103,Detail!$D:$D,13,Detail!$C:$C,2)</f>
        <v>209697.10573960841</v>
      </c>
      <c r="BM103" s="24">
        <f>SUMIFS(Detail!M:M,Detail!$A:$A,$B103,Detail!$D:$D,13,Detail!$C:$C,3)</f>
        <v>196793.01998694241</v>
      </c>
      <c r="BN103" s="24">
        <f>SUMIFS(Detail!M:M,Detail!$A:$A,$B103,Detail!$D:$D,13,Detail!$C:$C,4)</f>
        <v>184895.29420863837</v>
      </c>
      <c r="BO103" s="33">
        <f t="shared" si="180"/>
        <v>815100.6127282083</v>
      </c>
      <c r="BP103" s="24">
        <f>SUMIFS(Detail!M:M,Detail!$A:$A,$B103,Detail!$D:$D,14,Detail!$C:$C,1)</f>
        <v>173908.52881360799</v>
      </c>
      <c r="BQ103" s="24">
        <f>SUMIFS(Detail!M:M,Detail!$A:$A,$B103,Detail!$D:$D,14,Detail!$C:$C,2)</f>
        <v>163747.96890510619</v>
      </c>
      <c r="BR103" s="24">
        <f>SUMIFS(Detail!M:M,Detail!$A:$A,$B103,Detail!$D:$D,14,Detail!$C:$C,3)</f>
        <v>154338.14130531251</v>
      </c>
      <c r="BS103" s="24">
        <f>SUMIFS(Detail!M:M,Detail!$A:$A,$B103,Detail!$D:$D,14,Detail!$C:$C,4)</f>
        <v>145611.68777304143</v>
      </c>
      <c r="BT103" s="33">
        <f t="shared" si="181"/>
        <v>637606.32679706812</v>
      </c>
      <c r="BU103" s="24">
        <f>SUMIFS(Detail!M:M,Detail!$A:$A,$B103,Detail!$D:$D,15,Detail!$C:$C,1)</f>
        <v>137508.36320638657</v>
      </c>
      <c r="BV103" s="24">
        <f>SUMIFS(Detail!M:M,Detail!$A:$A,$B103,Detail!$D:$D,15,Detail!$C:$C,2)</f>
        <v>129974.17302557826</v>
      </c>
      <c r="BW103" s="24">
        <f>SUMIFS(Detail!M:M,Detail!$A:$A,$B103,Detail!$D:$D,15,Detail!$C:$C,3)</f>
        <v>122960.62833356112</v>
      </c>
      <c r="BX103" s="24">
        <f>SUMIFS(Detail!M:M,Detail!$A:$A,$B103,Detail!$D:$D,15,Detail!$C:$C,4)</f>
        <v>116424.10104247928</v>
      </c>
      <c r="BY103" s="33">
        <f t="shared" si="182"/>
        <v>506867.26560800523</v>
      </c>
      <c r="BZ103" s="24">
        <f>SUMIFS(Detail!M:M,Detail!$A:$A,$B103,Detail!$D:$D,16,Detail!$C:$C,1)</f>
        <v>110325.26409682631</v>
      </c>
      <c r="CA103" s="24">
        <f>SUMIFS(Detail!M:M,Detail!$A:$A,$B103,Detail!$D:$D,16,Detail!$C:$C,2)</f>
        <v>104628.60434331</v>
      </c>
      <c r="CB103" s="24">
        <f>SUMIFS(Detail!M:M,Detail!$A:$A,$B103,Detail!$D:$D,16,Detail!$C:$C,3)</f>
        <v>99301.997588053346</v>
      </c>
      <c r="CC103" s="24">
        <f>SUMIFS(Detail!M:M,Detail!$A:$A,$B103,Detail!$D:$D,16,Detail!$C:$C,4)</f>
        <v>94316.337032370269</v>
      </c>
      <c r="CD103" s="33">
        <f t="shared" si="183"/>
        <v>408572.20306055993</v>
      </c>
      <c r="CE103" s="24">
        <f>SUMIFS(Detail!M:M,Detail!$A:$A,$B103,Detail!$D:$D,17,Detail!$C:$C,1)</f>
        <v>89645.207643456757</v>
      </c>
      <c r="CF103" s="24">
        <f>SUMIFS(Detail!M:M,Detail!$A:$A,$B103,Detail!$D:$D,17,Detail!$C:$C,2)</f>
        <v>85264.600154533982</v>
      </c>
      <c r="CG103" s="24">
        <f>SUMIFS(Detail!M:M,Detail!$A:$A,$B103,Detail!$D:$D,17,Detail!$C:$C,3)</f>
        <v>81152.659337639809</v>
      </c>
      <c r="CH103" s="24">
        <f>SUMIFS(Detail!M:M,Detail!$A:$A,$B103,Detail!$D:$D,17,Detail!$C:$C,4)</f>
        <v>77289.461986400187</v>
      </c>
      <c r="CI103" s="33">
        <f t="shared" si="184"/>
        <v>333351.92912203074</v>
      </c>
      <c r="CJ103" s="24">
        <f>SUMIFS(Detail!M:M,Detail!$A:$A,$B103,Detail!$D:$D,18,Detail!$C:$C,1)</f>
        <v>73656.82071262598</v>
      </c>
      <c r="CK103" s="24">
        <f>SUMIFS(Detail!M:M,Detail!$A:$A,$B103,Detail!$D:$D,18,Detail!$C:$C,2)</f>
        <v>70238.110220603645</v>
      </c>
      <c r="CL103" s="24">
        <f>SUMIFS(Detail!M:M,Detail!$A:$A,$B103,Detail!$D:$D,18,Detail!$C:$C,3)</f>
        <v>67018.113197460771</v>
      </c>
      <c r="CM103" s="24">
        <f>SUMIFS(Detail!M:M,Detail!$A:$A,$B103,Detail!$D:$D,18,Detail!$C:$C,4)</f>
        <v>63982.883356556296</v>
      </c>
      <c r="CN103" s="33">
        <f t="shared" si="185"/>
        <v>274895.92748724669</v>
      </c>
      <c r="CO103" s="24">
        <f>SUMIFS(Detail!M:M,Detail!$A:$A,$B103,Detail!$D:$D,19,Detail!$C:$C,1)</f>
        <v>61119.623511902988</v>
      </c>
      <c r="CP103" s="24">
        <f>SUMIFS(Detail!M:M,Detail!$A:$A,$B103,Detail!$D:$D,19,Detail!$C:$C,2)</f>
        <v>58416.576848357916</v>
      </c>
      <c r="CQ103" s="24">
        <f>SUMIFS(Detail!M:M,Detail!$A:$A,$B103,Detail!$D:$D,19,Detail!$C:$C,3)</f>
        <v>55862.929800391197</v>
      </c>
      <c r="CR103" s="24">
        <f>SUMIFS(Detail!M:M,Detail!$A:$A,$B103,Detail!$D:$D,19,Detail!$C:$C,4)</f>
        <v>53448.725160196424</v>
      </c>
      <c r="CS103" s="33">
        <f t="shared" si="186"/>
        <v>228847.85532084852</v>
      </c>
      <c r="CT103" s="24">
        <f>SUMIFS(Detail!M:M,Detail!$A:$A,$B103,Detail!$D:$D,20,Detail!$C:$C,1)</f>
        <v>51164.784217245877</v>
      </c>
      <c r="CU103" s="24">
        <f>SUMIFS(Detail!M:M,Detail!$A:$A,$B103,Detail!$D:$D,20,Detail!$C:$C,2)</f>
        <v>49002.636885017157</v>
      </c>
      <c r="CV103" s="24">
        <f>SUMIFS(Detail!M:M,Detail!$A:$A,$B103,Detail!$D:$D,20,Detail!$C:$C,3)</f>
        <v>46954.458903558552</v>
      </c>
      <c r="CW103" s="24">
        <f>SUMIFS(Detail!M:M,Detail!$A:$A,$B103,Detail!$D:$D,20,Detail!$C:$C,4)</f>
        <v>45013.015320464969</v>
      </c>
      <c r="CX103" s="33">
        <f t="shared" si="187"/>
        <v>192134.89532628655</v>
      </c>
      <c r="CY103" s="24">
        <f>SUMIFS(Detail!M:M,Detail!$A:$A,$B103,Detail!$D:$D,21,Detail!$C:$C,1)</f>
        <v>492289.24551969767</v>
      </c>
      <c r="CZ103" s="24">
        <f>SUMIFS(Detail!M:M,Detail!$A:$A,$B103,Detail!$D:$D,21,Detail!$C:$C,2)</f>
        <v>0</v>
      </c>
      <c r="DA103" s="24">
        <f>SUMIFS(Detail!M:M,Detail!$A:$A,$B103,Detail!$D:$D,21,Detail!$C:$C,3)</f>
        <v>0</v>
      </c>
      <c r="DB103" s="24">
        <f>SUMIFS(Detail!M:M,Detail!$A:$A,$B103,Detail!$D:$D,21,Detail!$C:$C,4)</f>
        <v>0</v>
      </c>
      <c r="DC103" s="33">
        <f t="shared" si="188"/>
        <v>492289.24551969767</v>
      </c>
      <c r="DD103" s="86">
        <f>SUMIFS(Detail!M:M,Detail!$A:$A,$B103,Detail!$B:$B,"&gt;60")</f>
        <v>30886317.251067843</v>
      </c>
    </row>
    <row r="104" spans="1:108" x14ac:dyDescent="0.25">
      <c r="A104" t="s">
        <v>5341</v>
      </c>
      <c r="B104" s="32" t="s">
        <v>5124</v>
      </c>
      <c r="C104" s="24">
        <f>SUMIFS(Detail!M:M,Detail!$A:$A,$B104,Detail!$D:$D,1,Detail!$C:$C,1)</f>
        <v>0</v>
      </c>
      <c r="D104" s="24">
        <f>SUMIFS(Detail!M:M,Detail!$A:$A,$B104,Detail!$D:$D,1,Detail!$C:$C,2)</f>
        <v>0</v>
      </c>
      <c r="E104" s="24">
        <f>SUMIFS(Detail!M:M,Detail!$A:$A,$B104,Detail!$D:$D,1,Detail!$C:$C,3)</f>
        <v>87051.513168303311</v>
      </c>
      <c r="F104" s="24">
        <f>SUMIFS(Detail!M:M,Detail!$A:$A,$B104,Detail!$D:$D,1,Detail!$C:$C,4)</f>
        <v>229491.25124529417</v>
      </c>
      <c r="G104" s="33">
        <f t="shared" si="168"/>
        <v>316542.76441359747</v>
      </c>
      <c r="H104" s="24">
        <f>SUMIFS(Detail!M:M,Detail!$A:$A,$B104,Detail!$D:$D,2,Detail!$C:$C,1)</f>
        <v>265973.41116581095</v>
      </c>
      <c r="I104" s="24">
        <f>SUMIFS(Detail!M:M,Detail!$A:$A,$B104,Detail!$D:$D,2,Detail!$C:$C,2)</f>
        <v>279272.54516950692</v>
      </c>
      <c r="J104" s="24">
        <f>SUMIFS(Detail!M:M,Detail!$A:$A,$B104,Detail!$D:$D,2,Detail!$C:$C,3)</f>
        <v>341005.79364864458</v>
      </c>
      <c r="K104" s="24">
        <f>SUMIFS(Detail!M:M,Detail!$A:$A,$B104,Detail!$D:$D,2,Detail!$C:$C,4)</f>
        <v>374488.24824866373</v>
      </c>
      <c r="L104" s="33">
        <f t="shared" si="169"/>
        <v>1260739.9982326261</v>
      </c>
      <c r="M104" s="24">
        <f>SUMIFS(Detail!M:M,Detail!$A:$A,$B104,Detail!$D:$D,3,Detail!$C:$C,1)</f>
        <v>462051.26247086027</v>
      </c>
      <c r="N104" s="24">
        <f>SUMIFS(Detail!M:M,Detail!$A:$A,$B104,Detail!$D:$D,3,Detail!$C:$C,2)</f>
        <v>531948.32311738515</v>
      </c>
      <c r="O104" s="24">
        <f>SUMIFS(Detail!M:M,Detail!$A:$A,$B104,Detail!$D:$D,3,Detail!$C:$C,3)</f>
        <v>558545.09325346071</v>
      </c>
      <c r="P104" s="24">
        <f>SUMIFS(Detail!M:M,Detail!$A:$A,$B104,Detail!$D:$D,3,Detail!$C:$C,4)</f>
        <v>682011.58730714303</v>
      </c>
      <c r="Q104" s="33">
        <f t="shared" si="170"/>
        <v>2234556.2661488494</v>
      </c>
      <c r="R104" s="24">
        <f>SUMIFS(Detail!M:M,Detail!$A:$A,$B104,Detail!$D:$D,4,Detail!$C:$C,1)</f>
        <v>748976.49649737403</v>
      </c>
      <c r="S104" s="24">
        <f>SUMIFS(Detail!M:M,Detail!$A:$A,$B104,Detail!$D:$D,4,Detail!$C:$C,2)</f>
        <v>924102.52494172007</v>
      </c>
      <c r="T104" s="24">
        <f>SUMIFS(Detail!M:M,Detail!$A:$A,$B104,Detail!$D:$D,4,Detail!$C:$C,3)</f>
        <v>1063896.6462347703</v>
      </c>
      <c r="U104" s="24">
        <f>SUMIFS(Detail!M:M,Detail!$A:$A,$B104,Detail!$D:$D,4,Detail!$C:$C,4)</f>
        <v>1117090.1865069224</v>
      </c>
      <c r="V104" s="33">
        <f t="shared" si="171"/>
        <v>3854065.8541807868</v>
      </c>
      <c r="W104" s="24">
        <f>SUMIFS(Detail!M:M,Detail!$A:$A,$B104,Detail!$D:$D,5,Detail!$C:$C,1)</f>
        <v>1364023.1746142842</v>
      </c>
      <c r="X104" s="24">
        <f>SUMIFS(Detail!M:M,Detail!$A:$A,$B104,Detail!$D:$D,5,Detail!$C:$C,2)</f>
        <v>1497952.9929947481</v>
      </c>
      <c r="Y104" s="24">
        <f>SUMIFS(Detail!M:M,Detail!$A:$A,$B104,Detail!$D:$D,5,Detail!$C:$C,3)</f>
        <v>1848205.049883442</v>
      </c>
      <c r="Z104" s="24">
        <f>SUMIFS(Detail!M:M,Detail!$A:$A,$B104,Detail!$D:$D,5,Detail!$C:$C,4)</f>
        <v>2127793.2924695406</v>
      </c>
      <c r="AA104" s="33">
        <f t="shared" si="172"/>
        <v>6837974.5099620149</v>
      </c>
      <c r="AB104" s="24">
        <f>SUMIFS(Detail!M:M,Detail!$A:$A,$B104,Detail!$D:$D,6,Detail!$C:$C,1)</f>
        <v>89831.220250571147</v>
      </c>
      <c r="AC104" s="24">
        <f>SUMIFS(Detail!M:M,Detail!$A:$A,$B104,Detail!$D:$D,6,Detail!$C:$C,2)</f>
        <v>39.314347449690104</v>
      </c>
      <c r="AD104" s="24">
        <f>SUMIFS(Detail!M:M,Detail!$A:$A,$B104,Detail!$D:$D,6,Detail!$C:$C,3)</f>
        <v>7.2228003293275833E-2</v>
      </c>
      <c r="AE104" s="24">
        <f>SUMIFS(Detail!M:M,Detail!$A:$A,$B104,Detail!$D:$D,6,Detail!$C:$C,4)</f>
        <v>2.3500993847846985E-4</v>
      </c>
      <c r="AF104" s="33">
        <f t="shared" si="173"/>
        <v>89870.607061034068</v>
      </c>
      <c r="AG104" s="24">
        <f>SUMIFS(Detail!M:M,Detail!$A:$A,$B104,Detail!$D:$D,7,Detail!$C:$C,1)</f>
        <v>1.0859221220016479E-6</v>
      </c>
      <c r="AH104" s="24">
        <f>SUMIFS(Detail!M:M,Detail!$A:$A,$B104,Detail!$D:$D,7,Detail!$C:$C,2)</f>
        <v>9.3132257461547852E-9</v>
      </c>
      <c r="AI104" s="24">
        <f>SUMIFS(Detail!M:M,Detail!$A:$A,$B104,Detail!$D:$D,7,Detail!$C:$C,3)</f>
        <v>0</v>
      </c>
      <c r="AJ104" s="24">
        <f>SUMIFS(Detail!M:M,Detail!$A:$A,$B104,Detail!$D:$D,7,Detail!$C:$C,4)</f>
        <v>0</v>
      </c>
      <c r="AK104" s="33">
        <f t="shared" si="174"/>
        <v>1.0952353477478027E-6</v>
      </c>
      <c r="AL104" s="24">
        <f>SUMIFS(Detail!M:M,Detail!$A:$A,$B104,Detail!$D:$D,8,Detail!$C:$C,1)</f>
        <v>0</v>
      </c>
      <c r="AM104" s="24">
        <f>SUMIFS(Detail!M:M,Detail!$A:$A,$B104,Detail!$D:$D,8,Detail!$C:$C,2)</f>
        <v>0</v>
      </c>
      <c r="AN104" s="24">
        <f>SUMIFS(Detail!M:M,Detail!$A:$A,$B104,Detail!$D:$D,8,Detail!$C:$C,3)</f>
        <v>0</v>
      </c>
      <c r="AO104" s="24">
        <f>SUMIFS(Detail!M:M,Detail!$A:$A,$B104,Detail!$D:$D,8,Detail!$C:$C,4)</f>
        <v>0</v>
      </c>
      <c r="AP104" s="33">
        <f t="shared" si="175"/>
        <v>0</v>
      </c>
      <c r="AQ104" s="24">
        <f>SUMIFS(Detail!M:M,Detail!$A:$A,$B104,Detail!$D:$D,9,Detail!$C:$C,1)</f>
        <v>0</v>
      </c>
      <c r="AR104" s="24">
        <f>SUMIFS(Detail!M:M,Detail!$A:$A,$B104,Detail!$D:$D,9,Detail!$C:$C,2)</f>
        <v>0</v>
      </c>
      <c r="AS104" s="24">
        <f>SUMIFS(Detail!M:M,Detail!$A:$A,$B104,Detail!$D:$D,9,Detail!$C:$C,3)</f>
        <v>0</v>
      </c>
      <c r="AT104" s="24">
        <f>SUMIFS(Detail!M:M,Detail!$A:$A,$B104,Detail!$D:$D,9,Detail!$C:$C,4)</f>
        <v>0</v>
      </c>
      <c r="AU104" s="33">
        <f t="shared" si="176"/>
        <v>0</v>
      </c>
      <c r="AV104" s="24">
        <f>SUMIFS(Detail!M:M,Detail!$A:$A,$B104,Detail!$D:$D,10,Detail!$C:$C,1)</f>
        <v>0</v>
      </c>
      <c r="AW104" s="24">
        <f>SUMIFS(Detail!M:M,Detail!$A:$A,$B104,Detail!$D:$D,10,Detail!$C:$C,2)</f>
        <v>0</v>
      </c>
      <c r="AX104" s="24">
        <f>SUMIFS(Detail!M:M,Detail!$A:$A,$B104,Detail!$D:$D,10,Detail!$C:$C,3)</f>
        <v>0</v>
      </c>
      <c r="AY104" s="24">
        <f>SUMIFS(Detail!M:M,Detail!$A:$A,$B104,Detail!$D:$D,10,Detail!$C:$C,4)</f>
        <v>0</v>
      </c>
      <c r="AZ104" s="33">
        <f t="shared" si="177"/>
        <v>0</v>
      </c>
      <c r="BA104" s="24">
        <f>SUMIFS(Detail!M:M,Detail!$A:$A,$B104,Detail!$D:$D,11,Detail!$C:$C,1)</f>
        <v>0</v>
      </c>
      <c r="BB104" s="24">
        <f>SUMIFS(Detail!M:M,Detail!$A:$A,$B104,Detail!$D:$D,11,Detail!$C:$C,2)</f>
        <v>0</v>
      </c>
      <c r="BC104" s="24">
        <f>SUMIFS(Detail!M:M,Detail!$A:$A,$B104,Detail!$D:$D,11,Detail!$C:$C,3)</f>
        <v>0</v>
      </c>
      <c r="BD104" s="24">
        <f>SUMIFS(Detail!M:M,Detail!$A:$A,$B104,Detail!$D:$D,11,Detail!$C:$C,4)</f>
        <v>0</v>
      </c>
      <c r="BE104" s="33">
        <f t="shared" si="178"/>
        <v>0</v>
      </c>
      <c r="BF104" s="24">
        <f>SUMIFS(Detail!M:M,Detail!$A:$A,$B104,Detail!$D:$D,12,Detail!$C:$C,1)</f>
        <v>0</v>
      </c>
      <c r="BG104" s="24">
        <f>SUMIFS(Detail!M:M,Detail!$A:$A,$B104,Detail!$D:$D,12,Detail!$C:$C,2)</f>
        <v>0</v>
      </c>
      <c r="BH104" s="24">
        <f>SUMIFS(Detail!M:M,Detail!$A:$A,$B104,Detail!$D:$D,12,Detail!$C:$C,3)</f>
        <v>0</v>
      </c>
      <c r="BI104" s="24">
        <f>SUMIFS(Detail!M:M,Detail!$A:$A,$B104,Detail!$D:$D,12,Detail!$C:$C,4)</f>
        <v>0</v>
      </c>
      <c r="BJ104" s="33">
        <f t="shared" si="179"/>
        <v>0</v>
      </c>
      <c r="BK104" s="24">
        <f>SUMIFS(Detail!M:M,Detail!$A:$A,$B104,Detail!$D:$D,13,Detail!$C:$C,1)</f>
        <v>0</v>
      </c>
      <c r="BL104" s="24">
        <f>SUMIFS(Detail!M:M,Detail!$A:$A,$B104,Detail!$D:$D,13,Detail!$C:$C,2)</f>
        <v>0</v>
      </c>
      <c r="BM104" s="24">
        <f>SUMIFS(Detail!M:M,Detail!$A:$A,$B104,Detail!$D:$D,13,Detail!$C:$C,3)</f>
        <v>0</v>
      </c>
      <c r="BN104" s="24">
        <f>SUMIFS(Detail!M:M,Detail!$A:$A,$B104,Detail!$D:$D,13,Detail!$C:$C,4)</f>
        <v>0</v>
      </c>
      <c r="BO104" s="33">
        <f t="shared" si="180"/>
        <v>0</v>
      </c>
      <c r="BP104" s="24">
        <f>SUMIFS(Detail!M:M,Detail!$A:$A,$B104,Detail!$D:$D,14,Detail!$C:$C,1)</f>
        <v>0</v>
      </c>
      <c r="BQ104" s="24">
        <f>SUMIFS(Detail!M:M,Detail!$A:$A,$B104,Detail!$D:$D,14,Detail!$C:$C,2)</f>
        <v>0</v>
      </c>
      <c r="BR104" s="24">
        <f>SUMIFS(Detail!M:M,Detail!$A:$A,$B104,Detail!$D:$D,14,Detail!$C:$C,3)</f>
        <v>0</v>
      </c>
      <c r="BS104" s="24">
        <f>SUMIFS(Detail!M:M,Detail!$A:$A,$B104,Detail!$D:$D,14,Detail!$C:$C,4)</f>
        <v>0</v>
      </c>
      <c r="BT104" s="33">
        <f t="shared" si="181"/>
        <v>0</v>
      </c>
      <c r="BU104" s="24">
        <f>SUMIFS(Detail!M:M,Detail!$A:$A,$B104,Detail!$D:$D,15,Detail!$C:$C,1)</f>
        <v>0</v>
      </c>
      <c r="BV104" s="24">
        <f>SUMIFS(Detail!M:M,Detail!$A:$A,$B104,Detail!$D:$D,15,Detail!$C:$C,2)</f>
        <v>0</v>
      </c>
      <c r="BW104" s="24">
        <f>SUMIFS(Detail!M:M,Detail!$A:$A,$B104,Detail!$D:$D,15,Detail!$C:$C,3)</f>
        <v>0</v>
      </c>
      <c r="BX104" s="24">
        <f>SUMIFS(Detail!M:M,Detail!$A:$A,$B104,Detail!$D:$D,15,Detail!$C:$C,4)</f>
        <v>0</v>
      </c>
      <c r="BY104" s="33">
        <f t="shared" si="182"/>
        <v>0</v>
      </c>
      <c r="BZ104" s="24">
        <f>SUMIFS(Detail!M:M,Detail!$A:$A,$B104,Detail!$D:$D,16,Detail!$C:$C,1)</f>
        <v>0</v>
      </c>
      <c r="CA104" s="24">
        <f>SUMIFS(Detail!M:M,Detail!$A:$A,$B104,Detail!$D:$D,16,Detail!$C:$C,2)</f>
        <v>0</v>
      </c>
      <c r="CB104" s="24">
        <f>SUMIFS(Detail!M:M,Detail!$A:$A,$B104,Detail!$D:$D,16,Detail!$C:$C,3)</f>
        <v>0</v>
      </c>
      <c r="CC104" s="24">
        <f>SUMIFS(Detail!M:M,Detail!$A:$A,$B104,Detail!$D:$D,16,Detail!$C:$C,4)</f>
        <v>0</v>
      </c>
      <c r="CD104" s="33">
        <f t="shared" si="183"/>
        <v>0</v>
      </c>
      <c r="CE104" s="24">
        <f>SUMIFS(Detail!M:M,Detail!$A:$A,$B104,Detail!$D:$D,17,Detail!$C:$C,1)</f>
        <v>0</v>
      </c>
      <c r="CF104" s="24">
        <f>SUMIFS(Detail!M:M,Detail!$A:$A,$B104,Detail!$D:$D,17,Detail!$C:$C,2)</f>
        <v>0</v>
      </c>
      <c r="CG104" s="24">
        <f>SUMIFS(Detail!M:M,Detail!$A:$A,$B104,Detail!$D:$D,17,Detail!$C:$C,3)</f>
        <v>0</v>
      </c>
      <c r="CH104" s="24">
        <f>SUMIFS(Detail!M:M,Detail!$A:$A,$B104,Detail!$D:$D,17,Detail!$C:$C,4)</f>
        <v>0</v>
      </c>
      <c r="CI104" s="33">
        <f t="shared" si="184"/>
        <v>0</v>
      </c>
      <c r="CJ104" s="24">
        <f>SUMIFS(Detail!M:M,Detail!$A:$A,$B104,Detail!$D:$D,18,Detail!$C:$C,1)</f>
        <v>0</v>
      </c>
      <c r="CK104" s="24">
        <f>SUMIFS(Detail!M:M,Detail!$A:$A,$B104,Detail!$D:$D,18,Detail!$C:$C,2)</f>
        <v>0</v>
      </c>
      <c r="CL104" s="24">
        <f>SUMIFS(Detail!M:M,Detail!$A:$A,$B104,Detail!$D:$D,18,Detail!$C:$C,3)</f>
        <v>0</v>
      </c>
      <c r="CM104" s="24">
        <f>SUMIFS(Detail!M:M,Detail!$A:$A,$B104,Detail!$D:$D,18,Detail!$C:$C,4)</f>
        <v>0</v>
      </c>
      <c r="CN104" s="33">
        <f t="shared" si="185"/>
        <v>0</v>
      </c>
      <c r="CO104" s="24">
        <f>SUMIFS(Detail!M:M,Detail!$A:$A,$B104,Detail!$D:$D,19,Detail!$C:$C,1)</f>
        <v>0</v>
      </c>
      <c r="CP104" s="24">
        <f>SUMIFS(Detail!M:M,Detail!$A:$A,$B104,Detail!$D:$D,19,Detail!$C:$C,2)</f>
        <v>0</v>
      </c>
      <c r="CQ104" s="24">
        <f>SUMIFS(Detail!M:M,Detail!$A:$A,$B104,Detail!$D:$D,19,Detail!$C:$C,3)</f>
        <v>0</v>
      </c>
      <c r="CR104" s="24">
        <f>SUMIFS(Detail!M:M,Detail!$A:$A,$B104,Detail!$D:$D,19,Detail!$C:$C,4)</f>
        <v>0</v>
      </c>
      <c r="CS104" s="33">
        <f t="shared" si="186"/>
        <v>0</v>
      </c>
      <c r="CT104" s="24">
        <f>SUMIFS(Detail!M:M,Detail!$A:$A,$B104,Detail!$D:$D,20,Detail!$C:$C,1)</f>
        <v>0</v>
      </c>
      <c r="CU104" s="24">
        <f>SUMIFS(Detail!M:M,Detail!$A:$A,$B104,Detail!$D:$D,20,Detail!$C:$C,2)</f>
        <v>0</v>
      </c>
      <c r="CV104" s="24">
        <f>SUMIFS(Detail!M:M,Detail!$A:$A,$B104,Detail!$D:$D,20,Detail!$C:$C,3)</f>
        <v>0</v>
      </c>
      <c r="CW104" s="24">
        <f>SUMIFS(Detail!M:M,Detail!$A:$A,$B104,Detail!$D:$D,20,Detail!$C:$C,4)</f>
        <v>0</v>
      </c>
      <c r="CX104" s="33">
        <f t="shared" si="187"/>
        <v>0</v>
      </c>
      <c r="CY104" s="24">
        <f>SUMIFS(Detail!M:M,Detail!$A:$A,$B104,Detail!$D:$D,21,Detail!$C:$C,1)</f>
        <v>0</v>
      </c>
      <c r="CZ104" s="24">
        <f>SUMIFS(Detail!M:M,Detail!$A:$A,$B104,Detail!$D:$D,21,Detail!$C:$C,2)</f>
        <v>0</v>
      </c>
      <c r="DA104" s="24">
        <f>SUMIFS(Detail!M:M,Detail!$A:$A,$B104,Detail!$D:$D,21,Detail!$C:$C,3)</f>
        <v>0</v>
      </c>
      <c r="DB104" s="24">
        <f>SUMIFS(Detail!M:M,Detail!$A:$A,$B104,Detail!$D:$D,21,Detail!$C:$C,4)</f>
        <v>0</v>
      </c>
      <c r="DC104" s="33">
        <f t="shared" si="188"/>
        <v>0</v>
      </c>
      <c r="DD104" s="86">
        <f>SUMIFS(Detail!M:M,Detail!$A:$A,$B104,Detail!$B:$B,"&gt;60")</f>
        <v>89870.607062129304</v>
      </c>
    </row>
    <row r="105" spans="1:108" x14ac:dyDescent="0.25">
      <c r="A105" t="s">
        <v>5342</v>
      </c>
      <c r="B105" s="32" t="s">
        <v>5125</v>
      </c>
      <c r="C105" s="24">
        <f>SUMIFS(Detail!M:M,Detail!$A:$A,$B105,Detail!$D:$D,1,Detail!$C:$C,1)</f>
        <v>0</v>
      </c>
      <c r="D105" s="24">
        <f>SUMIFS(Detail!M:M,Detail!$A:$A,$B105,Detail!$D:$D,1,Detail!$C:$C,2)</f>
        <v>0</v>
      </c>
      <c r="E105" s="24">
        <f>SUMIFS(Detail!M:M,Detail!$A:$A,$B105,Detail!$D:$D,1,Detail!$C:$C,3)</f>
        <v>11606.868422440442</v>
      </c>
      <c r="F105" s="24">
        <f>SUMIFS(Detail!M:M,Detail!$A:$A,$B105,Detail!$D:$D,1,Detail!$C:$C,4)</f>
        <v>24795.399288152337</v>
      </c>
      <c r="G105" s="33">
        <f t="shared" si="168"/>
        <v>36402.26771059278</v>
      </c>
      <c r="H105" s="24">
        <f>SUMIFS(Detail!M:M,Detail!$A:$A,$B105,Detail!$D:$D,2,Detail!$C:$C,1)</f>
        <v>674984.53157177032</v>
      </c>
      <c r="I105" s="24">
        <f>SUMIFS(Detail!M:M,Detail!$A:$A,$B105,Detail!$D:$D,2,Detail!$C:$C,2)</f>
        <v>1645679.728390933</v>
      </c>
      <c r="J105" s="24">
        <f>SUMIFS(Detail!M:M,Detail!$A:$A,$B105,Detail!$D:$D,2,Detail!$C:$C,3)</f>
        <v>1955722.9862756119</v>
      </c>
      <c r="K105" s="24">
        <f>SUMIFS(Detail!M:M,Detail!$A:$A,$B105,Detail!$D:$D,2,Detail!$C:$C,4)</f>
        <v>1999384.1852797978</v>
      </c>
      <c r="L105" s="33">
        <f t="shared" si="169"/>
        <v>6275771.4315181132</v>
      </c>
      <c r="M105" s="24">
        <f>SUMIFS(Detail!M:M,Detail!$A:$A,$B105,Detail!$D:$D,3,Detail!$C:$C,1)</f>
        <v>2324992.0116486996</v>
      </c>
      <c r="N105" s="24">
        <f>SUMIFS(Detail!M:M,Detail!$A:$A,$B105,Detail!$D:$D,3,Detail!$C:$C,2)</f>
        <v>2810339.8636961244</v>
      </c>
      <c r="O105" s="24">
        <f>SUMIFS(Detail!M:M,Detail!$A:$A,$B105,Detail!$D:$D,3,Detail!$C:$C,3)</f>
        <v>2971164.9273473173</v>
      </c>
      <c r="P105" s="24">
        <f>SUMIFS(Detail!M:M,Detail!$A:$A,$B105,Detail!$D:$D,3,Detail!$C:$C,4)</f>
        <v>2999589.792283969</v>
      </c>
      <c r="Q105" s="33">
        <f t="shared" si="170"/>
        <v>11106086.59497611</v>
      </c>
      <c r="R105" s="24">
        <f>SUMIFS(Detail!M:M,Detail!$A:$A,$B105,Detail!$D:$D,4,Detail!$C:$C,1)</f>
        <v>3487488.2716102302</v>
      </c>
      <c r="S105" s="24">
        <f>SUMIFS(Detail!M:M,Detail!$A:$A,$B105,Detail!$D:$D,4,Detail!$C:$C,2)</f>
        <v>4215509.7960435301</v>
      </c>
      <c r="T105" s="24">
        <f>SUMIFS(Detail!M:M,Detail!$A:$A,$B105,Detail!$D:$D,4,Detail!$C:$C,3)</f>
        <v>4456747.3910226822</v>
      </c>
      <c r="U105" s="24">
        <f>SUMIFS(Detail!M:M,Detail!$A:$A,$B105,Detail!$D:$D,4,Detail!$C:$C,4)</f>
        <v>4499384.6884259507</v>
      </c>
      <c r="V105" s="33">
        <f t="shared" si="171"/>
        <v>16659130.147102393</v>
      </c>
      <c r="W105" s="24">
        <f>SUMIFS(Detail!M:M,Detail!$A:$A,$B105,Detail!$D:$D,5,Detail!$C:$C,1)</f>
        <v>5231232.4074153602</v>
      </c>
      <c r="X105" s="24">
        <f>SUMIFS(Detail!M:M,Detail!$A:$A,$B105,Detail!$D:$D,5,Detail!$C:$C,2)</f>
        <v>6323264.6940652952</v>
      </c>
      <c r="Y105" s="24">
        <f>SUMIFS(Detail!M:M,Detail!$A:$A,$B105,Detail!$D:$D,5,Detail!$C:$C,3)</f>
        <v>6685121.0865340307</v>
      </c>
      <c r="Z105" s="24">
        <f>SUMIFS(Detail!M:M,Detail!$A:$A,$B105,Detail!$D:$D,5,Detail!$C:$C,4)</f>
        <v>6749077.0326389298</v>
      </c>
      <c r="AA105" s="33">
        <f t="shared" si="172"/>
        <v>24988695.220653616</v>
      </c>
      <c r="AB105" s="24">
        <f>SUMIFS(Detail!M:M,Detail!$A:$A,$B105,Detail!$D:$D,6,Detail!$C:$C,1)</f>
        <v>296284.7731410861</v>
      </c>
      <c r="AC105" s="24">
        <f>SUMIFS(Detail!M:M,Detail!$A:$A,$B105,Detail!$D:$D,6,Detail!$C:$C,2)</f>
        <v>129.32685141265392</v>
      </c>
      <c r="AD105" s="24">
        <f>SUMIFS(Detail!M:M,Detail!$A:$A,$B105,Detail!$D:$D,6,Detail!$C:$C,3)</f>
        <v>0.23727182298898697</v>
      </c>
      <c r="AE105" s="24">
        <f>SUMIFS(Detail!M:M,Detail!$A:$A,$B105,Detail!$D:$D,6,Detail!$C:$C,4)</f>
        <v>7.7126175165176392E-4</v>
      </c>
      <c r="AF105" s="33">
        <f t="shared" si="173"/>
        <v>296414.3380355835</v>
      </c>
      <c r="AG105" s="24">
        <f>SUMIFS(Detail!M:M,Detail!$A:$A,$B105,Detail!$D:$D,7,Detail!$C:$C,1)</f>
        <v>3.5762786865234375E-6</v>
      </c>
      <c r="AH105" s="24">
        <f>SUMIFS(Detail!M:M,Detail!$A:$A,$B105,Detail!$D:$D,7,Detail!$C:$C,2)</f>
        <v>1.4901161193847656E-8</v>
      </c>
      <c r="AI105" s="24">
        <f>SUMIFS(Detail!M:M,Detail!$A:$A,$B105,Detail!$D:$D,7,Detail!$C:$C,3)</f>
        <v>0</v>
      </c>
      <c r="AJ105" s="24">
        <f>SUMIFS(Detail!M:M,Detail!$A:$A,$B105,Detail!$D:$D,7,Detail!$C:$C,4)</f>
        <v>0</v>
      </c>
      <c r="AK105" s="33">
        <f t="shared" si="174"/>
        <v>3.5911798477172852E-6</v>
      </c>
      <c r="AL105" s="24">
        <f>SUMIFS(Detail!M:M,Detail!$A:$A,$B105,Detail!$D:$D,8,Detail!$C:$C,1)</f>
        <v>0</v>
      </c>
      <c r="AM105" s="24">
        <f>SUMIFS(Detail!M:M,Detail!$A:$A,$B105,Detail!$D:$D,8,Detail!$C:$C,2)</f>
        <v>0</v>
      </c>
      <c r="AN105" s="24">
        <f>SUMIFS(Detail!M:M,Detail!$A:$A,$B105,Detail!$D:$D,8,Detail!$C:$C,3)</f>
        <v>0</v>
      </c>
      <c r="AO105" s="24">
        <f>SUMIFS(Detail!M:M,Detail!$A:$A,$B105,Detail!$D:$D,8,Detail!$C:$C,4)</f>
        <v>0</v>
      </c>
      <c r="AP105" s="33">
        <f t="shared" si="175"/>
        <v>0</v>
      </c>
      <c r="AQ105" s="24">
        <f>SUMIFS(Detail!M:M,Detail!$A:$A,$B105,Detail!$D:$D,9,Detail!$C:$C,1)</f>
        <v>0</v>
      </c>
      <c r="AR105" s="24">
        <f>SUMIFS(Detail!M:M,Detail!$A:$A,$B105,Detail!$D:$D,9,Detail!$C:$C,2)</f>
        <v>0</v>
      </c>
      <c r="AS105" s="24">
        <f>SUMIFS(Detail!M:M,Detail!$A:$A,$B105,Detail!$D:$D,9,Detail!$C:$C,3)</f>
        <v>0</v>
      </c>
      <c r="AT105" s="24">
        <f>SUMIFS(Detail!M:M,Detail!$A:$A,$B105,Detail!$D:$D,9,Detail!$C:$C,4)</f>
        <v>0</v>
      </c>
      <c r="AU105" s="33">
        <f t="shared" si="176"/>
        <v>0</v>
      </c>
      <c r="AV105" s="24">
        <f>SUMIFS(Detail!M:M,Detail!$A:$A,$B105,Detail!$D:$D,10,Detail!$C:$C,1)</f>
        <v>0</v>
      </c>
      <c r="AW105" s="24">
        <f>SUMIFS(Detail!M:M,Detail!$A:$A,$B105,Detail!$D:$D,10,Detail!$C:$C,2)</f>
        <v>0</v>
      </c>
      <c r="AX105" s="24">
        <f>SUMIFS(Detail!M:M,Detail!$A:$A,$B105,Detail!$D:$D,10,Detail!$C:$C,3)</f>
        <v>0</v>
      </c>
      <c r="AY105" s="24">
        <f>SUMIFS(Detail!M:M,Detail!$A:$A,$B105,Detail!$D:$D,10,Detail!$C:$C,4)</f>
        <v>0</v>
      </c>
      <c r="AZ105" s="33">
        <f t="shared" si="177"/>
        <v>0</v>
      </c>
      <c r="BA105" s="24">
        <f>SUMIFS(Detail!M:M,Detail!$A:$A,$B105,Detail!$D:$D,11,Detail!$C:$C,1)</f>
        <v>0</v>
      </c>
      <c r="BB105" s="24">
        <f>SUMIFS(Detail!M:M,Detail!$A:$A,$B105,Detail!$D:$D,11,Detail!$C:$C,2)</f>
        <v>0</v>
      </c>
      <c r="BC105" s="24">
        <f>SUMIFS(Detail!M:M,Detail!$A:$A,$B105,Detail!$D:$D,11,Detail!$C:$C,3)</f>
        <v>0</v>
      </c>
      <c r="BD105" s="24">
        <f>SUMIFS(Detail!M:M,Detail!$A:$A,$B105,Detail!$D:$D,11,Detail!$C:$C,4)</f>
        <v>0</v>
      </c>
      <c r="BE105" s="33">
        <f t="shared" si="178"/>
        <v>0</v>
      </c>
      <c r="BF105" s="24">
        <f>SUMIFS(Detail!M:M,Detail!$A:$A,$B105,Detail!$D:$D,12,Detail!$C:$C,1)</f>
        <v>0</v>
      </c>
      <c r="BG105" s="24">
        <f>SUMIFS(Detail!M:M,Detail!$A:$A,$B105,Detail!$D:$D,12,Detail!$C:$C,2)</f>
        <v>0</v>
      </c>
      <c r="BH105" s="24">
        <f>SUMIFS(Detail!M:M,Detail!$A:$A,$B105,Detail!$D:$D,12,Detail!$C:$C,3)</f>
        <v>0</v>
      </c>
      <c r="BI105" s="24">
        <f>SUMIFS(Detail!M:M,Detail!$A:$A,$B105,Detail!$D:$D,12,Detail!$C:$C,4)</f>
        <v>0</v>
      </c>
      <c r="BJ105" s="33">
        <f t="shared" si="179"/>
        <v>0</v>
      </c>
      <c r="BK105" s="24">
        <f>SUMIFS(Detail!M:M,Detail!$A:$A,$B105,Detail!$D:$D,13,Detail!$C:$C,1)</f>
        <v>0</v>
      </c>
      <c r="BL105" s="24">
        <f>SUMIFS(Detail!M:M,Detail!$A:$A,$B105,Detail!$D:$D,13,Detail!$C:$C,2)</f>
        <v>0</v>
      </c>
      <c r="BM105" s="24">
        <f>SUMIFS(Detail!M:M,Detail!$A:$A,$B105,Detail!$D:$D,13,Detail!$C:$C,3)</f>
        <v>0</v>
      </c>
      <c r="BN105" s="24">
        <f>SUMIFS(Detail!M:M,Detail!$A:$A,$B105,Detail!$D:$D,13,Detail!$C:$C,4)</f>
        <v>0</v>
      </c>
      <c r="BO105" s="33">
        <f t="shared" si="180"/>
        <v>0</v>
      </c>
      <c r="BP105" s="24">
        <f>SUMIFS(Detail!M:M,Detail!$A:$A,$B105,Detail!$D:$D,14,Detail!$C:$C,1)</f>
        <v>0</v>
      </c>
      <c r="BQ105" s="24">
        <f>SUMIFS(Detail!M:M,Detail!$A:$A,$B105,Detail!$D:$D,14,Detail!$C:$C,2)</f>
        <v>0</v>
      </c>
      <c r="BR105" s="24">
        <f>SUMIFS(Detail!M:M,Detail!$A:$A,$B105,Detail!$D:$D,14,Detail!$C:$C,3)</f>
        <v>0</v>
      </c>
      <c r="BS105" s="24">
        <f>SUMIFS(Detail!M:M,Detail!$A:$A,$B105,Detail!$D:$D,14,Detail!$C:$C,4)</f>
        <v>0</v>
      </c>
      <c r="BT105" s="33">
        <f t="shared" si="181"/>
        <v>0</v>
      </c>
      <c r="BU105" s="24">
        <f>SUMIFS(Detail!M:M,Detail!$A:$A,$B105,Detail!$D:$D,15,Detail!$C:$C,1)</f>
        <v>0</v>
      </c>
      <c r="BV105" s="24">
        <f>SUMIFS(Detail!M:M,Detail!$A:$A,$B105,Detail!$D:$D,15,Detail!$C:$C,2)</f>
        <v>0</v>
      </c>
      <c r="BW105" s="24">
        <f>SUMIFS(Detail!M:M,Detail!$A:$A,$B105,Detail!$D:$D,15,Detail!$C:$C,3)</f>
        <v>0</v>
      </c>
      <c r="BX105" s="24">
        <f>SUMIFS(Detail!M:M,Detail!$A:$A,$B105,Detail!$D:$D,15,Detail!$C:$C,4)</f>
        <v>0</v>
      </c>
      <c r="BY105" s="33">
        <f t="shared" si="182"/>
        <v>0</v>
      </c>
      <c r="BZ105" s="24">
        <f>SUMIFS(Detail!M:M,Detail!$A:$A,$B105,Detail!$D:$D,16,Detail!$C:$C,1)</f>
        <v>0</v>
      </c>
      <c r="CA105" s="24">
        <f>SUMIFS(Detail!M:M,Detail!$A:$A,$B105,Detail!$D:$D,16,Detail!$C:$C,2)</f>
        <v>0</v>
      </c>
      <c r="CB105" s="24">
        <f>SUMIFS(Detail!M:M,Detail!$A:$A,$B105,Detail!$D:$D,16,Detail!$C:$C,3)</f>
        <v>0</v>
      </c>
      <c r="CC105" s="24">
        <f>SUMIFS(Detail!M:M,Detail!$A:$A,$B105,Detail!$D:$D,16,Detail!$C:$C,4)</f>
        <v>0</v>
      </c>
      <c r="CD105" s="33">
        <f t="shared" si="183"/>
        <v>0</v>
      </c>
      <c r="CE105" s="24">
        <f>SUMIFS(Detail!M:M,Detail!$A:$A,$B105,Detail!$D:$D,17,Detail!$C:$C,1)</f>
        <v>0</v>
      </c>
      <c r="CF105" s="24">
        <f>SUMIFS(Detail!M:M,Detail!$A:$A,$B105,Detail!$D:$D,17,Detail!$C:$C,2)</f>
        <v>0</v>
      </c>
      <c r="CG105" s="24">
        <f>SUMIFS(Detail!M:M,Detail!$A:$A,$B105,Detail!$D:$D,17,Detail!$C:$C,3)</f>
        <v>0</v>
      </c>
      <c r="CH105" s="24">
        <f>SUMIFS(Detail!M:M,Detail!$A:$A,$B105,Detail!$D:$D,17,Detail!$C:$C,4)</f>
        <v>0</v>
      </c>
      <c r="CI105" s="33">
        <f t="shared" si="184"/>
        <v>0</v>
      </c>
      <c r="CJ105" s="24">
        <f>SUMIFS(Detail!M:M,Detail!$A:$A,$B105,Detail!$D:$D,18,Detail!$C:$C,1)</f>
        <v>0</v>
      </c>
      <c r="CK105" s="24">
        <f>SUMIFS(Detail!M:M,Detail!$A:$A,$B105,Detail!$D:$D,18,Detail!$C:$C,2)</f>
        <v>0</v>
      </c>
      <c r="CL105" s="24">
        <f>SUMIFS(Detail!M:M,Detail!$A:$A,$B105,Detail!$D:$D,18,Detail!$C:$C,3)</f>
        <v>0</v>
      </c>
      <c r="CM105" s="24">
        <f>SUMIFS(Detail!M:M,Detail!$A:$A,$B105,Detail!$D:$D,18,Detail!$C:$C,4)</f>
        <v>0</v>
      </c>
      <c r="CN105" s="33">
        <f t="shared" si="185"/>
        <v>0</v>
      </c>
      <c r="CO105" s="24">
        <f>SUMIFS(Detail!M:M,Detail!$A:$A,$B105,Detail!$D:$D,19,Detail!$C:$C,1)</f>
        <v>0</v>
      </c>
      <c r="CP105" s="24">
        <f>SUMIFS(Detail!M:M,Detail!$A:$A,$B105,Detail!$D:$D,19,Detail!$C:$C,2)</f>
        <v>0</v>
      </c>
      <c r="CQ105" s="24">
        <f>SUMIFS(Detail!M:M,Detail!$A:$A,$B105,Detail!$D:$D,19,Detail!$C:$C,3)</f>
        <v>0</v>
      </c>
      <c r="CR105" s="24">
        <f>SUMIFS(Detail!M:M,Detail!$A:$A,$B105,Detail!$D:$D,19,Detail!$C:$C,4)</f>
        <v>0</v>
      </c>
      <c r="CS105" s="33">
        <f t="shared" si="186"/>
        <v>0</v>
      </c>
      <c r="CT105" s="24">
        <f>SUMIFS(Detail!M:M,Detail!$A:$A,$B105,Detail!$D:$D,20,Detail!$C:$C,1)</f>
        <v>0</v>
      </c>
      <c r="CU105" s="24">
        <f>SUMIFS(Detail!M:M,Detail!$A:$A,$B105,Detail!$D:$D,20,Detail!$C:$C,2)</f>
        <v>0</v>
      </c>
      <c r="CV105" s="24">
        <f>SUMIFS(Detail!M:M,Detail!$A:$A,$B105,Detail!$D:$D,20,Detail!$C:$C,3)</f>
        <v>0</v>
      </c>
      <c r="CW105" s="24">
        <f>SUMIFS(Detail!M:M,Detail!$A:$A,$B105,Detail!$D:$D,20,Detail!$C:$C,4)</f>
        <v>0</v>
      </c>
      <c r="CX105" s="33">
        <f t="shared" si="187"/>
        <v>0</v>
      </c>
      <c r="CY105" s="24">
        <f>SUMIFS(Detail!M:M,Detail!$A:$A,$B105,Detail!$D:$D,21,Detail!$C:$C,1)</f>
        <v>0</v>
      </c>
      <c r="CZ105" s="24">
        <f>SUMIFS(Detail!M:M,Detail!$A:$A,$B105,Detail!$D:$D,21,Detail!$C:$C,2)</f>
        <v>0</v>
      </c>
      <c r="DA105" s="24">
        <f>SUMIFS(Detail!M:M,Detail!$A:$A,$B105,Detail!$D:$D,21,Detail!$C:$C,3)</f>
        <v>0</v>
      </c>
      <c r="DB105" s="24">
        <f>SUMIFS(Detail!M:M,Detail!$A:$A,$B105,Detail!$D:$D,21,Detail!$C:$C,4)</f>
        <v>0</v>
      </c>
      <c r="DC105" s="33">
        <f t="shared" si="188"/>
        <v>0</v>
      </c>
      <c r="DD105" s="86">
        <f>SUMIFS(Detail!M:M,Detail!$A:$A,$B105,Detail!$B:$B,"&gt;60")</f>
        <v>296414.33803917468</v>
      </c>
    </row>
    <row r="106" spans="1:108" x14ac:dyDescent="0.25">
      <c r="A106" t="s">
        <v>5343</v>
      </c>
      <c r="B106" s="32" t="s">
        <v>5126</v>
      </c>
      <c r="C106" s="24">
        <f>SUMIFS(Detail!M:M,Detail!$A:$A,$B106,Detail!$D:$D,1,Detail!$C:$C,1)</f>
        <v>0</v>
      </c>
      <c r="D106" s="24">
        <f>SUMIFS(Detail!M:M,Detail!$A:$A,$B106,Detail!$D:$D,1,Detail!$C:$C,2)</f>
        <v>0</v>
      </c>
      <c r="E106" s="24">
        <f>SUMIFS(Detail!M:M,Detail!$A:$A,$B106,Detail!$D:$D,1,Detail!$C:$C,3)</f>
        <v>4015.4558445370853</v>
      </c>
      <c r="F106" s="24">
        <f>SUMIFS(Detail!M:M,Detail!$A:$A,$B106,Detail!$D:$D,1,Detail!$C:$C,4)</f>
        <v>24486.940395180201</v>
      </c>
      <c r="G106" s="33">
        <f t="shared" si="168"/>
        <v>28502.396239717287</v>
      </c>
      <c r="H106" s="24">
        <f>SUMIFS(Detail!M:M,Detail!$A:$A,$B106,Detail!$D:$D,2,Detail!$C:$C,1)</f>
        <v>87956.402587052391</v>
      </c>
      <c r="I106" s="24">
        <f>SUMIFS(Detail!M:M,Detail!$A:$A,$B106,Detail!$D:$D,2,Detail!$C:$C,2)</f>
        <v>229929.16594148419</v>
      </c>
      <c r="J106" s="24">
        <f>SUMIFS(Detail!M:M,Detail!$A:$A,$B106,Detail!$D:$D,2,Detail!$C:$C,3)</f>
        <v>431894.14777557948</v>
      </c>
      <c r="K106" s="24">
        <f>SUMIFS(Detail!M:M,Detail!$A:$A,$B106,Detail!$D:$D,2,Detail!$C:$C,4)</f>
        <v>664934.22852676234</v>
      </c>
      <c r="L106" s="33">
        <f t="shared" si="169"/>
        <v>1414713.9448308784</v>
      </c>
      <c r="M106" s="24">
        <f>SUMIFS(Detail!M:M,Detail!$A:$A,$B106,Detail!$D:$D,3,Detail!$C:$C,1)</f>
        <v>848920.77107737958</v>
      </c>
      <c r="N106" s="24">
        <f>SUMIFS(Detail!M:M,Detail!$A:$A,$B106,Detail!$D:$D,3,Detail!$C:$C,2)</f>
        <v>932242.89988387795</v>
      </c>
      <c r="O106" s="24">
        <f>SUMIFS(Detail!M:M,Detail!$A:$A,$B106,Detail!$D:$D,3,Detail!$C:$C,3)</f>
        <v>1056117.8591137631</v>
      </c>
      <c r="P106" s="24">
        <f>SUMIFS(Detail!M:M,Detail!$A:$A,$B106,Detail!$D:$D,3,Detail!$C:$C,4)</f>
        <v>1238051.7376230583</v>
      </c>
      <c r="Q106" s="33">
        <f t="shared" si="170"/>
        <v>4075333.2676980789</v>
      </c>
      <c r="R106" s="24">
        <f>SUMIFS(Detail!M:M,Detail!$A:$A,$B106,Detail!$D:$D,4,Detail!$C:$C,1)</f>
        <v>1510227.5567120966</v>
      </c>
      <c r="S106" s="24">
        <f>SUMIFS(Detail!M:M,Detail!$A:$A,$B106,Detail!$D:$D,4,Detail!$C:$C,2)</f>
        <v>1786839.9927479951</v>
      </c>
      <c r="T106" s="24">
        <f>SUMIFS(Detail!M:M,Detail!$A:$A,$B106,Detail!$D:$D,4,Detail!$C:$C,3)</f>
        <v>1911552.0242123082</v>
      </c>
      <c r="U106" s="24">
        <f>SUMIFS(Detail!M:M,Detail!$A:$A,$B106,Detail!$D:$D,4,Detail!$C:$C,4)</f>
        <v>2138123.7162456978</v>
      </c>
      <c r="V106" s="33">
        <f t="shared" si="171"/>
        <v>7346743.2899180977</v>
      </c>
      <c r="W106" s="24">
        <f>SUMIFS(Detail!M:M,Detail!$A:$A,$B106,Detail!$D:$D,5,Detail!$C:$C,1)</f>
        <v>2490741.7591708694</v>
      </c>
      <c r="X106" s="24">
        <f>SUMIFS(Detail!M:M,Detail!$A:$A,$B106,Detail!$D:$D,5,Detail!$C:$C,2)</f>
        <v>3028909.8314956874</v>
      </c>
      <c r="Y106" s="24">
        <f>SUMIFS(Detail!M:M,Detail!$A:$A,$B106,Detail!$D:$D,5,Detail!$C:$C,3)</f>
        <v>3578647.6891111508</v>
      </c>
      <c r="Z106" s="24">
        <f>SUMIFS(Detail!M:M,Detail!$A:$A,$B106,Detail!$D:$D,5,Detail!$C:$C,4)</f>
        <v>3826065.0355569273</v>
      </c>
      <c r="AA106" s="33">
        <f t="shared" si="172"/>
        <v>12924364.315334635</v>
      </c>
      <c r="AB106" s="24">
        <f>SUMIFS(Detail!M:M,Detail!$A:$A,$B106,Detail!$D:$D,6,Detail!$C:$C,1)</f>
        <v>2350205.027508691</v>
      </c>
      <c r="AC106" s="24">
        <f>SUMIFS(Detail!M:M,Detail!$A:$A,$B106,Detail!$D:$D,6,Detail!$C:$C,2)</f>
        <v>1025891.717720978</v>
      </c>
      <c r="AD106" s="24">
        <f>SUMIFS(Detail!M:M,Detail!$A:$A,$B106,Detail!$D:$D,6,Detail!$C:$C,3)</f>
        <v>511402.34583035111</v>
      </c>
      <c r="AE106" s="24">
        <f>SUMIFS(Detail!M:M,Detail!$A:$A,$B106,Detail!$D:$D,6,Detail!$C:$C,4)</f>
        <v>270432.55721367896</v>
      </c>
      <c r="AF106" s="33">
        <f t="shared" si="173"/>
        <v>4157931.648273699</v>
      </c>
      <c r="AG106" s="24">
        <f>SUMIFS(Detail!M:M,Detail!$A:$A,$B106,Detail!$D:$D,7,Detail!$C:$C,1)</f>
        <v>148503.12130247056</v>
      </c>
      <c r="AH106" s="24">
        <f>SUMIFS(Detail!M:M,Detail!$A:$A,$B106,Detail!$D:$D,7,Detail!$C:$C,2)</f>
        <v>83809.94285421446</v>
      </c>
      <c r="AI106" s="24">
        <f>SUMIFS(Detail!M:M,Detail!$A:$A,$B106,Detail!$D:$D,7,Detail!$C:$C,3)</f>
        <v>48316.398069575429</v>
      </c>
      <c r="AJ106" s="24">
        <f>SUMIFS(Detail!M:M,Detail!$A:$A,$B106,Detail!$D:$D,7,Detail!$C:$C,4)</f>
        <v>28340.094025038183</v>
      </c>
      <c r="AK106" s="33">
        <f t="shared" si="174"/>
        <v>308969.55625129864</v>
      </c>
      <c r="AL106" s="24">
        <f>SUMIFS(Detail!M:M,Detail!$A:$A,$B106,Detail!$D:$D,8,Detail!$C:$C,1)</f>
        <v>16865.522130530328</v>
      </c>
      <c r="AM106" s="24">
        <f>SUMIFS(Detail!M:M,Detail!$A:$A,$B106,Detail!$D:$D,8,Detail!$C:$C,2)</f>
        <v>10162.310450065881</v>
      </c>
      <c r="AN106" s="24">
        <f>SUMIFS(Detail!M:M,Detail!$A:$A,$B106,Detail!$D:$D,8,Detail!$C:$C,3)</f>
        <v>6190.0124796554446</v>
      </c>
      <c r="AO106" s="24">
        <f>SUMIFS(Detail!M:M,Detail!$A:$A,$B106,Detail!$D:$D,8,Detail!$C:$C,4)</f>
        <v>3806.7512337043881</v>
      </c>
      <c r="AP106" s="33">
        <f t="shared" si="175"/>
        <v>37024.596293956041</v>
      </c>
      <c r="AQ106" s="24">
        <f>SUMIFS(Detail!M:M,Detail!$A:$A,$B106,Detail!$D:$D,9,Detail!$C:$C,1)</f>
        <v>2361.2577889822423</v>
      </c>
      <c r="AR106" s="24">
        <f>SUMIFS(Detail!M:M,Detail!$A:$A,$B106,Detail!$D:$D,9,Detail!$C:$C,2)</f>
        <v>1476.039055980742</v>
      </c>
      <c r="AS106" s="24">
        <f>SUMIFS(Detail!M:M,Detail!$A:$A,$B106,Detail!$D:$D,9,Detail!$C:$C,3)</f>
        <v>929.21565025299788</v>
      </c>
      <c r="AT106" s="24">
        <f>SUMIFS(Detail!M:M,Detail!$A:$A,$B106,Detail!$D:$D,9,Detail!$C:$C,4)</f>
        <v>588.76780414953828</v>
      </c>
      <c r="AU106" s="33">
        <f t="shared" si="176"/>
        <v>5355.2802993655205</v>
      </c>
      <c r="AV106" s="24">
        <f>SUMIFS(Detail!M:M,Detail!$A:$A,$B106,Detail!$D:$D,10,Detail!$C:$C,1)</f>
        <v>375.2852898389101</v>
      </c>
      <c r="AW106" s="24">
        <f>SUMIFS(Detail!M:M,Detail!$A:$A,$B106,Detail!$D:$D,10,Detail!$C:$C,2)</f>
        <v>240.53561718016863</v>
      </c>
      <c r="AX106" s="24">
        <f>SUMIFS(Detail!M:M,Detail!$A:$A,$B106,Detail!$D:$D,10,Detail!$C:$C,3)</f>
        <v>154.96441005915403</v>
      </c>
      <c r="AY106" s="24">
        <f>SUMIFS(Detail!M:M,Detail!$A:$A,$B106,Detail!$D:$D,10,Detail!$C:$C,4)</f>
        <v>100.31673969328403</v>
      </c>
      <c r="AZ106" s="33">
        <f t="shared" si="177"/>
        <v>871.1020567715168</v>
      </c>
      <c r="BA106" s="24">
        <f>SUMIFS(Detail!M:M,Detail!$A:$A,$B106,Detail!$D:$D,11,Detail!$C:$C,1)</f>
        <v>65.234057527035475</v>
      </c>
      <c r="BB106" s="24">
        <f>SUMIFS(Detail!M:M,Detail!$A:$A,$B106,Detail!$D:$D,11,Detail!$C:$C,2)</f>
        <v>42.600974019616842</v>
      </c>
      <c r="BC106" s="24">
        <f>SUMIFS(Detail!M:M,Detail!$A:$A,$B106,Detail!$D:$D,11,Detail!$C:$C,3)</f>
        <v>27.932209234684706</v>
      </c>
      <c r="BD106" s="24">
        <f>SUMIFS(Detail!M:M,Detail!$A:$A,$B106,Detail!$D:$D,11,Detail!$C:$C,4)</f>
        <v>18.383927501738071</v>
      </c>
      <c r="BE106" s="33">
        <f t="shared" si="178"/>
        <v>154.15116828307509</v>
      </c>
      <c r="BF106" s="24">
        <f>SUMIFS(Detail!M:M,Detail!$A:$A,$B106,Detail!$D:$D,12,Detail!$C:$C,1)</f>
        <v>12.143223080784082</v>
      </c>
      <c r="BG106" s="24">
        <f>SUMIFS(Detail!M:M,Detail!$A:$A,$B106,Detail!$D:$D,12,Detail!$C:$C,2)</f>
        <v>8.0485073514282703</v>
      </c>
      <c r="BH106" s="24">
        <f>SUMIFS(Detail!M:M,Detail!$A:$A,$B106,Detail!$D:$D,12,Detail!$C:$C,3)</f>
        <v>5.3519508056342602</v>
      </c>
      <c r="BI106" s="24">
        <f>SUMIFS(Detail!M:M,Detail!$A:$A,$B106,Detail!$D:$D,12,Detail!$C:$C,4)</f>
        <v>3.569931123405695</v>
      </c>
      <c r="BJ106" s="33">
        <f t="shared" si="179"/>
        <v>29.113612361252308</v>
      </c>
      <c r="BK106" s="24">
        <f>SUMIFS(Detail!M:M,Detail!$A:$A,$B106,Detail!$D:$D,13,Detail!$C:$C,1)</f>
        <v>2.3883570320904255</v>
      </c>
      <c r="BL106" s="24">
        <f>SUMIFS(Detail!M:M,Detail!$A:$A,$B106,Detail!$D:$D,13,Detail!$C:$C,2)</f>
        <v>1.6024174913764</v>
      </c>
      <c r="BM106" s="24">
        <f>SUMIFS(Detail!M:M,Detail!$A:$A,$B106,Detail!$D:$D,13,Detail!$C:$C,3)</f>
        <v>1.0780490934848785</v>
      </c>
      <c r="BN106" s="24">
        <f>SUMIFS(Detail!M:M,Detail!$A:$A,$B106,Detail!$D:$D,13,Detail!$C:$C,4)</f>
        <v>0.72717829793691635</v>
      </c>
      <c r="BO106" s="33">
        <f t="shared" si="180"/>
        <v>5.7960019148886204</v>
      </c>
      <c r="BP106" s="24">
        <f>SUMIFS(Detail!M:M,Detail!$A:$A,$B106,Detail!$D:$D,14,Detail!$C:$C,1)</f>
        <v>0.49174409732222557</v>
      </c>
      <c r="BQ106" s="24">
        <f>SUMIFS(Detail!M:M,Detail!$A:$A,$B106,Detail!$D:$D,14,Detail!$C:$C,2)</f>
        <v>0.3333439864218235</v>
      </c>
      <c r="BR106" s="24">
        <f>SUMIFS(Detail!M:M,Detail!$A:$A,$B106,Detail!$D:$D,14,Detail!$C:$C,3)</f>
        <v>0.22649744153022766</v>
      </c>
      <c r="BS106" s="24">
        <f>SUMIFS(Detail!M:M,Detail!$A:$A,$B106,Detail!$D:$D,14,Detail!$C:$C,4)</f>
        <v>0.15424662828445435</v>
      </c>
      <c r="BT106" s="33">
        <f t="shared" si="181"/>
        <v>1.2058321535587311</v>
      </c>
      <c r="BU106" s="24">
        <f>SUMIFS(Detail!M:M,Detail!$A:$A,$B106,Detail!$D:$D,15,Detail!$C:$C,1)</f>
        <v>0.10527283698320389</v>
      </c>
      <c r="BV106" s="24">
        <f>SUMIFS(Detail!M:M,Detail!$A:$A,$B106,Detail!$D:$D,15,Detail!$C:$C,2)</f>
        <v>7.2000250220298767E-2</v>
      </c>
      <c r="BW106" s="24">
        <f>SUMIFS(Detail!M:M,Detail!$A:$A,$B106,Detail!$D:$D,15,Detail!$C:$C,3)</f>
        <v>4.934455081820488E-2</v>
      </c>
      <c r="BX106" s="24">
        <f>SUMIFS(Detail!M:M,Detail!$A:$A,$B106,Detail!$D:$D,15,Detail!$C:$C,4)</f>
        <v>3.3884730190038681E-2</v>
      </c>
      <c r="BY106" s="33">
        <f t="shared" si="182"/>
        <v>0.26050236821174622</v>
      </c>
      <c r="BZ106" s="24">
        <f>SUMIFS(Detail!M:M,Detail!$A:$A,$B106,Detail!$D:$D,16,Detail!$C:$C,1)</f>
        <v>2.3313231766223907E-2</v>
      </c>
      <c r="CA106" s="24">
        <f>SUMIFS(Detail!M:M,Detail!$A:$A,$B106,Detail!$D:$D,16,Detail!$C:$C,2)</f>
        <v>1.6069762408733368E-2</v>
      </c>
      <c r="CB106" s="24">
        <f>SUMIFS(Detail!M:M,Detail!$A:$A,$B106,Detail!$D:$D,16,Detail!$C:$C,3)</f>
        <v>1.109689474105835E-2</v>
      </c>
      <c r="CC106" s="24">
        <f>SUMIFS(Detail!M:M,Detail!$A:$A,$B106,Detail!$D:$D,16,Detail!$C:$C,4)</f>
        <v>7.6763853430747986E-3</v>
      </c>
      <c r="CD106" s="33">
        <f t="shared" si="183"/>
        <v>5.8156274259090424E-2</v>
      </c>
      <c r="CE106" s="24">
        <f>SUMIFS(Detail!M:M,Detail!$A:$A,$B106,Detail!$D:$D,17,Detail!$C:$C,1)</f>
        <v>5.3192935883998871E-3</v>
      </c>
      <c r="CF106" s="24">
        <f>SUMIFS(Detail!M:M,Detail!$A:$A,$B106,Detail!$D:$D,17,Detail!$C:$C,2)</f>
        <v>3.692086786031723E-3</v>
      </c>
      <c r="CG106" s="24">
        <f>SUMIFS(Detail!M:M,Detail!$A:$A,$B106,Detail!$D:$D,17,Detail!$C:$C,3)</f>
        <v>2.5668106973171234E-3</v>
      </c>
      <c r="CH106" s="24">
        <f>SUMIFS(Detail!M:M,Detail!$A:$A,$B106,Detail!$D:$D,17,Detail!$C:$C,4)</f>
        <v>1.7873048782348633E-3</v>
      </c>
      <c r="CI106" s="33">
        <f t="shared" si="184"/>
        <v>1.3365495949983597E-2</v>
      </c>
      <c r="CJ106" s="24">
        <f>SUMIFS(Detail!M:M,Detail!$A:$A,$B106,Detail!$D:$D,18,Detail!$C:$C,1)</f>
        <v>1.2464337050914764E-3</v>
      </c>
      <c r="CK106" s="24">
        <f>SUMIFS(Detail!M:M,Detail!$A:$A,$B106,Detail!$D:$D,18,Detail!$C:$C,2)</f>
        <v>8.7055191397666931E-4</v>
      </c>
      <c r="CL106" s="24">
        <f>SUMIFS(Detail!M:M,Detail!$A:$A,$B106,Detail!$D:$D,18,Detail!$C:$C,3)</f>
        <v>6.0890614986419678E-4</v>
      </c>
      <c r="CM106" s="24">
        <f>SUMIFS(Detail!M:M,Detail!$A:$A,$B106,Detail!$D:$D,18,Detail!$C:$C,4)</f>
        <v>4.26512211561203E-4</v>
      </c>
      <c r="CN106" s="33">
        <f t="shared" si="185"/>
        <v>3.1524039804935455E-3</v>
      </c>
      <c r="CO106" s="24">
        <f>SUMIFS(Detail!M:M,Detail!$A:$A,$B106,Detail!$D:$D,19,Detail!$C:$C,1)</f>
        <v>2.9917061328887939E-4</v>
      </c>
      <c r="CP106" s="24">
        <f>SUMIFS(Detail!M:M,Detail!$A:$A,$B106,Detail!$D:$D,19,Detail!$C:$C,2)</f>
        <v>2.101212739944458E-4</v>
      </c>
      <c r="CQ106" s="24">
        <f>SUMIFS(Detail!M:M,Detail!$A:$A,$B106,Detail!$D:$D,19,Detail!$C:$C,3)</f>
        <v>1.4777854084968567E-4</v>
      </c>
      <c r="CR106" s="24">
        <f>SUMIFS(Detail!M:M,Detail!$A:$A,$B106,Detail!$D:$D,19,Detail!$C:$C,4)</f>
        <v>1.0407343506813049E-4</v>
      </c>
      <c r="CS106" s="33">
        <f t="shared" si="186"/>
        <v>7.6114386320114136E-4</v>
      </c>
      <c r="CT106" s="24">
        <f>SUMIFS(Detail!M:M,Detail!$A:$A,$B106,Detail!$D:$D,20,Detail!$C:$C,1)</f>
        <v>7.3395669460296631E-5</v>
      </c>
      <c r="CU106" s="24">
        <f>SUMIFS(Detail!M:M,Detail!$A:$A,$B106,Detail!$D:$D,20,Detail!$C:$C,2)</f>
        <v>5.1807612180709839E-5</v>
      </c>
      <c r="CV106" s="24">
        <f>SUMIFS(Detail!M:M,Detail!$A:$A,$B106,Detail!$D:$D,20,Detail!$C:$C,3)</f>
        <v>3.6627054214477539E-5</v>
      </c>
      <c r="CW106" s="24">
        <f>SUMIFS(Detail!M:M,Detail!$A:$A,$B106,Detail!$D:$D,20,Detail!$C:$C,4)</f>
        <v>2.5920569896697998E-5</v>
      </c>
      <c r="CX106" s="33">
        <f t="shared" si="187"/>
        <v>1.8775090575218201E-4</v>
      </c>
      <c r="CY106" s="24">
        <f>SUMIFS(Detail!M:M,Detail!$A:$A,$B106,Detail!$D:$D,21,Detail!$C:$C,1)</f>
        <v>6.3359737396240234E-5</v>
      </c>
      <c r="CZ106" s="24">
        <f>SUMIFS(Detail!M:M,Detail!$A:$A,$B106,Detail!$D:$D,21,Detail!$C:$C,2)</f>
        <v>0</v>
      </c>
      <c r="DA106" s="24">
        <f>SUMIFS(Detail!M:M,Detail!$A:$A,$B106,Detail!$D:$D,21,Detail!$C:$C,3)</f>
        <v>0</v>
      </c>
      <c r="DB106" s="24">
        <f>SUMIFS(Detail!M:M,Detail!$A:$A,$B106,Detail!$D:$D,21,Detail!$C:$C,4)</f>
        <v>0</v>
      </c>
      <c r="DC106" s="33">
        <f t="shared" si="188"/>
        <v>6.3359737396240234E-5</v>
      </c>
      <c r="DD106" s="86">
        <f>SUMIFS(Detail!M:M,Detail!$A:$A,$B106,Detail!$B:$B,"&gt;60")</f>
        <v>4510342.7859786004</v>
      </c>
    </row>
    <row r="107" spans="1:108" x14ac:dyDescent="0.25">
      <c r="A107" t="s">
        <v>5344</v>
      </c>
      <c r="B107" s="32" t="s">
        <v>5127</v>
      </c>
      <c r="C107" s="24">
        <f>SUMIFS(Detail!M:M,Detail!$A:$A,$B107,Detail!$D:$D,1,Detail!$C:$C,1)</f>
        <v>0</v>
      </c>
      <c r="D107" s="24">
        <f>SUMIFS(Detail!M:M,Detail!$A:$A,$B107,Detail!$D:$D,1,Detail!$C:$C,2)</f>
        <v>0</v>
      </c>
      <c r="E107" s="24">
        <f>SUMIFS(Detail!M:M,Detail!$A:$A,$B107,Detail!$D:$D,1,Detail!$C:$C,3)</f>
        <v>0</v>
      </c>
      <c r="F107" s="24">
        <f>SUMIFS(Detail!M:M,Detail!$A:$A,$B107,Detail!$D:$D,1,Detail!$C:$C,4)</f>
        <v>359.68270080005385</v>
      </c>
      <c r="G107" s="33">
        <f t="shared" si="168"/>
        <v>359.68270080005385</v>
      </c>
      <c r="H107" s="24">
        <f>SUMIFS(Detail!M:M,Detail!$A:$A,$B107,Detail!$D:$D,2,Detail!$C:$C,1)</f>
        <v>3191.6195466085669</v>
      </c>
      <c r="I107" s="24">
        <f>SUMIFS(Detail!M:M,Detail!$A:$A,$B107,Detail!$D:$D,2,Detail!$C:$C,2)</f>
        <v>12009.605915834021</v>
      </c>
      <c r="J107" s="24">
        <f>SUMIFS(Detail!M:M,Detail!$A:$A,$B107,Detail!$D:$D,2,Detail!$C:$C,3)</f>
        <v>29790.827615260194</v>
      </c>
      <c r="K107" s="24">
        <f>SUMIFS(Detail!M:M,Detail!$A:$A,$B107,Detail!$D:$D,2,Detail!$C:$C,4)</f>
        <v>55621.475396732079</v>
      </c>
      <c r="L107" s="33">
        <f t="shared" si="169"/>
        <v>100613.52847443486</v>
      </c>
      <c r="M107" s="24">
        <f>SUMIFS(Detail!M:M,Detail!$A:$A,$B107,Detail!$D:$D,3,Detail!$C:$C,1)</f>
        <v>83006.324104929561</v>
      </c>
      <c r="N107" s="24">
        <f>SUMIFS(Detail!M:M,Detail!$A:$A,$B107,Detail!$D:$D,3,Detail!$C:$C,2)</f>
        <v>102638.88840813169</v>
      </c>
      <c r="O107" s="24">
        <f>SUMIFS(Detail!M:M,Detail!$A:$A,$B107,Detail!$D:$D,3,Detail!$C:$C,3)</f>
        <v>118780.0090428312</v>
      </c>
      <c r="P107" s="24">
        <f>SUMIFS(Detail!M:M,Detail!$A:$A,$B107,Detail!$D:$D,3,Detail!$C:$C,4)</f>
        <v>140491.2489113505</v>
      </c>
      <c r="Q107" s="33">
        <f t="shared" si="170"/>
        <v>444916.47046724294</v>
      </c>
      <c r="R107" s="24">
        <f>SUMIFS(Detail!M:M,Detail!$A:$A,$B107,Detail!$D:$D,4,Detail!$C:$C,1)</f>
        <v>172388.22212536668</v>
      </c>
      <c r="S107" s="24">
        <f>SUMIFS(Detail!M:M,Detail!$A:$A,$B107,Detail!$D:$D,4,Detail!$C:$C,2)</f>
        <v>212272.4300820448</v>
      </c>
      <c r="T107" s="24">
        <f>SUMIFS(Detail!M:M,Detail!$A:$A,$B107,Detail!$D:$D,4,Detail!$C:$C,3)</f>
        <v>241805.73357572814</v>
      </c>
      <c r="U107" s="24">
        <f>SUMIFS(Detail!M:M,Detail!$A:$A,$B107,Detail!$D:$D,4,Detail!$C:$C,4)</f>
        <v>267279.68326933263</v>
      </c>
      <c r="V107" s="33">
        <f t="shared" si="171"/>
        <v>893746.06905247224</v>
      </c>
      <c r="W107" s="24">
        <f>SUMIFS(Detail!M:M,Detail!$A:$A,$B107,Detail!$D:$D,5,Detail!$C:$C,1)</f>
        <v>305700.99189311406</v>
      </c>
      <c r="X107" s="24">
        <f>SUMIFS(Detail!M:M,Detail!$A:$A,$B107,Detail!$D:$D,5,Detail!$C:$C,2)</f>
        <v>365688.86558508826</v>
      </c>
      <c r="Y107" s="24">
        <f>SUMIFS(Detail!M:M,Detail!$A:$A,$B107,Detail!$D:$D,5,Detail!$C:$C,3)</f>
        <v>442481.28988652863</v>
      </c>
      <c r="Z107" s="24">
        <f>SUMIFS(Detail!M:M,Detail!$A:$A,$B107,Detail!$D:$D,5,Detail!$C:$C,4)</f>
        <v>499170.3756091753</v>
      </c>
      <c r="AA107" s="33">
        <f t="shared" si="172"/>
        <v>1613041.5229739062</v>
      </c>
      <c r="AB107" s="24">
        <f>SUMIFS(Detail!M:M,Detail!$A:$A,$B107,Detail!$D:$D,6,Detail!$C:$C,1)</f>
        <v>453660.23478260171</v>
      </c>
      <c r="AC107" s="24">
        <f>SUMIFS(Detail!M:M,Detail!$A:$A,$B107,Detail!$D:$D,6,Detail!$C:$C,2)</f>
        <v>327348.46498881187</v>
      </c>
      <c r="AD107" s="24">
        <f>SUMIFS(Detail!M:M,Detail!$A:$A,$B107,Detail!$D:$D,6,Detail!$C:$C,3)</f>
        <v>250336.53573342459</v>
      </c>
      <c r="AE107" s="24">
        <f>SUMIFS(Detail!M:M,Detail!$A:$A,$B107,Detail!$D:$D,6,Detail!$C:$C,4)</f>
        <v>199614.48555916874</v>
      </c>
      <c r="AF107" s="33">
        <f t="shared" si="173"/>
        <v>1230959.7210640069</v>
      </c>
      <c r="AG107" s="24">
        <f>SUMIFS(Detail!M:M,Detail!$A:$A,$B107,Detail!$D:$D,7,Detail!$C:$C,1)</f>
        <v>163820.19704152178</v>
      </c>
      <c r="AH107" s="24">
        <f>SUMIFS(Detail!M:M,Detail!$A:$A,$B107,Detail!$D:$D,7,Detail!$C:$C,2)</f>
        <v>137325.41057266388</v>
      </c>
      <c r="AI107" s="24">
        <f>SUMIFS(Detail!M:M,Detail!$A:$A,$B107,Detail!$D:$D,7,Detail!$C:$C,3)</f>
        <v>117018.13177461643</v>
      </c>
      <c r="AJ107" s="24">
        <f>SUMIFS(Detail!M:M,Detail!$A:$A,$B107,Detail!$D:$D,7,Detail!$C:$C,4)</f>
        <v>101032.11134734377</v>
      </c>
      <c r="AK107" s="33">
        <f t="shared" si="174"/>
        <v>519195.85073614586</v>
      </c>
      <c r="AL107" s="24">
        <f>SUMIFS(Detail!M:M,Detail!$A:$A,$B107,Detail!$D:$D,8,Detail!$C:$C,1)</f>
        <v>88178.163064211607</v>
      </c>
      <c r="AM107" s="24">
        <f>SUMIFS(Detail!M:M,Detail!$A:$A,$B107,Detail!$D:$D,8,Detail!$C:$C,2)</f>
        <v>77662.226007898338</v>
      </c>
      <c r="AN107" s="24">
        <f>SUMIFS(Detail!M:M,Detail!$A:$A,$B107,Detail!$D:$D,8,Detail!$C:$C,3)</f>
        <v>68933.953700912185</v>
      </c>
      <c r="AO107" s="24">
        <f>SUMIFS(Detail!M:M,Detail!$A:$A,$B107,Detail!$D:$D,8,Detail!$C:$C,4)</f>
        <v>61600.133070554584</v>
      </c>
      <c r="AP107" s="33">
        <f t="shared" si="175"/>
        <v>296374.47584357671</v>
      </c>
      <c r="AQ107" s="24">
        <f>SUMIFS(Detail!M:M,Detail!$A:$A,$B107,Detail!$D:$D,9,Detail!$C:$C,1)</f>
        <v>55372.607968537137</v>
      </c>
      <c r="AR107" s="24">
        <f>SUMIFS(Detail!M:M,Detail!$A:$A,$B107,Detail!$D:$D,9,Detail!$C:$C,2)</f>
        <v>50035.625416754745</v>
      </c>
      <c r="AS107" s="24">
        <f>SUMIFS(Detail!M:M,Detail!$A:$A,$B107,Detail!$D:$D,9,Detail!$C:$C,3)</f>
        <v>45424.63354315795</v>
      </c>
      <c r="AT107" s="24">
        <f>SUMIFS(Detail!M:M,Detail!$A:$A,$B107,Detail!$D:$D,9,Detail!$C:$C,4)</f>
        <v>41412.099985457957</v>
      </c>
      <c r="AU107" s="33">
        <f t="shared" si="176"/>
        <v>192244.96691390779</v>
      </c>
      <c r="AV107" s="24">
        <f>SUMIFS(Detail!M:M,Detail!$A:$A,$B107,Detail!$D:$D,10,Detail!$C:$C,1)</f>
        <v>37897.779944091104</v>
      </c>
      <c r="AW107" s="24">
        <f>SUMIFS(Detail!M:M,Detail!$A:$A,$B107,Detail!$D:$D,10,Detail!$C:$C,2)</f>
        <v>34801.886854850687</v>
      </c>
      <c r="AX107" s="24">
        <f>SUMIFS(Detail!M:M,Detail!$A:$A,$B107,Detail!$D:$D,10,Detail!$C:$C,3)</f>
        <v>32060.20475608483</v>
      </c>
      <c r="AY107" s="24">
        <f>SUMIFS(Detail!M:M,Detail!$A:$A,$B107,Detail!$D:$D,10,Detail!$C:$C,4)</f>
        <v>29620.528683727607</v>
      </c>
      <c r="AZ107" s="33">
        <f t="shared" si="177"/>
        <v>134380.40023875423</v>
      </c>
      <c r="BA107" s="24">
        <f>SUMIFS(Detail!M:M,Detail!$A:$A,$B107,Detail!$D:$D,11,Detail!$C:$C,1)</f>
        <v>27440.031466309913</v>
      </c>
      <c r="BB107" s="24">
        <f>SUMIFS(Detail!M:M,Detail!$A:$A,$B107,Detail!$D:$D,11,Detail!$C:$C,2)</f>
        <v>25483.2882651072</v>
      </c>
      <c r="BC107" s="24">
        <f>SUMIFS(Detail!M:M,Detail!$A:$A,$B107,Detail!$D:$D,11,Detail!$C:$C,3)</f>
        <v>23720.775600606576</v>
      </c>
      <c r="BD107" s="24">
        <f>SUMIFS(Detail!M:M,Detail!$A:$A,$B107,Detail!$D:$D,11,Detail!$C:$C,4)</f>
        <v>22127.717632529326</v>
      </c>
      <c r="BE107" s="33">
        <f t="shared" si="178"/>
        <v>98771.812964553013</v>
      </c>
      <c r="BF107" s="24">
        <f>SUMIFS(Detail!M:M,Detail!$A:$A,$B107,Detail!$D:$D,12,Detail!$C:$C,1)</f>
        <v>20683.189933089539</v>
      </c>
      <c r="BG107" s="24">
        <f>SUMIFS(Detail!M:M,Detail!$A:$A,$B107,Detail!$D:$D,12,Detail!$C:$C,2)</f>
        <v>19369.416499013081</v>
      </c>
      <c r="BH107" s="24">
        <f>SUMIFS(Detail!M:M,Detail!$A:$A,$B107,Detail!$D:$D,12,Detail!$C:$C,3)</f>
        <v>18171.213387951255</v>
      </c>
      <c r="BI107" s="24">
        <f>SUMIFS(Detail!M:M,Detail!$A:$A,$B107,Detail!$D:$D,12,Detail!$C:$C,4)</f>
        <v>17075.54474481754</v>
      </c>
      <c r="BJ107" s="33">
        <f t="shared" si="179"/>
        <v>75299.364564871415</v>
      </c>
      <c r="BK107" s="24">
        <f>SUMIFS(Detail!M:M,Detail!$A:$A,$B107,Detail!$D:$D,13,Detail!$C:$C,1)</f>
        <v>16071.165789622813</v>
      </c>
      <c r="BL107" s="24">
        <f>SUMIFS(Detail!M:M,Detail!$A:$A,$B107,Detail!$D:$D,13,Detail!$C:$C,2)</f>
        <v>15148.333680177107</v>
      </c>
      <c r="BM107" s="24">
        <f>SUMIFS(Detail!M:M,Detail!$A:$A,$B107,Detail!$D:$D,13,Detail!$C:$C,3)</f>
        <v>14298.571783719584</v>
      </c>
      <c r="BN107" s="24">
        <f>SUMIFS(Detail!M:M,Detail!$A:$A,$B107,Detail!$D:$D,13,Detail!$C:$C,4)</f>
        <v>13514.476293422282</v>
      </c>
      <c r="BO107" s="33">
        <f t="shared" si="180"/>
        <v>59032.547546941787</v>
      </c>
      <c r="BP107" s="24">
        <f>SUMIFS(Detail!M:M,Detail!$A:$A,$B107,Detail!$D:$D,14,Detail!$C:$C,1)</f>
        <v>12789.556656246074</v>
      </c>
      <c r="BQ107" s="24">
        <f>SUMIFS(Detail!M:M,Detail!$A:$A,$B107,Detail!$D:$D,14,Detail!$C:$C,2)</f>
        <v>12118.103177942336</v>
      </c>
      <c r="BR107" s="24">
        <f>SUMIFS(Detail!M:M,Detail!$A:$A,$B107,Detail!$D:$D,14,Detail!$C:$C,3)</f>
        <v>11495.076609252021</v>
      </c>
      <c r="BS107" s="24">
        <f>SUMIFS(Detail!M:M,Detail!$A:$A,$B107,Detail!$D:$D,14,Detail!$C:$C,4)</f>
        <v>10916.015615304001</v>
      </c>
      <c r="BT107" s="33">
        <f t="shared" si="181"/>
        <v>47318.752058744431</v>
      </c>
      <c r="BU107" s="24">
        <f>SUMIFS(Detail!M:M,Detail!$A:$A,$B107,Detail!$D:$D,15,Detail!$C:$C,1)</f>
        <v>10376.958875119686</v>
      </c>
      <c r="BV107" s="24">
        <f>SUMIFS(Detail!M:M,Detail!$A:$A,$B107,Detail!$D:$D,15,Detail!$C:$C,2)</f>
        <v>9874.3792124250904</v>
      </c>
      <c r="BW107" s="24">
        <f>SUMIFS(Detail!M:M,Detail!$A:$A,$B107,Detail!$D:$D,15,Detail!$C:$C,3)</f>
        <v>9405.1276698065922</v>
      </c>
      <c r="BX107" s="24">
        <f>SUMIFS(Detail!M:M,Detail!$A:$A,$B107,Detail!$D:$D,15,Detail!$C:$C,4)</f>
        <v>8966.3858393048868</v>
      </c>
      <c r="BY107" s="33">
        <f t="shared" si="182"/>
        <v>38622.851596656255</v>
      </c>
      <c r="BZ107" s="24">
        <f>SUMIFS(Detail!M:M,Detail!$A:$A,$B107,Detail!$D:$D,16,Detail!$C:$C,1)</f>
        <v>8555.6250791186467</v>
      </c>
      <c r="CA107" s="24">
        <f>SUMIFS(Detail!M:M,Detail!$A:$A,$B107,Detail!$D:$D,16,Detail!$C:$C,2)</f>
        <v>8170.5714981798083</v>
      </c>
      <c r="CB107" s="24">
        <f>SUMIFS(Detail!M:M,Detail!$A:$A,$B107,Detail!$D:$D,16,Detail!$C:$C,3)</f>
        <v>7809.1757911834866</v>
      </c>
      <c r="CC107" s="24">
        <f>SUMIFS(Detail!M:M,Detail!$A:$A,$B107,Detail!$D:$D,16,Detail!$C:$C,4)</f>
        <v>7469.5871685463935</v>
      </c>
      <c r="CD107" s="33">
        <f t="shared" si="183"/>
        <v>32004.959537028335</v>
      </c>
      <c r="CE107" s="24">
        <f>SUMIFS(Detail!M:M,Detail!$A:$A,$B107,Detail!$D:$D,17,Detail!$C:$C,1)</f>
        <v>7150.1307558882982</v>
      </c>
      <c r="CF107" s="24">
        <f>SUMIFS(Detail!M:M,Detail!$A:$A,$B107,Detail!$D:$D,17,Detail!$C:$C,2)</f>
        <v>6849.2879437441006</v>
      </c>
      <c r="CG107" s="24">
        <f>SUMIFS(Detail!M:M,Detail!$A:$A,$B107,Detail!$D:$D,17,Detail!$C:$C,3)</f>
        <v>6565.6792540941387</v>
      </c>
      <c r="CH107" s="24">
        <f>SUMIFS(Detail!M:M,Detail!$A:$A,$B107,Detail!$D:$D,17,Detail!$C:$C,4)</f>
        <v>6298.0493610622361</v>
      </c>
      <c r="CI107" s="33">
        <f t="shared" si="184"/>
        <v>26863.147314788774</v>
      </c>
      <c r="CJ107" s="24">
        <f>SUMIFS(Detail!M:M,Detail!$A:$A,$B107,Detail!$D:$D,18,Detail!$C:$C,1)</f>
        <v>6045.2539609726518</v>
      </c>
      <c r="CK107" s="24">
        <f>SUMIFS(Detail!M:M,Detail!$A:$A,$B107,Detail!$D:$D,18,Detail!$C:$C,2)</f>
        <v>5806.2482348252088</v>
      </c>
      <c r="CL107" s="24">
        <f>SUMIFS(Detail!M:M,Detail!$A:$A,$B107,Detail!$D:$D,18,Detail!$C:$C,3)</f>
        <v>5580.0766857704148</v>
      </c>
      <c r="CM107" s="24">
        <f>SUMIFS(Detail!M:M,Detail!$A:$A,$B107,Detail!$D:$D,18,Detail!$C:$C,4)</f>
        <v>5365.8641671584919</v>
      </c>
      <c r="CN107" s="33">
        <f t="shared" si="185"/>
        <v>22797.443048726767</v>
      </c>
      <c r="CO107" s="24">
        <f>SUMIFS(Detail!M:M,Detail!$A:$A,$B107,Detail!$D:$D,19,Detail!$C:$C,1)</f>
        <v>5162.8079441711307</v>
      </c>
      <c r="CP107" s="24">
        <f>SUMIFS(Detail!M:M,Detail!$A:$A,$B107,Detail!$D:$D,19,Detail!$C:$C,2)</f>
        <v>4970.1706548929214</v>
      </c>
      <c r="CQ107" s="24">
        <f>SUMIFS(Detail!M:M,Detail!$A:$A,$B107,Detail!$D:$D,19,Detail!$C:$C,3)</f>
        <v>4787.2740562148392</v>
      </c>
      <c r="CR107" s="24">
        <f>SUMIFS(Detail!M:M,Detail!$A:$A,$B107,Detail!$D:$D,19,Detail!$C:$C,4)</f>
        <v>4613.4934559212998</v>
      </c>
      <c r="CS107" s="33">
        <f t="shared" si="186"/>
        <v>19533.746111200191</v>
      </c>
      <c r="CT107" s="24">
        <f>SUMIFS(Detail!M:M,Detail!$A:$A,$B107,Detail!$D:$D,20,Detail!$C:$C,1)</f>
        <v>4448.2527462672442</v>
      </c>
      <c r="CU107" s="24">
        <f>SUMIFS(Detail!M:M,Detail!$A:$A,$B107,Detail!$D:$D,20,Detail!$C:$C,2)</f>
        <v>4291.0199658097699</v>
      </c>
      <c r="CV107" s="24">
        <f>SUMIFS(Detail!M:M,Detail!$A:$A,$B107,Detail!$D:$D,20,Detail!$C:$C,3)</f>
        <v>4141.3033262966201</v>
      </c>
      <c r="CW107" s="24">
        <f>SUMIFS(Detail!M:M,Detail!$A:$A,$B107,Detail!$D:$D,20,Detail!$C:$C,4)</f>
        <v>3998.6476496346295</v>
      </c>
      <c r="CX107" s="33">
        <f t="shared" si="187"/>
        <v>16879.223688008264</v>
      </c>
      <c r="CY107" s="24">
        <f>SUMIFS(Detail!M:M,Detail!$A:$A,$B107,Detail!$D:$D,21,Detail!$C:$C,1)</f>
        <v>47043.463103231974</v>
      </c>
      <c r="CZ107" s="24">
        <f>SUMIFS(Detail!M:M,Detail!$A:$A,$B107,Detail!$D:$D,21,Detail!$C:$C,2)</f>
        <v>0</v>
      </c>
      <c r="DA107" s="24">
        <f>SUMIFS(Detail!M:M,Detail!$A:$A,$B107,Detail!$D:$D,21,Detail!$C:$C,3)</f>
        <v>0</v>
      </c>
      <c r="DB107" s="24">
        <f>SUMIFS(Detail!M:M,Detail!$A:$A,$B107,Detail!$D:$D,21,Detail!$C:$C,4)</f>
        <v>0</v>
      </c>
      <c r="DC107" s="33">
        <f t="shared" si="188"/>
        <v>47043.463103231974</v>
      </c>
      <c r="DD107" s="86">
        <f>SUMIFS(Detail!M:M,Detail!$A:$A,$B107,Detail!$B:$B,"&gt;60")</f>
        <v>2857322.7263311427</v>
      </c>
    </row>
    <row r="108" spans="1:108" x14ac:dyDescent="0.25">
      <c r="A108" t="s">
        <v>5345</v>
      </c>
      <c r="B108" s="32" t="s">
        <v>5128</v>
      </c>
      <c r="C108" s="24">
        <f>SUMIFS(Detail!M:M,Detail!$A:$A,$B108,Detail!$D:$D,1,Detail!$C:$C,1)</f>
        <v>0</v>
      </c>
      <c r="D108" s="24">
        <f>SUMIFS(Detail!M:M,Detail!$A:$A,$B108,Detail!$D:$D,1,Detail!$C:$C,2)</f>
        <v>0</v>
      </c>
      <c r="E108" s="24">
        <f>SUMIFS(Detail!M:M,Detail!$A:$A,$B108,Detail!$D:$D,1,Detail!$C:$C,3)</f>
        <v>0</v>
      </c>
      <c r="F108" s="24">
        <f>SUMIFS(Detail!M:M,Detail!$A:$A,$B108,Detail!$D:$D,1,Detail!$C:$C,4)</f>
        <v>0</v>
      </c>
      <c r="G108" s="33">
        <f t="shared" si="168"/>
        <v>0</v>
      </c>
      <c r="H108" s="24">
        <f>SUMIFS(Detail!M:M,Detail!$A:$A,$B108,Detail!$D:$D,2,Detail!$C:$C,1)</f>
        <v>4940.3280928206314</v>
      </c>
      <c r="I108" s="24">
        <f>SUMIFS(Detail!M:M,Detail!$A:$A,$B108,Detail!$D:$D,2,Detail!$C:$C,2)</f>
        <v>36962.555064202897</v>
      </c>
      <c r="J108" s="24">
        <f>SUMIFS(Detail!M:M,Detail!$A:$A,$B108,Detail!$D:$D,2,Detail!$C:$C,3)</f>
        <v>169962.47481514464</v>
      </c>
      <c r="K108" s="24">
        <f>SUMIFS(Detail!M:M,Detail!$A:$A,$B108,Detail!$D:$D,2,Detail!$C:$C,4)</f>
        <v>482315.73185094283</v>
      </c>
      <c r="L108" s="33">
        <f t="shared" si="169"/>
        <v>694181.08982311096</v>
      </c>
      <c r="M108" s="24">
        <f>SUMIFS(Detail!M:M,Detail!$A:$A,$B108,Detail!$D:$D,3,Detail!$C:$C,1)</f>
        <v>912577.32455234299</v>
      </c>
      <c r="N108" s="24">
        <f>SUMIFS(Detail!M:M,Detail!$A:$A,$B108,Detail!$D:$D,3,Detail!$C:$C,2)</f>
        <v>1423780.1536867416</v>
      </c>
      <c r="O108" s="24">
        <f>SUMIFS(Detail!M:M,Detail!$A:$A,$B108,Detail!$D:$D,3,Detail!$C:$C,3)</f>
        <v>1951089.4056174485</v>
      </c>
      <c r="P108" s="24">
        <f>SUMIFS(Detail!M:M,Detail!$A:$A,$B108,Detail!$D:$D,3,Detail!$C:$C,4)</f>
        <v>2434756.6867994377</v>
      </c>
      <c r="Q108" s="33">
        <f t="shared" si="170"/>
        <v>6722203.5706559708</v>
      </c>
      <c r="R108" s="24">
        <f>SUMIFS(Detail!M:M,Detail!$A:$A,$B108,Detail!$D:$D,4,Detail!$C:$C,1)</f>
        <v>2956435.0348053332</v>
      </c>
      <c r="S108" s="24">
        <f>SUMIFS(Detail!M:M,Detail!$A:$A,$B108,Detail!$D:$D,4,Detail!$C:$C,2)</f>
        <v>3562244.3297933713</v>
      </c>
      <c r="T108" s="24">
        <f>SUMIFS(Detail!M:M,Detail!$A:$A,$B108,Detail!$D:$D,4,Detail!$C:$C,3)</f>
        <v>4281152.2489162385</v>
      </c>
      <c r="U108" s="24">
        <f>SUMIFS(Detail!M:M,Detail!$A:$A,$B108,Detail!$D:$D,4,Detail!$C:$C,4)</f>
        <v>5140377.9529637694</v>
      </c>
      <c r="V108" s="33">
        <f t="shared" si="171"/>
        <v>15940209.566478712</v>
      </c>
      <c r="W108" s="24">
        <f>SUMIFS(Detail!M:M,Detail!$A:$A,$B108,Detail!$D:$D,5,Detail!$C:$C,1)</f>
        <v>6169886.7143619023</v>
      </c>
      <c r="X108" s="24">
        <f>SUMIFS(Detail!M:M,Detail!$A:$A,$B108,Detail!$D:$D,5,Detail!$C:$C,2)</f>
        <v>7404567.0838551596</v>
      </c>
      <c r="Y108" s="24">
        <f>SUMIFS(Detail!M:M,Detail!$A:$A,$B108,Detail!$D:$D,5,Detail!$C:$C,3)</f>
        <v>8885832.5230076984</v>
      </c>
      <c r="Z108" s="24">
        <f>SUMIFS(Detail!M:M,Detail!$A:$A,$B108,Detail!$D:$D,5,Detail!$C:$C,4)</f>
        <v>10663178.393016599</v>
      </c>
      <c r="AA108" s="33">
        <f t="shared" si="172"/>
        <v>33123464.714241359</v>
      </c>
      <c r="AB108" s="24">
        <f>SUMIFS(Detail!M:M,Detail!$A:$A,$B108,Detail!$D:$D,6,Detail!$C:$C,1)</f>
        <v>5814328.9432736337</v>
      </c>
      <c r="AC108" s="24">
        <f>SUMIFS(Detail!M:M,Detail!$A:$A,$B108,Detail!$D:$D,6,Detail!$C:$C,2)</f>
        <v>1933900.8195100352</v>
      </c>
      <c r="AD108" s="24">
        <f>SUMIFS(Detail!M:M,Detail!$A:$A,$B108,Detail!$D:$D,6,Detail!$C:$C,3)</f>
        <v>770650.85999847949</v>
      </c>
      <c r="AE108" s="24">
        <f>SUMIFS(Detail!M:M,Detail!$A:$A,$B108,Detail!$D:$D,6,Detail!$C:$C,4)</f>
        <v>332349.45874612033</v>
      </c>
      <c r="AF108" s="33">
        <f t="shared" si="173"/>
        <v>8851230.0815282688</v>
      </c>
      <c r="AG108" s="24">
        <f>SUMIFS(Detail!M:M,Detail!$A:$A,$B108,Detail!$D:$D,7,Detail!$C:$C,1)</f>
        <v>150707.37242798507</v>
      </c>
      <c r="AH108" s="24">
        <f>SUMIFS(Detail!M:M,Detail!$A:$A,$B108,Detail!$D:$D,7,Detail!$C:$C,2)</f>
        <v>70866.73028293997</v>
      </c>
      <c r="AI108" s="24">
        <f>SUMIFS(Detail!M:M,Detail!$A:$A,$B108,Detail!$D:$D,7,Detail!$C:$C,3)</f>
        <v>34275.706271477044</v>
      </c>
      <c r="AJ108" s="24">
        <f>SUMIFS(Detail!M:M,Detail!$A:$A,$B108,Detail!$D:$D,7,Detail!$C:$C,4)</f>
        <v>16961.363227777183</v>
      </c>
      <c r="AK108" s="33">
        <f t="shared" si="174"/>
        <v>272811.17221017927</v>
      </c>
      <c r="AL108" s="24">
        <f>SUMIFS(Detail!M:M,Detail!$A:$A,$B108,Detail!$D:$D,8,Detail!$C:$C,1)</f>
        <v>8555.5796328634024</v>
      </c>
      <c r="AM108" s="24">
        <f>SUMIFS(Detail!M:M,Detail!$A:$A,$B108,Detail!$D:$D,8,Detail!$C:$C,2)</f>
        <v>4386.9377676397562</v>
      </c>
      <c r="AN108" s="24">
        <f>SUMIFS(Detail!M:M,Detail!$A:$A,$B108,Detail!$D:$D,8,Detail!$C:$C,3)</f>
        <v>2281.8412488251925</v>
      </c>
      <c r="AO108" s="24">
        <f>SUMIFS(Detail!M:M,Detail!$A:$A,$B108,Detail!$D:$D,8,Detail!$C:$C,4)</f>
        <v>1201.9961547106504</v>
      </c>
      <c r="AP108" s="33">
        <f t="shared" si="175"/>
        <v>16426.354804039001</v>
      </c>
      <c r="AQ108" s="24">
        <f>SUMIFS(Detail!M:M,Detail!$A:$A,$B108,Detail!$D:$D,9,Detail!$C:$C,1)</f>
        <v>640.37599442154169</v>
      </c>
      <c r="AR108" s="24">
        <f>SUMIFS(Detail!M:M,Detail!$A:$A,$B108,Detail!$D:$D,9,Detail!$C:$C,2)</f>
        <v>344.67109858989716</v>
      </c>
      <c r="AS108" s="24">
        <f>SUMIFS(Detail!M:M,Detail!$A:$A,$B108,Detail!$D:$D,9,Detail!$C:$C,3)</f>
        <v>187.24680396169424</v>
      </c>
      <c r="AT108" s="24">
        <f>SUMIFS(Detail!M:M,Detail!$A:$A,$B108,Detail!$D:$D,9,Detail!$C:$C,4)</f>
        <v>102.59505480527878</v>
      </c>
      <c r="AU108" s="33">
        <f t="shared" si="176"/>
        <v>1274.8889517784119</v>
      </c>
      <c r="AV108" s="24">
        <f>SUMIFS(Detail!M:M,Detail!$A:$A,$B108,Detail!$D:$D,10,Detail!$C:$C,1)</f>
        <v>56.65677934139967</v>
      </c>
      <c r="AW108" s="24">
        <f>SUMIFS(Detail!M:M,Detail!$A:$A,$B108,Detail!$D:$D,10,Detail!$C:$C,2)</f>
        <v>31.51668706536293</v>
      </c>
      <c r="AX108" s="24">
        <f>SUMIFS(Detail!M:M,Detail!$A:$A,$B108,Detail!$D:$D,10,Detail!$C:$C,3)</f>
        <v>17.651186317205429</v>
      </c>
      <c r="AY108" s="24">
        <f>SUMIFS(Detail!M:M,Detail!$A:$A,$B108,Detail!$D:$D,10,Detail!$C:$C,4)</f>
        <v>9.9485434517264366</v>
      </c>
      <c r="AZ108" s="33">
        <f t="shared" si="177"/>
        <v>115.77319617569447</v>
      </c>
      <c r="BA108" s="24">
        <f>SUMIFS(Detail!M:M,Detail!$A:$A,$B108,Detail!$D:$D,11,Detail!$C:$C,1)</f>
        <v>5.6406194046139717</v>
      </c>
      <c r="BB108" s="24">
        <f>SUMIFS(Detail!M:M,Detail!$A:$A,$B108,Detail!$D:$D,11,Detail!$C:$C,2)</f>
        <v>3.216056264936924</v>
      </c>
      <c r="BC108" s="24">
        <f>SUMIFS(Detail!M:M,Detail!$A:$A,$B108,Detail!$D:$D,11,Detail!$C:$C,3)</f>
        <v>1.8433742523193359</v>
      </c>
      <c r="BD108" s="24">
        <f>SUMIFS(Detail!M:M,Detail!$A:$A,$B108,Detail!$D:$D,11,Detail!$C:$C,4)</f>
        <v>1.0618748962879181</v>
      </c>
      <c r="BE108" s="33">
        <f t="shared" si="178"/>
        <v>11.76192481815815</v>
      </c>
      <c r="BF108" s="24">
        <f>SUMIFS(Detail!M:M,Detail!$A:$A,$B108,Detail!$D:$D,12,Detail!$C:$C,1)</f>
        <v>0.61459872871637344</v>
      </c>
      <c r="BG108" s="24">
        <f>SUMIFS(Detail!M:M,Detail!$A:$A,$B108,Detail!$D:$D,12,Detail!$C:$C,2)</f>
        <v>0.35732796043157578</v>
      </c>
      <c r="BH108" s="24">
        <f>SUMIFS(Detail!M:M,Detail!$A:$A,$B108,Detail!$D:$D,12,Detail!$C:$C,3)</f>
        <v>0.20864439755678177</v>
      </c>
      <c r="BI108" s="24">
        <f>SUMIFS(Detail!M:M,Detail!$A:$A,$B108,Detail!$D:$D,12,Detail!$C:$C,4)</f>
        <v>0.12232799082994461</v>
      </c>
      <c r="BJ108" s="33">
        <f t="shared" si="179"/>
        <v>1.3028990775346756</v>
      </c>
      <c r="BK108" s="24">
        <f>SUMIFS(Detail!M:M,Detail!$A:$A,$B108,Detail!$D:$D,13,Detail!$C:$C,1)</f>
        <v>7.2002321481704712E-2</v>
      </c>
      <c r="BL108" s="24">
        <f>SUMIFS(Detail!M:M,Detail!$A:$A,$B108,Detail!$D:$D,13,Detail!$C:$C,2)</f>
        <v>4.253985732793808E-2</v>
      </c>
      <c r="BM108" s="24">
        <f>SUMIFS(Detail!M:M,Detail!$A:$A,$B108,Detail!$D:$D,13,Detail!$C:$C,3)</f>
        <v>2.5223731994628906E-2</v>
      </c>
      <c r="BN108" s="24">
        <f>SUMIFS(Detail!M:M,Detail!$A:$A,$B108,Detail!$D:$D,13,Detail!$C:$C,4)</f>
        <v>1.5007972717285156E-2</v>
      </c>
      <c r="BO108" s="33">
        <f t="shared" si="180"/>
        <v>0.15477388352155685</v>
      </c>
      <c r="BP108" s="24">
        <f>SUMIFS(Detail!M:M,Detail!$A:$A,$B108,Detail!$D:$D,14,Detail!$C:$C,1)</f>
        <v>8.9594274759292603E-3</v>
      </c>
      <c r="BQ108" s="24">
        <f>SUMIFS(Detail!M:M,Detail!$A:$A,$B108,Detail!$D:$D,14,Detail!$C:$C,2)</f>
        <v>5.3656920790672302E-3</v>
      </c>
      <c r="BR108" s="24">
        <f>SUMIFS(Detail!M:M,Detail!$A:$A,$B108,Detail!$D:$D,14,Detail!$C:$C,3)</f>
        <v>3.2233744859695435E-3</v>
      </c>
      <c r="BS108" s="24">
        <f>SUMIFS(Detail!M:M,Detail!$A:$A,$B108,Detail!$D:$D,14,Detail!$C:$C,4)</f>
        <v>1.9421949982643127E-3</v>
      </c>
      <c r="BT108" s="33">
        <f t="shared" si="181"/>
        <v>1.9490689039230347E-2</v>
      </c>
      <c r="BU108" s="24">
        <f>SUMIFS(Detail!M:M,Detail!$A:$A,$B108,Detail!$D:$D,15,Detail!$C:$C,1)</f>
        <v>1.1736080050468445E-3</v>
      </c>
      <c r="BV108" s="24">
        <f>SUMIFS(Detail!M:M,Detail!$A:$A,$B108,Detail!$D:$D,15,Detail!$C:$C,2)</f>
        <v>7.1115046739578247E-4</v>
      </c>
      <c r="BW108" s="24">
        <f>SUMIFS(Detail!M:M,Detail!$A:$A,$B108,Detail!$D:$D,15,Detail!$C:$C,3)</f>
        <v>4.3205916881561279E-4</v>
      </c>
      <c r="BX108" s="24">
        <f>SUMIFS(Detail!M:M,Detail!$A:$A,$B108,Detail!$D:$D,15,Detail!$C:$C,4)</f>
        <v>2.63214111328125E-4</v>
      </c>
      <c r="BY108" s="33">
        <f t="shared" si="182"/>
        <v>2.5800317525863647E-3</v>
      </c>
      <c r="BZ108" s="24">
        <f>SUMIFS(Detail!M:M,Detail!$A:$A,$B108,Detail!$D:$D,16,Detail!$C:$C,1)</f>
        <v>1.6075372695922852E-4</v>
      </c>
      <c r="CA108" s="24">
        <f>SUMIFS(Detail!M:M,Detail!$A:$A,$B108,Detail!$D:$D,16,Detail!$C:$C,2)</f>
        <v>9.8392367362976074E-5</v>
      </c>
      <c r="CB108" s="24">
        <f>SUMIFS(Detail!M:M,Detail!$A:$A,$B108,Detail!$D:$D,16,Detail!$C:$C,3)</f>
        <v>6.0401856899261475E-5</v>
      </c>
      <c r="CC108" s="24">
        <f>SUMIFS(Detail!M:M,Detail!$A:$A,$B108,Detail!$D:$D,16,Detail!$C:$C,4)</f>
        <v>3.7156045436859131E-5</v>
      </c>
      <c r="CD108" s="33">
        <f t="shared" si="183"/>
        <v>3.567039966583252E-4</v>
      </c>
      <c r="CE108" s="24">
        <f>SUMIFS(Detail!M:M,Detail!$A:$A,$B108,Detail!$D:$D,17,Detail!$C:$C,1)</f>
        <v>2.288818359375E-5</v>
      </c>
      <c r="CF108" s="24">
        <f>SUMIFS(Detail!M:M,Detail!$A:$A,$B108,Detail!$D:$D,17,Detail!$C:$C,2)</f>
        <v>1.4141201972961426E-5</v>
      </c>
      <c r="CG108" s="24">
        <f>SUMIFS(Detail!M:M,Detail!$A:$A,$B108,Detail!$D:$D,17,Detail!$C:$C,3)</f>
        <v>8.7693333625793457E-6</v>
      </c>
      <c r="CH108" s="24">
        <f>SUMIFS(Detail!M:M,Detail!$A:$A,$B108,Detail!$D:$D,17,Detail!$C:$C,4)</f>
        <v>5.4389238357543945E-6</v>
      </c>
      <c r="CI108" s="33">
        <f t="shared" si="184"/>
        <v>5.1237642765045166E-5</v>
      </c>
      <c r="CJ108" s="24">
        <f>SUMIFS(Detail!M:M,Detail!$A:$A,$B108,Detail!$D:$D,18,Detail!$C:$C,1)</f>
        <v>3.3751130104064941E-6</v>
      </c>
      <c r="CK108" s="24">
        <f>SUMIFS(Detail!M:M,Detail!$A:$A,$B108,Detail!$D:$D,18,Detail!$C:$C,2)</f>
        <v>2.0936131477355957E-6</v>
      </c>
      <c r="CL108" s="24">
        <f>SUMIFS(Detail!M:M,Detail!$A:$A,$B108,Detail!$D:$D,18,Detail!$C:$C,3)</f>
        <v>1.3187527656555176E-6</v>
      </c>
      <c r="CM108" s="24">
        <f>SUMIFS(Detail!M:M,Detail!$A:$A,$B108,Detail!$D:$D,18,Detail!$C:$C,4)</f>
        <v>8.2701444625854492E-7</v>
      </c>
      <c r="CN108" s="33">
        <f t="shared" si="185"/>
        <v>7.6144933700561523E-6</v>
      </c>
      <c r="CO108" s="24">
        <f>SUMIFS(Detail!M:M,Detail!$A:$A,$B108,Detail!$D:$D,19,Detail!$C:$C,1)</f>
        <v>5.1409006118774414E-7</v>
      </c>
      <c r="CP108" s="24">
        <f>SUMIFS(Detail!M:M,Detail!$A:$A,$B108,Detail!$D:$D,19,Detail!$C:$C,2)</f>
        <v>3.2782554626464844E-7</v>
      </c>
      <c r="CQ108" s="24">
        <f>SUMIFS(Detail!M:M,Detail!$A:$A,$B108,Detail!$D:$D,19,Detail!$C:$C,3)</f>
        <v>2.0861625671386719E-7</v>
      </c>
      <c r="CR108" s="24">
        <f>SUMIFS(Detail!M:M,Detail!$A:$A,$B108,Detail!$D:$D,19,Detail!$C:$C,4)</f>
        <v>1.0430812835693359E-7</v>
      </c>
      <c r="CS108" s="33">
        <f t="shared" si="186"/>
        <v>1.1548399925231934E-6</v>
      </c>
      <c r="CT108" s="24">
        <f>SUMIFS(Detail!M:M,Detail!$A:$A,$B108,Detail!$D:$D,20,Detail!$C:$C,1)</f>
        <v>8.9406967163085938E-8</v>
      </c>
      <c r="CU108" s="24">
        <f>SUMIFS(Detail!M:M,Detail!$A:$A,$B108,Detail!$D:$D,20,Detail!$C:$C,2)</f>
        <v>4.4703483581542969E-8</v>
      </c>
      <c r="CV108" s="24">
        <f>SUMIFS(Detail!M:M,Detail!$A:$A,$B108,Detail!$D:$D,20,Detail!$C:$C,3)</f>
        <v>2.9802322387695313E-8</v>
      </c>
      <c r="CW108" s="24">
        <f>SUMIFS(Detail!M:M,Detail!$A:$A,$B108,Detail!$D:$D,20,Detail!$C:$C,4)</f>
        <v>2.2351741790771484E-8</v>
      </c>
      <c r="CX108" s="33">
        <f t="shared" si="187"/>
        <v>1.862645149230957E-7</v>
      </c>
      <c r="CY108" s="24">
        <f>SUMIFS(Detail!M:M,Detail!$A:$A,$B108,Detail!$D:$D,21,Detail!$C:$C,1)</f>
        <v>4.4703483581542969E-8</v>
      </c>
      <c r="CZ108" s="24">
        <f>SUMIFS(Detail!M:M,Detail!$A:$A,$B108,Detail!$D:$D,21,Detail!$C:$C,2)</f>
        <v>0</v>
      </c>
      <c r="DA108" s="24">
        <f>SUMIFS(Detail!M:M,Detail!$A:$A,$B108,Detail!$D:$D,21,Detail!$C:$C,3)</f>
        <v>0</v>
      </c>
      <c r="DB108" s="24">
        <f>SUMIFS(Detail!M:M,Detail!$A:$A,$B108,Detail!$D:$D,21,Detail!$C:$C,4)</f>
        <v>0</v>
      </c>
      <c r="DC108" s="33">
        <f t="shared" si="188"/>
        <v>4.4703483581542969E-8</v>
      </c>
      <c r="DD108" s="86">
        <f>SUMIFS(Detail!M:M,Detail!$A:$A,$B108,Detail!$B:$B,"&gt;60")</f>
        <v>9141871.5127758831</v>
      </c>
    </row>
    <row r="109" spans="1:108" x14ac:dyDescent="0.25">
      <c r="A109" t="s">
        <v>5346</v>
      </c>
      <c r="B109" s="32" t="s">
        <v>5129</v>
      </c>
      <c r="C109" s="24">
        <f>SUMIFS(Detail!M:M,Detail!$A:$A,$B109,Detail!$D:$D,1,Detail!$C:$C,1)</f>
        <v>0</v>
      </c>
      <c r="D109" s="24">
        <f>SUMIFS(Detail!M:M,Detail!$A:$A,$B109,Detail!$D:$D,1,Detail!$C:$C,2)</f>
        <v>0</v>
      </c>
      <c r="E109" s="24">
        <f>SUMIFS(Detail!M:M,Detail!$A:$A,$B109,Detail!$D:$D,1,Detail!$C:$C,3)</f>
        <v>0</v>
      </c>
      <c r="F109" s="24">
        <f>SUMIFS(Detail!M:M,Detail!$A:$A,$B109,Detail!$D:$D,1,Detail!$C:$C,4)</f>
        <v>0</v>
      </c>
      <c r="G109" s="33">
        <f t="shared" si="168"/>
        <v>0</v>
      </c>
      <c r="H109" s="24">
        <f>SUMIFS(Detail!M:M,Detail!$A:$A,$B109,Detail!$D:$D,2,Detail!$C:$C,1)</f>
        <v>18.949451501227738</v>
      </c>
      <c r="I109" s="24">
        <f>SUMIFS(Detail!M:M,Detail!$A:$A,$B109,Detail!$D:$D,2,Detail!$C:$C,2)</f>
        <v>375.37757004450452</v>
      </c>
      <c r="J109" s="24">
        <f>SUMIFS(Detail!M:M,Detail!$A:$A,$B109,Detail!$D:$D,2,Detail!$C:$C,3)</f>
        <v>2451.1135029377861</v>
      </c>
      <c r="K109" s="24">
        <f>SUMIFS(Detail!M:M,Detail!$A:$A,$B109,Detail!$D:$D,2,Detail!$C:$C,4)</f>
        <v>10659.817813663683</v>
      </c>
      <c r="L109" s="33">
        <f t="shared" si="169"/>
        <v>13505.258338147201</v>
      </c>
      <c r="M109" s="24">
        <f>SUMIFS(Detail!M:M,Detail!$A:$A,$B109,Detail!$D:$D,3,Detail!$C:$C,1)</f>
        <v>30611.478789595039</v>
      </c>
      <c r="N109" s="24">
        <f>SUMIFS(Detail!M:M,Detail!$A:$A,$B109,Detail!$D:$D,3,Detail!$C:$C,2)</f>
        <v>65368.502420197088</v>
      </c>
      <c r="O109" s="24">
        <f>SUMIFS(Detail!M:M,Detail!$A:$A,$B109,Detail!$D:$D,3,Detail!$C:$C,3)</f>
        <v>116009.45782123751</v>
      </c>
      <c r="P109" s="24">
        <f>SUMIFS(Detail!M:M,Detail!$A:$A,$B109,Detail!$D:$D,3,Detail!$C:$C,4)</f>
        <v>180638.96188029536</v>
      </c>
      <c r="Q109" s="33">
        <f t="shared" si="170"/>
        <v>392628.40091132501</v>
      </c>
      <c r="R109" s="24">
        <f>SUMIFS(Detail!M:M,Detail!$A:$A,$B109,Detail!$D:$D,4,Detail!$C:$C,1)</f>
        <v>256599.77275404509</v>
      </c>
      <c r="S109" s="24">
        <f>SUMIFS(Detail!M:M,Detail!$A:$A,$B109,Detail!$D:$D,4,Detail!$C:$C,2)</f>
        <v>344151.12012653495</v>
      </c>
      <c r="T109" s="24">
        <f>SUMIFS(Detail!M:M,Detail!$A:$A,$B109,Detail!$D:$D,4,Detail!$C:$C,3)</f>
        <v>445309.18466156663</v>
      </c>
      <c r="U109" s="24">
        <f>SUMIFS(Detail!M:M,Detail!$A:$A,$B109,Detail!$D:$D,4,Detail!$C:$C,4)</f>
        <v>563037.75198158296</v>
      </c>
      <c r="V109" s="33">
        <f t="shared" si="171"/>
        <v>1609097.8295237296</v>
      </c>
      <c r="W109" s="24">
        <f>SUMIFS(Detail!M:M,Detail!$A:$A,$B109,Detail!$D:$D,5,Detail!$C:$C,1)</f>
        <v>701044.35342567624</v>
      </c>
      <c r="X109" s="24">
        <f>SUMIFS(Detail!M:M,Detail!$A:$A,$B109,Detail!$D:$D,5,Detail!$C:$C,2)</f>
        <v>863792.23797715548</v>
      </c>
      <c r="Y109" s="24">
        <f>SUMIFS(Detail!M:M,Detail!$A:$A,$B109,Detail!$D:$D,5,Detail!$C:$C,3)</f>
        <v>1056604.9000055552</v>
      </c>
      <c r="Z109" s="24">
        <f>SUMIFS(Detail!M:M,Detail!$A:$A,$B109,Detail!$D:$D,5,Detail!$C:$C,4)</f>
        <v>1285825.1835996453</v>
      </c>
      <c r="AA109" s="33">
        <f t="shared" si="172"/>
        <v>3907266.6750080325</v>
      </c>
      <c r="AB109" s="24">
        <f>SUMIFS(Detail!M:M,Detail!$A:$A,$B109,Detail!$D:$D,6,Detail!$C:$C,1)</f>
        <v>1516134.8520044405</v>
      </c>
      <c r="AC109" s="24">
        <f>SUMIFS(Detail!M:M,Detail!$A:$A,$B109,Detail!$D:$D,6,Detail!$C:$C,2)</f>
        <v>1539660.4357020305</v>
      </c>
      <c r="AD109" s="24">
        <f>SUMIFS(Detail!M:M,Detail!$A:$A,$B109,Detail!$D:$D,6,Detail!$C:$C,3)</f>
        <v>1428218.8870929144</v>
      </c>
      <c r="AE109" s="24">
        <f>SUMIFS(Detail!M:M,Detail!$A:$A,$B109,Detail!$D:$D,6,Detail!$C:$C,4)</f>
        <v>1285316.2415266689</v>
      </c>
      <c r="AF109" s="33">
        <f t="shared" si="173"/>
        <v>5769330.4163260544</v>
      </c>
      <c r="AG109" s="24">
        <f>SUMIFS(Detail!M:M,Detail!$A:$A,$B109,Detail!$D:$D,7,Detail!$C:$C,1)</f>
        <v>1144952.2941686735</v>
      </c>
      <c r="AH109" s="24">
        <f>SUMIFS(Detail!M:M,Detail!$A:$A,$B109,Detail!$D:$D,7,Detail!$C:$C,2)</f>
        <v>1017355.6005537603</v>
      </c>
      <c r="AI109" s="24">
        <f>SUMIFS(Detail!M:M,Detail!$A:$A,$B109,Detail!$D:$D,7,Detail!$C:$C,3)</f>
        <v>904691.67037167214</v>
      </c>
      <c r="AJ109" s="24">
        <f>SUMIFS(Detail!M:M,Detail!$A:$A,$B109,Detail!$D:$D,7,Detail!$C:$C,4)</f>
        <v>806335.33749956265</v>
      </c>
      <c r="AK109" s="33">
        <f t="shared" si="174"/>
        <v>3873334.9025936686</v>
      </c>
      <c r="AL109" s="24">
        <f>SUMIFS(Detail!M:M,Detail!$A:$A,$B109,Detail!$D:$D,8,Detail!$C:$C,1)</f>
        <v>720778.79540397413</v>
      </c>
      <c r="AM109" s="24">
        <f>SUMIFS(Detail!M:M,Detail!$A:$A,$B109,Detail!$D:$D,8,Detail!$C:$C,2)</f>
        <v>646352.26294407994</v>
      </c>
      <c r="AN109" s="24">
        <f>SUMIFS(Detail!M:M,Detail!$A:$A,$B109,Detail!$D:$D,8,Detail!$C:$C,3)</f>
        <v>581484.19639598206</v>
      </c>
      <c r="AO109" s="24">
        <f>SUMIFS(Detail!M:M,Detail!$A:$A,$B109,Detail!$D:$D,8,Detail!$C:$C,4)</f>
        <v>524786.08762526885</v>
      </c>
      <c r="AP109" s="33">
        <f t="shared" si="175"/>
        <v>2473401.342369305</v>
      </c>
      <c r="AQ109" s="24">
        <f>SUMIFS(Detail!M:M,Detail!$A:$A,$B109,Detail!$D:$D,9,Detail!$C:$C,1)</f>
        <v>475066.37786126509</v>
      </c>
      <c r="AR109" s="24">
        <f>SUMIFS(Detail!M:M,Detail!$A:$A,$B109,Detail!$D:$D,9,Detail!$C:$C,2)</f>
        <v>431315.57252654061</v>
      </c>
      <c r="AS109" s="24">
        <f>SUMIFS(Detail!M:M,Detail!$A:$A,$B109,Detail!$D:$D,9,Detail!$C:$C,3)</f>
        <v>392683.09556203708</v>
      </c>
      <c r="AT109" s="24">
        <f>SUMIFS(Detail!M:M,Detail!$A:$A,$B109,Detail!$D:$D,9,Detail!$C:$C,4)</f>
        <v>358453.33172634616</v>
      </c>
      <c r="AU109" s="33">
        <f t="shared" si="176"/>
        <v>1657518.3776761889</v>
      </c>
      <c r="AV109" s="24">
        <f>SUMIFS(Detail!M:M,Detail!$A:$A,$B109,Detail!$D:$D,10,Detail!$C:$C,1)</f>
        <v>328023.73925345391</v>
      </c>
      <c r="AW109" s="24">
        <f>SUMIFS(Detail!M:M,Detail!$A:$A,$B109,Detail!$D:$D,10,Detail!$C:$C,2)</f>
        <v>300885.91971262172</v>
      </c>
      <c r="AX109" s="24">
        <f>SUMIFS(Detail!M:M,Detail!$A:$A,$B109,Detail!$D:$D,10,Detail!$C:$C,3)</f>
        <v>276609.68532434851</v>
      </c>
      <c r="AY109" s="24">
        <f>SUMIFS(Detail!M:M,Detail!$A:$A,$B109,Detail!$D:$D,10,Detail!$C:$C,4)</f>
        <v>254829.83564291522</v>
      </c>
      <c r="AZ109" s="33">
        <f t="shared" si="177"/>
        <v>1160349.1799333394</v>
      </c>
      <c r="BA109" s="24">
        <f>SUMIFS(Detail!M:M,Detail!$A:$A,$B109,Detail!$D:$D,11,Detail!$C:$C,1)</f>
        <v>235235.2583723478</v>
      </c>
      <c r="BB109" s="24">
        <f>SUMIFS(Detail!M:M,Detail!$A:$A,$B109,Detail!$D:$D,11,Detail!$C:$C,2)</f>
        <v>217559.97101521119</v>
      </c>
      <c r="BC109" s="24">
        <f>SUMIFS(Detail!M:M,Detail!$A:$A,$B109,Detail!$D:$D,11,Detail!$C:$C,3)</f>
        <v>201575.76025342941</v>
      </c>
      <c r="BD109" s="24">
        <f>SUMIFS(Detail!M:M,Detail!$A:$A,$B109,Detail!$D:$D,11,Detail!$C:$C,4)</f>
        <v>187086.12692248076</v>
      </c>
      <c r="BE109" s="33">
        <f t="shared" si="178"/>
        <v>841457.11656346917</v>
      </c>
      <c r="BF109" s="24">
        <f>SUMIFS(Detail!M:M,Detail!$A:$A,$B109,Detail!$D:$D,12,Detail!$C:$C,1)</f>
        <v>173921.2943129614</v>
      </c>
      <c r="BG109" s="24">
        <f>SUMIFS(Detail!M:M,Detail!$A:$A,$B109,Detail!$D:$D,12,Detail!$C:$C,2)</f>
        <v>161934.08177673817</v>
      </c>
      <c r="BH109" s="24">
        <f>SUMIFS(Detail!M:M,Detail!$A:$A,$B109,Detail!$D:$D,12,Detail!$C:$C,3)</f>
        <v>150996.48303113878</v>
      </c>
      <c r="BI109" s="24">
        <f>SUMIFS(Detail!M:M,Detail!$A:$A,$B109,Detail!$D:$D,12,Detail!$C:$C,4)</f>
        <v>140996.81939122826</v>
      </c>
      <c r="BJ109" s="33">
        <f t="shared" si="179"/>
        <v>627848.6785120666</v>
      </c>
      <c r="BK109" s="24">
        <f>SUMIFS(Detail!M:M,Detail!$A:$A,$B109,Detail!$D:$D,13,Detail!$C:$C,1)</f>
        <v>131837.36320539191</v>
      </c>
      <c r="BL109" s="24">
        <f>SUMIFS(Detail!M:M,Detail!$A:$A,$B109,Detail!$D:$D,13,Detail!$C:$C,2)</f>
        <v>123432.34694999456</v>
      </c>
      <c r="BM109" s="24">
        <f>SUMIFS(Detail!M:M,Detail!$A:$A,$B109,Detail!$D:$D,13,Detail!$C:$C,3)</f>
        <v>115706.28963043913</v>
      </c>
      <c r="BN109" s="24">
        <f>SUMIFS(Detail!M:M,Detail!$A:$A,$B109,Detail!$D:$D,13,Detail!$C:$C,4)</f>
        <v>108592.58510895073</v>
      </c>
      <c r="BO109" s="33">
        <f t="shared" si="180"/>
        <v>479568.58489477634</v>
      </c>
      <c r="BP109" s="24">
        <f>SUMIFS(Detail!M:M,Detail!$A:$A,$B109,Detail!$D:$D,14,Detail!$C:$C,1)</f>
        <v>102032.3073704578</v>
      </c>
      <c r="BQ109" s="24">
        <f>SUMIFS(Detail!M:M,Detail!$A:$A,$B109,Detail!$D:$D,14,Detail!$C:$C,2)</f>
        <v>95973.196074001491</v>
      </c>
      <c r="BR109" s="24">
        <f>SUMIFS(Detail!M:M,Detail!$A:$A,$B109,Detail!$D:$D,14,Detail!$C:$C,3)</f>
        <v>90368.792434208095</v>
      </c>
      <c r="BS109" s="24">
        <f>SUMIFS(Detail!M:M,Detail!$A:$A,$B109,Detail!$D:$D,14,Detail!$C:$C,4)</f>
        <v>85177.700872242451</v>
      </c>
      <c r="BT109" s="33">
        <f t="shared" si="181"/>
        <v>373551.99675090984</v>
      </c>
      <c r="BU109" s="24">
        <f>SUMIFS(Detail!M:M,Detail!$A:$A,$B109,Detail!$D:$D,15,Detail!$C:$C,1)</f>
        <v>80362.956233009696</v>
      </c>
      <c r="BV109" s="24">
        <f>SUMIFS(Detail!M:M,Detail!$A:$A,$B109,Detail!$D:$D,15,Detail!$C:$C,2)</f>
        <v>75891.479894518852</v>
      </c>
      <c r="BW109" s="24">
        <f>SUMIFS(Detail!M:M,Detail!$A:$A,$B109,Detail!$D:$D,15,Detail!$C:$C,3)</f>
        <v>71733.610963378102</v>
      </c>
      <c r="BX109" s="24">
        <f>SUMIFS(Detail!M:M,Detail!$A:$A,$B109,Detail!$D:$D,15,Detail!$C:$C,4)</f>
        <v>67862.701087877154</v>
      </c>
      <c r="BY109" s="33">
        <f t="shared" si="182"/>
        <v>295850.7481787838</v>
      </c>
      <c r="BZ109" s="24">
        <f>SUMIFS(Detail!M:M,Detail!$A:$A,$B109,Detail!$D:$D,16,Detail!$C:$C,1)</f>
        <v>64254.763331502676</v>
      </c>
      <c r="CA109" s="24">
        <f>SUMIFS(Detail!M:M,Detail!$A:$A,$B109,Detail!$D:$D,16,Detail!$C:$C,2)</f>
        <v>60888.167117688805</v>
      </c>
      <c r="CB109" s="24">
        <f>SUMIFS(Detail!M:M,Detail!$A:$A,$B109,Detail!$D:$D,16,Detail!$C:$C,3)</f>
        <v>57743.372547205538</v>
      </c>
      <c r="CC109" s="24">
        <f>SUMIFS(Detail!M:M,Detail!$A:$A,$B109,Detail!$D:$D,16,Detail!$C:$C,4)</f>
        <v>54802.698454398662</v>
      </c>
      <c r="CD109" s="33">
        <f t="shared" si="183"/>
        <v>237689.00145079568</v>
      </c>
      <c r="CE109" s="24">
        <f>SUMIFS(Detail!M:M,Detail!$A:$A,$B109,Detail!$D:$D,17,Detail!$C:$C,1)</f>
        <v>52050.119450710714</v>
      </c>
      <c r="CF109" s="24">
        <f>SUMIFS(Detail!M:M,Detail!$A:$A,$B109,Detail!$D:$D,17,Detail!$C:$C,2)</f>
        <v>49471.087936822325</v>
      </c>
      <c r="CG109" s="24">
        <f>SUMIFS(Detail!M:M,Detail!$A:$A,$B109,Detail!$D:$D,17,Detail!$C:$C,3)</f>
        <v>47052.377674330026</v>
      </c>
      <c r="CH109" s="24">
        <f>SUMIFS(Detail!M:M,Detail!$A:$A,$B109,Detail!$D:$D,17,Detail!$C:$C,4)</f>
        <v>44781.946018703282</v>
      </c>
      <c r="CI109" s="33">
        <f t="shared" si="184"/>
        <v>193355.53108056635</v>
      </c>
      <c r="CJ109" s="24">
        <f>SUMIFS(Detail!M:M,Detail!$A:$A,$B109,Detail!$D:$D,18,Detail!$C:$C,1)</f>
        <v>42648.81234151125</v>
      </c>
      <c r="CK109" s="24">
        <f>SUMIFS(Detail!M:M,Detail!$A:$A,$B109,Detail!$D:$D,18,Detail!$C:$C,2)</f>
        <v>40642.950529664755</v>
      </c>
      <c r="CL109" s="24">
        <f>SUMIFS(Detail!M:M,Detail!$A:$A,$B109,Detail!$D:$D,18,Detail!$C:$C,3)</f>
        <v>38755.193751230836</v>
      </c>
      <c r="CM109" s="24">
        <f>SUMIFS(Detail!M:M,Detail!$A:$A,$B109,Detail!$D:$D,18,Detail!$C:$C,4)</f>
        <v>36977.149933092296</v>
      </c>
      <c r="CN109" s="33">
        <f t="shared" si="185"/>
        <v>159024.10655549914</v>
      </c>
      <c r="CO109" s="24">
        <f>SUMIFS(Detail!M:M,Detail!$A:$A,$B109,Detail!$D:$D,19,Detail!$C:$C,1)</f>
        <v>35301.126611705869</v>
      </c>
      <c r="CP109" s="24">
        <f>SUMIFS(Detail!M:M,Detail!$A:$A,$B109,Detail!$D:$D,19,Detail!$C:$C,2)</f>
        <v>33720.06400224939</v>
      </c>
      <c r="CQ109" s="24">
        <f>SUMIFS(Detail!M:M,Detail!$A:$A,$B109,Detail!$D:$D,19,Detail!$C:$C,3)</f>
        <v>32227.475287150592</v>
      </c>
      <c r="CR109" s="24">
        <f>SUMIFS(Detail!M:M,Detail!$A:$A,$B109,Detail!$D:$D,19,Detail!$C:$C,4)</f>
        <v>30817.393258724362</v>
      </c>
      <c r="CS109" s="33">
        <f t="shared" si="186"/>
        <v>132066.05915983021</v>
      </c>
      <c r="CT109" s="24">
        <f>SUMIFS(Detail!M:M,Detail!$A:$A,$B109,Detail!$D:$D,20,Detail!$C:$C,1)</f>
        <v>29484.322564315051</v>
      </c>
      <c r="CU109" s="24">
        <f>SUMIFS(Detail!M:M,Detail!$A:$A,$B109,Detail!$D:$D,20,Detail!$C:$C,2)</f>
        <v>28223.196900047362</v>
      </c>
      <c r="CV109" s="24">
        <f>SUMIFS(Detail!M:M,Detail!$A:$A,$B109,Detail!$D:$D,20,Detail!$C:$C,3)</f>
        <v>27029.340583220124</v>
      </c>
      <c r="CW109" s="24">
        <f>SUMIFS(Detail!M:M,Detail!$A:$A,$B109,Detail!$D:$D,20,Detail!$C:$C,4)</f>
        <v>25898.434005185962</v>
      </c>
      <c r="CX109" s="33">
        <f t="shared" si="187"/>
        <v>110635.2940527685</v>
      </c>
      <c r="CY109" s="24">
        <f>SUMIFS(Detail!M:M,Detail!$A:$A,$B109,Detail!$D:$D,21,Detail!$C:$C,1)</f>
        <v>300744.4203613773</v>
      </c>
      <c r="CZ109" s="24">
        <f>SUMIFS(Detail!M:M,Detail!$A:$A,$B109,Detail!$D:$D,21,Detail!$C:$C,2)</f>
        <v>0</v>
      </c>
      <c r="DA109" s="24">
        <f>SUMIFS(Detail!M:M,Detail!$A:$A,$B109,Detail!$D:$D,21,Detail!$C:$C,3)</f>
        <v>0</v>
      </c>
      <c r="DB109" s="24">
        <f>SUMIFS(Detail!M:M,Detail!$A:$A,$B109,Detail!$D:$D,21,Detail!$C:$C,4)</f>
        <v>0</v>
      </c>
      <c r="DC109" s="33">
        <f t="shared" si="188"/>
        <v>300744.4203613773</v>
      </c>
      <c r="DD109" s="86">
        <f>SUMIFS(Detail!M:M,Detail!$A:$A,$B109,Detail!$B:$B,"&gt;60")</f>
        <v>18685725.7564594</v>
      </c>
    </row>
    <row r="110" spans="1:108" x14ac:dyDescent="0.25">
      <c r="A110" t="s">
        <v>4172</v>
      </c>
      <c r="B110" s="87" t="s">
        <v>5347</v>
      </c>
      <c r="C110" s="88">
        <f>SUM(C100:C109)</f>
        <v>0</v>
      </c>
      <c r="D110" s="88">
        <f>SUM(D100:D109)</f>
        <v>0</v>
      </c>
      <c r="E110" s="88">
        <f>SUM(E100:E109)</f>
        <v>597960.80752907356</v>
      </c>
      <c r="F110" s="88">
        <f>SUM(F100:F109)</f>
        <v>1319352.1695673042</v>
      </c>
      <c r="G110" s="89">
        <f t="shared" si="168"/>
        <v>1917312.9770963779</v>
      </c>
      <c r="H110" s="88">
        <f>SUM(H100:H109)</f>
        <v>1991735.2854611136</v>
      </c>
      <c r="I110" s="88">
        <f>SUM(I100:I109)</f>
        <v>3287515.4474769132</v>
      </c>
      <c r="J110" s="88">
        <f>SUM(J100:J109)</f>
        <v>4444815.9148322549</v>
      </c>
      <c r="K110" s="88">
        <f>SUM(K100:K109)</f>
        <v>5444557.8071949594</v>
      </c>
      <c r="L110" s="89">
        <f t="shared" si="169"/>
        <v>15168624.454965241</v>
      </c>
      <c r="M110" s="88">
        <f>SUM(M100:M109)</f>
        <v>6340247.031954689</v>
      </c>
      <c r="N110" s="88">
        <f>SUM(N100:N109)</f>
        <v>7650902.2842232576</v>
      </c>
      <c r="O110" s="88">
        <f>SUM(O100:O109)</f>
        <v>8807375.4986082967</v>
      </c>
      <c r="P110" s="88">
        <f>SUM(P100:P109)</f>
        <v>10313236.065919405</v>
      </c>
      <c r="Q110" s="89">
        <f t="shared" si="170"/>
        <v>33111760.880705647</v>
      </c>
      <c r="R110" s="88">
        <f>SUM(R100:R109)</f>
        <v>12253225.151525313</v>
      </c>
      <c r="S110" s="88">
        <f>SUM(S100:S109)</f>
        <v>13984419.002894927</v>
      </c>
      <c r="T110" s="88">
        <f>SUM(T100:T109)</f>
        <v>15543648.288902776</v>
      </c>
      <c r="U110" s="88">
        <f>SUM(U100:U109)</f>
        <v>17344713.239077162</v>
      </c>
      <c r="V110" s="89">
        <f t="shared" si="171"/>
        <v>59126005.682400182</v>
      </c>
      <c r="W110" s="88">
        <f>SUM(W100:W109)</f>
        <v>20806955.865305092</v>
      </c>
      <c r="X110" s="88">
        <f>SUM(X100:X109)</f>
        <v>24807220.802312318</v>
      </c>
      <c r="Y110" s="88">
        <f>SUM(Y100:Y109)</f>
        <v>27705581.156665199</v>
      </c>
      <c r="Z110" s="88">
        <f>SUM(Z100:Z109)</f>
        <v>30771195.299525455</v>
      </c>
      <c r="AA110" s="89">
        <f t="shared" si="172"/>
        <v>104090953.12380807</v>
      </c>
      <c r="AB110" s="88">
        <f>SUM(AB100:AB109)</f>
        <v>13491215.374492211</v>
      </c>
      <c r="AC110" s="88">
        <f>SUM(AC100:AC109)</f>
        <v>7522458.572469593</v>
      </c>
      <c r="AD110" s="88">
        <f>SUM(AD100:AD109)</f>
        <v>5404750.7714358233</v>
      </c>
      <c r="AE110" s="88">
        <f>SUM(AE100:AE109)</f>
        <v>4266338.6139808726</v>
      </c>
      <c r="AF110" s="89">
        <f t="shared" si="173"/>
        <v>30684763.332378499</v>
      </c>
      <c r="AG110" s="88">
        <f>SUM(AG100:AG109)</f>
        <v>3540667.0144570116</v>
      </c>
      <c r="AH110" s="88">
        <f>SUM(AH100:AH109)</f>
        <v>3024064.0711136572</v>
      </c>
      <c r="AI110" s="88">
        <f>SUM(AI100:AI109)</f>
        <v>2628947.4020163771</v>
      </c>
      <c r="AJ110" s="88">
        <f>SUM(AJ100:AJ109)</f>
        <v>2312476.355045585</v>
      </c>
      <c r="AK110" s="89">
        <f t="shared" si="174"/>
        <v>11506154.842632631</v>
      </c>
      <c r="AL110" s="88">
        <f>SUM(AL100:AL109)</f>
        <v>2051280.708439582</v>
      </c>
      <c r="AM110" s="88">
        <f>SUM(AM100:AM109)</f>
        <v>1831339.3277424527</v>
      </c>
      <c r="AN110" s="88">
        <f>SUM(AN100:AN109)</f>
        <v>1643521.3165765665</v>
      </c>
      <c r="AO110" s="88">
        <f>SUM(AO100:AO109)</f>
        <v>1481471.7587886499</v>
      </c>
      <c r="AP110" s="89">
        <f t="shared" si="175"/>
        <v>7007613.1115472512</v>
      </c>
      <c r="AQ110" s="88">
        <f>SUM(AQ100:AQ109)</f>
        <v>1340535.8197198752</v>
      </c>
      <c r="AR110" s="88">
        <f>SUM(AR100:AR109)</f>
        <v>1217168.69827874</v>
      </c>
      <c r="AS110" s="88">
        <f>SUM(AS100:AS109)</f>
        <v>1108592.0068897922</v>
      </c>
      <c r="AT110" s="88">
        <f>SUM(AT100:AT109)</f>
        <v>1012580.962182316</v>
      </c>
      <c r="AU110" s="89">
        <f t="shared" si="176"/>
        <v>4678877.4870707234</v>
      </c>
      <c r="AV110" s="88">
        <f>SUM(AV100:AV109)</f>
        <v>927325.07978071086</v>
      </c>
      <c r="AW110" s="88">
        <f>SUM(AW100:AW109)</f>
        <v>851332.51471429877</v>
      </c>
      <c r="AX110" s="88">
        <f>SUM(AX100:AX109)</f>
        <v>783361.70322223287</v>
      </c>
      <c r="AY110" s="88">
        <f>SUM(AY100:AY109)</f>
        <v>722370.91243770439</v>
      </c>
      <c r="AZ110" s="89">
        <f t="shared" si="177"/>
        <v>3284390.2101549469</v>
      </c>
      <c r="BA110" s="88">
        <f>SUM(BA100:BA109)</f>
        <v>667480.03683920205</v>
      </c>
      <c r="BB110" s="88">
        <f>SUM(BB100:BB109)</f>
        <v>617941.07260056026</v>
      </c>
      <c r="BC110" s="88">
        <f>SUM(BC100:BC109)</f>
        <v>573114.92486717738</v>
      </c>
      <c r="BD110" s="88">
        <f>SUM(BD100:BD109)</f>
        <v>532452.94932314567</v>
      </c>
      <c r="BE110" s="89">
        <f t="shared" si="178"/>
        <v>2390988.9836300854</v>
      </c>
      <c r="BF110" s="88">
        <f>SUM(BF100:BF109)</f>
        <v>495482.10289192107</v>
      </c>
      <c r="BG110" s="88">
        <f>SUM(BG100:BG109)</f>
        <v>461792.88998910878</v>
      </c>
      <c r="BH110" s="88">
        <f>SUM(BH100:BH109)</f>
        <v>431029.50263620447</v>
      </c>
      <c r="BI110" s="88">
        <f>SUM(BI100:BI109)</f>
        <v>402881.70106267836</v>
      </c>
      <c r="BJ110" s="89">
        <f t="shared" si="179"/>
        <v>1791186.1965799127</v>
      </c>
      <c r="BK110" s="88">
        <f>SUM(BK100:BK109)</f>
        <v>377078.08785378188</v>
      </c>
      <c r="BL110" s="88">
        <f>SUM(BL100:BL109)</f>
        <v>353380.50669883844</v>
      </c>
      <c r="BM110" s="88">
        <f>SUM(BM100:BM109)</f>
        <v>331579.3549799677</v>
      </c>
      <c r="BN110" s="88">
        <f>SUM(BN100:BN109)</f>
        <v>311489.6435003709</v>
      </c>
      <c r="BO110" s="89">
        <f t="shared" si="180"/>
        <v>1373527.5930329589</v>
      </c>
      <c r="BP110" s="88">
        <f>SUM(BP100:BP109)</f>
        <v>292947.67043967638</v>
      </c>
      <c r="BQ110" s="88">
        <f>SUM(BQ100:BQ109)</f>
        <v>275808.20281254966</v>
      </c>
      <c r="BR110" s="88">
        <f>SUM(BR100:BR109)</f>
        <v>259942.07920161448</v>
      </c>
      <c r="BS110" s="88">
        <f>SUM(BS100:BS109)</f>
        <v>245234.16369324736</v>
      </c>
      <c r="BT110" s="89">
        <f t="shared" si="181"/>
        <v>1073932.1161470879</v>
      </c>
      <c r="BU110" s="88">
        <f>SUM(BU100:BU109)</f>
        <v>231581.59378758445</v>
      </c>
      <c r="BV110" s="88">
        <f>SUM(BV100:BV109)</f>
        <v>218892.27531437203</v>
      </c>
      <c r="BW110" s="88">
        <f>SUM(BW100:BW109)</f>
        <v>207083.58563972823</v>
      </c>
      <c r="BX110" s="88">
        <f>SUM(BX100:BX109)</f>
        <v>196081.25311934855</v>
      </c>
      <c r="BY110" s="89">
        <f t="shared" si="182"/>
        <v>853638.70786103327</v>
      </c>
      <c r="BZ110" s="88">
        <f>SUM(BZ100:BZ109)</f>
        <v>185818.38616873696</v>
      </c>
      <c r="CA110" s="88">
        <f>SUM(CA100:CA109)</f>
        <v>176234.62974423822</v>
      </c>
      <c r="CB110" s="88">
        <f>SUM(CB100:CB109)</f>
        <v>167275.43064584304</v>
      </c>
      <c r="CC110" s="88">
        <f>SUM(CC100:CC109)</f>
        <v>158891.39603379555</v>
      </c>
      <c r="CD110" s="89">
        <f t="shared" si="183"/>
        <v>688219.84259261377</v>
      </c>
      <c r="CE110" s="88">
        <f>SUM(CE100:CE109)</f>
        <v>151037.73200925346</v>
      </c>
      <c r="CF110" s="88">
        <f>SUM(CF100:CF109)</f>
        <v>143673.75114714075</v>
      </c>
      <c r="CG110" s="88">
        <f>SUM(CG100:CG109)</f>
        <v>136762.43956279848</v>
      </c>
      <c r="CH110" s="88">
        <f>SUM(CH100:CH109)</f>
        <v>130270.07550862525</v>
      </c>
      <c r="CI110" s="89">
        <f t="shared" si="184"/>
        <v>561743.99822781794</v>
      </c>
      <c r="CJ110" s="88">
        <f>SUM(CJ100:CJ109)</f>
        <v>124165.89267853834</v>
      </c>
      <c r="CK110" s="88">
        <f>SUM(CK100:CK109)</f>
        <v>118421.78238981869</v>
      </c>
      <c r="CL110" s="88">
        <f>SUM(CL100:CL109)</f>
        <v>113012.02964937314</v>
      </c>
      <c r="CM110" s="88">
        <f>SUM(CM100:CM109)</f>
        <v>107913.07881436404</v>
      </c>
      <c r="CN110" s="89">
        <f t="shared" si="185"/>
        <v>463512.78353209421</v>
      </c>
      <c r="CO110" s="88">
        <f>SUM(CO100:CO109)</f>
        <v>103103.32515578717</v>
      </c>
      <c r="CP110" s="88">
        <f>SUM(CP100:CP109)</f>
        <v>98562.929138162173</v>
      </c>
      <c r="CQ110" s="88">
        <f>SUM(CQ100:CQ109)</f>
        <v>94273.65066134464</v>
      </c>
      <c r="CR110" s="88">
        <f>SUM(CR100:CR109)</f>
        <v>90218.700875936076</v>
      </c>
      <c r="CS110" s="89">
        <f t="shared" si="186"/>
        <v>386158.60583123006</v>
      </c>
      <c r="CT110" s="88">
        <f>SUM(CT100:CT109)</f>
        <v>86382.609499474056</v>
      </c>
      <c r="CU110" s="88">
        <f>SUM(CU100:CU109)</f>
        <v>82751.105827953666</v>
      </c>
      <c r="CV110" s="88">
        <f>SUM(CV100:CV109)</f>
        <v>79311.011870813556</v>
      </c>
      <c r="CW110" s="88">
        <f>SUM(CW100:CW109)</f>
        <v>76050.146232453175</v>
      </c>
      <c r="CX110" s="89">
        <f t="shared" si="187"/>
        <v>324494.87343069445</v>
      </c>
      <c r="CY110" s="88">
        <f>SUM(CY100:CY109)</f>
        <v>850578.13309058826</v>
      </c>
      <c r="CZ110" s="88">
        <f>SUM(CZ100:CZ109)</f>
        <v>0</v>
      </c>
      <c r="DA110" s="88">
        <f>SUM(DA100:DA109)</f>
        <v>0</v>
      </c>
      <c r="DB110" s="88">
        <f>SUM(DB100:DB109)</f>
        <v>0</v>
      </c>
      <c r="DC110" s="89">
        <f t="shared" si="188"/>
        <v>850578.13309058826</v>
      </c>
      <c r="DD110" s="90">
        <f>SUM(DD100:DD109)</f>
        <v>67919780.817740172</v>
      </c>
    </row>
    <row r="111" spans="1:108" x14ac:dyDescent="0.25">
      <c r="A111" t="s">
        <v>5348</v>
      </c>
      <c r="B111" s="30" t="s">
        <v>4648</v>
      </c>
    </row>
    <row r="112" spans="1:108" x14ac:dyDescent="0.25">
      <c r="A112" t="s">
        <v>5349</v>
      </c>
      <c r="B112" s="32" t="s">
        <v>5120</v>
      </c>
      <c r="C112" s="24">
        <f>SUMIFS(Detail!N:N,Detail!$A:$A,$B112,Detail!$B:$B,"&lt;="&amp;3)</f>
        <v>0</v>
      </c>
      <c r="D112" s="24">
        <f>SUMIFS(Detail!N:N,Detail!$A:$A,$B112,Detail!$B:$B,"&lt;="&amp;6)</f>
        <v>0</v>
      </c>
      <c r="E112" s="24">
        <f>SUMIFS(Detail!N:N,Detail!$A:$A,$B112,Detail!$B:$B,"&lt;="&amp;9)</f>
        <v>22721.26733311516</v>
      </c>
      <c r="F112" s="24">
        <f>SUMIFS(Detail!N:N,Detail!$A:$A,$B112,Detail!$B:$B,"&lt;="&amp;12)</f>
        <v>16565.675775962183</v>
      </c>
      <c r="G112" s="33">
        <f t="shared" ref="G112:G122" si="189">F112</f>
        <v>16565.675775962183</v>
      </c>
      <c r="H112" s="24">
        <f>SUMIFS(Detail!N:N,Detail!$A:$A,$B112,Detail!$B:$B,"&lt;="&amp;15)</f>
        <v>17373.890980946831</v>
      </c>
      <c r="I112" s="24">
        <f>SUMIFS(Detail!N:N,Detail!$A:$A,$B112,Detail!$B:$B,"&lt;="&amp;18)</f>
        <v>18153.379163199337</v>
      </c>
      <c r="J112" s="24">
        <f>SUMIFS(Detail!N:N,Detail!$A:$A,$B112,Detail!$B:$B,"&lt;="&amp;21)</f>
        <v>32922.582397557329</v>
      </c>
      <c r="K112" s="24">
        <f>SUMIFS(Detail!N:N,Detail!$A:$A,$B112,Detail!$B:$B,"&lt;="&amp;24)</f>
        <v>21537.036735717673</v>
      </c>
      <c r="L112" s="33">
        <f t="shared" ref="L112:L122" si="190">K112</f>
        <v>21537.036735717673</v>
      </c>
      <c r="M112" s="24">
        <f>SUMIFS(Detail!N:N,Detail!$A:$A,$B112,Detail!$B:$B,"&lt;="&amp;27)</f>
        <v>18155.414370892104</v>
      </c>
      <c r="N112" s="24">
        <f>SUMIFS(Detail!N:N,Detail!$A:$A,$B112,Detail!$B:$B,"&lt;="&amp;30)</f>
        <v>22584.409711749293</v>
      </c>
      <c r="O112" s="24">
        <f>SUMIFS(Detail!N:N,Detail!$A:$A,$B112,Detail!$B:$B,"&lt;="&amp;33)</f>
        <v>23599.389719249681</v>
      </c>
      <c r="P112" s="24">
        <f>SUMIFS(Detail!N:N,Detail!$A:$A,$B112,Detail!$B:$B,"&lt;="&amp;36)</f>
        <v>42799.357106056064</v>
      </c>
      <c r="Q112" s="33">
        <f t="shared" ref="Q112:Q122" si="191">P112</f>
        <v>42799.357106056064</v>
      </c>
      <c r="R112" s="24">
        <f>SUMIFS(Detail!N:N,Detail!$A:$A,$B112,Detail!$B:$B,"&lt;="&amp;39)</f>
        <v>27998.147756380029</v>
      </c>
      <c r="S112" s="24">
        <f>SUMIFS(Detail!N:N,Detail!$A:$A,$B112,Detail!$B:$B,"&lt;="&amp;42)</f>
        <v>23602.03868216183</v>
      </c>
      <c r="T112" s="24">
        <f>SUMIFS(Detail!N:N,Detail!$A:$A,$B112,Detail!$B:$B,"&lt;="&amp;45)</f>
        <v>29359.732625273988</v>
      </c>
      <c r="U112" s="24">
        <f>SUMIFS(Detail!N:N,Detail!$A:$A,$B112,Detail!$B:$B,"&lt;="&amp;48)</f>
        <v>30679.206635024399</v>
      </c>
      <c r="V112" s="33">
        <f t="shared" ref="V112:V122" si="192">U112</f>
        <v>30679.206635024399</v>
      </c>
      <c r="W112" s="24">
        <f>SUMIFS(Detail!N:N,Detail!$A:$A,$B112,Detail!$B:$B,"&lt;="&amp;51)</f>
        <v>55639.164237871766</v>
      </c>
      <c r="X112" s="24">
        <f>SUMIFS(Detail!N:N,Detail!$A:$A,$B112,Detail!$B:$B,"&lt;="&amp;54)</f>
        <v>36397.59208329767</v>
      </c>
      <c r="Y112" s="24">
        <f>SUMIFS(Detail!N:N,Detail!$A:$A,$B112,Detail!$B:$B,"&lt;="&amp;57)</f>
        <v>30682.650286804885</v>
      </c>
      <c r="Z112" s="24">
        <f>SUMIFS(Detail!N:N,Detail!$A:$A,$B112,Detail!$B:$B,"&lt;="&amp;60)</f>
        <v>38167.65241285786</v>
      </c>
      <c r="AA112" s="33">
        <f t="shared" ref="AA112:AA122" si="193">Z112</f>
        <v>38167.65241285786</v>
      </c>
      <c r="AB112" s="24">
        <f>SUMIFS(Detail!N:N,Detail!$A:$A,$B112,Detail!$B:$B,"&lt;="&amp;63)</f>
        <v>16.592897232621908</v>
      </c>
      <c r="AC112" s="24">
        <f>SUMIFS(Detail!N:N,Detail!$A:$A,$B112,Detail!$B:$B,"&lt;="&amp;66)</f>
        <v>3.0395245179533958E-2</v>
      </c>
      <c r="AD112" s="24">
        <f>SUMIFS(Detail!N:N,Detail!$A:$A,$B112,Detail!$B:$B,"&lt;="&amp;69)</f>
        <v>9.8722055554389954E-5</v>
      </c>
      <c r="AE112" s="24">
        <f>SUMIFS(Detail!N:N,Detail!$A:$A,$B112,Detail!$B:$B,"&lt;="&amp;72)</f>
        <v>4.5634806156158447E-7</v>
      </c>
      <c r="AF112" s="33">
        <f t="shared" ref="AF112:AF122" si="194">AE112</f>
        <v>4.5634806156158447E-7</v>
      </c>
      <c r="AG112" s="24">
        <f>SUMIFS(Detail!N:N,Detail!$A:$A,$B112,Detail!$B:$B,"&lt;="&amp;75)</f>
        <v>3.7252902984619141E-9</v>
      </c>
      <c r="AH112" s="24">
        <f>SUMIFS(Detail!N:N,Detail!$A:$A,$B112,Detail!$B:$B,"&lt;="&amp;78)</f>
        <v>0</v>
      </c>
      <c r="AI112" s="24">
        <f>SUMIFS(Detail!N:N,Detail!$A:$A,$B112,Detail!$B:$B,"&lt;="&amp;81)</f>
        <v>0</v>
      </c>
      <c r="AJ112" s="24">
        <f>SUMIFS(Detail!N:N,Detail!$A:$A,$B112,Detail!$B:$B,"&lt;="&amp;84)</f>
        <v>0</v>
      </c>
      <c r="AK112" s="33">
        <f t="shared" ref="AK112:AK122" si="195">AJ112</f>
        <v>0</v>
      </c>
      <c r="AL112" s="24">
        <f>SUMIFS(Detail!N:N,Detail!$A:$A,$B112,Detail!$B:$B,"&lt;="&amp;87)</f>
        <v>0</v>
      </c>
      <c r="AM112" s="24">
        <f>SUMIFS(Detail!N:N,Detail!$A:$A,$B112,Detail!$B:$B,"&lt;="&amp;90)</f>
        <v>0</v>
      </c>
      <c r="AN112" s="24">
        <f>SUMIFS(Detail!N:N,Detail!$A:$A,$B112,Detail!$B:$B,"&lt;="&amp;93)</f>
        <v>0</v>
      </c>
      <c r="AO112" s="24">
        <f>SUMIFS(Detail!N:N,Detail!$A:$A,$B112,Detail!$B:$B,"&lt;="&amp;96)</f>
        <v>0</v>
      </c>
      <c r="AP112" s="33">
        <f t="shared" ref="AP112:AP122" si="196">AO112</f>
        <v>0</v>
      </c>
      <c r="AQ112" s="24">
        <f>SUMIFS(Detail!N:N,Detail!$A:$A,$B112,Detail!$B:$B,"&lt;="&amp;99)</f>
        <v>0</v>
      </c>
      <c r="AR112" s="24">
        <f>SUMIFS(Detail!N:N,Detail!$A:$A,$B112,Detail!$B:$B,"&lt;="&amp;102)</f>
        <v>0</v>
      </c>
      <c r="AS112" s="24">
        <f>SUMIFS(Detail!N:N,Detail!$A:$A,$B112,Detail!$B:$B,"&lt;="&amp;105)</f>
        <v>0</v>
      </c>
      <c r="AT112" s="24">
        <f>SUMIFS(Detail!N:N,Detail!$A:$A,$B112,Detail!$B:$B,"&lt;="&amp;108)</f>
        <v>0</v>
      </c>
      <c r="AU112" s="33">
        <f t="shared" ref="AU112:AU122" si="197">AT112</f>
        <v>0</v>
      </c>
      <c r="AV112" s="24">
        <f>SUMIFS(Detail!N:N,Detail!$A:$A,$B112,Detail!$B:$B,"&lt;="&amp;111)</f>
        <v>0</v>
      </c>
      <c r="AW112" s="24">
        <f>SUMIFS(Detail!N:N,Detail!$A:$A,$B112,Detail!$B:$B,"&lt;="&amp;114)</f>
        <v>0</v>
      </c>
      <c r="AX112" s="24">
        <f>SUMIFS(Detail!N:N,Detail!$A:$A,$B112,Detail!$B:$B,"&lt;="&amp;117)</f>
        <v>0</v>
      </c>
      <c r="AY112" s="24">
        <f>SUMIFS(Detail!N:N,Detail!$A:$A,$B112,Detail!$B:$B,"&lt;="&amp;120)</f>
        <v>0</v>
      </c>
      <c r="AZ112" s="33">
        <f t="shared" ref="AZ112:AZ122" si="198">AY112</f>
        <v>0</v>
      </c>
      <c r="BA112" s="24">
        <f>SUMIFS(Detail!N:N,Detail!$A:$A,$B112,Detail!$B:$B,"&lt;="&amp;123)</f>
        <v>0</v>
      </c>
      <c r="BB112" s="24">
        <f>SUMIFS(Detail!N:N,Detail!$A:$A,$B112,Detail!$B:$B,"&lt;="&amp;126)</f>
        <v>0</v>
      </c>
      <c r="BC112" s="24">
        <f>SUMIFS(Detail!N:N,Detail!$A:$A,$B112,Detail!$B:$B,"&lt;="&amp;129)</f>
        <v>0</v>
      </c>
      <c r="BD112" s="24">
        <f>SUMIFS(Detail!N:N,Detail!$A:$A,$B112,Detail!$B:$B,"&lt;="&amp;132)</f>
        <v>0</v>
      </c>
      <c r="BE112" s="33">
        <f t="shared" ref="BE112:BE122" si="199">BD112</f>
        <v>0</v>
      </c>
      <c r="BF112" s="24">
        <f>SUMIFS(Detail!N:N,Detail!$A:$A,$B112,Detail!$B:$B,"&lt;="&amp;135)</f>
        <v>0</v>
      </c>
      <c r="BG112" s="24">
        <f>SUMIFS(Detail!N:N,Detail!$A:$A,$B112,Detail!$B:$B,"&lt;="&amp;138)</f>
        <v>0</v>
      </c>
      <c r="BH112" s="24">
        <f>SUMIFS(Detail!N:N,Detail!$A:$A,$B112,Detail!$B:$B,"&lt;="&amp;141)</f>
        <v>0</v>
      </c>
      <c r="BI112" s="24">
        <f>SUMIFS(Detail!N:N,Detail!$A:$A,$B112,Detail!$B:$B,"&lt;="&amp;144)</f>
        <v>0</v>
      </c>
      <c r="BJ112" s="33">
        <f t="shared" ref="BJ112:BJ122" si="200">BI112</f>
        <v>0</v>
      </c>
      <c r="BK112" s="24">
        <f>SUMIFS(Detail!N:N,Detail!$A:$A,$B112,Detail!$B:$B,"&lt;="&amp;147)</f>
        <v>0</v>
      </c>
      <c r="BL112" s="24">
        <f>SUMIFS(Detail!N:N,Detail!$A:$A,$B112,Detail!$B:$B,"&lt;="&amp;150)</f>
        <v>0</v>
      </c>
      <c r="BM112" s="24">
        <f>SUMIFS(Detail!N:N,Detail!$A:$A,$B112,Detail!$B:$B,"&lt;="&amp;153)</f>
        <v>0</v>
      </c>
      <c r="BN112" s="24">
        <f>SUMIFS(Detail!N:N,Detail!$A:$A,$B112,Detail!$B:$B,"&lt;="&amp;156)</f>
        <v>0</v>
      </c>
      <c r="BO112" s="33">
        <f t="shared" ref="BO112:BO122" si="201">BN112</f>
        <v>0</v>
      </c>
      <c r="BP112" s="24">
        <f>SUMIFS(Detail!N:N,Detail!$A:$A,$B112,Detail!$B:$B,"&lt;="&amp;159)</f>
        <v>0</v>
      </c>
      <c r="BQ112" s="24">
        <f>SUMIFS(Detail!N:N,Detail!$A:$A,$B112,Detail!$B:$B,"&lt;="&amp;162)</f>
        <v>0</v>
      </c>
      <c r="BR112" s="24">
        <f>SUMIFS(Detail!N:N,Detail!$A:$A,$B112,Detail!$B:$B,"&lt;="&amp;165)</f>
        <v>0</v>
      </c>
      <c r="BS112" s="24">
        <f>SUMIFS(Detail!N:N,Detail!$A:$A,$B112,Detail!$B:$B,"&lt;="&amp;168)</f>
        <v>0</v>
      </c>
      <c r="BT112" s="33">
        <f t="shared" ref="BT112:BT122" si="202">BS112</f>
        <v>0</v>
      </c>
      <c r="BU112" s="24">
        <f>SUMIFS(Detail!N:N,Detail!$A:$A,$B112,Detail!$B:$B,"&lt;="&amp;171)</f>
        <v>0</v>
      </c>
      <c r="BV112" s="24">
        <f>SUMIFS(Detail!N:N,Detail!$A:$A,$B112,Detail!$B:$B,"&lt;="&amp;174)</f>
        <v>0</v>
      </c>
      <c r="BW112" s="24">
        <f>SUMIFS(Detail!N:N,Detail!$A:$A,$B112,Detail!$B:$B,"&lt;="&amp;177)</f>
        <v>0</v>
      </c>
      <c r="BX112" s="24">
        <f>SUMIFS(Detail!N:N,Detail!$A:$A,$B112,Detail!$B:$B,"&lt;="&amp;180)</f>
        <v>0</v>
      </c>
      <c r="BY112" s="33">
        <f t="shared" ref="BY112:BY122" si="203">BX112</f>
        <v>0</v>
      </c>
      <c r="BZ112" s="24">
        <f>SUMIFS(Detail!N:N,Detail!$A:$A,$B112,Detail!$B:$B,"&lt;="&amp;183)</f>
        <v>0</v>
      </c>
      <c r="CA112" s="24">
        <f>SUMIFS(Detail!N:N,Detail!$A:$A,$B112,Detail!$B:$B,"&lt;="&amp;186)</f>
        <v>0</v>
      </c>
      <c r="CB112" s="24">
        <f>SUMIFS(Detail!N:N,Detail!$A:$A,$B112,Detail!$B:$B,"&lt;="&amp;189)</f>
        <v>0</v>
      </c>
      <c r="CC112" s="24">
        <f>SUMIFS(Detail!N:N,Detail!$A:$A,$B112,Detail!$B:$B,"&lt;="&amp;192)</f>
        <v>0</v>
      </c>
      <c r="CD112" s="33">
        <f t="shared" ref="CD112:CD122" si="204">CC112</f>
        <v>0</v>
      </c>
      <c r="CE112" s="24">
        <f>SUMIFS(Detail!N:N,Detail!$A:$A,$B112,Detail!$B:$B,"&lt;="&amp;195)</f>
        <v>0</v>
      </c>
      <c r="CF112" s="24">
        <f>SUMIFS(Detail!N:N,Detail!$A:$A,$B112,Detail!$B:$B,"&lt;="&amp;198)</f>
        <v>0</v>
      </c>
      <c r="CG112" s="24">
        <f>SUMIFS(Detail!N:N,Detail!$A:$A,$B112,Detail!$B:$B,"&lt;="&amp;201)</f>
        <v>0</v>
      </c>
      <c r="CH112" s="24">
        <f>SUMIFS(Detail!N:N,Detail!$A:$A,$B112,Detail!$B:$B,"&lt;="&amp;204)</f>
        <v>0</v>
      </c>
      <c r="CI112" s="33">
        <f t="shared" ref="CI112:CI122" si="205">CH112</f>
        <v>0</v>
      </c>
      <c r="CJ112" s="24">
        <f>SUMIFS(Detail!N:N,Detail!$A:$A,$B112,Detail!$B:$B,"&lt;="&amp;207)</f>
        <v>0</v>
      </c>
      <c r="CK112" s="24">
        <f>SUMIFS(Detail!N:N,Detail!$A:$A,$B112,Detail!$B:$B,"&lt;="&amp;210)</f>
        <v>0</v>
      </c>
      <c r="CL112" s="24">
        <f>SUMIFS(Detail!N:N,Detail!$A:$A,$B112,Detail!$B:$B,"&lt;="&amp;213)</f>
        <v>0</v>
      </c>
      <c r="CM112" s="24">
        <f>SUMIFS(Detail!N:N,Detail!$A:$A,$B112,Detail!$B:$B,"&lt;="&amp;216)</f>
        <v>0</v>
      </c>
      <c r="CN112" s="33">
        <f t="shared" ref="CN112:CN122" si="206">CM112</f>
        <v>0</v>
      </c>
      <c r="CO112" s="24">
        <f>SUMIFS(Detail!N:N,Detail!$A:$A,$B112,Detail!$B:$B,"&lt;="&amp;219)</f>
        <v>0</v>
      </c>
      <c r="CP112" s="24">
        <f>SUMIFS(Detail!N:N,Detail!$A:$A,$B112,Detail!$B:$B,"&lt;="&amp;222)</f>
        <v>0</v>
      </c>
      <c r="CQ112" s="24">
        <f>SUMIFS(Detail!N:N,Detail!$A:$A,$B112,Detail!$B:$B,"&lt;="&amp;225)</f>
        <v>0</v>
      </c>
      <c r="CR112" s="24">
        <f>SUMIFS(Detail!N:N,Detail!$A:$A,$B112,Detail!$B:$B,"&lt;="&amp;228)</f>
        <v>0</v>
      </c>
      <c r="CS112" s="33">
        <f t="shared" ref="CS112:CS122" si="207">CR112</f>
        <v>0</v>
      </c>
      <c r="CT112" s="24">
        <f>SUMIFS(Detail!N:N,Detail!$A:$A,$B112,Detail!$B:$B,"&lt;="&amp;231)</f>
        <v>0</v>
      </c>
      <c r="CU112" s="24">
        <f>SUMIFS(Detail!N:N,Detail!$A:$A,$B112,Detail!$B:$B,"&lt;="&amp;234)</f>
        <v>0</v>
      </c>
      <c r="CV112" s="24">
        <f>SUMIFS(Detail!N:N,Detail!$A:$A,$B112,Detail!$B:$B,"&lt;="&amp;237)</f>
        <v>0</v>
      </c>
      <c r="CW112" s="24">
        <f>SUMIFS(Detail!N:N,Detail!$A:$A,$B112,Detail!$B:$B,"&lt;="&amp;240)</f>
        <v>0</v>
      </c>
      <c r="CX112" s="33">
        <f t="shared" ref="CX112:CX122" si="208">CW112</f>
        <v>0</v>
      </c>
      <c r="CY112" s="24">
        <f>SUMIFS(Detail!N:N,Detail!$A:$A,$B112,Detail!$B:$B,"&lt;="&amp;243)</f>
        <v>0</v>
      </c>
      <c r="CZ112" s="24">
        <f>SUMIFS(Detail!N:N,Detail!$A:$A,$B112,Detail!$B:$B,"&lt;="&amp;246)</f>
        <v>0</v>
      </c>
      <c r="DA112" s="24">
        <f>SUMIFS(Detail!N:N,Detail!$A:$A,$B112,Detail!$B:$B,"&lt;="&amp;249)</f>
        <v>0</v>
      </c>
      <c r="DB112" s="24">
        <f>SUMIFS(Detail!N:N,Detail!$A:$A,$B112,Detail!$B:$B,"&lt;="&amp;252)</f>
        <v>0</v>
      </c>
      <c r="DC112" s="33">
        <f t="shared" ref="DC112:DC122" si="209">DB112</f>
        <v>0</v>
      </c>
      <c r="DD112" s="86">
        <f>SUMIFS(Detail!N:N,Detail!$A:$A,$B112,Detail!$B:$B,"&gt;60")</f>
        <v>-38167.65241285786</v>
      </c>
    </row>
    <row r="113" spans="1:108" x14ac:dyDescent="0.25">
      <c r="A113" t="s">
        <v>5350</v>
      </c>
      <c r="B113" s="32" t="s">
        <v>5121</v>
      </c>
      <c r="C113" s="24">
        <f>SUMIFS(Detail!N:N,Detail!$A:$A,$B113,Detail!$B:$B,"&lt;="&amp;3)</f>
        <v>0</v>
      </c>
      <c r="D113" s="24">
        <f>SUMIFS(Detail!N:N,Detail!$A:$A,$B113,Detail!$B:$B,"&lt;="&amp;6)</f>
        <v>0</v>
      </c>
      <c r="E113" s="24">
        <f>SUMIFS(Detail!N:N,Detail!$A:$A,$B113,Detail!$B:$B,"&lt;="&amp;9)</f>
        <v>331788.1057351437</v>
      </c>
      <c r="F113" s="24">
        <f>SUMIFS(Detail!N:N,Detail!$A:$A,$B113,Detail!$B:$B,"&lt;="&amp;12)</f>
        <v>603939.61822144641</v>
      </c>
      <c r="G113" s="33">
        <f t="shared" si="189"/>
        <v>603939.61822144641</v>
      </c>
      <c r="H113" s="24">
        <f>SUMIFS(Detail!N:N,Detail!$A:$A,$B113,Detail!$B:$B,"&lt;="&amp;15)</f>
        <v>574429.91926231724</v>
      </c>
      <c r="I113" s="24">
        <f>SUMIFS(Detail!N:N,Detail!$A:$A,$B113,Detail!$B:$B,"&lt;="&amp;18)</f>
        <v>607506.98497993627</v>
      </c>
      <c r="J113" s="24">
        <f>SUMIFS(Detail!N:N,Detail!$A:$A,$B113,Detail!$B:$B,"&lt;="&amp;21)</f>
        <v>917340.15617825789</v>
      </c>
      <c r="K113" s="24">
        <f>SUMIFS(Detail!N:N,Detail!$A:$A,$B113,Detail!$B:$B,"&lt;="&amp;24)</f>
        <v>1075822.8173229296</v>
      </c>
      <c r="L113" s="33">
        <f t="shared" si="190"/>
        <v>1075822.8173229296</v>
      </c>
      <c r="M113" s="24">
        <f>SUMIFS(Detail!N:N,Detail!$A:$A,$B113,Detail!$B:$B,"&lt;="&amp;27)</f>
        <v>1018233.9443723601</v>
      </c>
      <c r="N113" s="24">
        <f>SUMIFS(Detail!N:N,Detail!$A:$A,$B113,Detail!$B:$B,"&lt;="&amp;30)</f>
        <v>937983.45964922942</v>
      </c>
      <c r="O113" s="24">
        <f>SUMIFS(Detail!N:N,Detail!$A:$A,$B113,Detail!$B:$B,"&lt;="&amp;33)</f>
        <v>925096.95140047232</v>
      </c>
      <c r="P113" s="24">
        <f>SUMIFS(Detail!N:N,Detail!$A:$A,$B113,Detail!$B:$B,"&lt;="&amp;36)</f>
        <v>1211351.9489541259</v>
      </c>
      <c r="Q113" s="33">
        <f t="shared" si="191"/>
        <v>1211351.9489541259</v>
      </c>
      <c r="R113" s="24">
        <f>SUMIFS(Detail!N:N,Detail!$A:$A,$B113,Detail!$B:$B,"&lt;="&amp;39)</f>
        <v>1346077.9068926563</v>
      </c>
      <c r="S113" s="24">
        <f>SUMIFS(Detail!N:N,Detail!$A:$A,$B113,Detail!$B:$B,"&lt;="&amp;42)</f>
        <v>1259691.5736974287</v>
      </c>
      <c r="T113" s="24">
        <f>SUMIFS(Detail!N:N,Detail!$A:$A,$B113,Detail!$B:$B,"&lt;="&amp;45)</f>
        <v>1153960.5834536375</v>
      </c>
      <c r="U113" s="24">
        <f>SUMIFS(Detail!N:N,Detail!$A:$A,$B113,Detail!$B:$B,"&lt;="&amp;48)</f>
        <v>1122428.9790505338</v>
      </c>
      <c r="V113" s="33">
        <f t="shared" si="192"/>
        <v>1122428.9790505338</v>
      </c>
      <c r="W113" s="24">
        <f>SUMIFS(Detail!N:N,Detail!$A:$A,$B113,Detail!$B:$B,"&lt;="&amp;51)</f>
        <v>1407733.5444985731</v>
      </c>
      <c r="X113" s="24">
        <f>SUMIFS(Detail!N:N,Detail!$A:$A,$B113,Detail!$B:$B,"&lt;="&amp;54)</f>
        <v>1536123.8815439465</v>
      </c>
      <c r="Y113" s="24">
        <f>SUMIFS(Detail!N:N,Detail!$A:$A,$B113,Detail!$B:$B,"&lt;="&amp;57)</f>
        <v>1434123.0131132491</v>
      </c>
      <c r="Z113" s="24">
        <f>SUMIFS(Detail!N:N,Detail!$A:$A,$B113,Detail!$B:$B,"&lt;="&amp;60)</f>
        <v>1313267.8837463735</v>
      </c>
      <c r="AA113" s="33">
        <f t="shared" si="193"/>
        <v>1313267.8837463735</v>
      </c>
      <c r="AB113" s="24">
        <f>SUMIFS(Detail!N:N,Detail!$A:$A,$B113,Detail!$B:$B,"&lt;="&amp;63)</f>
        <v>1032349.3577405959</v>
      </c>
      <c r="AC113" s="24">
        <f>SUMIFS(Detail!N:N,Detail!$A:$A,$B113,Detail!$B:$B,"&lt;="&amp;66)</f>
        <v>856487.7638284741</v>
      </c>
      <c r="AD113" s="24">
        <f>SUMIFS(Detail!N:N,Detail!$A:$A,$B113,Detail!$B:$B,"&lt;="&amp;69)</f>
        <v>730743.81959452573</v>
      </c>
      <c r="AE113" s="24">
        <f>SUMIFS(Detail!N:N,Detail!$A:$A,$B113,Detail!$B:$B,"&lt;="&amp;72)</f>
        <v>634939.7390328981</v>
      </c>
      <c r="AF113" s="33">
        <f t="shared" si="194"/>
        <v>634939.7390328981</v>
      </c>
      <c r="AG113" s="24">
        <f>SUMIFS(Detail!N:N,Detail!$A:$A,$B113,Detail!$B:$B,"&lt;="&amp;75)</f>
        <v>559013.20992114861</v>
      </c>
      <c r="AH113" s="24">
        <f>SUMIFS(Detail!N:N,Detail!$A:$A,$B113,Detail!$B:$B,"&lt;="&amp;78)</f>
        <v>497161.30230234005</v>
      </c>
      <c r="AI113" s="24">
        <f>SUMIFS(Detail!N:N,Detail!$A:$A,$B113,Detail!$B:$B,"&lt;="&amp;81)</f>
        <v>445726.97964746412</v>
      </c>
      <c r="AJ113" s="24">
        <f>SUMIFS(Detail!N:N,Detail!$A:$A,$B113,Detail!$B:$B,"&lt;="&amp;84)</f>
        <v>402260.40635437984</v>
      </c>
      <c r="AK113" s="33">
        <f t="shared" si="195"/>
        <v>402260.40635437984</v>
      </c>
      <c r="AL113" s="24">
        <f>SUMIFS(Detail!N:N,Detail!$A:$A,$B113,Detail!$B:$B,"&lt;="&amp;87)</f>
        <v>365044.71679271944</v>
      </c>
      <c r="AM113" s="24">
        <f>SUMIFS(Detail!N:N,Detail!$A:$A,$B113,Detail!$B:$B,"&lt;="&amp;90)</f>
        <v>332833.96458995715</v>
      </c>
      <c r="AN113" s="24">
        <f>SUMIFS(Detail!N:N,Detail!$A:$A,$B113,Detail!$B:$B,"&lt;="&amp;93)</f>
        <v>304698.32620068733</v>
      </c>
      <c r="AO113" s="24">
        <f>SUMIFS(Detail!N:N,Detail!$A:$A,$B113,Detail!$B:$B,"&lt;="&amp;96)</f>
        <v>279927.78397495672</v>
      </c>
      <c r="AP113" s="33">
        <f t="shared" si="196"/>
        <v>279927.78397495672</v>
      </c>
      <c r="AQ113" s="24">
        <f>SUMIFS(Detail!N:N,Detail!$A:$A,$B113,Detail!$B:$B,"&lt;="&amp;99)</f>
        <v>257969.63871122897</v>
      </c>
      <c r="AR113" s="24">
        <f>SUMIFS(Detail!N:N,Detail!$A:$A,$B113,Detail!$B:$B,"&lt;="&amp;102)</f>
        <v>238386.54925862234</v>
      </c>
      <c r="AS113" s="24">
        <f>SUMIFS(Detail!N:N,Detail!$A:$A,$B113,Detail!$B:$B,"&lt;="&amp;105)</f>
        <v>220827.52892953809</v>
      </c>
      <c r="AT113" s="24">
        <f>SUMIFS(Detail!N:N,Detail!$A:$A,$B113,Detail!$B:$B,"&lt;="&amp;108)</f>
        <v>205007.39674191549</v>
      </c>
      <c r="AU113" s="33">
        <f t="shared" si="197"/>
        <v>205007.39674191549</v>
      </c>
      <c r="AV113" s="24">
        <f>SUMIFS(Detail!N:N,Detail!$A:$A,$B113,Detail!$B:$B,"&lt;="&amp;111)</f>
        <v>190691.90482610185</v>
      </c>
      <c r="AW113" s="24">
        <f>SUMIFS(Detail!N:N,Detail!$A:$A,$B113,Detail!$B:$B,"&lt;="&amp;114)</f>
        <v>177686.77148329094</v>
      </c>
      <c r="AX113" s="24">
        <f>SUMIFS(Detail!N:N,Detail!$A:$A,$B113,Detail!$B:$B,"&lt;="&amp;117)</f>
        <v>165829.46015343536</v>
      </c>
      <c r="AY113" s="24">
        <f>SUMIFS(Detail!N:N,Detail!$A:$A,$B113,Detail!$B:$B,"&lt;="&amp;120)</f>
        <v>154982.92599836178</v>
      </c>
      <c r="AZ113" s="33">
        <f t="shared" si="198"/>
        <v>154982.92599836178</v>
      </c>
      <c r="BA113" s="24">
        <f>SUMIFS(Detail!N:N,Detail!$A:$A,$B113,Detail!$B:$B,"&lt;="&amp;123)</f>
        <v>145030.79648103472</v>
      </c>
      <c r="BB113" s="24">
        <f>SUMIFS(Detail!N:N,Detail!$A:$A,$B113,Detail!$B:$B,"&lt;="&amp;126)</f>
        <v>135873.61302265059</v>
      </c>
      <c r="BC113" s="24">
        <f>SUMIFS(Detail!N:N,Detail!$A:$A,$B113,Detail!$B:$B,"&lt;="&amp;129)</f>
        <v>127425.86861927714</v>
      </c>
      <c r="BD113" s="24">
        <f>SUMIFS(Detail!N:N,Detail!$A:$A,$B113,Detail!$B:$B,"&lt;="&amp;132)</f>
        <v>119613.64999849908</v>
      </c>
      <c r="BE113" s="33">
        <f t="shared" si="199"/>
        <v>119613.64999849908</v>
      </c>
      <c r="BF113" s="24">
        <f>SUMIFS(Detail!N:N,Detail!$A:$A,$B113,Detail!$B:$B,"&lt;="&amp;135)</f>
        <v>112372.74415331427</v>
      </c>
      <c r="BG113" s="24">
        <f>SUMIFS(Detail!N:N,Detail!$A:$A,$B113,Detail!$B:$B,"&lt;="&amp;138)</f>
        <v>105647.10529915057</v>
      </c>
      <c r="BH113" s="24">
        <f>SUMIFS(Detail!N:N,Detail!$A:$A,$B113,Detail!$B:$B,"&lt;="&amp;141)</f>
        <v>99387.604244596325</v>
      </c>
      <c r="BI113" s="24">
        <f>SUMIFS(Detail!N:N,Detail!$A:$A,$B113,Detail!$B:$B,"&lt;="&amp;144)</f>
        <v>93551.001001121476</v>
      </c>
      <c r="BJ113" s="33">
        <f t="shared" si="200"/>
        <v>93551.001001121476</v>
      </c>
      <c r="BK113" s="24">
        <f>SUMIFS(Detail!N:N,Detail!$A:$A,$B113,Detail!$B:$B,"&lt;="&amp;147)</f>
        <v>88099.095294727013</v>
      </c>
      <c r="BL113" s="24">
        <f>SUMIFS(Detail!N:N,Detail!$A:$A,$B113,Detail!$B:$B,"&lt;="&amp;150)</f>
        <v>82998.01992301736</v>
      </c>
      <c r="BM113" s="24">
        <f>SUMIFS(Detail!N:N,Detail!$A:$A,$B113,Detail!$B:$B,"&lt;="&amp;153)</f>
        <v>78217.649616976269</v>
      </c>
      <c r="BN113" s="24">
        <f>SUMIFS(Detail!N:N,Detail!$A:$A,$B113,Detail!$B:$B,"&lt;="&amp;156)</f>
        <v>73731.103913887404</v>
      </c>
      <c r="BO113" s="33">
        <f t="shared" si="201"/>
        <v>73731.103913887404</v>
      </c>
      <c r="BP113" s="24">
        <f>SUMIFS(Detail!N:N,Detail!$A:$A,$B113,Detail!$B:$B,"&lt;="&amp;159)</f>
        <v>69514.327018047683</v>
      </c>
      <c r="BQ113" s="24">
        <f>SUMIFS(Detail!N:N,Detail!$A:$A,$B113,Detail!$B:$B,"&lt;="&amp;162)</f>
        <v>65545.731072226539</v>
      </c>
      <c r="BR113" s="24">
        <f>SUMIFS(Detail!N:N,Detail!$A:$A,$B113,Detail!$B:$B,"&lt;="&amp;165)</f>
        <v>61805.891940200701</v>
      </c>
      <c r="BS113" s="24">
        <f>SUMIFS(Detail!N:N,Detail!$A:$A,$B113,Detail!$B:$B,"&lt;="&amp;168)</f>
        <v>58277.2886963645</v>
      </c>
      <c r="BT113" s="33">
        <f t="shared" si="202"/>
        <v>58277.2886963645</v>
      </c>
      <c r="BU113" s="24">
        <f>SUMIFS(Detail!N:N,Detail!$A:$A,$B113,Detail!$B:$B,"&lt;="&amp;171)</f>
        <v>54944.079669740982</v>
      </c>
      <c r="BV113" s="24">
        <f>SUMIFS(Detail!N:N,Detail!$A:$A,$B113,Detail!$B:$B,"&lt;="&amp;174)</f>
        <v>51791.90919929184</v>
      </c>
      <c r="BW113" s="24">
        <f>SUMIFS(Detail!N:N,Detail!$A:$A,$B113,Detail!$B:$B,"&lt;="&amp;177)</f>
        <v>48807.74030291941</v>
      </c>
      <c r="BX113" s="24">
        <f>SUMIFS(Detail!N:N,Detail!$A:$A,$B113,Detail!$B:$B,"&lt;="&amp;180)</f>
        <v>45979.709301176481</v>
      </c>
      <c r="BY113" s="33">
        <f t="shared" si="203"/>
        <v>45979.709301176481</v>
      </c>
      <c r="BZ113" s="24">
        <f>SUMIFS(Detail!N:N,Detail!$A:$A,$B113,Detail!$B:$B,"&lt;="&amp;183)</f>
        <v>43296.999113872647</v>
      </c>
      <c r="CA113" s="24">
        <f>SUMIFS(Detail!N:N,Detail!$A:$A,$B113,Detail!$B:$B,"&lt;="&amp;186)</f>
        <v>40749.728496967815</v>
      </c>
      <c r="CB113" s="24">
        <f>SUMIFS(Detail!N:N,Detail!$A:$A,$B113,Detail!$B:$B,"&lt;="&amp;189)</f>
        <v>38328.854934863746</v>
      </c>
      <c r="CC113" s="24">
        <f>SUMIFS(Detail!N:N,Detail!$A:$A,$B113,Detail!$B:$B,"&lt;="&amp;192)</f>
        <v>36026.089269924909</v>
      </c>
      <c r="CD113" s="33">
        <f t="shared" si="204"/>
        <v>36026.089269924909</v>
      </c>
      <c r="CE113" s="24">
        <f>SUMIFS(Detail!N:N,Detail!$A:$A,$B113,Detail!$B:$B,"&lt;="&amp;195)</f>
        <v>33833.820452908985</v>
      </c>
      <c r="CF113" s="24">
        <f>SUMIFS(Detail!N:N,Detail!$A:$A,$B113,Detail!$B:$B,"&lt;="&amp;198)</f>
        <v>31745.049047096632</v>
      </c>
      <c r="CG113" s="24">
        <f>SUMIFS(Detail!N:N,Detail!$A:$A,$B113,Detail!$B:$B,"&lt;="&amp;201)</f>
        <v>29753.328325942159</v>
      </c>
      <c r="CH113" s="24">
        <f>SUMIFS(Detail!N:N,Detail!$A:$A,$B113,Detail!$B:$B,"&lt;="&amp;204)</f>
        <v>27852.711976226419</v>
      </c>
      <c r="CI113" s="33">
        <f t="shared" si="205"/>
        <v>27852.711976226419</v>
      </c>
      <c r="CJ113" s="24">
        <f>SUMIFS(Detail!N:N,Detail!$A:$A,$B113,Detail!$B:$B,"&lt;="&amp;207)</f>
        <v>26037.707562606782</v>
      </c>
      <c r="CK113" s="24">
        <f>SUMIFS(Detail!N:N,Detail!$A:$A,$B113,Detail!$B:$B,"&lt;="&amp;210)</f>
        <v>24303.235030527227</v>
      </c>
      <c r="CL113" s="24">
        <f>SUMIFS(Detail!N:N,Detail!$A:$A,$B113,Detail!$B:$B,"&lt;="&amp;213)</f>
        <v>22644.589625841007</v>
      </c>
      <c r="CM113" s="24">
        <f>SUMIFS(Detail!N:N,Detail!$A:$A,$B113,Detail!$B:$B,"&lt;="&amp;216)</f>
        <v>21057.408695623279</v>
      </c>
      <c r="CN113" s="33">
        <f t="shared" si="206"/>
        <v>21057.408695623279</v>
      </c>
      <c r="CO113" s="24">
        <f>SUMIFS(Detail!N:N,Detail!$A:$A,$B113,Detail!$B:$B,"&lt;="&amp;219)</f>
        <v>19537.6419073008</v>
      </c>
      <c r="CP113" s="24">
        <f>SUMIFS(Detail!N:N,Detail!$A:$A,$B113,Detail!$B:$B,"&lt;="&amp;222)</f>
        <v>18081.524485087954</v>
      </c>
      <c r="CQ113" s="24">
        <f>SUMIFS(Detail!N:N,Detail!$A:$A,$B113,Detail!$B:$B,"&lt;="&amp;225)</f>
        <v>16685.553115487099</v>
      </c>
      <c r="CR113" s="24">
        <f>SUMIFS(Detail!N:N,Detail!$A:$A,$B113,Detail!$B:$B,"&lt;="&amp;228)</f>
        <v>15346.464218570851</v>
      </c>
      <c r="CS113" s="33">
        <f t="shared" si="207"/>
        <v>15346.464218570851</v>
      </c>
      <c r="CT113" s="24">
        <f>SUMIFS(Detail!N:N,Detail!$A:$A,$B113,Detail!$B:$B,"&lt;="&amp;231)</f>
        <v>14061.214320410043</v>
      </c>
      <c r="CU113" s="24">
        <f>SUMIFS(Detail!N:N,Detail!$A:$A,$B113,Detail!$B:$B,"&lt;="&amp;234)</f>
        <v>12826.962295182981</v>
      </c>
      <c r="CV113" s="24">
        <f>SUMIFS(Detail!N:N,Detail!$A:$A,$B113,Detail!$B:$B,"&lt;="&amp;237)</f>
        <v>11641.053274101578</v>
      </c>
      <c r="CW113" s="24">
        <f>SUMIFS(Detail!N:N,Detail!$A:$A,$B113,Detail!$B:$B,"&lt;="&amp;240)</f>
        <v>10501.004042876884</v>
      </c>
      <c r="CX113" s="33">
        <f t="shared" si="208"/>
        <v>10501.004042876884</v>
      </c>
      <c r="CY113" s="24">
        <f>SUMIFS(Detail!N:N,Detail!$A:$A,$B113,Detail!$B:$B,"&lt;="&amp;243)</f>
        <v>0</v>
      </c>
      <c r="CZ113" s="24">
        <f>SUMIFS(Detail!N:N,Detail!$A:$A,$B113,Detail!$B:$B,"&lt;="&amp;246)</f>
        <v>0</v>
      </c>
      <c r="DA113" s="24">
        <f>SUMIFS(Detail!N:N,Detail!$A:$A,$B113,Detail!$B:$B,"&lt;="&amp;249)</f>
        <v>0</v>
      </c>
      <c r="DB113" s="24">
        <f>SUMIFS(Detail!N:N,Detail!$A:$A,$B113,Detail!$B:$B,"&lt;="&amp;252)</f>
        <v>0</v>
      </c>
      <c r="DC113" s="33">
        <f t="shared" si="209"/>
        <v>0</v>
      </c>
      <c r="DD113" s="86">
        <f>SUMIFS(Detail!N:N,Detail!$A:$A,$B113,Detail!$B:$B,"&gt;60")</f>
        <v>-1313267.8837463735</v>
      </c>
    </row>
    <row r="114" spans="1:108" x14ac:dyDescent="0.25">
      <c r="A114" t="s">
        <v>5351</v>
      </c>
      <c r="B114" s="32" t="s">
        <v>5122</v>
      </c>
      <c r="C114" s="24">
        <f>SUMIFS(Detail!N:N,Detail!$A:$A,$B114,Detail!$B:$B,"&lt;="&amp;3)</f>
        <v>0</v>
      </c>
      <c r="D114" s="24">
        <f>SUMIFS(Detail!N:N,Detail!$A:$A,$B114,Detail!$B:$B,"&lt;="&amp;6)</f>
        <v>0</v>
      </c>
      <c r="E114" s="24">
        <f>SUMIFS(Detail!N:N,Detail!$A:$A,$B114,Detail!$B:$B,"&lt;="&amp;9)</f>
        <v>8931.3157755955763</v>
      </c>
      <c r="F114" s="24">
        <f>SUMIFS(Detail!N:N,Detail!$A:$A,$B114,Detail!$B:$B,"&lt;="&amp;12)</f>
        <v>10084.191316512704</v>
      </c>
      <c r="G114" s="33">
        <f t="shared" si="189"/>
        <v>10084.191316512704</v>
      </c>
      <c r="H114" s="24">
        <f>SUMIFS(Detail!N:N,Detail!$A:$A,$B114,Detail!$B:$B,"&lt;="&amp;15)</f>
        <v>12559.986186290276</v>
      </c>
      <c r="I114" s="24">
        <f>SUMIFS(Detail!N:N,Detail!$A:$A,$B114,Detail!$B:$B,"&lt;="&amp;18)</f>
        <v>15853.084913682309</v>
      </c>
      <c r="J114" s="24">
        <f>SUMIFS(Detail!N:N,Detail!$A:$A,$B114,Detail!$B:$B,"&lt;="&amp;21)</f>
        <v>19146.581848756177</v>
      </c>
      <c r="K114" s="24">
        <f>SUMIFS(Detail!N:N,Detail!$A:$A,$B114,Detail!$B:$B,"&lt;="&amp;24)</f>
        <v>22440.07955425512</v>
      </c>
      <c r="L114" s="33">
        <f t="shared" si="190"/>
        <v>22440.07955425512</v>
      </c>
      <c r="M114" s="24">
        <f>SUMIFS(Detail!N:N,Detail!$A:$A,$B114,Detail!$B:$B,"&lt;="&amp;27)</f>
        <v>20374.787796991877</v>
      </c>
      <c r="N114" s="24">
        <f>SUMIFS(Detail!N:N,Detail!$A:$A,$B114,Detail!$B:$B,"&lt;="&amp;30)</f>
        <v>25120.075966692064</v>
      </c>
      <c r="O114" s="24">
        <f>SUMIFS(Detail!N:N,Detail!$A:$A,$B114,Detail!$B:$B,"&lt;="&amp;33)</f>
        <v>31706.170033652335</v>
      </c>
      <c r="P114" s="24">
        <f>SUMIFS(Detail!N:N,Detail!$A:$A,$B114,Detail!$B:$B,"&lt;="&amp;36)</f>
        <v>38293.163698226213</v>
      </c>
      <c r="Q114" s="33">
        <f t="shared" si="191"/>
        <v>38293.163698226213</v>
      </c>
      <c r="R114" s="24">
        <f>SUMIFS(Detail!N:N,Detail!$A:$A,$B114,Detail!$B:$B,"&lt;="&amp;39)</f>
        <v>44880.159108513966</v>
      </c>
      <c r="S114" s="24">
        <f>SUMIFS(Detail!N:N,Detail!$A:$A,$B114,Detail!$B:$B,"&lt;="&amp;42)</f>
        <v>40749.575593983755</v>
      </c>
      <c r="T114" s="24">
        <f>SUMIFS(Detail!N:N,Detail!$A:$A,$B114,Detail!$B:$B,"&lt;="&amp;45)</f>
        <v>50240.151933385059</v>
      </c>
      <c r="U114" s="24">
        <f>SUMIFS(Detail!N:N,Detail!$A:$A,$B114,Detail!$B:$B,"&lt;="&amp;48)</f>
        <v>63412.340067306533</v>
      </c>
      <c r="V114" s="33">
        <f t="shared" si="192"/>
        <v>63412.340067306533</v>
      </c>
      <c r="W114" s="24">
        <f>SUMIFS(Detail!N:N,Detail!$A:$A,$B114,Detail!$B:$B,"&lt;="&amp;51)</f>
        <v>76586.32739645429</v>
      </c>
      <c r="X114" s="24">
        <f>SUMIFS(Detail!N:N,Detail!$A:$A,$B114,Detail!$B:$B,"&lt;="&amp;54)</f>
        <v>89760.318217027932</v>
      </c>
      <c r="Y114" s="24">
        <f>SUMIFS(Detail!N:N,Detail!$A:$A,$B114,Detail!$B:$B,"&lt;="&amp;57)</f>
        <v>81499.151187969372</v>
      </c>
      <c r="Z114" s="24">
        <f>SUMIFS(Detail!N:N,Detail!$A:$A,$B114,Detail!$B:$B,"&lt;="&amp;60)</f>
        <v>100480.30386676826</v>
      </c>
      <c r="AA114" s="33">
        <f t="shared" si="193"/>
        <v>100480.30386676826</v>
      </c>
      <c r="AB114" s="24">
        <f>SUMIFS(Detail!N:N,Detail!$A:$A,$B114,Detail!$B:$B,"&lt;="&amp;63)</f>
        <v>43.663450539112091</v>
      </c>
      <c r="AC114" s="24">
        <f>SUMIFS(Detail!N:N,Detail!$A:$A,$B114,Detail!$B:$B,"&lt;="&amp;66)</f>
        <v>7.9966181889176369E-2</v>
      </c>
      <c r="AD114" s="24">
        <f>SUMIFS(Detail!N:N,Detail!$A:$A,$B114,Detail!$B:$B,"&lt;="&amp;69)</f>
        <v>2.5969371199607849E-4</v>
      </c>
      <c r="AE114" s="24">
        <f>SUMIFS(Detail!N:N,Detail!$A:$A,$B114,Detail!$B:$B,"&lt;="&amp;72)</f>
        <v>1.2032687664031982E-6</v>
      </c>
      <c r="AF114" s="33">
        <f t="shared" si="194"/>
        <v>1.2032687664031982E-6</v>
      </c>
      <c r="AG114" s="24">
        <f>SUMIFS(Detail!N:N,Detail!$A:$A,$B114,Detail!$B:$B,"&lt;="&amp;75)</f>
        <v>7.4505805969238281E-9</v>
      </c>
      <c r="AH114" s="24">
        <f>SUMIFS(Detail!N:N,Detail!$A:$A,$B114,Detail!$B:$B,"&lt;="&amp;78)</f>
        <v>0</v>
      </c>
      <c r="AI114" s="24">
        <f>SUMIFS(Detail!N:N,Detail!$A:$A,$B114,Detail!$B:$B,"&lt;="&amp;81)</f>
        <v>0</v>
      </c>
      <c r="AJ114" s="24">
        <f>SUMIFS(Detail!N:N,Detail!$A:$A,$B114,Detail!$B:$B,"&lt;="&amp;84)</f>
        <v>0</v>
      </c>
      <c r="AK114" s="33">
        <f t="shared" si="195"/>
        <v>0</v>
      </c>
      <c r="AL114" s="24">
        <f>SUMIFS(Detail!N:N,Detail!$A:$A,$B114,Detail!$B:$B,"&lt;="&amp;87)</f>
        <v>0</v>
      </c>
      <c r="AM114" s="24">
        <f>SUMIFS(Detail!N:N,Detail!$A:$A,$B114,Detail!$B:$B,"&lt;="&amp;90)</f>
        <v>0</v>
      </c>
      <c r="AN114" s="24">
        <f>SUMIFS(Detail!N:N,Detail!$A:$A,$B114,Detail!$B:$B,"&lt;="&amp;93)</f>
        <v>0</v>
      </c>
      <c r="AO114" s="24">
        <f>SUMIFS(Detail!N:N,Detail!$A:$A,$B114,Detail!$B:$B,"&lt;="&amp;96)</f>
        <v>0</v>
      </c>
      <c r="AP114" s="33">
        <f t="shared" si="196"/>
        <v>0</v>
      </c>
      <c r="AQ114" s="24">
        <f>SUMIFS(Detail!N:N,Detail!$A:$A,$B114,Detail!$B:$B,"&lt;="&amp;99)</f>
        <v>0</v>
      </c>
      <c r="AR114" s="24">
        <f>SUMIFS(Detail!N:N,Detail!$A:$A,$B114,Detail!$B:$B,"&lt;="&amp;102)</f>
        <v>0</v>
      </c>
      <c r="AS114" s="24">
        <f>SUMIFS(Detail!N:N,Detail!$A:$A,$B114,Detail!$B:$B,"&lt;="&amp;105)</f>
        <v>0</v>
      </c>
      <c r="AT114" s="24">
        <f>SUMIFS(Detail!N:N,Detail!$A:$A,$B114,Detail!$B:$B,"&lt;="&amp;108)</f>
        <v>0</v>
      </c>
      <c r="AU114" s="33">
        <f t="shared" si="197"/>
        <v>0</v>
      </c>
      <c r="AV114" s="24">
        <f>SUMIFS(Detail!N:N,Detail!$A:$A,$B114,Detail!$B:$B,"&lt;="&amp;111)</f>
        <v>0</v>
      </c>
      <c r="AW114" s="24">
        <f>SUMIFS(Detail!N:N,Detail!$A:$A,$B114,Detail!$B:$B,"&lt;="&amp;114)</f>
        <v>0</v>
      </c>
      <c r="AX114" s="24">
        <f>SUMIFS(Detail!N:N,Detail!$A:$A,$B114,Detail!$B:$B,"&lt;="&amp;117)</f>
        <v>0</v>
      </c>
      <c r="AY114" s="24">
        <f>SUMIFS(Detail!N:N,Detail!$A:$A,$B114,Detail!$B:$B,"&lt;="&amp;120)</f>
        <v>0</v>
      </c>
      <c r="AZ114" s="33">
        <f t="shared" si="198"/>
        <v>0</v>
      </c>
      <c r="BA114" s="24">
        <f>SUMIFS(Detail!N:N,Detail!$A:$A,$B114,Detail!$B:$B,"&lt;="&amp;123)</f>
        <v>0</v>
      </c>
      <c r="BB114" s="24">
        <f>SUMIFS(Detail!N:N,Detail!$A:$A,$B114,Detail!$B:$B,"&lt;="&amp;126)</f>
        <v>0</v>
      </c>
      <c r="BC114" s="24">
        <f>SUMIFS(Detail!N:N,Detail!$A:$A,$B114,Detail!$B:$B,"&lt;="&amp;129)</f>
        <v>0</v>
      </c>
      <c r="BD114" s="24">
        <f>SUMIFS(Detail!N:N,Detail!$A:$A,$B114,Detail!$B:$B,"&lt;="&amp;132)</f>
        <v>0</v>
      </c>
      <c r="BE114" s="33">
        <f t="shared" si="199"/>
        <v>0</v>
      </c>
      <c r="BF114" s="24">
        <f>SUMIFS(Detail!N:N,Detail!$A:$A,$B114,Detail!$B:$B,"&lt;="&amp;135)</f>
        <v>0</v>
      </c>
      <c r="BG114" s="24">
        <f>SUMIFS(Detail!N:N,Detail!$A:$A,$B114,Detail!$B:$B,"&lt;="&amp;138)</f>
        <v>0</v>
      </c>
      <c r="BH114" s="24">
        <f>SUMIFS(Detail!N:N,Detail!$A:$A,$B114,Detail!$B:$B,"&lt;="&amp;141)</f>
        <v>0</v>
      </c>
      <c r="BI114" s="24">
        <f>SUMIFS(Detail!N:N,Detail!$A:$A,$B114,Detail!$B:$B,"&lt;="&amp;144)</f>
        <v>0</v>
      </c>
      <c r="BJ114" s="33">
        <f t="shared" si="200"/>
        <v>0</v>
      </c>
      <c r="BK114" s="24">
        <f>SUMIFS(Detail!N:N,Detail!$A:$A,$B114,Detail!$B:$B,"&lt;="&amp;147)</f>
        <v>0</v>
      </c>
      <c r="BL114" s="24">
        <f>SUMIFS(Detail!N:N,Detail!$A:$A,$B114,Detail!$B:$B,"&lt;="&amp;150)</f>
        <v>0</v>
      </c>
      <c r="BM114" s="24">
        <f>SUMIFS(Detail!N:N,Detail!$A:$A,$B114,Detail!$B:$B,"&lt;="&amp;153)</f>
        <v>0</v>
      </c>
      <c r="BN114" s="24">
        <f>SUMIFS(Detail!N:N,Detail!$A:$A,$B114,Detail!$B:$B,"&lt;="&amp;156)</f>
        <v>0</v>
      </c>
      <c r="BO114" s="33">
        <f t="shared" si="201"/>
        <v>0</v>
      </c>
      <c r="BP114" s="24">
        <f>SUMIFS(Detail!N:N,Detail!$A:$A,$B114,Detail!$B:$B,"&lt;="&amp;159)</f>
        <v>0</v>
      </c>
      <c r="BQ114" s="24">
        <f>SUMIFS(Detail!N:N,Detail!$A:$A,$B114,Detail!$B:$B,"&lt;="&amp;162)</f>
        <v>0</v>
      </c>
      <c r="BR114" s="24">
        <f>SUMIFS(Detail!N:N,Detail!$A:$A,$B114,Detail!$B:$B,"&lt;="&amp;165)</f>
        <v>0</v>
      </c>
      <c r="BS114" s="24">
        <f>SUMIFS(Detail!N:N,Detail!$A:$A,$B114,Detail!$B:$B,"&lt;="&amp;168)</f>
        <v>0</v>
      </c>
      <c r="BT114" s="33">
        <f t="shared" si="202"/>
        <v>0</v>
      </c>
      <c r="BU114" s="24">
        <f>SUMIFS(Detail!N:N,Detail!$A:$A,$B114,Detail!$B:$B,"&lt;="&amp;171)</f>
        <v>0</v>
      </c>
      <c r="BV114" s="24">
        <f>SUMIFS(Detail!N:N,Detail!$A:$A,$B114,Detail!$B:$B,"&lt;="&amp;174)</f>
        <v>0</v>
      </c>
      <c r="BW114" s="24">
        <f>SUMIFS(Detail!N:N,Detail!$A:$A,$B114,Detail!$B:$B,"&lt;="&amp;177)</f>
        <v>0</v>
      </c>
      <c r="BX114" s="24">
        <f>SUMIFS(Detail!N:N,Detail!$A:$A,$B114,Detail!$B:$B,"&lt;="&amp;180)</f>
        <v>0</v>
      </c>
      <c r="BY114" s="33">
        <f t="shared" si="203"/>
        <v>0</v>
      </c>
      <c r="BZ114" s="24">
        <f>SUMIFS(Detail!N:N,Detail!$A:$A,$B114,Detail!$B:$B,"&lt;="&amp;183)</f>
        <v>0</v>
      </c>
      <c r="CA114" s="24">
        <f>SUMIFS(Detail!N:N,Detail!$A:$A,$B114,Detail!$B:$B,"&lt;="&amp;186)</f>
        <v>0</v>
      </c>
      <c r="CB114" s="24">
        <f>SUMIFS(Detail!N:N,Detail!$A:$A,$B114,Detail!$B:$B,"&lt;="&amp;189)</f>
        <v>0</v>
      </c>
      <c r="CC114" s="24">
        <f>SUMIFS(Detail!N:N,Detail!$A:$A,$B114,Detail!$B:$B,"&lt;="&amp;192)</f>
        <v>0</v>
      </c>
      <c r="CD114" s="33">
        <f t="shared" si="204"/>
        <v>0</v>
      </c>
      <c r="CE114" s="24">
        <f>SUMIFS(Detail!N:N,Detail!$A:$A,$B114,Detail!$B:$B,"&lt;="&amp;195)</f>
        <v>0</v>
      </c>
      <c r="CF114" s="24">
        <f>SUMIFS(Detail!N:N,Detail!$A:$A,$B114,Detail!$B:$B,"&lt;="&amp;198)</f>
        <v>0</v>
      </c>
      <c r="CG114" s="24">
        <f>SUMIFS(Detail!N:N,Detail!$A:$A,$B114,Detail!$B:$B,"&lt;="&amp;201)</f>
        <v>0</v>
      </c>
      <c r="CH114" s="24">
        <f>SUMIFS(Detail!N:N,Detail!$A:$A,$B114,Detail!$B:$B,"&lt;="&amp;204)</f>
        <v>0</v>
      </c>
      <c r="CI114" s="33">
        <f t="shared" si="205"/>
        <v>0</v>
      </c>
      <c r="CJ114" s="24">
        <f>SUMIFS(Detail!N:N,Detail!$A:$A,$B114,Detail!$B:$B,"&lt;="&amp;207)</f>
        <v>0</v>
      </c>
      <c r="CK114" s="24">
        <f>SUMIFS(Detail!N:N,Detail!$A:$A,$B114,Detail!$B:$B,"&lt;="&amp;210)</f>
        <v>0</v>
      </c>
      <c r="CL114" s="24">
        <f>SUMIFS(Detail!N:N,Detail!$A:$A,$B114,Detail!$B:$B,"&lt;="&amp;213)</f>
        <v>0</v>
      </c>
      <c r="CM114" s="24">
        <f>SUMIFS(Detail!N:N,Detail!$A:$A,$B114,Detail!$B:$B,"&lt;="&amp;216)</f>
        <v>0</v>
      </c>
      <c r="CN114" s="33">
        <f t="shared" si="206"/>
        <v>0</v>
      </c>
      <c r="CO114" s="24">
        <f>SUMIFS(Detail!N:N,Detail!$A:$A,$B114,Detail!$B:$B,"&lt;="&amp;219)</f>
        <v>0</v>
      </c>
      <c r="CP114" s="24">
        <f>SUMIFS(Detail!N:N,Detail!$A:$A,$B114,Detail!$B:$B,"&lt;="&amp;222)</f>
        <v>0</v>
      </c>
      <c r="CQ114" s="24">
        <f>SUMIFS(Detail!N:N,Detail!$A:$A,$B114,Detail!$B:$B,"&lt;="&amp;225)</f>
        <v>0</v>
      </c>
      <c r="CR114" s="24">
        <f>SUMIFS(Detail!N:N,Detail!$A:$A,$B114,Detail!$B:$B,"&lt;="&amp;228)</f>
        <v>0</v>
      </c>
      <c r="CS114" s="33">
        <f t="shared" si="207"/>
        <v>0</v>
      </c>
      <c r="CT114" s="24">
        <f>SUMIFS(Detail!N:N,Detail!$A:$A,$B114,Detail!$B:$B,"&lt;="&amp;231)</f>
        <v>0</v>
      </c>
      <c r="CU114" s="24">
        <f>SUMIFS(Detail!N:N,Detail!$A:$A,$B114,Detail!$B:$B,"&lt;="&amp;234)</f>
        <v>0</v>
      </c>
      <c r="CV114" s="24">
        <f>SUMIFS(Detail!N:N,Detail!$A:$A,$B114,Detail!$B:$B,"&lt;="&amp;237)</f>
        <v>0</v>
      </c>
      <c r="CW114" s="24">
        <f>SUMIFS(Detail!N:N,Detail!$A:$A,$B114,Detail!$B:$B,"&lt;="&amp;240)</f>
        <v>0</v>
      </c>
      <c r="CX114" s="33">
        <f t="shared" si="208"/>
        <v>0</v>
      </c>
      <c r="CY114" s="24">
        <f>SUMIFS(Detail!N:N,Detail!$A:$A,$B114,Detail!$B:$B,"&lt;="&amp;243)</f>
        <v>0</v>
      </c>
      <c r="CZ114" s="24">
        <f>SUMIFS(Detail!N:N,Detail!$A:$A,$B114,Detail!$B:$B,"&lt;="&amp;246)</f>
        <v>0</v>
      </c>
      <c r="DA114" s="24">
        <f>SUMIFS(Detail!N:N,Detail!$A:$A,$B114,Detail!$B:$B,"&lt;="&amp;249)</f>
        <v>0</v>
      </c>
      <c r="DB114" s="24">
        <f>SUMIFS(Detail!N:N,Detail!$A:$A,$B114,Detail!$B:$B,"&lt;="&amp;252)</f>
        <v>0</v>
      </c>
      <c r="DC114" s="33">
        <f t="shared" si="209"/>
        <v>0</v>
      </c>
      <c r="DD114" s="86">
        <f>SUMIFS(Detail!N:N,Detail!$A:$A,$B114,Detail!$B:$B,"&gt;60")</f>
        <v>-100480.30386676826</v>
      </c>
    </row>
    <row r="115" spans="1:108" x14ac:dyDescent="0.25">
      <c r="A115" t="s">
        <v>5352</v>
      </c>
      <c r="B115" s="32" t="s">
        <v>5123</v>
      </c>
      <c r="C115" s="24">
        <f>SUMIFS(Detail!N:N,Detail!$A:$A,$B115,Detail!$B:$B,"&lt;="&amp;3)</f>
        <v>0</v>
      </c>
      <c r="D115" s="24">
        <f>SUMIFS(Detail!N:N,Detail!$A:$A,$B115,Detail!$B:$B,"&lt;="&amp;6)</f>
        <v>0</v>
      </c>
      <c r="E115" s="24">
        <f>SUMIFS(Detail!N:N,Detail!$A:$A,$B115,Detail!$B:$B,"&lt;="&amp;9)</f>
        <v>179272.34106235282</v>
      </c>
      <c r="F115" s="24">
        <f>SUMIFS(Detail!N:N,Detail!$A:$A,$B115,Detail!$B:$B,"&lt;="&amp;12)</f>
        <v>617404.64865440875</v>
      </c>
      <c r="G115" s="33">
        <f t="shared" si="189"/>
        <v>617404.64865440875</v>
      </c>
      <c r="H115" s="24">
        <f>SUMIFS(Detail!N:N,Detail!$A:$A,$B115,Detail!$B:$B,"&lt;="&amp;15)</f>
        <v>1294460.2944932266</v>
      </c>
      <c r="I115" s="24">
        <f>SUMIFS(Detail!N:N,Detail!$A:$A,$B115,Detail!$B:$B,"&lt;="&amp;18)</f>
        <v>2211324.1724410555</v>
      </c>
      <c r="J115" s="24">
        <f>SUMIFS(Detail!N:N,Detail!$A:$A,$B115,Detail!$B:$B,"&lt;="&amp;21)</f>
        <v>3278639.7298742249</v>
      </c>
      <c r="K115" s="24">
        <f>SUMIFS(Detail!N:N,Detail!$A:$A,$B115,Detail!$B:$B,"&lt;="&amp;24)</f>
        <v>4367794.9966074973</v>
      </c>
      <c r="L115" s="33">
        <f t="shared" si="190"/>
        <v>4367794.9966074973</v>
      </c>
      <c r="M115" s="24">
        <f>SUMIFS(Detail!N:N,Detail!$A:$A,$B115,Detail!$B:$B,"&lt;="&amp;27)</f>
        <v>5225542.9243692737</v>
      </c>
      <c r="N115" s="24">
        <f>SUMIFS(Detail!N:N,Detail!$A:$A,$B115,Detail!$B:$B,"&lt;="&amp;30)</f>
        <v>6222610.472571047</v>
      </c>
      <c r="O115" s="24">
        <f>SUMIFS(Detail!N:N,Detail!$A:$A,$B115,Detail!$B:$B,"&lt;="&amp;33)</f>
        <v>7717242.1603331044</v>
      </c>
      <c r="P115" s="24">
        <f>SUMIFS(Detail!N:N,Detail!$A:$A,$B115,Detail!$B:$B,"&lt;="&amp;36)</f>
        <v>9544689.1506139189</v>
      </c>
      <c r="Q115" s="33">
        <f t="shared" si="191"/>
        <v>9544689.1506139189</v>
      </c>
      <c r="R115" s="24">
        <f>SUMIFS(Detail!N:N,Detail!$A:$A,$B115,Detail!$B:$B,"&lt;="&amp;39)</f>
        <v>11449252.609593909</v>
      </c>
      <c r="S115" s="24">
        <f>SUMIFS(Detail!N:N,Detail!$A:$A,$B115,Detail!$B:$B,"&lt;="&amp;42)</f>
        <v>12922031.826218158</v>
      </c>
      <c r="T115" s="24">
        <f>SUMIFS(Detail!N:N,Detail!$A:$A,$B115,Detail!$B:$B,"&lt;="&amp;45)</f>
        <v>14701035.735899953</v>
      </c>
      <c r="U115" s="24">
        <f>SUMIFS(Detail!N:N,Detail!$A:$A,$B115,Detail!$B:$B,"&lt;="&amp;48)</f>
        <v>17499277.168475479</v>
      </c>
      <c r="V115" s="33">
        <f t="shared" si="192"/>
        <v>17499277.168475479</v>
      </c>
      <c r="W115" s="24">
        <f>SUMIFS(Detail!N:N,Detail!$A:$A,$B115,Detail!$B:$B,"&lt;="&amp;51)</f>
        <v>20984088.943671562</v>
      </c>
      <c r="X115" s="24">
        <f>SUMIFS(Detail!N:N,Detail!$A:$A,$B115,Detail!$B:$B,"&lt;="&amp;54)</f>
        <v>24641297.841621004</v>
      </c>
      <c r="Y115" s="24">
        <f>SUMIFS(Detail!N:N,Detail!$A:$A,$B115,Detail!$B:$B,"&lt;="&amp;57)</f>
        <v>27450714.450640459</v>
      </c>
      <c r="Z115" s="24">
        <f>SUMIFS(Detail!N:N,Detail!$A:$A,$B115,Detail!$B:$B,"&lt;="&amp;60)</f>
        <v>30886317.25106784</v>
      </c>
      <c r="AA115" s="33">
        <f t="shared" si="193"/>
        <v>30886317.25106784</v>
      </c>
      <c r="AB115" s="24">
        <f>SUMIFS(Detail!N:N,Detail!$A:$A,$B115,Detail!$B:$B,"&lt;="&amp;63)</f>
        <v>28335053.153474286</v>
      </c>
      <c r="AC115" s="24">
        <f>SUMIFS(Detail!N:N,Detail!$A:$A,$B115,Detail!$B:$B,"&lt;="&amp;66)</f>
        <v>25815486.400023878</v>
      </c>
      <c r="AD115" s="24">
        <f>SUMIFS(Detail!N:N,Detail!$A:$A,$B115,Detail!$B:$B,"&lt;="&amp;69)</f>
        <v>23497088.620980009</v>
      </c>
      <c r="AE115" s="24">
        <f>SUMIFS(Detail!N:N,Detail!$A:$A,$B115,Detail!$B:$B,"&lt;="&amp;72)</f>
        <v>21414266.831969429</v>
      </c>
      <c r="AF115" s="33">
        <f t="shared" si="194"/>
        <v>21414266.831969429</v>
      </c>
      <c r="AG115" s="24">
        <f>SUMIFS(Detail!N:N,Detail!$A:$A,$B115,Detail!$B:$B,"&lt;="&amp;75)</f>
        <v>19557509.331571128</v>
      </c>
      <c r="AH115" s="24">
        <f>SUMIFS(Detail!N:N,Detail!$A:$A,$B115,Detail!$B:$B,"&lt;="&amp;78)</f>
        <v>17904654.852339894</v>
      </c>
      <c r="AI115" s="24">
        <f>SUMIFS(Detail!N:N,Detail!$A:$A,$B115,Detail!$B:$B,"&lt;="&amp;81)</f>
        <v>16431443.679465733</v>
      </c>
      <c r="AJ115" s="24">
        <f>SUMIFS(Detail!N:N,Detail!$A:$A,$B115,Detail!$B:$B,"&lt;="&amp;84)</f>
        <v>15115102.803812955</v>
      </c>
      <c r="AK115" s="33">
        <f t="shared" si="195"/>
        <v>15115102.803812955</v>
      </c>
      <c r="AL115" s="24">
        <f>SUMIFS(Detail!N:N,Detail!$A:$A,$B115,Detail!$B:$B,"&lt;="&amp;87)</f>
        <v>13935415.845166612</v>
      </c>
      <c r="AM115" s="24">
        <f>SUMIFS(Detail!N:N,Detail!$A:$A,$B115,Detail!$B:$B,"&lt;="&amp;90)</f>
        <v>12874851.006796606</v>
      </c>
      <c r="AN115" s="24">
        <f>SUMIFS(Detail!N:N,Detail!$A:$A,$B115,Detail!$B:$B,"&lt;="&amp;93)</f>
        <v>11918355.332434684</v>
      </c>
      <c r="AO115" s="24">
        <f>SUMIFS(Detail!N:N,Detail!$A:$A,$B115,Detail!$B:$B,"&lt;="&amp;96)</f>
        <v>11053049.083956003</v>
      </c>
      <c r="AP115" s="33">
        <f t="shared" si="196"/>
        <v>11053049.083956003</v>
      </c>
      <c r="AQ115" s="24">
        <f>SUMIFS(Detail!N:N,Detail!$A:$A,$B115,Detail!$B:$B,"&lt;="&amp;99)</f>
        <v>10267912.029113062</v>
      </c>
      <c r="AR115" s="24">
        <f>SUMIFS(Detail!N:N,Detail!$A:$A,$B115,Detail!$B:$B,"&lt;="&amp;102)</f>
        <v>9553498.3283847943</v>
      </c>
      <c r="AS115" s="24">
        <f>SUMIFS(Detail!N:N,Detail!$A:$A,$B115,Detail!$B:$B,"&lt;="&amp;105)</f>
        <v>8901689.5333834961</v>
      </c>
      <c r="AT115" s="24">
        <f>SUMIFS(Detail!N:N,Detail!$A:$A,$B115,Detail!$B:$B,"&lt;="&amp;108)</f>
        <v>8305485.4979595616</v>
      </c>
      <c r="AU115" s="33">
        <f t="shared" si="197"/>
        <v>8305485.4979595616</v>
      </c>
      <c r="AV115" s="24">
        <f>SUMIFS(Detail!N:N,Detail!$A:$A,$B115,Detail!$B:$B,"&lt;="&amp;111)</f>
        <v>7758829.3713613898</v>
      </c>
      <c r="AW115" s="24">
        <f>SUMIFS(Detail!N:N,Detail!$A:$A,$B115,Detail!$B:$B,"&lt;="&amp;114)</f>
        <v>7256461.8488616198</v>
      </c>
      <c r="AX115" s="24">
        <f>SUMIFS(Detail!N:N,Detail!$A:$A,$B115,Detail!$B:$B,"&lt;="&amp;117)</f>
        <v>6793799.9626460522</v>
      </c>
      <c r="AY115" s="24">
        <f>SUMIFS(Detail!N:N,Detail!$A:$A,$B115,Detail!$B:$B,"&lt;="&amp;120)</f>
        <v>6366836.2139732093</v>
      </c>
      <c r="AZ115" s="33">
        <f t="shared" si="198"/>
        <v>6366836.2139732093</v>
      </c>
      <c r="BA115" s="24">
        <f>SUMIFS(Detail!N:N,Detail!$A:$A,$B115,Detail!$B:$B,"&lt;="&amp;123)</f>
        <v>5972054.4711669236</v>
      </c>
      <c r="BB115" s="24">
        <f>SUMIFS(Detail!N:N,Detail!$A:$A,$B115,Detail!$B:$B,"&lt;="&amp;126)</f>
        <v>5606359.6583353505</v>
      </c>
      <c r="BC115" s="24">
        <f>SUMIFS(Detail!N:N,Detail!$A:$A,$B115,Detail!$B:$B,"&lt;="&amp;129)</f>
        <v>5267018.7893090695</v>
      </c>
      <c r="BD115" s="24">
        <f>SUMIFS(Detail!N:N,Detail!$A:$A,$B115,Detail!$B:$B,"&lt;="&amp;132)</f>
        <v>4951611.34896411</v>
      </c>
      <c r="BE115" s="33">
        <f t="shared" si="199"/>
        <v>4951611.34896411</v>
      </c>
      <c r="BF115" s="24">
        <f>SUMIFS(Detail!N:N,Detail!$A:$A,$B115,Detail!$B:$B,"&lt;="&amp;135)</f>
        <v>4657987.3939852342</v>
      </c>
      <c r="BG115" s="24">
        <f>SUMIFS(Detail!N:N,Detail!$A:$A,$B115,Detail!$B:$B,"&lt;="&amp;138)</f>
        <v>4384232.0469613522</v>
      </c>
      <c r="BH115" s="24">
        <f>SUMIFS(Detail!N:N,Detail!$A:$A,$B115,Detail!$B:$B,"&lt;="&amp;141)</f>
        <v>4128635.3023939952</v>
      </c>
      <c r="BI115" s="24">
        <f>SUMIFS(Detail!N:N,Detail!$A:$A,$B115,Detail!$B:$B,"&lt;="&amp;144)</f>
        <v>3889666.2609699517</v>
      </c>
      <c r="BJ115" s="33">
        <f t="shared" si="200"/>
        <v>3889666.2609699517</v>
      </c>
      <c r="BK115" s="24">
        <f>SUMIFS(Detail!N:N,Detail!$A:$A,$B115,Detail!$B:$B,"&lt;="&amp;147)</f>
        <v>3665951.0681769326</v>
      </c>
      <c r="BL115" s="24">
        <f>SUMIFS(Detail!N:N,Detail!$A:$A,$B115,Detail!$B:$B,"&lt;="&amp;150)</f>
        <v>3456253.9624373242</v>
      </c>
      <c r="BM115" s="24">
        <f>SUMIFS(Detail!N:N,Detail!$A:$A,$B115,Detail!$B:$B,"&lt;="&amp;153)</f>
        <v>3259460.9424503818</v>
      </c>
      <c r="BN115" s="24">
        <f>SUMIFS(Detail!N:N,Detail!$A:$A,$B115,Detail!$B:$B,"&lt;="&amp;156)</f>
        <v>3074565.6482417434</v>
      </c>
      <c r="BO115" s="33">
        <f t="shared" si="201"/>
        <v>3074565.6482417434</v>
      </c>
      <c r="BP115" s="24">
        <f>SUMIFS(Detail!N:N,Detail!$A:$A,$B115,Detail!$B:$B,"&lt;="&amp;159)</f>
        <v>2900657.1194281355</v>
      </c>
      <c r="BQ115" s="24">
        <f>SUMIFS(Detail!N:N,Detail!$A:$A,$B115,Detail!$B:$B,"&lt;="&amp;162)</f>
        <v>2736909.1505230293</v>
      </c>
      <c r="BR115" s="24">
        <f>SUMIFS(Detail!N:N,Detail!$A:$A,$B115,Detail!$B:$B,"&lt;="&amp;165)</f>
        <v>2582571.0092177168</v>
      </c>
      <c r="BS115" s="24">
        <f>SUMIFS(Detail!N:N,Detail!$A:$A,$B115,Detail!$B:$B,"&lt;="&amp;168)</f>
        <v>2436959.3214446753</v>
      </c>
      <c r="BT115" s="33">
        <f t="shared" si="202"/>
        <v>2436959.3214446753</v>
      </c>
      <c r="BU115" s="24">
        <f>SUMIFS(Detail!N:N,Detail!$A:$A,$B115,Detail!$B:$B,"&lt;="&amp;171)</f>
        <v>2299450.9582382888</v>
      </c>
      <c r="BV115" s="24">
        <f>SUMIFS(Detail!N:N,Detail!$A:$A,$B115,Detail!$B:$B,"&lt;="&amp;174)</f>
        <v>2169476.7852127105</v>
      </c>
      <c r="BW115" s="24">
        <f>SUMIFS(Detail!N:N,Detail!$A:$A,$B115,Detail!$B:$B,"&lt;="&amp;177)</f>
        <v>2046516.1568791494</v>
      </c>
      <c r="BX115" s="24">
        <f>SUMIFS(Detail!N:N,Detail!$A:$A,$B115,Detail!$B:$B,"&lt;="&amp;180)</f>
        <v>1930092.0558366701</v>
      </c>
      <c r="BY115" s="33">
        <f t="shared" si="203"/>
        <v>1930092.0558366701</v>
      </c>
      <c r="BZ115" s="24">
        <f>SUMIFS(Detail!N:N,Detail!$A:$A,$B115,Detail!$B:$B,"&lt;="&amp;183)</f>
        <v>1819766.7917398438</v>
      </c>
      <c r="CA115" s="24">
        <f>SUMIFS(Detail!N:N,Detail!$A:$A,$B115,Detail!$B:$B,"&lt;="&amp;186)</f>
        <v>1715138.1873965338</v>
      </c>
      <c r="CB115" s="24">
        <f>SUMIFS(Detail!N:N,Detail!$A:$A,$B115,Detail!$B:$B,"&lt;="&amp;189)</f>
        <v>1615836.1898084804</v>
      </c>
      <c r="CC115" s="24">
        <f>SUMIFS(Detail!N:N,Detail!$A:$A,$B115,Detail!$B:$B,"&lt;="&amp;192)</f>
        <v>1521519.8527761102</v>
      </c>
      <c r="CD115" s="33">
        <f t="shared" si="204"/>
        <v>1521519.8527761102</v>
      </c>
      <c r="CE115" s="24">
        <f>SUMIFS(Detail!N:N,Detail!$A:$A,$B115,Detail!$B:$B,"&lt;="&amp;195)</f>
        <v>1431874.6451326534</v>
      </c>
      <c r="CF115" s="24">
        <f>SUMIFS(Detail!N:N,Detail!$A:$A,$B115,Detail!$B:$B,"&lt;="&amp;198)</f>
        <v>1346610.0449781194</v>
      </c>
      <c r="CG115" s="24">
        <f>SUMIFS(Detail!N:N,Detail!$A:$A,$B115,Detail!$B:$B,"&lt;="&amp;201)</f>
        <v>1265457.3856404796</v>
      </c>
      <c r="CH115" s="24">
        <f>SUMIFS(Detail!N:N,Detail!$A:$A,$B115,Detail!$B:$B,"&lt;="&amp;204)</f>
        <v>1188167.9236540794</v>
      </c>
      <c r="CI115" s="33">
        <f t="shared" si="205"/>
        <v>1188167.9236540794</v>
      </c>
      <c r="CJ115" s="24">
        <f>SUMIFS(Detail!N:N,Detail!$A:$A,$B115,Detail!$B:$B,"&lt;="&amp;207)</f>
        <v>1114511.1029414535</v>
      </c>
      <c r="CK115" s="24">
        <f>SUMIFS(Detail!N:N,Detail!$A:$A,$B115,Detail!$B:$B,"&lt;="&amp;210)</f>
        <v>1044272.9927208498</v>
      </c>
      <c r="CL115" s="24">
        <f>SUMIFS(Detail!N:N,Detail!$A:$A,$B115,Detail!$B:$B,"&lt;="&amp;213)</f>
        <v>977254.87952338904</v>
      </c>
      <c r="CM115" s="24">
        <f>SUMIFS(Detail!N:N,Detail!$A:$A,$B115,Detail!$B:$B,"&lt;="&amp;216)</f>
        <v>913271.99616683275</v>
      </c>
      <c r="CN115" s="33">
        <f t="shared" si="206"/>
        <v>913271.99616683275</v>
      </c>
      <c r="CO115" s="24">
        <f>SUMIFS(Detail!N:N,Detail!$A:$A,$B115,Detail!$B:$B,"&lt;="&amp;219)</f>
        <v>852152.37265492976</v>
      </c>
      <c r="CP115" s="24">
        <f>SUMIFS(Detail!N:N,Detail!$A:$A,$B115,Detail!$B:$B,"&lt;="&amp;222)</f>
        <v>793735.79580657184</v>
      </c>
      <c r="CQ115" s="24">
        <f>SUMIFS(Detail!N:N,Detail!$A:$A,$B115,Detail!$B:$B,"&lt;="&amp;225)</f>
        <v>737872.86600618064</v>
      </c>
      <c r="CR115" s="24">
        <f>SUMIFS(Detail!N:N,Detail!$A:$A,$B115,Detail!$B:$B,"&lt;="&amp;228)</f>
        <v>684424.14084598422</v>
      </c>
      <c r="CS115" s="33">
        <f t="shared" si="207"/>
        <v>684424.14084598422</v>
      </c>
      <c r="CT115" s="24">
        <f>SUMIFS(Detail!N:N,Detail!$A:$A,$B115,Detail!$B:$B,"&lt;="&amp;231)</f>
        <v>633259.35662873834</v>
      </c>
      <c r="CU115" s="24">
        <f>SUMIFS(Detail!N:N,Detail!$A:$A,$B115,Detail!$B:$B,"&lt;="&amp;234)</f>
        <v>584256.71974372119</v>
      </c>
      <c r="CV115" s="24">
        <f>SUMIFS(Detail!N:N,Detail!$A:$A,$B115,Detail!$B:$B,"&lt;="&amp;237)</f>
        <v>537302.26084016263</v>
      </c>
      <c r="CW115" s="24">
        <f>SUMIFS(Detail!N:N,Detail!$A:$A,$B115,Detail!$B:$B,"&lt;="&amp;240)</f>
        <v>492289.24551969767</v>
      </c>
      <c r="CX115" s="33">
        <f t="shared" si="208"/>
        <v>492289.24551969767</v>
      </c>
      <c r="CY115" s="24">
        <f>SUMIFS(Detail!N:N,Detail!$A:$A,$B115,Detail!$B:$B,"&lt;="&amp;243)</f>
        <v>0</v>
      </c>
      <c r="CZ115" s="24">
        <f>SUMIFS(Detail!N:N,Detail!$A:$A,$B115,Detail!$B:$B,"&lt;="&amp;246)</f>
        <v>0</v>
      </c>
      <c r="DA115" s="24">
        <f>SUMIFS(Detail!N:N,Detail!$A:$A,$B115,Detail!$B:$B,"&lt;="&amp;249)</f>
        <v>0</v>
      </c>
      <c r="DB115" s="24">
        <f>SUMIFS(Detail!N:N,Detail!$A:$A,$B115,Detail!$B:$B,"&lt;="&amp;252)</f>
        <v>0</v>
      </c>
      <c r="DC115" s="33">
        <f t="shared" si="209"/>
        <v>0</v>
      </c>
      <c r="DD115" s="86">
        <f>SUMIFS(Detail!N:N,Detail!$A:$A,$B115,Detail!$B:$B,"&gt;60")</f>
        <v>-30886317.25106784</v>
      </c>
    </row>
    <row r="116" spans="1:108" x14ac:dyDescent="0.25">
      <c r="A116" t="s">
        <v>5353</v>
      </c>
      <c r="B116" s="32" t="s">
        <v>5124</v>
      </c>
      <c r="C116" s="24">
        <f>SUMIFS(Detail!N:N,Detail!$A:$A,$B116,Detail!$B:$B,"&lt;="&amp;3)</f>
        <v>0</v>
      </c>
      <c r="D116" s="24">
        <f>SUMIFS(Detail!N:N,Detail!$A:$A,$B116,Detail!$B:$B,"&lt;="&amp;6)</f>
        <v>0</v>
      </c>
      <c r="E116" s="24">
        <f>SUMIFS(Detail!N:N,Detail!$A:$A,$B116,Detail!$B:$B,"&lt;="&amp;9)</f>
        <v>6698.4868316966895</v>
      </c>
      <c r="F116" s="24">
        <f>SUMIFS(Detail!N:N,Detail!$A:$A,$B116,Detail!$B:$B,"&lt;="&amp;12)</f>
        <v>11582.23558640253</v>
      </c>
      <c r="G116" s="33">
        <f t="shared" si="189"/>
        <v>11582.23558640253</v>
      </c>
      <c r="H116" s="24">
        <f>SUMIFS(Detail!N:N,Detail!$A:$A,$B116,Detail!$B:$B,"&lt;="&amp;15)</f>
        <v>11233.824420591583</v>
      </c>
      <c r="I116" s="24">
        <f>SUMIFS(Detail!N:N,Detail!$A:$A,$B116,Detail!$B:$B,"&lt;="&amp;18)</f>
        <v>13211.279251084663</v>
      </c>
      <c r="J116" s="24">
        <f>SUMIFS(Detail!N:N,Detail!$A:$A,$B116,Detail!$B:$B,"&lt;="&amp;21)</f>
        <v>15955.48560244008</v>
      </c>
      <c r="K116" s="24">
        <f>SUMIFS(Detail!N:N,Detail!$A:$A,$B116,Detail!$B:$B,"&lt;="&amp;24)</f>
        <v>16467.237353776349</v>
      </c>
      <c r="L116" s="33">
        <f t="shared" si="190"/>
        <v>16467.237353776349</v>
      </c>
      <c r="M116" s="24">
        <f>SUMIFS(Detail!N:N,Detail!$A:$A,$B116,Detail!$B:$B,"&lt;="&amp;27)</f>
        <v>23165.974882916082</v>
      </c>
      <c r="N116" s="24">
        <f>SUMIFS(Detail!N:N,Detail!$A:$A,$B116,Detail!$B:$B,"&lt;="&amp;30)</f>
        <v>22467.651765531395</v>
      </c>
      <c r="O116" s="24">
        <f>SUMIFS(Detail!N:N,Detail!$A:$A,$B116,Detail!$B:$B,"&lt;="&amp;33)</f>
        <v>26422.558512070682</v>
      </c>
      <c r="P116" s="24">
        <f>SUMIFS(Detail!N:N,Detail!$A:$A,$B116,Detail!$B:$B,"&lt;="&amp;36)</f>
        <v>31910.971204927191</v>
      </c>
      <c r="Q116" s="33">
        <f t="shared" si="191"/>
        <v>31910.971204927191</v>
      </c>
      <c r="R116" s="24">
        <f>SUMIFS(Detail!N:N,Detail!$A:$A,$B116,Detail!$B:$B,"&lt;="&amp;39)</f>
        <v>32934.474707553163</v>
      </c>
      <c r="S116" s="24">
        <f>SUMIFS(Detail!N:N,Detail!$A:$A,$B116,Detail!$B:$B,"&lt;="&amp;42)</f>
        <v>46331.949765833095</v>
      </c>
      <c r="T116" s="24">
        <f>SUMIFS(Detail!N:N,Detail!$A:$A,$B116,Detail!$B:$B,"&lt;="&amp;45)</f>
        <v>44935.303531063721</v>
      </c>
      <c r="U116" s="24">
        <f>SUMIFS(Detail!N:N,Detail!$A:$A,$B116,Detail!$B:$B,"&lt;="&amp;48)</f>
        <v>52845.117024141364</v>
      </c>
      <c r="V116" s="33">
        <f t="shared" si="192"/>
        <v>52845.117024141364</v>
      </c>
      <c r="W116" s="24">
        <f>SUMIFS(Detail!N:N,Detail!$A:$A,$B116,Detail!$B:$B,"&lt;="&amp;51)</f>
        <v>63821.942409858108</v>
      </c>
      <c r="X116" s="24">
        <f>SUMIFS(Detail!N:N,Detail!$A:$A,$B116,Detail!$B:$B,"&lt;="&amp;54)</f>
        <v>65868.949415110052</v>
      </c>
      <c r="Y116" s="24">
        <f>SUMIFS(Detail!N:N,Detail!$A:$A,$B116,Detail!$B:$B,"&lt;="&amp;57)</f>
        <v>92663.899531668052</v>
      </c>
      <c r="Z116" s="24">
        <f>SUMIFS(Detail!N:N,Detail!$A:$A,$B116,Detail!$B:$B,"&lt;="&amp;60)</f>
        <v>89870.607062129304</v>
      </c>
      <c r="AA116" s="33">
        <f t="shared" si="193"/>
        <v>89870.607062129304</v>
      </c>
      <c r="AB116" s="24">
        <f>SUMIFS(Detail!N:N,Detail!$A:$A,$B116,Detail!$B:$B,"&lt;="&amp;63)</f>
        <v>39.386811558157206</v>
      </c>
      <c r="AC116" s="24">
        <f>SUMIFS(Detail!N:N,Detail!$A:$A,$B116,Detail!$B:$B,"&lt;="&amp;66)</f>
        <v>7.2464108467102051E-2</v>
      </c>
      <c r="AD116" s="24">
        <f>SUMIFS(Detail!N:N,Detail!$A:$A,$B116,Detail!$B:$B,"&lt;="&amp;69)</f>
        <v>2.3610517382621765E-4</v>
      </c>
      <c r="AE116" s="24">
        <f>SUMIFS(Detail!N:N,Detail!$A:$A,$B116,Detail!$B:$B,"&lt;="&amp;72)</f>
        <v>1.0952353477478027E-6</v>
      </c>
      <c r="AF116" s="33">
        <f t="shared" si="194"/>
        <v>1.0952353477478027E-6</v>
      </c>
      <c r="AG116" s="24">
        <f>SUMIFS(Detail!N:N,Detail!$A:$A,$B116,Detail!$B:$B,"&lt;="&amp;75)</f>
        <v>9.3132257461547852E-9</v>
      </c>
      <c r="AH116" s="24">
        <f>SUMIFS(Detail!N:N,Detail!$A:$A,$B116,Detail!$B:$B,"&lt;="&amp;78)</f>
        <v>0</v>
      </c>
      <c r="AI116" s="24">
        <f>SUMIFS(Detail!N:N,Detail!$A:$A,$B116,Detail!$B:$B,"&lt;="&amp;81)</f>
        <v>0</v>
      </c>
      <c r="AJ116" s="24">
        <f>SUMIFS(Detail!N:N,Detail!$A:$A,$B116,Detail!$B:$B,"&lt;="&amp;84)</f>
        <v>0</v>
      </c>
      <c r="AK116" s="33">
        <f t="shared" si="195"/>
        <v>0</v>
      </c>
      <c r="AL116" s="24">
        <f>SUMIFS(Detail!N:N,Detail!$A:$A,$B116,Detail!$B:$B,"&lt;="&amp;87)</f>
        <v>0</v>
      </c>
      <c r="AM116" s="24">
        <f>SUMIFS(Detail!N:N,Detail!$A:$A,$B116,Detail!$B:$B,"&lt;="&amp;90)</f>
        <v>0</v>
      </c>
      <c r="AN116" s="24">
        <f>SUMIFS(Detail!N:N,Detail!$A:$A,$B116,Detail!$B:$B,"&lt;="&amp;93)</f>
        <v>0</v>
      </c>
      <c r="AO116" s="24">
        <f>SUMIFS(Detail!N:N,Detail!$A:$A,$B116,Detail!$B:$B,"&lt;="&amp;96)</f>
        <v>0</v>
      </c>
      <c r="AP116" s="33">
        <f t="shared" si="196"/>
        <v>0</v>
      </c>
      <c r="AQ116" s="24">
        <f>SUMIFS(Detail!N:N,Detail!$A:$A,$B116,Detail!$B:$B,"&lt;="&amp;99)</f>
        <v>0</v>
      </c>
      <c r="AR116" s="24">
        <f>SUMIFS(Detail!N:N,Detail!$A:$A,$B116,Detail!$B:$B,"&lt;="&amp;102)</f>
        <v>0</v>
      </c>
      <c r="AS116" s="24">
        <f>SUMIFS(Detail!N:N,Detail!$A:$A,$B116,Detail!$B:$B,"&lt;="&amp;105)</f>
        <v>0</v>
      </c>
      <c r="AT116" s="24">
        <f>SUMIFS(Detail!N:N,Detail!$A:$A,$B116,Detail!$B:$B,"&lt;="&amp;108)</f>
        <v>0</v>
      </c>
      <c r="AU116" s="33">
        <f t="shared" si="197"/>
        <v>0</v>
      </c>
      <c r="AV116" s="24">
        <f>SUMIFS(Detail!N:N,Detail!$A:$A,$B116,Detail!$B:$B,"&lt;="&amp;111)</f>
        <v>0</v>
      </c>
      <c r="AW116" s="24">
        <f>SUMIFS(Detail!N:N,Detail!$A:$A,$B116,Detail!$B:$B,"&lt;="&amp;114)</f>
        <v>0</v>
      </c>
      <c r="AX116" s="24">
        <f>SUMIFS(Detail!N:N,Detail!$A:$A,$B116,Detail!$B:$B,"&lt;="&amp;117)</f>
        <v>0</v>
      </c>
      <c r="AY116" s="24">
        <f>SUMIFS(Detail!N:N,Detail!$A:$A,$B116,Detail!$B:$B,"&lt;="&amp;120)</f>
        <v>0</v>
      </c>
      <c r="AZ116" s="33">
        <f t="shared" si="198"/>
        <v>0</v>
      </c>
      <c r="BA116" s="24">
        <f>SUMIFS(Detail!N:N,Detail!$A:$A,$B116,Detail!$B:$B,"&lt;="&amp;123)</f>
        <v>0</v>
      </c>
      <c r="BB116" s="24">
        <f>SUMIFS(Detail!N:N,Detail!$A:$A,$B116,Detail!$B:$B,"&lt;="&amp;126)</f>
        <v>0</v>
      </c>
      <c r="BC116" s="24">
        <f>SUMIFS(Detail!N:N,Detail!$A:$A,$B116,Detail!$B:$B,"&lt;="&amp;129)</f>
        <v>0</v>
      </c>
      <c r="BD116" s="24">
        <f>SUMIFS(Detail!N:N,Detail!$A:$A,$B116,Detail!$B:$B,"&lt;="&amp;132)</f>
        <v>0</v>
      </c>
      <c r="BE116" s="33">
        <f t="shared" si="199"/>
        <v>0</v>
      </c>
      <c r="BF116" s="24">
        <f>SUMIFS(Detail!N:N,Detail!$A:$A,$B116,Detail!$B:$B,"&lt;="&amp;135)</f>
        <v>0</v>
      </c>
      <c r="BG116" s="24">
        <f>SUMIFS(Detail!N:N,Detail!$A:$A,$B116,Detail!$B:$B,"&lt;="&amp;138)</f>
        <v>0</v>
      </c>
      <c r="BH116" s="24">
        <f>SUMIFS(Detail!N:N,Detail!$A:$A,$B116,Detail!$B:$B,"&lt;="&amp;141)</f>
        <v>0</v>
      </c>
      <c r="BI116" s="24">
        <f>SUMIFS(Detail!N:N,Detail!$A:$A,$B116,Detail!$B:$B,"&lt;="&amp;144)</f>
        <v>0</v>
      </c>
      <c r="BJ116" s="33">
        <f t="shared" si="200"/>
        <v>0</v>
      </c>
      <c r="BK116" s="24">
        <f>SUMIFS(Detail!N:N,Detail!$A:$A,$B116,Detail!$B:$B,"&lt;="&amp;147)</f>
        <v>0</v>
      </c>
      <c r="BL116" s="24">
        <f>SUMIFS(Detail!N:N,Detail!$A:$A,$B116,Detail!$B:$B,"&lt;="&amp;150)</f>
        <v>0</v>
      </c>
      <c r="BM116" s="24">
        <f>SUMIFS(Detail!N:N,Detail!$A:$A,$B116,Detail!$B:$B,"&lt;="&amp;153)</f>
        <v>0</v>
      </c>
      <c r="BN116" s="24">
        <f>SUMIFS(Detail!N:N,Detail!$A:$A,$B116,Detail!$B:$B,"&lt;="&amp;156)</f>
        <v>0</v>
      </c>
      <c r="BO116" s="33">
        <f t="shared" si="201"/>
        <v>0</v>
      </c>
      <c r="BP116" s="24">
        <f>SUMIFS(Detail!N:N,Detail!$A:$A,$B116,Detail!$B:$B,"&lt;="&amp;159)</f>
        <v>0</v>
      </c>
      <c r="BQ116" s="24">
        <f>SUMIFS(Detail!N:N,Detail!$A:$A,$B116,Detail!$B:$B,"&lt;="&amp;162)</f>
        <v>0</v>
      </c>
      <c r="BR116" s="24">
        <f>SUMIFS(Detail!N:N,Detail!$A:$A,$B116,Detail!$B:$B,"&lt;="&amp;165)</f>
        <v>0</v>
      </c>
      <c r="BS116" s="24">
        <f>SUMIFS(Detail!N:N,Detail!$A:$A,$B116,Detail!$B:$B,"&lt;="&amp;168)</f>
        <v>0</v>
      </c>
      <c r="BT116" s="33">
        <f t="shared" si="202"/>
        <v>0</v>
      </c>
      <c r="BU116" s="24">
        <f>SUMIFS(Detail!N:N,Detail!$A:$A,$B116,Detail!$B:$B,"&lt;="&amp;171)</f>
        <v>0</v>
      </c>
      <c r="BV116" s="24">
        <f>SUMIFS(Detail!N:N,Detail!$A:$A,$B116,Detail!$B:$B,"&lt;="&amp;174)</f>
        <v>0</v>
      </c>
      <c r="BW116" s="24">
        <f>SUMIFS(Detail!N:N,Detail!$A:$A,$B116,Detail!$B:$B,"&lt;="&amp;177)</f>
        <v>0</v>
      </c>
      <c r="BX116" s="24">
        <f>SUMIFS(Detail!N:N,Detail!$A:$A,$B116,Detail!$B:$B,"&lt;="&amp;180)</f>
        <v>0</v>
      </c>
      <c r="BY116" s="33">
        <f t="shared" si="203"/>
        <v>0</v>
      </c>
      <c r="BZ116" s="24">
        <f>SUMIFS(Detail!N:N,Detail!$A:$A,$B116,Detail!$B:$B,"&lt;="&amp;183)</f>
        <v>0</v>
      </c>
      <c r="CA116" s="24">
        <f>SUMIFS(Detail!N:N,Detail!$A:$A,$B116,Detail!$B:$B,"&lt;="&amp;186)</f>
        <v>0</v>
      </c>
      <c r="CB116" s="24">
        <f>SUMIFS(Detail!N:N,Detail!$A:$A,$B116,Detail!$B:$B,"&lt;="&amp;189)</f>
        <v>0</v>
      </c>
      <c r="CC116" s="24">
        <f>SUMIFS(Detail!N:N,Detail!$A:$A,$B116,Detail!$B:$B,"&lt;="&amp;192)</f>
        <v>0</v>
      </c>
      <c r="CD116" s="33">
        <f t="shared" si="204"/>
        <v>0</v>
      </c>
      <c r="CE116" s="24">
        <f>SUMIFS(Detail!N:N,Detail!$A:$A,$B116,Detail!$B:$B,"&lt;="&amp;195)</f>
        <v>0</v>
      </c>
      <c r="CF116" s="24">
        <f>SUMIFS(Detail!N:N,Detail!$A:$A,$B116,Detail!$B:$B,"&lt;="&amp;198)</f>
        <v>0</v>
      </c>
      <c r="CG116" s="24">
        <f>SUMIFS(Detail!N:N,Detail!$A:$A,$B116,Detail!$B:$B,"&lt;="&amp;201)</f>
        <v>0</v>
      </c>
      <c r="CH116" s="24">
        <f>SUMIFS(Detail!N:N,Detail!$A:$A,$B116,Detail!$B:$B,"&lt;="&amp;204)</f>
        <v>0</v>
      </c>
      <c r="CI116" s="33">
        <f t="shared" si="205"/>
        <v>0</v>
      </c>
      <c r="CJ116" s="24">
        <f>SUMIFS(Detail!N:N,Detail!$A:$A,$B116,Detail!$B:$B,"&lt;="&amp;207)</f>
        <v>0</v>
      </c>
      <c r="CK116" s="24">
        <f>SUMIFS(Detail!N:N,Detail!$A:$A,$B116,Detail!$B:$B,"&lt;="&amp;210)</f>
        <v>0</v>
      </c>
      <c r="CL116" s="24">
        <f>SUMIFS(Detail!N:N,Detail!$A:$A,$B116,Detail!$B:$B,"&lt;="&amp;213)</f>
        <v>0</v>
      </c>
      <c r="CM116" s="24">
        <f>SUMIFS(Detail!N:N,Detail!$A:$A,$B116,Detail!$B:$B,"&lt;="&amp;216)</f>
        <v>0</v>
      </c>
      <c r="CN116" s="33">
        <f t="shared" si="206"/>
        <v>0</v>
      </c>
      <c r="CO116" s="24">
        <f>SUMIFS(Detail!N:N,Detail!$A:$A,$B116,Detail!$B:$B,"&lt;="&amp;219)</f>
        <v>0</v>
      </c>
      <c r="CP116" s="24">
        <f>SUMIFS(Detail!N:N,Detail!$A:$A,$B116,Detail!$B:$B,"&lt;="&amp;222)</f>
        <v>0</v>
      </c>
      <c r="CQ116" s="24">
        <f>SUMIFS(Detail!N:N,Detail!$A:$A,$B116,Detail!$B:$B,"&lt;="&amp;225)</f>
        <v>0</v>
      </c>
      <c r="CR116" s="24">
        <f>SUMIFS(Detail!N:N,Detail!$A:$A,$B116,Detail!$B:$B,"&lt;="&amp;228)</f>
        <v>0</v>
      </c>
      <c r="CS116" s="33">
        <f t="shared" si="207"/>
        <v>0</v>
      </c>
      <c r="CT116" s="24">
        <f>SUMIFS(Detail!N:N,Detail!$A:$A,$B116,Detail!$B:$B,"&lt;="&amp;231)</f>
        <v>0</v>
      </c>
      <c r="CU116" s="24">
        <f>SUMIFS(Detail!N:N,Detail!$A:$A,$B116,Detail!$B:$B,"&lt;="&amp;234)</f>
        <v>0</v>
      </c>
      <c r="CV116" s="24">
        <f>SUMIFS(Detail!N:N,Detail!$A:$A,$B116,Detail!$B:$B,"&lt;="&amp;237)</f>
        <v>0</v>
      </c>
      <c r="CW116" s="24">
        <f>SUMIFS(Detail!N:N,Detail!$A:$A,$B116,Detail!$B:$B,"&lt;="&amp;240)</f>
        <v>0</v>
      </c>
      <c r="CX116" s="33">
        <f t="shared" si="208"/>
        <v>0</v>
      </c>
      <c r="CY116" s="24">
        <f>SUMIFS(Detail!N:N,Detail!$A:$A,$B116,Detail!$B:$B,"&lt;="&amp;243)</f>
        <v>0</v>
      </c>
      <c r="CZ116" s="24">
        <f>SUMIFS(Detail!N:N,Detail!$A:$A,$B116,Detail!$B:$B,"&lt;="&amp;246)</f>
        <v>0</v>
      </c>
      <c r="DA116" s="24">
        <f>SUMIFS(Detail!N:N,Detail!$A:$A,$B116,Detail!$B:$B,"&lt;="&amp;249)</f>
        <v>0</v>
      </c>
      <c r="DB116" s="24">
        <f>SUMIFS(Detail!N:N,Detail!$A:$A,$B116,Detail!$B:$B,"&lt;="&amp;252)</f>
        <v>0</v>
      </c>
      <c r="DC116" s="33">
        <f t="shared" si="209"/>
        <v>0</v>
      </c>
      <c r="DD116" s="86">
        <f>SUMIFS(Detail!N:N,Detail!$A:$A,$B116,Detail!$B:$B,"&gt;60")</f>
        <v>-89870.607062129304</v>
      </c>
    </row>
    <row r="117" spans="1:108" x14ac:dyDescent="0.25">
      <c r="A117" t="s">
        <v>5354</v>
      </c>
      <c r="B117" s="32" t="s">
        <v>5125</v>
      </c>
      <c r="C117" s="24">
        <f>SUMIFS(Detail!N:N,Detail!$A:$A,$B117,Detail!$B:$B,"&lt;="&amp;3)</f>
        <v>0</v>
      </c>
      <c r="D117" s="24">
        <f>SUMIFS(Detail!N:N,Detail!$A:$A,$B117,Detail!$B:$B,"&lt;="&amp;6)</f>
        <v>0</v>
      </c>
      <c r="E117" s="24">
        <f>SUMIFS(Detail!N:N,Detail!$A:$A,$B117,Detail!$B:$B,"&lt;="&amp;9)</f>
        <v>893.13157755955763</v>
      </c>
      <c r="F117" s="24">
        <f>SUMIFS(Detail!N:N,Detail!$A:$A,$B117,Detail!$B:$B,"&lt;="&amp;12)</f>
        <v>1097.7322894072277</v>
      </c>
      <c r="G117" s="33">
        <f t="shared" si="189"/>
        <v>1097.7322894072277</v>
      </c>
      <c r="H117" s="24">
        <f>SUMIFS(Detail!N:N,Detail!$A:$A,$B117,Detail!$B:$B,"&lt;="&amp;15)</f>
        <v>51113.200717637083</v>
      </c>
      <c r="I117" s="24">
        <f>SUMIFS(Detail!N:N,Detail!$A:$A,$B117,Detail!$B:$B,"&lt;="&amp;18)</f>
        <v>80433.472326704301</v>
      </c>
      <c r="J117" s="24">
        <f>SUMIFS(Detail!N:N,Detail!$A:$A,$B117,Detail!$B:$B,"&lt;="&amp;21)</f>
        <v>87210.486051092856</v>
      </c>
      <c r="K117" s="24">
        <f>SUMIFS(Detail!N:N,Detail!$A:$A,$B117,Detail!$B:$B,"&lt;="&amp;24)</f>
        <v>87826.300771296024</v>
      </c>
      <c r="L117" s="33">
        <f t="shared" si="190"/>
        <v>87826.300771296024</v>
      </c>
      <c r="M117" s="24">
        <f>SUMIFS(Detail!N:N,Detail!$A:$A,$B117,Detail!$B:$B,"&lt;="&amp;27)</f>
        <v>112834.28912259638</v>
      </c>
      <c r="N117" s="24">
        <f>SUMIFS(Detail!N:N,Detail!$A:$A,$B117,Detail!$B:$B,"&lt;="&amp;30)</f>
        <v>127494.42542647012</v>
      </c>
      <c r="O117" s="24">
        <f>SUMIFS(Detail!N:N,Detail!$A:$A,$B117,Detail!$B:$B,"&lt;="&amp;33)</f>
        <v>131329.49807915278</v>
      </c>
      <c r="P117" s="24">
        <f>SUMIFS(Detail!N:N,Detail!$A:$A,$B117,Detail!$B:$B,"&lt;="&amp;36)</f>
        <v>131739.70579518378</v>
      </c>
      <c r="Q117" s="33">
        <f t="shared" si="191"/>
        <v>131739.70579518378</v>
      </c>
      <c r="R117" s="24">
        <f>SUMIFS(Detail!N:N,Detail!$A:$A,$B117,Detail!$B:$B,"&lt;="&amp;39)</f>
        <v>169251.43418495357</v>
      </c>
      <c r="S117" s="24">
        <f>SUMIFS(Detail!N:N,Detail!$A:$A,$B117,Detail!$B:$B,"&lt;="&amp;42)</f>
        <v>191241.63814142346</v>
      </c>
      <c r="T117" s="24">
        <f>SUMIFS(Detail!N:N,Detail!$A:$A,$B117,Detail!$B:$B,"&lt;="&amp;45)</f>
        <v>196994.24711874127</v>
      </c>
      <c r="U117" s="24">
        <f>SUMIFS(Detail!N:N,Detail!$A:$A,$B117,Detail!$B:$B,"&lt;="&amp;48)</f>
        <v>197609.55869279057</v>
      </c>
      <c r="V117" s="33">
        <f t="shared" si="192"/>
        <v>197609.55869279057</v>
      </c>
      <c r="W117" s="24">
        <f>SUMIFS(Detail!N:N,Detail!$A:$A,$B117,Detail!$B:$B,"&lt;="&amp;51)</f>
        <v>253877.15127743036</v>
      </c>
      <c r="X117" s="24">
        <f>SUMIFS(Detail!N:N,Detail!$A:$A,$B117,Detail!$B:$B,"&lt;="&amp;54)</f>
        <v>286862.4572121352</v>
      </c>
      <c r="Y117" s="24">
        <f>SUMIFS(Detail!N:N,Detail!$A:$A,$B117,Detail!$B:$B,"&lt;="&amp;57)</f>
        <v>295491.37067810446</v>
      </c>
      <c r="Z117" s="24">
        <f>SUMIFS(Detail!N:N,Detail!$A:$A,$B117,Detail!$B:$B,"&lt;="&amp;60)</f>
        <v>296414.33803917468</v>
      </c>
      <c r="AA117" s="33">
        <f t="shared" si="193"/>
        <v>296414.33803917468</v>
      </c>
      <c r="AB117" s="24">
        <f>SUMIFS(Detail!N:N,Detail!$A:$A,$B117,Detail!$B:$B,"&lt;="&amp;63)</f>
        <v>129.56489808857441</v>
      </c>
      <c r="AC117" s="24">
        <f>SUMIFS(Detail!N:N,Detail!$A:$A,$B117,Detail!$B:$B,"&lt;="&amp;66)</f>
        <v>0.23804667592048645</v>
      </c>
      <c r="AD117" s="24">
        <f>SUMIFS(Detail!N:N,Detail!$A:$A,$B117,Detail!$B:$B,"&lt;="&amp;69)</f>
        <v>7.748529314994812E-4</v>
      </c>
      <c r="AE117" s="24">
        <f>SUMIFS(Detail!N:N,Detail!$A:$A,$B117,Detail!$B:$B,"&lt;="&amp;72)</f>
        <v>3.5911798477172852E-6</v>
      </c>
      <c r="AF117" s="33">
        <f t="shared" si="194"/>
        <v>3.5911798477172852E-6</v>
      </c>
      <c r="AG117" s="24">
        <f>SUMIFS(Detail!N:N,Detail!$A:$A,$B117,Detail!$B:$B,"&lt;="&amp;75)</f>
        <v>1.4901161193847656E-8</v>
      </c>
      <c r="AH117" s="24">
        <f>SUMIFS(Detail!N:N,Detail!$A:$A,$B117,Detail!$B:$B,"&lt;="&amp;78)</f>
        <v>0</v>
      </c>
      <c r="AI117" s="24">
        <f>SUMIFS(Detail!N:N,Detail!$A:$A,$B117,Detail!$B:$B,"&lt;="&amp;81)</f>
        <v>0</v>
      </c>
      <c r="AJ117" s="24">
        <f>SUMIFS(Detail!N:N,Detail!$A:$A,$B117,Detail!$B:$B,"&lt;="&amp;84)</f>
        <v>0</v>
      </c>
      <c r="AK117" s="33">
        <f t="shared" si="195"/>
        <v>0</v>
      </c>
      <c r="AL117" s="24">
        <f>SUMIFS(Detail!N:N,Detail!$A:$A,$B117,Detail!$B:$B,"&lt;="&amp;87)</f>
        <v>0</v>
      </c>
      <c r="AM117" s="24">
        <f>SUMIFS(Detail!N:N,Detail!$A:$A,$B117,Detail!$B:$B,"&lt;="&amp;90)</f>
        <v>0</v>
      </c>
      <c r="AN117" s="24">
        <f>SUMIFS(Detail!N:N,Detail!$A:$A,$B117,Detail!$B:$B,"&lt;="&amp;93)</f>
        <v>0</v>
      </c>
      <c r="AO117" s="24">
        <f>SUMIFS(Detail!N:N,Detail!$A:$A,$B117,Detail!$B:$B,"&lt;="&amp;96)</f>
        <v>0</v>
      </c>
      <c r="AP117" s="33">
        <f t="shared" si="196"/>
        <v>0</v>
      </c>
      <c r="AQ117" s="24">
        <f>SUMIFS(Detail!N:N,Detail!$A:$A,$B117,Detail!$B:$B,"&lt;="&amp;99)</f>
        <v>0</v>
      </c>
      <c r="AR117" s="24">
        <f>SUMIFS(Detail!N:N,Detail!$A:$A,$B117,Detail!$B:$B,"&lt;="&amp;102)</f>
        <v>0</v>
      </c>
      <c r="AS117" s="24">
        <f>SUMIFS(Detail!N:N,Detail!$A:$A,$B117,Detail!$B:$B,"&lt;="&amp;105)</f>
        <v>0</v>
      </c>
      <c r="AT117" s="24">
        <f>SUMIFS(Detail!N:N,Detail!$A:$A,$B117,Detail!$B:$B,"&lt;="&amp;108)</f>
        <v>0</v>
      </c>
      <c r="AU117" s="33">
        <f t="shared" si="197"/>
        <v>0</v>
      </c>
      <c r="AV117" s="24">
        <f>SUMIFS(Detail!N:N,Detail!$A:$A,$B117,Detail!$B:$B,"&lt;="&amp;111)</f>
        <v>0</v>
      </c>
      <c r="AW117" s="24">
        <f>SUMIFS(Detail!N:N,Detail!$A:$A,$B117,Detail!$B:$B,"&lt;="&amp;114)</f>
        <v>0</v>
      </c>
      <c r="AX117" s="24">
        <f>SUMIFS(Detail!N:N,Detail!$A:$A,$B117,Detail!$B:$B,"&lt;="&amp;117)</f>
        <v>0</v>
      </c>
      <c r="AY117" s="24">
        <f>SUMIFS(Detail!N:N,Detail!$A:$A,$B117,Detail!$B:$B,"&lt;="&amp;120)</f>
        <v>0</v>
      </c>
      <c r="AZ117" s="33">
        <f t="shared" si="198"/>
        <v>0</v>
      </c>
      <c r="BA117" s="24">
        <f>SUMIFS(Detail!N:N,Detail!$A:$A,$B117,Detail!$B:$B,"&lt;="&amp;123)</f>
        <v>0</v>
      </c>
      <c r="BB117" s="24">
        <f>SUMIFS(Detail!N:N,Detail!$A:$A,$B117,Detail!$B:$B,"&lt;="&amp;126)</f>
        <v>0</v>
      </c>
      <c r="BC117" s="24">
        <f>SUMIFS(Detail!N:N,Detail!$A:$A,$B117,Detail!$B:$B,"&lt;="&amp;129)</f>
        <v>0</v>
      </c>
      <c r="BD117" s="24">
        <f>SUMIFS(Detail!N:N,Detail!$A:$A,$B117,Detail!$B:$B,"&lt;="&amp;132)</f>
        <v>0</v>
      </c>
      <c r="BE117" s="33">
        <f t="shared" si="199"/>
        <v>0</v>
      </c>
      <c r="BF117" s="24">
        <f>SUMIFS(Detail!N:N,Detail!$A:$A,$B117,Detail!$B:$B,"&lt;="&amp;135)</f>
        <v>0</v>
      </c>
      <c r="BG117" s="24">
        <f>SUMIFS(Detail!N:N,Detail!$A:$A,$B117,Detail!$B:$B,"&lt;="&amp;138)</f>
        <v>0</v>
      </c>
      <c r="BH117" s="24">
        <f>SUMIFS(Detail!N:N,Detail!$A:$A,$B117,Detail!$B:$B,"&lt;="&amp;141)</f>
        <v>0</v>
      </c>
      <c r="BI117" s="24">
        <f>SUMIFS(Detail!N:N,Detail!$A:$A,$B117,Detail!$B:$B,"&lt;="&amp;144)</f>
        <v>0</v>
      </c>
      <c r="BJ117" s="33">
        <f t="shared" si="200"/>
        <v>0</v>
      </c>
      <c r="BK117" s="24">
        <f>SUMIFS(Detail!N:N,Detail!$A:$A,$B117,Detail!$B:$B,"&lt;="&amp;147)</f>
        <v>0</v>
      </c>
      <c r="BL117" s="24">
        <f>SUMIFS(Detail!N:N,Detail!$A:$A,$B117,Detail!$B:$B,"&lt;="&amp;150)</f>
        <v>0</v>
      </c>
      <c r="BM117" s="24">
        <f>SUMIFS(Detail!N:N,Detail!$A:$A,$B117,Detail!$B:$B,"&lt;="&amp;153)</f>
        <v>0</v>
      </c>
      <c r="BN117" s="24">
        <f>SUMIFS(Detail!N:N,Detail!$A:$A,$B117,Detail!$B:$B,"&lt;="&amp;156)</f>
        <v>0</v>
      </c>
      <c r="BO117" s="33">
        <f t="shared" si="201"/>
        <v>0</v>
      </c>
      <c r="BP117" s="24">
        <f>SUMIFS(Detail!N:N,Detail!$A:$A,$B117,Detail!$B:$B,"&lt;="&amp;159)</f>
        <v>0</v>
      </c>
      <c r="BQ117" s="24">
        <f>SUMIFS(Detail!N:N,Detail!$A:$A,$B117,Detail!$B:$B,"&lt;="&amp;162)</f>
        <v>0</v>
      </c>
      <c r="BR117" s="24">
        <f>SUMIFS(Detail!N:N,Detail!$A:$A,$B117,Detail!$B:$B,"&lt;="&amp;165)</f>
        <v>0</v>
      </c>
      <c r="BS117" s="24">
        <f>SUMIFS(Detail!N:N,Detail!$A:$A,$B117,Detail!$B:$B,"&lt;="&amp;168)</f>
        <v>0</v>
      </c>
      <c r="BT117" s="33">
        <f t="shared" si="202"/>
        <v>0</v>
      </c>
      <c r="BU117" s="24">
        <f>SUMIFS(Detail!N:N,Detail!$A:$A,$B117,Detail!$B:$B,"&lt;="&amp;171)</f>
        <v>0</v>
      </c>
      <c r="BV117" s="24">
        <f>SUMIFS(Detail!N:N,Detail!$A:$A,$B117,Detail!$B:$B,"&lt;="&amp;174)</f>
        <v>0</v>
      </c>
      <c r="BW117" s="24">
        <f>SUMIFS(Detail!N:N,Detail!$A:$A,$B117,Detail!$B:$B,"&lt;="&amp;177)</f>
        <v>0</v>
      </c>
      <c r="BX117" s="24">
        <f>SUMIFS(Detail!N:N,Detail!$A:$A,$B117,Detail!$B:$B,"&lt;="&amp;180)</f>
        <v>0</v>
      </c>
      <c r="BY117" s="33">
        <f t="shared" si="203"/>
        <v>0</v>
      </c>
      <c r="BZ117" s="24">
        <f>SUMIFS(Detail!N:N,Detail!$A:$A,$B117,Detail!$B:$B,"&lt;="&amp;183)</f>
        <v>0</v>
      </c>
      <c r="CA117" s="24">
        <f>SUMIFS(Detail!N:N,Detail!$A:$A,$B117,Detail!$B:$B,"&lt;="&amp;186)</f>
        <v>0</v>
      </c>
      <c r="CB117" s="24">
        <f>SUMIFS(Detail!N:N,Detail!$A:$A,$B117,Detail!$B:$B,"&lt;="&amp;189)</f>
        <v>0</v>
      </c>
      <c r="CC117" s="24">
        <f>SUMIFS(Detail!N:N,Detail!$A:$A,$B117,Detail!$B:$B,"&lt;="&amp;192)</f>
        <v>0</v>
      </c>
      <c r="CD117" s="33">
        <f t="shared" si="204"/>
        <v>0</v>
      </c>
      <c r="CE117" s="24">
        <f>SUMIFS(Detail!N:N,Detail!$A:$A,$B117,Detail!$B:$B,"&lt;="&amp;195)</f>
        <v>0</v>
      </c>
      <c r="CF117" s="24">
        <f>SUMIFS(Detail!N:N,Detail!$A:$A,$B117,Detail!$B:$B,"&lt;="&amp;198)</f>
        <v>0</v>
      </c>
      <c r="CG117" s="24">
        <f>SUMIFS(Detail!N:N,Detail!$A:$A,$B117,Detail!$B:$B,"&lt;="&amp;201)</f>
        <v>0</v>
      </c>
      <c r="CH117" s="24">
        <f>SUMIFS(Detail!N:N,Detail!$A:$A,$B117,Detail!$B:$B,"&lt;="&amp;204)</f>
        <v>0</v>
      </c>
      <c r="CI117" s="33">
        <f t="shared" si="205"/>
        <v>0</v>
      </c>
      <c r="CJ117" s="24">
        <f>SUMIFS(Detail!N:N,Detail!$A:$A,$B117,Detail!$B:$B,"&lt;="&amp;207)</f>
        <v>0</v>
      </c>
      <c r="CK117" s="24">
        <f>SUMIFS(Detail!N:N,Detail!$A:$A,$B117,Detail!$B:$B,"&lt;="&amp;210)</f>
        <v>0</v>
      </c>
      <c r="CL117" s="24">
        <f>SUMIFS(Detail!N:N,Detail!$A:$A,$B117,Detail!$B:$B,"&lt;="&amp;213)</f>
        <v>0</v>
      </c>
      <c r="CM117" s="24">
        <f>SUMIFS(Detail!N:N,Detail!$A:$A,$B117,Detail!$B:$B,"&lt;="&amp;216)</f>
        <v>0</v>
      </c>
      <c r="CN117" s="33">
        <f t="shared" si="206"/>
        <v>0</v>
      </c>
      <c r="CO117" s="24">
        <f>SUMIFS(Detail!N:N,Detail!$A:$A,$B117,Detail!$B:$B,"&lt;="&amp;219)</f>
        <v>0</v>
      </c>
      <c r="CP117" s="24">
        <f>SUMIFS(Detail!N:N,Detail!$A:$A,$B117,Detail!$B:$B,"&lt;="&amp;222)</f>
        <v>0</v>
      </c>
      <c r="CQ117" s="24">
        <f>SUMIFS(Detail!N:N,Detail!$A:$A,$B117,Detail!$B:$B,"&lt;="&amp;225)</f>
        <v>0</v>
      </c>
      <c r="CR117" s="24">
        <f>SUMIFS(Detail!N:N,Detail!$A:$A,$B117,Detail!$B:$B,"&lt;="&amp;228)</f>
        <v>0</v>
      </c>
      <c r="CS117" s="33">
        <f t="shared" si="207"/>
        <v>0</v>
      </c>
      <c r="CT117" s="24">
        <f>SUMIFS(Detail!N:N,Detail!$A:$A,$B117,Detail!$B:$B,"&lt;="&amp;231)</f>
        <v>0</v>
      </c>
      <c r="CU117" s="24">
        <f>SUMIFS(Detail!N:N,Detail!$A:$A,$B117,Detail!$B:$B,"&lt;="&amp;234)</f>
        <v>0</v>
      </c>
      <c r="CV117" s="24">
        <f>SUMIFS(Detail!N:N,Detail!$A:$A,$B117,Detail!$B:$B,"&lt;="&amp;237)</f>
        <v>0</v>
      </c>
      <c r="CW117" s="24">
        <f>SUMIFS(Detail!N:N,Detail!$A:$A,$B117,Detail!$B:$B,"&lt;="&amp;240)</f>
        <v>0</v>
      </c>
      <c r="CX117" s="33">
        <f t="shared" si="208"/>
        <v>0</v>
      </c>
      <c r="CY117" s="24">
        <f>SUMIFS(Detail!N:N,Detail!$A:$A,$B117,Detail!$B:$B,"&lt;="&amp;243)</f>
        <v>0</v>
      </c>
      <c r="CZ117" s="24">
        <f>SUMIFS(Detail!N:N,Detail!$A:$A,$B117,Detail!$B:$B,"&lt;="&amp;246)</f>
        <v>0</v>
      </c>
      <c r="DA117" s="24">
        <f>SUMIFS(Detail!N:N,Detail!$A:$A,$B117,Detail!$B:$B,"&lt;="&amp;249)</f>
        <v>0</v>
      </c>
      <c r="DB117" s="24">
        <f>SUMIFS(Detail!N:N,Detail!$A:$A,$B117,Detail!$B:$B,"&lt;="&amp;252)</f>
        <v>0</v>
      </c>
      <c r="DC117" s="33">
        <f t="shared" si="209"/>
        <v>0</v>
      </c>
      <c r="DD117" s="86">
        <f>SUMIFS(Detail!N:N,Detail!$A:$A,$B117,Detail!$B:$B,"&gt;60")</f>
        <v>-296414.33803917468</v>
      </c>
    </row>
    <row r="118" spans="1:108" x14ac:dyDescent="0.25">
      <c r="A118" t="s">
        <v>5355</v>
      </c>
      <c r="B118" s="32" t="s">
        <v>5126</v>
      </c>
      <c r="C118" s="24">
        <f>SUMIFS(Detail!N:N,Detail!$A:$A,$B118,Detail!$B:$B,"&lt;="&amp;3)</f>
        <v>0</v>
      </c>
      <c r="D118" s="24">
        <f>SUMIFS(Detail!N:N,Detail!$A:$A,$B118,Detail!$B:$B,"&lt;="&amp;6)</f>
        <v>0</v>
      </c>
      <c r="E118" s="24">
        <f>SUMIFS(Detail!N:N,Detail!$A:$A,$B118,Detail!$B:$B,"&lt;="&amp;9)</f>
        <v>8484.5441554629142</v>
      </c>
      <c r="F118" s="24">
        <f>SUMIFS(Detail!N:N,Detail!$A:$A,$B118,Detail!$B:$B,"&lt;="&amp;12)</f>
        <v>38997.603760282713</v>
      </c>
      <c r="G118" s="33">
        <f t="shared" si="189"/>
        <v>38997.603760282713</v>
      </c>
      <c r="H118" s="24">
        <f>SUMIFS(Detail!N:N,Detail!$A:$A,$B118,Detail!$B:$B,"&lt;="&amp;15)</f>
        <v>136041.20117323031</v>
      </c>
      <c r="I118" s="24">
        <f>SUMIFS(Detail!N:N,Detail!$A:$A,$B118,Detail!$B:$B,"&lt;="&amp;18)</f>
        <v>316112.03523174615</v>
      </c>
      <c r="J118" s="24">
        <f>SUMIFS(Detail!N:N,Detail!$A:$A,$B118,Detail!$B:$B,"&lt;="&amp;21)</f>
        <v>556717.88745616667</v>
      </c>
      <c r="K118" s="24">
        <f>SUMIFS(Detail!N:N,Detail!$A:$A,$B118,Detail!$B:$B,"&lt;="&amp;24)</f>
        <v>821783.65892940434</v>
      </c>
      <c r="L118" s="33">
        <f t="shared" si="190"/>
        <v>821783.65892940434</v>
      </c>
      <c r="M118" s="24">
        <f>SUMIFS(Detail!N:N,Detail!$A:$A,$B118,Detail!$B:$B,"&lt;="&amp;27)</f>
        <v>982862.88785202475</v>
      </c>
      <c r="N118" s="24">
        <f>SUMIFS(Detail!N:N,Detail!$A:$A,$B118,Detail!$B:$B,"&lt;="&amp;30)</f>
        <v>1095619.9879681468</v>
      </c>
      <c r="O118" s="24">
        <f>SUMIFS(Detail!N:N,Detail!$A:$A,$B118,Detail!$B:$B,"&lt;="&amp;33)</f>
        <v>1259502.1288543837</v>
      </c>
      <c r="P118" s="24">
        <f>SUMIFS(Detail!N:N,Detail!$A:$A,$B118,Detail!$B:$B,"&lt;="&amp;36)</f>
        <v>1491450.3912313255</v>
      </c>
      <c r="Q118" s="33">
        <f t="shared" si="191"/>
        <v>1491450.3912313255</v>
      </c>
      <c r="R118" s="24">
        <f>SUMIFS(Detail!N:N,Detail!$A:$A,$B118,Detail!$B:$B,"&lt;="&amp;39)</f>
        <v>1841222.8345192289</v>
      </c>
      <c r="S118" s="24">
        <f>SUMIFS(Detail!N:N,Detail!$A:$A,$B118,Detail!$B:$B,"&lt;="&amp;42)</f>
        <v>2074382.8417712357</v>
      </c>
      <c r="T118" s="24">
        <f>SUMIFS(Detail!N:N,Detail!$A:$A,$B118,Detail!$B:$B,"&lt;="&amp;45)</f>
        <v>2252830.8175589275</v>
      </c>
      <c r="U118" s="24">
        <f>SUMIFS(Detail!N:N,Detail!$A:$A,$B118,Detail!$B:$B,"&lt;="&amp;48)</f>
        <v>2554707.1013132315</v>
      </c>
      <c r="V118" s="33">
        <f t="shared" si="192"/>
        <v>2554707.1013132315</v>
      </c>
      <c r="W118" s="24">
        <f>SUMIFS(Detail!N:N,Detail!$A:$A,$B118,Detail!$B:$B,"&lt;="&amp;51)</f>
        <v>3003965.3421423621</v>
      </c>
      <c r="X118" s="24">
        <f>SUMIFS(Detail!N:N,Detail!$A:$A,$B118,Detail!$B:$B,"&lt;="&amp;54)</f>
        <v>3695055.5106466748</v>
      </c>
      <c r="Y118" s="24">
        <f>SUMIFS(Detail!N:N,Detail!$A:$A,$B118,Detail!$B:$B,"&lt;="&amp;57)</f>
        <v>4156407.8215355277</v>
      </c>
      <c r="Z118" s="24">
        <f>SUMIFS(Detail!N:N,Detail!$A:$A,$B118,Detail!$B:$B,"&lt;="&amp;60)</f>
        <v>4510342.7859786004</v>
      </c>
      <c r="AA118" s="33">
        <f t="shared" si="193"/>
        <v>4510342.7859786004</v>
      </c>
      <c r="AB118" s="24">
        <f>SUMIFS(Detail!N:N,Detail!$A:$A,$B118,Detail!$B:$B,"&lt;="&amp;63)</f>
        <v>2160137.7584699094</v>
      </c>
      <c r="AC118" s="24">
        <f>SUMIFS(Detail!N:N,Detail!$A:$A,$B118,Detail!$B:$B,"&lt;="&amp;66)</f>
        <v>1134246.0407489315</v>
      </c>
      <c r="AD118" s="24">
        <f>SUMIFS(Detail!N:N,Detail!$A:$A,$B118,Detail!$B:$B,"&lt;="&amp;69)</f>
        <v>622843.69491858035</v>
      </c>
      <c r="AE118" s="24">
        <f>SUMIFS(Detail!N:N,Detail!$A:$A,$B118,Detail!$B:$B,"&lt;="&amp;72)</f>
        <v>352411.1377049014</v>
      </c>
      <c r="AF118" s="33">
        <f t="shared" si="194"/>
        <v>352411.1377049014</v>
      </c>
      <c r="AG118" s="24">
        <f>SUMIFS(Detail!N:N,Detail!$A:$A,$B118,Detail!$B:$B,"&lt;="&amp;75)</f>
        <v>203908.01640243083</v>
      </c>
      <c r="AH118" s="24">
        <f>SUMIFS(Detail!N:N,Detail!$A:$A,$B118,Detail!$B:$B,"&lt;="&amp;78)</f>
        <v>120098.07354821637</v>
      </c>
      <c r="AI118" s="24">
        <f>SUMIFS(Detail!N:N,Detail!$A:$A,$B118,Detail!$B:$B,"&lt;="&amp;81)</f>
        <v>71781.675478640944</v>
      </c>
      <c r="AJ118" s="24">
        <f>SUMIFS(Detail!N:N,Detail!$A:$A,$B118,Detail!$B:$B,"&lt;="&amp;84)</f>
        <v>43441.581453602761</v>
      </c>
      <c r="AK118" s="33">
        <f t="shared" si="195"/>
        <v>43441.581453602761</v>
      </c>
      <c r="AL118" s="24">
        <f>SUMIFS(Detail!N:N,Detail!$A:$A,$B118,Detail!$B:$B,"&lt;="&amp;87)</f>
        <v>26576.059323072433</v>
      </c>
      <c r="AM118" s="24">
        <f>SUMIFS(Detail!N:N,Detail!$A:$A,$B118,Detail!$B:$B,"&lt;="&amp;90)</f>
        <v>16413.748873006552</v>
      </c>
      <c r="AN118" s="24">
        <f>SUMIFS(Detail!N:N,Detail!$A:$A,$B118,Detail!$B:$B,"&lt;="&amp;93)</f>
        <v>10223.736393351108</v>
      </c>
      <c r="AO118" s="24">
        <f>SUMIFS(Detail!N:N,Detail!$A:$A,$B118,Detail!$B:$B,"&lt;="&amp;96)</f>
        <v>6416.9851596467197</v>
      </c>
      <c r="AP118" s="33">
        <f t="shared" si="196"/>
        <v>6416.9851596467197</v>
      </c>
      <c r="AQ118" s="24">
        <f>SUMIFS(Detail!N:N,Detail!$A:$A,$B118,Detail!$B:$B,"&lt;="&amp;99)</f>
        <v>4055.7273706644773</v>
      </c>
      <c r="AR118" s="24">
        <f>SUMIFS(Detail!N:N,Detail!$A:$A,$B118,Detail!$B:$B,"&lt;="&amp;102)</f>
        <v>2579.6883146837354</v>
      </c>
      <c r="AS118" s="24">
        <f>SUMIFS(Detail!N:N,Detail!$A:$A,$B118,Detail!$B:$B,"&lt;="&amp;105)</f>
        <v>1650.4726644307375</v>
      </c>
      <c r="AT118" s="24">
        <f>SUMIFS(Detail!N:N,Detail!$A:$A,$B118,Detail!$B:$B,"&lt;="&amp;108)</f>
        <v>1061.7048602811992</v>
      </c>
      <c r="AU118" s="33">
        <f t="shared" si="197"/>
        <v>1061.7048602811992</v>
      </c>
      <c r="AV118" s="24">
        <f>SUMIFS(Detail!N:N,Detail!$A:$A,$B118,Detail!$B:$B,"&lt;="&amp;111)</f>
        <v>686.41957044228911</v>
      </c>
      <c r="AW118" s="24">
        <f>SUMIFS(Detail!N:N,Detail!$A:$A,$B118,Detail!$B:$B,"&lt;="&amp;114)</f>
        <v>445.88395326212049</v>
      </c>
      <c r="AX118" s="24">
        <f>SUMIFS(Detail!N:N,Detail!$A:$A,$B118,Detail!$B:$B,"&lt;="&amp;117)</f>
        <v>290.91954320296645</v>
      </c>
      <c r="AY118" s="24">
        <f>SUMIFS(Detail!N:N,Detail!$A:$A,$B118,Detail!$B:$B,"&lt;="&amp;120)</f>
        <v>190.60280350968242</v>
      </c>
      <c r="AZ118" s="33">
        <f t="shared" si="198"/>
        <v>190.60280350968242</v>
      </c>
      <c r="BA118" s="24">
        <f>SUMIFS(Detail!N:N,Detail!$A:$A,$B118,Detail!$B:$B,"&lt;="&amp;123)</f>
        <v>125.36874598264694</v>
      </c>
      <c r="BB118" s="24">
        <f>SUMIFS(Detail!N:N,Detail!$A:$A,$B118,Detail!$B:$B,"&lt;="&amp;126)</f>
        <v>82.7677719630301</v>
      </c>
      <c r="BC118" s="24">
        <f>SUMIFS(Detail!N:N,Detail!$A:$A,$B118,Detail!$B:$B,"&lt;="&amp;129)</f>
        <v>54.835562728345394</v>
      </c>
      <c r="BD118" s="24">
        <f>SUMIFS(Detail!N:N,Detail!$A:$A,$B118,Detail!$B:$B,"&lt;="&amp;132)</f>
        <v>36.451635226607323</v>
      </c>
      <c r="BE118" s="33">
        <f t="shared" si="199"/>
        <v>36.451635226607323</v>
      </c>
      <c r="BF118" s="24">
        <f>SUMIFS(Detail!N:N,Detail!$A:$A,$B118,Detail!$B:$B,"&lt;="&amp;135)</f>
        <v>24.30841214582324</v>
      </c>
      <c r="BG118" s="24">
        <f>SUMIFS(Detail!N:N,Detail!$A:$A,$B118,Detail!$B:$B,"&lt;="&amp;138)</f>
        <v>16.25990479439497</v>
      </c>
      <c r="BH118" s="24">
        <f>SUMIFS(Detail!N:N,Detail!$A:$A,$B118,Detail!$B:$B,"&lt;="&amp;141)</f>
        <v>10.90795398876071</v>
      </c>
      <c r="BI118" s="24">
        <f>SUMIFS(Detail!N:N,Detail!$A:$A,$B118,Detail!$B:$B,"&lt;="&amp;144)</f>
        <v>7.3380228653550148</v>
      </c>
      <c r="BJ118" s="33">
        <f t="shared" si="200"/>
        <v>7.3380228653550148</v>
      </c>
      <c r="BK118" s="24">
        <f>SUMIFS(Detail!N:N,Detail!$A:$A,$B118,Detail!$B:$B,"&lt;="&amp;147)</f>
        <v>4.9496658332645893</v>
      </c>
      <c r="BL118" s="24">
        <f>SUMIFS(Detail!N:N,Detail!$A:$A,$B118,Detail!$B:$B,"&lt;="&amp;150)</f>
        <v>3.3472483418881893</v>
      </c>
      <c r="BM118" s="24">
        <f>SUMIFS(Detail!N:N,Detail!$A:$A,$B118,Detail!$B:$B,"&lt;="&amp;153)</f>
        <v>2.2691992484033108</v>
      </c>
      <c r="BN118" s="24">
        <f>SUMIFS(Detail!N:N,Detail!$A:$A,$B118,Detail!$B:$B,"&lt;="&amp;156)</f>
        <v>1.5420209504663944</v>
      </c>
      <c r="BO118" s="33">
        <f t="shared" si="201"/>
        <v>1.5420209504663944</v>
      </c>
      <c r="BP118" s="24">
        <f>SUMIFS(Detail!N:N,Detail!$A:$A,$B118,Detail!$B:$B,"&lt;="&amp;159)</f>
        <v>1.0502768531441689</v>
      </c>
      <c r="BQ118" s="24">
        <f>SUMIFS(Detail!N:N,Detail!$A:$A,$B118,Detail!$B:$B,"&lt;="&amp;162)</f>
        <v>0.71693286672234535</v>
      </c>
      <c r="BR118" s="24">
        <f>SUMIFS(Detail!N:N,Detail!$A:$A,$B118,Detail!$B:$B,"&lt;="&amp;165)</f>
        <v>0.49043542519211769</v>
      </c>
      <c r="BS118" s="24">
        <f>SUMIFS(Detail!N:N,Detail!$A:$A,$B118,Detail!$B:$B,"&lt;="&amp;168)</f>
        <v>0.33618879690766335</v>
      </c>
      <c r="BT118" s="33">
        <f t="shared" si="202"/>
        <v>0.33618879690766335</v>
      </c>
      <c r="BU118" s="24">
        <f>SUMIFS(Detail!N:N,Detail!$A:$A,$B118,Detail!$B:$B,"&lt;="&amp;171)</f>
        <v>0.23091595992445946</v>
      </c>
      <c r="BV118" s="24">
        <f>SUMIFS(Detail!N:N,Detail!$A:$A,$B118,Detail!$B:$B,"&lt;="&amp;174)</f>
        <v>0.15891570970416069</v>
      </c>
      <c r="BW118" s="24">
        <f>SUMIFS(Detail!N:N,Detail!$A:$A,$B118,Detail!$B:$B,"&lt;="&amp;177)</f>
        <v>0.10957115888595581</v>
      </c>
      <c r="BX118" s="24">
        <f>SUMIFS(Detail!N:N,Detail!$A:$A,$B118,Detail!$B:$B,"&lt;="&amp;180)</f>
        <v>7.568642869591713E-2</v>
      </c>
      <c r="BY118" s="33">
        <f t="shared" si="203"/>
        <v>7.568642869591713E-2</v>
      </c>
      <c r="BZ118" s="24">
        <f>SUMIFS(Detail!N:N,Detail!$A:$A,$B118,Detail!$B:$B,"&lt;="&amp;183)</f>
        <v>5.2373196929693222E-2</v>
      </c>
      <c r="CA118" s="24">
        <f>SUMIFS(Detail!N:N,Detail!$A:$A,$B118,Detail!$B:$B,"&lt;="&amp;186)</f>
        <v>3.6303434520959854E-2</v>
      </c>
      <c r="CB118" s="24">
        <f>SUMIFS(Detail!N:N,Detail!$A:$A,$B118,Detail!$B:$B,"&lt;="&amp;189)</f>
        <v>2.5206539779901505E-2</v>
      </c>
      <c r="CC118" s="24">
        <f>SUMIFS(Detail!N:N,Detail!$A:$A,$B118,Detail!$B:$B,"&lt;="&amp;192)</f>
        <v>1.7530154436826706E-2</v>
      </c>
      <c r="CD118" s="33">
        <f t="shared" si="204"/>
        <v>1.7530154436826706E-2</v>
      </c>
      <c r="CE118" s="24">
        <f>SUMIFS(Detail!N:N,Detail!$A:$A,$B118,Detail!$B:$B,"&lt;="&amp;195)</f>
        <v>1.2210860848426819E-2</v>
      </c>
      <c r="CF118" s="24">
        <f>SUMIFS(Detail!N:N,Detail!$A:$A,$B118,Detail!$B:$B,"&lt;="&amp;198)</f>
        <v>8.5187740623950958E-3</v>
      </c>
      <c r="CG118" s="24">
        <f>SUMIFS(Detail!N:N,Detail!$A:$A,$B118,Detail!$B:$B,"&lt;="&amp;201)</f>
        <v>5.9519633650779724E-3</v>
      </c>
      <c r="CH118" s="24">
        <f>SUMIFS(Detail!N:N,Detail!$A:$A,$B118,Detail!$B:$B,"&lt;="&amp;204)</f>
        <v>4.1646584868431091E-3</v>
      </c>
      <c r="CI118" s="33">
        <f t="shared" si="205"/>
        <v>4.1646584868431091E-3</v>
      </c>
      <c r="CJ118" s="24">
        <f>SUMIFS(Detail!N:N,Detail!$A:$A,$B118,Detail!$B:$B,"&lt;="&amp;207)</f>
        <v>2.9182247817516327E-3</v>
      </c>
      <c r="CK118" s="24">
        <f>SUMIFS(Detail!N:N,Detail!$A:$A,$B118,Detail!$B:$B,"&lt;="&amp;210)</f>
        <v>2.0476728677749634E-3</v>
      </c>
      <c r="CL118" s="24">
        <f>SUMIFS(Detail!N:N,Detail!$A:$A,$B118,Detail!$B:$B,"&lt;="&amp;213)</f>
        <v>1.4387667179107666E-3</v>
      </c>
      <c r="CM118" s="24">
        <f>SUMIFS(Detail!N:N,Detail!$A:$A,$B118,Detail!$B:$B,"&lt;="&amp;216)</f>
        <v>1.0122545063495636E-3</v>
      </c>
      <c r="CN118" s="33">
        <f t="shared" si="206"/>
        <v>1.0122545063495636E-3</v>
      </c>
      <c r="CO118" s="24">
        <f>SUMIFS(Detail!N:N,Detail!$A:$A,$B118,Detail!$B:$B,"&lt;="&amp;219)</f>
        <v>7.130838930606842E-4</v>
      </c>
      <c r="CP118" s="24">
        <f>SUMIFS(Detail!N:N,Detail!$A:$A,$B118,Detail!$B:$B,"&lt;="&amp;222)</f>
        <v>5.029626190662384E-4</v>
      </c>
      <c r="CQ118" s="24">
        <f>SUMIFS(Detail!N:N,Detail!$A:$A,$B118,Detail!$B:$B,"&lt;="&amp;225)</f>
        <v>3.5518407821655273E-4</v>
      </c>
      <c r="CR118" s="24">
        <f>SUMIFS(Detail!N:N,Detail!$A:$A,$B118,Detail!$B:$B,"&lt;="&amp;228)</f>
        <v>2.5111064314842224E-4</v>
      </c>
      <c r="CS118" s="33">
        <f t="shared" si="207"/>
        <v>2.5111064314842224E-4</v>
      </c>
      <c r="CT118" s="24">
        <f>SUMIFS(Detail!N:N,Detail!$A:$A,$B118,Detail!$B:$B,"&lt;="&amp;231)</f>
        <v>1.7771497368812561E-4</v>
      </c>
      <c r="CU118" s="24">
        <f>SUMIFS(Detail!N:N,Detail!$A:$A,$B118,Detail!$B:$B,"&lt;="&amp;234)</f>
        <v>1.2590736150741577E-4</v>
      </c>
      <c r="CV118" s="24">
        <f>SUMIFS(Detail!N:N,Detail!$A:$A,$B118,Detail!$B:$B,"&lt;="&amp;237)</f>
        <v>8.9280307292938232E-5</v>
      </c>
      <c r="CW118" s="24">
        <f>SUMIFS(Detail!N:N,Detail!$A:$A,$B118,Detail!$B:$B,"&lt;="&amp;240)</f>
        <v>6.3359737396240234E-5</v>
      </c>
      <c r="CX118" s="33">
        <f t="shared" si="208"/>
        <v>6.3359737396240234E-5</v>
      </c>
      <c r="CY118" s="24">
        <f>SUMIFS(Detail!N:N,Detail!$A:$A,$B118,Detail!$B:$B,"&lt;="&amp;243)</f>
        <v>0</v>
      </c>
      <c r="CZ118" s="24">
        <f>SUMIFS(Detail!N:N,Detail!$A:$A,$B118,Detail!$B:$B,"&lt;="&amp;246)</f>
        <v>0</v>
      </c>
      <c r="DA118" s="24">
        <f>SUMIFS(Detail!N:N,Detail!$A:$A,$B118,Detail!$B:$B,"&lt;="&amp;249)</f>
        <v>0</v>
      </c>
      <c r="DB118" s="24">
        <f>SUMIFS(Detail!N:N,Detail!$A:$A,$B118,Detail!$B:$B,"&lt;="&amp;252)</f>
        <v>0</v>
      </c>
      <c r="DC118" s="33">
        <f t="shared" si="209"/>
        <v>0</v>
      </c>
      <c r="DD118" s="86">
        <f>SUMIFS(Detail!N:N,Detail!$A:$A,$B118,Detail!$B:$B,"&gt;60")</f>
        <v>-4510342.7859786004</v>
      </c>
    </row>
    <row r="119" spans="1:108" x14ac:dyDescent="0.25">
      <c r="A119" t="s">
        <v>5356</v>
      </c>
      <c r="B119" s="32" t="s">
        <v>5127</v>
      </c>
      <c r="C119" s="24">
        <f>SUMIFS(Detail!N:N,Detail!$A:$A,$B119,Detail!$B:$B,"&lt;="&amp;3)</f>
        <v>0</v>
      </c>
      <c r="D119" s="24">
        <f>SUMIFS(Detail!N:N,Detail!$A:$A,$B119,Detail!$B:$B,"&lt;="&amp;6)</f>
        <v>0</v>
      </c>
      <c r="E119" s="24">
        <f>SUMIFS(Detail!N:N,Detail!$A:$A,$B119,Detail!$B:$B,"&lt;="&amp;9)</f>
        <v>0</v>
      </c>
      <c r="F119" s="24">
        <f>SUMIFS(Detail!N:N,Detail!$A:$A,$B119,Detail!$B:$B,"&lt;="&amp;12)</f>
        <v>4640.3172991999463</v>
      </c>
      <c r="G119" s="33">
        <f t="shared" si="189"/>
        <v>4640.3172991999463</v>
      </c>
      <c r="H119" s="24">
        <f>SUMIFS(Detail!N:N,Detail!$A:$A,$B119,Detail!$B:$B,"&lt;="&amp;15)</f>
        <v>26448.697752591383</v>
      </c>
      <c r="I119" s="24">
        <f>SUMIFS(Detail!N:N,Detail!$A:$A,$B119,Detail!$B:$B,"&lt;="&amp;18)</f>
        <v>81939.091836757361</v>
      </c>
      <c r="J119" s="24">
        <f>SUMIFS(Detail!N:N,Detail!$A:$A,$B119,Detail!$B:$B,"&lt;="&amp;21)</f>
        <v>179648.26422149717</v>
      </c>
      <c r="K119" s="24">
        <f>SUMIFS(Detail!N:N,Detail!$A:$A,$B119,Detail!$B:$B,"&lt;="&amp;24)</f>
        <v>309026.78882476507</v>
      </c>
      <c r="L119" s="33">
        <f t="shared" si="190"/>
        <v>309026.78882476507</v>
      </c>
      <c r="M119" s="24">
        <f>SUMIFS(Detail!N:N,Detail!$A:$A,$B119,Detail!$B:$B,"&lt;="&amp;27)</f>
        <v>431020.46471983555</v>
      </c>
      <c r="N119" s="24">
        <f>SUMIFS(Detail!N:N,Detail!$A:$A,$B119,Detail!$B:$B,"&lt;="&amp;30)</f>
        <v>530881.57631170377</v>
      </c>
      <c r="O119" s="24">
        <f>SUMIFS(Detail!N:N,Detail!$A:$A,$B119,Detail!$B:$B,"&lt;="&amp;33)</f>
        <v>639601.56726887275</v>
      </c>
      <c r="P119" s="24">
        <f>SUMIFS(Detail!N:N,Detail!$A:$A,$B119,Detail!$B:$B,"&lt;="&amp;36)</f>
        <v>784110.31835752237</v>
      </c>
      <c r="Q119" s="33">
        <f t="shared" si="191"/>
        <v>784110.31835752237</v>
      </c>
      <c r="R119" s="24">
        <f>SUMIFS(Detail!N:N,Detail!$A:$A,$B119,Detail!$B:$B,"&lt;="&amp;39)</f>
        <v>981722.09623215569</v>
      </c>
      <c r="S119" s="24">
        <f>SUMIFS(Detail!N:N,Detail!$A:$A,$B119,Detail!$B:$B,"&lt;="&amp;42)</f>
        <v>1179449.6661501108</v>
      </c>
      <c r="T119" s="24">
        <f>SUMIFS(Detail!N:N,Detail!$A:$A,$B119,Detail!$B:$B,"&lt;="&amp;45)</f>
        <v>1342643.9325743825</v>
      </c>
      <c r="U119" s="24">
        <f>SUMIFS(Detail!N:N,Detail!$A:$A,$B119,Detail!$B:$B,"&lt;="&amp;48)</f>
        <v>1530364.2493050494</v>
      </c>
      <c r="V119" s="33">
        <f t="shared" si="192"/>
        <v>1530364.2493050494</v>
      </c>
      <c r="W119" s="24">
        <f>SUMIFS(Detail!N:N,Detail!$A:$A,$B119,Detail!$B:$B,"&lt;="&amp;51)</f>
        <v>1794663.2574119354</v>
      </c>
      <c r="X119" s="24">
        <f>SUMIFS(Detail!N:N,Detail!$A:$A,$B119,Detail!$B:$B,"&lt;="&amp;54)</f>
        <v>2168974.3918268466</v>
      </c>
      <c r="Y119" s="24">
        <f>SUMIFS(Detail!N:N,Detail!$A:$A,$B119,Detail!$B:$B,"&lt;="&amp;57)</f>
        <v>2546493.101940318</v>
      </c>
      <c r="Z119" s="24">
        <f>SUMIFS(Detail!N:N,Detail!$A:$A,$B119,Detail!$B:$B,"&lt;="&amp;60)</f>
        <v>2857322.7263311427</v>
      </c>
      <c r="AA119" s="33">
        <f t="shared" si="193"/>
        <v>2857322.7263311427</v>
      </c>
      <c r="AB119" s="24">
        <f>SUMIFS(Detail!N:N,Detail!$A:$A,$B119,Detail!$B:$B,"&lt;="&amp;63)</f>
        <v>2403662.491548541</v>
      </c>
      <c r="AC119" s="24">
        <f>SUMIFS(Detail!N:N,Detail!$A:$A,$B119,Detail!$B:$B,"&lt;="&amp;66)</f>
        <v>2076314.0265597291</v>
      </c>
      <c r="AD119" s="24">
        <f>SUMIFS(Detail!N:N,Detail!$A:$A,$B119,Detail!$B:$B,"&lt;="&amp;69)</f>
        <v>1825977.4908263045</v>
      </c>
      <c r="AE119" s="24">
        <f>SUMIFS(Detail!N:N,Detail!$A:$A,$B119,Detail!$B:$B,"&lt;="&amp;72)</f>
        <v>1626363.0052671358</v>
      </c>
      <c r="AF119" s="33">
        <f t="shared" si="194"/>
        <v>1626363.0052671358</v>
      </c>
      <c r="AG119" s="24">
        <f>SUMIFS(Detail!N:N,Detail!$A:$A,$B119,Detail!$B:$B,"&lt;="&amp;75)</f>
        <v>1462542.808225614</v>
      </c>
      <c r="AH119" s="24">
        <f>SUMIFS(Detail!N:N,Detail!$A:$A,$B119,Detail!$B:$B,"&lt;="&amp;78)</f>
        <v>1325217.3976529501</v>
      </c>
      <c r="AI119" s="24">
        <f>SUMIFS(Detail!N:N,Detail!$A:$A,$B119,Detail!$B:$B,"&lt;="&amp;81)</f>
        <v>1208199.2658783337</v>
      </c>
      <c r="AJ119" s="24">
        <f>SUMIFS(Detail!N:N,Detail!$A:$A,$B119,Detail!$B:$B,"&lt;="&amp;84)</f>
        <v>1107167.1545309899</v>
      </c>
      <c r="AK119" s="33">
        <f t="shared" si="195"/>
        <v>1107167.1545309899</v>
      </c>
      <c r="AL119" s="24">
        <f>SUMIFS(Detail!N:N,Detail!$A:$A,$B119,Detail!$B:$B,"&lt;="&amp;87)</f>
        <v>1018988.9914667783</v>
      </c>
      <c r="AM119" s="24">
        <f>SUMIFS(Detail!N:N,Detail!$A:$A,$B119,Detail!$B:$B,"&lt;="&amp;90)</f>
        <v>941326.76545887999</v>
      </c>
      <c r="AN119" s="24">
        <f>SUMIFS(Detail!N:N,Detail!$A:$A,$B119,Detail!$B:$B,"&lt;="&amp;93)</f>
        <v>872392.81175796781</v>
      </c>
      <c r="AO119" s="24">
        <f>SUMIFS(Detail!N:N,Detail!$A:$A,$B119,Detail!$B:$B,"&lt;="&amp;96)</f>
        <v>810792.67868741322</v>
      </c>
      <c r="AP119" s="33">
        <f t="shared" si="196"/>
        <v>810792.67868741322</v>
      </c>
      <c r="AQ119" s="24">
        <f>SUMIFS(Detail!N:N,Detail!$A:$A,$B119,Detail!$B:$B,"&lt;="&amp;99)</f>
        <v>755420.07071887609</v>
      </c>
      <c r="AR119" s="24">
        <f>SUMIFS(Detail!N:N,Detail!$A:$A,$B119,Detail!$B:$B,"&lt;="&amp;102)</f>
        <v>705384.44530212134</v>
      </c>
      <c r="AS119" s="24">
        <f>SUMIFS(Detail!N:N,Detail!$A:$A,$B119,Detail!$B:$B,"&lt;="&amp;105)</f>
        <v>659959.81175896339</v>
      </c>
      <c r="AT119" s="24">
        <f>SUMIFS(Detail!N:N,Detail!$A:$A,$B119,Detail!$B:$B,"&lt;="&amp;108)</f>
        <v>618547.71177350543</v>
      </c>
      <c r="AU119" s="33">
        <f t="shared" si="197"/>
        <v>618547.71177350543</v>
      </c>
      <c r="AV119" s="24">
        <f>SUMIFS(Detail!N:N,Detail!$A:$A,$B119,Detail!$B:$B,"&lt;="&amp;111)</f>
        <v>580649.93182941433</v>
      </c>
      <c r="AW119" s="24">
        <f>SUMIFS(Detail!N:N,Detail!$A:$A,$B119,Detail!$B:$B,"&lt;="&amp;114)</f>
        <v>545848.04497456364</v>
      </c>
      <c r="AX119" s="24">
        <f>SUMIFS(Detail!N:N,Detail!$A:$A,$B119,Detail!$B:$B,"&lt;="&amp;117)</f>
        <v>513787.84021847881</v>
      </c>
      <c r="AY119" s="24">
        <f>SUMIFS(Detail!N:N,Detail!$A:$A,$B119,Detail!$B:$B,"&lt;="&amp;120)</f>
        <v>484167.31153475121</v>
      </c>
      <c r="AZ119" s="33">
        <f t="shared" si="198"/>
        <v>484167.31153475121</v>
      </c>
      <c r="BA119" s="24">
        <f>SUMIFS(Detail!N:N,Detail!$A:$A,$B119,Detail!$B:$B,"&lt;="&amp;123)</f>
        <v>456727.28006844129</v>
      </c>
      <c r="BB119" s="24">
        <f>SUMIFS(Detail!N:N,Detail!$A:$A,$B119,Detail!$B:$B,"&lt;="&amp;126)</f>
        <v>431243.99180333409</v>
      </c>
      <c r="BC119" s="24">
        <f>SUMIFS(Detail!N:N,Detail!$A:$A,$B119,Detail!$B:$B,"&lt;="&amp;129)</f>
        <v>407523.21620272752</v>
      </c>
      <c r="BD119" s="24">
        <f>SUMIFS(Detail!N:N,Detail!$A:$A,$B119,Detail!$B:$B,"&lt;="&amp;132)</f>
        <v>385395.49857019819</v>
      </c>
      <c r="BE119" s="33">
        <f t="shared" si="199"/>
        <v>385395.49857019819</v>
      </c>
      <c r="BF119" s="24">
        <f>SUMIFS(Detail!N:N,Detail!$A:$A,$B119,Detail!$B:$B,"&lt;="&amp;135)</f>
        <v>364712.30863710865</v>
      </c>
      <c r="BG119" s="24">
        <f>SUMIFS(Detail!N:N,Detail!$A:$A,$B119,Detail!$B:$B,"&lt;="&amp;138)</f>
        <v>345342.89213809557</v>
      </c>
      <c r="BH119" s="24">
        <f>SUMIFS(Detail!N:N,Detail!$A:$A,$B119,Detail!$B:$B,"&lt;="&amp;141)</f>
        <v>327171.67875014432</v>
      </c>
      <c r="BI119" s="24">
        <f>SUMIFS(Detail!N:N,Detail!$A:$A,$B119,Detail!$B:$B,"&lt;="&amp;144)</f>
        <v>310096.13400532678</v>
      </c>
      <c r="BJ119" s="33">
        <f t="shared" si="200"/>
        <v>310096.13400532678</v>
      </c>
      <c r="BK119" s="24">
        <f>SUMIFS(Detail!N:N,Detail!$A:$A,$B119,Detail!$B:$B,"&lt;="&amp;147)</f>
        <v>294024.96821570396</v>
      </c>
      <c r="BL119" s="24">
        <f>SUMIFS(Detail!N:N,Detail!$A:$A,$B119,Detail!$B:$B,"&lt;="&amp;150)</f>
        <v>278876.63453552686</v>
      </c>
      <c r="BM119" s="24">
        <f>SUMIFS(Detail!N:N,Detail!$A:$A,$B119,Detail!$B:$B,"&lt;="&amp;153)</f>
        <v>264578.06275180727</v>
      </c>
      <c r="BN119" s="24">
        <f>SUMIFS(Detail!N:N,Detail!$A:$A,$B119,Detail!$B:$B,"&lt;="&amp;156)</f>
        <v>251063.58645838499</v>
      </c>
      <c r="BO119" s="33">
        <f t="shared" si="201"/>
        <v>251063.58645838499</v>
      </c>
      <c r="BP119" s="24">
        <f>SUMIFS(Detail!N:N,Detail!$A:$A,$B119,Detail!$B:$B,"&lt;="&amp;159)</f>
        <v>238274.02980213892</v>
      </c>
      <c r="BQ119" s="24">
        <f>SUMIFS(Detail!N:N,Detail!$A:$A,$B119,Detail!$B:$B,"&lt;="&amp;162)</f>
        <v>226155.92662419658</v>
      </c>
      <c r="BR119" s="24">
        <f>SUMIFS(Detail!N:N,Detail!$A:$A,$B119,Detail!$B:$B,"&lt;="&amp;165)</f>
        <v>214660.85001494456</v>
      </c>
      <c r="BS119" s="24">
        <f>SUMIFS(Detail!N:N,Detail!$A:$A,$B119,Detail!$B:$B,"&lt;="&amp;168)</f>
        <v>203744.83439964056</v>
      </c>
      <c r="BT119" s="33">
        <f t="shared" si="202"/>
        <v>203744.83439964056</v>
      </c>
      <c r="BU119" s="24">
        <f>SUMIFS(Detail!N:N,Detail!$A:$A,$B119,Detail!$B:$B,"&lt;="&amp;171)</f>
        <v>193367.87552452087</v>
      </c>
      <c r="BV119" s="24">
        <f>SUMIFS(Detail!N:N,Detail!$A:$A,$B119,Detail!$B:$B,"&lt;="&amp;174)</f>
        <v>183493.49631209578</v>
      </c>
      <c r="BW119" s="24">
        <f>SUMIFS(Detail!N:N,Detail!$A:$A,$B119,Detail!$B:$B,"&lt;="&amp;177)</f>
        <v>174088.36864228919</v>
      </c>
      <c r="BX119" s="24">
        <f>SUMIFS(Detail!N:N,Detail!$A:$A,$B119,Detail!$B:$B,"&lt;="&amp;180)</f>
        <v>165121.9828029843</v>
      </c>
      <c r="BY119" s="33">
        <f t="shared" si="203"/>
        <v>165121.9828029843</v>
      </c>
      <c r="BZ119" s="24">
        <f>SUMIFS(Detail!N:N,Detail!$A:$A,$B119,Detail!$B:$B,"&lt;="&amp;183)</f>
        <v>156566.35772386566</v>
      </c>
      <c r="CA119" s="24">
        <f>SUMIFS(Detail!N:N,Detail!$A:$A,$B119,Detail!$B:$B,"&lt;="&amp;186)</f>
        <v>148395.78622568585</v>
      </c>
      <c r="CB119" s="24">
        <f>SUMIFS(Detail!N:N,Detail!$A:$A,$B119,Detail!$B:$B,"&lt;="&amp;189)</f>
        <v>140586.61043450236</v>
      </c>
      <c r="CC119" s="24">
        <f>SUMIFS(Detail!N:N,Detail!$A:$A,$B119,Detail!$B:$B,"&lt;="&amp;192)</f>
        <v>133117.02326595597</v>
      </c>
      <c r="CD119" s="33">
        <f t="shared" si="204"/>
        <v>133117.02326595597</v>
      </c>
      <c r="CE119" s="24">
        <f>SUMIFS(Detail!N:N,Detail!$A:$A,$B119,Detail!$B:$B,"&lt;="&amp;195)</f>
        <v>125966.89251006767</v>
      </c>
      <c r="CF119" s="24">
        <f>SUMIFS(Detail!N:N,Detail!$A:$A,$B119,Detail!$B:$B,"&lt;="&amp;198)</f>
        <v>119117.60456632357</v>
      </c>
      <c r="CG119" s="24">
        <f>SUMIFS(Detail!N:N,Detail!$A:$A,$B119,Detail!$B:$B,"&lt;="&amp;201)</f>
        <v>112551.92531222943</v>
      </c>
      <c r="CH119" s="24">
        <f>SUMIFS(Detail!N:N,Detail!$A:$A,$B119,Detail!$B:$B,"&lt;="&amp;204)</f>
        <v>106253.8759511672</v>
      </c>
      <c r="CI119" s="33">
        <f t="shared" si="205"/>
        <v>106253.8759511672</v>
      </c>
      <c r="CJ119" s="24">
        <f>SUMIFS(Detail!N:N,Detail!$A:$A,$B119,Detail!$B:$B,"&lt;="&amp;207)</f>
        <v>100208.62199019454</v>
      </c>
      <c r="CK119" s="24">
        <f>SUMIFS(Detail!N:N,Detail!$A:$A,$B119,Detail!$B:$B,"&lt;="&amp;210)</f>
        <v>94402.373755369335</v>
      </c>
      <c r="CL119" s="24">
        <f>SUMIFS(Detail!N:N,Detail!$A:$A,$B119,Detail!$B:$B,"&lt;="&amp;213)</f>
        <v>88822.297069598921</v>
      </c>
      <c r="CM119" s="24">
        <f>SUMIFS(Detail!N:N,Detail!$A:$A,$B119,Detail!$B:$B,"&lt;="&amp;216)</f>
        <v>83456.432902440429</v>
      </c>
      <c r="CN119" s="33">
        <f t="shared" si="206"/>
        <v>83456.432902440429</v>
      </c>
      <c r="CO119" s="24">
        <f>SUMIFS(Detail!N:N,Detail!$A:$A,$B119,Detail!$B:$B,"&lt;="&amp;219)</f>
        <v>78293.624958269298</v>
      </c>
      <c r="CP119" s="24">
        <f>SUMIFS(Detail!N:N,Detail!$A:$A,$B119,Detail!$B:$B,"&lt;="&amp;222)</f>
        <v>73323.454303376377</v>
      </c>
      <c r="CQ119" s="24">
        <f>SUMIFS(Detail!N:N,Detail!$A:$A,$B119,Detail!$B:$B,"&lt;="&amp;225)</f>
        <v>68536.180247161537</v>
      </c>
      <c r="CR119" s="24">
        <f>SUMIFS(Detail!N:N,Detail!$A:$A,$B119,Detail!$B:$B,"&lt;="&amp;228)</f>
        <v>63922.686791240238</v>
      </c>
      <c r="CS119" s="33">
        <f t="shared" si="207"/>
        <v>63922.686791240238</v>
      </c>
      <c r="CT119" s="24">
        <f>SUMIFS(Detail!N:N,Detail!$A:$A,$B119,Detail!$B:$B,"&lt;="&amp;231)</f>
        <v>59474.434044972993</v>
      </c>
      <c r="CU119" s="24">
        <f>SUMIFS(Detail!N:N,Detail!$A:$A,$B119,Detail!$B:$B,"&lt;="&amp;234)</f>
        <v>55183.414079163224</v>
      </c>
      <c r="CV119" s="24">
        <f>SUMIFS(Detail!N:N,Detail!$A:$A,$B119,Detail!$B:$B,"&lt;="&amp;237)</f>
        <v>51042.110752866603</v>
      </c>
      <c r="CW119" s="24">
        <f>SUMIFS(Detail!N:N,Detail!$A:$A,$B119,Detail!$B:$B,"&lt;="&amp;240)</f>
        <v>47043.463103231974</v>
      </c>
      <c r="CX119" s="33">
        <f t="shared" si="208"/>
        <v>47043.463103231974</v>
      </c>
      <c r="CY119" s="24">
        <f>SUMIFS(Detail!N:N,Detail!$A:$A,$B119,Detail!$B:$B,"&lt;="&amp;243)</f>
        <v>0</v>
      </c>
      <c r="CZ119" s="24">
        <f>SUMIFS(Detail!N:N,Detail!$A:$A,$B119,Detail!$B:$B,"&lt;="&amp;246)</f>
        <v>0</v>
      </c>
      <c r="DA119" s="24">
        <f>SUMIFS(Detail!N:N,Detail!$A:$A,$B119,Detail!$B:$B,"&lt;="&amp;249)</f>
        <v>0</v>
      </c>
      <c r="DB119" s="24">
        <f>SUMIFS(Detail!N:N,Detail!$A:$A,$B119,Detail!$B:$B,"&lt;="&amp;252)</f>
        <v>0</v>
      </c>
      <c r="DC119" s="33">
        <f t="shared" si="209"/>
        <v>0</v>
      </c>
      <c r="DD119" s="86">
        <f>SUMIFS(Detail!N:N,Detail!$A:$A,$B119,Detail!$B:$B,"&gt;60")</f>
        <v>-2857322.7263311427</v>
      </c>
    </row>
    <row r="120" spans="1:108" x14ac:dyDescent="0.25">
      <c r="A120" t="s">
        <v>5357</v>
      </c>
      <c r="B120" s="32" t="s">
        <v>5128</v>
      </c>
      <c r="C120" s="24">
        <f>SUMIFS(Detail!N:N,Detail!$A:$A,$B120,Detail!$B:$B,"&lt;="&amp;3)</f>
        <v>0</v>
      </c>
      <c r="D120" s="24">
        <f>SUMIFS(Detail!N:N,Detail!$A:$A,$B120,Detail!$B:$B,"&lt;="&amp;6)</f>
        <v>0</v>
      </c>
      <c r="E120" s="24">
        <f>SUMIFS(Detail!N:N,Detail!$A:$A,$B120,Detail!$B:$B,"&lt;="&amp;9)</f>
        <v>0</v>
      </c>
      <c r="F120" s="24">
        <f>SUMIFS(Detail!N:N,Detail!$A:$A,$B120,Detail!$B:$B,"&lt;="&amp;12)</f>
        <v>0</v>
      </c>
      <c r="G120" s="33">
        <f t="shared" si="189"/>
        <v>0</v>
      </c>
      <c r="H120" s="24">
        <f>SUMIFS(Detail!N:N,Detail!$A:$A,$B120,Detail!$B:$B,"&lt;="&amp;15)</f>
        <v>7559.6719071793686</v>
      </c>
      <c r="I120" s="24">
        <f>SUMIFS(Detail!N:N,Detail!$A:$A,$B120,Detail!$B:$B,"&lt;="&amp;18)</f>
        <v>45597.116842976473</v>
      </c>
      <c r="J120" s="24">
        <f>SUMIFS(Detail!N:N,Detail!$A:$A,$B120,Detail!$B:$B,"&lt;="&amp;21)</f>
        <v>200634.64202783184</v>
      </c>
      <c r="K120" s="24">
        <f>SUMIFS(Detail!N:N,Detail!$A:$A,$B120,Detail!$B:$B,"&lt;="&amp;24)</f>
        <v>483318.91017688904</v>
      </c>
      <c r="L120" s="33">
        <f t="shared" si="190"/>
        <v>483318.91017688904</v>
      </c>
      <c r="M120" s="24">
        <f>SUMIFS(Detail!N:N,Detail!$A:$A,$B120,Detail!$B:$B,"&lt;="&amp;27)</f>
        <v>851241.58562454605</v>
      </c>
      <c r="N120" s="24">
        <f>SUMIFS(Detail!N:N,Detail!$A:$A,$B120,Detail!$B:$B,"&lt;="&amp;30)</f>
        <v>1279061.4319378044</v>
      </c>
      <c r="O120" s="24">
        <f>SUMIFS(Detail!N:N,Detail!$A:$A,$B120,Detail!$B:$B,"&lt;="&amp;33)</f>
        <v>1689892.0263203559</v>
      </c>
      <c r="P120" s="24">
        <f>SUMIFS(Detail!N:N,Detail!$A:$A,$B120,Detail!$B:$B,"&lt;="&amp;36)</f>
        <v>2089439.3395209163</v>
      </c>
      <c r="Q120" s="33">
        <f t="shared" si="191"/>
        <v>2089439.3395209163</v>
      </c>
      <c r="R120" s="24">
        <f>SUMIFS(Detail!N:N,Detail!$A:$A,$B120,Detail!$B:$B,"&lt;="&amp;39)</f>
        <v>2534169.104715582</v>
      </c>
      <c r="S120" s="24">
        <f>SUMIFS(Detail!N:N,Detail!$A:$A,$B120,Detail!$B:$B,"&lt;="&amp;42)</f>
        <v>3053322.5349222086</v>
      </c>
      <c r="T120" s="24">
        <f>SUMIFS(Detail!N:N,Detail!$A:$A,$B120,Detail!$B:$B,"&lt;="&amp;45)</f>
        <v>3669847.5980059654</v>
      </c>
      <c r="U120" s="24">
        <f>SUMIFS(Detail!N:N,Detail!$A:$A,$B120,Detail!$B:$B,"&lt;="&amp;48)</f>
        <v>4406682.4194421954</v>
      </c>
      <c r="V120" s="33">
        <f t="shared" si="192"/>
        <v>4406682.4194421954</v>
      </c>
      <c r="W120" s="24">
        <f>SUMIFS(Detail!N:N,Detail!$A:$A,$B120,Detail!$B:$B,"&lt;="&amp;51)</f>
        <v>5289451.034360297</v>
      </c>
      <c r="X120" s="24">
        <f>SUMIFS(Detail!N:N,Detail!$A:$A,$B120,Detail!$B:$B,"&lt;="&amp;54)</f>
        <v>6348070.3456411362</v>
      </c>
      <c r="Y120" s="24">
        <f>SUMIFS(Detail!N:N,Detail!$A:$A,$B120,Detail!$B:$B,"&lt;="&amp;57)</f>
        <v>7618061.4967966378</v>
      </c>
      <c r="Z120" s="24">
        <f>SUMIFS(Detail!N:N,Detail!$A:$A,$B120,Detail!$B:$B,"&lt;="&amp;60)</f>
        <v>9141871.5127758831</v>
      </c>
      <c r="AA120" s="33">
        <f t="shared" si="193"/>
        <v>9141871.5127758831</v>
      </c>
      <c r="AB120" s="24">
        <f>SUMIFS(Detail!N:N,Detail!$A:$A,$B120,Detail!$B:$B,"&lt;="&amp;63)</f>
        <v>3327542.5695022494</v>
      </c>
      <c r="AC120" s="24">
        <f>SUMIFS(Detail!N:N,Detail!$A:$A,$B120,Detail!$B:$B,"&lt;="&amp;66)</f>
        <v>1393641.7499922141</v>
      </c>
      <c r="AD120" s="24">
        <f>SUMIFS(Detail!N:N,Detail!$A:$A,$B120,Detail!$B:$B,"&lt;="&amp;69)</f>
        <v>622990.88999373466</v>
      </c>
      <c r="AE120" s="24">
        <f>SUMIFS(Detail!N:N,Detail!$A:$A,$B120,Detail!$B:$B,"&lt;="&amp;72)</f>
        <v>290641.43124761432</v>
      </c>
      <c r="AF120" s="33">
        <f t="shared" si="194"/>
        <v>290641.43124761432</v>
      </c>
      <c r="AG120" s="24">
        <f>SUMIFS(Detail!N:N,Detail!$A:$A,$B120,Detail!$B:$B,"&lt;="&amp;75)</f>
        <v>139934.05881962925</v>
      </c>
      <c r="AH120" s="24">
        <f>SUMIFS(Detail!N:N,Detail!$A:$A,$B120,Detail!$B:$B,"&lt;="&amp;78)</f>
        <v>69067.328536689281</v>
      </c>
      <c r="AI120" s="24">
        <f>SUMIFS(Detail!N:N,Detail!$A:$A,$B120,Detail!$B:$B,"&lt;="&amp;81)</f>
        <v>34791.622265212238</v>
      </c>
      <c r="AJ120" s="24">
        <f>SUMIFS(Detail!N:N,Detail!$A:$A,$B120,Detail!$B:$B,"&lt;="&amp;84)</f>
        <v>17830.259037435055</v>
      </c>
      <c r="AK120" s="33">
        <f t="shared" si="195"/>
        <v>17830.259037435055</v>
      </c>
      <c r="AL120" s="24">
        <f>SUMIFS(Detail!N:N,Detail!$A:$A,$B120,Detail!$B:$B,"&lt;="&amp;87)</f>
        <v>9274.6794045716524</v>
      </c>
      <c r="AM120" s="24">
        <f>SUMIFS(Detail!N:N,Detail!$A:$A,$B120,Detail!$B:$B,"&lt;="&amp;90)</f>
        <v>4887.7416369318962</v>
      </c>
      <c r="AN120" s="24">
        <f>SUMIFS(Detail!N:N,Detail!$A:$A,$B120,Detail!$B:$B,"&lt;="&amp;93)</f>
        <v>2605.9003881067038</v>
      </c>
      <c r="AO120" s="24">
        <f>SUMIFS(Detail!N:N,Detail!$A:$A,$B120,Detail!$B:$B,"&lt;="&amp;96)</f>
        <v>1403.9042333960533</v>
      </c>
      <c r="AP120" s="33">
        <f t="shared" si="196"/>
        <v>1403.9042333960533</v>
      </c>
      <c r="AQ120" s="24">
        <f>SUMIFS(Detail!N:N,Detail!$A:$A,$B120,Detail!$B:$B,"&lt;="&amp;99)</f>
        <v>763.52823897451162</v>
      </c>
      <c r="AR120" s="24">
        <f>SUMIFS(Detail!N:N,Detail!$A:$A,$B120,Detail!$B:$B,"&lt;="&amp;102)</f>
        <v>418.85714038461447</v>
      </c>
      <c r="AS120" s="24">
        <f>SUMIFS(Detail!N:N,Detail!$A:$A,$B120,Detail!$B:$B,"&lt;="&amp;105)</f>
        <v>231.61033642292023</v>
      </c>
      <c r="AT120" s="24">
        <f>SUMIFS(Detail!N:N,Detail!$A:$A,$B120,Detail!$B:$B,"&lt;="&amp;108)</f>
        <v>129.01528161764145</v>
      </c>
      <c r="AU120" s="33">
        <f t="shared" si="197"/>
        <v>129.01528161764145</v>
      </c>
      <c r="AV120" s="24">
        <f>SUMIFS(Detail!N:N,Detail!$A:$A,$B120,Detail!$B:$B,"&lt;="&amp;111)</f>
        <v>72.358502276241779</v>
      </c>
      <c r="AW120" s="24">
        <f>SUMIFS(Detail!N:N,Detail!$A:$A,$B120,Detail!$B:$B,"&lt;="&amp;114)</f>
        <v>40.841815210878849</v>
      </c>
      <c r="AX120" s="24">
        <f>SUMIFS(Detail!N:N,Detail!$A:$A,$B120,Detail!$B:$B,"&lt;="&amp;117)</f>
        <v>23.19062889367342</v>
      </c>
      <c r="AY120" s="24">
        <f>SUMIFS(Detail!N:N,Detail!$A:$A,$B120,Detail!$B:$B,"&lt;="&amp;120)</f>
        <v>13.242085441946983</v>
      </c>
      <c r="AZ120" s="33">
        <f t="shared" si="198"/>
        <v>13.242085441946983</v>
      </c>
      <c r="BA120" s="24">
        <f>SUMIFS(Detail!N:N,Detail!$A:$A,$B120,Detail!$B:$B,"&lt;="&amp;123)</f>
        <v>7.6014660373330116</v>
      </c>
      <c r="BB120" s="24">
        <f>SUMIFS(Detail!N:N,Detail!$A:$A,$B120,Detail!$B:$B,"&lt;="&amp;126)</f>
        <v>4.3854097723960876</v>
      </c>
      <c r="BC120" s="24">
        <f>SUMIFS(Detail!N:N,Detail!$A:$A,$B120,Detail!$B:$B,"&lt;="&amp;129)</f>
        <v>2.5420355200767517</v>
      </c>
      <c r="BD120" s="24">
        <f>SUMIFS(Detail!N:N,Detail!$A:$A,$B120,Detail!$B:$B,"&lt;="&amp;132)</f>
        <v>1.4801606237888336</v>
      </c>
      <c r="BE120" s="33">
        <f t="shared" si="199"/>
        <v>1.4801606237888336</v>
      </c>
      <c r="BF120" s="24">
        <f>SUMIFS(Detail!N:N,Detail!$A:$A,$B120,Detail!$B:$B,"&lt;="&amp;135)</f>
        <v>0.86556189507246017</v>
      </c>
      <c r="BG120" s="24">
        <f>SUMIFS(Detail!N:N,Detail!$A:$A,$B120,Detail!$B:$B,"&lt;="&amp;138)</f>
        <v>0.5082339346408844</v>
      </c>
      <c r="BH120" s="24">
        <f>SUMIFS(Detail!N:N,Detail!$A:$A,$B120,Detail!$B:$B,"&lt;="&amp;141)</f>
        <v>0.29958953708410263</v>
      </c>
      <c r="BI120" s="24">
        <f>SUMIFS(Detail!N:N,Detail!$A:$A,$B120,Detail!$B:$B,"&lt;="&amp;144)</f>
        <v>0.17726154625415802</v>
      </c>
      <c r="BJ120" s="33">
        <f t="shared" si="200"/>
        <v>0.17726154625415802</v>
      </c>
      <c r="BK120" s="24">
        <f>SUMIFS(Detail!N:N,Detail!$A:$A,$B120,Detail!$B:$B,"&lt;="&amp;147)</f>
        <v>0.10525922477245331</v>
      </c>
      <c r="BL120" s="24">
        <f>SUMIFS(Detail!N:N,Detail!$A:$A,$B120,Detail!$B:$B,"&lt;="&amp;150)</f>
        <v>6.2719367444515228E-2</v>
      </c>
      <c r="BM120" s="24">
        <f>SUMIFS(Detail!N:N,Detail!$A:$A,$B120,Detail!$B:$B,"&lt;="&amp;153)</f>
        <v>3.7495635449886322E-2</v>
      </c>
      <c r="BN120" s="24">
        <f>SUMIFS(Detail!N:N,Detail!$A:$A,$B120,Detail!$B:$B,"&lt;="&amp;156)</f>
        <v>2.2487662732601166E-2</v>
      </c>
      <c r="BO120" s="33">
        <f t="shared" si="201"/>
        <v>2.2487662732601166E-2</v>
      </c>
      <c r="BP120" s="24">
        <f>SUMIFS(Detail!N:N,Detail!$A:$A,$B120,Detail!$B:$B,"&lt;="&amp;159)</f>
        <v>1.3528235256671906E-2</v>
      </c>
      <c r="BQ120" s="24">
        <f>SUMIFS(Detail!N:N,Detail!$A:$A,$B120,Detail!$B:$B,"&lt;="&amp;162)</f>
        <v>8.1625431776046753E-3</v>
      </c>
      <c r="BR120" s="24">
        <f>SUMIFS(Detail!N:N,Detail!$A:$A,$B120,Detail!$B:$B,"&lt;="&amp;165)</f>
        <v>4.9391686916351318E-3</v>
      </c>
      <c r="BS120" s="24">
        <f>SUMIFS(Detail!N:N,Detail!$A:$A,$B120,Detail!$B:$B,"&lt;="&amp;168)</f>
        <v>2.9969736933708191E-3</v>
      </c>
      <c r="BT120" s="33">
        <f t="shared" si="202"/>
        <v>2.9969736933708191E-3</v>
      </c>
      <c r="BU120" s="24">
        <f>SUMIFS(Detail!N:N,Detail!$A:$A,$B120,Detail!$B:$B,"&lt;="&amp;171)</f>
        <v>1.8233656883239746E-3</v>
      </c>
      <c r="BV120" s="24">
        <f>SUMIFS(Detail!N:N,Detail!$A:$A,$B120,Detail!$B:$B,"&lt;="&amp;174)</f>
        <v>1.1122152209281921E-3</v>
      </c>
      <c r="BW120" s="24">
        <f>SUMIFS(Detail!N:N,Detail!$A:$A,$B120,Detail!$B:$B,"&lt;="&amp;177)</f>
        <v>6.8015605211257935E-4</v>
      </c>
      <c r="BX120" s="24">
        <f>SUMIFS(Detail!N:N,Detail!$A:$A,$B120,Detail!$B:$B,"&lt;="&amp;180)</f>
        <v>4.1694194078445435E-4</v>
      </c>
      <c r="BY120" s="33">
        <f t="shared" si="203"/>
        <v>4.1694194078445435E-4</v>
      </c>
      <c r="BZ120" s="24">
        <f>SUMIFS(Detail!N:N,Detail!$A:$A,$B120,Detail!$B:$B,"&lt;="&amp;183)</f>
        <v>2.5618821382522583E-4</v>
      </c>
      <c r="CA120" s="24">
        <f>SUMIFS(Detail!N:N,Detail!$A:$A,$B120,Detail!$B:$B,"&lt;="&amp;186)</f>
        <v>1.5779584646224976E-4</v>
      </c>
      <c r="CB120" s="24">
        <f>SUMIFS(Detail!N:N,Detail!$A:$A,$B120,Detail!$B:$B,"&lt;="&amp;189)</f>
        <v>9.7393989562988281E-5</v>
      </c>
      <c r="CC120" s="24">
        <f>SUMIFS(Detail!N:N,Detail!$A:$A,$B120,Detail!$B:$B,"&lt;="&amp;192)</f>
        <v>6.023794412612915E-5</v>
      </c>
      <c r="CD120" s="33">
        <f t="shared" si="204"/>
        <v>6.023794412612915E-5</v>
      </c>
      <c r="CE120" s="24">
        <f>SUMIFS(Detail!N:N,Detail!$A:$A,$B120,Detail!$B:$B,"&lt;="&amp;195)</f>
        <v>3.734976053237915E-5</v>
      </c>
      <c r="CF120" s="24">
        <f>SUMIFS(Detail!N:N,Detail!$A:$A,$B120,Detail!$B:$B,"&lt;="&amp;198)</f>
        <v>2.3208558559417725E-5</v>
      </c>
      <c r="CG120" s="24">
        <f>SUMIFS(Detail!N:N,Detail!$A:$A,$B120,Detail!$B:$B,"&lt;="&amp;201)</f>
        <v>1.4439225196838379E-5</v>
      </c>
      <c r="CH120" s="24">
        <f>SUMIFS(Detail!N:N,Detail!$A:$A,$B120,Detail!$B:$B,"&lt;="&amp;204)</f>
        <v>9.0003013610839844E-6</v>
      </c>
      <c r="CI120" s="33">
        <f t="shared" si="205"/>
        <v>9.0003013610839844E-6</v>
      </c>
      <c r="CJ120" s="24">
        <f>SUMIFS(Detail!N:N,Detail!$A:$A,$B120,Detail!$B:$B,"&lt;="&amp;207)</f>
        <v>5.6251883506774902E-6</v>
      </c>
      <c r="CK120" s="24">
        <f>SUMIFS(Detail!N:N,Detail!$A:$A,$B120,Detail!$B:$B,"&lt;="&amp;210)</f>
        <v>3.5315752029418945E-6</v>
      </c>
      <c r="CL120" s="24">
        <f>SUMIFS(Detail!N:N,Detail!$A:$A,$B120,Detail!$B:$B,"&lt;="&amp;213)</f>
        <v>2.212822437286377E-6</v>
      </c>
      <c r="CM120" s="24">
        <f>SUMIFS(Detail!N:N,Detail!$A:$A,$B120,Detail!$B:$B,"&lt;="&amp;216)</f>
        <v>1.385807991027832E-6</v>
      </c>
      <c r="CN120" s="33">
        <f t="shared" si="206"/>
        <v>1.385807991027832E-6</v>
      </c>
      <c r="CO120" s="24">
        <f>SUMIFS(Detail!N:N,Detail!$A:$A,$B120,Detail!$B:$B,"&lt;="&amp;219)</f>
        <v>8.7171792984008789E-7</v>
      </c>
      <c r="CP120" s="24">
        <f>SUMIFS(Detail!N:N,Detail!$A:$A,$B120,Detail!$B:$B,"&lt;="&amp;222)</f>
        <v>5.4389238357543945E-7</v>
      </c>
      <c r="CQ120" s="24">
        <f>SUMIFS(Detail!N:N,Detail!$A:$A,$B120,Detail!$B:$B,"&lt;="&amp;225)</f>
        <v>3.3527612686157227E-7</v>
      </c>
      <c r="CR120" s="24">
        <f>SUMIFS(Detail!N:N,Detail!$A:$A,$B120,Detail!$B:$B,"&lt;="&amp;228)</f>
        <v>2.3096799850463867E-7</v>
      </c>
      <c r="CS120" s="33">
        <f t="shared" si="207"/>
        <v>2.3096799850463867E-7</v>
      </c>
      <c r="CT120" s="24">
        <f>SUMIFS(Detail!N:N,Detail!$A:$A,$B120,Detail!$B:$B,"&lt;="&amp;231)</f>
        <v>1.4156103134155273E-7</v>
      </c>
      <c r="CU120" s="24">
        <f>SUMIFS(Detail!N:N,Detail!$A:$A,$B120,Detail!$B:$B,"&lt;="&amp;234)</f>
        <v>9.6857547760009766E-8</v>
      </c>
      <c r="CV120" s="24">
        <f>SUMIFS(Detail!N:N,Detail!$A:$A,$B120,Detail!$B:$B,"&lt;="&amp;237)</f>
        <v>6.7055225372314453E-8</v>
      </c>
      <c r="CW120" s="24">
        <f>SUMIFS(Detail!N:N,Detail!$A:$A,$B120,Detail!$B:$B,"&lt;="&amp;240)</f>
        <v>4.4703483581542969E-8</v>
      </c>
      <c r="CX120" s="33">
        <f t="shared" si="208"/>
        <v>4.4703483581542969E-8</v>
      </c>
      <c r="CY120" s="24">
        <f>SUMIFS(Detail!N:N,Detail!$A:$A,$B120,Detail!$B:$B,"&lt;="&amp;243)</f>
        <v>0</v>
      </c>
      <c r="CZ120" s="24">
        <f>SUMIFS(Detail!N:N,Detail!$A:$A,$B120,Detail!$B:$B,"&lt;="&amp;246)</f>
        <v>0</v>
      </c>
      <c r="DA120" s="24">
        <f>SUMIFS(Detail!N:N,Detail!$A:$A,$B120,Detail!$B:$B,"&lt;="&amp;249)</f>
        <v>0</v>
      </c>
      <c r="DB120" s="24">
        <f>SUMIFS(Detail!N:N,Detail!$A:$A,$B120,Detail!$B:$B,"&lt;="&amp;252)</f>
        <v>0</v>
      </c>
      <c r="DC120" s="33">
        <f t="shared" si="209"/>
        <v>0</v>
      </c>
      <c r="DD120" s="86">
        <f>SUMIFS(Detail!N:N,Detail!$A:$A,$B120,Detail!$B:$B,"&gt;60")</f>
        <v>-9141871.5127758831</v>
      </c>
    </row>
    <row r="121" spans="1:108" x14ac:dyDescent="0.25">
      <c r="A121" t="s">
        <v>5358</v>
      </c>
      <c r="B121" s="32" t="s">
        <v>5129</v>
      </c>
      <c r="C121" s="24">
        <f>SUMIFS(Detail!N:N,Detail!$A:$A,$B121,Detail!$B:$B,"&lt;="&amp;3)</f>
        <v>0</v>
      </c>
      <c r="D121" s="24">
        <f>SUMIFS(Detail!N:N,Detail!$A:$A,$B121,Detail!$B:$B,"&lt;="&amp;6)</f>
        <v>0</v>
      </c>
      <c r="E121" s="24">
        <f>SUMIFS(Detail!N:N,Detail!$A:$A,$B121,Detail!$B:$B,"&lt;="&amp;9)</f>
        <v>0</v>
      </c>
      <c r="F121" s="24">
        <f>SUMIFS(Detail!N:N,Detail!$A:$A,$B121,Detail!$B:$B,"&lt;="&amp;12)</f>
        <v>0</v>
      </c>
      <c r="G121" s="33">
        <f t="shared" si="189"/>
        <v>0</v>
      </c>
      <c r="H121" s="24">
        <f>SUMIFS(Detail!N:N,Detail!$A:$A,$B121,Detail!$B:$B,"&lt;="&amp;15)</f>
        <v>4668.5505484987725</v>
      </c>
      <c r="I121" s="24">
        <f>SUMIFS(Detail!N:N,Detail!$A:$A,$B121,Detail!$B:$B,"&lt;="&amp;18)</f>
        <v>32418.172978454269</v>
      </c>
      <c r="J121" s="24">
        <f>SUMIFS(Detail!N:N,Detail!$A:$A,$B121,Detail!$B:$B,"&lt;="&amp;21)</f>
        <v>151842.05947551646</v>
      </c>
      <c r="K121" s="24">
        <f>SUMIFS(Detail!N:N,Detail!$A:$A,$B121,Detail!$B:$B,"&lt;="&amp;24)</f>
        <v>428057.24166185281</v>
      </c>
      <c r="L121" s="33">
        <f t="shared" si="190"/>
        <v>428057.24166185281</v>
      </c>
      <c r="M121" s="24">
        <f>SUMIFS(Detail!N:N,Detail!$A:$A,$B121,Detail!$B:$B,"&lt;="&amp;27)</f>
        <v>877633.26287225785</v>
      </c>
      <c r="N121" s="24">
        <f>SUMIFS(Detail!N:N,Detail!$A:$A,$B121,Detail!$B:$B,"&lt;="&amp;30)</f>
        <v>1506614.7604520607</v>
      </c>
      <c r="O121" s="24">
        <f>SUMIFS(Detail!N:N,Detail!$A:$A,$B121,Detail!$B:$B,"&lt;="&amp;33)</f>
        <v>2276325.3026308231</v>
      </c>
      <c r="P121" s="24">
        <f>SUMIFS(Detail!N:N,Detail!$A:$A,$B121,Detail!$B:$B,"&lt;="&amp;36)</f>
        <v>3158550.3407505276</v>
      </c>
      <c r="Q121" s="33">
        <f t="shared" si="191"/>
        <v>3158550.3407505276</v>
      </c>
      <c r="R121" s="24">
        <f>SUMIFS(Detail!N:N,Detail!$A:$A,$B121,Detail!$B:$B,"&lt;="&amp;39)</f>
        <v>4177387.3679964826</v>
      </c>
      <c r="S121" s="24">
        <f>SUMIFS(Detail!N:N,Detail!$A:$A,$B121,Detail!$B:$B,"&lt;="&amp;42)</f>
        <v>5363760.4078699471</v>
      </c>
      <c r="T121" s="24">
        <f>SUMIFS(Detail!N:N,Detail!$A:$A,$B121,Detail!$B:$B,"&lt;="&amp;45)</f>
        <v>6755080.2152083796</v>
      </c>
      <c r="U121" s="24">
        <f>SUMIFS(Detail!N:N,Detail!$A:$A,$B121,Detail!$B:$B,"&lt;="&amp;48)</f>
        <v>8395997.2536267955</v>
      </c>
      <c r="V121" s="33">
        <f t="shared" si="192"/>
        <v>8395997.2536267955</v>
      </c>
      <c r="W121" s="24">
        <f>SUMIFS(Detail!N:N,Detail!$A:$A,$B121,Detail!$B:$B,"&lt;="&amp;51)</f>
        <v>10339698.648681119</v>
      </c>
      <c r="X121" s="24">
        <f>SUMIFS(Detail!N:N,Detail!$A:$A,$B121,Detail!$B:$B,"&lt;="&amp;54)</f>
        <v>12649601.308879964</v>
      </c>
      <c r="Y121" s="24">
        <f>SUMIFS(Detail!N:N,Detail!$A:$A,$B121,Detail!$B:$B,"&lt;="&amp;57)</f>
        <v>15401430.286685605</v>
      </c>
      <c r="Z121" s="24">
        <f>SUMIFS(Detail!N:N,Detail!$A:$A,$B121,Detail!$B:$B,"&lt;="&amp;60)</f>
        <v>18685725.7564594</v>
      </c>
      <c r="AA121" s="33">
        <f t="shared" si="193"/>
        <v>18685725.7564594</v>
      </c>
      <c r="AB121" s="24">
        <f>SUMIFS(Detail!N:N,Detail!$A:$A,$B121,Detail!$B:$B,"&lt;="&amp;63)</f>
        <v>17169590.904454958</v>
      </c>
      <c r="AC121" s="24">
        <f>SUMIFS(Detail!N:N,Detail!$A:$A,$B121,Detail!$B:$B,"&lt;="&amp;66)</f>
        <v>15629930.468752928</v>
      </c>
      <c r="AD121" s="24">
        <f>SUMIFS(Detail!N:N,Detail!$A:$A,$B121,Detail!$B:$B,"&lt;="&amp;69)</f>
        <v>14201711.581660014</v>
      </c>
      <c r="AE121" s="24">
        <f>SUMIFS(Detail!N:N,Detail!$A:$A,$B121,Detail!$B:$B,"&lt;="&amp;72)</f>
        <v>12916395.340133345</v>
      </c>
      <c r="AF121" s="33">
        <f t="shared" si="194"/>
        <v>12916395.340133345</v>
      </c>
      <c r="AG121" s="24">
        <f>SUMIFS(Detail!N:N,Detail!$A:$A,$B121,Detail!$B:$B,"&lt;="&amp;75)</f>
        <v>11771443.045964671</v>
      </c>
      <c r="AH121" s="24">
        <f>SUMIFS(Detail!N:N,Detail!$A:$A,$B121,Detail!$B:$B,"&lt;="&amp;78)</f>
        <v>10754087.445410911</v>
      </c>
      <c r="AI121" s="24">
        <f>SUMIFS(Detail!N:N,Detail!$A:$A,$B121,Detail!$B:$B,"&lt;="&amp;81)</f>
        <v>9849395.7750392389</v>
      </c>
      <c r="AJ121" s="24">
        <f>SUMIFS(Detail!N:N,Detail!$A:$A,$B121,Detail!$B:$B,"&lt;="&amp;84)</f>
        <v>9043060.4375396762</v>
      </c>
      <c r="AK121" s="33">
        <f t="shared" si="195"/>
        <v>9043060.4375396762</v>
      </c>
      <c r="AL121" s="24">
        <f>SUMIFS(Detail!N:N,Detail!$A:$A,$B121,Detail!$B:$B,"&lt;="&amp;87)</f>
        <v>8322281.6421357021</v>
      </c>
      <c r="AM121" s="24">
        <f>SUMIFS(Detail!N:N,Detail!$A:$A,$B121,Detail!$B:$B,"&lt;="&amp;90)</f>
        <v>7675929.3791916221</v>
      </c>
      <c r="AN121" s="24">
        <f>SUMIFS(Detail!N:N,Detail!$A:$A,$B121,Detail!$B:$B,"&lt;="&amp;93)</f>
        <v>7094445.1827956401</v>
      </c>
      <c r="AO121" s="24">
        <f>SUMIFS(Detail!N:N,Detail!$A:$A,$B121,Detail!$B:$B,"&lt;="&amp;96)</f>
        <v>6569659.0951703712</v>
      </c>
      <c r="AP121" s="33">
        <f t="shared" si="196"/>
        <v>6569659.0951703712</v>
      </c>
      <c r="AQ121" s="24">
        <f>SUMIFS(Detail!N:N,Detail!$A:$A,$B121,Detail!$B:$B,"&lt;="&amp;99)</f>
        <v>6094592.7173091061</v>
      </c>
      <c r="AR121" s="24">
        <f>SUMIFS(Detail!N:N,Detail!$A:$A,$B121,Detail!$B:$B,"&lt;="&amp;102)</f>
        <v>5663277.1447825655</v>
      </c>
      <c r="AS121" s="24">
        <f>SUMIFS(Detail!N:N,Detail!$A:$A,$B121,Detail!$B:$B,"&lt;="&amp;105)</f>
        <v>5270594.0492205285</v>
      </c>
      <c r="AT121" s="24">
        <f>SUMIFS(Detail!N:N,Detail!$A:$A,$B121,Detail!$B:$B,"&lt;="&amp;108)</f>
        <v>4912140.7174941823</v>
      </c>
      <c r="AU121" s="33">
        <f t="shared" si="197"/>
        <v>4912140.7174941823</v>
      </c>
      <c r="AV121" s="24">
        <f>SUMIFS(Detail!N:N,Detail!$A:$A,$B121,Detail!$B:$B,"&lt;="&amp;111)</f>
        <v>4584116.9782407284</v>
      </c>
      <c r="AW121" s="24">
        <f>SUMIFS(Detail!N:N,Detail!$A:$A,$B121,Detail!$B:$B,"&lt;="&amp;114)</f>
        <v>4283231.0585281067</v>
      </c>
      <c r="AX121" s="24">
        <f>SUMIFS(Detail!N:N,Detail!$A:$A,$B121,Detail!$B:$B,"&lt;="&amp;117)</f>
        <v>4006621.3732037582</v>
      </c>
      <c r="AY121" s="24">
        <f>SUMIFS(Detail!N:N,Detail!$A:$A,$B121,Detail!$B:$B,"&lt;="&amp;120)</f>
        <v>3751791.5375608429</v>
      </c>
      <c r="AZ121" s="33">
        <f t="shared" si="198"/>
        <v>3751791.5375608429</v>
      </c>
      <c r="BA121" s="24">
        <f>SUMIFS(Detail!N:N,Detail!$A:$A,$B121,Detail!$B:$B,"&lt;="&amp;123)</f>
        <v>3516556.2791884951</v>
      </c>
      <c r="BB121" s="24">
        <f>SUMIFS(Detail!N:N,Detail!$A:$A,$B121,Detail!$B:$B,"&lt;="&amp;126)</f>
        <v>3298996.3081732839</v>
      </c>
      <c r="BC121" s="24">
        <f>SUMIFS(Detail!N:N,Detail!$A:$A,$B121,Detail!$B:$B,"&lt;="&amp;129)</f>
        <v>3097420.5479198545</v>
      </c>
      <c r="BD121" s="24">
        <f>SUMIFS(Detail!N:N,Detail!$A:$A,$B121,Detail!$B:$B,"&lt;="&amp;132)</f>
        <v>2910334.4209973738</v>
      </c>
      <c r="BE121" s="33">
        <f t="shared" si="199"/>
        <v>2910334.4209973738</v>
      </c>
      <c r="BF121" s="24">
        <f>SUMIFS(Detail!N:N,Detail!$A:$A,$B121,Detail!$B:$B,"&lt;="&amp;135)</f>
        <v>2736413.1266844124</v>
      </c>
      <c r="BG121" s="24">
        <f>SUMIFS(Detail!N:N,Detail!$A:$A,$B121,Detail!$B:$B,"&lt;="&amp;138)</f>
        <v>2574479.0449076742</v>
      </c>
      <c r="BH121" s="24">
        <f>SUMIFS(Detail!N:N,Detail!$A:$A,$B121,Detail!$B:$B,"&lt;="&amp;141)</f>
        <v>2423482.5618765354</v>
      </c>
      <c r="BI121" s="24">
        <f>SUMIFS(Detail!N:N,Detail!$A:$A,$B121,Detail!$B:$B,"&lt;="&amp;144)</f>
        <v>2282485.7424853072</v>
      </c>
      <c r="BJ121" s="33">
        <f t="shared" si="200"/>
        <v>2282485.7424853072</v>
      </c>
      <c r="BK121" s="24">
        <f>SUMIFS(Detail!N:N,Detail!$A:$A,$B121,Detail!$B:$B,"&lt;="&amp;147)</f>
        <v>2150648.3792799152</v>
      </c>
      <c r="BL121" s="24">
        <f>SUMIFS(Detail!N:N,Detail!$A:$A,$B121,Detail!$B:$B,"&lt;="&amp;150)</f>
        <v>2027216.0323299207</v>
      </c>
      <c r="BM121" s="24">
        <f>SUMIFS(Detail!N:N,Detail!$A:$A,$B121,Detail!$B:$B,"&lt;="&amp;153)</f>
        <v>1911509.7426994815</v>
      </c>
      <c r="BN121" s="24">
        <f>SUMIFS(Detail!N:N,Detail!$A:$A,$B121,Detail!$B:$B,"&lt;="&amp;156)</f>
        <v>1802917.1575905308</v>
      </c>
      <c r="BO121" s="33">
        <f t="shared" si="201"/>
        <v>1802917.1575905308</v>
      </c>
      <c r="BP121" s="24">
        <f>SUMIFS(Detail!N:N,Detail!$A:$A,$B121,Detail!$B:$B,"&lt;="&amp;159)</f>
        <v>1700884.850220073</v>
      </c>
      <c r="BQ121" s="24">
        <f>SUMIFS(Detail!N:N,Detail!$A:$A,$B121,Detail!$B:$B,"&lt;="&amp;162)</f>
        <v>1604911.6541460715</v>
      </c>
      <c r="BR121" s="24">
        <f>SUMIFS(Detail!N:N,Detail!$A:$A,$B121,Detail!$B:$B,"&lt;="&amp;165)</f>
        <v>1514542.8617118634</v>
      </c>
      <c r="BS121" s="24">
        <f>SUMIFS(Detail!N:N,Detail!$A:$A,$B121,Detail!$B:$B,"&lt;="&amp;168)</f>
        <v>1429365.160839621</v>
      </c>
      <c r="BT121" s="33">
        <f t="shared" si="202"/>
        <v>1429365.160839621</v>
      </c>
      <c r="BU121" s="24">
        <f>SUMIFS(Detail!N:N,Detail!$A:$A,$B121,Detail!$B:$B,"&lt;="&amp;171)</f>
        <v>1349002.2046066113</v>
      </c>
      <c r="BV121" s="24">
        <f>SUMIFS(Detail!N:N,Detail!$A:$A,$B121,Detail!$B:$B,"&lt;="&amp;174)</f>
        <v>1273110.7247120924</v>
      </c>
      <c r="BW121" s="24">
        <f>SUMIFS(Detail!N:N,Detail!$A:$A,$B121,Detail!$B:$B,"&lt;="&amp;177)</f>
        <v>1201377.1137487143</v>
      </c>
      <c r="BX121" s="24">
        <f>SUMIFS(Detail!N:N,Detail!$A:$A,$B121,Detail!$B:$B,"&lt;="&amp;180)</f>
        <v>1133514.4126608372</v>
      </c>
      <c r="BY121" s="33">
        <f t="shared" si="203"/>
        <v>1133514.4126608372</v>
      </c>
      <c r="BZ121" s="24">
        <f>SUMIFS(Detail!N:N,Detail!$A:$A,$B121,Detail!$B:$B,"&lt;="&amp;183)</f>
        <v>1069259.6493293345</v>
      </c>
      <c r="CA121" s="24">
        <f>SUMIFS(Detail!N:N,Detail!$A:$A,$B121,Detail!$B:$B,"&lt;="&amp;186)</f>
        <v>1008371.4822116457</v>
      </c>
      <c r="CB121" s="24">
        <f>SUMIFS(Detail!N:N,Detail!$A:$A,$B121,Detail!$B:$B,"&lt;="&amp;189)</f>
        <v>950628.10966444016</v>
      </c>
      <c r="CC121" s="24">
        <f>SUMIFS(Detail!N:N,Detail!$A:$A,$B121,Detail!$B:$B,"&lt;="&amp;192)</f>
        <v>895825.41121004149</v>
      </c>
      <c r="CD121" s="33">
        <f t="shared" si="204"/>
        <v>895825.41121004149</v>
      </c>
      <c r="CE121" s="24">
        <f>SUMIFS(Detail!N:N,Detail!$A:$A,$B121,Detail!$B:$B,"&lt;="&amp;195)</f>
        <v>843775.29175933078</v>
      </c>
      <c r="CF121" s="24">
        <f>SUMIFS(Detail!N:N,Detail!$A:$A,$B121,Detail!$B:$B,"&lt;="&amp;198)</f>
        <v>794304.20382250845</v>
      </c>
      <c r="CG121" s="24">
        <f>SUMIFS(Detail!N:N,Detail!$A:$A,$B121,Detail!$B:$B,"&lt;="&amp;201)</f>
        <v>747251.82614817843</v>
      </c>
      <c r="CH121" s="24">
        <f>SUMIFS(Detail!N:N,Detail!$A:$A,$B121,Detail!$B:$B,"&lt;="&amp;204)</f>
        <v>702469.88012947515</v>
      </c>
      <c r="CI121" s="33">
        <f t="shared" si="205"/>
        <v>702469.88012947515</v>
      </c>
      <c r="CJ121" s="24">
        <f>SUMIFS(Detail!N:N,Detail!$A:$A,$B121,Detail!$B:$B,"&lt;="&amp;207)</f>
        <v>659821.0677879639</v>
      </c>
      <c r="CK121" s="24">
        <f>SUMIFS(Detail!N:N,Detail!$A:$A,$B121,Detail!$B:$B,"&lt;="&amp;210)</f>
        <v>619178.11725829914</v>
      </c>
      <c r="CL121" s="24">
        <f>SUMIFS(Detail!N:N,Detail!$A:$A,$B121,Detail!$B:$B,"&lt;="&amp;213)</f>
        <v>580422.92350706831</v>
      </c>
      <c r="CM121" s="24">
        <f>SUMIFS(Detail!N:N,Detail!$A:$A,$B121,Detail!$B:$B,"&lt;="&amp;216)</f>
        <v>543445.77357397601</v>
      </c>
      <c r="CN121" s="33">
        <f t="shared" si="206"/>
        <v>543445.77357397601</v>
      </c>
      <c r="CO121" s="24">
        <f>SUMIFS(Detail!N:N,Detail!$A:$A,$B121,Detail!$B:$B,"&lt;="&amp;219)</f>
        <v>508144.64696227014</v>
      </c>
      <c r="CP121" s="24">
        <f>SUMIFS(Detail!N:N,Detail!$A:$A,$B121,Detail!$B:$B,"&lt;="&amp;222)</f>
        <v>474424.58296002075</v>
      </c>
      <c r="CQ121" s="24">
        <f>SUMIFS(Detail!N:N,Detail!$A:$A,$B121,Detail!$B:$B,"&lt;="&amp;225)</f>
        <v>442197.10767287016</v>
      </c>
      <c r="CR121" s="24">
        <f>SUMIFS(Detail!N:N,Detail!$A:$A,$B121,Detail!$B:$B,"&lt;="&amp;228)</f>
        <v>411379.7144141458</v>
      </c>
      <c r="CS121" s="33">
        <f t="shared" si="207"/>
        <v>411379.7144141458</v>
      </c>
      <c r="CT121" s="24">
        <f>SUMIFS(Detail!N:N,Detail!$A:$A,$B121,Detail!$B:$B,"&lt;="&amp;231)</f>
        <v>381895.39184983075</v>
      </c>
      <c r="CU121" s="24">
        <f>SUMIFS(Detail!N:N,Detail!$A:$A,$B121,Detail!$B:$B,"&lt;="&amp;234)</f>
        <v>353672.19494978338</v>
      </c>
      <c r="CV121" s="24">
        <f>SUMIFS(Detail!N:N,Detail!$A:$A,$B121,Detail!$B:$B,"&lt;="&amp;237)</f>
        <v>326642.85436656326</v>
      </c>
      <c r="CW121" s="24">
        <f>SUMIFS(Detail!N:N,Detail!$A:$A,$B121,Detail!$B:$B,"&lt;="&amp;240)</f>
        <v>300744.4203613773</v>
      </c>
      <c r="CX121" s="33">
        <f t="shared" si="208"/>
        <v>300744.4203613773</v>
      </c>
      <c r="CY121" s="24">
        <f>SUMIFS(Detail!N:N,Detail!$A:$A,$B121,Detail!$B:$B,"&lt;="&amp;243)</f>
        <v>0</v>
      </c>
      <c r="CZ121" s="24">
        <f>SUMIFS(Detail!N:N,Detail!$A:$A,$B121,Detail!$B:$B,"&lt;="&amp;246)</f>
        <v>0</v>
      </c>
      <c r="DA121" s="24">
        <f>SUMIFS(Detail!N:N,Detail!$A:$A,$B121,Detail!$B:$B,"&lt;="&amp;249)</f>
        <v>0</v>
      </c>
      <c r="DB121" s="24">
        <f>SUMIFS(Detail!N:N,Detail!$A:$A,$B121,Detail!$B:$B,"&lt;="&amp;252)</f>
        <v>0</v>
      </c>
      <c r="DC121" s="33">
        <f t="shared" si="209"/>
        <v>0</v>
      </c>
      <c r="DD121" s="86">
        <f>SUMIFS(Detail!N:N,Detail!$A:$A,$B121,Detail!$B:$B,"&gt;60")</f>
        <v>-18685725.7564594</v>
      </c>
    </row>
    <row r="122" spans="1:108" x14ac:dyDescent="0.25">
      <c r="A122" t="s">
        <v>4175</v>
      </c>
      <c r="B122" s="87" t="s">
        <v>5359</v>
      </c>
      <c r="C122" s="88">
        <f>SUM(C112:C121)</f>
        <v>0</v>
      </c>
      <c r="D122" s="88">
        <f>SUM(D112:D121)</f>
        <v>0</v>
      </c>
      <c r="E122" s="88">
        <f>SUM(E112:E121)</f>
        <v>558789.19247092633</v>
      </c>
      <c r="F122" s="88">
        <f>SUM(F112:F121)</f>
        <v>1304312.0229036224</v>
      </c>
      <c r="G122" s="89">
        <f t="shared" si="189"/>
        <v>1304312.0229036224</v>
      </c>
      <c r="H122" s="88">
        <f>SUM(H112:H121)</f>
        <v>2135889.2374425093</v>
      </c>
      <c r="I122" s="88">
        <f>SUM(I112:I121)</f>
        <v>3422548.7899655965</v>
      </c>
      <c r="J122" s="88">
        <f>SUM(J112:J121)</f>
        <v>5440057.8751333412</v>
      </c>
      <c r="K122" s="88">
        <f>SUM(K112:K121)</f>
        <v>7634075.0679383837</v>
      </c>
      <c r="L122" s="89">
        <f t="shared" si="190"/>
        <v>7634075.0679383837</v>
      </c>
      <c r="M122" s="88">
        <f>SUM(M112:M121)</f>
        <v>9561065.5359836947</v>
      </c>
      <c r="N122" s="88">
        <f>SUM(N112:N121)</f>
        <v>11770438.251760434</v>
      </c>
      <c r="O122" s="88">
        <f>SUM(O112:O121)</f>
        <v>14720717.753152136</v>
      </c>
      <c r="P122" s="88">
        <f>SUM(P112:P121)</f>
        <v>18524334.687232729</v>
      </c>
      <c r="Q122" s="89">
        <f t="shared" si="191"/>
        <v>18524334.687232729</v>
      </c>
      <c r="R122" s="88">
        <f>SUM(R112:R121)</f>
        <v>22604896.135707416</v>
      </c>
      <c r="S122" s="88">
        <f>SUM(S112:S121)</f>
        <v>26154564.052812491</v>
      </c>
      <c r="T122" s="88">
        <f>SUM(T112:T121)</f>
        <v>30196928.31790971</v>
      </c>
      <c r="U122" s="88">
        <f>SUM(U112:U121)</f>
        <v>35854003.393632546</v>
      </c>
      <c r="V122" s="89">
        <f t="shared" si="192"/>
        <v>35854003.393632546</v>
      </c>
      <c r="W122" s="88">
        <f>SUM(W112:W121)</f>
        <v>43269525.356087461</v>
      </c>
      <c r="X122" s="88">
        <f>SUM(X112:X121)</f>
        <v>51518012.597087137</v>
      </c>
      <c r="Y122" s="88">
        <f>SUM(Y112:Y121)</f>
        <v>59107567.24239634</v>
      </c>
      <c r="Z122" s="88">
        <f>SUM(Z112:Z121)</f>
        <v>67919780.817740172</v>
      </c>
      <c r="AA122" s="89">
        <f t="shared" si="193"/>
        <v>67919780.817740172</v>
      </c>
      <c r="AB122" s="88">
        <f>SUM(AB112:AB121)</f>
        <v>54428565.443247959</v>
      </c>
      <c r="AC122" s="88">
        <f>SUM(AC112:AC121)</f>
        <v>46906106.870778367</v>
      </c>
      <c r="AD122" s="88">
        <f>SUM(AD112:AD121)</f>
        <v>41501356.09934254</v>
      </c>
      <c r="AE122" s="88">
        <f>SUM(AE112:AE121)</f>
        <v>37235017.485361673</v>
      </c>
      <c r="AF122" s="89">
        <f t="shared" si="194"/>
        <v>37235017.485361673</v>
      </c>
      <c r="AG122" s="88">
        <f>SUM(AG112:AG121)</f>
        <v>33694350.470904656</v>
      </c>
      <c r="AH122" s="88">
        <f>SUM(AH112:AH121)</f>
        <v>30670286.399790999</v>
      </c>
      <c r="AI122" s="88">
        <f>SUM(AI112:AI121)</f>
        <v>28041338.997774623</v>
      </c>
      <c r="AJ122" s="88">
        <f>SUM(AJ112:AJ121)</f>
        <v>25728862.642729037</v>
      </c>
      <c r="AK122" s="89">
        <f t="shared" si="195"/>
        <v>25728862.642729037</v>
      </c>
      <c r="AL122" s="88">
        <f>SUM(AL112:AL121)</f>
        <v>23677581.934289455</v>
      </c>
      <c r="AM122" s="88">
        <f>SUM(AM112:AM121)</f>
        <v>21846242.606547005</v>
      </c>
      <c r="AN122" s="88">
        <f>SUM(AN112:AN121)</f>
        <v>20202721.289970435</v>
      </c>
      <c r="AO122" s="88">
        <f>SUM(AO112:AO121)</f>
        <v>18721249.531181786</v>
      </c>
      <c r="AP122" s="89">
        <f t="shared" si="196"/>
        <v>18721249.531181786</v>
      </c>
      <c r="AQ122" s="88">
        <f>SUM(AQ112:AQ121)</f>
        <v>17380713.711461913</v>
      </c>
      <c r="AR122" s="88">
        <f>SUM(AR112:AR121)</f>
        <v>16163545.013183173</v>
      </c>
      <c r="AS122" s="88">
        <f>SUM(AS112:AS121)</f>
        <v>15054953.006293381</v>
      </c>
      <c r="AT122" s="88">
        <f>SUM(AT112:AT121)</f>
        <v>14042372.044111064</v>
      </c>
      <c r="AU122" s="89">
        <f t="shared" si="197"/>
        <v>14042372.044111064</v>
      </c>
      <c r="AV122" s="88">
        <f>SUM(AV112:AV121)</f>
        <v>13115046.964330353</v>
      </c>
      <c r="AW122" s="88">
        <f>SUM(AW112:AW121)</f>
        <v>12263714.449616054</v>
      </c>
      <c r="AX122" s="88">
        <f>SUM(AX112:AX121)</f>
        <v>11480352.746393822</v>
      </c>
      <c r="AY122" s="88">
        <f>SUM(AY112:AY121)</f>
        <v>10757981.833956117</v>
      </c>
      <c r="AZ122" s="89">
        <f t="shared" si="198"/>
        <v>10757981.833956117</v>
      </c>
      <c r="BA122" s="88">
        <f>SUM(BA112:BA121)</f>
        <v>10090501.797116915</v>
      </c>
      <c r="BB122" s="88">
        <f>SUM(BB112:BB121)</f>
        <v>9472560.7245163545</v>
      </c>
      <c r="BC122" s="88">
        <f>SUM(BC112:BC121)</f>
        <v>8899445.7996491771</v>
      </c>
      <c r="BD122" s="88">
        <f>SUM(BD112:BD121)</f>
        <v>8366992.8503260314</v>
      </c>
      <c r="BE122" s="89">
        <f t="shared" si="199"/>
        <v>8366992.8503260314</v>
      </c>
      <c r="BF122" s="88">
        <f>SUM(BF112:BF121)</f>
        <v>7871510.7474341104</v>
      </c>
      <c r="BG122" s="88">
        <f>SUM(BG112:BG121)</f>
        <v>7409717.8574450016</v>
      </c>
      <c r="BH122" s="88">
        <f>SUM(BH112:BH121)</f>
        <v>6978688.3548087971</v>
      </c>
      <c r="BI122" s="88">
        <f>SUM(BI112:BI121)</f>
        <v>6575806.6537461188</v>
      </c>
      <c r="BJ122" s="89">
        <f t="shared" si="200"/>
        <v>6575806.6537461188</v>
      </c>
      <c r="BK122" s="88">
        <f>SUM(BK112:BK121)</f>
        <v>6198728.5658923369</v>
      </c>
      <c r="BL122" s="88">
        <f>SUM(BL112:BL121)</f>
        <v>5845348.0591934985</v>
      </c>
      <c r="BM122" s="88">
        <f>SUM(BM112:BM121)</f>
        <v>5513768.7042135308</v>
      </c>
      <c r="BN122" s="88">
        <f>SUM(BN112:BN121)</f>
        <v>5202279.0607131599</v>
      </c>
      <c r="BO122" s="89">
        <f t="shared" si="201"/>
        <v>5202279.0607131599</v>
      </c>
      <c r="BP122" s="88">
        <f>SUM(BP112:BP121)</f>
        <v>4909331.3902734835</v>
      </c>
      <c r="BQ122" s="88">
        <f>SUM(BQ112:BQ121)</f>
        <v>4633523.1874609338</v>
      </c>
      <c r="BR122" s="88">
        <f>SUM(BR112:BR121)</f>
        <v>4373581.1082593193</v>
      </c>
      <c r="BS122" s="88">
        <f>SUM(BS112:BS121)</f>
        <v>4128346.944566072</v>
      </c>
      <c r="BT122" s="89">
        <f t="shared" si="202"/>
        <v>4128346.944566072</v>
      </c>
      <c r="BU122" s="88">
        <f>SUM(BU112:BU121)</f>
        <v>3896765.3507784875</v>
      </c>
      <c r="BV122" s="88">
        <f>SUM(BV112:BV121)</f>
        <v>3677873.0754641155</v>
      </c>
      <c r="BW122" s="88">
        <f>SUM(BW112:BW121)</f>
        <v>3470789.4898243872</v>
      </c>
      <c r="BX122" s="88">
        <f>SUM(BX112:BX121)</f>
        <v>3274708.2367050387</v>
      </c>
      <c r="BY122" s="89">
        <f t="shared" si="203"/>
        <v>3274708.2367050387</v>
      </c>
      <c r="BZ122" s="88">
        <f>SUM(BZ112:BZ121)</f>
        <v>3088889.8505363017</v>
      </c>
      <c r="CA122" s="88">
        <f>SUM(CA112:CA121)</f>
        <v>2912655.2207920635</v>
      </c>
      <c r="CB122" s="88">
        <f>SUM(CB112:CB121)</f>
        <v>2745379.7901462205</v>
      </c>
      <c r="CC122" s="88">
        <f>SUM(CC112:CC121)</f>
        <v>2586488.3941124249</v>
      </c>
      <c r="CD122" s="89">
        <f t="shared" si="204"/>
        <v>2586488.3941124249</v>
      </c>
      <c r="CE122" s="88">
        <f>SUM(CE112:CE121)</f>
        <v>2435450.6621031715</v>
      </c>
      <c r="CF122" s="88">
        <f>SUM(CF112:CF121)</f>
        <v>2291776.9109560307</v>
      </c>
      <c r="CG122" s="88">
        <f>SUM(CG112:CG121)</f>
        <v>2155014.4713932322</v>
      </c>
      <c r="CH122" s="88">
        <f>SUM(CH112:CH121)</f>
        <v>2024744.395884607</v>
      </c>
      <c r="CI122" s="89">
        <f t="shared" si="205"/>
        <v>2024744.395884607</v>
      </c>
      <c r="CJ122" s="88">
        <f>SUM(CJ112:CJ121)</f>
        <v>1900578.5032060686</v>
      </c>
      <c r="CK122" s="88">
        <f>SUM(CK112:CK121)</f>
        <v>1782156.72081625</v>
      </c>
      <c r="CL122" s="88">
        <f>SUM(CL112:CL121)</f>
        <v>1669144.6911668768</v>
      </c>
      <c r="CM122" s="88">
        <f>SUM(CM112:CM121)</f>
        <v>1561231.6123525128</v>
      </c>
      <c r="CN122" s="89">
        <f t="shared" si="206"/>
        <v>1561231.6123525128</v>
      </c>
      <c r="CO122" s="88">
        <f>SUM(CO112:CO121)</f>
        <v>1458128.2871967256</v>
      </c>
      <c r="CP122" s="88">
        <f>SUM(CP112:CP121)</f>
        <v>1359565.3580585634</v>
      </c>
      <c r="CQ122" s="88">
        <f>SUM(CQ112:CQ121)</f>
        <v>1265291.7073972188</v>
      </c>
      <c r="CR122" s="88">
        <f>SUM(CR112:CR121)</f>
        <v>1175073.0065212827</v>
      </c>
      <c r="CS122" s="89">
        <f t="shared" si="207"/>
        <v>1175073.0065212827</v>
      </c>
      <c r="CT122" s="88">
        <f>SUM(CT112:CT121)</f>
        <v>1088690.3970218087</v>
      </c>
      <c r="CU122" s="88">
        <f>SUM(CU112:CU121)</f>
        <v>1005939.291193855</v>
      </c>
      <c r="CV122" s="88">
        <f>SUM(CV112:CV121)</f>
        <v>926628.27932304144</v>
      </c>
      <c r="CW122" s="88">
        <f>SUM(CW112:CW121)</f>
        <v>850578.13309058826</v>
      </c>
      <c r="CX122" s="89">
        <f t="shared" si="208"/>
        <v>850578.13309058826</v>
      </c>
      <c r="CY122" s="88">
        <f>SUM(CY112:CY121)</f>
        <v>0</v>
      </c>
      <c r="CZ122" s="88">
        <f>SUM(CZ112:CZ121)</f>
        <v>0</v>
      </c>
      <c r="DA122" s="88">
        <f>SUM(DA112:DA121)</f>
        <v>0</v>
      </c>
      <c r="DB122" s="88">
        <f>SUM(DB112:DB121)</f>
        <v>0</v>
      </c>
      <c r="DC122" s="89">
        <f t="shared" si="209"/>
        <v>0</v>
      </c>
      <c r="DD122" s="90">
        <f>SUM(DD112:DD121)</f>
        <v>-67919780.817740172</v>
      </c>
    </row>
    <row r="123" spans="1:108" x14ac:dyDescent="0.25">
      <c r="A123" t="s">
        <v>5360</v>
      </c>
      <c r="B123" s="30" t="s">
        <v>4651</v>
      </c>
    </row>
    <row r="124" spans="1:108" x14ac:dyDescent="0.25">
      <c r="A124" t="s">
        <v>5361</v>
      </c>
      <c r="B124" s="32" t="s">
        <v>5120</v>
      </c>
      <c r="C124" s="24">
        <f>SUMIFS(Detail!O:O,Detail!$A:$A,$B124,Detail!$B:$B,"&lt;="&amp;3)</f>
        <v>0</v>
      </c>
      <c r="D124" s="24">
        <f>SUMIFS(Detail!O:O,Detail!$A:$A,$B124,Detail!$B:$B,"&lt;="&amp;6)</f>
        <v>0</v>
      </c>
      <c r="E124" s="24">
        <f>SUMIFS(Detail!O:O,Detail!$A:$A,$B124,Detail!$B:$B,"&lt;="&amp;9)</f>
        <v>185651.30039244416</v>
      </c>
      <c r="F124" s="24">
        <f>SUMIFS(Detail!O:O,Detail!$A:$A,$B124,Detail!$B:$B,"&lt;="&amp;12)</f>
        <v>276003.69739698456</v>
      </c>
      <c r="G124" s="33">
        <f t="shared" ref="G124:G134" si="210">F124</f>
        <v>276003.69739698456</v>
      </c>
      <c r="H124" s="24">
        <f>SUMIFS(Detail!O:O,Detail!$A:$A,$B124,Detail!$B:$B,"&lt;="&amp;15)</f>
        <v>275027.78033627162</v>
      </c>
      <c r="I124" s="24">
        <f>SUMIFS(Detail!O:O,Detail!$A:$A,$B124,Detail!$B:$B,"&lt;="&amp;18)</f>
        <v>295669.07075147401</v>
      </c>
      <c r="J124" s="24">
        <f>SUMIFS(Detail!O:O,Detail!$A:$A,$B124,Detail!$B:$B,"&lt;="&amp;21)</f>
        <v>423757.7721727062</v>
      </c>
      <c r="K124" s="24">
        <f>SUMIFS(Detail!O:O,Detail!$A:$A,$B124,Detail!$B:$B,"&lt;="&amp;24)</f>
        <v>425195.96074621426</v>
      </c>
      <c r="L124" s="33">
        <f t="shared" ref="L124:L134" si="211">K124</f>
        <v>425195.96074621426</v>
      </c>
      <c r="M124" s="24">
        <f>SUMIFS(Detail!O:O,Detail!$A:$A,$B124,Detail!$B:$B,"&lt;="&amp;27)</f>
        <v>348258.37852399517</v>
      </c>
      <c r="N124" s="24">
        <f>SUMIFS(Detail!O:O,Detail!$A:$A,$B124,Detail!$B:$B,"&lt;="&amp;30)</f>
        <v>360223.57842962118</v>
      </c>
      <c r="O124" s="24">
        <f>SUMIFS(Detail!O:O,Detail!$A:$A,$B124,Detail!$B:$B,"&lt;="&amp;33)</f>
        <v>386949.03518216265</v>
      </c>
      <c r="P124" s="24">
        <f>SUMIFS(Detail!O:O,Detail!$A:$A,$B124,Detail!$B:$B,"&lt;="&amp;36)</f>
        <v>552446.67185884342</v>
      </c>
      <c r="Q124" s="33">
        <f t="shared" ref="Q124:Q134" si="212">P124</f>
        <v>552446.67185884342</v>
      </c>
      <c r="R124" s="24">
        <f>SUMIFS(Detail!O:O,Detail!$A:$A,$B124,Detail!$B:$B,"&lt;="&amp;39)</f>
        <v>553610.20883969404</v>
      </c>
      <c r="S124" s="24">
        <f>SUMIFS(Detail!O:O,Detail!$A:$A,$B124,Detail!$B:$B,"&lt;="&amp;42)</f>
        <v>453189.350887198</v>
      </c>
      <c r="T124" s="24">
        <f>SUMIFS(Detail!O:O,Detail!$A:$A,$B124,Detail!$B:$B,"&lt;="&amp;45)</f>
        <v>468528.40916763339</v>
      </c>
      <c r="U124" s="24">
        <f>SUMIFS(Detail!O:O,Detail!$A:$A,$B124,Detail!$B:$B,"&lt;="&amp;48)</f>
        <v>503158.17111145798</v>
      </c>
      <c r="V124" s="33">
        <f t="shared" ref="V124:V134" si="213">U124</f>
        <v>503158.17111145798</v>
      </c>
      <c r="W124" s="24">
        <f>SUMIFS(Detail!O:O,Detail!$A:$A,$B124,Detail!$B:$B,"&lt;="&amp;51)</f>
        <v>718245.93599816691</v>
      </c>
      <c r="X124" s="24">
        <f>SUMIFS(Detail!O:O,Detail!$A:$A,$B124,Detail!$B:$B,"&lt;="&amp;54)</f>
        <v>719727.6485897731</v>
      </c>
      <c r="Y124" s="24">
        <f>SUMIFS(Detail!O:O,Detail!$A:$A,$B124,Detail!$B:$B,"&lt;="&amp;57)</f>
        <v>589164.35913769342</v>
      </c>
      <c r="Z124" s="24">
        <f>SUMIFS(Detail!O:O,Detail!$A:$A,$B124,Detail!$B:$B,"&lt;="&amp;60)</f>
        <v>609096.62518151291</v>
      </c>
      <c r="AA124" s="33">
        <f t="shared" ref="AA124:AA134" si="214">Z124</f>
        <v>609096.62518151291</v>
      </c>
      <c r="AB124" s="24">
        <f>SUMIFS(Detail!O:O,Detail!$A:$A,$B124,Detail!$B:$B,"&lt;="&amp;63)</f>
        <v>207912.27194580249</v>
      </c>
      <c r="AC124" s="24">
        <f>SUMIFS(Detail!O:O,Detail!$A:$A,$B124,Detail!$B:$B,"&lt;="&amp;66)</f>
        <v>82257.267178233713</v>
      </c>
      <c r="AD124" s="24">
        <f>SUMIFS(Detail!O:O,Detail!$A:$A,$B124,Detail!$B:$B,"&lt;="&amp;69)</f>
        <v>34844.175817197189</v>
      </c>
      <c r="AE124" s="24">
        <f>SUMIFS(Detail!O:O,Detail!$A:$A,$B124,Detail!$B:$B,"&lt;="&amp;72)</f>
        <v>15435.940685750917</v>
      </c>
      <c r="AF124" s="33">
        <f t="shared" ref="AF124:AF134" si="215">AE124</f>
        <v>15435.940685750917</v>
      </c>
      <c r="AG124" s="24">
        <f>SUMIFS(Detail!O:O,Detail!$A:$A,$B124,Detail!$B:$B,"&lt;="&amp;75)</f>
        <v>7068.2096743956208</v>
      </c>
      <c r="AH124" s="24">
        <f>SUMIFS(Detail!O:O,Detail!$A:$A,$B124,Detail!$B:$B,"&lt;="&amp;78)</f>
        <v>3322.1722782533616</v>
      </c>
      <c r="AI124" s="24">
        <f>SUMIFS(Detail!O:O,Detail!$A:$A,$B124,Detail!$B:$B,"&lt;="&amp;81)</f>
        <v>1595.3401093203574</v>
      </c>
      <c r="AJ124" s="24">
        <f>SUMIFS(Detail!O:O,Detail!$A:$A,$B124,Detail!$B:$B,"&lt;="&amp;84)</f>
        <v>780.13141351938248</v>
      </c>
      <c r="AK124" s="33">
        <f t="shared" ref="AK124:AK134" si="216">AJ124</f>
        <v>780.13141351938248</v>
      </c>
      <c r="AL124" s="24">
        <f>SUMIFS(Detail!O:O,Detail!$A:$A,$B124,Detail!$B:$B,"&lt;="&amp;87)</f>
        <v>387.52069012261927</v>
      </c>
      <c r="AM124" s="24">
        <f>SUMIFS(Detail!O:O,Detail!$A:$A,$B124,Detail!$B:$B,"&lt;="&amp;90)</f>
        <v>195.16711479611695</v>
      </c>
      <c r="AN124" s="24">
        <f>SUMIFS(Detail!O:O,Detail!$A:$A,$B124,Detail!$B:$B,"&lt;="&amp;93)</f>
        <v>99.50491670332849</v>
      </c>
      <c r="AO124" s="24">
        <f>SUMIFS(Detail!O:O,Detail!$A:$A,$B124,Detail!$B:$B,"&lt;="&amp;96)</f>
        <v>51.294776324182749</v>
      </c>
      <c r="AP124" s="33">
        <f t="shared" ref="AP124:AP134" si="217">AO124</f>
        <v>51.294776324182749</v>
      </c>
      <c r="AQ124" s="24">
        <f>SUMIFS(Detail!O:O,Detail!$A:$A,$B124,Detail!$B:$B,"&lt;="&amp;99)</f>
        <v>26.708468399941921</v>
      </c>
      <c r="AR124" s="24">
        <f>SUMIFS(Detail!O:O,Detail!$A:$A,$B124,Detail!$B:$B,"&lt;="&amp;102)</f>
        <v>14.034571163356304</v>
      </c>
      <c r="AS124" s="24">
        <f>SUMIFS(Detail!O:O,Detail!$A:$A,$B124,Detail!$B:$B,"&lt;="&amp;105)</f>
        <v>7.4371395166963339</v>
      </c>
      <c r="AT124" s="24">
        <f>SUMIFS(Detail!O:O,Detail!$A:$A,$B124,Detail!$B:$B,"&lt;="&amp;108)</f>
        <v>3.9718756601214409</v>
      </c>
      <c r="AU124" s="33">
        <f t="shared" ref="AU124:AU134" si="218">AT124</f>
        <v>3.9718756601214409</v>
      </c>
      <c r="AV124" s="24">
        <f>SUMIFS(Detail!O:O,Detail!$A:$A,$B124,Detail!$B:$B,"&lt;="&amp;111)</f>
        <v>2.1366345025599003</v>
      </c>
      <c r="AW124" s="24">
        <f>SUMIFS(Detail!O:O,Detail!$A:$A,$B124,Detail!$B:$B,"&lt;="&amp;114)</f>
        <v>1.1571798864752054</v>
      </c>
      <c r="AX124" s="24">
        <f>SUMIFS(Detail!O:O,Detail!$A:$A,$B124,Detail!$B:$B,"&lt;="&amp;117)</f>
        <v>0.63070023432374001</v>
      </c>
      <c r="AY124" s="24">
        <f>SUMIFS(Detail!O:O,Detail!$A:$A,$B124,Detail!$B:$B,"&lt;="&amp;120)</f>
        <v>0.34580587223172188</v>
      </c>
      <c r="AZ124" s="33">
        <f t="shared" ref="AZ124:AZ134" si="219">AY124</f>
        <v>0.34580587223172188</v>
      </c>
      <c r="BA124" s="24">
        <f>SUMIFS(Detail!O:O,Detail!$A:$A,$B124,Detail!$B:$B,"&lt;="&amp;123)</f>
        <v>0.1906698327511549</v>
      </c>
      <c r="BB124" s="24">
        <f>SUMIFS(Detail!O:O,Detail!$A:$A,$B124,Detail!$B:$B,"&lt;="&amp;126)</f>
        <v>0.10569138266146183</v>
      </c>
      <c r="BC124" s="24">
        <f>SUMIFS(Detail!O:O,Detail!$A:$A,$B124,Detail!$B:$B,"&lt;="&amp;129)</f>
        <v>5.8882398530840874E-2</v>
      </c>
      <c r="BD124" s="24">
        <f>SUMIFS(Detail!O:O,Detail!$A:$A,$B124,Detail!$B:$B,"&lt;="&amp;132)</f>
        <v>3.2961813732981682E-2</v>
      </c>
      <c r="BE124" s="33">
        <f t="shared" ref="BE124:BE134" si="220">BD124</f>
        <v>3.2961813732981682E-2</v>
      </c>
      <c r="BF124" s="24">
        <f>SUMIFS(Detail!O:O,Detail!$A:$A,$B124,Detail!$B:$B,"&lt;="&amp;135)</f>
        <v>1.8536046147346497E-2</v>
      </c>
      <c r="BG124" s="24">
        <f>SUMIFS(Detail!O:O,Detail!$A:$A,$B124,Detail!$B:$B,"&lt;="&amp;138)</f>
        <v>1.0469190776348114E-2</v>
      </c>
      <c r="BH124" s="24">
        <f>SUMIFS(Detail!O:O,Detail!$A:$A,$B124,Detail!$B:$B,"&lt;="&amp;141)</f>
        <v>5.9376619756221771E-3</v>
      </c>
      <c r="BI124" s="24">
        <f>SUMIFS(Detail!O:O,Detail!$A:$A,$B124,Detail!$B:$B,"&lt;="&amp;144)</f>
        <v>3.3810175955295563E-3</v>
      </c>
      <c r="BJ124" s="33">
        <f t="shared" ref="BJ124:BJ134" si="221">BI124</f>
        <v>3.3810175955295563E-3</v>
      </c>
      <c r="BK124" s="24">
        <f>SUMIFS(Detail!O:O,Detail!$A:$A,$B124,Detail!$B:$B,"&lt;="&amp;147)</f>
        <v>1.9325818866491318E-3</v>
      </c>
      <c r="BL124" s="24">
        <f>SUMIFS(Detail!O:O,Detail!$A:$A,$B124,Detail!$B:$B,"&lt;="&amp;150)</f>
        <v>1.1087134480476379E-3</v>
      </c>
      <c r="BM124" s="24">
        <f>SUMIFS(Detail!O:O,Detail!$A:$A,$B124,Detail!$B:$B,"&lt;="&amp;153)</f>
        <v>6.3831731677055359E-4</v>
      </c>
      <c r="BN124" s="24">
        <f>SUMIFS(Detail!O:O,Detail!$A:$A,$B124,Detail!$B:$B,"&lt;="&amp;156)</f>
        <v>3.687441349029541E-4</v>
      </c>
      <c r="BO124" s="33">
        <f t="shared" ref="BO124:BO134" si="222">BN124</f>
        <v>3.687441349029541E-4</v>
      </c>
      <c r="BP124" s="24">
        <f>SUMIFS(Detail!O:O,Detail!$A:$A,$B124,Detail!$B:$B,"&lt;="&amp;159)</f>
        <v>2.1371804177761078E-4</v>
      </c>
      <c r="BQ124" s="24">
        <f>SUMIFS(Detail!O:O,Detail!$A:$A,$B124,Detail!$B:$B,"&lt;="&amp;162)</f>
        <v>1.2425519526004791E-4</v>
      </c>
      <c r="BR124" s="24">
        <f>SUMIFS(Detail!O:O,Detail!$A:$A,$B124,Detail!$B:$B,"&lt;="&amp;165)</f>
        <v>7.2468072175979614E-5</v>
      </c>
      <c r="BS124" s="24">
        <f>SUMIFS(Detail!O:O,Detail!$A:$A,$B124,Detail!$B:$B,"&lt;="&amp;168)</f>
        <v>4.2386353015899658E-5</v>
      </c>
      <c r="BT124" s="33">
        <f t="shared" ref="BT124:BT134" si="223">BS124</f>
        <v>4.2386353015899658E-5</v>
      </c>
      <c r="BU124" s="24">
        <f>SUMIFS(Detail!O:O,Detail!$A:$A,$B124,Detail!$B:$B,"&lt;="&amp;171)</f>
        <v>2.4862587451934814E-5</v>
      </c>
      <c r="BV124" s="24">
        <f>SUMIFS(Detail!O:O,Detail!$A:$A,$B124,Detail!$B:$B,"&lt;="&amp;174)</f>
        <v>1.4625489711761475E-5</v>
      </c>
      <c r="BW124" s="24">
        <f>SUMIFS(Detail!O:O,Detail!$A:$A,$B124,Detail!$B:$B,"&lt;="&amp;177)</f>
        <v>8.6240470409393311E-6</v>
      </c>
      <c r="BX124" s="24">
        <f>SUMIFS(Detail!O:O,Detail!$A:$A,$B124,Detail!$B:$B,"&lt;="&amp;180)</f>
        <v>5.0999224185943604E-6</v>
      </c>
      <c r="BY124" s="33">
        <f t="shared" ref="BY124:BY134" si="224">BX124</f>
        <v>5.0999224185943604E-6</v>
      </c>
      <c r="BZ124" s="24">
        <f>SUMIFS(Detail!O:O,Detail!$A:$A,$B124,Detail!$B:$B,"&lt;="&amp;183)</f>
        <v>3.0267983675003052E-6</v>
      </c>
      <c r="CA124" s="24">
        <f>SUMIFS(Detail!O:O,Detail!$A:$A,$B124,Detail!$B:$B,"&lt;="&amp;186)</f>
        <v>1.7974525690078735E-6</v>
      </c>
      <c r="CB124" s="24">
        <f>SUMIFS(Detail!O:O,Detail!$A:$A,$B124,Detail!$B:$B,"&lt;="&amp;189)</f>
        <v>1.0728836059570313E-6</v>
      </c>
      <c r="CC124" s="24">
        <f>SUMIFS(Detail!O:O,Detail!$A:$A,$B124,Detail!$B:$B,"&lt;="&amp;192)</f>
        <v>6.4074993133544922E-7</v>
      </c>
      <c r="CD124" s="33">
        <f t="shared" ref="CD124:CD134" si="225">CC124</f>
        <v>6.4074993133544922E-7</v>
      </c>
      <c r="CE124" s="24">
        <f>SUMIFS(Detail!O:O,Detail!$A:$A,$B124,Detail!$B:$B,"&lt;="&amp;195)</f>
        <v>3.7997961044311523E-7</v>
      </c>
      <c r="CF124" s="24">
        <f>SUMIFS(Detail!O:O,Detail!$A:$A,$B124,Detail!$B:$B,"&lt;="&amp;198)</f>
        <v>2.2724270820617676E-7</v>
      </c>
      <c r="CG124" s="24">
        <f>SUMIFS(Detail!O:O,Detail!$A:$A,$B124,Detail!$B:$B,"&lt;="&amp;201)</f>
        <v>1.3597309589385986E-7</v>
      </c>
      <c r="CH124" s="24">
        <f>SUMIFS(Detail!O:O,Detail!$A:$A,$B124,Detail!$B:$B,"&lt;="&amp;204)</f>
        <v>8.1956386566162109E-8</v>
      </c>
      <c r="CI124" s="33">
        <f t="shared" ref="CI124:CI134" si="226">CH124</f>
        <v>8.1956386566162109E-8</v>
      </c>
      <c r="CJ124" s="24">
        <f>SUMIFS(Detail!O:O,Detail!$A:$A,$B124,Detail!$B:$B,"&lt;="&amp;207)</f>
        <v>5.029141902923584E-8</v>
      </c>
      <c r="CK124" s="24">
        <f>SUMIFS(Detail!O:O,Detail!$A:$A,$B124,Detail!$B:$B,"&lt;="&amp;210)</f>
        <v>2.6077032089233398E-8</v>
      </c>
      <c r="CL124" s="24">
        <f>SUMIFS(Detail!O:O,Detail!$A:$A,$B124,Detail!$B:$B,"&lt;="&amp;213)</f>
        <v>2.0489096641540527E-8</v>
      </c>
      <c r="CM124" s="24">
        <f>SUMIFS(Detail!O:O,Detail!$A:$A,$B124,Detail!$B:$B,"&lt;="&amp;216)</f>
        <v>7.4505805969238281E-9</v>
      </c>
      <c r="CN124" s="33">
        <f t="shared" ref="CN124:CN134" si="227">CM124</f>
        <v>7.4505805969238281E-9</v>
      </c>
      <c r="CO124" s="24">
        <f>SUMIFS(Detail!O:O,Detail!$A:$A,$B124,Detail!$B:$B,"&lt;="&amp;219)</f>
        <v>7.4505805969238281E-9</v>
      </c>
      <c r="CP124" s="24">
        <f>SUMIFS(Detail!O:O,Detail!$A:$A,$B124,Detail!$B:$B,"&lt;="&amp;222)</f>
        <v>1.862645149230957E-9</v>
      </c>
      <c r="CQ124" s="24">
        <f>SUMIFS(Detail!O:O,Detail!$A:$A,$B124,Detail!$B:$B,"&lt;="&amp;225)</f>
        <v>1.862645149230957E-9</v>
      </c>
      <c r="CR124" s="24">
        <f>SUMIFS(Detail!O:O,Detail!$A:$A,$B124,Detail!$B:$B,"&lt;="&amp;228)</f>
        <v>1.862645149230957E-9</v>
      </c>
      <c r="CS124" s="33">
        <f t="shared" ref="CS124:CS134" si="228">CR124</f>
        <v>1.862645149230957E-9</v>
      </c>
      <c r="CT124" s="24">
        <f>SUMIFS(Detail!O:O,Detail!$A:$A,$B124,Detail!$B:$B,"&lt;="&amp;231)</f>
        <v>0</v>
      </c>
      <c r="CU124" s="24">
        <f>SUMIFS(Detail!O:O,Detail!$A:$A,$B124,Detail!$B:$B,"&lt;="&amp;234)</f>
        <v>0</v>
      </c>
      <c r="CV124" s="24">
        <f>SUMIFS(Detail!O:O,Detail!$A:$A,$B124,Detail!$B:$B,"&lt;="&amp;237)</f>
        <v>0</v>
      </c>
      <c r="CW124" s="24">
        <f>SUMIFS(Detail!O:O,Detail!$A:$A,$B124,Detail!$B:$B,"&lt;="&amp;240)</f>
        <v>0</v>
      </c>
      <c r="CX124" s="33">
        <f t="shared" ref="CX124:CX134" si="229">CW124</f>
        <v>0</v>
      </c>
      <c r="CY124" s="24">
        <f>SUMIFS(Detail!O:O,Detail!$A:$A,$B124,Detail!$B:$B,"&lt;="&amp;243)</f>
        <v>0</v>
      </c>
      <c r="CZ124" s="24">
        <f>SUMIFS(Detail!O:O,Detail!$A:$A,$B124,Detail!$B:$B,"&lt;="&amp;246)</f>
        <v>0</v>
      </c>
      <c r="DA124" s="24">
        <f>SUMIFS(Detail!O:O,Detail!$A:$A,$B124,Detail!$B:$B,"&lt;="&amp;249)</f>
        <v>0</v>
      </c>
      <c r="DB124" s="24">
        <f>SUMIFS(Detail!O:O,Detail!$A:$A,$B124,Detail!$B:$B,"&lt;="&amp;252)</f>
        <v>0</v>
      </c>
      <c r="DC124" s="33">
        <f t="shared" ref="DC124:DC134" si="230">DB124</f>
        <v>0</v>
      </c>
      <c r="DD124" s="86">
        <f>SUMIFS(Detail!O:O,Detail!$A:$A,$B124,Detail!$B:$B,"&gt;60")</f>
        <v>-609096.62518151291</v>
      </c>
    </row>
    <row r="125" spans="1:108" x14ac:dyDescent="0.25">
      <c r="A125" t="s">
        <v>5362</v>
      </c>
      <c r="B125" s="32" t="s">
        <v>5121</v>
      </c>
      <c r="C125" s="24">
        <f>SUMIFS(Detail!O:O,Detail!$A:$A,$B125,Detail!$B:$B,"&lt;="&amp;3)</f>
        <v>0</v>
      </c>
      <c r="D125" s="24">
        <f>SUMIFS(Detail!O:O,Detail!$A:$A,$B125,Detail!$B:$B,"&lt;="&amp;6)</f>
        <v>0</v>
      </c>
      <c r="E125" s="24">
        <f>SUMIFS(Detail!O:O,Detail!$A:$A,$B125,Detail!$B:$B,"&lt;="&amp;9)</f>
        <v>406771.65192264551</v>
      </c>
      <c r="F125" s="24">
        <f>SUMIFS(Detail!O:O,Detail!$A:$A,$B125,Detail!$B:$B,"&lt;="&amp;12)</f>
        <v>897043.76777816308</v>
      </c>
      <c r="G125" s="33">
        <f t="shared" si="210"/>
        <v>897043.76777816308</v>
      </c>
      <c r="H125" s="24">
        <f>SUMIFS(Detail!O:O,Detail!$A:$A,$B125,Detail!$B:$B,"&lt;="&amp;15)</f>
        <v>975875.20732683013</v>
      </c>
      <c r="I125" s="24">
        <f>SUMIFS(Detail!O:O,Detail!$A:$A,$B125,Detail!$B:$B,"&lt;="&amp;18)</f>
        <v>1050048.5176507982</v>
      </c>
      <c r="J125" s="24">
        <f>SUMIFS(Detail!O:O,Detail!$A:$A,$B125,Detail!$B:$B,"&lt;="&amp;21)</f>
        <v>1470563.7125489311</v>
      </c>
      <c r="K125" s="24">
        <f>SUMIFS(Detail!O:O,Detail!$A:$A,$B125,Detail!$B:$B,"&lt;="&amp;24)</f>
        <v>1814594.7388409267</v>
      </c>
      <c r="L125" s="33">
        <f t="shared" si="211"/>
        <v>1814594.7388409267</v>
      </c>
      <c r="M125" s="24">
        <f>SUMIFS(Detail!O:O,Detail!$A:$A,$B125,Detail!$B:$B,"&lt;="&amp;27)</f>
        <v>1819071.6713017724</v>
      </c>
      <c r="N125" s="24">
        <f>SUMIFS(Detail!O:O,Detail!$A:$A,$B125,Detail!$B:$B,"&lt;="&amp;30)</f>
        <v>1736946.1737208092</v>
      </c>
      <c r="O125" s="24">
        <f>SUMIFS(Detail!O:O,Detail!$A:$A,$B125,Detail!$B:$B,"&lt;="&amp;33)</f>
        <v>1694677.7623998318</v>
      </c>
      <c r="P125" s="24">
        <f>SUMIFS(Detail!O:O,Detail!$A:$A,$B125,Detail!$B:$B,"&lt;="&amp;36)</f>
        <v>2042681.2805072912</v>
      </c>
      <c r="Q125" s="33">
        <f t="shared" si="212"/>
        <v>2042681.2805072912</v>
      </c>
      <c r="R125" s="24">
        <f>SUMIFS(Detail!O:O,Detail!$A:$A,$B125,Detail!$B:$B,"&lt;="&amp;39)</f>
        <v>2329307.2792939413</v>
      </c>
      <c r="S125" s="24">
        <f>SUMIFS(Detail!O:O,Detail!$A:$A,$B125,Detail!$B:$B,"&lt;="&amp;42)</f>
        <v>2273605.1058096057</v>
      </c>
      <c r="T125" s="24">
        <f>SUMIFS(Detail!O:O,Detail!$A:$A,$B125,Detail!$B:$B,"&lt;="&amp;45)</f>
        <v>2137888.2991317916</v>
      </c>
      <c r="U125" s="24">
        <f>SUMIFS(Detail!O:O,Detail!$A:$A,$B125,Detail!$B:$B,"&lt;="&amp;48)</f>
        <v>2052550.0028411597</v>
      </c>
      <c r="V125" s="33">
        <f t="shared" si="213"/>
        <v>2052550.0028411597</v>
      </c>
      <c r="W125" s="24">
        <f>SUMIFS(Detail!O:O,Detail!$A:$A,$B125,Detail!$B:$B,"&lt;="&amp;51)</f>
        <v>2383746.7080863314</v>
      </c>
      <c r="X125" s="24">
        <f>SUMIFS(Detail!O:O,Detail!$A:$A,$B125,Detail!$B:$B,"&lt;="&amp;54)</f>
        <v>2655899.5591516448</v>
      </c>
      <c r="Y125" s="24">
        <f>SUMIFS(Detail!O:O,Detail!$A:$A,$B125,Detail!$B:$B,"&lt;="&amp;57)</f>
        <v>2572976.5461889878</v>
      </c>
      <c r="Z125" s="24">
        <f>SUMIFS(Detail!O:O,Detail!$A:$A,$B125,Detail!$B:$B,"&lt;="&amp;60)</f>
        <v>2409603.7471666839</v>
      </c>
      <c r="AA125" s="33">
        <f t="shared" si="214"/>
        <v>2409603.7471666839</v>
      </c>
      <c r="AB125" s="24">
        <f>SUMIFS(Detail!O:O,Detail!$A:$A,$B125,Detail!$B:$B,"&lt;="&amp;63)</f>
        <v>1995020.571972033</v>
      </c>
      <c r="AC125" s="24">
        <f>SUMIFS(Detail!O:O,Detail!$A:$A,$B125,Detail!$B:$B,"&lt;="&amp;66)</f>
        <v>1660758.894703459</v>
      </c>
      <c r="AD125" s="24">
        <f>SUMIFS(Detail!O:O,Detail!$A:$A,$B125,Detail!$B:$B,"&lt;="&amp;69)</f>
        <v>1397596.3269051425</v>
      </c>
      <c r="AE125" s="24">
        <f>SUMIFS(Detail!O:O,Detail!$A:$A,$B125,Detail!$B:$B,"&lt;="&amp;72)</f>
        <v>1188624.8522489211</v>
      </c>
      <c r="AF125" s="33">
        <f t="shared" si="215"/>
        <v>1188624.8522489211</v>
      </c>
      <c r="AG125" s="24">
        <f>SUMIFS(Detail!O:O,Detail!$A:$A,$B125,Detail!$B:$B,"&lt;="&amp;75)</f>
        <v>1020448.5479807276</v>
      </c>
      <c r="AH125" s="24">
        <f>SUMIFS(Detail!O:O,Detail!$A:$A,$B125,Detail!$B:$B,"&lt;="&amp;78)</f>
        <v>883304.94473486673</v>
      </c>
      <c r="AI125" s="24">
        <f>SUMIFS(Detail!O:O,Detail!$A:$A,$B125,Detail!$B:$B,"&lt;="&amp;81)</f>
        <v>770119.09090865217</v>
      </c>
      <c r="AJ125" s="24">
        <f>SUMIFS(Detail!O:O,Detail!$A:$A,$B125,Detail!$B:$B,"&lt;="&amp;84)</f>
        <v>675704.46504594292</v>
      </c>
      <c r="AK125" s="33">
        <f t="shared" si="216"/>
        <v>675704.46504594292</v>
      </c>
      <c r="AL125" s="24">
        <f>SUMIFS(Detail!O:O,Detail!$A:$A,$B125,Detail!$B:$B,"&lt;="&amp;87)</f>
        <v>596199.90063176304</v>
      </c>
      <c r="AM125" s="24">
        <f>SUMIFS(Detail!O:O,Detail!$A:$A,$B125,Detail!$B:$B,"&lt;="&amp;90)</f>
        <v>528685.66561977006</v>
      </c>
      <c r="AN125" s="24">
        <f>SUMIFS(Detail!O:O,Detail!$A:$A,$B125,Detail!$B:$B,"&lt;="&amp;93)</f>
        <v>470921.24425612669</v>
      </c>
      <c r="AO125" s="24">
        <f>SUMIFS(Detail!O:O,Detail!$A:$A,$B125,Detail!$B:$B,"&lt;="&amp;96)</f>
        <v>421164.02429647837</v>
      </c>
      <c r="AP125" s="33">
        <f t="shared" si="217"/>
        <v>421164.02429647837</v>
      </c>
      <c r="AQ125" s="24">
        <f>SUMIFS(Detail!O:O,Detail!$A:$A,$B125,Detail!$B:$B,"&lt;="&amp;99)</f>
        <v>378041.9738988718</v>
      </c>
      <c r="AR125" s="24">
        <f>SUMIFS(Detail!O:O,Detail!$A:$A,$B125,Detail!$B:$B,"&lt;="&amp;102)</f>
        <v>340462.79674277361</v>
      </c>
      <c r="AS125" s="24">
        <f>SUMIFS(Detail!O:O,Detail!$A:$A,$B125,Detail!$B:$B,"&lt;="&amp;105)</f>
        <v>307548.11129140109</v>
      </c>
      <c r="AT125" s="24">
        <f>SUMIFS(Detail!O:O,Detail!$A:$A,$B125,Detail!$B:$B,"&lt;="&amp;108)</f>
        <v>278585.06861235946</v>
      </c>
      <c r="AU125" s="33">
        <f t="shared" si="218"/>
        <v>278585.06861235946</v>
      </c>
      <c r="AV125" s="24">
        <f>SUMIFS(Detail!O:O,Detail!$A:$A,$B125,Detail!$B:$B,"&lt;="&amp;111)</f>
        <v>252990.30984434951</v>
      </c>
      <c r="AW125" s="24">
        <f>SUMIFS(Detail!O:O,Detail!$A:$A,$B125,Detail!$B:$B,"&lt;="&amp;114)</f>
        <v>230282.78269185312</v>
      </c>
      <c r="AX125" s="24">
        <f>SUMIFS(Detail!O:O,Detail!$A:$A,$B125,Detail!$B:$B,"&lt;="&amp;117)</f>
        <v>210063.00489063282</v>
      </c>
      <c r="AY125" s="24">
        <f>SUMIFS(Detail!O:O,Detail!$A:$A,$B125,Detail!$B:$B,"&lt;="&amp;120)</f>
        <v>191997.07884829026</v>
      </c>
      <c r="AZ125" s="33">
        <f t="shared" si="219"/>
        <v>191997.07884829026</v>
      </c>
      <c r="BA125" s="24">
        <f>SUMIFS(Detail!O:O,Detail!$A:$A,$B125,Detail!$B:$B,"&lt;="&amp;123)</f>
        <v>175804.24893717561</v>
      </c>
      <c r="BB125" s="24">
        <f>SUMIFS(Detail!O:O,Detail!$A:$A,$B125,Detail!$B:$B,"&lt;="&amp;126)</f>
        <v>161247.12915627006</v>
      </c>
      <c r="BC125" s="24">
        <f>SUMIFS(Detail!O:O,Detail!$A:$A,$B125,Detail!$B:$B,"&lt;="&amp;129)</f>
        <v>148123.9640479479</v>
      </c>
      <c r="BD125" s="24">
        <f>SUMIFS(Detail!O:O,Detail!$A:$A,$B125,Detail!$B:$B,"&lt;="&amp;132)</f>
        <v>136262.45233853906</v>
      </c>
      <c r="BE125" s="33">
        <f t="shared" si="220"/>
        <v>136262.45233853906</v>
      </c>
      <c r="BF125" s="24">
        <f>SUMIFS(Detail!O:O,Detail!$A:$A,$B125,Detail!$B:$B,"&lt;="&amp;135)</f>
        <v>125514.78218793217</v>
      </c>
      <c r="BG125" s="24">
        <f>SUMIFS(Detail!O:O,Detail!$A:$A,$B125,Detail!$B:$B,"&lt;="&amp;138)</f>
        <v>115753.61350083258</v>
      </c>
      <c r="BH125" s="24">
        <f>SUMIFS(Detail!O:O,Detail!$A:$A,$B125,Detail!$B:$B,"&lt;="&amp;141)</f>
        <v>106868.80616869498</v>
      </c>
      <c r="BI125" s="24">
        <f>SUMIFS(Detail!O:O,Detail!$A:$A,$B125,Detail!$B:$B,"&lt;="&amp;144)</f>
        <v>98764.740027645603</v>
      </c>
      <c r="BJ125" s="33">
        <f t="shared" si="221"/>
        <v>98764.740027645603</v>
      </c>
      <c r="BK125" s="24">
        <f>SUMIFS(Detail!O:O,Detail!$A:$A,$B125,Detail!$B:$B,"&lt;="&amp;147)</f>
        <v>91358.107348532416</v>
      </c>
      <c r="BL125" s="24">
        <f>SUMIFS(Detail!O:O,Detail!$A:$A,$B125,Detail!$B:$B,"&lt;="&amp;150)</f>
        <v>84576.085060150363</v>
      </c>
      <c r="BM125" s="24">
        <f>SUMIFS(Detail!O:O,Detail!$A:$A,$B125,Detail!$B:$B,"&lt;="&amp;153)</f>
        <v>78354.813942163251</v>
      </c>
      <c r="BN125" s="24">
        <f>SUMIFS(Detail!O:O,Detail!$A:$A,$B125,Detail!$B:$B,"&lt;="&amp;156)</f>
        <v>72638.127355966717</v>
      </c>
      <c r="BO125" s="33">
        <f t="shared" si="222"/>
        <v>72638.127355966717</v>
      </c>
      <c r="BP125" s="24">
        <f>SUMIFS(Detail!O:O,Detail!$A:$A,$B125,Detail!$B:$B,"&lt;="&amp;159)</f>
        <v>67376.483899279498</v>
      </c>
      <c r="BQ125" s="24">
        <f>SUMIFS(Detail!O:O,Detail!$A:$A,$B125,Detail!$B:$B,"&lt;="&amp;162)</f>
        <v>62526.067542202771</v>
      </c>
      <c r="BR125" s="24">
        <f>SUMIFS(Detail!O:O,Detail!$A:$A,$B125,Detail!$B:$B,"&lt;="&amp;165)</f>
        <v>58048.025966965593</v>
      </c>
      <c r="BS125" s="24">
        <f>SUMIFS(Detail!O:O,Detail!$A:$A,$B125,Detail!$B:$B,"&lt;="&amp;168)</f>
        <v>53907.823464879766</v>
      </c>
      <c r="BT125" s="33">
        <f t="shared" si="223"/>
        <v>53907.823464879766</v>
      </c>
      <c r="BU125" s="24">
        <f>SUMIFS(Detail!O:O,Detail!$A:$A,$B125,Detail!$B:$B,"&lt;="&amp;171)</f>
        <v>50074.689196028747</v>
      </c>
      <c r="BV125" s="24">
        <f>SUMIFS(Detail!O:O,Detail!$A:$A,$B125,Detail!$B:$B,"&lt;="&amp;174)</f>
        <v>46521.145156286657</v>
      </c>
      <c r="BW125" s="24">
        <f>SUMIFS(Detail!O:O,Detail!$A:$A,$B125,Detail!$B:$B,"&lt;="&amp;177)</f>
        <v>43222.601024720818</v>
      </c>
      <c r="BX125" s="24">
        <f>SUMIFS(Detail!O:O,Detail!$A:$A,$B125,Detail!$B:$B,"&lt;="&amp;180)</f>
        <v>40157.005336262286</v>
      </c>
      <c r="BY125" s="33">
        <f t="shared" si="224"/>
        <v>40157.005336262286</v>
      </c>
      <c r="BZ125" s="24">
        <f>SUMIFS(Detail!O:O,Detail!$A:$A,$B125,Detail!$B:$B,"&lt;="&amp;183)</f>
        <v>37304.544257826172</v>
      </c>
      <c r="CA125" s="24">
        <f>SUMIFS(Detail!O:O,Detail!$A:$A,$B125,Detail!$B:$B,"&lt;="&amp;186)</f>
        <v>34647.380732662044</v>
      </c>
      <c r="CB125" s="24">
        <f>SUMIFS(Detail!O:O,Detail!$A:$A,$B125,Detail!$B:$B,"&lt;="&amp;189)</f>
        <v>32169.427967957221</v>
      </c>
      <c r="CC125" s="24">
        <f>SUMIFS(Detail!O:O,Detail!$A:$A,$B125,Detail!$B:$B,"&lt;="&amp;192)</f>
        <v>29856.152230542153</v>
      </c>
      <c r="CD125" s="33">
        <f t="shared" si="225"/>
        <v>29856.152230542153</v>
      </c>
      <c r="CE125" s="24">
        <f>SUMIFS(Detail!O:O,Detail!$A:$A,$B125,Detail!$B:$B,"&lt;="&amp;195)</f>
        <v>27694.400728082284</v>
      </c>
      <c r="CF125" s="24">
        <f>SUMIFS(Detail!O:O,Detail!$A:$A,$B125,Detail!$B:$B,"&lt;="&amp;198)</f>
        <v>25672.251022709534</v>
      </c>
      <c r="CG125" s="24">
        <f>SUMIFS(Detail!O:O,Detail!$A:$A,$B125,Detail!$B:$B,"&lt;="&amp;201)</f>
        <v>23778.878978003748</v>
      </c>
      <c r="CH125" s="24">
        <f>SUMIFS(Detail!O:O,Detail!$A:$A,$B125,Detail!$B:$B,"&lt;="&amp;204)</f>
        <v>22004.442700012587</v>
      </c>
      <c r="CI125" s="33">
        <f t="shared" si="226"/>
        <v>22004.442700012587</v>
      </c>
      <c r="CJ125" s="24">
        <f>SUMIFS(Detail!O:O,Detail!$A:$A,$B125,Detail!$B:$B,"&lt;="&amp;207)</f>
        <v>20339.98031578213</v>
      </c>
      <c r="CK125" s="24">
        <f>SUMIFS(Detail!O:O,Detail!$A:$A,$B125,Detail!$B:$B,"&lt;="&amp;210)</f>
        <v>18777.319753150456</v>
      </c>
      <c r="CL125" s="24">
        <f>SUMIFS(Detail!O:O,Detail!$A:$A,$B125,Detail!$B:$B,"&lt;="&amp;213)</f>
        <v>17308.998953459784</v>
      </c>
      <c r="CM125" s="24">
        <f>SUMIFS(Detail!O:O,Detail!$A:$A,$B125,Detail!$B:$B,"&lt;="&amp;216)</f>
        <v>15928.195174605586</v>
      </c>
      <c r="CN125" s="33">
        <f t="shared" si="227"/>
        <v>15928.195174605586</v>
      </c>
      <c r="CO125" s="24">
        <f>SUMIFS(Detail!O:O,Detail!$A:$A,$B125,Detail!$B:$B,"&lt;="&amp;219)</f>
        <v>14628.662231878377</v>
      </c>
      <c r="CP125" s="24">
        <f>SUMIFS(Detail!O:O,Detail!$A:$A,$B125,Detail!$B:$B,"&lt;="&amp;222)</f>
        <v>13404.674684897996</v>
      </c>
      <c r="CQ125" s="24">
        <f>SUMIFS(Detail!O:O,Detail!$A:$A,$B125,Detail!$B:$B,"&lt;="&amp;225)</f>
        <v>12250.978115290403</v>
      </c>
      <c r="CR125" s="24">
        <f>SUMIFS(Detail!O:O,Detail!$A:$A,$B125,Detail!$B:$B,"&lt;="&amp;228)</f>
        <v>11162.744755602442</v>
      </c>
      <c r="CS125" s="33">
        <f t="shared" si="228"/>
        <v>11162.744755602442</v>
      </c>
      <c r="CT125" s="24">
        <f>SUMIFS(Detail!O:O,Detail!$A:$A,$B125,Detail!$B:$B,"&lt;="&amp;231)</f>
        <v>10135.533828843385</v>
      </c>
      <c r="CU125" s="24">
        <f>SUMIFS(Detail!O:O,Detail!$A:$A,$B125,Detail!$B:$B,"&lt;="&amp;234)</f>
        <v>9165.2560423538089</v>
      </c>
      <c r="CV125" s="24">
        <f>SUMIFS(Detail!O:O,Detail!$A:$A,$B125,Detail!$B:$B,"&lt;="&amp;237)</f>
        <v>8248.1417519850656</v>
      </c>
      <c r="CW125" s="24">
        <f>SUMIFS(Detail!O:O,Detail!$A:$A,$B125,Detail!$B:$B,"&lt;="&amp;240)</f>
        <v>7380.7123746555299</v>
      </c>
      <c r="CX125" s="33">
        <f t="shared" si="229"/>
        <v>7380.7123746555299</v>
      </c>
      <c r="CY125" s="24">
        <f>SUMIFS(Detail!O:O,Detail!$A:$A,$B125,Detail!$B:$B,"&lt;="&amp;243)</f>
        <v>0</v>
      </c>
      <c r="CZ125" s="24">
        <f>SUMIFS(Detail!O:O,Detail!$A:$A,$B125,Detail!$B:$B,"&lt;="&amp;246)</f>
        <v>0</v>
      </c>
      <c r="DA125" s="24">
        <f>SUMIFS(Detail!O:O,Detail!$A:$A,$B125,Detail!$B:$B,"&lt;="&amp;249)</f>
        <v>0</v>
      </c>
      <c r="DB125" s="24">
        <f>SUMIFS(Detail!O:O,Detail!$A:$A,$B125,Detail!$B:$B,"&lt;="&amp;252)</f>
        <v>0</v>
      </c>
      <c r="DC125" s="33">
        <f t="shared" si="230"/>
        <v>0</v>
      </c>
      <c r="DD125" s="86">
        <f>SUMIFS(Detail!O:O,Detail!$A:$A,$B125,Detail!$B:$B,"&gt;60")</f>
        <v>-2409603.7471666839</v>
      </c>
    </row>
    <row r="126" spans="1:108" x14ac:dyDescent="0.25">
      <c r="A126" t="s">
        <v>5363</v>
      </c>
      <c r="B126" s="32" t="s">
        <v>5122</v>
      </c>
      <c r="C126" s="24">
        <f>SUMIFS(Detail!O:O,Detail!$A:$A,$B126,Detail!$B:$B,"&lt;="&amp;3)</f>
        <v>0</v>
      </c>
      <c r="D126" s="24">
        <f>SUMIFS(Detail!O:O,Detail!$A:$A,$B126,Detail!$B:$B,"&lt;="&amp;6)</f>
        <v>0</v>
      </c>
      <c r="E126" s="24">
        <f>SUMIFS(Detail!O:O,Detail!$A:$A,$B126,Detail!$B:$B,"&lt;="&amp;9)</f>
        <v>72976.140091369554</v>
      </c>
      <c r="F126" s="24">
        <f>SUMIFS(Detail!O:O,Detail!$A:$A,$B126,Detail!$B:$B,"&lt;="&amp;12)</f>
        <v>137682.47545360151</v>
      </c>
      <c r="G126" s="33">
        <f t="shared" si="210"/>
        <v>137682.47545360151</v>
      </c>
      <c r="H126" s="24">
        <f>SUMIFS(Detail!O:O,Detail!$A:$A,$B126,Detail!$B:$B,"&lt;="&amp;15)</f>
        <v>177046.86101903353</v>
      </c>
      <c r="I126" s="24">
        <f>SUMIFS(Detail!O:O,Detail!$A:$A,$B126,Detail!$B:$B,"&lt;="&amp;18)</f>
        <v>227722.78562806291</v>
      </c>
      <c r="J126" s="24">
        <f>SUMIFS(Detail!O:O,Detail!$A:$A,$B126,Detail!$B:$B,"&lt;="&amp;21)</f>
        <v>281692.08114552381</v>
      </c>
      <c r="K126" s="24">
        <f>SUMIFS(Detail!O:O,Detail!$A:$A,$B126,Detail!$B:$B,"&lt;="&amp;24)</f>
        <v>336847.74145383155</v>
      </c>
      <c r="L126" s="33">
        <f t="shared" si="211"/>
        <v>336847.74145383155</v>
      </c>
      <c r="M126" s="24">
        <f>SUMIFS(Detail!O:O,Detail!$A:$A,$B126,Detail!$B:$B,"&lt;="&amp;27)</f>
        <v>348688.90311399847</v>
      </c>
      <c r="N126" s="24">
        <f>SUMIFS(Detail!O:O,Detail!$A:$A,$B126,Detail!$B:$B,"&lt;="&amp;30)</f>
        <v>383205.21262099035</v>
      </c>
      <c r="O126" s="24">
        <f>SUMIFS(Detail!O:O,Detail!$A:$A,$B126,Detail!$B:$B,"&lt;="&amp;33)</f>
        <v>467809.70601619268</v>
      </c>
      <c r="P126" s="24">
        <f>SUMIFS(Detail!O:O,Detail!$A:$A,$B126,Detail!$B:$B,"&lt;="&amp;36)</f>
        <v>568869.53708216967</v>
      </c>
      <c r="Q126" s="33">
        <f t="shared" si="212"/>
        <v>568869.53708216967</v>
      </c>
      <c r="R126" s="24">
        <f>SUMIFS(Detail!O:O,Detail!$A:$A,$B126,Detail!$B:$B,"&lt;="&amp;39)</f>
        <v>676209.15610398445</v>
      </c>
      <c r="S126" s="24">
        <f>SUMIFS(Detail!O:O,Detail!$A:$A,$B126,Detail!$B:$B,"&lt;="&amp;42)</f>
        <v>698559.62066538259</v>
      </c>
      <c r="T126" s="24">
        <f>SUMIFS(Detail!O:O,Detail!$A:$A,$B126,Detail!$B:$B,"&lt;="&amp;45)</f>
        <v>766977.94050585479</v>
      </c>
      <c r="U126" s="24">
        <f>SUMIFS(Detail!O:O,Detail!$A:$A,$B126,Detail!$B:$B,"&lt;="&amp;48)</f>
        <v>935896.87193023041</v>
      </c>
      <c r="V126" s="33">
        <f t="shared" si="213"/>
        <v>935896.87193023041</v>
      </c>
      <c r="W126" s="24">
        <f>SUMIFS(Detail!O:O,Detail!$A:$A,$B126,Detail!$B:$B,"&lt;="&amp;51)</f>
        <v>1137876.8501168657</v>
      </c>
      <c r="X126" s="24">
        <f>SUMIFS(Detail!O:O,Detail!$A:$A,$B126,Detail!$B:$B,"&lt;="&amp;54)</f>
        <v>1352487.6686835233</v>
      </c>
      <c r="Y126" s="24">
        <f>SUMIFS(Detail!O:O,Detail!$A:$A,$B126,Detail!$B:$B,"&lt;="&amp;57)</f>
        <v>1397154.5836356375</v>
      </c>
      <c r="Z126" s="24">
        <f>SUMIFS(Detail!O:O,Detail!$A:$A,$B126,Detail!$B:$B,"&lt;="&amp;60)</f>
        <v>1533974.0893475581</v>
      </c>
      <c r="AA126" s="33">
        <f t="shared" si="214"/>
        <v>1533974.0893475581</v>
      </c>
      <c r="AB126" s="24">
        <f>SUMIFS(Detail!O:O,Detail!$A:$A,$B126,Detail!$B:$B,"&lt;="&amp;63)</f>
        <v>517592.46404703148</v>
      </c>
      <c r="AC126" s="24">
        <f>SUMIFS(Detail!O:O,Detail!$A:$A,$B126,Detail!$B:$B,"&lt;="&amp;66)</f>
        <v>203259.94794825092</v>
      </c>
      <c r="AD126" s="24">
        <f>SUMIFS(Detail!O:O,Detail!$A:$A,$B126,Detail!$B:$B,"&lt;="&amp;69)</f>
        <v>85606.871855478734</v>
      </c>
      <c r="AE126" s="24">
        <f>SUMIFS(Detail!O:O,Detail!$A:$A,$B126,Detail!$B:$B,"&lt;="&amp;72)</f>
        <v>37744.137610489503</v>
      </c>
      <c r="AF126" s="33">
        <f t="shared" si="215"/>
        <v>37744.137610489503</v>
      </c>
      <c r="AG126" s="24">
        <f>SUMIFS(Detail!O:O,Detail!$A:$A,$B126,Detail!$B:$B,"&lt;="&amp;75)</f>
        <v>17213.189005952328</v>
      </c>
      <c r="AH126" s="24">
        <f>SUMIFS(Detail!O:O,Detail!$A:$A,$B126,Detail!$B:$B,"&lt;="&amp;78)</f>
        <v>8061.7135616671294</v>
      </c>
      <c r="AI126" s="24">
        <f>SUMIFS(Detail!O:O,Detail!$A:$A,$B126,Detail!$B:$B,"&lt;="&amp;81)</f>
        <v>3859.0376984197646</v>
      </c>
      <c r="AJ126" s="24">
        <f>SUMIFS(Detail!O:O,Detail!$A:$A,$B126,Detail!$B:$B,"&lt;="&amp;84)</f>
        <v>1881.684913739562</v>
      </c>
      <c r="AK126" s="33">
        <f t="shared" si="216"/>
        <v>1881.684913739562</v>
      </c>
      <c r="AL126" s="24">
        <f>SUMIFS(Detail!O:O,Detail!$A:$A,$B126,Detail!$B:$B,"&lt;="&amp;87)</f>
        <v>932.25731328316033</v>
      </c>
      <c r="AM126" s="24">
        <f>SUMIFS(Detail!O:O,Detail!$A:$A,$B126,Detail!$B:$B,"&lt;="&amp;90)</f>
        <v>468.381272662431</v>
      </c>
      <c r="AN126" s="24">
        <f>SUMIFS(Detail!O:O,Detail!$A:$A,$B126,Detail!$B:$B,"&lt;="&amp;93)</f>
        <v>238.26801677607</v>
      </c>
      <c r="AO126" s="24">
        <f>SUMIFS(Detail!O:O,Detail!$A:$A,$B126,Detail!$B:$B,"&lt;="&amp;96)</f>
        <v>122.57113285548985</v>
      </c>
      <c r="AP126" s="33">
        <f t="shared" si="217"/>
        <v>122.57113285548985</v>
      </c>
      <c r="AQ126" s="24">
        <f>SUMIFS(Detail!O:O,Detail!$A:$A,$B126,Detail!$B:$B,"&lt;="&amp;99)</f>
        <v>63.696383789181709</v>
      </c>
      <c r="AR126" s="24">
        <f>SUMIFS(Detail!O:O,Detail!$A:$A,$B126,Detail!$B:$B,"&lt;="&amp;102)</f>
        <v>33.409159522503614</v>
      </c>
      <c r="AS126" s="24">
        <f>SUMIFS(Detail!O:O,Detail!$A:$A,$B126,Detail!$B:$B,"&lt;="&amp;105)</f>
        <v>17.673275768756866</v>
      </c>
      <c r="AT126" s="24">
        <f>SUMIFS(Detail!O:O,Detail!$A:$A,$B126,Detail!$B:$B,"&lt;="&amp;108)</f>
        <v>9.4230349157005548</v>
      </c>
      <c r="AU126" s="33">
        <f t="shared" si="218"/>
        <v>9.4230349157005548</v>
      </c>
      <c r="AV126" s="24">
        <f>SUMIFS(Detail!O:O,Detail!$A:$A,$B126,Detail!$B:$B,"&lt;="&amp;111)</f>
        <v>5.061097277328372</v>
      </c>
      <c r="AW126" s="24">
        <f>SUMIFS(Detail!O:O,Detail!$A:$A,$B126,Detail!$B:$B,"&lt;="&amp;114)</f>
        <v>2.7369472961872816</v>
      </c>
      <c r="AX126" s="24">
        <f>SUMIFS(Detail!O:O,Detail!$A:$A,$B126,Detail!$B:$B,"&lt;="&amp;117)</f>
        <v>1.4895960837602615</v>
      </c>
      <c r="AY126" s="24">
        <f>SUMIFS(Detail!O:O,Detail!$A:$A,$B126,Detail!$B:$B,"&lt;="&amp;120)</f>
        <v>0.81561306118965149</v>
      </c>
      <c r="AZ126" s="33">
        <f t="shared" si="219"/>
        <v>0.81561306118965149</v>
      </c>
      <c r="BA126" s="24">
        <f>SUMIFS(Detail!O:O,Detail!$A:$A,$B126,Detail!$B:$B,"&lt;="&amp;123)</f>
        <v>0.44912181980907917</v>
      </c>
      <c r="BB126" s="24">
        <f>SUMIFS(Detail!O:O,Detail!$A:$A,$B126,Detail!$B:$B,"&lt;="&amp;126)</f>
        <v>0.24864185974001884</v>
      </c>
      <c r="BC126" s="24">
        <f>SUMIFS(Detail!O:O,Detail!$A:$A,$B126,Detail!$B:$B,"&lt;="&amp;129)</f>
        <v>0.13835443370044231</v>
      </c>
      <c r="BD126" s="24">
        <f>SUMIFS(Detail!O:O,Detail!$A:$A,$B126,Detail!$B:$B,"&lt;="&amp;132)</f>
        <v>7.7358933165669441E-2</v>
      </c>
      <c r="BE126" s="33">
        <f t="shared" si="220"/>
        <v>7.7358933165669441E-2</v>
      </c>
      <c r="BF126" s="24">
        <f>SUMIFS(Detail!O:O,Detail!$A:$A,$B126,Detail!$B:$B,"&lt;="&amp;135)</f>
        <v>4.345361515879631E-2</v>
      </c>
      <c r="BG126" s="24">
        <f>SUMIFS(Detail!O:O,Detail!$A:$A,$B126,Detail!$B:$B,"&lt;="&amp;138)</f>
        <v>2.4515878409147263E-2</v>
      </c>
      <c r="BH126" s="24">
        <f>SUMIFS(Detail!O:O,Detail!$A:$A,$B126,Detail!$B:$B,"&lt;="&amp;141)</f>
        <v>1.3889629393815994E-2</v>
      </c>
      <c r="BI126" s="24">
        <f>SUMIFS(Detail!O:O,Detail!$A:$A,$B126,Detail!$B:$B,"&lt;="&amp;144)</f>
        <v>7.9009197652339935E-3</v>
      </c>
      <c r="BJ126" s="33">
        <f t="shared" si="221"/>
        <v>7.9009197652339935E-3</v>
      </c>
      <c r="BK126" s="24">
        <f>SUMIFS(Detail!O:O,Detail!$A:$A,$B126,Detail!$B:$B,"&lt;="&amp;147)</f>
        <v>4.5116618275642395E-3</v>
      </c>
      <c r="BL126" s="24">
        <f>SUMIFS(Detail!O:O,Detail!$A:$A,$B126,Detail!$B:$B,"&lt;="&amp;150)</f>
        <v>2.5858376175165176E-3</v>
      </c>
      <c r="BM126" s="24">
        <f>SUMIFS(Detail!O:O,Detail!$A:$A,$B126,Detail!$B:$B,"&lt;="&amp;153)</f>
        <v>1.4873351901769638E-3</v>
      </c>
      <c r="BN126" s="24">
        <f>SUMIFS(Detail!O:O,Detail!$A:$A,$B126,Detail!$B:$B,"&lt;="&amp;156)</f>
        <v>8.5842795670032501E-4</v>
      </c>
      <c r="BO126" s="33">
        <f t="shared" si="222"/>
        <v>8.5842795670032501E-4</v>
      </c>
      <c r="BP126" s="24">
        <f>SUMIFS(Detail!O:O,Detail!$A:$A,$B126,Detail!$B:$B,"&lt;="&amp;159)</f>
        <v>4.9708038568496704E-4</v>
      </c>
      <c r="BQ126" s="24">
        <f>SUMIFS(Detail!O:O,Detail!$A:$A,$B126,Detail!$B:$B,"&lt;="&amp;162)</f>
        <v>2.8876215219497681E-4</v>
      </c>
      <c r="BR126" s="24">
        <f>SUMIFS(Detail!O:O,Detail!$A:$A,$B126,Detail!$B:$B,"&lt;="&amp;165)</f>
        <v>1.6826018691062927E-4</v>
      </c>
      <c r="BS126" s="24">
        <f>SUMIFS(Detail!O:O,Detail!$A:$A,$B126,Detail!$B:$B,"&lt;="&amp;168)</f>
        <v>9.8334625363349915E-5</v>
      </c>
      <c r="BT126" s="33">
        <f t="shared" si="223"/>
        <v>9.8334625363349915E-5</v>
      </c>
      <c r="BU126" s="24">
        <f>SUMIFS(Detail!O:O,Detail!$A:$A,$B126,Detail!$B:$B,"&lt;="&amp;171)</f>
        <v>5.7637691497802734E-5</v>
      </c>
      <c r="BV126" s="24">
        <f>SUMIFS(Detail!O:O,Detail!$A:$A,$B126,Detail!$B:$B,"&lt;="&amp;174)</f>
        <v>3.3875927329063416E-5</v>
      </c>
      <c r="BW126" s="24">
        <f>SUMIFS(Detail!O:O,Detail!$A:$A,$B126,Detail!$B:$B,"&lt;="&amp;177)</f>
        <v>1.9967555999755859E-5</v>
      </c>
      <c r="BX126" s="24">
        <f>SUMIFS(Detail!O:O,Detail!$A:$A,$B126,Detail!$B:$B,"&lt;="&amp;180)</f>
        <v>1.1796131730079651E-5</v>
      </c>
      <c r="BY126" s="33">
        <f t="shared" si="224"/>
        <v>1.1796131730079651E-5</v>
      </c>
      <c r="BZ126" s="24">
        <f>SUMIFS(Detail!O:O,Detail!$A:$A,$B126,Detail!$B:$B,"&lt;="&amp;183)</f>
        <v>6.9886445999145508E-6</v>
      </c>
      <c r="CA126" s="24">
        <f>SUMIFS(Detail!O:O,Detail!$A:$A,$B126,Detail!$B:$B,"&lt;="&amp;186)</f>
        <v>4.1499733924865723E-6</v>
      </c>
      <c r="CB126" s="24">
        <f>SUMIFS(Detail!O:O,Detail!$A:$A,$B126,Detail!$B:$B,"&lt;="&amp;189)</f>
        <v>2.47173011302948E-6</v>
      </c>
      <c r="CC126" s="24">
        <f>SUMIFS(Detail!O:O,Detail!$A:$A,$B126,Detail!$B:$B,"&lt;="&amp;192)</f>
        <v>1.4770776033401489E-6</v>
      </c>
      <c r="CD126" s="33">
        <f t="shared" si="225"/>
        <v>1.4770776033401489E-6</v>
      </c>
      <c r="CE126" s="24">
        <f>SUMIFS(Detail!O:O,Detail!$A:$A,$B126,Detail!$B:$B,"&lt;="&amp;195)</f>
        <v>8.7916851043701172E-7</v>
      </c>
      <c r="CF126" s="24">
        <f>SUMIFS(Detail!O:O,Detail!$A:$A,$B126,Detail!$B:$B,"&lt;="&amp;198)</f>
        <v>5.3085386753082275E-7</v>
      </c>
      <c r="CG126" s="24">
        <f>SUMIFS(Detail!O:O,Detail!$A:$A,$B126,Detail!$B:$B,"&lt;="&amp;201)</f>
        <v>3.1478703022003174E-7</v>
      </c>
      <c r="CH126" s="24">
        <f>SUMIFS(Detail!O:O,Detail!$A:$A,$B126,Detail!$B:$B,"&lt;="&amp;204)</f>
        <v>1.9371509552001953E-7</v>
      </c>
      <c r="CI126" s="33">
        <f t="shared" si="226"/>
        <v>1.9371509552001953E-7</v>
      </c>
      <c r="CJ126" s="24">
        <f>SUMIFS(Detail!O:O,Detail!$A:$A,$B126,Detail!$B:$B,"&lt;="&amp;207)</f>
        <v>1.1548399925231934E-7</v>
      </c>
      <c r="CK126" s="24">
        <f>SUMIFS(Detail!O:O,Detail!$A:$A,$B126,Detail!$B:$B,"&lt;="&amp;210)</f>
        <v>6.891787052154541E-8</v>
      </c>
      <c r="CL126" s="24">
        <f>SUMIFS(Detail!O:O,Detail!$A:$A,$B126,Detail!$B:$B,"&lt;="&amp;213)</f>
        <v>4.4703483581542969E-8</v>
      </c>
      <c r="CM126" s="24">
        <f>SUMIFS(Detail!O:O,Detail!$A:$A,$B126,Detail!$B:$B,"&lt;="&amp;216)</f>
        <v>2.4214386940002441E-8</v>
      </c>
      <c r="CN126" s="33">
        <f t="shared" si="227"/>
        <v>2.4214386940002441E-8</v>
      </c>
      <c r="CO126" s="24">
        <f>SUMIFS(Detail!O:O,Detail!$A:$A,$B126,Detail!$B:$B,"&lt;="&amp;219)</f>
        <v>1.3038516044616699E-8</v>
      </c>
      <c r="CP126" s="24">
        <f>SUMIFS(Detail!O:O,Detail!$A:$A,$B126,Detail!$B:$B,"&lt;="&amp;222)</f>
        <v>1.1175870895385742E-8</v>
      </c>
      <c r="CQ126" s="24">
        <f>SUMIFS(Detail!O:O,Detail!$A:$A,$B126,Detail!$B:$B,"&lt;="&amp;225)</f>
        <v>5.5879354476928711E-9</v>
      </c>
      <c r="CR126" s="24">
        <f>SUMIFS(Detail!O:O,Detail!$A:$A,$B126,Detail!$B:$B,"&lt;="&amp;228)</f>
        <v>1.862645149230957E-9</v>
      </c>
      <c r="CS126" s="33">
        <f t="shared" si="228"/>
        <v>1.862645149230957E-9</v>
      </c>
      <c r="CT126" s="24">
        <f>SUMIFS(Detail!O:O,Detail!$A:$A,$B126,Detail!$B:$B,"&lt;="&amp;231)</f>
        <v>0</v>
      </c>
      <c r="CU126" s="24">
        <f>SUMIFS(Detail!O:O,Detail!$A:$A,$B126,Detail!$B:$B,"&lt;="&amp;234)</f>
        <v>0</v>
      </c>
      <c r="CV126" s="24">
        <f>SUMIFS(Detail!O:O,Detail!$A:$A,$B126,Detail!$B:$B,"&lt;="&amp;237)</f>
        <v>0</v>
      </c>
      <c r="CW126" s="24">
        <f>SUMIFS(Detail!O:O,Detail!$A:$A,$B126,Detail!$B:$B,"&lt;="&amp;240)</f>
        <v>0</v>
      </c>
      <c r="CX126" s="33">
        <f t="shared" si="229"/>
        <v>0</v>
      </c>
      <c r="CY126" s="24">
        <f>SUMIFS(Detail!O:O,Detail!$A:$A,$B126,Detail!$B:$B,"&lt;="&amp;243)</f>
        <v>0</v>
      </c>
      <c r="CZ126" s="24">
        <f>SUMIFS(Detail!O:O,Detail!$A:$A,$B126,Detail!$B:$B,"&lt;="&amp;246)</f>
        <v>0</v>
      </c>
      <c r="DA126" s="24">
        <f>SUMIFS(Detail!O:O,Detail!$A:$A,$B126,Detail!$B:$B,"&lt;="&amp;249)</f>
        <v>0</v>
      </c>
      <c r="DB126" s="24">
        <f>SUMIFS(Detail!O:O,Detail!$A:$A,$B126,Detail!$B:$B,"&lt;="&amp;252)</f>
        <v>0</v>
      </c>
      <c r="DC126" s="33">
        <f t="shared" si="230"/>
        <v>0</v>
      </c>
      <c r="DD126" s="86">
        <f>SUMIFS(Detail!O:O,Detail!$A:$A,$B126,Detail!$B:$B,"&gt;60")</f>
        <v>-1533974.0893475581</v>
      </c>
    </row>
    <row r="127" spans="1:108" x14ac:dyDescent="0.25">
      <c r="A127" t="s">
        <v>5364</v>
      </c>
      <c r="B127" s="32" t="s">
        <v>5123</v>
      </c>
      <c r="C127" s="24">
        <f>SUMIFS(Detail!O:O,Detail!$A:$A,$B127,Detail!$B:$B,"&lt;="&amp;3)</f>
        <v>0</v>
      </c>
      <c r="D127" s="24">
        <f>SUMIFS(Detail!O:O,Detail!$A:$A,$B127,Detail!$B:$B,"&lt;="&amp;6)</f>
        <v>0</v>
      </c>
      <c r="E127" s="24">
        <f>SUMIFS(Detail!O:O,Detail!$A:$A,$B127,Detail!$B:$B,"&lt;="&amp;9)</f>
        <v>179969.66814524279</v>
      </c>
      <c r="F127" s="24">
        <f>SUMIFS(Detail!O:O,Detail!$A:$A,$B127,Detail!$B:$B,"&lt;="&amp;12)</f>
        <v>628710.9331475849</v>
      </c>
      <c r="G127" s="33">
        <f t="shared" si="210"/>
        <v>628710.9331475849</v>
      </c>
      <c r="H127" s="24">
        <f>SUMIFS(Detail!O:O,Detail!$A:$A,$B127,Detail!$B:$B,"&lt;="&amp;15)</f>
        <v>1340923.0743850644</v>
      </c>
      <c r="I127" s="24">
        <f>SUMIFS(Detail!O:O,Detail!$A:$A,$B127,Detail!$B:$B,"&lt;="&amp;18)</f>
        <v>2329933.4000207419</v>
      </c>
      <c r="J127" s="24">
        <f>SUMIFS(Detail!O:O,Detail!$A:$A,$B127,Detail!$B:$B,"&lt;="&amp;21)</f>
        <v>3516063.4711795966</v>
      </c>
      <c r="K127" s="24">
        <f>SUMIFS(Detail!O:O,Detail!$A:$A,$B127,Detail!$B:$B,"&lt;="&amp;24)</f>
        <v>4773445.3052944681</v>
      </c>
      <c r="L127" s="33">
        <f t="shared" si="211"/>
        <v>4773445.3052944681</v>
      </c>
      <c r="M127" s="24">
        <f>SUMIFS(Detail!O:O,Detail!$A:$A,$B127,Detail!$B:$B,"&lt;="&amp;27)</f>
        <v>5842367.0893216217</v>
      </c>
      <c r="N127" s="24">
        <f>SUMIFS(Detail!O:O,Detail!$A:$A,$B127,Detail!$B:$B,"&lt;="&amp;30)</f>
        <v>7075189.157191447</v>
      </c>
      <c r="O127" s="24">
        <f>SUMIFS(Detail!O:O,Detail!$A:$A,$B127,Detail!$B:$B,"&lt;="&amp;33)</f>
        <v>8828969.1541022118</v>
      </c>
      <c r="P127" s="24">
        <f>SUMIFS(Detail!O:O,Detail!$A:$A,$B127,Detail!$B:$B,"&lt;="&amp;36)</f>
        <v>10961322.482483581</v>
      </c>
      <c r="Q127" s="33">
        <f t="shared" si="212"/>
        <v>10961322.482483581</v>
      </c>
      <c r="R127" s="24">
        <f>SUMIFS(Detail!O:O,Detail!$A:$A,$B127,Detail!$B:$B,"&lt;="&amp;39)</f>
        <v>13232991.281134332</v>
      </c>
      <c r="S127" s="24">
        <f>SUMIFS(Detail!O:O,Detail!$A:$A,$B127,Detail!$B:$B,"&lt;="&amp;42)</f>
        <v>15132501.752499282</v>
      </c>
      <c r="T127" s="24">
        <f>SUMIFS(Detail!O:O,Detail!$A:$A,$B127,Detail!$B:$B,"&lt;="&amp;45)</f>
        <v>17369255.955879521</v>
      </c>
      <c r="U127" s="24">
        <f>SUMIFS(Detail!O:O,Detail!$A:$A,$B127,Detail!$B:$B,"&lt;="&amp;48)</f>
        <v>20659894.63933786</v>
      </c>
      <c r="V127" s="33">
        <f t="shared" si="213"/>
        <v>20659894.63933786</v>
      </c>
      <c r="W127" s="24">
        <f>SUMIFS(Detail!O:O,Detail!$A:$A,$B127,Detail!$B:$B,"&lt;="&amp;51)</f>
        <v>24720802.434264958</v>
      </c>
      <c r="X127" s="24">
        <f>SUMIFS(Detail!O:O,Detail!$A:$A,$B127,Detail!$B:$B,"&lt;="&amp;54)</f>
        <v>29073764.483755894</v>
      </c>
      <c r="Y127" s="24">
        <f>SUMIFS(Detail!O:O,Detail!$A:$A,$B127,Detail!$B:$B,"&lt;="&amp;57)</f>
        <v>32695616.516549721</v>
      </c>
      <c r="Z127" s="24">
        <f>SUMIFS(Detail!O:O,Detail!$A:$A,$B127,Detail!$B:$B,"&lt;="&amp;60)</f>
        <v>37004643.585926026</v>
      </c>
      <c r="AA127" s="33">
        <f t="shared" si="214"/>
        <v>37004643.585926026</v>
      </c>
      <c r="AB127" s="24">
        <f>SUMIFS(Detail!O:O,Detail!$A:$A,$B127,Detail!$B:$B,"&lt;="&amp;63)</f>
        <v>35336554.708853289</v>
      </c>
      <c r="AC127" s="24">
        <f>SUMIFS(Detail!O:O,Detail!$A:$A,$B127,Detail!$B:$B,"&lt;="&amp;66)</f>
        <v>33485880.435311086</v>
      </c>
      <c r="AD127" s="24">
        <f>SUMIFS(Detail!O:O,Detail!$A:$A,$B127,Detail!$B:$B,"&lt;="&amp;69)</f>
        <v>31543458.309110843</v>
      </c>
      <c r="AE127" s="24">
        <f>SUMIFS(Detail!O:O,Detail!$A:$A,$B127,Detail!$B:$B,"&lt;="&amp;72)</f>
        <v>29592239.662964825</v>
      </c>
      <c r="AF127" s="33">
        <f t="shared" si="215"/>
        <v>29592239.662964825</v>
      </c>
      <c r="AG127" s="24">
        <f>SUMIFS(Detail!O:O,Detail!$A:$A,$B127,Detail!$B:$B,"&lt;="&amp;75)</f>
        <v>27687986.118705984</v>
      </c>
      <c r="AH127" s="24">
        <f>SUMIFS(Detail!O:O,Detail!$A:$A,$B127,Detail!$B:$B,"&lt;="&amp;78)</f>
        <v>25863842.066725541</v>
      </c>
      <c r="AI127" s="24">
        <f>SUMIFS(Detail!O:O,Detail!$A:$A,$B127,Detail!$B:$B,"&lt;="&amp;81)</f>
        <v>24137446.64987338</v>
      </c>
      <c r="AJ127" s="24">
        <f>SUMIFS(Detail!O:O,Detail!$A:$A,$B127,Detail!$B:$B,"&lt;="&amp;84)</f>
        <v>22516468.634450395</v>
      </c>
      <c r="AK127" s="33">
        <f t="shared" si="216"/>
        <v>22516468.634450395</v>
      </c>
      <c r="AL127" s="24">
        <f>SUMIFS(Detail!O:O,Detail!$A:$A,$B127,Detail!$B:$B,"&lt;="&amp;87)</f>
        <v>21002377.174395587</v>
      </c>
      <c r="AM127" s="24">
        <f>SUMIFS(Detail!O:O,Detail!$A:$A,$B127,Detail!$B:$B,"&lt;="&amp;90)</f>
        <v>19592902.921532292</v>
      </c>
      <c r="AN127" s="24">
        <f>SUMIFS(Detail!O:O,Detail!$A:$A,$B127,Detail!$B:$B,"&lt;="&amp;93)</f>
        <v>18283617.18523442</v>
      </c>
      <c r="AO127" s="24">
        <f>SUMIFS(Detail!O:O,Detail!$A:$A,$B127,Detail!$B:$B,"&lt;="&amp;96)</f>
        <v>17068936.628381908</v>
      </c>
      <c r="AP127" s="33">
        <f t="shared" si="217"/>
        <v>17068936.628381908</v>
      </c>
      <c r="AQ127" s="24">
        <f>SUMIFS(Detail!O:O,Detail!$A:$A,$B127,Detail!$B:$B,"&lt;="&amp;99)</f>
        <v>15942756.884139527</v>
      </c>
      <c r="AR127" s="24">
        <f>SUMIFS(Detail!O:O,Detail!$A:$A,$B127,Detail!$B:$B,"&lt;="&amp;102)</f>
        <v>14898847.843664262</v>
      </c>
      <c r="AS127" s="24">
        <f>SUMIFS(Detail!O:O,Detail!$A:$A,$B127,Detail!$B:$B,"&lt;="&amp;105)</f>
        <v>13931092.263104998</v>
      </c>
      <c r="AT127" s="24">
        <f>SUMIFS(Detail!O:O,Detail!$A:$A,$B127,Detail!$B:$B,"&lt;="&amp;108)</f>
        <v>13033627.831996795</v>
      </c>
      <c r="AU127" s="33">
        <f t="shared" si="218"/>
        <v>13033627.831996795</v>
      </c>
      <c r="AV127" s="24">
        <f>SUMIFS(Detail!O:O,Detail!$A:$A,$B127,Detail!$B:$B,"&lt;="&amp;111)</f>
        <v>12200925.174939919</v>
      </c>
      <c r="AW127" s="24">
        <f>SUMIFS(Detail!O:O,Detail!$A:$A,$B127,Detail!$B:$B,"&lt;="&amp;114)</f>
        <v>11427823.860118493</v>
      </c>
      <c r="AX127" s="24">
        <f>SUMIFS(Detail!O:O,Detail!$A:$A,$B127,Detail!$B:$B,"&lt;="&amp;117)</f>
        <v>10709542.842817657</v>
      </c>
      <c r="AY127" s="24">
        <f>SUMIFS(Detail!O:O,Detail!$A:$A,$B127,Detail!$B:$B,"&lt;="&amp;120)</f>
        <v>10041675.014878549</v>
      </c>
      <c r="AZ127" s="33">
        <f t="shared" si="219"/>
        <v>10041675.014878549</v>
      </c>
      <c r="BA127" s="24">
        <f>SUMIFS(Detail!O:O,Detail!$A:$A,$B127,Detail!$B:$B,"&lt;="&amp;123)</f>
        <v>9420172.2287717685</v>
      </c>
      <c r="BB127" s="24">
        <f>SUMIFS(Detail!O:O,Detail!$A:$A,$B127,Detail!$B:$B,"&lt;="&amp;126)</f>
        <v>8841324.9721982256</v>
      </c>
      <c r="BC127" s="24">
        <f>SUMIFS(Detail!O:O,Detail!$A:$A,$B127,Detail!$B:$B,"&lt;="&amp;129)</f>
        <v>8301739.4107704163</v>
      </c>
      <c r="BD127" s="24">
        <f>SUMIFS(Detail!O:O,Detail!$A:$A,$B127,Detail!$B:$B,"&lt;="&amp;132)</f>
        <v>7798313.5450754017</v>
      </c>
      <c r="BE127" s="33">
        <f t="shared" si="220"/>
        <v>7798313.5450754017</v>
      </c>
      <c r="BF127" s="24">
        <f>SUMIFS(Detail!O:O,Detail!$A:$A,$B127,Detail!$B:$B,"&lt;="&amp;135)</f>
        <v>7328213.5813584253</v>
      </c>
      <c r="BG127" s="24">
        <f>SUMIFS(Detail!O:O,Detail!$A:$A,$B127,Detail!$B:$B,"&lt;="&amp;138)</f>
        <v>6888851.1845851839</v>
      </c>
      <c r="BH127" s="24">
        <f>SUMIFS(Detail!O:O,Detail!$A:$A,$B127,Detail!$B:$B,"&lt;="&amp;141)</f>
        <v>6477861.9973560423</v>
      </c>
      <c r="BI127" s="24">
        <f>SUMIFS(Detail!O:O,Detail!$A:$A,$B127,Detail!$B:$B,"&lt;="&amp;144)</f>
        <v>6093085.6204646006</v>
      </c>
      <c r="BJ127" s="33">
        <f t="shared" si="221"/>
        <v>6093085.6204646006</v>
      </c>
      <c r="BK127" s="24">
        <f>SUMIFS(Detail!O:O,Detail!$A:$A,$B127,Detail!$B:$B,"&lt;="&amp;147)</f>
        <v>5732547.1289325282</v>
      </c>
      <c r="BL127" s="24">
        <f>SUMIFS(Detail!O:O,Detail!$A:$A,$B127,Detail!$B:$B,"&lt;="&amp;150)</f>
        <v>5394440.1196506843</v>
      </c>
      <c r="BM127" s="24">
        <f>SUMIFS(Detail!O:O,Detail!$A:$A,$B127,Detail!$B:$B,"&lt;="&amp;153)</f>
        <v>5077111.2388075516</v>
      </c>
      <c r="BN127" s="24">
        <f>SUMIFS(Detail!O:O,Detail!$A:$A,$B127,Detail!$B:$B,"&lt;="&amp;156)</f>
        <v>4779046.1092569306</v>
      </c>
      <c r="BO127" s="33">
        <f t="shared" si="222"/>
        <v>4779046.1092569306</v>
      </c>
      <c r="BP127" s="24">
        <f>SUMIFS(Detail!O:O,Detail!$A:$A,$B127,Detail!$B:$B,"&lt;="&amp;159)</f>
        <v>4498856.5631830096</v>
      </c>
      <c r="BQ127" s="24">
        <f>SUMIFS(Detail!O:O,Detail!$A:$A,$B127,Detail!$B:$B,"&lt;="&amp;162)</f>
        <v>4235269.0793164968</v>
      </c>
      <c r="BR127" s="24">
        <f>SUMIFS(Detail!O:O,Detail!$A:$A,$B127,Detail!$B:$B,"&lt;="&amp;165)</f>
        <v>3987114.3234473467</v>
      </c>
      <c r="BS127" s="24">
        <f>SUMIFS(Detail!O:O,Detail!$A:$A,$B127,Detail!$B:$B,"&lt;="&amp;168)</f>
        <v>3753317.6939707175</v>
      </c>
      <c r="BT127" s="33">
        <f t="shared" si="223"/>
        <v>3753317.6939707175</v>
      </c>
      <c r="BU127" s="24">
        <f>SUMIFS(Detail!O:O,Detail!$A:$A,$B127,Detail!$B:$B,"&lt;="&amp;171)</f>
        <v>3532890.7792755291</v>
      </c>
      <c r="BV127" s="24">
        <f>SUMIFS(Detail!O:O,Detail!$A:$A,$B127,Detail!$B:$B,"&lt;="&amp;174)</f>
        <v>3324923.6399888992</v>
      </c>
      <c r="BW127" s="24">
        <f>SUMIFS(Detail!O:O,Detail!$A:$A,$B127,Detail!$B:$B,"&lt;="&amp;177)</f>
        <v>3128577.83579579</v>
      </c>
      <c r="BX127" s="24">
        <f>SUMIFS(Detail!O:O,Detail!$A:$A,$B127,Detail!$B:$B,"&lt;="&amp;180)</f>
        <v>2943080.1233521029</v>
      </c>
      <c r="BY127" s="33">
        <f t="shared" si="224"/>
        <v>2943080.1233521029</v>
      </c>
      <c r="BZ127" s="24">
        <f>SUMIFS(Detail!O:O,Detail!$A:$A,$B127,Detail!$B:$B,"&lt;="&amp;183)</f>
        <v>2767716.7584421709</v>
      </c>
      <c r="CA127" s="24">
        <f>SUMIFS(Detail!O:O,Detail!$A:$A,$B127,Detail!$B:$B,"&lt;="&amp;186)</f>
        <v>2601828.3418406174</v>
      </c>
      <c r="CB127" s="24">
        <f>SUMIFS(Detail!O:O,Detail!$A:$A,$B127,Detail!$B:$B,"&lt;="&amp;189)</f>
        <v>2444805.1542386413</v>
      </c>
      <c r="CC127" s="24">
        <f>SUMIFS(Detail!O:O,Detail!$A:$A,$B127,Detail!$B:$B,"&lt;="&amp;192)</f>
        <v>2296082.9310421944</v>
      </c>
      <c r="CD127" s="33">
        <f t="shared" si="225"/>
        <v>2296082.9310421944</v>
      </c>
      <c r="CE127" s="24">
        <f>SUMIFS(Detail!O:O,Detail!$A:$A,$B127,Detail!$B:$B,"&lt;="&amp;195)</f>
        <v>2155139.032835342</v>
      </c>
      <c r="CF127" s="24">
        <f>SUMIFS(Detail!O:O,Detail!$A:$A,$B127,Detail!$B:$B,"&lt;="&amp;198)</f>
        <v>2021488.9718347713</v>
      </c>
      <c r="CG127" s="24">
        <f>SUMIFS(Detail!O:O,Detail!$A:$A,$B127,Detail!$B:$B,"&lt;="&amp;201)</f>
        <v>1894683.2587594762</v>
      </c>
      <c r="CH127" s="24">
        <f>SUMIFS(Detail!O:O,Detail!$A:$A,$B127,Detail!$B:$B,"&lt;="&amp;204)</f>
        <v>1774304.5382341892</v>
      </c>
      <c r="CI127" s="33">
        <f t="shared" si="226"/>
        <v>1774304.5382341892</v>
      </c>
      <c r="CJ127" s="24">
        <f>SUMIFS(Detail!O:O,Detail!$A:$A,$B127,Detail!$B:$B,"&lt;="&amp;207)</f>
        <v>1659964.9841615334</v>
      </c>
      <c r="CK127" s="24">
        <f>SUMIFS(Detail!O:O,Detail!$A:$A,$B127,Detail!$B:$B,"&lt;="&amp;210)</f>
        <v>1551303.9294740707</v>
      </c>
      <c r="CL127" s="24">
        <f>SUMIFS(Detail!O:O,Detail!$A:$A,$B127,Detail!$B:$B,"&lt;="&amp;213)</f>
        <v>1447985.7073384672</v>
      </c>
      <c r="CM127" s="24">
        <f>SUMIFS(Detail!O:O,Detail!$A:$A,$B127,Detail!$B:$B,"&lt;="&amp;216)</f>
        <v>1349697.683265321</v>
      </c>
      <c r="CN127" s="33">
        <f t="shared" si="227"/>
        <v>1349697.683265321</v>
      </c>
      <c r="CO127" s="24">
        <f>SUMIFS(Detail!O:O,Detail!$A:$A,$B127,Detail!$B:$B,"&lt;="&amp;219)</f>
        <v>1256148.4597043544</v>
      </c>
      <c r="CP127" s="24">
        <f>SUMIFS(Detail!O:O,Detail!$A:$A,$B127,Detail!$B:$B,"&lt;="&amp;222)</f>
        <v>1167066.2366039157</v>
      </c>
      <c r="CQ127" s="24">
        <f>SUMIFS(Detail!O:O,Detail!$A:$A,$B127,Detail!$B:$B,"&lt;="&amp;225)</f>
        <v>1082197.3131086677</v>
      </c>
      <c r="CR127" s="24">
        <f>SUMIFS(Detail!O:O,Detail!$A:$A,$B127,Detail!$B:$B,"&lt;="&amp;228)</f>
        <v>1001304.7170835435</v>
      </c>
      <c r="CS127" s="33">
        <f t="shared" si="228"/>
        <v>1001304.7170835435</v>
      </c>
      <c r="CT127" s="24">
        <f>SUMIFS(Detail!O:O,Detail!$A:$A,$B127,Detail!$B:$B,"&lt;="&amp;231)</f>
        <v>924166.95050198585</v>
      </c>
      <c r="CU127" s="24">
        <f>SUMIFS(Detail!O:O,Detail!$A:$A,$B127,Detail!$B:$B,"&lt;="&amp;234)</f>
        <v>850576.83994467556</v>
      </c>
      <c r="CV127" s="24">
        <f>SUMIFS(Detail!O:O,Detail!$A:$A,$B127,Detail!$B:$B,"&lt;="&amp;237)</f>
        <v>780340.482531555</v>
      </c>
      <c r="CW127" s="24">
        <f>SUMIFS(Detail!O:O,Detail!$A:$A,$B127,Detail!$B:$B,"&lt;="&amp;240)</f>
        <v>713276.27857388556</v>
      </c>
      <c r="CX127" s="33">
        <f t="shared" si="229"/>
        <v>713276.27857388556</v>
      </c>
      <c r="CY127" s="24">
        <f>SUMIFS(Detail!O:O,Detail!$A:$A,$B127,Detail!$B:$B,"&lt;="&amp;243)</f>
        <v>0</v>
      </c>
      <c r="CZ127" s="24">
        <f>SUMIFS(Detail!O:O,Detail!$A:$A,$B127,Detail!$B:$B,"&lt;="&amp;246)</f>
        <v>0</v>
      </c>
      <c r="DA127" s="24">
        <f>SUMIFS(Detail!O:O,Detail!$A:$A,$B127,Detail!$B:$B,"&lt;="&amp;249)</f>
        <v>0</v>
      </c>
      <c r="DB127" s="24">
        <f>SUMIFS(Detail!O:O,Detail!$A:$A,$B127,Detail!$B:$B,"&lt;="&amp;252)</f>
        <v>0</v>
      </c>
      <c r="DC127" s="33">
        <f t="shared" si="230"/>
        <v>0</v>
      </c>
      <c r="DD127" s="86">
        <f>SUMIFS(Detail!O:O,Detail!$A:$A,$B127,Detail!$B:$B,"&gt;60")</f>
        <v>-37004643.585926026</v>
      </c>
    </row>
    <row r="128" spans="1:108" x14ac:dyDescent="0.25">
      <c r="A128" t="s">
        <v>5365</v>
      </c>
      <c r="B128" s="32" t="s">
        <v>5124</v>
      </c>
      <c r="C128" s="24">
        <f>SUMIFS(Detail!O:O,Detail!$A:$A,$B128,Detail!$B:$B,"&lt;="&amp;3)</f>
        <v>0</v>
      </c>
      <c r="D128" s="24">
        <f>SUMIFS(Detail!O:O,Detail!$A:$A,$B128,Detail!$B:$B,"&lt;="&amp;6)</f>
        <v>0</v>
      </c>
      <c r="E128" s="24">
        <f>SUMIFS(Detail!O:O,Detail!$A:$A,$B128,Detail!$B:$B,"&lt;="&amp;9)</f>
        <v>54732.105068527177</v>
      </c>
      <c r="F128" s="24">
        <f>SUMIFS(Detail!O:O,Detail!$A:$A,$B128,Detail!$B:$B,"&lt;="&amp;12)</f>
        <v>136101.11963131744</v>
      </c>
      <c r="G128" s="33">
        <f t="shared" si="210"/>
        <v>136101.11963131744</v>
      </c>
      <c r="H128" s="24">
        <f>SUMIFS(Detail!O:O,Detail!$A:$A,$B128,Detail!$B:$B,"&lt;="&amp;15)</f>
        <v>172484.53699052794</v>
      </c>
      <c r="I128" s="24">
        <f>SUMIFS(Detail!O:O,Detail!$A:$A,$B128,Detail!$B:$B,"&lt;="&amp;18)</f>
        <v>198216.87398342614</v>
      </c>
      <c r="J128" s="24">
        <f>SUMIFS(Detail!O:O,Detail!$A:$A,$B128,Detail!$B:$B,"&lt;="&amp;21)</f>
        <v>238025.26061976084</v>
      </c>
      <c r="K128" s="24">
        <f>SUMIFS(Detail!O:O,Detail!$A:$A,$B128,Detail!$B:$B,"&lt;="&amp;24)</f>
        <v>263829.45779443206</v>
      </c>
      <c r="L128" s="33">
        <f t="shared" si="211"/>
        <v>263829.45779443206</v>
      </c>
      <c r="M128" s="24">
        <f>SUMIFS(Detail!O:O,Detail!$A:$A,$B128,Detail!$B:$B,"&lt;="&amp;27)</f>
        <v>327901.8269002887</v>
      </c>
      <c r="N128" s="24">
        <f>SUMIFS(Detail!O:O,Detail!$A:$A,$B128,Detail!$B:$B,"&lt;="&amp;30)</f>
        <v>367442.23543438315</v>
      </c>
      <c r="O128" s="24">
        <f>SUMIFS(Detail!O:O,Detail!$A:$A,$B128,Detail!$B:$B,"&lt;="&amp;33)</f>
        <v>406058.29798348295</v>
      </c>
      <c r="P128" s="24">
        <f>SUMIFS(Detail!O:O,Detail!$A:$A,$B128,Detail!$B:$B,"&lt;="&amp;36)</f>
        <v>480344.58462530002</v>
      </c>
      <c r="Q128" s="33">
        <f t="shared" si="212"/>
        <v>480344.58462530002</v>
      </c>
      <c r="R128" s="24">
        <f>SUMIFS(Detail!O:O,Detail!$A:$A,$B128,Detail!$B:$B,"&lt;="&amp;39)</f>
        <v>529635.00166437356</v>
      </c>
      <c r="S128" s="24">
        <f>SUMIFS(Detail!O:O,Detail!$A:$A,$B128,Detail!$B:$B,"&lt;="&amp;42)</f>
        <v>656735.84815447871</v>
      </c>
      <c r="T128" s="24">
        <f>SUMIFS(Detail!O:O,Detail!$A:$A,$B128,Detail!$B:$B,"&lt;="&amp;45)</f>
        <v>735333.36292099766</v>
      </c>
      <c r="U128" s="24">
        <f>SUMIFS(Detail!O:O,Detail!$A:$A,$B128,Detail!$B:$B,"&lt;="&amp;48)</f>
        <v>812336.57940065674</v>
      </c>
      <c r="V128" s="33">
        <f t="shared" si="213"/>
        <v>812336.57940065674</v>
      </c>
      <c r="W128" s="24">
        <f>SUMIFS(Detail!O:O,Detail!$A:$A,$B128,Detail!$B:$B,"&lt;="&amp;51)</f>
        <v>960798.62834681198</v>
      </c>
      <c r="X128" s="24">
        <f>SUMIFS(Detail!O:O,Detail!$A:$A,$B128,Detail!$B:$B,"&lt;="&amp;54)</f>
        <v>1059325.2044358291</v>
      </c>
      <c r="Y128" s="24">
        <f>SUMIFS(Detail!O:O,Detail!$A:$A,$B128,Detail!$B:$B,"&lt;="&amp;57)</f>
        <v>1313499.8706014846</v>
      </c>
      <c r="Z128" s="24">
        <f>SUMIFS(Detail!O:O,Detail!$A:$A,$B128,Detail!$B:$B,"&lt;="&amp;60)</f>
        <v>1470681.2622278854</v>
      </c>
      <c r="AA128" s="33">
        <f t="shared" si="214"/>
        <v>1470681.2622278854</v>
      </c>
      <c r="AB128" s="24">
        <f>SUMIFS(Detail!O:O,Detail!$A:$A,$B128,Detail!$B:$B,"&lt;="&amp;63)</f>
        <v>496171.77064303122</v>
      </c>
      <c r="AC128" s="24">
        <f>SUMIFS(Detail!O:O,Detail!$A:$A,$B128,Detail!$B:$B,"&lt;="&amp;66)</f>
        <v>194518.96566451713</v>
      </c>
      <c r="AD128" s="24">
        <f>SUMIFS(Detail!O:O,Detail!$A:$A,$B128,Detail!$B:$B,"&lt;="&amp;69)</f>
        <v>81795.549881605431</v>
      </c>
      <c r="AE128" s="24">
        <f>SUMIFS(Detail!O:O,Detail!$A:$A,$B128,Detail!$B:$B,"&lt;="&amp;72)</f>
        <v>36013.230694564059</v>
      </c>
      <c r="AF128" s="33">
        <f t="shared" si="215"/>
        <v>36013.230694564059</v>
      </c>
      <c r="AG128" s="24">
        <f>SUMIFS(Detail!O:O,Detail!$A:$A,$B128,Detail!$B:$B,"&lt;="&amp;75)</f>
        <v>16403.524035844952</v>
      </c>
      <c r="AH128" s="24">
        <f>SUMIFS(Detail!O:O,Detail!$A:$A,$B128,Detail!$B:$B,"&lt;="&amp;78)</f>
        <v>7674.0693678613752</v>
      </c>
      <c r="AI128" s="24">
        <f>SUMIFS(Detail!O:O,Detail!$A:$A,$B128,Detail!$B:$B,"&lt;="&amp;81)</f>
        <v>3669.8525620438159</v>
      </c>
      <c r="AJ128" s="24">
        <f>SUMIFS(Detail!O:O,Detail!$A:$A,$B128,Detail!$B:$B,"&lt;="&amp;84)</f>
        <v>1787.837641518563</v>
      </c>
      <c r="AK128" s="33">
        <f t="shared" si="216"/>
        <v>1787.837641518563</v>
      </c>
      <c r="AL128" s="24">
        <f>SUMIFS(Detail!O:O,Detail!$A:$A,$B128,Detail!$B:$B,"&lt;="&amp;87)</f>
        <v>885.03889254853129</v>
      </c>
      <c r="AM128" s="24">
        <f>SUMIFS(Detail!O:O,Detail!$A:$A,$B128,Detail!$B:$B,"&lt;="&amp;90)</f>
        <v>444.32436337135732</v>
      </c>
      <c r="AN128" s="24">
        <f>SUMIFS(Detail!O:O,Detail!$A:$A,$B128,Detail!$B:$B,"&lt;="&amp;93)</f>
        <v>225.87334219552577</v>
      </c>
      <c r="AO128" s="24">
        <f>SUMIFS(Detail!O:O,Detail!$A:$A,$B128,Detail!$B:$B,"&lt;="&amp;96)</f>
        <v>116.12008124031126</v>
      </c>
      <c r="AP128" s="33">
        <f t="shared" si="217"/>
        <v>116.12008124031126</v>
      </c>
      <c r="AQ128" s="24">
        <f>SUMIFS(Detail!O:O,Detail!$A:$A,$B128,Detail!$B:$B,"&lt;="&amp;99)</f>
        <v>60.307649563997984</v>
      </c>
      <c r="AR128" s="24">
        <f>SUMIFS(Detail!O:O,Detail!$A:$A,$B128,Detail!$B:$B,"&lt;="&amp;102)</f>
        <v>31.613897737115622</v>
      </c>
      <c r="AS128" s="24">
        <f>SUMIFS(Detail!O:O,Detail!$A:$A,$B128,Detail!$B:$B,"&lt;="&amp;105)</f>
        <v>16.71471362747252</v>
      </c>
      <c r="AT128" s="24">
        <f>SUMIFS(Detail!O:O,Detail!$A:$A,$B128,Detail!$B:$B,"&lt;="&amp;108)</f>
        <v>8.9074838813394308</v>
      </c>
      <c r="AU128" s="33">
        <f t="shared" si="218"/>
        <v>8.9074838813394308</v>
      </c>
      <c r="AV128" s="24">
        <f>SUMIFS(Detail!O:O,Detail!$A:$A,$B128,Detail!$B:$B,"&lt;="&amp;111)</f>
        <v>4.7819268852472305</v>
      </c>
      <c r="AW128" s="24">
        <f>SUMIFS(Detail!O:O,Detail!$A:$A,$B128,Detail!$B:$B,"&lt;="&amp;114)</f>
        <v>2.5848133768886328</v>
      </c>
      <c r="AX128" s="24">
        <f>SUMIFS(Detail!O:O,Detail!$A:$A,$B128,Detail!$B:$B,"&lt;="&amp;117)</f>
        <v>1.4061942752450705</v>
      </c>
      <c r="AY128" s="24">
        <f>SUMIFS(Detail!O:O,Detail!$A:$A,$B128,Detail!$B:$B,"&lt;="&amp;120)</f>
        <v>0.76963304169476032</v>
      </c>
      <c r="AZ128" s="33">
        <f t="shared" si="219"/>
        <v>0.76963304169476032</v>
      </c>
      <c r="BA128" s="24">
        <f>SUMIFS(Detail!O:O,Detail!$A:$A,$B128,Detail!$B:$B,"&lt;="&amp;123)</f>
        <v>0.42363746836781502</v>
      </c>
      <c r="BB128" s="24">
        <f>SUMIFS(Detail!O:O,Detail!$A:$A,$B128,Detail!$B:$B,"&lt;="&amp;126)</f>
        <v>0.23444577679038048</v>
      </c>
      <c r="BC128" s="24">
        <f>SUMIFS(Detail!O:O,Detail!$A:$A,$B128,Detail!$B:$B,"&lt;="&amp;129)</f>
        <v>0.1304085087031126</v>
      </c>
      <c r="BD128" s="24">
        <f>SUMIFS(Detail!O:O,Detail!$A:$A,$B128,Detail!$B:$B,"&lt;="&amp;132)</f>
        <v>7.2891050949692726E-2</v>
      </c>
      <c r="BE128" s="33">
        <f t="shared" si="220"/>
        <v>7.2891050949692726E-2</v>
      </c>
      <c r="BF128" s="24">
        <f>SUMIFS(Detail!O:O,Detail!$A:$A,$B128,Detail!$B:$B,"&lt;="&amp;135)</f>
        <v>4.0930431336164474E-2</v>
      </c>
      <c r="BG128" s="24">
        <f>SUMIFS(Detail!O:O,Detail!$A:$A,$B128,Detail!$B:$B,"&lt;="&amp;138)</f>
        <v>2.3084996268153191E-2</v>
      </c>
      <c r="BH128" s="24">
        <f>SUMIFS(Detail!O:O,Detail!$A:$A,$B128,Detail!$B:$B,"&lt;="&amp;141)</f>
        <v>1.3074951246380806E-2</v>
      </c>
      <c r="BI128" s="24">
        <f>SUMIFS(Detail!O:O,Detail!$A:$A,$B128,Detail!$B:$B,"&lt;="&amp;144)</f>
        <v>7.4353069067001343E-3</v>
      </c>
      <c r="BJ128" s="33">
        <f t="shared" si="221"/>
        <v>7.4353069067001343E-3</v>
      </c>
      <c r="BK128" s="24">
        <f>SUMIFS(Detail!O:O,Detail!$A:$A,$B128,Detail!$B:$B,"&lt;="&amp;147)</f>
        <v>4.2445752769708633E-3</v>
      </c>
      <c r="BL128" s="24">
        <f>SUMIFS(Detail!O:O,Detail!$A:$A,$B128,Detail!$B:$B,"&lt;="&amp;150)</f>
        <v>2.4320837110280991E-3</v>
      </c>
      <c r="BM128" s="24">
        <f>SUMIFS(Detail!O:O,Detail!$A:$A,$B128,Detail!$B:$B,"&lt;="&amp;153)</f>
        <v>1.3985242694616318E-3</v>
      </c>
      <c r="BN128" s="24">
        <f>SUMIFS(Detail!O:O,Detail!$A:$A,$B128,Detail!$B:$B,"&lt;="&amp;156)</f>
        <v>8.0696120858192444E-4</v>
      </c>
      <c r="BO128" s="33">
        <f t="shared" si="222"/>
        <v>8.0696120858192444E-4</v>
      </c>
      <c r="BP128" s="24">
        <f>SUMIFS(Detail!O:O,Detail!$A:$A,$B128,Detail!$B:$B,"&lt;="&amp;159)</f>
        <v>4.6716257929801941E-4</v>
      </c>
      <c r="BQ128" s="24">
        <f>SUMIFS(Detail!O:O,Detail!$A:$A,$B128,Detail!$B:$B,"&lt;="&amp;162)</f>
        <v>2.7131661772727966E-4</v>
      </c>
      <c r="BR128" s="24">
        <f>SUMIFS(Detail!O:O,Detail!$A:$A,$B128,Detail!$B:$B,"&lt;="&amp;165)</f>
        <v>1.5805661678314209E-4</v>
      </c>
      <c r="BS128" s="24">
        <f>SUMIFS(Detail!O:O,Detail!$A:$A,$B128,Detail!$B:$B,"&lt;="&amp;168)</f>
        <v>9.2355534434318542E-5</v>
      </c>
      <c r="BT128" s="33">
        <f t="shared" si="223"/>
        <v>9.2355534434318542E-5</v>
      </c>
      <c r="BU128" s="24">
        <f>SUMIFS(Detail!O:O,Detail!$A:$A,$B128,Detail!$B:$B,"&lt;="&amp;171)</f>
        <v>5.4117292165756226E-5</v>
      </c>
      <c r="BV128" s="24">
        <f>SUMIFS(Detail!O:O,Detail!$A:$A,$B128,Detail!$B:$B,"&lt;="&amp;174)</f>
        <v>3.1800940632820129E-5</v>
      </c>
      <c r="BW128" s="24">
        <f>SUMIFS(Detail!O:O,Detail!$A:$A,$B128,Detail!$B:$B,"&lt;="&amp;177)</f>
        <v>1.8740072846412659E-5</v>
      </c>
      <c r="BX128" s="24">
        <f>SUMIFS(Detail!O:O,Detail!$A:$A,$B128,Detail!$B:$B,"&lt;="&amp;180)</f>
        <v>1.1071562767028809E-5</v>
      </c>
      <c r="BY128" s="33">
        <f t="shared" si="224"/>
        <v>1.1071562767028809E-5</v>
      </c>
      <c r="BZ128" s="24">
        <f>SUMIFS(Detail!O:O,Detail!$A:$A,$B128,Detail!$B:$B,"&lt;="&amp;183)</f>
        <v>6.5565109252929688E-6</v>
      </c>
      <c r="CA128" s="24">
        <f>SUMIFS(Detail!O:O,Detail!$A:$A,$B128,Detail!$B:$B,"&lt;="&amp;186)</f>
        <v>3.8947910070419312E-6</v>
      </c>
      <c r="CB128" s="24">
        <f>SUMIFS(Detail!O:O,Detail!$A:$A,$B128,Detail!$B:$B,"&lt;="&amp;189)</f>
        <v>2.3227185010910034E-6</v>
      </c>
      <c r="CC128" s="24">
        <f>SUMIFS(Detail!O:O,Detail!$A:$A,$B128,Detail!$B:$B,"&lt;="&amp;192)</f>
        <v>1.3839453458786011E-6</v>
      </c>
      <c r="CD128" s="33">
        <f t="shared" si="225"/>
        <v>1.3839453458786011E-6</v>
      </c>
      <c r="CE128" s="24">
        <f>SUMIFS(Detail!O:O,Detail!$A:$A,$B128,Detail!$B:$B,"&lt;="&amp;195)</f>
        <v>8.2887709140777588E-7</v>
      </c>
      <c r="CF128" s="24">
        <f>SUMIFS(Detail!O:O,Detail!$A:$A,$B128,Detail!$B:$B,"&lt;="&amp;198)</f>
        <v>4.9732625484466553E-7</v>
      </c>
      <c r="CG128" s="24">
        <f>SUMIFS(Detail!O:O,Detail!$A:$A,$B128,Detail!$B:$B,"&lt;="&amp;201)</f>
        <v>3.0174851417541504E-7</v>
      </c>
      <c r="CH128" s="24">
        <f>SUMIFS(Detail!O:O,Detail!$A:$A,$B128,Detail!$B:$B,"&lt;="&amp;204)</f>
        <v>1.862645149230957E-7</v>
      </c>
      <c r="CI128" s="33">
        <f t="shared" si="226"/>
        <v>1.862645149230957E-7</v>
      </c>
      <c r="CJ128" s="24">
        <f>SUMIFS(Detail!O:O,Detail!$A:$A,$B128,Detail!$B:$B,"&lt;="&amp;207)</f>
        <v>1.0989606380462646E-7</v>
      </c>
      <c r="CK128" s="24">
        <f>SUMIFS(Detail!O:O,Detail!$A:$A,$B128,Detail!$B:$B,"&lt;="&amp;210)</f>
        <v>6.7055225372314453E-8</v>
      </c>
      <c r="CL128" s="24">
        <f>SUMIFS(Detail!O:O,Detail!$A:$A,$B128,Detail!$B:$B,"&lt;="&amp;213)</f>
        <v>4.4703483581542969E-8</v>
      </c>
      <c r="CM128" s="24">
        <f>SUMIFS(Detail!O:O,Detail!$A:$A,$B128,Detail!$B:$B,"&lt;="&amp;216)</f>
        <v>2.7939677238464355E-8</v>
      </c>
      <c r="CN128" s="33">
        <f t="shared" si="227"/>
        <v>2.7939677238464355E-8</v>
      </c>
      <c r="CO128" s="24">
        <f>SUMIFS(Detail!O:O,Detail!$A:$A,$B128,Detail!$B:$B,"&lt;="&amp;219)</f>
        <v>1.862645149230957E-8</v>
      </c>
      <c r="CP128" s="24">
        <f>SUMIFS(Detail!O:O,Detail!$A:$A,$B128,Detail!$B:$B,"&lt;="&amp;222)</f>
        <v>9.3132257461547852E-9</v>
      </c>
      <c r="CQ128" s="24">
        <f>SUMIFS(Detail!O:O,Detail!$A:$A,$B128,Detail!$B:$B,"&lt;="&amp;225)</f>
        <v>9.3132257461547852E-9</v>
      </c>
      <c r="CR128" s="24">
        <f>SUMIFS(Detail!O:O,Detail!$A:$A,$B128,Detail!$B:$B,"&lt;="&amp;228)</f>
        <v>9.3132257461547852E-9</v>
      </c>
      <c r="CS128" s="33">
        <f t="shared" si="228"/>
        <v>9.3132257461547852E-9</v>
      </c>
      <c r="CT128" s="24">
        <f>SUMIFS(Detail!O:O,Detail!$A:$A,$B128,Detail!$B:$B,"&lt;="&amp;231)</f>
        <v>3.7252902984619141E-9</v>
      </c>
      <c r="CU128" s="24">
        <f>SUMIFS(Detail!O:O,Detail!$A:$A,$B128,Detail!$B:$B,"&lt;="&amp;234)</f>
        <v>1.862645149230957E-9</v>
      </c>
      <c r="CV128" s="24">
        <f>SUMIFS(Detail!O:O,Detail!$A:$A,$B128,Detail!$B:$B,"&lt;="&amp;237)</f>
        <v>0</v>
      </c>
      <c r="CW128" s="24">
        <f>SUMIFS(Detail!O:O,Detail!$A:$A,$B128,Detail!$B:$B,"&lt;="&amp;240)</f>
        <v>0</v>
      </c>
      <c r="CX128" s="33">
        <f t="shared" si="229"/>
        <v>0</v>
      </c>
      <c r="CY128" s="24">
        <f>SUMIFS(Detail!O:O,Detail!$A:$A,$B128,Detail!$B:$B,"&lt;="&amp;243)</f>
        <v>0</v>
      </c>
      <c r="CZ128" s="24">
        <f>SUMIFS(Detail!O:O,Detail!$A:$A,$B128,Detail!$B:$B,"&lt;="&amp;246)</f>
        <v>0</v>
      </c>
      <c r="DA128" s="24">
        <f>SUMIFS(Detail!O:O,Detail!$A:$A,$B128,Detail!$B:$B,"&lt;="&amp;249)</f>
        <v>0</v>
      </c>
      <c r="DB128" s="24">
        <f>SUMIFS(Detail!O:O,Detail!$A:$A,$B128,Detail!$B:$B,"&lt;="&amp;252)</f>
        <v>0</v>
      </c>
      <c r="DC128" s="33">
        <f t="shared" si="230"/>
        <v>0</v>
      </c>
      <c r="DD128" s="86">
        <f>SUMIFS(Detail!O:O,Detail!$A:$A,$B128,Detail!$B:$B,"&gt;60")</f>
        <v>-1470681.2622278854</v>
      </c>
    </row>
    <row r="129" spans="1:108" x14ac:dyDescent="0.25">
      <c r="A129" t="s">
        <v>5366</v>
      </c>
      <c r="B129" s="32" t="s">
        <v>5125</v>
      </c>
      <c r="C129" s="24">
        <f>SUMIFS(Detail!O:O,Detail!$A:$A,$B129,Detail!$B:$B,"&lt;="&amp;3)</f>
        <v>0</v>
      </c>
      <c r="D129" s="24">
        <f>SUMIFS(Detail!O:O,Detail!$A:$A,$B129,Detail!$B:$B,"&lt;="&amp;6)</f>
        <v>0</v>
      </c>
      <c r="E129" s="24">
        <f>SUMIFS(Detail!O:O,Detail!$A:$A,$B129,Detail!$B:$B,"&lt;="&amp;9)</f>
        <v>7297.6140091369562</v>
      </c>
      <c r="F129" s="24">
        <f>SUMIFS(Detail!O:O,Detail!$A:$A,$B129,Detail!$B:$B,"&lt;="&amp;12)</f>
        <v>14498.008946273854</v>
      </c>
      <c r="G129" s="33">
        <f t="shared" si="210"/>
        <v>14498.008946273854</v>
      </c>
      <c r="H129" s="24">
        <f>SUMIFS(Detail!O:O,Detail!$A:$A,$B129,Detail!$B:$B,"&lt;="&amp;15)</f>
        <v>425631.58730545925</v>
      </c>
      <c r="I129" s="24">
        <f>SUMIFS(Detail!O:O,Detail!$A:$A,$B129,Detail!$B:$B,"&lt;="&amp;18)</f>
        <v>975770.89312963677</v>
      </c>
      <c r="J129" s="24">
        <f>SUMIFS(Detail!O:O,Detail!$A:$A,$B129,Detail!$B:$B,"&lt;="&amp;21)</f>
        <v>1280238.3489904562</v>
      </c>
      <c r="K129" s="24">
        <f>SUMIFS(Detail!O:O,Detail!$A:$A,$B129,Detail!$B:$B,"&lt;="&amp;24)</f>
        <v>1405395.2422185764</v>
      </c>
      <c r="L129" s="33">
        <f t="shared" si="211"/>
        <v>1405395.2422185764</v>
      </c>
      <c r="M129" s="24">
        <f>SUMIFS(Detail!O:O,Detail!$A:$A,$B129,Detail!$B:$B,"&lt;="&amp;27)</f>
        <v>1659124.5234570559</v>
      </c>
      <c r="N129" s="24">
        <f>SUMIFS(Detail!O:O,Detail!$A:$A,$B129,Detail!$B:$B,"&lt;="&amp;30)</f>
        <v>1954628.4078753386</v>
      </c>
      <c r="O129" s="24">
        <f>SUMIFS(Detail!O:O,Detail!$A:$A,$B129,Detail!$B:$B,"&lt;="&amp;33)</f>
        <v>2119567.0904837083</v>
      </c>
      <c r="P129" s="24">
        <f>SUMIFS(Detail!O:O,Detail!$A:$A,$B129,Detail!$B:$B,"&lt;="&amp;36)</f>
        <v>2189891.1229865514</v>
      </c>
      <c r="Q129" s="33">
        <f t="shared" si="212"/>
        <v>2189891.1229865514</v>
      </c>
      <c r="R129" s="24">
        <f>SUMIFS(Detail!O:O,Detail!$A:$A,$B129,Detail!$B:$B,"&lt;="&amp;39)</f>
        <v>2524269.3146514259</v>
      </c>
      <c r="S129" s="24">
        <f>SUMIFS(Detail!O:O,Detail!$A:$A,$B129,Detail!$B:$B,"&lt;="&amp;42)</f>
        <v>2948024.6930017099</v>
      </c>
      <c r="T129" s="24">
        <f>SUMIFS(Detail!O:O,Detail!$A:$A,$B129,Detail!$B:$B,"&lt;="&amp;45)</f>
        <v>3186832.5832004808</v>
      </c>
      <c r="U129" s="24">
        <f>SUMIFS(Detail!O:O,Detail!$A:$A,$B129,Detail!$B:$B,"&lt;="&amp;48)</f>
        <v>3288399.4313027821</v>
      </c>
      <c r="V129" s="33">
        <f t="shared" si="213"/>
        <v>3288399.4313027821</v>
      </c>
      <c r="W129" s="24">
        <f>SUMIFS(Detail!O:O,Detail!$A:$A,$B129,Detail!$B:$B,"&lt;="&amp;51)</f>
        <v>3788133.6963934079</v>
      </c>
      <c r="X129" s="24">
        <f>SUMIFS(Detail!O:O,Detail!$A:$A,$B129,Detail!$B:$B,"&lt;="&amp;54)</f>
        <v>4422890.8781287298</v>
      </c>
      <c r="Y129" s="24">
        <f>SUMIFS(Detail!O:O,Detail!$A:$A,$B129,Detail!$B:$B,"&lt;="&amp;57)</f>
        <v>4780676.4974947125</v>
      </c>
      <c r="Z129" s="24">
        <f>SUMIFS(Detail!O:O,Detail!$A:$A,$B129,Detail!$B:$B,"&lt;="&amp;60)</f>
        <v>4932816.0721368343</v>
      </c>
      <c r="AA129" s="33">
        <f t="shared" si="214"/>
        <v>4932816.0721368343</v>
      </c>
      <c r="AB129" s="24">
        <f>SUMIFS(Detail!O:O,Detail!$A:$A,$B129,Detail!$B:$B,"&lt;="&amp;63)</f>
        <v>1676558.5308632553</v>
      </c>
      <c r="AC129" s="24">
        <f>SUMIFS(Detail!O:O,Detail!$A:$A,$B129,Detail!$B:$B,"&lt;="&amp;66)</f>
        <v>660339.59054236859</v>
      </c>
      <c r="AD129" s="24">
        <f>SUMIFS(Detail!O:O,Detail!$A:$A,$B129,Detail!$B:$B,"&lt;="&amp;69)</f>
        <v>278641.11263334751</v>
      </c>
      <c r="AE129" s="24">
        <f>SUMIFS(Detail!O:O,Detail!$A:$A,$B129,Detail!$B:$B,"&lt;="&amp;72)</f>
        <v>123024.62632717937</v>
      </c>
      <c r="AF129" s="33">
        <f t="shared" si="215"/>
        <v>123024.62632717937</v>
      </c>
      <c r="AG129" s="24">
        <f>SUMIFS(Detail!O:O,Detail!$A:$A,$B129,Detail!$B:$B,"&lt;="&amp;75)</f>
        <v>56167.606599800289</v>
      </c>
      <c r="AH129" s="24">
        <f>SUMIFS(Detail!O:O,Detail!$A:$A,$B129,Detail!$B:$B,"&lt;="&amp;78)</f>
        <v>26330.157566770911</v>
      </c>
      <c r="AI129" s="24">
        <f>SUMIFS(Detail!O:O,Detail!$A:$A,$B129,Detail!$B:$B,"&lt;="&amp;81)</f>
        <v>12613.921792320907</v>
      </c>
      <c r="AJ129" s="24">
        <f>SUMIFS(Detail!O:O,Detail!$A:$A,$B129,Detail!$B:$B,"&lt;="&amp;84)</f>
        <v>6154.9027435183525</v>
      </c>
      <c r="AK129" s="33">
        <f t="shared" si="216"/>
        <v>6154.9027435183525</v>
      </c>
      <c r="AL129" s="24">
        <f>SUMIFS(Detail!O:O,Detail!$A:$A,$B129,Detail!$B:$B,"&lt;="&amp;87)</f>
        <v>3051.2726795971394</v>
      </c>
      <c r="AM129" s="24">
        <f>SUMIFS(Detail!O:O,Detail!$A:$A,$B129,Detail!$B:$B,"&lt;="&amp;90)</f>
        <v>1533.8752418830991</v>
      </c>
      <c r="AN129" s="24">
        <f>SUMIFS(Detail!O:O,Detail!$A:$A,$B129,Detail!$B:$B,"&lt;="&amp;93)</f>
        <v>780.69370097666979</v>
      </c>
      <c r="AO129" s="24">
        <f>SUMIFS(Detail!O:O,Detail!$A:$A,$B129,Detail!$B:$B,"&lt;="&amp;96)</f>
        <v>401.8002298399806</v>
      </c>
      <c r="AP129" s="33">
        <f t="shared" si="217"/>
        <v>401.8002298399806</v>
      </c>
      <c r="AQ129" s="24">
        <f>SUMIFS(Detail!O:O,Detail!$A:$A,$B129,Detail!$B:$B,"&lt;="&amp;99)</f>
        <v>208.89553242921829</v>
      </c>
      <c r="AR129" s="24">
        <f>SUMIFS(Detail!O:O,Detail!$A:$A,$B129,Detail!$B:$B,"&lt;="&amp;102)</f>
        <v>109.612418577075</v>
      </c>
      <c r="AS129" s="24">
        <f>SUMIFS(Detail!O:O,Detail!$A:$A,$B129,Detail!$B:$B,"&lt;="&amp;105)</f>
        <v>58.006974399089813</v>
      </c>
      <c r="AT129" s="24">
        <f>SUMIFS(Detail!O:O,Detail!$A:$A,$B129,Detail!$B:$B,"&lt;="&amp;108)</f>
        <v>30.939506083726883</v>
      </c>
      <c r="AU129" s="33">
        <f t="shared" si="218"/>
        <v>30.939506083726883</v>
      </c>
      <c r="AV129" s="24">
        <f>SUMIFS(Detail!O:O,Detail!$A:$A,$B129,Detail!$B:$B,"&lt;="&amp;111)</f>
        <v>16.623338788747787</v>
      </c>
      <c r="AW129" s="24">
        <f>SUMIFS(Detail!O:O,Detail!$A:$A,$B129,Detail!$B:$B,"&lt;="&amp;114)</f>
        <v>8.9925632774829865</v>
      </c>
      <c r="AX129" s="24">
        <f>SUMIFS(Detail!O:O,Detail!$A:$A,$B129,Detail!$B:$B,"&lt;="&amp;117)</f>
        <v>4.89578527957201</v>
      </c>
      <c r="AY129" s="24">
        <f>SUMIFS(Detail!O:O,Detail!$A:$A,$B129,Detail!$B:$B,"&lt;="&amp;120)</f>
        <v>2.6814439371228218</v>
      </c>
      <c r="AZ129" s="33">
        <f t="shared" si="219"/>
        <v>2.6814439371228218</v>
      </c>
      <c r="BA129" s="24">
        <f>SUMIFS(Detail!O:O,Detail!$A:$A,$B129,Detail!$B:$B,"&lt;="&amp;123)</f>
        <v>1.4769776314496994</v>
      </c>
      <c r="BB129" s="24">
        <f>SUMIFS(Detail!O:O,Detail!$A:$A,$B129,Detail!$B:$B,"&lt;="&amp;126)</f>
        <v>0.81790750473737717</v>
      </c>
      <c r="BC129" s="24">
        <f>SUMIFS(Detail!O:O,Detail!$A:$A,$B129,Detail!$B:$B,"&lt;="&amp;129)</f>
        <v>0.45523812621831894</v>
      </c>
      <c r="BD129" s="24">
        <f>SUMIFS(Detail!O:O,Detail!$A:$A,$B129,Detail!$B:$B,"&lt;="&amp;132)</f>
        <v>0.25460527092218399</v>
      </c>
      <c r="BE129" s="33">
        <f t="shared" si="220"/>
        <v>0.25460527092218399</v>
      </c>
      <c r="BF129" s="24">
        <f>SUMIFS(Detail!O:O,Detail!$A:$A,$B129,Detail!$B:$B,"&lt;="&amp;135)</f>
        <v>0.14305081218481064</v>
      </c>
      <c r="BG129" s="24">
        <f>SUMIFS(Detail!O:O,Detail!$A:$A,$B129,Detail!$B:$B,"&lt;="&amp;138)</f>
        <v>8.0726437270641327E-2</v>
      </c>
      <c r="BH129" s="24">
        <f>SUMIFS(Detail!O:O,Detail!$A:$A,$B129,Detail!$B:$B,"&lt;="&amp;141)</f>
        <v>4.5746669173240662E-2</v>
      </c>
      <c r="BI129" s="24">
        <f>SUMIFS(Detail!O:O,Detail!$A:$A,$B129,Detail!$B:$B,"&lt;="&amp;144)</f>
        <v>2.6028186082839966E-2</v>
      </c>
      <c r="BJ129" s="33">
        <f t="shared" si="221"/>
        <v>2.6028186082839966E-2</v>
      </c>
      <c r="BK129" s="24">
        <f>SUMIFS(Detail!O:O,Detail!$A:$A,$B129,Detail!$B:$B,"&lt;="&amp;147)</f>
        <v>1.4866091310977936E-2</v>
      </c>
      <c r="BL129" s="24">
        <f>SUMIFS(Detail!O:O,Detail!$A:$A,$B129,Detail!$B:$B,"&lt;="&amp;150)</f>
        <v>8.5222199559211731E-3</v>
      </c>
      <c r="BM129" s="24">
        <f>SUMIFS(Detail!O:O,Detail!$A:$A,$B129,Detail!$B:$B,"&lt;="&amp;153)</f>
        <v>4.902862012386322E-3</v>
      </c>
      <c r="BN129" s="24">
        <f>SUMIFS(Detail!O:O,Detail!$A:$A,$B129,Detail!$B:$B,"&lt;="&amp;156)</f>
        <v>2.8303042054176331E-3</v>
      </c>
      <c r="BO129" s="33">
        <f t="shared" si="222"/>
        <v>2.8303042054176331E-3</v>
      </c>
      <c r="BP129" s="24">
        <f>SUMIFS(Detail!O:O,Detail!$A:$A,$B129,Detail!$B:$B,"&lt;="&amp;159)</f>
        <v>1.6392245888710022E-3</v>
      </c>
      <c r="BQ129" s="24">
        <f>SUMIFS(Detail!O:O,Detail!$A:$A,$B129,Detail!$B:$B,"&lt;="&amp;162)</f>
        <v>9.5241516828536987E-4</v>
      </c>
      <c r="BR129" s="24">
        <f>SUMIFS(Detail!O:O,Detail!$A:$A,$B129,Detail!$B:$B,"&lt;="&amp;165)</f>
        <v>5.550682544708252E-4</v>
      </c>
      <c r="BS129" s="24">
        <f>SUMIFS(Detail!O:O,Detail!$A:$A,$B129,Detail!$B:$B,"&lt;="&amp;168)</f>
        <v>3.2447278499603271E-4</v>
      </c>
      <c r="BT129" s="33">
        <f t="shared" si="223"/>
        <v>3.2447278499603271E-4</v>
      </c>
      <c r="BU129" s="24">
        <f>SUMIFS(Detail!O:O,Detail!$A:$A,$B129,Detail!$B:$B,"&lt;="&amp;171)</f>
        <v>1.9018352031707764E-4</v>
      </c>
      <c r="BV129" s="24">
        <f>SUMIFS(Detail!O:O,Detail!$A:$A,$B129,Detail!$B:$B,"&lt;="&amp;174)</f>
        <v>1.1179596185684204E-4</v>
      </c>
      <c r="BW129" s="24">
        <f>SUMIFS(Detail!O:O,Detail!$A:$A,$B129,Detail!$B:$B,"&lt;="&amp;177)</f>
        <v>6.5878033638000488E-5</v>
      </c>
      <c r="BX129" s="24">
        <f>SUMIFS(Detail!O:O,Detail!$A:$A,$B129,Detail!$B:$B,"&lt;="&amp;180)</f>
        <v>3.8959085941314697E-5</v>
      </c>
      <c r="BY129" s="33">
        <f t="shared" si="224"/>
        <v>3.8959085941314697E-5</v>
      </c>
      <c r="BZ129" s="24">
        <f>SUMIFS(Detail!O:O,Detail!$A:$A,$B129,Detail!$B:$B,"&lt;="&amp;183)</f>
        <v>2.3089349269866943E-5</v>
      </c>
      <c r="CA129" s="24">
        <f>SUMIFS(Detail!O:O,Detail!$A:$A,$B129,Detail!$B:$B,"&lt;="&amp;186)</f>
        <v>1.3694167137145996E-5</v>
      </c>
      <c r="CB129" s="24">
        <f>SUMIFS(Detail!O:O,Detail!$A:$A,$B129,Detail!$B:$B,"&lt;="&amp;189)</f>
        <v>8.1658363342285156E-6</v>
      </c>
      <c r="CC129" s="24">
        <f>SUMIFS(Detail!O:O,Detail!$A:$A,$B129,Detail!$B:$B,"&lt;="&amp;192)</f>
        <v>4.8875808715820313E-6</v>
      </c>
      <c r="CD129" s="33">
        <f t="shared" si="225"/>
        <v>4.8875808715820313E-6</v>
      </c>
      <c r="CE129" s="24">
        <f>SUMIFS(Detail!O:O,Detail!$A:$A,$B129,Detail!$B:$B,"&lt;="&amp;195)</f>
        <v>2.905726432800293E-6</v>
      </c>
      <c r="CF129" s="24">
        <f>SUMIFS(Detail!O:O,Detail!$A:$A,$B129,Detail!$B:$B,"&lt;="&amp;198)</f>
        <v>1.7434358596801758E-6</v>
      </c>
      <c r="CG129" s="24">
        <f>SUMIFS(Detail!O:O,Detail!$A:$A,$B129,Detail!$B:$B,"&lt;="&amp;201)</f>
        <v>1.0505318641662598E-6</v>
      </c>
      <c r="CH129" s="24">
        <f>SUMIFS(Detail!O:O,Detail!$A:$A,$B129,Detail!$B:$B,"&lt;="&amp;204)</f>
        <v>6.2584877014160156E-7</v>
      </c>
      <c r="CI129" s="33">
        <f t="shared" si="226"/>
        <v>6.2584877014160156E-7</v>
      </c>
      <c r="CJ129" s="24">
        <f>SUMIFS(Detail!O:O,Detail!$A:$A,$B129,Detail!$B:$B,"&lt;="&amp;207)</f>
        <v>3.7252902984619141E-7</v>
      </c>
      <c r="CK129" s="24">
        <f>SUMIFS(Detail!O:O,Detail!$A:$A,$B129,Detail!$B:$B,"&lt;="&amp;210)</f>
        <v>2.384185791015625E-7</v>
      </c>
      <c r="CL129" s="24">
        <f>SUMIFS(Detail!O:O,Detail!$A:$A,$B129,Detail!$B:$B,"&lt;="&amp;213)</f>
        <v>1.3411045074462891E-7</v>
      </c>
      <c r="CM129" s="24">
        <f>SUMIFS(Detail!O:O,Detail!$A:$A,$B129,Detail!$B:$B,"&lt;="&amp;216)</f>
        <v>7.4505805969238281E-8</v>
      </c>
      <c r="CN129" s="33">
        <f t="shared" si="227"/>
        <v>7.4505805969238281E-8</v>
      </c>
      <c r="CO129" s="24">
        <f>SUMIFS(Detail!O:O,Detail!$A:$A,$B129,Detail!$B:$B,"&lt;="&amp;219)</f>
        <v>3.7252902984619141E-8</v>
      </c>
      <c r="CP129" s="24">
        <f>SUMIFS(Detail!O:O,Detail!$A:$A,$B129,Detail!$B:$B,"&lt;="&amp;222)</f>
        <v>2.2351741790771484E-8</v>
      </c>
      <c r="CQ129" s="24">
        <f>SUMIFS(Detail!O:O,Detail!$A:$A,$B129,Detail!$B:$B,"&lt;="&amp;225)</f>
        <v>0</v>
      </c>
      <c r="CR129" s="24">
        <f>SUMIFS(Detail!O:O,Detail!$A:$A,$B129,Detail!$B:$B,"&lt;="&amp;228)</f>
        <v>0</v>
      </c>
      <c r="CS129" s="33">
        <f t="shared" si="228"/>
        <v>0</v>
      </c>
      <c r="CT129" s="24">
        <f>SUMIFS(Detail!O:O,Detail!$A:$A,$B129,Detail!$B:$B,"&lt;="&amp;231)</f>
        <v>0</v>
      </c>
      <c r="CU129" s="24">
        <f>SUMIFS(Detail!O:O,Detail!$A:$A,$B129,Detail!$B:$B,"&lt;="&amp;234)</f>
        <v>0</v>
      </c>
      <c r="CV129" s="24">
        <f>SUMIFS(Detail!O:O,Detail!$A:$A,$B129,Detail!$B:$B,"&lt;="&amp;237)</f>
        <v>0</v>
      </c>
      <c r="CW129" s="24">
        <f>SUMIFS(Detail!O:O,Detail!$A:$A,$B129,Detail!$B:$B,"&lt;="&amp;240)</f>
        <v>0</v>
      </c>
      <c r="CX129" s="33">
        <f t="shared" si="229"/>
        <v>0</v>
      </c>
      <c r="CY129" s="24">
        <f>SUMIFS(Detail!O:O,Detail!$A:$A,$B129,Detail!$B:$B,"&lt;="&amp;243)</f>
        <v>0</v>
      </c>
      <c r="CZ129" s="24">
        <f>SUMIFS(Detail!O:O,Detail!$A:$A,$B129,Detail!$B:$B,"&lt;="&amp;246)</f>
        <v>0</v>
      </c>
      <c r="DA129" s="24">
        <f>SUMIFS(Detail!O:O,Detail!$A:$A,$B129,Detail!$B:$B,"&lt;="&amp;249)</f>
        <v>0</v>
      </c>
      <c r="DB129" s="24">
        <f>SUMIFS(Detail!O:O,Detail!$A:$A,$B129,Detail!$B:$B,"&lt;="&amp;252)</f>
        <v>0</v>
      </c>
      <c r="DC129" s="33">
        <f t="shared" si="230"/>
        <v>0</v>
      </c>
      <c r="DD129" s="86">
        <f>SUMIFS(Detail!O:O,Detail!$A:$A,$B129,Detail!$B:$B,"&gt;60")</f>
        <v>-4932816.0721368343</v>
      </c>
    </row>
    <row r="130" spans="1:108" x14ac:dyDescent="0.25">
      <c r="A130" t="s">
        <v>5367</v>
      </c>
      <c r="B130" s="32" t="s">
        <v>5126</v>
      </c>
      <c r="C130" s="24">
        <f>SUMIFS(Detail!O:O,Detail!$A:$A,$B130,Detail!$B:$B,"&lt;="&amp;3)</f>
        <v>0</v>
      </c>
      <c r="D130" s="24">
        <f>SUMIFS(Detail!O:O,Detail!$A:$A,$B130,Detail!$B:$B,"&lt;="&amp;6)</f>
        <v>0</v>
      </c>
      <c r="E130" s="24">
        <f>SUMIFS(Detail!O:O,Detail!$A:$A,$B130,Detail!$B:$B,"&lt;="&amp;9)</f>
        <v>9630.1208714665318</v>
      </c>
      <c r="F130" s="24">
        <f>SUMIFS(Detail!O:O,Detail!$A:$A,$B130,Detail!$B:$B,"&lt;="&amp;12)</f>
        <v>46341.39655634269</v>
      </c>
      <c r="G130" s="33">
        <f t="shared" si="210"/>
        <v>46341.39655634269</v>
      </c>
      <c r="H130" s="24">
        <f>SUMIFS(Detail!O:O,Detail!$A:$A,$B130,Detail!$B:$B,"&lt;="&amp;15)</f>
        <v>164347.48055181641</v>
      </c>
      <c r="I130" s="24">
        <f>SUMIFS(Detail!O:O,Detail!$A:$A,$B130,Detail!$B:$B,"&lt;="&amp;18)</f>
        <v>394822.0599301199</v>
      </c>
      <c r="J130" s="24">
        <f>SUMIFS(Detail!O:O,Detail!$A:$A,$B130,Detail!$B:$B,"&lt;="&amp;21)</f>
        <v>719915.57277371373</v>
      </c>
      <c r="K130" s="24">
        <f>SUMIFS(Detail!O:O,Detail!$A:$A,$B130,Detail!$B:$B,"&lt;="&amp;24)</f>
        <v>1099495.5827864821</v>
      </c>
      <c r="L130" s="33">
        <f t="shared" si="211"/>
        <v>1099495.5827864821</v>
      </c>
      <c r="M130" s="24">
        <f>SUMIFS(Detail!O:O,Detail!$A:$A,$B130,Detail!$B:$B,"&lt;="&amp;27)</f>
        <v>1381206.284738946</v>
      </c>
      <c r="N130" s="24">
        <f>SUMIFS(Detail!O:O,Detail!$A:$A,$B130,Detail!$B:$B,"&lt;="&amp;30)</f>
        <v>1595718.2769603669</v>
      </c>
      <c r="O130" s="24">
        <f>SUMIFS(Detail!O:O,Detail!$A:$A,$B130,Detail!$B:$B,"&lt;="&amp;33)</f>
        <v>1861007.7205665475</v>
      </c>
      <c r="P130" s="24">
        <f>SUMIFS(Detail!O:O,Detail!$A:$A,$B130,Detail!$B:$B,"&lt;="&amp;36)</f>
        <v>2208842.8626636192</v>
      </c>
      <c r="Q130" s="33">
        <f t="shared" si="212"/>
        <v>2208842.8626636192</v>
      </c>
      <c r="R130" s="24">
        <f>SUMIFS(Detail!O:O,Detail!$A:$A,$B130,Detail!$B:$B,"&lt;="&amp;39)</f>
        <v>2707236.4425828392</v>
      </c>
      <c r="S130" s="24">
        <f>SUMIFS(Detail!O:O,Detail!$A:$A,$B130,Detail!$B:$B,"&lt;="&amp;42)</f>
        <v>3107618.8633948043</v>
      </c>
      <c r="T130" s="24">
        <f>SUMIFS(Detail!O:O,Detail!$A:$A,$B130,Detail!$B:$B,"&lt;="&amp;45)</f>
        <v>3430117.4641085062</v>
      </c>
      <c r="U130" s="24">
        <f>SUMIFS(Detail!O:O,Detail!$A:$A,$B130,Detail!$B:$B,"&lt;="&amp;48)</f>
        <v>3889269.1742090546</v>
      </c>
      <c r="V130" s="33">
        <f t="shared" si="213"/>
        <v>3889269.1742090546</v>
      </c>
      <c r="W130" s="24">
        <f>SUMIFS(Detail!O:O,Detail!$A:$A,$B130,Detail!$B:$B,"&lt;="&amp;51)</f>
        <v>4536153.5496120993</v>
      </c>
      <c r="X130" s="24">
        <f>SUMIFS(Detail!O:O,Detail!$A:$A,$B130,Detail!$B:$B,"&lt;="&amp;54)</f>
        <v>5499139.861721281</v>
      </c>
      <c r="Y130" s="24">
        <f>SUMIFS(Detail!O:O,Detail!$A:$A,$B130,Detail!$B:$B,"&lt;="&amp;57)</f>
        <v>6276213.2210751846</v>
      </c>
      <c r="Z130" s="24">
        <f>SUMIFS(Detail!O:O,Detail!$A:$A,$B130,Detail!$B:$B,"&lt;="&amp;60)</f>
        <v>6904442.7836035974</v>
      </c>
      <c r="AA130" s="33">
        <f t="shared" si="214"/>
        <v>6904442.7836035974</v>
      </c>
      <c r="AB130" s="24">
        <f>SUMIFS(Detail!O:O,Detail!$A:$A,$B130,Detail!$B:$B,"&lt;="&amp;63)</f>
        <v>4334386.6845569983</v>
      </c>
      <c r="AC130" s="24">
        <f>SUMIFS(Detail!O:O,Detail!$A:$A,$B130,Detail!$B:$B,"&lt;="&amp;66)</f>
        <v>2863939.848250106</v>
      </c>
      <c r="AD130" s="24">
        <f>SUMIFS(Detail!O:O,Detail!$A:$A,$B130,Detail!$B:$B,"&lt;="&amp;69)</f>
        <v>1942777.8137610145</v>
      </c>
      <c r="AE130" s="24">
        <f>SUMIFS(Detail!O:O,Detail!$A:$A,$B130,Detail!$B:$B,"&lt;="&amp;72)</f>
        <v>1341832.2891775854</v>
      </c>
      <c r="AF130" s="33">
        <f t="shared" si="215"/>
        <v>1341832.2891775854</v>
      </c>
      <c r="AG130" s="24">
        <f>SUMIFS(Detail!O:O,Detail!$A:$A,$B130,Detail!$B:$B,"&lt;="&amp;75)</f>
        <v>939505.15890470892</v>
      </c>
      <c r="AH130" s="24">
        <f>SUMIFS(Detail!O:O,Detail!$A:$A,$B130,Detail!$B:$B,"&lt;="&amp;78)</f>
        <v>665051.83557171002</v>
      </c>
      <c r="AI130" s="24">
        <f>SUMIFS(Detail!O:O,Detail!$A:$A,$B130,Detail!$B:$B,"&lt;="&amp;81)</f>
        <v>475084.19741256163</v>
      </c>
      <c r="AJ130" s="24">
        <f>SUMIFS(Detail!O:O,Detail!$A:$A,$B130,Detail!$B:$B,"&lt;="&amp;84)</f>
        <v>342032.65050536022</v>
      </c>
      <c r="AK130" s="33">
        <f t="shared" si="216"/>
        <v>342032.65050536022</v>
      </c>
      <c r="AL130" s="24">
        <f>SUMIFS(Detail!O:O,Detail!$A:$A,$B130,Detail!$B:$B,"&lt;="&amp;87)</f>
        <v>247919.03335588798</v>
      </c>
      <c r="AM130" s="24">
        <f>SUMIFS(Detail!O:O,Detail!$A:$A,$B130,Detail!$B:$B,"&lt;="&amp;90)</f>
        <v>180782.32329922542</v>
      </c>
      <c r="AN130" s="24">
        <f>SUMIFS(Detail!O:O,Detail!$A:$A,$B130,Detail!$B:$B,"&lt;="&amp;93)</f>
        <v>132535.32486648858</v>
      </c>
      <c r="AO130" s="24">
        <f>SUMIFS(Detail!O:O,Detail!$A:$A,$B130,Detail!$B:$B,"&lt;="&amp;96)</f>
        <v>97636.486927114427</v>
      </c>
      <c r="AP130" s="33">
        <f t="shared" si="217"/>
        <v>97636.486927114427</v>
      </c>
      <c r="AQ130" s="24">
        <f>SUMIFS(Detail!O:O,Detail!$A:$A,$B130,Detail!$B:$B,"&lt;="&amp;99)</f>
        <v>72245.36816554144</v>
      </c>
      <c r="AR130" s="24">
        <f>SUMIFS(Detail!O:O,Detail!$A:$A,$B130,Detail!$B:$B,"&lt;="&amp;102)</f>
        <v>53674.33324239403</v>
      </c>
      <c r="AS130" s="24">
        <f>SUMIFS(Detail!O:O,Detail!$A:$A,$B130,Detail!$B:$B,"&lt;="&amp;105)</f>
        <v>40026.377266619354</v>
      </c>
      <c r="AT130" s="24">
        <f>SUMIFS(Detail!O:O,Detail!$A:$A,$B130,Detail!$B:$B,"&lt;="&amp;108)</f>
        <v>29952.380830310285</v>
      </c>
      <c r="AU130" s="33">
        <f t="shared" si="218"/>
        <v>29952.380830310285</v>
      </c>
      <c r="AV130" s="24">
        <f>SUMIFS(Detail!O:O,Detail!$A:$A,$B130,Detail!$B:$B,"&lt;="&amp;111)</f>
        <v>22486.36151335761</v>
      </c>
      <c r="AW130" s="24">
        <f>SUMIFS(Detail!O:O,Detail!$A:$A,$B130,Detail!$B:$B,"&lt;="&amp;114)</f>
        <v>16932.434609130025</v>
      </c>
      <c r="AX130" s="24">
        <f>SUMIFS(Detail!O:O,Detail!$A:$A,$B130,Detail!$B:$B,"&lt;="&amp;117)</f>
        <v>12786.50458529219</v>
      </c>
      <c r="AY130" s="24">
        <f>SUMIFS(Detail!O:O,Detail!$A:$A,$B130,Detail!$B:$B,"&lt;="&amp;120)</f>
        <v>9681.5509400106966</v>
      </c>
      <c r="AZ130" s="33">
        <f t="shared" si="219"/>
        <v>9681.5509400106966</v>
      </c>
      <c r="BA130" s="24">
        <f>SUMIFS(Detail!O:O,Detail!$A:$A,$B130,Detail!$B:$B,"&lt;="&amp;123)</f>
        <v>7349.1053102165461</v>
      </c>
      <c r="BB130" s="24">
        <f>SUMIFS(Detail!O:O,Detail!$A:$A,$B130,Detail!$B:$B,"&lt;="&amp;126)</f>
        <v>5591.9399059675634</v>
      </c>
      <c r="BC130" s="24">
        <f>SUMIFS(Detail!O:O,Detail!$A:$A,$B130,Detail!$B:$B,"&lt;="&amp;129)</f>
        <v>4264.5820313580334</v>
      </c>
      <c r="BD130" s="24">
        <f>SUMIFS(Detail!O:O,Detail!$A:$A,$B130,Detail!$B:$B,"&lt;="&amp;132)</f>
        <v>3259.3317500241101</v>
      </c>
      <c r="BE130" s="33">
        <f t="shared" si="220"/>
        <v>3259.3317500241101</v>
      </c>
      <c r="BF130" s="24">
        <f>SUMIFS(Detail!O:O,Detail!$A:$A,$B130,Detail!$B:$B,"&lt;="&amp;135)</f>
        <v>2496.1751323454082</v>
      </c>
      <c r="BG130" s="24">
        <f>SUMIFS(Detail!O:O,Detail!$A:$A,$B130,Detail!$B:$B,"&lt;="&amp;138)</f>
        <v>1915.4720041379333</v>
      </c>
      <c r="BH130" s="24">
        <f>SUMIFS(Detail!O:O,Detail!$A:$A,$B130,Detail!$B:$B,"&lt;="&amp;141)</f>
        <v>1472.6308760307729</v>
      </c>
      <c r="BI130" s="24">
        <f>SUMIFS(Detail!O:O,Detail!$A:$A,$B130,Detail!$B:$B,"&lt;="&amp;144)</f>
        <v>1134.2145605050027</v>
      </c>
      <c r="BJ130" s="33">
        <f t="shared" si="221"/>
        <v>1134.2145605050027</v>
      </c>
      <c r="BK130" s="24">
        <f>SUMIFS(Detail!O:O,Detail!$A:$A,$B130,Detail!$B:$B,"&lt;="&amp;147)</f>
        <v>875.08079983666539</v>
      </c>
      <c r="BL130" s="24">
        <f>SUMIFS(Detail!O:O,Detail!$A:$A,$B130,Detail!$B:$B,"&lt;="&amp;150)</f>
        <v>676.27502629160881</v>
      </c>
      <c r="BM130" s="24">
        <f>SUMIFS(Detail!O:O,Detail!$A:$A,$B130,Detail!$B:$B,"&lt;="&amp;153)</f>
        <v>523.47198594734073</v>
      </c>
      <c r="BN130" s="24">
        <f>SUMIFS(Detail!O:O,Detail!$A:$A,$B130,Detail!$B:$B,"&lt;="&amp;156)</f>
        <v>405.819470025599</v>
      </c>
      <c r="BO130" s="33">
        <f t="shared" si="222"/>
        <v>405.819470025599</v>
      </c>
      <c r="BP130" s="24">
        <f>SUMIFS(Detail!O:O,Detail!$A:$A,$B130,Detail!$B:$B,"&lt;="&amp;159)</f>
        <v>315.07772781699896</v>
      </c>
      <c r="BQ130" s="24">
        <f>SUMIFS(Detail!O:O,Detail!$A:$A,$B130,Detail!$B:$B,"&lt;="&amp;162)</f>
        <v>244.97706116363406</v>
      </c>
      <c r="BR130" s="24">
        <f>SUMIFS(Detail!O:O,Detail!$A:$A,$B130,Detail!$B:$B,"&lt;="&amp;165)</f>
        <v>190.73694453015924</v>
      </c>
      <c r="BS130" s="24">
        <f>SUMIFS(Detail!O:O,Detail!$A:$A,$B130,Detail!$B:$B,"&lt;="&amp;168)</f>
        <v>148.70509911328554</v>
      </c>
      <c r="BT130" s="33">
        <f t="shared" si="223"/>
        <v>148.70509911328554</v>
      </c>
      <c r="BU130" s="24">
        <f>SUMIFS(Detail!O:O,Detail!$A:$A,$B130,Detail!$B:$B,"&lt;="&amp;171)</f>
        <v>116.08591256290674</v>
      </c>
      <c r="BV130" s="24">
        <f>SUMIFS(Detail!O:O,Detail!$A:$A,$B130,Detail!$B:$B,"&lt;="&amp;174)</f>
        <v>90.735593002289534</v>
      </c>
      <c r="BW130" s="24">
        <f>SUMIFS(Detail!O:O,Detail!$A:$A,$B130,Detail!$B:$B,"&lt;="&amp;177)</f>
        <v>71.007302019745111</v>
      </c>
      <c r="BX130" s="24">
        <f>SUMIFS(Detail!O:O,Detail!$A:$A,$B130,Detail!$B:$B,"&lt;="&amp;180)</f>
        <v>55.633813560009003</v>
      </c>
      <c r="BY130" s="33">
        <f t="shared" si="224"/>
        <v>55.633813560009003</v>
      </c>
      <c r="BZ130" s="24">
        <f>SUMIFS(Detail!O:O,Detail!$A:$A,$B130,Detail!$B:$B,"&lt;="&amp;183)</f>
        <v>43.638417404145002</v>
      </c>
      <c r="CA130" s="24">
        <f>SUMIFS(Detail!O:O,Detail!$A:$A,$B130,Detail!$B:$B,"&lt;="&amp;186)</f>
        <v>34.267130859196186</v>
      </c>
      <c r="CB130" s="24">
        <f>SUMIFS(Detail!O:O,Detail!$A:$A,$B130,Detail!$B:$B,"&lt;="&amp;189)</f>
        <v>26.937021862715483</v>
      </c>
      <c r="CC130" s="24">
        <f>SUMIFS(Detail!O:O,Detail!$A:$A,$B130,Detail!$B:$B,"&lt;="&amp;192)</f>
        <v>21.19674014300108</v>
      </c>
      <c r="CD130" s="33">
        <f t="shared" si="225"/>
        <v>21.19674014300108</v>
      </c>
      <c r="CE130" s="24">
        <f>SUMIFS(Detail!O:O,Detail!$A:$A,$B130,Detail!$B:$B,"&lt;="&amp;195)</f>
        <v>16.69631776586175</v>
      </c>
      <c r="CF130" s="24">
        <f>SUMIFS(Detail!O:O,Detail!$A:$A,$B130,Detail!$B:$B,"&lt;="&amp;198)</f>
        <v>13.164021823555231</v>
      </c>
      <c r="CG130" s="24">
        <f>SUMIFS(Detail!O:O,Detail!$A:$A,$B130,Detail!$B:$B,"&lt;="&amp;201)</f>
        <v>10.388582538813353</v>
      </c>
      <c r="CH130" s="24">
        <f>SUMIFS(Detail!O:O,Detail!$A:$A,$B130,Detail!$B:$B,"&lt;="&amp;204)</f>
        <v>8.2055261954665184</v>
      </c>
      <c r="CI130" s="33">
        <f t="shared" si="226"/>
        <v>8.2055261954665184</v>
      </c>
      <c r="CJ130" s="24">
        <f>SUMIFS(Detail!O:O,Detail!$A:$A,$B130,Detail!$B:$B,"&lt;="&amp;207)</f>
        <v>6.486648365855217</v>
      </c>
      <c r="CK130" s="24">
        <f>SUMIFS(Detail!O:O,Detail!$A:$A,$B130,Detail!$B:$B,"&lt;="&amp;210)</f>
        <v>5.1318933591246605</v>
      </c>
      <c r="CL130" s="24">
        <f>SUMIFS(Detail!O:O,Detail!$A:$A,$B130,Detail!$B:$B,"&lt;="&amp;213)</f>
        <v>4.0630808472633362</v>
      </c>
      <c r="CM130" s="24">
        <f>SUMIFS(Detail!O:O,Detail!$A:$A,$B130,Detail!$B:$B,"&lt;="&amp;216)</f>
        <v>3.2190523743629456</v>
      </c>
      <c r="CN130" s="33">
        <f t="shared" si="227"/>
        <v>3.2190523743629456</v>
      </c>
      <c r="CO130" s="24">
        <f>SUMIFS(Detail!O:O,Detail!$A:$A,$B130,Detail!$B:$B,"&lt;="&amp;219)</f>
        <v>2.5519112534821033</v>
      </c>
      <c r="CP130" s="24">
        <f>SUMIFS(Detail!O:O,Detail!$A:$A,$B130,Detail!$B:$B,"&lt;="&amp;222)</f>
        <v>2.0241056233644485</v>
      </c>
      <c r="CQ130" s="24">
        <f>SUMIFS(Detail!O:O,Detail!$A:$A,$B130,Detail!$B:$B,"&lt;="&amp;225)</f>
        <v>1.6061626225709915</v>
      </c>
      <c r="CR130" s="24">
        <f>SUMIFS(Detail!O:O,Detail!$A:$A,$B130,Detail!$B:$B,"&lt;="&amp;228)</f>
        <v>1.2749260887503624</v>
      </c>
      <c r="CS130" s="33">
        <f t="shared" si="228"/>
        <v>1.2749260887503624</v>
      </c>
      <c r="CT130" s="24">
        <f>SUMIFS(Detail!O:O,Detail!$A:$A,$B130,Detail!$B:$B,"&lt;="&amp;231)</f>
        <v>1.0121842436492443</v>
      </c>
      <c r="CU130" s="24">
        <f>SUMIFS(Detail!O:O,Detail!$A:$A,$B130,Detail!$B:$B,"&lt;="&amp;234)</f>
        <v>0.80359964817762375</v>
      </c>
      <c r="CV130" s="24">
        <f>SUMIFS(Detail!O:O,Detail!$A:$A,$B130,Detail!$B:$B,"&lt;="&amp;237)</f>
        <v>0.63787409290671349</v>
      </c>
      <c r="CW130" s="24">
        <f>SUMIFS(Detail!O:O,Detail!$A:$A,$B130,Detail!$B:$B,"&lt;="&amp;240)</f>
        <v>0.50609583407640457</v>
      </c>
      <c r="CX130" s="33">
        <f t="shared" si="229"/>
        <v>0.50609583407640457</v>
      </c>
      <c r="CY130" s="24">
        <f>SUMIFS(Detail!O:O,Detail!$A:$A,$B130,Detail!$B:$B,"&lt;="&amp;243)</f>
        <v>0</v>
      </c>
      <c r="CZ130" s="24">
        <f>SUMIFS(Detail!O:O,Detail!$A:$A,$B130,Detail!$B:$B,"&lt;="&amp;246)</f>
        <v>0</v>
      </c>
      <c r="DA130" s="24">
        <f>SUMIFS(Detail!O:O,Detail!$A:$A,$B130,Detail!$B:$B,"&lt;="&amp;249)</f>
        <v>0</v>
      </c>
      <c r="DB130" s="24">
        <f>SUMIFS(Detail!O:O,Detail!$A:$A,$B130,Detail!$B:$B,"&lt;="&amp;252)</f>
        <v>0</v>
      </c>
      <c r="DC130" s="33">
        <f t="shared" si="230"/>
        <v>0</v>
      </c>
      <c r="DD130" s="86">
        <f>SUMIFS(Detail!O:O,Detail!$A:$A,$B130,Detail!$B:$B,"&gt;60")</f>
        <v>-6904442.7836035974</v>
      </c>
    </row>
    <row r="131" spans="1:108" x14ac:dyDescent="0.25">
      <c r="A131" t="s">
        <v>5368</v>
      </c>
      <c r="B131" s="32" t="s">
        <v>5127</v>
      </c>
      <c r="C131" s="24">
        <f>SUMIFS(Detail!O:O,Detail!$A:$A,$B131,Detail!$B:$B,"&lt;="&amp;3)</f>
        <v>0</v>
      </c>
      <c r="D131" s="24">
        <f>SUMIFS(Detail!O:O,Detail!$A:$A,$B131,Detail!$B:$B,"&lt;="&amp;6)</f>
        <v>0</v>
      </c>
      <c r="E131" s="24">
        <f>SUMIFS(Detail!O:O,Detail!$A:$A,$B131,Detail!$B:$B,"&lt;="&amp;9)</f>
        <v>0</v>
      </c>
      <c r="F131" s="24">
        <f>SUMIFS(Detail!O:O,Detail!$A:$A,$B131,Detail!$B:$B,"&lt;="&amp;12)</f>
        <v>4949.2187972427682</v>
      </c>
      <c r="G131" s="33">
        <f t="shared" si="210"/>
        <v>4949.2187972427682</v>
      </c>
      <c r="H131" s="24">
        <f>SUMIFS(Detail!O:O,Detail!$A:$A,$B131,Detail!$B:$B,"&lt;="&amp;15)</f>
        <v>29203.811744424311</v>
      </c>
      <c r="I131" s="24">
        <f>SUMIFS(Detail!O:O,Detail!$A:$A,$B131,Detail!$B:$B,"&lt;="&amp;18)</f>
        <v>93088.356035902398</v>
      </c>
      <c r="J131" s="24">
        <f>SUMIFS(Detail!O:O,Detail!$A:$A,$B131,Detail!$B:$B,"&lt;="&amp;21)</f>
        <v>209823.2870108957</v>
      </c>
      <c r="K131" s="24">
        <f>SUMIFS(Detail!O:O,Detail!$A:$A,$B131,Detail!$B:$B,"&lt;="&amp;24)</f>
        <v>371314.3108014639</v>
      </c>
      <c r="L131" s="33">
        <f t="shared" si="211"/>
        <v>371314.3108014639</v>
      </c>
      <c r="M131" s="24">
        <f>SUMIFS(Detail!O:O,Detail!$A:$A,$B131,Detail!$B:$B,"&lt;="&amp;27)</f>
        <v>535487.18562474218</v>
      </c>
      <c r="N131" s="24">
        <f>SUMIFS(Detail!O:O,Detail!$A:$A,$B131,Detail!$B:$B,"&lt;="&amp;30)</f>
        <v>679424.122672486</v>
      </c>
      <c r="O131" s="24">
        <f>SUMIFS(Detail!O:O,Detail!$A:$A,$B131,Detail!$B:$B,"&lt;="&amp;33)</f>
        <v>832471.9905890649</v>
      </c>
      <c r="P131" s="24">
        <f>SUMIFS(Detail!O:O,Detail!$A:$A,$B131,Detail!$B:$B,"&lt;="&amp;36)</f>
        <v>1026579.5818094093</v>
      </c>
      <c r="Q131" s="33">
        <f t="shared" si="212"/>
        <v>1026579.5818094093</v>
      </c>
      <c r="R131" s="24">
        <f>SUMIFS(Detail!O:O,Detail!$A:$A,$B131,Detail!$B:$B,"&lt;="&amp;39)</f>
        <v>1285289.0642003999</v>
      </c>
      <c r="S131" s="24">
        <f>SUMIFS(Detail!O:O,Detail!$A:$A,$B131,Detail!$B:$B,"&lt;="&amp;42)</f>
        <v>1557537.2520647547</v>
      </c>
      <c r="T131" s="24">
        <f>SUMIFS(Detail!O:O,Detail!$A:$A,$B131,Detail!$B:$B,"&lt;="&amp;45)</f>
        <v>1797048.2762213715</v>
      </c>
      <c r="U131" s="24">
        <f>SUMIFS(Detail!O:O,Detail!$A:$A,$B131,Detail!$B:$B,"&lt;="&amp;48)</f>
        <v>2061380.4505646508</v>
      </c>
      <c r="V131" s="33">
        <f t="shared" si="213"/>
        <v>2061380.4505646508</v>
      </c>
      <c r="W131" s="24">
        <f>SUMIFS(Detail!O:O,Detail!$A:$A,$B131,Detail!$B:$B,"&lt;="&amp;51)</f>
        <v>2413341.6521189124</v>
      </c>
      <c r="X131" s="24">
        <f>SUMIFS(Detail!O:O,Detail!$A:$A,$B131,Detail!$B:$B,"&lt;="&amp;54)</f>
        <v>2899097.2896988476</v>
      </c>
      <c r="Y131" s="24">
        <f>SUMIFS(Detail!O:O,Detail!$A:$A,$B131,Detail!$B:$B,"&lt;="&amp;57)</f>
        <v>3415771.5607972303</v>
      </c>
      <c r="Z131" s="24">
        <f>SUMIFS(Detail!O:O,Detail!$A:$A,$B131,Detail!$B:$B,"&lt;="&amp;60)</f>
        <v>3870205.9511683825</v>
      </c>
      <c r="AA131" s="33">
        <f t="shared" si="214"/>
        <v>3870205.9511683825</v>
      </c>
      <c r="AB131" s="24">
        <f>SUMIFS(Detail!O:O,Detail!$A:$A,$B131,Detail!$B:$B,"&lt;="&amp;63)</f>
        <v>3483523.3091083779</v>
      </c>
      <c r="AC131" s="24">
        <f>SUMIFS(Detail!O:O,Detail!$A:$A,$B131,Detail!$B:$B,"&lt;="&amp;66)</f>
        <v>3126734.7938758465</v>
      </c>
      <c r="AD131" s="24">
        <f>SUMIFS(Detail!O:O,Detail!$A:$A,$B131,Detail!$B:$B,"&lt;="&amp;69)</f>
        <v>2815347.0120728812</v>
      </c>
      <c r="AE131" s="24">
        <f>SUMIFS(Detail!O:O,Detail!$A:$A,$B131,Detail!$B:$B,"&lt;="&amp;72)</f>
        <v>2545813.8614553679</v>
      </c>
      <c r="AF131" s="33">
        <f t="shared" si="215"/>
        <v>2545813.8614553679</v>
      </c>
      <c r="AG131" s="24">
        <f>SUMIFS(Detail!O:O,Detail!$A:$A,$B131,Detail!$B:$B,"&lt;="&amp;75)</f>
        <v>2311945.0741879619</v>
      </c>
      <c r="AH131" s="24">
        <f>SUMIFS(Detail!O:O,Detail!$A:$A,$B131,Detail!$B:$B,"&lt;="&amp;78)</f>
        <v>2107941.4687647717</v>
      </c>
      <c r="AI131" s="24">
        <f>SUMIFS(Detail!O:O,Detail!$A:$A,$B131,Detail!$B:$B,"&lt;="&amp;81)</f>
        <v>1928924.987757802</v>
      </c>
      <c r="AJ131" s="24">
        <f>SUMIFS(Detail!O:O,Detail!$A:$A,$B131,Detail!$B:$B,"&lt;="&amp;84)</f>
        <v>1770909.796901396</v>
      </c>
      <c r="AK131" s="33">
        <f t="shared" si="216"/>
        <v>1770909.796901396</v>
      </c>
      <c r="AL131" s="24">
        <f>SUMIFS(Detail!O:O,Detail!$A:$A,$B131,Detail!$B:$B,"&lt;="&amp;87)</f>
        <v>1630658.0701677483</v>
      </c>
      <c r="AM131" s="24">
        <f>SUMIFS(Detail!O:O,Detail!$A:$A,$B131,Detail!$B:$B,"&lt;="&amp;90)</f>
        <v>1505533.5553523023</v>
      </c>
      <c r="AN131" s="24">
        <f>SUMIFS(Detail!O:O,Detail!$A:$A,$B131,Detail!$B:$B,"&lt;="&amp;93)</f>
        <v>1393377.5088498453</v>
      </c>
      <c r="AO131" s="24">
        <f>SUMIFS(Detail!O:O,Detail!$A:$A,$B131,Detail!$B:$B,"&lt;="&amp;96)</f>
        <v>1292409.9679685151</v>
      </c>
      <c r="AP131" s="33">
        <f t="shared" si="217"/>
        <v>1292409.9679685151</v>
      </c>
      <c r="AQ131" s="24">
        <f>SUMIFS(Detail!O:O,Detail!$A:$A,$B131,Detail!$B:$B,"&lt;="&amp;99)</f>
        <v>1201152.7264380008</v>
      </c>
      <c r="AR131" s="24">
        <f>SUMIFS(Detail!O:O,Detail!$A:$A,$B131,Detail!$B:$B,"&lt;="&amp;102)</f>
        <v>1118369.4942085985</v>
      </c>
      <c r="AS131" s="24">
        <f>SUMIFS(Detail!O:O,Detail!$A:$A,$B131,Detail!$B:$B,"&lt;="&amp;105)</f>
        <v>1043019.305391279</v>
      </c>
      <c r="AT131" s="24">
        <f>SUMIFS(Detail!O:O,Detail!$A:$A,$B131,Detail!$B:$B,"&lt;="&amp;108)</f>
        <v>974220.05219613295</v>
      </c>
      <c r="AU131" s="33">
        <f t="shared" si="218"/>
        <v>974220.05219613295</v>
      </c>
      <c r="AV131" s="24">
        <f>SUMIFS(Detail!O:O,Detail!$A:$A,$B131,Detail!$B:$B,"&lt;="&amp;111)</f>
        <v>911219.75586851686</v>
      </c>
      <c r="AW131" s="24">
        <f>SUMIFS(Detail!O:O,Detail!$A:$A,$B131,Detail!$B:$B,"&lt;="&amp;114)</f>
        <v>853373.77119634394</v>
      </c>
      <c r="AX131" s="24">
        <f>SUMIFS(Detail!O:O,Detail!$A:$A,$B131,Detail!$B:$B,"&lt;="&amp;117)</f>
        <v>800126.56760516763</v>
      </c>
      <c r="AY131" s="24">
        <f>SUMIFS(Detail!O:O,Detail!$A:$A,$B131,Detail!$B:$B,"&lt;="&amp;120)</f>
        <v>750997.0638197111</v>
      </c>
      <c r="AZ131" s="33">
        <f t="shared" si="219"/>
        <v>750997.0638197111</v>
      </c>
      <c r="BA131" s="24">
        <f>SUMIFS(Detail!O:O,Detail!$A:$A,$B131,Detail!$B:$B,"&lt;="&amp;123)</f>
        <v>705566.74128579721</v>
      </c>
      <c r="BB131" s="24">
        <f>SUMIFS(Detail!O:O,Detail!$A:$A,$B131,Detail!$B:$B,"&lt;="&amp;126)</f>
        <v>663469.9460136313</v>
      </c>
      <c r="BC131" s="24">
        <f>SUMIFS(Detail!O:O,Detail!$A:$A,$B131,Detail!$B:$B,"&lt;="&amp;129)</f>
        <v>624385.92604636867</v>
      </c>
      <c r="BD131" s="24">
        <f>SUMIFS(Detail!O:O,Detail!$A:$A,$B131,Detail!$B:$B,"&lt;="&amp;132)</f>
        <v>588032.25484074838</v>
      </c>
      <c r="BE131" s="33">
        <f t="shared" si="220"/>
        <v>588032.25484074838</v>
      </c>
      <c r="BF131" s="24">
        <f>SUMIFS(Detail!O:O,Detail!$A:$A,$B131,Detail!$B:$B,"&lt;="&amp;135)</f>
        <v>554159.36857606005</v>
      </c>
      <c r="BG131" s="24">
        <f>SUMIFS(Detail!O:O,Detail!$A:$A,$B131,Detail!$B:$B,"&lt;="&amp;138)</f>
        <v>522546.00440703239</v>
      </c>
      <c r="BH131" s="24">
        <f>SUMIFS(Detail!O:O,Detail!$A:$A,$B131,Detail!$B:$B,"&lt;="&amp;141)</f>
        <v>492995.37176248059</v>
      </c>
      <c r="BI131" s="24">
        <f>SUMIFS(Detail!O:O,Detail!$A:$A,$B131,Detail!$B:$B,"&lt;="&amp;144)</f>
        <v>465331.92348005064</v>
      </c>
      <c r="BJ131" s="33">
        <f t="shared" si="221"/>
        <v>465331.92348005064</v>
      </c>
      <c r="BK131" s="24">
        <f>SUMIFS(Detail!O:O,Detail!$A:$A,$B131,Detail!$B:$B,"&lt;="&amp;147)</f>
        <v>439398.62043417059</v>
      </c>
      <c r="BL131" s="24">
        <f>SUMIFS(Detail!O:O,Detail!$A:$A,$B131,Detail!$B:$B,"&lt;="&amp;150)</f>
        <v>415054.60425875802</v>
      </c>
      <c r="BM131" s="24">
        <f>SUMIFS(Detail!O:O,Detail!$A:$A,$B131,Detail!$B:$B,"&lt;="&amp;153)</f>
        <v>392173.2091967538</v>
      </c>
      <c r="BN131" s="24">
        <f>SUMIFS(Detail!O:O,Detail!$A:$A,$B131,Detail!$B:$B,"&lt;="&amp;156)</f>
        <v>370640.2570761377</v>
      </c>
      <c r="BO131" s="33">
        <f t="shared" si="222"/>
        <v>370640.2570761377</v>
      </c>
      <c r="BP131" s="24">
        <f>SUMIFS(Detail!O:O,Detail!$A:$A,$B131,Detail!$B:$B,"&lt;="&amp;159)</f>
        <v>350352.58970661461</v>
      </c>
      <c r="BQ131" s="24">
        <f>SUMIFS(Detail!O:O,Detail!$A:$A,$B131,Detail!$B:$B,"&lt;="&amp;162)</f>
        <v>331216.80120910238</v>
      </c>
      <c r="BR131" s="24">
        <f>SUMIFS(Detail!O:O,Detail!$A:$A,$B131,Detail!$B:$B,"&lt;="&amp;165)</f>
        <v>313148.13938592654</v>
      </c>
      <c r="BS131" s="24">
        <f>SUMIFS(Detail!O:O,Detail!$A:$A,$B131,Detail!$B:$B,"&lt;="&amp;168)</f>
        <v>296069.55056038499</v>
      </c>
      <c r="BT131" s="33">
        <f t="shared" si="223"/>
        <v>296069.55056038499</v>
      </c>
      <c r="BU131" s="24">
        <f>SUMIFS(Detail!O:O,Detail!$A:$A,$B131,Detail!$B:$B,"&lt;="&amp;171)</f>
        <v>279910.84662787337</v>
      </c>
      <c r="BV131" s="24">
        <f>SUMIFS(Detail!O:O,Detail!$A:$A,$B131,Detail!$B:$B,"&lt;="&amp;174)</f>
        <v>264607.97657412104</v>
      </c>
      <c r="BW131" s="24">
        <f>SUMIFS(Detail!O:O,Detail!$A:$A,$B131,Detail!$B:$B,"&lt;="&amp;177)</f>
        <v>250102.38759064861</v>
      </c>
      <c r="BX131" s="24">
        <f>SUMIFS(Detail!O:O,Detail!$A:$A,$B131,Detail!$B:$B,"&lt;="&amp;180)</f>
        <v>236340.46327964216</v>
      </c>
      <c r="BY131" s="33">
        <f t="shared" si="224"/>
        <v>236340.46327964216</v>
      </c>
      <c r="BZ131" s="24">
        <f>SUMIFS(Detail!O:O,Detail!$A:$A,$B131,Detail!$B:$B,"&lt;="&amp;183)</f>
        <v>223273.02838949207</v>
      </c>
      <c r="CA131" s="24">
        <f>SUMIFS(Detail!O:O,Detail!$A:$A,$B131,Detail!$B:$B,"&lt;="&amp;186)</f>
        <v>210854.91113680042</v>
      </c>
      <c r="CB131" s="24">
        <f>SUMIFS(Detail!O:O,Detail!$A:$A,$B131,Detail!$B:$B,"&lt;="&amp;189)</f>
        <v>199044.55551335122</v>
      </c>
      <c r="CC131" s="24">
        <f>SUMIFS(Detail!O:O,Detail!$A:$A,$B131,Detail!$B:$B,"&lt;="&amp;192)</f>
        <v>187803.67709705792</v>
      </c>
      <c r="CD131" s="33">
        <f t="shared" si="225"/>
        <v>187803.67709705792</v>
      </c>
      <c r="CE131" s="24">
        <f>SUMIFS(Detail!O:O,Detail!$A:$A,$B131,Detail!$B:$B,"&lt;="&amp;195)</f>
        <v>177096.95682451688</v>
      </c>
      <c r="CF131" s="24">
        <f>SUMIFS(Detail!O:O,Detail!$A:$A,$B131,Detail!$B:$B,"&lt;="&amp;198)</f>
        <v>166891.76797149796</v>
      </c>
      <c r="CG131" s="24">
        <f>SUMIFS(Detail!O:O,Detail!$A:$A,$B131,Detail!$B:$B,"&lt;="&amp;201)</f>
        <v>157157.93225272093</v>
      </c>
      <c r="CH131" s="24">
        <f>SUMIFS(Detail!O:O,Detail!$A:$A,$B131,Detail!$B:$B,"&lt;="&amp;204)</f>
        <v>147867.50151469186</v>
      </c>
      <c r="CI131" s="33">
        <f t="shared" si="226"/>
        <v>147867.50151469186</v>
      </c>
      <c r="CJ131" s="24">
        <f>SUMIFS(Detail!O:O,Detail!$A:$A,$B131,Detail!$B:$B,"&lt;="&amp;207)</f>
        <v>138994.56197248865</v>
      </c>
      <c r="CK131" s="24">
        <f>SUMIFS(Detail!O:O,Detail!$A:$A,$B131,Detail!$B:$B,"&lt;="&amp;210)</f>
        <v>130515.05834731366</v>
      </c>
      <c r="CL131" s="24">
        <f>SUMIFS(Detail!O:O,Detail!$A:$A,$B131,Detail!$B:$B,"&lt;="&amp;213)</f>
        <v>122406.635607915</v>
      </c>
      <c r="CM131" s="24">
        <f>SUMIFS(Detail!O:O,Detail!$A:$A,$B131,Detail!$B:$B,"&lt;="&amp;216)</f>
        <v>114648.49631528184</v>
      </c>
      <c r="CN131" s="33">
        <f t="shared" si="227"/>
        <v>114648.49631528184</v>
      </c>
      <c r="CO131" s="24">
        <f>SUMIFS(Detail!O:O,Detail!$A:$A,$B131,Detail!$B:$B,"&lt;="&amp;219)</f>
        <v>107221.27182407118</v>
      </c>
      <c r="CP131" s="24">
        <f>SUMIFS(Detail!O:O,Detail!$A:$A,$B131,Detail!$B:$B,"&lt;="&amp;222)</f>
        <v>100106.90581272263</v>
      </c>
      <c r="CQ131" s="24">
        <f>SUMIFS(Detail!O:O,Detail!$A:$A,$B131,Detail!$B:$B,"&lt;="&amp;225)</f>
        <v>93288.548802603967</v>
      </c>
      <c r="CR131" s="24">
        <f>SUMIFS(Detail!O:O,Detail!$A:$A,$B131,Detail!$B:$B,"&lt;="&amp;228)</f>
        <v>86750.462489135563</v>
      </c>
      <c r="CS131" s="33">
        <f t="shared" si="228"/>
        <v>86750.462489135563</v>
      </c>
      <c r="CT131" s="24">
        <f>SUMIFS(Detail!O:O,Detail!$A:$A,$B131,Detail!$B:$B,"&lt;="&amp;231)</f>
        <v>80477.932848870754</v>
      </c>
      <c r="CU131" s="24">
        <f>SUMIFS(Detail!O:O,Detail!$A:$A,$B131,Detail!$B:$B,"&lt;="&amp;234)</f>
        <v>74457.19110867288</v>
      </c>
      <c r="CV131" s="24">
        <f>SUMIFS(Detail!O:O,Detail!$A:$A,$B131,Detail!$B:$B,"&lt;="&amp;237)</f>
        <v>68675.341769606806</v>
      </c>
      <c r="CW131" s="24">
        <f>SUMIFS(Detail!O:O,Detail!$A:$A,$B131,Detail!$B:$B,"&lt;="&amp;240)</f>
        <v>63120.296970717609</v>
      </c>
      <c r="CX131" s="33">
        <f t="shared" si="229"/>
        <v>63120.296970717609</v>
      </c>
      <c r="CY131" s="24">
        <f>SUMIFS(Detail!O:O,Detail!$A:$A,$B131,Detail!$B:$B,"&lt;="&amp;243)</f>
        <v>0</v>
      </c>
      <c r="CZ131" s="24">
        <f>SUMIFS(Detail!O:O,Detail!$A:$A,$B131,Detail!$B:$B,"&lt;="&amp;246)</f>
        <v>0</v>
      </c>
      <c r="DA131" s="24">
        <f>SUMIFS(Detail!O:O,Detail!$A:$A,$B131,Detail!$B:$B,"&lt;="&amp;249)</f>
        <v>0</v>
      </c>
      <c r="DB131" s="24">
        <f>SUMIFS(Detail!O:O,Detail!$A:$A,$B131,Detail!$B:$B,"&lt;="&amp;252)</f>
        <v>0</v>
      </c>
      <c r="DC131" s="33">
        <f t="shared" si="230"/>
        <v>0</v>
      </c>
      <c r="DD131" s="86">
        <f>SUMIFS(Detail!O:O,Detail!$A:$A,$B131,Detail!$B:$B,"&gt;60")</f>
        <v>-3870205.9511683825</v>
      </c>
    </row>
    <row r="132" spans="1:108" x14ac:dyDescent="0.25">
      <c r="A132" t="s">
        <v>5369</v>
      </c>
      <c r="B132" s="32" t="s">
        <v>5128</v>
      </c>
      <c r="C132" s="24">
        <f>SUMIFS(Detail!O:O,Detail!$A:$A,$B132,Detail!$B:$B,"&lt;="&amp;3)</f>
        <v>0</v>
      </c>
      <c r="D132" s="24">
        <f>SUMIFS(Detail!O:O,Detail!$A:$A,$B132,Detail!$B:$B,"&lt;="&amp;6)</f>
        <v>0</v>
      </c>
      <c r="E132" s="24">
        <f>SUMIFS(Detail!O:O,Detail!$A:$A,$B132,Detail!$B:$B,"&lt;="&amp;9)</f>
        <v>0</v>
      </c>
      <c r="F132" s="24">
        <f>SUMIFS(Detail!O:O,Detail!$A:$A,$B132,Detail!$B:$B,"&lt;="&amp;12)</f>
        <v>0</v>
      </c>
      <c r="G132" s="33">
        <f t="shared" si="210"/>
        <v>0</v>
      </c>
      <c r="H132" s="24">
        <f>SUMIFS(Detail!O:O,Detail!$A:$A,$B132,Detail!$B:$B,"&lt;="&amp;15)</f>
        <v>8754.9823976704156</v>
      </c>
      <c r="I132" s="24">
        <f>SUMIFS(Detail!O:O,Detail!$A:$A,$B132,Detail!$B:$B,"&lt;="&amp;18)</f>
        <v>54684.829762150155</v>
      </c>
      <c r="J132" s="24">
        <f>SUMIFS(Detail!O:O,Detail!$A:$A,$B132,Detail!$B:$B,"&lt;="&amp;21)</f>
        <v>243917.3765324197</v>
      </c>
      <c r="K132" s="24">
        <f>SUMIFS(Detail!O:O,Detail!$A:$A,$B132,Detail!$B:$B,"&lt;="&amp;24)</f>
        <v>611643.54041363369</v>
      </c>
      <c r="L132" s="33">
        <f t="shared" si="211"/>
        <v>611643.54041363369</v>
      </c>
      <c r="M132" s="24">
        <f>SUMIFS(Detail!O:O,Detail!$A:$A,$B132,Detail!$B:$B,"&lt;="&amp;27)</f>
        <v>1116086.2349868247</v>
      </c>
      <c r="N132" s="24">
        <f>SUMIFS(Detail!O:O,Detail!$A:$A,$B132,Detail!$B:$B,"&lt;="&amp;30)</f>
        <v>1725653.6677718475</v>
      </c>
      <c r="O132" s="24">
        <f>SUMIFS(Detail!O:O,Detail!$A:$A,$B132,Detail!$B:$B,"&lt;="&amp;33)</f>
        <v>2345790.7134709721</v>
      </c>
      <c r="P132" s="24">
        <f>SUMIFS(Detail!O:O,Detail!$A:$A,$B132,Detail!$B:$B,"&lt;="&amp;36)</f>
        <v>2962751.9964594208</v>
      </c>
      <c r="Q132" s="33">
        <f t="shared" si="212"/>
        <v>2962751.9964594208</v>
      </c>
      <c r="R132" s="24">
        <f>SUMIFS(Detail!O:O,Detail!$A:$A,$B132,Detail!$B:$B,"&lt;="&amp;39)</f>
        <v>3639283.6699658781</v>
      </c>
      <c r="S132" s="24">
        <f>SUMIFS(Detail!O:O,Detail!$A:$A,$B132,Detail!$B:$B,"&lt;="&amp;42)</f>
        <v>4416429.434102226</v>
      </c>
      <c r="T132" s="24">
        <f>SUMIFS(Detail!O:O,Detail!$A:$A,$B132,Detail!$B:$B,"&lt;="&amp;45)</f>
        <v>5329319.0315736011</v>
      </c>
      <c r="U132" s="24">
        <f>SUMIFS(Detail!O:O,Detail!$A:$A,$B132,Detail!$B:$B,"&lt;="&amp;48)</f>
        <v>6413284.2092968971</v>
      </c>
      <c r="V132" s="33">
        <f t="shared" si="213"/>
        <v>6413284.2092968971</v>
      </c>
      <c r="W132" s="24">
        <f>SUMIFS(Detail!O:O,Detail!$A:$A,$B132,Detail!$B:$B,"&lt;="&amp;51)</f>
        <v>7707171.4767891914</v>
      </c>
      <c r="X132" s="24">
        <f>SUMIFS(Detail!O:O,Detail!$A:$A,$B132,Detail!$B:$B,"&lt;="&amp;54)</f>
        <v>9255659.035276778</v>
      </c>
      <c r="Y132" s="24">
        <f>SUMIFS(Detail!O:O,Detail!$A:$A,$B132,Detail!$B:$B,"&lt;="&amp;57)</f>
        <v>11111267.453878328</v>
      </c>
      <c r="Z132" s="24">
        <f>SUMIFS(Detail!O:O,Detail!$A:$A,$B132,Detail!$B:$B,"&lt;="&amp;60)</f>
        <v>13336388.451737635</v>
      </c>
      <c r="AA132" s="33">
        <f t="shared" si="214"/>
        <v>13336388.451737635</v>
      </c>
      <c r="AB132" s="24">
        <f>SUMIFS(Detail!O:O,Detail!$A:$A,$B132,Detail!$B:$B,"&lt;="&amp;63)</f>
        <v>6783753.894269824</v>
      </c>
      <c r="AC132" s="24">
        <f>SUMIFS(Detail!O:O,Detail!$A:$A,$B132,Detail!$B:$B,"&lt;="&amp;66)</f>
        <v>3757200.4030314311</v>
      </c>
      <c r="AD132" s="24">
        <f>SUMIFS(Detail!O:O,Detail!$A:$A,$B132,Detail!$B:$B,"&lt;="&amp;69)</f>
        <v>2168764.8175631464</v>
      </c>
      <c r="AE132" s="24">
        <f>SUMIFS(Detail!O:O,Detail!$A:$A,$B132,Detail!$B:$B,"&lt;="&amp;72)</f>
        <v>1286898.0880230814</v>
      </c>
      <c r="AF132" s="33">
        <f t="shared" si="215"/>
        <v>1286898.0880230814</v>
      </c>
      <c r="AG132" s="24">
        <f>SUMIFS(Detail!O:O,Detail!$A:$A,$B132,Detail!$B:$B,"&lt;="&amp;75)</f>
        <v>779510.82711070031</v>
      </c>
      <c r="AH132" s="24">
        <f>SUMIFS(Detail!O:O,Detail!$A:$A,$B132,Detail!$B:$B,"&lt;="&amp;78)</f>
        <v>479956.56783603877</v>
      </c>
      <c r="AI132" s="24">
        <f>SUMIFS(Detail!O:O,Detail!$A:$A,$B132,Detail!$B:$B,"&lt;="&amp;81)</f>
        <v>299533.82575406879</v>
      </c>
      <c r="AJ132" s="24">
        <f>SUMIFS(Detail!O:O,Detail!$A:$A,$B132,Detail!$B:$B,"&lt;="&amp;84)</f>
        <v>189089.56615622342</v>
      </c>
      <c r="AK132" s="33">
        <f t="shared" si="216"/>
        <v>189089.56615622342</v>
      </c>
      <c r="AL132" s="24">
        <f>SUMIFS(Detail!O:O,Detail!$A:$A,$B132,Detail!$B:$B,"&lt;="&amp;87)</f>
        <v>120559.68529064953</v>
      </c>
      <c r="AM132" s="24">
        <f>SUMIFS(Detail!O:O,Detail!$A:$A,$B132,Detail!$B:$B,"&lt;="&amp;90)</f>
        <v>77541.304362870753</v>
      </c>
      <c r="AN132" s="24">
        <f>SUMIFS(Detail!O:O,Detail!$A:$A,$B132,Detail!$B:$B,"&lt;="&amp;93)</f>
        <v>50263.011207461357</v>
      </c>
      <c r="AO132" s="24">
        <f>SUMIFS(Detail!O:O,Detail!$A:$A,$B132,Detail!$B:$B,"&lt;="&amp;96)</f>
        <v>32810.457947999239</v>
      </c>
      <c r="AP132" s="33">
        <f t="shared" si="217"/>
        <v>32810.457947999239</v>
      </c>
      <c r="AQ132" s="24">
        <f>SUMIFS(Detail!O:O,Detail!$A:$A,$B132,Detail!$B:$B,"&lt;="&amp;99)</f>
        <v>21554.875756509602</v>
      </c>
      <c r="AR132" s="24">
        <f>SUMIFS(Detail!O:O,Detail!$A:$A,$B132,Detail!$B:$B,"&lt;="&amp;102)</f>
        <v>14243.382902540267</v>
      </c>
      <c r="AS132" s="24">
        <f>SUMIFS(Detail!O:O,Detail!$A:$A,$B132,Detail!$B:$B,"&lt;="&amp;105)</f>
        <v>9462.6893005892634</v>
      </c>
      <c r="AT132" s="24">
        <f>SUMIFS(Detail!O:O,Detail!$A:$A,$B132,Detail!$B:$B,"&lt;="&amp;108)</f>
        <v>6317.9583762213588</v>
      </c>
      <c r="AU132" s="33">
        <f t="shared" si="218"/>
        <v>6317.9583762213588</v>
      </c>
      <c r="AV132" s="24">
        <f>SUMIFS(Detail!O:O,Detail!$A:$A,$B132,Detail!$B:$B,"&lt;="&amp;111)</f>
        <v>4237.8829902485013</v>
      </c>
      <c r="AW132" s="24">
        <f>SUMIFS(Detail!O:O,Detail!$A:$A,$B132,Detail!$B:$B,"&lt;="&amp;114)</f>
        <v>2854.9519771486521</v>
      </c>
      <c r="AX132" s="24">
        <f>SUMIFS(Detail!O:O,Detail!$A:$A,$B132,Detail!$B:$B,"&lt;="&amp;117)</f>
        <v>1931.1196282729506</v>
      </c>
      <c r="AY132" s="24">
        <f>SUMIFS(Detail!O:O,Detail!$A:$A,$B132,Detail!$B:$B,"&lt;="&amp;120)</f>
        <v>1311.220615118742</v>
      </c>
      <c r="AZ132" s="33">
        <f t="shared" si="219"/>
        <v>1311.220615118742</v>
      </c>
      <c r="BA132" s="24">
        <f>SUMIFS(Detail!O:O,Detail!$A:$A,$B132,Detail!$B:$B,"&lt;="&amp;123)</f>
        <v>893.5217687562108</v>
      </c>
      <c r="BB132" s="24">
        <f>SUMIFS(Detail!O:O,Detail!$A:$A,$B132,Detail!$B:$B,"&lt;="&amp;126)</f>
        <v>610.96049505472183</v>
      </c>
      <c r="BC132" s="24">
        <f>SUMIFS(Detail!O:O,Detail!$A:$A,$B132,Detail!$B:$B,"&lt;="&amp;129)</f>
        <v>419.10571691393852</v>
      </c>
      <c r="BD132" s="24">
        <f>SUMIFS(Detail!O:O,Detail!$A:$A,$B132,Detail!$B:$B,"&lt;="&amp;132)</f>
        <v>288.38142112642527</v>
      </c>
      <c r="BE132" s="33">
        <f t="shared" si="220"/>
        <v>288.38142112642527</v>
      </c>
      <c r="BF132" s="24">
        <f>SUMIFS(Detail!O:O,Detail!$A:$A,$B132,Detail!$B:$B,"&lt;="&amp;135)</f>
        <v>199.01280885189772</v>
      </c>
      <c r="BG132" s="24">
        <f>SUMIFS(Detail!O:O,Detail!$A:$A,$B132,Detail!$B:$B,"&lt;="&amp;138)</f>
        <v>137.72315648943186</v>
      </c>
      <c r="BH132" s="24">
        <f>SUMIFS(Detail!O:O,Detail!$A:$A,$B132,Detail!$B:$B,"&lt;="&amp;141)</f>
        <v>95.56346769630909</v>
      </c>
      <c r="BI132" s="24">
        <f>SUMIFS(Detail!O:O,Detail!$A:$A,$B132,Detail!$B:$B,"&lt;="&amp;144)</f>
        <v>66.479352645576</v>
      </c>
      <c r="BJ132" s="33">
        <f t="shared" si="221"/>
        <v>66.479352645576</v>
      </c>
      <c r="BK132" s="24">
        <f>SUMIFS(Detail!O:O,Detail!$A:$A,$B132,Detail!$B:$B,"&lt;="&amp;147)</f>
        <v>46.360302001237869</v>
      </c>
      <c r="BL132" s="24">
        <f>SUMIFS(Detail!O:O,Detail!$A:$A,$B132,Detail!$B:$B,"&lt;="&amp;150)</f>
        <v>32.406211979687214</v>
      </c>
      <c r="BM132" s="24">
        <f>SUMIFS(Detail!O:O,Detail!$A:$A,$B132,Detail!$B:$B,"&lt;="&amp;153)</f>
        <v>22.703547447919846</v>
      </c>
      <c r="BN132" s="24">
        <f>SUMIFS(Detail!O:O,Detail!$A:$A,$B132,Detail!$B:$B,"&lt;="&amp;156)</f>
        <v>15.940655745565891</v>
      </c>
      <c r="BO132" s="33">
        <f t="shared" si="222"/>
        <v>15.940655745565891</v>
      </c>
      <c r="BP132" s="24">
        <f>SUMIFS(Detail!O:O,Detail!$A:$A,$B132,Detail!$B:$B,"&lt;="&amp;159)</f>
        <v>11.215835362672806</v>
      </c>
      <c r="BQ132" s="24">
        <f>SUMIFS(Detail!O:O,Detail!$A:$A,$B132,Detail!$B:$B,"&lt;="&amp;162)</f>
        <v>7.9074818789958954</v>
      </c>
      <c r="BR132" s="24">
        <f>SUMIFS(Detail!O:O,Detail!$A:$A,$B132,Detail!$B:$B,"&lt;="&amp;165)</f>
        <v>5.5859372913837433</v>
      </c>
      <c r="BS132" s="24">
        <f>SUMIFS(Detail!O:O,Detail!$A:$A,$B132,Detail!$B:$B,"&lt;="&amp;168)</f>
        <v>3.9534578621387482</v>
      </c>
      <c r="BT132" s="33">
        <f t="shared" si="223"/>
        <v>3.9534578621387482</v>
      </c>
      <c r="BU132" s="24">
        <f>SUMIFS(Detail!O:O,Detail!$A:$A,$B132,Detail!$B:$B,"&lt;="&amp;171)</f>
        <v>2.803205631673336</v>
      </c>
      <c r="BV132" s="24">
        <f>SUMIFS(Detail!O:O,Detail!$A:$A,$B132,Detail!$B:$B,"&lt;="&amp;174)</f>
        <v>1.9911532178521156</v>
      </c>
      <c r="BW132" s="24">
        <f>SUMIFS(Detail!O:O,Detail!$A:$A,$B132,Detail!$B:$B,"&lt;="&amp;177)</f>
        <v>1.4167810454964638</v>
      </c>
      <c r="BX132" s="24">
        <f>SUMIFS(Detail!O:O,Detail!$A:$A,$B132,Detail!$B:$B,"&lt;="&amp;180)</f>
        <v>1.0097801759839058</v>
      </c>
      <c r="BY132" s="33">
        <f t="shared" si="224"/>
        <v>1.0097801759839058</v>
      </c>
      <c r="BZ132" s="24">
        <f>SUMIFS(Detail!O:O,Detail!$A:$A,$B132,Detail!$B:$B,"&lt;="&amp;183)</f>
        <v>0.72086820751428604</v>
      </c>
      <c r="CA132" s="24">
        <f>SUMIFS(Detail!O:O,Detail!$A:$A,$B132,Detail!$B:$B,"&lt;="&amp;186)</f>
        <v>0.51543004065752029</v>
      </c>
      <c r="CB132" s="24">
        <f>SUMIFS(Detail!O:O,Detail!$A:$A,$B132,Detail!$B:$B,"&lt;="&amp;189)</f>
        <v>0.36910445243120193</v>
      </c>
      <c r="CC132" s="24">
        <f>SUMIFS(Detail!O:O,Detail!$A:$A,$B132,Detail!$B:$B,"&lt;="&amp;192)</f>
        <v>0.2647136002779007</v>
      </c>
      <c r="CD132" s="33">
        <f t="shared" si="225"/>
        <v>0.2647136002779007</v>
      </c>
      <c r="CE132" s="24">
        <f>SUMIFS(Detail!O:O,Detail!$A:$A,$B132,Detail!$B:$B,"&lt;="&amp;195)</f>
        <v>0.19012230634689331</v>
      </c>
      <c r="CF132" s="24">
        <f>SUMIFS(Detail!O:O,Detail!$A:$A,$B132,Detail!$B:$B,"&lt;="&amp;198)</f>
        <v>0.13674233108758926</v>
      </c>
      <c r="CG132" s="24">
        <f>SUMIFS(Detail!O:O,Detail!$A:$A,$B132,Detail!$B:$B,"&lt;="&amp;201)</f>
        <v>9.8484881222248077E-2</v>
      </c>
      <c r="CH132" s="24">
        <f>SUMIFS(Detail!O:O,Detail!$A:$A,$B132,Detail!$B:$B,"&lt;="&amp;204)</f>
        <v>7.1025922894477844E-2</v>
      </c>
      <c r="CI132" s="33">
        <f t="shared" si="226"/>
        <v>7.1025922894477844E-2</v>
      </c>
      <c r="CJ132" s="24">
        <f>SUMIFS(Detail!O:O,Detail!$A:$A,$B132,Detail!$B:$B,"&lt;="&amp;207)</f>
        <v>5.1289603114128113E-2</v>
      </c>
      <c r="CK132" s="24">
        <f>SUMIFS(Detail!O:O,Detail!$A:$A,$B132,Detail!$B:$B,"&lt;="&amp;210)</f>
        <v>3.7084385752677917E-2</v>
      </c>
      <c r="CL132" s="24">
        <f>SUMIFS(Detail!O:O,Detail!$A:$A,$B132,Detail!$B:$B,"&lt;="&amp;213)</f>
        <v>2.6846460998058319E-2</v>
      </c>
      <c r="CM132" s="24">
        <f>SUMIFS(Detail!O:O,Detail!$A:$A,$B132,Detail!$B:$B,"&lt;="&amp;216)</f>
        <v>1.9458070397377014E-2</v>
      </c>
      <c r="CN132" s="33">
        <f t="shared" si="227"/>
        <v>1.9458070397377014E-2</v>
      </c>
      <c r="CO132" s="24">
        <f>SUMIFS(Detail!O:O,Detail!$A:$A,$B132,Detail!$B:$B,"&lt;="&amp;219)</f>
        <v>1.411931961774826E-2</v>
      </c>
      <c r="CP132" s="24">
        <f>SUMIFS(Detail!O:O,Detail!$A:$A,$B132,Detail!$B:$B,"&lt;="&amp;222)</f>
        <v>1.0256722569465637E-2</v>
      </c>
      <c r="CQ132" s="24">
        <f>SUMIFS(Detail!O:O,Detail!$A:$A,$B132,Detail!$B:$B,"&lt;="&amp;225)</f>
        <v>7.4587166309356689E-3</v>
      </c>
      <c r="CR132" s="24">
        <f>SUMIFS(Detail!O:O,Detail!$A:$A,$B132,Detail!$B:$B,"&lt;="&amp;228)</f>
        <v>5.4294615983963013E-3</v>
      </c>
      <c r="CS132" s="33">
        <f t="shared" si="228"/>
        <v>5.4294615983963013E-3</v>
      </c>
      <c r="CT132" s="24">
        <f>SUMIFS(Detail!O:O,Detail!$A:$A,$B132,Detail!$B:$B,"&lt;="&amp;231)</f>
        <v>3.9560273289680481E-3</v>
      </c>
      <c r="CU132" s="24">
        <f>SUMIFS(Detail!O:O,Detail!$A:$A,$B132,Detail!$B:$B,"&lt;="&amp;234)</f>
        <v>2.8849467635154724E-3</v>
      </c>
      <c r="CV132" s="24">
        <f>SUMIFS(Detail!O:O,Detail!$A:$A,$B132,Detail!$B:$B,"&lt;="&amp;237)</f>
        <v>2.1054521203041077E-3</v>
      </c>
      <c r="CW132" s="24">
        <f>SUMIFS(Detail!O:O,Detail!$A:$A,$B132,Detail!$B:$B,"&lt;="&amp;240)</f>
        <v>1.5375539660453796E-3</v>
      </c>
      <c r="CX132" s="33">
        <f t="shared" si="229"/>
        <v>1.5375539660453796E-3</v>
      </c>
      <c r="CY132" s="24">
        <f>SUMIFS(Detail!O:O,Detail!$A:$A,$B132,Detail!$B:$B,"&lt;="&amp;243)</f>
        <v>0</v>
      </c>
      <c r="CZ132" s="24">
        <f>SUMIFS(Detail!O:O,Detail!$A:$A,$B132,Detail!$B:$B,"&lt;="&amp;246)</f>
        <v>0</v>
      </c>
      <c r="DA132" s="24">
        <f>SUMIFS(Detail!O:O,Detail!$A:$A,$B132,Detail!$B:$B,"&lt;="&amp;249)</f>
        <v>0</v>
      </c>
      <c r="DB132" s="24">
        <f>SUMIFS(Detail!O:O,Detail!$A:$A,$B132,Detail!$B:$B,"&lt;="&amp;252)</f>
        <v>0</v>
      </c>
      <c r="DC132" s="33">
        <f t="shared" si="230"/>
        <v>0</v>
      </c>
      <c r="DD132" s="86">
        <f>SUMIFS(Detail!O:O,Detail!$A:$A,$B132,Detail!$B:$B,"&gt;60")</f>
        <v>-13336388.451737635</v>
      </c>
    </row>
    <row r="133" spans="1:108" x14ac:dyDescent="0.25">
      <c r="A133" t="s">
        <v>5370</v>
      </c>
      <c r="B133" s="32" t="s">
        <v>5129</v>
      </c>
      <c r="C133" s="24">
        <f>SUMIFS(Detail!O:O,Detail!$A:$A,$B133,Detail!$B:$B,"&lt;="&amp;3)</f>
        <v>0</v>
      </c>
      <c r="D133" s="24">
        <f>SUMIFS(Detail!O:O,Detail!$A:$A,$B133,Detail!$B:$B,"&lt;="&amp;6)</f>
        <v>0</v>
      </c>
      <c r="E133" s="24">
        <f>SUMIFS(Detail!O:O,Detail!$A:$A,$B133,Detail!$B:$B,"&lt;="&amp;9)</f>
        <v>0</v>
      </c>
      <c r="F133" s="24">
        <f>SUMIFS(Detail!O:O,Detail!$A:$A,$B133,Detail!$B:$B,"&lt;="&amp;12)</f>
        <v>0</v>
      </c>
      <c r="G133" s="33">
        <f t="shared" si="210"/>
        <v>0</v>
      </c>
      <c r="H133" s="24">
        <f>SUMIFS(Detail!O:O,Detail!$A:$A,$B133,Detail!$B:$B,"&lt;="&amp;15)</f>
        <v>4686.7101079490321</v>
      </c>
      <c r="I133" s="24">
        <f>SUMIFS(Detail!O:O,Detail!$A:$A,$B133,Detail!$B:$B,"&lt;="&amp;18)</f>
        <v>32776.165928539973</v>
      </c>
      <c r="J133" s="24">
        <f>SUMIFS(Detail!O:O,Detail!$A:$A,$B133,Detail!$B:$B,"&lt;="&amp;21)</f>
        <v>154323.16258661661</v>
      </c>
      <c r="K133" s="24">
        <f>SUMIFS(Detail!O:O,Detail!$A:$A,$B133,Detail!$B:$B,"&lt;="&amp;24)</f>
        <v>439435.61771878309</v>
      </c>
      <c r="L133" s="33">
        <f t="shared" si="211"/>
        <v>439435.61771878309</v>
      </c>
      <c r="M133" s="24">
        <f>SUMIFS(Detail!O:O,Detail!$A:$A,$B133,Detail!$B:$B,"&lt;="&amp;27)</f>
        <v>913178.78477541497</v>
      </c>
      <c r="N133" s="24">
        <f>SUMIFS(Detail!O:O,Detail!$A:$A,$B133,Detail!$B:$B,"&lt;="&amp;30)</f>
        <v>1590555.3131499074</v>
      </c>
      <c r="O133" s="24">
        <f>SUMIFS(Detail!O:O,Detail!$A:$A,$B133,Detail!$B:$B,"&lt;="&amp;33)</f>
        <v>2440652.9162434665</v>
      </c>
      <c r="P133" s="24">
        <f>SUMIFS(Detail!O:O,Detail!$A:$A,$B133,Detail!$B:$B,"&lt;="&amp;36)</f>
        <v>3439660.726619442</v>
      </c>
      <c r="Q133" s="33">
        <f t="shared" si="212"/>
        <v>3439660.726619442</v>
      </c>
      <c r="R133" s="24">
        <f>SUMIFS(Detail!O:O,Detail!$A:$A,$B133,Detail!$B:$B,"&lt;="&amp;39)</f>
        <v>4613162.2380977413</v>
      </c>
      <c r="S133" s="24">
        <f>SUMIFS(Detail!O:O,Detail!$A:$A,$B133,Detail!$B:$B,"&lt;="&amp;42)</f>
        <v>5993906.9524291707</v>
      </c>
      <c r="T133" s="24">
        <f>SUMIFS(Detail!O:O,Detail!$A:$A,$B133,Detail!$B:$B,"&lt;="&amp;45)</f>
        <v>7622750.5694937147</v>
      </c>
      <c r="U133" s="24">
        <f>SUMIFS(Detail!O:O,Detail!$A:$A,$B133,Detail!$B:$B,"&lt;="&amp;48)</f>
        <v>9549725.2961845212</v>
      </c>
      <c r="V133" s="33">
        <f t="shared" si="213"/>
        <v>9549725.2961845212</v>
      </c>
      <c r="W133" s="24">
        <f>SUMIFS(Detail!O:O,Detail!$A:$A,$B133,Detail!$B:$B,"&lt;="&amp;51)</f>
        <v>11835469.063504025</v>
      </c>
      <c r="X133" s="24">
        <f>SUMIFS(Detail!O:O,Detail!$A:$A,$B133,Detail!$B:$B,"&lt;="&amp;54)</f>
        <v>14553076.822739601</v>
      </c>
      <c r="Y133" s="24">
        <f>SUMIFS(Detail!O:O,Detail!$A:$A,$B133,Detail!$B:$B,"&lt;="&amp;57)</f>
        <v>17790419.56783884</v>
      </c>
      <c r="Z133" s="24">
        <f>SUMIFS(Detail!O:O,Detail!$A:$A,$B133,Detail!$B:$B,"&lt;="&amp;60)</f>
        <v>21652991.934875622</v>
      </c>
      <c r="AA133" s="33">
        <f t="shared" si="214"/>
        <v>21652991.934875622</v>
      </c>
      <c r="AB133" s="24">
        <f>SUMIFS(Detail!O:O,Detail!$A:$A,$B133,Detail!$B:$B,"&lt;="&amp;63)</f>
        <v>20785360.22111804</v>
      </c>
      <c r="AC133" s="24">
        <f>SUMIFS(Detail!O:O,Detail!$A:$A,$B133,Detail!$B:$B,"&lt;="&amp;66)</f>
        <v>19769149.128904529</v>
      </c>
      <c r="AD133" s="24">
        <f>SUMIFS(Detail!O:O,Detail!$A:$A,$B133,Detail!$B:$B,"&lt;="&amp;69)</f>
        <v>18666358.216848683</v>
      </c>
      <c r="AE133" s="24">
        <f>SUMIFS(Detail!O:O,Detail!$A:$A,$B133,Detail!$B:$B,"&lt;="&amp;72)</f>
        <v>17536564.406291533</v>
      </c>
      <c r="AF133" s="33">
        <f t="shared" si="215"/>
        <v>17536564.406291533</v>
      </c>
      <c r="AG133" s="24">
        <f>SUMIFS(Detail!O:O,Detail!$A:$A,$B133,Detail!$B:$B,"&lt;="&amp;75)</f>
        <v>16420732.266027436</v>
      </c>
      <c r="AH133" s="24">
        <f>SUMIFS(Detail!O:O,Detail!$A:$A,$B133,Detail!$B:$B,"&lt;="&amp;78)</f>
        <v>15343861.692710744</v>
      </c>
      <c r="AI133" s="24">
        <f>SUMIFS(Detail!O:O,Detail!$A:$A,$B133,Detail!$B:$B,"&lt;="&amp;81)</f>
        <v>14319892.381593904</v>
      </c>
      <c r="AJ133" s="24">
        <f>SUMIFS(Detail!O:O,Detail!$A:$A,$B133,Detail!$B:$B,"&lt;="&amp;84)</f>
        <v>13355598.971788052</v>
      </c>
      <c r="AK133" s="33">
        <f t="shared" si="216"/>
        <v>13355598.971788052</v>
      </c>
      <c r="AL133" s="24">
        <f>SUMIFS(Detail!O:O,Detail!$A:$A,$B133,Detail!$B:$B,"&lt;="&amp;87)</f>
        <v>12453261.177137282</v>
      </c>
      <c r="AM133" s="24">
        <f>SUMIFS(Detail!O:O,Detail!$A:$A,$B133,Detail!$B:$B,"&lt;="&amp;90)</f>
        <v>11612411.350026835</v>
      </c>
      <c r="AN133" s="24">
        <f>SUMIFS(Detail!O:O,Detail!$A:$A,$B133,Detail!$B:$B,"&lt;="&amp;93)</f>
        <v>10830958.758008825</v>
      </c>
      <c r="AO133" s="24">
        <f>SUMIFS(Detail!O:O,Detail!$A:$A,$B133,Detail!$B:$B,"&lt;="&amp;96)</f>
        <v>10105907.182763766</v>
      </c>
      <c r="AP133" s="33">
        <f t="shared" si="217"/>
        <v>10105907.182763766</v>
      </c>
      <c r="AQ133" s="24">
        <f>SUMIFS(Detail!O:O,Detail!$A:$A,$B133,Detail!$B:$B,"&lt;="&amp;99)</f>
        <v>9433810.0304774586</v>
      </c>
      <c r="AR133" s="24">
        <f>SUMIFS(Detail!O:O,Detail!$A:$A,$B133,Detail!$B:$B,"&lt;="&amp;102)</f>
        <v>8811056.0224984288</v>
      </c>
      <c r="AS133" s="24">
        <f>SUMIFS(Detail!O:O,Detail!$A:$A,$B133,Detail!$B:$B,"&lt;="&amp;105)</f>
        <v>8234043.5182136502</v>
      </c>
      <c r="AT133" s="24">
        <f>SUMIFS(Detail!O:O,Detail!$A:$A,$B133,Detail!$B:$B,"&lt;="&amp;108)</f>
        <v>7699287.1382644586</v>
      </c>
      <c r="AU133" s="33">
        <f t="shared" si="218"/>
        <v>7699287.1382644586</v>
      </c>
      <c r="AV133" s="24">
        <f>SUMIFS(Detail!O:O,Detail!$A:$A,$B133,Detail!$B:$B,"&lt;="&amp;111)</f>
        <v>7203478.4347348809</v>
      </c>
      <c r="AW133" s="24">
        <f>SUMIFS(Detail!O:O,Detail!$A:$A,$B133,Detail!$B:$B,"&lt;="&amp;114)</f>
        <v>6743516.483146105</v>
      </c>
      <c r="AX133" s="24">
        <f>SUMIFS(Detail!O:O,Detail!$A:$A,$B133,Detail!$B:$B,"&lt;="&amp;117)</f>
        <v>6316520.0544172078</v>
      </c>
      <c r="AY133" s="24">
        <f>SUMIFS(Detail!O:O,Detail!$A:$A,$B133,Detail!$B:$B,"&lt;="&amp;120)</f>
        <v>5919828.1913508177</v>
      </c>
      <c r="AZ133" s="33">
        <f t="shared" si="219"/>
        <v>5919828.1913508177</v>
      </c>
      <c r="BA133" s="24">
        <f>SUMIFS(Detail!O:O,Detail!$A:$A,$B133,Detail!$B:$B,"&lt;="&amp;123)</f>
        <v>5550993.6930889152</v>
      </c>
      <c r="BB133" s="24">
        <f>SUMIFS(Detail!O:O,Detail!$A:$A,$B133,Detail!$B:$B,"&lt;="&amp;126)</f>
        <v>5207772.4700156003</v>
      </c>
      <c r="BC133" s="24">
        <f>SUMIFS(Detail!O:O,Detail!$A:$A,$B133,Detail!$B:$B,"&lt;="&amp;129)</f>
        <v>4888110.7066792995</v>
      </c>
      <c r="BD133" s="24">
        <f>SUMIFS(Detail!O:O,Detail!$A:$A,$B133,Detail!$B:$B,"&lt;="&amp;132)</f>
        <v>4590131.0873952061</v>
      </c>
      <c r="BE133" s="33">
        <f t="shared" si="220"/>
        <v>4590131.0873952061</v>
      </c>
      <c r="BF133" s="24">
        <f>SUMIFS(Detail!O:O,Detail!$A:$A,$B133,Detail!$B:$B,"&lt;="&amp;135)</f>
        <v>4312118.8837090805</v>
      </c>
      <c r="BG133" s="24">
        <f>SUMIFS(Detail!O:O,Detail!$A:$A,$B133,Detail!$B:$B,"&lt;="&amp;138)</f>
        <v>4052508.3992667757</v>
      </c>
      <c r="BH133" s="24">
        <f>SUMIFS(Detail!O:O,Detail!$A:$A,$B133,Detail!$B:$B,"&lt;="&amp;141)</f>
        <v>3809870.0657595471</v>
      </c>
      <c r="BI133" s="24">
        <f>SUMIFS(Detail!O:O,Detail!$A:$A,$B133,Detail!$B:$B,"&lt;="&amp;144)</f>
        <v>3582898.3501499631</v>
      </c>
      <c r="BJ133" s="33">
        <f t="shared" si="221"/>
        <v>3582898.3501499631</v>
      </c>
      <c r="BK133" s="24">
        <f>SUMIFS(Detail!O:O,Detail!$A:$A,$B133,Detail!$B:$B,"&lt;="&amp;147)</f>
        <v>3370400.5460075215</v>
      </c>
      <c r="BL133" s="24">
        <f>SUMIFS(Detail!O:O,Detail!$A:$A,$B133,Detail!$B:$B,"&lt;="&amp;150)</f>
        <v>3171286.4654828347</v>
      </c>
      <c r="BM133" s="24">
        <f>SUMIFS(Detail!O:O,Detail!$A:$A,$B133,Detail!$B:$B,"&lt;="&amp;153)</f>
        <v>2984559.0130846165</v>
      </c>
      <c r="BN133" s="24">
        <f>SUMIFS(Detail!O:O,Detail!$A:$A,$B133,Detail!$B:$B,"&lt;="&amp;156)</f>
        <v>2809305.6011207476</v>
      </c>
      <c r="BO133" s="33">
        <f t="shared" si="222"/>
        <v>2809305.6011207476</v>
      </c>
      <c r="BP133" s="24">
        <f>SUMIFS(Detail!O:O,Detail!$A:$A,$B133,Detail!$B:$B,"&lt;="&amp;159)</f>
        <v>2644690.3547505662</v>
      </c>
      <c r="BQ133" s="24">
        <f>SUMIFS(Detail!O:O,Detail!$A:$A,$B133,Detail!$B:$B,"&lt;="&amp;162)</f>
        <v>2489947.0488896668</v>
      </c>
      <c r="BR133" s="24">
        <f>SUMIFS(Detail!O:O,Detail!$A:$A,$B133,Detail!$B:$B,"&lt;="&amp;165)</f>
        <v>2344372.7175445631</v>
      </c>
      <c r="BS133" s="24">
        <f>SUMIFS(Detail!O:O,Detail!$A:$A,$B133,Detail!$B:$B,"&lt;="&amp;168)</f>
        <v>2207321.8770600446</v>
      </c>
      <c r="BT133" s="33">
        <f t="shared" si="223"/>
        <v>2207321.8770600446</v>
      </c>
      <c r="BU133" s="24">
        <f>SUMIFS(Detail!O:O,Detail!$A:$A,$B133,Detail!$B:$B,"&lt;="&amp;171)</f>
        <v>2078201.3072376363</v>
      </c>
      <c r="BV133" s="24">
        <f>SUMIFS(Detail!O:O,Detail!$A:$A,$B133,Detail!$B:$B,"&lt;="&amp;174)</f>
        <v>1956465.337658342</v>
      </c>
      <c r="BW133" s="24">
        <f>SUMIFS(Detail!O:O,Detail!$A:$A,$B133,Detail!$B:$B,"&lt;="&amp;177)</f>
        <v>1841611.5903669819</v>
      </c>
      <c r="BX133" s="24">
        <f>SUMIFS(Detail!O:O,Detail!$A:$A,$B133,Detail!$B:$B,"&lt;="&amp;180)</f>
        <v>1733177.1340545677</v>
      </c>
      <c r="BY133" s="33">
        <f t="shared" si="224"/>
        <v>1733177.1340545677</v>
      </c>
      <c r="BZ133" s="24">
        <f>SUMIFS(Detail!O:O,Detail!$A:$A,$B133,Detail!$B:$B,"&lt;="&amp;183)</f>
        <v>1630735.0088205561</v>
      </c>
      <c r="CA133" s="24">
        <f>SUMIFS(Detail!O:O,Detail!$A:$A,$B133,Detail!$B:$B,"&lt;="&amp;186)</f>
        <v>1533891.0843899213</v>
      </c>
      <c r="CB133" s="24">
        <f>SUMIFS(Detail!O:O,Detail!$A:$A,$B133,Detail!$B:$B,"&lt;="&amp;189)</f>
        <v>1442281.2182334475</v>
      </c>
      <c r="CC133" s="24">
        <f>SUMIFS(Detail!O:O,Detail!$A:$A,$B133,Detail!$B:$B,"&lt;="&amp;192)</f>
        <v>1355568.6833569817</v>
      </c>
      <c r="CD133" s="33">
        <f t="shared" si="225"/>
        <v>1355568.6833569817</v>
      </c>
      <c r="CE133" s="24">
        <f>SUMIFS(Detail!O:O,Detail!$A:$A,$B133,Detail!$B:$B,"&lt;="&amp;195)</f>
        <v>1273441.8385735229</v>
      </c>
      <c r="CF133" s="24">
        <f>SUMIFS(Detail!O:O,Detail!$A:$A,$B133,Detail!$B:$B,"&lt;="&amp;198)</f>
        <v>1195612.0168502964</v>
      </c>
      <c r="CG133" s="24">
        <f>SUMIFS(Detail!O:O,Detail!$A:$A,$B133,Detail!$B:$B,"&lt;="&amp;201)</f>
        <v>1121811.6098413765</v>
      </c>
      <c r="CH133" s="24">
        <f>SUMIFS(Detail!O:O,Detail!$A:$A,$B133,Detail!$B:$B,"&lt;="&amp;204)</f>
        <v>1051792.3289890997</v>
      </c>
      <c r="CI133" s="33">
        <f t="shared" si="226"/>
        <v>1051792.3289890997</v>
      </c>
      <c r="CJ133" s="24">
        <f>SUMIFS(Detail!O:O,Detail!$A:$A,$B133,Detail!$B:$B,"&lt;="&amp;207)</f>
        <v>985323.62562108412</v>
      </c>
      <c r="CK133" s="24">
        <f>SUMIFS(Detail!O:O,Detail!$A:$A,$B133,Detail!$B:$B,"&lt;="&amp;210)</f>
        <v>922191.25430376828</v>
      </c>
      <c r="CL133" s="24">
        <f>SUMIFS(Detail!O:O,Detail!$A:$A,$B133,Detail!$B:$B,"&lt;="&amp;213)</f>
        <v>862195.96535526216</v>
      </c>
      <c r="CM133" s="24">
        <f>SUMIFS(Detail!O:O,Detail!$A:$A,$B133,Detail!$B:$B,"&lt;="&amp;216)</f>
        <v>805152.31388927624</v>
      </c>
      <c r="CN133" s="33">
        <f t="shared" si="227"/>
        <v>805152.31388927624</v>
      </c>
      <c r="CO133" s="24">
        <f>SUMIFS(Detail!O:O,Detail!$A:$A,$B133,Detail!$B:$B,"&lt;="&amp;219)</f>
        <v>750887.57407388091</v>
      </c>
      <c r="CP133" s="24">
        <f>SUMIFS(Detail!O:O,Detail!$A:$A,$B133,Detail!$B:$B,"&lt;="&amp;222)</f>
        <v>699240.74846075103</v>
      </c>
      <c r="CQ133" s="24">
        <f>SUMIFS(Detail!O:O,Detail!$A:$A,$B133,Detail!$B:$B,"&lt;="&amp;225)</f>
        <v>650061.66328633949</v>
      </c>
      <c r="CR133" s="24">
        <f>SUMIFS(Detail!O:O,Detail!$A:$A,$B133,Detail!$B:$B,"&lt;="&amp;228)</f>
        <v>603210.14158017933</v>
      </c>
      <c r="CS133" s="33">
        <f t="shared" si="228"/>
        <v>603210.14158017933</v>
      </c>
      <c r="CT133" s="24">
        <f>SUMIFS(Detail!O:O,Detail!$A:$A,$B133,Detail!$B:$B,"&lt;="&amp;231)</f>
        <v>558555.24674853683</v>
      </c>
      <c r="CU133" s="24">
        <f>SUMIFS(Detail!O:O,Detail!$A:$A,$B133,Detail!$B:$B,"&lt;="&amp;234)</f>
        <v>515974.59004518762</v>
      </c>
      <c r="CV133" s="24">
        <f>SUMIFS(Detail!O:O,Detail!$A:$A,$B133,Detail!$B:$B,"&lt;="&amp;237)</f>
        <v>475353.69600586221</v>
      </c>
      <c r="CW133" s="24">
        <f>SUMIFS(Detail!O:O,Detail!$A:$A,$B133,Detail!$B:$B,"&lt;="&amp;240)</f>
        <v>436585.42051541433</v>
      </c>
      <c r="CX133" s="33">
        <f t="shared" si="229"/>
        <v>436585.42051541433</v>
      </c>
      <c r="CY133" s="24">
        <f>SUMIFS(Detail!O:O,Detail!$A:$A,$B133,Detail!$B:$B,"&lt;="&amp;243)</f>
        <v>0</v>
      </c>
      <c r="CZ133" s="24">
        <f>SUMIFS(Detail!O:O,Detail!$A:$A,$B133,Detail!$B:$B,"&lt;="&amp;246)</f>
        <v>0</v>
      </c>
      <c r="DA133" s="24">
        <f>SUMIFS(Detail!O:O,Detail!$A:$A,$B133,Detail!$B:$B,"&lt;="&amp;249)</f>
        <v>0</v>
      </c>
      <c r="DB133" s="24">
        <f>SUMIFS(Detail!O:O,Detail!$A:$A,$B133,Detail!$B:$B,"&lt;="&amp;252)</f>
        <v>0</v>
      </c>
      <c r="DC133" s="33">
        <f t="shared" si="230"/>
        <v>0</v>
      </c>
      <c r="DD133" s="86">
        <f>SUMIFS(Detail!O:O,Detail!$A:$A,$B133,Detail!$B:$B,"&gt;60")</f>
        <v>-21652991.934875622</v>
      </c>
    </row>
    <row r="134" spans="1:108" x14ac:dyDescent="0.25">
      <c r="A134" t="s">
        <v>4178</v>
      </c>
      <c r="B134" s="87" t="s">
        <v>5371</v>
      </c>
      <c r="C134" s="88">
        <f>SUM(C124:C133)</f>
        <v>0</v>
      </c>
      <c r="D134" s="88">
        <f>SUM(D124:D133)</f>
        <v>0</v>
      </c>
      <c r="E134" s="88">
        <f>SUM(E124:E133)</f>
        <v>917028.60050083266</v>
      </c>
      <c r="F134" s="88">
        <f>SUM(F124:F133)</f>
        <v>2141330.6177075105</v>
      </c>
      <c r="G134" s="89">
        <f t="shared" si="210"/>
        <v>2141330.6177075105</v>
      </c>
      <c r="H134" s="88">
        <f>SUM(H124:H133)</f>
        <v>3573982.0321650477</v>
      </c>
      <c r="I134" s="88">
        <f>SUM(I124:I133)</f>
        <v>5652732.9528208515</v>
      </c>
      <c r="J134" s="88">
        <f>SUM(J124:J133)</f>
        <v>8538320.0455606207</v>
      </c>
      <c r="K134" s="88">
        <f>SUM(K124:K133)</f>
        <v>11541197.49806881</v>
      </c>
      <c r="L134" s="89">
        <f t="shared" si="211"/>
        <v>11541197.49806881</v>
      </c>
      <c r="M134" s="88">
        <f>SUM(M124:M133)</f>
        <v>14291370.882744662</v>
      </c>
      <c r="N134" s="88">
        <f>SUM(N124:N133)</f>
        <v>17468986.145827197</v>
      </c>
      <c r="O134" s="88">
        <f>SUM(O124:O133)</f>
        <v>21383954.387037642</v>
      </c>
      <c r="P134" s="88">
        <f>SUM(P124:P133)</f>
        <v>26433390.847095627</v>
      </c>
      <c r="Q134" s="89">
        <f t="shared" si="212"/>
        <v>26433390.847095627</v>
      </c>
      <c r="R134" s="88">
        <f>SUM(R124:R133)</f>
        <v>32090993.656534612</v>
      </c>
      <c r="S134" s="88">
        <f>SUM(S124:S133)</f>
        <v>37238108.873008609</v>
      </c>
      <c r="T134" s="88">
        <f>SUM(T124:T133)</f>
        <v>42844051.89220348</v>
      </c>
      <c r="U134" s="88">
        <f>SUM(U124:U133)</f>
        <v>50165894.826179266</v>
      </c>
      <c r="V134" s="89">
        <f t="shared" si="213"/>
        <v>50165894.826179266</v>
      </c>
      <c r="W134" s="88">
        <f>SUM(W124:W133)</f>
        <v>60201739.995230764</v>
      </c>
      <c r="X134" s="88">
        <f>SUM(X124:X133)</f>
        <v>71491068.452181906</v>
      </c>
      <c r="Y134" s="88">
        <f>SUM(Y124:Y133)</f>
        <v>81942760.177197814</v>
      </c>
      <c r="Z134" s="88">
        <f>SUM(Z124:Z133)</f>
        <v>93724844.50337173</v>
      </c>
      <c r="AA134" s="89">
        <f t="shared" si="214"/>
        <v>93724844.50337173</v>
      </c>
      <c r="AB134" s="88">
        <f>SUM(AB124:AB133)</f>
        <v>75616834.427377686</v>
      </c>
      <c r="AC134" s="88">
        <f>SUM(AC124:AC133)</f>
        <v>65804039.275409825</v>
      </c>
      <c r="AD134" s="88">
        <f>SUM(AD124:AD133)</f>
        <v>59015190.206449345</v>
      </c>
      <c r="AE134" s="88">
        <f>SUM(AE124:AE133)</f>
        <v>53704191.095479295</v>
      </c>
      <c r="AF134" s="89">
        <f t="shared" si="215"/>
        <v>53704191.095479295</v>
      </c>
      <c r="AG134" s="88">
        <f>SUM(AG124:AG133)</f>
        <v>49256980.522233509</v>
      </c>
      <c r="AH134" s="88">
        <f>SUM(AH124:AH133)</f>
        <v>45389346.689118221</v>
      </c>
      <c r="AI134" s="88">
        <f>SUM(AI124:AI133)</f>
        <v>41952739.285462476</v>
      </c>
      <c r="AJ134" s="88">
        <f>SUM(AJ124:AJ133)</f>
        <v>38860408.641559668</v>
      </c>
      <c r="AK134" s="89">
        <f t="shared" si="216"/>
        <v>38860408.641559668</v>
      </c>
      <c r="AL134" s="88">
        <f>SUM(AL124:AL133)</f>
        <v>36056231.130554467</v>
      </c>
      <c r="AM134" s="88">
        <f>SUM(AM124:AM133)</f>
        <v>33500498.868186008</v>
      </c>
      <c r="AN134" s="88">
        <f>SUM(AN124:AN133)</f>
        <v>31163017.372399814</v>
      </c>
      <c r="AO134" s="88">
        <f>SUM(AO124:AO133)</f>
        <v>29019556.534506042</v>
      </c>
      <c r="AP134" s="89">
        <f t="shared" si="217"/>
        <v>29019556.534506042</v>
      </c>
      <c r="AQ134" s="88">
        <f>SUM(AQ124:AQ133)</f>
        <v>27049921.466910094</v>
      </c>
      <c r="AR134" s="88">
        <f>SUM(AR124:AR133)</f>
        <v>25236842.543306001</v>
      </c>
      <c r="AS134" s="88">
        <f>SUM(AS124:AS133)</f>
        <v>23565292.096671849</v>
      </c>
      <c r="AT134" s="88">
        <f>SUM(AT124:AT133)</f>
        <v>22022043.672176819</v>
      </c>
      <c r="AU134" s="89">
        <f t="shared" si="218"/>
        <v>22022043.672176819</v>
      </c>
      <c r="AV134" s="88">
        <f>SUM(AV124:AV133)</f>
        <v>20595366.522888727</v>
      </c>
      <c r="AW134" s="88">
        <f>SUM(AW124:AW133)</f>
        <v>19274799.75524291</v>
      </c>
      <c r="AX134" s="88">
        <f>SUM(AX124:AX133)</f>
        <v>18050978.5162201</v>
      </c>
      <c r="AY134" s="88">
        <f>SUM(AY124:AY133)</f>
        <v>16915494.732948411</v>
      </c>
      <c r="AZ134" s="89">
        <f t="shared" si="219"/>
        <v>16915494.732948411</v>
      </c>
      <c r="BA134" s="88">
        <f>SUM(BA124:BA133)</f>
        <v>15860782.079569381</v>
      </c>
      <c r="BB134" s="88">
        <f>SUM(BB124:BB133)</f>
        <v>14880018.824471274</v>
      </c>
      <c r="BC134" s="88">
        <f>SUM(BC124:BC133)</f>
        <v>13967044.47817577</v>
      </c>
      <c r="BD134" s="88">
        <f>SUM(BD124:BD133)</f>
        <v>13116287.490638115</v>
      </c>
      <c r="BE134" s="89">
        <f t="shared" si="220"/>
        <v>13116287.490638115</v>
      </c>
      <c r="BF134" s="88">
        <f>SUM(BF124:BF133)</f>
        <v>12322702.0497436</v>
      </c>
      <c r="BG134" s="88">
        <f>SUM(BG124:BG133)</f>
        <v>11581712.535716955</v>
      </c>
      <c r="BH134" s="88">
        <f>SUM(BH124:BH133)</f>
        <v>10889164.514039405</v>
      </c>
      <c r="BI134" s="88">
        <f>SUM(BI124:BI133)</f>
        <v>10241281.372780841</v>
      </c>
      <c r="BJ134" s="89">
        <f t="shared" si="221"/>
        <v>10241281.372780841</v>
      </c>
      <c r="BK134" s="88">
        <f>SUM(BK124:BK133)</f>
        <v>9634625.8693795018</v>
      </c>
      <c r="BL134" s="88">
        <f>SUM(BL124:BL133)</f>
        <v>9066065.9703395534</v>
      </c>
      <c r="BM134" s="88">
        <f>SUM(BM124:BM133)</f>
        <v>8532744.4589915201</v>
      </c>
      <c r="BN134" s="88">
        <f>SUM(BN124:BN133)</f>
        <v>8032051.8597999914</v>
      </c>
      <c r="BO134" s="89">
        <f t="shared" si="222"/>
        <v>8032051.8597999914</v>
      </c>
      <c r="BP134" s="88">
        <f>SUM(BP124:BP133)</f>
        <v>7561602.2879198352</v>
      </c>
      <c r="BQ134" s="88">
        <f>SUM(BQ124:BQ133)</f>
        <v>7119211.8831372606</v>
      </c>
      <c r="BR134" s="88">
        <f>SUM(BR124:BR133)</f>
        <v>6702879.5301804766</v>
      </c>
      <c r="BS134" s="88">
        <f>SUM(BS124:BS133)</f>
        <v>6310769.6041705515</v>
      </c>
      <c r="BT134" s="89">
        <f t="shared" si="223"/>
        <v>6310769.6041705515</v>
      </c>
      <c r="BU134" s="88">
        <f>SUM(BU124:BU133)</f>
        <v>5941196.5117820632</v>
      </c>
      <c r="BV134" s="88">
        <f>SUM(BV124:BV133)</f>
        <v>5592610.8263159674</v>
      </c>
      <c r="BW134" s="88">
        <f>SUM(BW124:BW133)</f>
        <v>5263586.8389744163</v>
      </c>
      <c r="BX134" s="88">
        <f>SUM(BX124:BX133)</f>
        <v>4952811.3696832377</v>
      </c>
      <c r="BY134" s="89">
        <f t="shared" si="224"/>
        <v>4952811.3696832377</v>
      </c>
      <c r="BZ134" s="88">
        <f>SUM(BZ124:BZ133)</f>
        <v>4659073.6992353182</v>
      </c>
      <c r="CA134" s="88">
        <f>SUM(CA124:CA133)</f>
        <v>4381256.5006844373</v>
      </c>
      <c r="CB134" s="88">
        <f>SUM(CB124:CB133)</f>
        <v>4118327.6620937455</v>
      </c>
      <c r="CC134" s="88">
        <f>SUM(CC124:CC133)</f>
        <v>3869332.9051889088</v>
      </c>
      <c r="CD134" s="89">
        <f t="shared" si="225"/>
        <v>3869332.9051889088</v>
      </c>
      <c r="CE134" s="88">
        <f>SUM(CE124:CE133)</f>
        <v>3633389.11540653</v>
      </c>
      <c r="CF134" s="88">
        <f>SUM(CF124:CF133)</f>
        <v>3409678.3084464287</v>
      </c>
      <c r="CG134" s="88">
        <f>SUM(CG124:CG133)</f>
        <v>3197442.1669008005</v>
      </c>
      <c r="CH134" s="88">
        <f>SUM(CH124:CH133)</f>
        <v>2995977.0879911995</v>
      </c>
      <c r="CI134" s="89">
        <f t="shared" si="226"/>
        <v>2995977.0879911995</v>
      </c>
      <c r="CJ134" s="88">
        <f>SUM(CJ124:CJ133)</f>
        <v>2804629.6900095055</v>
      </c>
      <c r="CK134" s="88">
        <f>SUM(CK124:CK133)</f>
        <v>2622792.7308564484</v>
      </c>
      <c r="CL134" s="88">
        <f>SUM(CL124:CL133)</f>
        <v>2449901.3971826565</v>
      </c>
      <c r="CM134" s="88">
        <f>SUM(CM124:CM133)</f>
        <v>2285429.9271550635</v>
      </c>
      <c r="CN134" s="89">
        <f t="shared" si="227"/>
        <v>2285429.9271550635</v>
      </c>
      <c r="CO134" s="88">
        <f>SUM(CO124:CO133)</f>
        <v>2128888.5338648343</v>
      </c>
      <c r="CP134" s="88">
        <f>SUM(CP124:CP133)</f>
        <v>1979820.599924678</v>
      </c>
      <c r="CQ134" s="88">
        <f>SUM(CQ124:CQ133)</f>
        <v>1837800.1169342576</v>
      </c>
      <c r="CR134" s="88">
        <f>SUM(CR124:CR133)</f>
        <v>1702429.3462640243</v>
      </c>
      <c r="CS134" s="89">
        <f t="shared" si="228"/>
        <v>1702429.3462640243</v>
      </c>
      <c r="CT134" s="88">
        <f>SUM(CT124:CT133)</f>
        <v>1573336.6800685115</v>
      </c>
      <c r="CU134" s="88">
        <f>SUM(CU124:CU133)</f>
        <v>1450174.6836254867</v>
      </c>
      <c r="CV134" s="88">
        <f>SUM(CV124:CV133)</f>
        <v>1332618.3020385541</v>
      </c>
      <c r="CW134" s="88">
        <f>SUM(CW124:CW133)</f>
        <v>1220363.2160680611</v>
      </c>
      <c r="CX134" s="89">
        <f t="shared" si="229"/>
        <v>1220363.2160680611</v>
      </c>
      <c r="CY134" s="88">
        <f>SUM(CY124:CY133)</f>
        <v>0</v>
      </c>
      <c r="CZ134" s="88">
        <f>SUM(CZ124:CZ133)</f>
        <v>0</v>
      </c>
      <c r="DA134" s="88">
        <f>SUM(DA124:DA133)</f>
        <v>0</v>
      </c>
      <c r="DB134" s="88">
        <f>SUM(DB124:DB133)</f>
        <v>0</v>
      </c>
      <c r="DC134" s="89">
        <f t="shared" si="230"/>
        <v>0</v>
      </c>
      <c r="DD134" s="90">
        <f>SUM(DD124:DD133)</f>
        <v>-93724844.50337173</v>
      </c>
    </row>
    <row r="135" spans="1:108" x14ac:dyDescent="0.25">
      <c r="A135" t="s">
        <v>5372</v>
      </c>
      <c r="B135" s="30" t="s">
        <v>2754</v>
      </c>
    </row>
    <row r="136" spans="1:108" x14ac:dyDescent="0.25">
      <c r="A136" t="s">
        <v>5373</v>
      </c>
      <c r="B136" s="32" t="s">
        <v>5120</v>
      </c>
      <c r="C136" s="24">
        <f>SUMIFS(Detail!P:P,Detail!$A:$A,$B136,Detail!$D:$D,1,Detail!$C:$C,1)</f>
        <v>0</v>
      </c>
      <c r="D136" s="24">
        <f>SUMIFS(Detail!P:P,Detail!$A:$A,$B136,Detail!$D:$D,1,Detail!$C:$C,2)</f>
        <v>0</v>
      </c>
      <c r="E136" s="24">
        <f>SUMIFS(Detail!P:P,Detail!$A:$A,$B136,Detail!$D:$D,1,Detail!$C:$C,3)</f>
        <v>318000</v>
      </c>
      <c r="F136" s="24">
        <f>SUMIFS(Detail!P:P,Detail!$A:$A,$B136,Detail!$D:$D,1,Detail!$C:$C,4)</f>
        <v>477000</v>
      </c>
      <c r="G136" s="33">
        <f t="shared" ref="G136:G146" si="231">SUM(C136:F136)</f>
        <v>795000</v>
      </c>
      <c r="H136" s="24">
        <f>SUMIFS(Detail!P:P,Detail!$A:$A,$B136,Detail!$D:$D,2,Detail!$C:$C,1)</f>
        <v>365700</v>
      </c>
      <c r="I136" s="24">
        <f>SUMIFS(Detail!P:P,Detail!$A:$A,$B136,Detail!$D:$D,2,Detail!$C:$C,2)</f>
        <v>413400</v>
      </c>
      <c r="J136" s="24">
        <f>SUMIFS(Detail!P:P,Detail!$A:$A,$B136,Detail!$D:$D,2,Detail!$C:$C,3)</f>
        <v>620100</v>
      </c>
      <c r="K136" s="24">
        <f>SUMIFS(Detail!P:P,Detail!$A:$A,$B136,Detail!$D:$D,2,Detail!$C:$C,4)</f>
        <v>620100</v>
      </c>
      <c r="L136" s="33">
        <f t="shared" ref="L136:L146" si="232">SUM(H136:K136)</f>
        <v>2019300</v>
      </c>
      <c r="M136" s="24">
        <f>SUMIFS(Detail!P:P,Detail!$A:$A,$B136,Detail!$D:$D,3,Detail!$C:$C,1)</f>
        <v>413400</v>
      </c>
      <c r="N136" s="24">
        <f>SUMIFS(Detail!P:P,Detail!$A:$A,$B136,Detail!$D:$D,3,Detail!$C:$C,2)</f>
        <v>475410</v>
      </c>
      <c r="O136" s="24">
        <f>SUMIFS(Detail!P:P,Detail!$A:$A,$B136,Detail!$D:$D,3,Detail!$C:$C,3)</f>
        <v>537420</v>
      </c>
      <c r="P136" s="24">
        <f>SUMIFS(Detail!P:P,Detail!$A:$A,$B136,Detail!$D:$D,3,Detail!$C:$C,4)</f>
        <v>806130</v>
      </c>
      <c r="Q136" s="33">
        <f t="shared" ref="Q136:Q146" si="233">SUM(M136:P136)</f>
        <v>2232360</v>
      </c>
      <c r="R136" s="24">
        <f>SUMIFS(Detail!P:P,Detail!$A:$A,$B136,Detail!$D:$D,4,Detail!$C:$C,1)</f>
        <v>806130</v>
      </c>
      <c r="S136" s="24">
        <f>SUMIFS(Detail!P:P,Detail!$A:$A,$B136,Detail!$D:$D,4,Detail!$C:$C,2)</f>
        <v>537420</v>
      </c>
      <c r="T136" s="24">
        <f>SUMIFS(Detail!P:P,Detail!$A:$A,$B136,Detail!$D:$D,4,Detail!$C:$C,3)</f>
        <v>618033</v>
      </c>
      <c r="U136" s="24">
        <f>SUMIFS(Detail!P:P,Detail!$A:$A,$B136,Detail!$D:$D,4,Detail!$C:$C,4)</f>
        <v>698646</v>
      </c>
      <c r="V136" s="33">
        <f t="shared" ref="V136:V146" si="234">SUM(R136:U136)</f>
        <v>2660229</v>
      </c>
      <c r="W136" s="24">
        <f>SUMIFS(Detail!P:P,Detail!$A:$A,$B136,Detail!$D:$D,5,Detail!$C:$C,1)</f>
        <v>1047969</v>
      </c>
      <c r="X136" s="24">
        <f>SUMIFS(Detail!P:P,Detail!$A:$A,$B136,Detail!$D:$D,5,Detail!$C:$C,2)</f>
        <v>1047969</v>
      </c>
      <c r="Y136" s="24">
        <f>SUMIFS(Detail!P:P,Detail!$A:$A,$B136,Detail!$D:$D,5,Detail!$C:$C,3)</f>
        <v>698646</v>
      </c>
      <c r="Z136" s="24">
        <f>SUMIFS(Detail!P:P,Detail!$A:$A,$B136,Detail!$D:$D,5,Detail!$C:$C,4)</f>
        <v>803442.90000000037</v>
      </c>
      <c r="AA136" s="33">
        <f t="shared" ref="AA136:AA146" si="235">SUM(W136:Z136)</f>
        <v>3598026.9000000004</v>
      </c>
      <c r="AB136" s="24">
        <f>SUMIFS(Detail!P:P,Detail!$A:$A,$B136,Detail!$D:$D,6,Detail!$C:$C,1)</f>
        <v>0</v>
      </c>
      <c r="AC136" s="24">
        <f>SUMIFS(Detail!P:P,Detail!$A:$A,$B136,Detail!$D:$D,6,Detail!$C:$C,2)</f>
        <v>0</v>
      </c>
      <c r="AD136" s="24">
        <f>SUMIFS(Detail!P:P,Detail!$A:$A,$B136,Detail!$D:$D,6,Detail!$C:$C,3)</f>
        <v>0</v>
      </c>
      <c r="AE136" s="24">
        <f>SUMIFS(Detail!P:P,Detail!$A:$A,$B136,Detail!$D:$D,6,Detail!$C:$C,4)</f>
        <v>0</v>
      </c>
      <c r="AF136" s="33">
        <f t="shared" ref="AF136:AF146" si="236">SUM(AB136:AE136)</f>
        <v>0</v>
      </c>
      <c r="AG136" s="24">
        <f>SUMIFS(Detail!P:P,Detail!$A:$A,$B136,Detail!$D:$D,7,Detail!$C:$C,1)</f>
        <v>0</v>
      </c>
      <c r="AH136" s="24">
        <f>SUMIFS(Detail!P:P,Detail!$A:$A,$B136,Detail!$D:$D,7,Detail!$C:$C,2)</f>
        <v>0</v>
      </c>
      <c r="AI136" s="24">
        <f>SUMIFS(Detail!P:P,Detail!$A:$A,$B136,Detail!$D:$D,7,Detail!$C:$C,3)</f>
        <v>0</v>
      </c>
      <c r="AJ136" s="24">
        <f>SUMIFS(Detail!P:P,Detail!$A:$A,$B136,Detail!$D:$D,7,Detail!$C:$C,4)</f>
        <v>0</v>
      </c>
      <c r="AK136" s="33">
        <f t="shared" ref="AK136:AK146" si="237">SUM(AG136:AJ136)</f>
        <v>0</v>
      </c>
      <c r="AL136" s="24">
        <f>SUMIFS(Detail!P:P,Detail!$A:$A,$B136,Detail!$D:$D,8,Detail!$C:$C,1)</f>
        <v>0</v>
      </c>
      <c r="AM136" s="24">
        <f>SUMIFS(Detail!P:P,Detail!$A:$A,$B136,Detail!$D:$D,8,Detail!$C:$C,2)</f>
        <v>0</v>
      </c>
      <c r="AN136" s="24">
        <f>SUMIFS(Detail!P:P,Detail!$A:$A,$B136,Detail!$D:$D,8,Detail!$C:$C,3)</f>
        <v>0</v>
      </c>
      <c r="AO136" s="24">
        <f>SUMIFS(Detail!P:P,Detail!$A:$A,$B136,Detail!$D:$D,8,Detail!$C:$C,4)</f>
        <v>0</v>
      </c>
      <c r="AP136" s="33">
        <f t="shared" ref="AP136:AP146" si="238">SUM(AL136:AO136)</f>
        <v>0</v>
      </c>
      <c r="AQ136" s="24">
        <f>SUMIFS(Detail!P:P,Detail!$A:$A,$B136,Detail!$D:$D,9,Detail!$C:$C,1)</f>
        <v>0</v>
      </c>
      <c r="AR136" s="24">
        <f>SUMIFS(Detail!P:P,Detail!$A:$A,$B136,Detail!$D:$D,9,Detail!$C:$C,2)</f>
        <v>0</v>
      </c>
      <c r="AS136" s="24">
        <f>SUMIFS(Detail!P:P,Detail!$A:$A,$B136,Detail!$D:$D,9,Detail!$C:$C,3)</f>
        <v>0</v>
      </c>
      <c r="AT136" s="24">
        <f>SUMIFS(Detail!P:P,Detail!$A:$A,$B136,Detail!$D:$D,9,Detail!$C:$C,4)</f>
        <v>0</v>
      </c>
      <c r="AU136" s="33">
        <f t="shared" ref="AU136:AU146" si="239">SUM(AQ136:AT136)</f>
        <v>0</v>
      </c>
      <c r="AV136" s="24">
        <f>SUMIFS(Detail!P:P,Detail!$A:$A,$B136,Detail!$D:$D,10,Detail!$C:$C,1)</f>
        <v>0</v>
      </c>
      <c r="AW136" s="24">
        <f>SUMIFS(Detail!P:P,Detail!$A:$A,$B136,Detail!$D:$D,10,Detail!$C:$C,2)</f>
        <v>0</v>
      </c>
      <c r="AX136" s="24">
        <f>SUMIFS(Detail!P:P,Detail!$A:$A,$B136,Detail!$D:$D,10,Detail!$C:$C,3)</f>
        <v>0</v>
      </c>
      <c r="AY136" s="24">
        <f>SUMIFS(Detail!P:P,Detail!$A:$A,$B136,Detail!$D:$D,10,Detail!$C:$C,4)</f>
        <v>0</v>
      </c>
      <c r="AZ136" s="33">
        <f t="shared" ref="AZ136:AZ146" si="240">SUM(AV136:AY136)</f>
        <v>0</v>
      </c>
      <c r="BA136" s="24">
        <f>SUMIFS(Detail!P:P,Detail!$A:$A,$B136,Detail!$D:$D,11,Detail!$C:$C,1)</f>
        <v>0</v>
      </c>
      <c r="BB136" s="24">
        <f>SUMIFS(Detail!P:P,Detail!$A:$A,$B136,Detail!$D:$D,11,Detail!$C:$C,2)</f>
        <v>0</v>
      </c>
      <c r="BC136" s="24">
        <f>SUMIFS(Detail!P:P,Detail!$A:$A,$B136,Detail!$D:$D,11,Detail!$C:$C,3)</f>
        <v>0</v>
      </c>
      <c r="BD136" s="24">
        <f>SUMIFS(Detail!P:P,Detail!$A:$A,$B136,Detail!$D:$D,11,Detail!$C:$C,4)</f>
        <v>0</v>
      </c>
      <c r="BE136" s="33">
        <f t="shared" ref="BE136:BE146" si="241">SUM(BA136:BD136)</f>
        <v>0</v>
      </c>
      <c r="BF136" s="24">
        <f>SUMIFS(Detail!P:P,Detail!$A:$A,$B136,Detail!$D:$D,12,Detail!$C:$C,1)</f>
        <v>0</v>
      </c>
      <c r="BG136" s="24">
        <f>SUMIFS(Detail!P:P,Detail!$A:$A,$B136,Detail!$D:$D,12,Detail!$C:$C,2)</f>
        <v>0</v>
      </c>
      <c r="BH136" s="24">
        <f>SUMIFS(Detail!P:P,Detail!$A:$A,$B136,Detail!$D:$D,12,Detail!$C:$C,3)</f>
        <v>0</v>
      </c>
      <c r="BI136" s="24">
        <f>SUMIFS(Detail!P:P,Detail!$A:$A,$B136,Detail!$D:$D,12,Detail!$C:$C,4)</f>
        <v>0</v>
      </c>
      <c r="BJ136" s="33">
        <f t="shared" ref="BJ136:BJ146" si="242">SUM(BF136:BI136)</f>
        <v>0</v>
      </c>
      <c r="BK136" s="24">
        <f>SUMIFS(Detail!P:P,Detail!$A:$A,$B136,Detail!$D:$D,13,Detail!$C:$C,1)</f>
        <v>0</v>
      </c>
      <c r="BL136" s="24">
        <f>SUMIFS(Detail!P:P,Detail!$A:$A,$B136,Detail!$D:$D,13,Detail!$C:$C,2)</f>
        <v>0</v>
      </c>
      <c r="BM136" s="24">
        <f>SUMIFS(Detail!P:P,Detail!$A:$A,$B136,Detail!$D:$D,13,Detail!$C:$C,3)</f>
        <v>0</v>
      </c>
      <c r="BN136" s="24">
        <f>SUMIFS(Detail!P:P,Detail!$A:$A,$B136,Detail!$D:$D,13,Detail!$C:$C,4)</f>
        <v>0</v>
      </c>
      <c r="BO136" s="33">
        <f t="shared" ref="BO136:BO146" si="243">SUM(BK136:BN136)</f>
        <v>0</v>
      </c>
      <c r="BP136" s="24">
        <f>SUMIFS(Detail!P:P,Detail!$A:$A,$B136,Detail!$D:$D,14,Detail!$C:$C,1)</f>
        <v>0</v>
      </c>
      <c r="BQ136" s="24">
        <f>SUMIFS(Detail!P:P,Detail!$A:$A,$B136,Detail!$D:$D,14,Detail!$C:$C,2)</f>
        <v>0</v>
      </c>
      <c r="BR136" s="24">
        <f>SUMIFS(Detail!P:P,Detail!$A:$A,$B136,Detail!$D:$D,14,Detail!$C:$C,3)</f>
        <v>0</v>
      </c>
      <c r="BS136" s="24">
        <f>SUMIFS(Detail!P:P,Detail!$A:$A,$B136,Detail!$D:$D,14,Detail!$C:$C,4)</f>
        <v>0</v>
      </c>
      <c r="BT136" s="33">
        <f t="shared" ref="BT136:BT146" si="244">SUM(BP136:BS136)</f>
        <v>0</v>
      </c>
      <c r="BU136" s="24">
        <f>SUMIFS(Detail!P:P,Detail!$A:$A,$B136,Detail!$D:$D,15,Detail!$C:$C,1)</f>
        <v>0</v>
      </c>
      <c r="BV136" s="24">
        <f>SUMIFS(Detail!P:P,Detail!$A:$A,$B136,Detail!$D:$D,15,Detail!$C:$C,2)</f>
        <v>0</v>
      </c>
      <c r="BW136" s="24">
        <f>SUMIFS(Detail!P:P,Detail!$A:$A,$B136,Detail!$D:$D,15,Detail!$C:$C,3)</f>
        <v>0</v>
      </c>
      <c r="BX136" s="24">
        <f>SUMIFS(Detail!P:P,Detail!$A:$A,$B136,Detail!$D:$D,15,Detail!$C:$C,4)</f>
        <v>0</v>
      </c>
      <c r="BY136" s="33">
        <f t="shared" ref="BY136:BY146" si="245">SUM(BU136:BX136)</f>
        <v>0</v>
      </c>
      <c r="BZ136" s="24">
        <f>SUMIFS(Detail!P:P,Detail!$A:$A,$B136,Detail!$D:$D,16,Detail!$C:$C,1)</f>
        <v>0</v>
      </c>
      <c r="CA136" s="24">
        <f>SUMIFS(Detail!P:P,Detail!$A:$A,$B136,Detail!$D:$D,16,Detail!$C:$C,2)</f>
        <v>0</v>
      </c>
      <c r="CB136" s="24">
        <f>SUMIFS(Detail!P:P,Detail!$A:$A,$B136,Detail!$D:$D,16,Detail!$C:$C,3)</f>
        <v>0</v>
      </c>
      <c r="CC136" s="24">
        <f>SUMIFS(Detail!P:P,Detail!$A:$A,$B136,Detail!$D:$D,16,Detail!$C:$C,4)</f>
        <v>0</v>
      </c>
      <c r="CD136" s="33">
        <f t="shared" ref="CD136:CD146" si="246">SUM(BZ136:CC136)</f>
        <v>0</v>
      </c>
      <c r="CE136" s="24">
        <f>SUMIFS(Detail!P:P,Detail!$A:$A,$B136,Detail!$D:$D,17,Detail!$C:$C,1)</f>
        <v>0</v>
      </c>
      <c r="CF136" s="24">
        <f>SUMIFS(Detail!P:P,Detail!$A:$A,$B136,Detail!$D:$D,17,Detail!$C:$C,2)</f>
        <v>0</v>
      </c>
      <c r="CG136" s="24">
        <f>SUMIFS(Detail!P:P,Detail!$A:$A,$B136,Detail!$D:$D,17,Detail!$C:$C,3)</f>
        <v>0</v>
      </c>
      <c r="CH136" s="24">
        <f>SUMIFS(Detail!P:P,Detail!$A:$A,$B136,Detail!$D:$D,17,Detail!$C:$C,4)</f>
        <v>0</v>
      </c>
      <c r="CI136" s="33">
        <f t="shared" ref="CI136:CI146" si="247">SUM(CE136:CH136)</f>
        <v>0</v>
      </c>
      <c r="CJ136" s="24">
        <f>SUMIFS(Detail!P:P,Detail!$A:$A,$B136,Detail!$D:$D,18,Detail!$C:$C,1)</f>
        <v>0</v>
      </c>
      <c r="CK136" s="24">
        <f>SUMIFS(Detail!P:P,Detail!$A:$A,$B136,Detail!$D:$D,18,Detail!$C:$C,2)</f>
        <v>0</v>
      </c>
      <c r="CL136" s="24">
        <f>SUMIFS(Detail!P:P,Detail!$A:$A,$B136,Detail!$D:$D,18,Detail!$C:$C,3)</f>
        <v>0</v>
      </c>
      <c r="CM136" s="24">
        <f>SUMIFS(Detail!P:P,Detail!$A:$A,$B136,Detail!$D:$D,18,Detail!$C:$C,4)</f>
        <v>0</v>
      </c>
      <c r="CN136" s="33">
        <f t="shared" ref="CN136:CN146" si="248">SUM(CJ136:CM136)</f>
        <v>0</v>
      </c>
      <c r="CO136" s="24">
        <f>SUMIFS(Detail!P:P,Detail!$A:$A,$B136,Detail!$D:$D,19,Detail!$C:$C,1)</f>
        <v>0</v>
      </c>
      <c r="CP136" s="24">
        <f>SUMIFS(Detail!P:P,Detail!$A:$A,$B136,Detail!$D:$D,19,Detail!$C:$C,2)</f>
        <v>0</v>
      </c>
      <c r="CQ136" s="24">
        <f>SUMIFS(Detail!P:P,Detail!$A:$A,$B136,Detail!$D:$D,19,Detail!$C:$C,3)</f>
        <v>0</v>
      </c>
      <c r="CR136" s="24">
        <f>SUMIFS(Detail!P:P,Detail!$A:$A,$B136,Detail!$D:$D,19,Detail!$C:$C,4)</f>
        <v>0</v>
      </c>
      <c r="CS136" s="33">
        <f t="shared" ref="CS136:CS146" si="249">SUM(CO136:CR136)</f>
        <v>0</v>
      </c>
      <c r="CT136" s="24">
        <f>SUMIFS(Detail!P:P,Detail!$A:$A,$B136,Detail!$D:$D,20,Detail!$C:$C,1)</f>
        <v>0</v>
      </c>
      <c r="CU136" s="24">
        <f>SUMIFS(Detail!P:P,Detail!$A:$A,$B136,Detail!$D:$D,20,Detail!$C:$C,2)</f>
        <v>0</v>
      </c>
      <c r="CV136" s="24">
        <f>SUMIFS(Detail!P:P,Detail!$A:$A,$B136,Detail!$D:$D,20,Detail!$C:$C,3)</f>
        <v>0</v>
      </c>
      <c r="CW136" s="24">
        <f>SUMIFS(Detail!P:P,Detail!$A:$A,$B136,Detail!$D:$D,20,Detail!$C:$C,4)</f>
        <v>0</v>
      </c>
      <c r="CX136" s="33">
        <f t="shared" ref="CX136:CX146" si="250">SUM(CT136:CW136)</f>
        <v>0</v>
      </c>
      <c r="CY136" s="24">
        <f>SUMIFS(Detail!P:P,Detail!$A:$A,$B136,Detail!$D:$D,21,Detail!$C:$C,1)</f>
        <v>0</v>
      </c>
      <c r="CZ136" s="24">
        <f>SUMIFS(Detail!P:P,Detail!$A:$A,$B136,Detail!$D:$D,21,Detail!$C:$C,2)</f>
        <v>0</v>
      </c>
      <c r="DA136" s="24">
        <f>SUMIFS(Detail!P:P,Detail!$A:$A,$B136,Detail!$D:$D,21,Detail!$C:$C,3)</f>
        <v>0</v>
      </c>
      <c r="DB136" s="24">
        <f>SUMIFS(Detail!P:P,Detail!$A:$A,$B136,Detail!$D:$D,21,Detail!$C:$C,4)</f>
        <v>0</v>
      </c>
      <c r="DC136" s="33">
        <f t="shared" ref="DC136:DC146" si="251">SUM(CY136:DB136)</f>
        <v>0</v>
      </c>
      <c r="DD136" s="86">
        <f>SUMIFS(Detail!P:P,Detail!$A:$A,$B136,Detail!$B:$B,"&gt;60")</f>
        <v>0</v>
      </c>
    </row>
    <row r="137" spans="1:108" x14ac:dyDescent="0.25">
      <c r="A137" t="s">
        <v>5374</v>
      </c>
      <c r="B137" s="32" t="s">
        <v>5121</v>
      </c>
      <c r="C137" s="24">
        <f>SUMIFS(Detail!P:P,Detail!$A:$A,$B137,Detail!$D:$D,1,Detail!$C:$C,1)</f>
        <v>0</v>
      </c>
      <c r="D137" s="24">
        <f>SUMIFS(Detail!P:P,Detail!$A:$A,$B137,Detail!$D:$D,1,Detail!$C:$C,2)</f>
        <v>0</v>
      </c>
      <c r="E137" s="24">
        <f>SUMIFS(Detail!P:P,Detail!$A:$A,$B137,Detail!$D:$D,1,Detail!$C:$C,3)</f>
        <v>415000</v>
      </c>
      <c r="F137" s="24">
        <f>SUMIFS(Detail!P:P,Detail!$A:$A,$B137,Detail!$D:$D,1,Detail!$C:$C,4)</f>
        <v>581000.00000000012</v>
      </c>
      <c r="G137" s="33">
        <f t="shared" si="231"/>
        <v>996000.00000000012</v>
      </c>
      <c r="H137" s="24">
        <f>SUMIFS(Detail!P:P,Detail!$A:$A,$B137,Detail!$D:$D,2,Detail!$C:$C,1)</f>
        <v>257300.00000000012</v>
      </c>
      <c r="I137" s="24">
        <f>SUMIFS(Detail!P:P,Detail!$A:$A,$B137,Detail!$D:$D,2,Detail!$C:$C,2)</f>
        <v>273899.99999999977</v>
      </c>
      <c r="J137" s="24">
        <f>SUMIFS(Detail!P:P,Detail!$A:$A,$B137,Detail!$D:$D,2,Detail!$C:$C,3)</f>
        <v>639100</v>
      </c>
      <c r="K137" s="24">
        <f>SUMIFS(Detail!P:P,Detail!$A:$A,$B137,Detail!$D:$D,2,Detail!$C:$C,4)</f>
        <v>639100</v>
      </c>
      <c r="L137" s="33">
        <f t="shared" si="232"/>
        <v>1809400</v>
      </c>
      <c r="M137" s="24">
        <f>SUMIFS(Detail!P:P,Detail!$A:$A,$B137,Detail!$D:$D,3,Detail!$C:$C,1)</f>
        <v>356899.99999999953</v>
      </c>
      <c r="N137" s="24">
        <f>SUMIFS(Detail!P:P,Detail!$A:$A,$B137,Detail!$D:$D,3,Detail!$C:$C,2)</f>
        <v>270165</v>
      </c>
      <c r="O137" s="24">
        <f>SUMIFS(Detail!P:P,Detail!$A:$A,$B137,Detail!$D:$D,3,Detail!$C:$C,3)</f>
        <v>287595</v>
      </c>
      <c r="P137" s="24">
        <f>SUMIFS(Detail!P:P,Detail!$A:$A,$B137,Detail!$D:$D,3,Detail!$C:$C,4)</f>
        <v>671055.00000000047</v>
      </c>
      <c r="Q137" s="33">
        <f t="shared" si="233"/>
        <v>1585715</v>
      </c>
      <c r="R137" s="24">
        <f>SUMIFS(Detail!P:P,Detail!$A:$A,$B137,Detail!$D:$D,4,Detail!$C:$C,1)</f>
        <v>671055</v>
      </c>
      <c r="S137" s="24">
        <f>SUMIFS(Detail!P:P,Detail!$A:$A,$B137,Detail!$D:$D,4,Detail!$C:$C,2)</f>
        <v>374745</v>
      </c>
      <c r="T137" s="24">
        <f>SUMIFS(Detail!P:P,Detail!$A:$A,$B137,Detail!$D:$D,4,Detail!$C:$C,3)</f>
        <v>283673.25</v>
      </c>
      <c r="U137" s="24">
        <f>SUMIFS(Detail!P:P,Detail!$A:$A,$B137,Detail!$D:$D,4,Detail!$C:$C,4)</f>
        <v>301974.75</v>
      </c>
      <c r="V137" s="33">
        <f t="shared" si="234"/>
        <v>1631448</v>
      </c>
      <c r="W137" s="24">
        <f>SUMIFS(Detail!P:P,Detail!$A:$A,$B137,Detail!$D:$D,5,Detail!$C:$C,1)</f>
        <v>704607.75</v>
      </c>
      <c r="X137" s="24">
        <f>SUMIFS(Detail!P:P,Detail!$A:$A,$B137,Detail!$D:$D,5,Detail!$C:$C,2)</f>
        <v>704607.75</v>
      </c>
      <c r="Y137" s="24">
        <f>SUMIFS(Detail!P:P,Detail!$A:$A,$B137,Detail!$D:$D,5,Detail!$C:$C,3)</f>
        <v>393482.25</v>
      </c>
      <c r="Z137" s="24">
        <f>SUMIFS(Detail!P:P,Detail!$A:$A,$B137,Detail!$D:$D,5,Detail!$C:$C,4)</f>
        <v>297856.91250000056</v>
      </c>
      <c r="AA137" s="33">
        <f t="shared" si="235"/>
        <v>2100554.6625000006</v>
      </c>
      <c r="AB137" s="24">
        <f>SUMIFS(Detail!P:P,Detail!$A:$A,$B137,Detail!$D:$D,6,Detail!$C:$C,1)</f>
        <v>0</v>
      </c>
      <c r="AC137" s="24">
        <f>SUMIFS(Detail!P:P,Detail!$A:$A,$B137,Detail!$D:$D,6,Detail!$C:$C,2)</f>
        <v>0</v>
      </c>
      <c r="AD137" s="24">
        <f>SUMIFS(Detail!P:P,Detail!$A:$A,$B137,Detail!$D:$D,6,Detail!$C:$C,3)</f>
        <v>0</v>
      </c>
      <c r="AE137" s="24">
        <f>SUMIFS(Detail!P:P,Detail!$A:$A,$B137,Detail!$D:$D,6,Detail!$C:$C,4)</f>
        <v>0</v>
      </c>
      <c r="AF137" s="33">
        <f t="shared" si="236"/>
        <v>0</v>
      </c>
      <c r="AG137" s="24">
        <f>SUMIFS(Detail!P:P,Detail!$A:$A,$B137,Detail!$D:$D,7,Detail!$C:$C,1)</f>
        <v>0</v>
      </c>
      <c r="AH137" s="24">
        <f>SUMIFS(Detail!P:P,Detail!$A:$A,$B137,Detail!$D:$D,7,Detail!$C:$C,2)</f>
        <v>0</v>
      </c>
      <c r="AI137" s="24">
        <f>SUMIFS(Detail!P:P,Detail!$A:$A,$B137,Detail!$D:$D,7,Detail!$C:$C,3)</f>
        <v>0</v>
      </c>
      <c r="AJ137" s="24">
        <f>SUMIFS(Detail!P:P,Detail!$A:$A,$B137,Detail!$D:$D,7,Detail!$C:$C,4)</f>
        <v>0</v>
      </c>
      <c r="AK137" s="33">
        <f t="shared" si="237"/>
        <v>0</v>
      </c>
      <c r="AL137" s="24">
        <f>SUMIFS(Detail!P:P,Detail!$A:$A,$B137,Detail!$D:$D,8,Detail!$C:$C,1)</f>
        <v>0</v>
      </c>
      <c r="AM137" s="24">
        <f>SUMIFS(Detail!P:P,Detail!$A:$A,$B137,Detail!$D:$D,8,Detail!$C:$C,2)</f>
        <v>0</v>
      </c>
      <c r="AN137" s="24">
        <f>SUMIFS(Detail!P:P,Detail!$A:$A,$B137,Detail!$D:$D,8,Detail!$C:$C,3)</f>
        <v>0</v>
      </c>
      <c r="AO137" s="24">
        <f>SUMIFS(Detail!P:P,Detail!$A:$A,$B137,Detail!$D:$D,8,Detail!$C:$C,4)</f>
        <v>0</v>
      </c>
      <c r="AP137" s="33">
        <f t="shared" si="238"/>
        <v>0</v>
      </c>
      <c r="AQ137" s="24">
        <f>SUMIFS(Detail!P:P,Detail!$A:$A,$B137,Detail!$D:$D,9,Detail!$C:$C,1)</f>
        <v>0</v>
      </c>
      <c r="AR137" s="24">
        <f>SUMIFS(Detail!P:P,Detail!$A:$A,$B137,Detail!$D:$D,9,Detail!$C:$C,2)</f>
        <v>0</v>
      </c>
      <c r="AS137" s="24">
        <f>SUMIFS(Detail!P:P,Detail!$A:$A,$B137,Detail!$D:$D,9,Detail!$C:$C,3)</f>
        <v>0</v>
      </c>
      <c r="AT137" s="24">
        <f>SUMIFS(Detail!P:P,Detail!$A:$A,$B137,Detail!$D:$D,9,Detail!$C:$C,4)</f>
        <v>0</v>
      </c>
      <c r="AU137" s="33">
        <f t="shared" si="239"/>
        <v>0</v>
      </c>
      <c r="AV137" s="24">
        <f>SUMIFS(Detail!P:P,Detail!$A:$A,$B137,Detail!$D:$D,10,Detail!$C:$C,1)</f>
        <v>0</v>
      </c>
      <c r="AW137" s="24">
        <f>SUMIFS(Detail!P:P,Detail!$A:$A,$B137,Detail!$D:$D,10,Detail!$C:$C,2)</f>
        <v>0</v>
      </c>
      <c r="AX137" s="24">
        <f>SUMIFS(Detail!P:P,Detail!$A:$A,$B137,Detail!$D:$D,10,Detail!$C:$C,3)</f>
        <v>0</v>
      </c>
      <c r="AY137" s="24">
        <f>SUMIFS(Detail!P:P,Detail!$A:$A,$B137,Detail!$D:$D,10,Detail!$C:$C,4)</f>
        <v>0</v>
      </c>
      <c r="AZ137" s="33">
        <f t="shared" si="240"/>
        <v>0</v>
      </c>
      <c r="BA137" s="24">
        <f>SUMIFS(Detail!P:P,Detail!$A:$A,$B137,Detail!$D:$D,11,Detail!$C:$C,1)</f>
        <v>0</v>
      </c>
      <c r="BB137" s="24">
        <f>SUMIFS(Detail!P:P,Detail!$A:$A,$B137,Detail!$D:$D,11,Detail!$C:$C,2)</f>
        <v>0</v>
      </c>
      <c r="BC137" s="24">
        <f>SUMIFS(Detail!P:P,Detail!$A:$A,$B137,Detail!$D:$D,11,Detail!$C:$C,3)</f>
        <v>0</v>
      </c>
      <c r="BD137" s="24">
        <f>SUMIFS(Detail!P:P,Detail!$A:$A,$B137,Detail!$D:$D,11,Detail!$C:$C,4)</f>
        <v>0</v>
      </c>
      <c r="BE137" s="33">
        <f t="shared" si="241"/>
        <v>0</v>
      </c>
      <c r="BF137" s="24">
        <f>SUMIFS(Detail!P:P,Detail!$A:$A,$B137,Detail!$D:$D,12,Detail!$C:$C,1)</f>
        <v>0</v>
      </c>
      <c r="BG137" s="24">
        <f>SUMIFS(Detail!P:P,Detail!$A:$A,$B137,Detail!$D:$D,12,Detail!$C:$C,2)</f>
        <v>0</v>
      </c>
      <c r="BH137" s="24">
        <f>SUMIFS(Detail!P:P,Detail!$A:$A,$B137,Detail!$D:$D,12,Detail!$C:$C,3)</f>
        <v>0</v>
      </c>
      <c r="BI137" s="24">
        <f>SUMIFS(Detail!P:P,Detail!$A:$A,$B137,Detail!$D:$D,12,Detail!$C:$C,4)</f>
        <v>0</v>
      </c>
      <c r="BJ137" s="33">
        <f t="shared" si="242"/>
        <v>0</v>
      </c>
      <c r="BK137" s="24">
        <f>SUMIFS(Detail!P:P,Detail!$A:$A,$B137,Detail!$D:$D,13,Detail!$C:$C,1)</f>
        <v>0</v>
      </c>
      <c r="BL137" s="24">
        <f>SUMIFS(Detail!P:P,Detail!$A:$A,$B137,Detail!$D:$D,13,Detail!$C:$C,2)</f>
        <v>0</v>
      </c>
      <c r="BM137" s="24">
        <f>SUMIFS(Detail!P:P,Detail!$A:$A,$B137,Detail!$D:$D,13,Detail!$C:$C,3)</f>
        <v>0</v>
      </c>
      <c r="BN137" s="24">
        <f>SUMIFS(Detail!P:P,Detail!$A:$A,$B137,Detail!$D:$D,13,Detail!$C:$C,4)</f>
        <v>0</v>
      </c>
      <c r="BO137" s="33">
        <f t="shared" si="243"/>
        <v>0</v>
      </c>
      <c r="BP137" s="24">
        <f>SUMIFS(Detail!P:P,Detail!$A:$A,$B137,Detail!$D:$D,14,Detail!$C:$C,1)</f>
        <v>0</v>
      </c>
      <c r="BQ137" s="24">
        <f>SUMIFS(Detail!P:P,Detail!$A:$A,$B137,Detail!$D:$D,14,Detail!$C:$C,2)</f>
        <v>0</v>
      </c>
      <c r="BR137" s="24">
        <f>SUMIFS(Detail!P:P,Detail!$A:$A,$B137,Detail!$D:$D,14,Detail!$C:$C,3)</f>
        <v>0</v>
      </c>
      <c r="BS137" s="24">
        <f>SUMIFS(Detail!P:P,Detail!$A:$A,$B137,Detail!$D:$D,14,Detail!$C:$C,4)</f>
        <v>0</v>
      </c>
      <c r="BT137" s="33">
        <f t="shared" si="244"/>
        <v>0</v>
      </c>
      <c r="BU137" s="24">
        <f>SUMIFS(Detail!P:P,Detail!$A:$A,$B137,Detail!$D:$D,15,Detail!$C:$C,1)</f>
        <v>0</v>
      </c>
      <c r="BV137" s="24">
        <f>SUMIFS(Detail!P:P,Detail!$A:$A,$B137,Detail!$D:$D,15,Detail!$C:$C,2)</f>
        <v>0</v>
      </c>
      <c r="BW137" s="24">
        <f>SUMIFS(Detail!P:P,Detail!$A:$A,$B137,Detail!$D:$D,15,Detail!$C:$C,3)</f>
        <v>0</v>
      </c>
      <c r="BX137" s="24">
        <f>SUMIFS(Detail!P:P,Detail!$A:$A,$B137,Detail!$D:$D,15,Detail!$C:$C,4)</f>
        <v>0</v>
      </c>
      <c r="BY137" s="33">
        <f t="shared" si="245"/>
        <v>0</v>
      </c>
      <c r="BZ137" s="24">
        <f>SUMIFS(Detail!P:P,Detail!$A:$A,$B137,Detail!$D:$D,16,Detail!$C:$C,1)</f>
        <v>0</v>
      </c>
      <c r="CA137" s="24">
        <f>SUMIFS(Detail!P:P,Detail!$A:$A,$B137,Detail!$D:$D,16,Detail!$C:$C,2)</f>
        <v>0</v>
      </c>
      <c r="CB137" s="24">
        <f>SUMIFS(Detail!P:P,Detail!$A:$A,$B137,Detail!$D:$D,16,Detail!$C:$C,3)</f>
        <v>0</v>
      </c>
      <c r="CC137" s="24">
        <f>SUMIFS(Detail!P:P,Detail!$A:$A,$B137,Detail!$D:$D,16,Detail!$C:$C,4)</f>
        <v>0</v>
      </c>
      <c r="CD137" s="33">
        <f t="shared" si="246"/>
        <v>0</v>
      </c>
      <c r="CE137" s="24">
        <f>SUMIFS(Detail!P:P,Detail!$A:$A,$B137,Detail!$D:$D,17,Detail!$C:$C,1)</f>
        <v>0</v>
      </c>
      <c r="CF137" s="24">
        <f>SUMIFS(Detail!P:P,Detail!$A:$A,$B137,Detail!$D:$D,17,Detail!$C:$C,2)</f>
        <v>0</v>
      </c>
      <c r="CG137" s="24">
        <f>SUMIFS(Detail!P:P,Detail!$A:$A,$B137,Detail!$D:$D,17,Detail!$C:$C,3)</f>
        <v>0</v>
      </c>
      <c r="CH137" s="24">
        <f>SUMIFS(Detail!P:P,Detail!$A:$A,$B137,Detail!$D:$D,17,Detail!$C:$C,4)</f>
        <v>0</v>
      </c>
      <c r="CI137" s="33">
        <f t="shared" si="247"/>
        <v>0</v>
      </c>
      <c r="CJ137" s="24">
        <f>SUMIFS(Detail!P:P,Detail!$A:$A,$B137,Detail!$D:$D,18,Detail!$C:$C,1)</f>
        <v>0</v>
      </c>
      <c r="CK137" s="24">
        <f>SUMIFS(Detail!P:P,Detail!$A:$A,$B137,Detail!$D:$D,18,Detail!$C:$C,2)</f>
        <v>0</v>
      </c>
      <c r="CL137" s="24">
        <f>SUMIFS(Detail!P:P,Detail!$A:$A,$B137,Detail!$D:$D,18,Detail!$C:$C,3)</f>
        <v>0</v>
      </c>
      <c r="CM137" s="24">
        <f>SUMIFS(Detail!P:P,Detail!$A:$A,$B137,Detail!$D:$D,18,Detail!$C:$C,4)</f>
        <v>0</v>
      </c>
      <c r="CN137" s="33">
        <f t="shared" si="248"/>
        <v>0</v>
      </c>
      <c r="CO137" s="24">
        <f>SUMIFS(Detail!P:P,Detail!$A:$A,$B137,Detail!$D:$D,19,Detail!$C:$C,1)</f>
        <v>0</v>
      </c>
      <c r="CP137" s="24">
        <f>SUMIFS(Detail!P:P,Detail!$A:$A,$B137,Detail!$D:$D,19,Detail!$C:$C,2)</f>
        <v>0</v>
      </c>
      <c r="CQ137" s="24">
        <f>SUMIFS(Detail!P:P,Detail!$A:$A,$B137,Detail!$D:$D,19,Detail!$C:$C,3)</f>
        <v>0</v>
      </c>
      <c r="CR137" s="24">
        <f>SUMIFS(Detail!P:P,Detail!$A:$A,$B137,Detail!$D:$D,19,Detail!$C:$C,4)</f>
        <v>0</v>
      </c>
      <c r="CS137" s="33">
        <f t="shared" si="249"/>
        <v>0</v>
      </c>
      <c r="CT137" s="24">
        <f>SUMIFS(Detail!P:P,Detail!$A:$A,$B137,Detail!$D:$D,20,Detail!$C:$C,1)</f>
        <v>0</v>
      </c>
      <c r="CU137" s="24">
        <f>SUMIFS(Detail!P:P,Detail!$A:$A,$B137,Detail!$D:$D,20,Detail!$C:$C,2)</f>
        <v>0</v>
      </c>
      <c r="CV137" s="24">
        <f>SUMIFS(Detail!P:P,Detail!$A:$A,$B137,Detail!$D:$D,20,Detail!$C:$C,3)</f>
        <v>0</v>
      </c>
      <c r="CW137" s="24">
        <f>SUMIFS(Detail!P:P,Detail!$A:$A,$B137,Detail!$D:$D,20,Detail!$C:$C,4)</f>
        <v>0</v>
      </c>
      <c r="CX137" s="33">
        <f t="shared" si="250"/>
        <v>0</v>
      </c>
      <c r="CY137" s="24">
        <f>SUMIFS(Detail!P:P,Detail!$A:$A,$B137,Detail!$D:$D,21,Detail!$C:$C,1)</f>
        <v>0</v>
      </c>
      <c r="CZ137" s="24">
        <f>SUMIFS(Detail!P:P,Detail!$A:$A,$B137,Detail!$D:$D,21,Detail!$C:$C,2)</f>
        <v>0</v>
      </c>
      <c r="DA137" s="24">
        <f>SUMIFS(Detail!P:P,Detail!$A:$A,$B137,Detail!$D:$D,21,Detail!$C:$C,3)</f>
        <v>0</v>
      </c>
      <c r="DB137" s="24">
        <f>SUMIFS(Detail!P:P,Detail!$A:$A,$B137,Detail!$D:$D,21,Detail!$C:$C,4)</f>
        <v>0</v>
      </c>
      <c r="DC137" s="33">
        <f t="shared" si="251"/>
        <v>0</v>
      </c>
      <c r="DD137" s="86">
        <f>SUMIFS(Detail!P:P,Detail!$A:$A,$B137,Detail!$B:$B,"&gt;60")</f>
        <v>0</v>
      </c>
    </row>
    <row r="138" spans="1:108" x14ac:dyDescent="0.25">
      <c r="A138" t="s">
        <v>5375</v>
      </c>
      <c r="B138" s="32" t="s">
        <v>5122</v>
      </c>
      <c r="C138" s="24">
        <f>SUMIFS(Detail!P:P,Detail!$A:$A,$B138,Detail!$D:$D,1,Detail!$C:$C,1)</f>
        <v>0</v>
      </c>
      <c r="D138" s="24">
        <f>SUMIFS(Detail!P:P,Detail!$A:$A,$B138,Detail!$D:$D,1,Detail!$C:$C,2)</f>
        <v>0</v>
      </c>
      <c r="E138" s="24">
        <f>SUMIFS(Detail!P:P,Detail!$A:$A,$B138,Detail!$D:$D,1,Detail!$C:$C,3)</f>
        <v>124999.99999999999</v>
      </c>
      <c r="F138" s="24">
        <f>SUMIFS(Detail!P:P,Detail!$A:$A,$B138,Detail!$D:$D,1,Detail!$C:$C,4)</f>
        <v>237500</v>
      </c>
      <c r="G138" s="33">
        <f t="shared" si="231"/>
        <v>362500</v>
      </c>
      <c r="H138" s="24">
        <f>SUMIFS(Detail!P:P,Detail!$A:$A,$B138,Detail!$D:$D,2,Detail!$C:$C,1)</f>
        <v>262500.00000000012</v>
      </c>
      <c r="I138" s="24">
        <f>SUMIFS(Detail!P:P,Detail!$A:$A,$B138,Detail!$D:$D,2,Detail!$C:$C,2)</f>
        <v>337500</v>
      </c>
      <c r="J138" s="24">
        <f>SUMIFS(Detail!P:P,Detail!$A:$A,$B138,Detail!$D:$D,2,Detail!$C:$C,3)</f>
        <v>412499.99999999988</v>
      </c>
      <c r="K138" s="24">
        <f>SUMIFS(Detail!P:P,Detail!$A:$A,$B138,Detail!$D:$D,2,Detail!$C:$C,4)</f>
        <v>487500</v>
      </c>
      <c r="L138" s="33">
        <f t="shared" si="232"/>
        <v>1500000</v>
      </c>
      <c r="M138" s="24">
        <f>SUMIFS(Detail!P:P,Detail!$A:$A,$B138,Detail!$D:$D,3,Detail!$C:$C,1)</f>
        <v>487499.99999999953</v>
      </c>
      <c r="N138" s="24">
        <f>SUMIFS(Detail!P:P,Detail!$A:$A,$B138,Detail!$D:$D,3,Detail!$C:$C,2)</f>
        <v>525000</v>
      </c>
      <c r="O138" s="24">
        <f>SUMIFS(Detail!P:P,Detail!$A:$A,$B138,Detail!$D:$D,3,Detail!$C:$C,3)</f>
        <v>675000</v>
      </c>
      <c r="P138" s="24">
        <f>SUMIFS(Detail!P:P,Detail!$A:$A,$B138,Detail!$D:$D,3,Detail!$C:$C,4)</f>
        <v>825000.00000000047</v>
      </c>
      <c r="Q138" s="33">
        <f t="shared" si="233"/>
        <v>2512500</v>
      </c>
      <c r="R138" s="24">
        <f>SUMIFS(Detail!P:P,Detail!$A:$A,$B138,Detail!$D:$D,4,Detail!$C:$C,1)</f>
        <v>975000</v>
      </c>
      <c r="S138" s="24">
        <f>SUMIFS(Detail!P:P,Detail!$A:$A,$B138,Detail!$D:$D,4,Detail!$C:$C,2)</f>
        <v>975000</v>
      </c>
      <c r="T138" s="24">
        <f>SUMIFS(Detail!P:P,Detail!$A:$A,$B138,Detail!$D:$D,4,Detail!$C:$C,3)</f>
        <v>1050000</v>
      </c>
      <c r="U138" s="24">
        <f>SUMIFS(Detail!P:P,Detail!$A:$A,$B138,Detail!$D:$D,4,Detail!$C:$C,4)</f>
        <v>1350000</v>
      </c>
      <c r="V138" s="33">
        <f t="shared" si="234"/>
        <v>4350000</v>
      </c>
      <c r="W138" s="24">
        <f>SUMIFS(Detail!P:P,Detail!$A:$A,$B138,Detail!$D:$D,5,Detail!$C:$C,1)</f>
        <v>1650000</v>
      </c>
      <c r="X138" s="24">
        <f>SUMIFS(Detail!P:P,Detail!$A:$A,$B138,Detail!$D:$D,5,Detail!$C:$C,2)</f>
        <v>1950000</v>
      </c>
      <c r="Y138" s="24">
        <f>SUMIFS(Detail!P:P,Detail!$A:$A,$B138,Detail!$D:$D,5,Detail!$C:$C,3)</f>
        <v>1950000</v>
      </c>
      <c r="Z138" s="24">
        <f>SUMIFS(Detail!P:P,Detail!$A:$A,$B138,Detail!$D:$D,5,Detail!$C:$C,4)</f>
        <v>2100000</v>
      </c>
      <c r="AA138" s="33">
        <f t="shared" si="235"/>
        <v>7650000</v>
      </c>
      <c r="AB138" s="24">
        <f>SUMIFS(Detail!P:P,Detail!$A:$A,$B138,Detail!$D:$D,6,Detail!$C:$C,1)</f>
        <v>0</v>
      </c>
      <c r="AC138" s="24">
        <f>SUMIFS(Detail!P:P,Detail!$A:$A,$B138,Detail!$D:$D,6,Detail!$C:$C,2)</f>
        <v>0</v>
      </c>
      <c r="AD138" s="24">
        <f>SUMIFS(Detail!P:P,Detail!$A:$A,$B138,Detail!$D:$D,6,Detail!$C:$C,3)</f>
        <v>0</v>
      </c>
      <c r="AE138" s="24">
        <f>SUMIFS(Detail!P:P,Detail!$A:$A,$B138,Detail!$D:$D,6,Detail!$C:$C,4)</f>
        <v>0</v>
      </c>
      <c r="AF138" s="33">
        <f t="shared" si="236"/>
        <v>0</v>
      </c>
      <c r="AG138" s="24">
        <f>SUMIFS(Detail!P:P,Detail!$A:$A,$B138,Detail!$D:$D,7,Detail!$C:$C,1)</f>
        <v>0</v>
      </c>
      <c r="AH138" s="24">
        <f>SUMIFS(Detail!P:P,Detail!$A:$A,$B138,Detail!$D:$D,7,Detail!$C:$C,2)</f>
        <v>0</v>
      </c>
      <c r="AI138" s="24">
        <f>SUMIFS(Detail!P:P,Detail!$A:$A,$B138,Detail!$D:$D,7,Detail!$C:$C,3)</f>
        <v>0</v>
      </c>
      <c r="AJ138" s="24">
        <f>SUMIFS(Detail!P:P,Detail!$A:$A,$B138,Detail!$D:$D,7,Detail!$C:$C,4)</f>
        <v>0</v>
      </c>
      <c r="AK138" s="33">
        <f t="shared" si="237"/>
        <v>0</v>
      </c>
      <c r="AL138" s="24">
        <f>SUMIFS(Detail!P:P,Detail!$A:$A,$B138,Detail!$D:$D,8,Detail!$C:$C,1)</f>
        <v>0</v>
      </c>
      <c r="AM138" s="24">
        <f>SUMIFS(Detail!P:P,Detail!$A:$A,$B138,Detail!$D:$D,8,Detail!$C:$C,2)</f>
        <v>0</v>
      </c>
      <c r="AN138" s="24">
        <f>SUMIFS(Detail!P:P,Detail!$A:$A,$B138,Detail!$D:$D,8,Detail!$C:$C,3)</f>
        <v>0</v>
      </c>
      <c r="AO138" s="24">
        <f>SUMIFS(Detail!P:P,Detail!$A:$A,$B138,Detail!$D:$D,8,Detail!$C:$C,4)</f>
        <v>0</v>
      </c>
      <c r="AP138" s="33">
        <f t="shared" si="238"/>
        <v>0</v>
      </c>
      <c r="AQ138" s="24">
        <f>SUMIFS(Detail!P:P,Detail!$A:$A,$B138,Detail!$D:$D,9,Detail!$C:$C,1)</f>
        <v>0</v>
      </c>
      <c r="AR138" s="24">
        <f>SUMIFS(Detail!P:P,Detail!$A:$A,$B138,Detail!$D:$D,9,Detail!$C:$C,2)</f>
        <v>0</v>
      </c>
      <c r="AS138" s="24">
        <f>SUMIFS(Detail!P:P,Detail!$A:$A,$B138,Detail!$D:$D,9,Detail!$C:$C,3)</f>
        <v>0</v>
      </c>
      <c r="AT138" s="24">
        <f>SUMIFS(Detail!P:P,Detail!$A:$A,$B138,Detail!$D:$D,9,Detail!$C:$C,4)</f>
        <v>0</v>
      </c>
      <c r="AU138" s="33">
        <f t="shared" si="239"/>
        <v>0</v>
      </c>
      <c r="AV138" s="24">
        <f>SUMIFS(Detail!P:P,Detail!$A:$A,$B138,Detail!$D:$D,10,Detail!$C:$C,1)</f>
        <v>0</v>
      </c>
      <c r="AW138" s="24">
        <f>SUMIFS(Detail!P:P,Detail!$A:$A,$B138,Detail!$D:$D,10,Detail!$C:$C,2)</f>
        <v>0</v>
      </c>
      <c r="AX138" s="24">
        <f>SUMIFS(Detail!P:P,Detail!$A:$A,$B138,Detail!$D:$D,10,Detail!$C:$C,3)</f>
        <v>0</v>
      </c>
      <c r="AY138" s="24">
        <f>SUMIFS(Detail!P:P,Detail!$A:$A,$B138,Detail!$D:$D,10,Detail!$C:$C,4)</f>
        <v>0</v>
      </c>
      <c r="AZ138" s="33">
        <f t="shared" si="240"/>
        <v>0</v>
      </c>
      <c r="BA138" s="24">
        <f>SUMIFS(Detail!P:P,Detail!$A:$A,$B138,Detail!$D:$D,11,Detail!$C:$C,1)</f>
        <v>0</v>
      </c>
      <c r="BB138" s="24">
        <f>SUMIFS(Detail!P:P,Detail!$A:$A,$B138,Detail!$D:$D,11,Detail!$C:$C,2)</f>
        <v>0</v>
      </c>
      <c r="BC138" s="24">
        <f>SUMIFS(Detail!P:P,Detail!$A:$A,$B138,Detail!$D:$D,11,Detail!$C:$C,3)</f>
        <v>0</v>
      </c>
      <c r="BD138" s="24">
        <f>SUMIFS(Detail!P:P,Detail!$A:$A,$B138,Detail!$D:$D,11,Detail!$C:$C,4)</f>
        <v>0</v>
      </c>
      <c r="BE138" s="33">
        <f t="shared" si="241"/>
        <v>0</v>
      </c>
      <c r="BF138" s="24">
        <f>SUMIFS(Detail!P:P,Detail!$A:$A,$B138,Detail!$D:$D,12,Detail!$C:$C,1)</f>
        <v>0</v>
      </c>
      <c r="BG138" s="24">
        <f>SUMIFS(Detail!P:P,Detail!$A:$A,$B138,Detail!$D:$D,12,Detail!$C:$C,2)</f>
        <v>0</v>
      </c>
      <c r="BH138" s="24">
        <f>SUMIFS(Detail!P:P,Detail!$A:$A,$B138,Detail!$D:$D,12,Detail!$C:$C,3)</f>
        <v>0</v>
      </c>
      <c r="BI138" s="24">
        <f>SUMIFS(Detail!P:P,Detail!$A:$A,$B138,Detail!$D:$D,12,Detail!$C:$C,4)</f>
        <v>0</v>
      </c>
      <c r="BJ138" s="33">
        <f t="shared" si="242"/>
        <v>0</v>
      </c>
      <c r="BK138" s="24">
        <f>SUMIFS(Detail!P:P,Detail!$A:$A,$B138,Detail!$D:$D,13,Detail!$C:$C,1)</f>
        <v>0</v>
      </c>
      <c r="BL138" s="24">
        <f>SUMIFS(Detail!P:P,Detail!$A:$A,$B138,Detail!$D:$D,13,Detail!$C:$C,2)</f>
        <v>0</v>
      </c>
      <c r="BM138" s="24">
        <f>SUMIFS(Detail!P:P,Detail!$A:$A,$B138,Detail!$D:$D,13,Detail!$C:$C,3)</f>
        <v>0</v>
      </c>
      <c r="BN138" s="24">
        <f>SUMIFS(Detail!P:P,Detail!$A:$A,$B138,Detail!$D:$D,13,Detail!$C:$C,4)</f>
        <v>0</v>
      </c>
      <c r="BO138" s="33">
        <f t="shared" si="243"/>
        <v>0</v>
      </c>
      <c r="BP138" s="24">
        <f>SUMIFS(Detail!P:P,Detail!$A:$A,$B138,Detail!$D:$D,14,Detail!$C:$C,1)</f>
        <v>0</v>
      </c>
      <c r="BQ138" s="24">
        <f>SUMIFS(Detail!P:P,Detail!$A:$A,$B138,Detail!$D:$D,14,Detail!$C:$C,2)</f>
        <v>0</v>
      </c>
      <c r="BR138" s="24">
        <f>SUMIFS(Detail!P:P,Detail!$A:$A,$B138,Detail!$D:$D,14,Detail!$C:$C,3)</f>
        <v>0</v>
      </c>
      <c r="BS138" s="24">
        <f>SUMIFS(Detail!P:P,Detail!$A:$A,$B138,Detail!$D:$D,14,Detail!$C:$C,4)</f>
        <v>0</v>
      </c>
      <c r="BT138" s="33">
        <f t="shared" si="244"/>
        <v>0</v>
      </c>
      <c r="BU138" s="24">
        <f>SUMIFS(Detail!P:P,Detail!$A:$A,$B138,Detail!$D:$D,15,Detail!$C:$C,1)</f>
        <v>0</v>
      </c>
      <c r="BV138" s="24">
        <f>SUMIFS(Detail!P:P,Detail!$A:$A,$B138,Detail!$D:$D,15,Detail!$C:$C,2)</f>
        <v>0</v>
      </c>
      <c r="BW138" s="24">
        <f>SUMIFS(Detail!P:P,Detail!$A:$A,$B138,Detail!$D:$D,15,Detail!$C:$C,3)</f>
        <v>0</v>
      </c>
      <c r="BX138" s="24">
        <f>SUMIFS(Detail!P:P,Detail!$A:$A,$B138,Detail!$D:$D,15,Detail!$C:$C,4)</f>
        <v>0</v>
      </c>
      <c r="BY138" s="33">
        <f t="shared" si="245"/>
        <v>0</v>
      </c>
      <c r="BZ138" s="24">
        <f>SUMIFS(Detail!P:P,Detail!$A:$A,$B138,Detail!$D:$D,16,Detail!$C:$C,1)</f>
        <v>0</v>
      </c>
      <c r="CA138" s="24">
        <f>SUMIFS(Detail!P:P,Detail!$A:$A,$B138,Detail!$D:$D,16,Detail!$C:$C,2)</f>
        <v>0</v>
      </c>
      <c r="CB138" s="24">
        <f>SUMIFS(Detail!P:P,Detail!$A:$A,$B138,Detail!$D:$D,16,Detail!$C:$C,3)</f>
        <v>0</v>
      </c>
      <c r="CC138" s="24">
        <f>SUMIFS(Detail!P:P,Detail!$A:$A,$B138,Detail!$D:$D,16,Detail!$C:$C,4)</f>
        <v>0</v>
      </c>
      <c r="CD138" s="33">
        <f t="shared" si="246"/>
        <v>0</v>
      </c>
      <c r="CE138" s="24">
        <f>SUMIFS(Detail!P:P,Detail!$A:$A,$B138,Detail!$D:$D,17,Detail!$C:$C,1)</f>
        <v>0</v>
      </c>
      <c r="CF138" s="24">
        <f>SUMIFS(Detail!P:P,Detail!$A:$A,$B138,Detail!$D:$D,17,Detail!$C:$C,2)</f>
        <v>0</v>
      </c>
      <c r="CG138" s="24">
        <f>SUMIFS(Detail!P:P,Detail!$A:$A,$B138,Detail!$D:$D,17,Detail!$C:$C,3)</f>
        <v>0</v>
      </c>
      <c r="CH138" s="24">
        <f>SUMIFS(Detail!P:P,Detail!$A:$A,$B138,Detail!$D:$D,17,Detail!$C:$C,4)</f>
        <v>0</v>
      </c>
      <c r="CI138" s="33">
        <f t="shared" si="247"/>
        <v>0</v>
      </c>
      <c r="CJ138" s="24">
        <f>SUMIFS(Detail!P:P,Detail!$A:$A,$B138,Detail!$D:$D,18,Detail!$C:$C,1)</f>
        <v>0</v>
      </c>
      <c r="CK138" s="24">
        <f>SUMIFS(Detail!P:P,Detail!$A:$A,$B138,Detail!$D:$D,18,Detail!$C:$C,2)</f>
        <v>0</v>
      </c>
      <c r="CL138" s="24">
        <f>SUMIFS(Detail!P:P,Detail!$A:$A,$B138,Detail!$D:$D,18,Detail!$C:$C,3)</f>
        <v>0</v>
      </c>
      <c r="CM138" s="24">
        <f>SUMIFS(Detail!P:P,Detail!$A:$A,$B138,Detail!$D:$D,18,Detail!$C:$C,4)</f>
        <v>0</v>
      </c>
      <c r="CN138" s="33">
        <f t="shared" si="248"/>
        <v>0</v>
      </c>
      <c r="CO138" s="24">
        <f>SUMIFS(Detail!P:P,Detail!$A:$A,$B138,Detail!$D:$D,19,Detail!$C:$C,1)</f>
        <v>0</v>
      </c>
      <c r="CP138" s="24">
        <f>SUMIFS(Detail!P:P,Detail!$A:$A,$B138,Detail!$D:$D,19,Detail!$C:$C,2)</f>
        <v>0</v>
      </c>
      <c r="CQ138" s="24">
        <f>SUMIFS(Detail!P:P,Detail!$A:$A,$B138,Detail!$D:$D,19,Detail!$C:$C,3)</f>
        <v>0</v>
      </c>
      <c r="CR138" s="24">
        <f>SUMIFS(Detail!P:P,Detail!$A:$A,$B138,Detail!$D:$D,19,Detail!$C:$C,4)</f>
        <v>0</v>
      </c>
      <c r="CS138" s="33">
        <f t="shared" si="249"/>
        <v>0</v>
      </c>
      <c r="CT138" s="24">
        <f>SUMIFS(Detail!P:P,Detail!$A:$A,$B138,Detail!$D:$D,20,Detail!$C:$C,1)</f>
        <v>0</v>
      </c>
      <c r="CU138" s="24">
        <f>SUMIFS(Detail!P:P,Detail!$A:$A,$B138,Detail!$D:$D,20,Detail!$C:$C,2)</f>
        <v>0</v>
      </c>
      <c r="CV138" s="24">
        <f>SUMIFS(Detail!P:P,Detail!$A:$A,$B138,Detail!$D:$D,20,Detail!$C:$C,3)</f>
        <v>0</v>
      </c>
      <c r="CW138" s="24">
        <f>SUMIFS(Detail!P:P,Detail!$A:$A,$B138,Detail!$D:$D,20,Detail!$C:$C,4)</f>
        <v>0</v>
      </c>
      <c r="CX138" s="33">
        <f t="shared" si="250"/>
        <v>0</v>
      </c>
      <c r="CY138" s="24">
        <f>SUMIFS(Detail!P:P,Detail!$A:$A,$B138,Detail!$D:$D,21,Detail!$C:$C,1)</f>
        <v>0</v>
      </c>
      <c r="CZ138" s="24">
        <f>SUMIFS(Detail!P:P,Detail!$A:$A,$B138,Detail!$D:$D,21,Detail!$C:$C,2)</f>
        <v>0</v>
      </c>
      <c r="DA138" s="24">
        <f>SUMIFS(Detail!P:P,Detail!$A:$A,$B138,Detail!$D:$D,21,Detail!$C:$C,3)</f>
        <v>0</v>
      </c>
      <c r="DB138" s="24">
        <f>SUMIFS(Detail!P:P,Detail!$A:$A,$B138,Detail!$D:$D,21,Detail!$C:$C,4)</f>
        <v>0</v>
      </c>
      <c r="DC138" s="33">
        <f t="shared" si="251"/>
        <v>0</v>
      </c>
      <c r="DD138" s="86">
        <f>SUMIFS(Detail!P:P,Detail!$A:$A,$B138,Detail!$B:$B,"&gt;60")</f>
        <v>0</v>
      </c>
    </row>
    <row r="139" spans="1:108" x14ac:dyDescent="0.25">
      <c r="A139" t="s">
        <v>5376</v>
      </c>
      <c r="B139" s="32" t="s">
        <v>5123</v>
      </c>
      <c r="C139" s="24">
        <f>SUMIFS(Detail!P:P,Detail!$A:$A,$B139,Detail!$D:$D,1,Detail!$C:$C,1)</f>
        <v>0</v>
      </c>
      <c r="D139" s="24">
        <f>SUMIFS(Detail!P:P,Detail!$A:$A,$B139,Detail!$D:$D,1,Detail!$C:$C,2)</f>
        <v>0</v>
      </c>
      <c r="E139" s="24">
        <f>SUMIFS(Detail!P:P,Detail!$A:$A,$B139,Detail!$D:$D,1,Detail!$C:$C,3)</f>
        <v>179999.99999999997</v>
      </c>
      <c r="F139" s="24">
        <f>SUMIFS(Detail!P:P,Detail!$A:$A,$B139,Detail!$D:$D,1,Detail!$C:$C,4)</f>
        <v>449999.99999999988</v>
      </c>
      <c r="G139" s="33">
        <f t="shared" si="231"/>
        <v>629999.99999999988</v>
      </c>
      <c r="H139" s="24">
        <f>SUMIFS(Detail!P:P,Detail!$A:$A,$B139,Detail!$D:$D,2,Detail!$C:$C,1)</f>
        <v>720000.00000000012</v>
      </c>
      <c r="I139" s="24">
        <f>SUMIFS(Detail!P:P,Detail!$A:$A,$B139,Detail!$D:$D,2,Detail!$C:$C,2)</f>
        <v>1012500</v>
      </c>
      <c r="J139" s="24">
        <f>SUMIFS(Detail!P:P,Detail!$A:$A,$B139,Detail!$D:$D,2,Detail!$C:$C,3)</f>
        <v>1237500</v>
      </c>
      <c r="K139" s="24">
        <f>SUMIFS(Detail!P:P,Detail!$A:$A,$B139,Detail!$D:$D,2,Detail!$C:$C,4)</f>
        <v>1350000</v>
      </c>
      <c r="L139" s="33">
        <f t="shared" si="232"/>
        <v>4320000</v>
      </c>
      <c r="M139" s="24">
        <f>SUMIFS(Detail!P:P,Detail!$A:$A,$B139,Detail!$D:$D,3,Detail!$C:$C,1)</f>
        <v>1215000</v>
      </c>
      <c r="N139" s="24">
        <f>SUMIFS(Detail!P:P,Detail!$A:$A,$B139,Detail!$D:$D,3,Detail!$C:$C,2)</f>
        <v>1440000</v>
      </c>
      <c r="O139" s="24">
        <f>SUMIFS(Detail!P:P,Detail!$A:$A,$B139,Detail!$D:$D,3,Detail!$C:$C,3)</f>
        <v>2025000</v>
      </c>
      <c r="P139" s="24">
        <f>SUMIFS(Detail!P:P,Detail!$A:$A,$B139,Detail!$D:$D,3,Detail!$C:$C,4)</f>
        <v>2475000</v>
      </c>
      <c r="Q139" s="33">
        <f t="shared" si="233"/>
        <v>7155000</v>
      </c>
      <c r="R139" s="24">
        <f>SUMIFS(Detail!P:P,Detail!$A:$A,$B139,Detail!$D:$D,4,Detail!$C:$C,1)</f>
        <v>2700000</v>
      </c>
      <c r="S139" s="24">
        <f>SUMIFS(Detail!P:P,Detail!$A:$A,$B139,Detail!$D:$D,4,Detail!$C:$C,2)</f>
        <v>2430000</v>
      </c>
      <c r="T139" s="24">
        <f>SUMIFS(Detail!P:P,Detail!$A:$A,$B139,Detail!$D:$D,4,Detail!$C:$C,3)</f>
        <v>2880000</v>
      </c>
      <c r="U139" s="24">
        <f>SUMIFS(Detail!P:P,Detail!$A:$A,$B139,Detail!$D:$D,4,Detail!$C:$C,4)</f>
        <v>4050000</v>
      </c>
      <c r="V139" s="33">
        <f t="shared" si="234"/>
        <v>12060000</v>
      </c>
      <c r="W139" s="24">
        <f>SUMIFS(Detail!P:P,Detail!$A:$A,$B139,Detail!$D:$D,5,Detail!$C:$C,1)</f>
        <v>4950000</v>
      </c>
      <c r="X139" s="24">
        <f>SUMIFS(Detail!P:P,Detail!$A:$A,$B139,Detail!$D:$D,5,Detail!$C:$C,2)</f>
        <v>5400000</v>
      </c>
      <c r="Y139" s="24">
        <f>SUMIFS(Detail!P:P,Detail!$A:$A,$B139,Detail!$D:$D,5,Detail!$C:$C,3)</f>
        <v>4860000</v>
      </c>
      <c r="Z139" s="24">
        <f>SUMIFS(Detail!P:P,Detail!$A:$A,$B139,Detail!$D:$D,5,Detail!$C:$C,4)</f>
        <v>5760000</v>
      </c>
      <c r="AA139" s="33">
        <f t="shared" si="235"/>
        <v>20970000</v>
      </c>
      <c r="AB139" s="24">
        <f>SUMIFS(Detail!P:P,Detail!$A:$A,$B139,Detail!$D:$D,6,Detail!$C:$C,1)</f>
        <v>0</v>
      </c>
      <c r="AC139" s="24">
        <f>SUMIFS(Detail!P:P,Detail!$A:$A,$B139,Detail!$D:$D,6,Detail!$C:$C,2)</f>
        <v>0</v>
      </c>
      <c r="AD139" s="24">
        <f>SUMIFS(Detail!P:P,Detail!$A:$A,$B139,Detail!$D:$D,6,Detail!$C:$C,3)</f>
        <v>0</v>
      </c>
      <c r="AE139" s="24">
        <f>SUMIFS(Detail!P:P,Detail!$A:$A,$B139,Detail!$D:$D,6,Detail!$C:$C,4)</f>
        <v>0</v>
      </c>
      <c r="AF139" s="33">
        <f t="shared" si="236"/>
        <v>0</v>
      </c>
      <c r="AG139" s="24">
        <f>SUMIFS(Detail!P:P,Detail!$A:$A,$B139,Detail!$D:$D,7,Detail!$C:$C,1)</f>
        <v>0</v>
      </c>
      <c r="AH139" s="24">
        <f>SUMIFS(Detail!P:P,Detail!$A:$A,$B139,Detail!$D:$D,7,Detail!$C:$C,2)</f>
        <v>0</v>
      </c>
      <c r="AI139" s="24">
        <f>SUMIFS(Detail!P:P,Detail!$A:$A,$B139,Detail!$D:$D,7,Detail!$C:$C,3)</f>
        <v>0</v>
      </c>
      <c r="AJ139" s="24">
        <f>SUMIFS(Detail!P:P,Detail!$A:$A,$B139,Detail!$D:$D,7,Detail!$C:$C,4)</f>
        <v>0</v>
      </c>
      <c r="AK139" s="33">
        <f t="shared" si="237"/>
        <v>0</v>
      </c>
      <c r="AL139" s="24">
        <f>SUMIFS(Detail!P:P,Detail!$A:$A,$B139,Detail!$D:$D,8,Detail!$C:$C,1)</f>
        <v>0</v>
      </c>
      <c r="AM139" s="24">
        <f>SUMIFS(Detail!P:P,Detail!$A:$A,$B139,Detail!$D:$D,8,Detail!$C:$C,2)</f>
        <v>0</v>
      </c>
      <c r="AN139" s="24">
        <f>SUMIFS(Detail!P:P,Detail!$A:$A,$B139,Detail!$D:$D,8,Detail!$C:$C,3)</f>
        <v>0</v>
      </c>
      <c r="AO139" s="24">
        <f>SUMIFS(Detail!P:P,Detail!$A:$A,$B139,Detail!$D:$D,8,Detail!$C:$C,4)</f>
        <v>0</v>
      </c>
      <c r="AP139" s="33">
        <f t="shared" si="238"/>
        <v>0</v>
      </c>
      <c r="AQ139" s="24">
        <f>SUMIFS(Detail!P:P,Detail!$A:$A,$B139,Detail!$D:$D,9,Detail!$C:$C,1)</f>
        <v>0</v>
      </c>
      <c r="AR139" s="24">
        <f>SUMIFS(Detail!P:P,Detail!$A:$A,$B139,Detail!$D:$D,9,Detail!$C:$C,2)</f>
        <v>0</v>
      </c>
      <c r="AS139" s="24">
        <f>SUMIFS(Detail!P:P,Detail!$A:$A,$B139,Detail!$D:$D,9,Detail!$C:$C,3)</f>
        <v>0</v>
      </c>
      <c r="AT139" s="24">
        <f>SUMIFS(Detail!P:P,Detail!$A:$A,$B139,Detail!$D:$D,9,Detail!$C:$C,4)</f>
        <v>0</v>
      </c>
      <c r="AU139" s="33">
        <f t="shared" si="239"/>
        <v>0</v>
      </c>
      <c r="AV139" s="24">
        <f>SUMIFS(Detail!P:P,Detail!$A:$A,$B139,Detail!$D:$D,10,Detail!$C:$C,1)</f>
        <v>0</v>
      </c>
      <c r="AW139" s="24">
        <f>SUMIFS(Detail!P:P,Detail!$A:$A,$B139,Detail!$D:$D,10,Detail!$C:$C,2)</f>
        <v>0</v>
      </c>
      <c r="AX139" s="24">
        <f>SUMIFS(Detail!P:P,Detail!$A:$A,$B139,Detail!$D:$D,10,Detail!$C:$C,3)</f>
        <v>0</v>
      </c>
      <c r="AY139" s="24">
        <f>SUMIFS(Detail!P:P,Detail!$A:$A,$B139,Detail!$D:$D,10,Detail!$C:$C,4)</f>
        <v>0</v>
      </c>
      <c r="AZ139" s="33">
        <f t="shared" si="240"/>
        <v>0</v>
      </c>
      <c r="BA139" s="24">
        <f>SUMIFS(Detail!P:P,Detail!$A:$A,$B139,Detail!$D:$D,11,Detail!$C:$C,1)</f>
        <v>0</v>
      </c>
      <c r="BB139" s="24">
        <f>SUMIFS(Detail!P:P,Detail!$A:$A,$B139,Detail!$D:$D,11,Detail!$C:$C,2)</f>
        <v>0</v>
      </c>
      <c r="BC139" s="24">
        <f>SUMIFS(Detail!P:P,Detail!$A:$A,$B139,Detail!$D:$D,11,Detail!$C:$C,3)</f>
        <v>0</v>
      </c>
      <c r="BD139" s="24">
        <f>SUMIFS(Detail!P:P,Detail!$A:$A,$B139,Detail!$D:$D,11,Detail!$C:$C,4)</f>
        <v>0</v>
      </c>
      <c r="BE139" s="33">
        <f t="shared" si="241"/>
        <v>0</v>
      </c>
      <c r="BF139" s="24">
        <f>SUMIFS(Detail!P:P,Detail!$A:$A,$B139,Detail!$D:$D,12,Detail!$C:$C,1)</f>
        <v>0</v>
      </c>
      <c r="BG139" s="24">
        <f>SUMIFS(Detail!P:P,Detail!$A:$A,$B139,Detail!$D:$D,12,Detail!$C:$C,2)</f>
        <v>0</v>
      </c>
      <c r="BH139" s="24">
        <f>SUMIFS(Detail!P:P,Detail!$A:$A,$B139,Detail!$D:$D,12,Detail!$C:$C,3)</f>
        <v>0</v>
      </c>
      <c r="BI139" s="24">
        <f>SUMIFS(Detail!P:P,Detail!$A:$A,$B139,Detail!$D:$D,12,Detail!$C:$C,4)</f>
        <v>0</v>
      </c>
      <c r="BJ139" s="33">
        <f t="shared" si="242"/>
        <v>0</v>
      </c>
      <c r="BK139" s="24">
        <f>SUMIFS(Detail!P:P,Detail!$A:$A,$B139,Detail!$D:$D,13,Detail!$C:$C,1)</f>
        <v>0</v>
      </c>
      <c r="BL139" s="24">
        <f>SUMIFS(Detail!P:P,Detail!$A:$A,$B139,Detail!$D:$D,13,Detail!$C:$C,2)</f>
        <v>0</v>
      </c>
      <c r="BM139" s="24">
        <f>SUMIFS(Detail!P:P,Detail!$A:$A,$B139,Detail!$D:$D,13,Detail!$C:$C,3)</f>
        <v>0</v>
      </c>
      <c r="BN139" s="24">
        <f>SUMIFS(Detail!P:P,Detail!$A:$A,$B139,Detail!$D:$D,13,Detail!$C:$C,4)</f>
        <v>0</v>
      </c>
      <c r="BO139" s="33">
        <f t="shared" si="243"/>
        <v>0</v>
      </c>
      <c r="BP139" s="24">
        <f>SUMIFS(Detail!P:P,Detail!$A:$A,$B139,Detail!$D:$D,14,Detail!$C:$C,1)</f>
        <v>0</v>
      </c>
      <c r="BQ139" s="24">
        <f>SUMIFS(Detail!P:P,Detail!$A:$A,$B139,Detail!$D:$D,14,Detail!$C:$C,2)</f>
        <v>0</v>
      </c>
      <c r="BR139" s="24">
        <f>SUMIFS(Detail!P:P,Detail!$A:$A,$B139,Detail!$D:$D,14,Detail!$C:$C,3)</f>
        <v>0</v>
      </c>
      <c r="BS139" s="24">
        <f>SUMIFS(Detail!P:P,Detail!$A:$A,$B139,Detail!$D:$D,14,Detail!$C:$C,4)</f>
        <v>0</v>
      </c>
      <c r="BT139" s="33">
        <f t="shared" si="244"/>
        <v>0</v>
      </c>
      <c r="BU139" s="24">
        <f>SUMIFS(Detail!P:P,Detail!$A:$A,$B139,Detail!$D:$D,15,Detail!$C:$C,1)</f>
        <v>0</v>
      </c>
      <c r="BV139" s="24">
        <f>SUMIFS(Detail!P:P,Detail!$A:$A,$B139,Detail!$D:$D,15,Detail!$C:$C,2)</f>
        <v>0</v>
      </c>
      <c r="BW139" s="24">
        <f>SUMIFS(Detail!P:P,Detail!$A:$A,$B139,Detail!$D:$D,15,Detail!$C:$C,3)</f>
        <v>0</v>
      </c>
      <c r="BX139" s="24">
        <f>SUMIFS(Detail!P:P,Detail!$A:$A,$B139,Detail!$D:$D,15,Detail!$C:$C,4)</f>
        <v>0</v>
      </c>
      <c r="BY139" s="33">
        <f t="shared" si="245"/>
        <v>0</v>
      </c>
      <c r="BZ139" s="24">
        <f>SUMIFS(Detail!P:P,Detail!$A:$A,$B139,Detail!$D:$D,16,Detail!$C:$C,1)</f>
        <v>0</v>
      </c>
      <c r="CA139" s="24">
        <f>SUMIFS(Detail!P:P,Detail!$A:$A,$B139,Detail!$D:$D,16,Detail!$C:$C,2)</f>
        <v>0</v>
      </c>
      <c r="CB139" s="24">
        <f>SUMIFS(Detail!P:P,Detail!$A:$A,$B139,Detail!$D:$D,16,Detail!$C:$C,3)</f>
        <v>0</v>
      </c>
      <c r="CC139" s="24">
        <f>SUMIFS(Detail!P:P,Detail!$A:$A,$B139,Detail!$D:$D,16,Detail!$C:$C,4)</f>
        <v>0</v>
      </c>
      <c r="CD139" s="33">
        <f t="shared" si="246"/>
        <v>0</v>
      </c>
      <c r="CE139" s="24">
        <f>SUMIFS(Detail!P:P,Detail!$A:$A,$B139,Detail!$D:$D,17,Detail!$C:$C,1)</f>
        <v>0</v>
      </c>
      <c r="CF139" s="24">
        <f>SUMIFS(Detail!P:P,Detail!$A:$A,$B139,Detail!$D:$D,17,Detail!$C:$C,2)</f>
        <v>0</v>
      </c>
      <c r="CG139" s="24">
        <f>SUMIFS(Detail!P:P,Detail!$A:$A,$B139,Detail!$D:$D,17,Detail!$C:$C,3)</f>
        <v>0</v>
      </c>
      <c r="CH139" s="24">
        <f>SUMIFS(Detail!P:P,Detail!$A:$A,$B139,Detail!$D:$D,17,Detail!$C:$C,4)</f>
        <v>0</v>
      </c>
      <c r="CI139" s="33">
        <f t="shared" si="247"/>
        <v>0</v>
      </c>
      <c r="CJ139" s="24">
        <f>SUMIFS(Detail!P:P,Detail!$A:$A,$B139,Detail!$D:$D,18,Detail!$C:$C,1)</f>
        <v>0</v>
      </c>
      <c r="CK139" s="24">
        <f>SUMIFS(Detail!P:P,Detail!$A:$A,$B139,Detail!$D:$D,18,Detail!$C:$C,2)</f>
        <v>0</v>
      </c>
      <c r="CL139" s="24">
        <f>SUMIFS(Detail!P:P,Detail!$A:$A,$B139,Detail!$D:$D,18,Detail!$C:$C,3)</f>
        <v>0</v>
      </c>
      <c r="CM139" s="24">
        <f>SUMIFS(Detail!P:P,Detail!$A:$A,$B139,Detail!$D:$D,18,Detail!$C:$C,4)</f>
        <v>0</v>
      </c>
      <c r="CN139" s="33">
        <f t="shared" si="248"/>
        <v>0</v>
      </c>
      <c r="CO139" s="24">
        <f>SUMIFS(Detail!P:P,Detail!$A:$A,$B139,Detail!$D:$D,19,Detail!$C:$C,1)</f>
        <v>0</v>
      </c>
      <c r="CP139" s="24">
        <f>SUMIFS(Detail!P:P,Detail!$A:$A,$B139,Detail!$D:$D,19,Detail!$C:$C,2)</f>
        <v>0</v>
      </c>
      <c r="CQ139" s="24">
        <f>SUMIFS(Detail!P:P,Detail!$A:$A,$B139,Detail!$D:$D,19,Detail!$C:$C,3)</f>
        <v>0</v>
      </c>
      <c r="CR139" s="24">
        <f>SUMIFS(Detail!P:P,Detail!$A:$A,$B139,Detail!$D:$D,19,Detail!$C:$C,4)</f>
        <v>0</v>
      </c>
      <c r="CS139" s="33">
        <f t="shared" si="249"/>
        <v>0</v>
      </c>
      <c r="CT139" s="24">
        <f>SUMIFS(Detail!P:P,Detail!$A:$A,$B139,Detail!$D:$D,20,Detail!$C:$C,1)</f>
        <v>0</v>
      </c>
      <c r="CU139" s="24">
        <f>SUMIFS(Detail!P:P,Detail!$A:$A,$B139,Detail!$D:$D,20,Detail!$C:$C,2)</f>
        <v>0</v>
      </c>
      <c r="CV139" s="24">
        <f>SUMIFS(Detail!P:P,Detail!$A:$A,$B139,Detail!$D:$D,20,Detail!$C:$C,3)</f>
        <v>0</v>
      </c>
      <c r="CW139" s="24">
        <f>SUMIFS(Detail!P:P,Detail!$A:$A,$B139,Detail!$D:$D,20,Detail!$C:$C,4)</f>
        <v>0</v>
      </c>
      <c r="CX139" s="33">
        <f t="shared" si="250"/>
        <v>0</v>
      </c>
      <c r="CY139" s="24">
        <f>SUMIFS(Detail!P:P,Detail!$A:$A,$B139,Detail!$D:$D,21,Detail!$C:$C,1)</f>
        <v>0</v>
      </c>
      <c r="CZ139" s="24">
        <f>SUMIFS(Detail!P:P,Detail!$A:$A,$B139,Detail!$D:$D,21,Detail!$C:$C,2)</f>
        <v>0</v>
      </c>
      <c r="DA139" s="24">
        <f>SUMIFS(Detail!P:P,Detail!$A:$A,$B139,Detail!$D:$D,21,Detail!$C:$C,3)</f>
        <v>0</v>
      </c>
      <c r="DB139" s="24">
        <f>SUMIFS(Detail!P:P,Detail!$A:$A,$B139,Detail!$D:$D,21,Detail!$C:$C,4)</f>
        <v>0</v>
      </c>
      <c r="DC139" s="33">
        <f t="shared" si="251"/>
        <v>0</v>
      </c>
      <c r="DD139" s="86">
        <f>SUMIFS(Detail!P:P,Detail!$A:$A,$B139,Detail!$B:$B,"&gt;60")</f>
        <v>0</v>
      </c>
    </row>
    <row r="140" spans="1:108" x14ac:dyDescent="0.25">
      <c r="A140" t="s">
        <v>5377</v>
      </c>
      <c r="B140" s="32" t="s">
        <v>5124</v>
      </c>
      <c r="C140" s="24">
        <f>SUMIFS(Detail!P:P,Detail!$A:$A,$B140,Detail!$D:$D,1,Detail!$C:$C,1)</f>
        <v>0</v>
      </c>
      <c r="D140" s="24">
        <f>SUMIFS(Detail!P:P,Detail!$A:$A,$B140,Detail!$D:$D,1,Detail!$C:$C,2)</f>
        <v>0</v>
      </c>
      <c r="E140" s="24">
        <f>SUMIFS(Detail!P:P,Detail!$A:$A,$B140,Detail!$D:$D,1,Detail!$C:$C,3)</f>
        <v>93750</v>
      </c>
      <c r="F140" s="24">
        <f>SUMIFS(Detail!P:P,Detail!$A:$A,$B140,Detail!$D:$D,1,Detail!$C:$C,4)</f>
        <v>234375</v>
      </c>
      <c r="G140" s="33">
        <f t="shared" si="231"/>
        <v>328125</v>
      </c>
      <c r="H140" s="24">
        <f>SUMIFS(Detail!P:P,Detail!$A:$A,$B140,Detail!$D:$D,2,Detail!$C:$C,1)</f>
        <v>265625</v>
      </c>
      <c r="I140" s="24">
        <f>SUMIFS(Detail!P:P,Detail!$A:$A,$B140,Detail!$D:$D,2,Detail!$C:$C,2)</f>
        <v>281250</v>
      </c>
      <c r="J140" s="24">
        <f>SUMIFS(Detail!P:P,Detail!$A:$A,$B140,Detail!$D:$D,2,Detail!$C:$C,3)</f>
        <v>343750</v>
      </c>
      <c r="K140" s="24">
        <f>SUMIFS(Detail!P:P,Detail!$A:$A,$B140,Detail!$D:$D,2,Detail!$C:$C,4)</f>
        <v>375000</v>
      </c>
      <c r="L140" s="33">
        <f t="shared" si="232"/>
        <v>1265625</v>
      </c>
      <c r="M140" s="24">
        <f>SUMIFS(Detail!P:P,Detail!$A:$A,$B140,Detail!$D:$D,3,Detail!$C:$C,1)</f>
        <v>468750</v>
      </c>
      <c r="N140" s="24">
        <f>SUMIFS(Detail!P:P,Detail!$A:$A,$B140,Detail!$D:$D,3,Detail!$C:$C,2)</f>
        <v>531250.00000000047</v>
      </c>
      <c r="O140" s="24">
        <f>SUMIFS(Detail!P:P,Detail!$A:$A,$B140,Detail!$D:$D,3,Detail!$C:$C,3)</f>
        <v>562500</v>
      </c>
      <c r="P140" s="24">
        <f>SUMIFS(Detail!P:P,Detail!$A:$A,$B140,Detail!$D:$D,3,Detail!$C:$C,4)</f>
        <v>687499.99999999953</v>
      </c>
      <c r="Q140" s="33">
        <f t="shared" si="233"/>
        <v>2250000</v>
      </c>
      <c r="R140" s="24">
        <f>SUMIFS(Detail!P:P,Detail!$A:$A,$B140,Detail!$D:$D,4,Detail!$C:$C,1)</f>
        <v>750000</v>
      </c>
      <c r="S140" s="24">
        <f>SUMIFS(Detail!P:P,Detail!$A:$A,$B140,Detail!$D:$D,4,Detail!$C:$C,2)</f>
        <v>937500</v>
      </c>
      <c r="T140" s="24">
        <f>SUMIFS(Detail!P:P,Detail!$A:$A,$B140,Detail!$D:$D,4,Detail!$C:$C,3)</f>
        <v>1062500.0000000009</v>
      </c>
      <c r="U140" s="24">
        <f>SUMIFS(Detail!P:P,Detail!$A:$A,$B140,Detail!$D:$D,4,Detail!$C:$C,4)</f>
        <v>1125000</v>
      </c>
      <c r="V140" s="33">
        <f t="shared" si="234"/>
        <v>3875000.0000000009</v>
      </c>
      <c r="W140" s="24">
        <f>SUMIFS(Detail!P:P,Detail!$A:$A,$B140,Detail!$D:$D,5,Detail!$C:$C,1)</f>
        <v>1375000.0000000009</v>
      </c>
      <c r="X140" s="24">
        <f>SUMIFS(Detail!P:P,Detail!$A:$A,$B140,Detail!$D:$D,5,Detail!$C:$C,2)</f>
        <v>1500000</v>
      </c>
      <c r="Y140" s="24">
        <f>SUMIFS(Detail!P:P,Detail!$A:$A,$B140,Detail!$D:$D,5,Detail!$C:$C,3)</f>
        <v>1875000</v>
      </c>
      <c r="Z140" s="24">
        <f>SUMIFS(Detail!P:P,Detail!$A:$A,$B140,Detail!$D:$D,5,Detail!$C:$C,4)</f>
        <v>2125000.0000000019</v>
      </c>
      <c r="AA140" s="33">
        <f t="shared" si="235"/>
        <v>6875000.0000000028</v>
      </c>
      <c r="AB140" s="24">
        <f>SUMIFS(Detail!P:P,Detail!$A:$A,$B140,Detail!$D:$D,6,Detail!$C:$C,1)</f>
        <v>0</v>
      </c>
      <c r="AC140" s="24">
        <f>SUMIFS(Detail!P:P,Detail!$A:$A,$B140,Detail!$D:$D,6,Detail!$C:$C,2)</f>
        <v>0</v>
      </c>
      <c r="AD140" s="24">
        <f>SUMIFS(Detail!P:P,Detail!$A:$A,$B140,Detail!$D:$D,6,Detail!$C:$C,3)</f>
        <v>0</v>
      </c>
      <c r="AE140" s="24">
        <f>SUMIFS(Detail!P:P,Detail!$A:$A,$B140,Detail!$D:$D,6,Detail!$C:$C,4)</f>
        <v>0</v>
      </c>
      <c r="AF140" s="33">
        <f t="shared" si="236"/>
        <v>0</v>
      </c>
      <c r="AG140" s="24">
        <f>SUMIFS(Detail!P:P,Detail!$A:$A,$B140,Detail!$D:$D,7,Detail!$C:$C,1)</f>
        <v>0</v>
      </c>
      <c r="AH140" s="24">
        <f>SUMIFS(Detail!P:P,Detail!$A:$A,$B140,Detail!$D:$D,7,Detail!$C:$C,2)</f>
        <v>0</v>
      </c>
      <c r="AI140" s="24">
        <f>SUMIFS(Detail!P:P,Detail!$A:$A,$B140,Detail!$D:$D,7,Detail!$C:$C,3)</f>
        <v>0</v>
      </c>
      <c r="AJ140" s="24">
        <f>SUMIFS(Detail!P:P,Detail!$A:$A,$B140,Detail!$D:$D,7,Detail!$C:$C,4)</f>
        <v>0</v>
      </c>
      <c r="AK140" s="33">
        <f t="shared" si="237"/>
        <v>0</v>
      </c>
      <c r="AL140" s="24">
        <f>SUMIFS(Detail!P:P,Detail!$A:$A,$B140,Detail!$D:$D,8,Detail!$C:$C,1)</f>
        <v>0</v>
      </c>
      <c r="AM140" s="24">
        <f>SUMIFS(Detail!P:P,Detail!$A:$A,$B140,Detail!$D:$D,8,Detail!$C:$C,2)</f>
        <v>0</v>
      </c>
      <c r="AN140" s="24">
        <f>SUMIFS(Detail!P:P,Detail!$A:$A,$B140,Detail!$D:$D,8,Detail!$C:$C,3)</f>
        <v>0</v>
      </c>
      <c r="AO140" s="24">
        <f>SUMIFS(Detail!P:P,Detail!$A:$A,$B140,Detail!$D:$D,8,Detail!$C:$C,4)</f>
        <v>0</v>
      </c>
      <c r="AP140" s="33">
        <f t="shared" si="238"/>
        <v>0</v>
      </c>
      <c r="AQ140" s="24">
        <f>SUMIFS(Detail!P:P,Detail!$A:$A,$B140,Detail!$D:$D,9,Detail!$C:$C,1)</f>
        <v>0</v>
      </c>
      <c r="AR140" s="24">
        <f>SUMIFS(Detail!P:P,Detail!$A:$A,$B140,Detail!$D:$D,9,Detail!$C:$C,2)</f>
        <v>0</v>
      </c>
      <c r="AS140" s="24">
        <f>SUMIFS(Detail!P:P,Detail!$A:$A,$B140,Detail!$D:$D,9,Detail!$C:$C,3)</f>
        <v>0</v>
      </c>
      <c r="AT140" s="24">
        <f>SUMIFS(Detail!P:P,Detail!$A:$A,$B140,Detail!$D:$D,9,Detail!$C:$C,4)</f>
        <v>0</v>
      </c>
      <c r="AU140" s="33">
        <f t="shared" si="239"/>
        <v>0</v>
      </c>
      <c r="AV140" s="24">
        <f>SUMIFS(Detail!P:P,Detail!$A:$A,$B140,Detail!$D:$D,10,Detail!$C:$C,1)</f>
        <v>0</v>
      </c>
      <c r="AW140" s="24">
        <f>SUMIFS(Detail!P:P,Detail!$A:$A,$B140,Detail!$D:$D,10,Detail!$C:$C,2)</f>
        <v>0</v>
      </c>
      <c r="AX140" s="24">
        <f>SUMIFS(Detail!P:P,Detail!$A:$A,$B140,Detail!$D:$D,10,Detail!$C:$C,3)</f>
        <v>0</v>
      </c>
      <c r="AY140" s="24">
        <f>SUMIFS(Detail!P:P,Detail!$A:$A,$B140,Detail!$D:$D,10,Detail!$C:$C,4)</f>
        <v>0</v>
      </c>
      <c r="AZ140" s="33">
        <f t="shared" si="240"/>
        <v>0</v>
      </c>
      <c r="BA140" s="24">
        <f>SUMIFS(Detail!P:P,Detail!$A:$A,$B140,Detail!$D:$D,11,Detail!$C:$C,1)</f>
        <v>0</v>
      </c>
      <c r="BB140" s="24">
        <f>SUMIFS(Detail!P:P,Detail!$A:$A,$B140,Detail!$D:$D,11,Detail!$C:$C,2)</f>
        <v>0</v>
      </c>
      <c r="BC140" s="24">
        <f>SUMIFS(Detail!P:P,Detail!$A:$A,$B140,Detail!$D:$D,11,Detail!$C:$C,3)</f>
        <v>0</v>
      </c>
      <c r="BD140" s="24">
        <f>SUMIFS(Detail!P:P,Detail!$A:$A,$B140,Detail!$D:$D,11,Detail!$C:$C,4)</f>
        <v>0</v>
      </c>
      <c r="BE140" s="33">
        <f t="shared" si="241"/>
        <v>0</v>
      </c>
      <c r="BF140" s="24">
        <f>SUMIFS(Detail!P:P,Detail!$A:$A,$B140,Detail!$D:$D,12,Detail!$C:$C,1)</f>
        <v>0</v>
      </c>
      <c r="BG140" s="24">
        <f>SUMIFS(Detail!P:P,Detail!$A:$A,$B140,Detail!$D:$D,12,Detail!$C:$C,2)</f>
        <v>0</v>
      </c>
      <c r="BH140" s="24">
        <f>SUMIFS(Detail!P:P,Detail!$A:$A,$B140,Detail!$D:$D,12,Detail!$C:$C,3)</f>
        <v>0</v>
      </c>
      <c r="BI140" s="24">
        <f>SUMIFS(Detail!P:P,Detail!$A:$A,$B140,Detail!$D:$D,12,Detail!$C:$C,4)</f>
        <v>0</v>
      </c>
      <c r="BJ140" s="33">
        <f t="shared" si="242"/>
        <v>0</v>
      </c>
      <c r="BK140" s="24">
        <f>SUMIFS(Detail!P:P,Detail!$A:$A,$B140,Detail!$D:$D,13,Detail!$C:$C,1)</f>
        <v>0</v>
      </c>
      <c r="BL140" s="24">
        <f>SUMIFS(Detail!P:P,Detail!$A:$A,$B140,Detail!$D:$D,13,Detail!$C:$C,2)</f>
        <v>0</v>
      </c>
      <c r="BM140" s="24">
        <f>SUMIFS(Detail!P:P,Detail!$A:$A,$B140,Detail!$D:$D,13,Detail!$C:$C,3)</f>
        <v>0</v>
      </c>
      <c r="BN140" s="24">
        <f>SUMIFS(Detail!P:P,Detail!$A:$A,$B140,Detail!$D:$D,13,Detail!$C:$C,4)</f>
        <v>0</v>
      </c>
      <c r="BO140" s="33">
        <f t="shared" si="243"/>
        <v>0</v>
      </c>
      <c r="BP140" s="24">
        <f>SUMIFS(Detail!P:P,Detail!$A:$A,$B140,Detail!$D:$D,14,Detail!$C:$C,1)</f>
        <v>0</v>
      </c>
      <c r="BQ140" s="24">
        <f>SUMIFS(Detail!P:P,Detail!$A:$A,$B140,Detail!$D:$D,14,Detail!$C:$C,2)</f>
        <v>0</v>
      </c>
      <c r="BR140" s="24">
        <f>SUMIFS(Detail!P:P,Detail!$A:$A,$B140,Detail!$D:$D,14,Detail!$C:$C,3)</f>
        <v>0</v>
      </c>
      <c r="BS140" s="24">
        <f>SUMIFS(Detail!P:P,Detail!$A:$A,$B140,Detail!$D:$D,14,Detail!$C:$C,4)</f>
        <v>0</v>
      </c>
      <c r="BT140" s="33">
        <f t="shared" si="244"/>
        <v>0</v>
      </c>
      <c r="BU140" s="24">
        <f>SUMIFS(Detail!P:P,Detail!$A:$A,$B140,Detail!$D:$D,15,Detail!$C:$C,1)</f>
        <v>0</v>
      </c>
      <c r="BV140" s="24">
        <f>SUMIFS(Detail!P:P,Detail!$A:$A,$B140,Detail!$D:$D,15,Detail!$C:$C,2)</f>
        <v>0</v>
      </c>
      <c r="BW140" s="24">
        <f>SUMIFS(Detail!P:P,Detail!$A:$A,$B140,Detail!$D:$D,15,Detail!$C:$C,3)</f>
        <v>0</v>
      </c>
      <c r="BX140" s="24">
        <f>SUMIFS(Detail!P:P,Detail!$A:$A,$B140,Detail!$D:$D,15,Detail!$C:$C,4)</f>
        <v>0</v>
      </c>
      <c r="BY140" s="33">
        <f t="shared" si="245"/>
        <v>0</v>
      </c>
      <c r="BZ140" s="24">
        <f>SUMIFS(Detail!P:P,Detail!$A:$A,$B140,Detail!$D:$D,16,Detail!$C:$C,1)</f>
        <v>0</v>
      </c>
      <c r="CA140" s="24">
        <f>SUMIFS(Detail!P:P,Detail!$A:$A,$B140,Detail!$D:$D,16,Detail!$C:$C,2)</f>
        <v>0</v>
      </c>
      <c r="CB140" s="24">
        <f>SUMIFS(Detail!P:P,Detail!$A:$A,$B140,Detail!$D:$D,16,Detail!$C:$C,3)</f>
        <v>0</v>
      </c>
      <c r="CC140" s="24">
        <f>SUMIFS(Detail!P:P,Detail!$A:$A,$B140,Detail!$D:$D,16,Detail!$C:$C,4)</f>
        <v>0</v>
      </c>
      <c r="CD140" s="33">
        <f t="shared" si="246"/>
        <v>0</v>
      </c>
      <c r="CE140" s="24">
        <f>SUMIFS(Detail!P:P,Detail!$A:$A,$B140,Detail!$D:$D,17,Detail!$C:$C,1)</f>
        <v>0</v>
      </c>
      <c r="CF140" s="24">
        <f>SUMIFS(Detail!P:P,Detail!$A:$A,$B140,Detail!$D:$D,17,Detail!$C:$C,2)</f>
        <v>0</v>
      </c>
      <c r="CG140" s="24">
        <f>SUMIFS(Detail!P:P,Detail!$A:$A,$B140,Detail!$D:$D,17,Detail!$C:$C,3)</f>
        <v>0</v>
      </c>
      <c r="CH140" s="24">
        <f>SUMIFS(Detail!P:P,Detail!$A:$A,$B140,Detail!$D:$D,17,Detail!$C:$C,4)</f>
        <v>0</v>
      </c>
      <c r="CI140" s="33">
        <f t="shared" si="247"/>
        <v>0</v>
      </c>
      <c r="CJ140" s="24">
        <f>SUMIFS(Detail!P:P,Detail!$A:$A,$B140,Detail!$D:$D,18,Detail!$C:$C,1)</f>
        <v>0</v>
      </c>
      <c r="CK140" s="24">
        <f>SUMIFS(Detail!P:P,Detail!$A:$A,$B140,Detail!$D:$D,18,Detail!$C:$C,2)</f>
        <v>0</v>
      </c>
      <c r="CL140" s="24">
        <f>SUMIFS(Detail!P:P,Detail!$A:$A,$B140,Detail!$D:$D,18,Detail!$C:$C,3)</f>
        <v>0</v>
      </c>
      <c r="CM140" s="24">
        <f>SUMIFS(Detail!P:P,Detail!$A:$A,$B140,Detail!$D:$D,18,Detail!$C:$C,4)</f>
        <v>0</v>
      </c>
      <c r="CN140" s="33">
        <f t="shared" si="248"/>
        <v>0</v>
      </c>
      <c r="CO140" s="24">
        <f>SUMIFS(Detail!P:P,Detail!$A:$A,$B140,Detail!$D:$D,19,Detail!$C:$C,1)</f>
        <v>0</v>
      </c>
      <c r="CP140" s="24">
        <f>SUMIFS(Detail!P:P,Detail!$A:$A,$B140,Detail!$D:$D,19,Detail!$C:$C,2)</f>
        <v>0</v>
      </c>
      <c r="CQ140" s="24">
        <f>SUMIFS(Detail!P:P,Detail!$A:$A,$B140,Detail!$D:$D,19,Detail!$C:$C,3)</f>
        <v>0</v>
      </c>
      <c r="CR140" s="24">
        <f>SUMIFS(Detail!P:P,Detail!$A:$A,$B140,Detail!$D:$D,19,Detail!$C:$C,4)</f>
        <v>0</v>
      </c>
      <c r="CS140" s="33">
        <f t="shared" si="249"/>
        <v>0</v>
      </c>
      <c r="CT140" s="24">
        <f>SUMIFS(Detail!P:P,Detail!$A:$A,$B140,Detail!$D:$D,20,Detail!$C:$C,1)</f>
        <v>0</v>
      </c>
      <c r="CU140" s="24">
        <f>SUMIFS(Detail!P:P,Detail!$A:$A,$B140,Detail!$D:$D,20,Detail!$C:$C,2)</f>
        <v>0</v>
      </c>
      <c r="CV140" s="24">
        <f>SUMIFS(Detail!P:P,Detail!$A:$A,$B140,Detail!$D:$D,20,Detail!$C:$C,3)</f>
        <v>0</v>
      </c>
      <c r="CW140" s="24">
        <f>SUMIFS(Detail!P:P,Detail!$A:$A,$B140,Detail!$D:$D,20,Detail!$C:$C,4)</f>
        <v>0</v>
      </c>
      <c r="CX140" s="33">
        <f t="shared" si="250"/>
        <v>0</v>
      </c>
      <c r="CY140" s="24">
        <f>SUMIFS(Detail!P:P,Detail!$A:$A,$B140,Detail!$D:$D,21,Detail!$C:$C,1)</f>
        <v>0</v>
      </c>
      <c r="CZ140" s="24">
        <f>SUMIFS(Detail!P:P,Detail!$A:$A,$B140,Detail!$D:$D,21,Detail!$C:$C,2)</f>
        <v>0</v>
      </c>
      <c r="DA140" s="24">
        <f>SUMIFS(Detail!P:P,Detail!$A:$A,$B140,Detail!$D:$D,21,Detail!$C:$C,3)</f>
        <v>0</v>
      </c>
      <c r="DB140" s="24">
        <f>SUMIFS(Detail!P:P,Detail!$A:$A,$B140,Detail!$D:$D,21,Detail!$C:$C,4)</f>
        <v>0</v>
      </c>
      <c r="DC140" s="33">
        <f t="shared" si="251"/>
        <v>0</v>
      </c>
      <c r="DD140" s="86">
        <f>SUMIFS(Detail!P:P,Detail!$A:$A,$B140,Detail!$B:$B,"&gt;60")</f>
        <v>0</v>
      </c>
    </row>
    <row r="141" spans="1:108" x14ac:dyDescent="0.25">
      <c r="A141" t="s">
        <v>5378</v>
      </c>
      <c r="B141" s="32" t="s">
        <v>5125</v>
      </c>
      <c r="C141" s="24">
        <f>SUMIFS(Detail!P:P,Detail!$A:$A,$B141,Detail!$D:$D,1,Detail!$C:$C,1)</f>
        <v>0</v>
      </c>
      <c r="D141" s="24">
        <f>SUMIFS(Detail!P:P,Detail!$A:$A,$B141,Detail!$D:$D,1,Detail!$C:$C,2)</f>
        <v>0</v>
      </c>
      <c r="E141" s="24">
        <f>SUMIFS(Detail!P:P,Detail!$A:$A,$B141,Detail!$D:$D,1,Detail!$C:$C,3)</f>
        <v>12500</v>
      </c>
      <c r="F141" s="24">
        <f>SUMIFS(Detail!P:P,Detail!$A:$A,$B141,Detail!$D:$D,1,Detail!$C:$C,4)</f>
        <v>25000.000000000007</v>
      </c>
      <c r="G141" s="33">
        <f t="shared" si="231"/>
        <v>37500.000000000007</v>
      </c>
      <c r="H141" s="24">
        <f>SUMIFS(Detail!P:P,Detail!$A:$A,$B141,Detail!$D:$D,2,Detail!$C:$C,1)</f>
        <v>725000.00000000012</v>
      </c>
      <c r="I141" s="24">
        <f>SUMIFS(Detail!P:P,Detail!$A:$A,$B141,Detail!$D:$D,2,Detail!$C:$C,2)</f>
        <v>1675000.0000000005</v>
      </c>
      <c r="J141" s="24">
        <f>SUMIFS(Detail!P:P,Detail!$A:$A,$B141,Detail!$D:$D,2,Detail!$C:$C,3)</f>
        <v>1962500.0000000005</v>
      </c>
      <c r="K141" s="24">
        <f>SUMIFS(Detail!P:P,Detail!$A:$A,$B141,Detail!$D:$D,2,Detail!$C:$C,4)</f>
        <v>2000000.0000000009</v>
      </c>
      <c r="L141" s="33">
        <f t="shared" si="232"/>
        <v>6362500.0000000019</v>
      </c>
      <c r="M141" s="24">
        <f>SUMIFS(Detail!P:P,Detail!$A:$A,$B141,Detail!$D:$D,3,Detail!$C:$C,1)</f>
        <v>2350000</v>
      </c>
      <c r="N141" s="24">
        <f>SUMIFS(Detail!P:P,Detail!$A:$A,$B141,Detail!$D:$D,3,Detail!$C:$C,2)</f>
        <v>2824999.9999999981</v>
      </c>
      <c r="O141" s="24">
        <f>SUMIFS(Detail!P:P,Detail!$A:$A,$B141,Detail!$D:$D,3,Detail!$C:$C,3)</f>
        <v>2975000</v>
      </c>
      <c r="P141" s="24">
        <f>SUMIFS(Detail!P:P,Detail!$A:$A,$B141,Detail!$D:$D,3,Detail!$C:$C,4)</f>
        <v>3000000</v>
      </c>
      <c r="Q141" s="33">
        <f t="shared" si="233"/>
        <v>11149999.999999998</v>
      </c>
      <c r="R141" s="24">
        <f>SUMIFS(Detail!P:P,Detail!$A:$A,$B141,Detail!$D:$D,4,Detail!$C:$C,1)</f>
        <v>3525000</v>
      </c>
      <c r="S141" s="24">
        <f>SUMIFS(Detail!P:P,Detail!$A:$A,$B141,Detail!$D:$D,4,Detail!$C:$C,2)</f>
        <v>4237500</v>
      </c>
      <c r="T141" s="24">
        <f>SUMIFS(Detail!P:P,Detail!$A:$A,$B141,Detail!$D:$D,4,Detail!$C:$C,3)</f>
        <v>4462500</v>
      </c>
      <c r="U141" s="24">
        <f>SUMIFS(Detail!P:P,Detail!$A:$A,$B141,Detail!$D:$D,4,Detail!$C:$C,4)</f>
        <v>4500000</v>
      </c>
      <c r="V141" s="33">
        <f t="shared" si="234"/>
        <v>16725000</v>
      </c>
      <c r="W141" s="24">
        <f>SUMIFS(Detail!P:P,Detail!$A:$A,$B141,Detail!$D:$D,5,Detail!$C:$C,1)</f>
        <v>5287500</v>
      </c>
      <c r="X141" s="24">
        <f>SUMIFS(Detail!P:P,Detail!$A:$A,$B141,Detail!$D:$D,5,Detail!$C:$C,2)</f>
        <v>6356250</v>
      </c>
      <c r="Y141" s="24">
        <f>SUMIFS(Detail!P:P,Detail!$A:$A,$B141,Detail!$D:$D,5,Detail!$C:$C,3)</f>
        <v>6693750</v>
      </c>
      <c r="Z141" s="24">
        <f>SUMIFS(Detail!P:P,Detail!$A:$A,$B141,Detail!$D:$D,5,Detail!$C:$C,4)</f>
        <v>6750000</v>
      </c>
      <c r="AA141" s="33">
        <f t="shared" si="235"/>
        <v>25087500</v>
      </c>
      <c r="AB141" s="24">
        <f>SUMIFS(Detail!P:P,Detail!$A:$A,$B141,Detail!$D:$D,6,Detail!$C:$C,1)</f>
        <v>0</v>
      </c>
      <c r="AC141" s="24">
        <f>SUMIFS(Detail!P:P,Detail!$A:$A,$B141,Detail!$D:$D,6,Detail!$C:$C,2)</f>
        <v>0</v>
      </c>
      <c r="AD141" s="24">
        <f>SUMIFS(Detail!P:P,Detail!$A:$A,$B141,Detail!$D:$D,6,Detail!$C:$C,3)</f>
        <v>0</v>
      </c>
      <c r="AE141" s="24">
        <f>SUMIFS(Detail!P:P,Detail!$A:$A,$B141,Detail!$D:$D,6,Detail!$C:$C,4)</f>
        <v>0</v>
      </c>
      <c r="AF141" s="33">
        <f t="shared" si="236"/>
        <v>0</v>
      </c>
      <c r="AG141" s="24">
        <f>SUMIFS(Detail!P:P,Detail!$A:$A,$B141,Detail!$D:$D,7,Detail!$C:$C,1)</f>
        <v>0</v>
      </c>
      <c r="AH141" s="24">
        <f>SUMIFS(Detail!P:P,Detail!$A:$A,$B141,Detail!$D:$D,7,Detail!$C:$C,2)</f>
        <v>0</v>
      </c>
      <c r="AI141" s="24">
        <f>SUMIFS(Detail!P:P,Detail!$A:$A,$B141,Detail!$D:$D,7,Detail!$C:$C,3)</f>
        <v>0</v>
      </c>
      <c r="AJ141" s="24">
        <f>SUMIFS(Detail!P:P,Detail!$A:$A,$B141,Detail!$D:$D,7,Detail!$C:$C,4)</f>
        <v>0</v>
      </c>
      <c r="AK141" s="33">
        <f t="shared" si="237"/>
        <v>0</v>
      </c>
      <c r="AL141" s="24">
        <f>SUMIFS(Detail!P:P,Detail!$A:$A,$B141,Detail!$D:$D,8,Detail!$C:$C,1)</f>
        <v>0</v>
      </c>
      <c r="AM141" s="24">
        <f>SUMIFS(Detail!P:P,Detail!$A:$A,$B141,Detail!$D:$D,8,Detail!$C:$C,2)</f>
        <v>0</v>
      </c>
      <c r="AN141" s="24">
        <f>SUMIFS(Detail!P:P,Detail!$A:$A,$B141,Detail!$D:$D,8,Detail!$C:$C,3)</f>
        <v>0</v>
      </c>
      <c r="AO141" s="24">
        <f>SUMIFS(Detail!P:P,Detail!$A:$A,$B141,Detail!$D:$D,8,Detail!$C:$C,4)</f>
        <v>0</v>
      </c>
      <c r="AP141" s="33">
        <f t="shared" si="238"/>
        <v>0</v>
      </c>
      <c r="AQ141" s="24">
        <f>SUMIFS(Detail!P:P,Detail!$A:$A,$B141,Detail!$D:$D,9,Detail!$C:$C,1)</f>
        <v>0</v>
      </c>
      <c r="AR141" s="24">
        <f>SUMIFS(Detail!P:P,Detail!$A:$A,$B141,Detail!$D:$D,9,Detail!$C:$C,2)</f>
        <v>0</v>
      </c>
      <c r="AS141" s="24">
        <f>SUMIFS(Detail!P:P,Detail!$A:$A,$B141,Detail!$D:$D,9,Detail!$C:$C,3)</f>
        <v>0</v>
      </c>
      <c r="AT141" s="24">
        <f>SUMIFS(Detail!P:P,Detail!$A:$A,$B141,Detail!$D:$D,9,Detail!$C:$C,4)</f>
        <v>0</v>
      </c>
      <c r="AU141" s="33">
        <f t="shared" si="239"/>
        <v>0</v>
      </c>
      <c r="AV141" s="24">
        <f>SUMIFS(Detail!P:P,Detail!$A:$A,$B141,Detail!$D:$D,10,Detail!$C:$C,1)</f>
        <v>0</v>
      </c>
      <c r="AW141" s="24">
        <f>SUMIFS(Detail!P:P,Detail!$A:$A,$B141,Detail!$D:$D,10,Detail!$C:$C,2)</f>
        <v>0</v>
      </c>
      <c r="AX141" s="24">
        <f>SUMIFS(Detail!P:P,Detail!$A:$A,$B141,Detail!$D:$D,10,Detail!$C:$C,3)</f>
        <v>0</v>
      </c>
      <c r="AY141" s="24">
        <f>SUMIFS(Detail!P:P,Detail!$A:$A,$B141,Detail!$D:$D,10,Detail!$C:$C,4)</f>
        <v>0</v>
      </c>
      <c r="AZ141" s="33">
        <f t="shared" si="240"/>
        <v>0</v>
      </c>
      <c r="BA141" s="24">
        <f>SUMIFS(Detail!P:P,Detail!$A:$A,$B141,Detail!$D:$D,11,Detail!$C:$C,1)</f>
        <v>0</v>
      </c>
      <c r="BB141" s="24">
        <f>SUMIFS(Detail!P:P,Detail!$A:$A,$B141,Detail!$D:$D,11,Detail!$C:$C,2)</f>
        <v>0</v>
      </c>
      <c r="BC141" s="24">
        <f>SUMIFS(Detail!P:P,Detail!$A:$A,$B141,Detail!$D:$D,11,Detail!$C:$C,3)</f>
        <v>0</v>
      </c>
      <c r="BD141" s="24">
        <f>SUMIFS(Detail!P:P,Detail!$A:$A,$B141,Detail!$D:$D,11,Detail!$C:$C,4)</f>
        <v>0</v>
      </c>
      <c r="BE141" s="33">
        <f t="shared" si="241"/>
        <v>0</v>
      </c>
      <c r="BF141" s="24">
        <f>SUMIFS(Detail!P:P,Detail!$A:$A,$B141,Detail!$D:$D,12,Detail!$C:$C,1)</f>
        <v>0</v>
      </c>
      <c r="BG141" s="24">
        <f>SUMIFS(Detail!P:P,Detail!$A:$A,$B141,Detail!$D:$D,12,Detail!$C:$C,2)</f>
        <v>0</v>
      </c>
      <c r="BH141" s="24">
        <f>SUMIFS(Detail!P:P,Detail!$A:$A,$B141,Detail!$D:$D,12,Detail!$C:$C,3)</f>
        <v>0</v>
      </c>
      <c r="BI141" s="24">
        <f>SUMIFS(Detail!P:P,Detail!$A:$A,$B141,Detail!$D:$D,12,Detail!$C:$C,4)</f>
        <v>0</v>
      </c>
      <c r="BJ141" s="33">
        <f t="shared" si="242"/>
        <v>0</v>
      </c>
      <c r="BK141" s="24">
        <f>SUMIFS(Detail!P:P,Detail!$A:$A,$B141,Detail!$D:$D,13,Detail!$C:$C,1)</f>
        <v>0</v>
      </c>
      <c r="BL141" s="24">
        <f>SUMIFS(Detail!P:P,Detail!$A:$A,$B141,Detail!$D:$D,13,Detail!$C:$C,2)</f>
        <v>0</v>
      </c>
      <c r="BM141" s="24">
        <f>SUMIFS(Detail!P:P,Detail!$A:$A,$B141,Detail!$D:$D,13,Detail!$C:$C,3)</f>
        <v>0</v>
      </c>
      <c r="BN141" s="24">
        <f>SUMIFS(Detail!P:P,Detail!$A:$A,$B141,Detail!$D:$D,13,Detail!$C:$C,4)</f>
        <v>0</v>
      </c>
      <c r="BO141" s="33">
        <f t="shared" si="243"/>
        <v>0</v>
      </c>
      <c r="BP141" s="24">
        <f>SUMIFS(Detail!P:P,Detail!$A:$A,$B141,Detail!$D:$D,14,Detail!$C:$C,1)</f>
        <v>0</v>
      </c>
      <c r="BQ141" s="24">
        <f>SUMIFS(Detail!P:P,Detail!$A:$A,$B141,Detail!$D:$D,14,Detail!$C:$C,2)</f>
        <v>0</v>
      </c>
      <c r="BR141" s="24">
        <f>SUMIFS(Detail!P:P,Detail!$A:$A,$B141,Detail!$D:$D,14,Detail!$C:$C,3)</f>
        <v>0</v>
      </c>
      <c r="BS141" s="24">
        <f>SUMIFS(Detail!P:P,Detail!$A:$A,$B141,Detail!$D:$D,14,Detail!$C:$C,4)</f>
        <v>0</v>
      </c>
      <c r="BT141" s="33">
        <f t="shared" si="244"/>
        <v>0</v>
      </c>
      <c r="BU141" s="24">
        <f>SUMIFS(Detail!P:P,Detail!$A:$A,$B141,Detail!$D:$D,15,Detail!$C:$C,1)</f>
        <v>0</v>
      </c>
      <c r="BV141" s="24">
        <f>SUMIFS(Detail!P:P,Detail!$A:$A,$B141,Detail!$D:$D,15,Detail!$C:$C,2)</f>
        <v>0</v>
      </c>
      <c r="BW141" s="24">
        <f>SUMIFS(Detail!P:P,Detail!$A:$A,$B141,Detail!$D:$D,15,Detail!$C:$C,3)</f>
        <v>0</v>
      </c>
      <c r="BX141" s="24">
        <f>SUMIFS(Detail!P:P,Detail!$A:$A,$B141,Detail!$D:$D,15,Detail!$C:$C,4)</f>
        <v>0</v>
      </c>
      <c r="BY141" s="33">
        <f t="shared" si="245"/>
        <v>0</v>
      </c>
      <c r="BZ141" s="24">
        <f>SUMIFS(Detail!P:P,Detail!$A:$A,$B141,Detail!$D:$D,16,Detail!$C:$C,1)</f>
        <v>0</v>
      </c>
      <c r="CA141" s="24">
        <f>SUMIFS(Detail!P:P,Detail!$A:$A,$B141,Detail!$D:$D,16,Detail!$C:$C,2)</f>
        <v>0</v>
      </c>
      <c r="CB141" s="24">
        <f>SUMIFS(Detail!P:P,Detail!$A:$A,$B141,Detail!$D:$D,16,Detail!$C:$C,3)</f>
        <v>0</v>
      </c>
      <c r="CC141" s="24">
        <f>SUMIFS(Detail!P:P,Detail!$A:$A,$B141,Detail!$D:$D,16,Detail!$C:$C,4)</f>
        <v>0</v>
      </c>
      <c r="CD141" s="33">
        <f t="shared" si="246"/>
        <v>0</v>
      </c>
      <c r="CE141" s="24">
        <f>SUMIFS(Detail!P:P,Detail!$A:$A,$B141,Detail!$D:$D,17,Detail!$C:$C,1)</f>
        <v>0</v>
      </c>
      <c r="CF141" s="24">
        <f>SUMIFS(Detail!P:P,Detail!$A:$A,$B141,Detail!$D:$D,17,Detail!$C:$C,2)</f>
        <v>0</v>
      </c>
      <c r="CG141" s="24">
        <f>SUMIFS(Detail!P:P,Detail!$A:$A,$B141,Detail!$D:$D,17,Detail!$C:$C,3)</f>
        <v>0</v>
      </c>
      <c r="CH141" s="24">
        <f>SUMIFS(Detail!P:P,Detail!$A:$A,$B141,Detail!$D:$D,17,Detail!$C:$C,4)</f>
        <v>0</v>
      </c>
      <c r="CI141" s="33">
        <f t="shared" si="247"/>
        <v>0</v>
      </c>
      <c r="CJ141" s="24">
        <f>SUMIFS(Detail!P:P,Detail!$A:$A,$B141,Detail!$D:$D,18,Detail!$C:$C,1)</f>
        <v>0</v>
      </c>
      <c r="CK141" s="24">
        <f>SUMIFS(Detail!P:P,Detail!$A:$A,$B141,Detail!$D:$D,18,Detail!$C:$C,2)</f>
        <v>0</v>
      </c>
      <c r="CL141" s="24">
        <f>SUMIFS(Detail!P:P,Detail!$A:$A,$B141,Detail!$D:$D,18,Detail!$C:$C,3)</f>
        <v>0</v>
      </c>
      <c r="CM141" s="24">
        <f>SUMIFS(Detail!P:P,Detail!$A:$A,$B141,Detail!$D:$D,18,Detail!$C:$C,4)</f>
        <v>0</v>
      </c>
      <c r="CN141" s="33">
        <f t="shared" si="248"/>
        <v>0</v>
      </c>
      <c r="CO141" s="24">
        <f>SUMIFS(Detail!P:P,Detail!$A:$A,$B141,Detail!$D:$D,19,Detail!$C:$C,1)</f>
        <v>0</v>
      </c>
      <c r="CP141" s="24">
        <f>SUMIFS(Detail!P:P,Detail!$A:$A,$B141,Detail!$D:$D,19,Detail!$C:$C,2)</f>
        <v>0</v>
      </c>
      <c r="CQ141" s="24">
        <f>SUMIFS(Detail!P:P,Detail!$A:$A,$B141,Detail!$D:$D,19,Detail!$C:$C,3)</f>
        <v>0</v>
      </c>
      <c r="CR141" s="24">
        <f>SUMIFS(Detail!P:P,Detail!$A:$A,$B141,Detail!$D:$D,19,Detail!$C:$C,4)</f>
        <v>0</v>
      </c>
      <c r="CS141" s="33">
        <f t="shared" si="249"/>
        <v>0</v>
      </c>
      <c r="CT141" s="24">
        <f>SUMIFS(Detail!P:P,Detail!$A:$A,$B141,Detail!$D:$D,20,Detail!$C:$C,1)</f>
        <v>0</v>
      </c>
      <c r="CU141" s="24">
        <f>SUMIFS(Detail!P:P,Detail!$A:$A,$B141,Detail!$D:$D,20,Detail!$C:$C,2)</f>
        <v>0</v>
      </c>
      <c r="CV141" s="24">
        <f>SUMIFS(Detail!P:P,Detail!$A:$A,$B141,Detail!$D:$D,20,Detail!$C:$C,3)</f>
        <v>0</v>
      </c>
      <c r="CW141" s="24">
        <f>SUMIFS(Detail!P:P,Detail!$A:$A,$B141,Detail!$D:$D,20,Detail!$C:$C,4)</f>
        <v>0</v>
      </c>
      <c r="CX141" s="33">
        <f t="shared" si="250"/>
        <v>0</v>
      </c>
      <c r="CY141" s="24">
        <f>SUMIFS(Detail!P:P,Detail!$A:$A,$B141,Detail!$D:$D,21,Detail!$C:$C,1)</f>
        <v>0</v>
      </c>
      <c r="CZ141" s="24">
        <f>SUMIFS(Detail!P:P,Detail!$A:$A,$B141,Detail!$D:$D,21,Detail!$C:$C,2)</f>
        <v>0</v>
      </c>
      <c r="DA141" s="24">
        <f>SUMIFS(Detail!P:P,Detail!$A:$A,$B141,Detail!$D:$D,21,Detail!$C:$C,3)</f>
        <v>0</v>
      </c>
      <c r="DB141" s="24">
        <f>SUMIFS(Detail!P:P,Detail!$A:$A,$B141,Detail!$D:$D,21,Detail!$C:$C,4)</f>
        <v>0</v>
      </c>
      <c r="DC141" s="33">
        <f t="shared" si="251"/>
        <v>0</v>
      </c>
      <c r="DD141" s="86">
        <f>SUMIFS(Detail!P:P,Detail!$A:$A,$B141,Detail!$B:$B,"&gt;60")</f>
        <v>0</v>
      </c>
    </row>
    <row r="142" spans="1:108" x14ac:dyDescent="0.25">
      <c r="A142" t="s">
        <v>5379</v>
      </c>
      <c r="B142" s="32" t="s">
        <v>5126</v>
      </c>
      <c r="C142" s="24">
        <f>SUMIFS(Detail!P:P,Detail!$A:$A,$B142,Detail!$D:$D,1,Detail!$C:$C,1)</f>
        <v>0</v>
      </c>
      <c r="D142" s="24">
        <f>SUMIFS(Detail!P:P,Detail!$A:$A,$B142,Detail!$D:$D,1,Detail!$C:$C,2)</f>
        <v>0</v>
      </c>
      <c r="E142" s="24">
        <f>SUMIFS(Detail!P:P,Detail!$A:$A,$B142,Detail!$D:$D,1,Detail!$C:$C,3)</f>
        <v>12500</v>
      </c>
      <c r="F142" s="24">
        <f>SUMIFS(Detail!P:P,Detail!$A:$A,$B142,Detail!$D:$D,1,Detail!$C:$C,4)</f>
        <v>55000</v>
      </c>
      <c r="G142" s="33">
        <f t="shared" si="231"/>
        <v>67500</v>
      </c>
      <c r="H142" s="24">
        <f>SUMIFS(Detail!P:P,Detail!$A:$A,$B142,Detail!$D:$D,2,Detail!$C:$C,1)</f>
        <v>185000</v>
      </c>
      <c r="I142" s="24">
        <f>SUMIFS(Detail!P:P,Detail!$A:$A,$B142,Detail!$D:$D,2,Detail!$C:$C,2)</f>
        <v>410000</v>
      </c>
      <c r="J142" s="24">
        <f>SUMIFS(Detail!P:P,Detail!$A:$A,$B142,Detail!$D:$D,2,Detail!$C:$C,3)</f>
        <v>672500</v>
      </c>
      <c r="K142" s="24">
        <f>SUMIFS(Detail!P:P,Detail!$A:$A,$B142,Detail!$D:$D,2,Detail!$C:$C,4)</f>
        <v>930000</v>
      </c>
      <c r="L142" s="33">
        <f t="shared" si="232"/>
        <v>2197500</v>
      </c>
      <c r="M142" s="24">
        <f>SUMIFS(Detail!P:P,Detail!$A:$A,$B142,Detail!$D:$D,3,Detail!$C:$C,1)</f>
        <v>1010000</v>
      </c>
      <c r="N142" s="24">
        <f>SUMIFS(Detail!P:P,Detail!$A:$A,$B142,Detail!$D:$D,3,Detail!$C:$C,2)</f>
        <v>1045000</v>
      </c>
      <c r="O142" s="24">
        <f>SUMIFS(Detail!P:P,Detail!$A:$A,$B142,Detail!$D:$D,3,Detail!$C:$C,3)</f>
        <v>1220000</v>
      </c>
      <c r="P142" s="24">
        <f>SUMIFS(Detail!P:P,Detail!$A:$A,$B142,Detail!$D:$D,3,Detail!$C:$C,4)</f>
        <v>1470000</v>
      </c>
      <c r="Q142" s="33">
        <f t="shared" si="233"/>
        <v>4745000</v>
      </c>
      <c r="R142" s="24">
        <f>SUMIFS(Detail!P:P,Detail!$A:$A,$B142,Detail!$D:$D,4,Detail!$C:$C,1)</f>
        <v>1860000</v>
      </c>
      <c r="S142" s="24">
        <f>SUMIFS(Detail!P:P,Detail!$A:$A,$B142,Detail!$D:$D,4,Detail!$C:$C,2)</f>
        <v>2020000.0000000019</v>
      </c>
      <c r="T142" s="24">
        <f>SUMIFS(Detail!P:P,Detail!$A:$A,$B142,Detail!$D:$D,4,Detail!$C:$C,3)</f>
        <v>2090000</v>
      </c>
      <c r="U142" s="24">
        <f>SUMIFS(Detail!P:P,Detail!$A:$A,$B142,Detail!$D:$D,4,Detail!$C:$C,4)</f>
        <v>2440000.0000000019</v>
      </c>
      <c r="V142" s="33">
        <f t="shared" si="234"/>
        <v>8410000.0000000037</v>
      </c>
      <c r="W142" s="24">
        <f>SUMIFS(Detail!P:P,Detail!$A:$A,$B142,Detail!$D:$D,5,Detail!$C:$C,1)</f>
        <v>2940000</v>
      </c>
      <c r="X142" s="24">
        <f>SUMIFS(Detail!P:P,Detail!$A:$A,$B142,Detail!$D:$D,5,Detail!$C:$C,2)</f>
        <v>3720000</v>
      </c>
      <c r="Y142" s="24">
        <f>SUMIFS(Detail!P:P,Detail!$A:$A,$B142,Detail!$D:$D,5,Detail!$C:$C,3)</f>
        <v>4040000.0000000037</v>
      </c>
      <c r="Z142" s="24">
        <f>SUMIFS(Detail!P:P,Detail!$A:$A,$B142,Detail!$D:$D,5,Detail!$C:$C,4)</f>
        <v>4180000</v>
      </c>
      <c r="AA142" s="33">
        <f t="shared" si="235"/>
        <v>14880000.000000004</v>
      </c>
      <c r="AB142" s="24">
        <f>SUMIFS(Detail!P:P,Detail!$A:$A,$B142,Detail!$D:$D,6,Detail!$C:$C,1)</f>
        <v>0</v>
      </c>
      <c r="AC142" s="24">
        <f>SUMIFS(Detail!P:P,Detail!$A:$A,$B142,Detail!$D:$D,6,Detail!$C:$C,2)</f>
        <v>0</v>
      </c>
      <c r="AD142" s="24">
        <f>SUMIFS(Detail!P:P,Detail!$A:$A,$B142,Detail!$D:$D,6,Detail!$C:$C,3)</f>
        <v>0</v>
      </c>
      <c r="AE142" s="24">
        <f>SUMIFS(Detail!P:P,Detail!$A:$A,$B142,Detail!$D:$D,6,Detail!$C:$C,4)</f>
        <v>0</v>
      </c>
      <c r="AF142" s="33">
        <f t="shared" si="236"/>
        <v>0</v>
      </c>
      <c r="AG142" s="24">
        <f>SUMIFS(Detail!P:P,Detail!$A:$A,$B142,Detail!$D:$D,7,Detail!$C:$C,1)</f>
        <v>0</v>
      </c>
      <c r="AH142" s="24">
        <f>SUMIFS(Detail!P:P,Detail!$A:$A,$B142,Detail!$D:$D,7,Detail!$C:$C,2)</f>
        <v>0</v>
      </c>
      <c r="AI142" s="24">
        <f>SUMIFS(Detail!P:P,Detail!$A:$A,$B142,Detail!$D:$D,7,Detail!$C:$C,3)</f>
        <v>0</v>
      </c>
      <c r="AJ142" s="24">
        <f>SUMIFS(Detail!P:P,Detail!$A:$A,$B142,Detail!$D:$D,7,Detail!$C:$C,4)</f>
        <v>0</v>
      </c>
      <c r="AK142" s="33">
        <f t="shared" si="237"/>
        <v>0</v>
      </c>
      <c r="AL142" s="24">
        <f>SUMIFS(Detail!P:P,Detail!$A:$A,$B142,Detail!$D:$D,8,Detail!$C:$C,1)</f>
        <v>0</v>
      </c>
      <c r="AM142" s="24">
        <f>SUMIFS(Detail!P:P,Detail!$A:$A,$B142,Detail!$D:$D,8,Detail!$C:$C,2)</f>
        <v>0</v>
      </c>
      <c r="AN142" s="24">
        <f>SUMIFS(Detail!P:P,Detail!$A:$A,$B142,Detail!$D:$D,8,Detail!$C:$C,3)</f>
        <v>0</v>
      </c>
      <c r="AO142" s="24">
        <f>SUMIFS(Detail!P:P,Detail!$A:$A,$B142,Detail!$D:$D,8,Detail!$C:$C,4)</f>
        <v>0</v>
      </c>
      <c r="AP142" s="33">
        <f t="shared" si="238"/>
        <v>0</v>
      </c>
      <c r="AQ142" s="24">
        <f>SUMIFS(Detail!P:P,Detail!$A:$A,$B142,Detail!$D:$D,9,Detail!$C:$C,1)</f>
        <v>0</v>
      </c>
      <c r="AR142" s="24">
        <f>SUMIFS(Detail!P:P,Detail!$A:$A,$B142,Detail!$D:$D,9,Detail!$C:$C,2)</f>
        <v>0</v>
      </c>
      <c r="AS142" s="24">
        <f>SUMIFS(Detail!P:P,Detail!$A:$A,$B142,Detail!$D:$D,9,Detail!$C:$C,3)</f>
        <v>0</v>
      </c>
      <c r="AT142" s="24">
        <f>SUMIFS(Detail!P:P,Detail!$A:$A,$B142,Detail!$D:$D,9,Detail!$C:$C,4)</f>
        <v>0</v>
      </c>
      <c r="AU142" s="33">
        <f t="shared" si="239"/>
        <v>0</v>
      </c>
      <c r="AV142" s="24">
        <f>SUMIFS(Detail!P:P,Detail!$A:$A,$B142,Detail!$D:$D,10,Detail!$C:$C,1)</f>
        <v>0</v>
      </c>
      <c r="AW142" s="24">
        <f>SUMIFS(Detail!P:P,Detail!$A:$A,$B142,Detail!$D:$D,10,Detail!$C:$C,2)</f>
        <v>0</v>
      </c>
      <c r="AX142" s="24">
        <f>SUMIFS(Detail!P:P,Detail!$A:$A,$B142,Detail!$D:$D,10,Detail!$C:$C,3)</f>
        <v>0</v>
      </c>
      <c r="AY142" s="24">
        <f>SUMIFS(Detail!P:P,Detail!$A:$A,$B142,Detail!$D:$D,10,Detail!$C:$C,4)</f>
        <v>0</v>
      </c>
      <c r="AZ142" s="33">
        <f t="shared" si="240"/>
        <v>0</v>
      </c>
      <c r="BA142" s="24">
        <f>SUMIFS(Detail!P:P,Detail!$A:$A,$B142,Detail!$D:$D,11,Detail!$C:$C,1)</f>
        <v>0</v>
      </c>
      <c r="BB142" s="24">
        <f>SUMIFS(Detail!P:P,Detail!$A:$A,$B142,Detail!$D:$D,11,Detail!$C:$C,2)</f>
        <v>0</v>
      </c>
      <c r="BC142" s="24">
        <f>SUMIFS(Detail!P:P,Detail!$A:$A,$B142,Detail!$D:$D,11,Detail!$C:$C,3)</f>
        <v>0</v>
      </c>
      <c r="BD142" s="24">
        <f>SUMIFS(Detail!P:P,Detail!$A:$A,$B142,Detail!$D:$D,11,Detail!$C:$C,4)</f>
        <v>0</v>
      </c>
      <c r="BE142" s="33">
        <f t="shared" si="241"/>
        <v>0</v>
      </c>
      <c r="BF142" s="24">
        <f>SUMIFS(Detail!P:P,Detail!$A:$A,$B142,Detail!$D:$D,12,Detail!$C:$C,1)</f>
        <v>0</v>
      </c>
      <c r="BG142" s="24">
        <f>SUMIFS(Detail!P:P,Detail!$A:$A,$B142,Detail!$D:$D,12,Detail!$C:$C,2)</f>
        <v>0</v>
      </c>
      <c r="BH142" s="24">
        <f>SUMIFS(Detail!P:P,Detail!$A:$A,$B142,Detail!$D:$D,12,Detail!$C:$C,3)</f>
        <v>0</v>
      </c>
      <c r="BI142" s="24">
        <f>SUMIFS(Detail!P:P,Detail!$A:$A,$B142,Detail!$D:$D,12,Detail!$C:$C,4)</f>
        <v>0</v>
      </c>
      <c r="BJ142" s="33">
        <f t="shared" si="242"/>
        <v>0</v>
      </c>
      <c r="BK142" s="24">
        <f>SUMIFS(Detail!P:P,Detail!$A:$A,$B142,Detail!$D:$D,13,Detail!$C:$C,1)</f>
        <v>0</v>
      </c>
      <c r="BL142" s="24">
        <f>SUMIFS(Detail!P:P,Detail!$A:$A,$B142,Detail!$D:$D,13,Detail!$C:$C,2)</f>
        <v>0</v>
      </c>
      <c r="BM142" s="24">
        <f>SUMIFS(Detail!P:P,Detail!$A:$A,$B142,Detail!$D:$D,13,Detail!$C:$C,3)</f>
        <v>0</v>
      </c>
      <c r="BN142" s="24">
        <f>SUMIFS(Detail!P:P,Detail!$A:$A,$B142,Detail!$D:$D,13,Detail!$C:$C,4)</f>
        <v>0</v>
      </c>
      <c r="BO142" s="33">
        <f t="shared" si="243"/>
        <v>0</v>
      </c>
      <c r="BP142" s="24">
        <f>SUMIFS(Detail!P:P,Detail!$A:$A,$B142,Detail!$D:$D,14,Detail!$C:$C,1)</f>
        <v>0</v>
      </c>
      <c r="BQ142" s="24">
        <f>SUMIFS(Detail!P:P,Detail!$A:$A,$B142,Detail!$D:$D,14,Detail!$C:$C,2)</f>
        <v>0</v>
      </c>
      <c r="BR142" s="24">
        <f>SUMIFS(Detail!P:P,Detail!$A:$A,$B142,Detail!$D:$D,14,Detail!$C:$C,3)</f>
        <v>0</v>
      </c>
      <c r="BS142" s="24">
        <f>SUMIFS(Detail!P:P,Detail!$A:$A,$B142,Detail!$D:$D,14,Detail!$C:$C,4)</f>
        <v>0</v>
      </c>
      <c r="BT142" s="33">
        <f t="shared" si="244"/>
        <v>0</v>
      </c>
      <c r="BU142" s="24">
        <f>SUMIFS(Detail!P:P,Detail!$A:$A,$B142,Detail!$D:$D,15,Detail!$C:$C,1)</f>
        <v>0</v>
      </c>
      <c r="BV142" s="24">
        <f>SUMIFS(Detail!P:P,Detail!$A:$A,$B142,Detail!$D:$D,15,Detail!$C:$C,2)</f>
        <v>0</v>
      </c>
      <c r="BW142" s="24">
        <f>SUMIFS(Detail!P:P,Detail!$A:$A,$B142,Detail!$D:$D,15,Detail!$C:$C,3)</f>
        <v>0</v>
      </c>
      <c r="BX142" s="24">
        <f>SUMIFS(Detail!P:P,Detail!$A:$A,$B142,Detail!$D:$D,15,Detail!$C:$C,4)</f>
        <v>0</v>
      </c>
      <c r="BY142" s="33">
        <f t="shared" si="245"/>
        <v>0</v>
      </c>
      <c r="BZ142" s="24">
        <f>SUMIFS(Detail!P:P,Detail!$A:$A,$B142,Detail!$D:$D,16,Detail!$C:$C,1)</f>
        <v>0</v>
      </c>
      <c r="CA142" s="24">
        <f>SUMIFS(Detail!P:P,Detail!$A:$A,$B142,Detail!$D:$D,16,Detail!$C:$C,2)</f>
        <v>0</v>
      </c>
      <c r="CB142" s="24">
        <f>SUMIFS(Detail!P:P,Detail!$A:$A,$B142,Detail!$D:$D,16,Detail!$C:$C,3)</f>
        <v>0</v>
      </c>
      <c r="CC142" s="24">
        <f>SUMIFS(Detail!P:P,Detail!$A:$A,$B142,Detail!$D:$D,16,Detail!$C:$C,4)</f>
        <v>0</v>
      </c>
      <c r="CD142" s="33">
        <f t="shared" si="246"/>
        <v>0</v>
      </c>
      <c r="CE142" s="24">
        <f>SUMIFS(Detail!P:P,Detail!$A:$A,$B142,Detail!$D:$D,17,Detail!$C:$C,1)</f>
        <v>0</v>
      </c>
      <c r="CF142" s="24">
        <f>SUMIFS(Detail!P:P,Detail!$A:$A,$B142,Detail!$D:$D,17,Detail!$C:$C,2)</f>
        <v>0</v>
      </c>
      <c r="CG142" s="24">
        <f>SUMIFS(Detail!P:P,Detail!$A:$A,$B142,Detail!$D:$D,17,Detail!$C:$C,3)</f>
        <v>0</v>
      </c>
      <c r="CH142" s="24">
        <f>SUMIFS(Detail!P:P,Detail!$A:$A,$B142,Detail!$D:$D,17,Detail!$C:$C,4)</f>
        <v>0</v>
      </c>
      <c r="CI142" s="33">
        <f t="shared" si="247"/>
        <v>0</v>
      </c>
      <c r="CJ142" s="24">
        <f>SUMIFS(Detail!P:P,Detail!$A:$A,$B142,Detail!$D:$D,18,Detail!$C:$C,1)</f>
        <v>0</v>
      </c>
      <c r="CK142" s="24">
        <f>SUMIFS(Detail!P:P,Detail!$A:$A,$B142,Detail!$D:$D,18,Detail!$C:$C,2)</f>
        <v>0</v>
      </c>
      <c r="CL142" s="24">
        <f>SUMIFS(Detail!P:P,Detail!$A:$A,$B142,Detail!$D:$D,18,Detail!$C:$C,3)</f>
        <v>0</v>
      </c>
      <c r="CM142" s="24">
        <f>SUMIFS(Detail!P:P,Detail!$A:$A,$B142,Detail!$D:$D,18,Detail!$C:$C,4)</f>
        <v>0</v>
      </c>
      <c r="CN142" s="33">
        <f t="shared" si="248"/>
        <v>0</v>
      </c>
      <c r="CO142" s="24">
        <f>SUMIFS(Detail!P:P,Detail!$A:$A,$B142,Detail!$D:$D,19,Detail!$C:$C,1)</f>
        <v>0</v>
      </c>
      <c r="CP142" s="24">
        <f>SUMIFS(Detail!P:P,Detail!$A:$A,$B142,Detail!$D:$D,19,Detail!$C:$C,2)</f>
        <v>0</v>
      </c>
      <c r="CQ142" s="24">
        <f>SUMIFS(Detail!P:P,Detail!$A:$A,$B142,Detail!$D:$D,19,Detail!$C:$C,3)</f>
        <v>0</v>
      </c>
      <c r="CR142" s="24">
        <f>SUMIFS(Detail!P:P,Detail!$A:$A,$B142,Detail!$D:$D,19,Detail!$C:$C,4)</f>
        <v>0</v>
      </c>
      <c r="CS142" s="33">
        <f t="shared" si="249"/>
        <v>0</v>
      </c>
      <c r="CT142" s="24">
        <f>SUMIFS(Detail!P:P,Detail!$A:$A,$B142,Detail!$D:$D,20,Detail!$C:$C,1)</f>
        <v>0</v>
      </c>
      <c r="CU142" s="24">
        <f>SUMIFS(Detail!P:P,Detail!$A:$A,$B142,Detail!$D:$D,20,Detail!$C:$C,2)</f>
        <v>0</v>
      </c>
      <c r="CV142" s="24">
        <f>SUMIFS(Detail!P:P,Detail!$A:$A,$B142,Detail!$D:$D,20,Detail!$C:$C,3)</f>
        <v>0</v>
      </c>
      <c r="CW142" s="24">
        <f>SUMIFS(Detail!P:P,Detail!$A:$A,$B142,Detail!$D:$D,20,Detail!$C:$C,4)</f>
        <v>0</v>
      </c>
      <c r="CX142" s="33">
        <f t="shared" si="250"/>
        <v>0</v>
      </c>
      <c r="CY142" s="24">
        <f>SUMIFS(Detail!P:P,Detail!$A:$A,$B142,Detail!$D:$D,21,Detail!$C:$C,1)</f>
        <v>0</v>
      </c>
      <c r="CZ142" s="24">
        <f>SUMIFS(Detail!P:P,Detail!$A:$A,$B142,Detail!$D:$D,21,Detail!$C:$C,2)</f>
        <v>0</v>
      </c>
      <c r="DA142" s="24">
        <f>SUMIFS(Detail!P:P,Detail!$A:$A,$B142,Detail!$D:$D,21,Detail!$C:$C,3)</f>
        <v>0</v>
      </c>
      <c r="DB142" s="24">
        <f>SUMIFS(Detail!P:P,Detail!$A:$A,$B142,Detail!$D:$D,21,Detail!$C:$C,4)</f>
        <v>0</v>
      </c>
      <c r="DC142" s="33">
        <f t="shared" si="251"/>
        <v>0</v>
      </c>
      <c r="DD142" s="86">
        <f>SUMIFS(Detail!P:P,Detail!$A:$A,$B142,Detail!$B:$B,"&gt;60")</f>
        <v>0</v>
      </c>
    </row>
    <row r="143" spans="1:108" x14ac:dyDescent="0.25">
      <c r="A143" t="s">
        <v>5380</v>
      </c>
      <c r="B143" s="32" t="s">
        <v>5127</v>
      </c>
      <c r="C143" s="24">
        <f>SUMIFS(Detail!P:P,Detail!$A:$A,$B143,Detail!$D:$D,1,Detail!$C:$C,1)</f>
        <v>0</v>
      </c>
      <c r="D143" s="24">
        <f>SUMIFS(Detail!P:P,Detail!$A:$A,$B143,Detail!$D:$D,1,Detail!$C:$C,2)</f>
        <v>0</v>
      </c>
      <c r="E143" s="24">
        <f>SUMIFS(Detail!P:P,Detail!$A:$A,$B143,Detail!$D:$D,1,Detail!$C:$C,3)</f>
        <v>0</v>
      </c>
      <c r="F143" s="24">
        <f>SUMIFS(Detail!P:P,Detail!$A:$A,$B143,Detail!$D:$D,1,Detail!$C:$C,4)</f>
        <v>5000</v>
      </c>
      <c r="G143" s="33">
        <f t="shared" si="231"/>
        <v>5000</v>
      </c>
      <c r="H143" s="24">
        <f>SUMIFS(Detail!P:P,Detail!$A:$A,$B143,Detail!$D:$D,2,Detail!$C:$C,1)</f>
        <v>25000.000000000004</v>
      </c>
      <c r="I143" s="24">
        <f>SUMIFS(Detail!P:P,Detail!$A:$A,$B143,Detail!$D:$D,2,Detail!$C:$C,2)</f>
        <v>67500</v>
      </c>
      <c r="J143" s="24">
        <f>SUMIFS(Detail!P:P,Detail!$A:$A,$B143,Detail!$D:$D,2,Detail!$C:$C,3)</f>
        <v>127500</v>
      </c>
      <c r="K143" s="24">
        <f>SUMIFS(Detail!P:P,Detail!$A:$A,$B143,Detail!$D:$D,2,Detail!$C:$C,4)</f>
        <v>185000</v>
      </c>
      <c r="L143" s="33">
        <f t="shared" si="232"/>
        <v>405000</v>
      </c>
      <c r="M143" s="24">
        <f>SUMIFS(Detail!P:P,Detail!$A:$A,$B143,Detail!$D:$D,3,Detail!$C:$C,1)</f>
        <v>205000</v>
      </c>
      <c r="N143" s="24">
        <f>SUMIFS(Detail!P:P,Detail!$A:$A,$B143,Detail!$D:$D,3,Detail!$C:$C,2)</f>
        <v>202500</v>
      </c>
      <c r="O143" s="24">
        <f>SUMIFS(Detail!P:P,Detail!$A:$A,$B143,Detail!$D:$D,3,Detail!$C:$C,3)</f>
        <v>227500.00000000012</v>
      </c>
      <c r="P143" s="24">
        <f>SUMIFS(Detail!P:P,Detail!$A:$A,$B143,Detail!$D:$D,3,Detail!$C:$C,4)</f>
        <v>285000.00000000012</v>
      </c>
      <c r="Q143" s="33">
        <f t="shared" si="233"/>
        <v>920000.00000000023</v>
      </c>
      <c r="R143" s="24">
        <f>SUMIFS(Detail!P:P,Detail!$A:$A,$B143,Detail!$D:$D,4,Detail!$C:$C,1)</f>
        <v>370000</v>
      </c>
      <c r="S143" s="24">
        <f>SUMIFS(Detail!P:P,Detail!$A:$A,$B143,Detail!$D:$D,4,Detail!$C:$C,2)</f>
        <v>409999.99999999977</v>
      </c>
      <c r="T143" s="24">
        <f>SUMIFS(Detail!P:P,Detail!$A:$A,$B143,Detail!$D:$D,4,Detail!$C:$C,3)</f>
        <v>405000</v>
      </c>
      <c r="U143" s="24">
        <f>SUMIFS(Detail!P:P,Detail!$A:$A,$B143,Detail!$D:$D,4,Detail!$C:$C,4)</f>
        <v>454999.99999999953</v>
      </c>
      <c r="V143" s="33">
        <f t="shared" si="234"/>
        <v>1639999.9999999993</v>
      </c>
      <c r="W143" s="24">
        <f>SUMIFS(Detail!P:P,Detail!$A:$A,$B143,Detail!$D:$D,5,Detail!$C:$C,1)</f>
        <v>570000</v>
      </c>
      <c r="X143" s="24">
        <f>SUMIFS(Detail!P:P,Detail!$A:$A,$B143,Detail!$D:$D,5,Detail!$C:$C,2)</f>
        <v>739999.99999999953</v>
      </c>
      <c r="Y143" s="24">
        <f>SUMIFS(Detail!P:P,Detail!$A:$A,$B143,Detail!$D:$D,5,Detail!$C:$C,3)</f>
        <v>820000</v>
      </c>
      <c r="Z143" s="24">
        <f>SUMIFS(Detail!P:P,Detail!$A:$A,$B143,Detail!$D:$D,5,Detail!$C:$C,4)</f>
        <v>810000</v>
      </c>
      <c r="AA143" s="33">
        <f t="shared" si="235"/>
        <v>2939999.9999999995</v>
      </c>
      <c r="AB143" s="24">
        <f>SUMIFS(Detail!P:P,Detail!$A:$A,$B143,Detail!$D:$D,6,Detail!$C:$C,1)</f>
        <v>0</v>
      </c>
      <c r="AC143" s="24">
        <f>SUMIFS(Detail!P:P,Detail!$A:$A,$B143,Detail!$D:$D,6,Detail!$C:$C,2)</f>
        <v>0</v>
      </c>
      <c r="AD143" s="24">
        <f>SUMIFS(Detail!P:P,Detail!$A:$A,$B143,Detail!$D:$D,6,Detail!$C:$C,3)</f>
        <v>0</v>
      </c>
      <c r="AE143" s="24">
        <f>SUMIFS(Detail!P:P,Detail!$A:$A,$B143,Detail!$D:$D,6,Detail!$C:$C,4)</f>
        <v>0</v>
      </c>
      <c r="AF143" s="33">
        <f t="shared" si="236"/>
        <v>0</v>
      </c>
      <c r="AG143" s="24">
        <f>SUMIFS(Detail!P:P,Detail!$A:$A,$B143,Detail!$D:$D,7,Detail!$C:$C,1)</f>
        <v>0</v>
      </c>
      <c r="AH143" s="24">
        <f>SUMIFS(Detail!P:P,Detail!$A:$A,$B143,Detail!$D:$D,7,Detail!$C:$C,2)</f>
        <v>0</v>
      </c>
      <c r="AI143" s="24">
        <f>SUMIFS(Detail!P:P,Detail!$A:$A,$B143,Detail!$D:$D,7,Detail!$C:$C,3)</f>
        <v>0</v>
      </c>
      <c r="AJ143" s="24">
        <f>SUMIFS(Detail!P:P,Detail!$A:$A,$B143,Detail!$D:$D,7,Detail!$C:$C,4)</f>
        <v>0</v>
      </c>
      <c r="AK143" s="33">
        <f t="shared" si="237"/>
        <v>0</v>
      </c>
      <c r="AL143" s="24">
        <f>SUMIFS(Detail!P:P,Detail!$A:$A,$B143,Detail!$D:$D,8,Detail!$C:$C,1)</f>
        <v>0</v>
      </c>
      <c r="AM143" s="24">
        <f>SUMIFS(Detail!P:P,Detail!$A:$A,$B143,Detail!$D:$D,8,Detail!$C:$C,2)</f>
        <v>0</v>
      </c>
      <c r="AN143" s="24">
        <f>SUMIFS(Detail!P:P,Detail!$A:$A,$B143,Detail!$D:$D,8,Detail!$C:$C,3)</f>
        <v>0</v>
      </c>
      <c r="AO143" s="24">
        <f>SUMIFS(Detail!P:P,Detail!$A:$A,$B143,Detail!$D:$D,8,Detail!$C:$C,4)</f>
        <v>0</v>
      </c>
      <c r="AP143" s="33">
        <f t="shared" si="238"/>
        <v>0</v>
      </c>
      <c r="AQ143" s="24">
        <f>SUMIFS(Detail!P:P,Detail!$A:$A,$B143,Detail!$D:$D,9,Detail!$C:$C,1)</f>
        <v>0</v>
      </c>
      <c r="AR143" s="24">
        <f>SUMIFS(Detail!P:P,Detail!$A:$A,$B143,Detail!$D:$D,9,Detail!$C:$C,2)</f>
        <v>0</v>
      </c>
      <c r="AS143" s="24">
        <f>SUMIFS(Detail!P:P,Detail!$A:$A,$B143,Detail!$D:$D,9,Detail!$C:$C,3)</f>
        <v>0</v>
      </c>
      <c r="AT143" s="24">
        <f>SUMIFS(Detail!P:P,Detail!$A:$A,$B143,Detail!$D:$D,9,Detail!$C:$C,4)</f>
        <v>0</v>
      </c>
      <c r="AU143" s="33">
        <f t="shared" si="239"/>
        <v>0</v>
      </c>
      <c r="AV143" s="24">
        <f>SUMIFS(Detail!P:P,Detail!$A:$A,$B143,Detail!$D:$D,10,Detail!$C:$C,1)</f>
        <v>0</v>
      </c>
      <c r="AW143" s="24">
        <f>SUMIFS(Detail!P:P,Detail!$A:$A,$B143,Detail!$D:$D,10,Detail!$C:$C,2)</f>
        <v>0</v>
      </c>
      <c r="AX143" s="24">
        <f>SUMIFS(Detail!P:P,Detail!$A:$A,$B143,Detail!$D:$D,10,Detail!$C:$C,3)</f>
        <v>0</v>
      </c>
      <c r="AY143" s="24">
        <f>SUMIFS(Detail!P:P,Detail!$A:$A,$B143,Detail!$D:$D,10,Detail!$C:$C,4)</f>
        <v>0</v>
      </c>
      <c r="AZ143" s="33">
        <f t="shared" si="240"/>
        <v>0</v>
      </c>
      <c r="BA143" s="24">
        <f>SUMIFS(Detail!P:P,Detail!$A:$A,$B143,Detail!$D:$D,11,Detail!$C:$C,1)</f>
        <v>0</v>
      </c>
      <c r="BB143" s="24">
        <f>SUMIFS(Detail!P:P,Detail!$A:$A,$B143,Detail!$D:$D,11,Detail!$C:$C,2)</f>
        <v>0</v>
      </c>
      <c r="BC143" s="24">
        <f>SUMIFS(Detail!P:P,Detail!$A:$A,$B143,Detail!$D:$D,11,Detail!$C:$C,3)</f>
        <v>0</v>
      </c>
      <c r="BD143" s="24">
        <f>SUMIFS(Detail!P:P,Detail!$A:$A,$B143,Detail!$D:$D,11,Detail!$C:$C,4)</f>
        <v>0</v>
      </c>
      <c r="BE143" s="33">
        <f t="shared" si="241"/>
        <v>0</v>
      </c>
      <c r="BF143" s="24">
        <f>SUMIFS(Detail!P:P,Detail!$A:$A,$B143,Detail!$D:$D,12,Detail!$C:$C,1)</f>
        <v>0</v>
      </c>
      <c r="BG143" s="24">
        <f>SUMIFS(Detail!P:P,Detail!$A:$A,$B143,Detail!$D:$D,12,Detail!$C:$C,2)</f>
        <v>0</v>
      </c>
      <c r="BH143" s="24">
        <f>SUMIFS(Detail!P:P,Detail!$A:$A,$B143,Detail!$D:$D,12,Detail!$C:$C,3)</f>
        <v>0</v>
      </c>
      <c r="BI143" s="24">
        <f>SUMIFS(Detail!P:P,Detail!$A:$A,$B143,Detail!$D:$D,12,Detail!$C:$C,4)</f>
        <v>0</v>
      </c>
      <c r="BJ143" s="33">
        <f t="shared" si="242"/>
        <v>0</v>
      </c>
      <c r="BK143" s="24">
        <f>SUMIFS(Detail!P:P,Detail!$A:$A,$B143,Detail!$D:$D,13,Detail!$C:$C,1)</f>
        <v>0</v>
      </c>
      <c r="BL143" s="24">
        <f>SUMIFS(Detail!P:P,Detail!$A:$A,$B143,Detail!$D:$D,13,Detail!$C:$C,2)</f>
        <v>0</v>
      </c>
      <c r="BM143" s="24">
        <f>SUMIFS(Detail!P:P,Detail!$A:$A,$B143,Detail!$D:$D,13,Detail!$C:$C,3)</f>
        <v>0</v>
      </c>
      <c r="BN143" s="24">
        <f>SUMIFS(Detail!P:P,Detail!$A:$A,$B143,Detail!$D:$D,13,Detail!$C:$C,4)</f>
        <v>0</v>
      </c>
      <c r="BO143" s="33">
        <f t="shared" si="243"/>
        <v>0</v>
      </c>
      <c r="BP143" s="24">
        <f>SUMIFS(Detail!P:P,Detail!$A:$A,$B143,Detail!$D:$D,14,Detail!$C:$C,1)</f>
        <v>0</v>
      </c>
      <c r="BQ143" s="24">
        <f>SUMIFS(Detail!P:P,Detail!$A:$A,$B143,Detail!$D:$D,14,Detail!$C:$C,2)</f>
        <v>0</v>
      </c>
      <c r="BR143" s="24">
        <f>SUMIFS(Detail!P:P,Detail!$A:$A,$B143,Detail!$D:$D,14,Detail!$C:$C,3)</f>
        <v>0</v>
      </c>
      <c r="BS143" s="24">
        <f>SUMIFS(Detail!P:P,Detail!$A:$A,$B143,Detail!$D:$D,14,Detail!$C:$C,4)</f>
        <v>0</v>
      </c>
      <c r="BT143" s="33">
        <f t="shared" si="244"/>
        <v>0</v>
      </c>
      <c r="BU143" s="24">
        <f>SUMIFS(Detail!P:P,Detail!$A:$A,$B143,Detail!$D:$D,15,Detail!$C:$C,1)</f>
        <v>0</v>
      </c>
      <c r="BV143" s="24">
        <f>SUMIFS(Detail!P:P,Detail!$A:$A,$B143,Detail!$D:$D,15,Detail!$C:$C,2)</f>
        <v>0</v>
      </c>
      <c r="BW143" s="24">
        <f>SUMIFS(Detail!P:P,Detail!$A:$A,$B143,Detail!$D:$D,15,Detail!$C:$C,3)</f>
        <v>0</v>
      </c>
      <c r="BX143" s="24">
        <f>SUMIFS(Detail!P:P,Detail!$A:$A,$B143,Detail!$D:$D,15,Detail!$C:$C,4)</f>
        <v>0</v>
      </c>
      <c r="BY143" s="33">
        <f t="shared" si="245"/>
        <v>0</v>
      </c>
      <c r="BZ143" s="24">
        <f>SUMIFS(Detail!P:P,Detail!$A:$A,$B143,Detail!$D:$D,16,Detail!$C:$C,1)</f>
        <v>0</v>
      </c>
      <c r="CA143" s="24">
        <f>SUMIFS(Detail!P:P,Detail!$A:$A,$B143,Detail!$D:$D,16,Detail!$C:$C,2)</f>
        <v>0</v>
      </c>
      <c r="CB143" s="24">
        <f>SUMIFS(Detail!P:P,Detail!$A:$A,$B143,Detail!$D:$D,16,Detail!$C:$C,3)</f>
        <v>0</v>
      </c>
      <c r="CC143" s="24">
        <f>SUMIFS(Detail!P:P,Detail!$A:$A,$B143,Detail!$D:$D,16,Detail!$C:$C,4)</f>
        <v>0</v>
      </c>
      <c r="CD143" s="33">
        <f t="shared" si="246"/>
        <v>0</v>
      </c>
      <c r="CE143" s="24">
        <f>SUMIFS(Detail!P:P,Detail!$A:$A,$B143,Detail!$D:$D,17,Detail!$C:$C,1)</f>
        <v>0</v>
      </c>
      <c r="CF143" s="24">
        <f>SUMIFS(Detail!P:P,Detail!$A:$A,$B143,Detail!$D:$D,17,Detail!$C:$C,2)</f>
        <v>0</v>
      </c>
      <c r="CG143" s="24">
        <f>SUMIFS(Detail!P:P,Detail!$A:$A,$B143,Detail!$D:$D,17,Detail!$C:$C,3)</f>
        <v>0</v>
      </c>
      <c r="CH143" s="24">
        <f>SUMIFS(Detail!P:P,Detail!$A:$A,$B143,Detail!$D:$D,17,Detail!$C:$C,4)</f>
        <v>0</v>
      </c>
      <c r="CI143" s="33">
        <f t="shared" si="247"/>
        <v>0</v>
      </c>
      <c r="CJ143" s="24">
        <f>SUMIFS(Detail!P:P,Detail!$A:$A,$B143,Detail!$D:$D,18,Detail!$C:$C,1)</f>
        <v>0</v>
      </c>
      <c r="CK143" s="24">
        <f>SUMIFS(Detail!P:P,Detail!$A:$A,$B143,Detail!$D:$D,18,Detail!$C:$C,2)</f>
        <v>0</v>
      </c>
      <c r="CL143" s="24">
        <f>SUMIFS(Detail!P:P,Detail!$A:$A,$B143,Detail!$D:$D,18,Detail!$C:$C,3)</f>
        <v>0</v>
      </c>
      <c r="CM143" s="24">
        <f>SUMIFS(Detail!P:P,Detail!$A:$A,$B143,Detail!$D:$D,18,Detail!$C:$C,4)</f>
        <v>0</v>
      </c>
      <c r="CN143" s="33">
        <f t="shared" si="248"/>
        <v>0</v>
      </c>
      <c r="CO143" s="24">
        <f>SUMIFS(Detail!P:P,Detail!$A:$A,$B143,Detail!$D:$D,19,Detail!$C:$C,1)</f>
        <v>0</v>
      </c>
      <c r="CP143" s="24">
        <f>SUMIFS(Detail!P:P,Detail!$A:$A,$B143,Detail!$D:$D,19,Detail!$C:$C,2)</f>
        <v>0</v>
      </c>
      <c r="CQ143" s="24">
        <f>SUMIFS(Detail!P:P,Detail!$A:$A,$B143,Detail!$D:$D,19,Detail!$C:$C,3)</f>
        <v>0</v>
      </c>
      <c r="CR143" s="24">
        <f>SUMIFS(Detail!P:P,Detail!$A:$A,$B143,Detail!$D:$D,19,Detail!$C:$C,4)</f>
        <v>0</v>
      </c>
      <c r="CS143" s="33">
        <f t="shared" si="249"/>
        <v>0</v>
      </c>
      <c r="CT143" s="24">
        <f>SUMIFS(Detail!P:P,Detail!$A:$A,$B143,Detail!$D:$D,20,Detail!$C:$C,1)</f>
        <v>0</v>
      </c>
      <c r="CU143" s="24">
        <f>SUMIFS(Detail!P:P,Detail!$A:$A,$B143,Detail!$D:$D,20,Detail!$C:$C,2)</f>
        <v>0</v>
      </c>
      <c r="CV143" s="24">
        <f>SUMIFS(Detail!P:P,Detail!$A:$A,$B143,Detail!$D:$D,20,Detail!$C:$C,3)</f>
        <v>0</v>
      </c>
      <c r="CW143" s="24">
        <f>SUMIFS(Detail!P:P,Detail!$A:$A,$B143,Detail!$D:$D,20,Detail!$C:$C,4)</f>
        <v>0</v>
      </c>
      <c r="CX143" s="33">
        <f t="shared" si="250"/>
        <v>0</v>
      </c>
      <c r="CY143" s="24">
        <f>SUMIFS(Detail!P:P,Detail!$A:$A,$B143,Detail!$D:$D,21,Detail!$C:$C,1)</f>
        <v>0</v>
      </c>
      <c r="CZ143" s="24">
        <f>SUMIFS(Detail!P:P,Detail!$A:$A,$B143,Detail!$D:$D,21,Detail!$C:$C,2)</f>
        <v>0</v>
      </c>
      <c r="DA143" s="24">
        <f>SUMIFS(Detail!P:P,Detail!$A:$A,$B143,Detail!$D:$D,21,Detail!$C:$C,3)</f>
        <v>0</v>
      </c>
      <c r="DB143" s="24">
        <f>SUMIFS(Detail!P:P,Detail!$A:$A,$B143,Detail!$D:$D,21,Detail!$C:$C,4)</f>
        <v>0</v>
      </c>
      <c r="DC143" s="33">
        <f t="shared" si="251"/>
        <v>0</v>
      </c>
      <c r="DD143" s="86">
        <f>SUMIFS(Detail!P:P,Detail!$A:$A,$B143,Detail!$B:$B,"&gt;60")</f>
        <v>0</v>
      </c>
    </row>
    <row r="144" spans="1:108" x14ac:dyDescent="0.25">
      <c r="A144" t="s">
        <v>5381</v>
      </c>
      <c r="B144" s="32" t="s">
        <v>5128</v>
      </c>
      <c r="C144" s="24">
        <f>SUMIFS(Detail!P:P,Detail!$A:$A,$B144,Detail!$D:$D,1,Detail!$C:$C,1)</f>
        <v>0</v>
      </c>
      <c r="D144" s="24">
        <f>SUMIFS(Detail!P:P,Detail!$A:$A,$B144,Detail!$D:$D,1,Detail!$C:$C,2)</f>
        <v>0</v>
      </c>
      <c r="E144" s="24">
        <f>SUMIFS(Detail!P:P,Detail!$A:$A,$B144,Detail!$D:$D,1,Detail!$C:$C,3)</f>
        <v>0</v>
      </c>
      <c r="F144" s="24">
        <f>SUMIFS(Detail!P:P,Detail!$A:$A,$B144,Detail!$D:$D,1,Detail!$C:$C,4)</f>
        <v>0</v>
      </c>
      <c r="G144" s="33">
        <f t="shared" si="231"/>
        <v>0</v>
      </c>
      <c r="H144" s="24">
        <f>SUMIFS(Detail!P:P,Detail!$A:$A,$B144,Detail!$D:$D,2,Detail!$C:$C,1)</f>
        <v>12500</v>
      </c>
      <c r="I144" s="24">
        <f>SUMIFS(Detail!P:P,Detail!$A:$A,$B144,Detail!$D:$D,2,Detail!$C:$C,2)</f>
        <v>75000</v>
      </c>
      <c r="J144" s="24">
        <f>SUMIFS(Detail!P:P,Detail!$A:$A,$B144,Detail!$D:$D,2,Detail!$C:$C,3)</f>
        <v>325000</v>
      </c>
      <c r="K144" s="24">
        <f>SUMIFS(Detail!P:P,Detail!$A:$A,$B144,Detail!$D:$D,2,Detail!$C:$C,4)</f>
        <v>765000</v>
      </c>
      <c r="L144" s="33">
        <f t="shared" si="232"/>
        <v>1177500</v>
      </c>
      <c r="M144" s="24">
        <f>SUMIFS(Detail!P:P,Detail!$A:$A,$B144,Detail!$D:$D,3,Detail!$C:$C,1)</f>
        <v>1280500</v>
      </c>
      <c r="N144" s="24">
        <f>SUMIFS(Detail!P:P,Detail!$A:$A,$B144,Detail!$D:$D,3,Detail!$C:$C,2)</f>
        <v>1851600</v>
      </c>
      <c r="O144" s="24">
        <f>SUMIFS(Detail!P:P,Detail!$A:$A,$B144,Detail!$D:$D,3,Detail!$C:$C,3)</f>
        <v>2361920</v>
      </c>
      <c r="P144" s="24">
        <f>SUMIFS(Detail!P:P,Detail!$A:$A,$B144,Detail!$D:$D,3,Detail!$C:$C,4)</f>
        <v>2834303.9999999981</v>
      </c>
      <c r="Q144" s="33">
        <f t="shared" si="233"/>
        <v>8328323.9999999981</v>
      </c>
      <c r="R144" s="24">
        <f>SUMIFS(Detail!P:P,Detail!$A:$A,$B144,Detail!$D:$D,4,Detail!$C:$C,1)</f>
        <v>3401164.7999999989</v>
      </c>
      <c r="S144" s="24">
        <f>SUMIFS(Detail!P:P,Detail!$A:$A,$B144,Detail!$D:$D,4,Detail!$C:$C,2)</f>
        <v>4081397.7599999979</v>
      </c>
      <c r="T144" s="24">
        <f>SUMIFS(Detail!P:P,Detail!$A:$A,$B144,Detail!$D:$D,4,Detail!$C:$C,3)</f>
        <v>4897677.3119999953</v>
      </c>
      <c r="U144" s="24">
        <f>SUMIFS(Detail!P:P,Detail!$A:$A,$B144,Detail!$D:$D,4,Detail!$C:$C,4)</f>
        <v>5877212.7743999995</v>
      </c>
      <c r="V144" s="33">
        <f t="shared" si="234"/>
        <v>18257452.64639999</v>
      </c>
      <c r="W144" s="24">
        <f>SUMIFS(Detail!P:P,Detail!$A:$A,$B144,Detail!$D:$D,5,Detail!$C:$C,1)</f>
        <v>7052655.3292800039</v>
      </c>
      <c r="X144" s="24">
        <f>SUMIFS(Detail!P:P,Detail!$A:$A,$B144,Detail!$D:$D,5,Detail!$C:$C,2)</f>
        <v>8463186.3951359987</v>
      </c>
      <c r="Y144" s="24">
        <f>SUMIFS(Detail!P:P,Detail!$A:$A,$B144,Detail!$D:$D,5,Detail!$C:$C,3)</f>
        <v>10155823.6741632</v>
      </c>
      <c r="Z144" s="24">
        <f>SUMIFS(Detail!P:P,Detail!$A:$A,$B144,Detail!$D:$D,5,Detail!$C:$C,4)</f>
        <v>12186988.408995844</v>
      </c>
      <c r="AA144" s="33">
        <f t="shared" si="235"/>
        <v>37858653.807575047</v>
      </c>
      <c r="AB144" s="24">
        <f>SUMIFS(Detail!P:P,Detail!$A:$A,$B144,Detail!$D:$D,6,Detail!$C:$C,1)</f>
        <v>0</v>
      </c>
      <c r="AC144" s="24">
        <f>SUMIFS(Detail!P:P,Detail!$A:$A,$B144,Detail!$D:$D,6,Detail!$C:$C,2)</f>
        <v>0</v>
      </c>
      <c r="AD144" s="24">
        <f>SUMIFS(Detail!P:P,Detail!$A:$A,$B144,Detail!$D:$D,6,Detail!$C:$C,3)</f>
        <v>0</v>
      </c>
      <c r="AE144" s="24">
        <f>SUMIFS(Detail!P:P,Detail!$A:$A,$B144,Detail!$D:$D,6,Detail!$C:$C,4)</f>
        <v>0</v>
      </c>
      <c r="AF144" s="33">
        <f t="shared" si="236"/>
        <v>0</v>
      </c>
      <c r="AG144" s="24">
        <f>SUMIFS(Detail!P:P,Detail!$A:$A,$B144,Detail!$D:$D,7,Detail!$C:$C,1)</f>
        <v>0</v>
      </c>
      <c r="AH144" s="24">
        <f>SUMIFS(Detail!P:P,Detail!$A:$A,$B144,Detail!$D:$D,7,Detail!$C:$C,2)</f>
        <v>0</v>
      </c>
      <c r="AI144" s="24">
        <f>SUMIFS(Detail!P:P,Detail!$A:$A,$B144,Detail!$D:$D,7,Detail!$C:$C,3)</f>
        <v>0</v>
      </c>
      <c r="AJ144" s="24">
        <f>SUMIFS(Detail!P:P,Detail!$A:$A,$B144,Detail!$D:$D,7,Detail!$C:$C,4)</f>
        <v>0</v>
      </c>
      <c r="AK144" s="33">
        <f t="shared" si="237"/>
        <v>0</v>
      </c>
      <c r="AL144" s="24">
        <f>SUMIFS(Detail!P:P,Detail!$A:$A,$B144,Detail!$D:$D,8,Detail!$C:$C,1)</f>
        <v>0</v>
      </c>
      <c r="AM144" s="24">
        <f>SUMIFS(Detail!P:P,Detail!$A:$A,$B144,Detail!$D:$D,8,Detail!$C:$C,2)</f>
        <v>0</v>
      </c>
      <c r="AN144" s="24">
        <f>SUMIFS(Detail!P:P,Detail!$A:$A,$B144,Detail!$D:$D,8,Detail!$C:$C,3)</f>
        <v>0</v>
      </c>
      <c r="AO144" s="24">
        <f>SUMIFS(Detail!P:P,Detail!$A:$A,$B144,Detail!$D:$D,8,Detail!$C:$C,4)</f>
        <v>0</v>
      </c>
      <c r="AP144" s="33">
        <f t="shared" si="238"/>
        <v>0</v>
      </c>
      <c r="AQ144" s="24">
        <f>SUMIFS(Detail!P:P,Detail!$A:$A,$B144,Detail!$D:$D,9,Detail!$C:$C,1)</f>
        <v>0</v>
      </c>
      <c r="AR144" s="24">
        <f>SUMIFS(Detail!P:P,Detail!$A:$A,$B144,Detail!$D:$D,9,Detail!$C:$C,2)</f>
        <v>0</v>
      </c>
      <c r="AS144" s="24">
        <f>SUMIFS(Detail!P:P,Detail!$A:$A,$B144,Detail!$D:$D,9,Detail!$C:$C,3)</f>
        <v>0</v>
      </c>
      <c r="AT144" s="24">
        <f>SUMIFS(Detail!P:P,Detail!$A:$A,$B144,Detail!$D:$D,9,Detail!$C:$C,4)</f>
        <v>0</v>
      </c>
      <c r="AU144" s="33">
        <f t="shared" si="239"/>
        <v>0</v>
      </c>
      <c r="AV144" s="24">
        <f>SUMIFS(Detail!P:P,Detail!$A:$A,$B144,Detail!$D:$D,10,Detail!$C:$C,1)</f>
        <v>0</v>
      </c>
      <c r="AW144" s="24">
        <f>SUMIFS(Detail!P:P,Detail!$A:$A,$B144,Detail!$D:$D,10,Detail!$C:$C,2)</f>
        <v>0</v>
      </c>
      <c r="AX144" s="24">
        <f>SUMIFS(Detail!P:P,Detail!$A:$A,$B144,Detail!$D:$D,10,Detail!$C:$C,3)</f>
        <v>0</v>
      </c>
      <c r="AY144" s="24">
        <f>SUMIFS(Detail!P:P,Detail!$A:$A,$B144,Detail!$D:$D,10,Detail!$C:$C,4)</f>
        <v>0</v>
      </c>
      <c r="AZ144" s="33">
        <f t="shared" si="240"/>
        <v>0</v>
      </c>
      <c r="BA144" s="24">
        <f>SUMIFS(Detail!P:P,Detail!$A:$A,$B144,Detail!$D:$D,11,Detail!$C:$C,1)</f>
        <v>0</v>
      </c>
      <c r="BB144" s="24">
        <f>SUMIFS(Detail!P:P,Detail!$A:$A,$B144,Detail!$D:$D,11,Detail!$C:$C,2)</f>
        <v>0</v>
      </c>
      <c r="BC144" s="24">
        <f>SUMIFS(Detail!P:P,Detail!$A:$A,$B144,Detail!$D:$D,11,Detail!$C:$C,3)</f>
        <v>0</v>
      </c>
      <c r="BD144" s="24">
        <f>SUMIFS(Detail!P:P,Detail!$A:$A,$B144,Detail!$D:$D,11,Detail!$C:$C,4)</f>
        <v>0</v>
      </c>
      <c r="BE144" s="33">
        <f t="shared" si="241"/>
        <v>0</v>
      </c>
      <c r="BF144" s="24">
        <f>SUMIFS(Detail!P:P,Detail!$A:$A,$B144,Detail!$D:$D,12,Detail!$C:$C,1)</f>
        <v>0</v>
      </c>
      <c r="BG144" s="24">
        <f>SUMIFS(Detail!P:P,Detail!$A:$A,$B144,Detail!$D:$D,12,Detail!$C:$C,2)</f>
        <v>0</v>
      </c>
      <c r="BH144" s="24">
        <f>SUMIFS(Detail!P:P,Detail!$A:$A,$B144,Detail!$D:$D,12,Detail!$C:$C,3)</f>
        <v>0</v>
      </c>
      <c r="BI144" s="24">
        <f>SUMIFS(Detail!P:P,Detail!$A:$A,$B144,Detail!$D:$D,12,Detail!$C:$C,4)</f>
        <v>0</v>
      </c>
      <c r="BJ144" s="33">
        <f t="shared" si="242"/>
        <v>0</v>
      </c>
      <c r="BK144" s="24">
        <f>SUMIFS(Detail!P:P,Detail!$A:$A,$B144,Detail!$D:$D,13,Detail!$C:$C,1)</f>
        <v>0</v>
      </c>
      <c r="BL144" s="24">
        <f>SUMIFS(Detail!P:P,Detail!$A:$A,$B144,Detail!$D:$D,13,Detail!$C:$C,2)</f>
        <v>0</v>
      </c>
      <c r="BM144" s="24">
        <f>SUMIFS(Detail!P:P,Detail!$A:$A,$B144,Detail!$D:$D,13,Detail!$C:$C,3)</f>
        <v>0</v>
      </c>
      <c r="BN144" s="24">
        <f>SUMIFS(Detail!P:P,Detail!$A:$A,$B144,Detail!$D:$D,13,Detail!$C:$C,4)</f>
        <v>0</v>
      </c>
      <c r="BO144" s="33">
        <f t="shared" si="243"/>
        <v>0</v>
      </c>
      <c r="BP144" s="24">
        <f>SUMIFS(Detail!P:P,Detail!$A:$A,$B144,Detail!$D:$D,14,Detail!$C:$C,1)</f>
        <v>0</v>
      </c>
      <c r="BQ144" s="24">
        <f>SUMIFS(Detail!P:P,Detail!$A:$A,$B144,Detail!$D:$D,14,Detail!$C:$C,2)</f>
        <v>0</v>
      </c>
      <c r="BR144" s="24">
        <f>SUMIFS(Detail!P:P,Detail!$A:$A,$B144,Detail!$D:$D,14,Detail!$C:$C,3)</f>
        <v>0</v>
      </c>
      <c r="BS144" s="24">
        <f>SUMIFS(Detail!P:P,Detail!$A:$A,$B144,Detail!$D:$D,14,Detail!$C:$C,4)</f>
        <v>0</v>
      </c>
      <c r="BT144" s="33">
        <f t="shared" si="244"/>
        <v>0</v>
      </c>
      <c r="BU144" s="24">
        <f>SUMIFS(Detail!P:P,Detail!$A:$A,$B144,Detail!$D:$D,15,Detail!$C:$C,1)</f>
        <v>0</v>
      </c>
      <c r="BV144" s="24">
        <f>SUMIFS(Detail!P:P,Detail!$A:$A,$B144,Detail!$D:$D,15,Detail!$C:$C,2)</f>
        <v>0</v>
      </c>
      <c r="BW144" s="24">
        <f>SUMIFS(Detail!P:P,Detail!$A:$A,$B144,Detail!$D:$D,15,Detail!$C:$C,3)</f>
        <v>0</v>
      </c>
      <c r="BX144" s="24">
        <f>SUMIFS(Detail!P:P,Detail!$A:$A,$B144,Detail!$D:$D,15,Detail!$C:$C,4)</f>
        <v>0</v>
      </c>
      <c r="BY144" s="33">
        <f t="shared" si="245"/>
        <v>0</v>
      </c>
      <c r="BZ144" s="24">
        <f>SUMIFS(Detail!P:P,Detail!$A:$A,$B144,Detail!$D:$D,16,Detail!$C:$C,1)</f>
        <v>0</v>
      </c>
      <c r="CA144" s="24">
        <f>SUMIFS(Detail!P:P,Detail!$A:$A,$B144,Detail!$D:$D,16,Detail!$C:$C,2)</f>
        <v>0</v>
      </c>
      <c r="CB144" s="24">
        <f>SUMIFS(Detail!P:P,Detail!$A:$A,$B144,Detail!$D:$D,16,Detail!$C:$C,3)</f>
        <v>0</v>
      </c>
      <c r="CC144" s="24">
        <f>SUMIFS(Detail!P:P,Detail!$A:$A,$B144,Detail!$D:$D,16,Detail!$C:$C,4)</f>
        <v>0</v>
      </c>
      <c r="CD144" s="33">
        <f t="shared" si="246"/>
        <v>0</v>
      </c>
      <c r="CE144" s="24">
        <f>SUMIFS(Detail!P:P,Detail!$A:$A,$B144,Detail!$D:$D,17,Detail!$C:$C,1)</f>
        <v>0</v>
      </c>
      <c r="CF144" s="24">
        <f>SUMIFS(Detail!P:P,Detail!$A:$A,$B144,Detail!$D:$D,17,Detail!$C:$C,2)</f>
        <v>0</v>
      </c>
      <c r="CG144" s="24">
        <f>SUMIFS(Detail!P:P,Detail!$A:$A,$B144,Detail!$D:$D,17,Detail!$C:$C,3)</f>
        <v>0</v>
      </c>
      <c r="CH144" s="24">
        <f>SUMIFS(Detail!P:P,Detail!$A:$A,$B144,Detail!$D:$D,17,Detail!$C:$C,4)</f>
        <v>0</v>
      </c>
      <c r="CI144" s="33">
        <f t="shared" si="247"/>
        <v>0</v>
      </c>
      <c r="CJ144" s="24">
        <f>SUMIFS(Detail!P:P,Detail!$A:$A,$B144,Detail!$D:$D,18,Detail!$C:$C,1)</f>
        <v>0</v>
      </c>
      <c r="CK144" s="24">
        <f>SUMIFS(Detail!P:P,Detail!$A:$A,$B144,Detail!$D:$D,18,Detail!$C:$C,2)</f>
        <v>0</v>
      </c>
      <c r="CL144" s="24">
        <f>SUMIFS(Detail!P:P,Detail!$A:$A,$B144,Detail!$D:$D,18,Detail!$C:$C,3)</f>
        <v>0</v>
      </c>
      <c r="CM144" s="24">
        <f>SUMIFS(Detail!P:P,Detail!$A:$A,$B144,Detail!$D:$D,18,Detail!$C:$C,4)</f>
        <v>0</v>
      </c>
      <c r="CN144" s="33">
        <f t="shared" si="248"/>
        <v>0</v>
      </c>
      <c r="CO144" s="24">
        <f>SUMIFS(Detail!P:P,Detail!$A:$A,$B144,Detail!$D:$D,19,Detail!$C:$C,1)</f>
        <v>0</v>
      </c>
      <c r="CP144" s="24">
        <f>SUMIFS(Detail!P:P,Detail!$A:$A,$B144,Detail!$D:$D,19,Detail!$C:$C,2)</f>
        <v>0</v>
      </c>
      <c r="CQ144" s="24">
        <f>SUMIFS(Detail!P:P,Detail!$A:$A,$B144,Detail!$D:$D,19,Detail!$C:$C,3)</f>
        <v>0</v>
      </c>
      <c r="CR144" s="24">
        <f>SUMIFS(Detail!P:P,Detail!$A:$A,$B144,Detail!$D:$D,19,Detail!$C:$C,4)</f>
        <v>0</v>
      </c>
      <c r="CS144" s="33">
        <f t="shared" si="249"/>
        <v>0</v>
      </c>
      <c r="CT144" s="24">
        <f>SUMIFS(Detail!P:P,Detail!$A:$A,$B144,Detail!$D:$D,20,Detail!$C:$C,1)</f>
        <v>0</v>
      </c>
      <c r="CU144" s="24">
        <f>SUMIFS(Detail!P:P,Detail!$A:$A,$B144,Detail!$D:$D,20,Detail!$C:$C,2)</f>
        <v>0</v>
      </c>
      <c r="CV144" s="24">
        <f>SUMIFS(Detail!P:P,Detail!$A:$A,$B144,Detail!$D:$D,20,Detail!$C:$C,3)</f>
        <v>0</v>
      </c>
      <c r="CW144" s="24">
        <f>SUMIFS(Detail!P:P,Detail!$A:$A,$B144,Detail!$D:$D,20,Detail!$C:$C,4)</f>
        <v>0</v>
      </c>
      <c r="CX144" s="33">
        <f t="shared" si="250"/>
        <v>0</v>
      </c>
      <c r="CY144" s="24">
        <f>SUMIFS(Detail!P:P,Detail!$A:$A,$B144,Detail!$D:$D,21,Detail!$C:$C,1)</f>
        <v>0</v>
      </c>
      <c r="CZ144" s="24">
        <f>SUMIFS(Detail!P:P,Detail!$A:$A,$B144,Detail!$D:$D,21,Detail!$C:$C,2)</f>
        <v>0</v>
      </c>
      <c r="DA144" s="24">
        <f>SUMIFS(Detail!P:P,Detail!$A:$A,$B144,Detail!$D:$D,21,Detail!$C:$C,3)</f>
        <v>0</v>
      </c>
      <c r="DB144" s="24">
        <f>SUMIFS(Detail!P:P,Detail!$A:$A,$B144,Detail!$D:$D,21,Detail!$C:$C,4)</f>
        <v>0</v>
      </c>
      <c r="DC144" s="33">
        <f t="shared" si="251"/>
        <v>0</v>
      </c>
      <c r="DD144" s="86">
        <f>SUMIFS(Detail!P:P,Detail!$A:$A,$B144,Detail!$B:$B,"&gt;60")</f>
        <v>0</v>
      </c>
    </row>
    <row r="145" spans="1:108" x14ac:dyDescent="0.25">
      <c r="A145" t="s">
        <v>5382</v>
      </c>
      <c r="B145" s="32" t="s">
        <v>5129</v>
      </c>
      <c r="C145" s="24">
        <f>SUMIFS(Detail!P:P,Detail!$A:$A,$B145,Detail!$D:$D,1,Detail!$C:$C,1)</f>
        <v>0</v>
      </c>
      <c r="D145" s="24">
        <f>SUMIFS(Detail!P:P,Detail!$A:$A,$B145,Detail!$D:$D,1,Detail!$C:$C,2)</f>
        <v>0</v>
      </c>
      <c r="E145" s="24">
        <f>SUMIFS(Detail!P:P,Detail!$A:$A,$B145,Detail!$D:$D,1,Detail!$C:$C,3)</f>
        <v>0</v>
      </c>
      <c r="F145" s="24">
        <f>SUMIFS(Detail!P:P,Detail!$A:$A,$B145,Detail!$D:$D,1,Detail!$C:$C,4)</f>
        <v>0</v>
      </c>
      <c r="G145" s="33">
        <f t="shared" si="231"/>
        <v>0</v>
      </c>
      <c r="H145" s="24">
        <f>SUMIFS(Detail!P:P,Detail!$A:$A,$B145,Detail!$D:$D,2,Detail!$C:$C,1)</f>
        <v>4687.5</v>
      </c>
      <c r="I145" s="24">
        <f>SUMIFS(Detail!P:P,Detail!$A:$A,$B145,Detail!$D:$D,2,Detail!$C:$C,2)</f>
        <v>28125</v>
      </c>
      <c r="J145" s="24">
        <f>SUMIFS(Detail!P:P,Detail!$A:$A,$B145,Detail!$D:$D,2,Detail!$C:$C,3)</f>
        <v>121874.99999999997</v>
      </c>
      <c r="K145" s="24">
        <f>SUMIFS(Detail!P:P,Detail!$A:$A,$B145,Detail!$D:$D,2,Detail!$C:$C,4)</f>
        <v>286875</v>
      </c>
      <c r="L145" s="33">
        <f t="shared" si="232"/>
        <v>441562.5</v>
      </c>
      <c r="M145" s="24">
        <f>SUMIFS(Detail!P:P,Detail!$A:$A,$B145,Detail!$D:$D,3,Detail!$C:$C,1)</f>
        <v>480187.50000000012</v>
      </c>
      <c r="N145" s="24">
        <f>SUMIFS(Detail!P:P,Detail!$A:$A,$B145,Detail!$D:$D,3,Detail!$C:$C,2)</f>
        <v>694349.99999999988</v>
      </c>
      <c r="O145" s="24">
        <f>SUMIFS(Detail!P:P,Detail!$A:$A,$B145,Detail!$D:$D,3,Detail!$C:$C,3)</f>
        <v>885720</v>
      </c>
      <c r="P145" s="24">
        <f>SUMIFS(Detail!P:P,Detail!$A:$A,$B145,Detail!$D:$D,3,Detail!$C:$C,4)</f>
        <v>1062864</v>
      </c>
      <c r="Q145" s="33">
        <f t="shared" si="233"/>
        <v>3123121.5</v>
      </c>
      <c r="R145" s="24">
        <f>SUMIFS(Detail!P:P,Detail!$A:$A,$B145,Detail!$D:$D,4,Detail!$C:$C,1)</f>
        <v>1275436.7999999998</v>
      </c>
      <c r="S145" s="24">
        <f>SUMIFS(Detail!P:P,Detail!$A:$A,$B145,Detail!$D:$D,4,Detail!$C:$C,2)</f>
        <v>1530524.1599999992</v>
      </c>
      <c r="T145" s="24">
        <f>SUMIFS(Detail!P:P,Detail!$A:$A,$B145,Detail!$D:$D,4,Detail!$C:$C,3)</f>
        <v>1836628.9919999996</v>
      </c>
      <c r="U145" s="24">
        <f>SUMIFS(Detail!P:P,Detail!$A:$A,$B145,Detail!$D:$D,4,Detail!$C:$C,4)</f>
        <v>2203954.7903999994</v>
      </c>
      <c r="V145" s="33">
        <f t="shared" si="234"/>
        <v>6846544.742399998</v>
      </c>
      <c r="W145" s="24">
        <f>SUMIFS(Detail!P:P,Detail!$A:$A,$B145,Detail!$D:$D,5,Detail!$C:$C,1)</f>
        <v>2644745.7484799996</v>
      </c>
      <c r="X145" s="24">
        <f>SUMIFS(Detail!P:P,Detail!$A:$A,$B145,Detail!$D:$D,5,Detail!$C:$C,2)</f>
        <v>3173694.8981759995</v>
      </c>
      <c r="Y145" s="24">
        <f>SUMIFS(Detail!P:P,Detail!$A:$A,$B145,Detail!$D:$D,5,Detail!$C:$C,3)</f>
        <v>3808433.8778111972</v>
      </c>
      <c r="Z145" s="24">
        <f>SUMIFS(Detail!P:P,Detail!$A:$A,$B145,Detail!$D:$D,5,Detail!$C:$C,4)</f>
        <v>4570120.6533734389</v>
      </c>
      <c r="AA145" s="33">
        <f t="shared" si="235"/>
        <v>14196995.177840635</v>
      </c>
      <c r="AB145" s="24">
        <f>SUMIFS(Detail!P:P,Detail!$A:$A,$B145,Detail!$D:$D,6,Detail!$C:$C,1)</f>
        <v>0</v>
      </c>
      <c r="AC145" s="24">
        <f>SUMIFS(Detail!P:P,Detail!$A:$A,$B145,Detail!$D:$D,6,Detail!$C:$C,2)</f>
        <v>0</v>
      </c>
      <c r="AD145" s="24">
        <f>SUMIFS(Detail!P:P,Detail!$A:$A,$B145,Detail!$D:$D,6,Detail!$C:$C,3)</f>
        <v>0</v>
      </c>
      <c r="AE145" s="24">
        <f>SUMIFS(Detail!P:P,Detail!$A:$A,$B145,Detail!$D:$D,6,Detail!$C:$C,4)</f>
        <v>0</v>
      </c>
      <c r="AF145" s="33">
        <f t="shared" si="236"/>
        <v>0</v>
      </c>
      <c r="AG145" s="24">
        <f>SUMIFS(Detail!P:P,Detail!$A:$A,$B145,Detail!$D:$D,7,Detail!$C:$C,1)</f>
        <v>0</v>
      </c>
      <c r="AH145" s="24">
        <f>SUMIFS(Detail!P:P,Detail!$A:$A,$B145,Detail!$D:$D,7,Detail!$C:$C,2)</f>
        <v>0</v>
      </c>
      <c r="AI145" s="24">
        <f>SUMIFS(Detail!P:P,Detail!$A:$A,$B145,Detail!$D:$D,7,Detail!$C:$C,3)</f>
        <v>0</v>
      </c>
      <c r="AJ145" s="24">
        <f>SUMIFS(Detail!P:P,Detail!$A:$A,$B145,Detail!$D:$D,7,Detail!$C:$C,4)</f>
        <v>0</v>
      </c>
      <c r="AK145" s="33">
        <f t="shared" si="237"/>
        <v>0</v>
      </c>
      <c r="AL145" s="24">
        <f>SUMIFS(Detail!P:P,Detail!$A:$A,$B145,Detail!$D:$D,8,Detail!$C:$C,1)</f>
        <v>0</v>
      </c>
      <c r="AM145" s="24">
        <f>SUMIFS(Detail!P:P,Detail!$A:$A,$B145,Detail!$D:$D,8,Detail!$C:$C,2)</f>
        <v>0</v>
      </c>
      <c r="AN145" s="24">
        <f>SUMIFS(Detail!P:P,Detail!$A:$A,$B145,Detail!$D:$D,8,Detail!$C:$C,3)</f>
        <v>0</v>
      </c>
      <c r="AO145" s="24">
        <f>SUMIFS(Detail!P:P,Detail!$A:$A,$B145,Detail!$D:$D,8,Detail!$C:$C,4)</f>
        <v>0</v>
      </c>
      <c r="AP145" s="33">
        <f t="shared" si="238"/>
        <v>0</v>
      </c>
      <c r="AQ145" s="24">
        <f>SUMIFS(Detail!P:P,Detail!$A:$A,$B145,Detail!$D:$D,9,Detail!$C:$C,1)</f>
        <v>0</v>
      </c>
      <c r="AR145" s="24">
        <f>SUMIFS(Detail!P:P,Detail!$A:$A,$B145,Detail!$D:$D,9,Detail!$C:$C,2)</f>
        <v>0</v>
      </c>
      <c r="AS145" s="24">
        <f>SUMIFS(Detail!P:P,Detail!$A:$A,$B145,Detail!$D:$D,9,Detail!$C:$C,3)</f>
        <v>0</v>
      </c>
      <c r="AT145" s="24">
        <f>SUMIFS(Detail!P:P,Detail!$A:$A,$B145,Detail!$D:$D,9,Detail!$C:$C,4)</f>
        <v>0</v>
      </c>
      <c r="AU145" s="33">
        <f t="shared" si="239"/>
        <v>0</v>
      </c>
      <c r="AV145" s="24">
        <f>SUMIFS(Detail!P:P,Detail!$A:$A,$B145,Detail!$D:$D,10,Detail!$C:$C,1)</f>
        <v>0</v>
      </c>
      <c r="AW145" s="24">
        <f>SUMIFS(Detail!P:P,Detail!$A:$A,$B145,Detail!$D:$D,10,Detail!$C:$C,2)</f>
        <v>0</v>
      </c>
      <c r="AX145" s="24">
        <f>SUMIFS(Detail!P:P,Detail!$A:$A,$B145,Detail!$D:$D,10,Detail!$C:$C,3)</f>
        <v>0</v>
      </c>
      <c r="AY145" s="24">
        <f>SUMIFS(Detail!P:P,Detail!$A:$A,$B145,Detail!$D:$D,10,Detail!$C:$C,4)</f>
        <v>0</v>
      </c>
      <c r="AZ145" s="33">
        <f t="shared" si="240"/>
        <v>0</v>
      </c>
      <c r="BA145" s="24">
        <f>SUMIFS(Detail!P:P,Detail!$A:$A,$B145,Detail!$D:$D,11,Detail!$C:$C,1)</f>
        <v>0</v>
      </c>
      <c r="BB145" s="24">
        <f>SUMIFS(Detail!P:P,Detail!$A:$A,$B145,Detail!$D:$D,11,Detail!$C:$C,2)</f>
        <v>0</v>
      </c>
      <c r="BC145" s="24">
        <f>SUMIFS(Detail!P:P,Detail!$A:$A,$B145,Detail!$D:$D,11,Detail!$C:$C,3)</f>
        <v>0</v>
      </c>
      <c r="BD145" s="24">
        <f>SUMIFS(Detail!P:P,Detail!$A:$A,$B145,Detail!$D:$D,11,Detail!$C:$C,4)</f>
        <v>0</v>
      </c>
      <c r="BE145" s="33">
        <f t="shared" si="241"/>
        <v>0</v>
      </c>
      <c r="BF145" s="24">
        <f>SUMIFS(Detail!P:P,Detail!$A:$A,$B145,Detail!$D:$D,12,Detail!$C:$C,1)</f>
        <v>0</v>
      </c>
      <c r="BG145" s="24">
        <f>SUMIFS(Detail!P:P,Detail!$A:$A,$B145,Detail!$D:$D,12,Detail!$C:$C,2)</f>
        <v>0</v>
      </c>
      <c r="BH145" s="24">
        <f>SUMIFS(Detail!P:P,Detail!$A:$A,$B145,Detail!$D:$D,12,Detail!$C:$C,3)</f>
        <v>0</v>
      </c>
      <c r="BI145" s="24">
        <f>SUMIFS(Detail!P:P,Detail!$A:$A,$B145,Detail!$D:$D,12,Detail!$C:$C,4)</f>
        <v>0</v>
      </c>
      <c r="BJ145" s="33">
        <f t="shared" si="242"/>
        <v>0</v>
      </c>
      <c r="BK145" s="24">
        <f>SUMIFS(Detail!P:P,Detail!$A:$A,$B145,Detail!$D:$D,13,Detail!$C:$C,1)</f>
        <v>0</v>
      </c>
      <c r="BL145" s="24">
        <f>SUMIFS(Detail!P:P,Detail!$A:$A,$B145,Detail!$D:$D,13,Detail!$C:$C,2)</f>
        <v>0</v>
      </c>
      <c r="BM145" s="24">
        <f>SUMIFS(Detail!P:P,Detail!$A:$A,$B145,Detail!$D:$D,13,Detail!$C:$C,3)</f>
        <v>0</v>
      </c>
      <c r="BN145" s="24">
        <f>SUMIFS(Detail!P:P,Detail!$A:$A,$B145,Detail!$D:$D,13,Detail!$C:$C,4)</f>
        <v>0</v>
      </c>
      <c r="BO145" s="33">
        <f t="shared" si="243"/>
        <v>0</v>
      </c>
      <c r="BP145" s="24">
        <f>SUMIFS(Detail!P:P,Detail!$A:$A,$B145,Detail!$D:$D,14,Detail!$C:$C,1)</f>
        <v>0</v>
      </c>
      <c r="BQ145" s="24">
        <f>SUMIFS(Detail!P:P,Detail!$A:$A,$B145,Detail!$D:$D,14,Detail!$C:$C,2)</f>
        <v>0</v>
      </c>
      <c r="BR145" s="24">
        <f>SUMIFS(Detail!P:P,Detail!$A:$A,$B145,Detail!$D:$D,14,Detail!$C:$C,3)</f>
        <v>0</v>
      </c>
      <c r="BS145" s="24">
        <f>SUMIFS(Detail!P:P,Detail!$A:$A,$B145,Detail!$D:$D,14,Detail!$C:$C,4)</f>
        <v>0</v>
      </c>
      <c r="BT145" s="33">
        <f t="shared" si="244"/>
        <v>0</v>
      </c>
      <c r="BU145" s="24">
        <f>SUMIFS(Detail!P:P,Detail!$A:$A,$B145,Detail!$D:$D,15,Detail!$C:$C,1)</f>
        <v>0</v>
      </c>
      <c r="BV145" s="24">
        <f>SUMIFS(Detail!P:P,Detail!$A:$A,$B145,Detail!$D:$D,15,Detail!$C:$C,2)</f>
        <v>0</v>
      </c>
      <c r="BW145" s="24">
        <f>SUMIFS(Detail!P:P,Detail!$A:$A,$B145,Detail!$D:$D,15,Detail!$C:$C,3)</f>
        <v>0</v>
      </c>
      <c r="BX145" s="24">
        <f>SUMIFS(Detail!P:P,Detail!$A:$A,$B145,Detail!$D:$D,15,Detail!$C:$C,4)</f>
        <v>0</v>
      </c>
      <c r="BY145" s="33">
        <f t="shared" si="245"/>
        <v>0</v>
      </c>
      <c r="BZ145" s="24">
        <f>SUMIFS(Detail!P:P,Detail!$A:$A,$B145,Detail!$D:$D,16,Detail!$C:$C,1)</f>
        <v>0</v>
      </c>
      <c r="CA145" s="24">
        <f>SUMIFS(Detail!P:P,Detail!$A:$A,$B145,Detail!$D:$D,16,Detail!$C:$C,2)</f>
        <v>0</v>
      </c>
      <c r="CB145" s="24">
        <f>SUMIFS(Detail!P:P,Detail!$A:$A,$B145,Detail!$D:$D,16,Detail!$C:$C,3)</f>
        <v>0</v>
      </c>
      <c r="CC145" s="24">
        <f>SUMIFS(Detail!P:P,Detail!$A:$A,$B145,Detail!$D:$D,16,Detail!$C:$C,4)</f>
        <v>0</v>
      </c>
      <c r="CD145" s="33">
        <f t="shared" si="246"/>
        <v>0</v>
      </c>
      <c r="CE145" s="24">
        <f>SUMIFS(Detail!P:P,Detail!$A:$A,$B145,Detail!$D:$D,17,Detail!$C:$C,1)</f>
        <v>0</v>
      </c>
      <c r="CF145" s="24">
        <f>SUMIFS(Detail!P:P,Detail!$A:$A,$B145,Detail!$D:$D,17,Detail!$C:$C,2)</f>
        <v>0</v>
      </c>
      <c r="CG145" s="24">
        <f>SUMIFS(Detail!P:P,Detail!$A:$A,$B145,Detail!$D:$D,17,Detail!$C:$C,3)</f>
        <v>0</v>
      </c>
      <c r="CH145" s="24">
        <f>SUMIFS(Detail!P:P,Detail!$A:$A,$B145,Detail!$D:$D,17,Detail!$C:$C,4)</f>
        <v>0</v>
      </c>
      <c r="CI145" s="33">
        <f t="shared" si="247"/>
        <v>0</v>
      </c>
      <c r="CJ145" s="24">
        <f>SUMIFS(Detail!P:P,Detail!$A:$A,$B145,Detail!$D:$D,18,Detail!$C:$C,1)</f>
        <v>0</v>
      </c>
      <c r="CK145" s="24">
        <f>SUMIFS(Detail!P:P,Detail!$A:$A,$B145,Detail!$D:$D,18,Detail!$C:$C,2)</f>
        <v>0</v>
      </c>
      <c r="CL145" s="24">
        <f>SUMIFS(Detail!P:P,Detail!$A:$A,$B145,Detail!$D:$D,18,Detail!$C:$C,3)</f>
        <v>0</v>
      </c>
      <c r="CM145" s="24">
        <f>SUMIFS(Detail!P:P,Detail!$A:$A,$B145,Detail!$D:$D,18,Detail!$C:$C,4)</f>
        <v>0</v>
      </c>
      <c r="CN145" s="33">
        <f t="shared" si="248"/>
        <v>0</v>
      </c>
      <c r="CO145" s="24">
        <f>SUMIFS(Detail!P:P,Detail!$A:$A,$B145,Detail!$D:$D,19,Detail!$C:$C,1)</f>
        <v>0</v>
      </c>
      <c r="CP145" s="24">
        <f>SUMIFS(Detail!P:P,Detail!$A:$A,$B145,Detail!$D:$D,19,Detail!$C:$C,2)</f>
        <v>0</v>
      </c>
      <c r="CQ145" s="24">
        <f>SUMIFS(Detail!P:P,Detail!$A:$A,$B145,Detail!$D:$D,19,Detail!$C:$C,3)</f>
        <v>0</v>
      </c>
      <c r="CR145" s="24">
        <f>SUMIFS(Detail!P:P,Detail!$A:$A,$B145,Detail!$D:$D,19,Detail!$C:$C,4)</f>
        <v>0</v>
      </c>
      <c r="CS145" s="33">
        <f t="shared" si="249"/>
        <v>0</v>
      </c>
      <c r="CT145" s="24">
        <f>SUMIFS(Detail!P:P,Detail!$A:$A,$B145,Detail!$D:$D,20,Detail!$C:$C,1)</f>
        <v>0</v>
      </c>
      <c r="CU145" s="24">
        <f>SUMIFS(Detail!P:P,Detail!$A:$A,$B145,Detail!$D:$D,20,Detail!$C:$C,2)</f>
        <v>0</v>
      </c>
      <c r="CV145" s="24">
        <f>SUMIFS(Detail!P:P,Detail!$A:$A,$B145,Detail!$D:$D,20,Detail!$C:$C,3)</f>
        <v>0</v>
      </c>
      <c r="CW145" s="24">
        <f>SUMIFS(Detail!P:P,Detail!$A:$A,$B145,Detail!$D:$D,20,Detail!$C:$C,4)</f>
        <v>0</v>
      </c>
      <c r="CX145" s="33">
        <f t="shared" si="250"/>
        <v>0</v>
      </c>
      <c r="CY145" s="24">
        <f>SUMIFS(Detail!P:P,Detail!$A:$A,$B145,Detail!$D:$D,21,Detail!$C:$C,1)</f>
        <v>0</v>
      </c>
      <c r="CZ145" s="24">
        <f>SUMIFS(Detail!P:P,Detail!$A:$A,$B145,Detail!$D:$D,21,Detail!$C:$C,2)</f>
        <v>0</v>
      </c>
      <c r="DA145" s="24">
        <f>SUMIFS(Detail!P:P,Detail!$A:$A,$B145,Detail!$D:$D,21,Detail!$C:$C,3)</f>
        <v>0</v>
      </c>
      <c r="DB145" s="24">
        <f>SUMIFS(Detail!P:P,Detail!$A:$A,$B145,Detail!$D:$D,21,Detail!$C:$C,4)</f>
        <v>0</v>
      </c>
      <c r="DC145" s="33">
        <f t="shared" si="251"/>
        <v>0</v>
      </c>
      <c r="DD145" s="86">
        <f>SUMIFS(Detail!P:P,Detail!$A:$A,$B145,Detail!$B:$B,"&gt;60")</f>
        <v>0</v>
      </c>
    </row>
    <row r="146" spans="1:108" x14ac:dyDescent="0.25">
      <c r="A146" t="s">
        <v>4181</v>
      </c>
      <c r="B146" s="87" t="s">
        <v>5383</v>
      </c>
      <c r="C146" s="88">
        <f>SUM(C136:C145)</f>
        <v>0</v>
      </c>
      <c r="D146" s="88">
        <f>SUM(D136:D145)</f>
        <v>0</v>
      </c>
      <c r="E146" s="88">
        <f>SUM(E136:E145)</f>
        <v>1156750</v>
      </c>
      <c r="F146" s="88">
        <f>SUM(F136:F145)</f>
        <v>2064875</v>
      </c>
      <c r="G146" s="89">
        <f t="shared" si="231"/>
        <v>3221625</v>
      </c>
      <c r="H146" s="88">
        <f>SUM(H136:H145)</f>
        <v>2823312.5000000005</v>
      </c>
      <c r="I146" s="88">
        <f>SUM(I136:I145)</f>
        <v>4574175</v>
      </c>
      <c r="J146" s="88">
        <f>SUM(J136:J145)</f>
        <v>6462325</v>
      </c>
      <c r="K146" s="88">
        <f>SUM(K136:K145)</f>
        <v>7638575.0000000009</v>
      </c>
      <c r="L146" s="89">
        <f t="shared" si="232"/>
        <v>21498387.5</v>
      </c>
      <c r="M146" s="88">
        <f>SUM(M136:M145)</f>
        <v>8267237.4999999991</v>
      </c>
      <c r="N146" s="88">
        <f>SUM(N136:N145)</f>
        <v>9860274.9999999981</v>
      </c>
      <c r="O146" s="88">
        <f>SUM(O136:O145)</f>
        <v>11757655</v>
      </c>
      <c r="P146" s="88">
        <f>SUM(P136:P145)</f>
        <v>14116852.999999998</v>
      </c>
      <c r="Q146" s="89">
        <f t="shared" si="233"/>
        <v>44002020.499999993</v>
      </c>
      <c r="R146" s="88">
        <f>SUM(R136:R145)</f>
        <v>16333786.599999998</v>
      </c>
      <c r="S146" s="88">
        <f>SUM(S136:S145)</f>
        <v>17534086.919999998</v>
      </c>
      <c r="T146" s="88">
        <f>SUM(T136:T145)</f>
        <v>19586012.553999994</v>
      </c>
      <c r="U146" s="88">
        <f>SUM(U136:U145)</f>
        <v>23001788.314800002</v>
      </c>
      <c r="V146" s="89">
        <f t="shared" si="234"/>
        <v>76455674.388799995</v>
      </c>
      <c r="W146" s="88">
        <f>SUM(W136:W145)</f>
        <v>28222477.827760004</v>
      </c>
      <c r="X146" s="88">
        <f>SUM(X136:X145)</f>
        <v>33055708.043311998</v>
      </c>
      <c r="Y146" s="88">
        <f>SUM(Y136:Y145)</f>
        <v>35295135.801974401</v>
      </c>
      <c r="Z146" s="88">
        <f>SUM(Z136:Z145)</f>
        <v>39583408.874869287</v>
      </c>
      <c r="AA146" s="89">
        <f t="shared" si="235"/>
        <v>136156730.5479157</v>
      </c>
      <c r="AB146" s="88">
        <f>SUM(AB136:AB145)</f>
        <v>0</v>
      </c>
      <c r="AC146" s="88">
        <f>SUM(AC136:AC145)</f>
        <v>0</v>
      </c>
      <c r="AD146" s="88">
        <f>SUM(AD136:AD145)</f>
        <v>0</v>
      </c>
      <c r="AE146" s="88">
        <f>SUM(AE136:AE145)</f>
        <v>0</v>
      </c>
      <c r="AF146" s="89">
        <f t="shared" si="236"/>
        <v>0</v>
      </c>
      <c r="AG146" s="88">
        <f>SUM(AG136:AG145)</f>
        <v>0</v>
      </c>
      <c r="AH146" s="88">
        <f>SUM(AH136:AH145)</f>
        <v>0</v>
      </c>
      <c r="AI146" s="88">
        <f>SUM(AI136:AI145)</f>
        <v>0</v>
      </c>
      <c r="AJ146" s="88">
        <f>SUM(AJ136:AJ145)</f>
        <v>0</v>
      </c>
      <c r="AK146" s="89">
        <f t="shared" si="237"/>
        <v>0</v>
      </c>
      <c r="AL146" s="88">
        <f>SUM(AL136:AL145)</f>
        <v>0</v>
      </c>
      <c r="AM146" s="88">
        <f>SUM(AM136:AM145)</f>
        <v>0</v>
      </c>
      <c r="AN146" s="88">
        <f>SUM(AN136:AN145)</f>
        <v>0</v>
      </c>
      <c r="AO146" s="88">
        <f>SUM(AO136:AO145)</f>
        <v>0</v>
      </c>
      <c r="AP146" s="89">
        <f t="shared" si="238"/>
        <v>0</v>
      </c>
      <c r="AQ146" s="88">
        <f>SUM(AQ136:AQ145)</f>
        <v>0</v>
      </c>
      <c r="AR146" s="88">
        <f>SUM(AR136:AR145)</f>
        <v>0</v>
      </c>
      <c r="AS146" s="88">
        <f>SUM(AS136:AS145)</f>
        <v>0</v>
      </c>
      <c r="AT146" s="88">
        <f>SUM(AT136:AT145)</f>
        <v>0</v>
      </c>
      <c r="AU146" s="89">
        <f t="shared" si="239"/>
        <v>0</v>
      </c>
      <c r="AV146" s="88">
        <f>SUM(AV136:AV145)</f>
        <v>0</v>
      </c>
      <c r="AW146" s="88">
        <f>SUM(AW136:AW145)</f>
        <v>0</v>
      </c>
      <c r="AX146" s="88">
        <f>SUM(AX136:AX145)</f>
        <v>0</v>
      </c>
      <c r="AY146" s="88">
        <f>SUM(AY136:AY145)</f>
        <v>0</v>
      </c>
      <c r="AZ146" s="89">
        <f t="shared" si="240"/>
        <v>0</v>
      </c>
      <c r="BA146" s="88">
        <f>SUM(BA136:BA145)</f>
        <v>0</v>
      </c>
      <c r="BB146" s="88">
        <f>SUM(BB136:BB145)</f>
        <v>0</v>
      </c>
      <c r="BC146" s="88">
        <f>SUM(BC136:BC145)</f>
        <v>0</v>
      </c>
      <c r="BD146" s="88">
        <f>SUM(BD136:BD145)</f>
        <v>0</v>
      </c>
      <c r="BE146" s="89">
        <f t="shared" si="241"/>
        <v>0</v>
      </c>
      <c r="BF146" s="88">
        <f>SUM(BF136:BF145)</f>
        <v>0</v>
      </c>
      <c r="BG146" s="88">
        <f>SUM(BG136:BG145)</f>
        <v>0</v>
      </c>
      <c r="BH146" s="88">
        <f>SUM(BH136:BH145)</f>
        <v>0</v>
      </c>
      <c r="BI146" s="88">
        <f>SUM(BI136:BI145)</f>
        <v>0</v>
      </c>
      <c r="BJ146" s="89">
        <f t="shared" si="242"/>
        <v>0</v>
      </c>
      <c r="BK146" s="88">
        <f>SUM(BK136:BK145)</f>
        <v>0</v>
      </c>
      <c r="BL146" s="88">
        <f>SUM(BL136:BL145)</f>
        <v>0</v>
      </c>
      <c r="BM146" s="88">
        <f>SUM(BM136:BM145)</f>
        <v>0</v>
      </c>
      <c r="BN146" s="88">
        <f>SUM(BN136:BN145)</f>
        <v>0</v>
      </c>
      <c r="BO146" s="89">
        <f t="shared" si="243"/>
        <v>0</v>
      </c>
      <c r="BP146" s="88">
        <f>SUM(BP136:BP145)</f>
        <v>0</v>
      </c>
      <c r="BQ146" s="88">
        <f>SUM(BQ136:BQ145)</f>
        <v>0</v>
      </c>
      <c r="BR146" s="88">
        <f>SUM(BR136:BR145)</f>
        <v>0</v>
      </c>
      <c r="BS146" s="88">
        <f>SUM(BS136:BS145)</f>
        <v>0</v>
      </c>
      <c r="BT146" s="89">
        <f t="shared" si="244"/>
        <v>0</v>
      </c>
      <c r="BU146" s="88">
        <f>SUM(BU136:BU145)</f>
        <v>0</v>
      </c>
      <c r="BV146" s="88">
        <f>SUM(BV136:BV145)</f>
        <v>0</v>
      </c>
      <c r="BW146" s="88">
        <f>SUM(BW136:BW145)</f>
        <v>0</v>
      </c>
      <c r="BX146" s="88">
        <f>SUM(BX136:BX145)</f>
        <v>0</v>
      </c>
      <c r="BY146" s="89">
        <f t="shared" si="245"/>
        <v>0</v>
      </c>
      <c r="BZ146" s="88">
        <f>SUM(BZ136:BZ145)</f>
        <v>0</v>
      </c>
      <c r="CA146" s="88">
        <f>SUM(CA136:CA145)</f>
        <v>0</v>
      </c>
      <c r="CB146" s="88">
        <f>SUM(CB136:CB145)</f>
        <v>0</v>
      </c>
      <c r="CC146" s="88">
        <f>SUM(CC136:CC145)</f>
        <v>0</v>
      </c>
      <c r="CD146" s="89">
        <f t="shared" si="246"/>
        <v>0</v>
      </c>
      <c r="CE146" s="88">
        <f>SUM(CE136:CE145)</f>
        <v>0</v>
      </c>
      <c r="CF146" s="88">
        <f>SUM(CF136:CF145)</f>
        <v>0</v>
      </c>
      <c r="CG146" s="88">
        <f>SUM(CG136:CG145)</f>
        <v>0</v>
      </c>
      <c r="CH146" s="88">
        <f>SUM(CH136:CH145)</f>
        <v>0</v>
      </c>
      <c r="CI146" s="89">
        <f t="shared" si="247"/>
        <v>0</v>
      </c>
      <c r="CJ146" s="88">
        <f>SUM(CJ136:CJ145)</f>
        <v>0</v>
      </c>
      <c r="CK146" s="88">
        <f>SUM(CK136:CK145)</f>
        <v>0</v>
      </c>
      <c r="CL146" s="88">
        <f>SUM(CL136:CL145)</f>
        <v>0</v>
      </c>
      <c r="CM146" s="88">
        <f>SUM(CM136:CM145)</f>
        <v>0</v>
      </c>
      <c r="CN146" s="89">
        <f t="shared" si="248"/>
        <v>0</v>
      </c>
      <c r="CO146" s="88">
        <f>SUM(CO136:CO145)</f>
        <v>0</v>
      </c>
      <c r="CP146" s="88">
        <f>SUM(CP136:CP145)</f>
        <v>0</v>
      </c>
      <c r="CQ146" s="88">
        <f>SUM(CQ136:CQ145)</f>
        <v>0</v>
      </c>
      <c r="CR146" s="88">
        <f>SUM(CR136:CR145)</f>
        <v>0</v>
      </c>
      <c r="CS146" s="89">
        <f t="shared" si="249"/>
        <v>0</v>
      </c>
      <c r="CT146" s="88">
        <f>SUM(CT136:CT145)</f>
        <v>0</v>
      </c>
      <c r="CU146" s="88">
        <f>SUM(CU136:CU145)</f>
        <v>0</v>
      </c>
      <c r="CV146" s="88">
        <f>SUM(CV136:CV145)</f>
        <v>0</v>
      </c>
      <c r="CW146" s="88">
        <f>SUM(CW136:CW145)</f>
        <v>0</v>
      </c>
      <c r="CX146" s="89">
        <f t="shared" si="250"/>
        <v>0</v>
      </c>
      <c r="CY146" s="88">
        <f>SUM(CY136:CY145)</f>
        <v>0</v>
      </c>
      <c r="CZ146" s="88">
        <f>SUM(CZ136:CZ145)</f>
        <v>0</v>
      </c>
      <c r="DA146" s="88">
        <f>SUM(DA136:DA145)</f>
        <v>0</v>
      </c>
      <c r="DB146" s="88">
        <f>SUM(DB136:DB145)</f>
        <v>0</v>
      </c>
      <c r="DC146" s="89">
        <f t="shared" si="251"/>
        <v>0</v>
      </c>
      <c r="DD146" s="90">
        <f>SUM(DD136:DD145)</f>
        <v>0</v>
      </c>
    </row>
    <row r="147" spans="1:108" x14ac:dyDescent="0.25">
      <c r="A147" t="s">
        <v>5384</v>
      </c>
      <c r="B147" s="30" t="s">
        <v>4695</v>
      </c>
    </row>
    <row r="148" spans="1:108" x14ac:dyDescent="0.25">
      <c r="A148" t="s">
        <v>5385</v>
      </c>
      <c r="B148" s="32" t="s">
        <v>5120</v>
      </c>
      <c r="C148" s="24">
        <f>SUMIFS(Detail!Q:Q,Detail!$A:$A,$B148,Detail!$D:$D,1,Detail!$C:$C,1)</f>
        <v>0</v>
      </c>
      <c r="D148" s="24">
        <f>SUMIFS(Detail!Q:Q,Detail!$A:$A,$B148,Detail!$D:$D,1,Detail!$C:$C,2)</f>
        <v>0</v>
      </c>
      <c r="E148" s="24">
        <f>SUMIFS(Detail!Q:Q,Detail!$A:$A,$B148,Detail!$D:$D,1,Detail!$C:$C,3)</f>
        <v>78.441677630612205</v>
      </c>
      <c r="F148" s="24">
        <f>SUMIFS(Detail!Q:Q,Detail!$A:$A,$B148,Detail!$D:$D,1,Detail!$C:$C,4)</f>
        <v>212.04203905724904</v>
      </c>
      <c r="G148" s="33">
        <f t="shared" ref="G148:G158" si="252">SUM(C148:F148)</f>
        <v>290.48371668786126</v>
      </c>
      <c r="H148" s="24">
        <f>SUMIFS(Detail!Q:Q,Detail!$A:$A,$B148,Detail!$D:$D,2,Detail!$C:$C,1)</f>
        <v>187.58326387801702</v>
      </c>
      <c r="I148" s="24">
        <f>SUMIFS(Detail!Q:Q,Detail!$A:$A,$B148,Detail!$D:$D,2,Detail!$C:$C,2)</f>
        <v>200.05660390715622</v>
      </c>
      <c r="J148" s="24">
        <f>SUMIFS(Detail!Q:Q,Detail!$A:$A,$B148,Detail!$D:$D,2,Detail!$C:$C,3)</f>
        <v>256.06666804661063</v>
      </c>
      <c r="K148" s="24">
        <f>SUMIFS(Detail!Q:Q,Detail!$A:$A,$B148,Detail!$D:$D,2,Detail!$C:$C,4)</f>
        <v>318.54540243250403</v>
      </c>
      <c r="L148" s="33">
        <f t="shared" ref="L148:L158" si="253">SUM(H148:K148)</f>
        <v>962.2519382642879</v>
      </c>
      <c r="M148" s="24">
        <f>SUMIFS(Detail!Q:Q,Detail!$A:$A,$B148,Detail!$D:$D,3,Detail!$C:$C,1)</f>
        <v>239.15861131557267</v>
      </c>
      <c r="N148" s="24">
        <f>SUMIFS(Detail!Q:Q,Detail!$A:$A,$B148,Detail!$D:$D,3,Detail!$C:$C,2)</f>
        <v>229.50693148333676</v>
      </c>
      <c r="O148" s="24">
        <f>SUMIFS(Detail!Q:Q,Detail!$A:$A,$B148,Detail!$D:$D,3,Detail!$C:$C,3)</f>
        <v>257.83102472994619</v>
      </c>
      <c r="P148" s="24">
        <f>SUMIFS(Detail!Q:Q,Detail!$A:$A,$B148,Detail!$D:$D,3,Detail!$C:$C,4)</f>
        <v>332.4361918250022</v>
      </c>
      <c r="Q148" s="33">
        <f t="shared" ref="Q148:Q158" si="254">SUM(M148:P148)</f>
        <v>1058.9327593538578</v>
      </c>
      <c r="R148" s="24">
        <f>SUMIFS(Detail!Q:Q,Detail!$A:$A,$B148,Detail!$D:$D,4,Detail!$C:$C,1)</f>
        <v>414.01163667092578</v>
      </c>
      <c r="S148" s="24">
        <f>SUMIFS(Detail!Q:Q,Detail!$A:$A,$B148,Detail!$D:$D,4,Detail!$C:$C,2)</f>
        <v>310.8855365417362</v>
      </c>
      <c r="T148" s="24">
        <f>SUMIFS(Detail!Q:Q,Detail!$A:$A,$B148,Detail!$D:$D,4,Detail!$C:$C,3)</f>
        <v>298.35532081034717</v>
      </c>
      <c r="U148" s="24">
        <f>SUMIFS(Detail!Q:Q,Detail!$A:$A,$B148,Detail!$D:$D,4,Detail!$C:$C,4)</f>
        <v>335.18012452610628</v>
      </c>
      <c r="V148" s="33">
        <f t="shared" ref="V148:V158" si="255">SUM(R148:U148)</f>
        <v>1358.4326185491154</v>
      </c>
      <c r="W148" s="24">
        <f>SUMIFS(Detail!Q:Q,Detail!$A:$A,$B148,Detail!$D:$D,5,Detail!$C:$C,1)</f>
        <v>432.16735384170943</v>
      </c>
      <c r="X148" s="24">
        <f>SUMIFS(Detail!Q:Q,Detail!$A:$A,$B148,Detail!$D:$D,5,Detail!$C:$C,2)</f>
        <v>538.21537922251537</v>
      </c>
      <c r="Y148" s="24">
        <f>SUMIFS(Detail!Q:Q,Detail!$A:$A,$B148,Detail!$D:$D,5,Detail!$C:$C,3)</f>
        <v>404.15134538954408</v>
      </c>
      <c r="Z148" s="24">
        <f>SUMIFS(Detail!Q:Q,Detail!$A:$A,$B148,Detail!$D:$D,5,Detail!$C:$C,4)</f>
        <v>387.86199471767031</v>
      </c>
      <c r="AA148" s="33">
        <f t="shared" ref="AA148:AA158" si="256">SUM(W148:Z148)</f>
        <v>1762.3960731714392</v>
      </c>
      <c r="AB148" s="24">
        <f>SUMIFS(Detail!Q:Q,Detail!$A:$A,$B148,Detail!$D:$D,6,Detail!$C:$C,1)</f>
        <v>167.34996155374301</v>
      </c>
      <c r="AC148" s="24">
        <f>SUMIFS(Detail!Q:Q,Detail!$A:$A,$B148,Detail!$D:$D,6,Detail!$C:$C,2)</f>
        <v>37.04712546393057</v>
      </c>
      <c r="AD148" s="24">
        <f>SUMIFS(Detail!Q:Q,Detail!$A:$A,$B148,Detail!$D:$D,6,Detail!$C:$C,3)</f>
        <v>10.501126412546</v>
      </c>
      <c r="AE148" s="24">
        <f>SUMIFS(Detail!Q:Q,Detail!$A:$A,$B148,Detail!$D:$D,6,Detail!$C:$C,4)</f>
        <v>3.3117277851270046</v>
      </c>
      <c r="AF148" s="33">
        <f t="shared" ref="AF148:AF158" si="257">SUM(AB148:AE148)</f>
        <v>218.20994121534659</v>
      </c>
      <c r="AG148" s="24">
        <f>SUMIFS(Detail!Q:Q,Detail!$A:$A,$B148,Detail!$D:$D,7,Detail!$C:$C,1)</f>
        <v>1.1175529921738416</v>
      </c>
      <c r="AH148" s="24">
        <f>SUMIFS(Detail!Q:Q,Detail!$A:$A,$B148,Detail!$D:$D,7,Detail!$C:$C,2)</f>
        <v>0.39604751383649273</v>
      </c>
      <c r="AI148" s="24">
        <f>SUMIFS(Detail!Q:Q,Detail!$A:$A,$B148,Detail!$D:$D,7,Detail!$C:$C,3)</f>
        <v>0.14579483036050078</v>
      </c>
      <c r="AJ148" s="24">
        <f>SUMIFS(Detail!Q:Q,Detail!$A:$A,$B148,Detail!$D:$D,7,Detail!$C:$C,4)</f>
        <v>5.5354588718728337E-2</v>
      </c>
      <c r="AK148" s="33">
        <f t="shared" ref="AK148:AK158" si="258">SUM(AG148:AJ148)</f>
        <v>1.7147499250895635</v>
      </c>
      <c r="AL148" s="24">
        <f>SUMIFS(Detail!Q:Q,Detail!$A:$A,$B148,Detail!$D:$D,8,Detail!$C:$C,1)</f>
        <v>2.1567995406257978E-2</v>
      </c>
      <c r="AM148" s="24">
        <f>SUMIFS(Detail!Q:Q,Detail!$A:$A,$B148,Detail!$D:$D,8,Detail!$C:$C,2)</f>
        <v>8.5922954312991351E-3</v>
      </c>
      <c r="AN148" s="24">
        <f>SUMIFS(Detail!Q:Q,Detail!$A:$A,$B148,Detail!$D:$D,8,Detail!$C:$C,3)</f>
        <v>3.4900023974842043E-3</v>
      </c>
      <c r="AO148" s="24">
        <f>SUMIFS(Detail!Q:Q,Detail!$A:$A,$B148,Detail!$D:$D,8,Detail!$C:$C,4)</f>
        <v>1.4420905627048342E-3</v>
      </c>
      <c r="AP148" s="33">
        <f t="shared" ref="AP148:AP158" si="259">SUM(AL148:AO148)</f>
        <v>3.5092383797746152E-2</v>
      </c>
      <c r="AQ148" s="24">
        <f>SUMIFS(Detail!Q:Q,Detail!$A:$A,$B148,Detail!$D:$D,9,Detail!$C:$C,1)</f>
        <v>6.0510284038173268E-4</v>
      </c>
      <c r="AR148" s="24">
        <f>SUMIFS(Detail!Q:Q,Detail!$A:$A,$B148,Detail!$D:$D,9,Detail!$C:$C,2)</f>
        <v>2.5745034417923307E-4</v>
      </c>
      <c r="AS148" s="24">
        <f>SUMIFS(Detail!Q:Q,Detail!$A:$A,$B148,Detail!$D:$D,9,Detail!$C:$C,3)</f>
        <v>1.1092983550042845E-4</v>
      </c>
      <c r="AT148" s="24">
        <f>SUMIFS(Detail!Q:Q,Detail!$A:$A,$B148,Detail!$D:$D,9,Detail!$C:$C,4)</f>
        <v>4.8354704631492496E-5</v>
      </c>
      <c r="AU148" s="33">
        <f t="shared" ref="AU148:AU158" si="260">SUM(AQ148:AT148)</f>
        <v>1.0218377246928867E-3</v>
      </c>
      <c r="AV148" s="24">
        <f>SUMIFS(Detail!Q:Q,Detail!$A:$A,$B148,Detail!$D:$D,10,Detail!$C:$C,1)</f>
        <v>2.1304637812136207E-5</v>
      </c>
      <c r="AW148" s="24">
        <f>SUMIFS(Detail!Q:Q,Detail!$A:$A,$B148,Detail!$D:$D,10,Detail!$C:$C,2)</f>
        <v>9.4801807790645398E-6</v>
      </c>
      <c r="AX148" s="24">
        <f>SUMIFS(Detail!Q:Q,Detail!$A:$A,$B148,Detail!$D:$D,10,Detail!$C:$C,3)</f>
        <v>4.2576557461870834E-6</v>
      </c>
      <c r="AY148" s="24">
        <f>SUMIFS(Detail!Q:Q,Detail!$A:$A,$B148,Detail!$D:$D,10,Detail!$C:$C,4)</f>
        <v>1.9287499526399188E-6</v>
      </c>
      <c r="AZ148" s="33">
        <f t="shared" ref="AZ148:AZ158" si="261">SUM(AV148:AY148)</f>
        <v>3.6971224290027749E-5</v>
      </c>
      <c r="BA148" s="24">
        <f>SUMIFS(Detail!Q:Q,Detail!$A:$A,$B148,Detail!$D:$D,11,Detail!$C:$C,1)</f>
        <v>8.8084925664588809E-7</v>
      </c>
      <c r="BB148" s="24">
        <f>SUMIFS(Detail!Q:Q,Detail!$A:$A,$B148,Detail!$D:$D,11,Detail!$C:$C,2)</f>
        <v>4.0535815060138702E-7</v>
      </c>
      <c r="BC148" s="24">
        <f>SUMIFS(Detail!Q:Q,Detail!$A:$A,$B148,Detail!$D:$D,11,Detail!$C:$C,3)</f>
        <v>1.8789160094456747E-7</v>
      </c>
      <c r="BD148" s="24">
        <f>SUMIFS(Detail!Q:Q,Detail!$A:$A,$B148,Detail!$D:$D,11,Detail!$C:$C,4)</f>
        <v>8.7689841166138649E-8</v>
      </c>
      <c r="BE148" s="33">
        <f t="shared" ref="BE148:BE158" si="262">SUM(BA148:BD148)</f>
        <v>1.5617888493579812E-6</v>
      </c>
      <c r="BF148" s="24">
        <f>SUMIFS(Detail!Q:Q,Detail!$A:$A,$B148,Detail!$D:$D,12,Detail!$C:$C,1)</f>
        <v>4.1188286559190601E-8</v>
      </c>
      <c r="BG148" s="24">
        <f>SUMIFS(Detail!Q:Q,Detail!$A:$A,$B148,Detail!$D:$D,12,Detail!$C:$C,2)</f>
        <v>1.9466824596747756E-8</v>
      </c>
      <c r="BH148" s="24">
        <f>SUMIFS(Detail!Q:Q,Detail!$A:$A,$B148,Detail!$D:$D,12,Detail!$C:$C,3)</f>
        <v>9.2550180852413177E-9</v>
      </c>
      <c r="BI148" s="24">
        <f>SUMIFS(Detail!Q:Q,Detail!$A:$A,$B148,Detail!$D:$D,12,Detail!$C:$C,4)</f>
        <v>4.4246917241252959E-9</v>
      </c>
      <c r="BJ148" s="33">
        <f t="shared" ref="BJ148:BJ158" si="263">SUM(BF148:BI148)</f>
        <v>7.4334820965304971E-8</v>
      </c>
      <c r="BK148" s="24">
        <f>SUMIFS(Detail!Q:Q,Detail!$A:$A,$B148,Detail!$D:$D,13,Detail!$C:$C,1)</f>
        <v>2.1263986127451062E-9</v>
      </c>
      <c r="BL148" s="24">
        <f>SUMIFS(Detail!Q:Q,Detail!$A:$A,$B148,Detail!$D:$D,13,Detail!$C:$C,2)</f>
        <v>1.0277290130034089E-9</v>
      </c>
      <c r="BM148" s="24">
        <f>SUMIFS(Detail!Q:Q,Detail!$A:$A,$B148,Detail!$D:$D,13,Detail!$C:$C,3)</f>
        <v>4.9840309657156467E-10</v>
      </c>
      <c r="BN148" s="24">
        <f>SUMIFS(Detail!Q:Q,Detail!$A:$A,$B148,Detail!$D:$D,13,Detail!$C:$C,4)</f>
        <v>2.4374458007514477E-10</v>
      </c>
      <c r="BO148" s="33">
        <f t="shared" ref="BO148:BO158" si="264">SUM(BK148:BN148)</f>
        <v>3.8962753023952246E-9</v>
      </c>
      <c r="BP148" s="24">
        <f>SUMIFS(Detail!Q:Q,Detail!$A:$A,$B148,Detail!$D:$D,14,Detail!$C:$C,1)</f>
        <v>1.1823431123048067E-10</v>
      </c>
      <c r="BQ148" s="24">
        <f>SUMIFS(Detail!Q:Q,Detail!$A:$A,$B148,Detail!$D:$D,14,Detail!$C:$C,2)</f>
        <v>6.0026650317013264E-11</v>
      </c>
      <c r="BR148" s="24">
        <f>SUMIFS(Detail!Q:Q,Detail!$A:$A,$B148,Detail!$D:$D,14,Detail!$C:$C,3)</f>
        <v>2.7284841053187847E-11</v>
      </c>
      <c r="BS148" s="24">
        <f>SUMIFS(Detail!Q:Q,Detail!$A:$A,$B148,Detail!$D:$D,14,Detail!$C:$C,4)</f>
        <v>1.546140993013978E-11</v>
      </c>
      <c r="BT148" s="33">
        <f t="shared" ref="BT148:BT158" si="265">SUM(BP148:BS148)</f>
        <v>2.2100721253082156E-10</v>
      </c>
      <c r="BU148" s="24">
        <f>SUMIFS(Detail!Q:Q,Detail!$A:$A,$B148,Detail!$D:$D,15,Detail!$C:$C,1)</f>
        <v>9.0949470177292824E-12</v>
      </c>
      <c r="BV148" s="24">
        <f>SUMIFS(Detail!Q:Q,Detail!$A:$A,$B148,Detail!$D:$D,15,Detail!$C:$C,2)</f>
        <v>1.8189894035458565E-12</v>
      </c>
      <c r="BW148" s="24">
        <f>SUMIFS(Detail!Q:Q,Detail!$A:$A,$B148,Detail!$D:$D,15,Detail!$C:$C,3)</f>
        <v>9.0949470177292824E-13</v>
      </c>
      <c r="BX148" s="24">
        <f>SUMIFS(Detail!Q:Q,Detail!$A:$A,$B148,Detail!$D:$D,15,Detail!$C:$C,4)</f>
        <v>0</v>
      </c>
      <c r="BY148" s="33">
        <f t="shared" ref="BY148:BY158" si="266">SUM(BU148:BX148)</f>
        <v>1.1823431123048067E-11</v>
      </c>
      <c r="BZ148" s="24">
        <f>SUMIFS(Detail!Q:Q,Detail!$A:$A,$B148,Detail!$D:$D,16,Detail!$C:$C,1)</f>
        <v>1.8189894035458565E-12</v>
      </c>
      <c r="CA148" s="24">
        <f>SUMIFS(Detail!Q:Q,Detail!$A:$A,$B148,Detail!$D:$D,16,Detail!$C:$C,2)</f>
        <v>0</v>
      </c>
      <c r="CB148" s="24">
        <f>SUMIFS(Detail!Q:Q,Detail!$A:$A,$B148,Detail!$D:$D,16,Detail!$C:$C,3)</f>
        <v>0</v>
      </c>
      <c r="CC148" s="24">
        <f>SUMIFS(Detail!Q:Q,Detail!$A:$A,$B148,Detail!$D:$D,16,Detail!$C:$C,4)</f>
        <v>9.0949470177292824E-13</v>
      </c>
      <c r="CD148" s="33">
        <f t="shared" ref="CD148:CD158" si="267">SUM(BZ148:CC148)</f>
        <v>2.7284841053187847E-12</v>
      </c>
      <c r="CE148" s="24">
        <f>SUMIFS(Detail!Q:Q,Detail!$A:$A,$B148,Detail!$D:$D,17,Detail!$C:$C,1)</f>
        <v>0</v>
      </c>
      <c r="CF148" s="24">
        <f>SUMIFS(Detail!Q:Q,Detail!$A:$A,$B148,Detail!$D:$D,17,Detail!$C:$C,2)</f>
        <v>0</v>
      </c>
      <c r="CG148" s="24">
        <f>SUMIFS(Detail!Q:Q,Detail!$A:$A,$B148,Detail!$D:$D,17,Detail!$C:$C,3)</f>
        <v>0</v>
      </c>
      <c r="CH148" s="24">
        <f>SUMIFS(Detail!Q:Q,Detail!$A:$A,$B148,Detail!$D:$D,17,Detail!$C:$C,4)</f>
        <v>0</v>
      </c>
      <c r="CI148" s="33">
        <f t="shared" ref="CI148:CI158" si="268">SUM(CE148:CH148)</f>
        <v>0</v>
      </c>
      <c r="CJ148" s="24">
        <f>SUMIFS(Detail!Q:Q,Detail!$A:$A,$B148,Detail!$D:$D,18,Detail!$C:$C,1)</f>
        <v>0</v>
      </c>
      <c r="CK148" s="24">
        <f>SUMIFS(Detail!Q:Q,Detail!$A:$A,$B148,Detail!$D:$D,18,Detail!$C:$C,2)</f>
        <v>0</v>
      </c>
      <c r="CL148" s="24">
        <f>SUMIFS(Detail!Q:Q,Detail!$A:$A,$B148,Detail!$D:$D,18,Detail!$C:$C,3)</f>
        <v>0</v>
      </c>
      <c r="CM148" s="24">
        <f>SUMIFS(Detail!Q:Q,Detail!$A:$A,$B148,Detail!$D:$D,18,Detail!$C:$C,4)</f>
        <v>0</v>
      </c>
      <c r="CN148" s="33">
        <f t="shared" ref="CN148:CN158" si="269">SUM(CJ148:CM148)</f>
        <v>0</v>
      </c>
      <c r="CO148" s="24">
        <f>SUMIFS(Detail!Q:Q,Detail!$A:$A,$B148,Detail!$D:$D,19,Detail!$C:$C,1)</f>
        <v>0</v>
      </c>
      <c r="CP148" s="24">
        <f>SUMIFS(Detail!Q:Q,Detail!$A:$A,$B148,Detail!$D:$D,19,Detail!$C:$C,2)</f>
        <v>0</v>
      </c>
      <c r="CQ148" s="24">
        <f>SUMIFS(Detail!Q:Q,Detail!$A:$A,$B148,Detail!$D:$D,19,Detail!$C:$C,3)</f>
        <v>0</v>
      </c>
      <c r="CR148" s="24">
        <f>SUMIFS(Detail!Q:Q,Detail!$A:$A,$B148,Detail!$D:$D,19,Detail!$C:$C,4)</f>
        <v>0</v>
      </c>
      <c r="CS148" s="33">
        <f t="shared" ref="CS148:CS158" si="270">SUM(CO148:CR148)</f>
        <v>0</v>
      </c>
      <c r="CT148" s="24">
        <f>SUMIFS(Detail!Q:Q,Detail!$A:$A,$B148,Detail!$D:$D,20,Detail!$C:$C,1)</f>
        <v>0</v>
      </c>
      <c r="CU148" s="24">
        <f>SUMIFS(Detail!Q:Q,Detail!$A:$A,$B148,Detail!$D:$D,20,Detail!$C:$C,2)</f>
        <v>0</v>
      </c>
      <c r="CV148" s="24">
        <f>SUMIFS(Detail!Q:Q,Detail!$A:$A,$B148,Detail!$D:$D,20,Detail!$C:$C,3)</f>
        <v>0</v>
      </c>
      <c r="CW148" s="24">
        <f>SUMIFS(Detail!Q:Q,Detail!$A:$A,$B148,Detail!$D:$D,20,Detail!$C:$C,4)</f>
        <v>0</v>
      </c>
      <c r="CX148" s="33">
        <f t="shared" ref="CX148:CX158" si="271">SUM(CT148:CW148)</f>
        <v>0</v>
      </c>
      <c r="CY148" s="24">
        <f>SUMIFS(Detail!Q:Q,Detail!$A:$A,$B148,Detail!$D:$D,21,Detail!$C:$C,1)</f>
        <v>0</v>
      </c>
      <c r="CZ148" s="24">
        <f>SUMIFS(Detail!Q:Q,Detail!$A:$A,$B148,Detail!$D:$D,21,Detail!$C:$C,2)</f>
        <v>0</v>
      </c>
      <c r="DA148" s="24">
        <f>SUMIFS(Detail!Q:Q,Detail!$A:$A,$B148,Detail!$D:$D,21,Detail!$C:$C,3)</f>
        <v>0</v>
      </c>
      <c r="DB148" s="24">
        <f>SUMIFS(Detail!Q:Q,Detail!$A:$A,$B148,Detail!$D:$D,21,Detail!$C:$C,4)</f>
        <v>0</v>
      </c>
      <c r="DC148" s="33">
        <f t="shared" ref="DC148:DC158" si="272">SUM(CY148:DB148)</f>
        <v>0</v>
      </c>
      <c r="DD148" s="86">
        <f>SUMIFS(Detail!Q:Q,Detail!$A:$A,$B148,Detail!$B:$B,"&gt;60")</f>
        <v>219.96084397343839</v>
      </c>
    </row>
    <row r="149" spans="1:108" x14ac:dyDescent="0.25">
      <c r="A149" t="s">
        <v>5386</v>
      </c>
      <c r="B149" s="32" t="s">
        <v>5121</v>
      </c>
      <c r="C149" s="24">
        <f>SUMIFS(Detail!Q:Q,Detail!$A:$A,$B149,Detail!$D:$D,1,Detail!$C:$C,1)</f>
        <v>0</v>
      </c>
      <c r="D149" s="24">
        <f>SUMIFS(Detail!Q:Q,Detail!$A:$A,$B149,Detail!$D:$D,1,Detail!$C:$C,2)</f>
        <v>0</v>
      </c>
      <c r="E149" s="24">
        <f>SUMIFS(Detail!Q:Q,Detail!$A:$A,$B149,Detail!$D:$D,1,Detail!$C:$C,3)</f>
        <v>11.758432556439262</v>
      </c>
      <c r="F149" s="24">
        <f>SUMIFS(Detail!Q:Q,Detail!$A:$A,$B149,Detail!$D:$D,1,Detail!$C:$C,4)</f>
        <v>80.4150944150811</v>
      </c>
      <c r="G149" s="33">
        <f t="shared" si="252"/>
        <v>92.17352697152036</v>
      </c>
      <c r="H149" s="24">
        <f>SUMIFS(Detail!Q:Q,Detail!$A:$A,$B149,Detail!$D:$D,2,Detail!$C:$C,1)</f>
        <v>113.77135785028163</v>
      </c>
      <c r="I149" s="24">
        <f>SUMIFS(Detail!Q:Q,Detail!$A:$A,$B149,Detail!$D:$D,2,Detail!$C:$C,2)</f>
        <v>109.0225155983691</v>
      </c>
      <c r="J149" s="24">
        <f>SUMIFS(Detail!Q:Q,Detail!$A:$A,$B149,Detail!$D:$D,2,Detail!$C:$C,3)</f>
        <v>124.03456898199653</v>
      </c>
      <c r="K149" s="24">
        <f>SUMIFS(Detail!Q:Q,Detail!$A:$A,$B149,Detail!$D:$D,2,Detail!$C:$C,4)</f>
        <v>178.93095919621857</v>
      </c>
      <c r="L149" s="33">
        <f t="shared" si="253"/>
        <v>525.75940162686584</v>
      </c>
      <c r="M149" s="24">
        <f>SUMIFS(Detail!Q:Q,Detail!$A:$A,$B149,Detail!$D:$D,3,Detail!$C:$C,1)</f>
        <v>191.50983215725557</v>
      </c>
      <c r="N149" s="24">
        <f>SUMIFS(Detail!Q:Q,Detail!$A:$A,$B149,Detail!$D:$D,3,Detail!$C:$C,2)</f>
        <v>177.55979785835382</v>
      </c>
      <c r="O149" s="24">
        <f>SUMIFS(Detail!Q:Q,Detail!$A:$A,$B149,Detail!$D:$D,3,Detail!$C:$C,3)</f>
        <v>158.67169497877546</v>
      </c>
      <c r="P149" s="24">
        <f>SUMIFS(Detail!Q:Q,Detail!$A:$A,$B149,Detail!$D:$D,3,Detail!$C:$C,4)</f>
        <v>165.30042531160029</v>
      </c>
      <c r="Q149" s="33">
        <f t="shared" si="254"/>
        <v>693.04175030598515</v>
      </c>
      <c r="R149" s="24">
        <f>SUMIFS(Detail!Q:Q,Detail!$A:$A,$B149,Detail!$D:$D,4,Detail!$C:$C,1)</f>
        <v>216.13037336767024</v>
      </c>
      <c r="S149" s="24">
        <f>SUMIFS(Detail!Q:Q,Detail!$A:$A,$B149,Detail!$D:$D,4,Detail!$C:$C,2)</f>
        <v>224.16041164443391</v>
      </c>
      <c r="T149" s="24">
        <f>SUMIFS(Detail!Q:Q,Detail!$A:$A,$B149,Detail!$D:$D,4,Detail!$C:$C,3)</f>
        <v>205.51862333057716</v>
      </c>
      <c r="U149" s="24">
        <f>SUMIFS(Detail!Q:Q,Detail!$A:$A,$B149,Detail!$D:$D,4,Detail!$C:$C,4)</f>
        <v>182.56017718426233</v>
      </c>
      <c r="V149" s="33">
        <f t="shared" si="255"/>
        <v>828.36958552694364</v>
      </c>
      <c r="W149" s="24">
        <f>SUMIFS(Detail!Q:Q,Detail!$A:$A,$B149,Detail!$D:$D,5,Detail!$C:$C,1)</f>
        <v>187.04030079658241</v>
      </c>
      <c r="X149" s="24">
        <f>SUMIFS(Detail!Q:Q,Detail!$A:$A,$B149,Detail!$D:$D,5,Detail!$C:$C,2)</f>
        <v>238.41917049532503</v>
      </c>
      <c r="Y149" s="24">
        <f>SUMIFS(Detail!Q:Q,Detail!$A:$A,$B149,Detail!$D:$D,5,Detail!$C:$C,3)</f>
        <v>245.23129380223736</v>
      </c>
      <c r="Z149" s="24">
        <f>SUMIFS(Detail!Q:Q,Detail!$A:$A,$B149,Detail!$D:$D,5,Detail!$C:$C,4)</f>
        <v>224.32750150100037</v>
      </c>
      <c r="AA149" s="33">
        <f t="shared" si="256"/>
        <v>895.01826659514518</v>
      </c>
      <c r="AB149" s="24">
        <f>SUMIFS(Detail!Q:Q,Detail!$A:$A,$B149,Detail!$D:$D,6,Detail!$C:$C,1)</f>
        <v>186.30333554356503</v>
      </c>
      <c r="AC149" s="24">
        <f>SUMIFS(Detail!Q:Q,Detail!$A:$A,$B149,Detail!$D:$D,6,Detail!$C:$C,2)</f>
        <v>137.70123103755304</v>
      </c>
      <c r="AD149" s="24">
        <f>SUMIFS(Detail!Q:Q,Detail!$A:$A,$B149,Detail!$D:$D,6,Detail!$C:$C,3)</f>
        <v>104.53837180061828</v>
      </c>
      <c r="AE149" s="24">
        <f>SUMIFS(Detail!Q:Q,Detail!$A:$A,$B149,Detail!$D:$D,6,Detail!$C:$C,4)</f>
        <v>81.914525264468011</v>
      </c>
      <c r="AF149" s="33">
        <f t="shared" si="257"/>
        <v>510.45746364620436</v>
      </c>
      <c r="AG149" s="24">
        <f>SUMIFS(Detail!Q:Q,Detail!$A:$A,$B149,Detail!$D:$D,7,Detail!$C:$C,1)</f>
        <v>65.799682483205288</v>
      </c>
      <c r="AH149" s="24">
        <f>SUMIFS(Detail!Q:Q,Detail!$A:$A,$B149,Detail!$D:$D,7,Detail!$C:$C,2)</f>
        <v>53.89753067808897</v>
      </c>
      <c r="AI149" s="24">
        <f>SUMIFS(Detail!Q:Q,Detail!$A:$A,$B149,Detail!$D:$D,7,Detail!$C:$C,3)</f>
        <v>44.849329490644323</v>
      </c>
      <c r="AJ149" s="24">
        <f>SUMIFS(Detail!Q:Q,Detail!$A:$A,$B149,Detail!$D:$D,7,Detail!$C:$C,4)</f>
        <v>37.808712499079775</v>
      </c>
      <c r="AK149" s="33">
        <f t="shared" si="258"/>
        <v>202.35525515101835</v>
      </c>
      <c r="AL149" s="24">
        <f>SUMIFS(Detail!Q:Q,Detail!$A:$A,$B149,Detail!$D:$D,8,Detail!$C:$C,1)</f>
        <v>32.224339404759576</v>
      </c>
      <c r="AM149" s="24">
        <f>SUMIFS(Detail!Q:Q,Detail!$A:$A,$B149,Detail!$D:$D,8,Detail!$C:$C,2)</f>
        <v>27.723409488650304</v>
      </c>
      <c r="AN149" s="24">
        <f>SUMIFS(Detail!Q:Q,Detail!$A:$A,$B149,Detail!$D:$D,8,Detail!$C:$C,3)</f>
        <v>24.045880273784405</v>
      </c>
      <c r="AO149" s="24">
        <f>SUMIFS(Detail!Q:Q,Detail!$A:$A,$B149,Detail!$D:$D,8,Detail!$C:$C,4)</f>
        <v>21.005542382231397</v>
      </c>
      <c r="AP149" s="33">
        <f t="shared" si="259"/>
        <v>104.99917154942568</v>
      </c>
      <c r="AQ149" s="24">
        <f>SUMIFS(Detail!Q:Q,Detail!$A:$A,$B149,Detail!$D:$D,9,Detail!$C:$C,1)</f>
        <v>18.466039176673803</v>
      </c>
      <c r="AR149" s="24">
        <f>SUMIFS(Detail!Q:Q,Detail!$A:$A,$B149,Detail!$D:$D,9,Detail!$C:$C,2)</f>
        <v>16.325573206665922</v>
      </c>
      <c r="AS149" s="24">
        <f>SUMIFS(Detail!Q:Q,Detail!$A:$A,$B149,Detail!$D:$D,9,Detail!$C:$C,3)</f>
        <v>14.506856939993668</v>
      </c>
      <c r="AT149" s="24">
        <f>SUMIFS(Detail!Q:Q,Detail!$A:$A,$B149,Detail!$D:$D,9,Detail!$C:$C,4)</f>
        <v>12.950335616789289</v>
      </c>
      <c r="AU149" s="33">
        <f t="shared" si="260"/>
        <v>62.248804940122682</v>
      </c>
      <c r="AV149" s="24">
        <f>SUMIFS(Detail!Q:Q,Detail!$A:$A,$B149,Detail!$D:$D,10,Detail!$C:$C,1)</f>
        <v>11.60951143653665</v>
      </c>
      <c r="AW149" s="24">
        <f>SUMIFS(Detail!Q:Q,Detail!$A:$A,$B149,Detail!$D:$D,10,Detail!$C:$C,2)</f>
        <v>10.44765190089629</v>
      </c>
      <c r="AX149" s="24">
        <f>SUMIFS(Detail!Q:Q,Detail!$A:$A,$B149,Detail!$D:$D,10,Detail!$C:$C,3)</f>
        <v>9.4354306539580648</v>
      </c>
      <c r="AY149" s="24">
        <f>SUMIFS(Detail!Q:Q,Detail!$A:$A,$B149,Detail!$D:$D,10,Detail!$C:$C,4)</f>
        <v>8.5492092798035628</v>
      </c>
      <c r="AZ149" s="33">
        <f t="shared" si="261"/>
        <v>40.041803271194567</v>
      </c>
      <c r="BA149" s="24">
        <f>SUMIFS(Detail!Q:Q,Detail!$A:$A,$B149,Detail!$D:$D,11,Detail!$C:$C,1)</f>
        <v>7.7697676765360484</v>
      </c>
      <c r="BB149" s="24">
        <f>SUMIFS(Detail!Q:Q,Detail!$A:$A,$B149,Detail!$D:$D,11,Detail!$C:$C,2)</f>
        <v>7.0813535155766658</v>
      </c>
      <c r="BC149" s="24">
        <f>SUMIFS(Detail!Q:Q,Detail!$A:$A,$B149,Detail!$D:$D,11,Detail!$C:$C,3)</f>
        <v>6.4709620491339592</v>
      </c>
      <c r="BD149" s="24">
        <f>SUMIFS(Detail!Q:Q,Detail!$A:$A,$B149,Detail!$D:$D,11,Detail!$C:$C,4)</f>
        <v>5.9277844572484355</v>
      </c>
      <c r="BE149" s="33">
        <f t="shared" si="262"/>
        <v>27.249867698495109</v>
      </c>
      <c r="BF149" s="24">
        <f>SUMIFS(Detail!Q:Q,Detail!$A:$A,$B149,Detail!$D:$D,12,Detail!$C:$C,1)</f>
        <v>5.4427810377719652</v>
      </c>
      <c r="BG149" s="24">
        <f>SUMIFS(Detail!Q:Q,Detail!$A:$A,$B149,Detail!$D:$D,12,Detail!$C:$C,2)</f>
        <v>5.0083479233512662</v>
      </c>
      <c r="BH149" s="24">
        <f>SUMIFS(Detail!Q:Q,Detail!$A:$A,$B149,Detail!$D:$D,12,Detail!$C:$C,3)</f>
        <v>4.6180545992133375</v>
      </c>
      <c r="BI149" s="24">
        <f>SUMIFS(Detail!Q:Q,Detail!$A:$A,$B149,Detail!$D:$D,12,Detail!$C:$C,4)</f>
        <v>4.2664355375218292</v>
      </c>
      <c r="BJ149" s="33">
        <f t="shared" si="263"/>
        <v>19.335619097858398</v>
      </c>
      <c r="BK149" s="24">
        <f>SUMIFS(Detail!Q:Q,Detail!$A:$A,$B149,Detail!$D:$D,13,Detail!$C:$C,1)</f>
        <v>3.9488235676121803</v>
      </c>
      <c r="BL149" s="24">
        <f>SUMIFS(Detail!Q:Q,Detail!$A:$A,$B149,Detail!$D:$D,13,Detail!$C:$C,2)</f>
        <v>3.6612157032946016</v>
      </c>
      <c r="BM149" s="24">
        <f>SUMIFS(Detail!Q:Q,Detail!$A:$A,$B149,Detail!$D:$D,13,Detail!$C:$C,3)</f>
        <v>3.4001644082459279</v>
      </c>
      <c r="BN149" s="24">
        <f>SUMIFS(Detail!Q:Q,Detail!$A:$A,$B149,Detail!$D:$D,13,Detail!$C:$C,4)</f>
        <v>3.162688944033107</v>
      </c>
      <c r="BO149" s="33">
        <f t="shared" si="264"/>
        <v>14.172892623185817</v>
      </c>
      <c r="BP149" s="24">
        <f>SUMIFS(Detail!Q:Q,Detail!$A:$A,$B149,Detail!$D:$D,14,Detail!$C:$C,1)</f>
        <v>2.9462026812475415</v>
      </c>
      <c r="BQ149" s="24">
        <f>SUMIFS(Detail!Q:Q,Detail!$A:$A,$B149,Detail!$D:$D,14,Detail!$C:$C,2)</f>
        <v>2.748453180821798</v>
      </c>
      <c r="BR149" s="24">
        <f>SUMIFS(Detail!Q:Q,Detail!$A:$A,$B149,Detail!$D:$D,14,Detail!$C:$C,3)</f>
        <v>2.5674725531312106</v>
      </c>
      <c r="BS149" s="24">
        <f>SUMIFS(Detail!Q:Q,Detail!$A:$A,$B149,Detail!$D:$D,14,Detail!$C:$C,4)</f>
        <v>2.4015361360593488</v>
      </c>
      <c r="BT149" s="33">
        <f t="shared" si="265"/>
        <v>10.663664551259899</v>
      </c>
      <c r="BU149" s="24">
        <f>SUMIFS(Detail!Q:Q,Detail!$A:$A,$B149,Detail!$D:$D,15,Detail!$C:$C,1)</f>
        <v>2.2491279429650604</v>
      </c>
      <c r="BV149" s="24">
        <f>SUMIFS(Detail!Q:Q,Detail!$A:$A,$B149,Detail!$D:$D,15,Detail!$C:$C,2)</f>
        <v>2.1089116479120094</v>
      </c>
      <c r="BW149" s="24">
        <f>SUMIFS(Detail!Q:Q,Detail!$A:$A,$B149,Detail!$D:$D,15,Detail!$C:$C,3)</f>
        <v>1.9797061220069736</v>
      </c>
      <c r="BX149" s="24">
        <f>SUMIFS(Detail!Q:Q,Detail!$A:$A,$B149,Detail!$D:$D,15,Detail!$C:$C,4)</f>
        <v>1.8604647273905357</v>
      </c>
      <c r="BY149" s="33">
        <f t="shared" si="266"/>
        <v>8.198210440274579</v>
      </c>
      <c r="BZ149" s="24">
        <f>SUMIFS(Detail!Q:Q,Detail!$A:$A,$B149,Detail!$D:$D,16,Detail!$C:$C,1)</f>
        <v>1.7502577273990028</v>
      </c>
      <c r="CA149" s="24">
        <f>SUMIFS(Detail!Q:Q,Detail!$A:$A,$B149,Detail!$D:$D,16,Detail!$C:$C,2)</f>
        <v>1.6482572915738274</v>
      </c>
      <c r="CB149" s="24">
        <f>SUMIFS(Detail!Q:Q,Detail!$A:$A,$B149,Detail!$D:$D,16,Detail!$C:$C,3)</f>
        <v>1.5537246700873766</v>
      </c>
      <c r="CC149" s="24">
        <f>SUMIFS(Detail!Q:Q,Detail!$A:$A,$B149,Detail!$D:$D,16,Detail!$C:$C,4)</f>
        <v>1.4659991886251191</v>
      </c>
      <c r="CD149" s="33">
        <f t="shared" si="267"/>
        <v>6.4182388776853259</v>
      </c>
      <c r="CE149" s="24">
        <f>SUMIFS(Detail!Q:Q,Detail!$A:$A,$B149,Detail!$D:$D,17,Detail!$C:$C,1)</f>
        <v>1.3844887765662861</v>
      </c>
      <c r="CF149" s="24">
        <f>SUMIFS(Detail!Q:Q,Detail!$A:$A,$B149,Detail!$D:$D,17,Detail!$C:$C,2)</f>
        <v>1.3086617909134475</v>
      </c>
      <c r="CG149" s="24">
        <f>SUMIFS(Detail!Q:Q,Detail!$A:$A,$B149,Detail!$D:$D,17,Detail!$C:$C,3)</f>
        <v>1.2380399390199273</v>
      </c>
      <c r="CH149" s="24">
        <f>SUMIFS(Detail!Q:Q,Detail!$A:$A,$B149,Detail!$D:$D,17,Detail!$C:$C,4)</f>
        <v>1.1721921358362124</v>
      </c>
      <c r="CI149" s="33">
        <f t="shared" si="268"/>
        <v>5.1033826423358732</v>
      </c>
      <c r="CJ149" s="24">
        <f>SUMIFS(Detail!Q:Q,Detail!$A:$A,$B149,Detail!$D:$D,18,Detail!$C:$C,1)</f>
        <v>1.1107291586440624</v>
      </c>
      <c r="CK149" s="24">
        <f>SUMIFS(Detail!Q:Q,Detail!$A:$A,$B149,Detail!$D:$D,18,Detail!$C:$C,2)</f>
        <v>1.0532989840594382</v>
      </c>
      <c r="CL149" s="24">
        <f>SUMIFS(Detail!Q:Q,Detail!$A:$A,$B149,Detail!$D:$D,18,Detail!$C:$C,3)</f>
        <v>0.99958271059585968</v>
      </c>
      <c r="CM149" s="24">
        <f>SUMIFS(Detail!Q:Q,Detail!$A:$A,$B149,Detail!$D:$D,18,Detail!$C:$C,4)</f>
        <v>0.94929098497550513</v>
      </c>
      <c r="CN149" s="33">
        <f t="shared" si="269"/>
        <v>4.1129018382748654</v>
      </c>
      <c r="CO149" s="24">
        <f>SUMIFS(Detail!Q:Q,Detail!$A:$A,$B149,Detail!$D:$D,19,Detail!$C:$C,1)</f>
        <v>0.90216086307600563</v>
      </c>
      <c r="CP149" s="24">
        <f>SUMIFS(Detail!Q:Q,Detail!$A:$A,$B149,Detail!$D:$D,19,Detail!$C:$C,2)</f>
        <v>0.85795304669909456</v>
      </c>
      <c r="CQ149" s="24">
        <f>SUMIFS(Detail!Q:Q,Detail!$A:$A,$B149,Detail!$D:$D,19,Detail!$C:$C,3)</f>
        <v>0.81644944617437432</v>
      </c>
      <c r="CR149" s="24">
        <f>SUMIFS(Detail!Q:Q,Detail!$A:$A,$B149,Detail!$D:$D,19,Detail!$C:$C,4)</f>
        <v>0.77745102609969763</v>
      </c>
      <c r="CS149" s="33">
        <f t="shared" si="270"/>
        <v>3.3540143820491721</v>
      </c>
      <c r="CT149" s="24">
        <f>SUMIFS(Detail!Q:Q,Detail!$A:$A,$B149,Detail!$D:$D,20,Detail!$C:$C,1)</f>
        <v>0.74077589761782292</v>
      </c>
      <c r="CU149" s="24">
        <f>SUMIFS(Detail!Q:Q,Detail!$A:$A,$B149,Detail!$D:$D,20,Detail!$C:$C,2)</f>
        <v>0.70625762594772823</v>
      </c>
      <c r="CV149" s="24">
        <f>SUMIFS(Detail!Q:Q,Detail!$A:$A,$B149,Detail!$D:$D,20,Detail!$C:$C,3)</f>
        <v>0.6737437260671868</v>
      </c>
      <c r="CW149" s="24">
        <f>SUMIFS(Detail!Q:Q,Detail!$A:$A,$B149,Detail!$D:$D,20,Detail!$C:$C,4)</f>
        <v>0.64309432341860884</v>
      </c>
      <c r="CX149" s="33">
        <f t="shared" si="271"/>
        <v>2.7638715730513468</v>
      </c>
      <c r="CY149" s="24">
        <f>SUMIFS(Detail!Q:Q,Detail!$A:$A,$B149,Detail!$D:$D,21,Detail!$C:$C,1)</f>
        <v>4.572378721383302</v>
      </c>
      <c r="CZ149" s="24">
        <f>SUMIFS(Detail!Q:Q,Detail!$A:$A,$B149,Detail!$D:$D,21,Detail!$C:$C,2)</f>
        <v>0</v>
      </c>
      <c r="DA149" s="24">
        <f>SUMIFS(Detail!Q:Q,Detail!$A:$A,$B149,Detail!$D:$D,21,Detail!$C:$C,3)</f>
        <v>0</v>
      </c>
      <c r="DB149" s="24">
        <f>SUMIFS(Detail!Q:Q,Detail!$A:$A,$B149,Detail!$D:$D,21,Detail!$C:$C,4)</f>
        <v>0</v>
      </c>
      <c r="DC149" s="33">
        <f t="shared" si="272"/>
        <v>4.572378721383302</v>
      </c>
      <c r="DD149" s="86">
        <f>SUMIFS(Detail!Q:Q,Detail!$A:$A,$B149,Detail!$B:$B,"&gt;60")</f>
        <v>1026.0475410038193</v>
      </c>
    </row>
    <row r="150" spans="1:108" x14ac:dyDescent="0.25">
      <c r="A150" t="s">
        <v>5387</v>
      </c>
      <c r="B150" s="32" t="s">
        <v>5122</v>
      </c>
      <c r="C150" s="24">
        <f>SUMIFS(Detail!Q:Q,Detail!$A:$A,$B150,Detail!$D:$D,1,Detail!$C:$C,1)</f>
        <v>0</v>
      </c>
      <c r="D150" s="24">
        <f>SUMIFS(Detail!Q:Q,Detail!$A:$A,$B150,Detail!$D:$D,1,Detail!$C:$C,2)</f>
        <v>0</v>
      </c>
      <c r="E150" s="24">
        <f>SUMIFS(Detail!Q:Q,Detail!$A:$A,$B150,Detail!$D:$D,1,Detail!$C:$C,3)</f>
        <v>30.833992779328696</v>
      </c>
      <c r="F150" s="24">
        <f>SUMIFS(Detail!Q:Q,Detail!$A:$A,$B150,Detail!$D:$D,1,Detail!$C:$C,4)</f>
        <v>95.683455231719321</v>
      </c>
      <c r="G150" s="33">
        <f t="shared" si="252"/>
        <v>126.51744801104802</v>
      </c>
      <c r="H150" s="24">
        <f>SUMIFS(Detail!Q:Q,Detail!$A:$A,$B150,Detail!$D:$D,2,Detail!$C:$C,1)</f>
        <v>117.86740042123857</v>
      </c>
      <c r="I150" s="24">
        <f>SUMIFS(Detail!Q:Q,Detail!$A:$A,$B150,Detail!$D:$D,2,Detail!$C:$C,2)</f>
        <v>150.10138339037118</v>
      </c>
      <c r="J150" s="24">
        <f>SUMIFS(Detail!Q:Q,Detail!$A:$A,$B150,Detail!$D:$D,2,Detail!$C:$C,3)</f>
        <v>186.49558609967295</v>
      </c>
      <c r="K150" s="24">
        <f>SUMIFS(Detail!Q:Q,Detail!$A:$A,$B150,Detail!$D:$D,2,Detail!$C:$C,4)</f>
        <v>223.69671284414255</v>
      </c>
      <c r="L150" s="33">
        <f t="shared" si="253"/>
        <v>678.16108275542524</v>
      </c>
      <c r="M150" s="24">
        <f>SUMIFS(Detail!Q:Q,Detail!$A:$A,$B150,Detail!$D:$D,3,Detail!$C:$C,1)</f>
        <v>242.60545265981671</v>
      </c>
      <c r="N150" s="24">
        <f>SUMIFS(Detail!Q:Q,Detail!$A:$A,$B150,Detail!$D:$D,3,Detail!$C:$C,2)</f>
        <v>248.56614602142031</v>
      </c>
      <c r="O150" s="24">
        <f>SUMIFS(Detail!Q:Q,Detail!$A:$A,$B150,Detail!$D:$D,3,Detail!$C:$C,3)</f>
        <v>303.84967101976622</v>
      </c>
      <c r="P150" s="24">
        <f>SUMIFS(Detail!Q:Q,Detail!$A:$A,$B150,Detail!$D:$D,3,Detail!$C:$C,4)</f>
        <v>374.14813676677386</v>
      </c>
      <c r="Q150" s="33">
        <f t="shared" si="254"/>
        <v>1169.1694064677772</v>
      </c>
      <c r="R150" s="24">
        <f>SUMIFS(Detail!Q:Q,Detail!$A:$A,$B150,Detail!$D:$D,4,Detail!$C:$C,1)</f>
        <v>447.78568214493544</v>
      </c>
      <c r="S150" s="24">
        <f>SUMIFS(Detail!Q:Q,Detail!$A:$A,$B150,Detail!$D:$D,4,Detail!$C:$C,2)</f>
        <v>485.35041698670557</v>
      </c>
      <c r="T150" s="24">
        <f>SUMIFS(Detail!Q:Q,Detail!$A:$A,$B150,Detail!$D:$D,4,Detail!$C:$C,3)</f>
        <v>497.18379320848044</v>
      </c>
      <c r="U150" s="24">
        <f>SUMIFS(Detail!Q:Q,Detail!$A:$A,$B150,Detail!$D:$D,4,Detail!$C:$C,4)</f>
        <v>607.71893878990522</v>
      </c>
      <c r="V150" s="33">
        <f t="shared" si="255"/>
        <v>2038.0388311300267</v>
      </c>
      <c r="W150" s="24">
        <f>SUMIFS(Detail!Q:Q,Detail!$A:$A,$B150,Detail!$D:$D,5,Detail!$C:$C,1)</f>
        <v>748.30392252528463</v>
      </c>
      <c r="X150" s="24">
        <f>SUMIFS(Detail!Q:Q,Detail!$A:$A,$B150,Detail!$D:$D,5,Detail!$C:$C,2)</f>
        <v>895.57441584480057</v>
      </c>
      <c r="Y150" s="24">
        <f>SUMIFS(Detail!Q:Q,Detail!$A:$A,$B150,Detail!$D:$D,5,Detail!$C:$C,3)</f>
        <v>970.70207488567212</v>
      </c>
      <c r="Z150" s="24">
        <f>SUMIFS(Detail!Q:Q,Detail!$A:$A,$B150,Detail!$D:$D,5,Detail!$C:$C,4)</f>
        <v>994.36809965697103</v>
      </c>
      <c r="AA150" s="33">
        <f t="shared" si="256"/>
        <v>3608.9485129127283</v>
      </c>
      <c r="AB150" s="24">
        <f>SUMIFS(Detail!Q:Q,Detail!$A:$A,$B150,Detail!$D:$D,6,Detail!$C:$C,1)</f>
        <v>432.23815357542662</v>
      </c>
      <c r="AC150" s="24">
        <f>SUMIFS(Detail!Q:Q,Detail!$A:$A,$B150,Detail!$D:$D,6,Detail!$C:$C,2)</f>
        <v>94.879988095388399</v>
      </c>
      <c r="AD150" s="24">
        <f>SUMIFS(Detail!Q:Q,Detail!$A:$A,$B150,Detail!$D:$D,6,Detail!$C:$C,3)</f>
        <v>26.739762385538597</v>
      </c>
      <c r="AE150" s="24">
        <f>SUMIFS(Detail!Q:Q,Detail!$A:$A,$B150,Detail!$D:$D,6,Detail!$C:$C,4)</f>
        <v>8.3941734270201778</v>
      </c>
      <c r="AF150" s="33">
        <f t="shared" si="257"/>
        <v>562.2520774833738</v>
      </c>
      <c r="AG150" s="24">
        <f>SUMIFS(Detail!Q:Q,Detail!$A:$A,$B150,Detail!$D:$D,7,Detail!$C:$C,1)</f>
        <v>2.8216667088672693</v>
      </c>
      <c r="AH150" s="24">
        <f>SUMIFS(Detail!Q:Q,Detail!$A:$A,$B150,Detail!$D:$D,7,Detail!$C:$C,2)</f>
        <v>0.9965962721971664</v>
      </c>
      <c r="AI150" s="24">
        <f>SUMIFS(Detail!Q:Q,Detail!$A:$A,$B150,Detail!$D:$D,7,Detail!$C:$C,3)</f>
        <v>0.36577477395530877</v>
      </c>
      <c r="AJ150" s="24">
        <f>SUMIFS(Detail!Q:Q,Detail!$A:$A,$B150,Detail!$D:$D,7,Detail!$C:$C,4)</f>
        <v>0.13850147098310117</v>
      </c>
      <c r="AK150" s="33">
        <f t="shared" si="258"/>
        <v>4.3225392260028457</v>
      </c>
      <c r="AL150" s="24">
        <f>SUMIFS(Detail!Q:Q,Detail!$A:$A,$B150,Detail!$D:$D,8,Detail!$C:$C,1)</f>
        <v>5.3832460082048783E-2</v>
      </c>
      <c r="AM150" s="24">
        <f>SUMIFS(Detail!Q:Q,Detail!$A:$A,$B150,Detail!$D:$D,8,Detail!$C:$C,2)</f>
        <v>2.1397534997049661E-2</v>
      </c>
      <c r="AN150" s="24">
        <f>SUMIFS(Detail!Q:Q,Detail!$A:$A,$B150,Detail!$D:$D,8,Detail!$C:$C,3)</f>
        <v>8.6730752109360765E-3</v>
      </c>
      <c r="AO150" s="24">
        <f>SUMIFS(Detail!Q:Q,Detail!$A:$A,$B150,Detail!$D:$D,8,Detail!$C:$C,4)</f>
        <v>3.5768022080446826E-3</v>
      </c>
      <c r="AP150" s="33">
        <f t="shared" si="259"/>
        <v>8.7479872498079203E-2</v>
      </c>
      <c r="AQ150" s="24">
        <f>SUMIFS(Detail!Q:Q,Detail!$A:$A,$B150,Detail!$D:$D,9,Detail!$C:$C,1)</f>
        <v>1.4980984924477525E-3</v>
      </c>
      <c r="AR150" s="24">
        <f>SUMIFS(Detail!Q:Q,Detail!$A:$A,$B150,Detail!$D:$D,9,Detail!$C:$C,2)</f>
        <v>6.3629786836827407E-4</v>
      </c>
      <c r="AS150" s="24">
        <f>SUMIFS(Detail!Q:Q,Detail!$A:$A,$B150,Detail!$D:$D,9,Detail!$C:$C,3)</f>
        <v>2.7372388285584748E-4</v>
      </c>
      <c r="AT150" s="24">
        <f>SUMIFS(Detail!Q:Q,Detail!$A:$A,$B150,Detail!$D:$D,9,Detail!$C:$C,4)</f>
        <v>1.1913442358491011E-4</v>
      </c>
      <c r="AU150" s="33">
        <f t="shared" si="260"/>
        <v>2.5272546672567842E-3</v>
      </c>
      <c r="AV150" s="24">
        <f>SUMIFS(Detail!Q:Q,Detail!$A:$A,$B150,Detail!$D:$D,10,Detail!$C:$C,1)</f>
        <v>5.2413121011340991E-5</v>
      </c>
      <c r="AW150" s="24">
        <f>SUMIFS(Detail!Q:Q,Detail!$A:$A,$B150,Detail!$D:$D,10,Detail!$C:$C,2)</f>
        <v>2.3290540411835536E-5</v>
      </c>
      <c r="AX150" s="24">
        <f>SUMIFS(Detail!Q:Q,Detail!$A:$A,$B150,Detail!$D:$D,10,Detail!$C:$C,3)</f>
        <v>1.0446180567669217E-5</v>
      </c>
      <c r="AY150" s="24">
        <f>SUMIFS(Detail!Q:Q,Detail!$A:$A,$B150,Detail!$D:$D,10,Detail!$C:$C,4)</f>
        <v>4.7261910367524251E-6</v>
      </c>
      <c r="AZ150" s="33">
        <f t="shared" si="261"/>
        <v>9.0876033027598169E-5</v>
      </c>
      <c r="BA150" s="24">
        <f>SUMIFS(Detail!Q:Q,Detail!$A:$A,$B150,Detail!$D:$D,11,Detail!$C:$C,1)</f>
        <v>2.1557989384746179E-6</v>
      </c>
      <c r="BB150" s="24">
        <f>SUMIFS(Detail!Q:Q,Detail!$A:$A,$B150,Detail!$D:$D,11,Detail!$C:$C,2)</f>
        <v>9.9091994343325496E-7</v>
      </c>
      <c r="BC150" s="24">
        <f>SUMIFS(Detail!Q:Q,Detail!$A:$A,$B150,Detail!$D:$D,11,Detail!$C:$C,3)</f>
        <v>4.5879460230935365E-7</v>
      </c>
      <c r="BD150" s="24">
        <f>SUMIFS(Detail!Q:Q,Detail!$A:$A,$B150,Detail!$D:$D,11,Detail!$C:$C,4)</f>
        <v>2.1388495952123776E-7</v>
      </c>
      <c r="BE150" s="33">
        <f t="shared" si="262"/>
        <v>3.8193984437384643E-6</v>
      </c>
      <c r="BF150" s="24">
        <f>SUMIFS(Detail!Q:Q,Detail!$A:$A,$B150,Detail!$D:$D,12,Detail!$C:$C,1)</f>
        <v>1.0036183084594086E-7</v>
      </c>
      <c r="BG150" s="24">
        <f>SUMIFS(Detail!Q:Q,Detail!$A:$A,$B150,Detail!$D:$D,12,Detail!$C:$C,2)</f>
        <v>4.7385583457071334E-8</v>
      </c>
      <c r="BH150" s="24">
        <f>SUMIFS(Detail!Q:Q,Detail!$A:$A,$B150,Detail!$D:$D,12,Detail!$C:$C,3)</f>
        <v>2.2505446395371109E-8</v>
      </c>
      <c r="BI150" s="24">
        <f>SUMIFS(Detail!Q:Q,Detail!$A:$A,$B150,Detail!$D:$D,12,Detail!$C:$C,4)</f>
        <v>1.0748408385552466E-8</v>
      </c>
      <c r="BJ150" s="33">
        <f t="shared" si="263"/>
        <v>1.8100126908393577E-7</v>
      </c>
      <c r="BK150" s="24">
        <f>SUMIFS(Detail!Q:Q,Detail!$A:$A,$B150,Detail!$D:$D,13,Detail!$C:$C,1)</f>
        <v>5.1604729378595948E-9</v>
      </c>
      <c r="BL150" s="24">
        <f>SUMIFS(Detail!Q:Q,Detail!$A:$A,$B150,Detail!$D:$D,13,Detail!$C:$C,2)</f>
        <v>2.4929249775595963E-9</v>
      </c>
      <c r="BM150" s="24">
        <f>SUMIFS(Detail!Q:Q,Detail!$A:$A,$B150,Detail!$D:$D,13,Detail!$C:$C,3)</f>
        <v>1.2087184586562216E-9</v>
      </c>
      <c r="BN150" s="24">
        <f>SUMIFS(Detail!Q:Q,Detail!$A:$A,$B150,Detail!$D:$D,13,Detail!$C:$C,4)</f>
        <v>5.9026206145063043E-10</v>
      </c>
      <c r="BO150" s="33">
        <f t="shared" si="264"/>
        <v>9.4523784355260432E-9</v>
      </c>
      <c r="BP150" s="24">
        <f>SUMIFS(Detail!Q:Q,Detail!$A:$A,$B150,Detail!$D:$D,14,Detail!$C:$C,1)</f>
        <v>2.8558133635669947E-10</v>
      </c>
      <c r="BQ150" s="24">
        <f>SUMIFS(Detail!Q:Q,Detail!$A:$A,$B150,Detail!$D:$D,14,Detail!$C:$C,2)</f>
        <v>1.4097167877480388E-10</v>
      </c>
      <c r="BR150" s="24">
        <f>SUMIFS(Detail!Q:Q,Detail!$A:$A,$B150,Detail!$D:$D,14,Detail!$C:$C,3)</f>
        <v>7.3669070843607187E-11</v>
      </c>
      <c r="BS150" s="24">
        <f>SUMIFS(Detail!Q:Q,Detail!$A:$A,$B150,Detail!$D:$D,14,Detail!$C:$C,4)</f>
        <v>3.2741809263825417E-11</v>
      </c>
      <c r="BT150" s="33">
        <f t="shared" si="265"/>
        <v>5.3296389523893595E-10</v>
      </c>
      <c r="BU150" s="24">
        <f>SUMIFS(Detail!Q:Q,Detail!$A:$A,$B150,Detail!$D:$D,15,Detail!$C:$C,1)</f>
        <v>1.6370904631912708E-11</v>
      </c>
      <c r="BV150" s="24">
        <f>SUMIFS(Detail!Q:Q,Detail!$A:$A,$B150,Detail!$D:$D,15,Detail!$C:$C,2)</f>
        <v>8.1854523159563541E-12</v>
      </c>
      <c r="BW150" s="24">
        <f>SUMIFS(Detail!Q:Q,Detail!$A:$A,$B150,Detail!$D:$D,15,Detail!$C:$C,3)</f>
        <v>5.4569682106375694E-12</v>
      </c>
      <c r="BX150" s="24">
        <f>SUMIFS(Detail!Q:Q,Detail!$A:$A,$B150,Detail!$D:$D,15,Detail!$C:$C,4)</f>
        <v>3.637978807091713E-12</v>
      </c>
      <c r="BY150" s="33">
        <f t="shared" si="266"/>
        <v>3.3651303965598345E-11</v>
      </c>
      <c r="BZ150" s="24">
        <f>SUMIFS(Detail!Q:Q,Detail!$A:$A,$B150,Detail!$D:$D,16,Detail!$C:$C,1)</f>
        <v>9.0949470177292824E-13</v>
      </c>
      <c r="CA150" s="24">
        <f>SUMIFS(Detail!Q:Q,Detail!$A:$A,$B150,Detail!$D:$D,16,Detail!$C:$C,2)</f>
        <v>0</v>
      </c>
      <c r="CB150" s="24">
        <f>SUMIFS(Detail!Q:Q,Detail!$A:$A,$B150,Detail!$D:$D,16,Detail!$C:$C,3)</f>
        <v>0</v>
      </c>
      <c r="CC150" s="24">
        <f>SUMIFS(Detail!Q:Q,Detail!$A:$A,$B150,Detail!$D:$D,16,Detail!$C:$C,4)</f>
        <v>0</v>
      </c>
      <c r="CD150" s="33">
        <f t="shared" si="267"/>
        <v>9.0949470177292824E-13</v>
      </c>
      <c r="CE150" s="24">
        <f>SUMIFS(Detail!Q:Q,Detail!$A:$A,$B150,Detail!$D:$D,17,Detail!$C:$C,1)</f>
        <v>0</v>
      </c>
      <c r="CF150" s="24">
        <f>SUMIFS(Detail!Q:Q,Detail!$A:$A,$B150,Detail!$D:$D,17,Detail!$C:$C,2)</f>
        <v>0</v>
      </c>
      <c r="CG150" s="24">
        <f>SUMIFS(Detail!Q:Q,Detail!$A:$A,$B150,Detail!$D:$D,17,Detail!$C:$C,3)</f>
        <v>0</v>
      </c>
      <c r="CH150" s="24">
        <f>SUMIFS(Detail!Q:Q,Detail!$A:$A,$B150,Detail!$D:$D,17,Detail!$C:$C,4)</f>
        <v>0</v>
      </c>
      <c r="CI150" s="33">
        <f t="shared" si="268"/>
        <v>0</v>
      </c>
      <c r="CJ150" s="24">
        <f>SUMIFS(Detail!Q:Q,Detail!$A:$A,$B150,Detail!$D:$D,18,Detail!$C:$C,1)</f>
        <v>0</v>
      </c>
      <c r="CK150" s="24">
        <f>SUMIFS(Detail!Q:Q,Detail!$A:$A,$B150,Detail!$D:$D,18,Detail!$C:$C,2)</f>
        <v>0</v>
      </c>
      <c r="CL150" s="24">
        <f>SUMIFS(Detail!Q:Q,Detail!$A:$A,$B150,Detail!$D:$D,18,Detail!$C:$C,3)</f>
        <v>0</v>
      </c>
      <c r="CM150" s="24">
        <f>SUMIFS(Detail!Q:Q,Detail!$A:$A,$B150,Detail!$D:$D,18,Detail!$C:$C,4)</f>
        <v>0</v>
      </c>
      <c r="CN150" s="33">
        <f t="shared" si="269"/>
        <v>0</v>
      </c>
      <c r="CO150" s="24">
        <f>SUMIFS(Detail!Q:Q,Detail!$A:$A,$B150,Detail!$D:$D,19,Detail!$C:$C,1)</f>
        <v>0</v>
      </c>
      <c r="CP150" s="24">
        <f>SUMIFS(Detail!Q:Q,Detail!$A:$A,$B150,Detail!$D:$D,19,Detail!$C:$C,2)</f>
        <v>0</v>
      </c>
      <c r="CQ150" s="24">
        <f>SUMIFS(Detail!Q:Q,Detail!$A:$A,$B150,Detail!$D:$D,19,Detail!$C:$C,3)</f>
        <v>0</v>
      </c>
      <c r="CR150" s="24">
        <f>SUMIFS(Detail!Q:Q,Detail!$A:$A,$B150,Detail!$D:$D,19,Detail!$C:$C,4)</f>
        <v>0</v>
      </c>
      <c r="CS150" s="33">
        <f t="shared" si="270"/>
        <v>0</v>
      </c>
      <c r="CT150" s="24">
        <f>SUMIFS(Detail!Q:Q,Detail!$A:$A,$B150,Detail!$D:$D,20,Detail!$C:$C,1)</f>
        <v>0</v>
      </c>
      <c r="CU150" s="24">
        <f>SUMIFS(Detail!Q:Q,Detail!$A:$A,$B150,Detail!$D:$D,20,Detail!$C:$C,2)</f>
        <v>0</v>
      </c>
      <c r="CV150" s="24">
        <f>SUMIFS(Detail!Q:Q,Detail!$A:$A,$B150,Detail!$D:$D,20,Detail!$C:$C,3)</f>
        <v>0</v>
      </c>
      <c r="CW150" s="24">
        <f>SUMIFS(Detail!Q:Q,Detail!$A:$A,$B150,Detail!$D:$D,20,Detail!$C:$C,4)</f>
        <v>0</v>
      </c>
      <c r="CX150" s="33">
        <f t="shared" si="271"/>
        <v>0</v>
      </c>
      <c r="CY150" s="24">
        <f>SUMIFS(Detail!Q:Q,Detail!$A:$A,$B150,Detail!$D:$D,21,Detail!$C:$C,1)</f>
        <v>0</v>
      </c>
      <c r="CZ150" s="24">
        <f>SUMIFS(Detail!Q:Q,Detail!$A:$A,$B150,Detail!$D:$D,21,Detail!$C:$C,2)</f>
        <v>0</v>
      </c>
      <c r="DA150" s="24">
        <f>SUMIFS(Detail!Q:Q,Detail!$A:$A,$B150,Detail!$D:$D,21,Detail!$C:$C,3)</f>
        <v>0</v>
      </c>
      <c r="DB150" s="24">
        <f>SUMIFS(Detail!Q:Q,Detail!$A:$A,$B150,Detail!$D:$D,21,Detail!$C:$C,4)</f>
        <v>0</v>
      </c>
      <c r="DC150" s="33">
        <f t="shared" si="272"/>
        <v>0</v>
      </c>
      <c r="DD150" s="86">
        <f>SUMIFS(Detail!Q:Q,Detail!$A:$A,$B150,Detail!$B:$B,"&gt;60")</f>
        <v>566.66471872299462</v>
      </c>
    </row>
    <row r="151" spans="1:108" x14ac:dyDescent="0.25">
      <c r="A151" t="s">
        <v>5388</v>
      </c>
      <c r="B151" s="32" t="s">
        <v>5123</v>
      </c>
      <c r="C151" s="24">
        <f>SUMIFS(Detail!Q:Q,Detail!$A:$A,$B151,Detail!$D:$D,1,Detail!$C:$C,1)</f>
        <v>0</v>
      </c>
      <c r="D151" s="24">
        <f>SUMIFS(Detail!Q:Q,Detail!$A:$A,$B151,Detail!$D:$D,1,Detail!$C:$C,2)</f>
        <v>0</v>
      </c>
      <c r="E151" s="24">
        <f>SUMIFS(Detail!Q:Q,Detail!$A:$A,$B151,Detail!$D:$D,1,Detail!$C:$C,3)</f>
        <v>4.1410331014422319E-2</v>
      </c>
      <c r="F151" s="24">
        <f>SUMIFS(Detail!Q:Q,Detail!$A:$A,$B151,Detail!$D:$D,1,Detail!$C:$C,4)</f>
        <v>1.3073913748224748</v>
      </c>
      <c r="G151" s="33">
        <f t="shared" si="252"/>
        <v>1.3488017058368971</v>
      </c>
      <c r="H151" s="24">
        <f>SUMIFS(Detail!Q:Q,Detail!$A:$A,$B151,Detail!$D:$D,2,Detail!$C:$C,1)</f>
        <v>6.8953862673891946</v>
      </c>
      <c r="I151" s="24">
        <f>SUMIFS(Detail!Q:Q,Detail!$A:$A,$B151,Detail!$D:$D,2,Detail!$C:$C,2)</f>
        <v>18.895049459560042</v>
      </c>
      <c r="J151" s="24">
        <f>SUMIFS(Detail!Q:Q,Detail!$A:$A,$B151,Detail!$D:$D,2,Detail!$C:$C,3)</f>
        <v>38.746854231569301</v>
      </c>
      <c r="K151" s="24">
        <f>SUMIFS(Detail!Q:Q,Detail!$A:$A,$B151,Detail!$D:$D,2,Detail!$C:$C,4)</f>
        <v>66.420174117078687</v>
      </c>
      <c r="L151" s="33">
        <f t="shared" si="253"/>
        <v>130.95746407559722</v>
      </c>
      <c r="M151" s="24">
        <f>SUMIFS(Detail!Q:Q,Detail!$A:$A,$B151,Detail!$D:$D,3,Detail!$C:$C,1)</f>
        <v>100.36070341829949</v>
      </c>
      <c r="N151" s="24">
        <f>SUMIFS(Detail!Q:Q,Detail!$A:$A,$B151,Detail!$D:$D,3,Detail!$C:$C,2)</f>
        <v>136.72052049338271</v>
      </c>
      <c r="O151" s="24">
        <f>SUMIFS(Detail!Q:Q,Detail!$A:$A,$B151,Detail!$D:$D,3,Detail!$C:$C,3)</f>
        <v>173.28281720547534</v>
      </c>
      <c r="P151" s="24">
        <f>SUMIFS(Detail!Q:Q,Detail!$A:$A,$B151,Detail!$D:$D,3,Detail!$C:$C,4)</f>
        <v>215.12237290968335</v>
      </c>
      <c r="Q151" s="33">
        <f t="shared" si="254"/>
        <v>625.48641402684086</v>
      </c>
      <c r="R151" s="24">
        <f>SUMIFS(Detail!Q:Q,Detail!$A:$A,$B151,Detail!$D:$D,4,Detail!$C:$C,1)</f>
        <v>266.4923680874773</v>
      </c>
      <c r="S151" s="24">
        <f>SUMIFS(Detail!Q:Q,Detail!$A:$A,$B151,Detail!$D:$D,4,Detail!$C:$C,2)</f>
        <v>327.2715001975248</v>
      </c>
      <c r="T151" s="24">
        <f>SUMIFS(Detail!Q:Q,Detail!$A:$A,$B151,Detail!$D:$D,4,Detail!$C:$C,3)</f>
        <v>391.51845305133497</v>
      </c>
      <c r="U151" s="24">
        <f>SUMIFS(Detail!Q:Q,Detail!$A:$A,$B151,Detail!$D:$D,4,Detail!$C:$C,4)</f>
        <v>455.78418981032655</v>
      </c>
      <c r="V151" s="33">
        <f t="shared" si="255"/>
        <v>1441.0665111466637</v>
      </c>
      <c r="W151" s="24">
        <f>SUMIFS(Detail!Q:Q,Detail!$A:$A,$B151,Detail!$D:$D,5,Detail!$C:$C,1)</f>
        <v>530.75421338105616</v>
      </c>
      <c r="X151" s="24">
        <f>SUMIFS(Detail!Q:Q,Detail!$A:$A,$B151,Detail!$D:$D,5,Detail!$C:$C,2)</f>
        <v>625.213134949091</v>
      </c>
      <c r="Y151" s="24">
        <f>SUMIFS(Detail!Q:Q,Detail!$A:$A,$B151,Detail!$D:$D,5,Detail!$C:$C,3)</f>
        <v>739.0491599368861</v>
      </c>
      <c r="Z151" s="24">
        <f>SUMIFS(Detail!Q:Q,Detail!$A:$A,$B151,Detail!$D:$D,5,Detail!$C:$C,4)</f>
        <v>860.42669262065692</v>
      </c>
      <c r="AA151" s="33">
        <f t="shared" si="256"/>
        <v>2755.4432008876902</v>
      </c>
      <c r="AB151" s="24">
        <f>SUMIFS(Detail!Q:Q,Detail!$A:$A,$B151,Detail!$D:$D,6,Detail!$C:$C,1)</f>
        <v>978.37460918378838</v>
      </c>
      <c r="AC151" s="24">
        <f>SUMIFS(Detail!Q:Q,Detail!$A:$A,$B151,Detail!$D:$D,6,Detail!$C:$C,2)</f>
        <v>1059.440403784899</v>
      </c>
      <c r="AD151" s="24">
        <f>SUMIFS(Detail!Q:Q,Detail!$A:$A,$B151,Detail!$D:$D,6,Detail!$C:$C,3)</f>
        <v>1074.3653797545567</v>
      </c>
      <c r="AE151" s="24">
        <f>SUMIFS(Detail!Q:Q,Detail!$A:$A,$B151,Detail!$D:$D,6,Detail!$C:$C,4)</f>
        <v>1043.7453100140374</v>
      </c>
      <c r="AF151" s="33">
        <f t="shared" si="257"/>
        <v>4155.9257027372814</v>
      </c>
      <c r="AG151" s="24">
        <f>SUMIFS(Detail!Q:Q,Detail!$A:$A,$B151,Detail!$D:$D,7,Detail!$C:$C,1)</f>
        <v>989.06847881449903</v>
      </c>
      <c r="AH151" s="24">
        <f>SUMIFS(Detail!Q:Q,Detail!$A:$A,$B151,Detail!$D:$D,7,Detail!$C:$C,2)</f>
        <v>923.76112328693671</v>
      </c>
      <c r="AI151" s="24">
        <f>SUMIFS(Detail!Q:Q,Detail!$A:$A,$B151,Detail!$D:$D,7,Detail!$C:$C,3)</f>
        <v>855.44339125445003</v>
      </c>
      <c r="AJ151" s="24">
        <f>SUMIFS(Detail!Q:Q,Detail!$A:$A,$B151,Detail!$D:$D,7,Detail!$C:$C,4)</f>
        <v>788.25863692030907</v>
      </c>
      <c r="AK151" s="33">
        <f t="shared" si="258"/>
        <v>3556.5316302761948</v>
      </c>
      <c r="AL151" s="24">
        <f>SUMIFS(Detail!Q:Q,Detail!$A:$A,$B151,Detail!$D:$D,8,Detail!$C:$C,1)</f>
        <v>724.34892974963441</v>
      </c>
      <c r="AM151" s="24">
        <f>SUMIFS(Detail!Q:Q,Detail!$A:$A,$B151,Detail!$D:$D,8,Detail!$C:$C,2)</f>
        <v>664.71636023947212</v>
      </c>
      <c r="AN151" s="24">
        <f>SUMIFS(Detail!Q:Q,Detail!$A:$A,$B151,Detail!$D:$D,8,Detail!$C:$C,3)</f>
        <v>609.71895112925085</v>
      </c>
      <c r="AO151" s="24">
        <f>SUMIFS(Detail!Q:Q,Detail!$A:$A,$B151,Detail!$D:$D,8,Detail!$C:$C,4)</f>
        <v>559.35635873744286</v>
      </c>
      <c r="AP151" s="33">
        <f t="shared" si="259"/>
        <v>2558.1405998558002</v>
      </c>
      <c r="AQ151" s="24">
        <f>SUMIFS(Detail!Q:Q,Detail!$A:$A,$B151,Detail!$D:$D,9,Detail!$C:$C,1)</f>
        <v>513.43704403797346</v>
      </c>
      <c r="AR151" s="24">
        <f>SUMIFS(Detail!Q:Q,Detail!$A:$A,$B151,Detail!$D:$D,9,Detail!$C:$C,2)</f>
        <v>471.67389344051844</v>
      </c>
      <c r="AS151" s="24">
        <f>SUMIFS(Detail!Q:Q,Detail!$A:$A,$B151,Detail!$D:$D,9,Detail!$C:$C,3)</f>
        <v>433.73946405320021</v>
      </c>
      <c r="AT151" s="24">
        <f>SUMIFS(Detail!Q:Q,Detail!$A:$A,$B151,Detail!$D:$D,9,Detail!$C:$C,4)</f>
        <v>399.29886443332725</v>
      </c>
      <c r="AU151" s="33">
        <f t="shared" si="260"/>
        <v>1818.1492659650194</v>
      </c>
      <c r="AV151" s="24">
        <f>SUMIFS(Detail!Q:Q,Detail!$A:$A,$B151,Detail!$D:$D,10,Detail!$C:$C,1)</f>
        <v>368.02730602187148</v>
      </c>
      <c r="AW151" s="24">
        <f>SUMIFS(Detail!Q:Q,Detail!$A:$A,$B151,Detail!$D:$D,10,Detail!$C:$C,2)</f>
        <v>339.61931727358387</v>
      </c>
      <c r="AX151" s="24">
        <f>SUMIFS(Detail!Q:Q,Detail!$A:$A,$B151,Detail!$D:$D,10,Detail!$C:$C,3)</f>
        <v>313.79299851259202</v>
      </c>
      <c r="AY151" s="24">
        <f>SUMIFS(Detail!Q:Q,Detail!$A:$A,$B151,Detail!$D:$D,10,Detail!$C:$C,4)</f>
        <v>290.29135848101578</v>
      </c>
      <c r="AZ151" s="33">
        <f t="shared" si="261"/>
        <v>1311.7309802890632</v>
      </c>
      <c r="BA151" s="24">
        <f>SUMIFS(Detail!Q:Q,Detail!$A:$A,$B151,Detail!$D:$D,11,Detail!$C:$C,1)</f>
        <v>268.88197730604952</v>
      </c>
      <c r="BB151" s="24">
        <f>SUMIFS(Detail!Q:Q,Detail!$A:$A,$B151,Detail!$D:$D,11,Detail!$C:$C,2)</f>
        <v>249.35575448872987</v>
      </c>
      <c r="BC151" s="24">
        <f>SUMIFS(Detail!Q:Q,Detail!$A:$A,$B151,Detail!$D:$D,11,Detail!$C:$C,3)</f>
        <v>231.52520196681871</v>
      </c>
      <c r="BD151" s="24">
        <f>SUMIFS(Detail!Q:Q,Detail!$A:$A,$B151,Detail!$D:$D,11,Detail!$C:$C,4)</f>
        <v>215.22255809495982</v>
      </c>
      <c r="BE151" s="33">
        <f t="shared" si="262"/>
        <v>964.98549185655793</v>
      </c>
      <c r="BF151" s="24">
        <f>SUMIFS(Detail!Q:Q,Detail!$A:$A,$B151,Detail!$D:$D,12,Detail!$C:$C,1)</f>
        <v>200.2978844366371</v>
      </c>
      <c r="BG151" s="24">
        <f>SUMIFS(Detail!Q:Q,Detail!$A:$A,$B151,Detail!$D:$D,12,Detail!$C:$C,2)</f>
        <v>186.61723679810166</v>
      </c>
      <c r="BH151" s="24">
        <f>SUMIFS(Detail!Q:Q,Detail!$A:$A,$B151,Detail!$D:$D,12,Detail!$C:$C,3)</f>
        <v>174.06095854880914</v>
      </c>
      <c r="BI151" s="24">
        <f>SUMIFS(Detail!Q:Q,Detail!$A:$A,$B151,Detail!$D:$D,12,Detail!$C:$C,4)</f>
        <v>162.52211782179438</v>
      </c>
      <c r="BJ151" s="33">
        <f t="shared" si="263"/>
        <v>723.49819760534228</v>
      </c>
      <c r="BK151" s="24">
        <f>SUMIFS(Detail!Q:Q,Detail!$A:$A,$B151,Detail!$D:$D,13,Detail!$C:$C,1)</f>
        <v>151.9050943477705</v>
      </c>
      <c r="BL151" s="24">
        <f>SUMIFS(Detail!Q:Q,Detail!$A:$A,$B151,Detail!$D:$D,13,Detail!$C:$C,2)</f>
        <v>142.12431248969369</v>
      </c>
      <c r="BM151" s="24">
        <f>SUMIFS(Detail!Q:Q,Detail!$A:$A,$B151,Detail!$D:$D,13,Detail!$C:$C,3)</f>
        <v>133.10311200315118</v>
      </c>
      <c r="BN151" s="24">
        <f>SUMIFS(Detail!Q:Q,Detail!$A:$A,$B151,Detail!$D:$D,13,Detail!$C:$C,4)</f>
        <v>124.77274557728015</v>
      </c>
      <c r="BO151" s="33">
        <f t="shared" si="264"/>
        <v>551.90526441789552</v>
      </c>
      <c r="BP151" s="24">
        <f>SUMIFS(Detail!Q:Q,Detail!$A:$A,$B151,Detail!$D:$D,14,Detail!$C:$C,1)</f>
        <v>117.07149130051766</v>
      </c>
      <c r="BQ151" s="24">
        <f>SUMIFS(Detail!Q:Q,Detail!$A:$A,$B151,Detail!$D:$D,14,Detail!$C:$C,2)</f>
        <v>109.94386821573426</v>
      </c>
      <c r="BR151" s="24">
        <f>SUMIFS(Detail!Q:Q,Detail!$A:$A,$B151,Detail!$D:$D,14,Detail!$C:$C,3)</f>
        <v>103.33994367453488</v>
      </c>
      <c r="BS151" s="24">
        <f>SUMIFS(Detail!Q:Q,Detail!$A:$A,$B151,Detail!$D:$D,14,Detail!$C:$C,4)</f>
        <v>97.21472202089717</v>
      </c>
      <c r="BT151" s="33">
        <f t="shared" si="265"/>
        <v>427.57002521168397</v>
      </c>
      <c r="BU151" s="24">
        <f>SUMIFS(Detail!Q:Q,Detail!$A:$A,$B151,Detail!$D:$D,15,Detail!$C:$C,1)</f>
        <v>91.527605074468738</v>
      </c>
      <c r="BV151" s="24">
        <f>SUMIFS(Detail!Q:Q,Detail!$A:$A,$B151,Detail!$D:$D,15,Detail!$C:$C,2)</f>
        <v>86.241915848957433</v>
      </c>
      <c r="BW151" s="24">
        <f>SUMIFS(Detail!Q:Q,Detail!$A:$A,$B151,Detail!$D:$D,15,Detail!$C:$C,3)</f>
        <v>81.324477876769379</v>
      </c>
      <c r="BX151" s="24">
        <f>SUMIFS(Detail!Q:Q,Detail!$A:$A,$B151,Detail!$D:$D,15,Detail!$C:$C,4)</f>
        <v>76.745243387118535</v>
      </c>
      <c r="BY151" s="33">
        <f t="shared" si="266"/>
        <v>335.83924218731408</v>
      </c>
      <c r="BZ151" s="24">
        <f>SUMIFS(Detail!Q:Q,Detail!$A:$A,$B151,Detail!$D:$D,16,Detail!$C:$C,1)</f>
        <v>72.47696438703133</v>
      </c>
      <c r="CA151" s="24">
        <f>SUMIFS(Detail!Q:Q,Detail!$A:$A,$B151,Detail!$D:$D,16,Detail!$C:$C,2)</f>
        <v>68.49490141782735</v>
      </c>
      <c r="CB151" s="24">
        <f>SUMIFS(Detail!Q:Q,Detail!$A:$A,$B151,Detail!$D:$D,16,Detail!$C:$C,3)</f>
        <v>64.776565404707071</v>
      </c>
      <c r="CC151" s="24">
        <f>SUMIFS(Detail!Q:Q,Detail!$A:$A,$B151,Detail!$D:$D,16,Detail!$C:$C,4)</f>
        <v>61.301488588349457</v>
      </c>
      <c r="CD151" s="33">
        <f t="shared" si="267"/>
        <v>267.04991979791521</v>
      </c>
      <c r="CE151" s="24">
        <f>SUMIFS(Detail!Q:Q,Detail!$A:$A,$B151,Detail!$D:$D,17,Detail!$C:$C,1)</f>
        <v>58.051021030136326</v>
      </c>
      <c r="CF151" s="24">
        <f>SUMIFS(Detail!Q:Q,Detail!$A:$A,$B151,Detail!$D:$D,17,Detail!$C:$C,2)</f>
        <v>55.008149623641657</v>
      </c>
      <c r="CG151" s="24">
        <f>SUMIFS(Detail!Q:Q,Detail!$A:$A,$B151,Detail!$D:$D,17,Detail!$C:$C,3)</f>
        <v>52.157336930649763</v>
      </c>
      <c r="CH151" s="24">
        <f>SUMIFS(Detail!Q:Q,Detail!$A:$A,$B151,Detail!$D:$D,17,Detail!$C:$C,4)</f>
        <v>49.4843774967012</v>
      </c>
      <c r="CI151" s="33">
        <f t="shared" si="268"/>
        <v>214.70088508112894</v>
      </c>
      <c r="CJ151" s="24">
        <f>SUMIFS(Detail!Q:Q,Detail!$A:$A,$B151,Detail!$D:$D,18,Detail!$C:$C,1)</f>
        <v>46.97626959448462</v>
      </c>
      <c r="CK151" s="24">
        <f>SUMIFS(Detail!Q:Q,Detail!$A:$A,$B151,Detail!$D:$D,18,Detail!$C:$C,2)</f>
        <v>44.621100599215424</v>
      </c>
      <c r="CL151" s="24">
        <f>SUMIFS(Detail!Q:Q,Detail!$A:$A,$B151,Detail!$D:$D,18,Detail!$C:$C,3)</f>
        <v>42.407944422717264</v>
      </c>
      <c r="CM151" s="24">
        <f>SUMIFS(Detail!Q:Q,Detail!$A:$A,$B151,Detail!$D:$D,18,Detail!$C:$C,4)</f>
        <v>40.32676962676851</v>
      </c>
      <c r="CN151" s="33">
        <f t="shared" si="269"/>
        <v>174.33208424318582</v>
      </c>
      <c r="CO151" s="24">
        <f>SUMIFS(Detail!Q:Q,Detail!$A:$A,$B151,Detail!$D:$D,19,Detail!$C:$C,1)</f>
        <v>38.368357005103462</v>
      </c>
      <c r="CP151" s="24">
        <f>SUMIFS(Detail!Q:Q,Detail!$A:$A,$B151,Detail!$D:$D,19,Detail!$C:$C,2)</f>
        <v>36.52422557072714</v>
      </c>
      <c r="CQ151" s="24">
        <f>SUMIFS(Detail!Q:Q,Detail!$A:$A,$B151,Detail!$D:$D,19,Detail!$C:$C,3)</f>
        <v>34.786566013372067</v>
      </c>
      <c r="CR151" s="24">
        <f>SUMIFS(Detail!Q:Q,Detail!$A:$A,$B151,Detail!$D:$D,19,Detail!$C:$C,4)</f>
        <v>33.148180803811556</v>
      </c>
      <c r="CS151" s="33">
        <f t="shared" si="270"/>
        <v>142.82732939301422</v>
      </c>
      <c r="CT151" s="24">
        <f>SUMIFS(Detail!Q:Q,Detail!$A:$A,$B151,Detail!$D:$D,20,Detail!$C:$C,1)</f>
        <v>31.602430219652888</v>
      </c>
      <c r="CU151" s="24">
        <f>SUMIFS(Detail!Q:Q,Detail!$A:$A,$B151,Detail!$D:$D,20,Detail!$C:$C,2)</f>
        <v>30.143183652275184</v>
      </c>
      <c r="CV151" s="24">
        <f>SUMIFS(Detail!Q:Q,Detail!$A:$A,$B151,Detail!$D:$D,20,Detail!$C:$C,3)</f>
        <v>28.764775629664655</v>
      </c>
      <c r="CW151" s="24">
        <f>SUMIFS(Detail!Q:Q,Detail!$A:$A,$B151,Detail!$D:$D,20,Detail!$C:$C,4)</f>
        <v>27.461966055245284</v>
      </c>
      <c r="CX151" s="33">
        <f t="shared" si="271"/>
        <v>117.97235555683801</v>
      </c>
      <c r="CY151" s="24">
        <f>SUMIFS(Detail!Q:Q,Detail!$A:$A,$B151,Detail!$D:$D,21,Detail!$C:$C,1)</f>
        <v>97.527046147293731</v>
      </c>
      <c r="CZ151" s="24">
        <f>SUMIFS(Detail!Q:Q,Detail!$A:$A,$B151,Detail!$D:$D,21,Detail!$C:$C,2)</f>
        <v>0</v>
      </c>
      <c r="DA151" s="24">
        <f>SUMIFS(Detail!Q:Q,Detail!$A:$A,$B151,Detail!$D:$D,21,Detail!$C:$C,3)</f>
        <v>0</v>
      </c>
      <c r="DB151" s="24">
        <f>SUMIFS(Detail!Q:Q,Detail!$A:$A,$B151,Detail!$D:$D,21,Detail!$C:$C,4)</f>
        <v>0</v>
      </c>
      <c r="DC151" s="33">
        <f t="shared" si="272"/>
        <v>97.527046147293731</v>
      </c>
      <c r="DD151" s="86">
        <f>SUMIFS(Detail!Q:Q,Detail!$A:$A,$B151,Detail!$B:$B,"&gt;60")</f>
        <v>17418.686020621528</v>
      </c>
    </row>
    <row r="152" spans="1:108" x14ac:dyDescent="0.25">
      <c r="A152" t="s">
        <v>5389</v>
      </c>
      <c r="B152" s="32" t="s">
        <v>5124</v>
      </c>
      <c r="C152" s="24">
        <f>SUMIFS(Detail!Q:Q,Detail!$A:$A,$B152,Detail!$D:$D,1,Detail!$C:$C,1)</f>
        <v>0</v>
      </c>
      <c r="D152" s="24">
        <f>SUMIFS(Detail!Q:Q,Detail!$A:$A,$B152,Detail!$D:$D,1,Detail!$C:$C,2)</f>
        <v>0</v>
      </c>
      <c r="E152" s="24">
        <f>SUMIFS(Detail!Q:Q,Detail!$A:$A,$B152,Detail!$D:$D,1,Detail!$C:$C,3)</f>
        <v>23.125494584496522</v>
      </c>
      <c r="F152" s="24">
        <f>SUMIFS(Detail!Q:Q,Detail!$A:$A,$B152,Detail!$D:$D,1,Detail!$C:$C,4)</f>
        <v>85.637888174487401</v>
      </c>
      <c r="G152" s="33">
        <f t="shared" si="252"/>
        <v>108.76338275898392</v>
      </c>
      <c r="H152" s="24">
        <f>SUMIFS(Detail!Q:Q,Detail!$A:$A,$B152,Detail!$D:$D,2,Detail!$C:$C,1)</f>
        <v>122.0537373725074</v>
      </c>
      <c r="I152" s="24">
        <f>SUMIFS(Detail!Q:Q,Detail!$A:$A,$B152,Detail!$D:$D,2,Detail!$C:$C,2)</f>
        <v>132.10073790116559</v>
      </c>
      <c r="J152" s="24">
        <f>SUMIFS(Detail!Q:Q,Detail!$A:$A,$B152,Detail!$D:$D,2,Detail!$C:$C,3)</f>
        <v>157.02058304692036</v>
      </c>
      <c r="K152" s="24">
        <f>SUMIFS(Detail!Q:Q,Detail!$A:$A,$B152,Detail!$D:$D,2,Detail!$C:$C,4)</f>
        <v>179.16012130482227</v>
      </c>
      <c r="L152" s="33">
        <f t="shared" si="253"/>
        <v>590.33517962541555</v>
      </c>
      <c r="M152" s="24">
        <f>SUMIFS(Detail!Q:Q,Detail!$A:$A,$B152,Detail!$D:$D,3,Detail!$C:$C,1)</f>
        <v>208.45587564366269</v>
      </c>
      <c r="N152" s="24">
        <f>SUMIFS(Detail!Q:Q,Detail!$A:$A,$B152,Detail!$D:$D,3,Detail!$C:$C,2)</f>
        <v>253.20400413783693</v>
      </c>
      <c r="O152" s="24">
        <f>SUMIFS(Detail!Q:Q,Detail!$A:$A,$B152,Detail!$D:$D,3,Detail!$C:$C,3)</f>
        <v>266.87593067517173</v>
      </c>
      <c r="P152" s="24">
        <f>SUMIFS(Detail!Q:Q,Detail!$A:$A,$B152,Detail!$D:$D,3,Detail!$C:$C,4)</f>
        <v>314.90278089279741</v>
      </c>
      <c r="Q152" s="33">
        <f t="shared" si="254"/>
        <v>1043.4385913494689</v>
      </c>
      <c r="R152" s="24">
        <f>SUMIFS(Detail!Q:Q,Detail!$A:$A,$B152,Detail!$D:$D,4,Detail!$C:$C,1)</f>
        <v>358.61523389803415</v>
      </c>
      <c r="S152" s="24">
        <f>SUMIFS(Detail!Q:Q,Detail!$A:$A,$B152,Detail!$D:$D,4,Detail!$C:$C,2)</f>
        <v>417.01741112187528</v>
      </c>
      <c r="T152" s="24">
        <f>SUMIFS(Detail!Q:Q,Detail!$A:$A,$B152,Detail!$D:$D,4,Detail!$C:$C,3)</f>
        <v>506.44722599383886</v>
      </c>
      <c r="U152" s="24">
        <f>SUMIFS(Detail!Q:Q,Detail!$A:$A,$B152,Detail!$D:$D,4,Detail!$C:$C,4)</f>
        <v>533.76685000769567</v>
      </c>
      <c r="V152" s="33">
        <f t="shared" si="255"/>
        <v>1815.846721021444</v>
      </c>
      <c r="W152" s="24">
        <f>SUMIFS(Detail!Q:Q,Detail!$A:$A,$B152,Detail!$D:$D,5,Detail!$C:$C,1)</f>
        <v>629.81143370378732</v>
      </c>
      <c r="X152" s="24">
        <f>SUMIFS(Detail!Q:Q,Detail!$A:$A,$B152,Detail!$D:$D,5,Detail!$C:$C,2)</f>
        <v>717.23281776252952</v>
      </c>
      <c r="Y152" s="24">
        <f>SUMIFS(Detail!Q:Q,Detail!$A:$A,$B152,Detail!$D:$D,5,Detail!$C:$C,3)</f>
        <v>834.03578047158044</v>
      </c>
      <c r="Z152" s="24">
        <f>SUMIFS(Detail!Q:Q,Detail!$A:$A,$B152,Detail!$D:$D,5,Detail!$C:$C,4)</f>
        <v>1012.8948492669997</v>
      </c>
      <c r="AA152" s="33">
        <f t="shared" si="256"/>
        <v>3193.974881204897</v>
      </c>
      <c r="AB152" s="24">
        <f>SUMIFS(Detail!Q:Q,Detail!$A:$A,$B152,Detail!$D:$D,6,Detail!$C:$C,1)</f>
        <v>414.86725093028326</v>
      </c>
      <c r="AC152" s="24">
        <f>SUMIFS(Detail!Q:Q,Detail!$A:$A,$B152,Detail!$D:$D,6,Detail!$C:$C,2)</f>
        <v>91.516314797811901</v>
      </c>
      <c r="AD152" s="24">
        <f>SUMIFS(Detail!Q:Q,Detail!$A:$A,$B152,Detail!$D:$D,6,Detail!$C:$C,3)</f>
        <v>25.79272783236047</v>
      </c>
      <c r="AE152" s="24">
        <f>SUMIFS(Detail!Q:Q,Detail!$A:$A,$B152,Detail!$D:$D,6,Detail!$C:$C,4)</f>
        <v>8.0916798519629083</v>
      </c>
      <c r="AF152" s="33">
        <f t="shared" si="257"/>
        <v>540.26797341241854</v>
      </c>
      <c r="AG152" s="24">
        <f>SUMIFS(Detail!Q:Q,Detail!$A:$A,$B152,Detail!$D:$D,7,Detail!$C:$C,1)</f>
        <v>2.7178176410052401</v>
      </c>
      <c r="AH152" s="24">
        <f>SUMIFS(Detail!Q:Q,Detail!$A:$A,$B152,Detail!$D:$D,7,Detail!$C:$C,2)</f>
        <v>0.95913472069514683</v>
      </c>
      <c r="AI152" s="24">
        <f>SUMIFS(Detail!Q:Q,Detail!$A:$A,$B152,Detail!$D:$D,7,Detail!$C:$C,3)</f>
        <v>0.35174711329545971</v>
      </c>
      <c r="AJ152" s="24">
        <f>SUMIFS(Detail!Q:Q,Detail!$A:$A,$B152,Detail!$D:$D,7,Detail!$C:$C,4)</f>
        <v>0.13308965591386368</v>
      </c>
      <c r="AK152" s="33">
        <f t="shared" si="258"/>
        <v>4.1617891309097104</v>
      </c>
      <c r="AL152" s="24">
        <f>SUMIFS(Detail!Q:Q,Detail!$A:$A,$B152,Detail!$D:$D,8,Detail!$C:$C,1)</f>
        <v>5.1692236518647405E-2</v>
      </c>
      <c r="AM152" s="24">
        <f>SUMIFS(Detail!Q:Q,Detail!$A:$A,$B152,Detail!$D:$D,8,Detail!$C:$C,2)</f>
        <v>2.0533059130684705E-2</v>
      </c>
      <c r="AN152" s="24">
        <f>SUMIFS(Detail!Q:Q,Detail!$A:$A,$B152,Detail!$D:$D,8,Detail!$C:$C,3)</f>
        <v>8.3174154406151501E-3</v>
      </c>
      <c r="AO152" s="24">
        <f>SUMIFS(Detail!Q:Q,Detail!$A:$A,$B152,Detail!$D:$D,8,Detail!$C:$C,4)</f>
        <v>3.4280791614946793E-3</v>
      </c>
      <c r="AP152" s="33">
        <f t="shared" si="259"/>
        <v>8.397079025144194E-2</v>
      </c>
      <c r="AQ152" s="24">
        <f>SUMIFS(Detail!Q:Q,Detail!$A:$A,$B152,Detail!$D:$D,9,Detail!$C:$C,1)</f>
        <v>1.4349966586451046E-3</v>
      </c>
      <c r="AR152" s="24">
        <f>SUMIFS(Detail!Q:Q,Detail!$A:$A,$B152,Detail!$D:$D,9,Detail!$C:$C,2)</f>
        <v>6.091697887313785E-4</v>
      </c>
      <c r="AS152" s="24">
        <f>SUMIFS(Detail!Q:Q,Detail!$A:$A,$B152,Detail!$D:$D,9,Detail!$C:$C,3)</f>
        <v>2.619205552036874E-4</v>
      </c>
      <c r="AT152" s="24">
        <f>SUMIFS(Detail!Q:Q,Detail!$A:$A,$B152,Detail!$D:$D,9,Detail!$C:$C,4)</f>
        <v>1.1394199009373551E-4</v>
      </c>
      <c r="AU152" s="33">
        <f t="shared" si="260"/>
        <v>2.420028992673906E-3</v>
      </c>
      <c r="AV152" s="24">
        <f>SUMIFS(Detail!Q:Q,Detail!$A:$A,$B152,Detail!$D:$D,10,Detail!$C:$C,1)</f>
        <v>5.0105561967939138E-5</v>
      </c>
      <c r="AW152" s="24">
        <f>SUMIFS(Detail!Q:Q,Detail!$A:$A,$B152,Detail!$D:$D,10,Detail!$C:$C,2)</f>
        <v>2.2255316252994817E-5</v>
      </c>
      <c r="AX152" s="24">
        <f>SUMIFS(Detail!Q:Q,Detail!$A:$A,$B152,Detail!$D:$D,10,Detail!$C:$C,3)</f>
        <v>9.9776534625561908E-6</v>
      </c>
      <c r="AY152" s="24">
        <f>SUMIFS(Detail!Q:Q,Detail!$A:$A,$B152,Detail!$D:$D,10,Detail!$C:$C,4)</f>
        <v>4.5123852032702416E-6</v>
      </c>
      <c r="AZ152" s="33">
        <f t="shared" si="261"/>
        <v>8.6850916886760388E-5</v>
      </c>
      <c r="BA152" s="24">
        <f>SUMIFS(Detail!Q:Q,Detail!$A:$A,$B152,Detail!$D:$D,11,Detail!$C:$C,1)</f>
        <v>2.0574716472765431E-6</v>
      </c>
      <c r="BB152" s="24">
        <f>SUMIFS(Detail!Q:Q,Detail!$A:$A,$B152,Detail!$D:$D,11,Detail!$C:$C,2)</f>
        <v>9.4537426775787026E-7</v>
      </c>
      <c r="BC152" s="24">
        <f>SUMIFS(Detail!Q:Q,Detail!$A:$A,$B152,Detail!$D:$D,11,Detail!$C:$C,3)</f>
        <v>4.375469870865345E-7</v>
      </c>
      <c r="BD152" s="24">
        <f>SUMIFS(Detail!Q:Q,Detail!$A:$A,$B152,Detail!$D:$D,11,Detail!$C:$C,4)</f>
        <v>2.0390962163219228E-7</v>
      </c>
      <c r="BE152" s="33">
        <f t="shared" si="262"/>
        <v>3.6443025237531401E-6</v>
      </c>
      <c r="BF152" s="24">
        <f>SUMIFS(Detail!Q:Q,Detail!$A:$A,$B152,Detail!$D:$D,12,Detail!$C:$C,1)</f>
        <v>9.5647919806651771E-8</v>
      </c>
      <c r="BG152" s="24">
        <f>SUMIFS(Detail!Q:Q,Detail!$A:$A,$B152,Detail!$D:$D,12,Detail!$C:$C,2)</f>
        <v>4.5144588511902839E-8</v>
      </c>
      <c r="BH152" s="24">
        <f>SUMIFS(Detail!Q:Q,Detail!$A:$A,$B152,Detail!$D:$D,12,Detail!$C:$C,3)</f>
        <v>2.1435880626086146E-8</v>
      </c>
      <c r="BI152" s="24">
        <f>SUMIFS(Detail!Q:Q,Detail!$A:$A,$B152,Detail!$D:$D,12,Detail!$C:$C,4)</f>
        <v>1.0235453373752534E-8</v>
      </c>
      <c r="BJ152" s="33">
        <f t="shared" si="263"/>
        <v>1.7246384231839329E-7</v>
      </c>
      <c r="BK152" s="24">
        <f>SUMIFS(Detail!Q:Q,Detail!$A:$A,$B152,Detail!$D:$D,13,Detail!$C:$C,1)</f>
        <v>4.9121808842755854E-9</v>
      </c>
      <c r="BL152" s="24">
        <f>SUMIFS(Detail!Q:Q,Detail!$A:$A,$B152,Detail!$D:$D,13,Detail!$C:$C,2)</f>
        <v>2.370143192820251E-9</v>
      </c>
      <c r="BM152" s="24">
        <f>SUMIFS(Detail!Q:Q,Detail!$A:$A,$B152,Detail!$D:$D,13,Detail!$C:$C,3)</f>
        <v>1.1505107977427542E-9</v>
      </c>
      <c r="BN152" s="24">
        <f>SUMIFS(Detail!Q:Q,Detail!$A:$A,$B152,Detail!$D:$D,13,Detail!$C:$C,4)</f>
        <v>5.6024873629212379E-10</v>
      </c>
      <c r="BO152" s="33">
        <f t="shared" si="264"/>
        <v>8.9930836111307144E-9</v>
      </c>
      <c r="BP152" s="24">
        <f>SUMIFS(Detail!Q:Q,Detail!$A:$A,$B152,Detail!$D:$D,14,Detail!$C:$C,1)</f>
        <v>2.737579052336514E-10</v>
      </c>
      <c r="BQ152" s="24">
        <f>SUMIFS(Detail!Q:Q,Detail!$A:$A,$B152,Detail!$D:$D,14,Detail!$C:$C,2)</f>
        <v>1.3551471056416631E-10</v>
      </c>
      <c r="BR152" s="24">
        <f>SUMIFS(Detail!Q:Q,Detail!$A:$A,$B152,Detail!$D:$D,14,Detail!$C:$C,3)</f>
        <v>6.5483618527650833E-11</v>
      </c>
      <c r="BS152" s="24">
        <f>SUMIFS(Detail!Q:Q,Detail!$A:$A,$B152,Detail!$D:$D,14,Detail!$C:$C,4)</f>
        <v>3.3651303965598345E-11</v>
      </c>
      <c r="BT152" s="33">
        <f t="shared" si="265"/>
        <v>5.0840753829106688E-10</v>
      </c>
      <c r="BU152" s="24">
        <f>SUMIFS(Detail!Q:Q,Detail!$A:$A,$B152,Detail!$D:$D,15,Detail!$C:$C,1)</f>
        <v>1.7280399333685637E-11</v>
      </c>
      <c r="BV152" s="24">
        <f>SUMIFS(Detail!Q:Q,Detail!$A:$A,$B152,Detail!$D:$D,15,Detail!$C:$C,2)</f>
        <v>9.0949470177292824E-12</v>
      </c>
      <c r="BW152" s="24">
        <f>SUMIFS(Detail!Q:Q,Detail!$A:$A,$B152,Detail!$D:$D,15,Detail!$C:$C,3)</f>
        <v>3.637978807091713E-12</v>
      </c>
      <c r="BX152" s="24">
        <f>SUMIFS(Detail!Q:Q,Detail!$A:$A,$B152,Detail!$D:$D,15,Detail!$C:$C,4)</f>
        <v>1.8189894035458565E-12</v>
      </c>
      <c r="BY152" s="33">
        <f t="shared" si="266"/>
        <v>3.1832314562052488E-11</v>
      </c>
      <c r="BZ152" s="24">
        <f>SUMIFS(Detail!Q:Q,Detail!$A:$A,$B152,Detail!$D:$D,16,Detail!$C:$C,1)</f>
        <v>0</v>
      </c>
      <c r="CA152" s="24">
        <f>SUMIFS(Detail!Q:Q,Detail!$A:$A,$B152,Detail!$D:$D,16,Detail!$C:$C,2)</f>
        <v>1.8189894035458565E-12</v>
      </c>
      <c r="CB152" s="24">
        <f>SUMIFS(Detail!Q:Q,Detail!$A:$A,$B152,Detail!$D:$D,16,Detail!$C:$C,3)</f>
        <v>0</v>
      </c>
      <c r="CC152" s="24">
        <f>SUMIFS(Detail!Q:Q,Detail!$A:$A,$B152,Detail!$D:$D,16,Detail!$C:$C,4)</f>
        <v>0</v>
      </c>
      <c r="CD152" s="33">
        <f t="shared" si="267"/>
        <v>1.8189894035458565E-12</v>
      </c>
      <c r="CE152" s="24">
        <f>SUMIFS(Detail!Q:Q,Detail!$A:$A,$B152,Detail!$D:$D,17,Detail!$C:$C,1)</f>
        <v>0</v>
      </c>
      <c r="CF152" s="24">
        <f>SUMIFS(Detail!Q:Q,Detail!$A:$A,$B152,Detail!$D:$D,17,Detail!$C:$C,2)</f>
        <v>0</v>
      </c>
      <c r="CG152" s="24">
        <f>SUMIFS(Detail!Q:Q,Detail!$A:$A,$B152,Detail!$D:$D,17,Detail!$C:$C,3)</f>
        <v>0</v>
      </c>
      <c r="CH152" s="24">
        <f>SUMIFS(Detail!Q:Q,Detail!$A:$A,$B152,Detail!$D:$D,17,Detail!$C:$C,4)</f>
        <v>0</v>
      </c>
      <c r="CI152" s="33">
        <f t="shared" si="268"/>
        <v>0</v>
      </c>
      <c r="CJ152" s="24">
        <f>SUMIFS(Detail!Q:Q,Detail!$A:$A,$B152,Detail!$D:$D,18,Detail!$C:$C,1)</f>
        <v>0</v>
      </c>
      <c r="CK152" s="24">
        <f>SUMIFS(Detail!Q:Q,Detail!$A:$A,$B152,Detail!$D:$D,18,Detail!$C:$C,2)</f>
        <v>0</v>
      </c>
      <c r="CL152" s="24">
        <f>SUMIFS(Detail!Q:Q,Detail!$A:$A,$B152,Detail!$D:$D,18,Detail!$C:$C,3)</f>
        <v>0</v>
      </c>
      <c r="CM152" s="24">
        <f>SUMIFS(Detail!Q:Q,Detail!$A:$A,$B152,Detail!$D:$D,18,Detail!$C:$C,4)</f>
        <v>0</v>
      </c>
      <c r="CN152" s="33">
        <f t="shared" si="269"/>
        <v>0</v>
      </c>
      <c r="CO152" s="24">
        <f>SUMIFS(Detail!Q:Q,Detail!$A:$A,$B152,Detail!$D:$D,19,Detail!$C:$C,1)</f>
        <v>0</v>
      </c>
      <c r="CP152" s="24">
        <f>SUMIFS(Detail!Q:Q,Detail!$A:$A,$B152,Detail!$D:$D,19,Detail!$C:$C,2)</f>
        <v>0</v>
      </c>
      <c r="CQ152" s="24">
        <f>SUMIFS(Detail!Q:Q,Detail!$A:$A,$B152,Detail!$D:$D,19,Detail!$C:$C,3)</f>
        <v>0</v>
      </c>
      <c r="CR152" s="24">
        <f>SUMIFS(Detail!Q:Q,Detail!$A:$A,$B152,Detail!$D:$D,19,Detail!$C:$C,4)</f>
        <v>0</v>
      </c>
      <c r="CS152" s="33">
        <f t="shared" si="270"/>
        <v>0</v>
      </c>
      <c r="CT152" s="24">
        <f>SUMIFS(Detail!Q:Q,Detail!$A:$A,$B152,Detail!$D:$D,20,Detail!$C:$C,1)</f>
        <v>0</v>
      </c>
      <c r="CU152" s="24">
        <f>SUMIFS(Detail!Q:Q,Detail!$A:$A,$B152,Detail!$D:$D,20,Detail!$C:$C,2)</f>
        <v>0</v>
      </c>
      <c r="CV152" s="24">
        <f>SUMIFS(Detail!Q:Q,Detail!$A:$A,$B152,Detail!$D:$D,20,Detail!$C:$C,3)</f>
        <v>0</v>
      </c>
      <c r="CW152" s="24">
        <f>SUMIFS(Detail!Q:Q,Detail!$A:$A,$B152,Detail!$D:$D,20,Detail!$C:$C,4)</f>
        <v>0</v>
      </c>
      <c r="CX152" s="33">
        <f t="shared" si="271"/>
        <v>0</v>
      </c>
      <c r="CY152" s="24">
        <f>SUMIFS(Detail!Q:Q,Detail!$A:$A,$B152,Detail!$D:$D,21,Detail!$C:$C,1)</f>
        <v>0</v>
      </c>
      <c r="CZ152" s="24">
        <f>SUMIFS(Detail!Q:Q,Detail!$A:$A,$B152,Detail!$D:$D,21,Detail!$C:$C,2)</f>
        <v>0</v>
      </c>
      <c r="DA152" s="24">
        <f>SUMIFS(Detail!Q:Q,Detail!$A:$A,$B152,Detail!$D:$D,21,Detail!$C:$C,3)</f>
        <v>0</v>
      </c>
      <c r="DB152" s="24">
        <f>SUMIFS(Detail!Q:Q,Detail!$A:$A,$B152,Detail!$D:$D,21,Detail!$C:$C,4)</f>
        <v>0</v>
      </c>
      <c r="DC152" s="33">
        <f t="shared" si="272"/>
        <v>0</v>
      </c>
      <c r="DD152" s="86">
        <f>SUMIFS(Detail!Q:Q,Detail!$A:$A,$B152,Detail!$B:$B,"&gt;60")</f>
        <v>544.51624403979076</v>
      </c>
    </row>
    <row r="153" spans="1:108" x14ac:dyDescent="0.25">
      <c r="A153" t="s">
        <v>5390</v>
      </c>
      <c r="B153" s="32" t="s">
        <v>5125</v>
      </c>
      <c r="C153" s="24">
        <f>SUMIFS(Detail!Q:Q,Detail!$A:$A,$B153,Detail!$D:$D,1,Detail!$C:$C,1)</f>
        <v>0</v>
      </c>
      <c r="D153" s="24">
        <f>SUMIFS(Detail!Q:Q,Detail!$A:$A,$B153,Detail!$D:$D,1,Detail!$C:$C,2)</f>
        <v>0</v>
      </c>
      <c r="E153" s="24">
        <f>SUMIFS(Detail!Q:Q,Detail!$A:$A,$B153,Detail!$D:$D,1,Detail!$C:$C,3)</f>
        <v>0.20555995186219128</v>
      </c>
      <c r="F153" s="24">
        <f>SUMIFS(Detail!Q:Q,Detail!$A:$A,$B153,Detail!$D:$D,1,Detail!$C:$C,4)</f>
        <v>0.65844569673101472</v>
      </c>
      <c r="G153" s="33">
        <f t="shared" si="252"/>
        <v>0.86400564859320594</v>
      </c>
      <c r="H153" s="24">
        <f>SUMIFS(Detail!Q:Q,Detail!$A:$A,$B153,Detail!$D:$D,2,Detail!$C:$C,1)</f>
        <v>12.301316557872084</v>
      </c>
      <c r="I153" s="24">
        <f>SUMIFS(Detail!Q:Q,Detail!$A:$A,$B153,Detail!$D:$D,2,Detail!$C:$C,2)</f>
        <v>41.804628174230771</v>
      </c>
      <c r="J153" s="24">
        <f>SUMIFS(Detail!Q:Q,Detail!$A:$A,$B153,Detail!$D:$D,2,Detail!$C:$C,3)</f>
        <v>58.852473439892876</v>
      </c>
      <c r="K153" s="24">
        <f>SUMIFS(Detail!Q:Q,Detail!$A:$A,$B153,Detail!$D:$D,2,Detail!$C:$C,4)</f>
        <v>64.552745941946228</v>
      </c>
      <c r="L153" s="33">
        <f t="shared" si="253"/>
        <v>177.51116411394196</v>
      </c>
      <c r="M153" s="24">
        <f>SUMIFS(Detail!Q:Q,Detail!$A:$A,$B153,Detail!$D:$D,3,Detail!$C:$C,1)</f>
        <v>71.800816360027568</v>
      </c>
      <c r="N153" s="24">
        <f>SUMIFS(Detail!Q:Q,Detail!$A:$A,$B153,Detail!$D:$D,3,Detail!$C:$C,2)</f>
        <v>86.956094217984912</v>
      </c>
      <c r="O153" s="24">
        <f>SUMIFS(Detail!Q:Q,Detail!$A:$A,$B153,Detail!$D:$D,3,Detail!$C:$C,3)</f>
        <v>95.710840390654198</v>
      </c>
      <c r="P153" s="24">
        <f>SUMIFS(Detail!Q:Q,Detail!$A:$A,$B153,Detail!$D:$D,3,Detail!$C:$C,4)</f>
        <v>98.830847881508703</v>
      </c>
      <c r="Q153" s="33">
        <f t="shared" si="254"/>
        <v>353.29859885017538</v>
      </c>
      <c r="R153" s="24">
        <f>SUMIFS(Detail!Q:Q,Detail!$A:$A,$B153,Detail!$D:$D,4,Detail!$C:$C,1)</f>
        <v>108.29176938470744</v>
      </c>
      <c r="S153" s="24">
        <f>SUMIFS(Detail!Q:Q,Detail!$A:$A,$B153,Detail!$D:$D,4,Detail!$C:$C,2)</f>
        <v>130.62676893735829</v>
      </c>
      <c r="T153" s="24">
        <f>SUMIFS(Detail!Q:Q,Detail!$A:$A,$B153,Detail!$D:$D,4,Detail!$C:$C,3)</f>
        <v>143.63301552233327</v>
      </c>
      <c r="U153" s="24">
        <f>SUMIFS(Detail!Q:Q,Detail!$A:$A,$B153,Detail!$D:$D,4,Detail!$C:$C,4)</f>
        <v>148.27044570304656</v>
      </c>
      <c r="V153" s="33">
        <f t="shared" si="255"/>
        <v>530.82199954744556</v>
      </c>
      <c r="W153" s="24">
        <f>SUMIFS(Detail!Q:Q,Detail!$A:$A,$B153,Detail!$D:$D,5,Detail!$C:$C,1)</f>
        <v>162.44671508966235</v>
      </c>
      <c r="X153" s="24">
        <f>SUMIFS(Detail!Q:Q,Detail!$A:$A,$B153,Detail!$D:$D,5,Detail!$C:$C,2)</f>
        <v>195.94364702440294</v>
      </c>
      <c r="Y153" s="24">
        <f>SUMIFS(Detail!Q:Q,Detail!$A:$A,$B153,Detail!$D:$D,5,Detail!$C:$C,3)</f>
        <v>215.45090283644322</v>
      </c>
      <c r="Z153" s="24">
        <f>SUMIFS(Detail!Q:Q,Detail!$A:$A,$B153,Detail!$D:$D,5,Detail!$C:$C,4)</f>
        <v>222.40622465163415</v>
      </c>
      <c r="AA153" s="33">
        <f t="shared" si="256"/>
        <v>796.24748960214265</v>
      </c>
      <c r="AB153" s="24">
        <f>SUMIFS(Detail!Q:Q,Detail!$A:$A,$B153,Detail!$D:$D,6,Detail!$C:$C,1)</f>
        <v>91.270193527646597</v>
      </c>
      <c r="AC153" s="24">
        <f>SUMIFS(Detail!Q:Q,Detail!$A:$A,$B153,Detail!$D:$D,6,Detail!$C:$C,2)</f>
        <v>20.251189926294273</v>
      </c>
      <c r="AD153" s="24">
        <f>SUMIFS(Detail!Q:Q,Detail!$A:$A,$B153,Detail!$D:$D,6,Detail!$C:$C,3)</f>
        <v>5.7310961293985656</v>
      </c>
      <c r="AE153" s="24">
        <f>SUMIFS(Detail!Q:Q,Detail!$A:$A,$B153,Detail!$D:$D,6,Detail!$C:$C,4)</f>
        <v>1.8036913487712809</v>
      </c>
      <c r="AF153" s="33">
        <f t="shared" si="257"/>
        <v>119.05617093211072</v>
      </c>
      <c r="AG153" s="24">
        <f>SUMIFS(Detail!Q:Q,Detail!$A:$A,$B153,Detail!$D:$D,7,Detail!$C:$C,1)</f>
        <v>0.60740043168038937</v>
      </c>
      <c r="AH153" s="24">
        <f>SUMIFS(Detail!Q:Q,Detail!$A:$A,$B153,Detail!$D:$D,7,Detail!$C:$C,2)</f>
        <v>0.2148291727025935</v>
      </c>
      <c r="AI153" s="24">
        <f>SUMIFS(Detail!Q:Q,Detail!$A:$A,$B153,Detail!$D:$D,7,Detail!$C:$C,3)</f>
        <v>7.8936394851552905E-2</v>
      </c>
      <c r="AJ153" s="24">
        <f>SUMIFS(Detail!Q:Q,Detail!$A:$A,$B153,Detail!$D:$D,7,Detail!$C:$C,4)</f>
        <v>2.991769869026939E-2</v>
      </c>
      <c r="AK153" s="33">
        <f t="shared" si="258"/>
        <v>0.93108369792480516</v>
      </c>
      <c r="AL153" s="24">
        <f>SUMIFS(Detail!Q:Q,Detail!$A:$A,$B153,Detail!$D:$D,8,Detail!$C:$C,1)</f>
        <v>1.1637792405281289E-2</v>
      </c>
      <c r="AM153" s="24">
        <f>SUMIFS(Detail!Q:Q,Detail!$A:$A,$B153,Detail!$D:$D,8,Detail!$C:$C,2)</f>
        <v>4.6291259448025812E-3</v>
      </c>
      <c r="AN153" s="24">
        <f>SUMIFS(Detail!Q:Q,Detail!$A:$A,$B153,Detail!$D:$D,8,Detail!$C:$C,3)</f>
        <v>1.8775134324187093E-3</v>
      </c>
      <c r="AO153" s="24">
        <f>SUMIFS(Detail!Q:Q,Detail!$A:$A,$B153,Detail!$D:$D,8,Detail!$C:$C,4)</f>
        <v>7.747331483187736E-4</v>
      </c>
      <c r="AP153" s="33">
        <f t="shared" si="259"/>
        <v>1.8919164930821353E-2</v>
      </c>
      <c r="AQ153" s="24">
        <f>SUMIFS(Detail!Q:Q,Detail!$A:$A,$B153,Detail!$D:$D,9,Detail!$C:$C,1)</f>
        <v>3.2465523190694512E-4</v>
      </c>
      <c r="AR153" s="24">
        <f>SUMIFS(Detail!Q:Q,Detail!$A:$A,$B153,Detail!$D:$D,9,Detail!$C:$C,2)</f>
        <v>1.379585539780237E-4</v>
      </c>
      <c r="AS153" s="24">
        <f>SUMIFS(Detail!Q:Q,Detail!$A:$A,$B153,Detail!$D:$D,9,Detail!$C:$C,3)</f>
        <v>5.9373300018705777E-5</v>
      </c>
      <c r="AT153" s="24">
        <f>SUMIFS(Detail!Q:Q,Detail!$A:$A,$B153,Detail!$D:$D,9,Detail!$C:$C,4)</f>
        <v>2.5851906229945598E-5</v>
      </c>
      <c r="AU153" s="33">
        <f t="shared" si="260"/>
        <v>5.478389921336202E-4</v>
      </c>
      <c r="AV153" s="24">
        <f>SUMIFS(Detail!Q:Q,Detail!$A:$A,$B153,Detail!$D:$D,10,Detail!$C:$C,1)</f>
        <v>1.1377856026228983E-5</v>
      </c>
      <c r="AW153" s="24">
        <f>SUMIFS(Detail!Q:Q,Detail!$A:$A,$B153,Detail!$D:$D,10,Detail!$C:$C,2)</f>
        <v>5.0577209549373947E-6</v>
      </c>
      <c r="AX153" s="24">
        <f>SUMIFS(Detail!Q:Q,Detail!$A:$A,$B153,Detail!$D:$D,10,Detail!$C:$C,3)</f>
        <v>2.2692311176797375E-6</v>
      </c>
      <c r="AY153" s="24">
        <f>SUMIFS(Detail!Q:Q,Detail!$A:$A,$B153,Detail!$D:$D,10,Detail!$C:$C,4)</f>
        <v>1.0270000529999379E-6</v>
      </c>
      <c r="AZ153" s="33">
        <f t="shared" si="261"/>
        <v>1.9731808151846053E-5</v>
      </c>
      <c r="BA153" s="24">
        <f>SUMIFS(Detail!Q:Q,Detail!$A:$A,$B153,Detail!$D:$D,11,Detail!$C:$C,1)</f>
        <v>4.6859531721565872E-7</v>
      </c>
      <c r="BB153" s="24">
        <f>SUMIFS(Detail!Q:Q,Detail!$A:$A,$B153,Detail!$D:$D,11,Detail!$C:$C,2)</f>
        <v>2.1545383788179606E-7</v>
      </c>
      <c r="BC153" s="24">
        <f>SUMIFS(Detail!Q:Q,Detail!$A:$A,$B153,Detail!$D:$D,11,Detail!$C:$C,3)</f>
        <v>9.9781800599885173E-8</v>
      </c>
      <c r="BD153" s="24">
        <f>SUMIFS(Detail!Q:Q,Detail!$A:$A,$B153,Detail!$D:$D,11,Detail!$C:$C,4)</f>
        <v>4.6529294195352122E-8</v>
      </c>
      <c r="BE153" s="33">
        <f t="shared" si="262"/>
        <v>8.3036024989269208E-7</v>
      </c>
      <c r="BF153" s="24">
        <f>SUMIFS(Detail!Q:Q,Detail!$A:$A,$B153,Detail!$D:$D,12,Detail!$C:$C,1)</f>
        <v>2.1838104657945223E-8</v>
      </c>
      <c r="BG153" s="24">
        <f>SUMIFS(Detail!Q:Q,Detail!$A:$A,$B153,Detail!$D:$D,12,Detail!$C:$C,2)</f>
        <v>1.0313897291780449E-8</v>
      </c>
      <c r="BH153" s="24">
        <f>SUMIFS(Detail!Q:Q,Detail!$A:$A,$B153,Detail!$D:$D,12,Detail!$C:$C,3)</f>
        <v>4.8992205847753212E-9</v>
      </c>
      <c r="BI153" s="24">
        <f>SUMIFS(Detail!Q:Q,Detail!$A:$A,$B153,Detail!$D:$D,12,Detail!$C:$C,4)</f>
        <v>2.3405846150126308E-9</v>
      </c>
      <c r="BJ153" s="33">
        <f t="shared" si="263"/>
        <v>3.9391807149513625E-8</v>
      </c>
      <c r="BK153" s="24">
        <f>SUMIFS(Detail!Q:Q,Detail!$A:$A,$B153,Detail!$D:$D,13,Detail!$C:$C,1)</f>
        <v>1.1239080777158961E-9</v>
      </c>
      <c r="BL153" s="24">
        <f>SUMIFS(Detail!Q:Q,Detail!$A:$A,$B153,Detail!$D:$D,13,Detail!$C:$C,2)</f>
        <v>5.4342308430932462E-10</v>
      </c>
      <c r="BM153" s="24">
        <f>SUMIFS(Detail!Q:Q,Detail!$A:$A,$B153,Detail!$D:$D,13,Detail!$C:$C,3)</f>
        <v>2.6216184778604656E-10</v>
      </c>
      <c r="BN153" s="24">
        <f>SUMIFS(Detail!Q:Q,Detail!$A:$A,$B153,Detail!$D:$D,13,Detail!$C:$C,4)</f>
        <v>1.2846612662542611E-10</v>
      </c>
      <c r="BO153" s="33">
        <f t="shared" si="264"/>
        <v>2.0579591364366934E-9</v>
      </c>
      <c r="BP153" s="24">
        <f>SUMIFS(Detail!Q:Q,Detail!$A:$A,$B153,Detail!$D:$D,14,Detail!$C:$C,1)</f>
        <v>6.298250809777528E-11</v>
      </c>
      <c r="BQ153" s="24">
        <f>SUMIFS(Detail!Q:Q,Detail!$A:$A,$B153,Detail!$D:$D,14,Detail!$C:$C,2)</f>
        <v>3.1377567211166024E-11</v>
      </c>
      <c r="BR153" s="24">
        <f>SUMIFS(Detail!Q:Q,Detail!$A:$A,$B153,Detail!$D:$D,14,Detail!$C:$C,3)</f>
        <v>1.5688783605583012E-11</v>
      </c>
      <c r="BS153" s="24">
        <f>SUMIFS(Detail!Q:Q,Detail!$A:$A,$B153,Detail!$D:$D,14,Detail!$C:$C,4)</f>
        <v>7.2759576141834259E-12</v>
      </c>
      <c r="BT153" s="33">
        <f t="shared" si="265"/>
        <v>1.1732481652870774E-10</v>
      </c>
      <c r="BU153" s="24">
        <f>SUMIFS(Detail!Q:Q,Detail!$A:$A,$B153,Detail!$D:$D,15,Detail!$C:$C,1)</f>
        <v>3.4106051316484809E-12</v>
      </c>
      <c r="BV153" s="24">
        <f>SUMIFS(Detail!Q:Q,Detail!$A:$A,$B153,Detail!$D:$D,15,Detail!$C:$C,2)</f>
        <v>2.5011104298755527E-12</v>
      </c>
      <c r="BW153" s="24">
        <f>SUMIFS(Detail!Q:Q,Detail!$A:$A,$B153,Detail!$D:$D,15,Detail!$C:$C,3)</f>
        <v>6.8212102632969618E-13</v>
      </c>
      <c r="BX153" s="24">
        <f>SUMIFS(Detail!Q:Q,Detail!$A:$A,$B153,Detail!$D:$D,15,Detail!$C:$C,4)</f>
        <v>6.8212102632969618E-13</v>
      </c>
      <c r="BY153" s="33">
        <f t="shared" si="266"/>
        <v>7.2759576141834259E-12</v>
      </c>
      <c r="BZ153" s="24">
        <f>SUMIFS(Detail!Q:Q,Detail!$A:$A,$B153,Detail!$D:$D,16,Detail!$C:$C,1)</f>
        <v>2.2737367544323206E-13</v>
      </c>
      <c r="CA153" s="24">
        <f>SUMIFS(Detail!Q:Q,Detail!$A:$A,$B153,Detail!$D:$D,16,Detail!$C:$C,2)</f>
        <v>0</v>
      </c>
      <c r="CB153" s="24">
        <f>SUMIFS(Detail!Q:Q,Detail!$A:$A,$B153,Detail!$D:$D,16,Detail!$C:$C,3)</f>
        <v>0</v>
      </c>
      <c r="CC153" s="24">
        <f>SUMIFS(Detail!Q:Q,Detail!$A:$A,$B153,Detail!$D:$D,16,Detail!$C:$C,4)</f>
        <v>0</v>
      </c>
      <c r="CD153" s="33">
        <f t="shared" si="267"/>
        <v>2.2737367544323206E-13</v>
      </c>
      <c r="CE153" s="24">
        <f>SUMIFS(Detail!Q:Q,Detail!$A:$A,$B153,Detail!$D:$D,17,Detail!$C:$C,1)</f>
        <v>0</v>
      </c>
      <c r="CF153" s="24">
        <f>SUMIFS(Detail!Q:Q,Detail!$A:$A,$B153,Detail!$D:$D,17,Detail!$C:$C,2)</f>
        <v>0</v>
      </c>
      <c r="CG153" s="24">
        <f>SUMIFS(Detail!Q:Q,Detail!$A:$A,$B153,Detail!$D:$D,17,Detail!$C:$C,3)</f>
        <v>0</v>
      </c>
      <c r="CH153" s="24">
        <f>SUMIFS(Detail!Q:Q,Detail!$A:$A,$B153,Detail!$D:$D,17,Detail!$C:$C,4)</f>
        <v>0</v>
      </c>
      <c r="CI153" s="33">
        <f t="shared" si="268"/>
        <v>0</v>
      </c>
      <c r="CJ153" s="24">
        <f>SUMIFS(Detail!Q:Q,Detail!$A:$A,$B153,Detail!$D:$D,18,Detail!$C:$C,1)</f>
        <v>0</v>
      </c>
      <c r="CK153" s="24">
        <f>SUMIFS(Detail!Q:Q,Detail!$A:$A,$B153,Detail!$D:$D,18,Detail!$C:$C,2)</f>
        <v>0</v>
      </c>
      <c r="CL153" s="24">
        <f>SUMIFS(Detail!Q:Q,Detail!$A:$A,$B153,Detail!$D:$D,18,Detail!$C:$C,3)</f>
        <v>0</v>
      </c>
      <c r="CM153" s="24">
        <f>SUMIFS(Detail!Q:Q,Detail!$A:$A,$B153,Detail!$D:$D,18,Detail!$C:$C,4)</f>
        <v>0</v>
      </c>
      <c r="CN153" s="33">
        <f t="shared" si="269"/>
        <v>0</v>
      </c>
      <c r="CO153" s="24">
        <f>SUMIFS(Detail!Q:Q,Detail!$A:$A,$B153,Detail!$D:$D,19,Detail!$C:$C,1)</f>
        <v>0</v>
      </c>
      <c r="CP153" s="24">
        <f>SUMIFS(Detail!Q:Q,Detail!$A:$A,$B153,Detail!$D:$D,19,Detail!$C:$C,2)</f>
        <v>0</v>
      </c>
      <c r="CQ153" s="24">
        <f>SUMIFS(Detail!Q:Q,Detail!$A:$A,$B153,Detail!$D:$D,19,Detail!$C:$C,3)</f>
        <v>0</v>
      </c>
      <c r="CR153" s="24">
        <f>SUMIFS(Detail!Q:Q,Detail!$A:$A,$B153,Detail!$D:$D,19,Detail!$C:$C,4)</f>
        <v>0</v>
      </c>
      <c r="CS153" s="33">
        <f t="shared" si="270"/>
        <v>0</v>
      </c>
      <c r="CT153" s="24">
        <f>SUMIFS(Detail!Q:Q,Detail!$A:$A,$B153,Detail!$D:$D,20,Detail!$C:$C,1)</f>
        <v>0</v>
      </c>
      <c r="CU153" s="24">
        <f>SUMIFS(Detail!Q:Q,Detail!$A:$A,$B153,Detail!$D:$D,20,Detail!$C:$C,2)</f>
        <v>0</v>
      </c>
      <c r="CV153" s="24">
        <f>SUMIFS(Detail!Q:Q,Detail!$A:$A,$B153,Detail!$D:$D,20,Detail!$C:$C,3)</f>
        <v>0</v>
      </c>
      <c r="CW153" s="24">
        <f>SUMIFS(Detail!Q:Q,Detail!$A:$A,$B153,Detail!$D:$D,20,Detail!$C:$C,4)</f>
        <v>0</v>
      </c>
      <c r="CX153" s="33">
        <f t="shared" si="271"/>
        <v>0</v>
      </c>
      <c r="CY153" s="24">
        <f>SUMIFS(Detail!Q:Q,Detail!$A:$A,$B153,Detail!$D:$D,21,Detail!$C:$C,1)</f>
        <v>0</v>
      </c>
      <c r="CZ153" s="24">
        <f>SUMIFS(Detail!Q:Q,Detail!$A:$A,$B153,Detail!$D:$D,21,Detail!$C:$C,2)</f>
        <v>0</v>
      </c>
      <c r="DA153" s="24">
        <f>SUMIFS(Detail!Q:Q,Detail!$A:$A,$B153,Detail!$D:$D,21,Detail!$C:$C,3)</f>
        <v>0</v>
      </c>
      <c r="DB153" s="24">
        <f>SUMIFS(Detail!Q:Q,Detail!$A:$A,$B153,Detail!$D:$D,21,Detail!$C:$C,4)</f>
        <v>0</v>
      </c>
      <c r="DC153" s="33">
        <f t="shared" si="272"/>
        <v>0</v>
      </c>
      <c r="DD153" s="86">
        <f>SUMIFS(Detail!Q:Q,Detail!$A:$A,$B153,Detail!$B:$B,"&gt;60")</f>
        <v>120.00674223770147</v>
      </c>
    </row>
    <row r="154" spans="1:108" x14ac:dyDescent="0.25">
      <c r="A154" t="s">
        <v>5391</v>
      </c>
      <c r="B154" s="32" t="s">
        <v>5126</v>
      </c>
      <c r="C154" s="24">
        <f>SUMIFS(Detail!Q:Q,Detail!$A:$A,$B154,Detail!$D:$D,1,Detail!$C:$C,1)</f>
        <v>0</v>
      </c>
      <c r="D154" s="24">
        <f>SUMIFS(Detail!Q:Q,Detail!$A:$A,$B154,Detail!$D:$D,1,Detail!$C:$C,2)</f>
        <v>0</v>
      </c>
      <c r="E154" s="24">
        <f>SUMIFS(Detail!Q:Q,Detail!$A:$A,$B154,Detail!$D:$D,1,Detail!$C:$C,3)</f>
        <v>0.23655025190522694</v>
      </c>
      <c r="F154" s="24">
        <f>SUMIFS(Detail!Q:Q,Detail!$A:$A,$B154,Detail!$D:$D,1,Detail!$C:$C,4)</f>
        <v>1.4688105891962115</v>
      </c>
      <c r="G154" s="33">
        <f t="shared" si="252"/>
        <v>1.7053608411014385</v>
      </c>
      <c r="H154" s="24">
        <f>SUMIFS(Detail!Q:Q,Detail!$A:$A,$B154,Detail!$D:$D,2,Detail!$C:$C,1)</f>
        <v>5.3168116635911353</v>
      </c>
      <c r="I154" s="24">
        <f>SUMIFS(Detail!Q:Q,Detail!$A:$A,$B154,Detail!$D:$D,2,Detail!$C:$C,2)</f>
        <v>14.038492346513589</v>
      </c>
      <c r="J154" s="24">
        <f>SUMIFS(Detail!Q:Q,Detail!$A:$A,$B154,Detail!$D:$D,2,Detail!$C:$C,3)</f>
        <v>26.683520261484219</v>
      </c>
      <c r="K154" s="24">
        <f>SUMIFS(Detail!Q:Q,Detail!$A:$A,$B154,Detail!$D:$D,2,Detail!$C:$C,4)</f>
        <v>41.543674961979185</v>
      </c>
      <c r="L154" s="33">
        <f t="shared" si="253"/>
        <v>87.582499233568129</v>
      </c>
      <c r="M154" s="24">
        <f>SUMIFS(Detail!Q:Q,Detail!$A:$A,$B154,Detail!$D:$D,3,Detail!$C:$C,1)</f>
        <v>53.787126851745256</v>
      </c>
      <c r="N154" s="24">
        <f>SUMIFS(Detail!Q:Q,Detail!$A:$A,$B154,Detail!$D:$D,3,Detail!$C:$C,2)</f>
        <v>59.920493557295941</v>
      </c>
      <c r="O154" s="24">
        <f>SUMIFS(Detail!Q:Q,Detail!$A:$A,$B154,Detail!$D:$D,3,Detail!$C:$C,3)</f>
        <v>68.195834073140361</v>
      </c>
      <c r="P154" s="24">
        <f>SUMIFS(Detail!Q:Q,Detail!$A:$A,$B154,Detail!$D:$D,3,Detail!$C:$C,4)</f>
        <v>79.951243431722162</v>
      </c>
      <c r="Q154" s="33">
        <f t="shared" si="254"/>
        <v>261.85469791390369</v>
      </c>
      <c r="R154" s="24">
        <f>SUMIFS(Detail!Q:Q,Detail!$A:$A,$B154,Detail!$D:$D,4,Detail!$C:$C,1)</f>
        <v>97.265109040916116</v>
      </c>
      <c r="S154" s="24">
        <f>SUMIFS(Detail!Q:Q,Detail!$A:$A,$B154,Detail!$D:$D,4,Detail!$C:$C,2)</f>
        <v>115.32819713558251</v>
      </c>
      <c r="T154" s="24">
        <f>SUMIFS(Detail!Q:Q,Detail!$A:$A,$B154,Detail!$D:$D,4,Detail!$C:$C,3)</f>
        <v>124.33385580550191</v>
      </c>
      <c r="U154" s="24">
        <f>SUMIFS(Detail!Q:Q,Detail!$A:$A,$B154,Detail!$D:$D,4,Detail!$C:$C,4)</f>
        <v>139.08310804594953</v>
      </c>
      <c r="V154" s="33">
        <f t="shared" si="255"/>
        <v>476.01027002795007</v>
      </c>
      <c r="W154" s="24">
        <f>SUMIFS(Detail!Q:Q,Detail!$A:$A,$B154,Detail!$D:$D,5,Detail!$C:$C,1)</f>
        <v>161.5532347734445</v>
      </c>
      <c r="X154" s="24">
        <f>SUMIFS(Detail!Q:Q,Detail!$A:$A,$B154,Detail!$D:$D,5,Detail!$C:$C,2)</f>
        <v>195.5612288246117</v>
      </c>
      <c r="Y154" s="24">
        <f>SUMIFS(Detail!Q:Q,Detail!$A:$A,$B154,Detail!$D:$D,5,Detail!$C:$C,3)</f>
        <v>231.30987214840206</v>
      </c>
      <c r="Z154" s="24">
        <f>SUMIFS(Detail!Q:Q,Detail!$A:$A,$B154,Detail!$D:$D,5,Detail!$C:$C,4)</f>
        <v>249.08702830398715</v>
      </c>
      <c r="AA154" s="33">
        <f t="shared" si="256"/>
        <v>837.51136405044542</v>
      </c>
      <c r="AB154" s="24">
        <f>SUMIFS(Detail!Q:Q,Detail!$A:$A,$B154,Detail!$D:$D,6,Detail!$C:$C,1)</f>
        <v>163.98519528238603</v>
      </c>
      <c r="AC154" s="24">
        <f>SUMIFS(Detail!Q:Q,Detail!$A:$A,$B154,Detail!$D:$D,6,Detail!$C:$C,2)</f>
        <v>80.423185004170136</v>
      </c>
      <c r="AD154" s="24">
        <f>SUMIFS(Detail!Q:Q,Detail!$A:$A,$B154,Detail!$D:$D,6,Detail!$C:$C,3)</f>
        <v>44.22201705272505</v>
      </c>
      <c r="AE154" s="24">
        <f>SUMIFS(Detail!Q:Q,Detail!$A:$A,$B154,Detail!$D:$D,6,Detail!$C:$C,4)</f>
        <v>25.588997121889179</v>
      </c>
      <c r="AF154" s="33">
        <f t="shared" si="257"/>
        <v>314.2193944611704</v>
      </c>
      <c r="AG154" s="24">
        <f>SUMIFS(Detail!Q:Q,Detail!$A:$A,$B154,Detail!$D:$D,7,Detail!$C:$C,1)</f>
        <v>15.297770435030316</v>
      </c>
      <c r="AH154" s="24">
        <f>SUMIFS(Detail!Q:Q,Detail!$A:$A,$B154,Detail!$D:$D,7,Detail!$C:$C,2)</f>
        <v>9.3642397940363935</v>
      </c>
      <c r="AI154" s="24">
        <f>SUMIFS(Detail!Q:Q,Detail!$A:$A,$B154,Detail!$D:$D,7,Detail!$C:$C,3)</f>
        <v>5.8384552702957535</v>
      </c>
      <c r="AJ154" s="24">
        <f>SUMIFS(Detail!Q:Q,Detail!$A:$A,$B154,Detail!$D:$D,7,Detail!$C:$C,4)</f>
        <v>3.6949293359534749</v>
      </c>
      <c r="AK154" s="33">
        <f t="shared" si="258"/>
        <v>34.195394835315938</v>
      </c>
      <c r="AL154" s="24">
        <f>SUMIFS(Detail!Q:Q,Detail!$A:$A,$B154,Detail!$D:$D,8,Detail!$C:$C,1)</f>
        <v>2.3677995735060904</v>
      </c>
      <c r="AM154" s="24">
        <f>SUMIFS(Detail!Q:Q,Detail!$A:$A,$B154,Detail!$D:$D,8,Detail!$C:$C,2)</f>
        <v>1.5336910291650838</v>
      </c>
      <c r="AN154" s="24">
        <f>SUMIFS(Detail!Q:Q,Detail!$A:$A,$B154,Detail!$D:$D,8,Detail!$C:$C,3)</f>
        <v>1.0027441875636214</v>
      </c>
      <c r="AO154" s="24">
        <f>SUMIFS(Detail!Q:Q,Detail!$A:$A,$B154,Detail!$D:$D,8,Detail!$C:$C,4)</f>
        <v>0.6610475903707993</v>
      </c>
      <c r="AP154" s="33">
        <f t="shared" si="259"/>
        <v>5.5652823806055949</v>
      </c>
      <c r="AQ154" s="24">
        <f>SUMIFS(Detail!Q:Q,Detail!$A:$A,$B154,Detail!$D:$D,9,Detail!$C:$C,1)</f>
        <v>0.43902275283835479</v>
      </c>
      <c r="AR154" s="24">
        <f>SUMIFS(Detail!Q:Q,Detail!$A:$A,$B154,Detail!$D:$D,9,Detail!$C:$C,2)</f>
        <v>0.2935226561573927</v>
      </c>
      <c r="AS154" s="24">
        <f>SUMIFS(Detail!Q:Q,Detail!$A:$A,$B154,Detail!$D:$D,9,Detail!$C:$C,3)</f>
        <v>0.19744048663983449</v>
      </c>
      <c r="AT154" s="24">
        <f>SUMIFS(Detail!Q:Q,Detail!$A:$A,$B154,Detail!$D:$D,9,Detail!$C:$C,4)</f>
        <v>0.13355194964265138</v>
      </c>
      <c r="AU154" s="33">
        <f t="shared" si="260"/>
        <v>1.0635378452782334</v>
      </c>
      <c r="AV154" s="24">
        <f>SUMIFS(Detail!Q:Q,Detail!$A:$A,$B154,Detail!$D:$D,10,Detail!$C:$C,1)</f>
        <v>9.0801839918412952E-2</v>
      </c>
      <c r="AW154" s="24">
        <f>SUMIFS(Detail!Q:Q,Detail!$A:$A,$B154,Detail!$D:$D,10,Detail!$C:$C,2)</f>
        <v>6.2030572303683584E-2</v>
      </c>
      <c r="AX154" s="24">
        <f>SUMIFS(Detail!Q:Q,Detail!$A:$A,$B154,Detail!$D:$D,10,Detail!$C:$C,3)</f>
        <v>4.25638280273688E-2</v>
      </c>
      <c r="AY154" s="24">
        <f>SUMIFS(Detail!Q:Q,Detail!$A:$A,$B154,Detail!$D:$D,10,Detail!$C:$C,4)</f>
        <v>2.9327392920549755E-2</v>
      </c>
      <c r="AZ154" s="33">
        <f t="shared" si="261"/>
        <v>0.22472363317001509</v>
      </c>
      <c r="BA154" s="24">
        <f>SUMIFS(Detail!Q:Q,Detail!$A:$A,$B154,Detail!$D:$D,11,Detail!$C:$C,1)</f>
        <v>2.0285818699221636E-2</v>
      </c>
      <c r="BB154" s="24">
        <f>SUMIFS(Detail!Q:Q,Detail!$A:$A,$B154,Detail!$D:$D,11,Detail!$C:$C,2)</f>
        <v>1.4083104034398275E-2</v>
      </c>
      <c r="BC154" s="24">
        <f>SUMIFS(Detail!Q:Q,Detail!$A:$A,$B154,Detail!$D:$D,11,Detail!$C:$C,3)</f>
        <v>9.8107386413630593E-3</v>
      </c>
      <c r="BD154" s="24">
        <f>SUMIFS(Detail!Q:Q,Detail!$A:$A,$B154,Detail!$D:$D,11,Detail!$C:$C,4)</f>
        <v>6.8568078770567809E-3</v>
      </c>
      <c r="BE154" s="33">
        <f t="shared" si="262"/>
        <v>5.1036469252039751E-2</v>
      </c>
      <c r="BF154" s="24">
        <f>SUMIFS(Detail!Q:Q,Detail!$A:$A,$B154,Detail!$D:$D,12,Detail!$C:$C,1)</f>
        <v>4.8071345299831592E-3</v>
      </c>
      <c r="BG154" s="24">
        <f>SUMIFS(Detail!Q:Q,Detail!$A:$A,$B154,Detail!$D:$D,12,Detail!$C:$C,2)</f>
        <v>3.3800898236222565E-3</v>
      </c>
      <c r="BH154" s="24">
        <f>SUMIFS(Detail!Q:Q,Detail!$A:$A,$B154,Detail!$D:$D,12,Detail!$C:$C,3)</f>
        <v>2.3833470224872144E-3</v>
      </c>
      <c r="BI154" s="24">
        <f>SUMIFS(Detail!Q:Q,Detail!$A:$A,$B154,Detail!$D:$D,12,Detail!$C:$C,4)</f>
        <v>1.6850308577431861E-3</v>
      </c>
      <c r="BJ154" s="33">
        <f t="shared" si="263"/>
        <v>1.2255602233835816E-2</v>
      </c>
      <c r="BK154" s="24">
        <f>SUMIFS(Detail!Q:Q,Detail!$A:$A,$B154,Detail!$D:$D,13,Detail!$C:$C,1)</f>
        <v>1.194370040366266E-3</v>
      </c>
      <c r="BL154" s="24">
        <f>SUMIFS(Detail!Q:Q,Detail!$A:$A,$B154,Detail!$D:$D,13,Detail!$C:$C,2)</f>
        <v>8.4865915573573147E-4</v>
      </c>
      <c r="BM154" s="24">
        <f>SUMIFS(Detail!Q:Q,Detail!$A:$A,$B154,Detail!$D:$D,13,Detail!$C:$C,3)</f>
        <v>6.0443204483817681E-4</v>
      </c>
      <c r="BN154" s="24">
        <f>SUMIFS(Detail!Q:Q,Detail!$A:$A,$B154,Detail!$D:$D,13,Detail!$C:$C,4)</f>
        <v>4.3146048142261861E-4</v>
      </c>
      <c r="BO154" s="33">
        <f t="shared" si="264"/>
        <v>3.0789217223627929E-3</v>
      </c>
      <c r="BP154" s="24">
        <f>SUMIFS(Detail!Q:Q,Detail!$A:$A,$B154,Detail!$D:$D,14,Detail!$C:$C,1)</f>
        <v>3.0865715530126181E-4</v>
      </c>
      <c r="BQ154" s="24">
        <f>SUMIFS(Detail!Q:Q,Detail!$A:$A,$B154,Detail!$D:$D,14,Detail!$C:$C,2)</f>
        <v>2.2126790850052203E-4</v>
      </c>
      <c r="BR154" s="24">
        <f>SUMIFS(Detail!Q:Q,Detail!$A:$A,$B154,Detail!$D:$D,14,Detail!$C:$C,3)</f>
        <v>1.5894049533926591E-4</v>
      </c>
      <c r="BS154" s="24">
        <f>SUMIFS(Detail!Q:Q,Detail!$A:$A,$B154,Detail!$D:$D,14,Detail!$C:$C,4)</f>
        <v>1.1439159720794123E-4</v>
      </c>
      <c r="BT154" s="33">
        <f t="shared" si="265"/>
        <v>8.0325715634899097E-4</v>
      </c>
      <c r="BU154" s="24">
        <f>SUMIFS(Detail!Q:Q,Detail!$A:$A,$B154,Detail!$D:$D,15,Detail!$C:$C,1)</f>
        <v>8.2483750929895905E-5</v>
      </c>
      <c r="BV154" s="24">
        <f>SUMIFS(Detail!Q:Q,Detail!$A:$A,$B154,Detail!$D:$D,15,Detail!$C:$C,2)</f>
        <v>5.9584107930277241E-5</v>
      </c>
      <c r="BW154" s="24">
        <f>SUMIFS(Detail!Q:Q,Detail!$A:$A,$B154,Detail!$D:$D,15,Detail!$C:$C,3)</f>
        <v>4.3117625637023593E-5</v>
      </c>
      <c r="BX154" s="24">
        <f>SUMIFS(Detail!Q:Q,Detail!$A:$A,$B154,Detail!$D:$D,15,Detail!$C:$C,4)</f>
        <v>3.1254870009433944E-5</v>
      </c>
      <c r="BY154" s="33">
        <f t="shared" si="266"/>
        <v>2.1644035450663068E-4</v>
      </c>
      <c r="BZ154" s="24">
        <f>SUMIFS(Detail!Q:Q,Detail!$A:$A,$B154,Detail!$D:$D,16,Detail!$C:$C,1)</f>
        <v>2.2693234996040701E-5</v>
      </c>
      <c r="CA154" s="24">
        <f>SUMIFS(Detail!Q:Q,Detail!$A:$A,$B154,Detail!$D:$D,16,Detail!$C:$C,2)</f>
        <v>1.6503255665156757E-5</v>
      </c>
      <c r="CB154" s="24">
        <f>SUMIFS(Detail!Q:Q,Detail!$A:$A,$B154,Detail!$D:$D,16,Detail!$C:$C,3)</f>
        <v>1.2020351050523459E-5</v>
      </c>
      <c r="CC154" s="24">
        <f>SUMIFS(Detail!Q:Q,Detail!$A:$A,$B154,Detail!$D:$D,16,Detail!$C:$C,4)</f>
        <v>8.7683897618262563E-6</v>
      </c>
      <c r="CD154" s="33">
        <f t="shared" si="267"/>
        <v>5.9985231473547174E-5</v>
      </c>
      <c r="CE154" s="24">
        <f>SUMIFS(Detail!Q:Q,Detail!$A:$A,$B154,Detail!$D:$D,17,Detail!$C:$C,1)</f>
        <v>6.4055941493279533E-6</v>
      </c>
      <c r="CF154" s="24">
        <f>SUMIFS(Detail!Q:Q,Detail!$A:$A,$B154,Detail!$D:$D,17,Detail!$C:$C,2)</f>
        <v>4.6861766804795479E-6</v>
      </c>
      <c r="CG154" s="24">
        <f>SUMIFS(Detail!Q:Q,Detail!$A:$A,$B154,Detail!$D:$D,17,Detail!$C:$C,3)</f>
        <v>3.4330580547248246E-6</v>
      </c>
      <c r="CH154" s="24">
        <f>SUMIFS(Detail!Q:Q,Detail!$A:$A,$B154,Detail!$D:$D,17,Detail!$C:$C,4)</f>
        <v>2.5184376681863796E-6</v>
      </c>
      <c r="CI154" s="33">
        <f t="shared" si="268"/>
        <v>1.7043266552718705E-5</v>
      </c>
      <c r="CJ154" s="24">
        <f>SUMIFS(Detail!Q:Q,Detail!$A:$A,$B154,Detail!$D:$D,18,Detail!$C:$C,1)</f>
        <v>1.8499238194635836E-6</v>
      </c>
      <c r="CK154" s="24">
        <f>SUMIFS(Detail!Q:Q,Detail!$A:$A,$B154,Detail!$D:$D,18,Detail!$C:$C,2)</f>
        <v>1.3606131687993184E-6</v>
      </c>
      <c r="CL154" s="24">
        <f>SUMIFS(Detail!Q:Q,Detail!$A:$A,$B154,Detail!$D:$D,18,Detail!$C:$C,3)</f>
        <v>1.0019834917329717E-6</v>
      </c>
      <c r="CM154" s="24">
        <f>SUMIFS(Detail!Q:Q,Detail!$A:$A,$B154,Detail!$D:$D,18,Detail!$C:$C,4)</f>
        <v>7.3878436523955315E-7</v>
      </c>
      <c r="CN154" s="33">
        <f t="shared" si="269"/>
        <v>4.9513048452354269E-6</v>
      </c>
      <c r="CO154" s="24">
        <f>SUMIFS(Detail!Q:Q,Detail!$A:$A,$B154,Detail!$D:$D,19,Detail!$C:$C,1)</f>
        <v>5.45374177818303E-7</v>
      </c>
      <c r="CP154" s="24">
        <f>SUMIFS(Detail!Q:Q,Detail!$A:$A,$B154,Detail!$D:$D,19,Detail!$C:$C,2)</f>
        <v>4.0306872506334912E-7</v>
      </c>
      <c r="CQ154" s="24">
        <f>SUMIFS(Detail!Q:Q,Detail!$A:$A,$B154,Detail!$D:$D,19,Detail!$C:$C,3)</f>
        <v>2.9823422664776444E-7</v>
      </c>
      <c r="CR154" s="24">
        <f>SUMIFS(Detail!Q:Q,Detail!$A:$A,$B154,Detail!$D:$D,19,Detail!$C:$C,4)</f>
        <v>2.2091512619226705E-7</v>
      </c>
      <c r="CS154" s="33">
        <f t="shared" si="270"/>
        <v>1.4675922557216836E-6</v>
      </c>
      <c r="CT154" s="24">
        <f>SUMIFS(Detail!Q:Q,Detail!$A:$A,$B154,Detail!$D:$D,20,Detail!$C:$C,1)</f>
        <v>1.638175035623135E-7</v>
      </c>
      <c r="CU154" s="24">
        <f>SUMIFS(Detail!Q:Q,Detail!$A:$A,$B154,Detail!$D:$D,20,Detail!$C:$C,2)</f>
        <v>1.2160899132140912E-7</v>
      </c>
      <c r="CV154" s="24">
        <f>SUMIFS(Detail!Q:Q,Detail!$A:$A,$B154,Detail!$D:$D,20,Detail!$C:$C,3)</f>
        <v>9.0370122052263469E-8</v>
      </c>
      <c r="CW154" s="24">
        <f>SUMIFS(Detail!Q:Q,Detail!$A:$A,$B154,Detail!$D:$D,20,Detail!$C:$C,4)</f>
        <v>6.7223709265817888E-8</v>
      </c>
      <c r="CX154" s="33">
        <f t="shared" si="271"/>
        <v>4.4302032620180398E-7</v>
      </c>
      <c r="CY154" s="24">
        <f>SUMIFS(Detail!Q:Q,Detail!$A:$A,$B154,Detail!$D:$D,21,Detail!$C:$C,1)</f>
        <v>1.9635490389191546E-7</v>
      </c>
      <c r="CZ154" s="24">
        <f>SUMIFS(Detail!Q:Q,Detail!$A:$A,$B154,Detail!$D:$D,21,Detail!$C:$C,2)</f>
        <v>0</v>
      </c>
      <c r="DA154" s="24">
        <f>SUMIFS(Detail!Q:Q,Detail!$A:$A,$B154,Detail!$D:$D,21,Detail!$C:$C,3)</f>
        <v>0</v>
      </c>
      <c r="DB154" s="24">
        <f>SUMIFS(Detail!Q:Q,Detail!$A:$A,$B154,Detail!$D:$D,21,Detail!$C:$C,4)</f>
        <v>0</v>
      </c>
      <c r="DC154" s="33">
        <f t="shared" si="272"/>
        <v>1.9635490389191546E-7</v>
      </c>
      <c r="DD154" s="86">
        <f>SUMIFS(Detail!Q:Q,Detail!$A:$A,$B154,Detail!$B:$B,"&gt;60")</f>
        <v>355.33580793302963</v>
      </c>
    </row>
    <row r="155" spans="1:108" x14ac:dyDescent="0.25">
      <c r="A155" t="s">
        <v>5392</v>
      </c>
      <c r="B155" s="32" t="s">
        <v>5127</v>
      </c>
      <c r="C155" s="24">
        <f>SUMIFS(Detail!Q:Q,Detail!$A:$A,$B155,Detail!$D:$D,1,Detail!$C:$C,1)</f>
        <v>0</v>
      </c>
      <c r="D155" s="24">
        <f>SUMIFS(Detail!Q:Q,Detail!$A:$A,$B155,Detail!$D:$D,1,Detail!$C:$C,2)</f>
        <v>0</v>
      </c>
      <c r="E155" s="24">
        <f>SUMIFS(Detail!Q:Q,Detail!$A:$A,$B155,Detail!$D:$D,1,Detail!$C:$C,3)</f>
        <v>0</v>
      </c>
      <c r="F155" s="24">
        <f>SUMIFS(Detail!Q:Q,Detail!$A:$A,$B155,Detail!$D:$D,1,Detail!$C:$C,4)</f>
        <v>1.1125607392516352E-2</v>
      </c>
      <c r="G155" s="33">
        <f t="shared" si="252"/>
        <v>1.1125607392516352E-2</v>
      </c>
      <c r="H155" s="24">
        <f>SUMIFS(Detail!Q:Q,Detail!$A:$A,$B155,Detail!$D:$D,2,Detail!$C:$C,1)</f>
        <v>0.13296350182953481</v>
      </c>
      <c r="I155" s="24">
        <f>SUMIFS(Detail!Q:Q,Detail!$A:$A,$B155,Detail!$D:$D,2,Detail!$C:$C,2)</f>
        <v>0.5822234581464758</v>
      </c>
      <c r="J155" s="24">
        <f>SUMIFS(Detail!Q:Q,Detail!$A:$A,$B155,Detail!$D:$D,2,Detail!$C:$C,3)</f>
        <v>1.6127957891835827</v>
      </c>
      <c r="K155" s="24">
        <f>SUMIFS(Detail!Q:Q,Detail!$A:$A,$B155,Detail!$D:$D,2,Detail!$C:$C,4)</f>
        <v>3.3130631482318491</v>
      </c>
      <c r="L155" s="33">
        <f t="shared" si="253"/>
        <v>5.641045897391443</v>
      </c>
      <c r="M155" s="24">
        <f>SUMIFS(Detail!Q:Q,Detail!$A:$A,$B155,Detail!$D:$D,3,Detail!$C:$C,1)</f>
        <v>5.4319405477284333</v>
      </c>
      <c r="N155" s="24">
        <f>SUMIFS(Detail!Q:Q,Detail!$A:$A,$B155,Detail!$D:$D,3,Detail!$C:$C,2)</f>
        <v>7.3596302592863303</v>
      </c>
      <c r="O155" s="24">
        <f>SUMIFS(Detail!Q:Q,Detail!$A:$A,$B155,Detail!$D:$D,3,Detail!$C:$C,3)</f>
        <v>8.9887610289530855</v>
      </c>
      <c r="P155" s="24">
        <f>SUMIFS(Detail!Q:Q,Detail!$A:$A,$B155,Detail!$D:$D,3,Detail!$C:$C,4)</f>
        <v>10.78135092837438</v>
      </c>
      <c r="Q155" s="33">
        <f t="shared" si="254"/>
        <v>32.56168276434223</v>
      </c>
      <c r="R155" s="24">
        <f>SUMIFS(Detail!Q:Q,Detail!$A:$A,$B155,Detail!$D:$D,4,Detail!$C:$C,1)</f>
        <v>13.159741502732139</v>
      </c>
      <c r="S155" s="24">
        <f>SUMIFS(Detail!Q:Q,Detail!$A:$A,$B155,Detail!$D:$D,4,Detail!$C:$C,2)</f>
        <v>16.269528988402108</v>
      </c>
      <c r="T155" s="24">
        <f>SUMIFS(Detail!Q:Q,Detail!$A:$A,$B155,Detail!$D:$D,4,Detail!$C:$C,3)</f>
        <v>19.218906647999063</v>
      </c>
      <c r="U155" s="24">
        <f>SUMIFS(Detail!Q:Q,Detail!$A:$A,$B155,Detail!$D:$D,4,Detail!$C:$C,4)</f>
        <v>21.769651149044151</v>
      </c>
      <c r="V155" s="33">
        <f t="shared" si="255"/>
        <v>70.417828288177461</v>
      </c>
      <c r="W155" s="24">
        <f>SUMIFS(Detail!Q:Q,Detail!$A:$A,$B155,Detail!$D:$D,5,Detail!$C:$C,1)</f>
        <v>24.796715885566769</v>
      </c>
      <c r="X155" s="24">
        <f>SUMIFS(Detail!Q:Q,Detail!$A:$A,$B155,Detail!$D:$D,5,Detail!$C:$C,2)</f>
        <v>29.106661239056933</v>
      </c>
      <c r="Y155" s="24">
        <f>SUMIFS(Detail!Q:Q,Detail!$A:$A,$B155,Detail!$D:$D,5,Detail!$C:$C,3)</f>
        <v>34.963291512278744</v>
      </c>
      <c r="Z155" s="24">
        <f>SUMIFS(Detail!Q:Q,Detail!$A:$A,$B155,Detail!$D:$D,5,Detail!$C:$C,4)</f>
        <v>40.563368537941329</v>
      </c>
      <c r="AA155" s="33">
        <f t="shared" si="256"/>
        <v>129.43003717484379</v>
      </c>
      <c r="AB155" s="24">
        <f>SUMIFS(Detail!Q:Q,Detail!$A:$A,$B155,Detail!$D:$D,6,Detail!$C:$C,1)</f>
        <v>42.065939775956508</v>
      </c>
      <c r="AC155" s="24">
        <f>SUMIFS(Detail!Q:Q,Detail!$A:$A,$B155,Detail!$D:$D,6,Detail!$C:$C,2)</f>
        <v>35.770866433975982</v>
      </c>
      <c r="AD155" s="24">
        <f>SUMIFS(Detail!Q:Q,Detail!$A:$A,$B155,Detail!$D:$D,6,Detail!$C:$C,3)</f>
        <v>29.67726630551806</v>
      </c>
      <c r="AE155" s="24">
        <f>SUMIFS(Detail!Q:Q,Detail!$A:$A,$B155,Detail!$D:$D,6,Detail!$C:$C,4)</f>
        <v>24.860665283304172</v>
      </c>
      <c r="AF155" s="33">
        <f t="shared" si="257"/>
        <v>132.37473779875472</v>
      </c>
      <c r="AG155" s="24">
        <f>SUMIFS(Detail!Q:Q,Detail!$A:$A,$B155,Detail!$D:$D,7,Detail!$C:$C,1)</f>
        <v>21.087691258796212</v>
      </c>
      <c r="AH155" s="24">
        <f>SUMIFS(Detail!Q:Q,Detail!$A:$A,$B155,Detail!$D:$D,7,Detail!$C:$C,2)</f>
        <v>18.095432098582648</v>
      </c>
      <c r="AI155" s="24">
        <f>SUMIFS(Detail!Q:Q,Detail!$A:$A,$B155,Detail!$D:$D,7,Detail!$C:$C,3)</f>
        <v>15.686054146035985</v>
      </c>
      <c r="AJ155" s="24">
        <f>SUMIFS(Detail!Q:Q,Detail!$A:$A,$B155,Detail!$D:$D,7,Detail!$C:$C,4)</f>
        <v>13.717913911515041</v>
      </c>
      <c r="AK155" s="33">
        <f t="shared" si="258"/>
        <v>68.587091414929887</v>
      </c>
      <c r="AL155" s="24">
        <f>SUMIFS(Detail!Q:Q,Detail!$A:$A,$B155,Detail!$D:$D,8,Detail!$C:$C,1)</f>
        <v>12.089334404639487</v>
      </c>
      <c r="AM155" s="24">
        <f>SUMIFS(Detail!Q:Q,Detail!$A:$A,$B155,Detail!$D:$D,8,Detail!$C:$C,2)</f>
        <v>10.726293779786658</v>
      </c>
      <c r="AN155" s="24">
        <f>SUMIFS(Detail!Q:Q,Detail!$A:$A,$B155,Detail!$D:$D,8,Detail!$C:$C,3)</f>
        <v>9.5739697871265435</v>
      </c>
      <c r="AO155" s="24">
        <f>SUMIFS(Detail!Q:Q,Detail!$A:$A,$B155,Detail!$D:$D,8,Detail!$C:$C,4)</f>
        <v>8.5910718202947578</v>
      </c>
      <c r="AP155" s="33">
        <f t="shared" si="259"/>
        <v>40.980669791847447</v>
      </c>
      <c r="AQ155" s="24">
        <f>SUMIFS(Detail!Q:Q,Detail!$A:$A,$B155,Detail!$D:$D,9,Detail!$C:$C,1)</f>
        <v>7.7460120105590704</v>
      </c>
      <c r="AR155" s="24">
        <f>SUMIFS(Detail!Q:Q,Detail!$A:$A,$B155,Detail!$D:$D,9,Detail!$C:$C,2)</f>
        <v>7.0142791525476582</v>
      </c>
      <c r="AS155" s="24">
        <f>SUMIFS(Detail!Q:Q,Detail!$A:$A,$B155,Detail!$D:$D,9,Detail!$C:$C,3)</f>
        <v>6.3766067254243808</v>
      </c>
      <c r="AT155" s="24">
        <f>SUMIFS(Detail!Q:Q,Detail!$A:$A,$B155,Detail!$D:$D,9,Detail!$C:$C,4)</f>
        <v>5.8176730809353785</v>
      </c>
      <c r="AU155" s="33">
        <f t="shared" si="260"/>
        <v>26.954570969466488</v>
      </c>
      <c r="AV155" s="24">
        <f>SUMIFS(Detail!Q:Q,Detail!$A:$A,$B155,Detail!$D:$D,10,Detail!$C:$C,1)</f>
        <v>5.3251642457690309</v>
      </c>
      <c r="AW155" s="24">
        <f>SUMIFS(Detail!Q:Q,Detail!$A:$A,$B155,Detail!$D:$D,10,Detail!$C:$C,2)</f>
        <v>4.8890879520133694</v>
      </c>
      <c r="AX155" s="24">
        <f>SUMIFS(Detail!Q:Q,Detail!$A:$A,$B155,Detail!$D:$D,10,Detail!$C:$C,3)</f>
        <v>4.5012645258940438</v>
      </c>
      <c r="AY155" s="24">
        <f>SUMIFS(Detail!Q:Q,Detail!$A:$A,$B155,Detail!$D:$D,10,Detail!$C:$C,4)</f>
        <v>4.1549441655579358</v>
      </c>
      <c r="AZ155" s="33">
        <f t="shared" si="261"/>
        <v>18.87046088923438</v>
      </c>
      <c r="BA155" s="24">
        <f>SUMIFS(Detail!Q:Q,Detail!$A:$A,$B155,Detail!$D:$D,11,Detail!$C:$C,1)</f>
        <v>3.8445158158100412</v>
      </c>
      <c r="BB155" s="24">
        <f>SUMIFS(Detail!Q:Q,Detail!$A:$A,$B155,Detail!$D:$D,11,Detail!$C:$C,2)</f>
        <v>3.5652832951739128</v>
      </c>
      <c r="BC155" s="24">
        <f>SUMIFS(Detail!Q:Q,Detail!$A:$A,$B155,Detail!$D:$D,11,Detail!$C:$C,3)</f>
        <v>3.3132914009272554</v>
      </c>
      <c r="BD155" s="24">
        <f>SUMIFS(Detail!Q:Q,Detail!$A:$A,$B155,Detail!$D:$D,11,Detail!$C:$C,4)</f>
        <v>3.0851895732714638</v>
      </c>
      <c r="BE155" s="33">
        <f t="shared" si="262"/>
        <v>13.808280085182673</v>
      </c>
      <c r="BF155" s="24">
        <f>SUMIFS(Detail!Q:Q,Detail!$A:$A,$B155,Detail!$D:$D,12,Detail!$C:$C,1)</f>
        <v>2.8781240808757502</v>
      </c>
      <c r="BG155" s="24">
        <f>SUMIFS(Detail!Q:Q,Detail!$A:$A,$B155,Detail!$D:$D,12,Detail!$C:$C,2)</f>
        <v>2.6896520753015238</v>
      </c>
      <c r="BH155" s="24">
        <f>SUMIFS(Detail!Q:Q,Detail!$A:$A,$B155,Detail!$D:$D,12,Detail!$C:$C,3)</f>
        <v>2.517672565240332</v>
      </c>
      <c r="BI155" s="24">
        <f>SUMIFS(Detail!Q:Q,Detail!$A:$A,$B155,Detail!$D:$D,12,Detail!$C:$C,4)</f>
        <v>2.3603705920394304</v>
      </c>
      <c r="BJ155" s="33">
        <f t="shared" si="263"/>
        <v>10.445819313457037</v>
      </c>
      <c r="BK155" s="24">
        <f>SUMIFS(Detail!Q:Q,Detail!$A:$A,$B155,Detail!$D:$D,13,Detail!$C:$C,1)</f>
        <v>2.2161717865262744</v>
      </c>
      <c r="BL155" s="24">
        <f>SUMIFS(Detail!Q:Q,Detail!$A:$A,$B155,Detail!$D:$D,13,Detail!$C:$C,2)</f>
        <v>2.0837051498430128</v>
      </c>
      <c r="BM155" s="24">
        <f>SUMIFS(Detail!Q:Q,Detail!$A:$A,$B155,Detail!$D:$D,13,Detail!$C:$C,3)</f>
        <v>1.9617723945110583</v>
      </c>
      <c r="BN155" s="24">
        <f>SUMIFS(Detail!Q:Q,Detail!$A:$A,$B155,Detail!$D:$D,13,Detail!$C:$C,4)</f>
        <v>1.8493225526129891</v>
      </c>
      <c r="BO155" s="33">
        <f t="shared" si="264"/>
        <v>8.1109718834933346</v>
      </c>
      <c r="BP155" s="24">
        <f>SUMIFS(Detail!Q:Q,Detail!$A:$A,$B155,Detail!$D:$D,14,Detail!$C:$C,1)</f>
        <v>1.7454308388568052</v>
      </c>
      <c r="BQ155" s="24">
        <f>SUMIFS(Detail!Q:Q,Detail!$A:$A,$B155,Detail!$D:$D,14,Detail!$C:$C,2)</f>
        <v>1.6492809706998059</v>
      </c>
      <c r="BR155" s="24">
        <f>SUMIFS(Detail!Q:Q,Detail!$A:$A,$B155,Detail!$D:$D,14,Detail!$C:$C,3)</f>
        <v>1.5601503126709986</v>
      </c>
      <c r="BS155" s="24">
        <f>SUMIFS(Detail!Q:Q,Detail!$A:$A,$B155,Detail!$D:$D,14,Detail!$C:$C,4)</f>
        <v>1.4773973398313274</v>
      </c>
      <c r="BT155" s="33">
        <f t="shared" si="265"/>
        <v>6.4322594620589371</v>
      </c>
      <c r="BU155" s="24">
        <f>SUMIFS(Detail!Q:Q,Detail!$A:$A,$B155,Detail!$D:$D,15,Detail!$C:$C,1)</f>
        <v>1.4004510149673024</v>
      </c>
      <c r="BV155" s="24">
        <f>SUMIFS(Detail!Q:Q,Detail!$A:$A,$B155,Detail!$D:$D,15,Detail!$C:$C,2)</f>
        <v>1.3288017523387907</v>
      </c>
      <c r="BW155" s="24">
        <f>SUMIFS(Detail!Q:Q,Detail!$A:$A,$B155,Detail!$D:$D,15,Detail!$C:$C,3)</f>
        <v>1.2619937025415311</v>
      </c>
      <c r="BX155" s="24">
        <f>SUMIFS(Detail!Q:Q,Detail!$A:$A,$B155,Detail!$D:$D,15,Detail!$C:$C,4)</f>
        <v>1.1996181421056917</v>
      </c>
      <c r="BY155" s="33">
        <f t="shared" si="266"/>
        <v>5.1908646119533159</v>
      </c>
      <c r="BZ155" s="24">
        <f>SUMIFS(Detail!Q:Q,Detail!$A:$A,$B155,Detail!$D:$D,16,Detail!$C:$C,1)</f>
        <v>1.1413077905693854</v>
      </c>
      <c r="CA155" s="24">
        <f>SUMIFS(Detail!Q:Q,Detail!$A:$A,$B155,Detail!$D:$D,16,Detail!$C:$C,2)</f>
        <v>1.0867319092158141</v>
      </c>
      <c r="CB155" s="24">
        <f>SUMIFS(Detail!Q:Q,Detail!$A:$A,$B155,Detail!$D:$D,16,Detail!$C:$C,3)</f>
        <v>1.0355920609633813</v>
      </c>
      <c r="CC155" s="24">
        <f>SUMIFS(Detail!Q:Q,Detail!$A:$A,$B155,Detail!$D:$D,16,Detail!$C:$C,4)</f>
        <v>0.98761843145155126</v>
      </c>
      <c r="CD155" s="33">
        <f t="shared" si="267"/>
        <v>4.251250192200132</v>
      </c>
      <c r="CE155" s="24">
        <f>SUMIFS(Detail!Q:Q,Detail!$A:$A,$B155,Detail!$D:$D,17,Detail!$C:$C,1)</f>
        <v>0.94256662806310487</v>
      </c>
      <c r="CF155" s="24">
        <f>SUMIFS(Detail!Q:Q,Detail!$A:$A,$B155,Detail!$D:$D,17,Detail!$C:$C,2)</f>
        <v>0.90021488726529242</v>
      </c>
      <c r="CG155" s="24">
        <f>SUMIFS(Detail!Q:Q,Detail!$A:$A,$B155,Detail!$D:$D,17,Detail!$C:$C,3)</f>
        <v>0.86036163188907722</v>
      </c>
      <c r="CH155" s="24">
        <f>SUMIFS(Detail!Q:Q,Detail!$A:$A,$B155,Detail!$D:$D,17,Detail!$C:$C,4)</f>
        <v>0.82282332917338863</v>
      </c>
      <c r="CI155" s="33">
        <f t="shared" si="268"/>
        <v>3.5259664763908631</v>
      </c>
      <c r="CJ155" s="24">
        <f>SUMIFS(Detail!Q:Q,Detail!$A:$A,$B155,Detail!$D:$D,18,Detail!$C:$C,1)</f>
        <v>0.78743260804992588</v>
      </c>
      <c r="CK155" s="24">
        <f>SUMIFS(Detail!Q:Q,Detail!$A:$A,$B155,Detail!$D:$D,18,Detail!$C:$C,2)</f>
        <v>0.75403660049130394</v>
      </c>
      <c r="CL155" s="24">
        <f>SUMIFS(Detail!Q:Q,Detail!$A:$A,$B155,Detail!$D:$D,18,Detail!$C:$C,3)</f>
        <v>0.72249547701574102</v>
      </c>
      <c r="CM155" s="24">
        <f>SUMIFS(Detail!Q:Q,Detail!$A:$A,$B155,Detail!$D:$D,18,Detail!$C:$C,4)</f>
        <v>0.69268115085992576</v>
      </c>
      <c r="CN155" s="33">
        <f t="shared" si="269"/>
        <v>2.9566458364168966</v>
      </c>
      <c r="CO155" s="24">
        <f>SUMIFS(Detail!Q:Q,Detail!$A:$A,$B155,Detail!$D:$D,19,Detail!$C:$C,1)</f>
        <v>0.66447612903800746</v>
      </c>
      <c r="CP155" s="24">
        <f>SUMIFS(Detail!Q:Q,Detail!$A:$A,$B155,Detail!$D:$D,19,Detail!$C:$C,2)</f>
        <v>0.63777249161068994</v>
      </c>
      <c r="CQ155" s="24">
        <f>SUMIFS(Detail!Q:Q,Detail!$A:$A,$B155,Detail!$D:$D,19,Detail!$C:$C,3)</f>
        <v>0.61247098311901027</v>
      </c>
      <c r="CR155" s="24">
        <f>SUMIFS(Detail!Q:Q,Detail!$A:$A,$B155,Detail!$D:$D,19,Detail!$C:$C,4)</f>
        <v>0.58848020235939202</v>
      </c>
      <c r="CS155" s="33">
        <f t="shared" si="270"/>
        <v>2.5031998061270997</v>
      </c>
      <c r="CT155" s="24">
        <f>SUMIFS(Detail!Q:Q,Detail!$A:$A,$B155,Detail!$D:$D,20,Detail!$C:$C,1)</f>
        <v>0.56571587856080896</v>
      </c>
      <c r="CU155" s="24">
        <f>SUMIFS(Detail!Q:Q,Detail!$A:$A,$B155,Detail!$D:$D,20,Detail!$C:$C,2)</f>
        <v>0.54410022363049393</v>
      </c>
      <c r="CV155" s="24">
        <f>SUMIFS(Detail!Q:Q,Detail!$A:$A,$B155,Detail!$D:$D,20,Detail!$C:$C,3)</f>
        <v>0.52356135149943839</v>
      </c>
      <c r="CW155" s="24">
        <f>SUMIFS(Detail!Q:Q,Detail!$A:$A,$B155,Detail!$D:$D,20,Detail!$C:$C,4)</f>
        <v>0.50403275677513193</v>
      </c>
      <c r="CX155" s="33">
        <f t="shared" si="271"/>
        <v>2.1374102104658732</v>
      </c>
      <c r="CY155" s="24">
        <f>SUMIFS(Detail!Q:Q,Detail!$A:$A,$B155,Detail!$D:$D,21,Detail!$C:$C,1)</f>
        <v>2.4989349366687748</v>
      </c>
      <c r="CZ155" s="24">
        <f>SUMIFS(Detail!Q:Q,Detail!$A:$A,$B155,Detail!$D:$D,21,Detail!$C:$C,2)</f>
        <v>0</v>
      </c>
      <c r="DA155" s="24">
        <f>SUMIFS(Detail!Q:Q,Detail!$A:$A,$B155,Detail!$D:$D,21,Detail!$C:$C,3)</f>
        <v>0</v>
      </c>
      <c r="DB155" s="24">
        <f>SUMIFS(Detail!Q:Q,Detail!$A:$A,$B155,Detail!$D:$D,21,Detail!$C:$C,4)</f>
        <v>0</v>
      </c>
      <c r="DC155" s="33">
        <f t="shared" si="272"/>
        <v>2.4989349366687748</v>
      </c>
      <c r="DD155" s="86">
        <f>SUMIFS(Detail!Q:Q,Detail!$A:$A,$B155,Detail!$B:$B,"&gt;60")</f>
        <v>349.62913367864786</v>
      </c>
    </row>
    <row r="156" spans="1:108" x14ac:dyDescent="0.25">
      <c r="A156" t="s">
        <v>5393</v>
      </c>
      <c r="B156" s="32" t="s">
        <v>5128</v>
      </c>
      <c r="C156" s="24">
        <f>SUMIFS(Detail!Q:Q,Detail!$A:$A,$B156,Detail!$D:$D,1,Detail!$C:$C,1)</f>
        <v>0</v>
      </c>
      <c r="D156" s="24">
        <f>SUMIFS(Detail!Q:Q,Detail!$A:$A,$B156,Detail!$D:$D,1,Detail!$C:$C,2)</f>
        <v>0</v>
      </c>
      <c r="E156" s="24">
        <f>SUMIFS(Detail!Q:Q,Detail!$A:$A,$B156,Detail!$D:$D,1,Detail!$C:$C,3)</f>
        <v>0</v>
      </c>
      <c r="F156" s="24">
        <f>SUMIFS(Detail!Q:Q,Detail!$A:$A,$B156,Detail!$D:$D,1,Detail!$C:$C,4)</f>
        <v>0</v>
      </c>
      <c r="G156" s="33">
        <f t="shared" si="252"/>
        <v>0</v>
      </c>
      <c r="H156" s="24">
        <f>SUMIFS(Detail!Q:Q,Detail!$A:$A,$B156,Detail!$D:$D,2,Detail!$C:$C,1)</f>
        <v>2.2391572045715518</v>
      </c>
      <c r="I156" s="24">
        <f>SUMIFS(Detail!Q:Q,Detail!$A:$A,$B156,Detail!$D:$D,2,Detail!$C:$C,2)</f>
        <v>16.993555525924247</v>
      </c>
      <c r="J156" s="24">
        <f>SUMIFS(Detail!Q:Q,Detail!$A:$A,$B156,Detail!$D:$D,2,Detail!$C:$C,3)</f>
        <v>78.596121405282929</v>
      </c>
      <c r="K156" s="24">
        <f>SUMIFS(Detail!Q:Q,Detail!$A:$A,$B156,Detail!$D:$D,2,Detail!$C:$C,4)</f>
        <v>225.69307242590955</v>
      </c>
      <c r="L156" s="33">
        <f t="shared" si="253"/>
        <v>323.5219065616883</v>
      </c>
      <c r="M156" s="24">
        <f>SUMIFS(Detail!Q:Q,Detail!$A:$A,$B156,Detail!$D:$D,3,Detail!$C:$C,1)</f>
        <v>432.16916306125927</v>
      </c>
      <c r="N156" s="24">
        <f>SUMIFS(Detail!Q:Q,Detail!$A:$A,$B156,Detail!$D:$D,3,Detail!$C:$C,2)</f>
        <v>680.53966383492468</v>
      </c>
      <c r="O156" s="24">
        <f>SUMIFS(Detail!Q:Q,Detail!$A:$A,$B156,Detail!$D:$D,3,Detail!$C:$C,3)</f>
        <v>940.36310509904843</v>
      </c>
      <c r="P156" s="24">
        <f>SUMIFS(Detail!Q:Q,Detail!$A:$A,$B156,Detail!$D:$D,3,Detail!$C:$C,4)</f>
        <v>1181.6913095289528</v>
      </c>
      <c r="Q156" s="33">
        <f t="shared" si="254"/>
        <v>3234.7632415241851</v>
      </c>
      <c r="R156" s="24">
        <f>SUMIFS(Detail!Q:Q,Detail!$A:$A,$B156,Detail!$D:$D,4,Detail!$C:$C,1)</f>
        <v>1440.4405060994231</v>
      </c>
      <c r="S156" s="24">
        <f>SUMIFS(Detail!Q:Q,Detail!$A:$A,$B156,Detail!$D:$D,4,Detail!$C:$C,2)</f>
        <v>1738.9702844124886</v>
      </c>
      <c r="T156" s="24">
        <f>SUMIFS(Detail!Q:Q,Detail!$A:$A,$B156,Detail!$D:$D,4,Detail!$C:$C,3)</f>
        <v>2091.8979184287846</v>
      </c>
      <c r="U156" s="24">
        <f>SUMIFS(Detail!Q:Q,Detail!$A:$A,$B156,Detail!$D:$D,4,Detail!$C:$C,4)</f>
        <v>2512.8953025911815</v>
      </c>
      <c r="V156" s="33">
        <f t="shared" si="255"/>
        <v>7784.2040115318778</v>
      </c>
      <c r="W156" s="24">
        <f>SUMIFS(Detail!Q:Q,Detail!$A:$A,$B156,Detail!$D:$D,5,Detail!$C:$C,1)</f>
        <v>3016.846429659674</v>
      </c>
      <c r="X156" s="24">
        <f>SUMIFS(Detail!Q:Q,Detail!$A:$A,$B156,Detail!$D:$D,5,Detail!$C:$C,2)</f>
        <v>3620.9507366896269</v>
      </c>
      <c r="Y156" s="24">
        <f>SUMIFS(Detail!Q:Q,Detail!$A:$A,$B156,Detail!$D:$D,5,Detail!$C:$C,3)</f>
        <v>4345.5418071916683</v>
      </c>
      <c r="Z156" s="24">
        <f>SUMIFS(Detail!Q:Q,Detail!$A:$A,$B156,Detail!$D:$D,5,Detail!$C:$C,4)</f>
        <v>5214.8722295443076</v>
      </c>
      <c r="AA156" s="33">
        <f t="shared" si="256"/>
        <v>16198.211203085277</v>
      </c>
      <c r="AB156" s="24">
        <f>SUMIFS(Detail!Q:Q,Detail!$A:$A,$B156,Detail!$D:$D,6,Detail!$C:$C,1)</f>
        <v>3067.5585132813176</v>
      </c>
      <c r="AC156" s="24">
        <f>SUMIFS(Detail!Q:Q,Detail!$A:$A,$B156,Detail!$D:$D,6,Detail!$C:$C,2)</f>
        <v>1167.8578225784186</v>
      </c>
      <c r="AD156" s="24">
        <f>SUMIFS(Detail!Q:Q,Detail!$A:$A,$B156,Detail!$D:$D,6,Detail!$C:$C,3)</f>
        <v>521.06439810098891</v>
      </c>
      <c r="AE156" s="24">
        <f>SUMIFS(Detail!Q:Q,Detail!$A:$A,$B156,Detail!$D:$D,6,Detail!$C:$C,4)</f>
        <v>249.2358681975129</v>
      </c>
      <c r="AF156" s="33">
        <f t="shared" si="257"/>
        <v>5005.7166021582379</v>
      </c>
      <c r="AG156" s="24">
        <f>SUMIFS(Detail!Q:Q,Detail!$A:$A,$B156,Detail!$D:$D,7,Detail!$C:$C,1)</f>
        <v>124.60410005348604</v>
      </c>
      <c r="AH156" s="24">
        <f>SUMIFS(Detail!Q:Q,Detail!$A:$A,$B156,Detail!$D:$D,7,Detail!$C:$C,2)</f>
        <v>64.319008789854706</v>
      </c>
      <c r="AI156" s="24">
        <f>SUMIFS(Detail!Q:Q,Detail!$A:$A,$B156,Detail!$D:$D,7,Detail!$C:$C,3)</f>
        <v>34.034392478530208</v>
      </c>
      <c r="AJ156" s="24">
        <f>SUMIFS(Detail!Q:Q,Detail!$A:$A,$B156,Detail!$D:$D,7,Detail!$C:$C,4)</f>
        <v>18.375361723279639</v>
      </c>
      <c r="AK156" s="33">
        <f t="shared" si="258"/>
        <v>241.33286304515059</v>
      </c>
      <c r="AL156" s="24">
        <f>SUMIFS(Detail!Q:Q,Detail!$A:$A,$B156,Detail!$D:$D,8,Detail!$C:$C,1)</f>
        <v>10.089481134134985</v>
      </c>
      <c r="AM156" s="24">
        <f>SUMIFS(Detail!Q:Q,Detail!$A:$A,$B156,Detail!$D:$D,8,Detail!$C:$C,2)</f>
        <v>5.6204017610580195</v>
      </c>
      <c r="AN156" s="24">
        <f>SUMIFS(Detail!Q:Q,Detail!$A:$A,$B156,Detail!$D:$D,8,Detail!$C:$C,3)</f>
        <v>3.1705055821075803</v>
      </c>
      <c r="AO156" s="24">
        <f>SUMIFS(Detail!Q:Q,Detail!$A:$A,$B156,Detail!$D:$D,8,Detail!$C:$C,4)</f>
        <v>1.8085049458532012</v>
      </c>
      <c r="AP156" s="33">
        <f t="shared" si="259"/>
        <v>20.688893423153786</v>
      </c>
      <c r="AQ156" s="24">
        <f>SUMIFS(Detail!Q:Q,Detail!$A:$A,$B156,Detail!$D:$D,9,Detail!$C:$C,1)</f>
        <v>1.0419111046940088</v>
      </c>
      <c r="AR156" s="24">
        <f>SUMIFS(Detail!Q:Q,Detail!$A:$A,$B156,Detail!$D:$D,9,Detail!$C:$C,2)</f>
        <v>0.60567816063849023</v>
      </c>
      <c r="AS156" s="24">
        <f>SUMIFS(Detail!Q:Q,Detail!$A:$A,$B156,Detail!$D:$D,9,Detail!$C:$C,3)</f>
        <v>0.35497923791990615</v>
      </c>
      <c r="AT156" s="24">
        <f>SUMIFS(Detail!Q:Q,Detail!$A:$A,$B156,Detail!$D:$D,9,Detail!$C:$C,4)</f>
        <v>0.20961238670133753</v>
      </c>
      <c r="AU156" s="33">
        <f t="shared" si="260"/>
        <v>2.2121808899537427</v>
      </c>
      <c r="AV156" s="24">
        <f>SUMIFS(Detail!Q:Q,Detail!$A:$A,$B156,Detail!$D:$D,10,Detail!$C:$C,1)</f>
        <v>0.12463199073681608</v>
      </c>
      <c r="AW156" s="24">
        <f>SUMIFS(Detail!Q:Q,Detail!$A:$A,$B156,Detail!$D:$D,10,Detail!$C:$C,2)</f>
        <v>7.4579686057404615E-2</v>
      </c>
      <c r="AX156" s="24">
        <f>SUMIFS(Detail!Q:Q,Detail!$A:$A,$B156,Detail!$D:$D,10,Detail!$C:$C,3)</f>
        <v>4.4894973492773715E-2</v>
      </c>
      <c r="AY156" s="24">
        <f>SUMIFS(Detail!Q:Q,Detail!$A:$A,$B156,Detail!$D:$D,10,Detail!$C:$C,4)</f>
        <v>2.7176391515240539E-2</v>
      </c>
      <c r="AZ156" s="33">
        <f t="shared" si="261"/>
        <v>0.27128304180223495</v>
      </c>
      <c r="BA156" s="24">
        <f>SUMIFS(Detail!Q:Q,Detail!$A:$A,$B156,Detail!$D:$D,11,Detail!$C:$C,1)</f>
        <v>1.653684840130154E-2</v>
      </c>
      <c r="BB156" s="24">
        <f>SUMIFS(Detail!Q:Q,Detail!$A:$A,$B156,Detail!$D:$D,11,Detail!$C:$C,2)</f>
        <v>1.0112226133060176E-2</v>
      </c>
      <c r="BC156" s="24">
        <f>SUMIFS(Detail!Q:Q,Detail!$A:$A,$B156,Detail!$D:$D,11,Detail!$C:$C,3)</f>
        <v>6.2123204043018632E-3</v>
      </c>
      <c r="BD156" s="24">
        <f>SUMIFS(Detail!Q:Q,Detail!$A:$A,$B156,Detail!$D:$D,11,Detail!$C:$C,4)</f>
        <v>3.8332376643666066E-3</v>
      </c>
      <c r="BE156" s="33">
        <f t="shared" si="262"/>
        <v>3.6694632603030186E-2</v>
      </c>
      <c r="BF156" s="24">
        <f>SUMIFS(Detail!Q:Q,Detail!$A:$A,$B156,Detail!$D:$D,12,Detail!$C:$C,1)</f>
        <v>2.3751139669911936E-3</v>
      </c>
      <c r="BG156" s="24">
        <f>SUMIFS(Detail!Q:Q,Detail!$A:$A,$B156,Detail!$D:$D,12,Detail!$C:$C,2)</f>
        <v>1.4774772280361503E-3</v>
      </c>
      <c r="BH156" s="24">
        <f>SUMIFS(Detail!Q:Q,Detail!$A:$A,$B156,Detail!$D:$D,12,Detail!$C:$C,3)</f>
        <v>9.2255729396129027E-4</v>
      </c>
      <c r="BI156" s="24">
        <f>SUMIFS(Detail!Q:Q,Detail!$A:$A,$B156,Detail!$D:$D,12,Detail!$C:$C,4)</f>
        <v>5.7813261082628742E-4</v>
      </c>
      <c r="BJ156" s="33">
        <f t="shared" si="263"/>
        <v>5.3532810998149216E-3</v>
      </c>
      <c r="BK156" s="24">
        <f>SUMIFS(Detail!Q:Q,Detail!$A:$A,$B156,Detail!$D:$D,13,Detail!$C:$C,1)</f>
        <v>3.6354194890009239E-4</v>
      </c>
      <c r="BL156" s="24">
        <f>SUMIFS(Detail!Q:Q,Detail!$A:$A,$B156,Detail!$D:$D,13,Detail!$C:$C,2)</f>
        <v>2.293566067237407E-4</v>
      </c>
      <c r="BM156" s="24">
        <f>SUMIFS(Detail!Q:Q,Detail!$A:$A,$B156,Detail!$D:$D,13,Detail!$C:$C,3)</f>
        <v>1.4515736256726086E-4</v>
      </c>
      <c r="BN156" s="24">
        <f>SUMIFS(Detail!Q:Q,Detail!$A:$A,$B156,Detail!$D:$D,13,Detail!$C:$C,4)</f>
        <v>9.2147522082086653E-5</v>
      </c>
      <c r="BO156" s="33">
        <f t="shared" si="264"/>
        <v>8.302034402731806E-4</v>
      </c>
      <c r="BP156" s="24">
        <f>SUMIFS(Detail!Q:Q,Detail!$A:$A,$B156,Detail!$D:$D,14,Detail!$C:$C,1)</f>
        <v>5.8667086705099791E-5</v>
      </c>
      <c r="BQ156" s="24">
        <f>SUMIFS(Detail!Q:Q,Detail!$A:$A,$B156,Detail!$D:$D,14,Detail!$C:$C,2)</f>
        <v>3.745628782780841E-5</v>
      </c>
      <c r="BR156" s="24">
        <f>SUMIFS(Detail!Q:Q,Detail!$A:$A,$B156,Detail!$D:$D,14,Detail!$C:$C,3)</f>
        <v>2.397894422756508E-5</v>
      </c>
      <c r="BS156" s="24">
        <f>SUMIFS(Detail!Q:Q,Detail!$A:$A,$B156,Detail!$D:$D,14,Detail!$C:$C,4)</f>
        <v>1.5391102351713926E-5</v>
      </c>
      <c r="BT156" s="33">
        <f t="shared" si="265"/>
        <v>1.3549342111218721E-4</v>
      </c>
      <c r="BU156" s="24">
        <f>SUMIFS(Detail!Q:Q,Detail!$A:$A,$B156,Detail!$D:$D,15,Detail!$C:$C,1)</f>
        <v>9.9038661574013531E-6</v>
      </c>
      <c r="BV156" s="24">
        <f>SUMIFS(Detail!Q:Q,Detail!$A:$A,$B156,Detail!$D:$D,15,Detail!$C:$C,2)</f>
        <v>6.3885017880238593E-6</v>
      </c>
      <c r="BW156" s="24">
        <f>SUMIFS(Detail!Q:Q,Detail!$A:$A,$B156,Detail!$D:$D,15,Detail!$C:$C,3)</f>
        <v>4.1306411731056869E-6</v>
      </c>
      <c r="BX156" s="24">
        <f>SUMIFS(Detail!Q:Q,Detail!$A:$A,$B156,Detail!$D:$D,15,Detail!$C:$C,4)</f>
        <v>2.6769048417918384E-6</v>
      </c>
      <c r="BY156" s="33">
        <f t="shared" si="266"/>
        <v>2.3099913960322738E-5</v>
      </c>
      <c r="BZ156" s="24">
        <f>SUMIFS(Detail!Q:Q,Detail!$A:$A,$B156,Detail!$D:$D,16,Detail!$C:$C,1)</f>
        <v>1.7386264516972005E-6</v>
      </c>
      <c r="CA156" s="24">
        <f>SUMIFS(Detail!Q:Q,Detail!$A:$A,$B156,Detail!$D:$D,16,Detail!$C:$C,2)</f>
        <v>1.1316660675220191E-6</v>
      </c>
      <c r="CB156" s="24">
        <f>SUMIFS(Detail!Q:Q,Detail!$A:$A,$B156,Detail!$D:$D,16,Detail!$C:$C,3)</f>
        <v>7.3813134804368019E-7</v>
      </c>
      <c r="CC156" s="24">
        <f>SUMIFS(Detail!Q:Q,Detail!$A:$A,$B156,Detail!$D:$D,16,Detail!$C:$C,4)</f>
        <v>4.8241781769320369E-7</v>
      </c>
      <c r="CD156" s="33">
        <f t="shared" si="267"/>
        <v>4.0908416849561036E-6</v>
      </c>
      <c r="CE156" s="24">
        <f>SUMIFS(Detail!Q:Q,Detail!$A:$A,$B156,Detail!$D:$D,17,Detail!$C:$C,1)</f>
        <v>3.1592935556545854E-7</v>
      </c>
      <c r="CF156" s="24">
        <f>SUMIFS(Detail!Q:Q,Detail!$A:$A,$B156,Detail!$D:$D,17,Detail!$C:$C,2)</f>
        <v>2.0728475647047162E-7</v>
      </c>
      <c r="CG156" s="24">
        <f>SUMIFS(Detail!Q:Q,Detail!$A:$A,$B156,Detail!$D:$D,17,Detail!$C:$C,3)</f>
        <v>1.362641341984272E-7</v>
      </c>
      <c r="CH156" s="24">
        <f>SUMIFS(Detail!Q:Q,Detail!$A:$A,$B156,Detail!$D:$D,17,Detail!$C:$C,4)</f>
        <v>8.9734385255724192E-8</v>
      </c>
      <c r="CI156" s="33">
        <f t="shared" si="268"/>
        <v>7.4921263149008155E-7</v>
      </c>
      <c r="CJ156" s="24">
        <f>SUMIFS(Detail!Q:Q,Detail!$A:$A,$B156,Detail!$D:$D,18,Detail!$C:$C,1)</f>
        <v>5.918991519138217E-8</v>
      </c>
      <c r="CK156" s="24">
        <f>SUMIFS(Detail!Q:Q,Detail!$A:$A,$B156,Detail!$D:$D,18,Detail!$C:$C,2)</f>
        <v>3.9130100049078465E-8</v>
      </c>
      <c r="CL156" s="24">
        <f>SUMIFS(Detail!Q:Q,Detail!$A:$A,$B156,Detail!$D:$D,18,Detail!$C:$C,3)</f>
        <v>2.590968506410718E-8</v>
      </c>
      <c r="CM156" s="24">
        <f>SUMIFS(Detail!Q:Q,Detail!$A:$A,$B156,Detail!$D:$D,18,Detail!$C:$C,4)</f>
        <v>1.7163984011858702E-8</v>
      </c>
      <c r="CN156" s="33">
        <f t="shared" si="269"/>
        <v>1.4139368431642652E-7</v>
      </c>
      <c r="CO156" s="24">
        <f>SUMIFS(Detail!Q:Q,Detail!$A:$A,$B156,Detail!$D:$D,19,Detail!$C:$C,1)</f>
        <v>1.1401425581425428E-8</v>
      </c>
      <c r="CP156" s="24">
        <f>SUMIFS(Detail!Q:Q,Detail!$A:$A,$B156,Detail!$D:$D,19,Detail!$C:$C,2)</f>
        <v>7.5888237915933132E-9</v>
      </c>
      <c r="CQ156" s="24">
        <f>SUMIFS(Detail!Q:Q,Detail!$A:$A,$B156,Detail!$D:$D,19,Detail!$C:$C,3)</f>
        <v>5.0495145842432976E-9</v>
      </c>
      <c r="CR156" s="24">
        <f>SUMIFS(Detail!Q:Q,Detail!$A:$A,$B156,Detail!$D:$D,19,Detail!$C:$C,4)</f>
        <v>3.3760443329811096E-9</v>
      </c>
      <c r="CS156" s="33">
        <f t="shared" si="270"/>
        <v>2.7415808290243149E-8</v>
      </c>
      <c r="CT156" s="24">
        <f>SUMIFS(Detail!Q:Q,Detail!$A:$A,$B156,Detail!$D:$D,20,Detail!$C:$C,1)</f>
        <v>2.255546860396862E-9</v>
      </c>
      <c r="CU156" s="24">
        <f>SUMIFS(Detail!Q:Q,Detail!$A:$A,$B156,Detail!$D:$D,20,Detail!$C:$C,2)</f>
        <v>1.5061232261359692E-9</v>
      </c>
      <c r="CV156" s="24">
        <f>SUMIFS(Detail!Q:Q,Detail!$A:$A,$B156,Detail!$D:$D,20,Detail!$C:$C,3)</f>
        <v>1.0186340659856796E-9</v>
      </c>
      <c r="CW156" s="24">
        <f>SUMIFS(Detail!Q:Q,Detail!$A:$A,$B156,Detail!$D:$D,20,Detail!$C:$C,4)</f>
        <v>6.6938810050487518E-10</v>
      </c>
      <c r="CX156" s="33">
        <f t="shared" si="271"/>
        <v>5.449692253023386E-9</v>
      </c>
      <c r="CY156" s="24">
        <f>SUMIFS(Detail!Q:Q,Detail!$A:$A,$B156,Detail!$D:$D,21,Detail!$C:$C,1)</f>
        <v>1.3969838619232178E-9</v>
      </c>
      <c r="CZ156" s="24">
        <f>SUMIFS(Detail!Q:Q,Detail!$A:$A,$B156,Detail!$D:$D,21,Detail!$C:$C,2)</f>
        <v>0</v>
      </c>
      <c r="DA156" s="24">
        <f>SUMIFS(Detail!Q:Q,Detail!$A:$A,$B156,Detail!$D:$D,21,Detail!$C:$C,3)</f>
        <v>0</v>
      </c>
      <c r="DB156" s="24">
        <f>SUMIFS(Detail!Q:Q,Detail!$A:$A,$B156,Detail!$D:$D,21,Detail!$C:$C,4)</f>
        <v>0</v>
      </c>
      <c r="DC156" s="33">
        <f t="shared" si="272"/>
        <v>1.3969838619232178E-9</v>
      </c>
      <c r="DD156" s="86">
        <f>SUMIFS(Detail!Q:Q,Detail!$A:$A,$B156,Detail!$B:$B,"&gt;60")</f>
        <v>5270.264864284487</v>
      </c>
    </row>
    <row r="157" spans="1:108" x14ac:dyDescent="0.25">
      <c r="A157" t="s">
        <v>5394</v>
      </c>
      <c r="B157" s="32" t="s">
        <v>5129</v>
      </c>
      <c r="C157" s="24">
        <f>SUMIFS(Detail!Q:Q,Detail!$A:$A,$B157,Detail!$D:$D,1,Detail!$C:$C,1)</f>
        <v>0</v>
      </c>
      <c r="D157" s="24">
        <f>SUMIFS(Detail!Q:Q,Detail!$A:$A,$B157,Detail!$D:$D,1,Detail!$C:$C,2)</f>
        <v>0</v>
      </c>
      <c r="E157" s="24">
        <f>SUMIFS(Detail!Q:Q,Detail!$A:$A,$B157,Detail!$D:$D,1,Detail!$C:$C,3)</f>
        <v>0</v>
      </c>
      <c r="F157" s="24">
        <f>SUMIFS(Detail!Q:Q,Detail!$A:$A,$B157,Detail!$D:$D,1,Detail!$C:$C,4)</f>
        <v>0</v>
      </c>
      <c r="G157" s="33">
        <f t="shared" si="252"/>
        <v>0</v>
      </c>
      <c r="H157" s="24">
        <f>SUMIFS(Detail!Q:Q,Detail!$A:$A,$B157,Detail!$D:$D,2,Detail!$C:$C,1)</f>
        <v>2.1567880736678293E-4</v>
      </c>
      <c r="I157" s="24">
        <f>SUMIFS(Detail!Q:Q,Detail!$A:$A,$B157,Detail!$D:$D,2,Detail!$C:$C,2)</f>
        <v>7.5642059029841302E-3</v>
      </c>
      <c r="J157" s="24">
        <f>SUMIFS(Detail!Q:Q,Detail!$A:$A,$B157,Detail!$D:$D,2,Detail!$C:$C,3)</f>
        <v>6.2603869610463297E-2</v>
      </c>
      <c r="K157" s="24">
        <f>SUMIFS(Detail!Q:Q,Detail!$A:$A,$B157,Detail!$D:$D,2,Detail!$C:$C,4)</f>
        <v>0.31615497087964523</v>
      </c>
      <c r="L157" s="33">
        <f t="shared" si="253"/>
        <v>0.38653872520045945</v>
      </c>
      <c r="M157" s="24">
        <f>SUMIFS(Detail!Q:Q,Detail!$A:$A,$B157,Detail!$D:$D,3,Detail!$C:$C,1)</f>
        <v>1.0800178338817135</v>
      </c>
      <c r="N157" s="24">
        <f>SUMIFS(Detail!Q:Q,Detail!$A:$A,$B157,Detail!$D:$D,3,Detail!$C:$C,2)</f>
        <v>2.6724496907081017</v>
      </c>
      <c r="O157" s="24">
        <f>SUMIFS(Detail!Q:Q,Detail!$A:$A,$B157,Detail!$D:$D,3,Detail!$C:$C,3)</f>
        <v>5.3283346581174493</v>
      </c>
      <c r="P157" s="24">
        <f>SUMIFS(Detail!Q:Q,Detail!$A:$A,$B157,Detail!$D:$D,3,Detail!$C:$C,4)</f>
        <v>9.1483404617181829</v>
      </c>
      <c r="Q157" s="33">
        <f t="shared" si="254"/>
        <v>18.229142644425448</v>
      </c>
      <c r="R157" s="24">
        <f>SUMIFS(Detail!Q:Q,Detail!$A:$A,$B157,Detail!$D:$D,4,Detail!$C:$C,1)</f>
        <v>14.077685985427639</v>
      </c>
      <c r="S157" s="24">
        <f>SUMIFS(Detail!Q:Q,Detail!$A:$A,$B157,Detail!$D:$D,4,Detail!$C:$C,2)</f>
        <v>20.076849672112999</v>
      </c>
      <c r="T157" s="24">
        <f>SUMIFS(Detail!Q:Q,Detail!$A:$A,$B157,Detail!$D:$D,4,Detail!$C:$C,3)</f>
        <v>27.202542214379513</v>
      </c>
      <c r="U157" s="24">
        <f>SUMIFS(Detail!Q:Q,Detail!$A:$A,$B157,Detail!$D:$D,4,Detail!$C:$C,4)</f>
        <v>35.598188626851297</v>
      </c>
      <c r="V157" s="33">
        <f t="shared" si="255"/>
        <v>96.955266498771437</v>
      </c>
      <c r="W157" s="24">
        <f>SUMIFS(Detail!Q:Q,Detail!$A:$A,$B157,Detail!$D:$D,5,Detail!$C:$C,1)</f>
        <v>45.480603290466632</v>
      </c>
      <c r="X157" s="24">
        <f>SUMIFS(Detail!Q:Q,Detail!$A:$A,$B157,Detail!$D:$D,5,Detail!$C:$C,2)</f>
        <v>57.135171494078094</v>
      </c>
      <c r="Y157" s="24">
        <f>SUMIFS(Detail!Q:Q,Detail!$A:$A,$B157,Detail!$D:$D,5,Detail!$C:$C,3)</f>
        <v>70.918156292018523</v>
      </c>
      <c r="Z157" s="24">
        <f>SUMIFS(Detail!Q:Q,Detail!$A:$A,$B157,Detail!$D:$D,5,Detail!$C:$C,4)</f>
        <v>87.264315435784852</v>
      </c>
      <c r="AA157" s="33">
        <f t="shared" si="256"/>
        <v>260.7982465123481</v>
      </c>
      <c r="AB157" s="24">
        <f>SUMIFS(Detail!Q:Q,Detail!$A:$A,$B157,Detail!$D:$D,6,Detail!$C:$C,1)</f>
        <v>106.1404665116745</v>
      </c>
      <c r="AC157" s="24">
        <f>SUMIFS(Detail!Q:Q,Detail!$A:$A,$B157,Detail!$D:$D,6,Detail!$C:$C,2)</f>
        <v>120.75136838109364</v>
      </c>
      <c r="AD157" s="24">
        <f>SUMIFS(Detail!Q:Q,Detail!$A:$A,$B157,Detail!$D:$D,6,Detail!$C:$C,3)</f>
        <v>125.71707714961337</v>
      </c>
      <c r="AE157" s="24">
        <f>SUMIFS(Detail!Q:Q,Detail!$A:$A,$B157,Detail!$D:$D,6,Detail!$C:$C,4)</f>
        <v>123.85663695250093</v>
      </c>
      <c r="AF157" s="33">
        <f t="shared" si="257"/>
        <v>476.46554899488245</v>
      </c>
      <c r="AG157" s="24">
        <f>SUMIFS(Detail!Q:Q,Detail!$A:$A,$B157,Detail!$D:$D,7,Detail!$C:$C,1)</f>
        <v>118.27830345376151</v>
      </c>
      <c r="AH157" s="24">
        <f>SUMIFS(Detail!Q:Q,Detail!$A:$A,$B157,Detail!$D:$D,7,Detail!$C:$C,2)</f>
        <v>110.94335171664818</v>
      </c>
      <c r="AI157" s="24">
        <f>SUMIFS(Detail!Q:Q,Detail!$A:$A,$B157,Detail!$D:$D,7,Detail!$C:$C,3)</f>
        <v>102.97371752327194</v>
      </c>
      <c r="AJ157" s="24">
        <f>SUMIFS(Detail!Q:Q,Detail!$A:$A,$B157,Detail!$D:$D,7,Detail!$C:$C,4)</f>
        <v>94.98706900056618</v>
      </c>
      <c r="AK157" s="33">
        <f t="shared" si="258"/>
        <v>427.18244169424781</v>
      </c>
      <c r="AL157" s="24">
        <f>SUMIFS(Detail!Q:Q,Detail!$A:$A,$B157,Detail!$D:$D,8,Detail!$C:$C,1)</f>
        <v>87.310261050684403</v>
      </c>
      <c r="AM157" s="24">
        <f>SUMIFS(Detail!Q:Q,Detail!$A:$A,$B157,Detail!$D:$D,8,Detail!$C:$C,2)</f>
        <v>80.104022713307586</v>
      </c>
      <c r="AN157" s="24">
        <f>SUMIFS(Detail!Q:Q,Detail!$A:$A,$B157,Detail!$D:$D,8,Detail!$C:$C,3)</f>
        <v>73.434666612196679</v>
      </c>
      <c r="AO157" s="24">
        <f>SUMIFS(Detail!Q:Q,Detail!$A:$A,$B157,Detail!$D:$D,8,Detail!$C:$C,4)</f>
        <v>67.315453718367962</v>
      </c>
      <c r="AP157" s="33">
        <f t="shared" si="259"/>
        <v>308.16440409455663</v>
      </c>
      <c r="AQ157" s="24">
        <f>SUMIFS(Detail!Q:Q,Detail!$A:$A,$B157,Detail!$D:$D,9,Detail!$C:$C,1)</f>
        <v>61.730857623789916</v>
      </c>
      <c r="AR157" s="24">
        <f>SUMIFS(Detail!Q:Q,Detail!$A:$A,$B157,Detail!$D:$D,9,Detail!$C:$C,2)</f>
        <v>56.65032869172137</v>
      </c>
      <c r="AS157" s="24">
        <f>SUMIFS(Detail!Q:Q,Detail!$A:$A,$B157,Detail!$D:$D,9,Detail!$C:$C,3)</f>
        <v>52.036384173152783</v>
      </c>
      <c r="AT157" s="24">
        <f>SUMIFS(Detail!Q:Q,Detail!$A:$A,$B157,Detail!$D:$D,9,Detail!$C:$C,4)</f>
        <v>47.849448426784875</v>
      </c>
      <c r="AU157" s="33">
        <f t="shared" si="260"/>
        <v>218.26701891544894</v>
      </c>
      <c r="AV157" s="24">
        <f>SUMIFS(Detail!Q:Q,Detail!$A:$A,$B157,Detail!$D:$D,10,Detail!$C:$C,1)</f>
        <v>44.05047463859637</v>
      </c>
      <c r="AW157" s="24">
        <f>SUMIFS(Detail!Q:Q,Detail!$A:$A,$B157,Detail!$D:$D,10,Detail!$C:$C,2)</f>
        <v>40.602363289771802</v>
      </c>
      <c r="AX157" s="24">
        <f>SUMIFS(Detail!Q:Q,Detail!$A:$A,$B157,Detail!$D:$D,10,Detail!$C:$C,3)</f>
        <v>37.470661544298764</v>
      </c>
      <c r="AY157" s="24">
        <f>SUMIFS(Detail!Q:Q,Detail!$A:$A,$B157,Detail!$D:$D,10,Detail!$C:$C,4)</f>
        <v>34.623836132357837</v>
      </c>
      <c r="AZ157" s="33">
        <f t="shared" si="261"/>
        <v>156.74733560502477</v>
      </c>
      <c r="BA157" s="24">
        <f>SUMIFS(Detail!Q:Q,Detail!$A:$A,$B157,Detail!$D:$D,11,Detail!$C:$C,1)</f>
        <v>32.033298347065511</v>
      </c>
      <c r="BB157" s="24">
        <f>SUMIFS(Detail!Q:Q,Detail!$A:$A,$B157,Detail!$D:$D,11,Detail!$C:$C,2)</f>
        <v>29.673290260561544</v>
      </c>
      <c r="BC157" s="24">
        <f>SUMIFS(Detail!Q:Q,Detail!$A:$A,$B157,Detail!$D:$D,11,Detail!$C:$C,3)</f>
        <v>27.520698596220882</v>
      </c>
      <c r="BD157" s="24">
        <f>SUMIFS(Detail!Q:Q,Detail!$A:$A,$B157,Detail!$D:$D,11,Detail!$C:$C,4)</f>
        <v>25.554836363943195</v>
      </c>
      <c r="BE157" s="33">
        <f t="shared" si="262"/>
        <v>114.78212356779113</v>
      </c>
      <c r="BF157" s="24">
        <f>SUMIFS(Detail!Q:Q,Detail!$A:$A,$B157,Detail!$D:$D,12,Detail!$C:$C,1)</f>
        <v>23.757216063070246</v>
      </c>
      <c r="BG157" s="24">
        <f>SUMIFS(Detail!Q:Q,Detail!$A:$A,$B157,Detail!$D:$D,12,Detail!$C:$C,2)</f>
        <v>22.111328155996489</v>
      </c>
      <c r="BH157" s="24">
        <f>SUMIFS(Detail!Q:Q,Detail!$A:$A,$B157,Detail!$D:$D,12,Detail!$C:$C,3)</f>
        <v>20.602432273291925</v>
      </c>
      <c r="BI157" s="24">
        <f>SUMIFS(Detail!Q:Q,Detail!$A:$A,$B157,Detail!$D:$D,12,Detail!$C:$C,4)</f>
        <v>19.217364782805362</v>
      </c>
      <c r="BJ157" s="33">
        <f t="shared" si="263"/>
        <v>85.688341275164021</v>
      </c>
      <c r="BK157" s="24">
        <f>SUMIFS(Detail!Q:Q,Detail!$A:$A,$B157,Detail!$D:$D,13,Detail!$C:$C,1)</f>
        <v>17.944364041089557</v>
      </c>
      <c r="BL157" s="24">
        <f>SUMIFS(Detail!Q:Q,Detail!$A:$A,$B157,Detail!$D:$D,13,Detail!$C:$C,2)</f>
        <v>16.772913281727142</v>
      </c>
      <c r="BM157" s="24">
        <f>SUMIFS(Detail!Q:Q,Detail!$A:$A,$B157,Detail!$D:$D,13,Detail!$C:$C,3)</f>
        <v>15.693600326432261</v>
      </c>
      <c r="BN157" s="24">
        <f>SUMIFS(Detail!Q:Q,Detail!$A:$A,$B157,Detail!$D:$D,13,Detail!$C:$C,4)</f>
        <v>14.69799290605215</v>
      </c>
      <c r="BO157" s="33">
        <f t="shared" si="264"/>
        <v>65.10887055530111</v>
      </c>
      <c r="BP157" s="24">
        <f>SUMIFS(Detail!Q:Q,Detail!$A:$A,$B157,Detail!$D:$D,14,Detail!$C:$C,1)</f>
        <v>13.778528207099498</v>
      </c>
      <c r="BQ157" s="24">
        <f>SUMIFS(Detail!Q:Q,Detail!$A:$A,$B157,Detail!$D:$D,14,Detail!$C:$C,2)</f>
        <v>12.928415224512719</v>
      </c>
      <c r="BR157" s="24">
        <f>SUMIFS(Detail!Q:Q,Detail!$A:$A,$B157,Detail!$D:$D,14,Detail!$C:$C,3)</f>
        <v>12.141548545665501</v>
      </c>
      <c r="BS157" s="24">
        <f>SUMIFS(Detail!Q:Q,Detail!$A:$A,$B157,Detail!$D:$D,14,Detail!$C:$C,4)</f>
        <v>11.412432277964399</v>
      </c>
      <c r="BT157" s="33">
        <f t="shared" si="265"/>
        <v>50.260924255242116</v>
      </c>
      <c r="BU157" s="24">
        <f>SUMIFS(Detail!Q:Q,Detail!$A:$A,$B157,Detail!$D:$D,15,Detail!$C:$C,1)</f>
        <v>10.736112940374369</v>
      </c>
      <c r="BV157" s="24">
        <f>SUMIFS(Detail!Q:Q,Detail!$A:$A,$B157,Detail!$D:$D,15,Detail!$C:$C,2)</f>
        <v>10.108120253956713</v>
      </c>
      <c r="BW157" s="24">
        <f>SUMIFS(Detail!Q:Q,Detail!$A:$A,$B157,Detail!$D:$D,15,Detail!$C:$C,3)</f>
        <v>9.5244148799611139</v>
      </c>
      <c r="BX157" s="24">
        <f>SUMIFS(Detail!Q:Q,Detail!$A:$A,$B157,Detail!$D:$D,15,Detail!$C:$C,4)</f>
        <v>8.9813422615761738</v>
      </c>
      <c r="BY157" s="33">
        <f t="shared" si="266"/>
        <v>39.34999033586837</v>
      </c>
      <c r="BZ157" s="24">
        <f>SUMIFS(Detail!Q:Q,Detail!$A:$A,$B157,Detail!$D:$D,16,Detail!$C:$C,1)</f>
        <v>8.4755918245477915</v>
      </c>
      <c r="CA157" s="24">
        <f>SUMIFS(Detail!Q:Q,Detail!$A:$A,$B157,Detail!$D:$D,16,Detail!$C:$C,2)</f>
        <v>8.0041608819565226</v>
      </c>
      <c r="CB157" s="24">
        <f>SUMIFS(Detail!Q:Q,Detail!$A:$A,$B157,Detail!$D:$D,16,Detail!$C:$C,3)</f>
        <v>7.5643226688330287</v>
      </c>
      <c r="CC157" s="24">
        <f>SUMIFS(Detail!Q:Q,Detail!$A:$A,$B157,Detail!$D:$D,16,Detail!$C:$C,4)</f>
        <v>7.1535980038693197</v>
      </c>
      <c r="CD157" s="33">
        <f t="shared" si="267"/>
        <v>31.197673379206663</v>
      </c>
      <c r="CE157" s="24">
        <f>SUMIFS(Detail!Q:Q,Detail!$A:$A,$B157,Detail!$D:$D,17,Detail!$C:$C,1)</f>
        <v>6.7697301384509956</v>
      </c>
      <c r="CF157" s="24">
        <f>SUMIFS(Detail!Q:Q,Detail!$A:$A,$B157,Detail!$D:$D,17,Detail!$C:$C,2)</f>
        <v>6.4106624086525699</v>
      </c>
      <c r="CG157" s="24">
        <f>SUMIFS(Detail!Q:Q,Detail!$A:$A,$B157,Detail!$D:$D,17,Detail!$C:$C,3)</f>
        <v>6.074518354245356</v>
      </c>
      <c r="CH157" s="24">
        <f>SUMIFS(Detail!Q:Q,Detail!$A:$A,$B157,Detail!$D:$D,17,Detail!$C:$C,4)</f>
        <v>5.7595840110770951</v>
      </c>
      <c r="CI157" s="33">
        <f t="shared" si="268"/>
        <v>25.014494912426017</v>
      </c>
      <c r="CJ157" s="24">
        <f>SUMIFS(Detail!Q:Q,Detail!$A:$A,$B157,Detail!$D:$D,18,Detail!$C:$C,1)</f>
        <v>5.4642921201066201</v>
      </c>
      <c r="CK157" s="24">
        <f>SUMIFS(Detail!Q:Q,Detail!$A:$A,$B157,Detail!$D:$D,18,Detail!$C:$C,2)</f>
        <v>5.1872080284820186</v>
      </c>
      <c r="CL157" s="24">
        <f>SUMIFS(Detail!Q:Q,Detail!$A:$A,$B157,Detail!$D:$D,18,Detail!$C:$C,3)</f>
        <v>4.9270170860286271</v>
      </c>
      <c r="CM157" s="24">
        <f>SUMIFS(Detail!Q:Q,Detail!$A:$A,$B157,Detail!$D:$D,18,Detail!$C:$C,4)</f>
        <v>4.6825133649017516</v>
      </c>
      <c r="CN157" s="33">
        <f t="shared" si="269"/>
        <v>20.261030599519017</v>
      </c>
      <c r="CO157" s="24">
        <f>SUMIFS(Detail!Q:Q,Detail!$A:$A,$B157,Detail!$D:$D,19,Detail!$C:$C,1)</f>
        <v>4.4525895513183968</v>
      </c>
      <c r="CP157" s="24">
        <f>SUMIFS(Detail!Q:Q,Detail!$A:$A,$B157,Detail!$D:$D,19,Detail!$C:$C,2)</f>
        <v>4.2362278767923272</v>
      </c>
      <c r="CQ157" s="24">
        <f>SUMIFS(Detail!Q:Q,Detail!$A:$A,$B157,Detail!$D:$D,19,Detail!$C:$C,3)</f>
        <v>4.0324919723534549</v>
      </c>
      <c r="CR157" s="24">
        <f>SUMIFS(Detail!Q:Q,Detail!$A:$A,$B157,Detail!$D:$D,19,Detail!$C:$C,4)</f>
        <v>3.8405195432901564</v>
      </c>
      <c r="CS157" s="33">
        <f t="shared" si="270"/>
        <v>16.561828943754335</v>
      </c>
      <c r="CT157" s="24">
        <f>SUMIFS(Detail!Q:Q,Detail!$A:$A,$B157,Detail!$D:$D,20,Detail!$C:$C,1)</f>
        <v>3.6595157741653566</v>
      </c>
      <c r="CU157" s="24">
        <f>SUMIFS(Detail!Q:Q,Detail!$A:$A,$B157,Detail!$D:$D,20,Detail!$C:$C,2)</f>
        <v>3.4887473845833483</v>
      </c>
      <c r="CV157" s="24">
        <f>SUMIFS(Detail!Q:Q,Detail!$A:$A,$B157,Detail!$D:$D,20,Detail!$C:$C,3)</f>
        <v>3.3275372654961757</v>
      </c>
      <c r="CW157" s="24">
        <f>SUMIFS(Detail!Q:Q,Detail!$A:$A,$B157,Detail!$D:$D,20,Detail!$C:$C,4)</f>
        <v>3.1752596340061245</v>
      </c>
      <c r="CX157" s="33">
        <f t="shared" si="271"/>
        <v>13.651060058251005</v>
      </c>
      <c r="CY157" s="24">
        <f>SUMIFS(Detail!Q:Q,Detail!$A:$A,$B157,Detail!$D:$D,21,Detail!$C:$C,1)</f>
        <v>11.964716425758979</v>
      </c>
      <c r="CZ157" s="24">
        <f>SUMIFS(Detail!Q:Q,Detail!$A:$A,$B157,Detail!$D:$D,21,Detail!$C:$C,2)</f>
        <v>0</v>
      </c>
      <c r="DA157" s="24">
        <f>SUMIFS(Detail!Q:Q,Detail!$A:$A,$B157,Detail!$D:$D,21,Detail!$C:$C,3)</f>
        <v>0</v>
      </c>
      <c r="DB157" s="24">
        <f>SUMIFS(Detail!Q:Q,Detail!$A:$A,$B157,Detail!$D:$D,21,Detail!$C:$C,4)</f>
        <v>0</v>
      </c>
      <c r="DC157" s="33">
        <f t="shared" si="272"/>
        <v>11.964716425758979</v>
      </c>
      <c r="DD157" s="86">
        <f>SUMIFS(Detail!Q:Q,Detail!$A:$A,$B157,Detail!$B:$B,"&gt;60")</f>
        <v>2060.6678036124435</v>
      </c>
    </row>
    <row r="158" spans="1:108" x14ac:dyDescent="0.25">
      <c r="A158" t="s">
        <v>5395</v>
      </c>
      <c r="B158" s="87" t="s">
        <v>5396</v>
      </c>
      <c r="C158" s="88">
        <f>SUM(C148:C157)</f>
        <v>0</v>
      </c>
      <c r="D158" s="88">
        <f>SUM(D148:D157)</f>
        <v>0</v>
      </c>
      <c r="E158" s="88">
        <f>SUM(E148:E157)</f>
        <v>144.6431180856585</v>
      </c>
      <c r="F158" s="88">
        <f>SUM(F148:F157)</f>
        <v>477.22425014667908</v>
      </c>
      <c r="G158" s="89">
        <f t="shared" si="252"/>
        <v>621.86736823233764</v>
      </c>
      <c r="H158" s="88">
        <f>SUM(H148:H157)</f>
        <v>568.16161039610552</v>
      </c>
      <c r="I158" s="88">
        <f>SUM(I148:I157)</f>
        <v>683.60275396734028</v>
      </c>
      <c r="J158" s="88">
        <f>SUM(J148:J157)</f>
        <v>928.17177517222376</v>
      </c>
      <c r="K158" s="88">
        <f>SUM(K148:K157)</f>
        <v>1302.1720813437123</v>
      </c>
      <c r="L158" s="89">
        <f t="shared" si="253"/>
        <v>3482.1082208793819</v>
      </c>
      <c r="M158" s="88">
        <f>SUM(M148:M157)</f>
        <v>1546.3595398492494</v>
      </c>
      <c r="N158" s="88">
        <f>SUM(N148:N157)</f>
        <v>1883.0057315545305</v>
      </c>
      <c r="O158" s="88">
        <f>SUM(O148:O157)</f>
        <v>2279.0980138590485</v>
      </c>
      <c r="P158" s="88">
        <f>SUM(P148:P157)</f>
        <v>2782.3129999381335</v>
      </c>
      <c r="Q158" s="89">
        <f t="shared" si="254"/>
        <v>8490.7762852009619</v>
      </c>
      <c r="R158" s="88">
        <f>SUM(R148:R157)</f>
        <v>3376.2701061822499</v>
      </c>
      <c r="S158" s="88">
        <f>SUM(S148:S157)</f>
        <v>3785.9569056382202</v>
      </c>
      <c r="T158" s="88">
        <f>SUM(T148:T157)</f>
        <v>4305.3096550135779</v>
      </c>
      <c r="U158" s="88">
        <f>SUM(U148:U157)</f>
        <v>4972.6269764343688</v>
      </c>
      <c r="V158" s="89">
        <f t="shared" si="255"/>
        <v>16440.163643268417</v>
      </c>
      <c r="W158" s="88">
        <f>SUM(W148:W157)</f>
        <v>5939.2009229472342</v>
      </c>
      <c r="X158" s="88">
        <f>SUM(X148:X157)</f>
        <v>7113.3523635460379</v>
      </c>
      <c r="Y158" s="88">
        <f>SUM(Y148:Y157)</f>
        <v>8091.3536844667306</v>
      </c>
      <c r="Z158" s="88">
        <f>SUM(Z148:Z157)</f>
        <v>9294.0723042369536</v>
      </c>
      <c r="AA158" s="89">
        <f t="shared" si="256"/>
        <v>30437.979275196954</v>
      </c>
      <c r="AB158" s="88">
        <f>SUM(AB148:AB157)</f>
        <v>5650.1536191657879</v>
      </c>
      <c r="AC158" s="88">
        <f>SUM(AC148:AC157)</f>
        <v>2845.6394955035353</v>
      </c>
      <c r="AD158" s="88">
        <f>SUM(AD148:AD157)</f>
        <v>1968.3492229238641</v>
      </c>
      <c r="AE158" s="88">
        <f>SUM(AE148:AE157)</f>
        <v>1570.8032752465938</v>
      </c>
      <c r="AF158" s="89">
        <f t="shared" si="257"/>
        <v>12034.94561283978</v>
      </c>
      <c r="AG158" s="88">
        <f>SUM(AG148:AG157)</f>
        <v>1341.4004642725051</v>
      </c>
      <c r="AH158" s="88">
        <f>SUM(AH148:AH157)</f>
        <v>1182.9472940435789</v>
      </c>
      <c r="AI158" s="88">
        <f>SUM(AI148:AI157)</f>
        <v>1059.7675932756911</v>
      </c>
      <c r="AJ158" s="88">
        <f>SUM(AJ148:AJ157)</f>
        <v>957.1994868050092</v>
      </c>
      <c r="AK158" s="89">
        <f t="shared" si="258"/>
        <v>4541.3148383967837</v>
      </c>
      <c r="AL158" s="88">
        <f>SUM(AL148:AL157)</f>
        <v>868.56887580177113</v>
      </c>
      <c r="AM158" s="88">
        <f>SUM(AM148:AM157)</f>
        <v>790.47933102694356</v>
      </c>
      <c r="AN158" s="88">
        <f>SUM(AN148:AN157)</f>
        <v>720.96907557851114</v>
      </c>
      <c r="AO158" s="88">
        <f>SUM(AO148:AO157)</f>
        <v>658.74720089964148</v>
      </c>
      <c r="AP158" s="89">
        <f t="shared" si="259"/>
        <v>3038.7644833068675</v>
      </c>
      <c r="AQ158" s="88">
        <f>SUM(AQ148:AQ157)</f>
        <v>602.864749559752</v>
      </c>
      <c r="AR158" s="88">
        <f>SUM(AR148:AR157)</f>
        <v>552.56491618480459</v>
      </c>
      <c r="AS158" s="88">
        <f>SUM(AS148:AS157)</f>
        <v>507.21243756390436</v>
      </c>
      <c r="AT158" s="88">
        <f>SUM(AT148:AT157)</f>
        <v>466.25979317720532</v>
      </c>
      <c r="AU158" s="89">
        <f t="shared" si="260"/>
        <v>2128.9018964856664</v>
      </c>
      <c r="AV158" s="88">
        <f>SUM(AV148:AV157)</f>
        <v>429.22802537460558</v>
      </c>
      <c r="AW158" s="88">
        <f>SUM(AW148:AW157)</f>
        <v>395.69509075838482</v>
      </c>
      <c r="AX158" s="88">
        <f>SUM(AX148:AX157)</f>
        <v>365.28784098898393</v>
      </c>
      <c r="AY158" s="88">
        <f>SUM(AY148:AY157)</f>
        <v>337.67586403749715</v>
      </c>
      <c r="AZ158" s="89">
        <f t="shared" si="261"/>
        <v>1527.8868211594715</v>
      </c>
      <c r="BA158" s="88">
        <f>SUM(BA148:BA157)</f>
        <v>312.5663873752768</v>
      </c>
      <c r="BB158" s="88">
        <f>SUM(BB148:BB157)</f>
        <v>289.69987944731565</v>
      </c>
      <c r="BC158" s="88">
        <f>SUM(BC148:BC157)</f>
        <v>268.84617825616147</v>
      </c>
      <c r="BD158" s="88">
        <f>SUM(BD148:BD157)</f>
        <v>249.80105908697806</v>
      </c>
      <c r="BE158" s="89">
        <f t="shared" si="262"/>
        <v>1120.9135041657319</v>
      </c>
      <c r="BF158" s="88">
        <f>SUM(BF148:BF157)</f>
        <v>232.38318812588818</v>
      </c>
      <c r="BG158" s="88">
        <f>SUM(BG148:BG157)</f>
        <v>216.43142264211349</v>
      </c>
      <c r="BH158" s="88">
        <f>SUM(BH148:BH157)</f>
        <v>201.80242394896675</v>
      </c>
      <c r="BI158" s="88">
        <f>SUM(BI148:BI157)</f>
        <v>188.36855192537871</v>
      </c>
      <c r="BJ158" s="89">
        <f t="shared" si="263"/>
        <v>838.98558664234713</v>
      </c>
      <c r="BK158" s="88">
        <f>SUM(BK148:BK157)</f>
        <v>176.01601166831074</v>
      </c>
      <c r="BL158" s="88">
        <f>SUM(BL148:BL157)</f>
        <v>164.64322464675513</v>
      </c>
      <c r="BM158" s="88">
        <f>SUM(BM148:BM157)</f>
        <v>154.15939872486763</v>
      </c>
      <c r="BN158" s="88">
        <f>SUM(BN148:BN157)</f>
        <v>144.48327358950462</v>
      </c>
      <c r="BO158" s="89">
        <f t="shared" si="264"/>
        <v>639.30190862943812</v>
      </c>
      <c r="BP158" s="88">
        <f>SUM(BP148:BP157)</f>
        <v>135.54202035270407</v>
      </c>
      <c r="BQ158" s="88">
        <f>SUM(BQ148:BQ157)</f>
        <v>127.2702763163328</v>
      </c>
      <c r="BR158" s="88">
        <f>SUM(BR148:BR157)</f>
        <v>119.60929800562428</v>
      </c>
      <c r="BS158" s="88">
        <f>SUM(BS148:BS157)</f>
        <v>112.50621755754094</v>
      </c>
      <c r="BT158" s="89">
        <f t="shared" si="265"/>
        <v>494.92781223220209</v>
      </c>
      <c r="BU158" s="88">
        <f>SUM(BU148:BU157)</f>
        <v>105.91338936043871</v>
      </c>
      <c r="BV158" s="88">
        <f>SUM(BV148:BV157)</f>
        <v>99.787815475796265</v>
      </c>
      <c r="BW158" s="88">
        <f>SUM(BW148:BW157)</f>
        <v>94.090639829556494</v>
      </c>
      <c r="BX158" s="88">
        <f>SUM(BX148:BX157)</f>
        <v>88.786702449971926</v>
      </c>
      <c r="BY158" s="89">
        <f t="shared" si="266"/>
        <v>388.5785471157634</v>
      </c>
      <c r="BZ158" s="88">
        <f>SUM(BZ148:BZ157)</f>
        <v>83.844146161411913</v>
      </c>
      <c r="CA158" s="88">
        <f>SUM(CA148:CA157)</f>
        <v>79.234069135497066</v>
      </c>
      <c r="CB158" s="88">
        <f>SUM(CB148:CB157)</f>
        <v>74.930217563073256</v>
      </c>
      <c r="CC158" s="88">
        <f>SUM(CC148:CC157)</f>
        <v>70.908713463103936</v>
      </c>
      <c r="CD158" s="89">
        <f t="shared" si="267"/>
        <v>308.91714632308617</v>
      </c>
      <c r="CE158" s="88">
        <f>SUM(CE148:CE157)</f>
        <v>67.147813294740217</v>
      </c>
      <c r="CF158" s="88">
        <f>SUM(CF148:CF157)</f>
        <v>63.627693603934404</v>
      </c>
      <c r="CG158" s="88">
        <f>SUM(CG148:CG157)</f>
        <v>60.330260425126312</v>
      </c>
      <c r="CH158" s="88">
        <f>SUM(CH148:CH157)</f>
        <v>57.238979580959949</v>
      </c>
      <c r="CI158" s="89">
        <f t="shared" si="268"/>
        <v>248.34474690476088</v>
      </c>
      <c r="CJ158" s="88">
        <f>SUM(CJ148:CJ157)</f>
        <v>54.338725390398963</v>
      </c>
      <c r="CK158" s="88">
        <f>SUM(CK148:CK157)</f>
        <v>51.615645611991454</v>
      </c>
      <c r="CL158" s="88">
        <f>SUM(CL148:CL157)</f>
        <v>49.057040724250669</v>
      </c>
      <c r="CM158" s="88">
        <f>SUM(CM148:CM157)</f>
        <v>46.651255883454041</v>
      </c>
      <c r="CN158" s="89">
        <f t="shared" si="269"/>
        <v>201.66266761009513</v>
      </c>
      <c r="CO158" s="88">
        <f>SUM(CO148:CO157)</f>
        <v>44.387584105311475</v>
      </c>
      <c r="CP158" s="88">
        <f>SUM(CP148:CP157)</f>
        <v>42.2561793964868</v>
      </c>
      <c r="CQ158" s="88">
        <f>SUM(CQ148:CQ157)</f>
        <v>40.247978718302647</v>
      </c>
      <c r="CR158" s="88">
        <f>SUM(CR148:CR157)</f>
        <v>38.354631799851973</v>
      </c>
      <c r="CS158" s="89">
        <f t="shared" si="270"/>
        <v>165.2463740199529</v>
      </c>
      <c r="CT158" s="88">
        <f>SUM(CT148:CT157)</f>
        <v>36.568437936069927</v>
      </c>
      <c r="CU158" s="88">
        <f>SUM(CU148:CU157)</f>
        <v>34.882289009551869</v>
      </c>
      <c r="CV158" s="88">
        <f>SUM(CV148:CV157)</f>
        <v>33.289618064116212</v>
      </c>
      <c r="CW158" s="88">
        <f>SUM(CW148:CW157)</f>
        <v>31.784352837338247</v>
      </c>
      <c r="CX158" s="89">
        <f t="shared" si="271"/>
        <v>136.52469784707625</v>
      </c>
      <c r="CY158" s="88">
        <f>SUM(CY148:CY157)</f>
        <v>116.56307642885668</v>
      </c>
      <c r="CZ158" s="88">
        <f>SUM(CZ148:CZ157)</f>
        <v>0</v>
      </c>
      <c r="DA158" s="88">
        <f>SUM(DA148:DA157)</f>
        <v>0</v>
      </c>
      <c r="DB158" s="88">
        <f>SUM(DB148:DB157)</f>
        <v>0</v>
      </c>
      <c r="DC158" s="89">
        <f t="shared" si="272"/>
        <v>116.56307642885668</v>
      </c>
      <c r="DD158" s="90">
        <f>SUM(DD148:DD157)</f>
        <v>27931.779720107883</v>
      </c>
    </row>
    <row r="159" spans="1:108" x14ac:dyDescent="0.25">
      <c r="A159" t="s">
        <v>5397</v>
      </c>
      <c r="B159" s="30" t="s">
        <v>4697</v>
      </c>
    </row>
    <row r="160" spans="1:108" x14ac:dyDescent="0.25">
      <c r="A160" t="s">
        <v>5398</v>
      </c>
      <c r="B160" s="32" t="s">
        <v>5120</v>
      </c>
      <c r="C160" s="24">
        <f>SUMIFS(Detail!R:R,Detail!$A:$A,$B160,Detail!$B:$B,"&lt;="&amp;3)</f>
        <v>0</v>
      </c>
      <c r="D160" s="24">
        <f>SUMIFS(Detail!R:R,Detail!$A:$A,$B160,Detail!$B:$B,"&lt;="&amp;6)</f>
        <v>0</v>
      </c>
      <c r="E160" s="24">
        <f>SUMIFS(Detail!R:R,Detail!$A:$A,$B160,Detail!$B:$B,"&lt;="&amp;9)</f>
        <v>73.199491211854578</v>
      </c>
      <c r="F160" s="24">
        <f>SUMIFS(Detail!R:R,Detail!$A:$A,$B160,Detail!$B:$B,"&lt;="&amp;12)</f>
        <v>101.75249093642458</v>
      </c>
      <c r="G160" s="33">
        <f t="shared" ref="G160:G170" si="273">F160</f>
        <v>101.75249093642458</v>
      </c>
      <c r="H160" s="24">
        <f>SUMIFS(Detail!R:R,Detail!$A:$A,$B160,Detail!$B:$B,"&lt;="&amp;15)</f>
        <v>96.707437352592194</v>
      </c>
      <c r="I160" s="24">
        <f>SUMIFS(Detail!R:R,Detail!$A:$A,$B160,Detail!$B:$B,"&lt;="&amp;18)</f>
        <v>103.11325355956512</v>
      </c>
      <c r="J160" s="24">
        <f>SUMIFS(Detail!R:R,Detail!$A:$A,$B160,Detail!$B:$B,"&lt;="&amp;21)</f>
        <v>152.31332228670271</v>
      </c>
      <c r="K160" s="24">
        <f>SUMIFS(Detail!R:R,Detail!$A:$A,$B160,Detail!$B:$B,"&lt;="&amp;24)</f>
        <v>147.57131517637322</v>
      </c>
      <c r="L160" s="33">
        <f t="shared" ref="L160:L170" si="274">K160</f>
        <v>147.57131517637322</v>
      </c>
      <c r="M160" s="24">
        <f>SUMIFS(Detail!R:R,Detail!$A:$A,$B160,Detail!$B:$B,"&lt;="&amp;27)</f>
        <v>116.14244904887505</v>
      </c>
      <c r="N160" s="24">
        <f>SUMIFS(Detail!R:R,Detail!$A:$A,$B160,Detail!$B:$B,"&lt;="&amp;30)</f>
        <v>122.90564516666996</v>
      </c>
      <c r="O160" s="24">
        <f>SUMIFS(Detail!R:R,Detail!$A:$A,$B160,Detail!$B:$B,"&lt;="&amp;33)</f>
        <v>133.47566701434084</v>
      </c>
      <c r="P160" s="24">
        <f>SUMIFS(Detail!R:R,Detail!$A:$A,$B160,Detail!$B:$B,"&lt;="&amp;36)</f>
        <v>197.88623294230047</v>
      </c>
      <c r="Q160" s="33">
        <f t="shared" ref="Q160:Q170" si="275">P160</f>
        <v>197.88623294230047</v>
      </c>
      <c r="R160" s="24">
        <f>SUMIFS(Detail!R:R,Detail!$A:$A,$B160,Detail!$B:$B,"&lt;="&amp;39)</f>
        <v>191.81901019014595</v>
      </c>
      <c r="S160" s="24">
        <f>SUMIFS(Detail!R:R,Detail!$A:$A,$B160,Detail!$B:$B,"&lt;="&amp;42)</f>
        <v>150.98214239290792</v>
      </c>
      <c r="T160" s="24">
        <f>SUMIFS(Detail!R:R,Detail!$A:$A,$B160,Detail!$B:$B,"&lt;="&amp;45)</f>
        <v>159.77798746403141</v>
      </c>
      <c r="U160" s="24">
        <f>SUMIFS(Detail!R:R,Detail!$A:$A,$B160,Detail!$B:$B,"&lt;="&amp;48)</f>
        <v>173.51922348882727</v>
      </c>
      <c r="V160" s="33">
        <f t="shared" ref="V160:V170" si="276">U160</f>
        <v>173.51922348882727</v>
      </c>
      <c r="W160" s="24">
        <f>SUMIFS(Detail!R:R,Detail!$A:$A,$B160,Detail!$B:$B,"&lt;="&amp;51)</f>
        <v>257.25265472596766</v>
      </c>
      <c r="X160" s="24">
        <f>SUMIFS(Detail!R:R,Detail!$A:$A,$B160,Detail!$B:$B,"&lt;="&amp;54)</f>
        <v>249.36501359785507</v>
      </c>
      <c r="Y160" s="24">
        <f>SUMIFS(Detail!R:R,Detail!$A:$A,$B160,Detail!$B:$B,"&lt;="&amp;57)</f>
        <v>196.27693757615725</v>
      </c>
      <c r="Z160" s="24">
        <f>SUMIFS(Detail!R:R,Detail!$A:$A,$B160,Detail!$B:$B,"&lt;="&amp;60)</f>
        <v>207.71145850440007</v>
      </c>
      <c r="AA160" s="33">
        <f t="shared" ref="AA160:AA170" si="277">Z160</f>
        <v>207.71145850440007</v>
      </c>
      <c r="AB160" s="24">
        <f>SUMIFS(Detail!R:R,Detail!$A:$A,$B160,Detail!$B:$B,"&lt;="&amp;63)</f>
        <v>52.609794762173806</v>
      </c>
      <c r="AC160" s="24">
        <f>SUMIFS(Detail!R:R,Detail!$A:$A,$B160,Detail!$B:$B,"&lt;="&amp;66)</f>
        <v>15.563756403705156</v>
      </c>
      <c r="AD160" s="24">
        <f>SUMIFS(Detail!R:R,Detail!$A:$A,$B160,Detail!$B:$B,"&lt;="&amp;69)</f>
        <v>5.0626305426603722</v>
      </c>
      <c r="AE160" s="24">
        <f>SUMIFS(Detail!R:R,Detail!$A:$A,$B160,Detail!$B:$B,"&lt;="&amp;72)</f>
        <v>1.7509027580908878</v>
      </c>
      <c r="AF160" s="33">
        <f t="shared" ref="AF160:AF170" si="278">AE160</f>
        <v>1.7509027580908878</v>
      </c>
      <c r="AG160" s="24">
        <f>SUMIFS(Detail!R:R,Detail!$A:$A,$B160,Detail!$B:$B,"&lt;="&amp;75)</f>
        <v>0.63334976591795566</v>
      </c>
      <c r="AH160" s="24">
        <f>SUMIFS(Detail!R:R,Detail!$A:$A,$B160,Detail!$B:$B,"&lt;="&amp;78)</f>
        <v>0.23730225208146294</v>
      </c>
      <c r="AI160" s="24">
        <f>SUMIFS(Detail!R:R,Detail!$A:$A,$B160,Detail!$B:$B,"&lt;="&amp;81)</f>
        <v>9.1507421720962157E-2</v>
      </c>
      <c r="AJ160" s="24">
        <f>SUMIFS(Detail!R:R,Detail!$A:$A,$B160,Detail!$B:$B,"&lt;="&amp;84)</f>
        <v>3.615283300223382E-2</v>
      </c>
      <c r="AK160" s="33">
        <f t="shared" ref="AK160:AK170" si="279">AJ160</f>
        <v>3.615283300223382E-2</v>
      </c>
      <c r="AL160" s="24">
        <f>SUMIFS(Detail!R:R,Detail!$A:$A,$B160,Detail!$B:$B,"&lt;="&amp;87)</f>
        <v>1.4584837595975841E-2</v>
      </c>
      <c r="AM160" s="24">
        <f>SUMIFS(Detail!R:R,Detail!$A:$A,$B160,Detail!$B:$B,"&lt;="&amp;90)</f>
        <v>5.9925421646767063E-3</v>
      </c>
      <c r="AN160" s="24">
        <f>SUMIFS(Detail!R:R,Detail!$A:$A,$B160,Detail!$B:$B,"&lt;="&amp;93)</f>
        <v>2.502539767192502E-3</v>
      </c>
      <c r="AO160" s="24">
        <f>SUMIFS(Detail!R:R,Detail!$A:$A,$B160,Detail!$B:$B,"&lt;="&amp;96)</f>
        <v>1.0604492044876679E-3</v>
      </c>
      <c r="AP160" s="33">
        <f t="shared" ref="AP160:AP170" si="280">AO160</f>
        <v>1.0604492044876679E-3</v>
      </c>
      <c r="AQ160" s="24">
        <f>SUMIFS(Detail!R:R,Detail!$A:$A,$B160,Detail!$B:$B,"&lt;="&amp;99)</f>
        <v>4.5534636410593521E-4</v>
      </c>
      <c r="AR160" s="24">
        <f>SUMIFS(Detail!R:R,Detail!$A:$A,$B160,Detail!$B:$B,"&lt;="&amp;102)</f>
        <v>1.9789601992670214E-4</v>
      </c>
      <c r="AS160" s="24">
        <f>SUMIFS(Detail!R:R,Detail!$A:$A,$B160,Detail!$B:$B,"&lt;="&amp;105)</f>
        <v>8.6966184426273685E-5</v>
      </c>
      <c r="AT160" s="24">
        <f>SUMIFS(Detail!R:R,Detail!$A:$A,$B160,Detail!$B:$B,"&lt;="&amp;108)</f>
        <v>3.8611479794781189E-5</v>
      </c>
      <c r="AU160" s="33">
        <f t="shared" ref="AU160:AU170" si="281">AT160</f>
        <v>3.8611479794781189E-5</v>
      </c>
      <c r="AV160" s="24">
        <f>SUMIFS(Detail!R:R,Detail!$A:$A,$B160,Detail!$B:$B,"&lt;="&amp;111)</f>
        <v>1.7306841982644983E-5</v>
      </c>
      <c r="AW160" s="24">
        <f>SUMIFS(Detail!R:R,Detail!$A:$A,$B160,Detail!$B:$B,"&lt;="&amp;114)</f>
        <v>7.8266612035804428E-6</v>
      </c>
      <c r="AX160" s="24">
        <f>SUMIFS(Detail!R:R,Detail!$A:$A,$B160,Detail!$B:$B,"&lt;="&amp;117)</f>
        <v>3.5690054573933594E-6</v>
      </c>
      <c r="AY160" s="24">
        <f>SUMIFS(Detail!R:R,Detail!$A:$A,$B160,Detail!$B:$B,"&lt;="&amp;120)</f>
        <v>1.6402555047534406E-6</v>
      </c>
      <c r="AZ160" s="33">
        <f t="shared" ref="AZ160:AZ170" si="282">AY160</f>
        <v>1.6402555047534406E-6</v>
      </c>
      <c r="BA160" s="24">
        <f>SUMIFS(Detail!R:R,Detail!$A:$A,$B160,Detail!$B:$B,"&lt;="&amp;123)</f>
        <v>7.5940624810755253E-7</v>
      </c>
      <c r="BB160" s="24">
        <f>SUMIFS(Detail!R:R,Detail!$A:$A,$B160,Detail!$B:$B,"&lt;="&amp;126)</f>
        <v>3.540480975061655E-7</v>
      </c>
      <c r="BC160" s="24">
        <f>SUMIFS(Detail!R:R,Detail!$A:$A,$B160,Detail!$B:$B,"&lt;="&amp;129)</f>
        <v>1.6615649656159803E-7</v>
      </c>
      <c r="BD160" s="24">
        <f>SUMIFS(Detail!R:R,Detail!$A:$A,$B160,Detail!$B:$B,"&lt;="&amp;132)</f>
        <v>7.8466655395459384E-8</v>
      </c>
      <c r="BE160" s="33">
        <f t="shared" ref="BE160:BE170" si="283">BD160</f>
        <v>7.8466655395459384E-8</v>
      </c>
      <c r="BF160" s="24">
        <f>SUMIFS(Detail!R:R,Detail!$A:$A,$B160,Detail!$B:$B,"&lt;="&amp;135)</f>
        <v>3.7278368836268783E-8</v>
      </c>
      <c r="BG160" s="24">
        <f>SUMIFS(Detail!R:R,Detail!$A:$A,$B160,Detail!$B:$B,"&lt;="&amp;138)</f>
        <v>1.7811544239521027E-8</v>
      </c>
      <c r="BH160" s="24">
        <f>SUMIFS(Detail!R:R,Detail!$A:$A,$B160,Detail!$B:$B,"&lt;="&amp;141)</f>
        <v>8.5565261542797089E-9</v>
      </c>
      <c r="BI160" s="24">
        <f>SUMIFS(Detail!R:R,Detail!$A:$A,$B160,Detail!$B:$B,"&lt;="&amp;144)</f>
        <v>4.131834430154413E-9</v>
      </c>
      <c r="BJ160" s="33">
        <f t="shared" ref="BJ160:BJ170" si="284">BI160</f>
        <v>4.131834430154413E-9</v>
      </c>
      <c r="BK160" s="24">
        <f>SUMIFS(Detail!R:R,Detail!$A:$A,$B160,Detail!$B:$B,"&lt;="&amp;147)</f>
        <v>2.0054358174093068E-9</v>
      </c>
      <c r="BL160" s="24">
        <f>SUMIFS(Detail!R:R,Detail!$A:$A,$B160,Detail!$B:$B,"&lt;="&amp;150)</f>
        <v>9.7770680440589786E-10</v>
      </c>
      <c r="BM160" s="24">
        <f>SUMIFS(Detail!R:R,Detail!$A:$A,$B160,Detail!$B:$B,"&lt;="&amp;153)</f>
        <v>4.7930370783433318E-10</v>
      </c>
      <c r="BN160" s="24">
        <f>SUMIFS(Detail!R:R,Detail!$A:$A,$B160,Detail!$B:$B,"&lt;="&amp;156)</f>
        <v>2.3555912775918841E-10</v>
      </c>
      <c r="BO160" s="33">
        <f t="shared" ref="BO160:BO170" si="285">BN160</f>
        <v>2.3555912775918841E-10</v>
      </c>
      <c r="BP160" s="24">
        <f>SUMIFS(Detail!R:R,Detail!$A:$A,$B160,Detail!$B:$B,"&lt;="&amp;159)</f>
        <v>1.1732481652870774E-10</v>
      </c>
      <c r="BQ160" s="24">
        <f>SUMIFS(Detail!R:R,Detail!$A:$A,$B160,Detail!$B:$B,"&lt;="&amp;162)</f>
        <v>5.7298166211694479E-11</v>
      </c>
      <c r="BR160" s="24">
        <f>SUMIFS(Detail!R:R,Detail!$A:$A,$B160,Detail!$B:$B,"&lt;="&amp;165)</f>
        <v>3.0013325158506632E-11</v>
      </c>
      <c r="BS160" s="24">
        <f>SUMIFS(Detail!R:R,Detail!$A:$A,$B160,Detail!$B:$B,"&lt;="&amp;168)</f>
        <v>1.4551915228366852E-11</v>
      </c>
      <c r="BT160" s="33">
        <f t="shared" ref="BT160:BT170" si="286">BS160</f>
        <v>1.4551915228366852E-11</v>
      </c>
      <c r="BU160" s="24">
        <f>SUMIFS(Detail!R:R,Detail!$A:$A,$B160,Detail!$B:$B,"&lt;="&amp;171)</f>
        <v>5.4569682106375694E-12</v>
      </c>
      <c r="BV160" s="24">
        <f>SUMIFS(Detail!R:R,Detail!$A:$A,$B160,Detail!$B:$B,"&lt;="&amp;174)</f>
        <v>3.637978807091713E-12</v>
      </c>
      <c r="BW160" s="24">
        <f>SUMIFS(Detail!R:R,Detail!$A:$A,$B160,Detail!$B:$B,"&lt;="&amp;177)</f>
        <v>2.7284841053187847E-12</v>
      </c>
      <c r="BX160" s="24">
        <f>SUMIFS(Detail!R:R,Detail!$A:$A,$B160,Detail!$B:$B,"&lt;="&amp;180)</f>
        <v>2.7284841053187847E-12</v>
      </c>
      <c r="BY160" s="33">
        <f t="shared" ref="BY160:BY170" si="287">BX160</f>
        <v>2.7284841053187847E-12</v>
      </c>
      <c r="BZ160" s="24">
        <f>SUMIFS(Detail!R:R,Detail!$A:$A,$B160,Detail!$B:$B,"&lt;="&amp;183)</f>
        <v>9.0949470177292824E-13</v>
      </c>
      <c r="CA160" s="24">
        <f>SUMIFS(Detail!R:R,Detail!$A:$A,$B160,Detail!$B:$B,"&lt;="&amp;186)</f>
        <v>9.0949470177292824E-13</v>
      </c>
      <c r="CB160" s="24">
        <f>SUMIFS(Detail!R:R,Detail!$A:$A,$B160,Detail!$B:$B,"&lt;="&amp;189)</f>
        <v>9.0949470177292824E-13</v>
      </c>
      <c r="CC160" s="24">
        <f>SUMIFS(Detail!R:R,Detail!$A:$A,$B160,Detail!$B:$B,"&lt;="&amp;192)</f>
        <v>0</v>
      </c>
      <c r="CD160" s="33">
        <f t="shared" ref="CD160:CD170" si="288">CC160</f>
        <v>0</v>
      </c>
      <c r="CE160" s="24">
        <f>SUMIFS(Detail!R:R,Detail!$A:$A,$B160,Detail!$B:$B,"&lt;="&amp;195)</f>
        <v>0</v>
      </c>
      <c r="CF160" s="24">
        <f>SUMIFS(Detail!R:R,Detail!$A:$A,$B160,Detail!$B:$B,"&lt;="&amp;198)</f>
        <v>0</v>
      </c>
      <c r="CG160" s="24">
        <f>SUMIFS(Detail!R:R,Detail!$A:$A,$B160,Detail!$B:$B,"&lt;="&amp;201)</f>
        <v>0</v>
      </c>
      <c r="CH160" s="24">
        <f>SUMIFS(Detail!R:R,Detail!$A:$A,$B160,Detail!$B:$B,"&lt;="&amp;204)</f>
        <v>0</v>
      </c>
      <c r="CI160" s="33">
        <f t="shared" ref="CI160:CI170" si="289">CH160</f>
        <v>0</v>
      </c>
      <c r="CJ160" s="24">
        <f>SUMIFS(Detail!R:R,Detail!$A:$A,$B160,Detail!$B:$B,"&lt;="&amp;207)</f>
        <v>0</v>
      </c>
      <c r="CK160" s="24">
        <f>SUMIFS(Detail!R:R,Detail!$A:$A,$B160,Detail!$B:$B,"&lt;="&amp;210)</f>
        <v>0</v>
      </c>
      <c r="CL160" s="24">
        <f>SUMIFS(Detail!R:R,Detail!$A:$A,$B160,Detail!$B:$B,"&lt;="&amp;213)</f>
        <v>0</v>
      </c>
      <c r="CM160" s="24">
        <f>SUMIFS(Detail!R:R,Detail!$A:$A,$B160,Detail!$B:$B,"&lt;="&amp;216)</f>
        <v>0</v>
      </c>
      <c r="CN160" s="33">
        <f t="shared" ref="CN160:CN170" si="290">CM160</f>
        <v>0</v>
      </c>
      <c r="CO160" s="24">
        <f>SUMIFS(Detail!R:R,Detail!$A:$A,$B160,Detail!$B:$B,"&lt;="&amp;219)</f>
        <v>0</v>
      </c>
      <c r="CP160" s="24">
        <f>SUMIFS(Detail!R:R,Detail!$A:$A,$B160,Detail!$B:$B,"&lt;="&amp;222)</f>
        <v>0</v>
      </c>
      <c r="CQ160" s="24">
        <f>SUMIFS(Detail!R:R,Detail!$A:$A,$B160,Detail!$B:$B,"&lt;="&amp;225)</f>
        <v>0</v>
      </c>
      <c r="CR160" s="24">
        <f>SUMIFS(Detail!R:R,Detail!$A:$A,$B160,Detail!$B:$B,"&lt;="&amp;228)</f>
        <v>0</v>
      </c>
      <c r="CS160" s="33">
        <f t="shared" ref="CS160:CS170" si="291">CR160</f>
        <v>0</v>
      </c>
      <c r="CT160" s="24">
        <f>SUMIFS(Detail!R:R,Detail!$A:$A,$B160,Detail!$B:$B,"&lt;="&amp;231)</f>
        <v>0</v>
      </c>
      <c r="CU160" s="24">
        <f>SUMIFS(Detail!R:R,Detail!$A:$A,$B160,Detail!$B:$B,"&lt;="&amp;234)</f>
        <v>0</v>
      </c>
      <c r="CV160" s="24">
        <f>SUMIFS(Detail!R:R,Detail!$A:$A,$B160,Detail!$B:$B,"&lt;="&amp;237)</f>
        <v>0</v>
      </c>
      <c r="CW160" s="24">
        <f>SUMIFS(Detail!R:R,Detail!$A:$A,$B160,Detail!$B:$B,"&lt;="&amp;240)</f>
        <v>0</v>
      </c>
      <c r="CX160" s="33">
        <f t="shared" ref="CX160:CX170" si="292">CW160</f>
        <v>0</v>
      </c>
      <c r="CY160" s="24">
        <f>SUMIFS(Detail!R:R,Detail!$A:$A,$B160,Detail!$B:$B,"&lt;="&amp;243)</f>
        <v>0</v>
      </c>
      <c r="CZ160" s="24">
        <f>SUMIFS(Detail!R:R,Detail!$A:$A,$B160,Detail!$B:$B,"&lt;="&amp;246)</f>
        <v>0</v>
      </c>
      <c r="DA160" s="24">
        <f>SUMIFS(Detail!R:R,Detail!$A:$A,$B160,Detail!$B:$B,"&lt;="&amp;249)</f>
        <v>0</v>
      </c>
      <c r="DB160" s="24">
        <f>SUMIFS(Detail!R:R,Detail!$A:$A,$B160,Detail!$B:$B,"&lt;="&amp;252)</f>
        <v>0</v>
      </c>
      <c r="DC160" s="33">
        <f t="shared" ref="DC160:DC170" si="293">DB160</f>
        <v>0</v>
      </c>
      <c r="DD160" s="86">
        <f>SUMIFS(Detail!R:R,Detail!$A:$A,$B160,Detail!$B:$B,"&gt;60")</f>
        <v>-207.71145850440007</v>
      </c>
    </row>
    <row r="161" spans="1:108" x14ac:dyDescent="0.25">
      <c r="A161" t="s">
        <v>5399</v>
      </c>
      <c r="B161" s="32" t="s">
        <v>5121</v>
      </c>
      <c r="C161" s="24">
        <f>SUMIFS(Detail!R:R,Detail!$A:$A,$B161,Detail!$B:$B,"&lt;="&amp;3)</f>
        <v>0</v>
      </c>
      <c r="D161" s="24">
        <f>SUMIFS(Detail!R:R,Detail!$A:$A,$B161,Detail!$B:$B,"&lt;="&amp;6)</f>
        <v>0</v>
      </c>
      <c r="E161" s="24">
        <f>SUMIFS(Detail!R:R,Detail!$A:$A,$B161,Detail!$B:$B,"&lt;="&amp;9)</f>
        <v>24.449594737469617</v>
      </c>
      <c r="F161" s="24">
        <f>SUMIFS(Detail!R:R,Detail!$A:$A,$B161,Detail!$B:$B,"&lt;="&amp;12)</f>
        <v>104.26825737342504</v>
      </c>
      <c r="G161" s="33">
        <f t="shared" si="273"/>
        <v>104.26825737342504</v>
      </c>
      <c r="H161" s="24">
        <f>SUMIFS(Detail!R:R,Detail!$A:$A,$B161,Detail!$B:$B,"&lt;="&amp;15)</f>
        <v>149.83112981849601</v>
      </c>
      <c r="I161" s="24">
        <f>SUMIFS(Detail!R:R,Detail!$A:$A,$B161,Detail!$B:$B,"&lt;="&amp;18)</f>
        <v>171.0362852102474</v>
      </c>
      <c r="J161" s="24">
        <f>SUMIFS(Detail!R:R,Detail!$A:$A,$B161,Detail!$B:$B,"&lt;="&amp;21)</f>
        <v>215.33722464971589</v>
      </c>
      <c r="K161" s="24">
        <f>SUMIFS(Detail!R:R,Detail!$A:$A,$B161,Detail!$B:$B,"&lt;="&amp;24)</f>
        <v>290.37995199739657</v>
      </c>
      <c r="L161" s="33">
        <f t="shared" si="274"/>
        <v>290.37995199739657</v>
      </c>
      <c r="M161" s="24">
        <f>SUMIFS(Detail!R:R,Detail!$A:$A,$B161,Detail!$B:$B,"&lt;="&amp;27)</f>
        <v>323.92939684729527</v>
      </c>
      <c r="N161" s="24">
        <f>SUMIFS(Detail!R:R,Detail!$A:$A,$B161,Detail!$B:$B,"&lt;="&amp;30)</f>
        <v>333.96219750016201</v>
      </c>
      <c r="O161" s="24">
        <f>SUMIFS(Detail!R:R,Detail!$A:$A,$B161,Detail!$B:$B,"&lt;="&amp;33)</f>
        <v>331.96756360797258</v>
      </c>
      <c r="P161" s="24">
        <f>SUMIFS(Detail!R:R,Detail!$A:$A,$B161,Detail!$B:$B,"&lt;="&amp;36)</f>
        <v>359.40548016943603</v>
      </c>
      <c r="Q161" s="33">
        <f t="shared" si="275"/>
        <v>359.40548016943603</v>
      </c>
      <c r="R161" s="24">
        <f>SUMIFS(Detail!R:R,Detail!$A:$A,$B161,Detail!$B:$B,"&lt;="&amp;39)</f>
        <v>422.43940893583454</v>
      </c>
      <c r="S161" s="24">
        <f>SUMIFS(Detail!R:R,Detail!$A:$A,$B161,Detail!$B:$B,"&lt;="&amp;42)</f>
        <v>444.40592590952724</v>
      </c>
      <c r="T161" s="24">
        <f>SUMIFS(Detail!R:R,Detail!$A:$A,$B161,Detail!$B:$B,"&lt;="&amp;45)</f>
        <v>443.66550878495013</v>
      </c>
      <c r="U161" s="24">
        <f>SUMIFS(Detail!R:R,Detail!$A:$A,$B161,Detail!$B:$B,"&lt;="&amp;48)</f>
        <v>431.90700834632935</v>
      </c>
      <c r="V161" s="33">
        <f t="shared" si="276"/>
        <v>431.90700834632935</v>
      </c>
      <c r="W161" s="24">
        <f>SUMIFS(Detail!R:R,Detail!$A:$A,$B161,Detail!$B:$B,"&lt;="&amp;51)</f>
        <v>452.37556616623078</v>
      </c>
      <c r="X161" s="24">
        <f>SUMIFS(Detail!R:R,Detail!$A:$A,$B161,Detail!$B:$B,"&lt;="&amp;54)</f>
        <v>511.31648484655307</v>
      </c>
      <c r="Y161" s="24">
        <f>SUMIFS(Detail!R:R,Detail!$A:$A,$B161,Detail!$B:$B,"&lt;="&amp;57)</f>
        <v>528.05277180330222</v>
      </c>
      <c r="Z161" s="24">
        <f>SUMIFS(Detail!R:R,Detail!$A:$A,$B161,Detail!$B:$B,"&lt;="&amp;60)</f>
        <v>521.71770665495978</v>
      </c>
      <c r="AA161" s="33">
        <f t="shared" si="277"/>
        <v>521.71770665495978</v>
      </c>
      <c r="AB161" s="24">
        <f>SUMIFS(Detail!R:R,Detail!$A:$A,$B161,Detail!$B:$B,"&lt;="&amp;63)</f>
        <v>481.68124497138797</v>
      </c>
      <c r="AC161" s="24">
        <f>SUMIFS(Detail!R:R,Detail!$A:$A,$B161,Detail!$B:$B,"&lt;="&amp;66)</f>
        <v>428.4854332757418</v>
      </c>
      <c r="AD161" s="24">
        <f>SUMIFS(Detail!R:R,Detail!$A:$A,$B161,Detail!$B:$B,"&lt;="&amp;69)</f>
        <v>379.64907300161076</v>
      </c>
      <c r="AE161" s="24">
        <f>SUMIFS(Detail!R:R,Detail!$A:$A,$B161,Detail!$B:$B,"&lt;="&amp;72)</f>
        <v>337.27708424543243</v>
      </c>
      <c r="AF161" s="33">
        <f t="shared" si="278"/>
        <v>337.27708424543243</v>
      </c>
      <c r="AG161" s="24">
        <f>SUMIFS(Detail!R:R,Detail!$A:$A,$B161,Detail!$B:$B,"&lt;="&amp;75)</f>
        <v>300.92161829206862</v>
      </c>
      <c r="AH161" s="24">
        <f>SUMIFS(Detail!R:R,Detail!$A:$A,$B161,Detail!$B:$B,"&lt;="&amp;78)</f>
        <v>269.70579485786902</v>
      </c>
      <c r="AI161" s="24">
        <f>SUMIFS(Detail!R:R,Detail!$A:$A,$B161,Detail!$B:$B,"&lt;="&amp;81)</f>
        <v>242.78281366478541</v>
      </c>
      <c r="AJ161" s="24">
        <f>SUMIFS(Detail!R:R,Detail!$A:$A,$B161,Detail!$B:$B,"&lt;="&amp;84)</f>
        <v>219.43150151528516</v>
      </c>
      <c r="AK161" s="33">
        <f t="shared" si="279"/>
        <v>219.43150151528516</v>
      </c>
      <c r="AL161" s="24">
        <f>SUMIFS(Detail!R:R,Detail!$A:$A,$B161,Detail!$B:$B,"&lt;="&amp;87)</f>
        <v>199.06017378746355</v>
      </c>
      <c r="AM161" s="24">
        <f>SUMIFS(Detail!R:R,Detail!$A:$A,$B161,Detail!$B:$B,"&lt;="&amp;90)</f>
        <v>181.18845745559838</v>
      </c>
      <c r="AN161" s="24">
        <f>SUMIFS(Detail!R:R,Detail!$A:$A,$B161,Detail!$B:$B,"&lt;="&amp;93)</f>
        <v>165.42646215298873</v>
      </c>
      <c r="AO161" s="24">
        <f>SUMIFS(Detail!R:R,Detail!$A:$A,$B161,Detail!$B:$B,"&lt;="&amp;96)</f>
        <v>151.45647095005052</v>
      </c>
      <c r="AP161" s="33">
        <f t="shared" si="280"/>
        <v>151.45647095005052</v>
      </c>
      <c r="AQ161" s="24">
        <f>SUMIFS(Detail!R:R,Detail!$A:$A,$B161,Detail!$B:$B,"&lt;="&amp;99)</f>
        <v>139.01807532982002</v>
      </c>
      <c r="AR161" s="24">
        <f>SUMIFS(Detail!R:R,Detail!$A:$A,$B161,Detail!$B:$B,"&lt;="&amp;102)</f>
        <v>127.8964529895884</v>
      </c>
      <c r="AS161" s="24">
        <f>SUMIFS(Detail!R:R,Detail!$A:$A,$B161,Detail!$B:$B,"&lt;="&amp;105)</f>
        <v>117.91321419311134</v>
      </c>
      <c r="AT161" s="24">
        <f>SUMIFS(Detail!R:R,Detail!$A:$A,$B161,Detail!$B:$B,"&lt;="&amp;108)</f>
        <v>108.91926199251066</v>
      </c>
      <c r="AU161" s="33">
        <f t="shared" si="281"/>
        <v>108.91926199251066</v>
      </c>
      <c r="AV161" s="24">
        <f>SUMIFS(Detail!R:R,Detail!$A:$A,$B161,Detail!$B:$B,"&lt;="&amp;111)</f>
        <v>100.78920625290675</v>
      </c>
      <c r="AW161" s="24">
        <f>SUMIFS(Detail!R:R,Detail!$A:$A,$B161,Detail!$B:$B,"&lt;="&amp;114)</f>
        <v>93.416970916966875</v>
      </c>
      <c r="AX161" s="24">
        <f>SUMIFS(Detail!R:R,Detail!$A:$A,$B161,Detail!$B:$B,"&lt;="&amp;117)</f>
        <v>86.712318477148074</v>
      </c>
      <c r="AY161" s="24">
        <f>SUMIFS(Detail!R:R,Detail!$A:$A,$B161,Detail!$B:$B,"&lt;="&amp;120)</f>
        <v>80.598082192194852</v>
      </c>
      <c r="AZ161" s="33">
        <f t="shared" si="282"/>
        <v>80.598082192194852</v>
      </c>
      <c r="BA161" s="24">
        <f>SUMIFS(Detail!R:R,Detail!$A:$A,$B161,Detail!$B:$B,"&lt;="&amp;123)</f>
        <v>75.007947348318794</v>
      </c>
      <c r="BB161" s="24">
        <f>SUMIFS(Detail!R:R,Detail!$A:$A,$B161,Detail!$B:$B,"&lt;="&amp;126)</f>
        <v>69.884661054455137</v>
      </c>
      <c r="BC161" s="24">
        <f>SUMIFS(Detail!R:R,Detail!$A:$A,$B161,Detail!$B:$B,"&lt;="&amp;129)</f>
        <v>65.178578661970278</v>
      </c>
      <c r="BD161" s="24">
        <f>SUMIFS(Detail!R:R,Detail!$A:$A,$B161,Detail!$B:$B,"&lt;="&amp;132)</f>
        <v>60.846476328263634</v>
      </c>
      <c r="BE161" s="33">
        <f t="shared" si="283"/>
        <v>60.846476328263634</v>
      </c>
      <c r="BF161" s="24">
        <f>SUMIFS(Detail!R:R,Detail!$A:$A,$B161,Detail!$B:$B,"&lt;="&amp;135)</f>
        <v>56.850575349677456</v>
      </c>
      <c r="BG161" s="24">
        <f>SUMIFS(Detail!R:R,Detail!$A:$A,$B161,Detail!$B:$B,"&lt;="&amp;138)</f>
        <v>53.157736050468429</v>
      </c>
      <c r="BH161" s="24">
        <f>SUMIFS(Detail!R:R,Detail!$A:$A,$B161,Detail!$B:$B,"&lt;="&amp;141)</f>
        <v>49.738788248303081</v>
      </c>
      <c r="BI161" s="24">
        <f>SUMIFS(Detail!R:R,Detail!$A:$A,$B161,Detail!$B:$B,"&lt;="&amp;144)</f>
        <v>46.567972369176005</v>
      </c>
      <c r="BJ161" s="33">
        <f t="shared" si="284"/>
        <v>46.567972369176005</v>
      </c>
      <c r="BK161" s="24">
        <f>SUMIFS(Detail!R:R,Detail!$A:$A,$B161,Detail!$B:$B,"&lt;="&amp;147)</f>
        <v>43.622470704157877</v>
      </c>
      <c r="BL161" s="24">
        <f>SUMIFS(Detail!R:R,Detail!$A:$A,$B161,Detail!$B:$B,"&lt;="&amp;150)</f>
        <v>40.882012490904799</v>
      </c>
      <c r="BM161" s="24">
        <f>SUMIFS(Detail!R:R,Detail!$A:$A,$B161,Detail!$B:$B,"&lt;="&amp;153)</f>
        <v>38.328539762705077</v>
      </c>
      <c r="BN161" s="24">
        <f>SUMIFS(Detail!R:R,Detail!$A:$A,$B161,Detail!$B:$B,"&lt;="&amp;156)</f>
        <v>35.945923458927155</v>
      </c>
      <c r="BO161" s="33">
        <f t="shared" si="285"/>
        <v>35.945923458927155</v>
      </c>
      <c r="BP161" s="24">
        <f>SUMIFS(Detail!R:R,Detail!$A:$A,$B161,Detail!$B:$B,"&lt;="&amp;159)</f>
        <v>33.719721298758941</v>
      </c>
      <c r="BQ161" s="24">
        <f>SUMIFS(Detail!R:R,Detail!$A:$A,$B161,Detail!$B:$B,"&lt;="&amp;162)</f>
        <v>31.636970509565344</v>
      </c>
      <c r="BR161" s="24">
        <f>SUMIFS(Detail!R:R,Detail!$A:$A,$B161,Detail!$B:$B,"&lt;="&amp;165)</f>
        <v>29.686009766136067</v>
      </c>
      <c r="BS161" s="24">
        <f>SUMIFS(Detail!R:R,Detail!$A:$A,$B161,Detail!$B:$B,"&lt;="&amp;168)</f>
        <v>27.856325709029989</v>
      </c>
      <c r="BT161" s="33">
        <f t="shared" si="286"/>
        <v>27.856325709029989</v>
      </c>
      <c r="BU161" s="24">
        <f>SUMIFS(Detail!R:R,Detail!$A:$A,$B161,Detail!$B:$B,"&lt;="&amp;171)</f>
        <v>26.138420223768662</v>
      </c>
      <c r="BV161" s="24">
        <f>SUMIFS(Detail!R:R,Detail!$A:$A,$B161,Detail!$B:$B,"&lt;="&amp;174)</f>
        <v>24.523695320062416</v>
      </c>
      <c r="BW161" s="24">
        <f>SUMIFS(Detail!R:R,Detail!$A:$A,$B161,Detail!$B:$B,"&lt;="&amp;177)</f>
        <v>23.00435298359298</v>
      </c>
      <c r="BX161" s="24">
        <f>SUMIFS(Detail!R:R,Detail!$A:$A,$B161,Detail!$B:$B,"&lt;="&amp;180)</f>
        <v>21.573307807936999</v>
      </c>
      <c r="BY161" s="33">
        <f t="shared" si="287"/>
        <v>21.573307807936999</v>
      </c>
      <c r="BZ161" s="24">
        <f>SUMIFS(Detail!R:R,Detail!$A:$A,$B161,Detail!$B:$B,"&lt;="&amp;183)</f>
        <v>20.224110570160519</v>
      </c>
      <c r="CA161" s="24">
        <f>SUMIFS(Detail!R:R,Detail!$A:$A,$B161,Detail!$B:$B,"&lt;="&amp;186)</f>
        <v>18.950881206488702</v>
      </c>
      <c r="CB161" s="24">
        <f>SUMIFS(Detail!R:R,Detail!$A:$A,$B161,Detail!$B:$B,"&lt;="&amp;189)</f>
        <v>17.748249885910354</v>
      </c>
      <c r="CC161" s="24">
        <f>SUMIFS(Detail!R:R,Detail!$A:$A,$B161,Detail!$B:$B,"&lt;="&amp;192)</f>
        <v>16.611305079821705</v>
      </c>
      <c r="CD161" s="33">
        <f t="shared" si="288"/>
        <v>16.611305079821705</v>
      </c>
      <c r="CE161" s="24">
        <f>SUMIFS(Detail!R:R,Detail!$A:$A,$B161,Detail!$B:$B,"&lt;="&amp;195)</f>
        <v>15.535547692228647</v>
      </c>
      <c r="CF161" s="24">
        <f>SUMIFS(Detail!R:R,Detail!$A:$A,$B161,Detail!$B:$B,"&lt;="&amp;198)</f>
        <v>14.516850453834195</v>
      </c>
      <c r="CG161" s="24">
        <f>SUMIFS(Detail!R:R,Detail!$A:$A,$B161,Detail!$B:$B,"&lt;="&amp;201)</f>
        <v>13.551421899602701</v>
      </c>
      <c r="CH161" s="24">
        <f>SUMIFS(Detail!R:R,Detail!$A:$A,$B161,Detail!$B:$B,"&lt;="&amp;204)</f>
        <v>12.635774347116694</v>
      </c>
      <c r="CI161" s="33">
        <f t="shared" si="289"/>
        <v>12.635774347116694</v>
      </c>
      <c r="CJ161" s="24">
        <f>SUMIFS(Detail!R:R,Detail!$A:$A,$B161,Detail!$B:$B,"&lt;="&amp;207)</f>
        <v>11.766695375160452</v>
      </c>
      <c r="CK161" s="24">
        <f>SUMIFS(Detail!R:R,Detail!$A:$A,$B161,Detail!$B:$B,"&lt;="&amp;210)</f>
        <v>10.941222371635376</v>
      </c>
      <c r="CL161" s="24">
        <f>SUMIFS(Detail!R:R,Detail!$A:$A,$B161,Detail!$B:$B,"&lt;="&amp;213)</f>
        <v>10.15661977873151</v>
      </c>
      <c r="CM161" s="24">
        <f>SUMIFS(Detail!R:R,Detail!$A:$A,$B161,Detail!$B:$B,"&lt;="&amp;216)</f>
        <v>9.4103587134268309</v>
      </c>
      <c r="CN161" s="33">
        <f t="shared" si="290"/>
        <v>9.4103587134268309</v>
      </c>
      <c r="CO161" s="24">
        <f>SUMIFS(Detail!R:R,Detail!$A:$A,$B161,Detail!$B:$B,"&lt;="&amp;219)</f>
        <v>8.7000986840203041</v>
      </c>
      <c r="CP161" s="24">
        <f>SUMIFS(Detail!R:R,Detail!$A:$A,$B161,Detail!$B:$B,"&lt;="&amp;222)</f>
        <v>8.0236711598995498</v>
      </c>
      <c r="CQ161" s="24">
        <f>SUMIFS(Detail!R:R,Detail!$A:$A,$B161,Detail!$B:$B,"&lt;="&amp;225)</f>
        <v>7.3790647829914633</v>
      </c>
      <c r="CR161" s="24">
        <f>SUMIFS(Detail!R:R,Detail!$A:$A,$B161,Detail!$B:$B,"&lt;="&amp;228)</f>
        <v>6.7644120361269415</v>
      </c>
      <c r="CS161" s="33">
        <f t="shared" si="291"/>
        <v>6.7644120361269415</v>
      </c>
      <c r="CT161" s="24">
        <f>SUMIFS(Detail!R:R,Detail!$A:$A,$B161,Detail!$B:$B,"&lt;="&amp;231)</f>
        <v>6.1779772067175145</v>
      </c>
      <c r="CU161" s="24">
        <f>SUMIFS(Detail!R:R,Detail!$A:$A,$B161,Detail!$B:$B,"&lt;="&amp;234)</f>
        <v>5.6181455039595676</v>
      </c>
      <c r="CV161" s="24">
        <f>SUMIFS(Detail!R:R,Detail!$A:$A,$B161,Detail!$B:$B,"&lt;="&amp;237)</f>
        <v>5.083413205137731</v>
      </c>
      <c r="CW161" s="24">
        <f>SUMIFS(Detail!R:R,Detail!$A:$A,$B161,Detail!$B:$B,"&lt;="&amp;240)</f>
        <v>4.572378721383302</v>
      </c>
      <c r="CX161" s="33">
        <f t="shared" si="292"/>
        <v>4.572378721383302</v>
      </c>
      <c r="CY161" s="24">
        <f>SUMIFS(Detail!R:R,Detail!$A:$A,$B161,Detail!$B:$B,"&lt;="&amp;243)</f>
        <v>0</v>
      </c>
      <c r="CZ161" s="24">
        <f>SUMIFS(Detail!R:R,Detail!$A:$A,$B161,Detail!$B:$B,"&lt;="&amp;246)</f>
        <v>0</v>
      </c>
      <c r="DA161" s="24">
        <f>SUMIFS(Detail!R:R,Detail!$A:$A,$B161,Detail!$B:$B,"&lt;="&amp;249)</f>
        <v>0</v>
      </c>
      <c r="DB161" s="24">
        <f>SUMIFS(Detail!R:R,Detail!$A:$A,$B161,Detail!$B:$B,"&lt;="&amp;252)</f>
        <v>0</v>
      </c>
      <c r="DC161" s="33">
        <f t="shared" si="293"/>
        <v>0</v>
      </c>
      <c r="DD161" s="86">
        <f>SUMIFS(Detail!R:R,Detail!$A:$A,$B161,Detail!$B:$B,"&gt;60")</f>
        <v>-521.71770665495978</v>
      </c>
    </row>
    <row r="162" spans="1:108" x14ac:dyDescent="0.25">
      <c r="A162" t="s">
        <v>5400</v>
      </c>
      <c r="B162" s="32" t="s">
        <v>5122</v>
      </c>
      <c r="C162" s="24">
        <f>SUMIFS(Detail!R:R,Detail!$A:$A,$B162,Detail!$B:$B,"&lt;="&amp;3)</f>
        <v>0</v>
      </c>
      <c r="D162" s="24">
        <f>SUMIFS(Detail!R:R,Detail!$A:$A,$B162,Detail!$B:$B,"&lt;="&amp;6)</f>
        <v>0</v>
      </c>
      <c r="E162" s="24">
        <f>SUMIFS(Detail!R:R,Detail!$A:$A,$B162,Detail!$B:$B,"&lt;="&amp;9)</f>
        <v>28.773384910320196</v>
      </c>
      <c r="F162" s="24">
        <f>SUMIFS(Detail!R:R,Detail!$A:$A,$B162,Detail!$B:$B,"&lt;="&amp;12)</f>
        <v>51.506402288194337</v>
      </c>
      <c r="G162" s="33">
        <f t="shared" si="273"/>
        <v>51.506402288194337</v>
      </c>
      <c r="H162" s="24">
        <f>SUMIFS(Detail!R:R,Detail!$A:$A,$B162,Detail!$B:$B,"&lt;="&amp;15)</f>
        <v>64.083433825200956</v>
      </c>
      <c r="I162" s="24">
        <f>SUMIFS(Detail!R:R,Detail!$A:$A,$B162,Detail!$B:$B,"&lt;="&amp;18)</f>
        <v>81.677432854272922</v>
      </c>
      <c r="J162" s="24">
        <f>SUMIFS(Detail!R:R,Detail!$A:$A,$B162,Detail!$B:$B,"&lt;="&amp;21)</f>
        <v>100.37720508500013</v>
      </c>
      <c r="K162" s="24">
        <f>SUMIFS(Detail!R:R,Detail!$A:$A,$B162,Detail!$B:$B,"&lt;="&amp;24)</f>
        <v>119.37585055845545</v>
      </c>
      <c r="L162" s="33">
        <f t="shared" si="274"/>
        <v>119.37585055845545</v>
      </c>
      <c r="M162" s="24">
        <f>SUMIFS(Detail!R:R,Detail!$A:$A,$B162,Detail!$B:$B,"&lt;="&amp;27)</f>
        <v>121.20132960243382</v>
      </c>
      <c r="N162" s="24">
        <f>SUMIFS(Detail!R:R,Detail!$A:$A,$B162,Detail!$B:$B,"&lt;="&amp;30)</f>
        <v>133.58642897835762</v>
      </c>
      <c r="O162" s="24">
        <f>SUMIFS(Detail!R:R,Detail!$A:$A,$B162,Detail!$B:$B,"&lt;="&amp;33)</f>
        <v>165.12752888311456</v>
      </c>
      <c r="P162" s="24">
        <f>SUMIFS(Detail!R:R,Detail!$A:$A,$B162,Detail!$B:$B,"&lt;="&amp;36)</f>
        <v>201.37010878040792</v>
      </c>
      <c r="Q162" s="33">
        <f t="shared" si="275"/>
        <v>201.37010878040792</v>
      </c>
      <c r="R162" s="24">
        <f>SUMIFS(Detail!R:R,Detail!$A:$A,$B162,Detail!$B:$B,"&lt;="&amp;39)</f>
        <v>238.97514327067211</v>
      </c>
      <c r="S162" s="24">
        <f>SUMIFS(Detail!R:R,Detail!$A:$A,$B162,Detail!$B:$B,"&lt;="&amp;42)</f>
        <v>242.48658969155576</v>
      </c>
      <c r="T162" s="24">
        <f>SUMIFS(Detail!R:R,Detail!$A:$A,$B162,Detail!$B:$B,"&lt;="&amp;45)</f>
        <v>267.20528727776355</v>
      </c>
      <c r="U162" s="24">
        <f>SUMIFS(Detail!R:R,Detail!$A:$A,$B162,Detail!$B:$B,"&lt;="&amp;48)</f>
        <v>330.26789033690557</v>
      </c>
      <c r="V162" s="33">
        <f t="shared" si="276"/>
        <v>330.26789033690557</v>
      </c>
      <c r="W162" s="24">
        <f>SUMIFS(Detail!R:R,Detail!$A:$A,$B162,Detail!$B:$B,"&lt;="&amp;51)</f>
        <v>402.7454011397549</v>
      </c>
      <c r="X162" s="24">
        <f>SUMIFS(Detail!R:R,Detail!$A:$A,$B162,Detail!$B:$B,"&lt;="&amp;54)</f>
        <v>477.95241856535449</v>
      </c>
      <c r="Y162" s="24">
        <f>SUMIFS(Detail!R:R,Detail!$A:$A,$B162,Detail!$B:$B,"&lt;="&amp;57)</f>
        <v>484.97407049485992</v>
      </c>
      <c r="Z162" s="24">
        <f>SUMIFS(Detail!R:R,Detail!$A:$A,$B162,Detail!$B:$B,"&lt;="&amp;60)</f>
        <v>534.41095242726442</v>
      </c>
      <c r="AA162" s="33">
        <f t="shared" si="277"/>
        <v>534.41095242726442</v>
      </c>
      <c r="AB162" s="24">
        <f>SUMIFS(Detail!R:R,Detail!$A:$A,$B162,Detail!$B:$B,"&lt;="&amp;63)</f>
        <v>134.42370214288167</v>
      </c>
      <c r="AC162" s="24">
        <f>SUMIFS(Detail!R:R,Detail!$A:$A,$B162,Detail!$B:$B,"&lt;="&amp;66)</f>
        <v>39.546575599266362</v>
      </c>
      <c r="AD162" s="24">
        <f>SUMIFS(Detail!R:R,Detail!$A:$A,$B162,Detail!$B:$B,"&lt;="&amp;69)</f>
        <v>12.806814665168531</v>
      </c>
      <c r="AE162" s="24">
        <f>SUMIFS(Detail!R:R,Detail!$A:$A,$B162,Detail!$B:$B,"&lt;="&amp;72)</f>
        <v>4.4126412396190062</v>
      </c>
      <c r="AF162" s="33">
        <f t="shared" si="278"/>
        <v>4.4126412396190062</v>
      </c>
      <c r="AG162" s="24">
        <f>SUMIFS(Detail!R:R,Detail!$A:$A,$B162,Detail!$B:$B,"&lt;="&amp;75)</f>
        <v>1.5909745307535559</v>
      </c>
      <c r="AH162" s="24">
        <f>SUMIFS(Detail!R:R,Detail!$A:$A,$B162,Detail!$B:$B,"&lt;="&amp;78)</f>
        <v>0.59437825855638948</v>
      </c>
      <c r="AI162" s="24">
        <f>SUMIFS(Detail!R:R,Detail!$A:$A,$B162,Detail!$B:$B,"&lt;="&amp;81)</f>
        <v>0.22860348460108071</v>
      </c>
      <c r="AJ162" s="24">
        <f>SUMIFS(Detail!R:R,Detail!$A:$A,$B162,Detail!$B:$B,"&lt;="&amp;84)</f>
        <v>9.0102013617979537E-2</v>
      </c>
      <c r="AK162" s="33">
        <f t="shared" si="279"/>
        <v>9.0102013617979537E-2</v>
      </c>
      <c r="AL162" s="24">
        <f>SUMIFS(Detail!R:R,Detail!$A:$A,$B162,Detail!$B:$B,"&lt;="&amp;87)</f>
        <v>3.6269553535930754E-2</v>
      </c>
      <c r="AM162" s="24">
        <f>SUMIFS(Detail!R:R,Detail!$A:$A,$B162,Detail!$B:$B,"&lt;="&amp;90)</f>
        <v>1.4872018538881093E-2</v>
      </c>
      <c r="AN162" s="24">
        <f>SUMIFS(Detail!R:R,Detail!$A:$A,$B162,Detail!$B:$B,"&lt;="&amp;93)</f>
        <v>6.1989433279450168E-3</v>
      </c>
      <c r="AO162" s="24">
        <f>SUMIFS(Detail!R:R,Detail!$A:$A,$B162,Detail!$B:$B,"&lt;="&amp;96)</f>
        <v>2.6221411199003342E-3</v>
      </c>
      <c r="AP162" s="33">
        <f t="shared" si="280"/>
        <v>2.6221411199003342E-3</v>
      </c>
      <c r="AQ162" s="24">
        <f>SUMIFS(Detail!R:R,Detail!$A:$A,$B162,Detail!$B:$B,"&lt;="&amp;99)</f>
        <v>1.1240426274525817E-3</v>
      </c>
      <c r="AR162" s="24">
        <f>SUMIFS(Detail!R:R,Detail!$A:$A,$B162,Detail!$B:$B,"&lt;="&amp;102)</f>
        <v>4.8774475908430759E-4</v>
      </c>
      <c r="AS162" s="24">
        <f>SUMIFS(Detail!R:R,Detail!$A:$A,$B162,Detail!$B:$B,"&lt;="&amp;105)</f>
        <v>2.1402087622846011E-4</v>
      </c>
      <c r="AT162" s="24">
        <f>SUMIFS(Detail!R:R,Detail!$A:$A,$B162,Detail!$B:$B,"&lt;="&amp;108)</f>
        <v>9.4886452643550001E-5</v>
      </c>
      <c r="AU162" s="33">
        <f t="shared" si="281"/>
        <v>9.4886452643550001E-5</v>
      </c>
      <c r="AV162" s="24">
        <f>SUMIFS(Detail!R:R,Detail!$A:$A,$B162,Detail!$B:$B,"&lt;="&amp;111)</f>
        <v>4.247333163220901E-5</v>
      </c>
      <c r="AW162" s="24">
        <f>SUMIFS(Detail!R:R,Detail!$A:$A,$B162,Detail!$B:$B,"&lt;="&amp;114)</f>
        <v>1.9182791220373474E-5</v>
      </c>
      <c r="AX162" s="24">
        <f>SUMIFS(Detail!R:R,Detail!$A:$A,$B162,Detail!$B:$B,"&lt;="&amp;117)</f>
        <v>8.7366106527042575E-6</v>
      </c>
      <c r="AY162" s="24">
        <f>SUMIFS(Detail!R:R,Detail!$A:$A,$B162,Detail!$B:$B,"&lt;="&amp;120)</f>
        <v>4.0104196159518324E-6</v>
      </c>
      <c r="AZ162" s="33">
        <f t="shared" si="282"/>
        <v>4.0104196159518324E-6</v>
      </c>
      <c r="BA162" s="24">
        <f>SUMIFS(Detail!R:R,Detail!$A:$A,$B162,Detail!$B:$B,"&lt;="&amp;123)</f>
        <v>1.8546206774772145E-6</v>
      </c>
      <c r="BB162" s="24">
        <f>SUMIFS(Detail!R:R,Detail!$A:$A,$B162,Detail!$B:$B,"&lt;="&amp;126)</f>
        <v>8.6370073404395953E-7</v>
      </c>
      <c r="BC162" s="24">
        <f>SUMIFS(Detail!R:R,Detail!$A:$A,$B162,Detail!$B:$B,"&lt;="&amp;129)</f>
        <v>4.0490613173460588E-7</v>
      </c>
      <c r="BD162" s="24">
        <f>SUMIFS(Detail!R:R,Detail!$A:$A,$B162,Detail!$B:$B,"&lt;="&amp;132)</f>
        <v>1.9102117221336812E-7</v>
      </c>
      <c r="BE162" s="33">
        <f t="shared" si="283"/>
        <v>1.9102117221336812E-7</v>
      </c>
      <c r="BF162" s="24">
        <f>SUMIFS(Detail!R:R,Detail!$A:$A,$B162,Detail!$B:$B,"&lt;="&amp;135)</f>
        <v>9.065934136742726E-8</v>
      </c>
      <c r="BG162" s="24">
        <f>SUMIFS(Detail!R:R,Detail!$A:$A,$B162,Detail!$B:$B,"&lt;="&amp;138)</f>
        <v>4.3273757910355926E-8</v>
      </c>
      <c r="BH162" s="24">
        <f>SUMIFS(Detail!R:R,Detail!$A:$A,$B162,Detail!$B:$B,"&lt;="&amp;141)</f>
        <v>2.0768311514984816E-8</v>
      </c>
      <c r="BI162" s="24">
        <f>SUMIFS(Detail!R:R,Detail!$A:$A,$B162,Detail!$B:$B,"&lt;="&amp;144)</f>
        <v>1.001990312943235E-8</v>
      </c>
      <c r="BJ162" s="33">
        <f t="shared" si="284"/>
        <v>1.001990312943235E-8</v>
      </c>
      <c r="BK162" s="24">
        <f>SUMIFS(Detail!R:R,Detail!$A:$A,$B162,Detail!$B:$B,"&lt;="&amp;147)</f>
        <v>4.8594301915727556E-9</v>
      </c>
      <c r="BL162" s="24">
        <f>SUMIFS(Detail!R:R,Detail!$A:$A,$B162,Detail!$B:$B,"&lt;="&amp;150)</f>
        <v>2.3665052140131593E-9</v>
      </c>
      <c r="BM162" s="24">
        <f>SUMIFS(Detail!R:R,Detail!$A:$A,$B162,Detail!$B:$B,"&lt;="&amp;153)</f>
        <v>1.1577867553569376E-9</v>
      </c>
      <c r="BN162" s="24">
        <f>SUMIFS(Detail!R:R,Detail!$A:$A,$B162,Detail!$B:$B,"&lt;="&amp;156)</f>
        <v>5.6752469390630722E-10</v>
      </c>
      <c r="BO162" s="33">
        <f t="shared" si="285"/>
        <v>5.6752469390630722E-10</v>
      </c>
      <c r="BP162" s="24">
        <f>SUMIFS(Detail!R:R,Detail!$A:$A,$B162,Detail!$B:$B,"&lt;="&amp;159)</f>
        <v>2.8194335754960775E-10</v>
      </c>
      <c r="BQ162" s="24">
        <f>SUMIFS(Detail!R:R,Detail!$A:$A,$B162,Detail!$B:$B,"&lt;="&amp;162)</f>
        <v>1.4097167877480388E-10</v>
      </c>
      <c r="BR162" s="24">
        <f>SUMIFS(Detail!R:R,Detail!$A:$A,$B162,Detail!$B:$B,"&lt;="&amp;165)</f>
        <v>6.730260793119669E-11</v>
      </c>
      <c r="BS162" s="24">
        <f>SUMIFS(Detail!R:R,Detail!$A:$A,$B162,Detail!$B:$B,"&lt;="&amp;168)</f>
        <v>3.4560798667371273E-11</v>
      </c>
      <c r="BT162" s="33">
        <f t="shared" si="286"/>
        <v>3.4560798667371273E-11</v>
      </c>
      <c r="BU162" s="24">
        <f>SUMIFS(Detail!R:R,Detail!$A:$A,$B162,Detail!$B:$B,"&lt;="&amp;171)</f>
        <v>1.8189894035458565E-11</v>
      </c>
      <c r="BV162" s="24">
        <f>SUMIFS(Detail!R:R,Detail!$A:$A,$B162,Detail!$B:$B,"&lt;="&amp;174)</f>
        <v>1.0004441719502211E-11</v>
      </c>
      <c r="BW162" s="24">
        <f>SUMIFS(Detail!R:R,Detail!$A:$A,$B162,Detail!$B:$B,"&lt;="&amp;177)</f>
        <v>4.5474735088646412E-12</v>
      </c>
      <c r="BX162" s="24">
        <f>SUMIFS(Detail!R:R,Detail!$A:$A,$B162,Detail!$B:$B,"&lt;="&amp;180)</f>
        <v>9.0949470177292824E-13</v>
      </c>
      <c r="BY162" s="33">
        <f t="shared" si="287"/>
        <v>9.0949470177292824E-13</v>
      </c>
      <c r="BZ162" s="24">
        <f>SUMIFS(Detail!R:R,Detail!$A:$A,$B162,Detail!$B:$B,"&lt;="&amp;183)</f>
        <v>0</v>
      </c>
      <c r="CA162" s="24">
        <f>SUMIFS(Detail!R:R,Detail!$A:$A,$B162,Detail!$B:$B,"&lt;="&amp;186)</f>
        <v>0</v>
      </c>
      <c r="CB162" s="24">
        <f>SUMIFS(Detail!R:R,Detail!$A:$A,$B162,Detail!$B:$B,"&lt;="&amp;189)</f>
        <v>0</v>
      </c>
      <c r="CC162" s="24">
        <f>SUMIFS(Detail!R:R,Detail!$A:$A,$B162,Detail!$B:$B,"&lt;="&amp;192)</f>
        <v>0</v>
      </c>
      <c r="CD162" s="33">
        <f t="shared" si="288"/>
        <v>0</v>
      </c>
      <c r="CE162" s="24">
        <f>SUMIFS(Detail!R:R,Detail!$A:$A,$B162,Detail!$B:$B,"&lt;="&amp;195)</f>
        <v>0</v>
      </c>
      <c r="CF162" s="24">
        <f>SUMIFS(Detail!R:R,Detail!$A:$A,$B162,Detail!$B:$B,"&lt;="&amp;198)</f>
        <v>0</v>
      </c>
      <c r="CG162" s="24">
        <f>SUMIFS(Detail!R:R,Detail!$A:$A,$B162,Detail!$B:$B,"&lt;="&amp;201)</f>
        <v>0</v>
      </c>
      <c r="CH162" s="24">
        <f>SUMIFS(Detail!R:R,Detail!$A:$A,$B162,Detail!$B:$B,"&lt;="&amp;204)</f>
        <v>0</v>
      </c>
      <c r="CI162" s="33">
        <f t="shared" si="289"/>
        <v>0</v>
      </c>
      <c r="CJ162" s="24">
        <f>SUMIFS(Detail!R:R,Detail!$A:$A,$B162,Detail!$B:$B,"&lt;="&amp;207)</f>
        <v>0</v>
      </c>
      <c r="CK162" s="24">
        <f>SUMIFS(Detail!R:R,Detail!$A:$A,$B162,Detail!$B:$B,"&lt;="&amp;210)</f>
        <v>0</v>
      </c>
      <c r="CL162" s="24">
        <f>SUMIFS(Detail!R:R,Detail!$A:$A,$B162,Detail!$B:$B,"&lt;="&amp;213)</f>
        <v>0</v>
      </c>
      <c r="CM162" s="24">
        <f>SUMIFS(Detail!R:R,Detail!$A:$A,$B162,Detail!$B:$B,"&lt;="&amp;216)</f>
        <v>0</v>
      </c>
      <c r="CN162" s="33">
        <f t="shared" si="290"/>
        <v>0</v>
      </c>
      <c r="CO162" s="24">
        <f>SUMIFS(Detail!R:R,Detail!$A:$A,$B162,Detail!$B:$B,"&lt;="&amp;219)</f>
        <v>0</v>
      </c>
      <c r="CP162" s="24">
        <f>SUMIFS(Detail!R:R,Detail!$A:$A,$B162,Detail!$B:$B,"&lt;="&amp;222)</f>
        <v>0</v>
      </c>
      <c r="CQ162" s="24">
        <f>SUMIFS(Detail!R:R,Detail!$A:$A,$B162,Detail!$B:$B,"&lt;="&amp;225)</f>
        <v>0</v>
      </c>
      <c r="CR162" s="24">
        <f>SUMIFS(Detail!R:R,Detail!$A:$A,$B162,Detail!$B:$B,"&lt;="&amp;228)</f>
        <v>0</v>
      </c>
      <c r="CS162" s="33">
        <f t="shared" si="291"/>
        <v>0</v>
      </c>
      <c r="CT162" s="24">
        <f>SUMIFS(Detail!R:R,Detail!$A:$A,$B162,Detail!$B:$B,"&lt;="&amp;231)</f>
        <v>0</v>
      </c>
      <c r="CU162" s="24">
        <f>SUMIFS(Detail!R:R,Detail!$A:$A,$B162,Detail!$B:$B,"&lt;="&amp;234)</f>
        <v>0</v>
      </c>
      <c r="CV162" s="24">
        <f>SUMIFS(Detail!R:R,Detail!$A:$A,$B162,Detail!$B:$B,"&lt;="&amp;237)</f>
        <v>0</v>
      </c>
      <c r="CW162" s="24">
        <f>SUMIFS(Detail!R:R,Detail!$A:$A,$B162,Detail!$B:$B,"&lt;="&amp;240)</f>
        <v>0</v>
      </c>
      <c r="CX162" s="33">
        <f t="shared" si="292"/>
        <v>0</v>
      </c>
      <c r="CY162" s="24">
        <f>SUMIFS(Detail!R:R,Detail!$A:$A,$B162,Detail!$B:$B,"&lt;="&amp;243)</f>
        <v>0</v>
      </c>
      <c r="CZ162" s="24">
        <f>SUMIFS(Detail!R:R,Detail!$A:$A,$B162,Detail!$B:$B,"&lt;="&amp;246)</f>
        <v>0</v>
      </c>
      <c r="DA162" s="24">
        <f>SUMIFS(Detail!R:R,Detail!$A:$A,$B162,Detail!$B:$B,"&lt;="&amp;249)</f>
        <v>0</v>
      </c>
      <c r="DB162" s="24">
        <f>SUMIFS(Detail!R:R,Detail!$A:$A,$B162,Detail!$B:$B,"&lt;="&amp;252)</f>
        <v>0</v>
      </c>
      <c r="DC162" s="33">
        <f t="shared" si="293"/>
        <v>0</v>
      </c>
      <c r="DD162" s="86">
        <f>SUMIFS(Detail!R:R,Detail!$A:$A,$B162,Detail!$B:$B,"&gt;60")</f>
        <v>-534.41095242726442</v>
      </c>
    </row>
    <row r="163" spans="1:108" x14ac:dyDescent="0.25">
      <c r="A163" t="s">
        <v>5401</v>
      </c>
      <c r="B163" s="32" t="s">
        <v>5123</v>
      </c>
      <c r="C163" s="24">
        <f>SUMIFS(Detail!R:R,Detail!$A:$A,$B163,Detail!$B:$B,"&lt;="&amp;3)</f>
        <v>0</v>
      </c>
      <c r="D163" s="24">
        <f>SUMIFS(Detail!R:R,Detail!$A:$A,$B163,Detail!$B:$B,"&lt;="&amp;6)</f>
        <v>0</v>
      </c>
      <c r="E163" s="24">
        <f>SUMIFS(Detail!R:R,Detail!$A:$A,$B163,Detail!$B:$B,"&lt;="&amp;9)</f>
        <v>0.40477025190175581</v>
      </c>
      <c r="F163" s="24">
        <f>SUMIFS(Detail!R:R,Detail!$A:$A,$B163,Detail!$B:$B,"&lt;="&amp;12)</f>
        <v>6.1549765532187291</v>
      </c>
      <c r="G163" s="33">
        <f t="shared" si="273"/>
        <v>6.1549765532187291</v>
      </c>
      <c r="H163" s="24">
        <f>SUMIFS(Detail!R:R,Detail!$A:$A,$B163,Detail!$B:$B,"&lt;="&amp;15)</f>
        <v>24.220314324471829</v>
      </c>
      <c r="I163" s="24">
        <f>SUMIFS(Detail!R:R,Detail!$A:$A,$B163,Detail!$B:$B,"&lt;="&amp;18)</f>
        <v>60.09780628819928</v>
      </c>
      <c r="J163" s="24">
        <f>SUMIFS(Detail!R:R,Detail!$A:$A,$B163,Detail!$B:$B,"&lt;="&amp;21)</f>
        <v>117.69033766062714</v>
      </c>
      <c r="K163" s="24">
        <f>SUMIFS(Detail!R:R,Detail!$A:$A,$B163,Detail!$B:$B,"&lt;="&amp;24)</f>
        <v>197.43383360871755</v>
      </c>
      <c r="L163" s="33">
        <f t="shared" si="274"/>
        <v>197.43383360871755</v>
      </c>
      <c r="M163" s="24">
        <f>SUMIFS(Detail!R:R,Detail!$A:$A,$B163,Detail!$B:$B,"&lt;="&amp;27)</f>
        <v>295.28140657489627</v>
      </c>
      <c r="N163" s="24">
        <f>SUMIFS(Detail!R:R,Detail!$A:$A,$B163,Detail!$B:$B,"&lt;="&amp;30)</f>
        <v>401.76660448682696</v>
      </c>
      <c r="O163" s="24">
        <f>SUMIFS(Detail!R:R,Detail!$A:$A,$B163,Detail!$B:$B,"&lt;="&amp;33)</f>
        <v>517.87861480306856</v>
      </c>
      <c r="P163" s="24">
        <f>SUMIFS(Detail!R:R,Detail!$A:$A,$B163,Detail!$B:$B,"&lt;="&amp;36)</f>
        <v>655.44276808921256</v>
      </c>
      <c r="Q163" s="33">
        <f t="shared" si="275"/>
        <v>655.44276808921256</v>
      </c>
      <c r="R163" s="24">
        <f>SUMIFS(Detail!R:R,Detail!$A:$A,$B163,Detail!$B:$B,"&lt;="&amp;39)</f>
        <v>821.66146267464842</v>
      </c>
      <c r="S163" s="24">
        <f>SUMIFS(Detail!R:R,Detail!$A:$A,$B163,Detail!$B:$B,"&lt;="&amp;42)</f>
        <v>1013.5897661761489</v>
      </c>
      <c r="T163" s="24">
        <f>SUMIFS(Detail!R:R,Detail!$A:$A,$B163,Detail!$B:$B,"&lt;="&amp;45)</f>
        <v>1215.9995737251238</v>
      </c>
      <c r="U163" s="24">
        <f>SUMIFS(Detail!R:R,Detail!$A:$A,$B163,Detail!$B:$B,"&lt;="&amp;48)</f>
        <v>1433.4359932407378</v>
      </c>
      <c r="V163" s="33">
        <f t="shared" si="276"/>
        <v>1433.4359932407378</v>
      </c>
      <c r="W163" s="24">
        <f>SUMIFS(Detail!R:R,Detail!$A:$A,$B163,Detail!$B:$B,"&lt;="&amp;51)</f>
        <v>1691.3028276902282</v>
      </c>
      <c r="X163" s="24">
        <f>SUMIFS(Detail!R:R,Detail!$A:$A,$B163,Detail!$B:$B,"&lt;="&amp;54)</f>
        <v>2005.1935203068902</v>
      </c>
      <c r="Y163" s="24">
        <f>SUMIFS(Detail!R:R,Detail!$A:$A,$B163,Detail!$B:$B,"&lt;="&amp;57)</f>
        <v>2370.0184936763412</v>
      </c>
      <c r="Z163" s="24">
        <f>SUMIFS(Detail!R:R,Detail!$A:$A,$B163,Detail!$B:$B,"&lt;="&amp;60)</f>
        <v>2755.8549409126417</v>
      </c>
      <c r="AA163" s="33">
        <f t="shared" si="277"/>
        <v>2755.8549409126417</v>
      </c>
      <c r="AB163" s="24">
        <f>SUMIFS(Detail!R:R,Detail!$A:$A,$B163,Detail!$B:$B,"&lt;="&amp;63)</f>
        <v>3138.0226757226519</v>
      </c>
      <c r="AC163" s="24">
        <f>SUMIFS(Detail!R:R,Detail!$A:$A,$B163,Detail!$B:$B,"&lt;="&amp;66)</f>
        <v>3402.2962810343897</v>
      </c>
      <c r="AD163" s="24">
        <f>SUMIFS(Detail!R:R,Detail!$A:$A,$B163,Detail!$B:$B,"&lt;="&amp;69)</f>
        <v>3525.7017356119723</v>
      </c>
      <c r="AE163" s="24">
        <f>SUMIFS(Detail!R:R,Detail!$A:$A,$B163,Detail!$B:$B,"&lt;="&amp;72)</f>
        <v>3541.8428665636147</v>
      </c>
      <c r="AF163" s="33">
        <f t="shared" si="278"/>
        <v>3541.8428665636147</v>
      </c>
      <c r="AG163" s="24">
        <f>SUMIFS(Detail!R:R,Detail!$A:$A,$B163,Detail!$B:$B,"&lt;="&amp;75)</f>
        <v>3485.0298641254776</v>
      </c>
      <c r="AH163" s="24">
        <f>SUMIFS(Detail!R:R,Detail!$A:$A,$B163,Detail!$B:$B,"&lt;="&amp;78)</f>
        <v>3381.2772582616944</v>
      </c>
      <c r="AI163" s="24">
        <f>SUMIFS(Detail!R:R,Detail!$A:$A,$B163,Detail!$B:$B,"&lt;="&amp;81)</f>
        <v>3248.8828459507913</v>
      </c>
      <c r="AJ163" s="24">
        <f>SUMIFS(Detail!R:R,Detail!$A:$A,$B163,Detail!$B:$B,"&lt;="&amp;84)</f>
        <v>3100.3760370853834</v>
      </c>
      <c r="AK163" s="33">
        <f t="shared" si="279"/>
        <v>3100.3760370853834</v>
      </c>
      <c r="AL163" s="24">
        <f>SUMIFS(Detail!R:R,Detail!$A:$A,$B163,Detail!$B:$B,"&lt;="&amp;87)</f>
        <v>2944.2263531399331</v>
      </c>
      <c r="AM163" s="24">
        <f>SUMIFS(Detail!R:R,Detail!$A:$A,$B163,Detail!$B:$B,"&lt;="&amp;90)</f>
        <v>2786.0998157770937</v>
      </c>
      <c r="AN163" s="24">
        <f>SUMIFS(Detail!R:R,Detail!$A:$A,$B163,Detail!$B:$B,"&lt;="&amp;93)</f>
        <v>2629.7357177222075</v>
      </c>
      <c r="AO163" s="24">
        <f>SUMIFS(Detail!R:R,Detail!$A:$A,$B163,Detail!$B:$B,"&lt;="&amp;96)</f>
        <v>2477.5509421813786</v>
      </c>
      <c r="AP163" s="33">
        <f t="shared" si="280"/>
        <v>2477.5509421813786</v>
      </c>
      <c r="AQ163" s="24">
        <f>SUMIFS(Detail!R:R,Detail!$A:$A,$B163,Detail!$B:$B,"&lt;="&amp;99)</f>
        <v>2331.0530172597755</v>
      </c>
      <c r="AR163" s="24">
        <f>SUMIFS(Detail!R:R,Detail!$A:$A,$B163,Detail!$B:$B,"&lt;="&amp;102)</f>
        <v>2191.1246240134897</v>
      </c>
      <c r="AS163" s="24">
        <f>SUMIFS(Detail!R:R,Detail!$A:$A,$B163,Detail!$B:$B,"&lt;="&amp;105)</f>
        <v>2058.2207272239975</v>
      </c>
      <c r="AT163" s="24">
        <f>SUMIFS(Detail!R:R,Detail!$A:$A,$B163,Detail!$B:$B,"&lt;="&amp;108)</f>
        <v>1932.5046596202192</v>
      </c>
      <c r="AU163" s="33">
        <f t="shared" si="281"/>
        <v>1932.5046596202192</v>
      </c>
      <c r="AV163" s="24">
        <f>SUMIFS(Detail!R:R,Detail!$A:$A,$B163,Detail!$B:$B,"&lt;="&amp;111)</f>
        <v>1813.9430851024117</v>
      </c>
      <c r="AW163" s="24">
        <f>SUMIFS(Detail!R:R,Detail!$A:$A,$B163,Detail!$B:$B,"&lt;="&amp;114)</f>
        <v>1702.3724539540053</v>
      </c>
      <c r="AX163" s="24">
        <f>SUMIFS(Detail!R:R,Detail!$A:$A,$B163,Detail!$B:$B,"&lt;="&amp;117)</f>
        <v>1597.5455712983749</v>
      </c>
      <c r="AY163" s="24">
        <f>SUMIFS(Detail!R:R,Detail!$A:$A,$B163,Detail!$B:$B,"&lt;="&amp;120)</f>
        <v>1499.1642156099588</v>
      </c>
      <c r="AZ163" s="33">
        <f t="shared" si="282"/>
        <v>1499.1642156099588</v>
      </c>
      <c r="BA163" s="24">
        <f>SUMIFS(Detail!R:R,Detail!$A:$A,$B163,Detail!$B:$B,"&lt;="&amp;123)</f>
        <v>1406.9019221838462</v>
      </c>
      <c r="BB163" s="24">
        <f>SUMIFS(Detail!R:R,Detail!$A:$A,$B163,Detail!$B:$B,"&lt;="&amp;126)</f>
        <v>1320.41980300676</v>
      </c>
      <c r="BC163" s="24">
        <f>SUMIFS(Detail!R:R,Detail!$A:$A,$B163,Detail!$B:$B,"&lt;="&amp;129)</f>
        <v>1239.3774199843974</v>
      </c>
      <c r="BD163" s="24">
        <f>SUMIFS(Detail!R:R,Detail!$A:$A,$B163,Detail!$B:$B,"&lt;="&amp;132)</f>
        <v>1163.4401370044397</v>
      </c>
      <c r="BE163" s="33">
        <f t="shared" si="283"/>
        <v>1163.4401370044397</v>
      </c>
      <c r="BF163" s="24">
        <f>SUMIFS(Detail!R:R,Detail!$A:$A,$B163,Detail!$B:$B,"&lt;="&amp;135)</f>
        <v>1092.28396390544</v>
      </c>
      <c r="BG163" s="24">
        <f>SUMIFS(Detail!R:R,Detail!$A:$A,$B163,Detail!$B:$B,"&lt;="&amp;138)</f>
        <v>1025.5986158417109</v>
      </c>
      <c r="BH163" s="24">
        <f>SUMIFS(Detail!R:R,Detail!$A:$A,$B163,Detail!$B:$B,"&lt;="&amp;141)</f>
        <v>963.08930684552251</v>
      </c>
      <c r="BI163" s="24">
        <f>SUMIFS(Detail!R:R,Detail!$A:$A,$B163,Detail!$B:$B,"&lt;="&amp;144)</f>
        <v>904.47765081181569</v>
      </c>
      <c r="BJ163" s="33">
        <f t="shared" si="284"/>
        <v>904.47765081181569</v>
      </c>
      <c r="BK163" s="24">
        <f>SUMIFS(Detail!R:R,Detail!$A:$A,$B163,Detail!$B:$B,"&lt;="&amp;147)</f>
        <v>849.50193901332386</v>
      </c>
      <c r="BL163" s="24">
        <f>SUMIFS(Detail!R:R,Detail!$A:$A,$B163,Detail!$B:$B,"&lt;="&amp;150)</f>
        <v>797.91698841107791</v>
      </c>
      <c r="BM163" s="24">
        <f>SUMIFS(Detail!R:R,Detail!$A:$A,$B163,Detail!$B:$B,"&lt;="&amp;153)</f>
        <v>749.49370098969666</v>
      </c>
      <c r="BN163" s="24">
        <f>SUMIFS(Detail!R:R,Detail!$A:$A,$B163,Detail!$B:$B,"&lt;="&amp;156)</f>
        <v>704.01843518417809</v>
      </c>
      <c r="BO163" s="33">
        <f t="shared" si="285"/>
        <v>704.01843518417809</v>
      </c>
      <c r="BP163" s="24">
        <f>SUMIFS(Detail!R:R,Detail!$A:$A,$B163,Detail!$B:$B,"&lt;="&amp;159)</f>
        <v>661.29226199712139</v>
      </c>
      <c r="BQ163" s="24">
        <f>SUMIFS(Detail!R:R,Detail!$A:$A,$B163,Detail!$B:$B,"&lt;="&amp;162)</f>
        <v>621.13015766140961</v>
      </c>
      <c r="BR163" s="24">
        <f>SUMIFS(Detail!R:R,Detail!$A:$A,$B163,Detail!$B:$B,"&lt;="&amp;165)</f>
        <v>583.36016956687308</v>
      </c>
      <c r="BS163" s="24">
        <f>SUMIFS(Detail!R:R,Detail!$A:$A,$B163,Detail!$B:$B,"&lt;="&amp;168)</f>
        <v>547.82258111822739</v>
      </c>
      <c r="BT163" s="33">
        <f t="shared" si="286"/>
        <v>547.82258111822739</v>
      </c>
      <c r="BU163" s="24">
        <f>SUMIFS(Detail!R:R,Detail!$A:$A,$B163,Detail!$B:$B,"&lt;="&amp;171)</f>
        <v>514.36909312698845</v>
      </c>
      <c r="BV163" s="24">
        <f>SUMIFS(Detail!R:R,Detail!$A:$A,$B163,Detail!$B:$B,"&lt;="&amp;174)</f>
        <v>482.86203346610637</v>
      </c>
      <c r="BW163" s="24">
        <f>SUMIFS(Detail!R:R,Detail!$A:$A,$B163,Detail!$B:$B,"&lt;="&amp;177)</f>
        <v>453.17360245171585</v>
      </c>
      <c r="BX163" s="24">
        <f>SUMIFS(Detail!R:R,Detail!$A:$A,$B163,Detail!$B:$B,"&lt;="&amp;180)</f>
        <v>425.18515833730635</v>
      </c>
      <c r="BY163" s="33">
        <f t="shared" si="287"/>
        <v>425.18515833730635</v>
      </c>
      <c r="BZ163" s="24">
        <f>SUMIFS(Detail!R:R,Detail!$A:$A,$B163,Detail!$B:$B,"&lt;="&amp;183)</f>
        <v>398.78654509963599</v>
      </c>
      <c r="CA163" s="24">
        <f>SUMIFS(Detail!R:R,Detail!$A:$A,$B163,Detail!$B:$B,"&lt;="&amp;186)</f>
        <v>373.87546313339044</v>
      </c>
      <c r="CB163" s="24">
        <f>SUMIFS(Detail!R:R,Detail!$A:$A,$B163,Detail!$B:$B,"&lt;="&amp;189)</f>
        <v>350.35688238311923</v>
      </c>
      <c r="CC163" s="24">
        <f>SUMIFS(Detail!R:R,Detail!$A:$A,$B163,Detail!$B:$B,"&lt;="&amp;192)</f>
        <v>328.14249670041318</v>
      </c>
      <c r="CD163" s="33">
        <f t="shared" si="288"/>
        <v>328.14249670041318</v>
      </c>
      <c r="CE163" s="24">
        <f>SUMIFS(Detail!R:R,Detail!$A:$A,$B163,Detail!$B:$B,"&lt;="&amp;195)</f>
        <v>307.15021772960608</v>
      </c>
      <c r="CF163" s="24">
        <f>SUMIFS(Detail!R:R,Detail!$A:$A,$B163,Detail!$B:$B,"&lt;="&amp;198)</f>
        <v>287.3037063255033</v>
      </c>
      <c r="CG163" s="24">
        <f>SUMIFS(Detail!R:R,Detail!$A:$A,$B163,Detail!$B:$B,"&lt;="&amp;201)</f>
        <v>268.53193934207593</v>
      </c>
      <c r="CH163" s="24">
        <f>SUMIFS(Detail!R:R,Detail!$A:$A,$B163,Detail!$B:$B,"&lt;="&amp;204)</f>
        <v>250.76880956297464</v>
      </c>
      <c r="CI163" s="33">
        <f t="shared" si="289"/>
        <v>250.76880956297464</v>
      </c>
      <c r="CJ163" s="24">
        <f>SUMIFS(Detail!R:R,Detail!$A:$A,$B163,Detail!$B:$B,"&lt;="&amp;207)</f>
        <v>233.95275654397483</v>
      </c>
      <c r="CK163" s="24">
        <f>SUMIFS(Detail!R:R,Detail!$A:$A,$B163,Detail!$B:$B,"&lt;="&amp;210)</f>
        <v>218.0264261846205</v>
      </c>
      <c r="CL163" s="24">
        <f>SUMIFS(Detail!R:R,Detail!$A:$A,$B163,Detail!$B:$B,"&lt;="&amp;213)</f>
        <v>202.93635692478347</v>
      </c>
      <c r="CM163" s="24">
        <f>SUMIFS(Detail!R:R,Detail!$A:$A,$B163,Detail!$B:$B,"&lt;="&amp;216)</f>
        <v>188.63269056022909</v>
      </c>
      <c r="CN163" s="33">
        <f t="shared" si="290"/>
        <v>188.63269056022909</v>
      </c>
      <c r="CO163" s="24">
        <f>SUMIFS(Detail!R:R,Detail!$A:$A,$B163,Detail!$B:$B,"&lt;="&amp;219)</f>
        <v>175.06890578232924</v>
      </c>
      <c r="CP163" s="24">
        <f>SUMIFS(Detail!R:R,Detail!$A:$A,$B163,Detail!$B:$B,"&lt;="&amp;222)</f>
        <v>162.20157266344177</v>
      </c>
      <c r="CQ163" s="24">
        <f>SUMIFS(Detail!R:R,Detail!$A:$A,$B163,Detail!$B:$B,"&lt;="&amp;225)</f>
        <v>149.99012642774323</v>
      </c>
      <c r="CR163" s="24">
        <f>SUMIFS(Detail!R:R,Detail!$A:$A,$B163,Detail!$B:$B,"&lt;="&amp;228)</f>
        <v>138.39665896391671</v>
      </c>
      <c r="CS163" s="33">
        <f t="shared" si="291"/>
        <v>138.39665896391671</v>
      </c>
      <c r="CT163" s="24">
        <f>SUMIFS(Detail!R:R,Detail!$A:$A,$B163,Detail!$B:$B,"&lt;="&amp;231)</f>
        <v>127.38572665013271</v>
      </c>
      <c r="CU163" s="24">
        <f>SUMIFS(Detail!R:R,Detail!$A:$A,$B163,Detail!$B:$B,"&lt;="&amp;234)</f>
        <v>116.9241731696784</v>
      </c>
      <c r="CV163" s="24">
        <f>SUMIFS(Detail!R:R,Detail!$A:$A,$B163,Detail!$B:$B,"&lt;="&amp;237)</f>
        <v>106.98096609911954</v>
      </c>
      <c r="CW163" s="24">
        <f>SUMIFS(Detail!R:R,Detail!$A:$A,$B163,Detail!$B:$B,"&lt;="&amp;240)</f>
        <v>97.527046147293731</v>
      </c>
      <c r="CX163" s="33">
        <f t="shared" si="292"/>
        <v>97.527046147293731</v>
      </c>
      <c r="CY163" s="24">
        <f>SUMIFS(Detail!R:R,Detail!$A:$A,$B163,Detail!$B:$B,"&lt;="&amp;243)</f>
        <v>0</v>
      </c>
      <c r="CZ163" s="24">
        <f>SUMIFS(Detail!R:R,Detail!$A:$A,$B163,Detail!$B:$B,"&lt;="&amp;246)</f>
        <v>0</v>
      </c>
      <c r="DA163" s="24">
        <f>SUMIFS(Detail!R:R,Detail!$A:$A,$B163,Detail!$B:$B,"&lt;="&amp;249)</f>
        <v>0</v>
      </c>
      <c r="DB163" s="24">
        <f>SUMIFS(Detail!R:R,Detail!$A:$A,$B163,Detail!$B:$B,"&lt;="&amp;252)</f>
        <v>0</v>
      </c>
      <c r="DC163" s="33">
        <f t="shared" si="293"/>
        <v>0</v>
      </c>
      <c r="DD163" s="86">
        <f>SUMIFS(Detail!R:R,Detail!$A:$A,$B163,Detail!$B:$B,"&gt;60")</f>
        <v>-2755.8549409126417</v>
      </c>
    </row>
    <row r="164" spans="1:108" x14ac:dyDescent="0.25">
      <c r="A164" t="s">
        <v>5402</v>
      </c>
      <c r="B164" s="32" t="s">
        <v>5124</v>
      </c>
      <c r="C164" s="24">
        <f>SUMIFS(Detail!R:R,Detail!$A:$A,$B164,Detail!$B:$B,"&lt;="&amp;3)</f>
        <v>0</v>
      </c>
      <c r="D164" s="24">
        <f>SUMIFS(Detail!R:R,Detail!$A:$A,$B164,Detail!$B:$B,"&lt;="&amp;6)</f>
        <v>0</v>
      </c>
      <c r="E164" s="24">
        <f>SUMIFS(Detail!R:R,Detail!$A:$A,$B164,Detail!$B:$B,"&lt;="&amp;9)</f>
        <v>21.580038682740145</v>
      </c>
      <c r="F164" s="24">
        <f>SUMIFS(Detail!R:R,Detail!$A:$A,$B164,Detail!$B:$B,"&lt;="&amp;12)</f>
        <v>51.577824925789841</v>
      </c>
      <c r="G164" s="33">
        <f t="shared" si="273"/>
        <v>51.577824925789841</v>
      </c>
      <c r="H164" s="24">
        <f>SUMIFS(Detail!R:R,Detail!$A:$A,$B164,Detail!$B:$B,"&lt;="&amp;15)</f>
        <v>62.464574000940445</v>
      </c>
      <c r="I164" s="24">
        <f>SUMIFS(Detail!R:R,Detail!$A:$A,$B164,Detail!$B:$B,"&lt;="&amp;18)</f>
        <v>70.343506584245915</v>
      </c>
      <c r="J164" s="24">
        <f>SUMIFS(Detail!R:R,Detail!$A:$A,$B164,Detail!$B:$B,"&lt;="&amp;21)</f>
        <v>84.319078081164434</v>
      </c>
      <c r="K164" s="24">
        <f>SUMIFS(Detail!R:R,Detail!$A:$A,$B164,Detail!$B:$B,"&lt;="&amp;24)</f>
        <v>92.503244297283118</v>
      </c>
      <c r="L164" s="33">
        <f t="shared" si="274"/>
        <v>92.503244297283118</v>
      </c>
      <c r="M164" s="24">
        <f>SUMIFS(Detail!R:R,Detail!$A:$A,$B164,Detail!$B:$B,"&lt;="&amp;27)</f>
        <v>116.25288683513804</v>
      </c>
      <c r="N164" s="24">
        <f>SUMIFS(Detail!R:R,Detail!$A:$A,$B164,Detail!$B:$B,"&lt;="&amp;30)</f>
        <v>128.92994605077456</v>
      </c>
      <c r="O164" s="24">
        <f>SUMIFS(Detail!R:R,Detail!$A:$A,$B164,Detail!$B:$B,"&lt;="&amp;33)</f>
        <v>142.01335639268427</v>
      </c>
      <c r="P164" s="24">
        <f>SUMIFS(Detail!R:R,Detail!$A:$A,$B164,Detail!$B:$B,"&lt;="&amp;36)</f>
        <v>169.10288458761511</v>
      </c>
      <c r="Q164" s="33">
        <f t="shared" si="275"/>
        <v>169.10288458761511</v>
      </c>
      <c r="R164" s="24">
        <f>SUMIFS(Detail!R:R,Detail!$A:$A,$B164,Detail!$B:$B,"&lt;="&amp;39)</f>
        <v>185.17622573146218</v>
      </c>
      <c r="S164" s="24">
        <f>SUMIFS(Detail!R:R,Detail!$A:$A,$B164,Detail!$B:$B,"&lt;="&amp;42)</f>
        <v>232.56985097262259</v>
      </c>
      <c r="T164" s="24">
        <f>SUMIFS(Detail!R:R,Detail!$A:$A,$B164,Detail!$B:$B,"&lt;="&amp;45)</f>
        <v>257.88475168573132</v>
      </c>
      <c r="U164" s="24">
        <f>SUMIFS(Detail!R:R,Detail!$A:$A,$B164,Detail!$B:$B,"&lt;="&amp;48)</f>
        <v>284.03658371219808</v>
      </c>
      <c r="V164" s="33">
        <f t="shared" si="276"/>
        <v>284.03658371219808</v>
      </c>
      <c r="W164" s="24">
        <f>SUMIFS(Detail!R:R,Detail!$A:$A,$B164,Detail!$B:$B,"&lt;="&amp;51)</f>
        <v>338.20976818386771</v>
      </c>
      <c r="X164" s="24">
        <f>SUMIFS(Detail!R:R,Detail!$A:$A,$B164,Detail!$B:$B,"&lt;="&amp;54)</f>
        <v>370.35410050509927</v>
      </c>
      <c r="Y164" s="24">
        <f>SUMIFS(Detail!R:R,Detail!$A:$A,$B164,Detail!$B:$B,"&lt;="&amp;57)</f>
        <v>465.14039275959112</v>
      </c>
      <c r="Z164" s="24">
        <f>SUMIFS(Detail!R:R,Detail!$A:$A,$B164,Detail!$B:$B,"&lt;="&amp;60)</f>
        <v>515.76979690648659</v>
      </c>
      <c r="AA164" s="33">
        <f t="shared" si="277"/>
        <v>515.76979690648659</v>
      </c>
      <c r="AB164" s="24">
        <f>SUMIFS(Detail!R:R,Detail!$A:$A,$B164,Detail!$B:$B,"&lt;="&amp;63)</f>
        <v>129.64642637198631</v>
      </c>
      <c r="AC164" s="24">
        <f>SUMIFS(Detail!R:R,Detail!$A:$A,$B164,Detail!$B:$B,"&lt;="&amp;66)</f>
        <v>38.132677004675315</v>
      </c>
      <c r="AD164" s="24">
        <f>SUMIFS(Detail!R:R,Detail!$A:$A,$B164,Detail!$B:$B,"&lt;="&amp;69)</f>
        <v>12.339950478006358</v>
      </c>
      <c r="AE164" s="24">
        <f>SUMIFS(Detail!R:R,Detail!$A:$A,$B164,Detail!$B:$B,"&lt;="&amp;72)</f>
        <v>4.248270627369493</v>
      </c>
      <c r="AF164" s="33">
        <f t="shared" si="278"/>
        <v>4.248270627369493</v>
      </c>
      <c r="AG164" s="24">
        <f>SUMIFS(Detail!R:R,Detail!$A:$A,$B164,Detail!$B:$B,"&lt;="&amp;75)</f>
        <v>1.5304529863669813</v>
      </c>
      <c r="AH164" s="24">
        <f>SUMIFS(Detail!R:R,Detail!$A:$A,$B164,Detail!$B:$B,"&lt;="&amp;78)</f>
        <v>0.57131826567183452</v>
      </c>
      <c r="AI164" s="24">
        <f>SUMIFS(Detail!R:R,Detail!$A:$A,$B164,Detail!$B:$B,"&lt;="&amp;81)</f>
        <v>0.21957115237637481</v>
      </c>
      <c r="AJ164" s="24">
        <f>SUMIFS(Detail!R:R,Detail!$A:$A,$B164,Detail!$B:$B,"&lt;="&amp;84)</f>
        <v>8.6481496462511132E-2</v>
      </c>
      <c r="AK164" s="33">
        <f t="shared" si="279"/>
        <v>8.6481496462511132E-2</v>
      </c>
      <c r="AL164" s="24">
        <f>SUMIFS(Detail!R:R,Detail!$A:$A,$B164,Detail!$B:$B,"&lt;="&amp;87)</f>
        <v>3.4789259943863726E-2</v>
      </c>
      <c r="AM164" s="24">
        <f>SUMIFS(Detail!R:R,Detail!$A:$A,$B164,Detail!$B:$B,"&lt;="&amp;90)</f>
        <v>1.4256200813179021E-2</v>
      </c>
      <c r="AN164" s="24">
        <f>SUMIFS(Detail!R:R,Detail!$A:$A,$B164,Detail!$B:$B,"&lt;="&amp;93)</f>
        <v>5.9387853725638706E-3</v>
      </c>
      <c r="AO164" s="24">
        <f>SUMIFS(Detail!R:R,Detail!$A:$A,$B164,Detail!$B:$B,"&lt;="&amp;96)</f>
        <v>2.5107062110691913E-3</v>
      </c>
      <c r="AP164" s="33">
        <f t="shared" si="280"/>
        <v>2.5107062110691913E-3</v>
      </c>
      <c r="AQ164" s="24">
        <f>SUMIFS(Detail!R:R,Detail!$A:$A,$B164,Detail!$B:$B,"&lt;="&amp;99)</f>
        <v>1.0757095524240867E-3</v>
      </c>
      <c r="AR164" s="24">
        <f>SUMIFS(Detail!R:R,Detail!$A:$A,$B164,Detail!$B:$B,"&lt;="&amp;102)</f>
        <v>4.6653976369270822E-4</v>
      </c>
      <c r="AS164" s="24">
        <f>SUMIFS(Detail!R:R,Detail!$A:$A,$B164,Detail!$B:$B,"&lt;="&amp;105)</f>
        <v>2.0461920848902082E-4</v>
      </c>
      <c r="AT164" s="24">
        <f>SUMIFS(Detail!R:R,Detail!$A:$A,$B164,Detail!$B:$B,"&lt;="&amp;108)</f>
        <v>9.0677218395285308E-5</v>
      </c>
      <c r="AU164" s="33">
        <f t="shared" si="281"/>
        <v>9.0677218395285308E-5</v>
      </c>
      <c r="AV164" s="24">
        <f>SUMIFS(Detail!R:R,Detail!$A:$A,$B164,Detail!$B:$B,"&lt;="&amp;111)</f>
        <v>4.057165642734617E-5</v>
      </c>
      <c r="AW164" s="24">
        <f>SUMIFS(Detail!R:R,Detail!$A:$A,$B164,Detail!$B:$B,"&lt;="&amp;114)</f>
        <v>1.8316340174351353E-5</v>
      </c>
      <c r="AX164" s="24">
        <f>SUMIFS(Detail!R:R,Detail!$A:$A,$B164,Detail!$B:$B,"&lt;="&amp;117)</f>
        <v>8.3386867117951624E-6</v>
      </c>
      <c r="AY164" s="24">
        <f>SUMIFS(Detail!R:R,Detail!$A:$A,$B164,Detail!$B:$B,"&lt;="&amp;120)</f>
        <v>3.8263015085249208E-6</v>
      </c>
      <c r="AZ164" s="33">
        <f t="shared" si="282"/>
        <v>3.8263015085249208E-6</v>
      </c>
      <c r="BA164" s="24">
        <f>SUMIFS(Detail!R:R,Detail!$A:$A,$B164,Detail!$B:$B,"&lt;="&amp;123)</f>
        <v>1.7688298612483777E-6</v>
      </c>
      <c r="BB164" s="24">
        <f>SUMIFS(Detail!R:R,Detail!$A:$A,$B164,Detail!$B:$B,"&lt;="&amp;126)</f>
        <v>8.2345559349050745E-7</v>
      </c>
      <c r="BC164" s="24">
        <f>SUMIFS(Detail!R:R,Detail!$A:$A,$B164,Detail!$B:$B,"&lt;="&amp;129)</f>
        <v>3.8590860640397295E-7</v>
      </c>
      <c r="BD164" s="24">
        <f>SUMIFS(Detail!R:R,Detail!$A:$A,$B164,Detail!$B:$B,"&lt;="&amp;132)</f>
        <v>1.8199898477178067E-7</v>
      </c>
      <c r="BE164" s="33">
        <f t="shared" si="283"/>
        <v>1.8199898477178067E-7</v>
      </c>
      <c r="BF164" s="24">
        <f>SUMIFS(Detail!R:R,Detail!$A:$A,$B164,Detail!$B:$B,"&lt;="&amp;135)</f>
        <v>8.6351064965128899E-8</v>
      </c>
      <c r="BG164" s="24">
        <f>SUMIFS(Detail!R:R,Detail!$A:$A,$B164,Detail!$B:$B,"&lt;="&amp;138)</f>
        <v>4.120647645322606E-8</v>
      </c>
      <c r="BH164" s="24">
        <f>SUMIFS(Detail!R:R,Detail!$A:$A,$B164,Detail!$B:$B,"&lt;="&amp;141)</f>
        <v>1.9770595827139914E-8</v>
      </c>
      <c r="BI164" s="24">
        <f>SUMIFS(Detail!R:R,Detail!$A:$A,$B164,Detail!$B:$B,"&lt;="&amp;144)</f>
        <v>9.5351424533873796E-9</v>
      </c>
      <c r="BJ164" s="33">
        <f t="shared" si="284"/>
        <v>9.5351424533873796E-9</v>
      </c>
      <c r="BK164" s="24">
        <f>SUMIFS(Detail!R:R,Detail!$A:$A,$B164,Detail!$B:$B,"&lt;="&amp;147)</f>
        <v>4.6229615691117942E-9</v>
      </c>
      <c r="BL164" s="24">
        <f>SUMIFS(Detail!R:R,Detail!$A:$A,$B164,Detail!$B:$B,"&lt;="&amp;150)</f>
        <v>2.2528183762915432E-9</v>
      </c>
      <c r="BM164" s="24">
        <f>SUMIFS(Detail!R:R,Detail!$A:$A,$B164,Detail!$B:$B,"&lt;="&amp;153)</f>
        <v>1.102307578548789E-9</v>
      </c>
      <c r="BN164" s="24">
        <f>SUMIFS(Detail!R:R,Detail!$A:$A,$B164,Detail!$B:$B,"&lt;="&amp;156)</f>
        <v>5.4205884225666523E-10</v>
      </c>
      <c r="BO164" s="33">
        <f t="shared" si="285"/>
        <v>5.4205884225666523E-10</v>
      </c>
      <c r="BP164" s="24">
        <f>SUMIFS(Detail!R:R,Detail!$A:$A,$B164,Detail!$B:$B,"&lt;="&amp;159)</f>
        <v>2.6830093702301383E-10</v>
      </c>
      <c r="BQ164" s="24">
        <f>SUMIFS(Detail!R:R,Detail!$A:$A,$B164,Detail!$B:$B,"&lt;="&amp;162)</f>
        <v>1.3278622645884752E-10</v>
      </c>
      <c r="BR164" s="24">
        <f>SUMIFS(Detail!R:R,Detail!$A:$A,$B164,Detail!$B:$B,"&lt;="&amp;165)</f>
        <v>6.730260793119669E-11</v>
      </c>
      <c r="BS164" s="24">
        <f>SUMIFS(Detail!R:R,Detail!$A:$A,$B164,Detail!$B:$B,"&lt;="&amp;168)</f>
        <v>3.3651303965598345E-11</v>
      </c>
      <c r="BT164" s="33">
        <f t="shared" si="286"/>
        <v>3.3651303965598345E-11</v>
      </c>
      <c r="BU164" s="24">
        <f>SUMIFS(Detail!R:R,Detail!$A:$A,$B164,Detail!$B:$B,"&lt;="&amp;171)</f>
        <v>1.6370904631912708E-11</v>
      </c>
      <c r="BV164" s="24">
        <f>SUMIFS(Detail!R:R,Detail!$A:$A,$B164,Detail!$B:$B,"&lt;="&amp;174)</f>
        <v>7.2759576141834259E-12</v>
      </c>
      <c r="BW164" s="24">
        <f>SUMIFS(Detail!R:R,Detail!$A:$A,$B164,Detail!$B:$B,"&lt;="&amp;177)</f>
        <v>3.637978807091713E-12</v>
      </c>
      <c r="BX164" s="24">
        <f>SUMIFS(Detail!R:R,Detail!$A:$A,$B164,Detail!$B:$B,"&lt;="&amp;180)</f>
        <v>1.8189894035458565E-12</v>
      </c>
      <c r="BY164" s="33">
        <f t="shared" si="287"/>
        <v>1.8189894035458565E-12</v>
      </c>
      <c r="BZ164" s="24">
        <f>SUMIFS(Detail!R:R,Detail!$A:$A,$B164,Detail!$B:$B,"&lt;="&amp;183)</f>
        <v>1.8189894035458565E-12</v>
      </c>
      <c r="CA164" s="24">
        <f>SUMIFS(Detail!R:R,Detail!$A:$A,$B164,Detail!$B:$B,"&lt;="&amp;186)</f>
        <v>0</v>
      </c>
      <c r="CB164" s="24">
        <f>SUMIFS(Detail!R:R,Detail!$A:$A,$B164,Detail!$B:$B,"&lt;="&amp;189)</f>
        <v>0</v>
      </c>
      <c r="CC164" s="24">
        <f>SUMIFS(Detail!R:R,Detail!$A:$A,$B164,Detail!$B:$B,"&lt;="&amp;192)</f>
        <v>0</v>
      </c>
      <c r="CD164" s="33">
        <f t="shared" si="288"/>
        <v>0</v>
      </c>
      <c r="CE164" s="24">
        <f>SUMIFS(Detail!R:R,Detail!$A:$A,$B164,Detail!$B:$B,"&lt;="&amp;195)</f>
        <v>0</v>
      </c>
      <c r="CF164" s="24">
        <f>SUMIFS(Detail!R:R,Detail!$A:$A,$B164,Detail!$B:$B,"&lt;="&amp;198)</f>
        <v>0</v>
      </c>
      <c r="CG164" s="24">
        <f>SUMIFS(Detail!R:R,Detail!$A:$A,$B164,Detail!$B:$B,"&lt;="&amp;201)</f>
        <v>0</v>
      </c>
      <c r="CH164" s="24">
        <f>SUMIFS(Detail!R:R,Detail!$A:$A,$B164,Detail!$B:$B,"&lt;="&amp;204)</f>
        <v>0</v>
      </c>
      <c r="CI164" s="33">
        <f t="shared" si="289"/>
        <v>0</v>
      </c>
      <c r="CJ164" s="24">
        <f>SUMIFS(Detail!R:R,Detail!$A:$A,$B164,Detail!$B:$B,"&lt;="&amp;207)</f>
        <v>0</v>
      </c>
      <c r="CK164" s="24">
        <f>SUMIFS(Detail!R:R,Detail!$A:$A,$B164,Detail!$B:$B,"&lt;="&amp;210)</f>
        <v>0</v>
      </c>
      <c r="CL164" s="24">
        <f>SUMIFS(Detail!R:R,Detail!$A:$A,$B164,Detail!$B:$B,"&lt;="&amp;213)</f>
        <v>0</v>
      </c>
      <c r="CM164" s="24">
        <f>SUMIFS(Detail!R:R,Detail!$A:$A,$B164,Detail!$B:$B,"&lt;="&amp;216)</f>
        <v>0</v>
      </c>
      <c r="CN164" s="33">
        <f t="shared" si="290"/>
        <v>0</v>
      </c>
      <c r="CO164" s="24">
        <f>SUMIFS(Detail!R:R,Detail!$A:$A,$B164,Detail!$B:$B,"&lt;="&amp;219)</f>
        <v>0</v>
      </c>
      <c r="CP164" s="24">
        <f>SUMIFS(Detail!R:R,Detail!$A:$A,$B164,Detail!$B:$B,"&lt;="&amp;222)</f>
        <v>0</v>
      </c>
      <c r="CQ164" s="24">
        <f>SUMIFS(Detail!R:R,Detail!$A:$A,$B164,Detail!$B:$B,"&lt;="&amp;225)</f>
        <v>0</v>
      </c>
      <c r="CR164" s="24">
        <f>SUMIFS(Detail!R:R,Detail!$A:$A,$B164,Detail!$B:$B,"&lt;="&amp;228)</f>
        <v>0</v>
      </c>
      <c r="CS164" s="33">
        <f t="shared" si="291"/>
        <v>0</v>
      </c>
      <c r="CT164" s="24">
        <f>SUMIFS(Detail!R:R,Detail!$A:$A,$B164,Detail!$B:$B,"&lt;="&amp;231)</f>
        <v>0</v>
      </c>
      <c r="CU164" s="24">
        <f>SUMIFS(Detail!R:R,Detail!$A:$A,$B164,Detail!$B:$B,"&lt;="&amp;234)</f>
        <v>0</v>
      </c>
      <c r="CV164" s="24">
        <f>SUMIFS(Detail!R:R,Detail!$A:$A,$B164,Detail!$B:$B,"&lt;="&amp;237)</f>
        <v>0</v>
      </c>
      <c r="CW164" s="24">
        <f>SUMIFS(Detail!R:R,Detail!$A:$A,$B164,Detail!$B:$B,"&lt;="&amp;240)</f>
        <v>0</v>
      </c>
      <c r="CX164" s="33">
        <f t="shared" si="292"/>
        <v>0</v>
      </c>
      <c r="CY164" s="24">
        <f>SUMIFS(Detail!R:R,Detail!$A:$A,$B164,Detail!$B:$B,"&lt;="&amp;243)</f>
        <v>0</v>
      </c>
      <c r="CZ164" s="24">
        <f>SUMIFS(Detail!R:R,Detail!$A:$A,$B164,Detail!$B:$B,"&lt;="&amp;246)</f>
        <v>0</v>
      </c>
      <c r="DA164" s="24">
        <f>SUMIFS(Detail!R:R,Detail!$A:$A,$B164,Detail!$B:$B,"&lt;="&amp;249)</f>
        <v>0</v>
      </c>
      <c r="DB164" s="24">
        <f>SUMIFS(Detail!R:R,Detail!$A:$A,$B164,Detail!$B:$B,"&lt;="&amp;252)</f>
        <v>0</v>
      </c>
      <c r="DC164" s="33">
        <f t="shared" si="293"/>
        <v>0</v>
      </c>
      <c r="DD164" s="86">
        <f>SUMIFS(Detail!R:R,Detail!$A:$A,$B164,Detail!$B:$B,"&gt;60")</f>
        <v>-515.76979690648659</v>
      </c>
    </row>
    <row r="165" spans="1:108" x14ac:dyDescent="0.25">
      <c r="A165" t="s">
        <v>5403</v>
      </c>
      <c r="B165" s="32" t="s">
        <v>5125</v>
      </c>
      <c r="C165" s="24">
        <f>SUMIFS(Detail!R:R,Detail!$A:$A,$B165,Detail!$B:$B,"&lt;="&amp;3)</f>
        <v>0</v>
      </c>
      <c r="D165" s="24">
        <f>SUMIFS(Detail!R:R,Detail!$A:$A,$B165,Detail!$B:$B,"&lt;="&amp;6)</f>
        <v>0</v>
      </c>
      <c r="E165" s="24">
        <f>SUMIFS(Detail!R:R,Detail!$A:$A,$B165,Detail!$B:$B,"&lt;="&amp;9)</f>
        <v>0.19182256606880135</v>
      </c>
      <c r="F165" s="24">
        <f>SUMIFS(Detail!R:R,Detail!$A:$A,$B165,Detail!$B:$B,"&lt;="&amp;12)</f>
        <v>0.36255827186150913</v>
      </c>
      <c r="G165" s="33">
        <f t="shared" si="273"/>
        <v>0.36255827186150913</v>
      </c>
      <c r="H165" s="24">
        <f>SUMIFS(Detail!R:R,Detail!$A:$A,$B165,Detail!$B:$B,"&lt;="&amp;15)</f>
        <v>11.147995649386393</v>
      </c>
      <c r="I165" s="24">
        <f>SUMIFS(Detail!R:R,Detail!$A:$A,$B165,Detail!$B:$B,"&lt;="&amp;18)</f>
        <v>24.558509708223269</v>
      </c>
      <c r="J165" s="24">
        <f>SUMIFS(Detail!R:R,Detail!$A:$A,$B165,Detail!$B:$B,"&lt;="&amp;21)</f>
        <v>30.981789356567987</v>
      </c>
      <c r="K165" s="24">
        <f>SUMIFS(Detail!R:R,Detail!$A:$A,$B165,Detail!$B:$B,"&lt;="&amp;24)</f>
        <v>33.083246235437088</v>
      </c>
      <c r="L165" s="33">
        <f t="shared" si="274"/>
        <v>33.083246235437088</v>
      </c>
      <c r="M165" s="24">
        <f>SUMIFS(Detail!R:R,Detail!$A:$A,$B165,Detail!$B:$B,"&lt;="&amp;27)</f>
        <v>39.075805833635798</v>
      </c>
      <c r="N165" s="24">
        <f>SUMIFS(Detail!R:R,Detail!$A:$A,$B165,Detail!$B:$B,"&lt;="&amp;30)</f>
        <v>45.977282731645118</v>
      </c>
      <c r="O165" s="24">
        <f>SUMIFS(Detail!R:R,Detail!$A:$A,$B165,Detail!$B:$B,"&lt;="&amp;33)</f>
        <v>49.353010144074744</v>
      </c>
      <c r="P165" s="24">
        <f>SUMIFS(Detail!R:R,Detail!$A:$A,$B165,Detail!$B:$B,"&lt;="&amp;36)</f>
        <v>50.513854374235507</v>
      </c>
      <c r="Q165" s="33">
        <f t="shared" si="275"/>
        <v>50.513854374235507</v>
      </c>
      <c r="R165" s="24">
        <f>SUMIFS(Detail!R:R,Detail!$A:$A,$B165,Detail!$B:$B,"&lt;="&amp;39)</f>
        <v>58.912149936339688</v>
      </c>
      <c r="S165" s="24">
        <f>SUMIFS(Detail!R:R,Detail!$A:$A,$B165,Detail!$B:$B,"&lt;="&amp;42)</f>
        <v>69.071737673512189</v>
      </c>
      <c r="T165" s="24">
        <f>SUMIFS(Detail!R:R,Detail!$A:$A,$B165,Detail!$B:$B,"&lt;="&amp;45)</f>
        <v>74.068573855805198</v>
      </c>
      <c r="U165" s="24">
        <f>SUMIFS(Detail!R:R,Detail!$A:$A,$B165,Detail!$B:$B,"&lt;="&amp;48)</f>
        <v>75.78566632026309</v>
      </c>
      <c r="V165" s="33">
        <f t="shared" si="276"/>
        <v>75.78566632026309</v>
      </c>
      <c r="W165" s="24">
        <f>SUMIFS(Detail!R:R,Detail!$A:$A,$B165,Detail!$B:$B,"&lt;="&amp;51)</f>
        <v>88.374048650817713</v>
      </c>
      <c r="X165" s="24">
        <f>SUMIFS(Detail!R:R,Detail!$A:$A,$B165,Detail!$B:$B,"&lt;="&amp;54)</f>
        <v>103.60993663821159</v>
      </c>
      <c r="Y165" s="24">
        <f>SUMIFS(Detail!R:R,Detail!$A:$A,$B165,Detail!$B:$B,"&lt;="&amp;57)</f>
        <v>111.10381135870784</v>
      </c>
      <c r="Z165" s="24">
        <f>SUMIFS(Detail!R:R,Detail!$A:$A,$B165,Detail!$B:$B,"&lt;="&amp;60)</f>
        <v>113.67889395833004</v>
      </c>
      <c r="AA165" s="33">
        <f t="shared" si="277"/>
        <v>113.67889395833004</v>
      </c>
      <c r="AB165" s="24">
        <f>SUMIFS(Detail!R:R,Detail!$A:$A,$B165,Detail!$B:$B,"&lt;="&amp;63)</f>
        <v>28.73598475055087</v>
      </c>
      <c r="AC165" s="24">
        <f>SUMIFS(Detail!R:R,Detail!$A:$A,$B165,Detail!$B:$B,"&lt;="&amp;66)</f>
        <v>8.4853584968889209</v>
      </c>
      <c r="AD165" s="24">
        <f>SUMIFS(Detail!R:R,Detail!$A:$A,$B165,Detail!$B:$B,"&lt;="&amp;69)</f>
        <v>2.7542626540705442</v>
      </c>
      <c r="AE165" s="24">
        <f>SUMIFS(Detail!R:R,Detail!$A:$A,$B165,Detail!$B:$B,"&lt;="&amp;72)</f>
        <v>0.95057130559030156</v>
      </c>
      <c r="AF165" s="33">
        <f t="shared" si="278"/>
        <v>0.95057130559030156</v>
      </c>
      <c r="AG165" s="24">
        <f>SUMIFS(Detail!R:R,Detail!$A:$A,$B165,Detail!$B:$B,"&lt;="&amp;75)</f>
        <v>0.34317087391036694</v>
      </c>
      <c r="AH165" s="24">
        <f>SUMIFS(Detail!R:R,Detail!$A:$A,$B165,Detail!$B:$B,"&lt;="&amp;78)</f>
        <v>0.12834170120777344</v>
      </c>
      <c r="AI165" s="24">
        <f>SUMIFS(Detail!R:R,Detail!$A:$A,$B165,Detail!$B:$B,"&lt;="&amp;81)</f>
        <v>4.9405306356220535E-2</v>
      </c>
      <c r="AJ165" s="24">
        <f>SUMIFS(Detail!R:R,Detail!$A:$A,$B165,Detail!$B:$B,"&lt;="&amp;84)</f>
        <v>1.9487607665951145E-2</v>
      </c>
      <c r="AK165" s="33">
        <f t="shared" si="279"/>
        <v>1.9487607665951145E-2</v>
      </c>
      <c r="AL165" s="24">
        <f>SUMIFS(Detail!R:R,Detail!$A:$A,$B165,Detail!$B:$B,"&lt;="&amp;87)</f>
        <v>7.8498152606698568E-3</v>
      </c>
      <c r="AM165" s="24">
        <f>SUMIFS(Detail!R:R,Detail!$A:$A,$B165,Detail!$B:$B,"&lt;="&amp;90)</f>
        <v>3.2206893158672756E-3</v>
      </c>
      <c r="AN165" s="24">
        <f>SUMIFS(Detail!R:R,Detail!$A:$A,$B165,Detail!$B:$B,"&lt;="&amp;93)</f>
        <v>1.3431758834485663E-3</v>
      </c>
      <c r="AO165" s="24">
        <f>SUMIFS(Detail!R:R,Detail!$A:$A,$B165,Detail!$B:$B,"&lt;="&amp;96)</f>
        <v>5.6844273512979271E-4</v>
      </c>
      <c r="AP165" s="33">
        <f t="shared" si="280"/>
        <v>5.6844273512979271E-4</v>
      </c>
      <c r="AQ165" s="24">
        <f>SUMIFS(Detail!R:R,Detail!$A:$A,$B165,Detail!$B:$B,"&lt;="&amp;99)</f>
        <v>2.4378750322284759E-4</v>
      </c>
      <c r="AR165" s="24">
        <f>SUMIFS(Detail!R:R,Detail!$A:$A,$B165,Detail!$B:$B,"&lt;="&amp;102)</f>
        <v>1.0582894924482389E-4</v>
      </c>
      <c r="AS165" s="24">
        <f>SUMIFS(Detail!R:R,Detail!$A:$A,$B165,Detail!$B:$B,"&lt;="&amp;105)</f>
        <v>4.6455649226118112E-5</v>
      </c>
      <c r="AT165" s="24">
        <f>SUMIFS(Detail!R:R,Detail!$A:$A,$B165,Detail!$B:$B,"&lt;="&amp;108)</f>
        <v>2.0603742996172514E-5</v>
      </c>
      <c r="AU165" s="33">
        <f t="shared" si="281"/>
        <v>2.0603742996172514E-5</v>
      </c>
      <c r="AV165" s="24">
        <f>SUMIFS(Detail!R:R,Detail!$A:$A,$B165,Detail!$B:$B,"&lt;="&amp;111)</f>
        <v>9.2258869699435309E-6</v>
      </c>
      <c r="AW165" s="24">
        <f>SUMIFS(Detail!R:R,Detail!$A:$A,$B165,Detail!$B:$B,"&lt;="&amp;114)</f>
        <v>4.1681660150061361E-6</v>
      </c>
      <c r="AX165" s="24">
        <f>SUMIFS(Detail!R:R,Detail!$A:$A,$B165,Detail!$B:$B,"&lt;="&amp;117)</f>
        <v>1.8989348973263986E-6</v>
      </c>
      <c r="AY165" s="24">
        <f>SUMIFS(Detail!R:R,Detail!$A:$A,$B165,Detail!$B:$B,"&lt;="&amp;120)</f>
        <v>8.7193484432646073E-7</v>
      </c>
      <c r="AZ165" s="33">
        <f t="shared" si="282"/>
        <v>8.7193484432646073E-7</v>
      </c>
      <c r="BA165" s="24">
        <f>SUMIFS(Detail!R:R,Detail!$A:$A,$B165,Detail!$B:$B,"&lt;="&amp;123)</f>
        <v>4.0333952711080201E-7</v>
      </c>
      <c r="BB165" s="24">
        <f>SUMIFS(Detail!R:R,Detail!$A:$A,$B165,Detail!$B:$B,"&lt;="&amp;126)</f>
        <v>1.8788568922900595E-7</v>
      </c>
      <c r="BC165" s="24">
        <f>SUMIFS(Detail!R:R,Detail!$A:$A,$B165,Detail!$B:$B,"&lt;="&amp;129)</f>
        <v>8.8103888629120775E-8</v>
      </c>
      <c r="BD165" s="24">
        <f>SUMIFS(Detail!R:R,Detail!$A:$A,$B165,Detail!$B:$B,"&lt;="&amp;132)</f>
        <v>4.1574594433768652E-8</v>
      </c>
      <c r="BE165" s="33">
        <f t="shared" si="283"/>
        <v>4.1574594433768652E-8</v>
      </c>
      <c r="BF165" s="24">
        <f>SUMIFS(Detail!R:R,Detail!$A:$A,$B165,Detail!$B:$B,"&lt;="&amp;135)</f>
        <v>1.9736489775823429E-8</v>
      </c>
      <c r="BG165" s="24">
        <f>SUMIFS(Detail!R:R,Detail!$A:$A,$B165,Detail!$B:$B,"&lt;="&amp;138)</f>
        <v>9.4225924840429798E-9</v>
      </c>
      <c r="BH165" s="24">
        <f>SUMIFS(Detail!R:R,Detail!$A:$A,$B165,Detail!$B:$B,"&lt;="&amp;141)</f>
        <v>4.5233718992676586E-9</v>
      </c>
      <c r="BI165" s="24">
        <f>SUMIFS(Detail!R:R,Detail!$A:$A,$B165,Detail!$B:$B,"&lt;="&amp;144)</f>
        <v>2.1827872842550278E-9</v>
      </c>
      <c r="BJ165" s="33">
        <f t="shared" si="284"/>
        <v>2.1827872842550278E-9</v>
      </c>
      <c r="BK165" s="24">
        <f>SUMIFS(Detail!R:R,Detail!$A:$A,$B165,Detail!$B:$B,"&lt;="&amp;147)</f>
        <v>1.0588792065391317E-9</v>
      </c>
      <c r="BL165" s="24">
        <f>SUMIFS(Detail!R:R,Detail!$A:$A,$B165,Detail!$B:$B,"&lt;="&amp;150)</f>
        <v>5.1545612222980708E-10</v>
      </c>
      <c r="BM165" s="24">
        <f>SUMIFS(Detail!R:R,Detail!$A:$A,$B165,Detail!$B:$B,"&lt;="&amp;153)</f>
        <v>2.5329427444376051E-10</v>
      </c>
      <c r="BN165" s="24">
        <f>SUMIFS(Detail!R:R,Detail!$A:$A,$B165,Detail!$B:$B,"&lt;="&amp;156)</f>
        <v>1.248281478183344E-10</v>
      </c>
      <c r="BO165" s="33">
        <f t="shared" si="285"/>
        <v>1.248281478183344E-10</v>
      </c>
      <c r="BP165" s="24">
        <f>SUMIFS(Detail!R:R,Detail!$A:$A,$B165,Detail!$B:$B,"&lt;="&amp;159)</f>
        <v>6.184563972055912E-11</v>
      </c>
      <c r="BQ165" s="24">
        <f>SUMIFS(Detail!R:R,Detail!$A:$A,$B165,Detail!$B:$B,"&lt;="&amp;162)</f>
        <v>3.0468072509393096E-11</v>
      </c>
      <c r="BR165" s="24">
        <f>SUMIFS(Detail!R:R,Detail!$A:$A,$B165,Detail!$B:$B,"&lt;="&amp;165)</f>
        <v>1.4779288903810084E-11</v>
      </c>
      <c r="BS165" s="24">
        <f>SUMIFS(Detail!R:R,Detail!$A:$A,$B165,Detail!$B:$B,"&lt;="&amp;168)</f>
        <v>7.503331289626658E-12</v>
      </c>
      <c r="BT165" s="33">
        <f t="shared" si="286"/>
        <v>7.503331289626658E-12</v>
      </c>
      <c r="BU165" s="24">
        <f>SUMIFS(Detail!R:R,Detail!$A:$A,$B165,Detail!$B:$B,"&lt;="&amp;171)</f>
        <v>4.0927261579781771E-12</v>
      </c>
      <c r="BV165" s="24">
        <f>SUMIFS(Detail!R:R,Detail!$A:$A,$B165,Detail!$B:$B,"&lt;="&amp;174)</f>
        <v>1.5916157281026244E-12</v>
      </c>
      <c r="BW165" s="24">
        <f>SUMIFS(Detail!R:R,Detail!$A:$A,$B165,Detail!$B:$B,"&lt;="&amp;177)</f>
        <v>9.0949470177292824E-13</v>
      </c>
      <c r="BX165" s="24">
        <f>SUMIFS(Detail!R:R,Detail!$A:$A,$B165,Detail!$B:$B,"&lt;="&amp;180)</f>
        <v>2.2737367544323206E-13</v>
      </c>
      <c r="BY165" s="33">
        <f t="shared" si="287"/>
        <v>2.2737367544323206E-13</v>
      </c>
      <c r="BZ165" s="24">
        <f>SUMIFS(Detail!R:R,Detail!$A:$A,$B165,Detail!$B:$B,"&lt;="&amp;183)</f>
        <v>0</v>
      </c>
      <c r="CA165" s="24">
        <f>SUMIFS(Detail!R:R,Detail!$A:$A,$B165,Detail!$B:$B,"&lt;="&amp;186)</f>
        <v>0</v>
      </c>
      <c r="CB165" s="24">
        <f>SUMIFS(Detail!R:R,Detail!$A:$A,$B165,Detail!$B:$B,"&lt;="&amp;189)</f>
        <v>0</v>
      </c>
      <c r="CC165" s="24">
        <f>SUMIFS(Detail!R:R,Detail!$A:$A,$B165,Detail!$B:$B,"&lt;="&amp;192)</f>
        <v>0</v>
      </c>
      <c r="CD165" s="33">
        <f t="shared" si="288"/>
        <v>0</v>
      </c>
      <c r="CE165" s="24">
        <f>SUMIFS(Detail!R:R,Detail!$A:$A,$B165,Detail!$B:$B,"&lt;="&amp;195)</f>
        <v>0</v>
      </c>
      <c r="CF165" s="24">
        <f>SUMIFS(Detail!R:R,Detail!$A:$A,$B165,Detail!$B:$B,"&lt;="&amp;198)</f>
        <v>0</v>
      </c>
      <c r="CG165" s="24">
        <f>SUMIFS(Detail!R:R,Detail!$A:$A,$B165,Detail!$B:$B,"&lt;="&amp;201)</f>
        <v>0</v>
      </c>
      <c r="CH165" s="24">
        <f>SUMIFS(Detail!R:R,Detail!$A:$A,$B165,Detail!$B:$B,"&lt;="&amp;204)</f>
        <v>0</v>
      </c>
      <c r="CI165" s="33">
        <f t="shared" si="289"/>
        <v>0</v>
      </c>
      <c r="CJ165" s="24">
        <f>SUMIFS(Detail!R:R,Detail!$A:$A,$B165,Detail!$B:$B,"&lt;="&amp;207)</f>
        <v>0</v>
      </c>
      <c r="CK165" s="24">
        <f>SUMIFS(Detail!R:R,Detail!$A:$A,$B165,Detail!$B:$B,"&lt;="&amp;210)</f>
        <v>0</v>
      </c>
      <c r="CL165" s="24">
        <f>SUMIFS(Detail!R:R,Detail!$A:$A,$B165,Detail!$B:$B,"&lt;="&amp;213)</f>
        <v>0</v>
      </c>
      <c r="CM165" s="24">
        <f>SUMIFS(Detail!R:R,Detail!$A:$A,$B165,Detail!$B:$B,"&lt;="&amp;216)</f>
        <v>0</v>
      </c>
      <c r="CN165" s="33">
        <f t="shared" si="290"/>
        <v>0</v>
      </c>
      <c r="CO165" s="24">
        <f>SUMIFS(Detail!R:R,Detail!$A:$A,$B165,Detail!$B:$B,"&lt;="&amp;219)</f>
        <v>0</v>
      </c>
      <c r="CP165" s="24">
        <f>SUMIFS(Detail!R:R,Detail!$A:$A,$B165,Detail!$B:$B,"&lt;="&amp;222)</f>
        <v>0</v>
      </c>
      <c r="CQ165" s="24">
        <f>SUMIFS(Detail!R:R,Detail!$A:$A,$B165,Detail!$B:$B,"&lt;="&amp;225)</f>
        <v>0</v>
      </c>
      <c r="CR165" s="24">
        <f>SUMIFS(Detail!R:R,Detail!$A:$A,$B165,Detail!$B:$B,"&lt;="&amp;228)</f>
        <v>0</v>
      </c>
      <c r="CS165" s="33">
        <f t="shared" si="291"/>
        <v>0</v>
      </c>
      <c r="CT165" s="24">
        <f>SUMIFS(Detail!R:R,Detail!$A:$A,$B165,Detail!$B:$B,"&lt;="&amp;231)</f>
        <v>0</v>
      </c>
      <c r="CU165" s="24">
        <f>SUMIFS(Detail!R:R,Detail!$A:$A,$B165,Detail!$B:$B,"&lt;="&amp;234)</f>
        <v>0</v>
      </c>
      <c r="CV165" s="24">
        <f>SUMIFS(Detail!R:R,Detail!$A:$A,$B165,Detail!$B:$B,"&lt;="&amp;237)</f>
        <v>0</v>
      </c>
      <c r="CW165" s="24">
        <f>SUMIFS(Detail!R:R,Detail!$A:$A,$B165,Detail!$B:$B,"&lt;="&amp;240)</f>
        <v>0</v>
      </c>
      <c r="CX165" s="33">
        <f t="shared" si="292"/>
        <v>0</v>
      </c>
      <c r="CY165" s="24">
        <f>SUMIFS(Detail!R:R,Detail!$A:$A,$B165,Detail!$B:$B,"&lt;="&amp;243)</f>
        <v>0</v>
      </c>
      <c r="CZ165" s="24">
        <f>SUMIFS(Detail!R:R,Detail!$A:$A,$B165,Detail!$B:$B,"&lt;="&amp;246)</f>
        <v>0</v>
      </c>
      <c r="DA165" s="24">
        <f>SUMIFS(Detail!R:R,Detail!$A:$A,$B165,Detail!$B:$B,"&lt;="&amp;249)</f>
        <v>0</v>
      </c>
      <c r="DB165" s="24">
        <f>SUMIFS(Detail!R:R,Detail!$A:$A,$B165,Detail!$B:$B,"&lt;="&amp;252)</f>
        <v>0</v>
      </c>
      <c r="DC165" s="33">
        <f t="shared" si="293"/>
        <v>0</v>
      </c>
      <c r="DD165" s="86">
        <f>SUMIFS(Detail!R:R,Detail!$A:$A,$B165,Detail!$B:$B,"&gt;60")</f>
        <v>-113.67889395833004</v>
      </c>
    </row>
    <row r="166" spans="1:108" x14ac:dyDescent="0.25">
      <c r="A166" t="s">
        <v>5404</v>
      </c>
      <c r="B166" s="32" t="s">
        <v>5126</v>
      </c>
      <c r="C166" s="24">
        <f>SUMIFS(Detail!R:R,Detail!$A:$A,$B166,Detail!$B:$B,"&lt;="&amp;3)</f>
        <v>0</v>
      </c>
      <c r="D166" s="24">
        <f>SUMIFS(Detail!R:R,Detail!$A:$A,$B166,Detail!$B:$B,"&lt;="&amp;6)</f>
        <v>0</v>
      </c>
      <c r="E166" s="24">
        <f>SUMIFS(Detail!R:R,Detail!$A:$A,$B166,Detail!$B:$B,"&lt;="&amp;9)</f>
        <v>9.0405099310839954E-2</v>
      </c>
      <c r="F166" s="24">
        <f>SUMIFS(Detail!R:R,Detail!$A:$A,$B166,Detail!$B:$B,"&lt;="&amp;12)</f>
        <v>0.54740342463179825</v>
      </c>
      <c r="G166" s="33">
        <f t="shared" si="273"/>
        <v>0.54740342463179825</v>
      </c>
      <c r="H166" s="24">
        <f>SUMIFS(Detail!R:R,Detail!$A:$A,$B166,Detail!$B:$B,"&lt;="&amp;15)</f>
        <v>2.0549511942989369</v>
      </c>
      <c r="I166" s="24">
        <f>SUMIFS(Detail!R:R,Detail!$A:$A,$B166,Detail!$B:$B,"&lt;="&amp;18)</f>
        <v>5.5267430867610337</v>
      </c>
      <c r="J166" s="24">
        <f>SUMIFS(Detail!R:R,Detail!$A:$A,$B166,Detail!$B:$B,"&lt;="&amp;21)</f>
        <v>11.041531310944663</v>
      </c>
      <c r="K166" s="24">
        <f>SUMIFS(Detail!R:R,Detail!$A:$A,$B166,Detail!$B:$B,"&lt;="&amp;24)</f>
        <v>18.118837724529854</v>
      </c>
      <c r="L166" s="33">
        <f t="shared" si="274"/>
        <v>18.118837724529854</v>
      </c>
      <c r="M166" s="24">
        <f>SUMIFS(Detail!R:R,Detail!$A:$A,$B166,Detail!$B:$B,"&lt;="&amp;27)</f>
        <v>24.899543811328186</v>
      </c>
      <c r="N166" s="24">
        <f>SUMIFS(Detail!R:R,Detail!$A:$A,$B166,Detail!$B:$B,"&lt;="&amp;30)</f>
        <v>29.952883736618361</v>
      </c>
      <c r="O166" s="24">
        <f>SUMIFS(Detail!R:R,Detail!$A:$A,$B166,Detail!$B:$B,"&lt;="&amp;33)</f>
        <v>35.055549632352893</v>
      </c>
      <c r="P166" s="24">
        <f>SUMIFS(Detail!R:R,Detail!$A:$A,$B166,Detail!$B:$B,"&lt;="&amp;36)</f>
        <v>41.236226901639782</v>
      </c>
      <c r="Q166" s="33">
        <f t="shared" si="275"/>
        <v>41.236226901639782</v>
      </c>
      <c r="R166" s="24">
        <f>SUMIFS(Detail!R:R,Detail!$A:$A,$B166,Detail!$B:$B,"&lt;="&amp;39)</f>
        <v>49.668901637553859</v>
      </c>
      <c r="S166" s="24">
        <f>SUMIFS(Detail!R:R,Detail!$A:$A,$B166,Detail!$B:$B,"&lt;="&amp;42)</f>
        <v>58.808803548061178</v>
      </c>
      <c r="T166" s="24">
        <f>SUMIFS(Detail!R:R,Detail!$A:$A,$B166,Detail!$B:$B,"&lt;="&amp;45)</f>
        <v>65.869635212159324</v>
      </c>
      <c r="U166" s="24">
        <f>SUMIFS(Detail!R:R,Detail!$A:$A,$B166,Detail!$B:$B,"&lt;="&amp;48)</f>
        <v>74.046154952116581</v>
      </c>
      <c r="V166" s="33">
        <f t="shared" si="276"/>
        <v>74.046154952116581</v>
      </c>
      <c r="W166" s="24">
        <f>SUMIFS(Detail!R:R,Detail!$A:$A,$B166,Detail!$B:$B,"&lt;="&amp;51)</f>
        <v>85.071598889148049</v>
      </c>
      <c r="X166" s="24">
        <f>SUMIFS(Detail!R:R,Detail!$A:$A,$B166,Detail!$B:$B,"&lt;="&amp;54)</f>
        <v>101.05979329398542</v>
      </c>
      <c r="Y166" s="24">
        <f>SUMIFS(Detail!R:R,Detail!$A:$A,$B166,Detail!$B:$B,"&lt;="&amp;57)</f>
        <v>118.76302510071469</v>
      </c>
      <c r="Z166" s="24">
        <f>SUMIFS(Detail!R:R,Detail!$A:$A,$B166,Detail!$B:$B,"&lt;="&amp;60)</f>
        <v>132.50454446557842</v>
      </c>
      <c r="AA166" s="33">
        <f t="shared" si="277"/>
        <v>132.50454446557842</v>
      </c>
      <c r="AB166" s="24">
        <f>SUMIFS(Detail!R:R,Detail!$A:$A,$B166,Detail!$B:$B,"&lt;="&amp;63)</f>
        <v>108.51635628426266</v>
      </c>
      <c r="AC166" s="24">
        <f>SUMIFS(Detail!R:R,Detail!$A:$A,$B166,Detail!$B:$B,"&lt;="&amp;66)</f>
        <v>75.725263554755429</v>
      </c>
      <c r="AD166" s="24">
        <f>SUMIFS(Detail!R:R,Detail!$A:$A,$B166,Detail!$B:$B,"&lt;="&amp;69)</f>
        <v>50.775587075089106</v>
      </c>
      <c r="AE166" s="24">
        <f>SUMIFS(Detail!R:R,Detail!$A:$A,$B166,Detail!$B:$B,"&lt;="&amp;72)</f>
        <v>33.603330150861211</v>
      </c>
      <c r="AF166" s="33">
        <f t="shared" si="278"/>
        <v>33.603330150861211</v>
      </c>
      <c r="AG166" s="24">
        <f>SUMIFS(Detail!R:R,Detail!$A:$A,$B166,Detail!$B:$B,"&lt;="&amp;75)</f>
        <v>22.164967101168486</v>
      </c>
      <c r="AH166" s="24">
        <f>SUMIFS(Detail!R:R,Detail!$A:$A,$B166,Detail!$B:$B,"&lt;="&amp;78)</f>
        <v>14.634093396244225</v>
      </c>
      <c r="AI166" s="24">
        <f>SUMIFS(Detail!R:R,Detail!$A:$A,$B166,Detail!$B:$B,"&lt;="&amp;81)</f>
        <v>9.6908271740883265</v>
      </c>
      <c r="AJ166" s="24">
        <f>SUMIFS(Detail!R:R,Detail!$A:$A,$B166,Detail!$B:$B,"&lt;="&amp;84)</f>
        <v>6.4428724349177173</v>
      </c>
      <c r="AK166" s="33">
        <f t="shared" si="279"/>
        <v>6.4428724349177173</v>
      </c>
      <c r="AL166" s="24">
        <f>SUMIFS(Detail!R:R,Detail!$A:$A,$B166,Detail!$B:$B,"&lt;="&amp;87)</f>
        <v>4.302469712095899</v>
      </c>
      <c r="AM166" s="24">
        <f>SUMIFS(Detail!R:R,Detail!$A:$A,$B166,Detail!$B:$B,"&lt;="&amp;90)</f>
        <v>2.8863391783775114</v>
      </c>
      <c r="AN166" s="24">
        <f>SUMIFS(Detail!R:R,Detail!$A:$A,$B166,Detail!$B:$B,"&lt;="&amp;93)</f>
        <v>1.9452298272929056</v>
      </c>
      <c r="AO166" s="24">
        <f>SUMIFS(Detail!R:R,Detail!$A:$A,$B166,Detail!$B:$B,"&lt;="&amp;96)</f>
        <v>1.3168996415522543</v>
      </c>
      <c r="AP166" s="33">
        <f t="shared" si="280"/>
        <v>1.3168996415522543</v>
      </c>
      <c r="AQ166" s="24">
        <f>SUMIFS(Detail!R:R,Detail!$A:$A,$B166,Detail!$B:$B,"&lt;="&amp;99)</f>
        <v>0.89543807575114442</v>
      </c>
      <c r="AR166" s="24">
        <f>SUMIFS(Detail!R:R,Detail!$A:$A,$B166,Detail!$B:$B,"&lt;="&amp;102)</f>
        <v>0.61143649561972779</v>
      </c>
      <c r="AS166" s="24">
        <f>SUMIFS(Detail!R:R,Detail!$A:$A,$B166,Detail!$B:$B,"&lt;="&amp;105)</f>
        <v>0.41920539145053226</v>
      </c>
      <c r="AT166" s="24">
        <f>SUMIFS(Detail!R:R,Detail!$A:$A,$B166,Detail!$B:$B,"&lt;="&amp;108)</f>
        <v>0.28852769284912938</v>
      </c>
      <c r="AU166" s="33">
        <f t="shared" si="281"/>
        <v>0.28852769284912938</v>
      </c>
      <c r="AV166" s="24">
        <f>SUMIFS(Detail!R:R,Detail!$A:$A,$B166,Detail!$B:$B,"&lt;="&amp;111)</f>
        <v>0.1993240067622537</v>
      </c>
      <c r="AW166" s="24">
        <f>SUMIFS(Detail!R:R,Detail!$A:$A,$B166,Detail!$B:$B,"&lt;="&amp;114)</f>
        <v>0.13818843423041471</v>
      </c>
      <c r="AX166" s="24">
        <f>SUMIFS(Detail!R:R,Detail!$A:$A,$B166,Detail!$B:$B,"&lt;="&amp;117)</f>
        <v>9.6129178799856163E-2</v>
      </c>
      <c r="AY166" s="24">
        <f>SUMIFS(Detail!R:R,Detail!$A:$A,$B166,Detail!$B:$B,"&lt;="&amp;120)</f>
        <v>6.7088027149566187E-2</v>
      </c>
      <c r="AZ166" s="33">
        <f t="shared" si="282"/>
        <v>6.7088027149566187E-2</v>
      </c>
      <c r="BA166" s="24">
        <f>SUMIFS(Detail!R:R,Detail!$A:$A,$B166,Detail!$B:$B,"&lt;="&amp;123)</f>
        <v>4.6965544291651895E-2</v>
      </c>
      <c r="BB166" s="24">
        <f>SUMIFS(Detail!R:R,Detail!$A:$A,$B166,Detail!$B:$B,"&lt;="&amp;126)</f>
        <v>3.2976158077417494E-2</v>
      </c>
      <c r="BC166" s="24">
        <f>SUMIFS(Detail!R:R,Detail!$A:$A,$B166,Detail!$B:$B,"&lt;="&amp;129)</f>
        <v>2.3219472511073036E-2</v>
      </c>
      <c r="BD166" s="24">
        <f>SUMIFS(Detail!R:R,Detail!$A:$A,$B166,Detail!$B:$B,"&lt;="&amp;132)</f>
        <v>1.6393994273357748E-2</v>
      </c>
      <c r="BE166" s="33">
        <f t="shared" si="283"/>
        <v>1.6393994273357748E-2</v>
      </c>
      <c r="BF166" s="24">
        <f>SUMIFS(Detail!R:R,Detail!$A:$A,$B166,Detail!$B:$B,"&lt;="&amp;135)</f>
        <v>1.1605103644342307E-2</v>
      </c>
      <c r="BG166" s="24">
        <f>SUMIFS(Detail!R:R,Detail!$A:$A,$B166,Detail!$B:$B,"&lt;="&amp;138)</f>
        <v>8.2356848859035381E-3</v>
      </c>
      <c r="BH166" s="24">
        <f>SUMIFS(Detail!R:R,Detail!$A:$A,$B166,Detail!$B:$B,"&lt;="&amp;141)</f>
        <v>5.8586059428762383E-3</v>
      </c>
      <c r="BI166" s="24">
        <f>SUMIFS(Detail!R:R,Detail!$A:$A,$B166,Detail!$B:$B,"&lt;="&amp;144)</f>
        <v>4.17727178955829E-3</v>
      </c>
      <c r="BJ166" s="33">
        <f t="shared" si="284"/>
        <v>4.17727178955829E-3</v>
      </c>
      <c r="BK166" s="24">
        <f>SUMIFS(Detail!R:R,Detail!$A:$A,$B166,Detail!$B:$B,"&lt;="&amp;147)</f>
        <v>2.985090374295396E-3</v>
      </c>
      <c r="BL166" s="24">
        <f>SUMIFS(Detail!R:R,Detail!$A:$A,$B166,Detail!$B:$B,"&lt;="&amp;150)</f>
        <v>2.1377317889346159E-3</v>
      </c>
      <c r="BM166" s="24">
        <f>SUMIFS(Detail!R:R,Detail!$A:$A,$B166,Detail!$B:$B,"&lt;="&amp;153)</f>
        <v>1.534075342306096E-3</v>
      </c>
      <c r="BN166" s="24">
        <f>SUMIFS(Detail!R:R,Detail!$A:$A,$B166,Detail!$B:$B,"&lt;="&amp;156)</f>
        <v>1.1030789698907029E-3</v>
      </c>
      <c r="BO166" s="33">
        <f t="shared" si="285"/>
        <v>1.1030789698907029E-3</v>
      </c>
      <c r="BP166" s="24">
        <f>SUMIFS(Detail!R:R,Detail!$A:$A,$B166,Detail!$B:$B,"&lt;="&amp;159)</f>
        <v>7.9470044238405535E-4</v>
      </c>
      <c r="BQ166" s="24">
        <f>SUMIFS(Detail!R:R,Detail!$A:$A,$B166,Detail!$B:$B,"&lt;="&amp;162)</f>
        <v>5.7360033702025248E-4</v>
      </c>
      <c r="BR166" s="24">
        <f>SUMIFS(Detail!R:R,Detail!$A:$A,$B166,Detail!$B:$B,"&lt;="&amp;165)</f>
        <v>4.1476120873085165E-4</v>
      </c>
      <c r="BS166" s="24">
        <f>SUMIFS(Detail!R:R,Detail!$A:$A,$B166,Detail!$B:$B,"&lt;="&amp;168)</f>
        <v>3.0043102628951601E-4</v>
      </c>
      <c r="BT166" s="33">
        <f t="shared" si="286"/>
        <v>3.0043102628951601E-4</v>
      </c>
      <c r="BU166" s="24">
        <f>SUMIFS(Detail!R:R,Detail!$A:$A,$B166,Detail!$B:$B,"&lt;="&amp;171)</f>
        <v>2.179845896534971E-4</v>
      </c>
      <c r="BV166" s="24">
        <f>SUMIFS(Detail!R:R,Detail!$A:$A,$B166,Detail!$B:$B,"&lt;="&amp;174)</f>
        <v>1.5842321499803802E-4</v>
      </c>
      <c r="BW166" s="24">
        <f>SUMIFS(Detail!R:R,Detail!$A:$A,$B166,Detail!$B:$B,"&lt;="&amp;177)</f>
        <v>1.1531947666298947E-4</v>
      </c>
      <c r="BX166" s="24">
        <f>SUMIFS(Detail!R:R,Detail!$A:$A,$B166,Detail!$B:$B,"&lt;="&amp;180)</f>
        <v>8.4073111565885483E-5</v>
      </c>
      <c r="BY166" s="33">
        <f t="shared" si="287"/>
        <v>8.4073111565885483E-5</v>
      </c>
      <c r="BZ166" s="24">
        <f>SUMIFS(Detail!R:R,Detail!$A:$A,$B166,Detail!$B:$B,"&lt;="&amp;183)</f>
        <v>6.1385098888422363E-5</v>
      </c>
      <c r="CA166" s="24">
        <f>SUMIFS(Detail!R:R,Detail!$A:$A,$B166,Detail!$B:$B,"&lt;="&amp;186)</f>
        <v>4.4885057150167995E-5</v>
      </c>
      <c r="CB166" s="24">
        <f>SUMIFS(Detail!R:R,Detail!$A:$A,$B166,Detail!$B:$B,"&lt;="&amp;189)</f>
        <v>3.286668834334705E-5</v>
      </c>
      <c r="CC166" s="24">
        <f>SUMIFS(Detail!R:R,Detail!$A:$A,$B166,Detail!$B:$B,"&lt;="&amp;192)</f>
        <v>2.4099525035126135E-5</v>
      </c>
      <c r="CD166" s="33">
        <f t="shared" si="288"/>
        <v>2.4099525035126135E-5</v>
      </c>
      <c r="CE166" s="24">
        <f>SUMIFS(Detail!R:R,Detail!$A:$A,$B166,Detail!$B:$B,"&lt;="&amp;195)</f>
        <v>1.7694690313874162E-5</v>
      </c>
      <c r="CF166" s="24">
        <f>SUMIFS(Detail!R:R,Detail!$A:$A,$B166,Detail!$B:$B,"&lt;="&amp;198)</f>
        <v>1.3008985206397483E-5</v>
      </c>
      <c r="CG166" s="24">
        <f>SUMIFS(Detail!R:R,Detail!$A:$A,$B166,Detail!$B:$B,"&lt;="&amp;201)</f>
        <v>9.5762211458350066E-6</v>
      </c>
      <c r="CH166" s="24">
        <f>SUMIFS(Detail!R:R,Detail!$A:$A,$B166,Detail!$B:$B,"&lt;="&amp;204)</f>
        <v>7.0579658313363325E-6</v>
      </c>
      <c r="CI166" s="33">
        <f t="shared" si="289"/>
        <v>7.0579658313363325E-6</v>
      </c>
      <c r="CJ166" s="24">
        <f>SUMIFS(Detail!R:R,Detail!$A:$A,$B166,Detail!$B:$B,"&lt;="&amp;207)</f>
        <v>5.2081570629525231E-6</v>
      </c>
      <c r="CK166" s="24">
        <f>SUMIFS(Detail!R:R,Detail!$A:$A,$B166,Detail!$B:$B,"&lt;="&amp;210)</f>
        <v>3.847614834739943E-6</v>
      </c>
      <c r="CL166" s="24">
        <f>SUMIFS(Detail!R:R,Detail!$A:$A,$B166,Detail!$B:$B,"&lt;="&amp;213)</f>
        <v>2.8456768177420599E-6</v>
      </c>
      <c r="CM166" s="24">
        <f>SUMIFS(Detail!R:R,Detail!$A:$A,$B166,Detail!$B:$B,"&lt;="&amp;216)</f>
        <v>2.1069208742119372E-6</v>
      </c>
      <c r="CN166" s="33">
        <f t="shared" si="290"/>
        <v>2.1069208742119372E-6</v>
      </c>
      <c r="CO166" s="24">
        <f>SUMIFS(Detail!R:R,Detail!$A:$A,$B166,Detail!$B:$B,"&lt;="&amp;219)</f>
        <v>1.5615639767929679E-6</v>
      </c>
      <c r="CP166" s="24">
        <f>SUMIFS(Detail!R:R,Detail!$A:$A,$B166,Detail!$B:$B,"&lt;="&amp;222)</f>
        <v>1.1585066204133909E-6</v>
      </c>
      <c r="CQ166" s="24">
        <f>SUMIFS(Detail!R:R,Detail!$A:$A,$B166,Detail!$B:$B,"&lt;="&amp;225)</f>
        <v>8.6027921497588977E-7</v>
      </c>
      <c r="CR166" s="24">
        <f>SUMIFS(Detail!R:R,Detail!$A:$A,$B166,Detail!$B:$B,"&lt;="&amp;228)</f>
        <v>6.3936954575183336E-7</v>
      </c>
      <c r="CS166" s="33">
        <f t="shared" si="291"/>
        <v>6.3936954575183336E-7</v>
      </c>
      <c r="CT166" s="24">
        <f>SUMIFS(Detail!R:R,Detail!$A:$A,$B166,Detail!$B:$B,"&lt;="&amp;231)</f>
        <v>4.7555477067362517E-7</v>
      </c>
      <c r="CU166" s="24">
        <f>SUMIFS(Detail!R:R,Detail!$A:$A,$B166,Detail!$B:$B,"&lt;="&amp;234)</f>
        <v>3.5394737096794415E-7</v>
      </c>
      <c r="CV166" s="24">
        <f>SUMIFS(Detail!R:R,Detail!$A:$A,$B166,Detail!$B:$B,"&lt;="&amp;237)</f>
        <v>2.6357815841038246E-7</v>
      </c>
      <c r="CW166" s="24">
        <f>SUMIFS(Detail!R:R,Detail!$A:$A,$B166,Detail!$B:$B,"&lt;="&amp;240)</f>
        <v>1.9635490389191546E-7</v>
      </c>
      <c r="CX166" s="33">
        <f t="shared" si="292"/>
        <v>1.9635490389191546E-7</v>
      </c>
      <c r="CY166" s="24">
        <f>SUMIFS(Detail!R:R,Detail!$A:$A,$B166,Detail!$B:$B,"&lt;="&amp;243)</f>
        <v>0</v>
      </c>
      <c r="CZ166" s="24">
        <f>SUMIFS(Detail!R:R,Detail!$A:$A,$B166,Detail!$B:$B,"&lt;="&amp;246)</f>
        <v>0</v>
      </c>
      <c r="DA166" s="24">
        <f>SUMIFS(Detail!R:R,Detail!$A:$A,$B166,Detail!$B:$B,"&lt;="&amp;249)</f>
        <v>0</v>
      </c>
      <c r="DB166" s="24">
        <f>SUMIFS(Detail!R:R,Detail!$A:$A,$B166,Detail!$B:$B,"&lt;="&amp;252)</f>
        <v>0</v>
      </c>
      <c r="DC166" s="33">
        <f t="shared" si="293"/>
        <v>0</v>
      </c>
      <c r="DD166" s="86">
        <f>SUMIFS(Detail!R:R,Detail!$A:$A,$B166,Detail!$B:$B,"&gt;60")</f>
        <v>-132.50454446557842</v>
      </c>
    </row>
    <row r="167" spans="1:108" x14ac:dyDescent="0.25">
      <c r="A167" t="s">
        <v>5405</v>
      </c>
      <c r="B167" s="32" t="s">
        <v>5127</v>
      </c>
      <c r="C167" s="24">
        <f>SUMIFS(Detail!R:R,Detail!$A:$A,$B167,Detail!$B:$B,"&lt;="&amp;3)</f>
        <v>0</v>
      </c>
      <c r="D167" s="24">
        <f>SUMIFS(Detail!R:R,Detail!$A:$A,$B167,Detail!$B:$B,"&lt;="&amp;6)</f>
        <v>0</v>
      </c>
      <c r="E167" s="24">
        <f>SUMIFS(Detail!R:R,Detail!$A:$A,$B167,Detail!$B:$B,"&lt;="&amp;9)</f>
        <v>0</v>
      </c>
      <c r="F167" s="24">
        <f>SUMIFS(Detail!R:R,Detail!$A:$A,$B167,Detail!$B:$B,"&lt;="&amp;12)</f>
        <v>3.0465879591546403E-2</v>
      </c>
      <c r="G167" s="33">
        <f t="shared" si="273"/>
        <v>3.0465879591546403E-2</v>
      </c>
      <c r="H167" s="24">
        <f>SUMIFS(Detail!R:R,Detail!$A:$A,$B167,Detail!$B:$B,"&lt;="&amp;15)</f>
        <v>0.26198759225765589</v>
      </c>
      <c r="I167" s="24">
        <f>SUMIFS(Detail!R:R,Detail!$A:$A,$B167,Detail!$B:$B,"&lt;="&amp;18)</f>
        <v>1.0387301334135897</v>
      </c>
      <c r="J167" s="24">
        <f>SUMIFS(Detail!R:R,Detail!$A:$A,$B167,Detail!$B:$B,"&lt;="&amp;21)</f>
        <v>2.7693288035760353</v>
      </c>
      <c r="K167" s="24">
        <f>SUMIFS(Detail!R:R,Detail!$A:$A,$B167,Detail!$B:$B,"&lt;="&amp;24)</f>
        <v>5.6463052243568059</v>
      </c>
      <c r="L167" s="33">
        <f t="shared" si="274"/>
        <v>5.6463052243568059</v>
      </c>
      <c r="M167" s="24">
        <f>SUMIFS(Detail!R:R,Detail!$A:$A,$B167,Detail!$B:$B,"&lt;="&amp;27)</f>
        <v>9.3639665352390793</v>
      </c>
      <c r="N167" s="24">
        <f>SUMIFS(Detail!R:R,Detail!$A:$A,$B167,Detail!$B:$B,"&lt;="&amp;30)</f>
        <v>13.193934219037885</v>
      </c>
      <c r="O167" s="24">
        <f>SUMIFS(Detail!R:R,Detail!$A:$A,$B167,Detail!$B:$B,"&lt;="&amp;33)</f>
        <v>17.051145551933551</v>
      </c>
      <c r="P167" s="24">
        <f>SUMIFS(Detail!R:R,Detail!$A:$A,$B167,Detail!$B:$B,"&lt;="&amp;36)</f>
        <v>21.417422890281081</v>
      </c>
      <c r="Q167" s="33">
        <f t="shared" si="275"/>
        <v>21.417422890281081</v>
      </c>
      <c r="R167" s="24">
        <f>SUMIFS(Detail!R:R,Detail!$A:$A,$B167,Detail!$B:$B,"&lt;="&amp;39)</f>
        <v>26.843409696543794</v>
      </c>
      <c r="S167" s="24">
        <f>SUMIFS(Detail!R:R,Detail!$A:$A,$B167,Detail!$B:$B,"&lt;="&amp;42)</f>
        <v>33.443506664058688</v>
      </c>
      <c r="T167" s="24">
        <f>SUMIFS(Detail!R:R,Detail!$A:$A,$B167,Detail!$B:$B,"&lt;="&amp;45)</f>
        <v>40.138175473472614</v>
      </c>
      <c r="U167" s="24">
        <f>SUMIFS(Detail!R:R,Detail!$A:$A,$B167,Detail!$B:$B,"&lt;="&amp;48)</f>
        <v>46.886560779092136</v>
      </c>
      <c r="V167" s="33">
        <f t="shared" si="276"/>
        <v>46.886560779092136</v>
      </c>
      <c r="W167" s="24">
        <f>SUMIFS(Detail!R:R,Detail!$A:$A,$B167,Detail!$B:$B,"&lt;="&amp;51)</f>
        <v>54.700530472103594</v>
      </c>
      <c r="X167" s="24">
        <f>SUMIFS(Detail!R:R,Detail!$A:$A,$B167,Detail!$B:$B,"&lt;="&amp;54)</f>
        <v>64.69825771350267</v>
      </c>
      <c r="Y167" s="24">
        <f>SUMIFS(Detail!R:R,Detail!$A:$A,$B167,Detail!$B:$B,"&lt;="&amp;57)</f>
        <v>77.112224667807112</v>
      </c>
      <c r="Z167" s="24">
        <f>SUMIFS(Detail!R:R,Detail!$A:$A,$B167,Detail!$B:$B,"&lt;="&amp;60)</f>
        <v>89.781330817843923</v>
      </c>
      <c r="AA167" s="33">
        <f t="shared" si="277"/>
        <v>89.781330817843923</v>
      </c>
      <c r="AB167" s="24">
        <f>SUMIFS(Detail!R:R,Detail!$A:$A,$B167,Detail!$B:$B,"&lt;="&amp;63)</f>
        <v>95.087102681321767</v>
      </c>
      <c r="AC167" s="24">
        <f>SUMIFS(Detail!R:R,Detail!$A:$A,$B167,Detail!$B:$B,"&lt;="&amp;66)</f>
        <v>92.252098152090127</v>
      </c>
      <c r="AD167" s="24">
        <f>SUMIFS(Detail!R:R,Detail!$A:$A,$B167,Detail!$B:$B,"&lt;="&amp;69)</f>
        <v>87.102554265703191</v>
      </c>
      <c r="AE167" s="24">
        <f>SUMIFS(Detail!R:R,Detail!$A:$A,$B167,Detail!$B:$B,"&lt;="&amp;72)</f>
        <v>81.395831876781017</v>
      </c>
      <c r="AF167" s="33">
        <f t="shared" si="278"/>
        <v>81.395831876781017</v>
      </c>
      <c r="AG167" s="24">
        <f>SUMIFS(Detail!R:R,Detail!$A:$A,$B167,Detail!$B:$B,"&lt;="&amp;75)</f>
        <v>75.75606766612168</v>
      </c>
      <c r="AH167" s="24">
        <f>SUMIFS(Detail!R:R,Detail!$A:$A,$B167,Detail!$B:$B,"&lt;="&amp;78)</f>
        <v>70.416700576447852</v>
      </c>
      <c r="AI167" s="24">
        <f>SUMIFS(Detail!R:R,Detail!$A:$A,$B167,Detail!$B:$B,"&lt;="&amp;81)</f>
        <v>65.456562192163005</v>
      </c>
      <c r="AJ167" s="24">
        <f>SUMIFS(Detail!R:R,Detail!$A:$A,$B167,Detail!$B:$B,"&lt;="&amp;84)</f>
        <v>60.888929228385734</v>
      </c>
      <c r="AK167" s="33">
        <f t="shared" si="279"/>
        <v>60.888929228385734</v>
      </c>
      <c r="AL167" s="24">
        <f>SUMIFS(Detail!R:R,Detail!$A:$A,$B167,Detail!$B:$B,"&lt;="&amp;87)</f>
        <v>56.69892473073071</v>
      </c>
      <c r="AM167" s="24">
        <f>SUMIFS(Detail!R:R,Detail!$A:$A,$B167,Detail!$B:$B,"&lt;="&amp;90)</f>
        <v>52.860259097894811</v>
      </c>
      <c r="AN167" s="24">
        <f>SUMIFS(Detail!R:R,Detail!$A:$A,$B167,Detail!$B:$B,"&lt;="&amp;93)</f>
        <v>49.343016887609053</v>
      </c>
      <c r="AO167" s="24">
        <f>SUMIFS(Detail!R:R,Detail!$A:$A,$B167,Detail!$B:$B,"&lt;="&amp;96)</f>
        <v>46.117300456274279</v>
      </c>
      <c r="AP167" s="33">
        <f t="shared" si="280"/>
        <v>46.117300456274279</v>
      </c>
      <c r="AQ167" s="24">
        <f>SUMIFS(Detail!R:R,Detail!$A:$A,$B167,Detail!$B:$B,"&lt;="&amp;99)</f>
        <v>43.154876989298714</v>
      </c>
      <c r="AR167" s="24">
        <f>SUMIFS(Detail!R:R,Detail!$A:$A,$B167,Detail!$B:$B,"&lt;="&amp;102)</f>
        <v>40.429840940040833</v>
      </c>
      <c r="AS167" s="24">
        <f>SUMIFS(Detail!R:R,Detail!$A:$A,$B167,Detail!$B:$B,"&lt;="&amp;105)</f>
        <v>37.918788693751765</v>
      </c>
      <c r="AT167" s="24">
        <f>SUMIFS(Detail!R:R,Detail!$A:$A,$B167,Detail!$B:$B,"&lt;="&amp;108)</f>
        <v>35.60075643151157</v>
      </c>
      <c r="AU167" s="33">
        <f t="shared" si="281"/>
        <v>35.60075643151157</v>
      </c>
      <c r="AV167" s="24">
        <f>SUMIFS(Detail!R:R,Detail!$A:$A,$B167,Detail!$B:$B,"&lt;="&amp;111)</f>
        <v>33.457050184782929</v>
      </c>
      <c r="AW167" s="24">
        <f>SUMIFS(Detail!R:R,Detail!$A:$A,$B167,Detail!$B:$B,"&lt;="&amp;114)</f>
        <v>31.471034688243776</v>
      </c>
      <c r="AX167" s="24">
        <f>SUMIFS(Detail!R:R,Detail!$A:$A,$B167,Detail!$B:$B,"&lt;="&amp;117)</f>
        <v>29.627915023118817</v>
      </c>
      <c r="AY167" s="24">
        <f>SUMIFS(Detail!R:R,Detail!$A:$A,$B167,Detail!$B:$B,"&lt;="&amp;120)</f>
        <v>27.914527750285743</v>
      </c>
      <c r="AZ167" s="33">
        <f t="shared" si="282"/>
        <v>27.914527750285743</v>
      </c>
      <c r="BA167" s="24">
        <f>SUMIFS(Detail!R:R,Detail!$A:$A,$B167,Detail!$B:$B,"&lt;="&amp;123)</f>
        <v>26.319149017632526</v>
      </c>
      <c r="BB167" s="24">
        <f>SUMIFS(Detail!R:R,Detail!$A:$A,$B167,Detail!$B:$B,"&lt;="&amp;126)</f>
        <v>24.83132224760061</v>
      </c>
      <c r="BC167" s="24">
        <f>SUMIFS(Detail!R:R,Detail!$A:$A,$B167,Detail!$B:$B,"&lt;="&amp;129)</f>
        <v>23.441705488116327</v>
      </c>
      <c r="BD167" s="24">
        <f>SUMIFS(Detail!R:R,Detail!$A:$A,$B167,Detail!$B:$B,"&lt;="&amp;132)</f>
        <v>22.141937274014708</v>
      </c>
      <c r="BE167" s="33">
        <f t="shared" si="283"/>
        <v>22.141937274014708</v>
      </c>
      <c r="BF167" s="24">
        <f>SUMIFS(Detail!R:R,Detail!$A:$A,$B167,Detail!$B:$B,"&lt;="&amp;135)</f>
        <v>20.924519310501864</v>
      </c>
      <c r="BG167" s="24">
        <f>SUMIFS(Detail!R:R,Detail!$A:$A,$B167,Detail!$B:$B,"&lt;="&amp;138)</f>
        <v>19.782714130467411</v>
      </c>
      <c r="BH167" s="24">
        <f>SUMIFS(Detail!R:R,Detail!$A:$A,$B167,Detail!$B:$B,"&lt;="&amp;141)</f>
        <v>18.710455912680573</v>
      </c>
      <c r="BI167" s="24">
        <f>SUMIFS(Detail!R:R,Detail!$A:$A,$B167,Detail!$B:$B,"&lt;="&amp;144)</f>
        <v>17.702272777374901</v>
      </c>
      <c r="BJ167" s="33">
        <f t="shared" si="284"/>
        <v>17.702272777374901</v>
      </c>
      <c r="BK167" s="24">
        <f>SUMIFS(Detail!R:R,Detail!$A:$A,$B167,Detail!$B:$B,"&lt;="&amp;147)</f>
        <v>16.753219043890567</v>
      </c>
      <c r="BL167" s="24">
        <f>SUMIFS(Detail!R:R,Detail!$A:$A,$B167,Detail!$B:$B,"&lt;="&amp;150)</f>
        <v>15.858816112017735</v>
      </c>
      <c r="BM167" s="24">
        <f>SUMIFS(Detail!R:R,Detail!$A:$A,$B167,Detail!$B:$B,"&lt;="&amp;153)</f>
        <v>15.015000798880465</v>
      </c>
      <c r="BN167" s="24">
        <f>SUMIFS(Detail!R:R,Detail!$A:$A,$B167,Detail!$B:$B,"&lt;="&amp;156)</f>
        <v>14.218080119424371</v>
      </c>
      <c r="BO167" s="33">
        <f t="shared" si="285"/>
        <v>14.218080119424371</v>
      </c>
      <c r="BP167" s="24">
        <f>SUMIFS(Detail!R:R,Detail!$A:$A,$B167,Detail!$B:$B,"&lt;="&amp;159)</f>
        <v>13.464691637944725</v>
      </c>
      <c r="BQ167" s="24">
        <f>SUMIFS(Detail!R:R,Detail!$A:$A,$B167,Detail!$B:$B,"&lt;="&amp;162)</f>
        <v>12.75176864035609</v>
      </c>
      <c r="BR167" s="24">
        <f>SUMIFS(Detail!R:R,Detail!$A:$A,$B167,Detail!$B:$B,"&lt;="&amp;165)</f>
        <v>12.076509482947358</v>
      </c>
      <c r="BS167" s="24">
        <f>SUMIFS(Detail!R:R,Detail!$A:$A,$B167,Detail!$B:$B,"&lt;="&amp;168)</f>
        <v>11.436350564687928</v>
      </c>
      <c r="BT167" s="33">
        <f t="shared" si="286"/>
        <v>11.436350564687928</v>
      </c>
      <c r="BU167" s="24">
        <f>SUMIFS(Detail!R:R,Detail!$A:$A,$B167,Detail!$B:$B,"&lt;="&amp;171)</f>
        <v>10.82894244842737</v>
      </c>
      <c r="BV167" s="24">
        <f>SUMIFS(Detail!R:R,Detail!$A:$A,$B167,Detail!$B:$B,"&lt;="&amp;174)</f>
        <v>10.252128723257556</v>
      </c>
      <c r="BW167" s="24">
        <f>SUMIFS(Detail!R:R,Detail!$A:$A,$B167,Detail!$B:$B,"&lt;="&amp;177)</f>
        <v>9.7039272574279494</v>
      </c>
      <c r="BX167" s="24">
        <f>SUMIFS(Detail!R:R,Detail!$A:$A,$B167,Detail!$B:$B,"&lt;="&amp;180)</f>
        <v>9.1825135399257078</v>
      </c>
      <c r="BY167" s="33">
        <f t="shared" si="287"/>
        <v>9.1825135399257078</v>
      </c>
      <c r="BZ167" s="24">
        <f>SUMIFS(Detail!R:R,Detail!$A:$A,$B167,Detail!$B:$B,"&lt;="&amp;183)</f>
        <v>8.6862058504102606</v>
      </c>
      <c r="CA167" s="24">
        <f>SUMIFS(Detail!R:R,Detail!$A:$A,$B167,Detail!$B:$B,"&lt;="&amp;186)</f>
        <v>8.2134520326571874</v>
      </c>
      <c r="CB167" s="24">
        <f>SUMIFS(Detail!R:R,Detail!$A:$A,$B167,Detail!$B:$B,"&lt;="&amp;189)</f>
        <v>7.7628176769977699</v>
      </c>
      <c r="CC167" s="24">
        <f>SUMIFS(Detail!R:R,Detail!$A:$A,$B167,Detail!$B:$B,"&lt;="&amp;192)</f>
        <v>7.3329755431487911</v>
      </c>
      <c r="CD167" s="33">
        <f t="shared" si="288"/>
        <v>7.3329755431487911</v>
      </c>
      <c r="CE167" s="24">
        <f>SUMIFS(Detail!R:R,Detail!$A:$A,$B167,Detail!$B:$B,"&lt;="&amp;195)</f>
        <v>6.9226960770365622</v>
      </c>
      <c r="CF167" s="24">
        <f>SUMIFS(Detail!R:R,Detail!$A:$A,$B167,Detail!$B:$B,"&lt;="&amp;198)</f>
        <v>6.5308388942748934</v>
      </c>
      <c r="CG167" s="24">
        <f>SUMIFS(Detail!R:R,Detail!$A:$A,$B167,Detail!$B:$B,"&lt;="&amp;201)</f>
        <v>6.1563451193095489</v>
      </c>
      <c r="CH167" s="24">
        <f>SUMIFS(Detail!R:R,Detail!$A:$A,$B167,Detail!$B:$B,"&lt;="&amp;204)</f>
        <v>5.7982304833246872</v>
      </c>
      <c r="CI167" s="33">
        <f t="shared" si="289"/>
        <v>5.7982304833246872</v>
      </c>
      <c r="CJ167" s="24">
        <f>SUMIFS(Detail!R:R,Detail!$A:$A,$B167,Detail!$B:$B,"&lt;="&amp;207)</f>
        <v>5.4555790961607045</v>
      </c>
      <c r="CK167" s="24">
        <f>SUMIFS(Detail!R:R,Detail!$A:$A,$B167,Detail!$B:$B,"&lt;="&amp;210)</f>
        <v>5.127537817960274</v>
      </c>
      <c r="CL167" s="24">
        <f>SUMIFS(Detail!R:R,Detail!$A:$A,$B167,Detail!$B:$B,"&lt;="&amp;213)</f>
        <v>4.8133111653468177</v>
      </c>
      <c r="CM167" s="24">
        <f>SUMIFS(Detail!R:R,Detail!$A:$A,$B167,Detail!$B:$B,"&lt;="&amp;216)</f>
        <v>4.5121566947905194</v>
      </c>
      <c r="CN167" s="33">
        <f t="shared" si="290"/>
        <v>4.5121566947905194</v>
      </c>
      <c r="CO167" s="24">
        <f>SUMIFS(Detail!R:R,Detail!$A:$A,$B167,Detail!$B:$B,"&lt;="&amp;219)</f>
        <v>4.2233808126520671</v>
      </c>
      <c r="CP167" s="24">
        <f>SUMIFS(Detail!R:R,Detail!$A:$A,$B167,Detail!$B:$B,"&lt;="&amp;222)</f>
        <v>3.9463349673261519</v>
      </c>
      <c r="CQ167" s="24">
        <f>SUMIFS(Detail!R:R,Detail!$A:$A,$B167,Detail!$B:$B,"&lt;="&amp;225)</f>
        <v>3.6804121840871176</v>
      </c>
      <c r="CR167" s="24">
        <f>SUMIFS(Detail!R:R,Detail!$A:$A,$B167,Detail!$B:$B,"&lt;="&amp;228)</f>
        <v>3.4250439077511601</v>
      </c>
      <c r="CS167" s="33">
        <f t="shared" si="291"/>
        <v>3.4250439077511601</v>
      </c>
      <c r="CT167" s="24">
        <f>SUMIFS(Detail!R:R,Detail!$A:$A,$B167,Detail!$B:$B,"&lt;="&amp;231)</f>
        <v>3.1796971222197499</v>
      </c>
      <c r="CU167" s="24">
        <f>SUMIFS(Detail!R:R,Detail!$A:$A,$B167,Detail!$B:$B,"&lt;="&amp;234)</f>
        <v>2.9438717194298079</v>
      </c>
      <c r="CV167" s="24">
        <f>SUMIFS(Detail!R:R,Detail!$A:$A,$B167,Detail!$B:$B,"&lt;="&amp;237)</f>
        <v>2.7170980932665998</v>
      </c>
      <c r="CW167" s="24">
        <f>SUMIFS(Detail!R:R,Detail!$A:$A,$B167,Detail!$B:$B,"&lt;="&amp;240)</f>
        <v>2.4989349366687748</v>
      </c>
      <c r="CX167" s="33">
        <f t="shared" si="292"/>
        <v>2.4989349366687748</v>
      </c>
      <c r="CY167" s="24">
        <f>SUMIFS(Detail!R:R,Detail!$A:$A,$B167,Detail!$B:$B,"&lt;="&amp;243)</f>
        <v>0</v>
      </c>
      <c r="CZ167" s="24">
        <f>SUMIFS(Detail!R:R,Detail!$A:$A,$B167,Detail!$B:$B,"&lt;="&amp;246)</f>
        <v>0</v>
      </c>
      <c r="DA167" s="24">
        <f>SUMIFS(Detail!R:R,Detail!$A:$A,$B167,Detail!$B:$B,"&lt;="&amp;249)</f>
        <v>0</v>
      </c>
      <c r="DB167" s="24">
        <f>SUMIFS(Detail!R:R,Detail!$A:$A,$B167,Detail!$B:$B,"&lt;="&amp;252)</f>
        <v>0</v>
      </c>
      <c r="DC167" s="33">
        <f t="shared" si="293"/>
        <v>0</v>
      </c>
      <c r="DD167" s="86">
        <f>SUMIFS(Detail!R:R,Detail!$A:$A,$B167,Detail!$B:$B,"&gt;60")</f>
        <v>-89.781330817843923</v>
      </c>
    </row>
    <row r="168" spans="1:108" x14ac:dyDescent="0.25">
      <c r="A168" t="s">
        <v>5406</v>
      </c>
      <c r="B168" s="32" t="s">
        <v>5128</v>
      </c>
      <c r="C168" s="24">
        <f>SUMIFS(Detail!R:R,Detail!$A:$A,$B168,Detail!$B:$B,"&lt;="&amp;3)</f>
        <v>0</v>
      </c>
      <c r="D168" s="24">
        <f>SUMIFS(Detail!R:R,Detail!$A:$A,$B168,Detail!$B:$B,"&lt;="&amp;6)</f>
        <v>0</v>
      </c>
      <c r="E168" s="24">
        <f>SUMIFS(Detail!R:R,Detail!$A:$A,$B168,Detail!$B:$B,"&lt;="&amp;9)</f>
        <v>0</v>
      </c>
      <c r="F168" s="24">
        <f>SUMIFS(Detail!R:R,Detail!$A:$A,$B168,Detail!$B:$B,"&lt;="&amp;12)</f>
        <v>0</v>
      </c>
      <c r="G168" s="33">
        <f t="shared" si="273"/>
        <v>0</v>
      </c>
      <c r="H168" s="24">
        <f>SUMIFS(Detail!R:R,Detail!$A:$A,$B168,Detail!$B:$B,"&lt;="&amp;15)</f>
        <v>1.0779774350533877</v>
      </c>
      <c r="I168" s="24">
        <f>SUMIFS(Detail!R:R,Detail!$A:$A,$B168,Detail!$B:$B,"&lt;="&amp;18)</f>
        <v>7.6353883065185961</v>
      </c>
      <c r="J168" s="24">
        <f>SUMIFS(Detail!R:R,Detail!$A:$A,$B168,Detail!$B:$B,"&lt;="&amp;21)</f>
        <v>35.285052106303041</v>
      </c>
      <c r="K168" s="24">
        <f>SUMIFS(Detail!R:R,Detail!$A:$A,$B168,Detail!$B:$B,"&lt;="&amp;24)</f>
        <v>98.351166724219581</v>
      </c>
      <c r="L168" s="33">
        <f t="shared" si="274"/>
        <v>98.351166724219581</v>
      </c>
      <c r="M168" s="24">
        <f>SUMIFS(Detail!R:R,Detail!$A:$A,$B168,Detail!$B:$B,"&lt;="&amp;27)</f>
        <v>191.38698365927462</v>
      </c>
      <c r="N168" s="24">
        <f>SUMIFS(Detail!R:R,Detail!$A:$A,$B168,Detail!$B:$B,"&lt;="&amp;30)</f>
        <v>307.61866119852311</v>
      </c>
      <c r="O168" s="24">
        <f>SUMIFS(Detail!R:R,Detail!$A:$A,$B168,Detail!$B:$B,"&lt;="&amp;33)</f>
        <v>432.49953913912805</v>
      </c>
      <c r="P168" s="24">
        <f>SUMIFS(Detail!R:R,Detail!$A:$A,$B168,Detail!$B:$B,"&lt;="&amp;36)</f>
        <v>555.2167959072649</v>
      </c>
      <c r="Q168" s="33">
        <f t="shared" si="275"/>
        <v>555.2167959072649</v>
      </c>
      <c r="R168" s="24">
        <f>SUMIFS(Detail!R:R,Detail!$A:$A,$B168,Detail!$B:$B,"&lt;="&amp;39)</f>
        <v>685.51738592952006</v>
      </c>
      <c r="S168" s="24">
        <f>SUMIFS(Detail!R:R,Detail!$A:$A,$B168,Detail!$B:$B,"&lt;="&amp;42)</f>
        <v>832.82806814470496</v>
      </c>
      <c r="T168" s="24">
        <f>SUMIFS(Detail!R:R,Detail!$A:$A,$B168,Detail!$B:$B,"&lt;="&amp;45)</f>
        <v>1004.860021366947</v>
      </c>
      <c r="U168" s="24">
        <f>SUMIFS(Detail!R:R,Detail!$A:$A,$B168,Detail!$B:$B,"&lt;="&amp;48)</f>
        <v>1208.7990301990103</v>
      </c>
      <c r="V168" s="33">
        <f t="shared" si="276"/>
        <v>1208.7990301990103</v>
      </c>
      <c r="W168" s="24">
        <f>SUMIFS(Detail!R:R,Detail!$A:$A,$B168,Detail!$B:$B,"&lt;="&amp;51)</f>
        <v>1452.1913282284804</v>
      </c>
      <c r="X168" s="24">
        <f>SUMIFS(Detail!R:R,Detail!$A:$A,$B168,Detail!$B:$B,"&lt;="&amp;54)</f>
        <v>1743.5394457636976</v>
      </c>
      <c r="Y168" s="24">
        <f>SUMIFS(Detail!R:R,Detail!$A:$A,$B168,Detail!$B:$B,"&lt;="&amp;57)</f>
        <v>2092.7604793434766</v>
      </c>
      <c r="Z168" s="24">
        <f>SUMIFS(Detail!R:R,Detail!$A:$A,$B168,Detail!$B:$B,"&lt;="&amp;60)</f>
        <v>2511.6051338911129</v>
      </c>
      <c r="AA168" s="33">
        <f t="shared" si="277"/>
        <v>2511.6051338911129</v>
      </c>
      <c r="AB168" s="24">
        <f>SUMIFS(Detail!R:R,Detail!$A:$A,$B168,Detail!$B:$B,"&lt;="&amp;63)</f>
        <v>1669.01143795397</v>
      </c>
      <c r="AC168" s="24">
        <f>SUMIFS(Detail!R:R,Detail!$A:$A,$B168,Detail!$B:$B,"&lt;="&amp;66)</f>
        <v>901.80957192287678</v>
      </c>
      <c r="AD168" s="24">
        <f>SUMIFS(Detail!R:R,Detail!$A:$A,$B168,Detail!$B:$B,"&lt;="&amp;69)</f>
        <v>476.70222399792328</v>
      </c>
      <c r="AE168" s="24">
        <f>SUMIFS(Detail!R:R,Detail!$A:$A,$B168,Detail!$B:$B,"&lt;="&amp;72)</f>
        <v>253.44436452178343</v>
      </c>
      <c r="AF168" s="33">
        <f t="shared" si="278"/>
        <v>253.44436452178343</v>
      </c>
      <c r="AG168" s="24">
        <f>SUMIFS(Detail!R:R,Detail!$A:$A,$B168,Detail!$B:$B,"&lt;="&amp;75)</f>
        <v>136.4407553628007</v>
      </c>
      <c r="AH168" s="24">
        <f>SUMIFS(Detail!R:R,Detail!$A:$A,$B168,Detail!$B:$B,"&lt;="&amp;78)</f>
        <v>74.473717891833076</v>
      </c>
      <c r="AI168" s="24">
        <f>SUMIFS(Detail!R:R,Detail!$A:$A,$B168,Detail!$B:$B,"&lt;="&amp;81)</f>
        <v>41.199506310556899</v>
      </c>
      <c r="AJ168" s="24">
        <f>SUMIFS(Detail!R:R,Detail!$A:$A,$B168,Detail!$B:$B,"&lt;="&amp;84)</f>
        <v>23.078673348391021</v>
      </c>
      <c r="AK168" s="33">
        <f t="shared" si="279"/>
        <v>23.078673348391021</v>
      </c>
      <c r="AL168" s="24">
        <f>SUMIFS(Detail!R:R,Detail!$A:$A,$B168,Detail!$B:$B,"&lt;="&amp;87)</f>
        <v>13.076972842405667</v>
      </c>
      <c r="AM168" s="24">
        <f>SUMIFS(Detail!R:R,Detail!$A:$A,$B168,Detail!$B:$B,"&lt;="&amp;90)</f>
        <v>7.4876213631796418</v>
      </c>
      <c r="AN168" s="24">
        <f>SUMIFS(Detail!R:R,Detail!$A:$A,$B168,Detail!$B:$B,"&lt;="&amp;93)</f>
        <v>4.3283445430424763</v>
      </c>
      <c r="AO168" s="24">
        <f>SUMIFS(Detail!R:R,Detail!$A:$A,$B168,Detail!$B:$B,"&lt;="&amp;96)</f>
        <v>2.5239804524098872</v>
      </c>
      <c r="AP168" s="33">
        <f t="shared" si="280"/>
        <v>2.5239804524098872</v>
      </c>
      <c r="AQ168" s="24">
        <f>SUMIFS(Detail!R:R,Detail!$A:$A,$B168,Detail!$B:$B,"&lt;="&amp;99)</f>
        <v>1.483623331412673</v>
      </c>
      <c r="AR168" s="24">
        <f>SUMIFS(Detail!R:R,Detail!$A:$A,$B168,Detail!$B:$B,"&lt;="&amp;102)</f>
        <v>0.8785376405066927</v>
      </c>
      <c r="AS168" s="24">
        <f>SUMIFS(Detail!R:R,Detail!$A:$A,$B168,Detail!$B:$B,"&lt;="&amp;105)</f>
        <v>0.52378756055259146</v>
      </c>
      <c r="AT168" s="24">
        <f>SUMIFS(Detail!R:R,Detail!$A:$A,$B168,Detail!$B:$B,"&lt;="&amp;108)</f>
        <v>0.3142649854416959</v>
      </c>
      <c r="AU168" s="33">
        <f t="shared" si="281"/>
        <v>0.3142649854416959</v>
      </c>
      <c r="AV168" s="24">
        <f>SUMIFS(Detail!R:R,Detail!$A:$A,$B168,Detail!$B:$B,"&lt;="&amp;111)</f>
        <v>0.18966862443630816</v>
      </c>
      <c r="AW168" s="24">
        <f>SUMIFS(Detail!R:R,Detail!$A:$A,$B168,Detail!$B:$B,"&lt;="&amp;114)</f>
        <v>0.11510323353286367</v>
      </c>
      <c r="AX168" s="24">
        <f>SUMIFS(Detail!R:R,Detail!$A:$A,$B168,Detail!$B:$B,"&lt;="&amp;117)</f>
        <v>7.0214055987889878E-2</v>
      </c>
      <c r="AY168" s="24">
        <f>SUMIFS(Detail!R:R,Detail!$A:$A,$B168,Detail!$B:$B,"&lt;="&amp;120)</f>
        <v>4.3040037591708824E-2</v>
      </c>
      <c r="AZ168" s="33">
        <f t="shared" si="282"/>
        <v>4.3040037591708824E-2</v>
      </c>
      <c r="BA168" s="24">
        <f>SUMIFS(Detail!R:R,Detail!$A:$A,$B168,Detail!$B:$B,"&lt;="&amp;123)</f>
        <v>2.6504169851250481E-2</v>
      </c>
      <c r="BB168" s="24">
        <f>SUMIFS(Detail!R:R,Detail!$A:$A,$B168,Detail!$B:$B,"&lt;="&amp;126)</f>
        <v>1.6392352488765027E-2</v>
      </c>
      <c r="BC168" s="24">
        <f>SUMIFS(Detail!R:R,Detail!$A:$A,$B168,Detail!$B:$B,"&lt;="&amp;129)</f>
        <v>1.0180203869822435E-2</v>
      </c>
      <c r="BD168" s="24">
        <f>SUMIFS(Detail!R:R,Detail!$A:$A,$B168,Detail!$B:$B,"&lt;="&amp;132)</f>
        <v>6.3470389577560127E-3</v>
      </c>
      <c r="BE168" s="33">
        <f t="shared" si="283"/>
        <v>6.3470389577560127E-3</v>
      </c>
      <c r="BF168" s="24">
        <f>SUMIFS(Detail!R:R,Detail!$A:$A,$B168,Detail!$B:$B,"&lt;="&amp;135)</f>
        <v>3.9719560372759588E-3</v>
      </c>
      <c r="BG168" s="24">
        <f>SUMIFS(Detail!R:R,Detail!$A:$A,$B168,Detail!$B:$B,"&lt;="&amp;138)</f>
        <v>2.4944921460701153E-3</v>
      </c>
      <c r="BH168" s="24">
        <f>SUMIFS(Detail!R:R,Detail!$A:$A,$B168,Detail!$B:$B,"&lt;="&amp;141)</f>
        <v>1.5719406146672554E-3</v>
      </c>
      <c r="BI168" s="24">
        <f>SUMIFS(Detail!R:R,Detail!$A:$A,$B168,Detail!$B:$B,"&lt;="&amp;144)</f>
        <v>9.9381051404634491E-4</v>
      </c>
      <c r="BJ168" s="33">
        <f t="shared" si="284"/>
        <v>9.9381051404634491E-4</v>
      </c>
      <c r="BK168" s="24">
        <f>SUMIFS(Detail!R:R,Detail!$A:$A,$B168,Detail!$B:$B,"&lt;="&amp;147)</f>
        <v>6.3026965653989464E-4</v>
      </c>
      <c r="BL168" s="24">
        <f>SUMIFS(Detail!R:R,Detail!$A:$A,$B168,Detail!$B:$B,"&lt;="&amp;150)</f>
        <v>4.0091353730531409E-4</v>
      </c>
      <c r="BM168" s="24">
        <f>SUMIFS(Detail!R:R,Detail!$A:$A,$B168,Detail!$B:$B,"&lt;="&amp;153)</f>
        <v>2.5575639301678166E-4</v>
      </c>
      <c r="BN168" s="24">
        <f>SUMIFS(Detail!R:R,Detail!$A:$A,$B168,Detail!$B:$B,"&lt;="&amp;156)</f>
        <v>1.6360896552214399E-4</v>
      </c>
      <c r="BO168" s="33">
        <f t="shared" si="285"/>
        <v>1.6360896552214399E-4</v>
      </c>
      <c r="BP168" s="24">
        <f>SUMIFS(Detail!R:R,Detail!$A:$A,$B168,Detail!$B:$B,"&lt;="&amp;159)</f>
        <v>1.0494192247278988E-4</v>
      </c>
      <c r="BQ168" s="24">
        <f>SUMIFS(Detail!R:R,Detail!$A:$A,$B168,Detail!$B:$B,"&lt;="&amp;162)</f>
        <v>6.748566374881193E-5</v>
      </c>
      <c r="BR168" s="24">
        <f>SUMIFS(Detail!R:R,Detail!$A:$A,$B168,Detail!$B:$B,"&lt;="&amp;165)</f>
        <v>4.350671952124685E-5</v>
      </c>
      <c r="BS168" s="24">
        <f>SUMIFS(Detail!R:R,Detail!$A:$A,$B168,Detail!$B:$B,"&lt;="&amp;168)</f>
        <v>2.8115624445490539E-5</v>
      </c>
      <c r="BT168" s="33">
        <f t="shared" si="286"/>
        <v>2.8115624445490539E-5</v>
      </c>
      <c r="BU168" s="24">
        <f>SUMIFS(Detail!R:R,Detail!$A:$A,$B168,Detail!$B:$B,"&lt;="&amp;171)</f>
        <v>1.8211758288089186E-5</v>
      </c>
      <c r="BV168" s="24">
        <f>SUMIFS(Detail!R:R,Detail!$A:$A,$B168,Detail!$B:$B,"&lt;="&amp;174)</f>
        <v>1.1823256500065327E-5</v>
      </c>
      <c r="BW168" s="24">
        <f>SUMIFS(Detail!R:R,Detail!$A:$A,$B168,Detail!$B:$B,"&lt;="&amp;177)</f>
        <v>7.6926153269596398E-6</v>
      </c>
      <c r="BX168" s="24">
        <f>SUMIFS(Detail!R:R,Detail!$A:$A,$B168,Detail!$B:$B,"&lt;="&amp;180)</f>
        <v>5.0157104851678014E-6</v>
      </c>
      <c r="BY168" s="33">
        <f t="shared" si="287"/>
        <v>5.0157104851678014E-6</v>
      </c>
      <c r="BZ168" s="24">
        <f>SUMIFS(Detail!R:R,Detail!$A:$A,$B168,Detail!$B:$B,"&lt;="&amp;183)</f>
        <v>3.2770840334706008E-6</v>
      </c>
      <c r="CA168" s="24">
        <f>SUMIFS(Detail!R:R,Detail!$A:$A,$B168,Detail!$B:$B,"&lt;="&amp;186)</f>
        <v>2.1454179659485817E-6</v>
      </c>
      <c r="CB168" s="24">
        <f>SUMIFS(Detail!R:R,Detail!$A:$A,$B168,Detail!$B:$B,"&lt;="&amp;189)</f>
        <v>1.4072866179049015E-6</v>
      </c>
      <c r="CC168" s="24">
        <f>SUMIFS(Detail!R:R,Detail!$A:$A,$B168,Detail!$B:$B,"&lt;="&amp;192)</f>
        <v>9.2486880021169782E-7</v>
      </c>
      <c r="CD168" s="33">
        <f t="shared" si="288"/>
        <v>9.2486880021169782E-7</v>
      </c>
      <c r="CE168" s="24">
        <f>SUMIFS(Detail!R:R,Detail!$A:$A,$B168,Detail!$B:$B,"&lt;="&amp;195)</f>
        <v>6.0893944464623928E-7</v>
      </c>
      <c r="CF168" s="24">
        <f>SUMIFS(Detail!R:R,Detail!$A:$A,$B168,Detail!$B:$B,"&lt;="&amp;198)</f>
        <v>4.0165468817576766E-7</v>
      </c>
      <c r="CG168" s="24">
        <f>SUMIFS(Detail!R:R,Detail!$A:$A,$B168,Detail!$B:$B,"&lt;="&amp;201)</f>
        <v>2.6539055397734046E-7</v>
      </c>
      <c r="CH168" s="24">
        <f>SUMIFS(Detail!R:R,Detail!$A:$A,$B168,Detail!$B:$B,"&lt;="&amp;204)</f>
        <v>1.7565616872161627E-7</v>
      </c>
      <c r="CI168" s="33">
        <f t="shared" si="289"/>
        <v>1.7565616872161627E-7</v>
      </c>
      <c r="CJ168" s="24">
        <f>SUMIFS(Detail!R:R,Detail!$A:$A,$B168,Detail!$B:$B,"&lt;="&amp;207)</f>
        <v>1.164662535302341E-7</v>
      </c>
      <c r="CK168" s="24">
        <f>SUMIFS(Detail!R:R,Detail!$A:$A,$B168,Detail!$B:$B,"&lt;="&amp;210)</f>
        <v>7.7336153481155634E-8</v>
      </c>
      <c r="CL168" s="24">
        <f>SUMIFS(Detail!R:R,Detail!$A:$A,$B168,Detail!$B:$B,"&lt;="&amp;213)</f>
        <v>5.1426468417048454E-8</v>
      </c>
      <c r="CM168" s="24">
        <f>SUMIFS(Detail!R:R,Detail!$A:$A,$B168,Detail!$B:$B,"&lt;="&amp;216)</f>
        <v>3.4262484405189753E-8</v>
      </c>
      <c r="CN168" s="33">
        <f t="shared" si="290"/>
        <v>3.4262484405189753E-8</v>
      </c>
      <c r="CO168" s="24">
        <f>SUMIFS(Detail!R:R,Detail!$A:$A,$B168,Detail!$B:$B,"&lt;="&amp;219)</f>
        <v>2.2861058823764324E-8</v>
      </c>
      <c r="CP168" s="24">
        <f>SUMIFS(Detail!R:R,Detail!$A:$A,$B168,Detail!$B:$B,"&lt;="&amp;222)</f>
        <v>1.5272235032171011E-8</v>
      </c>
      <c r="CQ168" s="24">
        <f>SUMIFS(Detail!R:R,Detail!$A:$A,$B168,Detail!$B:$B,"&lt;="&amp;225)</f>
        <v>1.0222720447927713E-8</v>
      </c>
      <c r="CR168" s="24">
        <f>SUMIFS(Detail!R:R,Detail!$A:$A,$B168,Detail!$B:$B,"&lt;="&amp;228)</f>
        <v>6.8466761149466038E-9</v>
      </c>
      <c r="CS168" s="33">
        <f t="shared" si="291"/>
        <v>6.8466761149466038E-9</v>
      </c>
      <c r="CT168" s="24">
        <f>SUMIFS(Detail!R:R,Detail!$A:$A,$B168,Detail!$B:$B,"&lt;="&amp;231)</f>
        <v>4.5911292545497417E-9</v>
      </c>
      <c r="CU168" s="24">
        <f>SUMIFS(Detail!R:R,Detail!$A:$A,$B168,Detail!$B:$B,"&lt;="&amp;234)</f>
        <v>3.0850060284137726E-9</v>
      </c>
      <c r="CV168" s="24">
        <f>SUMIFS(Detail!R:R,Detail!$A:$A,$B168,Detail!$B:$B,"&lt;="&amp;237)</f>
        <v>2.066371962428093E-9</v>
      </c>
      <c r="CW168" s="24">
        <f>SUMIFS(Detail!R:R,Detail!$A:$A,$B168,Detail!$B:$B,"&lt;="&amp;240)</f>
        <v>1.3969838619232178E-9</v>
      </c>
      <c r="CX168" s="33">
        <f t="shared" si="292"/>
        <v>1.3969838619232178E-9</v>
      </c>
      <c r="CY168" s="24">
        <f>SUMIFS(Detail!R:R,Detail!$A:$A,$B168,Detail!$B:$B,"&lt;="&amp;243)</f>
        <v>0</v>
      </c>
      <c r="CZ168" s="24">
        <f>SUMIFS(Detail!R:R,Detail!$A:$A,$B168,Detail!$B:$B,"&lt;="&amp;246)</f>
        <v>0</v>
      </c>
      <c r="DA168" s="24">
        <f>SUMIFS(Detail!R:R,Detail!$A:$A,$B168,Detail!$B:$B,"&lt;="&amp;249)</f>
        <v>0</v>
      </c>
      <c r="DB168" s="24">
        <f>SUMIFS(Detail!R:R,Detail!$A:$A,$B168,Detail!$B:$B,"&lt;="&amp;252)</f>
        <v>0</v>
      </c>
      <c r="DC168" s="33">
        <f t="shared" si="293"/>
        <v>0</v>
      </c>
      <c r="DD168" s="86">
        <f>SUMIFS(Detail!R:R,Detail!$A:$A,$B168,Detail!$B:$B,"&gt;60")</f>
        <v>-2511.6051338911129</v>
      </c>
    </row>
    <row r="169" spans="1:108" x14ac:dyDescent="0.25">
      <c r="A169" t="s">
        <v>5407</v>
      </c>
      <c r="B169" s="32" t="s">
        <v>5129</v>
      </c>
      <c r="C169" s="24">
        <f>SUMIFS(Detail!R:R,Detail!$A:$A,$B169,Detail!$B:$B,"&lt;="&amp;3)</f>
        <v>0</v>
      </c>
      <c r="D169" s="24">
        <f>SUMIFS(Detail!R:R,Detail!$A:$A,$B169,Detail!$B:$B,"&lt;="&amp;6)</f>
        <v>0</v>
      </c>
      <c r="E169" s="24">
        <f>SUMIFS(Detail!R:R,Detail!$A:$A,$B169,Detail!$B:$B,"&lt;="&amp;9)</f>
        <v>0</v>
      </c>
      <c r="F169" s="24">
        <f>SUMIFS(Detail!R:R,Detail!$A:$A,$B169,Detail!$B:$B,"&lt;="&amp;12)</f>
        <v>0</v>
      </c>
      <c r="G169" s="33">
        <f t="shared" si="273"/>
        <v>0</v>
      </c>
      <c r="H169" s="24">
        <f>SUMIFS(Detail!R:R,Detail!$A:$A,$B169,Detail!$B:$B,"&lt;="&amp;15)</f>
        <v>2.1081783953216448E-3</v>
      </c>
      <c r="I169" s="24">
        <f>SUMIFS(Detail!R:R,Detail!$A:$A,$B169,Detail!$B:$B,"&lt;="&amp;18)</f>
        <v>3.9435793931639977E-2</v>
      </c>
      <c r="J169" s="24">
        <f>SUMIFS(Detail!R:R,Detail!$A:$A,$B169,Detail!$B:$B,"&lt;="&amp;21)</f>
        <v>0.26628092759601907</v>
      </c>
      <c r="K169" s="24">
        <f>SUMIFS(Detail!R:R,Detail!$A:$A,$B169,Detail!$B:$B,"&lt;="&amp;24)</f>
        <v>1.1970971582425451</v>
      </c>
      <c r="L169" s="33">
        <f t="shared" si="274"/>
        <v>1.1970971582425451</v>
      </c>
      <c r="M169" s="24">
        <f>SUMIFS(Detail!R:R,Detail!$A:$A,$B169,Detail!$B:$B,"&lt;="&amp;27)</f>
        <v>3.6545350844256905</v>
      </c>
      <c r="N169" s="24">
        <f>SUMIFS(Detail!R:R,Detail!$A:$A,$B169,Detail!$B:$B,"&lt;="&amp;30)</f>
        <v>8.4513217758928825</v>
      </c>
      <c r="O169" s="24">
        <f>SUMIFS(Detail!R:R,Detail!$A:$A,$B169,Detail!$B:$B,"&lt;="&amp;33)</f>
        <v>16.249803123578225</v>
      </c>
      <c r="P169" s="24">
        <f>SUMIFS(Detail!R:R,Detail!$A:$A,$B169,Detail!$B:$B,"&lt;="&amp;36)</f>
        <v>27.358934699112655</v>
      </c>
      <c r="Q169" s="33">
        <f t="shared" si="275"/>
        <v>27.358934699112655</v>
      </c>
      <c r="R169" s="24">
        <f>SUMIFS(Detail!R:R,Detail!$A:$A,$B169,Detail!$B:$B,"&lt;="&amp;39)</f>
        <v>41.832135078892598</v>
      </c>
      <c r="S169" s="24">
        <f>SUMIFS(Detail!R:R,Detail!$A:$A,$B169,Detail!$B:$B,"&lt;="&amp;42)</f>
        <v>59.803582530216595</v>
      </c>
      <c r="T169" s="24">
        <f>SUMIFS(Detail!R:R,Detail!$A:$A,$B169,Detail!$B:$B,"&lt;="&amp;45)</f>
        <v>81.584497671180984</v>
      </c>
      <c r="U169" s="24">
        <f>SUMIFS(Detail!R:R,Detail!$A:$A,$B169,Detail!$B:$B,"&lt;="&amp;48)</f>
        <v>107.67444234757838</v>
      </c>
      <c r="V169" s="33">
        <f t="shared" si="276"/>
        <v>107.67444234757838</v>
      </c>
      <c r="W169" s="24">
        <f>SUMIFS(Detail!R:R,Detail!$A:$A,$B169,Detail!$B:$B,"&lt;="&amp;51)</f>
        <v>138.76441595725336</v>
      </c>
      <c r="X169" s="24">
        <f>SUMIFS(Detail!R:R,Detail!$A:$A,$B169,Detail!$B:$B,"&lt;="&amp;54)</f>
        <v>175.74722676151407</v>
      </c>
      <c r="Y169" s="24">
        <f>SUMIFS(Detail!R:R,Detail!$A:$A,$B169,Detail!$B:$B,"&lt;="&amp;57)</f>
        <v>219.73775517029532</v>
      </c>
      <c r="Z169" s="24">
        <f>SUMIFS(Detail!R:R,Detail!$A:$A,$B169,Detail!$B:$B,"&lt;="&amp;60)</f>
        <v>272.10339775531014</v>
      </c>
      <c r="AA169" s="33">
        <f t="shared" si="277"/>
        <v>272.10339775531014</v>
      </c>
      <c r="AB169" s="24">
        <f>SUMIFS(Detail!R:R,Detail!$A:$A,$B169,Detail!$B:$B,"&lt;="&amp;63)</f>
        <v>329.83578682661442</v>
      </c>
      <c r="AC169" s="24">
        <f>SUMIFS(Detail!R:R,Detail!$A:$A,$B169,Detail!$B:$B,"&lt;="&amp;66)</f>
        <v>372.72257646741502</v>
      </c>
      <c r="AD169" s="24">
        <f>SUMIFS(Detail!R:R,Detail!$A:$A,$B169,Detail!$B:$B,"&lt;="&amp;69)</f>
        <v>396.05007873479144</v>
      </c>
      <c r="AE169" s="24">
        <f>SUMIFS(Detail!R:R,Detail!$A:$A,$B169,Detail!$B:$B,"&lt;="&amp;72)</f>
        <v>404.1687439288977</v>
      </c>
      <c r="AF169" s="33">
        <f t="shared" si="278"/>
        <v>404.1687439288977</v>
      </c>
      <c r="AG169" s="24">
        <f>SUMIFS(Detail!R:R,Detail!$A:$A,$B169,Detail!$B:$B,"&lt;="&amp;75)</f>
        <v>401.79567278943466</v>
      </c>
      <c r="AH169" s="24">
        <f>SUMIFS(Detail!R:R,Detail!$A:$A,$B169,Detail!$B:$B,"&lt;="&amp;78)</f>
        <v>392.55429500974219</v>
      </c>
      <c r="AI169" s="24">
        <f>SUMIFS(Detail!R:R,Detail!$A:$A,$B169,Detail!$B:$B,"&lt;="&amp;81)</f>
        <v>379.00669126257139</v>
      </c>
      <c r="AJ169" s="24">
        <f>SUMIFS(Detail!R:R,Detail!$A:$A,$B169,Detail!$B:$B,"&lt;="&amp;84)</f>
        <v>362.91364608912136</v>
      </c>
      <c r="AK169" s="33">
        <f t="shared" si="279"/>
        <v>362.91364608912136</v>
      </c>
      <c r="AL169" s="24">
        <f>SUMIFS(Detail!R:R,Detail!$A:$A,$B169,Detail!$B:$B,"&lt;="&amp;87)</f>
        <v>345.47041057250635</v>
      </c>
      <c r="AM169" s="24">
        <f>SUMIFS(Detail!R:R,Detail!$A:$A,$B169,Detail!$B:$B,"&lt;="&amp;90)</f>
        <v>327.48136495391554</v>
      </c>
      <c r="AN169" s="24">
        <f>SUMIFS(Detail!R:R,Detail!$A:$A,$B169,Detail!$B:$B,"&lt;="&amp;93)</f>
        <v>309.48223285455288</v>
      </c>
      <c r="AO169" s="24">
        <f>SUMIFS(Detail!R:R,Detail!$A:$A,$B169,Detail!$B:$B,"&lt;="&amp;96)</f>
        <v>291.82429056970545</v>
      </c>
      <c r="AP169" s="33">
        <f t="shared" si="280"/>
        <v>291.82429056970545</v>
      </c>
      <c r="AQ169" s="24">
        <f>SUMIFS(Detail!R:R,Detail!$A:$A,$B169,Detail!$B:$B,"&lt;="&amp;99)</f>
        <v>274.73179017584084</v>
      </c>
      <c r="AR169" s="24">
        <f>SUMIFS(Detail!R:R,Detail!$A:$A,$B169,Detail!$B:$B,"&lt;="&amp;102)</f>
        <v>258.34155388382396</v>
      </c>
      <c r="AS169" s="24">
        <f>SUMIFS(Detail!R:R,Detail!$A:$A,$B169,Detail!$B:$B,"&lt;="&amp;105)</f>
        <v>242.73035810256715</v>
      </c>
      <c r="AT169" s="24">
        <f>SUMIFS(Detail!R:R,Detail!$A:$A,$B169,Detail!$B:$B,"&lt;="&amp;108)</f>
        <v>227.93381274975127</v>
      </c>
      <c r="AU169" s="33">
        <f t="shared" si="281"/>
        <v>227.93381274975127</v>
      </c>
      <c r="AV169" s="24">
        <f>SUMIFS(Detail!R:R,Detail!$A:$A,$B169,Detail!$B:$B,"&lt;="&amp;111)</f>
        <v>213.95953300346923</v>
      </c>
      <c r="AW169" s="24">
        <f>SUMIFS(Detail!R:R,Detail!$A:$A,$B169,Detail!$B:$B,"&lt;="&amp;114)</f>
        <v>200.79636022376394</v>
      </c>
      <c r="AX169" s="24">
        <f>SUMIFS(Detail!R:R,Detail!$A:$A,$B169,Detail!$B:$B,"&lt;="&amp;117)</f>
        <v>188.42083070689682</v>
      </c>
      <c r="AY169" s="24">
        <f>SUMIFS(Detail!R:R,Detail!$A:$A,$B169,Detail!$B:$B,"&lt;="&amp;120)</f>
        <v>176.80171617643236</v>
      </c>
      <c r="AZ169" s="33">
        <f t="shared" si="282"/>
        <v>176.80171617643236</v>
      </c>
      <c r="BA169" s="24">
        <f>SUMIFS(Detail!R:R,Detail!$A:$A,$B169,Detail!$B:$B,"&lt;="&amp;123)</f>
        <v>165.90320600975315</v>
      </c>
      <c r="BB169" s="24">
        <f>SUMIFS(Detail!R:R,Detail!$A:$A,$B169,Detail!$B:$B,"&lt;="&amp;126)</f>
        <v>155.68712824435897</v>
      </c>
      <c r="BC169" s="24">
        <f>SUMIFS(Detail!R:R,Detail!$A:$A,$B169,Detail!$B:$B,"&lt;="&amp;129)</f>
        <v>146.11448779776038</v>
      </c>
      <c r="BD169" s="24">
        <f>SUMIFS(Detail!R:R,Detail!$A:$A,$B169,Detail!$B:$B,"&lt;="&amp;132)</f>
        <v>137.14651839816315</v>
      </c>
      <c r="BE169" s="33">
        <f t="shared" si="283"/>
        <v>137.14651839816315</v>
      </c>
      <c r="BF169" s="24">
        <f>SUMIFS(Detail!R:R,Detail!$A:$A,$B169,Detail!$B:$B,"&lt;="&amp;135)</f>
        <v>128.74538770419349</v>
      </c>
      <c r="BG169" s="24">
        <f>SUMIFS(Detail!R:R,Detail!$A:$A,$B169,Detail!$B:$B,"&lt;="&amp;138)</f>
        <v>120.87465512879453</v>
      </c>
      <c r="BH169" s="24">
        <f>SUMIFS(Detail!R:R,Detail!$A:$A,$B169,Detail!$B:$B,"&lt;="&amp;141)</f>
        <v>113.49955368318524</v>
      </c>
      <c r="BI169" s="24">
        <f>SUMIFS(Detail!R:R,Detail!$A:$A,$B169,Detail!$B:$B,"&lt;="&amp;144)</f>
        <v>106.58714713235258</v>
      </c>
      <c r="BJ169" s="33">
        <f t="shared" si="284"/>
        <v>106.58714713235258</v>
      </c>
      <c r="BK169" s="24">
        <f>SUMIFS(Detail!R:R,Detail!$A:$A,$B169,Detail!$B:$B,"&lt;="&amp;147)</f>
        <v>100.1063994515639</v>
      </c>
      <c r="BL169" s="24">
        <f>SUMIFS(Detail!R:R,Detail!$A:$A,$B169,Detail!$B:$B,"&lt;="&amp;150)</f>
        <v>94.028183304807953</v>
      </c>
      <c r="BM169" s="24">
        <f>SUMIFS(Detail!R:R,Detail!$A:$A,$B169,Detail!$B:$B,"&lt;="&amp;153)</f>
        <v>88.325246859072195</v>
      </c>
      <c r="BN169" s="24">
        <f>SUMIFS(Detail!R:R,Detail!$A:$A,$B169,Detail!$B:$B,"&lt;="&amp;156)</f>
        <v>82.97215288403595</v>
      </c>
      <c r="BO169" s="33">
        <f t="shared" si="285"/>
        <v>82.97215288403595</v>
      </c>
      <c r="BP169" s="24">
        <f>SUMIFS(Detail!R:R,Detail!$A:$A,$B169,Detail!$B:$B,"&lt;="&amp;159)</f>
        <v>77.945200188632043</v>
      </c>
      <c r="BQ169" s="24">
        <f>SUMIFS(Detail!R:R,Detail!$A:$A,$B169,Detail!$B:$B,"&lt;="&amp;162)</f>
        <v>73.222334605800825</v>
      </c>
      <c r="BR169" s="24">
        <f>SUMIFS(Detail!R:R,Detail!$A:$A,$B169,Detail!$B:$B,"&lt;="&amp;165)</f>
        <v>68.783054663603707</v>
      </c>
      <c r="BS169" s="24">
        <f>SUMIFS(Detail!R:R,Detail!$A:$A,$B169,Detail!$B:$B,"&lt;="&amp;168)</f>
        <v>64.608315566034435</v>
      </c>
      <c r="BT169" s="33">
        <f t="shared" si="286"/>
        <v>64.608315566034435</v>
      </c>
      <c r="BU169" s="24">
        <f>SUMIFS(Detail!R:R,Detail!$A:$A,$B169,Detail!$B:$B,"&lt;="&amp;171)</f>
        <v>60.680433999927573</v>
      </c>
      <c r="BV169" s="24">
        <f>SUMIFS(Detail!R:R,Detail!$A:$A,$B169,Detail!$B:$B,"&lt;="&amp;174)</f>
        <v>56.982995476480028</v>
      </c>
      <c r="BW169" s="24">
        <f>SUMIFS(Detail!R:R,Detail!$A:$A,$B169,Detail!$B:$B,"&lt;="&amp;177)</f>
        <v>53.500765327665704</v>
      </c>
      <c r="BX169" s="24">
        <f>SUMIFS(Detail!R:R,Detail!$A:$A,$B169,Detail!$B:$B,"&lt;="&amp;180)</f>
        <v>50.219604051348142</v>
      </c>
      <c r="BY169" s="33">
        <f t="shared" si="287"/>
        <v>50.219604051348142</v>
      </c>
      <c r="BZ169" s="24">
        <f>SUMIFS(Detail!R:R,Detail!$A:$A,$B169,Detail!$B:$B,"&lt;="&amp;183)</f>
        <v>47.126387391681419</v>
      </c>
      <c r="CA169" s="24">
        <f>SUMIFS(Detail!R:R,Detail!$A:$A,$B169,Detail!$B:$B,"&lt;="&amp;186)</f>
        <v>44.208931322082663</v>
      </c>
      <c r="CB169" s="24">
        <f>SUMIFS(Detail!R:R,Detail!$A:$A,$B169,Detail!$B:$B,"&lt;="&amp;189)</f>
        <v>41.455921943619614</v>
      </c>
      <c r="CC169" s="24">
        <f>SUMIFS(Detail!R:R,Detail!$A:$A,$B169,Detail!$B:$B,"&lt;="&amp;192)</f>
        <v>38.856850204951115</v>
      </c>
      <c r="CD169" s="33">
        <f t="shared" si="288"/>
        <v>38.856850204951115</v>
      </c>
      <c r="CE169" s="24">
        <f>SUMIFS(Detail!R:R,Detail!$A:$A,$B169,Detail!$B:$B,"&lt;="&amp;195)</f>
        <v>36.401951278366141</v>
      </c>
      <c r="CF169" s="24">
        <f>SUMIFS(Detail!R:R,Detail!$A:$A,$B169,Detail!$B:$B,"&lt;="&amp;198)</f>
        <v>34.082148380432045</v>
      </c>
      <c r="CG169" s="24">
        <f>SUMIFS(Detail!R:R,Detail!$A:$A,$B169,Detail!$B:$B,"&lt;="&amp;201)</f>
        <v>31.889000798499637</v>
      </c>
      <c r="CH169" s="24">
        <f>SUMIFS(Detail!R:R,Detail!$A:$A,$B169,Detail!$B:$B,"&lt;="&amp;204)</f>
        <v>29.814655870451134</v>
      </c>
      <c r="CI169" s="33">
        <f t="shared" si="289"/>
        <v>29.814655870451134</v>
      </c>
      <c r="CJ169" s="24">
        <f>SUMIFS(Detail!R:R,Detail!$A:$A,$B169,Detail!$B:$B,"&lt;="&amp;207)</f>
        <v>27.851804660793732</v>
      </c>
      <c r="CK169" s="24">
        <f>SUMIFS(Detail!R:R,Detail!$A:$A,$B169,Detail!$B:$B,"&lt;="&amp;210)</f>
        <v>25.99364107869178</v>
      </c>
      <c r="CL169" s="24">
        <f>SUMIFS(Detail!R:R,Detail!$A:$A,$B169,Detail!$B:$B,"&lt;="&amp;213)</f>
        <v>24.233824190594532</v>
      </c>
      <c r="CM169" s="24">
        <f>SUMIFS(Detail!R:R,Detail!$A:$A,$B169,Detail!$B:$B,"&lt;="&amp;216)</f>
        <v>22.566443490239635</v>
      </c>
      <c r="CN169" s="33">
        <f t="shared" si="290"/>
        <v>22.566443490239635</v>
      </c>
      <c r="CO169" s="24">
        <f>SUMIFS(Detail!R:R,Detail!$A:$A,$B169,Detail!$B:$B,"&lt;="&amp;219)</f>
        <v>20.985986900800526</v>
      </c>
      <c r="CP169" s="24">
        <f>SUMIFS(Detail!R:R,Detail!$A:$A,$B169,Detail!$B:$B,"&lt;="&amp;222)</f>
        <v>19.487311297056294</v>
      </c>
      <c r="CQ169" s="24">
        <f>SUMIFS(Detail!R:R,Detail!$A:$A,$B169,Detail!$B:$B,"&lt;="&amp;225)</f>
        <v>18.065615348936717</v>
      </c>
      <c r="CR169" s="24">
        <f>SUMIFS(Detail!R:R,Detail!$A:$A,$B169,Detail!$B:$B,"&lt;="&amp;228)</f>
        <v>16.716414501405325</v>
      </c>
      <c r="CS169" s="33">
        <f t="shared" si="291"/>
        <v>16.716414501405325</v>
      </c>
      <c r="CT169" s="24">
        <f>SUMIFS(Detail!R:R,Detail!$A:$A,$B169,Detail!$B:$B,"&lt;="&amp;231)</f>
        <v>15.435517918895584</v>
      </c>
      <c r="CU169" s="24">
        <f>SUMIFS(Detail!R:R,Detail!$A:$A,$B169,Detail!$B:$B,"&lt;="&amp;234)</f>
        <v>14.219007235351455</v>
      </c>
      <c r="CV169" s="24">
        <f>SUMIFS(Detail!R:R,Detail!$A:$A,$B169,Detail!$B:$B,"&lt;="&amp;237)</f>
        <v>13.063216963151717</v>
      </c>
      <c r="CW169" s="24">
        <f>SUMIFS(Detail!R:R,Detail!$A:$A,$B169,Detail!$B:$B,"&lt;="&amp;240)</f>
        <v>11.964716425758979</v>
      </c>
      <c r="CX169" s="33">
        <f t="shared" si="292"/>
        <v>11.964716425758979</v>
      </c>
      <c r="CY169" s="24">
        <f>SUMIFS(Detail!R:R,Detail!$A:$A,$B169,Detail!$B:$B,"&lt;="&amp;243)</f>
        <v>0</v>
      </c>
      <c r="CZ169" s="24">
        <f>SUMIFS(Detail!R:R,Detail!$A:$A,$B169,Detail!$B:$B,"&lt;="&amp;246)</f>
        <v>0</v>
      </c>
      <c r="DA169" s="24">
        <f>SUMIFS(Detail!R:R,Detail!$A:$A,$B169,Detail!$B:$B,"&lt;="&amp;249)</f>
        <v>0</v>
      </c>
      <c r="DB169" s="24">
        <f>SUMIFS(Detail!R:R,Detail!$A:$A,$B169,Detail!$B:$B,"&lt;="&amp;252)</f>
        <v>0</v>
      </c>
      <c r="DC169" s="33">
        <f t="shared" si="293"/>
        <v>0</v>
      </c>
      <c r="DD169" s="86">
        <f>SUMIFS(Detail!R:R,Detail!$A:$A,$B169,Detail!$B:$B,"&gt;60")</f>
        <v>-272.10339775531014</v>
      </c>
    </row>
    <row r="170" spans="1:108" x14ac:dyDescent="0.25">
      <c r="A170" t="s">
        <v>5408</v>
      </c>
      <c r="B170" s="87" t="s">
        <v>5409</v>
      </c>
      <c r="C170" s="88">
        <f>SUM(C160:C169)</f>
        <v>0</v>
      </c>
      <c r="D170" s="88">
        <f>SUM(D160:D169)</f>
        <v>0</v>
      </c>
      <c r="E170" s="88">
        <f>SUM(E160:E169)</f>
        <v>148.68950745966592</v>
      </c>
      <c r="F170" s="88">
        <f>SUM(F160:F169)</f>
        <v>316.20037965313742</v>
      </c>
      <c r="G170" s="89">
        <f t="shared" si="273"/>
        <v>316.20037965313742</v>
      </c>
      <c r="H170" s="88">
        <f>SUM(H160:H169)</f>
        <v>411.85190937109314</v>
      </c>
      <c r="I170" s="88">
        <f>SUM(I160:I169)</f>
        <v>525.06709152537871</v>
      </c>
      <c r="J170" s="88">
        <f>SUM(J160:J169)</f>
        <v>750.38115026819798</v>
      </c>
      <c r="K170" s="88">
        <f>SUM(K160:K169)</f>
        <v>1003.6608487050116</v>
      </c>
      <c r="L170" s="89">
        <f t="shared" si="274"/>
        <v>1003.6608487050116</v>
      </c>
      <c r="M170" s="88">
        <f>SUM(M160:M169)</f>
        <v>1241.1883038325418</v>
      </c>
      <c r="N170" s="88">
        <f>SUM(N160:N169)</f>
        <v>1526.3449058445085</v>
      </c>
      <c r="O170" s="88">
        <f>SUM(O160:O169)</f>
        <v>1840.6717782922483</v>
      </c>
      <c r="P170" s="88">
        <f>SUM(P160:P169)</f>
        <v>2278.9507093415064</v>
      </c>
      <c r="Q170" s="89">
        <f t="shared" si="275"/>
        <v>2278.9507093415064</v>
      </c>
      <c r="R170" s="88">
        <f>SUM(R160:R169)</f>
        <v>2722.8452330816131</v>
      </c>
      <c r="S170" s="88">
        <f>SUM(S160:S169)</f>
        <v>3137.9899737033161</v>
      </c>
      <c r="T170" s="88">
        <f>SUM(T160:T169)</f>
        <v>3611.0540125171651</v>
      </c>
      <c r="U170" s="88">
        <f>SUM(U160:U169)</f>
        <v>4166.3585537230583</v>
      </c>
      <c r="V170" s="89">
        <f t="shared" si="276"/>
        <v>4166.3585537230583</v>
      </c>
      <c r="W170" s="88">
        <f>SUM(W160:W169)</f>
        <v>4960.9881401038529</v>
      </c>
      <c r="X170" s="88">
        <f>SUM(X160:X169)</f>
        <v>5802.8361979926631</v>
      </c>
      <c r="Y170" s="88">
        <f>SUM(Y160:Y169)</f>
        <v>6663.9399619512533</v>
      </c>
      <c r="Z170" s="88">
        <f>SUM(Z160:Z169)</f>
        <v>7655.1381562939278</v>
      </c>
      <c r="AA170" s="89">
        <f t="shared" si="277"/>
        <v>7655.1381562939278</v>
      </c>
      <c r="AB170" s="88">
        <f>SUM(AB160:AB169)</f>
        <v>6167.5705124678016</v>
      </c>
      <c r="AC170" s="88">
        <f>SUM(AC160:AC169)</f>
        <v>5375.019591911805</v>
      </c>
      <c r="AD170" s="88">
        <f>SUM(AD160:AD169)</f>
        <v>4948.9449110269961</v>
      </c>
      <c r="AE170" s="88">
        <f>SUM(AE160:AE169)</f>
        <v>4663.0946072180404</v>
      </c>
      <c r="AF170" s="89">
        <f t="shared" si="278"/>
        <v>4663.0946072180404</v>
      </c>
      <c r="AG170" s="88">
        <f>SUM(AG160:AG169)</f>
        <v>4426.2068934940198</v>
      </c>
      <c r="AH170" s="88">
        <f>SUM(AH160:AH169)</f>
        <v>4204.5932004713486</v>
      </c>
      <c r="AI170" s="88">
        <f>SUM(AI160:AI169)</f>
        <v>3987.6083339200113</v>
      </c>
      <c r="AJ170" s="88">
        <f>SUM(AJ160:AJ169)</f>
        <v>3773.3638836522327</v>
      </c>
      <c r="AK170" s="89">
        <f t="shared" si="279"/>
        <v>3773.3638836522327</v>
      </c>
      <c r="AL170" s="88">
        <f>SUM(AL160:AL169)</f>
        <v>3562.9287982514716</v>
      </c>
      <c r="AM170" s="88">
        <f>SUM(AM160:AM169)</f>
        <v>3358.0421992768925</v>
      </c>
      <c r="AN170" s="88">
        <f>SUM(AN160:AN169)</f>
        <v>3160.2769874320447</v>
      </c>
      <c r="AO170" s="88">
        <f>SUM(AO160:AO169)</f>
        <v>2970.7966459906411</v>
      </c>
      <c r="AP170" s="89">
        <f t="shared" si="280"/>
        <v>2970.7966459906411</v>
      </c>
      <c r="AQ170" s="88">
        <f>SUM(AQ160:AQ169)</f>
        <v>2790.3397200479458</v>
      </c>
      <c r="AR170" s="88">
        <f>SUM(AR160:AR169)</f>
        <v>2619.2837039725609</v>
      </c>
      <c r="AS170" s="88">
        <f>SUM(AS160:AS169)</f>
        <v>2457.7266332273493</v>
      </c>
      <c r="AT170" s="88">
        <f>SUM(AT160:AT169)</f>
        <v>2305.5615282511772</v>
      </c>
      <c r="AU170" s="89">
        <f t="shared" si="281"/>
        <v>2305.5615282511772</v>
      </c>
      <c r="AV170" s="88">
        <f>SUM(AV160:AV169)</f>
        <v>2162.5379767524864</v>
      </c>
      <c r="AW170" s="88">
        <f>SUM(AW160:AW169)</f>
        <v>2028.3101609447019</v>
      </c>
      <c r="AX170" s="88">
        <f>SUM(AX160:AX169)</f>
        <v>1902.4730012835641</v>
      </c>
      <c r="AY170" s="88">
        <f>SUM(AY160:AY169)</f>
        <v>1784.5886801425245</v>
      </c>
      <c r="AZ170" s="89">
        <f t="shared" si="282"/>
        <v>1784.5886801425245</v>
      </c>
      <c r="BA170" s="88">
        <f>SUM(BA160:BA169)</f>
        <v>1674.2056990598899</v>
      </c>
      <c r="BB170" s="88">
        <f>SUM(BB160:BB169)</f>
        <v>1570.8722852928311</v>
      </c>
      <c r="BC170" s="88">
        <f>SUM(BC160:BC169)</f>
        <v>1474.1455926537005</v>
      </c>
      <c r="BD170" s="88">
        <f>SUM(BD160:BD169)</f>
        <v>1383.5978105311738</v>
      </c>
      <c r="BE170" s="89">
        <f t="shared" si="283"/>
        <v>1383.5978105311738</v>
      </c>
      <c r="BF170" s="88">
        <f>SUM(BF160:BF169)</f>
        <v>1298.8200235635197</v>
      </c>
      <c r="BG170" s="88">
        <f>SUM(BG160:BG169)</f>
        <v>1219.4244514401876</v>
      </c>
      <c r="BH170" s="88">
        <f>SUM(BH160:BH169)</f>
        <v>1145.0455352898678</v>
      </c>
      <c r="BI170" s="88">
        <f>SUM(BI160:BI169)</f>
        <v>1075.3402141988925</v>
      </c>
      <c r="BJ170" s="89">
        <f t="shared" si="284"/>
        <v>1075.3402141988925</v>
      </c>
      <c r="BK170" s="88">
        <f>SUM(BK160:BK169)</f>
        <v>1009.9876435855138</v>
      </c>
      <c r="BL170" s="88">
        <f>SUM(BL160:BL169)</f>
        <v>948.68853897024712</v>
      </c>
      <c r="BM170" s="88">
        <f>SUM(BM160:BM169)</f>
        <v>891.16427824508241</v>
      </c>
      <c r="BN170" s="88">
        <f>SUM(BN160:BN169)</f>
        <v>837.15585833597095</v>
      </c>
      <c r="BO170" s="89">
        <f t="shared" si="285"/>
        <v>837.15585833597095</v>
      </c>
      <c r="BP170" s="88">
        <f>SUM(BP160:BP169)</f>
        <v>786.42277476555137</v>
      </c>
      <c r="BQ170" s="88">
        <f>SUM(BQ160:BQ169)</f>
        <v>738.74187250349416</v>
      </c>
      <c r="BR170" s="88">
        <f>SUM(BR160:BR169)</f>
        <v>693.90620174766786</v>
      </c>
      <c r="BS170" s="88">
        <f>SUM(BS160:BS169)</f>
        <v>651.72390150472074</v>
      </c>
      <c r="BT170" s="89">
        <f t="shared" si="286"/>
        <v>651.72390150472074</v>
      </c>
      <c r="BU170" s="88">
        <f>SUM(BU160:BU169)</f>
        <v>612.0171259955041</v>
      </c>
      <c r="BV170" s="88">
        <f>SUM(BV160:BV169)</f>
        <v>574.62102323240038</v>
      </c>
      <c r="BW170" s="88">
        <f>SUM(BW160:BW169)</f>
        <v>539.3827710325063</v>
      </c>
      <c r="BX170" s="88">
        <f>SUM(BX160:BX169)</f>
        <v>506.16067282534493</v>
      </c>
      <c r="BY170" s="89">
        <f t="shared" si="287"/>
        <v>506.16067282534493</v>
      </c>
      <c r="BZ170" s="88">
        <f>SUM(BZ160:BZ169)</f>
        <v>474.82331357407384</v>
      </c>
      <c r="CA170" s="88">
        <f>SUM(CA160:CA169)</f>
        <v>445.24877472509502</v>
      </c>
      <c r="CB170" s="88">
        <f>SUM(CB160:CB169)</f>
        <v>417.32390616362284</v>
      </c>
      <c r="CC170" s="88">
        <f>SUM(CC160:CC169)</f>
        <v>390.94365255272862</v>
      </c>
      <c r="CD170" s="89">
        <f t="shared" si="288"/>
        <v>390.94365255272862</v>
      </c>
      <c r="CE170" s="88">
        <f>SUM(CE160:CE169)</f>
        <v>366.01043108086719</v>
      </c>
      <c r="CF170" s="88">
        <f>SUM(CF160:CF169)</f>
        <v>342.43355746468433</v>
      </c>
      <c r="CG170" s="88">
        <f>SUM(CG160:CG169)</f>
        <v>320.12871700109952</v>
      </c>
      <c r="CH170" s="88">
        <f>SUM(CH160:CH169)</f>
        <v>299.01747749748915</v>
      </c>
      <c r="CI170" s="89">
        <f t="shared" si="289"/>
        <v>299.01747749748915</v>
      </c>
      <c r="CJ170" s="88">
        <f>SUM(CJ160:CJ169)</f>
        <v>279.02684100071303</v>
      </c>
      <c r="CK170" s="88">
        <f>SUM(CK160:CK169)</f>
        <v>260.08883137785892</v>
      </c>
      <c r="CL170" s="88">
        <f>SUM(CL160:CL169)</f>
        <v>242.14011495655961</v>
      </c>
      <c r="CM170" s="88">
        <f>SUM(CM160:CM169)</f>
        <v>225.12165159986944</v>
      </c>
      <c r="CN170" s="89">
        <f t="shared" si="290"/>
        <v>225.12165159986944</v>
      </c>
      <c r="CO170" s="88">
        <f>SUM(CO160:CO169)</f>
        <v>208.97837376422717</v>
      </c>
      <c r="CP170" s="88">
        <f>SUM(CP160:CP169)</f>
        <v>193.65889126150262</v>
      </c>
      <c r="CQ170" s="88">
        <f>SUM(CQ160:CQ169)</f>
        <v>179.11521961426047</v>
      </c>
      <c r="CR170" s="88">
        <f>SUM(CR160:CR169)</f>
        <v>165.30253005541636</v>
      </c>
      <c r="CS170" s="89">
        <f t="shared" si="291"/>
        <v>165.30253005541636</v>
      </c>
      <c r="CT170" s="88">
        <f>SUM(CT160:CT169)</f>
        <v>152.17891937811146</v>
      </c>
      <c r="CU170" s="88">
        <f>SUM(CU160:CU169)</f>
        <v>139.7051979854516</v>
      </c>
      <c r="CV170" s="88">
        <f>SUM(CV160:CV169)</f>
        <v>127.84469462632012</v>
      </c>
      <c r="CW170" s="88">
        <f>SUM(CW160:CW169)</f>
        <v>116.56307642885668</v>
      </c>
      <c r="CX170" s="89">
        <f t="shared" si="292"/>
        <v>116.56307642885668</v>
      </c>
      <c r="CY170" s="88">
        <f>SUM(CY160:CY169)</f>
        <v>0</v>
      </c>
      <c r="CZ170" s="88">
        <f>SUM(CZ160:CZ169)</f>
        <v>0</v>
      </c>
      <c r="DA170" s="88">
        <f>SUM(DA160:DA169)</f>
        <v>0</v>
      </c>
      <c r="DB170" s="88">
        <f>SUM(DB160:DB169)</f>
        <v>0</v>
      </c>
      <c r="DC170" s="89">
        <f t="shared" si="293"/>
        <v>0</v>
      </c>
      <c r="DD170" s="90">
        <f>SUM(DD160:DD169)</f>
        <v>-7655.1381562939278</v>
      </c>
    </row>
    <row r="171" spans="1:108" x14ac:dyDescent="0.25">
      <c r="A171" t="s">
        <v>5410</v>
      </c>
      <c r="B171" s="30" t="s">
        <v>4699</v>
      </c>
    </row>
    <row r="172" spans="1:108" x14ac:dyDescent="0.25">
      <c r="A172" t="s">
        <v>5411</v>
      </c>
      <c r="B172" s="32" t="s">
        <v>5120</v>
      </c>
      <c r="C172" s="24">
        <f>SUMIFS(Detail!S:S,Detail!$A:$A,$B172,Detail!$D:$D,1,Detail!$C:$C,1)</f>
        <v>0</v>
      </c>
      <c r="D172" s="24">
        <f>SUMIFS(Detail!S:S,Detail!$A:$A,$B172,Detail!$D:$D,1,Detail!$C:$C,2)</f>
        <v>0</v>
      </c>
      <c r="E172" s="24">
        <f>SUMIFS(Detail!S:S,Detail!$A:$A,$B172,Detail!$D:$D,1,Detail!$C:$C,3)</f>
        <v>151.64116884246678</v>
      </c>
      <c r="F172" s="24">
        <f>SUMIFS(Detail!S:S,Detail!$A:$A,$B172,Detail!$D:$D,1,Detail!$C:$C,4)</f>
        <v>240.59503878181906</v>
      </c>
      <c r="G172" s="33">
        <f t="shared" ref="G172:G182" si="294">SUM(C172:F172)</f>
        <v>392.23620762428584</v>
      </c>
      <c r="H172" s="24">
        <f>SUMIFS(Detail!S:S,Detail!$A:$A,$B172,Detail!$D:$D,2,Detail!$C:$C,1)</f>
        <v>182.53821029418464</v>
      </c>
      <c r="I172" s="24">
        <f>SUMIFS(Detail!S:S,Detail!$A:$A,$B172,Detail!$D:$D,2,Detail!$C:$C,2)</f>
        <v>206.46242011412915</v>
      </c>
      <c r="J172" s="24">
        <f>SUMIFS(Detail!S:S,Detail!$A:$A,$B172,Detail!$D:$D,2,Detail!$C:$C,3)</f>
        <v>305.26673677374822</v>
      </c>
      <c r="K172" s="24">
        <f>SUMIFS(Detail!S:S,Detail!$A:$A,$B172,Detail!$D:$D,2,Detail!$C:$C,4)</f>
        <v>313.80339532217454</v>
      </c>
      <c r="L172" s="33">
        <f t="shared" ref="L172:L182" si="295">SUM(H172:K172)</f>
        <v>1008.0707625042365</v>
      </c>
      <c r="M172" s="24">
        <f>SUMIFS(Detail!S:S,Detail!$A:$A,$B172,Detail!$D:$D,3,Detail!$C:$C,1)</f>
        <v>207.7297451880745</v>
      </c>
      <c r="N172" s="24">
        <f>SUMIFS(Detail!S:S,Detail!$A:$A,$B172,Detail!$D:$D,3,Detail!$C:$C,2)</f>
        <v>236.27012760113166</v>
      </c>
      <c r="O172" s="24">
        <f>SUMIFS(Detail!S:S,Detail!$A:$A,$B172,Detail!$D:$D,3,Detail!$C:$C,3)</f>
        <v>268.40104657761708</v>
      </c>
      <c r="P172" s="24">
        <f>SUMIFS(Detail!S:S,Detail!$A:$A,$B172,Detail!$D:$D,3,Detail!$C:$C,4)</f>
        <v>396.84675775296182</v>
      </c>
      <c r="Q172" s="33">
        <f t="shared" ref="Q172:Q182" si="296">SUM(M172:P172)</f>
        <v>1109.2476771197851</v>
      </c>
      <c r="R172" s="24">
        <f>SUMIFS(Detail!S:S,Detail!$A:$A,$B172,Detail!$D:$D,4,Detail!$C:$C,1)</f>
        <v>407.94441391877126</v>
      </c>
      <c r="S172" s="24">
        <f>SUMIFS(Detail!S:S,Detail!$A:$A,$B172,Detail!$D:$D,4,Detail!$C:$C,2)</f>
        <v>270.04866874449817</v>
      </c>
      <c r="T172" s="24">
        <f>SUMIFS(Detail!S:S,Detail!$A:$A,$B172,Detail!$D:$D,4,Detail!$C:$C,3)</f>
        <v>307.15116588147066</v>
      </c>
      <c r="U172" s="24">
        <f>SUMIFS(Detail!S:S,Detail!$A:$A,$B172,Detail!$D:$D,4,Detail!$C:$C,4)</f>
        <v>348.92136055090214</v>
      </c>
      <c r="V172" s="33">
        <f t="shared" ref="V172:V182" si="297">SUM(R172:U172)</f>
        <v>1334.0656090956422</v>
      </c>
      <c r="W172" s="24">
        <f>SUMIFS(Detail!S:S,Detail!$A:$A,$B172,Detail!$D:$D,5,Detail!$C:$C,1)</f>
        <v>515.90078507884982</v>
      </c>
      <c r="X172" s="24">
        <f>SUMIFS(Detail!S:S,Detail!$A:$A,$B172,Detail!$D:$D,5,Detail!$C:$C,2)</f>
        <v>530.32773809440278</v>
      </c>
      <c r="Y172" s="24">
        <f>SUMIFS(Detail!S:S,Detail!$A:$A,$B172,Detail!$D:$D,5,Detail!$C:$C,3)</f>
        <v>351.06326936784626</v>
      </c>
      <c r="Z172" s="24">
        <f>SUMIFS(Detail!S:S,Detail!$A:$A,$B172,Detail!$D:$D,5,Detail!$C:$C,4)</f>
        <v>399.29651564591313</v>
      </c>
      <c r="AA172" s="33">
        <f t="shared" ref="AA172:AA182" si="298">SUM(W172:Z172)</f>
        <v>1796.588308187012</v>
      </c>
      <c r="AB172" s="24">
        <f>SUMIFS(Detail!S:S,Detail!$A:$A,$B172,Detail!$D:$D,6,Detail!$C:$C,1)</f>
        <v>12.24829781151675</v>
      </c>
      <c r="AC172" s="24">
        <f>SUMIFS(Detail!S:S,Detail!$A:$A,$B172,Detail!$D:$D,6,Detail!$C:$C,2)</f>
        <v>1.0871054619201459E-3</v>
      </c>
      <c r="AD172" s="24">
        <f>SUMIFS(Detail!S:S,Detail!$A:$A,$B172,Detail!$D:$D,6,Detail!$C:$C,3)</f>
        <v>5.5150121625047177E-7</v>
      </c>
      <c r="AE172" s="24">
        <f>SUMIFS(Detail!S:S,Detail!$A:$A,$B172,Detail!$D:$D,6,Detail!$C:$C,4)</f>
        <v>5.5752025218680501E-10</v>
      </c>
      <c r="AF172" s="33">
        <f t="shared" ref="AF172:AF182" si="299">SUM(AB172:AE172)</f>
        <v>12.249385469037406</v>
      </c>
      <c r="AG172" s="24">
        <f>SUMIFS(Detail!S:S,Detail!$A:$A,$B172,Detail!$D:$D,7,Detail!$C:$C,1)</f>
        <v>9.0949470177292824E-13</v>
      </c>
      <c r="AH172" s="24">
        <f>SUMIFS(Detail!S:S,Detail!$A:$A,$B172,Detail!$D:$D,7,Detail!$C:$C,2)</f>
        <v>0</v>
      </c>
      <c r="AI172" s="24">
        <f>SUMIFS(Detail!S:S,Detail!$A:$A,$B172,Detail!$D:$D,7,Detail!$C:$C,3)</f>
        <v>0</v>
      </c>
      <c r="AJ172" s="24">
        <f>SUMIFS(Detail!S:S,Detail!$A:$A,$B172,Detail!$D:$D,7,Detail!$C:$C,4)</f>
        <v>0</v>
      </c>
      <c r="AK172" s="33">
        <f t="shared" ref="AK172:AK182" si="300">SUM(AG172:AJ172)</f>
        <v>9.0949470177292824E-13</v>
      </c>
      <c r="AL172" s="24">
        <f>SUMIFS(Detail!S:S,Detail!$A:$A,$B172,Detail!$D:$D,8,Detail!$C:$C,1)</f>
        <v>0</v>
      </c>
      <c r="AM172" s="24">
        <f>SUMIFS(Detail!S:S,Detail!$A:$A,$B172,Detail!$D:$D,8,Detail!$C:$C,2)</f>
        <v>0</v>
      </c>
      <c r="AN172" s="24">
        <f>SUMIFS(Detail!S:S,Detail!$A:$A,$B172,Detail!$D:$D,8,Detail!$C:$C,3)</f>
        <v>0</v>
      </c>
      <c r="AO172" s="24">
        <f>SUMIFS(Detail!S:S,Detail!$A:$A,$B172,Detail!$D:$D,8,Detail!$C:$C,4)</f>
        <v>0</v>
      </c>
      <c r="AP172" s="33">
        <f t="shared" ref="AP172:AP182" si="301">SUM(AL172:AO172)</f>
        <v>0</v>
      </c>
      <c r="AQ172" s="24">
        <f>SUMIFS(Detail!S:S,Detail!$A:$A,$B172,Detail!$D:$D,9,Detail!$C:$C,1)</f>
        <v>0</v>
      </c>
      <c r="AR172" s="24">
        <f>SUMIFS(Detail!S:S,Detail!$A:$A,$B172,Detail!$D:$D,9,Detail!$C:$C,2)</f>
        <v>0</v>
      </c>
      <c r="AS172" s="24">
        <f>SUMIFS(Detail!S:S,Detail!$A:$A,$B172,Detail!$D:$D,9,Detail!$C:$C,3)</f>
        <v>0</v>
      </c>
      <c r="AT172" s="24">
        <f>SUMIFS(Detail!S:S,Detail!$A:$A,$B172,Detail!$D:$D,9,Detail!$C:$C,4)</f>
        <v>0</v>
      </c>
      <c r="AU172" s="33">
        <f t="shared" ref="AU172:AU182" si="302">SUM(AQ172:AT172)</f>
        <v>0</v>
      </c>
      <c r="AV172" s="24">
        <f>SUMIFS(Detail!S:S,Detail!$A:$A,$B172,Detail!$D:$D,10,Detail!$C:$C,1)</f>
        <v>0</v>
      </c>
      <c r="AW172" s="24">
        <f>SUMIFS(Detail!S:S,Detail!$A:$A,$B172,Detail!$D:$D,10,Detail!$C:$C,2)</f>
        <v>0</v>
      </c>
      <c r="AX172" s="24">
        <f>SUMIFS(Detail!S:S,Detail!$A:$A,$B172,Detail!$D:$D,10,Detail!$C:$C,3)</f>
        <v>0</v>
      </c>
      <c r="AY172" s="24">
        <f>SUMIFS(Detail!S:S,Detail!$A:$A,$B172,Detail!$D:$D,10,Detail!$C:$C,4)</f>
        <v>0</v>
      </c>
      <c r="AZ172" s="33">
        <f t="shared" ref="AZ172:AZ182" si="303">SUM(AV172:AY172)</f>
        <v>0</v>
      </c>
      <c r="BA172" s="24">
        <f>SUMIFS(Detail!S:S,Detail!$A:$A,$B172,Detail!$D:$D,11,Detail!$C:$C,1)</f>
        <v>0</v>
      </c>
      <c r="BB172" s="24">
        <f>SUMIFS(Detail!S:S,Detail!$A:$A,$B172,Detail!$D:$D,11,Detail!$C:$C,2)</f>
        <v>0</v>
      </c>
      <c r="BC172" s="24">
        <f>SUMIFS(Detail!S:S,Detail!$A:$A,$B172,Detail!$D:$D,11,Detail!$C:$C,3)</f>
        <v>0</v>
      </c>
      <c r="BD172" s="24">
        <f>SUMIFS(Detail!S:S,Detail!$A:$A,$B172,Detail!$D:$D,11,Detail!$C:$C,4)</f>
        <v>0</v>
      </c>
      <c r="BE172" s="33">
        <f t="shared" ref="BE172:BE182" si="304">SUM(BA172:BD172)</f>
        <v>0</v>
      </c>
      <c r="BF172" s="24">
        <f>SUMIFS(Detail!S:S,Detail!$A:$A,$B172,Detail!$D:$D,12,Detail!$C:$C,1)</f>
        <v>0</v>
      </c>
      <c r="BG172" s="24">
        <f>SUMIFS(Detail!S:S,Detail!$A:$A,$B172,Detail!$D:$D,12,Detail!$C:$C,2)</f>
        <v>0</v>
      </c>
      <c r="BH172" s="24">
        <f>SUMIFS(Detail!S:S,Detail!$A:$A,$B172,Detail!$D:$D,12,Detail!$C:$C,3)</f>
        <v>0</v>
      </c>
      <c r="BI172" s="24">
        <f>SUMIFS(Detail!S:S,Detail!$A:$A,$B172,Detail!$D:$D,12,Detail!$C:$C,4)</f>
        <v>0</v>
      </c>
      <c r="BJ172" s="33">
        <f t="shared" ref="BJ172:BJ182" si="305">SUM(BF172:BI172)</f>
        <v>0</v>
      </c>
      <c r="BK172" s="24">
        <f>SUMIFS(Detail!S:S,Detail!$A:$A,$B172,Detail!$D:$D,13,Detail!$C:$C,1)</f>
        <v>0</v>
      </c>
      <c r="BL172" s="24">
        <f>SUMIFS(Detail!S:S,Detail!$A:$A,$B172,Detail!$D:$D,13,Detail!$C:$C,2)</f>
        <v>0</v>
      </c>
      <c r="BM172" s="24">
        <f>SUMIFS(Detail!S:S,Detail!$A:$A,$B172,Detail!$D:$D,13,Detail!$C:$C,3)</f>
        <v>0</v>
      </c>
      <c r="BN172" s="24">
        <f>SUMIFS(Detail!S:S,Detail!$A:$A,$B172,Detail!$D:$D,13,Detail!$C:$C,4)</f>
        <v>0</v>
      </c>
      <c r="BO172" s="33">
        <f t="shared" ref="BO172:BO182" si="306">SUM(BK172:BN172)</f>
        <v>0</v>
      </c>
      <c r="BP172" s="24">
        <f>SUMIFS(Detail!S:S,Detail!$A:$A,$B172,Detail!$D:$D,14,Detail!$C:$C,1)</f>
        <v>0</v>
      </c>
      <c r="BQ172" s="24">
        <f>SUMIFS(Detail!S:S,Detail!$A:$A,$B172,Detail!$D:$D,14,Detail!$C:$C,2)</f>
        <v>0</v>
      </c>
      <c r="BR172" s="24">
        <f>SUMIFS(Detail!S:S,Detail!$A:$A,$B172,Detail!$D:$D,14,Detail!$C:$C,3)</f>
        <v>0</v>
      </c>
      <c r="BS172" s="24">
        <f>SUMIFS(Detail!S:S,Detail!$A:$A,$B172,Detail!$D:$D,14,Detail!$C:$C,4)</f>
        <v>0</v>
      </c>
      <c r="BT172" s="33">
        <f t="shared" ref="BT172:BT182" si="307">SUM(BP172:BS172)</f>
        <v>0</v>
      </c>
      <c r="BU172" s="24">
        <f>SUMIFS(Detail!S:S,Detail!$A:$A,$B172,Detail!$D:$D,15,Detail!$C:$C,1)</f>
        <v>0</v>
      </c>
      <c r="BV172" s="24">
        <f>SUMIFS(Detail!S:S,Detail!$A:$A,$B172,Detail!$D:$D,15,Detail!$C:$C,2)</f>
        <v>0</v>
      </c>
      <c r="BW172" s="24">
        <f>SUMIFS(Detail!S:S,Detail!$A:$A,$B172,Detail!$D:$D,15,Detail!$C:$C,3)</f>
        <v>0</v>
      </c>
      <c r="BX172" s="24">
        <f>SUMIFS(Detail!S:S,Detail!$A:$A,$B172,Detail!$D:$D,15,Detail!$C:$C,4)</f>
        <v>0</v>
      </c>
      <c r="BY172" s="33">
        <f t="shared" ref="BY172:BY182" si="308">SUM(BU172:BX172)</f>
        <v>0</v>
      </c>
      <c r="BZ172" s="24">
        <f>SUMIFS(Detail!S:S,Detail!$A:$A,$B172,Detail!$D:$D,16,Detail!$C:$C,1)</f>
        <v>0</v>
      </c>
      <c r="CA172" s="24">
        <f>SUMIFS(Detail!S:S,Detail!$A:$A,$B172,Detail!$D:$D,16,Detail!$C:$C,2)</f>
        <v>0</v>
      </c>
      <c r="CB172" s="24">
        <f>SUMIFS(Detail!S:S,Detail!$A:$A,$B172,Detail!$D:$D,16,Detail!$C:$C,3)</f>
        <v>0</v>
      </c>
      <c r="CC172" s="24">
        <f>SUMIFS(Detail!S:S,Detail!$A:$A,$B172,Detail!$D:$D,16,Detail!$C:$C,4)</f>
        <v>0</v>
      </c>
      <c r="CD172" s="33">
        <f t="shared" ref="CD172:CD182" si="309">SUM(BZ172:CC172)</f>
        <v>0</v>
      </c>
      <c r="CE172" s="24">
        <f>SUMIFS(Detail!S:S,Detail!$A:$A,$B172,Detail!$D:$D,17,Detail!$C:$C,1)</f>
        <v>0</v>
      </c>
      <c r="CF172" s="24">
        <f>SUMIFS(Detail!S:S,Detail!$A:$A,$B172,Detail!$D:$D,17,Detail!$C:$C,2)</f>
        <v>0</v>
      </c>
      <c r="CG172" s="24">
        <f>SUMIFS(Detail!S:S,Detail!$A:$A,$B172,Detail!$D:$D,17,Detail!$C:$C,3)</f>
        <v>0</v>
      </c>
      <c r="CH172" s="24">
        <f>SUMIFS(Detail!S:S,Detail!$A:$A,$B172,Detail!$D:$D,17,Detail!$C:$C,4)</f>
        <v>0</v>
      </c>
      <c r="CI172" s="33">
        <f t="shared" ref="CI172:CI182" si="310">SUM(CE172:CH172)</f>
        <v>0</v>
      </c>
      <c r="CJ172" s="24">
        <f>SUMIFS(Detail!S:S,Detail!$A:$A,$B172,Detail!$D:$D,18,Detail!$C:$C,1)</f>
        <v>0</v>
      </c>
      <c r="CK172" s="24">
        <f>SUMIFS(Detail!S:S,Detail!$A:$A,$B172,Detail!$D:$D,18,Detail!$C:$C,2)</f>
        <v>0</v>
      </c>
      <c r="CL172" s="24">
        <f>SUMIFS(Detail!S:S,Detail!$A:$A,$B172,Detail!$D:$D,18,Detail!$C:$C,3)</f>
        <v>0</v>
      </c>
      <c r="CM172" s="24">
        <f>SUMIFS(Detail!S:S,Detail!$A:$A,$B172,Detail!$D:$D,18,Detail!$C:$C,4)</f>
        <v>0</v>
      </c>
      <c r="CN172" s="33">
        <f t="shared" ref="CN172:CN182" si="311">SUM(CJ172:CM172)</f>
        <v>0</v>
      </c>
      <c r="CO172" s="24">
        <f>SUMIFS(Detail!S:S,Detail!$A:$A,$B172,Detail!$D:$D,19,Detail!$C:$C,1)</f>
        <v>0</v>
      </c>
      <c r="CP172" s="24">
        <f>SUMIFS(Detail!S:S,Detail!$A:$A,$B172,Detail!$D:$D,19,Detail!$C:$C,2)</f>
        <v>0</v>
      </c>
      <c r="CQ172" s="24">
        <f>SUMIFS(Detail!S:S,Detail!$A:$A,$B172,Detail!$D:$D,19,Detail!$C:$C,3)</f>
        <v>0</v>
      </c>
      <c r="CR172" s="24">
        <f>SUMIFS(Detail!S:S,Detail!$A:$A,$B172,Detail!$D:$D,19,Detail!$C:$C,4)</f>
        <v>0</v>
      </c>
      <c r="CS172" s="33">
        <f t="shared" ref="CS172:CS182" si="312">SUM(CO172:CR172)</f>
        <v>0</v>
      </c>
      <c r="CT172" s="24">
        <f>SUMIFS(Detail!S:S,Detail!$A:$A,$B172,Detail!$D:$D,20,Detail!$C:$C,1)</f>
        <v>0</v>
      </c>
      <c r="CU172" s="24">
        <f>SUMIFS(Detail!S:S,Detail!$A:$A,$B172,Detail!$D:$D,20,Detail!$C:$C,2)</f>
        <v>0</v>
      </c>
      <c r="CV172" s="24">
        <f>SUMIFS(Detail!S:S,Detail!$A:$A,$B172,Detail!$D:$D,20,Detail!$C:$C,3)</f>
        <v>0</v>
      </c>
      <c r="CW172" s="24">
        <f>SUMIFS(Detail!S:S,Detail!$A:$A,$B172,Detail!$D:$D,20,Detail!$C:$C,4)</f>
        <v>0</v>
      </c>
      <c r="CX172" s="33">
        <f t="shared" ref="CX172:CX182" si="313">SUM(CT172:CW172)</f>
        <v>0</v>
      </c>
      <c r="CY172" s="24">
        <f>SUMIFS(Detail!S:S,Detail!$A:$A,$B172,Detail!$D:$D,21,Detail!$C:$C,1)</f>
        <v>0</v>
      </c>
      <c r="CZ172" s="24">
        <f>SUMIFS(Detail!S:S,Detail!$A:$A,$B172,Detail!$D:$D,21,Detail!$C:$C,2)</f>
        <v>0</v>
      </c>
      <c r="DA172" s="24">
        <f>SUMIFS(Detail!S:S,Detail!$A:$A,$B172,Detail!$D:$D,21,Detail!$C:$C,3)</f>
        <v>0</v>
      </c>
      <c r="DB172" s="24">
        <f>SUMIFS(Detail!S:S,Detail!$A:$A,$B172,Detail!$D:$D,21,Detail!$C:$C,4)</f>
        <v>0</v>
      </c>
      <c r="DC172" s="33">
        <f t="shared" ref="DC172:DC182" si="314">SUM(CY172:DB172)</f>
        <v>0</v>
      </c>
      <c r="DD172" s="86">
        <f>SUMIFS(Detail!S:S,Detail!$A:$A,$B172,Detail!$B:$B,"&gt;60")</f>
        <v>12.249385469038316</v>
      </c>
    </row>
    <row r="173" spans="1:108" x14ac:dyDescent="0.25">
      <c r="A173" t="s">
        <v>5412</v>
      </c>
      <c r="B173" s="32" t="s">
        <v>5121</v>
      </c>
      <c r="C173" s="24">
        <f>SUMIFS(Detail!S:S,Detail!$A:$A,$B173,Detail!$D:$D,1,Detail!$C:$C,1)</f>
        <v>0</v>
      </c>
      <c r="D173" s="24">
        <f>SUMIFS(Detail!S:S,Detail!$A:$A,$B173,Detail!$D:$D,1,Detail!$C:$C,2)</f>
        <v>0</v>
      </c>
      <c r="E173" s="24">
        <f>SUMIFS(Detail!S:S,Detail!$A:$A,$B173,Detail!$D:$D,1,Detail!$C:$C,3)</f>
        <v>36.208027293908877</v>
      </c>
      <c r="F173" s="24">
        <f>SUMIFS(Detail!S:S,Detail!$A:$A,$B173,Detail!$D:$D,1,Detail!$C:$C,4)</f>
        <v>160.23375705103652</v>
      </c>
      <c r="G173" s="33">
        <f t="shared" si="294"/>
        <v>196.4417843449454</v>
      </c>
      <c r="H173" s="24">
        <f>SUMIFS(Detail!S:S,Detail!$A:$A,$B173,Detail!$D:$D,2,Detail!$C:$C,1)</f>
        <v>159.3342302953526</v>
      </c>
      <c r="I173" s="24">
        <f>SUMIFS(Detail!S:S,Detail!$A:$A,$B173,Detail!$D:$D,2,Detail!$C:$C,2)</f>
        <v>130.22767099012049</v>
      </c>
      <c r="J173" s="24">
        <f>SUMIFS(Detail!S:S,Detail!$A:$A,$B173,Detail!$D:$D,2,Detail!$C:$C,3)</f>
        <v>168.33550842146502</v>
      </c>
      <c r="K173" s="24">
        <f>SUMIFS(Detail!S:S,Detail!$A:$A,$B173,Detail!$D:$D,2,Detail!$C:$C,4)</f>
        <v>253.97368654389925</v>
      </c>
      <c r="L173" s="33">
        <f t="shared" si="295"/>
        <v>711.87109625083735</v>
      </c>
      <c r="M173" s="24">
        <f>SUMIFS(Detail!S:S,Detail!$A:$A,$B173,Detail!$D:$D,3,Detail!$C:$C,1)</f>
        <v>225.05927700715426</v>
      </c>
      <c r="N173" s="24">
        <f>SUMIFS(Detail!S:S,Detail!$A:$A,$B173,Detail!$D:$D,3,Detail!$C:$C,2)</f>
        <v>187.59259851122056</v>
      </c>
      <c r="O173" s="24">
        <f>SUMIFS(Detail!S:S,Detail!$A:$A,$B173,Detail!$D:$D,3,Detail!$C:$C,3)</f>
        <v>156.67706108658604</v>
      </c>
      <c r="P173" s="24">
        <f>SUMIFS(Detail!S:S,Detail!$A:$A,$B173,Detail!$D:$D,3,Detail!$C:$C,4)</f>
        <v>192.73834187306375</v>
      </c>
      <c r="Q173" s="33">
        <f t="shared" si="296"/>
        <v>762.0672784780246</v>
      </c>
      <c r="R173" s="24">
        <f>SUMIFS(Detail!S:S,Detail!$A:$A,$B173,Detail!$D:$D,4,Detail!$C:$C,1)</f>
        <v>279.16430213406875</v>
      </c>
      <c r="S173" s="24">
        <f>SUMIFS(Detail!S:S,Detail!$A:$A,$B173,Detail!$D:$D,4,Detail!$C:$C,2)</f>
        <v>246.12692861812661</v>
      </c>
      <c r="T173" s="24">
        <f>SUMIFS(Detail!S:S,Detail!$A:$A,$B173,Detail!$D:$D,4,Detail!$C:$C,3)</f>
        <v>204.77820620600005</v>
      </c>
      <c r="U173" s="24">
        <f>SUMIFS(Detail!S:S,Detail!$A:$A,$B173,Detail!$D:$D,4,Detail!$C:$C,4)</f>
        <v>170.80167674564154</v>
      </c>
      <c r="V173" s="33">
        <f t="shared" si="297"/>
        <v>900.87111370383695</v>
      </c>
      <c r="W173" s="24">
        <f>SUMIFS(Detail!S:S,Detail!$A:$A,$B173,Detail!$D:$D,5,Detail!$C:$C,1)</f>
        <v>207.50885861648385</v>
      </c>
      <c r="X173" s="24">
        <f>SUMIFS(Detail!S:S,Detail!$A:$A,$B173,Detail!$D:$D,5,Detail!$C:$C,2)</f>
        <v>297.36008917564732</v>
      </c>
      <c r="Y173" s="24">
        <f>SUMIFS(Detail!S:S,Detail!$A:$A,$B173,Detail!$D:$D,5,Detail!$C:$C,3)</f>
        <v>261.96758075898651</v>
      </c>
      <c r="Z173" s="24">
        <f>SUMIFS(Detail!S:S,Detail!$A:$A,$B173,Detail!$D:$D,5,Detail!$C:$C,4)</f>
        <v>217.99243635265793</v>
      </c>
      <c r="AA173" s="33">
        <f t="shared" si="298"/>
        <v>984.82896490377561</v>
      </c>
      <c r="AB173" s="24">
        <f>SUMIFS(Detail!S:S,Detail!$A:$A,$B173,Detail!$D:$D,6,Detail!$C:$C,1)</f>
        <v>146.26687385999321</v>
      </c>
      <c r="AC173" s="24">
        <f>SUMIFS(Detail!S:S,Detail!$A:$A,$B173,Detail!$D:$D,6,Detail!$C:$C,2)</f>
        <v>84.505419341906872</v>
      </c>
      <c r="AD173" s="24">
        <f>SUMIFS(Detail!S:S,Detail!$A:$A,$B173,Detail!$D:$D,6,Detail!$C:$C,3)</f>
        <v>55.70201152648724</v>
      </c>
      <c r="AE173" s="24">
        <f>SUMIFS(Detail!S:S,Detail!$A:$A,$B173,Detail!$D:$D,6,Detail!$C:$C,4)</f>
        <v>39.542536508289686</v>
      </c>
      <c r="AF173" s="33">
        <f t="shared" si="299"/>
        <v>326.01684123667701</v>
      </c>
      <c r="AG173" s="24">
        <f>SUMIFS(Detail!S:S,Detail!$A:$A,$B173,Detail!$D:$D,7,Detail!$C:$C,1)</f>
        <v>29.444216529841469</v>
      </c>
      <c r="AH173" s="24">
        <f>SUMIFS(Detail!S:S,Detail!$A:$A,$B173,Detail!$D:$D,7,Detail!$C:$C,2)</f>
        <v>22.681707243889377</v>
      </c>
      <c r="AI173" s="24">
        <f>SUMIFS(Detail!S:S,Detail!$A:$A,$B173,Detail!$D:$D,7,Detail!$C:$C,3)</f>
        <v>17.926348297560708</v>
      </c>
      <c r="AJ173" s="24">
        <f>SUMIFS(Detail!S:S,Detail!$A:$A,$B173,Detail!$D:$D,7,Detail!$C:$C,4)</f>
        <v>14.45740034957953</v>
      </c>
      <c r="AK173" s="33">
        <f t="shared" si="300"/>
        <v>84.509672420871084</v>
      </c>
      <c r="AL173" s="24">
        <f>SUMIFS(Detail!S:S,Detail!$A:$A,$B173,Detail!$D:$D,8,Detail!$C:$C,1)</f>
        <v>11.853011676937967</v>
      </c>
      <c r="AM173" s="24">
        <f>SUMIFS(Detail!S:S,Detail!$A:$A,$B173,Detail!$D:$D,8,Detail!$C:$C,2)</f>
        <v>9.8516931567851316</v>
      </c>
      <c r="AN173" s="24">
        <f>SUMIFS(Detail!S:S,Detail!$A:$A,$B173,Detail!$D:$D,8,Detail!$C:$C,3)</f>
        <v>8.2838849711747571</v>
      </c>
      <c r="AO173" s="24">
        <f>SUMIFS(Detail!S:S,Detail!$A:$A,$B173,Detail!$D:$D,8,Detail!$C:$C,4)</f>
        <v>7.0355511792931793</v>
      </c>
      <c r="AP173" s="33">
        <f t="shared" si="301"/>
        <v>37.024140984191035</v>
      </c>
      <c r="AQ173" s="24">
        <f>SUMIFS(Detail!S:S,Detail!$A:$A,$B173,Detail!$D:$D,9,Detail!$C:$C,1)</f>
        <v>6.0276435564433086</v>
      </c>
      <c r="AR173" s="24">
        <f>SUMIFS(Detail!S:S,Detail!$A:$A,$B173,Detail!$D:$D,9,Detail!$C:$C,2)</f>
        <v>5.2039508664342975</v>
      </c>
      <c r="AS173" s="24">
        <f>SUMIFS(Detail!S:S,Detail!$A:$A,$B173,Detail!$D:$D,9,Detail!$C:$C,3)</f>
        <v>4.5236181435166145</v>
      </c>
      <c r="AT173" s="24">
        <f>SUMIFS(Detail!S:S,Detail!$A:$A,$B173,Detail!$D:$D,9,Detail!$C:$C,4)</f>
        <v>3.9563834161886007</v>
      </c>
      <c r="AU173" s="33">
        <f t="shared" si="302"/>
        <v>19.711595982582821</v>
      </c>
      <c r="AV173" s="24">
        <f>SUMIFS(Detail!S:S,Detail!$A:$A,$B173,Detail!$D:$D,10,Detail!$C:$C,1)</f>
        <v>3.4794556969327459</v>
      </c>
      <c r="AW173" s="24">
        <f>SUMIFS(Detail!S:S,Detail!$A:$A,$B173,Detail!$D:$D,10,Detail!$C:$C,2)</f>
        <v>3.0754165649564129</v>
      </c>
      <c r="AX173" s="24">
        <f>SUMIFS(Detail!S:S,Detail!$A:$A,$B173,Detail!$D:$D,10,Detail!$C:$C,3)</f>
        <v>2.7307782141392636</v>
      </c>
      <c r="AY173" s="24">
        <f>SUMIFS(Detail!S:S,Detail!$A:$A,$B173,Detail!$D:$D,10,Detail!$C:$C,4)</f>
        <v>2.4349729948503409</v>
      </c>
      <c r="AZ173" s="33">
        <f t="shared" si="303"/>
        <v>11.720623470878763</v>
      </c>
      <c r="BA173" s="24">
        <f>SUMIFS(Detail!S:S,Detail!$A:$A,$B173,Detail!$D:$D,11,Detail!$C:$C,1)</f>
        <v>2.1796328326599905</v>
      </c>
      <c r="BB173" s="24">
        <f>SUMIFS(Detail!S:S,Detail!$A:$A,$B173,Detail!$D:$D,11,Detail!$C:$C,2)</f>
        <v>1.9580672217130086</v>
      </c>
      <c r="BC173" s="24">
        <f>SUMIFS(Detail!S:S,Detail!$A:$A,$B173,Detail!$D:$D,11,Detail!$C:$C,3)</f>
        <v>1.7648796566491001</v>
      </c>
      <c r="BD173" s="24">
        <f>SUMIFS(Detail!S:S,Detail!$A:$A,$B173,Detail!$D:$D,11,Detail!$C:$C,4)</f>
        <v>1.595682123541792</v>
      </c>
      <c r="BE173" s="33">
        <f t="shared" si="304"/>
        <v>7.4982618345638912</v>
      </c>
      <c r="BF173" s="24">
        <f>SUMIFS(Detail!S:S,Detail!$A:$A,$B173,Detail!$D:$D,12,Detail!$C:$C,1)</f>
        <v>1.4468800591857871</v>
      </c>
      <c r="BG173" s="24">
        <f>SUMIFS(Detail!S:S,Detail!$A:$A,$B173,Detail!$D:$D,12,Detail!$C:$C,2)</f>
        <v>1.3155086241422396</v>
      </c>
      <c r="BH173" s="24">
        <f>SUMIFS(Detail!S:S,Detail!$A:$A,$B173,Detail!$D:$D,12,Detail!$C:$C,3)</f>
        <v>1.1991067970479889</v>
      </c>
      <c r="BI173" s="24">
        <f>SUMIFS(Detail!S:S,Detail!$A:$A,$B173,Detail!$D:$D,12,Detail!$C:$C,4)</f>
        <v>1.0956196583947531</v>
      </c>
      <c r="BJ173" s="33">
        <f t="shared" si="305"/>
        <v>5.0571151387707687</v>
      </c>
      <c r="BK173" s="24">
        <f>SUMIFS(Detail!S:S,Detail!$A:$A,$B173,Detail!$D:$D,13,Detail!$C:$C,1)</f>
        <v>1.0033219025940525</v>
      </c>
      <c r="BL173" s="24">
        <f>SUMIFS(Detail!S:S,Detail!$A:$A,$B173,Detail!$D:$D,13,Detail!$C:$C,2)</f>
        <v>0.92075749004152385</v>
      </c>
      <c r="BM173" s="24">
        <f>SUMIFS(Detail!S:S,Detail!$A:$A,$B173,Detail!$D:$D,13,Detail!$C:$C,3)</f>
        <v>0.84669168004620587</v>
      </c>
      <c r="BN173" s="24">
        <f>SUMIFS(Detail!S:S,Detail!$A:$A,$B173,Detail!$D:$D,13,Detail!$C:$C,4)</f>
        <v>0.78007264025518452</v>
      </c>
      <c r="BO173" s="33">
        <f t="shared" si="306"/>
        <v>3.5508437129369668</v>
      </c>
      <c r="BP173" s="24">
        <f>SUMIFS(Detail!S:S,Detail!$A:$A,$B173,Detail!$D:$D,14,Detail!$C:$C,1)</f>
        <v>0.72000052107932788</v>
      </c>
      <c r="BQ173" s="24">
        <f>SUMIFS(Detail!S:S,Detail!$A:$A,$B173,Detail!$D:$D,14,Detail!$C:$C,2)</f>
        <v>0.66570239162820144</v>
      </c>
      <c r="BR173" s="24">
        <f>SUMIFS(Detail!S:S,Detail!$A:$A,$B173,Detail!$D:$D,14,Detail!$C:$C,3)</f>
        <v>0.61651180970193309</v>
      </c>
      <c r="BS173" s="24">
        <f>SUMIFS(Detail!S:S,Detail!$A:$A,$B173,Detail!$D:$D,14,Detail!$C:$C,4)</f>
        <v>0.57185207895327039</v>
      </c>
      <c r="BT173" s="33">
        <f t="shared" si="307"/>
        <v>2.5740668013627328</v>
      </c>
      <c r="BU173" s="24">
        <f>SUMIFS(Detail!S:S,Detail!$A:$A,$B173,Detail!$D:$D,15,Detail!$C:$C,1)</f>
        <v>0.53122245770373411</v>
      </c>
      <c r="BV173" s="24">
        <f>SUMIFS(Detail!S:S,Detail!$A:$A,$B173,Detail!$D:$D,15,Detail!$C:$C,2)</f>
        <v>0.49418674420576281</v>
      </c>
      <c r="BW173" s="24">
        <f>SUMIFS(Detail!S:S,Detail!$A:$A,$B173,Detail!$D:$D,15,Detail!$C:$C,3)</f>
        <v>0.46036378553753821</v>
      </c>
      <c r="BX173" s="24">
        <f>SUMIFS(Detail!S:S,Detail!$A:$A,$B173,Detail!$D:$D,15,Detail!$C:$C,4)</f>
        <v>0.42941955173455426</v>
      </c>
      <c r="BY173" s="33">
        <f t="shared" si="308"/>
        <v>1.9151925391815894</v>
      </c>
      <c r="BZ173" s="24">
        <f>SUMIFS(Detail!S:S,Detail!$A:$A,$B173,Detail!$D:$D,16,Detail!$C:$C,1)</f>
        <v>0.40106048962252316</v>
      </c>
      <c r="CA173" s="24">
        <f>SUMIFS(Detail!S:S,Detail!$A:$A,$B173,Detail!$D:$D,16,Detail!$C:$C,2)</f>
        <v>0.37502792790201056</v>
      </c>
      <c r="CB173" s="24">
        <f>SUMIFS(Detail!S:S,Detail!$A:$A,$B173,Detail!$D:$D,16,Detail!$C:$C,3)</f>
        <v>0.35109334950902849</v>
      </c>
      <c r="CC173" s="24">
        <f>SUMIFS(Detail!S:S,Detail!$A:$A,$B173,Detail!$D:$D,16,Detail!$C:$C,4)</f>
        <v>0.32905438253646935</v>
      </c>
      <c r="CD173" s="33">
        <f t="shared" si="309"/>
        <v>1.4562361495700316</v>
      </c>
      <c r="CE173" s="24">
        <f>SUMIFS(Detail!S:S,Detail!$A:$A,$B173,Detail!$D:$D,17,Detail!$C:$C,1)</f>
        <v>0.3087313889732286</v>
      </c>
      <c r="CF173" s="24">
        <f>SUMIFS(Detail!S:S,Detail!$A:$A,$B173,Detail!$D:$D,17,Detail!$C:$C,2)</f>
        <v>0.28996455251899533</v>
      </c>
      <c r="CG173" s="24">
        <f>SUMIFS(Detail!S:S,Detail!$A:$A,$B173,Detail!$D:$D,17,Detail!$C:$C,3)</f>
        <v>0.2726113847884335</v>
      </c>
      <c r="CH173" s="24">
        <f>SUMIFS(Detail!S:S,Detail!$A:$A,$B173,Detail!$D:$D,17,Detail!$C:$C,4)</f>
        <v>0.25654458335020536</v>
      </c>
      <c r="CI173" s="33">
        <f t="shared" si="310"/>
        <v>1.1278519096308628</v>
      </c>
      <c r="CJ173" s="24">
        <f>SUMIFS(Detail!S:S,Detail!$A:$A,$B173,Detail!$D:$D,18,Detail!$C:$C,1)</f>
        <v>0.24165018668782068</v>
      </c>
      <c r="CK173" s="24">
        <f>SUMIFS(Detail!S:S,Detail!$A:$A,$B173,Detail!$D:$D,18,Detail!$C:$C,2)</f>
        <v>0.22782598053436232</v>
      </c>
      <c r="CL173" s="24">
        <f>SUMIFS(Detail!S:S,Detail!$A:$A,$B173,Detail!$D:$D,18,Detail!$C:$C,3)</f>
        <v>0.21498011769199366</v>
      </c>
      <c r="CM173" s="24">
        <f>SUMIFS(Detail!S:S,Detail!$A:$A,$B173,Detail!$D:$D,18,Detail!$C:$C,4)</f>
        <v>0.20302991967082562</v>
      </c>
      <c r="CN173" s="33">
        <f t="shared" si="311"/>
        <v>0.88748620458500227</v>
      </c>
      <c r="CO173" s="24">
        <f>SUMIFS(Detail!S:S,Detail!$A:$A,$B173,Detail!$D:$D,19,Detail!$C:$C,1)</f>
        <v>0.19190083366947874</v>
      </c>
      <c r="CP173" s="24">
        <f>SUMIFS(Detail!S:S,Detail!$A:$A,$B173,Detail!$D:$D,19,Detail!$C:$C,2)</f>
        <v>0.18152552257834031</v>
      </c>
      <c r="CQ173" s="24">
        <f>SUMIFS(Detail!S:S,Detail!$A:$A,$B173,Detail!$D:$D,19,Detail!$C:$C,3)</f>
        <v>0.17184306926628778</v>
      </c>
      <c r="CR173" s="24">
        <f>SUMIFS(Detail!S:S,Detail!$A:$A,$B173,Detail!$D:$D,19,Detail!$C:$C,4)</f>
        <v>0.16279827923517587</v>
      </c>
      <c r="CS173" s="33">
        <f t="shared" si="312"/>
        <v>0.70806770474928271</v>
      </c>
      <c r="CT173" s="24">
        <f>SUMIFS(Detail!S:S,Detail!$A:$A,$B173,Detail!$D:$D,20,Detail!$C:$C,1)</f>
        <v>0.15434106820839588</v>
      </c>
      <c r="CU173" s="24">
        <f>SUMIFS(Detail!S:S,Detail!$A:$A,$B173,Detail!$D:$D,20,Detail!$C:$C,2)</f>
        <v>0.14642592318978132</v>
      </c>
      <c r="CV173" s="24">
        <f>SUMIFS(Detail!S:S,Detail!$A:$A,$B173,Detail!$D:$D,20,Detail!$C:$C,3)</f>
        <v>0.13901142724535021</v>
      </c>
      <c r="CW173" s="24">
        <f>SUMIFS(Detail!S:S,Detail!$A:$A,$B173,Detail!$D:$D,20,Detail!$C:$C,4)</f>
        <v>0.13205983966417989</v>
      </c>
      <c r="CX173" s="33">
        <f t="shared" si="313"/>
        <v>0.57183825830770729</v>
      </c>
      <c r="CY173" s="24">
        <f>SUMIFS(Detail!S:S,Detail!$A:$A,$B173,Detail!$D:$D,21,Detail!$C:$C,1)</f>
        <v>1.1487592197217964</v>
      </c>
      <c r="CZ173" s="24">
        <f>SUMIFS(Detail!S:S,Detail!$A:$A,$B173,Detail!$D:$D,21,Detail!$C:$C,2)</f>
        <v>0</v>
      </c>
      <c r="DA173" s="24">
        <f>SUMIFS(Detail!S:S,Detail!$A:$A,$B173,Detail!$D:$D,21,Detail!$C:$C,3)</f>
        <v>0</v>
      </c>
      <c r="DB173" s="24">
        <f>SUMIFS(Detail!S:S,Detail!$A:$A,$B173,Detail!$D:$D,21,Detail!$C:$C,4)</f>
        <v>0</v>
      </c>
      <c r="DC173" s="33">
        <f t="shared" si="314"/>
        <v>1.1487592197217964</v>
      </c>
      <c r="DD173" s="86">
        <f>SUMIFS(Detail!S:S,Detail!$A:$A,$B173,Detail!$B:$B,"&gt;60")</f>
        <v>505.47859356858135</v>
      </c>
    </row>
    <row r="174" spans="1:108" x14ac:dyDescent="0.25">
      <c r="A174" t="s">
        <v>5413</v>
      </c>
      <c r="B174" s="32" t="s">
        <v>5122</v>
      </c>
      <c r="C174" s="24">
        <f>SUMIFS(Detail!S:S,Detail!$A:$A,$B174,Detail!$D:$D,1,Detail!$C:$C,1)</f>
        <v>0</v>
      </c>
      <c r="D174" s="24">
        <f>SUMIFS(Detail!S:S,Detail!$A:$A,$B174,Detail!$D:$D,1,Detail!$C:$C,2)</f>
        <v>0</v>
      </c>
      <c r="E174" s="24">
        <f>SUMIFS(Detail!S:S,Detail!$A:$A,$B174,Detail!$D:$D,1,Detail!$C:$C,3)</f>
        <v>59.607377689648885</v>
      </c>
      <c r="F174" s="24">
        <f>SUMIFS(Detail!S:S,Detail!$A:$A,$B174,Detail!$D:$D,1,Detail!$C:$C,4)</f>
        <v>118.41647260959346</v>
      </c>
      <c r="G174" s="33">
        <f t="shared" si="294"/>
        <v>178.02385029924233</v>
      </c>
      <c r="H174" s="24">
        <f>SUMIFS(Detail!S:S,Detail!$A:$A,$B174,Detail!$D:$D,2,Detail!$C:$C,1)</f>
        <v>130.44443195824519</v>
      </c>
      <c r="I174" s="24">
        <f>SUMIFS(Detail!S:S,Detail!$A:$A,$B174,Detail!$D:$D,2,Detail!$C:$C,2)</f>
        <v>167.69538241944315</v>
      </c>
      <c r="J174" s="24">
        <f>SUMIFS(Detail!S:S,Detail!$A:$A,$B174,Detail!$D:$D,2,Detail!$C:$C,3)</f>
        <v>205.19535833040015</v>
      </c>
      <c r="K174" s="24">
        <f>SUMIFS(Detail!S:S,Detail!$A:$A,$B174,Detail!$D:$D,2,Detail!$C:$C,4)</f>
        <v>242.69535831759788</v>
      </c>
      <c r="L174" s="33">
        <f t="shared" si="295"/>
        <v>746.0305310256864</v>
      </c>
      <c r="M174" s="24">
        <f>SUMIFS(Detail!S:S,Detail!$A:$A,$B174,Detail!$D:$D,3,Detail!$C:$C,1)</f>
        <v>244.43093170379507</v>
      </c>
      <c r="N174" s="24">
        <f>SUMIFS(Detail!S:S,Detail!$A:$A,$B174,Detail!$D:$D,3,Detail!$C:$C,2)</f>
        <v>260.95124539734411</v>
      </c>
      <c r="O174" s="24">
        <f>SUMIFS(Detail!S:S,Detail!$A:$A,$B174,Detail!$D:$D,3,Detail!$C:$C,3)</f>
        <v>335.39077092452317</v>
      </c>
      <c r="P174" s="24">
        <f>SUMIFS(Detail!S:S,Detail!$A:$A,$B174,Detail!$D:$D,3,Detail!$C:$C,4)</f>
        <v>410.39071666406721</v>
      </c>
      <c r="Q174" s="33">
        <f t="shared" si="296"/>
        <v>1251.1636646897296</v>
      </c>
      <c r="R174" s="24">
        <f>SUMIFS(Detail!S:S,Detail!$A:$A,$B174,Detail!$D:$D,4,Detail!$C:$C,1)</f>
        <v>485.39071663519962</v>
      </c>
      <c r="S174" s="24">
        <f>SUMIFS(Detail!S:S,Detail!$A:$A,$B174,Detail!$D:$D,4,Detail!$C:$C,2)</f>
        <v>488.86186340758923</v>
      </c>
      <c r="T174" s="24">
        <f>SUMIFS(Detail!S:S,Detail!$A:$A,$B174,Detail!$D:$D,4,Detail!$C:$C,3)</f>
        <v>521.90249079468822</v>
      </c>
      <c r="U174" s="24">
        <f>SUMIFS(Detail!S:S,Detail!$A:$A,$B174,Detail!$D:$D,4,Detail!$C:$C,4)</f>
        <v>670.78154184904724</v>
      </c>
      <c r="V174" s="33">
        <f t="shared" si="297"/>
        <v>2166.9366126865243</v>
      </c>
      <c r="W174" s="24">
        <f>SUMIFS(Detail!S:S,Detail!$A:$A,$B174,Detail!$D:$D,5,Detail!$C:$C,1)</f>
        <v>820.78143332813397</v>
      </c>
      <c r="X174" s="24">
        <f>SUMIFS(Detail!S:S,Detail!$A:$A,$B174,Detail!$D:$D,5,Detail!$C:$C,2)</f>
        <v>970.78143327040016</v>
      </c>
      <c r="Y174" s="24">
        <f>SUMIFS(Detail!S:S,Detail!$A:$A,$B174,Detail!$D:$D,5,Detail!$C:$C,3)</f>
        <v>977.72372681517754</v>
      </c>
      <c r="Z174" s="24">
        <f>SUMIFS(Detail!S:S,Detail!$A:$A,$B174,Detail!$D:$D,5,Detail!$C:$C,4)</f>
        <v>1043.8049815893755</v>
      </c>
      <c r="AA174" s="33">
        <f t="shared" si="298"/>
        <v>3813.0915750030872</v>
      </c>
      <c r="AB174" s="24">
        <f>SUMIFS(Detail!S:S,Detail!$A:$A,$B174,Detail!$D:$D,6,Detail!$C:$C,1)</f>
        <v>32.250903291043869</v>
      </c>
      <c r="AC174" s="24">
        <f>SUMIFS(Detail!S:S,Detail!$A:$A,$B174,Detail!$D:$D,6,Detail!$C:$C,2)</f>
        <v>2.8615517730941065E-3</v>
      </c>
      <c r="AD174" s="24">
        <f>SUMIFS(Detail!S:S,Detail!$A:$A,$B174,Detail!$D:$D,6,Detail!$C:$C,3)</f>
        <v>1.4514407666865736E-6</v>
      </c>
      <c r="AE174" s="24">
        <f>SUMIFS(Detail!S:S,Detail!$A:$A,$B174,Detail!$D:$D,6,Detail!$C:$C,4)</f>
        <v>1.470652932766825E-9</v>
      </c>
      <c r="AF174" s="33">
        <f t="shared" si="299"/>
        <v>32.253766295728383</v>
      </c>
      <c r="AG174" s="24">
        <f>SUMIFS(Detail!S:S,Detail!$A:$A,$B174,Detail!$D:$D,7,Detail!$C:$C,1)</f>
        <v>1.8189894035458565E-12</v>
      </c>
      <c r="AH174" s="24">
        <f>SUMIFS(Detail!S:S,Detail!$A:$A,$B174,Detail!$D:$D,7,Detail!$C:$C,2)</f>
        <v>0</v>
      </c>
      <c r="AI174" s="24">
        <f>SUMIFS(Detail!S:S,Detail!$A:$A,$B174,Detail!$D:$D,7,Detail!$C:$C,3)</f>
        <v>0</v>
      </c>
      <c r="AJ174" s="24">
        <f>SUMIFS(Detail!S:S,Detail!$A:$A,$B174,Detail!$D:$D,7,Detail!$C:$C,4)</f>
        <v>0</v>
      </c>
      <c r="AK174" s="33">
        <f t="shared" si="300"/>
        <v>1.8189894035458565E-12</v>
      </c>
      <c r="AL174" s="24">
        <f>SUMIFS(Detail!S:S,Detail!$A:$A,$B174,Detail!$D:$D,8,Detail!$C:$C,1)</f>
        <v>0</v>
      </c>
      <c r="AM174" s="24">
        <f>SUMIFS(Detail!S:S,Detail!$A:$A,$B174,Detail!$D:$D,8,Detail!$C:$C,2)</f>
        <v>0</v>
      </c>
      <c r="AN174" s="24">
        <f>SUMIFS(Detail!S:S,Detail!$A:$A,$B174,Detail!$D:$D,8,Detail!$C:$C,3)</f>
        <v>0</v>
      </c>
      <c r="AO174" s="24">
        <f>SUMIFS(Detail!S:S,Detail!$A:$A,$B174,Detail!$D:$D,8,Detail!$C:$C,4)</f>
        <v>0</v>
      </c>
      <c r="AP174" s="33">
        <f t="shared" si="301"/>
        <v>0</v>
      </c>
      <c r="AQ174" s="24">
        <f>SUMIFS(Detail!S:S,Detail!$A:$A,$B174,Detail!$D:$D,9,Detail!$C:$C,1)</f>
        <v>0</v>
      </c>
      <c r="AR174" s="24">
        <f>SUMIFS(Detail!S:S,Detail!$A:$A,$B174,Detail!$D:$D,9,Detail!$C:$C,2)</f>
        <v>0</v>
      </c>
      <c r="AS174" s="24">
        <f>SUMIFS(Detail!S:S,Detail!$A:$A,$B174,Detail!$D:$D,9,Detail!$C:$C,3)</f>
        <v>0</v>
      </c>
      <c r="AT174" s="24">
        <f>SUMIFS(Detail!S:S,Detail!$A:$A,$B174,Detail!$D:$D,9,Detail!$C:$C,4)</f>
        <v>0</v>
      </c>
      <c r="AU174" s="33">
        <f t="shared" si="302"/>
        <v>0</v>
      </c>
      <c r="AV174" s="24">
        <f>SUMIFS(Detail!S:S,Detail!$A:$A,$B174,Detail!$D:$D,10,Detail!$C:$C,1)</f>
        <v>0</v>
      </c>
      <c r="AW174" s="24">
        <f>SUMIFS(Detail!S:S,Detail!$A:$A,$B174,Detail!$D:$D,10,Detail!$C:$C,2)</f>
        <v>0</v>
      </c>
      <c r="AX174" s="24">
        <f>SUMIFS(Detail!S:S,Detail!$A:$A,$B174,Detail!$D:$D,10,Detail!$C:$C,3)</f>
        <v>0</v>
      </c>
      <c r="AY174" s="24">
        <f>SUMIFS(Detail!S:S,Detail!$A:$A,$B174,Detail!$D:$D,10,Detail!$C:$C,4)</f>
        <v>0</v>
      </c>
      <c r="AZ174" s="33">
        <f t="shared" si="303"/>
        <v>0</v>
      </c>
      <c r="BA174" s="24">
        <f>SUMIFS(Detail!S:S,Detail!$A:$A,$B174,Detail!$D:$D,11,Detail!$C:$C,1)</f>
        <v>0</v>
      </c>
      <c r="BB174" s="24">
        <f>SUMIFS(Detail!S:S,Detail!$A:$A,$B174,Detail!$D:$D,11,Detail!$C:$C,2)</f>
        <v>0</v>
      </c>
      <c r="BC174" s="24">
        <f>SUMIFS(Detail!S:S,Detail!$A:$A,$B174,Detail!$D:$D,11,Detail!$C:$C,3)</f>
        <v>0</v>
      </c>
      <c r="BD174" s="24">
        <f>SUMIFS(Detail!S:S,Detail!$A:$A,$B174,Detail!$D:$D,11,Detail!$C:$C,4)</f>
        <v>0</v>
      </c>
      <c r="BE174" s="33">
        <f t="shared" si="304"/>
        <v>0</v>
      </c>
      <c r="BF174" s="24">
        <f>SUMIFS(Detail!S:S,Detail!$A:$A,$B174,Detail!$D:$D,12,Detail!$C:$C,1)</f>
        <v>0</v>
      </c>
      <c r="BG174" s="24">
        <f>SUMIFS(Detail!S:S,Detail!$A:$A,$B174,Detail!$D:$D,12,Detail!$C:$C,2)</f>
        <v>0</v>
      </c>
      <c r="BH174" s="24">
        <f>SUMIFS(Detail!S:S,Detail!$A:$A,$B174,Detail!$D:$D,12,Detail!$C:$C,3)</f>
        <v>0</v>
      </c>
      <c r="BI174" s="24">
        <f>SUMIFS(Detail!S:S,Detail!$A:$A,$B174,Detail!$D:$D,12,Detail!$C:$C,4)</f>
        <v>0</v>
      </c>
      <c r="BJ174" s="33">
        <f t="shared" si="305"/>
        <v>0</v>
      </c>
      <c r="BK174" s="24">
        <f>SUMIFS(Detail!S:S,Detail!$A:$A,$B174,Detail!$D:$D,13,Detail!$C:$C,1)</f>
        <v>0</v>
      </c>
      <c r="BL174" s="24">
        <f>SUMIFS(Detail!S:S,Detail!$A:$A,$B174,Detail!$D:$D,13,Detail!$C:$C,2)</f>
        <v>0</v>
      </c>
      <c r="BM174" s="24">
        <f>SUMIFS(Detail!S:S,Detail!$A:$A,$B174,Detail!$D:$D,13,Detail!$C:$C,3)</f>
        <v>0</v>
      </c>
      <c r="BN174" s="24">
        <f>SUMIFS(Detail!S:S,Detail!$A:$A,$B174,Detail!$D:$D,13,Detail!$C:$C,4)</f>
        <v>0</v>
      </c>
      <c r="BO174" s="33">
        <f t="shared" si="306"/>
        <v>0</v>
      </c>
      <c r="BP174" s="24">
        <f>SUMIFS(Detail!S:S,Detail!$A:$A,$B174,Detail!$D:$D,14,Detail!$C:$C,1)</f>
        <v>0</v>
      </c>
      <c r="BQ174" s="24">
        <f>SUMIFS(Detail!S:S,Detail!$A:$A,$B174,Detail!$D:$D,14,Detail!$C:$C,2)</f>
        <v>0</v>
      </c>
      <c r="BR174" s="24">
        <f>SUMIFS(Detail!S:S,Detail!$A:$A,$B174,Detail!$D:$D,14,Detail!$C:$C,3)</f>
        <v>0</v>
      </c>
      <c r="BS174" s="24">
        <f>SUMIFS(Detail!S:S,Detail!$A:$A,$B174,Detail!$D:$D,14,Detail!$C:$C,4)</f>
        <v>0</v>
      </c>
      <c r="BT174" s="33">
        <f t="shared" si="307"/>
        <v>0</v>
      </c>
      <c r="BU174" s="24">
        <f>SUMIFS(Detail!S:S,Detail!$A:$A,$B174,Detail!$D:$D,15,Detail!$C:$C,1)</f>
        <v>0</v>
      </c>
      <c r="BV174" s="24">
        <f>SUMIFS(Detail!S:S,Detail!$A:$A,$B174,Detail!$D:$D,15,Detail!$C:$C,2)</f>
        <v>0</v>
      </c>
      <c r="BW174" s="24">
        <f>SUMIFS(Detail!S:S,Detail!$A:$A,$B174,Detail!$D:$D,15,Detail!$C:$C,3)</f>
        <v>0</v>
      </c>
      <c r="BX174" s="24">
        <f>SUMIFS(Detail!S:S,Detail!$A:$A,$B174,Detail!$D:$D,15,Detail!$C:$C,4)</f>
        <v>0</v>
      </c>
      <c r="BY174" s="33">
        <f t="shared" si="308"/>
        <v>0</v>
      </c>
      <c r="BZ174" s="24">
        <f>SUMIFS(Detail!S:S,Detail!$A:$A,$B174,Detail!$D:$D,16,Detail!$C:$C,1)</f>
        <v>0</v>
      </c>
      <c r="CA174" s="24">
        <f>SUMIFS(Detail!S:S,Detail!$A:$A,$B174,Detail!$D:$D,16,Detail!$C:$C,2)</f>
        <v>0</v>
      </c>
      <c r="CB174" s="24">
        <f>SUMIFS(Detail!S:S,Detail!$A:$A,$B174,Detail!$D:$D,16,Detail!$C:$C,3)</f>
        <v>0</v>
      </c>
      <c r="CC174" s="24">
        <f>SUMIFS(Detail!S:S,Detail!$A:$A,$B174,Detail!$D:$D,16,Detail!$C:$C,4)</f>
        <v>0</v>
      </c>
      <c r="CD174" s="33">
        <f t="shared" si="309"/>
        <v>0</v>
      </c>
      <c r="CE174" s="24">
        <f>SUMIFS(Detail!S:S,Detail!$A:$A,$B174,Detail!$D:$D,17,Detail!$C:$C,1)</f>
        <v>0</v>
      </c>
      <c r="CF174" s="24">
        <f>SUMIFS(Detail!S:S,Detail!$A:$A,$B174,Detail!$D:$D,17,Detail!$C:$C,2)</f>
        <v>0</v>
      </c>
      <c r="CG174" s="24">
        <f>SUMIFS(Detail!S:S,Detail!$A:$A,$B174,Detail!$D:$D,17,Detail!$C:$C,3)</f>
        <v>0</v>
      </c>
      <c r="CH174" s="24">
        <f>SUMIFS(Detail!S:S,Detail!$A:$A,$B174,Detail!$D:$D,17,Detail!$C:$C,4)</f>
        <v>0</v>
      </c>
      <c r="CI174" s="33">
        <f t="shared" si="310"/>
        <v>0</v>
      </c>
      <c r="CJ174" s="24">
        <f>SUMIFS(Detail!S:S,Detail!$A:$A,$B174,Detail!$D:$D,18,Detail!$C:$C,1)</f>
        <v>0</v>
      </c>
      <c r="CK174" s="24">
        <f>SUMIFS(Detail!S:S,Detail!$A:$A,$B174,Detail!$D:$D,18,Detail!$C:$C,2)</f>
        <v>0</v>
      </c>
      <c r="CL174" s="24">
        <f>SUMIFS(Detail!S:S,Detail!$A:$A,$B174,Detail!$D:$D,18,Detail!$C:$C,3)</f>
        <v>0</v>
      </c>
      <c r="CM174" s="24">
        <f>SUMIFS(Detail!S:S,Detail!$A:$A,$B174,Detail!$D:$D,18,Detail!$C:$C,4)</f>
        <v>0</v>
      </c>
      <c r="CN174" s="33">
        <f t="shared" si="311"/>
        <v>0</v>
      </c>
      <c r="CO174" s="24">
        <f>SUMIFS(Detail!S:S,Detail!$A:$A,$B174,Detail!$D:$D,19,Detail!$C:$C,1)</f>
        <v>0</v>
      </c>
      <c r="CP174" s="24">
        <f>SUMIFS(Detail!S:S,Detail!$A:$A,$B174,Detail!$D:$D,19,Detail!$C:$C,2)</f>
        <v>0</v>
      </c>
      <c r="CQ174" s="24">
        <f>SUMIFS(Detail!S:S,Detail!$A:$A,$B174,Detail!$D:$D,19,Detail!$C:$C,3)</f>
        <v>0</v>
      </c>
      <c r="CR174" s="24">
        <f>SUMIFS(Detail!S:S,Detail!$A:$A,$B174,Detail!$D:$D,19,Detail!$C:$C,4)</f>
        <v>0</v>
      </c>
      <c r="CS174" s="33">
        <f t="shared" si="312"/>
        <v>0</v>
      </c>
      <c r="CT174" s="24">
        <f>SUMIFS(Detail!S:S,Detail!$A:$A,$B174,Detail!$D:$D,20,Detail!$C:$C,1)</f>
        <v>0</v>
      </c>
      <c r="CU174" s="24">
        <f>SUMIFS(Detail!S:S,Detail!$A:$A,$B174,Detail!$D:$D,20,Detail!$C:$C,2)</f>
        <v>0</v>
      </c>
      <c r="CV174" s="24">
        <f>SUMIFS(Detail!S:S,Detail!$A:$A,$B174,Detail!$D:$D,20,Detail!$C:$C,3)</f>
        <v>0</v>
      </c>
      <c r="CW174" s="24">
        <f>SUMIFS(Detail!S:S,Detail!$A:$A,$B174,Detail!$D:$D,20,Detail!$C:$C,4)</f>
        <v>0</v>
      </c>
      <c r="CX174" s="33">
        <f t="shared" si="313"/>
        <v>0</v>
      </c>
      <c r="CY174" s="24">
        <f>SUMIFS(Detail!S:S,Detail!$A:$A,$B174,Detail!$D:$D,21,Detail!$C:$C,1)</f>
        <v>0</v>
      </c>
      <c r="CZ174" s="24">
        <f>SUMIFS(Detail!S:S,Detail!$A:$A,$B174,Detail!$D:$D,21,Detail!$C:$C,2)</f>
        <v>0</v>
      </c>
      <c r="DA174" s="24">
        <f>SUMIFS(Detail!S:S,Detail!$A:$A,$B174,Detail!$D:$D,21,Detail!$C:$C,3)</f>
        <v>0</v>
      </c>
      <c r="DB174" s="24">
        <f>SUMIFS(Detail!S:S,Detail!$A:$A,$B174,Detail!$D:$D,21,Detail!$C:$C,4)</f>
        <v>0</v>
      </c>
      <c r="DC174" s="33">
        <f t="shared" si="314"/>
        <v>0</v>
      </c>
      <c r="DD174" s="86">
        <f>SUMIFS(Detail!S:S,Detail!$A:$A,$B174,Detail!$B:$B,"&gt;60")</f>
        <v>32.253766295730202</v>
      </c>
    </row>
    <row r="175" spans="1:108" x14ac:dyDescent="0.25">
      <c r="A175" t="s">
        <v>5414</v>
      </c>
      <c r="B175" s="32" t="s">
        <v>5123</v>
      </c>
      <c r="C175" s="24">
        <f>SUMIFS(Detail!S:S,Detail!$A:$A,$B175,Detail!$D:$D,1,Detail!$C:$C,1)</f>
        <v>0</v>
      </c>
      <c r="D175" s="24">
        <f>SUMIFS(Detail!S:S,Detail!$A:$A,$B175,Detail!$D:$D,1,Detail!$C:$C,2)</f>
        <v>0</v>
      </c>
      <c r="E175" s="24">
        <f>SUMIFS(Detail!S:S,Detail!$A:$A,$B175,Detail!$D:$D,1,Detail!$C:$C,3)</f>
        <v>0.44618058291617813</v>
      </c>
      <c r="F175" s="24">
        <f>SUMIFS(Detail!S:S,Detail!$A:$A,$B175,Detail!$D:$D,1,Detail!$C:$C,4)</f>
        <v>7.0575976761394479</v>
      </c>
      <c r="G175" s="33">
        <f t="shared" si="294"/>
        <v>7.5037782590556263</v>
      </c>
      <c r="H175" s="24">
        <f>SUMIFS(Detail!S:S,Detail!$A:$A,$B175,Detail!$D:$D,2,Detail!$C:$C,1)</f>
        <v>24.960724038642294</v>
      </c>
      <c r="I175" s="24">
        <f>SUMIFS(Detail!S:S,Detail!$A:$A,$B175,Detail!$D:$D,2,Detail!$C:$C,2)</f>
        <v>54.772541423287493</v>
      </c>
      <c r="J175" s="24">
        <f>SUMIFS(Detail!S:S,Detail!$A:$A,$B175,Detail!$D:$D,2,Detail!$C:$C,3)</f>
        <v>96.339385603997158</v>
      </c>
      <c r="K175" s="24">
        <f>SUMIFS(Detail!S:S,Detail!$A:$A,$B175,Detail!$D:$D,2,Detail!$C:$C,4)</f>
        <v>146.1636700651691</v>
      </c>
      <c r="L175" s="33">
        <f t="shared" si="295"/>
        <v>322.23632113109602</v>
      </c>
      <c r="M175" s="24">
        <f>SUMIFS(Detail!S:S,Detail!$A:$A,$B175,Detail!$D:$D,3,Detail!$C:$C,1)</f>
        <v>198.20827638447821</v>
      </c>
      <c r="N175" s="24">
        <f>SUMIFS(Detail!S:S,Detail!$A:$A,$B175,Detail!$D:$D,3,Detail!$C:$C,2)</f>
        <v>243.20571840531341</v>
      </c>
      <c r="O175" s="24">
        <f>SUMIFS(Detail!S:S,Detail!$A:$A,$B175,Detail!$D:$D,3,Detail!$C:$C,3)</f>
        <v>289.39482752171693</v>
      </c>
      <c r="P175" s="24">
        <f>SUMIFS(Detail!S:S,Detail!$A:$A,$B175,Detail!$D:$D,3,Detail!$C:$C,4)</f>
        <v>352.68652619582735</v>
      </c>
      <c r="Q175" s="33">
        <f t="shared" si="296"/>
        <v>1083.4953485073358</v>
      </c>
      <c r="R175" s="24">
        <f>SUMIFS(Detail!S:S,Detail!$A:$A,$B175,Detail!$D:$D,4,Detail!$C:$C,1)</f>
        <v>432.71106267291316</v>
      </c>
      <c r="S175" s="24">
        <f>SUMIFS(Detail!S:S,Detail!$A:$A,$B175,Detail!$D:$D,4,Detail!$C:$C,2)</f>
        <v>519.19980369902532</v>
      </c>
      <c r="T175" s="24">
        <f>SUMIFS(Detail!S:S,Detail!$A:$A,$B175,Detail!$D:$D,4,Detail!$C:$C,3)</f>
        <v>593.92826060030984</v>
      </c>
      <c r="U175" s="24">
        <f>SUMIFS(Detail!S:S,Detail!$A:$A,$B175,Detail!$D:$D,4,Detail!$C:$C,4)</f>
        <v>673.22060932594059</v>
      </c>
      <c r="V175" s="33">
        <f t="shared" si="297"/>
        <v>2219.0597362981889</v>
      </c>
      <c r="W175" s="24">
        <f>SUMIFS(Detail!S:S,Detail!$A:$A,$B175,Detail!$D:$D,5,Detail!$C:$C,1)</f>
        <v>788.62104783054656</v>
      </c>
      <c r="X175" s="24">
        <f>SUMIFS(Detail!S:S,Detail!$A:$A,$B175,Detail!$D:$D,5,Detail!$C:$C,2)</f>
        <v>939.10382756575291</v>
      </c>
      <c r="Y175" s="24">
        <f>SUMIFS(Detail!S:S,Detail!$A:$A,$B175,Detail!$D:$D,5,Detail!$C:$C,3)</f>
        <v>1103.8741333063372</v>
      </c>
      <c r="Z175" s="24">
        <f>SUMIFS(Detail!S:S,Detail!$A:$A,$B175,Detail!$D:$D,5,Detail!$C:$C,4)</f>
        <v>1246.2631398569574</v>
      </c>
      <c r="AA175" s="33">
        <f t="shared" si="298"/>
        <v>4077.8621485595941</v>
      </c>
      <c r="AB175" s="24">
        <f>SUMIFS(Detail!S:S,Detail!$A:$A,$B175,Detail!$D:$D,6,Detail!$C:$C,1)</f>
        <v>1360.5423439937986</v>
      </c>
      <c r="AC175" s="24">
        <f>SUMIFS(Detail!S:S,Detail!$A:$A,$B175,Detail!$D:$D,6,Detail!$C:$C,2)</f>
        <v>1323.7140090966368</v>
      </c>
      <c r="AD175" s="24">
        <f>SUMIFS(Detail!S:S,Detail!$A:$A,$B175,Detail!$D:$D,6,Detail!$C:$C,3)</f>
        <v>1197.7708343321392</v>
      </c>
      <c r="AE175" s="24">
        <f>SUMIFS(Detail!S:S,Detail!$A:$A,$B175,Detail!$D:$D,6,Detail!$C:$C,4)</f>
        <v>1059.8864409656799</v>
      </c>
      <c r="AF175" s="33">
        <f t="shared" si="299"/>
        <v>4941.9136283882544</v>
      </c>
      <c r="AG175" s="24">
        <f>SUMIFS(Detail!S:S,Detail!$A:$A,$B175,Detail!$D:$D,7,Detail!$C:$C,1)</f>
        <v>932.25547637636191</v>
      </c>
      <c r="AH175" s="24">
        <f>SUMIFS(Detail!S:S,Detail!$A:$A,$B175,Detail!$D:$D,7,Detail!$C:$C,2)</f>
        <v>820.00851742315353</v>
      </c>
      <c r="AI175" s="24">
        <f>SUMIFS(Detail!S:S,Detail!$A:$A,$B175,Detail!$D:$D,7,Detail!$C:$C,3)</f>
        <v>723.0489789435469</v>
      </c>
      <c r="AJ175" s="24">
        <f>SUMIFS(Detail!S:S,Detail!$A:$A,$B175,Detail!$D:$D,7,Detail!$C:$C,4)</f>
        <v>639.75182805490113</v>
      </c>
      <c r="AK175" s="33">
        <f t="shared" si="300"/>
        <v>3115.0648007979635</v>
      </c>
      <c r="AL175" s="24">
        <f>SUMIFS(Detail!S:S,Detail!$A:$A,$B175,Detail!$D:$D,8,Detail!$C:$C,1)</f>
        <v>568.1992458041841</v>
      </c>
      <c r="AM175" s="24">
        <f>SUMIFS(Detail!S:S,Detail!$A:$A,$B175,Detail!$D:$D,8,Detail!$C:$C,2)</f>
        <v>506.58982287663275</v>
      </c>
      <c r="AN175" s="24">
        <f>SUMIFS(Detail!S:S,Detail!$A:$A,$B175,Detail!$D:$D,8,Detail!$C:$C,3)</f>
        <v>453.35485307436466</v>
      </c>
      <c r="AO175" s="24">
        <f>SUMIFS(Detail!S:S,Detail!$A:$A,$B175,Detail!$D:$D,8,Detail!$C:$C,4)</f>
        <v>407.17158319661394</v>
      </c>
      <c r="AP175" s="33">
        <f t="shared" si="301"/>
        <v>1935.3155049517954</v>
      </c>
      <c r="AQ175" s="24">
        <f>SUMIFS(Detail!S:S,Detail!$A:$A,$B175,Detail!$D:$D,9,Detail!$C:$C,1)</f>
        <v>366.93911911637042</v>
      </c>
      <c r="AR175" s="24">
        <f>SUMIFS(Detail!S:S,Detail!$A:$A,$B175,Detail!$D:$D,9,Detail!$C:$C,2)</f>
        <v>331.74550019423259</v>
      </c>
      <c r="AS175" s="24">
        <f>SUMIFS(Detail!S:S,Detail!$A:$A,$B175,Detail!$D:$D,9,Detail!$C:$C,3)</f>
        <v>300.83556726370807</v>
      </c>
      <c r="AT175" s="24">
        <f>SUMIFS(Detail!S:S,Detail!$A:$A,$B175,Detail!$D:$D,9,Detail!$C:$C,4)</f>
        <v>273.5827968295489</v>
      </c>
      <c r="AU175" s="33">
        <f t="shared" si="302"/>
        <v>1273.10298340386</v>
      </c>
      <c r="AV175" s="24">
        <f>SUMIFS(Detail!S:S,Detail!$A:$A,$B175,Detail!$D:$D,10,Detail!$C:$C,1)</f>
        <v>249.46573150406402</v>
      </c>
      <c r="AW175" s="24">
        <f>SUMIFS(Detail!S:S,Detail!$A:$A,$B175,Detail!$D:$D,10,Detail!$C:$C,2)</f>
        <v>228.04868612517748</v>
      </c>
      <c r="AX175" s="24">
        <f>SUMIFS(Detail!S:S,Detail!$A:$A,$B175,Detail!$D:$D,10,Detail!$C:$C,3)</f>
        <v>208.96611585696155</v>
      </c>
      <c r="AY175" s="24">
        <f>SUMIFS(Detail!S:S,Detail!$A:$A,$B175,Detail!$D:$D,10,Detail!$C:$C,4)</f>
        <v>191.9100027925997</v>
      </c>
      <c r="AZ175" s="33">
        <f t="shared" si="303"/>
        <v>878.39053627880276</v>
      </c>
      <c r="BA175" s="24">
        <f>SUMIFS(Detail!S:S,Detail!$A:$A,$B175,Detail!$D:$D,11,Detail!$C:$C,1)</f>
        <v>176.61968387993693</v>
      </c>
      <c r="BB175" s="24">
        <f>SUMIFS(Detail!S:S,Detail!$A:$A,$B175,Detail!$D:$D,11,Detail!$C:$C,2)</f>
        <v>162.87363531164374</v>
      </c>
      <c r="BC175" s="24">
        <f>SUMIFS(Detail!S:S,Detail!$A:$A,$B175,Detail!$D:$D,11,Detail!$C:$C,3)</f>
        <v>150.48281894445608</v>
      </c>
      <c r="BD175" s="24">
        <f>SUMIFS(Detail!S:S,Detail!$A:$A,$B175,Detail!$D:$D,11,Detail!$C:$C,4)</f>
        <v>139.28527511500215</v>
      </c>
      <c r="BE175" s="33">
        <f t="shared" si="304"/>
        <v>629.2614132510389</v>
      </c>
      <c r="BF175" s="24">
        <f>SUMIFS(Detail!S:S,Detail!$A:$A,$B175,Detail!$D:$D,12,Detail!$C:$C,1)</f>
        <v>129.14171133763739</v>
      </c>
      <c r="BG175" s="24">
        <f>SUMIFS(Detail!S:S,Detail!$A:$A,$B175,Detail!$D:$D,12,Detail!$C:$C,2)</f>
        <v>119.93188873437248</v>
      </c>
      <c r="BH175" s="24">
        <f>SUMIFS(Detail!S:S,Detail!$A:$A,$B175,Detail!$D:$D,12,Detail!$C:$C,3)</f>
        <v>111.5516495526208</v>
      </c>
      <c r="BI175" s="24">
        <f>SUMIFS(Detail!S:S,Detail!$A:$A,$B175,Detail!$D:$D,12,Detail!$C:$C,4)</f>
        <v>103.91046178808756</v>
      </c>
      <c r="BJ175" s="33">
        <f t="shared" si="305"/>
        <v>464.53571141271823</v>
      </c>
      <c r="BK175" s="24">
        <f>SUMIFS(Detail!S:S,Detail!$A:$A,$B175,Detail!$D:$D,13,Detail!$C:$C,1)</f>
        <v>96.929382549278671</v>
      </c>
      <c r="BL175" s="24">
        <f>SUMIFS(Detail!S:S,Detail!$A:$A,$B175,Detail!$D:$D,13,Detail!$C:$C,2)</f>
        <v>90.53936188744774</v>
      </c>
      <c r="BM175" s="24">
        <f>SUMIFS(Detail!S:S,Detail!$A:$A,$B175,Detail!$D:$D,13,Detail!$C:$C,3)</f>
        <v>84.679824581769935</v>
      </c>
      <c r="BN175" s="24">
        <f>SUMIFS(Detail!S:S,Detail!$A:$A,$B175,Detail!$D:$D,13,Detail!$C:$C,4)</f>
        <v>79.297479771761573</v>
      </c>
      <c r="BO175" s="33">
        <f t="shared" si="306"/>
        <v>351.44604879025792</v>
      </c>
      <c r="BP175" s="24">
        <f>SUMIFS(Detail!S:S,Detail!$A:$A,$B175,Detail!$D:$D,14,Detail!$C:$C,1)</f>
        <v>74.345318113460962</v>
      </c>
      <c r="BQ175" s="24">
        <f>SUMIFS(Detail!S:S,Detail!$A:$A,$B175,Detail!$D:$D,14,Detail!$C:$C,2)</f>
        <v>69.781763880022481</v>
      </c>
      <c r="BR175" s="24">
        <f>SUMIFS(Detail!S:S,Detail!$A:$A,$B175,Detail!$D:$D,14,Detail!$C:$C,3)</f>
        <v>65.56995557999835</v>
      </c>
      <c r="BS175" s="24">
        <f>SUMIFS(Detail!S:S,Detail!$A:$A,$B175,Detail!$D:$D,14,Detail!$C:$C,4)</f>
        <v>61.677133572251478</v>
      </c>
      <c r="BT175" s="33">
        <f t="shared" si="307"/>
        <v>271.37417114573327</v>
      </c>
      <c r="BU175" s="24">
        <f>SUMIFS(Detail!S:S,Detail!$A:$A,$B175,Detail!$D:$D,15,Detail!$C:$C,1)</f>
        <v>58.074117083229794</v>
      </c>
      <c r="BV175" s="24">
        <f>SUMIFS(Detail!S:S,Detail!$A:$A,$B175,Detail!$D:$D,15,Detail!$C:$C,2)</f>
        <v>54.734856188075355</v>
      </c>
      <c r="BW175" s="24">
        <f>SUMIFS(Detail!S:S,Detail!$A:$A,$B175,Detail!$D:$D,15,Detail!$C:$C,3)</f>
        <v>51.636046862378862</v>
      </c>
      <c r="BX175" s="24">
        <f>SUMIFS(Detail!S:S,Detail!$A:$A,$B175,Detail!$D:$D,15,Detail!$C:$C,4)</f>
        <v>48.756799272709031</v>
      </c>
      <c r="BY175" s="33">
        <f t="shared" si="308"/>
        <v>213.20181940639304</v>
      </c>
      <c r="BZ175" s="24">
        <f>SUMIFS(Detail!S:S,Detail!$A:$A,$B175,Detail!$D:$D,16,Detail!$C:$C,1)</f>
        <v>46.078351149360969</v>
      </c>
      <c r="CA175" s="24">
        <f>SUMIFS(Detail!S:S,Detail!$A:$A,$B175,Detail!$D:$D,16,Detail!$C:$C,2)</f>
        <v>43.583819451581803</v>
      </c>
      <c r="CB175" s="24">
        <f>SUMIFS(Detail!S:S,Detail!$A:$A,$B175,Detail!$D:$D,16,Detail!$C:$C,3)</f>
        <v>41.257984654435859</v>
      </c>
      <c r="CC175" s="24">
        <f>SUMIFS(Detail!S:S,Detail!$A:$A,$B175,Detail!$D:$D,16,Detail!$C:$C,4)</f>
        <v>39.087102905643405</v>
      </c>
      <c r="CD175" s="33">
        <f t="shared" si="309"/>
        <v>170.00725816102204</v>
      </c>
      <c r="CE175" s="24">
        <f>SUMIFS(Detail!S:S,Detail!$A:$A,$B175,Detail!$D:$D,17,Detail!$C:$C,1)</f>
        <v>37.058742059329234</v>
      </c>
      <c r="CF175" s="24">
        <f>SUMIFS(Detail!S:S,Detail!$A:$A,$B175,Detail!$D:$D,17,Detail!$C:$C,2)</f>
        <v>35.161638219538872</v>
      </c>
      <c r="CG175" s="24">
        <f>SUMIFS(Detail!S:S,Detail!$A:$A,$B175,Detail!$D:$D,17,Detail!$C:$C,3)</f>
        <v>33.385569947222393</v>
      </c>
      <c r="CH175" s="24">
        <f>SUMIFS(Detail!S:S,Detail!$A:$A,$B175,Detail!$D:$D,17,Detail!$C:$C,4)</f>
        <v>31.721247717599908</v>
      </c>
      <c r="CI175" s="33">
        <f t="shared" si="310"/>
        <v>137.32719794369041</v>
      </c>
      <c r="CJ175" s="24">
        <f>SUMIFS(Detail!S:S,Detail!$A:$A,$B175,Detail!$D:$D,18,Detail!$C:$C,1)</f>
        <v>30.16021657548481</v>
      </c>
      <c r="CK175" s="24">
        <f>SUMIFS(Detail!S:S,Detail!$A:$A,$B175,Detail!$D:$D,18,Detail!$C:$C,2)</f>
        <v>28.6947702398611</v>
      </c>
      <c r="CL175" s="24">
        <f>SUMIFS(Detail!S:S,Detail!$A:$A,$B175,Detail!$D:$D,18,Detail!$C:$C,3)</f>
        <v>27.317875162880227</v>
      </c>
      <c r="CM175" s="24">
        <f>SUMIFS(Detail!S:S,Detail!$A:$A,$B175,Detail!$D:$D,18,Detail!$C:$C,4)</f>
        <v>26.023103262214136</v>
      </c>
      <c r="CN175" s="33">
        <f t="shared" si="311"/>
        <v>112.19596524044027</v>
      </c>
      <c r="CO175" s="24">
        <f>SUMIFS(Detail!S:S,Detail!$A:$A,$B175,Detail!$D:$D,19,Detail!$C:$C,1)</f>
        <v>24.804572227203607</v>
      </c>
      <c r="CP175" s="24">
        <f>SUMIFS(Detail!S:S,Detail!$A:$A,$B175,Detail!$D:$D,19,Detail!$C:$C,2)</f>
        <v>23.656892451839667</v>
      </c>
      <c r="CQ175" s="24">
        <f>SUMIFS(Detail!S:S,Detail!$A:$A,$B175,Detail!$D:$D,19,Detail!$C:$C,3)</f>
        <v>22.575119777673535</v>
      </c>
      <c r="CR175" s="24">
        <f>SUMIFS(Detail!S:S,Detail!$A:$A,$B175,Detail!$D:$D,19,Detail!$C:$C,4)</f>
        <v>21.554713339985028</v>
      </c>
      <c r="CS175" s="33">
        <f t="shared" si="312"/>
        <v>92.591297796701838</v>
      </c>
      <c r="CT175" s="24">
        <f>SUMIFS(Detail!S:S,Detail!$A:$A,$B175,Detail!$D:$D,20,Detail!$C:$C,1)</f>
        <v>20.591497905868891</v>
      </c>
      <c r="CU175" s="24">
        <f>SUMIFS(Detail!S:S,Detail!$A:$A,$B175,Detail!$D:$D,20,Detail!$C:$C,2)</f>
        <v>19.681630171820871</v>
      </c>
      <c r="CV175" s="24">
        <f>SUMIFS(Detail!S:S,Detail!$A:$A,$B175,Detail!$D:$D,20,Detail!$C:$C,3)</f>
        <v>18.821568559105799</v>
      </c>
      <c r="CW175" s="24">
        <f>SUMIFS(Detail!S:S,Detail!$A:$A,$B175,Detail!$D:$D,20,Detail!$C:$C,4)</f>
        <v>18.008046103419474</v>
      </c>
      <c r="CX175" s="33">
        <f t="shared" si="313"/>
        <v>77.102742740215035</v>
      </c>
      <c r="CY175" s="24">
        <f>SUMIFS(Detail!S:S,Detail!$A:$A,$B175,Detail!$D:$D,21,Detail!$C:$C,1)</f>
        <v>194.51158753584241</v>
      </c>
      <c r="CZ175" s="24">
        <f>SUMIFS(Detail!S:S,Detail!$A:$A,$B175,Detail!$D:$D,21,Detail!$C:$C,2)</f>
        <v>0</v>
      </c>
      <c r="DA175" s="24">
        <f>SUMIFS(Detail!S:S,Detail!$A:$A,$B175,Detail!$D:$D,21,Detail!$C:$C,3)</f>
        <v>0</v>
      </c>
      <c r="DB175" s="24">
        <f>SUMIFS(Detail!S:S,Detail!$A:$A,$B175,Detail!$D:$D,21,Detail!$C:$C,4)</f>
        <v>0</v>
      </c>
      <c r="DC175" s="33">
        <f t="shared" si="314"/>
        <v>194.51158753584241</v>
      </c>
      <c r="DD175" s="86">
        <f>SUMIFS(Detail!S:S,Detail!$A:$A,$B175,Detail!$B:$B,"&gt;60")</f>
        <v>14857.342667244729</v>
      </c>
    </row>
    <row r="176" spans="1:108" x14ac:dyDescent="0.25">
      <c r="A176" t="s">
        <v>5415</v>
      </c>
      <c r="B176" s="32" t="s">
        <v>5124</v>
      </c>
      <c r="C176" s="24">
        <f>SUMIFS(Detail!S:S,Detail!$A:$A,$B176,Detail!$D:$D,1,Detail!$C:$C,1)</f>
        <v>0</v>
      </c>
      <c r="D176" s="24">
        <f>SUMIFS(Detail!S:S,Detail!$A:$A,$B176,Detail!$D:$D,1,Detail!$C:$C,2)</f>
        <v>0</v>
      </c>
      <c r="E176" s="24">
        <f>SUMIFS(Detail!S:S,Detail!$A:$A,$B176,Detail!$D:$D,1,Detail!$C:$C,3)</f>
        <v>44.705533267236667</v>
      </c>
      <c r="F176" s="24">
        <f>SUMIFS(Detail!S:S,Detail!$A:$A,$B176,Detail!$D:$D,1,Detail!$C:$C,4)</f>
        <v>115.63567441753709</v>
      </c>
      <c r="G176" s="33">
        <f t="shared" si="294"/>
        <v>160.34120768477376</v>
      </c>
      <c r="H176" s="24">
        <f>SUMIFS(Detail!S:S,Detail!$A:$A,$B176,Detail!$D:$D,2,Detail!$C:$C,1)</f>
        <v>132.940486447658</v>
      </c>
      <c r="I176" s="24">
        <f>SUMIFS(Detail!S:S,Detail!$A:$A,$B176,Detail!$D:$D,2,Detail!$C:$C,2)</f>
        <v>139.97967048447106</v>
      </c>
      <c r="J176" s="24">
        <f>SUMIFS(Detail!S:S,Detail!$A:$A,$B176,Detail!$D:$D,2,Detail!$C:$C,3)</f>
        <v>170.99615454383888</v>
      </c>
      <c r="K176" s="24">
        <f>SUMIFS(Detail!S:S,Detail!$A:$A,$B176,Detail!$D:$D,2,Detail!$C:$C,4)</f>
        <v>187.34428752094095</v>
      </c>
      <c r="L176" s="33">
        <f t="shared" si="295"/>
        <v>631.26059899690893</v>
      </c>
      <c r="M176" s="24">
        <f>SUMIFS(Detail!S:S,Detail!$A:$A,$B176,Detail!$D:$D,3,Detail!$C:$C,1)</f>
        <v>232.20551818151762</v>
      </c>
      <c r="N176" s="24">
        <f>SUMIFS(Detail!S:S,Detail!$A:$A,$B176,Detail!$D:$D,3,Detail!$C:$C,2)</f>
        <v>265.88106335347345</v>
      </c>
      <c r="O176" s="24">
        <f>SUMIFS(Detail!S:S,Detail!$A:$A,$B176,Detail!$D:$D,3,Detail!$C:$C,3)</f>
        <v>279.95934101708144</v>
      </c>
      <c r="P176" s="24">
        <f>SUMIFS(Detail!S:S,Detail!$A:$A,$B176,Detail!$D:$D,3,Detail!$C:$C,4)</f>
        <v>341.99230908772824</v>
      </c>
      <c r="Q176" s="33">
        <f t="shared" si="296"/>
        <v>1120.0382316398009</v>
      </c>
      <c r="R176" s="24">
        <f>SUMIFS(Detail!S:S,Detail!$A:$A,$B176,Detail!$D:$D,4,Detail!$C:$C,1)</f>
        <v>374.68857504188122</v>
      </c>
      <c r="S176" s="24">
        <f>SUMIFS(Detail!S:S,Detail!$A:$A,$B176,Detail!$D:$D,4,Detail!$C:$C,2)</f>
        <v>464.41103636303569</v>
      </c>
      <c r="T176" s="24">
        <f>SUMIFS(Detail!S:S,Detail!$A:$A,$B176,Detail!$D:$D,4,Detail!$C:$C,3)</f>
        <v>531.76212670694758</v>
      </c>
      <c r="U176" s="24">
        <f>SUMIFS(Detail!S:S,Detail!$A:$A,$B176,Detail!$D:$D,4,Detail!$C:$C,4)</f>
        <v>559.91868203416243</v>
      </c>
      <c r="V176" s="33">
        <f t="shared" si="297"/>
        <v>1930.7804201460269</v>
      </c>
      <c r="W176" s="24">
        <f>SUMIFS(Detail!S:S,Detail!$A:$A,$B176,Detail!$D:$D,5,Detail!$C:$C,1)</f>
        <v>683.98461817545694</v>
      </c>
      <c r="X176" s="24">
        <f>SUMIFS(Detail!S:S,Detail!$A:$A,$B176,Detail!$D:$D,5,Detail!$C:$C,2)</f>
        <v>749.37715008376108</v>
      </c>
      <c r="Y176" s="24">
        <f>SUMIFS(Detail!S:S,Detail!$A:$A,$B176,Detail!$D:$D,5,Detail!$C:$C,3)</f>
        <v>928.82207272607229</v>
      </c>
      <c r="Z176" s="24">
        <f>SUMIFS(Detail!S:S,Detail!$A:$A,$B176,Detail!$D:$D,5,Detail!$C:$C,4)</f>
        <v>1063.5242534138952</v>
      </c>
      <c r="AA176" s="33">
        <f t="shared" si="298"/>
        <v>3425.7080943991855</v>
      </c>
      <c r="AB176" s="24">
        <f>SUMIFS(Detail!S:S,Detail!$A:$A,$B176,Detail!$D:$D,6,Detail!$C:$C,1)</f>
        <v>28.74388039578298</v>
      </c>
      <c r="AC176" s="24">
        <f>SUMIFS(Detail!S:S,Detail!$A:$A,$B176,Detail!$D:$D,6,Detail!$C:$C,2)</f>
        <v>2.5654305009084055E-3</v>
      </c>
      <c r="AD176" s="24">
        <f>SUMIFS(Detail!S:S,Detail!$A:$A,$B176,Detail!$D:$D,6,Detail!$C:$C,3)</f>
        <v>1.3056915122433566E-6</v>
      </c>
      <c r="AE176" s="24">
        <f>SUMIFS(Detail!S:S,Detail!$A:$A,$B176,Detail!$D:$D,6,Detail!$C:$C,4)</f>
        <v>1.3260432751849294E-9</v>
      </c>
      <c r="AF176" s="33">
        <f t="shared" si="299"/>
        <v>28.746447133301444</v>
      </c>
      <c r="AG176" s="24">
        <f>SUMIFS(Detail!S:S,Detail!$A:$A,$B176,Detail!$D:$D,7,Detail!$C:$C,1)</f>
        <v>2.7284841053187847E-12</v>
      </c>
      <c r="AH176" s="24">
        <f>SUMIFS(Detail!S:S,Detail!$A:$A,$B176,Detail!$D:$D,7,Detail!$C:$C,2)</f>
        <v>0</v>
      </c>
      <c r="AI176" s="24">
        <f>SUMIFS(Detail!S:S,Detail!$A:$A,$B176,Detail!$D:$D,7,Detail!$C:$C,3)</f>
        <v>0</v>
      </c>
      <c r="AJ176" s="24">
        <f>SUMIFS(Detail!S:S,Detail!$A:$A,$B176,Detail!$D:$D,7,Detail!$C:$C,4)</f>
        <v>0</v>
      </c>
      <c r="AK176" s="33">
        <f t="shared" si="300"/>
        <v>2.7284841053187847E-12</v>
      </c>
      <c r="AL176" s="24">
        <f>SUMIFS(Detail!S:S,Detail!$A:$A,$B176,Detail!$D:$D,8,Detail!$C:$C,1)</f>
        <v>0</v>
      </c>
      <c r="AM176" s="24">
        <f>SUMIFS(Detail!S:S,Detail!$A:$A,$B176,Detail!$D:$D,8,Detail!$C:$C,2)</f>
        <v>0</v>
      </c>
      <c r="AN176" s="24">
        <f>SUMIFS(Detail!S:S,Detail!$A:$A,$B176,Detail!$D:$D,8,Detail!$C:$C,3)</f>
        <v>0</v>
      </c>
      <c r="AO176" s="24">
        <f>SUMIFS(Detail!S:S,Detail!$A:$A,$B176,Detail!$D:$D,8,Detail!$C:$C,4)</f>
        <v>0</v>
      </c>
      <c r="AP176" s="33">
        <f t="shared" si="301"/>
        <v>0</v>
      </c>
      <c r="AQ176" s="24">
        <f>SUMIFS(Detail!S:S,Detail!$A:$A,$B176,Detail!$D:$D,9,Detail!$C:$C,1)</f>
        <v>0</v>
      </c>
      <c r="AR176" s="24">
        <f>SUMIFS(Detail!S:S,Detail!$A:$A,$B176,Detail!$D:$D,9,Detail!$C:$C,2)</f>
        <v>0</v>
      </c>
      <c r="AS176" s="24">
        <f>SUMIFS(Detail!S:S,Detail!$A:$A,$B176,Detail!$D:$D,9,Detail!$C:$C,3)</f>
        <v>0</v>
      </c>
      <c r="AT176" s="24">
        <f>SUMIFS(Detail!S:S,Detail!$A:$A,$B176,Detail!$D:$D,9,Detail!$C:$C,4)</f>
        <v>0</v>
      </c>
      <c r="AU176" s="33">
        <f t="shared" si="302"/>
        <v>0</v>
      </c>
      <c r="AV176" s="24">
        <f>SUMIFS(Detail!S:S,Detail!$A:$A,$B176,Detail!$D:$D,10,Detail!$C:$C,1)</f>
        <v>0</v>
      </c>
      <c r="AW176" s="24">
        <f>SUMIFS(Detail!S:S,Detail!$A:$A,$B176,Detail!$D:$D,10,Detail!$C:$C,2)</f>
        <v>0</v>
      </c>
      <c r="AX176" s="24">
        <f>SUMIFS(Detail!S:S,Detail!$A:$A,$B176,Detail!$D:$D,10,Detail!$C:$C,3)</f>
        <v>0</v>
      </c>
      <c r="AY176" s="24">
        <f>SUMIFS(Detail!S:S,Detail!$A:$A,$B176,Detail!$D:$D,10,Detail!$C:$C,4)</f>
        <v>0</v>
      </c>
      <c r="AZ176" s="33">
        <f t="shared" si="303"/>
        <v>0</v>
      </c>
      <c r="BA176" s="24">
        <f>SUMIFS(Detail!S:S,Detail!$A:$A,$B176,Detail!$D:$D,11,Detail!$C:$C,1)</f>
        <v>0</v>
      </c>
      <c r="BB176" s="24">
        <f>SUMIFS(Detail!S:S,Detail!$A:$A,$B176,Detail!$D:$D,11,Detail!$C:$C,2)</f>
        <v>0</v>
      </c>
      <c r="BC176" s="24">
        <f>SUMIFS(Detail!S:S,Detail!$A:$A,$B176,Detail!$D:$D,11,Detail!$C:$C,3)</f>
        <v>0</v>
      </c>
      <c r="BD176" s="24">
        <f>SUMIFS(Detail!S:S,Detail!$A:$A,$B176,Detail!$D:$D,11,Detail!$C:$C,4)</f>
        <v>0</v>
      </c>
      <c r="BE176" s="33">
        <f t="shared" si="304"/>
        <v>0</v>
      </c>
      <c r="BF176" s="24">
        <f>SUMIFS(Detail!S:S,Detail!$A:$A,$B176,Detail!$D:$D,12,Detail!$C:$C,1)</f>
        <v>0</v>
      </c>
      <c r="BG176" s="24">
        <f>SUMIFS(Detail!S:S,Detail!$A:$A,$B176,Detail!$D:$D,12,Detail!$C:$C,2)</f>
        <v>0</v>
      </c>
      <c r="BH176" s="24">
        <f>SUMIFS(Detail!S:S,Detail!$A:$A,$B176,Detail!$D:$D,12,Detail!$C:$C,3)</f>
        <v>0</v>
      </c>
      <c r="BI176" s="24">
        <f>SUMIFS(Detail!S:S,Detail!$A:$A,$B176,Detail!$D:$D,12,Detail!$C:$C,4)</f>
        <v>0</v>
      </c>
      <c r="BJ176" s="33">
        <f t="shared" si="305"/>
        <v>0</v>
      </c>
      <c r="BK176" s="24">
        <f>SUMIFS(Detail!S:S,Detail!$A:$A,$B176,Detail!$D:$D,13,Detail!$C:$C,1)</f>
        <v>0</v>
      </c>
      <c r="BL176" s="24">
        <f>SUMIFS(Detail!S:S,Detail!$A:$A,$B176,Detail!$D:$D,13,Detail!$C:$C,2)</f>
        <v>0</v>
      </c>
      <c r="BM176" s="24">
        <f>SUMIFS(Detail!S:S,Detail!$A:$A,$B176,Detail!$D:$D,13,Detail!$C:$C,3)</f>
        <v>0</v>
      </c>
      <c r="BN176" s="24">
        <f>SUMIFS(Detail!S:S,Detail!$A:$A,$B176,Detail!$D:$D,13,Detail!$C:$C,4)</f>
        <v>0</v>
      </c>
      <c r="BO176" s="33">
        <f t="shared" si="306"/>
        <v>0</v>
      </c>
      <c r="BP176" s="24">
        <f>SUMIFS(Detail!S:S,Detail!$A:$A,$B176,Detail!$D:$D,14,Detail!$C:$C,1)</f>
        <v>0</v>
      </c>
      <c r="BQ176" s="24">
        <f>SUMIFS(Detail!S:S,Detail!$A:$A,$B176,Detail!$D:$D,14,Detail!$C:$C,2)</f>
        <v>0</v>
      </c>
      <c r="BR176" s="24">
        <f>SUMIFS(Detail!S:S,Detail!$A:$A,$B176,Detail!$D:$D,14,Detail!$C:$C,3)</f>
        <v>0</v>
      </c>
      <c r="BS176" s="24">
        <f>SUMIFS(Detail!S:S,Detail!$A:$A,$B176,Detail!$D:$D,14,Detail!$C:$C,4)</f>
        <v>0</v>
      </c>
      <c r="BT176" s="33">
        <f t="shared" si="307"/>
        <v>0</v>
      </c>
      <c r="BU176" s="24">
        <f>SUMIFS(Detail!S:S,Detail!$A:$A,$B176,Detail!$D:$D,15,Detail!$C:$C,1)</f>
        <v>0</v>
      </c>
      <c r="BV176" s="24">
        <f>SUMIFS(Detail!S:S,Detail!$A:$A,$B176,Detail!$D:$D,15,Detail!$C:$C,2)</f>
        <v>0</v>
      </c>
      <c r="BW176" s="24">
        <f>SUMIFS(Detail!S:S,Detail!$A:$A,$B176,Detail!$D:$D,15,Detail!$C:$C,3)</f>
        <v>0</v>
      </c>
      <c r="BX176" s="24">
        <f>SUMIFS(Detail!S:S,Detail!$A:$A,$B176,Detail!$D:$D,15,Detail!$C:$C,4)</f>
        <v>0</v>
      </c>
      <c r="BY176" s="33">
        <f t="shared" si="308"/>
        <v>0</v>
      </c>
      <c r="BZ176" s="24">
        <f>SUMIFS(Detail!S:S,Detail!$A:$A,$B176,Detail!$D:$D,16,Detail!$C:$C,1)</f>
        <v>0</v>
      </c>
      <c r="CA176" s="24">
        <f>SUMIFS(Detail!S:S,Detail!$A:$A,$B176,Detail!$D:$D,16,Detail!$C:$C,2)</f>
        <v>0</v>
      </c>
      <c r="CB176" s="24">
        <f>SUMIFS(Detail!S:S,Detail!$A:$A,$B176,Detail!$D:$D,16,Detail!$C:$C,3)</f>
        <v>0</v>
      </c>
      <c r="CC176" s="24">
        <f>SUMIFS(Detail!S:S,Detail!$A:$A,$B176,Detail!$D:$D,16,Detail!$C:$C,4)</f>
        <v>0</v>
      </c>
      <c r="CD176" s="33">
        <f t="shared" si="309"/>
        <v>0</v>
      </c>
      <c r="CE176" s="24">
        <f>SUMIFS(Detail!S:S,Detail!$A:$A,$B176,Detail!$D:$D,17,Detail!$C:$C,1)</f>
        <v>0</v>
      </c>
      <c r="CF176" s="24">
        <f>SUMIFS(Detail!S:S,Detail!$A:$A,$B176,Detail!$D:$D,17,Detail!$C:$C,2)</f>
        <v>0</v>
      </c>
      <c r="CG176" s="24">
        <f>SUMIFS(Detail!S:S,Detail!$A:$A,$B176,Detail!$D:$D,17,Detail!$C:$C,3)</f>
        <v>0</v>
      </c>
      <c r="CH176" s="24">
        <f>SUMIFS(Detail!S:S,Detail!$A:$A,$B176,Detail!$D:$D,17,Detail!$C:$C,4)</f>
        <v>0</v>
      </c>
      <c r="CI176" s="33">
        <f t="shared" si="310"/>
        <v>0</v>
      </c>
      <c r="CJ176" s="24">
        <f>SUMIFS(Detail!S:S,Detail!$A:$A,$B176,Detail!$D:$D,18,Detail!$C:$C,1)</f>
        <v>0</v>
      </c>
      <c r="CK176" s="24">
        <f>SUMIFS(Detail!S:S,Detail!$A:$A,$B176,Detail!$D:$D,18,Detail!$C:$C,2)</f>
        <v>0</v>
      </c>
      <c r="CL176" s="24">
        <f>SUMIFS(Detail!S:S,Detail!$A:$A,$B176,Detail!$D:$D,18,Detail!$C:$C,3)</f>
        <v>0</v>
      </c>
      <c r="CM176" s="24">
        <f>SUMIFS(Detail!S:S,Detail!$A:$A,$B176,Detail!$D:$D,18,Detail!$C:$C,4)</f>
        <v>0</v>
      </c>
      <c r="CN176" s="33">
        <f t="shared" si="311"/>
        <v>0</v>
      </c>
      <c r="CO176" s="24">
        <f>SUMIFS(Detail!S:S,Detail!$A:$A,$B176,Detail!$D:$D,19,Detail!$C:$C,1)</f>
        <v>0</v>
      </c>
      <c r="CP176" s="24">
        <f>SUMIFS(Detail!S:S,Detail!$A:$A,$B176,Detail!$D:$D,19,Detail!$C:$C,2)</f>
        <v>0</v>
      </c>
      <c r="CQ176" s="24">
        <f>SUMIFS(Detail!S:S,Detail!$A:$A,$B176,Detail!$D:$D,19,Detail!$C:$C,3)</f>
        <v>0</v>
      </c>
      <c r="CR176" s="24">
        <f>SUMIFS(Detail!S:S,Detail!$A:$A,$B176,Detail!$D:$D,19,Detail!$C:$C,4)</f>
        <v>0</v>
      </c>
      <c r="CS176" s="33">
        <f t="shared" si="312"/>
        <v>0</v>
      </c>
      <c r="CT176" s="24">
        <f>SUMIFS(Detail!S:S,Detail!$A:$A,$B176,Detail!$D:$D,20,Detail!$C:$C,1)</f>
        <v>0</v>
      </c>
      <c r="CU176" s="24">
        <f>SUMIFS(Detail!S:S,Detail!$A:$A,$B176,Detail!$D:$D,20,Detail!$C:$C,2)</f>
        <v>0</v>
      </c>
      <c r="CV176" s="24">
        <f>SUMIFS(Detail!S:S,Detail!$A:$A,$B176,Detail!$D:$D,20,Detail!$C:$C,3)</f>
        <v>0</v>
      </c>
      <c r="CW176" s="24">
        <f>SUMIFS(Detail!S:S,Detail!$A:$A,$B176,Detail!$D:$D,20,Detail!$C:$C,4)</f>
        <v>0</v>
      </c>
      <c r="CX176" s="33">
        <f t="shared" si="313"/>
        <v>0</v>
      </c>
      <c r="CY176" s="24">
        <f>SUMIFS(Detail!S:S,Detail!$A:$A,$B176,Detail!$D:$D,21,Detail!$C:$C,1)</f>
        <v>0</v>
      </c>
      <c r="CZ176" s="24">
        <f>SUMIFS(Detail!S:S,Detail!$A:$A,$B176,Detail!$D:$D,21,Detail!$C:$C,2)</f>
        <v>0</v>
      </c>
      <c r="DA176" s="24">
        <f>SUMIFS(Detail!S:S,Detail!$A:$A,$B176,Detail!$D:$D,21,Detail!$C:$C,3)</f>
        <v>0</v>
      </c>
      <c r="DB176" s="24">
        <f>SUMIFS(Detail!S:S,Detail!$A:$A,$B176,Detail!$D:$D,21,Detail!$C:$C,4)</f>
        <v>0</v>
      </c>
      <c r="DC176" s="33">
        <f t="shared" si="314"/>
        <v>0</v>
      </c>
      <c r="DD176" s="86">
        <f>SUMIFS(Detail!S:S,Detail!$A:$A,$B176,Detail!$B:$B,"&gt;60")</f>
        <v>28.746447133304173</v>
      </c>
    </row>
    <row r="177" spans="1:108" x14ac:dyDescent="0.25">
      <c r="A177" t="s">
        <v>5416</v>
      </c>
      <c r="B177" s="32" t="s">
        <v>5125</v>
      </c>
      <c r="C177" s="24">
        <f>SUMIFS(Detail!S:S,Detail!$A:$A,$B177,Detail!$D:$D,1,Detail!$C:$C,1)</f>
        <v>0</v>
      </c>
      <c r="D177" s="24">
        <f>SUMIFS(Detail!S:S,Detail!$A:$A,$B177,Detail!$D:$D,1,Detail!$C:$C,2)</f>
        <v>0</v>
      </c>
      <c r="E177" s="24">
        <f>SUMIFS(Detail!S:S,Detail!$A:$A,$B177,Detail!$D:$D,1,Detail!$C:$C,3)</f>
        <v>0.39738251793099266</v>
      </c>
      <c r="F177" s="24">
        <f>SUMIFS(Detail!S:S,Detail!$A:$A,$B177,Detail!$D:$D,1,Detail!$C:$C,4)</f>
        <v>0.82918140252372252</v>
      </c>
      <c r="G177" s="33">
        <f t="shared" si="294"/>
        <v>1.2265639204547152</v>
      </c>
      <c r="H177" s="24">
        <f>SUMIFS(Detail!S:S,Detail!$A:$A,$B177,Detail!$D:$D,2,Detail!$C:$C,1)</f>
        <v>23.086753935396967</v>
      </c>
      <c r="I177" s="24">
        <f>SUMIFS(Detail!S:S,Detail!$A:$A,$B177,Detail!$D:$D,2,Detail!$C:$C,2)</f>
        <v>55.215142233067645</v>
      </c>
      <c r="J177" s="24">
        <f>SUMIFS(Detail!S:S,Detail!$A:$A,$B177,Detail!$D:$D,2,Detail!$C:$C,3)</f>
        <v>65.275753088237593</v>
      </c>
      <c r="K177" s="24">
        <f>SUMIFS(Detail!S:S,Detail!$A:$A,$B177,Detail!$D:$D,2,Detail!$C:$C,4)</f>
        <v>66.654202820815328</v>
      </c>
      <c r="L177" s="33">
        <f t="shared" si="295"/>
        <v>210.23185207751754</v>
      </c>
      <c r="M177" s="24">
        <f>SUMIFS(Detail!S:S,Detail!$A:$A,$B177,Detail!$D:$D,3,Detail!$C:$C,1)</f>
        <v>77.793375958226278</v>
      </c>
      <c r="N177" s="24">
        <f>SUMIFS(Detail!S:S,Detail!$A:$A,$B177,Detail!$D:$D,3,Detail!$C:$C,2)</f>
        <v>93.857571115994233</v>
      </c>
      <c r="O177" s="24">
        <f>SUMIFS(Detail!S:S,Detail!$A:$A,$B177,Detail!$D:$D,3,Detail!$C:$C,3)</f>
        <v>99.086567803083824</v>
      </c>
      <c r="P177" s="24">
        <f>SUMIFS(Detail!S:S,Detail!$A:$A,$B177,Detail!$D:$D,3,Detail!$C:$C,4)</f>
        <v>99.991692111669465</v>
      </c>
      <c r="Q177" s="33">
        <f t="shared" si="296"/>
        <v>370.72920698897377</v>
      </c>
      <c r="R177" s="24">
        <f>SUMIFS(Detail!S:S,Detail!$A:$A,$B177,Detail!$D:$D,4,Detail!$C:$C,1)</f>
        <v>116.69006494681162</v>
      </c>
      <c r="S177" s="24">
        <f>SUMIFS(Detail!S:S,Detail!$A:$A,$B177,Detail!$D:$D,4,Detail!$C:$C,2)</f>
        <v>140.78635667453079</v>
      </c>
      <c r="T177" s="24">
        <f>SUMIFS(Detail!S:S,Detail!$A:$A,$B177,Detail!$D:$D,4,Detail!$C:$C,3)</f>
        <v>148.62985170462628</v>
      </c>
      <c r="U177" s="24">
        <f>SUMIFS(Detail!S:S,Detail!$A:$A,$B177,Detail!$D:$D,4,Detail!$C:$C,4)</f>
        <v>149.98753816750445</v>
      </c>
      <c r="V177" s="33">
        <f t="shared" si="297"/>
        <v>556.09381149347314</v>
      </c>
      <c r="W177" s="24">
        <f>SUMIFS(Detail!S:S,Detail!$A:$A,$B177,Detail!$D:$D,5,Detail!$C:$C,1)</f>
        <v>175.03509742021697</v>
      </c>
      <c r="X177" s="24">
        <f>SUMIFS(Detail!S:S,Detail!$A:$A,$B177,Detail!$D:$D,5,Detail!$C:$C,2)</f>
        <v>211.17953501179682</v>
      </c>
      <c r="Y177" s="24">
        <f>SUMIFS(Detail!S:S,Detail!$A:$A,$B177,Detail!$D:$D,5,Detail!$C:$C,3)</f>
        <v>222.94477755693947</v>
      </c>
      <c r="Z177" s="24">
        <f>SUMIFS(Detail!S:S,Detail!$A:$A,$B177,Detail!$D:$D,5,Detail!$C:$C,4)</f>
        <v>224.98130725125634</v>
      </c>
      <c r="AA177" s="33">
        <f t="shared" si="298"/>
        <v>834.1407172402096</v>
      </c>
      <c r="AB177" s="24">
        <f>SUMIFS(Detail!S:S,Detail!$A:$A,$B177,Detail!$D:$D,6,Detail!$C:$C,1)</f>
        <v>6.3272843198674309</v>
      </c>
      <c r="AC177" s="24">
        <f>SUMIFS(Detail!S:S,Detail!$A:$A,$B177,Detail!$D:$D,6,Detail!$C:$C,2)</f>
        <v>5.6367263232459663E-4</v>
      </c>
      <c r="AD177" s="24">
        <f>SUMIFS(Detail!S:S,Detail!$A:$A,$B177,Detail!$D:$D,6,Detail!$C:$C,3)</f>
        <v>2.8658018891292159E-7</v>
      </c>
      <c r="AE177" s="24">
        <f>SUMIFS(Detail!S:S,Detail!$A:$A,$B177,Detail!$D:$D,6,Detail!$C:$C,4)</f>
        <v>2.9103830456733704E-10</v>
      </c>
      <c r="AF177" s="33">
        <f t="shared" si="299"/>
        <v>6.3278482793709827</v>
      </c>
      <c r="AG177" s="24">
        <f>SUMIFS(Detail!S:S,Detail!$A:$A,$B177,Detail!$D:$D,7,Detail!$C:$C,1)</f>
        <v>4.5474735088646412E-13</v>
      </c>
      <c r="AH177" s="24">
        <f>SUMIFS(Detail!S:S,Detail!$A:$A,$B177,Detail!$D:$D,7,Detail!$C:$C,2)</f>
        <v>0</v>
      </c>
      <c r="AI177" s="24">
        <f>SUMIFS(Detail!S:S,Detail!$A:$A,$B177,Detail!$D:$D,7,Detail!$C:$C,3)</f>
        <v>0</v>
      </c>
      <c r="AJ177" s="24">
        <f>SUMIFS(Detail!S:S,Detail!$A:$A,$B177,Detail!$D:$D,7,Detail!$C:$C,4)</f>
        <v>0</v>
      </c>
      <c r="AK177" s="33">
        <f t="shared" si="300"/>
        <v>4.5474735088646412E-13</v>
      </c>
      <c r="AL177" s="24">
        <f>SUMIFS(Detail!S:S,Detail!$A:$A,$B177,Detail!$D:$D,8,Detail!$C:$C,1)</f>
        <v>0</v>
      </c>
      <c r="AM177" s="24">
        <f>SUMIFS(Detail!S:S,Detail!$A:$A,$B177,Detail!$D:$D,8,Detail!$C:$C,2)</f>
        <v>0</v>
      </c>
      <c r="AN177" s="24">
        <f>SUMIFS(Detail!S:S,Detail!$A:$A,$B177,Detail!$D:$D,8,Detail!$C:$C,3)</f>
        <v>0</v>
      </c>
      <c r="AO177" s="24">
        <f>SUMIFS(Detail!S:S,Detail!$A:$A,$B177,Detail!$D:$D,8,Detail!$C:$C,4)</f>
        <v>0</v>
      </c>
      <c r="AP177" s="33">
        <f t="shared" si="301"/>
        <v>0</v>
      </c>
      <c r="AQ177" s="24">
        <f>SUMIFS(Detail!S:S,Detail!$A:$A,$B177,Detail!$D:$D,9,Detail!$C:$C,1)</f>
        <v>0</v>
      </c>
      <c r="AR177" s="24">
        <f>SUMIFS(Detail!S:S,Detail!$A:$A,$B177,Detail!$D:$D,9,Detail!$C:$C,2)</f>
        <v>0</v>
      </c>
      <c r="AS177" s="24">
        <f>SUMIFS(Detail!S:S,Detail!$A:$A,$B177,Detail!$D:$D,9,Detail!$C:$C,3)</f>
        <v>0</v>
      </c>
      <c r="AT177" s="24">
        <f>SUMIFS(Detail!S:S,Detail!$A:$A,$B177,Detail!$D:$D,9,Detail!$C:$C,4)</f>
        <v>0</v>
      </c>
      <c r="AU177" s="33">
        <f t="shared" si="302"/>
        <v>0</v>
      </c>
      <c r="AV177" s="24">
        <f>SUMIFS(Detail!S:S,Detail!$A:$A,$B177,Detail!$D:$D,10,Detail!$C:$C,1)</f>
        <v>0</v>
      </c>
      <c r="AW177" s="24">
        <f>SUMIFS(Detail!S:S,Detail!$A:$A,$B177,Detail!$D:$D,10,Detail!$C:$C,2)</f>
        <v>0</v>
      </c>
      <c r="AX177" s="24">
        <f>SUMIFS(Detail!S:S,Detail!$A:$A,$B177,Detail!$D:$D,10,Detail!$C:$C,3)</f>
        <v>0</v>
      </c>
      <c r="AY177" s="24">
        <f>SUMIFS(Detail!S:S,Detail!$A:$A,$B177,Detail!$D:$D,10,Detail!$C:$C,4)</f>
        <v>0</v>
      </c>
      <c r="AZ177" s="33">
        <f t="shared" si="303"/>
        <v>0</v>
      </c>
      <c r="BA177" s="24">
        <f>SUMIFS(Detail!S:S,Detail!$A:$A,$B177,Detail!$D:$D,11,Detail!$C:$C,1)</f>
        <v>0</v>
      </c>
      <c r="BB177" s="24">
        <f>SUMIFS(Detail!S:S,Detail!$A:$A,$B177,Detail!$D:$D,11,Detail!$C:$C,2)</f>
        <v>0</v>
      </c>
      <c r="BC177" s="24">
        <f>SUMIFS(Detail!S:S,Detail!$A:$A,$B177,Detail!$D:$D,11,Detail!$C:$C,3)</f>
        <v>0</v>
      </c>
      <c r="BD177" s="24">
        <f>SUMIFS(Detail!S:S,Detail!$A:$A,$B177,Detail!$D:$D,11,Detail!$C:$C,4)</f>
        <v>0</v>
      </c>
      <c r="BE177" s="33">
        <f t="shared" si="304"/>
        <v>0</v>
      </c>
      <c r="BF177" s="24">
        <f>SUMIFS(Detail!S:S,Detail!$A:$A,$B177,Detail!$D:$D,12,Detail!$C:$C,1)</f>
        <v>0</v>
      </c>
      <c r="BG177" s="24">
        <f>SUMIFS(Detail!S:S,Detail!$A:$A,$B177,Detail!$D:$D,12,Detail!$C:$C,2)</f>
        <v>0</v>
      </c>
      <c r="BH177" s="24">
        <f>SUMIFS(Detail!S:S,Detail!$A:$A,$B177,Detail!$D:$D,12,Detail!$C:$C,3)</f>
        <v>0</v>
      </c>
      <c r="BI177" s="24">
        <f>SUMIFS(Detail!S:S,Detail!$A:$A,$B177,Detail!$D:$D,12,Detail!$C:$C,4)</f>
        <v>0</v>
      </c>
      <c r="BJ177" s="33">
        <f t="shared" si="305"/>
        <v>0</v>
      </c>
      <c r="BK177" s="24">
        <f>SUMIFS(Detail!S:S,Detail!$A:$A,$B177,Detail!$D:$D,13,Detail!$C:$C,1)</f>
        <v>0</v>
      </c>
      <c r="BL177" s="24">
        <f>SUMIFS(Detail!S:S,Detail!$A:$A,$B177,Detail!$D:$D,13,Detail!$C:$C,2)</f>
        <v>0</v>
      </c>
      <c r="BM177" s="24">
        <f>SUMIFS(Detail!S:S,Detail!$A:$A,$B177,Detail!$D:$D,13,Detail!$C:$C,3)</f>
        <v>0</v>
      </c>
      <c r="BN177" s="24">
        <f>SUMIFS(Detail!S:S,Detail!$A:$A,$B177,Detail!$D:$D,13,Detail!$C:$C,4)</f>
        <v>0</v>
      </c>
      <c r="BO177" s="33">
        <f t="shared" si="306"/>
        <v>0</v>
      </c>
      <c r="BP177" s="24">
        <f>SUMIFS(Detail!S:S,Detail!$A:$A,$B177,Detail!$D:$D,14,Detail!$C:$C,1)</f>
        <v>0</v>
      </c>
      <c r="BQ177" s="24">
        <f>SUMIFS(Detail!S:S,Detail!$A:$A,$B177,Detail!$D:$D,14,Detail!$C:$C,2)</f>
        <v>0</v>
      </c>
      <c r="BR177" s="24">
        <f>SUMIFS(Detail!S:S,Detail!$A:$A,$B177,Detail!$D:$D,14,Detail!$C:$C,3)</f>
        <v>0</v>
      </c>
      <c r="BS177" s="24">
        <f>SUMIFS(Detail!S:S,Detail!$A:$A,$B177,Detail!$D:$D,14,Detail!$C:$C,4)</f>
        <v>0</v>
      </c>
      <c r="BT177" s="33">
        <f t="shared" si="307"/>
        <v>0</v>
      </c>
      <c r="BU177" s="24">
        <f>SUMIFS(Detail!S:S,Detail!$A:$A,$B177,Detail!$D:$D,15,Detail!$C:$C,1)</f>
        <v>0</v>
      </c>
      <c r="BV177" s="24">
        <f>SUMIFS(Detail!S:S,Detail!$A:$A,$B177,Detail!$D:$D,15,Detail!$C:$C,2)</f>
        <v>0</v>
      </c>
      <c r="BW177" s="24">
        <f>SUMIFS(Detail!S:S,Detail!$A:$A,$B177,Detail!$D:$D,15,Detail!$C:$C,3)</f>
        <v>0</v>
      </c>
      <c r="BX177" s="24">
        <f>SUMIFS(Detail!S:S,Detail!$A:$A,$B177,Detail!$D:$D,15,Detail!$C:$C,4)</f>
        <v>0</v>
      </c>
      <c r="BY177" s="33">
        <f t="shared" si="308"/>
        <v>0</v>
      </c>
      <c r="BZ177" s="24">
        <f>SUMIFS(Detail!S:S,Detail!$A:$A,$B177,Detail!$D:$D,16,Detail!$C:$C,1)</f>
        <v>0</v>
      </c>
      <c r="CA177" s="24">
        <f>SUMIFS(Detail!S:S,Detail!$A:$A,$B177,Detail!$D:$D,16,Detail!$C:$C,2)</f>
        <v>0</v>
      </c>
      <c r="CB177" s="24">
        <f>SUMIFS(Detail!S:S,Detail!$A:$A,$B177,Detail!$D:$D,16,Detail!$C:$C,3)</f>
        <v>0</v>
      </c>
      <c r="CC177" s="24">
        <f>SUMIFS(Detail!S:S,Detail!$A:$A,$B177,Detail!$D:$D,16,Detail!$C:$C,4)</f>
        <v>0</v>
      </c>
      <c r="CD177" s="33">
        <f t="shared" si="309"/>
        <v>0</v>
      </c>
      <c r="CE177" s="24">
        <f>SUMIFS(Detail!S:S,Detail!$A:$A,$B177,Detail!$D:$D,17,Detail!$C:$C,1)</f>
        <v>0</v>
      </c>
      <c r="CF177" s="24">
        <f>SUMIFS(Detail!S:S,Detail!$A:$A,$B177,Detail!$D:$D,17,Detail!$C:$C,2)</f>
        <v>0</v>
      </c>
      <c r="CG177" s="24">
        <f>SUMIFS(Detail!S:S,Detail!$A:$A,$B177,Detail!$D:$D,17,Detail!$C:$C,3)</f>
        <v>0</v>
      </c>
      <c r="CH177" s="24">
        <f>SUMIFS(Detail!S:S,Detail!$A:$A,$B177,Detail!$D:$D,17,Detail!$C:$C,4)</f>
        <v>0</v>
      </c>
      <c r="CI177" s="33">
        <f t="shared" si="310"/>
        <v>0</v>
      </c>
      <c r="CJ177" s="24">
        <f>SUMIFS(Detail!S:S,Detail!$A:$A,$B177,Detail!$D:$D,18,Detail!$C:$C,1)</f>
        <v>0</v>
      </c>
      <c r="CK177" s="24">
        <f>SUMIFS(Detail!S:S,Detail!$A:$A,$B177,Detail!$D:$D,18,Detail!$C:$C,2)</f>
        <v>0</v>
      </c>
      <c r="CL177" s="24">
        <f>SUMIFS(Detail!S:S,Detail!$A:$A,$B177,Detail!$D:$D,18,Detail!$C:$C,3)</f>
        <v>0</v>
      </c>
      <c r="CM177" s="24">
        <f>SUMIFS(Detail!S:S,Detail!$A:$A,$B177,Detail!$D:$D,18,Detail!$C:$C,4)</f>
        <v>0</v>
      </c>
      <c r="CN177" s="33">
        <f t="shared" si="311"/>
        <v>0</v>
      </c>
      <c r="CO177" s="24">
        <f>SUMIFS(Detail!S:S,Detail!$A:$A,$B177,Detail!$D:$D,19,Detail!$C:$C,1)</f>
        <v>0</v>
      </c>
      <c r="CP177" s="24">
        <f>SUMIFS(Detail!S:S,Detail!$A:$A,$B177,Detail!$D:$D,19,Detail!$C:$C,2)</f>
        <v>0</v>
      </c>
      <c r="CQ177" s="24">
        <f>SUMIFS(Detail!S:S,Detail!$A:$A,$B177,Detail!$D:$D,19,Detail!$C:$C,3)</f>
        <v>0</v>
      </c>
      <c r="CR177" s="24">
        <f>SUMIFS(Detail!S:S,Detail!$A:$A,$B177,Detail!$D:$D,19,Detail!$C:$C,4)</f>
        <v>0</v>
      </c>
      <c r="CS177" s="33">
        <f t="shared" si="312"/>
        <v>0</v>
      </c>
      <c r="CT177" s="24">
        <f>SUMIFS(Detail!S:S,Detail!$A:$A,$B177,Detail!$D:$D,20,Detail!$C:$C,1)</f>
        <v>0</v>
      </c>
      <c r="CU177" s="24">
        <f>SUMIFS(Detail!S:S,Detail!$A:$A,$B177,Detail!$D:$D,20,Detail!$C:$C,2)</f>
        <v>0</v>
      </c>
      <c r="CV177" s="24">
        <f>SUMIFS(Detail!S:S,Detail!$A:$A,$B177,Detail!$D:$D,20,Detail!$C:$C,3)</f>
        <v>0</v>
      </c>
      <c r="CW177" s="24">
        <f>SUMIFS(Detail!S:S,Detail!$A:$A,$B177,Detail!$D:$D,20,Detail!$C:$C,4)</f>
        <v>0</v>
      </c>
      <c r="CX177" s="33">
        <f t="shared" si="313"/>
        <v>0</v>
      </c>
      <c r="CY177" s="24">
        <f>SUMIFS(Detail!S:S,Detail!$A:$A,$B177,Detail!$D:$D,21,Detail!$C:$C,1)</f>
        <v>0</v>
      </c>
      <c r="CZ177" s="24">
        <f>SUMIFS(Detail!S:S,Detail!$A:$A,$B177,Detail!$D:$D,21,Detail!$C:$C,2)</f>
        <v>0</v>
      </c>
      <c r="DA177" s="24">
        <f>SUMIFS(Detail!S:S,Detail!$A:$A,$B177,Detail!$D:$D,21,Detail!$C:$C,3)</f>
        <v>0</v>
      </c>
      <c r="DB177" s="24">
        <f>SUMIFS(Detail!S:S,Detail!$A:$A,$B177,Detail!$D:$D,21,Detail!$C:$C,4)</f>
        <v>0</v>
      </c>
      <c r="DC177" s="33">
        <f t="shared" si="314"/>
        <v>0</v>
      </c>
      <c r="DD177" s="86">
        <f>SUMIFS(Detail!S:S,Detail!$A:$A,$B177,Detail!$B:$B,"&gt;60")</f>
        <v>6.3278482793714375</v>
      </c>
    </row>
    <row r="178" spans="1:108" x14ac:dyDescent="0.25">
      <c r="A178" t="s">
        <v>5417</v>
      </c>
      <c r="B178" s="32" t="s">
        <v>5126</v>
      </c>
      <c r="C178" s="24">
        <f>SUMIFS(Detail!S:S,Detail!$A:$A,$B178,Detail!$D:$D,1,Detail!$C:$C,1)</f>
        <v>0</v>
      </c>
      <c r="D178" s="24">
        <f>SUMIFS(Detail!S:S,Detail!$A:$A,$B178,Detail!$D:$D,1,Detail!$C:$C,2)</f>
        <v>0</v>
      </c>
      <c r="E178" s="24">
        <f>SUMIFS(Detail!S:S,Detail!$A:$A,$B178,Detail!$D:$D,1,Detail!$C:$C,3)</f>
        <v>0.32695535121606689</v>
      </c>
      <c r="F178" s="24">
        <f>SUMIFS(Detail!S:S,Detail!$A:$A,$B178,Detail!$D:$D,1,Detail!$C:$C,4)</f>
        <v>1.92580891451717</v>
      </c>
      <c r="G178" s="33">
        <f t="shared" si="294"/>
        <v>2.2527642657332367</v>
      </c>
      <c r="H178" s="24">
        <f>SUMIFS(Detail!S:S,Detail!$A:$A,$B178,Detail!$D:$D,2,Detail!$C:$C,1)</f>
        <v>6.8243594332582731</v>
      </c>
      <c r="I178" s="24">
        <f>SUMIFS(Detail!S:S,Detail!$A:$A,$B178,Detail!$D:$D,2,Detail!$C:$C,2)</f>
        <v>17.510284238975686</v>
      </c>
      <c r="J178" s="24">
        <f>SUMIFS(Detail!S:S,Detail!$A:$A,$B178,Detail!$D:$D,2,Detail!$C:$C,3)</f>
        <v>32.198308485667852</v>
      </c>
      <c r="K178" s="24">
        <f>SUMIFS(Detail!S:S,Detail!$A:$A,$B178,Detail!$D:$D,2,Detail!$C:$C,4)</f>
        <v>48.620981375564376</v>
      </c>
      <c r="L178" s="33">
        <f t="shared" si="295"/>
        <v>105.15393353346619</v>
      </c>
      <c r="M178" s="24">
        <f>SUMIFS(Detail!S:S,Detail!$A:$A,$B178,Detail!$D:$D,3,Detail!$C:$C,1)</f>
        <v>60.567832938543589</v>
      </c>
      <c r="N178" s="24">
        <f>SUMIFS(Detail!S:S,Detail!$A:$A,$B178,Detail!$D:$D,3,Detail!$C:$C,2)</f>
        <v>64.973833482586116</v>
      </c>
      <c r="O178" s="24">
        <f>SUMIFS(Detail!S:S,Detail!$A:$A,$B178,Detail!$D:$D,3,Detail!$C:$C,3)</f>
        <v>73.298499968874893</v>
      </c>
      <c r="P178" s="24">
        <f>SUMIFS(Detail!S:S,Detail!$A:$A,$B178,Detail!$D:$D,3,Detail!$C:$C,4)</f>
        <v>86.131920701009051</v>
      </c>
      <c r="Q178" s="33">
        <f t="shared" si="296"/>
        <v>284.97208709101363</v>
      </c>
      <c r="R178" s="24">
        <f>SUMIFS(Detail!S:S,Detail!$A:$A,$B178,Detail!$D:$D,4,Detail!$C:$C,1)</f>
        <v>105.69778377683019</v>
      </c>
      <c r="S178" s="24">
        <f>SUMIFS(Detail!S:S,Detail!$A:$A,$B178,Detail!$D:$D,4,Detail!$C:$C,2)</f>
        <v>124.46809904608983</v>
      </c>
      <c r="T178" s="24">
        <f>SUMIFS(Detail!S:S,Detail!$A:$A,$B178,Detail!$D:$D,4,Detail!$C:$C,3)</f>
        <v>131.39468746960006</v>
      </c>
      <c r="U178" s="24">
        <f>SUMIFS(Detail!S:S,Detail!$A:$A,$B178,Detail!$D:$D,4,Detail!$C:$C,4)</f>
        <v>147.25962778590679</v>
      </c>
      <c r="V178" s="33">
        <f t="shared" si="297"/>
        <v>508.82019807842687</v>
      </c>
      <c r="W178" s="24">
        <f>SUMIFS(Detail!S:S,Detail!$A:$A,$B178,Detail!$D:$D,5,Detail!$C:$C,1)</f>
        <v>172.57867871047597</v>
      </c>
      <c r="X178" s="24">
        <f>SUMIFS(Detail!S:S,Detail!$A:$A,$B178,Detail!$D:$D,5,Detail!$C:$C,2)</f>
        <v>211.54942322944908</v>
      </c>
      <c r="Y178" s="24">
        <f>SUMIFS(Detail!S:S,Detail!$A:$A,$B178,Detail!$D:$D,5,Detail!$C:$C,3)</f>
        <v>249.01310395513133</v>
      </c>
      <c r="Z178" s="24">
        <f>SUMIFS(Detail!S:S,Detail!$A:$A,$B178,Detail!$D:$D,5,Detail!$C:$C,4)</f>
        <v>262.82854766885089</v>
      </c>
      <c r="AA178" s="33">
        <f t="shared" si="298"/>
        <v>895.96975356390726</v>
      </c>
      <c r="AB178" s="24">
        <f>SUMIFS(Detail!S:S,Detail!$A:$A,$B178,Detail!$D:$D,6,Detail!$C:$C,1)</f>
        <v>139.99700710107027</v>
      </c>
      <c r="AC178" s="24">
        <f>SUMIFS(Detail!S:S,Detail!$A:$A,$B178,Detail!$D:$D,6,Detail!$C:$C,2)</f>
        <v>47.632092274662909</v>
      </c>
      <c r="AD178" s="24">
        <f>SUMIFS(Detail!S:S,Detail!$A:$A,$B178,Detail!$D:$D,6,Detail!$C:$C,3)</f>
        <v>19.272340573058727</v>
      </c>
      <c r="AE178" s="24">
        <f>SUMIFS(Detail!S:S,Detail!$A:$A,$B178,Detail!$D:$D,6,Detail!$C:$C,4)</f>
        <v>8.4167401976612837</v>
      </c>
      <c r="AF178" s="33">
        <f t="shared" si="299"/>
        <v>215.31818014645319</v>
      </c>
      <c r="AG178" s="24">
        <f>SUMIFS(Detail!S:S,Detail!$A:$A,$B178,Detail!$D:$D,7,Detail!$C:$C,1)</f>
        <v>3.8594073853375903</v>
      </c>
      <c r="AH178" s="24">
        <f>SUMIFS(Detail!S:S,Detail!$A:$A,$B178,Detail!$D:$D,7,Detail!$C:$C,2)</f>
        <v>1.8333660891121326</v>
      </c>
      <c r="AI178" s="24">
        <f>SUMIFS(Detail!S:S,Detail!$A:$A,$B178,Detail!$D:$D,7,Detail!$C:$C,3)</f>
        <v>0.895189048139855</v>
      </c>
      <c r="AJ178" s="24">
        <f>SUMIFS(Detail!S:S,Detail!$A:$A,$B178,Detail!$D:$D,7,Detail!$C:$C,4)</f>
        <v>0.44697459678286577</v>
      </c>
      <c r="AK178" s="33">
        <f t="shared" si="300"/>
        <v>7.0349371193724437</v>
      </c>
      <c r="AL178" s="24">
        <f>SUMIFS(Detail!S:S,Detail!$A:$A,$B178,Detail!$D:$D,8,Detail!$C:$C,1)</f>
        <v>0.22739685068427207</v>
      </c>
      <c r="AM178" s="24">
        <f>SUMIFS(Detail!S:S,Detail!$A:$A,$B178,Detail!$D:$D,8,Detail!$C:$C,2)</f>
        <v>0.11756049544669622</v>
      </c>
      <c r="AN178" s="24">
        <f>SUMIFS(Detail!S:S,Detail!$A:$A,$B178,Detail!$D:$D,8,Detail!$C:$C,3)</f>
        <v>6.1634836479015576E-2</v>
      </c>
      <c r="AO178" s="24">
        <f>SUMIFS(Detail!S:S,Detail!$A:$A,$B178,Detail!$D:$D,8,Detail!$C:$C,4)</f>
        <v>3.2717404630147939E-2</v>
      </c>
      <c r="AP178" s="33">
        <f t="shared" si="301"/>
        <v>0.4393095872401318</v>
      </c>
      <c r="AQ178" s="24">
        <f>SUMIFS(Detail!S:S,Detail!$A:$A,$B178,Detail!$D:$D,9,Detail!$C:$C,1)</f>
        <v>1.7561187037244963E-2</v>
      </c>
      <c r="AR178" s="24">
        <f>SUMIFS(Detail!S:S,Detail!$A:$A,$B178,Detail!$D:$D,9,Detail!$C:$C,2)</f>
        <v>9.5210760259760718E-3</v>
      </c>
      <c r="AS178" s="24">
        <f>SUMIFS(Detail!S:S,Detail!$A:$A,$B178,Detail!$D:$D,9,Detail!$C:$C,3)</f>
        <v>5.2093824706389569E-3</v>
      </c>
      <c r="AT178" s="24">
        <f>SUMIFS(Detail!S:S,Detail!$A:$A,$B178,Detail!$D:$D,9,Detail!$C:$C,4)</f>
        <v>2.874251041248499E-3</v>
      </c>
      <c r="AU178" s="33">
        <f t="shared" si="302"/>
        <v>3.5165896575108491E-2</v>
      </c>
      <c r="AV178" s="24">
        <f>SUMIFS(Detail!S:S,Detail!$A:$A,$B178,Detail!$D:$D,10,Detail!$C:$C,1)</f>
        <v>1.5981538315372745E-3</v>
      </c>
      <c r="AW178" s="24">
        <f>SUMIFS(Detail!S:S,Detail!$A:$A,$B178,Detail!$D:$D,10,Detail!$C:$C,2)</f>
        <v>8.9499977184459567E-4</v>
      </c>
      <c r="AX178" s="24">
        <f>SUMIFS(Detail!S:S,Detail!$A:$A,$B178,Detail!$D:$D,10,Detail!$C:$C,3)</f>
        <v>5.045725968102488E-4</v>
      </c>
      <c r="AY178" s="24">
        <f>SUMIFS(Detail!S:S,Detail!$A:$A,$B178,Detail!$D:$D,10,Detail!$C:$C,4)</f>
        <v>2.8624127025977941E-4</v>
      </c>
      <c r="AZ178" s="33">
        <f t="shared" si="303"/>
        <v>3.2839674704518984E-3</v>
      </c>
      <c r="BA178" s="24">
        <f>SUMIFS(Detail!S:S,Detail!$A:$A,$B178,Detail!$D:$D,11,Detail!$C:$C,1)</f>
        <v>1.633358413073438E-4</v>
      </c>
      <c r="BB178" s="24">
        <f>SUMIFS(Detail!S:S,Detail!$A:$A,$B178,Detail!$D:$D,11,Detail!$C:$C,2)</f>
        <v>9.3717820163874421E-5</v>
      </c>
      <c r="BC178" s="24">
        <f>SUMIFS(Detail!S:S,Detail!$A:$A,$B178,Detail!$D:$D,11,Detail!$C:$C,3)</f>
        <v>5.4053075018600794E-5</v>
      </c>
      <c r="BD178" s="24">
        <f>SUMIFS(Detail!S:S,Detail!$A:$A,$B178,Detail!$D:$D,11,Detail!$C:$C,4)</f>
        <v>3.1329639341493021E-5</v>
      </c>
      <c r="BE178" s="33">
        <f t="shared" si="304"/>
        <v>3.4243637583131203E-4</v>
      </c>
      <c r="BF178" s="24">
        <f>SUMIFS(Detail!S:S,Detail!$A:$A,$B178,Detail!$D:$D,12,Detail!$C:$C,1)</f>
        <v>1.8243900967718218E-5</v>
      </c>
      <c r="BG178" s="24">
        <f>SUMIFS(Detail!S:S,Detail!$A:$A,$B178,Detail!$D:$D,12,Detail!$C:$C,2)</f>
        <v>1.0671065183487372E-5</v>
      </c>
      <c r="BH178" s="24">
        <f>SUMIFS(Detail!S:S,Detail!$A:$A,$B178,Detail!$D:$D,12,Detail!$C:$C,3)</f>
        <v>6.2680794599145884E-6</v>
      </c>
      <c r="BI178" s="24">
        <f>SUMIFS(Detail!S:S,Detail!$A:$A,$B178,Detail!$D:$D,12,Detail!$C:$C,4)</f>
        <v>3.69670442523784E-6</v>
      </c>
      <c r="BJ178" s="33">
        <f t="shared" si="305"/>
        <v>3.8879750036358018E-5</v>
      </c>
      <c r="BK178" s="24">
        <f>SUMIFS(Detail!S:S,Detail!$A:$A,$B178,Detail!$D:$D,13,Detail!$C:$C,1)</f>
        <v>2.1886251033720328E-6</v>
      </c>
      <c r="BL178" s="24">
        <f>SUMIFS(Detail!S:S,Detail!$A:$A,$B178,Detail!$D:$D,13,Detail!$C:$C,2)</f>
        <v>1.3005703749513486E-6</v>
      </c>
      <c r="BM178" s="24">
        <f>SUMIFS(Detail!S:S,Detail!$A:$A,$B178,Detail!$D:$D,13,Detail!$C:$C,3)</f>
        <v>7.7559820965689141E-7</v>
      </c>
      <c r="BN178" s="24">
        <f>SUMIFS(Detail!S:S,Detail!$A:$A,$B178,Detail!$D:$D,13,Detail!$C:$C,4)</f>
        <v>4.6410900722548831E-7</v>
      </c>
      <c r="BO178" s="33">
        <f t="shared" si="306"/>
        <v>4.7289026952057611E-6</v>
      </c>
      <c r="BP178" s="24">
        <f>SUMIFS(Detail!S:S,Detail!$A:$A,$B178,Detail!$D:$D,14,Detail!$C:$C,1)</f>
        <v>2.7862779461429454E-7</v>
      </c>
      <c r="BQ178" s="24">
        <f>SUMIFS(Detail!S:S,Detail!$A:$A,$B178,Detail!$D:$D,14,Detail!$C:$C,2)</f>
        <v>1.6780313671915792E-7</v>
      </c>
      <c r="BR178" s="24">
        <f>SUMIFS(Detail!S:S,Detail!$A:$A,$B178,Detail!$D:$D,14,Detail!$C:$C,3)</f>
        <v>1.0136704986507539E-7</v>
      </c>
      <c r="BS178" s="24">
        <f>SUMIFS(Detail!S:S,Detail!$A:$A,$B178,Detail!$D:$D,14,Detail!$C:$C,4)</f>
        <v>6.1414766605594195E-8</v>
      </c>
      <c r="BT178" s="33">
        <f t="shared" si="307"/>
        <v>6.0921274780412205E-7</v>
      </c>
      <c r="BU178" s="24">
        <f>SUMIFS(Detail!S:S,Detail!$A:$A,$B178,Detail!$D:$D,15,Detail!$C:$C,1)</f>
        <v>3.7314293876988813E-8</v>
      </c>
      <c r="BV178" s="24">
        <f>SUMIFS(Detail!S:S,Detail!$A:$A,$B178,Detail!$D:$D,15,Detail!$C:$C,2)</f>
        <v>2.2733274818165228E-8</v>
      </c>
      <c r="BW178" s="24">
        <f>SUMIFS(Detail!S:S,Detail!$A:$A,$B178,Detail!$D:$D,15,Detail!$C:$C,3)</f>
        <v>1.3887301975046284E-8</v>
      </c>
      <c r="BX178" s="24">
        <f>SUMIFS(Detail!S:S,Detail!$A:$A,$B178,Detail!$D:$D,15,Detail!$C:$C,4)</f>
        <v>8.5049123299540952E-9</v>
      </c>
      <c r="BY178" s="33">
        <f t="shared" si="308"/>
        <v>8.2439783000154421E-8</v>
      </c>
      <c r="BZ178" s="24">
        <f>SUMIFS(Detail!S:S,Detail!$A:$A,$B178,Detail!$D:$D,16,Detail!$C:$C,1)</f>
        <v>5.2223185775801539E-9</v>
      </c>
      <c r="CA178" s="24">
        <f>SUMIFS(Detail!S:S,Detail!$A:$A,$B178,Detail!$D:$D,16,Detail!$C:$C,2)</f>
        <v>3.2139269023900852E-9</v>
      </c>
      <c r="CB178" s="24">
        <f>SUMIFS(Detail!S:S,Detail!$A:$A,$B178,Detail!$D:$D,16,Detail!$C:$C,3)</f>
        <v>1.9822437025140971E-9</v>
      </c>
      <c r="CC178" s="24">
        <f>SUMIFS(Detail!S:S,Detail!$A:$A,$B178,Detail!$D:$D,16,Detail!$C:$C,4)</f>
        <v>1.2264536053407937E-9</v>
      </c>
      <c r="CD178" s="33">
        <f t="shared" si="309"/>
        <v>1.164494278782513E-8</v>
      </c>
      <c r="CE178" s="24">
        <f>SUMIFS(Detail!S:S,Detail!$A:$A,$B178,Detail!$D:$D,17,Detail!$C:$C,1)</f>
        <v>7.5942807598039508E-10</v>
      </c>
      <c r="CF178" s="24">
        <f>SUMIFS(Detail!S:S,Detail!$A:$A,$B178,Detail!$D:$D,17,Detail!$C:$C,2)</f>
        <v>4.7157300286926329E-10</v>
      </c>
      <c r="CG178" s="24">
        <f>SUMIFS(Detail!S:S,Detail!$A:$A,$B178,Detail!$D:$D,17,Detail!$C:$C,3)</f>
        <v>2.9399416234809905E-10</v>
      </c>
      <c r="CH178" s="24">
        <f>SUMIFS(Detail!S:S,Detail!$A:$A,$B178,Detail!$D:$D,17,Detail!$C:$C,4)</f>
        <v>1.8235368770547211E-10</v>
      </c>
      <c r="CI178" s="33">
        <f t="shared" si="310"/>
        <v>1.7073489289032295E-9</v>
      </c>
      <c r="CJ178" s="24">
        <f>SUMIFS(Detail!S:S,Detail!$A:$A,$B178,Detail!$D:$D,18,Detail!$C:$C,1)</f>
        <v>1.1505107977427542E-10</v>
      </c>
      <c r="CK178" s="24">
        <f>SUMIFS(Detail!S:S,Detail!$A:$A,$B178,Detail!$D:$D,18,Detail!$C:$C,2)</f>
        <v>7.0940586738288403E-11</v>
      </c>
      <c r="CL178" s="24">
        <f>SUMIFS(Detail!S:S,Detail!$A:$A,$B178,Detail!$D:$D,18,Detail!$C:$C,3)</f>
        <v>4.5474735088646412E-11</v>
      </c>
      <c r="CM178" s="24">
        <f>SUMIFS(Detail!S:S,Detail!$A:$A,$B178,Detail!$D:$D,18,Detail!$C:$C,4)</f>
        <v>2.8421709430404007E-11</v>
      </c>
      <c r="CN178" s="33">
        <f t="shared" si="311"/>
        <v>2.5988811103161424E-10</v>
      </c>
      <c r="CO178" s="24">
        <f>SUMIFS(Detail!S:S,Detail!$A:$A,$B178,Detail!$D:$D,19,Detail!$C:$C,1)</f>
        <v>1.7280399333685637E-11</v>
      </c>
      <c r="CP178" s="24">
        <f>SUMIFS(Detail!S:S,Detail!$A:$A,$B178,Detail!$D:$D,19,Detail!$C:$C,2)</f>
        <v>1.1368683772161603E-11</v>
      </c>
      <c r="CQ178" s="24">
        <f>SUMIFS(Detail!S:S,Detail!$A:$A,$B178,Detail!$D:$D,19,Detail!$C:$C,3)</f>
        <v>6.8212102632969618E-12</v>
      </c>
      <c r="CR178" s="24">
        <f>SUMIFS(Detail!S:S,Detail!$A:$A,$B178,Detail!$D:$D,19,Detail!$C:$C,4)</f>
        <v>5.4569682106375694E-12</v>
      </c>
      <c r="CS178" s="33">
        <f t="shared" si="312"/>
        <v>4.0927261579781771E-11</v>
      </c>
      <c r="CT178" s="24">
        <f>SUMIFS(Detail!S:S,Detail!$A:$A,$B178,Detail!$D:$D,20,Detail!$C:$C,1)</f>
        <v>2.7284841053187847E-12</v>
      </c>
      <c r="CU178" s="24">
        <f>SUMIFS(Detail!S:S,Detail!$A:$A,$B178,Detail!$D:$D,20,Detail!$C:$C,2)</f>
        <v>1.5916157281026244E-12</v>
      </c>
      <c r="CV178" s="24">
        <f>SUMIFS(Detail!S:S,Detail!$A:$A,$B178,Detail!$D:$D,20,Detail!$C:$C,3)</f>
        <v>9.0949470177292824E-13</v>
      </c>
      <c r="CW178" s="24">
        <f>SUMIFS(Detail!S:S,Detail!$A:$A,$B178,Detail!$D:$D,20,Detail!$C:$C,4)</f>
        <v>4.5474735088646412E-13</v>
      </c>
      <c r="CX178" s="33">
        <f t="shared" si="313"/>
        <v>5.6843418860808015E-12</v>
      </c>
      <c r="CY178" s="24">
        <f>SUMIFS(Detail!S:S,Detail!$A:$A,$B178,Detail!$D:$D,21,Detail!$C:$C,1)</f>
        <v>1.5916157281026244E-12</v>
      </c>
      <c r="CZ178" s="24">
        <f>SUMIFS(Detail!S:S,Detail!$A:$A,$B178,Detail!$D:$D,21,Detail!$C:$C,2)</f>
        <v>0</v>
      </c>
      <c r="DA178" s="24">
        <f>SUMIFS(Detail!S:S,Detail!$A:$A,$B178,Detail!$D:$D,21,Detail!$C:$C,3)</f>
        <v>0</v>
      </c>
      <c r="DB178" s="24">
        <f>SUMIFS(Detail!S:S,Detail!$A:$A,$B178,Detail!$D:$D,21,Detail!$C:$C,4)</f>
        <v>0</v>
      </c>
      <c r="DC178" s="33">
        <f t="shared" si="314"/>
        <v>1.5916157281026244E-12</v>
      </c>
      <c r="DD178" s="86">
        <f>SUMIFS(Detail!S:S,Detail!$A:$A,$B178,Detail!$B:$B,"&gt;60")</f>
        <v>222.8312634674528</v>
      </c>
    </row>
    <row r="179" spans="1:108" x14ac:dyDescent="0.25">
      <c r="A179" t="s">
        <v>5418</v>
      </c>
      <c r="B179" s="32" t="s">
        <v>5127</v>
      </c>
      <c r="C179" s="24">
        <f>SUMIFS(Detail!S:S,Detail!$A:$A,$B179,Detail!$D:$D,1,Detail!$C:$C,1)</f>
        <v>0</v>
      </c>
      <c r="D179" s="24">
        <f>SUMIFS(Detail!S:S,Detail!$A:$A,$B179,Detail!$D:$D,1,Detail!$C:$C,2)</f>
        <v>0</v>
      </c>
      <c r="E179" s="24">
        <f>SUMIFS(Detail!S:S,Detail!$A:$A,$B179,Detail!$D:$D,1,Detail!$C:$C,3)</f>
        <v>0</v>
      </c>
      <c r="F179" s="24">
        <f>SUMIFS(Detail!S:S,Detail!$A:$A,$B179,Detail!$D:$D,1,Detail!$C:$C,4)</f>
        <v>4.1591486984062752E-2</v>
      </c>
      <c r="G179" s="33">
        <f t="shared" si="294"/>
        <v>4.1591486984062752E-2</v>
      </c>
      <c r="H179" s="24">
        <f>SUMIFS(Detail!S:S,Detail!$A:$A,$B179,Detail!$D:$D,2,Detail!$C:$C,1)</f>
        <v>0.36448521449564431</v>
      </c>
      <c r="I179" s="24">
        <f>SUMIFS(Detail!S:S,Detail!$A:$A,$B179,Detail!$D:$D,2,Detail!$C:$C,2)</f>
        <v>1.3589659993024095</v>
      </c>
      <c r="J179" s="24">
        <f>SUMIFS(Detail!S:S,Detail!$A:$A,$B179,Detail!$D:$D,2,Detail!$C:$C,3)</f>
        <v>3.3433944593460283</v>
      </c>
      <c r="K179" s="24">
        <f>SUMIFS(Detail!S:S,Detail!$A:$A,$B179,Detail!$D:$D,2,Detail!$C:$C,4)</f>
        <v>6.1900395690126198</v>
      </c>
      <c r="L179" s="33">
        <f t="shared" si="295"/>
        <v>11.256885242156702</v>
      </c>
      <c r="M179" s="24">
        <f>SUMIFS(Detail!S:S,Detail!$A:$A,$B179,Detail!$D:$D,3,Detail!$C:$C,1)</f>
        <v>9.1496018586107066</v>
      </c>
      <c r="N179" s="24">
        <f>SUMIFS(Detail!S:S,Detail!$A:$A,$B179,Detail!$D:$D,3,Detail!$C:$C,2)</f>
        <v>11.189597943085136</v>
      </c>
      <c r="O179" s="24">
        <f>SUMIFS(Detail!S:S,Detail!$A:$A,$B179,Detail!$D:$D,3,Detail!$C:$C,3)</f>
        <v>12.845972361848752</v>
      </c>
      <c r="P179" s="24">
        <f>SUMIFS(Detail!S:S,Detail!$A:$A,$B179,Detail!$D:$D,3,Detail!$C:$C,4)</f>
        <v>15.14762826672191</v>
      </c>
      <c r="Q179" s="33">
        <f t="shared" si="296"/>
        <v>48.332800430266502</v>
      </c>
      <c r="R179" s="24">
        <f>SUMIFS(Detail!S:S,Detail!$A:$A,$B179,Detail!$D:$D,4,Detail!$C:$C,1)</f>
        <v>18.585728308994852</v>
      </c>
      <c r="S179" s="24">
        <f>SUMIFS(Detail!S:S,Detail!$A:$A,$B179,Detail!$D:$D,4,Detail!$C:$C,2)</f>
        <v>22.869625955917002</v>
      </c>
      <c r="T179" s="24">
        <f>SUMIFS(Detail!S:S,Detail!$A:$A,$B179,Detail!$D:$D,4,Detail!$C:$C,3)</f>
        <v>25.913575457412989</v>
      </c>
      <c r="U179" s="24">
        <f>SUMIFS(Detail!S:S,Detail!$A:$A,$B179,Detail!$D:$D,4,Detail!$C:$C,4)</f>
        <v>28.518036454663672</v>
      </c>
      <c r="V179" s="33">
        <f t="shared" si="297"/>
        <v>95.886966176988523</v>
      </c>
      <c r="W179" s="24">
        <f>SUMIFS(Detail!S:S,Detail!$A:$A,$B179,Detail!$D:$D,5,Detail!$C:$C,1)</f>
        <v>32.610685578578227</v>
      </c>
      <c r="X179" s="24">
        <f>SUMIFS(Detail!S:S,Detail!$A:$A,$B179,Detail!$D:$D,5,Detail!$C:$C,2)</f>
        <v>39.104388480456009</v>
      </c>
      <c r="Y179" s="24">
        <f>SUMIFS(Detail!S:S,Detail!$A:$A,$B179,Detail!$D:$D,5,Detail!$C:$C,3)</f>
        <v>47.377258466583186</v>
      </c>
      <c r="Z179" s="24">
        <f>SUMIFS(Detail!S:S,Detail!$A:$A,$B179,Detail!$D:$D,5,Detail!$C:$C,4)</f>
        <v>53.23247468797814</v>
      </c>
      <c r="AA179" s="33">
        <f t="shared" si="298"/>
        <v>172.32480721359556</v>
      </c>
      <c r="AB179" s="24">
        <f>SUMIFS(Detail!S:S,Detail!$A:$A,$B179,Detail!$D:$D,6,Detail!$C:$C,1)</f>
        <v>47.371711639434352</v>
      </c>
      <c r="AC179" s="24">
        <f>SUMIFS(Detail!S:S,Detail!$A:$A,$B179,Detail!$D:$D,6,Detail!$C:$C,2)</f>
        <v>32.935861904744343</v>
      </c>
      <c r="AD179" s="24">
        <f>SUMIFS(Detail!S:S,Detail!$A:$A,$B179,Detail!$D:$D,6,Detail!$C:$C,3)</f>
        <v>24.527722419131123</v>
      </c>
      <c r="AE179" s="24">
        <f>SUMIFS(Detail!S:S,Detail!$A:$A,$B179,Detail!$D:$D,6,Detail!$C:$C,4)</f>
        <v>19.153942894381998</v>
      </c>
      <c r="AF179" s="33">
        <f t="shared" si="299"/>
        <v>123.98923885769182</v>
      </c>
      <c r="AG179" s="24">
        <f>SUMIFS(Detail!S:S,Detail!$A:$A,$B179,Detail!$D:$D,7,Detail!$C:$C,1)</f>
        <v>15.447927048136876</v>
      </c>
      <c r="AH179" s="24">
        <f>SUMIFS(Detail!S:S,Detail!$A:$A,$B179,Detail!$D:$D,7,Detail!$C:$C,2)</f>
        <v>12.75606500890882</v>
      </c>
      <c r="AI179" s="24">
        <f>SUMIFS(Detail!S:S,Detail!$A:$A,$B179,Detail!$D:$D,7,Detail!$C:$C,3)</f>
        <v>10.725915761751139</v>
      </c>
      <c r="AJ179" s="24">
        <f>SUMIFS(Detail!S:S,Detail!$A:$A,$B179,Detail!$D:$D,7,Detail!$C:$C,4)</f>
        <v>9.1502809477377696</v>
      </c>
      <c r="AK179" s="33">
        <f t="shared" si="300"/>
        <v>48.080188766534604</v>
      </c>
      <c r="AL179" s="24">
        <f>SUMIFS(Detail!S:S,Detail!$A:$A,$B179,Detail!$D:$D,8,Detail!$C:$C,1)</f>
        <v>7.8993299069844625</v>
      </c>
      <c r="AM179" s="24">
        <f>SUMIFS(Detail!S:S,Detail!$A:$A,$B179,Detail!$D:$D,8,Detail!$C:$C,2)</f>
        <v>6.8876281469507603</v>
      </c>
      <c r="AN179" s="24">
        <f>SUMIFS(Detail!S:S,Detail!$A:$A,$B179,Detail!$D:$D,8,Detail!$C:$C,3)</f>
        <v>6.0567275768407853</v>
      </c>
      <c r="AO179" s="24">
        <f>SUMIFS(Detail!S:S,Detail!$A:$A,$B179,Detail!$D:$D,8,Detail!$C:$C,4)</f>
        <v>5.3653553889599834</v>
      </c>
      <c r="AP179" s="33">
        <f t="shared" si="301"/>
        <v>26.209041019735992</v>
      </c>
      <c r="AQ179" s="24">
        <f>SUMIFS(Detail!S:S,Detail!$A:$A,$B179,Detail!$D:$D,9,Detail!$C:$C,1)</f>
        <v>4.7835885435835053</v>
      </c>
      <c r="AR179" s="24">
        <f>SUMIFS(Detail!S:S,Detail!$A:$A,$B179,Detail!$D:$D,9,Detail!$C:$C,2)</f>
        <v>4.2892431032897775</v>
      </c>
      <c r="AS179" s="24">
        <f>SUMIFS(Detail!S:S,Detail!$A:$A,$B179,Detail!$D:$D,9,Detail!$C:$C,3)</f>
        <v>3.8655544791353122</v>
      </c>
      <c r="AT179" s="24">
        <f>SUMIFS(Detail!S:S,Detail!$A:$A,$B179,Detail!$D:$D,9,Detail!$C:$C,4)</f>
        <v>3.499640818695184</v>
      </c>
      <c r="AU179" s="33">
        <f t="shared" si="302"/>
        <v>16.438026944703779</v>
      </c>
      <c r="AV179" s="24">
        <f>SUMIFS(Detail!S:S,Detail!$A:$A,$B179,Detail!$D:$D,10,Detail!$C:$C,1)</f>
        <v>3.18145799904039</v>
      </c>
      <c r="AW179" s="24">
        <f>SUMIFS(Detail!S:S,Detail!$A:$A,$B179,Detail!$D:$D,10,Detail!$C:$C,2)</f>
        <v>2.9030724554742164</v>
      </c>
      <c r="AX179" s="24">
        <f>SUMIFS(Detail!S:S,Detail!$A:$A,$B179,Detail!$D:$D,10,Detail!$C:$C,3)</f>
        <v>2.6581448607690845</v>
      </c>
      <c r="AY179" s="24">
        <f>SUMIFS(Detail!S:S,Detail!$A:$A,$B179,Detail!$D:$D,10,Detail!$C:$C,4)</f>
        <v>2.4415568927248614</v>
      </c>
      <c r="AZ179" s="33">
        <f t="shared" si="303"/>
        <v>11.184232208008552</v>
      </c>
      <c r="BA179" s="24">
        <f>SUMIFS(Detail!S:S,Detail!$A:$A,$B179,Detail!$D:$D,11,Detail!$C:$C,1)</f>
        <v>2.2491370831568247</v>
      </c>
      <c r="BB179" s="24">
        <f>SUMIFS(Detail!S:S,Detail!$A:$A,$B179,Detail!$D:$D,11,Detail!$C:$C,2)</f>
        <v>2.0774565251419972</v>
      </c>
      <c r="BC179" s="24">
        <f>SUMIFS(Detail!S:S,Detail!$A:$A,$B179,Detail!$D:$D,11,Detail!$C:$C,3)</f>
        <v>1.9236746414429717</v>
      </c>
      <c r="BD179" s="24">
        <f>SUMIFS(Detail!S:S,Detail!$A:$A,$B179,Detail!$D:$D,11,Detail!$C:$C,4)</f>
        <v>1.7854213591698453</v>
      </c>
      <c r="BE179" s="33">
        <f t="shared" si="304"/>
        <v>8.035689608911639</v>
      </c>
      <c r="BF179" s="24">
        <f>SUMIFS(Detail!S:S,Detail!$A:$A,$B179,Detail!$D:$D,12,Detail!$C:$C,1)</f>
        <v>1.6607061173629063</v>
      </c>
      <c r="BG179" s="24">
        <f>SUMIFS(Detail!S:S,Detail!$A:$A,$B179,Detail!$D:$D,12,Detail!$C:$C,2)</f>
        <v>1.547846895267071</v>
      </c>
      <c r="BH179" s="24">
        <f>SUMIFS(Detail!S:S,Detail!$A:$A,$B179,Detail!$D:$D,12,Detail!$C:$C,3)</f>
        <v>1.4454143474534931</v>
      </c>
      <c r="BI179" s="24">
        <f>SUMIFS(Detail!S:S,Detail!$A:$A,$B179,Detail!$D:$D,12,Detail!$C:$C,4)</f>
        <v>1.3521874567337591</v>
      </c>
      <c r="BJ179" s="33">
        <f t="shared" si="305"/>
        <v>6.0061548168172294</v>
      </c>
      <c r="BK179" s="24">
        <f>SUMIFS(Detail!S:S,Detail!$A:$A,$B179,Detail!$D:$D,13,Detail!$C:$C,1)</f>
        <v>1.2671180530419406</v>
      </c>
      <c r="BL179" s="24">
        <f>SUMIFS(Detail!S:S,Detail!$A:$A,$B179,Detail!$D:$D,13,Detail!$C:$C,2)</f>
        <v>1.1893022179701802</v>
      </c>
      <c r="BM179" s="24">
        <f>SUMIFS(Detail!S:S,Detail!$A:$A,$B179,Detail!$D:$D,13,Detail!$C:$C,3)</f>
        <v>1.1179570813737882</v>
      </c>
      <c r="BN179" s="24">
        <f>SUMIFS(Detail!S:S,Detail!$A:$A,$B179,Detail!$D:$D,13,Detail!$C:$C,4)</f>
        <v>1.0524018731568958</v>
      </c>
      <c r="BO179" s="33">
        <f t="shared" si="306"/>
        <v>4.6267792255428049</v>
      </c>
      <c r="BP179" s="24">
        <f>SUMIFS(Detail!S:S,Detail!$A:$A,$B179,Detail!$D:$D,14,Detail!$C:$C,1)</f>
        <v>0.99204235737715862</v>
      </c>
      <c r="BQ179" s="24">
        <f>SUMIFS(Detail!S:S,Detail!$A:$A,$B179,Detail!$D:$D,14,Detail!$C:$C,2)</f>
        <v>0.9363579731111713</v>
      </c>
      <c r="BR179" s="24">
        <f>SUMIFS(Detail!S:S,Detail!$A:$A,$B179,Detail!$D:$D,14,Detail!$C:$C,3)</f>
        <v>0.88489115526226669</v>
      </c>
      <c r="BS179" s="24">
        <f>SUMIFS(Detail!S:S,Detail!$A:$A,$B179,Detail!$D:$D,14,Detail!$C:$C,4)</f>
        <v>0.83723842157189665</v>
      </c>
      <c r="BT179" s="33">
        <f t="shared" si="307"/>
        <v>3.6505299073224933</v>
      </c>
      <c r="BU179" s="24">
        <f>SUMIFS(Detail!S:S,Detail!$A:$A,$B179,Detail!$D:$D,15,Detail!$C:$C,1)</f>
        <v>0.79304289870674438</v>
      </c>
      <c r="BV179" s="24">
        <f>SUMIFS(Detail!S:S,Detail!$A:$A,$B179,Detail!$D:$D,15,Detail!$C:$C,2)</f>
        <v>0.75198802716897717</v>
      </c>
      <c r="BW179" s="24">
        <f>SUMIFS(Detail!S:S,Detail!$A:$A,$B179,Detail!$D:$D,15,Detail!$C:$C,3)</f>
        <v>0.71379223671192449</v>
      </c>
      <c r="BX179" s="24">
        <f>SUMIFS(Detail!S:S,Detail!$A:$A,$B179,Detail!$D:$D,15,Detail!$C:$C,4)</f>
        <v>0.67820442460345021</v>
      </c>
      <c r="BY179" s="33">
        <f t="shared" si="308"/>
        <v>2.9370275871910962</v>
      </c>
      <c r="BZ179" s="24">
        <f>SUMIFS(Detail!S:S,Detail!$A:$A,$B179,Detail!$D:$D,16,Detail!$C:$C,1)</f>
        <v>0.64500010105393812</v>
      </c>
      <c r="CA179" s="24">
        <f>SUMIFS(Detail!S:S,Detail!$A:$A,$B179,Detail!$D:$D,16,Detail!$C:$C,2)</f>
        <v>0.61397809146274085</v>
      </c>
      <c r="CB179" s="24">
        <f>SUMIFS(Detail!S:S,Detail!$A:$A,$B179,Detail!$D:$D,16,Detail!$C:$C,3)</f>
        <v>0.58495770530396385</v>
      </c>
      <c r="CC179" s="24">
        <f>SUMIFS(Detail!S:S,Detail!$A:$A,$B179,Detail!$D:$D,16,Detail!$C:$C,4)</f>
        <v>0.55777629760257241</v>
      </c>
      <c r="CD179" s="33">
        <f t="shared" si="309"/>
        <v>2.4017121954232152</v>
      </c>
      <c r="CE179" s="24">
        <f>SUMIFS(Detail!S:S,Detail!$A:$A,$B179,Detail!$D:$D,17,Detail!$C:$C,1)</f>
        <v>0.532287161950876</v>
      </c>
      <c r="CF179" s="24">
        <f>SUMIFS(Detail!S:S,Detail!$A:$A,$B179,Detail!$D:$D,17,Detail!$C:$C,2)</f>
        <v>0.50835770450362361</v>
      </c>
      <c r="CG179" s="24">
        <f>SUMIFS(Detail!S:S,Detail!$A:$A,$B179,Detail!$D:$D,17,Detail!$C:$C,3)</f>
        <v>0.48586785692373269</v>
      </c>
      <c r="CH179" s="24">
        <f>SUMIFS(Detail!S:S,Detail!$A:$A,$B179,Detail!$D:$D,17,Detail!$C:$C,4)</f>
        <v>0.46470869318852692</v>
      </c>
      <c r="CI179" s="33">
        <f t="shared" si="310"/>
        <v>1.9912214165667592</v>
      </c>
      <c r="CJ179" s="24">
        <f>SUMIFS(Detail!S:S,Detail!$A:$A,$B179,Detail!$D:$D,18,Detail!$C:$C,1)</f>
        <v>0.44478122088594318</v>
      </c>
      <c r="CK179" s="24">
        <f>SUMIFS(Detail!S:S,Detail!$A:$A,$B179,Detail!$D:$D,18,Detail!$C:$C,2)</f>
        <v>0.42599532229087345</v>
      </c>
      <c r="CL179" s="24">
        <f>SUMIFS(Detail!S:S,Detail!$A:$A,$B179,Detail!$D:$D,18,Detail!$C:$C,3)</f>
        <v>0.40826882440228474</v>
      </c>
      <c r="CM179" s="24">
        <f>SUMIFS(Detail!S:S,Detail!$A:$A,$B179,Detail!$D:$D,18,Detail!$C:$C,4)</f>
        <v>0.39152668030362747</v>
      </c>
      <c r="CN179" s="33">
        <f t="shared" si="311"/>
        <v>1.6705720478827288</v>
      </c>
      <c r="CO179" s="24">
        <f>SUMIFS(Detail!S:S,Detail!$A:$A,$B179,Detail!$D:$D,19,Detail!$C:$C,1)</f>
        <v>0.37570024689955517</v>
      </c>
      <c r="CP179" s="24">
        <f>SUMIFS(Detail!S:S,Detail!$A:$A,$B179,Detail!$D:$D,19,Detail!$C:$C,2)</f>
        <v>0.36072664628477469</v>
      </c>
      <c r="CQ179" s="24">
        <f>SUMIFS(Detail!S:S,Detail!$A:$A,$B179,Detail!$D:$D,19,Detail!$C:$C,3)</f>
        <v>0.34654819987997598</v>
      </c>
      <c r="CR179" s="24">
        <f>SUMIFS(Detail!S:S,Detail!$A:$A,$B179,Detail!$D:$D,19,Detail!$C:$C,4)</f>
        <v>0.33311192602343453</v>
      </c>
      <c r="CS179" s="33">
        <f t="shared" si="312"/>
        <v>1.4160870190877404</v>
      </c>
      <c r="CT179" s="24">
        <f>SUMIFS(Detail!S:S,Detail!$A:$A,$B179,Detail!$D:$D,20,Detail!$C:$C,1)</f>
        <v>0.32036909302939875</v>
      </c>
      <c r="CU179" s="24">
        <f>SUMIFS(Detail!S:S,Detail!$A:$A,$B179,Detail!$D:$D,20,Detail!$C:$C,2)</f>
        <v>0.30827482084055191</v>
      </c>
      <c r="CV179" s="24">
        <f>SUMIFS(Detail!S:S,Detail!$A:$A,$B179,Detail!$D:$D,20,Detail!$C:$C,3)</f>
        <v>0.29678772533623032</v>
      </c>
      <c r="CW179" s="24">
        <f>SUMIFS(Detail!S:S,Detail!$A:$A,$B179,Detail!$D:$D,20,Detail!$C:$C,4)</f>
        <v>0.28586960017730689</v>
      </c>
      <c r="CX179" s="33">
        <f t="shared" si="313"/>
        <v>1.2113012393834879</v>
      </c>
      <c r="CY179" s="24">
        <f>SUMIFS(Detail!S:S,Detail!$A:$A,$B179,Detail!$D:$D,21,Detail!$C:$C,1)</f>
        <v>3.3091465892048291</v>
      </c>
      <c r="CZ179" s="24">
        <f>SUMIFS(Detail!S:S,Detail!$A:$A,$B179,Detail!$D:$D,21,Detail!$C:$C,2)</f>
        <v>0</v>
      </c>
      <c r="DA179" s="24">
        <f>SUMIFS(Detail!S:S,Detail!$A:$A,$B179,Detail!$D:$D,21,Detail!$C:$C,3)</f>
        <v>0</v>
      </c>
      <c r="DB179" s="24">
        <f>SUMIFS(Detail!S:S,Detail!$A:$A,$B179,Detail!$D:$D,21,Detail!$C:$C,4)</f>
        <v>0</v>
      </c>
      <c r="DC179" s="33">
        <f t="shared" si="314"/>
        <v>3.3091465892048291</v>
      </c>
      <c r="DD179" s="86">
        <f>SUMIFS(Detail!S:S,Detail!$A:$A,$B179,Detail!$B:$B,"&gt;60")</f>
        <v>263.15694945000877</v>
      </c>
    </row>
    <row r="180" spans="1:108" x14ac:dyDescent="0.25">
      <c r="A180" t="s">
        <v>5419</v>
      </c>
      <c r="B180" s="32" t="s">
        <v>5128</v>
      </c>
      <c r="C180" s="24">
        <f>SUMIFS(Detail!S:S,Detail!$A:$A,$B180,Detail!$D:$D,1,Detail!$C:$C,1)</f>
        <v>0</v>
      </c>
      <c r="D180" s="24">
        <f>SUMIFS(Detail!S:S,Detail!$A:$A,$B180,Detail!$D:$D,1,Detail!$C:$C,2)</f>
        <v>0</v>
      </c>
      <c r="E180" s="24">
        <f>SUMIFS(Detail!S:S,Detail!$A:$A,$B180,Detail!$D:$D,1,Detail!$C:$C,3)</f>
        <v>0</v>
      </c>
      <c r="F180" s="24">
        <f>SUMIFS(Detail!S:S,Detail!$A:$A,$B180,Detail!$D:$D,1,Detail!$C:$C,4)</f>
        <v>0</v>
      </c>
      <c r="G180" s="33">
        <f t="shared" si="294"/>
        <v>0</v>
      </c>
      <c r="H180" s="24">
        <f>SUMIFS(Detail!S:S,Detail!$A:$A,$B180,Detail!$D:$D,2,Detail!$C:$C,1)</f>
        <v>3.3171346396249395</v>
      </c>
      <c r="I180" s="24">
        <f>SUMIFS(Detail!S:S,Detail!$A:$A,$B180,Detail!$D:$D,2,Detail!$C:$C,2)</f>
        <v>23.550966397389455</v>
      </c>
      <c r="J180" s="24">
        <f>SUMIFS(Detail!S:S,Detail!$A:$A,$B180,Detail!$D:$D,2,Detail!$C:$C,3)</f>
        <v>106.24578520506738</v>
      </c>
      <c r="K180" s="24">
        <f>SUMIFS(Detail!S:S,Detail!$A:$A,$B180,Detail!$D:$D,2,Detail!$C:$C,4)</f>
        <v>288.7591870438261</v>
      </c>
      <c r="L180" s="33">
        <f t="shared" si="295"/>
        <v>421.87307328590788</v>
      </c>
      <c r="M180" s="24">
        <f>SUMIFS(Detail!S:S,Detail!$A:$A,$B180,Detail!$D:$D,3,Detail!$C:$C,1)</f>
        <v>525.20497999631425</v>
      </c>
      <c r="N180" s="24">
        <f>SUMIFS(Detail!S:S,Detail!$A:$A,$B180,Detail!$D:$D,3,Detail!$C:$C,2)</f>
        <v>796.77134137417318</v>
      </c>
      <c r="O180" s="24">
        <f>SUMIFS(Detail!S:S,Detail!$A:$A,$B180,Detail!$D:$D,3,Detail!$C:$C,3)</f>
        <v>1065.2439830396534</v>
      </c>
      <c r="P180" s="24">
        <f>SUMIFS(Detail!S:S,Detail!$A:$A,$B180,Detail!$D:$D,3,Detail!$C:$C,4)</f>
        <v>1304.4085662970897</v>
      </c>
      <c r="Q180" s="33">
        <f t="shared" si="296"/>
        <v>3691.6288707072304</v>
      </c>
      <c r="R180" s="24">
        <f>SUMIFS(Detail!S:S,Detail!$A:$A,$B180,Detail!$D:$D,4,Detail!$C:$C,1)</f>
        <v>1570.7410961216783</v>
      </c>
      <c r="S180" s="24">
        <f>SUMIFS(Detail!S:S,Detail!$A:$A,$B180,Detail!$D:$D,4,Detail!$C:$C,2)</f>
        <v>1886.2809666276735</v>
      </c>
      <c r="T180" s="24">
        <f>SUMIFS(Detail!S:S,Detail!$A:$A,$B180,Detail!$D:$D,4,Detail!$C:$C,3)</f>
        <v>2263.9298716510266</v>
      </c>
      <c r="U180" s="24">
        <f>SUMIFS(Detail!S:S,Detail!$A:$A,$B180,Detail!$D:$D,4,Detail!$C:$C,4)</f>
        <v>2716.8343114232448</v>
      </c>
      <c r="V180" s="33">
        <f t="shared" si="297"/>
        <v>8437.7862458236232</v>
      </c>
      <c r="W180" s="24">
        <f>SUMIFS(Detail!S:S,Detail!$A:$A,$B180,Detail!$D:$D,5,Detail!$C:$C,1)</f>
        <v>3260.2387276891441</v>
      </c>
      <c r="X180" s="24">
        <f>SUMIFS(Detail!S:S,Detail!$A:$A,$B180,Detail!$D:$D,5,Detail!$C:$C,2)</f>
        <v>3912.298854224844</v>
      </c>
      <c r="Y180" s="24">
        <f>SUMIFS(Detail!S:S,Detail!$A:$A,$B180,Detail!$D:$D,5,Detail!$C:$C,3)</f>
        <v>4694.7628407714474</v>
      </c>
      <c r="Z180" s="24">
        <f>SUMIFS(Detail!S:S,Detail!$A:$A,$B180,Detail!$D:$D,5,Detail!$C:$C,4)</f>
        <v>5633.7168840919439</v>
      </c>
      <c r="AA180" s="33">
        <f t="shared" si="298"/>
        <v>17501.017306777379</v>
      </c>
      <c r="AB180" s="24">
        <f>SUMIFS(Detail!S:S,Detail!$A:$A,$B180,Detail!$D:$D,6,Detail!$C:$C,1)</f>
        <v>2224.9648173441747</v>
      </c>
      <c r="AC180" s="24">
        <f>SUMIFS(Detail!S:S,Detail!$A:$A,$B180,Detail!$D:$D,6,Detail!$C:$C,2)</f>
        <v>400.65595654732533</v>
      </c>
      <c r="AD180" s="24">
        <f>SUMIFS(Detail!S:S,Detail!$A:$A,$B180,Detail!$D:$D,6,Detail!$C:$C,3)</f>
        <v>95.957050176035409</v>
      </c>
      <c r="AE180" s="24">
        <f>SUMIFS(Detail!S:S,Detail!$A:$A,$B180,Detail!$D:$D,6,Detail!$C:$C,4)</f>
        <v>25.978008721373044</v>
      </c>
      <c r="AF180" s="33">
        <f t="shared" si="299"/>
        <v>2747.5558327889084</v>
      </c>
      <c r="AG180" s="24">
        <f>SUMIFS(Detail!S:S,Detail!$A:$A,$B180,Detail!$D:$D,7,Detail!$C:$C,1)</f>
        <v>7.6004908945033094</v>
      </c>
      <c r="AH180" s="24">
        <f>SUMIFS(Detail!S:S,Detail!$A:$A,$B180,Detail!$D:$D,7,Detail!$C:$C,2)</f>
        <v>2.351971318887081</v>
      </c>
      <c r="AI180" s="24">
        <f>SUMIFS(Detail!S:S,Detail!$A:$A,$B180,Detail!$D:$D,7,Detail!$C:$C,3)</f>
        <v>0.76018089725403115</v>
      </c>
      <c r="AJ180" s="24">
        <f>SUMIFS(Detail!S:S,Detail!$A:$A,$B180,Detail!$D:$D,7,Detail!$C:$C,4)</f>
        <v>0.25452876111376099</v>
      </c>
      <c r="AK180" s="33">
        <f t="shared" si="300"/>
        <v>10.967171871758183</v>
      </c>
      <c r="AL180" s="24">
        <f>SUMIFS(Detail!S:S,Detail!$A:$A,$B180,Detail!$D:$D,8,Detail!$C:$C,1)</f>
        <v>8.7780628149630502E-2</v>
      </c>
      <c r="AM180" s="24">
        <f>SUMIFS(Detail!S:S,Detail!$A:$A,$B180,Detail!$D:$D,8,Detail!$C:$C,2)</f>
        <v>3.1050281831994653E-2</v>
      </c>
      <c r="AN180" s="24">
        <f>SUMIFS(Detail!S:S,Detail!$A:$A,$B180,Detail!$D:$D,8,Detail!$C:$C,3)</f>
        <v>1.122876197041478E-2</v>
      </c>
      <c r="AO180" s="24">
        <f>SUMIFS(Detail!S:S,Detail!$A:$A,$B180,Detail!$D:$D,8,Detail!$C:$C,4)</f>
        <v>4.1408552206121385E-3</v>
      </c>
      <c r="AP180" s="33">
        <f t="shared" si="301"/>
        <v>0.13420052717265207</v>
      </c>
      <c r="AQ180" s="24">
        <f>SUMIFS(Detail!S:S,Detail!$A:$A,$B180,Detail!$D:$D,9,Detail!$C:$C,1)</f>
        <v>1.553983696794603E-3</v>
      </c>
      <c r="AR180" s="24">
        <f>SUMIFS(Detail!S:S,Detail!$A:$A,$B180,Detail!$D:$D,9,Detail!$C:$C,2)</f>
        <v>5.9246973250992596E-4</v>
      </c>
      <c r="AS180" s="24">
        <f>SUMIFS(Detail!S:S,Detail!$A:$A,$B180,Detail!$D:$D,9,Detail!$C:$C,3)</f>
        <v>2.2915796580491588E-4</v>
      </c>
      <c r="AT180" s="24">
        <f>SUMIFS(Detail!S:S,Detail!$A:$A,$B180,Detail!$D:$D,9,Detail!$C:$C,4)</f>
        <v>8.9811590441968292E-5</v>
      </c>
      <c r="AU180" s="33">
        <f t="shared" si="302"/>
        <v>2.4654229855514131E-3</v>
      </c>
      <c r="AV180" s="24">
        <f>SUMIFS(Detail!S:S,Detail!$A:$A,$B180,Detail!$D:$D,10,Detail!$C:$C,1)</f>
        <v>3.5629731428343803E-5</v>
      </c>
      <c r="AW180" s="24">
        <f>SUMIFS(Detail!S:S,Detail!$A:$A,$B180,Detail!$D:$D,10,Detail!$C:$C,2)</f>
        <v>1.4295153960119933E-5</v>
      </c>
      <c r="AX180" s="24">
        <f>SUMIFS(Detail!S:S,Detail!$A:$A,$B180,Detail!$D:$D,10,Detail!$C:$C,3)</f>
        <v>5.7959477999247611E-6</v>
      </c>
      <c r="AY180" s="24">
        <f>SUMIFS(Detail!S:S,Detail!$A:$A,$B180,Detail!$D:$D,10,Detail!$C:$C,4)</f>
        <v>2.373119059484452E-6</v>
      </c>
      <c r="AZ180" s="33">
        <f t="shared" si="303"/>
        <v>5.8093952247872949E-5</v>
      </c>
      <c r="BA180" s="24">
        <f>SUMIFS(Detail!S:S,Detail!$A:$A,$B180,Detail!$D:$D,11,Detail!$C:$C,1)</f>
        <v>9.8066084319725633E-7</v>
      </c>
      <c r="BB180" s="24">
        <f>SUMIFS(Detail!S:S,Detail!$A:$A,$B180,Detail!$D:$D,11,Detail!$C:$C,2)</f>
        <v>4.0877057472243905E-7</v>
      </c>
      <c r="BC180" s="24">
        <f>SUMIFS(Detail!S:S,Detail!$A:$A,$B180,Detail!$D:$D,11,Detail!$C:$C,3)</f>
        <v>1.7178535927087069E-7</v>
      </c>
      <c r="BD180" s="24">
        <f>SUMIFS(Detail!S:S,Detail!$A:$A,$B180,Detail!$D:$D,11,Detail!$C:$C,4)</f>
        <v>7.2752300184220076E-8</v>
      </c>
      <c r="BE180" s="33">
        <f t="shared" si="304"/>
        <v>1.6339690773747861E-6</v>
      </c>
      <c r="BF180" s="24">
        <f>SUMIFS(Detail!S:S,Detail!$A:$A,$B180,Detail!$D:$D,12,Detail!$C:$C,1)</f>
        <v>3.1046511139720678E-8</v>
      </c>
      <c r="BG180" s="24">
        <f>SUMIFS(Detail!S:S,Detail!$A:$A,$B180,Detail!$D:$D,12,Detail!$C:$C,2)</f>
        <v>1.333683030679822E-8</v>
      </c>
      <c r="BH180" s="24">
        <f>SUMIFS(Detail!S:S,Detail!$A:$A,$B180,Detail!$D:$D,12,Detail!$C:$C,3)</f>
        <v>5.7625584304332733E-9</v>
      </c>
      <c r="BI180" s="24">
        <f>SUMIFS(Detail!S:S,Detail!$A:$A,$B180,Detail!$D:$D,12,Detail!$C:$C,4)</f>
        <v>2.5102053768932819E-9</v>
      </c>
      <c r="BJ180" s="33">
        <f t="shared" si="305"/>
        <v>5.2656105253845453E-8</v>
      </c>
      <c r="BK180" s="24">
        <f>SUMIFS(Detail!S:S,Detail!$A:$A,$B180,Detail!$D:$D,13,Detail!$C:$C,1)</f>
        <v>1.0913936421275139E-9</v>
      </c>
      <c r="BL180" s="24">
        <f>SUMIFS(Detail!S:S,Detail!$A:$A,$B180,Detail!$D:$D,13,Detail!$C:$C,2)</f>
        <v>4.8748916015028954E-10</v>
      </c>
      <c r="BM180" s="24">
        <f>SUMIFS(Detail!S:S,Detail!$A:$A,$B180,Detail!$D:$D,13,Detail!$C:$C,3)</f>
        <v>2.1827872842550278E-10</v>
      </c>
      <c r="BN180" s="24">
        <f>SUMIFS(Detail!S:S,Detail!$A:$A,$B180,Detail!$D:$D,13,Detail!$C:$C,4)</f>
        <v>9.4587448984384537E-11</v>
      </c>
      <c r="BO180" s="33">
        <f t="shared" si="306"/>
        <v>1.8917489796876907E-9</v>
      </c>
      <c r="BP180" s="24">
        <f>SUMIFS(Detail!S:S,Detail!$A:$A,$B180,Detail!$D:$D,14,Detail!$C:$C,1)</f>
        <v>4.3655745685100555E-11</v>
      </c>
      <c r="BQ180" s="24">
        <f>SUMIFS(Detail!S:S,Detail!$A:$A,$B180,Detail!$D:$D,14,Detail!$C:$C,2)</f>
        <v>2.9103830456733704E-11</v>
      </c>
      <c r="BR180" s="24">
        <f>SUMIFS(Detail!S:S,Detail!$A:$A,$B180,Detail!$D:$D,14,Detail!$C:$C,3)</f>
        <v>0</v>
      </c>
      <c r="BS180" s="24">
        <f>SUMIFS(Detail!S:S,Detail!$A:$A,$B180,Detail!$D:$D,14,Detail!$C:$C,4)</f>
        <v>7.2759576141834259E-12</v>
      </c>
      <c r="BT180" s="33">
        <f t="shared" si="307"/>
        <v>8.0035533756017685E-11</v>
      </c>
      <c r="BU180" s="24">
        <f>SUMIFS(Detail!S:S,Detail!$A:$A,$B180,Detail!$D:$D,15,Detail!$C:$C,1)</f>
        <v>0</v>
      </c>
      <c r="BV180" s="24">
        <f>SUMIFS(Detail!S:S,Detail!$A:$A,$B180,Detail!$D:$D,15,Detail!$C:$C,2)</f>
        <v>0</v>
      </c>
      <c r="BW180" s="24">
        <f>SUMIFS(Detail!S:S,Detail!$A:$A,$B180,Detail!$D:$D,15,Detail!$C:$C,3)</f>
        <v>0</v>
      </c>
      <c r="BX180" s="24">
        <f>SUMIFS(Detail!S:S,Detail!$A:$A,$B180,Detail!$D:$D,15,Detail!$C:$C,4)</f>
        <v>0</v>
      </c>
      <c r="BY180" s="33">
        <f t="shared" si="308"/>
        <v>0</v>
      </c>
      <c r="BZ180" s="24">
        <f>SUMIFS(Detail!S:S,Detail!$A:$A,$B180,Detail!$D:$D,16,Detail!$C:$C,1)</f>
        <v>0</v>
      </c>
      <c r="CA180" s="24">
        <f>SUMIFS(Detail!S:S,Detail!$A:$A,$B180,Detail!$D:$D,16,Detail!$C:$C,2)</f>
        <v>0</v>
      </c>
      <c r="CB180" s="24">
        <f>SUMIFS(Detail!S:S,Detail!$A:$A,$B180,Detail!$D:$D,16,Detail!$C:$C,3)</f>
        <v>0</v>
      </c>
      <c r="CC180" s="24">
        <f>SUMIFS(Detail!S:S,Detail!$A:$A,$B180,Detail!$D:$D,16,Detail!$C:$C,4)</f>
        <v>0</v>
      </c>
      <c r="CD180" s="33">
        <f t="shared" si="309"/>
        <v>0</v>
      </c>
      <c r="CE180" s="24">
        <f>SUMIFS(Detail!S:S,Detail!$A:$A,$B180,Detail!$D:$D,17,Detail!$C:$C,1)</f>
        <v>0</v>
      </c>
      <c r="CF180" s="24">
        <f>SUMIFS(Detail!S:S,Detail!$A:$A,$B180,Detail!$D:$D,17,Detail!$C:$C,2)</f>
        <v>0</v>
      </c>
      <c r="CG180" s="24">
        <f>SUMIFS(Detail!S:S,Detail!$A:$A,$B180,Detail!$D:$D,17,Detail!$C:$C,3)</f>
        <v>0</v>
      </c>
      <c r="CH180" s="24">
        <f>SUMIFS(Detail!S:S,Detail!$A:$A,$B180,Detail!$D:$D,17,Detail!$C:$C,4)</f>
        <v>0</v>
      </c>
      <c r="CI180" s="33">
        <f t="shared" si="310"/>
        <v>0</v>
      </c>
      <c r="CJ180" s="24">
        <f>SUMIFS(Detail!S:S,Detail!$A:$A,$B180,Detail!$D:$D,18,Detail!$C:$C,1)</f>
        <v>0</v>
      </c>
      <c r="CK180" s="24">
        <f>SUMIFS(Detail!S:S,Detail!$A:$A,$B180,Detail!$D:$D,18,Detail!$C:$C,2)</f>
        <v>0</v>
      </c>
      <c r="CL180" s="24">
        <f>SUMIFS(Detail!S:S,Detail!$A:$A,$B180,Detail!$D:$D,18,Detail!$C:$C,3)</f>
        <v>0</v>
      </c>
      <c r="CM180" s="24">
        <f>SUMIFS(Detail!S:S,Detail!$A:$A,$B180,Detail!$D:$D,18,Detail!$C:$C,4)</f>
        <v>0</v>
      </c>
      <c r="CN180" s="33">
        <f t="shared" si="311"/>
        <v>0</v>
      </c>
      <c r="CO180" s="24">
        <f>SUMIFS(Detail!S:S,Detail!$A:$A,$B180,Detail!$D:$D,19,Detail!$C:$C,1)</f>
        <v>0</v>
      </c>
      <c r="CP180" s="24">
        <f>SUMIFS(Detail!S:S,Detail!$A:$A,$B180,Detail!$D:$D,19,Detail!$C:$C,2)</f>
        <v>0</v>
      </c>
      <c r="CQ180" s="24">
        <f>SUMIFS(Detail!S:S,Detail!$A:$A,$B180,Detail!$D:$D,19,Detail!$C:$C,3)</f>
        <v>0</v>
      </c>
      <c r="CR180" s="24">
        <f>SUMIFS(Detail!S:S,Detail!$A:$A,$B180,Detail!$D:$D,19,Detail!$C:$C,4)</f>
        <v>0</v>
      </c>
      <c r="CS180" s="33">
        <f t="shared" si="312"/>
        <v>0</v>
      </c>
      <c r="CT180" s="24">
        <f>SUMIFS(Detail!S:S,Detail!$A:$A,$B180,Detail!$D:$D,20,Detail!$C:$C,1)</f>
        <v>0</v>
      </c>
      <c r="CU180" s="24">
        <f>SUMIFS(Detail!S:S,Detail!$A:$A,$B180,Detail!$D:$D,20,Detail!$C:$C,2)</f>
        <v>0</v>
      </c>
      <c r="CV180" s="24">
        <f>SUMIFS(Detail!S:S,Detail!$A:$A,$B180,Detail!$D:$D,20,Detail!$C:$C,3)</f>
        <v>0</v>
      </c>
      <c r="CW180" s="24">
        <f>SUMIFS(Detail!S:S,Detail!$A:$A,$B180,Detail!$D:$D,20,Detail!$C:$C,4)</f>
        <v>0</v>
      </c>
      <c r="CX180" s="33">
        <f t="shared" si="313"/>
        <v>0</v>
      </c>
      <c r="CY180" s="24">
        <f>SUMIFS(Detail!S:S,Detail!$A:$A,$B180,Detail!$D:$D,21,Detail!$C:$C,1)</f>
        <v>0</v>
      </c>
      <c r="CZ180" s="24">
        <f>SUMIFS(Detail!S:S,Detail!$A:$A,$B180,Detail!$D:$D,21,Detail!$C:$C,2)</f>
        <v>0</v>
      </c>
      <c r="DA180" s="24">
        <f>SUMIFS(Detail!S:S,Detail!$A:$A,$B180,Detail!$D:$D,21,Detail!$C:$C,3)</f>
        <v>0</v>
      </c>
      <c r="DB180" s="24">
        <f>SUMIFS(Detail!S:S,Detail!$A:$A,$B180,Detail!$D:$D,21,Detail!$C:$C,4)</f>
        <v>0</v>
      </c>
      <c r="DC180" s="33">
        <f t="shared" si="314"/>
        <v>0</v>
      </c>
      <c r="DD180" s="86">
        <f>SUMIFS(Detail!S:S,Detail!$A:$A,$B180,Detail!$B:$B,"&gt;60")</f>
        <v>2758.659730393374</v>
      </c>
    </row>
    <row r="181" spans="1:108" x14ac:dyDescent="0.25">
      <c r="A181" t="s">
        <v>5420</v>
      </c>
      <c r="B181" s="32" t="s">
        <v>5129</v>
      </c>
      <c r="C181" s="24">
        <f>SUMIFS(Detail!S:S,Detail!$A:$A,$B181,Detail!$D:$D,1,Detail!$C:$C,1)</f>
        <v>0</v>
      </c>
      <c r="D181" s="24">
        <f>SUMIFS(Detail!S:S,Detail!$A:$A,$B181,Detail!$D:$D,1,Detail!$C:$C,2)</f>
        <v>0</v>
      </c>
      <c r="E181" s="24">
        <f>SUMIFS(Detail!S:S,Detail!$A:$A,$B181,Detail!$D:$D,1,Detail!$C:$C,3)</f>
        <v>0</v>
      </c>
      <c r="F181" s="24">
        <f>SUMIFS(Detail!S:S,Detail!$A:$A,$B181,Detail!$D:$D,1,Detail!$C:$C,4)</f>
        <v>0</v>
      </c>
      <c r="G181" s="33">
        <f t="shared" si="294"/>
        <v>0</v>
      </c>
      <c r="H181" s="24">
        <f>SUMIFS(Detail!S:S,Detail!$A:$A,$B181,Detail!$D:$D,2,Detail!$C:$C,1)</f>
        <v>2.3238572026884276E-3</v>
      </c>
      <c r="I181" s="24">
        <f>SUMIFS(Detail!S:S,Detail!$A:$A,$B181,Detail!$D:$D,2,Detail!$C:$C,2)</f>
        <v>4.4891821439302461E-2</v>
      </c>
      <c r="J181" s="24">
        <f>SUMIFS(Detail!S:S,Detail!$A:$A,$B181,Detail!$D:$D,2,Detail!$C:$C,3)</f>
        <v>0.28944900327484241</v>
      </c>
      <c r="K181" s="24">
        <f>SUMIFS(Detail!S:S,Detail!$A:$A,$B181,Detail!$D:$D,2,Detail!$C:$C,4)</f>
        <v>1.2469712015261714</v>
      </c>
      <c r="L181" s="33">
        <f t="shared" si="295"/>
        <v>1.5836358834430047</v>
      </c>
      <c r="M181" s="24">
        <f>SUMIFS(Detail!S:S,Detail!$A:$A,$B181,Detail!$D:$D,3,Detail!$C:$C,1)</f>
        <v>3.5374557600648591</v>
      </c>
      <c r="N181" s="24">
        <f>SUMIFS(Detail!S:S,Detail!$A:$A,$B181,Detail!$D:$D,3,Detail!$C:$C,2)</f>
        <v>7.4692363821752927</v>
      </c>
      <c r="O181" s="24">
        <f>SUMIFS(Detail!S:S,Detail!$A:$A,$B181,Detail!$D:$D,3,Detail!$C:$C,3)</f>
        <v>13.126816005802791</v>
      </c>
      <c r="P181" s="24">
        <f>SUMIFS(Detail!S:S,Detail!$A:$A,$B181,Detail!$D:$D,3,Detail!$C:$C,4)</f>
        <v>20.257472037252615</v>
      </c>
      <c r="Q181" s="33">
        <f t="shared" si="296"/>
        <v>44.390980185295561</v>
      </c>
      <c r="R181" s="24">
        <f>SUMIFS(Detail!S:S,Detail!$A:$A,$B181,Detail!$D:$D,4,Detail!$C:$C,1)</f>
        <v>28.550886365207582</v>
      </c>
      <c r="S181" s="24">
        <f>SUMIFS(Detail!S:S,Detail!$A:$A,$B181,Detail!$D:$D,4,Detail!$C:$C,2)</f>
        <v>38.048297123436996</v>
      </c>
      <c r="T181" s="24">
        <f>SUMIFS(Detail!S:S,Detail!$A:$A,$B181,Detail!$D:$D,4,Detail!$C:$C,3)</f>
        <v>48.983457355343901</v>
      </c>
      <c r="U181" s="24">
        <f>SUMIFS(Detail!S:S,Detail!$A:$A,$B181,Detail!$D:$D,4,Detail!$C:$C,4)</f>
        <v>61.688133303248691</v>
      </c>
      <c r="V181" s="33">
        <f t="shared" si="297"/>
        <v>177.27077414723715</v>
      </c>
      <c r="W181" s="24">
        <f>SUMIFS(Detail!S:S,Detail!$A:$A,$B181,Detail!$D:$D,5,Detail!$C:$C,1)</f>
        <v>76.570576900141617</v>
      </c>
      <c r="X181" s="24">
        <f>SUMIFS(Detail!S:S,Detail!$A:$A,$B181,Detail!$D:$D,5,Detail!$C:$C,2)</f>
        <v>94.117982298338802</v>
      </c>
      <c r="Y181" s="24">
        <f>SUMIFS(Detail!S:S,Detail!$A:$A,$B181,Detail!$D:$D,5,Detail!$C:$C,3)</f>
        <v>114.90868470079977</v>
      </c>
      <c r="Z181" s="24">
        <f>SUMIFS(Detail!S:S,Detail!$A:$A,$B181,Detail!$D:$D,5,Detail!$C:$C,4)</f>
        <v>139.62995802079968</v>
      </c>
      <c r="AA181" s="33">
        <f t="shared" si="298"/>
        <v>425.22720192007989</v>
      </c>
      <c r="AB181" s="24">
        <f>SUMIFS(Detail!S:S,Detail!$A:$A,$B181,Detail!$D:$D,6,Detail!$C:$C,1)</f>
        <v>163.87285558297879</v>
      </c>
      <c r="AC181" s="24">
        <f>SUMIFS(Detail!S:S,Detail!$A:$A,$B181,Detail!$D:$D,6,Detail!$C:$C,2)</f>
        <v>163.63815802189424</v>
      </c>
      <c r="AD181" s="24">
        <f>SUMIFS(Detail!S:S,Detail!$A:$A,$B181,Detail!$D:$D,6,Detail!$C:$C,3)</f>
        <v>149.04457941698979</v>
      </c>
      <c r="AE181" s="24">
        <f>SUMIFS(Detail!S:S,Detail!$A:$A,$B181,Detail!$D:$D,6,Detail!$C:$C,4)</f>
        <v>131.97530214660719</v>
      </c>
      <c r="AF181" s="33">
        <f t="shared" si="299"/>
        <v>608.53089516847001</v>
      </c>
      <c r="AG181" s="24">
        <f>SUMIFS(Detail!S:S,Detail!$A:$A,$B181,Detail!$D:$D,7,Detail!$C:$C,1)</f>
        <v>115.90523231429847</v>
      </c>
      <c r="AH181" s="24">
        <f>SUMIFS(Detail!S:S,Detail!$A:$A,$B181,Detail!$D:$D,7,Detail!$C:$C,2)</f>
        <v>101.70197393695571</v>
      </c>
      <c r="AI181" s="24">
        <f>SUMIFS(Detail!S:S,Detail!$A:$A,$B181,Detail!$D:$D,7,Detail!$C:$C,3)</f>
        <v>89.426113776101147</v>
      </c>
      <c r="AJ181" s="24">
        <f>SUMIFS(Detail!S:S,Detail!$A:$A,$B181,Detail!$D:$D,7,Detail!$C:$C,4)</f>
        <v>78.894023827116143</v>
      </c>
      <c r="AK181" s="33">
        <f t="shared" si="300"/>
        <v>385.92734385447147</v>
      </c>
      <c r="AL181" s="24">
        <f>SUMIFS(Detail!S:S,Detail!$A:$A,$B181,Detail!$D:$D,8,Detail!$C:$C,1)</f>
        <v>69.867025534069398</v>
      </c>
      <c r="AM181" s="24">
        <f>SUMIFS(Detail!S:S,Detail!$A:$A,$B181,Detail!$D:$D,8,Detail!$C:$C,2)</f>
        <v>62.114977094716778</v>
      </c>
      <c r="AN181" s="24">
        <f>SUMIFS(Detail!S:S,Detail!$A:$A,$B181,Detail!$D:$D,8,Detail!$C:$C,3)</f>
        <v>55.43553451283401</v>
      </c>
      <c r="AO181" s="24">
        <f>SUMIFS(Detail!S:S,Detail!$A:$A,$B181,Detail!$D:$D,8,Detail!$C:$C,4)</f>
        <v>49.65751143352054</v>
      </c>
      <c r="AP181" s="33">
        <f t="shared" si="301"/>
        <v>237.07504857514073</v>
      </c>
      <c r="AQ181" s="24">
        <f>SUMIFS(Detail!S:S,Detail!$A:$A,$B181,Detail!$D:$D,9,Detail!$C:$C,1)</f>
        <v>44.638357229925305</v>
      </c>
      <c r="AR181" s="24">
        <f>SUMIFS(Detail!S:S,Detail!$A:$A,$B181,Detail!$D:$D,9,Detail!$C:$C,2)</f>
        <v>40.26009239970449</v>
      </c>
      <c r="AS181" s="24">
        <f>SUMIFS(Detail!S:S,Detail!$A:$A,$B181,Detail!$D:$D,9,Detail!$C:$C,3)</f>
        <v>36.425188391895972</v>
      </c>
      <c r="AT181" s="24">
        <f>SUMIFS(Detail!S:S,Detail!$A:$A,$B181,Detail!$D:$D,9,Detail!$C:$C,4)</f>
        <v>33.052903073968992</v>
      </c>
      <c r="AU181" s="33">
        <f t="shared" si="302"/>
        <v>154.37654109549476</v>
      </c>
      <c r="AV181" s="24">
        <f>SUMIFS(Detail!S:S,Detail!$A:$A,$B181,Detail!$D:$D,10,Detail!$C:$C,1)</f>
        <v>30.076194892314334</v>
      </c>
      <c r="AW181" s="24">
        <f>SUMIFS(Detail!S:S,Detail!$A:$A,$B181,Detail!$D:$D,10,Detail!$C:$C,2)</f>
        <v>27.43919051006651</v>
      </c>
      <c r="AX181" s="24">
        <f>SUMIFS(Detail!S:S,Detail!$A:$A,$B181,Detail!$D:$D,10,Detail!$C:$C,3)</f>
        <v>25.095132027431646</v>
      </c>
      <c r="AY181" s="24">
        <f>SUMIFS(Detail!S:S,Detail!$A:$A,$B181,Detail!$D:$D,10,Detail!$C:$C,4)</f>
        <v>23.00472160189338</v>
      </c>
      <c r="AZ181" s="33">
        <f t="shared" si="303"/>
        <v>105.61523903170587</v>
      </c>
      <c r="BA181" s="24">
        <f>SUMIFS(Detail!S:S,Detail!$A:$A,$B181,Detail!$D:$D,11,Detail!$C:$C,1)</f>
        <v>21.134788180386295</v>
      </c>
      <c r="BB181" s="24">
        <f>SUMIFS(Detail!S:S,Detail!$A:$A,$B181,Detail!$D:$D,11,Detail!$C:$C,2)</f>
        <v>19.457212495167369</v>
      </c>
      <c r="BC181" s="24">
        <f>SUMIFS(Detail!S:S,Detail!$A:$A,$B181,Detail!$D:$D,11,Detail!$C:$C,3)</f>
        <v>17.948058149622284</v>
      </c>
      <c r="BD181" s="24">
        <f>SUMIFS(Detail!S:S,Detail!$A:$A,$B181,Detail!$D:$D,11,Detail!$C:$C,4)</f>
        <v>16.586866964345973</v>
      </c>
      <c r="BE181" s="33">
        <f t="shared" si="304"/>
        <v>75.12692578952192</v>
      </c>
      <c r="BF181" s="24">
        <f>SUMIFS(Detail!S:S,Detail!$A:$A,$B181,Detail!$D:$D,12,Detail!$C:$C,1)</f>
        <v>15.356085369100583</v>
      </c>
      <c r="BG181" s="24">
        <f>SUMIFS(Detail!S:S,Detail!$A:$A,$B181,Detail!$D:$D,12,Detail!$C:$C,2)</f>
        <v>14.240595580597528</v>
      </c>
      <c r="BH181" s="24">
        <f>SUMIFS(Detail!S:S,Detail!$A:$A,$B181,Detail!$D:$D,12,Detail!$C:$C,3)</f>
        <v>13.227330827682636</v>
      </c>
      <c r="BI181" s="24">
        <f>SUMIFS(Detail!S:S,Detail!$A:$A,$B181,Detail!$D:$D,12,Detail!$C:$C,4)</f>
        <v>12.304958231972705</v>
      </c>
      <c r="BJ181" s="33">
        <f t="shared" si="305"/>
        <v>55.128970009353452</v>
      </c>
      <c r="BK181" s="24">
        <f>SUMIFS(Detail!S:S,Detail!$A:$A,$B181,Detail!$D:$D,13,Detail!$C:$C,1)</f>
        <v>11.463616360300875</v>
      </c>
      <c r="BL181" s="24">
        <f>SUMIFS(Detail!S:S,Detail!$A:$A,$B181,Detail!$D:$D,13,Detail!$C:$C,2)</f>
        <v>10.694697134971193</v>
      </c>
      <c r="BM181" s="24">
        <f>SUMIFS(Detail!S:S,Detail!$A:$A,$B181,Detail!$D:$D,13,Detail!$C:$C,3)</f>
        <v>9.990663880696502</v>
      </c>
      <c r="BN181" s="24">
        <f>SUMIFS(Detail!S:S,Detail!$A:$A,$B181,Detail!$D:$D,13,Detail!$C:$C,4)</f>
        <v>9.344898931015905</v>
      </c>
      <c r="BO181" s="33">
        <f t="shared" si="306"/>
        <v>41.493876306984475</v>
      </c>
      <c r="BP181" s="24">
        <f>SUMIFS(Detail!S:S,Detail!$A:$A,$B181,Detail!$D:$D,14,Detail!$C:$C,1)</f>
        <v>8.7515755116955916</v>
      </c>
      <c r="BQ181" s="24">
        <f>SUMIFS(Detail!S:S,Detail!$A:$A,$B181,Detail!$D:$D,14,Detail!$C:$C,2)</f>
        <v>8.2055496416815004</v>
      </c>
      <c r="BR181" s="24">
        <f>SUMIFS(Detail!S:S,Detail!$A:$A,$B181,Detail!$D:$D,14,Detail!$C:$C,3)</f>
        <v>7.7022686034683829</v>
      </c>
      <c r="BS181" s="24">
        <f>SUMIFS(Detail!S:S,Detail!$A:$A,$B181,Detail!$D:$D,14,Detail!$C:$C,4)</f>
        <v>7.2376931803951265</v>
      </c>
      <c r="BT181" s="33">
        <f t="shared" si="307"/>
        <v>31.897086937240601</v>
      </c>
      <c r="BU181" s="24">
        <f>SUMIFS(Detail!S:S,Detail!$A:$A,$B181,Detail!$D:$D,15,Detail!$C:$C,1)</f>
        <v>6.8082313742675069</v>
      </c>
      <c r="BV181" s="24">
        <f>SUMIFS(Detail!S:S,Detail!$A:$A,$B181,Detail!$D:$D,15,Detail!$C:$C,2)</f>
        <v>6.4106817305091681</v>
      </c>
      <c r="BW181" s="24">
        <f>SUMIFS(Detail!S:S,Detail!$A:$A,$B181,Detail!$D:$D,15,Detail!$C:$C,3)</f>
        <v>6.04218473114679</v>
      </c>
      <c r="BX181" s="24">
        <f>SUMIFS(Detail!S:S,Detail!$A:$A,$B181,Detail!$D:$D,15,Detail!$C:$C,4)</f>
        <v>5.7001809852586121</v>
      </c>
      <c r="BY181" s="33">
        <f t="shared" si="308"/>
        <v>24.961278821182077</v>
      </c>
      <c r="BZ181" s="24">
        <f>SUMIFS(Detail!S:S,Detail!$A:$A,$B181,Detail!$D:$D,16,Detail!$C:$C,1)</f>
        <v>5.3823751648810685</v>
      </c>
      <c r="CA181" s="24">
        <f>SUMIFS(Detail!S:S,Detail!$A:$A,$B181,Detail!$D:$D,16,Detail!$C:$C,2)</f>
        <v>5.0867048123577661</v>
      </c>
      <c r="CB181" s="24">
        <f>SUMIFS(Detail!S:S,Detail!$A:$A,$B181,Detail!$D:$D,16,Detail!$C:$C,3)</f>
        <v>4.8113132903699807</v>
      </c>
      <c r="CC181" s="24">
        <f>SUMIFS(Detail!S:S,Detail!$A:$A,$B181,Detail!$D:$D,16,Detail!$C:$C,4)</f>
        <v>4.5545262652008205</v>
      </c>
      <c r="CD181" s="33">
        <f t="shared" si="309"/>
        <v>19.834919532809636</v>
      </c>
      <c r="CE181" s="24">
        <f>SUMIFS(Detail!S:S,Detail!$A:$A,$B181,Detail!$D:$D,17,Detail!$C:$C,1)</f>
        <v>4.3148312118660215</v>
      </c>
      <c r="CF181" s="24">
        <f>SUMIFS(Detail!S:S,Detail!$A:$A,$B181,Detail!$D:$D,17,Detail!$C:$C,2)</f>
        <v>4.0908595107184738</v>
      </c>
      <c r="CG181" s="24">
        <f>SUMIFS(Detail!S:S,Detail!$A:$A,$B181,Detail!$D:$D,17,Detail!$C:$C,3)</f>
        <v>3.8813707723129482</v>
      </c>
      <c r="CH181" s="24">
        <f>SUMIFS(Detail!S:S,Detail!$A:$A,$B181,Detail!$D:$D,17,Detail!$C:$C,4)</f>
        <v>3.6852390830285913</v>
      </c>
      <c r="CI181" s="33">
        <f t="shared" si="310"/>
        <v>15.972300577926035</v>
      </c>
      <c r="CJ181" s="24">
        <f>SUMIFS(Detail!S:S,Detail!$A:$A,$B181,Detail!$D:$D,18,Detail!$C:$C,1)</f>
        <v>3.5014409104492188</v>
      </c>
      <c r="CK181" s="24">
        <f>SUMIFS(Detail!S:S,Detail!$A:$A,$B181,Detail!$D:$D,18,Detail!$C:$C,2)</f>
        <v>3.3290444463800668</v>
      </c>
      <c r="CL181" s="24">
        <f>SUMIFS(Detail!S:S,Detail!$A:$A,$B181,Detail!$D:$D,18,Detail!$C:$C,3)</f>
        <v>3.1672001979313791</v>
      </c>
      <c r="CM181" s="24">
        <f>SUMIFS(Detail!S:S,Detail!$A:$A,$B181,Detail!$D:$D,18,Detail!$C:$C,4)</f>
        <v>3.0151326645468544</v>
      </c>
      <c r="CN181" s="33">
        <f t="shared" si="311"/>
        <v>13.012818219307519</v>
      </c>
      <c r="CO181" s="24">
        <f>SUMIFS(Detail!S:S,Detail!$A:$A,$B181,Detail!$D:$D,19,Detail!$C:$C,1)</f>
        <v>2.8721329618792879</v>
      </c>
      <c r="CP181" s="24">
        <f>SUMIFS(Detail!S:S,Detail!$A:$A,$B181,Detail!$D:$D,19,Detail!$C:$C,2)</f>
        <v>2.7375522730480952</v>
      </c>
      <c r="CQ181" s="24">
        <f>SUMIFS(Detail!S:S,Detail!$A:$A,$B181,Detail!$D:$D,19,Detail!$C:$C,3)</f>
        <v>2.6107960242338777</v>
      </c>
      <c r="CR181" s="24">
        <f>SUMIFS(Detail!S:S,Detail!$A:$A,$B181,Detail!$D:$D,19,Detail!$C:$C,4)</f>
        <v>2.4913186957587641</v>
      </c>
      <c r="CS181" s="33">
        <f t="shared" si="312"/>
        <v>10.711799954920025</v>
      </c>
      <c r="CT181" s="24">
        <f>SUMIFS(Detail!S:S,Detail!$A:$A,$B181,Detail!$D:$D,20,Detail!$C:$C,1)</f>
        <v>2.3786191916556163</v>
      </c>
      <c r="CU181" s="24">
        <f>SUMIFS(Detail!S:S,Detail!$A:$A,$B181,Detail!$D:$D,20,Detail!$C:$C,2)</f>
        <v>2.272236701039219</v>
      </c>
      <c r="CV181" s="24">
        <f>SUMIFS(Detail!S:S,Detail!$A:$A,$B181,Detail!$D:$D,20,Detail!$C:$C,3)</f>
        <v>2.1717469932964377</v>
      </c>
      <c r="CW181" s="24">
        <f>SUMIFS(Detail!S:S,Detail!$A:$A,$B181,Detail!$D:$D,20,Detail!$C:$C,4)</f>
        <v>2.0767590966133866</v>
      </c>
      <c r="CX181" s="33">
        <f t="shared" si="313"/>
        <v>8.8993619826046597</v>
      </c>
      <c r="CY181" s="24">
        <f>SUMIFS(Detail!S:S,Detail!$A:$A,$B181,Detail!$D:$D,21,Detail!$C:$C,1)</f>
        <v>23.785394030875068</v>
      </c>
      <c r="CZ181" s="24">
        <f>SUMIFS(Detail!S:S,Detail!$A:$A,$B181,Detail!$D:$D,21,Detail!$C:$C,2)</f>
        <v>0</v>
      </c>
      <c r="DA181" s="24">
        <f>SUMIFS(Detail!S:S,Detail!$A:$A,$B181,Detail!$D:$D,21,Detail!$C:$C,3)</f>
        <v>0</v>
      </c>
      <c r="DB181" s="24">
        <f>SUMIFS(Detail!S:S,Detail!$A:$A,$B181,Detail!$D:$D,21,Detail!$C:$C,4)</f>
        <v>0</v>
      </c>
      <c r="DC181" s="33">
        <f t="shared" si="314"/>
        <v>23.785394030875068</v>
      </c>
      <c r="DD181" s="86">
        <f>SUMIFS(Detail!S:S,Detail!$A:$A,$B181,Detail!$B:$B,"&gt;60")</f>
        <v>1812.3497998880082</v>
      </c>
    </row>
    <row r="182" spans="1:108" x14ac:dyDescent="0.25">
      <c r="A182" t="s">
        <v>5421</v>
      </c>
      <c r="B182" s="87" t="s">
        <v>5422</v>
      </c>
      <c r="C182" s="88">
        <f>SUM(C172:C181)</f>
        <v>0</v>
      </c>
      <c r="D182" s="88">
        <f>SUM(D172:D181)</f>
        <v>0</v>
      </c>
      <c r="E182" s="88">
        <f>SUM(E172:E181)</f>
        <v>293.3326255453245</v>
      </c>
      <c r="F182" s="88">
        <f>SUM(F172:F181)</f>
        <v>644.73512234015061</v>
      </c>
      <c r="G182" s="89">
        <f t="shared" si="294"/>
        <v>938.06774788547511</v>
      </c>
      <c r="H182" s="88">
        <f>SUM(H172:H181)</f>
        <v>663.81314011406107</v>
      </c>
      <c r="I182" s="88">
        <f>SUM(I172:I181)</f>
        <v>796.81793612162585</v>
      </c>
      <c r="J182" s="88">
        <f>SUM(J172:J181)</f>
        <v>1153.485833915043</v>
      </c>
      <c r="K182" s="88">
        <f>SUM(K172:K181)</f>
        <v>1555.4517797805261</v>
      </c>
      <c r="L182" s="89">
        <f t="shared" si="295"/>
        <v>4169.5686899312568</v>
      </c>
      <c r="M182" s="88">
        <f>SUM(M172:M181)</f>
        <v>1783.8869949767793</v>
      </c>
      <c r="N182" s="88">
        <f>SUM(N172:N181)</f>
        <v>2168.1623335664972</v>
      </c>
      <c r="O182" s="88">
        <f>SUM(O172:O181)</f>
        <v>2593.4248863067883</v>
      </c>
      <c r="P182" s="88">
        <f>SUM(P172:P181)</f>
        <v>3220.5919309873912</v>
      </c>
      <c r="Q182" s="89">
        <f t="shared" si="296"/>
        <v>9766.0661458374561</v>
      </c>
      <c r="R182" s="88">
        <f>SUM(R172:R181)</f>
        <v>3820.1646299223562</v>
      </c>
      <c r="S182" s="88">
        <f>SUM(S172:S181)</f>
        <v>4201.1016462599227</v>
      </c>
      <c r="T182" s="88">
        <f>SUM(T172:T181)</f>
        <v>4778.3736938274251</v>
      </c>
      <c r="U182" s="88">
        <f>SUM(U172:U181)</f>
        <v>5527.9315176402615</v>
      </c>
      <c r="V182" s="89">
        <f t="shared" si="297"/>
        <v>18327.571487649966</v>
      </c>
      <c r="W182" s="88">
        <f>SUM(W172:W181)</f>
        <v>6733.8305093280278</v>
      </c>
      <c r="X182" s="88">
        <f>SUM(X172:X181)</f>
        <v>7955.200421434849</v>
      </c>
      <c r="Y182" s="88">
        <f>SUM(Y172:Y181)</f>
        <v>8952.4574484253208</v>
      </c>
      <c r="Z182" s="88">
        <f>SUM(Z172:Z181)</f>
        <v>10285.270498579628</v>
      </c>
      <c r="AA182" s="89">
        <f t="shared" si="298"/>
        <v>33926.758877767825</v>
      </c>
      <c r="AB182" s="88">
        <f>SUM(AB172:AB181)</f>
        <v>4162.5859753396608</v>
      </c>
      <c r="AC182" s="88">
        <f>SUM(AC172:AC181)</f>
        <v>2053.0885749475387</v>
      </c>
      <c r="AD182" s="88">
        <f>SUM(AD172:AD181)</f>
        <v>1542.2745420390552</v>
      </c>
      <c r="AE182" s="88">
        <f>SUM(AE172:AE181)</f>
        <v>1284.9529714376383</v>
      </c>
      <c r="AF182" s="89">
        <f t="shared" si="299"/>
        <v>9042.9020637638932</v>
      </c>
      <c r="AG182" s="88">
        <f>SUM(AG172:AG181)</f>
        <v>1104.5127505484857</v>
      </c>
      <c r="AH182" s="88">
        <f>SUM(AH172:AH181)</f>
        <v>961.3336010209066</v>
      </c>
      <c r="AI182" s="88">
        <f>SUM(AI172:AI181)</f>
        <v>842.78272672435378</v>
      </c>
      <c r="AJ182" s="88">
        <f>SUM(AJ172:AJ181)</f>
        <v>742.95503653723119</v>
      </c>
      <c r="AK182" s="89">
        <f t="shared" si="300"/>
        <v>3651.5841148309769</v>
      </c>
      <c r="AL182" s="88">
        <f>SUM(AL172:AL181)</f>
        <v>658.13379040100983</v>
      </c>
      <c r="AM182" s="88">
        <f>SUM(AM172:AM181)</f>
        <v>585.59273205236411</v>
      </c>
      <c r="AN182" s="88">
        <f>SUM(AN172:AN181)</f>
        <v>523.20386373366364</v>
      </c>
      <c r="AO182" s="88">
        <f>SUM(AO172:AO181)</f>
        <v>469.2668594582384</v>
      </c>
      <c r="AP182" s="89">
        <f t="shared" si="301"/>
        <v>2236.1972456452759</v>
      </c>
      <c r="AQ182" s="88">
        <f>SUM(AQ172:AQ181)</f>
        <v>422.40782361705658</v>
      </c>
      <c r="AR182" s="88">
        <f>SUM(AR172:AR181)</f>
        <v>381.50890010941964</v>
      </c>
      <c r="AS182" s="88">
        <f>SUM(AS172:AS181)</f>
        <v>345.65536681869241</v>
      </c>
      <c r="AT182" s="88">
        <f>SUM(AT172:AT181)</f>
        <v>314.09468820103336</v>
      </c>
      <c r="AU182" s="89">
        <f t="shared" si="302"/>
        <v>1463.666778746202</v>
      </c>
      <c r="AV182" s="88">
        <f>SUM(AV172:AV181)</f>
        <v>286.20447387591446</v>
      </c>
      <c r="AW182" s="88">
        <f>SUM(AW172:AW181)</f>
        <v>261.46727495060043</v>
      </c>
      <c r="AX182" s="88">
        <f>SUM(AX172:AX181)</f>
        <v>239.45068132784615</v>
      </c>
      <c r="AY182" s="88">
        <f>SUM(AY172:AY181)</f>
        <v>219.7915428964576</v>
      </c>
      <c r="AZ182" s="89">
        <f t="shared" si="303"/>
        <v>1006.9139730508186</v>
      </c>
      <c r="BA182" s="88">
        <f>SUM(BA172:BA181)</f>
        <v>202.18340629264219</v>
      </c>
      <c r="BB182" s="88">
        <f>SUM(BB172:BB181)</f>
        <v>186.36646568025685</v>
      </c>
      <c r="BC182" s="88">
        <f>SUM(BC172:BC181)</f>
        <v>172.11948561703082</v>
      </c>
      <c r="BD182" s="88">
        <f>SUM(BD172:BD181)</f>
        <v>159.2532769644514</v>
      </c>
      <c r="BE182" s="89">
        <f t="shared" si="304"/>
        <v>719.92263455438126</v>
      </c>
      <c r="BF182" s="88">
        <f>SUM(BF172:BF181)</f>
        <v>147.60540115823414</v>
      </c>
      <c r="BG182" s="88">
        <f>SUM(BG172:BG181)</f>
        <v>137.03585051878133</v>
      </c>
      <c r="BH182" s="88">
        <f>SUM(BH172:BH181)</f>
        <v>127.42350779864694</v>
      </c>
      <c r="BI182" s="88">
        <f>SUM(BI172:BI181)</f>
        <v>118.66323083440341</v>
      </c>
      <c r="BJ182" s="89">
        <f t="shared" si="305"/>
        <v>530.72799031006582</v>
      </c>
      <c r="BK182" s="88">
        <f>SUM(BK172:BK181)</f>
        <v>110.66344105493204</v>
      </c>
      <c r="BL182" s="88">
        <f>SUM(BL172:BL181)</f>
        <v>103.3441200314885</v>
      </c>
      <c r="BM182" s="88">
        <f>SUM(BM172:BM181)</f>
        <v>96.63513799970292</v>
      </c>
      <c r="BN182" s="88">
        <f>SUM(BN172:BN181)</f>
        <v>90.474853680393153</v>
      </c>
      <c r="BO182" s="89">
        <f t="shared" si="306"/>
        <v>401.11755276651661</v>
      </c>
      <c r="BP182" s="88">
        <f>SUM(BP172:BP181)</f>
        <v>84.808936782284491</v>
      </c>
      <c r="BQ182" s="88">
        <f>SUM(BQ172:BQ181)</f>
        <v>79.589374054275595</v>
      </c>
      <c r="BR182" s="88">
        <f>SUM(BR172:BR181)</f>
        <v>74.773627249797983</v>
      </c>
      <c r="BS182" s="88">
        <f>SUM(BS172:BS181)</f>
        <v>70.323917314593814</v>
      </c>
      <c r="BT182" s="89">
        <f t="shared" si="307"/>
        <v>309.49585540095188</v>
      </c>
      <c r="BU182" s="88">
        <f>SUM(BU172:BU181)</f>
        <v>66.206613851222073</v>
      </c>
      <c r="BV182" s="88">
        <f>SUM(BV172:BV181)</f>
        <v>62.391712712692538</v>
      </c>
      <c r="BW182" s="88">
        <f>SUM(BW172:BW181)</f>
        <v>58.852387629662417</v>
      </c>
      <c r="BX182" s="88">
        <f>SUM(BX172:BX181)</f>
        <v>55.56460424281056</v>
      </c>
      <c r="BY182" s="89">
        <f t="shared" si="308"/>
        <v>243.01531843638759</v>
      </c>
      <c r="BZ182" s="88">
        <f>SUM(BZ172:BZ181)</f>
        <v>52.506786910140818</v>
      </c>
      <c r="CA182" s="88">
        <f>SUM(CA172:CA181)</f>
        <v>49.659530286518248</v>
      </c>
      <c r="CB182" s="88">
        <f>SUM(CB172:CB181)</f>
        <v>47.005349001601076</v>
      </c>
      <c r="CC182" s="88">
        <f>SUM(CC172:CC181)</f>
        <v>44.528459852209721</v>
      </c>
      <c r="CD182" s="89">
        <f t="shared" si="309"/>
        <v>193.70012605046986</v>
      </c>
      <c r="CE182" s="88">
        <f>SUM(CE172:CE181)</f>
        <v>42.214591822878788</v>
      </c>
      <c r="CF182" s="88">
        <f>SUM(CF172:CF181)</f>
        <v>40.050819987751538</v>
      </c>
      <c r="CG182" s="88">
        <f>SUM(CG172:CG181)</f>
        <v>38.025419961541502</v>
      </c>
      <c r="CH182" s="88">
        <f>SUM(CH172:CH181)</f>
        <v>36.127740077349586</v>
      </c>
      <c r="CI182" s="89">
        <f t="shared" si="310"/>
        <v>156.41857184952141</v>
      </c>
      <c r="CJ182" s="88">
        <f>SUM(CJ172:CJ181)</f>
        <v>34.348088893622844</v>
      </c>
      <c r="CK182" s="88">
        <f>SUM(CK172:CK181)</f>
        <v>32.677635989137343</v>
      </c>
      <c r="CL182" s="88">
        <f>SUM(CL172:CL181)</f>
        <v>31.10832430295136</v>
      </c>
      <c r="CM182" s="88">
        <f>SUM(CM172:CM181)</f>
        <v>29.632792526763865</v>
      </c>
      <c r="CN182" s="89">
        <f t="shared" si="311"/>
        <v>127.76684171247541</v>
      </c>
      <c r="CO182" s="88">
        <f>SUM(CO172:CO181)</f>
        <v>28.24430626966921</v>
      </c>
      <c r="CP182" s="88">
        <f>SUM(CP172:CP181)</f>
        <v>26.936696893762246</v>
      </c>
      <c r="CQ182" s="88">
        <f>SUM(CQ172:CQ181)</f>
        <v>25.704307071060498</v>
      </c>
      <c r="CR182" s="88">
        <f>SUM(CR172:CR181)</f>
        <v>24.54194224100786</v>
      </c>
      <c r="CS182" s="89">
        <f t="shared" si="312"/>
        <v>105.42725247549981</v>
      </c>
      <c r="CT182" s="88">
        <f>SUM(CT172:CT181)</f>
        <v>23.444827258765031</v>
      </c>
      <c r="CU182" s="88">
        <f>SUM(CU172:CU181)</f>
        <v>22.408567616892014</v>
      </c>
      <c r="CV182" s="88">
        <f>SUM(CV172:CV181)</f>
        <v>21.429114704984727</v>
      </c>
      <c r="CW182" s="88">
        <f>SUM(CW172:CW181)</f>
        <v>20.502734639874802</v>
      </c>
      <c r="CX182" s="89">
        <f t="shared" si="313"/>
        <v>87.785244220516574</v>
      </c>
      <c r="CY182" s="88">
        <f>SUM(CY172:CY181)</f>
        <v>222.75488737564569</v>
      </c>
      <c r="CZ182" s="88">
        <f>SUM(CZ172:CZ181)</f>
        <v>0</v>
      </c>
      <c r="DA182" s="88">
        <f>SUM(DA172:DA181)</f>
        <v>0</v>
      </c>
      <c r="DB182" s="88">
        <f>SUM(DB172:DB181)</f>
        <v>0</v>
      </c>
      <c r="DC182" s="89">
        <f t="shared" si="314"/>
        <v>222.75488737564569</v>
      </c>
      <c r="DD182" s="90">
        <f>SUM(DD172:DD181)</f>
        <v>20499.396451189601</v>
      </c>
    </row>
    <row r="183" spans="1:108" x14ac:dyDescent="0.25">
      <c r="A183" t="s">
        <v>5423</v>
      </c>
      <c r="B183" s="30" t="s">
        <v>4701</v>
      </c>
    </row>
    <row r="184" spans="1:108" x14ac:dyDescent="0.25">
      <c r="A184" t="s">
        <v>5424</v>
      </c>
      <c r="B184" s="32" t="s">
        <v>5120</v>
      </c>
      <c r="C184" s="24">
        <f>SUMIFS(Detail!T:T,Detail!$A:$A,$B184,Detail!$D:$D,1,Detail!$C:$C,1)</f>
        <v>0</v>
      </c>
      <c r="D184" s="24">
        <f>SUMIFS(Detail!T:T,Detail!$A:$A,$B184,Detail!$D:$D,1,Detail!$C:$C,2)</f>
        <v>0</v>
      </c>
      <c r="E184" s="24">
        <f>SUMIFS(Detail!T:T,Detail!$A:$A,$B184,Detail!$D:$D,1,Detail!$C:$C,3)</f>
        <v>159</v>
      </c>
      <c r="F184" s="24">
        <f>SUMIFS(Detail!T:T,Detail!$A:$A,$B184,Detail!$D:$D,1,Detail!$C:$C,4)</f>
        <v>238.49999999999994</v>
      </c>
      <c r="G184" s="33">
        <f t="shared" ref="G184:G194" si="315">SUM(C184:F184)</f>
        <v>397.49999999999994</v>
      </c>
      <c r="H184" s="24">
        <f>SUMIFS(Detail!T:T,Detail!$A:$A,$B184,Detail!$D:$D,2,Detail!$C:$C,1)</f>
        <v>182.84999999999997</v>
      </c>
      <c r="I184" s="24">
        <f>SUMIFS(Detail!T:T,Detail!$A:$A,$B184,Detail!$D:$D,2,Detail!$C:$C,2)</f>
        <v>206.69999999999993</v>
      </c>
      <c r="J184" s="24">
        <f>SUMIFS(Detail!T:T,Detail!$A:$A,$B184,Detail!$D:$D,2,Detail!$C:$C,3)</f>
        <v>310.05000000000007</v>
      </c>
      <c r="K184" s="24">
        <f>SUMIFS(Detail!T:T,Detail!$A:$A,$B184,Detail!$D:$D,2,Detail!$C:$C,4)</f>
        <v>310.04999999999995</v>
      </c>
      <c r="L184" s="33">
        <f t="shared" ref="L184:L194" si="316">SUM(H184:K184)</f>
        <v>1009.6499999999999</v>
      </c>
      <c r="M184" s="24">
        <f>SUMIFS(Detail!T:T,Detail!$A:$A,$B184,Detail!$D:$D,3,Detail!$C:$C,1)</f>
        <v>206.70000000000027</v>
      </c>
      <c r="N184" s="24">
        <f>SUMIFS(Detail!T:T,Detail!$A:$A,$B184,Detail!$D:$D,3,Detail!$C:$C,2)</f>
        <v>237.70499999999993</v>
      </c>
      <c r="O184" s="24">
        <f>SUMIFS(Detail!T:T,Detail!$A:$A,$B184,Detail!$D:$D,3,Detail!$C:$C,3)</f>
        <v>268.70999999999981</v>
      </c>
      <c r="P184" s="24">
        <f>SUMIFS(Detail!T:T,Detail!$A:$A,$B184,Detail!$D:$D,3,Detail!$C:$C,4)</f>
        <v>403.06500000000005</v>
      </c>
      <c r="Q184" s="33">
        <f t="shared" ref="Q184:Q194" si="317">SUM(M184:P184)</f>
        <v>1116.18</v>
      </c>
      <c r="R184" s="24">
        <f>SUMIFS(Detail!T:T,Detail!$A:$A,$B184,Detail!$D:$D,4,Detail!$C:$C,1)</f>
        <v>403.06500000000005</v>
      </c>
      <c r="S184" s="24">
        <f>SUMIFS(Detail!T:T,Detail!$A:$A,$B184,Detail!$D:$D,4,Detail!$C:$C,2)</f>
        <v>268.71000000000049</v>
      </c>
      <c r="T184" s="24">
        <f>SUMIFS(Detail!T:T,Detail!$A:$A,$B184,Detail!$D:$D,4,Detail!$C:$C,3)</f>
        <v>309.01650000000018</v>
      </c>
      <c r="U184" s="24">
        <f>SUMIFS(Detail!T:T,Detail!$A:$A,$B184,Detail!$D:$D,4,Detail!$C:$C,4)</f>
        <v>349.32299999999941</v>
      </c>
      <c r="V184" s="33">
        <f t="shared" ref="V184:V194" si="318">SUM(R184:U184)</f>
        <v>1330.1145000000001</v>
      </c>
      <c r="W184" s="24">
        <f>SUMIFS(Detail!T:T,Detail!$A:$A,$B184,Detail!$D:$D,5,Detail!$C:$C,1)</f>
        <v>523.98450000000003</v>
      </c>
      <c r="X184" s="24">
        <f>SUMIFS(Detail!T:T,Detail!$A:$A,$B184,Detail!$D:$D,5,Detail!$C:$C,2)</f>
        <v>523.98450000000048</v>
      </c>
      <c r="Y184" s="24">
        <f>SUMIFS(Detail!T:T,Detail!$A:$A,$B184,Detail!$D:$D,5,Detail!$C:$C,3)</f>
        <v>349.32299999999941</v>
      </c>
      <c r="Z184" s="24">
        <f>SUMIFS(Detail!T:T,Detail!$A:$A,$B184,Detail!$D:$D,5,Detail!$C:$C,4)</f>
        <v>401.72145</v>
      </c>
      <c r="AA184" s="33">
        <f t="shared" ref="AA184:AA194" si="319">SUM(W184:Z184)</f>
        <v>1799.0134499999999</v>
      </c>
      <c r="AB184" s="24">
        <f>SUMIFS(Detail!T:T,Detail!$A:$A,$B184,Detail!$D:$D,6,Detail!$C:$C,1)</f>
        <v>0</v>
      </c>
      <c r="AC184" s="24">
        <f>SUMIFS(Detail!T:T,Detail!$A:$A,$B184,Detail!$D:$D,6,Detail!$C:$C,2)</f>
        <v>0</v>
      </c>
      <c r="AD184" s="24">
        <f>SUMIFS(Detail!T:T,Detail!$A:$A,$B184,Detail!$D:$D,6,Detail!$C:$C,3)</f>
        <v>0</v>
      </c>
      <c r="AE184" s="24">
        <f>SUMIFS(Detail!T:T,Detail!$A:$A,$B184,Detail!$D:$D,6,Detail!$C:$C,4)</f>
        <v>0</v>
      </c>
      <c r="AF184" s="33">
        <f t="shared" ref="AF184:AF194" si="320">SUM(AB184:AE184)</f>
        <v>0</v>
      </c>
      <c r="AG184" s="24">
        <f>SUMIFS(Detail!T:T,Detail!$A:$A,$B184,Detail!$D:$D,7,Detail!$C:$C,1)</f>
        <v>0</v>
      </c>
      <c r="AH184" s="24">
        <f>SUMIFS(Detail!T:T,Detail!$A:$A,$B184,Detail!$D:$D,7,Detail!$C:$C,2)</f>
        <v>0</v>
      </c>
      <c r="AI184" s="24">
        <f>SUMIFS(Detail!T:T,Detail!$A:$A,$B184,Detail!$D:$D,7,Detail!$C:$C,3)</f>
        <v>0</v>
      </c>
      <c r="AJ184" s="24">
        <f>SUMIFS(Detail!T:T,Detail!$A:$A,$B184,Detail!$D:$D,7,Detail!$C:$C,4)</f>
        <v>0</v>
      </c>
      <c r="AK184" s="33">
        <f t="shared" ref="AK184:AK194" si="321">SUM(AG184:AJ184)</f>
        <v>0</v>
      </c>
      <c r="AL184" s="24">
        <f>SUMIFS(Detail!T:T,Detail!$A:$A,$B184,Detail!$D:$D,8,Detail!$C:$C,1)</f>
        <v>0</v>
      </c>
      <c r="AM184" s="24">
        <f>SUMIFS(Detail!T:T,Detail!$A:$A,$B184,Detail!$D:$D,8,Detail!$C:$C,2)</f>
        <v>0</v>
      </c>
      <c r="AN184" s="24">
        <f>SUMIFS(Detail!T:T,Detail!$A:$A,$B184,Detail!$D:$D,8,Detail!$C:$C,3)</f>
        <v>0</v>
      </c>
      <c r="AO184" s="24">
        <f>SUMIFS(Detail!T:T,Detail!$A:$A,$B184,Detail!$D:$D,8,Detail!$C:$C,4)</f>
        <v>0</v>
      </c>
      <c r="AP184" s="33">
        <f t="shared" ref="AP184:AP194" si="322">SUM(AL184:AO184)</f>
        <v>0</v>
      </c>
      <c r="AQ184" s="24">
        <f>SUMIFS(Detail!T:T,Detail!$A:$A,$B184,Detail!$D:$D,9,Detail!$C:$C,1)</f>
        <v>0</v>
      </c>
      <c r="AR184" s="24">
        <f>SUMIFS(Detail!T:T,Detail!$A:$A,$B184,Detail!$D:$D,9,Detail!$C:$C,2)</f>
        <v>0</v>
      </c>
      <c r="AS184" s="24">
        <f>SUMIFS(Detail!T:T,Detail!$A:$A,$B184,Detail!$D:$D,9,Detail!$C:$C,3)</f>
        <v>0</v>
      </c>
      <c r="AT184" s="24">
        <f>SUMIFS(Detail!T:T,Detail!$A:$A,$B184,Detail!$D:$D,9,Detail!$C:$C,4)</f>
        <v>0</v>
      </c>
      <c r="AU184" s="33">
        <f t="shared" ref="AU184:AU194" si="323">SUM(AQ184:AT184)</f>
        <v>0</v>
      </c>
      <c r="AV184" s="24">
        <f>SUMIFS(Detail!T:T,Detail!$A:$A,$B184,Detail!$D:$D,10,Detail!$C:$C,1)</f>
        <v>0</v>
      </c>
      <c r="AW184" s="24">
        <f>SUMIFS(Detail!T:T,Detail!$A:$A,$B184,Detail!$D:$D,10,Detail!$C:$C,2)</f>
        <v>0</v>
      </c>
      <c r="AX184" s="24">
        <f>SUMIFS(Detail!T:T,Detail!$A:$A,$B184,Detail!$D:$D,10,Detail!$C:$C,3)</f>
        <v>0</v>
      </c>
      <c r="AY184" s="24">
        <f>SUMIFS(Detail!T:T,Detail!$A:$A,$B184,Detail!$D:$D,10,Detail!$C:$C,4)</f>
        <v>0</v>
      </c>
      <c r="AZ184" s="33">
        <f t="shared" ref="AZ184:AZ194" si="324">SUM(AV184:AY184)</f>
        <v>0</v>
      </c>
      <c r="BA184" s="24">
        <f>SUMIFS(Detail!T:T,Detail!$A:$A,$B184,Detail!$D:$D,11,Detail!$C:$C,1)</f>
        <v>0</v>
      </c>
      <c r="BB184" s="24">
        <f>SUMIFS(Detail!T:T,Detail!$A:$A,$B184,Detail!$D:$D,11,Detail!$C:$C,2)</f>
        <v>0</v>
      </c>
      <c r="BC184" s="24">
        <f>SUMIFS(Detail!T:T,Detail!$A:$A,$B184,Detail!$D:$D,11,Detail!$C:$C,3)</f>
        <v>0</v>
      </c>
      <c r="BD184" s="24">
        <f>SUMIFS(Detail!T:T,Detail!$A:$A,$B184,Detail!$D:$D,11,Detail!$C:$C,4)</f>
        <v>0</v>
      </c>
      <c r="BE184" s="33">
        <f t="shared" ref="BE184:BE194" si="325">SUM(BA184:BD184)</f>
        <v>0</v>
      </c>
      <c r="BF184" s="24">
        <f>SUMIFS(Detail!T:T,Detail!$A:$A,$B184,Detail!$D:$D,12,Detail!$C:$C,1)</f>
        <v>0</v>
      </c>
      <c r="BG184" s="24">
        <f>SUMIFS(Detail!T:T,Detail!$A:$A,$B184,Detail!$D:$D,12,Detail!$C:$C,2)</f>
        <v>0</v>
      </c>
      <c r="BH184" s="24">
        <f>SUMIFS(Detail!T:T,Detail!$A:$A,$B184,Detail!$D:$D,12,Detail!$C:$C,3)</f>
        <v>0</v>
      </c>
      <c r="BI184" s="24">
        <f>SUMIFS(Detail!T:T,Detail!$A:$A,$B184,Detail!$D:$D,12,Detail!$C:$C,4)</f>
        <v>0</v>
      </c>
      <c r="BJ184" s="33">
        <f t="shared" ref="BJ184:BJ194" si="326">SUM(BF184:BI184)</f>
        <v>0</v>
      </c>
      <c r="BK184" s="24">
        <f>SUMIFS(Detail!T:T,Detail!$A:$A,$B184,Detail!$D:$D,13,Detail!$C:$C,1)</f>
        <v>0</v>
      </c>
      <c r="BL184" s="24">
        <f>SUMIFS(Detail!T:T,Detail!$A:$A,$B184,Detail!$D:$D,13,Detail!$C:$C,2)</f>
        <v>0</v>
      </c>
      <c r="BM184" s="24">
        <f>SUMIFS(Detail!T:T,Detail!$A:$A,$B184,Detail!$D:$D,13,Detail!$C:$C,3)</f>
        <v>0</v>
      </c>
      <c r="BN184" s="24">
        <f>SUMIFS(Detail!T:T,Detail!$A:$A,$B184,Detail!$D:$D,13,Detail!$C:$C,4)</f>
        <v>0</v>
      </c>
      <c r="BO184" s="33">
        <f t="shared" ref="BO184:BO194" si="327">SUM(BK184:BN184)</f>
        <v>0</v>
      </c>
      <c r="BP184" s="24">
        <f>SUMIFS(Detail!T:T,Detail!$A:$A,$B184,Detail!$D:$D,14,Detail!$C:$C,1)</f>
        <v>0</v>
      </c>
      <c r="BQ184" s="24">
        <f>SUMIFS(Detail!T:T,Detail!$A:$A,$B184,Detail!$D:$D,14,Detail!$C:$C,2)</f>
        <v>0</v>
      </c>
      <c r="BR184" s="24">
        <f>SUMIFS(Detail!T:T,Detail!$A:$A,$B184,Detail!$D:$D,14,Detail!$C:$C,3)</f>
        <v>0</v>
      </c>
      <c r="BS184" s="24">
        <f>SUMIFS(Detail!T:T,Detail!$A:$A,$B184,Detail!$D:$D,14,Detail!$C:$C,4)</f>
        <v>0</v>
      </c>
      <c r="BT184" s="33">
        <f t="shared" ref="BT184:BT194" si="328">SUM(BP184:BS184)</f>
        <v>0</v>
      </c>
      <c r="BU184" s="24">
        <f>SUMIFS(Detail!T:T,Detail!$A:$A,$B184,Detail!$D:$D,15,Detail!$C:$C,1)</f>
        <v>0</v>
      </c>
      <c r="BV184" s="24">
        <f>SUMIFS(Detail!T:T,Detail!$A:$A,$B184,Detail!$D:$D,15,Detail!$C:$C,2)</f>
        <v>0</v>
      </c>
      <c r="BW184" s="24">
        <f>SUMIFS(Detail!T:T,Detail!$A:$A,$B184,Detail!$D:$D,15,Detail!$C:$C,3)</f>
        <v>0</v>
      </c>
      <c r="BX184" s="24">
        <f>SUMIFS(Detail!T:T,Detail!$A:$A,$B184,Detail!$D:$D,15,Detail!$C:$C,4)</f>
        <v>0</v>
      </c>
      <c r="BY184" s="33">
        <f t="shared" ref="BY184:BY194" si="329">SUM(BU184:BX184)</f>
        <v>0</v>
      </c>
      <c r="BZ184" s="24">
        <f>SUMIFS(Detail!T:T,Detail!$A:$A,$B184,Detail!$D:$D,16,Detail!$C:$C,1)</f>
        <v>0</v>
      </c>
      <c r="CA184" s="24">
        <f>SUMIFS(Detail!T:T,Detail!$A:$A,$B184,Detail!$D:$D,16,Detail!$C:$C,2)</f>
        <v>0</v>
      </c>
      <c r="CB184" s="24">
        <f>SUMIFS(Detail!T:T,Detail!$A:$A,$B184,Detail!$D:$D,16,Detail!$C:$C,3)</f>
        <v>0</v>
      </c>
      <c r="CC184" s="24">
        <f>SUMIFS(Detail!T:T,Detail!$A:$A,$B184,Detail!$D:$D,16,Detail!$C:$C,4)</f>
        <v>0</v>
      </c>
      <c r="CD184" s="33">
        <f t="shared" ref="CD184:CD194" si="330">SUM(BZ184:CC184)</f>
        <v>0</v>
      </c>
      <c r="CE184" s="24">
        <f>SUMIFS(Detail!T:T,Detail!$A:$A,$B184,Detail!$D:$D,17,Detail!$C:$C,1)</f>
        <v>0</v>
      </c>
      <c r="CF184" s="24">
        <f>SUMIFS(Detail!T:T,Detail!$A:$A,$B184,Detail!$D:$D,17,Detail!$C:$C,2)</f>
        <v>0</v>
      </c>
      <c r="CG184" s="24">
        <f>SUMIFS(Detail!T:T,Detail!$A:$A,$B184,Detail!$D:$D,17,Detail!$C:$C,3)</f>
        <v>0</v>
      </c>
      <c r="CH184" s="24">
        <f>SUMIFS(Detail!T:T,Detail!$A:$A,$B184,Detail!$D:$D,17,Detail!$C:$C,4)</f>
        <v>0</v>
      </c>
      <c r="CI184" s="33">
        <f t="shared" ref="CI184:CI194" si="331">SUM(CE184:CH184)</f>
        <v>0</v>
      </c>
      <c r="CJ184" s="24">
        <f>SUMIFS(Detail!T:T,Detail!$A:$A,$B184,Detail!$D:$D,18,Detail!$C:$C,1)</f>
        <v>0</v>
      </c>
      <c r="CK184" s="24">
        <f>SUMIFS(Detail!T:T,Detail!$A:$A,$B184,Detail!$D:$D,18,Detail!$C:$C,2)</f>
        <v>0</v>
      </c>
      <c r="CL184" s="24">
        <f>SUMIFS(Detail!T:T,Detail!$A:$A,$B184,Detail!$D:$D,18,Detail!$C:$C,3)</f>
        <v>0</v>
      </c>
      <c r="CM184" s="24">
        <f>SUMIFS(Detail!T:T,Detail!$A:$A,$B184,Detail!$D:$D,18,Detail!$C:$C,4)</f>
        <v>0</v>
      </c>
      <c r="CN184" s="33">
        <f t="shared" ref="CN184:CN194" si="332">SUM(CJ184:CM184)</f>
        <v>0</v>
      </c>
      <c r="CO184" s="24">
        <f>SUMIFS(Detail!T:T,Detail!$A:$A,$B184,Detail!$D:$D,19,Detail!$C:$C,1)</f>
        <v>0</v>
      </c>
      <c r="CP184" s="24">
        <f>SUMIFS(Detail!T:T,Detail!$A:$A,$B184,Detail!$D:$D,19,Detail!$C:$C,2)</f>
        <v>0</v>
      </c>
      <c r="CQ184" s="24">
        <f>SUMIFS(Detail!T:T,Detail!$A:$A,$B184,Detail!$D:$D,19,Detail!$C:$C,3)</f>
        <v>0</v>
      </c>
      <c r="CR184" s="24">
        <f>SUMIFS(Detail!T:T,Detail!$A:$A,$B184,Detail!$D:$D,19,Detail!$C:$C,4)</f>
        <v>0</v>
      </c>
      <c r="CS184" s="33">
        <f t="shared" ref="CS184:CS194" si="333">SUM(CO184:CR184)</f>
        <v>0</v>
      </c>
      <c r="CT184" s="24">
        <f>SUMIFS(Detail!T:T,Detail!$A:$A,$B184,Detail!$D:$D,20,Detail!$C:$C,1)</f>
        <v>0</v>
      </c>
      <c r="CU184" s="24">
        <f>SUMIFS(Detail!T:T,Detail!$A:$A,$B184,Detail!$D:$D,20,Detail!$C:$C,2)</f>
        <v>0</v>
      </c>
      <c r="CV184" s="24">
        <f>SUMIFS(Detail!T:T,Detail!$A:$A,$B184,Detail!$D:$D,20,Detail!$C:$C,3)</f>
        <v>0</v>
      </c>
      <c r="CW184" s="24">
        <f>SUMIFS(Detail!T:T,Detail!$A:$A,$B184,Detail!$D:$D,20,Detail!$C:$C,4)</f>
        <v>0</v>
      </c>
      <c r="CX184" s="33">
        <f t="shared" ref="CX184:CX194" si="334">SUM(CT184:CW184)</f>
        <v>0</v>
      </c>
      <c r="CY184" s="24">
        <f>SUMIFS(Detail!T:T,Detail!$A:$A,$B184,Detail!$D:$D,21,Detail!$C:$C,1)</f>
        <v>0</v>
      </c>
      <c r="CZ184" s="24">
        <f>SUMIFS(Detail!T:T,Detail!$A:$A,$B184,Detail!$D:$D,21,Detail!$C:$C,2)</f>
        <v>0</v>
      </c>
      <c r="DA184" s="24">
        <f>SUMIFS(Detail!T:T,Detail!$A:$A,$B184,Detail!$D:$D,21,Detail!$C:$C,3)</f>
        <v>0</v>
      </c>
      <c r="DB184" s="24">
        <f>SUMIFS(Detail!T:T,Detail!$A:$A,$B184,Detail!$D:$D,21,Detail!$C:$C,4)</f>
        <v>0</v>
      </c>
      <c r="DC184" s="33">
        <f t="shared" ref="DC184:DC194" si="335">SUM(CY184:DB184)</f>
        <v>0</v>
      </c>
      <c r="DD184" s="86">
        <f>SUMIFS(Detail!T:T,Detail!$A:$A,$B184,Detail!$B:$B,"&gt;60")</f>
        <v>0</v>
      </c>
    </row>
    <row r="185" spans="1:108" x14ac:dyDescent="0.25">
      <c r="A185" t="s">
        <v>5425</v>
      </c>
      <c r="B185" s="32" t="s">
        <v>5121</v>
      </c>
      <c r="C185" s="24">
        <f>SUMIFS(Detail!T:T,Detail!$A:$A,$B185,Detail!$D:$D,1,Detail!$C:$C,1)</f>
        <v>0</v>
      </c>
      <c r="D185" s="24">
        <f>SUMIFS(Detail!T:T,Detail!$A:$A,$B185,Detail!$D:$D,1,Detail!$C:$C,2)</f>
        <v>0</v>
      </c>
      <c r="E185" s="24">
        <f>SUMIFS(Detail!T:T,Detail!$A:$A,$B185,Detail!$D:$D,1,Detail!$C:$C,3)</f>
        <v>207.5</v>
      </c>
      <c r="F185" s="24">
        <f>SUMIFS(Detail!T:T,Detail!$A:$A,$B185,Detail!$D:$D,1,Detail!$C:$C,4)</f>
        <v>290.50000000000006</v>
      </c>
      <c r="G185" s="33">
        <f t="shared" si="315"/>
        <v>498.00000000000006</v>
      </c>
      <c r="H185" s="24">
        <f>SUMIFS(Detail!T:T,Detail!$A:$A,$B185,Detail!$D:$D,2,Detail!$C:$C,1)</f>
        <v>128.65000000000003</v>
      </c>
      <c r="I185" s="24">
        <f>SUMIFS(Detail!T:T,Detail!$A:$A,$B185,Detail!$D:$D,2,Detail!$C:$C,2)</f>
        <v>136.95000000000005</v>
      </c>
      <c r="J185" s="24">
        <f>SUMIFS(Detail!T:T,Detail!$A:$A,$B185,Detail!$D:$D,2,Detail!$C:$C,3)</f>
        <v>319.54999999999995</v>
      </c>
      <c r="K185" s="24">
        <f>SUMIFS(Detail!T:T,Detail!$A:$A,$B185,Detail!$D:$D,2,Detail!$C:$C,4)</f>
        <v>319.54999999999995</v>
      </c>
      <c r="L185" s="33">
        <f t="shared" si="316"/>
        <v>904.7</v>
      </c>
      <c r="M185" s="24">
        <f>SUMIFS(Detail!T:T,Detail!$A:$A,$B185,Detail!$D:$D,3,Detail!$C:$C,1)</f>
        <v>178.45000000000005</v>
      </c>
      <c r="N185" s="24">
        <f>SUMIFS(Detail!T:T,Detail!$A:$A,$B185,Detail!$D:$D,3,Detail!$C:$C,2)</f>
        <v>135.08249999999998</v>
      </c>
      <c r="O185" s="24">
        <f>SUMIFS(Detail!T:T,Detail!$A:$A,$B185,Detail!$D:$D,3,Detail!$C:$C,3)</f>
        <v>143.7974999999999</v>
      </c>
      <c r="P185" s="24">
        <f>SUMIFS(Detail!T:T,Detail!$A:$A,$B185,Detail!$D:$D,3,Detail!$C:$C,4)</f>
        <v>335.52750000000037</v>
      </c>
      <c r="Q185" s="33">
        <f t="shared" si="317"/>
        <v>792.8575000000003</v>
      </c>
      <c r="R185" s="24">
        <f>SUMIFS(Detail!T:T,Detail!$A:$A,$B185,Detail!$D:$D,4,Detail!$C:$C,1)</f>
        <v>335.52750000000015</v>
      </c>
      <c r="S185" s="24">
        <f>SUMIFS(Detail!T:T,Detail!$A:$A,$B185,Detail!$D:$D,4,Detail!$C:$C,2)</f>
        <v>187.37249999999995</v>
      </c>
      <c r="T185" s="24">
        <f>SUMIFS(Detail!T:T,Detail!$A:$A,$B185,Detail!$D:$D,4,Detail!$C:$C,3)</f>
        <v>141.83662500000037</v>
      </c>
      <c r="U185" s="24">
        <f>SUMIFS(Detail!T:T,Detail!$A:$A,$B185,Detail!$D:$D,4,Detail!$C:$C,4)</f>
        <v>150.98737500000016</v>
      </c>
      <c r="V185" s="33">
        <f t="shared" si="318"/>
        <v>815.72400000000061</v>
      </c>
      <c r="W185" s="24">
        <f>SUMIFS(Detail!T:T,Detail!$A:$A,$B185,Detail!$D:$D,5,Detail!$C:$C,1)</f>
        <v>352.30387500000006</v>
      </c>
      <c r="X185" s="24">
        <f>SUMIFS(Detail!T:T,Detail!$A:$A,$B185,Detail!$D:$D,5,Detail!$C:$C,2)</f>
        <v>352.30387500000006</v>
      </c>
      <c r="Y185" s="24">
        <f>SUMIFS(Detail!T:T,Detail!$A:$A,$B185,Detail!$D:$D,5,Detail!$C:$C,3)</f>
        <v>196.74112500000047</v>
      </c>
      <c r="Z185" s="24">
        <f>SUMIFS(Detail!T:T,Detail!$A:$A,$B185,Detail!$D:$D,5,Detail!$C:$C,4)</f>
        <v>148.92845624999973</v>
      </c>
      <c r="AA185" s="33">
        <f t="shared" si="319"/>
        <v>1050.2773312500003</v>
      </c>
      <c r="AB185" s="24">
        <f>SUMIFS(Detail!T:T,Detail!$A:$A,$B185,Detail!$D:$D,6,Detail!$C:$C,1)</f>
        <v>0</v>
      </c>
      <c r="AC185" s="24">
        <f>SUMIFS(Detail!T:T,Detail!$A:$A,$B185,Detail!$D:$D,6,Detail!$C:$C,2)</f>
        <v>0</v>
      </c>
      <c r="AD185" s="24">
        <f>SUMIFS(Detail!T:T,Detail!$A:$A,$B185,Detail!$D:$D,6,Detail!$C:$C,3)</f>
        <v>0</v>
      </c>
      <c r="AE185" s="24">
        <f>SUMIFS(Detail!T:T,Detail!$A:$A,$B185,Detail!$D:$D,6,Detail!$C:$C,4)</f>
        <v>0</v>
      </c>
      <c r="AF185" s="33">
        <f t="shared" si="320"/>
        <v>0</v>
      </c>
      <c r="AG185" s="24">
        <f>SUMIFS(Detail!T:T,Detail!$A:$A,$B185,Detail!$D:$D,7,Detail!$C:$C,1)</f>
        <v>0</v>
      </c>
      <c r="AH185" s="24">
        <f>SUMIFS(Detail!T:T,Detail!$A:$A,$B185,Detail!$D:$D,7,Detail!$C:$C,2)</f>
        <v>0</v>
      </c>
      <c r="AI185" s="24">
        <f>SUMIFS(Detail!T:T,Detail!$A:$A,$B185,Detail!$D:$D,7,Detail!$C:$C,3)</f>
        <v>0</v>
      </c>
      <c r="AJ185" s="24">
        <f>SUMIFS(Detail!T:T,Detail!$A:$A,$B185,Detail!$D:$D,7,Detail!$C:$C,4)</f>
        <v>0</v>
      </c>
      <c r="AK185" s="33">
        <f t="shared" si="321"/>
        <v>0</v>
      </c>
      <c r="AL185" s="24">
        <f>SUMIFS(Detail!T:T,Detail!$A:$A,$B185,Detail!$D:$D,8,Detail!$C:$C,1)</f>
        <v>0</v>
      </c>
      <c r="AM185" s="24">
        <f>SUMIFS(Detail!T:T,Detail!$A:$A,$B185,Detail!$D:$D,8,Detail!$C:$C,2)</f>
        <v>0</v>
      </c>
      <c r="AN185" s="24">
        <f>SUMIFS(Detail!T:T,Detail!$A:$A,$B185,Detail!$D:$D,8,Detail!$C:$C,3)</f>
        <v>0</v>
      </c>
      <c r="AO185" s="24">
        <f>SUMIFS(Detail!T:T,Detail!$A:$A,$B185,Detail!$D:$D,8,Detail!$C:$C,4)</f>
        <v>0</v>
      </c>
      <c r="AP185" s="33">
        <f t="shared" si="322"/>
        <v>0</v>
      </c>
      <c r="AQ185" s="24">
        <f>SUMIFS(Detail!T:T,Detail!$A:$A,$B185,Detail!$D:$D,9,Detail!$C:$C,1)</f>
        <v>0</v>
      </c>
      <c r="AR185" s="24">
        <f>SUMIFS(Detail!T:T,Detail!$A:$A,$B185,Detail!$D:$D,9,Detail!$C:$C,2)</f>
        <v>0</v>
      </c>
      <c r="AS185" s="24">
        <f>SUMIFS(Detail!T:T,Detail!$A:$A,$B185,Detail!$D:$D,9,Detail!$C:$C,3)</f>
        <v>0</v>
      </c>
      <c r="AT185" s="24">
        <f>SUMIFS(Detail!T:T,Detail!$A:$A,$B185,Detail!$D:$D,9,Detail!$C:$C,4)</f>
        <v>0</v>
      </c>
      <c r="AU185" s="33">
        <f t="shared" si="323"/>
        <v>0</v>
      </c>
      <c r="AV185" s="24">
        <f>SUMIFS(Detail!T:T,Detail!$A:$A,$B185,Detail!$D:$D,10,Detail!$C:$C,1)</f>
        <v>0</v>
      </c>
      <c r="AW185" s="24">
        <f>SUMIFS(Detail!T:T,Detail!$A:$A,$B185,Detail!$D:$D,10,Detail!$C:$C,2)</f>
        <v>0</v>
      </c>
      <c r="AX185" s="24">
        <f>SUMIFS(Detail!T:T,Detail!$A:$A,$B185,Detail!$D:$D,10,Detail!$C:$C,3)</f>
        <v>0</v>
      </c>
      <c r="AY185" s="24">
        <f>SUMIFS(Detail!T:T,Detail!$A:$A,$B185,Detail!$D:$D,10,Detail!$C:$C,4)</f>
        <v>0</v>
      </c>
      <c r="AZ185" s="33">
        <f t="shared" si="324"/>
        <v>0</v>
      </c>
      <c r="BA185" s="24">
        <f>SUMIFS(Detail!T:T,Detail!$A:$A,$B185,Detail!$D:$D,11,Detail!$C:$C,1)</f>
        <v>0</v>
      </c>
      <c r="BB185" s="24">
        <f>SUMIFS(Detail!T:T,Detail!$A:$A,$B185,Detail!$D:$D,11,Detail!$C:$C,2)</f>
        <v>0</v>
      </c>
      <c r="BC185" s="24">
        <f>SUMIFS(Detail!T:T,Detail!$A:$A,$B185,Detail!$D:$D,11,Detail!$C:$C,3)</f>
        <v>0</v>
      </c>
      <c r="BD185" s="24">
        <f>SUMIFS(Detail!T:T,Detail!$A:$A,$B185,Detail!$D:$D,11,Detail!$C:$C,4)</f>
        <v>0</v>
      </c>
      <c r="BE185" s="33">
        <f t="shared" si="325"/>
        <v>0</v>
      </c>
      <c r="BF185" s="24">
        <f>SUMIFS(Detail!T:T,Detail!$A:$A,$B185,Detail!$D:$D,12,Detail!$C:$C,1)</f>
        <v>0</v>
      </c>
      <c r="BG185" s="24">
        <f>SUMIFS(Detail!T:T,Detail!$A:$A,$B185,Detail!$D:$D,12,Detail!$C:$C,2)</f>
        <v>0</v>
      </c>
      <c r="BH185" s="24">
        <f>SUMIFS(Detail!T:T,Detail!$A:$A,$B185,Detail!$D:$D,12,Detail!$C:$C,3)</f>
        <v>0</v>
      </c>
      <c r="BI185" s="24">
        <f>SUMIFS(Detail!T:T,Detail!$A:$A,$B185,Detail!$D:$D,12,Detail!$C:$C,4)</f>
        <v>0</v>
      </c>
      <c r="BJ185" s="33">
        <f t="shared" si="326"/>
        <v>0</v>
      </c>
      <c r="BK185" s="24">
        <f>SUMIFS(Detail!T:T,Detail!$A:$A,$B185,Detail!$D:$D,13,Detail!$C:$C,1)</f>
        <v>0</v>
      </c>
      <c r="BL185" s="24">
        <f>SUMIFS(Detail!T:T,Detail!$A:$A,$B185,Detail!$D:$D,13,Detail!$C:$C,2)</f>
        <v>0</v>
      </c>
      <c r="BM185" s="24">
        <f>SUMIFS(Detail!T:T,Detail!$A:$A,$B185,Detail!$D:$D,13,Detail!$C:$C,3)</f>
        <v>0</v>
      </c>
      <c r="BN185" s="24">
        <f>SUMIFS(Detail!T:T,Detail!$A:$A,$B185,Detail!$D:$D,13,Detail!$C:$C,4)</f>
        <v>0</v>
      </c>
      <c r="BO185" s="33">
        <f t="shared" si="327"/>
        <v>0</v>
      </c>
      <c r="BP185" s="24">
        <f>SUMIFS(Detail!T:T,Detail!$A:$A,$B185,Detail!$D:$D,14,Detail!$C:$C,1)</f>
        <v>0</v>
      </c>
      <c r="BQ185" s="24">
        <f>SUMIFS(Detail!T:T,Detail!$A:$A,$B185,Detail!$D:$D,14,Detail!$C:$C,2)</f>
        <v>0</v>
      </c>
      <c r="BR185" s="24">
        <f>SUMIFS(Detail!T:T,Detail!$A:$A,$B185,Detail!$D:$D,14,Detail!$C:$C,3)</f>
        <v>0</v>
      </c>
      <c r="BS185" s="24">
        <f>SUMIFS(Detail!T:T,Detail!$A:$A,$B185,Detail!$D:$D,14,Detail!$C:$C,4)</f>
        <v>0</v>
      </c>
      <c r="BT185" s="33">
        <f t="shared" si="328"/>
        <v>0</v>
      </c>
      <c r="BU185" s="24">
        <f>SUMIFS(Detail!T:T,Detail!$A:$A,$B185,Detail!$D:$D,15,Detail!$C:$C,1)</f>
        <v>0</v>
      </c>
      <c r="BV185" s="24">
        <f>SUMIFS(Detail!T:T,Detail!$A:$A,$B185,Detail!$D:$D,15,Detail!$C:$C,2)</f>
        <v>0</v>
      </c>
      <c r="BW185" s="24">
        <f>SUMIFS(Detail!T:T,Detail!$A:$A,$B185,Detail!$D:$D,15,Detail!$C:$C,3)</f>
        <v>0</v>
      </c>
      <c r="BX185" s="24">
        <f>SUMIFS(Detail!T:T,Detail!$A:$A,$B185,Detail!$D:$D,15,Detail!$C:$C,4)</f>
        <v>0</v>
      </c>
      <c r="BY185" s="33">
        <f t="shared" si="329"/>
        <v>0</v>
      </c>
      <c r="BZ185" s="24">
        <f>SUMIFS(Detail!T:T,Detail!$A:$A,$B185,Detail!$D:$D,16,Detail!$C:$C,1)</f>
        <v>0</v>
      </c>
      <c r="CA185" s="24">
        <f>SUMIFS(Detail!T:T,Detail!$A:$A,$B185,Detail!$D:$D,16,Detail!$C:$C,2)</f>
        <v>0</v>
      </c>
      <c r="CB185" s="24">
        <f>SUMIFS(Detail!T:T,Detail!$A:$A,$B185,Detail!$D:$D,16,Detail!$C:$C,3)</f>
        <v>0</v>
      </c>
      <c r="CC185" s="24">
        <f>SUMIFS(Detail!T:T,Detail!$A:$A,$B185,Detail!$D:$D,16,Detail!$C:$C,4)</f>
        <v>0</v>
      </c>
      <c r="CD185" s="33">
        <f t="shared" si="330"/>
        <v>0</v>
      </c>
      <c r="CE185" s="24">
        <f>SUMIFS(Detail!T:T,Detail!$A:$A,$B185,Detail!$D:$D,17,Detail!$C:$C,1)</f>
        <v>0</v>
      </c>
      <c r="CF185" s="24">
        <f>SUMIFS(Detail!T:T,Detail!$A:$A,$B185,Detail!$D:$D,17,Detail!$C:$C,2)</f>
        <v>0</v>
      </c>
      <c r="CG185" s="24">
        <f>SUMIFS(Detail!T:T,Detail!$A:$A,$B185,Detail!$D:$D,17,Detail!$C:$C,3)</f>
        <v>0</v>
      </c>
      <c r="CH185" s="24">
        <f>SUMIFS(Detail!T:T,Detail!$A:$A,$B185,Detail!$D:$D,17,Detail!$C:$C,4)</f>
        <v>0</v>
      </c>
      <c r="CI185" s="33">
        <f t="shared" si="331"/>
        <v>0</v>
      </c>
      <c r="CJ185" s="24">
        <f>SUMIFS(Detail!T:T,Detail!$A:$A,$B185,Detail!$D:$D,18,Detail!$C:$C,1)</f>
        <v>0</v>
      </c>
      <c r="CK185" s="24">
        <f>SUMIFS(Detail!T:T,Detail!$A:$A,$B185,Detail!$D:$D,18,Detail!$C:$C,2)</f>
        <v>0</v>
      </c>
      <c r="CL185" s="24">
        <f>SUMIFS(Detail!T:T,Detail!$A:$A,$B185,Detail!$D:$D,18,Detail!$C:$C,3)</f>
        <v>0</v>
      </c>
      <c r="CM185" s="24">
        <f>SUMIFS(Detail!T:T,Detail!$A:$A,$B185,Detail!$D:$D,18,Detail!$C:$C,4)</f>
        <v>0</v>
      </c>
      <c r="CN185" s="33">
        <f t="shared" si="332"/>
        <v>0</v>
      </c>
      <c r="CO185" s="24">
        <f>SUMIFS(Detail!T:T,Detail!$A:$A,$B185,Detail!$D:$D,19,Detail!$C:$C,1)</f>
        <v>0</v>
      </c>
      <c r="CP185" s="24">
        <f>SUMIFS(Detail!T:T,Detail!$A:$A,$B185,Detail!$D:$D,19,Detail!$C:$C,2)</f>
        <v>0</v>
      </c>
      <c r="CQ185" s="24">
        <f>SUMIFS(Detail!T:T,Detail!$A:$A,$B185,Detail!$D:$D,19,Detail!$C:$C,3)</f>
        <v>0</v>
      </c>
      <c r="CR185" s="24">
        <f>SUMIFS(Detail!T:T,Detail!$A:$A,$B185,Detail!$D:$D,19,Detail!$C:$C,4)</f>
        <v>0</v>
      </c>
      <c r="CS185" s="33">
        <f t="shared" si="333"/>
        <v>0</v>
      </c>
      <c r="CT185" s="24">
        <f>SUMIFS(Detail!T:T,Detail!$A:$A,$B185,Detail!$D:$D,20,Detail!$C:$C,1)</f>
        <v>0</v>
      </c>
      <c r="CU185" s="24">
        <f>SUMIFS(Detail!T:T,Detail!$A:$A,$B185,Detail!$D:$D,20,Detail!$C:$C,2)</f>
        <v>0</v>
      </c>
      <c r="CV185" s="24">
        <f>SUMIFS(Detail!T:T,Detail!$A:$A,$B185,Detail!$D:$D,20,Detail!$C:$C,3)</f>
        <v>0</v>
      </c>
      <c r="CW185" s="24">
        <f>SUMIFS(Detail!T:T,Detail!$A:$A,$B185,Detail!$D:$D,20,Detail!$C:$C,4)</f>
        <v>0</v>
      </c>
      <c r="CX185" s="33">
        <f t="shared" si="334"/>
        <v>0</v>
      </c>
      <c r="CY185" s="24">
        <f>SUMIFS(Detail!T:T,Detail!$A:$A,$B185,Detail!$D:$D,21,Detail!$C:$C,1)</f>
        <v>0</v>
      </c>
      <c r="CZ185" s="24">
        <f>SUMIFS(Detail!T:T,Detail!$A:$A,$B185,Detail!$D:$D,21,Detail!$C:$C,2)</f>
        <v>0</v>
      </c>
      <c r="DA185" s="24">
        <f>SUMIFS(Detail!T:T,Detail!$A:$A,$B185,Detail!$D:$D,21,Detail!$C:$C,3)</f>
        <v>0</v>
      </c>
      <c r="DB185" s="24">
        <f>SUMIFS(Detail!T:T,Detail!$A:$A,$B185,Detail!$D:$D,21,Detail!$C:$C,4)</f>
        <v>0</v>
      </c>
      <c r="DC185" s="33">
        <f t="shared" si="335"/>
        <v>0</v>
      </c>
      <c r="DD185" s="86">
        <f>SUMIFS(Detail!T:T,Detail!$A:$A,$B185,Detail!$B:$B,"&gt;60")</f>
        <v>0</v>
      </c>
    </row>
    <row r="186" spans="1:108" x14ac:dyDescent="0.25">
      <c r="A186" t="s">
        <v>5426</v>
      </c>
      <c r="B186" s="32" t="s">
        <v>5122</v>
      </c>
      <c r="C186" s="24">
        <f>SUMIFS(Detail!T:T,Detail!$A:$A,$B186,Detail!$D:$D,1,Detail!$C:$C,1)</f>
        <v>0</v>
      </c>
      <c r="D186" s="24">
        <f>SUMIFS(Detail!T:T,Detail!$A:$A,$B186,Detail!$D:$D,1,Detail!$C:$C,2)</f>
        <v>0</v>
      </c>
      <c r="E186" s="24">
        <f>SUMIFS(Detail!T:T,Detail!$A:$A,$B186,Detail!$D:$D,1,Detail!$C:$C,3)</f>
        <v>62.5</v>
      </c>
      <c r="F186" s="24">
        <f>SUMIFS(Detail!T:T,Detail!$A:$A,$B186,Detail!$D:$D,1,Detail!$C:$C,4)</f>
        <v>118.74999999999997</v>
      </c>
      <c r="G186" s="33">
        <f t="shared" si="315"/>
        <v>181.24999999999997</v>
      </c>
      <c r="H186" s="24">
        <f>SUMIFS(Detail!T:T,Detail!$A:$A,$B186,Detail!$D:$D,2,Detail!$C:$C,1)</f>
        <v>131.25000000000003</v>
      </c>
      <c r="I186" s="24">
        <f>SUMIFS(Detail!T:T,Detail!$A:$A,$B186,Detail!$D:$D,2,Detail!$C:$C,2)</f>
        <v>168.75</v>
      </c>
      <c r="J186" s="24">
        <f>SUMIFS(Detail!T:T,Detail!$A:$A,$B186,Detail!$D:$D,2,Detail!$C:$C,3)</f>
        <v>206.25</v>
      </c>
      <c r="K186" s="24">
        <f>SUMIFS(Detail!T:T,Detail!$A:$A,$B186,Detail!$D:$D,2,Detail!$C:$C,4)</f>
        <v>243.75</v>
      </c>
      <c r="L186" s="33">
        <f t="shared" si="316"/>
        <v>750</v>
      </c>
      <c r="M186" s="24">
        <f>SUMIFS(Detail!T:T,Detail!$A:$A,$B186,Detail!$D:$D,3,Detail!$C:$C,1)</f>
        <v>243.74999999999977</v>
      </c>
      <c r="N186" s="24">
        <f>SUMIFS(Detail!T:T,Detail!$A:$A,$B186,Detail!$D:$D,3,Detail!$C:$C,2)</f>
        <v>262.5</v>
      </c>
      <c r="O186" s="24">
        <f>SUMIFS(Detail!T:T,Detail!$A:$A,$B186,Detail!$D:$D,3,Detail!$C:$C,3)</f>
        <v>337.5</v>
      </c>
      <c r="P186" s="24">
        <f>SUMIFS(Detail!T:T,Detail!$A:$A,$B186,Detail!$D:$D,3,Detail!$C:$C,4)</f>
        <v>412.50000000000023</v>
      </c>
      <c r="Q186" s="33">
        <f t="shared" si="317"/>
        <v>1256.25</v>
      </c>
      <c r="R186" s="24">
        <f>SUMIFS(Detail!T:T,Detail!$A:$A,$B186,Detail!$D:$D,4,Detail!$C:$C,1)</f>
        <v>487.5</v>
      </c>
      <c r="S186" s="24">
        <f>SUMIFS(Detail!T:T,Detail!$A:$A,$B186,Detail!$D:$D,4,Detail!$C:$C,2)</f>
        <v>487.5</v>
      </c>
      <c r="T186" s="24">
        <f>SUMIFS(Detail!T:T,Detail!$A:$A,$B186,Detail!$D:$D,4,Detail!$C:$C,3)</f>
        <v>525</v>
      </c>
      <c r="U186" s="24">
        <f>SUMIFS(Detail!T:T,Detail!$A:$A,$B186,Detail!$D:$D,4,Detail!$C:$C,4)</f>
        <v>675</v>
      </c>
      <c r="V186" s="33">
        <f t="shared" si="318"/>
        <v>2175</v>
      </c>
      <c r="W186" s="24">
        <f>SUMIFS(Detail!T:T,Detail!$A:$A,$B186,Detail!$D:$D,5,Detail!$C:$C,1)</f>
        <v>825</v>
      </c>
      <c r="X186" s="24">
        <f>SUMIFS(Detail!T:T,Detail!$A:$A,$B186,Detail!$D:$D,5,Detail!$C:$C,2)</f>
        <v>975</v>
      </c>
      <c r="Y186" s="24">
        <f>SUMIFS(Detail!T:T,Detail!$A:$A,$B186,Detail!$D:$D,5,Detail!$C:$C,3)</f>
        <v>975</v>
      </c>
      <c r="Z186" s="24">
        <f>SUMIFS(Detail!T:T,Detail!$A:$A,$B186,Detail!$D:$D,5,Detail!$C:$C,4)</f>
        <v>1050</v>
      </c>
      <c r="AA186" s="33">
        <f t="shared" si="319"/>
        <v>3825</v>
      </c>
      <c r="AB186" s="24">
        <f>SUMIFS(Detail!T:T,Detail!$A:$A,$B186,Detail!$D:$D,6,Detail!$C:$C,1)</f>
        <v>0</v>
      </c>
      <c r="AC186" s="24">
        <f>SUMIFS(Detail!T:T,Detail!$A:$A,$B186,Detail!$D:$D,6,Detail!$C:$C,2)</f>
        <v>0</v>
      </c>
      <c r="AD186" s="24">
        <f>SUMIFS(Detail!T:T,Detail!$A:$A,$B186,Detail!$D:$D,6,Detail!$C:$C,3)</f>
        <v>0</v>
      </c>
      <c r="AE186" s="24">
        <f>SUMIFS(Detail!T:T,Detail!$A:$A,$B186,Detail!$D:$D,6,Detail!$C:$C,4)</f>
        <v>0</v>
      </c>
      <c r="AF186" s="33">
        <f t="shared" si="320"/>
        <v>0</v>
      </c>
      <c r="AG186" s="24">
        <f>SUMIFS(Detail!T:T,Detail!$A:$A,$B186,Detail!$D:$D,7,Detail!$C:$C,1)</f>
        <v>0</v>
      </c>
      <c r="AH186" s="24">
        <f>SUMIFS(Detail!T:T,Detail!$A:$A,$B186,Detail!$D:$D,7,Detail!$C:$C,2)</f>
        <v>0</v>
      </c>
      <c r="AI186" s="24">
        <f>SUMIFS(Detail!T:T,Detail!$A:$A,$B186,Detail!$D:$D,7,Detail!$C:$C,3)</f>
        <v>0</v>
      </c>
      <c r="AJ186" s="24">
        <f>SUMIFS(Detail!T:T,Detail!$A:$A,$B186,Detail!$D:$D,7,Detail!$C:$C,4)</f>
        <v>0</v>
      </c>
      <c r="AK186" s="33">
        <f t="shared" si="321"/>
        <v>0</v>
      </c>
      <c r="AL186" s="24">
        <f>SUMIFS(Detail!T:T,Detail!$A:$A,$B186,Detail!$D:$D,8,Detail!$C:$C,1)</f>
        <v>0</v>
      </c>
      <c r="AM186" s="24">
        <f>SUMIFS(Detail!T:T,Detail!$A:$A,$B186,Detail!$D:$D,8,Detail!$C:$C,2)</f>
        <v>0</v>
      </c>
      <c r="AN186" s="24">
        <f>SUMIFS(Detail!T:T,Detail!$A:$A,$B186,Detail!$D:$D,8,Detail!$C:$C,3)</f>
        <v>0</v>
      </c>
      <c r="AO186" s="24">
        <f>SUMIFS(Detail!T:T,Detail!$A:$A,$B186,Detail!$D:$D,8,Detail!$C:$C,4)</f>
        <v>0</v>
      </c>
      <c r="AP186" s="33">
        <f t="shared" si="322"/>
        <v>0</v>
      </c>
      <c r="AQ186" s="24">
        <f>SUMIFS(Detail!T:T,Detail!$A:$A,$B186,Detail!$D:$D,9,Detail!$C:$C,1)</f>
        <v>0</v>
      </c>
      <c r="AR186" s="24">
        <f>SUMIFS(Detail!T:T,Detail!$A:$A,$B186,Detail!$D:$D,9,Detail!$C:$C,2)</f>
        <v>0</v>
      </c>
      <c r="AS186" s="24">
        <f>SUMIFS(Detail!T:T,Detail!$A:$A,$B186,Detail!$D:$D,9,Detail!$C:$C,3)</f>
        <v>0</v>
      </c>
      <c r="AT186" s="24">
        <f>SUMIFS(Detail!T:T,Detail!$A:$A,$B186,Detail!$D:$D,9,Detail!$C:$C,4)</f>
        <v>0</v>
      </c>
      <c r="AU186" s="33">
        <f t="shared" si="323"/>
        <v>0</v>
      </c>
      <c r="AV186" s="24">
        <f>SUMIFS(Detail!T:T,Detail!$A:$A,$B186,Detail!$D:$D,10,Detail!$C:$C,1)</f>
        <v>0</v>
      </c>
      <c r="AW186" s="24">
        <f>SUMIFS(Detail!T:T,Detail!$A:$A,$B186,Detail!$D:$D,10,Detail!$C:$C,2)</f>
        <v>0</v>
      </c>
      <c r="AX186" s="24">
        <f>SUMIFS(Detail!T:T,Detail!$A:$A,$B186,Detail!$D:$D,10,Detail!$C:$C,3)</f>
        <v>0</v>
      </c>
      <c r="AY186" s="24">
        <f>SUMIFS(Detail!T:T,Detail!$A:$A,$B186,Detail!$D:$D,10,Detail!$C:$C,4)</f>
        <v>0</v>
      </c>
      <c r="AZ186" s="33">
        <f t="shared" si="324"/>
        <v>0</v>
      </c>
      <c r="BA186" s="24">
        <f>SUMIFS(Detail!T:T,Detail!$A:$A,$B186,Detail!$D:$D,11,Detail!$C:$C,1)</f>
        <v>0</v>
      </c>
      <c r="BB186" s="24">
        <f>SUMIFS(Detail!T:T,Detail!$A:$A,$B186,Detail!$D:$D,11,Detail!$C:$C,2)</f>
        <v>0</v>
      </c>
      <c r="BC186" s="24">
        <f>SUMIFS(Detail!T:T,Detail!$A:$A,$B186,Detail!$D:$D,11,Detail!$C:$C,3)</f>
        <v>0</v>
      </c>
      <c r="BD186" s="24">
        <f>SUMIFS(Detail!T:T,Detail!$A:$A,$B186,Detail!$D:$D,11,Detail!$C:$C,4)</f>
        <v>0</v>
      </c>
      <c r="BE186" s="33">
        <f t="shared" si="325"/>
        <v>0</v>
      </c>
      <c r="BF186" s="24">
        <f>SUMIFS(Detail!T:T,Detail!$A:$A,$B186,Detail!$D:$D,12,Detail!$C:$C,1)</f>
        <v>0</v>
      </c>
      <c r="BG186" s="24">
        <f>SUMIFS(Detail!T:T,Detail!$A:$A,$B186,Detail!$D:$D,12,Detail!$C:$C,2)</f>
        <v>0</v>
      </c>
      <c r="BH186" s="24">
        <f>SUMIFS(Detail!T:T,Detail!$A:$A,$B186,Detail!$D:$D,12,Detail!$C:$C,3)</f>
        <v>0</v>
      </c>
      <c r="BI186" s="24">
        <f>SUMIFS(Detail!T:T,Detail!$A:$A,$B186,Detail!$D:$D,12,Detail!$C:$C,4)</f>
        <v>0</v>
      </c>
      <c r="BJ186" s="33">
        <f t="shared" si="326"/>
        <v>0</v>
      </c>
      <c r="BK186" s="24">
        <f>SUMIFS(Detail!T:T,Detail!$A:$A,$B186,Detail!$D:$D,13,Detail!$C:$C,1)</f>
        <v>0</v>
      </c>
      <c r="BL186" s="24">
        <f>SUMIFS(Detail!T:T,Detail!$A:$A,$B186,Detail!$D:$D,13,Detail!$C:$C,2)</f>
        <v>0</v>
      </c>
      <c r="BM186" s="24">
        <f>SUMIFS(Detail!T:T,Detail!$A:$A,$B186,Detail!$D:$D,13,Detail!$C:$C,3)</f>
        <v>0</v>
      </c>
      <c r="BN186" s="24">
        <f>SUMIFS(Detail!T:T,Detail!$A:$A,$B186,Detail!$D:$D,13,Detail!$C:$C,4)</f>
        <v>0</v>
      </c>
      <c r="BO186" s="33">
        <f t="shared" si="327"/>
        <v>0</v>
      </c>
      <c r="BP186" s="24">
        <f>SUMIFS(Detail!T:T,Detail!$A:$A,$B186,Detail!$D:$D,14,Detail!$C:$C,1)</f>
        <v>0</v>
      </c>
      <c r="BQ186" s="24">
        <f>SUMIFS(Detail!T:T,Detail!$A:$A,$B186,Detail!$D:$D,14,Detail!$C:$C,2)</f>
        <v>0</v>
      </c>
      <c r="BR186" s="24">
        <f>SUMIFS(Detail!T:T,Detail!$A:$A,$B186,Detail!$D:$D,14,Detail!$C:$C,3)</f>
        <v>0</v>
      </c>
      <c r="BS186" s="24">
        <f>SUMIFS(Detail!T:T,Detail!$A:$A,$B186,Detail!$D:$D,14,Detail!$C:$C,4)</f>
        <v>0</v>
      </c>
      <c r="BT186" s="33">
        <f t="shared" si="328"/>
        <v>0</v>
      </c>
      <c r="BU186" s="24">
        <f>SUMIFS(Detail!T:T,Detail!$A:$A,$B186,Detail!$D:$D,15,Detail!$C:$C,1)</f>
        <v>0</v>
      </c>
      <c r="BV186" s="24">
        <f>SUMIFS(Detail!T:T,Detail!$A:$A,$B186,Detail!$D:$D,15,Detail!$C:$C,2)</f>
        <v>0</v>
      </c>
      <c r="BW186" s="24">
        <f>SUMIFS(Detail!T:T,Detail!$A:$A,$B186,Detail!$D:$D,15,Detail!$C:$C,3)</f>
        <v>0</v>
      </c>
      <c r="BX186" s="24">
        <f>SUMIFS(Detail!T:T,Detail!$A:$A,$B186,Detail!$D:$D,15,Detail!$C:$C,4)</f>
        <v>0</v>
      </c>
      <c r="BY186" s="33">
        <f t="shared" si="329"/>
        <v>0</v>
      </c>
      <c r="BZ186" s="24">
        <f>SUMIFS(Detail!T:T,Detail!$A:$A,$B186,Detail!$D:$D,16,Detail!$C:$C,1)</f>
        <v>0</v>
      </c>
      <c r="CA186" s="24">
        <f>SUMIFS(Detail!T:T,Detail!$A:$A,$B186,Detail!$D:$D,16,Detail!$C:$C,2)</f>
        <v>0</v>
      </c>
      <c r="CB186" s="24">
        <f>SUMIFS(Detail!T:T,Detail!$A:$A,$B186,Detail!$D:$D,16,Detail!$C:$C,3)</f>
        <v>0</v>
      </c>
      <c r="CC186" s="24">
        <f>SUMIFS(Detail!T:T,Detail!$A:$A,$B186,Detail!$D:$D,16,Detail!$C:$C,4)</f>
        <v>0</v>
      </c>
      <c r="CD186" s="33">
        <f t="shared" si="330"/>
        <v>0</v>
      </c>
      <c r="CE186" s="24">
        <f>SUMIFS(Detail!T:T,Detail!$A:$A,$B186,Detail!$D:$D,17,Detail!$C:$C,1)</f>
        <v>0</v>
      </c>
      <c r="CF186" s="24">
        <f>SUMIFS(Detail!T:T,Detail!$A:$A,$B186,Detail!$D:$D,17,Detail!$C:$C,2)</f>
        <v>0</v>
      </c>
      <c r="CG186" s="24">
        <f>SUMIFS(Detail!T:T,Detail!$A:$A,$B186,Detail!$D:$D,17,Detail!$C:$C,3)</f>
        <v>0</v>
      </c>
      <c r="CH186" s="24">
        <f>SUMIFS(Detail!T:T,Detail!$A:$A,$B186,Detail!$D:$D,17,Detail!$C:$C,4)</f>
        <v>0</v>
      </c>
      <c r="CI186" s="33">
        <f t="shared" si="331"/>
        <v>0</v>
      </c>
      <c r="CJ186" s="24">
        <f>SUMIFS(Detail!T:T,Detail!$A:$A,$B186,Detail!$D:$D,18,Detail!$C:$C,1)</f>
        <v>0</v>
      </c>
      <c r="CK186" s="24">
        <f>SUMIFS(Detail!T:T,Detail!$A:$A,$B186,Detail!$D:$D,18,Detail!$C:$C,2)</f>
        <v>0</v>
      </c>
      <c r="CL186" s="24">
        <f>SUMIFS(Detail!T:T,Detail!$A:$A,$B186,Detail!$D:$D,18,Detail!$C:$C,3)</f>
        <v>0</v>
      </c>
      <c r="CM186" s="24">
        <f>SUMIFS(Detail!T:T,Detail!$A:$A,$B186,Detail!$D:$D,18,Detail!$C:$C,4)</f>
        <v>0</v>
      </c>
      <c r="CN186" s="33">
        <f t="shared" si="332"/>
        <v>0</v>
      </c>
      <c r="CO186" s="24">
        <f>SUMIFS(Detail!T:T,Detail!$A:$A,$B186,Detail!$D:$D,19,Detail!$C:$C,1)</f>
        <v>0</v>
      </c>
      <c r="CP186" s="24">
        <f>SUMIFS(Detail!T:T,Detail!$A:$A,$B186,Detail!$D:$D,19,Detail!$C:$C,2)</f>
        <v>0</v>
      </c>
      <c r="CQ186" s="24">
        <f>SUMIFS(Detail!T:T,Detail!$A:$A,$B186,Detail!$D:$D,19,Detail!$C:$C,3)</f>
        <v>0</v>
      </c>
      <c r="CR186" s="24">
        <f>SUMIFS(Detail!T:T,Detail!$A:$A,$B186,Detail!$D:$D,19,Detail!$C:$C,4)</f>
        <v>0</v>
      </c>
      <c r="CS186" s="33">
        <f t="shared" si="333"/>
        <v>0</v>
      </c>
      <c r="CT186" s="24">
        <f>SUMIFS(Detail!T:T,Detail!$A:$A,$B186,Detail!$D:$D,20,Detail!$C:$C,1)</f>
        <v>0</v>
      </c>
      <c r="CU186" s="24">
        <f>SUMIFS(Detail!T:T,Detail!$A:$A,$B186,Detail!$D:$D,20,Detail!$C:$C,2)</f>
        <v>0</v>
      </c>
      <c r="CV186" s="24">
        <f>SUMIFS(Detail!T:T,Detail!$A:$A,$B186,Detail!$D:$D,20,Detail!$C:$C,3)</f>
        <v>0</v>
      </c>
      <c r="CW186" s="24">
        <f>SUMIFS(Detail!T:T,Detail!$A:$A,$B186,Detail!$D:$D,20,Detail!$C:$C,4)</f>
        <v>0</v>
      </c>
      <c r="CX186" s="33">
        <f t="shared" si="334"/>
        <v>0</v>
      </c>
      <c r="CY186" s="24">
        <f>SUMIFS(Detail!T:T,Detail!$A:$A,$B186,Detail!$D:$D,21,Detail!$C:$C,1)</f>
        <v>0</v>
      </c>
      <c r="CZ186" s="24">
        <f>SUMIFS(Detail!T:T,Detail!$A:$A,$B186,Detail!$D:$D,21,Detail!$C:$C,2)</f>
        <v>0</v>
      </c>
      <c r="DA186" s="24">
        <f>SUMIFS(Detail!T:T,Detail!$A:$A,$B186,Detail!$D:$D,21,Detail!$C:$C,3)</f>
        <v>0</v>
      </c>
      <c r="DB186" s="24">
        <f>SUMIFS(Detail!T:T,Detail!$A:$A,$B186,Detail!$D:$D,21,Detail!$C:$C,4)</f>
        <v>0</v>
      </c>
      <c r="DC186" s="33">
        <f t="shared" si="335"/>
        <v>0</v>
      </c>
      <c r="DD186" s="86">
        <f>SUMIFS(Detail!T:T,Detail!$A:$A,$B186,Detail!$B:$B,"&gt;60")</f>
        <v>0</v>
      </c>
    </row>
    <row r="187" spans="1:108" x14ac:dyDescent="0.25">
      <c r="A187" t="s">
        <v>5427</v>
      </c>
      <c r="B187" s="32" t="s">
        <v>5123</v>
      </c>
      <c r="C187" s="24">
        <f>SUMIFS(Detail!T:T,Detail!$A:$A,$B187,Detail!$D:$D,1,Detail!$C:$C,1)</f>
        <v>0</v>
      </c>
      <c r="D187" s="24">
        <f>SUMIFS(Detail!T:T,Detail!$A:$A,$B187,Detail!$D:$D,1,Detail!$C:$C,2)</f>
        <v>0</v>
      </c>
      <c r="E187" s="24">
        <f>SUMIFS(Detail!T:T,Detail!$A:$A,$B187,Detail!$D:$D,1,Detail!$C:$C,3)</f>
        <v>90</v>
      </c>
      <c r="F187" s="24">
        <f>SUMIFS(Detail!T:T,Detail!$A:$A,$B187,Detail!$D:$D,1,Detail!$C:$C,4)</f>
        <v>225</v>
      </c>
      <c r="G187" s="33">
        <f t="shared" si="315"/>
        <v>315</v>
      </c>
      <c r="H187" s="24">
        <f>SUMIFS(Detail!T:T,Detail!$A:$A,$B187,Detail!$D:$D,2,Detail!$C:$C,1)</f>
        <v>360</v>
      </c>
      <c r="I187" s="24">
        <f>SUMIFS(Detail!T:T,Detail!$A:$A,$B187,Detail!$D:$D,2,Detail!$C:$C,2)</f>
        <v>506.25</v>
      </c>
      <c r="J187" s="24">
        <f>SUMIFS(Detail!T:T,Detail!$A:$A,$B187,Detail!$D:$D,2,Detail!$C:$C,3)</f>
        <v>618.75</v>
      </c>
      <c r="K187" s="24">
        <f>SUMIFS(Detail!T:T,Detail!$A:$A,$B187,Detail!$D:$D,2,Detail!$C:$C,4)</f>
        <v>675</v>
      </c>
      <c r="L187" s="33">
        <f t="shared" si="316"/>
        <v>2160</v>
      </c>
      <c r="M187" s="24">
        <f>SUMIFS(Detail!T:T,Detail!$A:$A,$B187,Detail!$D:$D,3,Detail!$C:$C,1)</f>
        <v>607.5</v>
      </c>
      <c r="N187" s="24">
        <f>SUMIFS(Detail!T:T,Detail!$A:$A,$B187,Detail!$D:$D,3,Detail!$C:$C,2)</f>
        <v>720</v>
      </c>
      <c r="O187" s="24">
        <f>SUMIFS(Detail!T:T,Detail!$A:$A,$B187,Detail!$D:$D,3,Detail!$C:$C,3)</f>
        <v>1012.5</v>
      </c>
      <c r="P187" s="24">
        <f>SUMIFS(Detail!T:T,Detail!$A:$A,$B187,Detail!$D:$D,3,Detail!$C:$C,4)</f>
        <v>1237.5</v>
      </c>
      <c r="Q187" s="33">
        <f t="shared" si="317"/>
        <v>3577.5</v>
      </c>
      <c r="R187" s="24">
        <f>SUMIFS(Detail!T:T,Detail!$A:$A,$B187,Detail!$D:$D,4,Detail!$C:$C,1)</f>
        <v>1350</v>
      </c>
      <c r="S187" s="24">
        <f>SUMIFS(Detail!T:T,Detail!$A:$A,$B187,Detail!$D:$D,4,Detail!$C:$C,2)</f>
        <v>1215</v>
      </c>
      <c r="T187" s="24">
        <f>SUMIFS(Detail!T:T,Detail!$A:$A,$B187,Detail!$D:$D,4,Detail!$C:$C,3)</f>
        <v>1440</v>
      </c>
      <c r="U187" s="24">
        <f>SUMIFS(Detail!T:T,Detail!$A:$A,$B187,Detail!$D:$D,4,Detail!$C:$C,4)</f>
        <v>2025</v>
      </c>
      <c r="V187" s="33">
        <f t="shared" si="318"/>
        <v>6030</v>
      </c>
      <c r="W187" s="24">
        <f>SUMIFS(Detail!T:T,Detail!$A:$A,$B187,Detail!$D:$D,5,Detail!$C:$C,1)</f>
        <v>2475</v>
      </c>
      <c r="X187" s="24">
        <f>SUMIFS(Detail!T:T,Detail!$A:$A,$B187,Detail!$D:$D,5,Detail!$C:$C,2)</f>
        <v>2700</v>
      </c>
      <c r="Y187" s="24">
        <f>SUMIFS(Detail!T:T,Detail!$A:$A,$B187,Detail!$D:$D,5,Detail!$C:$C,3)</f>
        <v>2430</v>
      </c>
      <c r="Z187" s="24">
        <f>SUMIFS(Detail!T:T,Detail!$A:$A,$B187,Detail!$D:$D,5,Detail!$C:$C,4)</f>
        <v>2880</v>
      </c>
      <c r="AA187" s="33">
        <f t="shared" si="319"/>
        <v>10485</v>
      </c>
      <c r="AB187" s="24">
        <f>SUMIFS(Detail!T:T,Detail!$A:$A,$B187,Detail!$D:$D,6,Detail!$C:$C,1)</f>
        <v>0</v>
      </c>
      <c r="AC187" s="24">
        <f>SUMIFS(Detail!T:T,Detail!$A:$A,$B187,Detail!$D:$D,6,Detail!$C:$C,2)</f>
        <v>0</v>
      </c>
      <c r="AD187" s="24">
        <f>SUMIFS(Detail!T:T,Detail!$A:$A,$B187,Detail!$D:$D,6,Detail!$C:$C,3)</f>
        <v>0</v>
      </c>
      <c r="AE187" s="24">
        <f>SUMIFS(Detail!T:T,Detail!$A:$A,$B187,Detail!$D:$D,6,Detail!$C:$C,4)</f>
        <v>0</v>
      </c>
      <c r="AF187" s="33">
        <f t="shared" si="320"/>
        <v>0</v>
      </c>
      <c r="AG187" s="24">
        <f>SUMIFS(Detail!T:T,Detail!$A:$A,$B187,Detail!$D:$D,7,Detail!$C:$C,1)</f>
        <v>0</v>
      </c>
      <c r="AH187" s="24">
        <f>SUMIFS(Detail!T:T,Detail!$A:$A,$B187,Detail!$D:$D,7,Detail!$C:$C,2)</f>
        <v>0</v>
      </c>
      <c r="AI187" s="24">
        <f>SUMIFS(Detail!T:T,Detail!$A:$A,$B187,Detail!$D:$D,7,Detail!$C:$C,3)</f>
        <v>0</v>
      </c>
      <c r="AJ187" s="24">
        <f>SUMIFS(Detail!T:T,Detail!$A:$A,$B187,Detail!$D:$D,7,Detail!$C:$C,4)</f>
        <v>0</v>
      </c>
      <c r="AK187" s="33">
        <f t="shared" si="321"/>
        <v>0</v>
      </c>
      <c r="AL187" s="24">
        <f>SUMIFS(Detail!T:T,Detail!$A:$A,$B187,Detail!$D:$D,8,Detail!$C:$C,1)</f>
        <v>0</v>
      </c>
      <c r="AM187" s="24">
        <f>SUMIFS(Detail!T:T,Detail!$A:$A,$B187,Detail!$D:$D,8,Detail!$C:$C,2)</f>
        <v>0</v>
      </c>
      <c r="AN187" s="24">
        <f>SUMIFS(Detail!T:T,Detail!$A:$A,$B187,Detail!$D:$D,8,Detail!$C:$C,3)</f>
        <v>0</v>
      </c>
      <c r="AO187" s="24">
        <f>SUMIFS(Detail!T:T,Detail!$A:$A,$B187,Detail!$D:$D,8,Detail!$C:$C,4)</f>
        <v>0</v>
      </c>
      <c r="AP187" s="33">
        <f t="shared" si="322"/>
        <v>0</v>
      </c>
      <c r="AQ187" s="24">
        <f>SUMIFS(Detail!T:T,Detail!$A:$A,$B187,Detail!$D:$D,9,Detail!$C:$C,1)</f>
        <v>0</v>
      </c>
      <c r="AR187" s="24">
        <f>SUMIFS(Detail!T:T,Detail!$A:$A,$B187,Detail!$D:$D,9,Detail!$C:$C,2)</f>
        <v>0</v>
      </c>
      <c r="AS187" s="24">
        <f>SUMIFS(Detail!T:T,Detail!$A:$A,$B187,Detail!$D:$D,9,Detail!$C:$C,3)</f>
        <v>0</v>
      </c>
      <c r="AT187" s="24">
        <f>SUMIFS(Detail!T:T,Detail!$A:$A,$B187,Detail!$D:$D,9,Detail!$C:$C,4)</f>
        <v>0</v>
      </c>
      <c r="AU187" s="33">
        <f t="shared" si="323"/>
        <v>0</v>
      </c>
      <c r="AV187" s="24">
        <f>SUMIFS(Detail!T:T,Detail!$A:$A,$B187,Detail!$D:$D,10,Detail!$C:$C,1)</f>
        <v>0</v>
      </c>
      <c r="AW187" s="24">
        <f>SUMIFS(Detail!T:T,Detail!$A:$A,$B187,Detail!$D:$D,10,Detail!$C:$C,2)</f>
        <v>0</v>
      </c>
      <c r="AX187" s="24">
        <f>SUMIFS(Detail!T:T,Detail!$A:$A,$B187,Detail!$D:$D,10,Detail!$C:$C,3)</f>
        <v>0</v>
      </c>
      <c r="AY187" s="24">
        <f>SUMIFS(Detail!T:T,Detail!$A:$A,$B187,Detail!$D:$D,10,Detail!$C:$C,4)</f>
        <v>0</v>
      </c>
      <c r="AZ187" s="33">
        <f t="shared" si="324"/>
        <v>0</v>
      </c>
      <c r="BA187" s="24">
        <f>SUMIFS(Detail!T:T,Detail!$A:$A,$B187,Detail!$D:$D,11,Detail!$C:$C,1)</f>
        <v>0</v>
      </c>
      <c r="BB187" s="24">
        <f>SUMIFS(Detail!T:T,Detail!$A:$A,$B187,Detail!$D:$D,11,Detail!$C:$C,2)</f>
        <v>0</v>
      </c>
      <c r="BC187" s="24">
        <f>SUMIFS(Detail!T:T,Detail!$A:$A,$B187,Detail!$D:$D,11,Detail!$C:$C,3)</f>
        <v>0</v>
      </c>
      <c r="BD187" s="24">
        <f>SUMIFS(Detail!T:T,Detail!$A:$A,$B187,Detail!$D:$D,11,Detail!$C:$C,4)</f>
        <v>0</v>
      </c>
      <c r="BE187" s="33">
        <f t="shared" si="325"/>
        <v>0</v>
      </c>
      <c r="BF187" s="24">
        <f>SUMIFS(Detail!T:T,Detail!$A:$A,$B187,Detail!$D:$D,12,Detail!$C:$C,1)</f>
        <v>0</v>
      </c>
      <c r="BG187" s="24">
        <f>SUMIFS(Detail!T:T,Detail!$A:$A,$B187,Detail!$D:$D,12,Detail!$C:$C,2)</f>
        <v>0</v>
      </c>
      <c r="BH187" s="24">
        <f>SUMIFS(Detail!T:T,Detail!$A:$A,$B187,Detail!$D:$D,12,Detail!$C:$C,3)</f>
        <v>0</v>
      </c>
      <c r="BI187" s="24">
        <f>SUMIFS(Detail!T:T,Detail!$A:$A,$B187,Detail!$D:$D,12,Detail!$C:$C,4)</f>
        <v>0</v>
      </c>
      <c r="BJ187" s="33">
        <f t="shared" si="326"/>
        <v>0</v>
      </c>
      <c r="BK187" s="24">
        <f>SUMIFS(Detail!T:T,Detail!$A:$A,$B187,Detail!$D:$D,13,Detail!$C:$C,1)</f>
        <v>0</v>
      </c>
      <c r="BL187" s="24">
        <f>SUMIFS(Detail!T:T,Detail!$A:$A,$B187,Detail!$D:$D,13,Detail!$C:$C,2)</f>
        <v>0</v>
      </c>
      <c r="BM187" s="24">
        <f>SUMIFS(Detail!T:T,Detail!$A:$A,$B187,Detail!$D:$D,13,Detail!$C:$C,3)</f>
        <v>0</v>
      </c>
      <c r="BN187" s="24">
        <f>SUMIFS(Detail!T:T,Detail!$A:$A,$B187,Detail!$D:$D,13,Detail!$C:$C,4)</f>
        <v>0</v>
      </c>
      <c r="BO187" s="33">
        <f t="shared" si="327"/>
        <v>0</v>
      </c>
      <c r="BP187" s="24">
        <f>SUMIFS(Detail!T:T,Detail!$A:$A,$B187,Detail!$D:$D,14,Detail!$C:$C,1)</f>
        <v>0</v>
      </c>
      <c r="BQ187" s="24">
        <f>SUMIFS(Detail!T:T,Detail!$A:$A,$B187,Detail!$D:$D,14,Detail!$C:$C,2)</f>
        <v>0</v>
      </c>
      <c r="BR187" s="24">
        <f>SUMIFS(Detail!T:T,Detail!$A:$A,$B187,Detail!$D:$D,14,Detail!$C:$C,3)</f>
        <v>0</v>
      </c>
      <c r="BS187" s="24">
        <f>SUMIFS(Detail!T:T,Detail!$A:$A,$B187,Detail!$D:$D,14,Detail!$C:$C,4)</f>
        <v>0</v>
      </c>
      <c r="BT187" s="33">
        <f t="shared" si="328"/>
        <v>0</v>
      </c>
      <c r="BU187" s="24">
        <f>SUMIFS(Detail!T:T,Detail!$A:$A,$B187,Detail!$D:$D,15,Detail!$C:$C,1)</f>
        <v>0</v>
      </c>
      <c r="BV187" s="24">
        <f>SUMIFS(Detail!T:T,Detail!$A:$A,$B187,Detail!$D:$D,15,Detail!$C:$C,2)</f>
        <v>0</v>
      </c>
      <c r="BW187" s="24">
        <f>SUMIFS(Detail!T:T,Detail!$A:$A,$B187,Detail!$D:$D,15,Detail!$C:$C,3)</f>
        <v>0</v>
      </c>
      <c r="BX187" s="24">
        <f>SUMIFS(Detail!T:T,Detail!$A:$A,$B187,Detail!$D:$D,15,Detail!$C:$C,4)</f>
        <v>0</v>
      </c>
      <c r="BY187" s="33">
        <f t="shared" si="329"/>
        <v>0</v>
      </c>
      <c r="BZ187" s="24">
        <f>SUMIFS(Detail!T:T,Detail!$A:$A,$B187,Detail!$D:$D,16,Detail!$C:$C,1)</f>
        <v>0</v>
      </c>
      <c r="CA187" s="24">
        <f>SUMIFS(Detail!T:T,Detail!$A:$A,$B187,Detail!$D:$D,16,Detail!$C:$C,2)</f>
        <v>0</v>
      </c>
      <c r="CB187" s="24">
        <f>SUMIFS(Detail!T:T,Detail!$A:$A,$B187,Detail!$D:$D,16,Detail!$C:$C,3)</f>
        <v>0</v>
      </c>
      <c r="CC187" s="24">
        <f>SUMIFS(Detail!T:T,Detail!$A:$A,$B187,Detail!$D:$D,16,Detail!$C:$C,4)</f>
        <v>0</v>
      </c>
      <c r="CD187" s="33">
        <f t="shared" si="330"/>
        <v>0</v>
      </c>
      <c r="CE187" s="24">
        <f>SUMIFS(Detail!T:T,Detail!$A:$A,$B187,Detail!$D:$D,17,Detail!$C:$C,1)</f>
        <v>0</v>
      </c>
      <c r="CF187" s="24">
        <f>SUMIFS(Detail!T:T,Detail!$A:$A,$B187,Detail!$D:$D,17,Detail!$C:$C,2)</f>
        <v>0</v>
      </c>
      <c r="CG187" s="24">
        <f>SUMIFS(Detail!T:T,Detail!$A:$A,$B187,Detail!$D:$D,17,Detail!$C:$C,3)</f>
        <v>0</v>
      </c>
      <c r="CH187" s="24">
        <f>SUMIFS(Detail!T:T,Detail!$A:$A,$B187,Detail!$D:$D,17,Detail!$C:$C,4)</f>
        <v>0</v>
      </c>
      <c r="CI187" s="33">
        <f t="shared" si="331"/>
        <v>0</v>
      </c>
      <c r="CJ187" s="24">
        <f>SUMIFS(Detail!T:T,Detail!$A:$A,$B187,Detail!$D:$D,18,Detail!$C:$C,1)</f>
        <v>0</v>
      </c>
      <c r="CK187" s="24">
        <f>SUMIFS(Detail!T:T,Detail!$A:$A,$B187,Detail!$D:$D,18,Detail!$C:$C,2)</f>
        <v>0</v>
      </c>
      <c r="CL187" s="24">
        <f>SUMIFS(Detail!T:T,Detail!$A:$A,$B187,Detail!$D:$D,18,Detail!$C:$C,3)</f>
        <v>0</v>
      </c>
      <c r="CM187" s="24">
        <f>SUMIFS(Detail!T:T,Detail!$A:$A,$B187,Detail!$D:$D,18,Detail!$C:$C,4)</f>
        <v>0</v>
      </c>
      <c r="CN187" s="33">
        <f t="shared" si="332"/>
        <v>0</v>
      </c>
      <c r="CO187" s="24">
        <f>SUMIFS(Detail!T:T,Detail!$A:$A,$B187,Detail!$D:$D,19,Detail!$C:$C,1)</f>
        <v>0</v>
      </c>
      <c r="CP187" s="24">
        <f>SUMIFS(Detail!T:T,Detail!$A:$A,$B187,Detail!$D:$D,19,Detail!$C:$C,2)</f>
        <v>0</v>
      </c>
      <c r="CQ187" s="24">
        <f>SUMIFS(Detail!T:T,Detail!$A:$A,$B187,Detail!$D:$D,19,Detail!$C:$C,3)</f>
        <v>0</v>
      </c>
      <c r="CR187" s="24">
        <f>SUMIFS(Detail!T:T,Detail!$A:$A,$B187,Detail!$D:$D,19,Detail!$C:$C,4)</f>
        <v>0</v>
      </c>
      <c r="CS187" s="33">
        <f t="shared" si="333"/>
        <v>0</v>
      </c>
      <c r="CT187" s="24">
        <f>SUMIFS(Detail!T:T,Detail!$A:$A,$B187,Detail!$D:$D,20,Detail!$C:$C,1)</f>
        <v>0</v>
      </c>
      <c r="CU187" s="24">
        <f>SUMIFS(Detail!T:T,Detail!$A:$A,$B187,Detail!$D:$D,20,Detail!$C:$C,2)</f>
        <v>0</v>
      </c>
      <c r="CV187" s="24">
        <f>SUMIFS(Detail!T:T,Detail!$A:$A,$B187,Detail!$D:$D,20,Detail!$C:$C,3)</f>
        <v>0</v>
      </c>
      <c r="CW187" s="24">
        <f>SUMIFS(Detail!T:T,Detail!$A:$A,$B187,Detail!$D:$D,20,Detail!$C:$C,4)</f>
        <v>0</v>
      </c>
      <c r="CX187" s="33">
        <f t="shared" si="334"/>
        <v>0</v>
      </c>
      <c r="CY187" s="24">
        <f>SUMIFS(Detail!T:T,Detail!$A:$A,$B187,Detail!$D:$D,21,Detail!$C:$C,1)</f>
        <v>0</v>
      </c>
      <c r="CZ187" s="24">
        <f>SUMIFS(Detail!T:T,Detail!$A:$A,$B187,Detail!$D:$D,21,Detail!$C:$C,2)</f>
        <v>0</v>
      </c>
      <c r="DA187" s="24">
        <f>SUMIFS(Detail!T:T,Detail!$A:$A,$B187,Detail!$D:$D,21,Detail!$C:$C,3)</f>
        <v>0</v>
      </c>
      <c r="DB187" s="24">
        <f>SUMIFS(Detail!T:T,Detail!$A:$A,$B187,Detail!$D:$D,21,Detail!$C:$C,4)</f>
        <v>0</v>
      </c>
      <c r="DC187" s="33">
        <f t="shared" si="335"/>
        <v>0</v>
      </c>
      <c r="DD187" s="86">
        <f>SUMIFS(Detail!T:T,Detail!$A:$A,$B187,Detail!$B:$B,"&gt;60")</f>
        <v>0</v>
      </c>
    </row>
    <row r="188" spans="1:108" x14ac:dyDescent="0.25">
      <c r="A188" t="s">
        <v>5428</v>
      </c>
      <c r="B188" s="32" t="s">
        <v>5124</v>
      </c>
      <c r="C188" s="24">
        <f>SUMIFS(Detail!T:T,Detail!$A:$A,$B188,Detail!$D:$D,1,Detail!$C:$C,1)</f>
        <v>0</v>
      </c>
      <c r="D188" s="24">
        <f>SUMIFS(Detail!T:T,Detail!$A:$A,$B188,Detail!$D:$D,1,Detail!$C:$C,2)</f>
        <v>0</v>
      </c>
      <c r="E188" s="24">
        <f>SUMIFS(Detail!T:T,Detail!$A:$A,$B188,Detail!$D:$D,1,Detail!$C:$C,3)</f>
        <v>46.875</v>
      </c>
      <c r="F188" s="24">
        <f>SUMIFS(Detail!T:T,Detail!$A:$A,$B188,Detail!$D:$D,1,Detail!$C:$C,4)</f>
        <v>117.1875</v>
      </c>
      <c r="G188" s="33">
        <f t="shared" si="315"/>
        <v>164.0625</v>
      </c>
      <c r="H188" s="24">
        <f>SUMIFS(Detail!T:T,Detail!$A:$A,$B188,Detail!$D:$D,2,Detail!$C:$C,1)</f>
        <v>132.8125</v>
      </c>
      <c r="I188" s="24">
        <f>SUMIFS(Detail!T:T,Detail!$A:$A,$B188,Detail!$D:$D,2,Detail!$C:$C,2)</f>
        <v>140.625</v>
      </c>
      <c r="J188" s="24">
        <f>SUMIFS(Detail!T:T,Detail!$A:$A,$B188,Detail!$D:$D,2,Detail!$C:$C,3)</f>
        <v>171.875</v>
      </c>
      <c r="K188" s="24">
        <f>SUMIFS(Detail!T:T,Detail!$A:$A,$B188,Detail!$D:$D,2,Detail!$C:$C,4)</f>
        <v>187.5</v>
      </c>
      <c r="L188" s="33">
        <f t="shared" si="316"/>
        <v>632.8125</v>
      </c>
      <c r="M188" s="24">
        <f>SUMIFS(Detail!T:T,Detail!$A:$A,$B188,Detail!$D:$D,3,Detail!$C:$C,1)</f>
        <v>234.375</v>
      </c>
      <c r="N188" s="24">
        <f>SUMIFS(Detail!T:T,Detail!$A:$A,$B188,Detail!$D:$D,3,Detail!$C:$C,2)</f>
        <v>265.625</v>
      </c>
      <c r="O188" s="24">
        <f>SUMIFS(Detail!T:T,Detail!$A:$A,$B188,Detail!$D:$D,3,Detail!$C:$C,3)</f>
        <v>281.25</v>
      </c>
      <c r="P188" s="24">
        <f>SUMIFS(Detail!T:T,Detail!$A:$A,$B188,Detail!$D:$D,3,Detail!$C:$C,4)</f>
        <v>343.75</v>
      </c>
      <c r="Q188" s="33">
        <f t="shared" si="317"/>
        <v>1125</v>
      </c>
      <c r="R188" s="24">
        <f>SUMIFS(Detail!T:T,Detail!$A:$A,$B188,Detail!$D:$D,4,Detail!$C:$C,1)</f>
        <v>375</v>
      </c>
      <c r="S188" s="24">
        <f>SUMIFS(Detail!T:T,Detail!$A:$A,$B188,Detail!$D:$D,4,Detail!$C:$C,2)</f>
        <v>468.75</v>
      </c>
      <c r="T188" s="24">
        <f>SUMIFS(Detail!T:T,Detail!$A:$A,$B188,Detail!$D:$D,4,Detail!$C:$C,3)</f>
        <v>531.25</v>
      </c>
      <c r="U188" s="24">
        <f>SUMIFS(Detail!T:T,Detail!$A:$A,$B188,Detail!$D:$D,4,Detail!$C:$C,4)</f>
        <v>562.5</v>
      </c>
      <c r="V188" s="33">
        <f t="shared" si="318"/>
        <v>1937.5</v>
      </c>
      <c r="W188" s="24">
        <f>SUMIFS(Detail!T:T,Detail!$A:$A,$B188,Detail!$D:$D,5,Detail!$C:$C,1)</f>
        <v>687.5</v>
      </c>
      <c r="X188" s="24">
        <f>SUMIFS(Detail!T:T,Detail!$A:$A,$B188,Detail!$D:$D,5,Detail!$C:$C,2)</f>
        <v>750</v>
      </c>
      <c r="Y188" s="24">
        <f>SUMIFS(Detail!T:T,Detail!$A:$A,$B188,Detail!$D:$D,5,Detail!$C:$C,3)</f>
        <v>937.5</v>
      </c>
      <c r="Z188" s="24">
        <f>SUMIFS(Detail!T:T,Detail!$A:$A,$B188,Detail!$D:$D,5,Detail!$C:$C,4)</f>
        <v>1062.5</v>
      </c>
      <c r="AA188" s="33">
        <f t="shared" si="319"/>
        <v>3437.5</v>
      </c>
      <c r="AB188" s="24">
        <f>SUMIFS(Detail!T:T,Detail!$A:$A,$B188,Detail!$D:$D,6,Detail!$C:$C,1)</f>
        <v>0</v>
      </c>
      <c r="AC188" s="24">
        <f>SUMIFS(Detail!T:T,Detail!$A:$A,$B188,Detail!$D:$D,6,Detail!$C:$C,2)</f>
        <v>0</v>
      </c>
      <c r="AD188" s="24">
        <f>SUMIFS(Detail!T:T,Detail!$A:$A,$B188,Detail!$D:$D,6,Detail!$C:$C,3)</f>
        <v>0</v>
      </c>
      <c r="AE188" s="24">
        <f>SUMIFS(Detail!T:T,Detail!$A:$A,$B188,Detail!$D:$D,6,Detail!$C:$C,4)</f>
        <v>0</v>
      </c>
      <c r="AF188" s="33">
        <f t="shared" si="320"/>
        <v>0</v>
      </c>
      <c r="AG188" s="24">
        <f>SUMIFS(Detail!T:T,Detail!$A:$A,$B188,Detail!$D:$D,7,Detail!$C:$C,1)</f>
        <v>0</v>
      </c>
      <c r="AH188" s="24">
        <f>SUMIFS(Detail!T:T,Detail!$A:$A,$B188,Detail!$D:$D,7,Detail!$C:$C,2)</f>
        <v>0</v>
      </c>
      <c r="AI188" s="24">
        <f>SUMIFS(Detail!T:T,Detail!$A:$A,$B188,Detail!$D:$D,7,Detail!$C:$C,3)</f>
        <v>0</v>
      </c>
      <c r="AJ188" s="24">
        <f>SUMIFS(Detail!T:T,Detail!$A:$A,$B188,Detail!$D:$D,7,Detail!$C:$C,4)</f>
        <v>0</v>
      </c>
      <c r="AK188" s="33">
        <f t="shared" si="321"/>
        <v>0</v>
      </c>
      <c r="AL188" s="24">
        <f>SUMIFS(Detail!T:T,Detail!$A:$A,$B188,Detail!$D:$D,8,Detail!$C:$C,1)</f>
        <v>0</v>
      </c>
      <c r="AM188" s="24">
        <f>SUMIFS(Detail!T:T,Detail!$A:$A,$B188,Detail!$D:$D,8,Detail!$C:$C,2)</f>
        <v>0</v>
      </c>
      <c r="AN188" s="24">
        <f>SUMIFS(Detail!T:T,Detail!$A:$A,$B188,Detail!$D:$D,8,Detail!$C:$C,3)</f>
        <v>0</v>
      </c>
      <c r="AO188" s="24">
        <f>SUMIFS(Detail!T:T,Detail!$A:$A,$B188,Detail!$D:$D,8,Detail!$C:$C,4)</f>
        <v>0</v>
      </c>
      <c r="AP188" s="33">
        <f t="shared" si="322"/>
        <v>0</v>
      </c>
      <c r="AQ188" s="24">
        <f>SUMIFS(Detail!T:T,Detail!$A:$A,$B188,Detail!$D:$D,9,Detail!$C:$C,1)</f>
        <v>0</v>
      </c>
      <c r="AR188" s="24">
        <f>SUMIFS(Detail!T:T,Detail!$A:$A,$B188,Detail!$D:$D,9,Detail!$C:$C,2)</f>
        <v>0</v>
      </c>
      <c r="AS188" s="24">
        <f>SUMIFS(Detail!T:T,Detail!$A:$A,$B188,Detail!$D:$D,9,Detail!$C:$C,3)</f>
        <v>0</v>
      </c>
      <c r="AT188" s="24">
        <f>SUMIFS(Detail!T:T,Detail!$A:$A,$B188,Detail!$D:$D,9,Detail!$C:$C,4)</f>
        <v>0</v>
      </c>
      <c r="AU188" s="33">
        <f t="shared" si="323"/>
        <v>0</v>
      </c>
      <c r="AV188" s="24">
        <f>SUMIFS(Detail!T:T,Detail!$A:$A,$B188,Detail!$D:$D,10,Detail!$C:$C,1)</f>
        <v>0</v>
      </c>
      <c r="AW188" s="24">
        <f>SUMIFS(Detail!T:T,Detail!$A:$A,$B188,Detail!$D:$D,10,Detail!$C:$C,2)</f>
        <v>0</v>
      </c>
      <c r="AX188" s="24">
        <f>SUMIFS(Detail!T:T,Detail!$A:$A,$B188,Detail!$D:$D,10,Detail!$C:$C,3)</f>
        <v>0</v>
      </c>
      <c r="AY188" s="24">
        <f>SUMIFS(Detail!T:T,Detail!$A:$A,$B188,Detail!$D:$D,10,Detail!$C:$C,4)</f>
        <v>0</v>
      </c>
      <c r="AZ188" s="33">
        <f t="shared" si="324"/>
        <v>0</v>
      </c>
      <c r="BA188" s="24">
        <f>SUMIFS(Detail!T:T,Detail!$A:$A,$B188,Detail!$D:$D,11,Detail!$C:$C,1)</f>
        <v>0</v>
      </c>
      <c r="BB188" s="24">
        <f>SUMIFS(Detail!T:T,Detail!$A:$A,$B188,Detail!$D:$D,11,Detail!$C:$C,2)</f>
        <v>0</v>
      </c>
      <c r="BC188" s="24">
        <f>SUMIFS(Detail!T:T,Detail!$A:$A,$B188,Detail!$D:$D,11,Detail!$C:$C,3)</f>
        <v>0</v>
      </c>
      <c r="BD188" s="24">
        <f>SUMIFS(Detail!T:T,Detail!$A:$A,$B188,Detail!$D:$D,11,Detail!$C:$C,4)</f>
        <v>0</v>
      </c>
      <c r="BE188" s="33">
        <f t="shared" si="325"/>
        <v>0</v>
      </c>
      <c r="BF188" s="24">
        <f>SUMIFS(Detail!T:T,Detail!$A:$A,$B188,Detail!$D:$D,12,Detail!$C:$C,1)</f>
        <v>0</v>
      </c>
      <c r="BG188" s="24">
        <f>SUMIFS(Detail!T:T,Detail!$A:$A,$B188,Detail!$D:$D,12,Detail!$C:$C,2)</f>
        <v>0</v>
      </c>
      <c r="BH188" s="24">
        <f>SUMIFS(Detail!T:T,Detail!$A:$A,$B188,Detail!$D:$D,12,Detail!$C:$C,3)</f>
        <v>0</v>
      </c>
      <c r="BI188" s="24">
        <f>SUMIFS(Detail!T:T,Detail!$A:$A,$B188,Detail!$D:$D,12,Detail!$C:$C,4)</f>
        <v>0</v>
      </c>
      <c r="BJ188" s="33">
        <f t="shared" si="326"/>
        <v>0</v>
      </c>
      <c r="BK188" s="24">
        <f>SUMIFS(Detail!T:T,Detail!$A:$A,$B188,Detail!$D:$D,13,Detail!$C:$C,1)</f>
        <v>0</v>
      </c>
      <c r="BL188" s="24">
        <f>SUMIFS(Detail!T:T,Detail!$A:$A,$B188,Detail!$D:$D,13,Detail!$C:$C,2)</f>
        <v>0</v>
      </c>
      <c r="BM188" s="24">
        <f>SUMIFS(Detail!T:T,Detail!$A:$A,$B188,Detail!$D:$D,13,Detail!$C:$C,3)</f>
        <v>0</v>
      </c>
      <c r="BN188" s="24">
        <f>SUMIFS(Detail!T:T,Detail!$A:$A,$B188,Detail!$D:$D,13,Detail!$C:$C,4)</f>
        <v>0</v>
      </c>
      <c r="BO188" s="33">
        <f t="shared" si="327"/>
        <v>0</v>
      </c>
      <c r="BP188" s="24">
        <f>SUMIFS(Detail!T:T,Detail!$A:$A,$B188,Detail!$D:$D,14,Detail!$C:$C,1)</f>
        <v>0</v>
      </c>
      <c r="BQ188" s="24">
        <f>SUMIFS(Detail!T:T,Detail!$A:$A,$B188,Detail!$D:$D,14,Detail!$C:$C,2)</f>
        <v>0</v>
      </c>
      <c r="BR188" s="24">
        <f>SUMIFS(Detail!T:T,Detail!$A:$A,$B188,Detail!$D:$D,14,Detail!$C:$C,3)</f>
        <v>0</v>
      </c>
      <c r="BS188" s="24">
        <f>SUMIFS(Detail!T:T,Detail!$A:$A,$B188,Detail!$D:$D,14,Detail!$C:$C,4)</f>
        <v>0</v>
      </c>
      <c r="BT188" s="33">
        <f t="shared" si="328"/>
        <v>0</v>
      </c>
      <c r="BU188" s="24">
        <f>SUMIFS(Detail!T:T,Detail!$A:$A,$B188,Detail!$D:$D,15,Detail!$C:$C,1)</f>
        <v>0</v>
      </c>
      <c r="BV188" s="24">
        <f>SUMIFS(Detail!T:T,Detail!$A:$A,$B188,Detail!$D:$D,15,Detail!$C:$C,2)</f>
        <v>0</v>
      </c>
      <c r="BW188" s="24">
        <f>SUMIFS(Detail!T:T,Detail!$A:$A,$B188,Detail!$D:$D,15,Detail!$C:$C,3)</f>
        <v>0</v>
      </c>
      <c r="BX188" s="24">
        <f>SUMIFS(Detail!T:T,Detail!$A:$A,$B188,Detail!$D:$D,15,Detail!$C:$C,4)</f>
        <v>0</v>
      </c>
      <c r="BY188" s="33">
        <f t="shared" si="329"/>
        <v>0</v>
      </c>
      <c r="BZ188" s="24">
        <f>SUMIFS(Detail!T:T,Detail!$A:$A,$B188,Detail!$D:$D,16,Detail!$C:$C,1)</f>
        <v>0</v>
      </c>
      <c r="CA188" s="24">
        <f>SUMIFS(Detail!T:T,Detail!$A:$A,$B188,Detail!$D:$D,16,Detail!$C:$C,2)</f>
        <v>0</v>
      </c>
      <c r="CB188" s="24">
        <f>SUMIFS(Detail!T:T,Detail!$A:$A,$B188,Detail!$D:$D,16,Detail!$C:$C,3)</f>
        <v>0</v>
      </c>
      <c r="CC188" s="24">
        <f>SUMIFS(Detail!T:T,Detail!$A:$A,$B188,Detail!$D:$D,16,Detail!$C:$C,4)</f>
        <v>0</v>
      </c>
      <c r="CD188" s="33">
        <f t="shared" si="330"/>
        <v>0</v>
      </c>
      <c r="CE188" s="24">
        <f>SUMIFS(Detail!T:T,Detail!$A:$A,$B188,Detail!$D:$D,17,Detail!$C:$C,1)</f>
        <v>0</v>
      </c>
      <c r="CF188" s="24">
        <f>SUMIFS(Detail!T:T,Detail!$A:$A,$B188,Detail!$D:$D,17,Detail!$C:$C,2)</f>
        <v>0</v>
      </c>
      <c r="CG188" s="24">
        <f>SUMIFS(Detail!T:T,Detail!$A:$A,$B188,Detail!$D:$D,17,Detail!$C:$C,3)</f>
        <v>0</v>
      </c>
      <c r="CH188" s="24">
        <f>SUMIFS(Detail!T:T,Detail!$A:$A,$B188,Detail!$D:$D,17,Detail!$C:$C,4)</f>
        <v>0</v>
      </c>
      <c r="CI188" s="33">
        <f t="shared" si="331"/>
        <v>0</v>
      </c>
      <c r="CJ188" s="24">
        <f>SUMIFS(Detail!T:T,Detail!$A:$A,$B188,Detail!$D:$D,18,Detail!$C:$C,1)</f>
        <v>0</v>
      </c>
      <c r="CK188" s="24">
        <f>SUMIFS(Detail!T:T,Detail!$A:$A,$B188,Detail!$D:$D,18,Detail!$C:$C,2)</f>
        <v>0</v>
      </c>
      <c r="CL188" s="24">
        <f>SUMIFS(Detail!T:T,Detail!$A:$A,$B188,Detail!$D:$D,18,Detail!$C:$C,3)</f>
        <v>0</v>
      </c>
      <c r="CM188" s="24">
        <f>SUMIFS(Detail!T:T,Detail!$A:$A,$B188,Detail!$D:$D,18,Detail!$C:$C,4)</f>
        <v>0</v>
      </c>
      <c r="CN188" s="33">
        <f t="shared" si="332"/>
        <v>0</v>
      </c>
      <c r="CO188" s="24">
        <f>SUMIFS(Detail!T:T,Detail!$A:$A,$B188,Detail!$D:$D,19,Detail!$C:$C,1)</f>
        <v>0</v>
      </c>
      <c r="CP188" s="24">
        <f>SUMIFS(Detail!T:T,Detail!$A:$A,$B188,Detail!$D:$D,19,Detail!$C:$C,2)</f>
        <v>0</v>
      </c>
      <c r="CQ188" s="24">
        <f>SUMIFS(Detail!T:T,Detail!$A:$A,$B188,Detail!$D:$D,19,Detail!$C:$C,3)</f>
        <v>0</v>
      </c>
      <c r="CR188" s="24">
        <f>SUMIFS(Detail!T:T,Detail!$A:$A,$B188,Detail!$D:$D,19,Detail!$C:$C,4)</f>
        <v>0</v>
      </c>
      <c r="CS188" s="33">
        <f t="shared" si="333"/>
        <v>0</v>
      </c>
      <c r="CT188" s="24">
        <f>SUMIFS(Detail!T:T,Detail!$A:$A,$B188,Detail!$D:$D,20,Detail!$C:$C,1)</f>
        <v>0</v>
      </c>
      <c r="CU188" s="24">
        <f>SUMIFS(Detail!T:T,Detail!$A:$A,$B188,Detail!$D:$D,20,Detail!$C:$C,2)</f>
        <v>0</v>
      </c>
      <c r="CV188" s="24">
        <f>SUMIFS(Detail!T:T,Detail!$A:$A,$B188,Detail!$D:$D,20,Detail!$C:$C,3)</f>
        <v>0</v>
      </c>
      <c r="CW188" s="24">
        <f>SUMIFS(Detail!T:T,Detail!$A:$A,$B188,Detail!$D:$D,20,Detail!$C:$C,4)</f>
        <v>0</v>
      </c>
      <c r="CX188" s="33">
        <f t="shared" si="334"/>
        <v>0</v>
      </c>
      <c r="CY188" s="24">
        <f>SUMIFS(Detail!T:T,Detail!$A:$A,$B188,Detail!$D:$D,21,Detail!$C:$C,1)</f>
        <v>0</v>
      </c>
      <c r="CZ188" s="24">
        <f>SUMIFS(Detail!T:T,Detail!$A:$A,$B188,Detail!$D:$D,21,Detail!$C:$C,2)</f>
        <v>0</v>
      </c>
      <c r="DA188" s="24">
        <f>SUMIFS(Detail!T:T,Detail!$A:$A,$B188,Detail!$D:$D,21,Detail!$C:$C,3)</f>
        <v>0</v>
      </c>
      <c r="DB188" s="24">
        <f>SUMIFS(Detail!T:T,Detail!$A:$A,$B188,Detail!$D:$D,21,Detail!$C:$C,4)</f>
        <v>0</v>
      </c>
      <c r="DC188" s="33">
        <f t="shared" si="335"/>
        <v>0</v>
      </c>
      <c r="DD188" s="86">
        <f>SUMIFS(Detail!T:T,Detail!$A:$A,$B188,Detail!$B:$B,"&gt;60")</f>
        <v>0</v>
      </c>
    </row>
    <row r="189" spans="1:108" x14ac:dyDescent="0.25">
      <c r="A189" t="s">
        <v>5429</v>
      </c>
      <c r="B189" s="32" t="s">
        <v>5125</v>
      </c>
      <c r="C189" s="24">
        <f>SUMIFS(Detail!T:T,Detail!$A:$A,$B189,Detail!$D:$D,1,Detail!$C:$C,1)</f>
        <v>0</v>
      </c>
      <c r="D189" s="24">
        <f>SUMIFS(Detail!T:T,Detail!$A:$A,$B189,Detail!$D:$D,1,Detail!$C:$C,2)</f>
        <v>0</v>
      </c>
      <c r="E189" s="24">
        <f>SUMIFS(Detail!T:T,Detail!$A:$A,$B189,Detail!$D:$D,1,Detail!$C:$C,3)</f>
        <v>0.41666666666666663</v>
      </c>
      <c r="F189" s="24">
        <f>SUMIFS(Detail!T:T,Detail!$A:$A,$B189,Detail!$D:$D,1,Detail!$C:$C,4)</f>
        <v>0.83333333333333337</v>
      </c>
      <c r="G189" s="33">
        <f t="shared" si="315"/>
        <v>1.25</v>
      </c>
      <c r="H189" s="24">
        <f>SUMIFS(Detail!T:T,Detail!$A:$A,$B189,Detail!$D:$D,2,Detail!$C:$C,1)</f>
        <v>24.166666666666671</v>
      </c>
      <c r="I189" s="24">
        <f>SUMIFS(Detail!T:T,Detail!$A:$A,$B189,Detail!$D:$D,2,Detail!$C:$C,2)</f>
        <v>55.833333333333343</v>
      </c>
      <c r="J189" s="24">
        <f>SUMIFS(Detail!T:T,Detail!$A:$A,$B189,Detail!$D:$D,2,Detail!$C:$C,3)</f>
        <v>65.4166666666667</v>
      </c>
      <c r="K189" s="24">
        <f>SUMIFS(Detail!T:T,Detail!$A:$A,$B189,Detail!$D:$D,2,Detail!$C:$C,4)</f>
        <v>66.666666666666686</v>
      </c>
      <c r="L189" s="33">
        <f t="shared" si="316"/>
        <v>212.0833333333334</v>
      </c>
      <c r="M189" s="24">
        <f>SUMIFS(Detail!T:T,Detail!$A:$A,$B189,Detail!$D:$D,3,Detail!$C:$C,1)</f>
        <v>78.333333333333343</v>
      </c>
      <c r="N189" s="24">
        <f>SUMIFS(Detail!T:T,Detail!$A:$A,$B189,Detail!$D:$D,3,Detail!$C:$C,2)</f>
        <v>94.166666666666686</v>
      </c>
      <c r="O189" s="24">
        <f>SUMIFS(Detail!T:T,Detail!$A:$A,$B189,Detail!$D:$D,3,Detail!$C:$C,3)</f>
        <v>99.166666666666686</v>
      </c>
      <c r="P189" s="24">
        <f>SUMIFS(Detail!T:T,Detail!$A:$A,$B189,Detail!$D:$D,3,Detail!$C:$C,4)</f>
        <v>100.00000000000011</v>
      </c>
      <c r="Q189" s="33">
        <f t="shared" si="317"/>
        <v>371.66666666666686</v>
      </c>
      <c r="R189" s="24">
        <f>SUMIFS(Detail!T:T,Detail!$A:$A,$B189,Detail!$D:$D,4,Detail!$C:$C,1)</f>
        <v>117.5</v>
      </c>
      <c r="S189" s="24">
        <f>SUMIFS(Detail!T:T,Detail!$A:$A,$B189,Detail!$D:$D,4,Detail!$C:$C,2)</f>
        <v>141.25</v>
      </c>
      <c r="T189" s="24">
        <f>SUMIFS(Detail!T:T,Detail!$A:$A,$B189,Detail!$D:$D,4,Detail!$C:$C,3)</f>
        <v>148.75</v>
      </c>
      <c r="U189" s="24">
        <f>SUMIFS(Detail!T:T,Detail!$A:$A,$B189,Detail!$D:$D,4,Detail!$C:$C,4)</f>
        <v>150</v>
      </c>
      <c r="V189" s="33">
        <f t="shared" si="318"/>
        <v>557.5</v>
      </c>
      <c r="W189" s="24">
        <f>SUMIFS(Detail!T:T,Detail!$A:$A,$B189,Detail!$D:$D,5,Detail!$C:$C,1)</f>
        <v>176.25</v>
      </c>
      <c r="X189" s="24">
        <f>SUMIFS(Detail!T:T,Detail!$A:$A,$B189,Detail!$D:$D,5,Detail!$C:$C,2)</f>
        <v>211.875</v>
      </c>
      <c r="Y189" s="24">
        <f>SUMIFS(Detail!T:T,Detail!$A:$A,$B189,Detail!$D:$D,5,Detail!$C:$C,3)</f>
        <v>223.125</v>
      </c>
      <c r="Z189" s="24">
        <f>SUMIFS(Detail!T:T,Detail!$A:$A,$B189,Detail!$D:$D,5,Detail!$C:$C,4)</f>
        <v>225</v>
      </c>
      <c r="AA189" s="33">
        <f t="shared" si="319"/>
        <v>836.25</v>
      </c>
      <c r="AB189" s="24">
        <f>SUMIFS(Detail!T:T,Detail!$A:$A,$B189,Detail!$D:$D,6,Detail!$C:$C,1)</f>
        <v>0</v>
      </c>
      <c r="AC189" s="24">
        <f>SUMIFS(Detail!T:T,Detail!$A:$A,$B189,Detail!$D:$D,6,Detail!$C:$C,2)</f>
        <v>0</v>
      </c>
      <c r="AD189" s="24">
        <f>SUMIFS(Detail!T:T,Detail!$A:$A,$B189,Detail!$D:$D,6,Detail!$C:$C,3)</f>
        <v>0</v>
      </c>
      <c r="AE189" s="24">
        <f>SUMIFS(Detail!T:T,Detail!$A:$A,$B189,Detail!$D:$D,6,Detail!$C:$C,4)</f>
        <v>0</v>
      </c>
      <c r="AF189" s="33">
        <f t="shared" si="320"/>
        <v>0</v>
      </c>
      <c r="AG189" s="24">
        <f>SUMIFS(Detail!T:T,Detail!$A:$A,$B189,Detail!$D:$D,7,Detail!$C:$C,1)</f>
        <v>0</v>
      </c>
      <c r="AH189" s="24">
        <f>SUMIFS(Detail!T:T,Detail!$A:$A,$B189,Detail!$D:$D,7,Detail!$C:$C,2)</f>
        <v>0</v>
      </c>
      <c r="AI189" s="24">
        <f>SUMIFS(Detail!T:T,Detail!$A:$A,$B189,Detail!$D:$D,7,Detail!$C:$C,3)</f>
        <v>0</v>
      </c>
      <c r="AJ189" s="24">
        <f>SUMIFS(Detail!T:T,Detail!$A:$A,$B189,Detail!$D:$D,7,Detail!$C:$C,4)</f>
        <v>0</v>
      </c>
      <c r="AK189" s="33">
        <f t="shared" si="321"/>
        <v>0</v>
      </c>
      <c r="AL189" s="24">
        <f>SUMIFS(Detail!T:T,Detail!$A:$A,$B189,Detail!$D:$D,8,Detail!$C:$C,1)</f>
        <v>0</v>
      </c>
      <c r="AM189" s="24">
        <f>SUMIFS(Detail!T:T,Detail!$A:$A,$B189,Detail!$D:$D,8,Detail!$C:$C,2)</f>
        <v>0</v>
      </c>
      <c r="AN189" s="24">
        <f>SUMIFS(Detail!T:T,Detail!$A:$A,$B189,Detail!$D:$D,8,Detail!$C:$C,3)</f>
        <v>0</v>
      </c>
      <c r="AO189" s="24">
        <f>SUMIFS(Detail!T:T,Detail!$A:$A,$B189,Detail!$D:$D,8,Detail!$C:$C,4)</f>
        <v>0</v>
      </c>
      <c r="AP189" s="33">
        <f t="shared" si="322"/>
        <v>0</v>
      </c>
      <c r="AQ189" s="24">
        <f>SUMIFS(Detail!T:T,Detail!$A:$A,$B189,Detail!$D:$D,9,Detail!$C:$C,1)</f>
        <v>0</v>
      </c>
      <c r="AR189" s="24">
        <f>SUMIFS(Detail!T:T,Detail!$A:$A,$B189,Detail!$D:$D,9,Detail!$C:$C,2)</f>
        <v>0</v>
      </c>
      <c r="AS189" s="24">
        <f>SUMIFS(Detail!T:T,Detail!$A:$A,$B189,Detail!$D:$D,9,Detail!$C:$C,3)</f>
        <v>0</v>
      </c>
      <c r="AT189" s="24">
        <f>SUMIFS(Detail!T:T,Detail!$A:$A,$B189,Detail!$D:$D,9,Detail!$C:$C,4)</f>
        <v>0</v>
      </c>
      <c r="AU189" s="33">
        <f t="shared" si="323"/>
        <v>0</v>
      </c>
      <c r="AV189" s="24">
        <f>SUMIFS(Detail!T:T,Detail!$A:$A,$B189,Detail!$D:$D,10,Detail!$C:$C,1)</f>
        <v>0</v>
      </c>
      <c r="AW189" s="24">
        <f>SUMIFS(Detail!T:T,Detail!$A:$A,$B189,Detail!$D:$D,10,Detail!$C:$C,2)</f>
        <v>0</v>
      </c>
      <c r="AX189" s="24">
        <f>SUMIFS(Detail!T:T,Detail!$A:$A,$B189,Detail!$D:$D,10,Detail!$C:$C,3)</f>
        <v>0</v>
      </c>
      <c r="AY189" s="24">
        <f>SUMIFS(Detail!T:T,Detail!$A:$A,$B189,Detail!$D:$D,10,Detail!$C:$C,4)</f>
        <v>0</v>
      </c>
      <c r="AZ189" s="33">
        <f t="shared" si="324"/>
        <v>0</v>
      </c>
      <c r="BA189" s="24">
        <f>SUMIFS(Detail!T:T,Detail!$A:$A,$B189,Detail!$D:$D,11,Detail!$C:$C,1)</f>
        <v>0</v>
      </c>
      <c r="BB189" s="24">
        <f>SUMIFS(Detail!T:T,Detail!$A:$A,$B189,Detail!$D:$D,11,Detail!$C:$C,2)</f>
        <v>0</v>
      </c>
      <c r="BC189" s="24">
        <f>SUMIFS(Detail!T:T,Detail!$A:$A,$B189,Detail!$D:$D,11,Detail!$C:$C,3)</f>
        <v>0</v>
      </c>
      <c r="BD189" s="24">
        <f>SUMIFS(Detail!T:T,Detail!$A:$A,$B189,Detail!$D:$D,11,Detail!$C:$C,4)</f>
        <v>0</v>
      </c>
      <c r="BE189" s="33">
        <f t="shared" si="325"/>
        <v>0</v>
      </c>
      <c r="BF189" s="24">
        <f>SUMIFS(Detail!T:T,Detail!$A:$A,$B189,Detail!$D:$D,12,Detail!$C:$C,1)</f>
        <v>0</v>
      </c>
      <c r="BG189" s="24">
        <f>SUMIFS(Detail!T:T,Detail!$A:$A,$B189,Detail!$D:$D,12,Detail!$C:$C,2)</f>
        <v>0</v>
      </c>
      <c r="BH189" s="24">
        <f>SUMIFS(Detail!T:T,Detail!$A:$A,$B189,Detail!$D:$D,12,Detail!$C:$C,3)</f>
        <v>0</v>
      </c>
      <c r="BI189" s="24">
        <f>SUMIFS(Detail!T:T,Detail!$A:$A,$B189,Detail!$D:$D,12,Detail!$C:$C,4)</f>
        <v>0</v>
      </c>
      <c r="BJ189" s="33">
        <f t="shared" si="326"/>
        <v>0</v>
      </c>
      <c r="BK189" s="24">
        <f>SUMIFS(Detail!T:T,Detail!$A:$A,$B189,Detail!$D:$D,13,Detail!$C:$C,1)</f>
        <v>0</v>
      </c>
      <c r="BL189" s="24">
        <f>SUMIFS(Detail!T:T,Detail!$A:$A,$B189,Detail!$D:$D,13,Detail!$C:$C,2)</f>
        <v>0</v>
      </c>
      <c r="BM189" s="24">
        <f>SUMIFS(Detail!T:T,Detail!$A:$A,$B189,Detail!$D:$D,13,Detail!$C:$C,3)</f>
        <v>0</v>
      </c>
      <c r="BN189" s="24">
        <f>SUMIFS(Detail!T:T,Detail!$A:$A,$B189,Detail!$D:$D,13,Detail!$C:$C,4)</f>
        <v>0</v>
      </c>
      <c r="BO189" s="33">
        <f t="shared" si="327"/>
        <v>0</v>
      </c>
      <c r="BP189" s="24">
        <f>SUMIFS(Detail!T:T,Detail!$A:$A,$B189,Detail!$D:$D,14,Detail!$C:$C,1)</f>
        <v>0</v>
      </c>
      <c r="BQ189" s="24">
        <f>SUMIFS(Detail!T:T,Detail!$A:$A,$B189,Detail!$D:$D,14,Detail!$C:$C,2)</f>
        <v>0</v>
      </c>
      <c r="BR189" s="24">
        <f>SUMIFS(Detail!T:T,Detail!$A:$A,$B189,Detail!$D:$D,14,Detail!$C:$C,3)</f>
        <v>0</v>
      </c>
      <c r="BS189" s="24">
        <f>SUMIFS(Detail!T:T,Detail!$A:$A,$B189,Detail!$D:$D,14,Detail!$C:$C,4)</f>
        <v>0</v>
      </c>
      <c r="BT189" s="33">
        <f t="shared" si="328"/>
        <v>0</v>
      </c>
      <c r="BU189" s="24">
        <f>SUMIFS(Detail!T:T,Detail!$A:$A,$B189,Detail!$D:$D,15,Detail!$C:$C,1)</f>
        <v>0</v>
      </c>
      <c r="BV189" s="24">
        <f>SUMIFS(Detail!T:T,Detail!$A:$A,$B189,Detail!$D:$D,15,Detail!$C:$C,2)</f>
        <v>0</v>
      </c>
      <c r="BW189" s="24">
        <f>SUMIFS(Detail!T:T,Detail!$A:$A,$B189,Detail!$D:$D,15,Detail!$C:$C,3)</f>
        <v>0</v>
      </c>
      <c r="BX189" s="24">
        <f>SUMIFS(Detail!T:T,Detail!$A:$A,$B189,Detail!$D:$D,15,Detail!$C:$C,4)</f>
        <v>0</v>
      </c>
      <c r="BY189" s="33">
        <f t="shared" si="329"/>
        <v>0</v>
      </c>
      <c r="BZ189" s="24">
        <f>SUMIFS(Detail!T:T,Detail!$A:$A,$B189,Detail!$D:$D,16,Detail!$C:$C,1)</f>
        <v>0</v>
      </c>
      <c r="CA189" s="24">
        <f>SUMIFS(Detail!T:T,Detail!$A:$A,$B189,Detail!$D:$D,16,Detail!$C:$C,2)</f>
        <v>0</v>
      </c>
      <c r="CB189" s="24">
        <f>SUMIFS(Detail!T:T,Detail!$A:$A,$B189,Detail!$D:$D,16,Detail!$C:$C,3)</f>
        <v>0</v>
      </c>
      <c r="CC189" s="24">
        <f>SUMIFS(Detail!T:T,Detail!$A:$A,$B189,Detail!$D:$D,16,Detail!$C:$C,4)</f>
        <v>0</v>
      </c>
      <c r="CD189" s="33">
        <f t="shared" si="330"/>
        <v>0</v>
      </c>
      <c r="CE189" s="24">
        <f>SUMIFS(Detail!T:T,Detail!$A:$A,$B189,Detail!$D:$D,17,Detail!$C:$C,1)</f>
        <v>0</v>
      </c>
      <c r="CF189" s="24">
        <f>SUMIFS(Detail!T:T,Detail!$A:$A,$B189,Detail!$D:$D,17,Detail!$C:$C,2)</f>
        <v>0</v>
      </c>
      <c r="CG189" s="24">
        <f>SUMIFS(Detail!T:T,Detail!$A:$A,$B189,Detail!$D:$D,17,Detail!$C:$C,3)</f>
        <v>0</v>
      </c>
      <c r="CH189" s="24">
        <f>SUMIFS(Detail!T:T,Detail!$A:$A,$B189,Detail!$D:$D,17,Detail!$C:$C,4)</f>
        <v>0</v>
      </c>
      <c r="CI189" s="33">
        <f t="shared" si="331"/>
        <v>0</v>
      </c>
      <c r="CJ189" s="24">
        <f>SUMIFS(Detail!T:T,Detail!$A:$A,$B189,Detail!$D:$D,18,Detail!$C:$C,1)</f>
        <v>0</v>
      </c>
      <c r="CK189" s="24">
        <f>SUMIFS(Detail!T:T,Detail!$A:$A,$B189,Detail!$D:$D,18,Detail!$C:$C,2)</f>
        <v>0</v>
      </c>
      <c r="CL189" s="24">
        <f>SUMIFS(Detail!T:T,Detail!$A:$A,$B189,Detail!$D:$D,18,Detail!$C:$C,3)</f>
        <v>0</v>
      </c>
      <c r="CM189" s="24">
        <f>SUMIFS(Detail!T:T,Detail!$A:$A,$B189,Detail!$D:$D,18,Detail!$C:$C,4)</f>
        <v>0</v>
      </c>
      <c r="CN189" s="33">
        <f t="shared" si="332"/>
        <v>0</v>
      </c>
      <c r="CO189" s="24">
        <f>SUMIFS(Detail!T:T,Detail!$A:$A,$B189,Detail!$D:$D,19,Detail!$C:$C,1)</f>
        <v>0</v>
      </c>
      <c r="CP189" s="24">
        <f>SUMIFS(Detail!T:T,Detail!$A:$A,$B189,Detail!$D:$D,19,Detail!$C:$C,2)</f>
        <v>0</v>
      </c>
      <c r="CQ189" s="24">
        <f>SUMIFS(Detail!T:T,Detail!$A:$A,$B189,Detail!$D:$D,19,Detail!$C:$C,3)</f>
        <v>0</v>
      </c>
      <c r="CR189" s="24">
        <f>SUMIFS(Detail!T:T,Detail!$A:$A,$B189,Detail!$D:$D,19,Detail!$C:$C,4)</f>
        <v>0</v>
      </c>
      <c r="CS189" s="33">
        <f t="shared" si="333"/>
        <v>0</v>
      </c>
      <c r="CT189" s="24">
        <f>SUMIFS(Detail!T:T,Detail!$A:$A,$B189,Detail!$D:$D,20,Detail!$C:$C,1)</f>
        <v>0</v>
      </c>
      <c r="CU189" s="24">
        <f>SUMIFS(Detail!T:T,Detail!$A:$A,$B189,Detail!$D:$D,20,Detail!$C:$C,2)</f>
        <v>0</v>
      </c>
      <c r="CV189" s="24">
        <f>SUMIFS(Detail!T:T,Detail!$A:$A,$B189,Detail!$D:$D,20,Detail!$C:$C,3)</f>
        <v>0</v>
      </c>
      <c r="CW189" s="24">
        <f>SUMIFS(Detail!T:T,Detail!$A:$A,$B189,Detail!$D:$D,20,Detail!$C:$C,4)</f>
        <v>0</v>
      </c>
      <c r="CX189" s="33">
        <f t="shared" si="334"/>
        <v>0</v>
      </c>
      <c r="CY189" s="24">
        <f>SUMIFS(Detail!T:T,Detail!$A:$A,$B189,Detail!$D:$D,21,Detail!$C:$C,1)</f>
        <v>0</v>
      </c>
      <c r="CZ189" s="24">
        <f>SUMIFS(Detail!T:T,Detail!$A:$A,$B189,Detail!$D:$D,21,Detail!$C:$C,2)</f>
        <v>0</v>
      </c>
      <c r="DA189" s="24">
        <f>SUMIFS(Detail!T:T,Detail!$A:$A,$B189,Detail!$D:$D,21,Detail!$C:$C,3)</f>
        <v>0</v>
      </c>
      <c r="DB189" s="24">
        <f>SUMIFS(Detail!T:T,Detail!$A:$A,$B189,Detail!$D:$D,21,Detail!$C:$C,4)</f>
        <v>0</v>
      </c>
      <c r="DC189" s="33">
        <f t="shared" si="335"/>
        <v>0</v>
      </c>
      <c r="DD189" s="86">
        <f>SUMIFS(Detail!T:T,Detail!$A:$A,$B189,Detail!$B:$B,"&gt;60")</f>
        <v>0</v>
      </c>
    </row>
    <row r="190" spans="1:108" x14ac:dyDescent="0.25">
      <c r="A190" t="s">
        <v>5430</v>
      </c>
      <c r="B190" s="32" t="s">
        <v>5126</v>
      </c>
      <c r="C190" s="24">
        <f>SUMIFS(Detail!T:T,Detail!$A:$A,$B190,Detail!$D:$D,1,Detail!$C:$C,1)</f>
        <v>0</v>
      </c>
      <c r="D190" s="24">
        <f>SUMIFS(Detail!T:T,Detail!$A:$A,$B190,Detail!$D:$D,1,Detail!$C:$C,2)</f>
        <v>0</v>
      </c>
      <c r="E190" s="24">
        <f>SUMIFS(Detail!T:T,Detail!$A:$A,$B190,Detail!$D:$D,1,Detail!$C:$C,3)</f>
        <v>0.83333333333333326</v>
      </c>
      <c r="F190" s="24">
        <f>SUMIFS(Detail!T:T,Detail!$A:$A,$B190,Detail!$D:$D,1,Detail!$C:$C,4)</f>
        <v>3.6666666666666665</v>
      </c>
      <c r="G190" s="33">
        <f t="shared" si="315"/>
        <v>4.5</v>
      </c>
      <c r="H190" s="24">
        <f>SUMIFS(Detail!T:T,Detail!$A:$A,$B190,Detail!$D:$D,2,Detail!$C:$C,1)</f>
        <v>12.333333333333332</v>
      </c>
      <c r="I190" s="24">
        <f>SUMIFS(Detail!T:T,Detail!$A:$A,$B190,Detail!$D:$D,2,Detail!$C:$C,2)</f>
        <v>27.333333333333332</v>
      </c>
      <c r="J190" s="24">
        <f>SUMIFS(Detail!T:T,Detail!$A:$A,$B190,Detail!$D:$D,2,Detail!$C:$C,3)</f>
        <v>44.833333333333336</v>
      </c>
      <c r="K190" s="24">
        <f>SUMIFS(Detail!T:T,Detail!$A:$A,$B190,Detail!$D:$D,2,Detail!$C:$C,4)</f>
        <v>62</v>
      </c>
      <c r="L190" s="33">
        <f t="shared" si="316"/>
        <v>146.5</v>
      </c>
      <c r="M190" s="24">
        <f>SUMIFS(Detail!T:T,Detail!$A:$A,$B190,Detail!$D:$D,3,Detail!$C:$C,1)</f>
        <v>67.333333333333343</v>
      </c>
      <c r="N190" s="24">
        <f>SUMIFS(Detail!T:T,Detail!$A:$A,$B190,Detail!$D:$D,3,Detail!$C:$C,2)</f>
        <v>69.666666666666657</v>
      </c>
      <c r="O190" s="24">
        <f>SUMIFS(Detail!T:T,Detail!$A:$A,$B190,Detail!$D:$D,3,Detail!$C:$C,3)</f>
        <v>81.333333333333314</v>
      </c>
      <c r="P190" s="24">
        <f>SUMIFS(Detail!T:T,Detail!$A:$A,$B190,Detail!$D:$D,3,Detail!$C:$C,4)</f>
        <v>98.000000000000057</v>
      </c>
      <c r="Q190" s="33">
        <f t="shared" si="317"/>
        <v>316.33333333333337</v>
      </c>
      <c r="R190" s="24">
        <f>SUMIFS(Detail!T:T,Detail!$A:$A,$B190,Detail!$D:$D,4,Detail!$C:$C,1)</f>
        <v>124</v>
      </c>
      <c r="S190" s="24">
        <f>SUMIFS(Detail!T:T,Detail!$A:$A,$B190,Detail!$D:$D,4,Detail!$C:$C,2)</f>
        <v>134.66666666666663</v>
      </c>
      <c r="T190" s="24">
        <f>SUMIFS(Detail!T:T,Detail!$A:$A,$B190,Detail!$D:$D,4,Detail!$C:$C,3)</f>
        <v>139.33333333333326</v>
      </c>
      <c r="U190" s="24">
        <f>SUMIFS(Detail!T:T,Detail!$A:$A,$B190,Detail!$D:$D,4,Detail!$C:$C,4)</f>
        <v>162.66666666666652</v>
      </c>
      <c r="V190" s="33">
        <f t="shared" si="318"/>
        <v>560.6666666666664</v>
      </c>
      <c r="W190" s="24">
        <f>SUMIFS(Detail!T:T,Detail!$A:$A,$B190,Detail!$D:$D,5,Detail!$C:$C,1)</f>
        <v>196</v>
      </c>
      <c r="X190" s="24">
        <f>SUMIFS(Detail!T:T,Detail!$A:$A,$B190,Detail!$D:$D,5,Detail!$C:$C,2)</f>
        <v>248.00000000000023</v>
      </c>
      <c r="Y190" s="24">
        <f>SUMIFS(Detail!T:T,Detail!$A:$A,$B190,Detail!$D:$D,5,Detail!$C:$C,3)</f>
        <v>269.33333333333348</v>
      </c>
      <c r="Z190" s="24">
        <f>SUMIFS(Detail!T:T,Detail!$A:$A,$B190,Detail!$D:$D,5,Detail!$C:$C,4)</f>
        <v>278.66666666666652</v>
      </c>
      <c r="AA190" s="33">
        <f t="shared" si="319"/>
        <v>992.00000000000023</v>
      </c>
      <c r="AB190" s="24">
        <f>SUMIFS(Detail!T:T,Detail!$A:$A,$B190,Detail!$D:$D,6,Detail!$C:$C,1)</f>
        <v>0</v>
      </c>
      <c r="AC190" s="24">
        <f>SUMIFS(Detail!T:T,Detail!$A:$A,$B190,Detail!$D:$D,6,Detail!$C:$C,2)</f>
        <v>0</v>
      </c>
      <c r="AD190" s="24">
        <f>SUMIFS(Detail!T:T,Detail!$A:$A,$B190,Detail!$D:$D,6,Detail!$C:$C,3)</f>
        <v>0</v>
      </c>
      <c r="AE190" s="24">
        <f>SUMIFS(Detail!T:T,Detail!$A:$A,$B190,Detail!$D:$D,6,Detail!$C:$C,4)</f>
        <v>0</v>
      </c>
      <c r="AF190" s="33">
        <f t="shared" si="320"/>
        <v>0</v>
      </c>
      <c r="AG190" s="24">
        <f>SUMIFS(Detail!T:T,Detail!$A:$A,$B190,Detail!$D:$D,7,Detail!$C:$C,1)</f>
        <v>0</v>
      </c>
      <c r="AH190" s="24">
        <f>SUMIFS(Detail!T:T,Detail!$A:$A,$B190,Detail!$D:$D,7,Detail!$C:$C,2)</f>
        <v>0</v>
      </c>
      <c r="AI190" s="24">
        <f>SUMIFS(Detail!T:T,Detail!$A:$A,$B190,Detail!$D:$D,7,Detail!$C:$C,3)</f>
        <v>0</v>
      </c>
      <c r="AJ190" s="24">
        <f>SUMIFS(Detail!T:T,Detail!$A:$A,$B190,Detail!$D:$D,7,Detail!$C:$C,4)</f>
        <v>0</v>
      </c>
      <c r="AK190" s="33">
        <f t="shared" si="321"/>
        <v>0</v>
      </c>
      <c r="AL190" s="24">
        <f>SUMIFS(Detail!T:T,Detail!$A:$A,$B190,Detail!$D:$D,8,Detail!$C:$C,1)</f>
        <v>0</v>
      </c>
      <c r="AM190" s="24">
        <f>SUMIFS(Detail!T:T,Detail!$A:$A,$B190,Detail!$D:$D,8,Detail!$C:$C,2)</f>
        <v>0</v>
      </c>
      <c r="AN190" s="24">
        <f>SUMIFS(Detail!T:T,Detail!$A:$A,$B190,Detail!$D:$D,8,Detail!$C:$C,3)</f>
        <v>0</v>
      </c>
      <c r="AO190" s="24">
        <f>SUMIFS(Detail!T:T,Detail!$A:$A,$B190,Detail!$D:$D,8,Detail!$C:$C,4)</f>
        <v>0</v>
      </c>
      <c r="AP190" s="33">
        <f t="shared" si="322"/>
        <v>0</v>
      </c>
      <c r="AQ190" s="24">
        <f>SUMIFS(Detail!T:T,Detail!$A:$A,$B190,Detail!$D:$D,9,Detail!$C:$C,1)</f>
        <v>0</v>
      </c>
      <c r="AR190" s="24">
        <f>SUMIFS(Detail!T:T,Detail!$A:$A,$B190,Detail!$D:$D,9,Detail!$C:$C,2)</f>
        <v>0</v>
      </c>
      <c r="AS190" s="24">
        <f>SUMIFS(Detail!T:T,Detail!$A:$A,$B190,Detail!$D:$D,9,Detail!$C:$C,3)</f>
        <v>0</v>
      </c>
      <c r="AT190" s="24">
        <f>SUMIFS(Detail!T:T,Detail!$A:$A,$B190,Detail!$D:$D,9,Detail!$C:$C,4)</f>
        <v>0</v>
      </c>
      <c r="AU190" s="33">
        <f t="shared" si="323"/>
        <v>0</v>
      </c>
      <c r="AV190" s="24">
        <f>SUMIFS(Detail!T:T,Detail!$A:$A,$B190,Detail!$D:$D,10,Detail!$C:$C,1)</f>
        <v>0</v>
      </c>
      <c r="AW190" s="24">
        <f>SUMIFS(Detail!T:T,Detail!$A:$A,$B190,Detail!$D:$D,10,Detail!$C:$C,2)</f>
        <v>0</v>
      </c>
      <c r="AX190" s="24">
        <f>SUMIFS(Detail!T:T,Detail!$A:$A,$B190,Detail!$D:$D,10,Detail!$C:$C,3)</f>
        <v>0</v>
      </c>
      <c r="AY190" s="24">
        <f>SUMIFS(Detail!T:T,Detail!$A:$A,$B190,Detail!$D:$D,10,Detail!$C:$C,4)</f>
        <v>0</v>
      </c>
      <c r="AZ190" s="33">
        <f t="shared" si="324"/>
        <v>0</v>
      </c>
      <c r="BA190" s="24">
        <f>SUMIFS(Detail!T:T,Detail!$A:$A,$B190,Detail!$D:$D,11,Detail!$C:$C,1)</f>
        <v>0</v>
      </c>
      <c r="BB190" s="24">
        <f>SUMIFS(Detail!T:T,Detail!$A:$A,$B190,Detail!$D:$D,11,Detail!$C:$C,2)</f>
        <v>0</v>
      </c>
      <c r="BC190" s="24">
        <f>SUMIFS(Detail!T:T,Detail!$A:$A,$B190,Detail!$D:$D,11,Detail!$C:$C,3)</f>
        <v>0</v>
      </c>
      <c r="BD190" s="24">
        <f>SUMIFS(Detail!T:T,Detail!$A:$A,$B190,Detail!$D:$D,11,Detail!$C:$C,4)</f>
        <v>0</v>
      </c>
      <c r="BE190" s="33">
        <f t="shared" si="325"/>
        <v>0</v>
      </c>
      <c r="BF190" s="24">
        <f>SUMIFS(Detail!T:T,Detail!$A:$A,$B190,Detail!$D:$D,12,Detail!$C:$C,1)</f>
        <v>0</v>
      </c>
      <c r="BG190" s="24">
        <f>SUMIFS(Detail!T:T,Detail!$A:$A,$B190,Detail!$D:$D,12,Detail!$C:$C,2)</f>
        <v>0</v>
      </c>
      <c r="BH190" s="24">
        <f>SUMIFS(Detail!T:T,Detail!$A:$A,$B190,Detail!$D:$D,12,Detail!$C:$C,3)</f>
        <v>0</v>
      </c>
      <c r="BI190" s="24">
        <f>SUMIFS(Detail!T:T,Detail!$A:$A,$B190,Detail!$D:$D,12,Detail!$C:$C,4)</f>
        <v>0</v>
      </c>
      <c r="BJ190" s="33">
        <f t="shared" si="326"/>
        <v>0</v>
      </c>
      <c r="BK190" s="24">
        <f>SUMIFS(Detail!T:T,Detail!$A:$A,$B190,Detail!$D:$D,13,Detail!$C:$C,1)</f>
        <v>0</v>
      </c>
      <c r="BL190" s="24">
        <f>SUMIFS(Detail!T:T,Detail!$A:$A,$B190,Detail!$D:$D,13,Detail!$C:$C,2)</f>
        <v>0</v>
      </c>
      <c r="BM190" s="24">
        <f>SUMIFS(Detail!T:T,Detail!$A:$A,$B190,Detail!$D:$D,13,Detail!$C:$C,3)</f>
        <v>0</v>
      </c>
      <c r="BN190" s="24">
        <f>SUMIFS(Detail!T:T,Detail!$A:$A,$B190,Detail!$D:$D,13,Detail!$C:$C,4)</f>
        <v>0</v>
      </c>
      <c r="BO190" s="33">
        <f t="shared" si="327"/>
        <v>0</v>
      </c>
      <c r="BP190" s="24">
        <f>SUMIFS(Detail!T:T,Detail!$A:$A,$B190,Detail!$D:$D,14,Detail!$C:$C,1)</f>
        <v>0</v>
      </c>
      <c r="BQ190" s="24">
        <f>SUMIFS(Detail!T:T,Detail!$A:$A,$B190,Detail!$D:$D,14,Detail!$C:$C,2)</f>
        <v>0</v>
      </c>
      <c r="BR190" s="24">
        <f>SUMIFS(Detail!T:T,Detail!$A:$A,$B190,Detail!$D:$D,14,Detail!$C:$C,3)</f>
        <v>0</v>
      </c>
      <c r="BS190" s="24">
        <f>SUMIFS(Detail!T:T,Detail!$A:$A,$B190,Detail!$D:$D,14,Detail!$C:$C,4)</f>
        <v>0</v>
      </c>
      <c r="BT190" s="33">
        <f t="shared" si="328"/>
        <v>0</v>
      </c>
      <c r="BU190" s="24">
        <f>SUMIFS(Detail!T:T,Detail!$A:$A,$B190,Detail!$D:$D,15,Detail!$C:$C,1)</f>
        <v>0</v>
      </c>
      <c r="BV190" s="24">
        <f>SUMIFS(Detail!T:T,Detail!$A:$A,$B190,Detail!$D:$D,15,Detail!$C:$C,2)</f>
        <v>0</v>
      </c>
      <c r="BW190" s="24">
        <f>SUMIFS(Detail!T:T,Detail!$A:$A,$B190,Detail!$D:$D,15,Detail!$C:$C,3)</f>
        <v>0</v>
      </c>
      <c r="BX190" s="24">
        <f>SUMIFS(Detail!T:T,Detail!$A:$A,$B190,Detail!$D:$D,15,Detail!$C:$C,4)</f>
        <v>0</v>
      </c>
      <c r="BY190" s="33">
        <f t="shared" si="329"/>
        <v>0</v>
      </c>
      <c r="BZ190" s="24">
        <f>SUMIFS(Detail!T:T,Detail!$A:$A,$B190,Detail!$D:$D,16,Detail!$C:$C,1)</f>
        <v>0</v>
      </c>
      <c r="CA190" s="24">
        <f>SUMIFS(Detail!T:T,Detail!$A:$A,$B190,Detail!$D:$D,16,Detail!$C:$C,2)</f>
        <v>0</v>
      </c>
      <c r="CB190" s="24">
        <f>SUMIFS(Detail!T:T,Detail!$A:$A,$B190,Detail!$D:$D,16,Detail!$C:$C,3)</f>
        <v>0</v>
      </c>
      <c r="CC190" s="24">
        <f>SUMIFS(Detail!T:T,Detail!$A:$A,$B190,Detail!$D:$D,16,Detail!$C:$C,4)</f>
        <v>0</v>
      </c>
      <c r="CD190" s="33">
        <f t="shared" si="330"/>
        <v>0</v>
      </c>
      <c r="CE190" s="24">
        <f>SUMIFS(Detail!T:T,Detail!$A:$A,$B190,Detail!$D:$D,17,Detail!$C:$C,1)</f>
        <v>0</v>
      </c>
      <c r="CF190" s="24">
        <f>SUMIFS(Detail!T:T,Detail!$A:$A,$B190,Detail!$D:$D,17,Detail!$C:$C,2)</f>
        <v>0</v>
      </c>
      <c r="CG190" s="24">
        <f>SUMIFS(Detail!T:T,Detail!$A:$A,$B190,Detail!$D:$D,17,Detail!$C:$C,3)</f>
        <v>0</v>
      </c>
      <c r="CH190" s="24">
        <f>SUMIFS(Detail!T:T,Detail!$A:$A,$B190,Detail!$D:$D,17,Detail!$C:$C,4)</f>
        <v>0</v>
      </c>
      <c r="CI190" s="33">
        <f t="shared" si="331"/>
        <v>0</v>
      </c>
      <c r="CJ190" s="24">
        <f>SUMIFS(Detail!T:T,Detail!$A:$A,$B190,Detail!$D:$D,18,Detail!$C:$C,1)</f>
        <v>0</v>
      </c>
      <c r="CK190" s="24">
        <f>SUMIFS(Detail!T:T,Detail!$A:$A,$B190,Detail!$D:$D,18,Detail!$C:$C,2)</f>
        <v>0</v>
      </c>
      <c r="CL190" s="24">
        <f>SUMIFS(Detail!T:T,Detail!$A:$A,$B190,Detail!$D:$D,18,Detail!$C:$C,3)</f>
        <v>0</v>
      </c>
      <c r="CM190" s="24">
        <f>SUMIFS(Detail!T:T,Detail!$A:$A,$B190,Detail!$D:$D,18,Detail!$C:$C,4)</f>
        <v>0</v>
      </c>
      <c r="CN190" s="33">
        <f t="shared" si="332"/>
        <v>0</v>
      </c>
      <c r="CO190" s="24">
        <f>SUMIFS(Detail!T:T,Detail!$A:$A,$B190,Detail!$D:$D,19,Detail!$C:$C,1)</f>
        <v>0</v>
      </c>
      <c r="CP190" s="24">
        <f>SUMIFS(Detail!T:T,Detail!$A:$A,$B190,Detail!$D:$D,19,Detail!$C:$C,2)</f>
        <v>0</v>
      </c>
      <c r="CQ190" s="24">
        <f>SUMIFS(Detail!T:T,Detail!$A:$A,$B190,Detail!$D:$D,19,Detail!$C:$C,3)</f>
        <v>0</v>
      </c>
      <c r="CR190" s="24">
        <f>SUMIFS(Detail!T:T,Detail!$A:$A,$B190,Detail!$D:$D,19,Detail!$C:$C,4)</f>
        <v>0</v>
      </c>
      <c r="CS190" s="33">
        <f t="shared" si="333"/>
        <v>0</v>
      </c>
      <c r="CT190" s="24">
        <f>SUMIFS(Detail!T:T,Detail!$A:$A,$B190,Detail!$D:$D,20,Detail!$C:$C,1)</f>
        <v>0</v>
      </c>
      <c r="CU190" s="24">
        <f>SUMIFS(Detail!T:T,Detail!$A:$A,$B190,Detail!$D:$D,20,Detail!$C:$C,2)</f>
        <v>0</v>
      </c>
      <c r="CV190" s="24">
        <f>SUMIFS(Detail!T:T,Detail!$A:$A,$B190,Detail!$D:$D,20,Detail!$C:$C,3)</f>
        <v>0</v>
      </c>
      <c r="CW190" s="24">
        <f>SUMIFS(Detail!T:T,Detail!$A:$A,$B190,Detail!$D:$D,20,Detail!$C:$C,4)</f>
        <v>0</v>
      </c>
      <c r="CX190" s="33">
        <f t="shared" si="334"/>
        <v>0</v>
      </c>
      <c r="CY190" s="24">
        <f>SUMIFS(Detail!T:T,Detail!$A:$A,$B190,Detail!$D:$D,21,Detail!$C:$C,1)</f>
        <v>0</v>
      </c>
      <c r="CZ190" s="24">
        <f>SUMIFS(Detail!T:T,Detail!$A:$A,$B190,Detail!$D:$D,21,Detail!$C:$C,2)</f>
        <v>0</v>
      </c>
      <c r="DA190" s="24">
        <f>SUMIFS(Detail!T:T,Detail!$A:$A,$B190,Detail!$D:$D,21,Detail!$C:$C,3)</f>
        <v>0</v>
      </c>
      <c r="DB190" s="24">
        <f>SUMIFS(Detail!T:T,Detail!$A:$A,$B190,Detail!$D:$D,21,Detail!$C:$C,4)</f>
        <v>0</v>
      </c>
      <c r="DC190" s="33">
        <f t="shared" si="335"/>
        <v>0</v>
      </c>
      <c r="DD190" s="86">
        <f>SUMIFS(Detail!T:T,Detail!$A:$A,$B190,Detail!$B:$B,"&gt;60")</f>
        <v>0</v>
      </c>
    </row>
    <row r="191" spans="1:108" x14ac:dyDescent="0.25">
      <c r="A191" t="s">
        <v>5431</v>
      </c>
      <c r="B191" s="32" t="s">
        <v>5127</v>
      </c>
      <c r="C191" s="24">
        <f>SUMIFS(Detail!T:T,Detail!$A:$A,$B191,Detail!$D:$D,1,Detail!$C:$C,1)</f>
        <v>0</v>
      </c>
      <c r="D191" s="24">
        <f>SUMIFS(Detail!T:T,Detail!$A:$A,$B191,Detail!$D:$D,1,Detail!$C:$C,2)</f>
        <v>0</v>
      </c>
      <c r="E191" s="24">
        <f>SUMIFS(Detail!T:T,Detail!$A:$A,$B191,Detail!$D:$D,1,Detail!$C:$C,3)</f>
        <v>0</v>
      </c>
      <c r="F191" s="24">
        <f>SUMIFS(Detail!T:T,Detail!$A:$A,$B191,Detail!$D:$D,1,Detail!$C:$C,4)</f>
        <v>0.5</v>
      </c>
      <c r="G191" s="33">
        <f t="shared" si="315"/>
        <v>0.5</v>
      </c>
      <c r="H191" s="24">
        <f>SUMIFS(Detail!T:T,Detail!$A:$A,$B191,Detail!$D:$D,2,Detail!$C:$C,1)</f>
        <v>2.5</v>
      </c>
      <c r="I191" s="24">
        <f>SUMIFS(Detail!T:T,Detail!$A:$A,$B191,Detail!$D:$D,2,Detail!$C:$C,2)</f>
        <v>6.75</v>
      </c>
      <c r="J191" s="24">
        <f>SUMIFS(Detail!T:T,Detail!$A:$A,$B191,Detail!$D:$D,2,Detail!$C:$C,3)</f>
        <v>12.75</v>
      </c>
      <c r="K191" s="24">
        <f>SUMIFS(Detail!T:T,Detail!$A:$A,$B191,Detail!$D:$D,2,Detail!$C:$C,4)</f>
        <v>18.5</v>
      </c>
      <c r="L191" s="33">
        <f t="shared" si="316"/>
        <v>40.5</v>
      </c>
      <c r="M191" s="24">
        <f>SUMIFS(Detail!T:T,Detail!$A:$A,$B191,Detail!$D:$D,3,Detail!$C:$C,1)</f>
        <v>20.499999999999993</v>
      </c>
      <c r="N191" s="24">
        <f>SUMIFS(Detail!T:T,Detail!$A:$A,$B191,Detail!$D:$D,3,Detail!$C:$C,2)</f>
        <v>20.250000000000007</v>
      </c>
      <c r="O191" s="24">
        <f>SUMIFS(Detail!T:T,Detail!$A:$A,$B191,Detail!$D:$D,3,Detail!$C:$C,3)</f>
        <v>22.75</v>
      </c>
      <c r="P191" s="24">
        <f>SUMIFS(Detail!T:T,Detail!$A:$A,$B191,Detail!$D:$D,3,Detail!$C:$C,4)</f>
        <v>28.5</v>
      </c>
      <c r="Q191" s="33">
        <f t="shared" si="317"/>
        <v>92</v>
      </c>
      <c r="R191" s="24">
        <f>SUMIFS(Detail!T:T,Detail!$A:$A,$B191,Detail!$D:$D,4,Detail!$C:$C,1)</f>
        <v>37</v>
      </c>
      <c r="S191" s="24">
        <f>SUMIFS(Detail!T:T,Detail!$A:$A,$B191,Detail!$D:$D,4,Detail!$C:$C,2)</f>
        <v>41</v>
      </c>
      <c r="T191" s="24">
        <f>SUMIFS(Detail!T:T,Detail!$A:$A,$B191,Detail!$D:$D,4,Detail!$C:$C,3)</f>
        <v>40.5</v>
      </c>
      <c r="U191" s="24">
        <f>SUMIFS(Detail!T:T,Detail!$A:$A,$B191,Detail!$D:$D,4,Detail!$C:$C,4)</f>
        <v>45.500000000000057</v>
      </c>
      <c r="V191" s="33">
        <f t="shared" si="318"/>
        <v>164.00000000000006</v>
      </c>
      <c r="W191" s="24">
        <f>SUMIFS(Detail!T:T,Detail!$A:$A,$B191,Detail!$D:$D,5,Detail!$C:$C,1)</f>
        <v>57</v>
      </c>
      <c r="X191" s="24">
        <f>SUMIFS(Detail!T:T,Detail!$A:$A,$B191,Detail!$D:$D,5,Detail!$C:$C,2)</f>
        <v>74.000000000000057</v>
      </c>
      <c r="Y191" s="24">
        <f>SUMIFS(Detail!T:T,Detail!$A:$A,$B191,Detail!$D:$D,5,Detail!$C:$C,3)</f>
        <v>82</v>
      </c>
      <c r="Z191" s="24">
        <f>SUMIFS(Detail!T:T,Detail!$A:$A,$B191,Detail!$D:$D,5,Detail!$C:$C,4)</f>
        <v>81</v>
      </c>
      <c r="AA191" s="33">
        <f t="shared" si="319"/>
        <v>294.00000000000006</v>
      </c>
      <c r="AB191" s="24">
        <f>SUMIFS(Detail!T:T,Detail!$A:$A,$B191,Detail!$D:$D,6,Detail!$C:$C,1)</f>
        <v>0</v>
      </c>
      <c r="AC191" s="24">
        <f>SUMIFS(Detail!T:T,Detail!$A:$A,$B191,Detail!$D:$D,6,Detail!$C:$C,2)</f>
        <v>0</v>
      </c>
      <c r="AD191" s="24">
        <f>SUMIFS(Detail!T:T,Detail!$A:$A,$B191,Detail!$D:$D,6,Detail!$C:$C,3)</f>
        <v>0</v>
      </c>
      <c r="AE191" s="24">
        <f>SUMIFS(Detail!T:T,Detail!$A:$A,$B191,Detail!$D:$D,6,Detail!$C:$C,4)</f>
        <v>0</v>
      </c>
      <c r="AF191" s="33">
        <f t="shared" si="320"/>
        <v>0</v>
      </c>
      <c r="AG191" s="24">
        <f>SUMIFS(Detail!T:T,Detail!$A:$A,$B191,Detail!$D:$D,7,Detail!$C:$C,1)</f>
        <v>0</v>
      </c>
      <c r="AH191" s="24">
        <f>SUMIFS(Detail!T:T,Detail!$A:$A,$B191,Detail!$D:$D,7,Detail!$C:$C,2)</f>
        <v>0</v>
      </c>
      <c r="AI191" s="24">
        <f>SUMIFS(Detail!T:T,Detail!$A:$A,$B191,Detail!$D:$D,7,Detail!$C:$C,3)</f>
        <v>0</v>
      </c>
      <c r="AJ191" s="24">
        <f>SUMIFS(Detail!T:T,Detail!$A:$A,$B191,Detail!$D:$D,7,Detail!$C:$C,4)</f>
        <v>0</v>
      </c>
      <c r="AK191" s="33">
        <f t="shared" si="321"/>
        <v>0</v>
      </c>
      <c r="AL191" s="24">
        <f>SUMIFS(Detail!T:T,Detail!$A:$A,$B191,Detail!$D:$D,8,Detail!$C:$C,1)</f>
        <v>0</v>
      </c>
      <c r="AM191" s="24">
        <f>SUMIFS(Detail!T:T,Detail!$A:$A,$B191,Detail!$D:$D,8,Detail!$C:$C,2)</f>
        <v>0</v>
      </c>
      <c r="AN191" s="24">
        <f>SUMIFS(Detail!T:T,Detail!$A:$A,$B191,Detail!$D:$D,8,Detail!$C:$C,3)</f>
        <v>0</v>
      </c>
      <c r="AO191" s="24">
        <f>SUMIFS(Detail!T:T,Detail!$A:$A,$B191,Detail!$D:$D,8,Detail!$C:$C,4)</f>
        <v>0</v>
      </c>
      <c r="AP191" s="33">
        <f t="shared" si="322"/>
        <v>0</v>
      </c>
      <c r="AQ191" s="24">
        <f>SUMIFS(Detail!T:T,Detail!$A:$A,$B191,Detail!$D:$D,9,Detail!$C:$C,1)</f>
        <v>0</v>
      </c>
      <c r="AR191" s="24">
        <f>SUMIFS(Detail!T:T,Detail!$A:$A,$B191,Detail!$D:$D,9,Detail!$C:$C,2)</f>
        <v>0</v>
      </c>
      <c r="AS191" s="24">
        <f>SUMIFS(Detail!T:T,Detail!$A:$A,$B191,Detail!$D:$D,9,Detail!$C:$C,3)</f>
        <v>0</v>
      </c>
      <c r="AT191" s="24">
        <f>SUMIFS(Detail!T:T,Detail!$A:$A,$B191,Detail!$D:$D,9,Detail!$C:$C,4)</f>
        <v>0</v>
      </c>
      <c r="AU191" s="33">
        <f t="shared" si="323"/>
        <v>0</v>
      </c>
      <c r="AV191" s="24">
        <f>SUMIFS(Detail!T:T,Detail!$A:$A,$B191,Detail!$D:$D,10,Detail!$C:$C,1)</f>
        <v>0</v>
      </c>
      <c r="AW191" s="24">
        <f>SUMIFS(Detail!T:T,Detail!$A:$A,$B191,Detail!$D:$D,10,Detail!$C:$C,2)</f>
        <v>0</v>
      </c>
      <c r="AX191" s="24">
        <f>SUMIFS(Detail!T:T,Detail!$A:$A,$B191,Detail!$D:$D,10,Detail!$C:$C,3)</f>
        <v>0</v>
      </c>
      <c r="AY191" s="24">
        <f>SUMIFS(Detail!T:T,Detail!$A:$A,$B191,Detail!$D:$D,10,Detail!$C:$C,4)</f>
        <v>0</v>
      </c>
      <c r="AZ191" s="33">
        <f t="shared" si="324"/>
        <v>0</v>
      </c>
      <c r="BA191" s="24">
        <f>SUMIFS(Detail!T:T,Detail!$A:$A,$B191,Detail!$D:$D,11,Detail!$C:$C,1)</f>
        <v>0</v>
      </c>
      <c r="BB191" s="24">
        <f>SUMIFS(Detail!T:T,Detail!$A:$A,$B191,Detail!$D:$D,11,Detail!$C:$C,2)</f>
        <v>0</v>
      </c>
      <c r="BC191" s="24">
        <f>SUMIFS(Detail!T:T,Detail!$A:$A,$B191,Detail!$D:$D,11,Detail!$C:$C,3)</f>
        <v>0</v>
      </c>
      <c r="BD191" s="24">
        <f>SUMIFS(Detail!T:T,Detail!$A:$A,$B191,Detail!$D:$D,11,Detail!$C:$C,4)</f>
        <v>0</v>
      </c>
      <c r="BE191" s="33">
        <f t="shared" si="325"/>
        <v>0</v>
      </c>
      <c r="BF191" s="24">
        <f>SUMIFS(Detail!T:T,Detail!$A:$A,$B191,Detail!$D:$D,12,Detail!$C:$C,1)</f>
        <v>0</v>
      </c>
      <c r="BG191" s="24">
        <f>SUMIFS(Detail!T:T,Detail!$A:$A,$B191,Detail!$D:$D,12,Detail!$C:$C,2)</f>
        <v>0</v>
      </c>
      <c r="BH191" s="24">
        <f>SUMIFS(Detail!T:T,Detail!$A:$A,$B191,Detail!$D:$D,12,Detail!$C:$C,3)</f>
        <v>0</v>
      </c>
      <c r="BI191" s="24">
        <f>SUMIFS(Detail!T:T,Detail!$A:$A,$B191,Detail!$D:$D,12,Detail!$C:$C,4)</f>
        <v>0</v>
      </c>
      <c r="BJ191" s="33">
        <f t="shared" si="326"/>
        <v>0</v>
      </c>
      <c r="BK191" s="24">
        <f>SUMIFS(Detail!T:T,Detail!$A:$A,$B191,Detail!$D:$D,13,Detail!$C:$C,1)</f>
        <v>0</v>
      </c>
      <c r="BL191" s="24">
        <f>SUMIFS(Detail!T:T,Detail!$A:$A,$B191,Detail!$D:$D,13,Detail!$C:$C,2)</f>
        <v>0</v>
      </c>
      <c r="BM191" s="24">
        <f>SUMIFS(Detail!T:T,Detail!$A:$A,$B191,Detail!$D:$D,13,Detail!$C:$C,3)</f>
        <v>0</v>
      </c>
      <c r="BN191" s="24">
        <f>SUMIFS(Detail!T:T,Detail!$A:$A,$B191,Detail!$D:$D,13,Detail!$C:$C,4)</f>
        <v>0</v>
      </c>
      <c r="BO191" s="33">
        <f t="shared" si="327"/>
        <v>0</v>
      </c>
      <c r="BP191" s="24">
        <f>SUMIFS(Detail!T:T,Detail!$A:$A,$B191,Detail!$D:$D,14,Detail!$C:$C,1)</f>
        <v>0</v>
      </c>
      <c r="BQ191" s="24">
        <f>SUMIFS(Detail!T:T,Detail!$A:$A,$B191,Detail!$D:$D,14,Detail!$C:$C,2)</f>
        <v>0</v>
      </c>
      <c r="BR191" s="24">
        <f>SUMIFS(Detail!T:T,Detail!$A:$A,$B191,Detail!$D:$D,14,Detail!$C:$C,3)</f>
        <v>0</v>
      </c>
      <c r="BS191" s="24">
        <f>SUMIFS(Detail!T:T,Detail!$A:$A,$B191,Detail!$D:$D,14,Detail!$C:$C,4)</f>
        <v>0</v>
      </c>
      <c r="BT191" s="33">
        <f t="shared" si="328"/>
        <v>0</v>
      </c>
      <c r="BU191" s="24">
        <f>SUMIFS(Detail!T:T,Detail!$A:$A,$B191,Detail!$D:$D,15,Detail!$C:$C,1)</f>
        <v>0</v>
      </c>
      <c r="BV191" s="24">
        <f>SUMIFS(Detail!T:T,Detail!$A:$A,$B191,Detail!$D:$D,15,Detail!$C:$C,2)</f>
        <v>0</v>
      </c>
      <c r="BW191" s="24">
        <f>SUMIFS(Detail!T:T,Detail!$A:$A,$B191,Detail!$D:$D,15,Detail!$C:$C,3)</f>
        <v>0</v>
      </c>
      <c r="BX191" s="24">
        <f>SUMIFS(Detail!T:T,Detail!$A:$A,$B191,Detail!$D:$D,15,Detail!$C:$C,4)</f>
        <v>0</v>
      </c>
      <c r="BY191" s="33">
        <f t="shared" si="329"/>
        <v>0</v>
      </c>
      <c r="BZ191" s="24">
        <f>SUMIFS(Detail!T:T,Detail!$A:$A,$B191,Detail!$D:$D,16,Detail!$C:$C,1)</f>
        <v>0</v>
      </c>
      <c r="CA191" s="24">
        <f>SUMIFS(Detail!T:T,Detail!$A:$A,$B191,Detail!$D:$D,16,Detail!$C:$C,2)</f>
        <v>0</v>
      </c>
      <c r="CB191" s="24">
        <f>SUMIFS(Detail!T:T,Detail!$A:$A,$B191,Detail!$D:$D,16,Detail!$C:$C,3)</f>
        <v>0</v>
      </c>
      <c r="CC191" s="24">
        <f>SUMIFS(Detail!T:T,Detail!$A:$A,$B191,Detail!$D:$D,16,Detail!$C:$C,4)</f>
        <v>0</v>
      </c>
      <c r="CD191" s="33">
        <f t="shared" si="330"/>
        <v>0</v>
      </c>
      <c r="CE191" s="24">
        <f>SUMIFS(Detail!T:T,Detail!$A:$A,$B191,Detail!$D:$D,17,Detail!$C:$C,1)</f>
        <v>0</v>
      </c>
      <c r="CF191" s="24">
        <f>SUMIFS(Detail!T:T,Detail!$A:$A,$B191,Detail!$D:$D,17,Detail!$C:$C,2)</f>
        <v>0</v>
      </c>
      <c r="CG191" s="24">
        <f>SUMIFS(Detail!T:T,Detail!$A:$A,$B191,Detail!$D:$D,17,Detail!$C:$C,3)</f>
        <v>0</v>
      </c>
      <c r="CH191" s="24">
        <f>SUMIFS(Detail!T:T,Detail!$A:$A,$B191,Detail!$D:$D,17,Detail!$C:$C,4)</f>
        <v>0</v>
      </c>
      <c r="CI191" s="33">
        <f t="shared" si="331"/>
        <v>0</v>
      </c>
      <c r="CJ191" s="24">
        <f>SUMIFS(Detail!T:T,Detail!$A:$A,$B191,Detail!$D:$D,18,Detail!$C:$C,1)</f>
        <v>0</v>
      </c>
      <c r="CK191" s="24">
        <f>SUMIFS(Detail!T:T,Detail!$A:$A,$B191,Detail!$D:$D,18,Detail!$C:$C,2)</f>
        <v>0</v>
      </c>
      <c r="CL191" s="24">
        <f>SUMIFS(Detail!T:T,Detail!$A:$A,$B191,Detail!$D:$D,18,Detail!$C:$C,3)</f>
        <v>0</v>
      </c>
      <c r="CM191" s="24">
        <f>SUMIFS(Detail!T:T,Detail!$A:$A,$B191,Detail!$D:$D,18,Detail!$C:$C,4)</f>
        <v>0</v>
      </c>
      <c r="CN191" s="33">
        <f t="shared" si="332"/>
        <v>0</v>
      </c>
      <c r="CO191" s="24">
        <f>SUMIFS(Detail!T:T,Detail!$A:$A,$B191,Detail!$D:$D,19,Detail!$C:$C,1)</f>
        <v>0</v>
      </c>
      <c r="CP191" s="24">
        <f>SUMIFS(Detail!T:T,Detail!$A:$A,$B191,Detail!$D:$D,19,Detail!$C:$C,2)</f>
        <v>0</v>
      </c>
      <c r="CQ191" s="24">
        <f>SUMIFS(Detail!T:T,Detail!$A:$A,$B191,Detail!$D:$D,19,Detail!$C:$C,3)</f>
        <v>0</v>
      </c>
      <c r="CR191" s="24">
        <f>SUMIFS(Detail!T:T,Detail!$A:$A,$B191,Detail!$D:$D,19,Detail!$C:$C,4)</f>
        <v>0</v>
      </c>
      <c r="CS191" s="33">
        <f t="shared" si="333"/>
        <v>0</v>
      </c>
      <c r="CT191" s="24">
        <f>SUMIFS(Detail!T:T,Detail!$A:$A,$B191,Detail!$D:$D,20,Detail!$C:$C,1)</f>
        <v>0</v>
      </c>
      <c r="CU191" s="24">
        <f>SUMIFS(Detail!T:T,Detail!$A:$A,$B191,Detail!$D:$D,20,Detail!$C:$C,2)</f>
        <v>0</v>
      </c>
      <c r="CV191" s="24">
        <f>SUMIFS(Detail!T:T,Detail!$A:$A,$B191,Detail!$D:$D,20,Detail!$C:$C,3)</f>
        <v>0</v>
      </c>
      <c r="CW191" s="24">
        <f>SUMIFS(Detail!T:T,Detail!$A:$A,$B191,Detail!$D:$D,20,Detail!$C:$C,4)</f>
        <v>0</v>
      </c>
      <c r="CX191" s="33">
        <f t="shared" si="334"/>
        <v>0</v>
      </c>
      <c r="CY191" s="24">
        <f>SUMIFS(Detail!T:T,Detail!$A:$A,$B191,Detail!$D:$D,21,Detail!$C:$C,1)</f>
        <v>0</v>
      </c>
      <c r="CZ191" s="24">
        <f>SUMIFS(Detail!T:T,Detail!$A:$A,$B191,Detail!$D:$D,21,Detail!$C:$C,2)</f>
        <v>0</v>
      </c>
      <c r="DA191" s="24">
        <f>SUMIFS(Detail!T:T,Detail!$A:$A,$B191,Detail!$D:$D,21,Detail!$C:$C,3)</f>
        <v>0</v>
      </c>
      <c r="DB191" s="24">
        <f>SUMIFS(Detail!T:T,Detail!$A:$A,$B191,Detail!$D:$D,21,Detail!$C:$C,4)</f>
        <v>0</v>
      </c>
      <c r="DC191" s="33">
        <f t="shared" si="335"/>
        <v>0</v>
      </c>
      <c r="DD191" s="86">
        <f>SUMIFS(Detail!T:T,Detail!$A:$A,$B191,Detail!$B:$B,"&gt;60")</f>
        <v>0</v>
      </c>
    </row>
    <row r="192" spans="1:108" x14ac:dyDescent="0.25">
      <c r="A192" t="s">
        <v>5432</v>
      </c>
      <c r="B192" s="32" t="s">
        <v>5128</v>
      </c>
      <c r="C192" s="24">
        <f>SUMIFS(Detail!T:T,Detail!$A:$A,$B192,Detail!$D:$D,1,Detail!$C:$C,1)</f>
        <v>0</v>
      </c>
      <c r="D192" s="24">
        <f>SUMIFS(Detail!T:T,Detail!$A:$A,$B192,Detail!$D:$D,1,Detail!$C:$C,2)</f>
        <v>0</v>
      </c>
      <c r="E192" s="24">
        <f>SUMIFS(Detail!T:T,Detail!$A:$A,$B192,Detail!$D:$D,1,Detail!$C:$C,3)</f>
        <v>0</v>
      </c>
      <c r="F192" s="24">
        <f>SUMIFS(Detail!T:T,Detail!$A:$A,$B192,Detail!$D:$D,1,Detail!$C:$C,4)</f>
        <v>0</v>
      </c>
      <c r="G192" s="33">
        <f t="shared" si="315"/>
        <v>0</v>
      </c>
      <c r="H192" s="24">
        <f>SUMIFS(Detail!T:T,Detail!$A:$A,$B192,Detail!$D:$D,2,Detail!$C:$C,1)</f>
        <v>6.2499999999999991</v>
      </c>
      <c r="I192" s="24">
        <f>SUMIFS(Detail!T:T,Detail!$A:$A,$B192,Detail!$D:$D,2,Detail!$C:$C,2)</f>
        <v>37.5</v>
      </c>
      <c r="J192" s="24">
        <f>SUMIFS(Detail!T:T,Detail!$A:$A,$B192,Detail!$D:$D,2,Detail!$C:$C,3)</f>
        <v>162.5</v>
      </c>
      <c r="K192" s="24">
        <f>SUMIFS(Detail!T:T,Detail!$A:$A,$B192,Detail!$D:$D,2,Detail!$C:$C,4)</f>
        <v>382.5</v>
      </c>
      <c r="L192" s="33">
        <f t="shared" si="316"/>
        <v>588.75</v>
      </c>
      <c r="M192" s="24">
        <f>SUMIFS(Detail!T:T,Detail!$A:$A,$B192,Detail!$D:$D,3,Detail!$C:$C,1)</f>
        <v>640.25</v>
      </c>
      <c r="N192" s="24">
        <f>SUMIFS(Detail!T:T,Detail!$A:$A,$B192,Detail!$D:$D,3,Detail!$C:$C,2)</f>
        <v>925.79999999999973</v>
      </c>
      <c r="O192" s="24">
        <f>SUMIFS(Detail!T:T,Detail!$A:$A,$B192,Detail!$D:$D,3,Detail!$C:$C,3)</f>
        <v>1180.9599999999996</v>
      </c>
      <c r="P192" s="24">
        <f>SUMIFS(Detail!T:T,Detail!$A:$A,$B192,Detail!$D:$D,3,Detail!$C:$C,4)</f>
        <v>1417.152</v>
      </c>
      <c r="Q192" s="33">
        <f t="shared" si="317"/>
        <v>4164.1619999999994</v>
      </c>
      <c r="R192" s="24">
        <f>SUMIFS(Detail!T:T,Detail!$A:$A,$B192,Detail!$D:$D,4,Detail!$C:$C,1)</f>
        <v>1700.5824000000002</v>
      </c>
      <c r="S192" s="24">
        <f>SUMIFS(Detail!T:T,Detail!$A:$A,$B192,Detail!$D:$D,4,Detail!$C:$C,2)</f>
        <v>2040.6988799999999</v>
      </c>
      <c r="T192" s="24">
        <f>SUMIFS(Detail!T:T,Detail!$A:$A,$B192,Detail!$D:$D,4,Detail!$C:$C,3)</f>
        <v>2448.8386559999999</v>
      </c>
      <c r="U192" s="24">
        <f>SUMIFS(Detail!T:T,Detail!$A:$A,$B192,Detail!$D:$D,4,Detail!$C:$C,4)</f>
        <v>2938.6063871999995</v>
      </c>
      <c r="V192" s="33">
        <f t="shared" si="318"/>
        <v>9128.7263232000005</v>
      </c>
      <c r="W192" s="24">
        <f>SUMIFS(Detail!T:T,Detail!$A:$A,$B192,Detail!$D:$D,5,Detail!$C:$C,1)</f>
        <v>3526.3276646399991</v>
      </c>
      <c r="X192" s="24">
        <f>SUMIFS(Detail!T:T,Detail!$A:$A,$B192,Detail!$D:$D,5,Detail!$C:$C,2)</f>
        <v>4231.5931975679996</v>
      </c>
      <c r="Y192" s="24">
        <f>SUMIFS(Detail!T:T,Detail!$A:$A,$B192,Detail!$D:$D,5,Detail!$C:$C,3)</f>
        <v>5077.9118370815995</v>
      </c>
      <c r="Z192" s="24">
        <f>SUMIFS(Detail!T:T,Detail!$A:$A,$B192,Detail!$D:$D,5,Detail!$C:$C,4)</f>
        <v>6093.494204497918</v>
      </c>
      <c r="AA192" s="33">
        <f t="shared" si="319"/>
        <v>18929.326903787514</v>
      </c>
      <c r="AB192" s="24">
        <f>SUMIFS(Detail!T:T,Detail!$A:$A,$B192,Detail!$D:$D,6,Detail!$C:$C,1)</f>
        <v>0</v>
      </c>
      <c r="AC192" s="24">
        <f>SUMIFS(Detail!T:T,Detail!$A:$A,$B192,Detail!$D:$D,6,Detail!$C:$C,2)</f>
        <v>0</v>
      </c>
      <c r="AD192" s="24">
        <f>SUMIFS(Detail!T:T,Detail!$A:$A,$B192,Detail!$D:$D,6,Detail!$C:$C,3)</f>
        <v>0</v>
      </c>
      <c r="AE192" s="24">
        <f>SUMIFS(Detail!T:T,Detail!$A:$A,$B192,Detail!$D:$D,6,Detail!$C:$C,4)</f>
        <v>0</v>
      </c>
      <c r="AF192" s="33">
        <f t="shared" si="320"/>
        <v>0</v>
      </c>
      <c r="AG192" s="24">
        <f>SUMIFS(Detail!T:T,Detail!$A:$A,$B192,Detail!$D:$D,7,Detail!$C:$C,1)</f>
        <v>0</v>
      </c>
      <c r="AH192" s="24">
        <f>SUMIFS(Detail!T:T,Detail!$A:$A,$B192,Detail!$D:$D,7,Detail!$C:$C,2)</f>
        <v>0</v>
      </c>
      <c r="AI192" s="24">
        <f>SUMIFS(Detail!T:T,Detail!$A:$A,$B192,Detail!$D:$D,7,Detail!$C:$C,3)</f>
        <v>0</v>
      </c>
      <c r="AJ192" s="24">
        <f>SUMIFS(Detail!T:T,Detail!$A:$A,$B192,Detail!$D:$D,7,Detail!$C:$C,4)</f>
        <v>0</v>
      </c>
      <c r="AK192" s="33">
        <f t="shared" si="321"/>
        <v>0</v>
      </c>
      <c r="AL192" s="24">
        <f>SUMIFS(Detail!T:T,Detail!$A:$A,$B192,Detail!$D:$D,8,Detail!$C:$C,1)</f>
        <v>0</v>
      </c>
      <c r="AM192" s="24">
        <f>SUMIFS(Detail!T:T,Detail!$A:$A,$B192,Detail!$D:$D,8,Detail!$C:$C,2)</f>
        <v>0</v>
      </c>
      <c r="AN192" s="24">
        <f>SUMIFS(Detail!T:T,Detail!$A:$A,$B192,Detail!$D:$D,8,Detail!$C:$C,3)</f>
        <v>0</v>
      </c>
      <c r="AO192" s="24">
        <f>SUMIFS(Detail!T:T,Detail!$A:$A,$B192,Detail!$D:$D,8,Detail!$C:$C,4)</f>
        <v>0</v>
      </c>
      <c r="AP192" s="33">
        <f t="shared" si="322"/>
        <v>0</v>
      </c>
      <c r="AQ192" s="24">
        <f>SUMIFS(Detail!T:T,Detail!$A:$A,$B192,Detail!$D:$D,9,Detail!$C:$C,1)</f>
        <v>0</v>
      </c>
      <c r="AR192" s="24">
        <f>SUMIFS(Detail!T:T,Detail!$A:$A,$B192,Detail!$D:$D,9,Detail!$C:$C,2)</f>
        <v>0</v>
      </c>
      <c r="AS192" s="24">
        <f>SUMIFS(Detail!T:T,Detail!$A:$A,$B192,Detail!$D:$D,9,Detail!$C:$C,3)</f>
        <v>0</v>
      </c>
      <c r="AT192" s="24">
        <f>SUMIFS(Detail!T:T,Detail!$A:$A,$B192,Detail!$D:$D,9,Detail!$C:$C,4)</f>
        <v>0</v>
      </c>
      <c r="AU192" s="33">
        <f t="shared" si="323"/>
        <v>0</v>
      </c>
      <c r="AV192" s="24">
        <f>SUMIFS(Detail!T:T,Detail!$A:$A,$B192,Detail!$D:$D,10,Detail!$C:$C,1)</f>
        <v>0</v>
      </c>
      <c r="AW192" s="24">
        <f>SUMIFS(Detail!T:T,Detail!$A:$A,$B192,Detail!$D:$D,10,Detail!$C:$C,2)</f>
        <v>0</v>
      </c>
      <c r="AX192" s="24">
        <f>SUMIFS(Detail!T:T,Detail!$A:$A,$B192,Detail!$D:$D,10,Detail!$C:$C,3)</f>
        <v>0</v>
      </c>
      <c r="AY192" s="24">
        <f>SUMIFS(Detail!T:T,Detail!$A:$A,$B192,Detail!$D:$D,10,Detail!$C:$C,4)</f>
        <v>0</v>
      </c>
      <c r="AZ192" s="33">
        <f t="shared" si="324"/>
        <v>0</v>
      </c>
      <c r="BA192" s="24">
        <f>SUMIFS(Detail!T:T,Detail!$A:$A,$B192,Detail!$D:$D,11,Detail!$C:$C,1)</f>
        <v>0</v>
      </c>
      <c r="BB192" s="24">
        <f>SUMIFS(Detail!T:T,Detail!$A:$A,$B192,Detail!$D:$D,11,Detail!$C:$C,2)</f>
        <v>0</v>
      </c>
      <c r="BC192" s="24">
        <f>SUMIFS(Detail!T:T,Detail!$A:$A,$B192,Detail!$D:$D,11,Detail!$C:$C,3)</f>
        <v>0</v>
      </c>
      <c r="BD192" s="24">
        <f>SUMIFS(Detail!T:T,Detail!$A:$A,$B192,Detail!$D:$D,11,Detail!$C:$C,4)</f>
        <v>0</v>
      </c>
      <c r="BE192" s="33">
        <f t="shared" si="325"/>
        <v>0</v>
      </c>
      <c r="BF192" s="24">
        <f>SUMIFS(Detail!T:T,Detail!$A:$A,$B192,Detail!$D:$D,12,Detail!$C:$C,1)</f>
        <v>0</v>
      </c>
      <c r="BG192" s="24">
        <f>SUMIFS(Detail!T:T,Detail!$A:$A,$B192,Detail!$D:$D,12,Detail!$C:$C,2)</f>
        <v>0</v>
      </c>
      <c r="BH192" s="24">
        <f>SUMIFS(Detail!T:T,Detail!$A:$A,$B192,Detail!$D:$D,12,Detail!$C:$C,3)</f>
        <v>0</v>
      </c>
      <c r="BI192" s="24">
        <f>SUMIFS(Detail!T:T,Detail!$A:$A,$B192,Detail!$D:$D,12,Detail!$C:$C,4)</f>
        <v>0</v>
      </c>
      <c r="BJ192" s="33">
        <f t="shared" si="326"/>
        <v>0</v>
      </c>
      <c r="BK192" s="24">
        <f>SUMIFS(Detail!T:T,Detail!$A:$A,$B192,Detail!$D:$D,13,Detail!$C:$C,1)</f>
        <v>0</v>
      </c>
      <c r="BL192" s="24">
        <f>SUMIFS(Detail!T:T,Detail!$A:$A,$B192,Detail!$D:$D,13,Detail!$C:$C,2)</f>
        <v>0</v>
      </c>
      <c r="BM192" s="24">
        <f>SUMIFS(Detail!T:T,Detail!$A:$A,$B192,Detail!$D:$D,13,Detail!$C:$C,3)</f>
        <v>0</v>
      </c>
      <c r="BN192" s="24">
        <f>SUMIFS(Detail!T:T,Detail!$A:$A,$B192,Detail!$D:$D,13,Detail!$C:$C,4)</f>
        <v>0</v>
      </c>
      <c r="BO192" s="33">
        <f t="shared" si="327"/>
        <v>0</v>
      </c>
      <c r="BP192" s="24">
        <f>SUMIFS(Detail!T:T,Detail!$A:$A,$B192,Detail!$D:$D,14,Detail!$C:$C,1)</f>
        <v>0</v>
      </c>
      <c r="BQ192" s="24">
        <f>SUMIFS(Detail!T:T,Detail!$A:$A,$B192,Detail!$D:$D,14,Detail!$C:$C,2)</f>
        <v>0</v>
      </c>
      <c r="BR192" s="24">
        <f>SUMIFS(Detail!T:T,Detail!$A:$A,$B192,Detail!$D:$D,14,Detail!$C:$C,3)</f>
        <v>0</v>
      </c>
      <c r="BS192" s="24">
        <f>SUMIFS(Detail!T:T,Detail!$A:$A,$B192,Detail!$D:$D,14,Detail!$C:$C,4)</f>
        <v>0</v>
      </c>
      <c r="BT192" s="33">
        <f t="shared" si="328"/>
        <v>0</v>
      </c>
      <c r="BU192" s="24">
        <f>SUMIFS(Detail!T:T,Detail!$A:$A,$B192,Detail!$D:$D,15,Detail!$C:$C,1)</f>
        <v>0</v>
      </c>
      <c r="BV192" s="24">
        <f>SUMIFS(Detail!T:T,Detail!$A:$A,$B192,Detail!$D:$D,15,Detail!$C:$C,2)</f>
        <v>0</v>
      </c>
      <c r="BW192" s="24">
        <f>SUMIFS(Detail!T:T,Detail!$A:$A,$B192,Detail!$D:$D,15,Detail!$C:$C,3)</f>
        <v>0</v>
      </c>
      <c r="BX192" s="24">
        <f>SUMIFS(Detail!T:T,Detail!$A:$A,$B192,Detail!$D:$D,15,Detail!$C:$C,4)</f>
        <v>0</v>
      </c>
      <c r="BY192" s="33">
        <f t="shared" si="329"/>
        <v>0</v>
      </c>
      <c r="BZ192" s="24">
        <f>SUMIFS(Detail!T:T,Detail!$A:$A,$B192,Detail!$D:$D,16,Detail!$C:$C,1)</f>
        <v>0</v>
      </c>
      <c r="CA192" s="24">
        <f>SUMIFS(Detail!T:T,Detail!$A:$A,$B192,Detail!$D:$D,16,Detail!$C:$C,2)</f>
        <v>0</v>
      </c>
      <c r="CB192" s="24">
        <f>SUMIFS(Detail!T:T,Detail!$A:$A,$B192,Detail!$D:$D,16,Detail!$C:$C,3)</f>
        <v>0</v>
      </c>
      <c r="CC192" s="24">
        <f>SUMIFS(Detail!T:T,Detail!$A:$A,$B192,Detail!$D:$D,16,Detail!$C:$C,4)</f>
        <v>0</v>
      </c>
      <c r="CD192" s="33">
        <f t="shared" si="330"/>
        <v>0</v>
      </c>
      <c r="CE192" s="24">
        <f>SUMIFS(Detail!T:T,Detail!$A:$A,$B192,Detail!$D:$D,17,Detail!$C:$C,1)</f>
        <v>0</v>
      </c>
      <c r="CF192" s="24">
        <f>SUMIFS(Detail!T:T,Detail!$A:$A,$B192,Detail!$D:$D,17,Detail!$C:$C,2)</f>
        <v>0</v>
      </c>
      <c r="CG192" s="24">
        <f>SUMIFS(Detail!T:T,Detail!$A:$A,$B192,Detail!$D:$D,17,Detail!$C:$C,3)</f>
        <v>0</v>
      </c>
      <c r="CH192" s="24">
        <f>SUMIFS(Detail!T:T,Detail!$A:$A,$B192,Detail!$D:$D,17,Detail!$C:$C,4)</f>
        <v>0</v>
      </c>
      <c r="CI192" s="33">
        <f t="shared" si="331"/>
        <v>0</v>
      </c>
      <c r="CJ192" s="24">
        <f>SUMIFS(Detail!T:T,Detail!$A:$A,$B192,Detail!$D:$D,18,Detail!$C:$C,1)</f>
        <v>0</v>
      </c>
      <c r="CK192" s="24">
        <f>SUMIFS(Detail!T:T,Detail!$A:$A,$B192,Detail!$D:$D,18,Detail!$C:$C,2)</f>
        <v>0</v>
      </c>
      <c r="CL192" s="24">
        <f>SUMIFS(Detail!T:T,Detail!$A:$A,$B192,Detail!$D:$D,18,Detail!$C:$C,3)</f>
        <v>0</v>
      </c>
      <c r="CM192" s="24">
        <f>SUMIFS(Detail!T:T,Detail!$A:$A,$B192,Detail!$D:$D,18,Detail!$C:$C,4)</f>
        <v>0</v>
      </c>
      <c r="CN192" s="33">
        <f t="shared" si="332"/>
        <v>0</v>
      </c>
      <c r="CO192" s="24">
        <f>SUMIFS(Detail!T:T,Detail!$A:$A,$B192,Detail!$D:$D,19,Detail!$C:$C,1)</f>
        <v>0</v>
      </c>
      <c r="CP192" s="24">
        <f>SUMIFS(Detail!T:T,Detail!$A:$A,$B192,Detail!$D:$D,19,Detail!$C:$C,2)</f>
        <v>0</v>
      </c>
      <c r="CQ192" s="24">
        <f>SUMIFS(Detail!T:T,Detail!$A:$A,$B192,Detail!$D:$D,19,Detail!$C:$C,3)</f>
        <v>0</v>
      </c>
      <c r="CR192" s="24">
        <f>SUMIFS(Detail!T:T,Detail!$A:$A,$B192,Detail!$D:$D,19,Detail!$C:$C,4)</f>
        <v>0</v>
      </c>
      <c r="CS192" s="33">
        <f t="shared" si="333"/>
        <v>0</v>
      </c>
      <c r="CT192" s="24">
        <f>SUMIFS(Detail!T:T,Detail!$A:$A,$B192,Detail!$D:$D,20,Detail!$C:$C,1)</f>
        <v>0</v>
      </c>
      <c r="CU192" s="24">
        <f>SUMIFS(Detail!T:T,Detail!$A:$A,$B192,Detail!$D:$D,20,Detail!$C:$C,2)</f>
        <v>0</v>
      </c>
      <c r="CV192" s="24">
        <f>SUMIFS(Detail!T:T,Detail!$A:$A,$B192,Detail!$D:$D,20,Detail!$C:$C,3)</f>
        <v>0</v>
      </c>
      <c r="CW192" s="24">
        <f>SUMIFS(Detail!T:T,Detail!$A:$A,$B192,Detail!$D:$D,20,Detail!$C:$C,4)</f>
        <v>0</v>
      </c>
      <c r="CX192" s="33">
        <f t="shared" si="334"/>
        <v>0</v>
      </c>
      <c r="CY192" s="24">
        <f>SUMIFS(Detail!T:T,Detail!$A:$A,$B192,Detail!$D:$D,21,Detail!$C:$C,1)</f>
        <v>0</v>
      </c>
      <c r="CZ192" s="24">
        <f>SUMIFS(Detail!T:T,Detail!$A:$A,$B192,Detail!$D:$D,21,Detail!$C:$C,2)</f>
        <v>0</v>
      </c>
      <c r="DA192" s="24">
        <f>SUMIFS(Detail!T:T,Detail!$A:$A,$B192,Detail!$D:$D,21,Detail!$C:$C,3)</f>
        <v>0</v>
      </c>
      <c r="DB192" s="24">
        <f>SUMIFS(Detail!T:T,Detail!$A:$A,$B192,Detail!$D:$D,21,Detail!$C:$C,4)</f>
        <v>0</v>
      </c>
      <c r="DC192" s="33">
        <f t="shared" si="335"/>
        <v>0</v>
      </c>
      <c r="DD192" s="86">
        <f>SUMIFS(Detail!T:T,Detail!$A:$A,$B192,Detail!$B:$B,"&gt;60")</f>
        <v>0</v>
      </c>
    </row>
    <row r="193" spans="1:108" x14ac:dyDescent="0.25">
      <c r="A193" t="s">
        <v>5433</v>
      </c>
      <c r="B193" s="32" t="s">
        <v>5129</v>
      </c>
      <c r="C193" s="24">
        <f>SUMIFS(Detail!T:T,Detail!$A:$A,$B193,Detail!$D:$D,1,Detail!$C:$C,1)</f>
        <v>0</v>
      </c>
      <c r="D193" s="24">
        <f>SUMIFS(Detail!T:T,Detail!$A:$A,$B193,Detail!$D:$D,1,Detail!$C:$C,2)</f>
        <v>0</v>
      </c>
      <c r="E193" s="24">
        <f>SUMIFS(Detail!T:T,Detail!$A:$A,$B193,Detail!$D:$D,1,Detail!$C:$C,3)</f>
        <v>0</v>
      </c>
      <c r="F193" s="24">
        <f>SUMIFS(Detail!T:T,Detail!$A:$A,$B193,Detail!$D:$D,1,Detail!$C:$C,4)</f>
        <v>0</v>
      </c>
      <c r="G193" s="33">
        <f t="shared" si="315"/>
        <v>0</v>
      </c>
      <c r="H193" s="24">
        <f>SUMIFS(Detail!T:T,Detail!$A:$A,$B193,Detail!$D:$D,2,Detail!$C:$C,1)</f>
        <v>0.46874999999999994</v>
      </c>
      <c r="I193" s="24">
        <f>SUMIFS(Detail!T:T,Detail!$A:$A,$B193,Detail!$D:$D,2,Detail!$C:$C,2)</f>
        <v>2.8125</v>
      </c>
      <c r="J193" s="24">
        <f>SUMIFS(Detail!T:T,Detail!$A:$A,$B193,Detail!$D:$D,2,Detail!$C:$C,3)</f>
        <v>12.1875</v>
      </c>
      <c r="K193" s="24">
        <f>SUMIFS(Detail!T:T,Detail!$A:$A,$B193,Detail!$D:$D,2,Detail!$C:$C,4)</f>
        <v>28.6875</v>
      </c>
      <c r="L193" s="33">
        <f t="shared" si="316"/>
        <v>44.15625</v>
      </c>
      <c r="M193" s="24">
        <f>SUMIFS(Detail!T:T,Detail!$A:$A,$B193,Detail!$D:$D,3,Detail!$C:$C,1)</f>
        <v>48.018750000000011</v>
      </c>
      <c r="N193" s="24">
        <f>SUMIFS(Detail!T:T,Detail!$A:$A,$B193,Detail!$D:$D,3,Detail!$C:$C,2)</f>
        <v>69.435000000000002</v>
      </c>
      <c r="O193" s="24">
        <f>SUMIFS(Detail!T:T,Detail!$A:$A,$B193,Detail!$D:$D,3,Detail!$C:$C,3)</f>
        <v>88.572000000000003</v>
      </c>
      <c r="P193" s="24">
        <f>SUMIFS(Detail!T:T,Detail!$A:$A,$B193,Detail!$D:$D,3,Detail!$C:$C,4)</f>
        <v>106.28640000000007</v>
      </c>
      <c r="Q193" s="33">
        <f t="shared" si="317"/>
        <v>312.31215000000009</v>
      </c>
      <c r="R193" s="24">
        <f>SUMIFS(Detail!T:T,Detail!$A:$A,$B193,Detail!$D:$D,4,Detail!$C:$C,1)</f>
        <v>127.54368000000005</v>
      </c>
      <c r="S193" s="24">
        <f>SUMIFS(Detail!T:T,Detail!$A:$A,$B193,Detail!$D:$D,4,Detail!$C:$C,2)</f>
        <v>153.05241599999994</v>
      </c>
      <c r="T193" s="24">
        <f>SUMIFS(Detail!T:T,Detail!$A:$A,$B193,Detail!$D:$D,4,Detail!$C:$C,3)</f>
        <v>183.66289919999997</v>
      </c>
      <c r="U193" s="24">
        <f>SUMIFS(Detail!T:T,Detail!$A:$A,$B193,Detail!$D:$D,4,Detail!$C:$C,4)</f>
        <v>220.39547903999983</v>
      </c>
      <c r="V193" s="33">
        <f t="shared" si="318"/>
        <v>684.65447423999979</v>
      </c>
      <c r="W193" s="24">
        <f>SUMIFS(Detail!T:T,Detail!$A:$A,$B193,Detail!$D:$D,5,Detail!$C:$C,1)</f>
        <v>264.47457484799997</v>
      </c>
      <c r="X193" s="24">
        <f>SUMIFS(Detail!T:T,Detail!$A:$A,$B193,Detail!$D:$D,5,Detail!$C:$C,2)</f>
        <v>317.36948981759997</v>
      </c>
      <c r="Y193" s="24">
        <f>SUMIFS(Detail!T:T,Detail!$A:$A,$B193,Detail!$D:$D,5,Detail!$C:$C,3)</f>
        <v>380.8433877811201</v>
      </c>
      <c r="Z193" s="24">
        <f>SUMIFS(Detail!T:T,Detail!$A:$A,$B193,Detail!$D:$D,5,Detail!$C:$C,4)</f>
        <v>457.01206533734398</v>
      </c>
      <c r="AA193" s="33">
        <f t="shared" si="319"/>
        <v>1419.699517784064</v>
      </c>
      <c r="AB193" s="24">
        <f>SUMIFS(Detail!T:T,Detail!$A:$A,$B193,Detail!$D:$D,6,Detail!$C:$C,1)</f>
        <v>0</v>
      </c>
      <c r="AC193" s="24">
        <f>SUMIFS(Detail!T:T,Detail!$A:$A,$B193,Detail!$D:$D,6,Detail!$C:$C,2)</f>
        <v>0</v>
      </c>
      <c r="AD193" s="24">
        <f>SUMIFS(Detail!T:T,Detail!$A:$A,$B193,Detail!$D:$D,6,Detail!$C:$C,3)</f>
        <v>0</v>
      </c>
      <c r="AE193" s="24">
        <f>SUMIFS(Detail!T:T,Detail!$A:$A,$B193,Detail!$D:$D,6,Detail!$C:$C,4)</f>
        <v>0</v>
      </c>
      <c r="AF193" s="33">
        <f t="shared" si="320"/>
        <v>0</v>
      </c>
      <c r="AG193" s="24">
        <f>SUMIFS(Detail!T:T,Detail!$A:$A,$B193,Detail!$D:$D,7,Detail!$C:$C,1)</f>
        <v>0</v>
      </c>
      <c r="AH193" s="24">
        <f>SUMIFS(Detail!T:T,Detail!$A:$A,$B193,Detail!$D:$D,7,Detail!$C:$C,2)</f>
        <v>0</v>
      </c>
      <c r="AI193" s="24">
        <f>SUMIFS(Detail!T:T,Detail!$A:$A,$B193,Detail!$D:$D,7,Detail!$C:$C,3)</f>
        <v>0</v>
      </c>
      <c r="AJ193" s="24">
        <f>SUMIFS(Detail!T:T,Detail!$A:$A,$B193,Detail!$D:$D,7,Detail!$C:$C,4)</f>
        <v>0</v>
      </c>
      <c r="AK193" s="33">
        <f t="shared" si="321"/>
        <v>0</v>
      </c>
      <c r="AL193" s="24">
        <f>SUMIFS(Detail!T:T,Detail!$A:$A,$B193,Detail!$D:$D,8,Detail!$C:$C,1)</f>
        <v>0</v>
      </c>
      <c r="AM193" s="24">
        <f>SUMIFS(Detail!T:T,Detail!$A:$A,$B193,Detail!$D:$D,8,Detail!$C:$C,2)</f>
        <v>0</v>
      </c>
      <c r="AN193" s="24">
        <f>SUMIFS(Detail!T:T,Detail!$A:$A,$B193,Detail!$D:$D,8,Detail!$C:$C,3)</f>
        <v>0</v>
      </c>
      <c r="AO193" s="24">
        <f>SUMIFS(Detail!T:T,Detail!$A:$A,$B193,Detail!$D:$D,8,Detail!$C:$C,4)</f>
        <v>0</v>
      </c>
      <c r="AP193" s="33">
        <f t="shared" si="322"/>
        <v>0</v>
      </c>
      <c r="AQ193" s="24">
        <f>SUMIFS(Detail!T:T,Detail!$A:$A,$B193,Detail!$D:$D,9,Detail!$C:$C,1)</f>
        <v>0</v>
      </c>
      <c r="AR193" s="24">
        <f>SUMIFS(Detail!T:T,Detail!$A:$A,$B193,Detail!$D:$D,9,Detail!$C:$C,2)</f>
        <v>0</v>
      </c>
      <c r="AS193" s="24">
        <f>SUMIFS(Detail!T:T,Detail!$A:$A,$B193,Detail!$D:$D,9,Detail!$C:$C,3)</f>
        <v>0</v>
      </c>
      <c r="AT193" s="24">
        <f>SUMIFS(Detail!T:T,Detail!$A:$A,$B193,Detail!$D:$D,9,Detail!$C:$C,4)</f>
        <v>0</v>
      </c>
      <c r="AU193" s="33">
        <f t="shared" si="323"/>
        <v>0</v>
      </c>
      <c r="AV193" s="24">
        <f>SUMIFS(Detail!T:T,Detail!$A:$A,$B193,Detail!$D:$D,10,Detail!$C:$C,1)</f>
        <v>0</v>
      </c>
      <c r="AW193" s="24">
        <f>SUMIFS(Detail!T:T,Detail!$A:$A,$B193,Detail!$D:$D,10,Detail!$C:$C,2)</f>
        <v>0</v>
      </c>
      <c r="AX193" s="24">
        <f>SUMIFS(Detail!T:T,Detail!$A:$A,$B193,Detail!$D:$D,10,Detail!$C:$C,3)</f>
        <v>0</v>
      </c>
      <c r="AY193" s="24">
        <f>SUMIFS(Detail!T:T,Detail!$A:$A,$B193,Detail!$D:$D,10,Detail!$C:$C,4)</f>
        <v>0</v>
      </c>
      <c r="AZ193" s="33">
        <f t="shared" si="324"/>
        <v>0</v>
      </c>
      <c r="BA193" s="24">
        <f>SUMIFS(Detail!T:T,Detail!$A:$A,$B193,Detail!$D:$D,11,Detail!$C:$C,1)</f>
        <v>0</v>
      </c>
      <c r="BB193" s="24">
        <f>SUMIFS(Detail!T:T,Detail!$A:$A,$B193,Detail!$D:$D,11,Detail!$C:$C,2)</f>
        <v>0</v>
      </c>
      <c r="BC193" s="24">
        <f>SUMIFS(Detail!T:T,Detail!$A:$A,$B193,Detail!$D:$D,11,Detail!$C:$C,3)</f>
        <v>0</v>
      </c>
      <c r="BD193" s="24">
        <f>SUMIFS(Detail!T:T,Detail!$A:$A,$B193,Detail!$D:$D,11,Detail!$C:$C,4)</f>
        <v>0</v>
      </c>
      <c r="BE193" s="33">
        <f t="shared" si="325"/>
        <v>0</v>
      </c>
      <c r="BF193" s="24">
        <f>SUMIFS(Detail!T:T,Detail!$A:$A,$B193,Detail!$D:$D,12,Detail!$C:$C,1)</f>
        <v>0</v>
      </c>
      <c r="BG193" s="24">
        <f>SUMIFS(Detail!T:T,Detail!$A:$A,$B193,Detail!$D:$D,12,Detail!$C:$C,2)</f>
        <v>0</v>
      </c>
      <c r="BH193" s="24">
        <f>SUMIFS(Detail!T:T,Detail!$A:$A,$B193,Detail!$D:$D,12,Detail!$C:$C,3)</f>
        <v>0</v>
      </c>
      <c r="BI193" s="24">
        <f>SUMIFS(Detail!T:T,Detail!$A:$A,$B193,Detail!$D:$D,12,Detail!$C:$C,4)</f>
        <v>0</v>
      </c>
      <c r="BJ193" s="33">
        <f t="shared" si="326"/>
        <v>0</v>
      </c>
      <c r="BK193" s="24">
        <f>SUMIFS(Detail!T:T,Detail!$A:$A,$B193,Detail!$D:$D,13,Detail!$C:$C,1)</f>
        <v>0</v>
      </c>
      <c r="BL193" s="24">
        <f>SUMIFS(Detail!T:T,Detail!$A:$A,$B193,Detail!$D:$D,13,Detail!$C:$C,2)</f>
        <v>0</v>
      </c>
      <c r="BM193" s="24">
        <f>SUMIFS(Detail!T:T,Detail!$A:$A,$B193,Detail!$D:$D,13,Detail!$C:$C,3)</f>
        <v>0</v>
      </c>
      <c r="BN193" s="24">
        <f>SUMIFS(Detail!T:T,Detail!$A:$A,$B193,Detail!$D:$D,13,Detail!$C:$C,4)</f>
        <v>0</v>
      </c>
      <c r="BO193" s="33">
        <f t="shared" si="327"/>
        <v>0</v>
      </c>
      <c r="BP193" s="24">
        <f>SUMIFS(Detail!T:T,Detail!$A:$A,$B193,Detail!$D:$D,14,Detail!$C:$C,1)</f>
        <v>0</v>
      </c>
      <c r="BQ193" s="24">
        <f>SUMIFS(Detail!T:T,Detail!$A:$A,$B193,Detail!$D:$D,14,Detail!$C:$C,2)</f>
        <v>0</v>
      </c>
      <c r="BR193" s="24">
        <f>SUMIFS(Detail!T:T,Detail!$A:$A,$B193,Detail!$D:$D,14,Detail!$C:$C,3)</f>
        <v>0</v>
      </c>
      <c r="BS193" s="24">
        <f>SUMIFS(Detail!T:T,Detail!$A:$A,$B193,Detail!$D:$D,14,Detail!$C:$C,4)</f>
        <v>0</v>
      </c>
      <c r="BT193" s="33">
        <f t="shared" si="328"/>
        <v>0</v>
      </c>
      <c r="BU193" s="24">
        <f>SUMIFS(Detail!T:T,Detail!$A:$A,$B193,Detail!$D:$D,15,Detail!$C:$C,1)</f>
        <v>0</v>
      </c>
      <c r="BV193" s="24">
        <f>SUMIFS(Detail!T:T,Detail!$A:$A,$B193,Detail!$D:$D,15,Detail!$C:$C,2)</f>
        <v>0</v>
      </c>
      <c r="BW193" s="24">
        <f>SUMIFS(Detail!T:T,Detail!$A:$A,$B193,Detail!$D:$D,15,Detail!$C:$C,3)</f>
        <v>0</v>
      </c>
      <c r="BX193" s="24">
        <f>SUMIFS(Detail!T:T,Detail!$A:$A,$B193,Detail!$D:$D,15,Detail!$C:$C,4)</f>
        <v>0</v>
      </c>
      <c r="BY193" s="33">
        <f t="shared" si="329"/>
        <v>0</v>
      </c>
      <c r="BZ193" s="24">
        <f>SUMIFS(Detail!T:T,Detail!$A:$A,$B193,Detail!$D:$D,16,Detail!$C:$C,1)</f>
        <v>0</v>
      </c>
      <c r="CA193" s="24">
        <f>SUMIFS(Detail!T:T,Detail!$A:$A,$B193,Detail!$D:$D,16,Detail!$C:$C,2)</f>
        <v>0</v>
      </c>
      <c r="CB193" s="24">
        <f>SUMIFS(Detail!T:T,Detail!$A:$A,$B193,Detail!$D:$D,16,Detail!$C:$C,3)</f>
        <v>0</v>
      </c>
      <c r="CC193" s="24">
        <f>SUMIFS(Detail!T:T,Detail!$A:$A,$B193,Detail!$D:$D,16,Detail!$C:$C,4)</f>
        <v>0</v>
      </c>
      <c r="CD193" s="33">
        <f t="shared" si="330"/>
        <v>0</v>
      </c>
      <c r="CE193" s="24">
        <f>SUMIFS(Detail!T:T,Detail!$A:$A,$B193,Detail!$D:$D,17,Detail!$C:$C,1)</f>
        <v>0</v>
      </c>
      <c r="CF193" s="24">
        <f>SUMIFS(Detail!T:T,Detail!$A:$A,$B193,Detail!$D:$D,17,Detail!$C:$C,2)</f>
        <v>0</v>
      </c>
      <c r="CG193" s="24">
        <f>SUMIFS(Detail!T:T,Detail!$A:$A,$B193,Detail!$D:$D,17,Detail!$C:$C,3)</f>
        <v>0</v>
      </c>
      <c r="CH193" s="24">
        <f>SUMIFS(Detail!T:T,Detail!$A:$A,$B193,Detail!$D:$D,17,Detail!$C:$C,4)</f>
        <v>0</v>
      </c>
      <c r="CI193" s="33">
        <f t="shared" si="331"/>
        <v>0</v>
      </c>
      <c r="CJ193" s="24">
        <f>SUMIFS(Detail!T:T,Detail!$A:$A,$B193,Detail!$D:$D,18,Detail!$C:$C,1)</f>
        <v>0</v>
      </c>
      <c r="CK193" s="24">
        <f>SUMIFS(Detail!T:T,Detail!$A:$A,$B193,Detail!$D:$D,18,Detail!$C:$C,2)</f>
        <v>0</v>
      </c>
      <c r="CL193" s="24">
        <f>SUMIFS(Detail!T:T,Detail!$A:$A,$B193,Detail!$D:$D,18,Detail!$C:$C,3)</f>
        <v>0</v>
      </c>
      <c r="CM193" s="24">
        <f>SUMIFS(Detail!T:T,Detail!$A:$A,$B193,Detail!$D:$D,18,Detail!$C:$C,4)</f>
        <v>0</v>
      </c>
      <c r="CN193" s="33">
        <f t="shared" si="332"/>
        <v>0</v>
      </c>
      <c r="CO193" s="24">
        <f>SUMIFS(Detail!T:T,Detail!$A:$A,$B193,Detail!$D:$D,19,Detail!$C:$C,1)</f>
        <v>0</v>
      </c>
      <c r="CP193" s="24">
        <f>SUMIFS(Detail!T:T,Detail!$A:$A,$B193,Detail!$D:$D,19,Detail!$C:$C,2)</f>
        <v>0</v>
      </c>
      <c r="CQ193" s="24">
        <f>SUMIFS(Detail!T:T,Detail!$A:$A,$B193,Detail!$D:$D,19,Detail!$C:$C,3)</f>
        <v>0</v>
      </c>
      <c r="CR193" s="24">
        <f>SUMIFS(Detail!T:T,Detail!$A:$A,$B193,Detail!$D:$D,19,Detail!$C:$C,4)</f>
        <v>0</v>
      </c>
      <c r="CS193" s="33">
        <f t="shared" si="333"/>
        <v>0</v>
      </c>
      <c r="CT193" s="24">
        <f>SUMIFS(Detail!T:T,Detail!$A:$A,$B193,Detail!$D:$D,20,Detail!$C:$C,1)</f>
        <v>0</v>
      </c>
      <c r="CU193" s="24">
        <f>SUMIFS(Detail!T:T,Detail!$A:$A,$B193,Detail!$D:$D,20,Detail!$C:$C,2)</f>
        <v>0</v>
      </c>
      <c r="CV193" s="24">
        <f>SUMIFS(Detail!T:T,Detail!$A:$A,$B193,Detail!$D:$D,20,Detail!$C:$C,3)</f>
        <v>0</v>
      </c>
      <c r="CW193" s="24">
        <f>SUMIFS(Detail!T:T,Detail!$A:$A,$B193,Detail!$D:$D,20,Detail!$C:$C,4)</f>
        <v>0</v>
      </c>
      <c r="CX193" s="33">
        <f t="shared" si="334"/>
        <v>0</v>
      </c>
      <c r="CY193" s="24">
        <f>SUMIFS(Detail!T:T,Detail!$A:$A,$B193,Detail!$D:$D,21,Detail!$C:$C,1)</f>
        <v>0</v>
      </c>
      <c r="CZ193" s="24">
        <f>SUMIFS(Detail!T:T,Detail!$A:$A,$B193,Detail!$D:$D,21,Detail!$C:$C,2)</f>
        <v>0</v>
      </c>
      <c r="DA193" s="24">
        <f>SUMIFS(Detail!T:T,Detail!$A:$A,$B193,Detail!$D:$D,21,Detail!$C:$C,3)</f>
        <v>0</v>
      </c>
      <c r="DB193" s="24">
        <f>SUMIFS(Detail!T:T,Detail!$A:$A,$B193,Detail!$D:$D,21,Detail!$C:$C,4)</f>
        <v>0</v>
      </c>
      <c r="DC193" s="33">
        <f t="shared" si="335"/>
        <v>0</v>
      </c>
      <c r="DD193" s="86">
        <f>SUMIFS(Detail!T:T,Detail!$A:$A,$B193,Detail!$B:$B,"&gt;60")</f>
        <v>0</v>
      </c>
    </row>
    <row r="194" spans="1:108" x14ac:dyDescent="0.25">
      <c r="A194" t="s">
        <v>5434</v>
      </c>
      <c r="B194" s="87" t="s">
        <v>5435</v>
      </c>
      <c r="C194" s="88">
        <f>SUM(C184:C193)</f>
        <v>0</v>
      </c>
      <c r="D194" s="88">
        <f>SUM(D184:D193)</f>
        <v>0</v>
      </c>
      <c r="E194" s="88">
        <f>SUM(E184:E193)</f>
        <v>567.125</v>
      </c>
      <c r="F194" s="88">
        <f>SUM(F184:F193)</f>
        <v>994.9375</v>
      </c>
      <c r="G194" s="89">
        <f t="shared" si="315"/>
        <v>1562.0625</v>
      </c>
      <c r="H194" s="88">
        <f>SUM(H184:H193)</f>
        <v>981.28125</v>
      </c>
      <c r="I194" s="88">
        <f>SUM(I184:I193)</f>
        <v>1289.5041666666666</v>
      </c>
      <c r="J194" s="88">
        <f>SUM(J184:J193)</f>
        <v>1924.1624999999999</v>
      </c>
      <c r="K194" s="88">
        <f>SUM(K184:K193)</f>
        <v>2294.2041666666664</v>
      </c>
      <c r="L194" s="89">
        <f t="shared" si="316"/>
        <v>6489.1520833333325</v>
      </c>
      <c r="M194" s="88">
        <f>SUM(M184:M193)</f>
        <v>2325.2104166666668</v>
      </c>
      <c r="N194" s="88">
        <f>SUM(N184:N193)</f>
        <v>2800.2308333333331</v>
      </c>
      <c r="O194" s="88">
        <f>SUM(O184:O193)</f>
        <v>3516.5394999999994</v>
      </c>
      <c r="P194" s="88">
        <f>SUM(P184:P193)</f>
        <v>4482.2809000000007</v>
      </c>
      <c r="Q194" s="89">
        <f t="shared" si="317"/>
        <v>13124.26165</v>
      </c>
      <c r="R194" s="88">
        <f>SUM(R184:R193)</f>
        <v>5057.7185799999997</v>
      </c>
      <c r="S194" s="88">
        <f>SUM(S184:S193)</f>
        <v>5138.000462666666</v>
      </c>
      <c r="T194" s="88">
        <f>SUM(T184:T193)</f>
        <v>5908.1880135333331</v>
      </c>
      <c r="U194" s="88">
        <f>SUM(U184:U193)</f>
        <v>7279.978907906665</v>
      </c>
      <c r="V194" s="89">
        <f t="shared" si="318"/>
        <v>23383.885964106663</v>
      </c>
      <c r="W194" s="88">
        <f>SUM(W184:W193)</f>
        <v>9083.8406144879991</v>
      </c>
      <c r="X194" s="88">
        <f>SUM(X184:X193)</f>
        <v>10384.1260623856</v>
      </c>
      <c r="Y194" s="88">
        <f>SUM(Y184:Y193)</f>
        <v>10921.777683196053</v>
      </c>
      <c r="Z194" s="88">
        <f>SUM(Z184:Z193)</f>
        <v>12678.322842751928</v>
      </c>
      <c r="AA194" s="89">
        <f t="shared" si="319"/>
        <v>43068.067202821578</v>
      </c>
      <c r="AB194" s="88">
        <f>SUM(AB184:AB193)</f>
        <v>0</v>
      </c>
      <c r="AC194" s="88">
        <f>SUM(AC184:AC193)</f>
        <v>0</v>
      </c>
      <c r="AD194" s="88">
        <f>SUM(AD184:AD193)</f>
        <v>0</v>
      </c>
      <c r="AE194" s="88">
        <f>SUM(AE184:AE193)</f>
        <v>0</v>
      </c>
      <c r="AF194" s="89">
        <f t="shared" si="320"/>
        <v>0</v>
      </c>
      <c r="AG194" s="88">
        <f>SUM(AG184:AG193)</f>
        <v>0</v>
      </c>
      <c r="AH194" s="88">
        <f>SUM(AH184:AH193)</f>
        <v>0</v>
      </c>
      <c r="AI194" s="88">
        <f>SUM(AI184:AI193)</f>
        <v>0</v>
      </c>
      <c r="AJ194" s="88">
        <f>SUM(AJ184:AJ193)</f>
        <v>0</v>
      </c>
      <c r="AK194" s="89">
        <f t="shared" si="321"/>
        <v>0</v>
      </c>
      <c r="AL194" s="88">
        <f>SUM(AL184:AL193)</f>
        <v>0</v>
      </c>
      <c r="AM194" s="88">
        <f>SUM(AM184:AM193)</f>
        <v>0</v>
      </c>
      <c r="AN194" s="88">
        <f>SUM(AN184:AN193)</f>
        <v>0</v>
      </c>
      <c r="AO194" s="88">
        <f>SUM(AO184:AO193)</f>
        <v>0</v>
      </c>
      <c r="AP194" s="89">
        <f t="shared" si="322"/>
        <v>0</v>
      </c>
      <c r="AQ194" s="88">
        <f>SUM(AQ184:AQ193)</f>
        <v>0</v>
      </c>
      <c r="AR194" s="88">
        <f>SUM(AR184:AR193)</f>
        <v>0</v>
      </c>
      <c r="AS194" s="88">
        <f>SUM(AS184:AS193)</f>
        <v>0</v>
      </c>
      <c r="AT194" s="88">
        <f>SUM(AT184:AT193)</f>
        <v>0</v>
      </c>
      <c r="AU194" s="89">
        <f t="shared" si="323"/>
        <v>0</v>
      </c>
      <c r="AV194" s="88">
        <f>SUM(AV184:AV193)</f>
        <v>0</v>
      </c>
      <c r="AW194" s="88">
        <f>SUM(AW184:AW193)</f>
        <v>0</v>
      </c>
      <c r="AX194" s="88">
        <f>SUM(AX184:AX193)</f>
        <v>0</v>
      </c>
      <c r="AY194" s="88">
        <f>SUM(AY184:AY193)</f>
        <v>0</v>
      </c>
      <c r="AZ194" s="89">
        <f t="shared" si="324"/>
        <v>0</v>
      </c>
      <c r="BA194" s="88">
        <f>SUM(BA184:BA193)</f>
        <v>0</v>
      </c>
      <c r="BB194" s="88">
        <f>SUM(BB184:BB193)</f>
        <v>0</v>
      </c>
      <c r="BC194" s="88">
        <f>SUM(BC184:BC193)</f>
        <v>0</v>
      </c>
      <c r="BD194" s="88">
        <f>SUM(BD184:BD193)</f>
        <v>0</v>
      </c>
      <c r="BE194" s="89">
        <f t="shared" si="325"/>
        <v>0</v>
      </c>
      <c r="BF194" s="88">
        <f>SUM(BF184:BF193)</f>
        <v>0</v>
      </c>
      <c r="BG194" s="88">
        <f>SUM(BG184:BG193)</f>
        <v>0</v>
      </c>
      <c r="BH194" s="88">
        <f>SUM(BH184:BH193)</f>
        <v>0</v>
      </c>
      <c r="BI194" s="88">
        <f>SUM(BI184:BI193)</f>
        <v>0</v>
      </c>
      <c r="BJ194" s="89">
        <f t="shared" si="326"/>
        <v>0</v>
      </c>
      <c r="BK194" s="88">
        <f>SUM(BK184:BK193)</f>
        <v>0</v>
      </c>
      <c r="BL194" s="88">
        <f>SUM(BL184:BL193)</f>
        <v>0</v>
      </c>
      <c r="BM194" s="88">
        <f>SUM(BM184:BM193)</f>
        <v>0</v>
      </c>
      <c r="BN194" s="88">
        <f>SUM(BN184:BN193)</f>
        <v>0</v>
      </c>
      <c r="BO194" s="89">
        <f t="shared" si="327"/>
        <v>0</v>
      </c>
      <c r="BP194" s="88">
        <f>SUM(BP184:BP193)</f>
        <v>0</v>
      </c>
      <c r="BQ194" s="88">
        <f>SUM(BQ184:BQ193)</f>
        <v>0</v>
      </c>
      <c r="BR194" s="88">
        <f>SUM(BR184:BR193)</f>
        <v>0</v>
      </c>
      <c r="BS194" s="88">
        <f>SUM(BS184:BS193)</f>
        <v>0</v>
      </c>
      <c r="BT194" s="89">
        <f t="shared" si="328"/>
        <v>0</v>
      </c>
      <c r="BU194" s="88">
        <f>SUM(BU184:BU193)</f>
        <v>0</v>
      </c>
      <c r="BV194" s="88">
        <f>SUM(BV184:BV193)</f>
        <v>0</v>
      </c>
      <c r="BW194" s="88">
        <f>SUM(BW184:BW193)</f>
        <v>0</v>
      </c>
      <c r="BX194" s="88">
        <f>SUM(BX184:BX193)</f>
        <v>0</v>
      </c>
      <c r="BY194" s="89">
        <f t="shared" si="329"/>
        <v>0</v>
      </c>
      <c r="BZ194" s="88">
        <f>SUM(BZ184:BZ193)</f>
        <v>0</v>
      </c>
      <c r="CA194" s="88">
        <f>SUM(CA184:CA193)</f>
        <v>0</v>
      </c>
      <c r="CB194" s="88">
        <f>SUM(CB184:CB193)</f>
        <v>0</v>
      </c>
      <c r="CC194" s="88">
        <f>SUM(CC184:CC193)</f>
        <v>0</v>
      </c>
      <c r="CD194" s="89">
        <f t="shared" si="330"/>
        <v>0</v>
      </c>
      <c r="CE194" s="88">
        <f>SUM(CE184:CE193)</f>
        <v>0</v>
      </c>
      <c r="CF194" s="88">
        <f>SUM(CF184:CF193)</f>
        <v>0</v>
      </c>
      <c r="CG194" s="88">
        <f>SUM(CG184:CG193)</f>
        <v>0</v>
      </c>
      <c r="CH194" s="88">
        <f>SUM(CH184:CH193)</f>
        <v>0</v>
      </c>
      <c r="CI194" s="89">
        <f t="shared" si="331"/>
        <v>0</v>
      </c>
      <c r="CJ194" s="88">
        <f>SUM(CJ184:CJ193)</f>
        <v>0</v>
      </c>
      <c r="CK194" s="88">
        <f>SUM(CK184:CK193)</f>
        <v>0</v>
      </c>
      <c r="CL194" s="88">
        <f>SUM(CL184:CL193)</f>
        <v>0</v>
      </c>
      <c r="CM194" s="88">
        <f>SUM(CM184:CM193)</f>
        <v>0</v>
      </c>
      <c r="CN194" s="89">
        <f t="shared" si="332"/>
        <v>0</v>
      </c>
      <c r="CO194" s="88">
        <f>SUM(CO184:CO193)</f>
        <v>0</v>
      </c>
      <c r="CP194" s="88">
        <f>SUM(CP184:CP193)</f>
        <v>0</v>
      </c>
      <c r="CQ194" s="88">
        <f>SUM(CQ184:CQ193)</f>
        <v>0</v>
      </c>
      <c r="CR194" s="88">
        <f>SUM(CR184:CR193)</f>
        <v>0</v>
      </c>
      <c r="CS194" s="89">
        <f t="shared" si="333"/>
        <v>0</v>
      </c>
      <c r="CT194" s="88">
        <f>SUM(CT184:CT193)</f>
        <v>0</v>
      </c>
      <c r="CU194" s="88">
        <f>SUM(CU184:CU193)</f>
        <v>0</v>
      </c>
      <c r="CV194" s="88">
        <f>SUM(CV184:CV193)</f>
        <v>0</v>
      </c>
      <c r="CW194" s="88">
        <f>SUM(CW184:CW193)</f>
        <v>0</v>
      </c>
      <c r="CX194" s="89">
        <f t="shared" si="334"/>
        <v>0</v>
      </c>
      <c r="CY194" s="88">
        <f>SUM(CY184:CY193)</f>
        <v>0</v>
      </c>
      <c r="CZ194" s="88">
        <f>SUM(CZ184:CZ193)</f>
        <v>0</v>
      </c>
      <c r="DA194" s="88">
        <f>SUM(DA184:DA193)</f>
        <v>0</v>
      </c>
      <c r="DB194" s="88">
        <f>SUM(DB184:DB193)</f>
        <v>0</v>
      </c>
      <c r="DC194" s="89">
        <f t="shared" si="335"/>
        <v>0</v>
      </c>
      <c r="DD194" s="90">
        <f>SUM(DD184:DD193)</f>
        <v>0</v>
      </c>
    </row>
    <row r="195" spans="1:108" x14ac:dyDescent="0.25">
      <c r="A195" t="s">
        <v>5436</v>
      </c>
      <c r="B195" s="30" t="s">
        <v>4659</v>
      </c>
    </row>
    <row r="196" spans="1:108" x14ac:dyDescent="0.25">
      <c r="A196" t="s">
        <v>5437</v>
      </c>
      <c r="B196" s="32" t="s">
        <v>5120</v>
      </c>
      <c r="C196" s="24">
        <f>SUMIFS(Detail!U:U,Detail!$A:$A,$B196,Detail!$D:$D,1,Detail!$C:$C,1)</f>
        <v>0</v>
      </c>
      <c r="D196" s="24">
        <f>SUMIFS(Detail!U:U,Detail!$A:$A,$B196,Detail!$D:$D,1,Detail!$C:$C,2)</f>
        <v>0</v>
      </c>
      <c r="E196" s="24">
        <f>SUMIFS(Detail!U:U,Detail!$A:$A,$B196,Detail!$D:$D,1,Detail!$C:$C,3)</f>
        <v>2862000</v>
      </c>
      <c r="F196" s="24">
        <f>SUMIFS(Detail!U:U,Detail!$A:$A,$B196,Detail!$D:$D,1,Detail!$C:$C,4)</f>
        <v>1431000</v>
      </c>
      <c r="G196" s="33">
        <f t="shared" ref="G196:G206" si="336">SUM(C196:F196)</f>
        <v>4293000</v>
      </c>
      <c r="H196" s="24">
        <f>SUMIFS(Detail!U:U,Detail!$A:$A,$B196,Detail!$D:$D,2,Detail!$C:$C,1)</f>
        <v>1653600</v>
      </c>
      <c r="I196" s="24">
        <f>SUMIFS(Detail!U:U,Detail!$A:$A,$B196,Detail!$D:$D,2,Detail!$C:$C,2)</f>
        <v>1653600</v>
      </c>
      <c r="J196" s="24">
        <f>SUMIFS(Detail!U:U,Detail!$A:$A,$B196,Detail!$D:$D,2,Detail!$C:$C,3)</f>
        <v>3307200</v>
      </c>
      <c r="K196" s="24">
        <f>SUMIFS(Detail!U:U,Detail!$A:$A,$B196,Detail!$D:$D,2,Detail!$C:$C,4)</f>
        <v>1653600</v>
      </c>
      <c r="L196" s="33">
        <f t="shared" ref="L196:L206" si="337">SUM(H196:K196)</f>
        <v>8268000</v>
      </c>
      <c r="M196" s="24">
        <f>SUMIFS(Detail!U:U,Detail!$A:$A,$B196,Detail!$D:$D,3,Detail!$C:$C,1)</f>
        <v>1446899.9999999998</v>
      </c>
      <c r="N196" s="24">
        <f>SUMIFS(Detail!U:U,Detail!$A:$A,$B196,Detail!$D:$D,3,Detail!$C:$C,2)</f>
        <v>1880970</v>
      </c>
      <c r="O196" s="24">
        <f>SUMIFS(Detail!U:U,Detail!$A:$A,$B196,Detail!$D:$D,3,Detail!$C:$C,3)</f>
        <v>1880970</v>
      </c>
      <c r="P196" s="24">
        <f>SUMIFS(Detail!U:U,Detail!$A:$A,$B196,Detail!$D:$D,3,Detail!$C:$C,4)</f>
        <v>3761940</v>
      </c>
      <c r="Q196" s="33">
        <f t="shared" ref="Q196:Q206" si="338">SUM(M196:P196)</f>
        <v>8970780</v>
      </c>
      <c r="R196" s="24">
        <f>SUMIFS(Detail!U:U,Detail!$A:$A,$B196,Detail!$D:$D,4,Detail!$C:$C,1)</f>
        <v>1612260</v>
      </c>
      <c r="S196" s="24">
        <f>SUMIFS(Detail!U:U,Detail!$A:$A,$B196,Detail!$D:$D,4,Detail!$C:$C,2)</f>
        <v>1612260</v>
      </c>
      <c r="T196" s="24">
        <f>SUMIFS(Detail!U:U,Detail!$A:$A,$B196,Detail!$D:$D,4,Detail!$C:$C,3)</f>
        <v>2095938</v>
      </c>
      <c r="U196" s="24">
        <f>SUMIFS(Detail!U:U,Detail!$A:$A,$B196,Detail!$D:$D,4,Detail!$C:$C,4)</f>
        <v>2095938</v>
      </c>
      <c r="V196" s="33">
        <f t="shared" ref="V196:V206" si="339">SUM(R196:U196)</f>
        <v>7416396</v>
      </c>
      <c r="W196" s="24">
        <f>SUMIFS(Detail!U:U,Detail!$A:$A,$B196,Detail!$D:$D,5,Detail!$C:$C,1)</f>
        <v>3493230</v>
      </c>
      <c r="X196" s="24">
        <f>SUMIFS(Detail!U:U,Detail!$A:$A,$B196,Detail!$D:$D,5,Detail!$C:$C,2)</f>
        <v>1746615</v>
      </c>
      <c r="Y196" s="24">
        <f>SUMIFS(Detail!U:U,Detail!$A:$A,$B196,Detail!$D:$D,5,Detail!$C:$C,3)</f>
        <v>1746615</v>
      </c>
      <c r="Z196" s="24">
        <f>SUMIFS(Detail!U:U,Detail!$A:$A,$B196,Detail!$D:$D,5,Detail!$C:$C,4)</f>
        <v>2270599.5</v>
      </c>
      <c r="AA196" s="33">
        <f t="shared" ref="AA196:AA206" si="340">SUM(W196:Z196)</f>
        <v>9257059.5</v>
      </c>
      <c r="AB196" s="24">
        <f>SUMIFS(Detail!U:U,Detail!$A:$A,$B196,Detail!$D:$D,6,Detail!$C:$C,1)</f>
        <v>0</v>
      </c>
      <c r="AC196" s="24">
        <f>SUMIFS(Detail!U:U,Detail!$A:$A,$B196,Detail!$D:$D,6,Detail!$C:$C,2)</f>
        <v>0</v>
      </c>
      <c r="AD196" s="24">
        <f>SUMIFS(Detail!U:U,Detail!$A:$A,$B196,Detail!$D:$D,6,Detail!$C:$C,3)</f>
        <v>0</v>
      </c>
      <c r="AE196" s="24">
        <f>SUMIFS(Detail!U:U,Detail!$A:$A,$B196,Detail!$D:$D,6,Detail!$C:$C,4)</f>
        <v>0</v>
      </c>
      <c r="AF196" s="33">
        <f t="shared" ref="AF196:AF206" si="341">SUM(AB196:AE196)</f>
        <v>0</v>
      </c>
      <c r="AG196" s="24">
        <f>SUMIFS(Detail!U:U,Detail!$A:$A,$B196,Detail!$D:$D,7,Detail!$C:$C,1)</f>
        <v>0</v>
      </c>
      <c r="AH196" s="24">
        <f>SUMIFS(Detail!U:U,Detail!$A:$A,$B196,Detail!$D:$D,7,Detail!$C:$C,2)</f>
        <v>0</v>
      </c>
      <c r="AI196" s="24">
        <f>SUMIFS(Detail!U:U,Detail!$A:$A,$B196,Detail!$D:$D,7,Detail!$C:$C,3)</f>
        <v>0</v>
      </c>
      <c r="AJ196" s="24">
        <f>SUMIFS(Detail!U:U,Detail!$A:$A,$B196,Detail!$D:$D,7,Detail!$C:$C,4)</f>
        <v>0</v>
      </c>
      <c r="AK196" s="33">
        <f t="shared" ref="AK196:AK206" si="342">SUM(AG196:AJ196)</f>
        <v>0</v>
      </c>
      <c r="AL196" s="24">
        <f>SUMIFS(Detail!U:U,Detail!$A:$A,$B196,Detail!$D:$D,8,Detail!$C:$C,1)</f>
        <v>0</v>
      </c>
      <c r="AM196" s="24">
        <f>SUMIFS(Detail!U:U,Detail!$A:$A,$B196,Detail!$D:$D,8,Detail!$C:$C,2)</f>
        <v>0</v>
      </c>
      <c r="AN196" s="24">
        <f>SUMIFS(Detail!U:U,Detail!$A:$A,$B196,Detail!$D:$D,8,Detail!$C:$C,3)</f>
        <v>0</v>
      </c>
      <c r="AO196" s="24">
        <f>SUMIFS(Detail!U:U,Detail!$A:$A,$B196,Detail!$D:$D,8,Detail!$C:$C,4)</f>
        <v>0</v>
      </c>
      <c r="AP196" s="33">
        <f t="shared" ref="AP196:AP206" si="343">SUM(AL196:AO196)</f>
        <v>0</v>
      </c>
      <c r="AQ196" s="24">
        <f>SUMIFS(Detail!U:U,Detail!$A:$A,$B196,Detail!$D:$D,9,Detail!$C:$C,1)</f>
        <v>0</v>
      </c>
      <c r="AR196" s="24">
        <f>SUMIFS(Detail!U:U,Detail!$A:$A,$B196,Detail!$D:$D,9,Detail!$C:$C,2)</f>
        <v>0</v>
      </c>
      <c r="AS196" s="24">
        <f>SUMIFS(Detail!U:U,Detail!$A:$A,$B196,Detail!$D:$D,9,Detail!$C:$C,3)</f>
        <v>0</v>
      </c>
      <c r="AT196" s="24">
        <f>SUMIFS(Detail!U:U,Detail!$A:$A,$B196,Detail!$D:$D,9,Detail!$C:$C,4)</f>
        <v>0</v>
      </c>
      <c r="AU196" s="33">
        <f t="shared" ref="AU196:AU206" si="344">SUM(AQ196:AT196)</f>
        <v>0</v>
      </c>
      <c r="AV196" s="24">
        <f>SUMIFS(Detail!U:U,Detail!$A:$A,$B196,Detail!$D:$D,10,Detail!$C:$C,1)</f>
        <v>0</v>
      </c>
      <c r="AW196" s="24">
        <f>SUMIFS(Detail!U:U,Detail!$A:$A,$B196,Detail!$D:$D,10,Detail!$C:$C,2)</f>
        <v>0</v>
      </c>
      <c r="AX196" s="24">
        <f>SUMIFS(Detail!U:U,Detail!$A:$A,$B196,Detail!$D:$D,10,Detail!$C:$C,3)</f>
        <v>0</v>
      </c>
      <c r="AY196" s="24">
        <f>SUMIFS(Detail!U:U,Detail!$A:$A,$B196,Detail!$D:$D,10,Detail!$C:$C,4)</f>
        <v>0</v>
      </c>
      <c r="AZ196" s="33">
        <f t="shared" ref="AZ196:AZ206" si="345">SUM(AV196:AY196)</f>
        <v>0</v>
      </c>
      <c r="BA196" s="24">
        <f>SUMIFS(Detail!U:U,Detail!$A:$A,$B196,Detail!$D:$D,11,Detail!$C:$C,1)</f>
        <v>0</v>
      </c>
      <c r="BB196" s="24">
        <f>SUMIFS(Detail!U:U,Detail!$A:$A,$B196,Detail!$D:$D,11,Detail!$C:$C,2)</f>
        <v>0</v>
      </c>
      <c r="BC196" s="24">
        <f>SUMIFS(Detail!U:U,Detail!$A:$A,$B196,Detail!$D:$D,11,Detail!$C:$C,3)</f>
        <v>0</v>
      </c>
      <c r="BD196" s="24">
        <f>SUMIFS(Detail!U:U,Detail!$A:$A,$B196,Detail!$D:$D,11,Detail!$C:$C,4)</f>
        <v>0</v>
      </c>
      <c r="BE196" s="33">
        <f t="shared" ref="BE196:BE206" si="346">SUM(BA196:BD196)</f>
        <v>0</v>
      </c>
      <c r="BF196" s="24">
        <f>SUMIFS(Detail!U:U,Detail!$A:$A,$B196,Detail!$D:$D,12,Detail!$C:$C,1)</f>
        <v>0</v>
      </c>
      <c r="BG196" s="24">
        <f>SUMIFS(Detail!U:U,Detail!$A:$A,$B196,Detail!$D:$D,12,Detail!$C:$C,2)</f>
        <v>0</v>
      </c>
      <c r="BH196" s="24">
        <f>SUMIFS(Detail!U:U,Detail!$A:$A,$B196,Detail!$D:$D,12,Detail!$C:$C,3)</f>
        <v>0</v>
      </c>
      <c r="BI196" s="24">
        <f>SUMIFS(Detail!U:U,Detail!$A:$A,$B196,Detail!$D:$D,12,Detail!$C:$C,4)</f>
        <v>0</v>
      </c>
      <c r="BJ196" s="33">
        <f t="shared" ref="BJ196:BJ206" si="347">SUM(BF196:BI196)</f>
        <v>0</v>
      </c>
      <c r="BK196" s="24">
        <f>SUMIFS(Detail!U:U,Detail!$A:$A,$B196,Detail!$D:$D,13,Detail!$C:$C,1)</f>
        <v>0</v>
      </c>
      <c r="BL196" s="24">
        <f>SUMIFS(Detail!U:U,Detail!$A:$A,$B196,Detail!$D:$D,13,Detail!$C:$C,2)</f>
        <v>0</v>
      </c>
      <c r="BM196" s="24">
        <f>SUMIFS(Detail!U:U,Detail!$A:$A,$B196,Detail!$D:$D,13,Detail!$C:$C,3)</f>
        <v>0</v>
      </c>
      <c r="BN196" s="24">
        <f>SUMIFS(Detail!U:U,Detail!$A:$A,$B196,Detail!$D:$D,13,Detail!$C:$C,4)</f>
        <v>0</v>
      </c>
      <c r="BO196" s="33">
        <f t="shared" ref="BO196:BO206" si="348">SUM(BK196:BN196)</f>
        <v>0</v>
      </c>
      <c r="BP196" s="24">
        <f>SUMIFS(Detail!U:U,Detail!$A:$A,$B196,Detail!$D:$D,14,Detail!$C:$C,1)</f>
        <v>0</v>
      </c>
      <c r="BQ196" s="24">
        <f>SUMIFS(Detail!U:U,Detail!$A:$A,$B196,Detail!$D:$D,14,Detail!$C:$C,2)</f>
        <v>0</v>
      </c>
      <c r="BR196" s="24">
        <f>SUMIFS(Detail!U:U,Detail!$A:$A,$B196,Detail!$D:$D,14,Detail!$C:$C,3)</f>
        <v>0</v>
      </c>
      <c r="BS196" s="24">
        <f>SUMIFS(Detail!U:U,Detail!$A:$A,$B196,Detail!$D:$D,14,Detail!$C:$C,4)</f>
        <v>0</v>
      </c>
      <c r="BT196" s="33">
        <f t="shared" ref="BT196:BT206" si="349">SUM(BP196:BS196)</f>
        <v>0</v>
      </c>
      <c r="BU196" s="24">
        <f>SUMIFS(Detail!U:U,Detail!$A:$A,$B196,Detail!$D:$D,15,Detail!$C:$C,1)</f>
        <v>0</v>
      </c>
      <c r="BV196" s="24">
        <f>SUMIFS(Detail!U:U,Detail!$A:$A,$B196,Detail!$D:$D,15,Detail!$C:$C,2)</f>
        <v>0</v>
      </c>
      <c r="BW196" s="24">
        <f>SUMIFS(Detail!U:U,Detail!$A:$A,$B196,Detail!$D:$D,15,Detail!$C:$C,3)</f>
        <v>0</v>
      </c>
      <c r="BX196" s="24">
        <f>SUMIFS(Detail!U:U,Detail!$A:$A,$B196,Detail!$D:$D,15,Detail!$C:$C,4)</f>
        <v>0</v>
      </c>
      <c r="BY196" s="33">
        <f t="shared" ref="BY196:BY206" si="350">SUM(BU196:BX196)</f>
        <v>0</v>
      </c>
      <c r="BZ196" s="24">
        <f>SUMIFS(Detail!U:U,Detail!$A:$A,$B196,Detail!$D:$D,16,Detail!$C:$C,1)</f>
        <v>0</v>
      </c>
      <c r="CA196" s="24">
        <f>SUMIFS(Detail!U:U,Detail!$A:$A,$B196,Detail!$D:$D,16,Detail!$C:$C,2)</f>
        <v>0</v>
      </c>
      <c r="CB196" s="24">
        <f>SUMIFS(Detail!U:U,Detail!$A:$A,$B196,Detail!$D:$D,16,Detail!$C:$C,3)</f>
        <v>0</v>
      </c>
      <c r="CC196" s="24">
        <f>SUMIFS(Detail!U:U,Detail!$A:$A,$B196,Detail!$D:$D,16,Detail!$C:$C,4)</f>
        <v>0</v>
      </c>
      <c r="CD196" s="33">
        <f t="shared" ref="CD196:CD206" si="351">SUM(BZ196:CC196)</f>
        <v>0</v>
      </c>
      <c r="CE196" s="24">
        <f>SUMIFS(Detail!U:U,Detail!$A:$A,$B196,Detail!$D:$D,17,Detail!$C:$C,1)</f>
        <v>0</v>
      </c>
      <c r="CF196" s="24">
        <f>SUMIFS(Detail!U:U,Detail!$A:$A,$B196,Detail!$D:$D,17,Detail!$C:$C,2)</f>
        <v>0</v>
      </c>
      <c r="CG196" s="24">
        <f>SUMIFS(Detail!U:U,Detail!$A:$A,$B196,Detail!$D:$D,17,Detail!$C:$C,3)</f>
        <v>0</v>
      </c>
      <c r="CH196" s="24">
        <f>SUMIFS(Detail!U:U,Detail!$A:$A,$B196,Detail!$D:$D,17,Detail!$C:$C,4)</f>
        <v>0</v>
      </c>
      <c r="CI196" s="33">
        <f t="shared" ref="CI196:CI206" si="352">SUM(CE196:CH196)</f>
        <v>0</v>
      </c>
      <c r="CJ196" s="24">
        <f>SUMIFS(Detail!U:U,Detail!$A:$A,$B196,Detail!$D:$D,18,Detail!$C:$C,1)</f>
        <v>0</v>
      </c>
      <c r="CK196" s="24">
        <f>SUMIFS(Detail!U:U,Detail!$A:$A,$B196,Detail!$D:$D,18,Detail!$C:$C,2)</f>
        <v>0</v>
      </c>
      <c r="CL196" s="24">
        <f>SUMIFS(Detail!U:U,Detail!$A:$A,$B196,Detail!$D:$D,18,Detail!$C:$C,3)</f>
        <v>0</v>
      </c>
      <c r="CM196" s="24">
        <f>SUMIFS(Detail!U:U,Detail!$A:$A,$B196,Detail!$D:$D,18,Detail!$C:$C,4)</f>
        <v>0</v>
      </c>
      <c r="CN196" s="33">
        <f t="shared" ref="CN196:CN206" si="353">SUM(CJ196:CM196)</f>
        <v>0</v>
      </c>
      <c r="CO196" s="24">
        <f>SUMIFS(Detail!U:U,Detail!$A:$A,$B196,Detail!$D:$D,19,Detail!$C:$C,1)</f>
        <v>0</v>
      </c>
      <c r="CP196" s="24">
        <f>SUMIFS(Detail!U:U,Detail!$A:$A,$B196,Detail!$D:$D,19,Detail!$C:$C,2)</f>
        <v>0</v>
      </c>
      <c r="CQ196" s="24">
        <f>SUMIFS(Detail!U:U,Detail!$A:$A,$B196,Detail!$D:$D,19,Detail!$C:$C,3)</f>
        <v>0</v>
      </c>
      <c r="CR196" s="24">
        <f>SUMIFS(Detail!U:U,Detail!$A:$A,$B196,Detail!$D:$D,19,Detail!$C:$C,4)</f>
        <v>0</v>
      </c>
      <c r="CS196" s="33">
        <f t="shared" ref="CS196:CS206" si="354">SUM(CO196:CR196)</f>
        <v>0</v>
      </c>
      <c r="CT196" s="24">
        <f>SUMIFS(Detail!U:U,Detail!$A:$A,$B196,Detail!$D:$D,20,Detail!$C:$C,1)</f>
        <v>0</v>
      </c>
      <c r="CU196" s="24">
        <f>SUMIFS(Detail!U:U,Detail!$A:$A,$B196,Detail!$D:$D,20,Detail!$C:$C,2)</f>
        <v>0</v>
      </c>
      <c r="CV196" s="24">
        <f>SUMIFS(Detail!U:U,Detail!$A:$A,$B196,Detail!$D:$D,20,Detail!$C:$C,3)</f>
        <v>0</v>
      </c>
      <c r="CW196" s="24">
        <f>SUMIFS(Detail!U:U,Detail!$A:$A,$B196,Detail!$D:$D,20,Detail!$C:$C,4)</f>
        <v>0</v>
      </c>
      <c r="CX196" s="33">
        <f t="shared" ref="CX196:CX206" si="355">SUM(CT196:CW196)</f>
        <v>0</v>
      </c>
      <c r="CY196" s="24">
        <f>SUMIFS(Detail!U:U,Detail!$A:$A,$B196,Detail!$D:$D,21,Detail!$C:$C,1)</f>
        <v>0</v>
      </c>
      <c r="CZ196" s="24">
        <f>SUMIFS(Detail!U:U,Detail!$A:$A,$B196,Detail!$D:$D,21,Detail!$C:$C,2)</f>
        <v>0</v>
      </c>
      <c r="DA196" s="24">
        <f>SUMIFS(Detail!U:U,Detail!$A:$A,$B196,Detail!$D:$D,21,Detail!$C:$C,3)</f>
        <v>0</v>
      </c>
      <c r="DB196" s="24">
        <f>SUMIFS(Detail!U:U,Detail!$A:$A,$B196,Detail!$D:$D,21,Detail!$C:$C,4)</f>
        <v>0</v>
      </c>
      <c r="DC196" s="33">
        <f t="shared" ref="DC196:DC206" si="356">SUM(CY196:DB196)</f>
        <v>0</v>
      </c>
      <c r="DD196" s="86">
        <f>SUMIFS(Detail!U:U,Detail!$A:$A,$B196,Detail!$B:$B,"&gt;60")</f>
        <v>0</v>
      </c>
    </row>
    <row r="197" spans="1:108" x14ac:dyDescent="0.25">
      <c r="A197" t="s">
        <v>5438</v>
      </c>
      <c r="B197" s="32" t="s">
        <v>5121</v>
      </c>
      <c r="C197" s="24">
        <f>SUMIFS(Detail!U:U,Detail!$A:$A,$B197,Detail!$D:$D,1,Detail!$C:$C,1)</f>
        <v>0</v>
      </c>
      <c r="D197" s="24">
        <f>SUMIFS(Detail!U:U,Detail!$A:$A,$B197,Detail!$D:$D,1,Detail!$C:$C,2)</f>
        <v>0</v>
      </c>
      <c r="E197" s="24">
        <f>SUMIFS(Detail!U:U,Detail!$A:$A,$B197,Detail!$D:$D,1,Detail!$C:$C,3)</f>
        <v>2075000</v>
      </c>
      <c r="F197" s="24">
        <f>SUMIFS(Detail!U:U,Detail!$A:$A,$B197,Detail!$D:$D,1,Detail!$C:$C,4)</f>
        <v>830000</v>
      </c>
      <c r="G197" s="33">
        <f t="shared" si="336"/>
        <v>2905000</v>
      </c>
      <c r="H197" s="24">
        <f>SUMIFS(Detail!U:U,Detail!$A:$A,$B197,Detail!$D:$D,2,Detail!$C:$C,1)</f>
        <v>456500</v>
      </c>
      <c r="I197" s="24">
        <f>SUMIFS(Detail!U:U,Detail!$A:$A,$B197,Detail!$D:$D,2,Detail!$C:$C,2)</f>
        <v>913000</v>
      </c>
      <c r="J197" s="24">
        <f>SUMIFS(Detail!U:U,Detail!$A:$A,$B197,Detail!$D:$D,2,Detail!$C:$C,3)</f>
        <v>2282500</v>
      </c>
      <c r="K197" s="24">
        <f>SUMIFS(Detail!U:U,Detail!$A:$A,$B197,Detail!$D:$D,2,Detail!$C:$C,4)</f>
        <v>913000</v>
      </c>
      <c r="L197" s="33">
        <f t="shared" si="337"/>
        <v>4565000</v>
      </c>
      <c r="M197" s="24">
        <f>SUMIFS(Detail!U:U,Detail!$A:$A,$B197,Detail!$D:$D,3,Detail!$C:$C,1)</f>
        <v>784350</v>
      </c>
      <c r="N197" s="24">
        <f>SUMIFS(Detail!U:U,Detail!$A:$A,$B197,Detail!$D:$D,3,Detail!$C:$C,2)</f>
        <v>431392.5</v>
      </c>
      <c r="O197" s="24">
        <f>SUMIFS(Detail!U:U,Detail!$A:$A,$B197,Detail!$D:$D,3,Detail!$C:$C,3)</f>
        <v>862785</v>
      </c>
      <c r="P197" s="24">
        <f>SUMIFS(Detail!U:U,Detail!$A:$A,$B197,Detail!$D:$D,3,Detail!$C:$C,4)</f>
        <v>2156962.5</v>
      </c>
      <c r="Q197" s="33">
        <f t="shared" si="338"/>
        <v>4235490</v>
      </c>
      <c r="R197" s="24">
        <f>SUMIFS(Detail!U:U,Detail!$A:$A,$B197,Detail!$D:$D,4,Detail!$C:$C,1)</f>
        <v>766920</v>
      </c>
      <c r="S197" s="24">
        <f>SUMIFS(Detail!U:U,Detail!$A:$A,$B197,Detail!$D:$D,4,Detail!$C:$C,2)</f>
        <v>732060</v>
      </c>
      <c r="T197" s="24">
        <f>SUMIFS(Detail!U:U,Detail!$A:$A,$B197,Detail!$D:$D,4,Detail!$C:$C,3)</f>
        <v>402633</v>
      </c>
      <c r="U197" s="24">
        <f>SUMIFS(Detail!U:U,Detail!$A:$A,$B197,Detail!$D:$D,4,Detail!$C:$C,4)</f>
        <v>805266</v>
      </c>
      <c r="V197" s="33">
        <f t="shared" si="339"/>
        <v>2706879</v>
      </c>
      <c r="W197" s="24">
        <f>SUMIFS(Detail!U:U,Detail!$A:$A,$B197,Detail!$D:$D,5,Detail!$C:$C,1)</f>
        <v>1761519.375</v>
      </c>
      <c r="X197" s="24">
        <f>SUMIFS(Detail!U:U,Detail!$A:$A,$B197,Detail!$D:$D,5,Detail!$C:$C,2)</f>
        <v>704607.74999999988</v>
      </c>
      <c r="Y197" s="24">
        <f>SUMIFS(Detail!U:U,Detail!$A:$A,$B197,Detail!$D:$D,5,Detail!$C:$C,3)</f>
        <v>672580.125</v>
      </c>
      <c r="Z197" s="24">
        <f>SUMIFS(Detail!U:U,Detail!$A:$A,$B197,Detail!$D:$D,5,Detail!$C:$C,4)</f>
        <v>369919.06874999998</v>
      </c>
      <c r="AA197" s="33">
        <f t="shared" si="340"/>
        <v>3508626.3187500001</v>
      </c>
      <c r="AB197" s="24">
        <f>SUMIFS(Detail!U:U,Detail!$A:$A,$B197,Detail!$D:$D,6,Detail!$C:$C,1)</f>
        <v>0</v>
      </c>
      <c r="AC197" s="24">
        <f>SUMIFS(Detail!U:U,Detail!$A:$A,$B197,Detail!$D:$D,6,Detail!$C:$C,2)</f>
        <v>0</v>
      </c>
      <c r="AD197" s="24">
        <f>SUMIFS(Detail!U:U,Detail!$A:$A,$B197,Detail!$D:$D,6,Detail!$C:$C,3)</f>
        <v>0</v>
      </c>
      <c r="AE197" s="24">
        <f>SUMIFS(Detail!U:U,Detail!$A:$A,$B197,Detail!$D:$D,6,Detail!$C:$C,4)</f>
        <v>0</v>
      </c>
      <c r="AF197" s="33">
        <f t="shared" si="341"/>
        <v>0</v>
      </c>
      <c r="AG197" s="24">
        <f>SUMIFS(Detail!U:U,Detail!$A:$A,$B197,Detail!$D:$D,7,Detail!$C:$C,1)</f>
        <v>0</v>
      </c>
      <c r="AH197" s="24">
        <f>SUMIFS(Detail!U:U,Detail!$A:$A,$B197,Detail!$D:$D,7,Detail!$C:$C,2)</f>
        <v>0</v>
      </c>
      <c r="AI197" s="24">
        <f>SUMIFS(Detail!U:U,Detail!$A:$A,$B197,Detail!$D:$D,7,Detail!$C:$C,3)</f>
        <v>0</v>
      </c>
      <c r="AJ197" s="24">
        <f>SUMIFS(Detail!U:U,Detail!$A:$A,$B197,Detail!$D:$D,7,Detail!$C:$C,4)</f>
        <v>0</v>
      </c>
      <c r="AK197" s="33">
        <f t="shared" si="342"/>
        <v>0</v>
      </c>
      <c r="AL197" s="24">
        <f>SUMIFS(Detail!U:U,Detail!$A:$A,$B197,Detail!$D:$D,8,Detail!$C:$C,1)</f>
        <v>0</v>
      </c>
      <c r="AM197" s="24">
        <f>SUMIFS(Detail!U:U,Detail!$A:$A,$B197,Detail!$D:$D,8,Detail!$C:$C,2)</f>
        <v>0</v>
      </c>
      <c r="AN197" s="24">
        <f>SUMIFS(Detail!U:U,Detail!$A:$A,$B197,Detail!$D:$D,8,Detail!$C:$C,3)</f>
        <v>0</v>
      </c>
      <c r="AO197" s="24">
        <f>SUMIFS(Detail!U:U,Detail!$A:$A,$B197,Detail!$D:$D,8,Detail!$C:$C,4)</f>
        <v>0</v>
      </c>
      <c r="AP197" s="33">
        <f t="shared" si="343"/>
        <v>0</v>
      </c>
      <c r="AQ197" s="24">
        <f>SUMIFS(Detail!U:U,Detail!$A:$A,$B197,Detail!$D:$D,9,Detail!$C:$C,1)</f>
        <v>0</v>
      </c>
      <c r="AR197" s="24">
        <f>SUMIFS(Detail!U:U,Detail!$A:$A,$B197,Detail!$D:$D,9,Detail!$C:$C,2)</f>
        <v>0</v>
      </c>
      <c r="AS197" s="24">
        <f>SUMIFS(Detail!U:U,Detail!$A:$A,$B197,Detail!$D:$D,9,Detail!$C:$C,3)</f>
        <v>0</v>
      </c>
      <c r="AT197" s="24">
        <f>SUMIFS(Detail!U:U,Detail!$A:$A,$B197,Detail!$D:$D,9,Detail!$C:$C,4)</f>
        <v>0</v>
      </c>
      <c r="AU197" s="33">
        <f t="shared" si="344"/>
        <v>0</v>
      </c>
      <c r="AV197" s="24">
        <f>SUMIFS(Detail!U:U,Detail!$A:$A,$B197,Detail!$D:$D,10,Detail!$C:$C,1)</f>
        <v>0</v>
      </c>
      <c r="AW197" s="24">
        <f>SUMIFS(Detail!U:U,Detail!$A:$A,$B197,Detail!$D:$D,10,Detail!$C:$C,2)</f>
        <v>0</v>
      </c>
      <c r="AX197" s="24">
        <f>SUMIFS(Detail!U:U,Detail!$A:$A,$B197,Detail!$D:$D,10,Detail!$C:$C,3)</f>
        <v>0</v>
      </c>
      <c r="AY197" s="24">
        <f>SUMIFS(Detail!U:U,Detail!$A:$A,$B197,Detail!$D:$D,10,Detail!$C:$C,4)</f>
        <v>0</v>
      </c>
      <c r="AZ197" s="33">
        <f t="shared" si="345"/>
        <v>0</v>
      </c>
      <c r="BA197" s="24">
        <f>SUMIFS(Detail!U:U,Detail!$A:$A,$B197,Detail!$D:$D,11,Detail!$C:$C,1)</f>
        <v>0</v>
      </c>
      <c r="BB197" s="24">
        <f>SUMIFS(Detail!U:U,Detail!$A:$A,$B197,Detail!$D:$D,11,Detail!$C:$C,2)</f>
        <v>0</v>
      </c>
      <c r="BC197" s="24">
        <f>SUMIFS(Detail!U:U,Detail!$A:$A,$B197,Detail!$D:$D,11,Detail!$C:$C,3)</f>
        <v>0</v>
      </c>
      <c r="BD197" s="24">
        <f>SUMIFS(Detail!U:U,Detail!$A:$A,$B197,Detail!$D:$D,11,Detail!$C:$C,4)</f>
        <v>0</v>
      </c>
      <c r="BE197" s="33">
        <f t="shared" si="346"/>
        <v>0</v>
      </c>
      <c r="BF197" s="24">
        <f>SUMIFS(Detail!U:U,Detail!$A:$A,$B197,Detail!$D:$D,12,Detail!$C:$C,1)</f>
        <v>0</v>
      </c>
      <c r="BG197" s="24">
        <f>SUMIFS(Detail!U:U,Detail!$A:$A,$B197,Detail!$D:$D,12,Detail!$C:$C,2)</f>
        <v>0</v>
      </c>
      <c r="BH197" s="24">
        <f>SUMIFS(Detail!U:U,Detail!$A:$A,$B197,Detail!$D:$D,12,Detail!$C:$C,3)</f>
        <v>0</v>
      </c>
      <c r="BI197" s="24">
        <f>SUMIFS(Detail!U:U,Detail!$A:$A,$B197,Detail!$D:$D,12,Detail!$C:$C,4)</f>
        <v>0</v>
      </c>
      <c r="BJ197" s="33">
        <f t="shared" si="347"/>
        <v>0</v>
      </c>
      <c r="BK197" s="24">
        <f>SUMIFS(Detail!U:U,Detail!$A:$A,$B197,Detail!$D:$D,13,Detail!$C:$C,1)</f>
        <v>0</v>
      </c>
      <c r="BL197" s="24">
        <f>SUMIFS(Detail!U:U,Detail!$A:$A,$B197,Detail!$D:$D,13,Detail!$C:$C,2)</f>
        <v>0</v>
      </c>
      <c r="BM197" s="24">
        <f>SUMIFS(Detail!U:U,Detail!$A:$A,$B197,Detail!$D:$D,13,Detail!$C:$C,3)</f>
        <v>0</v>
      </c>
      <c r="BN197" s="24">
        <f>SUMIFS(Detail!U:U,Detail!$A:$A,$B197,Detail!$D:$D,13,Detail!$C:$C,4)</f>
        <v>0</v>
      </c>
      <c r="BO197" s="33">
        <f t="shared" si="348"/>
        <v>0</v>
      </c>
      <c r="BP197" s="24">
        <f>SUMIFS(Detail!U:U,Detail!$A:$A,$B197,Detail!$D:$D,14,Detail!$C:$C,1)</f>
        <v>0</v>
      </c>
      <c r="BQ197" s="24">
        <f>SUMIFS(Detail!U:U,Detail!$A:$A,$B197,Detail!$D:$D,14,Detail!$C:$C,2)</f>
        <v>0</v>
      </c>
      <c r="BR197" s="24">
        <f>SUMIFS(Detail!U:U,Detail!$A:$A,$B197,Detail!$D:$D,14,Detail!$C:$C,3)</f>
        <v>0</v>
      </c>
      <c r="BS197" s="24">
        <f>SUMIFS(Detail!U:U,Detail!$A:$A,$B197,Detail!$D:$D,14,Detail!$C:$C,4)</f>
        <v>0</v>
      </c>
      <c r="BT197" s="33">
        <f t="shared" si="349"/>
        <v>0</v>
      </c>
      <c r="BU197" s="24">
        <f>SUMIFS(Detail!U:U,Detail!$A:$A,$B197,Detail!$D:$D,15,Detail!$C:$C,1)</f>
        <v>0</v>
      </c>
      <c r="BV197" s="24">
        <f>SUMIFS(Detail!U:U,Detail!$A:$A,$B197,Detail!$D:$D,15,Detail!$C:$C,2)</f>
        <v>0</v>
      </c>
      <c r="BW197" s="24">
        <f>SUMIFS(Detail!U:U,Detail!$A:$A,$B197,Detail!$D:$D,15,Detail!$C:$C,3)</f>
        <v>0</v>
      </c>
      <c r="BX197" s="24">
        <f>SUMIFS(Detail!U:U,Detail!$A:$A,$B197,Detail!$D:$D,15,Detail!$C:$C,4)</f>
        <v>0</v>
      </c>
      <c r="BY197" s="33">
        <f t="shared" si="350"/>
        <v>0</v>
      </c>
      <c r="BZ197" s="24">
        <f>SUMIFS(Detail!U:U,Detail!$A:$A,$B197,Detail!$D:$D,16,Detail!$C:$C,1)</f>
        <v>0</v>
      </c>
      <c r="CA197" s="24">
        <f>SUMIFS(Detail!U:U,Detail!$A:$A,$B197,Detail!$D:$D,16,Detail!$C:$C,2)</f>
        <v>0</v>
      </c>
      <c r="CB197" s="24">
        <f>SUMIFS(Detail!U:U,Detail!$A:$A,$B197,Detail!$D:$D,16,Detail!$C:$C,3)</f>
        <v>0</v>
      </c>
      <c r="CC197" s="24">
        <f>SUMIFS(Detail!U:U,Detail!$A:$A,$B197,Detail!$D:$D,16,Detail!$C:$C,4)</f>
        <v>0</v>
      </c>
      <c r="CD197" s="33">
        <f t="shared" si="351"/>
        <v>0</v>
      </c>
      <c r="CE197" s="24">
        <f>SUMIFS(Detail!U:U,Detail!$A:$A,$B197,Detail!$D:$D,17,Detail!$C:$C,1)</f>
        <v>0</v>
      </c>
      <c r="CF197" s="24">
        <f>SUMIFS(Detail!U:U,Detail!$A:$A,$B197,Detail!$D:$D,17,Detail!$C:$C,2)</f>
        <v>0</v>
      </c>
      <c r="CG197" s="24">
        <f>SUMIFS(Detail!U:U,Detail!$A:$A,$B197,Detail!$D:$D,17,Detail!$C:$C,3)</f>
        <v>0</v>
      </c>
      <c r="CH197" s="24">
        <f>SUMIFS(Detail!U:U,Detail!$A:$A,$B197,Detail!$D:$D,17,Detail!$C:$C,4)</f>
        <v>0</v>
      </c>
      <c r="CI197" s="33">
        <f t="shared" si="352"/>
        <v>0</v>
      </c>
      <c r="CJ197" s="24">
        <f>SUMIFS(Detail!U:U,Detail!$A:$A,$B197,Detail!$D:$D,18,Detail!$C:$C,1)</f>
        <v>0</v>
      </c>
      <c r="CK197" s="24">
        <f>SUMIFS(Detail!U:U,Detail!$A:$A,$B197,Detail!$D:$D,18,Detail!$C:$C,2)</f>
        <v>0</v>
      </c>
      <c r="CL197" s="24">
        <f>SUMIFS(Detail!U:U,Detail!$A:$A,$B197,Detail!$D:$D,18,Detail!$C:$C,3)</f>
        <v>0</v>
      </c>
      <c r="CM197" s="24">
        <f>SUMIFS(Detail!U:U,Detail!$A:$A,$B197,Detail!$D:$D,18,Detail!$C:$C,4)</f>
        <v>0</v>
      </c>
      <c r="CN197" s="33">
        <f t="shared" si="353"/>
        <v>0</v>
      </c>
      <c r="CO197" s="24">
        <f>SUMIFS(Detail!U:U,Detail!$A:$A,$B197,Detail!$D:$D,19,Detail!$C:$C,1)</f>
        <v>0</v>
      </c>
      <c r="CP197" s="24">
        <f>SUMIFS(Detail!U:U,Detail!$A:$A,$B197,Detail!$D:$D,19,Detail!$C:$C,2)</f>
        <v>0</v>
      </c>
      <c r="CQ197" s="24">
        <f>SUMIFS(Detail!U:U,Detail!$A:$A,$B197,Detail!$D:$D,19,Detail!$C:$C,3)</f>
        <v>0</v>
      </c>
      <c r="CR197" s="24">
        <f>SUMIFS(Detail!U:U,Detail!$A:$A,$B197,Detail!$D:$D,19,Detail!$C:$C,4)</f>
        <v>0</v>
      </c>
      <c r="CS197" s="33">
        <f t="shared" si="354"/>
        <v>0</v>
      </c>
      <c r="CT197" s="24">
        <f>SUMIFS(Detail!U:U,Detail!$A:$A,$B197,Detail!$D:$D,20,Detail!$C:$C,1)</f>
        <v>0</v>
      </c>
      <c r="CU197" s="24">
        <f>SUMIFS(Detail!U:U,Detail!$A:$A,$B197,Detail!$D:$D,20,Detail!$C:$C,2)</f>
        <v>0</v>
      </c>
      <c r="CV197" s="24">
        <f>SUMIFS(Detail!U:U,Detail!$A:$A,$B197,Detail!$D:$D,20,Detail!$C:$C,3)</f>
        <v>0</v>
      </c>
      <c r="CW197" s="24">
        <f>SUMIFS(Detail!U:U,Detail!$A:$A,$B197,Detail!$D:$D,20,Detail!$C:$C,4)</f>
        <v>0</v>
      </c>
      <c r="CX197" s="33">
        <f t="shared" si="355"/>
        <v>0</v>
      </c>
      <c r="CY197" s="24">
        <f>SUMIFS(Detail!U:U,Detail!$A:$A,$B197,Detail!$D:$D,21,Detail!$C:$C,1)</f>
        <v>0</v>
      </c>
      <c r="CZ197" s="24">
        <f>SUMIFS(Detail!U:U,Detail!$A:$A,$B197,Detail!$D:$D,21,Detail!$C:$C,2)</f>
        <v>0</v>
      </c>
      <c r="DA197" s="24">
        <f>SUMIFS(Detail!U:U,Detail!$A:$A,$B197,Detail!$D:$D,21,Detail!$C:$C,3)</f>
        <v>0</v>
      </c>
      <c r="DB197" s="24">
        <f>SUMIFS(Detail!U:U,Detail!$A:$A,$B197,Detail!$D:$D,21,Detail!$C:$C,4)</f>
        <v>0</v>
      </c>
      <c r="DC197" s="33">
        <f t="shared" si="356"/>
        <v>0</v>
      </c>
      <c r="DD197" s="86">
        <f>SUMIFS(Detail!U:U,Detail!$A:$A,$B197,Detail!$B:$B,"&gt;60")</f>
        <v>0</v>
      </c>
    </row>
    <row r="198" spans="1:108" x14ac:dyDescent="0.25">
      <c r="A198" t="s">
        <v>5439</v>
      </c>
      <c r="B198" s="32" t="s">
        <v>5122</v>
      </c>
      <c r="C198" s="24">
        <f>SUMIFS(Detail!U:U,Detail!$A:$A,$B198,Detail!$D:$D,1,Detail!$C:$C,1)</f>
        <v>0</v>
      </c>
      <c r="D198" s="24">
        <f>SUMIFS(Detail!U:U,Detail!$A:$A,$B198,Detail!$D:$D,1,Detail!$C:$C,2)</f>
        <v>0</v>
      </c>
      <c r="E198" s="24">
        <f>SUMIFS(Detail!U:U,Detail!$A:$A,$B198,Detail!$D:$D,1,Detail!$C:$C,3)</f>
        <v>500000</v>
      </c>
      <c r="F198" s="24">
        <f>SUMIFS(Detail!U:U,Detail!$A:$A,$B198,Detail!$D:$D,1,Detail!$C:$C,4)</f>
        <v>450000</v>
      </c>
      <c r="G198" s="33">
        <f t="shared" si="336"/>
        <v>950000</v>
      </c>
      <c r="H198" s="24">
        <f>SUMIFS(Detail!U:U,Detail!$A:$A,$B198,Detail!$D:$D,2,Detail!$C:$C,1)</f>
        <v>600000</v>
      </c>
      <c r="I198" s="24">
        <f>SUMIFS(Detail!U:U,Detail!$A:$A,$B198,Detail!$D:$D,2,Detail!$C:$C,2)</f>
        <v>750000</v>
      </c>
      <c r="J198" s="24">
        <f>SUMIFS(Detail!U:U,Detail!$A:$A,$B198,Detail!$D:$D,2,Detail!$C:$C,3)</f>
        <v>900000</v>
      </c>
      <c r="K198" s="24">
        <f>SUMIFS(Detail!U:U,Detail!$A:$A,$B198,Detail!$D:$D,2,Detail!$C:$C,4)</f>
        <v>1050000</v>
      </c>
      <c r="L198" s="33">
        <f t="shared" si="337"/>
        <v>3300000</v>
      </c>
      <c r="M198" s="24">
        <f>SUMIFS(Detail!U:U,Detail!$A:$A,$B198,Detail!$D:$D,3,Detail!$C:$C,1)</f>
        <v>900000</v>
      </c>
      <c r="N198" s="24">
        <f>SUMIFS(Detail!U:U,Detail!$A:$A,$B198,Detail!$D:$D,3,Detail!$C:$C,2)</f>
        <v>1200000</v>
      </c>
      <c r="O198" s="24">
        <f>SUMIFS(Detail!U:U,Detail!$A:$A,$B198,Detail!$D:$D,3,Detail!$C:$C,3)</f>
        <v>1500000</v>
      </c>
      <c r="P198" s="24">
        <f>SUMIFS(Detail!U:U,Detail!$A:$A,$B198,Detail!$D:$D,3,Detail!$C:$C,4)</f>
        <v>1800000</v>
      </c>
      <c r="Q198" s="33">
        <f t="shared" si="338"/>
        <v>5400000</v>
      </c>
      <c r="R198" s="24">
        <f>SUMIFS(Detail!U:U,Detail!$A:$A,$B198,Detail!$D:$D,4,Detail!$C:$C,1)</f>
        <v>1890000</v>
      </c>
      <c r="S198" s="24">
        <f>SUMIFS(Detail!U:U,Detail!$A:$A,$B198,Detail!$D:$D,4,Detail!$C:$C,2)</f>
        <v>1620000</v>
      </c>
      <c r="T198" s="24">
        <f>SUMIFS(Detail!U:U,Detail!$A:$A,$B198,Detail!$D:$D,4,Detail!$C:$C,3)</f>
        <v>2160000</v>
      </c>
      <c r="U198" s="24">
        <f>SUMIFS(Detail!U:U,Detail!$A:$A,$B198,Detail!$D:$D,4,Detail!$C:$C,4)</f>
        <v>2700000</v>
      </c>
      <c r="V198" s="33">
        <f t="shared" si="339"/>
        <v>8370000</v>
      </c>
      <c r="W198" s="24">
        <f>SUMIFS(Detail!U:U,Detail!$A:$A,$B198,Detail!$D:$D,5,Detail!$C:$C,1)</f>
        <v>3600000</v>
      </c>
      <c r="X198" s="24">
        <f>SUMIFS(Detail!U:U,Detail!$A:$A,$B198,Detail!$D:$D,5,Detail!$C:$C,2)</f>
        <v>4200000</v>
      </c>
      <c r="Y198" s="24">
        <f>SUMIFS(Detail!U:U,Detail!$A:$A,$B198,Detail!$D:$D,5,Detail!$C:$C,3)</f>
        <v>3600000</v>
      </c>
      <c r="Z198" s="24">
        <f>SUMIFS(Detail!U:U,Detail!$A:$A,$B198,Detail!$D:$D,5,Detail!$C:$C,4)</f>
        <v>4800000</v>
      </c>
      <c r="AA198" s="33">
        <f t="shared" si="340"/>
        <v>16200000</v>
      </c>
      <c r="AB198" s="24">
        <f>SUMIFS(Detail!U:U,Detail!$A:$A,$B198,Detail!$D:$D,6,Detail!$C:$C,1)</f>
        <v>0</v>
      </c>
      <c r="AC198" s="24">
        <f>SUMIFS(Detail!U:U,Detail!$A:$A,$B198,Detail!$D:$D,6,Detail!$C:$C,2)</f>
        <v>0</v>
      </c>
      <c r="AD198" s="24">
        <f>SUMIFS(Detail!U:U,Detail!$A:$A,$B198,Detail!$D:$D,6,Detail!$C:$C,3)</f>
        <v>0</v>
      </c>
      <c r="AE198" s="24">
        <f>SUMIFS(Detail!U:U,Detail!$A:$A,$B198,Detail!$D:$D,6,Detail!$C:$C,4)</f>
        <v>0</v>
      </c>
      <c r="AF198" s="33">
        <f t="shared" si="341"/>
        <v>0</v>
      </c>
      <c r="AG198" s="24">
        <f>SUMIFS(Detail!U:U,Detail!$A:$A,$B198,Detail!$D:$D,7,Detail!$C:$C,1)</f>
        <v>0</v>
      </c>
      <c r="AH198" s="24">
        <f>SUMIFS(Detail!U:U,Detail!$A:$A,$B198,Detail!$D:$D,7,Detail!$C:$C,2)</f>
        <v>0</v>
      </c>
      <c r="AI198" s="24">
        <f>SUMIFS(Detail!U:U,Detail!$A:$A,$B198,Detail!$D:$D,7,Detail!$C:$C,3)</f>
        <v>0</v>
      </c>
      <c r="AJ198" s="24">
        <f>SUMIFS(Detail!U:U,Detail!$A:$A,$B198,Detail!$D:$D,7,Detail!$C:$C,4)</f>
        <v>0</v>
      </c>
      <c r="AK198" s="33">
        <f t="shared" si="342"/>
        <v>0</v>
      </c>
      <c r="AL198" s="24">
        <f>SUMIFS(Detail!U:U,Detail!$A:$A,$B198,Detail!$D:$D,8,Detail!$C:$C,1)</f>
        <v>0</v>
      </c>
      <c r="AM198" s="24">
        <f>SUMIFS(Detail!U:U,Detail!$A:$A,$B198,Detail!$D:$D,8,Detail!$C:$C,2)</f>
        <v>0</v>
      </c>
      <c r="AN198" s="24">
        <f>SUMIFS(Detail!U:U,Detail!$A:$A,$B198,Detail!$D:$D,8,Detail!$C:$C,3)</f>
        <v>0</v>
      </c>
      <c r="AO198" s="24">
        <f>SUMIFS(Detail!U:U,Detail!$A:$A,$B198,Detail!$D:$D,8,Detail!$C:$C,4)</f>
        <v>0</v>
      </c>
      <c r="AP198" s="33">
        <f t="shared" si="343"/>
        <v>0</v>
      </c>
      <c r="AQ198" s="24">
        <f>SUMIFS(Detail!U:U,Detail!$A:$A,$B198,Detail!$D:$D,9,Detail!$C:$C,1)</f>
        <v>0</v>
      </c>
      <c r="AR198" s="24">
        <f>SUMIFS(Detail!U:U,Detail!$A:$A,$B198,Detail!$D:$D,9,Detail!$C:$C,2)</f>
        <v>0</v>
      </c>
      <c r="AS198" s="24">
        <f>SUMIFS(Detail!U:U,Detail!$A:$A,$B198,Detail!$D:$D,9,Detail!$C:$C,3)</f>
        <v>0</v>
      </c>
      <c r="AT198" s="24">
        <f>SUMIFS(Detail!U:U,Detail!$A:$A,$B198,Detail!$D:$D,9,Detail!$C:$C,4)</f>
        <v>0</v>
      </c>
      <c r="AU198" s="33">
        <f t="shared" si="344"/>
        <v>0</v>
      </c>
      <c r="AV198" s="24">
        <f>SUMIFS(Detail!U:U,Detail!$A:$A,$B198,Detail!$D:$D,10,Detail!$C:$C,1)</f>
        <v>0</v>
      </c>
      <c r="AW198" s="24">
        <f>SUMIFS(Detail!U:U,Detail!$A:$A,$B198,Detail!$D:$D,10,Detail!$C:$C,2)</f>
        <v>0</v>
      </c>
      <c r="AX198" s="24">
        <f>SUMIFS(Detail!U:U,Detail!$A:$A,$B198,Detail!$D:$D,10,Detail!$C:$C,3)</f>
        <v>0</v>
      </c>
      <c r="AY198" s="24">
        <f>SUMIFS(Detail!U:U,Detail!$A:$A,$B198,Detail!$D:$D,10,Detail!$C:$C,4)</f>
        <v>0</v>
      </c>
      <c r="AZ198" s="33">
        <f t="shared" si="345"/>
        <v>0</v>
      </c>
      <c r="BA198" s="24">
        <f>SUMIFS(Detail!U:U,Detail!$A:$A,$B198,Detail!$D:$D,11,Detail!$C:$C,1)</f>
        <v>0</v>
      </c>
      <c r="BB198" s="24">
        <f>SUMIFS(Detail!U:U,Detail!$A:$A,$B198,Detail!$D:$D,11,Detail!$C:$C,2)</f>
        <v>0</v>
      </c>
      <c r="BC198" s="24">
        <f>SUMIFS(Detail!U:U,Detail!$A:$A,$B198,Detail!$D:$D,11,Detail!$C:$C,3)</f>
        <v>0</v>
      </c>
      <c r="BD198" s="24">
        <f>SUMIFS(Detail!U:U,Detail!$A:$A,$B198,Detail!$D:$D,11,Detail!$C:$C,4)</f>
        <v>0</v>
      </c>
      <c r="BE198" s="33">
        <f t="shared" si="346"/>
        <v>0</v>
      </c>
      <c r="BF198" s="24">
        <f>SUMIFS(Detail!U:U,Detail!$A:$A,$B198,Detail!$D:$D,12,Detail!$C:$C,1)</f>
        <v>0</v>
      </c>
      <c r="BG198" s="24">
        <f>SUMIFS(Detail!U:U,Detail!$A:$A,$B198,Detail!$D:$D,12,Detail!$C:$C,2)</f>
        <v>0</v>
      </c>
      <c r="BH198" s="24">
        <f>SUMIFS(Detail!U:U,Detail!$A:$A,$B198,Detail!$D:$D,12,Detail!$C:$C,3)</f>
        <v>0</v>
      </c>
      <c r="BI198" s="24">
        <f>SUMIFS(Detail!U:U,Detail!$A:$A,$B198,Detail!$D:$D,12,Detail!$C:$C,4)</f>
        <v>0</v>
      </c>
      <c r="BJ198" s="33">
        <f t="shared" si="347"/>
        <v>0</v>
      </c>
      <c r="BK198" s="24">
        <f>SUMIFS(Detail!U:U,Detail!$A:$A,$B198,Detail!$D:$D,13,Detail!$C:$C,1)</f>
        <v>0</v>
      </c>
      <c r="BL198" s="24">
        <f>SUMIFS(Detail!U:U,Detail!$A:$A,$B198,Detail!$D:$D,13,Detail!$C:$C,2)</f>
        <v>0</v>
      </c>
      <c r="BM198" s="24">
        <f>SUMIFS(Detail!U:U,Detail!$A:$A,$B198,Detail!$D:$D,13,Detail!$C:$C,3)</f>
        <v>0</v>
      </c>
      <c r="BN198" s="24">
        <f>SUMIFS(Detail!U:U,Detail!$A:$A,$B198,Detail!$D:$D,13,Detail!$C:$C,4)</f>
        <v>0</v>
      </c>
      <c r="BO198" s="33">
        <f t="shared" si="348"/>
        <v>0</v>
      </c>
      <c r="BP198" s="24">
        <f>SUMIFS(Detail!U:U,Detail!$A:$A,$B198,Detail!$D:$D,14,Detail!$C:$C,1)</f>
        <v>0</v>
      </c>
      <c r="BQ198" s="24">
        <f>SUMIFS(Detail!U:U,Detail!$A:$A,$B198,Detail!$D:$D,14,Detail!$C:$C,2)</f>
        <v>0</v>
      </c>
      <c r="BR198" s="24">
        <f>SUMIFS(Detail!U:U,Detail!$A:$A,$B198,Detail!$D:$D,14,Detail!$C:$C,3)</f>
        <v>0</v>
      </c>
      <c r="BS198" s="24">
        <f>SUMIFS(Detail!U:U,Detail!$A:$A,$B198,Detail!$D:$D,14,Detail!$C:$C,4)</f>
        <v>0</v>
      </c>
      <c r="BT198" s="33">
        <f t="shared" si="349"/>
        <v>0</v>
      </c>
      <c r="BU198" s="24">
        <f>SUMIFS(Detail!U:U,Detail!$A:$A,$B198,Detail!$D:$D,15,Detail!$C:$C,1)</f>
        <v>0</v>
      </c>
      <c r="BV198" s="24">
        <f>SUMIFS(Detail!U:U,Detail!$A:$A,$B198,Detail!$D:$D,15,Detail!$C:$C,2)</f>
        <v>0</v>
      </c>
      <c r="BW198" s="24">
        <f>SUMIFS(Detail!U:U,Detail!$A:$A,$B198,Detail!$D:$D,15,Detail!$C:$C,3)</f>
        <v>0</v>
      </c>
      <c r="BX198" s="24">
        <f>SUMIFS(Detail!U:U,Detail!$A:$A,$B198,Detail!$D:$D,15,Detail!$C:$C,4)</f>
        <v>0</v>
      </c>
      <c r="BY198" s="33">
        <f t="shared" si="350"/>
        <v>0</v>
      </c>
      <c r="BZ198" s="24">
        <f>SUMIFS(Detail!U:U,Detail!$A:$A,$B198,Detail!$D:$D,16,Detail!$C:$C,1)</f>
        <v>0</v>
      </c>
      <c r="CA198" s="24">
        <f>SUMIFS(Detail!U:U,Detail!$A:$A,$B198,Detail!$D:$D,16,Detail!$C:$C,2)</f>
        <v>0</v>
      </c>
      <c r="CB198" s="24">
        <f>SUMIFS(Detail!U:U,Detail!$A:$A,$B198,Detail!$D:$D,16,Detail!$C:$C,3)</f>
        <v>0</v>
      </c>
      <c r="CC198" s="24">
        <f>SUMIFS(Detail!U:U,Detail!$A:$A,$B198,Detail!$D:$D,16,Detail!$C:$C,4)</f>
        <v>0</v>
      </c>
      <c r="CD198" s="33">
        <f t="shared" si="351"/>
        <v>0</v>
      </c>
      <c r="CE198" s="24">
        <f>SUMIFS(Detail!U:U,Detail!$A:$A,$B198,Detail!$D:$D,17,Detail!$C:$C,1)</f>
        <v>0</v>
      </c>
      <c r="CF198" s="24">
        <f>SUMIFS(Detail!U:U,Detail!$A:$A,$B198,Detail!$D:$D,17,Detail!$C:$C,2)</f>
        <v>0</v>
      </c>
      <c r="CG198" s="24">
        <f>SUMIFS(Detail!U:U,Detail!$A:$A,$B198,Detail!$D:$D,17,Detail!$C:$C,3)</f>
        <v>0</v>
      </c>
      <c r="CH198" s="24">
        <f>SUMIFS(Detail!U:U,Detail!$A:$A,$B198,Detail!$D:$D,17,Detail!$C:$C,4)</f>
        <v>0</v>
      </c>
      <c r="CI198" s="33">
        <f t="shared" si="352"/>
        <v>0</v>
      </c>
      <c r="CJ198" s="24">
        <f>SUMIFS(Detail!U:U,Detail!$A:$A,$B198,Detail!$D:$D,18,Detail!$C:$C,1)</f>
        <v>0</v>
      </c>
      <c r="CK198" s="24">
        <f>SUMIFS(Detail!U:U,Detail!$A:$A,$B198,Detail!$D:$D,18,Detail!$C:$C,2)</f>
        <v>0</v>
      </c>
      <c r="CL198" s="24">
        <f>SUMIFS(Detail!U:U,Detail!$A:$A,$B198,Detail!$D:$D,18,Detail!$C:$C,3)</f>
        <v>0</v>
      </c>
      <c r="CM198" s="24">
        <f>SUMIFS(Detail!U:U,Detail!$A:$A,$B198,Detail!$D:$D,18,Detail!$C:$C,4)</f>
        <v>0</v>
      </c>
      <c r="CN198" s="33">
        <f t="shared" si="353"/>
        <v>0</v>
      </c>
      <c r="CO198" s="24">
        <f>SUMIFS(Detail!U:U,Detail!$A:$A,$B198,Detail!$D:$D,19,Detail!$C:$C,1)</f>
        <v>0</v>
      </c>
      <c r="CP198" s="24">
        <f>SUMIFS(Detail!U:U,Detail!$A:$A,$B198,Detail!$D:$D,19,Detail!$C:$C,2)</f>
        <v>0</v>
      </c>
      <c r="CQ198" s="24">
        <f>SUMIFS(Detail!U:U,Detail!$A:$A,$B198,Detail!$D:$D,19,Detail!$C:$C,3)</f>
        <v>0</v>
      </c>
      <c r="CR198" s="24">
        <f>SUMIFS(Detail!U:U,Detail!$A:$A,$B198,Detail!$D:$D,19,Detail!$C:$C,4)</f>
        <v>0</v>
      </c>
      <c r="CS198" s="33">
        <f t="shared" si="354"/>
        <v>0</v>
      </c>
      <c r="CT198" s="24">
        <f>SUMIFS(Detail!U:U,Detail!$A:$A,$B198,Detail!$D:$D,20,Detail!$C:$C,1)</f>
        <v>0</v>
      </c>
      <c r="CU198" s="24">
        <f>SUMIFS(Detail!U:U,Detail!$A:$A,$B198,Detail!$D:$D,20,Detail!$C:$C,2)</f>
        <v>0</v>
      </c>
      <c r="CV198" s="24">
        <f>SUMIFS(Detail!U:U,Detail!$A:$A,$B198,Detail!$D:$D,20,Detail!$C:$C,3)</f>
        <v>0</v>
      </c>
      <c r="CW198" s="24">
        <f>SUMIFS(Detail!U:U,Detail!$A:$A,$B198,Detail!$D:$D,20,Detail!$C:$C,4)</f>
        <v>0</v>
      </c>
      <c r="CX198" s="33">
        <f t="shared" si="355"/>
        <v>0</v>
      </c>
      <c r="CY198" s="24">
        <f>SUMIFS(Detail!U:U,Detail!$A:$A,$B198,Detail!$D:$D,21,Detail!$C:$C,1)</f>
        <v>0</v>
      </c>
      <c r="CZ198" s="24">
        <f>SUMIFS(Detail!U:U,Detail!$A:$A,$B198,Detail!$D:$D,21,Detail!$C:$C,2)</f>
        <v>0</v>
      </c>
      <c r="DA198" s="24">
        <f>SUMIFS(Detail!U:U,Detail!$A:$A,$B198,Detail!$D:$D,21,Detail!$C:$C,3)</f>
        <v>0</v>
      </c>
      <c r="DB198" s="24">
        <f>SUMIFS(Detail!U:U,Detail!$A:$A,$B198,Detail!$D:$D,21,Detail!$C:$C,4)</f>
        <v>0</v>
      </c>
      <c r="DC198" s="33">
        <f t="shared" si="356"/>
        <v>0</v>
      </c>
      <c r="DD198" s="86">
        <f>SUMIFS(Detail!U:U,Detail!$A:$A,$B198,Detail!$B:$B,"&gt;60")</f>
        <v>0</v>
      </c>
    </row>
    <row r="199" spans="1:108" x14ac:dyDescent="0.25">
      <c r="A199" t="s">
        <v>5440</v>
      </c>
      <c r="B199" s="32" t="s">
        <v>5123</v>
      </c>
      <c r="C199" s="24">
        <f>SUMIFS(Detail!U:U,Detail!$A:$A,$B199,Detail!$D:$D,1,Detail!$C:$C,1)</f>
        <v>0</v>
      </c>
      <c r="D199" s="24">
        <f>SUMIFS(Detail!U:U,Detail!$A:$A,$B199,Detail!$D:$D,1,Detail!$C:$C,2)</f>
        <v>0</v>
      </c>
      <c r="E199" s="24">
        <f>SUMIFS(Detail!U:U,Detail!$A:$A,$B199,Detail!$D:$D,1,Detail!$C:$C,3)</f>
        <v>1200000</v>
      </c>
      <c r="F199" s="24">
        <f>SUMIFS(Detail!U:U,Detail!$A:$A,$B199,Detail!$D:$D,1,Detail!$C:$C,4)</f>
        <v>1800000</v>
      </c>
      <c r="G199" s="33">
        <f t="shared" si="336"/>
        <v>3000000</v>
      </c>
      <c r="H199" s="24">
        <f>SUMIFS(Detail!U:U,Detail!$A:$A,$B199,Detail!$D:$D,2,Detail!$C:$C,1)</f>
        <v>3000000</v>
      </c>
      <c r="I199" s="24">
        <f>SUMIFS(Detail!U:U,Detail!$A:$A,$B199,Detail!$D:$D,2,Detail!$C:$C,2)</f>
        <v>3750000</v>
      </c>
      <c r="J199" s="24">
        <f>SUMIFS(Detail!U:U,Detail!$A:$A,$B199,Detail!$D:$D,2,Detail!$C:$C,3)</f>
        <v>4500000</v>
      </c>
      <c r="K199" s="24">
        <f>SUMIFS(Detail!U:U,Detail!$A:$A,$B199,Detail!$D:$D,2,Detail!$C:$C,4)</f>
        <v>4500000</v>
      </c>
      <c r="L199" s="33">
        <f t="shared" si="337"/>
        <v>15750000</v>
      </c>
      <c r="M199" s="24">
        <f>SUMIFS(Detail!U:U,Detail!$A:$A,$B199,Detail!$D:$D,3,Detail!$C:$C,1)</f>
        <v>3600000</v>
      </c>
      <c r="N199" s="24">
        <f>SUMIFS(Detail!U:U,Detail!$A:$A,$B199,Detail!$D:$D,3,Detail!$C:$C,2)</f>
        <v>6000000</v>
      </c>
      <c r="O199" s="24">
        <f>SUMIFS(Detail!U:U,Detail!$A:$A,$B199,Detail!$D:$D,3,Detail!$C:$C,3)</f>
        <v>7500000</v>
      </c>
      <c r="P199" s="24">
        <f>SUMIFS(Detail!U:U,Detail!$A:$A,$B199,Detail!$D:$D,3,Detail!$C:$C,4)</f>
        <v>9000000</v>
      </c>
      <c r="Q199" s="33">
        <f t="shared" si="338"/>
        <v>26100000</v>
      </c>
      <c r="R199" s="24">
        <f>SUMIFS(Detail!U:U,Detail!$A:$A,$B199,Detail!$D:$D,4,Detail!$C:$C,1)</f>
        <v>8100000</v>
      </c>
      <c r="S199" s="24">
        <f>SUMIFS(Detail!U:U,Detail!$A:$A,$B199,Detail!$D:$D,4,Detail!$C:$C,2)</f>
        <v>6480000</v>
      </c>
      <c r="T199" s="24">
        <f>SUMIFS(Detail!U:U,Detail!$A:$A,$B199,Detail!$D:$D,4,Detail!$C:$C,3)</f>
        <v>10800000</v>
      </c>
      <c r="U199" s="24">
        <f>SUMIFS(Detail!U:U,Detail!$A:$A,$B199,Detail!$D:$D,4,Detail!$C:$C,4)</f>
        <v>13500000</v>
      </c>
      <c r="V199" s="33">
        <f t="shared" si="339"/>
        <v>38880000</v>
      </c>
      <c r="W199" s="24">
        <f>SUMIFS(Detail!U:U,Detail!$A:$A,$B199,Detail!$D:$D,5,Detail!$C:$C,1)</f>
        <v>18000000</v>
      </c>
      <c r="X199" s="24">
        <f>SUMIFS(Detail!U:U,Detail!$A:$A,$B199,Detail!$D:$D,5,Detail!$C:$C,2)</f>
        <v>18000000</v>
      </c>
      <c r="Y199" s="24">
        <f>SUMIFS(Detail!U:U,Detail!$A:$A,$B199,Detail!$D:$D,5,Detail!$C:$C,3)</f>
        <v>14400000</v>
      </c>
      <c r="Z199" s="24">
        <f>SUMIFS(Detail!U:U,Detail!$A:$A,$B199,Detail!$D:$D,5,Detail!$C:$C,4)</f>
        <v>24000000</v>
      </c>
      <c r="AA199" s="33">
        <f t="shared" si="340"/>
        <v>74400000</v>
      </c>
      <c r="AB199" s="24">
        <f>SUMIFS(Detail!U:U,Detail!$A:$A,$B199,Detail!$D:$D,6,Detail!$C:$C,1)</f>
        <v>0</v>
      </c>
      <c r="AC199" s="24">
        <f>SUMIFS(Detail!U:U,Detail!$A:$A,$B199,Detail!$D:$D,6,Detail!$C:$C,2)</f>
        <v>0</v>
      </c>
      <c r="AD199" s="24">
        <f>SUMIFS(Detail!U:U,Detail!$A:$A,$B199,Detail!$D:$D,6,Detail!$C:$C,3)</f>
        <v>0</v>
      </c>
      <c r="AE199" s="24">
        <f>SUMIFS(Detail!U:U,Detail!$A:$A,$B199,Detail!$D:$D,6,Detail!$C:$C,4)</f>
        <v>0</v>
      </c>
      <c r="AF199" s="33">
        <f t="shared" si="341"/>
        <v>0</v>
      </c>
      <c r="AG199" s="24">
        <f>SUMIFS(Detail!U:U,Detail!$A:$A,$B199,Detail!$D:$D,7,Detail!$C:$C,1)</f>
        <v>0</v>
      </c>
      <c r="AH199" s="24">
        <f>SUMIFS(Detail!U:U,Detail!$A:$A,$B199,Detail!$D:$D,7,Detail!$C:$C,2)</f>
        <v>0</v>
      </c>
      <c r="AI199" s="24">
        <f>SUMIFS(Detail!U:U,Detail!$A:$A,$B199,Detail!$D:$D,7,Detail!$C:$C,3)</f>
        <v>0</v>
      </c>
      <c r="AJ199" s="24">
        <f>SUMIFS(Detail!U:U,Detail!$A:$A,$B199,Detail!$D:$D,7,Detail!$C:$C,4)</f>
        <v>0</v>
      </c>
      <c r="AK199" s="33">
        <f t="shared" si="342"/>
        <v>0</v>
      </c>
      <c r="AL199" s="24">
        <f>SUMIFS(Detail!U:U,Detail!$A:$A,$B199,Detail!$D:$D,8,Detail!$C:$C,1)</f>
        <v>0</v>
      </c>
      <c r="AM199" s="24">
        <f>SUMIFS(Detail!U:U,Detail!$A:$A,$B199,Detail!$D:$D,8,Detail!$C:$C,2)</f>
        <v>0</v>
      </c>
      <c r="AN199" s="24">
        <f>SUMIFS(Detail!U:U,Detail!$A:$A,$B199,Detail!$D:$D,8,Detail!$C:$C,3)</f>
        <v>0</v>
      </c>
      <c r="AO199" s="24">
        <f>SUMIFS(Detail!U:U,Detail!$A:$A,$B199,Detail!$D:$D,8,Detail!$C:$C,4)</f>
        <v>0</v>
      </c>
      <c r="AP199" s="33">
        <f t="shared" si="343"/>
        <v>0</v>
      </c>
      <c r="AQ199" s="24">
        <f>SUMIFS(Detail!U:U,Detail!$A:$A,$B199,Detail!$D:$D,9,Detail!$C:$C,1)</f>
        <v>0</v>
      </c>
      <c r="AR199" s="24">
        <f>SUMIFS(Detail!U:U,Detail!$A:$A,$B199,Detail!$D:$D,9,Detail!$C:$C,2)</f>
        <v>0</v>
      </c>
      <c r="AS199" s="24">
        <f>SUMIFS(Detail!U:U,Detail!$A:$A,$B199,Detail!$D:$D,9,Detail!$C:$C,3)</f>
        <v>0</v>
      </c>
      <c r="AT199" s="24">
        <f>SUMIFS(Detail!U:U,Detail!$A:$A,$B199,Detail!$D:$D,9,Detail!$C:$C,4)</f>
        <v>0</v>
      </c>
      <c r="AU199" s="33">
        <f t="shared" si="344"/>
        <v>0</v>
      </c>
      <c r="AV199" s="24">
        <f>SUMIFS(Detail!U:U,Detail!$A:$A,$B199,Detail!$D:$D,10,Detail!$C:$C,1)</f>
        <v>0</v>
      </c>
      <c r="AW199" s="24">
        <f>SUMIFS(Detail!U:U,Detail!$A:$A,$B199,Detail!$D:$D,10,Detail!$C:$C,2)</f>
        <v>0</v>
      </c>
      <c r="AX199" s="24">
        <f>SUMIFS(Detail!U:U,Detail!$A:$A,$B199,Detail!$D:$D,10,Detail!$C:$C,3)</f>
        <v>0</v>
      </c>
      <c r="AY199" s="24">
        <f>SUMIFS(Detail!U:U,Detail!$A:$A,$B199,Detail!$D:$D,10,Detail!$C:$C,4)</f>
        <v>0</v>
      </c>
      <c r="AZ199" s="33">
        <f t="shared" si="345"/>
        <v>0</v>
      </c>
      <c r="BA199" s="24">
        <f>SUMIFS(Detail!U:U,Detail!$A:$A,$B199,Detail!$D:$D,11,Detail!$C:$C,1)</f>
        <v>0</v>
      </c>
      <c r="BB199" s="24">
        <f>SUMIFS(Detail!U:U,Detail!$A:$A,$B199,Detail!$D:$D,11,Detail!$C:$C,2)</f>
        <v>0</v>
      </c>
      <c r="BC199" s="24">
        <f>SUMIFS(Detail!U:U,Detail!$A:$A,$B199,Detail!$D:$D,11,Detail!$C:$C,3)</f>
        <v>0</v>
      </c>
      <c r="BD199" s="24">
        <f>SUMIFS(Detail!U:U,Detail!$A:$A,$B199,Detail!$D:$D,11,Detail!$C:$C,4)</f>
        <v>0</v>
      </c>
      <c r="BE199" s="33">
        <f t="shared" si="346"/>
        <v>0</v>
      </c>
      <c r="BF199" s="24">
        <f>SUMIFS(Detail!U:U,Detail!$A:$A,$B199,Detail!$D:$D,12,Detail!$C:$C,1)</f>
        <v>0</v>
      </c>
      <c r="BG199" s="24">
        <f>SUMIFS(Detail!U:U,Detail!$A:$A,$B199,Detail!$D:$D,12,Detail!$C:$C,2)</f>
        <v>0</v>
      </c>
      <c r="BH199" s="24">
        <f>SUMIFS(Detail!U:U,Detail!$A:$A,$B199,Detail!$D:$D,12,Detail!$C:$C,3)</f>
        <v>0</v>
      </c>
      <c r="BI199" s="24">
        <f>SUMIFS(Detail!U:U,Detail!$A:$A,$B199,Detail!$D:$D,12,Detail!$C:$C,4)</f>
        <v>0</v>
      </c>
      <c r="BJ199" s="33">
        <f t="shared" si="347"/>
        <v>0</v>
      </c>
      <c r="BK199" s="24">
        <f>SUMIFS(Detail!U:U,Detail!$A:$A,$B199,Detail!$D:$D,13,Detail!$C:$C,1)</f>
        <v>0</v>
      </c>
      <c r="BL199" s="24">
        <f>SUMIFS(Detail!U:U,Detail!$A:$A,$B199,Detail!$D:$D,13,Detail!$C:$C,2)</f>
        <v>0</v>
      </c>
      <c r="BM199" s="24">
        <f>SUMIFS(Detail!U:U,Detail!$A:$A,$B199,Detail!$D:$D,13,Detail!$C:$C,3)</f>
        <v>0</v>
      </c>
      <c r="BN199" s="24">
        <f>SUMIFS(Detail!U:U,Detail!$A:$A,$B199,Detail!$D:$D,13,Detail!$C:$C,4)</f>
        <v>0</v>
      </c>
      <c r="BO199" s="33">
        <f t="shared" si="348"/>
        <v>0</v>
      </c>
      <c r="BP199" s="24">
        <f>SUMIFS(Detail!U:U,Detail!$A:$A,$B199,Detail!$D:$D,14,Detail!$C:$C,1)</f>
        <v>0</v>
      </c>
      <c r="BQ199" s="24">
        <f>SUMIFS(Detail!U:U,Detail!$A:$A,$B199,Detail!$D:$D,14,Detail!$C:$C,2)</f>
        <v>0</v>
      </c>
      <c r="BR199" s="24">
        <f>SUMIFS(Detail!U:U,Detail!$A:$A,$B199,Detail!$D:$D,14,Detail!$C:$C,3)</f>
        <v>0</v>
      </c>
      <c r="BS199" s="24">
        <f>SUMIFS(Detail!U:U,Detail!$A:$A,$B199,Detail!$D:$D,14,Detail!$C:$C,4)</f>
        <v>0</v>
      </c>
      <c r="BT199" s="33">
        <f t="shared" si="349"/>
        <v>0</v>
      </c>
      <c r="BU199" s="24">
        <f>SUMIFS(Detail!U:U,Detail!$A:$A,$B199,Detail!$D:$D,15,Detail!$C:$C,1)</f>
        <v>0</v>
      </c>
      <c r="BV199" s="24">
        <f>SUMIFS(Detail!U:U,Detail!$A:$A,$B199,Detail!$D:$D,15,Detail!$C:$C,2)</f>
        <v>0</v>
      </c>
      <c r="BW199" s="24">
        <f>SUMIFS(Detail!U:U,Detail!$A:$A,$B199,Detail!$D:$D,15,Detail!$C:$C,3)</f>
        <v>0</v>
      </c>
      <c r="BX199" s="24">
        <f>SUMIFS(Detail!U:U,Detail!$A:$A,$B199,Detail!$D:$D,15,Detail!$C:$C,4)</f>
        <v>0</v>
      </c>
      <c r="BY199" s="33">
        <f t="shared" si="350"/>
        <v>0</v>
      </c>
      <c r="BZ199" s="24">
        <f>SUMIFS(Detail!U:U,Detail!$A:$A,$B199,Detail!$D:$D,16,Detail!$C:$C,1)</f>
        <v>0</v>
      </c>
      <c r="CA199" s="24">
        <f>SUMIFS(Detail!U:U,Detail!$A:$A,$B199,Detail!$D:$D,16,Detail!$C:$C,2)</f>
        <v>0</v>
      </c>
      <c r="CB199" s="24">
        <f>SUMIFS(Detail!U:U,Detail!$A:$A,$B199,Detail!$D:$D,16,Detail!$C:$C,3)</f>
        <v>0</v>
      </c>
      <c r="CC199" s="24">
        <f>SUMIFS(Detail!U:U,Detail!$A:$A,$B199,Detail!$D:$D,16,Detail!$C:$C,4)</f>
        <v>0</v>
      </c>
      <c r="CD199" s="33">
        <f t="shared" si="351"/>
        <v>0</v>
      </c>
      <c r="CE199" s="24">
        <f>SUMIFS(Detail!U:U,Detail!$A:$A,$B199,Detail!$D:$D,17,Detail!$C:$C,1)</f>
        <v>0</v>
      </c>
      <c r="CF199" s="24">
        <f>SUMIFS(Detail!U:U,Detail!$A:$A,$B199,Detail!$D:$D,17,Detail!$C:$C,2)</f>
        <v>0</v>
      </c>
      <c r="CG199" s="24">
        <f>SUMIFS(Detail!U:U,Detail!$A:$A,$B199,Detail!$D:$D,17,Detail!$C:$C,3)</f>
        <v>0</v>
      </c>
      <c r="CH199" s="24">
        <f>SUMIFS(Detail!U:U,Detail!$A:$A,$B199,Detail!$D:$D,17,Detail!$C:$C,4)</f>
        <v>0</v>
      </c>
      <c r="CI199" s="33">
        <f t="shared" si="352"/>
        <v>0</v>
      </c>
      <c r="CJ199" s="24">
        <f>SUMIFS(Detail!U:U,Detail!$A:$A,$B199,Detail!$D:$D,18,Detail!$C:$C,1)</f>
        <v>0</v>
      </c>
      <c r="CK199" s="24">
        <f>SUMIFS(Detail!U:U,Detail!$A:$A,$B199,Detail!$D:$D,18,Detail!$C:$C,2)</f>
        <v>0</v>
      </c>
      <c r="CL199" s="24">
        <f>SUMIFS(Detail!U:U,Detail!$A:$A,$B199,Detail!$D:$D,18,Detail!$C:$C,3)</f>
        <v>0</v>
      </c>
      <c r="CM199" s="24">
        <f>SUMIFS(Detail!U:U,Detail!$A:$A,$B199,Detail!$D:$D,18,Detail!$C:$C,4)</f>
        <v>0</v>
      </c>
      <c r="CN199" s="33">
        <f t="shared" si="353"/>
        <v>0</v>
      </c>
      <c r="CO199" s="24">
        <f>SUMIFS(Detail!U:U,Detail!$A:$A,$B199,Detail!$D:$D,19,Detail!$C:$C,1)</f>
        <v>0</v>
      </c>
      <c r="CP199" s="24">
        <f>SUMIFS(Detail!U:U,Detail!$A:$A,$B199,Detail!$D:$D,19,Detail!$C:$C,2)</f>
        <v>0</v>
      </c>
      <c r="CQ199" s="24">
        <f>SUMIFS(Detail!U:U,Detail!$A:$A,$B199,Detail!$D:$D,19,Detail!$C:$C,3)</f>
        <v>0</v>
      </c>
      <c r="CR199" s="24">
        <f>SUMIFS(Detail!U:U,Detail!$A:$A,$B199,Detail!$D:$D,19,Detail!$C:$C,4)</f>
        <v>0</v>
      </c>
      <c r="CS199" s="33">
        <f t="shared" si="354"/>
        <v>0</v>
      </c>
      <c r="CT199" s="24">
        <f>SUMIFS(Detail!U:U,Detail!$A:$A,$B199,Detail!$D:$D,20,Detail!$C:$C,1)</f>
        <v>0</v>
      </c>
      <c r="CU199" s="24">
        <f>SUMIFS(Detail!U:U,Detail!$A:$A,$B199,Detail!$D:$D,20,Detail!$C:$C,2)</f>
        <v>0</v>
      </c>
      <c r="CV199" s="24">
        <f>SUMIFS(Detail!U:U,Detail!$A:$A,$B199,Detail!$D:$D,20,Detail!$C:$C,3)</f>
        <v>0</v>
      </c>
      <c r="CW199" s="24">
        <f>SUMIFS(Detail!U:U,Detail!$A:$A,$B199,Detail!$D:$D,20,Detail!$C:$C,4)</f>
        <v>0</v>
      </c>
      <c r="CX199" s="33">
        <f t="shared" si="355"/>
        <v>0</v>
      </c>
      <c r="CY199" s="24">
        <f>SUMIFS(Detail!U:U,Detail!$A:$A,$B199,Detail!$D:$D,21,Detail!$C:$C,1)</f>
        <v>0</v>
      </c>
      <c r="CZ199" s="24">
        <f>SUMIFS(Detail!U:U,Detail!$A:$A,$B199,Detail!$D:$D,21,Detail!$C:$C,2)</f>
        <v>0</v>
      </c>
      <c r="DA199" s="24">
        <f>SUMIFS(Detail!U:U,Detail!$A:$A,$B199,Detail!$D:$D,21,Detail!$C:$C,3)</f>
        <v>0</v>
      </c>
      <c r="DB199" s="24">
        <f>SUMIFS(Detail!U:U,Detail!$A:$A,$B199,Detail!$D:$D,21,Detail!$C:$C,4)</f>
        <v>0</v>
      </c>
      <c r="DC199" s="33">
        <f t="shared" si="356"/>
        <v>0</v>
      </c>
      <c r="DD199" s="86">
        <f>SUMIFS(Detail!U:U,Detail!$A:$A,$B199,Detail!$B:$B,"&gt;60")</f>
        <v>0</v>
      </c>
    </row>
    <row r="200" spans="1:108" x14ac:dyDescent="0.25">
      <c r="A200" t="s">
        <v>5441</v>
      </c>
      <c r="B200" s="32" t="s">
        <v>5124</v>
      </c>
      <c r="C200" s="24">
        <f>SUMIFS(Detail!U:U,Detail!$A:$A,$B200,Detail!$D:$D,1,Detail!$C:$C,1)</f>
        <v>0</v>
      </c>
      <c r="D200" s="24">
        <f>SUMIFS(Detail!U:U,Detail!$A:$A,$B200,Detail!$D:$D,1,Detail!$C:$C,2)</f>
        <v>0</v>
      </c>
      <c r="E200" s="24">
        <f>SUMIFS(Detail!U:U,Detail!$A:$A,$B200,Detail!$D:$D,1,Detail!$C:$C,3)</f>
        <v>750000</v>
      </c>
      <c r="F200" s="24">
        <f>SUMIFS(Detail!U:U,Detail!$A:$A,$B200,Detail!$D:$D,1,Detail!$C:$C,4)</f>
        <v>1125000</v>
      </c>
      <c r="G200" s="33">
        <f t="shared" si="336"/>
        <v>1875000</v>
      </c>
      <c r="H200" s="24">
        <f>SUMIFS(Detail!U:U,Detail!$A:$A,$B200,Detail!$D:$D,2,Detail!$C:$C,1)</f>
        <v>1000000</v>
      </c>
      <c r="I200" s="24">
        <f>SUMIFS(Detail!U:U,Detail!$A:$A,$B200,Detail!$D:$D,2,Detail!$C:$C,2)</f>
        <v>1250000</v>
      </c>
      <c r="J200" s="24">
        <f>SUMIFS(Detail!U:U,Detail!$A:$A,$B200,Detail!$D:$D,2,Detail!$C:$C,3)</f>
        <v>1500000</v>
      </c>
      <c r="K200" s="24">
        <f>SUMIFS(Detail!U:U,Detail!$A:$A,$B200,Detail!$D:$D,2,Detail!$C:$C,4)</f>
        <v>1500000</v>
      </c>
      <c r="L200" s="33">
        <f t="shared" si="337"/>
        <v>5250000</v>
      </c>
      <c r="M200" s="24">
        <f>SUMIFS(Detail!U:U,Detail!$A:$A,$B200,Detail!$D:$D,3,Detail!$C:$C,1)</f>
        <v>2025000</v>
      </c>
      <c r="N200" s="24">
        <f>SUMIFS(Detail!U:U,Detail!$A:$A,$B200,Detail!$D:$D,3,Detail!$C:$C,2)</f>
        <v>1800000</v>
      </c>
      <c r="O200" s="24">
        <f>SUMIFS(Detail!U:U,Detail!$A:$A,$B200,Detail!$D:$D,3,Detail!$C:$C,3)</f>
        <v>2250000</v>
      </c>
      <c r="P200" s="24">
        <f>SUMIFS(Detail!U:U,Detail!$A:$A,$B200,Detail!$D:$D,3,Detail!$C:$C,4)</f>
        <v>2700000</v>
      </c>
      <c r="Q200" s="33">
        <f t="shared" si="338"/>
        <v>8775000</v>
      </c>
      <c r="R200" s="24">
        <f>SUMIFS(Detail!U:U,Detail!$A:$A,$B200,Detail!$D:$D,4,Detail!$C:$C,1)</f>
        <v>2400000</v>
      </c>
      <c r="S200" s="24">
        <f>SUMIFS(Detail!U:U,Detail!$A:$A,$B200,Detail!$D:$D,4,Detail!$C:$C,2)</f>
        <v>3600000</v>
      </c>
      <c r="T200" s="24">
        <f>SUMIFS(Detail!U:U,Detail!$A:$A,$B200,Detail!$D:$D,4,Detail!$C:$C,3)</f>
        <v>3200000</v>
      </c>
      <c r="U200" s="24">
        <f>SUMIFS(Detail!U:U,Detail!$A:$A,$B200,Detail!$D:$D,4,Detail!$C:$C,4)</f>
        <v>4000000.0000000005</v>
      </c>
      <c r="V200" s="33">
        <f t="shared" si="339"/>
        <v>13200000</v>
      </c>
      <c r="W200" s="24">
        <f>SUMIFS(Detail!U:U,Detail!$A:$A,$B200,Detail!$D:$D,5,Detail!$C:$C,1)</f>
        <v>4200000</v>
      </c>
      <c r="X200" s="24">
        <f>SUMIFS(Detail!U:U,Detail!$A:$A,$B200,Detail!$D:$D,5,Detail!$C:$C,2)</f>
        <v>4200000</v>
      </c>
      <c r="Y200" s="24">
        <f>SUMIFS(Detail!U:U,Detail!$A:$A,$B200,Detail!$D:$D,5,Detail!$C:$C,3)</f>
        <v>6300000</v>
      </c>
      <c r="Z200" s="24">
        <f>SUMIFS(Detail!U:U,Detail!$A:$A,$B200,Detail!$D:$D,5,Detail!$C:$C,4)</f>
        <v>5600000</v>
      </c>
      <c r="AA200" s="33">
        <f t="shared" si="340"/>
        <v>20300000</v>
      </c>
      <c r="AB200" s="24">
        <f>SUMIFS(Detail!U:U,Detail!$A:$A,$B200,Detail!$D:$D,6,Detail!$C:$C,1)</f>
        <v>0</v>
      </c>
      <c r="AC200" s="24">
        <f>SUMIFS(Detail!U:U,Detail!$A:$A,$B200,Detail!$D:$D,6,Detail!$C:$C,2)</f>
        <v>0</v>
      </c>
      <c r="AD200" s="24">
        <f>SUMIFS(Detail!U:U,Detail!$A:$A,$B200,Detail!$D:$D,6,Detail!$C:$C,3)</f>
        <v>0</v>
      </c>
      <c r="AE200" s="24">
        <f>SUMIFS(Detail!U:U,Detail!$A:$A,$B200,Detail!$D:$D,6,Detail!$C:$C,4)</f>
        <v>0</v>
      </c>
      <c r="AF200" s="33">
        <f t="shared" si="341"/>
        <v>0</v>
      </c>
      <c r="AG200" s="24">
        <f>SUMIFS(Detail!U:U,Detail!$A:$A,$B200,Detail!$D:$D,7,Detail!$C:$C,1)</f>
        <v>0</v>
      </c>
      <c r="AH200" s="24">
        <f>SUMIFS(Detail!U:U,Detail!$A:$A,$B200,Detail!$D:$D,7,Detail!$C:$C,2)</f>
        <v>0</v>
      </c>
      <c r="AI200" s="24">
        <f>SUMIFS(Detail!U:U,Detail!$A:$A,$B200,Detail!$D:$D,7,Detail!$C:$C,3)</f>
        <v>0</v>
      </c>
      <c r="AJ200" s="24">
        <f>SUMIFS(Detail!U:U,Detail!$A:$A,$B200,Detail!$D:$D,7,Detail!$C:$C,4)</f>
        <v>0</v>
      </c>
      <c r="AK200" s="33">
        <f t="shared" si="342"/>
        <v>0</v>
      </c>
      <c r="AL200" s="24">
        <f>SUMIFS(Detail!U:U,Detail!$A:$A,$B200,Detail!$D:$D,8,Detail!$C:$C,1)</f>
        <v>0</v>
      </c>
      <c r="AM200" s="24">
        <f>SUMIFS(Detail!U:U,Detail!$A:$A,$B200,Detail!$D:$D,8,Detail!$C:$C,2)</f>
        <v>0</v>
      </c>
      <c r="AN200" s="24">
        <f>SUMIFS(Detail!U:U,Detail!$A:$A,$B200,Detail!$D:$D,8,Detail!$C:$C,3)</f>
        <v>0</v>
      </c>
      <c r="AO200" s="24">
        <f>SUMIFS(Detail!U:U,Detail!$A:$A,$B200,Detail!$D:$D,8,Detail!$C:$C,4)</f>
        <v>0</v>
      </c>
      <c r="AP200" s="33">
        <f t="shared" si="343"/>
        <v>0</v>
      </c>
      <c r="AQ200" s="24">
        <f>SUMIFS(Detail!U:U,Detail!$A:$A,$B200,Detail!$D:$D,9,Detail!$C:$C,1)</f>
        <v>0</v>
      </c>
      <c r="AR200" s="24">
        <f>SUMIFS(Detail!U:U,Detail!$A:$A,$B200,Detail!$D:$D,9,Detail!$C:$C,2)</f>
        <v>0</v>
      </c>
      <c r="AS200" s="24">
        <f>SUMIFS(Detail!U:U,Detail!$A:$A,$B200,Detail!$D:$D,9,Detail!$C:$C,3)</f>
        <v>0</v>
      </c>
      <c r="AT200" s="24">
        <f>SUMIFS(Detail!U:U,Detail!$A:$A,$B200,Detail!$D:$D,9,Detail!$C:$C,4)</f>
        <v>0</v>
      </c>
      <c r="AU200" s="33">
        <f t="shared" si="344"/>
        <v>0</v>
      </c>
      <c r="AV200" s="24">
        <f>SUMIFS(Detail!U:U,Detail!$A:$A,$B200,Detail!$D:$D,10,Detail!$C:$C,1)</f>
        <v>0</v>
      </c>
      <c r="AW200" s="24">
        <f>SUMIFS(Detail!U:U,Detail!$A:$A,$B200,Detail!$D:$D,10,Detail!$C:$C,2)</f>
        <v>0</v>
      </c>
      <c r="AX200" s="24">
        <f>SUMIFS(Detail!U:U,Detail!$A:$A,$B200,Detail!$D:$D,10,Detail!$C:$C,3)</f>
        <v>0</v>
      </c>
      <c r="AY200" s="24">
        <f>SUMIFS(Detail!U:U,Detail!$A:$A,$B200,Detail!$D:$D,10,Detail!$C:$C,4)</f>
        <v>0</v>
      </c>
      <c r="AZ200" s="33">
        <f t="shared" si="345"/>
        <v>0</v>
      </c>
      <c r="BA200" s="24">
        <f>SUMIFS(Detail!U:U,Detail!$A:$A,$B200,Detail!$D:$D,11,Detail!$C:$C,1)</f>
        <v>0</v>
      </c>
      <c r="BB200" s="24">
        <f>SUMIFS(Detail!U:U,Detail!$A:$A,$B200,Detail!$D:$D,11,Detail!$C:$C,2)</f>
        <v>0</v>
      </c>
      <c r="BC200" s="24">
        <f>SUMIFS(Detail!U:U,Detail!$A:$A,$B200,Detail!$D:$D,11,Detail!$C:$C,3)</f>
        <v>0</v>
      </c>
      <c r="BD200" s="24">
        <f>SUMIFS(Detail!U:U,Detail!$A:$A,$B200,Detail!$D:$D,11,Detail!$C:$C,4)</f>
        <v>0</v>
      </c>
      <c r="BE200" s="33">
        <f t="shared" si="346"/>
        <v>0</v>
      </c>
      <c r="BF200" s="24">
        <f>SUMIFS(Detail!U:U,Detail!$A:$A,$B200,Detail!$D:$D,12,Detail!$C:$C,1)</f>
        <v>0</v>
      </c>
      <c r="BG200" s="24">
        <f>SUMIFS(Detail!U:U,Detail!$A:$A,$B200,Detail!$D:$D,12,Detail!$C:$C,2)</f>
        <v>0</v>
      </c>
      <c r="BH200" s="24">
        <f>SUMIFS(Detail!U:U,Detail!$A:$A,$B200,Detail!$D:$D,12,Detail!$C:$C,3)</f>
        <v>0</v>
      </c>
      <c r="BI200" s="24">
        <f>SUMIFS(Detail!U:U,Detail!$A:$A,$B200,Detail!$D:$D,12,Detail!$C:$C,4)</f>
        <v>0</v>
      </c>
      <c r="BJ200" s="33">
        <f t="shared" si="347"/>
        <v>0</v>
      </c>
      <c r="BK200" s="24">
        <f>SUMIFS(Detail!U:U,Detail!$A:$A,$B200,Detail!$D:$D,13,Detail!$C:$C,1)</f>
        <v>0</v>
      </c>
      <c r="BL200" s="24">
        <f>SUMIFS(Detail!U:U,Detail!$A:$A,$B200,Detail!$D:$D,13,Detail!$C:$C,2)</f>
        <v>0</v>
      </c>
      <c r="BM200" s="24">
        <f>SUMIFS(Detail!U:U,Detail!$A:$A,$B200,Detail!$D:$D,13,Detail!$C:$C,3)</f>
        <v>0</v>
      </c>
      <c r="BN200" s="24">
        <f>SUMIFS(Detail!U:U,Detail!$A:$A,$B200,Detail!$D:$D,13,Detail!$C:$C,4)</f>
        <v>0</v>
      </c>
      <c r="BO200" s="33">
        <f t="shared" si="348"/>
        <v>0</v>
      </c>
      <c r="BP200" s="24">
        <f>SUMIFS(Detail!U:U,Detail!$A:$A,$B200,Detail!$D:$D,14,Detail!$C:$C,1)</f>
        <v>0</v>
      </c>
      <c r="BQ200" s="24">
        <f>SUMIFS(Detail!U:U,Detail!$A:$A,$B200,Detail!$D:$D,14,Detail!$C:$C,2)</f>
        <v>0</v>
      </c>
      <c r="BR200" s="24">
        <f>SUMIFS(Detail!U:U,Detail!$A:$A,$B200,Detail!$D:$D,14,Detail!$C:$C,3)</f>
        <v>0</v>
      </c>
      <c r="BS200" s="24">
        <f>SUMIFS(Detail!U:U,Detail!$A:$A,$B200,Detail!$D:$D,14,Detail!$C:$C,4)</f>
        <v>0</v>
      </c>
      <c r="BT200" s="33">
        <f t="shared" si="349"/>
        <v>0</v>
      </c>
      <c r="BU200" s="24">
        <f>SUMIFS(Detail!U:U,Detail!$A:$A,$B200,Detail!$D:$D,15,Detail!$C:$C,1)</f>
        <v>0</v>
      </c>
      <c r="BV200" s="24">
        <f>SUMIFS(Detail!U:U,Detail!$A:$A,$B200,Detail!$D:$D,15,Detail!$C:$C,2)</f>
        <v>0</v>
      </c>
      <c r="BW200" s="24">
        <f>SUMIFS(Detail!U:U,Detail!$A:$A,$B200,Detail!$D:$D,15,Detail!$C:$C,3)</f>
        <v>0</v>
      </c>
      <c r="BX200" s="24">
        <f>SUMIFS(Detail!U:U,Detail!$A:$A,$B200,Detail!$D:$D,15,Detail!$C:$C,4)</f>
        <v>0</v>
      </c>
      <c r="BY200" s="33">
        <f t="shared" si="350"/>
        <v>0</v>
      </c>
      <c r="BZ200" s="24">
        <f>SUMIFS(Detail!U:U,Detail!$A:$A,$B200,Detail!$D:$D,16,Detail!$C:$C,1)</f>
        <v>0</v>
      </c>
      <c r="CA200" s="24">
        <f>SUMIFS(Detail!U:U,Detail!$A:$A,$B200,Detail!$D:$D,16,Detail!$C:$C,2)</f>
        <v>0</v>
      </c>
      <c r="CB200" s="24">
        <f>SUMIFS(Detail!U:U,Detail!$A:$A,$B200,Detail!$D:$D,16,Detail!$C:$C,3)</f>
        <v>0</v>
      </c>
      <c r="CC200" s="24">
        <f>SUMIFS(Detail!U:U,Detail!$A:$A,$B200,Detail!$D:$D,16,Detail!$C:$C,4)</f>
        <v>0</v>
      </c>
      <c r="CD200" s="33">
        <f t="shared" si="351"/>
        <v>0</v>
      </c>
      <c r="CE200" s="24">
        <f>SUMIFS(Detail!U:U,Detail!$A:$A,$B200,Detail!$D:$D,17,Detail!$C:$C,1)</f>
        <v>0</v>
      </c>
      <c r="CF200" s="24">
        <f>SUMIFS(Detail!U:U,Detail!$A:$A,$B200,Detail!$D:$D,17,Detail!$C:$C,2)</f>
        <v>0</v>
      </c>
      <c r="CG200" s="24">
        <f>SUMIFS(Detail!U:U,Detail!$A:$A,$B200,Detail!$D:$D,17,Detail!$C:$C,3)</f>
        <v>0</v>
      </c>
      <c r="CH200" s="24">
        <f>SUMIFS(Detail!U:U,Detail!$A:$A,$B200,Detail!$D:$D,17,Detail!$C:$C,4)</f>
        <v>0</v>
      </c>
      <c r="CI200" s="33">
        <f t="shared" si="352"/>
        <v>0</v>
      </c>
      <c r="CJ200" s="24">
        <f>SUMIFS(Detail!U:U,Detail!$A:$A,$B200,Detail!$D:$D,18,Detail!$C:$C,1)</f>
        <v>0</v>
      </c>
      <c r="CK200" s="24">
        <f>SUMIFS(Detail!U:U,Detail!$A:$A,$B200,Detail!$D:$D,18,Detail!$C:$C,2)</f>
        <v>0</v>
      </c>
      <c r="CL200" s="24">
        <f>SUMIFS(Detail!U:U,Detail!$A:$A,$B200,Detail!$D:$D,18,Detail!$C:$C,3)</f>
        <v>0</v>
      </c>
      <c r="CM200" s="24">
        <f>SUMIFS(Detail!U:U,Detail!$A:$A,$B200,Detail!$D:$D,18,Detail!$C:$C,4)</f>
        <v>0</v>
      </c>
      <c r="CN200" s="33">
        <f t="shared" si="353"/>
        <v>0</v>
      </c>
      <c r="CO200" s="24">
        <f>SUMIFS(Detail!U:U,Detail!$A:$A,$B200,Detail!$D:$D,19,Detail!$C:$C,1)</f>
        <v>0</v>
      </c>
      <c r="CP200" s="24">
        <f>SUMIFS(Detail!U:U,Detail!$A:$A,$B200,Detail!$D:$D,19,Detail!$C:$C,2)</f>
        <v>0</v>
      </c>
      <c r="CQ200" s="24">
        <f>SUMIFS(Detail!U:U,Detail!$A:$A,$B200,Detail!$D:$D,19,Detail!$C:$C,3)</f>
        <v>0</v>
      </c>
      <c r="CR200" s="24">
        <f>SUMIFS(Detail!U:U,Detail!$A:$A,$B200,Detail!$D:$D,19,Detail!$C:$C,4)</f>
        <v>0</v>
      </c>
      <c r="CS200" s="33">
        <f t="shared" si="354"/>
        <v>0</v>
      </c>
      <c r="CT200" s="24">
        <f>SUMIFS(Detail!U:U,Detail!$A:$A,$B200,Detail!$D:$D,20,Detail!$C:$C,1)</f>
        <v>0</v>
      </c>
      <c r="CU200" s="24">
        <f>SUMIFS(Detail!U:U,Detail!$A:$A,$B200,Detail!$D:$D,20,Detail!$C:$C,2)</f>
        <v>0</v>
      </c>
      <c r="CV200" s="24">
        <f>SUMIFS(Detail!U:U,Detail!$A:$A,$B200,Detail!$D:$D,20,Detail!$C:$C,3)</f>
        <v>0</v>
      </c>
      <c r="CW200" s="24">
        <f>SUMIFS(Detail!U:U,Detail!$A:$A,$B200,Detail!$D:$D,20,Detail!$C:$C,4)</f>
        <v>0</v>
      </c>
      <c r="CX200" s="33">
        <f t="shared" si="355"/>
        <v>0</v>
      </c>
      <c r="CY200" s="24">
        <f>SUMIFS(Detail!U:U,Detail!$A:$A,$B200,Detail!$D:$D,21,Detail!$C:$C,1)</f>
        <v>0</v>
      </c>
      <c r="CZ200" s="24">
        <f>SUMIFS(Detail!U:U,Detail!$A:$A,$B200,Detail!$D:$D,21,Detail!$C:$C,2)</f>
        <v>0</v>
      </c>
      <c r="DA200" s="24">
        <f>SUMIFS(Detail!U:U,Detail!$A:$A,$B200,Detail!$D:$D,21,Detail!$C:$C,3)</f>
        <v>0</v>
      </c>
      <c r="DB200" s="24">
        <f>SUMIFS(Detail!U:U,Detail!$A:$A,$B200,Detail!$D:$D,21,Detail!$C:$C,4)</f>
        <v>0</v>
      </c>
      <c r="DC200" s="33">
        <f t="shared" si="356"/>
        <v>0</v>
      </c>
      <c r="DD200" s="86">
        <f>SUMIFS(Detail!U:U,Detail!$A:$A,$B200,Detail!$B:$B,"&gt;60")</f>
        <v>0</v>
      </c>
    </row>
    <row r="201" spans="1:108" x14ac:dyDescent="0.25">
      <c r="A201" t="s">
        <v>5442</v>
      </c>
      <c r="B201" s="32" t="s">
        <v>5125</v>
      </c>
      <c r="C201" s="24">
        <f>SUMIFS(Detail!U:U,Detail!$A:$A,$B201,Detail!$D:$D,1,Detail!$C:$C,1)</f>
        <v>0</v>
      </c>
      <c r="D201" s="24">
        <f>SUMIFS(Detail!U:U,Detail!$A:$A,$B201,Detail!$D:$D,1,Detail!$C:$C,2)</f>
        <v>0</v>
      </c>
      <c r="E201" s="24">
        <f>SUMIFS(Detail!U:U,Detail!$A:$A,$B201,Detail!$D:$D,1,Detail!$C:$C,3)</f>
        <v>250000</v>
      </c>
      <c r="F201" s="24">
        <f>SUMIFS(Detail!U:U,Detail!$A:$A,$B201,Detail!$D:$D,1,Detail!$C:$C,4)</f>
        <v>0</v>
      </c>
      <c r="G201" s="33">
        <f t="shared" si="336"/>
        <v>250000</v>
      </c>
      <c r="H201" s="24">
        <f>SUMIFS(Detail!U:U,Detail!$A:$A,$B201,Detail!$D:$D,2,Detail!$C:$C,1)</f>
        <v>14000000</v>
      </c>
      <c r="I201" s="24">
        <f>SUMIFS(Detail!U:U,Detail!$A:$A,$B201,Detail!$D:$D,2,Detail!$C:$C,2)</f>
        <v>5000000</v>
      </c>
      <c r="J201" s="24">
        <f>SUMIFS(Detail!U:U,Detail!$A:$A,$B201,Detail!$D:$D,2,Detail!$C:$C,3)</f>
        <v>1000000</v>
      </c>
      <c r="K201" s="24">
        <f>SUMIFS(Detail!U:U,Detail!$A:$A,$B201,Detail!$D:$D,2,Detail!$C:$C,4)</f>
        <v>0</v>
      </c>
      <c r="L201" s="33">
        <f t="shared" si="337"/>
        <v>20000000</v>
      </c>
      <c r="M201" s="24">
        <f>SUMIFS(Detail!U:U,Detail!$A:$A,$B201,Detail!$D:$D,3,Detail!$C:$C,1)</f>
        <v>18900000</v>
      </c>
      <c r="N201" s="24">
        <f>SUMIFS(Detail!U:U,Detail!$A:$A,$B201,Detail!$D:$D,3,Detail!$C:$C,2)</f>
        <v>6750000</v>
      </c>
      <c r="O201" s="24">
        <f>SUMIFS(Detail!U:U,Detail!$A:$A,$B201,Detail!$D:$D,3,Detail!$C:$C,3)</f>
        <v>1350000</v>
      </c>
      <c r="P201" s="24">
        <f>SUMIFS(Detail!U:U,Detail!$A:$A,$B201,Detail!$D:$D,3,Detail!$C:$C,4)</f>
        <v>0</v>
      </c>
      <c r="Q201" s="33">
        <f t="shared" si="338"/>
        <v>27000000</v>
      </c>
      <c r="R201" s="24">
        <f>SUMIFS(Detail!U:U,Detail!$A:$A,$B201,Detail!$D:$D,4,Detail!$C:$C,1)</f>
        <v>25200000</v>
      </c>
      <c r="S201" s="24">
        <f>SUMIFS(Detail!U:U,Detail!$A:$A,$B201,Detail!$D:$D,4,Detail!$C:$C,2)</f>
        <v>9000000</v>
      </c>
      <c r="T201" s="24">
        <f>SUMIFS(Detail!U:U,Detail!$A:$A,$B201,Detail!$D:$D,4,Detail!$C:$C,3)</f>
        <v>1800000</v>
      </c>
      <c r="U201" s="24">
        <f>SUMIFS(Detail!U:U,Detail!$A:$A,$B201,Detail!$D:$D,4,Detail!$C:$C,4)</f>
        <v>0</v>
      </c>
      <c r="V201" s="33">
        <f t="shared" si="339"/>
        <v>36000000</v>
      </c>
      <c r="W201" s="24">
        <f>SUMIFS(Detail!U:U,Detail!$A:$A,$B201,Detail!$D:$D,5,Detail!$C:$C,1)</f>
        <v>33075000</v>
      </c>
      <c r="X201" s="24">
        <f>SUMIFS(Detail!U:U,Detail!$A:$A,$B201,Detail!$D:$D,5,Detail!$C:$C,2)</f>
        <v>11812499.999999998</v>
      </c>
      <c r="Y201" s="24">
        <f>SUMIFS(Detail!U:U,Detail!$A:$A,$B201,Detail!$D:$D,5,Detail!$C:$C,3)</f>
        <v>2362500</v>
      </c>
      <c r="Z201" s="24">
        <f>SUMIFS(Detail!U:U,Detail!$A:$A,$B201,Detail!$D:$D,5,Detail!$C:$C,4)</f>
        <v>0</v>
      </c>
      <c r="AA201" s="33">
        <f t="shared" si="340"/>
        <v>47250000</v>
      </c>
      <c r="AB201" s="24">
        <f>SUMIFS(Detail!U:U,Detail!$A:$A,$B201,Detail!$D:$D,6,Detail!$C:$C,1)</f>
        <v>0</v>
      </c>
      <c r="AC201" s="24">
        <f>SUMIFS(Detail!U:U,Detail!$A:$A,$B201,Detail!$D:$D,6,Detail!$C:$C,2)</f>
        <v>0</v>
      </c>
      <c r="AD201" s="24">
        <f>SUMIFS(Detail!U:U,Detail!$A:$A,$B201,Detail!$D:$D,6,Detail!$C:$C,3)</f>
        <v>0</v>
      </c>
      <c r="AE201" s="24">
        <f>SUMIFS(Detail!U:U,Detail!$A:$A,$B201,Detail!$D:$D,6,Detail!$C:$C,4)</f>
        <v>0</v>
      </c>
      <c r="AF201" s="33">
        <f t="shared" si="341"/>
        <v>0</v>
      </c>
      <c r="AG201" s="24">
        <f>SUMIFS(Detail!U:U,Detail!$A:$A,$B201,Detail!$D:$D,7,Detail!$C:$C,1)</f>
        <v>0</v>
      </c>
      <c r="AH201" s="24">
        <f>SUMIFS(Detail!U:U,Detail!$A:$A,$B201,Detail!$D:$D,7,Detail!$C:$C,2)</f>
        <v>0</v>
      </c>
      <c r="AI201" s="24">
        <f>SUMIFS(Detail!U:U,Detail!$A:$A,$B201,Detail!$D:$D,7,Detail!$C:$C,3)</f>
        <v>0</v>
      </c>
      <c r="AJ201" s="24">
        <f>SUMIFS(Detail!U:U,Detail!$A:$A,$B201,Detail!$D:$D,7,Detail!$C:$C,4)</f>
        <v>0</v>
      </c>
      <c r="AK201" s="33">
        <f t="shared" si="342"/>
        <v>0</v>
      </c>
      <c r="AL201" s="24">
        <f>SUMIFS(Detail!U:U,Detail!$A:$A,$B201,Detail!$D:$D,8,Detail!$C:$C,1)</f>
        <v>0</v>
      </c>
      <c r="AM201" s="24">
        <f>SUMIFS(Detail!U:U,Detail!$A:$A,$B201,Detail!$D:$D,8,Detail!$C:$C,2)</f>
        <v>0</v>
      </c>
      <c r="AN201" s="24">
        <f>SUMIFS(Detail!U:U,Detail!$A:$A,$B201,Detail!$D:$D,8,Detail!$C:$C,3)</f>
        <v>0</v>
      </c>
      <c r="AO201" s="24">
        <f>SUMIFS(Detail!U:U,Detail!$A:$A,$B201,Detail!$D:$D,8,Detail!$C:$C,4)</f>
        <v>0</v>
      </c>
      <c r="AP201" s="33">
        <f t="shared" si="343"/>
        <v>0</v>
      </c>
      <c r="AQ201" s="24">
        <f>SUMIFS(Detail!U:U,Detail!$A:$A,$B201,Detail!$D:$D,9,Detail!$C:$C,1)</f>
        <v>0</v>
      </c>
      <c r="AR201" s="24">
        <f>SUMIFS(Detail!U:U,Detail!$A:$A,$B201,Detail!$D:$D,9,Detail!$C:$C,2)</f>
        <v>0</v>
      </c>
      <c r="AS201" s="24">
        <f>SUMIFS(Detail!U:U,Detail!$A:$A,$B201,Detail!$D:$D,9,Detail!$C:$C,3)</f>
        <v>0</v>
      </c>
      <c r="AT201" s="24">
        <f>SUMIFS(Detail!U:U,Detail!$A:$A,$B201,Detail!$D:$D,9,Detail!$C:$C,4)</f>
        <v>0</v>
      </c>
      <c r="AU201" s="33">
        <f t="shared" si="344"/>
        <v>0</v>
      </c>
      <c r="AV201" s="24">
        <f>SUMIFS(Detail!U:U,Detail!$A:$A,$B201,Detail!$D:$D,10,Detail!$C:$C,1)</f>
        <v>0</v>
      </c>
      <c r="AW201" s="24">
        <f>SUMIFS(Detail!U:U,Detail!$A:$A,$B201,Detail!$D:$D,10,Detail!$C:$C,2)</f>
        <v>0</v>
      </c>
      <c r="AX201" s="24">
        <f>SUMIFS(Detail!U:U,Detail!$A:$A,$B201,Detail!$D:$D,10,Detail!$C:$C,3)</f>
        <v>0</v>
      </c>
      <c r="AY201" s="24">
        <f>SUMIFS(Detail!U:U,Detail!$A:$A,$B201,Detail!$D:$D,10,Detail!$C:$C,4)</f>
        <v>0</v>
      </c>
      <c r="AZ201" s="33">
        <f t="shared" si="345"/>
        <v>0</v>
      </c>
      <c r="BA201" s="24">
        <f>SUMIFS(Detail!U:U,Detail!$A:$A,$B201,Detail!$D:$D,11,Detail!$C:$C,1)</f>
        <v>0</v>
      </c>
      <c r="BB201" s="24">
        <f>SUMIFS(Detail!U:U,Detail!$A:$A,$B201,Detail!$D:$D,11,Detail!$C:$C,2)</f>
        <v>0</v>
      </c>
      <c r="BC201" s="24">
        <f>SUMIFS(Detail!U:U,Detail!$A:$A,$B201,Detail!$D:$D,11,Detail!$C:$C,3)</f>
        <v>0</v>
      </c>
      <c r="BD201" s="24">
        <f>SUMIFS(Detail!U:U,Detail!$A:$A,$B201,Detail!$D:$D,11,Detail!$C:$C,4)</f>
        <v>0</v>
      </c>
      <c r="BE201" s="33">
        <f t="shared" si="346"/>
        <v>0</v>
      </c>
      <c r="BF201" s="24">
        <f>SUMIFS(Detail!U:U,Detail!$A:$A,$B201,Detail!$D:$D,12,Detail!$C:$C,1)</f>
        <v>0</v>
      </c>
      <c r="BG201" s="24">
        <f>SUMIFS(Detail!U:U,Detail!$A:$A,$B201,Detail!$D:$D,12,Detail!$C:$C,2)</f>
        <v>0</v>
      </c>
      <c r="BH201" s="24">
        <f>SUMIFS(Detail!U:U,Detail!$A:$A,$B201,Detail!$D:$D,12,Detail!$C:$C,3)</f>
        <v>0</v>
      </c>
      <c r="BI201" s="24">
        <f>SUMIFS(Detail!U:U,Detail!$A:$A,$B201,Detail!$D:$D,12,Detail!$C:$C,4)</f>
        <v>0</v>
      </c>
      <c r="BJ201" s="33">
        <f t="shared" si="347"/>
        <v>0</v>
      </c>
      <c r="BK201" s="24">
        <f>SUMIFS(Detail!U:U,Detail!$A:$A,$B201,Detail!$D:$D,13,Detail!$C:$C,1)</f>
        <v>0</v>
      </c>
      <c r="BL201" s="24">
        <f>SUMIFS(Detail!U:U,Detail!$A:$A,$B201,Detail!$D:$D,13,Detail!$C:$C,2)</f>
        <v>0</v>
      </c>
      <c r="BM201" s="24">
        <f>SUMIFS(Detail!U:U,Detail!$A:$A,$B201,Detail!$D:$D,13,Detail!$C:$C,3)</f>
        <v>0</v>
      </c>
      <c r="BN201" s="24">
        <f>SUMIFS(Detail!U:U,Detail!$A:$A,$B201,Detail!$D:$D,13,Detail!$C:$C,4)</f>
        <v>0</v>
      </c>
      <c r="BO201" s="33">
        <f t="shared" si="348"/>
        <v>0</v>
      </c>
      <c r="BP201" s="24">
        <f>SUMIFS(Detail!U:U,Detail!$A:$A,$B201,Detail!$D:$D,14,Detail!$C:$C,1)</f>
        <v>0</v>
      </c>
      <c r="BQ201" s="24">
        <f>SUMIFS(Detail!U:U,Detail!$A:$A,$B201,Detail!$D:$D,14,Detail!$C:$C,2)</f>
        <v>0</v>
      </c>
      <c r="BR201" s="24">
        <f>SUMIFS(Detail!U:U,Detail!$A:$A,$B201,Detail!$D:$D,14,Detail!$C:$C,3)</f>
        <v>0</v>
      </c>
      <c r="BS201" s="24">
        <f>SUMIFS(Detail!U:U,Detail!$A:$A,$B201,Detail!$D:$D,14,Detail!$C:$C,4)</f>
        <v>0</v>
      </c>
      <c r="BT201" s="33">
        <f t="shared" si="349"/>
        <v>0</v>
      </c>
      <c r="BU201" s="24">
        <f>SUMIFS(Detail!U:U,Detail!$A:$A,$B201,Detail!$D:$D,15,Detail!$C:$C,1)</f>
        <v>0</v>
      </c>
      <c r="BV201" s="24">
        <f>SUMIFS(Detail!U:U,Detail!$A:$A,$B201,Detail!$D:$D,15,Detail!$C:$C,2)</f>
        <v>0</v>
      </c>
      <c r="BW201" s="24">
        <f>SUMIFS(Detail!U:U,Detail!$A:$A,$B201,Detail!$D:$D,15,Detail!$C:$C,3)</f>
        <v>0</v>
      </c>
      <c r="BX201" s="24">
        <f>SUMIFS(Detail!U:U,Detail!$A:$A,$B201,Detail!$D:$D,15,Detail!$C:$C,4)</f>
        <v>0</v>
      </c>
      <c r="BY201" s="33">
        <f t="shared" si="350"/>
        <v>0</v>
      </c>
      <c r="BZ201" s="24">
        <f>SUMIFS(Detail!U:U,Detail!$A:$A,$B201,Detail!$D:$D,16,Detail!$C:$C,1)</f>
        <v>0</v>
      </c>
      <c r="CA201" s="24">
        <f>SUMIFS(Detail!U:U,Detail!$A:$A,$B201,Detail!$D:$D,16,Detail!$C:$C,2)</f>
        <v>0</v>
      </c>
      <c r="CB201" s="24">
        <f>SUMIFS(Detail!U:U,Detail!$A:$A,$B201,Detail!$D:$D,16,Detail!$C:$C,3)</f>
        <v>0</v>
      </c>
      <c r="CC201" s="24">
        <f>SUMIFS(Detail!U:U,Detail!$A:$A,$B201,Detail!$D:$D,16,Detail!$C:$C,4)</f>
        <v>0</v>
      </c>
      <c r="CD201" s="33">
        <f t="shared" si="351"/>
        <v>0</v>
      </c>
      <c r="CE201" s="24">
        <f>SUMIFS(Detail!U:U,Detail!$A:$A,$B201,Detail!$D:$D,17,Detail!$C:$C,1)</f>
        <v>0</v>
      </c>
      <c r="CF201" s="24">
        <f>SUMIFS(Detail!U:U,Detail!$A:$A,$B201,Detail!$D:$D,17,Detail!$C:$C,2)</f>
        <v>0</v>
      </c>
      <c r="CG201" s="24">
        <f>SUMIFS(Detail!U:U,Detail!$A:$A,$B201,Detail!$D:$D,17,Detail!$C:$C,3)</f>
        <v>0</v>
      </c>
      <c r="CH201" s="24">
        <f>SUMIFS(Detail!U:U,Detail!$A:$A,$B201,Detail!$D:$D,17,Detail!$C:$C,4)</f>
        <v>0</v>
      </c>
      <c r="CI201" s="33">
        <f t="shared" si="352"/>
        <v>0</v>
      </c>
      <c r="CJ201" s="24">
        <f>SUMIFS(Detail!U:U,Detail!$A:$A,$B201,Detail!$D:$D,18,Detail!$C:$C,1)</f>
        <v>0</v>
      </c>
      <c r="CK201" s="24">
        <f>SUMIFS(Detail!U:U,Detail!$A:$A,$B201,Detail!$D:$D,18,Detail!$C:$C,2)</f>
        <v>0</v>
      </c>
      <c r="CL201" s="24">
        <f>SUMIFS(Detail!U:U,Detail!$A:$A,$B201,Detail!$D:$D,18,Detail!$C:$C,3)</f>
        <v>0</v>
      </c>
      <c r="CM201" s="24">
        <f>SUMIFS(Detail!U:U,Detail!$A:$A,$B201,Detail!$D:$D,18,Detail!$C:$C,4)</f>
        <v>0</v>
      </c>
      <c r="CN201" s="33">
        <f t="shared" si="353"/>
        <v>0</v>
      </c>
      <c r="CO201" s="24">
        <f>SUMIFS(Detail!U:U,Detail!$A:$A,$B201,Detail!$D:$D,19,Detail!$C:$C,1)</f>
        <v>0</v>
      </c>
      <c r="CP201" s="24">
        <f>SUMIFS(Detail!U:U,Detail!$A:$A,$B201,Detail!$D:$D,19,Detail!$C:$C,2)</f>
        <v>0</v>
      </c>
      <c r="CQ201" s="24">
        <f>SUMIFS(Detail!U:U,Detail!$A:$A,$B201,Detail!$D:$D,19,Detail!$C:$C,3)</f>
        <v>0</v>
      </c>
      <c r="CR201" s="24">
        <f>SUMIFS(Detail!U:U,Detail!$A:$A,$B201,Detail!$D:$D,19,Detail!$C:$C,4)</f>
        <v>0</v>
      </c>
      <c r="CS201" s="33">
        <f t="shared" si="354"/>
        <v>0</v>
      </c>
      <c r="CT201" s="24">
        <f>SUMIFS(Detail!U:U,Detail!$A:$A,$B201,Detail!$D:$D,20,Detail!$C:$C,1)</f>
        <v>0</v>
      </c>
      <c r="CU201" s="24">
        <f>SUMIFS(Detail!U:U,Detail!$A:$A,$B201,Detail!$D:$D,20,Detail!$C:$C,2)</f>
        <v>0</v>
      </c>
      <c r="CV201" s="24">
        <f>SUMIFS(Detail!U:U,Detail!$A:$A,$B201,Detail!$D:$D,20,Detail!$C:$C,3)</f>
        <v>0</v>
      </c>
      <c r="CW201" s="24">
        <f>SUMIFS(Detail!U:U,Detail!$A:$A,$B201,Detail!$D:$D,20,Detail!$C:$C,4)</f>
        <v>0</v>
      </c>
      <c r="CX201" s="33">
        <f t="shared" si="355"/>
        <v>0</v>
      </c>
      <c r="CY201" s="24">
        <f>SUMIFS(Detail!U:U,Detail!$A:$A,$B201,Detail!$D:$D,21,Detail!$C:$C,1)</f>
        <v>0</v>
      </c>
      <c r="CZ201" s="24">
        <f>SUMIFS(Detail!U:U,Detail!$A:$A,$B201,Detail!$D:$D,21,Detail!$C:$C,2)</f>
        <v>0</v>
      </c>
      <c r="DA201" s="24">
        <f>SUMIFS(Detail!U:U,Detail!$A:$A,$B201,Detail!$D:$D,21,Detail!$C:$C,3)</f>
        <v>0</v>
      </c>
      <c r="DB201" s="24">
        <f>SUMIFS(Detail!U:U,Detail!$A:$A,$B201,Detail!$D:$D,21,Detail!$C:$C,4)</f>
        <v>0</v>
      </c>
      <c r="DC201" s="33">
        <f t="shared" si="356"/>
        <v>0</v>
      </c>
      <c r="DD201" s="86">
        <f>SUMIFS(Detail!U:U,Detail!$A:$A,$B201,Detail!$B:$B,"&gt;60")</f>
        <v>0</v>
      </c>
    </row>
    <row r="202" spans="1:108" x14ac:dyDescent="0.25">
      <c r="A202" t="s">
        <v>5443</v>
      </c>
      <c r="B202" s="32" t="s">
        <v>5126</v>
      </c>
      <c r="C202" s="24">
        <f>SUMIFS(Detail!U:U,Detail!$A:$A,$B202,Detail!$D:$D,1,Detail!$C:$C,1)</f>
        <v>0</v>
      </c>
      <c r="D202" s="24">
        <f>SUMIFS(Detail!U:U,Detail!$A:$A,$B202,Detail!$D:$D,1,Detail!$C:$C,2)</f>
        <v>0</v>
      </c>
      <c r="E202" s="24">
        <f>SUMIFS(Detail!U:U,Detail!$A:$A,$B202,Detail!$D:$D,1,Detail!$C:$C,3)</f>
        <v>250000</v>
      </c>
      <c r="F202" s="24">
        <f>SUMIFS(Detail!U:U,Detail!$A:$A,$B202,Detail!$D:$D,1,Detail!$C:$C,4)</f>
        <v>600000</v>
      </c>
      <c r="G202" s="33">
        <f t="shared" si="336"/>
        <v>850000</v>
      </c>
      <c r="H202" s="24">
        <f>SUMIFS(Detail!U:U,Detail!$A:$A,$B202,Detail!$D:$D,2,Detail!$C:$C,1)</f>
        <v>2000000</v>
      </c>
      <c r="I202" s="24">
        <f>SUMIFS(Detail!U:U,Detail!$A:$A,$B202,Detail!$D:$D,2,Detail!$C:$C,2)</f>
        <v>2500000</v>
      </c>
      <c r="J202" s="24">
        <f>SUMIFS(Detail!U:U,Detail!$A:$A,$B202,Detail!$D:$D,2,Detail!$C:$C,3)</f>
        <v>3000000</v>
      </c>
      <c r="K202" s="24">
        <f>SUMIFS(Detail!U:U,Detail!$A:$A,$B202,Detail!$D:$D,2,Detail!$C:$C,4)</f>
        <v>3000000</v>
      </c>
      <c r="L202" s="33">
        <f t="shared" si="337"/>
        <v>10500000</v>
      </c>
      <c r="M202" s="24">
        <f>SUMIFS(Detail!U:U,Detail!$A:$A,$B202,Detail!$D:$D,3,Detail!$C:$C,1)</f>
        <v>1237500</v>
      </c>
      <c r="N202" s="24">
        <f>SUMIFS(Detail!U:U,Detail!$A:$A,$B202,Detail!$D:$D,3,Detail!$C:$C,2)</f>
        <v>4000000</v>
      </c>
      <c r="O202" s="24">
        <f>SUMIFS(Detail!U:U,Detail!$A:$A,$B202,Detail!$D:$D,3,Detail!$C:$C,3)</f>
        <v>5000000</v>
      </c>
      <c r="P202" s="24">
        <f>SUMIFS(Detail!U:U,Detail!$A:$A,$B202,Detail!$D:$D,3,Detail!$C:$C,4)</f>
        <v>6000000</v>
      </c>
      <c r="Q202" s="33">
        <f t="shared" si="338"/>
        <v>16237500</v>
      </c>
      <c r="R202" s="24">
        <f>SUMIFS(Detail!U:U,Detail!$A:$A,$B202,Detail!$D:$D,4,Detail!$C:$C,1)</f>
        <v>6090000</v>
      </c>
      <c r="S202" s="24">
        <f>SUMIFS(Detail!U:U,Detail!$A:$A,$B202,Detail!$D:$D,4,Detail!$C:$C,2)</f>
        <v>2400000</v>
      </c>
      <c r="T202" s="24">
        <f>SUMIFS(Detail!U:U,Detail!$A:$A,$B202,Detail!$D:$D,4,Detail!$C:$C,3)</f>
        <v>8000000</v>
      </c>
      <c r="U202" s="24">
        <f>SUMIFS(Detail!U:U,Detail!$A:$A,$B202,Detail!$D:$D,4,Detail!$C:$C,4)</f>
        <v>10000000</v>
      </c>
      <c r="V202" s="33">
        <f t="shared" si="339"/>
        <v>26490000</v>
      </c>
      <c r="W202" s="24">
        <f>SUMIFS(Detail!U:U,Detail!$A:$A,$B202,Detail!$D:$D,5,Detail!$C:$C,1)</f>
        <v>11100000</v>
      </c>
      <c r="X202" s="24">
        <f>SUMIFS(Detail!U:U,Detail!$A:$A,$B202,Detail!$D:$D,5,Detail!$C:$C,2)</f>
        <v>10800000</v>
      </c>
      <c r="Y202" s="24">
        <f>SUMIFS(Detail!U:U,Detail!$A:$A,$B202,Detail!$D:$D,5,Detail!$C:$C,3)</f>
        <v>4320000</v>
      </c>
      <c r="Z202" s="24">
        <f>SUMIFS(Detail!U:U,Detail!$A:$A,$B202,Detail!$D:$D,5,Detail!$C:$C,4)</f>
        <v>14400000</v>
      </c>
      <c r="AA202" s="33">
        <f t="shared" si="340"/>
        <v>40620000</v>
      </c>
      <c r="AB202" s="24">
        <f>SUMIFS(Detail!U:U,Detail!$A:$A,$B202,Detail!$D:$D,6,Detail!$C:$C,1)</f>
        <v>0</v>
      </c>
      <c r="AC202" s="24">
        <f>SUMIFS(Detail!U:U,Detail!$A:$A,$B202,Detail!$D:$D,6,Detail!$C:$C,2)</f>
        <v>0</v>
      </c>
      <c r="AD202" s="24">
        <f>SUMIFS(Detail!U:U,Detail!$A:$A,$B202,Detail!$D:$D,6,Detail!$C:$C,3)</f>
        <v>0</v>
      </c>
      <c r="AE202" s="24">
        <f>SUMIFS(Detail!U:U,Detail!$A:$A,$B202,Detail!$D:$D,6,Detail!$C:$C,4)</f>
        <v>0</v>
      </c>
      <c r="AF202" s="33">
        <f t="shared" si="341"/>
        <v>0</v>
      </c>
      <c r="AG202" s="24">
        <f>SUMIFS(Detail!U:U,Detail!$A:$A,$B202,Detail!$D:$D,7,Detail!$C:$C,1)</f>
        <v>0</v>
      </c>
      <c r="AH202" s="24">
        <f>SUMIFS(Detail!U:U,Detail!$A:$A,$B202,Detail!$D:$D,7,Detail!$C:$C,2)</f>
        <v>0</v>
      </c>
      <c r="AI202" s="24">
        <f>SUMIFS(Detail!U:U,Detail!$A:$A,$B202,Detail!$D:$D,7,Detail!$C:$C,3)</f>
        <v>0</v>
      </c>
      <c r="AJ202" s="24">
        <f>SUMIFS(Detail!U:U,Detail!$A:$A,$B202,Detail!$D:$D,7,Detail!$C:$C,4)</f>
        <v>0</v>
      </c>
      <c r="AK202" s="33">
        <f t="shared" si="342"/>
        <v>0</v>
      </c>
      <c r="AL202" s="24">
        <f>SUMIFS(Detail!U:U,Detail!$A:$A,$B202,Detail!$D:$D,8,Detail!$C:$C,1)</f>
        <v>0</v>
      </c>
      <c r="AM202" s="24">
        <f>SUMIFS(Detail!U:U,Detail!$A:$A,$B202,Detail!$D:$D,8,Detail!$C:$C,2)</f>
        <v>0</v>
      </c>
      <c r="AN202" s="24">
        <f>SUMIFS(Detail!U:U,Detail!$A:$A,$B202,Detail!$D:$D,8,Detail!$C:$C,3)</f>
        <v>0</v>
      </c>
      <c r="AO202" s="24">
        <f>SUMIFS(Detail!U:U,Detail!$A:$A,$B202,Detail!$D:$D,8,Detail!$C:$C,4)</f>
        <v>0</v>
      </c>
      <c r="AP202" s="33">
        <f t="shared" si="343"/>
        <v>0</v>
      </c>
      <c r="AQ202" s="24">
        <f>SUMIFS(Detail!U:U,Detail!$A:$A,$B202,Detail!$D:$D,9,Detail!$C:$C,1)</f>
        <v>0</v>
      </c>
      <c r="AR202" s="24">
        <f>SUMIFS(Detail!U:U,Detail!$A:$A,$B202,Detail!$D:$D,9,Detail!$C:$C,2)</f>
        <v>0</v>
      </c>
      <c r="AS202" s="24">
        <f>SUMIFS(Detail!U:U,Detail!$A:$A,$B202,Detail!$D:$D,9,Detail!$C:$C,3)</f>
        <v>0</v>
      </c>
      <c r="AT202" s="24">
        <f>SUMIFS(Detail!U:U,Detail!$A:$A,$B202,Detail!$D:$D,9,Detail!$C:$C,4)</f>
        <v>0</v>
      </c>
      <c r="AU202" s="33">
        <f t="shared" si="344"/>
        <v>0</v>
      </c>
      <c r="AV202" s="24">
        <f>SUMIFS(Detail!U:U,Detail!$A:$A,$B202,Detail!$D:$D,10,Detail!$C:$C,1)</f>
        <v>0</v>
      </c>
      <c r="AW202" s="24">
        <f>SUMIFS(Detail!U:U,Detail!$A:$A,$B202,Detail!$D:$D,10,Detail!$C:$C,2)</f>
        <v>0</v>
      </c>
      <c r="AX202" s="24">
        <f>SUMIFS(Detail!U:U,Detail!$A:$A,$B202,Detail!$D:$D,10,Detail!$C:$C,3)</f>
        <v>0</v>
      </c>
      <c r="AY202" s="24">
        <f>SUMIFS(Detail!U:U,Detail!$A:$A,$B202,Detail!$D:$D,10,Detail!$C:$C,4)</f>
        <v>0</v>
      </c>
      <c r="AZ202" s="33">
        <f t="shared" si="345"/>
        <v>0</v>
      </c>
      <c r="BA202" s="24">
        <f>SUMIFS(Detail!U:U,Detail!$A:$A,$B202,Detail!$D:$D,11,Detail!$C:$C,1)</f>
        <v>0</v>
      </c>
      <c r="BB202" s="24">
        <f>SUMIFS(Detail!U:U,Detail!$A:$A,$B202,Detail!$D:$D,11,Detail!$C:$C,2)</f>
        <v>0</v>
      </c>
      <c r="BC202" s="24">
        <f>SUMIFS(Detail!U:U,Detail!$A:$A,$B202,Detail!$D:$D,11,Detail!$C:$C,3)</f>
        <v>0</v>
      </c>
      <c r="BD202" s="24">
        <f>SUMIFS(Detail!U:U,Detail!$A:$A,$B202,Detail!$D:$D,11,Detail!$C:$C,4)</f>
        <v>0</v>
      </c>
      <c r="BE202" s="33">
        <f t="shared" si="346"/>
        <v>0</v>
      </c>
      <c r="BF202" s="24">
        <f>SUMIFS(Detail!U:U,Detail!$A:$A,$B202,Detail!$D:$D,12,Detail!$C:$C,1)</f>
        <v>0</v>
      </c>
      <c r="BG202" s="24">
        <f>SUMIFS(Detail!U:U,Detail!$A:$A,$B202,Detail!$D:$D,12,Detail!$C:$C,2)</f>
        <v>0</v>
      </c>
      <c r="BH202" s="24">
        <f>SUMIFS(Detail!U:U,Detail!$A:$A,$B202,Detail!$D:$D,12,Detail!$C:$C,3)</f>
        <v>0</v>
      </c>
      <c r="BI202" s="24">
        <f>SUMIFS(Detail!U:U,Detail!$A:$A,$B202,Detail!$D:$D,12,Detail!$C:$C,4)</f>
        <v>0</v>
      </c>
      <c r="BJ202" s="33">
        <f t="shared" si="347"/>
        <v>0</v>
      </c>
      <c r="BK202" s="24">
        <f>SUMIFS(Detail!U:U,Detail!$A:$A,$B202,Detail!$D:$D,13,Detail!$C:$C,1)</f>
        <v>0</v>
      </c>
      <c r="BL202" s="24">
        <f>SUMIFS(Detail!U:U,Detail!$A:$A,$B202,Detail!$D:$D,13,Detail!$C:$C,2)</f>
        <v>0</v>
      </c>
      <c r="BM202" s="24">
        <f>SUMIFS(Detail!U:U,Detail!$A:$A,$B202,Detail!$D:$D,13,Detail!$C:$C,3)</f>
        <v>0</v>
      </c>
      <c r="BN202" s="24">
        <f>SUMIFS(Detail!U:U,Detail!$A:$A,$B202,Detail!$D:$D,13,Detail!$C:$C,4)</f>
        <v>0</v>
      </c>
      <c r="BO202" s="33">
        <f t="shared" si="348"/>
        <v>0</v>
      </c>
      <c r="BP202" s="24">
        <f>SUMIFS(Detail!U:U,Detail!$A:$A,$B202,Detail!$D:$D,14,Detail!$C:$C,1)</f>
        <v>0</v>
      </c>
      <c r="BQ202" s="24">
        <f>SUMIFS(Detail!U:U,Detail!$A:$A,$B202,Detail!$D:$D,14,Detail!$C:$C,2)</f>
        <v>0</v>
      </c>
      <c r="BR202" s="24">
        <f>SUMIFS(Detail!U:U,Detail!$A:$A,$B202,Detail!$D:$D,14,Detail!$C:$C,3)</f>
        <v>0</v>
      </c>
      <c r="BS202" s="24">
        <f>SUMIFS(Detail!U:U,Detail!$A:$A,$B202,Detail!$D:$D,14,Detail!$C:$C,4)</f>
        <v>0</v>
      </c>
      <c r="BT202" s="33">
        <f t="shared" si="349"/>
        <v>0</v>
      </c>
      <c r="BU202" s="24">
        <f>SUMIFS(Detail!U:U,Detail!$A:$A,$B202,Detail!$D:$D,15,Detail!$C:$C,1)</f>
        <v>0</v>
      </c>
      <c r="BV202" s="24">
        <f>SUMIFS(Detail!U:U,Detail!$A:$A,$B202,Detail!$D:$D,15,Detail!$C:$C,2)</f>
        <v>0</v>
      </c>
      <c r="BW202" s="24">
        <f>SUMIFS(Detail!U:U,Detail!$A:$A,$B202,Detail!$D:$D,15,Detail!$C:$C,3)</f>
        <v>0</v>
      </c>
      <c r="BX202" s="24">
        <f>SUMIFS(Detail!U:U,Detail!$A:$A,$B202,Detail!$D:$D,15,Detail!$C:$C,4)</f>
        <v>0</v>
      </c>
      <c r="BY202" s="33">
        <f t="shared" si="350"/>
        <v>0</v>
      </c>
      <c r="BZ202" s="24">
        <f>SUMIFS(Detail!U:U,Detail!$A:$A,$B202,Detail!$D:$D,16,Detail!$C:$C,1)</f>
        <v>0</v>
      </c>
      <c r="CA202" s="24">
        <f>SUMIFS(Detail!U:U,Detail!$A:$A,$B202,Detail!$D:$D,16,Detail!$C:$C,2)</f>
        <v>0</v>
      </c>
      <c r="CB202" s="24">
        <f>SUMIFS(Detail!U:U,Detail!$A:$A,$B202,Detail!$D:$D,16,Detail!$C:$C,3)</f>
        <v>0</v>
      </c>
      <c r="CC202" s="24">
        <f>SUMIFS(Detail!U:U,Detail!$A:$A,$B202,Detail!$D:$D,16,Detail!$C:$C,4)</f>
        <v>0</v>
      </c>
      <c r="CD202" s="33">
        <f t="shared" si="351"/>
        <v>0</v>
      </c>
      <c r="CE202" s="24">
        <f>SUMIFS(Detail!U:U,Detail!$A:$A,$B202,Detail!$D:$D,17,Detail!$C:$C,1)</f>
        <v>0</v>
      </c>
      <c r="CF202" s="24">
        <f>SUMIFS(Detail!U:U,Detail!$A:$A,$B202,Detail!$D:$D,17,Detail!$C:$C,2)</f>
        <v>0</v>
      </c>
      <c r="CG202" s="24">
        <f>SUMIFS(Detail!U:U,Detail!$A:$A,$B202,Detail!$D:$D,17,Detail!$C:$C,3)</f>
        <v>0</v>
      </c>
      <c r="CH202" s="24">
        <f>SUMIFS(Detail!U:U,Detail!$A:$A,$B202,Detail!$D:$D,17,Detail!$C:$C,4)</f>
        <v>0</v>
      </c>
      <c r="CI202" s="33">
        <f t="shared" si="352"/>
        <v>0</v>
      </c>
      <c r="CJ202" s="24">
        <f>SUMIFS(Detail!U:U,Detail!$A:$A,$B202,Detail!$D:$D,18,Detail!$C:$C,1)</f>
        <v>0</v>
      </c>
      <c r="CK202" s="24">
        <f>SUMIFS(Detail!U:U,Detail!$A:$A,$B202,Detail!$D:$D,18,Detail!$C:$C,2)</f>
        <v>0</v>
      </c>
      <c r="CL202" s="24">
        <f>SUMIFS(Detail!U:U,Detail!$A:$A,$B202,Detail!$D:$D,18,Detail!$C:$C,3)</f>
        <v>0</v>
      </c>
      <c r="CM202" s="24">
        <f>SUMIFS(Detail!U:U,Detail!$A:$A,$B202,Detail!$D:$D,18,Detail!$C:$C,4)</f>
        <v>0</v>
      </c>
      <c r="CN202" s="33">
        <f t="shared" si="353"/>
        <v>0</v>
      </c>
      <c r="CO202" s="24">
        <f>SUMIFS(Detail!U:U,Detail!$A:$A,$B202,Detail!$D:$D,19,Detail!$C:$C,1)</f>
        <v>0</v>
      </c>
      <c r="CP202" s="24">
        <f>SUMIFS(Detail!U:U,Detail!$A:$A,$B202,Detail!$D:$D,19,Detail!$C:$C,2)</f>
        <v>0</v>
      </c>
      <c r="CQ202" s="24">
        <f>SUMIFS(Detail!U:U,Detail!$A:$A,$B202,Detail!$D:$D,19,Detail!$C:$C,3)</f>
        <v>0</v>
      </c>
      <c r="CR202" s="24">
        <f>SUMIFS(Detail!U:U,Detail!$A:$A,$B202,Detail!$D:$D,19,Detail!$C:$C,4)</f>
        <v>0</v>
      </c>
      <c r="CS202" s="33">
        <f t="shared" si="354"/>
        <v>0</v>
      </c>
      <c r="CT202" s="24">
        <f>SUMIFS(Detail!U:U,Detail!$A:$A,$B202,Detail!$D:$D,20,Detail!$C:$C,1)</f>
        <v>0</v>
      </c>
      <c r="CU202" s="24">
        <f>SUMIFS(Detail!U:U,Detail!$A:$A,$B202,Detail!$D:$D,20,Detail!$C:$C,2)</f>
        <v>0</v>
      </c>
      <c r="CV202" s="24">
        <f>SUMIFS(Detail!U:U,Detail!$A:$A,$B202,Detail!$D:$D,20,Detail!$C:$C,3)</f>
        <v>0</v>
      </c>
      <c r="CW202" s="24">
        <f>SUMIFS(Detail!U:U,Detail!$A:$A,$B202,Detail!$D:$D,20,Detail!$C:$C,4)</f>
        <v>0</v>
      </c>
      <c r="CX202" s="33">
        <f t="shared" si="355"/>
        <v>0</v>
      </c>
      <c r="CY202" s="24">
        <f>SUMIFS(Detail!U:U,Detail!$A:$A,$B202,Detail!$D:$D,21,Detail!$C:$C,1)</f>
        <v>0</v>
      </c>
      <c r="CZ202" s="24">
        <f>SUMIFS(Detail!U:U,Detail!$A:$A,$B202,Detail!$D:$D,21,Detail!$C:$C,2)</f>
        <v>0</v>
      </c>
      <c r="DA202" s="24">
        <f>SUMIFS(Detail!U:U,Detail!$A:$A,$B202,Detail!$D:$D,21,Detail!$C:$C,3)</f>
        <v>0</v>
      </c>
      <c r="DB202" s="24">
        <f>SUMIFS(Detail!U:U,Detail!$A:$A,$B202,Detail!$D:$D,21,Detail!$C:$C,4)</f>
        <v>0</v>
      </c>
      <c r="DC202" s="33">
        <f t="shared" si="356"/>
        <v>0</v>
      </c>
      <c r="DD202" s="86">
        <f>SUMIFS(Detail!U:U,Detail!$A:$A,$B202,Detail!$B:$B,"&gt;60")</f>
        <v>0</v>
      </c>
    </row>
    <row r="203" spans="1:108" x14ac:dyDescent="0.25">
      <c r="A203" t="s">
        <v>5444</v>
      </c>
      <c r="B203" s="32" t="s">
        <v>5127</v>
      </c>
      <c r="C203" s="24">
        <f>SUMIFS(Detail!U:U,Detail!$A:$A,$B203,Detail!$D:$D,1,Detail!$C:$C,1)</f>
        <v>0</v>
      </c>
      <c r="D203" s="24">
        <f>SUMIFS(Detail!U:U,Detail!$A:$A,$B203,Detail!$D:$D,1,Detail!$C:$C,2)</f>
        <v>0</v>
      </c>
      <c r="E203" s="24">
        <f>SUMIFS(Detail!U:U,Detail!$A:$A,$B203,Detail!$D:$D,1,Detail!$C:$C,3)</f>
        <v>0</v>
      </c>
      <c r="F203" s="24">
        <f>SUMIFS(Detail!U:U,Detail!$A:$A,$B203,Detail!$D:$D,1,Detail!$C:$C,4)</f>
        <v>200000</v>
      </c>
      <c r="G203" s="33">
        <f t="shared" si="336"/>
        <v>200000</v>
      </c>
      <c r="H203" s="24">
        <f>SUMIFS(Detail!U:U,Detail!$A:$A,$B203,Detail!$D:$D,2,Detail!$C:$C,1)</f>
        <v>600000</v>
      </c>
      <c r="I203" s="24">
        <f>SUMIFS(Detail!U:U,Detail!$A:$A,$B203,Detail!$D:$D,2,Detail!$C:$C,2)</f>
        <v>1100000</v>
      </c>
      <c r="J203" s="24">
        <f>SUMIFS(Detail!U:U,Detail!$A:$A,$B203,Detail!$D:$D,2,Detail!$C:$C,3)</f>
        <v>1300000</v>
      </c>
      <c r="K203" s="24">
        <f>SUMIFS(Detail!U:U,Detail!$A:$A,$B203,Detail!$D:$D,2,Detail!$C:$C,4)</f>
        <v>1200000</v>
      </c>
      <c r="L203" s="33">
        <f t="shared" si="337"/>
        <v>4200000</v>
      </c>
      <c r="M203" s="24">
        <f>SUMIFS(Detail!U:U,Detail!$A:$A,$B203,Detail!$D:$D,3,Detail!$C:$C,1)</f>
        <v>400000</v>
      </c>
      <c r="N203" s="24">
        <f>SUMIFS(Detail!U:U,Detail!$A:$A,$B203,Detail!$D:$D,3,Detail!$C:$C,2)</f>
        <v>1200000</v>
      </c>
      <c r="O203" s="24">
        <f>SUMIFS(Detail!U:U,Detail!$A:$A,$B203,Detail!$D:$D,3,Detail!$C:$C,3)</f>
        <v>2200000</v>
      </c>
      <c r="P203" s="24">
        <f>SUMIFS(Detail!U:U,Detail!$A:$A,$B203,Detail!$D:$D,3,Detail!$C:$C,4)</f>
        <v>2600000</v>
      </c>
      <c r="Q203" s="33">
        <f t="shared" si="338"/>
        <v>6400000</v>
      </c>
      <c r="R203" s="24">
        <f>SUMIFS(Detail!U:U,Detail!$A:$A,$B203,Detail!$D:$D,4,Detail!$C:$C,1)</f>
        <v>2400000</v>
      </c>
      <c r="S203" s="24">
        <f>SUMIFS(Detail!U:U,Detail!$A:$A,$B203,Detail!$D:$D,4,Detail!$C:$C,2)</f>
        <v>800000</v>
      </c>
      <c r="T203" s="24">
        <f>SUMIFS(Detail!U:U,Detail!$A:$A,$B203,Detail!$D:$D,4,Detail!$C:$C,3)</f>
        <v>2400000</v>
      </c>
      <c r="U203" s="24">
        <f>SUMIFS(Detail!U:U,Detail!$A:$A,$B203,Detail!$D:$D,4,Detail!$C:$C,4)</f>
        <v>4400000</v>
      </c>
      <c r="V203" s="33">
        <f t="shared" si="339"/>
        <v>10000000</v>
      </c>
      <c r="W203" s="24">
        <f>SUMIFS(Detail!U:U,Detail!$A:$A,$B203,Detail!$D:$D,5,Detail!$C:$C,1)</f>
        <v>4680000</v>
      </c>
      <c r="X203" s="24">
        <f>SUMIFS(Detail!U:U,Detail!$A:$A,$B203,Detail!$D:$D,5,Detail!$C:$C,2)</f>
        <v>4320000</v>
      </c>
      <c r="Y203" s="24">
        <f>SUMIFS(Detail!U:U,Detail!$A:$A,$B203,Detail!$D:$D,5,Detail!$C:$C,3)</f>
        <v>1440000.0000000002</v>
      </c>
      <c r="Z203" s="24">
        <f>SUMIFS(Detail!U:U,Detail!$A:$A,$B203,Detail!$D:$D,5,Detail!$C:$C,4)</f>
        <v>4320000</v>
      </c>
      <c r="AA203" s="33">
        <f t="shared" si="340"/>
        <v>14760000</v>
      </c>
      <c r="AB203" s="24">
        <f>SUMIFS(Detail!U:U,Detail!$A:$A,$B203,Detail!$D:$D,6,Detail!$C:$C,1)</f>
        <v>0</v>
      </c>
      <c r="AC203" s="24">
        <f>SUMIFS(Detail!U:U,Detail!$A:$A,$B203,Detail!$D:$D,6,Detail!$C:$C,2)</f>
        <v>0</v>
      </c>
      <c r="AD203" s="24">
        <f>SUMIFS(Detail!U:U,Detail!$A:$A,$B203,Detail!$D:$D,6,Detail!$C:$C,3)</f>
        <v>0</v>
      </c>
      <c r="AE203" s="24">
        <f>SUMIFS(Detail!U:U,Detail!$A:$A,$B203,Detail!$D:$D,6,Detail!$C:$C,4)</f>
        <v>0</v>
      </c>
      <c r="AF203" s="33">
        <f t="shared" si="341"/>
        <v>0</v>
      </c>
      <c r="AG203" s="24">
        <f>SUMIFS(Detail!U:U,Detail!$A:$A,$B203,Detail!$D:$D,7,Detail!$C:$C,1)</f>
        <v>0</v>
      </c>
      <c r="AH203" s="24">
        <f>SUMIFS(Detail!U:U,Detail!$A:$A,$B203,Detail!$D:$D,7,Detail!$C:$C,2)</f>
        <v>0</v>
      </c>
      <c r="AI203" s="24">
        <f>SUMIFS(Detail!U:U,Detail!$A:$A,$B203,Detail!$D:$D,7,Detail!$C:$C,3)</f>
        <v>0</v>
      </c>
      <c r="AJ203" s="24">
        <f>SUMIFS(Detail!U:U,Detail!$A:$A,$B203,Detail!$D:$D,7,Detail!$C:$C,4)</f>
        <v>0</v>
      </c>
      <c r="AK203" s="33">
        <f t="shared" si="342"/>
        <v>0</v>
      </c>
      <c r="AL203" s="24">
        <f>SUMIFS(Detail!U:U,Detail!$A:$A,$B203,Detail!$D:$D,8,Detail!$C:$C,1)</f>
        <v>0</v>
      </c>
      <c r="AM203" s="24">
        <f>SUMIFS(Detail!U:U,Detail!$A:$A,$B203,Detail!$D:$D,8,Detail!$C:$C,2)</f>
        <v>0</v>
      </c>
      <c r="AN203" s="24">
        <f>SUMIFS(Detail!U:U,Detail!$A:$A,$B203,Detail!$D:$D,8,Detail!$C:$C,3)</f>
        <v>0</v>
      </c>
      <c r="AO203" s="24">
        <f>SUMIFS(Detail!U:U,Detail!$A:$A,$B203,Detail!$D:$D,8,Detail!$C:$C,4)</f>
        <v>0</v>
      </c>
      <c r="AP203" s="33">
        <f t="shared" si="343"/>
        <v>0</v>
      </c>
      <c r="AQ203" s="24">
        <f>SUMIFS(Detail!U:U,Detail!$A:$A,$B203,Detail!$D:$D,9,Detail!$C:$C,1)</f>
        <v>0</v>
      </c>
      <c r="AR203" s="24">
        <f>SUMIFS(Detail!U:U,Detail!$A:$A,$B203,Detail!$D:$D,9,Detail!$C:$C,2)</f>
        <v>0</v>
      </c>
      <c r="AS203" s="24">
        <f>SUMIFS(Detail!U:U,Detail!$A:$A,$B203,Detail!$D:$D,9,Detail!$C:$C,3)</f>
        <v>0</v>
      </c>
      <c r="AT203" s="24">
        <f>SUMIFS(Detail!U:U,Detail!$A:$A,$B203,Detail!$D:$D,9,Detail!$C:$C,4)</f>
        <v>0</v>
      </c>
      <c r="AU203" s="33">
        <f t="shared" si="344"/>
        <v>0</v>
      </c>
      <c r="AV203" s="24">
        <f>SUMIFS(Detail!U:U,Detail!$A:$A,$B203,Detail!$D:$D,10,Detail!$C:$C,1)</f>
        <v>0</v>
      </c>
      <c r="AW203" s="24">
        <f>SUMIFS(Detail!U:U,Detail!$A:$A,$B203,Detail!$D:$D,10,Detail!$C:$C,2)</f>
        <v>0</v>
      </c>
      <c r="AX203" s="24">
        <f>SUMIFS(Detail!U:U,Detail!$A:$A,$B203,Detail!$D:$D,10,Detail!$C:$C,3)</f>
        <v>0</v>
      </c>
      <c r="AY203" s="24">
        <f>SUMIFS(Detail!U:U,Detail!$A:$A,$B203,Detail!$D:$D,10,Detail!$C:$C,4)</f>
        <v>0</v>
      </c>
      <c r="AZ203" s="33">
        <f t="shared" si="345"/>
        <v>0</v>
      </c>
      <c r="BA203" s="24">
        <f>SUMIFS(Detail!U:U,Detail!$A:$A,$B203,Detail!$D:$D,11,Detail!$C:$C,1)</f>
        <v>0</v>
      </c>
      <c r="BB203" s="24">
        <f>SUMIFS(Detail!U:U,Detail!$A:$A,$B203,Detail!$D:$D,11,Detail!$C:$C,2)</f>
        <v>0</v>
      </c>
      <c r="BC203" s="24">
        <f>SUMIFS(Detail!U:U,Detail!$A:$A,$B203,Detail!$D:$D,11,Detail!$C:$C,3)</f>
        <v>0</v>
      </c>
      <c r="BD203" s="24">
        <f>SUMIFS(Detail!U:U,Detail!$A:$A,$B203,Detail!$D:$D,11,Detail!$C:$C,4)</f>
        <v>0</v>
      </c>
      <c r="BE203" s="33">
        <f t="shared" si="346"/>
        <v>0</v>
      </c>
      <c r="BF203" s="24">
        <f>SUMIFS(Detail!U:U,Detail!$A:$A,$B203,Detail!$D:$D,12,Detail!$C:$C,1)</f>
        <v>0</v>
      </c>
      <c r="BG203" s="24">
        <f>SUMIFS(Detail!U:U,Detail!$A:$A,$B203,Detail!$D:$D,12,Detail!$C:$C,2)</f>
        <v>0</v>
      </c>
      <c r="BH203" s="24">
        <f>SUMIFS(Detail!U:U,Detail!$A:$A,$B203,Detail!$D:$D,12,Detail!$C:$C,3)</f>
        <v>0</v>
      </c>
      <c r="BI203" s="24">
        <f>SUMIFS(Detail!U:U,Detail!$A:$A,$B203,Detail!$D:$D,12,Detail!$C:$C,4)</f>
        <v>0</v>
      </c>
      <c r="BJ203" s="33">
        <f t="shared" si="347"/>
        <v>0</v>
      </c>
      <c r="BK203" s="24">
        <f>SUMIFS(Detail!U:U,Detail!$A:$A,$B203,Detail!$D:$D,13,Detail!$C:$C,1)</f>
        <v>0</v>
      </c>
      <c r="BL203" s="24">
        <f>SUMIFS(Detail!U:U,Detail!$A:$A,$B203,Detail!$D:$D,13,Detail!$C:$C,2)</f>
        <v>0</v>
      </c>
      <c r="BM203" s="24">
        <f>SUMIFS(Detail!U:U,Detail!$A:$A,$B203,Detail!$D:$D,13,Detail!$C:$C,3)</f>
        <v>0</v>
      </c>
      <c r="BN203" s="24">
        <f>SUMIFS(Detail!U:U,Detail!$A:$A,$B203,Detail!$D:$D,13,Detail!$C:$C,4)</f>
        <v>0</v>
      </c>
      <c r="BO203" s="33">
        <f t="shared" si="348"/>
        <v>0</v>
      </c>
      <c r="BP203" s="24">
        <f>SUMIFS(Detail!U:U,Detail!$A:$A,$B203,Detail!$D:$D,14,Detail!$C:$C,1)</f>
        <v>0</v>
      </c>
      <c r="BQ203" s="24">
        <f>SUMIFS(Detail!U:U,Detail!$A:$A,$B203,Detail!$D:$D,14,Detail!$C:$C,2)</f>
        <v>0</v>
      </c>
      <c r="BR203" s="24">
        <f>SUMIFS(Detail!U:U,Detail!$A:$A,$B203,Detail!$D:$D,14,Detail!$C:$C,3)</f>
        <v>0</v>
      </c>
      <c r="BS203" s="24">
        <f>SUMIFS(Detail!U:U,Detail!$A:$A,$B203,Detail!$D:$D,14,Detail!$C:$C,4)</f>
        <v>0</v>
      </c>
      <c r="BT203" s="33">
        <f t="shared" si="349"/>
        <v>0</v>
      </c>
      <c r="BU203" s="24">
        <f>SUMIFS(Detail!U:U,Detail!$A:$A,$B203,Detail!$D:$D,15,Detail!$C:$C,1)</f>
        <v>0</v>
      </c>
      <c r="BV203" s="24">
        <f>SUMIFS(Detail!U:U,Detail!$A:$A,$B203,Detail!$D:$D,15,Detail!$C:$C,2)</f>
        <v>0</v>
      </c>
      <c r="BW203" s="24">
        <f>SUMIFS(Detail!U:U,Detail!$A:$A,$B203,Detail!$D:$D,15,Detail!$C:$C,3)</f>
        <v>0</v>
      </c>
      <c r="BX203" s="24">
        <f>SUMIFS(Detail!U:U,Detail!$A:$A,$B203,Detail!$D:$D,15,Detail!$C:$C,4)</f>
        <v>0</v>
      </c>
      <c r="BY203" s="33">
        <f t="shared" si="350"/>
        <v>0</v>
      </c>
      <c r="BZ203" s="24">
        <f>SUMIFS(Detail!U:U,Detail!$A:$A,$B203,Detail!$D:$D,16,Detail!$C:$C,1)</f>
        <v>0</v>
      </c>
      <c r="CA203" s="24">
        <f>SUMIFS(Detail!U:U,Detail!$A:$A,$B203,Detail!$D:$D,16,Detail!$C:$C,2)</f>
        <v>0</v>
      </c>
      <c r="CB203" s="24">
        <f>SUMIFS(Detail!U:U,Detail!$A:$A,$B203,Detail!$D:$D,16,Detail!$C:$C,3)</f>
        <v>0</v>
      </c>
      <c r="CC203" s="24">
        <f>SUMIFS(Detail!U:U,Detail!$A:$A,$B203,Detail!$D:$D,16,Detail!$C:$C,4)</f>
        <v>0</v>
      </c>
      <c r="CD203" s="33">
        <f t="shared" si="351"/>
        <v>0</v>
      </c>
      <c r="CE203" s="24">
        <f>SUMIFS(Detail!U:U,Detail!$A:$A,$B203,Detail!$D:$D,17,Detail!$C:$C,1)</f>
        <v>0</v>
      </c>
      <c r="CF203" s="24">
        <f>SUMIFS(Detail!U:U,Detail!$A:$A,$B203,Detail!$D:$D,17,Detail!$C:$C,2)</f>
        <v>0</v>
      </c>
      <c r="CG203" s="24">
        <f>SUMIFS(Detail!U:U,Detail!$A:$A,$B203,Detail!$D:$D,17,Detail!$C:$C,3)</f>
        <v>0</v>
      </c>
      <c r="CH203" s="24">
        <f>SUMIFS(Detail!U:U,Detail!$A:$A,$B203,Detail!$D:$D,17,Detail!$C:$C,4)</f>
        <v>0</v>
      </c>
      <c r="CI203" s="33">
        <f t="shared" si="352"/>
        <v>0</v>
      </c>
      <c r="CJ203" s="24">
        <f>SUMIFS(Detail!U:U,Detail!$A:$A,$B203,Detail!$D:$D,18,Detail!$C:$C,1)</f>
        <v>0</v>
      </c>
      <c r="CK203" s="24">
        <f>SUMIFS(Detail!U:U,Detail!$A:$A,$B203,Detail!$D:$D,18,Detail!$C:$C,2)</f>
        <v>0</v>
      </c>
      <c r="CL203" s="24">
        <f>SUMIFS(Detail!U:U,Detail!$A:$A,$B203,Detail!$D:$D,18,Detail!$C:$C,3)</f>
        <v>0</v>
      </c>
      <c r="CM203" s="24">
        <f>SUMIFS(Detail!U:U,Detail!$A:$A,$B203,Detail!$D:$D,18,Detail!$C:$C,4)</f>
        <v>0</v>
      </c>
      <c r="CN203" s="33">
        <f t="shared" si="353"/>
        <v>0</v>
      </c>
      <c r="CO203" s="24">
        <f>SUMIFS(Detail!U:U,Detail!$A:$A,$B203,Detail!$D:$D,19,Detail!$C:$C,1)</f>
        <v>0</v>
      </c>
      <c r="CP203" s="24">
        <f>SUMIFS(Detail!U:U,Detail!$A:$A,$B203,Detail!$D:$D,19,Detail!$C:$C,2)</f>
        <v>0</v>
      </c>
      <c r="CQ203" s="24">
        <f>SUMIFS(Detail!U:U,Detail!$A:$A,$B203,Detail!$D:$D,19,Detail!$C:$C,3)</f>
        <v>0</v>
      </c>
      <c r="CR203" s="24">
        <f>SUMIFS(Detail!U:U,Detail!$A:$A,$B203,Detail!$D:$D,19,Detail!$C:$C,4)</f>
        <v>0</v>
      </c>
      <c r="CS203" s="33">
        <f t="shared" si="354"/>
        <v>0</v>
      </c>
      <c r="CT203" s="24">
        <f>SUMIFS(Detail!U:U,Detail!$A:$A,$B203,Detail!$D:$D,20,Detail!$C:$C,1)</f>
        <v>0</v>
      </c>
      <c r="CU203" s="24">
        <f>SUMIFS(Detail!U:U,Detail!$A:$A,$B203,Detail!$D:$D,20,Detail!$C:$C,2)</f>
        <v>0</v>
      </c>
      <c r="CV203" s="24">
        <f>SUMIFS(Detail!U:U,Detail!$A:$A,$B203,Detail!$D:$D,20,Detail!$C:$C,3)</f>
        <v>0</v>
      </c>
      <c r="CW203" s="24">
        <f>SUMIFS(Detail!U:U,Detail!$A:$A,$B203,Detail!$D:$D,20,Detail!$C:$C,4)</f>
        <v>0</v>
      </c>
      <c r="CX203" s="33">
        <f t="shared" si="355"/>
        <v>0</v>
      </c>
      <c r="CY203" s="24">
        <f>SUMIFS(Detail!U:U,Detail!$A:$A,$B203,Detail!$D:$D,21,Detail!$C:$C,1)</f>
        <v>0</v>
      </c>
      <c r="CZ203" s="24">
        <f>SUMIFS(Detail!U:U,Detail!$A:$A,$B203,Detail!$D:$D,21,Detail!$C:$C,2)</f>
        <v>0</v>
      </c>
      <c r="DA203" s="24">
        <f>SUMIFS(Detail!U:U,Detail!$A:$A,$B203,Detail!$D:$D,21,Detail!$C:$C,3)</f>
        <v>0</v>
      </c>
      <c r="DB203" s="24">
        <f>SUMIFS(Detail!U:U,Detail!$A:$A,$B203,Detail!$D:$D,21,Detail!$C:$C,4)</f>
        <v>0</v>
      </c>
      <c r="DC203" s="33">
        <f t="shared" si="356"/>
        <v>0</v>
      </c>
      <c r="DD203" s="86">
        <f>SUMIFS(Detail!U:U,Detail!$A:$A,$B203,Detail!$B:$B,"&gt;60")</f>
        <v>0</v>
      </c>
    </row>
    <row r="204" spans="1:108" x14ac:dyDescent="0.25">
      <c r="A204" t="s">
        <v>5445</v>
      </c>
      <c r="B204" s="32" t="s">
        <v>5128</v>
      </c>
      <c r="C204" s="24">
        <f>SUMIFS(Detail!U:U,Detail!$A:$A,$B204,Detail!$D:$D,1,Detail!$C:$C,1)</f>
        <v>0</v>
      </c>
      <c r="D204" s="24">
        <f>SUMIFS(Detail!U:U,Detail!$A:$A,$B204,Detail!$D:$D,1,Detail!$C:$C,2)</f>
        <v>0</v>
      </c>
      <c r="E204" s="24">
        <f>SUMIFS(Detail!U:U,Detail!$A:$A,$B204,Detail!$D:$D,1,Detail!$C:$C,3)</f>
        <v>0</v>
      </c>
      <c r="F204" s="24">
        <f>SUMIFS(Detail!U:U,Detail!$A:$A,$B204,Detail!$D:$D,1,Detail!$C:$C,4)</f>
        <v>0</v>
      </c>
      <c r="G204" s="33">
        <f t="shared" si="336"/>
        <v>0</v>
      </c>
      <c r="H204" s="24">
        <f>SUMIFS(Detail!U:U,Detail!$A:$A,$B204,Detail!$D:$D,2,Detail!$C:$C,1)</f>
        <v>250000</v>
      </c>
      <c r="I204" s="24">
        <f>SUMIFS(Detail!U:U,Detail!$A:$A,$B204,Detail!$D:$D,2,Detail!$C:$C,2)</f>
        <v>1000000</v>
      </c>
      <c r="J204" s="24">
        <f>SUMIFS(Detail!U:U,Detail!$A:$A,$B204,Detail!$D:$D,2,Detail!$C:$C,3)</f>
        <v>4000000</v>
      </c>
      <c r="K204" s="24">
        <f>SUMIFS(Detail!U:U,Detail!$A:$A,$B204,Detail!$D:$D,2,Detail!$C:$C,4)</f>
        <v>4800000</v>
      </c>
      <c r="L204" s="33">
        <f t="shared" si="337"/>
        <v>10050000</v>
      </c>
      <c r="M204" s="24">
        <f>SUMIFS(Detail!U:U,Detail!$A:$A,$B204,Detail!$D:$D,3,Detail!$C:$C,1)</f>
        <v>5760000</v>
      </c>
      <c r="N204" s="24">
        <f>SUMIFS(Detail!U:U,Detail!$A:$A,$B204,Detail!$D:$D,3,Detail!$C:$C,2)</f>
        <v>6912000</v>
      </c>
      <c r="O204" s="24">
        <f>SUMIFS(Detail!U:U,Detail!$A:$A,$B204,Detail!$D:$D,3,Detail!$C:$C,3)</f>
        <v>8294400</v>
      </c>
      <c r="P204" s="24">
        <f>SUMIFS(Detail!U:U,Detail!$A:$A,$B204,Detail!$D:$D,3,Detail!$C:$C,4)</f>
        <v>9953280</v>
      </c>
      <c r="Q204" s="33">
        <f t="shared" si="338"/>
        <v>30919680</v>
      </c>
      <c r="R204" s="24">
        <f>SUMIFS(Detail!U:U,Detail!$A:$A,$B204,Detail!$D:$D,4,Detail!$C:$C,1)</f>
        <v>11943936</v>
      </c>
      <c r="S204" s="24">
        <f>SUMIFS(Detail!U:U,Detail!$A:$A,$B204,Detail!$D:$D,4,Detail!$C:$C,2)</f>
        <v>14332723.199999999</v>
      </c>
      <c r="T204" s="24">
        <f>SUMIFS(Detail!U:U,Detail!$A:$A,$B204,Detail!$D:$D,4,Detail!$C:$C,3)</f>
        <v>17199267.84</v>
      </c>
      <c r="U204" s="24">
        <f>SUMIFS(Detail!U:U,Detail!$A:$A,$B204,Detail!$D:$D,4,Detail!$C:$C,4)</f>
        <v>20639121.408</v>
      </c>
      <c r="V204" s="33">
        <f t="shared" si="339"/>
        <v>64115048.447999999</v>
      </c>
      <c r="W204" s="24">
        <f>SUMIFS(Detail!U:U,Detail!$A:$A,$B204,Detail!$D:$D,5,Detail!$C:$C,1)</f>
        <v>22290251.120639998</v>
      </c>
      <c r="X204" s="24">
        <f>SUMIFS(Detail!U:U,Detail!$A:$A,$B204,Detail!$D:$D,5,Detail!$C:$C,2)</f>
        <v>26748301.344767995</v>
      </c>
      <c r="Y204" s="24">
        <f>SUMIFS(Detail!U:U,Detail!$A:$A,$B204,Detail!$D:$D,5,Detail!$C:$C,3)</f>
        <v>32097961.613721594</v>
      </c>
      <c r="Z204" s="24">
        <f>SUMIFS(Detail!U:U,Detail!$A:$A,$B204,Detail!$D:$D,5,Detail!$C:$C,4)</f>
        <v>38517553.936465919</v>
      </c>
      <c r="AA204" s="33">
        <f t="shared" si="340"/>
        <v>119654068.01559551</v>
      </c>
      <c r="AB204" s="24">
        <f>SUMIFS(Detail!U:U,Detail!$A:$A,$B204,Detail!$D:$D,6,Detail!$C:$C,1)</f>
        <v>0</v>
      </c>
      <c r="AC204" s="24">
        <f>SUMIFS(Detail!U:U,Detail!$A:$A,$B204,Detail!$D:$D,6,Detail!$C:$C,2)</f>
        <v>0</v>
      </c>
      <c r="AD204" s="24">
        <f>SUMIFS(Detail!U:U,Detail!$A:$A,$B204,Detail!$D:$D,6,Detail!$C:$C,3)</f>
        <v>0</v>
      </c>
      <c r="AE204" s="24">
        <f>SUMIFS(Detail!U:U,Detail!$A:$A,$B204,Detail!$D:$D,6,Detail!$C:$C,4)</f>
        <v>0</v>
      </c>
      <c r="AF204" s="33">
        <f t="shared" si="341"/>
        <v>0</v>
      </c>
      <c r="AG204" s="24">
        <f>SUMIFS(Detail!U:U,Detail!$A:$A,$B204,Detail!$D:$D,7,Detail!$C:$C,1)</f>
        <v>0</v>
      </c>
      <c r="AH204" s="24">
        <f>SUMIFS(Detail!U:U,Detail!$A:$A,$B204,Detail!$D:$D,7,Detail!$C:$C,2)</f>
        <v>0</v>
      </c>
      <c r="AI204" s="24">
        <f>SUMIFS(Detail!U:U,Detail!$A:$A,$B204,Detail!$D:$D,7,Detail!$C:$C,3)</f>
        <v>0</v>
      </c>
      <c r="AJ204" s="24">
        <f>SUMIFS(Detail!U:U,Detail!$A:$A,$B204,Detail!$D:$D,7,Detail!$C:$C,4)</f>
        <v>0</v>
      </c>
      <c r="AK204" s="33">
        <f t="shared" si="342"/>
        <v>0</v>
      </c>
      <c r="AL204" s="24">
        <f>SUMIFS(Detail!U:U,Detail!$A:$A,$B204,Detail!$D:$D,8,Detail!$C:$C,1)</f>
        <v>0</v>
      </c>
      <c r="AM204" s="24">
        <f>SUMIFS(Detail!U:U,Detail!$A:$A,$B204,Detail!$D:$D,8,Detail!$C:$C,2)</f>
        <v>0</v>
      </c>
      <c r="AN204" s="24">
        <f>SUMIFS(Detail!U:U,Detail!$A:$A,$B204,Detail!$D:$D,8,Detail!$C:$C,3)</f>
        <v>0</v>
      </c>
      <c r="AO204" s="24">
        <f>SUMIFS(Detail!U:U,Detail!$A:$A,$B204,Detail!$D:$D,8,Detail!$C:$C,4)</f>
        <v>0</v>
      </c>
      <c r="AP204" s="33">
        <f t="shared" si="343"/>
        <v>0</v>
      </c>
      <c r="AQ204" s="24">
        <f>SUMIFS(Detail!U:U,Detail!$A:$A,$B204,Detail!$D:$D,9,Detail!$C:$C,1)</f>
        <v>0</v>
      </c>
      <c r="AR204" s="24">
        <f>SUMIFS(Detail!U:U,Detail!$A:$A,$B204,Detail!$D:$D,9,Detail!$C:$C,2)</f>
        <v>0</v>
      </c>
      <c r="AS204" s="24">
        <f>SUMIFS(Detail!U:U,Detail!$A:$A,$B204,Detail!$D:$D,9,Detail!$C:$C,3)</f>
        <v>0</v>
      </c>
      <c r="AT204" s="24">
        <f>SUMIFS(Detail!U:U,Detail!$A:$A,$B204,Detail!$D:$D,9,Detail!$C:$C,4)</f>
        <v>0</v>
      </c>
      <c r="AU204" s="33">
        <f t="shared" si="344"/>
        <v>0</v>
      </c>
      <c r="AV204" s="24">
        <f>SUMIFS(Detail!U:U,Detail!$A:$A,$B204,Detail!$D:$D,10,Detail!$C:$C,1)</f>
        <v>0</v>
      </c>
      <c r="AW204" s="24">
        <f>SUMIFS(Detail!U:U,Detail!$A:$A,$B204,Detail!$D:$D,10,Detail!$C:$C,2)</f>
        <v>0</v>
      </c>
      <c r="AX204" s="24">
        <f>SUMIFS(Detail!U:U,Detail!$A:$A,$B204,Detail!$D:$D,10,Detail!$C:$C,3)</f>
        <v>0</v>
      </c>
      <c r="AY204" s="24">
        <f>SUMIFS(Detail!U:U,Detail!$A:$A,$B204,Detail!$D:$D,10,Detail!$C:$C,4)</f>
        <v>0</v>
      </c>
      <c r="AZ204" s="33">
        <f t="shared" si="345"/>
        <v>0</v>
      </c>
      <c r="BA204" s="24">
        <f>SUMIFS(Detail!U:U,Detail!$A:$A,$B204,Detail!$D:$D,11,Detail!$C:$C,1)</f>
        <v>0</v>
      </c>
      <c r="BB204" s="24">
        <f>SUMIFS(Detail!U:U,Detail!$A:$A,$B204,Detail!$D:$D,11,Detail!$C:$C,2)</f>
        <v>0</v>
      </c>
      <c r="BC204" s="24">
        <f>SUMIFS(Detail!U:U,Detail!$A:$A,$B204,Detail!$D:$D,11,Detail!$C:$C,3)</f>
        <v>0</v>
      </c>
      <c r="BD204" s="24">
        <f>SUMIFS(Detail!U:U,Detail!$A:$A,$B204,Detail!$D:$D,11,Detail!$C:$C,4)</f>
        <v>0</v>
      </c>
      <c r="BE204" s="33">
        <f t="shared" si="346"/>
        <v>0</v>
      </c>
      <c r="BF204" s="24">
        <f>SUMIFS(Detail!U:U,Detail!$A:$A,$B204,Detail!$D:$D,12,Detail!$C:$C,1)</f>
        <v>0</v>
      </c>
      <c r="BG204" s="24">
        <f>SUMIFS(Detail!U:U,Detail!$A:$A,$B204,Detail!$D:$D,12,Detail!$C:$C,2)</f>
        <v>0</v>
      </c>
      <c r="BH204" s="24">
        <f>SUMIFS(Detail!U:U,Detail!$A:$A,$B204,Detail!$D:$D,12,Detail!$C:$C,3)</f>
        <v>0</v>
      </c>
      <c r="BI204" s="24">
        <f>SUMIFS(Detail!U:U,Detail!$A:$A,$B204,Detail!$D:$D,12,Detail!$C:$C,4)</f>
        <v>0</v>
      </c>
      <c r="BJ204" s="33">
        <f t="shared" si="347"/>
        <v>0</v>
      </c>
      <c r="BK204" s="24">
        <f>SUMIFS(Detail!U:U,Detail!$A:$A,$B204,Detail!$D:$D,13,Detail!$C:$C,1)</f>
        <v>0</v>
      </c>
      <c r="BL204" s="24">
        <f>SUMIFS(Detail!U:U,Detail!$A:$A,$B204,Detail!$D:$D,13,Detail!$C:$C,2)</f>
        <v>0</v>
      </c>
      <c r="BM204" s="24">
        <f>SUMIFS(Detail!U:U,Detail!$A:$A,$B204,Detail!$D:$D,13,Detail!$C:$C,3)</f>
        <v>0</v>
      </c>
      <c r="BN204" s="24">
        <f>SUMIFS(Detail!U:U,Detail!$A:$A,$B204,Detail!$D:$D,13,Detail!$C:$C,4)</f>
        <v>0</v>
      </c>
      <c r="BO204" s="33">
        <f t="shared" si="348"/>
        <v>0</v>
      </c>
      <c r="BP204" s="24">
        <f>SUMIFS(Detail!U:U,Detail!$A:$A,$B204,Detail!$D:$D,14,Detail!$C:$C,1)</f>
        <v>0</v>
      </c>
      <c r="BQ204" s="24">
        <f>SUMIFS(Detail!U:U,Detail!$A:$A,$B204,Detail!$D:$D,14,Detail!$C:$C,2)</f>
        <v>0</v>
      </c>
      <c r="BR204" s="24">
        <f>SUMIFS(Detail!U:U,Detail!$A:$A,$B204,Detail!$D:$D,14,Detail!$C:$C,3)</f>
        <v>0</v>
      </c>
      <c r="BS204" s="24">
        <f>SUMIFS(Detail!U:U,Detail!$A:$A,$B204,Detail!$D:$D,14,Detail!$C:$C,4)</f>
        <v>0</v>
      </c>
      <c r="BT204" s="33">
        <f t="shared" si="349"/>
        <v>0</v>
      </c>
      <c r="BU204" s="24">
        <f>SUMIFS(Detail!U:U,Detail!$A:$A,$B204,Detail!$D:$D,15,Detail!$C:$C,1)</f>
        <v>0</v>
      </c>
      <c r="BV204" s="24">
        <f>SUMIFS(Detail!U:U,Detail!$A:$A,$B204,Detail!$D:$D,15,Detail!$C:$C,2)</f>
        <v>0</v>
      </c>
      <c r="BW204" s="24">
        <f>SUMIFS(Detail!U:U,Detail!$A:$A,$B204,Detail!$D:$D,15,Detail!$C:$C,3)</f>
        <v>0</v>
      </c>
      <c r="BX204" s="24">
        <f>SUMIFS(Detail!U:U,Detail!$A:$A,$B204,Detail!$D:$D,15,Detail!$C:$C,4)</f>
        <v>0</v>
      </c>
      <c r="BY204" s="33">
        <f t="shared" si="350"/>
        <v>0</v>
      </c>
      <c r="BZ204" s="24">
        <f>SUMIFS(Detail!U:U,Detail!$A:$A,$B204,Detail!$D:$D,16,Detail!$C:$C,1)</f>
        <v>0</v>
      </c>
      <c r="CA204" s="24">
        <f>SUMIFS(Detail!U:U,Detail!$A:$A,$B204,Detail!$D:$D,16,Detail!$C:$C,2)</f>
        <v>0</v>
      </c>
      <c r="CB204" s="24">
        <f>SUMIFS(Detail!U:U,Detail!$A:$A,$B204,Detail!$D:$D,16,Detail!$C:$C,3)</f>
        <v>0</v>
      </c>
      <c r="CC204" s="24">
        <f>SUMIFS(Detail!U:U,Detail!$A:$A,$B204,Detail!$D:$D,16,Detail!$C:$C,4)</f>
        <v>0</v>
      </c>
      <c r="CD204" s="33">
        <f t="shared" si="351"/>
        <v>0</v>
      </c>
      <c r="CE204" s="24">
        <f>SUMIFS(Detail!U:U,Detail!$A:$A,$B204,Detail!$D:$D,17,Detail!$C:$C,1)</f>
        <v>0</v>
      </c>
      <c r="CF204" s="24">
        <f>SUMIFS(Detail!U:U,Detail!$A:$A,$B204,Detail!$D:$D,17,Detail!$C:$C,2)</f>
        <v>0</v>
      </c>
      <c r="CG204" s="24">
        <f>SUMIFS(Detail!U:U,Detail!$A:$A,$B204,Detail!$D:$D,17,Detail!$C:$C,3)</f>
        <v>0</v>
      </c>
      <c r="CH204" s="24">
        <f>SUMIFS(Detail!U:U,Detail!$A:$A,$B204,Detail!$D:$D,17,Detail!$C:$C,4)</f>
        <v>0</v>
      </c>
      <c r="CI204" s="33">
        <f t="shared" si="352"/>
        <v>0</v>
      </c>
      <c r="CJ204" s="24">
        <f>SUMIFS(Detail!U:U,Detail!$A:$A,$B204,Detail!$D:$D,18,Detail!$C:$C,1)</f>
        <v>0</v>
      </c>
      <c r="CK204" s="24">
        <f>SUMIFS(Detail!U:U,Detail!$A:$A,$B204,Detail!$D:$D,18,Detail!$C:$C,2)</f>
        <v>0</v>
      </c>
      <c r="CL204" s="24">
        <f>SUMIFS(Detail!U:U,Detail!$A:$A,$B204,Detail!$D:$D,18,Detail!$C:$C,3)</f>
        <v>0</v>
      </c>
      <c r="CM204" s="24">
        <f>SUMIFS(Detail!U:U,Detail!$A:$A,$B204,Detail!$D:$D,18,Detail!$C:$C,4)</f>
        <v>0</v>
      </c>
      <c r="CN204" s="33">
        <f t="shared" si="353"/>
        <v>0</v>
      </c>
      <c r="CO204" s="24">
        <f>SUMIFS(Detail!U:U,Detail!$A:$A,$B204,Detail!$D:$D,19,Detail!$C:$C,1)</f>
        <v>0</v>
      </c>
      <c r="CP204" s="24">
        <f>SUMIFS(Detail!U:U,Detail!$A:$A,$B204,Detail!$D:$D,19,Detail!$C:$C,2)</f>
        <v>0</v>
      </c>
      <c r="CQ204" s="24">
        <f>SUMIFS(Detail!U:U,Detail!$A:$A,$B204,Detail!$D:$D,19,Detail!$C:$C,3)</f>
        <v>0</v>
      </c>
      <c r="CR204" s="24">
        <f>SUMIFS(Detail!U:U,Detail!$A:$A,$B204,Detail!$D:$D,19,Detail!$C:$C,4)</f>
        <v>0</v>
      </c>
      <c r="CS204" s="33">
        <f t="shared" si="354"/>
        <v>0</v>
      </c>
      <c r="CT204" s="24">
        <f>SUMIFS(Detail!U:U,Detail!$A:$A,$B204,Detail!$D:$D,20,Detail!$C:$C,1)</f>
        <v>0</v>
      </c>
      <c r="CU204" s="24">
        <f>SUMIFS(Detail!U:U,Detail!$A:$A,$B204,Detail!$D:$D,20,Detail!$C:$C,2)</f>
        <v>0</v>
      </c>
      <c r="CV204" s="24">
        <f>SUMIFS(Detail!U:U,Detail!$A:$A,$B204,Detail!$D:$D,20,Detail!$C:$C,3)</f>
        <v>0</v>
      </c>
      <c r="CW204" s="24">
        <f>SUMIFS(Detail!U:U,Detail!$A:$A,$B204,Detail!$D:$D,20,Detail!$C:$C,4)</f>
        <v>0</v>
      </c>
      <c r="CX204" s="33">
        <f t="shared" si="355"/>
        <v>0</v>
      </c>
      <c r="CY204" s="24">
        <f>SUMIFS(Detail!U:U,Detail!$A:$A,$B204,Detail!$D:$D,21,Detail!$C:$C,1)</f>
        <v>0</v>
      </c>
      <c r="CZ204" s="24">
        <f>SUMIFS(Detail!U:U,Detail!$A:$A,$B204,Detail!$D:$D,21,Detail!$C:$C,2)</f>
        <v>0</v>
      </c>
      <c r="DA204" s="24">
        <f>SUMIFS(Detail!U:U,Detail!$A:$A,$B204,Detail!$D:$D,21,Detail!$C:$C,3)</f>
        <v>0</v>
      </c>
      <c r="DB204" s="24">
        <f>SUMIFS(Detail!U:U,Detail!$A:$A,$B204,Detail!$D:$D,21,Detail!$C:$C,4)</f>
        <v>0</v>
      </c>
      <c r="DC204" s="33">
        <f t="shared" si="356"/>
        <v>0</v>
      </c>
      <c r="DD204" s="86">
        <f>SUMIFS(Detail!U:U,Detail!$A:$A,$B204,Detail!$B:$B,"&gt;60")</f>
        <v>0</v>
      </c>
    </row>
    <row r="205" spans="1:108" x14ac:dyDescent="0.25">
      <c r="A205" t="s">
        <v>5446</v>
      </c>
      <c r="B205" s="32" t="s">
        <v>5129</v>
      </c>
      <c r="C205" s="24">
        <f>SUMIFS(Detail!U:U,Detail!$A:$A,$B205,Detail!$D:$D,1,Detail!$C:$C,1)</f>
        <v>0</v>
      </c>
      <c r="D205" s="24">
        <f>SUMIFS(Detail!U:U,Detail!$A:$A,$B205,Detail!$D:$D,1,Detail!$C:$C,2)</f>
        <v>0</v>
      </c>
      <c r="E205" s="24">
        <f>SUMIFS(Detail!U:U,Detail!$A:$A,$B205,Detail!$D:$D,1,Detail!$C:$C,3)</f>
        <v>0</v>
      </c>
      <c r="F205" s="24">
        <f>SUMIFS(Detail!U:U,Detail!$A:$A,$B205,Detail!$D:$D,1,Detail!$C:$C,4)</f>
        <v>0</v>
      </c>
      <c r="G205" s="33">
        <f t="shared" si="336"/>
        <v>0</v>
      </c>
      <c r="H205" s="24">
        <f>SUMIFS(Detail!U:U,Detail!$A:$A,$B205,Detail!$D:$D,2,Detail!$C:$C,1)</f>
        <v>62500</v>
      </c>
      <c r="I205" s="24">
        <f>SUMIFS(Detail!U:U,Detail!$A:$A,$B205,Detail!$D:$D,2,Detail!$C:$C,2)</f>
        <v>250000</v>
      </c>
      <c r="J205" s="24">
        <f>SUMIFS(Detail!U:U,Detail!$A:$A,$B205,Detail!$D:$D,2,Detail!$C:$C,3)</f>
        <v>1000000</v>
      </c>
      <c r="K205" s="24">
        <f>SUMIFS(Detail!U:U,Detail!$A:$A,$B205,Detail!$D:$D,2,Detail!$C:$C,4)</f>
        <v>1200000</v>
      </c>
      <c r="L205" s="33">
        <f t="shared" si="337"/>
        <v>2512500</v>
      </c>
      <c r="M205" s="24">
        <f>SUMIFS(Detail!U:U,Detail!$A:$A,$B205,Detail!$D:$D,3,Detail!$C:$C,1)</f>
        <v>1440000</v>
      </c>
      <c r="N205" s="24">
        <f>SUMIFS(Detail!U:U,Detail!$A:$A,$B205,Detail!$D:$D,3,Detail!$C:$C,2)</f>
        <v>1728000</v>
      </c>
      <c r="O205" s="24">
        <f>SUMIFS(Detail!U:U,Detail!$A:$A,$B205,Detail!$D:$D,3,Detail!$C:$C,3)</f>
        <v>2073600</v>
      </c>
      <c r="P205" s="24">
        <f>SUMIFS(Detail!U:U,Detail!$A:$A,$B205,Detail!$D:$D,3,Detail!$C:$C,4)</f>
        <v>2488320</v>
      </c>
      <c r="Q205" s="33">
        <f t="shared" si="338"/>
        <v>7729920</v>
      </c>
      <c r="R205" s="24">
        <f>SUMIFS(Detail!U:U,Detail!$A:$A,$B205,Detail!$D:$D,4,Detail!$C:$C,1)</f>
        <v>2985984</v>
      </c>
      <c r="S205" s="24">
        <f>SUMIFS(Detail!U:U,Detail!$A:$A,$B205,Detail!$D:$D,4,Detail!$C:$C,2)</f>
        <v>3583180.7999999998</v>
      </c>
      <c r="T205" s="24">
        <f>SUMIFS(Detail!U:U,Detail!$A:$A,$B205,Detail!$D:$D,4,Detail!$C:$C,3)</f>
        <v>4299816.96</v>
      </c>
      <c r="U205" s="24">
        <f>SUMIFS(Detail!U:U,Detail!$A:$A,$B205,Detail!$D:$D,4,Detail!$C:$C,4)</f>
        <v>5159780.352</v>
      </c>
      <c r="V205" s="33">
        <f t="shared" si="339"/>
        <v>16028762.112</v>
      </c>
      <c r="W205" s="24">
        <f>SUMIFS(Detail!U:U,Detail!$A:$A,$B205,Detail!$D:$D,5,Detail!$C:$C,1)</f>
        <v>5572562.7801599996</v>
      </c>
      <c r="X205" s="24">
        <f>SUMIFS(Detail!U:U,Detail!$A:$A,$B205,Detail!$D:$D,5,Detail!$C:$C,2)</f>
        <v>6687075.3361919988</v>
      </c>
      <c r="Y205" s="24">
        <f>SUMIFS(Detail!U:U,Detail!$A:$A,$B205,Detail!$D:$D,5,Detail!$C:$C,3)</f>
        <v>8024490.4034303986</v>
      </c>
      <c r="Z205" s="24">
        <f>SUMIFS(Detail!U:U,Detail!$A:$A,$B205,Detail!$D:$D,5,Detail!$C:$C,4)</f>
        <v>9629388.4841164798</v>
      </c>
      <c r="AA205" s="33">
        <f t="shared" si="340"/>
        <v>29913517.003898878</v>
      </c>
      <c r="AB205" s="24">
        <f>SUMIFS(Detail!U:U,Detail!$A:$A,$B205,Detail!$D:$D,6,Detail!$C:$C,1)</f>
        <v>0</v>
      </c>
      <c r="AC205" s="24">
        <f>SUMIFS(Detail!U:U,Detail!$A:$A,$B205,Detail!$D:$D,6,Detail!$C:$C,2)</f>
        <v>0</v>
      </c>
      <c r="AD205" s="24">
        <f>SUMIFS(Detail!U:U,Detail!$A:$A,$B205,Detail!$D:$D,6,Detail!$C:$C,3)</f>
        <v>0</v>
      </c>
      <c r="AE205" s="24">
        <f>SUMIFS(Detail!U:U,Detail!$A:$A,$B205,Detail!$D:$D,6,Detail!$C:$C,4)</f>
        <v>0</v>
      </c>
      <c r="AF205" s="33">
        <f t="shared" si="341"/>
        <v>0</v>
      </c>
      <c r="AG205" s="24">
        <f>SUMIFS(Detail!U:U,Detail!$A:$A,$B205,Detail!$D:$D,7,Detail!$C:$C,1)</f>
        <v>0</v>
      </c>
      <c r="AH205" s="24">
        <f>SUMIFS(Detail!U:U,Detail!$A:$A,$B205,Detail!$D:$D,7,Detail!$C:$C,2)</f>
        <v>0</v>
      </c>
      <c r="AI205" s="24">
        <f>SUMIFS(Detail!U:U,Detail!$A:$A,$B205,Detail!$D:$D,7,Detail!$C:$C,3)</f>
        <v>0</v>
      </c>
      <c r="AJ205" s="24">
        <f>SUMIFS(Detail!U:U,Detail!$A:$A,$B205,Detail!$D:$D,7,Detail!$C:$C,4)</f>
        <v>0</v>
      </c>
      <c r="AK205" s="33">
        <f t="shared" si="342"/>
        <v>0</v>
      </c>
      <c r="AL205" s="24">
        <f>SUMIFS(Detail!U:U,Detail!$A:$A,$B205,Detail!$D:$D,8,Detail!$C:$C,1)</f>
        <v>0</v>
      </c>
      <c r="AM205" s="24">
        <f>SUMIFS(Detail!U:U,Detail!$A:$A,$B205,Detail!$D:$D,8,Detail!$C:$C,2)</f>
        <v>0</v>
      </c>
      <c r="AN205" s="24">
        <f>SUMIFS(Detail!U:U,Detail!$A:$A,$B205,Detail!$D:$D,8,Detail!$C:$C,3)</f>
        <v>0</v>
      </c>
      <c r="AO205" s="24">
        <f>SUMIFS(Detail!U:U,Detail!$A:$A,$B205,Detail!$D:$D,8,Detail!$C:$C,4)</f>
        <v>0</v>
      </c>
      <c r="AP205" s="33">
        <f t="shared" si="343"/>
        <v>0</v>
      </c>
      <c r="AQ205" s="24">
        <f>SUMIFS(Detail!U:U,Detail!$A:$A,$B205,Detail!$D:$D,9,Detail!$C:$C,1)</f>
        <v>0</v>
      </c>
      <c r="AR205" s="24">
        <f>SUMIFS(Detail!U:U,Detail!$A:$A,$B205,Detail!$D:$D,9,Detail!$C:$C,2)</f>
        <v>0</v>
      </c>
      <c r="AS205" s="24">
        <f>SUMIFS(Detail!U:U,Detail!$A:$A,$B205,Detail!$D:$D,9,Detail!$C:$C,3)</f>
        <v>0</v>
      </c>
      <c r="AT205" s="24">
        <f>SUMIFS(Detail!U:U,Detail!$A:$A,$B205,Detail!$D:$D,9,Detail!$C:$C,4)</f>
        <v>0</v>
      </c>
      <c r="AU205" s="33">
        <f t="shared" si="344"/>
        <v>0</v>
      </c>
      <c r="AV205" s="24">
        <f>SUMIFS(Detail!U:U,Detail!$A:$A,$B205,Detail!$D:$D,10,Detail!$C:$C,1)</f>
        <v>0</v>
      </c>
      <c r="AW205" s="24">
        <f>SUMIFS(Detail!U:U,Detail!$A:$A,$B205,Detail!$D:$D,10,Detail!$C:$C,2)</f>
        <v>0</v>
      </c>
      <c r="AX205" s="24">
        <f>SUMIFS(Detail!U:U,Detail!$A:$A,$B205,Detail!$D:$D,10,Detail!$C:$C,3)</f>
        <v>0</v>
      </c>
      <c r="AY205" s="24">
        <f>SUMIFS(Detail!U:U,Detail!$A:$A,$B205,Detail!$D:$D,10,Detail!$C:$C,4)</f>
        <v>0</v>
      </c>
      <c r="AZ205" s="33">
        <f t="shared" si="345"/>
        <v>0</v>
      </c>
      <c r="BA205" s="24">
        <f>SUMIFS(Detail!U:U,Detail!$A:$A,$B205,Detail!$D:$D,11,Detail!$C:$C,1)</f>
        <v>0</v>
      </c>
      <c r="BB205" s="24">
        <f>SUMIFS(Detail!U:U,Detail!$A:$A,$B205,Detail!$D:$D,11,Detail!$C:$C,2)</f>
        <v>0</v>
      </c>
      <c r="BC205" s="24">
        <f>SUMIFS(Detail!U:U,Detail!$A:$A,$B205,Detail!$D:$D,11,Detail!$C:$C,3)</f>
        <v>0</v>
      </c>
      <c r="BD205" s="24">
        <f>SUMIFS(Detail!U:U,Detail!$A:$A,$B205,Detail!$D:$D,11,Detail!$C:$C,4)</f>
        <v>0</v>
      </c>
      <c r="BE205" s="33">
        <f t="shared" si="346"/>
        <v>0</v>
      </c>
      <c r="BF205" s="24">
        <f>SUMIFS(Detail!U:U,Detail!$A:$A,$B205,Detail!$D:$D,12,Detail!$C:$C,1)</f>
        <v>0</v>
      </c>
      <c r="BG205" s="24">
        <f>SUMIFS(Detail!U:U,Detail!$A:$A,$B205,Detail!$D:$D,12,Detail!$C:$C,2)</f>
        <v>0</v>
      </c>
      <c r="BH205" s="24">
        <f>SUMIFS(Detail!U:U,Detail!$A:$A,$B205,Detail!$D:$D,12,Detail!$C:$C,3)</f>
        <v>0</v>
      </c>
      <c r="BI205" s="24">
        <f>SUMIFS(Detail!U:U,Detail!$A:$A,$B205,Detail!$D:$D,12,Detail!$C:$C,4)</f>
        <v>0</v>
      </c>
      <c r="BJ205" s="33">
        <f t="shared" si="347"/>
        <v>0</v>
      </c>
      <c r="BK205" s="24">
        <f>SUMIFS(Detail!U:U,Detail!$A:$A,$B205,Detail!$D:$D,13,Detail!$C:$C,1)</f>
        <v>0</v>
      </c>
      <c r="BL205" s="24">
        <f>SUMIFS(Detail!U:U,Detail!$A:$A,$B205,Detail!$D:$D,13,Detail!$C:$C,2)</f>
        <v>0</v>
      </c>
      <c r="BM205" s="24">
        <f>SUMIFS(Detail!U:U,Detail!$A:$A,$B205,Detail!$D:$D,13,Detail!$C:$C,3)</f>
        <v>0</v>
      </c>
      <c r="BN205" s="24">
        <f>SUMIFS(Detail!U:U,Detail!$A:$A,$B205,Detail!$D:$D,13,Detail!$C:$C,4)</f>
        <v>0</v>
      </c>
      <c r="BO205" s="33">
        <f t="shared" si="348"/>
        <v>0</v>
      </c>
      <c r="BP205" s="24">
        <f>SUMIFS(Detail!U:U,Detail!$A:$A,$B205,Detail!$D:$D,14,Detail!$C:$C,1)</f>
        <v>0</v>
      </c>
      <c r="BQ205" s="24">
        <f>SUMIFS(Detail!U:U,Detail!$A:$A,$B205,Detail!$D:$D,14,Detail!$C:$C,2)</f>
        <v>0</v>
      </c>
      <c r="BR205" s="24">
        <f>SUMIFS(Detail!U:U,Detail!$A:$A,$B205,Detail!$D:$D,14,Detail!$C:$C,3)</f>
        <v>0</v>
      </c>
      <c r="BS205" s="24">
        <f>SUMIFS(Detail!U:U,Detail!$A:$A,$B205,Detail!$D:$D,14,Detail!$C:$C,4)</f>
        <v>0</v>
      </c>
      <c r="BT205" s="33">
        <f t="shared" si="349"/>
        <v>0</v>
      </c>
      <c r="BU205" s="24">
        <f>SUMIFS(Detail!U:U,Detail!$A:$A,$B205,Detail!$D:$D,15,Detail!$C:$C,1)</f>
        <v>0</v>
      </c>
      <c r="BV205" s="24">
        <f>SUMIFS(Detail!U:U,Detail!$A:$A,$B205,Detail!$D:$D,15,Detail!$C:$C,2)</f>
        <v>0</v>
      </c>
      <c r="BW205" s="24">
        <f>SUMIFS(Detail!U:U,Detail!$A:$A,$B205,Detail!$D:$D,15,Detail!$C:$C,3)</f>
        <v>0</v>
      </c>
      <c r="BX205" s="24">
        <f>SUMIFS(Detail!U:U,Detail!$A:$A,$B205,Detail!$D:$D,15,Detail!$C:$C,4)</f>
        <v>0</v>
      </c>
      <c r="BY205" s="33">
        <f t="shared" si="350"/>
        <v>0</v>
      </c>
      <c r="BZ205" s="24">
        <f>SUMIFS(Detail!U:U,Detail!$A:$A,$B205,Detail!$D:$D,16,Detail!$C:$C,1)</f>
        <v>0</v>
      </c>
      <c r="CA205" s="24">
        <f>SUMIFS(Detail!U:U,Detail!$A:$A,$B205,Detail!$D:$D,16,Detail!$C:$C,2)</f>
        <v>0</v>
      </c>
      <c r="CB205" s="24">
        <f>SUMIFS(Detail!U:U,Detail!$A:$A,$B205,Detail!$D:$D,16,Detail!$C:$C,3)</f>
        <v>0</v>
      </c>
      <c r="CC205" s="24">
        <f>SUMIFS(Detail!U:U,Detail!$A:$A,$B205,Detail!$D:$D,16,Detail!$C:$C,4)</f>
        <v>0</v>
      </c>
      <c r="CD205" s="33">
        <f t="shared" si="351"/>
        <v>0</v>
      </c>
      <c r="CE205" s="24">
        <f>SUMIFS(Detail!U:U,Detail!$A:$A,$B205,Detail!$D:$D,17,Detail!$C:$C,1)</f>
        <v>0</v>
      </c>
      <c r="CF205" s="24">
        <f>SUMIFS(Detail!U:U,Detail!$A:$A,$B205,Detail!$D:$D,17,Detail!$C:$C,2)</f>
        <v>0</v>
      </c>
      <c r="CG205" s="24">
        <f>SUMIFS(Detail!U:U,Detail!$A:$A,$B205,Detail!$D:$D,17,Detail!$C:$C,3)</f>
        <v>0</v>
      </c>
      <c r="CH205" s="24">
        <f>SUMIFS(Detail!U:U,Detail!$A:$A,$B205,Detail!$D:$D,17,Detail!$C:$C,4)</f>
        <v>0</v>
      </c>
      <c r="CI205" s="33">
        <f t="shared" si="352"/>
        <v>0</v>
      </c>
      <c r="CJ205" s="24">
        <f>SUMIFS(Detail!U:U,Detail!$A:$A,$B205,Detail!$D:$D,18,Detail!$C:$C,1)</f>
        <v>0</v>
      </c>
      <c r="CK205" s="24">
        <f>SUMIFS(Detail!U:U,Detail!$A:$A,$B205,Detail!$D:$D,18,Detail!$C:$C,2)</f>
        <v>0</v>
      </c>
      <c r="CL205" s="24">
        <f>SUMIFS(Detail!U:U,Detail!$A:$A,$B205,Detail!$D:$D,18,Detail!$C:$C,3)</f>
        <v>0</v>
      </c>
      <c r="CM205" s="24">
        <f>SUMIFS(Detail!U:U,Detail!$A:$A,$B205,Detail!$D:$D,18,Detail!$C:$C,4)</f>
        <v>0</v>
      </c>
      <c r="CN205" s="33">
        <f t="shared" si="353"/>
        <v>0</v>
      </c>
      <c r="CO205" s="24">
        <f>SUMIFS(Detail!U:U,Detail!$A:$A,$B205,Detail!$D:$D,19,Detail!$C:$C,1)</f>
        <v>0</v>
      </c>
      <c r="CP205" s="24">
        <f>SUMIFS(Detail!U:U,Detail!$A:$A,$B205,Detail!$D:$D,19,Detail!$C:$C,2)</f>
        <v>0</v>
      </c>
      <c r="CQ205" s="24">
        <f>SUMIFS(Detail!U:U,Detail!$A:$A,$B205,Detail!$D:$D,19,Detail!$C:$C,3)</f>
        <v>0</v>
      </c>
      <c r="CR205" s="24">
        <f>SUMIFS(Detail!U:U,Detail!$A:$A,$B205,Detail!$D:$D,19,Detail!$C:$C,4)</f>
        <v>0</v>
      </c>
      <c r="CS205" s="33">
        <f t="shared" si="354"/>
        <v>0</v>
      </c>
      <c r="CT205" s="24">
        <f>SUMIFS(Detail!U:U,Detail!$A:$A,$B205,Detail!$D:$D,20,Detail!$C:$C,1)</f>
        <v>0</v>
      </c>
      <c r="CU205" s="24">
        <f>SUMIFS(Detail!U:U,Detail!$A:$A,$B205,Detail!$D:$D,20,Detail!$C:$C,2)</f>
        <v>0</v>
      </c>
      <c r="CV205" s="24">
        <f>SUMIFS(Detail!U:U,Detail!$A:$A,$B205,Detail!$D:$D,20,Detail!$C:$C,3)</f>
        <v>0</v>
      </c>
      <c r="CW205" s="24">
        <f>SUMIFS(Detail!U:U,Detail!$A:$A,$B205,Detail!$D:$D,20,Detail!$C:$C,4)</f>
        <v>0</v>
      </c>
      <c r="CX205" s="33">
        <f t="shared" si="355"/>
        <v>0</v>
      </c>
      <c r="CY205" s="24">
        <f>SUMIFS(Detail!U:U,Detail!$A:$A,$B205,Detail!$D:$D,21,Detail!$C:$C,1)</f>
        <v>0</v>
      </c>
      <c r="CZ205" s="24">
        <f>SUMIFS(Detail!U:U,Detail!$A:$A,$B205,Detail!$D:$D,21,Detail!$C:$C,2)</f>
        <v>0</v>
      </c>
      <c r="DA205" s="24">
        <f>SUMIFS(Detail!U:U,Detail!$A:$A,$B205,Detail!$D:$D,21,Detail!$C:$C,3)</f>
        <v>0</v>
      </c>
      <c r="DB205" s="24">
        <f>SUMIFS(Detail!U:U,Detail!$A:$A,$B205,Detail!$D:$D,21,Detail!$C:$C,4)</f>
        <v>0</v>
      </c>
      <c r="DC205" s="33">
        <f t="shared" si="356"/>
        <v>0</v>
      </c>
      <c r="DD205" s="86">
        <f>SUMIFS(Detail!U:U,Detail!$A:$A,$B205,Detail!$B:$B,"&gt;60")</f>
        <v>0</v>
      </c>
    </row>
    <row r="206" spans="1:108" x14ac:dyDescent="0.25">
      <c r="A206" t="s">
        <v>4184</v>
      </c>
      <c r="B206" s="87" t="s">
        <v>5447</v>
      </c>
      <c r="C206" s="88">
        <f>SUM(C196:C205)</f>
        <v>0</v>
      </c>
      <c r="D206" s="88">
        <f>SUM(D196:D205)</f>
        <v>0</v>
      </c>
      <c r="E206" s="88">
        <f>SUM(E196:E205)</f>
        <v>7887000</v>
      </c>
      <c r="F206" s="88">
        <f>SUM(F196:F205)</f>
        <v>6436000</v>
      </c>
      <c r="G206" s="89">
        <f t="shared" si="336"/>
        <v>14323000</v>
      </c>
      <c r="H206" s="88">
        <f>SUM(H196:H205)</f>
        <v>23622600</v>
      </c>
      <c r="I206" s="88">
        <f>SUM(I196:I205)</f>
        <v>18166600</v>
      </c>
      <c r="J206" s="88">
        <f>SUM(J196:J205)</f>
        <v>22789700</v>
      </c>
      <c r="K206" s="88">
        <f>SUM(K196:K205)</f>
        <v>19816600</v>
      </c>
      <c r="L206" s="89">
        <f t="shared" si="337"/>
        <v>84395500</v>
      </c>
      <c r="M206" s="88">
        <f>SUM(M196:M205)</f>
        <v>36493750</v>
      </c>
      <c r="N206" s="88">
        <f>SUM(N196:N205)</f>
        <v>31902362.5</v>
      </c>
      <c r="O206" s="88">
        <f>SUM(O196:O205)</f>
        <v>32911755</v>
      </c>
      <c r="P206" s="88">
        <f>SUM(P196:P205)</f>
        <v>40460502.5</v>
      </c>
      <c r="Q206" s="89">
        <f t="shared" si="338"/>
        <v>141768370</v>
      </c>
      <c r="R206" s="88">
        <f>SUM(R196:R205)</f>
        <v>63389100</v>
      </c>
      <c r="S206" s="88">
        <f>SUM(S196:S205)</f>
        <v>44160224</v>
      </c>
      <c r="T206" s="88">
        <f>SUM(T196:T205)</f>
        <v>52357655.800000004</v>
      </c>
      <c r="U206" s="88">
        <f>SUM(U196:U205)</f>
        <v>63300105.759999998</v>
      </c>
      <c r="V206" s="89">
        <f t="shared" si="339"/>
        <v>223207085.56</v>
      </c>
      <c r="W206" s="88">
        <f>SUM(W196:W205)</f>
        <v>107772563.27579999</v>
      </c>
      <c r="X206" s="88">
        <f>SUM(X196:X205)</f>
        <v>89219099.430959985</v>
      </c>
      <c r="Y206" s="88">
        <f>SUM(Y196:Y205)</f>
        <v>74964147.142151996</v>
      </c>
      <c r="Z206" s="88">
        <f>SUM(Z196:Z205)</f>
        <v>103907460.98933239</v>
      </c>
      <c r="AA206" s="89">
        <f t="shared" si="340"/>
        <v>375863270.83824438</v>
      </c>
      <c r="AB206" s="88">
        <f>SUM(AB196:AB205)</f>
        <v>0</v>
      </c>
      <c r="AC206" s="88">
        <f>SUM(AC196:AC205)</f>
        <v>0</v>
      </c>
      <c r="AD206" s="88">
        <f>SUM(AD196:AD205)</f>
        <v>0</v>
      </c>
      <c r="AE206" s="88">
        <f>SUM(AE196:AE205)</f>
        <v>0</v>
      </c>
      <c r="AF206" s="89">
        <f t="shared" si="341"/>
        <v>0</v>
      </c>
      <c r="AG206" s="88">
        <f>SUM(AG196:AG205)</f>
        <v>0</v>
      </c>
      <c r="AH206" s="88">
        <f>SUM(AH196:AH205)</f>
        <v>0</v>
      </c>
      <c r="AI206" s="88">
        <f>SUM(AI196:AI205)</f>
        <v>0</v>
      </c>
      <c r="AJ206" s="88">
        <f>SUM(AJ196:AJ205)</f>
        <v>0</v>
      </c>
      <c r="AK206" s="89">
        <f t="shared" si="342"/>
        <v>0</v>
      </c>
      <c r="AL206" s="88">
        <f>SUM(AL196:AL205)</f>
        <v>0</v>
      </c>
      <c r="AM206" s="88">
        <f>SUM(AM196:AM205)</f>
        <v>0</v>
      </c>
      <c r="AN206" s="88">
        <f>SUM(AN196:AN205)</f>
        <v>0</v>
      </c>
      <c r="AO206" s="88">
        <f>SUM(AO196:AO205)</f>
        <v>0</v>
      </c>
      <c r="AP206" s="89">
        <f t="shared" si="343"/>
        <v>0</v>
      </c>
      <c r="AQ206" s="88">
        <f>SUM(AQ196:AQ205)</f>
        <v>0</v>
      </c>
      <c r="AR206" s="88">
        <f>SUM(AR196:AR205)</f>
        <v>0</v>
      </c>
      <c r="AS206" s="88">
        <f>SUM(AS196:AS205)</f>
        <v>0</v>
      </c>
      <c r="AT206" s="88">
        <f>SUM(AT196:AT205)</f>
        <v>0</v>
      </c>
      <c r="AU206" s="89">
        <f t="shared" si="344"/>
        <v>0</v>
      </c>
      <c r="AV206" s="88">
        <f>SUM(AV196:AV205)</f>
        <v>0</v>
      </c>
      <c r="AW206" s="88">
        <f>SUM(AW196:AW205)</f>
        <v>0</v>
      </c>
      <c r="AX206" s="88">
        <f>SUM(AX196:AX205)</f>
        <v>0</v>
      </c>
      <c r="AY206" s="88">
        <f>SUM(AY196:AY205)</f>
        <v>0</v>
      </c>
      <c r="AZ206" s="89">
        <f t="shared" si="345"/>
        <v>0</v>
      </c>
      <c r="BA206" s="88">
        <f>SUM(BA196:BA205)</f>
        <v>0</v>
      </c>
      <c r="BB206" s="88">
        <f>SUM(BB196:BB205)</f>
        <v>0</v>
      </c>
      <c r="BC206" s="88">
        <f>SUM(BC196:BC205)</f>
        <v>0</v>
      </c>
      <c r="BD206" s="88">
        <f>SUM(BD196:BD205)</f>
        <v>0</v>
      </c>
      <c r="BE206" s="89">
        <f t="shared" si="346"/>
        <v>0</v>
      </c>
      <c r="BF206" s="88">
        <f>SUM(BF196:BF205)</f>
        <v>0</v>
      </c>
      <c r="BG206" s="88">
        <f>SUM(BG196:BG205)</f>
        <v>0</v>
      </c>
      <c r="BH206" s="88">
        <f>SUM(BH196:BH205)</f>
        <v>0</v>
      </c>
      <c r="BI206" s="88">
        <f>SUM(BI196:BI205)</f>
        <v>0</v>
      </c>
      <c r="BJ206" s="89">
        <f t="shared" si="347"/>
        <v>0</v>
      </c>
      <c r="BK206" s="88">
        <f>SUM(BK196:BK205)</f>
        <v>0</v>
      </c>
      <c r="BL206" s="88">
        <f>SUM(BL196:BL205)</f>
        <v>0</v>
      </c>
      <c r="BM206" s="88">
        <f>SUM(BM196:BM205)</f>
        <v>0</v>
      </c>
      <c r="BN206" s="88">
        <f>SUM(BN196:BN205)</f>
        <v>0</v>
      </c>
      <c r="BO206" s="89">
        <f t="shared" si="348"/>
        <v>0</v>
      </c>
      <c r="BP206" s="88">
        <f>SUM(BP196:BP205)</f>
        <v>0</v>
      </c>
      <c r="BQ206" s="88">
        <f>SUM(BQ196:BQ205)</f>
        <v>0</v>
      </c>
      <c r="BR206" s="88">
        <f>SUM(BR196:BR205)</f>
        <v>0</v>
      </c>
      <c r="BS206" s="88">
        <f>SUM(BS196:BS205)</f>
        <v>0</v>
      </c>
      <c r="BT206" s="89">
        <f t="shared" si="349"/>
        <v>0</v>
      </c>
      <c r="BU206" s="88">
        <f>SUM(BU196:BU205)</f>
        <v>0</v>
      </c>
      <c r="BV206" s="88">
        <f>SUM(BV196:BV205)</f>
        <v>0</v>
      </c>
      <c r="BW206" s="88">
        <f>SUM(BW196:BW205)</f>
        <v>0</v>
      </c>
      <c r="BX206" s="88">
        <f>SUM(BX196:BX205)</f>
        <v>0</v>
      </c>
      <c r="BY206" s="89">
        <f t="shared" si="350"/>
        <v>0</v>
      </c>
      <c r="BZ206" s="88">
        <f>SUM(BZ196:BZ205)</f>
        <v>0</v>
      </c>
      <c r="CA206" s="88">
        <f>SUM(CA196:CA205)</f>
        <v>0</v>
      </c>
      <c r="CB206" s="88">
        <f>SUM(CB196:CB205)</f>
        <v>0</v>
      </c>
      <c r="CC206" s="88">
        <f>SUM(CC196:CC205)</f>
        <v>0</v>
      </c>
      <c r="CD206" s="89">
        <f t="shared" si="351"/>
        <v>0</v>
      </c>
      <c r="CE206" s="88">
        <f>SUM(CE196:CE205)</f>
        <v>0</v>
      </c>
      <c r="CF206" s="88">
        <f>SUM(CF196:CF205)</f>
        <v>0</v>
      </c>
      <c r="CG206" s="88">
        <f>SUM(CG196:CG205)</f>
        <v>0</v>
      </c>
      <c r="CH206" s="88">
        <f>SUM(CH196:CH205)</f>
        <v>0</v>
      </c>
      <c r="CI206" s="89">
        <f t="shared" si="352"/>
        <v>0</v>
      </c>
      <c r="CJ206" s="88">
        <f>SUM(CJ196:CJ205)</f>
        <v>0</v>
      </c>
      <c r="CK206" s="88">
        <f>SUM(CK196:CK205)</f>
        <v>0</v>
      </c>
      <c r="CL206" s="88">
        <f>SUM(CL196:CL205)</f>
        <v>0</v>
      </c>
      <c r="CM206" s="88">
        <f>SUM(CM196:CM205)</f>
        <v>0</v>
      </c>
      <c r="CN206" s="89">
        <f t="shared" si="353"/>
        <v>0</v>
      </c>
      <c r="CO206" s="88">
        <f>SUM(CO196:CO205)</f>
        <v>0</v>
      </c>
      <c r="CP206" s="88">
        <f>SUM(CP196:CP205)</f>
        <v>0</v>
      </c>
      <c r="CQ206" s="88">
        <f>SUM(CQ196:CQ205)</f>
        <v>0</v>
      </c>
      <c r="CR206" s="88">
        <f>SUM(CR196:CR205)</f>
        <v>0</v>
      </c>
      <c r="CS206" s="89">
        <f t="shared" si="354"/>
        <v>0</v>
      </c>
      <c r="CT206" s="88">
        <f>SUM(CT196:CT205)</f>
        <v>0</v>
      </c>
      <c r="CU206" s="88">
        <f>SUM(CU196:CU205)</f>
        <v>0</v>
      </c>
      <c r="CV206" s="88">
        <f>SUM(CV196:CV205)</f>
        <v>0</v>
      </c>
      <c r="CW206" s="88">
        <f>SUM(CW196:CW205)</f>
        <v>0</v>
      </c>
      <c r="CX206" s="89">
        <f t="shared" si="355"/>
        <v>0</v>
      </c>
      <c r="CY206" s="88">
        <f>SUM(CY196:CY205)</f>
        <v>0</v>
      </c>
      <c r="CZ206" s="88">
        <f>SUM(CZ196:CZ205)</f>
        <v>0</v>
      </c>
      <c r="DA206" s="88">
        <f>SUM(DA196:DA205)</f>
        <v>0</v>
      </c>
      <c r="DB206" s="88">
        <f>SUM(DB196:DB205)</f>
        <v>0</v>
      </c>
      <c r="DC206" s="89">
        <f t="shared" si="356"/>
        <v>0</v>
      </c>
      <c r="DD206" s="90">
        <f>SUM(DD196:DD205)</f>
        <v>0</v>
      </c>
    </row>
    <row r="207" spans="1:108" x14ac:dyDescent="0.25">
      <c r="A207" t="s">
        <v>5448</v>
      </c>
      <c r="B207" s="30" t="s">
        <v>2719</v>
      </c>
    </row>
    <row r="208" spans="1:108" x14ac:dyDescent="0.25">
      <c r="A208" t="s">
        <v>5449</v>
      </c>
      <c r="B208" s="32" t="s">
        <v>5120</v>
      </c>
      <c r="C208" s="24">
        <f>SUMIFS(Detail!V:V,Detail!$A:$A,$B208,Detail!$D:$D,1,Detail!$C:$C,1)</f>
        <v>0</v>
      </c>
      <c r="D208" s="24">
        <f>SUMIFS(Detail!V:V,Detail!$A:$A,$B208,Detail!$D:$D,1,Detail!$C:$C,2)</f>
        <v>0</v>
      </c>
      <c r="E208" s="24">
        <f>SUMIFS(Detail!V:V,Detail!$A:$A,$B208,Detail!$D:$D,1,Detail!$C:$C,3)</f>
        <v>1431000</v>
      </c>
      <c r="F208" s="24">
        <f>SUMIFS(Detail!V:V,Detail!$A:$A,$B208,Detail!$D:$D,1,Detail!$C:$C,4)</f>
        <v>2146500</v>
      </c>
      <c r="G208" s="33">
        <f t="shared" ref="G208:G218" si="357">SUM(C208:F208)</f>
        <v>3577500</v>
      </c>
      <c r="H208" s="24">
        <f>SUMIFS(Detail!V:V,Detail!$A:$A,$B208,Detail!$D:$D,2,Detail!$C:$C,1)</f>
        <v>1462800</v>
      </c>
      <c r="I208" s="24">
        <f>SUMIFS(Detail!V:V,Detail!$A:$A,$B208,Detail!$D:$D,2,Detail!$C:$C,2)</f>
        <v>1653600</v>
      </c>
      <c r="J208" s="24">
        <f>SUMIFS(Detail!V:V,Detail!$A:$A,$B208,Detail!$D:$D,2,Detail!$C:$C,3)</f>
        <v>2480400</v>
      </c>
      <c r="K208" s="24">
        <f>SUMIFS(Detail!V:V,Detail!$A:$A,$B208,Detail!$D:$D,2,Detail!$C:$C,4)</f>
        <v>2480400</v>
      </c>
      <c r="L208" s="33">
        <f t="shared" ref="L208:L218" si="358">SUM(H208:K208)</f>
        <v>8077200</v>
      </c>
      <c r="M208" s="24">
        <f>SUMIFS(Detail!V:V,Detail!$A:$A,$B208,Detail!$D:$D,3,Detail!$C:$C,1)</f>
        <v>1446899.9999999998</v>
      </c>
      <c r="N208" s="24">
        <f>SUMIFS(Detail!V:V,Detail!$A:$A,$B208,Detail!$D:$D,3,Detail!$C:$C,2)</f>
        <v>1663935</v>
      </c>
      <c r="O208" s="24">
        <f>SUMIFS(Detail!V:V,Detail!$A:$A,$B208,Detail!$D:$D,3,Detail!$C:$C,3)</f>
        <v>1880970</v>
      </c>
      <c r="P208" s="24">
        <f>SUMIFS(Detail!V:V,Detail!$A:$A,$B208,Detail!$D:$D,3,Detail!$C:$C,4)</f>
        <v>2821455</v>
      </c>
      <c r="Q208" s="33">
        <f t="shared" ref="Q208:Q218" si="359">SUM(M208:P208)</f>
        <v>7813260</v>
      </c>
      <c r="R208" s="24">
        <f>SUMIFS(Detail!V:V,Detail!$A:$A,$B208,Detail!$D:$D,4,Detail!$C:$C,1)</f>
        <v>2418389.9999999995</v>
      </c>
      <c r="S208" s="24">
        <f>SUMIFS(Detail!V:V,Detail!$A:$A,$B208,Detail!$D:$D,4,Detail!$C:$C,2)</f>
        <v>1612260</v>
      </c>
      <c r="T208" s="24">
        <f>SUMIFS(Detail!V:V,Detail!$A:$A,$B208,Detail!$D:$D,4,Detail!$C:$C,3)</f>
        <v>1854099</v>
      </c>
      <c r="U208" s="24">
        <f>SUMIFS(Detail!V:V,Detail!$A:$A,$B208,Detail!$D:$D,4,Detail!$C:$C,4)</f>
        <v>2095938</v>
      </c>
      <c r="V208" s="33">
        <f t="shared" ref="V208:V218" si="360">SUM(R208:U208)</f>
        <v>7980687</v>
      </c>
      <c r="W208" s="24">
        <f>SUMIFS(Detail!V:V,Detail!$A:$A,$B208,Detail!$D:$D,5,Detail!$C:$C,1)</f>
        <v>2619922.5</v>
      </c>
      <c r="X208" s="24">
        <f>SUMIFS(Detail!V:V,Detail!$A:$A,$B208,Detail!$D:$D,5,Detail!$C:$C,2)</f>
        <v>2619922.5</v>
      </c>
      <c r="Y208" s="24">
        <f>SUMIFS(Detail!V:V,Detail!$A:$A,$B208,Detail!$D:$D,5,Detail!$C:$C,3)</f>
        <v>1746615</v>
      </c>
      <c r="Z208" s="24">
        <f>SUMIFS(Detail!V:V,Detail!$A:$A,$B208,Detail!$D:$D,5,Detail!$C:$C,4)</f>
        <v>2008607.25</v>
      </c>
      <c r="AA208" s="33">
        <f t="shared" ref="AA208:AA218" si="361">SUM(W208:Z208)</f>
        <v>8995067.25</v>
      </c>
      <c r="AB208" s="24">
        <f>SUMIFS(Detail!V:V,Detail!$A:$A,$B208,Detail!$D:$D,6,Detail!$C:$C,1)</f>
        <v>1135299.75</v>
      </c>
      <c r="AC208" s="24">
        <f>SUMIFS(Detail!V:V,Detail!$A:$A,$B208,Detail!$D:$D,6,Detail!$C:$C,2)</f>
        <v>0</v>
      </c>
      <c r="AD208" s="24">
        <f>SUMIFS(Detail!V:V,Detail!$A:$A,$B208,Detail!$D:$D,6,Detail!$C:$C,3)</f>
        <v>0</v>
      </c>
      <c r="AE208" s="24">
        <f>SUMIFS(Detail!V:V,Detail!$A:$A,$B208,Detail!$D:$D,6,Detail!$C:$C,4)</f>
        <v>0</v>
      </c>
      <c r="AF208" s="33">
        <f t="shared" ref="AF208:AF218" si="362">SUM(AB208:AE208)</f>
        <v>1135299.75</v>
      </c>
      <c r="AG208" s="24">
        <f>SUMIFS(Detail!V:V,Detail!$A:$A,$B208,Detail!$D:$D,7,Detail!$C:$C,1)</f>
        <v>0</v>
      </c>
      <c r="AH208" s="24">
        <f>SUMIFS(Detail!V:V,Detail!$A:$A,$B208,Detail!$D:$D,7,Detail!$C:$C,2)</f>
        <v>0</v>
      </c>
      <c r="AI208" s="24">
        <f>SUMIFS(Detail!V:V,Detail!$A:$A,$B208,Detail!$D:$D,7,Detail!$C:$C,3)</f>
        <v>0</v>
      </c>
      <c r="AJ208" s="24">
        <f>SUMIFS(Detail!V:V,Detail!$A:$A,$B208,Detail!$D:$D,7,Detail!$C:$C,4)</f>
        <v>0</v>
      </c>
      <c r="AK208" s="33">
        <f t="shared" ref="AK208:AK218" si="363">SUM(AG208:AJ208)</f>
        <v>0</v>
      </c>
      <c r="AL208" s="24">
        <f>SUMIFS(Detail!V:V,Detail!$A:$A,$B208,Detail!$D:$D,8,Detail!$C:$C,1)</f>
        <v>0</v>
      </c>
      <c r="AM208" s="24">
        <f>SUMIFS(Detail!V:V,Detail!$A:$A,$B208,Detail!$D:$D,8,Detail!$C:$C,2)</f>
        <v>0</v>
      </c>
      <c r="AN208" s="24">
        <f>SUMIFS(Detail!V:V,Detail!$A:$A,$B208,Detail!$D:$D,8,Detail!$C:$C,3)</f>
        <v>0</v>
      </c>
      <c r="AO208" s="24">
        <f>SUMIFS(Detail!V:V,Detail!$A:$A,$B208,Detail!$D:$D,8,Detail!$C:$C,4)</f>
        <v>0</v>
      </c>
      <c r="AP208" s="33">
        <f t="shared" ref="AP208:AP218" si="364">SUM(AL208:AO208)</f>
        <v>0</v>
      </c>
      <c r="AQ208" s="24">
        <f>SUMIFS(Detail!V:V,Detail!$A:$A,$B208,Detail!$D:$D,9,Detail!$C:$C,1)</f>
        <v>0</v>
      </c>
      <c r="AR208" s="24">
        <f>SUMIFS(Detail!V:V,Detail!$A:$A,$B208,Detail!$D:$D,9,Detail!$C:$C,2)</f>
        <v>0</v>
      </c>
      <c r="AS208" s="24">
        <f>SUMIFS(Detail!V:V,Detail!$A:$A,$B208,Detail!$D:$D,9,Detail!$C:$C,3)</f>
        <v>0</v>
      </c>
      <c r="AT208" s="24">
        <f>SUMIFS(Detail!V:V,Detail!$A:$A,$B208,Detail!$D:$D,9,Detail!$C:$C,4)</f>
        <v>0</v>
      </c>
      <c r="AU208" s="33">
        <f t="shared" ref="AU208:AU218" si="365">SUM(AQ208:AT208)</f>
        <v>0</v>
      </c>
      <c r="AV208" s="24">
        <f>SUMIFS(Detail!V:V,Detail!$A:$A,$B208,Detail!$D:$D,10,Detail!$C:$C,1)</f>
        <v>0</v>
      </c>
      <c r="AW208" s="24">
        <f>SUMIFS(Detail!V:V,Detail!$A:$A,$B208,Detail!$D:$D,10,Detail!$C:$C,2)</f>
        <v>0</v>
      </c>
      <c r="AX208" s="24">
        <f>SUMIFS(Detail!V:V,Detail!$A:$A,$B208,Detail!$D:$D,10,Detail!$C:$C,3)</f>
        <v>0</v>
      </c>
      <c r="AY208" s="24">
        <f>SUMIFS(Detail!V:V,Detail!$A:$A,$B208,Detail!$D:$D,10,Detail!$C:$C,4)</f>
        <v>0</v>
      </c>
      <c r="AZ208" s="33">
        <f t="shared" ref="AZ208:AZ218" si="366">SUM(AV208:AY208)</f>
        <v>0</v>
      </c>
      <c r="BA208" s="24">
        <f>SUMIFS(Detail!V:V,Detail!$A:$A,$B208,Detail!$D:$D,11,Detail!$C:$C,1)</f>
        <v>0</v>
      </c>
      <c r="BB208" s="24">
        <f>SUMIFS(Detail!V:V,Detail!$A:$A,$B208,Detail!$D:$D,11,Detail!$C:$C,2)</f>
        <v>0</v>
      </c>
      <c r="BC208" s="24">
        <f>SUMIFS(Detail!V:V,Detail!$A:$A,$B208,Detail!$D:$D,11,Detail!$C:$C,3)</f>
        <v>0</v>
      </c>
      <c r="BD208" s="24">
        <f>SUMIFS(Detail!V:V,Detail!$A:$A,$B208,Detail!$D:$D,11,Detail!$C:$C,4)</f>
        <v>0</v>
      </c>
      <c r="BE208" s="33">
        <f t="shared" ref="BE208:BE218" si="367">SUM(BA208:BD208)</f>
        <v>0</v>
      </c>
      <c r="BF208" s="24">
        <f>SUMIFS(Detail!V:V,Detail!$A:$A,$B208,Detail!$D:$D,12,Detail!$C:$C,1)</f>
        <v>0</v>
      </c>
      <c r="BG208" s="24">
        <f>SUMIFS(Detail!V:V,Detail!$A:$A,$B208,Detail!$D:$D,12,Detail!$C:$C,2)</f>
        <v>0</v>
      </c>
      <c r="BH208" s="24">
        <f>SUMIFS(Detail!V:V,Detail!$A:$A,$B208,Detail!$D:$D,12,Detail!$C:$C,3)</f>
        <v>0</v>
      </c>
      <c r="BI208" s="24">
        <f>SUMIFS(Detail!V:V,Detail!$A:$A,$B208,Detail!$D:$D,12,Detail!$C:$C,4)</f>
        <v>0</v>
      </c>
      <c r="BJ208" s="33">
        <f t="shared" ref="BJ208:BJ218" si="368">SUM(BF208:BI208)</f>
        <v>0</v>
      </c>
      <c r="BK208" s="24">
        <f>SUMIFS(Detail!V:V,Detail!$A:$A,$B208,Detail!$D:$D,13,Detail!$C:$C,1)</f>
        <v>0</v>
      </c>
      <c r="BL208" s="24">
        <f>SUMIFS(Detail!V:V,Detail!$A:$A,$B208,Detail!$D:$D,13,Detail!$C:$C,2)</f>
        <v>0</v>
      </c>
      <c r="BM208" s="24">
        <f>SUMIFS(Detail!V:V,Detail!$A:$A,$B208,Detail!$D:$D,13,Detail!$C:$C,3)</f>
        <v>0</v>
      </c>
      <c r="BN208" s="24">
        <f>SUMIFS(Detail!V:V,Detail!$A:$A,$B208,Detail!$D:$D,13,Detail!$C:$C,4)</f>
        <v>0</v>
      </c>
      <c r="BO208" s="33">
        <f t="shared" ref="BO208:BO218" si="369">SUM(BK208:BN208)</f>
        <v>0</v>
      </c>
      <c r="BP208" s="24">
        <f>SUMIFS(Detail!V:V,Detail!$A:$A,$B208,Detail!$D:$D,14,Detail!$C:$C,1)</f>
        <v>0</v>
      </c>
      <c r="BQ208" s="24">
        <f>SUMIFS(Detail!V:V,Detail!$A:$A,$B208,Detail!$D:$D,14,Detail!$C:$C,2)</f>
        <v>0</v>
      </c>
      <c r="BR208" s="24">
        <f>SUMIFS(Detail!V:V,Detail!$A:$A,$B208,Detail!$D:$D,14,Detail!$C:$C,3)</f>
        <v>0</v>
      </c>
      <c r="BS208" s="24">
        <f>SUMIFS(Detail!V:V,Detail!$A:$A,$B208,Detail!$D:$D,14,Detail!$C:$C,4)</f>
        <v>0</v>
      </c>
      <c r="BT208" s="33">
        <f t="shared" ref="BT208:BT218" si="370">SUM(BP208:BS208)</f>
        <v>0</v>
      </c>
      <c r="BU208" s="24">
        <f>SUMIFS(Detail!V:V,Detail!$A:$A,$B208,Detail!$D:$D,15,Detail!$C:$C,1)</f>
        <v>0</v>
      </c>
      <c r="BV208" s="24">
        <f>SUMIFS(Detail!V:V,Detail!$A:$A,$B208,Detail!$D:$D,15,Detail!$C:$C,2)</f>
        <v>0</v>
      </c>
      <c r="BW208" s="24">
        <f>SUMIFS(Detail!V:V,Detail!$A:$A,$B208,Detail!$D:$D,15,Detail!$C:$C,3)</f>
        <v>0</v>
      </c>
      <c r="BX208" s="24">
        <f>SUMIFS(Detail!V:V,Detail!$A:$A,$B208,Detail!$D:$D,15,Detail!$C:$C,4)</f>
        <v>0</v>
      </c>
      <c r="BY208" s="33">
        <f t="shared" ref="BY208:BY218" si="371">SUM(BU208:BX208)</f>
        <v>0</v>
      </c>
      <c r="BZ208" s="24">
        <f>SUMIFS(Detail!V:V,Detail!$A:$A,$B208,Detail!$D:$D,16,Detail!$C:$C,1)</f>
        <v>0</v>
      </c>
      <c r="CA208" s="24">
        <f>SUMIFS(Detail!V:V,Detail!$A:$A,$B208,Detail!$D:$D,16,Detail!$C:$C,2)</f>
        <v>0</v>
      </c>
      <c r="CB208" s="24">
        <f>SUMIFS(Detail!V:V,Detail!$A:$A,$B208,Detail!$D:$D,16,Detail!$C:$C,3)</f>
        <v>0</v>
      </c>
      <c r="CC208" s="24">
        <f>SUMIFS(Detail!V:V,Detail!$A:$A,$B208,Detail!$D:$D,16,Detail!$C:$C,4)</f>
        <v>0</v>
      </c>
      <c r="CD208" s="33">
        <f t="shared" ref="CD208:CD218" si="372">SUM(BZ208:CC208)</f>
        <v>0</v>
      </c>
      <c r="CE208" s="24">
        <f>SUMIFS(Detail!V:V,Detail!$A:$A,$B208,Detail!$D:$D,17,Detail!$C:$C,1)</f>
        <v>0</v>
      </c>
      <c r="CF208" s="24">
        <f>SUMIFS(Detail!V:V,Detail!$A:$A,$B208,Detail!$D:$D,17,Detail!$C:$C,2)</f>
        <v>0</v>
      </c>
      <c r="CG208" s="24">
        <f>SUMIFS(Detail!V:V,Detail!$A:$A,$B208,Detail!$D:$D,17,Detail!$C:$C,3)</f>
        <v>0</v>
      </c>
      <c r="CH208" s="24">
        <f>SUMIFS(Detail!V:V,Detail!$A:$A,$B208,Detail!$D:$D,17,Detail!$C:$C,4)</f>
        <v>0</v>
      </c>
      <c r="CI208" s="33">
        <f t="shared" ref="CI208:CI218" si="373">SUM(CE208:CH208)</f>
        <v>0</v>
      </c>
      <c r="CJ208" s="24">
        <f>SUMIFS(Detail!V:V,Detail!$A:$A,$B208,Detail!$D:$D,18,Detail!$C:$C,1)</f>
        <v>0</v>
      </c>
      <c r="CK208" s="24">
        <f>SUMIFS(Detail!V:V,Detail!$A:$A,$B208,Detail!$D:$D,18,Detail!$C:$C,2)</f>
        <v>0</v>
      </c>
      <c r="CL208" s="24">
        <f>SUMIFS(Detail!V:V,Detail!$A:$A,$B208,Detail!$D:$D,18,Detail!$C:$C,3)</f>
        <v>0</v>
      </c>
      <c r="CM208" s="24">
        <f>SUMIFS(Detail!V:V,Detail!$A:$A,$B208,Detail!$D:$D,18,Detail!$C:$C,4)</f>
        <v>0</v>
      </c>
      <c r="CN208" s="33">
        <f t="shared" ref="CN208:CN218" si="374">SUM(CJ208:CM208)</f>
        <v>0</v>
      </c>
      <c r="CO208" s="24">
        <f>SUMIFS(Detail!V:V,Detail!$A:$A,$B208,Detail!$D:$D,19,Detail!$C:$C,1)</f>
        <v>0</v>
      </c>
      <c r="CP208" s="24">
        <f>SUMIFS(Detail!V:V,Detail!$A:$A,$B208,Detail!$D:$D,19,Detail!$C:$C,2)</f>
        <v>0</v>
      </c>
      <c r="CQ208" s="24">
        <f>SUMIFS(Detail!V:V,Detail!$A:$A,$B208,Detail!$D:$D,19,Detail!$C:$C,3)</f>
        <v>0</v>
      </c>
      <c r="CR208" s="24">
        <f>SUMIFS(Detail!V:V,Detail!$A:$A,$B208,Detail!$D:$D,19,Detail!$C:$C,4)</f>
        <v>0</v>
      </c>
      <c r="CS208" s="33">
        <f t="shared" ref="CS208:CS218" si="375">SUM(CO208:CR208)</f>
        <v>0</v>
      </c>
      <c r="CT208" s="24">
        <f>SUMIFS(Detail!V:V,Detail!$A:$A,$B208,Detail!$D:$D,20,Detail!$C:$C,1)</f>
        <v>0</v>
      </c>
      <c r="CU208" s="24">
        <f>SUMIFS(Detail!V:V,Detail!$A:$A,$B208,Detail!$D:$D,20,Detail!$C:$C,2)</f>
        <v>0</v>
      </c>
      <c r="CV208" s="24">
        <f>SUMIFS(Detail!V:V,Detail!$A:$A,$B208,Detail!$D:$D,20,Detail!$C:$C,3)</f>
        <v>0</v>
      </c>
      <c r="CW208" s="24">
        <f>SUMIFS(Detail!V:V,Detail!$A:$A,$B208,Detail!$D:$D,20,Detail!$C:$C,4)</f>
        <v>0</v>
      </c>
      <c r="CX208" s="33">
        <f t="shared" ref="CX208:CX218" si="376">SUM(CT208:CW208)</f>
        <v>0</v>
      </c>
      <c r="CY208" s="24">
        <f>SUMIFS(Detail!V:V,Detail!$A:$A,$B208,Detail!$D:$D,21,Detail!$C:$C,1)</f>
        <v>0</v>
      </c>
      <c r="CZ208" s="24">
        <f>SUMIFS(Detail!V:V,Detail!$A:$A,$B208,Detail!$D:$D,21,Detail!$C:$C,2)</f>
        <v>0</v>
      </c>
      <c r="DA208" s="24">
        <f>SUMIFS(Detail!V:V,Detail!$A:$A,$B208,Detail!$D:$D,21,Detail!$C:$C,3)</f>
        <v>0</v>
      </c>
      <c r="DB208" s="24">
        <f>SUMIFS(Detail!V:V,Detail!$A:$A,$B208,Detail!$D:$D,21,Detail!$C:$C,4)</f>
        <v>0</v>
      </c>
      <c r="DC208" s="33">
        <f t="shared" ref="DC208:DC218" si="377">SUM(CY208:DB208)</f>
        <v>0</v>
      </c>
      <c r="DD208" s="86">
        <f>SUMIFS(Detail!V:V,Detail!$A:$A,$B208,Detail!$B:$B,"&gt;60")</f>
        <v>1135299.75</v>
      </c>
    </row>
    <row r="209" spans="1:108" x14ac:dyDescent="0.25">
      <c r="A209" t="s">
        <v>5450</v>
      </c>
      <c r="B209" s="32" t="s">
        <v>5121</v>
      </c>
      <c r="C209" s="24">
        <f>SUMIFS(Detail!V:V,Detail!$A:$A,$B209,Detail!$D:$D,1,Detail!$C:$C,1)</f>
        <v>0</v>
      </c>
      <c r="D209" s="24">
        <f>SUMIFS(Detail!V:V,Detail!$A:$A,$B209,Detail!$D:$D,1,Detail!$C:$C,2)</f>
        <v>0</v>
      </c>
      <c r="E209" s="24">
        <f>SUMIFS(Detail!V:V,Detail!$A:$A,$B209,Detail!$D:$D,1,Detail!$C:$C,3)</f>
        <v>1037500</v>
      </c>
      <c r="F209" s="24">
        <f>SUMIFS(Detail!V:V,Detail!$A:$A,$B209,Detail!$D:$D,1,Detail!$C:$C,4)</f>
        <v>1452500</v>
      </c>
      <c r="G209" s="33">
        <f t="shared" si="357"/>
        <v>2490000</v>
      </c>
      <c r="H209" s="24">
        <f>SUMIFS(Detail!V:V,Detail!$A:$A,$B209,Detail!$D:$D,2,Detail!$C:$C,1)</f>
        <v>643250</v>
      </c>
      <c r="I209" s="24">
        <f>SUMIFS(Detail!V:V,Detail!$A:$A,$B209,Detail!$D:$D,2,Detail!$C:$C,2)</f>
        <v>684750</v>
      </c>
      <c r="J209" s="24">
        <f>SUMIFS(Detail!V:V,Detail!$A:$A,$B209,Detail!$D:$D,2,Detail!$C:$C,3)</f>
        <v>1597749.9999999998</v>
      </c>
      <c r="K209" s="24">
        <f>SUMIFS(Detail!V:V,Detail!$A:$A,$B209,Detail!$D:$D,2,Detail!$C:$C,4)</f>
        <v>1597750</v>
      </c>
      <c r="L209" s="33">
        <f t="shared" si="358"/>
        <v>4523500</v>
      </c>
      <c r="M209" s="24">
        <f>SUMIFS(Detail!V:V,Detail!$A:$A,$B209,Detail!$D:$D,3,Detail!$C:$C,1)</f>
        <v>803025</v>
      </c>
      <c r="N209" s="24">
        <f>SUMIFS(Detail!V:V,Detail!$A:$A,$B209,Detail!$D:$D,3,Detail!$C:$C,2)</f>
        <v>607871.25</v>
      </c>
      <c r="O209" s="24">
        <f>SUMIFS(Detail!V:V,Detail!$A:$A,$B209,Detail!$D:$D,3,Detail!$C:$C,3)</f>
        <v>647088.75</v>
      </c>
      <c r="P209" s="24">
        <f>SUMIFS(Detail!V:V,Detail!$A:$A,$B209,Detail!$D:$D,3,Detail!$C:$C,4)</f>
        <v>1509873.75</v>
      </c>
      <c r="Q209" s="33">
        <f t="shared" si="359"/>
        <v>3567858.75</v>
      </c>
      <c r="R209" s="24">
        <f>SUMIFS(Detail!V:V,Detail!$A:$A,$B209,Detail!$D:$D,4,Detail!$C:$C,1)</f>
        <v>1342110</v>
      </c>
      <c r="S209" s="24">
        <f>SUMIFS(Detail!V:V,Detail!$A:$A,$B209,Detail!$D:$D,4,Detail!$C:$C,2)</f>
        <v>749490</v>
      </c>
      <c r="T209" s="24">
        <f>SUMIFS(Detail!V:V,Detail!$A:$A,$B209,Detail!$D:$D,4,Detail!$C:$C,3)</f>
        <v>567346.5</v>
      </c>
      <c r="U209" s="24">
        <f>SUMIFS(Detail!V:V,Detail!$A:$A,$B209,Detail!$D:$D,4,Detail!$C:$C,4)</f>
        <v>603949.5</v>
      </c>
      <c r="V209" s="33">
        <f t="shared" si="360"/>
        <v>3262896</v>
      </c>
      <c r="W209" s="24">
        <f>SUMIFS(Detail!V:V,Detail!$A:$A,$B209,Detail!$D:$D,5,Detail!$C:$C,1)</f>
        <v>1233063.5625</v>
      </c>
      <c r="X209" s="24">
        <f>SUMIFS(Detail!V:V,Detail!$A:$A,$B209,Detail!$D:$D,5,Detail!$C:$C,2)</f>
        <v>1233063.5625</v>
      </c>
      <c r="Y209" s="24">
        <f>SUMIFS(Detail!V:V,Detail!$A:$A,$B209,Detail!$D:$D,5,Detail!$C:$C,3)</f>
        <v>688593.9375</v>
      </c>
      <c r="Z209" s="24">
        <f>SUMIFS(Detail!V:V,Detail!$A:$A,$B209,Detail!$D:$D,5,Detail!$C:$C,4)</f>
        <v>521249.59687499993</v>
      </c>
      <c r="AA209" s="33">
        <f t="shared" si="361"/>
        <v>3675970.6593749998</v>
      </c>
      <c r="AB209" s="24">
        <f>SUMIFS(Detail!V:V,Detail!$A:$A,$B209,Detail!$D:$D,6,Detail!$C:$C,1)</f>
        <v>184959.53437499999</v>
      </c>
      <c r="AC209" s="24">
        <f>SUMIFS(Detail!V:V,Detail!$A:$A,$B209,Detail!$D:$D,6,Detail!$C:$C,2)</f>
        <v>0</v>
      </c>
      <c r="AD209" s="24">
        <f>SUMIFS(Detail!V:V,Detail!$A:$A,$B209,Detail!$D:$D,6,Detail!$C:$C,3)</f>
        <v>0</v>
      </c>
      <c r="AE209" s="24">
        <f>SUMIFS(Detail!V:V,Detail!$A:$A,$B209,Detail!$D:$D,6,Detail!$C:$C,4)</f>
        <v>0</v>
      </c>
      <c r="AF209" s="33">
        <f t="shared" si="362"/>
        <v>184959.53437499999</v>
      </c>
      <c r="AG209" s="24">
        <f>SUMIFS(Detail!V:V,Detail!$A:$A,$B209,Detail!$D:$D,7,Detail!$C:$C,1)</f>
        <v>0</v>
      </c>
      <c r="AH209" s="24">
        <f>SUMIFS(Detail!V:V,Detail!$A:$A,$B209,Detail!$D:$D,7,Detail!$C:$C,2)</f>
        <v>0</v>
      </c>
      <c r="AI209" s="24">
        <f>SUMIFS(Detail!V:V,Detail!$A:$A,$B209,Detail!$D:$D,7,Detail!$C:$C,3)</f>
        <v>0</v>
      </c>
      <c r="AJ209" s="24">
        <f>SUMIFS(Detail!V:V,Detail!$A:$A,$B209,Detail!$D:$D,7,Detail!$C:$C,4)</f>
        <v>0</v>
      </c>
      <c r="AK209" s="33">
        <f t="shared" si="363"/>
        <v>0</v>
      </c>
      <c r="AL209" s="24">
        <f>SUMIFS(Detail!V:V,Detail!$A:$A,$B209,Detail!$D:$D,8,Detail!$C:$C,1)</f>
        <v>0</v>
      </c>
      <c r="AM209" s="24">
        <f>SUMIFS(Detail!V:V,Detail!$A:$A,$B209,Detail!$D:$D,8,Detail!$C:$C,2)</f>
        <v>0</v>
      </c>
      <c r="AN209" s="24">
        <f>SUMIFS(Detail!V:V,Detail!$A:$A,$B209,Detail!$D:$D,8,Detail!$C:$C,3)</f>
        <v>0</v>
      </c>
      <c r="AO209" s="24">
        <f>SUMIFS(Detail!V:V,Detail!$A:$A,$B209,Detail!$D:$D,8,Detail!$C:$C,4)</f>
        <v>0</v>
      </c>
      <c r="AP209" s="33">
        <f t="shared" si="364"/>
        <v>0</v>
      </c>
      <c r="AQ209" s="24">
        <f>SUMIFS(Detail!V:V,Detail!$A:$A,$B209,Detail!$D:$D,9,Detail!$C:$C,1)</f>
        <v>0</v>
      </c>
      <c r="AR209" s="24">
        <f>SUMIFS(Detail!V:V,Detail!$A:$A,$B209,Detail!$D:$D,9,Detail!$C:$C,2)</f>
        <v>0</v>
      </c>
      <c r="AS209" s="24">
        <f>SUMIFS(Detail!V:V,Detail!$A:$A,$B209,Detail!$D:$D,9,Detail!$C:$C,3)</f>
        <v>0</v>
      </c>
      <c r="AT209" s="24">
        <f>SUMIFS(Detail!V:V,Detail!$A:$A,$B209,Detail!$D:$D,9,Detail!$C:$C,4)</f>
        <v>0</v>
      </c>
      <c r="AU209" s="33">
        <f t="shared" si="365"/>
        <v>0</v>
      </c>
      <c r="AV209" s="24">
        <f>SUMIFS(Detail!V:V,Detail!$A:$A,$B209,Detail!$D:$D,10,Detail!$C:$C,1)</f>
        <v>0</v>
      </c>
      <c r="AW209" s="24">
        <f>SUMIFS(Detail!V:V,Detail!$A:$A,$B209,Detail!$D:$D,10,Detail!$C:$C,2)</f>
        <v>0</v>
      </c>
      <c r="AX209" s="24">
        <f>SUMIFS(Detail!V:V,Detail!$A:$A,$B209,Detail!$D:$D,10,Detail!$C:$C,3)</f>
        <v>0</v>
      </c>
      <c r="AY209" s="24">
        <f>SUMIFS(Detail!V:V,Detail!$A:$A,$B209,Detail!$D:$D,10,Detail!$C:$C,4)</f>
        <v>0</v>
      </c>
      <c r="AZ209" s="33">
        <f t="shared" si="366"/>
        <v>0</v>
      </c>
      <c r="BA209" s="24">
        <f>SUMIFS(Detail!V:V,Detail!$A:$A,$B209,Detail!$D:$D,11,Detail!$C:$C,1)</f>
        <v>0</v>
      </c>
      <c r="BB209" s="24">
        <f>SUMIFS(Detail!V:V,Detail!$A:$A,$B209,Detail!$D:$D,11,Detail!$C:$C,2)</f>
        <v>0</v>
      </c>
      <c r="BC209" s="24">
        <f>SUMIFS(Detail!V:V,Detail!$A:$A,$B209,Detail!$D:$D,11,Detail!$C:$C,3)</f>
        <v>0</v>
      </c>
      <c r="BD209" s="24">
        <f>SUMIFS(Detail!V:V,Detail!$A:$A,$B209,Detail!$D:$D,11,Detail!$C:$C,4)</f>
        <v>0</v>
      </c>
      <c r="BE209" s="33">
        <f t="shared" si="367"/>
        <v>0</v>
      </c>
      <c r="BF209" s="24">
        <f>SUMIFS(Detail!V:V,Detail!$A:$A,$B209,Detail!$D:$D,12,Detail!$C:$C,1)</f>
        <v>0</v>
      </c>
      <c r="BG209" s="24">
        <f>SUMIFS(Detail!V:V,Detail!$A:$A,$B209,Detail!$D:$D,12,Detail!$C:$C,2)</f>
        <v>0</v>
      </c>
      <c r="BH209" s="24">
        <f>SUMIFS(Detail!V:V,Detail!$A:$A,$B209,Detail!$D:$D,12,Detail!$C:$C,3)</f>
        <v>0</v>
      </c>
      <c r="BI209" s="24">
        <f>SUMIFS(Detail!V:V,Detail!$A:$A,$B209,Detail!$D:$D,12,Detail!$C:$C,4)</f>
        <v>0</v>
      </c>
      <c r="BJ209" s="33">
        <f t="shared" si="368"/>
        <v>0</v>
      </c>
      <c r="BK209" s="24">
        <f>SUMIFS(Detail!V:V,Detail!$A:$A,$B209,Detail!$D:$D,13,Detail!$C:$C,1)</f>
        <v>0</v>
      </c>
      <c r="BL209" s="24">
        <f>SUMIFS(Detail!V:V,Detail!$A:$A,$B209,Detail!$D:$D,13,Detail!$C:$C,2)</f>
        <v>0</v>
      </c>
      <c r="BM209" s="24">
        <f>SUMIFS(Detail!V:V,Detail!$A:$A,$B209,Detail!$D:$D,13,Detail!$C:$C,3)</f>
        <v>0</v>
      </c>
      <c r="BN209" s="24">
        <f>SUMIFS(Detail!V:V,Detail!$A:$A,$B209,Detail!$D:$D,13,Detail!$C:$C,4)</f>
        <v>0</v>
      </c>
      <c r="BO209" s="33">
        <f t="shared" si="369"/>
        <v>0</v>
      </c>
      <c r="BP209" s="24">
        <f>SUMIFS(Detail!V:V,Detail!$A:$A,$B209,Detail!$D:$D,14,Detail!$C:$C,1)</f>
        <v>0</v>
      </c>
      <c r="BQ209" s="24">
        <f>SUMIFS(Detail!V:V,Detail!$A:$A,$B209,Detail!$D:$D,14,Detail!$C:$C,2)</f>
        <v>0</v>
      </c>
      <c r="BR209" s="24">
        <f>SUMIFS(Detail!V:V,Detail!$A:$A,$B209,Detail!$D:$D,14,Detail!$C:$C,3)</f>
        <v>0</v>
      </c>
      <c r="BS209" s="24">
        <f>SUMIFS(Detail!V:V,Detail!$A:$A,$B209,Detail!$D:$D,14,Detail!$C:$C,4)</f>
        <v>0</v>
      </c>
      <c r="BT209" s="33">
        <f t="shared" si="370"/>
        <v>0</v>
      </c>
      <c r="BU209" s="24">
        <f>SUMIFS(Detail!V:V,Detail!$A:$A,$B209,Detail!$D:$D,15,Detail!$C:$C,1)</f>
        <v>0</v>
      </c>
      <c r="BV209" s="24">
        <f>SUMIFS(Detail!V:V,Detail!$A:$A,$B209,Detail!$D:$D,15,Detail!$C:$C,2)</f>
        <v>0</v>
      </c>
      <c r="BW209" s="24">
        <f>SUMIFS(Detail!V:V,Detail!$A:$A,$B209,Detail!$D:$D,15,Detail!$C:$C,3)</f>
        <v>0</v>
      </c>
      <c r="BX209" s="24">
        <f>SUMIFS(Detail!V:V,Detail!$A:$A,$B209,Detail!$D:$D,15,Detail!$C:$C,4)</f>
        <v>0</v>
      </c>
      <c r="BY209" s="33">
        <f t="shared" si="371"/>
        <v>0</v>
      </c>
      <c r="BZ209" s="24">
        <f>SUMIFS(Detail!V:V,Detail!$A:$A,$B209,Detail!$D:$D,16,Detail!$C:$C,1)</f>
        <v>0</v>
      </c>
      <c r="CA209" s="24">
        <f>SUMIFS(Detail!V:V,Detail!$A:$A,$B209,Detail!$D:$D,16,Detail!$C:$C,2)</f>
        <v>0</v>
      </c>
      <c r="CB209" s="24">
        <f>SUMIFS(Detail!V:V,Detail!$A:$A,$B209,Detail!$D:$D,16,Detail!$C:$C,3)</f>
        <v>0</v>
      </c>
      <c r="CC209" s="24">
        <f>SUMIFS(Detail!V:V,Detail!$A:$A,$B209,Detail!$D:$D,16,Detail!$C:$C,4)</f>
        <v>0</v>
      </c>
      <c r="CD209" s="33">
        <f t="shared" si="372"/>
        <v>0</v>
      </c>
      <c r="CE209" s="24">
        <f>SUMIFS(Detail!V:V,Detail!$A:$A,$B209,Detail!$D:$D,17,Detail!$C:$C,1)</f>
        <v>0</v>
      </c>
      <c r="CF209" s="24">
        <f>SUMIFS(Detail!V:V,Detail!$A:$A,$B209,Detail!$D:$D,17,Detail!$C:$C,2)</f>
        <v>0</v>
      </c>
      <c r="CG209" s="24">
        <f>SUMIFS(Detail!V:V,Detail!$A:$A,$B209,Detail!$D:$D,17,Detail!$C:$C,3)</f>
        <v>0</v>
      </c>
      <c r="CH209" s="24">
        <f>SUMIFS(Detail!V:V,Detail!$A:$A,$B209,Detail!$D:$D,17,Detail!$C:$C,4)</f>
        <v>0</v>
      </c>
      <c r="CI209" s="33">
        <f t="shared" si="373"/>
        <v>0</v>
      </c>
      <c r="CJ209" s="24">
        <f>SUMIFS(Detail!V:V,Detail!$A:$A,$B209,Detail!$D:$D,18,Detail!$C:$C,1)</f>
        <v>0</v>
      </c>
      <c r="CK209" s="24">
        <f>SUMIFS(Detail!V:V,Detail!$A:$A,$B209,Detail!$D:$D,18,Detail!$C:$C,2)</f>
        <v>0</v>
      </c>
      <c r="CL209" s="24">
        <f>SUMIFS(Detail!V:V,Detail!$A:$A,$B209,Detail!$D:$D,18,Detail!$C:$C,3)</f>
        <v>0</v>
      </c>
      <c r="CM209" s="24">
        <f>SUMIFS(Detail!V:V,Detail!$A:$A,$B209,Detail!$D:$D,18,Detail!$C:$C,4)</f>
        <v>0</v>
      </c>
      <c r="CN209" s="33">
        <f t="shared" si="374"/>
        <v>0</v>
      </c>
      <c r="CO209" s="24">
        <f>SUMIFS(Detail!V:V,Detail!$A:$A,$B209,Detail!$D:$D,19,Detail!$C:$C,1)</f>
        <v>0</v>
      </c>
      <c r="CP209" s="24">
        <f>SUMIFS(Detail!V:V,Detail!$A:$A,$B209,Detail!$D:$D,19,Detail!$C:$C,2)</f>
        <v>0</v>
      </c>
      <c r="CQ209" s="24">
        <f>SUMIFS(Detail!V:V,Detail!$A:$A,$B209,Detail!$D:$D,19,Detail!$C:$C,3)</f>
        <v>0</v>
      </c>
      <c r="CR209" s="24">
        <f>SUMIFS(Detail!V:V,Detail!$A:$A,$B209,Detail!$D:$D,19,Detail!$C:$C,4)</f>
        <v>0</v>
      </c>
      <c r="CS209" s="33">
        <f t="shared" si="375"/>
        <v>0</v>
      </c>
      <c r="CT209" s="24">
        <f>SUMIFS(Detail!V:V,Detail!$A:$A,$B209,Detail!$D:$D,20,Detail!$C:$C,1)</f>
        <v>0</v>
      </c>
      <c r="CU209" s="24">
        <f>SUMIFS(Detail!V:V,Detail!$A:$A,$B209,Detail!$D:$D,20,Detail!$C:$C,2)</f>
        <v>0</v>
      </c>
      <c r="CV209" s="24">
        <f>SUMIFS(Detail!V:V,Detail!$A:$A,$B209,Detail!$D:$D,20,Detail!$C:$C,3)</f>
        <v>0</v>
      </c>
      <c r="CW209" s="24">
        <f>SUMIFS(Detail!V:V,Detail!$A:$A,$B209,Detail!$D:$D,20,Detail!$C:$C,4)</f>
        <v>0</v>
      </c>
      <c r="CX209" s="33">
        <f t="shared" si="376"/>
        <v>0</v>
      </c>
      <c r="CY209" s="24">
        <f>SUMIFS(Detail!V:V,Detail!$A:$A,$B209,Detail!$D:$D,21,Detail!$C:$C,1)</f>
        <v>0</v>
      </c>
      <c r="CZ209" s="24">
        <f>SUMIFS(Detail!V:V,Detail!$A:$A,$B209,Detail!$D:$D,21,Detail!$C:$C,2)</f>
        <v>0</v>
      </c>
      <c r="DA209" s="24">
        <f>SUMIFS(Detail!V:V,Detail!$A:$A,$B209,Detail!$D:$D,21,Detail!$C:$C,3)</f>
        <v>0</v>
      </c>
      <c r="DB209" s="24">
        <f>SUMIFS(Detail!V:V,Detail!$A:$A,$B209,Detail!$D:$D,21,Detail!$C:$C,4)</f>
        <v>0</v>
      </c>
      <c r="DC209" s="33">
        <f t="shared" si="377"/>
        <v>0</v>
      </c>
      <c r="DD209" s="86">
        <f>SUMIFS(Detail!V:V,Detail!$A:$A,$B209,Detail!$B:$B,"&gt;60")</f>
        <v>184959.53437499999</v>
      </c>
    </row>
    <row r="210" spans="1:108" x14ac:dyDescent="0.25">
      <c r="A210" t="s">
        <v>5451</v>
      </c>
      <c r="B210" s="32" t="s">
        <v>5122</v>
      </c>
      <c r="C210" s="24">
        <f>SUMIFS(Detail!V:V,Detail!$A:$A,$B210,Detail!$D:$D,1,Detail!$C:$C,1)</f>
        <v>0</v>
      </c>
      <c r="D210" s="24">
        <f>SUMIFS(Detail!V:V,Detail!$A:$A,$B210,Detail!$D:$D,1,Detail!$C:$C,2)</f>
        <v>0</v>
      </c>
      <c r="E210" s="24">
        <f>SUMIFS(Detail!V:V,Detail!$A:$A,$B210,Detail!$D:$D,1,Detail!$C:$C,3)</f>
        <v>249999.99999999997</v>
      </c>
      <c r="F210" s="24">
        <f>SUMIFS(Detail!V:V,Detail!$A:$A,$B210,Detail!$D:$D,1,Detail!$C:$C,4)</f>
        <v>474999.99999999994</v>
      </c>
      <c r="G210" s="33">
        <f t="shared" si="357"/>
        <v>724999.99999999988</v>
      </c>
      <c r="H210" s="24">
        <f>SUMIFS(Detail!V:V,Detail!$A:$A,$B210,Detail!$D:$D,2,Detail!$C:$C,1)</f>
        <v>525000</v>
      </c>
      <c r="I210" s="24">
        <f>SUMIFS(Detail!V:V,Detail!$A:$A,$B210,Detail!$D:$D,2,Detail!$C:$C,2)</f>
        <v>674999.99999999988</v>
      </c>
      <c r="J210" s="24">
        <f>SUMIFS(Detail!V:V,Detail!$A:$A,$B210,Detail!$D:$D,2,Detail!$C:$C,3)</f>
        <v>825000</v>
      </c>
      <c r="K210" s="24">
        <f>SUMIFS(Detail!V:V,Detail!$A:$A,$B210,Detail!$D:$D,2,Detail!$C:$C,4)</f>
        <v>974999.99999999988</v>
      </c>
      <c r="L210" s="33">
        <f t="shared" si="358"/>
        <v>3000000</v>
      </c>
      <c r="M210" s="24">
        <f>SUMIFS(Detail!V:V,Detail!$A:$A,$B210,Detail!$D:$D,3,Detail!$C:$C,1)</f>
        <v>975000</v>
      </c>
      <c r="N210" s="24">
        <f>SUMIFS(Detail!V:V,Detail!$A:$A,$B210,Detail!$D:$D,3,Detail!$C:$C,2)</f>
        <v>1050000</v>
      </c>
      <c r="O210" s="24">
        <f>SUMIFS(Detail!V:V,Detail!$A:$A,$B210,Detail!$D:$D,3,Detail!$C:$C,3)</f>
        <v>1349999.9999999998</v>
      </c>
      <c r="P210" s="24">
        <f>SUMIFS(Detail!V:V,Detail!$A:$A,$B210,Detail!$D:$D,3,Detail!$C:$C,4)</f>
        <v>1650000</v>
      </c>
      <c r="Q210" s="33">
        <f t="shared" si="359"/>
        <v>5025000</v>
      </c>
      <c r="R210" s="24">
        <f>SUMIFS(Detail!V:V,Detail!$A:$A,$B210,Detail!$D:$D,4,Detail!$C:$C,1)</f>
        <v>1755000</v>
      </c>
      <c r="S210" s="24">
        <f>SUMIFS(Detail!V:V,Detail!$A:$A,$B210,Detail!$D:$D,4,Detail!$C:$C,2)</f>
        <v>1755000</v>
      </c>
      <c r="T210" s="24">
        <f>SUMIFS(Detail!V:V,Detail!$A:$A,$B210,Detail!$D:$D,4,Detail!$C:$C,3)</f>
        <v>1890000</v>
      </c>
      <c r="U210" s="24">
        <f>SUMIFS(Detail!V:V,Detail!$A:$A,$B210,Detail!$D:$D,4,Detail!$C:$C,4)</f>
        <v>2430000</v>
      </c>
      <c r="V210" s="33">
        <f t="shared" si="360"/>
        <v>7830000</v>
      </c>
      <c r="W210" s="24">
        <f>SUMIFS(Detail!V:V,Detail!$A:$A,$B210,Detail!$D:$D,5,Detail!$C:$C,1)</f>
        <v>3300000</v>
      </c>
      <c r="X210" s="24">
        <f>SUMIFS(Detail!V:V,Detail!$A:$A,$B210,Detail!$D:$D,5,Detail!$C:$C,2)</f>
        <v>3899999.9999999995</v>
      </c>
      <c r="Y210" s="24">
        <f>SUMIFS(Detail!V:V,Detail!$A:$A,$B210,Detail!$D:$D,5,Detail!$C:$C,3)</f>
        <v>3900000</v>
      </c>
      <c r="Z210" s="24">
        <f>SUMIFS(Detail!V:V,Detail!$A:$A,$B210,Detail!$D:$D,5,Detail!$C:$C,4)</f>
        <v>4200000</v>
      </c>
      <c r="AA210" s="33">
        <f t="shared" si="361"/>
        <v>15300000</v>
      </c>
      <c r="AB210" s="24">
        <f>SUMIFS(Detail!V:V,Detail!$A:$A,$B210,Detail!$D:$D,6,Detail!$C:$C,1)</f>
        <v>2399999.9999999995</v>
      </c>
      <c r="AC210" s="24">
        <f>SUMIFS(Detail!V:V,Detail!$A:$A,$B210,Detail!$D:$D,6,Detail!$C:$C,2)</f>
        <v>0</v>
      </c>
      <c r="AD210" s="24">
        <f>SUMIFS(Detail!V:V,Detail!$A:$A,$B210,Detail!$D:$D,6,Detail!$C:$C,3)</f>
        <v>0</v>
      </c>
      <c r="AE210" s="24">
        <f>SUMIFS(Detail!V:V,Detail!$A:$A,$B210,Detail!$D:$D,6,Detail!$C:$C,4)</f>
        <v>0</v>
      </c>
      <c r="AF210" s="33">
        <f t="shared" si="362"/>
        <v>2399999.9999999995</v>
      </c>
      <c r="AG210" s="24">
        <f>SUMIFS(Detail!V:V,Detail!$A:$A,$B210,Detail!$D:$D,7,Detail!$C:$C,1)</f>
        <v>0</v>
      </c>
      <c r="AH210" s="24">
        <f>SUMIFS(Detail!V:V,Detail!$A:$A,$B210,Detail!$D:$D,7,Detail!$C:$C,2)</f>
        <v>0</v>
      </c>
      <c r="AI210" s="24">
        <f>SUMIFS(Detail!V:V,Detail!$A:$A,$B210,Detail!$D:$D,7,Detail!$C:$C,3)</f>
        <v>0</v>
      </c>
      <c r="AJ210" s="24">
        <f>SUMIFS(Detail!V:V,Detail!$A:$A,$B210,Detail!$D:$D,7,Detail!$C:$C,4)</f>
        <v>0</v>
      </c>
      <c r="AK210" s="33">
        <f t="shared" si="363"/>
        <v>0</v>
      </c>
      <c r="AL210" s="24">
        <f>SUMIFS(Detail!V:V,Detail!$A:$A,$B210,Detail!$D:$D,8,Detail!$C:$C,1)</f>
        <v>0</v>
      </c>
      <c r="AM210" s="24">
        <f>SUMIFS(Detail!V:V,Detail!$A:$A,$B210,Detail!$D:$D,8,Detail!$C:$C,2)</f>
        <v>0</v>
      </c>
      <c r="AN210" s="24">
        <f>SUMIFS(Detail!V:V,Detail!$A:$A,$B210,Detail!$D:$D,8,Detail!$C:$C,3)</f>
        <v>0</v>
      </c>
      <c r="AO210" s="24">
        <f>SUMIFS(Detail!V:V,Detail!$A:$A,$B210,Detail!$D:$D,8,Detail!$C:$C,4)</f>
        <v>0</v>
      </c>
      <c r="AP210" s="33">
        <f t="shared" si="364"/>
        <v>0</v>
      </c>
      <c r="AQ210" s="24">
        <f>SUMIFS(Detail!V:V,Detail!$A:$A,$B210,Detail!$D:$D,9,Detail!$C:$C,1)</f>
        <v>0</v>
      </c>
      <c r="AR210" s="24">
        <f>SUMIFS(Detail!V:V,Detail!$A:$A,$B210,Detail!$D:$D,9,Detail!$C:$C,2)</f>
        <v>0</v>
      </c>
      <c r="AS210" s="24">
        <f>SUMIFS(Detail!V:V,Detail!$A:$A,$B210,Detail!$D:$D,9,Detail!$C:$C,3)</f>
        <v>0</v>
      </c>
      <c r="AT210" s="24">
        <f>SUMIFS(Detail!V:V,Detail!$A:$A,$B210,Detail!$D:$D,9,Detail!$C:$C,4)</f>
        <v>0</v>
      </c>
      <c r="AU210" s="33">
        <f t="shared" si="365"/>
        <v>0</v>
      </c>
      <c r="AV210" s="24">
        <f>SUMIFS(Detail!V:V,Detail!$A:$A,$B210,Detail!$D:$D,10,Detail!$C:$C,1)</f>
        <v>0</v>
      </c>
      <c r="AW210" s="24">
        <f>SUMIFS(Detail!V:V,Detail!$A:$A,$B210,Detail!$D:$D,10,Detail!$C:$C,2)</f>
        <v>0</v>
      </c>
      <c r="AX210" s="24">
        <f>SUMIFS(Detail!V:V,Detail!$A:$A,$B210,Detail!$D:$D,10,Detail!$C:$C,3)</f>
        <v>0</v>
      </c>
      <c r="AY210" s="24">
        <f>SUMIFS(Detail!V:V,Detail!$A:$A,$B210,Detail!$D:$D,10,Detail!$C:$C,4)</f>
        <v>0</v>
      </c>
      <c r="AZ210" s="33">
        <f t="shared" si="366"/>
        <v>0</v>
      </c>
      <c r="BA210" s="24">
        <f>SUMIFS(Detail!V:V,Detail!$A:$A,$B210,Detail!$D:$D,11,Detail!$C:$C,1)</f>
        <v>0</v>
      </c>
      <c r="BB210" s="24">
        <f>SUMIFS(Detail!V:V,Detail!$A:$A,$B210,Detail!$D:$D,11,Detail!$C:$C,2)</f>
        <v>0</v>
      </c>
      <c r="BC210" s="24">
        <f>SUMIFS(Detail!V:V,Detail!$A:$A,$B210,Detail!$D:$D,11,Detail!$C:$C,3)</f>
        <v>0</v>
      </c>
      <c r="BD210" s="24">
        <f>SUMIFS(Detail!V:V,Detail!$A:$A,$B210,Detail!$D:$D,11,Detail!$C:$C,4)</f>
        <v>0</v>
      </c>
      <c r="BE210" s="33">
        <f t="shared" si="367"/>
        <v>0</v>
      </c>
      <c r="BF210" s="24">
        <f>SUMIFS(Detail!V:V,Detail!$A:$A,$B210,Detail!$D:$D,12,Detail!$C:$C,1)</f>
        <v>0</v>
      </c>
      <c r="BG210" s="24">
        <f>SUMIFS(Detail!V:V,Detail!$A:$A,$B210,Detail!$D:$D,12,Detail!$C:$C,2)</f>
        <v>0</v>
      </c>
      <c r="BH210" s="24">
        <f>SUMIFS(Detail!V:V,Detail!$A:$A,$B210,Detail!$D:$D,12,Detail!$C:$C,3)</f>
        <v>0</v>
      </c>
      <c r="BI210" s="24">
        <f>SUMIFS(Detail!V:V,Detail!$A:$A,$B210,Detail!$D:$D,12,Detail!$C:$C,4)</f>
        <v>0</v>
      </c>
      <c r="BJ210" s="33">
        <f t="shared" si="368"/>
        <v>0</v>
      </c>
      <c r="BK210" s="24">
        <f>SUMIFS(Detail!V:V,Detail!$A:$A,$B210,Detail!$D:$D,13,Detail!$C:$C,1)</f>
        <v>0</v>
      </c>
      <c r="BL210" s="24">
        <f>SUMIFS(Detail!V:V,Detail!$A:$A,$B210,Detail!$D:$D,13,Detail!$C:$C,2)</f>
        <v>0</v>
      </c>
      <c r="BM210" s="24">
        <f>SUMIFS(Detail!V:V,Detail!$A:$A,$B210,Detail!$D:$D,13,Detail!$C:$C,3)</f>
        <v>0</v>
      </c>
      <c r="BN210" s="24">
        <f>SUMIFS(Detail!V:V,Detail!$A:$A,$B210,Detail!$D:$D,13,Detail!$C:$C,4)</f>
        <v>0</v>
      </c>
      <c r="BO210" s="33">
        <f t="shared" si="369"/>
        <v>0</v>
      </c>
      <c r="BP210" s="24">
        <f>SUMIFS(Detail!V:V,Detail!$A:$A,$B210,Detail!$D:$D,14,Detail!$C:$C,1)</f>
        <v>0</v>
      </c>
      <c r="BQ210" s="24">
        <f>SUMIFS(Detail!V:V,Detail!$A:$A,$B210,Detail!$D:$D,14,Detail!$C:$C,2)</f>
        <v>0</v>
      </c>
      <c r="BR210" s="24">
        <f>SUMIFS(Detail!V:V,Detail!$A:$A,$B210,Detail!$D:$D,14,Detail!$C:$C,3)</f>
        <v>0</v>
      </c>
      <c r="BS210" s="24">
        <f>SUMIFS(Detail!V:V,Detail!$A:$A,$B210,Detail!$D:$D,14,Detail!$C:$C,4)</f>
        <v>0</v>
      </c>
      <c r="BT210" s="33">
        <f t="shared" si="370"/>
        <v>0</v>
      </c>
      <c r="BU210" s="24">
        <f>SUMIFS(Detail!V:V,Detail!$A:$A,$B210,Detail!$D:$D,15,Detail!$C:$C,1)</f>
        <v>0</v>
      </c>
      <c r="BV210" s="24">
        <f>SUMIFS(Detail!V:V,Detail!$A:$A,$B210,Detail!$D:$D,15,Detail!$C:$C,2)</f>
        <v>0</v>
      </c>
      <c r="BW210" s="24">
        <f>SUMIFS(Detail!V:V,Detail!$A:$A,$B210,Detail!$D:$D,15,Detail!$C:$C,3)</f>
        <v>0</v>
      </c>
      <c r="BX210" s="24">
        <f>SUMIFS(Detail!V:V,Detail!$A:$A,$B210,Detail!$D:$D,15,Detail!$C:$C,4)</f>
        <v>0</v>
      </c>
      <c r="BY210" s="33">
        <f t="shared" si="371"/>
        <v>0</v>
      </c>
      <c r="BZ210" s="24">
        <f>SUMIFS(Detail!V:V,Detail!$A:$A,$B210,Detail!$D:$D,16,Detail!$C:$C,1)</f>
        <v>0</v>
      </c>
      <c r="CA210" s="24">
        <f>SUMIFS(Detail!V:V,Detail!$A:$A,$B210,Detail!$D:$D,16,Detail!$C:$C,2)</f>
        <v>0</v>
      </c>
      <c r="CB210" s="24">
        <f>SUMIFS(Detail!V:V,Detail!$A:$A,$B210,Detail!$D:$D,16,Detail!$C:$C,3)</f>
        <v>0</v>
      </c>
      <c r="CC210" s="24">
        <f>SUMIFS(Detail!V:V,Detail!$A:$A,$B210,Detail!$D:$D,16,Detail!$C:$C,4)</f>
        <v>0</v>
      </c>
      <c r="CD210" s="33">
        <f t="shared" si="372"/>
        <v>0</v>
      </c>
      <c r="CE210" s="24">
        <f>SUMIFS(Detail!V:V,Detail!$A:$A,$B210,Detail!$D:$D,17,Detail!$C:$C,1)</f>
        <v>0</v>
      </c>
      <c r="CF210" s="24">
        <f>SUMIFS(Detail!V:V,Detail!$A:$A,$B210,Detail!$D:$D,17,Detail!$C:$C,2)</f>
        <v>0</v>
      </c>
      <c r="CG210" s="24">
        <f>SUMIFS(Detail!V:V,Detail!$A:$A,$B210,Detail!$D:$D,17,Detail!$C:$C,3)</f>
        <v>0</v>
      </c>
      <c r="CH210" s="24">
        <f>SUMIFS(Detail!V:V,Detail!$A:$A,$B210,Detail!$D:$D,17,Detail!$C:$C,4)</f>
        <v>0</v>
      </c>
      <c r="CI210" s="33">
        <f t="shared" si="373"/>
        <v>0</v>
      </c>
      <c r="CJ210" s="24">
        <f>SUMIFS(Detail!V:V,Detail!$A:$A,$B210,Detail!$D:$D,18,Detail!$C:$C,1)</f>
        <v>0</v>
      </c>
      <c r="CK210" s="24">
        <f>SUMIFS(Detail!V:V,Detail!$A:$A,$B210,Detail!$D:$D,18,Detail!$C:$C,2)</f>
        <v>0</v>
      </c>
      <c r="CL210" s="24">
        <f>SUMIFS(Detail!V:V,Detail!$A:$A,$B210,Detail!$D:$D,18,Detail!$C:$C,3)</f>
        <v>0</v>
      </c>
      <c r="CM210" s="24">
        <f>SUMIFS(Detail!V:V,Detail!$A:$A,$B210,Detail!$D:$D,18,Detail!$C:$C,4)</f>
        <v>0</v>
      </c>
      <c r="CN210" s="33">
        <f t="shared" si="374"/>
        <v>0</v>
      </c>
      <c r="CO210" s="24">
        <f>SUMIFS(Detail!V:V,Detail!$A:$A,$B210,Detail!$D:$D,19,Detail!$C:$C,1)</f>
        <v>0</v>
      </c>
      <c r="CP210" s="24">
        <f>SUMIFS(Detail!V:V,Detail!$A:$A,$B210,Detail!$D:$D,19,Detail!$C:$C,2)</f>
        <v>0</v>
      </c>
      <c r="CQ210" s="24">
        <f>SUMIFS(Detail!V:V,Detail!$A:$A,$B210,Detail!$D:$D,19,Detail!$C:$C,3)</f>
        <v>0</v>
      </c>
      <c r="CR210" s="24">
        <f>SUMIFS(Detail!V:V,Detail!$A:$A,$B210,Detail!$D:$D,19,Detail!$C:$C,4)</f>
        <v>0</v>
      </c>
      <c r="CS210" s="33">
        <f t="shared" si="375"/>
        <v>0</v>
      </c>
      <c r="CT210" s="24">
        <f>SUMIFS(Detail!V:V,Detail!$A:$A,$B210,Detail!$D:$D,20,Detail!$C:$C,1)</f>
        <v>0</v>
      </c>
      <c r="CU210" s="24">
        <f>SUMIFS(Detail!V:V,Detail!$A:$A,$B210,Detail!$D:$D,20,Detail!$C:$C,2)</f>
        <v>0</v>
      </c>
      <c r="CV210" s="24">
        <f>SUMIFS(Detail!V:V,Detail!$A:$A,$B210,Detail!$D:$D,20,Detail!$C:$C,3)</f>
        <v>0</v>
      </c>
      <c r="CW210" s="24">
        <f>SUMIFS(Detail!V:V,Detail!$A:$A,$B210,Detail!$D:$D,20,Detail!$C:$C,4)</f>
        <v>0</v>
      </c>
      <c r="CX210" s="33">
        <f t="shared" si="376"/>
        <v>0</v>
      </c>
      <c r="CY210" s="24">
        <f>SUMIFS(Detail!V:V,Detail!$A:$A,$B210,Detail!$D:$D,21,Detail!$C:$C,1)</f>
        <v>0</v>
      </c>
      <c r="CZ210" s="24">
        <f>SUMIFS(Detail!V:V,Detail!$A:$A,$B210,Detail!$D:$D,21,Detail!$C:$C,2)</f>
        <v>0</v>
      </c>
      <c r="DA210" s="24">
        <f>SUMIFS(Detail!V:V,Detail!$A:$A,$B210,Detail!$D:$D,21,Detail!$C:$C,3)</f>
        <v>0</v>
      </c>
      <c r="DB210" s="24">
        <f>SUMIFS(Detail!V:V,Detail!$A:$A,$B210,Detail!$D:$D,21,Detail!$C:$C,4)</f>
        <v>0</v>
      </c>
      <c r="DC210" s="33">
        <f t="shared" si="377"/>
        <v>0</v>
      </c>
      <c r="DD210" s="86">
        <f>SUMIFS(Detail!V:V,Detail!$A:$A,$B210,Detail!$B:$B,"&gt;60")</f>
        <v>2399999.9999999995</v>
      </c>
    </row>
    <row r="211" spans="1:108" x14ac:dyDescent="0.25">
      <c r="A211" t="s">
        <v>5452</v>
      </c>
      <c r="B211" s="32" t="s">
        <v>5123</v>
      </c>
      <c r="C211" s="24">
        <f>SUMIFS(Detail!V:V,Detail!$A:$A,$B211,Detail!$D:$D,1,Detail!$C:$C,1)</f>
        <v>0</v>
      </c>
      <c r="D211" s="24">
        <f>SUMIFS(Detail!V:V,Detail!$A:$A,$B211,Detail!$D:$D,1,Detail!$C:$C,2)</f>
        <v>0</v>
      </c>
      <c r="E211" s="24">
        <f>SUMIFS(Detail!V:V,Detail!$A:$A,$B211,Detail!$D:$D,1,Detail!$C:$C,3)</f>
        <v>600000</v>
      </c>
      <c r="F211" s="24">
        <f>SUMIFS(Detail!V:V,Detail!$A:$A,$B211,Detail!$D:$D,1,Detail!$C:$C,4)</f>
        <v>1500000</v>
      </c>
      <c r="G211" s="33">
        <f t="shared" si="357"/>
        <v>2100000</v>
      </c>
      <c r="H211" s="24">
        <f>SUMIFS(Detail!V:V,Detail!$A:$A,$B211,Detail!$D:$D,2,Detail!$C:$C,1)</f>
        <v>2400000</v>
      </c>
      <c r="I211" s="24">
        <f>SUMIFS(Detail!V:V,Detail!$A:$A,$B211,Detail!$D:$D,2,Detail!$C:$C,2)</f>
        <v>3375000</v>
      </c>
      <c r="J211" s="24">
        <f>SUMIFS(Detail!V:V,Detail!$A:$A,$B211,Detail!$D:$D,2,Detail!$C:$C,3)</f>
        <v>4125000</v>
      </c>
      <c r="K211" s="24">
        <f>SUMIFS(Detail!V:V,Detail!$A:$A,$B211,Detail!$D:$D,2,Detail!$C:$C,4)</f>
        <v>4500000</v>
      </c>
      <c r="L211" s="33">
        <f t="shared" si="358"/>
        <v>14400000</v>
      </c>
      <c r="M211" s="24">
        <f>SUMIFS(Detail!V:V,Detail!$A:$A,$B211,Detail!$D:$D,3,Detail!$C:$C,1)</f>
        <v>4050000</v>
      </c>
      <c r="N211" s="24">
        <f>SUMIFS(Detail!V:V,Detail!$A:$A,$B211,Detail!$D:$D,3,Detail!$C:$C,2)</f>
        <v>4800000</v>
      </c>
      <c r="O211" s="24">
        <f>SUMIFS(Detail!V:V,Detail!$A:$A,$B211,Detail!$D:$D,3,Detail!$C:$C,3)</f>
        <v>6750000</v>
      </c>
      <c r="P211" s="24">
        <f>SUMIFS(Detail!V:V,Detail!$A:$A,$B211,Detail!$D:$D,3,Detail!$C:$C,4)</f>
        <v>8250000</v>
      </c>
      <c r="Q211" s="33">
        <f t="shared" si="359"/>
        <v>23850000</v>
      </c>
      <c r="R211" s="24">
        <f>SUMIFS(Detail!V:V,Detail!$A:$A,$B211,Detail!$D:$D,4,Detail!$C:$C,1)</f>
        <v>8100000</v>
      </c>
      <c r="S211" s="24">
        <f>SUMIFS(Detail!V:V,Detail!$A:$A,$B211,Detail!$D:$D,4,Detail!$C:$C,2)</f>
        <v>7290000</v>
      </c>
      <c r="T211" s="24">
        <f>SUMIFS(Detail!V:V,Detail!$A:$A,$B211,Detail!$D:$D,4,Detail!$C:$C,3)</f>
        <v>8640000</v>
      </c>
      <c r="U211" s="24">
        <f>SUMIFS(Detail!V:V,Detail!$A:$A,$B211,Detail!$D:$D,4,Detail!$C:$C,4)</f>
        <v>12150000</v>
      </c>
      <c r="V211" s="33">
        <f t="shared" si="360"/>
        <v>36180000</v>
      </c>
      <c r="W211" s="24">
        <f>SUMIFS(Detail!V:V,Detail!$A:$A,$B211,Detail!$D:$D,5,Detail!$C:$C,1)</f>
        <v>16500000</v>
      </c>
      <c r="X211" s="24">
        <f>SUMIFS(Detail!V:V,Detail!$A:$A,$B211,Detail!$D:$D,5,Detail!$C:$C,2)</f>
        <v>18000000</v>
      </c>
      <c r="Y211" s="24">
        <f>SUMIFS(Detail!V:V,Detail!$A:$A,$B211,Detail!$D:$D,5,Detail!$C:$C,3)</f>
        <v>16200000</v>
      </c>
      <c r="Z211" s="24">
        <f>SUMIFS(Detail!V:V,Detail!$A:$A,$B211,Detail!$D:$D,5,Detail!$C:$C,4)</f>
        <v>19200000</v>
      </c>
      <c r="AA211" s="33">
        <f t="shared" si="361"/>
        <v>69900000</v>
      </c>
      <c r="AB211" s="24">
        <f>SUMIFS(Detail!V:V,Detail!$A:$A,$B211,Detail!$D:$D,6,Detail!$C:$C,1)</f>
        <v>12000000.000000002</v>
      </c>
      <c r="AC211" s="24">
        <f>SUMIFS(Detail!V:V,Detail!$A:$A,$B211,Detail!$D:$D,6,Detail!$C:$C,2)</f>
        <v>0</v>
      </c>
      <c r="AD211" s="24">
        <f>SUMIFS(Detail!V:V,Detail!$A:$A,$B211,Detail!$D:$D,6,Detail!$C:$C,3)</f>
        <v>0</v>
      </c>
      <c r="AE211" s="24">
        <f>SUMIFS(Detail!V:V,Detail!$A:$A,$B211,Detail!$D:$D,6,Detail!$C:$C,4)</f>
        <v>0</v>
      </c>
      <c r="AF211" s="33">
        <f t="shared" si="362"/>
        <v>12000000.000000002</v>
      </c>
      <c r="AG211" s="24">
        <f>SUMIFS(Detail!V:V,Detail!$A:$A,$B211,Detail!$D:$D,7,Detail!$C:$C,1)</f>
        <v>0</v>
      </c>
      <c r="AH211" s="24">
        <f>SUMIFS(Detail!V:V,Detail!$A:$A,$B211,Detail!$D:$D,7,Detail!$C:$C,2)</f>
        <v>0</v>
      </c>
      <c r="AI211" s="24">
        <f>SUMIFS(Detail!V:V,Detail!$A:$A,$B211,Detail!$D:$D,7,Detail!$C:$C,3)</f>
        <v>0</v>
      </c>
      <c r="AJ211" s="24">
        <f>SUMIFS(Detail!V:V,Detail!$A:$A,$B211,Detail!$D:$D,7,Detail!$C:$C,4)</f>
        <v>0</v>
      </c>
      <c r="AK211" s="33">
        <f t="shared" si="363"/>
        <v>0</v>
      </c>
      <c r="AL211" s="24">
        <f>SUMIFS(Detail!V:V,Detail!$A:$A,$B211,Detail!$D:$D,8,Detail!$C:$C,1)</f>
        <v>0</v>
      </c>
      <c r="AM211" s="24">
        <f>SUMIFS(Detail!V:V,Detail!$A:$A,$B211,Detail!$D:$D,8,Detail!$C:$C,2)</f>
        <v>0</v>
      </c>
      <c r="AN211" s="24">
        <f>SUMIFS(Detail!V:V,Detail!$A:$A,$B211,Detail!$D:$D,8,Detail!$C:$C,3)</f>
        <v>0</v>
      </c>
      <c r="AO211" s="24">
        <f>SUMIFS(Detail!V:V,Detail!$A:$A,$B211,Detail!$D:$D,8,Detail!$C:$C,4)</f>
        <v>0</v>
      </c>
      <c r="AP211" s="33">
        <f t="shared" si="364"/>
        <v>0</v>
      </c>
      <c r="AQ211" s="24">
        <f>SUMIFS(Detail!V:V,Detail!$A:$A,$B211,Detail!$D:$D,9,Detail!$C:$C,1)</f>
        <v>0</v>
      </c>
      <c r="AR211" s="24">
        <f>SUMIFS(Detail!V:V,Detail!$A:$A,$B211,Detail!$D:$D,9,Detail!$C:$C,2)</f>
        <v>0</v>
      </c>
      <c r="AS211" s="24">
        <f>SUMIFS(Detail!V:V,Detail!$A:$A,$B211,Detail!$D:$D,9,Detail!$C:$C,3)</f>
        <v>0</v>
      </c>
      <c r="AT211" s="24">
        <f>SUMIFS(Detail!V:V,Detail!$A:$A,$B211,Detail!$D:$D,9,Detail!$C:$C,4)</f>
        <v>0</v>
      </c>
      <c r="AU211" s="33">
        <f t="shared" si="365"/>
        <v>0</v>
      </c>
      <c r="AV211" s="24">
        <f>SUMIFS(Detail!V:V,Detail!$A:$A,$B211,Detail!$D:$D,10,Detail!$C:$C,1)</f>
        <v>0</v>
      </c>
      <c r="AW211" s="24">
        <f>SUMIFS(Detail!V:V,Detail!$A:$A,$B211,Detail!$D:$D,10,Detail!$C:$C,2)</f>
        <v>0</v>
      </c>
      <c r="AX211" s="24">
        <f>SUMIFS(Detail!V:V,Detail!$A:$A,$B211,Detail!$D:$D,10,Detail!$C:$C,3)</f>
        <v>0</v>
      </c>
      <c r="AY211" s="24">
        <f>SUMIFS(Detail!V:V,Detail!$A:$A,$B211,Detail!$D:$D,10,Detail!$C:$C,4)</f>
        <v>0</v>
      </c>
      <c r="AZ211" s="33">
        <f t="shared" si="366"/>
        <v>0</v>
      </c>
      <c r="BA211" s="24">
        <f>SUMIFS(Detail!V:V,Detail!$A:$A,$B211,Detail!$D:$D,11,Detail!$C:$C,1)</f>
        <v>0</v>
      </c>
      <c r="BB211" s="24">
        <f>SUMIFS(Detail!V:V,Detail!$A:$A,$B211,Detail!$D:$D,11,Detail!$C:$C,2)</f>
        <v>0</v>
      </c>
      <c r="BC211" s="24">
        <f>SUMIFS(Detail!V:V,Detail!$A:$A,$B211,Detail!$D:$D,11,Detail!$C:$C,3)</f>
        <v>0</v>
      </c>
      <c r="BD211" s="24">
        <f>SUMIFS(Detail!V:V,Detail!$A:$A,$B211,Detail!$D:$D,11,Detail!$C:$C,4)</f>
        <v>0</v>
      </c>
      <c r="BE211" s="33">
        <f t="shared" si="367"/>
        <v>0</v>
      </c>
      <c r="BF211" s="24">
        <f>SUMIFS(Detail!V:V,Detail!$A:$A,$B211,Detail!$D:$D,12,Detail!$C:$C,1)</f>
        <v>0</v>
      </c>
      <c r="BG211" s="24">
        <f>SUMIFS(Detail!V:V,Detail!$A:$A,$B211,Detail!$D:$D,12,Detail!$C:$C,2)</f>
        <v>0</v>
      </c>
      <c r="BH211" s="24">
        <f>SUMIFS(Detail!V:V,Detail!$A:$A,$B211,Detail!$D:$D,12,Detail!$C:$C,3)</f>
        <v>0</v>
      </c>
      <c r="BI211" s="24">
        <f>SUMIFS(Detail!V:V,Detail!$A:$A,$B211,Detail!$D:$D,12,Detail!$C:$C,4)</f>
        <v>0</v>
      </c>
      <c r="BJ211" s="33">
        <f t="shared" si="368"/>
        <v>0</v>
      </c>
      <c r="BK211" s="24">
        <f>SUMIFS(Detail!V:V,Detail!$A:$A,$B211,Detail!$D:$D,13,Detail!$C:$C,1)</f>
        <v>0</v>
      </c>
      <c r="BL211" s="24">
        <f>SUMIFS(Detail!V:V,Detail!$A:$A,$B211,Detail!$D:$D,13,Detail!$C:$C,2)</f>
        <v>0</v>
      </c>
      <c r="BM211" s="24">
        <f>SUMIFS(Detail!V:V,Detail!$A:$A,$B211,Detail!$D:$D,13,Detail!$C:$C,3)</f>
        <v>0</v>
      </c>
      <c r="BN211" s="24">
        <f>SUMIFS(Detail!V:V,Detail!$A:$A,$B211,Detail!$D:$D,13,Detail!$C:$C,4)</f>
        <v>0</v>
      </c>
      <c r="BO211" s="33">
        <f t="shared" si="369"/>
        <v>0</v>
      </c>
      <c r="BP211" s="24">
        <f>SUMIFS(Detail!V:V,Detail!$A:$A,$B211,Detail!$D:$D,14,Detail!$C:$C,1)</f>
        <v>0</v>
      </c>
      <c r="BQ211" s="24">
        <f>SUMIFS(Detail!V:V,Detail!$A:$A,$B211,Detail!$D:$D,14,Detail!$C:$C,2)</f>
        <v>0</v>
      </c>
      <c r="BR211" s="24">
        <f>SUMIFS(Detail!V:V,Detail!$A:$A,$B211,Detail!$D:$D,14,Detail!$C:$C,3)</f>
        <v>0</v>
      </c>
      <c r="BS211" s="24">
        <f>SUMIFS(Detail!V:V,Detail!$A:$A,$B211,Detail!$D:$D,14,Detail!$C:$C,4)</f>
        <v>0</v>
      </c>
      <c r="BT211" s="33">
        <f t="shared" si="370"/>
        <v>0</v>
      </c>
      <c r="BU211" s="24">
        <f>SUMIFS(Detail!V:V,Detail!$A:$A,$B211,Detail!$D:$D,15,Detail!$C:$C,1)</f>
        <v>0</v>
      </c>
      <c r="BV211" s="24">
        <f>SUMIFS(Detail!V:V,Detail!$A:$A,$B211,Detail!$D:$D,15,Detail!$C:$C,2)</f>
        <v>0</v>
      </c>
      <c r="BW211" s="24">
        <f>SUMIFS(Detail!V:V,Detail!$A:$A,$B211,Detail!$D:$D,15,Detail!$C:$C,3)</f>
        <v>0</v>
      </c>
      <c r="BX211" s="24">
        <f>SUMIFS(Detail!V:V,Detail!$A:$A,$B211,Detail!$D:$D,15,Detail!$C:$C,4)</f>
        <v>0</v>
      </c>
      <c r="BY211" s="33">
        <f t="shared" si="371"/>
        <v>0</v>
      </c>
      <c r="BZ211" s="24">
        <f>SUMIFS(Detail!V:V,Detail!$A:$A,$B211,Detail!$D:$D,16,Detail!$C:$C,1)</f>
        <v>0</v>
      </c>
      <c r="CA211" s="24">
        <f>SUMIFS(Detail!V:V,Detail!$A:$A,$B211,Detail!$D:$D,16,Detail!$C:$C,2)</f>
        <v>0</v>
      </c>
      <c r="CB211" s="24">
        <f>SUMIFS(Detail!V:V,Detail!$A:$A,$B211,Detail!$D:$D,16,Detail!$C:$C,3)</f>
        <v>0</v>
      </c>
      <c r="CC211" s="24">
        <f>SUMIFS(Detail!V:V,Detail!$A:$A,$B211,Detail!$D:$D,16,Detail!$C:$C,4)</f>
        <v>0</v>
      </c>
      <c r="CD211" s="33">
        <f t="shared" si="372"/>
        <v>0</v>
      </c>
      <c r="CE211" s="24">
        <f>SUMIFS(Detail!V:V,Detail!$A:$A,$B211,Detail!$D:$D,17,Detail!$C:$C,1)</f>
        <v>0</v>
      </c>
      <c r="CF211" s="24">
        <f>SUMIFS(Detail!V:V,Detail!$A:$A,$B211,Detail!$D:$D,17,Detail!$C:$C,2)</f>
        <v>0</v>
      </c>
      <c r="CG211" s="24">
        <f>SUMIFS(Detail!V:V,Detail!$A:$A,$B211,Detail!$D:$D,17,Detail!$C:$C,3)</f>
        <v>0</v>
      </c>
      <c r="CH211" s="24">
        <f>SUMIFS(Detail!V:V,Detail!$A:$A,$B211,Detail!$D:$D,17,Detail!$C:$C,4)</f>
        <v>0</v>
      </c>
      <c r="CI211" s="33">
        <f t="shared" si="373"/>
        <v>0</v>
      </c>
      <c r="CJ211" s="24">
        <f>SUMIFS(Detail!V:V,Detail!$A:$A,$B211,Detail!$D:$D,18,Detail!$C:$C,1)</f>
        <v>0</v>
      </c>
      <c r="CK211" s="24">
        <f>SUMIFS(Detail!V:V,Detail!$A:$A,$B211,Detail!$D:$D,18,Detail!$C:$C,2)</f>
        <v>0</v>
      </c>
      <c r="CL211" s="24">
        <f>SUMIFS(Detail!V:V,Detail!$A:$A,$B211,Detail!$D:$D,18,Detail!$C:$C,3)</f>
        <v>0</v>
      </c>
      <c r="CM211" s="24">
        <f>SUMIFS(Detail!V:V,Detail!$A:$A,$B211,Detail!$D:$D,18,Detail!$C:$C,4)</f>
        <v>0</v>
      </c>
      <c r="CN211" s="33">
        <f t="shared" si="374"/>
        <v>0</v>
      </c>
      <c r="CO211" s="24">
        <f>SUMIFS(Detail!V:V,Detail!$A:$A,$B211,Detail!$D:$D,19,Detail!$C:$C,1)</f>
        <v>0</v>
      </c>
      <c r="CP211" s="24">
        <f>SUMIFS(Detail!V:V,Detail!$A:$A,$B211,Detail!$D:$D,19,Detail!$C:$C,2)</f>
        <v>0</v>
      </c>
      <c r="CQ211" s="24">
        <f>SUMIFS(Detail!V:V,Detail!$A:$A,$B211,Detail!$D:$D,19,Detail!$C:$C,3)</f>
        <v>0</v>
      </c>
      <c r="CR211" s="24">
        <f>SUMIFS(Detail!V:V,Detail!$A:$A,$B211,Detail!$D:$D,19,Detail!$C:$C,4)</f>
        <v>0</v>
      </c>
      <c r="CS211" s="33">
        <f t="shared" si="375"/>
        <v>0</v>
      </c>
      <c r="CT211" s="24">
        <f>SUMIFS(Detail!V:V,Detail!$A:$A,$B211,Detail!$D:$D,20,Detail!$C:$C,1)</f>
        <v>0</v>
      </c>
      <c r="CU211" s="24">
        <f>SUMIFS(Detail!V:V,Detail!$A:$A,$B211,Detail!$D:$D,20,Detail!$C:$C,2)</f>
        <v>0</v>
      </c>
      <c r="CV211" s="24">
        <f>SUMIFS(Detail!V:V,Detail!$A:$A,$B211,Detail!$D:$D,20,Detail!$C:$C,3)</f>
        <v>0</v>
      </c>
      <c r="CW211" s="24">
        <f>SUMIFS(Detail!V:V,Detail!$A:$A,$B211,Detail!$D:$D,20,Detail!$C:$C,4)</f>
        <v>0</v>
      </c>
      <c r="CX211" s="33">
        <f t="shared" si="376"/>
        <v>0</v>
      </c>
      <c r="CY211" s="24">
        <f>SUMIFS(Detail!V:V,Detail!$A:$A,$B211,Detail!$D:$D,21,Detail!$C:$C,1)</f>
        <v>0</v>
      </c>
      <c r="CZ211" s="24">
        <f>SUMIFS(Detail!V:V,Detail!$A:$A,$B211,Detail!$D:$D,21,Detail!$C:$C,2)</f>
        <v>0</v>
      </c>
      <c r="DA211" s="24">
        <f>SUMIFS(Detail!V:V,Detail!$A:$A,$B211,Detail!$D:$D,21,Detail!$C:$C,3)</f>
        <v>0</v>
      </c>
      <c r="DB211" s="24">
        <f>SUMIFS(Detail!V:V,Detail!$A:$A,$B211,Detail!$D:$D,21,Detail!$C:$C,4)</f>
        <v>0</v>
      </c>
      <c r="DC211" s="33">
        <f t="shared" si="377"/>
        <v>0</v>
      </c>
      <c r="DD211" s="86">
        <f>SUMIFS(Detail!V:V,Detail!$A:$A,$B211,Detail!$B:$B,"&gt;60")</f>
        <v>12000000.000000002</v>
      </c>
    </row>
    <row r="212" spans="1:108" x14ac:dyDescent="0.25">
      <c r="A212" t="s">
        <v>5453</v>
      </c>
      <c r="B212" s="32" t="s">
        <v>5124</v>
      </c>
      <c r="C212" s="24">
        <f>SUMIFS(Detail!V:V,Detail!$A:$A,$B212,Detail!$D:$D,1,Detail!$C:$C,1)</f>
        <v>0</v>
      </c>
      <c r="D212" s="24">
        <f>SUMIFS(Detail!V:V,Detail!$A:$A,$B212,Detail!$D:$D,1,Detail!$C:$C,2)</f>
        <v>0</v>
      </c>
      <c r="E212" s="24">
        <f>SUMIFS(Detail!V:V,Detail!$A:$A,$B212,Detail!$D:$D,1,Detail!$C:$C,3)</f>
        <v>375000</v>
      </c>
      <c r="F212" s="24">
        <f>SUMIFS(Detail!V:V,Detail!$A:$A,$B212,Detail!$D:$D,1,Detail!$C:$C,4)</f>
        <v>937499.99999999988</v>
      </c>
      <c r="G212" s="33">
        <f t="shared" si="357"/>
        <v>1312500</v>
      </c>
      <c r="H212" s="24">
        <f>SUMIFS(Detail!V:V,Detail!$A:$A,$B212,Detail!$D:$D,2,Detail!$C:$C,1)</f>
        <v>1062500</v>
      </c>
      <c r="I212" s="24">
        <f>SUMIFS(Detail!V:V,Detail!$A:$A,$B212,Detail!$D:$D,2,Detail!$C:$C,2)</f>
        <v>1125000</v>
      </c>
      <c r="J212" s="24">
        <f>SUMIFS(Detail!V:V,Detail!$A:$A,$B212,Detail!$D:$D,2,Detail!$C:$C,3)</f>
        <v>1374999.9999999998</v>
      </c>
      <c r="K212" s="24">
        <f>SUMIFS(Detail!V:V,Detail!$A:$A,$B212,Detail!$D:$D,2,Detail!$C:$C,4)</f>
        <v>1500000</v>
      </c>
      <c r="L212" s="33">
        <f t="shared" si="358"/>
        <v>5062500</v>
      </c>
      <c r="M212" s="24">
        <f>SUMIFS(Detail!V:V,Detail!$A:$A,$B212,Detail!$D:$D,3,Detail!$C:$C,1)</f>
        <v>1687500</v>
      </c>
      <c r="N212" s="24">
        <f>SUMIFS(Detail!V:V,Detail!$A:$A,$B212,Detail!$D:$D,3,Detail!$C:$C,2)</f>
        <v>1912500</v>
      </c>
      <c r="O212" s="24">
        <f>SUMIFS(Detail!V:V,Detail!$A:$A,$B212,Detail!$D:$D,3,Detail!$C:$C,3)</f>
        <v>2025000</v>
      </c>
      <c r="P212" s="24">
        <f>SUMIFS(Detail!V:V,Detail!$A:$A,$B212,Detail!$D:$D,3,Detail!$C:$C,4)</f>
        <v>2475000</v>
      </c>
      <c r="Q212" s="33">
        <f t="shared" si="359"/>
        <v>8100000</v>
      </c>
      <c r="R212" s="24">
        <f>SUMIFS(Detail!V:V,Detail!$A:$A,$B212,Detail!$D:$D,4,Detail!$C:$C,1)</f>
        <v>2400000</v>
      </c>
      <c r="S212" s="24">
        <f>SUMIFS(Detail!V:V,Detail!$A:$A,$B212,Detail!$D:$D,4,Detail!$C:$C,2)</f>
        <v>3000000</v>
      </c>
      <c r="T212" s="24">
        <f>SUMIFS(Detail!V:V,Detail!$A:$A,$B212,Detail!$D:$D,4,Detail!$C:$C,3)</f>
        <v>3400000</v>
      </c>
      <c r="U212" s="24">
        <f>SUMIFS(Detail!V:V,Detail!$A:$A,$B212,Detail!$D:$D,4,Detail!$C:$C,4)</f>
        <v>3600000</v>
      </c>
      <c r="V212" s="33">
        <f t="shared" si="360"/>
        <v>12400000</v>
      </c>
      <c r="W212" s="24">
        <f>SUMIFS(Detail!V:V,Detail!$A:$A,$B212,Detail!$D:$D,5,Detail!$C:$C,1)</f>
        <v>3849999.9999999995</v>
      </c>
      <c r="X212" s="24">
        <f>SUMIFS(Detail!V:V,Detail!$A:$A,$B212,Detail!$D:$D,5,Detail!$C:$C,2)</f>
        <v>4200000</v>
      </c>
      <c r="Y212" s="24">
        <f>SUMIFS(Detail!V:V,Detail!$A:$A,$B212,Detail!$D:$D,5,Detail!$C:$C,3)</f>
        <v>5250000</v>
      </c>
      <c r="Z212" s="24">
        <f>SUMIFS(Detail!V:V,Detail!$A:$A,$B212,Detail!$D:$D,5,Detail!$C:$C,4)</f>
        <v>5949999.9999999991</v>
      </c>
      <c r="AA212" s="33">
        <f t="shared" si="361"/>
        <v>19250000</v>
      </c>
      <c r="AB212" s="24">
        <f>SUMIFS(Detail!V:V,Detail!$A:$A,$B212,Detail!$D:$D,6,Detail!$C:$C,1)</f>
        <v>2799999.9999999995</v>
      </c>
      <c r="AC212" s="24">
        <f>SUMIFS(Detail!V:V,Detail!$A:$A,$B212,Detail!$D:$D,6,Detail!$C:$C,2)</f>
        <v>0</v>
      </c>
      <c r="AD212" s="24">
        <f>SUMIFS(Detail!V:V,Detail!$A:$A,$B212,Detail!$D:$D,6,Detail!$C:$C,3)</f>
        <v>0</v>
      </c>
      <c r="AE212" s="24">
        <f>SUMIFS(Detail!V:V,Detail!$A:$A,$B212,Detail!$D:$D,6,Detail!$C:$C,4)</f>
        <v>0</v>
      </c>
      <c r="AF212" s="33">
        <f t="shared" si="362"/>
        <v>2799999.9999999995</v>
      </c>
      <c r="AG212" s="24">
        <f>SUMIFS(Detail!V:V,Detail!$A:$A,$B212,Detail!$D:$D,7,Detail!$C:$C,1)</f>
        <v>0</v>
      </c>
      <c r="AH212" s="24">
        <f>SUMIFS(Detail!V:V,Detail!$A:$A,$B212,Detail!$D:$D,7,Detail!$C:$C,2)</f>
        <v>0</v>
      </c>
      <c r="AI212" s="24">
        <f>SUMIFS(Detail!V:V,Detail!$A:$A,$B212,Detail!$D:$D,7,Detail!$C:$C,3)</f>
        <v>0</v>
      </c>
      <c r="AJ212" s="24">
        <f>SUMIFS(Detail!V:V,Detail!$A:$A,$B212,Detail!$D:$D,7,Detail!$C:$C,4)</f>
        <v>0</v>
      </c>
      <c r="AK212" s="33">
        <f t="shared" si="363"/>
        <v>0</v>
      </c>
      <c r="AL212" s="24">
        <f>SUMIFS(Detail!V:V,Detail!$A:$A,$B212,Detail!$D:$D,8,Detail!$C:$C,1)</f>
        <v>0</v>
      </c>
      <c r="AM212" s="24">
        <f>SUMIFS(Detail!V:V,Detail!$A:$A,$B212,Detail!$D:$D,8,Detail!$C:$C,2)</f>
        <v>0</v>
      </c>
      <c r="AN212" s="24">
        <f>SUMIFS(Detail!V:V,Detail!$A:$A,$B212,Detail!$D:$D,8,Detail!$C:$C,3)</f>
        <v>0</v>
      </c>
      <c r="AO212" s="24">
        <f>SUMIFS(Detail!V:V,Detail!$A:$A,$B212,Detail!$D:$D,8,Detail!$C:$C,4)</f>
        <v>0</v>
      </c>
      <c r="AP212" s="33">
        <f t="shared" si="364"/>
        <v>0</v>
      </c>
      <c r="AQ212" s="24">
        <f>SUMIFS(Detail!V:V,Detail!$A:$A,$B212,Detail!$D:$D,9,Detail!$C:$C,1)</f>
        <v>0</v>
      </c>
      <c r="AR212" s="24">
        <f>SUMIFS(Detail!V:V,Detail!$A:$A,$B212,Detail!$D:$D,9,Detail!$C:$C,2)</f>
        <v>0</v>
      </c>
      <c r="AS212" s="24">
        <f>SUMIFS(Detail!V:V,Detail!$A:$A,$B212,Detail!$D:$D,9,Detail!$C:$C,3)</f>
        <v>0</v>
      </c>
      <c r="AT212" s="24">
        <f>SUMIFS(Detail!V:V,Detail!$A:$A,$B212,Detail!$D:$D,9,Detail!$C:$C,4)</f>
        <v>0</v>
      </c>
      <c r="AU212" s="33">
        <f t="shared" si="365"/>
        <v>0</v>
      </c>
      <c r="AV212" s="24">
        <f>SUMIFS(Detail!V:V,Detail!$A:$A,$B212,Detail!$D:$D,10,Detail!$C:$C,1)</f>
        <v>0</v>
      </c>
      <c r="AW212" s="24">
        <f>SUMIFS(Detail!V:V,Detail!$A:$A,$B212,Detail!$D:$D,10,Detail!$C:$C,2)</f>
        <v>0</v>
      </c>
      <c r="AX212" s="24">
        <f>SUMIFS(Detail!V:V,Detail!$A:$A,$B212,Detail!$D:$D,10,Detail!$C:$C,3)</f>
        <v>0</v>
      </c>
      <c r="AY212" s="24">
        <f>SUMIFS(Detail!V:V,Detail!$A:$A,$B212,Detail!$D:$D,10,Detail!$C:$C,4)</f>
        <v>0</v>
      </c>
      <c r="AZ212" s="33">
        <f t="shared" si="366"/>
        <v>0</v>
      </c>
      <c r="BA212" s="24">
        <f>SUMIFS(Detail!V:V,Detail!$A:$A,$B212,Detail!$D:$D,11,Detail!$C:$C,1)</f>
        <v>0</v>
      </c>
      <c r="BB212" s="24">
        <f>SUMIFS(Detail!V:V,Detail!$A:$A,$B212,Detail!$D:$D,11,Detail!$C:$C,2)</f>
        <v>0</v>
      </c>
      <c r="BC212" s="24">
        <f>SUMIFS(Detail!V:V,Detail!$A:$A,$B212,Detail!$D:$D,11,Detail!$C:$C,3)</f>
        <v>0</v>
      </c>
      <c r="BD212" s="24">
        <f>SUMIFS(Detail!V:V,Detail!$A:$A,$B212,Detail!$D:$D,11,Detail!$C:$C,4)</f>
        <v>0</v>
      </c>
      <c r="BE212" s="33">
        <f t="shared" si="367"/>
        <v>0</v>
      </c>
      <c r="BF212" s="24">
        <f>SUMIFS(Detail!V:V,Detail!$A:$A,$B212,Detail!$D:$D,12,Detail!$C:$C,1)</f>
        <v>0</v>
      </c>
      <c r="BG212" s="24">
        <f>SUMIFS(Detail!V:V,Detail!$A:$A,$B212,Detail!$D:$D,12,Detail!$C:$C,2)</f>
        <v>0</v>
      </c>
      <c r="BH212" s="24">
        <f>SUMIFS(Detail!V:V,Detail!$A:$A,$B212,Detail!$D:$D,12,Detail!$C:$C,3)</f>
        <v>0</v>
      </c>
      <c r="BI212" s="24">
        <f>SUMIFS(Detail!V:V,Detail!$A:$A,$B212,Detail!$D:$D,12,Detail!$C:$C,4)</f>
        <v>0</v>
      </c>
      <c r="BJ212" s="33">
        <f t="shared" si="368"/>
        <v>0</v>
      </c>
      <c r="BK212" s="24">
        <f>SUMIFS(Detail!V:V,Detail!$A:$A,$B212,Detail!$D:$D,13,Detail!$C:$C,1)</f>
        <v>0</v>
      </c>
      <c r="BL212" s="24">
        <f>SUMIFS(Detail!V:V,Detail!$A:$A,$B212,Detail!$D:$D,13,Detail!$C:$C,2)</f>
        <v>0</v>
      </c>
      <c r="BM212" s="24">
        <f>SUMIFS(Detail!V:V,Detail!$A:$A,$B212,Detail!$D:$D,13,Detail!$C:$C,3)</f>
        <v>0</v>
      </c>
      <c r="BN212" s="24">
        <f>SUMIFS(Detail!V:V,Detail!$A:$A,$B212,Detail!$D:$D,13,Detail!$C:$C,4)</f>
        <v>0</v>
      </c>
      <c r="BO212" s="33">
        <f t="shared" si="369"/>
        <v>0</v>
      </c>
      <c r="BP212" s="24">
        <f>SUMIFS(Detail!V:V,Detail!$A:$A,$B212,Detail!$D:$D,14,Detail!$C:$C,1)</f>
        <v>0</v>
      </c>
      <c r="BQ212" s="24">
        <f>SUMIFS(Detail!V:V,Detail!$A:$A,$B212,Detail!$D:$D,14,Detail!$C:$C,2)</f>
        <v>0</v>
      </c>
      <c r="BR212" s="24">
        <f>SUMIFS(Detail!V:V,Detail!$A:$A,$B212,Detail!$D:$D,14,Detail!$C:$C,3)</f>
        <v>0</v>
      </c>
      <c r="BS212" s="24">
        <f>SUMIFS(Detail!V:V,Detail!$A:$A,$B212,Detail!$D:$D,14,Detail!$C:$C,4)</f>
        <v>0</v>
      </c>
      <c r="BT212" s="33">
        <f t="shared" si="370"/>
        <v>0</v>
      </c>
      <c r="BU212" s="24">
        <f>SUMIFS(Detail!V:V,Detail!$A:$A,$B212,Detail!$D:$D,15,Detail!$C:$C,1)</f>
        <v>0</v>
      </c>
      <c r="BV212" s="24">
        <f>SUMIFS(Detail!V:V,Detail!$A:$A,$B212,Detail!$D:$D,15,Detail!$C:$C,2)</f>
        <v>0</v>
      </c>
      <c r="BW212" s="24">
        <f>SUMIFS(Detail!V:V,Detail!$A:$A,$B212,Detail!$D:$D,15,Detail!$C:$C,3)</f>
        <v>0</v>
      </c>
      <c r="BX212" s="24">
        <f>SUMIFS(Detail!V:V,Detail!$A:$A,$B212,Detail!$D:$D,15,Detail!$C:$C,4)</f>
        <v>0</v>
      </c>
      <c r="BY212" s="33">
        <f t="shared" si="371"/>
        <v>0</v>
      </c>
      <c r="BZ212" s="24">
        <f>SUMIFS(Detail!V:V,Detail!$A:$A,$B212,Detail!$D:$D,16,Detail!$C:$C,1)</f>
        <v>0</v>
      </c>
      <c r="CA212" s="24">
        <f>SUMIFS(Detail!V:V,Detail!$A:$A,$B212,Detail!$D:$D,16,Detail!$C:$C,2)</f>
        <v>0</v>
      </c>
      <c r="CB212" s="24">
        <f>SUMIFS(Detail!V:V,Detail!$A:$A,$B212,Detail!$D:$D,16,Detail!$C:$C,3)</f>
        <v>0</v>
      </c>
      <c r="CC212" s="24">
        <f>SUMIFS(Detail!V:V,Detail!$A:$A,$B212,Detail!$D:$D,16,Detail!$C:$C,4)</f>
        <v>0</v>
      </c>
      <c r="CD212" s="33">
        <f t="shared" si="372"/>
        <v>0</v>
      </c>
      <c r="CE212" s="24">
        <f>SUMIFS(Detail!V:V,Detail!$A:$A,$B212,Detail!$D:$D,17,Detail!$C:$C,1)</f>
        <v>0</v>
      </c>
      <c r="CF212" s="24">
        <f>SUMIFS(Detail!V:V,Detail!$A:$A,$B212,Detail!$D:$D,17,Detail!$C:$C,2)</f>
        <v>0</v>
      </c>
      <c r="CG212" s="24">
        <f>SUMIFS(Detail!V:V,Detail!$A:$A,$B212,Detail!$D:$D,17,Detail!$C:$C,3)</f>
        <v>0</v>
      </c>
      <c r="CH212" s="24">
        <f>SUMIFS(Detail!V:V,Detail!$A:$A,$B212,Detail!$D:$D,17,Detail!$C:$C,4)</f>
        <v>0</v>
      </c>
      <c r="CI212" s="33">
        <f t="shared" si="373"/>
        <v>0</v>
      </c>
      <c r="CJ212" s="24">
        <f>SUMIFS(Detail!V:V,Detail!$A:$A,$B212,Detail!$D:$D,18,Detail!$C:$C,1)</f>
        <v>0</v>
      </c>
      <c r="CK212" s="24">
        <f>SUMIFS(Detail!V:V,Detail!$A:$A,$B212,Detail!$D:$D,18,Detail!$C:$C,2)</f>
        <v>0</v>
      </c>
      <c r="CL212" s="24">
        <f>SUMIFS(Detail!V:V,Detail!$A:$A,$B212,Detail!$D:$D,18,Detail!$C:$C,3)</f>
        <v>0</v>
      </c>
      <c r="CM212" s="24">
        <f>SUMIFS(Detail!V:V,Detail!$A:$A,$B212,Detail!$D:$D,18,Detail!$C:$C,4)</f>
        <v>0</v>
      </c>
      <c r="CN212" s="33">
        <f t="shared" si="374"/>
        <v>0</v>
      </c>
      <c r="CO212" s="24">
        <f>SUMIFS(Detail!V:V,Detail!$A:$A,$B212,Detail!$D:$D,19,Detail!$C:$C,1)</f>
        <v>0</v>
      </c>
      <c r="CP212" s="24">
        <f>SUMIFS(Detail!V:V,Detail!$A:$A,$B212,Detail!$D:$D,19,Detail!$C:$C,2)</f>
        <v>0</v>
      </c>
      <c r="CQ212" s="24">
        <f>SUMIFS(Detail!V:V,Detail!$A:$A,$B212,Detail!$D:$D,19,Detail!$C:$C,3)</f>
        <v>0</v>
      </c>
      <c r="CR212" s="24">
        <f>SUMIFS(Detail!V:V,Detail!$A:$A,$B212,Detail!$D:$D,19,Detail!$C:$C,4)</f>
        <v>0</v>
      </c>
      <c r="CS212" s="33">
        <f t="shared" si="375"/>
        <v>0</v>
      </c>
      <c r="CT212" s="24">
        <f>SUMIFS(Detail!V:V,Detail!$A:$A,$B212,Detail!$D:$D,20,Detail!$C:$C,1)</f>
        <v>0</v>
      </c>
      <c r="CU212" s="24">
        <f>SUMIFS(Detail!V:V,Detail!$A:$A,$B212,Detail!$D:$D,20,Detail!$C:$C,2)</f>
        <v>0</v>
      </c>
      <c r="CV212" s="24">
        <f>SUMIFS(Detail!V:V,Detail!$A:$A,$B212,Detail!$D:$D,20,Detail!$C:$C,3)</f>
        <v>0</v>
      </c>
      <c r="CW212" s="24">
        <f>SUMIFS(Detail!V:V,Detail!$A:$A,$B212,Detail!$D:$D,20,Detail!$C:$C,4)</f>
        <v>0</v>
      </c>
      <c r="CX212" s="33">
        <f t="shared" si="376"/>
        <v>0</v>
      </c>
      <c r="CY212" s="24">
        <f>SUMIFS(Detail!V:V,Detail!$A:$A,$B212,Detail!$D:$D,21,Detail!$C:$C,1)</f>
        <v>0</v>
      </c>
      <c r="CZ212" s="24">
        <f>SUMIFS(Detail!V:V,Detail!$A:$A,$B212,Detail!$D:$D,21,Detail!$C:$C,2)</f>
        <v>0</v>
      </c>
      <c r="DA212" s="24">
        <f>SUMIFS(Detail!V:V,Detail!$A:$A,$B212,Detail!$D:$D,21,Detail!$C:$C,3)</f>
        <v>0</v>
      </c>
      <c r="DB212" s="24">
        <f>SUMIFS(Detail!V:V,Detail!$A:$A,$B212,Detail!$D:$D,21,Detail!$C:$C,4)</f>
        <v>0</v>
      </c>
      <c r="DC212" s="33">
        <f t="shared" si="377"/>
        <v>0</v>
      </c>
      <c r="DD212" s="86">
        <f>SUMIFS(Detail!V:V,Detail!$A:$A,$B212,Detail!$B:$B,"&gt;60")</f>
        <v>2799999.9999999995</v>
      </c>
    </row>
    <row r="213" spans="1:108" x14ac:dyDescent="0.25">
      <c r="A213" t="s">
        <v>5454</v>
      </c>
      <c r="B213" s="32" t="s">
        <v>5125</v>
      </c>
      <c r="C213" s="24">
        <f>SUMIFS(Detail!V:V,Detail!$A:$A,$B213,Detail!$D:$D,1,Detail!$C:$C,1)</f>
        <v>0</v>
      </c>
      <c r="D213" s="24">
        <f>SUMIFS(Detail!V:V,Detail!$A:$A,$B213,Detail!$D:$D,1,Detail!$C:$C,2)</f>
        <v>0</v>
      </c>
      <c r="E213" s="24">
        <f>SUMIFS(Detail!V:V,Detail!$A:$A,$B213,Detail!$D:$D,1,Detail!$C:$C,3)</f>
        <v>31249.999999999996</v>
      </c>
      <c r="F213" s="24">
        <f>SUMIFS(Detail!V:V,Detail!$A:$A,$B213,Detail!$D:$D,1,Detail!$C:$C,4)</f>
        <v>62500</v>
      </c>
      <c r="G213" s="33">
        <f t="shared" si="357"/>
        <v>93750</v>
      </c>
      <c r="H213" s="24">
        <f>SUMIFS(Detail!V:V,Detail!$A:$A,$B213,Detail!$D:$D,2,Detail!$C:$C,1)</f>
        <v>1812500</v>
      </c>
      <c r="I213" s="24">
        <f>SUMIFS(Detail!V:V,Detail!$A:$A,$B213,Detail!$D:$D,2,Detail!$C:$C,2)</f>
        <v>4187500.0000000005</v>
      </c>
      <c r="J213" s="24">
        <f>SUMIFS(Detail!V:V,Detail!$A:$A,$B213,Detail!$D:$D,2,Detail!$C:$C,3)</f>
        <v>4906250.0000000019</v>
      </c>
      <c r="K213" s="24">
        <f>SUMIFS(Detail!V:V,Detail!$A:$A,$B213,Detail!$D:$D,2,Detail!$C:$C,4)</f>
        <v>5000000.0000000009</v>
      </c>
      <c r="L213" s="33">
        <f t="shared" si="358"/>
        <v>15906250.000000004</v>
      </c>
      <c r="M213" s="24">
        <f>SUMIFS(Detail!V:V,Detail!$A:$A,$B213,Detail!$D:$D,3,Detail!$C:$C,1)</f>
        <v>5287500</v>
      </c>
      <c r="N213" s="24">
        <f>SUMIFS(Detail!V:V,Detail!$A:$A,$B213,Detail!$D:$D,3,Detail!$C:$C,2)</f>
        <v>6356250</v>
      </c>
      <c r="O213" s="24">
        <f>SUMIFS(Detail!V:V,Detail!$A:$A,$B213,Detail!$D:$D,3,Detail!$C:$C,3)</f>
        <v>6693750</v>
      </c>
      <c r="P213" s="24">
        <f>SUMIFS(Detail!V:V,Detail!$A:$A,$B213,Detail!$D:$D,3,Detail!$C:$C,4)</f>
        <v>6749999.9999999981</v>
      </c>
      <c r="Q213" s="33">
        <f t="shared" si="359"/>
        <v>25087500</v>
      </c>
      <c r="R213" s="24">
        <f>SUMIFS(Detail!V:V,Detail!$A:$A,$B213,Detail!$D:$D,4,Detail!$C:$C,1)</f>
        <v>7050000</v>
      </c>
      <c r="S213" s="24">
        <f>SUMIFS(Detail!V:V,Detail!$A:$A,$B213,Detail!$D:$D,4,Detail!$C:$C,2)</f>
        <v>8475000</v>
      </c>
      <c r="T213" s="24">
        <f>SUMIFS(Detail!V:V,Detail!$A:$A,$B213,Detail!$D:$D,4,Detail!$C:$C,3)</f>
        <v>8925000</v>
      </c>
      <c r="U213" s="24">
        <f>SUMIFS(Detail!V:V,Detail!$A:$A,$B213,Detail!$D:$D,4,Detail!$C:$C,4)</f>
        <v>9000000</v>
      </c>
      <c r="V213" s="33">
        <f t="shared" si="360"/>
        <v>33450000</v>
      </c>
      <c r="W213" s="24">
        <f>SUMIFS(Detail!V:V,Detail!$A:$A,$B213,Detail!$D:$D,5,Detail!$C:$C,1)</f>
        <v>9253125</v>
      </c>
      <c r="X213" s="24">
        <f>SUMIFS(Detail!V:V,Detail!$A:$A,$B213,Detail!$D:$D,5,Detail!$C:$C,2)</f>
        <v>11123437.5</v>
      </c>
      <c r="Y213" s="24">
        <f>SUMIFS(Detail!V:V,Detail!$A:$A,$B213,Detail!$D:$D,5,Detail!$C:$C,3)</f>
        <v>11714062.499999998</v>
      </c>
      <c r="Z213" s="24">
        <f>SUMIFS(Detail!V:V,Detail!$A:$A,$B213,Detail!$D:$D,5,Detail!$C:$C,4)</f>
        <v>11812499.999999998</v>
      </c>
      <c r="AA213" s="33">
        <f t="shared" si="361"/>
        <v>43903125</v>
      </c>
      <c r="AB213" s="24">
        <f>SUMIFS(Detail!V:V,Detail!$A:$A,$B213,Detail!$D:$D,6,Detail!$C:$C,1)</f>
        <v>7678125</v>
      </c>
      <c r="AC213" s="24">
        <f>SUMIFS(Detail!V:V,Detail!$A:$A,$B213,Detail!$D:$D,6,Detail!$C:$C,2)</f>
        <v>2067187.5</v>
      </c>
      <c r="AD213" s="24">
        <f>SUMIFS(Detail!V:V,Detail!$A:$A,$B213,Detail!$D:$D,6,Detail!$C:$C,3)</f>
        <v>295312.5</v>
      </c>
      <c r="AE213" s="24">
        <f>SUMIFS(Detail!V:V,Detail!$A:$A,$B213,Detail!$D:$D,6,Detail!$C:$C,4)</f>
        <v>0</v>
      </c>
      <c r="AF213" s="33">
        <f t="shared" si="362"/>
        <v>10040625</v>
      </c>
      <c r="AG213" s="24">
        <f>SUMIFS(Detail!V:V,Detail!$A:$A,$B213,Detail!$D:$D,7,Detail!$C:$C,1)</f>
        <v>0</v>
      </c>
      <c r="AH213" s="24">
        <f>SUMIFS(Detail!V:V,Detail!$A:$A,$B213,Detail!$D:$D,7,Detail!$C:$C,2)</f>
        <v>0</v>
      </c>
      <c r="AI213" s="24">
        <f>SUMIFS(Detail!V:V,Detail!$A:$A,$B213,Detail!$D:$D,7,Detail!$C:$C,3)</f>
        <v>0</v>
      </c>
      <c r="AJ213" s="24">
        <f>SUMIFS(Detail!V:V,Detail!$A:$A,$B213,Detail!$D:$D,7,Detail!$C:$C,4)</f>
        <v>0</v>
      </c>
      <c r="AK213" s="33">
        <f t="shared" si="363"/>
        <v>0</v>
      </c>
      <c r="AL213" s="24">
        <f>SUMIFS(Detail!V:V,Detail!$A:$A,$B213,Detail!$D:$D,8,Detail!$C:$C,1)</f>
        <v>0</v>
      </c>
      <c r="AM213" s="24">
        <f>SUMIFS(Detail!V:V,Detail!$A:$A,$B213,Detail!$D:$D,8,Detail!$C:$C,2)</f>
        <v>0</v>
      </c>
      <c r="AN213" s="24">
        <f>SUMIFS(Detail!V:V,Detail!$A:$A,$B213,Detail!$D:$D,8,Detail!$C:$C,3)</f>
        <v>0</v>
      </c>
      <c r="AO213" s="24">
        <f>SUMIFS(Detail!V:V,Detail!$A:$A,$B213,Detail!$D:$D,8,Detail!$C:$C,4)</f>
        <v>0</v>
      </c>
      <c r="AP213" s="33">
        <f t="shared" si="364"/>
        <v>0</v>
      </c>
      <c r="AQ213" s="24">
        <f>SUMIFS(Detail!V:V,Detail!$A:$A,$B213,Detail!$D:$D,9,Detail!$C:$C,1)</f>
        <v>0</v>
      </c>
      <c r="AR213" s="24">
        <f>SUMIFS(Detail!V:V,Detail!$A:$A,$B213,Detail!$D:$D,9,Detail!$C:$C,2)</f>
        <v>0</v>
      </c>
      <c r="AS213" s="24">
        <f>SUMIFS(Detail!V:V,Detail!$A:$A,$B213,Detail!$D:$D,9,Detail!$C:$C,3)</f>
        <v>0</v>
      </c>
      <c r="AT213" s="24">
        <f>SUMIFS(Detail!V:V,Detail!$A:$A,$B213,Detail!$D:$D,9,Detail!$C:$C,4)</f>
        <v>0</v>
      </c>
      <c r="AU213" s="33">
        <f t="shared" si="365"/>
        <v>0</v>
      </c>
      <c r="AV213" s="24">
        <f>SUMIFS(Detail!V:V,Detail!$A:$A,$B213,Detail!$D:$D,10,Detail!$C:$C,1)</f>
        <v>0</v>
      </c>
      <c r="AW213" s="24">
        <f>SUMIFS(Detail!V:V,Detail!$A:$A,$B213,Detail!$D:$D,10,Detail!$C:$C,2)</f>
        <v>0</v>
      </c>
      <c r="AX213" s="24">
        <f>SUMIFS(Detail!V:V,Detail!$A:$A,$B213,Detail!$D:$D,10,Detail!$C:$C,3)</f>
        <v>0</v>
      </c>
      <c r="AY213" s="24">
        <f>SUMIFS(Detail!V:V,Detail!$A:$A,$B213,Detail!$D:$D,10,Detail!$C:$C,4)</f>
        <v>0</v>
      </c>
      <c r="AZ213" s="33">
        <f t="shared" si="366"/>
        <v>0</v>
      </c>
      <c r="BA213" s="24">
        <f>SUMIFS(Detail!V:V,Detail!$A:$A,$B213,Detail!$D:$D,11,Detail!$C:$C,1)</f>
        <v>0</v>
      </c>
      <c r="BB213" s="24">
        <f>SUMIFS(Detail!V:V,Detail!$A:$A,$B213,Detail!$D:$D,11,Detail!$C:$C,2)</f>
        <v>0</v>
      </c>
      <c r="BC213" s="24">
        <f>SUMIFS(Detail!V:V,Detail!$A:$A,$B213,Detail!$D:$D,11,Detail!$C:$C,3)</f>
        <v>0</v>
      </c>
      <c r="BD213" s="24">
        <f>SUMIFS(Detail!V:V,Detail!$A:$A,$B213,Detail!$D:$D,11,Detail!$C:$C,4)</f>
        <v>0</v>
      </c>
      <c r="BE213" s="33">
        <f t="shared" si="367"/>
        <v>0</v>
      </c>
      <c r="BF213" s="24">
        <f>SUMIFS(Detail!V:V,Detail!$A:$A,$B213,Detail!$D:$D,12,Detail!$C:$C,1)</f>
        <v>0</v>
      </c>
      <c r="BG213" s="24">
        <f>SUMIFS(Detail!V:V,Detail!$A:$A,$B213,Detail!$D:$D,12,Detail!$C:$C,2)</f>
        <v>0</v>
      </c>
      <c r="BH213" s="24">
        <f>SUMIFS(Detail!V:V,Detail!$A:$A,$B213,Detail!$D:$D,12,Detail!$C:$C,3)</f>
        <v>0</v>
      </c>
      <c r="BI213" s="24">
        <f>SUMIFS(Detail!V:V,Detail!$A:$A,$B213,Detail!$D:$D,12,Detail!$C:$C,4)</f>
        <v>0</v>
      </c>
      <c r="BJ213" s="33">
        <f t="shared" si="368"/>
        <v>0</v>
      </c>
      <c r="BK213" s="24">
        <f>SUMIFS(Detail!V:V,Detail!$A:$A,$B213,Detail!$D:$D,13,Detail!$C:$C,1)</f>
        <v>0</v>
      </c>
      <c r="BL213" s="24">
        <f>SUMIFS(Detail!V:V,Detail!$A:$A,$B213,Detail!$D:$D,13,Detail!$C:$C,2)</f>
        <v>0</v>
      </c>
      <c r="BM213" s="24">
        <f>SUMIFS(Detail!V:V,Detail!$A:$A,$B213,Detail!$D:$D,13,Detail!$C:$C,3)</f>
        <v>0</v>
      </c>
      <c r="BN213" s="24">
        <f>SUMIFS(Detail!V:V,Detail!$A:$A,$B213,Detail!$D:$D,13,Detail!$C:$C,4)</f>
        <v>0</v>
      </c>
      <c r="BO213" s="33">
        <f t="shared" si="369"/>
        <v>0</v>
      </c>
      <c r="BP213" s="24">
        <f>SUMIFS(Detail!V:V,Detail!$A:$A,$B213,Detail!$D:$D,14,Detail!$C:$C,1)</f>
        <v>0</v>
      </c>
      <c r="BQ213" s="24">
        <f>SUMIFS(Detail!V:V,Detail!$A:$A,$B213,Detail!$D:$D,14,Detail!$C:$C,2)</f>
        <v>0</v>
      </c>
      <c r="BR213" s="24">
        <f>SUMIFS(Detail!V:V,Detail!$A:$A,$B213,Detail!$D:$D,14,Detail!$C:$C,3)</f>
        <v>0</v>
      </c>
      <c r="BS213" s="24">
        <f>SUMIFS(Detail!V:V,Detail!$A:$A,$B213,Detail!$D:$D,14,Detail!$C:$C,4)</f>
        <v>0</v>
      </c>
      <c r="BT213" s="33">
        <f t="shared" si="370"/>
        <v>0</v>
      </c>
      <c r="BU213" s="24">
        <f>SUMIFS(Detail!V:V,Detail!$A:$A,$B213,Detail!$D:$D,15,Detail!$C:$C,1)</f>
        <v>0</v>
      </c>
      <c r="BV213" s="24">
        <f>SUMIFS(Detail!V:V,Detail!$A:$A,$B213,Detail!$D:$D,15,Detail!$C:$C,2)</f>
        <v>0</v>
      </c>
      <c r="BW213" s="24">
        <f>SUMIFS(Detail!V:V,Detail!$A:$A,$B213,Detail!$D:$D,15,Detail!$C:$C,3)</f>
        <v>0</v>
      </c>
      <c r="BX213" s="24">
        <f>SUMIFS(Detail!V:V,Detail!$A:$A,$B213,Detail!$D:$D,15,Detail!$C:$C,4)</f>
        <v>0</v>
      </c>
      <c r="BY213" s="33">
        <f t="shared" si="371"/>
        <v>0</v>
      </c>
      <c r="BZ213" s="24">
        <f>SUMIFS(Detail!V:V,Detail!$A:$A,$B213,Detail!$D:$D,16,Detail!$C:$C,1)</f>
        <v>0</v>
      </c>
      <c r="CA213" s="24">
        <f>SUMIFS(Detail!V:V,Detail!$A:$A,$B213,Detail!$D:$D,16,Detail!$C:$C,2)</f>
        <v>0</v>
      </c>
      <c r="CB213" s="24">
        <f>SUMIFS(Detail!V:V,Detail!$A:$A,$B213,Detail!$D:$D,16,Detail!$C:$C,3)</f>
        <v>0</v>
      </c>
      <c r="CC213" s="24">
        <f>SUMIFS(Detail!V:V,Detail!$A:$A,$B213,Detail!$D:$D,16,Detail!$C:$C,4)</f>
        <v>0</v>
      </c>
      <c r="CD213" s="33">
        <f t="shared" si="372"/>
        <v>0</v>
      </c>
      <c r="CE213" s="24">
        <f>SUMIFS(Detail!V:V,Detail!$A:$A,$B213,Detail!$D:$D,17,Detail!$C:$C,1)</f>
        <v>0</v>
      </c>
      <c r="CF213" s="24">
        <f>SUMIFS(Detail!V:V,Detail!$A:$A,$B213,Detail!$D:$D,17,Detail!$C:$C,2)</f>
        <v>0</v>
      </c>
      <c r="CG213" s="24">
        <f>SUMIFS(Detail!V:V,Detail!$A:$A,$B213,Detail!$D:$D,17,Detail!$C:$C,3)</f>
        <v>0</v>
      </c>
      <c r="CH213" s="24">
        <f>SUMIFS(Detail!V:V,Detail!$A:$A,$B213,Detail!$D:$D,17,Detail!$C:$C,4)</f>
        <v>0</v>
      </c>
      <c r="CI213" s="33">
        <f t="shared" si="373"/>
        <v>0</v>
      </c>
      <c r="CJ213" s="24">
        <f>SUMIFS(Detail!V:V,Detail!$A:$A,$B213,Detail!$D:$D,18,Detail!$C:$C,1)</f>
        <v>0</v>
      </c>
      <c r="CK213" s="24">
        <f>SUMIFS(Detail!V:V,Detail!$A:$A,$B213,Detail!$D:$D,18,Detail!$C:$C,2)</f>
        <v>0</v>
      </c>
      <c r="CL213" s="24">
        <f>SUMIFS(Detail!V:V,Detail!$A:$A,$B213,Detail!$D:$D,18,Detail!$C:$C,3)</f>
        <v>0</v>
      </c>
      <c r="CM213" s="24">
        <f>SUMIFS(Detail!V:V,Detail!$A:$A,$B213,Detail!$D:$D,18,Detail!$C:$C,4)</f>
        <v>0</v>
      </c>
      <c r="CN213" s="33">
        <f t="shared" si="374"/>
        <v>0</v>
      </c>
      <c r="CO213" s="24">
        <f>SUMIFS(Detail!V:V,Detail!$A:$A,$B213,Detail!$D:$D,19,Detail!$C:$C,1)</f>
        <v>0</v>
      </c>
      <c r="CP213" s="24">
        <f>SUMIFS(Detail!V:V,Detail!$A:$A,$B213,Detail!$D:$D,19,Detail!$C:$C,2)</f>
        <v>0</v>
      </c>
      <c r="CQ213" s="24">
        <f>SUMIFS(Detail!V:V,Detail!$A:$A,$B213,Detail!$D:$D,19,Detail!$C:$C,3)</f>
        <v>0</v>
      </c>
      <c r="CR213" s="24">
        <f>SUMIFS(Detail!V:V,Detail!$A:$A,$B213,Detail!$D:$D,19,Detail!$C:$C,4)</f>
        <v>0</v>
      </c>
      <c r="CS213" s="33">
        <f t="shared" si="375"/>
        <v>0</v>
      </c>
      <c r="CT213" s="24">
        <f>SUMIFS(Detail!V:V,Detail!$A:$A,$B213,Detail!$D:$D,20,Detail!$C:$C,1)</f>
        <v>0</v>
      </c>
      <c r="CU213" s="24">
        <f>SUMIFS(Detail!V:V,Detail!$A:$A,$B213,Detail!$D:$D,20,Detail!$C:$C,2)</f>
        <v>0</v>
      </c>
      <c r="CV213" s="24">
        <f>SUMIFS(Detail!V:V,Detail!$A:$A,$B213,Detail!$D:$D,20,Detail!$C:$C,3)</f>
        <v>0</v>
      </c>
      <c r="CW213" s="24">
        <f>SUMIFS(Detail!V:V,Detail!$A:$A,$B213,Detail!$D:$D,20,Detail!$C:$C,4)</f>
        <v>0</v>
      </c>
      <c r="CX213" s="33">
        <f t="shared" si="376"/>
        <v>0</v>
      </c>
      <c r="CY213" s="24">
        <f>SUMIFS(Detail!V:V,Detail!$A:$A,$B213,Detail!$D:$D,21,Detail!$C:$C,1)</f>
        <v>0</v>
      </c>
      <c r="CZ213" s="24">
        <f>SUMIFS(Detail!V:V,Detail!$A:$A,$B213,Detail!$D:$D,21,Detail!$C:$C,2)</f>
        <v>0</v>
      </c>
      <c r="DA213" s="24">
        <f>SUMIFS(Detail!V:V,Detail!$A:$A,$B213,Detail!$D:$D,21,Detail!$C:$C,3)</f>
        <v>0</v>
      </c>
      <c r="DB213" s="24">
        <f>SUMIFS(Detail!V:V,Detail!$A:$A,$B213,Detail!$D:$D,21,Detail!$C:$C,4)</f>
        <v>0</v>
      </c>
      <c r="DC213" s="33">
        <f t="shared" si="377"/>
        <v>0</v>
      </c>
      <c r="DD213" s="86">
        <f>SUMIFS(Detail!V:V,Detail!$A:$A,$B213,Detail!$B:$B,"&gt;60")</f>
        <v>10040625</v>
      </c>
    </row>
    <row r="214" spans="1:108" x14ac:dyDescent="0.25">
      <c r="A214" t="s">
        <v>5455</v>
      </c>
      <c r="B214" s="32" t="s">
        <v>5126</v>
      </c>
      <c r="C214" s="24">
        <f>SUMIFS(Detail!V:V,Detail!$A:$A,$B214,Detail!$D:$D,1,Detail!$C:$C,1)</f>
        <v>0</v>
      </c>
      <c r="D214" s="24">
        <f>SUMIFS(Detail!V:V,Detail!$A:$A,$B214,Detail!$D:$D,1,Detail!$C:$C,2)</f>
        <v>0</v>
      </c>
      <c r="E214" s="24">
        <f>SUMIFS(Detail!V:V,Detail!$A:$A,$B214,Detail!$D:$D,1,Detail!$C:$C,3)</f>
        <v>31249.999999999996</v>
      </c>
      <c r="F214" s="24">
        <f>SUMIFS(Detail!V:V,Detail!$A:$A,$B214,Detail!$D:$D,1,Detail!$C:$C,4)</f>
        <v>137500</v>
      </c>
      <c r="G214" s="33">
        <f t="shared" si="357"/>
        <v>168750</v>
      </c>
      <c r="H214" s="24">
        <f>SUMIFS(Detail!V:V,Detail!$A:$A,$B214,Detail!$D:$D,2,Detail!$C:$C,1)</f>
        <v>462500</v>
      </c>
      <c r="I214" s="24">
        <f>SUMIFS(Detail!V:V,Detail!$A:$A,$B214,Detail!$D:$D,2,Detail!$C:$C,2)</f>
        <v>1025000.0000000001</v>
      </c>
      <c r="J214" s="24">
        <f>SUMIFS(Detail!V:V,Detail!$A:$A,$B214,Detail!$D:$D,2,Detail!$C:$C,3)</f>
        <v>1681250</v>
      </c>
      <c r="K214" s="24">
        <f>SUMIFS(Detail!V:V,Detail!$A:$A,$B214,Detail!$D:$D,2,Detail!$C:$C,4)</f>
        <v>2325000</v>
      </c>
      <c r="L214" s="33">
        <f t="shared" si="358"/>
        <v>5493750</v>
      </c>
      <c r="M214" s="24">
        <f>SUMIFS(Detail!V:V,Detail!$A:$A,$B214,Detail!$D:$D,3,Detail!$C:$C,1)</f>
        <v>2534375</v>
      </c>
      <c r="N214" s="24">
        <f>SUMIFS(Detail!V:V,Detail!$A:$A,$B214,Detail!$D:$D,3,Detail!$C:$C,2)</f>
        <v>2621875</v>
      </c>
      <c r="O214" s="24">
        <f>SUMIFS(Detail!V:V,Detail!$A:$A,$B214,Detail!$D:$D,3,Detail!$C:$C,3)</f>
        <v>3059375</v>
      </c>
      <c r="P214" s="24">
        <f>SUMIFS(Detail!V:V,Detail!$A:$A,$B214,Detail!$D:$D,3,Detail!$C:$C,4)</f>
        <v>3684375</v>
      </c>
      <c r="Q214" s="33">
        <f t="shared" si="359"/>
        <v>11900000</v>
      </c>
      <c r="R214" s="24">
        <f>SUMIFS(Detail!V:V,Detail!$A:$A,$B214,Detail!$D:$D,4,Detail!$C:$C,1)</f>
        <v>4672500</v>
      </c>
      <c r="S214" s="24">
        <f>SUMIFS(Detail!V:V,Detail!$A:$A,$B214,Detail!$D:$D,4,Detail!$C:$C,2)</f>
        <v>5072500</v>
      </c>
      <c r="T214" s="24">
        <f>SUMIFS(Detail!V:V,Detail!$A:$A,$B214,Detail!$D:$D,4,Detail!$C:$C,3)</f>
        <v>5247500</v>
      </c>
      <c r="U214" s="24">
        <f>SUMIFS(Detail!V:V,Detail!$A:$A,$B214,Detail!$D:$D,4,Detail!$C:$C,4)</f>
        <v>6122500</v>
      </c>
      <c r="V214" s="33">
        <f t="shared" si="360"/>
        <v>21115000</v>
      </c>
      <c r="W214" s="24">
        <f>SUMIFS(Detail!V:V,Detail!$A:$A,$B214,Detail!$D:$D,5,Detail!$C:$C,1)</f>
        <v>6690000</v>
      </c>
      <c r="X214" s="24">
        <f>SUMIFS(Detail!V:V,Detail!$A:$A,$B214,Detail!$D:$D,5,Detail!$C:$C,2)</f>
        <v>8445000</v>
      </c>
      <c r="Y214" s="24">
        <f>SUMIFS(Detail!V:V,Detail!$A:$A,$B214,Detail!$D:$D,5,Detail!$C:$C,3)</f>
        <v>9165000</v>
      </c>
      <c r="Z214" s="24">
        <f>SUMIFS(Detail!V:V,Detail!$A:$A,$B214,Detail!$D:$D,5,Detail!$C:$C,4)</f>
        <v>9480000</v>
      </c>
      <c r="AA214" s="33">
        <f t="shared" si="361"/>
        <v>33780000</v>
      </c>
      <c r="AB214" s="24">
        <f>SUMIFS(Detail!V:V,Detail!$A:$A,$B214,Detail!$D:$D,6,Detail!$C:$C,1)</f>
        <v>8730000</v>
      </c>
      <c r="AC214" s="24">
        <f>SUMIFS(Detail!V:V,Detail!$A:$A,$B214,Detail!$D:$D,6,Detail!$C:$C,2)</f>
        <v>6030000</v>
      </c>
      <c r="AD214" s="24">
        <f>SUMIFS(Detail!V:V,Detail!$A:$A,$B214,Detail!$D:$D,6,Detail!$C:$C,3)</f>
        <v>4140000</v>
      </c>
      <c r="AE214" s="24">
        <f>SUMIFS(Detail!V:V,Detail!$A:$A,$B214,Detail!$D:$D,6,Detail!$C:$C,4)</f>
        <v>1800000</v>
      </c>
      <c r="AF214" s="33">
        <f t="shared" si="362"/>
        <v>20700000</v>
      </c>
      <c r="AG214" s="24">
        <f>SUMIFS(Detail!V:V,Detail!$A:$A,$B214,Detail!$D:$D,7,Detail!$C:$C,1)</f>
        <v>0</v>
      </c>
      <c r="AH214" s="24">
        <f>SUMIFS(Detail!V:V,Detail!$A:$A,$B214,Detail!$D:$D,7,Detail!$C:$C,2)</f>
        <v>0</v>
      </c>
      <c r="AI214" s="24">
        <f>SUMIFS(Detail!V:V,Detail!$A:$A,$B214,Detail!$D:$D,7,Detail!$C:$C,3)</f>
        <v>0</v>
      </c>
      <c r="AJ214" s="24">
        <f>SUMIFS(Detail!V:V,Detail!$A:$A,$B214,Detail!$D:$D,7,Detail!$C:$C,4)</f>
        <v>0</v>
      </c>
      <c r="AK214" s="33">
        <f t="shared" si="363"/>
        <v>0</v>
      </c>
      <c r="AL214" s="24">
        <f>SUMIFS(Detail!V:V,Detail!$A:$A,$B214,Detail!$D:$D,8,Detail!$C:$C,1)</f>
        <v>0</v>
      </c>
      <c r="AM214" s="24">
        <f>SUMIFS(Detail!V:V,Detail!$A:$A,$B214,Detail!$D:$D,8,Detail!$C:$C,2)</f>
        <v>0</v>
      </c>
      <c r="AN214" s="24">
        <f>SUMIFS(Detail!V:V,Detail!$A:$A,$B214,Detail!$D:$D,8,Detail!$C:$C,3)</f>
        <v>0</v>
      </c>
      <c r="AO214" s="24">
        <f>SUMIFS(Detail!V:V,Detail!$A:$A,$B214,Detail!$D:$D,8,Detail!$C:$C,4)</f>
        <v>0</v>
      </c>
      <c r="AP214" s="33">
        <f t="shared" si="364"/>
        <v>0</v>
      </c>
      <c r="AQ214" s="24">
        <f>SUMIFS(Detail!V:V,Detail!$A:$A,$B214,Detail!$D:$D,9,Detail!$C:$C,1)</f>
        <v>0</v>
      </c>
      <c r="AR214" s="24">
        <f>SUMIFS(Detail!V:V,Detail!$A:$A,$B214,Detail!$D:$D,9,Detail!$C:$C,2)</f>
        <v>0</v>
      </c>
      <c r="AS214" s="24">
        <f>SUMIFS(Detail!V:V,Detail!$A:$A,$B214,Detail!$D:$D,9,Detail!$C:$C,3)</f>
        <v>0</v>
      </c>
      <c r="AT214" s="24">
        <f>SUMIFS(Detail!V:V,Detail!$A:$A,$B214,Detail!$D:$D,9,Detail!$C:$C,4)</f>
        <v>0</v>
      </c>
      <c r="AU214" s="33">
        <f t="shared" si="365"/>
        <v>0</v>
      </c>
      <c r="AV214" s="24">
        <f>SUMIFS(Detail!V:V,Detail!$A:$A,$B214,Detail!$D:$D,10,Detail!$C:$C,1)</f>
        <v>0</v>
      </c>
      <c r="AW214" s="24">
        <f>SUMIFS(Detail!V:V,Detail!$A:$A,$B214,Detail!$D:$D,10,Detail!$C:$C,2)</f>
        <v>0</v>
      </c>
      <c r="AX214" s="24">
        <f>SUMIFS(Detail!V:V,Detail!$A:$A,$B214,Detail!$D:$D,10,Detail!$C:$C,3)</f>
        <v>0</v>
      </c>
      <c r="AY214" s="24">
        <f>SUMIFS(Detail!V:V,Detail!$A:$A,$B214,Detail!$D:$D,10,Detail!$C:$C,4)</f>
        <v>0</v>
      </c>
      <c r="AZ214" s="33">
        <f t="shared" si="366"/>
        <v>0</v>
      </c>
      <c r="BA214" s="24">
        <f>SUMIFS(Detail!V:V,Detail!$A:$A,$B214,Detail!$D:$D,11,Detail!$C:$C,1)</f>
        <v>0</v>
      </c>
      <c r="BB214" s="24">
        <f>SUMIFS(Detail!V:V,Detail!$A:$A,$B214,Detail!$D:$D,11,Detail!$C:$C,2)</f>
        <v>0</v>
      </c>
      <c r="BC214" s="24">
        <f>SUMIFS(Detail!V:V,Detail!$A:$A,$B214,Detail!$D:$D,11,Detail!$C:$C,3)</f>
        <v>0</v>
      </c>
      <c r="BD214" s="24">
        <f>SUMIFS(Detail!V:V,Detail!$A:$A,$B214,Detail!$D:$D,11,Detail!$C:$C,4)</f>
        <v>0</v>
      </c>
      <c r="BE214" s="33">
        <f t="shared" si="367"/>
        <v>0</v>
      </c>
      <c r="BF214" s="24">
        <f>SUMIFS(Detail!V:V,Detail!$A:$A,$B214,Detail!$D:$D,12,Detail!$C:$C,1)</f>
        <v>0</v>
      </c>
      <c r="BG214" s="24">
        <f>SUMIFS(Detail!V:V,Detail!$A:$A,$B214,Detail!$D:$D,12,Detail!$C:$C,2)</f>
        <v>0</v>
      </c>
      <c r="BH214" s="24">
        <f>SUMIFS(Detail!V:V,Detail!$A:$A,$B214,Detail!$D:$D,12,Detail!$C:$C,3)</f>
        <v>0</v>
      </c>
      <c r="BI214" s="24">
        <f>SUMIFS(Detail!V:V,Detail!$A:$A,$B214,Detail!$D:$D,12,Detail!$C:$C,4)</f>
        <v>0</v>
      </c>
      <c r="BJ214" s="33">
        <f t="shared" si="368"/>
        <v>0</v>
      </c>
      <c r="BK214" s="24">
        <f>SUMIFS(Detail!V:V,Detail!$A:$A,$B214,Detail!$D:$D,13,Detail!$C:$C,1)</f>
        <v>0</v>
      </c>
      <c r="BL214" s="24">
        <f>SUMIFS(Detail!V:V,Detail!$A:$A,$B214,Detail!$D:$D,13,Detail!$C:$C,2)</f>
        <v>0</v>
      </c>
      <c r="BM214" s="24">
        <f>SUMIFS(Detail!V:V,Detail!$A:$A,$B214,Detail!$D:$D,13,Detail!$C:$C,3)</f>
        <v>0</v>
      </c>
      <c r="BN214" s="24">
        <f>SUMIFS(Detail!V:V,Detail!$A:$A,$B214,Detail!$D:$D,13,Detail!$C:$C,4)</f>
        <v>0</v>
      </c>
      <c r="BO214" s="33">
        <f t="shared" si="369"/>
        <v>0</v>
      </c>
      <c r="BP214" s="24">
        <f>SUMIFS(Detail!V:V,Detail!$A:$A,$B214,Detail!$D:$D,14,Detail!$C:$C,1)</f>
        <v>0</v>
      </c>
      <c r="BQ214" s="24">
        <f>SUMIFS(Detail!V:V,Detail!$A:$A,$B214,Detail!$D:$D,14,Detail!$C:$C,2)</f>
        <v>0</v>
      </c>
      <c r="BR214" s="24">
        <f>SUMIFS(Detail!V:V,Detail!$A:$A,$B214,Detail!$D:$D,14,Detail!$C:$C,3)</f>
        <v>0</v>
      </c>
      <c r="BS214" s="24">
        <f>SUMIFS(Detail!V:V,Detail!$A:$A,$B214,Detail!$D:$D,14,Detail!$C:$C,4)</f>
        <v>0</v>
      </c>
      <c r="BT214" s="33">
        <f t="shared" si="370"/>
        <v>0</v>
      </c>
      <c r="BU214" s="24">
        <f>SUMIFS(Detail!V:V,Detail!$A:$A,$B214,Detail!$D:$D,15,Detail!$C:$C,1)</f>
        <v>0</v>
      </c>
      <c r="BV214" s="24">
        <f>SUMIFS(Detail!V:V,Detail!$A:$A,$B214,Detail!$D:$D,15,Detail!$C:$C,2)</f>
        <v>0</v>
      </c>
      <c r="BW214" s="24">
        <f>SUMIFS(Detail!V:V,Detail!$A:$A,$B214,Detail!$D:$D,15,Detail!$C:$C,3)</f>
        <v>0</v>
      </c>
      <c r="BX214" s="24">
        <f>SUMIFS(Detail!V:V,Detail!$A:$A,$B214,Detail!$D:$D,15,Detail!$C:$C,4)</f>
        <v>0</v>
      </c>
      <c r="BY214" s="33">
        <f t="shared" si="371"/>
        <v>0</v>
      </c>
      <c r="BZ214" s="24">
        <f>SUMIFS(Detail!V:V,Detail!$A:$A,$B214,Detail!$D:$D,16,Detail!$C:$C,1)</f>
        <v>0</v>
      </c>
      <c r="CA214" s="24">
        <f>SUMIFS(Detail!V:V,Detail!$A:$A,$B214,Detail!$D:$D,16,Detail!$C:$C,2)</f>
        <v>0</v>
      </c>
      <c r="CB214" s="24">
        <f>SUMIFS(Detail!V:V,Detail!$A:$A,$B214,Detail!$D:$D,16,Detail!$C:$C,3)</f>
        <v>0</v>
      </c>
      <c r="CC214" s="24">
        <f>SUMIFS(Detail!V:V,Detail!$A:$A,$B214,Detail!$D:$D,16,Detail!$C:$C,4)</f>
        <v>0</v>
      </c>
      <c r="CD214" s="33">
        <f t="shared" si="372"/>
        <v>0</v>
      </c>
      <c r="CE214" s="24">
        <f>SUMIFS(Detail!V:V,Detail!$A:$A,$B214,Detail!$D:$D,17,Detail!$C:$C,1)</f>
        <v>0</v>
      </c>
      <c r="CF214" s="24">
        <f>SUMIFS(Detail!V:V,Detail!$A:$A,$B214,Detail!$D:$D,17,Detail!$C:$C,2)</f>
        <v>0</v>
      </c>
      <c r="CG214" s="24">
        <f>SUMIFS(Detail!V:V,Detail!$A:$A,$B214,Detail!$D:$D,17,Detail!$C:$C,3)</f>
        <v>0</v>
      </c>
      <c r="CH214" s="24">
        <f>SUMIFS(Detail!V:V,Detail!$A:$A,$B214,Detail!$D:$D,17,Detail!$C:$C,4)</f>
        <v>0</v>
      </c>
      <c r="CI214" s="33">
        <f t="shared" si="373"/>
        <v>0</v>
      </c>
      <c r="CJ214" s="24">
        <f>SUMIFS(Detail!V:V,Detail!$A:$A,$B214,Detail!$D:$D,18,Detail!$C:$C,1)</f>
        <v>0</v>
      </c>
      <c r="CK214" s="24">
        <f>SUMIFS(Detail!V:V,Detail!$A:$A,$B214,Detail!$D:$D,18,Detail!$C:$C,2)</f>
        <v>0</v>
      </c>
      <c r="CL214" s="24">
        <f>SUMIFS(Detail!V:V,Detail!$A:$A,$B214,Detail!$D:$D,18,Detail!$C:$C,3)</f>
        <v>0</v>
      </c>
      <c r="CM214" s="24">
        <f>SUMIFS(Detail!V:V,Detail!$A:$A,$B214,Detail!$D:$D,18,Detail!$C:$C,4)</f>
        <v>0</v>
      </c>
      <c r="CN214" s="33">
        <f t="shared" si="374"/>
        <v>0</v>
      </c>
      <c r="CO214" s="24">
        <f>SUMIFS(Detail!V:V,Detail!$A:$A,$B214,Detail!$D:$D,19,Detail!$C:$C,1)</f>
        <v>0</v>
      </c>
      <c r="CP214" s="24">
        <f>SUMIFS(Detail!V:V,Detail!$A:$A,$B214,Detail!$D:$D,19,Detail!$C:$C,2)</f>
        <v>0</v>
      </c>
      <c r="CQ214" s="24">
        <f>SUMIFS(Detail!V:V,Detail!$A:$A,$B214,Detail!$D:$D,19,Detail!$C:$C,3)</f>
        <v>0</v>
      </c>
      <c r="CR214" s="24">
        <f>SUMIFS(Detail!V:V,Detail!$A:$A,$B214,Detail!$D:$D,19,Detail!$C:$C,4)</f>
        <v>0</v>
      </c>
      <c r="CS214" s="33">
        <f t="shared" si="375"/>
        <v>0</v>
      </c>
      <c r="CT214" s="24">
        <f>SUMIFS(Detail!V:V,Detail!$A:$A,$B214,Detail!$D:$D,20,Detail!$C:$C,1)</f>
        <v>0</v>
      </c>
      <c r="CU214" s="24">
        <f>SUMIFS(Detail!V:V,Detail!$A:$A,$B214,Detail!$D:$D,20,Detail!$C:$C,2)</f>
        <v>0</v>
      </c>
      <c r="CV214" s="24">
        <f>SUMIFS(Detail!V:V,Detail!$A:$A,$B214,Detail!$D:$D,20,Detail!$C:$C,3)</f>
        <v>0</v>
      </c>
      <c r="CW214" s="24">
        <f>SUMIFS(Detail!V:V,Detail!$A:$A,$B214,Detail!$D:$D,20,Detail!$C:$C,4)</f>
        <v>0</v>
      </c>
      <c r="CX214" s="33">
        <f t="shared" si="376"/>
        <v>0</v>
      </c>
      <c r="CY214" s="24">
        <f>SUMIFS(Detail!V:V,Detail!$A:$A,$B214,Detail!$D:$D,21,Detail!$C:$C,1)</f>
        <v>0</v>
      </c>
      <c r="CZ214" s="24">
        <f>SUMIFS(Detail!V:V,Detail!$A:$A,$B214,Detail!$D:$D,21,Detail!$C:$C,2)</f>
        <v>0</v>
      </c>
      <c r="DA214" s="24">
        <f>SUMIFS(Detail!V:V,Detail!$A:$A,$B214,Detail!$D:$D,21,Detail!$C:$C,3)</f>
        <v>0</v>
      </c>
      <c r="DB214" s="24">
        <f>SUMIFS(Detail!V:V,Detail!$A:$A,$B214,Detail!$D:$D,21,Detail!$C:$C,4)</f>
        <v>0</v>
      </c>
      <c r="DC214" s="33">
        <f t="shared" si="377"/>
        <v>0</v>
      </c>
      <c r="DD214" s="86">
        <f>SUMIFS(Detail!V:V,Detail!$A:$A,$B214,Detail!$B:$B,"&gt;60")</f>
        <v>20700000</v>
      </c>
    </row>
    <row r="215" spans="1:108" x14ac:dyDescent="0.25">
      <c r="A215" t="s">
        <v>5456</v>
      </c>
      <c r="B215" s="32" t="s">
        <v>5127</v>
      </c>
      <c r="C215" s="24">
        <f>SUMIFS(Detail!V:V,Detail!$A:$A,$B215,Detail!$D:$D,1,Detail!$C:$C,1)</f>
        <v>0</v>
      </c>
      <c r="D215" s="24">
        <f>SUMIFS(Detail!V:V,Detail!$A:$A,$B215,Detail!$D:$D,1,Detail!$C:$C,2)</f>
        <v>0</v>
      </c>
      <c r="E215" s="24">
        <f>SUMIFS(Detail!V:V,Detail!$A:$A,$B215,Detail!$D:$D,1,Detail!$C:$C,3)</f>
        <v>0</v>
      </c>
      <c r="F215" s="24">
        <f>SUMIFS(Detail!V:V,Detail!$A:$A,$B215,Detail!$D:$D,1,Detail!$C:$C,4)</f>
        <v>25000</v>
      </c>
      <c r="G215" s="33">
        <f t="shared" si="357"/>
        <v>25000</v>
      </c>
      <c r="H215" s="24">
        <f>SUMIFS(Detail!V:V,Detail!$A:$A,$B215,Detail!$D:$D,2,Detail!$C:$C,1)</f>
        <v>125000</v>
      </c>
      <c r="I215" s="24">
        <f>SUMIFS(Detail!V:V,Detail!$A:$A,$B215,Detail!$D:$D,2,Detail!$C:$C,2)</f>
        <v>337500</v>
      </c>
      <c r="J215" s="24">
        <f>SUMIFS(Detail!V:V,Detail!$A:$A,$B215,Detail!$D:$D,2,Detail!$C:$C,3)</f>
        <v>637500</v>
      </c>
      <c r="K215" s="24">
        <f>SUMIFS(Detail!V:V,Detail!$A:$A,$B215,Detail!$D:$D,2,Detail!$C:$C,4)</f>
        <v>925000</v>
      </c>
      <c r="L215" s="33">
        <f t="shared" si="358"/>
        <v>2025000</v>
      </c>
      <c r="M215" s="24">
        <f>SUMIFS(Detail!V:V,Detail!$A:$A,$B215,Detail!$D:$D,3,Detail!$C:$C,1)</f>
        <v>1024999.9999999999</v>
      </c>
      <c r="N215" s="24">
        <f>SUMIFS(Detail!V:V,Detail!$A:$A,$B215,Detail!$D:$D,3,Detail!$C:$C,2)</f>
        <v>1012500</v>
      </c>
      <c r="O215" s="24">
        <f>SUMIFS(Detail!V:V,Detail!$A:$A,$B215,Detail!$D:$D,3,Detail!$C:$C,3)</f>
        <v>1137500.0000000002</v>
      </c>
      <c r="P215" s="24">
        <f>SUMIFS(Detail!V:V,Detail!$A:$A,$B215,Detail!$D:$D,3,Detail!$C:$C,4)</f>
        <v>1425000</v>
      </c>
      <c r="Q215" s="33">
        <f t="shared" si="359"/>
        <v>4600000</v>
      </c>
      <c r="R215" s="24">
        <f>SUMIFS(Detail!V:V,Detail!$A:$A,$B215,Detail!$D:$D,4,Detail!$C:$C,1)</f>
        <v>1850000</v>
      </c>
      <c r="S215" s="24">
        <f>SUMIFS(Detail!V:V,Detail!$A:$A,$B215,Detail!$D:$D,4,Detail!$C:$C,2)</f>
        <v>2049999.9999999998</v>
      </c>
      <c r="T215" s="24">
        <f>SUMIFS(Detail!V:V,Detail!$A:$A,$B215,Detail!$D:$D,4,Detail!$C:$C,3)</f>
        <v>2025000</v>
      </c>
      <c r="U215" s="24">
        <f>SUMIFS(Detail!V:V,Detail!$A:$A,$B215,Detail!$D:$D,4,Detail!$C:$C,4)</f>
        <v>2275000.0000000005</v>
      </c>
      <c r="V215" s="33">
        <f t="shared" si="360"/>
        <v>8200000</v>
      </c>
      <c r="W215" s="24">
        <f>SUMIFS(Detail!V:V,Detail!$A:$A,$B215,Detail!$D:$D,5,Detail!$C:$C,1)</f>
        <v>2565000</v>
      </c>
      <c r="X215" s="24">
        <f>SUMIFS(Detail!V:V,Detail!$A:$A,$B215,Detail!$D:$D,5,Detail!$C:$C,2)</f>
        <v>3330000</v>
      </c>
      <c r="Y215" s="24">
        <f>SUMIFS(Detail!V:V,Detail!$A:$A,$B215,Detail!$D:$D,5,Detail!$C:$C,3)</f>
        <v>3690000</v>
      </c>
      <c r="Z215" s="24">
        <f>SUMIFS(Detail!V:V,Detail!$A:$A,$B215,Detail!$D:$D,5,Detail!$C:$C,4)</f>
        <v>3645000.0000000009</v>
      </c>
      <c r="AA215" s="33">
        <f t="shared" si="361"/>
        <v>13230000</v>
      </c>
      <c r="AB215" s="24">
        <f>SUMIFS(Detail!V:V,Detail!$A:$A,$B215,Detail!$D:$D,6,Detail!$C:$C,1)</f>
        <v>3105000</v>
      </c>
      <c r="AC215" s="24">
        <f>SUMIFS(Detail!V:V,Detail!$A:$A,$B215,Detail!$D:$D,6,Detail!$C:$C,2)</f>
        <v>1980000</v>
      </c>
      <c r="AD215" s="24">
        <f>SUMIFS(Detail!V:V,Detail!$A:$A,$B215,Detail!$D:$D,6,Detail!$C:$C,3)</f>
        <v>1260000</v>
      </c>
      <c r="AE215" s="24">
        <f>SUMIFS(Detail!V:V,Detail!$A:$A,$B215,Detail!$D:$D,6,Detail!$C:$C,4)</f>
        <v>540000</v>
      </c>
      <c r="AF215" s="33">
        <f t="shared" si="362"/>
        <v>6885000</v>
      </c>
      <c r="AG215" s="24">
        <f>SUMIFS(Detail!V:V,Detail!$A:$A,$B215,Detail!$D:$D,7,Detail!$C:$C,1)</f>
        <v>0</v>
      </c>
      <c r="AH215" s="24">
        <f>SUMIFS(Detail!V:V,Detail!$A:$A,$B215,Detail!$D:$D,7,Detail!$C:$C,2)</f>
        <v>0</v>
      </c>
      <c r="AI215" s="24">
        <f>SUMIFS(Detail!V:V,Detail!$A:$A,$B215,Detail!$D:$D,7,Detail!$C:$C,3)</f>
        <v>0</v>
      </c>
      <c r="AJ215" s="24">
        <f>SUMIFS(Detail!V:V,Detail!$A:$A,$B215,Detail!$D:$D,7,Detail!$C:$C,4)</f>
        <v>0</v>
      </c>
      <c r="AK215" s="33">
        <f t="shared" si="363"/>
        <v>0</v>
      </c>
      <c r="AL215" s="24">
        <f>SUMIFS(Detail!V:V,Detail!$A:$A,$B215,Detail!$D:$D,8,Detail!$C:$C,1)</f>
        <v>0</v>
      </c>
      <c r="AM215" s="24">
        <f>SUMIFS(Detail!V:V,Detail!$A:$A,$B215,Detail!$D:$D,8,Detail!$C:$C,2)</f>
        <v>0</v>
      </c>
      <c r="AN215" s="24">
        <f>SUMIFS(Detail!V:V,Detail!$A:$A,$B215,Detail!$D:$D,8,Detail!$C:$C,3)</f>
        <v>0</v>
      </c>
      <c r="AO215" s="24">
        <f>SUMIFS(Detail!V:V,Detail!$A:$A,$B215,Detail!$D:$D,8,Detail!$C:$C,4)</f>
        <v>0</v>
      </c>
      <c r="AP215" s="33">
        <f t="shared" si="364"/>
        <v>0</v>
      </c>
      <c r="AQ215" s="24">
        <f>SUMIFS(Detail!V:V,Detail!$A:$A,$B215,Detail!$D:$D,9,Detail!$C:$C,1)</f>
        <v>0</v>
      </c>
      <c r="AR215" s="24">
        <f>SUMIFS(Detail!V:V,Detail!$A:$A,$B215,Detail!$D:$D,9,Detail!$C:$C,2)</f>
        <v>0</v>
      </c>
      <c r="AS215" s="24">
        <f>SUMIFS(Detail!V:V,Detail!$A:$A,$B215,Detail!$D:$D,9,Detail!$C:$C,3)</f>
        <v>0</v>
      </c>
      <c r="AT215" s="24">
        <f>SUMIFS(Detail!V:V,Detail!$A:$A,$B215,Detail!$D:$D,9,Detail!$C:$C,4)</f>
        <v>0</v>
      </c>
      <c r="AU215" s="33">
        <f t="shared" si="365"/>
        <v>0</v>
      </c>
      <c r="AV215" s="24">
        <f>SUMIFS(Detail!V:V,Detail!$A:$A,$B215,Detail!$D:$D,10,Detail!$C:$C,1)</f>
        <v>0</v>
      </c>
      <c r="AW215" s="24">
        <f>SUMIFS(Detail!V:V,Detail!$A:$A,$B215,Detail!$D:$D,10,Detail!$C:$C,2)</f>
        <v>0</v>
      </c>
      <c r="AX215" s="24">
        <f>SUMIFS(Detail!V:V,Detail!$A:$A,$B215,Detail!$D:$D,10,Detail!$C:$C,3)</f>
        <v>0</v>
      </c>
      <c r="AY215" s="24">
        <f>SUMIFS(Detail!V:V,Detail!$A:$A,$B215,Detail!$D:$D,10,Detail!$C:$C,4)</f>
        <v>0</v>
      </c>
      <c r="AZ215" s="33">
        <f t="shared" si="366"/>
        <v>0</v>
      </c>
      <c r="BA215" s="24">
        <f>SUMIFS(Detail!V:V,Detail!$A:$A,$B215,Detail!$D:$D,11,Detail!$C:$C,1)</f>
        <v>0</v>
      </c>
      <c r="BB215" s="24">
        <f>SUMIFS(Detail!V:V,Detail!$A:$A,$B215,Detail!$D:$D,11,Detail!$C:$C,2)</f>
        <v>0</v>
      </c>
      <c r="BC215" s="24">
        <f>SUMIFS(Detail!V:V,Detail!$A:$A,$B215,Detail!$D:$D,11,Detail!$C:$C,3)</f>
        <v>0</v>
      </c>
      <c r="BD215" s="24">
        <f>SUMIFS(Detail!V:V,Detail!$A:$A,$B215,Detail!$D:$D,11,Detail!$C:$C,4)</f>
        <v>0</v>
      </c>
      <c r="BE215" s="33">
        <f t="shared" si="367"/>
        <v>0</v>
      </c>
      <c r="BF215" s="24">
        <f>SUMIFS(Detail!V:V,Detail!$A:$A,$B215,Detail!$D:$D,12,Detail!$C:$C,1)</f>
        <v>0</v>
      </c>
      <c r="BG215" s="24">
        <f>SUMIFS(Detail!V:V,Detail!$A:$A,$B215,Detail!$D:$D,12,Detail!$C:$C,2)</f>
        <v>0</v>
      </c>
      <c r="BH215" s="24">
        <f>SUMIFS(Detail!V:V,Detail!$A:$A,$B215,Detail!$D:$D,12,Detail!$C:$C,3)</f>
        <v>0</v>
      </c>
      <c r="BI215" s="24">
        <f>SUMIFS(Detail!V:V,Detail!$A:$A,$B215,Detail!$D:$D,12,Detail!$C:$C,4)</f>
        <v>0</v>
      </c>
      <c r="BJ215" s="33">
        <f t="shared" si="368"/>
        <v>0</v>
      </c>
      <c r="BK215" s="24">
        <f>SUMIFS(Detail!V:V,Detail!$A:$A,$B215,Detail!$D:$D,13,Detail!$C:$C,1)</f>
        <v>0</v>
      </c>
      <c r="BL215" s="24">
        <f>SUMIFS(Detail!V:V,Detail!$A:$A,$B215,Detail!$D:$D,13,Detail!$C:$C,2)</f>
        <v>0</v>
      </c>
      <c r="BM215" s="24">
        <f>SUMIFS(Detail!V:V,Detail!$A:$A,$B215,Detail!$D:$D,13,Detail!$C:$C,3)</f>
        <v>0</v>
      </c>
      <c r="BN215" s="24">
        <f>SUMIFS(Detail!V:V,Detail!$A:$A,$B215,Detail!$D:$D,13,Detail!$C:$C,4)</f>
        <v>0</v>
      </c>
      <c r="BO215" s="33">
        <f t="shared" si="369"/>
        <v>0</v>
      </c>
      <c r="BP215" s="24">
        <f>SUMIFS(Detail!V:V,Detail!$A:$A,$B215,Detail!$D:$D,14,Detail!$C:$C,1)</f>
        <v>0</v>
      </c>
      <c r="BQ215" s="24">
        <f>SUMIFS(Detail!V:V,Detail!$A:$A,$B215,Detail!$D:$D,14,Detail!$C:$C,2)</f>
        <v>0</v>
      </c>
      <c r="BR215" s="24">
        <f>SUMIFS(Detail!V:V,Detail!$A:$A,$B215,Detail!$D:$D,14,Detail!$C:$C,3)</f>
        <v>0</v>
      </c>
      <c r="BS215" s="24">
        <f>SUMIFS(Detail!V:V,Detail!$A:$A,$B215,Detail!$D:$D,14,Detail!$C:$C,4)</f>
        <v>0</v>
      </c>
      <c r="BT215" s="33">
        <f t="shared" si="370"/>
        <v>0</v>
      </c>
      <c r="BU215" s="24">
        <f>SUMIFS(Detail!V:V,Detail!$A:$A,$B215,Detail!$D:$D,15,Detail!$C:$C,1)</f>
        <v>0</v>
      </c>
      <c r="BV215" s="24">
        <f>SUMIFS(Detail!V:V,Detail!$A:$A,$B215,Detail!$D:$D,15,Detail!$C:$C,2)</f>
        <v>0</v>
      </c>
      <c r="BW215" s="24">
        <f>SUMIFS(Detail!V:V,Detail!$A:$A,$B215,Detail!$D:$D,15,Detail!$C:$C,3)</f>
        <v>0</v>
      </c>
      <c r="BX215" s="24">
        <f>SUMIFS(Detail!V:V,Detail!$A:$A,$B215,Detail!$D:$D,15,Detail!$C:$C,4)</f>
        <v>0</v>
      </c>
      <c r="BY215" s="33">
        <f t="shared" si="371"/>
        <v>0</v>
      </c>
      <c r="BZ215" s="24">
        <f>SUMIFS(Detail!V:V,Detail!$A:$A,$B215,Detail!$D:$D,16,Detail!$C:$C,1)</f>
        <v>0</v>
      </c>
      <c r="CA215" s="24">
        <f>SUMIFS(Detail!V:V,Detail!$A:$A,$B215,Detail!$D:$D,16,Detail!$C:$C,2)</f>
        <v>0</v>
      </c>
      <c r="CB215" s="24">
        <f>SUMIFS(Detail!V:V,Detail!$A:$A,$B215,Detail!$D:$D,16,Detail!$C:$C,3)</f>
        <v>0</v>
      </c>
      <c r="CC215" s="24">
        <f>SUMIFS(Detail!V:V,Detail!$A:$A,$B215,Detail!$D:$D,16,Detail!$C:$C,4)</f>
        <v>0</v>
      </c>
      <c r="CD215" s="33">
        <f t="shared" si="372"/>
        <v>0</v>
      </c>
      <c r="CE215" s="24">
        <f>SUMIFS(Detail!V:V,Detail!$A:$A,$B215,Detail!$D:$D,17,Detail!$C:$C,1)</f>
        <v>0</v>
      </c>
      <c r="CF215" s="24">
        <f>SUMIFS(Detail!V:V,Detail!$A:$A,$B215,Detail!$D:$D,17,Detail!$C:$C,2)</f>
        <v>0</v>
      </c>
      <c r="CG215" s="24">
        <f>SUMIFS(Detail!V:V,Detail!$A:$A,$B215,Detail!$D:$D,17,Detail!$C:$C,3)</f>
        <v>0</v>
      </c>
      <c r="CH215" s="24">
        <f>SUMIFS(Detail!V:V,Detail!$A:$A,$B215,Detail!$D:$D,17,Detail!$C:$C,4)</f>
        <v>0</v>
      </c>
      <c r="CI215" s="33">
        <f t="shared" si="373"/>
        <v>0</v>
      </c>
      <c r="CJ215" s="24">
        <f>SUMIFS(Detail!V:V,Detail!$A:$A,$B215,Detail!$D:$D,18,Detail!$C:$C,1)</f>
        <v>0</v>
      </c>
      <c r="CK215" s="24">
        <f>SUMIFS(Detail!V:V,Detail!$A:$A,$B215,Detail!$D:$D,18,Detail!$C:$C,2)</f>
        <v>0</v>
      </c>
      <c r="CL215" s="24">
        <f>SUMIFS(Detail!V:V,Detail!$A:$A,$B215,Detail!$D:$D,18,Detail!$C:$C,3)</f>
        <v>0</v>
      </c>
      <c r="CM215" s="24">
        <f>SUMIFS(Detail!V:V,Detail!$A:$A,$B215,Detail!$D:$D,18,Detail!$C:$C,4)</f>
        <v>0</v>
      </c>
      <c r="CN215" s="33">
        <f t="shared" si="374"/>
        <v>0</v>
      </c>
      <c r="CO215" s="24">
        <f>SUMIFS(Detail!V:V,Detail!$A:$A,$B215,Detail!$D:$D,19,Detail!$C:$C,1)</f>
        <v>0</v>
      </c>
      <c r="CP215" s="24">
        <f>SUMIFS(Detail!V:V,Detail!$A:$A,$B215,Detail!$D:$D,19,Detail!$C:$C,2)</f>
        <v>0</v>
      </c>
      <c r="CQ215" s="24">
        <f>SUMIFS(Detail!V:V,Detail!$A:$A,$B215,Detail!$D:$D,19,Detail!$C:$C,3)</f>
        <v>0</v>
      </c>
      <c r="CR215" s="24">
        <f>SUMIFS(Detail!V:V,Detail!$A:$A,$B215,Detail!$D:$D,19,Detail!$C:$C,4)</f>
        <v>0</v>
      </c>
      <c r="CS215" s="33">
        <f t="shared" si="375"/>
        <v>0</v>
      </c>
      <c r="CT215" s="24">
        <f>SUMIFS(Detail!V:V,Detail!$A:$A,$B215,Detail!$D:$D,20,Detail!$C:$C,1)</f>
        <v>0</v>
      </c>
      <c r="CU215" s="24">
        <f>SUMIFS(Detail!V:V,Detail!$A:$A,$B215,Detail!$D:$D,20,Detail!$C:$C,2)</f>
        <v>0</v>
      </c>
      <c r="CV215" s="24">
        <f>SUMIFS(Detail!V:V,Detail!$A:$A,$B215,Detail!$D:$D,20,Detail!$C:$C,3)</f>
        <v>0</v>
      </c>
      <c r="CW215" s="24">
        <f>SUMIFS(Detail!V:V,Detail!$A:$A,$B215,Detail!$D:$D,20,Detail!$C:$C,4)</f>
        <v>0</v>
      </c>
      <c r="CX215" s="33">
        <f t="shared" si="376"/>
        <v>0</v>
      </c>
      <c r="CY215" s="24">
        <f>SUMIFS(Detail!V:V,Detail!$A:$A,$B215,Detail!$D:$D,21,Detail!$C:$C,1)</f>
        <v>0</v>
      </c>
      <c r="CZ215" s="24">
        <f>SUMIFS(Detail!V:V,Detail!$A:$A,$B215,Detail!$D:$D,21,Detail!$C:$C,2)</f>
        <v>0</v>
      </c>
      <c r="DA215" s="24">
        <f>SUMIFS(Detail!V:V,Detail!$A:$A,$B215,Detail!$D:$D,21,Detail!$C:$C,3)</f>
        <v>0</v>
      </c>
      <c r="DB215" s="24">
        <f>SUMIFS(Detail!V:V,Detail!$A:$A,$B215,Detail!$D:$D,21,Detail!$C:$C,4)</f>
        <v>0</v>
      </c>
      <c r="DC215" s="33">
        <f t="shared" si="377"/>
        <v>0</v>
      </c>
      <c r="DD215" s="86">
        <f>SUMIFS(Detail!V:V,Detail!$A:$A,$B215,Detail!$B:$B,"&gt;60")</f>
        <v>6885000</v>
      </c>
    </row>
    <row r="216" spans="1:108" x14ac:dyDescent="0.25">
      <c r="A216" t="s">
        <v>5457</v>
      </c>
      <c r="B216" s="32" t="s">
        <v>5128</v>
      </c>
      <c r="C216" s="24">
        <f>SUMIFS(Detail!V:V,Detail!$A:$A,$B216,Detail!$D:$D,1,Detail!$C:$C,1)</f>
        <v>0</v>
      </c>
      <c r="D216" s="24">
        <f>SUMIFS(Detail!V:V,Detail!$A:$A,$B216,Detail!$D:$D,1,Detail!$C:$C,2)</f>
        <v>0</v>
      </c>
      <c r="E216" s="24">
        <f>SUMIFS(Detail!V:V,Detail!$A:$A,$B216,Detail!$D:$D,1,Detail!$C:$C,3)</f>
        <v>0</v>
      </c>
      <c r="F216" s="24">
        <f>SUMIFS(Detail!V:V,Detail!$A:$A,$B216,Detail!$D:$D,1,Detail!$C:$C,4)</f>
        <v>0</v>
      </c>
      <c r="G216" s="33">
        <f t="shared" si="357"/>
        <v>0</v>
      </c>
      <c r="H216" s="24">
        <f>SUMIFS(Detail!V:V,Detail!$A:$A,$B216,Detail!$D:$D,2,Detail!$C:$C,1)</f>
        <v>31249.999999999996</v>
      </c>
      <c r="I216" s="24">
        <f>SUMIFS(Detail!V:V,Detail!$A:$A,$B216,Detail!$D:$D,2,Detail!$C:$C,2)</f>
        <v>187500</v>
      </c>
      <c r="J216" s="24">
        <f>SUMIFS(Detail!V:V,Detail!$A:$A,$B216,Detail!$D:$D,2,Detail!$C:$C,3)</f>
        <v>812500</v>
      </c>
      <c r="K216" s="24">
        <f>SUMIFS(Detail!V:V,Detail!$A:$A,$B216,Detail!$D:$D,2,Detail!$C:$C,4)</f>
        <v>1912500</v>
      </c>
      <c r="L216" s="33">
        <f t="shared" si="358"/>
        <v>2943750</v>
      </c>
      <c r="M216" s="24">
        <f>SUMIFS(Detail!V:V,Detail!$A:$A,$B216,Detail!$D:$D,3,Detail!$C:$C,1)</f>
        <v>3201250</v>
      </c>
      <c r="N216" s="24">
        <f>SUMIFS(Detail!V:V,Detail!$A:$A,$B216,Detail!$D:$D,3,Detail!$C:$C,2)</f>
        <v>4629000</v>
      </c>
      <c r="O216" s="24">
        <f>SUMIFS(Detail!V:V,Detail!$A:$A,$B216,Detail!$D:$D,3,Detail!$C:$C,3)</f>
        <v>5904800</v>
      </c>
      <c r="P216" s="24">
        <f>SUMIFS(Detail!V:V,Detail!$A:$A,$B216,Detail!$D:$D,3,Detail!$C:$C,4)</f>
        <v>7085759.9999999981</v>
      </c>
      <c r="Q216" s="33">
        <f t="shared" si="359"/>
        <v>20820810</v>
      </c>
      <c r="R216" s="24">
        <f>SUMIFS(Detail!V:V,Detail!$A:$A,$B216,Detail!$D:$D,4,Detail!$C:$C,1)</f>
        <v>8502912</v>
      </c>
      <c r="S216" s="24">
        <f>SUMIFS(Detail!V:V,Detail!$A:$A,$B216,Detail!$D:$D,4,Detail!$C:$C,2)</f>
        <v>10203494.4</v>
      </c>
      <c r="T216" s="24">
        <f>SUMIFS(Detail!V:V,Detail!$A:$A,$B216,Detail!$D:$D,4,Detail!$C:$C,3)</f>
        <v>12244193.279999997</v>
      </c>
      <c r="U216" s="24">
        <f>SUMIFS(Detail!V:V,Detail!$A:$A,$B216,Detail!$D:$D,4,Detail!$C:$C,4)</f>
        <v>14693031.935999997</v>
      </c>
      <c r="V216" s="33">
        <f t="shared" si="360"/>
        <v>45643631.615999997</v>
      </c>
      <c r="W216" s="24">
        <f>SUMIFS(Detail!V:V,Detail!$A:$A,$B216,Detail!$D:$D,5,Detail!$C:$C,1)</f>
        <v>15868474.490880001</v>
      </c>
      <c r="X216" s="24">
        <f>SUMIFS(Detail!V:V,Detail!$A:$A,$B216,Detail!$D:$D,5,Detail!$C:$C,2)</f>
        <v>19042169.389056001</v>
      </c>
      <c r="Y216" s="24">
        <f>SUMIFS(Detail!V:V,Detail!$A:$A,$B216,Detail!$D:$D,5,Detail!$C:$C,3)</f>
        <v>22850603.266867206</v>
      </c>
      <c r="Z216" s="24">
        <f>SUMIFS(Detail!V:V,Detail!$A:$A,$B216,Detail!$D:$D,5,Detail!$C:$C,4)</f>
        <v>27420723.920240633</v>
      </c>
      <c r="AA216" s="33">
        <f t="shared" si="361"/>
        <v>85181971.067043841</v>
      </c>
      <c r="AB216" s="24">
        <f>SUMIFS(Detail!V:V,Detail!$A:$A,$B216,Detail!$D:$D,6,Detail!$C:$C,1)</f>
        <v>27127235.613818869</v>
      </c>
      <c r="AC216" s="24">
        <f>SUMIFS(Detail!V:V,Detail!$A:$A,$B216,Detail!$D:$D,6,Detail!$C:$C,2)</f>
        <v>20997416.555642877</v>
      </c>
      <c r="AD216" s="24">
        <f>SUMIFS(Detail!V:V,Detail!$A:$A,$B216,Detail!$D:$D,6,Detail!$C:$C,3)</f>
        <v>13641633.685831679</v>
      </c>
      <c r="AE216" s="24">
        <f>SUMIFS(Detail!V:V,Detail!$A:$A,$B216,Detail!$D:$D,6,Detail!$C:$C,4)</f>
        <v>4814694.2420582389</v>
      </c>
      <c r="AF216" s="33">
        <f t="shared" si="362"/>
        <v>66580980.097351663</v>
      </c>
      <c r="AG216" s="24">
        <f>SUMIFS(Detail!V:V,Detail!$A:$A,$B216,Detail!$D:$D,7,Detail!$C:$C,1)</f>
        <v>0</v>
      </c>
      <c r="AH216" s="24">
        <f>SUMIFS(Detail!V:V,Detail!$A:$A,$B216,Detail!$D:$D,7,Detail!$C:$C,2)</f>
        <v>0</v>
      </c>
      <c r="AI216" s="24">
        <f>SUMIFS(Detail!V:V,Detail!$A:$A,$B216,Detail!$D:$D,7,Detail!$C:$C,3)</f>
        <v>0</v>
      </c>
      <c r="AJ216" s="24">
        <f>SUMIFS(Detail!V:V,Detail!$A:$A,$B216,Detail!$D:$D,7,Detail!$C:$C,4)</f>
        <v>0</v>
      </c>
      <c r="AK216" s="33">
        <f t="shared" si="363"/>
        <v>0</v>
      </c>
      <c r="AL216" s="24">
        <f>SUMIFS(Detail!V:V,Detail!$A:$A,$B216,Detail!$D:$D,8,Detail!$C:$C,1)</f>
        <v>0</v>
      </c>
      <c r="AM216" s="24">
        <f>SUMIFS(Detail!V:V,Detail!$A:$A,$B216,Detail!$D:$D,8,Detail!$C:$C,2)</f>
        <v>0</v>
      </c>
      <c r="AN216" s="24">
        <f>SUMIFS(Detail!V:V,Detail!$A:$A,$B216,Detail!$D:$D,8,Detail!$C:$C,3)</f>
        <v>0</v>
      </c>
      <c r="AO216" s="24">
        <f>SUMIFS(Detail!V:V,Detail!$A:$A,$B216,Detail!$D:$D,8,Detail!$C:$C,4)</f>
        <v>0</v>
      </c>
      <c r="AP216" s="33">
        <f t="shared" si="364"/>
        <v>0</v>
      </c>
      <c r="AQ216" s="24">
        <f>SUMIFS(Detail!V:V,Detail!$A:$A,$B216,Detail!$D:$D,9,Detail!$C:$C,1)</f>
        <v>0</v>
      </c>
      <c r="AR216" s="24">
        <f>SUMIFS(Detail!V:V,Detail!$A:$A,$B216,Detail!$D:$D,9,Detail!$C:$C,2)</f>
        <v>0</v>
      </c>
      <c r="AS216" s="24">
        <f>SUMIFS(Detail!V:V,Detail!$A:$A,$B216,Detail!$D:$D,9,Detail!$C:$C,3)</f>
        <v>0</v>
      </c>
      <c r="AT216" s="24">
        <f>SUMIFS(Detail!V:V,Detail!$A:$A,$B216,Detail!$D:$D,9,Detail!$C:$C,4)</f>
        <v>0</v>
      </c>
      <c r="AU216" s="33">
        <f t="shared" si="365"/>
        <v>0</v>
      </c>
      <c r="AV216" s="24">
        <f>SUMIFS(Detail!V:V,Detail!$A:$A,$B216,Detail!$D:$D,10,Detail!$C:$C,1)</f>
        <v>0</v>
      </c>
      <c r="AW216" s="24">
        <f>SUMIFS(Detail!V:V,Detail!$A:$A,$B216,Detail!$D:$D,10,Detail!$C:$C,2)</f>
        <v>0</v>
      </c>
      <c r="AX216" s="24">
        <f>SUMIFS(Detail!V:V,Detail!$A:$A,$B216,Detail!$D:$D,10,Detail!$C:$C,3)</f>
        <v>0</v>
      </c>
      <c r="AY216" s="24">
        <f>SUMIFS(Detail!V:V,Detail!$A:$A,$B216,Detail!$D:$D,10,Detail!$C:$C,4)</f>
        <v>0</v>
      </c>
      <c r="AZ216" s="33">
        <f t="shared" si="366"/>
        <v>0</v>
      </c>
      <c r="BA216" s="24">
        <f>SUMIFS(Detail!V:V,Detail!$A:$A,$B216,Detail!$D:$D,11,Detail!$C:$C,1)</f>
        <v>0</v>
      </c>
      <c r="BB216" s="24">
        <f>SUMIFS(Detail!V:V,Detail!$A:$A,$B216,Detail!$D:$D,11,Detail!$C:$C,2)</f>
        <v>0</v>
      </c>
      <c r="BC216" s="24">
        <f>SUMIFS(Detail!V:V,Detail!$A:$A,$B216,Detail!$D:$D,11,Detail!$C:$C,3)</f>
        <v>0</v>
      </c>
      <c r="BD216" s="24">
        <f>SUMIFS(Detail!V:V,Detail!$A:$A,$B216,Detail!$D:$D,11,Detail!$C:$C,4)</f>
        <v>0</v>
      </c>
      <c r="BE216" s="33">
        <f t="shared" si="367"/>
        <v>0</v>
      </c>
      <c r="BF216" s="24">
        <f>SUMIFS(Detail!V:V,Detail!$A:$A,$B216,Detail!$D:$D,12,Detail!$C:$C,1)</f>
        <v>0</v>
      </c>
      <c r="BG216" s="24">
        <f>SUMIFS(Detail!V:V,Detail!$A:$A,$B216,Detail!$D:$D,12,Detail!$C:$C,2)</f>
        <v>0</v>
      </c>
      <c r="BH216" s="24">
        <f>SUMIFS(Detail!V:V,Detail!$A:$A,$B216,Detail!$D:$D,12,Detail!$C:$C,3)</f>
        <v>0</v>
      </c>
      <c r="BI216" s="24">
        <f>SUMIFS(Detail!V:V,Detail!$A:$A,$B216,Detail!$D:$D,12,Detail!$C:$C,4)</f>
        <v>0</v>
      </c>
      <c r="BJ216" s="33">
        <f t="shared" si="368"/>
        <v>0</v>
      </c>
      <c r="BK216" s="24">
        <f>SUMIFS(Detail!V:V,Detail!$A:$A,$B216,Detail!$D:$D,13,Detail!$C:$C,1)</f>
        <v>0</v>
      </c>
      <c r="BL216" s="24">
        <f>SUMIFS(Detail!V:V,Detail!$A:$A,$B216,Detail!$D:$D,13,Detail!$C:$C,2)</f>
        <v>0</v>
      </c>
      <c r="BM216" s="24">
        <f>SUMIFS(Detail!V:V,Detail!$A:$A,$B216,Detail!$D:$D,13,Detail!$C:$C,3)</f>
        <v>0</v>
      </c>
      <c r="BN216" s="24">
        <f>SUMIFS(Detail!V:V,Detail!$A:$A,$B216,Detail!$D:$D,13,Detail!$C:$C,4)</f>
        <v>0</v>
      </c>
      <c r="BO216" s="33">
        <f t="shared" si="369"/>
        <v>0</v>
      </c>
      <c r="BP216" s="24">
        <f>SUMIFS(Detail!V:V,Detail!$A:$A,$B216,Detail!$D:$D,14,Detail!$C:$C,1)</f>
        <v>0</v>
      </c>
      <c r="BQ216" s="24">
        <f>SUMIFS(Detail!V:V,Detail!$A:$A,$B216,Detail!$D:$D,14,Detail!$C:$C,2)</f>
        <v>0</v>
      </c>
      <c r="BR216" s="24">
        <f>SUMIFS(Detail!V:V,Detail!$A:$A,$B216,Detail!$D:$D,14,Detail!$C:$C,3)</f>
        <v>0</v>
      </c>
      <c r="BS216" s="24">
        <f>SUMIFS(Detail!V:V,Detail!$A:$A,$B216,Detail!$D:$D,14,Detail!$C:$C,4)</f>
        <v>0</v>
      </c>
      <c r="BT216" s="33">
        <f t="shared" si="370"/>
        <v>0</v>
      </c>
      <c r="BU216" s="24">
        <f>SUMIFS(Detail!V:V,Detail!$A:$A,$B216,Detail!$D:$D,15,Detail!$C:$C,1)</f>
        <v>0</v>
      </c>
      <c r="BV216" s="24">
        <f>SUMIFS(Detail!V:V,Detail!$A:$A,$B216,Detail!$D:$D,15,Detail!$C:$C,2)</f>
        <v>0</v>
      </c>
      <c r="BW216" s="24">
        <f>SUMIFS(Detail!V:V,Detail!$A:$A,$B216,Detail!$D:$D,15,Detail!$C:$C,3)</f>
        <v>0</v>
      </c>
      <c r="BX216" s="24">
        <f>SUMIFS(Detail!V:V,Detail!$A:$A,$B216,Detail!$D:$D,15,Detail!$C:$C,4)</f>
        <v>0</v>
      </c>
      <c r="BY216" s="33">
        <f t="shared" si="371"/>
        <v>0</v>
      </c>
      <c r="BZ216" s="24">
        <f>SUMIFS(Detail!V:V,Detail!$A:$A,$B216,Detail!$D:$D,16,Detail!$C:$C,1)</f>
        <v>0</v>
      </c>
      <c r="CA216" s="24">
        <f>SUMIFS(Detail!V:V,Detail!$A:$A,$B216,Detail!$D:$D,16,Detail!$C:$C,2)</f>
        <v>0</v>
      </c>
      <c r="CB216" s="24">
        <f>SUMIFS(Detail!V:V,Detail!$A:$A,$B216,Detail!$D:$D,16,Detail!$C:$C,3)</f>
        <v>0</v>
      </c>
      <c r="CC216" s="24">
        <f>SUMIFS(Detail!V:V,Detail!$A:$A,$B216,Detail!$D:$D,16,Detail!$C:$C,4)</f>
        <v>0</v>
      </c>
      <c r="CD216" s="33">
        <f t="shared" si="372"/>
        <v>0</v>
      </c>
      <c r="CE216" s="24">
        <f>SUMIFS(Detail!V:V,Detail!$A:$A,$B216,Detail!$D:$D,17,Detail!$C:$C,1)</f>
        <v>0</v>
      </c>
      <c r="CF216" s="24">
        <f>SUMIFS(Detail!V:V,Detail!$A:$A,$B216,Detail!$D:$D,17,Detail!$C:$C,2)</f>
        <v>0</v>
      </c>
      <c r="CG216" s="24">
        <f>SUMIFS(Detail!V:V,Detail!$A:$A,$B216,Detail!$D:$D,17,Detail!$C:$C,3)</f>
        <v>0</v>
      </c>
      <c r="CH216" s="24">
        <f>SUMIFS(Detail!V:V,Detail!$A:$A,$B216,Detail!$D:$D,17,Detail!$C:$C,4)</f>
        <v>0</v>
      </c>
      <c r="CI216" s="33">
        <f t="shared" si="373"/>
        <v>0</v>
      </c>
      <c r="CJ216" s="24">
        <f>SUMIFS(Detail!V:V,Detail!$A:$A,$B216,Detail!$D:$D,18,Detail!$C:$C,1)</f>
        <v>0</v>
      </c>
      <c r="CK216" s="24">
        <f>SUMIFS(Detail!V:V,Detail!$A:$A,$B216,Detail!$D:$D,18,Detail!$C:$C,2)</f>
        <v>0</v>
      </c>
      <c r="CL216" s="24">
        <f>SUMIFS(Detail!V:V,Detail!$A:$A,$B216,Detail!$D:$D,18,Detail!$C:$C,3)</f>
        <v>0</v>
      </c>
      <c r="CM216" s="24">
        <f>SUMIFS(Detail!V:V,Detail!$A:$A,$B216,Detail!$D:$D,18,Detail!$C:$C,4)</f>
        <v>0</v>
      </c>
      <c r="CN216" s="33">
        <f t="shared" si="374"/>
        <v>0</v>
      </c>
      <c r="CO216" s="24">
        <f>SUMIFS(Detail!V:V,Detail!$A:$A,$B216,Detail!$D:$D,19,Detail!$C:$C,1)</f>
        <v>0</v>
      </c>
      <c r="CP216" s="24">
        <f>SUMIFS(Detail!V:V,Detail!$A:$A,$B216,Detail!$D:$D,19,Detail!$C:$C,2)</f>
        <v>0</v>
      </c>
      <c r="CQ216" s="24">
        <f>SUMIFS(Detail!V:V,Detail!$A:$A,$B216,Detail!$D:$D,19,Detail!$C:$C,3)</f>
        <v>0</v>
      </c>
      <c r="CR216" s="24">
        <f>SUMIFS(Detail!V:V,Detail!$A:$A,$B216,Detail!$D:$D,19,Detail!$C:$C,4)</f>
        <v>0</v>
      </c>
      <c r="CS216" s="33">
        <f t="shared" si="375"/>
        <v>0</v>
      </c>
      <c r="CT216" s="24">
        <f>SUMIFS(Detail!V:V,Detail!$A:$A,$B216,Detail!$D:$D,20,Detail!$C:$C,1)</f>
        <v>0</v>
      </c>
      <c r="CU216" s="24">
        <f>SUMIFS(Detail!V:V,Detail!$A:$A,$B216,Detail!$D:$D,20,Detail!$C:$C,2)</f>
        <v>0</v>
      </c>
      <c r="CV216" s="24">
        <f>SUMIFS(Detail!V:V,Detail!$A:$A,$B216,Detail!$D:$D,20,Detail!$C:$C,3)</f>
        <v>0</v>
      </c>
      <c r="CW216" s="24">
        <f>SUMIFS(Detail!V:V,Detail!$A:$A,$B216,Detail!$D:$D,20,Detail!$C:$C,4)</f>
        <v>0</v>
      </c>
      <c r="CX216" s="33">
        <f t="shared" si="376"/>
        <v>0</v>
      </c>
      <c r="CY216" s="24">
        <f>SUMIFS(Detail!V:V,Detail!$A:$A,$B216,Detail!$D:$D,21,Detail!$C:$C,1)</f>
        <v>0</v>
      </c>
      <c r="CZ216" s="24">
        <f>SUMIFS(Detail!V:V,Detail!$A:$A,$B216,Detail!$D:$D,21,Detail!$C:$C,2)</f>
        <v>0</v>
      </c>
      <c r="DA216" s="24">
        <f>SUMIFS(Detail!V:V,Detail!$A:$A,$B216,Detail!$D:$D,21,Detail!$C:$C,3)</f>
        <v>0</v>
      </c>
      <c r="DB216" s="24">
        <f>SUMIFS(Detail!V:V,Detail!$A:$A,$B216,Detail!$D:$D,21,Detail!$C:$C,4)</f>
        <v>0</v>
      </c>
      <c r="DC216" s="33">
        <f t="shared" si="377"/>
        <v>0</v>
      </c>
      <c r="DD216" s="86">
        <f>SUMIFS(Detail!V:V,Detail!$A:$A,$B216,Detail!$B:$B,"&gt;60")</f>
        <v>66580980.09735167</v>
      </c>
    </row>
    <row r="217" spans="1:108" x14ac:dyDescent="0.25">
      <c r="A217" t="s">
        <v>5458</v>
      </c>
      <c r="B217" s="32" t="s">
        <v>5129</v>
      </c>
      <c r="C217" s="24">
        <f>SUMIFS(Detail!V:V,Detail!$A:$A,$B217,Detail!$D:$D,1,Detail!$C:$C,1)</f>
        <v>0</v>
      </c>
      <c r="D217" s="24">
        <f>SUMIFS(Detail!V:V,Detail!$A:$A,$B217,Detail!$D:$D,1,Detail!$C:$C,2)</f>
        <v>0</v>
      </c>
      <c r="E217" s="24">
        <f>SUMIFS(Detail!V:V,Detail!$A:$A,$B217,Detail!$D:$D,1,Detail!$C:$C,3)</f>
        <v>0</v>
      </c>
      <c r="F217" s="24">
        <f>SUMIFS(Detail!V:V,Detail!$A:$A,$B217,Detail!$D:$D,1,Detail!$C:$C,4)</f>
        <v>0</v>
      </c>
      <c r="G217" s="33">
        <f t="shared" si="357"/>
        <v>0</v>
      </c>
      <c r="H217" s="24">
        <f>SUMIFS(Detail!V:V,Detail!$A:$A,$B217,Detail!$D:$D,2,Detail!$C:$C,1)</f>
        <v>7812.4999999999991</v>
      </c>
      <c r="I217" s="24">
        <f>SUMIFS(Detail!V:V,Detail!$A:$A,$B217,Detail!$D:$D,2,Detail!$C:$C,2)</f>
        <v>46875</v>
      </c>
      <c r="J217" s="24">
        <f>SUMIFS(Detail!V:V,Detail!$A:$A,$B217,Detail!$D:$D,2,Detail!$C:$C,3)</f>
        <v>203125</v>
      </c>
      <c r="K217" s="24">
        <f>SUMIFS(Detail!V:V,Detail!$A:$A,$B217,Detail!$D:$D,2,Detail!$C:$C,4)</f>
        <v>478125</v>
      </c>
      <c r="L217" s="33">
        <f t="shared" si="358"/>
        <v>735937.5</v>
      </c>
      <c r="M217" s="24">
        <f>SUMIFS(Detail!V:V,Detail!$A:$A,$B217,Detail!$D:$D,3,Detail!$C:$C,1)</f>
        <v>800312.5</v>
      </c>
      <c r="N217" s="24">
        <f>SUMIFS(Detail!V:V,Detail!$A:$A,$B217,Detail!$D:$D,3,Detail!$C:$C,2)</f>
        <v>1157250</v>
      </c>
      <c r="O217" s="24">
        <f>SUMIFS(Detail!V:V,Detail!$A:$A,$B217,Detail!$D:$D,3,Detail!$C:$C,3)</f>
        <v>1476200</v>
      </c>
      <c r="P217" s="24">
        <f>SUMIFS(Detail!V:V,Detail!$A:$A,$B217,Detail!$D:$D,3,Detail!$C:$C,4)</f>
        <v>1771439.9999999995</v>
      </c>
      <c r="Q217" s="33">
        <f t="shared" si="359"/>
        <v>5205202.5</v>
      </c>
      <c r="R217" s="24">
        <f>SUMIFS(Detail!V:V,Detail!$A:$A,$B217,Detail!$D:$D,4,Detail!$C:$C,1)</f>
        <v>2125728</v>
      </c>
      <c r="S217" s="24">
        <f>SUMIFS(Detail!V:V,Detail!$A:$A,$B217,Detail!$D:$D,4,Detail!$C:$C,2)</f>
        <v>2550873.6</v>
      </c>
      <c r="T217" s="24">
        <f>SUMIFS(Detail!V:V,Detail!$A:$A,$B217,Detail!$D:$D,4,Detail!$C:$C,3)</f>
        <v>3061048.3199999994</v>
      </c>
      <c r="U217" s="24">
        <f>SUMIFS(Detail!V:V,Detail!$A:$A,$B217,Detail!$D:$D,4,Detail!$C:$C,4)</f>
        <v>3673257.9839999992</v>
      </c>
      <c r="V217" s="33">
        <f t="shared" si="360"/>
        <v>11410907.903999999</v>
      </c>
      <c r="W217" s="24">
        <f>SUMIFS(Detail!V:V,Detail!$A:$A,$B217,Detail!$D:$D,5,Detail!$C:$C,1)</f>
        <v>3967118.6227200003</v>
      </c>
      <c r="X217" s="24">
        <f>SUMIFS(Detail!V:V,Detail!$A:$A,$B217,Detail!$D:$D,5,Detail!$C:$C,2)</f>
        <v>4760542.3472640002</v>
      </c>
      <c r="Y217" s="24">
        <f>SUMIFS(Detail!V:V,Detail!$A:$A,$B217,Detail!$D:$D,5,Detail!$C:$C,3)</f>
        <v>5712650.8167168014</v>
      </c>
      <c r="Z217" s="24">
        <f>SUMIFS(Detail!V:V,Detail!$A:$A,$B217,Detail!$D:$D,5,Detail!$C:$C,4)</f>
        <v>6855180.9800601583</v>
      </c>
      <c r="AA217" s="33">
        <f t="shared" si="361"/>
        <v>21295492.76676096</v>
      </c>
      <c r="AB217" s="24">
        <f>SUMIFS(Detail!V:V,Detail!$A:$A,$B217,Detail!$D:$D,6,Detail!$C:$C,1)</f>
        <v>6781808.9034547172</v>
      </c>
      <c r="AC217" s="24">
        <f>SUMIFS(Detail!V:V,Detail!$A:$A,$B217,Detail!$D:$D,6,Detail!$C:$C,2)</f>
        <v>5249354.1389107192</v>
      </c>
      <c r="AD217" s="24">
        <f>SUMIFS(Detail!V:V,Detail!$A:$A,$B217,Detail!$D:$D,6,Detail!$C:$C,3)</f>
        <v>3410408.4214579198</v>
      </c>
      <c r="AE217" s="24">
        <f>SUMIFS(Detail!V:V,Detail!$A:$A,$B217,Detail!$D:$D,6,Detail!$C:$C,4)</f>
        <v>1203673.5605145597</v>
      </c>
      <c r="AF217" s="33">
        <f t="shared" si="362"/>
        <v>16645245.024337916</v>
      </c>
      <c r="AG217" s="24">
        <f>SUMIFS(Detail!V:V,Detail!$A:$A,$B217,Detail!$D:$D,7,Detail!$C:$C,1)</f>
        <v>0</v>
      </c>
      <c r="AH217" s="24">
        <f>SUMIFS(Detail!V:V,Detail!$A:$A,$B217,Detail!$D:$D,7,Detail!$C:$C,2)</f>
        <v>0</v>
      </c>
      <c r="AI217" s="24">
        <f>SUMIFS(Detail!V:V,Detail!$A:$A,$B217,Detail!$D:$D,7,Detail!$C:$C,3)</f>
        <v>0</v>
      </c>
      <c r="AJ217" s="24">
        <f>SUMIFS(Detail!V:V,Detail!$A:$A,$B217,Detail!$D:$D,7,Detail!$C:$C,4)</f>
        <v>0</v>
      </c>
      <c r="AK217" s="33">
        <f t="shared" si="363"/>
        <v>0</v>
      </c>
      <c r="AL217" s="24">
        <f>SUMIFS(Detail!V:V,Detail!$A:$A,$B217,Detail!$D:$D,8,Detail!$C:$C,1)</f>
        <v>0</v>
      </c>
      <c r="AM217" s="24">
        <f>SUMIFS(Detail!V:V,Detail!$A:$A,$B217,Detail!$D:$D,8,Detail!$C:$C,2)</f>
        <v>0</v>
      </c>
      <c r="AN217" s="24">
        <f>SUMIFS(Detail!V:V,Detail!$A:$A,$B217,Detail!$D:$D,8,Detail!$C:$C,3)</f>
        <v>0</v>
      </c>
      <c r="AO217" s="24">
        <f>SUMIFS(Detail!V:V,Detail!$A:$A,$B217,Detail!$D:$D,8,Detail!$C:$C,4)</f>
        <v>0</v>
      </c>
      <c r="AP217" s="33">
        <f t="shared" si="364"/>
        <v>0</v>
      </c>
      <c r="AQ217" s="24">
        <f>SUMIFS(Detail!V:V,Detail!$A:$A,$B217,Detail!$D:$D,9,Detail!$C:$C,1)</f>
        <v>0</v>
      </c>
      <c r="AR217" s="24">
        <f>SUMIFS(Detail!V:V,Detail!$A:$A,$B217,Detail!$D:$D,9,Detail!$C:$C,2)</f>
        <v>0</v>
      </c>
      <c r="AS217" s="24">
        <f>SUMIFS(Detail!V:V,Detail!$A:$A,$B217,Detail!$D:$D,9,Detail!$C:$C,3)</f>
        <v>0</v>
      </c>
      <c r="AT217" s="24">
        <f>SUMIFS(Detail!V:V,Detail!$A:$A,$B217,Detail!$D:$D,9,Detail!$C:$C,4)</f>
        <v>0</v>
      </c>
      <c r="AU217" s="33">
        <f t="shared" si="365"/>
        <v>0</v>
      </c>
      <c r="AV217" s="24">
        <f>SUMIFS(Detail!V:V,Detail!$A:$A,$B217,Detail!$D:$D,10,Detail!$C:$C,1)</f>
        <v>0</v>
      </c>
      <c r="AW217" s="24">
        <f>SUMIFS(Detail!V:V,Detail!$A:$A,$B217,Detail!$D:$D,10,Detail!$C:$C,2)</f>
        <v>0</v>
      </c>
      <c r="AX217" s="24">
        <f>SUMIFS(Detail!V:V,Detail!$A:$A,$B217,Detail!$D:$D,10,Detail!$C:$C,3)</f>
        <v>0</v>
      </c>
      <c r="AY217" s="24">
        <f>SUMIFS(Detail!V:V,Detail!$A:$A,$B217,Detail!$D:$D,10,Detail!$C:$C,4)</f>
        <v>0</v>
      </c>
      <c r="AZ217" s="33">
        <f t="shared" si="366"/>
        <v>0</v>
      </c>
      <c r="BA217" s="24">
        <f>SUMIFS(Detail!V:V,Detail!$A:$A,$B217,Detail!$D:$D,11,Detail!$C:$C,1)</f>
        <v>0</v>
      </c>
      <c r="BB217" s="24">
        <f>SUMIFS(Detail!V:V,Detail!$A:$A,$B217,Detail!$D:$D,11,Detail!$C:$C,2)</f>
        <v>0</v>
      </c>
      <c r="BC217" s="24">
        <f>SUMIFS(Detail!V:V,Detail!$A:$A,$B217,Detail!$D:$D,11,Detail!$C:$C,3)</f>
        <v>0</v>
      </c>
      <c r="BD217" s="24">
        <f>SUMIFS(Detail!V:V,Detail!$A:$A,$B217,Detail!$D:$D,11,Detail!$C:$C,4)</f>
        <v>0</v>
      </c>
      <c r="BE217" s="33">
        <f t="shared" si="367"/>
        <v>0</v>
      </c>
      <c r="BF217" s="24">
        <f>SUMIFS(Detail!V:V,Detail!$A:$A,$B217,Detail!$D:$D,12,Detail!$C:$C,1)</f>
        <v>0</v>
      </c>
      <c r="BG217" s="24">
        <f>SUMIFS(Detail!V:V,Detail!$A:$A,$B217,Detail!$D:$D,12,Detail!$C:$C,2)</f>
        <v>0</v>
      </c>
      <c r="BH217" s="24">
        <f>SUMIFS(Detail!V:V,Detail!$A:$A,$B217,Detail!$D:$D,12,Detail!$C:$C,3)</f>
        <v>0</v>
      </c>
      <c r="BI217" s="24">
        <f>SUMIFS(Detail!V:V,Detail!$A:$A,$B217,Detail!$D:$D,12,Detail!$C:$C,4)</f>
        <v>0</v>
      </c>
      <c r="BJ217" s="33">
        <f t="shared" si="368"/>
        <v>0</v>
      </c>
      <c r="BK217" s="24">
        <f>SUMIFS(Detail!V:V,Detail!$A:$A,$B217,Detail!$D:$D,13,Detail!$C:$C,1)</f>
        <v>0</v>
      </c>
      <c r="BL217" s="24">
        <f>SUMIFS(Detail!V:V,Detail!$A:$A,$B217,Detail!$D:$D,13,Detail!$C:$C,2)</f>
        <v>0</v>
      </c>
      <c r="BM217" s="24">
        <f>SUMIFS(Detail!V:V,Detail!$A:$A,$B217,Detail!$D:$D,13,Detail!$C:$C,3)</f>
        <v>0</v>
      </c>
      <c r="BN217" s="24">
        <f>SUMIFS(Detail!V:V,Detail!$A:$A,$B217,Detail!$D:$D,13,Detail!$C:$C,4)</f>
        <v>0</v>
      </c>
      <c r="BO217" s="33">
        <f t="shared" si="369"/>
        <v>0</v>
      </c>
      <c r="BP217" s="24">
        <f>SUMIFS(Detail!V:V,Detail!$A:$A,$B217,Detail!$D:$D,14,Detail!$C:$C,1)</f>
        <v>0</v>
      </c>
      <c r="BQ217" s="24">
        <f>SUMIFS(Detail!V:V,Detail!$A:$A,$B217,Detail!$D:$D,14,Detail!$C:$C,2)</f>
        <v>0</v>
      </c>
      <c r="BR217" s="24">
        <f>SUMIFS(Detail!V:V,Detail!$A:$A,$B217,Detail!$D:$D,14,Detail!$C:$C,3)</f>
        <v>0</v>
      </c>
      <c r="BS217" s="24">
        <f>SUMIFS(Detail!V:V,Detail!$A:$A,$B217,Detail!$D:$D,14,Detail!$C:$C,4)</f>
        <v>0</v>
      </c>
      <c r="BT217" s="33">
        <f t="shared" si="370"/>
        <v>0</v>
      </c>
      <c r="BU217" s="24">
        <f>SUMIFS(Detail!V:V,Detail!$A:$A,$B217,Detail!$D:$D,15,Detail!$C:$C,1)</f>
        <v>0</v>
      </c>
      <c r="BV217" s="24">
        <f>SUMIFS(Detail!V:V,Detail!$A:$A,$B217,Detail!$D:$D,15,Detail!$C:$C,2)</f>
        <v>0</v>
      </c>
      <c r="BW217" s="24">
        <f>SUMIFS(Detail!V:V,Detail!$A:$A,$B217,Detail!$D:$D,15,Detail!$C:$C,3)</f>
        <v>0</v>
      </c>
      <c r="BX217" s="24">
        <f>SUMIFS(Detail!V:V,Detail!$A:$A,$B217,Detail!$D:$D,15,Detail!$C:$C,4)</f>
        <v>0</v>
      </c>
      <c r="BY217" s="33">
        <f t="shared" si="371"/>
        <v>0</v>
      </c>
      <c r="BZ217" s="24">
        <f>SUMIFS(Detail!V:V,Detail!$A:$A,$B217,Detail!$D:$D,16,Detail!$C:$C,1)</f>
        <v>0</v>
      </c>
      <c r="CA217" s="24">
        <f>SUMIFS(Detail!V:V,Detail!$A:$A,$B217,Detail!$D:$D,16,Detail!$C:$C,2)</f>
        <v>0</v>
      </c>
      <c r="CB217" s="24">
        <f>SUMIFS(Detail!V:V,Detail!$A:$A,$B217,Detail!$D:$D,16,Detail!$C:$C,3)</f>
        <v>0</v>
      </c>
      <c r="CC217" s="24">
        <f>SUMIFS(Detail!V:V,Detail!$A:$A,$B217,Detail!$D:$D,16,Detail!$C:$C,4)</f>
        <v>0</v>
      </c>
      <c r="CD217" s="33">
        <f t="shared" si="372"/>
        <v>0</v>
      </c>
      <c r="CE217" s="24">
        <f>SUMIFS(Detail!V:V,Detail!$A:$A,$B217,Detail!$D:$D,17,Detail!$C:$C,1)</f>
        <v>0</v>
      </c>
      <c r="CF217" s="24">
        <f>SUMIFS(Detail!V:V,Detail!$A:$A,$B217,Detail!$D:$D,17,Detail!$C:$C,2)</f>
        <v>0</v>
      </c>
      <c r="CG217" s="24">
        <f>SUMIFS(Detail!V:V,Detail!$A:$A,$B217,Detail!$D:$D,17,Detail!$C:$C,3)</f>
        <v>0</v>
      </c>
      <c r="CH217" s="24">
        <f>SUMIFS(Detail!V:V,Detail!$A:$A,$B217,Detail!$D:$D,17,Detail!$C:$C,4)</f>
        <v>0</v>
      </c>
      <c r="CI217" s="33">
        <f t="shared" si="373"/>
        <v>0</v>
      </c>
      <c r="CJ217" s="24">
        <f>SUMIFS(Detail!V:V,Detail!$A:$A,$B217,Detail!$D:$D,18,Detail!$C:$C,1)</f>
        <v>0</v>
      </c>
      <c r="CK217" s="24">
        <f>SUMIFS(Detail!V:V,Detail!$A:$A,$B217,Detail!$D:$D,18,Detail!$C:$C,2)</f>
        <v>0</v>
      </c>
      <c r="CL217" s="24">
        <f>SUMIFS(Detail!V:V,Detail!$A:$A,$B217,Detail!$D:$D,18,Detail!$C:$C,3)</f>
        <v>0</v>
      </c>
      <c r="CM217" s="24">
        <f>SUMIFS(Detail!V:V,Detail!$A:$A,$B217,Detail!$D:$D,18,Detail!$C:$C,4)</f>
        <v>0</v>
      </c>
      <c r="CN217" s="33">
        <f t="shared" si="374"/>
        <v>0</v>
      </c>
      <c r="CO217" s="24">
        <f>SUMIFS(Detail!V:V,Detail!$A:$A,$B217,Detail!$D:$D,19,Detail!$C:$C,1)</f>
        <v>0</v>
      </c>
      <c r="CP217" s="24">
        <f>SUMIFS(Detail!V:V,Detail!$A:$A,$B217,Detail!$D:$D,19,Detail!$C:$C,2)</f>
        <v>0</v>
      </c>
      <c r="CQ217" s="24">
        <f>SUMIFS(Detail!V:V,Detail!$A:$A,$B217,Detail!$D:$D,19,Detail!$C:$C,3)</f>
        <v>0</v>
      </c>
      <c r="CR217" s="24">
        <f>SUMIFS(Detail!V:V,Detail!$A:$A,$B217,Detail!$D:$D,19,Detail!$C:$C,4)</f>
        <v>0</v>
      </c>
      <c r="CS217" s="33">
        <f t="shared" si="375"/>
        <v>0</v>
      </c>
      <c r="CT217" s="24">
        <f>SUMIFS(Detail!V:V,Detail!$A:$A,$B217,Detail!$D:$D,20,Detail!$C:$C,1)</f>
        <v>0</v>
      </c>
      <c r="CU217" s="24">
        <f>SUMIFS(Detail!V:V,Detail!$A:$A,$B217,Detail!$D:$D,20,Detail!$C:$C,2)</f>
        <v>0</v>
      </c>
      <c r="CV217" s="24">
        <f>SUMIFS(Detail!V:V,Detail!$A:$A,$B217,Detail!$D:$D,20,Detail!$C:$C,3)</f>
        <v>0</v>
      </c>
      <c r="CW217" s="24">
        <f>SUMIFS(Detail!V:V,Detail!$A:$A,$B217,Detail!$D:$D,20,Detail!$C:$C,4)</f>
        <v>0</v>
      </c>
      <c r="CX217" s="33">
        <f t="shared" si="376"/>
        <v>0</v>
      </c>
      <c r="CY217" s="24">
        <f>SUMIFS(Detail!V:V,Detail!$A:$A,$B217,Detail!$D:$D,21,Detail!$C:$C,1)</f>
        <v>0</v>
      </c>
      <c r="CZ217" s="24">
        <f>SUMIFS(Detail!V:V,Detail!$A:$A,$B217,Detail!$D:$D,21,Detail!$C:$C,2)</f>
        <v>0</v>
      </c>
      <c r="DA217" s="24">
        <f>SUMIFS(Detail!V:V,Detail!$A:$A,$B217,Detail!$D:$D,21,Detail!$C:$C,3)</f>
        <v>0</v>
      </c>
      <c r="DB217" s="24">
        <f>SUMIFS(Detail!V:V,Detail!$A:$A,$B217,Detail!$D:$D,21,Detail!$C:$C,4)</f>
        <v>0</v>
      </c>
      <c r="DC217" s="33">
        <f t="shared" si="377"/>
        <v>0</v>
      </c>
      <c r="DD217" s="86">
        <f>SUMIFS(Detail!V:V,Detail!$A:$A,$B217,Detail!$B:$B,"&gt;60")</f>
        <v>16645245.024337918</v>
      </c>
    </row>
    <row r="218" spans="1:108" x14ac:dyDescent="0.25">
      <c r="A218" t="s">
        <v>4187</v>
      </c>
      <c r="B218" s="87" t="s">
        <v>5459</v>
      </c>
      <c r="C218" s="88">
        <f>SUM(C208:C217)</f>
        <v>0</v>
      </c>
      <c r="D218" s="88">
        <f>SUM(D208:D217)</f>
        <v>0</v>
      </c>
      <c r="E218" s="88">
        <f>SUM(E208:E217)</f>
        <v>3756000</v>
      </c>
      <c r="F218" s="88">
        <f>SUM(F208:F217)</f>
        <v>6736500</v>
      </c>
      <c r="G218" s="89">
        <f t="shared" si="357"/>
        <v>10492500</v>
      </c>
      <c r="H218" s="88">
        <f>SUM(H208:H217)</f>
        <v>8532612.5</v>
      </c>
      <c r="I218" s="88">
        <f>SUM(I208:I217)</f>
        <v>13297725</v>
      </c>
      <c r="J218" s="88">
        <f>SUM(J208:J217)</f>
        <v>18643775</v>
      </c>
      <c r="K218" s="88">
        <f>SUM(K208:K217)</f>
        <v>21693775</v>
      </c>
      <c r="L218" s="89">
        <f t="shared" si="358"/>
        <v>62167887.5</v>
      </c>
      <c r="M218" s="88">
        <f>SUM(M208:M217)</f>
        <v>21810862.5</v>
      </c>
      <c r="N218" s="88">
        <f>SUM(N208:N217)</f>
        <v>25811181.25</v>
      </c>
      <c r="O218" s="88">
        <f>SUM(O208:O217)</f>
        <v>30924683.75</v>
      </c>
      <c r="P218" s="88">
        <f>SUM(P208:P217)</f>
        <v>37422903.75</v>
      </c>
      <c r="Q218" s="89">
        <f t="shared" si="359"/>
        <v>115969631.25</v>
      </c>
      <c r="R218" s="88">
        <f>SUM(R208:R217)</f>
        <v>40216640</v>
      </c>
      <c r="S218" s="88">
        <f>SUM(S208:S217)</f>
        <v>42758618</v>
      </c>
      <c r="T218" s="88">
        <f>SUM(T208:T217)</f>
        <v>47854187.100000001</v>
      </c>
      <c r="U218" s="88">
        <f>SUM(U208:U217)</f>
        <v>56643677.419999994</v>
      </c>
      <c r="V218" s="89">
        <f t="shared" si="360"/>
        <v>187473122.51999998</v>
      </c>
      <c r="W218" s="88">
        <f>SUM(W208:W217)</f>
        <v>65846704.176100001</v>
      </c>
      <c r="X218" s="88">
        <f>SUM(X208:X217)</f>
        <v>76654135.298820004</v>
      </c>
      <c r="Y218" s="88">
        <f>SUM(Y208:Y217)</f>
        <v>80917525.521084011</v>
      </c>
      <c r="Z218" s="88">
        <f>SUM(Z208:Z217)</f>
        <v>91093261.747175783</v>
      </c>
      <c r="AA218" s="89">
        <f t="shared" si="361"/>
        <v>314511626.7431798</v>
      </c>
      <c r="AB218" s="88">
        <f>SUM(AB208:AB217)</f>
        <v>71942428.801648587</v>
      </c>
      <c r="AC218" s="88">
        <f>SUM(AC208:AC217)</f>
        <v>36323958.194553599</v>
      </c>
      <c r="AD218" s="88">
        <f>SUM(AD208:AD217)</f>
        <v>22747354.607289601</v>
      </c>
      <c r="AE218" s="88">
        <f>SUM(AE208:AE217)</f>
        <v>8358367.8025727989</v>
      </c>
      <c r="AF218" s="89">
        <f t="shared" si="362"/>
        <v>139372109.40606457</v>
      </c>
      <c r="AG218" s="88">
        <f>SUM(AG208:AG217)</f>
        <v>0</v>
      </c>
      <c r="AH218" s="88">
        <f>SUM(AH208:AH217)</f>
        <v>0</v>
      </c>
      <c r="AI218" s="88">
        <f>SUM(AI208:AI217)</f>
        <v>0</v>
      </c>
      <c r="AJ218" s="88">
        <f>SUM(AJ208:AJ217)</f>
        <v>0</v>
      </c>
      <c r="AK218" s="89">
        <f t="shared" si="363"/>
        <v>0</v>
      </c>
      <c r="AL218" s="88">
        <f>SUM(AL208:AL217)</f>
        <v>0</v>
      </c>
      <c r="AM218" s="88">
        <f>SUM(AM208:AM217)</f>
        <v>0</v>
      </c>
      <c r="AN218" s="88">
        <f>SUM(AN208:AN217)</f>
        <v>0</v>
      </c>
      <c r="AO218" s="88">
        <f>SUM(AO208:AO217)</f>
        <v>0</v>
      </c>
      <c r="AP218" s="89">
        <f t="shared" si="364"/>
        <v>0</v>
      </c>
      <c r="AQ218" s="88">
        <f>SUM(AQ208:AQ217)</f>
        <v>0</v>
      </c>
      <c r="AR218" s="88">
        <f>SUM(AR208:AR217)</f>
        <v>0</v>
      </c>
      <c r="AS218" s="88">
        <f>SUM(AS208:AS217)</f>
        <v>0</v>
      </c>
      <c r="AT218" s="88">
        <f>SUM(AT208:AT217)</f>
        <v>0</v>
      </c>
      <c r="AU218" s="89">
        <f t="shared" si="365"/>
        <v>0</v>
      </c>
      <c r="AV218" s="88">
        <f>SUM(AV208:AV217)</f>
        <v>0</v>
      </c>
      <c r="AW218" s="88">
        <f>SUM(AW208:AW217)</f>
        <v>0</v>
      </c>
      <c r="AX218" s="88">
        <f>SUM(AX208:AX217)</f>
        <v>0</v>
      </c>
      <c r="AY218" s="88">
        <f>SUM(AY208:AY217)</f>
        <v>0</v>
      </c>
      <c r="AZ218" s="89">
        <f t="shared" si="366"/>
        <v>0</v>
      </c>
      <c r="BA218" s="88">
        <f>SUM(BA208:BA217)</f>
        <v>0</v>
      </c>
      <c r="BB218" s="88">
        <f>SUM(BB208:BB217)</f>
        <v>0</v>
      </c>
      <c r="BC218" s="88">
        <f>SUM(BC208:BC217)</f>
        <v>0</v>
      </c>
      <c r="BD218" s="88">
        <f>SUM(BD208:BD217)</f>
        <v>0</v>
      </c>
      <c r="BE218" s="89">
        <f t="shared" si="367"/>
        <v>0</v>
      </c>
      <c r="BF218" s="88">
        <f>SUM(BF208:BF217)</f>
        <v>0</v>
      </c>
      <c r="BG218" s="88">
        <f>SUM(BG208:BG217)</f>
        <v>0</v>
      </c>
      <c r="BH218" s="88">
        <f>SUM(BH208:BH217)</f>
        <v>0</v>
      </c>
      <c r="BI218" s="88">
        <f>SUM(BI208:BI217)</f>
        <v>0</v>
      </c>
      <c r="BJ218" s="89">
        <f t="shared" si="368"/>
        <v>0</v>
      </c>
      <c r="BK218" s="88">
        <f>SUM(BK208:BK217)</f>
        <v>0</v>
      </c>
      <c r="BL218" s="88">
        <f>SUM(BL208:BL217)</f>
        <v>0</v>
      </c>
      <c r="BM218" s="88">
        <f>SUM(BM208:BM217)</f>
        <v>0</v>
      </c>
      <c r="BN218" s="88">
        <f>SUM(BN208:BN217)</f>
        <v>0</v>
      </c>
      <c r="BO218" s="89">
        <f t="shared" si="369"/>
        <v>0</v>
      </c>
      <c r="BP218" s="88">
        <f>SUM(BP208:BP217)</f>
        <v>0</v>
      </c>
      <c r="BQ218" s="88">
        <f>SUM(BQ208:BQ217)</f>
        <v>0</v>
      </c>
      <c r="BR218" s="88">
        <f>SUM(BR208:BR217)</f>
        <v>0</v>
      </c>
      <c r="BS218" s="88">
        <f>SUM(BS208:BS217)</f>
        <v>0</v>
      </c>
      <c r="BT218" s="89">
        <f t="shared" si="370"/>
        <v>0</v>
      </c>
      <c r="BU218" s="88">
        <f>SUM(BU208:BU217)</f>
        <v>0</v>
      </c>
      <c r="BV218" s="88">
        <f>SUM(BV208:BV217)</f>
        <v>0</v>
      </c>
      <c r="BW218" s="88">
        <f>SUM(BW208:BW217)</f>
        <v>0</v>
      </c>
      <c r="BX218" s="88">
        <f>SUM(BX208:BX217)</f>
        <v>0</v>
      </c>
      <c r="BY218" s="89">
        <f t="shared" si="371"/>
        <v>0</v>
      </c>
      <c r="BZ218" s="88">
        <f>SUM(BZ208:BZ217)</f>
        <v>0</v>
      </c>
      <c r="CA218" s="88">
        <f>SUM(CA208:CA217)</f>
        <v>0</v>
      </c>
      <c r="CB218" s="88">
        <f>SUM(CB208:CB217)</f>
        <v>0</v>
      </c>
      <c r="CC218" s="88">
        <f>SUM(CC208:CC217)</f>
        <v>0</v>
      </c>
      <c r="CD218" s="89">
        <f t="shared" si="372"/>
        <v>0</v>
      </c>
      <c r="CE218" s="88">
        <f>SUM(CE208:CE217)</f>
        <v>0</v>
      </c>
      <c r="CF218" s="88">
        <f>SUM(CF208:CF217)</f>
        <v>0</v>
      </c>
      <c r="CG218" s="88">
        <f>SUM(CG208:CG217)</f>
        <v>0</v>
      </c>
      <c r="CH218" s="88">
        <f>SUM(CH208:CH217)</f>
        <v>0</v>
      </c>
      <c r="CI218" s="89">
        <f t="shared" si="373"/>
        <v>0</v>
      </c>
      <c r="CJ218" s="88">
        <f>SUM(CJ208:CJ217)</f>
        <v>0</v>
      </c>
      <c r="CK218" s="88">
        <f>SUM(CK208:CK217)</f>
        <v>0</v>
      </c>
      <c r="CL218" s="88">
        <f>SUM(CL208:CL217)</f>
        <v>0</v>
      </c>
      <c r="CM218" s="88">
        <f>SUM(CM208:CM217)</f>
        <v>0</v>
      </c>
      <c r="CN218" s="89">
        <f t="shared" si="374"/>
        <v>0</v>
      </c>
      <c r="CO218" s="88">
        <f>SUM(CO208:CO217)</f>
        <v>0</v>
      </c>
      <c r="CP218" s="88">
        <f>SUM(CP208:CP217)</f>
        <v>0</v>
      </c>
      <c r="CQ218" s="88">
        <f>SUM(CQ208:CQ217)</f>
        <v>0</v>
      </c>
      <c r="CR218" s="88">
        <f>SUM(CR208:CR217)</f>
        <v>0</v>
      </c>
      <c r="CS218" s="89">
        <f t="shared" si="375"/>
        <v>0</v>
      </c>
      <c r="CT218" s="88">
        <f>SUM(CT208:CT217)</f>
        <v>0</v>
      </c>
      <c r="CU218" s="88">
        <f>SUM(CU208:CU217)</f>
        <v>0</v>
      </c>
      <c r="CV218" s="88">
        <f>SUM(CV208:CV217)</f>
        <v>0</v>
      </c>
      <c r="CW218" s="88">
        <f>SUM(CW208:CW217)</f>
        <v>0</v>
      </c>
      <c r="CX218" s="89">
        <f t="shared" si="376"/>
        <v>0</v>
      </c>
      <c r="CY218" s="88">
        <f>SUM(CY208:CY217)</f>
        <v>0</v>
      </c>
      <c r="CZ218" s="88">
        <f>SUM(CZ208:CZ217)</f>
        <v>0</v>
      </c>
      <c r="DA218" s="88">
        <f>SUM(DA208:DA217)</f>
        <v>0</v>
      </c>
      <c r="DB218" s="88">
        <f>SUM(DB208:DB217)</f>
        <v>0</v>
      </c>
      <c r="DC218" s="89">
        <f t="shared" si="377"/>
        <v>0</v>
      </c>
      <c r="DD218" s="90">
        <f>SUM(DD208:DD217)</f>
        <v>139372109.40606457</v>
      </c>
    </row>
    <row r="219" spans="1:108" x14ac:dyDescent="0.25">
      <c r="A219" t="s">
        <v>5460</v>
      </c>
      <c r="B219" s="30" t="s">
        <v>4711</v>
      </c>
    </row>
    <row r="220" spans="1:108" x14ac:dyDescent="0.25">
      <c r="A220" t="s">
        <v>5461</v>
      </c>
      <c r="B220" s="32" t="s">
        <v>5120</v>
      </c>
      <c r="C220" s="24">
        <f>SUMIFS(Detail!W:W,Detail!$A:$A,$B220,Detail!$D:$D,1,Detail!$C:$C,1)</f>
        <v>0</v>
      </c>
      <c r="D220" s="24">
        <f>SUMIFS(Detail!W:W,Detail!$A:$A,$B220,Detail!$D:$D,1,Detail!$C:$C,2)</f>
        <v>0</v>
      </c>
      <c r="E220" s="24">
        <f>SUMIFS(Detail!W:W,Detail!$A:$A,$B220,Detail!$D:$D,1,Detail!$C:$C,3)</f>
        <v>1717200</v>
      </c>
      <c r="F220" s="24">
        <f>SUMIFS(Detail!W:W,Detail!$A:$A,$B220,Detail!$D:$D,1,Detail!$C:$C,4)</f>
        <v>858600</v>
      </c>
      <c r="G220" s="33">
        <f t="shared" ref="G220:G230" si="378">SUM(C220:F220)</f>
        <v>2575800</v>
      </c>
      <c r="H220" s="24">
        <f>SUMIFS(Detail!W:W,Detail!$A:$A,$B220,Detail!$D:$D,2,Detail!$C:$C,1)</f>
        <v>992160</v>
      </c>
      <c r="I220" s="24">
        <f>SUMIFS(Detail!W:W,Detail!$A:$A,$B220,Detail!$D:$D,2,Detail!$C:$C,2)</f>
        <v>992160</v>
      </c>
      <c r="J220" s="24">
        <f>SUMIFS(Detail!W:W,Detail!$A:$A,$B220,Detail!$D:$D,2,Detail!$C:$C,3)</f>
        <v>1984320</v>
      </c>
      <c r="K220" s="24">
        <f>SUMIFS(Detail!W:W,Detail!$A:$A,$B220,Detail!$D:$D,2,Detail!$C:$C,4)</f>
        <v>992160</v>
      </c>
      <c r="L220" s="33">
        <f t="shared" ref="L220:L230" si="379">SUM(H220:K220)</f>
        <v>4960800</v>
      </c>
      <c r="M220" s="24">
        <f>SUMIFS(Detail!W:W,Detail!$A:$A,$B220,Detail!$D:$D,3,Detail!$C:$C,1)</f>
        <v>868140</v>
      </c>
      <c r="N220" s="24">
        <f>SUMIFS(Detail!W:W,Detail!$A:$A,$B220,Detail!$D:$D,3,Detail!$C:$C,2)</f>
        <v>1128581.9999999998</v>
      </c>
      <c r="O220" s="24">
        <f>SUMIFS(Detail!W:W,Detail!$A:$A,$B220,Detail!$D:$D,3,Detail!$C:$C,3)</f>
        <v>1128581.9999999998</v>
      </c>
      <c r="P220" s="24">
        <f>SUMIFS(Detail!W:W,Detail!$A:$A,$B220,Detail!$D:$D,3,Detail!$C:$C,4)</f>
        <v>2257163.9999999995</v>
      </c>
      <c r="Q220" s="33">
        <f t="shared" ref="Q220:Q230" si="380">SUM(M220:P220)</f>
        <v>5382467.9999999991</v>
      </c>
      <c r="R220" s="24">
        <f>SUMIFS(Detail!W:W,Detail!$A:$A,$B220,Detail!$D:$D,4,Detail!$C:$C,1)</f>
        <v>967356</v>
      </c>
      <c r="S220" s="24">
        <f>SUMIFS(Detail!W:W,Detail!$A:$A,$B220,Detail!$D:$D,4,Detail!$C:$C,2)</f>
        <v>967356</v>
      </c>
      <c r="T220" s="24">
        <f>SUMIFS(Detail!W:W,Detail!$A:$A,$B220,Detail!$D:$D,4,Detail!$C:$C,3)</f>
        <v>1257562.7999999998</v>
      </c>
      <c r="U220" s="24">
        <f>SUMIFS(Detail!W:W,Detail!$A:$A,$B220,Detail!$D:$D,4,Detail!$C:$C,4)</f>
        <v>1257562.7999999998</v>
      </c>
      <c r="V220" s="33">
        <f t="shared" ref="V220:V230" si="381">SUM(R220:U220)</f>
        <v>4449837.5999999996</v>
      </c>
      <c r="W220" s="24">
        <f>SUMIFS(Detail!W:W,Detail!$A:$A,$B220,Detail!$D:$D,5,Detail!$C:$C,1)</f>
        <v>2095938</v>
      </c>
      <c r="X220" s="24">
        <f>SUMIFS(Detail!W:W,Detail!$A:$A,$B220,Detail!$D:$D,5,Detail!$C:$C,2)</f>
        <v>1047969</v>
      </c>
      <c r="Y220" s="24">
        <f>SUMIFS(Detail!W:W,Detail!$A:$A,$B220,Detail!$D:$D,5,Detail!$C:$C,3)</f>
        <v>1047969</v>
      </c>
      <c r="Z220" s="24">
        <f>SUMIFS(Detail!W:W,Detail!$A:$A,$B220,Detail!$D:$D,5,Detail!$C:$C,4)</f>
        <v>1362359.7</v>
      </c>
      <c r="AA220" s="33">
        <f t="shared" ref="AA220:AA230" si="382">SUM(W220:Z220)</f>
        <v>5554235.7000000002</v>
      </c>
      <c r="AB220" s="24">
        <f>SUMIFS(Detail!W:W,Detail!$A:$A,$B220,Detail!$D:$D,6,Detail!$C:$C,1)</f>
        <v>0</v>
      </c>
      <c r="AC220" s="24">
        <f>SUMIFS(Detail!W:W,Detail!$A:$A,$B220,Detail!$D:$D,6,Detail!$C:$C,2)</f>
        <v>0</v>
      </c>
      <c r="AD220" s="24">
        <f>SUMIFS(Detail!W:W,Detail!$A:$A,$B220,Detail!$D:$D,6,Detail!$C:$C,3)</f>
        <v>0</v>
      </c>
      <c r="AE220" s="24">
        <f>SUMIFS(Detail!W:W,Detail!$A:$A,$B220,Detail!$D:$D,6,Detail!$C:$C,4)</f>
        <v>0</v>
      </c>
      <c r="AF220" s="33">
        <f t="shared" ref="AF220:AF230" si="383">SUM(AB220:AE220)</f>
        <v>0</v>
      </c>
      <c r="AG220" s="24">
        <f>SUMIFS(Detail!W:W,Detail!$A:$A,$B220,Detail!$D:$D,7,Detail!$C:$C,1)</f>
        <v>0</v>
      </c>
      <c r="AH220" s="24">
        <f>SUMIFS(Detail!W:W,Detail!$A:$A,$B220,Detail!$D:$D,7,Detail!$C:$C,2)</f>
        <v>0</v>
      </c>
      <c r="AI220" s="24">
        <f>SUMIFS(Detail!W:W,Detail!$A:$A,$B220,Detail!$D:$D,7,Detail!$C:$C,3)</f>
        <v>0</v>
      </c>
      <c r="AJ220" s="24">
        <f>SUMIFS(Detail!W:W,Detail!$A:$A,$B220,Detail!$D:$D,7,Detail!$C:$C,4)</f>
        <v>0</v>
      </c>
      <c r="AK220" s="33">
        <f t="shared" ref="AK220:AK230" si="384">SUM(AG220:AJ220)</f>
        <v>0</v>
      </c>
      <c r="AL220" s="24">
        <f>SUMIFS(Detail!W:W,Detail!$A:$A,$B220,Detail!$D:$D,8,Detail!$C:$C,1)</f>
        <v>0</v>
      </c>
      <c r="AM220" s="24">
        <f>SUMIFS(Detail!W:W,Detail!$A:$A,$B220,Detail!$D:$D,8,Detail!$C:$C,2)</f>
        <v>0</v>
      </c>
      <c r="AN220" s="24">
        <f>SUMIFS(Detail!W:W,Detail!$A:$A,$B220,Detail!$D:$D,8,Detail!$C:$C,3)</f>
        <v>0</v>
      </c>
      <c r="AO220" s="24">
        <f>SUMIFS(Detail!W:W,Detail!$A:$A,$B220,Detail!$D:$D,8,Detail!$C:$C,4)</f>
        <v>0</v>
      </c>
      <c r="AP220" s="33">
        <f t="shared" ref="AP220:AP230" si="385">SUM(AL220:AO220)</f>
        <v>0</v>
      </c>
      <c r="AQ220" s="24">
        <f>SUMIFS(Detail!W:W,Detail!$A:$A,$B220,Detail!$D:$D,9,Detail!$C:$C,1)</f>
        <v>0</v>
      </c>
      <c r="AR220" s="24">
        <f>SUMIFS(Detail!W:W,Detail!$A:$A,$B220,Detail!$D:$D,9,Detail!$C:$C,2)</f>
        <v>0</v>
      </c>
      <c r="AS220" s="24">
        <f>SUMIFS(Detail!W:W,Detail!$A:$A,$B220,Detail!$D:$D,9,Detail!$C:$C,3)</f>
        <v>0</v>
      </c>
      <c r="AT220" s="24">
        <f>SUMIFS(Detail!W:W,Detail!$A:$A,$B220,Detail!$D:$D,9,Detail!$C:$C,4)</f>
        <v>0</v>
      </c>
      <c r="AU220" s="33">
        <f t="shared" ref="AU220:AU230" si="386">SUM(AQ220:AT220)</f>
        <v>0</v>
      </c>
      <c r="AV220" s="24">
        <f>SUMIFS(Detail!W:W,Detail!$A:$A,$B220,Detail!$D:$D,10,Detail!$C:$C,1)</f>
        <v>0</v>
      </c>
      <c r="AW220" s="24">
        <f>SUMIFS(Detail!W:W,Detail!$A:$A,$B220,Detail!$D:$D,10,Detail!$C:$C,2)</f>
        <v>0</v>
      </c>
      <c r="AX220" s="24">
        <f>SUMIFS(Detail!W:W,Detail!$A:$A,$B220,Detail!$D:$D,10,Detail!$C:$C,3)</f>
        <v>0</v>
      </c>
      <c r="AY220" s="24">
        <f>SUMIFS(Detail!W:W,Detail!$A:$A,$B220,Detail!$D:$D,10,Detail!$C:$C,4)</f>
        <v>0</v>
      </c>
      <c r="AZ220" s="33">
        <f t="shared" ref="AZ220:AZ230" si="387">SUM(AV220:AY220)</f>
        <v>0</v>
      </c>
      <c r="BA220" s="24">
        <f>SUMIFS(Detail!W:W,Detail!$A:$A,$B220,Detail!$D:$D,11,Detail!$C:$C,1)</f>
        <v>0</v>
      </c>
      <c r="BB220" s="24">
        <f>SUMIFS(Detail!W:W,Detail!$A:$A,$B220,Detail!$D:$D,11,Detail!$C:$C,2)</f>
        <v>0</v>
      </c>
      <c r="BC220" s="24">
        <f>SUMIFS(Detail!W:W,Detail!$A:$A,$B220,Detail!$D:$D,11,Detail!$C:$C,3)</f>
        <v>0</v>
      </c>
      <c r="BD220" s="24">
        <f>SUMIFS(Detail!W:W,Detail!$A:$A,$B220,Detail!$D:$D,11,Detail!$C:$C,4)</f>
        <v>0</v>
      </c>
      <c r="BE220" s="33">
        <f t="shared" ref="BE220:BE230" si="388">SUM(BA220:BD220)</f>
        <v>0</v>
      </c>
      <c r="BF220" s="24">
        <f>SUMIFS(Detail!W:W,Detail!$A:$A,$B220,Detail!$D:$D,12,Detail!$C:$C,1)</f>
        <v>0</v>
      </c>
      <c r="BG220" s="24">
        <f>SUMIFS(Detail!W:W,Detail!$A:$A,$B220,Detail!$D:$D,12,Detail!$C:$C,2)</f>
        <v>0</v>
      </c>
      <c r="BH220" s="24">
        <f>SUMIFS(Detail!W:W,Detail!$A:$A,$B220,Detail!$D:$D,12,Detail!$C:$C,3)</f>
        <v>0</v>
      </c>
      <c r="BI220" s="24">
        <f>SUMIFS(Detail!W:W,Detail!$A:$A,$B220,Detail!$D:$D,12,Detail!$C:$C,4)</f>
        <v>0</v>
      </c>
      <c r="BJ220" s="33">
        <f t="shared" ref="BJ220:BJ230" si="389">SUM(BF220:BI220)</f>
        <v>0</v>
      </c>
      <c r="BK220" s="24">
        <f>SUMIFS(Detail!W:W,Detail!$A:$A,$B220,Detail!$D:$D,13,Detail!$C:$C,1)</f>
        <v>0</v>
      </c>
      <c r="BL220" s="24">
        <f>SUMIFS(Detail!W:W,Detail!$A:$A,$B220,Detail!$D:$D,13,Detail!$C:$C,2)</f>
        <v>0</v>
      </c>
      <c r="BM220" s="24">
        <f>SUMIFS(Detail!W:W,Detail!$A:$A,$B220,Detail!$D:$D,13,Detail!$C:$C,3)</f>
        <v>0</v>
      </c>
      <c r="BN220" s="24">
        <f>SUMIFS(Detail!W:W,Detail!$A:$A,$B220,Detail!$D:$D,13,Detail!$C:$C,4)</f>
        <v>0</v>
      </c>
      <c r="BO220" s="33">
        <f t="shared" ref="BO220:BO230" si="390">SUM(BK220:BN220)</f>
        <v>0</v>
      </c>
      <c r="BP220" s="24">
        <f>SUMIFS(Detail!W:W,Detail!$A:$A,$B220,Detail!$D:$D,14,Detail!$C:$C,1)</f>
        <v>0</v>
      </c>
      <c r="BQ220" s="24">
        <f>SUMIFS(Detail!W:W,Detail!$A:$A,$B220,Detail!$D:$D,14,Detail!$C:$C,2)</f>
        <v>0</v>
      </c>
      <c r="BR220" s="24">
        <f>SUMIFS(Detail!W:W,Detail!$A:$A,$B220,Detail!$D:$D,14,Detail!$C:$C,3)</f>
        <v>0</v>
      </c>
      <c r="BS220" s="24">
        <f>SUMIFS(Detail!W:W,Detail!$A:$A,$B220,Detail!$D:$D,14,Detail!$C:$C,4)</f>
        <v>0</v>
      </c>
      <c r="BT220" s="33">
        <f t="shared" ref="BT220:BT230" si="391">SUM(BP220:BS220)</f>
        <v>0</v>
      </c>
      <c r="BU220" s="24">
        <f>SUMIFS(Detail!W:W,Detail!$A:$A,$B220,Detail!$D:$D,15,Detail!$C:$C,1)</f>
        <v>0</v>
      </c>
      <c r="BV220" s="24">
        <f>SUMIFS(Detail!W:W,Detail!$A:$A,$B220,Detail!$D:$D,15,Detail!$C:$C,2)</f>
        <v>0</v>
      </c>
      <c r="BW220" s="24">
        <f>SUMIFS(Detail!W:W,Detail!$A:$A,$B220,Detail!$D:$D,15,Detail!$C:$C,3)</f>
        <v>0</v>
      </c>
      <c r="BX220" s="24">
        <f>SUMIFS(Detail!W:W,Detail!$A:$A,$B220,Detail!$D:$D,15,Detail!$C:$C,4)</f>
        <v>0</v>
      </c>
      <c r="BY220" s="33">
        <f t="shared" ref="BY220:BY230" si="392">SUM(BU220:BX220)</f>
        <v>0</v>
      </c>
      <c r="BZ220" s="24">
        <f>SUMIFS(Detail!W:W,Detail!$A:$A,$B220,Detail!$D:$D,16,Detail!$C:$C,1)</f>
        <v>0</v>
      </c>
      <c r="CA220" s="24">
        <f>SUMIFS(Detail!W:W,Detail!$A:$A,$B220,Detail!$D:$D,16,Detail!$C:$C,2)</f>
        <v>0</v>
      </c>
      <c r="CB220" s="24">
        <f>SUMIFS(Detail!W:W,Detail!$A:$A,$B220,Detail!$D:$D,16,Detail!$C:$C,3)</f>
        <v>0</v>
      </c>
      <c r="CC220" s="24">
        <f>SUMIFS(Detail!W:W,Detail!$A:$A,$B220,Detail!$D:$D,16,Detail!$C:$C,4)</f>
        <v>0</v>
      </c>
      <c r="CD220" s="33">
        <f t="shared" ref="CD220:CD230" si="393">SUM(BZ220:CC220)</f>
        <v>0</v>
      </c>
      <c r="CE220" s="24">
        <f>SUMIFS(Detail!W:W,Detail!$A:$A,$B220,Detail!$D:$D,17,Detail!$C:$C,1)</f>
        <v>0</v>
      </c>
      <c r="CF220" s="24">
        <f>SUMIFS(Detail!W:W,Detail!$A:$A,$B220,Detail!$D:$D,17,Detail!$C:$C,2)</f>
        <v>0</v>
      </c>
      <c r="CG220" s="24">
        <f>SUMIFS(Detail!W:W,Detail!$A:$A,$B220,Detail!$D:$D,17,Detail!$C:$C,3)</f>
        <v>0</v>
      </c>
      <c r="CH220" s="24">
        <f>SUMIFS(Detail!W:W,Detail!$A:$A,$B220,Detail!$D:$D,17,Detail!$C:$C,4)</f>
        <v>0</v>
      </c>
      <c r="CI220" s="33">
        <f t="shared" ref="CI220:CI230" si="394">SUM(CE220:CH220)</f>
        <v>0</v>
      </c>
      <c r="CJ220" s="24">
        <f>SUMIFS(Detail!W:W,Detail!$A:$A,$B220,Detail!$D:$D,18,Detail!$C:$C,1)</f>
        <v>0</v>
      </c>
      <c r="CK220" s="24">
        <f>SUMIFS(Detail!W:W,Detail!$A:$A,$B220,Detail!$D:$D,18,Detail!$C:$C,2)</f>
        <v>0</v>
      </c>
      <c r="CL220" s="24">
        <f>SUMIFS(Detail!W:W,Detail!$A:$A,$B220,Detail!$D:$D,18,Detail!$C:$C,3)</f>
        <v>0</v>
      </c>
      <c r="CM220" s="24">
        <f>SUMIFS(Detail!W:W,Detail!$A:$A,$B220,Detail!$D:$D,18,Detail!$C:$C,4)</f>
        <v>0</v>
      </c>
      <c r="CN220" s="33">
        <f t="shared" ref="CN220:CN230" si="395">SUM(CJ220:CM220)</f>
        <v>0</v>
      </c>
      <c r="CO220" s="24">
        <f>SUMIFS(Detail!W:W,Detail!$A:$A,$B220,Detail!$D:$D,19,Detail!$C:$C,1)</f>
        <v>0</v>
      </c>
      <c r="CP220" s="24">
        <f>SUMIFS(Detail!W:W,Detail!$A:$A,$B220,Detail!$D:$D,19,Detail!$C:$C,2)</f>
        <v>0</v>
      </c>
      <c r="CQ220" s="24">
        <f>SUMIFS(Detail!W:W,Detail!$A:$A,$B220,Detail!$D:$D,19,Detail!$C:$C,3)</f>
        <v>0</v>
      </c>
      <c r="CR220" s="24">
        <f>SUMIFS(Detail!W:W,Detail!$A:$A,$B220,Detail!$D:$D,19,Detail!$C:$C,4)</f>
        <v>0</v>
      </c>
      <c r="CS220" s="33">
        <f t="shared" ref="CS220:CS230" si="396">SUM(CO220:CR220)</f>
        <v>0</v>
      </c>
      <c r="CT220" s="24">
        <f>SUMIFS(Detail!W:W,Detail!$A:$A,$B220,Detail!$D:$D,20,Detail!$C:$C,1)</f>
        <v>0</v>
      </c>
      <c r="CU220" s="24">
        <f>SUMIFS(Detail!W:W,Detail!$A:$A,$B220,Detail!$D:$D,20,Detail!$C:$C,2)</f>
        <v>0</v>
      </c>
      <c r="CV220" s="24">
        <f>SUMIFS(Detail!W:W,Detail!$A:$A,$B220,Detail!$D:$D,20,Detail!$C:$C,3)</f>
        <v>0</v>
      </c>
      <c r="CW220" s="24">
        <f>SUMIFS(Detail!W:W,Detail!$A:$A,$B220,Detail!$D:$D,20,Detail!$C:$C,4)</f>
        <v>0</v>
      </c>
      <c r="CX220" s="33">
        <f t="shared" ref="CX220:CX230" si="397">SUM(CT220:CW220)</f>
        <v>0</v>
      </c>
      <c r="CY220" s="24">
        <f>SUMIFS(Detail!W:W,Detail!$A:$A,$B220,Detail!$D:$D,21,Detail!$C:$C,1)</f>
        <v>0</v>
      </c>
      <c r="CZ220" s="24">
        <f>SUMIFS(Detail!W:W,Detail!$A:$A,$B220,Detail!$D:$D,21,Detail!$C:$C,2)</f>
        <v>0</v>
      </c>
      <c r="DA220" s="24">
        <f>SUMIFS(Detail!W:W,Detail!$A:$A,$B220,Detail!$D:$D,21,Detail!$C:$C,3)</f>
        <v>0</v>
      </c>
      <c r="DB220" s="24">
        <f>SUMIFS(Detail!W:W,Detail!$A:$A,$B220,Detail!$D:$D,21,Detail!$C:$C,4)</f>
        <v>0</v>
      </c>
      <c r="DC220" s="33">
        <f t="shared" ref="DC220:DC230" si="398">SUM(CY220:DB220)</f>
        <v>0</v>
      </c>
      <c r="DD220" s="86">
        <f>SUMIFS(Detail!W:W,Detail!$A:$A,$B220,Detail!$B:$B,"&gt;60")</f>
        <v>0</v>
      </c>
    </row>
    <row r="221" spans="1:108" x14ac:dyDescent="0.25">
      <c r="A221" t="s">
        <v>5462</v>
      </c>
      <c r="B221" s="32" t="s">
        <v>5121</v>
      </c>
      <c r="C221" s="24">
        <f>SUMIFS(Detail!W:W,Detail!$A:$A,$B221,Detail!$D:$D,1,Detail!$C:$C,1)</f>
        <v>0</v>
      </c>
      <c r="D221" s="24">
        <f>SUMIFS(Detail!W:W,Detail!$A:$A,$B221,Detail!$D:$D,1,Detail!$C:$C,2)</f>
        <v>0</v>
      </c>
      <c r="E221" s="24">
        <f>SUMIFS(Detail!W:W,Detail!$A:$A,$B221,Detail!$D:$D,1,Detail!$C:$C,3)</f>
        <v>1037500</v>
      </c>
      <c r="F221" s="24">
        <f>SUMIFS(Detail!W:W,Detail!$A:$A,$B221,Detail!$D:$D,1,Detail!$C:$C,4)</f>
        <v>415000</v>
      </c>
      <c r="G221" s="33">
        <f t="shared" si="378"/>
        <v>1452500</v>
      </c>
      <c r="H221" s="24">
        <f>SUMIFS(Detail!W:W,Detail!$A:$A,$B221,Detail!$D:$D,2,Detail!$C:$C,1)</f>
        <v>228250</v>
      </c>
      <c r="I221" s="24">
        <f>SUMIFS(Detail!W:W,Detail!$A:$A,$B221,Detail!$D:$D,2,Detail!$C:$C,2)</f>
        <v>456500</v>
      </c>
      <c r="J221" s="24">
        <f>SUMIFS(Detail!W:W,Detail!$A:$A,$B221,Detail!$D:$D,2,Detail!$C:$C,3)</f>
        <v>1141250</v>
      </c>
      <c r="K221" s="24">
        <f>SUMIFS(Detail!W:W,Detail!$A:$A,$B221,Detail!$D:$D,2,Detail!$C:$C,4)</f>
        <v>456500</v>
      </c>
      <c r="L221" s="33">
        <f t="shared" si="379"/>
        <v>2282500</v>
      </c>
      <c r="M221" s="24">
        <f>SUMIFS(Detail!W:W,Detail!$A:$A,$B221,Detail!$D:$D,3,Detail!$C:$C,1)</f>
        <v>392175</v>
      </c>
      <c r="N221" s="24">
        <f>SUMIFS(Detail!W:W,Detail!$A:$A,$B221,Detail!$D:$D,3,Detail!$C:$C,2)</f>
        <v>215696.25</v>
      </c>
      <c r="O221" s="24">
        <f>SUMIFS(Detail!W:W,Detail!$A:$A,$B221,Detail!$D:$D,3,Detail!$C:$C,3)</f>
        <v>431392.5</v>
      </c>
      <c r="P221" s="24">
        <f>SUMIFS(Detail!W:W,Detail!$A:$A,$B221,Detail!$D:$D,3,Detail!$C:$C,4)</f>
        <v>1078481.25</v>
      </c>
      <c r="Q221" s="33">
        <f t="shared" si="380"/>
        <v>2117745</v>
      </c>
      <c r="R221" s="24">
        <f>SUMIFS(Detail!W:W,Detail!$A:$A,$B221,Detail!$D:$D,4,Detail!$C:$C,1)</f>
        <v>383460</v>
      </c>
      <c r="S221" s="24">
        <f>SUMIFS(Detail!W:W,Detail!$A:$A,$B221,Detail!$D:$D,4,Detail!$C:$C,2)</f>
        <v>366030</v>
      </c>
      <c r="T221" s="24">
        <f>SUMIFS(Detail!W:W,Detail!$A:$A,$B221,Detail!$D:$D,4,Detail!$C:$C,3)</f>
        <v>201316.5</v>
      </c>
      <c r="U221" s="24">
        <f>SUMIFS(Detail!W:W,Detail!$A:$A,$B221,Detail!$D:$D,4,Detail!$C:$C,4)</f>
        <v>402633</v>
      </c>
      <c r="V221" s="33">
        <f t="shared" si="381"/>
        <v>1353439.5</v>
      </c>
      <c r="W221" s="24">
        <f>SUMIFS(Detail!W:W,Detail!$A:$A,$B221,Detail!$D:$D,5,Detail!$C:$C,1)</f>
        <v>880759.6875</v>
      </c>
      <c r="X221" s="24">
        <f>SUMIFS(Detail!W:W,Detail!$A:$A,$B221,Detail!$D:$D,5,Detail!$C:$C,2)</f>
        <v>352303.87499999994</v>
      </c>
      <c r="Y221" s="24">
        <f>SUMIFS(Detail!W:W,Detail!$A:$A,$B221,Detail!$D:$D,5,Detail!$C:$C,3)</f>
        <v>336290.0625</v>
      </c>
      <c r="Z221" s="24">
        <f>SUMIFS(Detail!W:W,Detail!$A:$A,$B221,Detail!$D:$D,5,Detail!$C:$C,4)</f>
        <v>184959.53437499999</v>
      </c>
      <c r="AA221" s="33">
        <f t="shared" si="382"/>
        <v>1754313.159375</v>
      </c>
      <c r="AB221" s="24">
        <f>SUMIFS(Detail!W:W,Detail!$A:$A,$B221,Detail!$D:$D,6,Detail!$C:$C,1)</f>
        <v>0</v>
      </c>
      <c r="AC221" s="24">
        <f>SUMIFS(Detail!W:W,Detail!$A:$A,$B221,Detail!$D:$D,6,Detail!$C:$C,2)</f>
        <v>0</v>
      </c>
      <c r="AD221" s="24">
        <f>SUMIFS(Detail!W:W,Detail!$A:$A,$B221,Detail!$D:$D,6,Detail!$C:$C,3)</f>
        <v>0</v>
      </c>
      <c r="AE221" s="24">
        <f>SUMIFS(Detail!W:W,Detail!$A:$A,$B221,Detail!$D:$D,6,Detail!$C:$C,4)</f>
        <v>0</v>
      </c>
      <c r="AF221" s="33">
        <f t="shared" si="383"/>
        <v>0</v>
      </c>
      <c r="AG221" s="24">
        <f>SUMIFS(Detail!W:W,Detail!$A:$A,$B221,Detail!$D:$D,7,Detail!$C:$C,1)</f>
        <v>0</v>
      </c>
      <c r="AH221" s="24">
        <f>SUMIFS(Detail!W:W,Detail!$A:$A,$B221,Detail!$D:$D,7,Detail!$C:$C,2)</f>
        <v>0</v>
      </c>
      <c r="AI221" s="24">
        <f>SUMIFS(Detail!W:W,Detail!$A:$A,$B221,Detail!$D:$D,7,Detail!$C:$C,3)</f>
        <v>0</v>
      </c>
      <c r="AJ221" s="24">
        <f>SUMIFS(Detail!W:W,Detail!$A:$A,$B221,Detail!$D:$D,7,Detail!$C:$C,4)</f>
        <v>0</v>
      </c>
      <c r="AK221" s="33">
        <f t="shared" si="384"/>
        <v>0</v>
      </c>
      <c r="AL221" s="24">
        <f>SUMIFS(Detail!W:W,Detail!$A:$A,$B221,Detail!$D:$D,8,Detail!$C:$C,1)</f>
        <v>0</v>
      </c>
      <c r="AM221" s="24">
        <f>SUMIFS(Detail!W:W,Detail!$A:$A,$B221,Detail!$D:$D,8,Detail!$C:$C,2)</f>
        <v>0</v>
      </c>
      <c r="AN221" s="24">
        <f>SUMIFS(Detail!W:W,Detail!$A:$A,$B221,Detail!$D:$D,8,Detail!$C:$C,3)</f>
        <v>0</v>
      </c>
      <c r="AO221" s="24">
        <f>SUMIFS(Detail!W:W,Detail!$A:$A,$B221,Detail!$D:$D,8,Detail!$C:$C,4)</f>
        <v>0</v>
      </c>
      <c r="AP221" s="33">
        <f t="shared" si="385"/>
        <v>0</v>
      </c>
      <c r="AQ221" s="24">
        <f>SUMIFS(Detail!W:W,Detail!$A:$A,$B221,Detail!$D:$D,9,Detail!$C:$C,1)</f>
        <v>0</v>
      </c>
      <c r="AR221" s="24">
        <f>SUMIFS(Detail!W:W,Detail!$A:$A,$B221,Detail!$D:$D,9,Detail!$C:$C,2)</f>
        <v>0</v>
      </c>
      <c r="AS221" s="24">
        <f>SUMIFS(Detail!W:W,Detail!$A:$A,$B221,Detail!$D:$D,9,Detail!$C:$C,3)</f>
        <v>0</v>
      </c>
      <c r="AT221" s="24">
        <f>SUMIFS(Detail!W:W,Detail!$A:$A,$B221,Detail!$D:$D,9,Detail!$C:$C,4)</f>
        <v>0</v>
      </c>
      <c r="AU221" s="33">
        <f t="shared" si="386"/>
        <v>0</v>
      </c>
      <c r="AV221" s="24">
        <f>SUMIFS(Detail!W:W,Detail!$A:$A,$B221,Detail!$D:$D,10,Detail!$C:$C,1)</f>
        <v>0</v>
      </c>
      <c r="AW221" s="24">
        <f>SUMIFS(Detail!W:W,Detail!$A:$A,$B221,Detail!$D:$D,10,Detail!$C:$C,2)</f>
        <v>0</v>
      </c>
      <c r="AX221" s="24">
        <f>SUMIFS(Detail!W:W,Detail!$A:$A,$B221,Detail!$D:$D,10,Detail!$C:$C,3)</f>
        <v>0</v>
      </c>
      <c r="AY221" s="24">
        <f>SUMIFS(Detail!W:W,Detail!$A:$A,$B221,Detail!$D:$D,10,Detail!$C:$C,4)</f>
        <v>0</v>
      </c>
      <c r="AZ221" s="33">
        <f t="shared" si="387"/>
        <v>0</v>
      </c>
      <c r="BA221" s="24">
        <f>SUMIFS(Detail!W:W,Detail!$A:$A,$B221,Detail!$D:$D,11,Detail!$C:$C,1)</f>
        <v>0</v>
      </c>
      <c r="BB221" s="24">
        <f>SUMIFS(Detail!W:W,Detail!$A:$A,$B221,Detail!$D:$D,11,Detail!$C:$C,2)</f>
        <v>0</v>
      </c>
      <c r="BC221" s="24">
        <f>SUMIFS(Detail!W:W,Detail!$A:$A,$B221,Detail!$D:$D,11,Detail!$C:$C,3)</f>
        <v>0</v>
      </c>
      <c r="BD221" s="24">
        <f>SUMIFS(Detail!W:W,Detail!$A:$A,$B221,Detail!$D:$D,11,Detail!$C:$C,4)</f>
        <v>0</v>
      </c>
      <c r="BE221" s="33">
        <f t="shared" si="388"/>
        <v>0</v>
      </c>
      <c r="BF221" s="24">
        <f>SUMIFS(Detail!W:W,Detail!$A:$A,$B221,Detail!$D:$D,12,Detail!$C:$C,1)</f>
        <v>0</v>
      </c>
      <c r="BG221" s="24">
        <f>SUMIFS(Detail!W:W,Detail!$A:$A,$B221,Detail!$D:$D,12,Detail!$C:$C,2)</f>
        <v>0</v>
      </c>
      <c r="BH221" s="24">
        <f>SUMIFS(Detail!W:W,Detail!$A:$A,$B221,Detail!$D:$D,12,Detail!$C:$C,3)</f>
        <v>0</v>
      </c>
      <c r="BI221" s="24">
        <f>SUMIFS(Detail!W:W,Detail!$A:$A,$B221,Detail!$D:$D,12,Detail!$C:$C,4)</f>
        <v>0</v>
      </c>
      <c r="BJ221" s="33">
        <f t="shared" si="389"/>
        <v>0</v>
      </c>
      <c r="BK221" s="24">
        <f>SUMIFS(Detail!W:W,Detail!$A:$A,$B221,Detail!$D:$D,13,Detail!$C:$C,1)</f>
        <v>0</v>
      </c>
      <c r="BL221" s="24">
        <f>SUMIFS(Detail!W:W,Detail!$A:$A,$B221,Detail!$D:$D,13,Detail!$C:$C,2)</f>
        <v>0</v>
      </c>
      <c r="BM221" s="24">
        <f>SUMIFS(Detail!W:W,Detail!$A:$A,$B221,Detail!$D:$D,13,Detail!$C:$C,3)</f>
        <v>0</v>
      </c>
      <c r="BN221" s="24">
        <f>SUMIFS(Detail!W:W,Detail!$A:$A,$B221,Detail!$D:$D,13,Detail!$C:$C,4)</f>
        <v>0</v>
      </c>
      <c r="BO221" s="33">
        <f t="shared" si="390"/>
        <v>0</v>
      </c>
      <c r="BP221" s="24">
        <f>SUMIFS(Detail!W:W,Detail!$A:$A,$B221,Detail!$D:$D,14,Detail!$C:$C,1)</f>
        <v>0</v>
      </c>
      <c r="BQ221" s="24">
        <f>SUMIFS(Detail!W:W,Detail!$A:$A,$B221,Detail!$D:$D,14,Detail!$C:$C,2)</f>
        <v>0</v>
      </c>
      <c r="BR221" s="24">
        <f>SUMIFS(Detail!W:W,Detail!$A:$A,$B221,Detail!$D:$D,14,Detail!$C:$C,3)</f>
        <v>0</v>
      </c>
      <c r="BS221" s="24">
        <f>SUMIFS(Detail!W:W,Detail!$A:$A,$B221,Detail!$D:$D,14,Detail!$C:$C,4)</f>
        <v>0</v>
      </c>
      <c r="BT221" s="33">
        <f t="shared" si="391"/>
        <v>0</v>
      </c>
      <c r="BU221" s="24">
        <f>SUMIFS(Detail!W:W,Detail!$A:$A,$B221,Detail!$D:$D,15,Detail!$C:$C,1)</f>
        <v>0</v>
      </c>
      <c r="BV221" s="24">
        <f>SUMIFS(Detail!W:W,Detail!$A:$A,$B221,Detail!$D:$D,15,Detail!$C:$C,2)</f>
        <v>0</v>
      </c>
      <c r="BW221" s="24">
        <f>SUMIFS(Detail!W:W,Detail!$A:$A,$B221,Detail!$D:$D,15,Detail!$C:$C,3)</f>
        <v>0</v>
      </c>
      <c r="BX221" s="24">
        <f>SUMIFS(Detail!W:W,Detail!$A:$A,$B221,Detail!$D:$D,15,Detail!$C:$C,4)</f>
        <v>0</v>
      </c>
      <c r="BY221" s="33">
        <f t="shared" si="392"/>
        <v>0</v>
      </c>
      <c r="BZ221" s="24">
        <f>SUMIFS(Detail!W:W,Detail!$A:$A,$B221,Detail!$D:$D,16,Detail!$C:$C,1)</f>
        <v>0</v>
      </c>
      <c r="CA221" s="24">
        <f>SUMIFS(Detail!W:W,Detail!$A:$A,$B221,Detail!$D:$D,16,Detail!$C:$C,2)</f>
        <v>0</v>
      </c>
      <c r="CB221" s="24">
        <f>SUMIFS(Detail!W:W,Detail!$A:$A,$B221,Detail!$D:$D,16,Detail!$C:$C,3)</f>
        <v>0</v>
      </c>
      <c r="CC221" s="24">
        <f>SUMIFS(Detail!W:W,Detail!$A:$A,$B221,Detail!$D:$D,16,Detail!$C:$C,4)</f>
        <v>0</v>
      </c>
      <c r="CD221" s="33">
        <f t="shared" si="393"/>
        <v>0</v>
      </c>
      <c r="CE221" s="24">
        <f>SUMIFS(Detail!W:W,Detail!$A:$A,$B221,Detail!$D:$D,17,Detail!$C:$C,1)</f>
        <v>0</v>
      </c>
      <c r="CF221" s="24">
        <f>SUMIFS(Detail!W:W,Detail!$A:$A,$B221,Detail!$D:$D,17,Detail!$C:$C,2)</f>
        <v>0</v>
      </c>
      <c r="CG221" s="24">
        <f>SUMIFS(Detail!W:W,Detail!$A:$A,$B221,Detail!$D:$D,17,Detail!$C:$C,3)</f>
        <v>0</v>
      </c>
      <c r="CH221" s="24">
        <f>SUMIFS(Detail!W:W,Detail!$A:$A,$B221,Detail!$D:$D,17,Detail!$C:$C,4)</f>
        <v>0</v>
      </c>
      <c r="CI221" s="33">
        <f t="shared" si="394"/>
        <v>0</v>
      </c>
      <c r="CJ221" s="24">
        <f>SUMIFS(Detail!W:W,Detail!$A:$A,$B221,Detail!$D:$D,18,Detail!$C:$C,1)</f>
        <v>0</v>
      </c>
      <c r="CK221" s="24">
        <f>SUMIFS(Detail!W:W,Detail!$A:$A,$B221,Detail!$D:$D,18,Detail!$C:$C,2)</f>
        <v>0</v>
      </c>
      <c r="CL221" s="24">
        <f>SUMIFS(Detail!W:W,Detail!$A:$A,$B221,Detail!$D:$D,18,Detail!$C:$C,3)</f>
        <v>0</v>
      </c>
      <c r="CM221" s="24">
        <f>SUMIFS(Detail!W:W,Detail!$A:$A,$B221,Detail!$D:$D,18,Detail!$C:$C,4)</f>
        <v>0</v>
      </c>
      <c r="CN221" s="33">
        <f t="shared" si="395"/>
        <v>0</v>
      </c>
      <c r="CO221" s="24">
        <f>SUMIFS(Detail!W:W,Detail!$A:$A,$B221,Detail!$D:$D,19,Detail!$C:$C,1)</f>
        <v>0</v>
      </c>
      <c r="CP221" s="24">
        <f>SUMIFS(Detail!W:W,Detail!$A:$A,$B221,Detail!$D:$D,19,Detail!$C:$C,2)</f>
        <v>0</v>
      </c>
      <c r="CQ221" s="24">
        <f>SUMIFS(Detail!W:W,Detail!$A:$A,$B221,Detail!$D:$D,19,Detail!$C:$C,3)</f>
        <v>0</v>
      </c>
      <c r="CR221" s="24">
        <f>SUMIFS(Detail!W:W,Detail!$A:$A,$B221,Detail!$D:$D,19,Detail!$C:$C,4)</f>
        <v>0</v>
      </c>
      <c r="CS221" s="33">
        <f t="shared" si="396"/>
        <v>0</v>
      </c>
      <c r="CT221" s="24">
        <f>SUMIFS(Detail!W:W,Detail!$A:$A,$B221,Detail!$D:$D,20,Detail!$C:$C,1)</f>
        <v>0</v>
      </c>
      <c r="CU221" s="24">
        <f>SUMIFS(Detail!W:W,Detail!$A:$A,$B221,Detail!$D:$D,20,Detail!$C:$C,2)</f>
        <v>0</v>
      </c>
      <c r="CV221" s="24">
        <f>SUMIFS(Detail!W:W,Detail!$A:$A,$B221,Detail!$D:$D,20,Detail!$C:$C,3)</f>
        <v>0</v>
      </c>
      <c r="CW221" s="24">
        <f>SUMIFS(Detail!W:W,Detail!$A:$A,$B221,Detail!$D:$D,20,Detail!$C:$C,4)</f>
        <v>0</v>
      </c>
      <c r="CX221" s="33">
        <f t="shared" si="397"/>
        <v>0</v>
      </c>
      <c r="CY221" s="24">
        <f>SUMIFS(Detail!W:W,Detail!$A:$A,$B221,Detail!$D:$D,21,Detail!$C:$C,1)</f>
        <v>0</v>
      </c>
      <c r="CZ221" s="24">
        <f>SUMIFS(Detail!W:W,Detail!$A:$A,$B221,Detail!$D:$D,21,Detail!$C:$C,2)</f>
        <v>0</v>
      </c>
      <c r="DA221" s="24">
        <f>SUMIFS(Detail!W:W,Detail!$A:$A,$B221,Detail!$D:$D,21,Detail!$C:$C,3)</f>
        <v>0</v>
      </c>
      <c r="DB221" s="24">
        <f>SUMIFS(Detail!W:W,Detail!$A:$A,$B221,Detail!$D:$D,21,Detail!$C:$C,4)</f>
        <v>0</v>
      </c>
      <c r="DC221" s="33">
        <f t="shared" si="398"/>
        <v>0</v>
      </c>
      <c r="DD221" s="86">
        <f>SUMIFS(Detail!W:W,Detail!$A:$A,$B221,Detail!$B:$B,"&gt;60")</f>
        <v>0</v>
      </c>
    </row>
    <row r="222" spans="1:108" x14ac:dyDescent="0.25">
      <c r="A222" t="s">
        <v>5463</v>
      </c>
      <c r="B222" s="32" t="s">
        <v>5122</v>
      </c>
      <c r="C222" s="24">
        <f>SUMIFS(Detail!W:W,Detail!$A:$A,$B222,Detail!$D:$D,1,Detail!$C:$C,1)</f>
        <v>0</v>
      </c>
      <c r="D222" s="24">
        <f>SUMIFS(Detail!W:W,Detail!$A:$A,$B222,Detail!$D:$D,1,Detail!$C:$C,2)</f>
        <v>0</v>
      </c>
      <c r="E222" s="24">
        <f>SUMIFS(Detail!W:W,Detail!$A:$A,$B222,Detail!$D:$D,1,Detail!$C:$C,3)</f>
        <v>149999.99999999997</v>
      </c>
      <c r="F222" s="24">
        <f>SUMIFS(Detail!W:W,Detail!$A:$A,$B222,Detail!$D:$D,1,Detail!$C:$C,4)</f>
        <v>135000</v>
      </c>
      <c r="G222" s="33">
        <f t="shared" si="378"/>
        <v>285000</v>
      </c>
      <c r="H222" s="24">
        <f>SUMIFS(Detail!W:W,Detail!$A:$A,$B222,Detail!$D:$D,2,Detail!$C:$C,1)</f>
        <v>180000</v>
      </c>
      <c r="I222" s="24">
        <f>SUMIFS(Detail!W:W,Detail!$A:$A,$B222,Detail!$D:$D,2,Detail!$C:$C,2)</f>
        <v>225000</v>
      </c>
      <c r="J222" s="24">
        <f>SUMIFS(Detail!W:W,Detail!$A:$A,$B222,Detail!$D:$D,2,Detail!$C:$C,3)</f>
        <v>270000</v>
      </c>
      <c r="K222" s="24">
        <f>SUMIFS(Detail!W:W,Detail!$A:$A,$B222,Detail!$D:$D,2,Detail!$C:$C,4)</f>
        <v>315000</v>
      </c>
      <c r="L222" s="33">
        <f t="shared" si="379"/>
        <v>990000</v>
      </c>
      <c r="M222" s="24">
        <f>SUMIFS(Detail!W:W,Detail!$A:$A,$B222,Detail!$D:$D,3,Detail!$C:$C,1)</f>
        <v>270000</v>
      </c>
      <c r="N222" s="24">
        <f>SUMIFS(Detail!W:W,Detail!$A:$A,$B222,Detail!$D:$D,3,Detail!$C:$C,2)</f>
        <v>360000</v>
      </c>
      <c r="O222" s="24">
        <f>SUMIFS(Detail!W:W,Detail!$A:$A,$B222,Detail!$D:$D,3,Detail!$C:$C,3)</f>
        <v>450000</v>
      </c>
      <c r="P222" s="24">
        <f>SUMIFS(Detail!W:W,Detail!$A:$A,$B222,Detail!$D:$D,3,Detail!$C:$C,4)</f>
        <v>540000</v>
      </c>
      <c r="Q222" s="33">
        <f t="shared" si="380"/>
        <v>1620000</v>
      </c>
      <c r="R222" s="24">
        <f>SUMIFS(Detail!W:W,Detail!$A:$A,$B222,Detail!$D:$D,4,Detail!$C:$C,1)</f>
        <v>567000</v>
      </c>
      <c r="S222" s="24">
        <f>SUMIFS(Detail!W:W,Detail!$A:$A,$B222,Detail!$D:$D,4,Detail!$C:$C,2)</f>
        <v>486000</v>
      </c>
      <c r="T222" s="24">
        <f>SUMIFS(Detail!W:W,Detail!$A:$A,$B222,Detail!$D:$D,4,Detail!$C:$C,3)</f>
        <v>648000</v>
      </c>
      <c r="U222" s="24">
        <f>SUMIFS(Detail!W:W,Detail!$A:$A,$B222,Detail!$D:$D,4,Detail!$C:$C,4)</f>
        <v>810000</v>
      </c>
      <c r="V222" s="33">
        <f t="shared" si="381"/>
        <v>2511000</v>
      </c>
      <c r="W222" s="24">
        <f>SUMIFS(Detail!W:W,Detail!$A:$A,$B222,Detail!$D:$D,5,Detail!$C:$C,1)</f>
        <v>1080000</v>
      </c>
      <c r="X222" s="24">
        <f>SUMIFS(Detail!W:W,Detail!$A:$A,$B222,Detail!$D:$D,5,Detail!$C:$C,2)</f>
        <v>1260000</v>
      </c>
      <c r="Y222" s="24">
        <f>SUMIFS(Detail!W:W,Detail!$A:$A,$B222,Detail!$D:$D,5,Detail!$C:$C,3)</f>
        <v>1080000</v>
      </c>
      <c r="Z222" s="24">
        <f>SUMIFS(Detail!W:W,Detail!$A:$A,$B222,Detail!$D:$D,5,Detail!$C:$C,4)</f>
        <v>1440000</v>
      </c>
      <c r="AA222" s="33">
        <f t="shared" si="382"/>
        <v>4860000</v>
      </c>
      <c r="AB222" s="24">
        <f>SUMIFS(Detail!W:W,Detail!$A:$A,$B222,Detail!$D:$D,6,Detail!$C:$C,1)</f>
        <v>0</v>
      </c>
      <c r="AC222" s="24">
        <f>SUMIFS(Detail!W:W,Detail!$A:$A,$B222,Detail!$D:$D,6,Detail!$C:$C,2)</f>
        <v>0</v>
      </c>
      <c r="AD222" s="24">
        <f>SUMIFS(Detail!W:W,Detail!$A:$A,$B222,Detail!$D:$D,6,Detail!$C:$C,3)</f>
        <v>0</v>
      </c>
      <c r="AE222" s="24">
        <f>SUMIFS(Detail!W:W,Detail!$A:$A,$B222,Detail!$D:$D,6,Detail!$C:$C,4)</f>
        <v>0</v>
      </c>
      <c r="AF222" s="33">
        <f t="shared" si="383"/>
        <v>0</v>
      </c>
      <c r="AG222" s="24">
        <f>SUMIFS(Detail!W:W,Detail!$A:$A,$B222,Detail!$D:$D,7,Detail!$C:$C,1)</f>
        <v>0</v>
      </c>
      <c r="AH222" s="24">
        <f>SUMIFS(Detail!W:W,Detail!$A:$A,$B222,Detail!$D:$D,7,Detail!$C:$C,2)</f>
        <v>0</v>
      </c>
      <c r="AI222" s="24">
        <f>SUMIFS(Detail!W:W,Detail!$A:$A,$B222,Detail!$D:$D,7,Detail!$C:$C,3)</f>
        <v>0</v>
      </c>
      <c r="AJ222" s="24">
        <f>SUMIFS(Detail!W:W,Detail!$A:$A,$B222,Detail!$D:$D,7,Detail!$C:$C,4)</f>
        <v>0</v>
      </c>
      <c r="AK222" s="33">
        <f t="shared" si="384"/>
        <v>0</v>
      </c>
      <c r="AL222" s="24">
        <f>SUMIFS(Detail!W:W,Detail!$A:$A,$B222,Detail!$D:$D,8,Detail!$C:$C,1)</f>
        <v>0</v>
      </c>
      <c r="AM222" s="24">
        <f>SUMIFS(Detail!W:W,Detail!$A:$A,$B222,Detail!$D:$D,8,Detail!$C:$C,2)</f>
        <v>0</v>
      </c>
      <c r="AN222" s="24">
        <f>SUMIFS(Detail!W:W,Detail!$A:$A,$B222,Detail!$D:$D,8,Detail!$C:$C,3)</f>
        <v>0</v>
      </c>
      <c r="AO222" s="24">
        <f>SUMIFS(Detail!W:W,Detail!$A:$A,$B222,Detail!$D:$D,8,Detail!$C:$C,4)</f>
        <v>0</v>
      </c>
      <c r="AP222" s="33">
        <f t="shared" si="385"/>
        <v>0</v>
      </c>
      <c r="AQ222" s="24">
        <f>SUMIFS(Detail!W:W,Detail!$A:$A,$B222,Detail!$D:$D,9,Detail!$C:$C,1)</f>
        <v>0</v>
      </c>
      <c r="AR222" s="24">
        <f>SUMIFS(Detail!W:W,Detail!$A:$A,$B222,Detail!$D:$D,9,Detail!$C:$C,2)</f>
        <v>0</v>
      </c>
      <c r="AS222" s="24">
        <f>SUMIFS(Detail!W:W,Detail!$A:$A,$B222,Detail!$D:$D,9,Detail!$C:$C,3)</f>
        <v>0</v>
      </c>
      <c r="AT222" s="24">
        <f>SUMIFS(Detail!W:W,Detail!$A:$A,$B222,Detail!$D:$D,9,Detail!$C:$C,4)</f>
        <v>0</v>
      </c>
      <c r="AU222" s="33">
        <f t="shared" si="386"/>
        <v>0</v>
      </c>
      <c r="AV222" s="24">
        <f>SUMIFS(Detail!W:W,Detail!$A:$A,$B222,Detail!$D:$D,10,Detail!$C:$C,1)</f>
        <v>0</v>
      </c>
      <c r="AW222" s="24">
        <f>SUMIFS(Detail!W:W,Detail!$A:$A,$B222,Detail!$D:$D,10,Detail!$C:$C,2)</f>
        <v>0</v>
      </c>
      <c r="AX222" s="24">
        <f>SUMIFS(Detail!W:W,Detail!$A:$A,$B222,Detail!$D:$D,10,Detail!$C:$C,3)</f>
        <v>0</v>
      </c>
      <c r="AY222" s="24">
        <f>SUMIFS(Detail!W:W,Detail!$A:$A,$B222,Detail!$D:$D,10,Detail!$C:$C,4)</f>
        <v>0</v>
      </c>
      <c r="AZ222" s="33">
        <f t="shared" si="387"/>
        <v>0</v>
      </c>
      <c r="BA222" s="24">
        <f>SUMIFS(Detail!W:W,Detail!$A:$A,$B222,Detail!$D:$D,11,Detail!$C:$C,1)</f>
        <v>0</v>
      </c>
      <c r="BB222" s="24">
        <f>SUMIFS(Detail!W:W,Detail!$A:$A,$B222,Detail!$D:$D,11,Detail!$C:$C,2)</f>
        <v>0</v>
      </c>
      <c r="BC222" s="24">
        <f>SUMIFS(Detail!W:W,Detail!$A:$A,$B222,Detail!$D:$D,11,Detail!$C:$C,3)</f>
        <v>0</v>
      </c>
      <c r="BD222" s="24">
        <f>SUMIFS(Detail!W:W,Detail!$A:$A,$B222,Detail!$D:$D,11,Detail!$C:$C,4)</f>
        <v>0</v>
      </c>
      <c r="BE222" s="33">
        <f t="shared" si="388"/>
        <v>0</v>
      </c>
      <c r="BF222" s="24">
        <f>SUMIFS(Detail!W:W,Detail!$A:$A,$B222,Detail!$D:$D,12,Detail!$C:$C,1)</f>
        <v>0</v>
      </c>
      <c r="BG222" s="24">
        <f>SUMIFS(Detail!W:W,Detail!$A:$A,$B222,Detail!$D:$D,12,Detail!$C:$C,2)</f>
        <v>0</v>
      </c>
      <c r="BH222" s="24">
        <f>SUMIFS(Detail!W:W,Detail!$A:$A,$B222,Detail!$D:$D,12,Detail!$C:$C,3)</f>
        <v>0</v>
      </c>
      <c r="BI222" s="24">
        <f>SUMIFS(Detail!W:W,Detail!$A:$A,$B222,Detail!$D:$D,12,Detail!$C:$C,4)</f>
        <v>0</v>
      </c>
      <c r="BJ222" s="33">
        <f t="shared" si="389"/>
        <v>0</v>
      </c>
      <c r="BK222" s="24">
        <f>SUMIFS(Detail!W:W,Detail!$A:$A,$B222,Detail!$D:$D,13,Detail!$C:$C,1)</f>
        <v>0</v>
      </c>
      <c r="BL222" s="24">
        <f>SUMIFS(Detail!W:W,Detail!$A:$A,$B222,Detail!$D:$D,13,Detail!$C:$C,2)</f>
        <v>0</v>
      </c>
      <c r="BM222" s="24">
        <f>SUMIFS(Detail!W:W,Detail!$A:$A,$B222,Detail!$D:$D,13,Detail!$C:$C,3)</f>
        <v>0</v>
      </c>
      <c r="BN222" s="24">
        <f>SUMIFS(Detail!W:W,Detail!$A:$A,$B222,Detail!$D:$D,13,Detail!$C:$C,4)</f>
        <v>0</v>
      </c>
      <c r="BO222" s="33">
        <f t="shared" si="390"/>
        <v>0</v>
      </c>
      <c r="BP222" s="24">
        <f>SUMIFS(Detail!W:W,Detail!$A:$A,$B222,Detail!$D:$D,14,Detail!$C:$C,1)</f>
        <v>0</v>
      </c>
      <c r="BQ222" s="24">
        <f>SUMIFS(Detail!W:W,Detail!$A:$A,$B222,Detail!$D:$D,14,Detail!$C:$C,2)</f>
        <v>0</v>
      </c>
      <c r="BR222" s="24">
        <f>SUMIFS(Detail!W:W,Detail!$A:$A,$B222,Detail!$D:$D,14,Detail!$C:$C,3)</f>
        <v>0</v>
      </c>
      <c r="BS222" s="24">
        <f>SUMIFS(Detail!W:W,Detail!$A:$A,$B222,Detail!$D:$D,14,Detail!$C:$C,4)</f>
        <v>0</v>
      </c>
      <c r="BT222" s="33">
        <f t="shared" si="391"/>
        <v>0</v>
      </c>
      <c r="BU222" s="24">
        <f>SUMIFS(Detail!W:W,Detail!$A:$A,$B222,Detail!$D:$D,15,Detail!$C:$C,1)</f>
        <v>0</v>
      </c>
      <c r="BV222" s="24">
        <f>SUMIFS(Detail!W:W,Detail!$A:$A,$B222,Detail!$D:$D,15,Detail!$C:$C,2)</f>
        <v>0</v>
      </c>
      <c r="BW222" s="24">
        <f>SUMIFS(Detail!W:W,Detail!$A:$A,$B222,Detail!$D:$D,15,Detail!$C:$C,3)</f>
        <v>0</v>
      </c>
      <c r="BX222" s="24">
        <f>SUMIFS(Detail!W:W,Detail!$A:$A,$B222,Detail!$D:$D,15,Detail!$C:$C,4)</f>
        <v>0</v>
      </c>
      <c r="BY222" s="33">
        <f t="shared" si="392"/>
        <v>0</v>
      </c>
      <c r="BZ222" s="24">
        <f>SUMIFS(Detail!W:W,Detail!$A:$A,$B222,Detail!$D:$D,16,Detail!$C:$C,1)</f>
        <v>0</v>
      </c>
      <c r="CA222" s="24">
        <f>SUMIFS(Detail!W:W,Detail!$A:$A,$B222,Detail!$D:$D,16,Detail!$C:$C,2)</f>
        <v>0</v>
      </c>
      <c r="CB222" s="24">
        <f>SUMIFS(Detail!W:W,Detail!$A:$A,$B222,Detail!$D:$D,16,Detail!$C:$C,3)</f>
        <v>0</v>
      </c>
      <c r="CC222" s="24">
        <f>SUMIFS(Detail!W:W,Detail!$A:$A,$B222,Detail!$D:$D,16,Detail!$C:$C,4)</f>
        <v>0</v>
      </c>
      <c r="CD222" s="33">
        <f t="shared" si="393"/>
        <v>0</v>
      </c>
      <c r="CE222" s="24">
        <f>SUMIFS(Detail!W:W,Detail!$A:$A,$B222,Detail!$D:$D,17,Detail!$C:$C,1)</f>
        <v>0</v>
      </c>
      <c r="CF222" s="24">
        <f>SUMIFS(Detail!W:W,Detail!$A:$A,$B222,Detail!$D:$D,17,Detail!$C:$C,2)</f>
        <v>0</v>
      </c>
      <c r="CG222" s="24">
        <f>SUMIFS(Detail!W:W,Detail!$A:$A,$B222,Detail!$D:$D,17,Detail!$C:$C,3)</f>
        <v>0</v>
      </c>
      <c r="CH222" s="24">
        <f>SUMIFS(Detail!W:W,Detail!$A:$A,$B222,Detail!$D:$D,17,Detail!$C:$C,4)</f>
        <v>0</v>
      </c>
      <c r="CI222" s="33">
        <f t="shared" si="394"/>
        <v>0</v>
      </c>
      <c r="CJ222" s="24">
        <f>SUMIFS(Detail!W:W,Detail!$A:$A,$B222,Detail!$D:$D,18,Detail!$C:$C,1)</f>
        <v>0</v>
      </c>
      <c r="CK222" s="24">
        <f>SUMIFS(Detail!W:W,Detail!$A:$A,$B222,Detail!$D:$D,18,Detail!$C:$C,2)</f>
        <v>0</v>
      </c>
      <c r="CL222" s="24">
        <f>SUMIFS(Detail!W:W,Detail!$A:$A,$B222,Detail!$D:$D,18,Detail!$C:$C,3)</f>
        <v>0</v>
      </c>
      <c r="CM222" s="24">
        <f>SUMIFS(Detail!W:W,Detail!$A:$A,$B222,Detail!$D:$D,18,Detail!$C:$C,4)</f>
        <v>0</v>
      </c>
      <c r="CN222" s="33">
        <f t="shared" si="395"/>
        <v>0</v>
      </c>
      <c r="CO222" s="24">
        <f>SUMIFS(Detail!W:W,Detail!$A:$A,$B222,Detail!$D:$D,19,Detail!$C:$C,1)</f>
        <v>0</v>
      </c>
      <c r="CP222" s="24">
        <f>SUMIFS(Detail!W:W,Detail!$A:$A,$B222,Detail!$D:$D,19,Detail!$C:$C,2)</f>
        <v>0</v>
      </c>
      <c r="CQ222" s="24">
        <f>SUMIFS(Detail!W:W,Detail!$A:$A,$B222,Detail!$D:$D,19,Detail!$C:$C,3)</f>
        <v>0</v>
      </c>
      <c r="CR222" s="24">
        <f>SUMIFS(Detail!W:W,Detail!$A:$A,$B222,Detail!$D:$D,19,Detail!$C:$C,4)</f>
        <v>0</v>
      </c>
      <c r="CS222" s="33">
        <f t="shared" si="396"/>
        <v>0</v>
      </c>
      <c r="CT222" s="24">
        <f>SUMIFS(Detail!W:W,Detail!$A:$A,$B222,Detail!$D:$D,20,Detail!$C:$C,1)</f>
        <v>0</v>
      </c>
      <c r="CU222" s="24">
        <f>SUMIFS(Detail!W:W,Detail!$A:$A,$B222,Detail!$D:$D,20,Detail!$C:$C,2)</f>
        <v>0</v>
      </c>
      <c r="CV222" s="24">
        <f>SUMIFS(Detail!W:W,Detail!$A:$A,$B222,Detail!$D:$D,20,Detail!$C:$C,3)</f>
        <v>0</v>
      </c>
      <c r="CW222" s="24">
        <f>SUMIFS(Detail!W:W,Detail!$A:$A,$B222,Detail!$D:$D,20,Detail!$C:$C,4)</f>
        <v>0</v>
      </c>
      <c r="CX222" s="33">
        <f t="shared" si="397"/>
        <v>0</v>
      </c>
      <c r="CY222" s="24">
        <f>SUMIFS(Detail!W:W,Detail!$A:$A,$B222,Detail!$D:$D,21,Detail!$C:$C,1)</f>
        <v>0</v>
      </c>
      <c r="CZ222" s="24">
        <f>SUMIFS(Detail!W:W,Detail!$A:$A,$B222,Detail!$D:$D,21,Detail!$C:$C,2)</f>
        <v>0</v>
      </c>
      <c r="DA222" s="24">
        <f>SUMIFS(Detail!W:W,Detail!$A:$A,$B222,Detail!$D:$D,21,Detail!$C:$C,3)</f>
        <v>0</v>
      </c>
      <c r="DB222" s="24">
        <f>SUMIFS(Detail!W:W,Detail!$A:$A,$B222,Detail!$D:$D,21,Detail!$C:$C,4)</f>
        <v>0</v>
      </c>
      <c r="DC222" s="33">
        <f t="shared" si="398"/>
        <v>0</v>
      </c>
      <c r="DD222" s="86">
        <f>SUMIFS(Detail!W:W,Detail!$A:$A,$B222,Detail!$B:$B,"&gt;60")</f>
        <v>0</v>
      </c>
    </row>
    <row r="223" spans="1:108" x14ac:dyDescent="0.25">
      <c r="A223" t="s">
        <v>5464</v>
      </c>
      <c r="B223" s="32" t="s">
        <v>5123</v>
      </c>
      <c r="C223" s="24">
        <f>SUMIFS(Detail!W:W,Detail!$A:$A,$B223,Detail!$D:$D,1,Detail!$C:$C,1)</f>
        <v>0</v>
      </c>
      <c r="D223" s="24">
        <f>SUMIFS(Detail!W:W,Detail!$A:$A,$B223,Detail!$D:$D,1,Detail!$C:$C,2)</f>
        <v>0</v>
      </c>
      <c r="E223" s="24">
        <f>SUMIFS(Detail!W:W,Detail!$A:$A,$B223,Detail!$D:$D,1,Detail!$C:$C,3)</f>
        <v>480000</v>
      </c>
      <c r="F223" s="24">
        <f>SUMIFS(Detail!W:W,Detail!$A:$A,$B223,Detail!$D:$D,1,Detail!$C:$C,4)</f>
        <v>720000</v>
      </c>
      <c r="G223" s="33">
        <f t="shared" si="378"/>
        <v>1200000</v>
      </c>
      <c r="H223" s="24">
        <f>SUMIFS(Detail!W:W,Detail!$A:$A,$B223,Detail!$D:$D,2,Detail!$C:$C,1)</f>
        <v>1200000</v>
      </c>
      <c r="I223" s="24">
        <f>SUMIFS(Detail!W:W,Detail!$A:$A,$B223,Detail!$D:$D,2,Detail!$C:$C,2)</f>
        <v>1500000</v>
      </c>
      <c r="J223" s="24">
        <f>SUMIFS(Detail!W:W,Detail!$A:$A,$B223,Detail!$D:$D,2,Detail!$C:$C,3)</f>
        <v>1800000</v>
      </c>
      <c r="K223" s="24">
        <f>SUMIFS(Detail!W:W,Detail!$A:$A,$B223,Detail!$D:$D,2,Detail!$C:$C,4)</f>
        <v>1800000</v>
      </c>
      <c r="L223" s="33">
        <f t="shared" si="379"/>
        <v>6300000</v>
      </c>
      <c r="M223" s="24">
        <f>SUMIFS(Detail!W:W,Detail!$A:$A,$B223,Detail!$D:$D,3,Detail!$C:$C,1)</f>
        <v>1440000</v>
      </c>
      <c r="N223" s="24">
        <f>SUMIFS(Detail!W:W,Detail!$A:$A,$B223,Detail!$D:$D,3,Detail!$C:$C,2)</f>
        <v>2400000</v>
      </c>
      <c r="O223" s="24">
        <f>SUMIFS(Detail!W:W,Detail!$A:$A,$B223,Detail!$D:$D,3,Detail!$C:$C,3)</f>
        <v>3000000</v>
      </c>
      <c r="P223" s="24">
        <f>SUMIFS(Detail!W:W,Detail!$A:$A,$B223,Detail!$D:$D,3,Detail!$C:$C,4)</f>
        <v>3600000</v>
      </c>
      <c r="Q223" s="33">
        <f t="shared" si="380"/>
        <v>10440000</v>
      </c>
      <c r="R223" s="24">
        <f>SUMIFS(Detail!W:W,Detail!$A:$A,$B223,Detail!$D:$D,4,Detail!$C:$C,1)</f>
        <v>3240000</v>
      </c>
      <c r="S223" s="24">
        <f>SUMIFS(Detail!W:W,Detail!$A:$A,$B223,Detail!$D:$D,4,Detail!$C:$C,2)</f>
        <v>2592000.0000000005</v>
      </c>
      <c r="T223" s="24">
        <f>SUMIFS(Detail!W:W,Detail!$A:$A,$B223,Detail!$D:$D,4,Detail!$C:$C,3)</f>
        <v>4320000</v>
      </c>
      <c r="U223" s="24">
        <f>SUMIFS(Detail!W:W,Detail!$A:$A,$B223,Detail!$D:$D,4,Detail!$C:$C,4)</f>
        <v>5400000.0000000009</v>
      </c>
      <c r="V223" s="33">
        <f t="shared" si="381"/>
        <v>15552000</v>
      </c>
      <c r="W223" s="24">
        <f>SUMIFS(Detail!W:W,Detail!$A:$A,$B223,Detail!$D:$D,5,Detail!$C:$C,1)</f>
        <v>7200000</v>
      </c>
      <c r="X223" s="24">
        <f>SUMIFS(Detail!W:W,Detail!$A:$A,$B223,Detail!$D:$D,5,Detail!$C:$C,2)</f>
        <v>7200000</v>
      </c>
      <c r="Y223" s="24">
        <f>SUMIFS(Detail!W:W,Detail!$A:$A,$B223,Detail!$D:$D,5,Detail!$C:$C,3)</f>
        <v>5760000</v>
      </c>
      <c r="Z223" s="24">
        <f>SUMIFS(Detail!W:W,Detail!$A:$A,$B223,Detail!$D:$D,5,Detail!$C:$C,4)</f>
        <v>9600000</v>
      </c>
      <c r="AA223" s="33">
        <f t="shared" si="382"/>
        <v>29760000</v>
      </c>
      <c r="AB223" s="24">
        <f>SUMIFS(Detail!W:W,Detail!$A:$A,$B223,Detail!$D:$D,6,Detail!$C:$C,1)</f>
        <v>0</v>
      </c>
      <c r="AC223" s="24">
        <f>SUMIFS(Detail!W:W,Detail!$A:$A,$B223,Detail!$D:$D,6,Detail!$C:$C,2)</f>
        <v>0</v>
      </c>
      <c r="AD223" s="24">
        <f>SUMIFS(Detail!W:W,Detail!$A:$A,$B223,Detail!$D:$D,6,Detail!$C:$C,3)</f>
        <v>0</v>
      </c>
      <c r="AE223" s="24">
        <f>SUMIFS(Detail!W:W,Detail!$A:$A,$B223,Detail!$D:$D,6,Detail!$C:$C,4)</f>
        <v>0</v>
      </c>
      <c r="AF223" s="33">
        <f t="shared" si="383"/>
        <v>0</v>
      </c>
      <c r="AG223" s="24">
        <f>SUMIFS(Detail!W:W,Detail!$A:$A,$B223,Detail!$D:$D,7,Detail!$C:$C,1)</f>
        <v>0</v>
      </c>
      <c r="AH223" s="24">
        <f>SUMIFS(Detail!W:W,Detail!$A:$A,$B223,Detail!$D:$D,7,Detail!$C:$C,2)</f>
        <v>0</v>
      </c>
      <c r="AI223" s="24">
        <f>SUMIFS(Detail!W:W,Detail!$A:$A,$B223,Detail!$D:$D,7,Detail!$C:$C,3)</f>
        <v>0</v>
      </c>
      <c r="AJ223" s="24">
        <f>SUMIFS(Detail!W:W,Detail!$A:$A,$B223,Detail!$D:$D,7,Detail!$C:$C,4)</f>
        <v>0</v>
      </c>
      <c r="AK223" s="33">
        <f t="shared" si="384"/>
        <v>0</v>
      </c>
      <c r="AL223" s="24">
        <f>SUMIFS(Detail!W:W,Detail!$A:$A,$B223,Detail!$D:$D,8,Detail!$C:$C,1)</f>
        <v>0</v>
      </c>
      <c r="AM223" s="24">
        <f>SUMIFS(Detail!W:W,Detail!$A:$A,$B223,Detail!$D:$D,8,Detail!$C:$C,2)</f>
        <v>0</v>
      </c>
      <c r="AN223" s="24">
        <f>SUMIFS(Detail!W:W,Detail!$A:$A,$B223,Detail!$D:$D,8,Detail!$C:$C,3)</f>
        <v>0</v>
      </c>
      <c r="AO223" s="24">
        <f>SUMIFS(Detail!W:W,Detail!$A:$A,$B223,Detail!$D:$D,8,Detail!$C:$C,4)</f>
        <v>0</v>
      </c>
      <c r="AP223" s="33">
        <f t="shared" si="385"/>
        <v>0</v>
      </c>
      <c r="AQ223" s="24">
        <f>SUMIFS(Detail!W:W,Detail!$A:$A,$B223,Detail!$D:$D,9,Detail!$C:$C,1)</f>
        <v>0</v>
      </c>
      <c r="AR223" s="24">
        <f>SUMIFS(Detail!W:W,Detail!$A:$A,$B223,Detail!$D:$D,9,Detail!$C:$C,2)</f>
        <v>0</v>
      </c>
      <c r="AS223" s="24">
        <f>SUMIFS(Detail!W:W,Detail!$A:$A,$B223,Detail!$D:$D,9,Detail!$C:$C,3)</f>
        <v>0</v>
      </c>
      <c r="AT223" s="24">
        <f>SUMIFS(Detail!W:W,Detail!$A:$A,$B223,Detail!$D:$D,9,Detail!$C:$C,4)</f>
        <v>0</v>
      </c>
      <c r="AU223" s="33">
        <f t="shared" si="386"/>
        <v>0</v>
      </c>
      <c r="AV223" s="24">
        <f>SUMIFS(Detail!W:W,Detail!$A:$A,$B223,Detail!$D:$D,10,Detail!$C:$C,1)</f>
        <v>0</v>
      </c>
      <c r="AW223" s="24">
        <f>SUMIFS(Detail!W:W,Detail!$A:$A,$B223,Detail!$D:$D,10,Detail!$C:$C,2)</f>
        <v>0</v>
      </c>
      <c r="AX223" s="24">
        <f>SUMIFS(Detail!W:W,Detail!$A:$A,$B223,Detail!$D:$D,10,Detail!$C:$C,3)</f>
        <v>0</v>
      </c>
      <c r="AY223" s="24">
        <f>SUMIFS(Detail!W:W,Detail!$A:$A,$B223,Detail!$D:$D,10,Detail!$C:$C,4)</f>
        <v>0</v>
      </c>
      <c r="AZ223" s="33">
        <f t="shared" si="387"/>
        <v>0</v>
      </c>
      <c r="BA223" s="24">
        <f>SUMIFS(Detail!W:W,Detail!$A:$A,$B223,Detail!$D:$D,11,Detail!$C:$C,1)</f>
        <v>0</v>
      </c>
      <c r="BB223" s="24">
        <f>SUMIFS(Detail!W:W,Detail!$A:$A,$B223,Detail!$D:$D,11,Detail!$C:$C,2)</f>
        <v>0</v>
      </c>
      <c r="BC223" s="24">
        <f>SUMIFS(Detail!W:W,Detail!$A:$A,$B223,Detail!$D:$D,11,Detail!$C:$C,3)</f>
        <v>0</v>
      </c>
      <c r="BD223" s="24">
        <f>SUMIFS(Detail!W:W,Detail!$A:$A,$B223,Detail!$D:$D,11,Detail!$C:$C,4)</f>
        <v>0</v>
      </c>
      <c r="BE223" s="33">
        <f t="shared" si="388"/>
        <v>0</v>
      </c>
      <c r="BF223" s="24">
        <f>SUMIFS(Detail!W:W,Detail!$A:$A,$B223,Detail!$D:$D,12,Detail!$C:$C,1)</f>
        <v>0</v>
      </c>
      <c r="BG223" s="24">
        <f>SUMIFS(Detail!W:W,Detail!$A:$A,$B223,Detail!$D:$D,12,Detail!$C:$C,2)</f>
        <v>0</v>
      </c>
      <c r="BH223" s="24">
        <f>SUMIFS(Detail!W:W,Detail!$A:$A,$B223,Detail!$D:$D,12,Detail!$C:$C,3)</f>
        <v>0</v>
      </c>
      <c r="BI223" s="24">
        <f>SUMIFS(Detail!W:W,Detail!$A:$A,$B223,Detail!$D:$D,12,Detail!$C:$C,4)</f>
        <v>0</v>
      </c>
      <c r="BJ223" s="33">
        <f t="shared" si="389"/>
        <v>0</v>
      </c>
      <c r="BK223" s="24">
        <f>SUMIFS(Detail!W:W,Detail!$A:$A,$B223,Detail!$D:$D,13,Detail!$C:$C,1)</f>
        <v>0</v>
      </c>
      <c r="BL223" s="24">
        <f>SUMIFS(Detail!W:W,Detail!$A:$A,$B223,Detail!$D:$D,13,Detail!$C:$C,2)</f>
        <v>0</v>
      </c>
      <c r="BM223" s="24">
        <f>SUMIFS(Detail!W:W,Detail!$A:$A,$B223,Detail!$D:$D,13,Detail!$C:$C,3)</f>
        <v>0</v>
      </c>
      <c r="BN223" s="24">
        <f>SUMIFS(Detail!W:W,Detail!$A:$A,$B223,Detail!$D:$D,13,Detail!$C:$C,4)</f>
        <v>0</v>
      </c>
      <c r="BO223" s="33">
        <f t="shared" si="390"/>
        <v>0</v>
      </c>
      <c r="BP223" s="24">
        <f>SUMIFS(Detail!W:W,Detail!$A:$A,$B223,Detail!$D:$D,14,Detail!$C:$C,1)</f>
        <v>0</v>
      </c>
      <c r="BQ223" s="24">
        <f>SUMIFS(Detail!W:W,Detail!$A:$A,$B223,Detail!$D:$D,14,Detail!$C:$C,2)</f>
        <v>0</v>
      </c>
      <c r="BR223" s="24">
        <f>SUMIFS(Detail!W:W,Detail!$A:$A,$B223,Detail!$D:$D,14,Detail!$C:$C,3)</f>
        <v>0</v>
      </c>
      <c r="BS223" s="24">
        <f>SUMIFS(Detail!W:W,Detail!$A:$A,$B223,Detail!$D:$D,14,Detail!$C:$C,4)</f>
        <v>0</v>
      </c>
      <c r="BT223" s="33">
        <f t="shared" si="391"/>
        <v>0</v>
      </c>
      <c r="BU223" s="24">
        <f>SUMIFS(Detail!W:W,Detail!$A:$A,$B223,Detail!$D:$D,15,Detail!$C:$C,1)</f>
        <v>0</v>
      </c>
      <c r="BV223" s="24">
        <f>SUMIFS(Detail!W:W,Detail!$A:$A,$B223,Detail!$D:$D,15,Detail!$C:$C,2)</f>
        <v>0</v>
      </c>
      <c r="BW223" s="24">
        <f>SUMIFS(Detail!W:W,Detail!$A:$A,$B223,Detail!$D:$D,15,Detail!$C:$C,3)</f>
        <v>0</v>
      </c>
      <c r="BX223" s="24">
        <f>SUMIFS(Detail!W:W,Detail!$A:$A,$B223,Detail!$D:$D,15,Detail!$C:$C,4)</f>
        <v>0</v>
      </c>
      <c r="BY223" s="33">
        <f t="shared" si="392"/>
        <v>0</v>
      </c>
      <c r="BZ223" s="24">
        <f>SUMIFS(Detail!W:W,Detail!$A:$A,$B223,Detail!$D:$D,16,Detail!$C:$C,1)</f>
        <v>0</v>
      </c>
      <c r="CA223" s="24">
        <f>SUMIFS(Detail!W:W,Detail!$A:$A,$B223,Detail!$D:$D,16,Detail!$C:$C,2)</f>
        <v>0</v>
      </c>
      <c r="CB223" s="24">
        <f>SUMIFS(Detail!W:W,Detail!$A:$A,$B223,Detail!$D:$D,16,Detail!$C:$C,3)</f>
        <v>0</v>
      </c>
      <c r="CC223" s="24">
        <f>SUMIFS(Detail!W:W,Detail!$A:$A,$B223,Detail!$D:$D,16,Detail!$C:$C,4)</f>
        <v>0</v>
      </c>
      <c r="CD223" s="33">
        <f t="shared" si="393"/>
        <v>0</v>
      </c>
      <c r="CE223" s="24">
        <f>SUMIFS(Detail!W:W,Detail!$A:$A,$B223,Detail!$D:$D,17,Detail!$C:$C,1)</f>
        <v>0</v>
      </c>
      <c r="CF223" s="24">
        <f>SUMIFS(Detail!W:W,Detail!$A:$A,$B223,Detail!$D:$D,17,Detail!$C:$C,2)</f>
        <v>0</v>
      </c>
      <c r="CG223" s="24">
        <f>SUMIFS(Detail!W:W,Detail!$A:$A,$B223,Detail!$D:$D,17,Detail!$C:$C,3)</f>
        <v>0</v>
      </c>
      <c r="CH223" s="24">
        <f>SUMIFS(Detail!W:W,Detail!$A:$A,$B223,Detail!$D:$D,17,Detail!$C:$C,4)</f>
        <v>0</v>
      </c>
      <c r="CI223" s="33">
        <f t="shared" si="394"/>
        <v>0</v>
      </c>
      <c r="CJ223" s="24">
        <f>SUMIFS(Detail!W:W,Detail!$A:$A,$B223,Detail!$D:$D,18,Detail!$C:$C,1)</f>
        <v>0</v>
      </c>
      <c r="CK223" s="24">
        <f>SUMIFS(Detail!W:W,Detail!$A:$A,$B223,Detail!$D:$D,18,Detail!$C:$C,2)</f>
        <v>0</v>
      </c>
      <c r="CL223" s="24">
        <f>SUMIFS(Detail!W:W,Detail!$A:$A,$B223,Detail!$D:$D,18,Detail!$C:$C,3)</f>
        <v>0</v>
      </c>
      <c r="CM223" s="24">
        <f>SUMIFS(Detail!W:W,Detail!$A:$A,$B223,Detail!$D:$D,18,Detail!$C:$C,4)</f>
        <v>0</v>
      </c>
      <c r="CN223" s="33">
        <f t="shared" si="395"/>
        <v>0</v>
      </c>
      <c r="CO223" s="24">
        <f>SUMIFS(Detail!W:W,Detail!$A:$A,$B223,Detail!$D:$D,19,Detail!$C:$C,1)</f>
        <v>0</v>
      </c>
      <c r="CP223" s="24">
        <f>SUMIFS(Detail!W:W,Detail!$A:$A,$B223,Detail!$D:$D,19,Detail!$C:$C,2)</f>
        <v>0</v>
      </c>
      <c r="CQ223" s="24">
        <f>SUMIFS(Detail!W:W,Detail!$A:$A,$B223,Detail!$D:$D,19,Detail!$C:$C,3)</f>
        <v>0</v>
      </c>
      <c r="CR223" s="24">
        <f>SUMIFS(Detail!W:W,Detail!$A:$A,$B223,Detail!$D:$D,19,Detail!$C:$C,4)</f>
        <v>0</v>
      </c>
      <c r="CS223" s="33">
        <f t="shared" si="396"/>
        <v>0</v>
      </c>
      <c r="CT223" s="24">
        <f>SUMIFS(Detail!W:W,Detail!$A:$A,$B223,Detail!$D:$D,20,Detail!$C:$C,1)</f>
        <v>0</v>
      </c>
      <c r="CU223" s="24">
        <f>SUMIFS(Detail!W:W,Detail!$A:$A,$B223,Detail!$D:$D,20,Detail!$C:$C,2)</f>
        <v>0</v>
      </c>
      <c r="CV223" s="24">
        <f>SUMIFS(Detail!W:W,Detail!$A:$A,$B223,Detail!$D:$D,20,Detail!$C:$C,3)</f>
        <v>0</v>
      </c>
      <c r="CW223" s="24">
        <f>SUMIFS(Detail!W:W,Detail!$A:$A,$B223,Detail!$D:$D,20,Detail!$C:$C,4)</f>
        <v>0</v>
      </c>
      <c r="CX223" s="33">
        <f t="shared" si="397"/>
        <v>0</v>
      </c>
      <c r="CY223" s="24">
        <f>SUMIFS(Detail!W:W,Detail!$A:$A,$B223,Detail!$D:$D,21,Detail!$C:$C,1)</f>
        <v>0</v>
      </c>
      <c r="CZ223" s="24">
        <f>SUMIFS(Detail!W:W,Detail!$A:$A,$B223,Detail!$D:$D,21,Detail!$C:$C,2)</f>
        <v>0</v>
      </c>
      <c r="DA223" s="24">
        <f>SUMIFS(Detail!W:W,Detail!$A:$A,$B223,Detail!$D:$D,21,Detail!$C:$C,3)</f>
        <v>0</v>
      </c>
      <c r="DB223" s="24">
        <f>SUMIFS(Detail!W:W,Detail!$A:$A,$B223,Detail!$D:$D,21,Detail!$C:$C,4)</f>
        <v>0</v>
      </c>
      <c r="DC223" s="33">
        <f t="shared" si="398"/>
        <v>0</v>
      </c>
      <c r="DD223" s="86">
        <f>SUMIFS(Detail!W:W,Detail!$A:$A,$B223,Detail!$B:$B,"&gt;60")</f>
        <v>0</v>
      </c>
    </row>
    <row r="224" spans="1:108" x14ac:dyDescent="0.25">
      <c r="A224" t="s">
        <v>5465</v>
      </c>
      <c r="B224" s="32" t="s">
        <v>5124</v>
      </c>
      <c r="C224" s="24">
        <f>SUMIFS(Detail!W:W,Detail!$A:$A,$B224,Detail!$D:$D,1,Detail!$C:$C,1)</f>
        <v>0</v>
      </c>
      <c r="D224" s="24">
        <f>SUMIFS(Detail!W:W,Detail!$A:$A,$B224,Detail!$D:$D,1,Detail!$C:$C,2)</f>
        <v>0</v>
      </c>
      <c r="E224" s="24">
        <f>SUMIFS(Detail!W:W,Detail!$A:$A,$B224,Detail!$D:$D,1,Detail!$C:$C,3)</f>
        <v>450000</v>
      </c>
      <c r="F224" s="24">
        <f>SUMIFS(Detail!W:W,Detail!$A:$A,$B224,Detail!$D:$D,1,Detail!$C:$C,4)</f>
        <v>675000</v>
      </c>
      <c r="G224" s="33">
        <f t="shared" si="378"/>
        <v>1125000</v>
      </c>
      <c r="H224" s="24">
        <f>SUMIFS(Detail!W:W,Detail!$A:$A,$B224,Detail!$D:$D,2,Detail!$C:$C,1)</f>
        <v>599999.99999999988</v>
      </c>
      <c r="I224" s="24">
        <f>SUMIFS(Detail!W:W,Detail!$A:$A,$B224,Detail!$D:$D,2,Detail!$C:$C,2)</f>
        <v>750000</v>
      </c>
      <c r="J224" s="24">
        <f>SUMIFS(Detail!W:W,Detail!$A:$A,$B224,Detail!$D:$D,2,Detail!$C:$C,3)</f>
        <v>900000</v>
      </c>
      <c r="K224" s="24">
        <f>SUMIFS(Detail!W:W,Detail!$A:$A,$B224,Detail!$D:$D,2,Detail!$C:$C,4)</f>
        <v>900000</v>
      </c>
      <c r="L224" s="33">
        <f t="shared" si="379"/>
        <v>3150000</v>
      </c>
      <c r="M224" s="24">
        <f>SUMIFS(Detail!W:W,Detail!$A:$A,$B224,Detail!$D:$D,3,Detail!$C:$C,1)</f>
        <v>1215000</v>
      </c>
      <c r="N224" s="24">
        <f>SUMIFS(Detail!W:W,Detail!$A:$A,$B224,Detail!$D:$D,3,Detail!$C:$C,2)</f>
        <v>1080000</v>
      </c>
      <c r="O224" s="24">
        <f>SUMIFS(Detail!W:W,Detail!$A:$A,$B224,Detail!$D:$D,3,Detail!$C:$C,3)</f>
        <v>1350000</v>
      </c>
      <c r="P224" s="24">
        <f>SUMIFS(Detail!W:W,Detail!$A:$A,$B224,Detail!$D:$D,3,Detail!$C:$C,4)</f>
        <v>1620000</v>
      </c>
      <c r="Q224" s="33">
        <f t="shared" si="380"/>
        <v>5265000</v>
      </c>
      <c r="R224" s="24">
        <f>SUMIFS(Detail!W:W,Detail!$A:$A,$B224,Detail!$D:$D,4,Detail!$C:$C,1)</f>
        <v>1440000</v>
      </c>
      <c r="S224" s="24">
        <f>SUMIFS(Detail!W:W,Detail!$A:$A,$B224,Detail!$D:$D,4,Detail!$C:$C,2)</f>
        <v>2160000</v>
      </c>
      <c r="T224" s="24">
        <f>SUMIFS(Detail!W:W,Detail!$A:$A,$B224,Detail!$D:$D,4,Detail!$C:$C,3)</f>
        <v>1920000</v>
      </c>
      <c r="U224" s="24">
        <f>SUMIFS(Detail!W:W,Detail!$A:$A,$B224,Detail!$D:$D,4,Detail!$C:$C,4)</f>
        <v>2400000</v>
      </c>
      <c r="V224" s="33">
        <f t="shared" si="381"/>
        <v>7920000</v>
      </c>
      <c r="W224" s="24">
        <f>SUMIFS(Detail!W:W,Detail!$A:$A,$B224,Detail!$D:$D,5,Detail!$C:$C,1)</f>
        <v>2519999.9999999995</v>
      </c>
      <c r="X224" s="24">
        <f>SUMIFS(Detail!W:W,Detail!$A:$A,$B224,Detail!$D:$D,5,Detail!$C:$C,2)</f>
        <v>2519999.9999999995</v>
      </c>
      <c r="Y224" s="24">
        <f>SUMIFS(Detail!W:W,Detail!$A:$A,$B224,Detail!$D:$D,5,Detail!$C:$C,3)</f>
        <v>3779999.9999999991</v>
      </c>
      <c r="Z224" s="24">
        <f>SUMIFS(Detail!W:W,Detail!$A:$A,$B224,Detail!$D:$D,5,Detail!$C:$C,4)</f>
        <v>3359999.9999999991</v>
      </c>
      <c r="AA224" s="33">
        <f t="shared" si="382"/>
        <v>12179999.999999996</v>
      </c>
      <c r="AB224" s="24">
        <f>SUMIFS(Detail!W:W,Detail!$A:$A,$B224,Detail!$D:$D,6,Detail!$C:$C,1)</f>
        <v>0</v>
      </c>
      <c r="AC224" s="24">
        <f>SUMIFS(Detail!W:W,Detail!$A:$A,$B224,Detail!$D:$D,6,Detail!$C:$C,2)</f>
        <v>0</v>
      </c>
      <c r="AD224" s="24">
        <f>SUMIFS(Detail!W:W,Detail!$A:$A,$B224,Detail!$D:$D,6,Detail!$C:$C,3)</f>
        <v>0</v>
      </c>
      <c r="AE224" s="24">
        <f>SUMIFS(Detail!W:W,Detail!$A:$A,$B224,Detail!$D:$D,6,Detail!$C:$C,4)</f>
        <v>0</v>
      </c>
      <c r="AF224" s="33">
        <f t="shared" si="383"/>
        <v>0</v>
      </c>
      <c r="AG224" s="24">
        <f>SUMIFS(Detail!W:W,Detail!$A:$A,$B224,Detail!$D:$D,7,Detail!$C:$C,1)</f>
        <v>0</v>
      </c>
      <c r="AH224" s="24">
        <f>SUMIFS(Detail!W:W,Detail!$A:$A,$B224,Detail!$D:$D,7,Detail!$C:$C,2)</f>
        <v>0</v>
      </c>
      <c r="AI224" s="24">
        <f>SUMIFS(Detail!W:W,Detail!$A:$A,$B224,Detail!$D:$D,7,Detail!$C:$C,3)</f>
        <v>0</v>
      </c>
      <c r="AJ224" s="24">
        <f>SUMIFS(Detail!W:W,Detail!$A:$A,$B224,Detail!$D:$D,7,Detail!$C:$C,4)</f>
        <v>0</v>
      </c>
      <c r="AK224" s="33">
        <f t="shared" si="384"/>
        <v>0</v>
      </c>
      <c r="AL224" s="24">
        <f>SUMIFS(Detail!W:W,Detail!$A:$A,$B224,Detail!$D:$D,8,Detail!$C:$C,1)</f>
        <v>0</v>
      </c>
      <c r="AM224" s="24">
        <f>SUMIFS(Detail!W:W,Detail!$A:$A,$B224,Detail!$D:$D,8,Detail!$C:$C,2)</f>
        <v>0</v>
      </c>
      <c r="AN224" s="24">
        <f>SUMIFS(Detail!W:W,Detail!$A:$A,$B224,Detail!$D:$D,8,Detail!$C:$C,3)</f>
        <v>0</v>
      </c>
      <c r="AO224" s="24">
        <f>SUMIFS(Detail!W:W,Detail!$A:$A,$B224,Detail!$D:$D,8,Detail!$C:$C,4)</f>
        <v>0</v>
      </c>
      <c r="AP224" s="33">
        <f t="shared" si="385"/>
        <v>0</v>
      </c>
      <c r="AQ224" s="24">
        <f>SUMIFS(Detail!W:W,Detail!$A:$A,$B224,Detail!$D:$D,9,Detail!$C:$C,1)</f>
        <v>0</v>
      </c>
      <c r="AR224" s="24">
        <f>SUMIFS(Detail!W:W,Detail!$A:$A,$B224,Detail!$D:$D,9,Detail!$C:$C,2)</f>
        <v>0</v>
      </c>
      <c r="AS224" s="24">
        <f>SUMIFS(Detail!W:W,Detail!$A:$A,$B224,Detail!$D:$D,9,Detail!$C:$C,3)</f>
        <v>0</v>
      </c>
      <c r="AT224" s="24">
        <f>SUMIFS(Detail!W:W,Detail!$A:$A,$B224,Detail!$D:$D,9,Detail!$C:$C,4)</f>
        <v>0</v>
      </c>
      <c r="AU224" s="33">
        <f t="shared" si="386"/>
        <v>0</v>
      </c>
      <c r="AV224" s="24">
        <f>SUMIFS(Detail!W:W,Detail!$A:$A,$B224,Detail!$D:$D,10,Detail!$C:$C,1)</f>
        <v>0</v>
      </c>
      <c r="AW224" s="24">
        <f>SUMIFS(Detail!W:W,Detail!$A:$A,$B224,Detail!$D:$D,10,Detail!$C:$C,2)</f>
        <v>0</v>
      </c>
      <c r="AX224" s="24">
        <f>SUMIFS(Detail!W:W,Detail!$A:$A,$B224,Detail!$D:$D,10,Detail!$C:$C,3)</f>
        <v>0</v>
      </c>
      <c r="AY224" s="24">
        <f>SUMIFS(Detail!W:W,Detail!$A:$A,$B224,Detail!$D:$D,10,Detail!$C:$C,4)</f>
        <v>0</v>
      </c>
      <c r="AZ224" s="33">
        <f t="shared" si="387"/>
        <v>0</v>
      </c>
      <c r="BA224" s="24">
        <f>SUMIFS(Detail!W:W,Detail!$A:$A,$B224,Detail!$D:$D,11,Detail!$C:$C,1)</f>
        <v>0</v>
      </c>
      <c r="BB224" s="24">
        <f>SUMIFS(Detail!W:W,Detail!$A:$A,$B224,Detail!$D:$D,11,Detail!$C:$C,2)</f>
        <v>0</v>
      </c>
      <c r="BC224" s="24">
        <f>SUMIFS(Detail!W:W,Detail!$A:$A,$B224,Detail!$D:$D,11,Detail!$C:$C,3)</f>
        <v>0</v>
      </c>
      <c r="BD224" s="24">
        <f>SUMIFS(Detail!W:W,Detail!$A:$A,$B224,Detail!$D:$D,11,Detail!$C:$C,4)</f>
        <v>0</v>
      </c>
      <c r="BE224" s="33">
        <f t="shared" si="388"/>
        <v>0</v>
      </c>
      <c r="BF224" s="24">
        <f>SUMIFS(Detail!W:W,Detail!$A:$A,$B224,Detail!$D:$D,12,Detail!$C:$C,1)</f>
        <v>0</v>
      </c>
      <c r="BG224" s="24">
        <f>SUMIFS(Detail!W:W,Detail!$A:$A,$B224,Detail!$D:$D,12,Detail!$C:$C,2)</f>
        <v>0</v>
      </c>
      <c r="BH224" s="24">
        <f>SUMIFS(Detail!W:W,Detail!$A:$A,$B224,Detail!$D:$D,12,Detail!$C:$C,3)</f>
        <v>0</v>
      </c>
      <c r="BI224" s="24">
        <f>SUMIFS(Detail!W:W,Detail!$A:$A,$B224,Detail!$D:$D,12,Detail!$C:$C,4)</f>
        <v>0</v>
      </c>
      <c r="BJ224" s="33">
        <f t="shared" si="389"/>
        <v>0</v>
      </c>
      <c r="BK224" s="24">
        <f>SUMIFS(Detail!W:W,Detail!$A:$A,$B224,Detail!$D:$D,13,Detail!$C:$C,1)</f>
        <v>0</v>
      </c>
      <c r="BL224" s="24">
        <f>SUMIFS(Detail!W:W,Detail!$A:$A,$B224,Detail!$D:$D,13,Detail!$C:$C,2)</f>
        <v>0</v>
      </c>
      <c r="BM224" s="24">
        <f>SUMIFS(Detail!W:W,Detail!$A:$A,$B224,Detail!$D:$D,13,Detail!$C:$C,3)</f>
        <v>0</v>
      </c>
      <c r="BN224" s="24">
        <f>SUMIFS(Detail!W:W,Detail!$A:$A,$B224,Detail!$D:$D,13,Detail!$C:$C,4)</f>
        <v>0</v>
      </c>
      <c r="BO224" s="33">
        <f t="shared" si="390"/>
        <v>0</v>
      </c>
      <c r="BP224" s="24">
        <f>SUMIFS(Detail!W:W,Detail!$A:$A,$B224,Detail!$D:$D,14,Detail!$C:$C,1)</f>
        <v>0</v>
      </c>
      <c r="BQ224" s="24">
        <f>SUMIFS(Detail!W:W,Detail!$A:$A,$B224,Detail!$D:$D,14,Detail!$C:$C,2)</f>
        <v>0</v>
      </c>
      <c r="BR224" s="24">
        <f>SUMIFS(Detail!W:W,Detail!$A:$A,$B224,Detail!$D:$D,14,Detail!$C:$C,3)</f>
        <v>0</v>
      </c>
      <c r="BS224" s="24">
        <f>SUMIFS(Detail!W:W,Detail!$A:$A,$B224,Detail!$D:$D,14,Detail!$C:$C,4)</f>
        <v>0</v>
      </c>
      <c r="BT224" s="33">
        <f t="shared" si="391"/>
        <v>0</v>
      </c>
      <c r="BU224" s="24">
        <f>SUMIFS(Detail!W:W,Detail!$A:$A,$B224,Detail!$D:$D,15,Detail!$C:$C,1)</f>
        <v>0</v>
      </c>
      <c r="BV224" s="24">
        <f>SUMIFS(Detail!W:W,Detail!$A:$A,$B224,Detail!$D:$D,15,Detail!$C:$C,2)</f>
        <v>0</v>
      </c>
      <c r="BW224" s="24">
        <f>SUMIFS(Detail!W:W,Detail!$A:$A,$B224,Detail!$D:$D,15,Detail!$C:$C,3)</f>
        <v>0</v>
      </c>
      <c r="BX224" s="24">
        <f>SUMIFS(Detail!W:W,Detail!$A:$A,$B224,Detail!$D:$D,15,Detail!$C:$C,4)</f>
        <v>0</v>
      </c>
      <c r="BY224" s="33">
        <f t="shared" si="392"/>
        <v>0</v>
      </c>
      <c r="BZ224" s="24">
        <f>SUMIFS(Detail!W:W,Detail!$A:$A,$B224,Detail!$D:$D,16,Detail!$C:$C,1)</f>
        <v>0</v>
      </c>
      <c r="CA224" s="24">
        <f>SUMIFS(Detail!W:W,Detail!$A:$A,$B224,Detail!$D:$D,16,Detail!$C:$C,2)</f>
        <v>0</v>
      </c>
      <c r="CB224" s="24">
        <f>SUMIFS(Detail!W:W,Detail!$A:$A,$B224,Detail!$D:$D,16,Detail!$C:$C,3)</f>
        <v>0</v>
      </c>
      <c r="CC224" s="24">
        <f>SUMIFS(Detail!W:W,Detail!$A:$A,$B224,Detail!$D:$D,16,Detail!$C:$C,4)</f>
        <v>0</v>
      </c>
      <c r="CD224" s="33">
        <f t="shared" si="393"/>
        <v>0</v>
      </c>
      <c r="CE224" s="24">
        <f>SUMIFS(Detail!W:W,Detail!$A:$A,$B224,Detail!$D:$D,17,Detail!$C:$C,1)</f>
        <v>0</v>
      </c>
      <c r="CF224" s="24">
        <f>SUMIFS(Detail!W:W,Detail!$A:$A,$B224,Detail!$D:$D,17,Detail!$C:$C,2)</f>
        <v>0</v>
      </c>
      <c r="CG224" s="24">
        <f>SUMIFS(Detail!W:W,Detail!$A:$A,$B224,Detail!$D:$D,17,Detail!$C:$C,3)</f>
        <v>0</v>
      </c>
      <c r="CH224" s="24">
        <f>SUMIFS(Detail!W:W,Detail!$A:$A,$B224,Detail!$D:$D,17,Detail!$C:$C,4)</f>
        <v>0</v>
      </c>
      <c r="CI224" s="33">
        <f t="shared" si="394"/>
        <v>0</v>
      </c>
      <c r="CJ224" s="24">
        <f>SUMIFS(Detail!W:W,Detail!$A:$A,$B224,Detail!$D:$D,18,Detail!$C:$C,1)</f>
        <v>0</v>
      </c>
      <c r="CK224" s="24">
        <f>SUMIFS(Detail!W:W,Detail!$A:$A,$B224,Detail!$D:$D,18,Detail!$C:$C,2)</f>
        <v>0</v>
      </c>
      <c r="CL224" s="24">
        <f>SUMIFS(Detail!W:W,Detail!$A:$A,$B224,Detail!$D:$D,18,Detail!$C:$C,3)</f>
        <v>0</v>
      </c>
      <c r="CM224" s="24">
        <f>SUMIFS(Detail!W:W,Detail!$A:$A,$B224,Detail!$D:$D,18,Detail!$C:$C,4)</f>
        <v>0</v>
      </c>
      <c r="CN224" s="33">
        <f t="shared" si="395"/>
        <v>0</v>
      </c>
      <c r="CO224" s="24">
        <f>SUMIFS(Detail!W:W,Detail!$A:$A,$B224,Detail!$D:$D,19,Detail!$C:$C,1)</f>
        <v>0</v>
      </c>
      <c r="CP224" s="24">
        <f>SUMIFS(Detail!W:W,Detail!$A:$A,$B224,Detail!$D:$D,19,Detail!$C:$C,2)</f>
        <v>0</v>
      </c>
      <c r="CQ224" s="24">
        <f>SUMIFS(Detail!W:W,Detail!$A:$A,$B224,Detail!$D:$D,19,Detail!$C:$C,3)</f>
        <v>0</v>
      </c>
      <c r="CR224" s="24">
        <f>SUMIFS(Detail!W:W,Detail!$A:$A,$B224,Detail!$D:$D,19,Detail!$C:$C,4)</f>
        <v>0</v>
      </c>
      <c r="CS224" s="33">
        <f t="shared" si="396"/>
        <v>0</v>
      </c>
      <c r="CT224" s="24">
        <f>SUMIFS(Detail!W:W,Detail!$A:$A,$B224,Detail!$D:$D,20,Detail!$C:$C,1)</f>
        <v>0</v>
      </c>
      <c r="CU224" s="24">
        <f>SUMIFS(Detail!W:W,Detail!$A:$A,$B224,Detail!$D:$D,20,Detail!$C:$C,2)</f>
        <v>0</v>
      </c>
      <c r="CV224" s="24">
        <f>SUMIFS(Detail!W:W,Detail!$A:$A,$B224,Detail!$D:$D,20,Detail!$C:$C,3)</f>
        <v>0</v>
      </c>
      <c r="CW224" s="24">
        <f>SUMIFS(Detail!W:W,Detail!$A:$A,$B224,Detail!$D:$D,20,Detail!$C:$C,4)</f>
        <v>0</v>
      </c>
      <c r="CX224" s="33">
        <f t="shared" si="397"/>
        <v>0</v>
      </c>
      <c r="CY224" s="24">
        <f>SUMIFS(Detail!W:W,Detail!$A:$A,$B224,Detail!$D:$D,21,Detail!$C:$C,1)</f>
        <v>0</v>
      </c>
      <c r="CZ224" s="24">
        <f>SUMIFS(Detail!W:W,Detail!$A:$A,$B224,Detail!$D:$D,21,Detail!$C:$C,2)</f>
        <v>0</v>
      </c>
      <c r="DA224" s="24">
        <f>SUMIFS(Detail!W:W,Detail!$A:$A,$B224,Detail!$D:$D,21,Detail!$C:$C,3)</f>
        <v>0</v>
      </c>
      <c r="DB224" s="24">
        <f>SUMIFS(Detail!W:W,Detail!$A:$A,$B224,Detail!$D:$D,21,Detail!$C:$C,4)</f>
        <v>0</v>
      </c>
      <c r="DC224" s="33">
        <f t="shared" si="398"/>
        <v>0</v>
      </c>
      <c r="DD224" s="86">
        <f>SUMIFS(Detail!W:W,Detail!$A:$A,$B224,Detail!$B:$B,"&gt;60")</f>
        <v>0</v>
      </c>
    </row>
    <row r="225" spans="1:108" x14ac:dyDescent="0.25">
      <c r="A225" t="s">
        <v>5466</v>
      </c>
      <c r="B225" s="32" t="s">
        <v>5125</v>
      </c>
      <c r="C225" s="24">
        <f>SUMIFS(Detail!W:W,Detail!$A:$A,$B225,Detail!$D:$D,1,Detail!$C:$C,1)</f>
        <v>0</v>
      </c>
      <c r="D225" s="24">
        <f>SUMIFS(Detail!W:W,Detail!$A:$A,$B225,Detail!$D:$D,1,Detail!$C:$C,2)</f>
        <v>0</v>
      </c>
      <c r="E225" s="24">
        <f>SUMIFS(Detail!W:W,Detail!$A:$A,$B225,Detail!$D:$D,1,Detail!$C:$C,3)</f>
        <v>125000</v>
      </c>
      <c r="F225" s="24">
        <f>SUMIFS(Detail!W:W,Detail!$A:$A,$B225,Detail!$D:$D,1,Detail!$C:$C,4)</f>
        <v>0</v>
      </c>
      <c r="G225" s="33">
        <f t="shared" si="378"/>
        <v>125000</v>
      </c>
      <c r="H225" s="24">
        <f>SUMIFS(Detail!W:W,Detail!$A:$A,$B225,Detail!$D:$D,2,Detail!$C:$C,1)</f>
        <v>7000000</v>
      </c>
      <c r="I225" s="24">
        <f>SUMIFS(Detail!W:W,Detail!$A:$A,$B225,Detail!$D:$D,2,Detail!$C:$C,2)</f>
        <v>2500000</v>
      </c>
      <c r="J225" s="24">
        <f>SUMIFS(Detail!W:W,Detail!$A:$A,$B225,Detail!$D:$D,2,Detail!$C:$C,3)</f>
        <v>500000</v>
      </c>
      <c r="K225" s="24">
        <f>SUMIFS(Detail!W:W,Detail!$A:$A,$B225,Detail!$D:$D,2,Detail!$C:$C,4)</f>
        <v>0</v>
      </c>
      <c r="L225" s="33">
        <f t="shared" si="379"/>
        <v>10000000</v>
      </c>
      <c r="M225" s="24">
        <f>SUMIFS(Detail!W:W,Detail!$A:$A,$B225,Detail!$D:$D,3,Detail!$C:$C,1)</f>
        <v>9450000</v>
      </c>
      <c r="N225" s="24">
        <f>SUMIFS(Detail!W:W,Detail!$A:$A,$B225,Detail!$D:$D,3,Detail!$C:$C,2)</f>
        <v>3375000</v>
      </c>
      <c r="O225" s="24">
        <f>SUMIFS(Detail!W:W,Detail!$A:$A,$B225,Detail!$D:$D,3,Detail!$C:$C,3)</f>
        <v>675000</v>
      </c>
      <c r="P225" s="24">
        <f>SUMIFS(Detail!W:W,Detail!$A:$A,$B225,Detail!$D:$D,3,Detail!$C:$C,4)</f>
        <v>0</v>
      </c>
      <c r="Q225" s="33">
        <f t="shared" si="380"/>
        <v>13500000</v>
      </c>
      <c r="R225" s="24">
        <f>SUMIFS(Detail!W:W,Detail!$A:$A,$B225,Detail!$D:$D,4,Detail!$C:$C,1)</f>
        <v>12600000</v>
      </c>
      <c r="S225" s="24">
        <f>SUMIFS(Detail!W:W,Detail!$A:$A,$B225,Detail!$D:$D,4,Detail!$C:$C,2)</f>
        <v>4500000</v>
      </c>
      <c r="T225" s="24">
        <f>SUMIFS(Detail!W:W,Detail!$A:$A,$B225,Detail!$D:$D,4,Detail!$C:$C,3)</f>
        <v>900000</v>
      </c>
      <c r="U225" s="24">
        <f>SUMIFS(Detail!W:W,Detail!$A:$A,$B225,Detail!$D:$D,4,Detail!$C:$C,4)</f>
        <v>0</v>
      </c>
      <c r="V225" s="33">
        <f t="shared" si="381"/>
        <v>18000000</v>
      </c>
      <c r="W225" s="24">
        <f>SUMIFS(Detail!W:W,Detail!$A:$A,$B225,Detail!$D:$D,5,Detail!$C:$C,1)</f>
        <v>16537500</v>
      </c>
      <c r="X225" s="24">
        <f>SUMIFS(Detail!W:W,Detail!$A:$A,$B225,Detail!$D:$D,5,Detail!$C:$C,2)</f>
        <v>5906249.9999999991</v>
      </c>
      <c r="Y225" s="24">
        <f>SUMIFS(Detail!W:W,Detail!$A:$A,$B225,Detail!$D:$D,5,Detail!$C:$C,3)</f>
        <v>1181250</v>
      </c>
      <c r="Z225" s="24">
        <f>SUMIFS(Detail!W:W,Detail!$A:$A,$B225,Detail!$D:$D,5,Detail!$C:$C,4)</f>
        <v>0</v>
      </c>
      <c r="AA225" s="33">
        <f t="shared" si="382"/>
        <v>23625000</v>
      </c>
      <c r="AB225" s="24">
        <f>SUMIFS(Detail!W:W,Detail!$A:$A,$B225,Detail!$D:$D,6,Detail!$C:$C,1)</f>
        <v>0</v>
      </c>
      <c r="AC225" s="24">
        <f>SUMIFS(Detail!W:W,Detail!$A:$A,$B225,Detail!$D:$D,6,Detail!$C:$C,2)</f>
        <v>0</v>
      </c>
      <c r="AD225" s="24">
        <f>SUMIFS(Detail!W:W,Detail!$A:$A,$B225,Detail!$D:$D,6,Detail!$C:$C,3)</f>
        <v>0</v>
      </c>
      <c r="AE225" s="24">
        <f>SUMIFS(Detail!W:W,Detail!$A:$A,$B225,Detail!$D:$D,6,Detail!$C:$C,4)</f>
        <v>0</v>
      </c>
      <c r="AF225" s="33">
        <f t="shared" si="383"/>
        <v>0</v>
      </c>
      <c r="AG225" s="24">
        <f>SUMIFS(Detail!W:W,Detail!$A:$A,$B225,Detail!$D:$D,7,Detail!$C:$C,1)</f>
        <v>0</v>
      </c>
      <c r="AH225" s="24">
        <f>SUMIFS(Detail!W:W,Detail!$A:$A,$B225,Detail!$D:$D,7,Detail!$C:$C,2)</f>
        <v>0</v>
      </c>
      <c r="AI225" s="24">
        <f>SUMIFS(Detail!W:W,Detail!$A:$A,$B225,Detail!$D:$D,7,Detail!$C:$C,3)</f>
        <v>0</v>
      </c>
      <c r="AJ225" s="24">
        <f>SUMIFS(Detail!W:W,Detail!$A:$A,$B225,Detail!$D:$D,7,Detail!$C:$C,4)</f>
        <v>0</v>
      </c>
      <c r="AK225" s="33">
        <f t="shared" si="384"/>
        <v>0</v>
      </c>
      <c r="AL225" s="24">
        <f>SUMIFS(Detail!W:W,Detail!$A:$A,$B225,Detail!$D:$D,8,Detail!$C:$C,1)</f>
        <v>0</v>
      </c>
      <c r="AM225" s="24">
        <f>SUMIFS(Detail!W:W,Detail!$A:$A,$B225,Detail!$D:$D,8,Detail!$C:$C,2)</f>
        <v>0</v>
      </c>
      <c r="AN225" s="24">
        <f>SUMIFS(Detail!W:W,Detail!$A:$A,$B225,Detail!$D:$D,8,Detail!$C:$C,3)</f>
        <v>0</v>
      </c>
      <c r="AO225" s="24">
        <f>SUMIFS(Detail!W:W,Detail!$A:$A,$B225,Detail!$D:$D,8,Detail!$C:$C,4)</f>
        <v>0</v>
      </c>
      <c r="AP225" s="33">
        <f t="shared" si="385"/>
        <v>0</v>
      </c>
      <c r="AQ225" s="24">
        <f>SUMIFS(Detail!W:W,Detail!$A:$A,$B225,Detail!$D:$D,9,Detail!$C:$C,1)</f>
        <v>0</v>
      </c>
      <c r="AR225" s="24">
        <f>SUMIFS(Detail!W:W,Detail!$A:$A,$B225,Detail!$D:$D,9,Detail!$C:$C,2)</f>
        <v>0</v>
      </c>
      <c r="AS225" s="24">
        <f>SUMIFS(Detail!W:W,Detail!$A:$A,$B225,Detail!$D:$D,9,Detail!$C:$C,3)</f>
        <v>0</v>
      </c>
      <c r="AT225" s="24">
        <f>SUMIFS(Detail!W:W,Detail!$A:$A,$B225,Detail!$D:$D,9,Detail!$C:$C,4)</f>
        <v>0</v>
      </c>
      <c r="AU225" s="33">
        <f t="shared" si="386"/>
        <v>0</v>
      </c>
      <c r="AV225" s="24">
        <f>SUMIFS(Detail!W:W,Detail!$A:$A,$B225,Detail!$D:$D,10,Detail!$C:$C,1)</f>
        <v>0</v>
      </c>
      <c r="AW225" s="24">
        <f>SUMIFS(Detail!W:W,Detail!$A:$A,$B225,Detail!$D:$D,10,Detail!$C:$C,2)</f>
        <v>0</v>
      </c>
      <c r="AX225" s="24">
        <f>SUMIFS(Detail!W:W,Detail!$A:$A,$B225,Detail!$D:$D,10,Detail!$C:$C,3)</f>
        <v>0</v>
      </c>
      <c r="AY225" s="24">
        <f>SUMIFS(Detail!W:W,Detail!$A:$A,$B225,Detail!$D:$D,10,Detail!$C:$C,4)</f>
        <v>0</v>
      </c>
      <c r="AZ225" s="33">
        <f t="shared" si="387"/>
        <v>0</v>
      </c>
      <c r="BA225" s="24">
        <f>SUMIFS(Detail!W:W,Detail!$A:$A,$B225,Detail!$D:$D,11,Detail!$C:$C,1)</f>
        <v>0</v>
      </c>
      <c r="BB225" s="24">
        <f>SUMIFS(Detail!W:W,Detail!$A:$A,$B225,Detail!$D:$D,11,Detail!$C:$C,2)</f>
        <v>0</v>
      </c>
      <c r="BC225" s="24">
        <f>SUMIFS(Detail!W:W,Detail!$A:$A,$B225,Detail!$D:$D,11,Detail!$C:$C,3)</f>
        <v>0</v>
      </c>
      <c r="BD225" s="24">
        <f>SUMIFS(Detail!W:W,Detail!$A:$A,$B225,Detail!$D:$D,11,Detail!$C:$C,4)</f>
        <v>0</v>
      </c>
      <c r="BE225" s="33">
        <f t="shared" si="388"/>
        <v>0</v>
      </c>
      <c r="BF225" s="24">
        <f>SUMIFS(Detail!W:W,Detail!$A:$A,$B225,Detail!$D:$D,12,Detail!$C:$C,1)</f>
        <v>0</v>
      </c>
      <c r="BG225" s="24">
        <f>SUMIFS(Detail!W:W,Detail!$A:$A,$B225,Detail!$D:$D,12,Detail!$C:$C,2)</f>
        <v>0</v>
      </c>
      <c r="BH225" s="24">
        <f>SUMIFS(Detail!W:W,Detail!$A:$A,$B225,Detail!$D:$D,12,Detail!$C:$C,3)</f>
        <v>0</v>
      </c>
      <c r="BI225" s="24">
        <f>SUMIFS(Detail!W:W,Detail!$A:$A,$B225,Detail!$D:$D,12,Detail!$C:$C,4)</f>
        <v>0</v>
      </c>
      <c r="BJ225" s="33">
        <f t="shared" si="389"/>
        <v>0</v>
      </c>
      <c r="BK225" s="24">
        <f>SUMIFS(Detail!W:W,Detail!$A:$A,$B225,Detail!$D:$D,13,Detail!$C:$C,1)</f>
        <v>0</v>
      </c>
      <c r="BL225" s="24">
        <f>SUMIFS(Detail!W:W,Detail!$A:$A,$B225,Detail!$D:$D,13,Detail!$C:$C,2)</f>
        <v>0</v>
      </c>
      <c r="BM225" s="24">
        <f>SUMIFS(Detail!W:W,Detail!$A:$A,$B225,Detail!$D:$D,13,Detail!$C:$C,3)</f>
        <v>0</v>
      </c>
      <c r="BN225" s="24">
        <f>SUMIFS(Detail!W:W,Detail!$A:$A,$B225,Detail!$D:$D,13,Detail!$C:$C,4)</f>
        <v>0</v>
      </c>
      <c r="BO225" s="33">
        <f t="shared" si="390"/>
        <v>0</v>
      </c>
      <c r="BP225" s="24">
        <f>SUMIFS(Detail!W:W,Detail!$A:$A,$B225,Detail!$D:$D,14,Detail!$C:$C,1)</f>
        <v>0</v>
      </c>
      <c r="BQ225" s="24">
        <f>SUMIFS(Detail!W:W,Detail!$A:$A,$B225,Detail!$D:$D,14,Detail!$C:$C,2)</f>
        <v>0</v>
      </c>
      <c r="BR225" s="24">
        <f>SUMIFS(Detail!W:W,Detail!$A:$A,$B225,Detail!$D:$D,14,Detail!$C:$C,3)</f>
        <v>0</v>
      </c>
      <c r="BS225" s="24">
        <f>SUMIFS(Detail!W:W,Detail!$A:$A,$B225,Detail!$D:$D,14,Detail!$C:$C,4)</f>
        <v>0</v>
      </c>
      <c r="BT225" s="33">
        <f t="shared" si="391"/>
        <v>0</v>
      </c>
      <c r="BU225" s="24">
        <f>SUMIFS(Detail!W:W,Detail!$A:$A,$B225,Detail!$D:$D,15,Detail!$C:$C,1)</f>
        <v>0</v>
      </c>
      <c r="BV225" s="24">
        <f>SUMIFS(Detail!W:W,Detail!$A:$A,$B225,Detail!$D:$D,15,Detail!$C:$C,2)</f>
        <v>0</v>
      </c>
      <c r="BW225" s="24">
        <f>SUMIFS(Detail!W:W,Detail!$A:$A,$B225,Detail!$D:$D,15,Detail!$C:$C,3)</f>
        <v>0</v>
      </c>
      <c r="BX225" s="24">
        <f>SUMIFS(Detail!W:W,Detail!$A:$A,$B225,Detail!$D:$D,15,Detail!$C:$C,4)</f>
        <v>0</v>
      </c>
      <c r="BY225" s="33">
        <f t="shared" si="392"/>
        <v>0</v>
      </c>
      <c r="BZ225" s="24">
        <f>SUMIFS(Detail!W:W,Detail!$A:$A,$B225,Detail!$D:$D,16,Detail!$C:$C,1)</f>
        <v>0</v>
      </c>
      <c r="CA225" s="24">
        <f>SUMIFS(Detail!W:W,Detail!$A:$A,$B225,Detail!$D:$D,16,Detail!$C:$C,2)</f>
        <v>0</v>
      </c>
      <c r="CB225" s="24">
        <f>SUMIFS(Detail!W:W,Detail!$A:$A,$B225,Detail!$D:$D,16,Detail!$C:$C,3)</f>
        <v>0</v>
      </c>
      <c r="CC225" s="24">
        <f>SUMIFS(Detail!W:W,Detail!$A:$A,$B225,Detail!$D:$D,16,Detail!$C:$C,4)</f>
        <v>0</v>
      </c>
      <c r="CD225" s="33">
        <f t="shared" si="393"/>
        <v>0</v>
      </c>
      <c r="CE225" s="24">
        <f>SUMIFS(Detail!W:W,Detail!$A:$A,$B225,Detail!$D:$D,17,Detail!$C:$C,1)</f>
        <v>0</v>
      </c>
      <c r="CF225" s="24">
        <f>SUMIFS(Detail!W:W,Detail!$A:$A,$B225,Detail!$D:$D,17,Detail!$C:$C,2)</f>
        <v>0</v>
      </c>
      <c r="CG225" s="24">
        <f>SUMIFS(Detail!W:W,Detail!$A:$A,$B225,Detail!$D:$D,17,Detail!$C:$C,3)</f>
        <v>0</v>
      </c>
      <c r="CH225" s="24">
        <f>SUMIFS(Detail!W:W,Detail!$A:$A,$B225,Detail!$D:$D,17,Detail!$C:$C,4)</f>
        <v>0</v>
      </c>
      <c r="CI225" s="33">
        <f t="shared" si="394"/>
        <v>0</v>
      </c>
      <c r="CJ225" s="24">
        <f>SUMIFS(Detail!W:W,Detail!$A:$A,$B225,Detail!$D:$D,18,Detail!$C:$C,1)</f>
        <v>0</v>
      </c>
      <c r="CK225" s="24">
        <f>SUMIFS(Detail!W:W,Detail!$A:$A,$B225,Detail!$D:$D,18,Detail!$C:$C,2)</f>
        <v>0</v>
      </c>
      <c r="CL225" s="24">
        <f>SUMIFS(Detail!W:W,Detail!$A:$A,$B225,Detail!$D:$D,18,Detail!$C:$C,3)</f>
        <v>0</v>
      </c>
      <c r="CM225" s="24">
        <f>SUMIFS(Detail!W:W,Detail!$A:$A,$B225,Detail!$D:$D,18,Detail!$C:$C,4)</f>
        <v>0</v>
      </c>
      <c r="CN225" s="33">
        <f t="shared" si="395"/>
        <v>0</v>
      </c>
      <c r="CO225" s="24">
        <f>SUMIFS(Detail!W:W,Detail!$A:$A,$B225,Detail!$D:$D,19,Detail!$C:$C,1)</f>
        <v>0</v>
      </c>
      <c r="CP225" s="24">
        <f>SUMIFS(Detail!W:W,Detail!$A:$A,$B225,Detail!$D:$D,19,Detail!$C:$C,2)</f>
        <v>0</v>
      </c>
      <c r="CQ225" s="24">
        <f>SUMIFS(Detail!W:W,Detail!$A:$A,$B225,Detail!$D:$D,19,Detail!$C:$C,3)</f>
        <v>0</v>
      </c>
      <c r="CR225" s="24">
        <f>SUMIFS(Detail!W:W,Detail!$A:$A,$B225,Detail!$D:$D,19,Detail!$C:$C,4)</f>
        <v>0</v>
      </c>
      <c r="CS225" s="33">
        <f t="shared" si="396"/>
        <v>0</v>
      </c>
      <c r="CT225" s="24">
        <f>SUMIFS(Detail!W:W,Detail!$A:$A,$B225,Detail!$D:$D,20,Detail!$C:$C,1)</f>
        <v>0</v>
      </c>
      <c r="CU225" s="24">
        <f>SUMIFS(Detail!W:W,Detail!$A:$A,$B225,Detail!$D:$D,20,Detail!$C:$C,2)</f>
        <v>0</v>
      </c>
      <c r="CV225" s="24">
        <f>SUMIFS(Detail!W:W,Detail!$A:$A,$B225,Detail!$D:$D,20,Detail!$C:$C,3)</f>
        <v>0</v>
      </c>
      <c r="CW225" s="24">
        <f>SUMIFS(Detail!W:W,Detail!$A:$A,$B225,Detail!$D:$D,20,Detail!$C:$C,4)</f>
        <v>0</v>
      </c>
      <c r="CX225" s="33">
        <f t="shared" si="397"/>
        <v>0</v>
      </c>
      <c r="CY225" s="24">
        <f>SUMIFS(Detail!W:W,Detail!$A:$A,$B225,Detail!$D:$D,21,Detail!$C:$C,1)</f>
        <v>0</v>
      </c>
      <c r="CZ225" s="24">
        <f>SUMIFS(Detail!W:W,Detail!$A:$A,$B225,Detail!$D:$D,21,Detail!$C:$C,2)</f>
        <v>0</v>
      </c>
      <c r="DA225" s="24">
        <f>SUMIFS(Detail!W:W,Detail!$A:$A,$B225,Detail!$D:$D,21,Detail!$C:$C,3)</f>
        <v>0</v>
      </c>
      <c r="DB225" s="24">
        <f>SUMIFS(Detail!W:W,Detail!$A:$A,$B225,Detail!$D:$D,21,Detail!$C:$C,4)</f>
        <v>0</v>
      </c>
      <c r="DC225" s="33">
        <f t="shared" si="398"/>
        <v>0</v>
      </c>
      <c r="DD225" s="86">
        <f>SUMIFS(Detail!W:W,Detail!$A:$A,$B225,Detail!$B:$B,"&gt;60")</f>
        <v>0</v>
      </c>
    </row>
    <row r="226" spans="1:108" x14ac:dyDescent="0.25">
      <c r="A226" t="s">
        <v>5467</v>
      </c>
      <c r="B226" s="32" t="s">
        <v>5126</v>
      </c>
      <c r="C226" s="24">
        <f>SUMIFS(Detail!W:W,Detail!$A:$A,$B226,Detail!$D:$D,1,Detail!$C:$C,1)</f>
        <v>0</v>
      </c>
      <c r="D226" s="24">
        <f>SUMIFS(Detail!W:W,Detail!$A:$A,$B226,Detail!$D:$D,1,Detail!$C:$C,2)</f>
        <v>0</v>
      </c>
      <c r="E226" s="24">
        <f>SUMIFS(Detail!W:W,Detail!$A:$A,$B226,Detail!$D:$D,1,Detail!$C:$C,3)</f>
        <v>74999.999999999985</v>
      </c>
      <c r="F226" s="24">
        <f>SUMIFS(Detail!W:W,Detail!$A:$A,$B226,Detail!$D:$D,1,Detail!$C:$C,4)</f>
        <v>180000</v>
      </c>
      <c r="G226" s="33">
        <f t="shared" si="378"/>
        <v>255000</v>
      </c>
      <c r="H226" s="24">
        <f>SUMIFS(Detail!W:W,Detail!$A:$A,$B226,Detail!$D:$D,2,Detail!$C:$C,1)</f>
        <v>599999.99999999988</v>
      </c>
      <c r="I226" s="24">
        <f>SUMIFS(Detail!W:W,Detail!$A:$A,$B226,Detail!$D:$D,2,Detail!$C:$C,2)</f>
        <v>750000</v>
      </c>
      <c r="J226" s="24">
        <f>SUMIFS(Detail!W:W,Detail!$A:$A,$B226,Detail!$D:$D,2,Detail!$C:$C,3)</f>
        <v>900000</v>
      </c>
      <c r="K226" s="24">
        <f>SUMIFS(Detail!W:W,Detail!$A:$A,$B226,Detail!$D:$D,2,Detail!$C:$C,4)</f>
        <v>900000</v>
      </c>
      <c r="L226" s="33">
        <f t="shared" si="379"/>
        <v>3150000</v>
      </c>
      <c r="M226" s="24">
        <f>SUMIFS(Detail!W:W,Detail!$A:$A,$B226,Detail!$D:$D,3,Detail!$C:$C,1)</f>
        <v>360000</v>
      </c>
      <c r="N226" s="24">
        <f>SUMIFS(Detail!W:W,Detail!$A:$A,$B226,Detail!$D:$D,3,Detail!$C:$C,2)</f>
        <v>1199999.9999999998</v>
      </c>
      <c r="O226" s="24">
        <f>SUMIFS(Detail!W:W,Detail!$A:$A,$B226,Detail!$D:$D,3,Detail!$C:$C,3)</f>
        <v>1500000</v>
      </c>
      <c r="P226" s="24">
        <f>SUMIFS(Detail!W:W,Detail!$A:$A,$B226,Detail!$D:$D,3,Detail!$C:$C,4)</f>
        <v>1800000</v>
      </c>
      <c r="Q226" s="33">
        <f t="shared" si="380"/>
        <v>4860000</v>
      </c>
      <c r="R226" s="24">
        <f>SUMIFS(Detail!W:W,Detail!$A:$A,$B226,Detail!$D:$D,4,Detail!$C:$C,1)</f>
        <v>1800000</v>
      </c>
      <c r="S226" s="24">
        <f>SUMIFS(Detail!W:W,Detail!$A:$A,$B226,Detail!$D:$D,4,Detail!$C:$C,2)</f>
        <v>720000</v>
      </c>
      <c r="T226" s="24">
        <f>SUMIFS(Detail!W:W,Detail!$A:$A,$B226,Detail!$D:$D,4,Detail!$C:$C,3)</f>
        <v>2399999.9999999995</v>
      </c>
      <c r="U226" s="24">
        <f>SUMIFS(Detail!W:W,Detail!$A:$A,$B226,Detail!$D:$D,4,Detail!$C:$C,4)</f>
        <v>3000000</v>
      </c>
      <c r="V226" s="33">
        <f t="shared" si="381"/>
        <v>7920000</v>
      </c>
      <c r="W226" s="24">
        <f>SUMIFS(Detail!W:W,Detail!$A:$A,$B226,Detail!$D:$D,5,Detail!$C:$C,1)</f>
        <v>3240000</v>
      </c>
      <c r="X226" s="24">
        <f>SUMIFS(Detail!W:W,Detail!$A:$A,$B226,Detail!$D:$D,5,Detail!$C:$C,2)</f>
        <v>3240000</v>
      </c>
      <c r="Y226" s="24">
        <f>SUMIFS(Detail!W:W,Detail!$A:$A,$B226,Detail!$D:$D,5,Detail!$C:$C,3)</f>
        <v>1296000</v>
      </c>
      <c r="Z226" s="24">
        <f>SUMIFS(Detail!W:W,Detail!$A:$A,$B226,Detail!$D:$D,5,Detail!$C:$C,4)</f>
        <v>4320000</v>
      </c>
      <c r="AA226" s="33">
        <f t="shared" si="382"/>
        <v>12096000</v>
      </c>
      <c r="AB226" s="24">
        <f>SUMIFS(Detail!W:W,Detail!$A:$A,$B226,Detail!$D:$D,6,Detail!$C:$C,1)</f>
        <v>0</v>
      </c>
      <c r="AC226" s="24">
        <f>SUMIFS(Detail!W:W,Detail!$A:$A,$B226,Detail!$D:$D,6,Detail!$C:$C,2)</f>
        <v>0</v>
      </c>
      <c r="AD226" s="24">
        <f>SUMIFS(Detail!W:W,Detail!$A:$A,$B226,Detail!$D:$D,6,Detail!$C:$C,3)</f>
        <v>0</v>
      </c>
      <c r="AE226" s="24">
        <f>SUMIFS(Detail!W:W,Detail!$A:$A,$B226,Detail!$D:$D,6,Detail!$C:$C,4)</f>
        <v>0</v>
      </c>
      <c r="AF226" s="33">
        <f t="shared" si="383"/>
        <v>0</v>
      </c>
      <c r="AG226" s="24">
        <f>SUMIFS(Detail!W:W,Detail!$A:$A,$B226,Detail!$D:$D,7,Detail!$C:$C,1)</f>
        <v>0</v>
      </c>
      <c r="AH226" s="24">
        <f>SUMIFS(Detail!W:W,Detail!$A:$A,$B226,Detail!$D:$D,7,Detail!$C:$C,2)</f>
        <v>0</v>
      </c>
      <c r="AI226" s="24">
        <f>SUMIFS(Detail!W:W,Detail!$A:$A,$B226,Detail!$D:$D,7,Detail!$C:$C,3)</f>
        <v>0</v>
      </c>
      <c r="AJ226" s="24">
        <f>SUMIFS(Detail!W:W,Detail!$A:$A,$B226,Detail!$D:$D,7,Detail!$C:$C,4)</f>
        <v>0</v>
      </c>
      <c r="AK226" s="33">
        <f t="shared" si="384"/>
        <v>0</v>
      </c>
      <c r="AL226" s="24">
        <f>SUMIFS(Detail!W:W,Detail!$A:$A,$B226,Detail!$D:$D,8,Detail!$C:$C,1)</f>
        <v>0</v>
      </c>
      <c r="AM226" s="24">
        <f>SUMIFS(Detail!W:W,Detail!$A:$A,$B226,Detail!$D:$D,8,Detail!$C:$C,2)</f>
        <v>0</v>
      </c>
      <c r="AN226" s="24">
        <f>SUMIFS(Detail!W:W,Detail!$A:$A,$B226,Detail!$D:$D,8,Detail!$C:$C,3)</f>
        <v>0</v>
      </c>
      <c r="AO226" s="24">
        <f>SUMIFS(Detail!W:W,Detail!$A:$A,$B226,Detail!$D:$D,8,Detail!$C:$C,4)</f>
        <v>0</v>
      </c>
      <c r="AP226" s="33">
        <f t="shared" si="385"/>
        <v>0</v>
      </c>
      <c r="AQ226" s="24">
        <f>SUMIFS(Detail!W:W,Detail!$A:$A,$B226,Detail!$D:$D,9,Detail!$C:$C,1)</f>
        <v>0</v>
      </c>
      <c r="AR226" s="24">
        <f>SUMIFS(Detail!W:W,Detail!$A:$A,$B226,Detail!$D:$D,9,Detail!$C:$C,2)</f>
        <v>0</v>
      </c>
      <c r="AS226" s="24">
        <f>SUMIFS(Detail!W:W,Detail!$A:$A,$B226,Detail!$D:$D,9,Detail!$C:$C,3)</f>
        <v>0</v>
      </c>
      <c r="AT226" s="24">
        <f>SUMIFS(Detail!W:W,Detail!$A:$A,$B226,Detail!$D:$D,9,Detail!$C:$C,4)</f>
        <v>0</v>
      </c>
      <c r="AU226" s="33">
        <f t="shared" si="386"/>
        <v>0</v>
      </c>
      <c r="AV226" s="24">
        <f>SUMIFS(Detail!W:W,Detail!$A:$A,$B226,Detail!$D:$D,10,Detail!$C:$C,1)</f>
        <v>0</v>
      </c>
      <c r="AW226" s="24">
        <f>SUMIFS(Detail!W:W,Detail!$A:$A,$B226,Detail!$D:$D,10,Detail!$C:$C,2)</f>
        <v>0</v>
      </c>
      <c r="AX226" s="24">
        <f>SUMIFS(Detail!W:W,Detail!$A:$A,$B226,Detail!$D:$D,10,Detail!$C:$C,3)</f>
        <v>0</v>
      </c>
      <c r="AY226" s="24">
        <f>SUMIFS(Detail!W:W,Detail!$A:$A,$B226,Detail!$D:$D,10,Detail!$C:$C,4)</f>
        <v>0</v>
      </c>
      <c r="AZ226" s="33">
        <f t="shared" si="387"/>
        <v>0</v>
      </c>
      <c r="BA226" s="24">
        <f>SUMIFS(Detail!W:W,Detail!$A:$A,$B226,Detail!$D:$D,11,Detail!$C:$C,1)</f>
        <v>0</v>
      </c>
      <c r="BB226" s="24">
        <f>SUMIFS(Detail!W:W,Detail!$A:$A,$B226,Detail!$D:$D,11,Detail!$C:$C,2)</f>
        <v>0</v>
      </c>
      <c r="BC226" s="24">
        <f>SUMIFS(Detail!W:W,Detail!$A:$A,$B226,Detail!$D:$D,11,Detail!$C:$C,3)</f>
        <v>0</v>
      </c>
      <c r="BD226" s="24">
        <f>SUMIFS(Detail!W:W,Detail!$A:$A,$B226,Detail!$D:$D,11,Detail!$C:$C,4)</f>
        <v>0</v>
      </c>
      <c r="BE226" s="33">
        <f t="shared" si="388"/>
        <v>0</v>
      </c>
      <c r="BF226" s="24">
        <f>SUMIFS(Detail!W:W,Detail!$A:$A,$B226,Detail!$D:$D,12,Detail!$C:$C,1)</f>
        <v>0</v>
      </c>
      <c r="BG226" s="24">
        <f>SUMIFS(Detail!W:W,Detail!$A:$A,$B226,Detail!$D:$D,12,Detail!$C:$C,2)</f>
        <v>0</v>
      </c>
      <c r="BH226" s="24">
        <f>SUMIFS(Detail!W:W,Detail!$A:$A,$B226,Detail!$D:$D,12,Detail!$C:$C,3)</f>
        <v>0</v>
      </c>
      <c r="BI226" s="24">
        <f>SUMIFS(Detail!W:W,Detail!$A:$A,$B226,Detail!$D:$D,12,Detail!$C:$C,4)</f>
        <v>0</v>
      </c>
      <c r="BJ226" s="33">
        <f t="shared" si="389"/>
        <v>0</v>
      </c>
      <c r="BK226" s="24">
        <f>SUMIFS(Detail!W:W,Detail!$A:$A,$B226,Detail!$D:$D,13,Detail!$C:$C,1)</f>
        <v>0</v>
      </c>
      <c r="BL226" s="24">
        <f>SUMIFS(Detail!W:W,Detail!$A:$A,$B226,Detail!$D:$D,13,Detail!$C:$C,2)</f>
        <v>0</v>
      </c>
      <c r="BM226" s="24">
        <f>SUMIFS(Detail!W:W,Detail!$A:$A,$B226,Detail!$D:$D,13,Detail!$C:$C,3)</f>
        <v>0</v>
      </c>
      <c r="BN226" s="24">
        <f>SUMIFS(Detail!W:W,Detail!$A:$A,$B226,Detail!$D:$D,13,Detail!$C:$C,4)</f>
        <v>0</v>
      </c>
      <c r="BO226" s="33">
        <f t="shared" si="390"/>
        <v>0</v>
      </c>
      <c r="BP226" s="24">
        <f>SUMIFS(Detail!W:W,Detail!$A:$A,$B226,Detail!$D:$D,14,Detail!$C:$C,1)</f>
        <v>0</v>
      </c>
      <c r="BQ226" s="24">
        <f>SUMIFS(Detail!W:W,Detail!$A:$A,$B226,Detail!$D:$D,14,Detail!$C:$C,2)</f>
        <v>0</v>
      </c>
      <c r="BR226" s="24">
        <f>SUMIFS(Detail!W:W,Detail!$A:$A,$B226,Detail!$D:$D,14,Detail!$C:$C,3)</f>
        <v>0</v>
      </c>
      <c r="BS226" s="24">
        <f>SUMIFS(Detail!W:W,Detail!$A:$A,$B226,Detail!$D:$D,14,Detail!$C:$C,4)</f>
        <v>0</v>
      </c>
      <c r="BT226" s="33">
        <f t="shared" si="391"/>
        <v>0</v>
      </c>
      <c r="BU226" s="24">
        <f>SUMIFS(Detail!W:W,Detail!$A:$A,$B226,Detail!$D:$D,15,Detail!$C:$C,1)</f>
        <v>0</v>
      </c>
      <c r="BV226" s="24">
        <f>SUMIFS(Detail!W:W,Detail!$A:$A,$B226,Detail!$D:$D,15,Detail!$C:$C,2)</f>
        <v>0</v>
      </c>
      <c r="BW226" s="24">
        <f>SUMIFS(Detail!W:W,Detail!$A:$A,$B226,Detail!$D:$D,15,Detail!$C:$C,3)</f>
        <v>0</v>
      </c>
      <c r="BX226" s="24">
        <f>SUMIFS(Detail!W:W,Detail!$A:$A,$B226,Detail!$D:$D,15,Detail!$C:$C,4)</f>
        <v>0</v>
      </c>
      <c r="BY226" s="33">
        <f t="shared" si="392"/>
        <v>0</v>
      </c>
      <c r="BZ226" s="24">
        <f>SUMIFS(Detail!W:W,Detail!$A:$A,$B226,Detail!$D:$D,16,Detail!$C:$C,1)</f>
        <v>0</v>
      </c>
      <c r="CA226" s="24">
        <f>SUMIFS(Detail!W:W,Detail!$A:$A,$B226,Detail!$D:$D,16,Detail!$C:$C,2)</f>
        <v>0</v>
      </c>
      <c r="CB226" s="24">
        <f>SUMIFS(Detail!W:W,Detail!$A:$A,$B226,Detail!$D:$D,16,Detail!$C:$C,3)</f>
        <v>0</v>
      </c>
      <c r="CC226" s="24">
        <f>SUMIFS(Detail!W:W,Detail!$A:$A,$B226,Detail!$D:$D,16,Detail!$C:$C,4)</f>
        <v>0</v>
      </c>
      <c r="CD226" s="33">
        <f t="shared" si="393"/>
        <v>0</v>
      </c>
      <c r="CE226" s="24">
        <f>SUMIFS(Detail!W:W,Detail!$A:$A,$B226,Detail!$D:$D,17,Detail!$C:$C,1)</f>
        <v>0</v>
      </c>
      <c r="CF226" s="24">
        <f>SUMIFS(Detail!W:W,Detail!$A:$A,$B226,Detail!$D:$D,17,Detail!$C:$C,2)</f>
        <v>0</v>
      </c>
      <c r="CG226" s="24">
        <f>SUMIFS(Detail!W:W,Detail!$A:$A,$B226,Detail!$D:$D,17,Detail!$C:$C,3)</f>
        <v>0</v>
      </c>
      <c r="CH226" s="24">
        <f>SUMIFS(Detail!W:W,Detail!$A:$A,$B226,Detail!$D:$D,17,Detail!$C:$C,4)</f>
        <v>0</v>
      </c>
      <c r="CI226" s="33">
        <f t="shared" si="394"/>
        <v>0</v>
      </c>
      <c r="CJ226" s="24">
        <f>SUMIFS(Detail!W:W,Detail!$A:$A,$B226,Detail!$D:$D,18,Detail!$C:$C,1)</f>
        <v>0</v>
      </c>
      <c r="CK226" s="24">
        <f>SUMIFS(Detail!W:W,Detail!$A:$A,$B226,Detail!$D:$D,18,Detail!$C:$C,2)</f>
        <v>0</v>
      </c>
      <c r="CL226" s="24">
        <f>SUMIFS(Detail!W:W,Detail!$A:$A,$B226,Detail!$D:$D,18,Detail!$C:$C,3)</f>
        <v>0</v>
      </c>
      <c r="CM226" s="24">
        <f>SUMIFS(Detail!W:W,Detail!$A:$A,$B226,Detail!$D:$D,18,Detail!$C:$C,4)</f>
        <v>0</v>
      </c>
      <c r="CN226" s="33">
        <f t="shared" si="395"/>
        <v>0</v>
      </c>
      <c r="CO226" s="24">
        <f>SUMIFS(Detail!W:W,Detail!$A:$A,$B226,Detail!$D:$D,19,Detail!$C:$C,1)</f>
        <v>0</v>
      </c>
      <c r="CP226" s="24">
        <f>SUMIFS(Detail!W:W,Detail!$A:$A,$B226,Detail!$D:$D,19,Detail!$C:$C,2)</f>
        <v>0</v>
      </c>
      <c r="CQ226" s="24">
        <f>SUMIFS(Detail!W:W,Detail!$A:$A,$B226,Detail!$D:$D,19,Detail!$C:$C,3)</f>
        <v>0</v>
      </c>
      <c r="CR226" s="24">
        <f>SUMIFS(Detail!W:W,Detail!$A:$A,$B226,Detail!$D:$D,19,Detail!$C:$C,4)</f>
        <v>0</v>
      </c>
      <c r="CS226" s="33">
        <f t="shared" si="396"/>
        <v>0</v>
      </c>
      <c r="CT226" s="24">
        <f>SUMIFS(Detail!W:W,Detail!$A:$A,$B226,Detail!$D:$D,20,Detail!$C:$C,1)</f>
        <v>0</v>
      </c>
      <c r="CU226" s="24">
        <f>SUMIFS(Detail!W:W,Detail!$A:$A,$B226,Detail!$D:$D,20,Detail!$C:$C,2)</f>
        <v>0</v>
      </c>
      <c r="CV226" s="24">
        <f>SUMIFS(Detail!W:W,Detail!$A:$A,$B226,Detail!$D:$D,20,Detail!$C:$C,3)</f>
        <v>0</v>
      </c>
      <c r="CW226" s="24">
        <f>SUMIFS(Detail!W:W,Detail!$A:$A,$B226,Detail!$D:$D,20,Detail!$C:$C,4)</f>
        <v>0</v>
      </c>
      <c r="CX226" s="33">
        <f t="shared" si="397"/>
        <v>0</v>
      </c>
      <c r="CY226" s="24">
        <f>SUMIFS(Detail!W:W,Detail!$A:$A,$B226,Detail!$D:$D,21,Detail!$C:$C,1)</f>
        <v>0</v>
      </c>
      <c r="CZ226" s="24">
        <f>SUMIFS(Detail!W:W,Detail!$A:$A,$B226,Detail!$D:$D,21,Detail!$C:$C,2)</f>
        <v>0</v>
      </c>
      <c r="DA226" s="24">
        <f>SUMIFS(Detail!W:W,Detail!$A:$A,$B226,Detail!$D:$D,21,Detail!$C:$C,3)</f>
        <v>0</v>
      </c>
      <c r="DB226" s="24">
        <f>SUMIFS(Detail!W:W,Detail!$A:$A,$B226,Detail!$D:$D,21,Detail!$C:$C,4)</f>
        <v>0</v>
      </c>
      <c r="DC226" s="33">
        <f t="shared" si="398"/>
        <v>0</v>
      </c>
      <c r="DD226" s="86">
        <f>SUMIFS(Detail!W:W,Detail!$A:$A,$B226,Detail!$B:$B,"&gt;60")</f>
        <v>0</v>
      </c>
    </row>
    <row r="227" spans="1:108" x14ac:dyDescent="0.25">
      <c r="A227" t="s">
        <v>5468</v>
      </c>
      <c r="B227" s="32" t="s">
        <v>5127</v>
      </c>
      <c r="C227" s="24">
        <f>SUMIFS(Detail!W:W,Detail!$A:$A,$B227,Detail!$D:$D,1,Detail!$C:$C,1)</f>
        <v>0</v>
      </c>
      <c r="D227" s="24">
        <f>SUMIFS(Detail!W:W,Detail!$A:$A,$B227,Detail!$D:$D,1,Detail!$C:$C,2)</f>
        <v>0</v>
      </c>
      <c r="E227" s="24">
        <f>SUMIFS(Detail!W:W,Detail!$A:$A,$B227,Detail!$D:$D,1,Detail!$C:$C,3)</f>
        <v>0</v>
      </c>
      <c r="F227" s="24">
        <f>SUMIFS(Detail!W:W,Detail!$A:$A,$B227,Detail!$D:$D,1,Detail!$C:$C,4)</f>
        <v>120000</v>
      </c>
      <c r="G227" s="33">
        <f t="shared" si="378"/>
        <v>120000</v>
      </c>
      <c r="H227" s="24">
        <f>SUMIFS(Detail!W:W,Detail!$A:$A,$B227,Detail!$D:$D,2,Detail!$C:$C,1)</f>
        <v>360000</v>
      </c>
      <c r="I227" s="24">
        <f>SUMIFS(Detail!W:W,Detail!$A:$A,$B227,Detail!$D:$D,2,Detail!$C:$C,2)</f>
        <v>660000</v>
      </c>
      <c r="J227" s="24">
        <f>SUMIFS(Detail!W:W,Detail!$A:$A,$B227,Detail!$D:$D,2,Detail!$C:$C,3)</f>
        <v>779999.99999999988</v>
      </c>
      <c r="K227" s="24">
        <f>SUMIFS(Detail!W:W,Detail!$A:$A,$B227,Detail!$D:$D,2,Detail!$C:$C,4)</f>
        <v>720000</v>
      </c>
      <c r="L227" s="33">
        <f t="shared" si="379"/>
        <v>2520000</v>
      </c>
      <c r="M227" s="24">
        <f>SUMIFS(Detail!W:W,Detail!$A:$A,$B227,Detail!$D:$D,3,Detail!$C:$C,1)</f>
        <v>240000</v>
      </c>
      <c r="N227" s="24">
        <f>SUMIFS(Detail!W:W,Detail!$A:$A,$B227,Detail!$D:$D,3,Detail!$C:$C,2)</f>
        <v>720000</v>
      </c>
      <c r="O227" s="24">
        <f>SUMIFS(Detail!W:W,Detail!$A:$A,$B227,Detail!$D:$D,3,Detail!$C:$C,3)</f>
        <v>1320000</v>
      </c>
      <c r="P227" s="24">
        <f>SUMIFS(Detail!W:W,Detail!$A:$A,$B227,Detail!$D:$D,3,Detail!$C:$C,4)</f>
        <v>1559999.9999999998</v>
      </c>
      <c r="Q227" s="33">
        <f t="shared" si="380"/>
        <v>3840000</v>
      </c>
      <c r="R227" s="24">
        <f>SUMIFS(Detail!W:W,Detail!$A:$A,$B227,Detail!$D:$D,4,Detail!$C:$C,1)</f>
        <v>1440000</v>
      </c>
      <c r="S227" s="24">
        <f>SUMIFS(Detail!W:W,Detail!$A:$A,$B227,Detail!$D:$D,4,Detail!$C:$C,2)</f>
        <v>480000</v>
      </c>
      <c r="T227" s="24">
        <f>SUMIFS(Detail!W:W,Detail!$A:$A,$B227,Detail!$D:$D,4,Detail!$C:$C,3)</f>
        <v>1440000</v>
      </c>
      <c r="U227" s="24">
        <f>SUMIFS(Detail!W:W,Detail!$A:$A,$B227,Detail!$D:$D,4,Detail!$C:$C,4)</f>
        <v>2640000</v>
      </c>
      <c r="V227" s="33">
        <f t="shared" si="381"/>
        <v>6000000</v>
      </c>
      <c r="W227" s="24">
        <f>SUMIFS(Detail!W:W,Detail!$A:$A,$B227,Detail!$D:$D,5,Detail!$C:$C,1)</f>
        <v>2808000</v>
      </c>
      <c r="X227" s="24">
        <f>SUMIFS(Detail!W:W,Detail!$A:$A,$B227,Detail!$D:$D,5,Detail!$C:$C,2)</f>
        <v>2592000</v>
      </c>
      <c r="Y227" s="24">
        <f>SUMIFS(Detail!W:W,Detail!$A:$A,$B227,Detail!$D:$D,5,Detail!$C:$C,3)</f>
        <v>864000</v>
      </c>
      <c r="Z227" s="24">
        <f>SUMIFS(Detail!W:W,Detail!$A:$A,$B227,Detail!$D:$D,5,Detail!$C:$C,4)</f>
        <v>2592000</v>
      </c>
      <c r="AA227" s="33">
        <f t="shared" si="382"/>
        <v>8856000</v>
      </c>
      <c r="AB227" s="24">
        <f>SUMIFS(Detail!W:W,Detail!$A:$A,$B227,Detail!$D:$D,6,Detail!$C:$C,1)</f>
        <v>0</v>
      </c>
      <c r="AC227" s="24">
        <f>SUMIFS(Detail!W:W,Detail!$A:$A,$B227,Detail!$D:$D,6,Detail!$C:$C,2)</f>
        <v>0</v>
      </c>
      <c r="AD227" s="24">
        <f>SUMIFS(Detail!W:W,Detail!$A:$A,$B227,Detail!$D:$D,6,Detail!$C:$C,3)</f>
        <v>0</v>
      </c>
      <c r="AE227" s="24">
        <f>SUMIFS(Detail!W:W,Detail!$A:$A,$B227,Detail!$D:$D,6,Detail!$C:$C,4)</f>
        <v>0</v>
      </c>
      <c r="AF227" s="33">
        <f t="shared" si="383"/>
        <v>0</v>
      </c>
      <c r="AG227" s="24">
        <f>SUMIFS(Detail!W:W,Detail!$A:$A,$B227,Detail!$D:$D,7,Detail!$C:$C,1)</f>
        <v>0</v>
      </c>
      <c r="AH227" s="24">
        <f>SUMIFS(Detail!W:W,Detail!$A:$A,$B227,Detail!$D:$D,7,Detail!$C:$C,2)</f>
        <v>0</v>
      </c>
      <c r="AI227" s="24">
        <f>SUMIFS(Detail!W:W,Detail!$A:$A,$B227,Detail!$D:$D,7,Detail!$C:$C,3)</f>
        <v>0</v>
      </c>
      <c r="AJ227" s="24">
        <f>SUMIFS(Detail!W:W,Detail!$A:$A,$B227,Detail!$D:$D,7,Detail!$C:$C,4)</f>
        <v>0</v>
      </c>
      <c r="AK227" s="33">
        <f t="shared" si="384"/>
        <v>0</v>
      </c>
      <c r="AL227" s="24">
        <f>SUMIFS(Detail!W:W,Detail!$A:$A,$B227,Detail!$D:$D,8,Detail!$C:$C,1)</f>
        <v>0</v>
      </c>
      <c r="AM227" s="24">
        <f>SUMIFS(Detail!W:W,Detail!$A:$A,$B227,Detail!$D:$D,8,Detail!$C:$C,2)</f>
        <v>0</v>
      </c>
      <c r="AN227" s="24">
        <f>SUMIFS(Detail!W:W,Detail!$A:$A,$B227,Detail!$D:$D,8,Detail!$C:$C,3)</f>
        <v>0</v>
      </c>
      <c r="AO227" s="24">
        <f>SUMIFS(Detail!W:W,Detail!$A:$A,$B227,Detail!$D:$D,8,Detail!$C:$C,4)</f>
        <v>0</v>
      </c>
      <c r="AP227" s="33">
        <f t="shared" si="385"/>
        <v>0</v>
      </c>
      <c r="AQ227" s="24">
        <f>SUMIFS(Detail!W:W,Detail!$A:$A,$B227,Detail!$D:$D,9,Detail!$C:$C,1)</f>
        <v>0</v>
      </c>
      <c r="AR227" s="24">
        <f>SUMIFS(Detail!W:W,Detail!$A:$A,$B227,Detail!$D:$D,9,Detail!$C:$C,2)</f>
        <v>0</v>
      </c>
      <c r="AS227" s="24">
        <f>SUMIFS(Detail!W:W,Detail!$A:$A,$B227,Detail!$D:$D,9,Detail!$C:$C,3)</f>
        <v>0</v>
      </c>
      <c r="AT227" s="24">
        <f>SUMIFS(Detail!W:W,Detail!$A:$A,$B227,Detail!$D:$D,9,Detail!$C:$C,4)</f>
        <v>0</v>
      </c>
      <c r="AU227" s="33">
        <f t="shared" si="386"/>
        <v>0</v>
      </c>
      <c r="AV227" s="24">
        <f>SUMIFS(Detail!W:W,Detail!$A:$A,$B227,Detail!$D:$D,10,Detail!$C:$C,1)</f>
        <v>0</v>
      </c>
      <c r="AW227" s="24">
        <f>SUMIFS(Detail!W:W,Detail!$A:$A,$B227,Detail!$D:$D,10,Detail!$C:$C,2)</f>
        <v>0</v>
      </c>
      <c r="AX227" s="24">
        <f>SUMIFS(Detail!W:W,Detail!$A:$A,$B227,Detail!$D:$D,10,Detail!$C:$C,3)</f>
        <v>0</v>
      </c>
      <c r="AY227" s="24">
        <f>SUMIFS(Detail!W:W,Detail!$A:$A,$B227,Detail!$D:$D,10,Detail!$C:$C,4)</f>
        <v>0</v>
      </c>
      <c r="AZ227" s="33">
        <f t="shared" si="387"/>
        <v>0</v>
      </c>
      <c r="BA227" s="24">
        <f>SUMIFS(Detail!W:W,Detail!$A:$A,$B227,Detail!$D:$D,11,Detail!$C:$C,1)</f>
        <v>0</v>
      </c>
      <c r="BB227" s="24">
        <f>SUMIFS(Detail!W:W,Detail!$A:$A,$B227,Detail!$D:$D,11,Detail!$C:$C,2)</f>
        <v>0</v>
      </c>
      <c r="BC227" s="24">
        <f>SUMIFS(Detail!W:W,Detail!$A:$A,$B227,Detail!$D:$D,11,Detail!$C:$C,3)</f>
        <v>0</v>
      </c>
      <c r="BD227" s="24">
        <f>SUMIFS(Detail!W:W,Detail!$A:$A,$B227,Detail!$D:$D,11,Detail!$C:$C,4)</f>
        <v>0</v>
      </c>
      <c r="BE227" s="33">
        <f t="shared" si="388"/>
        <v>0</v>
      </c>
      <c r="BF227" s="24">
        <f>SUMIFS(Detail!W:W,Detail!$A:$A,$B227,Detail!$D:$D,12,Detail!$C:$C,1)</f>
        <v>0</v>
      </c>
      <c r="BG227" s="24">
        <f>SUMIFS(Detail!W:W,Detail!$A:$A,$B227,Detail!$D:$D,12,Detail!$C:$C,2)</f>
        <v>0</v>
      </c>
      <c r="BH227" s="24">
        <f>SUMIFS(Detail!W:W,Detail!$A:$A,$B227,Detail!$D:$D,12,Detail!$C:$C,3)</f>
        <v>0</v>
      </c>
      <c r="BI227" s="24">
        <f>SUMIFS(Detail!W:W,Detail!$A:$A,$B227,Detail!$D:$D,12,Detail!$C:$C,4)</f>
        <v>0</v>
      </c>
      <c r="BJ227" s="33">
        <f t="shared" si="389"/>
        <v>0</v>
      </c>
      <c r="BK227" s="24">
        <f>SUMIFS(Detail!W:W,Detail!$A:$A,$B227,Detail!$D:$D,13,Detail!$C:$C,1)</f>
        <v>0</v>
      </c>
      <c r="BL227" s="24">
        <f>SUMIFS(Detail!W:W,Detail!$A:$A,$B227,Detail!$D:$D,13,Detail!$C:$C,2)</f>
        <v>0</v>
      </c>
      <c r="BM227" s="24">
        <f>SUMIFS(Detail!W:W,Detail!$A:$A,$B227,Detail!$D:$D,13,Detail!$C:$C,3)</f>
        <v>0</v>
      </c>
      <c r="BN227" s="24">
        <f>SUMIFS(Detail!W:W,Detail!$A:$A,$B227,Detail!$D:$D,13,Detail!$C:$C,4)</f>
        <v>0</v>
      </c>
      <c r="BO227" s="33">
        <f t="shared" si="390"/>
        <v>0</v>
      </c>
      <c r="BP227" s="24">
        <f>SUMIFS(Detail!W:W,Detail!$A:$A,$B227,Detail!$D:$D,14,Detail!$C:$C,1)</f>
        <v>0</v>
      </c>
      <c r="BQ227" s="24">
        <f>SUMIFS(Detail!W:W,Detail!$A:$A,$B227,Detail!$D:$D,14,Detail!$C:$C,2)</f>
        <v>0</v>
      </c>
      <c r="BR227" s="24">
        <f>SUMIFS(Detail!W:W,Detail!$A:$A,$B227,Detail!$D:$D,14,Detail!$C:$C,3)</f>
        <v>0</v>
      </c>
      <c r="BS227" s="24">
        <f>SUMIFS(Detail!W:W,Detail!$A:$A,$B227,Detail!$D:$D,14,Detail!$C:$C,4)</f>
        <v>0</v>
      </c>
      <c r="BT227" s="33">
        <f t="shared" si="391"/>
        <v>0</v>
      </c>
      <c r="BU227" s="24">
        <f>SUMIFS(Detail!W:W,Detail!$A:$A,$B227,Detail!$D:$D,15,Detail!$C:$C,1)</f>
        <v>0</v>
      </c>
      <c r="BV227" s="24">
        <f>SUMIFS(Detail!W:W,Detail!$A:$A,$B227,Detail!$D:$D,15,Detail!$C:$C,2)</f>
        <v>0</v>
      </c>
      <c r="BW227" s="24">
        <f>SUMIFS(Detail!W:W,Detail!$A:$A,$B227,Detail!$D:$D,15,Detail!$C:$C,3)</f>
        <v>0</v>
      </c>
      <c r="BX227" s="24">
        <f>SUMIFS(Detail!W:W,Detail!$A:$A,$B227,Detail!$D:$D,15,Detail!$C:$C,4)</f>
        <v>0</v>
      </c>
      <c r="BY227" s="33">
        <f t="shared" si="392"/>
        <v>0</v>
      </c>
      <c r="BZ227" s="24">
        <f>SUMIFS(Detail!W:W,Detail!$A:$A,$B227,Detail!$D:$D,16,Detail!$C:$C,1)</f>
        <v>0</v>
      </c>
      <c r="CA227" s="24">
        <f>SUMIFS(Detail!W:W,Detail!$A:$A,$B227,Detail!$D:$D,16,Detail!$C:$C,2)</f>
        <v>0</v>
      </c>
      <c r="CB227" s="24">
        <f>SUMIFS(Detail!W:W,Detail!$A:$A,$B227,Detail!$D:$D,16,Detail!$C:$C,3)</f>
        <v>0</v>
      </c>
      <c r="CC227" s="24">
        <f>SUMIFS(Detail!W:W,Detail!$A:$A,$B227,Detail!$D:$D,16,Detail!$C:$C,4)</f>
        <v>0</v>
      </c>
      <c r="CD227" s="33">
        <f t="shared" si="393"/>
        <v>0</v>
      </c>
      <c r="CE227" s="24">
        <f>SUMIFS(Detail!W:W,Detail!$A:$A,$B227,Detail!$D:$D,17,Detail!$C:$C,1)</f>
        <v>0</v>
      </c>
      <c r="CF227" s="24">
        <f>SUMIFS(Detail!W:W,Detail!$A:$A,$B227,Detail!$D:$D,17,Detail!$C:$C,2)</f>
        <v>0</v>
      </c>
      <c r="CG227" s="24">
        <f>SUMIFS(Detail!W:W,Detail!$A:$A,$B227,Detail!$D:$D,17,Detail!$C:$C,3)</f>
        <v>0</v>
      </c>
      <c r="CH227" s="24">
        <f>SUMIFS(Detail!W:W,Detail!$A:$A,$B227,Detail!$D:$D,17,Detail!$C:$C,4)</f>
        <v>0</v>
      </c>
      <c r="CI227" s="33">
        <f t="shared" si="394"/>
        <v>0</v>
      </c>
      <c r="CJ227" s="24">
        <f>SUMIFS(Detail!W:W,Detail!$A:$A,$B227,Detail!$D:$D,18,Detail!$C:$C,1)</f>
        <v>0</v>
      </c>
      <c r="CK227" s="24">
        <f>SUMIFS(Detail!W:W,Detail!$A:$A,$B227,Detail!$D:$D,18,Detail!$C:$C,2)</f>
        <v>0</v>
      </c>
      <c r="CL227" s="24">
        <f>SUMIFS(Detail!W:W,Detail!$A:$A,$B227,Detail!$D:$D,18,Detail!$C:$C,3)</f>
        <v>0</v>
      </c>
      <c r="CM227" s="24">
        <f>SUMIFS(Detail!W:W,Detail!$A:$A,$B227,Detail!$D:$D,18,Detail!$C:$C,4)</f>
        <v>0</v>
      </c>
      <c r="CN227" s="33">
        <f t="shared" si="395"/>
        <v>0</v>
      </c>
      <c r="CO227" s="24">
        <f>SUMIFS(Detail!W:W,Detail!$A:$A,$B227,Detail!$D:$D,19,Detail!$C:$C,1)</f>
        <v>0</v>
      </c>
      <c r="CP227" s="24">
        <f>SUMIFS(Detail!W:W,Detail!$A:$A,$B227,Detail!$D:$D,19,Detail!$C:$C,2)</f>
        <v>0</v>
      </c>
      <c r="CQ227" s="24">
        <f>SUMIFS(Detail!W:W,Detail!$A:$A,$B227,Detail!$D:$D,19,Detail!$C:$C,3)</f>
        <v>0</v>
      </c>
      <c r="CR227" s="24">
        <f>SUMIFS(Detail!W:W,Detail!$A:$A,$B227,Detail!$D:$D,19,Detail!$C:$C,4)</f>
        <v>0</v>
      </c>
      <c r="CS227" s="33">
        <f t="shared" si="396"/>
        <v>0</v>
      </c>
      <c r="CT227" s="24">
        <f>SUMIFS(Detail!W:W,Detail!$A:$A,$B227,Detail!$D:$D,20,Detail!$C:$C,1)</f>
        <v>0</v>
      </c>
      <c r="CU227" s="24">
        <f>SUMIFS(Detail!W:W,Detail!$A:$A,$B227,Detail!$D:$D,20,Detail!$C:$C,2)</f>
        <v>0</v>
      </c>
      <c r="CV227" s="24">
        <f>SUMIFS(Detail!W:W,Detail!$A:$A,$B227,Detail!$D:$D,20,Detail!$C:$C,3)</f>
        <v>0</v>
      </c>
      <c r="CW227" s="24">
        <f>SUMIFS(Detail!W:W,Detail!$A:$A,$B227,Detail!$D:$D,20,Detail!$C:$C,4)</f>
        <v>0</v>
      </c>
      <c r="CX227" s="33">
        <f t="shared" si="397"/>
        <v>0</v>
      </c>
      <c r="CY227" s="24">
        <f>SUMIFS(Detail!W:W,Detail!$A:$A,$B227,Detail!$D:$D,21,Detail!$C:$C,1)</f>
        <v>0</v>
      </c>
      <c r="CZ227" s="24">
        <f>SUMIFS(Detail!W:W,Detail!$A:$A,$B227,Detail!$D:$D,21,Detail!$C:$C,2)</f>
        <v>0</v>
      </c>
      <c r="DA227" s="24">
        <f>SUMIFS(Detail!W:W,Detail!$A:$A,$B227,Detail!$D:$D,21,Detail!$C:$C,3)</f>
        <v>0</v>
      </c>
      <c r="DB227" s="24">
        <f>SUMIFS(Detail!W:W,Detail!$A:$A,$B227,Detail!$D:$D,21,Detail!$C:$C,4)</f>
        <v>0</v>
      </c>
      <c r="DC227" s="33">
        <f t="shared" si="398"/>
        <v>0</v>
      </c>
      <c r="DD227" s="86">
        <f>SUMIFS(Detail!W:W,Detail!$A:$A,$B227,Detail!$B:$B,"&gt;60")</f>
        <v>0</v>
      </c>
    </row>
    <row r="228" spans="1:108" x14ac:dyDescent="0.25">
      <c r="A228" t="s">
        <v>5469</v>
      </c>
      <c r="B228" s="32" t="s">
        <v>5128</v>
      </c>
      <c r="C228" s="24">
        <f>SUMIFS(Detail!W:W,Detail!$A:$A,$B228,Detail!$D:$D,1,Detail!$C:$C,1)</f>
        <v>0</v>
      </c>
      <c r="D228" s="24">
        <f>SUMIFS(Detail!W:W,Detail!$A:$A,$B228,Detail!$D:$D,1,Detail!$C:$C,2)</f>
        <v>0</v>
      </c>
      <c r="E228" s="24">
        <f>SUMIFS(Detail!W:W,Detail!$A:$A,$B228,Detail!$D:$D,1,Detail!$C:$C,3)</f>
        <v>0</v>
      </c>
      <c r="F228" s="24">
        <f>SUMIFS(Detail!W:W,Detail!$A:$A,$B228,Detail!$D:$D,1,Detail!$C:$C,4)</f>
        <v>0</v>
      </c>
      <c r="G228" s="33">
        <f t="shared" si="378"/>
        <v>0</v>
      </c>
      <c r="H228" s="24">
        <f>SUMIFS(Detail!W:W,Detail!$A:$A,$B228,Detail!$D:$D,2,Detail!$C:$C,1)</f>
        <v>100000</v>
      </c>
      <c r="I228" s="24">
        <f>SUMIFS(Detail!W:W,Detail!$A:$A,$B228,Detail!$D:$D,2,Detail!$C:$C,2)</f>
        <v>400000</v>
      </c>
      <c r="J228" s="24">
        <f>SUMIFS(Detail!W:W,Detail!$A:$A,$B228,Detail!$D:$D,2,Detail!$C:$C,3)</f>
        <v>1600000</v>
      </c>
      <c r="K228" s="24">
        <f>SUMIFS(Detail!W:W,Detail!$A:$A,$B228,Detail!$D:$D,2,Detail!$C:$C,4)</f>
        <v>1920000</v>
      </c>
      <c r="L228" s="33">
        <f t="shared" si="379"/>
        <v>4020000</v>
      </c>
      <c r="M228" s="24">
        <f>SUMIFS(Detail!W:W,Detail!$A:$A,$B228,Detail!$D:$D,3,Detail!$C:$C,1)</f>
        <v>2304000</v>
      </c>
      <c r="N228" s="24">
        <f>SUMIFS(Detail!W:W,Detail!$A:$A,$B228,Detail!$D:$D,3,Detail!$C:$C,2)</f>
        <v>2764800</v>
      </c>
      <c r="O228" s="24">
        <f>SUMIFS(Detail!W:W,Detail!$A:$A,$B228,Detail!$D:$D,3,Detail!$C:$C,3)</f>
        <v>3317760</v>
      </c>
      <c r="P228" s="24">
        <f>SUMIFS(Detail!W:W,Detail!$A:$A,$B228,Detail!$D:$D,3,Detail!$C:$C,4)</f>
        <v>3981312</v>
      </c>
      <c r="Q228" s="33">
        <f t="shared" si="380"/>
        <v>12367872</v>
      </c>
      <c r="R228" s="24">
        <f>SUMIFS(Detail!W:W,Detail!$A:$A,$B228,Detail!$D:$D,4,Detail!$C:$C,1)</f>
        <v>4777574.4000000004</v>
      </c>
      <c r="S228" s="24">
        <f>SUMIFS(Detail!W:W,Detail!$A:$A,$B228,Detail!$D:$D,4,Detail!$C:$C,2)</f>
        <v>5733089.2799999993</v>
      </c>
      <c r="T228" s="24">
        <f>SUMIFS(Detail!W:W,Detail!$A:$A,$B228,Detail!$D:$D,4,Detail!$C:$C,3)</f>
        <v>6879707.1360000009</v>
      </c>
      <c r="U228" s="24">
        <f>SUMIFS(Detail!W:W,Detail!$A:$A,$B228,Detail!$D:$D,4,Detail!$C:$C,4)</f>
        <v>8255648.5632000007</v>
      </c>
      <c r="V228" s="33">
        <f t="shared" si="381"/>
        <v>25646019.3792</v>
      </c>
      <c r="W228" s="24">
        <f>SUMIFS(Detail!W:W,Detail!$A:$A,$B228,Detail!$D:$D,5,Detail!$C:$C,1)</f>
        <v>8916100.4482560009</v>
      </c>
      <c r="X228" s="24">
        <f>SUMIFS(Detail!W:W,Detail!$A:$A,$B228,Detail!$D:$D,5,Detail!$C:$C,2)</f>
        <v>10699320.5379072</v>
      </c>
      <c r="Y228" s="24">
        <f>SUMIFS(Detail!W:W,Detail!$A:$A,$B228,Detail!$D:$D,5,Detail!$C:$C,3)</f>
        <v>12839184.645488638</v>
      </c>
      <c r="Z228" s="24">
        <f>SUMIFS(Detail!W:W,Detail!$A:$A,$B228,Detail!$D:$D,5,Detail!$C:$C,4)</f>
        <v>15407021.574586367</v>
      </c>
      <c r="AA228" s="33">
        <f t="shared" si="382"/>
        <v>47861627.206238203</v>
      </c>
      <c r="AB228" s="24">
        <f>SUMIFS(Detail!W:W,Detail!$A:$A,$B228,Detail!$D:$D,6,Detail!$C:$C,1)</f>
        <v>0</v>
      </c>
      <c r="AC228" s="24">
        <f>SUMIFS(Detail!W:W,Detail!$A:$A,$B228,Detail!$D:$D,6,Detail!$C:$C,2)</f>
        <v>0</v>
      </c>
      <c r="AD228" s="24">
        <f>SUMIFS(Detail!W:W,Detail!$A:$A,$B228,Detail!$D:$D,6,Detail!$C:$C,3)</f>
        <v>0</v>
      </c>
      <c r="AE228" s="24">
        <f>SUMIFS(Detail!W:W,Detail!$A:$A,$B228,Detail!$D:$D,6,Detail!$C:$C,4)</f>
        <v>0</v>
      </c>
      <c r="AF228" s="33">
        <f t="shared" si="383"/>
        <v>0</v>
      </c>
      <c r="AG228" s="24">
        <f>SUMIFS(Detail!W:W,Detail!$A:$A,$B228,Detail!$D:$D,7,Detail!$C:$C,1)</f>
        <v>0</v>
      </c>
      <c r="AH228" s="24">
        <f>SUMIFS(Detail!W:W,Detail!$A:$A,$B228,Detail!$D:$D,7,Detail!$C:$C,2)</f>
        <v>0</v>
      </c>
      <c r="AI228" s="24">
        <f>SUMIFS(Detail!W:W,Detail!$A:$A,$B228,Detail!$D:$D,7,Detail!$C:$C,3)</f>
        <v>0</v>
      </c>
      <c r="AJ228" s="24">
        <f>SUMIFS(Detail!W:W,Detail!$A:$A,$B228,Detail!$D:$D,7,Detail!$C:$C,4)</f>
        <v>0</v>
      </c>
      <c r="AK228" s="33">
        <f t="shared" si="384"/>
        <v>0</v>
      </c>
      <c r="AL228" s="24">
        <f>SUMIFS(Detail!W:W,Detail!$A:$A,$B228,Detail!$D:$D,8,Detail!$C:$C,1)</f>
        <v>0</v>
      </c>
      <c r="AM228" s="24">
        <f>SUMIFS(Detail!W:W,Detail!$A:$A,$B228,Detail!$D:$D,8,Detail!$C:$C,2)</f>
        <v>0</v>
      </c>
      <c r="AN228" s="24">
        <f>SUMIFS(Detail!W:W,Detail!$A:$A,$B228,Detail!$D:$D,8,Detail!$C:$C,3)</f>
        <v>0</v>
      </c>
      <c r="AO228" s="24">
        <f>SUMIFS(Detail!W:W,Detail!$A:$A,$B228,Detail!$D:$D,8,Detail!$C:$C,4)</f>
        <v>0</v>
      </c>
      <c r="AP228" s="33">
        <f t="shared" si="385"/>
        <v>0</v>
      </c>
      <c r="AQ228" s="24">
        <f>SUMIFS(Detail!W:W,Detail!$A:$A,$B228,Detail!$D:$D,9,Detail!$C:$C,1)</f>
        <v>0</v>
      </c>
      <c r="AR228" s="24">
        <f>SUMIFS(Detail!W:W,Detail!$A:$A,$B228,Detail!$D:$D,9,Detail!$C:$C,2)</f>
        <v>0</v>
      </c>
      <c r="AS228" s="24">
        <f>SUMIFS(Detail!W:W,Detail!$A:$A,$B228,Detail!$D:$D,9,Detail!$C:$C,3)</f>
        <v>0</v>
      </c>
      <c r="AT228" s="24">
        <f>SUMIFS(Detail!W:W,Detail!$A:$A,$B228,Detail!$D:$D,9,Detail!$C:$C,4)</f>
        <v>0</v>
      </c>
      <c r="AU228" s="33">
        <f t="shared" si="386"/>
        <v>0</v>
      </c>
      <c r="AV228" s="24">
        <f>SUMIFS(Detail!W:W,Detail!$A:$A,$B228,Detail!$D:$D,10,Detail!$C:$C,1)</f>
        <v>0</v>
      </c>
      <c r="AW228" s="24">
        <f>SUMIFS(Detail!W:W,Detail!$A:$A,$B228,Detail!$D:$D,10,Detail!$C:$C,2)</f>
        <v>0</v>
      </c>
      <c r="AX228" s="24">
        <f>SUMIFS(Detail!W:W,Detail!$A:$A,$B228,Detail!$D:$D,10,Detail!$C:$C,3)</f>
        <v>0</v>
      </c>
      <c r="AY228" s="24">
        <f>SUMIFS(Detail!W:W,Detail!$A:$A,$B228,Detail!$D:$D,10,Detail!$C:$C,4)</f>
        <v>0</v>
      </c>
      <c r="AZ228" s="33">
        <f t="shared" si="387"/>
        <v>0</v>
      </c>
      <c r="BA228" s="24">
        <f>SUMIFS(Detail!W:W,Detail!$A:$A,$B228,Detail!$D:$D,11,Detail!$C:$C,1)</f>
        <v>0</v>
      </c>
      <c r="BB228" s="24">
        <f>SUMIFS(Detail!W:W,Detail!$A:$A,$B228,Detail!$D:$D,11,Detail!$C:$C,2)</f>
        <v>0</v>
      </c>
      <c r="BC228" s="24">
        <f>SUMIFS(Detail!W:W,Detail!$A:$A,$B228,Detail!$D:$D,11,Detail!$C:$C,3)</f>
        <v>0</v>
      </c>
      <c r="BD228" s="24">
        <f>SUMIFS(Detail!W:W,Detail!$A:$A,$B228,Detail!$D:$D,11,Detail!$C:$C,4)</f>
        <v>0</v>
      </c>
      <c r="BE228" s="33">
        <f t="shared" si="388"/>
        <v>0</v>
      </c>
      <c r="BF228" s="24">
        <f>SUMIFS(Detail!W:W,Detail!$A:$A,$B228,Detail!$D:$D,12,Detail!$C:$C,1)</f>
        <v>0</v>
      </c>
      <c r="BG228" s="24">
        <f>SUMIFS(Detail!W:W,Detail!$A:$A,$B228,Detail!$D:$D,12,Detail!$C:$C,2)</f>
        <v>0</v>
      </c>
      <c r="BH228" s="24">
        <f>SUMIFS(Detail!W:W,Detail!$A:$A,$B228,Detail!$D:$D,12,Detail!$C:$C,3)</f>
        <v>0</v>
      </c>
      <c r="BI228" s="24">
        <f>SUMIFS(Detail!W:W,Detail!$A:$A,$B228,Detail!$D:$D,12,Detail!$C:$C,4)</f>
        <v>0</v>
      </c>
      <c r="BJ228" s="33">
        <f t="shared" si="389"/>
        <v>0</v>
      </c>
      <c r="BK228" s="24">
        <f>SUMIFS(Detail!W:W,Detail!$A:$A,$B228,Detail!$D:$D,13,Detail!$C:$C,1)</f>
        <v>0</v>
      </c>
      <c r="BL228" s="24">
        <f>SUMIFS(Detail!W:W,Detail!$A:$A,$B228,Detail!$D:$D,13,Detail!$C:$C,2)</f>
        <v>0</v>
      </c>
      <c r="BM228" s="24">
        <f>SUMIFS(Detail!W:W,Detail!$A:$A,$B228,Detail!$D:$D,13,Detail!$C:$C,3)</f>
        <v>0</v>
      </c>
      <c r="BN228" s="24">
        <f>SUMIFS(Detail!W:W,Detail!$A:$A,$B228,Detail!$D:$D,13,Detail!$C:$C,4)</f>
        <v>0</v>
      </c>
      <c r="BO228" s="33">
        <f t="shared" si="390"/>
        <v>0</v>
      </c>
      <c r="BP228" s="24">
        <f>SUMIFS(Detail!W:W,Detail!$A:$A,$B228,Detail!$D:$D,14,Detail!$C:$C,1)</f>
        <v>0</v>
      </c>
      <c r="BQ228" s="24">
        <f>SUMIFS(Detail!W:W,Detail!$A:$A,$B228,Detail!$D:$D,14,Detail!$C:$C,2)</f>
        <v>0</v>
      </c>
      <c r="BR228" s="24">
        <f>SUMIFS(Detail!W:W,Detail!$A:$A,$B228,Detail!$D:$D,14,Detail!$C:$C,3)</f>
        <v>0</v>
      </c>
      <c r="BS228" s="24">
        <f>SUMIFS(Detail!W:W,Detail!$A:$A,$B228,Detail!$D:$D,14,Detail!$C:$C,4)</f>
        <v>0</v>
      </c>
      <c r="BT228" s="33">
        <f t="shared" si="391"/>
        <v>0</v>
      </c>
      <c r="BU228" s="24">
        <f>SUMIFS(Detail!W:W,Detail!$A:$A,$B228,Detail!$D:$D,15,Detail!$C:$C,1)</f>
        <v>0</v>
      </c>
      <c r="BV228" s="24">
        <f>SUMIFS(Detail!W:W,Detail!$A:$A,$B228,Detail!$D:$D,15,Detail!$C:$C,2)</f>
        <v>0</v>
      </c>
      <c r="BW228" s="24">
        <f>SUMIFS(Detail!W:W,Detail!$A:$A,$B228,Detail!$D:$D,15,Detail!$C:$C,3)</f>
        <v>0</v>
      </c>
      <c r="BX228" s="24">
        <f>SUMIFS(Detail!W:W,Detail!$A:$A,$B228,Detail!$D:$D,15,Detail!$C:$C,4)</f>
        <v>0</v>
      </c>
      <c r="BY228" s="33">
        <f t="shared" si="392"/>
        <v>0</v>
      </c>
      <c r="BZ228" s="24">
        <f>SUMIFS(Detail!W:W,Detail!$A:$A,$B228,Detail!$D:$D,16,Detail!$C:$C,1)</f>
        <v>0</v>
      </c>
      <c r="CA228" s="24">
        <f>SUMIFS(Detail!W:W,Detail!$A:$A,$B228,Detail!$D:$D,16,Detail!$C:$C,2)</f>
        <v>0</v>
      </c>
      <c r="CB228" s="24">
        <f>SUMIFS(Detail!W:W,Detail!$A:$A,$B228,Detail!$D:$D,16,Detail!$C:$C,3)</f>
        <v>0</v>
      </c>
      <c r="CC228" s="24">
        <f>SUMIFS(Detail!W:W,Detail!$A:$A,$B228,Detail!$D:$D,16,Detail!$C:$C,4)</f>
        <v>0</v>
      </c>
      <c r="CD228" s="33">
        <f t="shared" si="393"/>
        <v>0</v>
      </c>
      <c r="CE228" s="24">
        <f>SUMIFS(Detail!W:W,Detail!$A:$A,$B228,Detail!$D:$D,17,Detail!$C:$C,1)</f>
        <v>0</v>
      </c>
      <c r="CF228" s="24">
        <f>SUMIFS(Detail!W:W,Detail!$A:$A,$B228,Detail!$D:$D,17,Detail!$C:$C,2)</f>
        <v>0</v>
      </c>
      <c r="CG228" s="24">
        <f>SUMIFS(Detail!W:W,Detail!$A:$A,$B228,Detail!$D:$D,17,Detail!$C:$C,3)</f>
        <v>0</v>
      </c>
      <c r="CH228" s="24">
        <f>SUMIFS(Detail!W:W,Detail!$A:$A,$B228,Detail!$D:$D,17,Detail!$C:$C,4)</f>
        <v>0</v>
      </c>
      <c r="CI228" s="33">
        <f t="shared" si="394"/>
        <v>0</v>
      </c>
      <c r="CJ228" s="24">
        <f>SUMIFS(Detail!W:W,Detail!$A:$A,$B228,Detail!$D:$D,18,Detail!$C:$C,1)</f>
        <v>0</v>
      </c>
      <c r="CK228" s="24">
        <f>SUMIFS(Detail!W:W,Detail!$A:$A,$B228,Detail!$D:$D,18,Detail!$C:$C,2)</f>
        <v>0</v>
      </c>
      <c r="CL228" s="24">
        <f>SUMIFS(Detail!W:W,Detail!$A:$A,$B228,Detail!$D:$D,18,Detail!$C:$C,3)</f>
        <v>0</v>
      </c>
      <c r="CM228" s="24">
        <f>SUMIFS(Detail!W:W,Detail!$A:$A,$B228,Detail!$D:$D,18,Detail!$C:$C,4)</f>
        <v>0</v>
      </c>
      <c r="CN228" s="33">
        <f t="shared" si="395"/>
        <v>0</v>
      </c>
      <c r="CO228" s="24">
        <f>SUMIFS(Detail!W:W,Detail!$A:$A,$B228,Detail!$D:$D,19,Detail!$C:$C,1)</f>
        <v>0</v>
      </c>
      <c r="CP228" s="24">
        <f>SUMIFS(Detail!W:W,Detail!$A:$A,$B228,Detail!$D:$D,19,Detail!$C:$C,2)</f>
        <v>0</v>
      </c>
      <c r="CQ228" s="24">
        <f>SUMIFS(Detail!W:W,Detail!$A:$A,$B228,Detail!$D:$D,19,Detail!$C:$C,3)</f>
        <v>0</v>
      </c>
      <c r="CR228" s="24">
        <f>SUMIFS(Detail!W:W,Detail!$A:$A,$B228,Detail!$D:$D,19,Detail!$C:$C,4)</f>
        <v>0</v>
      </c>
      <c r="CS228" s="33">
        <f t="shared" si="396"/>
        <v>0</v>
      </c>
      <c r="CT228" s="24">
        <f>SUMIFS(Detail!W:W,Detail!$A:$A,$B228,Detail!$D:$D,20,Detail!$C:$C,1)</f>
        <v>0</v>
      </c>
      <c r="CU228" s="24">
        <f>SUMIFS(Detail!W:W,Detail!$A:$A,$B228,Detail!$D:$D,20,Detail!$C:$C,2)</f>
        <v>0</v>
      </c>
      <c r="CV228" s="24">
        <f>SUMIFS(Detail!W:W,Detail!$A:$A,$B228,Detail!$D:$D,20,Detail!$C:$C,3)</f>
        <v>0</v>
      </c>
      <c r="CW228" s="24">
        <f>SUMIFS(Detail!W:W,Detail!$A:$A,$B228,Detail!$D:$D,20,Detail!$C:$C,4)</f>
        <v>0</v>
      </c>
      <c r="CX228" s="33">
        <f t="shared" si="397"/>
        <v>0</v>
      </c>
      <c r="CY228" s="24">
        <f>SUMIFS(Detail!W:W,Detail!$A:$A,$B228,Detail!$D:$D,21,Detail!$C:$C,1)</f>
        <v>0</v>
      </c>
      <c r="CZ228" s="24">
        <f>SUMIFS(Detail!W:W,Detail!$A:$A,$B228,Detail!$D:$D,21,Detail!$C:$C,2)</f>
        <v>0</v>
      </c>
      <c r="DA228" s="24">
        <f>SUMIFS(Detail!W:W,Detail!$A:$A,$B228,Detail!$D:$D,21,Detail!$C:$C,3)</f>
        <v>0</v>
      </c>
      <c r="DB228" s="24">
        <f>SUMIFS(Detail!W:W,Detail!$A:$A,$B228,Detail!$D:$D,21,Detail!$C:$C,4)</f>
        <v>0</v>
      </c>
      <c r="DC228" s="33">
        <f t="shared" si="398"/>
        <v>0</v>
      </c>
      <c r="DD228" s="86">
        <f>SUMIFS(Detail!W:W,Detail!$A:$A,$B228,Detail!$B:$B,"&gt;60")</f>
        <v>0</v>
      </c>
    </row>
    <row r="229" spans="1:108" x14ac:dyDescent="0.25">
      <c r="A229" t="s">
        <v>5470</v>
      </c>
      <c r="B229" s="32" t="s">
        <v>5129</v>
      </c>
      <c r="C229" s="24">
        <f>SUMIFS(Detail!W:W,Detail!$A:$A,$B229,Detail!$D:$D,1,Detail!$C:$C,1)</f>
        <v>0</v>
      </c>
      <c r="D229" s="24">
        <f>SUMIFS(Detail!W:W,Detail!$A:$A,$B229,Detail!$D:$D,1,Detail!$C:$C,2)</f>
        <v>0</v>
      </c>
      <c r="E229" s="24">
        <f>SUMIFS(Detail!W:W,Detail!$A:$A,$B229,Detail!$D:$D,1,Detail!$C:$C,3)</f>
        <v>0</v>
      </c>
      <c r="F229" s="24">
        <f>SUMIFS(Detail!W:W,Detail!$A:$A,$B229,Detail!$D:$D,1,Detail!$C:$C,4)</f>
        <v>0</v>
      </c>
      <c r="G229" s="33">
        <f t="shared" si="378"/>
        <v>0</v>
      </c>
      <c r="H229" s="24">
        <f>SUMIFS(Detail!W:W,Detail!$A:$A,$B229,Detail!$D:$D,2,Detail!$C:$C,1)</f>
        <v>18749.999999999996</v>
      </c>
      <c r="I229" s="24">
        <f>SUMIFS(Detail!W:W,Detail!$A:$A,$B229,Detail!$D:$D,2,Detail!$C:$C,2)</f>
        <v>74999.999999999985</v>
      </c>
      <c r="J229" s="24">
        <f>SUMIFS(Detail!W:W,Detail!$A:$A,$B229,Detail!$D:$D,2,Detail!$C:$C,3)</f>
        <v>299999.99999999994</v>
      </c>
      <c r="K229" s="24">
        <f>SUMIFS(Detail!W:W,Detail!$A:$A,$B229,Detail!$D:$D,2,Detail!$C:$C,4)</f>
        <v>360000</v>
      </c>
      <c r="L229" s="33">
        <f t="shared" si="379"/>
        <v>753750</v>
      </c>
      <c r="M229" s="24">
        <f>SUMIFS(Detail!W:W,Detail!$A:$A,$B229,Detail!$D:$D,3,Detail!$C:$C,1)</f>
        <v>432000</v>
      </c>
      <c r="N229" s="24">
        <f>SUMIFS(Detail!W:W,Detail!$A:$A,$B229,Detail!$D:$D,3,Detail!$C:$C,2)</f>
        <v>518400</v>
      </c>
      <c r="O229" s="24">
        <f>SUMIFS(Detail!W:W,Detail!$A:$A,$B229,Detail!$D:$D,3,Detail!$C:$C,3)</f>
        <v>622080</v>
      </c>
      <c r="P229" s="24">
        <f>SUMIFS(Detail!W:W,Detail!$A:$A,$B229,Detail!$D:$D,3,Detail!$C:$C,4)</f>
        <v>746496</v>
      </c>
      <c r="Q229" s="33">
        <f t="shared" si="380"/>
        <v>2318976</v>
      </c>
      <c r="R229" s="24">
        <f>SUMIFS(Detail!W:W,Detail!$A:$A,$B229,Detail!$D:$D,4,Detail!$C:$C,1)</f>
        <v>895795.19999999995</v>
      </c>
      <c r="S229" s="24">
        <f>SUMIFS(Detail!W:W,Detail!$A:$A,$B229,Detail!$D:$D,4,Detail!$C:$C,2)</f>
        <v>1074954.2399999998</v>
      </c>
      <c r="T229" s="24">
        <f>SUMIFS(Detail!W:W,Detail!$A:$A,$B229,Detail!$D:$D,4,Detail!$C:$C,3)</f>
        <v>1289945.088</v>
      </c>
      <c r="U229" s="24">
        <f>SUMIFS(Detail!W:W,Detail!$A:$A,$B229,Detail!$D:$D,4,Detail!$C:$C,4)</f>
        <v>1547934.1055999999</v>
      </c>
      <c r="V229" s="33">
        <f t="shared" si="381"/>
        <v>4808628.6336000003</v>
      </c>
      <c r="W229" s="24">
        <f>SUMIFS(Detail!W:W,Detail!$A:$A,$B229,Detail!$D:$D,5,Detail!$C:$C,1)</f>
        <v>1671768.8340479997</v>
      </c>
      <c r="X229" s="24">
        <f>SUMIFS(Detail!W:W,Detail!$A:$A,$B229,Detail!$D:$D,5,Detail!$C:$C,2)</f>
        <v>2006122.6008576001</v>
      </c>
      <c r="Y229" s="24">
        <f>SUMIFS(Detail!W:W,Detail!$A:$A,$B229,Detail!$D:$D,5,Detail!$C:$C,3)</f>
        <v>2407347.1210291199</v>
      </c>
      <c r="Z229" s="24">
        <f>SUMIFS(Detail!W:W,Detail!$A:$A,$B229,Detail!$D:$D,5,Detail!$C:$C,4)</f>
        <v>2888816.5452349437</v>
      </c>
      <c r="AA229" s="33">
        <f t="shared" si="382"/>
        <v>8974055.1011696644</v>
      </c>
      <c r="AB229" s="24">
        <f>SUMIFS(Detail!W:W,Detail!$A:$A,$B229,Detail!$D:$D,6,Detail!$C:$C,1)</f>
        <v>0</v>
      </c>
      <c r="AC229" s="24">
        <f>SUMIFS(Detail!W:W,Detail!$A:$A,$B229,Detail!$D:$D,6,Detail!$C:$C,2)</f>
        <v>0</v>
      </c>
      <c r="AD229" s="24">
        <f>SUMIFS(Detail!W:W,Detail!$A:$A,$B229,Detail!$D:$D,6,Detail!$C:$C,3)</f>
        <v>0</v>
      </c>
      <c r="AE229" s="24">
        <f>SUMIFS(Detail!W:W,Detail!$A:$A,$B229,Detail!$D:$D,6,Detail!$C:$C,4)</f>
        <v>0</v>
      </c>
      <c r="AF229" s="33">
        <f t="shared" si="383"/>
        <v>0</v>
      </c>
      <c r="AG229" s="24">
        <f>SUMIFS(Detail!W:W,Detail!$A:$A,$B229,Detail!$D:$D,7,Detail!$C:$C,1)</f>
        <v>0</v>
      </c>
      <c r="AH229" s="24">
        <f>SUMIFS(Detail!W:W,Detail!$A:$A,$B229,Detail!$D:$D,7,Detail!$C:$C,2)</f>
        <v>0</v>
      </c>
      <c r="AI229" s="24">
        <f>SUMIFS(Detail!W:W,Detail!$A:$A,$B229,Detail!$D:$D,7,Detail!$C:$C,3)</f>
        <v>0</v>
      </c>
      <c r="AJ229" s="24">
        <f>SUMIFS(Detail!W:W,Detail!$A:$A,$B229,Detail!$D:$D,7,Detail!$C:$C,4)</f>
        <v>0</v>
      </c>
      <c r="AK229" s="33">
        <f t="shared" si="384"/>
        <v>0</v>
      </c>
      <c r="AL229" s="24">
        <f>SUMIFS(Detail!W:W,Detail!$A:$A,$B229,Detail!$D:$D,8,Detail!$C:$C,1)</f>
        <v>0</v>
      </c>
      <c r="AM229" s="24">
        <f>SUMIFS(Detail!W:W,Detail!$A:$A,$B229,Detail!$D:$D,8,Detail!$C:$C,2)</f>
        <v>0</v>
      </c>
      <c r="AN229" s="24">
        <f>SUMIFS(Detail!W:W,Detail!$A:$A,$B229,Detail!$D:$D,8,Detail!$C:$C,3)</f>
        <v>0</v>
      </c>
      <c r="AO229" s="24">
        <f>SUMIFS(Detail!W:W,Detail!$A:$A,$B229,Detail!$D:$D,8,Detail!$C:$C,4)</f>
        <v>0</v>
      </c>
      <c r="AP229" s="33">
        <f t="shared" si="385"/>
        <v>0</v>
      </c>
      <c r="AQ229" s="24">
        <f>SUMIFS(Detail!W:W,Detail!$A:$A,$B229,Detail!$D:$D,9,Detail!$C:$C,1)</f>
        <v>0</v>
      </c>
      <c r="AR229" s="24">
        <f>SUMIFS(Detail!W:W,Detail!$A:$A,$B229,Detail!$D:$D,9,Detail!$C:$C,2)</f>
        <v>0</v>
      </c>
      <c r="AS229" s="24">
        <f>SUMIFS(Detail!W:W,Detail!$A:$A,$B229,Detail!$D:$D,9,Detail!$C:$C,3)</f>
        <v>0</v>
      </c>
      <c r="AT229" s="24">
        <f>SUMIFS(Detail!W:W,Detail!$A:$A,$B229,Detail!$D:$D,9,Detail!$C:$C,4)</f>
        <v>0</v>
      </c>
      <c r="AU229" s="33">
        <f t="shared" si="386"/>
        <v>0</v>
      </c>
      <c r="AV229" s="24">
        <f>SUMIFS(Detail!W:W,Detail!$A:$A,$B229,Detail!$D:$D,10,Detail!$C:$C,1)</f>
        <v>0</v>
      </c>
      <c r="AW229" s="24">
        <f>SUMIFS(Detail!W:W,Detail!$A:$A,$B229,Detail!$D:$D,10,Detail!$C:$C,2)</f>
        <v>0</v>
      </c>
      <c r="AX229" s="24">
        <f>SUMIFS(Detail!W:W,Detail!$A:$A,$B229,Detail!$D:$D,10,Detail!$C:$C,3)</f>
        <v>0</v>
      </c>
      <c r="AY229" s="24">
        <f>SUMIFS(Detail!W:W,Detail!$A:$A,$B229,Detail!$D:$D,10,Detail!$C:$C,4)</f>
        <v>0</v>
      </c>
      <c r="AZ229" s="33">
        <f t="shared" si="387"/>
        <v>0</v>
      </c>
      <c r="BA229" s="24">
        <f>SUMIFS(Detail!W:W,Detail!$A:$A,$B229,Detail!$D:$D,11,Detail!$C:$C,1)</f>
        <v>0</v>
      </c>
      <c r="BB229" s="24">
        <f>SUMIFS(Detail!W:W,Detail!$A:$A,$B229,Detail!$D:$D,11,Detail!$C:$C,2)</f>
        <v>0</v>
      </c>
      <c r="BC229" s="24">
        <f>SUMIFS(Detail!W:W,Detail!$A:$A,$B229,Detail!$D:$D,11,Detail!$C:$C,3)</f>
        <v>0</v>
      </c>
      <c r="BD229" s="24">
        <f>SUMIFS(Detail!W:W,Detail!$A:$A,$B229,Detail!$D:$D,11,Detail!$C:$C,4)</f>
        <v>0</v>
      </c>
      <c r="BE229" s="33">
        <f t="shared" si="388"/>
        <v>0</v>
      </c>
      <c r="BF229" s="24">
        <f>SUMIFS(Detail!W:W,Detail!$A:$A,$B229,Detail!$D:$D,12,Detail!$C:$C,1)</f>
        <v>0</v>
      </c>
      <c r="BG229" s="24">
        <f>SUMIFS(Detail!W:W,Detail!$A:$A,$B229,Detail!$D:$D,12,Detail!$C:$C,2)</f>
        <v>0</v>
      </c>
      <c r="BH229" s="24">
        <f>SUMIFS(Detail!W:W,Detail!$A:$A,$B229,Detail!$D:$D,12,Detail!$C:$C,3)</f>
        <v>0</v>
      </c>
      <c r="BI229" s="24">
        <f>SUMIFS(Detail!W:W,Detail!$A:$A,$B229,Detail!$D:$D,12,Detail!$C:$C,4)</f>
        <v>0</v>
      </c>
      <c r="BJ229" s="33">
        <f t="shared" si="389"/>
        <v>0</v>
      </c>
      <c r="BK229" s="24">
        <f>SUMIFS(Detail!W:W,Detail!$A:$A,$B229,Detail!$D:$D,13,Detail!$C:$C,1)</f>
        <v>0</v>
      </c>
      <c r="BL229" s="24">
        <f>SUMIFS(Detail!W:W,Detail!$A:$A,$B229,Detail!$D:$D,13,Detail!$C:$C,2)</f>
        <v>0</v>
      </c>
      <c r="BM229" s="24">
        <f>SUMIFS(Detail!W:W,Detail!$A:$A,$B229,Detail!$D:$D,13,Detail!$C:$C,3)</f>
        <v>0</v>
      </c>
      <c r="BN229" s="24">
        <f>SUMIFS(Detail!W:W,Detail!$A:$A,$B229,Detail!$D:$D,13,Detail!$C:$C,4)</f>
        <v>0</v>
      </c>
      <c r="BO229" s="33">
        <f t="shared" si="390"/>
        <v>0</v>
      </c>
      <c r="BP229" s="24">
        <f>SUMIFS(Detail!W:W,Detail!$A:$A,$B229,Detail!$D:$D,14,Detail!$C:$C,1)</f>
        <v>0</v>
      </c>
      <c r="BQ229" s="24">
        <f>SUMIFS(Detail!W:W,Detail!$A:$A,$B229,Detail!$D:$D,14,Detail!$C:$C,2)</f>
        <v>0</v>
      </c>
      <c r="BR229" s="24">
        <f>SUMIFS(Detail!W:W,Detail!$A:$A,$B229,Detail!$D:$D,14,Detail!$C:$C,3)</f>
        <v>0</v>
      </c>
      <c r="BS229" s="24">
        <f>SUMIFS(Detail!W:W,Detail!$A:$A,$B229,Detail!$D:$D,14,Detail!$C:$C,4)</f>
        <v>0</v>
      </c>
      <c r="BT229" s="33">
        <f t="shared" si="391"/>
        <v>0</v>
      </c>
      <c r="BU229" s="24">
        <f>SUMIFS(Detail!W:W,Detail!$A:$A,$B229,Detail!$D:$D,15,Detail!$C:$C,1)</f>
        <v>0</v>
      </c>
      <c r="BV229" s="24">
        <f>SUMIFS(Detail!W:W,Detail!$A:$A,$B229,Detail!$D:$D,15,Detail!$C:$C,2)</f>
        <v>0</v>
      </c>
      <c r="BW229" s="24">
        <f>SUMIFS(Detail!W:W,Detail!$A:$A,$B229,Detail!$D:$D,15,Detail!$C:$C,3)</f>
        <v>0</v>
      </c>
      <c r="BX229" s="24">
        <f>SUMIFS(Detail!W:W,Detail!$A:$A,$B229,Detail!$D:$D,15,Detail!$C:$C,4)</f>
        <v>0</v>
      </c>
      <c r="BY229" s="33">
        <f t="shared" si="392"/>
        <v>0</v>
      </c>
      <c r="BZ229" s="24">
        <f>SUMIFS(Detail!W:W,Detail!$A:$A,$B229,Detail!$D:$D,16,Detail!$C:$C,1)</f>
        <v>0</v>
      </c>
      <c r="CA229" s="24">
        <f>SUMIFS(Detail!W:W,Detail!$A:$A,$B229,Detail!$D:$D,16,Detail!$C:$C,2)</f>
        <v>0</v>
      </c>
      <c r="CB229" s="24">
        <f>SUMIFS(Detail!W:W,Detail!$A:$A,$B229,Detail!$D:$D,16,Detail!$C:$C,3)</f>
        <v>0</v>
      </c>
      <c r="CC229" s="24">
        <f>SUMIFS(Detail!W:W,Detail!$A:$A,$B229,Detail!$D:$D,16,Detail!$C:$C,4)</f>
        <v>0</v>
      </c>
      <c r="CD229" s="33">
        <f t="shared" si="393"/>
        <v>0</v>
      </c>
      <c r="CE229" s="24">
        <f>SUMIFS(Detail!W:W,Detail!$A:$A,$B229,Detail!$D:$D,17,Detail!$C:$C,1)</f>
        <v>0</v>
      </c>
      <c r="CF229" s="24">
        <f>SUMIFS(Detail!W:W,Detail!$A:$A,$B229,Detail!$D:$D,17,Detail!$C:$C,2)</f>
        <v>0</v>
      </c>
      <c r="CG229" s="24">
        <f>SUMIFS(Detail!W:W,Detail!$A:$A,$B229,Detail!$D:$D,17,Detail!$C:$C,3)</f>
        <v>0</v>
      </c>
      <c r="CH229" s="24">
        <f>SUMIFS(Detail!W:W,Detail!$A:$A,$B229,Detail!$D:$D,17,Detail!$C:$C,4)</f>
        <v>0</v>
      </c>
      <c r="CI229" s="33">
        <f t="shared" si="394"/>
        <v>0</v>
      </c>
      <c r="CJ229" s="24">
        <f>SUMIFS(Detail!W:W,Detail!$A:$A,$B229,Detail!$D:$D,18,Detail!$C:$C,1)</f>
        <v>0</v>
      </c>
      <c r="CK229" s="24">
        <f>SUMIFS(Detail!W:W,Detail!$A:$A,$B229,Detail!$D:$D,18,Detail!$C:$C,2)</f>
        <v>0</v>
      </c>
      <c r="CL229" s="24">
        <f>SUMIFS(Detail!W:W,Detail!$A:$A,$B229,Detail!$D:$D,18,Detail!$C:$C,3)</f>
        <v>0</v>
      </c>
      <c r="CM229" s="24">
        <f>SUMIFS(Detail!W:W,Detail!$A:$A,$B229,Detail!$D:$D,18,Detail!$C:$C,4)</f>
        <v>0</v>
      </c>
      <c r="CN229" s="33">
        <f t="shared" si="395"/>
        <v>0</v>
      </c>
      <c r="CO229" s="24">
        <f>SUMIFS(Detail!W:W,Detail!$A:$A,$B229,Detail!$D:$D,19,Detail!$C:$C,1)</f>
        <v>0</v>
      </c>
      <c r="CP229" s="24">
        <f>SUMIFS(Detail!W:W,Detail!$A:$A,$B229,Detail!$D:$D,19,Detail!$C:$C,2)</f>
        <v>0</v>
      </c>
      <c r="CQ229" s="24">
        <f>SUMIFS(Detail!W:W,Detail!$A:$A,$B229,Detail!$D:$D,19,Detail!$C:$C,3)</f>
        <v>0</v>
      </c>
      <c r="CR229" s="24">
        <f>SUMIFS(Detail!W:W,Detail!$A:$A,$B229,Detail!$D:$D,19,Detail!$C:$C,4)</f>
        <v>0</v>
      </c>
      <c r="CS229" s="33">
        <f t="shared" si="396"/>
        <v>0</v>
      </c>
      <c r="CT229" s="24">
        <f>SUMIFS(Detail!W:W,Detail!$A:$A,$B229,Detail!$D:$D,20,Detail!$C:$C,1)</f>
        <v>0</v>
      </c>
      <c r="CU229" s="24">
        <f>SUMIFS(Detail!W:W,Detail!$A:$A,$B229,Detail!$D:$D,20,Detail!$C:$C,2)</f>
        <v>0</v>
      </c>
      <c r="CV229" s="24">
        <f>SUMIFS(Detail!W:W,Detail!$A:$A,$B229,Detail!$D:$D,20,Detail!$C:$C,3)</f>
        <v>0</v>
      </c>
      <c r="CW229" s="24">
        <f>SUMIFS(Detail!W:W,Detail!$A:$A,$B229,Detail!$D:$D,20,Detail!$C:$C,4)</f>
        <v>0</v>
      </c>
      <c r="CX229" s="33">
        <f t="shared" si="397"/>
        <v>0</v>
      </c>
      <c r="CY229" s="24">
        <f>SUMIFS(Detail!W:W,Detail!$A:$A,$B229,Detail!$D:$D,21,Detail!$C:$C,1)</f>
        <v>0</v>
      </c>
      <c r="CZ229" s="24">
        <f>SUMIFS(Detail!W:W,Detail!$A:$A,$B229,Detail!$D:$D,21,Detail!$C:$C,2)</f>
        <v>0</v>
      </c>
      <c r="DA229" s="24">
        <f>SUMIFS(Detail!W:W,Detail!$A:$A,$B229,Detail!$D:$D,21,Detail!$C:$C,3)</f>
        <v>0</v>
      </c>
      <c r="DB229" s="24">
        <f>SUMIFS(Detail!W:W,Detail!$A:$A,$B229,Detail!$D:$D,21,Detail!$C:$C,4)</f>
        <v>0</v>
      </c>
      <c r="DC229" s="33">
        <f t="shared" si="398"/>
        <v>0</v>
      </c>
      <c r="DD229" s="86">
        <f>SUMIFS(Detail!W:W,Detail!$A:$A,$B229,Detail!$B:$B,"&gt;60")</f>
        <v>0</v>
      </c>
    </row>
    <row r="230" spans="1:108" x14ac:dyDescent="0.25">
      <c r="A230" t="s">
        <v>5471</v>
      </c>
      <c r="B230" s="87" t="s">
        <v>5472</v>
      </c>
      <c r="C230" s="88">
        <f>SUM(C220:C229)</f>
        <v>0</v>
      </c>
      <c r="D230" s="88">
        <f>SUM(D220:D229)</f>
        <v>0</v>
      </c>
      <c r="E230" s="88">
        <f>SUM(E220:E229)</f>
        <v>4034700</v>
      </c>
      <c r="F230" s="88">
        <f>SUM(F220:F229)</f>
        <v>3103600</v>
      </c>
      <c r="G230" s="89">
        <f t="shared" si="378"/>
        <v>7138300</v>
      </c>
      <c r="H230" s="88">
        <f>SUM(H220:H229)</f>
        <v>11279160</v>
      </c>
      <c r="I230" s="88">
        <f>SUM(I220:I229)</f>
        <v>8308660</v>
      </c>
      <c r="J230" s="88">
        <f>SUM(J220:J229)</f>
        <v>10175570</v>
      </c>
      <c r="K230" s="88">
        <f>SUM(K220:K229)</f>
        <v>8363660</v>
      </c>
      <c r="L230" s="89">
        <f t="shared" si="379"/>
        <v>38127050</v>
      </c>
      <c r="M230" s="88">
        <f>SUM(M220:M229)</f>
        <v>16971315</v>
      </c>
      <c r="N230" s="88">
        <f>SUM(N220:N229)</f>
        <v>13762478.25</v>
      </c>
      <c r="O230" s="88">
        <f>SUM(O220:O229)</f>
        <v>13794814.5</v>
      </c>
      <c r="P230" s="88">
        <f>SUM(P220:P229)</f>
        <v>17183453.25</v>
      </c>
      <c r="Q230" s="89">
        <f t="shared" si="380"/>
        <v>61712061</v>
      </c>
      <c r="R230" s="88">
        <f>SUM(R220:R229)</f>
        <v>28111185.599999998</v>
      </c>
      <c r="S230" s="88">
        <f>SUM(S220:S229)</f>
        <v>19079429.52</v>
      </c>
      <c r="T230" s="88">
        <f>SUM(T220:T229)</f>
        <v>21256531.524</v>
      </c>
      <c r="U230" s="88">
        <f>SUM(U220:U229)</f>
        <v>25713778.468800001</v>
      </c>
      <c r="V230" s="89">
        <f t="shared" si="381"/>
        <v>94160925.112800002</v>
      </c>
      <c r="W230" s="88">
        <f>SUM(W220:W229)</f>
        <v>46950066.969804004</v>
      </c>
      <c r="X230" s="88">
        <f>SUM(X220:X229)</f>
        <v>36823966.013764799</v>
      </c>
      <c r="Y230" s="88">
        <f>SUM(Y220:Y229)</f>
        <v>30592040.829017758</v>
      </c>
      <c r="Z230" s="88">
        <f>SUM(Z220:Z229)</f>
        <v>41155157.35419631</v>
      </c>
      <c r="AA230" s="89">
        <f t="shared" si="382"/>
        <v>155521231.16678286</v>
      </c>
      <c r="AB230" s="88">
        <f>SUM(AB220:AB229)</f>
        <v>0</v>
      </c>
      <c r="AC230" s="88">
        <f>SUM(AC220:AC229)</f>
        <v>0</v>
      </c>
      <c r="AD230" s="88">
        <f>SUM(AD220:AD229)</f>
        <v>0</v>
      </c>
      <c r="AE230" s="88">
        <f>SUM(AE220:AE229)</f>
        <v>0</v>
      </c>
      <c r="AF230" s="89">
        <f t="shared" si="383"/>
        <v>0</v>
      </c>
      <c r="AG230" s="88">
        <f>SUM(AG220:AG229)</f>
        <v>0</v>
      </c>
      <c r="AH230" s="88">
        <f>SUM(AH220:AH229)</f>
        <v>0</v>
      </c>
      <c r="AI230" s="88">
        <f>SUM(AI220:AI229)</f>
        <v>0</v>
      </c>
      <c r="AJ230" s="88">
        <f>SUM(AJ220:AJ229)</f>
        <v>0</v>
      </c>
      <c r="AK230" s="89">
        <f t="shared" si="384"/>
        <v>0</v>
      </c>
      <c r="AL230" s="88">
        <f>SUM(AL220:AL229)</f>
        <v>0</v>
      </c>
      <c r="AM230" s="88">
        <f>SUM(AM220:AM229)</f>
        <v>0</v>
      </c>
      <c r="AN230" s="88">
        <f>SUM(AN220:AN229)</f>
        <v>0</v>
      </c>
      <c r="AO230" s="88">
        <f>SUM(AO220:AO229)</f>
        <v>0</v>
      </c>
      <c r="AP230" s="89">
        <f t="shared" si="385"/>
        <v>0</v>
      </c>
      <c r="AQ230" s="88">
        <f>SUM(AQ220:AQ229)</f>
        <v>0</v>
      </c>
      <c r="AR230" s="88">
        <f>SUM(AR220:AR229)</f>
        <v>0</v>
      </c>
      <c r="AS230" s="88">
        <f>SUM(AS220:AS229)</f>
        <v>0</v>
      </c>
      <c r="AT230" s="88">
        <f>SUM(AT220:AT229)</f>
        <v>0</v>
      </c>
      <c r="AU230" s="89">
        <f t="shared" si="386"/>
        <v>0</v>
      </c>
      <c r="AV230" s="88">
        <f>SUM(AV220:AV229)</f>
        <v>0</v>
      </c>
      <c r="AW230" s="88">
        <f>SUM(AW220:AW229)</f>
        <v>0</v>
      </c>
      <c r="AX230" s="88">
        <f>SUM(AX220:AX229)</f>
        <v>0</v>
      </c>
      <c r="AY230" s="88">
        <f>SUM(AY220:AY229)</f>
        <v>0</v>
      </c>
      <c r="AZ230" s="89">
        <f t="shared" si="387"/>
        <v>0</v>
      </c>
      <c r="BA230" s="88">
        <f>SUM(BA220:BA229)</f>
        <v>0</v>
      </c>
      <c r="BB230" s="88">
        <f>SUM(BB220:BB229)</f>
        <v>0</v>
      </c>
      <c r="BC230" s="88">
        <f>SUM(BC220:BC229)</f>
        <v>0</v>
      </c>
      <c r="BD230" s="88">
        <f>SUM(BD220:BD229)</f>
        <v>0</v>
      </c>
      <c r="BE230" s="89">
        <f t="shared" si="388"/>
        <v>0</v>
      </c>
      <c r="BF230" s="88">
        <f>SUM(BF220:BF229)</f>
        <v>0</v>
      </c>
      <c r="BG230" s="88">
        <f>SUM(BG220:BG229)</f>
        <v>0</v>
      </c>
      <c r="BH230" s="88">
        <f>SUM(BH220:BH229)</f>
        <v>0</v>
      </c>
      <c r="BI230" s="88">
        <f>SUM(BI220:BI229)</f>
        <v>0</v>
      </c>
      <c r="BJ230" s="89">
        <f t="shared" si="389"/>
        <v>0</v>
      </c>
      <c r="BK230" s="88">
        <f>SUM(BK220:BK229)</f>
        <v>0</v>
      </c>
      <c r="BL230" s="88">
        <f>SUM(BL220:BL229)</f>
        <v>0</v>
      </c>
      <c r="BM230" s="88">
        <f>SUM(BM220:BM229)</f>
        <v>0</v>
      </c>
      <c r="BN230" s="88">
        <f>SUM(BN220:BN229)</f>
        <v>0</v>
      </c>
      <c r="BO230" s="89">
        <f t="shared" si="390"/>
        <v>0</v>
      </c>
      <c r="BP230" s="88">
        <f>SUM(BP220:BP229)</f>
        <v>0</v>
      </c>
      <c r="BQ230" s="88">
        <f>SUM(BQ220:BQ229)</f>
        <v>0</v>
      </c>
      <c r="BR230" s="88">
        <f>SUM(BR220:BR229)</f>
        <v>0</v>
      </c>
      <c r="BS230" s="88">
        <f>SUM(BS220:BS229)</f>
        <v>0</v>
      </c>
      <c r="BT230" s="89">
        <f t="shared" si="391"/>
        <v>0</v>
      </c>
      <c r="BU230" s="88">
        <f>SUM(BU220:BU229)</f>
        <v>0</v>
      </c>
      <c r="BV230" s="88">
        <f>SUM(BV220:BV229)</f>
        <v>0</v>
      </c>
      <c r="BW230" s="88">
        <f>SUM(BW220:BW229)</f>
        <v>0</v>
      </c>
      <c r="BX230" s="88">
        <f>SUM(BX220:BX229)</f>
        <v>0</v>
      </c>
      <c r="BY230" s="89">
        <f t="shared" si="392"/>
        <v>0</v>
      </c>
      <c r="BZ230" s="88">
        <f>SUM(BZ220:BZ229)</f>
        <v>0</v>
      </c>
      <c r="CA230" s="88">
        <f>SUM(CA220:CA229)</f>
        <v>0</v>
      </c>
      <c r="CB230" s="88">
        <f>SUM(CB220:CB229)</f>
        <v>0</v>
      </c>
      <c r="CC230" s="88">
        <f>SUM(CC220:CC229)</f>
        <v>0</v>
      </c>
      <c r="CD230" s="89">
        <f t="shared" si="393"/>
        <v>0</v>
      </c>
      <c r="CE230" s="88">
        <f>SUM(CE220:CE229)</f>
        <v>0</v>
      </c>
      <c r="CF230" s="88">
        <f>SUM(CF220:CF229)</f>
        <v>0</v>
      </c>
      <c r="CG230" s="88">
        <f>SUM(CG220:CG229)</f>
        <v>0</v>
      </c>
      <c r="CH230" s="88">
        <f>SUM(CH220:CH229)</f>
        <v>0</v>
      </c>
      <c r="CI230" s="89">
        <f t="shared" si="394"/>
        <v>0</v>
      </c>
      <c r="CJ230" s="88">
        <f>SUM(CJ220:CJ229)</f>
        <v>0</v>
      </c>
      <c r="CK230" s="88">
        <f>SUM(CK220:CK229)</f>
        <v>0</v>
      </c>
      <c r="CL230" s="88">
        <f>SUM(CL220:CL229)</f>
        <v>0</v>
      </c>
      <c r="CM230" s="88">
        <f>SUM(CM220:CM229)</f>
        <v>0</v>
      </c>
      <c r="CN230" s="89">
        <f t="shared" si="395"/>
        <v>0</v>
      </c>
      <c r="CO230" s="88">
        <f>SUM(CO220:CO229)</f>
        <v>0</v>
      </c>
      <c r="CP230" s="88">
        <f>SUM(CP220:CP229)</f>
        <v>0</v>
      </c>
      <c r="CQ230" s="88">
        <f>SUM(CQ220:CQ229)</f>
        <v>0</v>
      </c>
      <c r="CR230" s="88">
        <f>SUM(CR220:CR229)</f>
        <v>0</v>
      </c>
      <c r="CS230" s="89">
        <f t="shared" si="396"/>
        <v>0</v>
      </c>
      <c r="CT230" s="88">
        <f>SUM(CT220:CT229)</f>
        <v>0</v>
      </c>
      <c r="CU230" s="88">
        <f>SUM(CU220:CU229)</f>
        <v>0</v>
      </c>
      <c r="CV230" s="88">
        <f>SUM(CV220:CV229)</f>
        <v>0</v>
      </c>
      <c r="CW230" s="88">
        <f>SUM(CW220:CW229)</f>
        <v>0</v>
      </c>
      <c r="CX230" s="89">
        <f t="shared" si="397"/>
        <v>0</v>
      </c>
      <c r="CY230" s="88">
        <f>SUM(CY220:CY229)</f>
        <v>0</v>
      </c>
      <c r="CZ230" s="88">
        <f>SUM(CZ220:CZ229)</f>
        <v>0</v>
      </c>
      <c r="DA230" s="88">
        <f>SUM(DA220:DA229)</f>
        <v>0</v>
      </c>
      <c r="DB230" s="88">
        <f>SUM(DB220:DB229)</f>
        <v>0</v>
      </c>
      <c r="DC230" s="89">
        <f t="shared" si="398"/>
        <v>0</v>
      </c>
      <c r="DD230" s="90">
        <f>SUM(DD220:DD229)</f>
        <v>0</v>
      </c>
    </row>
    <row r="231" spans="1:108" x14ac:dyDescent="0.25">
      <c r="A231" t="s">
        <v>5473</v>
      </c>
      <c r="B231" s="30" t="s">
        <v>4713</v>
      </c>
    </row>
    <row r="232" spans="1:108" x14ac:dyDescent="0.25">
      <c r="A232" t="s">
        <v>5474</v>
      </c>
      <c r="B232" s="32" t="s">
        <v>5120</v>
      </c>
      <c r="C232" s="24">
        <f>SUMIFS(Detail!X:X,Detail!$A:$A,$B232,Detail!$D:$D,1,Detail!$C:$C,1)</f>
        <v>0</v>
      </c>
      <c r="D232" s="24">
        <f>SUMIFS(Detail!X:X,Detail!$A:$A,$B232,Detail!$D:$D,1,Detail!$C:$C,2)</f>
        <v>0</v>
      </c>
      <c r="E232" s="24">
        <f>SUMIFS(Detail!X:X,Detail!$A:$A,$B232,Detail!$D:$D,1,Detail!$C:$C,3)</f>
        <v>858600</v>
      </c>
      <c r="F232" s="24">
        <f>SUMIFS(Detail!X:X,Detail!$A:$A,$B232,Detail!$D:$D,1,Detail!$C:$C,4)</f>
        <v>1287900</v>
      </c>
      <c r="G232" s="33">
        <f t="shared" ref="G232:G242" si="399">SUM(C232:F232)</f>
        <v>2146500</v>
      </c>
      <c r="H232" s="24">
        <f>SUMIFS(Detail!X:X,Detail!$A:$A,$B232,Detail!$D:$D,2,Detail!$C:$C,1)</f>
        <v>877680</v>
      </c>
      <c r="I232" s="24">
        <f>SUMIFS(Detail!X:X,Detail!$A:$A,$B232,Detail!$D:$D,2,Detail!$C:$C,2)</f>
        <v>992160</v>
      </c>
      <c r="J232" s="24">
        <f>SUMIFS(Detail!X:X,Detail!$A:$A,$B232,Detail!$D:$D,2,Detail!$C:$C,3)</f>
        <v>1488239.9999999998</v>
      </c>
      <c r="K232" s="24">
        <f>SUMIFS(Detail!X:X,Detail!$A:$A,$B232,Detail!$D:$D,2,Detail!$C:$C,4)</f>
        <v>1488240</v>
      </c>
      <c r="L232" s="33">
        <f t="shared" ref="L232:L242" si="400">SUM(H232:K232)</f>
        <v>4846320</v>
      </c>
      <c r="M232" s="24">
        <f>SUMIFS(Detail!X:X,Detail!$A:$A,$B232,Detail!$D:$D,3,Detail!$C:$C,1)</f>
        <v>868140</v>
      </c>
      <c r="N232" s="24">
        <f>SUMIFS(Detail!X:X,Detail!$A:$A,$B232,Detail!$D:$D,3,Detail!$C:$C,2)</f>
        <v>998360.99999999977</v>
      </c>
      <c r="O232" s="24">
        <f>SUMIFS(Detail!X:X,Detail!$A:$A,$B232,Detail!$D:$D,3,Detail!$C:$C,3)</f>
        <v>1128581.9999999998</v>
      </c>
      <c r="P232" s="24">
        <f>SUMIFS(Detail!X:X,Detail!$A:$A,$B232,Detail!$D:$D,3,Detail!$C:$C,4)</f>
        <v>1692873</v>
      </c>
      <c r="Q232" s="33">
        <f t="shared" ref="Q232:Q242" si="401">SUM(M232:P232)</f>
        <v>4687956</v>
      </c>
      <c r="R232" s="24">
        <f>SUMIFS(Detail!X:X,Detail!$A:$A,$B232,Detail!$D:$D,4,Detail!$C:$C,1)</f>
        <v>1451033.9999999998</v>
      </c>
      <c r="S232" s="24">
        <f>SUMIFS(Detail!X:X,Detail!$A:$A,$B232,Detail!$D:$D,4,Detail!$C:$C,2)</f>
        <v>967356</v>
      </c>
      <c r="T232" s="24">
        <f>SUMIFS(Detail!X:X,Detail!$A:$A,$B232,Detail!$D:$D,4,Detail!$C:$C,3)</f>
        <v>1112459.3999999999</v>
      </c>
      <c r="U232" s="24">
        <f>SUMIFS(Detail!X:X,Detail!$A:$A,$B232,Detail!$D:$D,4,Detail!$C:$C,4)</f>
        <v>1257562.7999999998</v>
      </c>
      <c r="V232" s="33">
        <f t="shared" ref="V232:V242" si="402">SUM(R232:U232)</f>
        <v>4788412.1999999993</v>
      </c>
      <c r="W232" s="24">
        <f>SUMIFS(Detail!X:X,Detail!$A:$A,$B232,Detail!$D:$D,5,Detail!$C:$C,1)</f>
        <v>1571953.5</v>
      </c>
      <c r="X232" s="24">
        <f>SUMIFS(Detail!X:X,Detail!$A:$A,$B232,Detail!$D:$D,5,Detail!$C:$C,2)</f>
        <v>1571953.5</v>
      </c>
      <c r="Y232" s="24">
        <f>SUMIFS(Detail!X:X,Detail!$A:$A,$B232,Detail!$D:$D,5,Detail!$C:$C,3)</f>
        <v>1047969</v>
      </c>
      <c r="Z232" s="24">
        <f>SUMIFS(Detail!X:X,Detail!$A:$A,$B232,Detail!$D:$D,5,Detail!$C:$C,4)</f>
        <v>1205164.3500000001</v>
      </c>
      <c r="AA232" s="33">
        <f t="shared" ref="AA232:AA242" si="403">SUM(W232:Z232)</f>
        <v>5397040.3499999996</v>
      </c>
      <c r="AB232" s="24">
        <f>SUMIFS(Detail!X:X,Detail!$A:$A,$B232,Detail!$D:$D,6,Detail!$C:$C,1)</f>
        <v>681179.85</v>
      </c>
      <c r="AC232" s="24">
        <f>SUMIFS(Detail!X:X,Detail!$A:$A,$B232,Detail!$D:$D,6,Detail!$C:$C,2)</f>
        <v>0</v>
      </c>
      <c r="AD232" s="24">
        <f>SUMIFS(Detail!X:X,Detail!$A:$A,$B232,Detail!$D:$D,6,Detail!$C:$C,3)</f>
        <v>0</v>
      </c>
      <c r="AE232" s="24">
        <f>SUMIFS(Detail!X:X,Detail!$A:$A,$B232,Detail!$D:$D,6,Detail!$C:$C,4)</f>
        <v>0</v>
      </c>
      <c r="AF232" s="33">
        <f t="shared" ref="AF232:AF242" si="404">SUM(AB232:AE232)</f>
        <v>681179.85</v>
      </c>
      <c r="AG232" s="24">
        <f>SUMIFS(Detail!X:X,Detail!$A:$A,$B232,Detail!$D:$D,7,Detail!$C:$C,1)</f>
        <v>0</v>
      </c>
      <c r="AH232" s="24">
        <f>SUMIFS(Detail!X:X,Detail!$A:$A,$B232,Detail!$D:$D,7,Detail!$C:$C,2)</f>
        <v>0</v>
      </c>
      <c r="AI232" s="24">
        <f>SUMIFS(Detail!X:X,Detail!$A:$A,$B232,Detail!$D:$D,7,Detail!$C:$C,3)</f>
        <v>0</v>
      </c>
      <c r="AJ232" s="24">
        <f>SUMIFS(Detail!X:X,Detail!$A:$A,$B232,Detail!$D:$D,7,Detail!$C:$C,4)</f>
        <v>0</v>
      </c>
      <c r="AK232" s="33">
        <f t="shared" ref="AK232:AK242" si="405">SUM(AG232:AJ232)</f>
        <v>0</v>
      </c>
      <c r="AL232" s="24">
        <f>SUMIFS(Detail!X:X,Detail!$A:$A,$B232,Detail!$D:$D,8,Detail!$C:$C,1)</f>
        <v>0</v>
      </c>
      <c r="AM232" s="24">
        <f>SUMIFS(Detail!X:X,Detail!$A:$A,$B232,Detail!$D:$D,8,Detail!$C:$C,2)</f>
        <v>0</v>
      </c>
      <c r="AN232" s="24">
        <f>SUMIFS(Detail!X:X,Detail!$A:$A,$B232,Detail!$D:$D,8,Detail!$C:$C,3)</f>
        <v>0</v>
      </c>
      <c r="AO232" s="24">
        <f>SUMIFS(Detail!X:X,Detail!$A:$A,$B232,Detail!$D:$D,8,Detail!$C:$C,4)</f>
        <v>0</v>
      </c>
      <c r="AP232" s="33">
        <f t="shared" ref="AP232:AP242" si="406">SUM(AL232:AO232)</f>
        <v>0</v>
      </c>
      <c r="AQ232" s="24">
        <f>SUMIFS(Detail!X:X,Detail!$A:$A,$B232,Detail!$D:$D,9,Detail!$C:$C,1)</f>
        <v>0</v>
      </c>
      <c r="AR232" s="24">
        <f>SUMIFS(Detail!X:X,Detail!$A:$A,$B232,Detail!$D:$D,9,Detail!$C:$C,2)</f>
        <v>0</v>
      </c>
      <c r="AS232" s="24">
        <f>SUMIFS(Detail!X:X,Detail!$A:$A,$B232,Detail!$D:$D,9,Detail!$C:$C,3)</f>
        <v>0</v>
      </c>
      <c r="AT232" s="24">
        <f>SUMIFS(Detail!X:X,Detail!$A:$A,$B232,Detail!$D:$D,9,Detail!$C:$C,4)</f>
        <v>0</v>
      </c>
      <c r="AU232" s="33">
        <f t="shared" ref="AU232:AU242" si="407">SUM(AQ232:AT232)</f>
        <v>0</v>
      </c>
      <c r="AV232" s="24">
        <f>SUMIFS(Detail!X:X,Detail!$A:$A,$B232,Detail!$D:$D,10,Detail!$C:$C,1)</f>
        <v>0</v>
      </c>
      <c r="AW232" s="24">
        <f>SUMIFS(Detail!X:X,Detail!$A:$A,$B232,Detail!$D:$D,10,Detail!$C:$C,2)</f>
        <v>0</v>
      </c>
      <c r="AX232" s="24">
        <f>SUMIFS(Detail!X:X,Detail!$A:$A,$B232,Detail!$D:$D,10,Detail!$C:$C,3)</f>
        <v>0</v>
      </c>
      <c r="AY232" s="24">
        <f>SUMIFS(Detail!X:X,Detail!$A:$A,$B232,Detail!$D:$D,10,Detail!$C:$C,4)</f>
        <v>0</v>
      </c>
      <c r="AZ232" s="33">
        <f t="shared" ref="AZ232:AZ242" si="408">SUM(AV232:AY232)</f>
        <v>0</v>
      </c>
      <c r="BA232" s="24">
        <f>SUMIFS(Detail!X:X,Detail!$A:$A,$B232,Detail!$D:$D,11,Detail!$C:$C,1)</f>
        <v>0</v>
      </c>
      <c r="BB232" s="24">
        <f>SUMIFS(Detail!X:X,Detail!$A:$A,$B232,Detail!$D:$D,11,Detail!$C:$C,2)</f>
        <v>0</v>
      </c>
      <c r="BC232" s="24">
        <f>SUMIFS(Detail!X:X,Detail!$A:$A,$B232,Detail!$D:$D,11,Detail!$C:$C,3)</f>
        <v>0</v>
      </c>
      <c r="BD232" s="24">
        <f>SUMIFS(Detail!X:X,Detail!$A:$A,$B232,Detail!$D:$D,11,Detail!$C:$C,4)</f>
        <v>0</v>
      </c>
      <c r="BE232" s="33">
        <f t="shared" ref="BE232:BE242" si="409">SUM(BA232:BD232)</f>
        <v>0</v>
      </c>
      <c r="BF232" s="24">
        <f>SUMIFS(Detail!X:X,Detail!$A:$A,$B232,Detail!$D:$D,12,Detail!$C:$C,1)</f>
        <v>0</v>
      </c>
      <c r="BG232" s="24">
        <f>SUMIFS(Detail!X:X,Detail!$A:$A,$B232,Detail!$D:$D,12,Detail!$C:$C,2)</f>
        <v>0</v>
      </c>
      <c r="BH232" s="24">
        <f>SUMIFS(Detail!X:X,Detail!$A:$A,$B232,Detail!$D:$D,12,Detail!$C:$C,3)</f>
        <v>0</v>
      </c>
      <c r="BI232" s="24">
        <f>SUMIFS(Detail!X:X,Detail!$A:$A,$B232,Detail!$D:$D,12,Detail!$C:$C,4)</f>
        <v>0</v>
      </c>
      <c r="BJ232" s="33">
        <f t="shared" ref="BJ232:BJ242" si="410">SUM(BF232:BI232)</f>
        <v>0</v>
      </c>
      <c r="BK232" s="24">
        <f>SUMIFS(Detail!X:X,Detail!$A:$A,$B232,Detail!$D:$D,13,Detail!$C:$C,1)</f>
        <v>0</v>
      </c>
      <c r="BL232" s="24">
        <f>SUMIFS(Detail!X:X,Detail!$A:$A,$B232,Detail!$D:$D,13,Detail!$C:$C,2)</f>
        <v>0</v>
      </c>
      <c r="BM232" s="24">
        <f>SUMIFS(Detail!X:X,Detail!$A:$A,$B232,Detail!$D:$D,13,Detail!$C:$C,3)</f>
        <v>0</v>
      </c>
      <c r="BN232" s="24">
        <f>SUMIFS(Detail!X:X,Detail!$A:$A,$B232,Detail!$D:$D,13,Detail!$C:$C,4)</f>
        <v>0</v>
      </c>
      <c r="BO232" s="33">
        <f t="shared" ref="BO232:BO242" si="411">SUM(BK232:BN232)</f>
        <v>0</v>
      </c>
      <c r="BP232" s="24">
        <f>SUMIFS(Detail!X:X,Detail!$A:$A,$B232,Detail!$D:$D,14,Detail!$C:$C,1)</f>
        <v>0</v>
      </c>
      <c r="BQ232" s="24">
        <f>SUMIFS(Detail!X:X,Detail!$A:$A,$B232,Detail!$D:$D,14,Detail!$C:$C,2)</f>
        <v>0</v>
      </c>
      <c r="BR232" s="24">
        <f>SUMIFS(Detail!X:X,Detail!$A:$A,$B232,Detail!$D:$D,14,Detail!$C:$C,3)</f>
        <v>0</v>
      </c>
      <c r="BS232" s="24">
        <f>SUMIFS(Detail!X:X,Detail!$A:$A,$B232,Detail!$D:$D,14,Detail!$C:$C,4)</f>
        <v>0</v>
      </c>
      <c r="BT232" s="33">
        <f t="shared" ref="BT232:BT242" si="412">SUM(BP232:BS232)</f>
        <v>0</v>
      </c>
      <c r="BU232" s="24">
        <f>SUMIFS(Detail!X:X,Detail!$A:$A,$B232,Detail!$D:$D,15,Detail!$C:$C,1)</f>
        <v>0</v>
      </c>
      <c r="BV232" s="24">
        <f>SUMIFS(Detail!X:X,Detail!$A:$A,$B232,Detail!$D:$D,15,Detail!$C:$C,2)</f>
        <v>0</v>
      </c>
      <c r="BW232" s="24">
        <f>SUMIFS(Detail!X:X,Detail!$A:$A,$B232,Detail!$D:$D,15,Detail!$C:$C,3)</f>
        <v>0</v>
      </c>
      <c r="BX232" s="24">
        <f>SUMIFS(Detail!X:X,Detail!$A:$A,$B232,Detail!$D:$D,15,Detail!$C:$C,4)</f>
        <v>0</v>
      </c>
      <c r="BY232" s="33">
        <f t="shared" ref="BY232:BY242" si="413">SUM(BU232:BX232)</f>
        <v>0</v>
      </c>
      <c r="BZ232" s="24">
        <f>SUMIFS(Detail!X:X,Detail!$A:$A,$B232,Detail!$D:$D,16,Detail!$C:$C,1)</f>
        <v>0</v>
      </c>
      <c r="CA232" s="24">
        <f>SUMIFS(Detail!X:X,Detail!$A:$A,$B232,Detail!$D:$D,16,Detail!$C:$C,2)</f>
        <v>0</v>
      </c>
      <c r="CB232" s="24">
        <f>SUMIFS(Detail!X:X,Detail!$A:$A,$B232,Detail!$D:$D,16,Detail!$C:$C,3)</f>
        <v>0</v>
      </c>
      <c r="CC232" s="24">
        <f>SUMIFS(Detail!X:X,Detail!$A:$A,$B232,Detail!$D:$D,16,Detail!$C:$C,4)</f>
        <v>0</v>
      </c>
      <c r="CD232" s="33">
        <f t="shared" ref="CD232:CD242" si="414">SUM(BZ232:CC232)</f>
        <v>0</v>
      </c>
      <c r="CE232" s="24">
        <f>SUMIFS(Detail!X:X,Detail!$A:$A,$B232,Detail!$D:$D,17,Detail!$C:$C,1)</f>
        <v>0</v>
      </c>
      <c r="CF232" s="24">
        <f>SUMIFS(Detail!X:X,Detail!$A:$A,$B232,Detail!$D:$D,17,Detail!$C:$C,2)</f>
        <v>0</v>
      </c>
      <c r="CG232" s="24">
        <f>SUMIFS(Detail!X:X,Detail!$A:$A,$B232,Detail!$D:$D,17,Detail!$C:$C,3)</f>
        <v>0</v>
      </c>
      <c r="CH232" s="24">
        <f>SUMIFS(Detail!X:X,Detail!$A:$A,$B232,Detail!$D:$D,17,Detail!$C:$C,4)</f>
        <v>0</v>
      </c>
      <c r="CI232" s="33">
        <f t="shared" ref="CI232:CI242" si="415">SUM(CE232:CH232)</f>
        <v>0</v>
      </c>
      <c r="CJ232" s="24">
        <f>SUMIFS(Detail!X:X,Detail!$A:$A,$B232,Detail!$D:$D,18,Detail!$C:$C,1)</f>
        <v>0</v>
      </c>
      <c r="CK232" s="24">
        <f>SUMIFS(Detail!X:X,Detail!$A:$A,$B232,Detail!$D:$D,18,Detail!$C:$C,2)</f>
        <v>0</v>
      </c>
      <c r="CL232" s="24">
        <f>SUMIFS(Detail!X:X,Detail!$A:$A,$B232,Detail!$D:$D,18,Detail!$C:$C,3)</f>
        <v>0</v>
      </c>
      <c r="CM232" s="24">
        <f>SUMIFS(Detail!X:X,Detail!$A:$A,$B232,Detail!$D:$D,18,Detail!$C:$C,4)</f>
        <v>0</v>
      </c>
      <c r="CN232" s="33">
        <f t="shared" ref="CN232:CN242" si="416">SUM(CJ232:CM232)</f>
        <v>0</v>
      </c>
      <c r="CO232" s="24">
        <f>SUMIFS(Detail!X:X,Detail!$A:$A,$B232,Detail!$D:$D,19,Detail!$C:$C,1)</f>
        <v>0</v>
      </c>
      <c r="CP232" s="24">
        <f>SUMIFS(Detail!X:X,Detail!$A:$A,$B232,Detail!$D:$D,19,Detail!$C:$C,2)</f>
        <v>0</v>
      </c>
      <c r="CQ232" s="24">
        <f>SUMIFS(Detail!X:X,Detail!$A:$A,$B232,Detail!$D:$D,19,Detail!$C:$C,3)</f>
        <v>0</v>
      </c>
      <c r="CR232" s="24">
        <f>SUMIFS(Detail!X:X,Detail!$A:$A,$B232,Detail!$D:$D,19,Detail!$C:$C,4)</f>
        <v>0</v>
      </c>
      <c r="CS232" s="33">
        <f t="shared" ref="CS232:CS242" si="417">SUM(CO232:CR232)</f>
        <v>0</v>
      </c>
      <c r="CT232" s="24">
        <f>SUMIFS(Detail!X:X,Detail!$A:$A,$B232,Detail!$D:$D,20,Detail!$C:$C,1)</f>
        <v>0</v>
      </c>
      <c r="CU232" s="24">
        <f>SUMIFS(Detail!X:X,Detail!$A:$A,$B232,Detail!$D:$D,20,Detail!$C:$C,2)</f>
        <v>0</v>
      </c>
      <c r="CV232" s="24">
        <f>SUMIFS(Detail!X:X,Detail!$A:$A,$B232,Detail!$D:$D,20,Detail!$C:$C,3)</f>
        <v>0</v>
      </c>
      <c r="CW232" s="24">
        <f>SUMIFS(Detail!X:X,Detail!$A:$A,$B232,Detail!$D:$D,20,Detail!$C:$C,4)</f>
        <v>0</v>
      </c>
      <c r="CX232" s="33">
        <f t="shared" ref="CX232:CX242" si="418">SUM(CT232:CW232)</f>
        <v>0</v>
      </c>
      <c r="CY232" s="24">
        <f>SUMIFS(Detail!X:X,Detail!$A:$A,$B232,Detail!$D:$D,21,Detail!$C:$C,1)</f>
        <v>0</v>
      </c>
      <c r="CZ232" s="24">
        <f>SUMIFS(Detail!X:X,Detail!$A:$A,$B232,Detail!$D:$D,21,Detail!$C:$C,2)</f>
        <v>0</v>
      </c>
      <c r="DA232" s="24">
        <f>SUMIFS(Detail!X:X,Detail!$A:$A,$B232,Detail!$D:$D,21,Detail!$C:$C,3)</f>
        <v>0</v>
      </c>
      <c r="DB232" s="24">
        <f>SUMIFS(Detail!X:X,Detail!$A:$A,$B232,Detail!$D:$D,21,Detail!$C:$C,4)</f>
        <v>0</v>
      </c>
      <c r="DC232" s="33">
        <f t="shared" ref="DC232:DC242" si="419">SUM(CY232:DB232)</f>
        <v>0</v>
      </c>
      <c r="DD232" s="86">
        <f>SUMIFS(Detail!X:X,Detail!$A:$A,$B232,Detail!$B:$B,"&gt;60")</f>
        <v>681179.85</v>
      </c>
    </row>
    <row r="233" spans="1:108" x14ac:dyDescent="0.25">
      <c r="A233" t="s">
        <v>5475</v>
      </c>
      <c r="B233" s="32" t="s">
        <v>5121</v>
      </c>
      <c r="C233" s="24">
        <f>SUMIFS(Detail!X:X,Detail!$A:$A,$B233,Detail!$D:$D,1,Detail!$C:$C,1)</f>
        <v>0</v>
      </c>
      <c r="D233" s="24">
        <f>SUMIFS(Detail!X:X,Detail!$A:$A,$B233,Detail!$D:$D,1,Detail!$C:$C,2)</f>
        <v>0</v>
      </c>
      <c r="E233" s="24">
        <f>SUMIFS(Detail!X:X,Detail!$A:$A,$B233,Detail!$D:$D,1,Detail!$C:$C,3)</f>
        <v>518750</v>
      </c>
      <c r="F233" s="24">
        <f>SUMIFS(Detail!X:X,Detail!$A:$A,$B233,Detail!$D:$D,1,Detail!$C:$C,4)</f>
        <v>726250</v>
      </c>
      <c r="G233" s="33">
        <f t="shared" si="399"/>
        <v>1245000</v>
      </c>
      <c r="H233" s="24">
        <f>SUMIFS(Detail!X:X,Detail!$A:$A,$B233,Detail!$D:$D,2,Detail!$C:$C,1)</f>
        <v>321625</v>
      </c>
      <c r="I233" s="24">
        <f>SUMIFS(Detail!X:X,Detail!$A:$A,$B233,Detail!$D:$D,2,Detail!$C:$C,2)</f>
        <v>342375</v>
      </c>
      <c r="J233" s="24">
        <f>SUMIFS(Detail!X:X,Detail!$A:$A,$B233,Detail!$D:$D,2,Detail!$C:$C,3)</f>
        <v>798874.99999999988</v>
      </c>
      <c r="K233" s="24">
        <f>SUMIFS(Detail!X:X,Detail!$A:$A,$B233,Detail!$D:$D,2,Detail!$C:$C,4)</f>
        <v>798875</v>
      </c>
      <c r="L233" s="33">
        <f t="shared" si="400"/>
        <v>2261750</v>
      </c>
      <c r="M233" s="24">
        <f>SUMIFS(Detail!X:X,Detail!$A:$A,$B233,Detail!$D:$D,3,Detail!$C:$C,1)</f>
        <v>401512.5</v>
      </c>
      <c r="N233" s="24">
        <f>SUMIFS(Detail!X:X,Detail!$A:$A,$B233,Detail!$D:$D,3,Detail!$C:$C,2)</f>
        <v>303935.625</v>
      </c>
      <c r="O233" s="24">
        <f>SUMIFS(Detail!X:X,Detail!$A:$A,$B233,Detail!$D:$D,3,Detail!$C:$C,3)</f>
        <v>323544.375</v>
      </c>
      <c r="P233" s="24">
        <f>SUMIFS(Detail!X:X,Detail!$A:$A,$B233,Detail!$D:$D,3,Detail!$C:$C,4)</f>
        <v>754936.875</v>
      </c>
      <c r="Q233" s="33">
        <f t="shared" si="401"/>
        <v>1783929.375</v>
      </c>
      <c r="R233" s="24">
        <f>SUMIFS(Detail!X:X,Detail!$A:$A,$B233,Detail!$D:$D,4,Detail!$C:$C,1)</f>
        <v>671055</v>
      </c>
      <c r="S233" s="24">
        <f>SUMIFS(Detail!X:X,Detail!$A:$A,$B233,Detail!$D:$D,4,Detail!$C:$C,2)</f>
        <v>374745</v>
      </c>
      <c r="T233" s="24">
        <f>SUMIFS(Detail!X:X,Detail!$A:$A,$B233,Detail!$D:$D,4,Detail!$C:$C,3)</f>
        <v>283673.25</v>
      </c>
      <c r="U233" s="24">
        <f>SUMIFS(Detail!X:X,Detail!$A:$A,$B233,Detail!$D:$D,4,Detail!$C:$C,4)</f>
        <v>301974.75</v>
      </c>
      <c r="V233" s="33">
        <f t="shared" si="402"/>
        <v>1631448</v>
      </c>
      <c r="W233" s="24">
        <f>SUMIFS(Detail!X:X,Detail!$A:$A,$B233,Detail!$D:$D,5,Detail!$C:$C,1)</f>
        <v>616531.78125</v>
      </c>
      <c r="X233" s="24">
        <f>SUMIFS(Detail!X:X,Detail!$A:$A,$B233,Detail!$D:$D,5,Detail!$C:$C,2)</f>
        <v>616531.78125</v>
      </c>
      <c r="Y233" s="24">
        <f>SUMIFS(Detail!X:X,Detail!$A:$A,$B233,Detail!$D:$D,5,Detail!$C:$C,3)</f>
        <v>344296.96875</v>
      </c>
      <c r="Z233" s="24">
        <f>SUMIFS(Detail!X:X,Detail!$A:$A,$B233,Detail!$D:$D,5,Detail!$C:$C,4)</f>
        <v>260624.79843749997</v>
      </c>
      <c r="AA233" s="33">
        <f t="shared" si="403"/>
        <v>1837985.3296874999</v>
      </c>
      <c r="AB233" s="24">
        <f>SUMIFS(Detail!X:X,Detail!$A:$A,$B233,Detail!$D:$D,6,Detail!$C:$C,1)</f>
        <v>92479.767187499994</v>
      </c>
      <c r="AC233" s="24">
        <f>SUMIFS(Detail!X:X,Detail!$A:$A,$B233,Detail!$D:$D,6,Detail!$C:$C,2)</f>
        <v>0</v>
      </c>
      <c r="AD233" s="24">
        <f>SUMIFS(Detail!X:X,Detail!$A:$A,$B233,Detail!$D:$D,6,Detail!$C:$C,3)</f>
        <v>0</v>
      </c>
      <c r="AE233" s="24">
        <f>SUMIFS(Detail!X:X,Detail!$A:$A,$B233,Detail!$D:$D,6,Detail!$C:$C,4)</f>
        <v>0</v>
      </c>
      <c r="AF233" s="33">
        <f t="shared" si="404"/>
        <v>92479.767187499994</v>
      </c>
      <c r="AG233" s="24">
        <f>SUMIFS(Detail!X:X,Detail!$A:$A,$B233,Detail!$D:$D,7,Detail!$C:$C,1)</f>
        <v>0</v>
      </c>
      <c r="AH233" s="24">
        <f>SUMIFS(Detail!X:X,Detail!$A:$A,$B233,Detail!$D:$D,7,Detail!$C:$C,2)</f>
        <v>0</v>
      </c>
      <c r="AI233" s="24">
        <f>SUMIFS(Detail!X:X,Detail!$A:$A,$B233,Detail!$D:$D,7,Detail!$C:$C,3)</f>
        <v>0</v>
      </c>
      <c r="AJ233" s="24">
        <f>SUMIFS(Detail!X:X,Detail!$A:$A,$B233,Detail!$D:$D,7,Detail!$C:$C,4)</f>
        <v>0</v>
      </c>
      <c r="AK233" s="33">
        <f t="shared" si="405"/>
        <v>0</v>
      </c>
      <c r="AL233" s="24">
        <f>SUMIFS(Detail!X:X,Detail!$A:$A,$B233,Detail!$D:$D,8,Detail!$C:$C,1)</f>
        <v>0</v>
      </c>
      <c r="AM233" s="24">
        <f>SUMIFS(Detail!X:X,Detail!$A:$A,$B233,Detail!$D:$D,8,Detail!$C:$C,2)</f>
        <v>0</v>
      </c>
      <c r="AN233" s="24">
        <f>SUMIFS(Detail!X:X,Detail!$A:$A,$B233,Detail!$D:$D,8,Detail!$C:$C,3)</f>
        <v>0</v>
      </c>
      <c r="AO233" s="24">
        <f>SUMIFS(Detail!X:X,Detail!$A:$A,$B233,Detail!$D:$D,8,Detail!$C:$C,4)</f>
        <v>0</v>
      </c>
      <c r="AP233" s="33">
        <f t="shared" si="406"/>
        <v>0</v>
      </c>
      <c r="AQ233" s="24">
        <f>SUMIFS(Detail!X:X,Detail!$A:$A,$B233,Detail!$D:$D,9,Detail!$C:$C,1)</f>
        <v>0</v>
      </c>
      <c r="AR233" s="24">
        <f>SUMIFS(Detail!X:X,Detail!$A:$A,$B233,Detail!$D:$D,9,Detail!$C:$C,2)</f>
        <v>0</v>
      </c>
      <c r="AS233" s="24">
        <f>SUMIFS(Detail!X:X,Detail!$A:$A,$B233,Detail!$D:$D,9,Detail!$C:$C,3)</f>
        <v>0</v>
      </c>
      <c r="AT233" s="24">
        <f>SUMIFS(Detail!X:X,Detail!$A:$A,$B233,Detail!$D:$D,9,Detail!$C:$C,4)</f>
        <v>0</v>
      </c>
      <c r="AU233" s="33">
        <f t="shared" si="407"/>
        <v>0</v>
      </c>
      <c r="AV233" s="24">
        <f>SUMIFS(Detail!X:X,Detail!$A:$A,$B233,Detail!$D:$D,10,Detail!$C:$C,1)</f>
        <v>0</v>
      </c>
      <c r="AW233" s="24">
        <f>SUMIFS(Detail!X:X,Detail!$A:$A,$B233,Detail!$D:$D,10,Detail!$C:$C,2)</f>
        <v>0</v>
      </c>
      <c r="AX233" s="24">
        <f>SUMIFS(Detail!X:X,Detail!$A:$A,$B233,Detail!$D:$D,10,Detail!$C:$C,3)</f>
        <v>0</v>
      </c>
      <c r="AY233" s="24">
        <f>SUMIFS(Detail!X:X,Detail!$A:$A,$B233,Detail!$D:$D,10,Detail!$C:$C,4)</f>
        <v>0</v>
      </c>
      <c r="AZ233" s="33">
        <f t="shared" si="408"/>
        <v>0</v>
      </c>
      <c r="BA233" s="24">
        <f>SUMIFS(Detail!X:X,Detail!$A:$A,$B233,Detail!$D:$D,11,Detail!$C:$C,1)</f>
        <v>0</v>
      </c>
      <c r="BB233" s="24">
        <f>SUMIFS(Detail!X:X,Detail!$A:$A,$B233,Detail!$D:$D,11,Detail!$C:$C,2)</f>
        <v>0</v>
      </c>
      <c r="BC233" s="24">
        <f>SUMIFS(Detail!X:X,Detail!$A:$A,$B233,Detail!$D:$D,11,Detail!$C:$C,3)</f>
        <v>0</v>
      </c>
      <c r="BD233" s="24">
        <f>SUMIFS(Detail!X:X,Detail!$A:$A,$B233,Detail!$D:$D,11,Detail!$C:$C,4)</f>
        <v>0</v>
      </c>
      <c r="BE233" s="33">
        <f t="shared" si="409"/>
        <v>0</v>
      </c>
      <c r="BF233" s="24">
        <f>SUMIFS(Detail!X:X,Detail!$A:$A,$B233,Detail!$D:$D,12,Detail!$C:$C,1)</f>
        <v>0</v>
      </c>
      <c r="BG233" s="24">
        <f>SUMIFS(Detail!X:X,Detail!$A:$A,$B233,Detail!$D:$D,12,Detail!$C:$C,2)</f>
        <v>0</v>
      </c>
      <c r="BH233" s="24">
        <f>SUMIFS(Detail!X:X,Detail!$A:$A,$B233,Detail!$D:$D,12,Detail!$C:$C,3)</f>
        <v>0</v>
      </c>
      <c r="BI233" s="24">
        <f>SUMIFS(Detail!X:X,Detail!$A:$A,$B233,Detail!$D:$D,12,Detail!$C:$C,4)</f>
        <v>0</v>
      </c>
      <c r="BJ233" s="33">
        <f t="shared" si="410"/>
        <v>0</v>
      </c>
      <c r="BK233" s="24">
        <f>SUMIFS(Detail!X:X,Detail!$A:$A,$B233,Detail!$D:$D,13,Detail!$C:$C,1)</f>
        <v>0</v>
      </c>
      <c r="BL233" s="24">
        <f>SUMIFS(Detail!X:X,Detail!$A:$A,$B233,Detail!$D:$D,13,Detail!$C:$C,2)</f>
        <v>0</v>
      </c>
      <c r="BM233" s="24">
        <f>SUMIFS(Detail!X:X,Detail!$A:$A,$B233,Detail!$D:$D,13,Detail!$C:$C,3)</f>
        <v>0</v>
      </c>
      <c r="BN233" s="24">
        <f>SUMIFS(Detail!X:X,Detail!$A:$A,$B233,Detail!$D:$D,13,Detail!$C:$C,4)</f>
        <v>0</v>
      </c>
      <c r="BO233" s="33">
        <f t="shared" si="411"/>
        <v>0</v>
      </c>
      <c r="BP233" s="24">
        <f>SUMIFS(Detail!X:X,Detail!$A:$A,$B233,Detail!$D:$D,14,Detail!$C:$C,1)</f>
        <v>0</v>
      </c>
      <c r="BQ233" s="24">
        <f>SUMIFS(Detail!X:X,Detail!$A:$A,$B233,Detail!$D:$D,14,Detail!$C:$C,2)</f>
        <v>0</v>
      </c>
      <c r="BR233" s="24">
        <f>SUMIFS(Detail!X:X,Detail!$A:$A,$B233,Detail!$D:$D,14,Detail!$C:$C,3)</f>
        <v>0</v>
      </c>
      <c r="BS233" s="24">
        <f>SUMIFS(Detail!X:X,Detail!$A:$A,$B233,Detail!$D:$D,14,Detail!$C:$C,4)</f>
        <v>0</v>
      </c>
      <c r="BT233" s="33">
        <f t="shared" si="412"/>
        <v>0</v>
      </c>
      <c r="BU233" s="24">
        <f>SUMIFS(Detail!X:X,Detail!$A:$A,$B233,Detail!$D:$D,15,Detail!$C:$C,1)</f>
        <v>0</v>
      </c>
      <c r="BV233" s="24">
        <f>SUMIFS(Detail!X:X,Detail!$A:$A,$B233,Detail!$D:$D,15,Detail!$C:$C,2)</f>
        <v>0</v>
      </c>
      <c r="BW233" s="24">
        <f>SUMIFS(Detail!X:X,Detail!$A:$A,$B233,Detail!$D:$D,15,Detail!$C:$C,3)</f>
        <v>0</v>
      </c>
      <c r="BX233" s="24">
        <f>SUMIFS(Detail!X:X,Detail!$A:$A,$B233,Detail!$D:$D,15,Detail!$C:$C,4)</f>
        <v>0</v>
      </c>
      <c r="BY233" s="33">
        <f t="shared" si="413"/>
        <v>0</v>
      </c>
      <c r="BZ233" s="24">
        <f>SUMIFS(Detail!X:X,Detail!$A:$A,$B233,Detail!$D:$D,16,Detail!$C:$C,1)</f>
        <v>0</v>
      </c>
      <c r="CA233" s="24">
        <f>SUMIFS(Detail!X:X,Detail!$A:$A,$B233,Detail!$D:$D,16,Detail!$C:$C,2)</f>
        <v>0</v>
      </c>
      <c r="CB233" s="24">
        <f>SUMIFS(Detail!X:X,Detail!$A:$A,$B233,Detail!$D:$D,16,Detail!$C:$C,3)</f>
        <v>0</v>
      </c>
      <c r="CC233" s="24">
        <f>SUMIFS(Detail!X:X,Detail!$A:$A,$B233,Detail!$D:$D,16,Detail!$C:$C,4)</f>
        <v>0</v>
      </c>
      <c r="CD233" s="33">
        <f t="shared" si="414"/>
        <v>0</v>
      </c>
      <c r="CE233" s="24">
        <f>SUMIFS(Detail!X:X,Detail!$A:$A,$B233,Detail!$D:$D,17,Detail!$C:$C,1)</f>
        <v>0</v>
      </c>
      <c r="CF233" s="24">
        <f>SUMIFS(Detail!X:X,Detail!$A:$A,$B233,Detail!$D:$D,17,Detail!$C:$C,2)</f>
        <v>0</v>
      </c>
      <c r="CG233" s="24">
        <f>SUMIFS(Detail!X:X,Detail!$A:$A,$B233,Detail!$D:$D,17,Detail!$C:$C,3)</f>
        <v>0</v>
      </c>
      <c r="CH233" s="24">
        <f>SUMIFS(Detail!X:X,Detail!$A:$A,$B233,Detail!$D:$D,17,Detail!$C:$C,4)</f>
        <v>0</v>
      </c>
      <c r="CI233" s="33">
        <f t="shared" si="415"/>
        <v>0</v>
      </c>
      <c r="CJ233" s="24">
        <f>SUMIFS(Detail!X:X,Detail!$A:$A,$B233,Detail!$D:$D,18,Detail!$C:$C,1)</f>
        <v>0</v>
      </c>
      <c r="CK233" s="24">
        <f>SUMIFS(Detail!X:X,Detail!$A:$A,$B233,Detail!$D:$D,18,Detail!$C:$C,2)</f>
        <v>0</v>
      </c>
      <c r="CL233" s="24">
        <f>SUMIFS(Detail!X:X,Detail!$A:$A,$B233,Detail!$D:$D,18,Detail!$C:$C,3)</f>
        <v>0</v>
      </c>
      <c r="CM233" s="24">
        <f>SUMIFS(Detail!X:X,Detail!$A:$A,$B233,Detail!$D:$D,18,Detail!$C:$C,4)</f>
        <v>0</v>
      </c>
      <c r="CN233" s="33">
        <f t="shared" si="416"/>
        <v>0</v>
      </c>
      <c r="CO233" s="24">
        <f>SUMIFS(Detail!X:X,Detail!$A:$A,$B233,Detail!$D:$D,19,Detail!$C:$C,1)</f>
        <v>0</v>
      </c>
      <c r="CP233" s="24">
        <f>SUMIFS(Detail!X:X,Detail!$A:$A,$B233,Detail!$D:$D,19,Detail!$C:$C,2)</f>
        <v>0</v>
      </c>
      <c r="CQ233" s="24">
        <f>SUMIFS(Detail!X:X,Detail!$A:$A,$B233,Detail!$D:$D,19,Detail!$C:$C,3)</f>
        <v>0</v>
      </c>
      <c r="CR233" s="24">
        <f>SUMIFS(Detail!X:X,Detail!$A:$A,$B233,Detail!$D:$D,19,Detail!$C:$C,4)</f>
        <v>0</v>
      </c>
      <c r="CS233" s="33">
        <f t="shared" si="417"/>
        <v>0</v>
      </c>
      <c r="CT233" s="24">
        <f>SUMIFS(Detail!X:X,Detail!$A:$A,$B233,Detail!$D:$D,20,Detail!$C:$C,1)</f>
        <v>0</v>
      </c>
      <c r="CU233" s="24">
        <f>SUMIFS(Detail!X:X,Detail!$A:$A,$B233,Detail!$D:$D,20,Detail!$C:$C,2)</f>
        <v>0</v>
      </c>
      <c r="CV233" s="24">
        <f>SUMIFS(Detail!X:X,Detail!$A:$A,$B233,Detail!$D:$D,20,Detail!$C:$C,3)</f>
        <v>0</v>
      </c>
      <c r="CW233" s="24">
        <f>SUMIFS(Detail!X:X,Detail!$A:$A,$B233,Detail!$D:$D,20,Detail!$C:$C,4)</f>
        <v>0</v>
      </c>
      <c r="CX233" s="33">
        <f t="shared" si="418"/>
        <v>0</v>
      </c>
      <c r="CY233" s="24">
        <f>SUMIFS(Detail!X:X,Detail!$A:$A,$B233,Detail!$D:$D,21,Detail!$C:$C,1)</f>
        <v>0</v>
      </c>
      <c r="CZ233" s="24">
        <f>SUMIFS(Detail!X:X,Detail!$A:$A,$B233,Detail!$D:$D,21,Detail!$C:$C,2)</f>
        <v>0</v>
      </c>
      <c r="DA233" s="24">
        <f>SUMIFS(Detail!X:X,Detail!$A:$A,$B233,Detail!$D:$D,21,Detail!$C:$C,3)</f>
        <v>0</v>
      </c>
      <c r="DB233" s="24">
        <f>SUMIFS(Detail!X:X,Detail!$A:$A,$B233,Detail!$D:$D,21,Detail!$C:$C,4)</f>
        <v>0</v>
      </c>
      <c r="DC233" s="33">
        <f t="shared" si="419"/>
        <v>0</v>
      </c>
      <c r="DD233" s="86">
        <f>SUMIFS(Detail!X:X,Detail!$A:$A,$B233,Detail!$B:$B,"&gt;60")</f>
        <v>92479.767187499994</v>
      </c>
    </row>
    <row r="234" spans="1:108" x14ac:dyDescent="0.25">
      <c r="A234" t="s">
        <v>5476</v>
      </c>
      <c r="B234" s="32" t="s">
        <v>5122</v>
      </c>
      <c r="C234" s="24">
        <f>SUMIFS(Detail!X:X,Detail!$A:$A,$B234,Detail!$D:$D,1,Detail!$C:$C,1)</f>
        <v>0</v>
      </c>
      <c r="D234" s="24">
        <f>SUMIFS(Detail!X:X,Detail!$A:$A,$B234,Detail!$D:$D,1,Detail!$C:$C,2)</f>
        <v>0</v>
      </c>
      <c r="E234" s="24">
        <f>SUMIFS(Detail!X:X,Detail!$A:$A,$B234,Detail!$D:$D,1,Detail!$C:$C,3)</f>
        <v>75000</v>
      </c>
      <c r="F234" s="24">
        <f>SUMIFS(Detail!X:X,Detail!$A:$A,$B234,Detail!$D:$D,1,Detail!$C:$C,4)</f>
        <v>142499.99999999997</v>
      </c>
      <c r="G234" s="33">
        <f t="shared" si="399"/>
        <v>217499.99999999997</v>
      </c>
      <c r="H234" s="24">
        <f>SUMIFS(Detail!X:X,Detail!$A:$A,$B234,Detail!$D:$D,2,Detail!$C:$C,1)</f>
        <v>157500</v>
      </c>
      <c r="I234" s="24">
        <f>SUMIFS(Detail!X:X,Detail!$A:$A,$B234,Detail!$D:$D,2,Detail!$C:$C,2)</f>
        <v>202499.99999999997</v>
      </c>
      <c r="J234" s="24">
        <f>SUMIFS(Detail!X:X,Detail!$A:$A,$B234,Detail!$D:$D,2,Detail!$C:$C,3)</f>
        <v>247500</v>
      </c>
      <c r="K234" s="24">
        <f>SUMIFS(Detail!X:X,Detail!$A:$A,$B234,Detail!$D:$D,2,Detail!$C:$C,4)</f>
        <v>292500</v>
      </c>
      <c r="L234" s="33">
        <f t="shared" si="400"/>
        <v>900000</v>
      </c>
      <c r="M234" s="24">
        <f>SUMIFS(Detail!X:X,Detail!$A:$A,$B234,Detail!$D:$D,3,Detail!$C:$C,1)</f>
        <v>292500</v>
      </c>
      <c r="N234" s="24">
        <f>SUMIFS(Detail!X:X,Detail!$A:$A,$B234,Detail!$D:$D,3,Detail!$C:$C,2)</f>
        <v>315000</v>
      </c>
      <c r="O234" s="24">
        <f>SUMIFS(Detail!X:X,Detail!$A:$A,$B234,Detail!$D:$D,3,Detail!$C:$C,3)</f>
        <v>404999.99999999994</v>
      </c>
      <c r="P234" s="24">
        <f>SUMIFS(Detail!X:X,Detail!$A:$A,$B234,Detail!$D:$D,3,Detail!$C:$C,4)</f>
        <v>495000</v>
      </c>
      <c r="Q234" s="33">
        <f t="shared" si="401"/>
        <v>1507500</v>
      </c>
      <c r="R234" s="24">
        <f>SUMIFS(Detail!X:X,Detail!$A:$A,$B234,Detail!$D:$D,4,Detail!$C:$C,1)</f>
        <v>526500</v>
      </c>
      <c r="S234" s="24">
        <f>SUMIFS(Detail!X:X,Detail!$A:$A,$B234,Detail!$D:$D,4,Detail!$C:$C,2)</f>
        <v>526500</v>
      </c>
      <c r="T234" s="24">
        <f>SUMIFS(Detail!X:X,Detail!$A:$A,$B234,Detail!$D:$D,4,Detail!$C:$C,3)</f>
        <v>567000</v>
      </c>
      <c r="U234" s="24">
        <f>SUMIFS(Detail!X:X,Detail!$A:$A,$B234,Detail!$D:$D,4,Detail!$C:$C,4)</f>
        <v>729000</v>
      </c>
      <c r="V234" s="33">
        <f t="shared" si="402"/>
        <v>2349000</v>
      </c>
      <c r="W234" s="24">
        <f>SUMIFS(Detail!X:X,Detail!$A:$A,$B234,Detail!$D:$D,5,Detail!$C:$C,1)</f>
        <v>990000</v>
      </c>
      <c r="X234" s="24">
        <f>SUMIFS(Detail!X:X,Detail!$A:$A,$B234,Detail!$D:$D,5,Detail!$C:$C,2)</f>
        <v>1170000</v>
      </c>
      <c r="Y234" s="24">
        <f>SUMIFS(Detail!X:X,Detail!$A:$A,$B234,Detail!$D:$D,5,Detail!$C:$C,3)</f>
        <v>1170000</v>
      </c>
      <c r="Z234" s="24">
        <f>SUMIFS(Detail!X:X,Detail!$A:$A,$B234,Detail!$D:$D,5,Detail!$C:$C,4)</f>
        <v>1260000</v>
      </c>
      <c r="AA234" s="33">
        <f t="shared" si="403"/>
        <v>4590000</v>
      </c>
      <c r="AB234" s="24">
        <f>SUMIFS(Detail!X:X,Detail!$A:$A,$B234,Detail!$D:$D,6,Detail!$C:$C,1)</f>
        <v>719999.99999999988</v>
      </c>
      <c r="AC234" s="24">
        <f>SUMIFS(Detail!X:X,Detail!$A:$A,$B234,Detail!$D:$D,6,Detail!$C:$C,2)</f>
        <v>0</v>
      </c>
      <c r="AD234" s="24">
        <f>SUMIFS(Detail!X:X,Detail!$A:$A,$B234,Detail!$D:$D,6,Detail!$C:$C,3)</f>
        <v>0</v>
      </c>
      <c r="AE234" s="24">
        <f>SUMIFS(Detail!X:X,Detail!$A:$A,$B234,Detail!$D:$D,6,Detail!$C:$C,4)</f>
        <v>0</v>
      </c>
      <c r="AF234" s="33">
        <f t="shared" si="404"/>
        <v>719999.99999999988</v>
      </c>
      <c r="AG234" s="24">
        <f>SUMIFS(Detail!X:X,Detail!$A:$A,$B234,Detail!$D:$D,7,Detail!$C:$C,1)</f>
        <v>0</v>
      </c>
      <c r="AH234" s="24">
        <f>SUMIFS(Detail!X:X,Detail!$A:$A,$B234,Detail!$D:$D,7,Detail!$C:$C,2)</f>
        <v>0</v>
      </c>
      <c r="AI234" s="24">
        <f>SUMIFS(Detail!X:X,Detail!$A:$A,$B234,Detail!$D:$D,7,Detail!$C:$C,3)</f>
        <v>0</v>
      </c>
      <c r="AJ234" s="24">
        <f>SUMIFS(Detail!X:X,Detail!$A:$A,$B234,Detail!$D:$D,7,Detail!$C:$C,4)</f>
        <v>0</v>
      </c>
      <c r="AK234" s="33">
        <f t="shared" si="405"/>
        <v>0</v>
      </c>
      <c r="AL234" s="24">
        <f>SUMIFS(Detail!X:X,Detail!$A:$A,$B234,Detail!$D:$D,8,Detail!$C:$C,1)</f>
        <v>0</v>
      </c>
      <c r="AM234" s="24">
        <f>SUMIFS(Detail!X:X,Detail!$A:$A,$B234,Detail!$D:$D,8,Detail!$C:$C,2)</f>
        <v>0</v>
      </c>
      <c r="AN234" s="24">
        <f>SUMIFS(Detail!X:X,Detail!$A:$A,$B234,Detail!$D:$D,8,Detail!$C:$C,3)</f>
        <v>0</v>
      </c>
      <c r="AO234" s="24">
        <f>SUMIFS(Detail!X:X,Detail!$A:$A,$B234,Detail!$D:$D,8,Detail!$C:$C,4)</f>
        <v>0</v>
      </c>
      <c r="AP234" s="33">
        <f t="shared" si="406"/>
        <v>0</v>
      </c>
      <c r="AQ234" s="24">
        <f>SUMIFS(Detail!X:X,Detail!$A:$A,$B234,Detail!$D:$D,9,Detail!$C:$C,1)</f>
        <v>0</v>
      </c>
      <c r="AR234" s="24">
        <f>SUMIFS(Detail!X:X,Detail!$A:$A,$B234,Detail!$D:$D,9,Detail!$C:$C,2)</f>
        <v>0</v>
      </c>
      <c r="AS234" s="24">
        <f>SUMIFS(Detail!X:X,Detail!$A:$A,$B234,Detail!$D:$D,9,Detail!$C:$C,3)</f>
        <v>0</v>
      </c>
      <c r="AT234" s="24">
        <f>SUMIFS(Detail!X:X,Detail!$A:$A,$B234,Detail!$D:$D,9,Detail!$C:$C,4)</f>
        <v>0</v>
      </c>
      <c r="AU234" s="33">
        <f t="shared" si="407"/>
        <v>0</v>
      </c>
      <c r="AV234" s="24">
        <f>SUMIFS(Detail!X:X,Detail!$A:$A,$B234,Detail!$D:$D,10,Detail!$C:$C,1)</f>
        <v>0</v>
      </c>
      <c r="AW234" s="24">
        <f>SUMIFS(Detail!X:X,Detail!$A:$A,$B234,Detail!$D:$D,10,Detail!$C:$C,2)</f>
        <v>0</v>
      </c>
      <c r="AX234" s="24">
        <f>SUMIFS(Detail!X:X,Detail!$A:$A,$B234,Detail!$D:$D,10,Detail!$C:$C,3)</f>
        <v>0</v>
      </c>
      <c r="AY234" s="24">
        <f>SUMIFS(Detail!X:X,Detail!$A:$A,$B234,Detail!$D:$D,10,Detail!$C:$C,4)</f>
        <v>0</v>
      </c>
      <c r="AZ234" s="33">
        <f t="shared" si="408"/>
        <v>0</v>
      </c>
      <c r="BA234" s="24">
        <f>SUMIFS(Detail!X:X,Detail!$A:$A,$B234,Detail!$D:$D,11,Detail!$C:$C,1)</f>
        <v>0</v>
      </c>
      <c r="BB234" s="24">
        <f>SUMIFS(Detail!X:X,Detail!$A:$A,$B234,Detail!$D:$D,11,Detail!$C:$C,2)</f>
        <v>0</v>
      </c>
      <c r="BC234" s="24">
        <f>SUMIFS(Detail!X:X,Detail!$A:$A,$B234,Detail!$D:$D,11,Detail!$C:$C,3)</f>
        <v>0</v>
      </c>
      <c r="BD234" s="24">
        <f>SUMIFS(Detail!X:X,Detail!$A:$A,$B234,Detail!$D:$D,11,Detail!$C:$C,4)</f>
        <v>0</v>
      </c>
      <c r="BE234" s="33">
        <f t="shared" si="409"/>
        <v>0</v>
      </c>
      <c r="BF234" s="24">
        <f>SUMIFS(Detail!X:X,Detail!$A:$A,$B234,Detail!$D:$D,12,Detail!$C:$C,1)</f>
        <v>0</v>
      </c>
      <c r="BG234" s="24">
        <f>SUMIFS(Detail!X:X,Detail!$A:$A,$B234,Detail!$D:$D,12,Detail!$C:$C,2)</f>
        <v>0</v>
      </c>
      <c r="BH234" s="24">
        <f>SUMIFS(Detail!X:X,Detail!$A:$A,$B234,Detail!$D:$D,12,Detail!$C:$C,3)</f>
        <v>0</v>
      </c>
      <c r="BI234" s="24">
        <f>SUMIFS(Detail!X:X,Detail!$A:$A,$B234,Detail!$D:$D,12,Detail!$C:$C,4)</f>
        <v>0</v>
      </c>
      <c r="BJ234" s="33">
        <f t="shared" si="410"/>
        <v>0</v>
      </c>
      <c r="BK234" s="24">
        <f>SUMIFS(Detail!X:X,Detail!$A:$A,$B234,Detail!$D:$D,13,Detail!$C:$C,1)</f>
        <v>0</v>
      </c>
      <c r="BL234" s="24">
        <f>SUMIFS(Detail!X:X,Detail!$A:$A,$B234,Detail!$D:$D,13,Detail!$C:$C,2)</f>
        <v>0</v>
      </c>
      <c r="BM234" s="24">
        <f>SUMIFS(Detail!X:X,Detail!$A:$A,$B234,Detail!$D:$D,13,Detail!$C:$C,3)</f>
        <v>0</v>
      </c>
      <c r="BN234" s="24">
        <f>SUMIFS(Detail!X:X,Detail!$A:$A,$B234,Detail!$D:$D,13,Detail!$C:$C,4)</f>
        <v>0</v>
      </c>
      <c r="BO234" s="33">
        <f t="shared" si="411"/>
        <v>0</v>
      </c>
      <c r="BP234" s="24">
        <f>SUMIFS(Detail!X:X,Detail!$A:$A,$B234,Detail!$D:$D,14,Detail!$C:$C,1)</f>
        <v>0</v>
      </c>
      <c r="BQ234" s="24">
        <f>SUMIFS(Detail!X:X,Detail!$A:$A,$B234,Detail!$D:$D,14,Detail!$C:$C,2)</f>
        <v>0</v>
      </c>
      <c r="BR234" s="24">
        <f>SUMIFS(Detail!X:X,Detail!$A:$A,$B234,Detail!$D:$D,14,Detail!$C:$C,3)</f>
        <v>0</v>
      </c>
      <c r="BS234" s="24">
        <f>SUMIFS(Detail!X:X,Detail!$A:$A,$B234,Detail!$D:$D,14,Detail!$C:$C,4)</f>
        <v>0</v>
      </c>
      <c r="BT234" s="33">
        <f t="shared" si="412"/>
        <v>0</v>
      </c>
      <c r="BU234" s="24">
        <f>SUMIFS(Detail!X:X,Detail!$A:$A,$B234,Detail!$D:$D,15,Detail!$C:$C,1)</f>
        <v>0</v>
      </c>
      <c r="BV234" s="24">
        <f>SUMIFS(Detail!X:X,Detail!$A:$A,$B234,Detail!$D:$D,15,Detail!$C:$C,2)</f>
        <v>0</v>
      </c>
      <c r="BW234" s="24">
        <f>SUMIFS(Detail!X:X,Detail!$A:$A,$B234,Detail!$D:$D,15,Detail!$C:$C,3)</f>
        <v>0</v>
      </c>
      <c r="BX234" s="24">
        <f>SUMIFS(Detail!X:X,Detail!$A:$A,$B234,Detail!$D:$D,15,Detail!$C:$C,4)</f>
        <v>0</v>
      </c>
      <c r="BY234" s="33">
        <f t="shared" si="413"/>
        <v>0</v>
      </c>
      <c r="BZ234" s="24">
        <f>SUMIFS(Detail!X:X,Detail!$A:$A,$B234,Detail!$D:$D,16,Detail!$C:$C,1)</f>
        <v>0</v>
      </c>
      <c r="CA234" s="24">
        <f>SUMIFS(Detail!X:X,Detail!$A:$A,$B234,Detail!$D:$D,16,Detail!$C:$C,2)</f>
        <v>0</v>
      </c>
      <c r="CB234" s="24">
        <f>SUMIFS(Detail!X:X,Detail!$A:$A,$B234,Detail!$D:$D,16,Detail!$C:$C,3)</f>
        <v>0</v>
      </c>
      <c r="CC234" s="24">
        <f>SUMIFS(Detail!X:X,Detail!$A:$A,$B234,Detail!$D:$D,16,Detail!$C:$C,4)</f>
        <v>0</v>
      </c>
      <c r="CD234" s="33">
        <f t="shared" si="414"/>
        <v>0</v>
      </c>
      <c r="CE234" s="24">
        <f>SUMIFS(Detail!X:X,Detail!$A:$A,$B234,Detail!$D:$D,17,Detail!$C:$C,1)</f>
        <v>0</v>
      </c>
      <c r="CF234" s="24">
        <f>SUMIFS(Detail!X:X,Detail!$A:$A,$B234,Detail!$D:$D,17,Detail!$C:$C,2)</f>
        <v>0</v>
      </c>
      <c r="CG234" s="24">
        <f>SUMIFS(Detail!X:X,Detail!$A:$A,$B234,Detail!$D:$D,17,Detail!$C:$C,3)</f>
        <v>0</v>
      </c>
      <c r="CH234" s="24">
        <f>SUMIFS(Detail!X:X,Detail!$A:$A,$B234,Detail!$D:$D,17,Detail!$C:$C,4)</f>
        <v>0</v>
      </c>
      <c r="CI234" s="33">
        <f t="shared" si="415"/>
        <v>0</v>
      </c>
      <c r="CJ234" s="24">
        <f>SUMIFS(Detail!X:X,Detail!$A:$A,$B234,Detail!$D:$D,18,Detail!$C:$C,1)</f>
        <v>0</v>
      </c>
      <c r="CK234" s="24">
        <f>SUMIFS(Detail!X:X,Detail!$A:$A,$B234,Detail!$D:$D,18,Detail!$C:$C,2)</f>
        <v>0</v>
      </c>
      <c r="CL234" s="24">
        <f>SUMIFS(Detail!X:X,Detail!$A:$A,$B234,Detail!$D:$D,18,Detail!$C:$C,3)</f>
        <v>0</v>
      </c>
      <c r="CM234" s="24">
        <f>SUMIFS(Detail!X:X,Detail!$A:$A,$B234,Detail!$D:$D,18,Detail!$C:$C,4)</f>
        <v>0</v>
      </c>
      <c r="CN234" s="33">
        <f t="shared" si="416"/>
        <v>0</v>
      </c>
      <c r="CO234" s="24">
        <f>SUMIFS(Detail!X:X,Detail!$A:$A,$B234,Detail!$D:$D,19,Detail!$C:$C,1)</f>
        <v>0</v>
      </c>
      <c r="CP234" s="24">
        <f>SUMIFS(Detail!X:X,Detail!$A:$A,$B234,Detail!$D:$D,19,Detail!$C:$C,2)</f>
        <v>0</v>
      </c>
      <c r="CQ234" s="24">
        <f>SUMIFS(Detail!X:X,Detail!$A:$A,$B234,Detail!$D:$D,19,Detail!$C:$C,3)</f>
        <v>0</v>
      </c>
      <c r="CR234" s="24">
        <f>SUMIFS(Detail!X:X,Detail!$A:$A,$B234,Detail!$D:$D,19,Detail!$C:$C,4)</f>
        <v>0</v>
      </c>
      <c r="CS234" s="33">
        <f t="shared" si="417"/>
        <v>0</v>
      </c>
      <c r="CT234" s="24">
        <f>SUMIFS(Detail!X:X,Detail!$A:$A,$B234,Detail!$D:$D,20,Detail!$C:$C,1)</f>
        <v>0</v>
      </c>
      <c r="CU234" s="24">
        <f>SUMIFS(Detail!X:X,Detail!$A:$A,$B234,Detail!$D:$D,20,Detail!$C:$C,2)</f>
        <v>0</v>
      </c>
      <c r="CV234" s="24">
        <f>SUMIFS(Detail!X:X,Detail!$A:$A,$B234,Detail!$D:$D,20,Detail!$C:$C,3)</f>
        <v>0</v>
      </c>
      <c r="CW234" s="24">
        <f>SUMIFS(Detail!X:X,Detail!$A:$A,$B234,Detail!$D:$D,20,Detail!$C:$C,4)</f>
        <v>0</v>
      </c>
      <c r="CX234" s="33">
        <f t="shared" si="418"/>
        <v>0</v>
      </c>
      <c r="CY234" s="24">
        <f>SUMIFS(Detail!X:X,Detail!$A:$A,$B234,Detail!$D:$D,21,Detail!$C:$C,1)</f>
        <v>0</v>
      </c>
      <c r="CZ234" s="24">
        <f>SUMIFS(Detail!X:X,Detail!$A:$A,$B234,Detail!$D:$D,21,Detail!$C:$C,2)</f>
        <v>0</v>
      </c>
      <c r="DA234" s="24">
        <f>SUMIFS(Detail!X:X,Detail!$A:$A,$B234,Detail!$D:$D,21,Detail!$C:$C,3)</f>
        <v>0</v>
      </c>
      <c r="DB234" s="24">
        <f>SUMIFS(Detail!X:X,Detail!$A:$A,$B234,Detail!$D:$D,21,Detail!$C:$C,4)</f>
        <v>0</v>
      </c>
      <c r="DC234" s="33">
        <f t="shared" si="419"/>
        <v>0</v>
      </c>
      <c r="DD234" s="86">
        <f>SUMIFS(Detail!X:X,Detail!$A:$A,$B234,Detail!$B:$B,"&gt;60")</f>
        <v>719999.99999999988</v>
      </c>
    </row>
    <row r="235" spans="1:108" x14ac:dyDescent="0.25">
      <c r="A235" t="s">
        <v>5477</v>
      </c>
      <c r="B235" s="32" t="s">
        <v>5123</v>
      </c>
      <c r="C235" s="24">
        <f>SUMIFS(Detail!X:X,Detail!$A:$A,$B235,Detail!$D:$D,1,Detail!$C:$C,1)</f>
        <v>0</v>
      </c>
      <c r="D235" s="24">
        <f>SUMIFS(Detail!X:X,Detail!$A:$A,$B235,Detail!$D:$D,1,Detail!$C:$C,2)</f>
        <v>0</v>
      </c>
      <c r="E235" s="24">
        <f>SUMIFS(Detail!X:X,Detail!$A:$A,$B235,Detail!$D:$D,1,Detail!$C:$C,3)</f>
        <v>240000</v>
      </c>
      <c r="F235" s="24">
        <f>SUMIFS(Detail!X:X,Detail!$A:$A,$B235,Detail!$D:$D,1,Detail!$C:$C,4)</f>
        <v>600000</v>
      </c>
      <c r="G235" s="33">
        <f t="shared" si="399"/>
        <v>840000</v>
      </c>
      <c r="H235" s="24">
        <f>SUMIFS(Detail!X:X,Detail!$A:$A,$B235,Detail!$D:$D,2,Detail!$C:$C,1)</f>
        <v>960000</v>
      </c>
      <c r="I235" s="24">
        <f>SUMIFS(Detail!X:X,Detail!$A:$A,$B235,Detail!$D:$D,2,Detail!$C:$C,2)</f>
        <v>1350000</v>
      </c>
      <c r="J235" s="24">
        <f>SUMIFS(Detail!X:X,Detail!$A:$A,$B235,Detail!$D:$D,2,Detail!$C:$C,3)</f>
        <v>1650000</v>
      </c>
      <c r="K235" s="24">
        <f>SUMIFS(Detail!X:X,Detail!$A:$A,$B235,Detail!$D:$D,2,Detail!$C:$C,4)</f>
        <v>1800000</v>
      </c>
      <c r="L235" s="33">
        <f t="shared" si="400"/>
        <v>5760000</v>
      </c>
      <c r="M235" s="24">
        <f>SUMIFS(Detail!X:X,Detail!$A:$A,$B235,Detail!$D:$D,3,Detail!$C:$C,1)</f>
        <v>1620000</v>
      </c>
      <c r="N235" s="24">
        <f>SUMIFS(Detail!X:X,Detail!$A:$A,$B235,Detail!$D:$D,3,Detail!$C:$C,2)</f>
        <v>1920000</v>
      </c>
      <c r="O235" s="24">
        <f>SUMIFS(Detail!X:X,Detail!$A:$A,$B235,Detail!$D:$D,3,Detail!$C:$C,3)</f>
        <v>2700000</v>
      </c>
      <c r="P235" s="24">
        <f>SUMIFS(Detail!X:X,Detail!$A:$A,$B235,Detail!$D:$D,3,Detail!$C:$C,4)</f>
        <v>3300000</v>
      </c>
      <c r="Q235" s="33">
        <f t="shared" si="401"/>
        <v>9540000</v>
      </c>
      <c r="R235" s="24">
        <f>SUMIFS(Detail!X:X,Detail!$A:$A,$B235,Detail!$D:$D,4,Detail!$C:$C,1)</f>
        <v>3240000</v>
      </c>
      <c r="S235" s="24">
        <f>SUMIFS(Detail!X:X,Detail!$A:$A,$B235,Detail!$D:$D,4,Detail!$C:$C,2)</f>
        <v>2916000.0000000005</v>
      </c>
      <c r="T235" s="24">
        <f>SUMIFS(Detail!X:X,Detail!$A:$A,$B235,Detail!$D:$D,4,Detail!$C:$C,3)</f>
        <v>3456000</v>
      </c>
      <c r="U235" s="24">
        <f>SUMIFS(Detail!X:X,Detail!$A:$A,$B235,Detail!$D:$D,4,Detail!$C:$C,4)</f>
        <v>4860000</v>
      </c>
      <c r="V235" s="33">
        <f t="shared" si="402"/>
        <v>14472000</v>
      </c>
      <c r="W235" s="24">
        <f>SUMIFS(Detail!X:X,Detail!$A:$A,$B235,Detail!$D:$D,5,Detail!$C:$C,1)</f>
        <v>6600000</v>
      </c>
      <c r="X235" s="24">
        <f>SUMIFS(Detail!X:X,Detail!$A:$A,$B235,Detail!$D:$D,5,Detail!$C:$C,2)</f>
        <v>7200000</v>
      </c>
      <c r="Y235" s="24">
        <f>SUMIFS(Detail!X:X,Detail!$A:$A,$B235,Detail!$D:$D,5,Detail!$C:$C,3)</f>
        <v>6480000</v>
      </c>
      <c r="Z235" s="24">
        <f>SUMIFS(Detail!X:X,Detail!$A:$A,$B235,Detail!$D:$D,5,Detail!$C:$C,4)</f>
        <v>7680000</v>
      </c>
      <c r="AA235" s="33">
        <f t="shared" si="403"/>
        <v>27960000</v>
      </c>
      <c r="AB235" s="24">
        <f>SUMIFS(Detail!X:X,Detail!$A:$A,$B235,Detail!$D:$D,6,Detail!$C:$C,1)</f>
        <v>4800000</v>
      </c>
      <c r="AC235" s="24">
        <f>SUMIFS(Detail!X:X,Detail!$A:$A,$B235,Detail!$D:$D,6,Detail!$C:$C,2)</f>
        <v>0</v>
      </c>
      <c r="AD235" s="24">
        <f>SUMIFS(Detail!X:X,Detail!$A:$A,$B235,Detail!$D:$D,6,Detail!$C:$C,3)</f>
        <v>0</v>
      </c>
      <c r="AE235" s="24">
        <f>SUMIFS(Detail!X:X,Detail!$A:$A,$B235,Detail!$D:$D,6,Detail!$C:$C,4)</f>
        <v>0</v>
      </c>
      <c r="AF235" s="33">
        <f t="shared" si="404"/>
        <v>4800000</v>
      </c>
      <c r="AG235" s="24">
        <f>SUMIFS(Detail!X:X,Detail!$A:$A,$B235,Detail!$D:$D,7,Detail!$C:$C,1)</f>
        <v>0</v>
      </c>
      <c r="AH235" s="24">
        <f>SUMIFS(Detail!X:X,Detail!$A:$A,$B235,Detail!$D:$D,7,Detail!$C:$C,2)</f>
        <v>0</v>
      </c>
      <c r="AI235" s="24">
        <f>SUMIFS(Detail!X:X,Detail!$A:$A,$B235,Detail!$D:$D,7,Detail!$C:$C,3)</f>
        <v>0</v>
      </c>
      <c r="AJ235" s="24">
        <f>SUMIFS(Detail!X:X,Detail!$A:$A,$B235,Detail!$D:$D,7,Detail!$C:$C,4)</f>
        <v>0</v>
      </c>
      <c r="AK235" s="33">
        <f t="shared" si="405"/>
        <v>0</v>
      </c>
      <c r="AL235" s="24">
        <f>SUMIFS(Detail!X:X,Detail!$A:$A,$B235,Detail!$D:$D,8,Detail!$C:$C,1)</f>
        <v>0</v>
      </c>
      <c r="AM235" s="24">
        <f>SUMIFS(Detail!X:X,Detail!$A:$A,$B235,Detail!$D:$D,8,Detail!$C:$C,2)</f>
        <v>0</v>
      </c>
      <c r="AN235" s="24">
        <f>SUMIFS(Detail!X:X,Detail!$A:$A,$B235,Detail!$D:$D,8,Detail!$C:$C,3)</f>
        <v>0</v>
      </c>
      <c r="AO235" s="24">
        <f>SUMIFS(Detail!X:X,Detail!$A:$A,$B235,Detail!$D:$D,8,Detail!$C:$C,4)</f>
        <v>0</v>
      </c>
      <c r="AP235" s="33">
        <f t="shared" si="406"/>
        <v>0</v>
      </c>
      <c r="AQ235" s="24">
        <f>SUMIFS(Detail!X:X,Detail!$A:$A,$B235,Detail!$D:$D,9,Detail!$C:$C,1)</f>
        <v>0</v>
      </c>
      <c r="AR235" s="24">
        <f>SUMIFS(Detail!X:X,Detail!$A:$A,$B235,Detail!$D:$D,9,Detail!$C:$C,2)</f>
        <v>0</v>
      </c>
      <c r="AS235" s="24">
        <f>SUMIFS(Detail!X:X,Detail!$A:$A,$B235,Detail!$D:$D,9,Detail!$C:$C,3)</f>
        <v>0</v>
      </c>
      <c r="AT235" s="24">
        <f>SUMIFS(Detail!X:X,Detail!$A:$A,$B235,Detail!$D:$D,9,Detail!$C:$C,4)</f>
        <v>0</v>
      </c>
      <c r="AU235" s="33">
        <f t="shared" si="407"/>
        <v>0</v>
      </c>
      <c r="AV235" s="24">
        <f>SUMIFS(Detail!X:X,Detail!$A:$A,$B235,Detail!$D:$D,10,Detail!$C:$C,1)</f>
        <v>0</v>
      </c>
      <c r="AW235" s="24">
        <f>SUMIFS(Detail!X:X,Detail!$A:$A,$B235,Detail!$D:$D,10,Detail!$C:$C,2)</f>
        <v>0</v>
      </c>
      <c r="AX235" s="24">
        <f>SUMIFS(Detail!X:X,Detail!$A:$A,$B235,Detail!$D:$D,10,Detail!$C:$C,3)</f>
        <v>0</v>
      </c>
      <c r="AY235" s="24">
        <f>SUMIFS(Detail!X:X,Detail!$A:$A,$B235,Detail!$D:$D,10,Detail!$C:$C,4)</f>
        <v>0</v>
      </c>
      <c r="AZ235" s="33">
        <f t="shared" si="408"/>
        <v>0</v>
      </c>
      <c r="BA235" s="24">
        <f>SUMIFS(Detail!X:X,Detail!$A:$A,$B235,Detail!$D:$D,11,Detail!$C:$C,1)</f>
        <v>0</v>
      </c>
      <c r="BB235" s="24">
        <f>SUMIFS(Detail!X:X,Detail!$A:$A,$B235,Detail!$D:$D,11,Detail!$C:$C,2)</f>
        <v>0</v>
      </c>
      <c r="BC235" s="24">
        <f>SUMIFS(Detail!X:X,Detail!$A:$A,$B235,Detail!$D:$D,11,Detail!$C:$C,3)</f>
        <v>0</v>
      </c>
      <c r="BD235" s="24">
        <f>SUMIFS(Detail!X:X,Detail!$A:$A,$B235,Detail!$D:$D,11,Detail!$C:$C,4)</f>
        <v>0</v>
      </c>
      <c r="BE235" s="33">
        <f t="shared" si="409"/>
        <v>0</v>
      </c>
      <c r="BF235" s="24">
        <f>SUMIFS(Detail!X:X,Detail!$A:$A,$B235,Detail!$D:$D,12,Detail!$C:$C,1)</f>
        <v>0</v>
      </c>
      <c r="BG235" s="24">
        <f>SUMIFS(Detail!X:X,Detail!$A:$A,$B235,Detail!$D:$D,12,Detail!$C:$C,2)</f>
        <v>0</v>
      </c>
      <c r="BH235" s="24">
        <f>SUMIFS(Detail!X:X,Detail!$A:$A,$B235,Detail!$D:$D,12,Detail!$C:$C,3)</f>
        <v>0</v>
      </c>
      <c r="BI235" s="24">
        <f>SUMIFS(Detail!X:X,Detail!$A:$A,$B235,Detail!$D:$D,12,Detail!$C:$C,4)</f>
        <v>0</v>
      </c>
      <c r="BJ235" s="33">
        <f t="shared" si="410"/>
        <v>0</v>
      </c>
      <c r="BK235" s="24">
        <f>SUMIFS(Detail!X:X,Detail!$A:$A,$B235,Detail!$D:$D,13,Detail!$C:$C,1)</f>
        <v>0</v>
      </c>
      <c r="BL235" s="24">
        <f>SUMIFS(Detail!X:X,Detail!$A:$A,$B235,Detail!$D:$D,13,Detail!$C:$C,2)</f>
        <v>0</v>
      </c>
      <c r="BM235" s="24">
        <f>SUMIFS(Detail!X:X,Detail!$A:$A,$B235,Detail!$D:$D,13,Detail!$C:$C,3)</f>
        <v>0</v>
      </c>
      <c r="BN235" s="24">
        <f>SUMIFS(Detail!X:X,Detail!$A:$A,$B235,Detail!$D:$D,13,Detail!$C:$C,4)</f>
        <v>0</v>
      </c>
      <c r="BO235" s="33">
        <f t="shared" si="411"/>
        <v>0</v>
      </c>
      <c r="BP235" s="24">
        <f>SUMIFS(Detail!X:X,Detail!$A:$A,$B235,Detail!$D:$D,14,Detail!$C:$C,1)</f>
        <v>0</v>
      </c>
      <c r="BQ235" s="24">
        <f>SUMIFS(Detail!X:X,Detail!$A:$A,$B235,Detail!$D:$D,14,Detail!$C:$C,2)</f>
        <v>0</v>
      </c>
      <c r="BR235" s="24">
        <f>SUMIFS(Detail!X:X,Detail!$A:$A,$B235,Detail!$D:$D,14,Detail!$C:$C,3)</f>
        <v>0</v>
      </c>
      <c r="BS235" s="24">
        <f>SUMIFS(Detail!X:X,Detail!$A:$A,$B235,Detail!$D:$D,14,Detail!$C:$C,4)</f>
        <v>0</v>
      </c>
      <c r="BT235" s="33">
        <f t="shared" si="412"/>
        <v>0</v>
      </c>
      <c r="BU235" s="24">
        <f>SUMIFS(Detail!X:X,Detail!$A:$A,$B235,Detail!$D:$D,15,Detail!$C:$C,1)</f>
        <v>0</v>
      </c>
      <c r="BV235" s="24">
        <f>SUMIFS(Detail!X:X,Detail!$A:$A,$B235,Detail!$D:$D,15,Detail!$C:$C,2)</f>
        <v>0</v>
      </c>
      <c r="BW235" s="24">
        <f>SUMIFS(Detail!X:X,Detail!$A:$A,$B235,Detail!$D:$D,15,Detail!$C:$C,3)</f>
        <v>0</v>
      </c>
      <c r="BX235" s="24">
        <f>SUMIFS(Detail!X:X,Detail!$A:$A,$B235,Detail!$D:$D,15,Detail!$C:$C,4)</f>
        <v>0</v>
      </c>
      <c r="BY235" s="33">
        <f t="shared" si="413"/>
        <v>0</v>
      </c>
      <c r="BZ235" s="24">
        <f>SUMIFS(Detail!X:X,Detail!$A:$A,$B235,Detail!$D:$D,16,Detail!$C:$C,1)</f>
        <v>0</v>
      </c>
      <c r="CA235" s="24">
        <f>SUMIFS(Detail!X:X,Detail!$A:$A,$B235,Detail!$D:$D,16,Detail!$C:$C,2)</f>
        <v>0</v>
      </c>
      <c r="CB235" s="24">
        <f>SUMIFS(Detail!X:X,Detail!$A:$A,$B235,Detail!$D:$D,16,Detail!$C:$C,3)</f>
        <v>0</v>
      </c>
      <c r="CC235" s="24">
        <f>SUMIFS(Detail!X:X,Detail!$A:$A,$B235,Detail!$D:$D,16,Detail!$C:$C,4)</f>
        <v>0</v>
      </c>
      <c r="CD235" s="33">
        <f t="shared" si="414"/>
        <v>0</v>
      </c>
      <c r="CE235" s="24">
        <f>SUMIFS(Detail!X:X,Detail!$A:$A,$B235,Detail!$D:$D,17,Detail!$C:$C,1)</f>
        <v>0</v>
      </c>
      <c r="CF235" s="24">
        <f>SUMIFS(Detail!X:X,Detail!$A:$A,$B235,Detail!$D:$D,17,Detail!$C:$C,2)</f>
        <v>0</v>
      </c>
      <c r="CG235" s="24">
        <f>SUMIFS(Detail!X:X,Detail!$A:$A,$B235,Detail!$D:$D,17,Detail!$C:$C,3)</f>
        <v>0</v>
      </c>
      <c r="CH235" s="24">
        <f>SUMIFS(Detail!X:X,Detail!$A:$A,$B235,Detail!$D:$D,17,Detail!$C:$C,4)</f>
        <v>0</v>
      </c>
      <c r="CI235" s="33">
        <f t="shared" si="415"/>
        <v>0</v>
      </c>
      <c r="CJ235" s="24">
        <f>SUMIFS(Detail!X:X,Detail!$A:$A,$B235,Detail!$D:$D,18,Detail!$C:$C,1)</f>
        <v>0</v>
      </c>
      <c r="CK235" s="24">
        <f>SUMIFS(Detail!X:X,Detail!$A:$A,$B235,Detail!$D:$D,18,Detail!$C:$C,2)</f>
        <v>0</v>
      </c>
      <c r="CL235" s="24">
        <f>SUMIFS(Detail!X:X,Detail!$A:$A,$B235,Detail!$D:$D,18,Detail!$C:$C,3)</f>
        <v>0</v>
      </c>
      <c r="CM235" s="24">
        <f>SUMIFS(Detail!X:X,Detail!$A:$A,$B235,Detail!$D:$D,18,Detail!$C:$C,4)</f>
        <v>0</v>
      </c>
      <c r="CN235" s="33">
        <f t="shared" si="416"/>
        <v>0</v>
      </c>
      <c r="CO235" s="24">
        <f>SUMIFS(Detail!X:X,Detail!$A:$A,$B235,Detail!$D:$D,19,Detail!$C:$C,1)</f>
        <v>0</v>
      </c>
      <c r="CP235" s="24">
        <f>SUMIFS(Detail!X:X,Detail!$A:$A,$B235,Detail!$D:$D,19,Detail!$C:$C,2)</f>
        <v>0</v>
      </c>
      <c r="CQ235" s="24">
        <f>SUMIFS(Detail!X:X,Detail!$A:$A,$B235,Detail!$D:$D,19,Detail!$C:$C,3)</f>
        <v>0</v>
      </c>
      <c r="CR235" s="24">
        <f>SUMIFS(Detail!X:X,Detail!$A:$A,$B235,Detail!$D:$D,19,Detail!$C:$C,4)</f>
        <v>0</v>
      </c>
      <c r="CS235" s="33">
        <f t="shared" si="417"/>
        <v>0</v>
      </c>
      <c r="CT235" s="24">
        <f>SUMIFS(Detail!X:X,Detail!$A:$A,$B235,Detail!$D:$D,20,Detail!$C:$C,1)</f>
        <v>0</v>
      </c>
      <c r="CU235" s="24">
        <f>SUMIFS(Detail!X:X,Detail!$A:$A,$B235,Detail!$D:$D,20,Detail!$C:$C,2)</f>
        <v>0</v>
      </c>
      <c r="CV235" s="24">
        <f>SUMIFS(Detail!X:X,Detail!$A:$A,$B235,Detail!$D:$D,20,Detail!$C:$C,3)</f>
        <v>0</v>
      </c>
      <c r="CW235" s="24">
        <f>SUMIFS(Detail!X:X,Detail!$A:$A,$B235,Detail!$D:$D,20,Detail!$C:$C,4)</f>
        <v>0</v>
      </c>
      <c r="CX235" s="33">
        <f t="shared" si="418"/>
        <v>0</v>
      </c>
      <c r="CY235" s="24">
        <f>SUMIFS(Detail!X:X,Detail!$A:$A,$B235,Detail!$D:$D,21,Detail!$C:$C,1)</f>
        <v>0</v>
      </c>
      <c r="CZ235" s="24">
        <f>SUMIFS(Detail!X:X,Detail!$A:$A,$B235,Detail!$D:$D,21,Detail!$C:$C,2)</f>
        <v>0</v>
      </c>
      <c r="DA235" s="24">
        <f>SUMIFS(Detail!X:X,Detail!$A:$A,$B235,Detail!$D:$D,21,Detail!$C:$C,3)</f>
        <v>0</v>
      </c>
      <c r="DB235" s="24">
        <f>SUMIFS(Detail!X:X,Detail!$A:$A,$B235,Detail!$D:$D,21,Detail!$C:$C,4)</f>
        <v>0</v>
      </c>
      <c r="DC235" s="33">
        <f t="shared" si="419"/>
        <v>0</v>
      </c>
      <c r="DD235" s="86">
        <f>SUMIFS(Detail!X:X,Detail!$A:$A,$B235,Detail!$B:$B,"&gt;60")</f>
        <v>4800000</v>
      </c>
    </row>
    <row r="236" spans="1:108" x14ac:dyDescent="0.25">
      <c r="A236" t="s">
        <v>5478</v>
      </c>
      <c r="B236" s="32" t="s">
        <v>5124</v>
      </c>
      <c r="C236" s="24">
        <f>SUMIFS(Detail!X:X,Detail!$A:$A,$B236,Detail!$D:$D,1,Detail!$C:$C,1)</f>
        <v>0</v>
      </c>
      <c r="D236" s="24">
        <f>SUMIFS(Detail!X:X,Detail!$A:$A,$B236,Detail!$D:$D,1,Detail!$C:$C,2)</f>
        <v>0</v>
      </c>
      <c r="E236" s="24">
        <f>SUMIFS(Detail!X:X,Detail!$A:$A,$B236,Detail!$D:$D,1,Detail!$C:$C,3)</f>
        <v>225000</v>
      </c>
      <c r="F236" s="24">
        <f>SUMIFS(Detail!X:X,Detail!$A:$A,$B236,Detail!$D:$D,1,Detail!$C:$C,4)</f>
        <v>562500</v>
      </c>
      <c r="G236" s="33">
        <f t="shared" si="399"/>
        <v>787500</v>
      </c>
      <c r="H236" s="24">
        <f>SUMIFS(Detail!X:X,Detail!$A:$A,$B236,Detail!$D:$D,2,Detail!$C:$C,1)</f>
        <v>637500</v>
      </c>
      <c r="I236" s="24">
        <f>SUMIFS(Detail!X:X,Detail!$A:$A,$B236,Detail!$D:$D,2,Detail!$C:$C,2)</f>
        <v>675000</v>
      </c>
      <c r="J236" s="24">
        <f>SUMIFS(Detail!X:X,Detail!$A:$A,$B236,Detail!$D:$D,2,Detail!$C:$C,3)</f>
        <v>824999.99999999988</v>
      </c>
      <c r="K236" s="24">
        <f>SUMIFS(Detail!X:X,Detail!$A:$A,$B236,Detail!$D:$D,2,Detail!$C:$C,4)</f>
        <v>900000</v>
      </c>
      <c r="L236" s="33">
        <f t="shared" si="400"/>
        <v>3037500</v>
      </c>
      <c r="M236" s="24">
        <f>SUMIFS(Detail!X:X,Detail!$A:$A,$B236,Detail!$D:$D,3,Detail!$C:$C,1)</f>
        <v>1012500</v>
      </c>
      <c r="N236" s="24">
        <f>SUMIFS(Detail!X:X,Detail!$A:$A,$B236,Detail!$D:$D,3,Detail!$C:$C,2)</f>
        <v>1147500</v>
      </c>
      <c r="O236" s="24">
        <f>SUMIFS(Detail!X:X,Detail!$A:$A,$B236,Detail!$D:$D,3,Detail!$C:$C,3)</f>
        <v>1215000</v>
      </c>
      <c r="P236" s="24">
        <f>SUMIFS(Detail!X:X,Detail!$A:$A,$B236,Detail!$D:$D,3,Detail!$C:$C,4)</f>
        <v>1485000</v>
      </c>
      <c r="Q236" s="33">
        <f t="shared" si="401"/>
        <v>4860000</v>
      </c>
      <c r="R236" s="24">
        <f>SUMIFS(Detail!X:X,Detail!$A:$A,$B236,Detail!$D:$D,4,Detail!$C:$C,1)</f>
        <v>1440000</v>
      </c>
      <c r="S236" s="24">
        <f>SUMIFS(Detail!X:X,Detail!$A:$A,$B236,Detail!$D:$D,4,Detail!$C:$C,2)</f>
        <v>1800000</v>
      </c>
      <c r="T236" s="24">
        <f>SUMIFS(Detail!X:X,Detail!$A:$A,$B236,Detail!$D:$D,4,Detail!$C:$C,3)</f>
        <v>2040000</v>
      </c>
      <c r="U236" s="24">
        <f>SUMIFS(Detail!X:X,Detail!$A:$A,$B236,Detail!$D:$D,4,Detail!$C:$C,4)</f>
        <v>2160000</v>
      </c>
      <c r="V236" s="33">
        <f t="shared" si="402"/>
        <v>7440000</v>
      </c>
      <c r="W236" s="24">
        <f>SUMIFS(Detail!X:X,Detail!$A:$A,$B236,Detail!$D:$D,5,Detail!$C:$C,1)</f>
        <v>2309999.9999999995</v>
      </c>
      <c r="X236" s="24">
        <f>SUMIFS(Detail!X:X,Detail!$A:$A,$B236,Detail!$D:$D,5,Detail!$C:$C,2)</f>
        <v>2519999.9999999995</v>
      </c>
      <c r="Y236" s="24">
        <f>SUMIFS(Detail!X:X,Detail!$A:$A,$B236,Detail!$D:$D,5,Detail!$C:$C,3)</f>
        <v>3150000</v>
      </c>
      <c r="Z236" s="24">
        <f>SUMIFS(Detail!X:X,Detail!$A:$A,$B236,Detail!$D:$D,5,Detail!$C:$C,4)</f>
        <v>3569999.9999999995</v>
      </c>
      <c r="AA236" s="33">
        <f t="shared" si="403"/>
        <v>11549999.999999998</v>
      </c>
      <c r="AB236" s="24">
        <f>SUMIFS(Detail!X:X,Detail!$A:$A,$B236,Detail!$D:$D,6,Detail!$C:$C,1)</f>
        <v>1679999.9999999995</v>
      </c>
      <c r="AC236" s="24">
        <f>SUMIFS(Detail!X:X,Detail!$A:$A,$B236,Detail!$D:$D,6,Detail!$C:$C,2)</f>
        <v>0</v>
      </c>
      <c r="AD236" s="24">
        <f>SUMIFS(Detail!X:X,Detail!$A:$A,$B236,Detail!$D:$D,6,Detail!$C:$C,3)</f>
        <v>0</v>
      </c>
      <c r="AE236" s="24">
        <f>SUMIFS(Detail!X:X,Detail!$A:$A,$B236,Detail!$D:$D,6,Detail!$C:$C,4)</f>
        <v>0</v>
      </c>
      <c r="AF236" s="33">
        <f t="shared" si="404"/>
        <v>1679999.9999999995</v>
      </c>
      <c r="AG236" s="24">
        <f>SUMIFS(Detail!X:X,Detail!$A:$A,$B236,Detail!$D:$D,7,Detail!$C:$C,1)</f>
        <v>0</v>
      </c>
      <c r="AH236" s="24">
        <f>SUMIFS(Detail!X:X,Detail!$A:$A,$B236,Detail!$D:$D,7,Detail!$C:$C,2)</f>
        <v>0</v>
      </c>
      <c r="AI236" s="24">
        <f>SUMIFS(Detail!X:X,Detail!$A:$A,$B236,Detail!$D:$D,7,Detail!$C:$C,3)</f>
        <v>0</v>
      </c>
      <c r="AJ236" s="24">
        <f>SUMIFS(Detail!X:X,Detail!$A:$A,$B236,Detail!$D:$D,7,Detail!$C:$C,4)</f>
        <v>0</v>
      </c>
      <c r="AK236" s="33">
        <f t="shared" si="405"/>
        <v>0</v>
      </c>
      <c r="AL236" s="24">
        <f>SUMIFS(Detail!X:X,Detail!$A:$A,$B236,Detail!$D:$D,8,Detail!$C:$C,1)</f>
        <v>0</v>
      </c>
      <c r="AM236" s="24">
        <f>SUMIFS(Detail!X:X,Detail!$A:$A,$B236,Detail!$D:$D,8,Detail!$C:$C,2)</f>
        <v>0</v>
      </c>
      <c r="AN236" s="24">
        <f>SUMIFS(Detail!X:X,Detail!$A:$A,$B236,Detail!$D:$D,8,Detail!$C:$C,3)</f>
        <v>0</v>
      </c>
      <c r="AO236" s="24">
        <f>SUMIFS(Detail!X:X,Detail!$A:$A,$B236,Detail!$D:$D,8,Detail!$C:$C,4)</f>
        <v>0</v>
      </c>
      <c r="AP236" s="33">
        <f t="shared" si="406"/>
        <v>0</v>
      </c>
      <c r="AQ236" s="24">
        <f>SUMIFS(Detail!X:X,Detail!$A:$A,$B236,Detail!$D:$D,9,Detail!$C:$C,1)</f>
        <v>0</v>
      </c>
      <c r="AR236" s="24">
        <f>SUMIFS(Detail!X:X,Detail!$A:$A,$B236,Detail!$D:$D,9,Detail!$C:$C,2)</f>
        <v>0</v>
      </c>
      <c r="AS236" s="24">
        <f>SUMIFS(Detail!X:X,Detail!$A:$A,$B236,Detail!$D:$D,9,Detail!$C:$C,3)</f>
        <v>0</v>
      </c>
      <c r="AT236" s="24">
        <f>SUMIFS(Detail!X:X,Detail!$A:$A,$B236,Detail!$D:$D,9,Detail!$C:$C,4)</f>
        <v>0</v>
      </c>
      <c r="AU236" s="33">
        <f t="shared" si="407"/>
        <v>0</v>
      </c>
      <c r="AV236" s="24">
        <f>SUMIFS(Detail!X:X,Detail!$A:$A,$B236,Detail!$D:$D,10,Detail!$C:$C,1)</f>
        <v>0</v>
      </c>
      <c r="AW236" s="24">
        <f>SUMIFS(Detail!X:X,Detail!$A:$A,$B236,Detail!$D:$D,10,Detail!$C:$C,2)</f>
        <v>0</v>
      </c>
      <c r="AX236" s="24">
        <f>SUMIFS(Detail!X:X,Detail!$A:$A,$B236,Detail!$D:$D,10,Detail!$C:$C,3)</f>
        <v>0</v>
      </c>
      <c r="AY236" s="24">
        <f>SUMIFS(Detail!X:X,Detail!$A:$A,$B236,Detail!$D:$D,10,Detail!$C:$C,4)</f>
        <v>0</v>
      </c>
      <c r="AZ236" s="33">
        <f t="shared" si="408"/>
        <v>0</v>
      </c>
      <c r="BA236" s="24">
        <f>SUMIFS(Detail!X:X,Detail!$A:$A,$B236,Detail!$D:$D,11,Detail!$C:$C,1)</f>
        <v>0</v>
      </c>
      <c r="BB236" s="24">
        <f>SUMIFS(Detail!X:X,Detail!$A:$A,$B236,Detail!$D:$D,11,Detail!$C:$C,2)</f>
        <v>0</v>
      </c>
      <c r="BC236" s="24">
        <f>SUMIFS(Detail!X:X,Detail!$A:$A,$B236,Detail!$D:$D,11,Detail!$C:$C,3)</f>
        <v>0</v>
      </c>
      <c r="BD236" s="24">
        <f>SUMIFS(Detail!X:X,Detail!$A:$A,$B236,Detail!$D:$D,11,Detail!$C:$C,4)</f>
        <v>0</v>
      </c>
      <c r="BE236" s="33">
        <f t="shared" si="409"/>
        <v>0</v>
      </c>
      <c r="BF236" s="24">
        <f>SUMIFS(Detail!X:X,Detail!$A:$A,$B236,Detail!$D:$D,12,Detail!$C:$C,1)</f>
        <v>0</v>
      </c>
      <c r="BG236" s="24">
        <f>SUMIFS(Detail!X:X,Detail!$A:$A,$B236,Detail!$D:$D,12,Detail!$C:$C,2)</f>
        <v>0</v>
      </c>
      <c r="BH236" s="24">
        <f>SUMIFS(Detail!X:X,Detail!$A:$A,$B236,Detail!$D:$D,12,Detail!$C:$C,3)</f>
        <v>0</v>
      </c>
      <c r="BI236" s="24">
        <f>SUMIFS(Detail!X:X,Detail!$A:$A,$B236,Detail!$D:$D,12,Detail!$C:$C,4)</f>
        <v>0</v>
      </c>
      <c r="BJ236" s="33">
        <f t="shared" si="410"/>
        <v>0</v>
      </c>
      <c r="BK236" s="24">
        <f>SUMIFS(Detail!X:X,Detail!$A:$A,$B236,Detail!$D:$D,13,Detail!$C:$C,1)</f>
        <v>0</v>
      </c>
      <c r="BL236" s="24">
        <f>SUMIFS(Detail!X:X,Detail!$A:$A,$B236,Detail!$D:$D,13,Detail!$C:$C,2)</f>
        <v>0</v>
      </c>
      <c r="BM236" s="24">
        <f>SUMIFS(Detail!X:X,Detail!$A:$A,$B236,Detail!$D:$D,13,Detail!$C:$C,3)</f>
        <v>0</v>
      </c>
      <c r="BN236" s="24">
        <f>SUMIFS(Detail!X:X,Detail!$A:$A,$B236,Detail!$D:$D,13,Detail!$C:$C,4)</f>
        <v>0</v>
      </c>
      <c r="BO236" s="33">
        <f t="shared" si="411"/>
        <v>0</v>
      </c>
      <c r="BP236" s="24">
        <f>SUMIFS(Detail!X:X,Detail!$A:$A,$B236,Detail!$D:$D,14,Detail!$C:$C,1)</f>
        <v>0</v>
      </c>
      <c r="BQ236" s="24">
        <f>SUMIFS(Detail!X:X,Detail!$A:$A,$B236,Detail!$D:$D,14,Detail!$C:$C,2)</f>
        <v>0</v>
      </c>
      <c r="BR236" s="24">
        <f>SUMIFS(Detail!X:X,Detail!$A:$A,$B236,Detail!$D:$D,14,Detail!$C:$C,3)</f>
        <v>0</v>
      </c>
      <c r="BS236" s="24">
        <f>SUMIFS(Detail!X:X,Detail!$A:$A,$B236,Detail!$D:$D,14,Detail!$C:$C,4)</f>
        <v>0</v>
      </c>
      <c r="BT236" s="33">
        <f t="shared" si="412"/>
        <v>0</v>
      </c>
      <c r="BU236" s="24">
        <f>SUMIFS(Detail!X:X,Detail!$A:$A,$B236,Detail!$D:$D,15,Detail!$C:$C,1)</f>
        <v>0</v>
      </c>
      <c r="BV236" s="24">
        <f>SUMIFS(Detail!X:X,Detail!$A:$A,$B236,Detail!$D:$D,15,Detail!$C:$C,2)</f>
        <v>0</v>
      </c>
      <c r="BW236" s="24">
        <f>SUMIFS(Detail!X:X,Detail!$A:$A,$B236,Detail!$D:$D,15,Detail!$C:$C,3)</f>
        <v>0</v>
      </c>
      <c r="BX236" s="24">
        <f>SUMIFS(Detail!X:X,Detail!$A:$A,$B236,Detail!$D:$D,15,Detail!$C:$C,4)</f>
        <v>0</v>
      </c>
      <c r="BY236" s="33">
        <f t="shared" si="413"/>
        <v>0</v>
      </c>
      <c r="BZ236" s="24">
        <f>SUMIFS(Detail!X:X,Detail!$A:$A,$B236,Detail!$D:$D,16,Detail!$C:$C,1)</f>
        <v>0</v>
      </c>
      <c r="CA236" s="24">
        <f>SUMIFS(Detail!X:X,Detail!$A:$A,$B236,Detail!$D:$D,16,Detail!$C:$C,2)</f>
        <v>0</v>
      </c>
      <c r="CB236" s="24">
        <f>SUMIFS(Detail!X:X,Detail!$A:$A,$B236,Detail!$D:$D,16,Detail!$C:$C,3)</f>
        <v>0</v>
      </c>
      <c r="CC236" s="24">
        <f>SUMIFS(Detail!X:X,Detail!$A:$A,$B236,Detail!$D:$D,16,Detail!$C:$C,4)</f>
        <v>0</v>
      </c>
      <c r="CD236" s="33">
        <f t="shared" si="414"/>
        <v>0</v>
      </c>
      <c r="CE236" s="24">
        <f>SUMIFS(Detail!X:X,Detail!$A:$A,$B236,Detail!$D:$D,17,Detail!$C:$C,1)</f>
        <v>0</v>
      </c>
      <c r="CF236" s="24">
        <f>SUMIFS(Detail!X:X,Detail!$A:$A,$B236,Detail!$D:$D,17,Detail!$C:$C,2)</f>
        <v>0</v>
      </c>
      <c r="CG236" s="24">
        <f>SUMIFS(Detail!X:X,Detail!$A:$A,$B236,Detail!$D:$D,17,Detail!$C:$C,3)</f>
        <v>0</v>
      </c>
      <c r="CH236" s="24">
        <f>SUMIFS(Detail!X:X,Detail!$A:$A,$B236,Detail!$D:$D,17,Detail!$C:$C,4)</f>
        <v>0</v>
      </c>
      <c r="CI236" s="33">
        <f t="shared" si="415"/>
        <v>0</v>
      </c>
      <c r="CJ236" s="24">
        <f>SUMIFS(Detail!X:X,Detail!$A:$A,$B236,Detail!$D:$D,18,Detail!$C:$C,1)</f>
        <v>0</v>
      </c>
      <c r="CK236" s="24">
        <f>SUMIFS(Detail!X:X,Detail!$A:$A,$B236,Detail!$D:$D,18,Detail!$C:$C,2)</f>
        <v>0</v>
      </c>
      <c r="CL236" s="24">
        <f>SUMIFS(Detail!X:X,Detail!$A:$A,$B236,Detail!$D:$D,18,Detail!$C:$C,3)</f>
        <v>0</v>
      </c>
      <c r="CM236" s="24">
        <f>SUMIFS(Detail!X:X,Detail!$A:$A,$B236,Detail!$D:$D,18,Detail!$C:$C,4)</f>
        <v>0</v>
      </c>
      <c r="CN236" s="33">
        <f t="shared" si="416"/>
        <v>0</v>
      </c>
      <c r="CO236" s="24">
        <f>SUMIFS(Detail!X:X,Detail!$A:$A,$B236,Detail!$D:$D,19,Detail!$C:$C,1)</f>
        <v>0</v>
      </c>
      <c r="CP236" s="24">
        <f>SUMIFS(Detail!X:X,Detail!$A:$A,$B236,Detail!$D:$D,19,Detail!$C:$C,2)</f>
        <v>0</v>
      </c>
      <c r="CQ236" s="24">
        <f>SUMIFS(Detail!X:X,Detail!$A:$A,$B236,Detail!$D:$D,19,Detail!$C:$C,3)</f>
        <v>0</v>
      </c>
      <c r="CR236" s="24">
        <f>SUMIFS(Detail!X:X,Detail!$A:$A,$B236,Detail!$D:$D,19,Detail!$C:$C,4)</f>
        <v>0</v>
      </c>
      <c r="CS236" s="33">
        <f t="shared" si="417"/>
        <v>0</v>
      </c>
      <c r="CT236" s="24">
        <f>SUMIFS(Detail!X:X,Detail!$A:$A,$B236,Detail!$D:$D,20,Detail!$C:$C,1)</f>
        <v>0</v>
      </c>
      <c r="CU236" s="24">
        <f>SUMIFS(Detail!X:X,Detail!$A:$A,$B236,Detail!$D:$D,20,Detail!$C:$C,2)</f>
        <v>0</v>
      </c>
      <c r="CV236" s="24">
        <f>SUMIFS(Detail!X:X,Detail!$A:$A,$B236,Detail!$D:$D,20,Detail!$C:$C,3)</f>
        <v>0</v>
      </c>
      <c r="CW236" s="24">
        <f>SUMIFS(Detail!X:X,Detail!$A:$A,$B236,Detail!$D:$D,20,Detail!$C:$C,4)</f>
        <v>0</v>
      </c>
      <c r="CX236" s="33">
        <f t="shared" si="418"/>
        <v>0</v>
      </c>
      <c r="CY236" s="24">
        <f>SUMIFS(Detail!X:X,Detail!$A:$A,$B236,Detail!$D:$D,21,Detail!$C:$C,1)</f>
        <v>0</v>
      </c>
      <c r="CZ236" s="24">
        <f>SUMIFS(Detail!X:X,Detail!$A:$A,$B236,Detail!$D:$D,21,Detail!$C:$C,2)</f>
        <v>0</v>
      </c>
      <c r="DA236" s="24">
        <f>SUMIFS(Detail!X:X,Detail!$A:$A,$B236,Detail!$D:$D,21,Detail!$C:$C,3)</f>
        <v>0</v>
      </c>
      <c r="DB236" s="24">
        <f>SUMIFS(Detail!X:X,Detail!$A:$A,$B236,Detail!$D:$D,21,Detail!$C:$C,4)</f>
        <v>0</v>
      </c>
      <c r="DC236" s="33">
        <f t="shared" si="419"/>
        <v>0</v>
      </c>
      <c r="DD236" s="86">
        <f>SUMIFS(Detail!X:X,Detail!$A:$A,$B236,Detail!$B:$B,"&gt;60")</f>
        <v>1679999.9999999995</v>
      </c>
    </row>
    <row r="237" spans="1:108" x14ac:dyDescent="0.25">
      <c r="A237" t="s">
        <v>5479</v>
      </c>
      <c r="B237" s="32" t="s">
        <v>5125</v>
      </c>
      <c r="C237" s="24">
        <f>SUMIFS(Detail!X:X,Detail!$A:$A,$B237,Detail!$D:$D,1,Detail!$C:$C,1)</f>
        <v>0</v>
      </c>
      <c r="D237" s="24">
        <f>SUMIFS(Detail!X:X,Detail!$A:$A,$B237,Detail!$D:$D,1,Detail!$C:$C,2)</f>
        <v>0</v>
      </c>
      <c r="E237" s="24">
        <f>SUMIFS(Detail!X:X,Detail!$A:$A,$B237,Detail!$D:$D,1,Detail!$C:$C,3)</f>
        <v>15624.999999999998</v>
      </c>
      <c r="F237" s="24">
        <f>SUMIFS(Detail!X:X,Detail!$A:$A,$B237,Detail!$D:$D,1,Detail!$C:$C,4)</f>
        <v>31250</v>
      </c>
      <c r="G237" s="33">
        <f t="shared" si="399"/>
        <v>46875</v>
      </c>
      <c r="H237" s="24">
        <f>SUMIFS(Detail!X:X,Detail!$A:$A,$B237,Detail!$D:$D,2,Detail!$C:$C,1)</f>
        <v>906250</v>
      </c>
      <c r="I237" s="24">
        <f>SUMIFS(Detail!X:X,Detail!$A:$A,$B237,Detail!$D:$D,2,Detail!$C:$C,2)</f>
        <v>2093750.0000000002</v>
      </c>
      <c r="J237" s="24">
        <f>SUMIFS(Detail!X:X,Detail!$A:$A,$B237,Detail!$D:$D,2,Detail!$C:$C,3)</f>
        <v>2453125.0000000009</v>
      </c>
      <c r="K237" s="24">
        <f>SUMIFS(Detail!X:X,Detail!$A:$A,$B237,Detail!$D:$D,2,Detail!$C:$C,4)</f>
        <v>2500000.0000000005</v>
      </c>
      <c r="L237" s="33">
        <f t="shared" si="400"/>
        <v>7953125.0000000019</v>
      </c>
      <c r="M237" s="24">
        <f>SUMIFS(Detail!X:X,Detail!$A:$A,$B237,Detail!$D:$D,3,Detail!$C:$C,1)</f>
        <v>2643750</v>
      </c>
      <c r="N237" s="24">
        <f>SUMIFS(Detail!X:X,Detail!$A:$A,$B237,Detail!$D:$D,3,Detail!$C:$C,2)</f>
        <v>3178125</v>
      </c>
      <c r="O237" s="24">
        <f>SUMIFS(Detail!X:X,Detail!$A:$A,$B237,Detail!$D:$D,3,Detail!$C:$C,3)</f>
        <v>3346875</v>
      </c>
      <c r="P237" s="24">
        <f>SUMIFS(Detail!X:X,Detail!$A:$A,$B237,Detail!$D:$D,3,Detail!$C:$C,4)</f>
        <v>3374999.9999999991</v>
      </c>
      <c r="Q237" s="33">
        <f t="shared" si="401"/>
        <v>12543750</v>
      </c>
      <c r="R237" s="24">
        <f>SUMIFS(Detail!X:X,Detail!$A:$A,$B237,Detail!$D:$D,4,Detail!$C:$C,1)</f>
        <v>3525000</v>
      </c>
      <c r="S237" s="24">
        <f>SUMIFS(Detail!X:X,Detail!$A:$A,$B237,Detail!$D:$D,4,Detail!$C:$C,2)</f>
        <v>4237500</v>
      </c>
      <c r="T237" s="24">
        <f>SUMIFS(Detail!X:X,Detail!$A:$A,$B237,Detail!$D:$D,4,Detail!$C:$C,3)</f>
        <v>4462500</v>
      </c>
      <c r="U237" s="24">
        <f>SUMIFS(Detail!X:X,Detail!$A:$A,$B237,Detail!$D:$D,4,Detail!$C:$C,4)</f>
        <v>4500000</v>
      </c>
      <c r="V237" s="33">
        <f t="shared" si="402"/>
        <v>16725000</v>
      </c>
      <c r="W237" s="24">
        <f>SUMIFS(Detail!X:X,Detail!$A:$A,$B237,Detail!$D:$D,5,Detail!$C:$C,1)</f>
        <v>4626562.5</v>
      </c>
      <c r="X237" s="24">
        <f>SUMIFS(Detail!X:X,Detail!$A:$A,$B237,Detail!$D:$D,5,Detail!$C:$C,2)</f>
        <v>5561718.75</v>
      </c>
      <c r="Y237" s="24">
        <f>SUMIFS(Detail!X:X,Detail!$A:$A,$B237,Detail!$D:$D,5,Detail!$C:$C,3)</f>
        <v>5857031.2499999991</v>
      </c>
      <c r="Z237" s="24">
        <f>SUMIFS(Detail!X:X,Detail!$A:$A,$B237,Detail!$D:$D,5,Detail!$C:$C,4)</f>
        <v>5906249.9999999991</v>
      </c>
      <c r="AA237" s="33">
        <f t="shared" si="403"/>
        <v>21951562.5</v>
      </c>
      <c r="AB237" s="24">
        <f>SUMIFS(Detail!X:X,Detail!$A:$A,$B237,Detail!$D:$D,6,Detail!$C:$C,1)</f>
        <v>3839062.5</v>
      </c>
      <c r="AC237" s="24">
        <f>SUMIFS(Detail!X:X,Detail!$A:$A,$B237,Detail!$D:$D,6,Detail!$C:$C,2)</f>
        <v>1033593.75</v>
      </c>
      <c r="AD237" s="24">
        <f>SUMIFS(Detail!X:X,Detail!$A:$A,$B237,Detail!$D:$D,6,Detail!$C:$C,3)</f>
        <v>147656.25</v>
      </c>
      <c r="AE237" s="24">
        <f>SUMIFS(Detail!X:X,Detail!$A:$A,$B237,Detail!$D:$D,6,Detail!$C:$C,4)</f>
        <v>0</v>
      </c>
      <c r="AF237" s="33">
        <f t="shared" si="404"/>
        <v>5020312.5</v>
      </c>
      <c r="AG237" s="24">
        <f>SUMIFS(Detail!X:X,Detail!$A:$A,$B237,Detail!$D:$D,7,Detail!$C:$C,1)</f>
        <v>0</v>
      </c>
      <c r="AH237" s="24">
        <f>SUMIFS(Detail!X:X,Detail!$A:$A,$B237,Detail!$D:$D,7,Detail!$C:$C,2)</f>
        <v>0</v>
      </c>
      <c r="AI237" s="24">
        <f>SUMIFS(Detail!X:X,Detail!$A:$A,$B237,Detail!$D:$D,7,Detail!$C:$C,3)</f>
        <v>0</v>
      </c>
      <c r="AJ237" s="24">
        <f>SUMIFS(Detail!X:X,Detail!$A:$A,$B237,Detail!$D:$D,7,Detail!$C:$C,4)</f>
        <v>0</v>
      </c>
      <c r="AK237" s="33">
        <f t="shared" si="405"/>
        <v>0</v>
      </c>
      <c r="AL237" s="24">
        <f>SUMIFS(Detail!X:X,Detail!$A:$A,$B237,Detail!$D:$D,8,Detail!$C:$C,1)</f>
        <v>0</v>
      </c>
      <c r="AM237" s="24">
        <f>SUMIFS(Detail!X:X,Detail!$A:$A,$B237,Detail!$D:$D,8,Detail!$C:$C,2)</f>
        <v>0</v>
      </c>
      <c r="AN237" s="24">
        <f>SUMIFS(Detail!X:X,Detail!$A:$A,$B237,Detail!$D:$D,8,Detail!$C:$C,3)</f>
        <v>0</v>
      </c>
      <c r="AO237" s="24">
        <f>SUMIFS(Detail!X:X,Detail!$A:$A,$B237,Detail!$D:$D,8,Detail!$C:$C,4)</f>
        <v>0</v>
      </c>
      <c r="AP237" s="33">
        <f t="shared" si="406"/>
        <v>0</v>
      </c>
      <c r="AQ237" s="24">
        <f>SUMIFS(Detail!X:X,Detail!$A:$A,$B237,Detail!$D:$D,9,Detail!$C:$C,1)</f>
        <v>0</v>
      </c>
      <c r="AR237" s="24">
        <f>SUMIFS(Detail!X:X,Detail!$A:$A,$B237,Detail!$D:$D,9,Detail!$C:$C,2)</f>
        <v>0</v>
      </c>
      <c r="AS237" s="24">
        <f>SUMIFS(Detail!X:X,Detail!$A:$A,$B237,Detail!$D:$D,9,Detail!$C:$C,3)</f>
        <v>0</v>
      </c>
      <c r="AT237" s="24">
        <f>SUMIFS(Detail!X:X,Detail!$A:$A,$B237,Detail!$D:$D,9,Detail!$C:$C,4)</f>
        <v>0</v>
      </c>
      <c r="AU237" s="33">
        <f t="shared" si="407"/>
        <v>0</v>
      </c>
      <c r="AV237" s="24">
        <f>SUMIFS(Detail!X:X,Detail!$A:$A,$B237,Detail!$D:$D,10,Detail!$C:$C,1)</f>
        <v>0</v>
      </c>
      <c r="AW237" s="24">
        <f>SUMIFS(Detail!X:X,Detail!$A:$A,$B237,Detail!$D:$D,10,Detail!$C:$C,2)</f>
        <v>0</v>
      </c>
      <c r="AX237" s="24">
        <f>SUMIFS(Detail!X:X,Detail!$A:$A,$B237,Detail!$D:$D,10,Detail!$C:$C,3)</f>
        <v>0</v>
      </c>
      <c r="AY237" s="24">
        <f>SUMIFS(Detail!X:X,Detail!$A:$A,$B237,Detail!$D:$D,10,Detail!$C:$C,4)</f>
        <v>0</v>
      </c>
      <c r="AZ237" s="33">
        <f t="shared" si="408"/>
        <v>0</v>
      </c>
      <c r="BA237" s="24">
        <f>SUMIFS(Detail!X:X,Detail!$A:$A,$B237,Detail!$D:$D,11,Detail!$C:$C,1)</f>
        <v>0</v>
      </c>
      <c r="BB237" s="24">
        <f>SUMIFS(Detail!X:X,Detail!$A:$A,$B237,Detail!$D:$D,11,Detail!$C:$C,2)</f>
        <v>0</v>
      </c>
      <c r="BC237" s="24">
        <f>SUMIFS(Detail!X:X,Detail!$A:$A,$B237,Detail!$D:$D,11,Detail!$C:$C,3)</f>
        <v>0</v>
      </c>
      <c r="BD237" s="24">
        <f>SUMIFS(Detail!X:X,Detail!$A:$A,$B237,Detail!$D:$D,11,Detail!$C:$C,4)</f>
        <v>0</v>
      </c>
      <c r="BE237" s="33">
        <f t="shared" si="409"/>
        <v>0</v>
      </c>
      <c r="BF237" s="24">
        <f>SUMIFS(Detail!X:X,Detail!$A:$A,$B237,Detail!$D:$D,12,Detail!$C:$C,1)</f>
        <v>0</v>
      </c>
      <c r="BG237" s="24">
        <f>SUMIFS(Detail!X:X,Detail!$A:$A,$B237,Detail!$D:$D,12,Detail!$C:$C,2)</f>
        <v>0</v>
      </c>
      <c r="BH237" s="24">
        <f>SUMIFS(Detail!X:X,Detail!$A:$A,$B237,Detail!$D:$D,12,Detail!$C:$C,3)</f>
        <v>0</v>
      </c>
      <c r="BI237" s="24">
        <f>SUMIFS(Detail!X:X,Detail!$A:$A,$B237,Detail!$D:$D,12,Detail!$C:$C,4)</f>
        <v>0</v>
      </c>
      <c r="BJ237" s="33">
        <f t="shared" si="410"/>
        <v>0</v>
      </c>
      <c r="BK237" s="24">
        <f>SUMIFS(Detail!X:X,Detail!$A:$A,$B237,Detail!$D:$D,13,Detail!$C:$C,1)</f>
        <v>0</v>
      </c>
      <c r="BL237" s="24">
        <f>SUMIFS(Detail!X:X,Detail!$A:$A,$B237,Detail!$D:$D,13,Detail!$C:$C,2)</f>
        <v>0</v>
      </c>
      <c r="BM237" s="24">
        <f>SUMIFS(Detail!X:X,Detail!$A:$A,$B237,Detail!$D:$D,13,Detail!$C:$C,3)</f>
        <v>0</v>
      </c>
      <c r="BN237" s="24">
        <f>SUMIFS(Detail!X:X,Detail!$A:$A,$B237,Detail!$D:$D,13,Detail!$C:$C,4)</f>
        <v>0</v>
      </c>
      <c r="BO237" s="33">
        <f t="shared" si="411"/>
        <v>0</v>
      </c>
      <c r="BP237" s="24">
        <f>SUMIFS(Detail!X:X,Detail!$A:$A,$B237,Detail!$D:$D,14,Detail!$C:$C,1)</f>
        <v>0</v>
      </c>
      <c r="BQ237" s="24">
        <f>SUMIFS(Detail!X:X,Detail!$A:$A,$B237,Detail!$D:$D,14,Detail!$C:$C,2)</f>
        <v>0</v>
      </c>
      <c r="BR237" s="24">
        <f>SUMIFS(Detail!X:X,Detail!$A:$A,$B237,Detail!$D:$D,14,Detail!$C:$C,3)</f>
        <v>0</v>
      </c>
      <c r="BS237" s="24">
        <f>SUMIFS(Detail!X:X,Detail!$A:$A,$B237,Detail!$D:$D,14,Detail!$C:$C,4)</f>
        <v>0</v>
      </c>
      <c r="BT237" s="33">
        <f t="shared" si="412"/>
        <v>0</v>
      </c>
      <c r="BU237" s="24">
        <f>SUMIFS(Detail!X:X,Detail!$A:$A,$B237,Detail!$D:$D,15,Detail!$C:$C,1)</f>
        <v>0</v>
      </c>
      <c r="BV237" s="24">
        <f>SUMIFS(Detail!X:X,Detail!$A:$A,$B237,Detail!$D:$D,15,Detail!$C:$C,2)</f>
        <v>0</v>
      </c>
      <c r="BW237" s="24">
        <f>SUMIFS(Detail!X:X,Detail!$A:$A,$B237,Detail!$D:$D,15,Detail!$C:$C,3)</f>
        <v>0</v>
      </c>
      <c r="BX237" s="24">
        <f>SUMIFS(Detail!X:X,Detail!$A:$A,$B237,Detail!$D:$D,15,Detail!$C:$C,4)</f>
        <v>0</v>
      </c>
      <c r="BY237" s="33">
        <f t="shared" si="413"/>
        <v>0</v>
      </c>
      <c r="BZ237" s="24">
        <f>SUMIFS(Detail!X:X,Detail!$A:$A,$B237,Detail!$D:$D,16,Detail!$C:$C,1)</f>
        <v>0</v>
      </c>
      <c r="CA237" s="24">
        <f>SUMIFS(Detail!X:X,Detail!$A:$A,$B237,Detail!$D:$D,16,Detail!$C:$C,2)</f>
        <v>0</v>
      </c>
      <c r="CB237" s="24">
        <f>SUMIFS(Detail!X:X,Detail!$A:$A,$B237,Detail!$D:$D,16,Detail!$C:$C,3)</f>
        <v>0</v>
      </c>
      <c r="CC237" s="24">
        <f>SUMIFS(Detail!X:X,Detail!$A:$A,$B237,Detail!$D:$D,16,Detail!$C:$C,4)</f>
        <v>0</v>
      </c>
      <c r="CD237" s="33">
        <f t="shared" si="414"/>
        <v>0</v>
      </c>
      <c r="CE237" s="24">
        <f>SUMIFS(Detail!X:X,Detail!$A:$A,$B237,Detail!$D:$D,17,Detail!$C:$C,1)</f>
        <v>0</v>
      </c>
      <c r="CF237" s="24">
        <f>SUMIFS(Detail!X:X,Detail!$A:$A,$B237,Detail!$D:$D,17,Detail!$C:$C,2)</f>
        <v>0</v>
      </c>
      <c r="CG237" s="24">
        <f>SUMIFS(Detail!X:X,Detail!$A:$A,$B237,Detail!$D:$D,17,Detail!$C:$C,3)</f>
        <v>0</v>
      </c>
      <c r="CH237" s="24">
        <f>SUMIFS(Detail!X:X,Detail!$A:$A,$B237,Detail!$D:$D,17,Detail!$C:$C,4)</f>
        <v>0</v>
      </c>
      <c r="CI237" s="33">
        <f t="shared" si="415"/>
        <v>0</v>
      </c>
      <c r="CJ237" s="24">
        <f>SUMIFS(Detail!X:X,Detail!$A:$A,$B237,Detail!$D:$D,18,Detail!$C:$C,1)</f>
        <v>0</v>
      </c>
      <c r="CK237" s="24">
        <f>SUMIFS(Detail!X:X,Detail!$A:$A,$B237,Detail!$D:$D,18,Detail!$C:$C,2)</f>
        <v>0</v>
      </c>
      <c r="CL237" s="24">
        <f>SUMIFS(Detail!X:X,Detail!$A:$A,$B237,Detail!$D:$D,18,Detail!$C:$C,3)</f>
        <v>0</v>
      </c>
      <c r="CM237" s="24">
        <f>SUMIFS(Detail!X:X,Detail!$A:$A,$B237,Detail!$D:$D,18,Detail!$C:$C,4)</f>
        <v>0</v>
      </c>
      <c r="CN237" s="33">
        <f t="shared" si="416"/>
        <v>0</v>
      </c>
      <c r="CO237" s="24">
        <f>SUMIFS(Detail!X:X,Detail!$A:$A,$B237,Detail!$D:$D,19,Detail!$C:$C,1)</f>
        <v>0</v>
      </c>
      <c r="CP237" s="24">
        <f>SUMIFS(Detail!X:X,Detail!$A:$A,$B237,Detail!$D:$D,19,Detail!$C:$C,2)</f>
        <v>0</v>
      </c>
      <c r="CQ237" s="24">
        <f>SUMIFS(Detail!X:X,Detail!$A:$A,$B237,Detail!$D:$D,19,Detail!$C:$C,3)</f>
        <v>0</v>
      </c>
      <c r="CR237" s="24">
        <f>SUMIFS(Detail!X:X,Detail!$A:$A,$B237,Detail!$D:$D,19,Detail!$C:$C,4)</f>
        <v>0</v>
      </c>
      <c r="CS237" s="33">
        <f t="shared" si="417"/>
        <v>0</v>
      </c>
      <c r="CT237" s="24">
        <f>SUMIFS(Detail!X:X,Detail!$A:$A,$B237,Detail!$D:$D,20,Detail!$C:$C,1)</f>
        <v>0</v>
      </c>
      <c r="CU237" s="24">
        <f>SUMIFS(Detail!X:X,Detail!$A:$A,$B237,Detail!$D:$D,20,Detail!$C:$C,2)</f>
        <v>0</v>
      </c>
      <c r="CV237" s="24">
        <f>SUMIFS(Detail!X:X,Detail!$A:$A,$B237,Detail!$D:$D,20,Detail!$C:$C,3)</f>
        <v>0</v>
      </c>
      <c r="CW237" s="24">
        <f>SUMIFS(Detail!X:X,Detail!$A:$A,$B237,Detail!$D:$D,20,Detail!$C:$C,4)</f>
        <v>0</v>
      </c>
      <c r="CX237" s="33">
        <f t="shared" si="418"/>
        <v>0</v>
      </c>
      <c r="CY237" s="24">
        <f>SUMIFS(Detail!X:X,Detail!$A:$A,$B237,Detail!$D:$D,21,Detail!$C:$C,1)</f>
        <v>0</v>
      </c>
      <c r="CZ237" s="24">
        <f>SUMIFS(Detail!X:X,Detail!$A:$A,$B237,Detail!$D:$D,21,Detail!$C:$C,2)</f>
        <v>0</v>
      </c>
      <c r="DA237" s="24">
        <f>SUMIFS(Detail!X:X,Detail!$A:$A,$B237,Detail!$D:$D,21,Detail!$C:$C,3)</f>
        <v>0</v>
      </c>
      <c r="DB237" s="24">
        <f>SUMIFS(Detail!X:X,Detail!$A:$A,$B237,Detail!$D:$D,21,Detail!$C:$C,4)</f>
        <v>0</v>
      </c>
      <c r="DC237" s="33">
        <f t="shared" si="419"/>
        <v>0</v>
      </c>
      <c r="DD237" s="86">
        <f>SUMIFS(Detail!X:X,Detail!$A:$A,$B237,Detail!$B:$B,"&gt;60")</f>
        <v>5020312.5</v>
      </c>
    </row>
    <row r="238" spans="1:108" x14ac:dyDescent="0.25">
      <c r="A238" t="s">
        <v>5480</v>
      </c>
      <c r="B238" s="32" t="s">
        <v>5126</v>
      </c>
      <c r="C238" s="24">
        <f>SUMIFS(Detail!X:X,Detail!$A:$A,$B238,Detail!$D:$D,1,Detail!$C:$C,1)</f>
        <v>0</v>
      </c>
      <c r="D238" s="24">
        <f>SUMIFS(Detail!X:X,Detail!$A:$A,$B238,Detail!$D:$D,1,Detail!$C:$C,2)</f>
        <v>0</v>
      </c>
      <c r="E238" s="24">
        <f>SUMIFS(Detail!X:X,Detail!$A:$A,$B238,Detail!$D:$D,1,Detail!$C:$C,3)</f>
        <v>9375</v>
      </c>
      <c r="F238" s="24">
        <f>SUMIFS(Detail!X:X,Detail!$A:$A,$B238,Detail!$D:$D,1,Detail!$C:$C,4)</f>
        <v>41250</v>
      </c>
      <c r="G238" s="33">
        <f t="shared" si="399"/>
        <v>50625</v>
      </c>
      <c r="H238" s="24">
        <f>SUMIFS(Detail!X:X,Detail!$A:$A,$B238,Detail!$D:$D,2,Detail!$C:$C,1)</f>
        <v>138750</v>
      </c>
      <c r="I238" s="24">
        <f>SUMIFS(Detail!X:X,Detail!$A:$A,$B238,Detail!$D:$D,2,Detail!$C:$C,2)</f>
        <v>307500</v>
      </c>
      <c r="J238" s="24">
        <f>SUMIFS(Detail!X:X,Detail!$A:$A,$B238,Detail!$D:$D,2,Detail!$C:$C,3)</f>
        <v>504375</v>
      </c>
      <c r="K238" s="24">
        <f>SUMIFS(Detail!X:X,Detail!$A:$A,$B238,Detail!$D:$D,2,Detail!$C:$C,4)</f>
        <v>697500</v>
      </c>
      <c r="L238" s="33">
        <f t="shared" si="400"/>
        <v>1648125</v>
      </c>
      <c r="M238" s="24">
        <f>SUMIFS(Detail!X:X,Detail!$A:$A,$B238,Detail!$D:$D,3,Detail!$C:$C,1)</f>
        <v>757500</v>
      </c>
      <c r="N238" s="24">
        <f>SUMIFS(Detail!X:X,Detail!$A:$A,$B238,Detail!$D:$D,3,Detail!$C:$C,2)</f>
        <v>783750</v>
      </c>
      <c r="O238" s="24">
        <f>SUMIFS(Detail!X:X,Detail!$A:$A,$B238,Detail!$D:$D,3,Detail!$C:$C,3)</f>
        <v>915000</v>
      </c>
      <c r="P238" s="24">
        <f>SUMIFS(Detail!X:X,Detail!$A:$A,$B238,Detail!$D:$D,3,Detail!$C:$C,4)</f>
        <v>1102500</v>
      </c>
      <c r="Q238" s="33">
        <f t="shared" si="401"/>
        <v>3558750</v>
      </c>
      <c r="R238" s="24">
        <f>SUMIFS(Detail!X:X,Detail!$A:$A,$B238,Detail!$D:$D,4,Detail!$C:$C,1)</f>
        <v>1395000</v>
      </c>
      <c r="S238" s="24">
        <f>SUMIFS(Detail!X:X,Detail!$A:$A,$B238,Detail!$D:$D,4,Detail!$C:$C,2)</f>
        <v>1515000</v>
      </c>
      <c r="T238" s="24">
        <f>SUMIFS(Detail!X:X,Detail!$A:$A,$B238,Detail!$D:$D,4,Detail!$C:$C,3)</f>
        <v>1567500</v>
      </c>
      <c r="U238" s="24">
        <f>SUMIFS(Detail!X:X,Detail!$A:$A,$B238,Detail!$D:$D,4,Detail!$C:$C,4)</f>
        <v>1830000</v>
      </c>
      <c r="V238" s="33">
        <f t="shared" si="402"/>
        <v>6307500</v>
      </c>
      <c r="W238" s="24">
        <f>SUMIFS(Detail!X:X,Detail!$A:$A,$B238,Detail!$D:$D,5,Detail!$C:$C,1)</f>
        <v>1984500</v>
      </c>
      <c r="X238" s="24">
        <f>SUMIFS(Detail!X:X,Detail!$A:$A,$B238,Detail!$D:$D,5,Detail!$C:$C,2)</f>
        <v>2511000</v>
      </c>
      <c r="Y238" s="24">
        <f>SUMIFS(Detail!X:X,Detail!$A:$A,$B238,Detail!$D:$D,5,Detail!$C:$C,3)</f>
        <v>2727000</v>
      </c>
      <c r="Z238" s="24">
        <f>SUMIFS(Detail!X:X,Detail!$A:$A,$B238,Detail!$D:$D,5,Detail!$C:$C,4)</f>
        <v>2821500</v>
      </c>
      <c r="AA238" s="33">
        <f t="shared" si="403"/>
        <v>10044000</v>
      </c>
      <c r="AB238" s="24">
        <f>SUMIFS(Detail!X:X,Detail!$A:$A,$B238,Detail!$D:$D,6,Detail!$C:$C,1)</f>
        <v>2619000</v>
      </c>
      <c r="AC238" s="24">
        <f>SUMIFS(Detail!X:X,Detail!$A:$A,$B238,Detail!$D:$D,6,Detail!$C:$C,2)</f>
        <v>1809000</v>
      </c>
      <c r="AD238" s="24">
        <f>SUMIFS(Detail!X:X,Detail!$A:$A,$B238,Detail!$D:$D,6,Detail!$C:$C,3)</f>
        <v>1242000</v>
      </c>
      <c r="AE238" s="24">
        <f>SUMIFS(Detail!X:X,Detail!$A:$A,$B238,Detail!$D:$D,6,Detail!$C:$C,4)</f>
        <v>539999.99999999988</v>
      </c>
      <c r="AF238" s="33">
        <f t="shared" si="404"/>
        <v>6210000</v>
      </c>
      <c r="AG238" s="24">
        <f>SUMIFS(Detail!X:X,Detail!$A:$A,$B238,Detail!$D:$D,7,Detail!$C:$C,1)</f>
        <v>0</v>
      </c>
      <c r="AH238" s="24">
        <f>SUMIFS(Detail!X:X,Detail!$A:$A,$B238,Detail!$D:$D,7,Detail!$C:$C,2)</f>
        <v>0</v>
      </c>
      <c r="AI238" s="24">
        <f>SUMIFS(Detail!X:X,Detail!$A:$A,$B238,Detail!$D:$D,7,Detail!$C:$C,3)</f>
        <v>0</v>
      </c>
      <c r="AJ238" s="24">
        <f>SUMIFS(Detail!X:X,Detail!$A:$A,$B238,Detail!$D:$D,7,Detail!$C:$C,4)</f>
        <v>0</v>
      </c>
      <c r="AK238" s="33">
        <f t="shared" si="405"/>
        <v>0</v>
      </c>
      <c r="AL238" s="24">
        <f>SUMIFS(Detail!X:X,Detail!$A:$A,$B238,Detail!$D:$D,8,Detail!$C:$C,1)</f>
        <v>0</v>
      </c>
      <c r="AM238" s="24">
        <f>SUMIFS(Detail!X:X,Detail!$A:$A,$B238,Detail!$D:$D,8,Detail!$C:$C,2)</f>
        <v>0</v>
      </c>
      <c r="AN238" s="24">
        <f>SUMIFS(Detail!X:X,Detail!$A:$A,$B238,Detail!$D:$D,8,Detail!$C:$C,3)</f>
        <v>0</v>
      </c>
      <c r="AO238" s="24">
        <f>SUMIFS(Detail!X:X,Detail!$A:$A,$B238,Detail!$D:$D,8,Detail!$C:$C,4)</f>
        <v>0</v>
      </c>
      <c r="AP238" s="33">
        <f t="shared" si="406"/>
        <v>0</v>
      </c>
      <c r="AQ238" s="24">
        <f>SUMIFS(Detail!X:X,Detail!$A:$A,$B238,Detail!$D:$D,9,Detail!$C:$C,1)</f>
        <v>0</v>
      </c>
      <c r="AR238" s="24">
        <f>SUMIFS(Detail!X:X,Detail!$A:$A,$B238,Detail!$D:$D,9,Detail!$C:$C,2)</f>
        <v>0</v>
      </c>
      <c r="AS238" s="24">
        <f>SUMIFS(Detail!X:X,Detail!$A:$A,$B238,Detail!$D:$D,9,Detail!$C:$C,3)</f>
        <v>0</v>
      </c>
      <c r="AT238" s="24">
        <f>SUMIFS(Detail!X:X,Detail!$A:$A,$B238,Detail!$D:$D,9,Detail!$C:$C,4)</f>
        <v>0</v>
      </c>
      <c r="AU238" s="33">
        <f t="shared" si="407"/>
        <v>0</v>
      </c>
      <c r="AV238" s="24">
        <f>SUMIFS(Detail!X:X,Detail!$A:$A,$B238,Detail!$D:$D,10,Detail!$C:$C,1)</f>
        <v>0</v>
      </c>
      <c r="AW238" s="24">
        <f>SUMIFS(Detail!X:X,Detail!$A:$A,$B238,Detail!$D:$D,10,Detail!$C:$C,2)</f>
        <v>0</v>
      </c>
      <c r="AX238" s="24">
        <f>SUMIFS(Detail!X:X,Detail!$A:$A,$B238,Detail!$D:$D,10,Detail!$C:$C,3)</f>
        <v>0</v>
      </c>
      <c r="AY238" s="24">
        <f>SUMIFS(Detail!X:X,Detail!$A:$A,$B238,Detail!$D:$D,10,Detail!$C:$C,4)</f>
        <v>0</v>
      </c>
      <c r="AZ238" s="33">
        <f t="shared" si="408"/>
        <v>0</v>
      </c>
      <c r="BA238" s="24">
        <f>SUMIFS(Detail!X:X,Detail!$A:$A,$B238,Detail!$D:$D,11,Detail!$C:$C,1)</f>
        <v>0</v>
      </c>
      <c r="BB238" s="24">
        <f>SUMIFS(Detail!X:X,Detail!$A:$A,$B238,Detail!$D:$D,11,Detail!$C:$C,2)</f>
        <v>0</v>
      </c>
      <c r="BC238" s="24">
        <f>SUMIFS(Detail!X:X,Detail!$A:$A,$B238,Detail!$D:$D,11,Detail!$C:$C,3)</f>
        <v>0</v>
      </c>
      <c r="BD238" s="24">
        <f>SUMIFS(Detail!X:X,Detail!$A:$A,$B238,Detail!$D:$D,11,Detail!$C:$C,4)</f>
        <v>0</v>
      </c>
      <c r="BE238" s="33">
        <f t="shared" si="409"/>
        <v>0</v>
      </c>
      <c r="BF238" s="24">
        <f>SUMIFS(Detail!X:X,Detail!$A:$A,$B238,Detail!$D:$D,12,Detail!$C:$C,1)</f>
        <v>0</v>
      </c>
      <c r="BG238" s="24">
        <f>SUMIFS(Detail!X:X,Detail!$A:$A,$B238,Detail!$D:$D,12,Detail!$C:$C,2)</f>
        <v>0</v>
      </c>
      <c r="BH238" s="24">
        <f>SUMIFS(Detail!X:X,Detail!$A:$A,$B238,Detail!$D:$D,12,Detail!$C:$C,3)</f>
        <v>0</v>
      </c>
      <c r="BI238" s="24">
        <f>SUMIFS(Detail!X:X,Detail!$A:$A,$B238,Detail!$D:$D,12,Detail!$C:$C,4)</f>
        <v>0</v>
      </c>
      <c r="BJ238" s="33">
        <f t="shared" si="410"/>
        <v>0</v>
      </c>
      <c r="BK238" s="24">
        <f>SUMIFS(Detail!X:X,Detail!$A:$A,$B238,Detail!$D:$D,13,Detail!$C:$C,1)</f>
        <v>0</v>
      </c>
      <c r="BL238" s="24">
        <f>SUMIFS(Detail!X:X,Detail!$A:$A,$B238,Detail!$D:$D,13,Detail!$C:$C,2)</f>
        <v>0</v>
      </c>
      <c r="BM238" s="24">
        <f>SUMIFS(Detail!X:X,Detail!$A:$A,$B238,Detail!$D:$D,13,Detail!$C:$C,3)</f>
        <v>0</v>
      </c>
      <c r="BN238" s="24">
        <f>SUMIFS(Detail!X:X,Detail!$A:$A,$B238,Detail!$D:$D,13,Detail!$C:$C,4)</f>
        <v>0</v>
      </c>
      <c r="BO238" s="33">
        <f t="shared" si="411"/>
        <v>0</v>
      </c>
      <c r="BP238" s="24">
        <f>SUMIFS(Detail!X:X,Detail!$A:$A,$B238,Detail!$D:$D,14,Detail!$C:$C,1)</f>
        <v>0</v>
      </c>
      <c r="BQ238" s="24">
        <f>SUMIFS(Detail!X:X,Detail!$A:$A,$B238,Detail!$D:$D,14,Detail!$C:$C,2)</f>
        <v>0</v>
      </c>
      <c r="BR238" s="24">
        <f>SUMIFS(Detail!X:X,Detail!$A:$A,$B238,Detail!$D:$D,14,Detail!$C:$C,3)</f>
        <v>0</v>
      </c>
      <c r="BS238" s="24">
        <f>SUMIFS(Detail!X:X,Detail!$A:$A,$B238,Detail!$D:$D,14,Detail!$C:$C,4)</f>
        <v>0</v>
      </c>
      <c r="BT238" s="33">
        <f t="shared" si="412"/>
        <v>0</v>
      </c>
      <c r="BU238" s="24">
        <f>SUMIFS(Detail!X:X,Detail!$A:$A,$B238,Detail!$D:$D,15,Detail!$C:$C,1)</f>
        <v>0</v>
      </c>
      <c r="BV238" s="24">
        <f>SUMIFS(Detail!X:X,Detail!$A:$A,$B238,Detail!$D:$D,15,Detail!$C:$C,2)</f>
        <v>0</v>
      </c>
      <c r="BW238" s="24">
        <f>SUMIFS(Detail!X:X,Detail!$A:$A,$B238,Detail!$D:$D,15,Detail!$C:$C,3)</f>
        <v>0</v>
      </c>
      <c r="BX238" s="24">
        <f>SUMIFS(Detail!X:X,Detail!$A:$A,$B238,Detail!$D:$D,15,Detail!$C:$C,4)</f>
        <v>0</v>
      </c>
      <c r="BY238" s="33">
        <f t="shared" si="413"/>
        <v>0</v>
      </c>
      <c r="BZ238" s="24">
        <f>SUMIFS(Detail!X:X,Detail!$A:$A,$B238,Detail!$D:$D,16,Detail!$C:$C,1)</f>
        <v>0</v>
      </c>
      <c r="CA238" s="24">
        <f>SUMIFS(Detail!X:X,Detail!$A:$A,$B238,Detail!$D:$D,16,Detail!$C:$C,2)</f>
        <v>0</v>
      </c>
      <c r="CB238" s="24">
        <f>SUMIFS(Detail!X:X,Detail!$A:$A,$B238,Detail!$D:$D,16,Detail!$C:$C,3)</f>
        <v>0</v>
      </c>
      <c r="CC238" s="24">
        <f>SUMIFS(Detail!X:X,Detail!$A:$A,$B238,Detail!$D:$D,16,Detail!$C:$C,4)</f>
        <v>0</v>
      </c>
      <c r="CD238" s="33">
        <f t="shared" si="414"/>
        <v>0</v>
      </c>
      <c r="CE238" s="24">
        <f>SUMIFS(Detail!X:X,Detail!$A:$A,$B238,Detail!$D:$D,17,Detail!$C:$C,1)</f>
        <v>0</v>
      </c>
      <c r="CF238" s="24">
        <f>SUMIFS(Detail!X:X,Detail!$A:$A,$B238,Detail!$D:$D,17,Detail!$C:$C,2)</f>
        <v>0</v>
      </c>
      <c r="CG238" s="24">
        <f>SUMIFS(Detail!X:X,Detail!$A:$A,$B238,Detail!$D:$D,17,Detail!$C:$C,3)</f>
        <v>0</v>
      </c>
      <c r="CH238" s="24">
        <f>SUMIFS(Detail!X:X,Detail!$A:$A,$B238,Detail!$D:$D,17,Detail!$C:$C,4)</f>
        <v>0</v>
      </c>
      <c r="CI238" s="33">
        <f t="shared" si="415"/>
        <v>0</v>
      </c>
      <c r="CJ238" s="24">
        <f>SUMIFS(Detail!X:X,Detail!$A:$A,$B238,Detail!$D:$D,18,Detail!$C:$C,1)</f>
        <v>0</v>
      </c>
      <c r="CK238" s="24">
        <f>SUMIFS(Detail!X:X,Detail!$A:$A,$B238,Detail!$D:$D,18,Detail!$C:$C,2)</f>
        <v>0</v>
      </c>
      <c r="CL238" s="24">
        <f>SUMIFS(Detail!X:X,Detail!$A:$A,$B238,Detail!$D:$D,18,Detail!$C:$C,3)</f>
        <v>0</v>
      </c>
      <c r="CM238" s="24">
        <f>SUMIFS(Detail!X:X,Detail!$A:$A,$B238,Detail!$D:$D,18,Detail!$C:$C,4)</f>
        <v>0</v>
      </c>
      <c r="CN238" s="33">
        <f t="shared" si="416"/>
        <v>0</v>
      </c>
      <c r="CO238" s="24">
        <f>SUMIFS(Detail!X:X,Detail!$A:$A,$B238,Detail!$D:$D,19,Detail!$C:$C,1)</f>
        <v>0</v>
      </c>
      <c r="CP238" s="24">
        <f>SUMIFS(Detail!X:X,Detail!$A:$A,$B238,Detail!$D:$D,19,Detail!$C:$C,2)</f>
        <v>0</v>
      </c>
      <c r="CQ238" s="24">
        <f>SUMIFS(Detail!X:X,Detail!$A:$A,$B238,Detail!$D:$D,19,Detail!$C:$C,3)</f>
        <v>0</v>
      </c>
      <c r="CR238" s="24">
        <f>SUMIFS(Detail!X:X,Detail!$A:$A,$B238,Detail!$D:$D,19,Detail!$C:$C,4)</f>
        <v>0</v>
      </c>
      <c r="CS238" s="33">
        <f t="shared" si="417"/>
        <v>0</v>
      </c>
      <c r="CT238" s="24">
        <f>SUMIFS(Detail!X:X,Detail!$A:$A,$B238,Detail!$D:$D,20,Detail!$C:$C,1)</f>
        <v>0</v>
      </c>
      <c r="CU238" s="24">
        <f>SUMIFS(Detail!X:X,Detail!$A:$A,$B238,Detail!$D:$D,20,Detail!$C:$C,2)</f>
        <v>0</v>
      </c>
      <c r="CV238" s="24">
        <f>SUMIFS(Detail!X:X,Detail!$A:$A,$B238,Detail!$D:$D,20,Detail!$C:$C,3)</f>
        <v>0</v>
      </c>
      <c r="CW238" s="24">
        <f>SUMIFS(Detail!X:X,Detail!$A:$A,$B238,Detail!$D:$D,20,Detail!$C:$C,4)</f>
        <v>0</v>
      </c>
      <c r="CX238" s="33">
        <f t="shared" si="418"/>
        <v>0</v>
      </c>
      <c r="CY238" s="24">
        <f>SUMIFS(Detail!X:X,Detail!$A:$A,$B238,Detail!$D:$D,21,Detail!$C:$C,1)</f>
        <v>0</v>
      </c>
      <c r="CZ238" s="24">
        <f>SUMIFS(Detail!X:X,Detail!$A:$A,$B238,Detail!$D:$D,21,Detail!$C:$C,2)</f>
        <v>0</v>
      </c>
      <c r="DA238" s="24">
        <f>SUMIFS(Detail!X:X,Detail!$A:$A,$B238,Detail!$D:$D,21,Detail!$C:$C,3)</f>
        <v>0</v>
      </c>
      <c r="DB238" s="24">
        <f>SUMIFS(Detail!X:X,Detail!$A:$A,$B238,Detail!$D:$D,21,Detail!$C:$C,4)</f>
        <v>0</v>
      </c>
      <c r="DC238" s="33">
        <f t="shared" si="419"/>
        <v>0</v>
      </c>
      <c r="DD238" s="86">
        <f>SUMIFS(Detail!X:X,Detail!$A:$A,$B238,Detail!$B:$B,"&gt;60")</f>
        <v>6210000</v>
      </c>
    </row>
    <row r="239" spans="1:108" x14ac:dyDescent="0.25">
      <c r="A239" t="s">
        <v>5481</v>
      </c>
      <c r="B239" s="32" t="s">
        <v>5127</v>
      </c>
      <c r="C239" s="24">
        <f>SUMIFS(Detail!X:X,Detail!$A:$A,$B239,Detail!$D:$D,1,Detail!$C:$C,1)</f>
        <v>0</v>
      </c>
      <c r="D239" s="24">
        <f>SUMIFS(Detail!X:X,Detail!$A:$A,$B239,Detail!$D:$D,1,Detail!$C:$C,2)</f>
        <v>0</v>
      </c>
      <c r="E239" s="24">
        <f>SUMIFS(Detail!X:X,Detail!$A:$A,$B239,Detail!$D:$D,1,Detail!$C:$C,3)</f>
        <v>0</v>
      </c>
      <c r="F239" s="24">
        <f>SUMIFS(Detail!X:X,Detail!$A:$A,$B239,Detail!$D:$D,1,Detail!$C:$C,4)</f>
        <v>15000</v>
      </c>
      <c r="G239" s="33">
        <f t="shared" si="399"/>
        <v>15000</v>
      </c>
      <c r="H239" s="24">
        <f>SUMIFS(Detail!X:X,Detail!$A:$A,$B239,Detail!$D:$D,2,Detail!$C:$C,1)</f>
        <v>75000</v>
      </c>
      <c r="I239" s="24">
        <f>SUMIFS(Detail!X:X,Detail!$A:$A,$B239,Detail!$D:$D,2,Detail!$C:$C,2)</f>
        <v>202500</v>
      </c>
      <c r="J239" s="24">
        <f>SUMIFS(Detail!X:X,Detail!$A:$A,$B239,Detail!$D:$D,2,Detail!$C:$C,3)</f>
        <v>382500</v>
      </c>
      <c r="K239" s="24">
        <f>SUMIFS(Detail!X:X,Detail!$A:$A,$B239,Detail!$D:$D,2,Detail!$C:$C,4)</f>
        <v>555000</v>
      </c>
      <c r="L239" s="33">
        <f t="shared" si="400"/>
        <v>1215000</v>
      </c>
      <c r="M239" s="24">
        <f>SUMIFS(Detail!X:X,Detail!$A:$A,$B239,Detail!$D:$D,3,Detail!$C:$C,1)</f>
        <v>614999.99999999988</v>
      </c>
      <c r="N239" s="24">
        <f>SUMIFS(Detail!X:X,Detail!$A:$A,$B239,Detail!$D:$D,3,Detail!$C:$C,2)</f>
        <v>607500</v>
      </c>
      <c r="O239" s="24">
        <f>SUMIFS(Detail!X:X,Detail!$A:$A,$B239,Detail!$D:$D,3,Detail!$C:$C,3)</f>
        <v>682500</v>
      </c>
      <c r="P239" s="24">
        <f>SUMIFS(Detail!X:X,Detail!$A:$A,$B239,Detail!$D:$D,3,Detail!$C:$C,4)</f>
        <v>855000</v>
      </c>
      <c r="Q239" s="33">
        <f t="shared" si="401"/>
        <v>2760000</v>
      </c>
      <c r="R239" s="24">
        <f>SUMIFS(Detail!X:X,Detail!$A:$A,$B239,Detail!$D:$D,4,Detail!$C:$C,1)</f>
        <v>1110000</v>
      </c>
      <c r="S239" s="24">
        <f>SUMIFS(Detail!X:X,Detail!$A:$A,$B239,Detail!$D:$D,4,Detail!$C:$C,2)</f>
        <v>1229999.9999999998</v>
      </c>
      <c r="T239" s="24">
        <f>SUMIFS(Detail!X:X,Detail!$A:$A,$B239,Detail!$D:$D,4,Detail!$C:$C,3)</f>
        <v>1215000</v>
      </c>
      <c r="U239" s="24">
        <f>SUMIFS(Detail!X:X,Detail!$A:$A,$B239,Detail!$D:$D,4,Detail!$C:$C,4)</f>
        <v>1365000</v>
      </c>
      <c r="V239" s="33">
        <f t="shared" si="402"/>
        <v>4920000</v>
      </c>
      <c r="W239" s="24">
        <f>SUMIFS(Detail!X:X,Detail!$A:$A,$B239,Detail!$D:$D,5,Detail!$C:$C,1)</f>
        <v>1539000</v>
      </c>
      <c r="X239" s="24">
        <f>SUMIFS(Detail!X:X,Detail!$A:$A,$B239,Detail!$D:$D,5,Detail!$C:$C,2)</f>
        <v>1998000</v>
      </c>
      <c r="Y239" s="24">
        <f>SUMIFS(Detail!X:X,Detail!$A:$A,$B239,Detail!$D:$D,5,Detail!$C:$C,3)</f>
        <v>2213999.9999999995</v>
      </c>
      <c r="Z239" s="24">
        <f>SUMIFS(Detail!X:X,Detail!$A:$A,$B239,Detail!$D:$D,5,Detail!$C:$C,4)</f>
        <v>2187000</v>
      </c>
      <c r="AA239" s="33">
        <f t="shared" si="403"/>
        <v>7938000</v>
      </c>
      <c r="AB239" s="24">
        <f>SUMIFS(Detail!X:X,Detail!$A:$A,$B239,Detail!$D:$D,6,Detail!$C:$C,1)</f>
        <v>1863000</v>
      </c>
      <c r="AC239" s="24">
        <f>SUMIFS(Detail!X:X,Detail!$A:$A,$B239,Detail!$D:$D,6,Detail!$C:$C,2)</f>
        <v>1188000</v>
      </c>
      <c r="AD239" s="24">
        <f>SUMIFS(Detail!X:X,Detail!$A:$A,$B239,Detail!$D:$D,6,Detail!$C:$C,3)</f>
        <v>756000</v>
      </c>
      <c r="AE239" s="24">
        <f>SUMIFS(Detail!X:X,Detail!$A:$A,$B239,Detail!$D:$D,6,Detail!$C:$C,4)</f>
        <v>324000</v>
      </c>
      <c r="AF239" s="33">
        <f t="shared" si="404"/>
        <v>4131000</v>
      </c>
      <c r="AG239" s="24">
        <f>SUMIFS(Detail!X:X,Detail!$A:$A,$B239,Detail!$D:$D,7,Detail!$C:$C,1)</f>
        <v>0</v>
      </c>
      <c r="AH239" s="24">
        <f>SUMIFS(Detail!X:X,Detail!$A:$A,$B239,Detail!$D:$D,7,Detail!$C:$C,2)</f>
        <v>0</v>
      </c>
      <c r="AI239" s="24">
        <f>SUMIFS(Detail!X:X,Detail!$A:$A,$B239,Detail!$D:$D,7,Detail!$C:$C,3)</f>
        <v>0</v>
      </c>
      <c r="AJ239" s="24">
        <f>SUMIFS(Detail!X:X,Detail!$A:$A,$B239,Detail!$D:$D,7,Detail!$C:$C,4)</f>
        <v>0</v>
      </c>
      <c r="AK239" s="33">
        <f t="shared" si="405"/>
        <v>0</v>
      </c>
      <c r="AL239" s="24">
        <f>SUMIFS(Detail!X:X,Detail!$A:$A,$B239,Detail!$D:$D,8,Detail!$C:$C,1)</f>
        <v>0</v>
      </c>
      <c r="AM239" s="24">
        <f>SUMIFS(Detail!X:X,Detail!$A:$A,$B239,Detail!$D:$D,8,Detail!$C:$C,2)</f>
        <v>0</v>
      </c>
      <c r="AN239" s="24">
        <f>SUMIFS(Detail!X:X,Detail!$A:$A,$B239,Detail!$D:$D,8,Detail!$C:$C,3)</f>
        <v>0</v>
      </c>
      <c r="AO239" s="24">
        <f>SUMIFS(Detail!X:X,Detail!$A:$A,$B239,Detail!$D:$D,8,Detail!$C:$C,4)</f>
        <v>0</v>
      </c>
      <c r="AP239" s="33">
        <f t="shared" si="406"/>
        <v>0</v>
      </c>
      <c r="AQ239" s="24">
        <f>SUMIFS(Detail!X:X,Detail!$A:$A,$B239,Detail!$D:$D,9,Detail!$C:$C,1)</f>
        <v>0</v>
      </c>
      <c r="AR239" s="24">
        <f>SUMIFS(Detail!X:X,Detail!$A:$A,$B239,Detail!$D:$D,9,Detail!$C:$C,2)</f>
        <v>0</v>
      </c>
      <c r="AS239" s="24">
        <f>SUMIFS(Detail!X:X,Detail!$A:$A,$B239,Detail!$D:$D,9,Detail!$C:$C,3)</f>
        <v>0</v>
      </c>
      <c r="AT239" s="24">
        <f>SUMIFS(Detail!X:X,Detail!$A:$A,$B239,Detail!$D:$D,9,Detail!$C:$C,4)</f>
        <v>0</v>
      </c>
      <c r="AU239" s="33">
        <f t="shared" si="407"/>
        <v>0</v>
      </c>
      <c r="AV239" s="24">
        <f>SUMIFS(Detail!X:X,Detail!$A:$A,$B239,Detail!$D:$D,10,Detail!$C:$C,1)</f>
        <v>0</v>
      </c>
      <c r="AW239" s="24">
        <f>SUMIFS(Detail!X:X,Detail!$A:$A,$B239,Detail!$D:$D,10,Detail!$C:$C,2)</f>
        <v>0</v>
      </c>
      <c r="AX239" s="24">
        <f>SUMIFS(Detail!X:X,Detail!$A:$A,$B239,Detail!$D:$D,10,Detail!$C:$C,3)</f>
        <v>0</v>
      </c>
      <c r="AY239" s="24">
        <f>SUMIFS(Detail!X:X,Detail!$A:$A,$B239,Detail!$D:$D,10,Detail!$C:$C,4)</f>
        <v>0</v>
      </c>
      <c r="AZ239" s="33">
        <f t="shared" si="408"/>
        <v>0</v>
      </c>
      <c r="BA239" s="24">
        <f>SUMIFS(Detail!X:X,Detail!$A:$A,$B239,Detail!$D:$D,11,Detail!$C:$C,1)</f>
        <v>0</v>
      </c>
      <c r="BB239" s="24">
        <f>SUMIFS(Detail!X:X,Detail!$A:$A,$B239,Detail!$D:$D,11,Detail!$C:$C,2)</f>
        <v>0</v>
      </c>
      <c r="BC239" s="24">
        <f>SUMIFS(Detail!X:X,Detail!$A:$A,$B239,Detail!$D:$D,11,Detail!$C:$C,3)</f>
        <v>0</v>
      </c>
      <c r="BD239" s="24">
        <f>SUMIFS(Detail!X:X,Detail!$A:$A,$B239,Detail!$D:$D,11,Detail!$C:$C,4)</f>
        <v>0</v>
      </c>
      <c r="BE239" s="33">
        <f t="shared" si="409"/>
        <v>0</v>
      </c>
      <c r="BF239" s="24">
        <f>SUMIFS(Detail!X:X,Detail!$A:$A,$B239,Detail!$D:$D,12,Detail!$C:$C,1)</f>
        <v>0</v>
      </c>
      <c r="BG239" s="24">
        <f>SUMIFS(Detail!X:X,Detail!$A:$A,$B239,Detail!$D:$D,12,Detail!$C:$C,2)</f>
        <v>0</v>
      </c>
      <c r="BH239" s="24">
        <f>SUMIFS(Detail!X:X,Detail!$A:$A,$B239,Detail!$D:$D,12,Detail!$C:$C,3)</f>
        <v>0</v>
      </c>
      <c r="BI239" s="24">
        <f>SUMIFS(Detail!X:X,Detail!$A:$A,$B239,Detail!$D:$D,12,Detail!$C:$C,4)</f>
        <v>0</v>
      </c>
      <c r="BJ239" s="33">
        <f t="shared" si="410"/>
        <v>0</v>
      </c>
      <c r="BK239" s="24">
        <f>SUMIFS(Detail!X:X,Detail!$A:$A,$B239,Detail!$D:$D,13,Detail!$C:$C,1)</f>
        <v>0</v>
      </c>
      <c r="BL239" s="24">
        <f>SUMIFS(Detail!X:X,Detail!$A:$A,$B239,Detail!$D:$D,13,Detail!$C:$C,2)</f>
        <v>0</v>
      </c>
      <c r="BM239" s="24">
        <f>SUMIFS(Detail!X:X,Detail!$A:$A,$B239,Detail!$D:$D,13,Detail!$C:$C,3)</f>
        <v>0</v>
      </c>
      <c r="BN239" s="24">
        <f>SUMIFS(Detail!X:X,Detail!$A:$A,$B239,Detail!$D:$D,13,Detail!$C:$C,4)</f>
        <v>0</v>
      </c>
      <c r="BO239" s="33">
        <f t="shared" si="411"/>
        <v>0</v>
      </c>
      <c r="BP239" s="24">
        <f>SUMIFS(Detail!X:X,Detail!$A:$A,$B239,Detail!$D:$D,14,Detail!$C:$C,1)</f>
        <v>0</v>
      </c>
      <c r="BQ239" s="24">
        <f>SUMIFS(Detail!X:X,Detail!$A:$A,$B239,Detail!$D:$D,14,Detail!$C:$C,2)</f>
        <v>0</v>
      </c>
      <c r="BR239" s="24">
        <f>SUMIFS(Detail!X:X,Detail!$A:$A,$B239,Detail!$D:$D,14,Detail!$C:$C,3)</f>
        <v>0</v>
      </c>
      <c r="BS239" s="24">
        <f>SUMIFS(Detail!X:X,Detail!$A:$A,$B239,Detail!$D:$D,14,Detail!$C:$C,4)</f>
        <v>0</v>
      </c>
      <c r="BT239" s="33">
        <f t="shared" si="412"/>
        <v>0</v>
      </c>
      <c r="BU239" s="24">
        <f>SUMIFS(Detail!X:X,Detail!$A:$A,$B239,Detail!$D:$D,15,Detail!$C:$C,1)</f>
        <v>0</v>
      </c>
      <c r="BV239" s="24">
        <f>SUMIFS(Detail!X:X,Detail!$A:$A,$B239,Detail!$D:$D,15,Detail!$C:$C,2)</f>
        <v>0</v>
      </c>
      <c r="BW239" s="24">
        <f>SUMIFS(Detail!X:X,Detail!$A:$A,$B239,Detail!$D:$D,15,Detail!$C:$C,3)</f>
        <v>0</v>
      </c>
      <c r="BX239" s="24">
        <f>SUMIFS(Detail!X:X,Detail!$A:$A,$B239,Detail!$D:$D,15,Detail!$C:$C,4)</f>
        <v>0</v>
      </c>
      <c r="BY239" s="33">
        <f t="shared" si="413"/>
        <v>0</v>
      </c>
      <c r="BZ239" s="24">
        <f>SUMIFS(Detail!X:X,Detail!$A:$A,$B239,Detail!$D:$D,16,Detail!$C:$C,1)</f>
        <v>0</v>
      </c>
      <c r="CA239" s="24">
        <f>SUMIFS(Detail!X:X,Detail!$A:$A,$B239,Detail!$D:$D,16,Detail!$C:$C,2)</f>
        <v>0</v>
      </c>
      <c r="CB239" s="24">
        <f>SUMIFS(Detail!X:X,Detail!$A:$A,$B239,Detail!$D:$D,16,Detail!$C:$C,3)</f>
        <v>0</v>
      </c>
      <c r="CC239" s="24">
        <f>SUMIFS(Detail!X:X,Detail!$A:$A,$B239,Detail!$D:$D,16,Detail!$C:$C,4)</f>
        <v>0</v>
      </c>
      <c r="CD239" s="33">
        <f t="shared" si="414"/>
        <v>0</v>
      </c>
      <c r="CE239" s="24">
        <f>SUMIFS(Detail!X:X,Detail!$A:$A,$B239,Detail!$D:$D,17,Detail!$C:$C,1)</f>
        <v>0</v>
      </c>
      <c r="CF239" s="24">
        <f>SUMIFS(Detail!X:X,Detail!$A:$A,$B239,Detail!$D:$D,17,Detail!$C:$C,2)</f>
        <v>0</v>
      </c>
      <c r="CG239" s="24">
        <f>SUMIFS(Detail!X:X,Detail!$A:$A,$B239,Detail!$D:$D,17,Detail!$C:$C,3)</f>
        <v>0</v>
      </c>
      <c r="CH239" s="24">
        <f>SUMIFS(Detail!X:X,Detail!$A:$A,$B239,Detail!$D:$D,17,Detail!$C:$C,4)</f>
        <v>0</v>
      </c>
      <c r="CI239" s="33">
        <f t="shared" si="415"/>
        <v>0</v>
      </c>
      <c r="CJ239" s="24">
        <f>SUMIFS(Detail!X:X,Detail!$A:$A,$B239,Detail!$D:$D,18,Detail!$C:$C,1)</f>
        <v>0</v>
      </c>
      <c r="CK239" s="24">
        <f>SUMIFS(Detail!X:X,Detail!$A:$A,$B239,Detail!$D:$D,18,Detail!$C:$C,2)</f>
        <v>0</v>
      </c>
      <c r="CL239" s="24">
        <f>SUMIFS(Detail!X:X,Detail!$A:$A,$B239,Detail!$D:$D,18,Detail!$C:$C,3)</f>
        <v>0</v>
      </c>
      <c r="CM239" s="24">
        <f>SUMIFS(Detail!X:X,Detail!$A:$A,$B239,Detail!$D:$D,18,Detail!$C:$C,4)</f>
        <v>0</v>
      </c>
      <c r="CN239" s="33">
        <f t="shared" si="416"/>
        <v>0</v>
      </c>
      <c r="CO239" s="24">
        <f>SUMIFS(Detail!X:X,Detail!$A:$A,$B239,Detail!$D:$D,19,Detail!$C:$C,1)</f>
        <v>0</v>
      </c>
      <c r="CP239" s="24">
        <f>SUMIFS(Detail!X:X,Detail!$A:$A,$B239,Detail!$D:$D,19,Detail!$C:$C,2)</f>
        <v>0</v>
      </c>
      <c r="CQ239" s="24">
        <f>SUMIFS(Detail!X:X,Detail!$A:$A,$B239,Detail!$D:$D,19,Detail!$C:$C,3)</f>
        <v>0</v>
      </c>
      <c r="CR239" s="24">
        <f>SUMIFS(Detail!X:X,Detail!$A:$A,$B239,Detail!$D:$D,19,Detail!$C:$C,4)</f>
        <v>0</v>
      </c>
      <c r="CS239" s="33">
        <f t="shared" si="417"/>
        <v>0</v>
      </c>
      <c r="CT239" s="24">
        <f>SUMIFS(Detail!X:X,Detail!$A:$A,$B239,Detail!$D:$D,20,Detail!$C:$C,1)</f>
        <v>0</v>
      </c>
      <c r="CU239" s="24">
        <f>SUMIFS(Detail!X:X,Detail!$A:$A,$B239,Detail!$D:$D,20,Detail!$C:$C,2)</f>
        <v>0</v>
      </c>
      <c r="CV239" s="24">
        <f>SUMIFS(Detail!X:X,Detail!$A:$A,$B239,Detail!$D:$D,20,Detail!$C:$C,3)</f>
        <v>0</v>
      </c>
      <c r="CW239" s="24">
        <f>SUMIFS(Detail!X:X,Detail!$A:$A,$B239,Detail!$D:$D,20,Detail!$C:$C,4)</f>
        <v>0</v>
      </c>
      <c r="CX239" s="33">
        <f t="shared" si="418"/>
        <v>0</v>
      </c>
      <c r="CY239" s="24">
        <f>SUMIFS(Detail!X:X,Detail!$A:$A,$B239,Detail!$D:$D,21,Detail!$C:$C,1)</f>
        <v>0</v>
      </c>
      <c r="CZ239" s="24">
        <f>SUMIFS(Detail!X:X,Detail!$A:$A,$B239,Detail!$D:$D,21,Detail!$C:$C,2)</f>
        <v>0</v>
      </c>
      <c r="DA239" s="24">
        <f>SUMIFS(Detail!X:X,Detail!$A:$A,$B239,Detail!$D:$D,21,Detail!$C:$C,3)</f>
        <v>0</v>
      </c>
      <c r="DB239" s="24">
        <f>SUMIFS(Detail!X:X,Detail!$A:$A,$B239,Detail!$D:$D,21,Detail!$C:$C,4)</f>
        <v>0</v>
      </c>
      <c r="DC239" s="33">
        <f t="shared" si="419"/>
        <v>0</v>
      </c>
      <c r="DD239" s="86">
        <f>SUMIFS(Detail!X:X,Detail!$A:$A,$B239,Detail!$B:$B,"&gt;60")</f>
        <v>4131000</v>
      </c>
    </row>
    <row r="240" spans="1:108" x14ac:dyDescent="0.25">
      <c r="A240" t="s">
        <v>5482</v>
      </c>
      <c r="B240" s="32" t="s">
        <v>5128</v>
      </c>
      <c r="C240" s="24">
        <f>SUMIFS(Detail!X:X,Detail!$A:$A,$B240,Detail!$D:$D,1,Detail!$C:$C,1)</f>
        <v>0</v>
      </c>
      <c r="D240" s="24">
        <f>SUMIFS(Detail!X:X,Detail!$A:$A,$B240,Detail!$D:$D,1,Detail!$C:$C,2)</f>
        <v>0</v>
      </c>
      <c r="E240" s="24">
        <f>SUMIFS(Detail!X:X,Detail!$A:$A,$B240,Detail!$D:$D,1,Detail!$C:$C,3)</f>
        <v>0</v>
      </c>
      <c r="F240" s="24">
        <f>SUMIFS(Detail!X:X,Detail!$A:$A,$B240,Detail!$D:$D,1,Detail!$C:$C,4)</f>
        <v>0</v>
      </c>
      <c r="G240" s="33">
        <f t="shared" si="399"/>
        <v>0</v>
      </c>
      <c r="H240" s="24">
        <f>SUMIFS(Detail!X:X,Detail!$A:$A,$B240,Detail!$D:$D,2,Detail!$C:$C,1)</f>
        <v>12500</v>
      </c>
      <c r="I240" s="24">
        <f>SUMIFS(Detail!X:X,Detail!$A:$A,$B240,Detail!$D:$D,2,Detail!$C:$C,2)</f>
        <v>75000</v>
      </c>
      <c r="J240" s="24">
        <f>SUMIFS(Detail!X:X,Detail!$A:$A,$B240,Detail!$D:$D,2,Detail!$C:$C,3)</f>
        <v>325000</v>
      </c>
      <c r="K240" s="24">
        <f>SUMIFS(Detail!X:X,Detail!$A:$A,$B240,Detail!$D:$D,2,Detail!$C:$C,4)</f>
        <v>765000</v>
      </c>
      <c r="L240" s="33">
        <f t="shared" si="400"/>
        <v>1177500</v>
      </c>
      <c r="M240" s="24">
        <f>SUMIFS(Detail!X:X,Detail!$A:$A,$B240,Detail!$D:$D,3,Detail!$C:$C,1)</f>
        <v>1280500</v>
      </c>
      <c r="N240" s="24">
        <f>SUMIFS(Detail!X:X,Detail!$A:$A,$B240,Detail!$D:$D,3,Detail!$C:$C,2)</f>
        <v>1851600</v>
      </c>
      <c r="O240" s="24">
        <f>SUMIFS(Detail!X:X,Detail!$A:$A,$B240,Detail!$D:$D,3,Detail!$C:$C,3)</f>
        <v>2361920</v>
      </c>
      <c r="P240" s="24">
        <f>SUMIFS(Detail!X:X,Detail!$A:$A,$B240,Detail!$D:$D,3,Detail!$C:$C,4)</f>
        <v>2834303.9999999995</v>
      </c>
      <c r="Q240" s="33">
        <f t="shared" si="401"/>
        <v>8328324</v>
      </c>
      <c r="R240" s="24">
        <f>SUMIFS(Detail!X:X,Detail!$A:$A,$B240,Detail!$D:$D,4,Detail!$C:$C,1)</f>
        <v>3401164.7999999998</v>
      </c>
      <c r="S240" s="24">
        <f>SUMIFS(Detail!X:X,Detail!$A:$A,$B240,Detail!$D:$D,4,Detail!$C:$C,2)</f>
        <v>4081397.7600000002</v>
      </c>
      <c r="T240" s="24">
        <f>SUMIFS(Detail!X:X,Detail!$A:$A,$B240,Detail!$D:$D,4,Detail!$C:$C,3)</f>
        <v>4897677.3119999999</v>
      </c>
      <c r="U240" s="24">
        <f>SUMIFS(Detail!X:X,Detail!$A:$A,$B240,Detail!$D:$D,4,Detail!$C:$C,4)</f>
        <v>5877212.7743999995</v>
      </c>
      <c r="V240" s="33">
        <f t="shared" si="402"/>
        <v>18257452.646400001</v>
      </c>
      <c r="W240" s="24">
        <f>SUMIFS(Detail!X:X,Detail!$A:$A,$B240,Detail!$D:$D,5,Detail!$C:$C,1)</f>
        <v>6347389.7963520009</v>
      </c>
      <c r="X240" s="24">
        <f>SUMIFS(Detail!X:X,Detail!$A:$A,$B240,Detail!$D:$D,5,Detail!$C:$C,2)</f>
        <v>7616867.7556224018</v>
      </c>
      <c r="Y240" s="24">
        <f>SUMIFS(Detail!X:X,Detail!$A:$A,$B240,Detail!$D:$D,5,Detail!$C:$C,3)</f>
        <v>9140241.3067468815</v>
      </c>
      <c r="Z240" s="24">
        <f>SUMIFS(Detail!X:X,Detail!$A:$A,$B240,Detail!$D:$D,5,Detail!$C:$C,4)</f>
        <v>10968289.568096254</v>
      </c>
      <c r="AA240" s="33">
        <f t="shared" si="403"/>
        <v>34072788.426817536</v>
      </c>
      <c r="AB240" s="24">
        <f>SUMIFS(Detail!X:X,Detail!$A:$A,$B240,Detail!$D:$D,6,Detail!$C:$C,1)</f>
        <v>10850894.245527551</v>
      </c>
      <c r="AC240" s="24">
        <f>SUMIFS(Detail!X:X,Detail!$A:$A,$B240,Detail!$D:$D,6,Detail!$C:$C,2)</f>
        <v>8398966.6222571507</v>
      </c>
      <c r="AD240" s="24">
        <f>SUMIFS(Detail!X:X,Detail!$A:$A,$B240,Detail!$D:$D,6,Detail!$C:$C,3)</f>
        <v>5456653.4743326716</v>
      </c>
      <c r="AE240" s="24">
        <f>SUMIFS(Detail!X:X,Detail!$A:$A,$B240,Detail!$D:$D,6,Detail!$C:$C,4)</f>
        <v>1925877.6968232959</v>
      </c>
      <c r="AF240" s="33">
        <f t="shared" si="404"/>
        <v>26632392.038940668</v>
      </c>
      <c r="AG240" s="24">
        <f>SUMIFS(Detail!X:X,Detail!$A:$A,$B240,Detail!$D:$D,7,Detail!$C:$C,1)</f>
        <v>0</v>
      </c>
      <c r="AH240" s="24">
        <f>SUMIFS(Detail!X:X,Detail!$A:$A,$B240,Detail!$D:$D,7,Detail!$C:$C,2)</f>
        <v>0</v>
      </c>
      <c r="AI240" s="24">
        <f>SUMIFS(Detail!X:X,Detail!$A:$A,$B240,Detail!$D:$D,7,Detail!$C:$C,3)</f>
        <v>0</v>
      </c>
      <c r="AJ240" s="24">
        <f>SUMIFS(Detail!X:X,Detail!$A:$A,$B240,Detail!$D:$D,7,Detail!$C:$C,4)</f>
        <v>0</v>
      </c>
      <c r="AK240" s="33">
        <f t="shared" si="405"/>
        <v>0</v>
      </c>
      <c r="AL240" s="24">
        <f>SUMIFS(Detail!X:X,Detail!$A:$A,$B240,Detail!$D:$D,8,Detail!$C:$C,1)</f>
        <v>0</v>
      </c>
      <c r="AM240" s="24">
        <f>SUMIFS(Detail!X:X,Detail!$A:$A,$B240,Detail!$D:$D,8,Detail!$C:$C,2)</f>
        <v>0</v>
      </c>
      <c r="AN240" s="24">
        <f>SUMIFS(Detail!X:X,Detail!$A:$A,$B240,Detail!$D:$D,8,Detail!$C:$C,3)</f>
        <v>0</v>
      </c>
      <c r="AO240" s="24">
        <f>SUMIFS(Detail!X:X,Detail!$A:$A,$B240,Detail!$D:$D,8,Detail!$C:$C,4)</f>
        <v>0</v>
      </c>
      <c r="AP240" s="33">
        <f t="shared" si="406"/>
        <v>0</v>
      </c>
      <c r="AQ240" s="24">
        <f>SUMIFS(Detail!X:X,Detail!$A:$A,$B240,Detail!$D:$D,9,Detail!$C:$C,1)</f>
        <v>0</v>
      </c>
      <c r="AR240" s="24">
        <f>SUMIFS(Detail!X:X,Detail!$A:$A,$B240,Detail!$D:$D,9,Detail!$C:$C,2)</f>
        <v>0</v>
      </c>
      <c r="AS240" s="24">
        <f>SUMIFS(Detail!X:X,Detail!$A:$A,$B240,Detail!$D:$D,9,Detail!$C:$C,3)</f>
        <v>0</v>
      </c>
      <c r="AT240" s="24">
        <f>SUMIFS(Detail!X:X,Detail!$A:$A,$B240,Detail!$D:$D,9,Detail!$C:$C,4)</f>
        <v>0</v>
      </c>
      <c r="AU240" s="33">
        <f t="shared" si="407"/>
        <v>0</v>
      </c>
      <c r="AV240" s="24">
        <f>SUMIFS(Detail!X:X,Detail!$A:$A,$B240,Detail!$D:$D,10,Detail!$C:$C,1)</f>
        <v>0</v>
      </c>
      <c r="AW240" s="24">
        <f>SUMIFS(Detail!X:X,Detail!$A:$A,$B240,Detail!$D:$D,10,Detail!$C:$C,2)</f>
        <v>0</v>
      </c>
      <c r="AX240" s="24">
        <f>SUMIFS(Detail!X:X,Detail!$A:$A,$B240,Detail!$D:$D,10,Detail!$C:$C,3)</f>
        <v>0</v>
      </c>
      <c r="AY240" s="24">
        <f>SUMIFS(Detail!X:X,Detail!$A:$A,$B240,Detail!$D:$D,10,Detail!$C:$C,4)</f>
        <v>0</v>
      </c>
      <c r="AZ240" s="33">
        <f t="shared" si="408"/>
        <v>0</v>
      </c>
      <c r="BA240" s="24">
        <f>SUMIFS(Detail!X:X,Detail!$A:$A,$B240,Detail!$D:$D,11,Detail!$C:$C,1)</f>
        <v>0</v>
      </c>
      <c r="BB240" s="24">
        <f>SUMIFS(Detail!X:X,Detail!$A:$A,$B240,Detail!$D:$D,11,Detail!$C:$C,2)</f>
        <v>0</v>
      </c>
      <c r="BC240" s="24">
        <f>SUMIFS(Detail!X:X,Detail!$A:$A,$B240,Detail!$D:$D,11,Detail!$C:$C,3)</f>
        <v>0</v>
      </c>
      <c r="BD240" s="24">
        <f>SUMIFS(Detail!X:X,Detail!$A:$A,$B240,Detail!$D:$D,11,Detail!$C:$C,4)</f>
        <v>0</v>
      </c>
      <c r="BE240" s="33">
        <f t="shared" si="409"/>
        <v>0</v>
      </c>
      <c r="BF240" s="24">
        <f>SUMIFS(Detail!X:X,Detail!$A:$A,$B240,Detail!$D:$D,12,Detail!$C:$C,1)</f>
        <v>0</v>
      </c>
      <c r="BG240" s="24">
        <f>SUMIFS(Detail!X:X,Detail!$A:$A,$B240,Detail!$D:$D,12,Detail!$C:$C,2)</f>
        <v>0</v>
      </c>
      <c r="BH240" s="24">
        <f>SUMIFS(Detail!X:X,Detail!$A:$A,$B240,Detail!$D:$D,12,Detail!$C:$C,3)</f>
        <v>0</v>
      </c>
      <c r="BI240" s="24">
        <f>SUMIFS(Detail!X:X,Detail!$A:$A,$B240,Detail!$D:$D,12,Detail!$C:$C,4)</f>
        <v>0</v>
      </c>
      <c r="BJ240" s="33">
        <f t="shared" si="410"/>
        <v>0</v>
      </c>
      <c r="BK240" s="24">
        <f>SUMIFS(Detail!X:X,Detail!$A:$A,$B240,Detail!$D:$D,13,Detail!$C:$C,1)</f>
        <v>0</v>
      </c>
      <c r="BL240" s="24">
        <f>SUMIFS(Detail!X:X,Detail!$A:$A,$B240,Detail!$D:$D,13,Detail!$C:$C,2)</f>
        <v>0</v>
      </c>
      <c r="BM240" s="24">
        <f>SUMIFS(Detail!X:X,Detail!$A:$A,$B240,Detail!$D:$D,13,Detail!$C:$C,3)</f>
        <v>0</v>
      </c>
      <c r="BN240" s="24">
        <f>SUMIFS(Detail!X:X,Detail!$A:$A,$B240,Detail!$D:$D,13,Detail!$C:$C,4)</f>
        <v>0</v>
      </c>
      <c r="BO240" s="33">
        <f t="shared" si="411"/>
        <v>0</v>
      </c>
      <c r="BP240" s="24">
        <f>SUMIFS(Detail!X:X,Detail!$A:$A,$B240,Detail!$D:$D,14,Detail!$C:$C,1)</f>
        <v>0</v>
      </c>
      <c r="BQ240" s="24">
        <f>SUMIFS(Detail!X:X,Detail!$A:$A,$B240,Detail!$D:$D,14,Detail!$C:$C,2)</f>
        <v>0</v>
      </c>
      <c r="BR240" s="24">
        <f>SUMIFS(Detail!X:X,Detail!$A:$A,$B240,Detail!$D:$D,14,Detail!$C:$C,3)</f>
        <v>0</v>
      </c>
      <c r="BS240" s="24">
        <f>SUMIFS(Detail!X:X,Detail!$A:$A,$B240,Detail!$D:$D,14,Detail!$C:$C,4)</f>
        <v>0</v>
      </c>
      <c r="BT240" s="33">
        <f t="shared" si="412"/>
        <v>0</v>
      </c>
      <c r="BU240" s="24">
        <f>SUMIFS(Detail!X:X,Detail!$A:$A,$B240,Detail!$D:$D,15,Detail!$C:$C,1)</f>
        <v>0</v>
      </c>
      <c r="BV240" s="24">
        <f>SUMIFS(Detail!X:X,Detail!$A:$A,$B240,Detail!$D:$D,15,Detail!$C:$C,2)</f>
        <v>0</v>
      </c>
      <c r="BW240" s="24">
        <f>SUMIFS(Detail!X:X,Detail!$A:$A,$B240,Detail!$D:$D,15,Detail!$C:$C,3)</f>
        <v>0</v>
      </c>
      <c r="BX240" s="24">
        <f>SUMIFS(Detail!X:X,Detail!$A:$A,$B240,Detail!$D:$D,15,Detail!$C:$C,4)</f>
        <v>0</v>
      </c>
      <c r="BY240" s="33">
        <f t="shared" si="413"/>
        <v>0</v>
      </c>
      <c r="BZ240" s="24">
        <f>SUMIFS(Detail!X:X,Detail!$A:$A,$B240,Detail!$D:$D,16,Detail!$C:$C,1)</f>
        <v>0</v>
      </c>
      <c r="CA240" s="24">
        <f>SUMIFS(Detail!X:X,Detail!$A:$A,$B240,Detail!$D:$D,16,Detail!$C:$C,2)</f>
        <v>0</v>
      </c>
      <c r="CB240" s="24">
        <f>SUMIFS(Detail!X:X,Detail!$A:$A,$B240,Detail!$D:$D,16,Detail!$C:$C,3)</f>
        <v>0</v>
      </c>
      <c r="CC240" s="24">
        <f>SUMIFS(Detail!X:X,Detail!$A:$A,$B240,Detail!$D:$D,16,Detail!$C:$C,4)</f>
        <v>0</v>
      </c>
      <c r="CD240" s="33">
        <f t="shared" si="414"/>
        <v>0</v>
      </c>
      <c r="CE240" s="24">
        <f>SUMIFS(Detail!X:X,Detail!$A:$A,$B240,Detail!$D:$D,17,Detail!$C:$C,1)</f>
        <v>0</v>
      </c>
      <c r="CF240" s="24">
        <f>SUMIFS(Detail!X:X,Detail!$A:$A,$B240,Detail!$D:$D,17,Detail!$C:$C,2)</f>
        <v>0</v>
      </c>
      <c r="CG240" s="24">
        <f>SUMIFS(Detail!X:X,Detail!$A:$A,$B240,Detail!$D:$D,17,Detail!$C:$C,3)</f>
        <v>0</v>
      </c>
      <c r="CH240" s="24">
        <f>SUMIFS(Detail!X:X,Detail!$A:$A,$B240,Detail!$D:$D,17,Detail!$C:$C,4)</f>
        <v>0</v>
      </c>
      <c r="CI240" s="33">
        <f t="shared" si="415"/>
        <v>0</v>
      </c>
      <c r="CJ240" s="24">
        <f>SUMIFS(Detail!X:X,Detail!$A:$A,$B240,Detail!$D:$D,18,Detail!$C:$C,1)</f>
        <v>0</v>
      </c>
      <c r="CK240" s="24">
        <f>SUMIFS(Detail!X:X,Detail!$A:$A,$B240,Detail!$D:$D,18,Detail!$C:$C,2)</f>
        <v>0</v>
      </c>
      <c r="CL240" s="24">
        <f>SUMIFS(Detail!X:X,Detail!$A:$A,$B240,Detail!$D:$D,18,Detail!$C:$C,3)</f>
        <v>0</v>
      </c>
      <c r="CM240" s="24">
        <f>SUMIFS(Detail!X:X,Detail!$A:$A,$B240,Detail!$D:$D,18,Detail!$C:$C,4)</f>
        <v>0</v>
      </c>
      <c r="CN240" s="33">
        <f t="shared" si="416"/>
        <v>0</v>
      </c>
      <c r="CO240" s="24">
        <f>SUMIFS(Detail!X:X,Detail!$A:$A,$B240,Detail!$D:$D,19,Detail!$C:$C,1)</f>
        <v>0</v>
      </c>
      <c r="CP240" s="24">
        <f>SUMIFS(Detail!X:X,Detail!$A:$A,$B240,Detail!$D:$D,19,Detail!$C:$C,2)</f>
        <v>0</v>
      </c>
      <c r="CQ240" s="24">
        <f>SUMIFS(Detail!X:X,Detail!$A:$A,$B240,Detail!$D:$D,19,Detail!$C:$C,3)</f>
        <v>0</v>
      </c>
      <c r="CR240" s="24">
        <f>SUMIFS(Detail!X:X,Detail!$A:$A,$B240,Detail!$D:$D,19,Detail!$C:$C,4)</f>
        <v>0</v>
      </c>
      <c r="CS240" s="33">
        <f t="shared" si="417"/>
        <v>0</v>
      </c>
      <c r="CT240" s="24">
        <f>SUMIFS(Detail!X:X,Detail!$A:$A,$B240,Detail!$D:$D,20,Detail!$C:$C,1)</f>
        <v>0</v>
      </c>
      <c r="CU240" s="24">
        <f>SUMIFS(Detail!X:X,Detail!$A:$A,$B240,Detail!$D:$D,20,Detail!$C:$C,2)</f>
        <v>0</v>
      </c>
      <c r="CV240" s="24">
        <f>SUMIFS(Detail!X:X,Detail!$A:$A,$B240,Detail!$D:$D,20,Detail!$C:$C,3)</f>
        <v>0</v>
      </c>
      <c r="CW240" s="24">
        <f>SUMIFS(Detail!X:X,Detail!$A:$A,$B240,Detail!$D:$D,20,Detail!$C:$C,4)</f>
        <v>0</v>
      </c>
      <c r="CX240" s="33">
        <f t="shared" si="418"/>
        <v>0</v>
      </c>
      <c r="CY240" s="24">
        <f>SUMIFS(Detail!X:X,Detail!$A:$A,$B240,Detail!$D:$D,21,Detail!$C:$C,1)</f>
        <v>0</v>
      </c>
      <c r="CZ240" s="24">
        <f>SUMIFS(Detail!X:X,Detail!$A:$A,$B240,Detail!$D:$D,21,Detail!$C:$C,2)</f>
        <v>0</v>
      </c>
      <c r="DA240" s="24">
        <f>SUMIFS(Detail!X:X,Detail!$A:$A,$B240,Detail!$D:$D,21,Detail!$C:$C,3)</f>
        <v>0</v>
      </c>
      <c r="DB240" s="24">
        <f>SUMIFS(Detail!X:X,Detail!$A:$A,$B240,Detail!$D:$D,21,Detail!$C:$C,4)</f>
        <v>0</v>
      </c>
      <c r="DC240" s="33">
        <f t="shared" si="419"/>
        <v>0</v>
      </c>
      <c r="DD240" s="86">
        <f>SUMIFS(Detail!X:X,Detail!$A:$A,$B240,Detail!$B:$B,"&gt;60")</f>
        <v>26632392.038940672</v>
      </c>
    </row>
    <row r="241" spans="1:108" x14ac:dyDescent="0.25">
      <c r="A241" t="s">
        <v>5483</v>
      </c>
      <c r="B241" s="32" t="s">
        <v>5129</v>
      </c>
      <c r="C241" s="24">
        <f>SUMIFS(Detail!X:X,Detail!$A:$A,$B241,Detail!$D:$D,1,Detail!$C:$C,1)</f>
        <v>0</v>
      </c>
      <c r="D241" s="24">
        <f>SUMIFS(Detail!X:X,Detail!$A:$A,$B241,Detail!$D:$D,1,Detail!$C:$C,2)</f>
        <v>0</v>
      </c>
      <c r="E241" s="24">
        <f>SUMIFS(Detail!X:X,Detail!$A:$A,$B241,Detail!$D:$D,1,Detail!$C:$C,3)</f>
        <v>0</v>
      </c>
      <c r="F241" s="24">
        <f>SUMIFS(Detail!X:X,Detail!$A:$A,$B241,Detail!$D:$D,1,Detail!$C:$C,4)</f>
        <v>0</v>
      </c>
      <c r="G241" s="33">
        <f t="shared" si="399"/>
        <v>0</v>
      </c>
      <c r="H241" s="24">
        <f>SUMIFS(Detail!X:X,Detail!$A:$A,$B241,Detail!$D:$D,2,Detail!$C:$C,1)</f>
        <v>2343.75</v>
      </c>
      <c r="I241" s="24">
        <f>SUMIFS(Detail!X:X,Detail!$A:$A,$B241,Detail!$D:$D,2,Detail!$C:$C,2)</f>
        <v>14062.5</v>
      </c>
      <c r="J241" s="24">
        <f>SUMIFS(Detail!X:X,Detail!$A:$A,$B241,Detail!$D:$D,2,Detail!$C:$C,3)</f>
        <v>60937.5</v>
      </c>
      <c r="K241" s="24">
        <f>SUMIFS(Detail!X:X,Detail!$A:$A,$B241,Detail!$D:$D,2,Detail!$C:$C,4)</f>
        <v>143437.5</v>
      </c>
      <c r="L241" s="33">
        <f t="shared" si="400"/>
        <v>220781.25</v>
      </c>
      <c r="M241" s="24">
        <f>SUMIFS(Detail!X:X,Detail!$A:$A,$B241,Detail!$D:$D,3,Detail!$C:$C,1)</f>
        <v>240093.75</v>
      </c>
      <c r="N241" s="24">
        <f>SUMIFS(Detail!X:X,Detail!$A:$A,$B241,Detail!$D:$D,3,Detail!$C:$C,2)</f>
        <v>347175</v>
      </c>
      <c r="O241" s="24">
        <f>SUMIFS(Detail!X:X,Detail!$A:$A,$B241,Detail!$D:$D,3,Detail!$C:$C,3)</f>
        <v>442859.99999999988</v>
      </c>
      <c r="P241" s="24">
        <f>SUMIFS(Detail!X:X,Detail!$A:$A,$B241,Detail!$D:$D,3,Detail!$C:$C,4)</f>
        <v>531431.99999999988</v>
      </c>
      <c r="Q241" s="33">
        <f t="shared" si="401"/>
        <v>1561560.7499999998</v>
      </c>
      <c r="R241" s="24">
        <f>SUMIFS(Detail!X:X,Detail!$A:$A,$B241,Detail!$D:$D,4,Detail!$C:$C,1)</f>
        <v>637718.4</v>
      </c>
      <c r="S241" s="24">
        <f>SUMIFS(Detail!X:X,Detail!$A:$A,$B241,Detail!$D:$D,4,Detail!$C:$C,2)</f>
        <v>765262.08</v>
      </c>
      <c r="T241" s="24">
        <f>SUMIFS(Detail!X:X,Detail!$A:$A,$B241,Detail!$D:$D,4,Detail!$C:$C,3)</f>
        <v>918314.49599999981</v>
      </c>
      <c r="U241" s="24">
        <f>SUMIFS(Detail!X:X,Detail!$A:$A,$B241,Detail!$D:$D,4,Detail!$C:$C,4)</f>
        <v>1101977.3951999997</v>
      </c>
      <c r="V241" s="33">
        <f t="shared" si="402"/>
        <v>3423272.3711999995</v>
      </c>
      <c r="W241" s="24">
        <f>SUMIFS(Detail!X:X,Detail!$A:$A,$B241,Detail!$D:$D,5,Detail!$C:$C,1)</f>
        <v>1190135.5868160001</v>
      </c>
      <c r="X241" s="24">
        <f>SUMIFS(Detail!X:X,Detail!$A:$A,$B241,Detail!$D:$D,5,Detail!$C:$C,2)</f>
        <v>1428162.7041791999</v>
      </c>
      <c r="Y241" s="24">
        <f>SUMIFS(Detail!X:X,Detail!$A:$A,$B241,Detail!$D:$D,5,Detail!$C:$C,3)</f>
        <v>1713795.24501504</v>
      </c>
      <c r="Z241" s="24">
        <f>SUMIFS(Detail!X:X,Detail!$A:$A,$B241,Detail!$D:$D,5,Detail!$C:$C,4)</f>
        <v>2056554.2940180474</v>
      </c>
      <c r="AA241" s="33">
        <f t="shared" si="403"/>
        <v>6388647.8300282881</v>
      </c>
      <c r="AB241" s="24">
        <f>SUMIFS(Detail!X:X,Detail!$A:$A,$B241,Detail!$D:$D,6,Detail!$C:$C,1)</f>
        <v>2034542.6710364157</v>
      </c>
      <c r="AC241" s="24">
        <f>SUMIFS(Detail!X:X,Detail!$A:$A,$B241,Detail!$D:$D,6,Detail!$C:$C,2)</f>
        <v>1574806.2416732158</v>
      </c>
      <c r="AD241" s="24">
        <f>SUMIFS(Detail!X:X,Detail!$A:$A,$B241,Detail!$D:$D,6,Detail!$C:$C,3)</f>
        <v>1023122.5264373758</v>
      </c>
      <c r="AE241" s="24">
        <f>SUMIFS(Detail!X:X,Detail!$A:$A,$B241,Detail!$D:$D,6,Detail!$C:$C,4)</f>
        <v>361102.06815436797</v>
      </c>
      <c r="AF241" s="33">
        <f t="shared" si="404"/>
        <v>4993573.5073013753</v>
      </c>
      <c r="AG241" s="24">
        <f>SUMIFS(Detail!X:X,Detail!$A:$A,$B241,Detail!$D:$D,7,Detail!$C:$C,1)</f>
        <v>0</v>
      </c>
      <c r="AH241" s="24">
        <f>SUMIFS(Detail!X:X,Detail!$A:$A,$B241,Detail!$D:$D,7,Detail!$C:$C,2)</f>
        <v>0</v>
      </c>
      <c r="AI241" s="24">
        <f>SUMIFS(Detail!X:X,Detail!$A:$A,$B241,Detail!$D:$D,7,Detail!$C:$C,3)</f>
        <v>0</v>
      </c>
      <c r="AJ241" s="24">
        <f>SUMIFS(Detail!X:X,Detail!$A:$A,$B241,Detail!$D:$D,7,Detail!$C:$C,4)</f>
        <v>0</v>
      </c>
      <c r="AK241" s="33">
        <f t="shared" si="405"/>
        <v>0</v>
      </c>
      <c r="AL241" s="24">
        <f>SUMIFS(Detail!X:X,Detail!$A:$A,$B241,Detail!$D:$D,8,Detail!$C:$C,1)</f>
        <v>0</v>
      </c>
      <c r="AM241" s="24">
        <f>SUMIFS(Detail!X:X,Detail!$A:$A,$B241,Detail!$D:$D,8,Detail!$C:$C,2)</f>
        <v>0</v>
      </c>
      <c r="AN241" s="24">
        <f>SUMIFS(Detail!X:X,Detail!$A:$A,$B241,Detail!$D:$D,8,Detail!$C:$C,3)</f>
        <v>0</v>
      </c>
      <c r="AO241" s="24">
        <f>SUMIFS(Detail!X:X,Detail!$A:$A,$B241,Detail!$D:$D,8,Detail!$C:$C,4)</f>
        <v>0</v>
      </c>
      <c r="AP241" s="33">
        <f t="shared" si="406"/>
        <v>0</v>
      </c>
      <c r="AQ241" s="24">
        <f>SUMIFS(Detail!X:X,Detail!$A:$A,$B241,Detail!$D:$D,9,Detail!$C:$C,1)</f>
        <v>0</v>
      </c>
      <c r="AR241" s="24">
        <f>SUMIFS(Detail!X:X,Detail!$A:$A,$B241,Detail!$D:$D,9,Detail!$C:$C,2)</f>
        <v>0</v>
      </c>
      <c r="AS241" s="24">
        <f>SUMIFS(Detail!X:X,Detail!$A:$A,$B241,Detail!$D:$D,9,Detail!$C:$C,3)</f>
        <v>0</v>
      </c>
      <c r="AT241" s="24">
        <f>SUMIFS(Detail!X:X,Detail!$A:$A,$B241,Detail!$D:$D,9,Detail!$C:$C,4)</f>
        <v>0</v>
      </c>
      <c r="AU241" s="33">
        <f t="shared" si="407"/>
        <v>0</v>
      </c>
      <c r="AV241" s="24">
        <f>SUMIFS(Detail!X:X,Detail!$A:$A,$B241,Detail!$D:$D,10,Detail!$C:$C,1)</f>
        <v>0</v>
      </c>
      <c r="AW241" s="24">
        <f>SUMIFS(Detail!X:X,Detail!$A:$A,$B241,Detail!$D:$D,10,Detail!$C:$C,2)</f>
        <v>0</v>
      </c>
      <c r="AX241" s="24">
        <f>SUMIFS(Detail!X:X,Detail!$A:$A,$B241,Detail!$D:$D,10,Detail!$C:$C,3)</f>
        <v>0</v>
      </c>
      <c r="AY241" s="24">
        <f>SUMIFS(Detail!X:X,Detail!$A:$A,$B241,Detail!$D:$D,10,Detail!$C:$C,4)</f>
        <v>0</v>
      </c>
      <c r="AZ241" s="33">
        <f t="shared" si="408"/>
        <v>0</v>
      </c>
      <c r="BA241" s="24">
        <f>SUMIFS(Detail!X:X,Detail!$A:$A,$B241,Detail!$D:$D,11,Detail!$C:$C,1)</f>
        <v>0</v>
      </c>
      <c r="BB241" s="24">
        <f>SUMIFS(Detail!X:X,Detail!$A:$A,$B241,Detail!$D:$D,11,Detail!$C:$C,2)</f>
        <v>0</v>
      </c>
      <c r="BC241" s="24">
        <f>SUMIFS(Detail!X:X,Detail!$A:$A,$B241,Detail!$D:$D,11,Detail!$C:$C,3)</f>
        <v>0</v>
      </c>
      <c r="BD241" s="24">
        <f>SUMIFS(Detail!X:X,Detail!$A:$A,$B241,Detail!$D:$D,11,Detail!$C:$C,4)</f>
        <v>0</v>
      </c>
      <c r="BE241" s="33">
        <f t="shared" si="409"/>
        <v>0</v>
      </c>
      <c r="BF241" s="24">
        <f>SUMIFS(Detail!X:X,Detail!$A:$A,$B241,Detail!$D:$D,12,Detail!$C:$C,1)</f>
        <v>0</v>
      </c>
      <c r="BG241" s="24">
        <f>SUMIFS(Detail!X:X,Detail!$A:$A,$B241,Detail!$D:$D,12,Detail!$C:$C,2)</f>
        <v>0</v>
      </c>
      <c r="BH241" s="24">
        <f>SUMIFS(Detail!X:X,Detail!$A:$A,$B241,Detail!$D:$D,12,Detail!$C:$C,3)</f>
        <v>0</v>
      </c>
      <c r="BI241" s="24">
        <f>SUMIFS(Detail!X:X,Detail!$A:$A,$B241,Detail!$D:$D,12,Detail!$C:$C,4)</f>
        <v>0</v>
      </c>
      <c r="BJ241" s="33">
        <f t="shared" si="410"/>
        <v>0</v>
      </c>
      <c r="BK241" s="24">
        <f>SUMIFS(Detail!X:X,Detail!$A:$A,$B241,Detail!$D:$D,13,Detail!$C:$C,1)</f>
        <v>0</v>
      </c>
      <c r="BL241" s="24">
        <f>SUMIFS(Detail!X:X,Detail!$A:$A,$B241,Detail!$D:$D,13,Detail!$C:$C,2)</f>
        <v>0</v>
      </c>
      <c r="BM241" s="24">
        <f>SUMIFS(Detail!X:X,Detail!$A:$A,$B241,Detail!$D:$D,13,Detail!$C:$C,3)</f>
        <v>0</v>
      </c>
      <c r="BN241" s="24">
        <f>SUMIFS(Detail!X:X,Detail!$A:$A,$B241,Detail!$D:$D,13,Detail!$C:$C,4)</f>
        <v>0</v>
      </c>
      <c r="BO241" s="33">
        <f t="shared" si="411"/>
        <v>0</v>
      </c>
      <c r="BP241" s="24">
        <f>SUMIFS(Detail!X:X,Detail!$A:$A,$B241,Detail!$D:$D,14,Detail!$C:$C,1)</f>
        <v>0</v>
      </c>
      <c r="BQ241" s="24">
        <f>SUMIFS(Detail!X:X,Detail!$A:$A,$B241,Detail!$D:$D,14,Detail!$C:$C,2)</f>
        <v>0</v>
      </c>
      <c r="BR241" s="24">
        <f>SUMIFS(Detail!X:X,Detail!$A:$A,$B241,Detail!$D:$D,14,Detail!$C:$C,3)</f>
        <v>0</v>
      </c>
      <c r="BS241" s="24">
        <f>SUMIFS(Detail!X:X,Detail!$A:$A,$B241,Detail!$D:$D,14,Detail!$C:$C,4)</f>
        <v>0</v>
      </c>
      <c r="BT241" s="33">
        <f t="shared" si="412"/>
        <v>0</v>
      </c>
      <c r="BU241" s="24">
        <f>SUMIFS(Detail!X:X,Detail!$A:$A,$B241,Detail!$D:$D,15,Detail!$C:$C,1)</f>
        <v>0</v>
      </c>
      <c r="BV241" s="24">
        <f>SUMIFS(Detail!X:X,Detail!$A:$A,$B241,Detail!$D:$D,15,Detail!$C:$C,2)</f>
        <v>0</v>
      </c>
      <c r="BW241" s="24">
        <f>SUMIFS(Detail!X:X,Detail!$A:$A,$B241,Detail!$D:$D,15,Detail!$C:$C,3)</f>
        <v>0</v>
      </c>
      <c r="BX241" s="24">
        <f>SUMIFS(Detail!X:X,Detail!$A:$A,$B241,Detail!$D:$D,15,Detail!$C:$C,4)</f>
        <v>0</v>
      </c>
      <c r="BY241" s="33">
        <f t="shared" si="413"/>
        <v>0</v>
      </c>
      <c r="BZ241" s="24">
        <f>SUMIFS(Detail!X:X,Detail!$A:$A,$B241,Detail!$D:$D,16,Detail!$C:$C,1)</f>
        <v>0</v>
      </c>
      <c r="CA241" s="24">
        <f>SUMIFS(Detail!X:X,Detail!$A:$A,$B241,Detail!$D:$D,16,Detail!$C:$C,2)</f>
        <v>0</v>
      </c>
      <c r="CB241" s="24">
        <f>SUMIFS(Detail!X:X,Detail!$A:$A,$B241,Detail!$D:$D,16,Detail!$C:$C,3)</f>
        <v>0</v>
      </c>
      <c r="CC241" s="24">
        <f>SUMIFS(Detail!X:X,Detail!$A:$A,$B241,Detail!$D:$D,16,Detail!$C:$C,4)</f>
        <v>0</v>
      </c>
      <c r="CD241" s="33">
        <f t="shared" si="414"/>
        <v>0</v>
      </c>
      <c r="CE241" s="24">
        <f>SUMIFS(Detail!X:X,Detail!$A:$A,$B241,Detail!$D:$D,17,Detail!$C:$C,1)</f>
        <v>0</v>
      </c>
      <c r="CF241" s="24">
        <f>SUMIFS(Detail!X:X,Detail!$A:$A,$B241,Detail!$D:$D,17,Detail!$C:$C,2)</f>
        <v>0</v>
      </c>
      <c r="CG241" s="24">
        <f>SUMIFS(Detail!X:X,Detail!$A:$A,$B241,Detail!$D:$D,17,Detail!$C:$C,3)</f>
        <v>0</v>
      </c>
      <c r="CH241" s="24">
        <f>SUMIFS(Detail!X:X,Detail!$A:$A,$B241,Detail!$D:$D,17,Detail!$C:$C,4)</f>
        <v>0</v>
      </c>
      <c r="CI241" s="33">
        <f t="shared" si="415"/>
        <v>0</v>
      </c>
      <c r="CJ241" s="24">
        <f>SUMIFS(Detail!X:X,Detail!$A:$A,$B241,Detail!$D:$D,18,Detail!$C:$C,1)</f>
        <v>0</v>
      </c>
      <c r="CK241" s="24">
        <f>SUMIFS(Detail!X:X,Detail!$A:$A,$B241,Detail!$D:$D,18,Detail!$C:$C,2)</f>
        <v>0</v>
      </c>
      <c r="CL241" s="24">
        <f>SUMIFS(Detail!X:X,Detail!$A:$A,$B241,Detail!$D:$D,18,Detail!$C:$C,3)</f>
        <v>0</v>
      </c>
      <c r="CM241" s="24">
        <f>SUMIFS(Detail!X:X,Detail!$A:$A,$B241,Detail!$D:$D,18,Detail!$C:$C,4)</f>
        <v>0</v>
      </c>
      <c r="CN241" s="33">
        <f t="shared" si="416"/>
        <v>0</v>
      </c>
      <c r="CO241" s="24">
        <f>SUMIFS(Detail!X:X,Detail!$A:$A,$B241,Detail!$D:$D,19,Detail!$C:$C,1)</f>
        <v>0</v>
      </c>
      <c r="CP241" s="24">
        <f>SUMIFS(Detail!X:X,Detail!$A:$A,$B241,Detail!$D:$D,19,Detail!$C:$C,2)</f>
        <v>0</v>
      </c>
      <c r="CQ241" s="24">
        <f>SUMIFS(Detail!X:X,Detail!$A:$A,$B241,Detail!$D:$D,19,Detail!$C:$C,3)</f>
        <v>0</v>
      </c>
      <c r="CR241" s="24">
        <f>SUMIFS(Detail!X:X,Detail!$A:$A,$B241,Detail!$D:$D,19,Detail!$C:$C,4)</f>
        <v>0</v>
      </c>
      <c r="CS241" s="33">
        <f t="shared" si="417"/>
        <v>0</v>
      </c>
      <c r="CT241" s="24">
        <f>SUMIFS(Detail!X:X,Detail!$A:$A,$B241,Detail!$D:$D,20,Detail!$C:$C,1)</f>
        <v>0</v>
      </c>
      <c r="CU241" s="24">
        <f>SUMIFS(Detail!X:X,Detail!$A:$A,$B241,Detail!$D:$D,20,Detail!$C:$C,2)</f>
        <v>0</v>
      </c>
      <c r="CV241" s="24">
        <f>SUMIFS(Detail!X:X,Detail!$A:$A,$B241,Detail!$D:$D,20,Detail!$C:$C,3)</f>
        <v>0</v>
      </c>
      <c r="CW241" s="24">
        <f>SUMIFS(Detail!X:X,Detail!$A:$A,$B241,Detail!$D:$D,20,Detail!$C:$C,4)</f>
        <v>0</v>
      </c>
      <c r="CX241" s="33">
        <f t="shared" si="418"/>
        <v>0</v>
      </c>
      <c r="CY241" s="24">
        <f>SUMIFS(Detail!X:X,Detail!$A:$A,$B241,Detail!$D:$D,21,Detail!$C:$C,1)</f>
        <v>0</v>
      </c>
      <c r="CZ241" s="24">
        <f>SUMIFS(Detail!X:X,Detail!$A:$A,$B241,Detail!$D:$D,21,Detail!$C:$C,2)</f>
        <v>0</v>
      </c>
      <c r="DA241" s="24">
        <f>SUMIFS(Detail!X:X,Detail!$A:$A,$B241,Detail!$D:$D,21,Detail!$C:$C,3)</f>
        <v>0</v>
      </c>
      <c r="DB241" s="24">
        <f>SUMIFS(Detail!X:X,Detail!$A:$A,$B241,Detail!$D:$D,21,Detail!$C:$C,4)</f>
        <v>0</v>
      </c>
      <c r="DC241" s="33">
        <f t="shared" si="419"/>
        <v>0</v>
      </c>
      <c r="DD241" s="86">
        <f>SUMIFS(Detail!X:X,Detail!$A:$A,$B241,Detail!$B:$B,"&gt;60")</f>
        <v>4993573.5073013753</v>
      </c>
    </row>
    <row r="242" spans="1:108" x14ac:dyDescent="0.25">
      <c r="A242" t="s">
        <v>4190</v>
      </c>
      <c r="B242" s="87" t="s">
        <v>5484</v>
      </c>
      <c r="C242" s="88">
        <f>SUM(C232:C241)</f>
        <v>0</v>
      </c>
      <c r="D242" s="88">
        <f>SUM(D232:D241)</f>
        <v>0</v>
      </c>
      <c r="E242" s="88">
        <f>SUM(E232:E241)</f>
        <v>1942350</v>
      </c>
      <c r="F242" s="88">
        <f>SUM(F232:F241)</f>
        <v>3406650</v>
      </c>
      <c r="G242" s="89">
        <f t="shared" si="399"/>
        <v>5349000</v>
      </c>
      <c r="H242" s="88">
        <f>SUM(H232:H241)</f>
        <v>4089148.75</v>
      </c>
      <c r="I242" s="88">
        <f>SUM(I232:I241)</f>
        <v>6254847.5</v>
      </c>
      <c r="J242" s="88">
        <f>SUM(J232:J241)</f>
        <v>8735552.5</v>
      </c>
      <c r="K242" s="88">
        <f>SUM(K232:K241)</f>
        <v>9940552.5</v>
      </c>
      <c r="L242" s="89">
        <f t="shared" si="400"/>
        <v>29020101.25</v>
      </c>
      <c r="M242" s="88">
        <f>SUM(M232:M241)</f>
        <v>9731496.25</v>
      </c>
      <c r="N242" s="88">
        <f>SUM(N232:N241)</f>
        <v>11452946.625</v>
      </c>
      <c r="O242" s="88">
        <f>SUM(O232:O241)</f>
        <v>13521281.375</v>
      </c>
      <c r="P242" s="88">
        <f>SUM(P232:P241)</f>
        <v>16426045.875</v>
      </c>
      <c r="Q242" s="89">
        <f t="shared" si="401"/>
        <v>51131770.125</v>
      </c>
      <c r="R242" s="88">
        <f>SUM(R232:R241)</f>
        <v>17397472.199999999</v>
      </c>
      <c r="S242" s="88">
        <f>SUM(S232:S241)</f>
        <v>18413760.84</v>
      </c>
      <c r="T242" s="88">
        <f>SUM(T232:T241)</f>
        <v>20520124.458000001</v>
      </c>
      <c r="U242" s="88">
        <f>SUM(U232:U241)</f>
        <v>23982727.719599999</v>
      </c>
      <c r="V242" s="89">
        <f t="shared" si="402"/>
        <v>80314085.217599988</v>
      </c>
      <c r="W242" s="88">
        <f>SUM(W232:W241)</f>
        <v>27776073.164418001</v>
      </c>
      <c r="X242" s="88">
        <f>SUM(X232:X241)</f>
        <v>32194234.491051603</v>
      </c>
      <c r="Y242" s="88">
        <f>SUM(Y232:Y241)</f>
        <v>33844333.770511925</v>
      </c>
      <c r="Z242" s="88">
        <f>SUM(Z232:Z241)</f>
        <v>37915383.010551795</v>
      </c>
      <c r="AA242" s="89">
        <f t="shared" si="403"/>
        <v>131730024.43653332</v>
      </c>
      <c r="AB242" s="88">
        <f>SUM(AB232:AB241)</f>
        <v>29180159.033751465</v>
      </c>
      <c r="AC242" s="88">
        <f>SUM(AC232:AC241)</f>
        <v>14004366.613930367</v>
      </c>
      <c r="AD242" s="88">
        <f>SUM(AD232:AD241)</f>
        <v>8625432.2507700473</v>
      </c>
      <c r="AE242" s="88">
        <f>SUM(AE232:AE241)</f>
        <v>3150979.7649776638</v>
      </c>
      <c r="AF242" s="89">
        <f t="shared" si="404"/>
        <v>54960937.663429543</v>
      </c>
      <c r="AG242" s="88">
        <f>SUM(AG232:AG241)</f>
        <v>0</v>
      </c>
      <c r="AH242" s="88">
        <f>SUM(AH232:AH241)</f>
        <v>0</v>
      </c>
      <c r="AI242" s="88">
        <f>SUM(AI232:AI241)</f>
        <v>0</v>
      </c>
      <c r="AJ242" s="88">
        <f>SUM(AJ232:AJ241)</f>
        <v>0</v>
      </c>
      <c r="AK242" s="89">
        <f t="shared" si="405"/>
        <v>0</v>
      </c>
      <c r="AL242" s="88">
        <f>SUM(AL232:AL241)</f>
        <v>0</v>
      </c>
      <c r="AM242" s="88">
        <f>SUM(AM232:AM241)</f>
        <v>0</v>
      </c>
      <c r="AN242" s="88">
        <f>SUM(AN232:AN241)</f>
        <v>0</v>
      </c>
      <c r="AO242" s="88">
        <f>SUM(AO232:AO241)</f>
        <v>0</v>
      </c>
      <c r="AP242" s="89">
        <f t="shared" si="406"/>
        <v>0</v>
      </c>
      <c r="AQ242" s="88">
        <f>SUM(AQ232:AQ241)</f>
        <v>0</v>
      </c>
      <c r="AR242" s="88">
        <f>SUM(AR232:AR241)</f>
        <v>0</v>
      </c>
      <c r="AS242" s="88">
        <f>SUM(AS232:AS241)</f>
        <v>0</v>
      </c>
      <c r="AT242" s="88">
        <f>SUM(AT232:AT241)</f>
        <v>0</v>
      </c>
      <c r="AU242" s="89">
        <f t="shared" si="407"/>
        <v>0</v>
      </c>
      <c r="AV242" s="88">
        <f>SUM(AV232:AV241)</f>
        <v>0</v>
      </c>
      <c r="AW242" s="88">
        <f>SUM(AW232:AW241)</f>
        <v>0</v>
      </c>
      <c r="AX242" s="88">
        <f>SUM(AX232:AX241)</f>
        <v>0</v>
      </c>
      <c r="AY242" s="88">
        <f>SUM(AY232:AY241)</f>
        <v>0</v>
      </c>
      <c r="AZ242" s="89">
        <f t="shared" si="408"/>
        <v>0</v>
      </c>
      <c r="BA242" s="88">
        <f>SUM(BA232:BA241)</f>
        <v>0</v>
      </c>
      <c r="BB242" s="88">
        <f>SUM(BB232:BB241)</f>
        <v>0</v>
      </c>
      <c r="BC242" s="88">
        <f>SUM(BC232:BC241)</f>
        <v>0</v>
      </c>
      <c r="BD242" s="88">
        <f>SUM(BD232:BD241)</f>
        <v>0</v>
      </c>
      <c r="BE242" s="89">
        <f t="shared" si="409"/>
        <v>0</v>
      </c>
      <c r="BF242" s="88">
        <f>SUM(BF232:BF241)</f>
        <v>0</v>
      </c>
      <c r="BG242" s="88">
        <f>SUM(BG232:BG241)</f>
        <v>0</v>
      </c>
      <c r="BH242" s="88">
        <f>SUM(BH232:BH241)</f>
        <v>0</v>
      </c>
      <c r="BI242" s="88">
        <f>SUM(BI232:BI241)</f>
        <v>0</v>
      </c>
      <c r="BJ242" s="89">
        <f t="shared" si="410"/>
        <v>0</v>
      </c>
      <c r="BK242" s="88">
        <f>SUM(BK232:BK241)</f>
        <v>0</v>
      </c>
      <c r="BL242" s="88">
        <f>SUM(BL232:BL241)</f>
        <v>0</v>
      </c>
      <c r="BM242" s="88">
        <f>SUM(BM232:BM241)</f>
        <v>0</v>
      </c>
      <c r="BN242" s="88">
        <f>SUM(BN232:BN241)</f>
        <v>0</v>
      </c>
      <c r="BO242" s="89">
        <f t="shared" si="411"/>
        <v>0</v>
      </c>
      <c r="BP242" s="88">
        <f>SUM(BP232:BP241)</f>
        <v>0</v>
      </c>
      <c r="BQ242" s="88">
        <f>SUM(BQ232:BQ241)</f>
        <v>0</v>
      </c>
      <c r="BR242" s="88">
        <f>SUM(BR232:BR241)</f>
        <v>0</v>
      </c>
      <c r="BS242" s="88">
        <f>SUM(BS232:BS241)</f>
        <v>0</v>
      </c>
      <c r="BT242" s="89">
        <f t="shared" si="412"/>
        <v>0</v>
      </c>
      <c r="BU242" s="88">
        <f>SUM(BU232:BU241)</f>
        <v>0</v>
      </c>
      <c r="BV242" s="88">
        <f>SUM(BV232:BV241)</f>
        <v>0</v>
      </c>
      <c r="BW242" s="88">
        <f>SUM(BW232:BW241)</f>
        <v>0</v>
      </c>
      <c r="BX242" s="88">
        <f>SUM(BX232:BX241)</f>
        <v>0</v>
      </c>
      <c r="BY242" s="89">
        <f t="shared" si="413"/>
        <v>0</v>
      </c>
      <c r="BZ242" s="88">
        <f>SUM(BZ232:BZ241)</f>
        <v>0</v>
      </c>
      <c r="CA242" s="88">
        <f>SUM(CA232:CA241)</f>
        <v>0</v>
      </c>
      <c r="CB242" s="88">
        <f>SUM(CB232:CB241)</f>
        <v>0</v>
      </c>
      <c r="CC242" s="88">
        <f>SUM(CC232:CC241)</f>
        <v>0</v>
      </c>
      <c r="CD242" s="89">
        <f t="shared" si="414"/>
        <v>0</v>
      </c>
      <c r="CE242" s="88">
        <f>SUM(CE232:CE241)</f>
        <v>0</v>
      </c>
      <c r="CF242" s="88">
        <f>SUM(CF232:CF241)</f>
        <v>0</v>
      </c>
      <c r="CG242" s="88">
        <f>SUM(CG232:CG241)</f>
        <v>0</v>
      </c>
      <c r="CH242" s="88">
        <f>SUM(CH232:CH241)</f>
        <v>0</v>
      </c>
      <c r="CI242" s="89">
        <f t="shared" si="415"/>
        <v>0</v>
      </c>
      <c r="CJ242" s="88">
        <f>SUM(CJ232:CJ241)</f>
        <v>0</v>
      </c>
      <c r="CK242" s="88">
        <f>SUM(CK232:CK241)</f>
        <v>0</v>
      </c>
      <c r="CL242" s="88">
        <f>SUM(CL232:CL241)</f>
        <v>0</v>
      </c>
      <c r="CM242" s="88">
        <f>SUM(CM232:CM241)</f>
        <v>0</v>
      </c>
      <c r="CN242" s="89">
        <f t="shared" si="416"/>
        <v>0</v>
      </c>
      <c r="CO242" s="88">
        <f>SUM(CO232:CO241)</f>
        <v>0</v>
      </c>
      <c r="CP242" s="88">
        <f>SUM(CP232:CP241)</f>
        <v>0</v>
      </c>
      <c r="CQ242" s="88">
        <f>SUM(CQ232:CQ241)</f>
        <v>0</v>
      </c>
      <c r="CR242" s="88">
        <f>SUM(CR232:CR241)</f>
        <v>0</v>
      </c>
      <c r="CS242" s="89">
        <f t="shared" si="417"/>
        <v>0</v>
      </c>
      <c r="CT242" s="88">
        <f>SUM(CT232:CT241)</f>
        <v>0</v>
      </c>
      <c r="CU242" s="88">
        <f>SUM(CU232:CU241)</f>
        <v>0</v>
      </c>
      <c r="CV242" s="88">
        <f>SUM(CV232:CV241)</f>
        <v>0</v>
      </c>
      <c r="CW242" s="88">
        <f>SUM(CW232:CW241)</f>
        <v>0</v>
      </c>
      <c r="CX242" s="89">
        <f t="shared" si="418"/>
        <v>0</v>
      </c>
      <c r="CY242" s="88">
        <f>SUM(CY232:CY241)</f>
        <v>0</v>
      </c>
      <c r="CZ242" s="88">
        <f>SUM(CZ232:CZ241)</f>
        <v>0</v>
      </c>
      <c r="DA242" s="88">
        <f>SUM(DA232:DA241)</f>
        <v>0</v>
      </c>
      <c r="DB242" s="88">
        <f>SUM(DB232:DB241)</f>
        <v>0</v>
      </c>
      <c r="DC242" s="89">
        <f t="shared" si="419"/>
        <v>0</v>
      </c>
      <c r="DD242" s="90">
        <f>SUM(DD232:DD241)</f>
        <v>54960937.663429543</v>
      </c>
    </row>
    <row r="243" spans="1:108" x14ac:dyDescent="0.25">
      <c r="A243" t="s">
        <v>5485</v>
      </c>
      <c r="B243" s="30" t="s">
        <v>72</v>
      </c>
    </row>
    <row r="244" spans="1:108" x14ac:dyDescent="0.25">
      <c r="A244" t="s">
        <v>5486</v>
      </c>
      <c r="B244" s="32" t="s">
        <v>5120</v>
      </c>
      <c r="C244" s="24">
        <f>SUMIFS(Detail!Y:Y,Detail!$A:$A,$B244,Detail!$D:$D,1,Detail!$C:$C,1)</f>
        <v>0</v>
      </c>
      <c r="D244" s="24">
        <f>SUMIFS(Detail!Y:Y,Detail!$A:$A,$B244,Detail!$D:$D,1,Detail!$C:$C,2)</f>
        <v>0</v>
      </c>
      <c r="E244" s="24">
        <f>SUMIFS(Detail!Y:Y,Detail!$A:$A,$B244,Detail!$D:$D,1,Detail!$C:$C,3)</f>
        <v>0</v>
      </c>
      <c r="F244" s="24">
        <f>SUMIFS(Detail!Y:Y,Detail!$A:$A,$B244,Detail!$D:$D,1,Detail!$C:$C,4)</f>
        <v>0</v>
      </c>
      <c r="G244" s="33">
        <f t="shared" ref="G244:G254" si="420">SUM(C244:F244)</f>
        <v>0</v>
      </c>
      <c r="H244" s="24">
        <f>SUMIFS(Detail!Y:Y,Detail!$A:$A,$B244,Detail!$D:$D,2,Detail!$C:$C,1)</f>
        <v>0</v>
      </c>
      <c r="I244" s="24">
        <f>SUMIFS(Detail!Y:Y,Detail!$A:$A,$B244,Detail!$D:$D,2,Detail!$C:$C,2)</f>
        <v>0</v>
      </c>
      <c r="J244" s="24">
        <f>SUMIFS(Detail!Y:Y,Detail!$A:$A,$B244,Detail!$D:$D,2,Detail!$C:$C,3)</f>
        <v>0</v>
      </c>
      <c r="K244" s="24">
        <f>SUMIFS(Detail!Y:Y,Detail!$A:$A,$B244,Detail!$D:$D,2,Detail!$C:$C,4)</f>
        <v>0</v>
      </c>
      <c r="L244" s="33">
        <f t="shared" ref="L244:L254" si="421">SUM(H244:K244)</f>
        <v>0</v>
      </c>
      <c r="M244" s="24">
        <f>SUMIFS(Detail!Y:Y,Detail!$A:$A,$B244,Detail!$D:$D,3,Detail!$C:$C,1)</f>
        <v>0</v>
      </c>
      <c r="N244" s="24">
        <f>SUMIFS(Detail!Y:Y,Detail!$A:$A,$B244,Detail!$D:$D,3,Detail!$C:$C,2)</f>
        <v>0</v>
      </c>
      <c r="O244" s="24">
        <f>SUMIFS(Detail!Y:Y,Detail!$A:$A,$B244,Detail!$D:$D,3,Detail!$C:$C,3)</f>
        <v>0</v>
      </c>
      <c r="P244" s="24">
        <f>SUMIFS(Detail!Y:Y,Detail!$A:$A,$B244,Detail!$D:$D,3,Detail!$C:$C,4)</f>
        <v>0</v>
      </c>
      <c r="Q244" s="33">
        <f t="shared" ref="Q244:Q254" si="422">SUM(M244:P244)</f>
        <v>0</v>
      </c>
      <c r="R244" s="24">
        <f>SUMIFS(Detail!Y:Y,Detail!$A:$A,$B244,Detail!$D:$D,4,Detail!$C:$C,1)</f>
        <v>0</v>
      </c>
      <c r="S244" s="24">
        <f>SUMIFS(Detail!Y:Y,Detail!$A:$A,$B244,Detail!$D:$D,4,Detail!$C:$C,2)</f>
        <v>0</v>
      </c>
      <c r="T244" s="24">
        <f>SUMIFS(Detail!Y:Y,Detail!$A:$A,$B244,Detail!$D:$D,4,Detail!$C:$C,3)</f>
        <v>0</v>
      </c>
      <c r="U244" s="24">
        <f>SUMIFS(Detail!Y:Y,Detail!$A:$A,$B244,Detail!$D:$D,4,Detail!$C:$C,4)</f>
        <v>0</v>
      </c>
      <c r="V244" s="33">
        <f t="shared" ref="V244:V254" si="423">SUM(R244:U244)</f>
        <v>0</v>
      </c>
      <c r="W244" s="24">
        <f>SUMIFS(Detail!Y:Y,Detail!$A:$A,$B244,Detail!$D:$D,5,Detail!$C:$C,1)</f>
        <v>0</v>
      </c>
      <c r="X244" s="24">
        <f>SUMIFS(Detail!Y:Y,Detail!$A:$A,$B244,Detail!$D:$D,5,Detail!$C:$C,2)</f>
        <v>0</v>
      </c>
      <c r="Y244" s="24">
        <f>SUMIFS(Detail!Y:Y,Detail!$A:$A,$B244,Detail!$D:$D,5,Detail!$C:$C,3)</f>
        <v>0</v>
      </c>
      <c r="Z244" s="24">
        <f>SUMIFS(Detail!Y:Y,Detail!$A:$A,$B244,Detail!$D:$D,5,Detail!$C:$C,4)</f>
        <v>0</v>
      </c>
      <c r="AA244" s="33">
        <f t="shared" ref="AA244:AA254" si="424">SUM(W244:Z244)</f>
        <v>0</v>
      </c>
      <c r="AB244" s="24">
        <f>SUMIFS(Detail!Y:Y,Detail!$A:$A,$B244,Detail!$D:$D,6,Detail!$C:$C,1)</f>
        <v>0</v>
      </c>
      <c r="AC244" s="24">
        <f>SUMIFS(Detail!Y:Y,Detail!$A:$A,$B244,Detail!$D:$D,6,Detail!$C:$C,2)</f>
        <v>0</v>
      </c>
      <c r="AD244" s="24">
        <f>SUMIFS(Detail!Y:Y,Detail!$A:$A,$B244,Detail!$D:$D,6,Detail!$C:$C,3)</f>
        <v>0</v>
      </c>
      <c r="AE244" s="24">
        <f>SUMIFS(Detail!Y:Y,Detail!$A:$A,$B244,Detail!$D:$D,6,Detail!$C:$C,4)</f>
        <v>0</v>
      </c>
      <c r="AF244" s="33">
        <f t="shared" ref="AF244:AF254" si="425">SUM(AB244:AE244)</f>
        <v>0</v>
      </c>
      <c r="AG244" s="24">
        <f>SUMIFS(Detail!Y:Y,Detail!$A:$A,$B244,Detail!$D:$D,7,Detail!$C:$C,1)</f>
        <v>0</v>
      </c>
      <c r="AH244" s="24">
        <f>SUMIFS(Detail!Y:Y,Detail!$A:$A,$B244,Detail!$D:$D,7,Detail!$C:$C,2)</f>
        <v>0</v>
      </c>
      <c r="AI244" s="24">
        <f>SUMIFS(Detail!Y:Y,Detail!$A:$A,$B244,Detail!$D:$D,7,Detail!$C:$C,3)</f>
        <v>0</v>
      </c>
      <c r="AJ244" s="24">
        <f>SUMIFS(Detail!Y:Y,Detail!$A:$A,$B244,Detail!$D:$D,7,Detail!$C:$C,4)</f>
        <v>0</v>
      </c>
      <c r="AK244" s="33">
        <f t="shared" ref="AK244:AK254" si="426">SUM(AG244:AJ244)</f>
        <v>0</v>
      </c>
      <c r="AL244" s="24">
        <f>SUMIFS(Detail!Y:Y,Detail!$A:$A,$B244,Detail!$D:$D,8,Detail!$C:$C,1)</f>
        <v>0</v>
      </c>
      <c r="AM244" s="24">
        <f>SUMIFS(Detail!Y:Y,Detail!$A:$A,$B244,Detail!$D:$D,8,Detail!$C:$C,2)</f>
        <v>0</v>
      </c>
      <c r="AN244" s="24">
        <f>SUMIFS(Detail!Y:Y,Detail!$A:$A,$B244,Detail!$D:$D,8,Detail!$C:$C,3)</f>
        <v>0</v>
      </c>
      <c r="AO244" s="24">
        <f>SUMIFS(Detail!Y:Y,Detail!$A:$A,$B244,Detail!$D:$D,8,Detail!$C:$C,4)</f>
        <v>0</v>
      </c>
      <c r="AP244" s="33">
        <f t="shared" ref="AP244:AP254" si="427">SUM(AL244:AO244)</f>
        <v>0</v>
      </c>
      <c r="AQ244" s="24">
        <f>SUMIFS(Detail!Y:Y,Detail!$A:$A,$B244,Detail!$D:$D,9,Detail!$C:$C,1)</f>
        <v>0</v>
      </c>
      <c r="AR244" s="24">
        <f>SUMIFS(Detail!Y:Y,Detail!$A:$A,$B244,Detail!$D:$D,9,Detail!$C:$C,2)</f>
        <v>0</v>
      </c>
      <c r="AS244" s="24">
        <f>SUMIFS(Detail!Y:Y,Detail!$A:$A,$B244,Detail!$D:$D,9,Detail!$C:$C,3)</f>
        <v>0</v>
      </c>
      <c r="AT244" s="24">
        <f>SUMIFS(Detail!Y:Y,Detail!$A:$A,$B244,Detail!$D:$D,9,Detail!$C:$C,4)</f>
        <v>0</v>
      </c>
      <c r="AU244" s="33">
        <f t="shared" ref="AU244:AU254" si="428">SUM(AQ244:AT244)</f>
        <v>0</v>
      </c>
      <c r="AV244" s="24">
        <f>SUMIFS(Detail!Y:Y,Detail!$A:$A,$B244,Detail!$D:$D,10,Detail!$C:$C,1)</f>
        <v>0</v>
      </c>
      <c r="AW244" s="24">
        <f>SUMIFS(Detail!Y:Y,Detail!$A:$A,$B244,Detail!$D:$D,10,Detail!$C:$C,2)</f>
        <v>0</v>
      </c>
      <c r="AX244" s="24">
        <f>SUMIFS(Detail!Y:Y,Detail!$A:$A,$B244,Detail!$D:$D,10,Detail!$C:$C,3)</f>
        <v>0</v>
      </c>
      <c r="AY244" s="24">
        <f>SUMIFS(Detail!Y:Y,Detail!$A:$A,$B244,Detail!$D:$D,10,Detail!$C:$C,4)</f>
        <v>0</v>
      </c>
      <c r="AZ244" s="33">
        <f t="shared" ref="AZ244:AZ254" si="429">SUM(AV244:AY244)</f>
        <v>0</v>
      </c>
      <c r="BA244" s="24">
        <f>SUMIFS(Detail!Y:Y,Detail!$A:$A,$B244,Detail!$D:$D,11,Detail!$C:$C,1)</f>
        <v>0</v>
      </c>
      <c r="BB244" s="24">
        <f>SUMIFS(Detail!Y:Y,Detail!$A:$A,$B244,Detail!$D:$D,11,Detail!$C:$C,2)</f>
        <v>0</v>
      </c>
      <c r="BC244" s="24">
        <f>SUMIFS(Detail!Y:Y,Detail!$A:$A,$B244,Detail!$D:$D,11,Detail!$C:$C,3)</f>
        <v>0</v>
      </c>
      <c r="BD244" s="24">
        <f>SUMIFS(Detail!Y:Y,Detail!$A:$A,$B244,Detail!$D:$D,11,Detail!$C:$C,4)</f>
        <v>0</v>
      </c>
      <c r="BE244" s="33">
        <f t="shared" ref="BE244:BE254" si="430">SUM(BA244:BD244)</f>
        <v>0</v>
      </c>
      <c r="BF244" s="24">
        <f>SUMIFS(Detail!Y:Y,Detail!$A:$A,$B244,Detail!$D:$D,12,Detail!$C:$C,1)</f>
        <v>0</v>
      </c>
      <c r="BG244" s="24">
        <f>SUMIFS(Detail!Y:Y,Detail!$A:$A,$B244,Detail!$D:$D,12,Detail!$C:$C,2)</f>
        <v>0</v>
      </c>
      <c r="BH244" s="24">
        <f>SUMIFS(Detail!Y:Y,Detail!$A:$A,$B244,Detail!$D:$D,12,Detail!$C:$C,3)</f>
        <v>0</v>
      </c>
      <c r="BI244" s="24">
        <f>SUMIFS(Detail!Y:Y,Detail!$A:$A,$B244,Detail!$D:$D,12,Detail!$C:$C,4)</f>
        <v>0</v>
      </c>
      <c r="BJ244" s="33">
        <f t="shared" ref="BJ244:BJ254" si="431">SUM(BF244:BI244)</f>
        <v>0</v>
      </c>
      <c r="BK244" s="24">
        <f>SUMIFS(Detail!Y:Y,Detail!$A:$A,$B244,Detail!$D:$D,13,Detail!$C:$C,1)</f>
        <v>0</v>
      </c>
      <c r="BL244" s="24">
        <f>SUMIFS(Detail!Y:Y,Detail!$A:$A,$B244,Detail!$D:$D,13,Detail!$C:$C,2)</f>
        <v>0</v>
      </c>
      <c r="BM244" s="24">
        <f>SUMIFS(Detail!Y:Y,Detail!$A:$A,$B244,Detail!$D:$D,13,Detail!$C:$C,3)</f>
        <v>0</v>
      </c>
      <c r="BN244" s="24">
        <f>SUMIFS(Detail!Y:Y,Detail!$A:$A,$B244,Detail!$D:$D,13,Detail!$C:$C,4)</f>
        <v>0</v>
      </c>
      <c r="BO244" s="33">
        <f t="shared" ref="BO244:BO254" si="432">SUM(BK244:BN244)</f>
        <v>0</v>
      </c>
      <c r="BP244" s="24">
        <f>SUMIFS(Detail!Y:Y,Detail!$A:$A,$B244,Detail!$D:$D,14,Detail!$C:$C,1)</f>
        <v>0</v>
      </c>
      <c r="BQ244" s="24">
        <f>SUMIFS(Detail!Y:Y,Detail!$A:$A,$B244,Detail!$D:$D,14,Detail!$C:$C,2)</f>
        <v>0</v>
      </c>
      <c r="BR244" s="24">
        <f>SUMIFS(Detail!Y:Y,Detail!$A:$A,$B244,Detail!$D:$D,14,Detail!$C:$C,3)</f>
        <v>0</v>
      </c>
      <c r="BS244" s="24">
        <f>SUMIFS(Detail!Y:Y,Detail!$A:$A,$B244,Detail!$D:$D,14,Detail!$C:$C,4)</f>
        <v>0</v>
      </c>
      <c r="BT244" s="33">
        <f t="shared" ref="BT244:BT254" si="433">SUM(BP244:BS244)</f>
        <v>0</v>
      </c>
      <c r="BU244" s="24">
        <f>SUMIFS(Detail!Y:Y,Detail!$A:$A,$B244,Detail!$D:$D,15,Detail!$C:$C,1)</f>
        <v>0</v>
      </c>
      <c r="BV244" s="24">
        <f>SUMIFS(Detail!Y:Y,Detail!$A:$A,$B244,Detail!$D:$D,15,Detail!$C:$C,2)</f>
        <v>0</v>
      </c>
      <c r="BW244" s="24">
        <f>SUMIFS(Detail!Y:Y,Detail!$A:$A,$B244,Detail!$D:$D,15,Detail!$C:$C,3)</f>
        <v>0</v>
      </c>
      <c r="BX244" s="24">
        <f>SUMIFS(Detail!Y:Y,Detail!$A:$A,$B244,Detail!$D:$D,15,Detail!$C:$C,4)</f>
        <v>0</v>
      </c>
      <c r="BY244" s="33">
        <f t="shared" ref="BY244:BY254" si="434">SUM(BU244:BX244)</f>
        <v>0</v>
      </c>
      <c r="BZ244" s="24">
        <f>SUMIFS(Detail!Y:Y,Detail!$A:$A,$B244,Detail!$D:$D,16,Detail!$C:$C,1)</f>
        <v>0</v>
      </c>
      <c r="CA244" s="24">
        <f>SUMIFS(Detail!Y:Y,Detail!$A:$A,$B244,Detail!$D:$D,16,Detail!$C:$C,2)</f>
        <v>0</v>
      </c>
      <c r="CB244" s="24">
        <f>SUMIFS(Detail!Y:Y,Detail!$A:$A,$B244,Detail!$D:$D,16,Detail!$C:$C,3)</f>
        <v>0</v>
      </c>
      <c r="CC244" s="24">
        <f>SUMIFS(Detail!Y:Y,Detail!$A:$A,$B244,Detail!$D:$D,16,Detail!$C:$C,4)</f>
        <v>0</v>
      </c>
      <c r="CD244" s="33">
        <f t="shared" ref="CD244:CD254" si="435">SUM(BZ244:CC244)</f>
        <v>0</v>
      </c>
      <c r="CE244" s="24">
        <f>SUMIFS(Detail!Y:Y,Detail!$A:$A,$B244,Detail!$D:$D,17,Detail!$C:$C,1)</f>
        <v>0</v>
      </c>
      <c r="CF244" s="24">
        <f>SUMIFS(Detail!Y:Y,Detail!$A:$A,$B244,Detail!$D:$D,17,Detail!$C:$C,2)</f>
        <v>0</v>
      </c>
      <c r="CG244" s="24">
        <f>SUMIFS(Detail!Y:Y,Detail!$A:$A,$B244,Detail!$D:$D,17,Detail!$C:$C,3)</f>
        <v>0</v>
      </c>
      <c r="CH244" s="24">
        <f>SUMIFS(Detail!Y:Y,Detail!$A:$A,$B244,Detail!$D:$D,17,Detail!$C:$C,4)</f>
        <v>0</v>
      </c>
      <c r="CI244" s="33">
        <f t="shared" ref="CI244:CI254" si="436">SUM(CE244:CH244)</f>
        <v>0</v>
      </c>
      <c r="CJ244" s="24">
        <f>SUMIFS(Detail!Y:Y,Detail!$A:$A,$B244,Detail!$D:$D,18,Detail!$C:$C,1)</f>
        <v>0</v>
      </c>
      <c r="CK244" s="24">
        <f>SUMIFS(Detail!Y:Y,Detail!$A:$A,$B244,Detail!$D:$D,18,Detail!$C:$C,2)</f>
        <v>0</v>
      </c>
      <c r="CL244" s="24">
        <f>SUMIFS(Detail!Y:Y,Detail!$A:$A,$B244,Detail!$D:$D,18,Detail!$C:$C,3)</f>
        <v>0</v>
      </c>
      <c r="CM244" s="24">
        <f>SUMIFS(Detail!Y:Y,Detail!$A:$A,$B244,Detail!$D:$D,18,Detail!$C:$C,4)</f>
        <v>0</v>
      </c>
      <c r="CN244" s="33">
        <f t="shared" ref="CN244:CN254" si="437">SUM(CJ244:CM244)</f>
        <v>0</v>
      </c>
      <c r="CO244" s="24">
        <f>SUMIFS(Detail!Y:Y,Detail!$A:$A,$B244,Detail!$D:$D,19,Detail!$C:$C,1)</f>
        <v>0</v>
      </c>
      <c r="CP244" s="24">
        <f>SUMIFS(Detail!Y:Y,Detail!$A:$A,$B244,Detail!$D:$D,19,Detail!$C:$C,2)</f>
        <v>0</v>
      </c>
      <c r="CQ244" s="24">
        <f>SUMIFS(Detail!Y:Y,Detail!$A:$A,$B244,Detail!$D:$D,19,Detail!$C:$C,3)</f>
        <v>0</v>
      </c>
      <c r="CR244" s="24">
        <f>SUMIFS(Detail!Y:Y,Detail!$A:$A,$B244,Detail!$D:$D,19,Detail!$C:$C,4)</f>
        <v>0</v>
      </c>
      <c r="CS244" s="33">
        <f t="shared" ref="CS244:CS254" si="438">SUM(CO244:CR244)</f>
        <v>0</v>
      </c>
      <c r="CT244" s="24">
        <f>SUMIFS(Detail!Y:Y,Detail!$A:$A,$B244,Detail!$D:$D,20,Detail!$C:$C,1)</f>
        <v>0</v>
      </c>
      <c r="CU244" s="24">
        <f>SUMIFS(Detail!Y:Y,Detail!$A:$A,$B244,Detail!$D:$D,20,Detail!$C:$C,2)</f>
        <v>0</v>
      </c>
      <c r="CV244" s="24">
        <f>SUMIFS(Detail!Y:Y,Detail!$A:$A,$B244,Detail!$D:$D,20,Detail!$C:$C,3)</f>
        <v>0</v>
      </c>
      <c r="CW244" s="24">
        <f>SUMIFS(Detail!Y:Y,Detail!$A:$A,$B244,Detail!$D:$D,20,Detail!$C:$C,4)</f>
        <v>0</v>
      </c>
      <c r="CX244" s="33">
        <f t="shared" ref="CX244:CX254" si="439">SUM(CT244:CW244)</f>
        <v>0</v>
      </c>
      <c r="CY244" s="24">
        <f>SUMIFS(Detail!Y:Y,Detail!$A:$A,$B244,Detail!$D:$D,21,Detail!$C:$C,1)</f>
        <v>0</v>
      </c>
      <c r="CZ244" s="24">
        <f>SUMIFS(Detail!Y:Y,Detail!$A:$A,$B244,Detail!$D:$D,21,Detail!$C:$C,2)</f>
        <v>0</v>
      </c>
      <c r="DA244" s="24">
        <f>SUMIFS(Detail!Y:Y,Detail!$A:$A,$B244,Detail!$D:$D,21,Detail!$C:$C,3)</f>
        <v>0</v>
      </c>
      <c r="DB244" s="24">
        <f>SUMIFS(Detail!Y:Y,Detail!$A:$A,$B244,Detail!$D:$D,21,Detail!$C:$C,4)</f>
        <v>0</v>
      </c>
      <c r="DC244" s="33">
        <f t="shared" ref="DC244:DC254" si="440">SUM(CY244:DB244)</f>
        <v>0</v>
      </c>
      <c r="DD244" s="86">
        <f>SUMIFS(Detail!Y:Y,Detail!$A:$A,$B244,Detail!$B:$B,"&gt;60")</f>
        <v>0</v>
      </c>
    </row>
    <row r="245" spans="1:108" x14ac:dyDescent="0.25">
      <c r="A245" t="s">
        <v>5487</v>
      </c>
      <c r="B245" s="32" t="s">
        <v>5121</v>
      </c>
      <c r="C245" s="24">
        <f>SUMIFS(Detail!Y:Y,Detail!$A:$A,$B245,Detail!$D:$D,1,Detail!$C:$C,1)</f>
        <v>0</v>
      </c>
      <c r="D245" s="24">
        <f>SUMIFS(Detail!Y:Y,Detail!$A:$A,$B245,Detail!$D:$D,1,Detail!$C:$C,2)</f>
        <v>0</v>
      </c>
      <c r="E245" s="24">
        <f>SUMIFS(Detail!Y:Y,Detail!$A:$A,$B245,Detail!$D:$D,1,Detail!$C:$C,3)</f>
        <v>0</v>
      </c>
      <c r="F245" s="24">
        <f>SUMIFS(Detail!Y:Y,Detail!$A:$A,$B245,Detail!$D:$D,1,Detail!$C:$C,4)</f>
        <v>0</v>
      </c>
      <c r="G245" s="33">
        <f t="shared" si="420"/>
        <v>0</v>
      </c>
      <c r="H245" s="24">
        <f>SUMIFS(Detail!Y:Y,Detail!$A:$A,$B245,Detail!$D:$D,2,Detail!$C:$C,1)</f>
        <v>0</v>
      </c>
      <c r="I245" s="24">
        <f>SUMIFS(Detail!Y:Y,Detail!$A:$A,$B245,Detail!$D:$D,2,Detail!$C:$C,2)</f>
        <v>0</v>
      </c>
      <c r="J245" s="24">
        <f>SUMIFS(Detail!Y:Y,Detail!$A:$A,$B245,Detail!$D:$D,2,Detail!$C:$C,3)</f>
        <v>0</v>
      </c>
      <c r="K245" s="24">
        <f>SUMIFS(Detail!Y:Y,Detail!$A:$A,$B245,Detail!$D:$D,2,Detail!$C:$C,4)</f>
        <v>0</v>
      </c>
      <c r="L245" s="33">
        <f t="shared" si="421"/>
        <v>0</v>
      </c>
      <c r="M245" s="24">
        <f>SUMIFS(Detail!Y:Y,Detail!$A:$A,$B245,Detail!$D:$D,3,Detail!$C:$C,1)</f>
        <v>0</v>
      </c>
      <c r="N245" s="24">
        <f>SUMIFS(Detail!Y:Y,Detail!$A:$A,$B245,Detail!$D:$D,3,Detail!$C:$C,2)</f>
        <v>0</v>
      </c>
      <c r="O245" s="24">
        <f>SUMIFS(Detail!Y:Y,Detail!$A:$A,$B245,Detail!$D:$D,3,Detail!$C:$C,3)</f>
        <v>0</v>
      </c>
      <c r="P245" s="24">
        <f>SUMIFS(Detail!Y:Y,Detail!$A:$A,$B245,Detail!$D:$D,3,Detail!$C:$C,4)</f>
        <v>0</v>
      </c>
      <c r="Q245" s="33">
        <f t="shared" si="422"/>
        <v>0</v>
      </c>
      <c r="R245" s="24">
        <f>SUMIFS(Detail!Y:Y,Detail!$A:$A,$B245,Detail!$D:$D,4,Detail!$C:$C,1)</f>
        <v>0</v>
      </c>
      <c r="S245" s="24">
        <f>SUMIFS(Detail!Y:Y,Detail!$A:$A,$B245,Detail!$D:$D,4,Detail!$C:$C,2)</f>
        <v>0</v>
      </c>
      <c r="T245" s="24">
        <f>SUMIFS(Detail!Y:Y,Detail!$A:$A,$B245,Detail!$D:$D,4,Detail!$C:$C,3)</f>
        <v>0</v>
      </c>
      <c r="U245" s="24">
        <f>SUMIFS(Detail!Y:Y,Detail!$A:$A,$B245,Detail!$D:$D,4,Detail!$C:$C,4)</f>
        <v>0</v>
      </c>
      <c r="V245" s="33">
        <f t="shared" si="423"/>
        <v>0</v>
      </c>
      <c r="W245" s="24">
        <f>SUMIFS(Detail!Y:Y,Detail!$A:$A,$B245,Detail!$D:$D,5,Detail!$C:$C,1)</f>
        <v>0</v>
      </c>
      <c r="X245" s="24">
        <f>SUMIFS(Detail!Y:Y,Detail!$A:$A,$B245,Detail!$D:$D,5,Detail!$C:$C,2)</f>
        <v>0</v>
      </c>
      <c r="Y245" s="24">
        <f>SUMIFS(Detail!Y:Y,Detail!$A:$A,$B245,Detail!$D:$D,5,Detail!$C:$C,3)</f>
        <v>0</v>
      </c>
      <c r="Z245" s="24">
        <f>SUMIFS(Detail!Y:Y,Detail!$A:$A,$B245,Detail!$D:$D,5,Detail!$C:$C,4)</f>
        <v>0</v>
      </c>
      <c r="AA245" s="33">
        <f t="shared" si="424"/>
        <v>0</v>
      </c>
      <c r="AB245" s="24">
        <f>SUMIFS(Detail!Y:Y,Detail!$A:$A,$B245,Detail!$D:$D,6,Detail!$C:$C,1)</f>
        <v>0</v>
      </c>
      <c r="AC245" s="24">
        <f>SUMIFS(Detail!Y:Y,Detail!$A:$A,$B245,Detail!$D:$D,6,Detail!$C:$C,2)</f>
        <v>0</v>
      </c>
      <c r="AD245" s="24">
        <f>SUMIFS(Detail!Y:Y,Detail!$A:$A,$B245,Detail!$D:$D,6,Detail!$C:$C,3)</f>
        <v>0</v>
      </c>
      <c r="AE245" s="24">
        <f>SUMIFS(Detail!Y:Y,Detail!$A:$A,$B245,Detail!$D:$D,6,Detail!$C:$C,4)</f>
        <v>0</v>
      </c>
      <c r="AF245" s="33">
        <f t="shared" si="425"/>
        <v>0</v>
      </c>
      <c r="AG245" s="24">
        <f>SUMIFS(Detail!Y:Y,Detail!$A:$A,$B245,Detail!$D:$D,7,Detail!$C:$C,1)</f>
        <v>0</v>
      </c>
      <c r="AH245" s="24">
        <f>SUMIFS(Detail!Y:Y,Detail!$A:$A,$B245,Detail!$D:$D,7,Detail!$C:$C,2)</f>
        <v>0</v>
      </c>
      <c r="AI245" s="24">
        <f>SUMIFS(Detail!Y:Y,Detail!$A:$A,$B245,Detail!$D:$D,7,Detail!$C:$C,3)</f>
        <v>0</v>
      </c>
      <c r="AJ245" s="24">
        <f>SUMIFS(Detail!Y:Y,Detail!$A:$A,$B245,Detail!$D:$D,7,Detail!$C:$C,4)</f>
        <v>0</v>
      </c>
      <c r="AK245" s="33">
        <f t="shared" si="426"/>
        <v>0</v>
      </c>
      <c r="AL245" s="24">
        <f>SUMIFS(Detail!Y:Y,Detail!$A:$A,$B245,Detail!$D:$D,8,Detail!$C:$C,1)</f>
        <v>0</v>
      </c>
      <c r="AM245" s="24">
        <f>SUMIFS(Detail!Y:Y,Detail!$A:$A,$B245,Detail!$D:$D,8,Detail!$C:$C,2)</f>
        <v>0</v>
      </c>
      <c r="AN245" s="24">
        <f>SUMIFS(Detail!Y:Y,Detail!$A:$A,$B245,Detail!$D:$D,8,Detail!$C:$C,3)</f>
        <v>0</v>
      </c>
      <c r="AO245" s="24">
        <f>SUMIFS(Detail!Y:Y,Detail!$A:$A,$B245,Detail!$D:$D,8,Detail!$C:$C,4)</f>
        <v>0</v>
      </c>
      <c r="AP245" s="33">
        <f t="shared" si="427"/>
        <v>0</v>
      </c>
      <c r="AQ245" s="24">
        <f>SUMIFS(Detail!Y:Y,Detail!$A:$A,$B245,Detail!$D:$D,9,Detail!$C:$C,1)</f>
        <v>0</v>
      </c>
      <c r="AR245" s="24">
        <f>SUMIFS(Detail!Y:Y,Detail!$A:$A,$B245,Detail!$D:$D,9,Detail!$C:$C,2)</f>
        <v>0</v>
      </c>
      <c r="AS245" s="24">
        <f>SUMIFS(Detail!Y:Y,Detail!$A:$A,$B245,Detail!$D:$D,9,Detail!$C:$C,3)</f>
        <v>0</v>
      </c>
      <c r="AT245" s="24">
        <f>SUMIFS(Detail!Y:Y,Detail!$A:$A,$B245,Detail!$D:$D,9,Detail!$C:$C,4)</f>
        <v>0</v>
      </c>
      <c r="AU245" s="33">
        <f t="shared" si="428"/>
        <v>0</v>
      </c>
      <c r="AV245" s="24">
        <f>SUMIFS(Detail!Y:Y,Detail!$A:$A,$B245,Detail!$D:$D,10,Detail!$C:$C,1)</f>
        <v>0</v>
      </c>
      <c r="AW245" s="24">
        <f>SUMIFS(Detail!Y:Y,Detail!$A:$A,$B245,Detail!$D:$D,10,Detail!$C:$C,2)</f>
        <v>0</v>
      </c>
      <c r="AX245" s="24">
        <f>SUMIFS(Detail!Y:Y,Detail!$A:$A,$B245,Detail!$D:$D,10,Detail!$C:$C,3)</f>
        <v>0</v>
      </c>
      <c r="AY245" s="24">
        <f>SUMIFS(Detail!Y:Y,Detail!$A:$A,$B245,Detail!$D:$D,10,Detail!$C:$C,4)</f>
        <v>0</v>
      </c>
      <c r="AZ245" s="33">
        <f t="shared" si="429"/>
        <v>0</v>
      </c>
      <c r="BA245" s="24">
        <f>SUMIFS(Detail!Y:Y,Detail!$A:$A,$B245,Detail!$D:$D,11,Detail!$C:$C,1)</f>
        <v>0</v>
      </c>
      <c r="BB245" s="24">
        <f>SUMIFS(Detail!Y:Y,Detail!$A:$A,$B245,Detail!$D:$D,11,Detail!$C:$C,2)</f>
        <v>0</v>
      </c>
      <c r="BC245" s="24">
        <f>SUMIFS(Detail!Y:Y,Detail!$A:$A,$B245,Detail!$D:$D,11,Detail!$C:$C,3)</f>
        <v>0</v>
      </c>
      <c r="BD245" s="24">
        <f>SUMIFS(Detail!Y:Y,Detail!$A:$A,$B245,Detail!$D:$D,11,Detail!$C:$C,4)</f>
        <v>0</v>
      </c>
      <c r="BE245" s="33">
        <f t="shared" si="430"/>
        <v>0</v>
      </c>
      <c r="BF245" s="24">
        <f>SUMIFS(Detail!Y:Y,Detail!$A:$A,$B245,Detail!$D:$D,12,Detail!$C:$C,1)</f>
        <v>0</v>
      </c>
      <c r="BG245" s="24">
        <f>SUMIFS(Detail!Y:Y,Detail!$A:$A,$B245,Detail!$D:$D,12,Detail!$C:$C,2)</f>
        <v>0</v>
      </c>
      <c r="BH245" s="24">
        <f>SUMIFS(Detail!Y:Y,Detail!$A:$A,$B245,Detail!$D:$D,12,Detail!$C:$C,3)</f>
        <v>0</v>
      </c>
      <c r="BI245" s="24">
        <f>SUMIFS(Detail!Y:Y,Detail!$A:$A,$B245,Detail!$D:$D,12,Detail!$C:$C,4)</f>
        <v>0</v>
      </c>
      <c r="BJ245" s="33">
        <f t="shared" si="431"/>
        <v>0</v>
      </c>
      <c r="BK245" s="24">
        <f>SUMIFS(Detail!Y:Y,Detail!$A:$A,$B245,Detail!$D:$D,13,Detail!$C:$C,1)</f>
        <v>0</v>
      </c>
      <c r="BL245" s="24">
        <f>SUMIFS(Detail!Y:Y,Detail!$A:$A,$B245,Detail!$D:$D,13,Detail!$C:$C,2)</f>
        <v>0</v>
      </c>
      <c r="BM245" s="24">
        <f>SUMIFS(Detail!Y:Y,Detail!$A:$A,$B245,Detail!$D:$D,13,Detail!$C:$C,3)</f>
        <v>0</v>
      </c>
      <c r="BN245" s="24">
        <f>SUMIFS(Detail!Y:Y,Detail!$A:$A,$B245,Detail!$D:$D,13,Detail!$C:$C,4)</f>
        <v>0</v>
      </c>
      <c r="BO245" s="33">
        <f t="shared" si="432"/>
        <v>0</v>
      </c>
      <c r="BP245" s="24">
        <f>SUMIFS(Detail!Y:Y,Detail!$A:$A,$B245,Detail!$D:$D,14,Detail!$C:$C,1)</f>
        <v>0</v>
      </c>
      <c r="BQ245" s="24">
        <f>SUMIFS(Detail!Y:Y,Detail!$A:$A,$B245,Detail!$D:$D,14,Detail!$C:$C,2)</f>
        <v>0</v>
      </c>
      <c r="BR245" s="24">
        <f>SUMIFS(Detail!Y:Y,Detail!$A:$A,$B245,Detail!$D:$D,14,Detail!$C:$C,3)</f>
        <v>0</v>
      </c>
      <c r="BS245" s="24">
        <f>SUMIFS(Detail!Y:Y,Detail!$A:$A,$B245,Detail!$D:$D,14,Detail!$C:$C,4)</f>
        <v>0</v>
      </c>
      <c r="BT245" s="33">
        <f t="shared" si="433"/>
        <v>0</v>
      </c>
      <c r="BU245" s="24">
        <f>SUMIFS(Detail!Y:Y,Detail!$A:$A,$B245,Detail!$D:$D,15,Detail!$C:$C,1)</f>
        <v>0</v>
      </c>
      <c r="BV245" s="24">
        <f>SUMIFS(Detail!Y:Y,Detail!$A:$A,$B245,Detail!$D:$D,15,Detail!$C:$C,2)</f>
        <v>0</v>
      </c>
      <c r="BW245" s="24">
        <f>SUMIFS(Detail!Y:Y,Detail!$A:$A,$B245,Detail!$D:$D,15,Detail!$C:$C,3)</f>
        <v>0</v>
      </c>
      <c r="BX245" s="24">
        <f>SUMIFS(Detail!Y:Y,Detail!$A:$A,$B245,Detail!$D:$D,15,Detail!$C:$C,4)</f>
        <v>0</v>
      </c>
      <c r="BY245" s="33">
        <f t="shared" si="434"/>
        <v>0</v>
      </c>
      <c r="BZ245" s="24">
        <f>SUMIFS(Detail!Y:Y,Detail!$A:$A,$B245,Detail!$D:$D,16,Detail!$C:$C,1)</f>
        <v>0</v>
      </c>
      <c r="CA245" s="24">
        <f>SUMIFS(Detail!Y:Y,Detail!$A:$A,$B245,Detail!$D:$D,16,Detail!$C:$C,2)</f>
        <v>0</v>
      </c>
      <c r="CB245" s="24">
        <f>SUMIFS(Detail!Y:Y,Detail!$A:$A,$B245,Detail!$D:$D,16,Detail!$C:$C,3)</f>
        <v>0</v>
      </c>
      <c r="CC245" s="24">
        <f>SUMIFS(Detail!Y:Y,Detail!$A:$A,$B245,Detail!$D:$D,16,Detail!$C:$C,4)</f>
        <v>0</v>
      </c>
      <c r="CD245" s="33">
        <f t="shared" si="435"/>
        <v>0</v>
      </c>
      <c r="CE245" s="24">
        <f>SUMIFS(Detail!Y:Y,Detail!$A:$A,$B245,Detail!$D:$D,17,Detail!$C:$C,1)</f>
        <v>0</v>
      </c>
      <c r="CF245" s="24">
        <f>SUMIFS(Detail!Y:Y,Detail!$A:$A,$B245,Detail!$D:$D,17,Detail!$C:$C,2)</f>
        <v>0</v>
      </c>
      <c r="CG245" s="24">
        <f>SUMIFS(Detail!Y:Y,Detail!$A:$A,$B245,Detail!$D:$D,17,Detail!$C:$C,3)</f>
        <v>0</v>
      </c>
      <c r="CH245" s="24">
        <f>SUMIFS(Detail!Y:Y,Detail!$A:$A,$B245,Detail!$D:$D,17,Detail!$C:$C,4)</f>
        <v>0</v>
      </c>
      <c r="CI245" s="33">
        <f t="shared" si="436"/>
        <v>0</v>
      </c>
      <c r="CJ245" s="24">
        <f>SUMIFS(Detail!Y:Y,Detail!$A:$A,$B245,Detail!$D:$D,18,Detail!$C:$C,1)</f>
        <v>0</v>
      </c>
      <c r="CK245" s="24">
        <f>SUMIFS(Detail!Y:Y,Detail!$A:$A,$B245,Detail!$D:$D,18,Detail!$C:$C,2)</f>
        <v>0</v>
      </c>
      <c r="CL245" s="24">
        <f>SUMIFS(Detail!Y:Y,Detail!$A:$A,$B245,Detail!$D:$D,18,Detail!$C:$C,3)</f>
        <v>0</v>
      </c>
      <c r="CM245" s="24">
        <f>SUMIFS(Detail!Y:Y,Detail!$A:$A,$B245,Detail!$D:$D,18,Detail!$C:$C,4)</f>
        <v>0</v>
      </c>
      <c r="CN245" s="33">
        <f t="shared" si="437"/>
        <v>0</v>
      </c>
      <c r="CO245" s="24">
        <f>SUMIFS(Detail!Y:Y,Detail!$A:$A,$B245,Detail!$D:$D,19,Detail!$C:$C,1)</f>
        <v>0</v>
      </c>
      <c r="CP245" s="24">
        <f>SUMIFS(Detail!Y:Y,Detail!$A:$A,$B245,Detail!$D:$D,19,Detail!$C:$C,2)</f>
        <v>0</v>
      </c>
      <c r="CQ245" s="24">
        <f>SUMIFS(Detail!Y:Y,Detail!$A:$A,$B245,Detail!$D:$D,19,Detail!$C:$C,3)</f>
        <v>0</v>
      </c>
      <c r="CR245" s="24">
        <f>SUMIFS(Detail!Y:Y,Detail!$A:$A,$B245,Detail!$D:$D,19,Detail!$C:$C,4)</f>
        <v>0</v>
      </c>
      <c r="CS245" s="33">
        <f t="shared" si="438"/>
        <v>0</v>
      </c>
      <c r="CT245" s="24">
        <f>SUMIFS(Detail!Y:Y,Detail!$A:$A,$B245,Detail!$D:$D,20,Detail!$C:$C,1)</f>
        <v>0</v>
      </c>
      <c r="CU245" s="24">
        <f>SUMIFS(Detail!Y:Y,Detail!$A:$A,$B245,Detail!$D:$D,20,Detail!$C:$C,2)</f>
        <v>0</v>
      </c>
      <c r="CV245" s="24">
        <f>SUMIFS(Detail!Y:Y,Detail!$A:$A,$B245,Detail!$D:$D,20,Detail!$C:$C,3)</f>
        <v>0</v>
      </c>
      <c r="CW245" s="24">
        <f>SUMIFS(Detail!Y:Y,Detail!$A:$A,$B245,Detail!$D:$D,20,Detail!$C:$C,4)</f>
        <v>0</v>
      </c>
      <c r="CX245" s="33">
        <f t="shared" si="439"/>
        <v>0</v>
      </c>
      <c r="CY245" s="24">
        <f>SUMIFS(Detail!Y:Y,Detail!$A:$A,$B245,Detail!$D:$D,21,Detail!$C:$C,1)</f>
        <v>0</v>
      </c>
      <c r="CZ245" s="24">
        <f>SUMIFS(Detail!Y:Y,Detail!$A:$A,$B245,Detail!$D:$D,21,Detail!$C:$C,2)</f>
        <v>0</v>
      </c>
      <c r="DA245" s="24">
        <f>SUMIFS(Detail!Y:Y,Detail!$A:$A,$B245,Detail!$D:$D,21,Detail!$C:$C,3)</f>
        <v>0</v>
      </c>
      <c r="DB245" s="24">
        <f>SUMIFS(Detail!Y:Y,Detail!$A:$A,$B245,Detail!$D:$D,21,Detail!$C:$C,4)</f>
        <v>0</v>
      </c>
      <c r="DC245" s="33">
        <f t="shared" si="440"/>
        <v>0</v>
      </c>
      <c r="DD245" s="86">
        <f>SUMIFS(Detail!Y:Y,Detail!$A:$A,$B245,Detail!$B:$B,"&gt;60")</f>
        <v>0</v>
      </c>
    </row>
    <row r="246" spans="1:108" x14ac:dyDescent="0.25">
      <c r="A246" t="s">
        <v>5488</v>
      </c>
      <c r="B246" s="32" t="s">
        <v>5122</v>
      </c>
      <c r="C246" s="24">
        <f>SUMIFS(Detail!Y:Y,Detail!$A:$A,$B246,Detail!$D:$D,1,Detail!$C:$C,1)</f>
        <v>0</v>
      </c>
      <c r="D246" s="24">
        <f>SUMIFS(Detail!Y:Y,Detail!$A:$A,$B246,Detail!$D:$D,1,Detail!$C:$C,2)</f>
        <v>0</v>
      </c>
      <c r="E246" s="24">
        <f>SUMIFS(Detail!Y:Y,Detail!$A:$A,$B246,Detail!$D:$D,1,Detail!$C:$C,3)</f>
        <v>0</v>
      </c>
      <c r="F246" s="24">
        <f>SUMIFS(Detail!Y:Y,Detail!$A:$A,$B246,Detail!$D:$D,1,Detail!$C:$C,4)</f>
        <v>0</v>
      </c>
      <c r="G246" s="33">
        <f t="shared" si="420"/>
        <v>0</v>
      </c>
      <c r="H246" s="24">
        <f>SUMIFS(Detail!Y:Y,Detail!$A:$A,$B246,Detail!$D:$D,2,Detail!$C:$C,1)</f>
        <v>0</v>
      </c>
      <c r="I246" s="24">
        <f>SUMIFS(Detail!Y:Y,Detail!$A:$A,$B246,Detail!$D:$D,2,Detail!$C:$C,2)</f>
        <v>0</v>
      </c>
      <c r="J246" s="24">
        <f>SUMIFS(Detail!Y:Y,Detail!$A:$A,$B246,Detail!$D:$D,2,Detail!$C:$C,3)</f>
        <v>0</v>
      </c>
      <c r="K246" s="24">
        <f>SUMIFS(Detail!Y:Y,Detail!$A:$A,$B246,Detail!$D:$D,2,Detail!$C:$C,4)</f>
        <v>0</v>
      </c>
      <c r="L246" s="33">
        <f t="shared" si="421"/>
        <v>0</v>
      </c>
      <c r="M246" s="24">
        <f>SUMIFS(Detail!Y:Y,Detail!$A:$A,$B246,Detail!$D:$D,3,Detail!$C:$C,1)</f>
        <v>0</v>
      </c>
      <c r="N246" s="24">
        <f>SUMIFS(Detail!Y:Y,Detail!$A:$A,$B246,Detail!$D:$D,3,Detail!$C:$C,2)</f>
        <v>0</v>
      </c>
      <c r="O246" s="24">
        <f>SUMIFS(Detail!Y:Y,Detail!$A:$A,$B246,Detail!$D:$D,3,Detail!$C:$C,3)</f>
        <v>0</v>
      </c>
      <c r="P246" s="24">
        <f>SUMIFS(Detail!Y:Y,Detail!$A:$A,$B246,Detail!$D:$D,3,Detail!$C:$C,4)</f>
        <v>0</v>
      </c>
      <c r="Q246" s="33">
        <f t="shared" si="422"/>
        <v>0</v>
      </c>
      <c r="R246" s="24">
        <f>SUMIFS(Detail!Y:Y,Detail!$A:$A,$B246,Detail!$D:$D,4,Detail!$C:$C,1)</f>
        <v>0</v>
      </c>
      <c r="S246" s="24">
        <f>SUMIFS(Detail!Y:Y,Detail!$A:$A,$B246,Detail!$D:$D,4,Detail!$C:$C,2)</f>
        <v>0</v>
      </c>
      <c r="T246" s="24">
        <f>SUMIFS(Detail!Y:Y,Detail!$A:$A,$B246,Detail!$D:$D,4,Detail!$C:$C,3)</f>
        <v>0</v>
      </c>
      <c r="U246" s="24">
        <f>SUMIFS(Detail!Y:Y,Detail!$A:$A,$B246,Detail!$D:$D,4,Detail!$C:$C,4)</f>
        <v>0</v>
      </c>
      <c r="V246" s="33">
        <f t="shared" si="423"/>
        <v>0</v>
      </c>
      <c r="W246" s="24">
        <f>SUMIFS(Detail!Y:Y,Detail!$A:$A,$B246,Detail!$D:$D,5,Detail!$C:$C,1)</f>
        <v>0</v>
      </c>
      <c r="X246" s="24">
        <f>SUMIFS(Detail!Y:Y,Detail!$A:$A,$B246,Detail!$D:$D,5,Detail!$C:$C,2)</f>
        <v>0</v>
      </c>
      <c r="Y246" s="24">
        <f>SUMIFS(Detail!Y:Y,Detail!$A:$A,$B246,Detail!$D:$D,5,Detail!$C:$C,3)</f>
        <v>0</v>
      </c>
      <c r="Z246" s="24">
        <f>SUMIFS(Detail!Y:Y,Detail!$A:$A,$B246,Detail!$D:$D,5,Detail!$C:$C,4)</f>
        <v>0</v>
      </c>
      <c r="AA246" s="33">
        <f t="shared" si="424"/>
        <v>0</v>
      </c>
      <c r="AB246" s="24">
        <f>SUMIFS(Detail!Y:Y,Detail!$A:$A,$B246,Detail!$D:$D,6,Detail!$C:$C,1)</f>
        <v>0</v>
      </c>
      <c r="AC246" s="24">
        <f>SUMIFS(Detail!Y:Y,Detail!$A:$A,$B246,Detail!$D:$D,6,Detail!$C:$C,2)</f>
        <v>0</v>
      </c>
      <c r="AD246" s="24">
        <f>SUMIFS(Detail!Y:Y,Detail!$A:$A,$B246,Detail!$D:$D,6,Detail!$C:$C,3)</f>
        <v>0</v>
      </c>
      <c r="AE246" s="24">
        <f>SUMIFS(Detail!Y:Y,Detail!$A:$A,$B246,Detail!$D:$D,6,Detail!$C:$C,4)</f>
        <v>0</v>
      </c>
      <c r="AF246" s="33">
        <f t="shared" si="425"/>
        <v>0</v>
      </c>
      <c r="AG246" s="24">
        <f>SUMIFS(Detail!Y:Y,Detail!$A:$A,$B246,Detail!$D:$D,7,Detail!$C:$C,1)</f>
        <v>0</v>
      </c>
      <c r="AH246" s="24">
        <f>SUMIFS(Detail!Y:Y,Detail!$A:$A,$B246,Detail!$D:$D,7,Detail!$C:$C,2)</f>
        <v>0</v>
      </c>
      <c r="AI246" s="24">
        <f>SUMIFS(Detail!Y:Y,Detail!$A:$A,$B246,Detail!$D:$D,7,Detail!$C:$C,3)</f>
        <v>0</v>
      </c>
      <c r="AJ246" s="24">
        <f>SUMIFS(Detail!Y:Y,Detail!$A:$A,$B246,Detail!$D:$D,7,Detail!$C:$C,4)</f>
        <v>0</v>
      </c>
      <c r="AK246" s="33">
        <f t="shared" si="426"/>
        <v>0</v>
      </c>
      <c r="AL246" s="24">
        <f>SUMIFS(Detail!Y:Y,Detail!$A:$A,$B246,Detail!$D:$D,8,Detail!$C:$C,1)</f>
        <v>0</v>
      </c>
      <c r="AM246" s="24">
        <f>SUMIFS(Detail!Y:Y,Detail!$A:$A,$B246,Detail!$D:$D,8,Detail!$C:$C,2)</f>
        <v>0</v>
      </c>
      <c r="AN246" s="24">
        <f>SUMIFS(Detail!Y:Y,Detail!$A:$A,$B246,Detail!$D:$D,8,Detail!$C:$C,3)</f>
        <v>0</v>
      </c>
      <c r="AO246" s="24">
        <f>SUMIFS(Detail!Y:Y,Detail!$A:$A,$B246,Detail!$D:$D,8,Detail!$C:$C,4)</f>
        <v>0</v>
      </c>
      <c r="AP246" s="33">
        <f t="shared" si="427"/>
        <v>0</v>
      </c>
      <c r="AQ246" s="24">
        <f>SUMIFS(Detail!Y:Y,Detail!$A:$A,$B246,Detail!$D:$D,9,Detail!$C:$C,1)</f>
        <v>0</v>
      </c>
      <c r="AR246" s="24">
        <f>SUMIFS(Detail!Y:Y,Detail!$A:$A,$B246,Detail!$D:$D,9,Detail!$C:$C,2)</f>
        <v>0</v>
      </c>
      <c r="AS246" s="24">
        <f>SUMIFS(Detail!Y:Y,Detail!$A:$A,$B246,Detail!$D:$D,9,Detail!$C:$C,3)</f>
        <v>0</v>
      </c>
      <c r="AT246" s="24">
        <f>SUMIFS(Detail!Y:Y,Detail!$A:$A,$B246,Detail!$D:$D,9,Detail!$C:$C,4)</f>
        <v>0</v>
      </c>
      <c r="AU246" s="33">
        <f t="shared" si="428"/>
        <v>0</v>
      </c>
      <c r="AV246" s="24">
        <f>SUMIFS(Detail!Y:Y,Detail!$A:$A,$B246,Detail!$D:$D,10,Detail!$C:$C,1)</f>
        <v>0</v>
      </c>
      <c r="AW246" s="24">
        <f>SUMIFS(Detail!Y:Y,Detail!$A:$A,$B246,Detail!$D:$D,10,Detail!$C:$C,2)</f>
        <v>0</v>
      </c>
      <c r="AX246" s="24">
        <f>SUMIFS(Detail!Y:Y,Detail!$A:$A,$B246,Detail!$D:$D,10,Detail!$C:$C,3)</f>
        <v>0</v>
      </c>
      <c r="AY246" s="24">
        <f>SUMIFS(Detail!Y:Y,Detail!$A:$A,$B246,Detail!$D:$D,10,Detail!$C:$C,4)</f>
        <v>0</v>
      </c>
      <c r="AZ246" s="33">
        <f t="shared" si="429"/>
        <v>0</v>
      </c>
      <c r="BA246" s="24">
        <f>SUMIFS(Detail!Y:Y,Detail!$A:$A,$B246,Detail!$D:$D,11,Detail!$C:$C,1)</f>
        <v>0</v>
      </c>
      <c r="BB246" s="24">
        <f>SUMIFS(Detail!Y:Y,Detail!$A:$A,$B246,Detail!$D:$D,11,Detail!$C:$C,2)</f>
        <v>0</v>
      </c>
      <c r="BC246" s="24">
        <f>SUMIFS(Detail!Y:Y,Detail!$A:$A,$B246,Detail!$D:$D,11,Detail!$C:$C,3)</f>
        <v>0</v>
      </c>
      <c r="BD246" s="24">
        <f>SUMIFS(Detail!Y:Y,Detail!$A:$A,$B246,Detail!$D:$D,11,Detail!$C:$C,4)</f>
        <v>0</v>
      </c>
      <c r="BE246" s="33">
        <f t="shared" si="430"/>
        <v>0</v>
      </c>
      <c r="BF246" s="24">
        <f>SUMIFS(Detail!Y:Y,Detail!$A:$A,$B246,Detail!$D:$D,12,Detail!$C:$C,1)</f>
        <v>0</v>
      </c>
      <c r="BG246" s="24">
        <f>SUMIFS(Detail!Y:Y,Detail!$A:$A,$B246,Detail!$D:$D,12,Detail!$C:$C,2)</f>
        <v>0</v>
      </c>
      <c r="BH246" s="24">
        <f>SUMIFS(Detail!Y:Y,Detail!$A:$A,$B246,Detail!$D:$D,12,Detail!$C:$C,3)</f>
        <v>0</v>
      </c>
      <c r="BI246" s="24">
        <f>SUMIFS(Detail!Y:Y,Detail!$A:$A,$B246,Detail!$D:$D,12,Detail!$C:$C,4)</f>
        <v>0</v>
      </c>
      <c r="BJ246" s="33">
        <f t="shared" si="431"/>
        <v>0</v>
      </c>
      <c r="BK246" s="24">
        <f>SUMIFS(Detail!Y:Y,Detail!$A:$A,$B246,Detail!$D:$D,13,Detail!$C:$C,1)</f>
        <v>0</v>
      </c>
      <c r="BL246" s="24">
        <f>SUMIFS(Detail!Y:Y,Detail!$A:$A,$B246,Detail!$D:$D,13,Detail!$C:$C,2)</f>
        <v>0</v>
      </c>
      <c r="BM246" s="24">
        <f>SUMIFS(Detail!Y:Y,Detail!$A:$A,$B246,Detail!$D:$D,13,Detail!$C:$C,3)</f>
        <v>0</v>
      </c>
      <c r="BN246" s="24">
        <f>SUMIFS(Detail!Y:Y,Detail!$A:$A,$B246,Detail!$D:$D,13,Detail!$C:$C,4)</f>
        <v>0</v>
      </c>
      <c r="BO246" s="33">
        <f t="shared" si="432"/>
        <v>0</v>
      </c>
      <c r="BP246" s="24">
        <f>SUMIFS(Detail!Y:Y,Detail!$A:$A,$B246,Detail!$D:$D,14,Detail!$C:$C,1)</f>
        <v>0</v>
      </c>
      <c r="BQ246" s="24">
        <f>SUMIFS(Detail!Y:Y,Detail!$A:$A,$B246,Detail!$D:$D,14,Detail!$C:$C,2)</f>
        <v>0</v>
      </c>
      <c r="BR246" s="24">
        <f>SUMIFS(Detail!Y:Y,Detail!$A:$A,$B246,Detail!$D:$D,14,Detail!$C:$C,3)</f>
        <v>0</v>
      </c>
      <c r="BS246" s="24">
        <f>SUMIFS(Detail!Y:Y,Detail!$A:$A,$B246,Detail!$D:$D,14,Detail!$C:$C,4)</f>
        <v>0</v>
      </c>
      <c r="BT246" s="33">
        <f t="shared" si="433"/>
        <v>0</v>
      </c>
      <c r="BU246" s="24">
        <f>SUMIFS(Detail!Y:Y,Detail!$A:$A,$B246,Detail!$D:$D,15,Detail!$C:$C,1)</f>
        <v>0</v>
      </c>
      <c r="BV246" s="24">
        <f>SUMIFS(Detail!Y:Y,Detail!$A:$A,$B246,Detail!$D:$D,15,Detail!$C:$C,2)</f>
        <v>0</v>
      </c>
      <c r="BW246" s="24">
        <f>SUMIFS(Detail!Y:Y,Detail!$A:$A,$B246,Detail!$D:$D,15,Detail!$C:$C,3)</f>
        <v>0</v>
      </c>
      <c r="BX246" s="24">
        <f>SUMIFS(Detail!Y:Y,Detail!$A:$A,$B246,Detail!$D:$D,15,Detail!$C:$C,4)</f>
        <v>0</v>
      </c>
      <c r="BY246" s="33">
        <f t="shared" si="434"/>
        <v>0</v>
      </c>
      <c r="BZ246" s="24">
        <f>SUMIFS(Detail!Y:Y,Detail!$A:$A,$B246,Detail!$D:$D,16,Detail!$C:$C,1)</f>
        <v>0</v>
      </c>
      <c r="CA246" s="24">
        <f>SUMIFS(Detail!Y:Y,Detail!$A:$A,$B246,Detail!$D:$D,16,Detail!$C:$C,2)</f>
        <v>0</v>
      </c>
      <c r="CB246" s="24">
        <f>SUMIFS(Detail!Y:Y,Detail!$A:$A,$B246,Detail!$D:$D,16,Detail!$C:$C,3)</f>
        <v>0</v>
      </c>
      <c r="CC246" s="24">
        <f>SUMIFS(Detail!Y:Y,Detail!$A:$A,$B246,Detail!$D:$D,16,Detail!$C:$C,4)</f>
        <v>0</v>
      </c>
      <c r="CD246" s="33">
        <f t="shared" si="435"/>
        <v>0</v>
      </c>
      <c r="CE246" s="24">
        <f>SUMIFS(Detail!Y:Y,Detail!$A:$A,$B246,Detail!$D:$D,17,Detail!$C:$C,1)</f>
        <v>0</v>
      </c>
      <c r="CF246" s="24">
        <f>SUMIFS(Detail!Y:Y,Detail!$A:$A,$B246,Detail!$D:$D,17,Detail!$C:$C,2)</f>
        <v>0</v>
      </c>
      <c r="CG246" s="24">
        <f>SUMIFS(Detail!Y:Y,Detail!$A:$A,$B246,Detail!$D:$D,17,Detail!$C:$C,3)</f>
        <v>0</v>
      </c>
      <c r="CH246" s="24">
        <f>SUMIFS(Detail!Y:Y,Detail!$A:$A,$B246,Detail!$D:$D,17,Detail!$C:$C,4)</f>
        <v>0</v>
      </c>
      <c r="CI246" s="33">
        <f t="shared" si="436"/>
        <v>0</v>
      </c>
      <c r="CJ246" s="24">
        <f>SUMIFS(Detail!Y:Y,Detail!$A:$A,$B246,Detail!$D:$D,18,Detail!$C:$C,1)</f>
        <v>0</v>
      </c>
      <c r="CK246" s="24">
        <f>SUMIFS(Detail!Y:Y,Detail!$A:$A,$B246,Detail!$D:$D,18,Detail!$C:$C,2)</f>
        <v>0</v>
      </c>
      <c r="CL246" s="24">
        <f>SUMIFS(Detail!Y:Y,Detail!$A:$A,$B246,Detail!$D:$D,18,Detail!$C:$C,3)</f>
        <v>0</v>
      </c>
      <c r="CM246" s="24">
        <f>SUMIFS(Detail!Y:Y,Detail!$A:$A,$B246,Detail!$D:$D,18,Detail!$C:$C,4)</f>
        <v>0</v>
      </c>
      <c r="CN246" s="33">
        <f t="shared" si="437"/>
        <v>0</v>
      </c>
      <c r="CO246" s="24">
        <f>SUMIFS(Detail!Y:Y,Detail!$A:$A,$B246,Detail!$D:$D,19,Detail!$C:$C,1)</f>
        <v>0</v>
      </c>
      <c r="CP246" s="24">
        <f>SUMIFS(Detail!Y:Y,Detail!$A:$A,$B246,Detail!$D:$D,19,Detail!$C:$C,2)</f>
        <v>0</v>
      </c>
      <c r="CQ246" s="24">
        <f>SUMIFS(Detail!Y:Y,Detail!$A:$A,$B246,Detail!$D:$D,19,Detail!$C:$C,3)</f>
        <v>0</v>
      </c>
      <c r="CR246" s="24">
        <f>SUMIFS(Detail!Y:Y,Detail!$A:$A,$B246,Detail!$D:$D,19,Detail!$C:$C,4)</f>
        <v>0</v>
      </c>
      <c r="CS246" s="33">
        <f t="shared" si="438"/>
        <v>0</v>
      </c>
      <c r="CT246" s="24">
        <f>SUMIFS(Detail!Y:Y,Detail!$A:$A,$B246,Detail!$D:$D,20,Detail!$C:$C,1)</f>
        <v>0</v>
      </c>
      <c r="CU246" s="24">
        <f>SUMIFS(Detail!Y:Y,Detail!$A:$A,$B246,Detail!$D:$D,20,Detail!$C:$C,2)</f>
        <v>0</v>
      </c>
      <c r="CV246" s="24">
        <f>SUMIFS(Detail!Y:Y,Detail!$A:$A,$B246,Detail!$D:$D,20,Detail!$C:$C,3)</f>
        <v>0</v>
      </c>
      <c r="CW246" s="24">
        <f>SUMIFS(Detail!Y:Y,Detail!$A:$A,$B246,Detail!$D:$D,20,Detail!$C:$C,4)</f>
        <v>0</v>
      </c>
      <c r="CX246" s="33">
        <f t="shared" si="439"/>
        <v>0</v>
      </c>
      <c r="CY246" s="24">
        <f>SUMIFS(Detail!Y:Y,Detail!$A:$A,$B246,Detail!$D:$D,21,Detail!$C:$C,1)</f>
        <v>0</v>
      </c>
      <c r="CZ246" s="24">
        <f>SUMIFS(Detail!Y:Y,Detail!$A:$A,$B246,Detail!$D:$D,21,Detail!$C:$C,2)</f>
        <v>0</v>
      </c>
      <c r="DA246" s="24">
        <f>SUMIFS(Detail!Y:Y,Detail!$A:$A,$B246,Detail!$D:$D,21,Detail!$C:$C,3)</f>
        <v>0</v>
      </c>
      <c r="DB246" s="24">
        <f>SUMIFS(Detail!Y:Y,Detail!$A:$A,$B246,Detail!$D:$D,21,Detail!$C:$C,4)</f>
        <v>0</v>
      </c>
      <c r="DC246" s="33">
        <f t="shared" si="440"/>
        <v>0</v>
      </c>
      <c r="DD246" s="86">
        <f>SUMIFS(Detail!Y:Y,Detail!$A:$A,$B246,Detail!$B:$B,"&gt;60")</f>
        <v>0</v>
      </c>
    </row>
    <row r="247" spans="1:108" x14ac:dyDescent="0.25">
      <c r="A247" t="s">
        <v>5489</v>
      </c>
      <c r="B247" s="32" t="s">
        <v>5123</v>
      </c>
      <c r="C247" s="24">
        <f>SUMIFS(Detail!Y:Y,Detail!$A:$A,$B247,Detail!$D:$D,1,Detail!$C:$C,1)</f>
        <v>0</v>
      </c>
      <c r="D247" s="24">
        <f>SUMIFS(Detail!Y:Y,Detail!$A:$A,$B247,Detail!$D:$D,1,Detail!$C:$C,2)</f>
        <v>0</v>
      </c>
      <c r="E247" s="24">
        <f>SUMIFS(Detail!Y:Y,Detail!$A:$A,$B247,Detail!$D:$D,1,Detail!$C:$C,3)</f>
        <v>0</v>
      </c>
      <c r="F247" s="24">
        <f>SUMIFS(Detail!Y:Y,Detail!$A:$A,$B247,Detail!$D:$D,1,Detail!$C:$C,4)</f>
        <v>0</v>
      </c>
      <c r="G247" s="33">
        <f t="shared" si="420"/>
        <v>0</v>
      </c>
      <c r="H247" s="24">
        <f>SUMIFS(Detail!Y:Y,Detail!$A:$A,$B247,Detail!$D:$D,2,Detail!$C:$C,1)</f>
        <v>0</v>
      </c>
      <c r="I247" s="24">
        <f>SUMIFS(Detail!Y:Y,Detail!$A:$A,$B247,Detail!$D:$D,2,Detail!$C:$C,2)</f>
        <v>0</v>
      </c>
      <c r="J247" s="24">
        <f>SUMIFS(Detail!Y:Y,Detail!$A:$A,$B247,Detail!$D:$D,2,Detail!$C:$C,3)</f>
        <v>0</v>
      </c>
      <c r="K247" s="24">
        <f>SUMIFS(Detail!Y:Y,Detail!$A:$A,$B247,Detail!$D:$D,2,Detail!$C:$C,4)</f>
        <v>0</v>
      </c>
      <c r="L247" s="33">
        <f t="shared" si="421"/>
        <v>0</v>
      </c>
      <c r="M247" s="24">
        <f>SUMIFS(Detail!Y:Y,Detail!$A:$A,$B247,Detail!$D:$D,3,Detail!$C:$C,1)</f>
        <v>0</v>
      </c>
      <c r="N247" s="24">
        <f>SUMIFS(Detail!Y:Y,Detail!$A:$A,$B247,Detail!$D:$D,3,Detail!$C:$C,2)</f>
        <v>0</v>
      </c>
      <c r="O247" s="24">
        <f>SUMIFS(Detail!Y:Y,Detail!$A:$A,$B247,Detail!$D:$D,3,Detail!$C:$C,3)</f>
        <v>0</v>
      </c>
      <c r="P247" s="24">
        <f>SUMIFS(Detail!Y:Y,Detail!$A:$A,$B247,Detail!$D:$D,3,Detail!$C:$C,4)</f>
        <v>0</v>
      </c>
      <c r="Q247" s="33">
        <f t="shared" si="422"/>
        <v>0</v>
      </c>
      <c r="R247" s="24">
        <f>SUMIFS(Detail!Y:Y,Detail!$A:$A,$B247,Detail!$D:$D,4,Detail!$C:$C,1)</f>
        <v>0</v>
      </c>
      <c r="S247" s="24">
        <f>SUMIFS(Detail!Y:Y,Detail!$A:$A,$B247,Detail!$D:$D,4,Detail!$C:$C,2)</f>
        <v>0</v>
      </c>
      <c r="T247" s="24">
        <f>SUMIFS(Detail!Y:Y,Detail!$A:$A,$B247,Detail!$D:$D,4,Detail!$C:$C,3)</f>
        <v>0</v>
      </c>
      <c r="U247" s="24">
        <f>SUMIFS(Detail!Y:Y,Detail!$A:$A,$B247,Detail!$D:$D,4,Detail!$C:$C,4)</f>
        <v>0</v>
      </c>
      <c r="V247" s="33">
        <f t="shared" si="423"/>
        <v>0</v>
      </c>
      <c r="W247" s="24">
        <f>SUMIFS(Detail!Y:Y,Detail!$A:$A,$B247,Detail!$D:$D,5,Detail!$C:$C,1)</f>
        <v>0</v>
      </c>
      <c r="X247" s="24">
        <f>SUMIFS(Detail!Y:Y,Detail!$A:$A,$B247,Detail!$D:$D,5,Detail!$C:$C,2)</f>
        <v>0</v>
      </c>
      <c r="Y247" s="24">
        <f>SUMIFS(Detail!Y:Y,Detail!$A:$A,$B247,Detail!$D:$D,5,Detail!$C:$C,3)</f>
        <v>0</v>
      </c>
      <c r="Z247" s="24">
        <f>SUMIFS(Detail!Y:Y,Detail!$A:$A,$B247,Detail!$D:$D,5,Detail!$C:$C,4)</f>
        <v>0</v>
      </c>
      <c r="AA247" s="33">
        <f t="shared" si="424"/>
        <v>0</v>
      </c>
      <c r="AB247" s="24">
        <f>SUMIFS(Detail!Y:Y,Detail!$A:$A,$B247,Detail!$D:$D,6,Detail!$C:$C,1)</f>
        <v>0</v>
      </c>
      <c r="AC247" s="24">
        <f>SUMIFS(Detail!Y:Y,Detail!$A:$A,$B247,Detail!$D:$D,6,Detail!$C:$C,2)</f>
        <v>0</v>
      </c>
      <c r="AD247" s="24">
        <f>SUMIFS(Detail!Y:Y,Detail!$A:$A,$B247,Detail!$D:$D,6,Detail!$C:$C,3)</f>
        <v>0</v>
      </c>
      <c r="AE247" s="24">
        <f>SUMIFS(Detail!Y:Y,Detail!$A:$A,$B247,Detail!$D:$D,6,Detail!$C:$C,4)</f>
        <v>0</v>
      </c>
      <c r="AF247" s="33">
        <f t="shared" si="425"/>
        <v>0</v>
      </c>
      <c r="AG247" s="24">
        <f>SUMIFS(Detail!Y:Y,Detail!$A:$A,$B247,Detail!$D:$D,7,Detail!$C:$C,1)</f>
        <v>0</v>
      </c>
      <c r="AH247" s="24">
        <f>SUMIFS(Detail!Y:Y,Detail!$A:$A,$B247,Detail!$D:$D,7,Detail!$C:$C,2)</f>
        <v>0</v>
      </c>
      <c r="AI247" s="24">
        <f>SUMIFS(Detail!Y:Y,Detail!$A:$A,$B247,Detail!$D:$D,7,Detail!$C:$C,3)</f>
        <v>0</v>
      </c>
      <c r="AJ247" s="24">
        <f>SUMIFS(Detail!Y:Y,Detail!$A:$A,$B247,Detail!$D:$D,7,Detail!$C:$C,4)</f>
        <v>0</v>
      </c>
      <c r="AK247" s="33">
        <f t="shared" si="426"/>
        <v>0</v>
      </c>
      <c r="AL247" s="24">
        <f>SUMIFS(Detail!Y:Y,Detail!$A:$A,$B247,Detail!$D:$D,8,Detail!$C:$C,1)</f>
        <v>0</v>
      </c>
      <c r="AM247" s="24">
        <f>SUMIFS(Detail!Y:Y,Detail!$A:$A,$B247,Detail!$D:$D,8,Detail!$C:$C,2)</f>
        <v>0</v>
      </c>
      <c r="AN247" s="24">
        <f>SUMIFS(Detail!Y:Y,Detail!$A:$A,$B247,Detail!$D:$D,8,Detail!$C:$C,3)</f>
        <v>0</v>
      </c>
      <c r="AO247" s="24">
        <f>SUMIFS(Detail!Y:Y,Detail!$A:$A,$B247,Detail!$D:$D,8,Detail!$C:$C,4)</f>
        <v>0</v>
      </c>
      <c r="AP247" s="33">
        <f t="shared" si="427"/>
        <v>0</v>
      </c>
      <c r="AQ247" s="24">
        <f>SUMIFS(Detail!Y:Y,Detail!$A:$A,$B247,Detail!$D:$D,9,Detail!$C:$C,1)</f>
        <v>0</v>
      </c>
      <c r="AR247" s="24">
        <f>SUMIFS(Detail!Y:Y,Detail!$A:$A,$B247,Detail!$D:$D,9,Detail!$C:$C,2)</f>
        <v>0</v>
      </c>
      <c r="AS247" s="24">
        <f>SUMIFS(Detail!Y:Y,Detail!$A:$A,$B247,Detail!$D:$D,9,Detail!$C:$C,3)</f>
        <v>0</v>
      </c>
      <c r="AT247" s="24">
        <f>SUMIFS(Detail!Y:Y,Detail!$A:$A,$B247,Detail!$D:$D,9,Detail!$C:$C,4)</f>
        <v>0</v>
      </c>
      <c r="AU247" s="33">
        <f t="shared" si="428"/>
        <v>0</v>
      </c>
      <c r="AV247" s="24">
        <f>SUMIFS(Detail!Y:Y,Detail!$A:$A,$B247,Detail!$D:$D,10,Detail!$C:$C,1)</f>
        <v>0</v>
      </c>
      <c r="AW247" s="24">
        <f>SUMIFS(Detail!Y:Y,Detail!$A:$A,$B247,Detail!$D:$D,10,Detail!$C:$C,2)</f>
        <v>0</v>
      </c>
      <c r="AX247" s="24">
        <f>SUMIFS(Detail!Y:Y,Detail!$A:$A,$B247,Detail!$D:$D,10,Detail!$C:$C,3)</f>
        <v>0</v>
      </c>
      <c r="AY247" s="24">
        <f>SUMIFS(Detail!Y:Y,Detail!$A:$A,$B247,Detail!$D:$D,10,Detail!$C:$C,4)</f>
        <v>0</v>
      </c>
      <c r="AZ247" s="33">
        <f t="shared" si="429"/>
        <v>0</v>
      </c>
      <c r="BA247" s="24">
        <f>SUMIFS(Detail!Y:Y,Detail!$A:$A,$B247,Detail!$D:$D,11,Detail!$C:$C,1)</f>
        <v>0</v>
      </c>
      <c r="BB247" s="24">
        <f>SUMIFS(Detail!Y:Y,Detail!$A:$A,$B247,Detail!$D:$D,11,Detail!$C:$C,2)</f>
        <v>0</v>
      </c>
      <c r="BC247" s="24">
        <f>SUMIFS(Detail!Y:Y,Detail!$A:$A,$B247,Detail!$D:$D,11,Detail!$C:$C,3)</f>
        <v>0</v>
      </c>
      <c r="BD247" s="24">
        <f>SUMIFS(Detail!Y:Y,Detail!$A:$A,$B247,Detail!$D:$D,11,Detail!$C:$C,4)</f>
        <v>0</v>
      </c>
      <c r="BE247" s="33">
        <f t="shared" si="430"/>
        <v>0</v>
      </c>
      <c r="BF247" s="24">
        <f>SUMIFS(Detail!Y:Y,Detail!$A:$A,$B247,Detail!$D:$D,12,Detail!$C:$C,1)</f>
        <v>0</v>
      </c>
      <c r="BG247" s="24">
        <f>SUMIFS(Detail!Y:Y,Detail!$A:$A,$B247,Detail!$D:$D,12,Detail!$C:$C,2)</f>
        <v>0</v>
      </c>
      <c r="BH247" s="24">
        <f>SUMIFS(Detail!Y:Y,Detail!$A:$A,$B247,Detail!$D:$D,12,Detail!$C:$C,3)</f>
        <v>0</v>
      </c>
      <c r="BI247" s="24">
        <f>SUMIFS(Detail!Y:Y,Detail!$A:$A,$B247,Detail!$D:$D,12,Detail!$C:$C,4)</f>
        <v>0</v>
      </c>
      <c r="BJ247" s="33">
        <f t="shared" si="431"/>
        <v>0</v>
      </c>
      <c r="BK247" s="24">
        <f>SUMIFS(Detail!Y:Y,Detail!$A:$A,$B247,Detail!$D:$D,13,Detail!$C:$C,1)</f>
        <v>0</v>
      </c>
      <c r="BL247" s="24">
        <f>SUMIFS(Detail!Y:Y,Detail!$A:$A,$B247,Detail!$D:$D,13,Detail!$C:$C,2)</f>
        <v>0</v>
      </c>
      <c r="BM247" s="24">
        <f>SUMIFS(Detail!Y:Y,Detail!$A:$A,$B247,Detail!$D:$D,13,Detail!$C:$C,3)</f>
        <v>0</v>
      </c>
      <c r="BN247" s="24">
        <f>SUMIFS(Detail!Y:Y,Detail!$A:$A,$B247,Detail!$D:$D,13,Detail!$C:$C,4)</f>
        <v>0</v>
      </c>
      <c r="BO247" s="33">
        <f t="shared" si="432"/>
        <v>0</v>
      </c>
      <c r="BP247" s="24">
        <f>SUMIFS(Detail!Y:Y,Detail!$A:$A,$B247,Detail!$D:$D,14,Detail!$C:$C,1)</f>
        <v>0</v>
      </c>
      <c r="BQ247" s="24">
        <f>SUMIFS(Detail!Y:Y,Detail!$A:$A,$B247,Detail!$D:$D,14,Detail!$C:$C,2)</f>
        <v>0</v>
      </c>
      <c r="BR247" s="24">
        <f>SUMIFS(Detail!Y:Y,Detail!$A:$A,$B247,Detail!$D:$D,14,Detail!$C:$C,3)</f>
        <v>0</v>
      </c>
      <c r="BS247" s="24">
        <f>SUMIFS(Detail!Y:Y,Detail!$A:$A,$B247,Detail!$D:$D,14,Detail!$C:$C,4)</f>
        <v>0</v>
      </c>
      <c r="BT247" s="33">
        <f t="shared" si="433"/>
        <v>0</v>
      </c>
      <c r="BU247" s="24">
        <f>SUMIFS(Detail!Y:Y,Detail!$A:$A,$B247,Detail!$D:$D,15,Detail!$C:$C,1)</f>
        <v>0</v>
      </c>
      <c r="BV247" s="24">
        <f>SUMIFS(Detail!Y:Y,Detail!$A:$A,$B247,Detail!$D:$D,15,Detail!$C:$C,2)</f>
        <v>0</v>
      </c>
      <c r="BW247" s="24">
        <f>SUMIFS(Detail!Y:Y,Detail!$A:$A,$B247,Detail!$D:$D,15,Detail!$C:$C,3)</f>
        <v>0</v>
      </c>
      <c r="BX247" s="24">
        <f>SUMIFS(Detail!Y:Y,Detail!$A:$A,$B247,Detail!$D:$D,15,Detail!$C:$C,4)</f>
        <v>0</v>
      </c>
      <c r="BY247" s="33">
        <f t="shared" si="434"/>
        <v>0</v>
      </c>
      <c r="BZ247" s="24">
        <f>SUMIFS(Detail!Y:Y,Detail!$A:$A,$B247,Detail!$D:$D,16,Detail!$C:$C,1)</f>
        <v>0</v>
      </c>
      <c r="CA247" s="24">
        <f>SUMIFS(Detail!Y:Y,Detail!$A:$A,$B247,Detail!$D:$D,16,Detail!$C:$C,2)</f>
        <v>0</v>
      </c>
      <c r="CB247" s="24">
        <f>SUMIFS(Detail!Y:Y,Detail!$A:$A,$B247,Detail!$D:$D,16,Detail!$C:$C,3)</f>
        <v>0</v>
      </c>
      <c r="CC247" s="24">
        <f>SUMIFS(Detail!Y:Y,Detail!$A:$A,$B247,Detail!$D:$D,16,Detail!$C:$C,4)</f>
        <v>0</v>
      </c>
      <c r="CD247" s="33">
        <f t="shared" si="435"/>
        <v>0</v>
      </c>
      <c r="CE247" s="24">
        <f>SUMIFS(Detail!Y:Y,Detail!$A:$A,$B247,Detail!$D:$D,17,Detail!$C:$C,1)</f>
        <v>0</v>
      </c>
      <c r="CF247" s="24">
        <f>SUMIFS(Detail!Y:Y,Detail!$A:$A,$B247,Detail!$D:$D,17,Detail!$C:$C,2)</f>
        <v>0</v>
      </c>
      <c r="CG247" s="24">
        <f>SUMIFS(Detail!Y:Y,Detail!$A:$A,$B247,Detail!$D:$D,17,Detail!$C:$C,3)</f>
        <v>0</v>
      </c>
      <c r="CH247" s="24">
        <f>SUMIFS(Detail!Y:Y,Detail!$A:$A,$B247,Detail!$D:$D,17,Detail!$C:$C,4)</f>
        <v>0</v>
      </c>
      <c r="CI247" s="33">
        <f t="shared" si="436"/>
        <v>0</v>
      </c>
      <c r="CJ247" s="24">
        <f>SUMIFS(Detail!Y:Y,Detail!$A:$A,$B247,Detail!$D:$D,18,Detail!$C:$C,1)</f>
        <v>0</v>
      </c>
      <c r="CK247" s="24">
        <f>SUMIFS(Detail!Y:Y,Detail!$A:$A,$B247,Detail!$D:$D,18,Detail!$C:$C,2)</f>
        <v>0</v>
      </c>
      <c r="CL247" s="24">
        <f>SUMIFS(Detail!Y:Y,Detail!$A:$A,$B247,Detail!$D:$D,18,Detail!$C:$C,3)</f>
        <v>0</v>
      </c>
      <c r="CM247" s="24">
        <f>SUMIFS(Detail!Y:Y,Detail!$A:$A,$B247,Detail!$D:$D,18,Detail!$C:$C,4)</f>
        <v>0</v>
      </c>
      <c r="CN247" s="33">
        <f t="shared" si="437"/>
        <v>0</v>
      </c>
      <c r="CO247" s="24">
        <f>SUMIFS(Detail!Y:Y,Detail!$A:$A,$B247,Detail!$D:$D,19,Detail!$C:$C,1)</f>
        <v>0</v>
      </c>
      <c r="CP247" s="24">
        <f>SUMIFS(Detail!Y:Y,Detail!$A:$A,$B247,Detail!$D:$D,19,Detail!$C:$C,2)</f>
        <v>0</v>
      </c>
      <c r="CQ247" s="24">
        <f>SUMIFS(Detail!Y:Y,Detail!$A:$A,$B247,Detail!$D:$D,19,Detail!$C:$C,3)</f>
        <v>0</v>
      </c>
      <c r="CR247" s="24">
        <f>SUMIFS(Detail!Y:Y,Detail!$A:$A,$B247,Detail!$D:$D,19,Detail!$C:$C,4)</f>
        <v>0</v>
      </c>
      <c r="CS247" s="33">
        <f t="shared" si="438"/>
        <v>0</v>
      </c>
      <c r="CT247" s="24">
        <f>SUMIFS(Detail!Y:Y,Detail!$A:$A,$B247,Detail!$D:$D,20,Detail!$C:$C,1)</f>
        <v>0</v>
      </c>
      <c r="CU247" s="24">
        <f>SUMIFS(Detail!Y:Y,Detail!$A:$A,$B247,Detail!$D:$D,20,Detail!$C:$C,2)</f>
        <v>0</v>
      </c>
      <c r="CV247" s="24">
        <f>SUMIFS(Detail!Y:Y,Detail!$A:$A,$B247,Detail!$D:$D,20,Detail!$C:$C,3)</f>
        <v>0</v>
      </c>
      <c r="CW247" s="24">
        <f>SUMIFS(Detail!Y:Y,Detail!$A:$A,$B247,Detail!$D:$D,20,Detail!$C:$C,4)</f>
        <v>0</v>
      </c>
      <c r="CX247" s="33">
        <f t="shared" si="439"/>
        <v>0</v>
      </c>
      <c r="CY247" s="24">
        <f>SUMIFS(Detail!Y:Y,Detail!$A:$A,$B247,Detail!$D:$D,21,Detail!$C:$C,1)</f>
        <v>0</v>
      </c>
      <c r="CZ247" s="24">
        <f>SUMIFS(Detail!Y:Y,Detail!$A:$A,$B247,Detail!$D:$D,21,Detail!$C:$C,2)</f>
        <v>0</v>
      </c>
      <c r="DA247" s="24">
        <f>SUMIFS(Detail!Y:Y,Detail!$A:$A,$B247,Detail!$D:$D,21,Detail!$C:$C,3)</f>
        <v>0</v>
      </c>
      <c r="DB247" s="24">
        <f>SUMIFS(Detail!Y:Y,Detail!$A:$A,$B247,Detail!$D:$D,21,Detail!$C:$C,4)</f>
        <v>0</v>
      </c>
      <c r="DC247" s="33">
        <f t="shared" si="440"/>
        <v>0</v>
      </c>
      <c r="DD247" s="86">
        <f>SUMIFS(Detail!Y:Y,Detail!$A:$A,$B247,Detail!$B:$B,"&gt;60")</f>
        <v>0</v>
      </c>
    </row>
    <row r="248" spans="1:108" x14ac:dyDescent="0.25">
      <c r="A248" t="s">
        <v>5490</v>
      </c>
      <c r="B248" s="32" t="s">
        <v>5124</v>
      </c>
      <c r="C248" s="24">
        <f>SUMIFS(Detail!Y:Y,Detail!$A:$A,$B248,Detail!$D:$D,1,Detail!$C:$C,1)</f>
        <v>0</v>
      </c>
      <c r="D248" s="24">
        <f>SUMIFS(Detail!Y:Y,Detail!$A:$A,$B248,Detail!$D:$D,1,Detail!$C:$C,2)</f>
        <v>0</v>
      </c>
      <c r="E248" s="24">
        <f>SUMIFS(Detail!Y:Y,Detail!$A:$A,$B248,Detail!$D:$D,1,Detail!$C:$C,3)</f>
        <v>0</v>
      </c>
      <c r="F248" s="24">
        <f>SUMIFS(Detail!Y:Y,Detail!$A:$A,$B248,Detail!$D:$D,1,Detail!$C:$C,4)</f>
        <v>0</v>
      </c>
      <c r="G248" s="33">
        <f t="shared" si="420"/>
        <v>0</v>
      </c>
      <c r="H248" s="24">
        <f>SUMIFS(Detail!Y:Y,Detail!$A:$A,$B248,Detail!$D:$D,2,Detail!$C:$C,1)</f>
        <v>0</v>
      </c>
      <c r="I248" s="24">
        <f>SUMIFS(Detail!Y:Y,Detail!$A:$A,$B248,Detail!$D:$D,2,Detail!$C:$C,2)</f>
        <v>0</v>
      </c>
      <c r="J248" s="24">
        <f>SUMIFS(Detail!Y:Y,Detail!$A:$A,$B248,Detail!$D:$D,2,Detail!$C:$C,3)</f>
        <v>0</v>
      </c>
      <c r="K248" s="24">
        <f>SUMIFS(Detail!Y:Y,Detail!$A:$A,$B248,Detail!$D:$D,2,Detail!$C:$C,4)</f>
        <v>0</v>
      </c>
      <c r="L248" s="33">
        <f t="shared" si="421"/>
        <v>0</v>
      </c>
      <c r="M248" s="24">
        <f>SUMIFS(Detail!Y:Y,Detail!$A:$A,$B248,Detail!$D:$D,3,Detail!$C:$C,1)</f>
        <v>0</v>
      </c>
      <c r="N248" s="24">
        <f>SUMIFS(Detail!Y:Y,Detail!$A:$A,$B248,Detail!$D:$D,3,Detail!$C:$C,2)</f>
        <v>0</v>
      </c>
      <c r="O248" s="24">
        <f>SUMIFS(Detail!Y:Y,Detail!$A:$A,$B248,Detail!$D:$D,3,Detail!$C:$C,3)</f>
        <v>0</v>
      </c>
      <c r="P248" s="24">
        <f>SUMIFS(Detail!Y:Y,Detail!$A:$A,$B248,Detail!$D:$D,3,Detail!$C:$C,4)</f>
        <v>0</v>
      </c>
      <c r="Q248" s="33">
        <f t="shared" si="422"/>
        <v>0</v>
      </c>
      <c r="R248" s="24">
        <f>SUMIFS(Detail!Y:Y,Detail!$A:$A,$B248,Detail!$D:$D,4,Detail!$C:$C,1)</f>
        <v>0</v>
      </c>
      <c r="S248" s="24">
        <f>SUMIFS(Detail!Y:Y,Detail!$A:$A,$B248,Detail!$D:$D,4,Detail!$C:$C,2)</f>
        <v>0</v>
      </c>
      <c r="T248" s="24">
        <f>SUMIFS(Detail!Y:Y,Detail!$A:$A,$B248,Detail!$D:$D,4,Detail!$C:$C,3)</f>
        <v>0</v>
      </c>
      <c r="U248" s="24">
        <f>SUMIFS(Detail!Y:Y,Detail!$A:$A,$B248,Detail!$D:$D,4,Detail!$C:$C,4)</f>
        <v>0</v>
      </c>
      <c r="V248" s="33">
        <f t="shared" si="423"/>
        <v>0</v>
      </c>
      <c r="W248" s="24">
        <f>SUMIFS(Detail!Y:Y,Detail!$A:$A,$B248,Detail!$D:$D,5,Detail!$C:$C,1)</f>
        <v>0</v>
      </c>
      <c r="X248" s="24">
        <f>SUMIFS(Detail!Y:Y,Detail!$A:$A,$B248,Detail!$D:$D,5,Detail!$C:$C,2)</f>
        <v>0</v>
      </c>
      <c r="Y248" s="24">
        <f>SUMIFS(Detail!Y:Y,Detail!$A:$A,$B248,Detail!$D:$D,5,Detail!$C:$C,3)</f>
        <v>0</v>
      </c>
      <c r="Z248" s="24">
        <f>SUMIFS(Detail!Y:Y,Detail!$A:$A,$B248,Detail!$D:$D,5,Detail!$C:$C,4)</f>
        <v>0</v>
      </c>
      <c r="AA248" s="33">
        <f t="shared" si="424"/>
        <v>0</v>
      </c>
      <c r="AB248" s="24">
        <f>SUMIFS(Detail!Y:Y,Detail!$A:$A,$B248,Detail!$D:$D,6,Detail!$C:$C,1)</f>
        <v>0</v>
      </c>
      <c r="AC248" s="24">
        <f>SUMIFS(Detail!Y:Y,Detail!$A:$A,$B248,Detail!$D:$D,6,Detail!$C:$C,2)</f>
        <v>0</v>
      </c>
      <c r="AD248" s="24">
        <f>SUMIFS(Detail!Y:Y,Detail!$A:$A,$B248,Detail!$D:$D,6,Detail!$C:$C,3)</f>
        <v>0</v>
      </c>
      <c r="AE248" s="24">
        <f>SUMIFS(Detail!Y:Y,Detail!$A:$A,$B248,Detail!$D:$D,6,Detail!$C:$C,4)</f>
        <v>0</v>
      </c>
      <c r="AF248" s="33">
        <f t="shared" si="425"/>
        <v>0</v>
      </c>
      <c r="AG248" s="24">
        <f>SUMIFS(Detail!Y:Y,Detail!$A:$A,$B248,Detail!$D:$D,7,Detail!$C:$C,1)</f>
        <v>0</v>
      </c>
      <c r="AH248" s="24">
        <f>SUMIFS(Detail!Y:Y,Detail!$A:$A,$B248,Detail!$D:$D,7,Detail!$C:$C,2)</f>
        <v>0</v>
      </c>
      <c r="AI248" s="24">
        <f>SUMIFS(Detail!Y:Y,Detail!$A:$A,$B248,Detail!$D:$D,7,Detail!$C:$C,3)</f>
        <v>0</v>
      </c>
      <c r="AJ248" s="24">
        <f>SUMIFS(Detail!Y:Y,Detail!$A:$A,$B248,Detail!$D:$D,7,Detail!$C:$C,4)</f>
        <v>0</v>
      </c>
      <c r="AK248" s="33">
        <f t="shared" si="426"/>
        <v>0</v>
      </c>
      <c r="AL248" s="24">
        <f>SUMIFS(Detail!Y:Y,Detail!$A:$A,$B248,Detail!$D:$D,8,Detail!$C:$C,1)</f>
        <v>0</v>
      </c>
      <c r="AM248" s="24">
        <f>SUMIFS(Detail!Y:Y,Detail!$A:$A,$B248,Detail!$D:$D,8,Detail!$C:$C,2)</f>
        <v>0</v>
      </c>
      <c r="AN248" s="24">
        <f>SUMIFS(Detail!Y:Y,Detail!$A:$A,$B248,Detail!$D:$D,8,Detail!$C:$C,3)</f>
        <v>0</v>
      </c>
      <c r="AO248" s="24">
        <f>SUMIFS(Detail!Y:Y,Detail!$A:$A,$B248,Detail!$D:$D,8,Detail!$C:$C,4)</f>
        <v>0</v>
      </c>
      <c r="AP248" s="33">
        <f t="shared" si="427"/>
        <v>0</v>
      </c>
      <c r="AQ248" s="24">
        <f>SUMIFS(Detail!Y:Y,Detail!$A:$A,$B248,Detail!$D:$D,9,Detail!$C:$C,1)</f>
        <v>0</v>
      </c>
      <c r="AR248" s="24">
        <f>SUMIFS(Detail!Y:Y,Detail!$A:$A,$B248,Detail!$D:$D,9,Detail!$C:$C,2)</f>
        <v>0</v>
      </c>
      <c r="AS248" s="24">
        <f>SUMIFS(Detail!Y:Y,Detail!$A:$A,$B248,Detail!$D:$D,9,Detail!$C:$C,3)</f>
        <v>0</v>
      </c>
      <c r="AT248" s="24">
        <f>SUMIFS(Detail!Y:Y,Detail!$A:$A,$B248,Detail!$D:$D,9,Detail!$C:$C,4)</f>
        <v>0</v>
      </c>
      <c r="AU248" s="33">
        <f t="shared" si="428"/>
        <v>0</v>
      </c>
      <c r="AV248" s="24">
        <f>SUMIFS(Detail!Y:Y,Detail!$A:$A,$B248,Detail!$D:$D,10,Detail!$C:$C,1)</f>
        <v>0</v>
      </c>
      <c r="AW248" s="24">
        <f>SUMIFS(Detail!Y:Y,Detail!$A:$A,$B248,Detail!$D:$D,10,Detail!$C:$C,2)</f>
        <v>0</v>
      </c>
      <c r="AX248" s="24">
        <f>SUMIFS(Detail!Y:Y,Detail!$A:$A,$B248,Detail!$D:$D,10,Detail!$C:$C,3)</f>
        <v>0</v>
      </c>
      <c r="AY248" s="24">
        <f>SUMIFS(Detail!Y:Y,Detail!$A:$A,$B248,Detail!$D:$D,10,Detail!$C:$C,4)</f>
        <v>0</v>
      </c>
      <c r="AZ248" s="33">
        <f t="shared" si="429"/>
        <v>0</v>
      </c>
      <c r="BA248" s="24">
        <f>SUMIFS(Detail!Y:Y,Detail!$A:$A,$B248,Detail!$D:$D,11,Detail!$C:$C,1)</f>
        <v>0</v>
      </c>
      <c r="BB248" s="24">
        <f>SUMIFS(Detail!Y:Y,Detail!$A:$A,$B248,Detail!$D:$D,11,Detail!$C:$C,2)</f>
        <v>0</v>
      </c>
      <c r="BC248" s="24">
        <f>SUMIFS(Detail!Y:Y,Detail!$A:$A,$B248,Detail!$D:$D,11,Detail!$C:$C,3)</f>
        <v>0</v>
      </c>
      <c r="BD248" s="24">
        <f>SUMIFS(Detail!Y:Y,Detail!$A:$A,$B248,Detail!$D:$D,11,Detail!$C:$C,4)</f>
        <v>0</v>
      </c>
      <c r="BE248" s="33">
        <f t="shared" si="430"/>
        <v>0</v>
      </c>
      <c r="BF248" s="24">
        <f>SUMIFS(Detail!Y:Y,Detail!$A:$A,$B248,Detail!$D:$D,12,Detail!$C:$C,1)</f>
        <v>0</v>
      </c>
      <c r="BG248" s="24">
        <f>SUMIFS(Detail!Y:Y,Detail!$A:$A,$B248,Detail!$D:$D,12,Detail!$C:$C,2)</f>
        <v>0</v>
      </c>
      <c r="BH248" s="24">
        <f>SUMIFS(Detail!Y:Y,Detail!$A:$A,$B248,Detail!$D:$D,12,Detail!$C:$C,3)</f>
        <v>0</v>
      </c>
      <c r="BI248" s="24">
        <f>SUMIFS(Detail!Y:Y,Detail!$A:$A,$B248,Detail!$D:$D,12,Detail!$C:$C,4)</f>
        <v>0</v>
      </c>
      <c r="BJ248" s="33">
        <f t="shared" si="431"/>
        <v>0</v>
      </c>
      <c r="BK248" s="24">
        <f>SUMIFS(Detail!Y:Y,Detail!$A:$A,$B248,Detail!$D:$D,13,Detail!$C:$C,1)</f>
        <v>0</v>
      </c>
      <c r="BL248" s="24">
        <f>SUMIFS(Detail!Y:Y,Detail!$A:$A,$B248,Detail!$D:$D,13,Detail!$C:$C,2)</f>
        <v>0</v>
      </c>
      <c r="BM248" s="24">
        <f>SUMIFS(Detail!Y:Y,Detail!$A:$A,$B248,Detail!$D:$D,13,Detail!$C:$C,3)</f>
        <v>0</v>
      </c>
      <c r="BN248" s="24">
        <f>SUMIFS(Detail!Y:Y,Detail!$A:$A,$B248,Detail!$D:$D,13,Detail!$C:$C,4)</f>
        <v>0</v>
      </c>
      <c r="BO248" s="33">
        <f t="shared" si="432"/>
        <v>0</v>
      </c>
      <c r="BP248" s="24">
        <f>SUMIFS(Detail!Y:Y,Detail!$A:$A,$B248,Detail!$D:$D,14,Detail!$C:$C,1)</f>
        <v>0</v>
      </c>
      <c r="BQ248" s="24">
        <f>SUMIFS(Detail!Y:Y,Detail!$A:$A,$B248,Detail!$D:$D,14,Detail!$C:$C,2)</f>
        <v>0</v>
      </c>
      <c r="BR248" s="24">
        <f>SUMIFS(Detail!Y:Y,Detail!$A:$A,$B248,Detail!$D:$D,14,Detail!$C:$C,3)</f>
        <v>0</v>
      </c>
      <c r="BS248" s="24">
        <f>SUMIFS(Detail!Y:Y,Detail!$A:$A,$B248,Detail!$D:$D,14,Detail!$C:$C,4)</f>
        <v>0</v>
      </c>
      <c r="BT248" s="33">
        <f t="shared" si="433"/>
        <v>0</v>
      </c>
      <c r="BU248" s="24">
        <f>SUMIFS(Detail!Y:Y,Detail!$A:$A,$B248,Detail!$D:$D,15,Detail!$C:$C,1)</f>
        <v>0</v>
      </c>
      <c r="BV248" s="24">
        <f>SUMIFS(Detail!Y:Y,Detail!$A:$A,$B248,Detail!$D:$D,15,Detail!$C:$C,2)</f>
        <v>0</v>
      </c>
      <c r="BW248" s="24">
        <f>SUMIFS(Detail!Y:Y,Detail!$A:$A,$B248,Detail!$D:$D,15,Detail!$C:$C,3)</f>
        <v>0</v>
      </c>
      <c r="BX248" s="24">
        <f>SUMIFS(Detail!Y:Y,Detail!$A:$A,$B248,Detail!$D:$D,15,Detail!$C:$C,4)</f>
        <v>0</v>
      </c>
      <c r="BY248" s="33">
        <f t="shared" si="434"/>
        <v>0</v>
      </c>
      <c r="BZ248" s="24">
        <f>SUMIFS(Detail!Y:Y,Detail!$A:$A,$B248,Detail!$D:$D,16,Detail!$C:$C,1)</f>
        <v>0</v>
      </c>
      <c r="CA248" s="24">
        <f>SUMIFS(Detail!Y:Y,Detail!$A:$A,$B248,Detail!$D:$D,16,Detail!$C:$C,2)</f>
        <v>0</v>
      </c>
      <c r="CB248" s="24">
        <f>SUMIFS(Detail!Y:Y,Detail!$A:$A,$B248,Detail!$D:$D,16,Detail!$C:$C,3)</f>
        <v>0</v>
      </c>
      <c r="CC248" s="24">
        <f>SUMIFS(Detail!Y:Y,Detail!$A:$A,$B248,Detail!$D:$D,16,Detail!$C:$C,4)</f>
        <v>0</v>
      </c>
      <c r="CD248" s="33">
        <f t="shared" si="435"/>
        <v>0</v>
      </c>
      <c r="CE248" s="24">
        <f>SUMIFS(Detail!Y:Y,Detail!$A:$A,$B248,Detail!$D:$D,17,Detail!$C:$C,1)</f>
        <v>0</v>
      </c>
      <c r="CF248" s="24">
        <f>SUMIFS(Detail!Y:Y,Detail!$A:$A,$B248,Detail!$D:$D,17,Detail!$C:$C,2)</f>
        <v>0</v>
      </c>
      <c r="CG248" s="24">
        <f>SUMIFS(Detail!Y:Y,Detail!$A:$A,$B248,Detail!$D:$D,17,Detail!$C:$C,3)</f>
        <v>0</v>
      </c>
      <c r="CH248" s="24">
        <f>SUMIFS(Detail!Y:Y,Detail!$A:$A,$B248,Detail!$D:$D,17,Detail!$C:$C,4)</f>
        <v>0</v>
      </c>
      <c r="CI248" s="33">
        <f t="shared" si="436"/>
        <v>0</v>
      </c>
      <c r="CJ248" s="24">
        <f>SUMIFS(Detail!Y:Y,Detail!$A:$A,$B248,Detail!$D:$D,18,Detail!$C:$C,1)</f>
        <v>0</v>
      </c>
      <c r="CK248" s="24">
        <f>SUMIFS(Detail!Y:Y,Detail!$A:$A,$B248,Detail!$D:$D,18,Detail!$C:$C,2)</f>
        <v>0</v>
      </c>
      <c r="CL248" s="24">
        <f>SUMIFS(Detail!Y:Y,Detail!$A:$A,$B248,Detail!$D:$D,18,Detail!$C:$C,3)</f>
        <v>0</v>
      </c>
      <c r="CM248" s="24">
        <f>SUMIFS(Detail!Y:Y,Detail!$A:$A,$B248,Detail!$D:$D,18,Detail!$C:$C,4)</f>
        <v>0</v>
      </c>
      <c r="CN248" s="33">
        <f t="shared" si="437"/>
        <v>0</v>
      </c>
      <c r="CO248" s="24">
        <f>SUMIFS(Detail!Y:Y,Detail!$A:$A,$B248,Detail!$D:$D,19,Detail!$C:$C,1)</f>
        <v>0</v>
      </c>
      <c r="CP248" s="24">
        <f>SUMIFS(Detail!Y:Y,Detail!$A:$A,$B248,Detail!$D:$D,19,Detail!$C:$C,2)</f>
        <v>0</v>
      </c>
      <c r="CQ248" s="24">
        <f>SUMIFS(Detail!Y:Y,Detail!$A:$A,$B248,Detail!$D:$D,19,Detail!$C:$C,3)</f>
        <v>0</v>
      </c>
      <c r="CR248" s="24">
        <f>SUMIFS(Detail!Y:Y,Detail!$A:$A,$B248,Detail!$D:$D,19,Detail!$C:$C,4)</f>
        <v>0</v>
      </c>
      <c r="CS248" s="33">
        <f t="shared" si="438"/>
        <v>0</v>
      </c>
      <c r="CT248" s="24">
        <f>SUMIFS(Detail!Y:Y,Detail!$A:$A,$B248,Detail!$D:$D,20,Detail!$C:$C,1)</f>
        <v>0</v>
      </c>
      <c r="CU248" s="24">
        <f>SUMIFS(Detail!Y:Y,Detail!$A:$A,$B248,Detail!$D:$D,20,Detail!$C:$C,2)</f>
        <v>0</v>
      </c>
      <c r="CV248" s="24">
        <f>SUMIFS(Detail!Y:Y,Detail!$A:$A,$B248,Detail!$D:$D,20,Detail!$C:$C,3)</f>
        <v>0</v>
      </c>
      <c r="CW248" s="24">
        <f>SUMIFS(Detail!Y:Y,Detail!$A:$A,$B248,Detail!$D:$D,20,Detail!$C:$C,4)</f>
        <v>0</v>
      </c>
      <c r="CX248" s="33">
        <f t="shared" si="439"/>
        <v>0</v>
      </c>
      <c r="CY248" s="24">
        <f>SUMIFS(Detail!Y:Y,Detail!$A:$A,$B248,Detail!$D:$D,21,Detail!$C:$C,1)</f>
        <v>0</v>
      </c>
      <c r="CZ248" s="24">
        <f>SUMIFS(Detail!Y:Y,Detail!$A:$A,$B248,Detail!$D:$D,21,Detail!$C:$C,2)</f>
        <v>0</v>
      </c>
      <c r="DA248" s="24">
        <f>SUMIFS(Detail!Y:Y,Detail!$A:$A,$B248,Detail!$D:$D,21,Detail!$C:$C,3)</f>
        <v>0</v>
      </c>
      <c r="DB248" s="24">
        <f>SUMIFS(Detail!Y:Y,Detail!$A:$A,$B248,Detail!$D:$D,21,Detail!$C:$C,4)</f>
        <v>0</v>
      </c>
      <c r="DC248" s="33">
        <f t="shared" si="440"/>
        <v>0</v>
      </c>
      <c r="DD248" s="86">
        <f>SUMIFS(Detail!Y:Y,Detail!$A:$A,$B248,Detail!$B:$B,"&gt;60")</f>
        <v>0</v>
      </c>
    </row>
    <row r="249" spans="1:108" x14ac:dyDescent="0.25">
      <c r="A249" t="s">
        <v>5491</v>
      </c>
      <c r="B249" s="32" t="s">
        <v>5125</v>
      </c>
      <c r="C249" s="24">
        <f>SUMIFS(Detail!Y:Y,Detail!$A:$A,$B249,Detail!$D:$D,1,Detail!$C:$C,1)</f>
        <v>0</v>
      </c>
      <c r="D249" s="24">
        <f>SUMIFS(Detail!Y:Y,Detail!$A:$A,$B249,Detail!$D:$D,1,Detail!$C:$C,2)</f>
        <v>0</v>
      </c>
      <c r="E249" s="24">
        <f>SUMIFS(Detail!Y:Y,Detail!$A:$A,$B249,Detail!$D:$D,1,Detail!$C:$C,3)</f>
        <v>0</v>
      </c>
      <c r="F249" s="24">
        <f>SUMIFS(Detail!Y:Y,Detail!$A:$A,$B249,Detail!$D:$D,1,Detail!$C:$C,4)</f>
        <v>0</v>
      </c>
      <c r="G249" s="33">
        <f t="shared" si="420"/>
        <v>0</v>
      </c>
      <c r="H249" s="24">
        <f>SUMIFS(Detail!Y:Y,Detail!$A:$A,$B249,Detail!$D:$D,2,Detail!$C:$C,1)</f>
        <v>0</v>
      </c>
      <c r="I249" s="24">
        <f>SUMIFS(Detail!Y:Y,Detail!$A:$A,$B249,Detail!$D:$D,2,Detail!$C:$C,2)</f>
        <v>0</v>
      </c>
      <c r="J249" s="24">
        <f>SUMIFS(Detail!Y:Y,Detail!$A:$A,$B249,Detail!$D:$D,2,Detail!$C:$C,3)</f>
        <v>0</v>
      </c>
      <c r="K249" s="24">
        <f>SUMIFS(Detail!Y:Y,Detail!$A:$A,$B249,Detail!$D:$D,2,Detail!$C:$C,4)</f>
        <v>0</v>
      </c>
      <c r="L249" s="33">
        <f t="shared" si="421"/>
        <v>0</v>
      </c>
      <c r="M249" s="24">
        <f>SUMIFS(Detail!Y:Y,Detail!$A:$A,$B249,Detail!$D:$D,3,Detail!$C:$C,1)</f>
        <v>0</v>
      </c>
      <c r="N249" s="24">
        <f>SUMIFS(Detail!Y:Y,Detail!$A:$A,$B249,Detail!$D:$D,3,Detail!$C:$C,2)</f>
        <v>0</v>
      </c>
      <c r="O249" s="24">
        <f>SUMIFS(Detail!Y:Y,Detail!$A:$A,$B249,Detail!$D:$D,3,Detail!$C:$C,3)</f>
        <v>0</v>
      </c>
      <c r="P249" s="24">
        <f>SUMIFS(Detail!Y:Y,Detail!$A:$A,$B249,Detail!$D:$D,3,Detail!$C:$C,4)</f>
        <v>0</v>
      </c>
      <c r="Q249" s="33">
        <f t="shared" si="422"/>
        <v>0</v>
      </c>
      <c r="R249" s="24">
        <f>SUMIFS(Detail!Y:Y,Detail!$A:$A,$B249,Detail!$D:$D,4,Detail!$C:$C,1)</f>
        <v>0</v>
      </c>
      <c r="S249" s="24">
        <f>SUMIFS(Detail!Y:Y,Detail!$A:$A,$B249,Detail!$D:$D,4,Detail!$C:$C,2)</f>
        <v>0</v>
      </c>
      <c r="T249" s="24">
        <f>SUMIFS(Detail!Y:Y,Detail!$A:$A,$B249,Detail!$D:$D,4,Detail!$C:$C,3)</f>
        <v>0</v>
      </c>
      <c r="U249" s="24">
        <f>SUMIFS(Detail!Y:Y,Detail!$A:$A,$B249,Detail!$D:$D,4,Detail!$C:$C,4)</f>
        <v>0</v>
      </c>
      <c r="V249" s="33">
        <f t="shared" si="423"/>
        <v>0</v>
      </c>
      <c r="W249" s="24">
        <f>SUMIFS(Detail!Y:Y,Detail!$A:$A,$B249,Detail!$D:$D,5,Detail!$C:$C,1)</f>
        <v>0</v>
      </c>
      <c r="X249" s="24">
        <f>SUMIFS(Detail!Y:Y,Detail!$A:$A,$B249,Detail!$D:$D,5,Detail!$C:$C,2)</f>
        <v>0</v>
      </c>
      <c r="Y249" s="24">
        <f>SUMIFS(Detail!Y:Y,Detail!$A:$A,$B249,Detail!$D:$D,5,Detail!$C:$C,3)</f>
        <v>0</v>
      </c>
      <c r="Z249" s="24">
        <f>SUMIFS(Detail!Y:Y,Detail!$A:$A,$B249,Detail!$D:$D,5,Detail!$C:$C,4)</f>
        <v>0</v>
      </c>
      <c r="AA249" s="33">
        <f t="shared" si="424"/>
        <v>0</v>
      </c>
      <c r="AB249" s="24">
        <f>SUMIFS(Detail!Y:Y,Detail!$A:$A,$B249,Detail!$D:$D,6,Detail!$C:$C,1)</f>
        <v>0</v>
      </c>
      <c r="AC249" s="24">
        <f>SUMIFS(Detail!Y:Y,Detail!$A:$A,$B249,Detail!$D:$D,6,Detail!$C:$C,2)</f>
        <v>0</v>
      </c>
      <c r="AD249" s="24">
        <f>SUMIFS(Detail!Y:Y,Detail!$A:$A,$B249,Detail!$D:$D,6,Detail!$C:$C,3)</f>
        <v>0</v>
      </c>
      <c r="AE249" s="24">
        <f>SUMIFS(Detail!Y:Y,Detail!$A:$A,$B249,Detail!$D:$D,6,Detail!$C:$C,4)</f>
        <v>0</v>
      </c>
      <c r="AF249" s="33">
        <f t="shared" si="425"/>
        <v>0</v>
      </c>
      <c r="AG249" s="24">
        <f>SUMIFS(Detail!Y:Y,Detail!$A:$A,$B249,Detail!$D:$D,7,Detail!$C:$C,1)</f>
        <v>0</v>
      </c>
      <c r="AH249" s="24">
        <f>SUMIFS(Detail!Y:Y,Detail!$A:$A,$B249,Detail!$D:$D,7,Detail!$C:$C,2)</f>
        <v>0</v>
      </c>
      <c r="AI249" s="24">
        <f>SUMIFS(Detail!Y:Y,Detail!$A:$A,$B249,Detail!$D:$D,7,Detail!$C:$C,3)</f>
        <v>0</v>
      </c>
      <c r="AJ249" s="24">
        <f>SUMIFS(Detail!Y:Y,Detail!$A:$A,$B249,Detail!$D:$D,7,Detail!$C:$C,4)</f>
        <v>0</v>
      </c>
      <c r="AK249" s="33">
        <f t="shared" si="426"/>
        <v>0</v>
      </c>
      <c r="AL249" s="24">
        <f>SUMIFS(Detail!Y:Y,Detail!$A:$A,$B249,Detail!$D:$D,8,Detail!$C:$C,1)</f>
        <v>0</v>
      </c>
      <c r="AM249" s="24">
        <f>SUMIFS(Detail!Y:Y,Detail!$A:$A,$B249,Detail!$D:$D,8,Detail!$C:$C,2)</f>
        <v>0</v>
      </c>
      <c r="AN249" s="24">
        <f>SUMIFS(Detail!Y:Y,Detail!$A:$A,$B249,Detail!$D:$D,8,Detail!$C:$C,3)</f>
        <v>0</v>
      </c>
      <c r="AO249" s="24">
        <f>SUMIFS(Detail!Y:Y,Detail!$A:$A,$B249,Detail!$D:$D,8,Detail!$C:$C,4)</f>
        <v>0</v>
      </c>
      <c r="AP249" s="33">
        <f t="shared" si="427"/>
        <v>0</v>
      </c>
      <c r="AQ249" s="24">
        <f>SUMIFS(Detail!Y:Y,Detail!$A:$A,$B249,Detail!$D:$D,9,Detail!$C:$C,1)</f>
        <v>0</v>
      </c>
      <c r="AR249" s="24">
        <f>SUMIFS(Detail!Y:Y,Detail!$A:$A,$B249,Detail!$D:$D,9,Detail!$C:$C,2)</f>
        <v>0</v>
      </c>
      <c r="AS249" s="24">
        <f>SUMIFS(Detail!Y:Y,Detail!$A:$A,$B249,Detail!$D:$D,9,Detail!$C:$C,3)</f>
        <v>0</v>
      </c>
      <c r="AT249" s="24">
        <f>SUMIFS(Detail!Y:Y,Detail!$A:$A,$B249,Detail!$D:$D,9,Detail!$C:$C,4)</f>
        <v>0</v>
      </c>
      <c r="AU249" s="33">
        <f t="shared" si="428"/>
        <v>0</v>
      </c>
      <c r="AV249" s="24">
        <f>SUMIFS(Detail!Y:Y,Detail!$A:$A,$B249,Detail!$D:$D,10,Detail!$C:$C,1)</f>
        <v>0</v>
      </c>
      <c r="AW249" s="24">
        <f>SUMIFS(Detail!Y:Y,Detail!$A:$A,$B249,Detail!$D:$D,10,Detail!$C:$C,2)</f>
        <v>0</v>
      </c>
      <c r="AX249" s="24">
        <f>SUMIFS(Detail!Y:Y,Detail!$A:$A,$B249,Detail!$D:$D,10,Detail!$C:$C,3)</f>
        <v>0</v>
      </c>
      <c r="AY249" s="24">
        <f>SUMIFS(Detail!Y:Y,Detail!$A:$A,$B249,Detail!$D:$D,10,Detail!$C:$C,4)</f>
        <v>0</v>
      </c>
      <c r="AZ249" s="33">
        <f t="shared" si="429"/>
        <v>0</v>
      </c>
      <c r="BA249" s="24">
        <f>SUMIFS(Detail!Y:Y,Detail!$A:$A,$B249,Detail!$D:$D,11,Detail!$C:$C,1)</f>
        <v>0</v>
      </c>
      <c r="BB249" s="24">
        <f>SUMIFS(Detail!Y:Y,Detail!$A:$A,$B249,Detail!$D:$D,11,Detail!$C:$C,2)</f>
        <v>0</v>
      </c>
      <c r="BC249" s="24">
        <f>SUMIFS(Detail!Y:Y,Detail!$A:$A,$B249,Detail!$D:$D,11,Detail!$C:$C,3)</f>
        <v>0</v>
      </c>
      <c r="BD249" s="24">
        <f>SUMIFS(Detail!Y:Y,Detail!$A:$A,$B249,Detail!$D:$D,11,Detail!$C:$C,4)</f>
        <v>0</v>
      </c>
      <c r="BE249" s="33">
        <f t="shared" si="430"/>
        <v>0</v>
      </c>
      <c r="BF249" s="24">
        <f>SUMIFS(Detail!Y:Y,Detail!$A:$A,$B249,Detail!$D:$D,12,Detail!$C:$C,1)</f>
        <v>0</v>
      </c>
      <c r="BG249" s="24">
        <f>SUMIFS(Detail!Y:Y,Detail!$A:$A,$B249,Detail!$D:$D,12,Detail!$C:$C,2)</f>
        <v>0</v>
      </c>
      <c r="BH249" s="24">
        <f>SUMIFS(Detail!Y:Y,Detail!$A:$A,$B249,Detail!$D:$D,12,Detail!$C:$C,3)</f>
        <v>0</v>
      </c>
      <c r="BI249" s="24">
        <f>SUMIFS(Detail!Y:Y,Detail!$A:$A,$B249,Detail!$D:$D,12,Detail!$C:$C,4)</f>
        <v>0</v>
      </c>
      <c r="BJ249" s="33">
        <f t="shared" si="431"/>
        <v>0</v>
      </c>
      <c r="BK249" s="24">
        <f>SUMIFS(Detail!Y:Y,Detail!$A:$A,$B249,Detail!$D:$D,13,Detail!$C:$C,1)</f>
        <v>0</v>
      </c>
      <c r="BL249" s="24">
        <f>SUMIFS(Detail!Y:Y,Detail!$A:$A,$B249,Detail!$D:$D,13,Detail!$C:$C,2)</f>
        <v>0</v>
      </c>
      <c r="BM249" s="24">
        <f>SUMIFS(Detail!Y:Y,Detail!$A:$A,$B249,Detail!$D:$D,13,Detail!$C:$C,3)</f>
        <v>0</v>
      </c>
      <c r="BN249" s="24">
        <f>SUMIFS(Detail!Y:Y,Detail!$A:$A,$B249,Detail!$D:$D,13,Detail!$C:$C,4)</f>
        <v>0</v>
      </c>
      <c r="BO249" s="33">
        <f t="shared" si="432"/>
        <v>0</v>
      </c>
      <c r="BP249" s="24">
        <f>SUMIFS(Detail!Y:Y,Detail!$A:$A,$B249,Detail!$D:$D,14,Detail!$C:$C,1)</f>
        <v>0</v>
      </c>
      <c r="BQ249" s="24">
        <f>SUMIFS(Detail!Y:Y,Detail!$A:$A,$B249,Detail!$D:$D,14,Detail!$C:$C,2)</f>
        <v>0</v>
      </c>
      <c r="BR249" s="24">
        <f>SUMIFS(Detail!Y:Y,Detail!$A:$A,$B249,Detail!$D:$D,14,Detail!$C:$C,3)</f>
        <v>0</v>
      </c>
      <c r="BS249" s="24">
        <f>SUMIFS(Detail!Y:Y,Detail!$A:$A,$B249,Detail!$D:$D,14,Detail!$C:$C,4)</f>
        <v>0</v>
      </c>
      <c r="BT249" s="33">
        <f t="shared" si="433"/>
        <v>0</v>
      </c>
      <c r="BU249" s="24">
        <f>SUMIFS(Detail!Y:Y,Detail!$A:$A,$B249,Detail!$D:$D,15,Detail!$C:$C,1)</f>
        <v>0</v>
      </c>
      <c r="BV249" s="24">
        <f>SUMIFS(Detail!Y:Y,Detail!$A:$A,$B249,Detail!$D:$D,15,Detail!$C:$C,2)</f>
        <v>0</v>
      </c>
      <c r="BW249" s="24">
        <f>SUMIFS(Detail!Y:Y,Detail!$A:$A,$B249,Detail!$D:$D,15,Detail!$C:$C,3)</f>
        <v>0</v>
      </c>
      <c r="BX249" s="24">
        <f>SUMIFS(Detail!Y:Y,Detail!$A:$A,$B249,Detail!$D:$D,15,Detail!$C:$C,4)</f>
        <v>0</v>
      </c>
      <c r="BY249" s="33">
        <f t="shared" si="434"/>
        <v>0</v>
      </c>
      <c r="BZ249" s="24">
        <f>SUMIFS(Detail!Y:Y,Detail!$A:$A,$B249,Detail!$D:$D,16,Detail!$C:$C,1)</f>
        <v>0</v>
      </c>
      <c r="CA249" s="24">
        <f>SUMIFS(Detail!Y:Y,Detail!$A:$A,$B249,Detail!$D:$D,16,Detail!$C:$C,2)</f>
        <v>0</v>
      </c>
      <c r="CB249" s="24">
        <f>SUMIFS(Detail!Y:Y,Detail!$A:$A,$B249,Detail!$D:$D,16,Detail!$C:$C,3)</f>
        <v>0</v>
      </c>
      <c r="CC249" s="24">
        <f>SUMIFS(Detail!Y:Y,Detail!$A:$A,$B249,Detail!$D:$D,16,Detail!$C:$C,4)</f>
        <v>0</v>
      </c>
      <c r="CD249" s="33">
        <f t="shared" si="435"/>
        <v>0</v>
      </c>
      <c r="CE249" s="24">
        <f>SUMIFS(Detail!Y:Y,Detail!$A:$A,$B249,Detail!$D:$D,17,Detail!$C:$C,1)</f>
        <v>0</v>
      </c>
      <c r="CF249" s="24">
        <f>SUMIFS(Detail!Y:Y,Detail!$A:$A,$B249,Detail!$D:$D,17,Detail!$C:$C,2)</f>
        <v>0</v>
      </c>
      <c r="CG249" s="24">
        <f>SUMIFS(Detail!Y:Y,Detail!$A:$A,$B249,Detail!$D:$D,17,Detail!$C:$C,3)</f>
        <v>0</v>
      </c>
      <c r="CH249" s="24">
        <f>SUMIFS(Detail!Y:Y,Detail!$A:$A,$B249,Detail!$D:$D,17,Detail!$C:$C,4)</f>
        <v>0</v>
      </c>
      <c r="CI249" s="33">
        <f t="shared" si="436"/>
        <v>0</v>
      </c>
      <c r="CJ249" s="24">
        <f>SUMIFS(Detail!Y:Y,Detail!$A:$A,$B249,Detail!$D:$D,18,Detail!$C:$C,1)</f>
        <v>0</v>
      </c>
      <c r="CK249" s="24">
        <f>SUMIFS(Detail!Y:Y,Detail!$A:$A,$B249,Detail!$D:$D,18,Detail!$C:$C,2)</f>
        <v>0</v>
      </c>
      <c r="CL249" s="24">
        <f>SUMIFS(Detail!Y:Y,Detail!$A:$A,$B249,Detail!$D:$D,18,Detail!$C:$C,3)</f>
        <v>0</v>
      </c>
      <c r="CM249" s="24">
        <f>SUMIFS(Detail!Y:Y,Detail!$A:$A,$B249,Detail!$D:$D,18,Detail!$C:$C,4)</f>
        <v>0</v>
      </c>
      <c r="CN249" s="33">
        <f t="shared" si="437"/>
        <v>0</v>
      </c>
      <c r="CO249" s="24">
        <f>SUMIFS(Detail!Y:Y,Detail!$A:$A,$B249,Detail!$D:$D,19,Detail!$C:$C,1)</f>
        <v>0</v>
      </c>
      <c r="CP249" s="24">
        <f>SUMIFS(Detail!Y:Y,Detail!$A:$A,$B249,Detail!$D:$D,19,Detail!$C:$C,2)</f>
        <v>0</v>
      </c>
      <c r="CQ249" s="24">
        <f>SUMIFS(Detail!Y:Y,Detail!$A:$A,$B249,Detail!$D:$D,19,Detail!$C:$C,3)</f>
        <v>0</v>
      </c>
      <c r="CR249" s="24">
        <f>SUMIFS(Detail!Y:Y,Detail!$A:$A,$B249,Detail!$D:$D,19,Detail!$C:$C,4)</f>
        <v>0</v>
      </c>
      <c r="CS249" s="33">
        <f t="shared" si="438"/>
        <v>0</v>
      </c>
      <c r="CT249" s="24">
        <f>SUMIFS(Detail!Y:Y,Detail!$A:$A,$B249,Detail!$D:$D,20,Detail!$C:$C,1)</f>
        <v>0</v>
      </c>
      <c r="CU249" s="24">
        <f>SUMIFS(Detail!Y:Y,Detail!$A:$A,$B249,Detail!$D:$D,20,Detail!$C:$C,2)</f>
        <v>0</v>
      </c>
      <c r="CV249" s="24">
        <f>SUMIFS(Detail!Y:Y,Detail!$A:$A,$B249,Detail!$D:$D,20,Detail!$C:$C,3)</f>
        <v>0</v>
      </c>
      <c r="CW249" s="24">
        <f>SUMIFS(Detail!Y:Y,Detail!$A:$A,$B249,Detail!$D:$D,20,Detail!$C:$C,4)</f>
        <v>0</v>
      </c>
      <c r="CX249" s="33">
        <f t="shared" si="439"/>
        <v>0</v>
      </c>
      <c r="CY249" s="24">
        <f>SUMIFS(Detail!Y:Y,Detail!$A:$A,$B249,Detail!$D:$D,21,Detail!$C:$C,1)</f>
        <v>0</v>
      </c>
      <c r="CZ249" s="24">
        <f>SUMIFS(Detail!Y:Y,Detail!$A:$A,$B249,Detail!$D:$D,21,Detail!$C:$C,2)</f>
        <v>0</v>
      </c>
      <c r="DA249" s="24">
        <f>SUMIFS(Detail!Y:Y,Detail!$A:$A,$B249,Detail!$D:$D,21,Detail!$C:$C,3)</f>
        <v>0</v>
      </c>
      <c r="DB249" s="24">
        <f>SUMIFS(Detail!Y:Y,Detail!$A:$A,$B249,Detail!$D:$D,21,Detail!$C:$C,4)</f>
        <v>0</v>
      </c>
      <c r="DC249" s="33">
        <f t="shared" si="440"/>
        <v>0</v>
      </c>
      <c r="DD249" s="86">
        <f>SUMIFS(Detail!Y:Y,Detail!$A:$A,$B249,Detail!$B:$B,"&gt;60")</f>
        <v>0</v>
      </c>
    </row>
    <row r="250" spans="1:108" x14ac:dyDescent="0.25">
      <c r="A250" t="s">
        <v>5492</v>
      </c>
      <c r="B250" s="32" t="s">
        <v>5126</v>
      </c>
      <c r="C250" s="24">
        <f>SUMIFS(Detail!Y:Y,Detail!$A:$A,$B250,Detail!$D:$D,1,Detail!$C:$C,1)</f>
        <v>0</v>
      </c>
      <c r="D250" s="24">
        <f>SUMIFS(Detail!Y:Y,Detail!$A:$A,$B250,Detail!$D:$D,1,Detail!$C:$C,2)</f>
        <v>0</v>
      </c>
      <c r="E250" s="24">
        <f>SUMIFS(Detail!Y:Y,Detail!$A:$A,$B250,Detail!$D:$D,1,Detail!$C:$C,3)</f>
        <v>0</v>
      </c>
      <c r="F250" s="24">
        <f>SUMIFS(Detail!Y:Y,Detail!$A:$A,$B250,Detail!$D:$D,1,Detail!$C:$C,4)</f>
        <v>0</v>
      </c>
      <c r="G250" s="33">
        <f t="shared" si="420"/>
        <v>0</v>
      </c>
      <c r="H250" s="24">
        <f>SUMIFS(Detail!Y:Y,Detail!$A:$A,$B250,Detail!$D:$D,2,Detail!$C:$C,1)</f>
        <v>0</v>
      </c>
      <c r="I250" s="24">
        <f>SUMIFS(Detail!Y:Y,Detail!$A:$A,$B250,Detail!$D:$D,2,Detail!$C:$C,2)</f>
        <v>0</v>
      </c>
      <c r="J250" s="24">
        <f>SUMIFS(Detail!Y:Y,Detail!$A:$A,$B250,Detail!$D:$D,2,Detail!$C:$C,3)</f>
        <v>0</v>
      </c>
      <c r="K250" s="24">
        <f>SUMIFS(Detail!Y:Y,Detail!$A:$A,$B250,Detail!$D:$D,2,Detail!$C:$C,4)</f>
        <v>0</v>
      </c>
      <c r="L250" s="33">
        <f t="shared" si="421"/>
        <v>0</v>
      </c>
      <c r="M250" s="24">
        <f>SUMIFS(Detail!Y:Y,Detail!$A:$A,$B250,Detail!$D:$D,3,Detail!$C:$C,1)</f>
        <v>0</v>
      </c>
      <c r="N250" s="24">
        <f>SUMIFS(Detail!Y:Y,Detail!$A:$A,$B250,Detail!$D:$D,3,Detail!$C:$C,2)</f>
        <v>0</v>
      </c>
      <c r="O250" s="24">
        <f>SUMIFS(Detail!Y:Y,Detail!$A:$A,$B250,Detail!$D:$D,3,Detail!$C:$C,3)</f>
        <v>0</v>
      </c>
      <c r="P250" s="24">
        <f>SUMIFS(Detail!Y:Y,Detail!$A:$A,$B250,Detail!$D:$D,3,Detail!$C:$C,4)</f>
        <v>0</v>
      </c>
      <c r="Q250" s="33">
        <f t="shared" si="422"/>
        <v>0</v>
      </c>
      <c r="R250" s="24">
        <f>SUMIFS(Detail!Y:Y,Detail!$A:$A,$B250,Detail!$D:$D,4,Detail!$C:$C,1)</f>
        <v>0</v>
      </c>
      <c r="S250" s="24">
        <f>SUMIFS(Detail!Y:Y,Detail!$A:$A,$B250,Detail!$D:$D,4,Detail!$C:$C,2)</f>
        <v>0</v>
      </c>
      <c r="T250" s="24">
        <f>SUMIFS(Detail!Y:Y,Detail!$A:$A,$B250,Detail!$D:$D,4,Detail!$C:$C,3)</f>
        <v>0</v>
      </c>
      <c r="U250" s="24">
        <f>SUMIFS(Detail!Y:Y,Detail!$A:$A,$B250,Detail!$D:$D,4,Detail!$C:$C,4)</f>
        <v>0</v>
      </c>
      <c r="V250" s="33">
        <f t="shared" si="423"/>
        <v>0</v>
      </c>
      <c r="W250" s="24">
        <f>SUMIFS(Detail!Y:Y,Detail!$A:$A,$B250,Detail!$D:$D,5,Detail!$C:$C,1)</f>
        <v>0</v>
      </c>
      <c r="X250" s="24">
        <f>SUMIFS(Detail!Y:Y,Detail!$A:$A,$B250,Detail!$D:$D,5,Detail!$C:$C,2)</f>
        <v>0</v>
      </c>
      <c r="Y250" s="24">
        <f>SUMIFS(Detail!Y:Y,Detail!$A:$A,$B250,Detail!$D:$D,5,Detail!$C:$C,3)</f>
        <v>0</v>
      </c>
      <c r="Z250" s="24">
        <f>SUMIFS(Detail!Y:Y,Detail!$A:$A,$B250,Detail!$D:$D,5,Detail!$C:$C,4)</f>
        <v>0</v>
      </c>
      <c r="AA250" s="33">
        <f t="shared" si="424"/>
        <v>0</v>
      </c>
      <c r="AB250" s="24">
        <f>SUMIFS(Detail!Y:Y,Detail!$A:$A,$B250,Detail!$D:$D,6,Detail!$C:$C,1)</f>
        <v>0</v>
      </c>
      <c r="AC250" s="24">
        <f>SUMIFS(Detail!Y:Y,Detail!$A:$A,$B250,Detail!$D:$D,6,Detail!$C:$C,2)</f>
        <v>0</v>
      </c>
      <c r="AD250" s="24">
        <f>SUMIFS(Detail!Y:Y,Detail!$A:$A,$B250,Detail!$D:$D,6,Detail!$C:$C,3)</f>
        <v>0</v>
      </c>
      <c r="AE250" s="24">
        <f>SUMIFS(Detail!Y:Y,Detail!$A:$A,$B250,Detail!$D:$D,6,Detail!$C:$C,4)</f>
        <v>0</v>
      </c>
      <c r="AF250" s="33">
        <f t="shared" si="425"/>
        <v>0</v>
      </c>
      <c r="AG250" s="24">
        <f>SUMIFS(Detail!Y:Y,Detail!$A:$A,$B250,Detail!$D:$D,7,Detail!$C:$C,1)</f>
        <v>0</v>
      </c>
      <c r="AH250" s="24">
        <f>SUMIFS(Detail!Y:Y,Detail!$A:$A,$B250,Detail!$D:$D,7,Detail!$C:$C,2)</f>
        <v>0</v>
      </c>
      <c r="AI250" s="24">
        <f>SUMIFS(Detail!Y:Y,Detail!$A:$A,$B250,Detail!$D:$D,7,Detail!$C:$C,3)</f>
        <v>0</v>
      </c>
      <c r="AJ250" s="24">
        <f>SUMIFS(Detail!Y:Y,Detail!$A:$A,$B250,Detail!$D:$D,7,Detail!$C:$C,4)</f>
        <v>0</v>
      </c>
      <c r="AK250" s="33">
        <f t="shared" si="426"/>
        <v>0</v>
      </c>
      <c r="AL250" s="24">
        <f>SUMIFS(Detail!Y:Y,Detail!$A:$A,$B250,Detail!$D:$D,8,Detail!$C:$C,1)</f>
        <v>0</v>
      </c>
      <c r="AM250" s="24">
        <f>SUMIFS(Detail!Y:Y,Detail!$A:$A,$B250,Detail!$D:$D,8,Detail!$C:$C,2)</f>
        <v>0</v>
      </c>
      <c r="AN250" s="24">
        <f>SUMIFS(Detail!Y:Y,Detail!$A:$A,$B250,Detail!$D:$D,8,Detail!$C:$C,3)</f>
        <v>0</v>
      </c>
      <c r="AO250" s="24">
        <f>SUMIFS(Detail!Y:Y,Detail!$A:$A,$B250,Detail!$D:$D,8,Detail!$C:$C,4)</f>
        <v>0</v>
      </c>
      <c r="AP250" s="33">
        <f t="shared" si="427"/>
        <v>0</v>
      </c>
      <c r="AQ250" s="24">
        <f>SUMIFS(Detail!Y:Y,Detail!$A:$A,$B250,Detail!$D:$D,9,Detail!$C:$C,1)</f>
        <v>0</v>
      </c>
      <c r="AR250" s="24">
        <f>SUMIFS(Detail!Y:Y,Detail!$A:$A,$B250,Detail!$D:$D,9,Detail!$C:$C,2)</f>
        <v>0</v>
      </c>
      <c r="AS250" s="24">
        <f>SUMIFS(Detail!Y:Y,Detail!$A:$A,$B250,Detail!$D:$D,9,Detail!$C:$C,3)</f>
        <v>0</v>
      </c>
      <c r="AT250" s="24">
        <f>SUMIFS(Detail!Y:Y,Detail!$A:$A,$B250,Detail!$D:$D,9,Detail!$C:$C,4)</f>
        <v>0</v>
      </c>
      <c r="AU250" s="33">
        <f t="shared" si="428"/>
        <v>0</v>
      </c>
      <c r="AV250" s="24">
        <f>SUMIFS(Detail!Y:Y,Detail!$A:$A,$B250,Detail!$D:$D,10,Detail!$C:$C,1)</f>
        <v>0</v>
      </c>
      <c r="AW250" s="24">
        <f>SUMIFS(Detail!Y:Y,Detail!$A:$A,$B250,Detail!$D:$D,10,Detail!$C:$C,2)</f>
        <v>0</v>
      </c>
      <c r="AX250" s="24">
        <f>SUMIFS(Detail!Y:Y,Detail!$A:$A,$B250,Detail!$D:$D,10,Detail!$C:$C,3)</f>
        <v>0</v>
      </c>
      <c r="AY250" s="24">
        <f>SUMIFS(Detail!Y:Y,Detail!$A:$A,$B250,Detail!$D:$D,10,Detail!$C:$C,4)</f>
        <v>0</v>
      </c>
      <c r="AZ250" s="33">
        <f t="shared" si="429"/>
        <v>0</v>
      </c>
      <c r="BA250" s="24">
        <f>SUMIFS(Detail!Y:Y,Detail!$A:$A,$B250,Detail!$D:$D,11,Detail!$C:$C,1)</f>
        <v>0</v>
      </c>
      <c r="BB250" s="24">
        <f>SUMIFS(Detail!Y:Y,Detail!$A:$A,$B250,Detail!$D:$D,11,Detail!$C:$C,2)</f>
        <v>0</v>
      </c>
      <c r="BC250" s="24">
        <f>SUMIFS(Detail!Y:Y,Detail!$A:$A,$B250,Detail!$D:$D,11,Detail!$C:$C,3)</f>
        <v>0</v>
      </c>
      <c r="BD250" s="24">
        <f>SUMIFS(Detail!Y:Y,Detail!$A:$A,$B250,Detail!$D:$D,11,Detail!$C:$C,4)</f>
        <v>0</v>
      </c>
      <c r="BE250" s="33">
        <f t="shared" si="430"/>
        <v>0</v>
      </c>
      <c r="BF250" s="24">
        <f>SUMIFS(Detail!Y:Y,Detail!$A:$A,$B250,Detail!$D:$D,12,Detail!$C:$C,1)</f>
        <v>0</v>
      </c>
      <c r="BG250" s="24">
        <f>SUMIFS(Detail!Y:Y,Detail!$A:$A,$B250,Detail!$D:$D,12,Detail!$C:$C,2)</f>
        <v>0</v>
      </c>
      <c r="BH250" s="24">
        <f>SUMIFS(Detail!Y:Y,Detail!$A:$A,$B250,Detail!$D:$D,12,Detail!$C:$C,3)</f>
        <v>0</v>
      </c>
      <c r="BI250" s="24">
        <f>SUMIFS(Detail!Y:Y,Detail!$A:$A,$B250,Detail!$D:$D,12,Detail!$C:$C,4)</f>
        <v>0</v>
      </c>
      <c r="BJ250" s="33">
        <f t="shared" si="431"/>
        <v>0</v>
      </c>
      <c r="BK250" s="24">
        <f>SUMIFS(Detail!Y:Y,Detail!$A:$A,$B250,Detail!$D:$D,13,Detail!$C:$C,1)</f>
        <v>0</v>
      </c>
      <c r="BL250" s="24">
        <f>SUMIFS(Detail!Y:Y,Detail!$A:$A,$B250,Detail!$D:$D,13,Detail!$C:$C,2)</f>
        <v>0</v>
      </c>
      <c r="BM250" s="24">
        <f>SUMIFS(Detail!Y:Y,Detail!$A:$A,$B250,Detail!$D:$D,13,Detail!$C:$C,3)</f>
        <v>0</v>
      </c>
      <c r="BN250" s="24">
        <f>SUMIFS(Detail!Y:Y,Detail!$A:$A,$B250,Detail!$D:$D,13,Detail!$C:$C,4)</f>
        <v>0</v>
      </c>
      <c r="BO250" s="33">
        <f t="shared" si="432"/>
        <v>0</v>
      </c>
      <c r="BP250" s="24">
        <f>SUMIFS(Detail!Y:Y,Detail!$A:$A,$B250,Detail!$D:$D,14,Detail!$C:$C,1)</f>
        <v>0</v>
      </c>
      <c r="BQ250" s="24">
        <f>SUMIFS(Detail!Y:Y,Detail!$A:$A,$B250,Detail!$D:$D,14,Detail!$C:$C,2)</f>
        <v>0</v>
      </c>
      <c r="BR250" s="24">
        <f>SUMIFS(Detail!Y:Y,Detail!$A:$A,$B250,Detail!$D:$D,14,Detail!$C:$C,3)</f>
        <v>0</v>
      </c>
      <c r="BS250" s="24">
        <f>SUMIFS(Detail!Y:Y,Detail!$A:$A,$B250,Detail!$D:$D,14,Detail!$C:$C,4)</f>
        <v>0</v>
      </c>
      <c r="BT250" s="33">
        <f t="shared" si="433"/>
        <v>0</v>
      </c>
      <c r="BU250" s="24">
        <f>SUMIFS(Detail!Y:Y,Detail!$A:$A,$B250,Detail!$D:$D,15,Detail!$C:$C,1)</f>
        <v>0</v>
      </c>
      <c r="BV250" s="24">
        <f>SUMIFS(Detail!Y:Y,Detail!$A:$A,$B250,Detail!$D:$D,15,Detail!$C:$C,2)</f>
        <v>0</v>
      </c>
      <c r="BW250" s="24">
        <f>SUMIFS(Detail!Y:Y,Detail!$A:$A,$B250,Detail!$D:$D,15,Detail!$C:$C,3)</f>
        <v>0</v>
      </c>
      <c r="BX250" s="24">
        <f>SUMIFS(Detail!Y:Y,Detail!$A:$A,$B250,Detail!$D:$D,15,Detail!$C:$C,4)</f>
        <v>0</v>
      </c>
      <c r="BY250" s="33">
        <f t="shared" si="434"/>
        <v>0</v>
      </c>
      <c r="BZ250" s="24">
        <f>SUMIFS(Detail!Y:Y,Detail!$A:$A,$B250,Detail!$D:$D,16,Detail!$C:$C,1)</f>
        <v>0</v>
      </c>
      <c r="CA250" s="24">
        <f>SUMIFS(Detail!Y:Y,Detail!$A:$A,$B250,Detail!$D:$D,16,Detail!$C:$C,2)</f>
        <v>0</v>
      </c>
      <c r="CB250" s="24">
        <f>SUMIFS(Detail!Y:Y,Detail!$A:$A,$B250,Detail!$D:$D,16,Detail!$C:$C,3)</f>
        <v>0</v>
      </c>
      <c r="CC250" s="24">
        <f>SUMIFS(Detail!Y:Y,Detail!$A:$A,$B250,Detail!$D:$D,16,Detail!$C:$C,4)</f>
        <v>0</v>
      </c>
      <c r="CD250" s="33">
        <f t="shared" si="435"/>
        <v>0</v>
      </c>
      <c r="CE250" s="24">
        <f>SUMIFS(Detail!Y:Y,Detail!$A:$A,$B250,Detail!$D:$D,17,Detail!$C:$C,1)</f>
        <v>0</v>
      </c>
      <c r="CF250" s="24">
        <f>SUMIFS(Detail!Y:Y,Detail!$A:$A,$B250,Detail!$D:$D,17,Detail!$C:$C,2)</f>
        <v>0</v>
      </c>
      <c r="CG250" s="24">
        <f>SUMIFS(Detail!Y:Y,Detail!$A:$A,$B250,Detail!$D:$D,17,Detail!$C:$C,3)</f>
        <v>0</v>
      </c>
      <c r="CH250" s="24">
        <f>SUMIFS(Detail!Y:Y,Detail!$A:$A,$B250,Detail!$D:$D,17,Detail!$C:$C,4)</f>
        <v>0</v>
      </c>
      <c r="CI250" s="33">
        <f t="shared" si="436"/>
        <v>0</v>
      </c>
      <c r="CJ250" s="24">
        <f>SUMIFS(Detail!Y:Y,Detail!$A:$A,$B250,Detail!$D:$D,18,Detail!$C:$C,1)</f>
        <v>0</v>
      </c>
      <c r="CK250" s="24">
        <f>SUMIFS(Detail!Y:Y,Detail!$A:$A,$B250,Detail!$D:$D,18,Detail!$C:$C,2)</f>
        <v>0</v>
      </c>
      <c r="CL250" s="24">
        <f>SUMIFS(Detail!Y:Y,Detail!$A:$A,$B250,Detail!$D:$D,18,Detail!$C:$C,3)</f>
        <v>0</v>
      </c>
      <c r="CM250" s="24">
        <f>SUMIFS(Detail!Y:Y,Detail!$A:$A,$B250,Detail!$D:$D,18,Detail!$C:$C,4)</f>
        <v>0</v>
      </c>
      <c r="CN250" s="33">
        <f t="shared" si="437"/>
        <v>0</v>
      </c>
      <c r="CO250" s="24">
        <f>SUMIFS(Detail!Y:Y,Detail!$A:$A,$B250,Detail!$D:$D,19,Detail!$C:$C,1)</f>
        <v>0</v>
      </c>
      <c r="CP250" s="24">
        <f>SUMIFS(Detail!Y:Y,Detail!$A:$A,$B250,Detail!$D:$D,19,Detail!$C:$C,2)</f>
        <v>0</v>
      </c>
      <c r="CQ250" s="24">
        <f>SUMIFS(Detail!Y:Y,Detail!$A:$A,$B250,Detail!$D:$D,19,Detail!$C:$C,3)</f>
        <v>0</v>
      </c>
      <c r="CR250" s="24">
        <f>SUMIFS(Detail!Y:Y,Detail!$A:$A,$B250,Detail!$D:$D,19,Detail!$C:$C,4)</f>
        <v>0</v>
      </c>
      <c r="CS250" s="33">
        <f t="shared" si="438"/>
        <v>0</v>
      </c>
      <c r="CT250" s="24">
        <f>SUMIFS(Detail!Y:Y,Detail!$A:$A,$B250,Detail!$D:$D,20,Detail!$C:$C,1)</f>
        <v>0</v>
      </c>
      <c r="CU250" s="24">
        <f>SUMIFS(Detail!Y:Y,Detail!$A:$A,$B250,Detail!$D:$D,20,Detail!$C:$C,2)</f>
        <v>0</v>
      </c>
      <c r="CV250" s="24">
        <f>SUMIFS(Detail!Y:Y,Detail!$A:$A,$B250,Detail!$D:$D,20,Detail!$C:$C,3)</f>
        <v>0</v>
      </c>
      <c r="CW250" s="24">
        <f>SUMIFS(Detail!Y:Y,Detail!$A:$A,$B250,Detail!$D:$D,20,Detail!$C:$C,4)</f>
        <v>0</v>
      </c>
      <c r="CX250" s="33">
        <f t="shared" si="439"/>
        <v>0</v>
      </c>
      <c r="CY250" s="24">
        <f>SUMIFS(Detail!Y:Y,Detail!$A:$A,$B250,Detail!$D:$D,21,Detail!$C:$C,1)</f>
        <v>0</v>
      </c>
      <c r="CZ250" s="24">
        <f>SUMIFS(Detail!Y:Y,Detail!$A:$A,$B250,Detail!$D:$D,21,Detail!$C:$C,2)</f>
        <v>0</v>
      </c>
      <c r="DA250" s="24">
        <f>SUMIFS(Detail!Y:Y,Detail!$A:$A,$B250,Detail!$D:$D,21,Detail!$C:$C,3)</f>
        <v>0</v>
      </c>
      <c r="DB250" s="24">
        <f>SUMIFS(Detail!Y:Y,Detail!$A:$A,$B250,Detail!$D:$D,21,Detail!$C:$C,4)</f>
        <v>0</v>
      </c>
      <c r="DC250" s="33">
        <f t="shared" si="440"/>
        <v>0</v>
      </c>
      <c r="DD250" s="86">
        <f>SUMIFS(Detail!Y:Y,Detail!$A:$A,$B250,Detail!$B:$B,"&gt;60")</f>
        <v>0</v>
      </c>
    </row>
    <row r="251" spans="1:108" x14ac:dyDescent="0.25">
      <c r="A251" t="s">
        <v>5493</v>
      </c>
      <c r="B251" s="32" t="s">
        <v>5127</v>
      </c>
      <c r="C251" s="24">
        <f>SUMIFS(Detail!Y:Y,Detail!$A:$A,$B251,Detail!$D:$D,1,Detail!$C:$C,1)</f>
        <v>0</v>
      </c>
      <c r="D251" s="24">
        <f>SUMIFS(Detail!Y:Y,Detail!$A:$A,$B251,Detail!$D:$D,1,Detail!$C:$C,2)</f>
        <v>0</v>
      </c>
      <c r="E251" s="24">
        <f>SUMIFS(Detail!Y:Y,Detail!$A:$A,$B251,Detail!$D:$D,1,Detail!$C:$C,3)</f>
        <v>0</v>
      </c>
      <c r="F251" s="24">
        <f>SUMIFS(Detail!Y:Y,Detail!$A:$A,$B251,Detail!$D:$D,1,Detail!$C:$C,4)</f>
        <v>0</v>
      </c>
      <c r="G251" s="33">
        <f t="shared" si="420"/>
        <v>0</v>
      </c>
      <c r="H251" s="24">
        <f>SUMIFS(Detail!Y:Y,Detail!$A:$A,$B251,Detail!$D:$D,2,Detail!$C:$C,1)</f>
        <v>0</v>
      </c>
      <c r="I251" s="24">
        <f>SUMIFS(Detail!Y:Y,Detail!$A:$A,$B251,Detail!$D:$D,2,Detail!$C:$C,2)</f>
        <v>0</v>
      </c>
      <c r="J251" s="24">
        <f>SUMIFS(Detail!Y:Y,Detail!$A:$A,$B251,Detail!$D:$D,2,Detail!$C:$C,3)</f>
        <v>0</v>
      </c>
      <c r="K251" s="24">
        <f>SUMIFS(Detail!Y:Y,Detail!$A:$A,$B251,Detail!$D:$D,2,Detail!$C:$C,4)</f>
        <v>0</v>
      </c>
      <c r="L251" s="33">
        <f t="shared" si="421"/>
        <v>0</v>
      </c>
      <c r="M251" s="24">
        <f>SUMIFS(Detail!Y:Y,Detail!$A:$A,$B251,Detail!$D:$D,3,Detail!$C:$C,1)</f>
        <v>0</v>
      </c>
      <c r="N251" s="24">
        <f>SUMIFS(Detail!Y:Y,Detail!$A:$A,$B251,Detail!$D:$D,3,Detail!$C:$C,2)</f>
        <v>0</v>
      </c>
      <c r="O251" s="24">
        <f>SUMIFS(Detail!Y:Y,Detail!$A:$A,$B251,Detail!$D:$D,3,Detail!$C:$C,3)</f>
        <v>0</v>
      </c>
      <c r="P251" s="24">
        <f>SUMIFS(Detail!Y:Y,Detail!$A:$A,$B251,Detail!$D:$D,3,Detail!$C:$C,4)</f>
        <v>0</v>
      </c>
      <c r="Q251" s="33">
        <f t="shared" si="422"/>
        <v>0</v>
      </c>
      <c r="R251" s="24">
        <f>SUMIFS(Detail!Y:Y,Detail!$A:$A,$B251,Detail!$D:$D,4,Detail!$C:$C,1)</f>
        <v>0</v>
      </c>
      <c r="S251" s="24">
        <f>SUMIFS(Detail!Y:Y,Detail!$A:$A,$B251,Detail!$D:$D,4,Detail!$C:$C,2)</f>
        <v>0</v>
      </c>
      <c r="T251" s="24">
        <f>SUMIFS(Detail!Y:Y,Detail!$A:$A,$B251,Detail!$D:$D,4,Detail!$C:$C,3)</f>
        <v>0</v>
      </c>
      <c r="U251" s="24">
        <f>SUMIFS(Detail!Y:Y,Detail!$A:$A,$B251,Detail!$D:$D,4,Detail!$C:$C,4)</f>
        <v>0</v>
      </c>
      <c r="V251" s="33">
        <f t="shared" si="423"/>
        <v>0</v>
      </c>
      <c r="W251" s="24">
        <f>SUMIFS(Detail!Y:Y,Detail!$A:$A,$B251,Detail!$D:$D,5,Detail!$C:$C,1)</f>
        <v>0</v>
      </c>
      <c r="X251" s="24">
        <f>SUMIFS(Detail!Y:Y,Detail!$A:$A,$B251,Detail!$D:$D,5,Detail!$C:$C,2)</f>
        <v>0</v>
      </c>
      <c r="Y251" s="24">
        <f>SUMIFS(Detail!Y:Y,Detail!$A:$A,$B251,Detail!$D:$D,5,Detail!$C:$C,3)</f>
        <v>0</v>
      </c>
      <c r="Z251" s="24">
        <f>SUMIFS(Detail!Y:Y,Detail!$A:$A,$B251,Detail!$D:$D,5,Detail!$C:$C,4)</f>
        <v>0</v>
      </c>
      <c r="AA251" s="33">
        <f t="shared" si="424"/>
        <v>0</v>
      </c>
      <c r="AB251" s="24">
        <f>SUMIFS(Detail!Y:Y,Detail!$A:$A,$B251,Detail!$D:$D,6,Detail!$C:$C,1)</f>
        <v>0</v>
      </c>
      <c r="AC251" s="24">
        <f>SUMIFS(Detail!Y:Y,Detail!$A:$A,$B251,Detail!$D:$D,6,Detail!$C:$C,2)</f>
        <v>0</v>
      </c>
      <c r="AD251" s="24">
        <f>SUMIFS(Detail!Y:Y,Detail!$A:$A,$B251,Detail!$D:$D,6,Detail!$C:$C,3)</f>
        <v>0</v>
      </c>
      <c r="AE251" s="24">
        <f>SUMIFS(Detail!Y:Y,Detail!$A:$A,$B251,Detail!$D:$D,6,Detail!$C:$C,4)</f>
        <v>0</v>
      </c>
      <c r="AF251" s="33">
        <f t="shared" si="425"/>
        <v>0</v>
      </c>
      <c r="AG251" s="24">
        <f>SUMIFS(Detail!Y:Y,Detail!$A:$A,$B251,Detail!$D:$D,7,Detail!$C:$C,1)</f>
        <v>0</v>
      </c>
      <c r="AH251" s="24">
        <f>SUMIFS(Detail!Y:Y,Detail!$A:$A,$B251,Detail!$D:$D,7,Detail!$C:$C,2)</f>
        <v>0</v>
      </c>
      <c r="AI251" s="24">
        <f>SUMIFS(Detail!Y:Y,Detail!$A:$A,$B251,Detail!$D:$D,7,Detail!$C:$C,3)</f>
        <v>0</v>
      </c>
      <c r="AJ251" s="24">
        <f>SUMIFS(Detail!Y:Y,Detail!$A:$A,$B251,Detail!$D:$D,7,Detail!$C:$C,4)</f>
        <v>0</v>
      </c>
      <c r="AK251" s="33">
        <f t="shared" si="426"/>
        <v>0</v>
      </c>
      <c r="AL251" s="24">
        <f>SUMIFS(Detail!Y:Y,Detail!$A:$A,$B251,Detail!$D:$D,8,Detail!$C:$C,1)</f>
        <v>0</v>
      </c>
      <c r="AM251" s="24">
        <f>SUMIFS(Detail!Y:Y,Detail!$A:$A,$B251,Detail!$D:$D,8,Detail!$C:$C,2)</f>
        <v>0</v>
      </c>
      <c r="AN251" s="24">
        <f>SUMIFS(Detail!Y:Y,Detail!$A:$A,$B251,Detail!$D:$D,8,Detail!$C:$C,3)</f>
        <v>0</v>
      </c>
      <c r="AO251" s="24">
        <f>SUMIFS(Detail!Y:Y,Detail!$A:$A,$B251,Detail!$D:$D,8,Detail!$C:$C,4)</f>
        <v>0</v>
      </c>
      <c r="AP251" s="33">
        <f t="shared" si="427"/>
        <v>0</v>
      </c>
      <c r="AQ251" s="24">
        <f>SUMIFS(Detail!Y:Y,Detail!$A:$A,$B251,Detail!$D:$D,9,Detail!$C:$C,1)</f>
        <v>0</v>
      </c>
      <c r="AR251" s="24">
        <f>SUMIFS(Detail!Y:Y,Detail!$A:$A,$B251,Detail!$D:$D,9,Detail!$C:$C,2)</f>
        <v>0</v>
      </c>
      <c r="AS251" s="24">
        <f>SUMIFS(Detail!Y:Y,Detail!$A:$A,$B251,Detail!$D:$D,9,Detail!$C:$C,3)</f>
        <v>0</v>
      </c>
      <c r="AT251" s="24">
        <f>SUMIFS(Detail!Y:Y,Detail!$A:$A,$B251,Detail!$D:$D,9,Detail!$C:$C,4)</f>
        <v>0</v>
      </c>
      <c r="AU251" s="33">
        <f t="shared" si="428"/>
        <v>0</v>
      </c>
      <c r="AV251" s="24">
        <f>SUMIFS(Detail!Y:Y,Detail!$A:$A,$B251,Detail!$D:$D,10,Detail!$C:$C,1)</f>
        <v>0</v>
      </c>
      <c r="AW251" s="24">
        <f>SUMIFS(Detail!Y:Y,Detail!$A:$A,$B251,Detail!$D:$D,10,Detail!$C:$C,2)</f>
        <v>0</v>
      </c>
      <c r="AX251" s="24">
        <f>SUMIFS(Detail!Y:Y,Detail!$A:$A,$B251,Detail!$D:$D,10,Detail!$C:$C,3)</f>
        <v>0</v>
      </c>
      <c r="AY251" s="24">
        <f>SUMIFS(Detail!Y:Y,Detail!$A:$A,$B251,Detail!$D:$D,10,Detail!$C:$C,4)</f>
        <v>0</v>
      </c>
      <c r="AZ251" s="33">
        <f t="shared" si="429"/>
        <v>0</v>
      </c>
      <c r="BA251" s="24">
        <f>SUMIFS(Detail!Y:Y,Detail!$A:$A,$B251,Detail!$D:$D,11,Detail!$C:$C,1)</f>
        <v>0</v>
      </c>
      <c r="BB251" s="24">
        <f>SUMIFS(Detail!Y:Y,Detail!$A:$A,$B251,Detail!$D:$D,11,Detail!$C:$C,2)</f>
        <v>0</v>
      </c>
      <c r="BC251" s="24">
        <f>SUMIFS(Detail!Y:Y,Detail!$A:$A,$B251,Detail!$D:$D,11,Detail!$C:$C,3)</f>
        <v>0</v>
      </c>
      <c r="BD251" s="24">
        <f>SUMIFS(Detail!Y:Y,Detail!$A:$A,$B251,Detail!$D:$D,11,Detail!$C:$C,4)</f>
        <v>0</v>
      </c>
      <c r="BE251" s="33">
        <f t="shared" si="430"/>
        <v>0</v>
      </c>
      <c r="BF251" s="24">
        <f>SUMIFS(Detail!Y:Y,Detail!$A:$A,$B251,Detail!$D:$D,12,Detail!$C:$C,1)</f>
        <v>0</v>
      </c>
      <c r="BG251" s="24">
        <f>SUMIFS(Detail!Y:Y,Detail!$A:$A,$B251,Detail!$D:$D,12,Detail!$C:$C,2)</f>
        <v>0</v>
      </c>
      <c r="BH251" s="24">
        <f>SUMIFS(Detail!Y:Y,Detail!$A:$A,$B251,Detail!$D:$D,12,Detail!$C:$C,3)</f>
        <v>0</v>
      </c>
      <c r="BI251" s="24">
        <f>SUMIFS(Detail!Y:Y,Detail!$A:$A,$B251,Detail!$D:$D,12,Detail!$C:$C,4)</f>
        <v>0</v>
      </c>
      <c r="BJ251" s="33">
        <f t="shared" si="431"/>
        <v>0</v>
      </c>
      <c r="BK251" s="24">
        <f>SUMIFS(Detail!Y:Y,Detail!$A:$A,$B251,Detail!$D:$D,13,Detail!$C:$C,1)</f>
        <v>0</v>
      </c>
      <c r="BL251" s="24">
        <f>SUMIFS(Detail!Y:Y,Detail!$A:$A,$B251,Detail!$D:$D,13,Detail!$C:$C,2)</f>
        <v>0</v>
      </c>
      <c r="BM251" s="24">
        <f>SUMIFS(Detail!Y:Y,Detail!$A:$A,$B251,Detail!$D:$D,13,Detail!$C:$C,3)</f>
        <v>0</v>
      </c>
      <c r="BN251" s="24">
        <f>SUMIFS(Detail!Y:Y,Detail!$A:$A,$B251,Detail!$D:$D,13,Detail!$C:$C,4)</f>
        <v>0</v>
      </c>
      <c r="BO251" s="33">
        <f t="shared" si="432"/>
        <v>0</v>
      </c>
      <c r="BP251" s="24">
        <f>SUMIFS(Detail!Y:Y,Detail!$A:$A,$B251,Detail!$D:$D,14,Detail!$C:$C,1)</f>
        <v>0</v>
      </c>
      <c r="BQ251" s="24">
        <f>SUMIFS(Detail!Y:Y,Detail!$A:$A,$B251,Detail!$D:$D,14,Detail!$C:$C,2)</f>
        <v>0</v>
      </c>
      <c r="BR251" s="24">
        <f>SUMIFS(Detail!Y:Y,Detail!$A:$A,$B251,Detail!$D:$D,14,Detail!$C:$C,3)</f>
        <v>0</v>
      </c>
      <c r="BS251" s="24">
        <f>SUMIFS(Detail!Y:Y,Detail!$A:$A,$B251,Detail!$D:$D,14,Detail!$C:$C,4)</f>
        <v>0</v>
      </c>
      <c r="BT251" s="33">
        <f t="shared" si="433"/>
        <v>0</v>
      </c>
      <c r="BU251" s="24">
        <f>SUMIFS(Detail!Y:Y,Detail!$A:$A,$B251,Detail!$D:$D,15,Detail!$C:$C,1)</f>
        <v>0</v>
      </c>
      <c r="BV251" s="24">
        <f>SUMIFS(Detail!Y:Y,Detail!$A:$A,$B251,Detail!$D:$D,15,Detail!$C:$C,2)</f>
        <v>0</v>
      </c>
      <c r="BW251" s="24">
        <f>SUMIFS(Detail!Y:Y,Detail!$A:$A,$B251,Detail!$D:$D,15,Detail!$C:$C,3)</f>
        <v>0</v>
      </c>
      <c r="BX251" s="24">
        <f>SUMIFS(Detail!Y:Y,Detail!$A:$A,$B251,Detail!$D:$D,15,Detail!$C:$C,4)</f>
        <v>0</v>
      </c>
      <c r="BY251" s="33">
        <f t="shared" si="434"/>
        <v>0</v>
      </c>
      <c r="BZ251" s="24">
        <f>SUMIFS(Detail!Y:Y,Detail!$A:$A,$B251,Detail!$D:$D,16,Detail!$C:$C,1)</f>
        <v>0</v>
      </c>
      <c r="CA251" s="24">
        <f>SUMIFS(Detail!Y:Y,Detail!$A:$A,$B251,Detail!$D:$D,16,Detail!$C:$C,2)</f>
        <v>0</v>
      </c>
      <c r="CB251" s="24">
        <f>SUMIFS(Detail!Y:Y,Detail!$A:$A,$B251,Detail!$D:$D,16,Detail!$C:$C,3)</f>
        <v>0</v>
      </c>
      <c r="CC251" s="24">
        <f>SUMIFS(Detail!Y:Y,Detail!$A:$A,$B251,Detail!$D:$D,16,Detail!$C:$C,4)</f>
        <v>0</v>
      </c>
      <c r="CD251" s="33">
        <f t="shared" si="435"/>
        <v>0</v>
      </c>
      <c r="CE251" s="24">
        <f>SUMIFS(Detail!Y:Y,Detail!$A:$A,$B251,Detail!$D:$D,17,Detail!$C:$C,1)</f>
        <v>0</v>
      </c>
      <c r="CF251" s="24">
        <f>SUMIFS(Detail!Y:Y,Detail!$A:$A,$B251,Detail!$D:$D,17,Detail!$C:$C,2)</f>
        <v>0</v>
      </c>
      <c r="CG251" s="24">
        <f>SUMIFS(Detail!Y:Y,Detail!$A:$A,$B251,Detail!$D:$D,17,Detail!$C:$C,3)</f>
        <v>0</v>
      </c>
      <c r="CH251" s="24">
        <f>SUMIFS(Detail!Y:Y,Detail!$A:$A,$B251,Detail!$D:$D,17,Detail!$C:$C,4)</f>
        <v>0</v>
      </c>
      <c r="CI251" s="33">
        <f t="shared" si="436"/>
        <v>0</v>
      </c>
      <c r="CJ251" s="24">
        <f>SUMIFS(Detail!Y:Y,Detail!$A:$A,$B251,Detail!$D:$D,18,Detail!$C:$C,1)</f>
        <v>0</v>
      </c>
      <c r="CK251" s="24">
        <f>SUMIFS(Detail!Y:Y,Detail!$A:$A,$B251,Detail!$D:$D,18,Detail!$C:$C,2)</f>
        <v>0</v>
      </c>
      <c r="CL251" s="24">
        <f>SUMIFS(Detail!Y:Y,Detail!$A:$A,$B251,Detail!$D:$D,18,Detail!$C:$C,3)</f>
        <v>0</v>
      </c>
      <c r="CM251" s="24">
        <f>SUMIFS(Detail!Y:Y,Detail!$A:$A,$B251,Detail!$D:$D,18,Detail!$C:$C,4)</f>
        <v>0</v>
      </c>
      <c r="CN251" s="33">
        <f t="shared" si="437"/>
        <v>0</v>
      </c>
      <c r="CO251" s="24">
        <f>SUMIFS(Detail!Y:Y,Detail!$A:$A,$B251,Detail!$D:$D,19,Detail!$C:$C,1)</f>
        <v>0</v>
      </c>
      <c r="CP251" s="24">
        <f>SUMIFS(Detail!Y:Y,Detail!$A:$A,$B251,Detail!$D:$D,19,Detail!$C:$C,2)</f>
        <v>0</v>
      </c>
      <c r="CQ251" s="24">
        <f>SUMIFS(Detail!Y:Y,Detail!$A:$A,$B251,Detail!$D:$D,19,Detail!$C:$C,3)</f>
        <v>0</v>
      </c>
      <c r="CR251" s="24">
        <f>SUMIFS(Detail!Y:Y,Detail!$A:$A,$B251,Detail!$D:$D,19,Detail!$C:$C,4)</f>
        <v>0</v>
      </c>
      <c r="CS251" s="33">
        <f t="shared" si="438"/>
        <v>0</v>
      </c>
      <c r="CT251" s="24">
        <f>SUMIFS(Detail!Y:Y,Detail!$A:$A,$B251,Detail!$D:$D,20,Detail!$C:$C,1)</f>
        <v>0</v>
      </c>
      <c r="CU251" s="24">
        <f>SUMIFS(Detail!Y:Y,Detail!$A:$A,$B251,Detail!$D:$D,20,Detail!$C:$C,2)</f>
        <v>0</v>
      </c>
      <c r="CV251" s="24">
        <f>SUMIFS(Detail!Y:Y,Detail!$A:$A,$B251,Detail!$D:$D,20,Detail!$C:$C,3)</f>
        <v>0</v>
      </c>
      <c r="CW251" s="24">
        <f>SUMIFS(Detail!Y:Y,Detail!$A:$A,$B251,Detail!$D:$D,20,Detail!$C:$C,4)</f>
        <v>0</v>
      </c>
      <c r="CX251" s="33">
        <f t="shared" si="439"/>
        <v>0</v>
      </c>
      <c r="CY251" s="24">
        <f>SUMIFS(Detail!Y:Y,Detail!$A:$A,$B251,Detail!$D:$D,21,Detail!$C:$C,1)</f>
        <v>0</v>
      </c>
      <c r="CZ251" s="24">
        <f>SUMIFS(Detail!Y:Y,Detail!$A:$A,$B251,Detail!$D:$D,21,Detail!$C:$C,2)</f>
        <v>0</v>
      </c>
      <c r="DA251" s="24">
        <f>SUMIFS(Detail!Y:Y,Detail!$A:$A,$B251,Detail!$D:$D,21,Detail!$C:$C,3)</f>
        <v>0</v>
      </c>
      <c r="DB251" s="24">
        <f>SUMIFS(Detail!Y:Y,Detail!$A:$A,$B251,Detail!$D:$D,21,Detail!$C:$C,4)</f>
        <v>0</v>
      </c>
      <c r="DC251" s="33">
        <f t="shared" si="440"/>
        <v>0</v>
      </c>
      <c r="DD251" s="86">
        <f>SUMIFS(Detail!Y:Y,Detail!$A:$A,$B251,Detail!$B:$B,"&gt;60")</f>
        <v>0</v>
      </c>
    </row>
    <row r="252" spans="1:108" x14ac:dyDescent="0.25">
      <c r="A252" t="s">
        <v>5494</v>
      </c>
      <c r="B252" s="32" t="s">
        <v>5128</v>
      </c>
      <c r="C252" s="24">
        <f>SUMIFS(Detail!Y:Y,Detail!$A:$A,$B252,Detail!$D:$D,1,Detail!$C:$C,1)</f>
        <v>0</v>
      </c>
      <c r="D252" s="24">
        <f>SUMIFS(Detail!Y:Y,Detail!$A:$A,$B252,Detail!$D:$D,1,Detail!$C:$C,2)</f>
        <v>0</v>
      </c>
      <c r="E252" s="24">
        <f>SUMIFS(Detail!Y:Y,Detail!$A:$A,$B252,Detail!$D:$D,1,Detail!$C:$C,3)</f>
        <v>0</v>
      </c>
      <c r="F252" s="24">
        <f>SUMIFS(Detail!Y:Y,Detail!$A:$A,$B252,Detail!$D:$D,1,Detail!$C:$C,4)</f>
        <v>0</v>
      </c>
      <c r="G252" s="33">
        <f t="shared" si="420"/>
        <v>0</v>
      </c>
      <c r="H252" s="24">
        <f>SUMIFS(Detail!Y:Y,Detail!$A:$A,$B252,Detail!$D:$D,2,Detail!$C:$C,1)</f>
        <v>0</v>
      </c>
      <c r="I252" s="24">
        <f>SUMIFS(Detail!Y:Y,Detail!$A:$A,$B252,Detail!$D:$D,2,Detail!$C:$C,2)</f>
        <v>0</v>
      </c>
      <c r="J252" s="24">
        <f>SUMIFS(Detail!Y:Y,Detail!$A:$A,$B252,Detail!$D:$D,2,Detail!$C:$C,3)</f>
        <v>0</v>
      </c>
      <c r="K252" s="24">
        <f>SUMIFS(Detail!Y:Y,Detail!$A:$A,$B252,Detail!$D:$D,2,Detail!$C:$C,4)</f>
        <v>0</v>
      </c>
      <c r="L252" s="33">
        <f t="shared" si="421"/>
        <v>0</v>
      </c>
      <c r="M252" s="24">
        <f>SUMIFS(Detail!Y:Y,Detail!$A:$A,$B252,Detail!$D:$D,3,Detail!$C:$C,1)</f>
        <v>0</v>
      </c>
      <c r="N252" s="24">
        <f>SUMIFS(Detail!Y:Y,Detail!$A:$A,$B252,Detail!$D:$D,3,Detail!$C:$C,2)</f>
        <v>0</v>
      </c>
      <c r="O252" s="24">
        <f>SUMIFS(Detail!Y:Y,Detail!$A:$A,$B252,Detail!$D:$D,3,Detail!$C:$C,3)</f>
        <v>0</v>
      </c>
      <c r="P252" s="24">
        <f>SUMIFS(Detail!Y:Y,Detail!$A:$A,$B252,Detail!$D:$D,3,Detail!$C:$C,4)</f>
        <v>0</v>
      </c>
      <c r="Q252" s="33">
        <f t="shared" si="422"/>
        <v>0</v>
      </c>
      <c r="R252" s="24">
        <f>SUMIFS(Detail!Y:Y,Detail!$A:$A,$B252,Detail!$D:$D,4,Detail!$C:$C,1)</f>
        <v>0</v>
      </c>
      <c r="S252" s="24">
        <f>SUMIFS(Detail!Y:Y,Detail!$A:$A,$B252,Detail!$D:$D,4,Detail!$C:$C,2)</f>
        <v>0</v>
      </c>
      <c r="T252" s="24">
        <f>SUMIFS(Detail!Y:Y,Detail!$A:$A,$B252,Detail!$D:$D,4,Detail!$C:$C,3)</f>
        <v>0</v>
      </c>
      <c r="U252" s="24">
        <f>SUMIFS(Detail!Y:Y,Detail!$A:$A,$B252,Detail!$D:$D,4,Detail!$C:$C,4)</f>
        <v>0</v>
      </c>
      <c r="V252" s="33">
        <f t="shared" si="423"/>
        <v>0</v>
      </c>
      <c r="W252" s="24">
        <f>SUMIFS(Detail!Y:Y,Detail!$A:$A,$B252,Detail!$D:$D,5,Detail!$C:$C,1)</f>
        <v>0</v>
      </c>
      <c r="X252" s="24">
        <f>SUMIFS(Detail!Y:Y,Detail!$A:$A,$B252,Detail!$D:$D,5,Detail!$C:$C,2)</f>
        <v>0</v>
      </c>
      <c r="Y252" s="24">
        <f>SUMIFS(Detail!Y:Y,Detail!$A:$A,$B252,Detail!$D:$D,5,Detail!$C:$C,3)</f>
        <v>0</v>
      </c>
      <c r="Z252" s="24">
        <f>SUMIFS(Detail!Y:Y,Detail!$A:$A,$B252,Detail!$D:$D,5,Detail!$C:$C,4)</f>
        <v>0</v>
      </c>
      <c r="AA252" s="33">
        <f t="shared" si="424"/>
        <v>0</v>
      </c>
      <c r="AB252" s="24">
        <f>SUMIFS(Detail!Y:Y,Detail!$A:$A,$B252,Detail!$D:$D,6,Detail!$C:$C,1)</f>
        <v>0</v>
      </c>
      <c r="AC252" s="24">
        <f>SUMIFS(Detail!Y:Y,Detail!$A:$A,$B252,Detail!$D:$D,6,Detail!$C:$C,2)</f>
        <v>0</v>
      </c>
      <c r="AD252" s="24">
        <f>SUMIFS(Detail!Y:Y,Detail!$A:$A,$B252,Detail!$D:$D,6,Detail!$C:$C,3)</f>
        <v>0</v>
      </c>
      <c r="AE252" s="24">
        <f>SUMIFS(Detail!Y:Y,Detail!$A:$A,$B252,Detail!$D:$D,6,Detail!$C:$C,4)</f>
        <v>0</v>
      </c>
      <c r="AF252" s="33">
        <f t="shared" si="425"/>
        <v>0</v>
      </c>
      <c r="AG252" s="24">
        <f>SUMIFS(Detail!Y:Y,Detail!$A:$A,$B252,Detail!$D:$D,7,Detail!$C:$C,1)</f>
        <v>0</v>
      </c>
      <c r="AH252" s="24">
        <f>SUMIFS(Detail!Y:Y,Detail!$A:$A,$B252,Detail!$D:$D,7,Detail!$C:$C,2)</f>
        <v>0</v>
      </c>
      <c r="AI252" s="24">
        <f>SUMIFS(Detail!Y:Y,Detail!$A:$A,$B252,Detail!$D:$D,7,Detail!$C:$C,3)</f>
        <v>0</v>
      </c>
      <c r="AJ252" s="24">
        <f>SUMIFS(Detail!Y:Y,Detail!$A:$A,$B252,Detail!$D:$D,7,Detail!$C:$C,4)</f>
        <v>0</v>
      </c>
      <c r="AK252" s="33">
        <f t="shared" si="426"/>
        <v>0</v>
      </c>
      <c r="AL252" s="24">
        <f>SUMIFS(Detail!Y:Y,Detail!$A:$A,$B252,Detail!$D:$D,8,Detail!$C:$C,1)</f>
        <v>0</v>
      </c>
      <c r="AM252" s="24">
        <f>SUMIFS(Detail!Y:Y,Detail!$A:$A,$B252,Detail!$D:$D,8,Detail!$C:$C,2)</f>
        <v>0</v>
      </c>
      <c r="AN252" s="24">
        <f>SUMIFS(Detail!Y:Y,Detail!$A:$A,$B252,Detail!$D:$D,8,Detail!$C:$C,3)</f>
        <v>0</v>
      </c>
      <c r="AO252" s="24">
        <f>SUMIFS(Detail!Y:Y,Detail!$A:$A,$B252,Detail!$D:$D,8,Detail!$C:$C,4)</f>
        <v>0</v>
      </c>
      <c r="AP252" s="33">
        <f t="shared" si="427"/>
        <v>0</v>
      </c>
      <c r="AQ252" s="24">
        <f>SUMIFS(Detail!Y:Y,Detail!$A:$A,$B252,Detail!$D:$D,9,Detail!$C:$C,1)</f>
        <v>0</v>
      </c>
      <c r="AR252" s="24">
        <f>SUMIFS(Detail!Y:Y,Detail!$A:$A,$B252,Detail!$D:$D,9,Detail!$C:$C,2)</f>
        <v>0</v>
      </c>
      <c r="AS252" s="24">
        <f>SUMIFS(Detail!Y:Y,Detail!$A:$A,$B252,Detail!$D:$D,9,Detail!$C:$C,3)</f>
        <v>0</v>
      </c>
      <c r="AT252" s="24">
        <f>SUMIFS(Detail!Y:Y,Detail!$A:$A,$B252,Detail!$D:$D,9,Detail!$C:$C,4)</f>
        <v>0</v>
      </c>
      <c r="AU252" s="33">
        <f t="shared" si="428"/>
        <v>0</v>
      </c>
      <c r="AV252" s="24">
        <f>SUMIFS(Detail!Y:Y,Detail!$A:$A,$B252,Detail!$D:$D,10,Detail!$C:$C,1)</f>
        <v>0</v>
      </c>
      <c r="AW252" s="24">
        <f>SUMIFS(Detail!Y:Y,Detail!$A:$A,$B252,Detail!$D:$D,10,Detail!$C:$C,2)</f>
        <v>0</v>
      </c>
      <c r="AX252" s="24">
        <f>SUMIFS(Detail!Y:Y,Detail!$A:$A,$B252,Detail!$D:$D,10,Detail!$C:$C,3)</f>
        <v>0</v>
      </c>
      <c r="AY252" s="24">
        <f>SUMIFS(Detail!Y:Y,Detail!$A:$A,$B252,Detail!$D:$D,10,Detail!$C:$C,4)</f>
        <v>0</v>
      </c>
      <c r="AZ252" s="33">
        <f t="shared" si="429"/>
        <v>0</v>
      </c>
      <c r="BA252" s="24">
        <f>SUMIFS(Detail!Y:Y,Detail!$A:$A,$B252,Detail!$D:$D,11,Detail!$C:$C,1)</f>
        <v>0</v>
      </c>
      <c r="BB252" s="24">
        <f>SUMIFS(Detail!Y:Y,Detail!$A:$A,$B252,Detail!$D:$D,11,Detail!$C:$C,2)</f>
        <v>0</v>
      </c>
      <c r="BC252" s="24">
        <f>SUMIFS(Detail!Y:Y,Detail!$A:$A,$B252,Detail!$D:$D,11,Detail!$C:$C,3)</f>
        <v>0</v>
      </c>
      <c r="BD252" s="24">
        <f>SUMIFS(Detail!Y:Y,Detail!$A:$A,$B252,Detail!$D:$D,11,Detail!$C:$C,4)</f>
        <v>0</v>
      </c>
      <c r="BE252" s="33">
        <f t="shared" si="430"/>
        <v>0</v>
      </c>
      <c r="BF252" s="24">
        <f>SUMIFS(Detail!Y:Y,Detail!$A:$A,$B252,Detail!$D:$D,12,Detail!$C:$C,1)</f>
        <v>0</v>
      </c>
      <c r="BG252" s="24">
        <f>SUMIFS(Detail!Y:Y,Detail!$A:$A,$B252,Detail!$D:$D,12,Detail!$C:$C,2)</f>
        <v>0</v>
      </c>
      <c r="BH252" s="24">
        <f>SUMIFS(Detail!Y:Y,Detail!$A:$A,$B252,Detail!$D:$D,12,Detail!$C:$C,3)</f>
        <v>0</v>
      </c>
      <c r="BI252" s="24">
        <f>SUMIFS(Detail!Y:Y,Detail!$A:$A,$B252,Detail!$D:$D,12,Detail!$C:$C,4)</f>
        <v>0</v>
      </c>
      <c r="BJ252" s="33">
        <f t="shared" si="431"/>
        <v>0</v>
      </c>
      <c r="BK252" s="24">
        <f>SUMIFS(Detail!Y:Y,Detail!$A:$A,$B252,Detail!$D:$D,13,Detail!$C:$C,1)</f>
        <v>0</v>
      </c>
      <c r="BL252" s="24">
        <f>SUMIFS(Detail!Y:Y,Detail!$A:$A,$B252,Detail!$D:$D,13,Detail!$C:$C,2)</f>
        <v>0</v>
      </c>
      <c r="BM252" s="24">
        <f>SUMIFS(Detail!Y:Y,Detail!$A:$A,$B252,Detail!$D:$D,13,Detail!$C:$C,3)</f>
        <v>0</v>
      </c>
      <c r="BN252" s="24">
        <f>SUMIFS(Detail!Y:Y,Detail!$A:$A,$B252,Detail!$D:$D,13,Detail!$C:$C,4)</f>
        <v>0</v>
      </c>
      <c r="BO252" s="33">
        <f t="shared" si="432"/>
        <v>0</v>
      </c>
      <c r="BP252" s="24">
        <f>SUMIFS(Detail!Y:Y,Detail!$A:$A,$B252,Detail!$D:$D,14,Detail!$C:$C,1)</f>
        <v>0</v>
      </c>
      <c r="BQ252" s="24">
        <f>SUMIFS(Detail!Y:Y,Detail!$A:$A,$B252,Detail!$D:$D,14,Detail!$C:$C,2)</f>
        <v>0</v>
      </c>
      <c r="BR252" s="24">
        <f>SUMIFS(Detail!Y:Y,Detail!$A:$A,$B252,Detail!$D:$D,14,Detail!$C:$C,3)</f>
        <v>0</v>
      </c>
      <c r="BS252" s="24">
        <f>SUMIFS(Detail!Y:Y,Detail!$A:$A,$B252,Detail!$D:$D,14,Detail!$C:$C,4)</f>
        <v>0</v>
      </c>
      <c r="BT252" s="33">
        <f t="shared" si="433"/>
        <v>0</v>
      </c>
      <c r="BU252" s="24">
        <f>SUMIFS(Detail!Y:Y,Detail!$A:$A,$B252,Detail!$D:$D,15,Detail!$C:$C,1)</f>
        <v>0</v>
      </c>
      <c r="BV252" s="24">
        <f>SUMIFS(Detail!Y:Y,Detail!$A:$A,$B252,Detail!$D:$D,15,Detail!$C:$C,2)</f>
        <v>0</v>
      </c>
      <c r="BW252" s="24">
        <f>SUMIFS(Detail!Y:Y,Detail!$A:$A,$B252,Detail!$D:$D,15,Detail!$C:$C,3)</f>
        <v>0</v>
      </c>
      <c r="BX252" s="24">
        <f>SUMIFS(Detail!Y:Y,Detail!$A:$A,$B252,Detail!$D:$D,15,Detail!$C:$C,4)</f>
        <v>0</v>
      </c>
      <c r="BY252" s="33">
        <f t="shared" si="434"/>
        <v>0</v>
      </c>
      <c r="BZ252" s="24">
        <f>SUMIFS(Detail!Y:Y,Detail!$A:$A,$B252,Detail!$D:$D,16,Detail!$C:$C,1)</f>
        <v>0</v>
      </c>
      <c r="CA252" s="24">
        <f>SUMIFS(Detail!Y:Y,Detail!$A:$A,$B252,Detail!$D:$D,16,Detail!$C:$C,2)</f>
        <v>0</v>
      </c>
      <c r="CB252" s="24">
        <f>SUMIFS(Detail!Y:Y,Detail!$A:$A,$B252,Detail!$D:$D,16,Detail!$C:$C,3)</f>
        <v>0</v>
      </c>
      <c r="CC252" s="24">
        <f>SUMIFS(Detail!Y:Y,Detail!$A:$A,$B252,Detail!$D:$D,16,Detail!$C:$C,4)</f>
        <v>0</v>
      </c>
      <c r="CD252" s="33">
        <f t="shared" si="435"/>
        <v>0</v>
      </c>
      <c r="CE252" s="24">
        <f>SUMIFS(Detail!Y:Y,Detail!$A:$A,$B252,Detail!$D:$D,17,Detail!$C:$C,1)</f>
        <v>0</v>
      </c>
      <c r="CF252" s="24">
        <f>SUMIFS(Detail!Y:Y,Detail!$A:$A,$B252,Detail!$D:$D,17,Detail!$C:$C,2)</f>
        <v>0</v>
      </c>
      <c r="CG252" s="24">
        <f>SUMIFS(Detail!Y:Y,Detail!$A:$A,$B252,Detail!$D:$D,17,Detail!$C:$C,3)</f>
        <v>0</v>
      </c>
      <c r="CH252" s="24">
        <f>SUMIFS(Detail!Y:Y,Detail!$A:$A,$B252,Detail!$D:$D,17,Detail!$C:$C,4)</f>
        <v>0</v>
      </c>
      <c r="CI252" s="33">
        <f t="shared" si="436"/>
        <v>0</v>
      </c>
      <c r="CJ252" s="24">
        <f>SUMIFS(Detail!Y:Y,Detail!$A:$A,$B252,Detail!$D:$D,18,Detail!$C:$C,1)</f>
        <v>0</v>
      </c>
      <c r="CK252" s="24">
        <f>SUMIFS(Detail!Y:Y,Detail!$A:$A,$B252,Detail!$D:$D,18,Detail!$C:$C,2)</f>
        <v>0</v>
      </c>
      <c r="CL252" s="24">
        <f>SUMIFS(Detail!Y:Y,Detail!$A:$A,$B252,Detail!$D:$D,18,Detail!$C:$C,3)</f>
        <v>0</v>
      </c>
      <c r="CM252" s="24">
        <f>SUMIFS(Detail!Y:Y,Detail!$A:$A,$B252,Detail!$D:$D,18,Detail!$C:$C,4)</f>
        <v>0</v>
      </c>
      <c r="CN252" s="33">
        <f t="shared" si="437"/>
        <v>0</v>
      </c>
      <c r="CO252" s="24">
        <f>SUMIFS(Detail!Y:Y,Detail!$A:$A,$B252,Detail!$D:$D,19,Detail!$C:$C,1)</f>
        <v>0</v>
      </c>
      <c r="CP252" s="24">
        <f>SUMIFS(Detail!Y:Y,Detail!$A:$A,$B252,Detail!$D:$D,19,Detail!$C:$C,2)</f>
        <v>0</v>
      </c>
      <c r="CQ252" s="24">
        <f>SUMIFS(Detail!Y:Y,Detail!$A:$A,$B252,Detail!$D:$D,19,Detail!$C:$C,3)</f>
        <v>0</v>
      </c>
      <c r="CR252" s="24">
        <f>SUMIFS(Detail!Y:Y,Detail!$A:$A,$B252,Detail!$D:$D,19,Detail!$C:$C,4)</f>
        <v>0</v>
      </c>
      <c r="CS252" s="33">
        <f t="shared" si="438"/>
        <v>0</v>
      </c>
      <c r="CT252" s="24">
        <f>SUMIFS(Detail!Y:Y,Detail!$A:$A,$B252,Detail!$D:$D,20,Detail!$C:$C,1)</f>
        <v>0</v>
      </c>
      <c r="CU252" s="24">
        <f>SUMIFS(Detail!Y:Y,Detail!$A:$A,$B252,Detail!$D:$D,20,Detail!$C:$C,2)</f>
        <v>0</v>
      </c>
      <c r="CV252" s="24">
        <f>SUMIFS(Detail!Y:Y,Detail!$A:$A,$B252,Detail!$D:$D,20,Detail!$C:$C,3)</f>
        <v>0</v>
      </c>
      <c r="CW252" s="24">
        <f>SUMIFS(Detail!Y:Y,Detail!$A:$A,$B252,Detail!$D:$D,20,Detail!$C:$C,4)</f>
        <v>0</v>
      </c>
      <c r="CX252" s="33">
        <f t="shared" si="439"/>
        <v>0</v>
      </c>
      <c r="CY252" s="24">
        <f>SUMIFS(Detail!Y:Y,Detail!$A:$A,$B252,Detail!$D:$D,21,Detail!$C:$C,1)</f>
        <v>0</v>
      </c>
      <c r="CZ252" s="24">
        <f>SUMIFS(Detail!Y:Y,Detail!$A:$A,$B252,Detail!$D:$D,21,Detail!$C:$C,2)</f>
        <v>0</v>
      </c>
      <c r="DA252" s="24">
        <f>SUMIFS(Detail!Y:Y,Detail!$A:$A,$B252,Detail!$D:$D,21,Detail!$C:$C,3)</f>
        <v>0</v>
      </c>
      <c r="DB252" s="24">
        <f>SUMIFS(Detail!Y:Y,Detail!$A:$A,$B252,Detail!$D:$D,21,Detail!$C:$C,4)</f>
        <v>0</v>
      </c>
      <c r="DC252" s="33">
        <f t="shared" si="440"/>
        <v>0</v>
      </c>
      <c r="DD252" s="86">
        <f>SUMIFS(Detail!Y:Y,Detail!$A:$A,$B252,Detail!$B:$B,"&gt;60")</f>
        <v>0</v>
      </c>
    </row>
    <row r="253" spans="1:108" x14ac:dyDescent="0.25">
      <c r="A253" t="s">
        <v>5495</v>
      </c>
      <c r="B253" s="32" t="s">
        <v>5129</v>
      </c>
      <c r="C253" s="24">
        <f>SUMIFS(Detail!Y:Y,Detail!$A:$A,$B253,Detail!$D:$D,1,Detail!$C:$C,1)</f>
        <v>0</v>
      </c>
      <c r="D253" s="24">
        <f>SUMIFS(Detail!Y:Y,Detail!$A:$A,$B253,Detail!$D:$D,1,Detail!$C:$C,2)</f>
        <v>0</v>
      </c>
      <c r="E253" s="24">
        <f>SUMIFS(Detail!Y:Y,Detail!$A:$A,$B253,Detail!$D:$D,1,Detail!$C:$C,3)</f>
        <v>0</v>
      </c>
      <c r="F253" s="24">
        <f>SUMIFS(Detail!Y:Y,Detail!$A:$A,$B253,Detail!$D:$D,1,Detail!$C:$C,4)</f>
        <v>0</v>
      </c>
      <c r="G253" s="33">
        <f t="shared" si="420"/>
        <v>0</v>
      </c>
      <c r="H253" s="24">
        <f>SUMIFS(Detail!Y:Y,Detail!$A:$A,$B253,Detail!$D:$D,2,Detail!$C:$C,1)</f>
        <v>0</v>
      </c>
      <c r="I253" s="24">
        <f>SUMIFS(Detail!Y:Y,Detail!$A:$A,$B253,Detail!$D:$D,2,Detail!$C:$C,2)</f>
        <v>0</v>
      </c>
      <c r="J253" s="24">
        <f>SUMIFS(Detail!Y:Y,Detail!$A:$A,$B253,Detail!$D:$D,2,Detail!$C:$C,3)</f>
        <v>0</v>
      </c>
      <c r="K253" s="24">
        <f>SUMIFS(Detail!Y:Y,Detail!$A:$A,$B253,Detail!$D:$D,2,Detail!$C:$C,4)</f>
        <v>0</v>
      </c>
      <c r="L253" s="33">
        <f t="shared" si="421"/>
        <v>0</v>
      </c>
      <c r="M253" s="24">
        <f>SUMIFS(Detail!Y:Y,Detail!$A:$A,$B253,Detail!$D:$D,3,Detail!$C:$C,1)</f>
        <v>0</v>
      </c>
      <c r="N253" s="24">
        <f>SUMIFS(Detail!Y:Y,Detail!$A:$A,$B253,Detail!$D:$D,3,Detail!$C:$C,2)</f>
        <v>0</v>
      </c>
      <c r="O253" s="24">
        <f>SUMIFS(Detail!Y:Y,Detail!$A:$A,$B253,Detail!$D:$D,3,Detail!$C:$C,3)</f>
        <v>0</v>
      </c>
      <c r="P253" s="24">
        <f>SUMIFS(Detail!Y:Y,Detail!$A:$A,$B253,Detail!$D:$D,3,Detail!$C:$C,4)</f>
        <v>0</v>
      </c>
      <c r="Q253" s="33">
        <f t="shared" si="422"/>
        <v>0</v>
      </c>
      <c r="R253" s="24">
        <f>SUMIFS(Detail!Y:Y,Detail!$A:$A,$B253,Detail!$D:$D,4,Detail!$C:$C,1)</f>
        <v>0</v>
      </c>
      <c r="S253" s="24">
        <f>SUMIFS(Detail!Y:Y,Detail!$A:$A,$B253,Detail!$D:$D,4,Detail!$C:$C,2)</f>
        <v>0</v>
      </c>
      <c r="T253" s="24">
        <f>SUMIFS(Detail!Y:Y,Detail!$A:$A,$B253,Detail!$D:$D,4,Detail!$C:$C,3)</f>
        <v>0</v>
      </c>
      <c r="U253" s="24">
        <f>SUMIFS(Detail!Y:Y,Detail!$A:$A,$B253,Detail!$D:$D,4,Detail!$C:$C,4)</f>
        <v>0</v>
      </c>
      <c r="V253" s="33">
        <f t="shared" si="423"/>
        <v>0</v>
      </c>
      <c r="W253" s="24">
        <f>SUMIFS(Detail!Y:Y,Detail!$A:$A,$B253,Detail!$D:$D,5,Detail!$C:$C,1)</f>
        <v>0</v>
      </c>
      <c r="X253" s="24">
        <f>SUMIFS(Detail!Y:Y,Detail!$A:$A,$B253,Detail!$D:$D,5,Detail!$C:$C,2)</f>
        <v>0</v>
      </c>
      <c r="Y253" s="24">
        <f>SUMIFS(Detail!Y:Y,Detail!$A:$A,$B253,Detail!$D:$D,5,Detail!$C:$C,3)</f>
        <v>0</v>
      </c>
      <c r="Z253" s="24">
        <f>SUMIFS(Detail!Y:Y,Detail!$A:$A,$B253,Detail!$D:$D,5,Detail!$C:$C,4)</f>
        <v>0</v>
      </c>
      <c r="AA253" s="33">
        <f t="shared" si="424"/>
        <v>0</v>
      </c>
      <c r="AB253" s="24">
        <f>SUMIFS(Detail!Y:Y,Detail!$A:$A,$B253,Detail!$D:$D,6,Detail!$C:$C,1)</f>
        <v>0</v>
      </c>
      <c r="AC253" s="24">
        <f>SUMIFS(Detail!Y:Y,Detail!$A:$A,$B253,Detail!$D:$D,6,Detail!$C:$C,2)</f>
        <v>0</v>
      </c>
      <c r="AD253" s="24">
        <f>SUMIFS(Detail!Y:Y,Detail!$A:$A,$B253,Detail!$D:$D,6,Detail!$C:$C,3)</f>
        <v>0</v>
      </c>
      <c r="AE253" s="24">
        <f>SUMIFS(Detail!Y:Y,Detail!$A:$A,$B253,Detail!$D:$D,6,Detail!$C:$C,4)</f>
        <v>0</v>
      </c>
      <c r="AF253" s="33">
        <f t="shared" si="425"/>
        <v>0</v>
      </c>
      <c r="AG253" s="24">
        <f>SUMIFS(Detail!Y:Y,Detail!$A:$A,$B253,Detail!$D:$D,7,Detail!$C:$C,1)</f>
        <v>0</v>
      </c>
      <c r="AH253" s="24">
        <f>SUMIFS(Detail!Y:Y,Detail!$A:$A,$B253,Detail!$D:$D,7,Detail!$C:$C,2)</f>
        <v>0</v>
      </c>
      <c r="AI253" s="24">
        <f>SUMIFS(Detail!Y:Y,Detail!$A:$A,$B253,Detail!$D:$D,7,Detail!$C:$C,3)</f>
        <v>0</v>
      </c>
      <c r="AJ253" s="24">
        <f>SUMIFS(Detail!Y:Y,Detail!$A:$A,$B253,Detail!$D:$D,7,Detail!$C:$C,4)</f>
        <v>0</v>
      </c>
      <c r="AK253" s="33">
        <f t="shared" si="426"/>
        <v>0</v>
      </c>
      <c r="AL253" s="24">
        <f>SUMIFS(Detail!Y:Y,Detail!$A:$A,$B253,Detail!$D:$D,8,Detail!$C:$C,1)</f>
        <v>0</v>
      </c>
      <c r="AM253" s="24">
        <f>SUMIFS(Detail!Y:Y,Detail!$A:$A,$B253,Detail!$D:$D,8,Detail!$C:$C,2)</f>
        <v>0</v>
      </c>
      <c r="AN253" s="24">
        <f>SUMIFS(Detail!Y:Y,Detail!$A:$A,$B253,Detail!$D:$D,8,Detail!$C:$C,3)</f>
        <v>0</v>
      </c>
      <c r="AO253" s="24">
        <f>SUMIFS(Detail!Y:Y,Detail!$A:$A,$B253,Detail!$D:$D,8,Detail!$C:$C,4)</f>
        <v>0</v>
      </c>
      <c r="AP253" s="33">
        <f t="shared" si="427"/>
        <v>0</v>
      </c>
      <c r="AQ253" s="24">
        <f>SUMIFS(Detail!Y:Y,Detail!$A:$A,$B253,Detail!$D:$D,9,Detail!$C:$C,1)</f>
        <v>0</v>
      </c>
      <c r="AR253" s="24">
        <f>SUMIFS(Detail!Y:Y,Detail!$A:$A,$B253,Detail!$D:$D,9,Detail!$C:$C,2)</f>
        <v>0</v>
      </c>
      <c r="AS253" s="24">
        <f>SUMIFS(Detail!Y:Y,Detail!$A:$A,$B253,Detail!$D:$D,9,Detail!$C:$C,3)</f>
        <v>0</v>
      </c>
      <c r="AT253" s="24">
        <f>SUMIFS(Detail!Y:Y,Detail!$A:$A,$B253,Detail!$D:$D,9,Detail!$C:$C,4)</f>
        <v>0</v>
      </c>
      <c r="AU253" s="33">
        <f t="shared" si="428"/>
        <v>0</v>
      </c>
      <c r="AV253" s="24">
        <f>SUMIFS(Detail!Y:Y,Detail!$A:$A,$B253,Detail!$D:$D,10,Detail!$C:$C,1)</f>
        <v>0</v>
      </c>
      <c r="AW253" s="24">
        <f>SUMIFS(Detail!Y:Y,Detail!$A:$A,$B253,Detail!$D:$D,10,Detail!$C:$C,2)</f>
        <v>0</v>
      </c>
      <c r="AX253" s="24">
        <f>SUMIFS(Detail!Y:Y,Detail!$A:$A,$B253,Detail!$D:$D,10,Detail!$C:$C,3)</f>
        <v>0</v>
      </c>
      <c r="AY253" s="24">
        <f>SUMIFS(Detail!Y:Y,Detail!$A:$A,$B253,Detail!$D:$D,10,Detail!$C:$C,4)</f>
        <v>0</v>
      </c>
      <c r="AZ253" s="33">
        <f t="shared" si="429"/>
        <v>0</v>
      </c>
      <c r="BA253" s="24">
        <f>SUMIFS(Detail!Y:Y,Detail!$A:$A,$B253,Detail!$D:$D,11,Detail!$C:$C,1)</f>
        <v>0</v>
      </c>
      <c r="BB253" s="24">
        <f>SUMIFS(Detail!Y:Y,Detail!$A:$A,$B253,Detail!$D:$D,11,Detail!$C:$C,2)</f>
        <v>0</v>
      </c>
      <c r="BC253" s="24">
        <f>SUMIFS(Detail!Y:Y,Detail!$A:$A,$B253,Detail!$D:$D,11,Detail!$C:$C,3)</f>
        <v>0</v>
      </c>
      <c r="BD253" s="24">
        <f>SUMIFS(Detail!Y:Y,Detail!$A:$A,$B253,Detail!$D:$D,11,Detail!$C:$C,4)</f>
        <v>0</v>
      </c>
      <c r="BE253" s="33">
        <f t="shared" si="430"/>
        <v>0</v>
      </c>
      <c r="BF253" s="24">
        <f>SUMIFS(Detail!Y:Y,Detail!$A:$A,$B253,Detail!$D:$D,12,Detail!$C:$C,1)</f>
        <v>0</v>
      </c>
      <c r="BG253" s="24">
        <f>SUMIFS(Detail!Y:Y,Detail!$A:$A,$B253,Detail!$D:$D,12,Detail!$C:$C,2)</f>
        <v>0</v>
      </c>
      <c r="BH253" s="24">
        <f>SUMIFS(Detail!Y:Y,Detail!$A:$A,$B253,Detail!$D:$D,12,Detail!$C:$C,3)</f>
        <v>0</v>
      </c>
      <c r="BI253" s="24">
        <f>SUMIFS(Detail!Y:Y,Detail!$A:$A,$B253,Detail!$D:$D,12,Detail!$C:$C,4)</f>
        <v>0</v>
      </c>
      <c r="BJ253" s="33">
        <f t="shared" si="431"/>
        <v>0</v>
      </c>
      <c r="BK253" s="24">
        <f>SUMIFS(Detail!Y:Y,Detail!$A:$A,$B253,Detail!$D:$D,13,Detail!$C:$C,1)</f>
        <v>0</v>
      </c>
      <c r="BL253" s="24">
        <f>SUMIFS(Detail!Y:Y,Detail!$A:$A,$B253,Detail!$D:$D,13,Detail!$C:$C,2)</f>
        <v>0</v>
      </c>
      <c r="BM253" s="24">
        <f>SUMIFS(Detail!Y:Y,Detail!$A:$A,$B253,Detail!$D:$D,13,Detail!$C:$C,3)</f>
        <v>0</v>
      </c>
      <c r="BN253" s="24">
        <f>SUMIFS(Detail!Y:Y,Detail!$A:$A,$B253,Detail!$D:$D,13,Detail!$C:$C,4)</f>
        <v>0</v>
      </c>
      <c r="BO253" s="33">
        <f t="shared" si="432"/>
        <v>0</v>
      </c>
      <c r="BP253" s="24">
        <f>SUMIFS(Detail!Y:Y,Detail!$A:$A,$B253,Detail!$D:$D,14,Detail!$C:$C,1)</f>
        <v>0</v>
      </c>
      <c r="BQ253" s="24">
        <f>SUMIFS(Detail!Y:Y,Detail!$A:$A,$B253,Detail!$D:$D,14,Detail!$C:$C,2)</f>
        <v>0</v>
      </c>
      <c r="BR253" s="24">
        <f>SUMIFS(Detail!Y:Y,Detail!$A:$A,$B253,Detail!$D:$D,14,Detail!$C:$C,3)</f>
        <v>0</v>
      </c>
      <c r="BS253" s="24">
        <f>SUMIFS(Detail!Y:Y,Detail!$A:$A,$B253,Detail!$D:$D,14,Detail!$C:$C,4)</f>
        <v>0</v>
      </c>
      <c r="BT253" s="33">
        <f t="shared" si="433"/>
        <v>0</v>
      </c>
      <c r="BU253" s="24">
        <f>SUMIFS(Detail!Y:Y,Detail!$A:$A,$B253,Detail!$D:$D,15,Detail!$C:$C,1)</f>
        <v>0</v>
      </c>
      <c r="BV253" s="24">
        <f>SUMIFS(Detail!Y:Y,Detail!$A:$A,$B253,Detail!$D:$D,15,Detail!$C:$C,2)</f>
        <v>0</v>
      </c>
      <c r="BW253" s="24">
        <f>SUMIFS(Detail!Y:Y,Detail!$A:$A,$B253,Detail!$D:$D,15,Detail!$C:$C,3)</f>
        <v>0</v>
      </c>
      <c r="BX253" s="24">
        <f>SUMIFS(Detail!Y:Y,Detail!$A:$A,$B253,Detail!$D:$D,15,Detail!$C:$C,4)</f>
        <v>0</v>
      </c>
      <c r="BY253" s="33">
        <f t="shared" si="434"/>
        <v>0</v>
      </c>
      <c r="BZ253" s="24">
        <f>SUMIFS(Detail!Y:Y,Detail!$A:$A,$B253,Detail!$D:$D,16,Detail!$C:$C,1)</f>
        <v>0</v>
      </c>
      <c r="CA253" s="24">
        <f>SUMIFS(Detail!Y:Y,Detail!$A:$A,$B253,Detail!$D:$D,16,Detail!$C:$C,2)</f>
        <v>0</v>
      </c>
      <c r="CB253" s="24">
        <f>SUMIFS(Detail!Y:Y,Detail!$A:$A,$B253,Detail!$D:$D,16,Detail!$C:$C,3)</f>
        <v>0</v>
      </c>
      <c r="CC253" s="24">
        <f>SUMIFS(Detail!Y:Y,Detail!$A:$A,$B253,Detail!$D:$D,16,Detail!$C:$C,4)</f>
        <v>0</v>
      </c>
      <c r="CD253" s="33">
        <f t="shared" si="435"/>
        <v>0</v>
      </c>
      <c r="CE253" s="24">
        <f>SUMIFS(Detail!Y:Y,Detail!$A:$A,$B253,Detail!$D:$D,17,Detail!$C:$C,1)</f>
        <v>0</v>
      </c>
      <c r="CF253" s="24">
        <f>SUMIFS(Detail!Y:Y,Detail!$A:$A,$B253,Detail!$D:$D,17,Detail!$C:$C,2)</f>
        <v>0</v>
      </c>
      <c r="CG253" s="24">
        <f>SUMIFS(Detail!Y:Y,Detail!$A:$A,$B253,Detail!$D:$D,17,Detail!$C:$C,3)</f>
        <v>0</v>
      </c>
      <c r="CH253" s="24">
        <f>SUMIFS(Detail!Y:Y,Detail!$A:$A,$B253,Detail!$D:$D,17,Detail!$C:$C,4)</f>
        <v>0</v>
      </c>
      <c r="CI253" s="33">
        <f t="shared" si="436"/>
        <v>0</v>
      </c>
      <c r="CJ253" s="24">
        <f>SUMIFS(Detail!Y:Y,Detail!$A:$A,$B253,Detail!$D:$D,18,Detail!$C:$C,1)</f>
        <v>0</v>
      </c>
      <c r="CK253" s="24">
        <f>SUMIFS(Detail!Y:Y,Detail!$A:$A,$B253,Detail!$D:$D,18,Detail!$C:$C,2)</f>
        <v>0</v>
      </c>
      <c r="CL253" s="24">
        <f>SUMIFS(Detail!Y:Y,Detail!$A:$A,$B253,Detail!$D:$D,18,Detail!$C:$C,3)</f>
        <v>0</v>
      </c>
      <c r="CM253" s="24">
        <f>SUMIFS(Detail!Y:Y,Detail!$A:$A,$B253,Detail!$D:$D,18,Detail!$C:$C,4)</f>
        <v>0</v>
      </c>
      <c r="CN253" s="33">
        <f t="shared" si="437"/>
        <v>0</v>
      </c>
      <c r="CO253" s="24">
        <f>SUMIFS(Detail!Y:Y,Detail!$A:$A,$B253,Detail!$D:$D,19,Detail!$C:$C,1)</f>
        <v>0</v>
      </c>
      <c r="CP253" s="24">
        <f>SUMIFS(Detail!Y:Y,Detail!$A:$A,$B253,Detail!$D:$D,19,Detail!$C:$C,2)</f>
        <v>0</v>
      </c>
      <c r="CQ253" s="24">
        <f>SUMIFS(Detail!Y:Y,Detail!$A:$A,$B253,Detail!$D:$D,19,Detail!$C:$C,3)</f>
        <v>0</v>
      </c>
      <c r="CR253" s="24">
        <f>SUMIFS(Detail!Y:Y,Detail!$A:$A,$B253,Detail!$D:$D,19,Detail!$C:$C,4)</f>
        <v>0</v>
      </c>
      <c r="CS253" s="33">
        <f t="shared" si="438"/>
        <v>0</v>
      </c>
      <c r="CT253" s="24">
        <f>SUMIFS(Detail!Y:Y,Detail!$A:$A,$B253,Detail!$D:$D,20,Detail!$C:$C,1)</f>
        <v>0</v>
      </c>
      <c r="CU253" s="24">
        <f>SUMIFS(Detail!Y:Y,Detail!$A:$A,$B253,Detail!$D:$D,20,Detail!$C:$C,2)</f>
        <v>0</v>
      </c>
      <c r="CV253" s="24">
        <f>SUMIFS(Detail!Y:Y,Detail!$A:$A,$B253,Detail!$D:$D,20,Detail!$C:$C,3)</f>
        <v>0</v>
      </c>
      <c r="CW253" s="24">
        <f>SUMIFS(Detail!Y:Y,Detail!$A:$A,$B253,Detail!$D:$D,20,Detail!$C:$C,4)</f>
        <v>0</v>
      </c>
      <c r="CX253" s="33">
        <f t="shared" si="439"/>
        <v>0</v>
      </c>
      <c r="CY253" s="24">
        <f>SUMIFS(Detail!Y:Y,Detail!$A:$A,$B253,Detail!$D:$D,21,Detail!$C:$C,1)</f>
        <v>0</v>
      </c>
      <c r="CZ253" s="24">
        <f>SUMIFS(Detail!Y:Y,Detail!$A:$A,$B253,Detail!$D:$D,21,Detail!$C:$C,2)</f>
        <v>0</v>
      </c>
      <c r="DA253" s="24">
        <f>SUMIFS(Detail!Y:Y,Detail!$A:$A,$B253,Detail!$D:$D,21,Detail!$C:$C,3)</f>
        <v>0</v>
      </c>
      <c r="DB253" s="24">
        <f>SUMIFS(Detail!Y:Y,Detail!$A:$A,$B253,Detail!$D:$D,21,Detail!$C:$C,4)</f>
        <v>0</v>
      </c>
      <c r="DC253" s="33">
        <f t="shared" si="440"/>
        <v>0</v>
      </c>
      <c r="DD253" s="86">
        <f>SUMIFS(Detail!Y:Y,Detail!$A:$A,$B253,Detail!$B:$B,"&gt;60")</f>
        <v>0</v>
      </c>
    </row>
    <row r="254" spans="1:108" x14ac:dyDescent="0.25">
      <c r="A254" t="s">
        <v>5496</v>
      </c>
      <c r="B254" s="87" t="s">
        <v>5497</v>
      </c>
      <c r="C254" s="88">
        <f>SUM(C244:C253)</f>
        <v>0</v>
      </c>
      <c r="D254" s="88">
        <f>SUM(D244:D253)</f>
        <v>0</v>
      </c>
      <c r="E254" s="88">
        <f>SUM(E244:E253)</f>
        <v>0</v>
      </c>
      <c r="F254" s="88">
        <f>SUM(F244:F253)</f>
        <v>0</v>
      </c>
      <c r="G254" s="89">
        <f t="shared" si="420"/>
        <v>0</v>
      </c>
      <c r="H254" s="88">
        <f>SUM(H244:H253)</f>
        <v>0</v>
      </c>
      <c r="I254" s="88">
        <f>SUM(I244:I253)</f>
        <v>0</v>
      </c>
      <c r="J254" s="88">
        <f>SUM(J244:J253)</f>
        <v>0</v>
      </c>
      <c r="K254" s="88">
        <f>SUM(K244:K253)</f>
        <v>0</v>
      </c>
      <c r="L254" s="89">
        <f t="shared" si="421"/>
        <v>0</v>
      </c>
      <c r="M254" s="88">
        <f>SUM(M244:M253)</f>
        <v>0</v>
      </c>
      <c r="N254" s="88">
        <f>SUM(N244:N253)</f>
        <v>0</v>
      </c>
      <c r="O254" s="88">
        <f>SUM(O244:O253)</f>
        <v>0</v>
      </c>
      <c r="P254" s="88">
        <f>SUM(P244:P253)</f>
        <v>0</v>
      </c>
      <c r="Q254" s="89">
        <f t="shared" si="422"/>
        <v>0</v>
      </c>
      <c r="R254" s="88">
        <f>SUM(R244:R253)</f>
        <v>0</v>
      </c>
      <c r="S254" s="88">
        <f>SUM(S244:S253)</f>
        <v>0</v>
      </c>
      <c r="T254" s="88">
        <f>SUM(T244:T253)</f>
        <v>0</v>
      </c>
      <c r="U254" s="88">
        <f>SUM(U244:U253)</f>
        <v>0</v>
      </c>
      <c r="V254" s="89">
        <f t="shared" si="423"/>
        <v>0</v>
      </c>
      <c r="W254" s="88">
        <f>SUM(W244:W253)</f>
        <v>0</v>
      </c>
      <c r="X254" s="88">
        <f>SUM(X244:X253)</f>
        <v>0</v>
      </c>
      <c r="Y254" s="88">
        <f>SUM(Y244:Y253)</f>
        <v>0</v>
      </c>
      <c r="Z254" s="88">
        <f>SUM(Z244:Z253)</f>
        <v>0</v>
      </c>
      <c r="AA254" s="89">
        <f t="shared" si="424"/>
        <v>0</v>
      </c>
      <c r="AB254" s="88">
        <f>SUM(AB244:AB253)</f>
        <v>0</v>
      </c>
      <c r="AC254" s="88">
        <f>SUM(AC244:AC253)</f>
        <v>0</v>
      </c>
      <c r="AD254" s="88">
        <f>SUM(AD244:AD253)</f>
        <v>0</v>
      </c>
      <c r="AE254" s="88">
        <f>SUM(AE244:AE253)</f>
        <v>0</v>
      </c>
      <c r="AF254" s="89">
        <f t="shared" si="425"/>
        <v>0</v>
      </c>
      <c r="AG254" s="88">
        <f>SUM(AG244:AG253)</f>
        <v>0</v>
      </c>
      <c r="AH254" s="88">
        <f>SUM(AH244:AH253)</f>
        <v>0</v>
      </c>
      <c r="AI254" s="88">
        <f>SUM(AI244:AI253)</f>
        <v>0</v>
      </c>
      <c r="AJ254" s="88">
        <f>SUM(AJ244:AJ253)</f>
        <v>0</v>
      </c>
      <c r="AK254" s="89">
        <f t="shared" si="426"/>
        <v>0</v>
      </c>
      <c r="AL254" s="88">
        <f>SUM(AL244:AL253)</f>
        <v>0</v>
      </c>
      <c r="AM254" s="88">
        <f>SUM(AM244:AM253)</f>
        <v>0</v>
      </c>
      <c r="AN254" s="88">
        <f>SUM(AN244:AN253)</f>
        <v>0</v>
      </c>
      <c r="AO254" s="88">
        <f>SUM(AO244:AO253)</f>
        <v>0</v>
      </c>
      <c r="AP254" s="89">
        <f t="shared" si="427"/>
        <v>0</v>
      </c>
      <c r="AQ254" s="88">
        <f>SUM(AQ244:AQ253)</f>
        <v>0</v>
      </c>
      <c r="AR254" s="88">
        <f>SUM(AR244:AR253)</f>
        <v>0</v>
      </c>
      <c r="AS254" s="88">
        <f>SUM(AS244:AS253)</f>
        <v>0</v>
      </c>
      <c r="AT254" s="88">
        <f>SUM(AT244:AT253)</f>
        <v>0</v>
      </c>
      <c r="AU254" s="89">
        <f t="shared" si="428"/>
        <v>0</v>
      </c>
      <c r="AV254" s="88">
        <f>SUM(AV244:AV253)</f>
        <v>0</v>
      </c>
      <c r="AW254" s="88">
        <f>SUM(AW244:AW253)</f>
        <v>0</v>
      </c>
      <c r="AX254" s="88">
        <f>SUM(AX244:AX253)</f>
        <v>0</v>
      </c>
      <c r="AY254" s="88">
        <f>SUM(AY244:AY253)</f>
        <v>0</v>
      </c>
      <c r="AZ254" s="89">
        <f t="shared" si="429"/>
        <v>0</v>
      </c>
      <c r="BA254" s="88">
        <f>SUM(BA244:BA253)</f>
        <v>0</v>
      </c>
      <c r="BB254" s="88">
        <f>SUM(BB244:BB253)</f>
        <v>0</v>
      </c>
      <c r="BC254" s="88">
        <f>SUM(BC244:BC253)</f>
        <v>0</v>
      </c>
      <c r="BD254" s="88">
        <f>SUM(BD244:BD253)</f>
        <v>0</v>
      </c>
      <c r="BE254" s="89">
        <f t="shared" si="430"/>
        <v>0</v>
      </c>
      <c r="BF254" s="88">
        <f>SUM(BF244:BF253)</f>
        <v>0</v>
      </c>
      <c r="BG254" s="88">
        <f>SUM(BG244:BG253)</f>
        <v>0</v>
      </c>
      <c r="BH254" s="88">
        <f>SUM(BH244:BH253)</f>
        <v>0</v>
      </c>
      <c r="BI254" s="88">
        <f>SUM(BI244:BI253)</f>
        <v>0</v>
      </c>
      <c r="BJ254" s="89">
        <f t="shared" si="431"/>
        <v>0</v>
      </c>
      <c r="BK254" s="88">
        <f>SUM(BK244:BK253)</f>
        <v>0</v>
      </c>
      <c r="BL254" s="88">
        <f>SUM(BL244:BL253)</f>
        <v>0</v>
      </c>
      <c r="BM254" s="88">
        <f>SUM(BM244:BM253)</f>
        <v>0</v>
      </c>
      <c r="BN254" s="88">
        <f>SUM(BN244:BN253)</f>
        <v>0</v>
      </c>
      <c r="BO254" s="89">
        <f t="shared" si="432"/>
        <v>0</v>
      </c>
      <c r="BP254" s="88">
        <f>SUM(BP244:BP253)</f>
        <v>0</v>
      </c>
      <c r="BQ254" s="88">
        <f>SUM(BQ244:BQ253)</f>
        <v>0</v>
      </c>
      <c r="BR254" s="88">
        <f>SUM(BR244:BR253)</f>
        <v>0</v>
      </c>
      <c r="BS254" s="88">
        <f>SUM(BS244:BS253)</f>
        <v>0</v>
      </c>
      <c r="BT254" s="89">
        <f t="shared" si="433"/>
        <v>0</v>
      </c>
      <c r="BU254" s="88">
        <f>SUM(BU244:BU253)</f>
        <v>0</v>
      </c>
      <c r="BV254" s="88">
        <f>SUM(BV244:BV253)</f>
        <v>0</v>
      </c>
      <c r="BW254" s="88">
        <f>SUM(BW244:BW253)</f>
        <v>0</v>
      </c>
      <c r="BX254" s="88">
        <f>SUM(BX244:BX253)</f>
        <v>0</v>
      </c>
      <c r="BY254" s="89">
        <f t="shared" si="434"/>
        <v>0</v>
      </c>
      <c r="BZ254" s="88">
        <f>SUM(BZ244:BZ253)</f>
        <v>0</v>
      </c>
      <c r="CA254" s="88">
        <f>SUM(CA244:CA253)</f>
        <v>0</v>
      </c>
      <c r="CB254" s="88">
        <f>SUM(CB244:CB253)</f>
        <v>0</v>
      </c>
      <c r="CC254" s="88">
        <f>SUM(CC244:CC253)</f>
        <v>0</v>
      </c>
      <c r="CD254" s="89">
        <f t="shared" si="435"/>
        <v>0</v>
      </c>
      <c r="CE254" s="88">
        <f>SUM(CE244:CE253)</f>
        <v>0</v>
      </c>
      <c r="CF254" s="88">
        <f>SUM(CF244:CF253)</f>
        <v>0</v>
      </c>
      <c r="CG254" s="88">
        <f>SUM(CG244:CG253)</f>
        <v>0</v>
      </c>
      <c r="CH254" s="88">
        <f>SUM(CH244:CH253)</f>
        <v>0</v>
      </c>
      <c r="CI254" s="89">
        <f t="shared" si="436"/>
        <v>0</v>
      </c>
      <c r="CJ254" s="88">
        <f>SUM(CJ244:CJ253)</f>
        <v>0</v>
      </c>
      <c r="CK254" s="88">
        <f>SUM(CK244:CK253)</f>
        <v>0</v>
      </c>
      <c r="CL254" s="88">
        <f>SUM(CL244:CL253)</f>
        <v>0</v>
      </c>
      <c r="CM254" s="88">
        <f>SUM(CM244:CM253)</f>
        <v>0</v>
      </c>
      <c r="CN254" s="89">
        <f t="shared" si="437"/>
        <v>0</v>
      </c>
      <c r="CO254" s="88">
        <f>SUM(CO244:CO253)</f>
        <v>0</v>
      </c>
      <c r="CP254" s="88">
        <f>SUM(CP244:CP253)</f>
        <v>0</v>
      </c>
      <c r="CQ254" s="88">
        <f>SUM(CQ244:CQ253)</f>
        <v>0</v>
      </c>
      <c r="CR254" s="88">
        <f>SUM(CR244:CR253)</f>
        <v>0</v>
      </c>
      <c r="CS254" s="89">
        <f t="shared" si="438"/>
        <v>0</v>
      </c>
      <c r="CT254" s="88">
        <f>SUM(CT244:CT253)</f>
        <v>0</v>
      </c>
      <c r="CU254" s="88">
        <f>SUM(CU244:CU253)</f>
        <v>0</v>
      </c>
      <c r="CV254" s="88">
        <f>SUM(CV244:CV253)</f>
        <v>0</v>
      </c>
      <c r="CW254" s="88">
        <f>SUM(CW244:CW253)</f>
        <v>0</v>
      </c>
      <c r="CX254" s="89">
        <f t="shared" si="439"/>
        <v>0</v>
      </c>
      <c r="CY254" s="88">
        <f>SUM(CY244:CY253)</f>
        <v>0</v>
      </c>
      <c r="CZ254" s="88">
        <f>SUM(CZ244:CZ253)</f>
        <v>0</v>
      </c>
      <c r="DA254" s="88">
        <f>SUM(DA244:DA253)</f>
        <v>0</v>
      </c>
      <c r="DB254" s="88">
        <f>SUM(DB244:DB253)</f>
        <v>0</v>
      </c>
      <c r="DC254" s="89">
        <f t="shared" si="440"/>
        <v>0</v>
      </c>
      <c r="DD254" s="90">
        <f>SUM(DD244:DD253)</f>
        <v>0</v>
      </c>
    </row>
    <row r="255" spans="1:108" x14ac:dyDescent="0.25">
      <c r="A255" t="s">
        <v>5498</v>
      </c>
      <c r="B255" s="30" t="s">
        <v>74</v>
      </c>
    </row>
    <row r="256" spans="1:108" x14ac:dyDescent="0.25">
      <c r="A256" t="s">
        <v>5499</v>
      </c>
      <c r="B256" s="32" t="s">
        <v>5120</v>
      </c>
      <c r="C256" s="24">
        <f>SUMIFS(Detail!Z:Z,Detail!$A:$A,$B256,Detail!$D:$D,1,Detail!$C:$C,1)</f>
        <v>0</v>
      </c>
      <c r="D256" s="24">
        <f>SUMIFS(Detail!Z:Z,Detail!$A:$A,$B256,Detail!$D:$D,1,Detail!$C:$C,2)</f>
        <v>0</v>
      </c>
      <c r="E256" s="24">
        <f>SUMIFS(Detail!Z:Z,Detail!$A:$A,$B256,Detail!$D:$D,1,Detail!$C:$C,3)</f>
        <v>0</v>
      </c>
      <c r="F256" s="24">
        <f>SUMIFS(Detail!Z:Z,Detail!$A:$A,$B256,Detail!$D:$D,1,Detail!$C:$C,4)</f>
        <v>0</v>
      </c>
      <c r="G256" s="33">
        <f t="shared" ref="G256:G266" si="441">SUM(C256:F256)</f>
        <v>0</v>
      </c>
      <c r="H256" s="24">
        <f>SUMIFS(Detail!Z:Z,Detail!$A:$A,$B256,Detail!$D:$D,2,Detail!$C:$C,1)</f>
        <v>0</v>
      </c>
      <c r="I256" s="24">
        <f>SUMIFS(Detail!Z:Z,Detail!$A:$A,$B256,Detail!$D:$D,2,Detail!$C:$C,2)</f>
        <v>0</v>
      </c>
      <c r="J256" s="24">
        <f>SUMIFS(Detail!Z:Z,Detail!$A:$A,$B256,Detail!$D:$D,2,Detail!$C:$C,3)</f>
        <v>0</v>
      </c>
      <c r="K256" s="24">
        <f>SUMIFS(Detail!Z:Z,Detail!$A:$A,$B256,Detail!$D:$D,2,Detail!$C:$C,4)</f>
        <v>0</v>
      </c>
      <c r="L256" s="33">
        <f t="shared" ref="L256:L266" si="442">SUM(H256:K256)</f>
        <v>0</v>
      </c>
      <c r="M256" s="24">
        <f>SUMIFS(Detail!Z:Z,Detail!$A:$A,$B256,Detail!$D:$D,3,Detail!$C:$C,1)</f>
        <v>0</v>
      </c>
      <c r="N256" s="24">
        <f>SUMIFS(Detail!Z:Z,Detail!$A:$A,$B256,Detail!$D:$D,3,Detail!$C:$C,2)</f>
        <v>0</v>
      </c>
      <c r="O256" s="24">
        <f>SUMIFS(Detail!Z:Z,Detail!$A:$A,$B256,Detail!$D:$D,3,Detail!$C:$C,3)</f>
        <v>0</v>
      </c>
      <c r="P256" s="24">
        <f>SUMIFS(Detail!Z:Z,Detail!$A:$A,$B256,Detail!$D:$D,3,Detail!$C:$C,4)</f>
        <v>0</v>
      </c>
      <c r="Q256" s="33">
        <f t="shared" ref="Q256:Q266" si="443">SUM(M256:P256)</f>
        <v>0</v>
      </c>
      <c r="R256" s="24">
        <f>SUMIFS(Detail!Z:Z,Detail!$A:$A,$B256,Detail!$D:$D,4,Detail!$C:$C,1)</f>
        <v>0</v>
      </c>
      <c r="S256" s="24">
        <f>SUMIFS(Detail!Z:Z,Detail!$A:$A,$B256,Detail!$D:$D,4,Detail!$C:$C,2)</f>
        <v>0</v>
      </c>
      <c r="T256" s="24">
        <f>SUMIFS(Detail!Z:Z,Detail!$A:$A,$B256,Detail!$D:$D,4,Detail!$C:$C,3)</f>
        <v>0</v>
      </c>
      <c r="U256" s="24">
        <f>SUMIFS(Detail!Z:Z,Detail!$A:$A,$B256,Detail!$D:$D,4,Detail!$C:$C,4)</f>
        <v>0</v>
      </c>
      <c r="V256" s="33">
        <f t="shared" ref="V256:V266" si="444">SUM(R256:U256)</f>
        <v>0</v>
      </c>
      <c r="W256" s="24">
        <f>SUMIFS(Detail!Z:Z,Detail!$A:$A,$B256,Detail!$D:$D,5,Detail!$C:$C,1)</f>
        <v>0</v>
      </c>
      <c r="X256" s="24">
        <f>SUMIFS(Detail!Z:Z,Detail!$A:$A,$B256,Detail!$D:$D,5,Detail!$C:$C,2)</f>
        <v>0</v>
      </c>
      <c r="Y256" s="24">
        <f>SUMIFS(Detail!Z:Z,Detail!$A:$A,$B256,Detail!$D:$D,5,Detail!$C:$C,3)</f>
        <v>0</v>
      </c>
      <c r="Z256" s="24">
        <f>SUMIFS(Detail!Z:Z,Detail!$A:$A,$B256,Detail!$D:$D,5,Detail!$C:$C,4)</f>
        <v>0</v>
      </c>
      <c r="AA256" s="33">
        <f t="shared" ref="AA256:AA266" si="445">SUM(W256:Z256)</f>
        <v>0</v>
      </c>
      <c r="AB256" s="24">
        <f>SUMIFS(Detail!Z:Z,Detail!$A:$A,$B256,Detail!$D:$D,6,Detail!$C:$C,1)</f>
        <v>0</v>
      </c>
      <c r="AC256" s="24">
        <f>SUMIFS(Detail!Z:Z,Detail!$A:$A,$B256,Detail!$D:$D,6,Detail!$C:$C,2)</f>
        <v>0</v>
      </c>
      <c r="AD256" s="24">
        <f>SUMIFS(Detail!Z:Z,Detail!$A:$A,$B256,Detail!$D:$D,6,Detail!$C:$C,3)</f>
        <v>0</v>
      </c>
      <c r="AE256" s="24">
        <f>SUMIFS(Detail!Z:Z,Detail!$A:$A,$B256,Detail!$D:$D,6,Detail!$C:$C,4)</f>
        <v>0</v>
      </c>
      <c r="AF256" s="33">
        <f t="shared" ref="AF256:AF266" si="446">SUM(AB256:AE256)</f>
        <v>0</v>
      </c>
      <c r="AG256" s="24">
        <f>SUMIFS(Detail!Z:Z,Detail!$A:$A,$B256,Detail!$D:$D,7,Detail!$C:$C,1)</f>
        <v>0</v>
      </c>
      <c r="AH256" s="24">
        <f>SUMIFS(Detail!Z:Z,Detail!$A:$A,$B256,Detail!$D:$D,7,Detail!$C:$C,2)</f>
        <v>0</v>
      </c>
      <c r="AI256" s="24">
        <f>SUMIFS(Detail!Z:Z,Detail!$A:$A,$B256,Detail!$D:$D,7,Detail!$C:$C,3)</f>
        <v>0</v>
      </c>
      <c r="AJ256" s="24">
        <f>SUMIFS(Detail!Z:Z,Detail!$A:$A,$B256,Detail!$D:$D,7,Detail!$C:$C,4)</f>
        <v>0</v>
      </c>
      <c r="AK256" s="33">
        <f t="shared" ref="AK256:AK266" si="447">SUM(AG256:AJ256)</f>
        <v>0</v>
      </c>
      <c r="AL256" s="24">
        <f>SUMIFS(Detail!Z:Z,Detail!$A:$A,$B256,Detail!$D:$D,8,Detail!$C:$C,1)</f>
        <v>0</v>
      </c>
      <c r="AM256" s="24">
        <f>SUMIFS(Detail!Z:Z,Detail!$A:$A,$B256,Detail!$D:$D,8,Detail!$C:$C,2)</f>
        <v>0</v>
      </c>
      <c r="AN256" s="24">
        <f>SUMIFS(Detail!Z:Z,Detail!$A:$A,$B256,Detail!$D:$D,8,Detail!$C:$C,3)</f>
        <v>0</v>
      </c>
      <c r="AO256" s="24">
        <f>SUMIFS(Detail!Z:Z,Detail!$A:$A,$B256,Detail!$D:$D,8,Detail!$C:$C,4)</f>
        <v>0</v>
      </c>
      <c r="AP256" s="33">
        <f t="shared" ref="AP256:AP266" si="448">SUM(AL256:AO256)</f>
        <v>0</v>
      </c>
      <c r="AQ256" s="24">
        <f>SUMIFS(Detail!Z:Z,Detail!$A:$A,$B256,Detail!$D:$D,9,Detail!$C:$C,1)</f>
        <v>0</v>
      </c>
      <c r="AR256" s="24">
        <f>SUMIFS(Detail!Z:Z,Detail!$A:$A,$B256,Detail!$D:$D,9,Detail!$C:$C,2)</f>
        <v>0</v>
      </c>
      <c r="AS256" s="24">
        <f>SUMIFS(Detail!Z:Z,Detail!$A:$A,$B256,Detail!$D:$D,9,Detail!$C:$C,3)</f>
        <v>0</v>
      </c>
      <c r="AT256" s="24">
        <f>SUMIFS(Detail!Z:Z,Detail!$A:$A,$B256,Detail!$D:$D,9,Detail!$C:$C,4)</f>
        <v>0</v>
      </c>
      <c r="AU256" s="33">
        <f t="shared" ref="AU256:AU266" si="449">SUM(AQ256:AT256)</f>
        <v>0</v>
      </c>
      <c r="AV256" s="24">
        <f>SUMIFS(Detail!Z:Z,Detail!$A:$A,$B256,Detail!$D:$D,10,Detail!$C:$C,1)</f>
        <v>0</v>
      </c>
      <c r="AW256" s="24">
        <f>SUMIFS(Detail!Z:Z,Detail!$A:$A,$B256,Detail!$D:$D,10,Detail!$C:$C,2)</f>
        <v>0</v>
      </c>
      <c r="AX256" s="24">
        <f>SUMIFS(Detail!Z:Z,Detail!$A:$A,$B256,Detail!$D:$D,10,Detail!$C:$C,3)</f>
        <v>0</v>
      </c>
      <c r="AY256" s="24">
        <f>SUMIFS(Detail!Z:Z,Detail!$A:$A,$B256,Detail!$D:$D,10,Detail!$C:$C,4)</f>
        <v>0</v>
      </c>
      <c r="AZ256" s="33">
        <f t="shared" ref="AZ256:AZ266" si="450">SUM(AV256:AY256)</f>
        <v>0</v>
      </c>
      <c r="BA256" s="24">
        <f>SUMIFS(Detail!Z:Z,Detail!$A:$A,$B256,Detail!$D:$D,11,Detail!$C:$C,1)</f>
        <v>0</v>
      </c>
      <c r="BB256" s="24">
        <f>SUMIFS(Detail!Z:Z,Detail!$A:$A,$B256,Detail!$D:$D,11,Detail!$C:$C,2)</f>
        <v>0</v>
      </c>
      <c r="BC256" s="24">
        <f>SUMIFS(Detail!Z:Z,Detail!$A:$A,$B256,Detail!$D:$D,11,Detail!$C:$C,3)</f>
        <v>0</v>
      </c>
      <c r="BD256" s="24">
        <f>SUMIFS(Detail!Z:Z,Detail!$A:$A,$B256,Detail!$D:$D,11,Detail!$C:$C,4)</f>
        <v>0</v>
      </c>
      <c r="BE256" s="33">
        <f t="shared" ref="BE256:BE266" si="451">SUM(BA256:BD256)</f>
        <v>0</v>
      </c>
      <c r="BF256" s="24">
        <f>SUMIFS(Detail!Z:Z,Detail!$A:$A,$B256,Detail!$D:$D,12,Detail!$C:$C,1)</f>
        <v>0</v>
      </c>
      <c r="BG256" s="24">
        <f>SUMIFS(Detail!Z:Z,Detail!$A:$A,$B256,Detail!$D:$D,12,Detail!$C:$C,2)</f>
        <v>0</v>
      </c>
      <c r="BH256" s="24">
        <f>SUMIFS(Detail!Z:Z,Detail!$A:$A,$B256,Detail!$D:$D,12,Detail!$C:$C,3)</f>
        <v>0</v>
      </c>
      <c r="BI256" s="24">
        <f>SUMIFS(Detail!Z:Z,Detail!$A:$A,$B256,Detail!$D:$D,12,Detail!$C:$C,4)</f>
        <v>0</v>
      </c>
      <c r="BJ256" s="33">
        <f t="shared" ref="BJ256:BJ266" si="452">SUM(BF256:BI256)</f>
        <v>0</v>
      </c>
      <c r="BK256" s="24">
        <f>SUMIFS(Detail!Z:Z,Detail!$A:$A,$B256,Detail!$D:$D,13,Detail!$C:$C,1)</f>
        <v>0</v>
      </c>
      <c r="BL256" s="24">
        <f>SUMIFS(Detail!Z:Z,Detail!$A:$A,$B256,Detail!$D:$D,13,Detail!$C:$C,2)</f>
        <v>0</v>
      </c>
      <c r="BM256" s="24">
        <f>SUMIFS(Detail!Z:Z,Detail!$A:$A,$B256,Detail!$D:$D,13,Detail!$C:$C,3)</f>
        <v>0</v>
      </c>
      <c r="BN256" s="24">
        <f>SUMIFS(Detail!Z:Z,Detail!$A:$A,$B256,Detail!$D:$D,13,Detail!$C:$C,4)</f>
        <v>0</v>
      </c>
      <c r="BO256" s="33">
        <f t="shared" ref="BO256:BO266" si="453">SUM(BK256:BN256)</f>
        <v>0</v>
      </c>
      <c r="BP256" s="24">
        <f>SUMIFS(Detail!Z:Z,Detail!$A:$A,$B256,Detail!$D:$D,14,Detail!$C:$C,1)</f>
        <v>0</v>
      </c>
      <c r="BQ256" s="24">
        <f>SUMIFS(Detail!Z:Z,Detail!$A:$A,$B256,Detail!$D:$D,14,Detail!$C:$C,2)</f>
        <v>0</v>
      </c>
      <c r="BR256" s="24">
        <f>SUMIFS(Detail!Z:Z,Detail!$A:$A,$B256,Detail!$D:$D,14,Detail!$C:$C,3)</f>
        <v>0</v>
      </c>
      <c r="BS256" s="24">
        <f>SUMIFS(Detail!Z:Z,Detail!$A:$A,$B256,Detail!$D:$D,14,Detail!$C:$C,4)</f>
        <v>0</v>
      </c>
      <c r="BT256" s="33">
        <f t="shared" ref="BT256:BT266" si="454">SUM(BP256:BS256)</f>
        <v>0</v>
      </c>
      <c r="BU256" s="24">
        <f>SUMIFS(Detail!Z:Z,Detail!$A:$A,$B256,Detail!$D:$D,15,Detail!$C:$C,1)</f>
        <v>0</v>
      </c>
      <c r="BV256" s="24">
        <f>SUMIFS(Detail!Z:Z,Detail!$A:$A,$B256,Detail!$D:$D,15,Detail!$C:$C,2)</f>
        <v>0</v>
      </c>
      <c r="BW256" s="24">
        <f>SUMIFS(Detail!Z:Z,Detail!$A:$A,$B256,Detail!$D:$D,15,Detail!$C:$C,3)</f>
        <v>0</v>
      </c>
      <c r="BX256" s="24">
        <f>SUMIFS(Detail!Z:Z,Detail!$A:$A,$B256,Detail!$D:$D,15,Detail!$C:$C,4)</f>
        <v>0</v>
      </c>
      <c r="BY256" s="33">
        <f t="shared" ref="BY256:BY266" si="455">SUM(BU256:BX256)</f>
        <v>0</v>
      </c>
      <c r="BZ256" s="24">
        <f>SUMIFS(Detail!Z:Z,Detail!$A:$A,$B256,Detail!$D:$D,16,Detail!$C:$C,1)</f>
        <v>0</v>
      </c>
      <c r="CA256" s="24">
        <f>SUMIFS(Detail!Z:Z,Detail!$A:$A,$B256,Detail!$D:$D,16,Detail!$C:$C,2)</f>
        <v>0</v>
      </c>
      <c r="CB256" s="24">
        <f>SUMIFS(Detail!Z:Z,Detail!$A:$A,$B256,Detail!$D:$D,16,Detail!$C:$C,3)</f>
        <v>0</v>
      </c>
      <c r="CC256" s="24">
        <f>SUMIFS(Detail!Z:Z,Detail!$A:$A,$B256,Detail!$D:$D,16,Detail!$C:$C,4)</f>
        <v>0</v>
      </c>
      <c r="CD256" s="33">
        <f t="shared" ref="CD256:CD266" si="456">SUM(BZ256:CC256)</f>
        <v>0</v>
      </c>
      <c r="CE256" s="24">
        <f>SUMIFS(Detail!Z:Z,Detail!$A:$A,$B256,Detail!$D:$D,17,Detail!$C:$C,1)</f>
        <v>0</v>
      </c>
      <c r="CF256" s="24">
        <f>SUMIFS(Detail!Z:Z,Detail!$A:$A,$B256,Detail!$D:$D,17,Detail!$C:$C,2)</f>
        <v>0</v>
      </c>
      <c r="CG256" s="24">
        <f>SUMIFS(Detail!Z:Z,Detail!$A:$A,$B256,Detail!$D:$D,17,Detail!$C:$C,3)</f>
        <v>0</v>
      </c>
      <c r="CH256" s="24">
        <f>SUMIFS(Detail!Z:Z,Detail!$A:$A,$B256,Detail!$D:$D,17,Detail!$C:$C,4)</f>
        <v>0</v>
      </c>
      <c r="CI256" s="33">
        <f t="shared" ref="CI256:CI266" si="457">SUM(CE256:CH256)</f>
        <v>0</v>
      </c>
      <c r="CJ256" s="24">
        <f>SUMIFS(Detail!Z:Z,Detail!$A:$A,$B256,Detail!$D:$D,18,Detail!$C:$C,1)</f>
        <v>0</v>
      </c>
      <c r="CK256" s="24">
        <f>SUMIFS(Detail!Z:Z,Detail!$A:$A,$B256,Detail!$D:$D,18,Detail!$C:$C,2)</f>
        <v>0</v>
      </c>
      <c r="CL256" s="24">
        <f>SUMIFS(Detail!Z:Z,Detail!$A:$A,$B256,Detail!$D:$D,18,Detail!$C:$C,3)</f>
        <v>0</v>
      </c>
      <c r="CM256" s="24">
        <f>SUMIFS(Detail!Z:Z,Detail!$A:$A,$B256,Detail!$D:$D,18,Detail!$C:$C,4)</f>
        <v>0</v>
      </c>
      <c r="CN256" s="33">
        <f t="shared" ref="CN256:CN266" si="458">SUM(CJ256:CM256)</f>
        <v>0</v>
      </c>
      <c r="CO256" s="24">
        <f>SUMIFS(Detail!Z:Z,Detail!$A:$A,$B256,Detail!$D:$D,19,Detail!$C:$C,1)</f>
        <v>0</v>
      </c>
      <c r="CP256" s="24">
        <f>SUMIFS(Detail!Z:Z,Detail!$A:$A,$B256,Detail!$D:$D,19,Detail!$C:$C,2)</f>
        <v>0</v>
      </c>
      <c r="CQ256" s="24">
        <f>SUMIFS(Detail!Z:Z,Detail!$A:$A,$B256,Detail!$D:$D,19,Detail!$C:$C,3)</f>
        <v>0</v>
      </c>
      <c r="CR256" s="24">
        <f>SUMIFS(Detail!Z:Z,Detail!$A:$A,$B256,Detail!$D:$D,19,Detail!$C:$C,4)</f>
        <v>0</v>
      </c>
      <c r="CS256" s="33">
        <f t="shared" ref="CS256:CS266" si="459">SUM(CO256:CR256)</f>
        <v>0</v>
      </c>
      <c r="CT256" s="24">
        <f>SUMIFS(Detail!Z:Z,Detail!$A:$A,$B256,Detail!$D:$D,20,Detail!$C:$C,1)</f>
        <v>0</v>
      </c>
      <c r="CU256" s="24">
        <f>SUMIFS(Detail!Z:Z,Detail!$A:$A,$B256,Detail!$D:$D,20,Detail!$C:$C,2)</f>
        <v>0</v>
      </c>
      <c r="CV256" s="24">
        <f>SUMIFS(Detail!Z:Z,Detail!$A:$A,$B256,Detail!$D:$D,20,Detail!$C:$C,3)</f>
        <v>0</v>
      </c>
      <c r="CW256" s="24">
        <f>SUMIFS(Detail!Z:Z,Detail!$A:$A,$B256,Detail!$D:$D,20,Detail!$C:$C,4)</f>
        <v>0</v>
      </c>
      <c r="CX256" s="33">
        <f t="shared" ref="CX256:CX266" si="460">SUM(CT256:CW256)</f>
        <v>0</v>
      </c>
      <c r="CY256" s="24">
        <f>SUMIFS(Detail!Z:Z,Detail!$A:$A,$B256,Detail!$D:$D,21,Detail!$C:$C,1)</f>
        <v>0</v>
      </c>
      <c r="CZ256" s="24">
        <f>SUMIFS(Detail!Z:Z,Detail!$A:$A,$B256,Detail!$D:$D,21,Detail!$C:$C,2)</f>
        <v>0</v>
      </c>
      <c r="DA256" s="24">
        <f>SUMIFS(Detail!Z:Z,Detail!$A:$A,$B256,Detail!$D:$D,21,Detail!$C:$C,3)</f>
        <v>0</v>
      </c>
      <c r="DB256" s="24">
        <f>SUMIFS(Detail!Z:Z,Detail!$A:$A,$B256,Detail!$D:$D,21,Detail!$C:$C,4)</f>
        <v>0</v>
      </c>
      <c r="DC256" s="33">
        <f t="shared" ref="DC256:DC266" si="461">SUM(CY256:DB256)</f>
        <v>0</v>
      </c>
      <c r="DD256" s="86">
        <f>SUMIFS(Detail!Z:Z,Detail!$A:$A,$B256,Detail!$B:$B,"&gt;60")</f>
        <v>0</v>
      </c>
    </row>
    <row r="257" spans="1:108" x14ac:dyDescent="0.25">
      <c r="A257" t="s">
        <v>5500</v>
      </c>
      <c r="B257" s="32" t="s">
        <v>5121</v>
      </c>
      <c r="C257" s="24">
        <f>SUMIFS(Detail!Z:Z,Detail!$A:$A,$B257,Detail!$D:$D,1,Detail!$C:$C,1)</f>
        <v>0</v>
      </c>
      <c r="D257" s="24">
        <f>SUMIFS(Detail!Z:Z,Detail!$A:$A,$B257,Detail!$D:$D,1,Detail!$C:$C,2)</f>
        <v>0</v>
      </c>
      <c r="E257" s="24">
        <f>SUMIFS(Detail!Z:Z,Detail!$A:$A,$B257,Detail!$D:$D,1,Detail!$C:$C,3)</f>
        <v>0</v>
      </c>
      <c r="F257" s="24">
        <f>SUMIFS(Detail!Z:Z,Detail!$A:$A,$B257,Detail!$D:$D,1,Detail!$C:$C,4)</f>
        <v>0</v>
      </c>
      <c r="G257" s="33">
        <f t="shared" si="441"/>
        <v>0</v>
      </c>
      <c r="H257" s="24">
        <f>SUMIFS(Detail!Z:Z,Detail!$A:$A,$B257,Detail!$D:$D,2,Detail!$C:$C,1)</f>
        <v>0</v>
      </c>
      <c r="I257" s="24">
        <f>SUMIFS(Detail!Z:Z,Detail!$A:$A,$B257,Detail!$D:$D,2,Detail!$C:$C,2)</f>
        <v>0</v>
      </c>
      <c r="J257" s="24">
        <f>SUMIFS(Detail!Z:Z,Detail!$A:$A,$B257,Detail!$D:$D,2,Detail!$C:$C,3)</f>
        <v>0</v>
      </c>
      <c r="K257" s="24">
        <f>SUMIFS(Detail!Z:Z,Detail!$A:$A,$B257,Detail!$D:$D,2,Detail!$C:$C,4)</f>
        <v>0</v>
      </c>
      <c r="L257" s="33">
        <f t="shared" si="442"/>
        <v>0</v>
      </c>
      <c r="M257" s="24">
        <f>SUMIFS(Detail!Z:Z,Detail!$A:$A,$B257,Detail!$D:$D,3,Detail!$C:$C,1)</f>
        <v>0</v>
      </c>
      <c r="N257" s="24">
        <f>SUMIFS(Detail!Z:Z,Detail!$A:$A,$B257,Detail!$D:$D,3,Detail!$C:$C,2)</f>
        <v>0</v>
      </c>
      <c r="O257" s="24">
        <f>SUMIFS(Detail!Z:Z,Detail!$A:$A,$B257,Detail!$D:$D,3,Detail!$C:$C,3)</f>
        <v>0</v>
      </c>
      <c r="P257" s="24">
        <f>SUMIFS(Detail!Z:Z,Detail!$A:$A,$B257,Detail!$D:$D,3,Detail!$C:$C,4)</f>
        <v>0</v>
      </c>
      <c r="Q257" s="33">
        <f t="shared" si="443"/>
        <v>0</v>
      </c>
      <c r="R257" s="24">
        <f>SUMIFS(Detail!Z:Z,Detail!$A:$A,$B257,Detail!$D:$D,4,Detail!$C:$C,1)</f>
        <v>0</v>
      </c>
      <c r="S257" s="24">
        <f>SUMIFS(Detail!Z:Z,Detail!$A:$A,$B257,Detail!$D:$D,4,Detail!$C:$C,2)</f>
        <v>0</v>
      </c>
      <c r="T257" s="24">
        <f>SUMIFS(Detail!Z:Z,Detail!$A:$A,$B257,Detail!$D:$D,4,Detail!$C:$C,3)</f>
        <v>0</v>
      </c>
      <c r="U257" s="24">
        <f>SUMIFS(Detail!Z:Z,Detail!$A:$A,$B257,Detail!$D:$D,4,Detail!$C:$C,4)</f>
        <v>0</v>
      </c>
      <c r="V257" s="33">
        <f t="shared" si="444"/>
        <v>0</v>
      </c>
      <c r="W257" s="24">
        <f>SUMIFS(Detail!Z:Z,Detail!$A:$A,$B257,Detail!$D:$D,5,Detail!$C:$C,1)</f>
        <v>0</v>
      </c>
      <c r="X257" s="24">
        <f>SUMIFS(Detail!Z:Z,Detail!$A:$A,$B257,Detail!$D:$D,5,Detail!$C:$C,2)</f>
        <v>0</v>
      </c>
      <c r="Y257" s="24">
        <f>SUMIFS(Detail!Z:Z,Detail!$A:$A,$B257,Detail!$D:$D,5,Detail!$C:$C,3)</f>
        <v>0</v>
      </c>
      <c r="Z257" s="24">
        <f>SUMIFS(Detail!Z:Z,Detail!$A:$A,$B257,Detail!$D:$D,5,Detail!$C:$C,4)</f>
        <v>0</v>
      </c>
      <c r="AA257" s="33">
        <f t="shared" si="445"/>
        <v>0</v>
      </c>
      <c r="AB257" s="24">
        <f>SUMIFS(Detail!Z:Z,Detail!$A:$A,$B257,Detail!$D:$D,6,Detail!$C:$C,1)</f>
        <v>0</v>
      </c>
      <c r="AC257" s="24">
        <f>SUMIFS(Detail!Z:Z,Detail!$A:$A,$B257,Detail!$D:$D,6,Detail!$C:$C,2)</f>
        <v>0</v>
      </c>
      <c r="AD257" s="24">
        <f>SUMIFS(Detail!Z:Z,Detail!$A:$A,$B257,Detail!$D:$D,6,Detail!$C:$C,3)</f>
        <v>0</v>
      </c>
      <c r="AE257" s="24">
        <f>SUMIFS(Detail!Z:Z,Detail!$A:$A,$B257,Detail!$D:$D,6,Detail!$C:$C,4)</f>
        <v>0</v>
      </c>
      <c r="AF257" s="33">
        <f t="shared" si="446"/>
        <v>0</v>
      </c>
      <c r="AG257" s="24">
        <f>SUMIFS(Detail!Z:Z,Detail!$A:$A,$B257,Detail!$D:$D,7,Detail!$C:$C,1)</f>
        <v>0</v>
      </c>
      <c r="AH257" s="24">
        <f>SUMIFS(Detail!Z:Z,Detail!$A:$A,$B257,Detail!$D:$D,7,Detail!$C:$C,2)</f>
        <v>0</v>
      </c>
      <c r="AI257" s="24">
        <f>SUMIFS(Detail!Z:Z,Detail!$A:$A,$B257,Detail!$D:$D,7,Detail!$C:$C,3)</f>
        <v>0</v>
      </c>
      <c r="AJ257" s="24">
        <f>SUMIFS(Detail!Z:Z,Detail!$A:$A,$B257,Detail!$D:$D,7,Detail!$C:$C,4)</f>
        <v>0</v>
      </c>
      <c r="AK257" s="33">
        <f t="shared" si="447"/>
        <v>0</v>
      </c>
      <c r="AL257" s="24">
        <f>SUMIFS(Detail!Z:Z,Detail!$A:$A,$B257,Detail!$D:$D,8,Detail!$C:$C,1)</f>
        <v>0</v>
      </c>
      <c r="AM257" s="24">
        <f>SUMIFS(Detail!Z:Z,Detail!$A:$A,$B257,Detail!$D:$D,8,Detail!$C:$C,2)</f>
        <v>0</v>
      </c>
      <c r="AN257" s="24">
        <f>SUMIFS(Detail!Z:Z,Detail!$A:$A,$B257,Detail!$D:$D,8,Detail!$C:$C,3)</f>
        <v>0</v>
      </c>
      <c r="AO257" s="24">
        <f>SUMIFS(Detail!Z:Z,Detail!$A:$A,$B257,Detail!$D:$D,8,Detail!$C:$C,4)</f>
        <v>0</v>
      </c>
      <c r="AP257" s="33">
        <f t="shared" si="448"/>
        <v>0</v>
      </c>
      <c r="AQ257" s="24">
        <f>SUMIFS(Detail!Z:Z,Detail!$A:$A,$B257,Detail!$D:$D,9,Detail!$C:$C,1)</f>
        <v>0</v>
      </c>
      <c r="AR257" s="24">
        <f>SUMIFS(Detail!Z:Z,Detail!$A:$A,$B257,Detail!$D:$D,9,Detail!$C:$C,2)</f>
        <v>0</v>
      </c>
      <c r="AS257" s="24">
        <f>SUMIFS(Detail!Z:Z,Detail!$A:$A,$B257,Detail!$D:$D,9,Detail!$C:$C,3)</f>
        <v>0</v>
      </c>
      <c r="AT257" s="24">
        <f>SUMIFS(Detail!Z:Z,Detail!$A:$A,$B257,Detail!$D:$D,9,Detail!$C:$C,4)</f>
        <v>0</v>
      </c>
      <c r="AU257" s="33">
        <f t="shared" si="449"/>
        <v>0</v>
      </c>
      <c r="AV257" s="24">
        <f>SUMIFS(Detail!Z:Z,Detail!$A:$A,$B257,Detail!$D:$D,10,Detail!$C:$C,1)</f>
        <v>0</v>
      </c>
      <c r="AW257" s="24">
        <f>SUMIFS(Detail!Z:Z,Detail!$A:$A,$B257,Detail!$D:$D,10,Detail!$C:$C,2)</f>
        <v>0</v>
      </c>
      <c r="AX257" s="24">
        <f>SUMIFS(Detail!Z:Z,Detail!$A:$A,$B257,Detail!$D:$D,10,Detail!$C:$C,3)</f>
        <v>0</v>
      </c>
      <c r="AY257" s="24">
        <f>SUMIFS(Detail!Z:Z,Detail!$A:$A,$B257,Detail!$D:$D,10,Detail!$C:$C,4)</f>
        <v>0</v>
      </c>
      <c r="AZ257" s="33">
        <f t="shared" si="450"/>
        <v>0</v>
      </c>
      <c r="BA257" s="24">
        <f>SUMIFS(Detail!Z:Z,Detail!$A:$A,$B257,Detail!$D:$D,11,Detail!$C:$C,1)</f>
        <v>0</v>
      </c>
      <c r="BB257" s="24">
        <f>SUMIFS(Detail!Z:Z,Detail!$A:$A,$B257,Detail!$D:$D,11,Detail!$C:$C,2)</f>
        <v>0</v>
      </c>
      <c r="BC257" s="24">
        <f>SUMIFS(Detail!Z:Z,Detail!$A:$A,$B257,Detail!$D:$D,11,Detail!$C:$C,3)</f>
        <v>0</v>
      </c>
      <c r="BD257" s="24">
        <f>SUMIFS(Detail!Z:Z,Detail!$A:$A,$B257,Detail!$D:$D,11,Detail!$C:$C,4)</f>
        <v>0</v>
      </c>
      <c r="BE257" s="33">
        <f t="shared" si="451"/>
        <v>0</v>
      </c>
      <c r="BF257" s="24">
        <f>SUMIFS(Detail!Z:Z,Detail!$A:$A,$B257,Detail!$D:$D,12,Detail!$C:$C,1)</f>
        <v>0</v>
      </c>
      <c r="BG257" s="24">
        <f>SUMIFS(Detail!Z:Z,Detail!$A:$A,$B257,Detail!$D:$D,12,Detail!$C:$C,2)</f>
        <v>0</v>
      </c>
      <c r="BH257" s="24">
        <f>SUMIFS(Detail!Z:Z,Detail!$A:$A,$B257,Detail!$D:$D,12,Detail!$C:$C,3)</f>
        <v>0</v>
      </c>
      <c r="BI257" s="24">
        <f>SUMIFS(Detail!Z:Z,Detail!$A:$A,$B257,Detail!$D:$D,12,Detail!$C:$C,4)</f>
        <v>0</v>
      </c>
      <c r="BJ257" s="33">
        <f t="shared" si="452"/>
        <v>0</v>
      </c>
      <c r="BK257" s="24">
        <f>SUMIFS(Detail!Z:Z,Detail!$A:$A,$B257,Detail!$D:$D,13,Detail!$C:$C,1)</f>
        <v>0</v>
      </c>
      <c r="BL257" s="24">
        <f>SUMIFS(Detail!Z:Z,Detail!$A:$A,$B257,Detail!$D:$D,13,Detail!$C:$C,2)</f>
        <v>0</v>
      </c>
      <c r="BM257" s="24">
        <f>SUMIFS(Detail!Z:Z,Detail!$A:$A,$B257,Detail!$D:$D,13,Detail!$C:$C,3)</f>
        <v>0</v>
      </c>
      <c r="BN257" s="24">
        <f>SUMIFS(Detail!Z:Z,Detail!$A:$A,$B257,Detail!$D:$D,13,Detail!$C:$C,4)</f>
        <v>0</v>
      </c>
      <c r="BO257" s="33">
        <f t="shared" si="453"/>
        <v>0</v>
      </c>
      <c r="BP257" s="24">
        <f>SUMIFS(Detail!Z:Z,Detail!$A:$A,$B257,Detail!$D:$D,14,Detail!$C:$C,1)</f>
        <v>0</v>
      </c>
      <c r="BQ257" s="24">
        <f>SUMIFS(Detail!Z:Z,Detail!$A:$A,$B257,Detail!$D:$D,14,Detail!$C:$C,2)</f>
        <v>0</v>
      </c>
      <c r="BR257" s="24">
        <f>SUMIFS(Detail!Z:Z,Detail!$A:$A,$B257,Detail!$D:$D,14,Detail!$C:$C,3)</f>
        <v>0</v>
      </c>
      <c r="BS257" s="24">
        <f>SUMIFS(Detail!Z:Z,Detail!$A:$A,$B257,Detail!$D:$D,14,Detail!$C:$C,4)</f>
        <v>0</v>
      </c>
      <c r="BT257" s="33">
        <f t="shared" si="454"/>
        <v>0</v>
      </c>
      <c r="BU257" s="24">
        <f>SUMIFS(Detail!Z:Z,Detail!$A:$A,$B257,Detail!$D:$D,15,Detail!$C:$C,1)</f>
        <v>0</v>
      </c>
      <c r="BV257" s="24">
        <f>SUMIFS(Detail!Z:Z,Detail!$A:$A,$B257,Detail!$D:$D,15,Detail!$C:$C,2)</f>
        <v>0</v>
      </c>
      <c r="BW257" s="24">
        <f>SUMIFS(Detail!Z:Z,Detail!$A:$A,$B257,Detail!$D:$D,15,Detail!$C:$C,3)</f>
        <v>0</v>
      </c>
      <c r="BX257" s="24">
        <f>SUMIFS(Detail!Z:Z,Detail!$A:$A,$B257,Detail!$D:$D,15,Detail!$C:$C,4)</f>
        <v>0</v>
      </c>
      <c r="BY257" s="33">
        <f t="shared" si="455"/>
        <v>0</v>
      </c>
      <c r="BZ257" s="24">
        <f>SUMIFS(Detail!Z:Z,Detail!$A:$A,$B257,Detail!$D:$D,16,Detail!$C:$C,1)</f>
        <v>0</v>
      </c>
      <c r="CA257" s="24">
        <f>SUMIFS(Detail!Z:Z,Detail!$A:$A,$B257,Detail!$D:$D,16,Detail!$C:$C,2)</f>
        <v>0</v>
      </c>
      <c r="CB257" s="24">
        <f>SUMIFS(Detail!Z:Z,Detail!$A:$A,$B257,Detail!$D:$D,16,Detail!$C:$C,3)</f>
        <v>0</v>
      </c>
      <c r="CC257" s="24">
        <f>SUMIFS(Detail!Z:Z,Detail!$A:$A,$B257,Detail!$D:$D,16,Detail!$C:$C,4)</f>
        <v>0</v>
      </c>
      <c r="CD257" s="33">
        <f t="shared" si="456"/>
        <v>0</v>
      </c>
      <c r="CE257" s="24">
        <f>SUMIFS(Detail!Z:Z,Detail!$A:$A,$B257,Detail!$D:$D,17,Detail!$C:$C,1)</f>
        <v>0</v>
      </c>
      <c r="CF257" s="24">
        <f>SUMIFS(Detail!Z:Z,Detail!$A:$A,$B257,Detail!$D:$D,17,Detail!$C:$C,2)</f>
        <v>0</v>
      </c>
      <c r="CG257" s="24">
        <f>SUMIFS(Detail!Z:Z,Detail!$A:$A,$B257,Detail!$D:$D,17,Detail!$C:$C,3)</f>
        <v>0</v>
      </c>
      <c r="CH257" s="24">
        <f>SUMIFS(Detail!Z:Z,Detail!$A:$A,$B257,Detail!$D:$D,17,Detail!$C:$C,4)</f>
        <v>0</v>
      </c>
      <c r="CI257" s="33">
        <f t="shared" si="457"/>
        <v>0</v>
      </c>
      <c r="CJ257" s="24">
        <f>SUMIFS(Detail!Z:Z,Detail!$A:$A,$B257,Detail!$D:$D,18,Detail!$C:$C,1)</f>
        <v>0</v>
      </c>
      <c r="CK257" s="24">
        <f>SUMIFS(Detail!Z:Z,Detail!$A:$A,$B257,Detail!$D:$D,18,Detail!$C:$C,2)</f>
        <v>0</v>
      </c>
      <c r="CL257" s="24">
        <f>SUMIFS(Detail!Z:Z,Detail!$A:$A,$B257,Detail!$D:$D,18,Detail!$C:$C,3)</f>
        <v>0</v>
      </c>
      <c r="CM257" s="24">
        <f>SUMIFS(Detail!Z:Z,Detail!$A:$A,$B257,Detail!$D:$D,18,Detail!$C:$C,4)</f>
        <v>0</v>
      </c>
      <c r="CN257" s="33">
        <f t="shared" si="458"/>
        <v>0</v>
      </c>
      <c r="CO257" s="24">
        <f>SUMIFS(Detail!Z:Z,Detail!$A:$A,$B257,Detail!$D:$D,19,Detail!$C:$C,1)</f>
        <v>0</v>
      </c>
      <c r="CP257" s="24">
        <f>SUMIFS(Detail!Z:Z,Detail!$A:$A,$B257,Detail!$D:$D,19,Detail!$C:$C,2)</f>
        <v>0</v>
      </c>
      <c r="CQ257" s="24">
        <f>SUMIFS(Detail!Z:Z,Detail!$A:$A,$B257,Detail!$D:$D,19,Detail!$C:$C,3)</f>
        <v>0</v>
      </c>
      <c r="CR257" s="24">
        <f>SUMIFS(Detail!Z:Z,Detail!$A:$A,$B257,Detail!$D:$D,19,Detail!$C:$C,4)</f>
        <v>0</v>
      </c>
      <c r="CS257" s="33">
        <f t="shared" si="459"/>
        <v>0</v>
      </c>
      <c r="CT257" s="24">
        <f>SUMIFS(Detail!Z:Z,Detail!$A:$A,$B257,Detail!$D:$D,20,Detail!$C:$C,1)</f>
        <v>0</v>
      </c>
      <c r="CU257" s="24">
        <f>SUMIFS(Detail!Z:Z,Detail!$A:$A,$B257,Detail!$D:$D,20,Detail!$C:$C,2)</f>
        <v>0</v>
      </c>
      <c r="CV257" s="24">
        <f>SUMIFS(Detail!Z:Z,Detail!$A:$A,$B257,Detail!$D:$D,20,Detail!$C:$C,3)</f>
        <v>0</v>
      </c>
      <c r="CW257" s="24">
        <f>SUMIFS(Detail!Z:Z,Detail!$A:$A,$B257,Detail!$D:$D,20,Detail!$C:$C,4)</f>
        <v>0</v>
      </c>
      <c r="CX257" s="33">
        <f t="shared" si="460"/>
        <v>0</v>
      </c>
      <c r="CY257" s="24">
        <f>SUMIFS(Detail!Z:Z,Detail!$A:$A,$B257,Detail!$D:$D,21,Detail!$C:$C,1)</f>
        <v>0</v>
      </c>
      <c r="CZ257" s="24">
        <f>SUMIFS(Detail!Z:Z,Detail!$A:$A,$B257,Detail!$D:$D,21,Detail!$C:$C,2)</f>
        <v>0</v>
      </c>
      <c r="DA257" s="24">
        <f>SUMIFS(Detail!Z:Z,Detail!$A:$A,$B257,Detail!$D:$D,21,Detail!$C:$C,3)</f>
        <v>0</v>
      </c>
      <c r="DB257" s="24">
        <f>SUMIFS(Detail!Z:Z,Detail!$A:$A,$B257,Detail!$D:$D,21,Detail!$C:$C,4)</f>
        <v>0</v>
      </c>
      <c r="DC257" s="33">
        <f t="shared" si="461"/>
        <v>0</v>
      </c>
      <c r="DD257" s="86">
        <f>SUMIFS(Detail!Z:Z,Detail!$A:$A,$B257,Detail!$B:$B,"&gt;60")</f>
        <v>0</v>
      </c>
    </row>
    <row r="258" spans="1:108" x14ac:dyDescent="0.25">
      <c r="A258" t="s">
        <v>5501</v>
      </c>
      <c r="B258" s="32" t="s">
        <v>5122</v>
      </c>
      <c r="C258" s="24">
        <f>SUMIFS(Detail!Z:Z,Detail!$A:$A,$B258,Detail!$D:$D,1,Detail!$C:$C,1)</f>
        <v>0</v>
      </c>
      <c r="D258" s="24">
        <f>SUMIFS(Detail!Z:Z,Detail!$A:$A,$B258,Detail!$D:$D,1,Detail!$C:$C,2)</f>
        <v>0</v>
      </c>
      <c r="E258" s="24">
        <f>SUMIFS(Detail!Z:Z,Detail!$A:$A,$B258,Detail!$D:$D,1,Detail!$C:$C,3)</f>
        <v>0</v>
      </c>
      <c r="F258" s="24">
        <f>SUMIFS(Detail!Z:Z,Detail!$A:$A,$B258,Detail!$D:$D,1,Detail!$C:$C,4)</f>
        <v>0</v>
      </c>
      <c r="G258" s="33">
        <f t="shared" si="441"/>
        <v>0</v>
      </c>
      <c r="H258" s="24">
        <f>SUMIFS(Detail!Z:Z,Detail!$A:$A,$B258,Detail!$D:$D,2,Detail!$C:$C,1)</f>
        <v>0</v>
      </c>
      <c r="I258" s="24">
        <f>SUMIFS(Detail!Z:Z,Detail!$A:$A,$B258,Detail!$D:$D,2,Detail!$C:$C,2)</f>
        <v>0</v>
      </c>
      <c r="J258" s="24">
        <f>SUMIFS(Detail!Z:Z,Detail!$A:$A,$B258,Detail!$D:$D,2,Detail!$C:$C,3)</f>
        <v>0</v>
      </c>
      <c r="K258" s="24">
        <f>SUMIFS(Detail!Z:Z,Detail!$A:$A,$B258,Detail!$D:$D,2,Detail!$C:$C,4)</f>
        <v>0</v>
      </c>
      <c r="L258" s="33">
        <f t="shared" si="442"/>
        <v>0</v>
      </c>
      <c r="M258" s="24">
        <f>SUMIFS(Detail!Z:Z,Detail!$A:$A,$B258,Detail!$D:$D,3,Detail!$C:$C,1)</f>
        <v>0</v>
      </c>
      <c r="N258" s="24">
        <f>SUMIFS(Detail!Z:Z,Detail!$A:$A,$B258,Detail!$D:$D,3,Detail!$C:$C,2)</f>
        <v>0</v>
      </c>
      <c r="O258" s="24">
        <f>SUMIFS(Detail!Z:Z,Detail!$A:$A,$B258,Detail!$D:$D,3,Detail!$C:$C,3)</f>
        <v>0</v>
      </c>
      <c r="P258" s="24">
        <f>SUMIFS(Detail!Z:Z,Detail!$A:$A,$B258,Detail!$D:$D,3,Detail!$C:$C,4)</f>
        <v>0</v>
      </c>
      <c r="Q258" s="33">
        <f t="shared" si="443"/>
        <v>0</v>
      </c>
      <c r="R258" s="24">
        <f>SUMIFS(Detail!Z:Z,Detail!$A:$A,$B258,Detail!$D:$D,4,Detail!$C:$C,1)</f>
        <v>0</v>
      </c>
      <c r="S258" s="24">
        <f>SUMIFS(Detail!Z:Z,Detail!$A:$A,$B258,Detail!$D:$D,4,Detail!$C:$C,2)</f>
        <v>0</v>
      </c>
      <c r="T258" s="24">
        <f>SUMIFS(Detail!Z:Z,Detail!$A:$A,$B258,Detail!$D:$D,4,Detail!$C:$C,3)</f>
        <v>0</v>
      </c>
      <c r="U258" s="24">
        <f>SUMIFS(Detail!Z:Z,Detail!$A:$A,$B258,Detail!$D:$D,4,Detail!$C:$C,4)</f>
        <v>0</v>
      </c>
      <c r="V258" s="33">
        <f t="shared" si="444"/>
        <v>0</v>
      </c>
      <c r="W258" s="24">
        <f>SUMIFS(Detail!Z:Z,Detail!$A:$A,$B258,Detail!$D:$D,5,Detail!$C:$C,1)</f>
        <v>0</v>
      </c>
      <c r="X258" s="24">
        <f>SUMIFS(Detail!Z:Z,Detail!$A:$A,$B258,Detail!$D:$D,5,Detail!$C:$C,2)</f>
        <v>0</v>
      </c>
      <c r="Y258" s="24">
        <f>SUMIFS(Detail!Z:Z,Detail!$A:$A,$B258,Detail!$D:$D,5,Detail!$C:$C,3)</f>
        <v>0</v>
      </c>
      <c r="Z258" s="24">
        <f>SUMIFS(Detail!Z:Z,Detail!$A:$A,$B258,Detail!$D:$D,5,Detail!$C:$C,4)</f>
        <v>0</v>
      </c>
      <c r="AA258" s="33">
        <f t="shared" si="445"/>
        <v>0</v>
      </c>
      <c r="AB258" s="24">
        <f>SUMIFS(Detail!Z:Z,Detail!$A:$A,$B258,Detail!$D:$D,6,Detail!$C:$C,1)</f>
        <v>0</v>
      </c>
      <c r="AC258" s="24">
        <f>SUMIFS(Detail!Z:Z,Detail!$A:$A,$B258,Detail!$D:$D,6,Detail!$C:$C,2)</f>
        <v>0</v>
      </c>
      <c r="AD258" s="24">
        <f>SUMIFS(Detail!Z:Z,Detail!$A:$A,$B258,Detail!$D:$D,6,Detail!$C:$C,3)</f>
        <v>0</v>
      </c>
      <c r="AE258" s="24">
        <f>SUMIFS(Detail!Z:Z,Detail!$A:$A,$B258,Detail!$D:$D,6,Detail!$C:$C,4)</f>
        <v>0</v>
      </c>
      <c r="AF258" s="33">
        <f t="shared" si="446"/>
        <v>0</v>
      </c>
      <c r="AG258" s="24">
        <f>SUMIFS(Detail!Z:Z,Detail!$A:$A,$B258,Detail!$D:$D,7,Detail!$C:$C,1)</f>
        <v>0</v>
      </c>
      <c r="AH258" s="24">
        <f>SUMIFS(Detail!Z:Z,Detail!$A:$A,$B258,Detail!$D:$D,7,Detail!$C:$C,2)</f>
        <v>0</v>
      </c>
      <c r="AI258" s="24">
        <f>SUMIFS(Detail!Z:Z,Detail!$A:$A,$B258,Detail!$D:$D,7,Detail!$C:$C,3)</f>
        <v>0</v>
      </c>
      <c r="AJ258" s="24">
        <f>SUMIFS(Detail!Z:Z,Detail!$A:$A,$B258,Detail!$D:$D,7,Detail!$C:$C,4)</f>
        <v>0</v>
      </c>
      <c r="AK258" s="33">
        <f t="shared" si="447"/>
        <v>0</v>
      </c>
      <c r="AL258" s="24">
        <f>SUMIFS(Detail!Z:Z,Detail!$A:$A,$B258,Detail!$D:$D,8,Detail!$C:$C,1)</f>
        <v>0</v>
      </c>
      <c r="AM258" s="24">
        <f>SUMIFS(Detail!Z:Z,Detail!$A:$A,$B258,Detail!$D:$D,8,Detail!$C:$C,2)</f>
        <v>0</v>
      </c>
      <c r="AN258" s="24">
        <f>SUMIFS(Detail!Z:Z,Detail!$A:$A,$B258,Detail!$D:$D,8,Detail!$C:$C,3)</f>
        <v>0</v>
      </c>
      <c r="AO258" s="24">
        <f>SUMIFS(Detail!Z:Z,Detail!$A:$A,$B258,Detail!$D:$D,8,Detail!$C:$C,4)</f>
        <v>0</v>
      </c>
      <c r="AP258" s="33">
        <f t="shared" si="448"/>
        <v>0</v>
      </c>
      <c r="AQ258" s="24">
        <f>SUMIFS(Detail!Z:Z,Detail!$A:$A,$B258,Detail!$D:$D,9,Detail!$C:$C,1)</f>
        <v>0</v>
      </c>
      <c r="AR258" s="24">
        <f>SUMIFS(Detail!Z:Z,Detail!$A:$A,$B258,Detail!$D:$D,9,Detail!$C:$C,2)</f>
        <v>0</v>
      </c>
      <c r="AS258" s="24">
        <f>SUMIFS(Detail!Z:Z,Detail!$A:$A,$B258,Detail!$D:$D,9,Detail!$C:$C,3)</f>
        <v>0</v>
      </c>
      <c r="AT258" s="24">
        <f>SUMIFS(Detail!Z:Z,Detail!$A:$A,$B258,Detail!$D:$D,9,Detail!$C:$C,4)</f>
        <v>0</v>
      </c>
      <c r="AU258" s="33">
        <f t="shared" si="449"/>
        <v>0</v>
      </c>
      <c r="AV258" s="24">
        <f>SUMIFS(Detail!Z:Z,Detail!$A:$A,$B258,Detail!$D:$D,10,Detail!$C:$C,1)</f>
        <v>0</v>
      </c>
      <c r="AW258" s="24">
        <f>SUMIFS(Detail!Z:Z,Detail!$A:$A,$B258,Detail!$D:$D,10,Detail!$C:$C,2)</f>
        <v>0</v>
      </c>
      <c r="AX258" s="24">
        <f>SUMIFS(Detail!Z:Z,Detail!$A:$A,$B258,Detail!$D:$D,10,Detail!$C:$C,3)</f>
        <v>0</v>
      </c>
      <c r="AY258" s="24">
        <f>SUMIFS(Detail!Z:Z,Detail!$A:$A,$B258,Detail!$D:$D,10,Detail!$C:$C,4)</f>
        <v>0</v>
      </c>
      <c r="AZ258" s="33">
        <f t="shared" si="450"/>
        <v>0</v>
      </c>
      <c r="BA258" s="24">
        <f>SUMIFS(Detail!Z:Z,Detail!$A:$A,$B258,Detail!$D:$D,11,Detail!$C:$C,1)</f>
        <v>0</v>
      </c>
      <c r="BB258" s="24">
        <f>SUMIFS(Detail!Z:Z,Detail!$A:$A,$B258,Detail!$D:$D,11,Detail!$C:$C,2)</f>
        <v>0</v>
      </c>
      <c r="BC258" s="24">
        <f>SUMIFS(Detail!Z:Z,Detail!$A:$A,$B258,Detail!$D:$D,11,Detail!$C:$C,3)</f>
        <v>0</v>
      </c>
      <c r="BD258" s="24">
        <f>SUMIFS(Detail!Z:Z,Detail!$A:$A,$B258,Detail!$D:$D,11,Detail!$C:$C,4)</f>
        <v>0</v>
      </c>
      <c r="BE258" s="33">
        <f t="shared" si="451"/>
        <v>0</v>
      </c>
      <c r="BF258" s="24">
        <f>SUMIFS(Detail!Z:Z,Detail!$A:$A,$B258,Detail!$D:$D,12,Detail!$C:$C,1)</f>
        <v>0</v>
      </c>
      <c r="BG258" s="24">
        <f>SUMIFS(Detail!Z:Z,Detail!$A:$A,$B258,Detail!$D:$D,12,Detail!$C:$C,2)</f>
        <v>0</v>
      </c>
      <c r="BH258" s="24">
        <f>SUMIFS(Detail!Z:Z,Detail!$A:$A,$B258,Detail!$D:$D,12,Detail!$C:$C,3)</f>
        <v>0</v>
      </c>
      <c r="BI258" s="24">
        <f>SUMIFS(Detail!Z:Z,Detail!$A:$A,$B258,Detail!$D:$D,12,Detail!$C:$C,4)</f>
        <v>0</v>
      </c>
      <c r="BJ258" s="33">
        <f t="shared" si="452"/>
        <v>0</v>
      </c>
      <c r="BK258" s="24">
        <f>SUMIFS(Detail!Z:Z,Detail!$A:$A,$B258,Detail!$D:$D,13,Detail!$C:$C,1)</f>
        <v>0</v>
      </c>
      <c r="BL258" s="24">
        <f>SUMIFS(Detail!Z:Z,Detail!$A:$A,$B258,Detail!$D:$D,13,Detail!$C:$C,2)</f>
        <v>0</v>
      </c>
      <c r="BM258" s="24">
        <f>SUMIFS(Detail!Z:Z,Detail!$A:$A,$B258,Detail!$D:$D,13,Detail!$C:$C,3)</f>
        <v>0</v>
      </c>
      <c r="BN258" s="24">
        <f>SUMIFS(Detail!Z:Z,Detail!$A:$A,$B258,Detail!$D:$D,13,Detail!$C:$C,4)</f>
        <v>0</v>
      </c>
      <c r="BO258" s="33">
        <f t="shared" si="453"/>
        <v>0</v>
      </c>
      <c r="BP258" s="24">
        <f>SUMIFS(Detail!Z:Z,Detail!$A:$A,$B258,Detail!$D:$D,14,Detail!$C:$C,1)</f>
        <v>0</v>
      </c>
      <c r="BQ258" s="24">
        <f>SUMIFS(Detail!Z:Z,Detail!$A:$A,$B258,Detail!$D:$D,14,Detail!$C:$C,2)</f>
        <v>0</v>
      </c>
      <c r="BR258" s="24">
        <f>SUMIFS(Detail!Z:Z,Detail!$A:$A,$B258,Detail!$D:$D,14,Detail!$C:$C,3)</f>
        <v>0</v>
      </c>
      <c r="BS258" s="24">
        <f>SUMIFS(Detail!Z:Z,Detail!$A:$A,$B258,Detail!$D:$D,14,Detail!$C:$C,4)</f>
        <v>0</v>
      </c>
      <c r="BT258" s="33">
        <f t="shared" si="454"/>
        <v>0</v>
      </c>
      <c r="BU258" s="24">
        <f>SUMIFS(Detail!Z:Z,Detail!$A:$A,$B258,Detail!$D:$D,15,Detail!$C:$C,1)</f>
        <v>0</v>
      </c>
      <c r="BV258" s="24">
        <f>SUMIFS(Detail!Z:Z,Detail!$A:$A,$B258,Detail!$D:$D,15,Detail!$C:$C,2)</f>
        <v>0</v>
      </c>
      <c r="BW258" s="24">
        <f>SUMIFS(Detail!Z:Z,Detail!$A:$A,$B258,Detail!$D:$D,15,Detail!$C:$C,3)</f>
        <v>0</v>
      </c>
      <c r="BX258" s="24">
        <f>SUMIFS(Detail!Z:Z,Detail!$A:$A,$B258,Detail!$D:$D,15,Detail!$C:$C,4)</f>
        <v>0</v>
      </c>
      <c r="BY258" s="33">
        <f t="shared" si="455"/>
        <v>0</v>
      </c>
      <c r="BZ258" s="24">
        <f>SUMIFS(Detail!Z:Z,Detail!$A:$A,$B258,Detail!$D:$D,16,Detail!$C:$C,1)</f>
        <v>0</v>
      </c>
      <c r="CA258" s="24">
        <f>SUMIFS(Detail!Z:Z,Detail!$A:$A,$B258,Detail!$D:$D,16,Detail!$C:$C,2)</f>
        <v>0</v>
      </c>
      <c r="CB258" s="24">
        <f>SUMIFS(Detail!Z:Z,Detail!$A:$A,$B258,Detail!$D:$D,16,Detail!$C:$C,3)</f>
        <v>0</v>
      </c>
      <c r="CC258" s="24">
        <f>SUMIFS(Detail!Z:Z,Detail!$A:$A,$B258,Detail!$D:$D,16,Detail!$C:$C,4)</f>
        <v>0</v>
      </c>
      <c r="CD258" s="33">
        <f t="shared" si="456"/>
        <v>0</v>
      </c>
      <c r="CE258" s="24">
        <f>SUMIFS(Detail!Z:Z,Detail!$A:$A,$B258,Detail!$D:$D,17,Detail!$C:$C,1)</f>
        <v>0</v>
      </c>
      <c r="CF258" s="24">
        <f>SUMIFS(Detail!Z:Z,Detail!$A:$A,$B258,Detail!$D:$D,17,Detail!$C:$C,2)</f>
        <v>0</v>
      </c>
      <c r="CG258" s="24">
        <f>SUMIFS(Detail!Z:Z,Detail!$A:$A,$B258,Detail!$D:$D,17,Detail!$C:$C,3)</f>
        <v>0</v>
      </c>
      <c r="CH258" s="24">
        <f>SUMIFS(Detail!Z:Z,Detail!$A:$A,$B258,Detail!$D:$D,17,Detail!$C:$C,4)</f>
        <v>0</v>
      </c>
      <c r="CI258" s="33">
        <f t="shared" si="457"/>
        <v>0</v>
      </c>
      <c r="CJ258" s="24">
        <f>SUMIFS(Detail!Z:Z,Detail!$A:$A,$B258,Detail!$D:$D,18,Detail!$C:$C,1)</f>
        <v>0</v>
      </c>
      <c r="CK258" s="24">
        <f>SUMIFS(Detail!Z:Z,Detail!$A:$A,$B258,Detail!$D:$D,18,Detail!$C:$C,2)</f>
        <v>0</v>
      </c>
      <c r="CL258" s="24">
        <f>SUMIFS(Detail!Z:Z,Detail!$A:$A,$B258,Detail!$D:$D,18,Detail!$C:$C,3)</f>
        <v>0</v>
      </c>
      <c r="CM258" s="24">
        <f>SUMIFS(Detail!Z:Z,Detail!$A:$A,$B258,Detail!$D:$D,18,Detail!$C:$C,4)</f>
        <v>0</v>
      </c>
      <c r="CN258" s="33">
        <f t="shared" si="458"/>
        <v>0</v>
      </c>
      <c r="CO258" s="24">
        <f>SUMIFS(Detail!Z:Z,Detail!$A:$A,$B258,Detail!$D:$D,19,Detail!$C:$C,1)</f>
        <v>0</v>
      </c>
      <c r="CP258" s="24">
        <f>SUMIFS(Detail!Z:Z,Detail!$A:$A,$B258,Detail!$D:$D,19,Detail!$C:$C,2)</f>
        <v>0</v>
      </c>
      <c r="CQ258" s="24">
        <f>SUMIFS(Detail!Z:Z,Detail!$A:$A,$B258,Detail!$D:$D,19,Detail!$C:$C,3)</f>
        <v>0</v>
      </c>
      <c r="CR258" s="24">
        <f>SUMIFS(Detail!Z:Z,Detail!$A:$A,$B258,Detail!$D:$D,19,Detail!$C:$C,4)</f>
        <v>0</v>
      </c>
      <c r="CS258" s="33">
        <f t="shared" si="459"/>
        <v>0</v>
      </c>
      <c r="CT258" s="24">
        <f>SUMIFS(Detail!Z:Z,Detail!$A:$A,$B258,Detail!$D:$D,20,Detail!$C:$C,1)</f>
        <v>0</v>
      </c>
      <c r="CU258" s="24">
        <f>SUMIFS(Detail!Z:Z,Detail!$A:$A,$B258,Detail!$D:$D,20,Detail!$C:$C,2)</f>
        <v>0</v>
      </c>
      <c r="CV258" s="24">
        <f>SUMIFS(Detail!Z:Z,Detail!$A:$A,$B258,Detail!$D:$D,20,Detail!$C:$C,3)</f>
        <v>0</v>
      </c>
      <c r="CW258" s="24">
        <f>SUMIFS(Detail!Z:Z,Detail!$A:$A,$B258,Detail!$D:$D,20,Detail!$C:$C,4)</f>
        <v>0</v>
      </c>
      <c r="CX258" s="33">
        <f t="shared" si="460"/>
        <v>0</v>
      </c>
      <c r="CY258" s="24">
        <f>SUMIFS(Detail!Z:Z,Detail!$A:$A,$B258,Detail!$D:$D,21,Detail!$C:$C,1)</f>
        <v>0</v>
      </c>
      <c r="CZ258" s="24">
        <f>SUMIFS(Detail!Z:Z,Detail!$A:$A,$B258,Detail!$D:$D,21,Detail!$C:$C,2)</f>
        <v>0</v>
      </c>
      <c r="DA258" s="24">
        <f>SUMIFS(Detail!Z:Z,Detail!$A:$A,$B258,Detail!$D:$D,21,Detail!$C:$C,3)</f>
        <v>0</v>
      </c>
      <c r="DB258" s="24">
        <f>SUMIFS(Detail!Z:Z,Detail!$A:$A,$B258,Detail!$D:$D,21,Detail!$C:$C,4)</f>
        <v>0</v>
      </c>
      <c r="DC258" s="33">
        <f t="shared" si="461"/>
        <v>0</v>
      </c>
      <c r="DD258" s="86">
        <f>SUMIFS(Detail!Z:Z,Detail!$A:$A,$B258,Detail!$B:$B,"&gt;60")</f>
        <v>0</v>
      </c>
    </row>
    <row r="259" spans="1:108" x14ac:dyDescent="0.25">
      <c r="A259" t="s">
        <v>5502</v>
      </c>
      <c r="B259" s="32" t="s">
        <v>5123</v>
      </c>
      <c r="C259" s="24">
        <f>SUMIFS(Detail!Z:Z,Detail!$A:$A,$B259,Detail!$D:$D,1,Detail!$C:$C,1)</f>
        <v>0</v>
      </c>
      <c r="D259" s="24">
        <f>SUMIFS(Detail!Z:Z,Detail!$A:$A,$B259,Detail!$D:$D,1,Detail!$C:$C,2)</f>
        <v>0</v>
      </c>
      <c r="E259" s="24">
        <f>SUMIFS(Detail!Z:Z,Detail!$A:$A,$B259,Detail!$D:$D,1,Detail!$C:$C,3)</f>
        <v>0</v>
      </c>
      <c r="F259" s="24">
        <f>SUMIFS(Detail!Z:Z,Detail!$A:$A,$B259,Detail!$D:$D,1,Detail!$C:$C,4)</f>
        <v>0</v>
      </c>
      <c r="G259" s="33">
        <f t="shared" si="441"/>
        <v>0</v>
      </c>
      <c r="H259" s="24">
        <f>SUMIFS(Detail!Z:Z,Detail!$A:$A,$B259,Detail!$D:$D,2,Detail!$C:$C,1)</f>
        <v>0</v>
      </c>
      <c r="I259" s="24">
        <f>SUMIFS(Detail!Z:Z,Detail!$A:$A,$B259,Detail!$D:$D,2,Detail!$C:$C,2)</f>
        <v>0</v>
      </c>
      <c r="J259" s="24">
        <f>SUMIFS(Detail!Z:Z,Detail!$A:$A,$B259,Detail!$D:$D,2,Detail!$C:$C,3)</f>
        <v>0</v>
      </c>
      <c r="K259" s="24">
        <f>SUMIFS(Detail!Z:Z,Detail!$A:$A,$B259,Detail!$D:$D,2,Detail!$C:$C,4)</f>
        <v>0</v>
      </c>
      <c r="L259" s="33">
        <f t="shared" si="442"/>
        <v>0</v>
      </c>
      <c r="M259" s="24">
        <f>SUMIFS(Detail!Z:Z,Detail!$A:$A,$B259,Detail!$D:$D,3,Detail!$C:$C,1)</f>
        <v>0</v>
      </c>
      <c r="N259" s="24">
        <f>SUMIFS(Detail!Z:Z,Detail!$A:$A,$B259,Detail!$D:$D,3,Detail!$C:$C,2)</f>
        <v>0</v>
      </c>
      <c r="O259" s="24">
        <f>SUMIFS(Detail!Z:Z,Detail!$A:$A,$B259,Detail!$D:$D,3,Detail!$C:$C,3)</f>
        <v>0</v>
      </c>
      <c r="P259" s="24">
        <f>SUMIFS(Detail!Z:Z,Detail!$A:$A,$B259,Detail!$D:$D,3,Detail!$C:$C,4)</f>
        <v>0</v>
      </c>
      <c r="Q259" s="33">
        <f t="shared" si="443"/>
        <v>0</v>
      </c>
      <c r="R259" s="24">
        <f>SUMIFS(Detail!Z:Z,Detail!$A:$A,$B259,Detail!$D:$D,4,Detail!$C:$C,1)</f>
        <v>0</v>
      </c>
      <c r="S259" s="24">
        <f>SUMIFS(Detail!Z:Z,Detail!$A:$A,$B259,Detail!$D:$D,4,Detail!$C:$C,2)</f>
        <v>0</v>
      </c>
      <c r="T259" s="24">
        <f>SUMIFS(Detail!Z:Z,Detail!$A:$A,$B259,Detail!$D:$D,4,Detail!$C:$C,3)</f>
        <v>0</v>
      </c>
      <c r="U259" s="24">
        <f>SUMIFS(Detail!Z:Z,Detail!$A:$A,$B259,Detail!$D:$D,4,Detail!$C:$C,4)</f>
        <v>0</v>
      </c>
      <c r="V259" s="33">
        <f t="shared" si="444"/>
        <v>0</v>
      </c>
      <c r="W259" s="24">
        <f>SUMIFS(Detail!Z:Z,Detail!$A:$A,$B259,Detail!$D:$D,5,Detail!$C:$C,1)</f>
        <v>0</v>
      </c>
      <c r="X259" s="24">
        <f>SUMIFS(Detail!Z:Z,Detail!$A:$A,$B259,Detail!$D:$D,5,Detail!$C:$C,2)</f>
        <v>0</v>
      </c>
      <c r="Y259" s="24">
        <f>SUMIFS(Detail!Z:Z,Detail!$A:$A,$B259,Detail!$D:$D,5,Detail!$C:$C,3)</f>
        <v>0</v>
      </c>
      <c r="Z259" s="24">
        <f>SUMIFS(Detail!Z:Z,Detail!$A:$A,$B259,Detail!$D:$D,5,Detail!$C:$C,4)</f>
        <v>0</v>
      </c>
      <c r="AA259" s="33">
        <f t="shared" si="445"/>
        <v>0</v>
      </c>
      <c r="AB259" s="24">
        <f>SUMIFS(Detail!Z:Z,Detail!$A:$A,$B259,Detail!$D:$D,6,Detail!$C:$C,1)</f>
        <v>0</v>
      </c>
      <c r="AC259" s="24">
        <f>SUMIFS(Detail!Z:Z,Detail!$A:$A,$B259,Detail!$D:$D,6,Detail!$C:$C,2)</f>
        <v>0</v>
      </c>
      <c r="AD259" s="24">
        <f>SUMIFS(Detail!Z:Z,Detail!$A:$A,$B259,Detail!$D:$D,6,Detail!$C:$C,3)</f>
        <v>0</v>
      </c>
      <c r="AE259" s="24">
        <f>SUMIFS(Detail!Z:Z,Detail!$A:$A,$B259,Detail!$D:$D,6,Detail!$C:$C,4)</f>
        <v>0</v>
      </c>
      <c r="AF259" s="33">
        <f t="shared" si="446"/>
        <v>0</v>
      </c>
      <c r="AG259" s="24">
        <f>SUMIFS(Detail!Z:Z,Detail!$A:$A,$B259,Detail!$D:$D,7,Detail!$C:$C,1)</f>
        <v>0</v>
      </c>
      <c r="AH259" s="24">
        <f>SUMIFS(Detail!Z:Z,Detail!$A:$A,$B259,Detail!$D:$D,7,Detail!$C:$C,2)</f>
        <v>0</v>
      </c>
      <c r="AI259" s="24">
        <f>SUMIFS(Detail!Z:Z,Detail!$A:$A,$B259,Detail!$D:$D,7,Detail!$C:$C,3)</f>
        <v>0</v>
      </c>
      <c r="AJ259" s="24">
        <f>SUMIFS(Detail!Z:Z,Detail!$A:$A,$B259,Detail!$D:$D,7,Detail!$C:$C,4)</f>
        <v>0</v>
      </c>
      <c r="AK259" s="33">
        <f t="shared" si="447"/>
        <v>0</v>
      </c>
      <c r="AL259" s="24">
        <f>SUMIFS(Detail!Z:Z,Detail!$A:$A,$B259,Detail!$D:$D,8,Detail!$C:$C,1)</f>
        <v>0</v>
      </c>
      <c r="AM259" s="24">
        <f>SUMIFS(Detail!Z:Z,Detail!$A:$A,$B259,Detail!$D:$D,8,Detail!$C:$C,2)</f>
        <v>0</v>
      </c>
      <c r="AN259" s="24">
        <f>SUMIFS(Detail!Z:Z,Detail!$A:$A,$B259,Detail!$D:$D,8,Detail!$C:$C,3)</f>
        <v>0</v>
      </c>
      <c r="AO259" s="24">
        <f>SUMIFS(Detail!Z:Z,Detail!$A:$A,$B259,Detail!$D:$D,8,Detail!$C:$C,4)</f>
        <v>0</v>
      </c>
      <c r="AP259" s="33">
        <f t="shared" si="448"/>
        <v>0</v>
      </c>
      <c r="AQ259" s="24">
        <f>SUMIFS(Detail!Z:Z,Detail!$A:$A,$B259,Detail!$D:$D,9,Detail!$C:$C,1)</f>
        <v>0</v>
      </c>
      <c r="AR259" s="24">
        <f>SUMIFS(Detail!Z:Z,Detail!$A:$A,$B259,Detail!$D:$D,9,Detail!$C:$C,2)</f>
        <v>0</v>
      </c>
      <c r="AS259" s="24">
        <f>SUMIFS(Detail!Z:Z,Detail!$A:$A,$B259,Detail!$D:$D,9,Detail!$C:$C,3)</f>
        <v>0</v>
      </c>
      <c r="AT259" s="24">
        <f>SUMIFS(Detail!Z:Z,Detail!$A:$A,$B259,Detail!$D:$D,9,Detail!$C:$C,4)</f>
        <v>0</v>
      </c>
      <c r="AU259" s="33">
        <f t="shared" si="449"/>
        <v>0</v>
      </c>
      <c r="AV259" s="24">
        <f>SUMIFS(Detail!Z:Z,Detail!$A:$A,$B259,Detail!$D:$D,10,Detail!$C:$C,1)</f>
        <v>0</v>
      </c>
      <c r="AW259" s="24">
        <f>SUMIFS(Detail!Z:Z,Detail!$A:$A,$B259,Detail!$D:$D,10,Detail!$C:$C,2)</f>
        <v>0</v>
      </c>
      <c r="AX259" s="24">
        <f>SUMIFS(Detail!Z:Z,Detail!$A:$A,$B259,Detail!$D:$D,10,Detail!$C:$C,3)</f>
        <v>0</v>
      </c>
      <c r="AY259" s="24">
        <f>SUMIFS(Detail!Z:Z,Detail!$A:$A,$B259,Detail!$D:$D,10,Detail!$C:$C,4)</f>
        <v>0</v>
      </c>
      <c r="AZ259" s="33">
        <f t="shared" si="450"/>
        <v>0</v>
      </c>
      <c r="BA259" s="24">
        <f>SUMIFS(Detail!Z:Z,Detail!$A:$A,$B259,Detail!$D:$D,11,Detail!$C:$C,1)</f>
        <v>0</v>
      </c>
      <c r="BB259" s="24">
        <f>SUMIFS(Detail!Z:Z,Detail!$A:$A,$B259,Detail!$D:$D,11,Detail!$C:$C,2)</f>
        <v>0</v>
      </c>
      <c r="BC259" s="24">
        <f>SUMIFS(Detail!Z:Z,Detail!$A:$A,$B259,Detail!$D:$D,11,Detail!$C:$C,3)</f>
        <v>0</v>
      </c>
      <c r="BD259" s="24">
        <f>SUMIFS(Detail!Z:Z,Detail!$A:$A,$B259,Detail!$D:$D,11,Detail!$C:$C,4)</f>
        <v>0</v>
      </c>
      <c r="BE259" s="33">
        <f t="shared" si="451"/>
        <v>0</v>
      </c>
      <c r="BF259" s="24">
        <f>SUMIFS(Detail!Z:Z,Detail!$A:$A,$B259,Detail!$D:$D,12,Detail!$C:$C,1)</f>
        <v>0</v>
      </c>
      <c r="BG259" s="24">
        <f>SUMIFS(Detail!Z:Z,Detail!$A:$A,$B259,Detail!$D:$D,12,Detail!$C:$C,2)</f>
        <v>0</v>
      </c>
      <c r="BH259" s="24">
        <f>SUMIFS(Detail!Z:Z,Detail!$A:$A,$B259,Detail!$D:$D,12,Detail!$C:$C,3)</f>
        <v>0</v>
      </c>
      <c r="BI259" s="24">
        <f>SUMIFS(Detail!Z:Z,Detail!$A:$A,$B259,Detail!$D:$D,12,Detail!$C:$C,4)</f>
        <v>0</v>
      </c>
      <c r="BJ259" s="33">
        <f t="shared" si="452"/>
        <v>0</v>
      </c>
      <c r="BK259" s="24">
        <f>SUMIFS(Detail!Z:Z,Detail!$A:$A,$B259,Detail!$D:$D,13,Detail!$C:$C,1)</f>
        <v>0</v>
      </c>
      <c r="BL259" s="24">
        <f>SUMIFS(Detail!Z:Z,Detail!$A:$A,$B259,Detail!$D:$D,13,Detail!$C:$C,2)</f>
        <v>0</v>
      </c>
      <c r="BM259" s="24">
        <f>SUMIFS(Detail!Z:Z,Detail!$A:$A,$B259,Detail!$D:$D,13,Detail!$C:$C,3)</f>
        <v>0</v>
      </c>
      <c r="BN259" s="24">
        <f>SUMIFS(Detail!Z:Z,Detail!$A:$A,$B259,Detail!$D:$D,13,Detail!$C:$C,4)</f>
        <v>0</v>
      </c>
      <c r="BO259" s="33">
        <f t="shared" si="453"/>
        <v>0</v>
      </c>
      <c r="BP259" s="24">
        <f>SUMIFS(Detail!Z:Z,Detail!$A:$A,$B259,Detail!$D:$D,14,Detail!$C:$C,1)</f>
        <v>0</v>
      </c>
      <c r="BQ259" s="24">
        <f>SUMIFS(Detail!Z:Z,Detail!$A:$A,$B259,Detail!$D:$D,14,Detail!$C:$C,2)</f>
        <v>0</v>
      </c>
      <c r="BR259" s="24">
        <f>SUMIFS(Detail!Z:Z,Detail!$A:$A,$B259,Detail!$D:$D,14,Detail!$C:$C,3)</f>
        <v>0</v>
      </c>
      <c r="BS259" s="24">
        <f>SUMIFS(Detail!Z:Z,Detail!$A:$A,$B259,Detail!$D:$D,14,Detail!$C:$C,4)</f>
        <v>0</v>
      </c>
      <c r="BT259" s="33">
        <f t="shared" si="454"/>
        <v>0</v>
      </c>
      <c r="BU259" s="24">
        <f>SUMIFS(Detail!Z:Z,Detail!$A:$A,$B259,Detail!$D:$D,15,Detail!$C:$C,1)</f>
        <v>0</v>
      </c>
      <c r="BV259" s="24">
        <f>SUMIFS(Detail!Z:Z,Detail!$A:$A,$B259,Detail!$D:$D,15,Detail!$C:$C,2)</f>
        <v>0</v>
      </c>
      <c r="BW259" s="24">
        <f>SUMIFS(Detail!Z:Z,Detail!$A:$A,$B259,Detail!$D:$D,15,Detail!$C:$C,3)</f>
        <v>0</v>
      </c>
      <c r="BX259" s="24">
        <f>SUMIFS(Detail!Z:Z,Detail!$A:$A,$B259,Detail!$D:$D,15,Detail!$C:$C,4)</f>
        <v>0</v>
      </c>
      <c r="BY259" s="33">
        <f t="shared" si="455"/>
        <v>0</v>
      </c>
      <c r="BZ259" s="24">
        <f>SUMIFS(Detail!Z:Z,Detail!$A:$A,$B259,Detail!$D:$D,16,Detail!$C:$C,1)</f>
        <v>0</v>
      </c>
      <c r="CA259" s="24">
        <f>SUMIFS(Detail!Z:Z,Detail!$A:$A,$B259,Detail!$D:$D,16,Detail!$C:$C,2)</f>
        <v>0</v>
      </c>
      <c r="CB259" s="24">
        <f>SUMIFS(Detail!Z:Z,Detail!$A:$A,$B259,Detail!$D:$D,16,Detail!$C:$C,3)</f>
        <v>0</v>
      </c>
      <c r="CC259" s="24">
        <f>SUMIFS(Detail!Z:Z,Detail!$A:$A,$B259,Detail!$D:$D,16,Detail!$C:$C,4)</f>
        <v>0</v>
      </c>
      <c r="CD259" s="33">
        <f t="shared" si="456"/>
        <v>0</v>
      </c>
      <c r="CE259" s="24">
        <f>SUMIFS(Detail!Z:Z,Detail!$A:$A,$B259,Detail!$D:$D,17,Detail!$C:$C,1)</f>
        <v>0</v>
      </c>
      <c r="CF259" s="24">
        <f>SUMIFS(Detail!Z:Z,Detail!$A:$A,$B259,Detail!$D:$D,17,Detail!$C:$C,2)</f>
        <v>0</v>
      </c>
      <c r="CG259" s="24">
        <f>SUMIFS(Detail!Z:Z,Detail!$A:$A,$B259,Detail!$D:$D,17,Detail!$C:$C,3)</f>
        <v>0</v>
      </c>
      <c r="CH259" s="24">
        <f>SUMIFS(Detail!Z:Z,Detail!$A:$A,$B259,Detail!$D:$D,17,Detail!$C:$C,4)</f>
        <v>0</v>
      </c>
      <c r="CI259" s="33">
        <f t="shared" si="457"/>
        <v>0</v>
      </c>
      <c r="CJ259" s="24">
        <f>SUMIFS(Detail!Z:Z,Detail!$A:$A,$B259,Detail!$D:$D,18,Detail!$C:$C,1)</f>
        <v>0</v>
      </c>
      <c r="CK259" s="24">
        <f>SUMIFS(Detail!Z:Z,Detail!$A:$A,$B259,Detail!$D:$D,18,Detail!$C:$C,2)</f>
        <v>0</v>
      </c>
      <c r="CL259" s="24">
        <f>SUMIFS(Detail!Z:Z,Detail!$A:$A,$B259,Detail!$D:$D,18,Detail!$C:$C,3)</f>
        <v>0</v>
      </c>
      <c r="CM259" s="24">
        <f>SUMIFS(Detail!Z:Z,Detail!$A:$A,$B259,Detail!$D:$D,18,Detail!$C:$C,4)</f>
        <v>0</v>
      </c>
      <c r="CN259" s="33">
        <f t="shared" si="458"/>
        <v>0</v>
      </c>
      <c r="CO259" s="24">
        <f>SUMIFS(Detail!Z:Z,Detail!$A:$A,$B259,Detail!$D:$D,19,Detail!$C:$C,1)</f>
        <v>0</v>
      </c>
      <c r="CP259" s="24">
        <f>SUMIFS(Detail!Z:Z,Detail!$A:$A,$B259,Detail!$D:$D,19,Detail!$C:$C,2)</f>
        <v>0</v>
      </c>
      <c r="CQ259" s="24">
        <f>SUMIFS(Detail!Z:Z,Detail!$A:$A,$B259,Detail!$D:$D,19,Detail!$C:$C,3)</f>
        <v>0</v>
      </c>
      <c r="CR259" s="24">
        <f>SUMIFS(Detail!Z:Z,Detail!$A:$A,$B259,Detail!$D:$D,19,Detail!$C:$C,4)</f>
        <v>0</v>
      </c>
      <c r="CS259" s="33">
        <f t="shared" si="459"/>
        <v>0</v>
      </c>
      <c r="CT259" s="24">
        <f>SUMIFS(Detail!Z:Z,Detail!$A:$A,$B259,Detail!$D:$D,20,Detail!$C:$C,1)</f>
        <v>0</v>
      </c>
      <c r="CU259" s="24">
        <f>SUMIFS(Detail!Z:Z,Detail!$A:$A,$B259,Detail!$D:$D,20,Detail!$C:$C,2)</f>
        <v>0</v>
      </c>
      <c r="CV259" s="24">
        <f>SUMIFS(Detail!Z:Z,Detail!$A:$A,$B259,Detail!$D:$D,20,Detail!$C:$C,3)</f>
        <v>0</v>
      </c>
      <c r="CW259" s="24">
        <f>SUMIFS(Detail!Z:Z,Detail!$A:$A,$B259,Detail!$D:$D,20,Detail!$C:$C,4)</f>
        <v>0</v>
      </c>
      <c r="CX259" s="33">
        <f t="shared" si="460"/>
        <v>0</v>
      </c>
      <c r="CY259" s="24">
        <f>SUMIFS(Detail!Z:Z,Detail!$A:$A,$B259,Detail!$D:$D,21,Detail!$C:$C,1)</f>
        <v>0</v>
      </c>
      <c r="CZ259" s="24">
        <f>SUMIFS(Detail!Z:Z,Detail!$A:$A,$B259,Detail!$D:$D,21,Detail!$C:$C,2)</f>
        <v>0</v>
      </c>
      <c r="DA259" s="24">
        <f>SUMIFS(Detail!Z:Z,Detail!$A:$A,$B259,Detail!$D:$D,21,Detail!$C:$C,3)</f>
        <v>0</v>
      </c>
      <c r="DB259" s="24">
        <f>SUMIFS(Detail!Z:Z,Detail!$A:$A,$B259,Detail!$D:$D,21,Detail!$C:$C,4)</f>
        <v>0</v>
      </c>
      <c r="DC259" s="33">
        <f t="shared" si="461"/>
        <v>0</v>
      </c>
      <c r="DD259" s="86">
        <f>SUMIFS(Detail!Z:Z,Detail!$A:$A,$B259,Detail!$B:$B,"&gt;60")</f>
        <v>0</v>
      </c>
    </row>
    <row r="260" spans="1:108" x14ac:dyDescent="0.25">
      <c r="A260" t="s">
        <v>5503</v>
      </c>
      <c r="B260" s="32" t="s">
        <v>5124</v>
      </c>
      <c r="C260" s="24">
        <f>SUMIFS(Detail!Z:Z,Detail!$A:$A,$B260,Detail!$D:$D,1,Detail!$C:$C,1)</f>
        <v>0</v>
      </c>
      <c r="D260" s="24">
        <f>SUMIFS(Detail!Z:Z,Detail!$A:$A,$B260,Detail!$D:$D,1,Detail!$C:$C,2)</f>
        <v>0</v>
      </c>
      <c r="E260" s="24">
        <f>SUMIFS(Detail!Z:Z,Detail!$A:$A,$B260,Detail!$D:$D,1,Detail!$C:$C,3)</f>
        <v>0</v>
      </c>
      <c r="F260" s="24">
        <f>SUMIFS(Detail!Z:Z,Detail!$A:$A,$B260,Detail!$D:$D,1,Detail!$C:$C,4)</f>
        <v>0</v>
      </c>
      <c r="G260" s="33">
        <f t="shared" si="441"/>
        <v>0</v>
      </c>
      <c r="H260" s="24">
        <f>SUMIFS(Detail!Z:Z,Detail!$A:$A,$B260,Detail!$D:$D,2,Detail!$C:$C,1)</f>
        <v>0</v>
      </c>
      <c r="I260" s="24">
        <f>SUMIFS(Detail!Z:Z,Detail!$A:$A,$B260,Detail!$D:$D,2,Detail!$C:$C,2)</f>
        <v>0</v>
      </c>
      <c r="J260" s="24">
        <f>SUMIFS(Detail!Z:Z,Detail!$A:$A,$B260,Detail!$D:$D,2,Detail!$C:$C,3)</f>
        <v>0</v>
      </c>
      <c r="K260" s="24">
        <f>SUMIFS(Detail!Z:Z,Detail!$A:$A,$B260,Detail!$D:$D,2,Detail!$C:$C,4)</f>
        <v>0</v>
      </c>
      <c r="L260" s="33">
        <f t="shared" si="442"/>
        <v>0</v>
      </c>
      <c r="M260" s="24">
        <f>SUMIFS(Detail!Z:Z,Detail!$A:$A,$B260,Detail!$D:$D,3,Detail!$C:$C,1)</f>
        <v>0</v>
      </c>
      <c r="N260" s="24">
        <f>SUMIFS(Detail!Z:Z,Detail!$A:$A,$B260,Detail!$D:$D,3,Detail!$C:$C,2)</f>
        <v>0</v>
      </c>
      <c r="O260" s="24">
        <f>SUMIFS(Detail!Z:Z,Detail!$A:$A,$B260,Detail!$D:$D,3,Detail!$C:$C,3)</f>
        <v>0</v>
      </c>
      <c r="P260" s="24">
        <f>SUMIFS(Detail!Z:Z,Detail!$A:$A,$B260,Detail!$D:$D,3,Detail!$C:$C,4)</f>
        <v>0</v>
      </c>
      <c r="Q260" s="33">
        <f t="shared" si="443"/>
        <v>0</v>
      </c>
      <c r="R260" s="24">
        <f>SUMIFS(Detail!Z:Z,Detail!$A:$A,$B260,Detail!$D:$D,4,Detail!$C:$C,1)</f>
        <v>0</v>
      </c>
      <c r="S260" s="24">
        <f>SUMIFS(Detail!Z:Z,Detail!$A:$A,$B260,Detail!$D:$D,4,Detail!$C:$C,2)</f>
        <v>0</v>
      </c>
      <c r="T260" s="24">
        <f>SUMIFS(Detail!Z:Z,Detail!$A:$A,$B260,Detail!$D:$D,4,Detail!$C:$C,3)</f>
        <v>0</v>
      </c>
      <c r="U260" s="24">
        <f>SUMIFS(Detail!Z:Z,Detail!$A:$A,$B260,Detail!$D:$D,4,Detail!$C:$C,4)</f>
        <v>0</v>
      </c>
      <c r="V260" s="33">
        <f t="shared" si="444"/>
        <v>0</v>
      </c>
      <c r="W260" s="24">
        <f>SUMIFS(Detail!Z:Z,Detail!$A:$A,$B260,Detail!$D:$D,5,Detail!$C:$C,1)</f>
        <v>0</v>
      </c>
      <c r="X260" s="24">
        <f>SUMIFS(Detail!Z:Z,Detail!$A:$A,$B260,Detail!$D:$D,5,Detail!$C:$C,2)</f>
        <v>0</v>
      </c>
      <c r="Y260" s="24">
        <f>SUMIFS(Detail!Z:Z,Detail!$A:$A,$B260,Detail!$D:$D,5,Detail!$C:$C,3)</f>
        <v>0</v>
      </c>
      <c r="Z260" s="24">
        <f>SUMIFS(Detail!Z:Z,Detail!$A:$A,$B260,Detail!$D:$D,5,Detail!$C:$C,4)</f>
        <v>0</v>
      </c>
      <c r="AA260" s="33">
        <f t="shared" si="445"/>
        <v>0</v>
      </c>
      <c r="AB260" s="24">
        <f>SUMIFS(Detail!Z:Z,Detail!$A:$A,$B260,Detail!$D:$D,6,Detail!$C:$C,1)</f>
        <v>0</v>
      </c>
      <c r="AC260" s="24">
        <f>SUMIFS(Detail!Z:Z,Detail!$A:$A,$B260,Detail!$D:$D,6,Detail!$C:$C,2)</f>
        <v>0</v>
      </c>
      <c r="AD260" s="24">
        <f>SUMIFS(Detail!Z:Z,Detail!$A:$A,$B260,Detail!$D:$D,6,Detail!$C:$C,3)</f>
        <v>0</v>
      </c>
      <c r="AE260" s="24">
        <f>SUMIFS(Detail!Z:Z,Detail!$A:$A,$B260,Detail!$D:$D,6,Detail!$C:$C,4)</f>
        <v>0</v>
      </c>
      <c r="AF260" s="33">
        <f t="shared" si="446"/>
        <v>0</v>
      </c>
      <c r="AG260" s="24">
        <f>SUMIFS(Detail!Z:Z,Detail!$A:$A,$B260,Detail!$D:$D,7,Detail!$C:$C,1)</f>
        <v>0</v>
      </c>
      <c r="AH260" s="24">
        <f>SUMIFS(Detail!Z:Z,Detail!$A:$A,$B260,Detail!$D:$D,7,Detail!$C:$C,2)</f>
        <v>0</v>
      </c>
      <c r="AI260" s="24">
        <f>SUMIFS(Detail!Z:Z,Detail!$A:$A,$B260,Detail!$D:$D,7,Detail!$C:$C,3)</f>
        <v>0</v>
      </c>
      <c r="AJ260" s="24">
        <f>SUMIFS(Detail!Z:Z,Detail!$A:$A,$B260,Detail!$D:$D,7,Detail!$C:$C,4)</f>
        <v>0</v>
      </c>
      <c r="AK260" s="33">
        <f t="shared" si="447"/>
        <v>0</v>
      </c>
      <c r="AL260" s="24">
        <f>SUMIFS(Detail!Z:Z,Detail!$A:$A,$B260,Detail!$D:$D,8,Detail!$C:$C,1)</f>
        <v>0</v>
      </c>
      <c r="AM260" s="24">
        <f>SUMIFS(Detail!Z:Z,Detail!$A:$A,$B260,Detail!$D:$D,8,Detail!$C:$C,2)</f>
        <v>0</v>
      </c>
      <c r="AN260" s="24">
        <f>SUMIFS(Detail!Z:Z,Detail!$A:$A,$B260,Detail!$D:$D,8,Detail!$C:$C,3)</f>
        <v>0</v>
      </c>
      <c r="AO260" s="24">
        <f>SUMIFS(Detail!Z:Z,Detail!$A:$A,$B260,Detail!$D:$D,8,Detail!$C:$C,4)</f>
        <v>0</v>
      </c>
      <c r="AP260" s="33">
        <f t="shared" si="448"/>
        <v>0</v>
      </c>
      <c r="AQ260" s="24">
        <f>SUMIFS(Detail!Z:Z,Detail!$A:$A,$B260,Detail!$D:$D,9,Detail!$C:$C,1)</f>
        <v>0</v>
      </c>
      <c r="AR260" s="24">
        <f>SUMIFS(Detail!Z:Z,Detail!$A:$A,$B260,Detail!$D:$D,9,Detail!$C:$C,2)</f>
        <v>0</v>
      </c>
      <c r="AS260" s="24">
        <f>SUMIFS(Detail!Z:Z,Detail!$A:$A,$B260,Detail!$D:$D,9,Detail!$C:$C,3)</f>
        <v>0</v>
      </c>
      <c r="AT260" s="24">
        <f>SUMIFS(Detail!Z:Z,Detail!$A:$A,$B260,Detail!$D:$D,9,Detail!$C:$C,4)</f>
        <v>0</v>
      </c>
      <c r="AU260" s="33">
        <f t="shared" si="449"/>
        <v>0</v>
      </c>
      <c r="AV260" s="24">
        <f>SUMIFS(Detail!Z:Z,Detail!$A:$A,$B260,Detail!$D:$D,10,Detail!$C:$C,1)</f>
        <v>0</v>
      </c>
      <c r="AW260" s="24">
        <f>SUMIFS(Detail!Z:Z,Detail!$A:$A,$B260,Detail!$D:$D,10,Detail!$C:$C,2)</f>
        <v>0</v>
      </c>
      <c r="AX260" s="24">
        <f>SUMIFS(Detail!Z:Z,Detail!$A:$A,$B260,Detail!$D:$D,10,Detail!$C:$C,3)</f>
        <v>0</v>
      </c>
      <c r="AY260" s="24">
        <f>SUMIFS(Detail!Z:Z,Detail!$A:$A,$B260,Detail!$D:$D,10,Detail!$C:$C,4)</f>
        <v>0</v>
      </c>
      <c r="AZ260" s="33">
        <f t="shared" si="450"/>
        <v>0</v>
      </c>
      <c r="BA260" s="24">
        <f>SUMIFS(Detail!Z:Z,Detail!$A:$A,$B260,Detail!$D:$D,11,Detail!$C:$C,1)</f>
        <v>0</v>
      </c>
      <c r="BB260" s="24">
        <f>SUMIFS(Detail!Z:Z,Detail!$A:$A,$B260,Detail!$D:$D,11,Detail!$C:$C,2)</f>
        <v>0</v>
      </c>
      <c r="BC260" s="24">
        <f>SUMIFS(Detail!Z:Z,Detail!$A:$A,$B260,Detail!$D:$D,11,Detail!$C:$C,3)</f>
        <v>0</v>
      </c>
      <c r="BD260" s="24">
        <f>SUMIFS(Detail!Z:Z,Detail!$A:$A,$B260,Detail!$D:$D,11,Detail!$C:$C,4)</f>
        <v>0</v>
      </c>
      <c r="BE260" s="33">
        <f t="shared" si="451"/>
        <v>0</v>
      </c>
      <c r="BF260" s="24">
        <f>SUMIFS(Detail!Z:Z,Detail!$A:$A,$B260,Detail!$D:$D,12,Detail!$C:$C,1)</f>
        <v>0</v>
      </c>
      <c r="BG260" s="24">
        <f>SUMIFS(Detail!Z:Z,Detail!$A:$A,$B260,Detail!$D:$D,12,Detail!$C:$C,2)</f>
        <v>0</v>
      </c>
      <c r="BH260" s="24">
        <f>SUMIFS(Detail!Z:Z,Detail!$A:$A,$B260,Detail!$D:$D,12,Detail!$C:$C,3)</f>
        <v>0</v>
      </c>
      <c r="BI260" s="24">
        <f>SUMIFS(Detail!Z:Z,Detail!$A:$A,$B260,Detail!$D:$D,12,Detail!$C:$C,4)</f>
        <v>0</v>
      </c>
      <c r="BJ260" s="33">
        <f t="shared" si="452"/>
        <v>0</v>
      </c>
      <c r="BK260" s="24">
        <f>SUMIFS(Detail!Z:Z,Detail!$A:$A,$B260,Detail!$D:$D,13,Detail!$C:$C,1)</f>
        <v>0</v>
      </c>
      <c r="BL260" s="24">
        <f>SUMIFS(Detail!Z:Z,Detail!$A:$A,$B260,Detail!$D:$D,13,Detail!$C:$C,2)</f>
        <v>0</v>
      </c>
      <c r="BM260" s="24">
        <f>SUMIFS(Detail!Z:Z,Detail!$A:$A,$B260,Detail!$D:$D,13,Detail!$C:$C,3)</f>
        <v>0</v>
      </c>
      <c r="BN260" s="24">
        <f>SUMIFS(Detail!Z:Z,Detail!$A:$A,$B260,Detail!$D:$D,13,Detail!$C:$C,4)</f>
        <v>0</v>
      </c>
      <c r="BO260" s="33">
        <f t="shared" si="453"/>
        <v>0</v>
      </c>
      <c r="BP260" s="24">
        <f>SUMIFS(Detail!Z:Z,Detail!$A:$A,$B260,Detail!$D:$D,14,Detail!$C:$C,1)</f>
        <v>0</v>
      </c>
      <c r="BQ260" s="24">
        <f>SUMIFS(Detail!Z:Z,Detail!$A:$A,$B260,Detail!$D:$D,14,Detail!$C:$C,2)</f>
        <v>0</v>
      </c>
      <c r="BR260" s="24">
        <f>SUMIFS(Detail!Z:Z,Detail!$A:$A,$B260,Detail!$D:$D,14,Detail!$C:$C,3)</f>
        <v>0</v>
      </c>
      <c r="BS260" s="24">
        <f>SUMIFS(Detail!Z:Z,Detail!$A:$A,$B260,Detail!$D:$D,14,Detail!$C:$C,4)</f>
        <v>0</v>
      </c>
      <c r="BT260" s="33">
        <f t="shared" si="454"/>
        <v>0</v>
      </c>
      <c r="BU260" s="24">
        <f>SUMIFS(Detail!Z:Z,Detail!$A:$A,$B260,Detail!$D:$D,15,Detail!$C:$C,1)</f>
        <v>0</v>
      </c>
      <c r="BV260" s="24">
        <f>SUMIFS(Detail!Z:Z,Detail!$A:$A,$B260,Detail!$D:$D,15,Detail!$C:$C,2)</f>
        <v>0</v>
      </c>
      <c r="BW260" s="24">
        <f>SUMIFS(Detail!Z:Z,Detail!$A:$A,$B260,Detail!$D:$D,15,Detail!$C:$C,3)</f>
        <v>0</v>
      </c>
      <c r="BX260" s="24">
        <f>SUMIFS(Detail!Z:Z,Detail!$A:$A,$B260,Detail!$D:$D,15,Detail!$C:$C,4)</f>
        <v>0</v>
      </c>
      <c r="BY260" s="33">
        <f t="shared" si="455"/>
        <v>0</v>
      </c>
      <c r="BZ260" s="24">
        <f>SUMIFS(Detail!Z:Z,Detail!$A:$A,$B260,Detail!$D:$D,16,Detail!$C:$C,1)</f>
        <v>0</v>
      </c>
      <c r="CA260" s="24">
        <f>SUMIFS(Detail!Z:Z,Detail!$A:$A,$B260,Detail!$D:$D,16,Detail!$C:$C,2)</f>
        <v>0</v>
      </c>
      <c r="CB260" s="24">
        <f>SUMIFS(Detail!Z:Z,Detail!$A:$A,$B260,Detail!$D:$D,16,Detail!$C:$C,3)</f>
        <v>0</v>
      </c>
      <c r="CC260" s="24">
        <f>SUMIFS(Detail!Z:Z,Detail!$A:$A,$B260,Detail!$D:$D,16,Detail!$C:$C,4)</f>
        <v>0</v>
      </c>
      <c r="CD260" s="33">
        <f t="shared" si="456"/>
        <v>0</v>
      </c>
      <c r="CE260" s="24">
        <f>SUMIFS(Detail!Z:Z,Detail!$A:$A,$B260,Detail!$D:$D,17,Detail!$C:$C,1)</f>
        <v>0</v>
      </c>
      <c r="CF260" s="24">
        <f>SUMIFS(Detail!Z:Z,Detail!$A:$A,$B260,Detail!$D:$D,17,Detail!$C:$C,2)</f>
        <v>0</v>
      </c>
      <c r="CG260" s="24">
        <f>SUMIFS(Detail!Z:Z,Detail!$A:$A,$B260,Detail!$D:$D,17,Detail!$C:$C,3)</f>
        <v>0</v>
      </c>
      <c r="CH260" s="24">
        <f>SUMIFS(Detail!Z:Z,Detail!$A:$A,$B260,Detail!$D:$D,17,Detail!$C:$C,4)</f>
        <v>0</v>
      </c>
      <c r="CI260" s="33">
        <f t="shared" si="457"/>
        <v>0</v>
      </c>
      <c r="CJ260" s="24">
        <f>SUMIFS(Detail!Z:Z,Detail!$A:$A,$B260,Detail!$D:$D,18,Detail!$C:$C,1)</f>
        <v>0</v>
      </c>
      <c r="CK260" s="24">
        <f>SUMIFS(Detail!Z:Z,Detail!$A:$A,$B260,Detail!$D:$D,18,Detail!$C:$C,2)</f>
        <v>0</v>
      </c>
      <c r="CL260" s="24">
        <f>SUMIFS(Detail!Z:Z,Detail!$A:$A,$B260,Detail!$D:$D,18,Detail!$C:$C,3)</f>
        <v>0</v>
      </c>
      <c r="CM260" s="24">
        <f>SUMIFS(Detail!Z:Z,Detail!$A:$A,$B260,Detail!$D:$D,18,Detail!$C:$C,4)</f>
        <v>0</v>
      </c>
      <c r="CN260" s="33">
        <f t="shared" si="458"/>
        <v>0</v>
      </c>
      <c r="CO260" s="24">
        <f>SUMIFS(Detail!Z:Z,Detail!$A:$A,$B260,Detail!$D:$D,19,Detail!$C:$C,1)</f>
        <v>0</v>
      </c>
      <c r="CP260" s="24">
        <f>SUMIFS(Detail!Z:Z,Detail!$A:$A,$B260,Detail!$D:$D,19,Detail!$C:$C,2)</f>
        <v>0</v>
      </c>
      <c r="CQ260" s="24">
        <f>SUMIFS(Detail!Z:Z,Detail!$A:$A,$B260,Detail!$D:$D,19,Detail!$C:$C,3)</f>
        <v>0</v>
      </c>
      <c r="CR260" s="24">
        <f>SUMIFS(Detail!Z:Z,Detail!$A:$A,$B260,Detail!$D:$D,19,Detail!$C:$C,4)</f>
        <v>0</v>
      </c>
      <c r="CS260" s="33">
        <f t="shared" si="459"/>
        <v>0</v>
      </c>
      <c r="CT260" s="24">
        <f>SUMIFS(Detail!Z:Z,Detail!$A:$A,$B260,Detail!$D:$D,20,Detail!$C:$C,1)</f>
        <v>0</v>
      </c>
      <c r="CU260" s="24">
        <f>SUMIFS(Detail!Z:Z,Detail!$A:$A,$B260,Detail!$D:$D,20,Detail!$C:$C,2)</f>
        <v>0</v>
      </c>
      <c r="CV260" s="24">
        <f>SUMIFS(Detail!Z:Z,Detail!$A:$A,$B260,Detail!$D:$D,20,Detail!$C:$C,3)</f>
        <v>0</v>
      </c>
      <c r="CW260" s="24">
        <f>SUMIFS(Detail!Z:Z,Detail!$A:$A,$B260,Detail!$D:$D,20,Detail!$C:$C,4)</f>
        <v>0</v>
      </c>
      <c r="CX260" s="33">
        <f t="shared" si="460"/>
        <v>0</v>
      </c>
      <c r="CY260" s="24">
        <f>SUMIFS(Detail!Z:Z,Detail!$A:$A,$B260,Detail!$D:$D,21,Detail!$C:$C,1)</f>
        <v>0</v>
      </c>
      <c r="CZ260" s="24">
        <f>SUMIFS(Detail!Z:Z,Detail!$A:$A,$B260,Detail!$D:$D,21,Detail!$C:$C,2)</f>
        <v>0</v>
      </c>
      <c r="DA260" s="24">
        <f>SUMIFS(Detail!Z:Z,Detail!$A:$A,$B260,Detail!$D:$D,21,Detail!$C:$C,3)</f>
        <v>0</v>
      </c>
      <c r="DB260" s="24">
        <f>SUMIFS(Detail!Z:Z,Detail!$A:$A,$B260,Detail!$D:$D,21,Detail!$C:$C,4)</f>
        <v>0</v>
      </c>
      <c r="DC260" s="33">
        <f t="shared" si="461"/>
        <v>0</v>
      </c>
      <c r="DD260" s="86">
        <f>SUMIFS(Detail!Z:Z,Detail!$A:$A,$B260,Detail!$B:$B,"&gt;60")</f>
        <v>0</v>
      </c>
    </row>
    <row r="261" spans="1:108" x14ac:dyDescent="0.25">
      <c r="A261" t="s">
        <v>5504</v>
      </c>
      <c r="B261" s="32" t="s">
        <v>5125</v>
      </c>
      <c r="C261" s="24">
        <f>SUMIFS(Detail!Z:Z,Detail!$A:$A,$B261,Detail!$D:$D,1,Detail!$C:$C,1)</f>
        <v>0</v>
      </c>
      <c r="D261" s="24">
        <f>SUMIFS(Detail!Z:Z,Detail!$A:$A,$B261,Detail!$D:$D,1,Detail!$C:$C,2)</f>
        <v>0</v>
      </c>
      <c r="E261" s="24">
        <f>SUMIFS(Detail!Z:Z,Detail!$A:$A,$B261,Detail!$D:$D,1,Detail!$C:$C,3)</f>
        <v>0</v>
      </c>
      <c r="F261" s="24">
        <f>SUMIFS(Detail!Z:Z,Detail!$A:$A,$B261,Detail!$D:$D,1,Detail!$C:$C,4)</f>
        <v>0</v>
      </c>
      <c r="G261" s="33">
        <f t="shared" si="441"/>
        <v>0</v>
      </c>
      <c r="H261" s="24">
        <f>SUMIFS(Detail!Z:Z,Detail!$A:$A,$B261,Detail!$D:$D,2,Detail!$C:$C,1)</f>
        <v>0</v>
      </c>
      <c r="I261" s="24">
        <f>SUMIFS(Detail!Z:Z,Detail!$A:$A,$B261,Detail!$D:$D,2,Detail!$C:$C,2)</f>
        <v>0</v>
      </c>
      <c r="J261" s="24">
        <f>SUMIFS(Detail!Z:Z,Detail!$A:$A,$B261,Detail!$D:$D,2,Detail!$C:$C,3)</f>
        <v>0</v>
      </c>
      <c r="K261" s="24">
        <f>SUMIFS(Detail!Z:Z,Detail!$A:$A,$B261,Detail!$D:$D,2,Detail!$C:$C,4)</f>
        <v>0</v>
      </c>
      <c r="L261" s="33">
        <f t="shared" si="442"/>
        <v>0</v>
      </c>
      <c r="M261" s="24">
        <f>SUMIFS(Detail!Z:Z,Detail!$A:$A,$B261,Detail!$D:$D,3,Detail!$C:$C,1)</f>
        <v>0</v>
      </c>
      <c r="N261" s="24">
        <f>SUMIFS(Detail!Z:Z,Detail!$A:$A,$B261,Detail!$D:$D,3,Detail!$C:$C,2)</f>
        <v>0</v>
      </c>
      <c r="O261" s="24">
        <f>SUMIFS(Detail!Z:Z,Detail!$A:$A,$B261,Detail!$D:$D,3,Detail!$C:$C,3)</f>
        <v>0</v>
      </c>
      <c r="P261" s="24">
        <f>SUMIFS(Detail!Z:Z,Detail!$A:$A,$B261,Detail!$D:$D,3,Detail!$C:$C,4)</f>
        <v>0</v>
      </c>
      <c r="Q261" s="33">
        <f t="shared" si="443"/>
        <v>0</v>
      </c>
      <c r="R261" s="24">
        <f>SUMIFS(Detail!Z:Z,Detail!$A:$A,$B261,Detail!$D:$D,4,Detail!$C:$C,1)</f>
        <v>0</v>
      </c>
      <c r="S261" s="24">
        <f>SUMIFS(Detail!Z:Z,Detail!$A:$A,$B261,Detail!$D:$D,4,Detail!$C:$C,2)</f>
        <v>0</v>
      </c>
      <c r="T261" s="24">
        <f>SUMIFS(Detail!Z:Z,Detail!$A:$A,$B261,Detail!$D:$D,4,Detail!$C:$C,3)</f>
        <v>0</v>
      </c>
      <c r="U261" s="24">
        <f>SUMIFS(Detail!Z:Z,Detail!$A:$A,$B261,Detail!$D:$D,4,Detail!$C:$C,4)</f>
        <v>0</v>
      </c>
      <c r="V261" s="33">
        <f t="shared" si="444"/>
        <v>0</v>
      </c>
      <c r="W261" s="24">
        <f>SUMIFS(Detail!Z:Z,Detail!$A:$A,$B261,Detail!$D:$D,5,Detail!$C:$C,1)</f>
        <v>0</v>
      </c>
      <c r="X261" s="24">
        <f>SUMIFS(Detail!Z:Z,Detail!$A:$A,$B261,Detail!$D:$D,5,Detail!$C:$C,2)</f>
        <v>0</v>
      </c>
      <c r="Y261" s="24">
        <f>SUMIFS(Detail!Z:Z,Detail!$A:$A,$B261,Detail!$D:$D,5,Detail!$C:$C,3)</f>
        <v>0</v>
      </c>
      <c r="Z261" s="24">
        <f>SUMIFS(Detail!Z:Z,Detail!$A:$A,$B261,Detail!$D:$D,5,Detail!$C:$C,4)</f>
        <v>0</v>
      </c>
      <c r="AA261" s="33">
        <f t="shared" si="445"/>
        <v>0</v>
      </c>
      <c r="AB261" s="24">
        <f>SUMIFS(Detail!Z:Z,Detail!$A:$A,$B261,Detail!$D:$D,6,Detail!$C:$C,1)</f>
        <v>0</v>
      </c>
      <c r="AC261" s="24">
        <f>SUMIFS(Detail!Z:Z,Detail!$A:$A,$B261,Detail!$D:$D,6,Detail!$C:$C,2)</f>
        <v>0</v>
      </c>
      <c r="AD261" s="24">
        <f>SUMIFS(Detail!Z:Z,Detail!$A:$A,$B261,Detail!$D:$D,6,Detail!$C:$C,3)</f>
        <v>0</v>
      </c>
      <c r="AE261" s="24">
        <f>SUMIFS(Detail!Z:Z,Detail!$A:$A,$B261,Detail!$D:$D,6,Detail!$C:$C,4)</f>
        <v>0</v>
      </c>
      <c r="AF261" s="33">
        <f t="shared" si="446"/>
        <v>0</v>
      </c>
      <c r="AG261" s="24">
        <f>SUMIFS(Detail!Z:Z,Detail!$A:$A,$B261,Detail!$D:$D,7,Detail!$C:$C,1)</f>
        <v>0</v>
      </c>
      <c r="AH261" s="24">
        <f>SUMIFS(Detail!Z:Z,Detail!$A:$A,$B261,Detail!$D:$D,7,Detail!$C:$C,2)</f>
        <v>0</v>
      </c>
      <c r="AI261" s="24">
        <f>SUMIFS(Detail!Z:Z,Detail!$A:$A,$B261,Detail!$D:$D,7,Detail!$C:$C,3)</f>
        <v>0</v>
      </c>
      <c r="AJ261" s="24">
        <f>SUMIFS(Detail!Z:Z,Detail!$A:$A,$B261,Detail!$D:$D,7,Detail!$C:$C,4)</f>
        <v>0</v>
      </c>
      <c r="AK261" s="33">
        <f t="shared" si="447"/>
        <v>0</v>
      </c>
      <c r="AL261" s="24">
        <f>SUMIFS(Detail!Z:Z,Detail!$A:$A,$B261,Detail!$D:$D,8,Detail!$C:$C,1)</f>
        <v>0</v>
      </c>
      <c r="AM261" s="24">
        <f>SUMIFS(Detail!Z:Z,Detail!$A:$A,$B261,Detail!$D:$D,8,Detail!$C:$C,2)</f>
        <v>0</v>
      </c>
      <c r="AN261" s="24">
        <f>SUMIFS(Detail!Z:Z,Detail!$A:$A,$B261,Detail!$D:$D,8,Detail!$C:$C,3)</f>
        <v>0</v>
      </c>
      <c r="AO261" s="24">
        <f>SUMIFS(Detail!Z:Z,Detail!$A:$A,$B261,Detail!$D:$D,8,Detail!$C:$C,4)</f>
        <v>0</v>
      </c>
      <c r="AP261" s="33">
        <f t="shared" si="448"/>
        <v>0</v>
      </c>
      <c r="AQ261" s="24">
        <f>SUMIFS(Detail!Z:Z,Detail!$A:$A,$B261,Detail!$D:$D,9,Detail!$C:$C,1)</f>
        <v>0</v>
      </c>
      <c r="AR261" s="24">
        <f>SUMIFS(Detail!Z:Z,Detail!$A:$A,$B261,Detail!$D:$D,9,Detail!$C:$C,2)</f>
        <v>0</v>
      </c>
      <c r="AS261" s="24">
        <f>SUMIFS(Detail!Z:Z,Detail!$A:$A,$B261,Detail!$D:$D,9,Detail!$C:$C,3)</f>
        <v>0</v>
      </c>
      <c r="AT261" s="24">
        <f>SUMIFS(Detail!Z:Z,Detail!$A:$A,$B261,Detail!$D:$D,9,Detail!$C:$C,4)</f>
        <v>0</v>
      </c>
      <c r="AU261" s="33">
        <f t="shared" si="449"/>
        <v>0</v>
      </c>
      <c r="AV261" s="24">
        <f>SUMIFS(Detail!Z:Z,Detail!$A:$A,$B261,Detail!$D:$D,10,Detail!$C:$C,1)</f>
        <v>0</v>
      </c>
      <c r="AW261" s="24">
        <f>SUMIFS(Detail!Z:Z,Detail!$A:$A,$B261,Detail!$D:$D,10,Detail!$C:$C,2)</f>
        <v>0</v>
      </c>
      <c r="AX261" s="24">
        <f>SUMIFS(Detail!Z:Z,Detail!$A:$A,$B261,Detail!$D:$D,10,Detail!$C:$C,3)</f>
        <v>0</v>
      </c>
      <c r="AY261" s="24">
        <f>SUMIFS(Detail!Z:Z,Detail!$A:$A,$B261,Detail!$D:$D,10,Detail!$C:$C,4)</f>
        <v>0</v>
      </c>
      <c r="AZ261" s="33">
        <f t="shared" si="450"/>
        <v>0</v>
      </c>
      <c r="BA261" s="24">
        <f>SUMIFS(Detail!Z:Z,Detail!$A:$A,$B261,Detail!$D:$D,11,Detail!$C:$C,1)</f>
        <v>0</v>
      </c>
      <c r="BB261" s="24">
        <f>SUMIFS(Detail!Z:Z,Detail!$A:$A,$B261,Detail!$D:$D,11,Detail!$C:$C,2)</f>
        <v>0</v>
      </c>
      <c r="BC261" s="24">
        <f>SUMIFS(Detail!Z:Z,Detail!$A:$A,$B261,Detail!$D:$D,11,Detail!$C:$C,3)</f>
        <v>0</v>
      </c>
      <c r="BD261" s="24">
        <f>SUMIFS(Detail!Z:Z,Detail!$A:$A,$B261,Detail!$D:$D,11,Detail!$C:$C,4)</f>
        <v>0</v>
      </c>
      <c r="BE261" s="33">
        <f t="shared" si="451"/>
        <v>0</v>
      </c>
      <c r="BF261" s="24">
        <f>SUMIFS(Detail!Z:Z,Detail!$A:$A,$B261,Detail!$D:$D,12,Detail!$C:$C,1)</f>
        <v>0</v>
      </c>
      <c r="BG261" s="24">
        <f>SUMIFS(Detail!Z:Z,Detail!$A:$A,$B261,Detail!$D:$D,12,Detail!$C:$C,2)</f>
        <v>0</v>
      </c>
      <c r="BH261" s="24">
        <f>SUMIFS(Detail!Z:Z,Detail!$A:$A,$B261,Detail!$D:$D,12,Detail!$C:$C,3)</f>
        <v>0</v>
      </c>
      <c r="BI261" s="24">
        <f>SUMIFS(Detail!Z:Z,Detail!$A:$A,$B261,Detail!$D:$D,12,Detail!$C:$C,4)</f>
        <v>0</v>
      </c>
      <c r="BJ261" s="33">
        <f t="shared" si="452"/>
        <v>0</v>
      </c>
      <c r="BK261" s="24">
        <f>SUMIFS(Detail!Z:Z,Detail!$A:$A,$B261,Detail!$D:$D,13,Detail!$C:$C,1)</f>
        <v>0</v>
      </c>
      <c r="BL261" s="24">
        <f>SUMIFS(Detail!Z:Z,Detail!$A:$A,$B261,Detail!$D:$D,13,Detail!$C:$C,2)</f>
        <v>0</v>
      </c>
      <c r="BM261" s="24">
        <f>SUMIFS(Detail!Z:Z,Detail!$A:$A,$B261,Detail!$D:$D,13,Detail!$C:$C,3)</f>
        <v>0</v>
      </c>
      <c r="BN261" s="24">
        <f>SUMIFS(Detail!Z:Z,Detail!$A:$A,$B261,Detail!$D:$D,13,Detail!$C:$C,4)</f>
        <v>0</v>
      </c>
      <c r="BO261" s="33">
        <f t="shared" si="453"/>
        <v>0</v>
      </c>
      <c r="BP261" s="24">
        <f>SUMIFS(Detail!Z:Z,Detail!$A:$A,$B261,Detail!$D:$D,14,Detail!$C:$C,1)</f>
        <v>0</v>
      </c>
      <c r="BQ261" s="24">
        <f>SUMIFS(Detail!Z:Z,Detail!$A:$A,$B261,Detail!$D:$D,14,Detail!$C:$C,2)</f>
        <v>0</v>
      </c>
      <c r="BR261" s="24">
        <f>SUMIFS(Detail!Z:Z,Detail!$A:$A,$B261,Detail!$D:$D,14,Detail!$C:$C,3)</f>
        <v>0</v>
      </c>
      <c r="BS261" s="24">
        <f>SUMIFS(Detail!Z:Z,Detail!$A:$A,$B261,Detail!$D:$D,14,Detail!$C:$C,4)</f>
        <v>0</v>
      </c>
      <c r="BT261" s="33">
        <f t="shared" si="454"/>
        <v>0</v>
      </c>
      <c r="BU261" s="24">
        <f>SUMIFS(Detail!Z:Z,Detail!$A:$A,$B261,Detail!$D:$D,15,Detail!$C:$C,1)</f>
        <v>0</v>
      </c>
      <c r="BV261" s="24">
        <f>SUMIFS(Detail!Z:Z,Detail!$A:$A,$B261,Detail!$D:$D,15,Detail!$C:$C,2)</f>
        <v>0</v>
      </c>
      <c r="BW261" s="24">
        <f>SUMIFS(Detail!Z:Z,Detail!$A:$A,$B261,Detail!$D:$D,15,Detail!$C:$C,3)</f>
        <v>0</v>
      </c>
      <c r="BX261" s="24">
        <f>SUMIFS(Detail!Z:Z,Detail!$A:$A,$B261,Detail!$D:$D,15,Detail!$C:$C,4)</f>
        <v>0</v>
      </c>
      <c r="BY261" s="33">
        <f t="shared" si="455"/>
        <v>0</v>
      </c>
      <c r="BZ261" s="24">
        <f>SUMIFS(Detail!Z:Z,Detail!$A:$A,$B261,Detail!$D:$D,16,Detail!$C:$C,1)</f>
        <v>0</v>
      </c>
      <c r="CA261" s="24">
        <f>SUMIFS(Detail!Z:Z,Detail!$A:$A,$B261,Detail!$D:$D,16,Detail!$C:$C,2)</f>
        <v>0</v>
      </c>
      <c r="CB261" s="24">
        <f>SUMIFS(Detail!Z:Z,Detail!$A:$A,$B261,Detail!$D:$D,16,Detail!$C:$C,3)</f>
        <v>0</v>
      </c>
      <c r="CC261" s="24">
        <f>SUMIFS(Detail!Z:Z,Detail!$A:$A,$B261,Detail!$D:$D,16,Detail!$C:$C,4)</f>
        <v>0</v>
      </c>
      <c r="CD261" s="33">
        <f t="shared" si="456"/>
        <v>0</v>
      </c>
      <c r="CE261" s="24">
        <f>SUMIFS(Detail!Z:Z,Detail!$A:$A,$B261,Detail!$D:$D,17,Detail!$C:$C,1)</f>
        <v>0</v>
      </c>
      <c r="CF261" s="24">
        <f>SUMIFS(Detail!Z:Z,Detail!$A:$A,$B261,Detail!$D:$D,17,Detail!$C:$C,2)</f>
        <v>0</v>
      </c>
      <c r="CG261" s="24">
        <f>SUMIFS(Detail!Z:Z,Detail!$A:$A,$B261,Detail!$D:$D,17,Detail!$C:$C,3)</f>
        <v>0</v>
      </c>
      <c r="CH261" s="24">
        <f>SUMIFS(Detail!Z:Z,Detail!$A:$A,$B261,Detail!$D:$D,17,Detail!$C:$C,4)</f>
        <v>0</v>
      </c>
      <c r="CI261" s="33">
        <f t="shared" si="457"/>
        <v>0</v>
      </c>
      <c r="CJ261" s="24">
        <f>SUMIFS(Detail!Z:Z,Detail!$A:$A,$B261,Detail!$D:$D,18,Detail!$C:$C,1)</f>
        <v>0</v>
      </c>
      <c r="CK261" s="24">
        <f>SUMIFS(Detail!Z:Z,Detail!$A:$A,$B261,Detail!$D:$D,18,Detail!$C:$C,2)</f>
        <v>0</v>
      </c>
      <c r="CL261" s="24">
        <f>SUMIFS(Detail!Z:Z,Detail!$A:$A,$B261,Detail!$D:$D,18,Detail!$C:$C,3)</f>
        <v>0</v>
      </c>
      <c r="CM261" s="24">
        <f>SUMIFS(Detail!Z:Z,Detail!$A:$A,$B261,Detail!$D:$D,18,Detail!$C:$C,4)</f>
        <v>0</v>
      </c>
      <c r="CN261" s="33">
        <f t="shared" si="458"/>
        <v>0</v>
      </c>
      <c r="CO261" s="24">
        <f>SUMIFS(Detail!Z:Z,Detail!$A:$A,$B261,Detail!$D:$D,19,Detail!$C:$C,1)</f>
        <v>0</v>
      </c>
      <c r="CP261" s="24">
        <f>SUMIFS(Detail!Z:Z,Detail!$A:$A,$B261,Detail!$D:$D,19,Detail!$C:$C,2)</f>
        <v>0</v>
      </c>
      <c r="CQ261" s="24">
        <f>SUMIFS(Detail!Z:Z,Detail!$A:$A,$B261,Detail!$D:$D,19,Detail!$C:$C,3)</f>
        <v>0</v>
      </c>
      <c r="CR261" s="24">
        <f>SUMIFS(Detail!Z:Z,Detail!$A:$A,$B261,Detail!$D:$D,19,Detail!$C:$C,4)</f>
        <v>0</v>
      </c>
      <c r="CS261" s="33">
        <f t="shared" si="459"/>
        <v>0</v>
      </c>
      <c r="CT261" s="24">
        <f>SUMIFS(Detail!Z:Z,Detail!$A:$A,$B261,Detail!$D:$D,20,Detail!$C:$C,1)</f>
        <v>0</v>
      </c>
      <c r="CU261" s="24">
        <f>SUMIFS(Detail!Z:Z,Detail!$A:$A,$B261,Detail!$D:$D,20,Detail!$C:$C,2)</f>
        <v>0</v>
      </c>
      <c r="CV261" s="24">
        <f>SUMIFS(Detail!Z:Z,Detail!$A:$A,$B261,Detail!$D:$D,20,Detail!$C:$C,3)</f>
        <v>0</v>
      </c>
      <c r="CW261" s="24">
        <f>SUMIFS(Detail!Z:Z,Detail!$A:$A,$B261,Detail!$D:$D,20,Detail!$C:$C,4)</f>
        <v>0</v>
      </c>
      <c r="CX261" s="33">
        <f t="shared" si="460"/>
        <v>0</v>
      </c>
      <c r="CY261" s="24">
        <f>SUMIFS(Detail!Z:Z,Detail!$A:$A,$B261,Detail!$D:$D,21,Detail!$C:$C,1)</f>
        <v>0</v>
      </c>
      <c r="CZ261" s="24">
        <f>SUMIFS(Detail!Z:Z,Detail!$A:$A,$B261,Detail!$D:$D,21,Detail!$C:$C,2)</f>
        <v>0</v>
      </c>
      <c r="DA261" s="24">
        <f>SUMIFS(Detail!Z:Z,Detail!$A:$A,$B261,Detail!$D:$D,21,Detail!$C:$C,3)</f>
        <v>0</v>
      </c>
      <c r="DB261" s="24">
        <f>SUMIFS(Detail!Z:Z,Detail!$A:$A,$B261,Detail!$D:$D,21,Detail!$C:$C,4)</f>
        <v>0</v>
      </c>
      <c r="DC261" s="33">
        <f t="shared" si="461"/>
        <v>0</v>
      </c>
      <c r="DD261" s="86">
        <f>SUMIFS(Detail!Z:Z,Detail!$A:$A,$B261,Detail!$B:$B,"&gt;60")</f>
        <v>0</v>
      </c>
    </row>
    <row r="262" spans="1:108" x14ac:dyDescent="0.25">
      <c r="A262" t="s">
        <v>5505</v>
      </c>
      <c r="B262" s="32" t="s">
        <v>5126</v>
      </c>
      <c r="C262" s="24">
        <f>SUMIFS(Detail!Z:Z,Detail!$A:$A,$B262,Detail!$D:$D,1,Detail!$C:$C,1)</f>
        <v>0</v>
      </c>
      <c r="D262" s="24">
        <f>SUMIFS(Detail!Z:Z,Detail!$A:$A,$B262,Detail!$D:$D,1,Detail!$C:$C,2)</f>
        <v>0</v>
      </c>
      <c r="E262" s="24">
        <f>SUMIFS(Detail!Z:Z,Detail!$A:$A,$B262,Detail!$D:$D,1,Detail!$C:$C,3)</f>
        <v>0</v>
      </c>
      <c r="F262" s="24">
        <f>SUMIFS(Detail!Z:Z,Detail!$A:$A,$B262,Detail!$D:$D,1,Detail!$C:$C,4)</f>
        <v>0</v>
      </c>
      <c r="G262" s="33">
        <f t="shared" si="441"/>
        <v>0</v>
      </c>
      <c r="H262" s="24">
        <f>SUMIFS(Detail!Z:Z,Detail!$A:$A,$B262,Detail!$D:$D,2,Detail!$C:$C,1)</f>
        <v>0</v>
      </c>
      <c r="I262" s="24">
        <f>SUMIFS(Detail!Z:Z,Detail!$A:$A,$B262,Detail!$D:$D,2,Detail!$C:$C,2)</f>
        <v>0</v>
      </c>
      <c r="J262" s="24">
        <f>SUMIFS(Detail!Z:Z,Detail!$A:$A,$B262,Detail!$D:$D,2,Detail!$C:$C,3)</f>
        <v>0</v>
      </c>
      <c r="K262" s="24">
        <f>SUMIFS(Detail!Z:Z,Detail!$A:$A,$B262,Detail!$D:$D,2,Detail!$C:$C,4)</f>
        <v>0</v>
      </c>
      <c r="L262" s="33">
        <f t="shared" si="442"/>
        <v>0</v>
      </c>
      <c r="M262" s="24">
        <f>SUMIFS(Detail!Z:Z,Detail!$A:$A,$B262,Detail!$D:$D,3,Detail!$C:$C,1)</f>
        <v>0</v>
      </c>
      <c r="N262" s="24">
        <f>SUMIFS(Detail!Z:Z,Detail!$A:$A,$B262,Detail!$D:$D,3,Detail!$C:$C,2)</f>
        <v>0</v>
      </c>
      <c r="O262" s="24">
        <f>SUMIFS(Detail!Z:Z,Detail!$A:$A,$B262,Detail!$D:$D,3,Detail!$C:$C,3)</f>
        <v>0</v>
      </c>
      <c r="P262" s="24">
        <f>SUMIFS(Detail!Z:Z,Detail!$A:$A,$B262,Detail!$D:$D,3,Detail!$C:$C,4)</f>
        <v>0</v>
      </c>
      <c r="Q262" s="33">
        <f t="shared" si="443"/>
        <v>0</v>
      </c>
      <c r="R262" s="24">
        <f>SUMIFS(Detail!Z:Z,Detail!$A:$A,$B262,Detail!$D:$D,4,Detail!$C:$C,1)</f>
        <v>0</v>
      </c>
      <c r="S262" s="24">
        <f>SUMIFS(Detail!Z:Z,Detail!$A:$A,$B262,Detail!$D:$D,4,Detail!$C:$C,2)</f>
        <v>0</v>
      </c>
      <c r="T262" s="24">
        <f>SUMIFS(Detail!Z:Z,Detail!$A:$A,$B262,Detail!$D:$D,4,Detail!$C:$C,3)</f>
        <v>0</v>
      </c>
      <c r="U262" s="24">
        <f>SUMIFS(Detail!Z:Z,Detail!$A:$A,$B262,Detail!$D:$D,4,Detail!$C:$C,4)</f>
        <v>0</v>
      </c>
      <c r="V262" s="33">
        <f t="shared" si="444"/>
        <v>0</v>
      </c>
      <c r="W262" s="24">
        <f>SUMIFS(Detail!Z:Z,Detail!$A:$A,$B262,Detail!$D:$D,5,Detail!$C:$C,1)</f>
        <v>0</v>
      </c>
      <c r="X262" s="24">
        <f>SUMIFS(Detail!Z:Z,Detail!$A:$A,$B262,Detail!$D:$D,5,Detail!$C:$C,2)</f>
        <v>0</v>
      </c>
      <c r="Y262" s="24">
        <f>SUMIFS(Detail!Z:Z,Detail!$A:$A,$B262,Detail!$D:$D,5,Detail!$C:$C,3)</f>
        <v>0</v>
      </c>
      <c r="Z262" s="24">
        <f>SUMIFS(Detail!Z:Z,Detail!$A:$A,$B262,Detail!$D:$D,5,Detail!$C:$C,4)</f>
        <v>0</v>
      </c>
      <c r="AA262" s="33">
        <f t="shared" si="445"/>
        <v>0</v>
      </c>
      <c r="AB262" s="24">
        <f>SUMIFS(Detail!Z:Z,Detail!$A:$A,$B262,Detail!$D:$D,6,Detail!$C:$C,1)</f>
        <v>0</v>
      </c>
      <c r="AC262" s="24">
        <f>SUMIFS(Detail!Z:Z,Detail!$A:$A,$B262,Detail!$D:$D,6,Detail!$C:$C,2)</f>
        <v>0</v>
      </c>
      <c r="AD262" s="24">
        <f>SUMIFS(Detail!Z:Z,Detail!$A:$A,$B262,Detail!$D:$D,6,Detail!$C:$C,3)</f>
        <v>0</v>
      </c>
      <c r="AE262" s="24">
        <f>SUMIFS(Detail!Z:Z,Detail!$A:$A,$B262,Detail!$D:$D,6,Detail!$C:$C,4)</f>
        <v>0</v>
      </c>
      <c r="AF262" s="33">
        <f t="shared" si="446"/>
        <v>0</v>
      </c>
      <c r="AG262" s="24">
        <f>SUMIFS(Detail!Z:Z,Detail!$A:$A,$B262,Detail!$D:$D,7,Detail!$C:$C,1)</f>
        <v>0</v>
      </c>
      <c r="AH262" s="24">
        <f>SUMIFS(Detail!Z:Z,Detail!$A:$A,$B262,Detail!$D:$D,7,Detail!$C:$C,2)</f>
        <v>0</v>
      </c>
      <c r="AI262" s="24">
        <f>SUMIFS(Detail!Z:Z,Detail!$A:$A,$B262,Detail!$D:$D,7,Detail!$C:$C,3)</f>
        <v>0</v>
      </c>
      <c r="AJ262" s="24">
        <f>SUMIFS(Detail!Z:Z,Detail!$A:$A,$B262,Detail!$D:$D,7,Detail!$C:$C,4)</f>
        <v>0</v>
      </c>
      <c r="AK262" s="33">
        <f t="shared" si="447"/>
        <v>0</v>
      </c>
      <c r="AL262" s="24">
        <f>SUMIFS(Detail!Z:Z,Detail!$A:$A,$B262,Detail!$D:$D,8,Detail!$C:$C,1)</f>
        <v>0</v>
      </c>
      <c r="AM262" s="24">
        <f>SUMIFS(Detail!Z:Z,Detail!$A:$A,$B262,Detail!$D:$D,8,Detail!$C:$C,2)</f>
        <v>0</v>
      </c>
      <c r="AN262" s="24">
        <f>SUMIFS(Detail!Z:Z,Detail!$A:$A,$B262,Detail!$D:$D,8,Detail!$C:$C,3)</f>
        <v>0</v>
      </c>
      <c r="AO262" s="24">
        <f>SUMIFS(Detail!Z:Z,Detail!$A:$A,$B262,Detail!$D:$D,8,Detail!$C:$C,4)</f>
        <v>0</v>
      </c>
      <c r="AP262" s="33">
        <f t="shared" si="448"/>
        <v>0</v>
      </c>
      <c r="AQ262" s="24">
        <f>SUMIFS(Detail!Z:Z,Detail!$A:$A,$B262,Detail!$D:$D,9,Detail!$C:$C,1)</f>
        <v>0</v>
      </c>
      <c r="AR262" s="24">
        <f>SUMIFS(Detail!Z:Z,Detail!$A:$A,$B262,Detail!$D:$D,9,Detail!$C:$C,2)</f>
        <v>0</v>
      </c>
      <c r="AS262" s="24">
        <f>SUMIFS(Detail!Z:Z,Detail!$A:$A,$B262,Detail!$D:$D,9,Detail!$C:$C,3)</f>
        <v>0</v>
      </c>
      <c r="AT262" s="24">
        <f>SUMIFS(Detail!Z:Z,Detail!$A:$A,$B262,Detail!$D:$D,9,Detail!$C:$C,4)</f>
        <v>0</v>
      </c>
      <c r="AU262" s="33">
        <f t="shared" si="449"/>
        <v>0</v>
      </c>
      <c r="AV262" s="24">
        <f>SUMIFS(Detail!Z:Z,Detail!$A:$A,$B262,Detail!$D:$D,10,Detail!$C:$C,1)</f>
        <v>0</v>
      </c>
      <c r="AW262" s="24">
        <f>SUMIFS(Detail!Z:Z,Detail!$A:$A,$B262,Detail!$D:$D,10,Detail!$C:$C,2)</f>
        <v>0</v>
      </c>
      <c r="AX262" s="24">
        <f>SUMIFS(Detail!Z:Z,Detail!$A:$A,$B262,Detail!$D:$D,10,Detail!$C:$C,3)</f>
        <v>0</v>
      </c>
      <c r="AY262" s="24">
        <f>SUMIFS(Detail!Z:Z,Detail!$A:$A,$B262,Detail!$D:$D,10,Detail!$C:$C,4)</f>
        <v>0</v>
      </c>
      <c r="AZ262" s="33">
        <f t="shared" si="450"/>
        <v>0</v>
      </c>
      <c r="BA262" s="24">
        <f>SUMIFS(Detail!Z:Z,Detail!$A:$A,$B262,Detail!$D:$D,11,Detail!$C:$C,1)</f>
        <v>0</v>
      </c>
      <c r="BB262" s="24">
        <f>SUMIFS(Detail!Z:Z,Detail!$A:$A,$B262,Detail!$D:$D,11,Detail!$C:$C,2)</f>
        <v>0</v>
      </c>
      <c r="BC262" s="24">
        <f>SUMIFS(Detail!Z:Z,Detail!$A:$A,$B262,Detail!$D:$D,11,Detail!$C:$C,3)</f>
        <v>0</v>
      </c>
      <c r="BD262" s="24">
        <f>SUMIFS(Detail!Z:Z,Detail!$A:$A,$B262,Detail!$D:$D,11,Detail!$C:$C,4)</f>
        <v>0</v>
      </c>
      <c r="BE262" s="33">
        <f t="shared" si="451"/>
        <v>0</v>
      </c>
      <c r="BF262" s="24">
        <f>SUMIFS(Detail!Z:Z,Detail!$A:$A,$B262,Detail!$D:$D,12,Detail!$C:$C,1)</f>
        <v>0</v>
      </c>
      <c r="BG262" s="24">
        <f>SUMIFS(Detail!Z:Z,Detail!$A:$A,$B262,Detail!$D:$D,12,Detail!$C:$C,2)</f>
        <v>0</v>
      </c>
      <c r="BH262" s="24">
        <f>SUMIFS(Detail!Z:Z,Detail!$A:$A,$B262,Detail!$D:$D,12,Detail!$C:$C,3)</f>
        <v>0</v>
      </c>
      <c r="BI262" s="24">
        <f>SUMIFS(Detail!Z:Z,Detail!$A:$A,$B262,Detail!$D:$D,12,Detail!$C:$C,4)</f>
        <v>0</v>
      </c>
      <c r="BJ262" s="33">
        <f t="shared" si="452"/>
        <v>0</v>
      </c>
      <c r="BK262" s="24">
        <f>SUMIFS(Detail!Z:Z,Detail!$A:$A,$B262,Detail!$D:$D,13,Detail!$C:$C,1)</f>
        <v>0</v>
      </c>
      <c r="BL262" s="24">
        <f>SUMIFS(Detail!Z:Z,Detail!$A:$A,$B262,Detail!$D:$D,13,Detail!$C:$C,2)</f>
        <v>0</v>
      </c>
      <c r="BM262" s="24">
        <f>SUMIFS(Detail!Z:Z,Detail!$A:$A,$B262,Detail!$D:$D,13,Detail!$C:$C,3)</f>
        <v>0</v>
      </c>
      <c r="BN262" s="24">
        <f>SUMIFS(Detail!Z:Z,Detail!$A:$A,$B262,Detail!$D:$D,13,Detail!$C:$C,4)</f>
        <v>0</v>
      </c>
      <c r="BO262" s="33">
        <f t="shared" si="453"/>
        <v>0</v>
      </c>
      <c r="BP262" s="24">
        <f>SUMIFS(Detail!Z:Z,Detail!$A:$A,$B262,Detail!$D:$D,14,Detail!$C:$C,1)</f>
        <v>0</v>
      </c>
      <c r="BQ262" s="24">
        <f>SUMIFS(Detail!Z:Z,Detail!$A:$A,$B262,Detail!$D:$D,14,Detail!$C:$C,2)</f>
        <v>0</v>
      </c>
      <c r="BR262" s="24">
        <f>SUMIFS(Detail!Z:Z,Detail!$A:$A,$B262,Detail!$D:$D,14,Detail!$C:$C,3)</f>
        <v>0</v>
      </c>
      <c r="BS262" s="24">
        <f>SUMIFS(Detail!Z:Z,Detail!$A:$A,$B262,Detail!$D:$D,14,Detail!$C:$C,4)</f>
        <v>0</v>
      </c>
      <c r="BT262" s="33">
        <f t="shared" si="454"/>
        <v>0</v>
      </c>
      <c r="BU262" s="24">
        <f>SUMIFS(Detail!Z:Z,Detail!$A:$A,$B262,Detail!$D:$D,15,Detail!$C:$C,1)</f>
        <v>0</v>
      </c>
      <c r="BV262" s="24">
        <f>SUMIFS(Detail!Z:Z,Detail!$A:$A,$B262,Detail!$D:$D,15,Detail!$C:$C,2)</f>
        <v>0</v>
      </c>
      <c r="BW262" s="24">
        <f>SUMIFS(Detail!Z:Z,Detail!$A:$A,$B262,Detail!$D:$D,15,Detail!$C:$C,3)</f>
        <v>0</v>
      </c>
      <c r="BX262" s="24">
        <f>SUMIFS(Detail!Z:Z,Detail!$A:$A,$B262,Detail!$D:$D,15,Detail!$C:$C,4)</f>
        <v>0</v>
      </c>
      <c r="BY262" s="33">
        <f t="shared" si="455"/>
        <v>0</v>
      </c>
      <c r="BZ262" s="24">
        <f>SUMIFS(Detail!Z:Z,Detail!$A:$A,$B262,Detail!$D:$D,16,Detail!$C:$C,1)</f>
        <v>0</v>
      </c>
      <c r="CA262" s="24">
        <f>SUMIFS(Detail!Z:Z,Detail!$A:$A,$B262,Detail!$D:$D,16,Detail!$C:$C,2)</f>
        <v>0</v>
      </c>
      <c r="CB262" s="24">
        <f>SUMIFS(Detail!Z:Z,Detail!$A:$A,$B262,Detail!$D:$D,16,Detail!$C:$C,3)</f>
        <v>0</v>
      </c>
      <c r="CC262" s="24">
        <f>SUMIFS(Detail!Z:Z,Detail!$A:$A,$B262,Detail!$D:$D,16,Detail!$C:$C,4)</f>
        <v>0</v>
      </c>
      <c r="CD262" s="33">
        <f t="shared" si="456"/>
        <v>0</v>
      </c>
      <c r="CE262" s="24">
        <f>SUMIFS(Detail!Z:Z,Detail!$A:$A,$B262,Detail!$D:$D,17,Detail!$C:$C,1)</f>
        <v>0</v>
      </c>
      <c r="CF262" s="24">
        <f>SUMIFS(Detail!Z:Z,Detail!$A:$A,$B262,Detail!$D:$D,17,Detail!$C:$C,2)</f>
        <v>0</v>
      </c>
      <c r="CG262" s="24">
        <f>SUMIFS(Detail!Z:Z,Detail!$A:$A,$B262,Detail!$D:$D,17,Detail!$C:$C,3)</f>
        <v>0</v>
      </c>
      <c r="CH262" s="24">
        <f>SUMIFS(Detail!Z:Z,Detail!$A:$A,$B262,Detail!$D:$D,17,Detail!$C:$C,4)</f>
        <v>0</v>
      </c>
      <c r="CI262" s="33">
        <f t="shared" si="457"/>
        <v>0</v>
      </c>
      <c r="CJ262" s="24">
        <f>SUMIFS(Detail!Z:Z,Detail!$A:$A,$B262,Detail!$D:$D,18,Detail!$C:$C,1)</f>
        <v>0</v>
      </c>
      <c r="CK262" s="24">
        <f>SUMIFS(Detail!Z:Z,Detail!$A:$A,$B262,Detail!$D:$D,18,Detail!$C:$C,2)</f>
        <v>0</v>
      </c>
      <c r="CL262" s="24">
        <f>SUMIFS(Detail!Z:Z,Detail!$A:$A,$B262,Detail!$D:$D,18,Detail!$C:$C,3)</f>
        <v>0</v>
      </c>
      <c r="CM262" s="24">
        <f>SUMIFS(Detail!Z:Z,Detail!$A:$A,$B262,Detail!$D:$D,18,Detail!$C:$C,4)</f>
        <v>0</v>
      </c>
      <c r="CN262" s="33">
        <f t="shared" si="458"/>
        <v>0</v>
      </c>
      <c r="CO262" s="24">
        <f>SUMIFS(Detail!Z:Z,Detail!$A:$A,$B262,Detail!$D:$D,19,Detail!$C:$C,1)</f>
        <v>0</v>
      </c>
      <c r="CP262" s="24">
        <f>SUMIFS(Detail!Z:Z,Detail!$A:$A,$B262,Detail!$D:$D,19,Detail!$C:$C,2)</f>
        <v>0</v>
      </c>
      <c r="CQ262" s="24">
        <f>SUMIFS(Detail!Z:Z,Detail!$A:$A,$B262,Detail!$D:$D,19,Detail!$C:$C,3)</f>
        <v>0</v>
      </c>
      <c r="CR262" s="24">
        <f>SUMIFS(Detail!Z:Z,Detail!$A:$A,$B262,Detail!$D:$D,19,Detail!$C:$C,4)</f>
        <v>0</v>
      </c>
      <c r="CS262" s="33">
        <f t="shared" si="459"/>
        <v>0</v>
      </c>
      <c r="CT262" s="24">
        <f>SUMIFS(Detail!Z:Z,Detail!$A:$A,$B262,Detail!$D:$D,20,Detail!$C:$C,1)</f>
        <v>0</v>
      </c>
      <c r="CU262" s="24">
        <f>SUMIFS(Detail!Z:Z,Detail!$A:$A,$B262,Detail!$D:$D,20,Detail!$C:$C,2)</f>
        <v>0</v>
      </c>
      <c r="CV262" s="24">
        <f>SUMIFS(Detail!Z:Z,Detail!$A:$A,$B262,Detail!$D:$D,20,Detail!$C:$C,3)</f>
        <v>0</v>
      </c>
      <c r="CW262" s="24">
        <f>SUMIFS(Detail!Z:Z,Detail!$A:$A,$B262,Detail!$D:$D,20,Detail!$C:$C,4)</f>
        <v>0</v>
      </c>
      <c r="CX262" s="33">
        <f t="shared" si="460"/>
        <v>0</v>
      </c>
      <c r="CY262" s="24">
        <f>SUMIFS(Detail!Z:Z,Detail!$A:$A,$B262,Detail!$D:$D,21,Detail!$C:$C,1)</f>
        <v>0</v>
      </c>
      <c r="CZ262" s="24">
        <f>SUMIFS(Detail!Z:Z,Detail!$A:$A,$B262,Detail!$D:$D,21,Detail!$C:$C,2)</f>
        <v>0</v>
      </c>
      <c r="DA262" s="24">
        <f>SUMIFS(Detail!Z:Z,Detail!$A:$A,$B262,Detail!$D:$D,21,Detail!$C:$C,3)</f>
        <v>0</v>
      </c>
      <c r="DB262" s="24">
        <f>SUMIFS(Detail!Z:Z,Detail!$A:$A,$B262,Detail!$D:$D,21,Detail!$C:$C,4)</f>
        <v>0</v>
      </c>
      <c r="DC262" s="33">
        <f t="shared" si="461"/>
        <v>0</v>
      </c>
      <c r="DD262" s="86">
        <f>SUMIFS(Detail!Z:Z,Detail!$A:$A,$B262,Detail!$B:$B,"&gt;60")</f>
        <v>0</v>
      </c>
    </row>
    <row r="263" spans="1:108" x14ac:dyDescent="0.25">
      <c r="A263" t="s">
        <v>5506</v>
      </c>
      <c r="B263" s="32" t="s">
        <v>5127</v>
      </c>
      <c r="C263" s="24">
        <f>SUMIFS(Detail!Z:Z,Detail!$A:$A,$B263,Detail!$D:$D,1,Detail!$C:$C,1)</f>
        <v>0</v>
      </c>
      <c r="D263" s="24">
        <f>SUMIFS(Detail!Z:Z,Detail!$A:$A,$B263,Detail!$D:$D,1,Detail!$C:$C,2)</f>
        <v>0</v>
      </c>
      <c r="E263" s="24">
        <f>SUMIFS(Detail!Z:Z,Detail!$A:$A,$B263,Detail!$D:$D,1,Detail!$C:$C,3)</f>
        <v>0</v>
      </c>
      <c r="F263" s="24">
        <f>SUMIFS(Detail!Z:Z,Detail!$A:$A,$B263,Detail!$D:$D,1,Detail!$C:$C,4)</f>
        <v>0</v>
      </c>
      <c r="G263" s="33">
        <f t="shared" si="441"/>
        <v>0</v>
      </c>
      <c r="H263" s="24">
        <f>SUMIFS(Detail!Z:Z,Detail!$A:$A,$B263,Detail!$D:$D,2,Detail!$C:$C,1)</f>
        <v>0</v>
      </c>
      <c r="I263" s="24">
        <f>SUMIFS(Detail!Z:Z,Detail!$A:$A,$B263,Detail!$D:$D,2,Detail!$C:$C,2)</f>
        <v>0</v>
      </c>
      <c r="J263" s="24">
        <f>SUMIFS(Detail!Z:Z,Detail!$A:$A,$B263,Detail!$D:$D,2,Detail!$C:$C,3)</f>
        <v>0</v>
      </c>
      <c r="K263" s="24">
        <f>SUMIFS(Detail!Z:Z,Detail!$A:$A,$B263,Detail!$D:$D,2,Detail!$C:$C,4)</f>
        <v>0</v>
      </c>
      <c r="L263" s="33">
        <f t="shared" si="442"/>
        <v>0</v>
      </c>
      <c r="M263" s="24">
        <f>SUMIFS(Detail!Z:Z,Detail!$A:$A,$B263,Detail!$D:$D,3,Detail!$C:$C,1)</f>
        <v>0</v>
      </c>
      <c r="N263" s="24">
        <f>SUMIFS(Detail!Z:Z,Detail!$A:$A,$B263,Detail!$D:$D,3,Detail!$C:$C,2)</f>
        <v>0</v>
      </c>
      <c r="O263" s="24">
        <f>SUMIFS(Detail!Z:Z,Detail!$A:$A,$B263,Detail!$D:$D,3,Detail!$C:$C,3)</f>
        <v>0</v>
      </c>
      <c r="P263" s="24">
        <f>SUMIFS(Detail!Z:Z,Detail!$A:$A,$B263,Detail!$D:$D,3,Detail!$C:$C,4)</f>
        <v>0</v>
      </c>
      <c r="Q263" s="33">
        <f t="shared" si="443"/>
        <v>0</v>
      </c>
      <c r="R263" s="24">
        <f>SUMIFS(Detail!Z:Z,Detail!$A:$A,$B263,Detail!$D:$D,4,Detail!$C:$C,1)</f>
        <v>0</v>
      </c>
      <c r="S263" s="24">
        <f>SUMIFS(Detail!Z:Z,Detail!$A:$A,$B263,Detail!$D:$D,4,Detail!$C:$C,2)</f>
        <v>0</v>
      </c>
      <c r="T263" s="24">
        <f>SUMIFS(Detail!Z:Z,Detail!$A:$A,$B263,Detail!$D:$D,4,Detail!$C:$C,3)</f>
        <v>0</v>
      </c>
      <c r="U263" s="24">
        <f>SUMIFS(Detail!Z:Z,Detail!$A:$A,$B263,Detail!$D:$D,4,Detail!$C:$C,4)</f>
        <v>0</v>
      </c>
      <c r="V263" s="33">
        <f t="shared" si="444"/>
        <v>0</v>
      </c>
      <c r="W263" s="24">
        <f>SUMIFS(Detail!Z:Z,Detail!$A:$A,$B263,Detail!$D:$D,5,Detail!$C:$C,1)</f>
        <v>0</v>
      </c>
      <c r="X263" s="24">
        <f>SUMIFS(Detail!Z:Z,Detail!$A:$A,$B263,Detail!$D:$D,5,Detail!$C:$C,2)</f>
        <v>0</v>
      </c>
      <c r="Y263" s="24">
        <f>SUMIFS(Detail!Z:Z,Detail!$A:$A,$B263,Detail!$D:$D,5,Detail!$C:$C,3)</f>
        <v>0</v>
      </c>
      <c r="Z263" s="24">
        <f>SUMIFS(Detail!Z:Z,Detail!$A:$A,$B263,Detail!$D:$D,5,Detail!$C:$C,4)</f>
        <v>0</v>
      </c>
      <c r="AA263" s="33">
        <f t="shared" si="445"/>
        <v>0</v>
      </c>
      <c r="AB263" s="24">
        <f>SUMIFS(Detail!Z:Z,Detail!$A:$A,$B263,Detail!$D:$D,6,Detail!$C:$C,1)</f>
        <v>0</v>
      </c>
      <c r="AC263" s="24">
        <f>SUMIFS(Detail!Z:Z,Detail!$A:$A,$B263,Detail!$D:$D,6,Detail!$C:$C,2)</f>
        <v>0</v>
      </c>
      <c r="AD263" s="24">
        <f>SUMIFS(Detail!Z:Z,Detail!$A:$A,$B263,Detail!$D:$D,6,Detail!$C:$C,3)</f>
        <v>0</v>
      </c>
      <c r="AE263" s="24">
        <f>SUMIFS(Detail!Z:Z,Detail!$A:$A,$B263,Detail!$D:$D,6,Detail!$C:$C,4)</f>
        <v>0</v>
      </c>
      <c r="AF263" s="33">
        <f t="shared" si="446"/>
        <v>0</v>
      </c>
      <c r="AG263" s="24">
        <f>SUMIFS(Detail!Z:Z,Detail!$A:$A,$B263,Detail!$D:$D,7,Detail!$C:$C,1)</f>
        <v>0</v>
      </c>
      <c r="AH263" s="24">
        <f>SUMIFS(Detail!Z:Z,Detail!$A:$A,$B263,Detail!$D:$D,7,Detail!$C:$C,2)</f>
        <v>0</v>
      </c>
      <c r="AI263" s="24">
        <f>SUMIFS(Detail!Z:Z,Detail!$A:$A,$B263,Detail!$D:$D,7,Detail!$C:$C,3)</f>
        <v>0</v>
      </c>
      <c r="AJ263" s="24">
        <f>SUMIFS(Detail!Z:Z,Detail!$A:$A,$B263,Detail!$D:$D,7,Detail!$C:$C,4)</f>
        <v>0</v>
      </c>
      <c r="AK263" s="33">
        <f t="shared" si="447"/>
        <v>0</v>
      </c>
      <c r="AL263" s="24">
        <f>SUMIFS(Detail!Z:Z,Detail!$A:$A,$B263,Detail!$D:$D,8,Detail!$C:$C,1)</f>
        <v>0</v>
      </c>
      <c r="AM263" s="24">
        <f>SUMIFS(Detail!Z:Z,Detail!$A:$A,$B263,Detail!$D:$D,8,Detail!$C:$C,2)</f>
        <v>0</v>
      </c>
      <c r="AN263" s="24">
        <f>SUMIFS(Detail!Z:Z,Detail!$A:$A,$B263,Detail!$D:$D,8,Detail!$C:$C,3)</f>
        <v>0</v>
      </c>
      <c r="AO263" s="24">
        <f>SUMIFS(Detail!Z:Z,Detail!$A:$A,$B263,Detail!$D:$D,8,Detail!$C:$C,4)</f>
        <v>0</v>
      </c>
      <c r="AP263" s="33">
        <f t="shared" si="448"/>
        <v>0</v>
      </c>
      <c r="AQ263" s="24">
        <f>SUMIFS(Detail!Z:Z,Detail!$A:$A,$B263,Detail!$D:$D,9,Detail!$C:$C,1)</f>
        <v>0</v>
      </c>
      <c r="AR263" s="24">
        <f>SUMIFS(Detail!Z:Z,Detail!$A:$A,$B263,Detail!$D:$D,9,Detail!$C:$C,2)</f>
        <v>0</v>
      </c>
      <c r="AS263" s="24">
        <f>SUMIFS(Detail!Z:Z,Detail!$A:$A,$B263,Detail!$D:$D,9,Detail!$C:$C,3)</f>
        <v>0</v>
      </c>
      <c r="AT263" s="24">
        <f>SUMIFS(Detail!Z:Z,Detail!$A:$A,$B263,Detail!$D:$D,9,Detail!$C:$C,4)</f>
        <v>0</v>
      </c>
      <c r="AU263" s="33">
        <f t="shared" si="449"/>
        <v>0</v>
      </c>
      <c r="AV263" s="24">
        <f>SUMIFS(Detail!Z:Z,Detail!$A:$A,$B263,Detail!$D:$D,10,Detail!$C:$C,1)</f>
        <v>0</v>
      </c>
      <c r="AW263" s="24">
        <f>SUMIFS(Detail!Z:Z,Detail!$A:$A,$B263,Detail!$D:$D,10,Detail!$C:$C,2)</f>
        <v>0</v>
      </c>
      <c r="AX263" s="24">
        <f>SUMIFS(Detail!Z:Z,Detail!$A:$A,$B263,Detail!$D:$D,10,Detail!$C:$C,3)</f>
        <v>0</v>
      </c>
      <c r="AY263" s="24">
        <f>SUMIFS(Detail!Z:Z,Detail!$A:$A,$B263,Detail!$D:$D,10,Detail!$C:$C,4)</f>
        <v>0</v>
      </c>
      <c r="AZ263" s="33">
        <f t="shared" si="450"/>
        <v>0</v>
      </c>
      <c r="BA263" s="24">
        <f>SUMIFS(Detail!Z:Z,Detail!$A:$A,$B263,Detail!$D:$D,11,Detail!$C:$C,1)</f>
        <v>0</v>
      </c>
      <c r="BB263" s="24">
        <f>SUMIFS(Detail!Z:Z,Detail!$A:$A,$B263,Detail!$D:$D,11,Detail!$C:$C,2)</f>
        <v>0</v>
      </c>
      <c r="BC263" s="24">
        <f>SUMIFS(Detail!Z:Z,Detail!$A:$A,$B263,Detail!$D:$D,11,Detail!$C:$C,3)</f>
        <v>0</v>
      </c>
      <c r="BD263" s="24">
        <f>SUMIFS(Detail!Z:Z,Detail!$A:$A,$B263,Detail!$D:$D,11,Detail!$C:$C,4)</f>
        <v>0</v>
      </c>
      <c r="BE263" s="33">
        <f t="shared" si="451"/>
        <v>0</v>
      </c>
      <c r="BF263" s="24">
        <f>SUMIFS(Detail!Z:Z,Detail!$A:$A,$B263,Detail!$D:$D,12,Detail!$C:$C,1)</f>
        <v>0</v>
      </c>
      <c r="BG263" s="24">
        <f>SUMIFS(Detail!Z:Z,Detail!$A:$A,$B263,Detail!$D:$D,12,Detail!$C:$C,2)</f>
        <v>0</v>
      </c>
      <c r="BH263" s="24">
        <f>SUMIFS(Detail!Z:Z,Detail!$A:$A,$B263,Detail!$D:$D,12,Detail!$C:$C,3)</f>
        <v>0</v>
      </c>
      <c r="BI263" s="24">
        <f>SUMIFS(Detail!Z:Z,Detail!$A:$A,$B263,Detail!$D:$D,12,Detail!$C:$C,4)</f>
        <v>0</v>
      </c>
      <c r="BJ263" s="33">
        <f t="shared" si="452"/>
        <v>0</v>
      </c>
      <c r="BK263" s="24">
        <f>SUMIFS(Detail!Z:Z,Detail!$A:$A,$B263,Detail!$D:$D,13,Detail!$C:$C,1)</f>
        <v>0</v>
      </c>
      <c r="BL263" s="24">
        <f>SUMIFS(Detail!Z:Z,Detail!$A:$A,$B263,Detail!$D:$D,13,Detail!$C:$C,2)</f>
        <v>0</v>
      </c>
      <c r="BM263" s="24">
        <f>SUMIFS(Detail!Z:Z,Detail!$A:$A,$B263,Detail!$D:$D,13,Detail!$C:$C,3)</f>
        <v>0</v>
      </c>
      <c r="BN263" s="24">
        <f>SUMIFS(Detail!Z:Z,Detail!$A:$A,$B263,Detail!$D:$D,13,Detail!$C:$C,4)</f>
        <v>0</v>
      </c>
      <c r="BO263" s="33">
        <f t="shared" si="453"/>
        <v>0</v>
      </c>
      <c r="BP263" s="24">
        <f>SUMIFS(Detail!Z:Z,Detail!$A:$A,$B263,Detail!$D:$D,14,Detail!$C:$C,1)</f>
        <v>0</v>
      </c>
      <c r="BQ263" s="24">
        <f>SUMIFS(Detail!Z:Z,Detail!$A:$A,$B263,Detail!$D:$D,14,Detail!$C:$C,2)</f>
        <v>0</v>
      </c>
      <c r="BR263" s="24">
        <f>SUMIFS(Detail!Z:Z,Detail!$A:$A,$B263,Detail!$D:$D,14,Detail!$C:$C,3)</f>
        <v>0</v>
      </c>
      <c r="BS263" s="24">
        <f>SUMIFS(Detail!Z:Z,Detail!$A:$A,$B263,Detail!$D:$D,14,Detail!$C:$C,4)</f>
        <v>0</v>
      </c>
      <c r="BT263" s="33">
        <f t="shared" si="454"/>
        <v>0</v>
      </c>
      <c r="BU263" s="24">
        <f>SUMIFS(Detail!Z:Z,Detail!$A:$A,$B263,Detail!$D:$D,15,Detail!$C:$C,1)</f>
        <v>0</v>
      </c>
      <c r="BV263" s="24">
        <f>SUMIFS(Detail!Z:Z,Detail!$A:$A,$B263,Detail!$D:$D,15,Detail!$C:$C,2)</f>
        <v>0</v>
      </c>
      <c r="BW263" s="24">
        <f>SUMIFS(Detail!Z:Z,Detail!$A:$A,$B263,Detail!$D:$D,15,Detail!$C:$C,3)</f>
        <v>0</v>
      </c>
      <c r="BX263" s="24">
        <f>SUMIFS(Detail!Z:Z,Detail!$A:$A,$B263,Detail!$D:$D,15,Detail!$C:$C,4)</f>
        <v>0</v>
      </c>
      <c r="BY263" s="33">
        <f t="shared" si="455"/>
        <v>0</v>
      </c>
      <c r="BZ263" s="24">
        <f>SUMIFS(Detail!Z:Z,Detail!$A:$A,$B263,Detail!$D:$D,16,Detail!$C:$C,1)</f>
        <v>0</v>
      </c>
      <c r="CA263" s="24">
        <f>SUMIFS(Detail!Z:Z,Detail!$A:$A,$B263,Detail!$D:$D,16,Detail!$C:$C,2)</f>
        <v>0</v>
      </c>
      <c r="CB263" s="24">
        <f>SUMIFS(Detail!Z:Z,Detail!$A:$A,$B263,Detail!$D:$D,16,Detail!$C:$C,3)</f>
        <v>0</v>
      </c>
      <c r="CC263" s="24">
        <f>SUMIFS(Detail!Z:Z,Detail!$A:$A,$B263,Detail!$D:$D,16,Detail!$C:$C,4)</f>
        <v>0</v>
      </c>
      <c r="CD263" s="33">
        <f t="shared" si="456"/>
        <v>0</v>
      </c>
      <c r="CE263" s="24">
        <f>SUMIFS(Detail!Z:Z,Detail!$A:$A,$B263,Detail!$D:$D,17,Detail!$C:$C,1)</f>
        <v>0</v>
      </c>
      <c r="CF263" s="24">
        <f>SUMIFS(Detail!Z:Z,Detail!$A:$A,$B263,Detail!$D:$D,17,Detail!$C:$C,2)</f>
        <v>0</v>
      </c>
      <c r="CG263" s="24">
        <f>SUMIFS(Detail!Z:Z,Detail!$A:$A,$B263,Detail!$D:$D,17,Detail!$C:$C,3)</f>
        <v>0</v>
      </c>
      <c r="CH263" s="24">
        <f>SUMIFS(Detail!Z:Z,Detail!$A:$A,$B263,Detail!$D:$D,17,Detail!$C:$C,4)</f>
        <v>0</v>
      </c>
      <c r="CI263" s="33">
        <f t="shared" si="457"/>
        <v>0</v>
      </c>
      <c r="CJ263" s="24">
        <f>SUMIFS(Detail!Z:Z,Detail!$A:$A,$B263,Detail!$D:$D,18,Detail!$C:$C,1)</f>
        <v>0</v>
      </c>
      <c r="CK263" s="24">
        <f>SUMIFS(Detail!Z:Z,Detail!$A:$A,$B263,Detail!$D:$D,18,Detail!$C:$C,2)</f>
        <v>0</v>
      </c>
      <c r="CL263" s="24">
        <f>SUMIFS(Detail!Z:Z,Detail!$A:$A,$B263,Detail!$D:$D,18,Detail!$C:$C,3)</f>
        <v>0</v>
      </c>
      <c r="CM263" s="24">
        <f>SUMIFS(Detail!Z:Z,Detail!$A:$A,$B263,Detail!$D:$D,18,Detail!$C:$C,4)</f>
        <v>0</v>
      </c>
      <c r="CN263" s="33">
        <f t="shared" si="458"/>
        <v>0</v>
      </c>
      <c r="CO263" s="24">
        <f>SUMIFS(Detail!Z:Z,Detail!$A:$A,$B263,Detail!$D:$D,19,Detail!$C:$C,1)</f>
        <v>0</v>
      </c>
      <c r="CP263" s="24">
        <f>SUMIFS(Detail!Z:Z,Detail!$A:$A,$B263,Detail!$D:$D,19,Detail!$C:$C,2)</f>
        <v>0</v>
      </c>
      <c r="CQ263" s="24">
        <f>SUMIFS(Detail!Z:Z,Detail!$A:$A,$B263,Detail!$D:$D,19,Detail!$C:$C,3)</f>
        <v>0</v>
      </c>
      <c r="CR263" s="24">
        <f>SUMIFS(Detail!Z:Z,Detail!$A:$A,$B263,Detail!$D:$D,19,Detail!$C:$C,4)</f>
        <v>0</v>
      </c>
      <c r="CS263" s="33">
        <f t="shared" si="459"/>
        <v>0</v>
      </c>
      <c r="CT263" s="24">
        <f>SUMIFS(Detail!Z:Z,Detail!$A:$A,$B263,Detail!$D:$D,20,Detail!$C:$C,1)</f>
        <v>0</v>
      </c>
      <c r="CU263" s="24">
        <f>SUMIFS(Detail!Z:Z,Detail!$A:$A,$B263,Detail!$D:$D,20,Detail!$C:$C,2)</f>
        <v>0</v>
      </c>
      <c r="CV263" s="24">
        <f>SUMIFS(Detail!Z:Z,Detail!$A:$A,$B263,Detail!$D:$D,20,Detail!$C:$C,3)</f>
        <v>0</v>
      </c>
      <c r="CW263" s="24">
        <f>SUMIFS(Detail!Z:Z,Detail!$A:$A,$B263,Detail!$D:$D,20,Detail!$C:$C,4)</f>
        <v>0</v>
      </c>
      <c r="CX263" s="33">
        <f t="shared" si="460"/>
        <v>0</v>
      </c>
      <c r="CY263" s="24">
        <f>SUMIFS(Detail!Z:Z,Detail!$A:$A,$B263,Detail!$D:$D,21,Detail!$C:$C,1)</f>
        <v>0</v>
      </c>
      <c r="CZ263" s="24">
        <f>SUMIFS(Detail!Z:Z,Detail!$A:$A,$B263,Detail!$D:$D,21,Detail!$C:$C,2)</f>
        <v>0</v>
      </c>
      <c r="DA263" s="24">
        <f>SUMIFS(Detail!Z:Z,Detail!$A:$A,$B263,Detail!$D:$D,21,Detail!$C:$C,3)</f>
        <v>0</v>
      </c>
      <c r="DB263" s="24">
        <f>SUMIFS(Detail!Z:Z,Detail!$A:$A,$B263,Detail!$D:$D,21,Detail!$C:$C,4)</f>
        <v>0</v>
      </c>
      <c r="DC263" s="33">
        <f t="shared" si="461"/>
        <v>0</v>
      </c>
      <c r="DD263" s="86">
        <f>SUMIFS(Detail!Z:Z,Detail!$A:$A,$B263,Detail!$B:$B,"&gt;60")</f>
        <v>0</v>
      </c>
    </row>
    <row r="264" spans="1:108" x14ac:dyDescent="0.25">
      <c r="A264" t="s">
        <v>5507</v>
      </c>
      <c r="B264" s="32" t="s">
        <v>5128</v>
      </c>
      <c r="C264" s="24">
        <f>SUMIFS(Detail!Z:Z,Detail!$A:$A,$B264,Detail!$D:$D,1,Detail!$C:$C,1)</f>
        <v>0</v>
      </c>
      <c r="D264" s="24">
        <f>SUMIFS(Detail!Z:Z,Detail!$A:$A,$B264,Detail!$D:$D,1,Detail!$C:$C,2)</f>
        <v>0</v>
      </c>
      <c r="E264" s="24">
        <f>SUMIFS(Detail!Z:Z,Detail!$A:$A,$B264,Detail!$D:$D,1,Detail!$C:$C,3)</f>
        <v>0</v>
      </c>
      <c r="F264" s="24">
        <f>SUMIFS(Detail!Z:Z,Detail!$A:$A,$B264,Detail!$D:$D,1,Detail!$C:$C,4)</f>
        <v>0</v>
      </c>
      <c r="G264" s="33">
        <f t="shared" si="441"/>
        <v>0</v>
      </c>
      <c r="H264" s="24">
        <f>SUMIFS(Detail!Z:Z,Detail!$A:$A,$B264,Detail!$D:$D,2,Detail!$C:$C,1)</f>
        <v>0</v>
      </c>
      <c r="I264" s="24">
        <f>SUMIFS(Detail!Z:Z,Detail!$A:$A,$B264,Detail!$D:$D,2,Detail!$C:$C,2)</f>
        <v>0</v>
      </c>
      <c r="J264" s="24">
        <f>SUMIFS(Detail!Z:Z,Detail!$A:$A,$B264,Detail!$D:$D,2,Detail!$C:$C,3)</f>
        <v>0</v>
      </c>
      <c r="K264" s="24">
        <f>SUMIFS(Detail!Z:Z,Detail!$A:$A,$B264,Detail!$D:$D,2,Detail!$C:$C,4)</f>
        <v>0</v>
      </c>
      <c r="L264" s="33">
        <f t="shared" si="442"/>
        <v>0</v>
      </c>
      <c r="M264" s="24">
        <f>SUMIFS(Detail!Z:Z,Detail!$A:$A,$B264,Detail!$D:$D,3,Detail!$C:$C,1)</f>
        <v>0</v>
      </c>
      <c r="N264" s="24">
        <f>SUMIFS(Detail!Z:Z,Detail!$A:$A,$B264,Detail!$D:$D,3,Detail!$C:$C,2)</f>
        <v>0</v>
      </c>
      <c r="O264" s="24">
        <f>SUMIFS(Detail!Z:Z,Detail!$A:$A,$B264,Detail!$D:$D,3,Detail!$C:$C,3)</f>
        <v>0</v>
      </c>
      <c r="P264" s="24">
        <f>SUMIFS(Detail!Z:Z,Detail!$A:$A,$B264,Detail!$D:$D,3,Detail!$C:$C,4)</f>
        <v>0</v>
      </c>
      <c r="Q264" s="33">
        <f t="shared" si="443"/>
        <v>0</v>
      </c>
      <c r="R264" s="24">
        <f>SUMIFS(Detail!Z:Z,Detail!$A:$A,$B264,Detail!$D:$D,4,Detail!$C:$C,1)</f>
        <v>0</v>
      </c>
      <c r="S264" s="24">
        <f>SUMIFS(Detail!Z:Z,Detail!$A:$A,$B264,Detail!$D:$D,4,Detail!$C:$C,2)</f>
        <v>0</v>
      </c>
      <c r="T264" s="24">
        <f>SUMIFS(Detail!Z:Z,Detail!$A:$A,$B264,Detail!$D:$D,4,Detail!$C:$C,3)</f>
        <v>0</v>
      </c>
      <c r="U264" s="24">
        <f>SUMIFS(Detail!Z:Z,Detail!$A:$A,$B264,Detail!$D:$D,4,Detail!$C:$C,4)</f>
        <v>0</v>
      </c>
      <c r="V264" s="33">
        <f t="shared" si="444"/>
        <v>0</v>
      </c>
      <c r="W264" s="24">
        <f>SUMIFS(Detail!Z:Z,Detail!$A:$A,$B264,Detail!$D:$D,5,Detail!$C:$C,1)</f>
        <v>0</v>
      </c>
      <c r="X264" s="24">
        <f>SUMIFS(Detail!Z:Z,Detail!$A:$A,$B264,Detail!$D:$D,5,Detail!$C:$C,2)</f>
        <v>0</v>
      </c>
      <c r="Y264" s="24">
        <f>SUMIFS(Detail!Z:Z,Detail!$A:$A,$B264,Detail!$D:$D,5,Detail!$C:$C,3)</f>
        <v>0</v>
      </c>
      <c r="Z264" s="24">
        <f>SUMIFS(Detail!Z:Z,Detail!$A:$A,$B264,Detail!$D:$D,5,Detail!$C:$C,4)</f>
        <v>0</v>
      </c>
      <c r="AA264" s="33">
        <f t="shared" si="445"/>
        <v>0</v>
      </c>
      <c r="AB264" s="24">
        <f>SUMIFS(Detail!Z:Z,Detail!$A:$A,$B264,Detail!$D:$D,6,Detail!$C:$C,1)</f>
        <v>0</v>
      </c>
      <c r="AC264" s="24">
        <f>SUMIFS(Detail!Z:Z,Detail!$A:$A,$B264,Detail!$D:$D,6,Detail!$C:$C,2)</f>
        <v>0</v>
      </c>
      <c r="AD264" s="24">
        <f>SUMIFS(Detail!Z:Z,Detail!$A:$A,$B264,Detail!$D:$D,6,Detail!$C:$C,3)</f>
        <v>0</v>
      </c>
      <c r="AE264" s="24">
        <f>SUMIFS(Detail!Z:Z,Detail!$A:$A,$B264,Detail!$D:$D,6,Detail!$C:$C,4)</f>
        <v>0</v>
      </c>
      <c r="AF264" s="33">
        <f t="shared" si="446"/>
        <v>0</v>
      </c>
      <c r="AG264" s="24">
        <f>SUMIFS(Detail!Z:Z,Detail!$A:$A,$B264,Detail!$D:$D,7,Detail!$C:$C,1)</f>
        <v>0</v>
      </c>
      <c r="AH264" s="24">
        <f>SUMIFS(Detail!Z:Z,Detail!$A:$A,$B264,Detail!$D:$D,7,Detail!$C:$C,2)</f>
        <v>0</v>
      </c>
      <c r="AI264" s="24">
        <f>SUMIFS(Detail!Z:Z,Detail!$A:$A,$B264,Detail!$D:$D,7,Detail!$C:$C,3)</f>
        <v>0</v>
      </c>
      <c r="AJ264" s="24">
        <f>SUMIFS(Detail!Z:Z,Detail!$A:$A,$B264,Detail!$D:$D,7,Detail!$C:$C,4)</f>
        <v>0</v>
      </c>
      <c r="AK264" s="33">
        <f t="shared" si="447"/>
        <v>0</v>
      </c>
      <c r="AL264" s="24">
        <f>SUMIFS(Detail!Z:Z,Detail!$A:$A,$B264,Detail!$D:$D,8,Detail!$C:$C,1)</f>
        <v>0</v>
      </c>
      <c r="AM264" s="24">
        <f>SUMIFS(Detail!Z:Z,Detail!$A:$A,$B264,Detail!$D:$D,8,Detail!$C:$C,2)</f>
        <v>0</v>
      </c>
      <c r="AN264" s="24">
        <f>SUMIFS(Detail!Z:Z,Detail!$A:$A,$B264,Detail!$D:$D,8,Detail!$C:$C,3)</f>
        <v>0</v>
      </c>
      <c r="AO264" s="24">
        <f>SUMIFS(Detail!Z:Z,Detail!$A:$A,$B264,Detail!$D:$D,8,Detail!$C:$C,4)</f>
        <v>0</v>
      </c>
      <c r="AP264" s="33">
        <f t="shared" si="448"/>
        <v>0</v>
      </c>
      <c r="AQ264" s="24">
        <f>SUMIFS(Detail!Z:Z,Detail!$A:$A,$B264,Detail!$D:$D,9,Detail!$C:$C,1)</f>
        <v>0</v>
      </c>
      <c r="AR264" s="24">
        <f>SUMIFS(Detail!Z:Z,Detail!$A:$A,$B264,Detail!$D:$D,9,Detail!$C:$C,2)</f>
        <v>0</v>
      </c>
      <c r="AS264" s="24">
        <f>SUMIFS(Detail!Z:Z,Detail!$A:$A,$B264,Detail!$D:$D,9,Detail!$C:$C,3)</f>
        <v>0</v>
      </c>
      <c r="AT264" s="24">
        <f>SUMIFS(Detail!Z:Z,Detail!$A:$A,$B264,Detail!$D:$D,9,Detail!$C:$C,4)</f>
        <v>0</v>
      </c>
      <c r="AU264" s="33">
        <f t="shared" si="449"/>
        <v>0</v>
      </c>
      <c r="AV264" s="24">
        <f>SUMIFS(Detail!Z:Z,Detail!$A:$A,$B264,Detail!$D:$D,10,Detail!$C:$C,1)</f>
        <v>0</v>
      </c>
      <c r="AW264" s="24">
        <f>SUMIFS(Detail!Z:Z,Detail!$A:$A,$B264,Detail!$D:$D,10,Detail!$C:$C,2)</f>
        <v>0</v>
      </c>
      <c r="AX264" s="24">
        <f>SUMIFS(Detail!Z:Z,Detail!$A:$A,$B264,Detail!$D:$D,10,Detail!$C:$C,3)</f>
        <v>0</v>
      </c>
      <c r="AY264" s="24">
        <f>SUMIFS(Detail!Z:Z,Detail!$A:$A,$B264,Detail!$D:$D,10,Detail!$C:$C,4)</f>
        <v>0</v>
      </c>
      <c r="AZ264" s="33">
        <f t="shared" si="450"/>
        <v>0</v>
      </c>
      <c r="BA264" s="24">
        <f>SUMIFS(Detail!Z:Z,Detail!$A:$A,$B264,Detail!$D:$D,11,Detail!$C:$C,1)</f>
        <v>0</v>
      </c>
      <c r="BB264" s="24">
        <f>SUMIFS(Detail!Z:Z,Detail!$A:$A,$B264,Detail!$D:$D,11,Detail!$C:$C,2)</f>
        <v>0</v>
      </c>
      <c r="BC264" s="24">
        <f>SUMIFS(Detail!Z:Z,Detail!$A:$A,$B264,Detail!$D:$D,11,Detail!$C:$C,3)</f>
        <v>0</v>
      </c>
      <c r="BD264" s="24">
        <f>SUMIFS(Detail!Z:Z,Detail!$A:$A,$B264,Detail!$D:$D,11,Detail!$C:$C,4)</f>
        <v>0</v>
      </c>
      <c r="BE264" s="33">
        <f t="shared" si="451"/>
        <v>0</v>
      </c>
      <c r="BF264" s="24">
        <f>SUMIFS(Detail!Z:Z,Detail!$A:$A,$B264,Detail!$D:$D,12,Detail!$C:$C,1)</f>
        <v>0</v>
      </c>
      <c r="BG264" s="24">
        <f>SUMIFS(Detail!Z:Z,Detail!$A:$A,$B264,Detail!$D:$D,12,Detail!$C:$C,2)</f>
        <v>0</v>
      </c>
      <c r="BH264" s="24">
        <f>SUMIFS(Detail!Z:Z,Detail!$A:$A,$B264,Detail!$D:$D,12,Detail!$C:$C,3)</f>
        <v>0</v>
      </c>
      <c r="BI264" s="24">
        <f>SUMIFS(Detail!Z:Z,Detail!$A:$A,$B264,Detail!$D:$D,12,Detail!$C:$C,4)</f>
        <v>0</v>
      </c>
      <c r="BJ264" s="33">
        <f t="shared" si="452"/>
        <v>0</v>
      </c>
      <c r="BK264" s="24">
        <f>SUMIFS(Detail!Z:Z,Detail!$A:$A,$B264,Detail!$D:$D,13,Detail!$C:$C,1)</f>
        <v>0</v>
      </c>
      <c r="BL264" s="24">
        <f>SUMIFS(Detail!Z:Z,Detail!$A:$A,$B264,Detail!$D:$D,13,Detail!$C:$C,2)</f>
        <v>0</v>
      </c>
      <c r="BM264" s="24">
        <f>SUMIFS(Detail!Z:Z,Detail!$A:$A,$B264,Detail!$D:$D,13,Detail!$C:$C,3)</f>
        <v>0</v>
      </c>
      <c r="BN264" s="24">
        <f>SUMIFS(Detail!Z:Z,Detail!$A:$A,$B264,Detail!$D:$D,13,Detail!$C:$C,4)</f>
        <v>0</v>
      </c>
      <c r="BO264" s="33">
        <f t="shared" si="453"/>
        <v>0</v>
      </c>
      <c r="BP264" s="24">
        <f>SUMIFS(Detail!Z:Z,Detail!$A:$A,$B264,Detail!$D:$D,14,Detail!$C:$C,1)</f>
        <v>0</v>
      </c>
      <c r="BQ264" s="24">
        <f>SUMIFS(Detail!Z:Z,Detail!$A:$A,$B264,Detail!$D:$D,14,Detail!$C:$C,2)</f>
        <v>0</v>
      </c>
      <c r="BR264" s="24">
        <f>SUMIFS(Detail!Z:Z,Detail!$A:$A,$B264,Detail!$D:$D,14,Detail!$C:$C,3)</f>
        <v>0</v>
      </c>
      <c r="BS264" s="24">
        <f>SUMIFS(Detail!Z:Z,Detail!$A:$A,$B264,Detail!$D:$D,14,Detail!$C:$C,4)</f>
        <v>0</v>
      </c>
      <c r="BT264" s="33">
        <f t="shared" si="454"/>
        <v>0</v>
      </c>
      <c r="BU264" s="24">
        <f>SUMIFS(Detail!Z:Z,Detail!$A:$A,$B264,Detail!$D:$D,15,Detail!$C:$C,1)</f>
        <v>0</v>
      </c>
      <c r="BV264" s="24">
        <f>SUMIFS(Detail!Z:Z,Detail!$A:$A,$B264,Detail!$D:$D,15,Detail!$C:$C,2)</f>
        <v>0</v>
      </c>
      <c r="BW264" s="24">
        <f>SUMIFS(Detail!Z:Z,Detail!$A:$A,$B264,Detail!$D:$D,15,Detail!$C:$C,3)</f>
        <v>0</v>
      </c>
      <c r="BX264" s="24">
        <f>SUMIFS(Detail!Z:Z,Detail!$A:$A,$B264,Detail!$D:$D,15,Detail!$C:$C,4)</f>
        <v>0</v>
      </c>
      <c r="BY264" s="33">
        <f t="shared" si="455"/>
        <v>0</v>
      </c>
      <c r="BZ264" s="24">
        <f>SUMIFS(Detail!Z:Z,Detail!$A:$A,$B264,Detail!$D:$D,16,Detail!$C:$C,1)</f>
        <v>0</v>
      </c>
      <c r="CA264" s="24">
        <f>SUMIFS(Detail!Z:Z,Detail!$A:$A,$B264,Detail!$D:$D,16,Detail!$C:$C,2)</f>
        <v>0</v>
      </c>
      <c r="CB264" s="24">
        <f>SUMIFS(Detail!Z:Z,Detail!$A:$A,$B264,Detail!$D:$D,16,Detail!$C:$C,3)</f>
        <v>0</v>
      </c>
      <c r="CC264" s="24">
        <f>SUMIFS(Detail!Z:Z,Detail!$A:$A,$B264,Detail!$D:$D,16,Detail!$C:$C,4)</f>
        <v>0</v>
      </c>
      <c r="CD264" s="33">
        <f t="shared" si="456"/>
        <v>0</v>
      </c>
      <c r="CE264" s="24">
        <f>SUMIFS(Detail!Z:Z,Detail!$A:$A,$B264,Detail!$D:$D,17,Detail!$C:$C,1)</f>
        <v>0</v>
      </c>
      <c r="CF264" s="24">
        <f>SUMIFS(Detail!Z:Z,Detail!$A:$A,$B264,Detail!$D:$D,17,Detail!$C:$C,2)</f>
        <v>0</v>
      </c>
      <c r="CG264" s="24">
        <f>SUMIFS(Detail!Z:Z,Detail!$A:$A,$B264,Detail!$D:$D,17,Detail!$C:$C,3)</f>
        <v>0</v>
      </c>
      <c r="CH264" s="24">
        <f>SUMIFS(Detail!Z:Z,Detail!$A:$A,$B264,Detail!$D:$D,17,Detail!$C:$C,4)</f>
        <v>0</v>
      </c>
      <c r="CI264" s="33">
        <f t="shared" si="457"/>
        <v>0</v>
      </c>
      <c r="CJ264" s="24">
        <f>SUMIFS(Detail!Z:Z,Detail!$A:$A,$B264,Detail!$D:$D,18,Detail!$C:$C,1)</f>
        <v>0</v>
      </c>
      <c r="CK264" s="24">
        <f>SUMIFS(Detail!Z:Z,Detail!$A:$A,$B264,Detail!$D:$D,18,Detail!$C:$C,2)</f>
        <v>0</v>
      </c>
      <c r="CL264" s="24">
        <f>SUMIFS(Detail!Z:Z,Detail!$A:$A,$B264,Detail!$D:$D,18,Detail!$C:$C,3)</f>
        <v>0</v>
      </c>
      <c r="CM264" s="24">
        <f>SUMIFS(Detail!Z:Z,Detail!$A:$A,$B264,Detail!$D:$D,18,Detail!$C:$C,4)</f>
        <v>0</v>
      </c>
      <c r="CN264" s="33">
        <f t="shared" si="458"/>
        <v>0</v>
      </c>
      <c r="CO264" s="24">
        <f>SUMIFS(Detail!Z:Z,Detail!$A:$A,$B264,Detail!$D:$D,19,Detail!$C:$C,1)</f>
        <v>0</v>
      </c>
      <c r="CP264" s="24">
        <f>SUMIFS(Detail!Z:Z,Detail!$A:$A,$B264,Detail!$D:$D,19,Detail!$C:$C,2)</f>
        <v>0</v>
      </c>
      <c r="CQ264" s="24">
        <f>SUMIFS(Detail!Z:Z,Detail!$A:$A,$B264,Detail!$D:$D,19,Detail!$C:$C,3)</f>
        <v>0</v>
      </c>
      <c r="CR264" s="24">
        <f>SUMIFS(Detail!Z:Z,Detail!$A:$A,$B264,Detail!$D:$D,19,Detail!$C:$C,4)</f>
        <v>0</v>
      </c>
      <c r="CS264" s="33">
        <f t="shared" si="459"/>
        <v>0</v>
      </c>
      <c r="CT264" s="24">
        <f>SUMIFS(Detail!Z:Z,Detail!$A:$A,$B264,Detail!$D:$D,20,Detail!$C:$C,1)</f>
        <v>0</v>
      </c>
      <c r="CU264" s="24">
        <f>SUMIFS(Detail!Z:Z,Detail!$A:$A,$B264,Detail!$D:$D,20,Detail!$C:$C,2)</f>
        <v>0</v>
      </c>
      <c r="CV264" s="24">
        <f>SUMIFS(Detail!Z:Z,Detail!$A:$A,$B264,Detail!$D:$D,20,Detail!$C:$C,3)</f>
        <v>0</v>
      </c>
      <c r="CW264" s="24">
        <f>SUMIFS(Detail!Z:Z,Detail!$A:$A,$B264,Detail!$D:$D,20,Detail!$C:$C,4)</f>
        <v>0</v>
      </c>
      <c r="CX264" s="33">
        <f t="shared" si="460"/>
        <v>0</v>
      </c>
      <c r="CY264" s="24">
        <f>SUMIFS(Detail!Z:Z,Detail!$A:$A,$B264,Detail!$D:$D,21,Detail!$C:$C,1)</f>
        <v>0</v>
      </c>
      <c r="CZ264" s="24">
        <f>SUMIFS(Detail!Z:Z,Detail!$A:$A,$B264,Detail!$D:$D,21,Detail!$C:$C,2)</f>
        <v>0</v>
      </c>
      <c r="DA264" s="24">
        <f>SUMIFS(Detail!Z:Z,Detail!$A:$A,$B264,Detail!$D:$D,21,Detail!$C:$C,3)</f>
        <v>0</v>
      </c>
      <c r="DB264" s="24">
        <f>SUMIFS(Detail!Z:Z,Detail!$A:$A,$B264,Detail!$D:$D,21,Detail!$C:$C,4)</f>
        <v>0</v>
      </c>
      <c r="DC264" s="33">
        <f t="shared" si="461"/>
        <v>0</v>
      </c>
      <c r="DD264" s="86">
        <f>SUMIFS(Detail!Z:Z,Detail!$A:$A,$B264,Detail!$B:$B,"&gt;60")</f>
        <v>0</v>
      </c>
    </row>
    <row r="265" spans="1:108" x14ac:dyDescent="0.25">
      <c r="A265" t="s">
        <v>5508</v>
      </c>
      <c r="B265" s="32" t="s">
        <v>5129</v>
      </c>
      <c r="C265" s="24">
        <f>SUMIFS(Detail!Z:Z,Detail!$A:$A,$B265,Detail!$D:$D,1,Detail!$C:$C,1)</f>
        <v>0</v>
      </c>
      <c r="D265" s="24">
        <f>SUMIFS(Detail!Z:Z,Detail!$A:$A,$B265,Detail!$D:$D,1,Detail!$C:$C,2)</f>
        <v>0</v>
      </c>
      <c r="E265" s="24">
        <f>SUMIFS(Detail!Z:Z,Detail!$A:$A,$B265,Detail!$D:$D,1,Detail!$C:$C,3)</f>
        <v>0</v>
      </c>
      <c r="F265" s="24">
        <f>SUMIFS(Detail!Z:Z,Detail!$A:$A,$B265,Detail!$D:$D,1,Detail!$C:$C,4)</f>
        <v>0</v>
      </c>
      <c r="G265" s="33">
        <f t="shared" si="441"/>
        <v>0</v>
      </c>
      <c r="H265" s="24">
        <f>SUMIFS(Detail!Z:Z,Detail!$A:$A,$B265,Detail!$D:$D,2,Detail!$C:$C,1)</f>
        <v>0</v>
      </c>
      <c r="I265" s="24">
        <f>SUMIFS(Detail!Z:Z,Detail!$A:$A,$B265,Detail!$D:$D,2,Detail!$C:$C,2)</f>
        <v>0</v>
      </c>
      <c r="J265" s="24">
        <f>SUMIFS(Detail!Z:Z,Detail!$A:$A,$B265,Detail!$D:$D,2,Detail!$C:$C,3)</f>
        <v>0</v>
      </c>
      <c r="K265" s="24">
        <f>SUMIFS(Detail!Z:Z,Detail!$A:$A,$B265,Detail!$D:$D,2,Detail!$C:$C,4)</f>
        <v>0</v>
      </c>
      <c r="L265" s="33">
        <f t="shared" si="442"/>
        <v>0</v>
      </c>
      <c r="M265" s="24">
        <f>SUMIFS(Detail!Z:Z,Detail!$A:$A,$B265,Detail!$D:$D,3,Detail!$C:$C,1)</f>
        <v>0</v>
      </c>
      <c r="N265" s="24">
        <f>SUMIFS(Detail!Z:Z,Detail!$A:$A,$B265,Detail!$D:$D,3,Detail!$C:$C,2)</f>
        <v>0</v>
      </c>
      <c r="O265" s="24">
        <f>SUMIFS(Detail!Z:Z,Detail!$A:$A,$B265,Detail!$D:$D,3,Detail!$C:$C,3)</f>
        <v>0</v>
      </c>
      <c r="P265" s="24">
        <f>SUMIFS(Detail!Z:Z,Detail!$A:$A,$B265,Detail!$D:$D,3,Detail!$C:$C,4)</f>
        <v>0</v>
      </c>
      <c r="Q265" s="33">
        <f t="shared" si="443"/>
        <v>0</v>
      </c>
      <c r="R265" s="24">
        <f>SUMIFS(Detail!Z:Z,Detail!$A:$A,$B265,Detail!$D:$D,4,Detail!$C:$C,1)</f>
        <v>0</v>
      </c>
      <c r="S265" s="24">
        <f>SUMIFS(Detail!Z:Z,Detail!$A:$A,$B265,Detail!$D:$D,4,Detail!$C:$C,2)</f>
        <v>0</v>
      </c>
      <c r="T265" s="24">
        <f>SUMIFS(Detail!Z:Z,Detail!$A:$A,$B265,Detail!$D:$D,4,Detail!$C:$C,3)</f>
        <v>0</v>
      </c>
      <c r="U265" s="24">
        <f>SUMIFS(Detail!Z:Z,Detail!$A:$A,$B265,Detail!$D:$D,4,Detail!$C:$C,4)</f>
        <v>0</v>
      </c>
      <c r="V265" s="33">
        <f t="shared" si="444"/>
        <v>0</v>
      </c>
      <c r="W265" s="24">
        <f>SUMIFS(Detail!Z:Z,Detail!$A:$A,$B265,Detail!$D:$D,5,Detail!$C:$C,1)</f>
        <v>0</v>
      </c>
      <c r="X265" s="24">
        <f>SUMIFS(Detail!Z:Z,Detail!$A:$A,$B265,Detail!$D:$D,5,Detail!$C:$C,2)</f>
        <v>0</v>
      </c>
      <c r="Y265" s="24">
        <f>SUMIFS(Detail!Z:Z,Detail!$A:$A,$B265,Detail!$D:$D,5,Detail!$C:$C,3)</f>
        <v>0</v>
      </c>
      <c r="Z265" s="24">
        <f>SUMIFS(Detail!Z:Z,Detail!$A:$A,$B265,Detail!$D:$D,5,Detail!$C:$C,4)</f>
        <v>0</v>
      </c>
      <c r="AA265" s="33">
        <f t="shared" si="445"/>
        <v>0</v>
      </c>
      <c r="AB265" s="24">
        <f>SUMIFS(Detail!Z:Z,Detail!$A:$A,$B265,Detail!$D:$D,6,Detail!$C:$C,1)</f>
        <v>0</v>
      </c>
      <c r="AC265" s="24">
        <f>SUMIFS(Detail!Z:Z,Detail!$A:$A,$B265,Detail!$D:$D,6,Detail!$C:$C,2)</f>
        <v>0</v>
      </c>
      <c r="AD265" s="24">
        <f>SUMIFS(Detail!Z:Z,Detail!$A:$A,$B265,Detail!$D:$D,6,Detail!$C:$C,3)</f>
        <v>0</v>
      </c>
      <c r="AE265" s="24">
        <f>SUMIFS(Detail!Z:Z,Detail!$A:$A,$B265,Detail!$D:$D,6,Detail!$C:$C,4)</f>
        <v>0</v>
      </c>
      <c r="AF265" s="33">
        <f t="shared" si="446"/>
        <v>0</v>
      </c>
      <c r="AG265" s="24">
        <f>SUMIFS(Detail!Z:Z,Detail!$A:$A,$B265,Detail!$D:$D,7,Detail!$C:$C,1)</f>
        <v>0</v>
      </c>
      <c r="AH265" s="24">
        <f>SUMIFS(Detail!Z:Z,Detail!$A:$A,$B265,Detail!$D:$D,7,Detail!$C:$C,2)</f>
        <v>0</v>
      </c>
      <c r="AI265" s="24">
        <f>SUMIFS(Detail!Z:Z,Detail!$A:$A,$B265,Detail!$D:$D,7,Detail!$C:$C,3)</f>
        <v>0</v>
      </c>
      <c r="AJ265" s="24">
        <f>SUMIFS(Detail!Z:Z,Detail!$A:$A,$B265,Detail!$D:$D,7,Detail!$C:$C,4)</f>
        <v>0</v>
      </c>
      <c r="AK265" s="33">
        <f t="shared" si="447"/>
        <v>0</v>
      </c>
      <c r="AL265" s="24">
        <f>SUMIFS(Detail!Z:Z,Detail!$A:$A,$B265,Detail!$D:$D,8,Detail!$C:$C,1)</f>
        <v>0</v>
      </c>
      <c r="AM265" s="24">
        <f>SUMIFS(Detail!Z:Z,Detail!$A:$A,$B265,Detail!$D:$D,8,Detail!$C:$C,2)</f>
        <v>0</v>
      </c>
      <c r="AN265" s="24">
        <f>SUMIFS(Detail!Z:Z,Detail!$A:$A,$B265,Detail!$D:$D,8,Detail!$C:$C,3)</f>
        <v>0</v>
      </c>
      <c r="AO265" s="24">
        <f>SUMIFS(Detail!Z:Z,Detail!$A:$A,$B265,Detail!$D:$D,8,Detail!$C:$C,4)</f>
        <v>0</v>
      </c>
      <c r="AP265" s="33">
        <f t="shared" si="448"/>
        <v>0</v>
      </c>
      <c r="AQ265" s="24">
        <f>SUMIFS(Detail!Z:Z,Detail!$A:$A,$B265,Detail!$D:$D,9,Detail!$C:$C,1)</f>
        <v>0</v>
      </c>
      <c r="AR265" s="24">
        <f>SUMIFS(Detail!Z:Z,Detail!$A:$A,$B265,Detail!$D:$D,9,Detail!$C:$C,2)</f>
        <v>0</v>
      </c>
      <c r="AS265" s="24">
        <f>SUMIFS(Detail!Z:Z,Detail!$A:$A,$B265,Detail!$D:$D,9,Detail!$C:$C,3)</f>
        <v>0</v>
      </c>
      <c r="AT265" s="24">
        <f>SUMIFS(Detail!Z:Z,Detail!$A:$A,$B265,Detail!$D:$D,9,Detail!$C:$C,4)</f>
        <v>0</v>
      </c>
      <c r="AU265" s="33">
        <f t="shared" si="449"/>
        <v>0</v>
      </c>
      <c r="AV265" s="24">
        <f>SUMIFS(Detail!Z:Z,Detail!$A:$A,$B265,Detail!$D:$D,10,Detail!$C:$C,1)</f>
        <v>0</v>
      </c>
      <c r="AW265" s="24">
        <f>SUMIFS(Detail!Z:Z,Detail!$A:$A,$B265,Detail!$D:$D,10,Detail!$C:$C,2)</f>
        <v>0</v>
      </c>
      <c r="AX265" s="24">
        <f>SUMIFS(Detail!Z:Z,Detail!$A:$A,$B265,Detail!$D:$D,10,Detail!$C:$C,3)</f>
        <v>0</v>
      </c>
      <c r="AY265" s="24">
        <f>SUMIFS(Detail!Z:Z,Detail!$A:$A,$B265,Detail!$D:$D,10,Detail!$C:$C,4)</f>
        <v>0</v>
      </c>
      <c r="AZ265" s="33">
        <f t="shared" si="450"/>
        <v>0</v>
      </c>
      <c r="BA265" s="24">
        <f>SUMIFS(Detail!Z:Z,Detail!$A:$A,$B265,Detail!$D:$D,11,Detail!$C:$C,1)</f>
        <v>0</v>
      </c>
      <c r="BB265" s="24">
        <f>SUMIFS(Detail!Z:Z,Detail!$A:$A,$B265,Detail!$D:$D,11,Detail!$C:$C,2)</f>
        <v>0</v>
      </c>
      <c r="BC265" s="24">
        <f>SUMIFS(Detail!Z:Z,Detail!$A:$A,$B265,Detail!$D:$D,11,Detail!$C:$C,3)</f>
        <v>0</v>
      </c>
      <c r="BD265" s="24">
        <f>SUMIFS(Detail!Z:Z,Detail!$A:$A,$B265,Detail!$D:$D,11,Detail!$C:$C,4)</f>
        <v>0</v>
      </c>
      <c r="BE265" s="33">
        <f t="shared" si="451"/>
        <v>0</v>
      </c>
      <c r="BF265" s="24">
        <f>SUMIFS(Detail!Z:Z,Detail!$A:$A,$B265,Detail!$D:$D,12,Detail!$C:$C,1)</f>
        <v>0</v>
      </c>
      <c r="BG265" s="24">
        <f>SUMIFS(Detail!Z:Z,Detail!$A:$A,$B265,Detail!$D:$D,12,Detail!$C:$C,2)</f>
        <v>0</v>
      </c>
      <c r="BH265" s="24">
        <f>SUMIFS(Detail!Z:Z,Detail!$A:$A,$B265,Detail!$D:$D,12,Detail!$C:$C,3)</f>
        <v>0</v>
      </c>
      <c r="BI265" s="24">
        <f>SUMIFS(Detail!Z:Z,Detail!$A:$A,$B265,Detail!$D:$D,12,Detail!$C:$C,4)</f>
        <v>0</v>
      </c>
      <c r="BJ265" s="33">
        <f t="shared" si="452"/>
        <v>0</v>
      </c>
      <c r="BK265" s="24">
        <f>SUMIFS(Detail!Z:Z,Detail!$A:$A,$B265,Detail!$D:$D,13,Detail!$C:$C,1)</f>
        <v>0</v>
      </c>
      <c r="BL265" s="24">
        <f>SUMIFS(Detail!Z:Z,Detail!$A:$A,$B265,Detail!$D:$D,13,Detail!$C:$C,2)</f>
        <v>0</v>
      </c>
      <c r="BM265" s="24">
        <f>SUMIFS(Detail!Z:Z,Detail!$A:$A,$B265,Detail!$D:$D,13,Detail!$C:$C,3)</f>
        <v>0</v>
      </c>
      <c r="BN265" s="24">
        <f>SUMIFS(Detail!Z:Z,Detail!$A:$A,$B265,Detail!$D:$D,13,Detail!$C:$C,4)</f>
        <v>0</v>
      </c>
      <c r="BO265" s="33">
        <f t="shared" si="453"/>
        <v>0</v>
      </c>
      <c r="BP265" s="24">
        <f>SUMIFS(Detail!Z:Z,Detail!$A:$A,$B265,Detail!$D:$D,14,Detail!$C:$C,1)</f>
        <v>0</v>
      </c>
      <c r="BQ265" s="24">
        <f>SUMIFS(Detail!Z:Z,Detail!$A:$A,$B265,Detail!$D:$D,14,Detail!$C:$C,2)</f>
        <v>0</v>
      </c>
      <c r="BR265" s="24">
        <f>SUMIFS(Detail!Z:Z,Detail!$A:$A,$B265,Detail!$D:$D,14,Detail!$C:$C,3)</f>
        <v>0</v>
      </c>
      <c r="BS265" s="24">
        <f>SUMIFS(Detail!Z:Z,Detail!$A:$A,$B265,Detail!$D:$D,14,Detail!$C:$C,4)</f>
        <v>0</v>
      </c>
      <c r="BT265" s="33">
        <f t="shared" si="454"/>
        <v>0</v>
      </c>
      <c r="BU265" s="24">
        <f>SUMIFS(Detail!Z:Z,Detail!$A:$A,$B265,Detail!$D:$D,15,Detail!$C:$C,1)</f>
        <v>0</v>
      </c>
      <c r="BV265" s="24">
        <f>SUMIFS(Detail!Z:Z,Detail!$A:$A,$B265,Detail!$D:$D,15,Detail!$C:$C,2)</f>
        <v>0</v>
      </c>
      <c r="BW265" s="24">
        <f>SUMIFS(Detail!Z:Z,Detail!$A:$A,$B265,Detail!$D:$D,15,Detail!$C:$C,3)</f>
        <v>0</v>
      </c>
      <c r="BX265" s="24">
        <f>SUMIFS(Detail!Z:Z,Detail!$A:$A,$B265,Detail!$D:$D,15,Detail!$C:$C,4)</f>
        <v>0</v>
      </c>
      <c r="BY265" s="33">
        <f t="shared" si="455"/>
        <v>0</v>
      </c>
      <c r="BZ265" s="24">
        <f>SUMIFS(Detail!Z:Z,Detail!$A:$A,$B265,Detail!$D:$D,16,Detail!$C:$C,1)</f>
        <v>0</v>
      </c>
      <c r="CA265" s="24">
        <f>SUMIFS(Detail!Z:Z,Detail!$A:$A,$B265,Detail!$D:$D,16,Detail!$C:$C,2)</f>
        <v>0</v>
      </c>
      <c r="CB265" s="24">
        <f>SUMIFS(Detail!Z:Z,Detail!$A:$A,$B265,Detail!$D:$D,16,Detail!$C:$C,3)</f>
        <v>0</v>
      </c>
      <c r="CC265" s="24">
        <f>SUMIFS(Detail!Z:Z,Detail!$A:$A,$B265,Detail!$D:$D,16,Detail!$C:$C,4)</f>
        <v>0</v>
      </c>
      <c r="CD265" s="33">
        <f t="shared" si="456"/>
        <v>0</v>
      </c>
      <c r="CE265" s="24">
        <f>SUMIFS(Detail!Z:Z,Detail!$A:$A,$B265,Detail!$D:$D,17,Detail!$C:$C,1)</f>
        <v>0</v>
      </c>
      <c r="CF265" s="24">
        <f>SUMIFS(Detail!Z:Z,Detail!$A:$A,$B265,Detail!$D:$D,17,Detail!$C:$C,2)</f>
        <v>0</v>
      </c>
      <c r="CG265" s="24">
        <f>SUMIFS(Detail!Z:Z,Detail!$A:$A,$B265,Detail!$D:$D,17,Detail!$C:$C,3)</f>
        <v>0</v>
      </c>
      <c r="CH265" s="24">
        <f>SUMIFS(Detail!Z:Z,Detail!$A:$A,$B265,Detail!$D:$D,17,Detail!$C:$C,4)</f>
        <v>0</v>
      </c>
      <c r="CI265" s="33">
        <f t="shared" si="457"/>
        <v>0</v>
      </c>
      <c r="CJ265" s="24">
        <f>SUMIFS(Detail!Z:Z,Detail!$A:$A,$B265,Detail!$D:$D,18,Detail!$C:$C,1)</f>
        <v>0</v>
      </c>
      <c r="CK265" s="24">
        <f>SUMIFS(Detail!Z:Z,Detail!$A:$A,$B265,Detail!$D:$D,18,Detail!$C:$C,2)</f>
        <v>0</v>
      </c>
      <c r="CL265" s="24">
        <f>SUMIFS(Detail!Z:Z,Detail!$A:$A,$B265,Detail!$D:$D,18,Detail!$C:$C,3)</f>
        <v>0</v>
      </c>
      <c r="CM265" s="24">
        <f>SUMIFS(Detail!Z:Z,Detail!$A:$A,$B265,Detail!$D:$D,18,Detail!$C:$C,4)</f>
        <v>0</v>
      </c>
      <c r="CN265" s="33">
        <f t="shared" si="458"/>
        <v>0</v>
      </c>
      <c r="CO265" s="24">
        <f>SUMIFS(Detail!Z:Z,Detail!$A:$A,$B265,Detail!$D:$D,19,Detail!$C:$C,1)</f>
        <v>0</v>
      </c>
      <c r="CP265" s="24">
        <f>SUMIFS(Detail!Z:Z,Detail!$A:$A,$B265,Detail!$D:$D,19,Detail!$C:$C,2)</f>
        <v>0</v>
      </c>
      <c r="CQ265" s="24">
        <f>SUMIFS(Detail!Z:Z,Detail!$A:$A,$B265,Detail!$D:$D,19,Detail!$C:$C,3)</f>
        <v>0</v>
      </c>
      <c r="CR265" s="24">
        <f>SUMIFS(Detail!Z:Z,Detail!$A:$A,$B265,Detail!$D:$D,19,Detail!$C:$C,4)</f>
        <v>0</v>
      </c>
      <c r="CS265" s="33">
        <f t="shared" si="459"/>
        <v>0</v>
      </c>
      <c r="CT265" s="24">
        <f>SUMIFS(Detail!Z:Z,Detail!$A:$A,$B265,Detail!$D:$D,20,Detail!$C:$C,1)</f>
        <v>0</v>
      </c>
      <c r="CU265" s="24">
        <f>SUMIFS(Detail!Z:Z,Detail!$A:$A,$B265,Detail!$D:$D,20,Detail!$C:$C,2)</f>
        <v>0</v>
      </c>
      <c r="CV265" s="24">
        <f>SUMIFS(Detail!Z:Z,Detail!$A:$A,$B265,Detail!$D:$D,20,Detail!$C:$C,3)</f>
        <v>0</v>
      </c>
      <c r="CW265" s="24">
        <f>SUMIFS(Detail!Z:Z,Detail!$A:$A,$B265,Detail!$D:$D,20,Detail!$C:$C,4)</f>
        <v>0</v>
      </c>
      <c r="CX265" s="33">
        <f t="shared" si="460"/>
        <v>0</v>
      </c>
      <c r="CY265" s="24">
        <f>SUMIFS(Detail!Z:Z,Detail!$A:$A,$B265,Detail!$D:$D,21,Detail!$C:$C,1)</f>
        <v>0</v>
      </c>
      <c r="CZ265" s="24">
        <f>SUMIFS(Detail!Z:Z,Detail!$A:$A,$B265,Detail!$D:$D,21,Detail!$C:$C,2)</f>
        <v>0</v>
      </c>
      <c r="DA265" s="24">
        <f>SUMIFS(Detail!Z:Z,Detail!$A:$A,$B265,Detail!$D:$D,21,Detail!$C:$C,3)</f>
        <v>0</v>
      </c>
      <c r="DB265" s="24">
        <f>SUMIFS(Detail!Z:Z,Detail!$A:$A,$B265,Detail!$D:$D,21,Detail!$C:$C,4)</f>
        <v>0</v>
      </c>
      <c r="DC265" s="33">
        <f t="shared" si="461"/>
        <v>0</v>
      </c>
      <c r="DD265" s="86">
        <f>SUMIFS(Detail!Z:Z,Detail!$A:$A,$B265,Detail!$B:$B,"&gt;60")</f>
        <v>0</v>
      </c>
    </row>
    <row r="266" spans="1:108" x14ac:dyDescent="0.25">
      <c r="A266" t="s">
        <v>5509</v>
      </c>
      <c r="B266" s="87" t="s">
        <v>5510</v>
      </c>
      <c r="C266" s="88">
        <f>SUM(C256:C265)</f>
        <v>0</v>
      </c>
      <c r="D266" s="88">
        <f>SUM(D256:D265)</f>
        <v>0</v>
      </c>
      <c r="E266" s="88">
        <f>SUM(E256:E265)</f>
        <v>0</v>
      </c>
      <c r="F266" s="88">
        <f>SUM(F256:F265)</f>
        <v>0</v>
      </c>
      <c r="G266" s="89">
        <f t="shared" si="441"/>
        <v>0</v>
      </c>
      <c r="H266" s="88">
        <f>SUM(H256:H265)</f>
        <v>0</v>
      </c>
      <c r="I266" s="88">
        <f>SUM(I256:I265)</f>
        <v>0</v>
      </c>
      <c r="J266" s="88">
        <f>SUM(J256:J265)</f>
        <v>0</v>
      </c>
      <c r="K266" s="88">
        <f>SUM(K256:K265)</f>
        <v>0</v>
      </c>
      <c r="L266" s="89">
        <f t="shared" si="442"/>
        <v>0</v>
      </c>
      <c r="M266" s="88">
        <f>SUM(M256:M265)</f>
        <v>0</v>
      </c>
      <c r="N266" s="88">
        <f>SUM(N256:N265)</f>
        <v>0</v>
      </c>
      <c r="O266" s="88">
        <f>SUM(O256:O265)</f>
        <v>0</v>
      </c>
      <c r="P266" s="88">
        <f>SUM(P256:P265)</f>
        <v>0</v>
      </c>
      <c r="Q266" s="89">
        <f t="shared" si="443"/>
        <v>0</v>
      </c>
      <c r="R266" s="88">
        <f>SUM(R256:R265)</f>
        <v>0</v>
      </c>
      <c r="S266" s="88">
        <f>SUM(S256:S265)</f>
        <v>0</v>
      </c>
      <c r="T266" s="88">
        <f>SUM(T256:T265)</f>
        <v>0</v>
      </c>
      <c r="U266" s="88">
        <f>SUM(U256:U265)</f>
        <v>0</v>
      </c>
      <c r="V266" s="89">
        <f t="shared" si="444"/>
        <v>0</v>
      </c>
      <c r="W266" s="88">
        <f>SUM(W256:W265)</f>
        <v>0</v>
      </c>
      <c r="X266" s="88">
        <f>SUM(X256:X265)</f>
        <v>0</v>
      </c>
      <c r="Y266" s="88">
        <f>SUM(Y256:Y265)</f>
        <v>0</v>
      </c>
      <c r="Z266" s="88">
        <f>SUM(Z256:Z265)</f>
        <v>0</v>
      </c>
      <c r="AA266" s="89">
        <f t="shared" si="445"/>
        <v>0</v>
      </c>
      <c r="AB266" s="88">
        <f>SUM(AB256:AB265)</f>
        <v>0</v>
      </c>
      <c r="AC266" s="88">
        <f>SUM(AC256:AC265)</f>
        <v>0</v>
      </c>
      <c r="AD266" s="88">
        <f>SUM(AD256:AD265)</f>
        <v>0</v>
      </c>
      <c r="AE266" s="88">
        <f>SUM(AE256:AE265)</f>
        <v>0</v>
      </c>
      <c r="AF266" s="89">
        <f t="shared" si="446"/>
        <v>0</v>
      </c>
      <c r="AG266" s="88">
        <f>SUM(AG256:AG265)</f>
        <v>0</v>
      </c>
      <c r="AH266" s="88">
        <f>SUM(AH256:AH265)</f>
        <v>0</v>
      </c>
      <c r="AI266" s="88">
        <f>SUM(AI256:AI265)</f>
        <v>0</v>
      </c>
      <c r="AJ266" s="88">
        <f>SUM(AJ256:AJ265)</f>
        <v>0</v>
      </c>
      <c r="AK266" s="89">
        <f t="shared" si="447"/>
        <v>0</v>
      </c>
      <c r="AL266" s="88">
        <f>SUM(AL256:AL265)</f>
        <v>0</v>
      </c>
      <c r="AM266" s="88">
        <f>SUM(AM256:AM265)</f>
        <v>0</v>
      </c>
      <c r="AN266" s="88">
        <f>SUM(AN256:AN265)</f>
        <v>0</v>
      </c>
      <c r="AO266" s="88">
        <f>SUM(AO256:AO265)</f>
        <v>0</v>
      </c>
      <c r="AP266" s="89">
        <f t="shared" si="448"/>
        <v>0</v>
      </c>
      <c r="AQ266" s="88">
        <f>SUM(AQ256:AQ265)</f>
        <v>0</v>
      </c>
      <c r="AR266" s="88">
        <f>SUM(AR256:AR265)</f>
        <v>0</v>
      </c>
      <c r="AS266" s="88">
        <f>SUM(AS256:AS265)</f>
        <v>0</v>
      </c>
      <c r="AT266" s="88">
        <f>SUM(AT256:AT265)</f>
        <v>0</v>
      </c>
      <c r="AU266" s="89">
        <f t="shared" si="449"/>
        <v>0</v>
      </c>
      <c r="AV266" s="88">
        <f>SUM(AV256:AV265)</f>
        <v>0</v>
      </c>
      <c r="AW266" s="88">
        <f>SUM(AW256:AW265)</f>
        <v>0</v>
      </c>
      <c r="AX266" s="88">
        <f>SUM(AX256:AX265)</f>
        <v>0</v>
      </c>
      <c r="AY266" s="88">
        <f>SUM(AY256:AY265)</f>
        <v>0</v>
      </c>
      <c r="AZ266" s="89">
        <f t="shared" si="450"/>
        <v>0</v>
      </c>
      <c r="BA266" s="88">
        <f>SUM(BA256:BA265)</f>
        <v>0</v>
      </c>
      <c r="BB266" s="88">
        <f>SUM(BB256:BB265)</f>
        <v>0</v>
      </c>
      <c r="BC266" s="88">
        <f>SUM(BC256:BC265)</f>
        <v>0</v>
      </c>
      <c r="BD266" s="88">
        <f>SUM(BD256:BD265)</f>
        <v>0</v>
      </c>
      <c r="BE266" s="89">
        <f t="shared" si="451"/>
        <v>0</v>
      </c>
      <c r="BF266" s="88">
        <f>SUM(BF256:BF265)</f>
        <v>0</v>
      </c>
      <c r="BG266" s="88">
        <f>SUM(BG256:BG265)</f>
        <v>0</v>
      </c>
      <c r="BH266" s="88">
        <f>SUM(BH256:BH265)</f>
        <v>0</v>
      </c>
      <c r="BI266" s="88">
        <f>SUM(BI256:BI265)</f>
        <v>0</v>
      </c>
      <c r="BJ266" s="89">
        <f t="shared" si="452"/>
        <v>0</v>
      </c>
      <c r="BK266" s="88">
        <f>SUM(BK256:BK265)</f>
        <v>0</v>
      </c>
      <c r="BL266" s="88">
        <f>SUM(BL256:BL265)</f>
        <v>0</v>
      </c>
      <c r="BM266" s="88">
        <f>SUM(BM256:BM265)</f>
        <v>0</v>
      </c>
      <c r="BN266" s="88">
        <f>SUM(BN256:BN265)</f>
        <v>0</v>
      </c>
      <c r="BO266" s="89">
        <f t="shared" si="453"/>
        <v>0</v>
      </c>
      <c r="BP266" s="88">
        <f>SUM(BP256:BP265)</f>
        <v>0</v>
      </c>
      <c r="BQ266" s="88">
        <f>SUM(BQ256:BQ265)</f>
        <v>0</v>
      </c>
      <c r="BR266" s="88">
        <f>SUM(BR256:BR265)</f>
        <v>0</v>
      </c>
      <c r="BS266" s="88">
        <f>SUM(BS256:BS265)</f>
        <v>0</v>
      </c>
      <c r="BT266" s="89">
        <f t="shared" si="454"/>
        <v>0</v>
      </c>
      <c r="BU266" s="88">
        <f>SUM(BU256:BU265)</f>
        <v>0</v>
      </c>
      <c r="BV266" s="88">
        <f>SUM(BV256:BV265)</f>
        <v>0</v>
      </c>
      <c r="BW266" s="88">
        <f>SUM(BW256:BW265)</f>
        <v>0</v>
      </c>
      <c r="BX266" s="88">
        <f>SUM(BX256:BX265)</f>
        <v>0</v>
      </c>
      <c r="BY266" s="89">
        <f t="shared" si="455"/>
        <v>0</v>
      </c>
      <c r="BZ266" s="88">
        <f>SUM(BZ256:BZ265)</f>
        <v>0</v>
      </c>
      <c r="CA266" s="88">
        <f>SUM(CA256:CA265)</f>
        <v>0</v>
      </c>
      <c r="CB266" s="88">
        <f>SUM(CB256:CB265)</f>
        <v>0</v>
      </c>
      <c r="CC266" s="88">
        <f>SUM(CC256:CC265)</f>
        <v>0</v>
      </c>
      <c r="CD266" s="89">
        <f t="shared" si="456"/>
        <v>0</v>
      </c>
      <c r="CE266" s="88">
        <f>SUM(CE256:CE265)</f>
        <v>0</v>
      </c>
      <c r="CF266" s="88">
        <f>SUM(CF256:CF265)</f>
        <v>0</v>
      </c>
      <c r="CG266" s="88">
        <f>SUM(CG256:CG265)</f>
        <v>0</v>
      </c>
      <c r="CH266" s="88">
        <f>SUM(CH256:CH265)</f>
        <v>0</v>
      </c>
      <c r="CI266" s="89">
        <f t="shared" si="457"/>
        <v>0</v>
      </c>
      <c r="CJ266" s="88">
        <f>SUM(CJ256:CJ265)</f>
        <v>0</v>
      </c>
      <c r="CK266" s="88">
        <f>SUM(CK256:CK265)</f>
        <v>0</v>
      </c>
      <c r="CL266" s="88">
        <f>SUM(CL256:CL265)</f>
        <v>0</v>
      </c>
      <c r="CM266" s="88">
        <f>SUM(CM256:CM265)</f>
        <v>0</v>
      </c>
      <c r="CN266" s="89">
        <f t="shared" si="458"/>
        <v>0</v>
      </c>
      <c r="CO266" s="88">
        <f>SUM(CO256:CO265)</f>
        <v>0</v>
      </c>
      <c r="CP266" s="88">
        <f>SUM(CP256:CP265)</f>
        <v>0</v>
      </c>
      <c r="CQ266" s="88">
        <f>SUM(CQ256:CQ265)</f>
        <v>0</v>
      </c>
      <c r="CR266" s="88">
        <f>SUM(CR256:CR265)</f>
        <v>0</v>
      </c>
      <c r="CS266" s="89">
        <f t="shared" si="459"/>
        <v>0</v>
      </c>
      <c r="CT266" s="88">
        <f>SUM(CT256:CT265)</f>
        <v>0</v>
      </c>
      <c r="CU266" s="88">
        <f>SUM(CU256:CU265)</f>
        <v>0</v>
      </c>
      <c r="CV266" s="88">
        <f>SUM(CV256:CV265)</f>
        <v>0</v>
      </c>
      <c r="CW266" s="88">
        <f>SUM(CW256:CW265)</f>
        <v>0</v>
      </c>
      <c r="CX266" s="89">
        <f t="shared" si="460"/>
        <v>0</v>
      </c>
      <c r="CY266" s="88">
        <f>SUM(CY256:CY265)</f>
        <v>0</v>
      </c>
      <c r="CZ266" s="88">
        <f>SUM(CZ256:CZ265)</f>
        <v>0</v>
      </c>
      <c r="DA266" s="88">
        <f>SUM(DA256:DA265)</f>
        <v>0</v>
      </c>
      <c r="DB266" s="88">
        <f>SUM(DB256:DB265)</f>
        <v>0</v>
      </c>
      <c r="DC266" s="89">
        <f t="shared" si="461"/>
        <v>0</v>
      </c>
      <c r="DD266" s="90">
        <f>SUM(DD256:DD265)</f>
        <v>0</v>
      </c>
    </row>
    <row r="267" spans="1:108" x14ac:dyDescent="0.25">
      <c r="A267" t="s">
        <v>5511</v>
      </c>
      <c r="B267" s="30" t="s">
        <v>4715</v>
      </c>
    </row>
    <row r="268" spans="1:108" x14ac:dyDescent="0.25">
      <c r="A268" t="s">
        <v>5512</v>
      </c>
      <c r="B268" s="32" t="s">
        <v>5120</v>
      </c>
      <c r="C268" s="24">
        <f>SUMIFS(Detail!AA:AA,Detail!$A:$A,$B268,Detail!$D:$D,1,Detail!$C:$C,1)</f>
        <v>0</v>
      </c>
      <c r="D268" s="24">
        <f>SUMIFS(Detail!AA:AA,Detail!$A:$A,$B268,Detail!$D:$D,1,Detail!$C:$C,2)</f>
        <v>0</v>
      </c>
      <c r="E268" s="24">
        <f>SUMIFS(Detail!AA:AA,Detail!$A:$A,$B268,Detail!$D:$D,1,Detail!$C:$C,3)</f>
        <v>119113.82964680025</v>
      </c>
      <c r="F268" s="24">
        <f>SUMIFS(Detail!AA:AA,Detail!$A:$A,$B268,Detail!$D:$D,1,Detail!$C:$C,4)</f>
        <v>347982.84269591363</v>
      </c>
      <c r="G268" s="33">
        <f t="shared" ref="G268:G278" si="462">SUM(C268:F268)</f>
        <v>467096.67234271386</v>
      </c>
      <c r="H268" s="24">
        <f>SUMIFS(Detail!AA:AA,Detail!$A:$A,$B268,Detail!$D:$D,2,Detail!$C:$C,1)</f>
        <v>293340.73364857037</v>
      </c>
      <c r="I268" s="24">
        <f>SUMIFS(Detail!AA:AA,Detail!$A:$A,$B268,Detail!$D:$D,2,Detail!$C:$C,2)</f>
        <v>314206.96766783809</v>
      </c>
      <c r="J268" s="24">
        <f>SUMIFS(Detail!AA:AA,Detail!$A:$A,$B268,Detail!$D:$D,2,Detail!$C:$C,3)</f>
        <v>393609.03886301431</v>
      </c>
      <c r="K268" s="24">
        <f>SUMIFS(Detail!AA:AA,Detail!$A:$A,$B268,Detail!$D:$D,2,Detail!$C:$C,4)</f>
        <v>494929.44914119353</v>
      </c>
      <c r="L268" s="33">
        <f t="shared" ref="L268:L278" si="463">SUM(H268:K268)</f>
        <v>1496086.1893206164</v>
      </c>
      <c r="M268" s="24">
        <f>SUMIFS(Detail!AA:AA,Detail!$A:$A,$B268,Detail!$D:$D,3,Detail!$C:$C,1)</f>
        <v>343236.30755555333</v>
      </c>
      <c r="N268" s="24">
        <f>SUMIFS(Detail!AA:AA,Detail!$A:$A,$B268,Detail!$D:$D,3,Detail!$C:$C,2)</f>
        <v>324411.36006606178</v>
      </c>
      <c r="O268" s="24">
        <f>SUMIFS(Detail!AA:AA,Detail!$A:$A,$B268,Detail!$D:$D,3,Detail!$C:$C,3)</f>
        <v>357486.18027322093</v>
      </c>
      <c r="P268" s="24">
        <f>SUMIFS(Detail!AA:AA,Detail!$A:$A,$B268,Detail!$D:$D,3,Detail!$C:$C,4)</f>
        <v>448442.65432632342</v>
      </c>
      <c r="Q268" s="33">
        <f t="shared" ref="Q268:Q278" si="464">SUM(M268:P268)</f>
        <v>1473576.5022211594</v>
      </c>
      <c r="R268" s="24">
        <f>SUMIFS(Detail!AA:AA,Detail!$A:$A,$B268,Detail!$D:$D,4,Detail!$C:$C,1)</f>
        <v>482979.87781148963</v>
      </c>
      <c r="S268" s="24">
        <f>SUMIFS(Detail!AA:AA,Detail!$A:$A,$B268,Detail!$D:$D,4,Detail!$C:$C,2)</f>
        <v>382704.51477149763</v>
      </c>
      <c r="T268" s="24">
        <f>SUMIFS(Detail!AA:AA,Detail!$A:$A,$B268,Detail!$D:$D,4,Detail!$C:$C,3)</f>
        <v>361616.36503173877</v>
      </c>
      <c r="U268" s="24">
        <f>SUMIFS(Detail!AA:AA,Detail!$A:$A,$B268,Detail!$D:$D,4,Detail!$C:$C,4)</f>
        <v>398409.74283370527</v>
      </c>
      <c r="V268" s="33">
        <f t="shared" ref="V268:V278" si="465">SUM(R268:U268)</f>
        <v>1625710.5004484314</v>
      </c>
      <c r="W268" s="24">
        <f>SUMIFS(Detail!AA:AA,Detail!$A:$A,$B268,Detail!$D:$D,5,Detail!$C:$C,1)</f>
        <v>416440.61755664553</v>
      </c>
      <c r="X268" s="24">
        <f>SUMIFS(Detail!AA:AA,Detail!$A:$A,$B268,Detail!$D:$D,5,Detail!$C:$C,2)</f>
        <v>523243.6437041969</v>
      </c>
      <c r="Y268" s="24">
        <f>SUMIFS(Detail!AA:AA,Detail!$A:$A,$B268,Detail!$D:$D,5,Detail!$C:$C,3)</f>
        <v>414604.64472603984</v>
      </c>
      <c r="Z268" s="24">
        <f>SUMIFS(Detail!AA:AA,Detail!$A:$A,$B268,Detail!$D:$D,5,Detail!$C:$C,4)</f>
        <v>391755.31697809044</v>
      </c>
      <c r="AA268" s="33">
        <f t="shared" ref="AA268:AA278" si="466">SUM(W268:Z268)</f>
        <v>1746044.2229649727</v>
      </c>
      <c r="AB268" s="24">
        <f>SUMIFS(Detail!AA:AA,Detail!$A:$A,$B268,Detail!$D:$D,6,Detail!$C:$C,1)</f>
        <v>200592.17661785521</v>
      </c>
      <c r="AC268" s="24">
        <f>SUMIFS(Detail!AA:AA,Detail!$A:$A,$B268,Detail!$D:$D,6,Detail!$C:$C,2)</f>
        <v>62827.502383784391</v>
      </c>
      <c r="AD268" s="24">
        <f>SUMIFS(Detail!AA:AA,Detail!$A:$A,$B268,Detail!$D:$D,6,Detail!$C:$C,3)</f>
        <v>23706.545680518262</v>
      </c>
      <c r="AE268" s="24">
        <f>SUMIFS(Detail!AA:AA,Detail!$A:$A,$B268,Detail!$D:$D,6,Detail!$C:$C,4)</f>
        <v>9704.1175657231361</v>
      </c>
      <c r="AF268" s="33">
        <f t="shared" ref="AF268:AF278" si="467">SUM(AB268:AE268)</f>
        <v>296830.342247881</v>
      </c>
      <c r="AG268" s="24">
        <f>SUMIFS(Detail!AA:AA,Detail!$A:$A,$B268,Detail!$D:$D,7,Detail!$C:$C,1)</f>
        <v>4183.8655056776479</v>
      </c>
      <c r="AH268" s="24">
        <f>SUMIFS(Detail!AA:AA,Detail!$A:$A,$B268,Detail!$D:$D,7,Detail!$C:$C,2)</f>
        <v>1873.0186980711296</v>
      </c>
      <c r="AI268" s="24">
        <f>SUMIFS(Detail!AA:AA,Detail!$A:$A,$B268,Detail!$D:$D,7,Detail!$C:$C,3)</f>
        <v>863.41608446650207</v>
      </c>
      <c r="AJ268" s="24">
        <f>SUMIFS(Detail!AA:AA,Detail!$A:$A,$B268,Detail!$D:$D,7,Detail!$C:$C,4)</f>
        <v>407.60434790048748</v>
      </c>
      <c r="AK268" s="33">
        <f t="shared" ref="AK268:AK278" si="468">SUM(AG268:AJ268)</f>
        <v>7327.9046361157671</v>
      </c>
      <c r="AL268" s="24">
        <f>SUMIFS(Detail!AA:AA,Detail!$A:$A,$B268,Detail!$D:$D,8,Detail!$C:$C,1)</f>
        <v>196.3053616983816</v>
      </c>
      <c r="AM268" s="24">
        <f>SUMIFS(Detail!AA:AA,Detail!$A:$A,$B268,Detail!$D:$D,8,Detail!$C:$C,2)</f>
        <v>96.176787663251162</v>
      </c>
      <c r="AN268" s="24">
        <f>SUMIFS(Detail!AA:AA,Detail!$A:$A,$B268,Detail!$D:$D,8,Detail!$C:$C,3)</f>
        <v>47.831099046394229</v>
      </c>
      <c r="AO268" s="24">
        <f>SUMIFS(Detail!AA:AA,Detail!$A:$A,$B268,Detail!$D:$D,8,Detail!$C:$C,4)</f>
        <v>24.105070189572871</v>
      </c>
      <c r="AP268" s="33">
        <f t="shared" ref="AP268:AP278" si="469">SUM(AL268:AO268)</f>
        <v>364.41831859759986</v>
      </c>
      <c r="AQ268" s="24">
        <f>SUMIFS(Detail!AA:AA,Detail!$A:$A,$B268,Detail!$D:$D,9,Detail!$C:$C,1)</f>
        <v>12.293153962120414</v>
      </c>
      <c r="AR268" s="24">
        <f>SUMIFS(Detail!AA:AA,Detail!$A:$A,$B268,Detail!$D:$D,9,Detail!$C:$C,2)</f>
        <v>6.3369486182928085</v>
      </c>
      <c r="AS268" s="24">
        <f>SUMIFS(Detail!AA:AA,Detail!$A:$A,$B268,Detail!$D:$D,9,Detail!$C:$C,3)</f>
        <v>3.2987158233299851</v>
      </c>
      <c r="AT268" s="24">
        <f>SUMIFS(Detail!AA:AA,Detail!$A:$A,$B268,Detail!$D:$D,9,Detail!$C:$C,4)</f>
        <v>1.7326319282874465</v>
      </c>
      <c r="AU268" s="33">
        <f t="shared" ref="AU268:AU278" si="470">SUM(AQ268:AT268)</f>
        <v>23.661450332030654</v>
      </c>
      <c r="AV268" s="24">
        <f>SUMIFS(Detail!AA:AA,Detail!$A:$A,$B268,Detail!$D:$D,10,Detail!$C:$C,1)</f>
        <v>0.9176205787807703</v>
      </c>
      <c r="AW268" s="24">
        <f>SUMIFS(Detail!AA:AA,Detail!$A:$A,$B268,Detail!$D:$D,10,Detail!$C:$C,2)</f>
        <v>0.48972730804234743</v>
      </c>
      <c r="AX268" s="24">
        <f>SUMIFS(Detail!AA:AA,Detail!$A:$A,$B268,Detail!$D:$D,10,Detail!$C:$C,3)</f>
        <v>0.26323982607573271</v>
      </c>
      <c r="AY268" s="24">
        <f>SUMIFS(Detail!AA:AA,Detail!$A:$A,$B268,Detail!$D:$D,10,Detail!$C:$C,4)</f>
        <v>0.14244718104600906</v>
      </c>
      <c r="AZ268" s="33">
        <f t="shared" ref="AZ268:AZ278" si="471">SUM(AV268:AY268)</f>
        <v>1.8130348939448595</v>
      </c>
      <c r="BA268" s="24">
        <f>SUMIFS(Detail!AA:AA,Detail!$A:$A,$B268,Detail!$D:$D,11,Detail!$C:$C,1)</f>
        <v>7.7568019740283489E-2</v>
      </c>
      <c r="BB268" s="24">
        <f>SUMIFS(Detail!AA:AA,Detail!$A:$A,$B268,Detail!$D:$D,11,Detail!$C:$C,2)</f>
        <v>4.2489225044846535E-2</v>
      </c>
      <c r="BC268" s="24">
        <f>SUMIFS(Detail!AA:AA,Detail!$A:$A,$B268,Detail!$D:$D,11,Detail!$C:$C,3)</f>
        <v>2.3404492065310478E-2</v>
      </c>
      <c r="BD268" s="24">
        <f>SUMIFS(Detail!AA:AA,Detail!$A:$A,$B268,Detail!$D:$D,11,Detail!$C:$C,4)</f>
        <v>1.2960292398929596E-2</v>
      </c>
      <c r="BE268" s="33">
        <f t="shared" ref="BE268:BE278" si="472">SUM(BA268:BD268)</f>
        <v>0.1564220292493701</v>
      </c>
      <c r="BF268" s="24">
        <f>SUMIFS(Detail!AA:AA,Detail!$A:$A,$B268,Detail!$D:$D,12,Detail!$C:$C,1)</f>
        <v>7.2128837928175926E-3</v>
      </c>
      <c r="BG268" s="24">
        <f>SUMIFS(Detail!AA:AA,Detail!$A:$A,$B268,Detail!$D:$D,12,Detail!$C:$C,2)</f>
        <v>4.0334276854991913E-3</v>
      </c>
      <c r="BH268" s="24">
        <f>SUMIFS(Detail!AA:AA,Detail!$A:$A,$B268,Detail!$D:$D,12,Detail!$C:$C,3)</f>
        <v>2.2657644003629684E-3</v>
      </c>
      <c r="BI268" s="24">
        <f>SUMIFS(Detail!AA:AA,Detail!$A:$A,$B268,Detail!$D:$D,12,Detail!$C:$C,4)</f>
        <v>1.2783221900463104E-3</v>
      </c>
      <c r="BJ268" s="33">
        <f t="shared" ref="BJ268:BJ278" si="473">SUM(BF268:BI268)</f>
        <v>1.4790398068726063E-2</v>
      </c>
      <c r="BK268" s="24">
        <f>SUMIFS(Detail!AA:AA,Detail!$A:$A,$B268,Detail!$D:$D,13,Detail!$C:$C,1)</f>
        <v>7.2421785444021225E-4</v>
      </c>
      <c r="BL268" s="24">
        <f>SUMIFS(Detail!AA:AA,Detail!$A:$A,$B268,Detail!$D:$D,13,Detail!$C:$C,2)</f>
        <v>4.1193421930074692E-4</v>
      </c>
      <c r="BM268" s="24">
        <f>SUMIFS(Detail!AA:AA,Detail!$A:$A,$B268,Detail!$D:$D,13,Detail!$C:$C,3)</f>
        <v>2.3519806563854218E-4</v>
      </c>
      <c r="BN268" s="24">
        <f>SUMIFS(Detail!AA:AA,Detail!$A:$A,$B268,Detail!$D:$D,13,Detail!$C:$C,4)</f>
        <v>1.3478659093379974E-4</v>
      </c>
      <c r="BO268" s="33">
        <f t="shared" ref="BO268:BO278" si="474">SUM(BK268:BN268)</f>
        <v>1.5061367303133011E-3</v>
      </c>
      <c r="BP268" s="24">
        <f>SUMIFS(Detail!AA:AA,Detail!$A:$A,$B268,Detail!$D:$D,14,Detail!$C:$C,1)</f>
        <v>7.7513046562671661E-5</v>
      </c>
      <c r="BQ268" s="24">
        <f>SUMIFS(Detail!AA:AA,Detail!$A:$A,$B268,Detail!$D:$D,14,Detail!$C:$C,2)</f>
        <v>4.4731423258781433E-5</v>
      </c>
      <c r="BR268" s="24">
        <f>SUMIFS(Detail!AA:AA,Detail!$A:$A,$B268,Detail!$D:$D,14,Detail!$C:$C,3)</f>
        <v>2.5893561542034149E-5</v>
      </c>
      <c r="BS268" s="24">
        <f>SUMIFS(Detail!AA:AA,Detail!$A:$A,$B268,Detail!$D:$D,14,Detail!$C:$C,4)</f>
        <v>1.5040859580039978E-5</v>
      </c>
      <c r="BT268" s="33">
        <f t="shared" ref="BT268:BT278" si="475">SUM(BP268:BS268)</f>
        <v>1.6317889094352722E-4</v>
      </c>
      <c r="BU268" s="24">
        <f>SUMIFS(Detail!AA:AA,Detail!$A:$A,$B268,Detail!$D:$D,15,Detail!$C:$C,1)</f>
        <v>8.7618827819824219E-6</v>
      </c>
      <c r="BV268" s="24">
        <f>SUMIFS(Detail!AA:AA,Detail!$A:$A,$B268,Detail!$D:$D,15,Detail!$C:$C,2)</f>
        <v>5.1185488700866699E-6</v>
      </c>
      <c r="BW268" s="24">
        <f>SUMIFS(Detail!AA:AA,Detail!$A:$A,$B268,Detail!$D:$D,15,Detail!$C:$C,3)</f>
        <v>3.0007213354110718E-6</v>
      </c>
      <c r="BX268" s="24">
        <f>SUMIFS(Detail!AA:AA,Detail!$A:$A,$B268,Detail!$D:$D,15,Detail!$C:$C,4)</f>
        <v>1.7620623111724854E-6</v>
      </c>
      <c r="BY268" s="33">
        <f t="shared" ref="BY268:BY278" si="476">SUM(BU268:BX268)</f>
        <v>1.8643215298652649E-5</v>
      </c>
      <c r="BZ268" s="24">
        <f>SUMIFS(Detail!AA:AA,Detail!$A:$A,$B268,Detail!$D:$D,16,Detail!$C:$C,1)</f>
        <v>1.0365620255470276E-6</v>
      </c>
      <c r="CA268" s="24">
        <f>SUMIFS(Detail!AA:AA,Detail!$A:$A,$B268,Detail!$D:$D,16,Detail!$C:$C,2)</f>
        <v>6.1467289924621582E-7</v>
      </c>
      <c r="CB268" s="24">
        <f>SUMIFS(Detail!AA:AA,Detail!$A:$A,$B268,Detail!$D:$D,16,Detail!$C:$C,3)</f>
        <v>3.6228448152542114E-7</v>
      </c>
      <c r="CC268" s="24">
        <f>SUMIFS(Detail!AA:AA,Detail!$A:$A,$B268,Detail!$D:$D,16,Detail!$C:$C,4)</f>
        <v>2.1606683731079102E-7</v>
      </c>
      <c r="CD268" s="33">
        <f t="shared" ref="CD268:CD278" si="477">SUM(BZ268:CC268)</f>
        <v>2.2295862436294556E-6</v>
      </c>
      <c r="CE268" s="24">
        <f>SUMIFS(Detail!AA:AA,Detail!$A:$A,$B268,Detail!$D:$D,17,Detail!$C:$C,1)</f>
        <v>1.3038516044616699E-7</v>
      </c>
      <c r="CF268" s="24">
        <f>SUMIFS(Detail!AA:AA,Detail!$A:$A,$B268,Detail!$D:$D,17,Detail!$C:$C,2)</f>
        <v>7.6368451118469238E-8</v>
      </c>
      <c r="CG268" s="24">
        <f>SUMIFS(Detail!AA:AA,Detail!$A:$A,$B268,Detail!$D:$D,17,Detail!$C:$C,3)</f>
        <v>4.5634806156158447E-8</v>
      </c>
      <c r="CH268" s="24">
        <f>SUMIFS(Detail!AA:AA,Detail!$A:$A,$B268,Detail!$D:$D,17,Detail!$C:$C,4)</f>
        <v>2.7008354663848877E-8</v>
      </c>
      <c r="CI268" s="33">
        <f t="shared" ref="CI268:CI278" si="478">SUM(CE268:CH268)</f>
        <v>2.7939677238464355E-7</v>
      </c>
      <c r="CJ268" s="24">
        <f>SUMIFS(Detail!AA:AA,Detail!$A:$A,$B268,Detail!$D:$D,18,Detail!$C:$C,1)</f>
        <v>1.5832483768463135E-8</v>
      </c>
      <c r="CK268" s="24">
        <f>SUMIFS(Detail!AA:AA,Detail!$A:$A,$B268,Detail!$D:$D,18,Detail!$C:$C,2)</f>
        <v>1.2107193470001221E-8</v>
      </c>
      <c r="CL268" s="24">
        <f>SUMIFS(Detail!AA:AA,Detail!$A:$A,$B268,Detail!$D:$D,18,Detail!$C:$C,3)</f>
        <v>2.7939677238464355E-9</v>
      </c>
      <c r="CM268" s="24">
        <f>SUMIFS(Detail!AA:AA,Detail!$A:$A,$B268,Detail!$D:$D,18,Detail!$C:$C,4)</f>
        <v>6.5192580223083496E-9</v>
      </c>
      <c r="CN268" s="33">
        <f t="shared" ref="CN268:CN278" si="479">SUM(CJ268:CM268)</f>
        <v>3.7252902984619141E-8</v>
      </c>
      <c r="CO268" s="24">
        <f>SUMIFS(Detail!AA:AA,Detail!$A:$A,$B268,Detail!$D:$D,19,Detail!$C:$C,1)</f>
        <v>0</v>
      </c>
      <c r="CP268" s="24">
        <f>SUMIFS(Detail!AA:AA,Detail!$A:$A,$B268,Detail!$D:$D,19,Detail!$C:$C,2)</f>
        <v>2.7939677238464355E-9</v>
      </c>
      <c r="CQ268" s="24">
        <f>SUMIFS(Detail!AA:AA,Detail!$A:$A,$B268,Detail!$D:$D,19,Detail!$C:$C,3)</f>
        <v>0</v>
      </c>
      <c r="CR268" s="24">
        <f>SUMIFS(Detail!AA:AA,Detail!$A:$A,$B268,Detail!$D:$D,19,Detail!$C:$C,4)</f>
        <v>0</v>
      </c>
      <c r="CS268" s="33">
        <f t="shared" ref="CS268:CS278" si="480">SUM(CO268:CR268)</f>
        <v>2.7939677238464355E-9</v>
      </c>
      <c r="CT268" s="24">
        <f>SUMIFS(Detail!AA:AA,Detail!$A:$A,$B268,Detail!$D:$D,20,Detail!$C:$C,1)</f>
        <v>9.3132257461547852E-10</v>
      </c>
      <c r="CU268" s="24">
        <f>SUMIFS(Detail!AA:AA,Detail!$A:$A,$B268,Detail!$D:$D,20,Detail!$C:$C,2)</f>
        <v>0</v>
      </c>
      <c r="CV268" s="24">
        <f>SUMIFS(Detail!AA:AA,Detail!$A:$A,$B268,Detail!$D:$D,20,Detail!$C:$C,3)</f>
        <v>0</v>
      </c>
      <c r="CW268" s="24">
        <f>SUMIFS(Detail!AA:AA,Detail!$A:$A,$B268,Detail!$D:$D,20,Detail!$C:$C,4)</f>
        <v>0</v>
      </c>
      <c r="CX268" s="33">
        <f t="shared" ref="CX268:CX278" si="481">SUM(CT268:CW268)</f>
        <v>9.3132257461547852E-10</v>
      </c>
      <c r="CY268" s="24">
        <f>SUMIFS(Detail!AA:AA,Detail!$A:$A,$B268,Detail!$D:$D,21,Detail!$C:$C,1)</f>
        <v>0</v>
      </c>
      <c r="CZ268" s="24">
        <f>SUMIFS(Detail!AA:AA,Detail!$A:$A,$B268,Detail!$D:$D,21,Detail!$C:$C,2)</f>
        <v>0</v>
      </c>
      <c r="DA268" s="24">
        <f>SUMIFS(Detail!AA:AA,Detail!$A:$A,$B268,Detail!$D:$D,21,Detail!$C:$C,3)</f>
        <v>0</v>
      </c>
      <c r="DB268" s="24">
        <f>SUMIFS(Detail!AA:AA,Detail!$A:$A,$B268,Detail!$D:$D,21,Detail!$C:$C,4)</f>
        <v>0</v>
      </c>
      <c r="DC268" s="33">
        <f t="shared" ref="DC268:DC278" si="482">SUM(CY268:DB268)</f>
        <v>0</v>
      </c>
      <c r="DD268" s="86">
        <f>SUMIFS(Detail!AA:AA,Detail!$A:$A,$B268,Detail!$B:$B,"&gt;60")</f>
        <v>304548.31259075645</v>
      </c>
    </row>
    <row r="269" spans="1:108" x14ac:dyDescent="0.25">
      <c r="A269" t="s">
        <v>5513</v>
      </c>
      <c r="B269" s="32" t="s">
        <v>5121</v>
      </c>
      <c r="C269" s="24">
        <f>SUMIFS(Detail!AA:AA,Detail!$A:$A,$B269,Detail!$D:$D,1,Detail!$C:$C,1)</f>
        <v>0</v>
      </c>
      <c r="D269" s="24">
        <f>SUMIFS(Detail!AA:AA,Detail!$A:$A,$B269,Detail!$D:$D,1,Detail!$C:$C,2)</f>
        <v>0</v>
      </c>
      <c r="E269" s="24">
        <f>SUMIFS(Detail!AA:AA,Detail!$A:$A,$B269,Detail!$D:$D,1,Detail!$C:$C,3)</f>
        <v>8228.3480773545125</v>
      </c>
      <c r="F269" s="24">
        <f>SUMIFS(Detail!AA:AA,Detail!$A:$A,$B269,Detail!$D:$D,1,Detail!$C:$C,4)</f>
        <v>90727.884144482552</v>
      </c>
      <c r="G269" s="33">
        <f t="shared" si="462"/>
        <v>98956.232221837068</v>
      </c>
      <c r="H269" s="24">
        <f>SUMIFS(Detail!AA:AA,Detail!$A:$A,$B269,Detail!$D:$D,2,Detail!$C:$C,1)</f>
        <v>178468.56045133297</v>
      </c>
      <c r="I269" s="24">
        <f>SUMIFS(Detail!AA:AA,Detail!$A:$A,$B269,Detail!$D:$D,2,Detail!$C:$C,2)</f>
        <v>199726.68967603176</v>
      </c>
      <c r="J269" s="24">
        <f>SUMIFS(Detail!AA:AA,Detail!$A:$A,$B269,Detail!$D:$D,2,Detail!$C:$C,3)</f>
        <v>218584.80510186718</v>
      </c>
      <c r="K269" s="24">
        <f>SUMIFS(Detail!AA:AA,Detail!$A:$A,$B269,Detail!$D:$D,2,Detail!$C:$C,4)</f>
        <v>295068.97370800434</v>
      </c>
      <c r="L269" s="33">
        <f t="shared" si="463"/>
        <v>891849.02893723629</v>
      </c>
      <c r="M269" s="24">
        <f>SUMIFS(Detail!AA:AA,Detail!$A:$A,$B269,Detail!$D:$D,3,Detail!$C:$C,1)</f>
        <v>317180.76078523847</v>
      </c>
      <c r="N269" s="24">
        <f>SUMIFS(Detail!AA:AA,Detail!$A:$A,$B269,Detail!$D:$D,3,Detail!$C:$C,2)</f>
        <v>317061.44782286684</v>
      </c>
      <c r="O269" s="24">
        <f>SUMIFS(Detail!AA:AA,Detail!$A:$A,$B269,Detail!$D:$D,3,Detail!$C:$C,3)</f>
        <v>296877.07018887968</v>
      </c>
      <c r="P269" s="24">
        <f>SUMIFS(Detail!AA:AA,Detail!$A:$A,$B269,Detail!$D:$D,3,Detail!$C:$C,4)</f>
        <v>290746.33370328695</v>
      </c>
      <c r="Q269" s="33">
        <f t="shared" si="464"/>
        <v>1221865.612500272</v>
      </c>
      <c r="R269" s="24">
        <f>SUMIFS(Detail!AA:AA,Detail!$A:$A,$B269,Detail!$D:$D,4,Detail!$C:$C,1)</f>
        <v>307543.20097067987</v>
      </c>
      <c r="S269" s="24">
        <f>SUMIFS(Detail!AA:AA,Detail!$A:$A,$B269,Detail!$D:$D,4,Detail!$C:$C,2)</f>
        <v>344357.73878746852</v>
      </c>
      <c r="T269" s="24">
        <f>SUMIFS(Detail!AA:AA,Detail!$A:$A,$B269,Detail!$D:$D,4,Detail!$C:$C,3)</f>
        <v>335512.04534225131</v>
      </c>
      <c r="U269" s="24">
        <f>SUMIFS(Detail!AA:AA,Detail!$A:$A,$B269,Detail!$D:$D,4,Detail!$C:$C,4)</f>
        <v>309850.43703250552</v>
      </c>
      <c r="V269" s="33">
        <f t="shared" si="465"/>
        <v>1297263.4221329051</v>
      </c>
      <c r="W269" s="24">
        <f>SUMIFS(Detail!AA:AA,Detail!$A:$A,$B269,Detail!$D:$D,5,Detail!$C:$C,1)</f>
        <v>261387.7313283798</v>
      </c>
      <c r="X269" s="24">
        <f>SUMIFS(Detail!AA:AA,Detail!$A:$A,$B269,Detail!$D:$D,5,Detail!$C:$C,2)</f>
        <v>302718.42925428058</v>
      </c>
      <c r="Y269" s="24">
        <f>SUMIFS(Detail!AA:AA,Detail!$A:$A,$B269,Detail!$D:$D,5,Detail!$C:$C,3)</f>
        <v>333483.68407385988</v>
      </c>
      <c r="Z269" s="24">
        <f>SUMIFS(Detail!AA:AA,Detail!$A:$A,$B269,Detail!$D:$D,5,Detail!$C:$C,4)</f>
        <v>322860.79806561308</v>
      </c>
      <c r="AA269" s="33">
        <f t="shared" si="466"/>
        <v>1220450.6427221333</v>
      </c>
      <c r="AB269" s="24">
        <f>SUMIFS(Detail!AA:AA,Detail!$A:$A,$B269,Detail!$D:$D,6,Detail!$C:$C,1)</f>
        <v>290208.22263625555</v>
      </c>
      <c r="AC269" s="24">
        <f>SUMIFS(Detail!AA:AA,Detail!$A:$A,$B269,Detail!$D:$D,6,Detail!$C:$C,2)</f>
        <v>233983.17408800178</v>
      </c>
      <c r="AD269" s="24">
        <f>SUMIFS(Detail!AA:AA,Detail!$A:$A,$B269,Detail!$D:$D,6,Detail!$C:$C,3)</f>
        <v>184213.79745882153</v>
      </c>
      <c r="AE269" s="24">
        <f>SUMIFS(Detail!AA:AA,Detail!$A:$A,$B269,Detail!$D:$D,6,Detail!$C:$C,4)</f>
        <v>146280.03225935501</v>
      </c>
      <c r="AF269" s="33">
        <f t="shared" si="467"/>
        <v>854685.22644243389</v>
      </c>
      <c r="AG269" s="24">
        <f>SUMIFS(Detail!AA:AA,Detail!$A:$A,$B269,Detail!$D:$D,7,Detail!$C:$C,1)</f>
        <v>117723.41298773538</v>
      </c>
      <c r="AH269" s="24">
        <f>SUMIFS(Detail!AA:AA,Detail!$A:$A,$B269,Detail!$D:$D,7,Detail!$C:$C,2)</f>
        <v>96000.522272102622</v>
      </c>
      <c r="AI269" s="24">
        <f>SUMIFS(Detail!AA:AA,Detail!$A:$A,$B269,Detail!$D:$D,7,Detail!$C:$C,3)</f>
        <v>79230.097678350183</v>
      </c>
      <c r="AJ269" s="24">
        <f>SUMIFS(Detail!AA:AA,Detail!$A:$A,$B269,Detail!$D:$D,7,Detail!$C:$C,4)</f>
        <v>66090.238103896467</v>
      </c>
      <c r="AK269" s="33">
        <f t="shared" si="468"/>
        <v>359044.27104208467</v>
      </c>
      <c r="AL269" s="24">
        <f>SUMIFS(Detail!AA:AA,Detail!$A:$A,$B269,Detail!$D:$D,8,Detail!$C:$C,1)</f>
        <v>55653.19508992591</v>
      </c>
      <c r="AM269" s="24">
        <f>SUMIFS(Detail!AA:AA,Detail!$A:$A,$B269,Detail!$D:$D,8,Detail!$C:$C,2)</f>
        <v>47259.964508395082</v>
      </c>
      <c r="AN269" s="24">
        <f>SUMIFS(Detail!AA:AA,Detail!$A:$A,$B269,Detail!$D:$D,8,Detail!$C:$C,3)</f>
        <v>40435.094954550354</v>
      </c>
      <c r="AO269" s="24">
        <f>SUMIFS(Detail!AA:AA,Detail!$A:$A,$B269,Detail!$D:$D,8,Detail!$C:$C,4)</f>
        <v>34830.053971753827</v>
      </c>
      <c r="AP269" s="33">
        <f t="shared" si="469"/>
        <v>178178.30852462517</v>
      </c>
      <c r="AQ269" s="24">
        <f>SUMIFS(Detail!AA:AA,Detail!$A:$A,$B269,Detail!$D:$D,9,Detail!$C:$C,1)</f>
        <v>30185.435278324592</v>
      </c>
      <c r="AR269" s="24">
        <f>SUMIFS(Detail!AA:AA,Detail!$A:$A,$B269,Detail!$D:$D,9,Detail!$C:$C,2)</f>
        <v>26305.424009268725</v>
      </c>
      <c r="AS269" s="24">
        <f>SUMIFS(Detail!AA:AA,Detail!$A:$A,$B269,Detail!$D:$D,9,Detail!$C:$C,3)</f>
        <v>23040.279815960766</v>
      </c>
      <c r="AT269" s="24">
        <f>SUMIFS(Detail!AA:AA,Detail!$A:$A,$B269,Detail!$D:$D,9,Detail!$C:$C,4)</f>
        <v>20274.129875329134</v>
      </c>
      <c r="AU269" s="33">
        <f t="shared" si="470"/>
        <v>99805.268978883221</v>
      </c>
      <c r="AV269" s="24">
        <f>SUMIFS(Detail!AA:AA,Detail!$A:$A,$B269,Detail!$D:$D,10,Detail!$C:$C,1)</f>
        <v>17916.331137606965</v>
      </c>
      <c r="AW269" s="24">
        <f>SUMIFS(Detail!AA:AA,Detail!$A:$A,$B269,Detail!$D:$D,10,Detail!$C:$C,2)</f>
        <v>15895.269006747472</v>
      </c>
      <c r="AX269" s="24">
        <f>SUMIFS(Detail!AA:AA,Detail!$A:$A,$B269,Detail!$D:$D,10,Detail!$C:$C,3)</f>
        <v>14153.844460854212</v>
      </c>
      <c r="AY269" s="24">
        <f>SUMIFS(Detail!AA:AA,Detail!$A:$A,$B269,Detail!$D:$D,10,Detail!$C:$C,4)</f>
        <v>12646.148229639792</v>
      </c>
      <c r="AZ269" s="33">
        <f t="shared" si="471"/>
        <v>60611.592834848445</v>
      </c>
      <c r="BA269" s="24">
        <f>SUMIFS(Detail!AA:AA,Detail!$A:$A,$B269,Detail!$D:$D,11,Detail!$C:$C,1)</f>
        <v>11334.980937780254</v>
      </c>
      <c r="BB269" s="24">
        <f>SUMIFS(Detail!AA:AA,Detail!$A:$A,$B269,Detail!$D:$D,11,Detail!$C:$C,2)</f>
        <v>10189.983846633881</v>
      </c>
      <c r="BC269" s="24">
        <f>SUMIFS(Detail!AA:AA,Detail!$A:$A,$B269,Detail!$D:$D,11,Detail!$C:$C,3)</f>
        <v>9186.2155758255158</v>
      </c>
      <c r="BD269" s="24">
        <f>SUMIFS(Detail!AA:AA,Detail!$A:$A,$B269,Detail!$D:$D,11,Detail!$C:$C,4)</f>
        <v>8303.0581965861838</v>
      </c>
      <c r="BE269" s="33">
        <f t="shared" si="472"/>
        <v>39014.23855682584</v>
      </c>
      <c r="BF269" s="24">
        <f>SUMIFS(Detail!AA:AA,Detail!$A:$A,$B269,Detail!$D:$D,12,Detail!$C:$C,1)</f>
        <v>7523.3691054248247</v>
      </c>
      <c r="BG269" s="24">
        <f>SUMIFS(Detail!AA:AA,Detail!$A:$A,$B269,Detail!$D:$D,12,Detail!$C:$C,2)</f>
        <v>6832.8180809697133</v>
      </c>
      <c r="BH269" s="24">
        <f>SUMIFS(Detail!AA:AA,Detail!$A:$A,$B269,Detail!$D:$D,12,Detail!$C:$C,3)</f>
        <v>6219.3651324963203</v>
      </c>
      <c r="BI269" s="24">
        <f>SUMIFS(Detail!AA:AA,Detail!$A:$A,$B269,Detail!$D:$D,12,Detail!$C:$C,4)</f>
        <v>5672.8462987345638</v>
      </c>
      <c r="BJ269" s="33">
        <f t="shared" si="473"/>
        <v>26248.398617625422</v>
      </c>
      <c r="BK269" s="24">
        <f>SUMIFS(Detail!AA:AA,Detail!$A:$A,$B269,Detail!$D:$D,13,Detail!$C:$C,1)</f>
        <v>5184.6428753792297</v>
      </c>
      <c r="BL269" s="24">
        <f>SUMIFS(Detail!AA:AA,Detail!$A:$A,$B269,Detail!$D:$D,13,Detail!$C:$C,2)</f>
        <v>4747.4156018674366</v>
      </c>
      <c r="BM269" s="24">
        <f>SUMIFS(Detail!AA:AA,Detail!$A:$A,$B269,Detail!$D:$D,13,Detail!$C:$C,3)</f>
        <v>4354.889782590978</v>
      </c>
      <c r="BN269" s="24">
        <f>SUMIFS(Detail!AA:AA,Detail!$A:$A,$B269,Detail!$D:$D,13,Detail!$C:$C,4)</f>
        <v>4001.6806103375739</v>
      </c>
      <c r="BO269" s="33">
        <f t="shared" si="474"/>
        <v>18288.62887017522</v>
      </c>
      <c r="BP269" s="24">
        <f>SUMIFS(Detail!AA:AA,Detail!$A:$A,$B269,Detail!$D:$D,14,Detail!$C:$C,1)</f>
        <v>3683.1504196810529</v>
      </c>
      <c r="BQ269" s="24">
        <f>SUMIFS(Detail!AA:AA,Detail!$A:$A,$B269,Detail!$D:$D,14,Detail!$C:$C,2)</f>
        <v>3395.2914499537083</v>
      </c>
      <c r="BR269" s="24">
        <f>SUMIFS(Detail!AA:AA,Detail!$A:$A,$B269,Detail!$D:$D,14,Detail!$C:$C,3)</f>
        <v>3134.6291026660238</v>
      </c>
      <c r="BS269" s="24">
        <f>SUMIFS(Detail!AA:AA,Detail!$A:$A,$B269,Detail!$D:$D,14,Detail!$C:$C,4)</f>
        <v>2898.1417514600789</v>
      </c>
      <c r="BT269" s="33">
        <f t="shared" si="475"/>
        <v>13111.212723760866</v>
      </c>
      <c r="BU269" s="24">
        <f>SUMIFS(Detail!AA:AA,Detail!$A:$A,$B269,Detail!$D:$D,15,Detail!$C:$C,1)</f>
        <v>2683.1939881957132</v>
      </c>
      <c r="BV269" s="24">
        <f>SUMIFS(Detail!AA:AA,Detail!$A:$A,$B269,Detail!$D:$D,15,Detail!$C:$C,2)</f>
        <v>2487.4808278194628</v>
      </c>
      <c r="BW269" s="24">
        <f>SUMIFS(Detail!AA:AA,Detail!$A:$A,$B269,Detail!$D:$D,15,Detail!$C:$C,3)</f>
        <v>2308.9808920960872</v>
      </c>
      <c r="BX269" s="24">
        <f>SUMIFS(Detail!AA:AA,Detail!$A:$A,$B269,Detail!$D:$D,15,Detail!$C:$C,4)</f>
        <v>2145.9169819209724</v>
      </c>
      <c r="BY269" s="33">
        <f t="shared" si="476"/>
        <v>9625.572690032237</v>
      </c>
      <c r="BZ269" s="24">
        <f>SUMIFS(Detail!AA:AA,Detail!$A:$A,$B269,Detail!$D:$D,16,Detail!$C:$C,1)</f>
        <v>1996.7227549052795</v>
      </c>
      <c r="CA269" s="24">
        <f>SUMIFS(Detail!AA:AA,Detail!$A:$A,$B269,Detail!$D:$D,16,Detail!$C:$C,2)</f>
        <v>1860.0144676148889</v>
      </c>
      <c r="CB269" s="24">
        <f>SUMIFS(Detail!AA:AA,Detail!$A:$A,$B269,Detail!$D:$D,16,Detail!$C:$C,3)</f>
        <v>1734.5669352933764</v>
      </c>
      <c r="CC269" s="24">
        <f>SUMIFS(Detail!AA:AA,Detail!$A:$A,$B269,Detail!$D:$D,16,Detail!$C:$C,4)</f>
        <v>1619.2930161905474</v>
      </c>
      <c r="CD269" s="33">
        <f t="shared" si="477"/>
        <v>7210.5971740040932</v>
      </c>
      <c r="CE269" s="24">
        <f>SUMIFS(Detail!AA:AA,Detail!$A:$A,$B269,Detail!$D:$D,17,Detail!$C:$C,1)</f>
        <v>1513.2260517219081</v>
      </c>
      <c r="CF269" s="24">
        <f>SUMIFS(Detail!AA:AA,Detail!$A:$A,$B269,Detail!$D:$D,17,Detail!$C:$C,2)</f>
        <v>1415.5047937609254</v>
      </c>
      <c r="CG269" s="24">
        <f>SUMIFS(Detail!AA:AA,Detail!$A:$A,$B269,Detail!$D:$D,17,Detail!$C:$C,3)</f>
        <v>1325.3604312940499</v>
      </c>
      <c r="CH269" s="24">
        <f>SUMIFS(Detail!AA:AA,Detail!$A:$A,$B269,Detail!$D:$D,17,Detail!$C:$C,4)</f>
        <v>1242.1053945938124</v>
      </c>
      <c r="CI269" s="33">
        <f t="shared" si="478"/>
        <v>5496.1966713706952</v>
      </c>
      <c r="CJ269" s="24">
        <f>SUMIFS(Detail!AA:AA,Detail!$A:$A,$B269,Detail!$D:$D,18,Detail!$C:$C,1)</f>
        <v>1165.1236689613202</v>
      </c>
      <c r="CK269" s="24">
        <f>SUMIFS(Detail!AA:AA,Detail!$A:$A,$B269,Detail!$D:$D,18,Detail!$C:$C,2)</f>
        <v>1093.862393842172</v>
      </c>
      <c r="CL269" s="24">
        <f>SUMIFS(Detail!AA:AA,Detail!$A:$A,$B269,Detail!$D:$D,18,Detail!$C:$C,3)</f>
        <v>1027.8245597834698</v>
      </c>
      <c r="CM269" s="24">
        <f>SUMIFS(Detail!AA:AA,Detail!$A:$A,$B269,Detail!$D:$D,18,Detail!$C:$C,4)</f>
        <v>966.56264519793922</v>
      </c>
      <c r="CN269" s="33">
        <f t="shared" si="479"/>
        <v>4253.3732677849011</v>
      </c>
      <c r="CO269" s="24">
        <f>SUMIFS(Detail!AA:AA,Detail!$A:$A,$B269,Detail!$D:$D,19,Detail!$C:$C,1)</f>
        <v>909.67305990904561</v>
      </c>
      <c r="CP269" s="24">
        <f>SUMIFS(Detail!AA:AA,Detail!$A:$A,$B269,Detail!$D:$D,19,Detail!$C:$C,2)</f>
        <v>856.79128288626657</v>
      </c>
      <c r="CQ269" s="24">
        <f>SUMIFS(Detail!AA:AA,Detail!$A:$A,$B269,Detail!$D:$D,19,Detail!$C:$C,3)</f>
        <v>807.58759872531516</v>
      </c>
      <c r="CR269" s="24">
        <f>SUMIFS(Detail!AA:AA,Detail!$A:$A,$B269,Detail!$D:$D,19,Detail!$C:$C,4)</f>
        <v>761.76335178157308</v>
      </c>
      <c r="CS269" s="33">
        <f t="shared" si="480"/>
        <v>3335.8152933022002</v>
      </c>
      <c r="CT269" s="24">
        <f>SUMIFS(Detail!AA:AA,Detail!$A:$A,$B269,Detail!$D:$D,20,Detail!$C:$C,1)</f>
        <v>719.04764873133968</v>
      </c>
      <c r="CU269" s="24">
        <f>SUMIFS(Detail!AA:AA,Detail!$A:$A,$B269,Detail!$D:$D,20,Detail!$C:$C,2)</f>
        <v>679.19445054270318</v>
      </c>
      <c r="CV269" s="24">
        <f>SUMIFS(Detail!AA:AA,Detail!$A:$A,$B269,Detail!$D:$D,20,Detail!$C:$C,3)</f>
        <v>641.98000325812018</v>
      </c>
      <c r="CW269" s="24">
        <f>SUMIFS(Detail!AA:AA,Detail!$A:$A,$B269,Detail!$D:$D,20,Detail!$C:$C,4)</f>
        <v>607.20056413067505</v>
      </c>
      <c r="CX269" s="33">
        <f t="shared" si="481"/>
        <v>2647.4226666628383</v>
      </c>
      <c r="CY269" s="24">
        <f>SUMIFS(Detail!AA:AA,Detail!$A:$A,$B269,Detail!$D:$D,21,Detail!$C:$C,1)</f>
        <v>5166.4986622588704</v>
      </c>
      <c r="CZ269" s="24">
        <f>SUMIFS(Detail!AA:AA,Detail!$A:$A,$B269,Detail!$D:$D,21,Detail!$C:$C,2)</f>
        <v>0</v>
      </c>
      <c r="DA269" s="24">
        <f>SUMIFS(Detail!AA:AA,Detail!$A:$A,$B269,Detail!$D:$D,21,Detail!$C:$C,3)</f>
        <v>0</v>
      </c>
      <c r="DB269" s="24">
        <f>SUMIFS(Detail!AA:AA,Detail!$A:$A,$B269,Detail!$D:$D,21,Detail!$C:$C,4)</f>
        <v>0</v>
      </c>
      <c r="DC269" s="33">
        <f t="shared" si="482"/>
        <v>5166.4986622588704</v>
      </c>
      <c r="DD269" s="86">
        <f>SUMIFS(Detail!AA:AA,Detail!$A:$A,$B269,Detail!$B:$B,"&gt;60")</f>
        <v>1686722.6230166776</v>
      </c>
    </row>
    <row r="270" spans="1:108" x14ac:dyDescent="0.25">
      <c r="A270" t="s">
        <v>5514</v>
      </c>
      <c r="B270" s="32" t="s">
        <v>5122</v>
      </c>
      <c r="C270" s="24">
        <f>SUMIFS(Detail!AA:AA,Detail!$A:$A,$B270,Detail!$D:$D,1,Detail!$C:$C,1)</f>
        <v>0</v>
      </c>
      <c r="D270" s="24">
        <f>SUMIFS(Detail!AA:AA,Detail!$A:$A,$B270,Detail!$D:$D,1,Detail!$C:$C,2)</f>
        <v>0</v>
      </c>
      <c r="E270" s="24">
        <f>SUMIFS(Detail!AA:AA,Detail!$A:$A,$B270,Detail!$D:$D,1,Detail!$C:$C,3)</f>
        <v>52023.859908630431</v>
      </c>
      <c r="F270" s="24">
        <f>SUMIFS(Detail!AA:AA,Detail!$A:$A,$B270,Detail!$D:$D,1,Detail!$C:$C,4)</f>
        <v>172793.66463776806</v>
      </c>
      <c r="G270" s="33">
        <f t="shared" si="462"/>
        <v>224817.52454639849</v>
      </c>
      <c r="H270" s="24">
        <f>SUMIFS(Detail!AA:AA,Detail!$A:$A,$B270,Detail!$D:$D,2,Detail!$C:$C,1)</f>
        <v>223135.6144345681</v>
      </c>
      <c r="I270" s="24">
        <f>SUMIFS(Detail!AA:AA,Detail!$A:$A,$B270,Detail!$D:$D,2,Detail!$C:$C,2)</f>
        <v>286824.07539097063</v>
      </c>
      <c r="J270" s="24">
        <f>SUMIFS(Detail!AA:AA,Detail!$A:$A,$B270,Detail!$D:$D,2,Detail!$C:$C,3)</f>
        <v>358530.70448253897</v>
      </c>
      <c r="K270" s="24">
        <f>SUMIFS(Detail!AA:AA,Detail!$A:$A,$B270,Detail!$D:$D,2,Detail!$C:$C,4)</f>
        <v>432344.33969169226</v>
      </c>
      <c r="L270" s="33">
        <f t="shared" si="463"/>
        <v>1300834.7339997699</v>
      </c>
      <c r="M270" s="24">
        <f>SUMIFS(Detail!AA:AA,Detail!$A:$A,$B270,Detail!$D:$D,3,Detail!$C:$C,1)</f>
        <v>475658.83833983261</v>
      </c>
      <c r="N270" s="24">
        <f>SUMIFS(Detail!AA:AA,Detail!$A:$A,$B270,Detail!$D:$D,3,Detail!$C:$C,2)</f>
        <v>490483.69049300812</v>
      </c>
      <c r="O270" s="24">
        <f>SUMIFS(Detail!AA:AA,Detail!$A:$A,$B270,Detail!$D:$D,3,Detail!$C:$C,3)</f>
        <v>590395.50660479767</v>
      </c>
      <c r="P270" s="24">
        <f>SUMIFS(Detail!AA:AA,Detail!$A:$A,$B270,Detail!$D:$D,3,Detail!$C:$C,4)</f>
        <v>723940.16893402347</v>
      </c>
      <c r="Q270" s="33">
        <f t="shared" si="464"/>
        <v>2280478.2043716619</v>
      </c>
      <c r="R270" s="24">
        <f>SUMIFS(Detail!AA:AA,Detail!$A:$A,$B270,Detail!$D:$D,4,Detail!$C:$C,1)</f>
        <v>780894.34288036672</v>
      </c>
      <c r="S270" s="24">
        <f>SUMIFS(Detail!AA:AA,Detail!$A:$A,$B270,Detail!$D:$D,4,Detail!$C:$C,2)</f>
        <v>857384.58189474163</v>
      </c>
      <c r="T270" s="24">
        <f>SUMIFS(Detail!AA:AA,Detail!$A:$A,$B270,Detail!$D:$D,4,Detail!$C:$C,3)</f>
        <v>883423.51214357512</v>
      </c>
      <c r="U270" s="24">
        <f>SUMIFS(Detail!AA:AA,Detail!$A:$A,$B270,Detail!$D:$D,4,Detail!$C:$C,4)</f>
        <v>1062972.9617180619</v>
      </c>
      <c r="V270" s="33">
        <f t="shared" si="465"/>
        <v>3584675.3986367453</v>
      </c>
      <c r="W270" s="24">
        <f>SUMIFS(Detail!AA:AA,Detail!$A:$A,$B270,Detail!$D:$D,5,Detail!$C:$C,1)</f>
        <v>1448020.0218133647</v>
      </c>
      <c r="X270" s="24">
        <f>SUMIFS(Detail!AA:AA,Detail!$A:$A,$B270,Detail!$D:$D,5,Detail!$C:$C,2)</f>
        <v>1735389.1814333424</v>
      </c>
      <c r="Y270" s="24">
        <f>SUMIFS(Detail!AA:AA,Detail!$A:$A,$B270,Detail!$D:$D,5,Detail!$C:$C,3)</f>
        <v>1905333.0850478858</v>
      </c>
      <c r="Z270" s="24">
        <f>SUMIFS(Detail!AA:AA,Detail!$A:$A,$B270,Detail!$D:$D,5,Detail!$C:$C,4)</f>
        <v>1963180.4942880794</v>
      </c>
      <c r="AA270" s="33">
        <f t="shared" si="466"/>
        <v>7051922.7825826723</v>
      </c>
      <c r="AB270" s="24">
        <f>SUMIFS(Detail!AA:AA,Detail!$A:$A,$B270,Detail!$D:$D,6,Detail!$C:$C,1)</f>
        <v>1016381.6253005266</v>
      </c>
      <c r="AC270" s="24">
        <f>SUMIFS(Detail!AA:AA,Detail!$A:$A,$B270,Detail!$D:$D,6,Detail!$C:$C,2)</f>
        <v>314332.51609878056</v>
      </c>
      <c r="AD270" s="24">
        <f>SUMIFS(Detail!AA:AA,Detail!$A:$A,$B270,Detail!$D:$D,6,Detail!$C:$C,3)</f>
        <v>117653.07609277219</v>
      </c>
      <c r="AE270" s="24">
        <f>SUMIFS(Detail!AA:AA,Detail!$A:$A,$B270,Detail!$D:$D,6,Detail!$C:$C,4)</f>
        <v>47862.734244989231</v>
      </c>
      <c r="AF270" s="33">
        <f t="shared" si="467"/>
        <v>1496229.9517370686</v>
      </c>
      <c r="AG270" s="24">
        <f>SUMIFS(Detail!AA:AA,Detail!$A:$A,$B270,Detail!$D:$D,7,Detail!$C:$C,1)</f>
        <v>20530.948604537174</v>
      </c>
      <c r="AH270" s="24">
        <f>SUMIFS(Detail!AA:AA,Detail!$A:$A,$B270,Detail!$D:$D,7,Detail!$C:$C,2)</f>
        <v>9151.475444285199</v>
      </c>
      <c r="AI270" s="24">
        <f>SUMIFS(Detail!AA:AA,Detail!$A:$A,$B270,Detail!$D:$D,7,Detail!$C:$C,3)</f>
        <v>4202.6758632473648</v>
      </c>
      <c r="AJ270" s="24">
        <f>SUMIFS(Detail!AA:AA,Detail!$A:$A,$B270,Detail!$D:$D,7,Detail!$C:$C,4)</f>
        <v>1977.3527846802026</v>
      </c>
      <c r="AK270" s="33">
        <f t="shared" si="468"/>
        <v>35862.452696749941</v>
      </c>
      <c r="AL270" s="24">
        <f>SUMIFS(Detail!AA:AA,Detail!$A:$A,$B270,Detail!$D:$D,8,Detail!$C:$C,1)</f>
        <v>949.42760045640171</v>
      </c>
      <c r="AM270" s="24">
        <f>SUMIFS(Detail!AA:AA,Detail!$A:$A,$B270,Detail!$D:$D,8,Detail!$C:$C,2)</f>
        <v>463.87604062072933</v>
      </c>
      <c r="AN270" s="24">
        <f>SUMIFS(Detail!AA:AA,Detail!$A:$A,$B270,Detail!$D:$D,8,Detail!$C:$C,3)</f>
        <v>230.113255886361</v>
      </c>
      <c r="AO270" s="24">
        <f>SUMIFS(Detail!AA:AA,Detail!$A:$A,$B270,Detail!$D:$D,8,Detail!$C:$C,4)</f>
        <v>115.69688392058015</v>
      </c>
      <c r="AP270" s="33">
        <f t="shared" si="469"/>
        <v>1759.1137808840722</v>
      </c>
      <c r="AQ270" s="24">
        <f>SUMIFS(Detail!AA:AA,Detail!$A:$A,$B270,Detail!$D:$D,9,Detail!$C:$C,1)</f>
        <v>58.874749066308141</v>
      </c>
      <c r="AR270" s="24">
        <f>SUMIFS(Detail!AA:AA,Detail!$A:$A,$B270,Detail!$D:$D,9,Detail!$C:$C,2)</f>
        <v>30.287224266678095</v>
      </c>
      <c r="AS270" s="24">
        <f>SUMIFS(Detail!AA:AA,Detail!$A:$A,$B270,Detail!$D:$D,9,Detail!$C:$C,3)</f>
        <v>15.735883753746748</v>
      </c>
      <c r="AT270" s="24">
        <f>SUMIFS(Detail!AA:AA,Detail!$A:$A,$B270,Detail!$D:$D,9,Detail!$C:$C,4)</f>
        <v>8.2502408530563116</v>
      </c>
      <c r="AU270" s="33">
        <f t="shared" si="470"/>
        <v>113.1480979397893</v>
      </c>
      <c r="AV270" s="24">
        <f>SUMIFS(Detail!AA:AA,Detail!$A:$A,$B270,Detail!$D:$D,10,Detail!$C:$C,1)</f>
        <v>4.3619376383721828</v>
      </c>
      <c r="AW270" s="24">
        <f>SUMIFS(Detail!AA:AA,Detail!$A:$A,$B270,Detail!$D:$D,10,Detail!$C:$C,2)</f>
        <v>2.3241499811410904</v>
      </c>
      <c r="AX270" s="24">
        <f>SUMIFS(Detail!AA:AA,Detail!$A:$A,$B270,Detail!$D:$D,10,Detail!$C:$C,3)</f>
        <v>1.2473512124270201</v>
      </c>
      <c r="AY270" s="24">
        <f>SUMIFS(Detail!AA:AA,Detail!$A:$A,$B270,Detail!$D:$D,10,Detail!$C:$C,4)</f>
        <v>0.67398302257061005</v>
      </c>
      <c r="AZ270" s="33">
        <f t="shared" si="471"/>
        <v>8.6074218545109034</v>
      </c>
      <c r="BA270" s="24">
        <f>SUMIFS(Detail!AA:AA,Detail!$A:$A,$B270,Detail!$D:$D,11,Detail!$C:$C,1)</f>
        <v>0.36649124138057232</v>
      </c>
      <c r="BB270" s="24">
        <f>SUMIFS(Detail!AA:AA,Detail!$A:$A,$B270,Detail!$D:$D,11,Detail!$C:$C,2)</f>
        <v>0.20047996006906033</v>
      </c>
      <c r="BC270" s="24">
        <f>SUMIFS(Detail!AA:AA,Detail!$A:$A,$B270,Detail!$D:$D,11,Detail!$C:$C,3)</f>
        <v>0.11028742603957653</v>
      </c>
      <c r="BD270" s="24">
        <f>SUMIFS(Detail!AA:AA,Detail!$A:$A,$B270,Detail!$D:$D,11,Detail!$C:$C,4)</f>
        <v>6.0995500534772873E-2</v>
      </c>
      <c r="BE270" s="33">
        <f t="shared" si="472"/>
        <v>0.73825412802398205</v>
      </c>
      <c r="BF270" s="24">
        <f>SUMIFS(Detail!AA:AA,Detail!$A:$A,$B270,Detail!$D:$D,12,Detail!$C:$C,1)</f>
        <v>3.3905318006873131E-2</v>
      </c>
      <c r="BG270" s="24">
        <f>SUMIFS(Detail!AA:AA,Detail!$A:$A,$B270,Detail!$D:$D,12,Detail!$C:$C,2)</f>
        <v>1.8937736749649048E-2</v>
      </c>
      <c r="BH270" s="24">
        <f>SUMIFS(Detail!AA:AA,Detail!$A:$A,$B270,Detail!$D:$D,12,Detail!$C:$C,3)</f>
        <v>1.0626249015331268E-2</v>
      </c>
      <c r="BI270" s="24">
        <f>SUMIFS(Detail!AA:AA,Detail!$A:$A,$B270,Detail!$D:$D,12,Detail!$C:$C,4)</f>
        <v>5.9887096285820007E-3</v>
      </c>
      <c r="BJ270" s="33">
        <f t="shared" si="473"/>
        <v>6.9458013400435448E-2</v>
      </c>
      <c r="BK270" s="24">
        <f>SUMIFS(Detail!AA:AA,Detail!$A:$A,$B270,Detail!$D:$D,13,Detail!$C:$C,1)</f>
        <v>3.389257937669754E-3</v>
      </c>
      <c r="BL270" s="24">
        <f>SUMIFS(Detail!AA:AA,Detail!$A:$A,$B270,Detail!$D:$D,13,Detail!$C:$C,2)</f>
        <v>1.9258242100477219E-3</v>
      </c>
      <c r="BM270" s="24">
        <f>SUMIFS(Detail!AA:AA,Detail!$A:$A,$B270,Detail!$D:$D,13,Detail!$C:$C,3)</f>
        <v>1.0985024273395538E-3</v>
      </c>
      <c r="BN270" s="24">
        <f>SUMIFS(Detail!AA:AA,Detail!$A:$A,$B270,Detail!$D:$D,13,Detail!$C:$C,4)</f>
        <v>6.2890723347663879E-4</v>
      </c>
      <c r="BO270" s="33">
        <f t="shared" si="474"/>
        <v>7.0424918085336685E-3</v>
      </c>
      <c r="BP270" s="24">
        <f>SUMIFS(Detail!AA:AA,Detail!$A:$A,$B270,Detail!$D:$D,14,Detail!$C:$C,1)</f>
        <v>3.6134757101535797E-4</v>
      </c>
      <c r="BQ270" s="24">
        <f>SUMIFS(Detail!AA:AA,Detail!$A:$A,$B270,Detail!$D:$D,14,Detail!$C:$C,2)</f>
        <v>2.0831823348999023E-4</v>
      </c>
      <c r="BR270" s="24">
        <f>SUMIFS(Detail!AA:AA,Detail!$A:$A,$B270,Detail!$D:$D,14,Detail!$C:$C,3)</f>
        <v>1.2050196528434753E-4</v>
      </c>
      <c r="BS270" s="24">
        <f>SUMIFS(Detail!AA:AA,Detail!$A:$A,$B270,Detail!$D:$D,14,Detail!$C:$C,4)</f>
        <v>6.9925561547279358E-5</v>
      </c>
      <c r="BT270" s="33">
        <f t="shared" si="475"/>
        <v>7.600933313369751E-4</v>
      </c>
      <c r="BU270" s="24">
        <f>SUMIFS(Detail!AA:AA,Detail!$A:$A,$B270,Detail!$D:$D,15,Detail!$C:$C,1)</f>
        <v>4.069693386554718E-5</v>
      </c>
      <c r="BV270" s="24">
        <f>SUMIFS(Detail!AA:AA,Detail!$A:$A,$B270,Detail!$D:$D,15,Detail!$C:$C,2)</f>
        <v>2.3761764168739319E-5</v>
      </c>
      <c r="BW270" s="24">
        <f>SUMIFS(Detail!AA:AA,Detail!$A:$A,$B270,Detail!$D:$D,15,Detail!$C:$C,3)</f>
        <v>1.3908371329307556E-5</v>
      </c>
      <c r="BX270" s="24">
        <f>SUMIFS(Detail!AA:AA,Detail!$A:$A,$B270,Detail!$D:$D,15,Detail!$C:$C,4)</f>
        <v>8.1714242696762085E-6</v>
      </c>
      <c r="BY270" s="33">
        <f t="shared" si="476"/>
        <v>8.6538493633270264E-5</v>
      </c>
      <c r="BZ270" s="24">
        <f>SUMIFS(Detail!AA:AA,Detail!$A:$A,$B270,Detail!$D:$D,16,Detail!$C:$C,1)</f>
        <v>4.8074871301651001E-6</v>
      </c>
      <c r="CA270" s="24">
        <f>SUMIFS(Detail!AA:AA,Detail!$A:$A,$B270,Detail!$D:$D,16,Detail!$C:$C,2)</f>
        <v>2.8386712074279785E-6</v>
      </c>
      <c r="CB270" s="24">
        <f>SUMIFS(Detail!AA:AA,Detail!$A:$A,$B270,Detail!$D:$D,16,Detail!$C:$C,3)</f>
        <v>1.6782432794570923E-6</v>
      </c>
      <c r="CC270" s="24">
        <f>SUMIFS(Detail!AA:AA,Detail!$A:$A,$B270,Detail!$D:$D,16,Detail!$C:$C,4)</f>
        <v>9.9465250968933105E-7</v>
      </c>
      <c r="CD270" s="33">
        <f t="shared" si="477"/>
        <v>1.0319054126739502E-5</v>
      </c>
      <c r="CE270" s="24">
        <f>SUMIFS(Detail!AA:AA,Detail!$A:$A,$B270,Detail!$D:$D,17,Detail!$C:$C,1)</f>
        <v>5.9790909290313721E-7</v>
      </c>
      <c r="CF270" s="24">
        <f>SUMIFS(Detail!AA:AA,Detail!$A:$A,$B270,Detail!$D:$D,17,Detail!$C:$C,2)</f>
        <v>3.4831464290618896E-7</v>
      </c>
      <c r="CG270" s="24">
        <f>SUMIFS(Detail!AA:AA,Detail!$A:$A,$B270,Detail!$D:$D,17,Detail!$C:$C,3)</f>
        <v>2.1606683731079102E-7</v>
      </c>
      <c r="CH270" s="24">
        <f>SUMIFS(Detail!AA:AA,Detail!$A:$A,$B270,Detail!$D:$D,17,Detail!$C:$C,4)</f>
        <v>1.2107193470001221E-7</v>
      </c>
      <c r="CI270" s="33">
        <f t="shared" si="478"/>
        <v>1.2833625078201294E-6</v>
      </c>
      <c r="CJ270" s="24">
        <f>SUMIFS(Detail!AA:AA,Detail!$A:$A,$B270,Detail!$D:$D,18,Detail!$C:$C,1)</f>
        <v>7.8231096267700195E-8</v>
      </c>
      <c r="CK270" s="24">
        <f>SUMIFS(Detail!AA:AA,Detail!$A:$A,$B270,Detail!$D:$D,18,Detail!$C:$C,2)</f>
        <v>4.6566128730773926E-8</v>
      </c>
      <c r="CL270" s="24">
        <f>SUMIFS(Detail!AA:AA,Detail!$A:$A,$B270,Detail!$D:$D,18,Detail!$C:$C,3)</f>
        <v>2.4214386940002441E-8</v>
      </c>
      <c r="CM270" s="24">
        <f>SUMIFS(Detail!AA:AA,Detail!$A:$A,$B270,Detail!$D:$D,18,Detail!$C:$C,4)</f>
        <v>2.0489096641540527E-8</v>
      </c>
      <c r="CN270" s="33">
        <f t="shared" si="479"/>
        <v>1.6950070858001709E-7</v>
      </c>
      <c r="CO270" s="24">
        <f>SUMIFS(Detail!AA:AA,Detail!$A:$A,$B270,Detail!$D:$D,19,Detail!$C:$C,1)</f>
        <v>1.1175870895385742E-8</v>
      </c>
      <c r="CP270" s="24">
        <f>SUMIFS(Detail!AA:AA,Detail!$A:$A,$B270,Detail!$D:$D,19,Detail!$C:$C,2)</f>
        <v>1.862645149230957E-9</v>
      </c>
      <c r="CQ270" s="24">
        <f>SUMIFS(Detail!AA:AA,Detail!$A:$A,$B270,Detail!$D:$D,19,Detail!$C:$C,3)</f>
        <v>5.5879354476928711E-9</v>
      </c>
      <c r="CR270" s="24">
        <f>SUMIFS(Detail!AA:AA,Detail!$A:$A,$B270,Detail!$D:$D,19,Detail!$C:$C,4)</f>
        <v>3.7252902984619141E-9</v>
      </c>
      <c r="CS270" s="33">
        <f t="shared" si="480"/>
        <v>2.2351741790771484E-8</v>
      </c>
      <c r="CT270" s="24">
        <f>SUMIFS(Detail!AA:AA,Detail!$A:$A,$B270,Detail!$D:$D,20,Detail!$C:$C,1)</f>
        <v>1.862645149230957E-9</v>
      </c>
      <c r="CU270" s="24">
        <f>SUMIFS(Detail!AA:AA,Detail!$A:$A,$B270,Detail!$D:$D,20,Detail!$C:$C,2)</f>
        <v>0</v>
      </c>
      <c r="CV270" s="24">
        <f>SUMIFS(Detail!AA:AA,Detail!$A:$A,$B270,Detail!$D:$D,20,Detail!$C:$C,3)</f>
        <v>0</v>
      </c>
      <c r="CW270" s="24">
        <f>SUMIFS(Detail!AA:AA,Detail!$A:$A,$B270,Detail!$D:$D,20,Detail!$C:$C,4)</f>
        <v>0</v>
      </c>
      <c r="CX270" s="33">
        <f t="shared" si="481"/>
        <v>1.862645149230957E-9</v>
      </c>
      <c r="CY270" s="24">
        <f>SUMIFS(Detail!AA:AA,Detail!$A:$A,$B270,Detail!$D:$D,21,Detail!$C:$C,1)</f>
        <v>0</v>
      </c>
      <c r="CZ270" s="24">
        <f>SUMIFS(Detail!AA:AA,Detail!$A:$A,$B270,Detail!$D:$D,21,Detail!$C:$C,2)</f>
        <v>0</v>
      </c>
      <c r="DA270" s="24">
        <f>SUMIFS(Detail!AA:AA,Detail!$A:$A,$B270,Detail!$D:$D,21,Detail!$C:$C,3)</f>
        <v>0</v>
      </c>
      <c r="DB270" s="24">
        <f>SUMIFS(Detail!AA:AA,Detail!$A:$A,$B270,Detail!$D:$D,21,Detail!$C:$C,4)</f>
        <v>0</v>
      </c>
      <c r="DC270" s="33">
        <f t="shared" si="482"/>
        <v>0</v>
      </c>
      <c r="DD270" s="86">
        <f>SUMIFS(Detail!AA:AA,Detail!$A:$A,$B270,Detail!$B:$B,"&gt;60")</f>
        <v>1533974.0893475581</v>
      </c>
    </row>
    <row r="271" spans="1:108" x14ac:dyDescent="0.25">
      <c r="A271" t="s">
        <v>5515</v>
      </c>
      <c r="B271" s="32" t="s">
        <v>5123</v>
      </c>
      <c r="C271" s="24">
        <f>SUMIFS(Detail!AA:AA,Detail!$A:$A,$B271,Detail!$D:$D,1,Detail!$C:$C,1)</f>
        <v>0</v>
      </c>
      <c r="D271" s="24">
        <f>SUMIFS(Detail!AA:AA,Detail!$A:$A,$B271,Detail!$D:$D,1,Detail!$C:$C,2)</f>
        <v>0</v>
      </c>
      <c r="E271" s="24">
        <f>SUMIFS(Detail!AA:AA,Detail!$A:$A,$B271,Detail!$D:$D,1,Detail!$C:$C,3)</f>
        <v>30.331854757172184</v>
      </c>
      <c r="F271" s="24">
        <f>SUMIFS(Detail!AA:AA,Detail!$A:$A,$B271,Detail!$D:$D,1,Detail!$C:$C,4)</f>
        <v>1258.7349976578626</v>
      </c>
      <c r="G271" s="33">
        <f t="shared" si="462"/>
        <v>1289.0668524150346</v>
      </c>
      <c r="H271" s="24">
        <f>SUMIFS(Detail!AA:AA,Detail!$A:$A,$B271,Detail!$D:$D,2,Detail!$C:$C,1)</f>
        <v>7787.8587625205419</v>
      </c>
      <c r="I271" s="24">
        <f>SUMIFS(Detail!AA:AA,Detail!$A:$A,$B271,Detail!$D:$D,2,Detail!$C:$C,2)</f>
        <v>23489.674364322382</v>
      </c>
      <c r="J271" s="24">
        <f>SUMIFS(Detail!AA:AA,Detail!$A:$A,$B271,Detail!$D:$D,2,Detail!$C:$C,3)</f>
        <v>51369.928841145214</v>
      </c>
      <c r="K271" s="24">
        <f>SUMIFS(Detail!AA:AA,Detail!$A:$A,$B271,Detail!$D:$D,2,Detail!$C:$C,4)</f>
        <v>92618.165885128619</v>
      </c>
      <c r="L271" s="33">
        <f t="shared" si="463"/>
        <v>175265.62785311678</v>
      </c>
      <c r="M271" s="24">
        <f>SUMIFS(Detail!AA:AA,Detail!$A:$A,$B271,Detail!$D:$D,3,Detail!$C:$C,1)</f>
        <v>146078.21597284652</v>
      </c>
      <c r="N271" s="24">
        <f>SUMIFS(Detail!AA:AA,Detail!$A:$A,$B271,Detail!$D:$D,3,Detail!$C:$C,2)</f>
        <v>207177.93213017436</v>
      </c>
      <c r="O271" s="24">
        <f>SUMIFS(Detail!AA:AA,Detail!$A:$A,$B271,Detail!$D:$D,3,Detail!$C:$C,3)</f>
        <v>271220.00308923563</v>
      </c>
      <c r="P271" s="24">
        <f>SUMIFS(Detail!AA:AA,Detail!$A:$A,$B271,Detail!$D:$D,3,Detail!$C:$C,4)</f>
        <v>342646.67161863029</v>
      </c>
      <c r="Q271" s="33">
        <f t="shared" si="464"/>
        <v>967122.82281088678</v>
      </c>
      <c r="R271" s="24">
        <f>SUMIFS(Detail!AA:AA,Detail!$A:$A,$B271,Detail!$D:$D,4,Detail!$C:$C,1)</f>
        <v>385498.08121432457</v>
      </c>
      <c r="S271" s="24">
        <f>SUMIFS(Detail!AA:AA,Detail!$A:$A,$B271,Detail!$D:$D,4,Detail!$C:$C,2)</f>
        <v>477440.57577154366</v>
      </c>
      <c r="T271" s="24">
        <f>SUMIFS(Detail!AA:AA,Detail!$A:$A,$B271,Detail!$D:$D,4,Detail!$C:$C,3)</f>
        <v>578921.21695778519</v>
      </c>
      <c r="U271" s="24">
        <f>SUMIFS(Detail!AA:AA,Detail!$A:$A,$B271,Detail!$D:$D,4,Detail!$C:$C,4)</f>
        <v>683425.18488749582</v>
      </c>
      <c r="V271" s="33">
        <f t="shared" si="465"/>
        <v>2125285.0588311492</v>
      </c>
      <c r="W271" s="24">
        <f>SUMIFS(Detail!AA:AA,Detail!$A:$A,$B271,Detail!$D:$D,5,Detail!$C:$C,1)</f>
        <v>889092.20507290401</v>
      </c>
      <c r="X271" s="24">
        <f>SUMIFS(Detail!AA:AA,Detail!$A:$A,$B271,Detail!$D:$D,5,Detail!$C:$C,2)</f>
        <v>1047037.9505090611</v>
      </c>
      <c r="Y271" s="24">
        <f>SUMIFS(Detail!AA:AA,Detail!$A:$A,$B271,Detail!$D:$D,5,Detail!$C:$C,3)</f>
        <v>1238147.9672061717</v>
      </c>
      <c r="Z271" s="24">
        <f>SUMIFS(Detail!AA:AA,Detail!$A:$A,$B271,Detail!$D:$D,5,Detail!$C:$C,4)</f>
        <v>1450972.9306236934</v>
      </c>
      <c r="AA271" s="33">
        <f t="shared" si="466"/>
        <v>4625251.0534118302</v>
      </c>
      <c r="AB271" s="24">
        <f>SUMIFS(Detail!AA:AA,Detail!$A:$A,$B271,Detail!$D:$D,6,Detail!$C:$C,1)</f>
        <v>1668088.8770727366</v>
      </c>
      <c r="AC271" s="24">
        <f>SUMIFS(Detail!AA:AA,Detail!$A:$A,$B271,Detail!$D:$D,6,Detail!$C:$C,2)</f>
        <v>1850674.2735422086</v>
      </c>
      <c r="AD271" s="24">
        <f>SUMIFS(Detail!AA:AA,Detail!$A:$A,$B271,Detail!$D:$D,6,Detail!$C:$C,3)</f>
        <v>1942422.126200242</v>
      </c>
      <c r="AE271" s="24">
        <f>SUMIFS(Detail!AA:AA,Detail!$A:$A,$B271,Detail!$D:$D,6,Detail!$C:$C,4)</f>
        <v>1951218.6461460181</v>
      </c>
      <c r="AF271" s="33">
        <f t="shared" si="467"/>
        <v>7412403.9229612052</v>
      </c>
      <c r="AG271" s="24">
        <f>SUMIFS(Detail!AA:AA,Detail!$A:$A,$B271,Detail!$D:$D,7,Detail!$C:$C,1)</f>
        <v>1904253.5442588404</v>
      </c>
      <c r="AH271" s="24">
        <f>SUMIFS(Detail!AA:AA,Detail!$A:$A,$B271,Detail!$D:$D,7,Detail!$C:$C,2)</f>
        <v>1824144.0519804433</v>
      </c>
      <c r="AI271" s="24">
        <f>SUMIFS(Detail!AA:AA,Detail!$A:$A,$B271,Detail!$D:$D,7,Detail!$C:$C,3)</f>
        <v>1726395.4168521613</v>
      </c>
      <c r="AJ271" s="24">
        <f>SUMIFS(Detail!AA:AA,Detail!$A:$A,$B271,Detail!$D:$D,7,Detail!$C:$C,4)</f>
        <v>1620978.015422985</v>
      </c>
      <c r="AK271" s="33">
        <f t="shared" si="468"/>
        <v>7075771.0285144299</v>
      </c>
      <c r="AL271" s="24">
        <f>SUMIFS(Detail!AA:AA,Detail!$A:$A,$B271,Detail!$D:$D,8,Detail!$C:$C,1)</f>
        <v>1514091.4600548074</v>
      </c>
      <c r="AM271" s="24">
        <f>SUMIFS(Detail!AA:AA,Detail!$A:$A,$B271,Detail!$D:$D,8,Detail!$C:$C,2)</f>
        <v>1409474.2528632954</v>
      </c>
      <c r="AN271" s="24">
        <f>SUMIFS(Detail!AA:AA,Detail!$A:$A,$B271,Detail!$D:$D,8,Detail!$C:$C,3)</f>
        <v>1309285.7362978719</v>
      </c>
      <c r="AO271" s="24">
        <f>SUMIFS(Detail!AA:AA,Detail!$A:$A,$B271,Detail!$D:$D,8,Detail!$C:$C,4)</f>
        <v>1214680.5568525121</v>
      </c>
      <c r="AP271" s="33">
        <f t="shared" si="469"/>
        <v>5447532.0060684867</v>
      </c>
      <c r="AQ271" s="24">
        <f>SUMIFS(Detail!AA:AA,Detail!$A:$A,$B271,Detail!$D:$D,9,Detail!$C:$C,1)</f>
        <v>1126179.7442423813</v>
      </c>
      <c r="AR271" s="24">
        <f>SUMIFS(Detail!AA:AA,Detail!$A:$A,$B271,Detail!$D:$D,9,Detail!$C:$C,2)</f>
        <v>1043909.0404752642</v>
      </c>
      <c r="AS271" s="24">
        <f>SUMIFS(Detail!AA:AA,Detail!$A:$A,$B271,Detail!$D:$D,9,Detail!$C:$C,3)</f>
        <v>967755.58055926487</v>
      </c>
      <c r="AT271" s="24">
        <f>SUMIFS(Detail!AA:AA,Detail!$A:$A,$B271,Detail!$D:$D,9,Detail!$C:$C,4)</f>
        <v>897464.43110820279</v>
      </c>
      <c r="AU271" s="33">
        <f t="shared" si="470"/>
        <v>4035308.7963851131</v>
      </c>
      <c r="AV271" s="24">
        <f>SUMIFS(Detail!AA:AA,Detail!$A:$A,$B271,Detail!$D:$D,10,Detail!$C:$C,1)</f>
        <v>832702.65705687553</v>
      </c>
      <c r="AW271" s="24">
        <f>SUMIFS(Detail!AA:AA,Detail!$A:$A,$B271,Detail!$D:$D,10,Detail!$C:$C,2)</f>
        <v>773101.31482142583</v>
      </c>
      <c r="AX271" s="24">
        <f>SUMIFS(Detail!AA:AA,Detail!$A:$A,$B271,Detail!$D:$D,10,Detail!$C:$C,3)</f>
        <v>718281.01730083674</v>
      </c>
      <c r="AY271" s="24">
        <f>SUMIFS(Detail!AA:AA,Detail!$A:$A,$B271,Detail!$D:$D,10,Detail!$C:$C,4)</f>
        <v>667867.82793910801</v>
      </c>
      <c r="AZ271" s="33">
        <f t="shared" si="471"/>
        <v>2991952.8171182461</v>
      </c>
      <c r="BA271" s="24">
        <f>SUMIFS(Detail!AA:AA,Detail!$A:$A,$B271,Detail!$D:$D,11,Detail!$C:$C,1)</f>
        <v>621502.78610678017</v>
      </c>
      <c r="BB271" s="24">
        <f>SUMIFS(Detail!AA:AA,Detail!$A:$A,$B271,Detail!$D:$D,11,Detail!$C:$C,2)</f>
        <v>578847.25657354295</v>
      </c>
      <c r="BC271" s="24">
        <f>SUMIFS(Detail!AA:AA,Detail!$A:$A,$B271,Detail!$D:$D,11,Detail!$C:$C,3)</f>
        <v>539585.5614278093</v>
      </c>
      <c r="BD271" s="24">
        <f>SUMIFS(Detail!AA:AA,Detail!$A:$A,$B271,Detail!$D:$D,11,Detail!$C:$C,4)</f>
        <v>503425.8656950146</v>
      </c>
      <c r="BE271" s="33">
        <f t="shared" si="472"/>
        <v>2243361.469803147</v>
      </c>
      <c r="BF271" s="24">
        <f>SUMIFS(Detail!AA:AA,Detail!$A:$A,$B271,Detail!$D:$D,12,Detail!$C:$C,1)</f>
        <v>470099.96371697634</v>
      </c>
      <c r="BG271" s="24">
        <f>SUMIFS(Detail!AA:AA,Detail!$A:$A,$B271,Detail!$D:$D,12,Detail!$C:$C,2)</f>
        <v>439362.39677324146</v>
      </c>
      <c r="BH271" s="24">
        <f>SUMIFS(Detail!AA:AA,Detail!$A:$A,$B271,Detail!$D:$D,12,Detail!$C:$C,3)</f>
        <v>410989.18722914159</v>
      </c>
      <c r="BI271" s="24">
        <f>SUMIFS(Detail!AA:AA,Detail!$A:$A,$B271,Detail!$D:$D,12,Detail!$C:$C,4)</f>
        <v>384776.37689144164</v>
      </c>
      <c r="BJ271" s="33">
        <f t="shared" si="473"/>
        <v>1705227.924610801</v>
      </c>
      <c r="BK271" s="24">
        <f>SUMIFS(Detail!AA:AA,Detail!$A:$A,$B271,Detail!$D:$D,13,Detail!$C:$C,1)</f>
        <v>360538.49153207242</v>
      </c>
      <c r="BL271" s="24">
        <f>SUMIFS(Detail!AA:AA,Detail!$A:$A,$B271,Detail!$D:$D,13,Detail!$C:$C,2)</f>
        <v>338107.0092818439</v>
      </c>
      <c r="BM271" s="24">
        <f>SUMIFS(Detail!AA:AA,Detail!$A:$A,$B271,Detail!$D:$D,13,Detail!$C:$C,3)</f>
        <v>317328.88084313273</v>
      </c>
      <c r="BN271" s="24">
        <f>SUMIFS(Detail!AA:AA,Detail!$A:$A,$B271,Detail!$D:$D,13,Detail!$C:$C,4)</f>
        <v>298065.12955062091</v>
      </c>
      <c r="BO271" s="33">
        <f t="shared" si="474"/>
        <v>1314039.51120767</v>
      </c>
      <c r="BP271" s="24">
        <f>SUMIFS(Detail!AA:AA,Detail!$A:$A,$B271,Detail!$D:$D,14,Detail!$C:$C,1)</f>
        <v>280189.54607392102</v>
      </c>
      <c r="BQ271" s="24">
        <f>SUMIFS(Detail!AA:AA,Detail!$A:$A,$B271,Detail!$D:$D,14,Detail!$C:$C,2)</f>
        <v>263587.48386651278</v>
      </c>
      <c r="BR271" s="24">
        <f>SUMIFS(Detail!AA:AA,Detail!$A:$A,$B271,Detail!$D:$D,14,Detail!$C:$C,3)</f>
        <v>248154.75586915016</v>
      </c>
      <c r="BS271" s="24">
        <f>SUMIFS(Detail!AA:AA,Detail!$A:$A,$B271,Detail!$D:$D,14,Detail!$C:$C,4)</f>
        <v>233796.6294766292</v>
      </c>
      <c r="BT271" s="33">
        <f t="shared" si="475"/>
        <v>1025728.4152862132</v>
      </c>
      <c r="BU271" s="24">
        <f>SUMIFS(Detail!AA:AA,Detail!$A:$A,$B271,Detail!$D:$D,15,Detail!$C:$C,1)</f>
        <v>220426.9146951884</v>
      </c>
      <c r="BV271" s="24">
        <f>SUMIFS(Detail!AA:AA,Detail!$A:$A,$B271,Detail!$D:$D,15,Detail!$C:$C,2)</f>
        <v>207967.13928662986</v>
      </c>
      <c r="BW271" s="24">
        <f>SUMIFS(Detail!AA:AA,Detail!$A:$A,$B271,Detail!$D:$D,15,Detail!$C:$C,3)</f>
        <v>196345.80419310927</v>
      </c>
      <c r="BX271" s="24">
        <f>SUMIFS(Detail!AA:AA,Detail!$A:$A,$B271,Detail!$D:$D,15,Detail!$C:$C,4)</f>
        <v>185497.71244368702</v>
      </c>
      <c r="BY271" s="33">
        <f t="shared" si="476"/>
        <v>810237.57061861455</v>
      </c>
      <c r="BZ271" s="24">
        <f>SUMIFS(Detail!AA:AA,Detail!$A:$A,$B271,Detail!$D:$D,16,Detail!$C:$C,1)</f>
        <v>175363.36490993202</v>
      </c>
      <c r="CA271" s="24">
        <f>SUMIFS(Detail!AA:AA,Detail!$A:$A,$B271,Detail!$D:$D,16,Detail!$C:$C,2)</f>
        <v>165888.41660155356</v>
      </c>
      <c r="CB271" s="24">
        <f>SUMIFS(Detail!AA:AA,Detail!$A:$A,$B271,Detail!$D:$D,16,Detail!$C:$C,3)</f>
        <v>157023.1876019761</v>
      </c>
      <c r="CC271" s="24">
        <f>SUMIFS(Detail!AA:AA,Detail!$A:$A,$B271,Detail!$D:$D,16,Detail!$C:$C,4)</f>
        <v>148722.2231964469</v>
      </c>
      <c r="CD271" s="33">
        <f t="shared" si="477"/>
        <v>646997.19230990857</v>
      </c>
      <c r="CE271" s="24">
        <f>SUMIFS(Detail!AA:AA,Detail!$A:$A,$B271,Detail!$D:$D,17,Detail!$C:$C,1)</f>
        <v>140943.89820685238</v>
      </c>
      <c r="CF271" s="24">
        <f>SUMIFS(Detail!AA:AA,Detail!$A:$A,$B271,Detail!$D:$D,17,Detail!$C:$C,2)</f>
        <v>133650.06100057065</v>
      </c>
      <c r="CG271" s="24">
        <f>SUMIFS(Detail!AA:AA,Detail!$A:$A,$B271,Detail!$D:$D,17,Detail!$C:$C,3)</f>
        <v>126805.71307529509</v>
      </c>
      <c r="CH271" s="24">
        <f>SUMIFS(Detail!AA:AA,Detail!$A:$A,$B271,Detail!$D:$D,17,Detail!$C:$C,4)</f>
        <v>120378.72052528709</v>
      </c>
      <c r="CI271" s="33">
        <f t="shared" si="478"/>
        <v>521778.39280800521</v>
      </c>
      <c r="CJ271" s="24">
        <f>SUMIFS(Detail!AA:AA,Detail!$A:$A,$B271,Detail!$D:$D,18,Detail!$C:$C,1)</f>
        <v>114339.55407265574</v>
      </c>
      <c r="CK271" s="24">
        <f>SUMIFS(Detail!AA:AA,Detail!$A:$A,$B271,Detail!$D:$D,18,Detail!$C:$C,2)</f>
        <v>108661.05468746275</v>
      </c>
      <c r="CL271" s="24">
        <f>SUMIFS(Detail!AA:AA,Detail!$A:$A,$B271,Detail!$D:$D,18,Detail!$C:$C,3)</f>
        <v>103318.22213560343</v>
      </c>
      <c r="CM271" s="24">
        <f>SUMIFS(Detail!AA:AA,Detail!$A:$A,$B271,Detail!$D:$D,18,Detail!$C:$C,4)</f>
        <v>98288.024073146284</v>
      </c>
      <c r="CN271" s="33">
        <f t="shared" si="479"/>
        <v>424606.8549688682</v>
      </c>
      <c r="CO271" s="24">
        <f>SUMIFS(Detail!AA:AA,Detail!$A:$A,$B271,Detail!$D:$D,19,Detail!$C:$C,1)</f>
        <v>93549.223560966551</v>
      </c>
      <c r="CP271" s="24">
        <f>SUMIFS(Detail!AA:AA,Detail!$A:$A,$B271,Detail!$D:$D,19,Detail!$C:$C,2)</f>
        <v>89082.223100438714</v>
      </c>
      <c r="CQ271" s="24">
        <f>SUMIFS(Detail!AA:AA,Detail!$A:$A,$B271,Detail!$D:$D,19,Detail!$C:$C,3)</f>
        <v>84868.92349524796</v>
      </c>
      <c r="CR271" s="24">
        <f>SUMIFS(Detail!AA:AA,Detail!$A:$A,$B271,Detail!$D:$D,19,Detail!$C:$C,4)</f>
        <v>80892.596025124192</v>
      </c>
      <c r="CS271" s="33">
        <f t="shared" si="480"/>
        <v>348392.96618177742</v>
      </c>
      <c r="CT271" s="24">
        <f>SUMIFS(Detail!AA:AA,Detail!$A:$A,$B271,Detail!$D:$D,20,Detail!$C:$C,1)</f>
        <v>77137.766581557691</v>
      </c>
      <c r="CU271" s="24">
        <f>SUMIFS(Detail!AA:AA,Detail!$A:$A,$B271,Detail!$D:$D,20,Detail!$C:$C,2)</f>
        <v>73590.110557310283</v>
      </c>
      <c r="CV271" s="24">
        <f>SUMIFS(Detail!AA:AA,Detail!$A:$A,$B271,Detail!$D:$D,20,Detail!$C:$C,3)</f>
        <v>70236.357413120568</v>
      </c>
      <c r="CW271" s="24">
        <f>SUMIFS(Detail!AA:AA,Detail!$A:$A,$B271,Detail!$D:$D,20,Detail!$C:$C,4)</f>
        <v>67064.203957669437</v>
      </c>
      <c r="CX271" s="33">
        <f t="shared" si="481"/>
        <v>288028.43850965798</v>
      </c>
      <c r="CY271" s="24">
        <f>SUMIFS(Detail!AA:AA,Detail!$A:$A,$B271,Detail!$D:$D,21,Detail!$C:$C,1)</f>
        <v>713276.27857388556</v>
      </c>
      <c r="CZ271" s="24">
        <f>SUMIFS(Detail!AA:AA,Detail!$A:$A,$B271,Detail!$D:$D,21,Detail!$C:$C,2)</f>
        <v>0</v>
      </c>
      <c r="DA271" s="24">
        <f>SUMIFS(Detail!AA:AA,Detail!$A:$A,$B271,Detail!$D:$D,21,Detail!$C:$C,3)</f>
        <v>0</v>
      </c>
      <c r="DB271" s="24">
        <f>SUMIFS(Detail!AA:AA,Detail!$A:$A,$B271,Detail!$D:$D,21,Detail!$C:$C,4)</f>
        <v>0</v>
      </c>
      <c r="DC271" s="33">
        <f t="shared" si="482"/>
        <v>713276.27857388556</v>
      </c>
      <c r="DD271" s="86">
        <f>SUMIFS(Detail!AA:AA,Detail!$A:$A,$B271,Detail!$B:$B,"&gt;60")</f>
        <v>37004643.585926034</v>
      </c>
    </row>
    <row r="272" spans="1:108" x14ac:dyDescent="0.25">
      <c r="A272" t="s">
        <v>5516</v>
      </c>
      <c r="B272" s="32" t="s">
        <v>5124</v>
      </c>
      <c r="C272" s="24">
        <f>SUMIFS(Detail!AA:AA,Detail!$A:$A,$B272,Detail!$D:$D,1,Detail!$C:$C,1)</f>
        <v>0</v>
      </c>
      <c r="D272" s="24">
        <f>SUMIFS(Detail!AA:AA,Detail!$A:$A,$B272,Detail!$D:$D,1,Detail!$C:$C,2)</f>
        <v>0</v>
      </c>
      <c r="E272" s="24">
        <f>SUMIFS(Detail!AA:AA,Detail!$A:$A,$B272,Detail!$D:$D,1,Detail!$C:$C,3)</f>
        <v>39017.894931472823</v>
      </c>
      <c r="F272" s="24">
        <f>SUMIFS(Detail!AA:AA,Detail!$A:$A,$B272,Detail!$D:$D,1,Detail!$C:$C,4)</f>
        <v>153005.98543720972</v>
      </c>
      <c r="G272" s="33">
        <f t="shared" si="462"/>
        <v>192023.88036868256</v>
      </c>
      <c r="H272" s="24">
        <f>SUMIFS(Detail!AA:AA,Detail!$A:$A,$B272,Detail!$D:$D,2,Detail!$C:$C,1)</f>
        <v>229241.58264078951</v>
      </c>
      <c r="I272" s="24">
        <f>SUMIFS(Detail!AA:AA,Detail!$A:$A,$B272,Detail!$D:$D,2,Detail!$C:$C,2)</f>
        <v>255517.6630071018</v>
      </c>
      <c r="J272" s="24">
        <f>SUMIFS(Detail!AA:AA,Detail!$A:$A,$B272,Detail!$D:$D,2,Detail!$C:$C,3)</f>
        <v>303941.6133636653</v>
      </c>
      <c r="K272" s="24">
        <f>SUMIFS(Detail!AA:AA,Detail!$A:$A,$B272,Detail!$D:$D,2,Detail!$C:$C,4)</f>
        <v>349195.80282532878</v>
      </c>
      <c r="L272" s="33">
        <f t="shared" si="463"/>
        <v>1137896.6618368854</v>
      </c>
      <c r="M272" s="24">
        <f>SUMIFS(Detail!AA:AA,Detail!$A:$A,$B272,Detail!$D:$D,3,Detail!$C:$C,1)</f>
        <v>364209.86780472903</v>
      </c>
      <c r="N272" s="24">
        <f>SUMIFS(Detail!AA:AA,Detail!$A:$A,$B272,Detail!$D:$D,3,Detail!$C:$C,2)</f>
        <v>442538.63231931545</v>
      </c>
      <c r="O272" s="24">
        <f>SUMIFS(Detail!AA:AA,Detail!$A:$A,$B272,Detail!$D:$D,3,Detail!$C:$C,3)</f>
        <v>471495.54370581021</v>
      </c>
      <c r="P272" s="24">
        <f>SUMIFS(Detail!AA:AA,Detail!$A:$A,$B272,Detail!$D:$D,3,Detail!$C:$C,4)</f>
        <v>551892.34202236426</v>
      </c>
      <c r="Q272" s="33">
        <f t="shared" si="464"/>
        <v>1830136.3858522188</v>
      </c>
      <c r="R272" s="24">
        <f>SUMIFS(Detail!AA:AA,Detail!$A:$A,$B272,Detail!$D:$D,4,Detail!$C:$C,1)</f>
        <v>560567.66636874119</v>
      </c>
      <c r="S272" s="24">
        <f>SUMIFS(Detail!AA:AA,Detail!$A:$A,$B272,Detail!$D:$D,4,Detail!$C:$C,2)</f>
        <v>648319.32280791597</v>
      </c>
      <c r="T272" s="24">
        <f>SUMIFS(Detail!AA:AA,Detail!$A:$A,$B272,Detail!$D:$D,4,Detail!$C:$C,3)</f>
        <v>787121.9881867856</v>
      </c>
      <c r="U272" s="24">
        <f>SUMIFS(Detail!AA:AA,Detail!$A:$A,$B272,Detail!$D:$D,4,Detail!$C:$C,4)</f>
        <v>838397.42681627278</v>
      </c>
      <c r="V272" s="33">
        <f t="shared" si="465"/>
        <v>2834406.4041797156</v>
      </c>
      <c r="W272" s="24">
        <f>SUMIFS(Detail!AA:AA,Detail!$A:$A,$B272,Detail!$D:$D,5,Detail!$C:$C,1)</f>
        <v>858576.56573769194</v>
      </c>
      <c r="X272" s="24">
        <f>SUMIFS(Detail!AA:AA,Detail!$A:$A,$B272,Detail!$D:$D,5,Detail!$C:$C,2)</f>
        <v>981031.39673768787</v>
      </c>
      <c r="Y272" s="24">
        <f>SUMIFS(Detail!AA:AA,Detail!$A:$A,$B272,Detail!$D:$D,5,Detail!$C:$C,3)</f>
        <v>1134577.7336840411</v>
      </c>
      <c r="Z272" s="24">
        <f>SUMIFS(Detail!AA:AA,Detail!$A:$A,$B272,Detail!$D:$D,5,Detail!$C:$C,4)</f>
        <v>1377473.0258615208</v>
      </c>
      <c r="AA272" s="33">
        <f t="shared" si="466"/>
        <v>4351658.7220209418</v>
      </c>
      <c r="AB272" s="24">
        <f>SUMIFS(Detail!AA:AA,Detail!$A:$A,$B272,Detail!$D:$D,6,Detail!$C:$C,1)</f>
        <v>682156.64410939789</v>
      </c>
      <c r="AC272" s="24">
        <f>SUMIFS(Detail!AA:AA,Detail!$A:$A,$B272,Detail!$D:$D,6,Detail!$C:$C,2)</f>
        <v>211156.96348495985</v>
      </c>
      <c r="AD272" s="24">
        <f>SUMIFS(Detail!AA:AA,Detail!$A:$A,$B272,Detail!$D:$D,6,Detail!$C:$C,3)</f>
        <v>78906.391048038189</v>
      </c>
      <c r="AE272" s="24">
        <f>SUMIFS(Detail!AA:AA,Detail!$A:$A,$B272,Detail!$D:$D,6,Detail!$C:$C,4)</f>
        <v>32047.623430928958</v>
      </c>
      <c r="AF272" s="33">
        <f t="shared" si="467"/>
        <v>1004267.6220733249</v>
      </c>
      <c r="AG272" s="24">
        <f>SUMIFS(Detail!AA:AA,Detail!$A:$A,$B272,Detail!$D:$D,7,Detail!$C:$C,1)</f>
        <v>13726.794661103373</v>
      </c>
      <c r="AH272" s="24">
        <f>SUMIFS(Detail!AA:AA,Detail!$A:$A,$B272,Detail!$D:$D,7,Detail!$C:$C,2)</f>
        <v>6110.6182675885029</v>
      </c>
      <c r="AI272" s="24">
        <f>SUMIFS(Detail!AA:AA,Detail!$A:$A,$B272,Detail!$D:$D,7,Detail!$C:$C,3)</f>
        <v>2802.9517640722916</v>
      </c>
      <c r="AJ272" s="24">
        <f>SUMIFS(Detail!AA:AA,Detail!$A:$A,$B272,Detail!$D:$D,7,Detail!$C:$C,4)</f>
        <v>1317.410444367677</v>
      </c>
      <c r="AK272" s="33">
        <f t="shared" si="468"/>
        <v>23957.775137131845</v>
      </c>
      <c r="AL272" s="24">
        <f>SUMIFS(Detail!AA:AA,Detail!$A:$A,$B272,Detail!$D:$D,8,Detail!$C:$C,1)</f>
        <v>631.95912427902215</v>
      </c>
      <c r="AM272" s="24">
        <f>SUMIFS(Detail!AA:AA,Detail!$A:$A,$B272,Detail!$D:$D,8,Detail!$C:$C,2)</f>
        <v>308.50017042402175</v>
      </c>
      <c r="AN272" s="24">
        <f>SUMIFS(Detail!AA:AA,Detail!$A:$A,$B272,Detail!$D:$D,8,Detail!$C:$C,3)</f>
        <v>152.91571482308208</v>
      </c>
      <c r="AO272" s="24">
        <f>SUMIFS(Detail!AA:AA,Detail!$A:$A,$B272,Detail!$D:$D,8,Detail!$C:$C,4)</f>
        <v>76.827282668650142</v>
      </c>
      <c r="AP272" s="33">
        <f t="shared" si="469"/>
        <v>1170.2022921947762</v>
      </c>
      <c r="AQ272" s="24">
        <f>SUMIFS(Detail!AA:AA,Detail!$A:$A,$B272,Detail!$D:$D,9,Detail!$C:$C,1)</f>
        <v>39.068702173419297</v>
      </c>
      <c r="AR272" s="24">
        <f>SUMIFS(Detail!AA:AA,Detail!$A:$A,$B272,Detail!$D:$D,9,Detail!$C:$C,2)</f>
        <v>20.085626278817649</v>
      </c>
      <c r="AS272" s="24">
        <f>SUMIFS(Detail!AA:AA,Detail!$A:$A,$B272,Detail!$D:$D,9,Detail!$C:$C,3)</f>
        <v>10.429428876750171</v>
      </c>
      <c r="AT272" s="24">
        <f>SUMIFS(Detail!AA:AA,Detail!$A:$A,$B272,Detail!$D:$D,9,Detail!$C:$C,4)</f>
        <v>5.4650608222931618</v>
      </c>
      <c r="AU272" s="33">
        <f t="shared" si="470"/>
        <v>75.048818151280287</v>
      </c>
      <c r="AV272" s="24">
        <f>SUMIFS(Detail!AA:AA,Detail!$A:$A,$B272,Detail!$D:$D,10,Detail!$C:$C,1)</f>
        <v>2.8878898972645399</v>
      </c>
      <c r="AW272" s="24">
        <f>SUMIFS(Detail!AA:AA,Detail!$A:$A,$B272,Detail!$D:$D,10,Detail!$C:$C,2)</f>
        <v>1.5379794558510185</v>
      </c>
      <c r="AX272" s="24">
        <f>SUMIFS(Detail!AA:AA,Detail!$A:$A,$B272,Detail!$D:$D,10,Detail!$C:$C,3)</f>
        <v>0.82503337115049358</v>
      </c>
      <c r="AY272" s="24">
        <f>SUMIFS(Detail!AA:AA,Detail!$A:$A,$B272,Detail!$D:$D,10,Detail!$C:$C,4)</f>
        <v>0.44559286348521709</v>
      </c>
      <c r="AZ272" s="33">
        <f t="shared" si="471"/>
        <v>5.6964955877512695</v>
      </c>
      <c r="BA272" s="24">
        <f>SUMIFS(Detail!AA:AA,Detail!$A:$A,$B272,Detail!$D:$D,11,Detail!$C:$C,1)</f>
        <v>0.24219690132886168</v>
      </c>
      <c r="BB272" s="24">
        <f>SUMIFS(Detail!AA:AA,Detail!$A:$A,$B272,Detail!$D:$D,11,Detail!$C:$C,2)</f>
        <v>0.13243418410420418</v>
      </c>
      <c r="BC272" s="24">
        <f>SUMIFS(Detail!AA:AA,Detail!$A:$A,$B272,Detail!$D:$D,11,Detail!$C:$C,3)</f>
        <v>7.2826087661087502E-2</v>
      </c>
      <c r="BD272" s="24">
        <f>SUMIFS(Detail!AA:AA,Detail!$A:$A,$B272,Detail!$D:$D,11,Detail!$C:$C,4)</f>
        <v>4.0262220427393913E-2</v>
      </c>
      <c r="BE272" s="33">
        <f t="shared" si="472"/>
        <v>0.48771939352154731</v>
      </c>
      <c r="BF272" s="24">
        <f>SUMIFS(Detail!AA:AA,Detail!$A:$A,$B272,Detail!$D:$D,12,Detail!$C:$C,1)</f>
        <v>2.2372433729469773E-2</v>
      </c>
      <c r="BG272" s="24">
        <f>SUMIFS(Detail!AA:AA,Detail!$A:$A,$B272,Detail!$D:$D,12,Detail!$C:$C,2)</f>
        <v>1.2491804547607899E-2</v>
      </c>
      <c r="BH272" s="24">
        <f>SUMIFS(Detail!AA:AA,Detail!$A:$A,$B272,Detail!$D:$D,12,Detail!$C:$C,3)</f>
        <v>7.0070315152406699E-3</v>
      </c>
      <c r="BI272" s="24">
        <f>SUMIFS(Detail!AA:AA,Detail!$A:$A,$B272,Detail!$D:$D,12,Detail!$C:$C,4)</f>
        <v>3.9477510377764697E-3</v>
      </c>
      <c r="BJ272" s="33">
        <f t="shared" si="473"/>
        <v>4.5819020830094807E-2</v>
      </c>
      <c r="BK272" s="24">
        <f>SUMIFS(Detail!AA:AA,Detail!$A:$A,$B272,Detail!$D:$D,13,Detail!$C:$C,1)</f>
        <v>2.2335121408104896E-3</v>
      </c>
      <c r="BL272" s="24">
        <f>SUMIFS(Detail!AA:AA,Detail!$A:$A,$B272,Detail!$D:$D,13,Detail!$C:$C,2)</f>
        <v>1.2687440961599349E-3</v>
      </c>
      <c r="BM272" s="24">
        <f>SUMIFS(Detail!AA:AA,Detail!$A:$A,$B272,Detail!$D:$D,13,Detail!$C:$C,3)</f>
        <v>7.2349160909652706E-4</v>
      </c>
      <c r="BN272" s="24">
        <f>SUMIFS(Detail!AA:AA,Detail!$A:$A,$B272,Detail!$D:$D,13,Detail!$C:$C,4)</f>
        <v>4.1409414261579509E-4</v>
      </c>
      <c r="BO272" s="33">
        <f t="shared" si="474"/>
        <v>4.6398419886827472E-3</v>
      </c>
      <c r="BP272" s="24">
        <f>SUMIFS(Detail!AA:AA,Detail!$A:$A,$B272,Detail!$D:$D,14,Detail!$C:$C,1)</f>
        <v>2.378590404987335E-4</v>
      </c>
      <c r="BQ272" s="24">
        <f>SUMIFS(Detail!AA:AA,Detail!$A:$A,$B272,Detail!$D:$D,14,Detail!$C:$C,2)</f>
        <v>1.370921730995178E-4</v>
      </c>
      <c r="BR272" s="24">
        <f>SUMIFS(Detail!AA:AA,Detail!$A:$A,$B272,Detail!$D:$D,14,Detail!$C:$C,3)</f>
        <v>7.9282000660896296E-5</v>
      </c>
      <c r="BS272" s="24">
        <f>SUMIFS(Detail!AA:AA,Detail!$A:$A,$B272,Detail!$D:$D,14,Detail!$C:$C,4)</f>
        <v>4.599075764417648E-5</v>
      </c>
      <c r="BT272" s="33">
        <f t="shared" si="475"/>
        <v>5.0022397190332404E-4</v>
      </c>
      <c r="BU272" s="24">
        <f>SUMIFS(Detail!AA:AA,Detail!$A:$A,$B272,Detail!$D:$D,15,Detail!$C:$C,1)</f>
        <v>2.6766769587993617E-5</v>
      </c>
      <c r="BV272" s="24">
        <f>SUMIFS(Detail!AA:AA,Detail!$A:$A,$B272,Detail!$D:$D,15,Detail!$C:$C,2)</f>
        <v>1.5621446073055269E-5</v>
      </c>
      <c r="BW272" s="24">
        <f>SUMIFS(Detail!AA:AA,Detail!$A:$A,$B272,Detail!$D:$D,15,Detail!$C:$C,3)</f>
        <v>9.1426074504852288E-6</v>
      </c>
      <c r="BX272" s="24">
        <f>SUMIFS(Detail!AA:AA,Detail!$A:$A,$B272,Detail!$D:$D,15,Detail!$C:$C,4)</f>
        <v>5.3679570555686952E-6</v>
      </c>
      <c r="BY272" s="33">
        <f t="shared" si="476"/>
        <v>5.6898780167102819E-5</v>
      </c>
      <c r="BZ272" s="24">
        <f>SUMIFS(Detail!AA:AA,Detail!$A:$A,$B272,Detail!$D:$D,16,Detail!$C:$C,1)</f>
        <v>3.1605362892150874E-6</v>
      </c>
      <c r="CA272" s="24">
        <f>SUMIFS(Detail!AA:AA,Detail!$A:$A,$B272,Detail!$D:$D,16,Detail!$C:$C,2)</f>
        <v>1.8632039427757262E-6</v>
      </c>
      <c r="CB272" s="24">
        <f>SUMIFS(Detail!AA:AA,Detail!$A:$A,$B272,Detail!$D:$D,16,Detail!$C:$C,3)</f>
        <v>1.1004507541656493E-6</v>
      </c>
      <c r="CC272" s="24">
        <f>SUMIFS(Detail!AA:AA,Detail!$A:$A,$B272,Detail!$D:$D,16,Detail!$C:$C,4)</f>
        <v>6.5714120864868156E-7</v>
      </c>
      <c r="CD272" s="33">
        <f t="shared" si="477"/>
        <v>6.7813321948051449E-6</v>
      </c>
      <c r="CE272" s="24">
        <f>SUMIFS(Detail!AA:AA,Detail!$A:$A,$B272,Detail!$D:$D,17,Detail!$C:$C,1)</f>
        <v>3.8854777812957768E-7</v>
      </c>
      <c r="CF272" s="24">
        <f>SUMIFS(Detail!AA:AA,Detail!$A:$A,$B272,Detail!$D:$D,17,Detail!$C:$C,2)</f>
        <v>2.3208558559417721E-7</v>
      </c>
      <c r="CG272" s="24">
        <f>SUMIFS(Detail!AA:AA,Detail!$A:$A,$B272,Detail!$D:$D,17,Detail!$C:$C,3)</f>
        <v>1.3690441846847534E-7</v>
      </c>
      <c r="CH272" s="24">
        <f>SUMIFS(Detail!AA:AA,Detail!$A:$A,$B272,Detail!$D:$D,17,Detail!$C:$C,4)</f>
        <v>8.0838799476623533E-8</v>
      </c>
      <c r="CI272" s="33">
        <f t="shared" si="478"/>
        <v>8.383765816688537E-7</v>
      </c>
      <c r="CJ272" s="24">
        <f>SUMIFS(Detail!AA:AA,Detail!$A:$A,$B272,Detail!$D:$D,18,Detail!$C:$C,1)</f>
        <v>5.3457915782928459E-8</v>
      </c>
      <c r="CK272" s="24">
        <f>SUMIFS(Detail!AA:AA,Detail!$A:$A,$B272,Detail!$D:$D,18,Detail!$C:$C,2)</f>
        <v>2.9988586902618404E-8</v>
      </c>
      <c r="CL272" s="24">
        <f>SUMIFS(Detail!AA:AA,Detail!$A:$A,$B272,Detail!$D:$D,18,Detail!$C:$C,3)</f>
        <v>1.5646219253540036E-8</v>
      </c>
      <c r="CM272" s="24">
        <f>SUMIFS(Detail!AA:AA,Detail!$A:$A,$B272,Detail!$D:$D,18,Detail!$C:$C,4)</f>
        <v>1.1734664440155029E-8</v>
      </c>
      <c r="CN272" s="33">
        <f t="shared" si="479"/>
        <v>1.1082738637924193E-7</v>
      </c>
      <c r="CO272" s="24">
        <f>SUMIFS(Detail!AA:AA,Detail!$A:$A,$B272,Detail!$D:$D,19,Detail!$C:$C,1)</f>
        <v>6.5192580223083496E-9</v>
      </c>
      <c r="CP272" s="24">
        <f>SUMIFS(Detail!AA:AA,Detail!$A:$A,$B272,Detail!$D:$D,19,Detail!$C:$C,2)</f>
        <v>6.5192580223083488E-9</v>
      </c>
      <c r="CQ272" s="24">
        <f>SUMIFS(Detail!AA:AA,Detail!$A:$A,$B272,Detail!$D:$D,19,Detail!$C:$C,3)</f>
        <v>0</v>
      </c>
      <c r="CR272" s="24">
        <f>SUMIFS(Detail!AA:AA,Detail!$A:$A,$B272,Detail!$D:$D,19,Detail!$C:$C,4)</f>
        <v>0</v>
      </c>
      <c r="CS272" s="33">
        <f t="shared" si="480"/>
        <v>1.3038516044616699E-8</v>
      </c>
      <c r="CT272" s="24">
        <f>SUMIFS(Detail!AA:AA,Detail!$A:$A,$B272,Detail!$D:$D,20,Detail!$C:$C,1)</f>
        <v>3.9115548133850091E-9</v>
      </c>
      <c r="CU272" s="24">
        <f>SUMIFS(Detail!AA:AA,Detail!$A:$A,$B272,Detail!$D:$D,20,Detail!$C:$C,2)</f>
        <v>1.3038516044616698E-9</v>
      </c>
      <c r="CV272" s="24">
        <f>SUMIFS(Detail!AA:AA,Detail!$A:$A,$B272,Detail!$D:$D,20,Detail!$C:$C,3)</f>
        <v>1.3038516044616698E-9</v>
      </c>
      <c r="CW272" s="24">
        <f>SUMIFS(Detail!AA:AA,Detail!$A:$A,$B272,Detail!$D:$D,20,Detail!$C:$C,4)</f>
        <v>0</v>
      </c>
      <c r="CX272" s="33">
        <f t="shared" si="481"/>
        <v>6.5192580223083496E-9</v>
      </c>
      <c r="CY272" s="24">
        <f>SUMIFS(Detail!AA:AA,Detail!$A:$A,$B272,Detail!$D:$D,21,Detail!$C:$C,1)</f>
        <v>0</v>
      </c>
      <c r="CZ272" s="24">
        <f>SUMIFS(Detail!AA:AA,Detail!$A:$A,$B272,Detail!$D:$D,21,Detail!$C:$C,2)</f>
        <v>0</v>
      </c>
      <c r="DA272" s="24">
        <f>SUMIFS(Detail!AA:AA,Detail!$A:$A,$B272,Detail!$D:$D,21,Detail!$C:$C,3)</f>
        <v>0</v>
      </c>
      <c r="DB272" s="24">
        <f>SUMIFS(Detail!AA:AA,Detail!$A:$A,$B272,Detail!$D:$D,21,Detail!$C:$C,4)</f>
        <v>0</v>
      </c>
      <c r="DC272" s="33">
        <f t="shared" si="482"/>
        <v>0</v>
      </c>
      <c r="DD272" s="86">
        <f>SUMIFS(Detail!AA:AA,Detail!$A:$A,$B272,Detail!$B:$B,"&gt;60")</f>
        <v>1029476.8835595198</v>
      </c>
    </row>
    <row r="273" spans="1:108" x14ac:dyDescent="0.25">
      <c r="A273" t="s">
        <v>5517</v>
      </c>
      <c r="B273" s="32" t="s">
        <v>5125</v>
      </c>
      <c r="C273" s="24">
        <f>SUMIFS(Detail!AA:AA,Detail!$A:$A,$B273,Detail!$D:$D,1,Detail!$C:$C,1)</f>
        <v>0</v>
      </c>
      <c r="D273" s="24">
        <f>SUMIFS(Detail!AA:AA,Detail!$A:$A,$B273,Detail!$D:$D,1,Detail!$C:$C,2)</f>
        <v>0</v>
      </c>
      <c r="E273" s="24">
        <f>SUMIFS(Detail!AA:AA,Detail!$A:$A,$B273,Detail!$D:$D,1,Detail!$C:$C,3)</f>
        <v>5202.3859908630438</v>
      </c>
      <c r="F273" s="24">
        <f>SUMIFS(Detail!AA:AA,Detail!$A:$A,$B273,Detail!$D:$D,1,Detail!$C:$C,4)</f>
        <v>17799.605062863109</v>
      </c>
      <c r="G273" s="33">
        <f t="shared" si="462"/>
        <v>23001.991053726153</v>
      </c>
      <c r="H273" s="24">
        <f>SUMIFS(Detail!AA:AA,Detail!$A:$A,$B273,Detail!$D:$D,2,Detail!$C:$C,1)</f>
        <v>313866.42164081475</v>
      </c>
      <c r="I273" s="24">
        <f>SUMIFS(Detail!AA:AA,Detail!$A:$A,$B273,Detail!$D:$D,2,Detail!$C:$C,2)</f>
        <v>1124860.6941758227</v>
      </c>
      <c r="J273" s="24">
        <f>SUMIFS(Detail!AA:AA,Detail!$A:$A,$B273,Detail!$D:$D,2,Detail!$C:$C,3)</f>
        <v>1658032.544139181</v>
      </c>
      <c r="K273" s="24">
        <f>SUMIFS(Detail!AA:AA,Detail!$A:$A,$B273,Detail!$D:$D,2,Detail!$C:$C,4)</f>
        <v>1874843.1067718808</v>
      </c>
      <c r="L273" s="33">
        <f t="shared" si="463"/>
        <v>4971602.766727699</v>
      </c>
      <c r="M273" s="24">
        <f>SUMIFS(Detail!AA:AA,Detail!$A:$A,$B273,Detail!$D:$D,3,Detail!$C:$C,1)</f>
        <v>1886643.6468853685</v>
      </c>
      <c r="N273" s="24">
        <f>SUMIFS(Detail!AA:AA,Detail!$A:$A,$B273,Detail!$D:$D,3,Detail!$C:$C,2)</f>
        <v>2276546.504023544</v>
      </c>
      <c r="O273" s="24">
        <f>SUMIFS(Detail!AA:AA,Detail!$A:$A,$B273,Detail!$D:$D,3,Detail!$C:$C,3)</f>
        <v>2529055.1856524674</v>
      </c>
      <c r="P273" s="24">
        <f>SUMIFS(Detail!AA:AA,Detail!$A:$A,$B273,Detail!$D:$D,3,Detail!$C:$C,4)</f>
        <v>2636708.3707474414</v>
      </c>
      <c r="Q273" s="33">
        <f t="shared" si="464"/>
        <v>9328953.7073088214</v>
      </c>
      <c r="R273" s="24">
        <f>SUMIFS(Detail!AA:AA,Detail!$A:$A,$B273,Detail!$D:$D,4,Detail!$C:$C,1)</f>
        <v>2552497.4466681005</v>
      </c>
      <c r="S273" s="24">
        <f>SUMIFS(Detail!AA:AA,Detail!$A:$A,$B273,Detail!$D:$D,4,Detail!$C:$C,2)</f>
        <v>3050995.697319773</v>
      </c>
      <c r="T273" s="24">
        <f>SUMIFS(Detail!AA:AA,Detail!$A:$A,$B273,Detail!$D:$D,4,Detail!$C:$C,3)</f>
        <v>3378953.6878409837</v>
      </c>
      <c r="U273" s="24">
        <f>SUMIFS(Detail!AA:AA,Detail!$A:$A,$B273,Detail!$D:$D,4,Detail!$C:$C,4)</f>
        <v>3518746.5215181592</v>
      </c>
      <c r="V273" s="33">
        <f t="shared" si="465"/>
        <v>12501193.353347016</v>
      </c>
      <c r="W273" s="24">
        <f>SUMIFS(Detail!AA:AA,Detail!$A:$A,$B273,Detail!$D:$D,5,Detail!$C:$C,1)</f>
        <v>3351436.0144365616</v>
      </c>
      <c r="X273" s="24">
        <f>SUMIFS(Detail!AA:AA,Detail!$A:$A,$B273,Detail!$D:$D,5,Detail!$C:$C,2)</f>
        <v>4005044.9727852745</v>
      </c>
      <c r="Y273" s="24">
        <f>SUMIFS(Detail!AA:AA,Detail!$A:$A,$B273,Detail!$D:$D,5,Detail!$C:$C,3)</f>
        <v>4435175.0664438112</v>
      </c>
      <c r="Z273" s="24">
        <f>SUMIFS(Detail!AA:AA,Detail!$A:$A,$B273,Detail!$D:$D,5,Detail!$C:$C,4)</f>
        <v>4618502.2977505149</v>
      </c>
      <c r="AA273" s="33">
        <f t="shared" si="466"/>
        <v>16410158.351416163</v>
      </c>
      <c r="AB273" s="24">
        <f>SUMIFS(Detail!AA:AA,Detail!$A:$A,$B273,Detail!$D:$D,6,Detail!$C:$C,1)</f>
        <v>2279380.2788915052</v>
      </c>
      <c r="AC273" s="24">
        <f>SUMIFS(Detail!AA:AA,Detail!$A:$A,$B273,Detail!$D:$D,6,Detail!$C:$C,2)</f>
        <v>711353.2582246206</v>
      </c>
      <c r="AD273" s="24">
        <f>SUMIFS(Detail!AA:AA,Detail!$A:$A,$B273,Detail!$D:$D,6,Detail!$C:$C,3)</f>
        <v>267188.93453631474</v>
      </c>
      <c r="AE273" s="24">
        <f>SUMIFS(Detail!AA:AA,Detail!$A:$A,$B273,Detail!$D:$D,6,Detail!$C:$C,4)</f>
        <v>108931.5404143177</v>
      </c>
      <c r="AF273" s="33">
        <f t="shared" si="467"/>
        <v>3366854.0120667578</v>
      </c>
      <c r="AG273" s="24">
        <f>SUMIFS(Detail!AA:AA,Detail!$A:$A,$B273,Detail!$D:$D,7,Detail!$C:$C,1)</f>
        <v>46799.913809165359</v>
      </c>
      <c r="AH273" s="24">
        <f>SUMIFS(Detail!AA:AA,Detail!$A:$A,$B273,Detail!$D:$D,7,Detail!$C:$C,2)</f>
        <v>20886.214323120563</v>
      </c>
      <c r="AI273" s="24">
        <f>SUMIFS(Detail!AA:AA,Detail!$A:$A,$B273,Detail!$D:$D,7,Detail!$C:$C,3)</f>
        <v>9601.3650421150014</v>
      </c>
      <c r="AJ273" s="24">
        <f>SUMIFS(Detail!AA:AA,Detail!$A:$A,$B273,Detail!$D:$D,7,Detail!$C:$C,4)</f>
        <v>4521.3133341617877</v>
      </c>
      <c r="AK273" s="33">
        <f t="shared" si="468"/>
        <v>81808.806508562731</v>
      </c>
      <c r="AL273" s="24">
        <f>SUMIFS(Detail!AA:AA,Detail!$A:$A,$B273,Detail!$D:$D,8,Detail!$C:$C,1)</f>
        <v>2172.5410447448489</v>
      </c>
      <c r="AM273" s="24">
        <f>SUMIFS(Detail!AA:AA,Detail!$A:$A,$B273,Detail!$D:$D,8,Detail!$C:$C,2)</f>
        <v>1062.178206399828</v>
      </c>
      <c r="AN273" s="24">
        <f>SUMIFS(Detail!AA:AA,Detail!$A:$A,$B273,Detail!$D:$D,8,Detail!$C:$C,3)</f>
        <v>527.22707863450046</v>
      </c>
      <c r="AO273" s="24">
        <f>SUMIFS(Detail!AA:AA,Detail!$A:$A,$B273,Detail!$D:$D,8,Detail!$C:$C,4)</f>
        <v>265.22542979568243</v>
      </c>
      <c r="AP273" s="33">
        <f t="shared" si="469"/>
        <v>4027.1717595748596</v>
      </c>
      <c r="AQ273" s="24">
        <f>SUMIFS(Detail!AA:AA,Detail!$A:$A,$B273,Detail!$D:$D,9,Detail!$C:$C,1)</f>
        <v>135.03328818753363</v>
      </c>
      <c r="AR273" s="24">
        <f>SUMIFS(Detail!AA:AA,Detail!$A:$A,$B273,Detail!$D:$D,9,Detail!$C:$C,2)</f>
        <v>69.498179696500301</v>
      </c>
      <c r="AS273" s="24">
        <f>SUMIFS(Detail!AA:AA,Detail!$A:$A,$B273,Detail!$D:$D,9,Detail!$C:$C,3)</f>
        <v>36.123810924589634</v>
      </c>
      <c r="AT273" s="24">
        <f>SUMIFS(Detail!AA:AA,Detail!$A:$A,$B273,Detail!$D:$D,9,Detail!$C:$C,4)</f>
        <v>18.947227820754051</v>
      </c>
      <c r="AU273" s="33">
        <f t="shared" si="470"/>
        <v>259.60250662937761</v>
      </c>
      <c r="AV273" s="24">
        <f>SUMIFS(Detail!AA:AA,Detail!$A:$A,$B273,Detail!$D:$D,10,Detail!$C:$C,1)</f>
        <v>10.021317106485366</v>
      </c>
      <c r="AW273" s="24">
        <f>SUMIFS(Detail!AA:AA,Detail!$A:$A,$B273,Detail!$D:$D,10,Detail!$C:$C,2)</f>
        <v>5.3415428578853605</v>
      </c>
      <c r="AX273" s="24">
        <f>SUMIFS(Detail!AA:AA,Detail!$A:$A,$B273,Detail!$D:$D,10,Detail!$C:$C,3)</f>
        <v>2.8677445985376835</v>
      </c>
      <c r="AY273" s="24">
        <f>SUMIFS(Detail!AA:AA,Detail!$A:$A,$B273,Detail!$D:$D,10,Detail!$C:$C,4)</f>
        <v>1.5500389397144314</v>
      </c>
      <c r="AZ273" s="33">
        <f t="shared" si="471"/>
        <v>19.780643502622844</v>
      </c>
      <c r="BA273" s="24">
        <f>SUMIFS(Detail!AA:AA,Detail!$A:$A,$B273,Detail!$D:$D,11,Detail!$C:$C,1)</f>
        <v>0.8431264139711856</v>
      </c>
      <c r="BB273" s="24">
        <f>SUMIFS(Detail!AA:AA,Detail!$A:$A,$B273,Detail!$D:$D,11,Detail!$C:$C,2)</f>
        <v>0.46134908869862556</v>
      </c>
      <c r="BC273" s="24">
        <f>SUMIFS(Detail!AA:AA,Detail!$A:$A,$B273,Detail!$D:$D,11,Detail!$C:$C,3)</f>
        <v>0.25386856496334076</v>
      </c>
      <c r="BD273" s="24">
        <f>SUMIFS(Detail!AA:AA,Detail!$A:$A,$B273,Detail!$D:$D,11,Detail!$C:$C,4)</f>
        <v>0.14044299870729446</v>
      </c>
      <c r="BE273" s="33">
        <f t="shared" si="472"/>
        <v>1.6987870663404463</v>
      </c>
      <c r="BF273" s="24">
        <f>SUMIFS(Detail!AA:AA,Detail!$A:$A,$B273,Detail!$D:$D,12,Detail!$C:$C,1)</f>
        <v>7.8088121116161341E-2</v>
      </c>
      <c r="BG273" s="24">
        <f>SUMIFS(Detail!AA:AA,Detail!$A:$A,$B273,Detail!$D:$D,12,Detail!$C:$C,2)</f>
        <v>4.3627062439918519E-2</v>
      </c>
      <c r="BH273" s="24">
        <f>SUMIFS(Detail!AA:AA,Detail!$A:$A,$B273,Detail!$D:$D,12,Detail!$C:$C,3)</f>
        <v>2.4485837668180466E-2</v>
      </c>
      <c r="BI273" s="24">
        <f>SUMIFS(Detail!AA:AA,Detail!$A:$A,$B273,Detail!$D:$D,12,Detail!$C:$C,4)</f>
        <v>1.3802938163280485E-2</v>
      </c>
      <c r="BJ273" s="33">
        <f t="shared" si="473"/>
        <v>0.16000395938754081</v>
      </c>
      <c r="BK273" s="24">
        <f>SUMIFS(Detail!AA:AA,Detail!$A:$A,$B273,Detail!$D:$D,13,Detail!$C:$C,1)</f>
        <v>7.8134663403034207E-3</v>
      </c>
      <c r="BL273" s="24">
        <f>SUMIFS(Detail!AA:AA,Detail!$A:$A,$B273,Detail!$D:$D,13,Detail!$C:$C,2)</f>
        <v>4.4407099485397339E-3</v>
      </c>
      <c r="BM273" s="24">
        <f>SUMIFS(Detail!AA:AA,Detail!$A:$A,$B273,Detail!$D:$D,13,Detail!$C:$C,3)</f>
        <v>2.5335505604743955E-3</v>
      </c>
      <c r="BN273" s="24">
        <f>SUMIFS(Detail!AA:AA,Detail!$A:$A,$B273,Detail!$D:$D,13,Detail!$C:$C,4)</f>
        <v>1.4507904648780822E-3</v>
      </c>
      <c r="BO273" s="33">
        <f t="shared" si="474"/>
        <v>1.6238517314195632E-2</v>
      </c>
      <c r="BP273" s="24">
        <f>SUMIFS(Detail!AA:AA,Detail!$A:$A,$B273,Detail!$D:$D,14,Detail!$C:$C,1)</f>
        <v>8.3375573158264151E-4</v>
      </c>
      <c r="BQ273" s="24">
        <f>SUMIFS(Detail!AA:AA,Detail!$A:$A,$B273,Detail!$D:$D,14,Detail!$C:$C,2)</f>
        <v>4.8076659440994258E-4</v>
      </c>
      <c r="BR273" s="24">
        <f>SUMIFS(Detail!AA:AA,Detail!$A:$A,$B273,Detail!$D:$D,14,Detail!$C:$C,3)</f>
        <v>2.7814283967018125E-4</v>
      </c>
      <c r="BS273" s="24">
        <f>SUMIFS(Detail!AA:AA,Detail!$A:$A,$B273,Detail!$D:$D,14,Detail!$C:$C,4)</f>
        <v>1.6141682863235474E-4</v>
      </c>
      <c r="BT273" s="33">
        <f t="shared" si="475"/>
        <v>1.75408199429512E-3</v>
      </c>
      <c r="BU273" s="24">
        <f>SUMIFS(Detail!AA:AA,Detail!$A:$A,$B273,Detail!$D:$D,15,Detail!$C:$C,1)</f>
        <v>9.4002485275268563E-5</v>
      </c>
      <c r="BV273" s="24">
        <f>SUMIFS(Detail!AA:AA,Detail!$A:$A,$B273,Detail!$D:$D,15,Detail!$C:$C,2)</f>
        <v>5.4871290922164916E-5</v>
      </c>
      <c r="BW273" s="24">
        <f>SUMIFS(Detail!AA:AA,Detail!$A:$A,$B273,Detail!$D:$D,15,Detail!$C:$C,3)</f>
        <v>3.214254975318909E-5</v>
      </c>
      <c r="BX273" s="24">
        <f>SUMIFS(Detail!AA:AA,Detail!$A:$A,$B273,Detail!$D:$D,15,Detail!$C:$C,4)</f>
        <v>1.8843263387680053E-5</v>
      </c>
      <c r="BY273" s="33">
        <f t="shared" si="476"/>
        <v>1.9985958933830259E-4</v>
      </c>
      <c r="BZ273" s="24">
        <f>SUMIFS(Detail!AA:AA,Detail!$A:$A,$B273,Detail!$D:$D,16,Detail!$C:$C,1)</f>
        <v>1.1108815670013426E-5</v>
      </c>
      <c r="CA273" s="24">
        <f>SUMIFS(Detail!AA:AA,Detail!$A:$A,$B273,Detail!$D:$D,16,Detail!$C:$C,2)</f>
        <v>6.5766274929046634E-6</v>
      </c>
      <c r="CB273" s="24">
        <f>SUMIFS(Detail!AA:AA,Detail!$A:$A,$B273,Detail!$D:$D,16,Detail!$C:$C,3)</f>
        <v>3.8698315620422362E-6</v>
      </c>
      <c r="CC273" s="24">
        <f>SUMIFS(Detail!AA:AA,Detail!$A:$A,$B273,Detail!$D:$D,16,Detail!$C:$C,4)</f>
        <v>2.2947788238525391E-6</v>
      </c>
      <c r="CD273" s="33">
        <f t="shared" si="477"/>
        <v>2.3850053548812866E-5</v>
      </c>
      <c r="CE273" s="24">
        <f>SUMIFS(Detail!AA:AA,Detail!$A:$A,$B273,Detail!$D:$D,17,Detail!$C:$C,1)</f>
        <v>1.3872981071472167E-6</v>
      </c>
      <c r="CF273" s="24">
        <f>SUMIFS(Detail!AA:AA,Detail!$A:$A,$B273,Detail!$D:$D,17,Detail!$C:$C,2)</f>
        <v>8.1360340118408195E-7</v>
      </c>
      <c r="CG273" s="24">
        <f>SUMIFS(Detail!AA:AA,Detail!$A:$A,$B273,Detail!$D:$D,17,Detail!$C:$C,3)</f>
        <v>4.8503279685974117E-7</v>
      </c>
      <c r="CH273" s="24">
        <f>SUMIFS(Detail!AA:AA,Detail!$A:$A,$B273,Detail!$D:$D,17,Detail!$C:$C,4)</f>
        <v>2.9727816581726073E-7</v>
      </c>
      <c r="CI273" s="33">
        <f t="shared" si="478"/>
        <v>2.9832124710083006E-6</v>
      </c>
      <c r="CJ273" s="24">
        <f>SUMIFS(Detail!AA:AA,Detail!$A:$A,$B273,Detail!$D:$D,18,Detail!$C:$C,1)</f>
        <v>1.7732381820678711E-7</v>
      </c>
      <c r="CK273" s="24">
        <f>SUMIFS(Detail!AA:AA,Detail!$A:$A,$B273,Detail!$D:$D,18,Detail!$C:$C,2)</f>
        <v>9.3877315521240218E-8</v>
      </c>
      <c r="CL273" s="24">
        <f>SUMIFS(Detail!AA:AA,Detail!$A:$A,$B273,Detail!$D:$D,18,Detail!$C:$C,3)</f>
        <v>7.3015689849853508E-8</v>
      </c>
      <c r="CM273" s="24">
        <f>SUMIFS(Detail!AA:AA,Detail!$A:$A,$B273,Detail!$D:$D,18,Detail!$C:$C,4)</f>
        <v>4.1723251342773435E-8</v>
      </c>
      <c r="CN273" s="33">
        <f t="shared" si="479"/>
        <v>3.8594007492065428E-7</v>
      </c>
      <c r="CO273" s="24">
        <f>SUMIFS(Detail!AA:AA,Detail!$A:$A,$B273,Detail!$D:$D,19,Detail!$C:$C,1)</f>
        <v>2.6077032089233398E-8</v>
      </c>
      <c r="CP273" s="24">
        <f>SUMIFS(Detail!AA:AA,Detail!$A:$A,$B273,Detail!$D:$D,19,Detail!$C:$C,2)</f>
        <v>1.0430812835693359E-8</v>
      </c>
      <c r="CQ273" s="24">
        <f>SUMIFS(Detail!AA:AA,Detail!$A:$A,$B273,Detail!$D:$D,19,Detail!$C:$C,3)</f>
        <v>1.5646219253540036E-8</v>
      </c>
      <c r="CR273" s="24">
        <f>SUMIFS(Detail!AA:AA,Detail!$A:$A,$B273,Detail!$D:$D,19,Detail!$C:$C,4)</f>
        <v>0</v>
      </c>
      <c r="CS273" s="33">
        <f t="shared" si="480"/>
        <v>5.2154064178466797E-8</v>
      </c>
      <c r="CT273" s="24">
        <f>SUMIFS(Detail!AA:AA,Detail!$A:$A,$B273,Detail!$D:$D,20,Detail!$C:$C,1)</f>
        <v>0</v>
      </c>
      <c r="CU273" s="24">
        <f>SUMIFS(Detail!AA:AA,Detail!$A:$A,$B273,Detail!$D:$D,20,Detail!$C:$C,2)</f>
        <v>0</v>
      </c>
      <c r="CV273" s="24">
        <f>SUMIFS(Detail!AA:AA,Detail!$A:$A,$B273,Detail!$D:$D,20,Detail!$C:$C,3)</f>
        <v>0</v>
      </c>
      <c r="CW273" s="24">
        <f>SUMIFS(Detail!AA:AA,Detail!$A:$A,$B273,Detail!$D:$D,20,Detail!$C:$C,4)</f>
        <v>0</v>
      </c>
      <c r="CX273" s="33">
        <f t="shared" si="481"/>
        <v>0</v>
      </c>
      <c r="CY273" s="24">
        <f>SUMIFS(Detail!AA:AA,Detail!$A:$A,$B273,Detail!$D:$D,21,Detail!$C:$C,1)</f>
        <v>0</v>
      </c>
      <c r="CZ273" s="24">
        <f>SUMIFS(Detail!AA:AA,Detail!$A:$A,$B273,Detail!$D:$D,21,Detail!$C:$C,2)</f>
        <v>0</v>
      </c>
      <c r="DA273" s="24">
        <f>SUMIFS(Detail!AA:AA,Detail!$A:$A,$B273,Detail!$D:$D,21,Detail!$C:$C,3)</f>
        <v>0</v>
      </c>
      <c r="DB273" s="24">
        <f>SUMIFS(Detail!AA:AA,Detail!$A:$A,$B273,Detail!$D:$D,21,Detail!$C:$C,4)</f>
        <v>0</v>
      </c>
      <c r="DC273" s="33">
        <f t="shared" si="482"/>
        <v>0</v>
      </c>
      <c r="DD273" s="86">
        <f>SUMIFS(Detail!AA:AA,Detail!$A:$A,$B273,Detail!$B:$B,"&gt;60")</f>
        <v>3452971.2504957817</v>
      </c>
    </row>
    <row r="274" spans="1:108" x14ac:dyDescent="0.25">
      <c r="A274" t="s">
        <v>5518</v>
      </c>
      <c r="B274" s="32" t="s">
        <v>5126</v>
      </c>
      <c r="C274" s="24">
        <f>SUMIFS(Detail!AA:AA,Detail!$A:$A,$B274,Detail!$D:$D,1,Detail!$C:$C,1)</f>
        <v>0</v>
      </c>
      <c r="D274" s="24">
        <f>SUMIFS(Detail!AA:AA,Detail!$A:$A,$B274,Detail!$D:$D,1,Detail!$C:$C,2)</f>
        <v>0</v>
      </c>
      <c r="E274" s="24">
        <f>SUMIFS(Detail!AA:AA,Detail!$A:$A,$B274,Detail!$D:$D,1,Detail!$C:$C,3)</f>
        <v>2869.8791285334682</v>
      </c>
      <c r="F274" s="24">
        <f>SUMIFS(Detail!AA:AA,Detail!$A:$A,$B274,Detail!$D:$D,1,Detail!$C:$C,4)</f>
        <v>18288.724315123836</v>
      </c>
      <c r="G274" s="33">
        <f t="shared" si="462"/>
        <v>21158.603443657303</v>
      </c>
      <c r="H274" s="24">
        <f>SUMIFS(Detail!AA:AA,Detail!$A:$A,$B274,Detail!$D:$D,2,Detail!$C:$C,1)</f>
        <v>66993.916004526312</v>
      </c>
      <c r="I274" s="24">
        <f>SUMIFS(Detail!AA:AA,Detail!$A:$A,$B274,Detail!$D:$D,2,Detail!$C:$C,2)</f>
        <v>179525.42062169651</v>
      </c>
      <c r="J274" s="24">
        <f>SUMIFS(Detail!AA:AA,Detail!$A:$A,$B274,Detail!$D:$D,2,Detail!$C:$C,3)</f>
        <v>347406.48715640616</v>
      </c>
      <c r="K274" s="24">
        <f>SUMIFS(Detail!AA:AA,Detail!$A:$A,$B274,Detail!$D:$D,2,Detail!$C:$C,4)</f>
        <v>550419.98998723167</v>
      </c>
      <c r="L274" s="33">
        <f t="shared" si="463"/>
        <v>1144345.8137698607</v>
      </c>
      <c r="M274" s="24">
        <f>SUMIFS(Detail!AA:AA,Detail!$A:$A,$B274,Detail!$D:$D,3,Detail!$C:$C,1)</f>
        <v>728289.29804753605</v>
      </c>
      <c r="N274" s="24">
        <f>SUMIFS(Detail!AA:AA,Detail!$A:$A,$B274,Detail!$D:$D,3,Detail!$C:$C,2)</f>
        <v>830488.00777857914</v>
      </c>
      <c r="O274" s="24">
        <f>SUMIFS(Detail!AA:AA,Detail!$A:$A,$B274,Detail!$D:$D,3,Detail!$C:$C,3)</f>
        <v>954710.5563938194</v>
      </c>
      <c r="P274" s="24">
        <f>SUMIFS(Detail!AA:AA,Detail!$A:$A,$B274,Detail!$D:$D,3,Detail!$C:$C,4)</f>
        <v>1122164.8579029283</v>
      </c>
      <c r="Q274" s="33">
        <f t="shared" si="464"/>
        <v>3635652.7201228626</v>
      </c>
      <c r="R274" s="24">
        <f>SUMIFS(Detail!AA:AA,Detail!$A:$A,$B274,Detail!$D:$D,4,Detail!$C:$C,1)</f>
        <v>1361606.4200807801</v>
      </c>
      <c r="S274" s="24">
        <f>SUMIFS(Detail!AA:AA,Detail!$A:$A,$B274,Detail!$D:$D,4,Detail!$C:$C,2)</f>
        <v>1619617.5791880367</v>
      </c>
      <c r="T274" s="24">
        <f>SUMIFS(Detail!AA:AA,Detail!$A:$A,$B274,Detail!$D:$D,4,Detail!$C:$C,3)</f>
        <v>1767501.3992862981</v>
      </c>
      <c r="U274" s="24">
        <f>SUMIFS(Detail!AA:AA,Detail!$A:$A,$B274,Detail!$D:$D,4,Detail!$C:$C,4)</f>
        <v>1980848.2898994535</v>
      </c>
      <c r="V274" s="33">
        <f t="shared" si="465"/>
        <v>6729573.6884545684</v>
      </c>
      <c r="W274" s="24">
        <f>SUMIFS(Detail!AA:AA,Detail!$A:$A,$B274,Detail!$D:$D,5,Detail!$C:$C,1)</f>
        <v>2063804.0621372599</v>
      </c>
      <c r="X274" s="24">
        <f>SUMIFS(Detail!AA:AA,Detail!$A:$A,$B274,Detail!$D:$D,5,Detail!$C:$C,2)</f>
        <v>2481312.3191017364</v>
      </c>
      <c r="Y274" s="24">
        <f>SUMIFS(Detail!AA:AA,Detail!$A:$A,$B274,Detail!$D:$D,5,Detail!$C:$C,3)</f>
        <v>2936633.9765814901</v>
      </c>
      <c r="Z274" s="24">
        <f>SUMIFS(Detail!AA:AA,Detail!$A:$A,$B274,Detail!$D:$D,5,Detail!$C:$C,4)</f>
        <v>3196593.3937244285</v>
      </c>
      <c r="AA274" s="33">
        <f t="shared" si="466"/>
        <v>10678343.751544915</v>
      </c>
      <c r="AB274" s="24">
        <f>SUMIFS(Detail!AA:AA,Detail!$A:$A,$B274,Detail!$D:$D,6,Detail!$C:$C,1)</f>
        <v>2313050.4891419392</v>
      </c>
      <c r="AC274" s="24">
        <f>SUMIFS(Detail!AA:AA,Detail!$A:$A,$B274,Detail!$D:$D,6,Detail!$C:$C,2)</f>
        <v>1323402.1526762031</v>
      </c>
      <c r="AD274" s="24">
        <f>SUMIFS(Detail!AA:AA,Detail!$A:$A,$B274,Detail!$D:$D,6,Detail!$C:$C,3)</f>
        <v>829045.83104018238</v>
      </c>
      <c r="AE274" s="24">
        <f>SUMIFS(Detail!AA:AA,Detail!$A:$A,$B274,Detail!$D:$D,6,Detail!$C:$C,4)</f>
        <v>540850.97212508623</v>
      </c>
      <c r="AF274" s="33">
        <f t="shared" si="467"/>
        <v>5006349.4449834106</v>
      </c>
      <c r="AG274" s="24">
        <f>SUMIFS(Detail!AA:AA,Detail!$A:$A,$B274,Detail!$D:$D,7,Detail!$C:$C,1)</f>
        <v>362094.41724558885</v>
      </c>
      <c r="AH274" s="24">
        <f>SUMIFS(Detail!AA:AA,Detail!$A:$A,$B274,Detail!$D:$D,7,Detail!$C:$C,2)</f>
        <v>247007.99099969902</v>
      </c>
      <c r="AI274" s="24">
        <f>SUMIFS(Detail!AA:AA,Detail!$A:$A,$B274,Detail!$D:$D,7,Detail!$C:$C,3)</f>
        <v>170970.87434323356</v>
      </c>
      <c r="AJ274" s="24">
        <f>SUMIFS(Detail!AA:AA,Detail!$A:$A,$B274,Detail!$D:$D,7,Detail!$C:$C,4)</f>
        <v>119746.39221648127</v>
      </c>
      <c r="AK274" s="33">
        <f t="shared" si="468"/>
        <v>899819.67480500264</v>
      </c>
      <c r="AL274" s="24">
        <f>SUMIFS(Detail!AA:AA,Detail!$A:$A,$B274,Detail!$D:$D,8,Detail!$C:$C,1)</f>
        <v>84702.25543452501</v>
      </c>
      <c r="AM274" s="24">
        <f>SUMIFS(Detail!AA:AA,Detail!$A:$A,$B274,Detail!$D:$D,8,Detail!$C:$C,2)</f>
        <v>60423.039050996304</v>
      </c>
      <c r="AN274" s="24">
        <f>SUMIFS(Detail!AA:AA,Detail!$A:$A,$B274,Detail!$D:$D,8,Detail!$C:$C,3)</f>
        <v>43422.298589463157</v>
      </c>
      <c r="AO274" s="24">
        <f>SUMIFS(Detail!AA:AA,Detail!$A:$A,$B274,Detail!$D:$D,8,Detail!$C:$C,4)</f>
        <v>31408.954145436735</v>
      </c>
      <c r="AP274" s="33">
        <f t="shared" si="469"/>
        <v>219956.54722042123</v>
      </c>
      <c r="AQ274" s="24">
        <f>SUMIFS(Detail!AA:AA,Detail!$A:$A,$B274,Detail!$D:$D,9,Detail!$C:$C,1)</f>
        <v>22852.006885415689</v>
      </c>
      <c r="AR274" s="24">
        <f>SUMIFS(Detail!AA:AA,Detail!$A:$A,$B274,Detail!$D:$D,9,Detail!$C:$C,2)</f>
        <v>16713.931430832668</v>
      </c>
      <c r="AS274" s="24">
        <f>SUMIFS(Detail!AA:AA,Detail!$A:$A,$B274,Detail!$D:$D,9,Detail!$C:$C,3)</f>
        <v>12283.160378197208</v>
      </c>
      <c r="AT274" s="24">
        <f>SUMIFS(Detail!AA:AA,Detail!$A:$A,$B274,Detail!$D:$D,9,Detail!$C:$C,4)</f>
        <v>9066.5967926781632</v>
      </c>
      <c r="AU274" s="33">
        <f t="shared" si="470"/>
        <v>60915.695487123725</v>
      </c>
      <c r="AV274" s="24">
        <f>SUMIFS(Detail!AA:AA,Detail!$A:$A,$B274,Detail!$D:$D,10,Detail!$C:$C,1)</f>
        <v>6719.4173852574077</v>
      </c>
      <c r="AW274" s="24">
        <f>SUMIFS(Detail!AA:AA,Detail!$A:$A,$B274,Detail!$D:$D,10,Detail!$C:$C,2)</f>
        <v>4998.5342138048263</v>
      </c>
      <c r="AX274" s="24">
        <f>SUMIFS(Detail!AA:AA,Detail!$A:$A,$B274,Detail!$D:$D,10,Detail!$C:$C,3)</f>
        <v>3731.337021454051</v>
      </c>
      <c r="AY274" s="24">
        <f>SUMIFS(Detail!AA:AA,Detail!$A:$A,$B274,Detail!$D:$D,10,Detail!$C:$C,4)</f>
        <v>2794.4582807533443</v>
      </c>
      <c r="AZ274" s="33">
        <f t="shared" si="471"/>
        <v>18243.746901269631</v>
      </c>
      <c r="BA274" s="24">
        <f>SUMIFS(Detail!AA:AA,Detail!$A:$A,$B274,Detail!$D:$D,11,Detail!$C:$C,1)</f>
        <v>2099.2010668147359</v>
      </c>
      <c r="BB274" s="24">
        <f>SUMIFS(Detail!AA:AA,Detail!$A:$A,$B274,Detail!$D:$D,11,Detail!$C:$C,2)</f>
        <v>1581.4488638240846</v>
      </c>
      <c r="BC274" s="24">
        <f>SUMIFS(Detail!AA:AA,Detail!$A:$A,$B274,Detail!$D:$D,11,Detail!$C:$C,3)</f>
        <v>1194.6220871485771</v>
      </c>
      <c r="BD274" s="24">
        <f>SUMIFS(Detail!AA:AA,Detail!$A:$A,$B274,Detail!$D:$D,11,Detail!$C:$C,4)</f>
        <v>904.72525320053114</v>
      </c>
      <c r="BE274" s="33">
        <f t="shared" si="472"/>
        <v>5779.9972709879294</v>
      </c>
      <c r="BF274" s="24">
        <f>SUMIFS(Detail!AA:AA,Detail!$A:$A,$B274,Detail!$D:$D,12,Detail!$C:$C,1)</f>
        <v>686.84095591083167</v>
      </c>
      <c r="BG274" s="24">
        <f>SUMIFS(Detail!AA:AA,Detail!$A:$A,$B274,Detail!$D:$D,12,Detail!$C:$C,2)</f>
        <v>522.63281538672754</v>
      </c>
      <c r="BH274" s="24">
        <f>SUMIFS(Detail!AA:AA,Detail!$A:$A,$B274,Detail!$D:$D,12,Detail!$C:$C,3)</f>
        <v>398.55701529644426</v>
      </c>
      <c r="BI274" s="24">
        <f>SUMIFS(Detail!AA:AA,Detail!$A:$A,$B274,Detail!$D:$D,12,Detail!$C:$C,4)</f>
        <v>304.57468397319315</v>
      </c>
      <c r="BJ274" s="33">
        <f t="shared" si="473"/>
        <v>1912.6054705671968</v>
      </c>
      <c r="BK274" s="24">
        <f>SUMIFS(Detail!AA:AA,Detail!$A:$A,$B274,Detail!$D:$D,13,Detail!$C:$C,1)</f>
        <v>233.22038460150361</v>
      </c>
      <c r="BL274" s="24">
        <f>SUMIFS(Detail!AA:AA,Detail!$A:$A,$B274,Detail!$D:$D,13,Detail!$C:$C,2)</f>
        <v>178.92519619055093</v>
      </c>
      <c r="BM274" s="24">
        <f>SUMIFS(Detail!AA:AA,Detail!$A:$A,$B274,Detail!$D:$D,13,Detail!$C:$C,3)</f>
        <v>137.52273630984129</v>
      </c>
      <c r="BN274" s="24">
        <f>SUMIFS(Detail!AA:AA,Detail!$A:$A,$B274,Detail!$D:$D,13,Detail!$C:$C,4)</f>
        <v>105.88726432956756</v>
      </c>
      <c r="BO274" s="33">
        <f t="shared" si="474"/>
        <v>655.55558143146334</v>
      </c>
      <c r="BP274" s="24">
        <f>SUMIFS(Detail!AA:AA,Detail!$A:$A,$B274,Detail!$D:$D,14,Detail!$C:$C,1)</f>
        <v>81.667567987740043</v>
      </c>
      <c r="BQ274" s="24">
        <f>SUMIFS(Detail!AA:AA,Detail!$A:$A,$B274,Detail!$D:$D,14,Detail!$C:$C,2)</f>
        <v>63.090599988028401</v>
      </c>
      <c r="BR274" s="24">
        <f>SUMIFS(Detail!AA:AA,Detail!$A:$A,$B274,Detail!$D:$D,14,Detail!$C:$C,3)</f>
        <v>48.816104970127348</v>
      </c>
      <c r="BS274" s="24">
        <f>SUMIFS(Detail!AA:AA,Detail!$A:$A,$B274,Detail!$D:$D,14,Detail!$C:$C,4)</f>
        <v>37.82866087518633</v>
      </c>
      <c r="BT274" s="33">
        <f t="shared" si="475"/>
        <v>231.40293382108214</v>
      </c>
      <c r="BU274" s="24">
        <f>SUMIFS(Detail!AA:AA,Detail!$A:$A,$B274,Detail!$D:$D,15,Detail!$C:$C,1)</f>
        <v>29.357267895340918</v>
      </c>
      <c r="BV274" s="24">
        <f>SUMIFS(Detail!AA:AA,Detail!$A:$A,$B274,Detail!$D:$D,15,Detail!$C:$C,2)</f>
        <v>22.81528760455549</v>
      </c>
      <c r="BW274" s="24">
        <f>SUMIFS(Detail!AA:AA,Detail!$A:$A,$B274,Detail!$D:$D,15,Detail!$C:$C,3)</f>
        <v>17.755461884289979</v>
      </c>
      <c r="BX274" s="24">
        <f>SUMIFS(Detail!AA:AA,Detail!$A:$A,$B274,Detail!$D:$D,15,Detail!$C:$C,4)</f>
        <v>13.836139613762498</v>
      </c>
      <c r="BY274" s="33">
        <f t="shared" si="476"/>
        <v>83.764156997948874</v>
      </c>
      <c r="BZ274" s="24">
        <f>SUMIFS(Detail!AA:AA,Detail!$A:$A,$B274,Detail!$D:$D,16,Detail!$C:$C,1)</f>
        <v>10.795856540277601</v>
      </c>
      <c r="CA274" s="24">
        <f>SUMIFS(Detail!AA:AA,Detail!$A:$A,$B274,Detail!$D:$D,16,Detail!$C:$C,2)</f>
        <v>8.4341578904539354</v>
      </c>
      <c r="CB274" s="24">
        <f>SUMIFS(Detail!AA:AA,Detail!$A:$A,$B274,Detail!$D:$D,16,Detail!$C:$C,3)</f>
        <v>6.5970980968326334</v>
      </c>
      <c r="CC274" s="24">
        <f>SUMIFS(Detail!AA:AA,Detail!$A:$A,$B274,Detail!$D:$D,16,Detail!$C:$C,4)</f>
        <v>5.1662535477429632</v>
      </c>
      <c r="CD274" s="33">
        <f t="shared" si="477"/>
        <v>30.993366075307129</v>
      </c>
      <c r="CE274" s="24">
        <f>SUMIFS(Detail!AA:AA,Detail!$A:$A,$B274,Detail!$D:$D,17,Detail!$C:$C,1)</f>
        <v>4.0503801394253971</v>
      </c>
      <c r="CF274" s="24">
        <f>SUMIFS(Detail!AA:AA,Detail!$A:$A,$B274,Detail!$D:$D,17,Detail!$C:$C,2)</f>
        <v>3.1790663480758665</v>
      </c>
      <c r="CG274" s="24">
        <f>SUMIFS(Detail!AA:AA,Detail!$A:$A,$B274,Detail!$D:$D,17,Detail!$C:$C,3)</f>
        <v>2.4978953562676907</v>
      </c>
      <c r="CH274" s="24">
        <f>SUMIFS(Detail!AA:AA,Detail!$A:$A,$B274,Detail!$D:$D,17,Detail!$C:$C,4)</f>
        <v>1.9647507090121508</v>
      </c>
      <c r="CI274" s="33">
        <f t="shared" si="478"/>
        <v>11.692092552781105</v>
      </c>
      <c r="CJ274" s="24">
        <f>SUMIFS(Detail!AA:AA,Detail!$A:$A,$B274,Detail!$D:$D,18,Detail!$C:$C,1)</f>
        <v>1.5469900466501714</v>
      </c>
      <c r="CK274" s="24">
        <f>SUMIFS(Detail!AA:AA,Detail!$A:$A,$B274,Detail!$D:$D,18,Detail!$C:$C,2)</f>
        <v>1.2192795060575008</v>
      </c>
      <c r="CL274" s="24">
        <f>SUMIFS(Detail!AA:AA,Detail!$A:$A,$B274,Detail!$D:$D,18,Detail!$C:$C,3)</f>
        <v>0.96193126067519186</v>
      </c>
      <c r="CM274" s="24">
        <f>SUMIFS(Detail!AA:AA,Detail!$A:$A,$B274,Detail!$D:$D,18,Detail!$C:$C,4)</f>
        <v>0.75962562561035163</v>
      </c>
      <c r="CN274" s="33">
        <f t="shared" si="479"/>
        <v>4.4878264389932152</v>
      </c>
      <c r="CO274" s="24">
        <f>SUMIFS(Detail!AA:AA,Detail!$A:$A,$B274,Detail!$D:$D,19,Detail!$C:$C,1)</f>
        <v>0.60042700879275801</v>
      </c>
      <c r="CP274" s="24">
        <f>SUMIFS(Detail!AA:AA,Detail!$A:$A,$B274,Detail!$D:$D,19,Detail!$C:$C,2)</f>
        <v>0.47502506710588932</v>
      </c>
      <c r="CQ274" s="24">
        <f>SUMIFS(Detail!AA:AA,Detail!$A:$A,$B274,Detail!$D:$D,19,Detail!$C:$C,3)</f>
        <v>0.37614870071411133</v>
      </c>
      <c r="CR274" s="24">
        <f>SUMIFS(Detail!AA:AA,Detail!$A:$A,$B274,Detail!$D:$D,19,Detail!$C:$C,4)</f>
        <v>0.29811288043856621</v>
      </c>
      <c r="CS274" s="33">
        <f t="shared" si="480"/>
        <v>1.7497136570513248</v>
      </c>
      <c r="CT274" s="24">
        <f>SUMIFS(Detail!AA:AA,Detail!$A:$A,$B274,Detail!$D:$D,20,Detail!$C:$C,1)</f>
        <v>0.23646766059100627</v>
      </c>
      <c r="CU274" s="24">
        <f>SUMIFS(Detail!AA:AA,Detail!$A:$A,$B274,Detail!$D:$D,20,Detail!$C:$C,2)</f>
        <v>0.1877261359244585</v>
      </c>
      <c r="CV274" s="24">
        <f>SUMIFS(Detail!AA:AA,Detail!$A:$A,$B274,Detail!$D:$D,20,Detail!$C:$C,3)</f>
        <v>0.14915299974381924</v>
      </c>
      <c r="CW274" s="24">
        <f>SUMIFS(Detail!AA:AA,Detail!$A:$A,$B274,Detail!$D:$D,20,Detail!$C:$C,4)</f>
        <v>0.11860043294727803</v>
      </c>
      <c r="CX274" s="33">
        <f t="shared" si="481"/>
        <v>0.69194722920656204</v>
      </c>
      <c r="CY274" s="24">
        <f>SUMIFS(Detail!AA:AA,Detail!$A:$A,$B274,Detail!$D:$D,21,Detail!$C:$C,1)</f>
        <v>0.45548625066876414</v>
      </c>
      <c r="CZ274" s="24">
        <f>SUMIFS(Detail!AA:AA,Detail!$A:$A,$B274,Detail!$D:$D,21,Detail!$C:$C,2)</f>
        <v>0</v>
      </c>
      <c r="DA274" s="24">
        <f>SUMIFS(Detail!AA:AA,Detail!$A:$A,$B274,Detail!$D:$D,21,Detail!$C:$C,3)</f>
        <v>0</v>
      </c>
      <c r="DB274" s="24">
        <f>SUMIFS(Detail!AA:AA,Detail!$A:$A,$B274,Detail!$D:$D,21,Detail!$C:$C,4)</f>
        <v>0</v>
      </c>
      <c r="DC274" s="33">
        <f t="shared" si="482"/>
        <v>0.45548625066876414</v>
      </c>
      <c r="DD274" s="86">
        <f>SUMIFS(Detail!AA:AA,Detail!$A:$A,$B274,Detail!$B:$B,"&gt;60")</f>
        <v>6213998.5052432371</v>
      </c>
    </row>
    <row r="275" spans="1:108" x14ac:dyDescent="0.25">
      <c r="A275" t="s">
        <v>5519</v>
      </c>
      <c r="B275" s="32" t="s">
        <v>5127</v>
      </c>
      <c r="C275" s="24">
        <f>SUMIFS(Detail!AA:AA,Detail!$A:$A,$B275,Detail!$D:$D,1,Detail!$C:$C,1)</f>
        <v>0</v>
      </c>
      <c r="D275" s="24">
        <f>SUMIFS(Detail!AA:AA,Detail!$A:$A,$B275,Detail!$D:$D,1,Detail!$C:$C,2)</f>
        <v>0</v>
      </c>
      <c r="E275" s="24">
        <f>SUMIFS(Detail!AA:AA,Detail!$A:$A,$B275,Detail!$D:$D,1,Detail!$C:$C,3)</f>
        <v>0</v>
      </c>
      <c r="F275" s="24">
        <f>SUMIFS(Detail!AA:AA,Detail!$A:$A,$B275,Detail!$D:$D,1,Detail!$C:$C,4)</f>
        <v>50.78120275723159</v>
      </c>
      <c r="G275" s="33">
        <f t="shared" si="462"/>
        <v>50.78120275723159</v>
      </c>
      <c r="H275" s="24">
        <f>SUMIFS(Detail!AA:AA,Detail!$A:$A,$B275,Detail!$D:$D,2,Detail!$C:$C,1)</f>
        <v>745.40705281846272</v>
      </c>
      <c r="I275" s="24">
        <f>SUMIFS(Detail!AA:AA,Detail!$A:$A,$B275,Detail!$D:$D,2,Detail!$C:$C,2)</f>
        <v>3615.4557085219126</v>
      </c>
      <c r="J275" s="24">
        <f>SUMIFS(Detail!AA:AA,Detail!$A:$A,$B275,Detail!$D:$D,2,Detail!$C:$C,3)</f>
        <v>10765.069025006695</v>
      </c>
      <c r="K275" s="24">
        <f>SUMIFS(Detail!AA:AA,Detail!$A:$A,$B275,Detail!$D:$D,2,Detail!$C:$C,4)</f>
        <v>23508.976209431821</v>
      </c>
      <c r="L275" s="33">
        <f t="shared" si="463"/>
        <v>38634.907995778893</v>
      </c>
      <c r="M275" s="24">
        <f>SUMIFS(Detail!AA:AA,Detail!$A:$A,$B275,Detail!$D:$D,3,Detail!$C:$C,1)</f>
        <v>40827.125176721682</v>
      </c>
      <c r="N275" s="24">
        <f>SUMIFS(Detail!AA:AA,Detail!$A:$A,$B275,Detail!$D:$D,3,Detail!$C:$C,2)</f>
        <v>58563.062952256223</v>
      </c>
      <c r="O275" s="24">
        <f>SUMIFS(Detail!AA:AA,Detail!$A:$A,$B275,Detail!$D:$D,3,Detail!$C:$C,3)</f>
        <v>74452.132083421224</v>
      </c>
      <c r="P275" s="24">
        <f>SUMIFS(Detail!AA:AA,Detail!$A:$A,$B275,Detail!$D:$D,3,Detail!$C:$C,4)</f>
        <v>90892.408779655671</v>
      </c>
      <c r="Q275" s="33">
        <f t="shared" si="464"/>
        <v>264734.72899205482</v>
      </c>
      <c r="R275" s="24">
        <f>SUMIFS(Detail!AA:AA,Detail!$A:$A,$B275,Detail!$D:$D,4,Detail!$C:$C,1)</f>
        <v>111290.51760900934</v>
      </c>
      <c r="S275" s="24">
        <f>SUMIFS(Detail!AA:AA,Detail!$A:$A,$B275,Detail!$D:$D,4,Detail!$C:$C,2)</f>
        <v>137751.81213564513</v>
      </c>
      <c r="T275" s="24">
        <f>SUMIFS(Detail!AA:AA,Detail!$A:$A,$B275,Detail!$D:$D,4,Detail!$C:$C,3)</f>
        <v>165488.97584338312</v>
      </c>
      <c r="U275" s="24">
        <f>SUMIFS(Detail!AA:AA,Detail!$A:$A,$B275,Detail!$D:$D,4,Detail!$C:$C,4)</f>
        <v>190667.82565672032</v>
      </c>
      <c r="V275" s="33">
        <f t="shared" si="465"/>
        <v>605199.13124475791</v>
      </c>
      <c r="W275" s="24">
        <f>SUMIFS(Detail!AA:AA,Detail!$A:$A,$B275,Detail!$D:$D,5,Detail!$C:$C,1)</f>
        <v>196234.91860116442</v>
      </c>
      <c r="X275" s="24">
        <f>SUMIFS(Detail!AA:AA,Detail!$A:$A,$B275,Detail!$D:$D,5,Detail!$C:$C,2)</f>
        <v>228819.92617805817</v>
      </c>
      <c r="Y275" s="24">
        <f>SUMIFS(Detail!AA:AA,Detail!$A:$A,$B275,Detail!$D:$D,5,Detail!$C:$C,3)</f>
        <v>272993.15601145552</v>
      </c>
      <c r="Z275" s="24">
        <f>SUMIFS(Detail!AA:AA,Detail!$A:$A,$B275,Detail!$D:$D,5,Detail!$C:$C,4)</f>
        <v>320009.04866596282</v>
      </c>
      <c r="AA275" s="33">
        <f t="shared" si="466"/>
        <v>1018057.0494566411</v>
      </c>
      <c r="AB275" s="24">
        <f>SUMIFS(Detail!AA:AA,Detail!$A:$A,$B275,Detail!$D:$D,6,Detail!$C:$C,1)</f>
        <v>348014.37785400415</v>
      </c>
      <c r="AC275" s="24">
        <f>SUMIFS(Detail!AA:AA,Detail!$A:$A,$B275,Detail!$D:$D,6,Detail!$C:$C,2)</f>
        <v>321109.66370927822</v>
      </c>
      <c r="AD275" s="24">
        <f>SUMIFS(Detail!AA:AA,Detail!$A:$A,$B275,Detail!$D:$D,6,Detail!$C:$C,3)</f>
        <v>280249.0036226688</v>
      </c>
      <c r="AE275" s="24">
        <f>SUMIFS(Detail!AA:AA,Detail!$A:$A,$B275,Detail!$D:$D,6,Detail!$C:$C,4)</f>
        <v>242579.83555576199</v>
      </c>
      <c r="AF275" s="33">
        <f t="shared" si="467"/>
        <v>1191952.8807417131</v>
      </c>
      <c r="AG275" s="24">
        <f>SUMIFS(Detail!AA:AA,Detail!$A:$A,$B275,Detail!$D:$D,7,Detail!$C:$C,1)</f>
        <v>210481.9085406654</v>
      </c>
      <c r="AH275" s="24">
        <f>SUMIFS(Detail!AA:AA,Detail!$A:$A,$B275,Detail!$D:$D,7,Detail!$C:$C,2)</f>
        <v>183603.24488087115</v>
      </c>
      <c r="AI275" s="24">
        <f>SUMIFS(Detail!AA:AA,Detail!$A:$A,$B275,Detail!$D:$D,7,Detail!$C:$C,3)</f>
        <v>161114.83290627273</v>
      </c>
      <c r="AJ275" s="24">
        <f>SUMIFS(Detail!AA:AA,Detail!$A:$A,$B275,Detail!$D:$D,7,Detail!$C:$C,4)</f>
        <v>142213.67177076542</v>
      </c>
      <c r="AK275" s="33">
        <f t="shared" si="468"/>
        <v>697413.65809857473</v>
      </c>
      <c r="AL275" s="24">
        <f>SUMIFS(Detail!AA:AA,Detail!$A:$A,$B275,Detail!$D:$D,8,Detail!$C:$C,1)</f>
        <v>126226.554060283</v>
      </c>
      <c r="AM275" s="24">
        <f>SUMIFS(Detail!AA:AA,Detail!$A:$A,$B275,Detail!$D:$D,8,Detail!$C:$C,2)</f>
        <v>112612.0633339014</v>
      </c>
      <c r="AN275" s="24">
        <f>SUMIFS(Detail!AA:AA,Detail!$A:$A,$B275,Detail!$D:$D,8,Detail!$C:$C,3)</f>
        <v>100940.4418522113</v>
      </c>
      <c r="AO275" s="24">
        <f>SUMIFS(Detail!AA:AA,Detail!$A:$A,$B275,Detail!$D:$D,8,Detail!$C:$C,4)</f>
        <v>90870.786793197127</v>
      </c>
      <c r="AP275" s="33">
        <f t="shared" si="469"/>
        <v>430649.84603959287</v>
      </c>
      <c r="AQ275" s="24">
        <f>SUMIFS(Detail!AA:AA,Detail!$A:$A,$B275,Detail!$D:$D,9,Detail!$C:$C,1)</f>
        <v>82131.517377462893</v>
      </c>
      <c r="AR275" s="24">
        <f>SUMIFS(Detail!AA:AA,Detail!$A:$A,$B275,Detail!$D:$D,9,Detail!$C:$C,2)</f>
        <v>74504.909006462054</v>
      </c>
      <c r="AS275" s="24">
        <f>SUMIFS(Detail!AA:AA,Detail!$A:$A,$B275,Detail!$D:$D,9,Detail!$C:$C,3)</f>
        <v>67815.169935587517</v>
      </c>
      <c r="AT275" s="24">
        <f>SUMIFS(Detail!AA:AA,Detail!$A:$A,$B275,Detail!$D:$D,9,Detail!$C:$C,4)</f>
        <v>61919.327875631483</v>
      </c>
      <c r="AU275" s="33">
        <f t="shared" si="470"/>
        <v>286370.92419514398</v>
      </c>
      <c r="AV275" s="24">
        <f>SUMIFS(Detail!AA:AA,Detail!$A:$A,$B275,Detail!$D:$D,10,Detail!$C:$C,1)</f>
        <v>56700.266694854479</v>
      </c>
      <c r="AW275" s="24">
        <f>SUMIFS(Detail!AA:AA,Detail!$A:$A,$B275,Detail!$D:$D,10,Detail!$C:$C,2)</f>
        <v>52061.386204955634</v>
      </c>
      <c r="AX275" s="24">
        <f>SUMIFS(Detail!AA:AA,Detail!$A:$A,$B275,Detail!$D:$D,10,Detail!$C:$C,3)</f>
        <v>47922.483232058679</v>
      </c>
      <c r="AY275" s="24">
        <f>SUMIFS(Detail!AA:AA,Detail!$A:$A,$B275,Detail!$D:$D,10,Detail!$C:$C,4)</f>
        <v>44216.553406910876</v>
      </c>
      <c r="AZ275" s="33">
        <f t="shared" si="471"/>
        <v>200900.68953877967</v>
      </c>
      <c r="BA275" s="24">
        <f>SUMIFS(Detail!AA:AA,Detail!$A:$A,$B275,Detail!$D:$D,11,Detail!$C:$C,1)</f>
        <v>40887.290280522502</v>
      </c>
      <c r="BB275" s="24">
        <f>SUMIFS(Detail!AA:AA,Detail!$A:$A,$B275,Detail!$D:$D,11,Detail!$C:$C,2)</f>
        <v>37887.115744949318</v>
      </c>
      <c r="BC275" s="24">
        <f>SUMIFS(Detail!AA:AA,Detail!$A:$A,$B275,Detail!$D:$D,11,Detail!$C:$C,3)</f>
        <v>35175.617970536376</v>
      </c>
      <c r="BD275" s="24">
        <f>SUMIFS(Detail!AA:AA,Detail!$A:$A,$B275,Detail!$D:$D,11,Detail!$C:$C,4)</f>
        <v>32718.304085058255</v>
      </c>
      <c r="BE275" s="33">
        <f t="shared" si="472"/>
        <v>146668.32808106646</v>
      </c>
      <c r="BF275" s="24">
        <f>SUMIFS(Detail!AA:AA,Detail!$A:$A,$B275,Detail!$D:$D,12,Detail!$C:$C,1)</f>
        <v>30485.5976382195</v>
      </c>
      <c r="BG275" s="24">
        <f>SUMIFS(Detail!AA:AA,Detail!$A:$A,$B275,Detail!$D:$D,12,Detail!$C:$C,2)</f>
        <v>28452.027752124894</v>
      </c>
      <c r="BH275" s="24">
        <f>SUMIFS(Detail!AA:AA,Detail!$A:$A,$B275,Detail!$D:$D,12,Detail!$C:$C,3)</f>
        <v>26595.569380096626</v>
      </c>
      <c r="BI275" s="24">
        <f>SUMIFS(Detail!AA:AA,Detail!$A:$A,$B275,Detail!$D:$D,12,Detail!$C:$C,4)</f>
        <v>24897.103454186956</v>
      </c>
      <c r="BJ275" s="33">
        <f t="shared" si="473"/>
        <v>110430.29822462797</v>
      </c>
      <c r="BK275" s="24">
        <f>SUMIFS(Detail!AA:AA,Detail!$A:$A,$B275,Detail!$D:$D,13,Detail!$C:$C,1)</f>
        <v>23339.972741292044</v>
      </c>
      <c r="BL275" s="24">
        <f>SUMIFS(Detail!AA:AA,Detail!$A:$A,$B275,Detail!$D:$D,13,Detail!$C:$C,2)</f>
        <v>21909.614557871315</v>
      </c>
      <c r="BM275" s="24">
        <f>SUMIFS(Detail!AA:AA,Detail!$A:$A,$B275,Detail!$D:$D,13,Detail!$C:$C,3)</f>
        <v>20593.255555803797</v>
      </c>
      <c r="BN275" s="24">
        <f>SUMIFS(Detail!AA:AA,Detail!$A:$A,$B275,Detail!$D:$D,13,Detail!$C:$C,4)</f>
        <v>19379.656908554491</v>
      </c>
      <c r="BO275" s="33">
        <f t="shared" si="474"/>
        <v>85222.499763521642</v>
      </c>
      <c r="BP275" s="24">
        <f>SUMIFS(Detail!AA:AA,Detail!$A:$A,$B275,Detail!$D:$D,14,Detail!$C:$C,1)</f>
        <v>18258.900632570778</v>
      </c>
      <c r="BQ275" s="24">
        <f>SUMIFS(Detail!AA:AA,Detail!$A:$A,$B275,Detail!$D:$D,14,Detail!$C:$C,2)</f>
        <v>17222.209647761007</v>
      </c>
      <c r="BR275" s="24">
        <f>SUMIFS(Detail!AA:AA,Detail!$A:$A,$B275,Detail!$D:$D,14,Detail!$C:$C,3)</f>
        <v>16261.795640858263</v>
      </c>
      <c r="BS275" s="24">
        <f>SUMIFS(Detail!AA:AA,Detail!$A:$A,$B275,Detail!$D:$D,14,Detail!$C:$C,4)</f>
        <v>15370.729942987395</v>
      </c>
      <c r="BT275" s="33">
        <f t="shared" si="475"/>
        <v>67113.635864177442</v>
      </c>
      <c r="BU275" s="24">
        <f>SUMIFS(Detail!AA:AA,Detail!$A:$A,$B275,Detail!$D:$D,15,Detail!$C:$C,1)</f>
        <v>14542.833539260459</v>
      </c>
      <c r="BV275" s="24">
        <f>SUMIFS(Detail!AA:AA,Detail!$A:$A,$B275,Detail!$D:$D,15,Detail!$C:$C,2)</f>
        <v>13772.583048377093</v>
      </c>
      <c r="BW275" s="24">
        <f>SUMIFS(Detail!AA:AA,Detail!$A:$A,$B275,Detail!$D:$D,15,Detail!$C:$C,3)</f>
        <v>13055.030085125192</v>
      </c>
      <c r="BX275" s="24">
        <f>SUMIFS(Detail!AA:AA,Detail!$A:$A,$B275,Detail!$D:$D,15,Detail!$C:$C,4)</f>
        <v>12385.731879905798</v>
      </c>
      <c r="BY275" s="33">
        <f t="shared" si="476"/>
        <v>53756.178552668542</v>
      </c>
      <c r="BZ275" s="24">
        <f>SUMIFS(Detail!AA:AA,Detail!$A:$A,$B275,Detail!$D:$D,16,Detail!$C:$C,1)</f>
        <v>11760.691401135084</v>
      </c>
      <c r="CA275" s="24">
        <f>SUMIFS(Detail!AA:AA,Detail!$A:$A,$B275,Detail!$D:$D,16,Detail!$C:$C,2)</f>
        <v>11176.305527422484</v>
      </c>
      <c r="CB275" s="24">
        <f>SUMIFS(Detail!AA:AA,Detail!$A:$A,$B275,Detail!$D:$D,16,Detail!$C:$C,3)</f>
        <v>10629.320061104279</v>
      </c>
      <c r="CC275" s="24">
        <f>SUMIFS(Detail!AA:AA,Detail!$A:$A,$B275,Detail!$D:$D,16,Detail!$C:$C,4)</f>
        <v>10116.79057466397</v>
      </c>
      <c r="CD275" s="33">
        <f t="shared" si="477"/>
        <v>43683.107564325823</v>
      </c>
      <c r="CE275" s="24">
        <f>SUMIFS(Detail!AA:AA,Detail!$A:$A,$B275,Detail!$D:$D,17,Detail!$C:$C,1)</f>
        <v>9636.0482452869419</v>
      </c>
      <c r="CF275" s="24">
        <f>SUMIFS(Detail!AA:AA,Detail!$A:$A,$B275,Detail!$D:$D,17,Detail!$C:$C,2)</f>
        <v>9184.6699677170254</v>
      </c>
      <c r="CG275" s="24">
        <f>SUMIFS(Detail!AA:AA,Detail!$A:$A,$B275,Detail!$D:$D,17,Detail!$C:$C,3)</f>
        <v>8760.452146899328</v>
      </c>
      <c r="CH275" s="24">
        <f>SUMIFS(Detail!AA:AA,Detail!$A:$A,$B275,Detail!$D:$D,17,Detail!$C:$C,4)</f>
        <v>8361.3876642261639</v>
      </c>
      <c r="CI275" s="33">
        <f t="shared" si="478"/>
        <v>35942.558024129452</v>
      </c>
      <c r="CJ275" s="24">
        <f>SUMIFS(Detail!AA:AA,Detail!$A:$A,$B275,Detail!$D:$D,18,Detail!$C:$C,1)</f>
        <v>7985.64558798289</v>
      </c>
      <c r="CK275" s="24">
        <f>SUMIFS(Detail!AA:AA,Detail!$A:$A,$B275,Detail!$D:$D,18,Detail!$C:$C,2)</f>
        <v>7631.5532626574859</v>
      </c>
      <c r="CL275" s="24">
        <f>SUMIFS(Detail!AA:AA,Detail!$A:$A,$B275,Detail!$D:$D,18,Detail!$C:$C,3)</f>
        <v>7297.5804654587992</v>
      </c>
      <c r="CM275" s="24">
        <f>SUMIFS(Detail!AA:AA,Detail!$A:$A,$B275,Detail!$D:$D,18,Detail!$C:$C,4)</f>
        <v>6982.3253633698459</v>
      </c>
      <c r="CN275" s="33">
        <f t="shared" si="479"/>
        <v>29897.104679469019</v>
      </c>
      <c r="CO275" s="24">
        <f>SUMIFS(Detail!AA:AA,Detail!$A:$A,$B275,Detail!$D:$D,19,Detail!$C:$C,1)</f>
        <v>6684.5020420895889</v>
      </c>
      <c r="CP275" s="24">
        <f>SUMIFS(Detail!AA:AA,Detail!$A:$A,$B275,Detail!$D:$D,19,Detail!$C:$C,2)</f>
        <v>6402.9294102136973</v>
      </c>
      <c r="CQ275" s="24">
        <f>SUMIFS(Detail!AA:AA,Detail!$A:$A,$B275,Detail!$D:$D,19,Detail!$C:$C,3)</f>
        <v>6136.5213091067963</v>
      </c>
      <c r="CR275" s="24">
        <f>SUMIFS(Detail!AA:AA,Detail!$A:$A,$B275,Detail!$D:$D,19,Detail!$C:$C,4)</f>
        <v>5884.2776821215639</v>
      </c>
      <c r="CS275" s="33">
        <f t="shared" si="480"/>
        <v>25108.230443531644</v>
      </c>
      <c r="CT275" s="24">
        <f>SUMIFS(Detail!AA:AA,Detail!$A:$A,$B275,Detail!$D:$D,20,Detail!$C:$C,1)</f>
        <v>5645.276676238328</v>
      </c>
      <c r="CU275" s="24">
        <f>SUMIFS(Detail!AA:AA,Detail!$A:$A,$B275,Detail!$D:$D,20,Detail!$C:$C,2)</f>
        <v>5418.6675661780873</v>
      </c>
      <c r="CV275" s="24">
        <f>SUMIFS(Detail!AA:AA,Detail!$A:$A,$B275,Detail!$D:$D,20,Detail!$C:$C,3)</f>
        <v>5203.6644051594667</v>
      </c>
      <c r="CW275" s="24">
        <f>SUMIFS(Detail!AA:AA,Detail!$A:$A,$B275,Detail!$D:$D,20,Detail!$C:$C,4)</f>
        <v>4999.540319000278</v>
      </c>
      <c r="CX275" s="33">
        <f t="shared" si="481"/>
        <v>21267.148966576162</v>
      </c>
      <c r="CY275" s="24">
        <f>SUMIFS(Detail!AA:AA,Detail!$A:$A,$B275,Detail!$D:$D,21,Detail!$C:$C,1)</f>
        <v>56808.267273645848</v>
      </c>
      <c r="CZ275" s="24">
        <f>SUMIFS(Detail!AA:AA,Detail!$A:$A,$B275,Detail!$D:$D,21,Detail!$C:$C,2)</f>
        <v>0</v>
      </c>
      <c r="DA275" s="24">
        <f>SUMIFS(Detail!AA:AA,Detail!$A:$A,$B275,Detail!$D:$D,21,Detail!$C:$C,3)</f>
        <v>0</v>
      </c>
      <c r="DB275" s="24">
        <f>SUMIFS(Detail!AA:AA,Detail!$A:$A,$B275,Detail!$D:$D,21,Detail!$C:$C,4)</f>
        <v>0</v>
      </c>
      <c r="DC275" s="33">
        <f t="shared" si="482"/>
        <v>56808.267273645848</v>
      </c>
      <c r="DD275" s="86">
        <f>SUMIFS(Detail!AA:AA,Detail!$A:$A,$B275,Detail!$B:$B,"&gt;60")</f>
        <v>3483185.3560515419</v>
      </c>
    </row>
    <row r="276" spans="1:108" x14ac:dyDescent="0.25">
      <c r="A276" t="s">
        <v>5520</v>
      </c>
      <c r="B276" s="32" t="s">
        <v>5128</v>
      </c>
      <c r="C276" s="24">
        <f>SUMIFS(Detail!AA:AA,Detail!$A:$A,$B276,Detail!$D:$D,1,Detail!$C:$C,1)</f>
        <v>0</v>
      </c>
      <c r="D276" s="24">
        <f>SUMIFS(Detail!AA:AA,Detail!$A:$A,$B276,Detail!$D:$D,1,Detail!$C:$C,2)</f>
        <v>0</v>
      </c>
      <c r="E276" s="24">
        <f>SUMIFS(Detail!AA:AA,Detail!$A:$A,$B276,Detail!$D:$D,1,Detail!$C:$C,3)</f>
        <v>0</v>
      </c>
      <c r="F276" s="24">
        <f>SUMIFS(Detail!AA:AA,Detail!$A:$A,$B276,Detail!$D:$D,1,Detail!$C:$C,4)</f>
        <v>0</v>
      </c>
      <c r="G276" s="33">
        <f t="shared" si="462"/>
        <v>0</v>
      </c>
      <c r="H276" s="24">
        <f>SUMIFS(Detail!AA:AA,Detail!$A:$A,$B276,Detail!$D:$D,2,Detail!$C:$C,1)</f>
        <v>3745.0176023295853</v>
      </c>
      <c r="I276" s="24">
        <f>SUMIFS(Detail!AA:AA,Detail!$A:$A,$B276,Detail!$D:$D,2,Detail!$C:$C,2)</f>
        <v>29070.152635520259</v>
      </c>
      <c r="J276" s="24">
        <f>SUMIFS(Detail!AA:AA,Detail!$A:$A,$B276,Detail!$D:$D,2,Detail!$C:$C,3)</f>
        <v>135767.45322973045</v>
      </c>
      <c r="K276" s="24">
        <f>SUMIFS(Detail!AA:AA,Detail!$A:$A,$B276,Detail!$D:$D,2,Detail!$C:$C,4)</f>
        <v>397273.83611878601</v>
      </c>
      <c r="L276" s="33">
        <f t="shared" si="463"/>
        <v>565856.45958636631</v>
      </c>
      <c r="M276" s="24">
        <f>SUMIFS(Detail!AA:AA,Detail!$A:$A,$B276,Detail!$D:$D,3,Detail!$C:$C,1)</f>
        <v>776057.30542680901</v>
      </c>
      <c r="N276" s="24">
        <f>SUMIFS(Detail!AA:AA,Detail!$A:$A,$B276,Detail!$D:$D,3,Detail!$C:$C,2)</f>
        <v>1242032.5672149772</v>
      </c>
      <c r="O276" s="24">
        <f>SUMIFS(Detail!AA:AA,Detail!$A:$A,$B276,Detail!$D:$D,3,Detail!$C:$C,3)</f>
        <v>1741782.9543008753</v>
      </c>
      <c r="P276" s="24">
        <f>SUMIFS(Detail!AA:AA,Detail!$A:$A,$B276,Detail!$D:$D,3,Detail!$C:$C,4)</f>
        <v>2217342.7170115495</v>
      </c>
      <c r="Q276" s="33">
        <f t="shared" si="464"/>
        <v>5977215.5439542113</v>
      </c>
      <c r="R276" s="24">
        <f>SUMIFS(Detail!AA:AA,Detail!$A:$A,$B276,Detail!$D:$D,4,Detail!$C:$C,1)</f>
        <v>2724633.1264935415</v>
      </c>
      <c r="S276" s="24">
        <f>SUMIFS(Detail!AA:AA,Detail!$A:$A,$B276,Detail!$D:$D,4,Detail!$C:$C,2)</f>
        <v>3304251.99586365</v>
      </c>
      <c r="T276" s="24">
        <f>SUMIFS(Detail!AA:AA,Detail!$A:$A,$B276,Detail!$D:$D,4,Detail!$C:$C,3)</f>
        <v>3984787.7145286202</v>
      </c>
      <c r="U276" s="24">
        <f>SUMIFS(Detail!AA:AA,Detail!$A:$A,$B276,Detail!$D:$D,4,Detail!$C:$C,4)</f>
        <v>4793247.5966767035</v>
      </c>
      <c r="V276" s="33">
        <f t="shared" si="465"/>
        <v>14806920.433562515</v>
      </c>
      <c r="W276" s="24">
        <f>SUMIFS(Detail!AA:AA,Detail!$A:$A,$B276,Detail!$D:$D,5,Detail!$C:$C,1)</f>
        <v>5182891.2556089386</v>
      </c>
      <c r="X276" s="24">
        <f>SUMIFS(Detail!AA:AA,Detail!$A:$A,$B276,Detail!$D:$D,5,Detail!$C:$C,2)</f>
        <v>6223228.9529835712</v>
      </c>
      <c r="Y276" s="24">
        <f>SUMIFS(Detail!AA:AA,Detail!$A:$A,$B276,Detail!$D:$D,5,Detail!$C:$C,3)</f>
        <v>7470193.7300054859</v>
      </c>
      <c r="Z276" s="24">
        <f>SUMIFS(Detail!AA:AA,Detail!$A:$A,$B276,Detail!$D:$D,5,Detail!$C:$C,4)</f>
        <v>8965680.6700228844</v>
      </c>
      <c r="AA276" s="33">
        <f t="shared" si="466"/>
        <v>27841994.608620882</v>
      </c>
      <c r="AB276" s="24">
        <f>SUMIFS(Detail!AA:AA,Detail!$A:$A,$B276,Detail!$D:$D,6,Detail!$C:$C,1)</f>
        <v>5897371.1017210297</v>
      </c>
      <c r="AC276" s="24">
        <f>SUMIFS(Detail!AA:AA,Detail!$A:$A,$B276,Detail!$D:$D,6,Detail!$C:$C,2)</f>
        <v>2723898.1421145536</v>
      </c>
      <c r="AD276" s="24">
        <f>SUMIFS(Detail!AA:AA,Detail!$A:$A,$B276,Detail!$D:$D,6,Detail!$C:$C,3)</f>
        <v>1429592.0269214562</v>
      </c>
      <c r="AE276" s="24">
        <f>SUMIFS(Detail!AA:AA,Detail!$A:$A,$B276,Detail!$D:$D,6,Detail!$C:$C,4)</f>
        <v>793680.05658605846</v>
      </c>
      <c r="AF276" s="33">
        <f t="shared" si="467"/>
        <v>10844541.327343099</v>
      </c>
      <c r="AG276" s="24">
        <f>SUMIFS(Detail!AA:AA,Detail!$A:$A,$B276,Detail!$D:$D,7,Detail!$C:$C,1)</f>
        <v>456648.53482114302</v>
      </c>
      <c r="AH276" s="24">
        <f>SUMIFS(Detail!AA:AA,Detail!$A:$A,$B276,Detail!$D:$D,7,Detail!$C:$C,2)</f>
        <v>269598.83334719541</v>
      </c>
      <c r="AI276" s="24">
        <f>SUMIFS(Detail!AA:AA,Detail!$A:$A,$B276,Detail!$D:$D,7,Detail!$C:$C,3)</f>
        <v>162380.46787377298</v>
      </c>
      <c r="AJ276" s="24">
        <f>SUMIFS(Detail!AA:AA,Detail!$A:$A,$B276,Detail!$D:$D,7,Detail!$C:$C,4)</f>
        <v>99399.833638060838</v>
      </c>
      <c r="AK276" s="33">
        <f t="shared" si="468"/>
        <v>988027.66968017223</v>
      </c>
      <c r="AL276" s="24">
        <f>SUMIFS(Detail!AA:AA,Detail!$A:$A,$B276,Detail!$D:$D,8,Detail!$C:$C,1)</f>
        <v>61676.892779016503</v>
      </c>
      <c r="AM276" s="24">
        <f>SUMIFS(Detail!AA:AA,Detail!$A:$A,$B276,Detail!$D:$D,8,Detail!$C:$C,2)</f>
        <v>38716.542835000902</v>
      </c>
      <c r="AN276" s="24">
        <f>SUMIFS(Detail!AA:AA,Detail!$A:$A,$B276,Detail!$D:$D,8,Detail!$C:$C,3)</f>
        <v>24550.463839868458</v>
      </c>
      <c r="AO276" s="24">
        <f>SUMIFS(Detail!AA:AA,Detail!$A:$A,$B276,Detail!$D:$D,8,Detail!$C:$C,4)</f>
        <v>15707.297933515907</v>
      </c>
      <c r="AP276" s="33">
        <f t="shared" si="469"/>
        <v>140651.19738740177</v>
      </c>
      <c r="AQ276" s="24">
        <f>SUMIFS(Detail!AA:AA,Detail!$A:$A,$B276,Detail!$D:$D,9,Detail!$C:$C,1)</f>
        <v>10130.023972340674</v>
      </c>
      <c r="AR276" s="24">
        <f>SUMIFS(Detail!AA:AA,Detail!$A:$A,$B276,Detail!$D:$D,9,Detail!$C:$C,2)</f>
        <v>6580.3435685724025</v>
      </c>
      <c r="AS276" s="24">
        <f>SUMIFS(Detail!AA:AA,Detail!$A:$A,$B276,Detail!$D:$D,9,Detail!$C:$C,3)</f>
        <v>4302.6242417559024</v>
      </c>
      <c r="AT276" s="24">
        <f>SUMIFS(Detail!AA:AA,Detail!$A:$A,$B276,Detail!$D:$D,9,Detail!$C:$C,4)</f>
        <v>2830.2578319311142</v>
      </c>
      <c r="AU276" s="33">
        <f t="shared" si="470"/>
        <v>23843.249614600092</v>
      </c>
      <c r="AV276" s="24">
        <f>SUMIFS(Detail!AA:AA,Detail!$A:$A,$B276,Detail!$D:$D,10,Detail!$C:$C,1)</f>
        <v>1872.0678473755715</v>
      </c>
      <c r="AW276" s="24">
        <f>SUMIFS(Detail!AA:AA,Detail!$A:$A,$B276,Detail!$D:$D,10,Detail!$C:$C,2)</f>
        <v>1244.6379117898643</v>
      </c>
      <c r="AX276" s="24">
        <f>SUMIFS(Detail!AA:AA,Detail!$A:$A,$B276,Detail!$D:$D,10,Detail!$C:$C,3)</f>
        <v>831.44911398813133</v>
      </c>
      <c r="AY276" s="24">
        <f>SUMIFS(Detail!AA:AA,Detail!$A:$A,$B276,Detail!$D:$D,10,Detail!$C:$C,4)</f>
        <v>557.90911183878779</v>
      </c>
      <c r="AZ276" s="33">
        <f t="shared" si="471"/>
        <v>4506.0639849923546</v>
      </c>
      <c r="BA276" s="24">
        <f>SUMIFS(Detail!AA:AA,Detail!$A:$A,$B276,Detail!$D:$D,11,Detail!$C:$C,1)</f>
        <v>375.92896172627809</v>
      </c>
      <c r="BB276" s="24">
        <f>SUMIFS(Detail!AA:AA,Detail!$A:$A,$B276,Detail!$D:$D,11,Detail!$C:$C,2)</f>
        <v>254.30514633134007</v>
      </c>
      <c r="BC276" s="24">
        <f>SUMIFS(Detail!AA:AA,Detail!$A:$A,$B276,Detail!$D:$D,11,Detail!$C:$C,3)</f>
        <v>172.66930032670498</v>
      </c>
      <c r="BD276" s="24">
        <f>SUMIFS(Detail!AA:AA,Detail!$A:$A,$B276,Detail!$D:$D,11,Detail!$C:$C,4)</f>
        <v>117.65186620876193</v>
      </c>
      <c r="BE276" s="33">
        <f t="shared" si="472"/>
        <v>920.55527459308507</v>
      </c>
      <c r="BF276" s="24">
        <f>SUMIFS(Detail!AA:AA,Detail!$A:$A,$B276,Detail!$D:$D,12,Detail!$C:$C,1)</f>
        <v>80.431751047074798</v>
      </c>
      <c r="BG276" s="24">
        <f>SUMIFS(Detail!AA:AA,Detail!$A:$A,$B276,Detail!$D:$D,12,Detail!$C:$C,2)</f>
        <v>55.160687126219273</v>
      </c>
      <c r="BH276" s="24">
        <f>SUMIFS(Detail!AA:AA,Detail!$A:$A,$B276,Detail!$D:$D,12,Detail!$C:$C,3)</f>
        <v>37.943719913810497</v>
      </c>
      <c r="BI276" s="24">
        <f>SUMIFS(Detail!AA:AA,Detail!$A:$A,$B276,Detail!$D:$D,12,Detail!$C:$C,4)</f>
        <v>26.175703545659779</v>
      </c>
      <c r="BJ276" s="33">
        <f t="shared" si="473"/>
        <v>199.71186163276434</v>
      </c>
      <c r="BK276" s="24">
        <f>SUMIFS(Detail!AA:AA,Detail!$A:$A,$B276,Detail!$D:$D,13,Detail!$C:$C,1)</f>
        <v>18.107145579904319</v>
      </c>
      <c r="BL276" s="24">
        <f>SUMIFS(Detail!AA:AA,Detail!$A:$A,$B276,Detail!$D:$D,13,Detail!$C:$C,2)</f>
        <v>12.558681019395589</v>
      </c>
      <c r="BM276" s="24">
        <f>SUMIFS(Detail!AA:AA,Detail!$A:$A,$B276,Detail!$D:$D,13,Detail!$C:$C,3)</f>
        <v>8.7323980785906326</v>
      </c>
      <c r="BN276" s="24">
        <f>SUMIFS(Detail!AA:AA,Detail!$A:$A,$B276,Detail!$D:$D,13,Detail!$C:$C,4)</f>
        <v>6.0866025321185591</v>
      </c>
      <c r="BO276" s="33">
        <f t="shared" si="474"/>
        <v>45.484827210009101</v>
      </c>
      <c r="BP276" s="24">
        <f>SUMIFS(Detail!AA:AA,Detail!$A:$A,$B276,Detail!$D:$D,14,Detail!$C:$C,1)</f>
        <v>4.2523383446037775</v>
      </c>
      <c r="BQ276" s="24">
        <f>SUMIFS(Detail!AA:AA,Detail!$A:$A,$B276,Detail!$D:$D,14,Detail!$C:$C,2)</f>
        <v>2.9775181353092197</v>
      </c>
      <c r="BR276" s="24">
        <f>SUMIFS(Detail!AA:AA,Detail!$A:$A,$B276,Detail!$D:$D,14,Detail!$C:$C,3)</f>
        <v>2.0893901288509369</v>
      </c>
      <c r="BS276" s="24">
        <f>SUMIFS(Detail!AA:AA,Detail!$A:$A,$B276,Detail!$D:$D,14,Detail!$C:$C,4)</f>
        <v>1.4692314863204956</v>
      </c>
      <c r="BT276" s="33">
        <f t="shared" si="475"/>
        <v>10.788478095084429</v>
      </c>
      <c r="BU276" s="24">
        <f>SUMIFS(Detail!AA:AA,Detail!$A:$A,$B276,Detail!$D:$D,15,Detail!$C:$C,1)</f>
        <v>1.035227007418871</v>
      </c>
      <c r="BV276" s="24">
        <f>SUMIFS(Detail!AA:AA,Detail!$A:$A,$B276,Detail!$D:$D,15,Detail!$C:$C,2)</f>
        <v>0.73084717243909836</v>
      </c>
      <c r="BW276" s="24">
        <f>SUMIFS(Detail!AA:AA,Detail!$A:$A,$B276,Detail!$D:$D,15,Detail!$C:$C,3)</f>
        <v>0.51693495512008669</v>
      </c>
      <c r="BX276" s="24">
        <f>SUMIFS(Detail!AA:AA,Detail!$A:$A,$B276,Detail!$D:$D,15,Detail!$C:$C,4)</f>
        <v>0.36630078256130216</v>
      </c>
      <c r="BY276" s="33">
        <f t="shared" si="476"/>
        <v>2.6493099175393584</v>
      </c>
      <c r="BZ276" s="24">
        <f>SUMIFS(Detail!AA:AA,Detail!$A:$A,$B276,Detail!$D:$D,16,Detail!$C:$C,1)</f>
        <v>0.2600207716226578</v>
      </c>
      <c r="CA276" s="24">
        <f>SUMIFS(Detail!AA:AA,Detail!$A:$A,$B276,Detail!$D:$D,16,Detail!$C:$C,2)</f>
        <v>0.18489435017108918</v>
      </c>
      <c r="CB276" s="24">
        <f>SUMIFS(Detail!AA:AA,Detail!$A:$A,$B276,Detail!$D:$D,16,Detail!$C:$C,3)</f>
        <v>0.13169302940368655</v>
      </c>
      <c r="CC276" s="24">
        <f>SUMIFS(Detail!AA:AA,Detail!$A:$A,$B276,Detail!$D:$D,16,Detail!$C:$C,4)</f>
        <v>9.3951766937971123E-2</v>
      </c>
      <c r="CD276" s="33">
        <f t="shared" si="477"/>
        <v>0.67055991813540461</v>
      </c>
      <c r="CE276" s="24">
        <f>SUMIFS(Detail!AA:AA,Detail!$A:$A,$B276,Detail!$D:$D,17,Detail!$C:$C,1)</f>
        <v>6.7132164537906658E-2</v>
      </c>
      <c r="CF276" s="24">
        <f>SUMIFS(Detail!AA:AA,Detail!$A:$A,$B276,Detail!$D:$D,17,Detail!$C:$C,2)</f>
        <v>4.8041977733373639E-2</v>
      </c>
      <c r="CG276" s="24">
        <f>SUMIFS(Detail!AA:AA,Detail!$A:$A,$B276,Detail!$D:$D,17,Detail!$C:$C,3)</f>
        <v>3.4431704878807069E-2</v>
      </c>
      <c r="CH276" s="24">
        <f>SUMIFS(Detail!AA:AA,Detail!$A:$A,$B276,Detail!$D:$D,17,Detail!$C:$C,4)</f>
        <v>2.4713062494993207E-2</v>
      </c>
      <c r="CI276" s="33">
        <f t="shared" si="478"/>
        <v>0.17431890964508057</v>
      </c>
      <c r="CJ276" s="24">
        <f>SUMIFS(Detail!AA:AA,Detail!$A:$A,$B276,Detail!$D:$D,18,Detail!$C:$C,1)</f>
        <v>1.7762687802314759E-2</v>
      </c>
      <c r="CK276" s="24">
        <f>SUMIFS(Detail!AA:AA,Detail!$A:$A,$B276,Detail!$D:$D,18,Detail!$C:$C,2)</f>
        <v>1.2784695625305176E-2</v>
      </c>
      <c r="CL276" s="24">
        <f>SUMIFS(Detail!AA:AA,Detail!$A:$A,$B276,Detail!$D:$D,18,Detail!$C:$C,3)</f>
        <v>9.2141322791576379E-3</v>
      </c>
      <c r="CM276" s="24">
        <f>SUMIFS(Detail!AA:AA,Detail!$A:$A,$B276,Detail!$D:$D,18,Detail!$C:$C,4)</f>
        <v>6.6495515406131758E-3</v>
      </c>
      <c r="CN276" s="33">
        <f t="shared" si="479"/>
        <v>4.6411067247390754E-2</v>
      </c>
      <c r="CO276" s="24">
        <f>SUMIFS(Detail!AA:AA,Detail!$A:$A,$B276,Detail!$D:$D,19,Detail!$C:$C,1)</f>
        <v>4.8048757016658783E-3</v>
      </c>
      <c r="CP276" s="24">
        <f>SUMIFS(Detail!AA:AA,Detail!$A:$A,$B276,Detail!$D:$D,19,Detail!$C:$C,2)</f>
        <v>3.4763373434543612E-3</v>
      </c>
      <c r="CQ276" s="24">
        <f>SUMIFS(Detail!AA:AA,Detail!$A:$A,$B276,Detail!$D:$D,19,Detail!$C:$C,3)</f>
        <v>2.5182053446769713E-3</v>
      </c>
      <c r="CR276" s="24">
        <f>SUMIFS(Detail!AA:AA,Detail!$A:$A,$B276,Detail!$D:$D,19,Detail!$C:$C,4)</f>
        <v>1.8263295292854308E-3</v>
      </c>
      <c r="CS276" s="33">
        <f t="shared" si="480"/>
        <v>1.2625747919082643E-2</v>
      </c>
      <c r="CT276" s="24">
        <f>SUMIFS(Detail!AA:AA,Detail!$A:$A,$B276,Detail!$D:$D,20,Detail!$C:$C,1)</f>
        <v>1.3260908424854278E-3</v>
      </c>
      <c r="CU276" s="24">
        <f>SUMIFS(Detail!AA:AA,Detail!$A:$A,$B276,Detail!$D:$D,20,Detail!$C:$C,2)</f>
        <v>9.639725089073182E-4</v>
      </c>
      <c r="CV276" s="24">
        <f>SUMIFS(Detail!AA:AA,Detail!$A:$A,$B276,Detail!$D:$D,20,Detail!$C:$C,3)</f>
        <v>7.0154517889022829E-4</v>
      </c>
      <c r="CW276" s="24">
        <f>SUMIFS(Detail!AA:AA,Detail!$A:$A,$B276,Detail!$D:$D,20,Detail!$C:$C,4)</f>
        <v>5.1110833883285525E-4</v>
      </c>
      <c r="CX276" s="33">
        <f t="shared" si="481"/>
        <v>3.5027168691158291E-3</v>
      </c>
      <c r="CY276" s="24">
        <f>SUMIFS(Detail!AA:AA,Detail!$A:$A,$B276,Detail!$D:$D,21,Detail!$C:$C,1)</f>
        <v>1.3837985694408418E-3</v>
      </c>
      <c r="CZ276" s="24">
        <f>SUMIFS(Detail!AA:AA,Detail!$A:$A,$B276,Detail!$D:$D,21,Detail!$C:$C,2)</f>
        <v>0</v>
      </c>
      <c r="DA276" s="24">
        <f>SUMIFS(Detail!AA:AA,Detail!$A:$A,$B276,Detail!$D:$D,21,Detail!$C:$C,3)</f>
        <v>0</v>
      </c>
      <c r="DB276" s="24">
        <f>SUMIFS(Detail!AA:AA,Detail!$A:$A,$B276,Detail!$D:$D,21,Detail!$C:$C,4)</f>
        <v>0</v>
      </c>
      <c r="DC276" s="33">
        <f t="shared" si="482"/>
        <v>1.3837985694408418E-3</v>
      </c>
      <c r="DD276" s="86">
        <f>SUMIFS(Detail!AA:AA,Detail!$A:$A,$B276,Detail!$B:$B,"&gt;60")</f>
        <v>12002749.606563857</v>
      </c>
    </row>
    <row r="277" spans="1:108" x14ac:dyDescent="0.25">
      <c r="A277" t="s">
        <v>5521</v>
      </c>
      <c r="B277" s="32" t="s">
        <v>5129</v>
      </c>
      <c r="C277" s="24">
        <f>SUMIFS(Detail!AA:AA,Detail!$A:$A,$B277,Detail!$D:$D,1,Detail!$C:$C,1)</f>
        <v>0</v>
      </c>
      <c r="D277" s="24">
        <f>SUMIFS(Detail!AA:AA,Detail!$A:$A,$B277,Detail!$D:$D,1,Detail!$C:$C,2)</f>
        <v>0</v>
      </c>
      <c r="E277" s="24">
        <f>SUMIFS(Detail!AA:AA,Detail!$A:$A,$B277,Detail!$D:$D,1,Detail!$C:$C,3)</f>
        <v>0</v>
      </c>
      <c r="F277" s="24">
        <f>SUMIFS(Detail!AA:AA,Detail!$A:$A,$B277,Detail!$D:$D,1,Detail!$C:$C,4)</f>
        <v>0</v>
      </c>
      <c r="G277" s="33">
        <f t="shared" si="462"/>
        <v>0</v>
      </c>
      <c r="H277" s="24">
        <f>SUMIFS(Detail!AA:AA,Detail!$A:$A,$B277,Detail!$D:$D,2,Detail!$C:$C,1)</f>
        <v>0.78989205096802573</v>
      </c>
      <c r="I277" s="24">
        <f>SUMIFS(Detail!AA:AA,Detail!$A:$A,$B277,Detail!$D:$D,2,Detail!$C:$C,2)</f>
        <v>35.544179409061599</v>
      </c>
      <c r="J277" s="24">
        <f>SUMIFS(Detail!AA:AA,Detail!$A:$A,$B277,Detail!$D:$D,2,Detail!$C:$C,3)</f>
        <v>328.00334192332269</v>
      </c>
      <c r="K277" s="24">
        <f>SUMIFS(Detail!AA:AA,Detail!$A:$A,$B277,Detail!$D:$D,2,Detail!$C:$C,4)</f>
        <v>1762.5448678335697</v>
      </c>
      <c r="L277" s="33">
        <f t="shared" si="463"/>
        <v>2126.8822812169219</v>
      </c>
      <c r="M277" s="24">
        <f>SUMIFS(Detail!AA:AA,Detail!$A:$A,$B277,Detail!$D:$D,3,Detail!$C:$C,1)</f>
        <v>6444.332943368272</v>
      </c>
      <c r="N277" s="24">
        <f>SUMIFS(Detail!AA:AA,Detail!$A:$A,$B277,Detail!$D:$D,3,Detail!$C:$C,2)</f>
        <v>16973.471625507344</v>
      </c>
      <c r="O277" s="24">
        <f>SUMIFS(Detail!AA:AA,Detail!$A:$A,$B277,Detail!$D:$D,3,Detail!$C:$C,3)</f>
        <v>35622.396906441063</v>
      </c>
      <c r="P277" s="24">
        <f>SUMIFS(Detail!AA:AA,Detail!$A:$A,$B277,Detail!$D:$D,3,Detail!$C:$C,4)</f>
        <v>63856.189624024213</v>
      </c>
      <c r="Q277" s="33">
        <f t="shared" si="464"/>
        <v>122896.39109934089</v>
      </c>
      <c r="R277" s="24">
        <f>SUMIFS(Detail!AA:AA,Detail!$A:$A,$B277,Detail!$D:$D,4,Detail!$C:$C,1)</f>
        <v>101935.28852170079</v>
      </c>
      <c r="S277" s="24">
        <f>SUMIFS(Detail!AA:AA,Detail!$A:$A,$B277,Detail!$D:$D,4,Detail!$C:$C,2)</f>
        <v>149779.44566856982</v>
      </c>
      <c r="T277" s="24">
        <f>SUMIFS(Detail!AA:AA,Detail!$A:$A,$B277,Detail!$D:$D,4,Detail!$C:$C,3)</f>
        <v>207785.37493545515</v>
      </c>
      <c r="U277" s="24">
        <f>SUMIFS(Detail!AA:AA,Detail!$A:$A,$B277,Detail!$D:$D,4,Detail!$C:$C,4)</f>
        <v>276980.06370919349</v>
      </c>
      <c r="V277" s="33">
        <f t="shared" si="465"/>
        <v>736480.1728349193</v>
      </c>
      <c r="W277" s="24">
        <f>SUMIFS(Detail!AA:AA,Detail!$A:$A,$B277,Detail!$D:$D,5,Detail!$C:$C,1)</f>
        <v>323101.78304444527</v>
      </c>
      <c r="X277" s="24">
        <f>SUMIFS(Detail!AA:AA,Detail!$A:$A,$B277,Detail!$D:$D,5,Detail!$C:$C,2)</f>
        <v>410478.42504638142</v>
      </c>
      <c r="Y277" s="24">
        <f>SUMIFS(Detail!AA:AA,Detail!$A:$A,$B277,Detail!$D:$D,5,Detail!$C:$C,3)</f>
        <v>513982.01944076188</v>
      </c>
      <c r="Z277" s="24">
        <f>SUMIFS(Detail!AA:AA,Detail!$A:$A,$B277,Detail!$D:$D,5,Detail!$C:$C,4)</f>
        <v>636793.45770299062</v>
      </c>
      <c r="AA277" s="33">
        <f t="shared" si="466"/>
        <v>1884355.6852345793</v>
      </c>
      <c r="AB277" s="24">
        <f>SUMIFS(Detail!AA:AA,Detail!$A:$A,$B277,Detail!$D:$D,6,Detail!$C:$C,1)</f>
        <v>780868.54238182341</v>
      </c>
      <c r="AC277" s="24">
        <f>SUMIFS(Detail!AA:AA,Detail!$A:$A,$B277,Detail!$D:$D,6,Detail!$C:$C,2)</f>
        <v>914589.98299216107</v>
      </c>
      <c r="AD277" s="24">
        <f>SUMIFS(Detail!AA:AA,Detail!$A:$A,$B277,Detail!$D:$D,6,Detail!$C:$C,3)</f>
        <v>992511.82085026335</v>
      </c>
      <c r="AE277" s="24">
        <f>SUMIFS(Detail!AA:AA,Detail!$A:$A,$B277,Detail!$D:$D,6,Detail!$C:$C,4)</f>
        <v>1016814.4295014327</v>
      </c>
      <c r="AF277" s="33">
        <f t="shared" si="467"/>
        <v>3704784.7757256804</v>
      </c>
      <c r="AG277" s="24">
        <f>SUMIFS(Detail!AA:AA,Detail!$A:$A,$B277,Detail!$D:$D,7,Detail!$C:$C,1)</f>
        <v>1004248.9262376887</v>
      </c>
      <c r="AH277" s="24">
        <f>SUMIFS(Detail!AA:AA,Detail!$A:$A,$B277,Detail!$D:$D,7,Detail!$C:$C,2)</f>
        <v>969183.51598502242</v>
      </c>
      <c r="AI277" s="24">
        <f>SUMIFS(Detail!AA:AA,Detail!$A:$A,$B277,Detail!$D:$D,7,Detail!$C:$C,3)</f>
        <v>921572.38000515662</v>
      </c>
      <c r="AJ277" s="24">
        <f>SUMIFS(Detail!AA:AA,Detail!$A:$A,$B277,Detail!$D:$D,7,Detail!$C:$C,4)</f>
        <v>867864.06882526597</v>
      </c>
      <c r="AK277" s="33">
        <f t="shared" si="468"/>
        <v>3762868.8910531336</v>
      </c>
      <c r="AL277" s="24">
        <f>SUMIFS(Detail!AA:AA,Detail!$A:$A,$B277,Detail!$D:$D,8,Detail!$C:$C,1)</f>
        <v>812104.01518569374</v>
      </c>
      <c r="AM277" s="24">
        <f>SUMIFS(Detail!AA:AA,Detail!$A:$A,$B277,Detail!$D:$D,8,Detail!$C:$C,2)</f>
        <v>756764.84439940227</v>
      </c>
      <c r="AN277" s="24">
        <f>SUMIFS(Detail!AA:AA,Detail!$A:$A,$B277,Detail!$D:$D,8,Detail!$C:$C,3)</f>
        <v>703307.33281620906</v>
      </c>
      <c r="AO277" s="24">
        <f>SUMIFS(Detail!AA:AA,Detail!$A:$A,$B277,Detail!$D:$D,8,Detail!$C:$C,4)</f>
        <v>652546.4177205523</v>
      </c>
      <c r="AP277" s="33">
        <f t="shared" si="469"/>
        <v>2924722.6101218574</v>
      </c>
      <c r="AQ277" s="24">
        <f>SUMIFS(Detail!AA:AA,Detail!$A:$A,$B277,Detail!$D:$D,9,Detail!$C:$C,1)</f>
        <v>604887.43705767719</v>
      </c>
      <c r="AR277" s="24">
        <f>SUMIFS(Detail!AA:AA,Detail!$A:$A,$B277,Detail!$D:$D,9,Detail!$C:$C,2)</f>
        <v>560478.60718112683</v>
      </c>
      <c r="AS277" s="24">
        <f>SUMIFS(Detail!AA:AA,Detail!$A:$A,$B277,Detail!$D:$D,9,Detail!$C:$C,3)</f>
        <v>519311.25385630084</v>
      </c>
      <c r="AT277" s="24">
        <f>SUMIFS(Detail!AA:AA,Detail!$A:$A,$B277,Detail!$D:$D,9,Detail!$C:$C,4)</f>
        <v>481280.74195427244</v>
      </c>
      <c r="AU277" s="33">
        <f t="shared" si="470"/>
        <v>2165958.0400493774</v>
      </c>
      <c r="AV277" s="24">
        <f>SUMIFS(Detail!AA:AA,Detail!$A:$A,$B277,Detail!$D:$D,10,Detail!$C:$C,1)</f>
        <v>446227.83317661996</v>
      </c>
      <c r="AW277" s="24">
        <f>SUMIFS(Detail!AA:AA,Detail!$A:$A,$B277,Detail!$D:$D,10,Detail!$C:$C,2)</f>
        <v>413965.75642989832</v>
      </c>
      <c r="AX277" s="24">
        <f>SUMIFS(Detail!AA:AA,Detail!$A:$A,$B277,Detail!$D:$D,10,Detail!$C:$C,3)</f>
        <v>384296.78585600742</v>
      </c>
      <c r="AY277" s="24">
        <f>SUMIFS(Detail!AA:AA,Detail!$A:$A,$B277,Detail!$D:$D,10,Detail!$C:$C,4)</f>
        <v>357022.67675975116</v>
      </c>
      <c r="AZ277" s="33">
        <f t="shared" si="471"/>
        <v>1601513.052222277</v>
      </c>
      <c r="BA277" s="24">
        <f>SUMIFS(Detail!AA:AA,Detail!$A:$A,$B277,Detail!$D:$D,11,Detail!$C:$C,1)</f>
        <v>331951.04843571223</v>
      </c>
      <c r="BB277" s="24">
        <f>SUMIFS(Detail!AA:AA,Detail!$A:$A,$B277,Detail!$D:$D,11,Detail!$C:$C,2)</f>
        <v>308899.1007659834</v>
      </c>
      <c r="BC277" s="24">
        <f>SUMIFS(Detail!AA:AA,Detail!$A:$A,$B277,Detail!$D:$D,11,Detail!$C:$C,3)</f>
        <v>287695.5870026708</v>
      </c>
      <c r="BD277" s="24">
        <f>SUMIFS(Detail!AA:AA,Detail!$A:$A,$B277,Detail!$D:$D,11,Detail!$C:$C,4)</f>
        <v>268181.65735568403</v>
      </c>
      <c r="BE277" s="33">
        <f t="shared" si="472"/>
        <v>1196727.3935600505</v>
      </c>
      <c r="BF277" s="24">
        <f>SUMIFS(Detail!AA:AA,Detail!$A:$A,$B277,Detail!$D:$D,12,Detail!$C:$C,1)</f>
        <v>250210.98331751302</v>
      </c>
      <c r="BG277" s="24">
        <f>SUMIFS(Detail!AA:AA,Detail!$A:$A,$B277,Detail!$D:$D,12,Detail!$C:$C,2)</f>
        <v>233649.43599807436</v>
      </c>
      <c r="BH277" s="24">
        <f>SUMIFS(Detail!AA:AA,Detail!$A:$A,$B277,Detail!$D:$D,12,Detail!$C:$C,3)</f>
        <v>218374.50015650579</v>
      </c>
      <c r="BI277" s="24">
        <f>SUMIFS(Detail!AA:AA,Detail!$A:$A,$B277,Detail!$D:$D,12,Detail!$C:$C,4)</f>
        <v>204274.54404862563</v>
      </c>
      <c r="BJ277" s="33">
        <f t="shared" si="473"/>
        <v>906509.46352071885</v>
      </c>
      <c r="BK277" s="24">
        <f>SUMIFS(Detail!AA:AA,Detail!$A:$A,$B277,Detail!$D:$D,13,Detail!$C:$C,1)</f>
        <v>191248.02372819744</v>
      </c>
      <c r="BL277" s="24">
        <f>SUMIFS(Detail!AA:AA,Detail!$A:$A,$B277,Detail!$D:$D,13,Detail!$C:$C,2)</f>
        <v>179202.67247221805</v>
      </c>
      <c r="BM277" s="24">
        <f>SUMIFS(Detail!AA:AA,Detail!$A:$A,$B277,Detail!$D:$D,13,Detail!$C:$C,3)</f>
        <v>168054.7071583964</v>
      </c>
      <c r="BN277" s="24">
        <f>SUMIFS(Detail!AA:AA,Detail!$A:$A,$B277,Detail!$D:$D,13,Detail!$C:$C,4)</f>
        <v>157728.07076748202</v>
      </c>
      <c r="BO277" s="33">
        <f t="shared" si="474"/>
        <v>696233.47412629391</v>
      </c>
      <c r="BP277" s="24">
        <f>SUMIFS(Detail!AA:AA,Detail!$A:$A,$B277,Detail!$D:$D,14,Detail!$C:$C,1)</f>
        <v>148153.72173316331</v>
      </c>
      <c r="BQ277" s="24">
        <f>SUMIFS(Detail!AA:AA,Detail!$A:$A,$B277,Detail!$D:$D,14,Detail!$C:$C,2)</f>
        <v>139268.97527480946</v>
      </c>
      <c r="BR277" s="24">
        <f>SUMIFS(Detail!AA:AA,Detail!$A:$A,$B277,Detail!$D:$D,14,Detail!$C:$C,3)</f>
        <v>131016.89821059332</v>
      </c>
      <c r="BS277" s="24">
        <f>SUMIFS(Detail!AA:AA,Detail!$A:$A,$B277,Detail!$D:$D,14,Detail!$C:$C,4)</f>
        <v>123345.7564360667</v>
      </c>
      <c r="BT277" s="33">
        <f t="shared" si="475"/>
        <v>541785.35165463272</v>
      </c>
      <c r="BU277" s="24">
        <f>SUMIFS(Detail!AA:AA,Detail!$A:$A,$B277,Detail!$D:$D,15,Detail!$C:$C,1)</f>
        <v>116208.51284016743</v>
      </c>
      <c r="BV277" s="24">
        <f>SUMIFS(Detail!AA:AA,Detail!$A:$A,$B277,Detail!$D:$D,15,Detail!$C:$C,2)</f>
        <v>109562.37262136489</v>
      </c>
      <c r="BW277" s="24">
        <f>SUMIFS(Detail!AA:AA,Detail!$A:$A,$B277,Detail!$D:$D,15,Detail!$C:$C,3)</f>
        <v>103368.37256222405</v>
      </c>
      <c r="BX277" s="24">
        <f>SUMIFS(Detail!AA:AA,Detail!$A:$A,$B277,Detail!$D:$D,15,Detail!$C:$C,4)</f>
        <v>97591.010681172833</v>
      </c>
      <c r="BY277" s="33">
        <f t="shared" si="476"/>
        <v>426730.26870492921</v>
      </c>
      <c r="BZ277" s="24">
        <f>SUMIFS(Detail!AA:AA,Detail!$A:$A,$B277,Detail!$D:$D,16,Detail!$C:$C,1)</f>
        <v>92197.912710610399</v>
      </c>
      <c r="CA277" s="24">
        <f>SUMIFS(Detail!AA:AA,Detail!$A:$A,$B277,Detail!$D:$D,16,Detail!$C:$C,2)</f>
        <v>87159.531987571347</v>
      </c>
      <c r="CB277" s="24">
        <f>SUMIFS(Detail!AA:AA,Detail!$A:$A,$B277,Detail!$D:$D,16,Detail!$C:$C,3)</f>
        <v>82448.879540826383</v>
      </c>
      <c r="CC277" s="24">
        <f>SUMIFS(Detail!AA:AA,Detail!$A:$A,$B277,Detail!$D:$D,16,Detail!$C:$C,4)</f>
        <v>78041.281388819218</v>
      </c>
      <c r="CD277" s="33">
        <f t="shared" si="477"/>
        <v>339847.60562782735</v>
      </c>
      <c r="CE277" s="24">
        <f>SUMIFS(Detail!AA:AA,Detail!$A:$A,$B277,Detail!$D:$D,17,Detail!$C:$C,1)</f>
        <v>73914.160305112979</v>
      </c>
      <c r="CF277" s="24">
        <f>SUMIFS(Detail!AA:AA,Detail!$A:$A,$B277,Detail!$D:$D,17,Detail!$C:$C,2)</f>
        <v>70046.839550903809</v>
      </c>
      <c r="CG277" s="24">
        <f>SUMIFS(Detail!AA:AA,Detail!$A:$A,$B277,Detail!$D:$D,17,Detail!$C:$C,3)</f>
        <v>66420.366308027878</v>
      </c>
      <c r="CH277" s="24">
        <f>SUMIFS(Detail!AA:AA,Detail!$A:$A,$B277,Detail!$D:$D,17,Detail!$C:$C,4)</f>
        <v>63017.35276704916</v>
      </c>
      <c r="CI277" s="33">
        <f t="shared" si="478"/>
        <v>273398.71893109381</v>
      </c>
      <c r="CJ277" s="24">
        <f>SUMIFS(Detail!AA:AA,Detail!$A:$A,$B277,Detail!$D:$D,18,Detail!$C:$C,1)</f>
        <v>59821.833031214032</v>
      </c>
      <c r="CK277" s="24">
        <f>SUMIFS(Detail!AA:AA,Detail!$A:$A,$B277,Detail!$D:$D,18,Detail!$C:$C,2)</f>
        <v>56819.134185584262</v>
      </c>
      <c r="CL277" s="24">
        <f>SUMIFS(Detail!AA:AA,Detail!$A:$A,$B277,Detail!$D:$D,18,Detail!$C:$C,3)</f>
        <v>53995.760053655511</v>
      </c>
      <c r="CM277" s="24">
        <f>SUMIFS(Detail!AA:AA,Detail!$A:$A,$B277,Detail!$D:$D,18,Detail!$C:$C,4)</f>
        <v>51339.286319387335</v>
      </c>
      <c r="CN277" s="33">
        <f t="shared" si="479"/>
        <v>221976.01358984114</v>
      </c>
      <c r="CO277" s="24">
        <f>SUMIFS(Detail!AA:AA,Detail!$A:$A,$B277,Detail!$D:$D,19,Detail!$C:$C,1)</f>
        <v>48838.265833855789</v>
      </c>
      <c r="CP277" s="24">
        <f>SUMIFS(Detail!AA:AA,Detail!$A:$A,$B277,Detail!$D:$D,19,Detail!$C:$C,2)</f>
        <v>46482.143051816893</v>
      </c>
      <c r="CQ277" s="24">
        <f>SUMIFS(Detail!AA:AA,Detail!$A:$A,$B277,Detail!$D:$D,19,Detail!$C:$C,3)</f>
        <v>44261.176656970383</v>
      </c>
      <c r="CR277" s="24">
        <f>SUMIFS(Detail!AA:AA,Detail!$A:$A,$B277,Detail!$D:$D,19,Detail!$C:$C,4)</f>
        <v>42166.369535544145</v>
      </c>
      <c r="CS277" s="33">
        <f t="shared" si="480"/>
        <v>181747.95507818722</v>
      </c>
      <c r="CT277" s="24">
        <f>SUMIFS(Detail!AA:AA,Detail!$A:$A,$B277,Detail!$D:$D,20,Detail!$C:$C,1)</f>
        <v>40189.405348478263</v>
      </c>
      <c r="CU277" s="24">
        <f>SUMIFS(Detail!AA:AA,Detail!$A:$A,$B277,Detail!$D:$D,20,Detail!$C:$C,2)</f>
        <v>38322.591033014287</v>
      </c>
      <c r="CV277" s="24">
        <f>SUMIFS(Detail!AA:AA,Detail!$A:$A,$B277,Detail!$D:$D,20,Detail!$C:$C,3)</f>
        <v>36558.804635392873</v>
      </c>
      <c r="CW277" s="24">
        <f>SUMIFS(Detail!AA:AA,Detail!$A:$A,$B277,Detail!$D:$D,20,Detail!$C:$C,4)</f>
        <v>34891.447941403094</v>
      </c>
      <c r="CX277" s="33">
        <f t="shared" si="481"/>
        <v>149962.24895828852</v>
      </c>
      <c r="CY277" s="24">
        <f>SUMIFS(Detail!AA:AA,Detail!$A:$A,$B277,Detail!$D:$D,21,Detail!$C:$C,1)</f>
        <v>392926.87846387288</v>
      </c>
      <c r="CZ277" s="24">
        <f>SUMIFS(Detail!AA:AA,Detail!$A:$A,$B277,Detail!$D:$D,21,Detail!$C:$C,2)</f>
        <v>0</v>
      </c>
      <c r="DA277" s="24">
        <f>SUMIFS(Detail!AA:AA,Detail!$A:$A,$B277,Detail!$D:$D,21,Detail!$C:$C,3)</f>
        <v>0</v>
      </c>
      <c r="DB277" s="24">
        <f>SUMIFS(Detail!AA:AA,Detail!$A:$A,$B277,Detail!$D:$D,21,Detail!$C:$C,4)</f>
        <v>0</v>
      </c>
      <c r="DC277" s="33">
        <f t="shared" si="482"/>
        <v>392926.87846387288</v>
      </c>
      <c r="DD277" s="86">
        <f>SUMIFS(Detail!AA:AA,Detail!$A:$A,$B277,Detail!$B:$B,"&gt;60")</f>
        <v>19487692.74138806</v>
      </c>
    </row>
    <row r="278" spans="1:108" x14ac:dyDescent="0.25">
      <c r="A278" t="s">
        <v>5522</v>
      </c>
      <c r="B278" s="87" t="s">
        <v>5523</v>
      </c>
      <c r="C278" s="88">
        <f>SUM(C268:C277)</f>
        <v>0</v>
      </c>
      <c r="D278" s="88">
        <f>SUM(D268:D277)</f>
        <v>0</v>
      </c>
      <c r="E278" s="88">
        <f>SUM(E268:E277)</f>
        <v>226486.52953841173</v>
      </c>
      <c r="F278" s="88">
        <f>SUM(F268:F277)</f>
        <v>801908.222493776</v>
      </c>
      <c r="G278" s="89">
        <f t="shared" si="462"/>
        <v>1028394.7520321878</v>
      </c>
      <c r="H278" s="88">
        <f>SUM(H268:H277)</f>
        <v>1317325.9021303214</v>
      </c>
      <c r="I278" s="88">
        <f>SUM(I268:I277)</f>
        <v>2416872.3374272352</v>
      </c>
      <c r="J278" s="88">
        <f>SUM(J268:J277)</f>
        <v>3478335.647544479</v>
      </c>
      <c r="K278" s="88">
        <f>SUM(K268:K277)</f>
        <v>4511965.1852065111</v>
      </c>
      <c r="L278" s="89">
        <f t="shared" si="463"/>
        <v>11724499.072308548</v>
      </c>
      <c r="M278" s="88">
        <f>SUM(M268:M277)</f>
        <v>5084625.6989380037</v>
      </c>
      <c r="N278" s="88">
        <f>SUM(N268:N277)</f>
        <v>6206276.6764262896</v>
      </c>
      <c r="O278" s="88">
        <f>SUM(O268:O277)</f>
        <v>7323097.5291989688</v>
      </c>
      <c r="P278" s="88">
        <f>SUM(P268:P277)</f>
        <v>8488632.7146702278</v>
      </c>
      <c r="Q278" s="89">
        <f t="shared" si="464"/>
        <v>27102632.619233489</v>
      </c>
      <c r="R278" s="88">
        <f>SUM(R268:R277)</f>
        <v>9369445.9686187338</v>
      </c>
      <c r="S278" s="88">
        <f>SUM(S268:S277)</f>
        <v>10972603.264208842</v>
      </c>
      <c r="T278" s="88">
        <f>SUM(T268:T277)</f>
        <v>12451112.280096877</v>
      </c>
      <c r="U278" s="88">
        <f>SUM(U268:U277)</f>
        <v>14053546.05074827</v>
      </c>
      <c r="V278" s="89">
        <f t="shared" si="465"/>
        <v>46846707.563672721</v>
      </c>
      <c r="W278" s="88">
        <f>SUM(W268:W277)</f>
        <v>14990985.175337356</v>
      </c>
      <c r="X278" s="88">
        <f>SUM(X268:X277)</f>
        <v>17938305.197733592</v>
      </c>
      <c r="Y278" s="88">
        <f>SUM(Y268:Y277)</f>
        <v>20655125.063221004</v>
      </c>
      <c r="Z278" s="88">
        <f>SUM(Z268:Z277)</f>
        <v>23243821.433683779</v>
      </c>
      <c r="AA278" s="89">
        <f t="shared" si="466"/>
        <v>76828236.869975731</v>
      </c>
      <c r="AB278" s="88">
        <f>SUM(AB268:AB277)</f>
        <v>15476112.335727073</v>
      </c>
      <c r="AC278" s="88">
        <f>SUM(AC268:AC277)</f>
        <v>8667327.6293145511</v>
      </c>
      <c r="AD278" s="88">
        <f>SUM(AD268:AD277)</f>
        <v>6145489.5534512782</v>
      </c>
      <c r="AE278" s="88">
        <f>SUM(AE268:AE277)</f>
        <v>4889969.9878296712</v>
      </c>
      <c r="AF278" s="89">
        <f t="shared" si="467"/>
        <v>35178899.50632257</v>
      </c>
      <c r="AG278" s="88">
        <f>SUM(AG268:AG277)</f>
        <v>4140692.2666721456</v>
      </c>
      <c r="AH278" s="88">
        <f>SUM(AH268:AH277)</f>
        <v>3627559.4861983988</v>
      </c>
      <c r="AI278" s="88">
        <f>SUM(AI268:AI277)</f>
        <v>3239134.4784128489</v>
      </c>
      <c r="AJ278" s="88">
        <f>SUM(AJ268:AJ277)</f>
        <v>2924515.900888565</v>
      </c>
      <c r="AK278" s="89">
        <f t="shared" si="468"/>
        <v>13931902.132171959</v>
      </c>
      <c r="AL278" s="88">
        <f>SUM(AL268:AL277)</f>
        <v>2658404.60573543</v>
      </c>
      <c r="AM278" s="88">
        <f>SUM(AM268:AM277)</f>
        <v>2427181.4381960994</v>
      </c>
      <c r="AN278" s="88">
        <f>SUM(AN268:AN277)</f>
        <v>2222899.4554985645</v>
      </c>
      <c r="AO278" s="88">
        <f>SUM(AO268:AO277)</f>
        <v>2040525.9220835422</v>
      </c>
      <c r="AP278" s="89">
        <f t="shared" si="469"/>
        <v>9349011.4215136357</v>
      </c>
      <c r="AQ278" s="88">
        <f>SUM(AQ268:AQ277)</f>
        <v>1876611.4347069918</v>
      </c>
      <c r="AR278" s="88">
        <f>SUM(AR268:AR277)</f>
        <v>1728618.4636503868</v>
      </c>
      <c r="AS278" s="88">
        <f>SUM(AS268:AS277)</f>
        <v>1594573.6566264455</v>
      </c>
      <c r="AT278" s="88">
        <f>SUM(AT268:AT277)</f>
        <v>1472869.8805994694</v>
      </c>
      <c r="AU278" s="89">
        <f t="shared" si="470"/>
        <v>6672673.4355832934</v>
      </c>
      <c r="AV278" s="88">
        <f>SUM(AV268:AV277)</f>
        <v>1362156.7620638106</v>
      </c>
      <c r="AW278" s="88">
        <f>SUM(AW268:AW277)</f>
        <v>1261276.591988225</v>
      </c>
      <c r="AX278" s="88">
        <f>SUM(AX268:AX277)</f>
        <v>1169222.1203542072</v>
      </c>
      <c r="AY278" s="88">
        <f>SUM(AY268:AY277)</f>
        <v>1085108.3857900086</v>
      </c>
      <c r="AZ278" s="89">
        <f t="shared" si="471"/>
        <v>4877763.8601962514</v>
      </c>
      <c r="BA278" s="88">
        <f>SUM(BA268:BA277)</f>
        <v>1008152.7651719126</v>
      </c>
      <c r="BB278" s="88">
        <f>SUM(BB268:BB277)</f>
        <v>937660.04769372288</v>
      </c>
      <c r="BC278" s="88">
        <f>SUM(BC268:BC277)</f>
        <v>873010.73375088815</v>
      </c>
      <c r="BD278" s="88">
        <f>SUM(BD268:BD277)</f>
        <v>813651.51711276453</v>
      </c>
      <c r="BE278" s="89">
        <f t="shared" si="472"/>
        <v>3632475.0637292881</v>
      </c>
      <c r="BF278" s="88">
        <f>SUM(BF268:BF277)</f>
        <v>759087.32806384831</v>
      </c>
      <c r="BG278" s="88">
        <f>SUM(BG268:BG277)</f>
        <v>708874.55119695491</v>
      </c>
      <c r="BH278" s="88">
        <f>SUM(BH268:BH277)</f>
        <v>662615.16701833322</v>
      </c>
      <c r="BI278" s="88">
        <f>SUM(BI268:BI277)</f>
        <v>619951.64609822864</v>
      </c>
      <c r="BJ278" s="89">
        <f t="shared" si="473"/>
        <v>2750528.6923773647</v>
      </c>
      <c r="BK278" s="88">
        <f>SUM(BK268:BK277)</f>
        <v>580562.4725675768</v>
      </c>
      <c r="BL278" s="88">
        <f>SUM(BL268:BL277)</f>
        <v>544158.20383822313</v>
      </c>
      <c r="BM278" s="88">
        <f>SUM(BM268:BM277)</f>
        <v>510477.99306505499</v>
      </c>
      <c r="BN278" s="88">
        <f>SUM(BN268:BN277)</f>
        <v>479286.51433243509</v>
      </c>
      <c r="BO278" s="89">
        <f t="shared" si="474"/>
        <v>2114485.1838032901</v>
      </c>
      <c r="BP278" s="88">
        <f>SUM(BP268:BP277)</f>
        <v>450371.24027614389</v>
      </c>
      <c r="BQ278" s="88">
        <f>SUM(BQ268:BQ277)</f>
        <v>423540.02922806871</v>
      </c>
      <c r="BR278" s="88">
        <f>SUM(BR268:BR277)</f>
        <v>398618.98482218711</v>
      </c>
      <c r="BS278" s="88">
        <f>SUM(BS268:BS277)</f>
        <v>375450.55579187884</v>
      </c>
      <c r="BT278" s="89">
        <f t="shared" si="475"/>
        <v>1647980.8101182785</v>
      </c>
      <c r="BU278" s="88">
        <f>SUM(BU268:BU277)</f>
        <v>353891.8477279428</v>
      </c>
      <c r="BV278" s="88">
        <f>SUM(BV268:BV277)</f>
        <v>333813.12201834132</v>
      </c>
      <c r="BW278" s="88">
        <f>SUM(BW268:BW277)</f>
        <v>315096.46018758824</v>
      </c>
      <c r="BX278" s="88">
        <f>SUM(BX268:BX277)</f>
        <v>297634.57446122769</v>
      </c>
      <c r="BY278" s="89">
        <f t="shared" si="476"/>
        <v>1300436.0043951001</v>
      </c>
      <c r="BZ278" s="88">
        <f>SUM(BZ268:BZ277)</f>
        <v>281329.74767400807</v>
      </c>
      <c r="CA278" s="88">
        <f>SUM(CA268:CA277)</f>
        <v>266092.88764829608</v>
      </c>
      <c r="CB278" s="88">
        <f>SUM(CB268:CB277)</f>
        <v>251842.68293733714</v>
      </c>
      <c r="CC278" s="88">
        <f>SUM(CC268:CC277)</f>
        <v>238504.84838559793</v>
      </c>
      <c r="CD278" s="89">
        <f t="shared" si="477"/>
        <v>1037770.1666452392</v>
      </c>
      <c r="CE278" s="88">
        <f>SUM(CE268:CE277)</f>
        <v>226011.45032378231</v>
      </c>
      <c r="CF278" s="88">
        <f>SUM(CF268:CF277)</f>
        <v>214300.30242274859</v>
      </c>
      <c r="CG278" s="88">
        <f>SUM(CG268:CG277)</f>
        <v>203314.42428946111</v>
      </c>
      <c r="CH278" s="88">
        <f>SUM(CH268:CH277)</f>
        <v>193001.55581545393</v>
      </c>
      <c r="CI278" s="89">
        <f t="shared" si="478"/>
        <v>836627.73285144591</v>
      </c>
      <c r="CJ278" s="88">
        <f>SUM(CJ268:CJ277)</f>
        <v>183313.7211138733</v>
      </c>
      <c r="CK278" s="88">
        <f>SUM(CK268:CK277)</f>
        <v>174206.8365939309</v>
      </c>
      <c r="CL278" s="88">
        <f>SUM(CL268:CL277)</f>
        <v>165640.35836000985</v>
      </c>
      <c r="CM278" s="88">
        <f>SUM(CM268:CM277)</f>
        <v>157576.964676359</v>
      </c>
      <c r="CN278" s="89">
        <f t="shared" si="479"/>
        <v>680737.88074417308</v>
      </c>
      <c r="CO278" s="88">
        <f>SUM(CO268:CO277)</f>
        <v>149982.26972874923</v>
      </c>
      <c r="CP278" s="88">
        <f>SUM(CP268:CP277)</f>
        <v>142824.56534678163</v>
      </c>
      <c r="CQ278" s="88">
        <f>SUM(CQ268:CQ277)</f>
        <v>136074.58772697774</v>
      </c>
      <c r="CR278" s="88">
        <f>SUM(CR268:CR277)</f>
        <v>129705.30653378517</v>
      </c>
      <c r="CS278" s="89">
        <f t="shared" si="480"/>
        <v>558586.72933629376</v>
      </c>
      <c r="CT278" s="88">
        <f>SUM(CT268:CT277)</f>
        <v>123691.73404876377</v>
      </c>
      <c r="CU278" s="88">
        <f>SUM(CU268:CU277)</f>
        <v>118010.75229715509</v>
      </c>
      <c r="CV278" s="88">
        <f>SUM(CV268:CV277)</f>
        <v>112640.95631147726</v>
      </c>
      <c r="CW278" s="88">
        <f>SUM(CW268:CW277)</f>
        <v>107562.51189374478</v>
      </c>
      <c r="CX278" s="89">
        <f t="shared" si="481"/>
        <v>461905.95455114089</v>
      </c>
      <c r="CY278" s="88">
        <f>SUM(CY268:CY277)</f>
        <v>1168178.3798437123</v>
      </c>
      <c r="CZ278" s="88">
        <f>SUM(CZ268:CZ277)</f>
        <v>0</v>
      </c>
      <c r="DA278" s="88">
        <f>SUM(DA268:DA277)</f>
        <v>0</v>
      </c>
      <c r="DB278" s="88">
        <f>SUM(DB268:DB277)</f>
        <v>0</v>
      </c>
      <c r="DC278" s="89">
        <f t="shared" si="482"/>
        <v>1168178.3798437123</v>
      </c>
      <c r="DD278" s="90">
        <f>SUM(DD268:DD277)</f>
        <v>86199962.954183012</v>
      </c>
    </row>
    <row r="279" spans="1:108" x14ac:dyDescent="0.25">
      <c r="A279" t="s">
        <v>5524</v>
      </c>
      <c r="B279" s="30" t="s">
        <v>4717</v>
      </c>
    </row>
    <row r="280" spans="1:108" x14ac:dyDescent="0.25">
      <c r="A280" t="s">
        <v>5525</v>
      </c>
      <c r="B280" s="32" t="s">
        <v>5120</v>
      </c>
      <c r="C280" s="24">
        <f>SUMIFS(Detail!AB:AB,Detail!$A:$A,$B280,Detail!$B:$B,"&lt;="&amp;3)</f>
        <v>0</v>
      </c>
      <c r="D280" s="24">
        <f>SUMIFS(Detail!AB:AB,Detail!$A:$A,$B280,Detail!$B:$B,"&lt;="&amp;6)</f>
        <v>0</v>
      </c>
      <c r="E280" s="24">
        <f>SUMIFS(Detail!AB:AB,Detail!$A:$A,$B280,Detail!$B:$B,"&lt;="&amp;9)</f>
        <v>146637.02975339611</v>
      </c>
      <c r="F280" s="24">
        <f>SUMIFS(Detail!AB:AB,Detail!$A:$A,$B280,Detail!$B:$B,"&lt;="&amp;12)</f>
        <v>233494.21945892015</v>
      </c>
      <c r="G280" s="33">
        <f t="shared" ref="G280:G290" si="483">F280</f>
        <v>233494.21945892015</v>
      </c>
      <c r="H280" s="24">
        <f>SUMIFS(Detail!AB:AB,Detail!$A:$A,$B280,Detail!$B:$B,"&lt;="&amp;15)</f>
        <v>232066.91364636208</v>
      </c>
      <c r="I280" s="24">
        <f>SUMIFS(Detail!AB:AB,Detail!$A:$A,$B280,Detail!$B:$B,"&lt;="&amp;18)</f>
        <v>247956.35543272199</v>
      </c>
      <c r="J280" s="24">
        <f>SUMIFS(Detail!AB:AB,Detail!$A:$A,$B280,Detail!$B:$B,"&lt;="&amp;21)</f>
        <v>338611.95398222137</v>
      </c>
      <c r="K280" s="24">
        <f>SUMIFS(Detail!AB:AB,Detail!$A:$A,$B280,Detail!$B:$B,"&lt;="&amp;24)</f>
        <v>348870.94137049955</v>
      </c>
      <c r="L280" s="33">
        <f t="shared" ref="L280:L290" si="484">K280</f>
        <v>348870.94137049955</v>
      </c>
      <c r="M280" s="24">
        <f>SUMIFS(Detail!AB:AB,Detail!$A:$A,$B280,Detail!$B:$B,"&lt;="&amp;27)</f>
        <v>297381.76947032416</v>
      </c>
      <c r="N280" s="24">
        <f>SUMIFS(Detail!AB:AB,Detail!$A:$A,$B280,Detail!$B:$B,"&lt;="&amp;30)</f>
        <v>302657.11266566231</v>
      </c>
      <c r="O280" s="24">
        <f>SUMIFS(Detail!AB:AB,Detail!$A:$A,$B280,Detail!$B:$B,"&lt;="&amp;33)</f>
        <v>320654.44638719107</v>
      </c>
      <c r="P280" s="24">
        <f>SUMIFS(Detail!AB:AB,Detail!$A:$A,$B280,Detail!$B:$B,"&lt;="&amp;36)</f>
        <v>423062.81489010312</v>
      </c>
      <c r="Q280" s="33">
        <f t="shared" ref="Q280:Q290" si="485">P280</f>
        <v>423062.81489010312</v>
      </c>
      <c r="R280" s="24">
        <f>SUMIFS(Detail!AB:AB,Detail!$A:$A,$B280,Detail!$B:$B,"&lt;="&amp;39)</f>
        <v>432641.66268841911</v>
      </c>
      <c r="S280" s="24">
        <f>SUMIFS(Detail!AB:AB,Detail!$A:$A,$B280,Detail!$B:$B,"&lt;="&amp;42)</f>
        <v>375026.81336145243</v>
      </c>
      <c r="T280" s="24">
        <f>SUMIFS(Detail!AB:AB,Detail!$A:$A,$B280,Detail!$B:$B,"&lt;="&amp;45)</f>
        <v>380775.63196384639</v>
      </c>
      <c r="U280" s="24">
        <f>SUMIFS(Detail!AB:AB,Detail!$A:$A,$B280,Detail!$B:$B,"&lt;="&amp;48)</f>
        <v>400761.80472429091</v>
      </c>
      <c r="V280" s="33">
        <f t="shared" ref="V280:V290" si="486">U280</f>
        <v>400761.80472429091</v>
      </c>
      <c r="W280" s="24">
        <f>SUMIFS(Detail!AB:AB,Detail!$A:$A,$B280,Detail!$B:$B,"&lt;="&amp;51)</f>
        <v>495825.70836622169</v>
      </c>
      <c r="X280" s="24">
        <f>SUMIFS(Detail!AB:AB,Detail!$A:$A,$B280,Detail!$B:$B,"&lt;="&amp;54)</f>
        <v>506187.35073931189</v>
      </c>
      <c r="Y280" s="24">
        <f>SUMIFS(Detail!AB:AB,Detail!$A:$A,$B280,Detail!$B:$B,"&lt;="&amp;57)</f>
        <v>443763.17691151844</v>
      </c>
      <c r="Z280" s="24">
        <f>SUMIFS(Detail!AB:AB,Detail!$A:$A,$B280,Detail!$B:$B,"&lt;="&amp;60)</f>
        <v>449986.8088704017</v>
      </c>
      <c r="AA280" s="33">
        <f t="shared" ref="AA280:AA290" si="487">Z280</f>
        <v>449986.8088704017</v>
      </c>
      <c r="AB280" s="24">
        <f>SUMIFS(Detail!AB:AB,Detail!$A:$A,$B280,Detail!$B:$B,"&lt;="&amp;63)</f>
        <v>268470.16201035911</v>
      </c>
      <c r="AC280" s="24">
        <f>SUMIFS(Detail!AB:AB,Detail!$A:$A,$B280,Detail!$B:$B,"&lt;="&amp;66)</f>
        <v>205650.94087756844</v>
      </c>
      <c r="AD280" s="24">
        <f>SUMIFS(Detail!AB:AB,Detail!$A:$A,$B280,Detail!$B:$B,"&lt;="&amp;69)</f>
        <v>181944.41034531174</v>
      </c>
      <c r="AE280" s="24">
        <f>SUMIFS(Detail!AB:AB,Detail!$A:$A,$B280,Detail!$B:$B,"&lt;="&amp;72)</f>
        <v>172240.29282872146</v>
      </c>
      <c r="AF280" s="33">
        <f t="shared" ref="AF280:AF290" si="488">AE280</f>
        <v>172240.29282872146</v>
      </c>
      <c r="AG280" s="24">
        <f>SUMIFS(Detail!AB:AB,Detail!$A:$A,$B280,Detail!$B:$B,"&lt;="&amp;75)</f>
        <v>168056.42732327012</v>
      </c>
      <c r="AH280" s="24">
        <f>SUMIFS(Detail!AB:AB,Detail!$A:$A,$B280,Detail!$B:$B,"&lt;="&amp;78)</f>
        <v>166183.40862520086</v>
      </c>
      <c r="AI280" s="24">
        <f>SUMIFS(Detail!AB:AB,Detail!$A:$A,$B280,Detail!$B:$B,"&lt;="&amp;81)</f>
        <v>165319.99254073435</v>
      </c>
      <c r="AJ280" s="24">
        <f>SUMIFS(Detail!AB:AB,Detail!$A:$A,$B280,Detail!$B:$B,"&lt;="&amp;84)</f>
        <v>164912.38819283387</v>
      </c>
      <c r="AK280" s="33">
        <f t="shared" ref="AK280:AK290" si="489">AJ280</f>
        <v>164912.38819283387</v>
      </c>
      <c r="AL280" s="24">
        <f>SUMIFS(Detail!AB:AB,Detail!$A:$A,$B280,Detail!$B:$B,"&lt;="&amp;87)</f>
        <v>164716.08283113549</v>
      </c>
      <c r="AM280" s="24">
        <f>SUMIFS(Detail!AB:AB,Detail!$A:$A,$B280,Detail!$B:$B,"&lt;="&amp;90)</f>
        <v>164619.90604347223</v>
      </c>
      <c r="AN280" s="24">
        <f>SUMIFS(Detail!AB:AB,Detail!$A:$A,$B280,Detail!$B:$B,"&lt;="&amp;93)</f>
        <v>164572.07494442584</v>
      </c>
      <c r="AO280" s="24">
        <f>SUMIFS(Detail!AB:AB,Detail!$A:$A,$B280,Detail!$B:$B,"&lt;="&amp;96)</f>
        <v>164547.96987423627</v>
      </c>
      <c r="AP280" s="33">
        <f t="shared" ref="AP280:AP290" si="490">AO280</f>
        <v>164547.96987423627</v>
      </c>
      <c r="AQ280" s="24">
        <f>SUMIFS(Detail!AB:AB,Detail!$A:$A,$B280,Detail!$B:$B,"&lt;="&amp;99)</f>
        <v>164535.67672027415</v>
      </c>
      <c r="AR280" s="24">
        <f>SUMIFS(Detail!AB:AB,Detail!$A:$A,$B280,Detail!$B:$B,"&lt;="&amp;102)</f>
        <v>164529.33977165585</v>
      </c>
      <c r="AS280" s="24">
        <f>SUMIFS(Detail!AB:AB,Detail!$A:$A,$B280,Detail!$B:$B,"&lt;="&amp;105)</f>
        <v>164526.04105583252</v>
      </c>
      <c r="AT280" s="24">
        <f>SUMIFS(Detail!AB:AB,Detail!$A:$A,$B280,Detail!$B:$B,"&lt;="&amp;108)</f>
        <v>164524.30842390424</v>
      </c>
      <c r="AU280" s="33">
        <f t="shared" ref="AU280:AU290" si="491">AT280</f>
        <v>164524.30842390424</v>
      </c>
      <c r="AV280" s="24">
        <f>SUMIFS(Detail!AB:AB,Detail!$A:$A,$B280,Detail!$B:$B,"&lt;="&amp;111)</f>
        <v>164523.39080332546</v>
      </c>
      <c r="AW280" s="24">
        <f>SUMIFS(Detail!AB:AB,Detail!$A:$A,$B280,Detail!$B:$B,"&lt;="&amp;114)</f>
        <v>164522.90107601741</v>
      </c>
      <c r="AX280" s="24">
        <f>SUMIFS(Detail!AB:AB,Detail!$A:$A,$B280,Detail!$B:$B,"&lt;="&amp;117)</f>
        <v>164522.63783619134</v>
      </c>
      <c r="AY280" s="24">
        <f>SUMIFS(Detail!AB:AB,Detail!$A:$A,$B280,Detail!$B:$B,"&lt;="&amp;120)</f>
        <v>164522.49538901029</v>
      </c>
      <c r="AZ280" s="33">
        <f t="shared" ref="AZ280:AZ290" si="492">AY280</f>
        <v>164522.49538901029</v>
      </c>
      <c r="BA280" s="24">
        <f>SUMIFS(Detail!AB:AB,Detail!$A:$A,$B280,Detail!$B:$B,"&lt;="&amp;123)</f>
        <v>164522.41782099055</v>
      </c>
      <c r="BB280" s="24">
        <f>SUMIFS(Detail!AB:AB,Detail!$A:$A,$B280,Detail!$B:$B,"&lt;="&amp;126)</f>
        <v>164522.37533176551</v>
      </c>
      <c r="BC280" s="24">
        <f>SUMIFS(Detail!AB:AB,Detail!$A:$A,$B280,Detail!$B:$B,"&lt;="&amp;129)</f>
        <v>164522.35192727344</v>
      </c>
      <c r="BD280" s="24">
        <f>SUMIFS(Detail!AB:AB,Detail!$A:$A,$B280,Detail!$B:$B,"&lt;="&amp;132)</f>
        <v>164522.33896698104</v>
      </c>
      <c r="BE280" s="33">
        <f t="shared" ref="BE280:BE290" si="493">BD280</f>
        <v>164522.33896698104</v>
      </c>
      <c r="BF280" s="24">
        <f>SUMIFS(Detail!AB:AB,Detail!$A:$A,$B280,Detail!$B:$B,"&lt;="&amp;135)</f>
        <v>164522.33175409725</v>
      </c>
      <c r="BG280" s="24">
        <f>SUMIFS(Detail!AB:AB,Detail!$A:$A,$B280,Detail!$B:$B,"&lt;="&amp;138)</f>
        <v>164522.32772066956</v>
      </c>
      <c r="BH280" s="24">
        <f>SUMIFS(Detail!AB:AB,Detail!$A:$A,$B280,Detail!$B:$B,"&lt;="&amp;141)</f>
        <v>164522.32545490516</v>
      </c>
      <c r="BI280" s="24">
        <f>SUMIFS(Detail!AB:AB,Detail!$A:$A,$B280,Detail!$B:$B,"&lt;="&amp;144)</f>
        <v>164522.32417658297</v>
      </c>
      <c r="BJ280" s="33">
        <f t="shared" ref="BJ280:BJ290" si="494">BI280</f>
        <v>164522.32417658297</v>
      </c>
      <c r="BK280" s="24">
        <f>SUMIFS(Detail!AB:AB,Detail!$A:$A,$B280,Detail!$B:$B,"&lt;="&amp;147)</f>
        <v>164522.32345236512</v>
      </c>
      <c r="BL280" s="24">
        <f>SUMIFS(Detail!AB:AB,Detail!$A:$A,$B280,Detail!$B:$B,"&lt;="&amp;150)</f>
        <v>164522.3230404309</v>
      </c>
      <c r="BM280" s="24">
        <f>SUMIFS(Detail!AB:AB,Detail!$A:$A,$B280,Detail!$B:$B,"&lt;="&amp;153)</f>
        <v>164522.32280523283</v>
      </c>
      <c r="BN280" s="24">
        <f>SUMIFS(Detail!AB:AB,Detail!$A:$A,$B280,Detail!$B:$B,"&lt;="&amp;156)</f>
        <v>164522.32267044624</v>
      </c>
      <c r="BO280" s="33">
        <f t="shared" ref="BO280:BO290" si="495">BN280</f>
        <v>164522.32267044624</v>
      </c>
      <c r="BP280" s="24">
        <f>SUMIFS(Detail!AB:AB,Detail!$A:$A,$B280,Detail!$B:$B,"&lt;="&amp;159)</f>
        <v>164522.3225929332</v>
      </c>
      <c r="BQ280" s="24">
        <f>SUMIFS(Detail!AB:AB,Detail!$A:$A,$B280,Detail!$B:$B,"&lt;="&amp;162)</f>
        <v>164522.32254820177</v>
      </c>
      <c r="BR280" s="24">
        <f>SUMIFS(Detail!AB:AB,Detail!$A:$A,$B280,Detail!$B:$B,"&lt;="&amp;165)</f>
        <v>164522.32252230821</v>
      </c>
      <c r="BS280" s="24">
        <f>SUMIFS(Detail!AB:AB,Detail!$A:$A,$B280,Detail!$B:$B,"&lt;="&amp;168)</f>
        <v>164522.32250726735</v>
      </c>
      <c r="BT280" s="33">
        <f t="shared" ref="BT280:BT290" si="496">BS280</f>
        <v>164522.32250726735</v>
      </c>
      <c r="BU280" s="24">
        <f>SUMIFS(Detail!AB:AB,Detail!$A:$A,$B280,Detail!$B:$B,"&lt;="&amp;171)</f>
        <v>164522.32249850547</v>
      </c>
      <c r="BV280" s="24">
        <f>SUMIFS(Detail!AB:AB,Detail!$A:$A,$B280,Detail!$B:$B,"&lt;="&amp;174)</f>
        <v>164522.32249338692</v>
      </c>
      <c r="BW280" s="24">
        <f>SUMIFS(Detail!AB:AB,Detail!$A:$A,$B280,Detail!$B:$B,"&lt;="&amp;177)</f>
        <v>164522.3224903862</v>
      </c>
      <c r="BX280" s="24">
        <f>SUMIFS(Detail!AB:AB,Detail!$A:$A,$B280,Detail!$B:$B,"&lt;="&amp;180)</f>
        <v>164522.32248862414</v>
      </c>
      <c r="BY280" s="33">
        <f t="shared" ref="BY280:BY290" si="497">BX280</f>
        <v>164522.32248862414</v>
      </c>
      <c r="BZ280" s="24">
        <f>SUMIFS(Detail!AB:AB,Detail!$A:$A,$B280,Detail!$B:$B,"&lt;="&amp;183)</f>
        <v>164522.32248758757</v>
      </c>
      <c r="CA280" s="24">
        <f>SUMIFS(Detail!AB:AB,Detail!$A:$A,$B280,Detail!$B:$B,"&lt;="&amp;186)</f>
        <v>164522.3224869729</v>
      </c>
      <c r="CB280" s="24">
        <f>SUMIFS(Detail!AB:AB,Detail!$A:$A,$B280,Detail!$B:$B,"&lt;="&amp;189)</f>
        <v>164522.32248661062</v>
      </c>
      <c r="CC280" s="24">
        <f>SUMIFS(Detail!AB:AB,Detail!$A:$A,$B280,Detail!$B:$B,"&lt;="&amp;192)</f>
        <v>164522.32248639455</v>
      </c>
      <c r="CD280" s="33">
        <f t="shared" ref="CD280:CD290" si="498">CC280</f>
        <v>164522.32248639455</v>
      </c>
      <c r="CE280" s="24">
        <f>SUMIFS(Detail!AB:AB,Detail!$A:$A,$B280,Detail!$B:$B,"&lt;="&amp;195)</f>
        <v>164522.32248626417</v>
      </c>
      <c r="CF280" s="24">
        <f>SUMIFS(Detail!AB:AB,Detail!$A:$A,$B280,Detail!$B:$B,"&lt;="&amp;198)</f>
        <v>164522.3224861878</v>
      </c>
      <c r="CG280" s="24">
        <f>SUMIFS(Detail!AB:AB,Detail!$A:$A,$B280,Detail!$B:$B,"&lt;="&amp;201)</f>
        <v>164522.32248614216</v>
      </c>
      <c r="CH280" s="24">
        <f>SUMIFS(Detail!AB:AB,Detail!$A:$A,$B280,Detail!$B:$B,"&lt;="&amp;204)</f>
        <v>164522.32248611515</v>
      </c>
      <c r="CI280" s="33">
        <f t="shared" ref="CI280:CI290" si="499">CH280</f>
        <v>164522.32248611515</v>
      </c>
      <c r="CJ280" s="24">
        <f>SUMIFS(Detail!AB:AB,Detail!$A:$A,$B280,Detail!$B:$B,"&lt;="&amp;207)</f>
        <v>164522.32248609932</v>
      </c>
      <c r="CK280" s="24">
        <f>SUMIFS(Detail!AB:AB,Detail!$A:$A,$B280,Detail!$B:$B,"&lt;="&amp;210)</f>
        <v>164522.32248608721</v>
      </c>
      <c r="CL280" s="24">
        <f>SUMIFS(Detail!AB:AB,Detail!$A:$A,$B280,Detail!$B:$B,"&lt;="&amp;213)</f>
        <v>164522.32248608442</v>
      </c>
      <c r="CM280" s="24">
        <f>SUMIFS(Detail!AB:AB,Detail!$A:$A,$B280,Detail!$B:$B,"&lt;="&amp;216)</f>
        <v>164522.3224860779</v>
      </c>
      <c r="CN280" s="33">
        <f t="shared" ref="CN280:CN290" si="500">CM280</f>
        <v>164522.3224860779</v>
      </c>
      <c r="CO280" s="24">
        <f>SUMIFS(Detail!AB:AB,Detail!$A:$A,$B280,Detail!$B:$B,"&lt;="&amp;219)</f>
        <v>164522.3224860779</v>
      </c>
      <c r="CP280" s="24">
        <f>SUMIFS(Detail!AB:AB,Detail!$A:$A,$B280,Detail!$B:$B,"&lt;="&amp;222)</f>
        <v>164522.32248607511</v>
      </c>
      <c r="CQ280" s="24">
        <f>SUMIFS(Detail!AB:AB,Detail!$A:$A,$B280,Detail!$B:$B,"&lt;="&amp;225)</f>
        <v>164522.32248607511</v>
      </c>
      <c r="CR280" s="24">
        <f>SUMIFS(Detail!AB:AB,Detail!$A:$A,$B280,Detail!$B:$B,"&lt;="&amp;228)</f>
        <v>164522.32248607511</v>
      </c>
      <c r="CS280" s="33">
        <f t="shared" ref="CS280:CS290" si="501">CR280</f>
        <v>164522.32248607511</v>
      </c>
      <c r="CT280" s="24">
        <f>SUMIFS(Detail!AB:AB,Detail!$A:$A,$B280,Detail!$B:$B,"&lt;="&amp;231)</f>
        <v>164522.32248607418</v>
      </c>
      <c r="CU280" s="24">
        <f>SUMIFS(Detail!AB:AB,Detail!$A:$A,$B280,Detail!$B:$B,"&lt;="&amp;234)</f>
        <v>164522.32248607418</v>
      </c>
      <c r="CV280" s="24">
        <f>SUMIFS(Detail!AB:AB,Detail!$A:$A,$B280,Detail!$B:$B,"&lt;="&amp;237)</f>
        <v>164522.32248607418</v>
      </c>
      <c r="CW280" s="24">
        <f>SUMIFS(Detail!AB:AB,Detail!$A:$A,$B280,Detail!$B:$B,"&lt;="&amp;240)</f>
        <v>164522.32248607418</v>
      </c>
      <c r="CX280" s="33">
        <f t="shared" ref="CX280:CX290" si="502">CW280</f>
        <v>164522.32248607418</v>
      </c>
      <c r="CY280" s="24">
        <f>SUMIFS(Detail!AB:AB,Detail!$A:$A,$B280,Detail!$B:$B,"&lt;="&amp;243)</f>
        <v>164522.32248607418</v>
      </c>
      <c r="CZ280" s="24">
        <f>SUMIFS(Detail!AB:AB,Detail!$A:$A,$B280,Detail!$B:$B,"&lt;="&amp;246)</f>
        <v>164522.32248607418</v>
      </c>
      <c r="DA280" s="24">
        <f>SUMIFS(Detail!AB:AB,Detail!$A:$A,$B280,Detail!$B:$B,"&lt;="&amp;249)</f>
        <v>164522.32248607418</v>
      </c>
      <c r="DB280" s="24">
        <f>SUMIFS(Detail!AB:AB,Detail!$A:$A,$B280,Detail!$B:$B,"&lt;="&amp;252)</f>
        <v>164522.32248607418</v>
      </c>
      <c r="DC280" s="33">
        <f t="shared" ref="DC280:DC290" si="503">DB280</f>
        <v>164522.32248607418</v>
      </c>
      <c r="DD280" s="86">
        <f>SUMIFS(Detail!AB:AB,Detail!$A:$A,$B280,Detail!$B:$B,"&gt;60")</f>
        <v>-285464.48638432752</v>
      </c>
    </row>
    <row r="281" spans="1:108" x14ac:dyDescent="0.25">
      <c r="A281" t="s">
        <v>5526</v>
      </c>
      <c r="B281" s="32" t="s">
        <v>5121</v>
      </c>
      <c r="C281" s="24">
        <f>SUMIFS(Detail!AB:AB,Detail!$A:$A,$B281,Detail!$B:$B,"&lt;="&amp;3)</f>
        <v>0</v>
      </c>
      <c r="D281" s="24">
        <f>SUMIFS(Detail!AB:AB,Detail!$A:$A,$B281,Detail!$B:$B,"&lt;="&amp;6)</f>
        <v>0</v>
      </c>
      <c r="E281" s="24">
        <f>SUMIFS(Detail!AB:AB,Detail!$A:$A,$B281,Detail!$B:$B,"&lt;="&amp;9)</f>
        <v>74983.546187501765</v>
      </c>
      <c r="F281" s="24">
        <f>SUMIFS(Detail!AB:AB,Detail!$A:$A,$B281,Detail!$B:$B,"&lt;="&amp;12)</f>
        <v>293104.14955671667</v>
      </c>
      <c r="G281" s="33">
        <f t="shared" si="483"/>
        <v>293104.14955671667</v>
      </c>
      <c r="H281" s="24">
        <f>SUMIFS(Detail!AB:AB,Detail!$A:$A,$B281,Detail!$B:$B,"&lt;="&amp;15)</f>
        <v>401445.28806451295</v>
      </c>
      <c r="I281" s="24">
        <f>SUMIFS(Detail!AB:AB,Detail!$A:$A,$B281,Detail!$B:$B,"&lt;="&amp;18)</f>
        <v>442541.53267086192</v>
      </c>
      <c r="J281" s="24">
        <f>SUMIFS(Detail!AB:AB,Detail!$A:$A,$B281,Detail!$B:$B,"&lt;="&amp;21)</f>
        <v>553223.55637067312</v>
      </c>
      <c r="K281" s="24">
        <f>SUMIFS(Detail!AB:AB,Detail!$A:$A,$B281,Detail!$B:$B,"&lt;="&amp;24)</f>
        <v>738771.92151799705</v>
      </c>
      <c r="L281" s="33">
        <f t="shared" si="484"/>
        <v>738771.92151799705</v>
      </c>
      <c r="M281" s="24">
        <f>SUMIFS(Detail!AB:AB,Detail!$A:$A,$B281,Detail!$B:$B,"&lt;="&amp;27)</f>
        <v>794631.14638827066</v>
      </c>
      <c r="N281" s="24">
        <f>SUMIFS(Detail!AB:AB,Detail!$A:$A,$B281,Detail!$B:$B,"&lt;="&amp;30)</f>
        <v>792943.63481622143</v>
      </c>
      <c r="O281" s="24">
        <f>SUMIFS(Detail!AB:AB,Detail!$A:$A,$B281,Detail!$B:$B,"&lt;="&amp;33)</f>
        <v>766499.92205122323</v>
      </c>
      <c r="P281" s="24">
        <f>SUMIFS(Detail!AB:AB,Detail!$A:$A,$B281,Detail!$B:$B,"&lt;="&amp;36)</f>
        <v>822073.59054964851</v>
      </c>
      <c r="Q281" s="33">
        <f t="shared" si="485"/>
        <v>822073.59054964851</v>
      </c>
      <c r="R281" s="24">
        <f>SUMIFS(Detail!AB:AB,Detail!$A:$A,$B281,Detail!$B:$B,"&lt;="&amp;39)</f>
        <v>943593.62322814425</v>
      </c>
      <c r="S281" s="24">
        <f>SUMIFS(Detail!AB:AB,Detail!$A:$A,$B281,Detail!$B:$B,"&lt;="&amp;42)</f>
        <v>968140.95099685783</v>
      </c>
      <c r="T281" s="24">
        <f>SUMIFS(Detail!AB:AB,Detail!$A:$A,$B281,Detail!$B:$B,"&lt;="&amp;45)</f>
        <v>944152.29784963944</v>
      </c>
      <c r="U281" s="24">
        <f>SUMIFS(Detail!AB:AB,Detail!$A:$A,$B281,Detail!$B:$B,"&lt;="&amp;48)</f>
        <v>901106.94433961692</v>
      </c>
      <c r="V281" s="33">
        <f t="shared" si="486"/>
        <v>901106.94433961692</v>
      </c>
      <c r="W281" s="24">
        <f>SUMIFS(Detail!AB:AB,Detail!$A:$A,$B281,Detail!$B:$B,"&lt;="&amp;51)</f>
        <v>933231.44219760969</v>
      </c>
      <c r="X281" s="24">
        <f>SUMIFS(Detail!AB:AB,Detail!$A:$A,$B281,Detail!$B:$B,"&lt;="&amp;54)</f>
        <v>1033865.2020115677</v>
      </c>
      <c r="Y281" s="24">
        <f>SUMIFS(Detail!AB:AB,Detail!$A:$A,$B281,Detail!$B:$B,"&lt;="&amp;57)</f>
        <v>1047219.7008391959</v>
      </c>
      <c r="Z281" s="24">
        <f>SUMIFS(Detail!AB:AB,Detail!$A:$A,$B281,Detail!$B:$B,"&lt;="&amp;60)</f>
        <v>1017457.3320803961</v>
      </c>
      <c r="AA281" s="33">
        <f t="shared" si="487"/>
        <v>1017457.3320803961</v>
      </c>
      <c r="AB281" s="24">
        <f>SUMIFS(Detail!AB:AB,Detail!$A:$A,$B281,Detail!$B:$B,"&lt;="&amp;63)</f>
        <v>923892.07764818473</v>
      </c>
      <c r="AC281" s="24">
        <f>SUMIFS(Detail!AB:AB,Detail!$A:$A,$B281,Detail!$B:$B,"&lt;="&amp;66)</f>
        <v>813012.01929866825</v>
      </c>
      <c r="AD281" s="24">
        <f>SUMIFS(Detail!AB:AB,Detail!$A:$A,$B281,Detail!$B:$B,"&lt;="&amp;69)</f>
        <v>716818.98280361062</v>
      </c>
      <c r="AE281" s="24">
        <f>SUMIFS(Detail!AB:AB,Detail!$A:$A,$B281,Detail!$B:$B,"&lt;="&amp;72)</f>
        <v>637601.80693739501</v>
      </c>
      <c r="AF281" s="33">
        <f t="shared" si="488"/>
        <v>637601.80693739501</v>
      </c>
      <c r="AG281" s="24">
        <f>SUMIFS(Detail!AB:AB,Detail!$A:$A,$B281,Detail!$B:$B,"&lt;="&amp;75)</f>
        <v>573026.96432788414</v>
      </c>
      <c r="AH281" s="24">
        <f>SUMIFS(Detail!AB:AB,Detail!$A:$A,$B281,Detail!$B:$B,"&lt;="&amp;78)</f>
        <v>520322.77738894749</v>
      </c>
      <c r="AI281" s="24">
        <f>SUMIFS(Detail!AB:AB,Detail!$A:$A,$B281,Detail!$B:$B,"&lt;="&amp;81)</f>
        <v>477096.70556901046</v>
      </c>
      <c r="AJ281" s="24">
        <f>SUMIFS(Detail!AB:AB,Detail!$A:$A,$B281,Detail!$B:$B,"&lt;="&amp;84)</f>
        <v>441433.06877027301</v>
      </c>
      <c r="AK281" s="33">
        <f t="shared" si="489"/>
        <v>441433.06877027301</v>
      </c>
      <c r="AL281" s="24">
        <f>SUMIFS(Detail!AB:AB,Detail!$A:$A,$B281,Detail!$B:$B,"&lt;="&amp;87)</f>
        <v>411830.85637350939</v>
      </c>
      <c r="AM281" s="24">
        <f>SUMIFS(Detail!AB:AB,Detail!$A:$A,$B281,Detail!$B:$B,"&lt;="&amp;90)</f>
        <v>387118.41840704787</v>
      </c>
      <c r="AN281" s="24">
        <f>SUMIFS(Detail!AB:AB,Detail!$A:$A,$B281,Detail!$B:$B,"&lt;="&amp;93)</f>
        <v>366378.27032498637</v>
      </c>
      <c r="AO281" s="24">
        <f>SUMIFS(Detail!AB:AB,Detail!$A:$A,$B281,Detail!$B:$B,"&lt;="&amp;96)</f>
        <v>348887.59591124399</v>
      </c>
      <c r="AP281" s="33">
        <f t="shared" si="490"/>
        <v>348887.59591124399</v>
      </c>
      <c r="AQ281" s="24">
        <f>SUMIFS(Detail!AB:AB,Detail!$A:$A,$B281,Detail!$B:$B,"&lt;="&amp;99)</f>
        <v>334072.86231752881</v>
      </c>
      <c r="AR281" s="24">
        <f>SUMIFS(Detail!AB:AB,Detail!$A:$A,$B281,Detail!$B:$B,"&lt;="&amp;102)</f>
        <v>321475.60092508467</v>
      </c>
      <c r="AS281" s="24">
        <f>SUMIFS(Detail!AB:AB,Detail!$A:$A,$B281,Detail!$B:$B,"&lt;="&amp;105)</f>
        <v>310726.63533948286</v>
      </c>
      <c r="AT281" s="24">
        <f>SUMIFS(Detail!AB:AB,Detail!$A:$A,$B281,Detail!$B:$B,"&lt;="&amp;108)</f>
        <v>301526.59799548954</v>
      </c>
      <c r="AU281" s="33">
        <f t="shared" si="491"/>
        <v>301526.59799548954</v>
      </c>
      <c r="AV281" s="24">
        <f>SUMIFS(Detail!AB:AB,Detail!$A:$A,$B281,Detail!$B:$B,"&lt;="&amp;111)</f>
        <v>293631.11119895213</v>
      </c>
      <c r="AW281" s="24">
        <f>SUMIFS(Detail!AB:AB,Detail!$A:$A,$B281,Detail!$B:$B,"&lt;="&amp;114)</f>
        <v>286839.43553217227</v>
      </c>
      <c r="AX281" s="24">
        <f>SUMIFS(Detail!AB:AB,Detail!$A:$A,$B281,Detail!$B:$B,"&lt;="&amp;117)</f>
        <v>280985.70900221699</v>
      </c>
      <c r="AY281" s="24">
        <f>SUMIFS(Detail!AB:AB,Detail!$A:$A,$B281,Detail!$B:$B,"&lt;="&amp;120)</f>
        <v>275932.13468112866</v>
      </c>
      <c r="AZ281" s="33">
        <f t="shared" si="492"/>
        <v>275932.13468112866</v>
      </c>
      <c r="BA281" s="24">
        <f>SUMIFS(Detail!AB:AB,Detail!$A:$A,$B281,Detail!$B:$B,"&lt;="&amp;123)</f>
        <v>271563.64440547733</v>
      </c>
      <c r="BB281" s="24">
        <f>SUMIFS(Detail!AB:AB,Detail!$A:$A,$B281,Detail!$B:$B,"&lt;="&amp;126)</f>
        <v>267783.68897971231</v>
      </c>
      <c r="BC281" s="24">
        <f>SUMIFS(Detail!AB:AB,Detail!$A:$A,$B281,Detail!$B:$B,"&lt;="&amp;129)</f>
        <v>264510.8944862482</v>
      </c>
      <c r="BD281" s="24">
        <f>SUMIFS(Detail!AB:AB,Detail!$A:$A,$B281,Detail!$B:$B,"&lt;="&amp;132)</f>
        <v>261676.38932420666</v>
      </c>
      <c r="BE281" s="33">
        <f t="shared" si="493"/>
        <v>261676.38932420666</v>
      </c>
      <c r="BF281" s="24">
        <f>SUMIFS(Detail!AB:AB,Detail!$A:$A,$B281,Detail!$B:$B,"&lt;="&amp;135)</f>
        <v>259221.65431041119</v>
      </c>
      <c r="BG281" s="24">
        <f>SUMIFS(Detail!AB:AB,Detail!$A:$A,$B281,Detail!$B:$B,"&lt;="&amp;138)</f>
        <v>257096.78342735607</v>
      </c>
      <c r="BH281" s="24">
        <f>SUMIFS(Detail!AB:AB,Detail!$A:$A,$B281,Detail!$B:$B,"&lt;="&amp;141)</f>
        <v>255259.06903304774</v>
      </c>
      <c r="BI281" s="24">
        <f>SUMIFS(Detail!AB:AB,Detail!$A:$A,$B281,Detail!$B:$B,"&lt;="&amp;144)</f>
        <v>253671.84500474558</v>
      </c>
      <c r="BJ281" s="33">
        <f t="shared" si="494"/>
        <v>253671.84500474558</v>
      </c>
      <c r="BK281" s="24">
        <f>SUMIFS(Detail!AB:AB,Detail!$A:$A,$B281,Detail!$B:$B,"&lt;="&amp;147)</f>
        <v>252303.5361238425</v>
      </c>
      <c r="BL281" s="24">
        <f>SUMIFS(Detail!AB:AB,Detail!$A:$A,$B281,Detail!$B:$B,"&lt;="&amp;150)</f>
        <v>251126.87328217181</v>
      </c>
      <c r="BM281" s="24">
        <f>SUMIFS(Detail!AB:AB,Detail!$A:$A,$B281,Detail!$B:$B,"&lt;="&amp;153)</f>
        <v>250118.24271380962</v>
      </c>
      <c r="BN281" s="24">
        <f>SUMIFS(Detail!AB:AB,Detail!$A:$A,$B281,Detail!$B:$B,"&lt;="&amp;156)</f>
        <v>249257.14409563428</v>
      </c>
      <c r="BO281" s="33">
        <f t="shared" si="495"/>
        <v>249257.14409563428</v>
      </c>
      <c r="BP281" s="24">
        <f>SUMIFS(Detail!AB:AB,Detail!$A:$A,$B281,Detail!$B:$B,"&lt;="&amp;159)</f>
        <v>248525.73750304105</v>
      </c>
      <c r="BQ281" s="24">
        <f>SUMIFS(Detail!AB:AB,Detail!$A:$A,$B281,Detail!$B:$B,"&lt;="&amp;162)</f>
        <v>247908.46321516213</v>
      </c>
      <c r="BR281" s="24">
        <f>SUMIFS(Detail!AB:AB,Detail!$A:$A,$B281,Detail!$B:$B,"&lt;="&amp;165)</f>
        <v>247391.7215049142</v>
      </c>
      <c r="BS281" s="24">
        <f>SUMIFS(Detail!AB:AB,Detail!$A:$A,$B281,Detail!$B:$B,"&lt;="&amp;168)</f>
        <v>246963.60202413949</v>
      </c>
      <c r="BT281" s="33">
        <f t="shared" si="496"/>
        <v>246963.60202413949</v>
      </c>
      <c r="BU281" s="24">
        <f>SUMIFS(Detail!AB:AB,Detail!$A:$A,$B281,Detail!$B:$B,"&lt;="&amp;171)</f>
        <v>246613.65435458024</v>
      </c>
      <c r="BV281" s="24">
        <f>SUMIFS(Detail!AB:AB,Detail!$A:$A,$B281,Detail!$B:$B,"&lt;="&amp;174)</f>
        <v>246332.69285607518</v>
      </c>
      <c r="BW281" s="24">
        <f>SUMIFS(Detail!AB:AB,Detail!$A:$A,$B281,Detail!$B:$B,"&lt;="&amp;177)</f>
        <v>246112.63019143979</v>
      </c>
      <c r="BX281" s="24">
        <f>SUMIFS(Detail!AB:AB,Detail!$A:$A,$B281,Detail!$B:$B,"&lt;="&amp;180)</f>
        <v>245946.33491073886</v>
      </c>
      <c r="BY281" s="33">
        <f t="shared" si="497"/>
        <v>245946.33491073886</v>
      </c>
      <c r="BZ281" s="24">
        <f>SUMIFS(Detail!AB:AB,Detail!$A:$A,$B281,Detail!$B:$B,"&lt;="&amp;183)</f>
        <v>245827.50928694627</v>
      </c>
      <c r="CA281" s="24">
        <f>SUMIFS(Detail!AB:AB,Detail!$A:$A,$B281,Detail!$B:$B,"&lt;="&amp;186)</f>
        <v>245750.58425116475</v>
      </c>
      <c r="CB281" s="24">
        <f>SUMIFS(Detail!AB:AB,Detail!$A:$A,$B281,Detail!$B:$B,"&lt;="&amp;189)</f>
        <v>245710.62880934423</v>
      </c>
      <c r="CC281" s="24">
        <f>SUMIFS(Detail!AB:AB,Detail!$A:$A,$B281,Detail!$B:$B,"&lt;="&amp;192)</f>
        <v>245703.27175861088</v>
      </c>
      <c r="CD281" s="33">
        <f t="shared" si="498"/>
        <v>245703.27175861088</v>
      </c>
      <c r="CE281" s="24">
        <f>SUMIFS(Detail!AB:AB,Detail!$A:$A,$B281,Detail!$B:$B,"&lt;="&amp;195)</f>
        <v>245724.63387880012</v>
      </c>
      <c r="CF281" s="24">
        <f>SUMIFS(Detail!AB:AB,Detail!$A:$A,$B281,Detail!$B:$B,"&lt;="&amp;198)</f>
        <v>245771.26906910783</v>
      </c>
      <c r="CG281" s="24">
        <f>SUMIFS(Detail!AB:AB,Detail!$A:$A,$B281,Detail!$B:$B,"&lt;="&amp;201)</f>
        <v>245840.11314262191</v>
      </c>
      <c r="CH281" s="24">
        <f>SUMIFS(Detail!AB:AB,Detail!$A:$A,$B281,Detail!$B:$B,"&lt;="&amp;204)</f>
        <v>245928.43919282913</v>
      </c>
      <c r="CI281" s="33">
        <f t="shared" si="499"/>
        <v>245928.43919282913</v>
      </c>
      <c r="CJ281" s="24">
        <f>SUMIFS(Detail!AB:AB,Detail!$A:$A,$B281,Detail!$B:$B,"&lt;="&amp;207)</f>
        <v>246033.81861340156</v>
      </c>
      <c r="CK281" s="24">
        <f>SUMIFS(Detail!AB:AB,Detail!$A:$A,$B281,Detail!$B:$B,"&lt;="&amp;210)</f>
        <v>246154.0869920151</v>
      </c>
      <c r="CL281" s="24">
        <f>SUMIFS(Detail!AB:AB,Detail!$A:$A,$B281,Detail!$B:$B,"&lt;="&amp;213)</f>
        <v>246287.31421551199</v>
      </c>
      <c r="CM281" s="24">
        <f>SUMIFS(Detail!AB:AB,Detail!$A:$A,$B281,Detail!$B:$B,"&lt;="&amp;216)</f>
        <v>246431.77822146646</v>
      </c>
      <c r="CN281" s="33">
        <f t="shared" si="500"/>
        <v>246431.77822146646</v>
      </c>
      <c r="CO281" s="24">
        <f>SUMIFS(Detail!AB:AB,Detail!$A:$A,$B281,Detail!$B:$B,"&lt;="&amp;219)</f>
        <v>246585.94191338314</v>
      </c>
      <c r="CP281" s="24">
        <f>SUMIFS(Detail!AB:AB,Detail!$A:$A,$B281,Detail!$B:$B,"&lt;="&amp;222)</f>
        <v>246748.43282604587</v>
      </c>
      <c r="CQ281" s="24">
        <f>SUMIFS(Detail!AB:AB,Detail!$A:$A,$B281,Detail!$B:$B,"&lt;="&amp;225)</f>
        <v>246918.02518604117</v>
      </c>
      <c r="CR281" s="24">
        <f>SUMIFS(Detail!AB:AB,Detail!$A:$A,$B281,Detail!$B:$B,"&lt;="&amp;228)</f>
        <v>247093.62406210095</v>
      </c>
      <c r="CS281" s="33">
        <f t="shared" si="501"/>
        <v>247093.62406210095</v>
      </c>
      <c r="CT281" s="24">
        <f>SUMIFS(Detail!AB:AB,Detail!$A:$A,$B281,Detail!$B:$B,"&lt;="&amp;231)</f>
        <v>247274.25134208216</v>
      </c>
      <c r="CU281" s="24">
        <f>SUMIFS(Detail!AB:AB,Detail!$A:$A,$B281,Detail!$B:$B,"&lt;="&amp;234)</f>
        <v>247459.03330919839</v>
      </c>
      <c r="CV281" s="24">
        <f>SUMIFS(Detail!AB:AB,Detail!$A:$A,$B281,Detail!$B:$B,"&lt;="&amp;237)</f>
        <v>247647.18962069723</v>
      </c>
      <c r="CW281" s="24">
        <f>SUMIFS(Detail!AB:AB,Detail!$A:$A,$B281,Detail!$B:$B,"&lt;="&amp;240)</f>
        <v>247838.02351842381</v>
      </c>
      <c r="CX281" s="33">
        <f t="shared" si="502"/>
        <v>247838.02351842381</v>
      </c>
      <c r="CY281" s="24">
        <f>SUMIFS(Detail!AB:AB,Detail!$A:$A,$B281,Detail!$B:$B,"&lt;="&amp;243)</f>
        <v>250022.22768617875</v>
      </c>
      <c r="CZ281" s="24">
        <f>SUMIFS(Detail!AB:AB,Detail!$A:$A,$B281,Detail!$B:$B,"&lt;="&amp;246)</f>
        <v>250022.22768617875</v>
      </c>
      <c r="DA281" s="24">
        <f>SUMIFS(Detail!AB:AB,Detail!$A:$A,$B281,Detail!$B:$B,"&lt;="&amp;249)</f>
        <v>250022.22768617875</v>
      </c>
      <c r="DB281" s="24">
        <f>SUMIFS(Detail!AB:AB,Detail!$A:$A,$B281,Detail!$B:$B,"&lt;="&amp;252)</f>
        <v>250022.22768617875</v>
      </c>
      <c r="DC281" s="33">
        <f t="shared" si="503"/>
        <v>250022.22768617875</v>
      </c>
      <c r="DD281" s="86">
        <f>SUMIFS(Detail!AB:AB,Detail!$A:$A,$B281,Detail!$B:$B,"&gt;60")</f>
        <v>-767435.10439421784</v>
      </c>
    </row>
    <row r="282" spans="1:108" x14ac:dyDescent="0.25">
      <c r="A282" t="s">
        <v>5527</v>
      </c>
      <c r="B282" s="32" t="s">
        <v>5122</v>
      </c>
      <c r="C282" s="24">
        <f>SUMIFS(Detail!AB:AB,Detail!$A:$A,$B282,Detail!$B:$B,"&lt;="&amp;3)</f>
        <v>0</v>
      </c>
      <c r="D282" s="24">
        <f>SUMIFS(Detail!AB:AB,Detail!$A:$A,$B282,Detail!$B:$B,"&lt;="&amp;6)</f>
        <v>0</v>
      </c>
      <c r="E282" s="24">
        <f>SUMIFS(Detail!AB:AB,Detail!$A:$A,$B282,Detail!$B:$B,"&lt;="&amp;9)</f>
        <v>64044.824315773978</v>
      </c>
      <c r="F282" s="24">
        <f>SUMIFS(Detail!AB:AB,Detail!$A:$A,$B282,Detail!$B:$B,"&lt;="&amp;12)</f>
        <v>127598.28413708881</v>
      </c>
      <c r="G282" s="33">
        <f t="shared" si="483"/>
        <v>127598.28413708881</v>
      </c>
      <c r="H282" s="24">
        <f>SUMIFS(Detail!AB:AB,Detail!$A:$A,$B282,Detail!$B:$B,"&lt;="&amp;15)</f>
        <v>164486.87483274325</v>
      </c>
      <c r="I282" s="24">
        <f>SUMIFS(Detail!AB:AB,Detail!$A:$A,$B282,Detail!$B:$B,"&lt;="&amp;18)</f>
        <v>211869.7007143806</v>
      </c>
      <c r="J282" s="24">
        <f>SUMIFS(Detail!AB:AB,Detail!$A:$A,$B282,Detail!$B:$B,"&lt;="&amp;21)</f>
        <v>262545.49929676764</v>
      </c>
      <c r="K282" s="24">
        <f>SUMIFS(Detail!AB:AB,Detail!$A:$A,$B282,Detail!$B:$B,"&lt;="&amp;24)</f>
        <v>314407.66189957643</v>
      </c>
      <c r="L282" s="33">
        <f t="shared" si="484"/>
        <v>314407.66189957643</v>
      </c>
      <c r="M282" s="24">
        <f>SUMIFS(Detail!AB:AB,Detail!$A:$A,$B282,Detail!$B:$B,"&lt;="&amp;27)</f>
        <v>328314.1153170066</v>
      </c>
      <c r="N282" s="24">
        <f>SUMIFS(Detail!AB:AB,Detail!$A:$A,$B282,Detail!$B:$B,"&lt;="&amp;30)</f>
        <v>358085.13665429829</v>
      </c>
      <c r="O282" s="24">
        <f>SUMIFS(Detail!AB:AB,Detail!$A:$A,$B282,Detail!$B:$B,"&lt;="&amp;33)</f>
        <v>436103.53598254034</v>
      </c>
      <c r="P282" s="24">
        <f>SUMIFS(Detail!AB:AB,Detail!$A:$A,$B282,Detail!$B:$B,"&lt;="&amp;36)</f>
        <v>530576.37338394346</v>
      </c>
      <c r="Q282" s="33">
        <f t="shared" si="485"/>
        <v>530576.37338394346</v>
      </c>
      <c r="R282" s="24">
        <f>SUMIFS(Detail!AB:AB,Detail!$A:$A,$B282,Detail!$B:$B,"&lt;="&amp;39)</f>
        <v>621253.73463431792</v>
      </c>
      <c r="S282" s="24">
        <f>SUMIFS(Detail!AB:AB,Detail!$A:$A,$B282,Detail!$B:$B,"&lt;="&amp;42)</f>
        <v>645086.67790265335</v>
      </c>
      <c r="T282" s="24">
        <f>SUMIFS(Detail!AB:AB,Detail!$A:$A,$B282,Detail!$B:$B,"&lt;="&amp;45)</f>
        <v>698121.64705361717</v>
      </c>
      <c r="U282" s="24">
        <f>SUMIFS(Detail!AB:AB,Detail!$A:$A,$B282,Detail!$B:$B,"&lt;="&amp;48)</f>
        <v>838293.71601502597</v>
      </c>
      <c r="V282" s="33">
        <f t="shared" si="486"/>
        <v>838293.71601502597</v>
      </c>
      <c r="W282" s="24">
        <f>SUMIFS(Detail!AB:AB,Detail!$A:$A,$B282,Detail!$B:$B,"&lt;="&amp;51)</f>
        <v>1027099.7068725135</v>
      </c>
      <c r="X282" s="24">
        <f>SUMIFS(Detail!AB:AB,Detail!$A:$A,$B282,Detail!$B:$B,"&lt;="&amp;54)</f>
        <v>1228536.5346185975</v>
      </c>
      <c r="Y282" s="24">
        <f>SUMIFS(Detail!AB:AB,Detail!$A:$A,$B282,Detail!$B:$B,"&lt;="&amp;57)</f>
        <v>1281464.6165997703</v>
      </c>
      <c r="Z282" s="24">
        <f>SUMIFS(Detail!AB:AB,Detail!$A:$A,$B282,Detail!$B:$B,"&lt;="&amp;60)</f>
        <v>1399302.9696328919</v>
      </c>
      <c r="AA282" s="33">
        <f t="shared" si="487"/>
        <v>1399302.9696328919</v>
      </c>
      <c r="AB282" s="24">
        <f>SUMIFS(Detail!AB:AB,Detail!$A:$A,$B282,Detail!$B:$B,"&lt;="&amp;63)</f>
        <v>483357.98474859446</v>
      </c>
      <c r="AC282" s="24">
        <f>SUMIFS(Detail!AB:AB,Detail!$A:$A,$B282,Detail!$B:$B,"&lt;="&amp;66)</f>
        <v>169069.05213417113</v>
      </c>
      <c r="AD282" s="24">
        <f>SUMIFS(Detail!AB:AB,Detail!$A:$A,$B282,Detail!$B:$B,"&lt;="&amp;69)</f>
        <v>51416.05574788712</v>
      </c>
      <c r="AE282" s="24">
        <f>SUMIFS(Detail!AB:AB,Detail!$A:$A,$B282,Detail!$B:$B,"&lt;="&amp;72)</f>
        <v>3553.3217613883317</v>
      </c>
      <c r="AF282" s="33">
        <f t="shared" si="488"/>
        <v>3553.3217613883317</v>
      </c>
      <c r="AG282" s="24">
        <f>SUMIFS(Detail!AB:AB,Detail!$A:$A,$B282,Detail!$B:$B,"&lt;="&amp;75)</f>
        <v>-16977.626841953024</v>
      </c>
      <c r="AH282" s="24">
        <f>SUMIFS(Detail!AB:AB,Detail!$A:$A,$B282,Detail!$B:$B,"&lt;="&amp;78)</f>
        <v>-26129.102286230773</v>
      </c>
      <c r="AI282" s="24">
        <f>SUMIFS(Detail!AB:AB,Detail!$A:$A,$B282,Detail!$B:$B,"&lt;="&amp;81)</f>
        <v>-30331.778149478137</v>
      </c>
      <c r="AJ282" s="24">
        <f>SUMIFS(Detail!AB:AB,Detail!$A:$A,$B282,Detail!$B:$B,"&lt;="&amp;84)</f>
        <v>-32309.13093415834</v>
      </c>
      <c r="AK282" s="33">
        <f t="shared" si="489"/>
        <v>-32309.13093415834</v>
      </c>
      <c r="AL282" s="24">
        <f>SUMIFS(Detail!AB:AB,Detail!$A:$A,$B282,Detail!$B:$B,"&lt;="&amp;87)</f>
        <v>-33258.558534614742</v>
      </c>
      <c r="AM282" s="24">
        <f>SUMIFS(Detail!AB:AB,Detail!$A:$A,$B282,Detail!$B:$B,"&lt;="&amp;90)</f>
        <v>-33722.434575235471</v>
      </c>
      <c r="AN282" s="24">
        <f>SUMIFS(Detail!AB:AB,Detail!$A:$A,$B282,Detail!$B:$B,"&lt;="&amp;93)</f>
        <v>-33952.547831121832</v>
      </c>
      <c r="AO282" s="24">
        <f>SUMIFS(Detail!AB:AB,Detail!$A:$A,$B282,Detail!$B:$B,"&lt;="&amp;96)</f>
        <v>-34068.244715042412</v>
      </c>
      <c r="AP282" s="33">
        <f t="shared" si="490"/>
        <v>-34068.244715042412</v>
      </c>
      <c r="AQ282" s="24">
        <f>SUMIFS(Detail!AB:AB,Detail!$A:$A,$B282,Detail!$B:$B,"&lt;="&amp;99)</f>
        <v>-34127.11946410872</v>
      </c>
      <c r="AR282" s="24">
        <f>SUMIFS(Detail!AB:AB,Detail!$A:$A,$B282,Detail!$B:$B,"&lt;="&amp;102)</f>
        <v>-34157.406688375399</v>
      </c>
      <c r="AS282" s="24">
        <f>SUMIFS(Detail!AB:AB,Detail!$A:$A,$B282,Detail!$B:$B,"&lt;="&amp;105)</f>
        <v>-34173.142572129145</v>
      </c>
      <c r="AT282" s="24">
        <f>SUMIFS(Detail!AB:AB,Detail!$A:$A,$B282,Detail!$B:$B,"&lt;="&amp;108)</f>
        <v>-34181.392812982202</v>
      </c>
      <c r="AU282" s="33">
        <f t="shared" si="491"/>
        <v>-34181.392812982202</v>
      </c>
      <c r="AV282" s="24">
        <f>SUMIFS(Detail!AB:AB,Detail!$A:$A,$B282,Detail!$B:$B,"&lt;="&amp;111)</f>
        <v>-34185.754750620574</v>
      </c>
      <c r="AW282" s="24">
        <f>SUMIFS(Detail!AB:AB,Detail!$A:$A,$B282,Detail!$B:$B,"&lt;="&amp;114)</f>
        <v>-34188.078900601715</v>
      </c>
      <c r="AX282" s="24">
        <f>SUMIFS(Detail!AB:AB,Detail!$A:$A,$B282,Detail!$B:$B,"&lt;="&amp;117)</f>
        <v>-34189.326251814142</v>
      </c>
      <c r="AY282" s="24">
        <f>SUMIFS(Detail!AB:AB,Detail!$A:$A,$B282,Detail!$B:$B,"&lt;="&amp;120)</f>
        <v>-34190.000234836712</v>
      </c>
      <c r="AZ282" s="33">
        <f t="shared" si="492"/>
        <v>-34190.000234836712</v>
      </c>
      <c r="BA282" s="24">
        <f>SUMIFS(Detail!AB:AB,Detail!$A:$A,$B282,Detail!$B:$B,"&lt;="&amp;123)</f>
        <v>-34190.366726078093</v>
      </c>
      <c r="BB282" s="24">
        <f>SUMIFS(Detail!AB:AB,Detail!$A:$A,$B282,Detail!$B:$B,"&lt;="&amp;126)</f>
        <v>-34190.567206038162</v>
      </c>
      <c r="BC282" s="24">
        <f>SUMIFS(Detail!AB:AB,Detail!$A:$A,$B282,Detail!$B:$B,"&lt;="&amp;129)</f>
        <v>-34190.677493464202</v>
      </c>
      <c r="BD282" s="24">
        <f>SUMIFS(Detail!AB:AB,Detail!$A:$A,$B282,Detail!$B:$B,"&lt;="&amp;132)</f>
        <v>-34190.738488964736</v>
      </c>
      <c r="BE282" s="33">
        <f t="shared" si="493"/>
        <v>-34190.738488964736</v>
      </c>
      <c r="BF282" s="24">
        <f>SUMIFS(Detail!AB:AB,Detail!$A:$A,$B282,Detail!$B:$B,"&lt;="&amp;135)</f>
        <v>-34190.772394282743</v>
      </c>
      <c r="BG282" s="24">
        <f>SUMIFS(Detail!AB:AB,Detail!$A:$A,$B282,Detail!$B:$B,"&lt;="&amp;138)</f>
        <v>-34190.791332019493</v>
      </c>
      <c r="BH282" s="24">
        <f>SUMIFS(Detail!AB:AB,Detail!$A:$A,$B282,Detail!$B:$B,"&lt;="&amp;141)</f>
        <v>-34190.801958268508</v>
      </c>
      <c r="BI282" s="24">
        <f>SUMIFS(Detail!AB:AB,Detail!$A:$A,$B282,Detail!$B:$B,"&lt;="&amp;144)</f>
        <v>-34190.807946978137</v>
      </c>
      <c r="BJ282" s="33">
        <f t="shared" si="494"/>
        <v>-34190.807946978137</v>
      </c>
      <c r="BK282" s="24">
        <f>SUMIFS(Detail!AB:AB,Detail!$A:$A,$B282,Detail!$B:$B,"&lt;="&amp;147)</f>
        <v>-34190.811336236075</v>
      </c>
      <c r="BL282" s="24">
        <f>SUMIFS(Detail!AB:AB,Detail!$A:$A,$B282,Detail!$B:$B,"&lt;="&amp;150)</f>
        <v>-34190.813262060285</v>
      </c>
      <c r="BM282" s="24">
        <f>SUMIFS(Detail!AB:AB,Detail!$A:$A,$B282,Detail!$B:$B,"&lt;="&amp;153)</f>
        <v>-34190.814360562712</v>
      </c>
      <c r="BN282" s="24">
        <f>SUMIFS(Detail!AB:AB,Detail!$A:$A,$B282,Detail!$B:$B,"&lt;="&amp;156)</f>
        <v>-34190.814989469945</v>
      </c>
      <c r="BO282" s="33">
        <f t="shared" si="495"/>
        <v>-34190.814989469945</v>
      </c>
      <c r="BP282" s="24">
        <f>SUMIFS(Detail!AB:AB,Detail!$A:$A,$B282,Detail!$B:$B,"&lt;="&amp;159)</f>
        <v>-34190.815350817516</v>
      </c>
      <c r="BQ282" s="24">
        <f>SUMIFS(Detail!AB:AB,Detail!$A:$A,$B282,Detail!$B:$B,"&lt;="&amp;162)</f>
        <v>-34190.81555913575</v>
      </c>
      <c r="BR282" s="24">
        <f>SUMIFS(Detail!AB:AB,Detail!$A:$A,$B282,Detail!$B:$B,"&lt;="&amp;165)</f>
        <v>-34190.815679637715</v>
      </c>
      <c r="BS282" s="24">
        <f>SUMIFS(Detail!AB:AB,Detail!$A:$A,$B282,Detail!$B:$B,"&lt;="&amp;168)</f>
        <v>-34190.815749563277</v>
      </c>
      <c r="BT282" s="33">
        <f t="shared" si="496"/>
        <v>-34190.815749563277</v>
      </c>
      <c r="BU282" s="24">
        <f>SUMIFS(Detail!AB:AB,Detail!$A:$A,$B282,Detail!$B:$B,"&lt;="&amp;171)</f>
        <v>-34190.815790260211</v>
      </c>
      <c r="BV282" s="24">
        <f>SUMIFS(Detail!AB:AB,Detail!$A:$A,$B282,Detail!$B:$B,"&lt;="&amp;174)</f>
        <v>-34190.815814021975</v>
      </c>
      <c r="BW282" s="24">
        <f>SUMIFS(Detail!AB:AB,Detail!$A:$A,$B282,Detail!$B:$B,"&lt;="&amp;177)</f>
        <v>-34190.815827930346</v>
      </c>
      <c r="BX282" s="24">
        <f>SUMIFS(Detail!AB:AB,Detail!$A:$A,$B282,Detail!$B:$B,"&lt;="&amp;180)</f>
        <v>-34190.81583610177</v>
      </c>
      <c r="BY282" s="33">
        <f t="shared" si="497"/>
        <v>-34190.81583610177</v>
      </c>
      <c r="BZ282" s="24">
        <f>SUMIFS(Detail!AB:AB,Detail!$A:$A,$B282,Detail!$B:$B,"&lt;="&amp;183)</f>
        <v>-34190.815840909258</v>
      </c>
      <c r="CA282" s="24">
        <f>SUMIFS(Detail!AB:AB,Detail!$A:$A,$B282,Detail!$B:$B,"&lt;="&amp;186)</f>
        <v>-34190.815843747929</v>
      </c>
      <c r="CB282" s="24">
        <f>SUMIFS(Detail!AB:AB,Detail!$A:$A,$B282,Detail!$B:$B,"&lt;="&amp;189)</f>
        <v>-34190.815845426172</v>
      </c>
      <c r="CC282" s="24">
        <f>SUMIFS(Detail!AB:AB,Detail!$A:$A,$B282,Detail!$B:$B,"&lt;="&amp;192)</f>
        <v>-34190.815846420825</v>
      </c>
      <c r="CD282" s="33">
        <f t="shared" si="498"/>
        <v>-34190.815846420825</v>
      </c>
      <c r="CE282" s="24">
        <f>SUMIFS(Detail!AB:AB,Detail!$A:$A,$B282,Detail!$B:$B,"&lt;="&amp;195)</f>
        <v>-34190.815847018734</v>
      </c>
      <c r="CF282" s="24">
        <f>SUMIFS(Detail!AB:AB,Detail!$A:$A,$B282,Detail!$B:$B,"&lt;="&amp;198)</f>
        <v>-34190.815847367048</v>
      </c>
      <c r="CG282" s="24">
        <f>SUMIFS(Detail!AB:AB,Detail!$A:$A,$B282,Detail!$B:$B,"&lt;="&amp;201)</f>
        <v>-34190.815847583115</v>
      </c>
      <c r="CH282" s="24">
        <f>SUMIFS(Detail!AB:AB,Detail!$A:$A,$B282,Detail!$B:$B,"&lt;="&amp;204)</f>
        <v>-34190.815847704187</v>
      </c>
      <c r="CI282" s="33">
        <f t="shared" si="499"/>
        <v>-34190.815847704187</v>
      </c>
      <c r="CJ282" s="24">
        <f>SUMIFS(Detail!AB:AB,Detail!$A:$A,$B282,Detail!$B:$B,"&lt;="&amp;207)</f>
        <v>-34190.815847782418</v>
      </c>
      <c r="CK282" s="24">
        <f>SUMIFS(Detail!AB:AB,Detail!$A:$A,$B282,Detail!$B:$B,"&lt;="&amp;210)</f>
        <v>-34190.815847828984</v>
      </c>
      <c r="CL282" s="24">
        <f>SUMIFS(Detail!AB:AB,Detail!$A:$A,$B282,Detail!$B:$B,"&lt;="&amp;213)</f>
        <v>-34190.815847853199</v>
      </c>
      <c r="CM282" s="24">
        <f>SUMIFS(Detail!AB:AB,Detail!$A:$A,$B282,Detail!$B:$B,"&lt;="&amp;216)</f>
        <v>-34190.815847873688</v>
      </c>
      <c r="CN282" s="33">
        <f t="shared" si="500"/>
        <v>-34190.815847873688</v>
      </c>
      <c r="CO282" s="24">
        <f>SUMIFS(Detail!AB:AB,Detail!$A:$A,$B282,Detail!$B:$B,"&lt;="&amp;219)</f>
        <v>-34190.815847884864</v>
      </c>
      <c r="CP282" s="24">
        <f>SUMIFS(Detail!AB:AB,Detail!$A:$A,$B282,Detail!$B:$B,"&lt;="&amp;222)</f>
        <v>-34190.815847886726</v>
      </c>
      <c r="CQ282" s="24">
        <f>SUMIFS(Detail!AB:AB,Detail!$A:$A,$B282,Detail!$B:$B,"&lt;="&amp;225)</f>
        <v>-34190.815847892314</v>
      </c>
      <c r="CR282" s="24">
        <f>SUMIFS(Detail!AB:AB,Detail!$A:$A,$B282,Detail!$B:$B,"&lt;="&amp;228)</f>
        <v>-34190.815847896039</v>
      </c>
      <c r="CS282" s="33">
        <f t="shared" si="501"/>
        <v>-34190.815847896039</v>
      </c>
      <c r="CT282" s="24">
        <f>SUMIFS(Detail!AB:AB,Detail!$A:$A,$B282,Detail!$B:$B,"&lt;="&amp;231)</f>
        <v>-34190.815847897902</v>
      </c>
      <c r="CU282" s="24">
        <f>SUMIFS(Detail!AB:AB,Detail!$A:$A,$B282,Detail!$B:$B,"&lt;="&amp;234)</f>
        <v>-34190.815847897902</v>
      </c>
      <c r="CV282" s="24">
        <f>SUMIFS(Detail!AB:AB,Detail!$A:$A,$B282,Detail!$B:$B,"&lt;="&amp;237)</f>
        <v>-34190.815847897902</v>
      </c>
      <c r="CW282" s="24">
        <f>SUMIFS(Detail!AB:AB,Detail!$A:$A,$B282,Detail!$B:$B,"&lt;="&amp;240)</f>
        <v>-34190.815847897902</v>
      </c>
      <c r="CX282" s="33">
        <f t="shared" si="502"/>
        <v>-34190.815847897902</v>
      </c>
      <c r="CY282" s="24">
        <f>SUMIFS(Detail!AB:AB,Detail!$A:$A,$B282,Detail!$B:$B,"&lt;="&amp;243)</f>
        <v>-34190.815847897902</v>
      </c>
      <c r="CZ282" s="24">
        <f>SUMIFS(Detail!AB:AB,Detail!$A:$A,$B282,Detail!$B:$B,"&lt;="&amp;246)</f>
        <v>-34190.815847897902</v>
      </c>
      <c r="DA282" s="24">
        <f>SUMIFS(Detail!AB:AB,Detail!$A:$A,$B282,Detail!$B:$B,"&lt;="&amp;249)</f>
        <v>-34190.815847897902</v>
      </c>
      <c r="DB282" s="24">
        <f>SUMIFS(Detail!AB:AB,Detail!$A:$A,$B282,Detail!$B:$B,"&lt;="&amp;252)</f>
        <v>-34190.815847897902</v>
      </c>
      <c r="DC282" s="33">
        <f t="shared" si="503"/>
        <v>-34190.815847897902</v>
      </c>
      <c r="DD282" s="86">
        <f>SUMIFS(Detail!AB:AB,Detail!$A:$A,$B282,Detail!$B:$B,"&gt;60")</f>
        <v>-1433493.7854807898</v>
      </c>
    </row>
    <row r="283" spans="1:108" x14ac:dyDescent="0.25">
      <c r="A283" t="s">
        <v>5528</v>
      </c>
      <c r="B283" s="32" t="s">
        <v>5123</v>
      </c>
      <c r="C283" s="24">
        <f>SUMIFS(Detail!AB:AB,Detail!$A:$A,$B283,Detail!$B:$B,"&lt;="&amp;3)</f>
        <v>0</v>
      </c>
      <c r="D283" s="24">
        <f>SUMIFS(Detail!AB:AB,Detail!$A:$A,$B283,Detail!$B:$B,"&lt;="&amp;6)</f>
        <v>0</v>
      </c>
      <c r="E283" s="24">
        <f>SUMIFS(Detail!AB:AB,Detail!$A:$A,$B283,Detail!$B:$B,"&lt;="&amp;9)</f>
        <v>697.32708288997287</v>
      </c>
      <c r="F283" s="24">
        <f>SUMIFS(Detail!AB:AB,Detail!$A:$A,$B283,Detail!$B:$B,"&lt;="&amp;12)</f>
        <v>11306.284493176076</v>
      </c>
      <c r="G283" s="33">
        <f t="shared" si="483"/>
        <v>11306.284493176076</v>
      </c>
      <c r="H283" s="24">
        <f>SUMIFS(Detail!AB:AB,Detail!$A:$A,$B283,Detail!$B:$B,"&lt;="&amp;15)</f>
        <v>46462.779891837963</v>
      </c>
      <c r="I283" s="24">
        <f>SUMIFS(Detail!AB:AB,Detail!$A:$A,$B283,Detail!$B:$B,"&lt;="&amp;18)</f>
        <v>118609.22757968657</v>
      </c>
      <c r="J283" s="24">
        <f>SUMIFS(Detail!AB:AB,Detail!$A:$A,$B283,Detail!$B:$B,"&lt;="&amp;21)</f>
        <v>237423.74130537186</v>
      </c>
      <c r="K283" s="24">
        <f>SUMIFS(Detail!AB:AB,Detail!$A:$A,$B283,Detail!$B:$B,"&lt;="&amp;24)</f>
        <v>405650.30868697062</v>
      </c>
      <c r="L283" s="33">
        <f t="shared" si="484"/>
        <v>405650.30868697062</v>
      </c>
      <c r="M283" s="24">
        <f>SUMIFS(Detail!AB:AB,Detail!$A:$A,$B283,Detail!$B:$B,"&lt;="&amp;27)</f>
        <v>616824.16495234834</v>
      </c>
      <c r="N283" s="24">
        <f>SUMIFS(Detail!AB:AB,Detail!$A:$A,$B283,Detail!$B:$B,"&lt;="&amp;30)</f>
        <v>852578.68462040054</v>
      </c>
      <c r="O283" s="24">
        <f>SUMIFS(Detail!AB:AB,Detail!$A:$A,$B283,Detail!$B:$B,"&lt;="&amp;33)</f>
        <v>1111726.9937691079</v>
      </c>
      <c r="P283" s="24">
        <f>SUMIFS(Detail!AB:AB,Detail!$A:$A,$B283,Detail!$B:$B,"&lt;="&amp;36)</f>
        <v>1416633.3318696616</v>
      </c>
      <c r="Q283" s="33">
        <f t="shared" si="485"/>
        <v>1416633.3318696616</v>
      </c>
      <c r="R283" s="24">
        <f>SUMIFS(Detail!AB:AB,Detail!$A:$A,$B283,Detail!$B:$B,"&lt;="&amp;39)</f>
        <v>1747028.1375733456</v>
      </c>
      <c r="S283" s="24">
        <f>SUMIFS(Detail!AB:AB,Detail!$A:$A,$B283,Detail!$B:$B,"&lt;="&amp;42)</f>
        <v>2131086.2668399797</v>
      </c>
      <c r="T283" s="24">
        <f>SUMIFS(Detail!AB:AB,Detail!$A:$A,$B283,Detail!$B:$B,"&lt;="&amp;45)</f>
        <v>2543061.5311685777</v>
      </c>
      <c r="U283" s="24">
        <f>SUMIFS(Detail!AB:AB,Detail!$A:$A,$B283,Detail!$B:$B,"&lt;="&amp;48)</f>
        <v>2986219.0569631099</v>
      </c>
      <c r="V283" s="33">
        <f t="shared" si="486"/>
        <v>2986219.0569631099</v>
      </c>
      <c r="W283" s="24">
        <f>SUMIFS(Detail!AB:AB,Detail!$A:$A,$B283,Detail!$B:$B,"&lt;="&amp;51)</f>
        <v>3562315.076694122</v>
      </c>
      <c r="X283" s="24">
        <f>SUMIFS(Detail!AB:AB,Detail!$A:$A,$B283,Detail!$B:$B,"&lt;="&amp;54)</f>
        <v>4258068.2282356191</v>
      </c>
      <c r="Y283" s="24">
        <f>SUMIFS(Detail!AB:AB,Detail!$A:$A,$B283,Detail!$B:$B,"&lt;="&amp;57)</f>
        <v>5070503.6520099929</v>
      </c>
      <c r="Z283" s="24">
        <f>SUMIFS(Detail!AB:AB,Detail!$A:$A,$B283,Detail!$B:$B,"&lt;="&amp;60)</f>
        <v>5943927.9209589167</v>
      </c>
      <c r="AA283" s="33">
        <f t="shared" si="487"/>
        <v>5943927.9209589167</v>
      </c>
      <c r="AB283" s="24">
        <f>SUMIFS(Detail!AB:AB,Detail!$A:$A,$B283,Detail!$B:$B,"&lt;="&amp;63)</f>
        <v>6827103.1414797353</v>
      </c>
      <c r="AC283" s="24">
        <f>SUMIFS(Detail!AB:AB,Detail!$A:$A,$B283,Detail!$B:$B,"&lt;="&amp;66)</f>
        <v>7495995.6213879352</v>
      </c>
      <c r="AD283" s="24">
        <f>SUMIFS(Detail!AB:AB,Detail!$A:$A,$B283,Detail!$B:$B,"&lt;="&amp;69)</f>
        <v>7871971.2742315615</v>
      </c>
      <c r="AE283" s="24">
        <f>SUMIFS(Detail!AB:AB,Detail!$A:$A,$B283,Detail!$B:$B,"&lt;="&amp;72)</f>
        <v>8003574.417096124</v>
      </c>
      <c r="AF283" s="33">
        <f t="shared" si="488"/>
        <v>8003574.417096124</v>
      </c>
      <c r="AG283" s="24">
        <f>SUMIFS(Detail!AB:AB,Detail!$A:$A,$B283,Detail!$B:$B,"&lt;="&amp;75)</f>
        <v>7956078.3732355842</v>
      </c>
      <c r="AH283" s="24">
        <f>SUMIFS(Detail!AB:AB,Detail!$A:$A,$B283,Detail!$B:$B,"&lt;="&amp;78)</f>
        <v>7784788.8004863756</v>
      </c>
      <c r="AI283" s="24">
        <f>SUMIFS(Detail!AB:AB,Detail!$A:$A,$B283,Detail!$B:$B,"&lt;="&amp;81)</f>
        <v>7531604.5565083744</v>
      </c>
      <c r="AJ283" s="24">
        <f>SUMIFS(Detail!AB:AB,Detail!$A:$A,$B283,Detail!$B:$B,"&lt;="&amp;84)</f>
        <v>7226967.4167381683</v>
      </c>
      <c r="AK283" s="33">
        <f t="shared" si="489"/>
        <v>7226967.4167381683</v>
      </c>
      <c r="AL283" s="24">
        <f>SUMIFS(Detail!AB:AB,Detail!$A:$A,$B283,Detail!$B:$B,"&lt;="&amp;87)</f>
        <v>6892562.9153297031</v>
      </c>
      <c r="AM283" s="24">
        <f>SUMIFS(Detail!AB:AB,Detail!$A:$A,$B283,Detail!$B:$B,"&lt;="&amp;90)</f>
        <v>6543653.5008364143</v>
      </c>
      <c r="AN283" s="24">
        <f>SUMIFS(Detail!AB:AB,Detail!$A:$A,$B283,Detail!$B:$B,"&lt;="&amp;93)</f>
        <v>6190863.4389004642</v>
      </c>
      <c r="AO283" s="24">
        <f>SUMIFS(Detail!AB:AB,Detail!$A:$A,$B283,Detail!$B:$B,"&lt;="&amp;96)</f>
        <v>5841489.130526633</v>
      </c>
      <c r="AP283" s="33">
        <f t="shared" si="490"/>
        <v>5841489.130526633</v>
      </c>
      <c r="AQ283" s="24">
        <f>SUMIFS(Detail!AB:AB,Detail!$A:$A,$B283,Detail!$B:$B,"&lt;="&amp;99)</f>
        <v>5500446.4411271932</v>
      </c>
      <c r="AR283" s="24">
        <f>SUMIFS(Detail!AB:AB,Detail!$A:$A,$B283,Detail!$B:$B,"&lt;="&amp;102)</f>
        <v>5170951.1013801964</v>
      </c>
      <c r="AS283" s="24">
        <f>SUMIFS(Detail!AB:AB,Detail!$A:$A,$B283,Detail!$B:$B,"&lt;="&amp;105)</f>
        <v>4855004.3158222297</v>
      </c>
      <c r="AT283" s="24">
        <f>SUMIFS(Detail!AB:AB,Detail!$A:$A,$B283,Detail!$B:$B,"&lt;="&amp;108)</f>
        <v>4553743.9201379614</v>
      </c>
      <c r="AU283" s="33">
        <f t="shared" si="491"/>
        <v>4553743.9201379614</v>
      </c>
      <c r="AV283" s="24">
        <f>SUMIFS(Detail!AB:AB,Detail!$A:$A,$B283,Detail!$B:$B,"&lt;="&amp;111)</f>
        <v>4267697.3896792578</v>
      </c>
      <c r="AW283" s="24">
        <f>SUMIFS(Detail!AB:AB,Detail!$A:$A,$B283,Detail!$B:$B,"&lt;="&amp;114)</f>
        <v>3996963.5973576019</v>
      </c>
      <c r="AX283" s="24">
        <f>SUMIFS(Detail!AB:AB,Detail!$A:$A,$B283,Detail!$B:$B,"&lt;="&amp;117)</f>
        <v>3741344.4662723327</v>
      </c>
      <c r="AY283" s="24">
        <f>SUMIFS(Detail!AB:AB,Detail!$A:$A,$B283,Detail!$B:$B,"&lt;="&amp;120)</f>
        <v>3500440.3870060677</v>
      </c>
      <c r="AZ283" s="33">
        <f t="shared" si="492"/>
        <v>3500440.3870060677</v>
      </c>
      <c r="BA283" s="24">
        <f>SUMIFS(Detail!AB:AB,Detail!$A:$A,$B283,Detail!$B:$B,"&lt;="&amp;123)</f>
        <v>3273719.3437055731</v>
      </c>
      <c r="BB283" s="24">
        <f>SUMIFS(Detail!AB:AB,Detail!$A:$A,$B283,Detail!$B:$B,"&lt;="&amp;126)</f>
        <v>3060566.8999636034</v>
      </c>
      <c r="BC283" s="24">
        <f>SUMIFS(Detail!AB:AB,Detail!$A:$A,$B283,Detail!$B:$B,"&lt;="&amp;129)</f>
        <v>2860322.207562075</v>
      </c>
      <c r="BD283" s="24">
        <f>SUMIFS(Detail!AB:AB,Detail!$A:$A,$B283,Detail!$B:$B,"&lt;="&amp;132)</f>
        <v>2672303.7822120199</v>
      </c>
      <c r="BE283" s="33">
        <f t="shared" si="493"/>
        <v>2672303.7822120199</v>
      </c>
      <c r="BF283" s="24">
        <f>SUMIFS(Detail!AB:AB,Detail!$A:$A,$B283,Detail!$B:$B,"&lt;="&amp;135)</f>
        <v>2495827.7734739194</v>
      </c>
      <c r="BG283" s="24">
        <f>SUMIFS(Detail!AB:AB,Detail!$A:$A,$B283,Detail!$B:$B,"&lt;="&amp;138)</f>
        <v>2330220.7237245599</v>
      </c>
      <c r="BH283" s="24">
        <f>SUMIFS(Detail!AB:AB,Detail!$A:$A,$B283,Detail!$B:$B,"&lt;="&amp;141)</f>
        <v>2174828.2810627753</v>
      </c>
      <c r="BI283" s="24">
        <f>SUMIFS(Detail!AB:AB,Detail!$A:$A,$B283,Detail!$B:$B,"&lt;="&amp;144)</f>
        <v>2029020.9455953771</v>
      </c>
      <c r="BJ283" s="33">
        <f t="shared" si="494"/>
        <v>2029020.9455953771</v>
      </c>
      <c r="BK283" s="24">
        <f>SUMIFS(Detail!AB:AB,Detail!$A:$A,$B283,Detail!$B:$B,"&lt;="&amp;147)</f>
        <v>1892197.6468563238</v>
      </c>
      <c r="BL283" s="24">
        <f>SUMIFS(Detail!AB:AB,Detail!$A:$A,$B283,Detail!$B:$B,"&lt;="&amp;150)</f>
        <v>1763787.7433140883</v>
      </c>
      <c r="BM283" s="24">
        <f>SUMIFS(Detail!AB:AB,Detail!$A:$A,$B283,Detail!$B:$B,"&lt;="&amp;153)</f>
        <v>1643251.882457898</v>
      </c>
      <c r="BN283" s="24">
        <f>SUMIFS(Detail!AB:AB,Detail!$A:$A,$B283,Detail!$B:$B,"&lt;="&amp;156)</f>
        <v>1530082.0471159155</v>
      </c>
      <c r="BO283" s="33">
        <f t="shared" si="495"/>
        <v>1530082.0471159155</v>
      </c>
      <c r="BP283" s="24">
        <f>SUMIFS(Detail!AB:AB,Detail!$A:$A,$B283,Detail!$B:$B,"&lt;="&amp;159)</f>
        <v>1423801.0298556024</v>
      </c>
      <c r="BQ283" s="24">
        <f>SUMIFS(Detail!AB:AB,Detail!$A:$A,$B283,Detail!$B:$B,"&lt;="&amp;162)</f>
        <v>1323961.5148941958</v>
      </c>
      <c r="BR283" s="24">
        <f>SUMIFS(Detail!AB:AB,Detail!$A:$A,$B283,Detail!$B:$B,"&lt;="&amp;165)</f>
        <v>1230144.9003303582</v>
      </c>
      <c r="BS283" s="24">
        <f>SUMIFS(Detail!AB:AB,Detail!$A:$A,$B283,Detail!$B:$B,"&lt;="&amp;168)</f>
        <v>1141959.9586267704</v>
      </c>
      <c r="BT283" s="33">
        <f t="shared" si="496"/>
        <v>1141959.9586267704</v>
      </c>
      <c r="BU283" s="24">
        <f>SUMIFS(Detail!AB:AB,Detail!$A:$A,$B283,Detail!$B:$B,"&lt;="&amp;171)</f>
        <v>1059041.4071379686</v>
      </c>
      <c r="BV283" s="24">
        <f>SUMIFS(Detail!AB:AB,Detail!$A:$A,$B283,Detail!$B:$B,"&lt;="&amp;174)</f>
        <v>981048.44087691698</v>
      </c>
      <c r="BW283" s="24">
        <f>SUMIFS(Detail!AB:AB,Detail!$A:$A,$B283,Detail!$B:$B,"&lt;="&amp;177)</f>
        <v>907663.26501736883</v>
      </c>
      <c r="BX283" s="24">
        <f>SUMIFS(Detail!AB:AB,Detail!$A:$A,$B283,Detail!$B:$B,"&lt;="&amp;180)</f>
        <v>838589.65361616109</v>
      </c>
      <c r="BY283" s="33">
        <f t="shared" si="497"/>
        <v>838589.65361616109</v>
      </c>
      <c r="BZ283" s="24">
        <f>SUMIFS(Detail!AB:AB,Detail!$A:$A,$B283,Detail!$B:$B,"&lt;="&amp;183)</f>
        <v>773551.55280305538</v>
      </c>
      <c r="CA283" s="24">
        <f>SUMIFS(Detail!AB:AB,Detail!$A:$A,$B283,Detail!$B:$B,"&lt;="&amp;186)</f>
        <v>712291.74054481182</v>
      </c>
      <c r="CB283" s="24">
        <f>SUMIFS(Detail!AB:AB,Detail!$A:$A,$B283,Detail!$B:$B,"&lt;="&amp;189)</f>
        <v>654570.55053088907</v>
      </c>
      <c r="CC283" s="24">
        <f>SUMIFS(Detail!AB:AB,Detail!$A:$A,$B283,Detail!$B:$B,"&lt;="&amp;192)</f>
        <v>600164.66436681245</v>
      </c>
      <c r="CD283" s="33">
        <f t="shared" si="498"/>
        <v>600164.66436681245</v>
      </c>
      <c r="CE283" s="24">
        <f>SUMIFS(Detail!AB:AB,Detail!$A:$A,$B283,Detail!$B:$B,"&lt;="&amp;195)</f>
        <v>548865.97380341683</v>
      </c>
      <c r="CF283" s="24">
        <f>SUMIFS(Detail!AB:AB,Detail!$A:$A,$B283,Detail!$B:$B,"&lt;="&amp;198)</f>
        <v>500480.51295738015</v>
      </c>
      <c r="CG283" s="24">
        <f>SUMIFS(Detail!AB:AB,Detail!$A:$A,$B283,Detail!$B:$B,"&lt;="&amp;201)</f>
        <v>454827.45921972487</v>
      </c>
      <c r="CH283" s="24">
        <f>SUMIFS(Detail!AB:AB,Detail!$A:$A,$B283,Detail!$B:$B,"&lt;="&amp;204)</f>
        <v>411738.20068083797</v>
      </c>
      <c r="CI283" s="33">
        <f t="shared" si="499"/>
        <v>411738.20068083797</v>
      </c>
      <c r="CJ283" s="24">
        <f>SUMIFS(Detail!AB:AB,Detail!$A:$A,$B283,Detail!$B:$B,"&lt;="&amp;207)</f>
        <v>371055.46732080821</v>
      </c>
      <c r="CK283" s="24">
        <f>SUMIFS(Detail!AB:AB,Detail!$A:$A,$B283,Detail!$B:$B,"&lt;="&amp;210)</f>
        <v>332632.52285394911</v>
      </c>
      <c r="CL283" s="24">
        <f>SUMIFS(Detail!AB:AB,Detail!$A:$A,$B283,Detail!$B:$B,"&lt;="&amp;213)</f>
        <v>296332.41391580645</v>
      </c>
      <c r="CM283" s="24">
        <f>SUMIFS(Detail!AB:AB,Detail!$A:$A,$B283,Detail!$B:$B,"&lt;="&amp;216)</f>
        <v>262027.27319921646</v>
      </c>
      <c r="CN283" s="33">
        <f t="shared" si="500"/>
        <v>262027.27319921646</v>
      </c>
      <c r="CO283" s="24">
        <f>SUMIFS(Detail!AB:AB,Detail!$A:$A,$B283,Detail!$B:$B,"&lt;="&amp;219)</f>
        <v>229597.6731501529</v>
      </c>
      <c r="CP283" s="24">
        <f>SUMIFS(Detail!AB:AB,Detail!$A:$A,$B283,Detail!$B:$B,"&lt;="&amp;222)</f>
        <v>198932.0268980721</v>
      </c>
      <c r="CQ283" s="24">
        <f>SUMIFS(Detail!AB:AB,Detail!$A:$A,$B283,Detail!$B:$B,"&lt;="&amp;225)</f>
        <v>169926.03320321534</v>
      </c>
      <c r="CR283" s="24">
        <f>SUMIFS(Detail!AB:AB,Detail!$A:$A,$B283,Detail!$B:$B,"&lt;="&amp;228)</f>
        <v>142482.16233828757</v>
      </c>
      <c r="CS283" s="33">
        <f t="shared" si="501"/>
        <v>142482.16233828757</v>
      </c>
      <c r="CT283" s="24">
        <f>SUMIFS(Detail!AB:AB,Detail!$A:$A,$B283,Detail!$B:$B,"&lt;="&amp;231)</f>
        <v>116509.17997397576</v>
      </c>
      <c r="CU283" s="24">
        <f>SUMIFS(Detail!AB:AB,Detail!$A:$A,$B283,Detail!$B:$B,"&lt;="&amp;234)</f>
        <v>91921.706301682629</v>
      </c>
      <c r="CV283" s="24">
        <f>SUMIFS(Detail!AB:AB,Detail!$A:$A,$B283,Detail!$B:$B,"&lt;="&amp;237)</f>
        <v>68639.807792120613</v>
      </c>
      <c r="CW283" s="24">
        <f>SUMIFS(Detail!AB:AB,Detail!$A:$A,$B283,Detail!$B:$B,"&lt;="&amp;240)</f>
        <v>46588.619154916145</v>
      </c>
      <c r="CX283" s="33">
        <f t="shared" si="502"/>
        <v>46588.619154916145</v>
      </c>
      <c r="CY283" s="24">
        <f>SUMIFS(Detail!AB:AB,Detail!$A:$A,$B283,Detail!$B:$B,"&lt;="&amp;243)</f>
        <v>-174398.41389927175</v>
      </c>
      <c r="CZ283" s="24">
        <f>SUMIFS(Detail!AB:AB,Detail!$A:$A,$B283,Detail!$B:$B,"&lt;="&amp;246)</f>
        <v>-174398.41389927175</v>
      </c>
      <c r="DA283" s="24">
        <f>SUMIFS(Detail!AB:AB,Detail!$A:$A,$B283,Detail!$B:$B,"&lt;="&amp;249)</f>
        <v>-174398.41389927175</v>
      </c>
      <c r="DB283" s="24">
        <f>SUMIFS(Detail!AB:AB,Detail!$A:$A,$B283,Detail!$B:$B,"&lt;="&amp;252)</f>
        <v>-174398.41389927175</v>
      </c>
      <c r="DC283" s="33">
        <f t="shared" si="503"/>
        <v>-174398.41389927175</v>
      </c>
      <c r="DD283" s="86">
        <f>SUMIFS(Detail!AB:AB,Detail!$A:$A,$B283,Detail!$B:$B,"&gt;60")</f>
        <v>-6118326.3348581884</v>
      </c>
    </row>
    <row r="284" spans="1:108" x14ac:dyDescent="0.25">
      <c r="A284" t="s">
        <v>5529</v>
      </c>
      <c r="B284" s="32" t="s">
        <v>5124</v>
      </c>
      <c r="C284" s="24">
        <f>SUMIFS(Detail!AB:AB,Detail!$A:$A,$B284,Detail!$B:$B,"&lt;="&amp;3)</f>
        <v>0</v>
      </c>
      <c r="D284" s="24">
        <f>SUMIFS(Detail!AB:AB,Detail!$A:$A,$B284,Detail!$B:$B,"&lt;="&amp;6)</f>
        <v>0</v>
      </c>
      <c r="E284" s="24">
        <f>SUMIFS(Detail!AB:AB,Detail!$A:$A,$B284,Detail!$B:$B,"&lt;="&amp;9)</f>
        <v>48033.618236830487</v>
      </c>
      <c r="F284" s="24">
        <f>SUMIFS(Detail!AB:AB,Detail!$A:$A,$B284,Detail!$B:$B,"&lt;="&amp;12)</f>
        <v>124518.88404491491</v>
      </c>
      <c r="G284" s="33">
        <f t="shared" si="483"/>
        <v>124518.88404491491</v>
      </c>
      <c r="H284" s="24">
        <f>SUMIFS(Detail!AB:AB,Detail!$A:$A,$B284,Detail!$B:$B,"&lt;="&amp;15)</f>
        <v>161250.71256993635</v>
      </c>
      <c r="I284" s="24">
        <f>SUMIFS(Detail!AB:AB,Detail!$A:$A,$B284,Detail!$B:$B,"&lt;="&amp;18)</f>
        <v>185005.59473234147</v>
      </c>
      <c r="J284" s="24">
        <f>SUMIFS(Detail!AB:AB,Detail!$A:$A,$B284,Detail!$B:$B,"&lt;="&amp;21)</f>
        <v>222069.77501732076</v>
      </c>
      <c r="K284" s="24">
        <f>SUMIFS(Detail!AB:AB,Detail!$A:$A,$B284,Detail!$B:$B,"&lt;="&amp;24)</f>
        <v>247362.22044065571</v>
      </c>
      <c r="L284" s="33">
        <f t="shared" si="484"/>
        <v>247362.22044065571</v>
      </c>
      <c r="M284" s="24">
        <f>SUMIFS(Detail!AB:AB,Detail!$A:$A,$B284,Detail!$B:$B,"&lt;="&amp;27)</f>
        <v>298998.48885970097</v>
      </c>
      <c r="N284" s="24">
        <f>SUMIFS(Detail!AB:AB,Detail!$A:$A,$B284,Detail!$B:$B,"&lt;="&amp;30)</f>
        <v>335213.34734603221</v>
      </c>
      <c r="O284" s="24">
        <f>SUMIFS(Detail!AB:AB,Detail!$A:$A,$B284,Detail!$B:$B,"&lt;="&amp;33)</f>
        <v>366408.38756833662</v>
      </c>
      <c r="P284" s="24">
        <f>SUMIFS(Detail!AB:AB,Detail!$A:$A,$B284,Detail!$B:$B,"&lt;="&amp;36)</f>
        <v>428326.47412240115</v>
      </c>
      <c r="Q284" s="33">
        <f t="shared" si="485"/>
        <v>428326.47412240115</v>
      </c>
      <c r="R284" s="24">
        <f>SUMIFS(Detail!AB:AB,Detail!$A:$A,$B284,Detail!$B:$B,"&lt;="&amp;39)</f>
        <v>466940.00495155918</v>
      </c>
      <c r="S284" s="24">
        <f>SUMIFS(Detail!AB:AB,Detail!$A:$A,$B284,Detail!$B:$B,"&lt;="&amp;42)</f>
        <v>557902.70209701941</v>
      </c>
      <c r="T284" s="24">
        <f>SUMIFS(Detail!AB:AB,Detail!$A:$A,$B284,Detail!$B:$B,"&lt;="&amp;45)</f>
        <v>621898.03089805006</v>
      </c>
      <c r="U284" s="24">
        <f>SUMIFS(Detail!AB:AB,Detail!$A:$A,$B284,Detail!$B:$B,"&lt;="&amp;48)</f>
        <v>677172.75328731525</v>
      </c>
      <c r="V284" s="33">
        <f t="shared" si="486"/>
        <v>677172.75328731525</v>
      </c>
      <c r="W284" s="24">
        <f>SUMIFS(Detail!AB:AB,Detail!$A:$A,$B284,Detail!$B:$B,"&lt;="&amp;51)</f>
        <v>773412.40977962222</v>
      </c>
      <c r="X284" s="24">
        <f>SUMIFS(Detail!AB:AB,Detail!$A:$A,$B284,Detail!$B:$B,"&lt;="&amp;54)</f>
        <v>840948.10813825775</v>
      </c>
      <c r="Y284" s="24">
        <f>SUMIFS(Detail!AB:AB,Detail!$A:$A,$B284,Detail!$B:$B,"&lt;="&amp;57)</f>
        <v>1000113.909372626</v>
      </c>
      <c r="Z284" s="24">
        <f>SUMIFS(Detail!AB:AB,Detail!$A:$A,$B284,Detail!$B:$B,"&lt;="&amp;60)</f>
        <v>1112096.1882397835</v>
      </c>
      <c r="AA284" s="33">
        <f t="shared" si="487"/>
        <v>1112096.1882397835</v>
      </c>
      <c r="AB284" s="24">
        <f>SUMIFS(Detail!AB:AB,Detail!$A:$A,$B284,Detail!$B:$B,"&lt;="&amp;63)</f>
        <v>492821.39830578538</v>
      </c>
      <c r="AC284" s="24">
        <f>SUMIFS(Detail!AB:AB,Detail!$A:$A,$B284,Detail!$B:$B,"&lt;="&amp;66)</f>
        <v>281691.95486404031</v>
      </c>
      <c r="AD284" s="24">
        <f>SUMIFS(Detail!AB:AB,Detail!$A:$A,$B284,Detail!$B:$B,"&lt;="&amp;69)</f>
        <v>202785.61437560443</v>
      </c>
      <c r="AE284" s="24">
        <f>SUMIFS(Detail!AB:AB,Detail!$A:$A,$B284,Detail!$B:$B,"&lt;="&amp;72)</f>
        <v>170737.99110918245</v>
      </c>
      <c r="AF284" s="33">
        <f t="shared" si="488"/>
        <v>170737.99110918245</v>
      </c>
      <c r="AG284" s="24">
        <f>SUMIFS(Detail!AB:AB,Detail!$A:$A,$B284,Detail!$B:$B,"&lt;="&amp;75)</f>
        <v>157011.19644883921</v>
      </c>
      <c r="AH284" s="24">
        <f>SUMIFS(Detail!AB:AB,Detail!$A:$A,$B284,Detail!$B:$B,"&lt;="&amp;78)</f>
        <v>150900.57818125724</v>
      </c>
      <c r="AI284" s="24">
        <f>SUMIFS(Detail!AB:AB,Detail!$A:$A,$B284,Detail!$B:$B,"&lt;="&amp;81)</f>
        <v>148097.62641718495</v>
      </c>
      <c r="AJ284" s="24">
        <f>SUMIFS(Detail!AB:AB,Detail!$A:$A,$B284,Detail!$B:$B,"&lt;="&amp;84)</f>
        <v>146780.21597281724</v>
      </c>
      <c r="AK284" s="33">
        <f t="shared" si="489"/>
        <v>146780.21597281724</v>
      </c>
      <c r="AL284" s="24">
        <f>SUMIFS(Detail!AB:AB,Detail!$A:$A,$B284,Detail!$B:$B,"&lt;="&amp;87)</f>
        <v>146148.25684853824</v>
      </c>
      <c r="AM284" s="24">
        <f>SUMIFS(Detail!AB:AB,Detail!$A:$A,$B284,Detail!$B:$B,"&lt;="&amp;90)</f>
        <v>145839.75667811421</v>
      </c>
      <c r="AN284" s="24">
        <f>SUMIFS(Detail!AB:AB,Detail!$A:$A,$B284,Detail!$B:$B,"&lt;="&amp;93)</f>
        <v>145686.84096329115</v>
      </c>
      <c r="AO284" s="24">
        <f>SUMIFS(Detail!AB:AB,Detail!$A:$A,$B284,Detail!$B:$B,"&lt;="&amp;96)</f>
        <v>145610.01368062248</v>
      </c>
      <c r="AP284" s="33">
        <f t="shared" si="490"/>
        <v>145610.01368062248</v>
      </c>
      <c r="AQ284" s="24">
        <f>SUMIFS(Detail!AB:AB,Detail!$A:$A,$B284,Detail!$B:$B,"&lt;="&amp;99)</f>
        <v>145570.94497844906</v>
      </c>
      <c r="AR284" s="24">
        <f>SUMIFS(Detail!AB:AB,Detail!$A:$A,$B284,Detail!$B:$B,"&lt;="&amp;102)</f>
        <v>145550.85935217023</v>
      </c>
      <c r="AS284" s="24">
        <f>SUMIFS(Detail!AB:AB,Detail!$A:$A,$B284,Detail!$B:$B,"&lt;="&amp;105)</f>
        <v>145540.42992329347</v>
      </c>
      <c r="AT284" s="24">
        <f>SUMIFS(Detail!AB:AB,Detail!$A:$A,$B284,Detail!$B:$B,"&lt;="&amp;108)</f>
        <v>145534.96486247116</v>
      </c>
      <c r="AU284" s="33">
        <f t="shared" si="491"/>
        <v>145534.96486247116</v>
      </c>
      <c r="AV284" s="24">
        <f>SUMIFS(Detail!AB:AB,Detail!$A:$A,$B284,Detail!$B:$B,"&lt;="&amp;111)</f>
        <v>145532.07697257391</v>
      </c>
      <c r="AW284" s="24">
        <f>SUMIFS(Detail!AB:AB,Detail!$A:$A,$B284,Detail!$B:$B,"&lt;="&amp;114)</f>
        <v>145530.53899311807</v>
      </c>
      <c r="AX284" s="24">
        <f>SUMIFS(Detail!AB:AB,Detail!$A:$A,$B284,Detail!$B:$B,"&lt;="&amp;117)</f>
        <v>145529.71395974694</v>
      </c>
      <c r="AY284" s="24">
        <f>SUMIFS(Detail!AB:AB,Detail!$A:$A,$B284,Detail!$B:$B,"&lt;="&amp;120)</f>
        <v>145529.26836688345</v>
      </c>
      <c r="AZ284" s="33">
        <f t="shared" si="492"/>
        <v>145529.26836688345</v>
      </c>
      <c r="BA284" s="24">
        <f>SUMIFS(Detail!AB:AB,Detail!$A:$A,$B284,Detail!$B:$B,"&lt;="&amp;123)</f>
        <v>145529.02616998213</v>
      </c>
      <c r="BB284" s="24">
        <f>SUMIFS(Detail!AB:AB,Detail!$A:$A,$B284,Detail!$B:$B,"&lt;="&amp;126)</f>
        <v>145528.89373579802</v>
      </c>
      <c r="BC284" s="24">
        <f>SUMIFS(Detail!AB:AB,Detail!$A:$A,$B284,Detail!$B:$B,"&lt;="&amp;129)</f>
        <v>145528.82090971034</v>
      </c>
      <c r="BD284" s="24">
        <f>SUMIFS(Detail!AB:AB,Detail!$A:$A,$B284,Detail!$B:$B,"&lt;="&amp;132)</f>
        <v>145528.78064748991</v>
      </c>
      <c r="BE284" s="33">
        <f t="shared" si="493"/>
        <v>145528.78064748991</v>
      </c>
      <c r="BF284" s="24">
        <f>SUMIFS(Detail!AB:AB,Detail!$A:$A,$B284,Detail!$B:$B,"&lt;="&amp;135)</f>
        <v>145528.7582750562</v>
      </c>
      <c r="BG284" s="24">
        <f>SUMIFS(Detail!AB:AB,Detail!$A:$A,$B284,Detail!$B:$B,"&lt;="&amp;138)</f>
        <v>145528.74578325165</v>
      </c>
      <c r="BH284" s="24">
        <f>SUMIFS(Detail!AB:AB,Detail!$A:$A,$B284,Detail!$B:$B,"&lt;="&amp;141)</f>
        <v>145528.73877622013</v>
      </c>
      <c r="BI284" s="24">
        <f>SUMIFS(Detail!AB:AB,Detail!$A:$A,$B284,Detail!$B:$B,"&lt;="&amp;144)</f>
        <v>145528.73482846908</v>
      </c>
      <c r="BJ284" s="33">
        <f t="shared" si="494"/>
        <v>145528.73482846908</v>
      </c>
      <c r="BK284" s="24">
        <f>SUMIFS(Detail!AB:AB,Detail!$A:$A,$B284,Detail!$B:$B,"&lt;="&amp;147)</f>
        <v>145528.73259495693</v>
      </c>
      <c r="BL284" s="24">
        <f>SUMIFS(Detail!AB:AB,Detail!$A:$A,$B284,Detail!$B:$B,"&lt;="&amp;150)</f>
        <v>145528.73132621284</v>
      </c>
      <c r="BM284" s="24">
        <f>SUMIFS(Detail!AB:AB,Detail!$A:$A,$B284,Detail!$B:$B,"&lt;="&amp;153)</f>
        <v>145528.73060272122</v>
      </c>
      <c r="BN284" s="24">
        <f>SUMIFS(Detail!AB:AB,Detail!$A:$A,$B284,Detail!$B:$B,"&lt;="&amp;156)</f>
        <v>145528.73018862706</v>
      </c>
      <c r="BO284" s="33">
        <f t="shared" si="495"/>
        <v>145528.73018862706</v>
      </c>
      <c r="BP284" s="24">
        <f>SUMIFS(Detail!AB:AB,Detail!$A:$A,$B284,Detail!$B:$B,"&lt;="&amp;159)</f>
        <v>145528.729950768</v>
      </c>
      <c r="BQ284" s="24">
        <f>SUMIFS(Detail!AB:AB,Detail!$A:$A,$B284,Detail!$B:$B,"&lt;="&amp;162)</f>
        <v>145528.72981367583</v>
      </c>
      <c r="BR284" s="24">
        <f>SUMIFS(Detail!AB:AB,Detail!$A:$A,$B284,Detail!$B:$B,"&lt;="&amp;165)</f>
        <v>145528.72973439383</v>
      </c>
      <c r="BS284" s="24">
        <f>SUMIFS(Detail!AB:AB,Detail!$A:$A,$B284,Detail!$B:$B,"&lt;="&amp;168)</f>
        <v>145528.72968840308</v>
      </c>
      <c r="BT284" s="33">
        <f t="shared" si="496"/>
        <v>145528.72968840308</v>
      </c>
      <c r="BU284" s="24">
        <f>SUMIFS(Detail!AB:AB,Detail!$A:$A,$B284,Detail!$B:$B,"&lt;="&amp;171)</f>
        <v>145528.72966163632</v>
      </c>
      <c r="BV284" s="24">
        <f>SUMIFS(Detail!AB:AB,Detail!$A:$A,$B284,Detail!$B:$B,"&lt;="&amp;174)</f>
        <v>145528.72964601486</v>
      </c>
      <c r="BW284" s="24">
        <f>SUMIFS(Detail!AB:AB,Detail!$A:$A,$B284,Detail!$B:$B,"&lt;="&amp;177)</f>
        <v>145528.72963687227</v>
      </c>
      <c r="BX284" s="24">
        <f>SUMIFS(Detail!AB:AB,Detail!$A:$A,$B284,Detail!$B:$B,"&lt;="&amp;180)</f>
        <v>145528.72963150431</v>
      </c>
      <c r="BY284" s="33">
        <f t="shared" si="497"/>
        <v>145528.72963150431</v>
      </c>
      <c r="BZ284" s="24">
        <f>SUMIFS(Detail!AB:AB,Detail!$A:$A,$B284,Detail!$B:$B,"&lt;="&amp;183)</f>
        <v>145528.7296283438</v>
      </c>
      <c r="CA284" s="24">
        <f>SUMIFS(Detail!AB:AB,Detail!$A:$A,$B284,Detail!$B:$B,"&lt;="&amp;186)</f>
        <v>145528.72962648058</v>
      </c>
      <c r="CB284" s="24">
        <f>SUMIFS(Detail!AB:AB,Detail!$A:$A,$B284,Detail!$B:$B,"&lt;="&amp;189)</f>
        <v>145528.72962538016</v>
      </c>
      <c r="CC284" s="24">
        <f>SUMIFS(Detail!AB:AB,Detail!$A:$A,$B284,Detail!$B:$B,"&lt;="&amp;192)</f>
        <v>145528.72962472303</v>
      </c>
      <c r="CD284" s="33">
        <f t="shared" si="498"/>
        <v>145528.72962472303</v>
      </c>
      <c r="CE284" s="24">
        <f>SUMIFS(Detail!AB:AB,Detail!$A:$A,$B284,Detail!$B:$B,"&lt;="&amp;195)</f>
        <v>145528.72962433449</v>
      </c>
      <c r="CF284" s="24">
        <f>SUMIFS(Detail!AB:AB,Detail!$A:$A,$B284,Detail!$B:$B,"&lt;="&amp;198)</f>
        <v>145528.72962410242</v>
      </c>
      <c r="CG284" s="24">
        <f>SUMIFS(Detail!AB:AB,Detail!$A:$A,$B284,Detail!$B:$B,"&lt;="&amp;201)</f>
        <v>145528.72962396551</v>
      </c>
      <c r="CH284" s="24">
        <f>SUMIFS(Detail!AB:AB,Detail!$A:$A,$B284,Detail!$B:$B,"&lt;="&amp;204)</f>
        <v>145528.72962388466</v>
      </c>
      <c r="CI284" s="33">
        <f t="shared" si="499"/>
        <v>145528.72962388466</v>
      </c>
      <c r="CJ284" s="24">
        <f>SUMIFS(Detail!AB:AB,Detail!$A:$A,$B284,Detail!$B:$B,"&lt;="&amp;207)</f>
        <v>145528.7296238312</v>
      </c>
      <c r="CK284" s="24">
        <f>SUMIFS(Detail!AB:AB,Detail!$A:$A,$B284,Detail!$B:$B,"&lt;="&amp;210)</f>
        <v>145528.72962380122</v>
      </c>
      <c r="CL284" s="24">
        <f>SUMIFS(Detail!AB:AB,Detail!$A:$A,$B284,Detail!$B:$B,"&lt;="&amp;213)</f>
        <v>145528.72962378559</v>
      </c>
      <c r="CM284" s="24">
        <f>SUMIFS(Detail!AB:AB,Detail!$A:$A,$B284,Detail!$B:$B,"&lt;="&amp;216)</f>
        <v>145528.72962377386</v>
      </c>
      <c r="CN284" s="33">
        <f t="shared" si="500"/>
        <v>145528.72962377386</v>
      </c>
      <c r="CO284" s="24">
        <f>SUMIFS(Detail!AB:AB,Detail!$A:$A,$B284,Detail!$B:$B,"&lt;="&amp;219)</f>
        <v>145528.72962376731</v>
      </c>
      <c r="CP284" s="24">
        <f>SUMIFS(Detail!AB:AB,Detail!$A:$A,$B284,Detail!$B:$B,"&lt;="&amp;222)</f>
        <v>145528.7296237608</v>
      </c>
      <c r="CQ284" s="24">
        <f>SUMIFS(Detail!AB:AB,Detail!$A:$A,$B284,Detail!$B:$B,"&lt;="&amp;225)</f>
        <v>145528.7296237608</v>
      </c>
      <c r="CR284" s="24">
        <f>SUMIFS(Detail!AB:AB,Detail!$A:$A,$B284,Detail!$B:$B,"&lt;="&amp;228)</f>
        <v>145528.7296237608</v>
      </c>
      <c r="CS284" s="33">
        <f t="shared" si="501"/>
        <v>145528.7296237608</v>
      </c>
      <c r="CT284" s="24">
        <f>SUMIFS(Detail!AB:AB,Detail!$A:$A,$B284,Detail!$B:$B,"&lt;="&amp;231)</f>
        <v>145528.72962375687</v>
      </c>
      <c r="CU284" s="24">
        <f>SUMIFS(Detail!AB:AB,Detail!$A:$A,$B284,Detail!$B:$B,"&lt;="&amp;234)</f>
        <v>145528.72962375556</v>
      </c>
      <c r="CV284" s="24">
        <f>SUMIFS(Detail!AB:AB,Detail!$A:$A,$B284,Detail!$B:$B,"&lt;="&amp;237)</f>
        <v>145528.72962375425</v>
      </c>
      <c r="CW284" s="24">
        <f>SUMIFS(Detail!AB:AB,Detail!$A:$A,$B284,Detail!$B:$B,"&lt;="&amp;240)</f>
        <v>145528.72962375425</v>
      </c>
      <c r="CX284" s="33">
        <f t="shared" si="502"/>
        <v>145528.72962375425</v>
      </c>
      <c r="CY284" s="24">
        <f>SUMIFS(Detail!AB:AB,Detail!$A:$A,$B284,Detail!$B:$B,"&lt;="&amp;243)</f>
        <v>145528.72962375425</v>
      </c>
      <c r="CZ284" s="24">
        <f>SUMIFS(Detail!AB:AB,Detail!$A:$A,$B284,Detail!$B:$B,"&lt;="&amp;246)</f>
        <v>145528.72962375425</v>
      </c>
      <c r="DA284" s="24">
        <f>SUMIFS(Detail!AB:AB,Detail!$A:$A,$B284,Detail!$B:$B,"&lt;="&amp;249)</f>
        <v>145528.72962375425</v>
      </c>
      <c r="DB284" s="24">
        <f>SUMIFS(Detail!AB:AB,Detail!$A:$A,$B284,Detail!$B:$B,"&lt;="&amp;252)</f>
        <v>145528.72962375425</v>
      </c>
      <c r="DC284" s="33">
        <f t="shared" si="503"/>
        <v>145528.72962375425</v>
      </c>
      <c r="DD284" s="86">
        <f>SUMIFS(Detail!AB:AB,Detail!$A:$A,$B284,Detail!$B:$B,"&gt;60")</f>
        <v>-966567.45861602912</v>
      </c>
    </row>
    <row r="285" spans="1:108" x14ac:dyDescent="0.25">
      <c r="A285" t="s">
        <v>5530</v>
      </c>
      <c r="B285" s="32" t="s">
        <v>5125</v>
      </c>
      <c r="C285" s="24">
        <f>SUMIFS(Detail!AB:AB,Detail!$A:$A,$B285,Detail!$B:$B,"&lt;="&amp;3)</f>
        <v>0</v>
      </c>
      <c r="D285" s="24">
        <f>SUMIFS(Detail!AB:AB,Detail!$A:$A,$B285,Detail!$B:$B,"&lt;="&amp;6)</f>
        <v>0</v>
      </c>
      <c r="E285" s="24">
        <f>SUMIFS(Detail!AB:AB,Detail!$A:$A,$B285,Detail!$B:$B,"&lt;="&amp;9)</f>
        <v>6404.4824315773985</v>
      </c>
      <c r="F285" s="24">
        <f>SUMIFS(Detail!AB:AB,Detail!$A:$A,$B285,Detail!$B:$B,"&lt;="&amp;12)</f>
        <v>13400.276656866627</v>
      </c>
      <c r="G285" s="33">
        <f t="shared" si="483"/>
        <v>13400.276656866627</v>
      </c>
      <c r="H285" s="24">
        <f>SUMIFS(Detail!AB:AB,Detail!$A:$A,$B285,Detail!$B:$B,"&lt;="&amp;15)</f>
        <v>374518.38658782217</v>
      </c>
      <c r="I285" s="24">
        <f>SUMIFS(Detail!AB:AB,Detail!$A:$A,$B285,Detail!$B:$B,"&lt;="&amp;18)</f>
        <v>895337.42080293247</v>
      </c>
      <c r="J285" s="24">
        <f>SUMIFS(Detail!AB:AB,Detail!$A:$A,$B285,Detail!$B:$B,"&lt;="&amp;21)</f>
        <v>1193027.8629393633</v>
      </c>
      <c r="K285" s="24">
        <f>SUMIFS(Detail!AB:AB,Detail!$A:$A,$B285,Detail!$B:$B,"&lt;="&amp;24)</f>
        <v>1317568.9414472803</v>
      </c>
      <c r="L285" s="33">
        <f t="shared" si="484"/>
        <v>1317568.9414472803</v>
      </c>
      <c r="M285" s="24">
        <f>SUMIFS(Detail!AB:AB,Detail!$A:$A,$B285,Detail!$B:$B,"&lt;="&amp;27)</f>
        <v>1523418.1050457417</v>
      </c>
      <c r="N285" s="24">
        <f>SUMIFS(Detail!AB:AB,Detail!$A:$A,$B285,Detail!$B:$B,"&lt;="&amp;30)</f>
        <v>1776177.4783487096</v>
      </c>
      <c r="O285" s="24">
        <f>SUMIFS(Detail!AB:AB,Detail!$A:$A,$B285,Detail!$B:$B,"&lt;="&amp;33)</f>
        <v>1921170.7273088282</v>
      </c>
      <c r="P285" s="24">
        <f>SUMIFS(Detail!AB:AB,Detail!$A:$A,$B285,Detail!$B:$B,"&lt;="&amp;36)</f>
        <v>1984093.1696169591</v>
      </c>
      <c r="Q285" s="33">
        <f t="shared" si="485"/>
        <v>1984093.1696169591</v>
      </c>
      <c r="R285" s="24">
        <f>SUMIFS(Detail!AB:AB,Detail!$A:$A,$B285,Detail!$B:$B,"&lt;="&amp;39)</f>
        <v>2221586.3402370429</v>
      </c>
      <c r="S285" s="24">
        <f>SUMIFS(Detail!AB:AB,Detail!$A:$A,$B285,Detail!$B:$B,"&lt;="&amp;42)</f>
        <v>2542998.479752094</v>
      </c>
      <c r="T285" s="24">
        <f>SUMIFS(Detail!AB:AB,Detail!$A:$A,$B285,Detail!$B:$B,"&lt;="&amp;45)</f>
        <v>2729442.7047292562</v>
      </c>
      <c r="U285" s="24">
        <f>SUMIFS(Detail!AB:AB,Detail!$A:$A,$B285,Detail!$B:$B,"&lt;="&amp;48)</f>
        <v>2810203.933951858</v>
      </c>
      <c r="V285" s="33">
        <f t="shared" si="486"/>
        <v>2810203.933951858</v>
      </c>
      <c r="W285" s="24">
        <f>SUMIFS(Detail!AB:AB,Detail!$A:$A,$B285,Detail!$B:$B,"&lt;="&amp;51)</f>
        <v>3120630.604706048</v>
      </c>
      <c r="X285" s="24">
        <f>SUMIFS(Detail!AB:AB,Detail!$A:$A,$B285,Detail!$B:$B,"&lt;="&amp;54)</f>
        <v>3541870.9177664798</v>
      </c>
      <c r="Y285" s="24">
        <f>SUMIFS(Detail!AB:AB,Detail!$A:$A,$B285,Detail!$B:$B,"&lt;="&amp;57)</f>
        <v>3786280.6118964893</v>
      </c>
      <c r="Z285" s="24">
        <f>SUMIFS(Detail!AB:AB,Detail!$A:$A,$B285,Detail!$B:$B,"&lt;="&amp;60)</f>
        <v>3892132.2369932253</v>
      </c>
      <c r="AA285" s="33">
        <f t="shared" si="487"/>
        <v>3892132.2369932253</v>
      </c>
      <c r="AB285" s="24">
        <f>SUMIFS(Detail!AB:AB,Detail!$A:$A,$B285,Detail!$B:$B,"&lt;="&amp;63)</f>
        <v>1820151.2993004804</v>
      </c>
      <c r="AC285" s="24">
        <f>SUMIFS(Detail!AB:AB,Detail!$A:$A,$B285,Detail!$B:$B,"&lt;="&amp;66)</f>
        <v>1108888.5698718487</v>
      </c>
      <c r="AD285" s="24">
        <f>SUMIFS(Detail!AB:AB,Detail!$A:$A,$B285,Detail!$B:$B,"&lt;="&amp;69)</f>
        <v>841699.80142580997</v>
      </c>
      <c r="AE285" s="24">
        <f>SUMIFS(Detail!AB:AB,Detail!$A:$A,$B285,Detail!$B:$B,"&lt;="&amp;72)</f>
        <v>732768.2615513755</v>
      </c>
      <c r="AF285" s="33">
        <f t="shared" si="488"/>
        <v>732768.2615513755</v>
      </c>
      <c r="AG285" s="24">
        <f>SUMIFS(Detail!AB:AB,Detail!$A:$A,$B285,Detail!$B:$B,"&lt;="&amp;75)</f>
        <v>685968.34774471354</v>
      </c>
      <c r="AH285" s="24">
        <f>SUMIFS(Detail!AB:AB,Detail!$A:$A,$B285,Detail!$B:$B,"&lt;="&amp;78)</f>
        <v>665082.13342160336</v>
      </c>
      <c r="AI285" s="24">
        <f>SUMIFS(Detail!AB:AB,Detail!$A:$A,$B285,Detail!$B:$B,"&lt;="&amp;81)</f>
        <v>655480.76837948838</v>
      </c>
      <c r="AJ285" s="24">
        <f>SUMIFS(Detail!AB:AB,Detail!$A:$A,$B285,Detail!$B:$B,"&lt;="&amp;84)</f>
        <v>650959.45504532661</v>
      </c>
      <c r="AK285" s="33">
        <f t="shared" si="489"/>
        <v>650959.45504532661</v>
      </c>
      <c r="AL285" s="24">
        <f>SUMIFS(Detail!AB:AB,Detail!$A:$A,$B285,Detail!$B:$B,"&lt;="&amp;87)</f>
        <v>648786.91400058172</v>
      </c>
      <c r="AM285" s="24">
        <f>SUMIFS(Detail!AB:AB,Detail!$A:$A,$B285,Detail!$B:$B,"&lt;="&amp;90)</f>
        <v>647724.73579418182</v>
      </c>
      <c r="AN285" s="24">
        <f>SUMIFS(Detail!AB:AB,Detail!$A:$A,$B285,Detail!$B:$B,"&lt;="&amp;93)</f>
        <v>647197.50871554739</v>
      </c>
      <c r="AO285" s="24">
        <f>SUMIFS(Detail!AB:AB,Detail!$A:$A,$B285,Detail!$B:$B,"&lt;="&amp;96)</f>
        <v>646932.28328575171</v>
      </c>
      <c r="AP285" s="33">
        <f t="shared" si="490"/>
        <v>646932.28328575171</v>
      </c>
      <c r="AQ285" s="24">
        <f>SUMIFS(Detail!AB:AB,Detail!$A:$A,$B285,Detail!$B:$B,"&lt;="&amp;99)</f>
        <v>646797.24999756413</v>
      </c>
      <c r="AR285" s="24">
        <f>SUMIFS(Detail!AB:AB,Detail!$A:$A,$B285,Detail!$B:$B,"&lt;="&amp;102)</f>
        <v>646727.75181786751</v>
      </c>
      <c r="AS285" s="24">
        <f>SUMIFS(Detail!AB:AB,Detail!$A:$A,$B285,Detail!$B:$B,"&lt;="&amp;105)</f>
        <v>646691.62800694292</v>
      </c>
      <c r="AT285" s="24">
        <f>SUMIFS(Detail!AB:AB,Detail!$A:$A,$B285,Detail!$B:$B,"&lt;="&amp;108)</f>
        <v>646672.68077912217</v>
      </c>
      <c r="AU285" s="33">
        <f t="shared" si="491"/>
        <v>646672.68077912217</v>
      </c>
      <c r="AV285" s="24">
        <f>SUMIFS(Detail!AB:AB,Detail!$A:$A,$B285,Detail!$B:$B,"&lt;="&amp;111)</f>
        <v>646662.65946201573</v>
      </c>
      <c r="AW285" s="24">
        <f>SUMIFS(Detail!AB:AB,Detail!$A:$A,$B285,Detail!$B:$B,"&lt;="&amp;114)</f>
        <v>646657.31791915791</v>
      </c>
      <c r="AX285" s="24">
        <f>SUMIFS(Detail!AB:AB,Detail!$A:$A,$B285,Detail!$B:$B,"&lt;="&amp;117)</f>
        <v>646654.45017455937</v>
      </c>
      <c r="AY285" s="24">
        <f>SUMIFS(Detail!AB:AB,Detail!$A:$A,$B285,Detail!$B:$B,"&lt;="&amp;120)</f>
        <v>646652.90013561957</v>
      </c>
      <c r="AZ285" s="33">
        <f t="shared" si="492"/>
        <v>646652.90013561957</v>
      </c>
      <c r="BA285" s="24">
        <f>SUMIFS(Detail!AB:AB,Detail!$A:$A,$B285,Detail!$B:$B,"&lt;="&amp;123)</f>
        <v>646652.05700920545</v>
      </c>
      <c r="BB285" s="24">
        <f>SUMIFS(Detail!AB:AB,Detail!$A:$A,$B285,Detail!$B:$B,"&lt;="&amp;126)</f>
        <v>646651.59566011676</v>
      </c>
      <c r="BC285" s="24">
        <f>SUMIFS(Detail!AB:AB,Detail!$A:$A,$B285,Detail!$B:$B,"&lt;="&amp;129)</f>
        <v>646651.34179155191</v>
      </c>
      <c r="BD285" s="24">
        <f>SUMIFS(Detail!AB:AB,Detail!$A:$A,$B285,Detail!$B:$B,"&lt;="&amp;132)</f>
        <v>646651.20134855318</v>
      </c>
      <c r="BE285" s="33">
        <f t="shared" si="493"/>
        <v>646651.20134855318</v>
      </c>
      <c r="BF285" s="24">
        <f>SUMIFS(Detail!AB:AB,Detail!$A:$A,$B285,Detail!$B:$B,"&lt;="&amp;135)</f>
        <v>646651.12326043204</v>
      </c>
      <c r="BG285" s="24">
        <f>SUMIFS(Detail!AB:AB,Detail!$A:$A,$B285,Detail!$B:$B,"&lt;="&amp;138)</f>
        <v>646651.07963336958</v>
      </c>
      <c r="BH285" s="24">
        <f>SUMIFS(Detail!AB:AB,Detail!$A:$A,$B285,Detail!$B:$B,"&lt;="&amp;141)</f>
        <v>646651.05514753191</v>
      </c>
      <c r="BI285" s="24">
        <f>SUMIFS(Detail!AB:AB,Detail!$A:$A,$B285,Detail!$B:$B,"&lt;="&amp;144)</f>
        <v>646651.04134459374</v>
      </c>
      <c r="BJ285" s="33">
        <f t="shared" si="494"/>
        <v>646651.04134459374</v>
      </c>
      <c r="BK285" s="24">
        <f>SUMIFS(Detail!AB:AB,Detail!$A:$A,$B285,Detail!$B:$B,"&lt;="&amp;147)</f>
        <v>646651.03353112738</v>
      </c>
      <c r="BL285" s="24">
        <f>SUMIFS(Detail!AB:AB,Detail!$A:$A,$B285,Detail!$B:$B,"&lt;="&amp;150)</f>
        <v>646651.02909041743</v>
      </c>
      <c r="BM285" s="24">
        <f>SUMIFS(Detail!AB:AB,Detail!$A:$A,$B285,Detail!$B:$B,"&lt;="&amp;153)</f>
        <v>646651.02655686683</v>
      </c>
      <c r="BN285" s="24">
        <f>SUMIFS(Detail!AB:AB,Detail!$A:$A,$B285,Detail!$B:$B,"&lt;="&amp;156)</f>
        <v>646651.02510607638</v>
      </c>
      <c r="BO285" s="33">
        <f t="shared" si="495"/>
        <v>646651.02510607638</v>
      </c>
      <c r="BP285" s="24">
        <f>SUMIFS(Detail!AB:AB,Detail!$A:$A,$B285,Detail!$B:$B,"&lt;="&amp;159)</f>
        <v>646651.02427232079</v>
      </c>
      <c r="BQ285" s="24">
        <f>SUMIFS(Detail!AB:AB,Detail!$A:$A,$B285,Detail!$B:$B,"&lt;="&amp;162)</f>
        <v>646651.02379155415</v>
      </c>
      <c r="BR285" s="24">
        <f>SUMIFS(Detail!AB:AB,Detail!$A:$A,$B285,Detail!$B:$B,"&lt;="&amp;165)</f>
        <v>646651.02351341129</v>
      </c>
      <c r="BS285" s="24">
        <f>SUMIFS(Detail!AB:AB,Detail!$A:$A,$B285,Detail!$B:$B,"&lt;="&amp;168)</f>
        <v>646651.02335199446</v>
      </c>
      <c r="BT285" s="33">
        <f t="shared" si="496"/>
        <v>646651.02335199446</v>
      </c>
      <c r="BU285" s="24">
        <f>SUMIFS(Detail!AB:AB,Detail!$A:$A,$B285,Detail!$B:$B,"&lt;="&amp;171)</f>
        <v>646651.023257992</v>
      </c>
      <c r="BV285" s="24">
        <f>SUMIFS(Detail!AB:AB,Detail!$A:$A,$B285,Detail!$B:$B,"&lt;="&amp;174)</f>
        <v>646651.0232031208</v>
      </c>
      <c r="BW285" s="24">
        <f>SUMIFS(Detail!AB:AB,Detail!$A:$A,$B285,Detail!$B:$B,"&lt;="&amp;177)</f>
        <v>646651.0231709783</v>
      </c>
      <c r="BX285" s="24">
        <f>SUMIFS(Detail!AB:AB,Detail!$A:$A,$B285,Detail!$B:$B,"&lt;="&amp;180)</f>
        <v>646651.02315213508</v>
      </c>
      <c r="BY285" s="33">
        <f t="shared" si="497"/>
        <v>646651.02315213508</v>
      </c>
      <c r="BZ285" s="24">
        <f>SUMIFS(Detail!AB:AB,Detail!$A:$A,$B285,Detail!$B:$B,"&lt;="&amp;183)</f>
        <v>646651.02314102626</v>
      </c>
      <c r="CA285" s="24">
        <f>SUMIFS(Detail!AB:AB,Detail!$A:$A,$B285,Detail!$B:$B,"&lt;="&amp;186)</f>
        <v>646651.02313444961</v>
      </c>
      <c r="CB285" s="24">
        <f>SUMIFS(Detail!AB:AB,Detail!$A:$A,$B285,Detail!$B:$B,"&lt;="&amp;189)</f>
        <v>646651.02313057974</v>
      </c>
      <c r="CC285" s="24">
        <f>SUMIFS(Detail!AB:AB,Detail!$A:$A,$B285,Detail!$B:$B,"&lt;="&amp;192)</f>
        <v>646651.02312828496</v>
      </c>
      <c r="CD285" s="33">
        <f t="shared" si="498"/>
        <v>646651.02312828496</v>
      </c>
      <c r="CE285" s="24">
        <f>SUMIFS(Detail!AB:AB,Detail!$A:$A,$B285,Detail!$B:$B,"&lt;="&amp;195)</f>
        <v>646651.02312689763</v>
      </c>
      <c r="CF285" s="24">
        <f>SUMIFS(Detail!AB:AB,Detail!$A:$A,$B285,Detail!$B:$B,"&lt;="&amp;198)</f>
        <v>646651.02312608412</v>
      </c>
      <c r="CG285" s="24">
        <f>SUMIFS(Detail!AB:AB,Detail!$A:$A,$B285,Detail!$B:$B,"&lt;="&amp;201)</f>
        <v>646651.02312559902</v>
      </c>
      <c r="CH285" s="24">
        <f>SUMIFS(Detail!AB:AB,Detail!$A:$A,$B285,Detail!$B:$B,"&lt;="&amp;204)</f>
        <v>646651.0231253017</v>
      </c>
      <c r="CI285" s="33">
        <f t="shared" si="499"/>
        <v>646651.0231253017</v>
      </c>
      <c r="CJ285" s="24">
        <f>SUMIFS(Detail!AB:AB,Detail!$A:$A,$B285,Detail!$B:$B,"&lt;="&amp;207)</f>
        <v>646651.0231251244</v>
      </c>
      <c r="CK285" s="24">
        <f>SUMIFS(Detail!AB:AB,Detail!$A:$A,$B285,Detail!$B:$B,"&lt;="&amp;210)</f>
        <v>646651.02312503045</v>
      </c>
      <c r="CL285" s="24">
        <f>SUMIFS(Detail!AB:AB,Detail!$A:$A,$B285,Detail!$B:$B,"&lt;="&amp;213)</f>
        <v>646651.02312495746</v>
      </c>
      <c r="CM285" s="24">
        <f>SUMIFS(Detail!AB:AB,Detail!$A:$A,$B285,Detail!$B:$B,"&lt;="&amp;216)</f>
        <v>646651.02312491566</v>
      </c>
      <c r="CN285" s="33">
        <f t="shared" si="500"/>
        <v>646651.02312491566</v>
      </c>
      <c r="CO285" s="24">
        <f>SUMIFS(Detail!AB:AB,Detail!$A:$A,$B285,Detail!$B:$B,"&lt;="&amp;219)</f>
        <v>646651.02312488947</v>
      </c>
      <c r="CP285" s="24">
        <f>SUMIFS(Detail!AB:AB,Detail!$A:$A,$B285,Detail!$B:$B,"&lt;="&amp;222)</f>
        <v>646651.02312487899</v>
      </c>
      <c r="CQ285" s="24">
        <f>SUMIFS(Detail!AB:AB,Detail!$A:$A,$B285,Detail!$B:$B,"&lt;="&amp;225)</f>
        <v>646651.02312486328</v>
      </c>
      <c r="CR285" s="24">
        <f>SUMIFS(Detail!AB:AB,Detail!$A:$A,$B285,Detail!$B:$B,"&lt;="&amp;228)</f>
        <v>646651.02312486328</v>
      </c>
      <c r="CS285" s="33">
        <f t="shared" si="501"/>
        <v>646651.02312486328</v>
      </c>
      <c r="CT285" s="24">
        <f>SUMIFS(Detail!AB:AB,Detail!$A:$A,$B285,Detail!$B:$B,"&lt;="&amp;231)</f>
        <v>646651.02312486328</v>
      </c>
      <c r="CU285" s="24">
        <f>SUMIFS(Detail!AB:AB,Detail!$A:$A,$B285,Detail!$B:$B,"&lt;="&amp;234)</f>
        <v>646651.02312486328</v>
      </c>
      <c r="CV285" s="24">
        <f>SUMIFS(Detail!AB:AB,Detail!$A:$A,$B285,Detail!$B:$B,"&lt;="&amp;237)</f>
        <v>646651.02312486328</v>
      </c>
      <c r="CW285" s="24">
        <f>SUMIFS(Detail!AB:AB,Detail!$A:$A,$B285,Detail!$B:$B,"&lt;="&amp;240)</f>
        <v>646651.02312486328</v>
      </c>
      <c r="CX285" s="33">
        <f t="shared" si="502"/>
        <v>646651.02312486328</v>
      </c>
      <c r="CY285" s="24">
        <f>SUMIFS(Detail!AB:AB,Detail!$A:$A,$B285,Detail!$B:$B,"&lt;="&amp;243)</f>
        <v>646651.02312486328</v>
      </c>
      <c r="CZ285" s="24">
        <f>SUMIFS(Detail!AB:AB,Detail!$A:$A,$B285,Detail!$B:$B,"&lt;="&amp;246)</f>
        <v>646651.02312486328</v>
      </c>
      <c r="DA285" s="24">
        <f>SUMIFS(Detail!AB:AB,Detail!$A:$A,$B285,Detail!$B:$B,"&lt;="&amp;249)</f>
        <v>646651.02312486328</v>
      </c>
      <c r="DB285" s="24">
        <f>SUMIFS(Detail!AB:AB,Detail!$A:$A,$B285,Detail!$B:$B,"&lt;="&amp;252)</f>
        <v>646651.02312486328</v>
      </c>
      <c r="DC285" s="33">
        <f t="shared" si="503"/>
        <v>646651.02312486328</v>
      </c>
      <c r="DD285" s="86">
        <f>SUMIFS(Detail!AB:AB,Detail!$A:$A,$B285,Detail!$B:$B,"&gt;60")</f>
        <v>-3245481.2138683596</v>
      </c>
    </row>
    <row r="286" spans="1:108" x14ac:dyDescent="0.25">
      <c r="A286" t="s">
        <v>5531</v>
      </c>
      <c r="B286" s="32" t="s">
        <v>5126</v>
      </c>
      <c r="C286" s="24">
        <f>SUMIFS(Detail!AB:AB,Detail!$A:$A,$B286,Detail!$B:$B,"&lt;="&amp;3)</f>
        <v>0</v>
      </c>
      <c r="D286" s="24">
        <f>SUMIFS(Detail!AB:AB,Detail!$A:$A,$B286,Detail!$B:$B,"&lt;="&amp;6)</f>
        <v>0</v>
      </c>
      <c r="E286" s="24">
        <f>SUMIFS(Detail!AB:AB,Detail!$A:$A,$B286,Detail!$B:$B,"&lt;="&amp;9)</f>
        <v>1145.5767160036171</v>
      </c>
      <c r="F286" s="24">
        <f>SUMIFS(Detail!AB:AB,Detail!$A:$A,$B286,Detail!$B:$B,"&lt;="&amp;12)</f>
        <v>7343.7927960599809</v>
      </c>
      <c r="G286" s="33">
        <f t="shared" si="483"/>
        <v>7343.7927960599809</v>
      </c>
      <c r="H286" s="24">
        <f>SUMIFS(Detail!AB:AB,Detail!$A:$A,$B286,Detail!$B:$B,"&lt;="&amp;15)</f>
        <v>28306.27937858607</v>
      </c>
      <c r="I286" s="24">
        <f>SUMIFS(Detail!AB:AB,Detail!$A:$A,$B286,Detail!$B:$B,"&lt;="&amp;18)</f>
        <v>78710.024698373745</v>
      </c>
      <c r="J286" s="24">
        <f>SUMIFS(Detail!AB:AB,Detail!$A:$A,$B286,Detail!$B:$B,"&lt;="&amp;21)</f>
        <v>163197.68531754706</v>
      </c>
      <c r="K286" s="24">
        <f>SUMIFS(Detail!AB:AB,Detail!$A:$A,$B286,Detail!$B:$B,"&lt;="&amp;24)</f>
        <v>277711.92385707772</v>
      </c>
      <c r="L286" s="33">
        <f t="shared" si="484"/>
        <v>277711.92385707772</v>
      </c>
      <c r="M286" s="24">
        <f>SUMIFS(Detail!AB:AB,Detail!$A:$A,$B286,Detail!$B:$B,"&lt;="&amp;27)</f>
        <v>398343.39688692125</v>
      </c>
      <c r="N286" s="24">
        <f>SUMIFS(Detail!AB:AB,Detail!$A:$A,$B286,Detail!$B:$B,"&lt;="&amp;30)</f>
        <v>500098.28899222007</v>
      </c>
      <c r="O286" s="24">
        <f>SUMIFS(Detail!AB:AB,Detail!$A:$A,$B286,Detail!$B:$B,"&lt;="&amp;33)</f>
        <v>601505.59171216376</v>
      </c>
      <c r="P286" s="24">
        <f>SUMIFS(Detail!AB:AB,Detail!$A:$A,$B286,Detail!$B:$B,"&lt;="&amp;36)</f>
        <v>717392.47143229377</v>
      </c>
      <c r="Q286" s="33">
        <f t="shared" si="485"/>
        <v>717392.47143229377</v>
      </c>
      <c r="R286" s="24">
        <f>SUMIFS(Detail!AB:AB,Detail!$A:$A,$B286,Detail!$B:$B,"&lt;="&amp;39)</f>
        <v>866013.60806361027</v>
      </c>
      <c r="S286" s="24">
        <f>SUMIFS(Detail!AB:AB,Detail!$A:$A,$B286,Detail!$B:$B,"&lt;="&amp;42)</f>
        <v>1033236.0216235686</v>
      </c>
      <c r="T286" s="24">
        <f>SUMIFS(Detail!AB:AB,Detail!$A:$A,$B286,Detail!$B:$B,"&lt;="&amp;45)</f>
        <v>1177286.6465495788</v>
      </c>
      <c r="U286" s="24">
        <f>SUMIFS(Detail!AB:AB,Detail!$A:$A,$B286,Detail!$B:$B,"&lt;="&amp;48)</f>
        <v>1334562.072895823</v>
      </c>
      <c r="V286" s="33">
        <f t="shared" si="486"/>
        <v>1334562.072895823</v>
      </c>
      <c r="W286" s="24">
        <f>SUMIFS(Detail!AB:AB,Detail!$A:$A,$B286,Detail!$B:$B,"&lt;="&amp;51)</f>
        <v>1512425.5940123459</v>
      </c>
      <c r="X286" s="24">
        <f>SUMIFS(Detail!AB:AB,Detail!$A:$A,$B286,Detail!$B:$B,"&lt;="&amp;54)</f>
        <v>1757132.1232567281</v>
      </c>
      <c r="Y286" s="24">
        <f>SUMIFS(Detail!AB:AB,Detail!$A:$A,$B286,Detail!$B:$B,"&lt;="&amp;57)</f>
        <v>2041281.0668752736</v>
      </c>
      <c r="Z286" s="24">
        <f>SUMIFS(Detail!AB:AB,Detail!$A:$A,$B286,Detail!$B:$B,"&lt;="&amp;60)</f>
        <v>2288146.2051520795</v>
      </c>
      <c r="AA286" s="33">
        <f t="shared" si="487"/>
        <v>2288146.2051520795</v>
      </c>
      <c r="AB286" s="24">
        <f>SUMIFS(Detail!AB:AB,Detail!$A:$A,$B286,Detail!$B:$B,"&lt;="&amp;63)</f>
        <v>2090280.2407679621</v>
      </c>
      <c r="AC286" s="24">
        <f>SUMIFS(Detail!AB:AB,Detail!$A:$A,$B286,Detail!$B:$B,"&lt;="&amp;66)</f>
        <v>1690180.6340406393</v>
      </c>
      <c r="AD286" s="24">
        <f>SUMIFS(Detail!AB:AB,Detail!$A:$A,$B286,Detail!$B:$B,"&lt;="&amp;69)</f>
        <v>1321396.9142477729</v>
      </c>
      <c r="AE286" s="24">
        <f>SUMIFS(Detail!AB:AB,Detail!$A:$A,$B286,Detail!$B:$B,"&lt;="&amp;72)</f>
        <v>1023935.2436149978</v>
      </c>
      <c r="AF286" s="33">
        <f t="shared" si="488"/>
        <v>1023935.2436149978</v>
      </c>
      <c r="AG286" s="24">
        <f>SUMIFS(Detail!AB:AB,Detail!$A:$A,$B286,Detail!$B:$B,"&lt;="&amp;75)</f>
        <v>795493.63554163254</v>
      </c>
      <c r="AH286" s="24">
        <f>SUMIFS(Detail!AB:AB,Detail!$A:$A,$B286,Detail!$B:$B,"&lt;="&amp;78)</f>
        <v>623914.59311072645</v>
      </c>
      <c r="AI286" s="24">
        <f>SUMIFS(Detail!AB:AB,Detail!$A:$A,$B286,Detail!$B:$B,"&lt;="&amp;81)</f>
        <v>496428.47703011072</v>
      </c>
      <c r="AJ286" s="24">
        <f>SUMIFS(Detail!AB:AB,Detail!$A:$A,$B286,Detail!$B:$B,"&lt;="&amp;84)</f>
        <v>402188.16943616385</v>
      </c>
      <c r="AK286" s="33">
        <f t="shared" si="489"/>
        <v>402188.16943616385</v>
      </c>
      <c r="AL286" s="24">
        <f>SUMIFS(Detail!AB:AB,Detail!$A:$A,$B286,Detail!$B:$B,"&lt;="&amp;87)</f>
        <v>332664.88391911611</v>
      </c>
      <c r="AM286" s="24">
        <f>SUMIFS(Detail!AB:AB,Detail!$A:$A,$B286,Detail!$B:$B,"&lt;="&amp;90)</f>
        <v>281387.92427317915</v>
      </c>
      <c r="AN286" s="24">
        <f>SUMIFS(Detail!AB:AB,Detail!$A:$A,$B286,Detail!$B:$B,"&lt;="&amp;93)</f>
        <v>243536.63691540586</v>
      </c>
      <c r="AO286" s="24">
        <f>SUMIFS(Detail!AB:AB,Detail!$A:$A,$B286,Detail!$B:$B,"&lt;="&amp;96)</f>
        <v>215553.75888030307</v>
      </c>
      <c r="AP286" s="33">
        <f t="shared" si="490"/>
        <v>215553.75888030307</v>
      </c>
      <c r="AQ286" s="24">
        <f>SUMIFS(Detail!AB:AB,Detail!$A:$A,$B286,Detail!$B:$B,"&lt;="&amp;99)</f>
        <v>194826.88400497139</v>
      </c>
      <c r="AR286" s="24">
        <f>SUMIFS(Detail!AB:AB,Detail!$A:$A,$B286,Detail!$B:$B,"&lt;="&amp;102)</f>
        <v>179441.3877245214</v>
      </c>
      <c r="AS286" s="24">
        <f>SUMIFS(Detail!AB:AB,Detail!$A:$A,$B286,Detail!$B:$B,"&lt;="&amp;105)</f>
        <v>167994.52143155187</v>
      </c>
      <c r="AT286" s="24">
        <f>SUMIFS(Detail!AB:AB,Detail!$A:$A,$B286,Detail!$B:$B,"&lt;="&amp;108)</f>
        <v>159457.81566260828</v>
      </c>
      <c r="AU286" s="33">
        <f t="shared" si="491"/>
        <v>159457.81566260828</v>
      </c>
      <c r="AV286" s="24">
        <f>SUMIFS(Detail!AB:AB,Detail!$A:$A,$B286,Detail!$B:$B,"&lt;="&amp;111)</f>
        <v>153076.15503820591</v>
      </c>
      <c r="AW286" s="24">
        <f>SUMIFS(Detail!AB:AB,Detail!$A:$A,$B286,Detail!$B:$B,"&lt;="&amp;114)</f>
        <v>148294.10287986323</v>
      </c>
      <c r="AX286" s="24">
        <f>SUMIFS(Detail!AB:AB,Detail!$A:$A,$B286,Detail!$B:$B,"&lt;="&amp;117)</f>
        <v>144702.23382746242</v>
      </c>
      <c r="AY286" s="24">
        <f>SUMIFS(Detail!AB:AB,Detail!$A:$A,$B286,Detail!$B:$B,"&lt;="&amp;120)</f>
        <v>141998.06061243301</v>
      </c>
      <c r="AZ286" s="33">
        <f t="shared" si="492"/>
        <v>141998.06061243301</v>
      </c>
      <c r="BA286" s="24">
        <f>SUMIFS(Detail!AB:AB,Detail!$A:$A,$B286,Detail!$B:$B,"&lt;="&amp;123)</f>
        <v>139957.5701973926</v>
      </c>
      <c r="BB286" s="24">
        <f>SUMIFS(Detail!AB:AB,Detail!$A:$A,$B286,Detail!$B:$B,"&lt;="&amp;126)</f>
        <v>138414.4622101862</v>
      </c>
      <c r="BC286" s="24">
        <f>SUMIFS(Detail!AB:AB,Detail!$A:$A,$B286,Detail!$B:$B,"&lt;="&amp;129)</f>
        <v>137244.97911134883</v>
      </c>
      <c r="BD286" s="24">
        <f>SUMIFS(Detail!AB:AB,Detail!$A:$A,$B286,Detail!$B:$B,"&lt;="&amp;132)</f>
        <v>136356.79939289988</v>
      </c>
      <c r="BE286" s="33">
        <f t="shared" si="493"/>
        <v>136356.79939289988</v>
      </c>
      <c r="BF286" s="24">
        <f>SUMIFS(Detail!AB:AB,Detail!$A:$A,$B286,Detail!$B:$B,"&lt;="&amp;135)</f>
        <v>135680.88733776176</v>
      </c>
      <c r="BG286" s="24">
        <f>SUMIFS(Detail!AB:AB,Detail!$A:$A,$B286,Detail!$B:$B,"&lt;="&amp;138)</f>
        <v>135165.49817899134</v>
      </c>
      <c r="BH286" s="24">
        <f>SUMIFS(Detail!AB:AB,Detail!$A:$A,$B286,Detail!$B:$B,"&lt;="&amp;141)</f>
        <v>134771.75791941999</v>
      </c>
      <c r="BI286" s="24">
        <f>SUMIFS(Detail!AB:AB,Detail!$A:$A,$B286,Detail!$B:$B,"&lt;="&amp;144)</f>
        <v>134470.39617345788</v>
      </c>
      <c r="BJ286" s="33">
        <f t="shared" si="494"/>
        <v>134470.39617345788</v>
      </c>
      <c r="BK286" s="24">
        <f>SUMIFS(Detail!AB:AB,Detail!$A:$A,$B286,Detail!$B:$B,"&lt;="&amp;147)</f>
        <v>134239.32531018526</v>
      </c>
      <c r="BL286" s="24">
        <f>SUMIFS(Detail!AB:AB,Detail!$A:$A,$B286,Detail!$B:$B,"&lt;="&amp;150)</f>
        <v>134061.84228973696</v>
      </c>
      <c r="BM286" s="24">
        <f>SUMIFS(Detail!AB:AB,Detail!$A:$A,$B286,Detail!$B:$B,"&lt;="&amp;153)</f>
        <v>133925.28979761127</v>
      </c>
      <c r="BN286" s="24">
        <f>SUMIFS(Detail!AB:AB,Detail!$A:$A,$B286,Detail!$B:$B,"&lt;="&amp;156)</f>
        <v>133820.05699374987</v>
      </c>
      <c r="BO286" s="33">
        <f t="shared" si="495"/>
        <v>133820.05699374987</v>
      </c>
      <c r="BP286" s="24">
        <f>SUMIFS(Detail!AB:AB,Detail!$A:$A,$B286,Detail!$B:$B,"&lt;="&amp;159)</f>
        <v>133738.83199544973</v>
      </c>
      <c r="BQ286" s="24">
        <f>SUMIFS(Detail!AB:AB,Detail!$A:$A,$B286,Detail!$B:$B,"&lt;="&amp;162)</f>
        <v>133676.04140504944</v>
      </c>
      <c r="BR286" s="24">
        <f>SUMIFS(Detail!AB:AB,Detail!$A:$A,$B286,Detail!$B:$B,"&lt;="&amp;165)</f>
        <v>133627.42914777668</v>
      </c>
      <c r="BS286" s="24">
        <f>SUMIFS(Detail!AB:AB,Detail!$A:$A,$B286,Detail!$B:$B,"&lt;="&amp;168)</f>
        <v>133589.73930886696</v>
      </c>
      <c r="BT286" s="33">
        <f t="shared" si="496"/>
        <v>133589.73930886696</v>
      </c>
      <c r="BU286" s="24">
        <f>SUMIFS(Detail!AB:AB,Detail!$A:$A,$B286,Detail!$B:$B,"&lt;="&amp;171)</f>
        <v>133560.4767865249</v>
      </c>
      <c r="BV286" s="24">
        <f>SUMIFS(Detail!AB:AB,Detail!$A:$A,$B286,Detail!$B:$B,"&lt;="&amp;174)</f>
        <v>133537.72629914558</v>
      </c>
      <c r="BW286" s="24">
        <f>SUMIFS(Detail!AB:AB,Detail!$A:$A,$B286,Detail!$B:$B,"&lt;="&amp;177)</f>
        <v>133520.01524735705</v>
      </c>
      <c r="BX286" s="24">
        <f>SUMIFS(Detail!AB:AB,Detail!$A:$A,$B286,Detail!$B:$B,"&lt;="&amp;180)</f>
        <v>133506.20960400047</v>
      </c>
      <c r="BY286" s="33">
        <f t="shared" si="497"/>
        <v>133506.20960400047</v>
      </c>
      <c r="BZ286" s="24">
        <f>SUMIFS(Detail!AB:AB,Detail!$A:$A,$B286,Detail!$B:$B,"&lt;="&amp;183)</f>
        <v>133495.43472936878</v>
      </c>
      <c r="CA286" s="24">
        <f>SUMIFS(Detail!AB:AB,Detail!$A:$A,$B286,Detail!$B:$B,"&lt;="&amp;186)</f>
        <v>133487.01503426451</v>
      </c>
      <c r="CB286" s="24">
        <f>SUMIFS(Detail!AB:AB,Detail!$A:$A,$B286,Detail!$B:$B,"&lt;="&amp;189)</f>
        <v>133480.42792337292</v>
      </c>
      <c r="CC286" s="24">
        <f>SUMIFS(Detail!AB:AB,Detail!$A:$A,$B286,Detail!$B:$B,"&lt;="&amp;192)</f>
        <v>133475.26857857197</v>
      </c>
      <c r="CD286" s="33">
        <f t="shared" si="498"/>
        <v>133475.26857857197</v>
      </c>
      <c r="CE286" s="24">
        <f>SUMIFS(Detail!AB:AB,Detail!$A:$A,$B286,Detail!$B:$B,"&lt;="&amp;195)</f>
        <v>133471.22298579678</v>
      </c>
      <c r="CF286" s="24">
        <f>SUMIFS(Detail!AB:AB,Detail!$A:$A,$B286,Detail!$B:$B,"&lt;="&amp;198)</f>
        <v>133468.04724232681</v>
      </c>
      <c r="CG286" s="24">
        <f>SUMIFS(Detail!AB:AB,Detail!$A:$A,$B286,Detail!$B:$B,"&lt;="&amp;201)</f>
        <v>133465.55165710018</v>
      </c>
      <c r="CH286" s="24">
        <f>SUMIFS(Detail!AB:AB,Detail!$A:$A,$B286,Detail!$B:$B,"&lt;="&amp;204)</f>
        <v>133463.58851496555</v>
      </c>
      <c r="CI286" s="33">
        <f t="shared" si="499"/>
        <v>133463.58851496555</v>
      </c>
      <c r="CJ286" s="24">
        <f>SUMIFS(Detail!AB:AB,Detail!$A:$A,$B286,Detail!$B:$B,"&lt;="&amp;207)</f>
        <v>133462.04264670925</v>
      </c>
      <c r="CK286" s="24">
        <f>SUMIFS(Detail!AB:AB,Detail!$A:$A,$B286,Detail!$B:$B,"&lt;="&amp;210)</f>
        <v>133460.82415069992</v>
      </c>
      <c r="CL286" s="24">
        <f>SUMIFS(Detail!AB:AB,Detail!$A:$A,$B286,Detail!$B:$B,"&lt;="&amp;213)</f>
        <v>133459.86276745479</v>
      </c>
      <c r="CM286" s="24">
        <f>SUMIFS(Detail!AB:AB,Detail!$A:$A,$B286,Detail!$B:$B,"&lt;="&amp;216)</f>
        <v>133459.10352569018</v>
      </c>
      <c r="CN286" s="33">
        <f t="shared" si="500"/>
        <v>133459.10352569018</v>
      </c>
      <c r="CO286" s="24">
        <f>SUMIFS(Detail!AB:AB,Detail!$A:$A,$B286,Detail!$B:$B,"&lt;="&amp;219)</f>
        <v>133458.50336793496</v>
      </c>
      <c r="CP286" s="24">
        <f>SUMIFS(Detail!AB:AB,Detail!$A:$A,$B286,Detail!$B:$B,"&lt;="&amp;222)</f>
        <v>133458.028531977</v>
      </c>
      <c r="CQ286" s="24">
        <f>SUMIFS(Detail!AB:AB,Detail!$A:$A,$B286,Detail!$B:$B,"&lt;="&amp;225)</f>
        <v>133457.65251627698</v>
      </c>
      <c r="CR286" s="24">
        <f>SUMIFS(Detail!AB:AB,Detail!$A:$A,$B286,Detail!$B:$B,"&lt;="&amp;228)</f>
        <v>133457.35449706262</v>
      </c>
      <c r="CS286" s="33">
        <f t="shared" si="501"/>
        <v>133457.35449706262</v>
      </c>
      <c r="CT286" s="24">
        <f>SUMIFS(Detail!AB:AB,Detail!$A:$A,$B286,Detail!$B:$B,"&lt;="&amp;231)</f>
        <v>133457.11809545814</v>
      </c>
      <c r="CU286" s="24">
        <f>SUMIFS(Detail!AB:AB,Detail!$A:$A,$B286,Detail!$B:$B,"&lt;="&amp;234)</f>
        <v>133456.93041594909</v>
      </c>
      <c r="CV286" s="24">
        <f>SUMIFS(Detail!AB:AB,Detail!$A:$A,$B286,Detail!$B:$B,"&lt;="&amp;237)</f>
        <v>133456.78129591371</v>
      </c>
      <c r="CW286" s="24">
        <f>SUMIFS(Detail!AB:AB,Detail!$A:$A,$B286,Detail!$B:$B,"&lt;="&amp;240)</f>
        <v>133456.6627188093</v>
      </c>
      <c r="CX286" s="33">
        <f t="shared" si="502"/>
        <v>133456.6627188093</v>
      </c>
      <c r="CY286" s="24">
        <f>SUMIFS(Detail!AB:AB,Detail!$A:$A,$B286,Detail!$B:$B,"&lt;="&amp;243)</f>
        <v>133456.20728958238</v>
      </c>
      <c r="CZ286" s="24">
        <f>SUMIFS(Detail!AB:AB,Detail!$A:$A,$B286,Detail!$B:$B,"&lt;="&amp;246)</f>
        <v>133456.20728958238</v>
      </c>
      <c r="DA286" s="24">
        <f>SUMIFS(Detail!AB:AB,Detail!$A:$A,$B286,Detail!$B:$B,"&lt;="&amp;249)</f>
        <v>133456.20728958238</v>
      </c>
      <c r="DB286" s="24">
        <f>SUMIFS(Detail!AB:AB,Detail!$A:$A,$B286,Detail!$B:$B,"&lt;="&amp;252)</f>
        <v>133456.20728958238</v>
      </c>
      <c r="DC286" s="33">
        <f t="shared" si="503"/>
        <v>133456.20728958238</v>
      </c>
      <c r="DD286" s="86">
        <f>SUMIFS(Detail!AB:AB,Detail!$A:$A,$B286,Detail!$B:$B,"&gt;60")</f>
        <v>-2154689.9978624932</v>
      </c>
    </row>
    <row r="287" spans="1:108" x14ac:dyDescent="0.25">
      <c r="A287" t="s">
        <v>5532</v>
      </c>
      <c r="B287" s="32" t="s">
        <v>5127</v>
      </c>
      <c r="C287" s="24">
        <f>SUMIFS(Detail!AB:AB,Detail!$A:$A,$B287,Detail!$B:$B,"&lt;="&amp;3)</f>
        <v>0</v>
      </c>
      <c r="D287" s="24">
        <f>SUMIFS(Detail!AB:AB,Detail!$A:$A,$B287,Detail!$B:$B,"&lt;="&amp;6)</f>
        <v>0</v>
      </c>
      <c r="E287" s="24">
        <f>SUMIFS(Detail!AB:AB,Detail!$A:$A,$B287,Detail!$B:$B,"&lt;="&amp;9)</f>
        <v>0</v>
      </c>
      <c r="F287" s="24">
        <f>SUMIFS(Detail!AB:AB,Detail!$A:$A,$B287,Detail!$B:$B,"&lt;="&amp;12)</f>
        <v>308.90149804282225</v>
      </c>
      <c r="G287" s="33">
        <f t="shared" si="483"/>
        <v>308.90149804282225</v>
      </c>
      <c r="H287" s="24">
        <f>SUMIFS(Detail!AB:AB,Detail!$A:$A,$B287,Detail!$B:$B,"&lt;="&amp;15)</f>
        <v>2755.1139918329263</v>
      </c>
      <c r="I287" s="24">
        <f>SUMIFS(Detail!AB:AB,Detail!$A:$A,$B287,Detail!$B:$B,"&lt;="&amp;18)</f>
        <v>11149.264199145036</v>
      </c>
      <c r="J287" s="24">
        <f>SUMIFS(Detail!AB:AB,Detail!$A:$A,$B287,Detail!$B:$B,"&lt;="&amp;21)</f>
        <v>30175.022789398536</v>
      </c>
      <c r="K287" s="24">
        <f>SUMIFS(Detail!AB:AB,Detail!$A:$A,$B287,Detail!$B:$B,"&lt;="&amp;24)</f>
        <v>62287.521976698794</v>
      </c>
      <c r="L287" s="33">
        <f t="shared" si="484"/>
        <v>62287.521976698794</v>
      </c>
      <c r="M287" s="24">
        <f>SUMIFS(Detail!AB:AB,Detail!$A:$A,$B287,Detail!$B:$B,"&lt;="&amp;27)</f>
        <v>104466.72090490667</v>
      </c>
      <c r="N287" s="24">
        <f>SUMIFS(Detail!AB:AB,Detail!$A:$A,$B287,Detail!$B:$B,"&lt;="&amp;30)</f>
        <v>148542.54636078214</v>
      </c>
      <c r="O287" s="24">
        <f>SUMIFS(Detail!AB:AB,Detail!$A:$A,$B287,Detail!$B:$B,"&lt;="&amp;33)</f>
        <v>192870.42332019212</v>
      </c>
      <c r="P287" s="24">
        <f>SUMIFS(Detail!AB:AB,Detail!$A:$A,$B287,Detail!$B:$B,"&lt;="&amp;36)</f>
        <v>242469.26345188695</v>
      </c>
      <c r="Q287" s="33">
        <f t="shared" si="485"/>
        <v>242469.26345188695</v>
      </c>
      <c r="R287" s="24">
        <f>SUMIFS(Detail!AB:AB,Detail!$A:$A,$B287,Detail!$B:$B,"&lt;="&amp;39)</f>
        <v>303566.96796824428</v>
      </c>
      <c r="S287" s="24">
        <f>SUMIFS(Detail!AB:AB,Detail!$A:$A,$B287,Detail!$B:$B,"&lt;="&amp;42)</f>
        <v>378087.58591464395</v>
      </c>
      <c r="T287" s="24">
        <f>SUMIFS(Detail!AB:AB,Detail!$A:$A,$B287,Detail!$B:$B,"&lt;="&amp;45)</f>
        <v>454404.34364698897</v>
      </c>
      <c r="U287" s="24">
        <f>SUMIFS(Detail!AB:AB,Detail!$A:$A,$B287,Detail!$B:$B,"&lt;="&amp;48)</f>
        <v>531016.20125960128</v>
      </c>
      <c r="V287" s="33">
        <f t="shared" si="486"/>
        <v>531016.20125960128</v>
      </c>
      <c r="W287" s="24">
        <f>SUMIFS(Detail!AB:AB,Detail!$A:$A,$B287,Detail!$B:$B,"&lt;="&amp;51)</f>
        <v>609912.17536223959</v>
      </c>
      <c r="X287" s="24">
        <f>SUMIFS(Detail!AB:AB,Detail!$A:$A,$B287,Detail!$B:$B,"&lt;="&amp;54)</f>
        <v>710212.22821076086</v>
      </c>
      <c r="Y287" s="24">
        <f>SUMIFS(Detail!AB:AB,Detail!$A:$A,$B287,Detail!$B:$B,"&lt;="&amp;57)</f>
        <v>835452.23309718107</v>
      </c>
      <c r="Z287" s="24">
        <f>SUMIFS(Detail!AB:AB,Detail!$A:$A,$B287,Detail!$B:$B,"&lt;="&amp;60)</f>
        <v>964696.52247947606</v>
      </c>
      <c r="AA287" s="33">
        <f t="shared" si="487"/>
        <v>964696.52247947606</v>
      </c>
      <c r="AB287" s="24">
        <f>SUMIFS(Detail!AB:AB,Detail!$A:$A,$B287,Detail!$B:$B,"&lt;="&amp;63)</f>
        <v>1024976.3559298135</v>
      </c>
      <c r="AC287" s="24">
        <f>SUMIFS(Detail!AB:AB,Detail!$A:$A,$B287,Detail!$B:$B,"&lt;="&amp;66)</f>
        <v>998480.31071046588</v>
      </c>
      <c r="AD287" s="24">
        <f>SUMIFS(Detail!AB:AB,Detail!$A:$A,$B287,Detail!$B:$B,"&lt;="&amp;69)</f>
        <v>943534.1892478792</v>
      </c>
      <c r="AE287" s="24">
        <f>SUMIFS(Detail!AB:AB,Detail!$A:$A,$B287,Detail!$B:$B,"&lt;="&amp;72)</f>
        <v>880607.3906953691</v>
      </c>
      <c r="AF287" s="33">
        <f t="shared" si="488"/>
        <v>880607.3906953691</v>
      </c>
      <c r="AG287" s="24">
        <f>SUMIFS(Detail!AB:AB,Detail!$A:$A,$B287,Detail!$B:$B,"&lt;="&amp;75)</f>
        <v>817563.65949207335</v>
      </c>
      <c r="AH287" s="24">
        <f>SUMIFS(Detail!AB:AB,Detail!$A:$A,$B287,Detail!$B:$B,"&lt;="&amp;78)</f>
        <v>757553.28412659967</v>
      </c>
      <c r="AI287" s="24">
        <f>SUMIFS(Detail!AB:AB,Detail!$A:$A,$B287,Detail!$B:$B,"&lt;="&amp;81)</f>
        <v>701754.76981748175</v>
      </c>
      <c r="AJ287" s="24">
        <f>SUMIFS(Detail!AB:AB,Detail!$A:$A,$B287,Detail!$B:$B,"&lt;="&amp;84)</f>
        <v>650469.99825932574</v>
      </c>
      <c r="AK287" s="33">
        <f t="shared" si="489"/>
        <v>650469.99825932574</v>
      </c>
      <c r="AL287" s="24">
        <f>SUMIFS(Detail!AB:AB,Detail!$A:$A,$B287,Detail!$B:$B,"&lt;="&amp;87)</f>
        <v>603603.79095683317</v>
      </c>
      <c r="AM287" s="24">
        <f>SUMIFS(Detail!AB:AB,Detail!$A:$A,$B287,Detail!$B:$B,"&lt;="&amp;90)</f>
        <v>560887.73103004019</v>
      </c>
      <c r="AN287" s="24">
        <f>SUMIFS(Detail!AB:AB,Detail!$A:$A,$B287,Detail!$B:$B,"&lt;="&amp;93)</f>
        <v>521987.84750864987</v>
      </c>
      <c r="AO287" s="24">
        <f>SUMIFS(Detail!AB:AB,Detail!$A:$A,$B287,Detail!$B:$B,"&lt;="&amp;96)</f>
        <v>486557.18047895189</v>
      </c>
      <c r="AP287" s="33">
        <f t="shared" si="490"/>
        <v>486557.18047895189</v>
      </c>
      <c r="AQ287" s="24">
        <f>SUMIFS(Detail!AB:AB,Detail!$A:$A,$B287,Detail!$B:$B,"&lt;="&amp;99)</f>
        <v>454261.0102731724</v>
      </c>
      <c r="AR287" s="24">
        <f>SUMIFS(Detail!AB:AB,Detail!$A:$A,$B287,Detail!$B:$B,"&lt;="&amp;102)</f>
        <v>424788.1641417896</v>
      </c>
      <c r="AS287" s="24">
        <f>SUMIFS(Detail!AB:AB,Detail!$A:$A,$B287,Detail!$B:$B,"&lt;="&amp;105)</f>
        <v>397855.16439504427</v>
      </c>
      <c r="AT287" s="24">
        <f>SUMIFS(Detail!AB:AB,Detail!$A:$A,$B287,Detail!$B:$B,"&lt;="&amp;108)</f>
        <v>373206.72650632495</v>
      </c>
      <c r="AU287" s="33">
        <f t="shared" si="491"/>
        <v>373206.72650632495</v>
      </c>
      <c r="AV287" s="24">
        <f>SUMIFS(Detail!AB:AB,Detail!$A:$A,$B287,Detail!$B:$B,"&lt;="&amp;111)</f>
        <v>350614.46176115243</v>
      </c>
      <c r="AW287" s="24">
        <f>SUMIFS(Detail!AB:AB,Detail!$A:$A,$B287,Detail!$B:$B,"&lt;="&amp;114)</f>
        <v>329874.77372556244</v>
      </c>
      <c r="AX287" s="24">
        <f>SUMIFS(Detail!AB:AB,Detail!$A:$A,$B287,Detail!$B:$B,"&lt;="&amp;117)</f>
        <v>310806.4747739801</v>
      </c>
      <c r="AY287" s="24">
        <f>SUMIFS(Detail!AB:AB,Detail!$A:$A,$B287,Detail!$B:$B,"&lt;="&amp;120)</f>
        <v>293248.39718242409</v>
      </c>
      <c r="AZ287" s="33">
        <f t="shared" si="492"/>
        <v>293248.39718242409</v>
      </c>
      <c r="BA287" s="24">
        <f>SUMIFS(Detail!AB:AB,Detail!$A:$A,$B287,Detail!$B:$B,"&lt;="&amp;123)</f>
        <v>277057.13522158051</v>
      </c>
      <c r="BB287" s="24">
        <f>SUMIFS(Detail!AB:AB,Detail!$A:$A,$B287,Detail!$B:$B,"&lt;="&amp;126)</f>
        <v>262104.97891522766</v>
      </c>
      <c r="BC287" s="24">
        <f>SUMIFS(Detail!AB:AB,Detail!$A:$A,$B287,Detail!$B:$B,"&lt;="&amp;129)</f>
        <v>248278.05898523721</v>
      </c>
      <c r="BD287" s="24">
        <f>SUMIFS(Detail!AB:AB,Detail!$A:$A,$B287,Detail!$B:$B,"&lt;="&amp;132)</f>
        <v>235474.70076945535</v>
      </c>
      <c r="BE287" s="33">
        <f t="shared" si="493"/>
        <v>235474.70076945535</v>
      </c>
      <c r="BF287" s="24">
        <f>SUMIFS(Detail!AB:AB,Detail!$A:$A,$B287,Detail!$B:$B,"&lt;="&amp;135)</f>
        <v>223603.97407101645</v>
      </c>
      <c r="BG287" s="24">
        <f>SUMIFS(Detail!AB:AB,Detail!$A:$A,$B287,Detail!$B:$B,"&lt;="&amp;138)</f>
        <v>212584.42116800332</v>
      </c>
      <c r="BH287" s="24">
        <f>SUMIFS(Detail!AB:AB,Detail!$A:$A,$B287,Detail!$B:$B,"&lt;="&amp;141)</f>
        <v>202342.94383706283</v>
      </c>
      <c r="BI287" s="24">
        <f>SUMIFS(Detail!AB:AB,Detail!$A:$A,$B287,Detail!$B:$B,"&lt;="&amp;144)</f>
        <v>192813.83065321165</v>
      </c>
      <c r="BJ287" s="33">
        <f t="shared" si="494"/>
        <v>192813.83065321165</v>
      </c>
      <c r="BK287" s="24">
        <f>SUMIFS(Detail!AB:AB,Detail!$A:$A,$B287,Detail!$B:$B,"&lt;="&amp;147)</f>
        <v>183937.90712258016</v>
      </c>
      <c r="BL287" s="24">
        <f>SUMIFS(Detail!AB:AB,Detail!$A:$A,$B287,Detail!$B:$B,"&lt;="&amp;150)</f>
        <v>175661.79287686825</v>
      </c>
      <c r="BM287" s="24">
        <f>SUMIFS(Detail!AB:AB,Detail!$A:$A,$B287,Detail!$B:$B,"&lt;="&amp;153)</f>
        <v>167937.25192641205</v>
      </c>
      <c r="BN287" s="24">
        <f>SUMIFS(Detail!AB:AB,Detail!$A:$A,$B287,Detail!$B:$B,"&lt;="&amp;156)</f>
        <v>160720.62368193761</v>
      </c>
      <c r="BO287" s="33">
        <f t="shared" si="495"/>
        <v>160720.62368193761</v>
      </c>
      <c r="BP287" s="24">
        <f>SUMIFS(Detail!AB:AB,Detail!$A:$A,$B287,Detail!$B:$B,"&lt;="&amp;159)</f>
        <v>153972.32403998828</v>
      </c>
      <c r="BQ287" s="24">
        <f>SUMIFS(Detail!AB:AB,Detail!$A:$A,$B287,Detail!$B:$B,"&lt;="&amp;162)</f>
        <v>147656.40725237539</v>
      </c>
      <c r="BR287" s="24">
        <f>SUMIFS(Detail!AB:AB,Detail!$A:$A,$B287,Detail!$B:$B,"&lt;="&amp;165)</f>
        <v>141740.18055984395</v>
      </c>
      <c r="BS287" s="24">
        <f>SUMIFS(Detail!AB:AB,Detail!$A:$A,$B287,Detail!$B:$B,"&lt;="&amp;168)</f>
        <v>136193.86467063017</v>
      </c>
      <c r="BT287" s="33">
        <f t="shared" si="496"/>
        <v>136193.86467063017</v>
      </c>
      <c r="BU287" s="24">
        <f>SUMIFS(Detail!AB:AB,Detail!$A:$A,$B287,Detail!$B:$B,"&lt;="&amp;171)</f>
        <v>130990.29411897746</v>
      </c>
      <c r="BV287" s="24">
        <f>SUMIFS(Detail!AB:AB,Detail!$A:$A,$B287,Detail!$B:$B,"&lt;="&amp;174)</f>
        <v>126104.65236178295</v>
      </c>
      <c r="BW287" s="24">
        <f>SUMIFS(Detail!AB:AB,Detail!$A:$A,$B287,Detail!$B:$B,"&lt;="&amp;177)</f>
        <v>121514.23717948368</v>
      </c>
      <c r="BX287" s="24">
        <f>SUMIFS(Detail!AB:AB,Detail!$A:$A,$B287,Detail!$B:$B,"&lt;="&amp;180)</f>
        <v>117198.25255495228</v>
      </c>
      <c r="BY287" s="33">
        <f t="shared" si="497"/>
        <v>117198.25255495228</v>
      </c>
      <c r="BZ287" s="24">
        <f>SUMIFS(Detail!AB:AB,Detail!$A:$A,$B287,Detail!$B:$B,"&lt;="&amp;183)</f>
        <v>113137.62372502399</v>
      </c>
      <c r="CA287" s="24">
        <f>SUMIFS(Detail!AB:AB,Detail!$A:$A,$B287,Detail!$B:$B,"&lt;="&amp;186)</f>
        <v>109314.83254596332</v>
      </c>
      <c r="CB287" s="24">
        <f>SUMIFS(Detail!AB:AB,Detail!$A:$A,$B287,Detail!$B:$B,"&lt;="&amp;189)</f>
        <v>105713.77069692416</v>
      </c>
      <c r="CC287" s="24">
        <f>SUMIFS(Detail!AB:AB,Detail!$A:$A,$B287,Detail!$B:$B,"&lt;="&amp;192)</f>
        <v>102319.60857395195</v>
      </c>
      <c r="CD287" s="33">
        <f t="shared" si="498"/>
        <v>102319.60857395195</v>
      </c>
      <c r="CE287" s="24">
        <f>SUMIFS(Detail!AB:AB,Detail!$A:$A,$B287,Detail!$B:$B,"&lt;="&amp;195)</f>
        <v>99118.67800896446</v>
      </c>
      <c r="CF287" s="24">
        <f>SUMIFS(Detail!AB:AB,Detail!$A:$A,$B287,Detail!$B:$B,"&lt;="&amp;198)</f>
        <v>96098.367190617108</v>
      </c>
      <c r="CG287" s="24">
        <f>SUMIFS(Detail!AB:AB,Detail!$A:$A,$B287,Detail!$B:$B,"&lt;="&amp;201)</f>
        <v>93247.026372402499</v>
      </c>
      <c r="CH287" s="24">
        <f>SUMIFS(Detail!AB:AB,Detail!$A:$A,$B287,Detail!$B:$B,"&lt;="&amp;204)</f>
        <v>90553.883133132331</v>
      </c>
      <c r="CI287" s="33">
        <f t="shared" si="499"/>
        <v>90553.883133132331</v>
      </c>
      <c r="CJ287" s="24">
        <f>SUMIFS(Detail!AB:AB,Detail!$A:$A,$B287,Detail!$B:$B,"&lt;="&amp;207)</f>
        <v>88008.966110024834</v>
      </c>
      <c r="CK287" s="24">
        <f>SUMIFS(Detail!AB:AB,Detail!$A:$A,$B287,Detail!$B:$B,"&lt;="&amp;210)</f>
        <v>85603.036258710039</v>
      </c>
      <c r="CL287" s="24">
        <f>SUMIFS(Detail!AB:AB,Detail!$A:$A,$B287,Detail!$B:$B,"&lt;="&amp;213)</f>
        <v>83327.524810444607</v>
      </c>
      <c r="CM287" s="24">
        <f>SUMIFS(Detail!AB:AB,Detail!$A:$A,$B287,Detail!$B:$B,"&lt;="&amp;216)</f>
        <v>81174.477197517394</v>
      </c>
      <c r="CN287" s="33">
        <f t="shared" si="500"/>
        <v>81174.477197517394</v>
      </c>
      <c r="CO287" s="24">
        <f>SUMIFS(Detail!AB:AB,Detail!$A:$A,$B287,Detail!$B:$B,"&lt;="&amp;219)</f>
        <v>79136.502305181828</v>
      </c>
      <c r="CP287" s="24">
        <f>SUMIFS(Detail!AB:AB,Detail!$A:$A,$B287,Detail!$B:$B,"&lt;="&amp;222)</f>
        <v>77206.726484371757</v>
      </c>
      <c r="CQ287" s="24">
        <f>SUMIFS(Detail!AB:AB,Detail!$A:$A,$B287,Detail!$B:$B,"&lt;="&amp;225)</f>
        <v>75378.751825858315</v>
      </c>
      <c r="CR287" s="24">
        <f>SUMIFS(Detail!AB:AB,Detail!$A:$A,$B287,Detail!$B:$B,"&lt;="&amp;228)</f>
        <v>73646.618254065921</v>
      </c>
      <c r="CS287" s="33">
        <f t="shared" si="501"/>
        <v>73646.618254065921</v>
      </c>
      <c r="CT287" s="24">
        <f>SUMIFS(Detail!AB:AB,Detail!$A:$A,$B287,Detail!$B:$B,"&lt;="&amp;231)</f>
        <v>72004.769049468116</v>
      </c>
      <c r="CU287" s="24">
        <f>SUMIFS(Detail!AB:AB,Detail!$A:$A,$B287,Detail!$B:$B,"&lt;="&amp;234)</f>
        <v>70448.019452518813</v>
      </c>
      <c r="CV287" s="24">
        <f>SUMIFS(Detail!AB:AB,Detail!$A:$A,$B287,Detail!$B:$B,"&lt;="&amp;237)</f>
        <v>68971.528041026308</v>
      </c>
      <c r="CW287" s="24">
        <f>SUMIFS(Detail!AB:AB,Detail!$A:$A,$B287,Detail!$B:$B,"&lt;="&amp;240)</f>
        <v>67570.770606697202</v>
      </c>
      <c r="CX287" s="33">
        <f t="shared" si="502"/>
        <v>67570.770606697202</v>
      </c>
      <c r="CY287" s="24">
        <f>SUMIFS(Detail!AB:AB,Detail!$A:$A,$B287,Detail!$B:$B,"&lt;="&amp;243)</f>
        <v>53101.620125960129</v>
      </c>
      <c r="CZ287" s="24">
        <f>SUMIFS(Detail!AB:AB,Detail!$A:$A,$B287,Detail!$B:$B,"&lt;="&amp;246)</f>
        <v>53101.620125960129</v>
      </c>
      <c r="DA287" s="24">
        <f>SUMIFS(Detail!AB:AB,Detail!$A:$A,$B287,Detail!$B:$B,"&lt;="&amp;249)</f>
        <v>53101.620125960129</v>
      </c>
      <c r="DB287" s="24">
        <f>SUMIFS(Detail!AB:AB,Detail!$A:$A,$B287,Detail!$B:$B,"&lt;="&amp;252)</f>
        <v>53101.620125960129</v>
      </c>
      <c r="DC287" s="33">
        <f t="shared" si="503"/>
        <v>53101.620125960129</v>
      </c>
      <c r="DD287" s="86">
        <f>SUMIFS(Detail!AB:AB,Detail!$A:$A,$B287,Detail!$B:$B,"&gt;60")</f>
        <v>-911594.9023535155</v>
      </c>
    </row>
    <row r="288" spans="1:108" x14ac:dyDescent="0.25">
      <c r="A288" t="s">
        <v>5533</v>
      </c>
      <c r="B288" s="32" t="s">
        <v>5128</v>
      </c>
      <c r="C288" s="24">
        <f>SUMIFS(Detail!AB:AB,Detail!$A:$A,$B288,Detail!$B:$B,"&lt;="&amp;3)</f>
        <v>0</v>
      </c>
      <c r="D288" s="24">
        <f>SUMIFS(Detail!AB:AB,Detail!$A:$A,$B288,Detail!$B:$B,"&lt;="&amp;6)</f>
        <v>0</v>
      </c>
      <c r="E288" s="24">
        <f>SUMIFS(Detail!AB:AB,Detail!$A:$A,$B288,Detail!$B:$B,"&lt;="&amp;9)</f>
        <v>0</v>
      </c>
      <c r="F288" s="24">
        <f>SUMIFS(Detail!AB:AB,Detail!$A:$A,$B288,Detail!$B:$B,"&lt;="&amp;12)</f>
        <v>0</v>
      </c>
      <c r="G288" s="33">
        <f t="shared" si="483"/>
        <v>0</v>
      </c>
      <c r="H288" s="24">
        <f>SUMIFS(Detail!AB:AB,Detail!$A:$A,$B288,Detail!$B:$B,"&lt;="&amp;15)</f>
        <v>1195.3104904910465</v>
      </c>
      <c r="I288" s="24">
        <f>SUMIFS(Detail!AB:AB,Detail!$A:$A,$B288,Detail!$B:$B,"&lt;="&amp;18)</f>
        <v>9087.7129191736822</v>
      </c>
      <c r="J288" s="24">
        <f>SUMIFS(Detail!AB:AB,Detail!$A:$A,$B288,Detail!$B:$B,"&lt;="&amp;21)</f>
        <v>43282.734504587861</v>
      </c>
      <c r="K288" s="24">
        <f>SUMIFS(Detail!AB:AB,Detail!$A:$A,$B288,Detail!$B:$B,"&lt;="&amp;24)</f>
        <v>128324.63023674465</v>
      </c>
      <c r="L288" s="33">
        <f t="shared" si="484"/>
        <v>128324.63023674465</v>
      </c>
      <c r="M288" s="24">
        <f>SUMIFS(Detail!AB:AB,Detail!$A:$A,$B288,Detail!$B:$B,"&lt;="&amp;27)</f>
        <v>264844.64936227864</v>
      </c>
      <c r="N288" s="24">
        <f>SUMIFS(Detail!AB:AB,Detail!$A:$A,$B288,Detail!$B:$B,"&lt;="&amp;30)</f>
        <v>446592.23583404301</v>
      </c>
      <c r="O288" s="24">
        <f>SUMIFS(Detail!AB:AB,Detail!$A:$A,$B288,Detail!$B:$B,"&lt;="&amp;33)</f>
        <v>655898.6871506162</v>
      </c>
      <c r="P288" s="24">
        <f>SUMIFS(Detail!AB:AB,Detail!$A:$A,$B288,Detail!$B:$B,"&lt;="&amp;36)</f>
        <v>873312.65693850443</v>
      </c>
      <c r="Q288" s="33">
        <f t="shared" si="485"/>
        <v>873312.65693850443</v>
      </c>
      <c r="R288" s="24">
        <f>SUMIFS(Detail!AB:AB,Detail!$A:$A,$B288,Detail!$B:$B,"&lt;="&amp;39)</f>
        <v>1105114.5652502961</v>
      </c>
      <c r="S288" s="24">
        <f>SUMIFS(Detail!AB:AB,Detail!$A:$A,$B288,Detail!$B:$B,"&lt;="&amp;42)</f>
        <v>1363106.8991800174</v>
      </c>
      <c r="T288" s="24">
        <f>SUMIFS(Detail!AB:AB,Detail!$A:$A,$B288,Detail!$B:$B,"&lt;="&amp;45)</f>
        <v>1659471.4335676357</v>
      </c>
      <c r="U288" s="24">
        <f>SUMIFS(Detail!AB:AB,Detail!$A:$A,$B288,Detail!$B:$B,"&lt;="&amp;48)</f>
        <v>2006601.7898547016</v>
      </c>
      <c r="V288" s="33">
        <f t="shared" si="486"/>
        <v>2006601.7898547016</v>
      </c>
      <c r="W288" s="24">
        <f>SUMIFS(Detail!AB:AB,Detail!$A:$A,$B288,Detail!$B:$B,"&lt;="&amp;51)</f>
        <v>2376608.5771714747</v>
      </c>
      <c r="X288" s="24">
        <f>SUMIFS(Detail!AB:AB,Detail!$A:$A,$B288,Detail!$B:$B,"&lt;="&amp;54)</f>
        <v>2817489.9996575471</v>
      </c>
      <c r="Y288" s="24">
        <f>SUMIFS(Detail!AB:AB,Detail!$A:$A,$B288,Detail!$B:$B,"&lt;="&amp;57)</f>
        <v>3344545.5403589909</v>
      </c>
      <c r="Z288" s="24">
        <f>SUMIFS(Detail!AB:AB,Detail!$A:$A,$B288,Detail!$B:$B,"&lt;="&amp;60)</f>
        <v>3975725.4240510464</v>
      </c>
      <c r="AA288" s="33">
        <f t="shared" si="487"/>
        <v>3975725.4240510464</v>
      </c>
      <c r="AB288" s="24">
        <f>SUMIFS(Detail!AB:AB,Detail!$A:$A,$B288,Detail!$B:$B,"&lt;="&amp;63)</f>
        <v>3311250.3712762869</v>
      </c>
      <c r="AC288" s="24">
        <f>SUMIFS(Detail!AB:AB,Detail!$A:$A,$B288,Detail!$B:$B,"&lt;="&amp;66)</f>
        <v>2327862.966720765</v>
      </c>
      <c r="AD288" s="24">
        <f>SUMIFS(Detail!AB:AB,Detail!$A:$A,$B288,Detail!$B:$B,"&lt;="&amp;69)</f>
        <v>1591856.7137979402</v>
      </c>
      <c r="AE288" s="24">
        <f>SUMIFS(Detail!AB:AB,Detail!$A:$A,$B288,Detail!$B:$B,"&lt;="&amp;72)</f>
        <v>1097291.1700833901</v>
      </c>
      <c r="AF288" s="33">
        <f t="shared" si="488"/>
        <v>1097291.1700833901</v>
      </c>
      <c r="AG288" s="24">
        <f>SUMIFS(Detail!AB:AB,Detail!$A:$A,$B288,Detail!$B:$B,"&lt;="&amp;75)</f>
        <v>776279.27044743358</v>
      </c>
      <c r="AH288" s="24">
        <f>SUMIFS(Detail!AB:AB,Detail!$A:$A,$B288,Detail!$B:$B,"&lt;="&amp;78)</f>
        <v>570460.49435488426</v>
      </c>
      <c r="AI288" s="24">
        <f>SUMIFS(Detail!AB:AB,Detail!$A:$A,$B288,Detail!$B:$B,"&lt;="&amp;81)</f>
        <v>438928.16212544055</v>
      </c>
      <c r="AJ288" s="24">
        <f>SUMIFS(Detail!AB:AB,Detail!$A:$A,$B288,Detail!$B:$B,"&lt;="&amp;84)</f>
        <v>354793.55539237917</v>
      </c>
      <c r="AK288" s="33">
        <f t="shared" si="489"/>
        <v>354793.55539237917</v>
      </c>
      <c r="AL288" s="24">
        <f>SUMIFS(Detail!AB:AB,Detail!$A:$A,$B288,Detail!$B:$B,"&lt;="&amp;87)</f>
        <v>300816.68428293976</v>
      </c>
      <c r="AM288" s="24">
        <f>SUMIFS(Detail!AB:AB,Detail!$A:$A,$B288,Detail!$B:$B,"&lt;="&amp;90)</f>
        <v>266048.38543881464</v>
      </c>
      <c r="AN288" s="24">
        <f>SUMIFS(Detail!AB:AB,Detail!$A:$A,$B288,Detail!$B:$B,"&lt;="&amp;93)</f>
        <v>243551.57872288884</v>
      </c>
      <c r="AO288" s="24">
        <f>SUMIFS(Detail!AB:AB,Detail!$A:$A,$B288,Detail!$B:$B,"&lt;="&amp;96)</f>
        <v>228926.07732861253</v>
      </c>
      <c r="AP288" s="33">
        <f t="shared" si="490"/>
        <v>228926.07732861253</v>
      </c>
      <c r="AQ288" s="24">
        <f>SUMIFS(Detail!AB:AB,Detail!$A:$A,$B288,Detail!$B:$B,"&lt;="&amp;99)</f>
        <v>219372.39175125127</v>
      </c>
      <c r="AR288" s="24">
        <f>SUMIFS(Detail!AB:AB,Detail!$A:$A,$B288,Detail!$B:$B,"&lt;="&amp;102)</f>
        <v>213102.25217140978</v>
      </c>
      <c r="AS288" s="24">
        <f>SUMIFS(Detail!AB:AB,Detail!$A:$A,$B288,Detail!$B:$B,"&lt;="&amp;105)</f>
        <v>208968.1500532194</v>
      </c>
      <c r="AT288" s="24">
        <f>SUMIFS(Detail!AB:AB,Detail!$A:$A,$B288,Detail!$B:$B,"&lt;="&amp;108)</f>
        <v>206230.22777061304</v>
      </c>
      <c r="AU288" s="33">
        <f t="shared" si="491"/>
        <v>206230.22777061304</v>
      </c>
      <c r="AV288" s="24">
        <f>SUMIFS(Detail!AB:AB,Detail!$A:$A,$B288,Detail!$B:$B,"&lt;="&amp;111)</f>
        <v>204409.15102464473</v>
      </c>
      <c r="AW288" s="24">
        <f>SUMIFS(Detail!AB:AB,Detail!$A:$A,$B288,Detail!$B:$B,"&lt;="&amp;114)</f>
        <v>203192.87813121371</v>
      </c>
      <c r="AX288" s="24">
        <f>SUMIFS(Detail!AB:AB,Detail!$A:$A,$B288,Detail!$B:$B,"&lt;="&amp;117)</f>
        <v>202377.31508491107</v>
      </c>
      <c r="AY288" s="24">
        <f>SUMIFS(Detail!AB:AB,Detail!$A:$A,$B288,Detail!$B:$B,"&lt;="&amp;120)</f>
        <v>201828.35966217882</v>
      </c>
      <c r="AZ288" s="33">
        <f t="shared" si="492"/>
        <v>201828.35966217882</v>
      </c>
      <c r="BA288" s="24">
        <f>SUMIFS(Detail!AB:AB,Detail!$A:$A,$B288,Detail!$B:$B,"&lt;="&amp;123)</f>
        <v>201457.5072579167</v>
      </c>
      <c r="BB288" s="24">
        <f>SUMIFS(Detail!AB:AB,Detail!$A:$A,$B288,Detail!$B:$B,"&lt;="&amp;126)</f>
        <v>201206.0965622238</v>
      </c>
      <c r="BC288" s="24">
        <f>SUMIFS(Detail!AB:AB,Detail!$A:$A,$B288,Detail!$B:$B,"&lt;="&amp;129)</f>
        <v>201035.0862987242</v>
      </c>
      <c r="BD288" s="24">
        <f>SUMIFS(Detail!AB:AB,Detail!$A:$A,$B288,Detail!$B:$B,"&lt;="&amp;132)</f>
        <v>200918.39011992211</v>
      </c>
      <c r="BE288" s="33">
        <f t="shared" si="493"/>
        <v>200918.39011992211</v>
      </c>
      <c r="BF288" s="24">
        <f>SUMIFS(Detail!AB:AB,Detail!$A:$A,$B288,Detail!$B:$B,"&lt;="&amp;135)</f>
        <v>200838.51150773087</v>
      </c>
      <c r="BG288" s="24">
        <f>SUMIFS(Detail!AB:AB,Detail!$A:$A,$B288,Detail!$B:$B,"&lt;="&amp;138)</f>
        <v>200783.67241576902</v>
      </c>
      <c r="BH288" s="24">
        <f>SUMIFS(Detail!AB:AB,Detail!$A:$A,$B288,Detail!$B:$B,"&lt;="&amp;141)</f>
        <v>200745.91647581302</v>
      </c>
      <c r="BI288" s="24">
        <f>SUMIFS(Detail!AB:AB,Detail!$A:$A,$B288,Detail!$B:$B,"&lt;="&amp;144)</f>
        <v>200719.85086745911</v>
      </c>
      <c r="BJ288" s="33">
        <f t="shared" si="494"/>
        <v>200719.85086745911</v>
      </c>
      <c r="BK288" s="24">
        <f>SUMIFS(Detail!AB:AB,Detail!$A:$A,$B288,Detail!$B:$B,"&lt;="&amp;147)</f>
        <v>200701.80852396856</v>
      </c>
      <c r="BL288" s="24">
        <f>SUMIFS(Detail!AB:AB,Detail!$A:$A,$B288,Detail!$B:$B,"&lt;="&amp;150)</f>
        <v>200689.28812882077</v>
      </c>
      <c r="BM288" s="24">
        <f>SUMIFS(Detail!AB:AB,Detail!$A:$A,$B288,Detail!$B:$B,"&lt;="&amp;153)</f>
        <v>200680.57843210097</v>
      </c>
      <c r="BN288" s="24">
        <f>SUMIFS(Detail!AB:AB,Detail!$A:$A,$B288,Detail!$B:$B,"&lt;="&amp;156)</f>
        <v>200674.50533674427</v>
      </c>
      <c r="BO288" s="33">
        <f t="shared" si="495"/>
        <v>200674.50533674427</v>
      </c>
      <c r="BP288" s="24">
        <f>SUMIFS(Detail!AB:AB,Detail!$A:$A,$B288,Detail!$B:$B,"&lt;="&amp;159)</f>
        <v>200670.26106188438</v>
      </c>
      <c r="BQ288" s="24">
        <f>SUMIFS(Detail!AB:AB,Detail!$A:$A,$B288,Detail!$B:$B,"&lt;="&amp;162)</f>
        <v>200667.28837287193</v>
      </c>
      <c r="BR288" s="24">
        <f>SUMIFS(Detail!AB:AB,Detail!$A:$A,$B288,Detail!$B:$B,"&lt;="&amp;165)</f>
        <v>200665.2018837801</v>
      </c>
      <c r="BS288" s="24">
        <f>SUMIFS(Detail!AB:AB,Detail!$A:$A,$B288,Detail!$B:$B,"&lt;="&amp;168)</f>
        <v>200663.73440026928</v>
      </c>
      <c r="BT288" s="33">
        <f t="shared" si="496"/>
        <v>200663.73440026928</v>
      </c>
      <c r="BU288" s="24">
        <f>SUMIFS(Detail!AB:AB,Detail!$A:$A,$B288,Detail!$B:$B,"&lt;="&amp;171)</f>
        <v>200662.70022950906</v>
      </c>
      <c r="BV288" s="24">
        <f>SUMIFS(Detail!AB:AB,Detail!$A:$A,$B288,Detail!$B:$B,"&lt;="&amp;174)</f>
        <v>200661.97002237203</v>
      </c>
      <c r="BW288" s="24">
        <f>SUMIFS(Detail!AB:AB,Detail!$A:$A,$B288,Detail!$B:$B,"&lt;="&amp;177)</f>
        <v>200661.4534762702</v>
      </c>
      <c r="BX288" s="24">
        <f>SUMIFS(Detail!AB:AB,Detail!$A:$A,$B288,Detail!$B:$B,"&lt;="&amp;180)</f>
        <v>200661.08741238032</v>
      </c>
      <c r="BY288" s="33">
        <f t="shared" si="497"/>
        <v>200661.08741238032</v>
      </c>
      <c r="BZ288" s="24">
        <f>SUMIFS(Detail!AB:AB,Detail!$A:$A,$B288,Detail!$B:$B,"&lt;="&amp;183)</f>
        <v>200660.82753628705</v>
      </c>
      <c r="CA288" s="24">
        <f>SUMIFS(Detail!AB:AB,Detail!$A:$A,$B288,Detail!$B:$B,"&lt;="&amp;186)</f>
        <v>200660.64273049001</v>
      </c>
      <c r="CB288" s="24">
        <f>SUMIFS(Detail!AB:AB,Detail!$A:$A,$B288,Detail!$B:$B,"&lt;="&amp;189)</f>
        <v>200660.51109182229</v>
      </c>
      <c r="CC288" s="24">
        <f>SUMIFS(Detail!AB:AB,Detail!$A:$A,$B288,Detail!$B:$B,"&lt;="&amp;192)</f>
        <v>200660.41717349581</v>
      </c>
      <c r="CD288" s="33">
        <f t="shared" si="498"/>
        <v>200660.41717349581</v>
      </c>
      <c r="CE288" s="24">
        <f>SUMIFS(Detail!AB:AB,Detail!$A:$A,$B288,Detail!$B:$B,"&lt;="&amp;195)</f>
        <v>200660.35006193063</v>
      </c>
      <c r="CF288" s="24">
        <f>SUMIFS(Detail!AB:AB,Detail!$A:$A,$B288,Detail!$B:$B,"&lt;="&amp;198)</f>
        <v>200660.30203267999</v>
      </c>
      <c r="CG288" s="24">
        <f>SUMIFS(Detail!AB:AB,Detail!$A:$A,$B288,Detail!$B:$B,"&lt;="&amp;201)</f>
        <v>200660.26760886749</v>
      </c>
      <c r="CH288" s="24">
        <f>SUMIFS(Detail!AB:AB,Detail!$A:$A,$B288,Detail!$B:$B,"&lt;="&amp;204)</f>
        <v>200660.24290070005</v>
      </c>
      <c r="CI288" s="33">
        <f t="shared" si="499"/>
        <v>200660.24290070005</v>
      </c>
      <c r="CJ288" s="24">
        <f>SUMIFS(Detail!AB:AB,Detail!$A:$A,$B288,Detail!$B:$B,"&lt;="&amp;207)</f>
        <v>200660.22514104986</v>
      </c>
      <c r="CK288" s="24">
        <f>SUMIFS(Detail!AB:AB,Detail!$A:$A,$B288,Detail!$B:$B,"&lt;="&amp;210)</f>
        <v>200660.2123582385</v>
      </c>
      <c r="CL288" s="24">
        <f>SUMIFS(Detail!AB:AB,Detail!$A:$A,$B288,Detail!$B:$B,"&lt;="&amp;213)</f>
        <v>200660.20314529308</v>
      </c>
      <c r="CM288" s="24">
        <f>SUMIFS(Detail!AB:AB,Detail!$A:$A,$B288,Detail!$B:$B,"&lt;="&amp;216)</f>
        <v>200660.19649648585</v>
      </c>
      <c r="CN288" s="33">
        <f t="shared" si="500"/>
        <v>200660.19649648585</v>
      </c>
      <c r="CO288" s="24">
        <f>SUMIFS(Detail!AB:AB,Detail!$A:$A,$B288,Detail!$B:$B,"&lt;="&amp;219)</f>
        <v>200660.19169207281</v>
      </c>
      <c r="CP288" s="24">
        <f>SUMIFS(Detail!AB:AB,Detail!$A:$A,$B288,Detail!$B:$B,"&lt;="&amp;222)</f>
        <v>200660.18821603051</v>
      </c>
      <c r="CQ288" s="24">
        <f>SUMIFS(Detail!AB:AB,Detail!$A:$A,$B288,Detail!$B:$B,"&lt;="&amp;225)</f>
        <v>200660.18569801291</v>
      </c>
      <c r="CR288" s="24">
        <f>SUMIFS(Detail!AB:AB,Detail!$A:$A,$B288,Detail!$B:$B,"&lt;="&amp;228)</f>
        <v>200660.18387177723</v>
      </c>
      <c r="CS288" s="33">
        <f t="shared" si="501"/>
        <v>200660.18387177723</v>
      </c>
      <c r="CT288" s="24">
        <f>SUMIFS(Detail!AB:AB,Detail!$A:$A,$B288,Detail!$B:$B,"&lt;="&amp;231)</f>
        <v>200660.18254576685</v>
      </c>
      <c r="CU288" s="24">
        <f>SUMIFS(Detail!AB:AB,Detail!$A:$A,$B288,Detail!$B:$B,"&lt;="&amp;234)</f>
        <v>200660.18158183456</v>
      </c>
      <c r="CV288" s="24">
        <f>SUMIFS(Detail!AB:AB,Detail!$A:$A,$B288,Detail!$B:$B,"&lt;="&amp;237)</f>
        <v>200660.18088031621</v>
      </c>
      <c r="CW288" s="24">
        <f>SUMIFS(Detail!AB:AB,Detail!$A:$A,$B288,Detail!$B:$B,"&lt;="&amp;240)</f>
        <v>200660.18036922801</v>
      </c>
      <c r="CX288" s="33">
        <f t="shared" si="502"/>
        <v>200660.18036922801</v>
      </c>
      <c r="CY288" s="24">
        <f>SUMIFS(Detail!AB:AB,Detail!$A:$A,$B288,Detail!$B:$B,"&lt;="&amp;243)</f>
        <v>200660.17898546968</v>
      </c>
      <c r="CZ288" s="24">
        <f>SUMIFS(Detail!AB:AB,Detail!$A:$A,$B288,Detail!$B:$B,"&lt;="&amp;246)</f>
        <v>200660.17898546968</v>
      </c>
      <c r="DA288" s="24">
        <f>SUMIFS(Detail!AB:AB,Detail!$A:$A,$B288,Detail!$B:$B,"&lt;="&amp;249)</f>
        <v>200660.17898546968</v>
      </c>
      <c r="DB288" s="24">
        <f>SUMIFS(Detail!AB:AB,Detail!$A:$A,$B288,Detail!$B:$B,"&lt;="&amp;252)</f>
        <v>200660.17898546968</v>
      </c>
      <c r="DC288" s="33">
        <f t="shared" si="503"/>
        <v>200660.17898546968</v>
      </c>
      <c r="DD288" s="86">
        <f>SUMIFS(Detail!AB:AB,Detail!$A:$A,$B288,Detail!$B:$B,"&gt;60")</f>
        <v>-3775065.2450655769</v>
      </c>
    </row>
    <row r="289" spans="1:108" x14ac:dyDescent="0.25">
      <c r="A289" t="s">
        <v>5534</v>
      </c>
      <c r="B289" s="32" t="s">
        <v>5129</v>
      </c>
      <c r="C289" s="24">
        <f>SUMIFS(Detail!AB:AB,Detail!$A:$A,$B289,Detail!$B:$B,"&lt;="&amp;3)</f>
        <v>0</v>
      </c>
      <c r="D289" s="24">
        <f>SUMIFS(Detail!AB:AB,Detail!$A:$A,$B289,Detail!$B:$B,"&lt;="&amp;6)</f>
        <v>0</v>
      </c>
      <c r="E289" s="24">
        <f>SUMIFS(Detail!AB:AB,Detail!$A:$A,$B289,Detail!$B:$B,"&lt;="&amp;9)</f>
        <v>0</v>
      </c>
      <c r="F289" s="24">
        <f>SUMIFS(Detail!AB:AB,Detail!$A:$A,$B289,Detail!$B:$B,"&lt;="&amp;12)</f>
        <v>0</v>
      </c>
      <c r="G289" s="33">
        <f t="shared" si="483"/>
        <v>0</v>
      </c>
      <c r="H289" s="24">
        <f>SUMIFS(Detail!AB:AB,Detail!$A:$A,$B289,Detail!$B:$B,"&lt;="&amp;15)</f>
        <v>18.159559450259714</v>
      </c>
      <c r="I289" s="24">
        <f>SUMIFS(Detail!AB:AB,Detail!$A:$A,$B289,Detail!$B:$B,"&lt;="&amp;18)</f>
        <v>357.99295008570266</v>
      </c>
      <c r="J289" s="24">
        <f>SUMIFS(Detail!AB:AB,Detail!$A:$A,$B289,Detail!$B:$B,"&lt;="&amp;21)</f>
        <v>2481.1031111001662</v>
      </c>
      <c r="K289" s="24">
        <f>SUMIFS(Detail!AB:AB,Detail!$A:$A,$B289,Detail!$B:$B,"&lt;="&amp;24)</f>
        <v>11378.376056930279</v>
      </c>
      <c r="L289" s="33">
        <f t="shared" si="484"/>
        <v>11378.376056930279</v>
      </c>
      <c r="M289" s="24">
        <f>SUMIFS(Detail!AB:AB,Detail!$A:$A,$B289,Detail!$B:$B,"&lt;="&amp;27)</f>
        <v>35545.521903157045</v>
      </c>
      <c r="N289" s="24">
        <f>SUMIFS(Detail!AB:AB,Detail!$A:$A,$B289,Detail!$B:$B,"&lt;="&amp;30)</f>
        <v>83940.552697846797</v>
      </c>
      <c r="O289" s="24">
        <f>SUMIFS(Detail!AB:AB,Detail!$A:$A,$B289,Detail!$B:$B,"&lt;="&amp;33)</f>
        <v>164327.61361264324</v>
      </c>
      <c r="P289" s="24">
        <f>SUMIFS(Detail!AB:AB,Detail!$A:$A,$B289,Detail!$B:$B,"&lt;="&amp;36)</f>
        <v>281110.38586891437</v>
      </c>
      <c r="Q289" s="33">
        <f t="shared" si="485"/>
        <v>281110.38586891437</v>
      </c>
      <c r="R289" s="24">
        <f>SUMIFS(Detail!AB:AB,Detail!$A:$A,$B289,Detail!$B:$B,"&lt;="&amp;39)</f>
        <v>435774.87010125868</v>
      </c>
      <c r="S289" s="24">
        <f>SUMIFS(Detail!AB:AB,Detail!$A:$A,$B289,Detail!$B:$B,"&lt;="&amp;42)</f>
        <v>630146.54455922381</v>
      </c>
      <c r="T289" s="24">
        <f>SUMIFS(Detail!AB:AB,Detail!$A:$A,$B289,Detail!$B:$B,"&lt;="&amp;45)</f>
        <v>867670.35428533528</v>
      </c>
      <c r="U289" s="24">
        <f>SUMIFS(Detail!AB:AB,Detail!$A:$A,$B289,Detail!$B:$B,"&lt;="&amp;48)</f>
        <v>1153728.0425577248</v>
      </c>
      <c r="V289" s="33">
        <f t="shared" si="486"/>
        <v>1153728.0425577248</v>
      </c>
      <c r="W289" s="24">
        <f>SUMIFS(Detail!AB:AB,Detail!$A:$A,$B289,Detail!$B:$B,"&lt;="&amp;51)</f>
        <v>1461566.1775963884</v>
      </c>
      <c r="X289" s="24">
        <f>SUMIFS(Detail!AB:AB,Detail!$A:$A,$B289,Detail!$B:$B,"&lt;="&amp;54)</f>
        <v>1828500.7667294468</v>
      </c>
      <c r="Y289" s="24">
        <f>SUMIFS(Detail!AB:AB,Detail!$A:$A,$B289,Detail!$B:$B,"&lt;="&amp;57)</f>
        <v>2265463.1572936848</v>
      </c>
      <c r="Z289" s="24">
        <f>SUMIFS(Detail!AB:AB,Detail!$A:$A,$B289,Detail!$B:$B,"&lt;="&amp;60)</f>
        <v>2785912.3648303752</v>
      </c>
      <c r="AA289" s="33">
        <f t="shared" si="487"/>
        <v>2785912.3648303752</v>
      </c>
      <c r="AB289" s="24">
        <f>SUMIFS(Detail!AB:AB,Detail!$A:$A,$B289,Detail!$B:$B,"&lt;="&amp;63)</f>
        <v>3369565.1892525484</v>
      </c>
      <c r="AC289" s="24">
        <f>SUMIFS(Detail!AB:AB,Detail!$A:$A,$B289,Detail!$B:$B,"&lt;="&amp;66)</f>
        <v>3840669.5983922146</v>
      </c>
      <c r="AD289" s="24">
        <f>SUMIFS(Detail!AB:AB,Detail!$A:$A,$B289,Detail!$B:$B,"&lt;="&amp;69)</f>
        <v>4133554.7759255744</v>
      </c>
      <c r="AE289" s="24">
        <f>SUMIFS(Detail!AB:AB,Detail!$A:$A,$B289,Detail!$B:$B,"&lt;="&amp;72)</f>
        <v>4273524.963798143</v>
      </c>
      <c r="AF289" s="33">
        <f t="shared" si="488"/>
        <v>4273524.963798143</v>
      </c>
      <c r="AG289" s="24">
        <f>SUMIFS(Detail!AB:AB,Detail!$A:$A,$B289,Detail!$B:$B,"&lt;="&amp;75)</f>
        <v>4299733.1023122603</v>
      </c>
      <c r="AH289" s="24">
        <f>SUMIFS(Detail!AB:AB,Detail!$A:$A,$B289,Detail!$B:$B,"&lt;="&amp;78)</f>
        <v>4246169.6268256232</v>
      </c>
      <c r="AI289" s="24">
        <f>SUMIFS(Detail!AB:AB,Detail!$A:$A,$B289,Detail!$B:$B,"&lt;="&amp;81)</f>
        <v>4138819.7501549711</v>
      </c>
      <c r="AJ289" s="24">
        <f>SUMIFS(Detail!AB:AB,Detail!$A:$A,$B289,Detail!$B:$B,"&lt;="&amp;84)</f>
        <v>3996657.4850793118</v>
      </c>
      <c r="AK289" s="33">
        <f t="shared" si="489"/>
        <v>3996657.4850793118</v>
      </c>
      <c r="AL289" s="24">
        <f>SUMIFS(Detail!AB:AB,Detail!$A:$A,$B289,Detail!$B:$B,"&lt;="&amp;87)</f>
        <v>3833254.3857571948</v>
      </c>
      <c r="AM289" s="24">
        <f>SUMIFS(Detail!AB:AB,Detail!$A:$A,$B289,Detail!$B:$B,"&lt;="&amp;90)</f>
        <v>3658206.5780074643</v>
      </c>
      <c r="AN289" s="24">
        <f>SUMIFS(Detail!AB:AB,Detail!$A:$A,$B289,Detail!$B:$B,"&lt;="&amp;93)</f>
        <v>3478235.0219476391</v>
      </c>
      <c r="AO289" s="24">
        <f>SUMIFS(Detail!AB:AB,Detail!$A:$A,$B289,Detail!$B:$B,"&lt;="&amp;96)</f>
        <v>3297996.0830898285</v>
      </c>
      <c r="AP289" s="33">
        <f t="shared" si="490"/>
        <v>3297996.0830898285</v>
      </c>
      <c r="AQ289" s="24">
        <f>SUMIFS(Detail!AB:AB,Detail!$A:$A,$B289,Detail!$B:$B,"&lt;="&amp;99)</f>
        <v>3120668.3861072902</v>
      </c>
      <c r="AR289" s="24">
        <f>SUMIFS(Detail!AB:AB,Detail!$A:$A,$B289,Detail!$B:$B,"&lt;="&amp;102)</f>
        <v>2948373.7942000497</v>
      </c>
      <c r="AS289" s="24">
        <f>SUMIFS(Detail!AB:AB,Detail!$A:$A,$B289,Detail!$B:$B,"&lt;="&amp;105)</f>
        <v>2782477.3263495825</v>
      </c>
      <c r="AT289" s="24">
        <f>SUMIFS(Detail!AB:AB,Detail!$A:$A,$B289,Detail!$B:$B,"&lt;="&amp;108)</f>
        <v>2623804.5829490218</v>
      </c>
      <c r="AU289" s="33">
        <f t="shared" si="491"/>
        <v>2623804.5829490218</v>
      </c>
      <c r="AV289" s="24">
        <f>SUMIFS(Detail!AB:AB,Detail!$A:$A,$B289,Detail!$B:$B,"&lt;="&amp;111)</f>
        <v>2472798.1151005104</v>
      </c>
      <c r="AW289" s="24">
        <f>SUMIFS(Detail!AB:AB,Detail!$A:$A,$B289,Detail!$B:$B,"&lt;="&amp;114)</f>
        <v>2329629.6864119712</v>
      </c>
      <c r="AX289" s="24">
        <f>SUMIFS(Detail!AB:AB,Detail!$A:$A,$B289,Detail!$B:$B,"&lt;="&amp;117)</f>
        <v>2194281.6173478775</v>
      </c>
      <c r="AY289" s="24">
        <f>SUMIFS(Detail!AB:AB,Detail!$A:$A,$B289,Detail!$B:$B,"&lt;="&amp;120)</f>
        <v>2066605.7926667503</v>
      </c>
      <c r="AZ289" s="33">
        <f t="shared" si="492"/>
        <v>2066605.7926667503</v>
      </c>
      <c r="BA289" s="24">
        <f>SUMIFS(Detail!AB:AB,Detail!$A:$A,$B289,Detail!$B:$B,"&lt;="&amp;123)</f>
        <v>1946366.4767661509</v>
      </c>
      <c r="BB289" s="24">
        <f>SUMIFS(Detail!AB:AB,Detail!$A:$A,$B289,Detail!$B:$B,"&lt;="&amp;126)</f>
        <v>1833271.3499138576</v>
      </c>
      <c r="BC289" s="24">
        <f>SUMIFS(Detail!AB:AB,Detail!$A:$A,$B289,Detail!$B:$B,"&lt;="&amp;129)</f>
        <v>1726993.9471392734</v>
      </c>
      <c r="BD289" s="24">
        <f>SUMIFS(Detail!AB:AB,Detail!$A:$A,$B289,Detail!$B:$B,"&lt;="&amp;132)</f>
        <v>1627189.804013822</v>
      </c>
      <c r="BE289" s="33">
        <f t="shared" si="493"/>
        <v>1627189.804013822</v>
      </c>
      <c r="BF289" s="24">
        <f>SUMIFS(Detail!AB:AB,Detail!$A:$A,$B289,Detail!$B:$B,"&lt;="&amp;135)</f>
        <v>1533507.9855779742</v>
      </c>
      <c r="BG289" s="24">
        <f>SUMIFS(Detail!AB:AB,Detail!$A:$A,$B289,Detail!$B:$B,"&lt;="&amp;138)</f>
        <v>1445599.2231789643</v>
      </c>
      <c r="BH289" s="24">
        <f>SUMIFS(Detail!AB:AB,Detail!$A:$A,$B289,Detail!$B:$B,"&lt;="&amp;141)</f>
        <v>1363121.5577504833</v>
      </c>
      <c r="BI289" s="24">
        <f>SUMIFS(Detail!AB:AB,Detail!$A:$A,$B289,Detail!$B:$B,"&lt;="&amp;144)</f>
        <v>1285744.1511539633</v>
      </c>
      <c r="BJ289" s="33">
        <f t="shared" si="494"/>
        <v>1285744.1511539633</v>
      </c>
      <c r="BK289" s="24">
        <f>SUMIFS(Detail!AB:AB,Detail!$A:$A,$B289,Detail!$B:$B,"&lt;="&amp;147)</f>
        <v>1213149.7543106184</v>
      </c>
      <c r="BL289" s="24">
        <f>SUMIFS(Detail!AB:AB,Detail!$A:$A,$B289,Detail!$B:$B,"&lt;="&amp;150)</f>
        <v>1145036.1940933955</v>
      </c>
      <c r="BM289" s="24">
        <f>SUMIFS(Detail!AB:AB,Detail!$A:$A,$B289,Detail!$B:$B,"&lt;="&amp;153)</f>
        <v>1081117.1476023945</v>
      </c>
      <c r="BN289" s="24">
        <f>SUMIFS(Detail!AB:AB,Detail!$A:$A,$B289,Detail!$B:$B,"&lt;="&amp;156)</f>
        <v>1021122.4034329681</v>
      </c>
      <c r="BO289" s="33">
        <f t="shared" si="495"/>
        <v>1021122.4034329681</v>
      </c>
      <c r="BP289" s="24">
        <f>SUMIFS(Detail!AB:AB,Detail!$A:$A,$B289,Detail!$B:$B,"&lt;="&amp;159)</f>
        <v>964797.75833321689</v>
      </c>
      <c r="BQ289" s="24">
        <f>SUMIFS(Detail!AB:AB,Detail!$A:$A,$B289,Detail!$B:$B,"&lt;="&amp;162)</f>
        <v>911904.65952500876</v>
      </c>
      <c r="BR289" s="24">
        <f>SUMIFS(Detail!AB:AB,Detail!$A:$A,$B289,Detail!$B:$B,"&lt;="&amp;165)</f>
        <v>862219.67450520268</v>
      </c>
      <c r="BS289" s="24">
        <f>SUMIFS(Detail!AB:AB,Detail!$A:$A,$B289,Detail!$B:$B,"&lt;="&amp;168)</f>
        <v>815533.84885415423</v>
      </c>
      <c r="BT289" s="33">
        <f t="shared" si="496"/>
        <v>815533.84885415423</v>
      </c>
      <c r="BU289" s="24">
        <f>SUMIFS(Detail!AB:AB,Detail!$A:$A,$B289,Detail!$B:$B,"&lt;="&amp;171)</f>
        <v>771651.99662369548</v>
      </c>
      <c r="BV289" s="24">
        <f>SUMIFS(Detail!AB:AB,Detail!$A:$A,$B289,Detail!$B:$B,"&lt;="&amp;174)</f>
        <v>730391.95590739755</v>
      </c>
      <c r="BW289" s="24">
        <f>SUMIFS(Detail!AB:AB,Detail!$A:$A,$B289,Detail!$B:$B,"&lt;="&amp;177)</f>
        <v>691583.83321221382</v>
      </c>
      <c r="BX289" s="24">
        <f>SUMIFS(Detail!AB:AB,Detail!$A:$A,$B289,Detail!$B:$B,"&lt;="&amp;180)</f>
        <v>655069.25351013045</v>
      </c>
      <c r="BY289" s="33">
        <f t="shared" si="497"/>
        <v>655069.25351013045</v>
      </c>
      <c r="BZ289" s="24">
        <f>SUMIFS(Detail!AB:AB,Detail!$A:$A,$B289,Detail!$B:$B,"&lt;="&amp;183)</f>
        <v>620700.62779787229</v>
      </c>
      <c r="CA289" s="24">
        <f>SUMIFS(Detail!AB:AB,Detail!$A:$A,$B289,Detail!$B:$B,"&lt;="&amp;186)</f>
        <v>588340.44621622097</v>
      </c>
      <c r="CB289" s="24">
        <f>SUMIFS(Detail!AB:AB,Detail!$A:$A,$B289,Detail!$B:$B,"&lt;="&amp;189)</f>
        <v>557860.60196787957</v>
      </c>
      <c r="CC289" s="24">
        <f>SUMIFS(Detail!AB:AB,Detail!$A:$A,$B289,Detail!$B:$B,"&lt;="&amp;192)</f>
        <v>529141.7491880192</v>
      </c>
      <c r="CD289" s="33">
        <f t="shared" si="498"/>
        <v>529141.7491880192</v>
      </c>
      <c r="CE289" s="24">
        <f>SUMIFS(Detail!AB:AB,Detail!$A:$A,$B289,Detail!$B:$B,"&lt;="&amp;195)</f>
        <v>502072.69638854585</v>
      </c>
      <c r="CF289" s="24">
        <f>SUMIFS(Detail!AB:AB,Detail!$A:$A,$B289,Detail!$B:$B,"&lt;="&amp;198)</f>
        <v>476549.83598078211</v>
      </c>
      <c r="CG289" s="24">
        <f>SUMIFS(Detail!AB:AB,Detail!$A:$A,$B289,Detail!$B:$B,"&lt;="&amp;201)</f>
        <v>452476.60957965127</v>
      </c>
      <c r="CH289" s="24">
        <f>SUMIFS(Detail!AB:AB,Detail!$A:$A,$B289,Detail!$B:$B,"&lt;="&amp;204)</f>
        <v>429763.00822943507</v>
      </c>
      <c r="CI289" s="33">
        <f t="shared" si="499"/>
        <v>429763.00822943507</v>
      </c>
      <c r="CJ289" s="24">
        <f>SUMIFS(Detail!AB:AB,Detail!$A:$A,$B289,Detail!$B:$B,"&lt;="&amp;207)</f>
        <v>408325.10630558117</v>
      </c>
      <c r="CK289" s="24">
        <f>SUMIFS(Detail!AB:AB,Detail!$A:$A,$B289,Detail!$B:$B,"&lt;="&amp;210)</f>
        <v>388084.62759669521</v>
      </c>
      <c r="CL289" s="24">
        <f>SUMIFS(Detail!AB:AB,Detail!$A:$A,$B289,Detail!$B:$B,"&lt;="&amp;213)</f>
        <v>368968.54191914742</v>
      </c>
      <c r="CM289" s="24">
        <f>SUMIFS(Detail!AB:AB,Detail!$A:$A,$B289,Detail!$B:$B,"&lt;="&amp;216)</f>
        <v>350908.69053954317</v>
      </c>
      <c r="CN289" s="33">
        <f t="shared" si="500"/>
        <v>350908.69053954317</v>
      </c>
      <c r="CO289" s="24">
        <f>SUMIFS(Detail!AB:AB,Detail!$A:$A,$B289,Detail!$B:$B,"&lt;="&amp;219)</f>
        <v>333841.43865622266</v>
      </c>
      <c r="CP289" s="24">
        <f>SUMIFS(Detail!AB:AB,Detail!$A:$A,$B289,Detail!$B:$B,"&lt;="&amp;222)</f>
        <v>317707.35320643021</v>
      </c>
      <c r="CQ289" s="24">
        <f>SUMIFS(Detail!AB:AB,Detail!$A:$A,$B289,Detail!$B:$B,"&lt;="&amp;225)</f>
        <v>302450.90430789534</v>
      </c>
      <c r="CR289" s="24">
        <f>SUMIFS(Detail!AB:AB,Detail!$A:$A,$B289,Detail!$B:$B,"&lt;="&amp;228)</f>
        <v>288020.18870520312</v>
      </c>
      <c r="CS289" s="33">
        <f t="shared" si="501"/>
        <v>288020.18870520312</v>
      </c>
      <c r="CT289" s="24">
        <f>SUMIFS(Detail!AB:AB,Detail!$A:$A,$B289,Detail!$B:$B,"&lt;="&amp;231)</f>
        <v>274366.67366460839</v>
      </c>
      <c r="CU289" s="24">
        <f>SUMIFS(Detail!AB:AB,Detail!$A:$A,$B289,Detail!$B:$B,"&lt;="&amp;234)</f>
        <v>261444.95984163668</v>
      </c>
      <c r="CV289" s="24">
        <f>SUMIFS(Detail!AB:AB,Detail!$A:$A,$B289,Detail!$B:$B,"&lt;="&amp;237)</f>
        <v>249212.5617311419</v>
      </c>
      <c r="CW289" s="24">
        <f>SUMIFS(Detail!AB:AB,Detail!$A:$A,$B289,Detail!$B:$B,"&lt;="&amp;240)</f>
        <v>237629.70439440617</v>
      </c>
      <c r="CX289" s="33">
        <f t="shared" si="502"/>
        <v>237629.70439440617</v>
      </c>
      <c r="CY289" s="24">
        <f>SUMIFS(Detail!AB:AB,Detail!$A:$A,$B289,Detail!$B:$B,"&lt;="&amp;243)</f>
        <v>115372.80425577285</v>
      </c>
      <c r="CZ289" s="24">
        <f>SUMIFS(Detail!AB:AB,Detail!$A:$A,$B289,Detail!$B:$B,"&lt;="&amp;246)</f>
        <v>115372.80425577285</v>
      </c>
      <c r="DA289" s="24">
        <f>SUMIFS(Detail!AB:AB,Detail!$A:$A,$B289,Detail!$B:$B,"&lt;="&amp;249)</f>
        <v>115372.80425577285</v>
      </c>
      <c r="DB289" s="24">
        <f>SUMIFS(Detail!AB:AB,Detail!$A:$A,$B289,Detail!$B:$B,"&lt;="&amp;252)</f>
        <v>115372.80425577285</v>
      </c>
      <c r="DC289" s="33">
        <f t="shared" si="503"/>
        <v>115372.80425577285</v>
      </c>
      <c r="DD289" s="86">
        <f>SUMIFS(Detail!AB:AB,Detail!$A:$A,$B289,Detail!$B:$B,"&gt;60")</f>
        <v>-2670539.5605746014</v>
      </c>
    </row>
    <row r="290" spans="1:108" x14ac:dyDescent="0.25">
      <c r="A290" t="s">
        <v>5535</v>
      </c>
      <c r="B290" s="87" t="s">
        <v>5536</v>
      </c>
      <c r="C290" s="88">
        <f>SUM(C280:C289)</f>
        <v>0</v>
      </c>
      <c r="D290" s="88">
        <f>SUM(D280:D289)</f>
        <v>0</v>
      </c>
      <c r="E290" s="88">
        <f>SUM(E280:E289)</f>
        <v>341946.40472397325</v>
      </c>
      <c r="F290" s="88">
        <f>SUM(F280:F289)</f>
        <v>811074.79264178616</v>
      </c>
      <c r="G290" s="89">
        <f t="shared" si="483"/>
        <v>811074.79264178616</v>
      </c>
      <c r="H290" s="88">
        <f>SUM(H280:H289)</f>
        <v>1412505.8190135749</v>
      </c>
      <c r="I290" s="88">
        <f>SUM(I280:I289)</f>
        <v>2200624.826699703</v>
      </c>
      <c r="J290" s="88">
        <f>SUM(J280:J289)</f>
        <v>3046038.9346343521</v>
      </c>
      <c r="K290" s="88">
        <f>SUM(K280:K289)</f>
        <v>3852334.4474904304</v>
      </c>
      <c r="L290" s="89">
        <f t="shared" si="484"/>
        <v>3852334.4474904304</v>
      </c>
      <c r="M290" s="88">
        <f>SUM(M280:M289)</f>
        <v>4662768.0790906567</v>
      </c>
      <c r="N290" s="88">
        <f>SUM(N280:N289)</f>
        <v>5596829.018336216</v>
      </c>
      <c r="O290" s="88">
        <f>SUM(O280:O289)</f>
        <v>6537166.3288628422</v>
      </c>
      <c r="P290" s="88">
        <f>SUM(P280:P289)</f>
        <v>7719050.5321243173</v>
      </c>
      <c r="Q290" s="89">
        <f t="shared" si="485"/>
        <v>7719050.5321243173</v>
      </c>
      <c r="R290" s="88">
        <f>SUM(R280:R289)</f>
        <v>9143513.5146962367</v>
      </c>
      <c r="S290" s="88">
        <f>SUM(S280:S289)</f>
        <v>10624818.942227509</v>
      </c>
      <c r="T290" s="88">
        <f>SUM(T280:T289)</f>
        <v>12076284.621712526</v>
      </c>
      <c r="U290" s="88">
        <f>SUM(U280:U289)</f>
        <v>13639666.31584907</v>
      </c>
      <c r="V290" s="89">
        <f t="shared" si="486"/>
        <v>13639666.31584907</v>
      </c>
      <c r="W290" s="88">
        <f>SUM(W280:W289)</f>
        <v>15873027.472758586</v>
      </c>
      <c r="X290" s="88">
        <f>SUM(X280:X289)</f>
        <v>18522811.459364317</v>
      </c>
      <c r="Y290" s="88">
        <f>SUM(Y280:Y289)</f>
        <v>21116087.665254723</v>
      </c>
      <c r="Z290" s="88">
        <f>SUM(Z280:Z289)</f>
        <v>23829383.973288592</v>
      </c>
      <c r="AA290" s="89">
        <f t="shared" si="487"/>
        <v>23829383.973288592</v>
      </c>
      <c r="AB290" s="88">
        <f>SUM(AB280:AB289)</f>
        <v>20611868.220719751</v>
      </c>
      <c r="AC290" s="88">
        <f>SUM(AC280:AC289)</f>
        <v>18931501.668298315</v>
      </c>
      <c r="AD290" s="88">
        <f>SUM(AD280:AD289)</f>
        <v>17856978.732148953</v>
      </c>
      <c r="AE290" s="88">
        <f>SUM(AE280:AE289)</f>
        <v>16995834.859476086</v>
      </c>
      <c r="AF290" s="89">
        <f t="shared" si="488"/>
        <v>16995834.859476086</v>
      </c>
      <c r="AG290" s="88">
        <f>SUM(AG280:AG289)</f>
        <v>16212233.350031737</v>
      </c>
      <c r="AH290" s="88">
        <f>SUM(AH280:AH289)</f>
        <v>15459246.59423499</v>
      </c>
      <c r="AI290" s="88">
        <f>SUM(AI280:AI289)</f>
        <v>14723199.030393317</v>
      </c>
      <c r="AJ290" s="88">
        <f>SUM(AJ280:AJ289)</f>
        <v>14002852.621952441</v>
      </c>
      <c r="AK290" s="89">
        <f t="shared" si="489"/>
        <v>14002852.621952441</v>
      </c>
      <c r="AL290" s="88">
        <f>SUM(AL280:AL289)</f>
        <v>13301126.211764937</v>
      </c>
      <c r="AM290" s="88">
        <f>SUM(AM280:AM289)</f>
        <v>12621764.501933493</v>
      </c>
      <c r="AN290" s="88">
        <f>SUM(AN280:AN289)</f>
        <v>11968056.671112178</v>
      </c>
      <c r="AO290" s="88">
        <f>SUM(AO280:AO289)</f>
        <v>11342431.848341141</v>
      </c>
      <c r="AP290" s="89">
        <f t="shared" si="490"/>
        <v>11342431.848341141</v>
      </c>
      <c r="AQ290" s="88">
        <f>SUM(AQ280:AQ289)</f>
        <v>10746424.727813587</v>
      </c>
      <c r="AR290" s="88">
        <f>SUM(AR280:AR289)</f>
        <v>10180782.844796371</v>
      </c>
      <c r="AS290" s="88">
        <f>SUM(AS280:AS289)</f>
        <v>9645611.0698050503</v>
      </c>
      <c r="AT290" s="88">
        <f>SUM(AT280:AT289)</f>
        <v>9140520.4322745353</v>
      </c>
      <c r="AU290" s="89">
        <f t="shared" si="491"/>
        <v>9140520.4322745353</v>
      </c>
      <c r="AV290" s="88">
        <f>SUM(AV280:AV289)</f>
        <v>8664758.7562900186</v>
      </c>
      <c r="AW290" s="88">
        <f>SUM(AW280:AW289)</f>
        <v>8217317.1531260777</v>
      </c>
      <c r="AX290" s="88">
        <f>SUM(AX280:AX289)</f>
        <v>7797015.2920274641</v>
      </c>
      <c r="AY290" s="88">
        <f>SUM(AY280:AY289)</f>
        <v>7402567.795467658</v>
      </c>
      <c r="AZ290" s="89">
        <f t="shared" si="492"/>
        <v>7402567.795467658</v>
      </c>
      <c r="BA290" s="88">
        <f>SUM(BA280:BA289)</f>
        <v>7032634.8118281923</v>
      </c>
      <c r="BB290" s="88">
        <f>SUM(BB280:BB289)</f>
        <v>6685859.7740664529</v>
      </c>
      <c r="BC290" s="88">
        <f>SUM(BC280:BC289)</f>
        <v>6360897.0107179787</v>
      </c>
      <c r="BD290" s="88">
        <f>SUM(BD280:BD289)</f>
        <v>6056431.4483063854</v>
      </c>
      <c r="BE290" s="89">
        <f t="shared" si="493"/>
        <v>6056431.4483063854</v>
      </c>
      <c r="BF290" s="88">
        <f>SUM(BF280:BF289)</f>
        <v>5771192.2271741172</v>
      </c>
      <c r="BG290" s="88">
        <f>SUM(BG280:BG289)</f>
        <v>5503961.6838989155</v>
      </c>
      <c r="BH290" s="88">
        <f>SUM(BH280:BH289)</f>
        <v>5253580.8434989909</v>
      </c>
      <c r="BI290" s="88">
        <f>SUM(BI280:BI289)</f>
        <v>5018952.3118508821</v>
      </c>
      <c r="BJ290" s="89">
        <f t="shared" si="494"/>
        <v>5018952.3118508821</v>
      </c>
      <c r="BK290" s="88">
        <f>SUM(BK280:BK289)</f>
        <v>4799041.2564897323</v>
      </c>
      <c r="BL290" s="88">
        <f>SUM(BL280:BL289)</f>
        <v>4592875.0041800821</v>
      </c>
      <c r="BM290" s="88">
        <f>SUM(BM280:BM289)</f>
        <v>4399541.658534484</v>
      </c>
      <c r="BN290" s="88">
        <f>SUM(BN280:BN289)</f>
        <v>4218188.0436326293</v>
      </c>
      <c r="BO290" s="89">
        <f t="shared" si="495"/>
        <v>4218188.0436326293</v>
      </c>
      <c r="BP290" s="88">
        <f>SUM(BP280:BP289)</f>
        <v>4048017.2042543874</v>
      </c>
      <c r="BQ290" s="88">
        <f>SUM(BQ280:BQ289)</f>
        <v>3888285.6352589601</v>
      </c>
      <c r="BR290" s="88">
        <f>SUM(BR280:BR289)</f>
        <v>3738300.3680223511</v>
      </c>
      <c r="BS290" s="88">
        <f>SUM(BS280:BS289)</f>
        <v>3597416.0076829321</v>
      </c>
      <c r="BT290" s="89">
        <f t="shared" si="496"/>
        <v>3597416.0076829321</v>
      </c>
      <c r="BU290" s="88">
        <f>SUM(BU280:BU289)</f>
        <v>3465031.7888791296</v>
      </c>
      <c r="BV290" s="88">
        <f>SUM(BV280:BV289)</f>
        <v>3340588.697852191</v>
      </c>
      <c r="BW290" s="88">
        <f>SUM(BW280:BW289)</f>
        <v>3223566.6937944395</v>
      </c>
      <c r="BX290" s="88">
        <f>SUM(BX280:BX289)</f>
        <v>3113482.0510445251</v>
      </c>
      <c r="BY290" s="89">
        <f t="shared" si="497"/>
        <v>3113482.0510445251</v>
      </c>
      <c r="BZ290" s="88">
        <f>SUM(BZ280:BZ289)</f>
        <v>3009884.8352946024</v>
      </c>
      <c r="CA290" s="88">
        <f>SUM(CA280:CA289)</f>
        <v>2912356.52072707</v>
      </c>
      <c r="CB290" s="88">
        <f>SUM(CB280:CB289)</f>
        <v>2820507.7504173764</v>
      </c>
      <c r="CC290" s="88">
        <f>SUM(CC280:CC289)</f>
        <v>2733976.2390324445</v>
      </c>
      <c r="CD290" s="89">
        <f t="shared" si="498"/>
        <v>2733976.2390324445</v>
      </c>
      <c r="CE290" s="88">
        <f>SUM(CE280:CE289)</f>
        <v>2652424.8145179325</v>
      </c>
      <c r="CF290" s="88">
        <f>SUM(CF280:CF289)</f>
        <v>2575539.5938619017</v>
      </c>
      <c r="CG290" s="88">
        <f>SUM(CG280:CG289)</f>
        <v>2503028.2869684915</v>
      </c>
      <c r="CH290" s="88">
        <f>SUM(CH280:CH289)</f>
        <v>2434618.6220394974</v>
      </c>
      <c r="CI290" s="89">
        <f t="shared" si="499"/>
        <v>2434618.6220394974</v>
      </c>
      <c r="CJ290" s="88">
        <f>SUM(CJ280:CJ289)</f>
        <v>2370056.8855248475</v>
      </c>
      <c r="CK290" s="88">
        <f>SUM(CK280:CK289)</f>
        <v>2309106.5695973979</v>
      </c>
      <c r="CL290" s="88">
        <f>SUM(CL280:CL289)</f>
        <v>2251547.1201606328</v>
      </c>
      <c r="CM290" s="88">
        <f>SUM(CM280:CM289)</f>
        <v>2197172.7785668131</v>
      </c>
      <c r="CN290" s="89">
        <f t="shared" si="500"/>
        <v>2197172.7785668131</v>
      </c>
      <c r="CO290" s="88">
        <f>SUM(CO280:CO289)</f>
        <v>2145791.5104717985</v>
      </c>
      <c r="CP290" s="88">
        <f>SUM(CP280:CP289)</f>
        <v>2097224.0155497557</v>
      </c>
      <c r="CQ290" s="88">
        <f>SUM(CQ280:CQ289)</f>
        <v>2051302.812124107</v>
      </c>
      <c r="CR290" s="88">
        <f>SUM(CR280:CR289)</f>
        <v>2007871.3911153004</v>
      </c>
      <c r="CS290" s="89">
        <f t="shared" si="501"/>
        <v>2007871.3911153004</v>
      </c>
      <c r="CT290" s="88">
        <f>SUM(CT280:CT289)</f>
        <v>1966783.4340581559</v>
      </c>
      <c r="CU290" s="88">
        <f>SUM(CU280:CU289)</f>
        <v>1927902.0902896153</v>
      </c>
      <c r="CV290" s="88">
        <f>SUM(CV280:CV289)</f>
        <v>1891099.3087480101</v>
      </c>
      <c r="CW290" s="88">
        <f>SUM(CW280:CW289)</f>
        <v>1856255.2201492744</v>
      </c>
      <c r="CX290" s="89">
        <f t="shared" si="502"/>
        <v>1856255.2201492744</v>
      </c>
      <c r="CY290" s="88">
        <f>SUM(CY280:CY289)</f>
        <v>1500725.8838304859</v>
      </c>
      <c r="CZ290" s="88">
        <f>SUM(CZ280:CZ289)</f>
        <v>1500725.8838304859</v>
      </c>
      <c r="DA290" s="88">
        <f>SUM(DA280:DA289)</f>
        <v>1500725.8838304859</v>
      </c>
      <c r="DB290" s="88">
        <f>SUM(DB280:DB289)</f>
        <v>1500725.8838304859</v>
      </c>
      <c r="DC290" s="89">
        <f t="shared" si="503"/>
        <v>1500725.8838304859</v>
      </c>
      <c r="DD290" s="90">
        <f>SUM(DD280:DD289)</f>
        <v>-22328658.0894581</v>
      </c>
    </row>
    <row r="291" spans="1:108" x14ac:dyDescent="0.25">
      <c r="A291" t="s">
        <v>5537</v>
      </c>
      <c r="B291" s="30" t="s">
        <v>4719</v>
      </c>
    </row>
    <row r="292" spans="1:108" x14ac:dyDescent="0.25">
      <c r="A292" t="s">
        <v>5538</v>
      </c>
      <c r="B292" s="32" t="s">
        <v>5120</v>
      </c>
      <c r="C292" s="24">
        <f>SUMIFS(Detail!AC:AC,Detail!$A:$A,$B292,Detail!$D:$D,1,Detail!$C:$C,1)</f>
        <v>0</v>
      </c>
      <c r="D292" s="24">
        <f>SUMIFS(Detail!AC:AC,Detail!$A:$A,$B292,Detail!$D:$D,1,Detail!$C:$C,2)</f>
        <v>0</v>
      </c>
      <c r="E292" s="24">
        <f>SUMIFS(Detail!AC:AC,Detail!$A:$A,$B292,Detail!$D:$D,1,Detail!$C:$C,3)</f>
        <v>265750.85940019635</v>
      </c>
      <c r="F292" s="24">
        <f>SUMIFS(Detail!AC:AC,Detail!$A:$A,$B292,Detail!$D:$D,1,Detail!$C:$C,4)</f>
        <v>434840.0324014377</v>
      </c>
      <c r="G292" s="33">
        <f t="shared" ref="G292:G302" si="504">SUM(C292:F292)</f>
        <v>700590.8918016341</v>
      </c>
      <c r="H292" s="24">
        <f>SUMIFS(Detail!AC:AC,Detail!$A:$A,$B292,Detail!$D:$D,2,Detail!$C:$C,1)</f>
        <v>291913.42783601227</v>
      </c>
      <c r="I292" s="24">
        <f>SUMIFS(Detail!AC:AC,Detail!$A:$A,$B292,Detail!$D:$D,2,Detail!$C:$C,2)</f>
        <v>330096.40945419797</v>
      </c>
      <c r="J292" s="24">
        <f>SUMIFS(Detail!AC:AC,Detail!$A:$A,$B292,Detail!$D:$D,2,Detail!$C:$C,3)</f>
        <v>484264.63741251361</v>
      </c>
      <c r="K292" s="24">
        <f>SUMIFS(Detail!AC:AC,Detail!$A:$A,$B292,Detail!$D:$D,2,Detail!$C:$C,4)</f>
        <v>505188.43652947177</v>
      </c>
      <c r="L292" s="33">
        <f t="shared" ref="L292:L302" si="505">SUM(H292:K292)</f>
        <v>1611462.9112321956</v>
      </c>
      <c r="M292" s="24">
        <f>SUMIFS(Detail!AC:AC,Detail!$A:$A,$B292,Detail!$D:$D,3,Detail!$C:$C,1)</f>
        <v>291747.13565537788</v>
      </c>
      <c r="N292" s="24">
        <f>SUMIFS(Detail!AC:AC,Detail!$A:$A,$B292,Detail!$D:$D,3,Detail!$C:$C,2)</f>
        <v>329686.70326139993</v>
      </c>
      <c r="O292" s="24">
        <f>SUMIFS(Detail!AC:AC,Detail!$A:$A,$B292,Detail!$D:$D,3,Detail!$C:$C,3)</f>
        <v>375483.51399474969</v>
      </c>
      <c r="P292" s="24">
        <f>SUMIFS(Detail!AC:AC,Detail!$A:$A,$B292,Detail!$D:$D,3,Detail!$C:$C,4)</f>
        <v>550851.02282923553</v>
      </c>
      <c r="Q292" s="33">
        <f t="shared" ref="Q292:Q302" si="506">SUM(M292:P292)</f>
        <v>1547768.375740763</v>
      </c>
      <c r="R292" s="24">
        <f>SUMIFS(Detail!AC:AC,Detail!$A:$A,$B292,Detail!$D:$D,4,Detail!$C:$C,1)</f>
        <v>492558.72560980561</v>
      </c>
      <c r="S292" s="24">
        <f>SUMIFS(Detail!AC:AC,Detail!$A:$A,$B292,Detail!$D:$D,4,Detail!$C:$C,2)</f>
        <v>325089.6654445309</v>
      </c>
      <c r="T292" s="24">
        <f>SUMIFS(Detail!AC:AC,Detail!$A:$A,$B292,Detail!$D:$D,4,Detail!$C:$C,3)</f>
        <v>367365.18363413273</v>
      </c>
      <c r="U292" s="24">
        <f>SUMIFS(Detail!AC:AC,Detail!$A:$A,$B292,Detail!$D:$D,4,Detail!$C:$C,4)</f>
        <v>418395.91559414973</v>
      </c>
      <c r="V292" s="33">
        <f t="shared" ref="V292:V302" si="507">SUM(R292:U292)</f>
        <v>1603409.4902826189</v>
      </c>
      <c r="W292" s="24">
        <f>SUMIFS(Detail!AC:AC,Detail!$A:$A,$B292,Detail!$D:$D,5,Detail!$C:$C,1)</f>
        <v>511504.52119857632</v>
      </c>
      <c r="X292" s="24">
        <f>SUMIFS(Detail!AC:AC,Detail!$A:$A,$B292,Detail!$D:$D,5,Detail!$C:$C,2)</f>
        <v>533605.28607728705</v>
      </c>
      <c r="Y292" s="24">
        <f>SUMIFS(Detail!AC:AC,Detail!$A:$A,$B292,Detail!$D:$D,5,Detail!$C:$C,3)</f>
        <v>352180.47089824639</v>
      </c>
      <c r="Z292" s="24">
        <f>SUMIFS(Detail!AC:AC,Detail!$A:$A,$B292,Detail!$D:$D,5,Detail!$C:$C,4)</f>
        <v>397978.9489369737</v>
      </c>
      <c r="AA292" s="33">
        <f t="shared" ref="AA292:AA302" si="508">SUM(W292:Z292)</f>
        <v>1795269.2271110835</v>
      </c>
      <c r="AB292" s="24">
        <f>SUMIFS(Detail!AC:AC,Detail!$A:$A,$B292,Detail!$D:$D,6,Detail!$C:$C,1)</f>
        <v>19075.529757812619</v>
      </c>
      <c r="AC292" s="24">
        <f>SUMIFS(Detail!AC:AC,Detail!$A:$A,$B292,Detail!$D:$D,6,Detail!$C:$C,2)</f>
        <v>8.2812509937211871</v>
      </c>
      <c r="AD292" s="24">
        <f>SUMIFS(Detail!AC:AC,Detail!$A:$A,$B292,Detail!$D:$D,6,Detail!$C:$C,3)</f>
        <v>1.5148261561989784E-2</v>
      </c>
      <c r="AE292" s="24">
        <f>SUMIFS(Detail!AC:AC,Detail!$A:$A,$B292,Detail!$D:$D,6,Detail!$C:$C,4)</f>
        <v>4.9132853746414185E-5</v>
      </c>
      <c r="AF292" s="33">
        <f t="shared" ref="AF292:AF302" si="509">SUM(AB292:AE292)</f>
        <v>19083.826206200756</v>
      </c>
      <c r="AG292" s="24">
        <f>SUMIFS(Detail!AC:AC,Detail!$A:$A,$B292,Detail!$D:$D,7,Detail!$C:$C,1)</f>
        <v>2.2631138563156128E-7</v>
      </c>
      <c r="AH292" s="24">
        <f>SUMIFS(Detail!AC:AC,Detail!$A:$A,$B292,Detail!$D:$D,7,Detail!$C:$C,2)</f>
        <v>1.862645149230957E-9</v>
      </c>
      <c r="AI292" s="24">
        <f>SUMIFS(Detail!AC:AC,Detail!$A:$A,$B292,Detail!$D:$D,7,Detail!$C:$C,3)</f>
        <v>0</v>
      </c>
      <c r="AJ292" s="24">
        <f>SUMIFS(Detail!AC:AC,Detail!$A:$A,$B292,Detail!$D:$D,7,Detail!$C:$C,4)</f>
        <v>0</v>
      </c>
      <c r="AK292" s="33">
        <f t="shared" ref="AK292:AK302" si="510">SUM(AG292:AJ292)</f>
        <v>2.2817403078079224E-7</v>
      </c>
      <c r="AL292" s="24">
        <f>SUMIFS(Detail!AC:AC,Detail!$A:$A,$B292,Detail!$D:$D,8,Detail!$C:$C,1)</f>
        <v>0</v>
      </c>
      <c r="AM292" s="24">
        <f>SUMIFS(Detail!AC:AC,Detail!$A:$A,$B292,Detail!$D:$D,8,Detail!$C:$C,2)</f>
        <v>0</v>
      </c>
      <c r="AN292" s="24">
        <f>SUMIFS(Detail!AC:AC,Detail!$A:$A,$B292,Detail!$D:$D,8,Detail!$C:$C,3)</f>
        <v>0</v>
      </c>
      <c r="AO292" s="24">
        <f>SUMIFS(Detail!AC:AC,Detail!$A:$A,$B292,Detail!$D:$D,8,Detail!$C:$C,4)</f>
        <v>0</v>
      </c>
      <c r="AP292" s="33">
        <f t="shared" ref="AP292:AP302" si="511">SUM(AL292:AO292)</f>
        <v>0</v>
      </c>
      <c r="AQ292" s="24">
        <f>SUMIFS(Detail!AC:AC,Detail!$A:$A,$B292,Detail!$D:$D,9,Detail!$C:$C,1)</f>
        <v>0</v>
      </c>
      <c r="AR292" s="24">
        <f>SUMIFS(Detail!AC:AC,Detail!$A:$A,$B292,Detail!$D:$D,9,Detail!$C:$C,2)</f>
        <v>0</v>
      </c>
      <c r="AS292" s="24">
        <f>SUMIFS(Detail!AC:AC,Detail!$A:$A,$B292,Detail!$D:$D,9,Detail!$C:$C,3)</f>
        <v>0</v>
      </c>
      <c r="AT292" s="24">
        <f>SUMIFS(Detail!AC:AC,Detail!$A:$A,$B292,Detail!$D:$D,9,Detail!$C:$C,4)</f>
        <v>0</v>
      </c>
      <c r="AU292" s="33">
        <f t="shared" ref="AU292:AU302" si="512">SUM(AQ292:AT292)</f>
        <v>0</v>
      </c>
      <c r="AV292" s="24">
        <f>SUMIFS(Detail!AC:AC,Detail!$A:$A,$B292,Detail!$D:$D,10,Detail!$C:$C,1)</f>
        <v>0</v>
      </c>
      <c r="AW292" s="24">
        <f>SUMIFS(Detail!AC:AC,Detail!$A:$A,$B292,Detail!$D:$D,10,Detail!$C:$C,2)</f>
        <v>0</v>
      </c>
      <c r="AX292" s="24">
        <f>SUMIFS(Detail!AC:AC,Detail!$A:$A,$B292,Detail!$D:$D,10,Detail!$C:$C,3)</f>
        <v>0</v>
      </c>
      <c r="AY292" s="24">
        <f>SUMIFS(Detail!AC:AC,Detail!$A:$A,$B292,Detail!$D:$D,10,Detail!$C:$C,4)</f>
        <v>0</v>
      </c>
      <c r="AZ292" s="33">
        <f t="shared" ref="AZ292:AZ302" si="513">SUM(AV292:AY292)</f>
        <v>0</v>
      </c>
      <c r="BA292" s="24">
        <f>SUMIFS(Detail!AC:AC,Detail!$A:$A,$B292,Detail!$D:$D,11,Detail!$C:$C,1)</f>
        <v>0</v>
      </c>
      <c r="BB292" s="24">
        <f>SUMIFS(Detail!AC:AC,Detail!$A:$A,$B292,Detail!$D:$D,11,Detail!$C:$C,2)</f>
        <v>0</v>
      </c>
      <c r="BC292" s="24">
        <f>SUMIFS(Detail!AC:AC,Detail!$A:$A,$B292,Detail!$D:$D,11,Detail!$C:$C,3)</f>
        <v>0</v>
      </c>
      <c r="BD292" s="24">
        <f>SUMIFS(Detail!AC:AC,Detail!$A:$A,$B292,Detail!$D:$D,11,Detail!$C:$C,4)</f>
        <v>0</v>
      </c>
      <c r="BE292" s="33">
        <f t="shared" ref="BE292:BE302" si="514">SUM(BA292:BD292)</f>
        <v>0</v>
      </c>
      <c r="BF292" s="24">
        <f>SUMIFS(Detail!AC:AC,Detail!$A:$A,$B292,Detail!$D:$D,12,Detail!$C:$C,1)</f>
        <v>0</v>
      </c>
      <c r="BG292" s="24">
        <f>SUMIFS(Detail!AC:AC,Detail!$A:$A,$B292,Detail!$D:$D,12,Detail!$C:$C,2)</f>
        <v>0</v>
      </c>
      <c r="BH292" s="24">
        <f>SUMIFS(Detail!AC:AC,Detail!$A:$A,$B292,Detail!$D:$D,12,Detail!$C:$C,3)</f>
        <v>0</v>
      </c>
      <c r="BI292" s="24">
        <f>SUMIFS(Detail!AC:AC,Detail!$A:$A,$B292,Detail!$D:$D,12,Detail!$C:$C,4)</f>
        <v>0</v>
      </c>
      <c r="BJ292" s="33">
        <f t="shared" ref="BJ292:BJ302" si="515">SUM(BF292:BI292)</f>
        <v>0</v>
      </c>
      <c r="BK292" s="24">
        <f>SUMIFS(Detail!AC:AC,Detail!$A:$A,$B292,Detail!$D:$D,13,Detail!$C:$C,1)</f>
        <v>0</v>
      </c>
      <c r="BL292" s="24">
        <f>SUMIFS(Detail!AC:AC,Detail!$A:$A,$B292,Detail!$D:$D,13,Detail!$C:$C,2)</f>
        <v>0</v>
      </c>
      <c r="BM292" s="24">
        <f>SUMIFS(Detail!AC:AC,Detail!$A:$A,$B292,Detail!$D:$D,13,Detail!$C:$C,3)</f>
        <v>0</v>
      </c>
      <c r="BN292" s="24">
        <f>SUMIFS(Detail!AC:AC,Detail!$A:$A,$B292,Detail!$D:$D,13,Detail!$C:$C,4)</f>
        <v>0</v>
      </c>
      <c r="BO292" s="33">
        <f t="shared" ref="BO292:BO302" si="516">SUM(BK292:BN292)</f>
        <v>0</v>
      </c>
      <c r="BP292" s="24">
        <f>SUMIFS(Detail!AC:AC,Detail!$A:$A,$B292,Detail!$D:$D,14,Detail!$C:$C,1)</f>
        <v>0</v>
      </c>
      <c r="BQ292" s="24">
        <f>SUMIFS(Detail!AC:AC,Detail!$A:$A,$B292,Detail!$D:$D,14,Detail!$C:$C,2)</f>
        <v>0</v>
      </c>
      <c r="BR292" s="24">
        <f>SUMIFS(Detail!AC:AC,Detail!$A:$A,$B292,Detail!$D:$D,14,Detail!$C:$C,3)</f>
        <v>0</v>
      </c>
      <c r="BS292" s="24">
        <f>SUMIFS(Detail!AC:AC,Detail!$A:$A,$B292,Detail!$D:$D,14,Detail!$C:$C,4)</f>
        <v>0</v>
      </c>
      <c r="BT292" s="33">
        <f t="shared" ref="BT292:BT302" si="517">SUM(BP292:BS292)</f>
        <v>0</v>
      </c>
      <c r="BU292" s="24">
        <f>SUMIFS(Detail!AC:AC,Detail!$A:$A,$B292,Detail!$D:$D,15,Detail!$C:$C,1)</f>
        <v>0</v>
      </c>
      <c r="BV292" s="24">
        <f>SUMIFS(Detail!AC:AC,Detail!$A:$A,$B292,Detail!$D:$D,15,Detail!$C:$C,2)</f>
        <v>0</v>
      </c>
      <c r="BW292" s="24">
        <f>SUMIFS(Detail!AC:AC,Detail!$A:$A,$B292,Detail!$D:$D,15,Detail!$C:$C,3)</f>
        <v>0</v>
      </c>
      <c r="BX292" s="24">
        <f>SUMIFS(Detail!AC:AC,Detail!$A:$A,$B292,Detail!$D:$D,15,Detail!$C:$C,4)</f>
        <v>0</v>
      </c>
      <c r="BY292" s="33">
        <f t="shared" ref="BY292:BY302" si="518">SUM(BU292:BX292)</f>
        <v>0</v>
      </c>
      <c r="BZ292" s="24">
        <f>SUMIFS(Detail!AC:AC,Detail!$A:$A,$B292,Detail!$D:$D,16,Detail!$C:$C,1)</f>
        <v>0</v>
      </c>
      <c r="CA292" s="24">
        <f>SUMIFS(Detail!AC:AC,Detail!$A:$A,$B292,Detail!$D:$D,16,Detail!$C:$C,2)</f>
        <v>0</v>
      </c>
      <c r="CB292" s="24">
        <f>SUMIFS(Detail!AC:AC,Detail!$A:$A,$B292,Detail!$D:$D,16,Detail!$C:$C,3)</f>
        <v>0</v>
      </c>
      <c r="CC292" s="24">
        <f>SUMIFS(Detail!AC:AC,Detail!$A:$A,$B292,Detail!$D:$D,16,Detail!$C:$C,4)</f>
        <v>0</v>
      </c>
      <c r="CD292" s="33">
        <f t="shared" ref="CD292:CD302" si="519">SUM(BZ292:CC292)</f>
        <v>0</v>
      </c>
      <c r="CE292" s="24">
        <f>SUMIFS(Detail!AC:AC,Detail!$A:$A,$B292,Detail!$D:$D,17,Detail!$C:$C,1)</f>
        <v>0</v>
      </c>
      <c r="CF292" s="24">
        <f>SUMIFS(Detail!AC:AC,Detail!$A:$A,$B292,Detail!$D:$D,17,Detail!$C:$C,2)</f>
        <v>0</v>
      </c>
      <c r="CG292" s="24">
        <f>SUMIFS(Detail!AC:AC,Detail!$A:$A,$B292,Detail!$D:$D,17,Detail!$C:$C,3)</f>
        <v>0</v>
      </c>
      <c r="CH292" s="24">
        <f>SUMIFS(Detail!AC:AC,Detail!$A:$A,$B292,Detail!$D:$D,17,Detail!$C:$C,4)</f>
        <v>0</v>
      </c>
      <c r="CI292" s="33">
        <f t="shared" ref="CI292:CI302" si="520">SUM(CE292:CH292)</f>
        <v>0</v>
      </c>
      <c r="CJ292" s="24">
        <f>SUMIFS(Detail!AC:AC,Detail!$A:$A,$B292,Detail!$D:$D,18,Detail!$C:$C,1)</f>
        <v>0</v>
      </c>
      <c r="CK292" s="24">
        <f>SUMIFS(Detail!AC:AC,Detail!$A:$A,$B292,Detail!$D:$D,18,Detail!$C:$C,2)</f>
        <v>0</v>
      </c>
      <c r="CL292" s="24">
        <f>SUMIFS(Detail!AC:AC,Detail!$A:$A,$B292,Detail!$D:$D,18,Detail!$C:$C,3)</f>
        <v>0</v>
      </c>
      <c r="CM292" s="24">
        <f>SUMIFS(Detail!AC:AC,Detail!$A:$A,$B292,Detail!$D:$D,18,Detail!$C:$C,4)</f>
        <v>0</v>
      </c>
      <c r="CN292" s="33">
        <f t="shared" ref="CN292:CN302" si="521">SUM(CJ292:CM292)</f>
        <v>0</v>
      </c>
      <c r="CO292" s="24">
        <f>SUMIFS(Detail!AC:AC,Detail!$A:$A,$B292,Detail!$D:$D,19,Detail!$C:$C,1)</f>
        <v>0</v>
      </c>
      <c r="CP292" s="24">
        <f>SUMIFS(Detail!AC:AC,Detail!$A:$A,$B292,Detail!$D:$D,19,Detail!$C:$C,2)</f>
        <v>0</v>
      </c>
      <c r="CQ292" s="24">
        <f>SUMIFS(Detail!AC:AC,Detail!$A:$A,$B292,Detail!$D:$D,19,Detail!$C:$C,3)</f>
        <v>0</v>
      </c>
      <c r="CR292" s="24">
        <f>SUMIFS(Detail!AC:AC,Detail!$A:$A,$B292,Detail!$D:$D,19,Detail!$C:$C,4)</f>
        <v>0</v>
      </c>
      <c r="CS292" s="33">
        <f t="shared" ref="CS292:CS302" si="522">SUM(CO292:CR292)</f>
        <v>0</v>
      </c>
      <c r="CT292" s="24">
        <f>SUMIFS(Detail!AC:AC,Detail!$A:$A,$B292,Detail!$D:$D,20,Detail!$C:$C,1)</f>
        <v>0</v>
      </c>
      <c r="CU292" s="24">
        <f>SUMIFS(Detail!AC:AC,Detail!$A:$A,$B292,Detail!$D:$D,20,Detail!$C:$C,2)</f>
        <v>0</v>
      </c>
      <c r="CV292" s="24">
        <f>SUMIFS(Detail!AC:AC,Detail!$A:$A,$B292,Detail!$D:$D,20,Detail!$C:$C,3)</f>
        <v>0</v>
      </c>
      <c r="CW292" s="24">
        <f>SUMIFS(Detail!AC:AC,Detail!$A:$A,$B292,Detail!$D:$D,20,Detail!$C:$C,4)</f>
        <v>0</v>
      </c>
      <c r="CX292" s="33">
        <f t="shared" ref="CX292:CX302" si="523">SUM(CT292:CW292)</f>
        <v>0</v>
      </c>
      <c r="CY292" s="24">
        <f>SUMIFS(Detail!AC:AC,Detail!$A:$A,$B292,Detail!$D:$D,21,Detail!$C:$C,1)</f>
        <v>0</v>
      </c>
      <c r="CZ292" s="24">
        <f>SUMIFS(Detail!AC:AC,Detail!$A:$A,$B292,Detail!$D:$D,21,Detail!$C:$C,2)</f>
        <v>0</v>
      </c>
      <c r="DA292" s="24">
        <f>SUMIFS(Detail!AC:AC,Detail!$A:$A,$B292,Detail!$D:$D,21,Detail!$C:$C,3)</f>
        <v>0</v>
      </c>
      <c r="DB292" s="24">
        <f>SUMIFS(Detail!AC:AC,Detail!$A:$A,$B292,Detail!$D:$D,21,Detail!$C:$C,4)</f>
        <v>0</v>
      </c>
      <c r="DC292" s="33">
        <f t="shared" ref="DC292:DC302" si="524">SUM(CY292:DB292)</f>
        <v>0</v>
      </c>
      <c r="DD292" s="86">
        <f>SUMIFS(Detail!AC:AC,Detail!$A:$A,$B292,Detail!$B:$B,"&gt;60")</f>
        <v>19083.82620642893</v>
      </c>
    </row>
    <row r="293" spans="1:108" x14ac:dyDescent="0.25">
      <c r="A293" t="s">
        <v>5539</v>
      </c>
      <c r="B293" s="32" t="s">
        <v>5121</v>
      </c>
      <c r="C293" s="24">
        <f>SUMIFS(Detail!AC:AC,Detail!$A:$A,$B293,Detail!$D:$D,1,Detail!$C:$C,1)</f>
        <v>0</v>
      </c>
      <c r="D293" s="24">
        <f>SUMIFS(Detail!AC:AC,Detail!$A:$A,$B293,Detail!$D:$D,1,Detail!$C:$C,2)</f>
        <v>0</v>
      </c>
      <c r="E293" s="24">
        <f>SUMIFS(Detail!AC:AC,Detail!$A:$A,$B293,Detail!$D:$D,1,Detail!$C:$C,3)</f>
        <v>83211.894264856281</v>
      </c>
      <c r="F293" s="24">
        <f>SUMIFS(Detail!AC:AC,Detail!$A:$A,$B293,Detail!$D:$D,1,Detail!$C:$C,4)</f>
        <v>308848.48751369747</v>
      </c>
      <c r="G293" s="33">
        <f t="shared" si="504"/>
        <v>392060.38177855377</v>
      </c>
      <c r="H293" s="24">
        <f>SUMIFS(Detail!AC:AC,Detail!$A:$A,$B293,Detail!$D:$D,2,Detail!$C:$C,1)</f>
        <v>286809.69895912922</v>
      </c>
      <c r="I293" s="24">
        <f>SUMIFS(Detail!AC:AC,Detail!$A:$A,$B293,Detail!$D:$D,2,Detail!$C:$C,2)</f>
        <v>240822.93428238074</v>
      </c>
      <c r="J293" s="24">
        <f>SUMIFS(Detail!AC:AC,Detail!$A:$A,$B293,Detail!$D:$D,2,Detail!$C:$C,3)</f>
        <v>329266.82880167838</v>
      </c>
      <c r="K293" s="24">
        <f>SUMIFS(Detail!AC:AC,Detail!$A:$A,$B293,Detail!$D:$D,2,Detail!$C:$C,4)</f>
        <v>480617.33885532827</v>
      </c>
      <c r="L293" s="33">
        <f t="shared" si="505"/>
        <v>1337516.8008985166</v>
      </c>
      <c r="M293" s="24">
        <f>SUMIFS(Detail!AC:AC,Detail!$A:$A,$B293,Detail!$D:$D,3,Detail!$C:$C,1)</f>
        <v>373039.98565551214</v>
      </c>
      <c r="N293" s="24">
        <f>SUMIFS(Detail!AC:AC,Detail!$A:$A,$B293,Detail!$D:$D,3,Detail!$C:$C,2)</f>
        <v>315373.93625081761</v>
      </c>
      <c r="O293" s="24">
        <f>SUMIFS(Detail!AC:AC,Detail!$A:$A,$B293,Detail!$D:$D,3,Detail!$C:$C,3)</f>
        <v>270433.35742388142</v>
      </c>
      <c r="P293" s="24">
        <f>SUMIFS(Detail!AC:AC,Detail!$A:$A,$B293,Detail!$D:$D,3,Detail!$C:$C,4)</f>
        <v>346320.00220171222</v>
      </c>
      <c r="Q293" s="33">
        <f t="shared" si="506"/>
        <v>1305167.2815319235</v>
      </c>
      <c r="R293" s="24">
        <f>SUMIFS(Detail!AC:AC,Detail!$A:$A,$B293,Detail!$D:$D,4,Detail!$C:$C,1)</f>
        <v>429063.23364917561</v>
      </c>
      <c r="S293" s="24">
        <f>SUMIFS(Detail!AC:AC,Detail!$A:$A,$B293,Detail!$D:$D,4,Detail!$C:$C,2)</f>
        <v>368905.06655618217</v>
      </c>
      <c r="T293" s="24">
        <f>SUMIFS(Detail!AC:AC,Detail!$A:$A,$B293,Detail!$D:$D,4,Detail!$C:$C,3)</f>
        <v>311523.39219503291</v>
      </c>
      <c r="U293" s="24">
        <f>SUMIFS(Detail!AC:AC,Detail!$A:$A,$B293,Detail!$D:$D,4,Detail!$C:$C,4)</f>
        <v>266805.08352248295</v>
      </c>
      <c r="V293" s="33">
        <f t="shared" si="507"/>
        <v>1376296.7759228738</v>
      </c>
      <c r="W293" s="24">
        <f>SUMIFS(Detail!AC:AC,Detail!$A:$A,$B293,Detail!$D:$D,5,Detail!$C:$C,1)</f>
        <v>293512.22918637248</v>
      </c>
      <c r="X293" s="24">
        <f>SUMIFS(Detail!AC:AC,Detail!$A:$A,$B293,Detail!$D:$D,5,Detail!$C:$C,2)</f>
        <v>403352.1890682386</v>
      </c>
      <c r="Y293" s="24">
        <f>SUMIFS(Detail!AC:AC,Detail!$A:$A,$B293,Detail!$D:$D,5,Detail!$C:$C,3)</f>
        <v>346838.18290148815</v>
      </c>
      <c r="Z293" s="24">
        <f>SUMIFS(Detail!AC:AC,Detail!$A:$A,$B293,Detail!$D:$D,5,Detail!$C:$C,4)</f>
        <v>293098.42930681328</v>
      </c>
      <c r="AA293" s="33">
        <f t="shared" si="508"/>
        <v>1336801.0304629125</v>
      </c>
      <c r="AB293" s="24">
        <f>SUMIFS(Detail!AC:AC,Detail!$A:$A,$B293,Detail!$D:$D,6,Detail!$C:$C,1)</f>
        <v>196642.96820404427</v>
      </c>
      <c r="AC293" s="24">
        <f>SUMIFS(Detail!AC:AC,Detail!$A:$A,$B293,Detail!$D:$D,6,Detail!$C:$C,2)</f>
        <v>123103.11573848528</v>
      </c>
      <c r="AD293" s="24">
        <f>SUMIFS(Detail!AC:AC,Detail!$A:$A,$B293,Detail!$D:$D,6,Detail!$C:$C,3)</f>
        <v>88020.760963763852</v>
      </c>
      <c r="AE293" s="24">
        <f>SUMIFS(Detail!AC:AC,Detail!$A:$A,$B293,Detail!$D:$D,6,Detail!$C:$C,4)</f>
        <v>67062.856393139344</v>
      </c>
      <c r="AF293" s="33">
        <f t="shared" si="509"/>
        <v>474829.70129943278</v>
      </c>
      <c r="AG293" s="24">
        <f>SUMIFS(Detail!AC:AC,Detail!$A:$A,$B293,Detail!$D:$D,7,Detail!$C:$C,1)</f>
        <v>53148.570378224642</v>
      </c>
      <c r="AH293" s="24">
        <f>SUMIFS(Detail!AC:AC,Detail!$A:$A,$B293,Detail!$D:$D,7,Detail!$C:$C,2)</f>
        <v>43296.335333165989</v>
      </c>
      <c r="AI293" s="24">
        <f>SUMIFS(Detail!AC:AC,Detail!$A:$A,$B293,Detail!$D:$D,7,Detail!$C:$C,3)</f>
        <v>36004.025858413152</v>
      </c>
      <c r="AJ293" s="24">
        <f>SUMIFS(Detail!AC:AC,Detail!$A:$A,$B293,Detail!$D:$D,7,Detail!$C:$C,4)</f>
        <v>30426.601305158991</v>
      </c>
      <c r="AK293" s="33">
        <f t="shared" si="510"/>
        <v>162875.53287496278</v>
      </c>
      <c r="AL293" s="24">
        <f>SUMIFS(Detail!AC:AC,Detail!$A:$A,$B293,Detail!$D:$D,8,Detail!$C:$C,1)</f>
        <v>26050.982693162281</v>
      </c>
      <c r="AM293" s="24">
        <f>SUMIFS(Detail!AC:AC,Detail!$A:$A,$B293,Detail!$D:$D,8,Detail!$C:$C,2)</f>
        <v>22547.526541933599</v>
      </c>
      <c r="AN293" s="24">
        <f>SUMIFS(Detail!AC:AC,Detail!$A:$A,$B293,Detail!$D:$D,8,Detail!$C:$C,3)</f>
        <v>19694.946872488876</v>
      </c>
      <c r="AO293" s="24">
        <f>SUMIFS(Detail!AC:AC,Detail!$A:$A,$B293,Detail!$D:$D,8,Detail!$C:$C,4)</f>
        <v>17339.379558011424</v>
      </c>
      <c r="AP293" s="33">
        <f t="shared" si="511"/>
        <v>85632.835665596183</v>
      </c>
      <c r="AQ293" s="24">
        <f>SUMIFS(Detail!AC:AC,Detail!$A:$A,$B293,Detail!$D:$D,9,Detail!$C:$C,1)</f>
        <v>15370.701684609427</v>
      </c>
      <c r="AR293" s="24">
        <f>SUMIFS(Detail!AC:AC,Detail!$A:$A,$B293,Detail!$D:$D,9,Detail!$C:$C,2)</f>
        <v>13708.162616824637</v>
      </c>
      <c r="AS293" s="24">
        <f>SUMIFS(Detail!AC:AC,Detail!$A:$A,$B293,Detail!$D:$D,9,Detail!$C:$C,3)</f>
        <v>12291.314230358972</v>
      </c>
      <c r="AT293" s="24">
        <f>SUMIFS(Detail!AC:AC,Detail!$A:$A,$B293,Detail!$D:$D,9,Detail!$C:$C,4)</f>
        <v>11074.092531335818</v>
      </c>
      <c r="AU293" s="33">
        <f t="shared" si="512"/>
        <v>52444.27106312885</v>
      </c>
      <c r="AV293" s="24">
        <f>SUMIFS(Detail!AC:AC,Detail!$A:$A,$B293,Detail!$D:$D,10,Detail!$C:$C,1)</f>
        <v>10020.844341069553</v>
      </c>
      <c r="AW293" s="24">
        <f>SUMIFS(Detail!AC:AC,Detail!$A:$A,$B293,Detail!$D:$D,10,Detail!$C:$C,2)</f>
        <v>9103.5933399676342</v>
      </c>
      <c r="AX293" s="24">
        <f>SUMIFS(Detail!AC:AC,Detail!$A:$A,$B293,Detail!$D:$D,10,Detail!$C:$C,3)</f>
        <v>8300.1179308989085</v>
      </c>
      <c r="AY293" s="24">
        <f>SUMIFS(Detail!AC:AC,Detail!$A:$A,$B293,Detail!$D:$D,10,Detail!$C:$C,4)</f>
        <v>7592.5739085515024</v>
      </c>
      <c r="AZ293" s="33">
        <f t="shared" si="513"/>
        <v>35017.129520487601</v>
      </c>
      <c r="BA293" s="24">
        <f>SUMIFS(Detail!AC:AC,Detail!$A:$A,$B293,Detail!$D:$D,11,Detail!$C:$C,1)</f>
        <v>6966.4906621289438</v>
      </c>
      <c r="BB293" s="24">
        <f>SUMIFS(Detail!AC:AC,Detail!$A:$A,$B293,Detail!$D:$D,11,Detail!$C:$C,2)</f>
        <v>6410.0284208688881</v>
      </c>
      <c r="BC293" s="24">
        <f>SUMIFS(Detail!AC:AC,Detail!$A:$A,$B293,Detail!$D:$D,11,Detail!$C:$C,3)</f>
        <v>5913.4210823614148</v>
      </c>
      <c r="BD293" s="24">
        <f>SUMIFS(Detail!AC:AC,Detail!$A:$A,$B293,Detail!$D:$D,11,Detail!$C:$C,4)</f>
        <v>5468.5530345446432</v>
      </c>
      <c r="BE293" s="33">
        <f t="shared" si="514"/>
        <v>24758.493199903889</v>
      </c>
      <c r="BF293" s="24">
        <f>SUMIFS(Detail!AC:AC,Detail!$A:$A,$B293,Detail!$D:$D,12,Detail!$C:$C,1)</f>
        <v>5068.6340916293675</v>
      </c>
      <c r="BG293" s="24">
        <f>SUMIFS(Detail!AC:AC,Detail!$A:$A,$B293,Detail!$D:$D,12,Detail!$C:$C,2)</f>
        <v>4707.9471979145883</v>
      </c>
      <c r="BH293" s="24">
        <f>SUMIFS(Detail!AC:AC,Detail!$A:$A,$B293,Detail!$D:$D,12,Detail!$C:$C,3)</f>
        <v>4381.6507381879719</v>
      </c>
      <c r="BI293" s="24">
        <f>SUMIFS(Detail!AC:AC,Detail!$A:$A,$B293,Detail!$D:$D,12,Detail!$C:$C,4)</f>
        <v>4085.6222704323941</v>
      </c>
      <c r="BJ293" s="33">
        <f t="shared" si="515"/>
        <v>18243.854298164322</v>
      </c>
      <c r="BK293" s="24">
        <f>SUMIFS(Detail!AC:AC,Detail!$A:$A,$B293,Detail!$D:$D,13,Detail!$C:$C,1)</f>
        <v>3816.3339944761246</v>
      </c>
      <c r="BL293" s="24">
        <f>SUMIFS(Detail!AC:AC,Detail!$A:$A,$B293,Detail!$D:$D,13,Detail!$C:$C,2)</f>
        <v>3570.7527601967558</v>
      </c>
      <c r="BM293" s="24">
        <f>SUMIFS(Detail!AC:AC,Detail!$A:$A,$B293,Detail!$D:$D,13,Detail!$C:$C,3)</f>
        <v>3346.259214228764</v>
      </c>
      <c r="BN293" s="24">
        <f>SUMIFS(Detail!AC:AC,Detail!$A:$A,$B293,Detail!$D:$D,13,Detail!$C:$C,4)</f>
        <v>3140.5819921622051</v>
      </c>
      <c r="BO293" s="33">
        <f t="shared" si="516"/>
        <v>13873.927961063851</v>
      </c>
      <c r="BP293" s="24">
        <f>SUMIFS(Detail!AC:AC,Detail!$A:$A,$B293,Detail!$D:$D,14,Detail!$C:$C,1)</f>
        <v>2951.7438270878042</v>
      </c>
      <c r="BQ293" s="24">
        <f>SUMIFS(Detail!AC:AC,Detail!$A:$A,$B293,Detail!$D:$D,14,Detail!$C:$C,2)</f>
        <v>2778.0171620748006</v>
      </c>
      <c r="BR293" s="24">
        <f>SUMIFS(Detail!AC:AC,Detail!$A:$A,$B293,Detail!$D:$D,14,Detail!$C:$C,3)</f>
        <v>2617.8873924180862</v>
      </c>
      <c r="BS293" s="24">
        <f>SUMIFS(Detail!AC:AC,Detail!$A:$A,$B293,Detail!$D:$D,14,Detail!$C:$C,4)</f>
        <v>2470.022270685341</v>
      </c>
      <c r="BT293" s="33">
        <f t="shared" si="517"/>
        <v>10817.670652266032</v>
      </c>
      <c r="BU293" s="24">
        <f>SUMIFS(Detail!AC:AC,Detail!$A:$A,$B293,Detail!$D:$D,15,Detail!$C:$C,1)</f>
        <v>2333.2463186364621</v>
      </c>
      <c r="BV293" s="24">
        <f>SUMIFS(Detail!AC:AC,Detail!$A:$A,$B293,Detail!$D:$D,15,Detail!$C:$C,2)</f>
        <v>2206.5193293143993</v>
      </c>
      <c r="BW293" s="24">
        <f>SUMIFS(Detail!AC:AC,Detail!$A:$A,$B293,Detail!$D:$D,15,Detail!$C:$C,3)</f>
        <v>2088.918227460701</v>
      </c>
      <c r="BX293" s="24">
        <f>SUMIFS(Detail!AC:AC,Detail!$A:$A,$B293,Detail!$D:$D,15,Detail!$C:$C,4)</f>
        <v>1979.6217012200505</v>
      </c>
      <c r="BY293" s="33">
        <f t="shared" si="518"/>
        <v>8608.3055766316138</v>
      </c>
      <c r="BZ293" s="24">
        <f>SUMIFS(Detail!AC:AC,Detail!$A:$A,$B293,Detail!$D:$D,16,Detail!$C:$C,1)</f>
        <v>1877.8971311126834</v>
      </c>
      <c r="CA293" s="24">
        <f>SUMIFS(Detail!AC:AC,Detail!$A:$A,$B293,Detail!$D:$D,16,Detail!$C:$C,2)</f>
        <v>1783.0894318333826</v>
      </c>
      <c r="CB293" s="24">
        <f>SUMIFS(Detail!AC:AC,Detail!$A:$A,$B293,Detail!$D:$D,16,Detail!$C:$C,3)</f>
        <v>1694.611493472848</v>
      </c>
      <c r="CC293" s="24">
        <f>SUMIFS(Detail!AC:AC,Detail!$A:$A,$B293,Detail!$D:$D,16,Detail!$C:$C,4)</f>
        <v>1611.9359654571861</v>
      </c>
      <c r="CD293" s="33">
        <f t="shared" si="519"/>
        <v>6967.5340218761003</v>
      </c>
      <c r="CE293" s="24">
        <f>SUMIFS(Detail!AC:AC,Detail!$A:$A,$B293,Detail!$D:$D,17,Detail!$C:$C,1)</f>
        <v>1534.5881719111464</v>
      </c>
      <c r="CF293" s="24">
        <f>SUMIFS(Detail!AC:AC,Detail!$A:$A,$B293,Detail!$D:$D,17,Detail!$C:$C,2)</f>
        <v>1462.139984068647</v>
      </c>
      <c r="CG293" s="24">
        <f>SUMIFS(Detail!AC:AC,Detail!$A:$A,$B293,Detail!$D:$D,17,Detail!$C:$C,3)</f>
        <v>1394.2045048081316</v>
      </c>
      <c r="CH293" s="24">
        <f>SUMIFS(Detail!AC:AC,Detail!$A:$A,$B293,Detail!$D:$D,17,Detail!$C:$C,4)</f>
        <v>1330.4314448010175</v>
      </c>
      <c r="CI293" s="33">
        <f t="shared" si="520"/>
        <v>5721.364105588942</v>
      </c>
      <c r="CJ293" s="24">
        <f>SUMIFS(Detail!AC:AC,Detail!$A:$A,$B293,Detail!$D:$D,18,Detail!$C:$C,1)</f>
        <v>1270.5030895337461</v>
      </c>
      <c r="CK293" s="24">
        <f>SUMIFS(Detail!AC:AC,Detail!$A:$A,$B293,Detail!$D:$D,18,Detail!$C:$C,2)</f>
        <v>1214.1307724556887</v>
      </c>
      <c r="CL293" s="24">
        <f>SUMIFS(Detail!AC:AC,Detail!$A:$A,$B293,Detail!$D:$D,18,Detail!$C:$C,3)</f>
        <v>1161.0517832803539</v>
      </c>
      <c r="CM293" s="24">
        <f>SUMIFS(Detail!AC:AC,Detail!$A:$A,$B293,Detail!$D:$D,18,Detail!$C:$C,4)</f>
        <v>1111.0266511524094</v>
      </c>
      <c r="CN293" s="33">
        <f t="shared" si="521"/>
        <v>4756.7122964221981</v>
      </c>
      <c r="CO293" s="24">
        <f>SUMIFS(Detail!AC:AC,Detail!$A:$A,$B293,Detail!$D:$D,19,Detail!$C:$C,1)</f>
        <v>1063.8367518257351</v>
      </c>
      <c r="CP293" s="24">
        <f>SUMIFS(Detail!AC:AC,Detail!$A:$A,$B293,Detail!$D:$D,19,Detail!$C:$C,2)</f>
        <v>1019.2821955489926</v>
      </c>
      <c r="CQ293" s="24">
        <f>SUMIFS(Detail!AC:AC,Detail!$A:$A,$B293,Detail!$D:$D,19,Detail!$C:$C,3)</f>
        <v>977.17995872059828</v>
      </c>
      <c r="CR293" s="24">
        <f>SUMIFS(Detail!AC:AC,Detail!$A:$A,$B293,Detail!$D:$D,19,Detail!$C:$C,4)</f>
        <v>937.36222784137351</v>
      </c>
      <c r="CS293" s="33">
        <f t="shared" si="522"/>
        <v>3997.6611339366996</v>
      </c>
      <c r="CT293" s="24">
        <f>SUMIFS(Detail!AC:AC,Detail!$A:$A,$B293,Detail!$D:$D,20,Detail!$C:$C,1)</f>
        <v>899.67492871256536</v>
      </c>
      <c r="CU293" s="24">
        <f>SUMIFS(Detail!AC:AC,Detail!$A:$A,$B293,Detail!$D:$D,20,Detail!$C:$C,2)</f>
        <v>863.97641765894366</v>
      </c>
      <c r="CV293" s="24">
        <f>SUMIFS(Detail!AC:AC,Detail!$A:$A,$B293,Detail!$D:$D,20,Detail!$C:$C,3)</f>
        <v>830.13631475698196</v>
      </c>
      <c r="CW293" s="24">
        <f>SUMIFS(Detail!AC:AC,Detail!$A:$A,$B293,Detail!$D:$D,20,Detail!$C:$C,4)</f>
        <v>798.03446185728524</v>
      </c>
      <c r="CX293" s="33">
        <f t="shared" si="523"/>
        <v>3391.8221229857763</v>
      </c>
      <c r="CY293" s="24">
        <f>SUMIFS(Detail!AC:AC,Detail!$A:$A,$B293,Detail!$D:$D,21,Detail!$C:$C,1)</f>
        <v>7350.7028300138181</v>
      </c>
      <c r="CZ293" s="24">
        <f>SUMIFS(Detail!AC:AC,Detail!$A:$A,$B293,Detail!$D:$D,21,Detail!$C:$C,2)</f>
        <v>0</v>
      </c>
      <c r="DA293" s="24">
        <f>SUMIFS(Detail!AC:AC,Detail!$A:$A,$B293,Detail!$D:$D,21,Detail!$C:$C,3)</f>
        <v>0</v>
      </c>
      <c r="DB293" s="24">
        <f>SUMIFS(Detail!AC:AC,Detail!$A:$A,$B293,Detail!$D:$D,21,Detail!$C:$C,4)</f>
        <v>0</v>
      </c>
      <c r="DC293" s="33">
        <f t="shared" si="524"/>
        <v>7350.7028300138181</v>
      </c>
      <c r="DD293" s="86">
        <f>SUMIFS(Detail!AC:AC,Detail!$A:$A,$B293,Detail!$B:$B,"&gt;60")</f>
        <v>919287.51862246229</v>
      </c>
    </row>
    <row r="294" spans="1:108" x14ac:dyDescent="0.25">
      <c r="A294" t="s">
        <v>5540</v>
      </c>
      <c r="B294" s="32" t="s">
        <v>5122</v>
      </c>
      <c r="C294" s="24">
        <f>SUMIFS(Detail!AC:AC,Detail!$A:$A,$B294,Detail!$D:$D,1,Detail!$C:$C,1)</f>
        <v>0</v>
      </c>
      <c r="D294" s="24">
        <f>SUMIFS(Detail!AC:AC,Detail!$A:$A,$B294,Detail!$D:$D,1,Detail!$C:$C,2)</f>
        <v>0</v>
      </c>
      <c r="E294" s="24">
        <f>SUMIFS(Detail!AC:AC,Detail!$A:$A,$B294,Detail!$D:$D,1,Detail!$C:$C,3)</f>
        <v>116068.68422440441</v>
      </c>
      <c r="F294" s="24">
        <f>SUMIFS(Detail!AC:AC,Detail!$A:$A,$B294,Detail!$D:$D,1,Detail!$C:$C,4)</f>
        <v>236347.1244590829</v>
      </c>
      <c r="G294" s="33">
        <f t="shared" si="504"/>
        <v>352415.8086834873</v>
      </c>
      <c r="H294" s="24">
        <f>SUMIFS(Detail!AC:AC,Detail!$A:$A,$B294,Detail!$D:$D,2,Detail!$C:$C,1)</f>
        <v>260024.20513022254</v>
      </c>
      <c r="I294" s="24">
        <f>SUMIFS(Detail!AC:AC,Detail!$A:$A,$B294,Detail!$D:$D,2,Detail!$C:$C,2)</f>
        <v>334206.90127260797</v>
      </c>
      <c r="J294" s="24">
        <f>SUMIFS(Detail!AC:AC,Detail!$A:$A,$B294,Detail!$D:$D,2,Detail!$C:$C,3)</f>
        <v>409206.50306492602</v>
      </c>
      <c r="K294" s="24">
        <f>SUMIFS(Detail!AC:AC,Detail!$A:$A,$B294,Detail!$D:$D,2,Detail!$C:$C,4)</f>
        <v>484206.50229450106</v>
      </c>
      <c r="L294" s="33">
        <f t="shared" si="505"/>
        <v>1487644.1117622575</v>
      </c>
      <c r="M294" s="24">
        <f>SUMIFS(Detail!AC:AC,Detail!$A:$A,$B294,Detail!$D:$D,3,Detail!$C:$C,1)</f>
        <v>489565.29175726278</v>
      </c>
      <c r="N294" s="24">
        <f>SUMIFS(Detail!AC:AC,Detail!$A:$A,$B294,Detail!$D:$D,3,Detail!$C:$C,2)</f>
        <v>520254.71183029981</v>
      </c>
      <c r="O294" s="24">
        <f>SUMIFS(Detail!AC:AC,Detail!$A:$A,$B294,Detail!$D:$D,3,Detail!$C:$C,3)</f>
        <v>668413.90593303973</v>
      </c>
      <c r="P294" s="24">
        <f>SUMIFS(Detail!AC:AC,Detail!$A:$A,$B294,Detail!$D:$D,3,Detail!$C:$C,4)</f>
        <v>818413.00633542659</v>
      </c>
      <c r="Q294" s="33">
        <f t="shared" si="506"/>
        <v>2496646.9158560289</v>
      </c>
      <c r="R294" s="24">
        <f>SUMIFS(Detail!AC:AC,Detail!$A:$A,$B294,Detail!$D:$D,4,Detail!$C:$C,1)</f>
        <v>871571.70413074107</v>
      </c>
      <c r="S294" s="24">
        <f>SUMIFS(Detail!AC:AC,Detail!$A:$A,$B294,Detail!$D:$D,4,Detail!$C:$C,2)</f>
        <v>881217.52516307728</v>
      </c>
      <c r="T294" s="24">
        <f>SUMIFS(Detail!AC:AC,Detail!$A:$A,$B294,Detail!$D:$D,4,Detail!$C:$C,3)</f>
        <v>936458.48129453883</v>
      </c>
      <c r="U294" s="24">
        <f>SUMIFS(Detail!AC:AC,Detail!$A:$A,$B294,Detail!$D:$D,4,Detail!$C:$C,4)</f>
        <v>1203145.0306794706</v>
      </c>
      <c r="V294" s="33">
        <f t="shared" si="507"/>
        <v>3892392.7412678283</v>
      </c>
      <c r="W294" s="24">
        <f>SUMIFS(Detail!AC:AC,Detail!$A:$A,$B294,Detail!$D:$D,5,Detail!$C:$C,1)</f>
        <v>1636826.0126708522</v>
      </c>
      <c r="X294" s="24">
        <f>SUMIFS(Detail!AC:AC,Detail!$A:$A,$B294,Detail!$D:$D,5,Detail!$C:$C,2)</f>
        <v>1936826.0091794264</v>
      </c>
      <c r="Y294" s="24">
        <f>SUMIFS(Detail!AC:AC,Detail!$A:$A,$B294,Detail!$D:$D,5,Detail!$C:$C,3)</f>
        <v>1958261.1670290586</v>
      </c>
      <c r="Z294" s="24">
        <f>SUMIFS(Detail!AC:AC,Detail!$A:$A,$B294,Detail!$D:$D,5,Detail!$C:$C,4)</f>
        <v>2081018.8473212011</v>
      </c>
      <c r="AA294" s="33">
        <f t="shared" si="508"/>
        <v>7612932.0362005383</v>
      </c>
      <c r="AB294" s="24">
        <f>SUMIFS(Detail!AC:AC,Detail!$A:$A,$B294,Detail!$D:$D,6,Detail!$C:$C,1)</f>
        <v>100436.64041622914</v>
      </c>
      <c r="AC294" s="24">
        <f>SUMIFS(Detail!AC:AC,Detail!$A:$A,$B294,Detail!$D:$D,6,Detail!$C:$C,2)</f>
        <v>43.583484357222915</v>
      </c>
      <c r="AD294" s="24">
        <f>SUMIFS(Detail!AC:AC,Detail!$A:$A,$B294,Detail!$D:$D,6,Detail!$C:$C,3)</f>
        <v>7.970648817718029E-2</v>
      </c>
      <c r="AE294" s="24">
        <f>SUMIFS(Detail!AC:AC,Detail!$A:$A,$B294,Detail!$D:$D,6,Detail!$C:$C,4)</f>
        <v>2.5849044322967529E-4</v>
      </c>
      <c r="AF294" s="33">
        <f t="shared" si="509"/>
        <v>100480.30386556499</v>
      </c>
      <c r="AG294" s="24">
        <f>SUMIFS(Detail!AC:AC,Detail!$A:$A,$B294,Detail!$D:$D,7,Detail!$C:$C,1)</f>
        <v>1.1958181858062744E-6</v>
      </c>
      <c r="AH294" s="24">
        <f>SUMIFS(Detail!AC:AC,Detail!$A:$A,$B294,Detail!$D:$D,7,Detail!$C:$C,2)</f>
        <v>7.4505805969238281E-9</v>
      </c>
      <c r="AI294" s="24">
        <f>SUMIFS(Detail!AC:AC,Detail!$A:$A,$B294,Detail!$D:$D,7,Detail!$C:$C,3)</f>
        <v>0</v>
      </c>
      <c r="AJ294" s="24">
        <f>SUMIFS(Detail!AC:AC,Detail!$A:$A,$B294,Detail!$D:$D,7,Detail!$C:$C,4)</f>
        <v>0</v>
      </c>
      <c r="AK294" s="33">
        <f t="shared" si="510"/>
        <v>1.2032687664031982E-6</v>
      </c>
      <c r="AL294" s="24">
        <f>SUMIFS(Detail!AC:AC,Detail!$A:$A,$B294,Detail!$D:$D,8,Detail!$C:$C,1)</f>
        <v>0</v>
      </c>
      <c r="AM294" s="24">
        <f>SUMIFS(Detail!AC:AC,Detail!$A:$A,$B294,Detail!$D:$D,8,Detail!$C:$C,2)</f>
        <v>0</v>
      </c>
      <c r="AN294" s="24">
        <f>SUMIFS(Detail!AC:AC,Detail!$A:$A,$B294,Detail!$D:$D,8,Detail!$C:$C,3)</f>
        <v>0</v>
      </c>
      <c r="AO294" s="24">
        <f>SUMIFS(Detail!AC:AC,Detail!$A:$A,$B294,Detail!$D:$D,8,Detail!$C:$C,4)</f>
        <v>0</v>
      </c>
      <c r="AP294" s="33">
        <f t="shared" si="511"/>
        <v>0</v>
      </c>
      <c r="AQ294" s="24">
        <f>SUMIFS(Detail!AC:AC,Detail!$A:$A,$B294,Detail!$D:$D,9,Detail!$C:$C,1)</f>
        <v>0</v>
      </c>
      <c r="AR294" s="24">
        <f>SUMIFS(Detail!AC:AC,Detail!$A:$A,$B294,Detail!$D:$D,9,Detail!$C:$C,2)</f>
        <v>0</v>
      </c>
      <c r="AS294" s="24">
        <f>SUMIFS(Detail!AC:AC,Detail!$A:$A,$B294,Detail!$D:$D,9,Detail!$C:$C,3)</f>
        <v>0</v>
      </c>
      <c r="AT294" s="24">
        <f>SUMIFS(Detail!AC:AC,Detail!$A:$A,$B294,Detail!$D:$D,9,Detail!$C:$C,4)</f>
        <v>0</v>
      </c>
      <c r="AU294" s="33">
        <f t="shared" si="512"/>
        <v>0</v>
      </c>
      <c r="AV294" s="24">
        <f>SUMIFS(Detail!AC:AC,Detail!$A:$A,$B294,Detail!$D:$D,10,Detail!$C:$C,1)</f>
        <v>0</v>
      </c>
      <c r="AW294" s="24">
        <f>SUMIFS(Detail!AC:AC,Detail!$A:$A,$B294,Detail!$D:$D,10,Detail!$C:$C,2)</f>
        <v>0</v>
      </c>
      <c r="AX294" s="24">
        <f>SUMIFS(Detail!AC:AC,Detail!$A:$A,$B294,Detail!$D:$D,10,Detail!$C:$C,3)</f>
        <v>0</v>
      </c>
      <c r="AY294" s="24">
        <f>SUMIFS(Detail!AC:AC,Detail!$A:$A,$B294,Detail!$D:$D,10,Detail!$C:$C,4)</f>
        <v>0</v>
      </c>
      <c r="AZ294" s="33">
        <f t="shared" si="513"/>
        <v>0</v>
      </c>
      <c r="BA294" s="24">
        <f>SUMIFS(Detail!AC:AC,Detail!$A:$A,$B294,Detail!$D:$D,11,Detail!$C:$C,1)</f>
        <v>0</v>
      </c>
      <c r="BB294" s="24">
        <f>SUMIFS(Detail!AC:AC,Detail!$A:$A,$B294,Detail!$D:$D,11,Detail!$C:$C,2)</f>
        <v>0</v>
      </c>
      <c r="BC294" s="24">
        <f>SUMIFS(Detail!AC:AC,Detail!$A:$A,$B294,Detail!$D:$D,11,Detail!$C:$C,3)</f>
        <v>0</v>
      </c>
      <c r="BD294" s="24">
        <f>SUMIFS(Detail!AC:AC,Detail!$A:$A,$B294,Detail!$D:$D,11,Detail!$C:$C,4)</f>
        <v>0</v>
      </c>
      <c r="BE294" s="33">
        <f t="shared" si="514"/>
        <v>0</v>
      </c>
      <c r="BF294" s="24">
        <f>SUMIFS(Detail!AC:AC,Detail!$A:$A,$B294,Detail!$D:$D,12,Detail!$C:$C,1)</f>
        <v>0</v>
      </c>
      <c r="BG294" s="24">
        <f>SUMIFS(Detail!AC:AC,Detail!$A:$A,$B294,Detail!$D:$D,12,Detail!$C:$C,2)</f>
        <v>0</v>
      </c>
      <c r="BH294" s="24">
        <f>SUMIFS(Detail!AC:AC,Detail!$A:$A,$B294,Detail!$D:$D,12,Detail!$C:$C,3)</f>
        <v>0</v>
      </c>
      <c r="BI294" s="24">
        <f>SUMIFS(Detail!AC:AC,Detail!$A:$A,$B294,Detail!$D:$D,12,Detail!$C:$C,4)</f>
        <v>0</v>
      </c>
      <c r="BJ294" s="33">
        <f t="shared" si="515"/>
        <v>0</v>
      </c>
      <c r="BK294" s="24">
        <f>SUMIFS(Detail!AC:AC,Detail!$A:$A,$B294,Detail!$D:$D,13,Detail!$C:$C,1)</f>
        <v>0</v>
      </c>
      <c r="BL294" s="24">
        <f>SUMIFS(Detail!AC:AC,Detail!$A:$A,$B294,Detail!$D:$D,13,Detail!$C:$C,2)</f>
        <v>0</v>
      </c>
      <c r="BM294" s="24">
        <f>SUMIFS(Detail!AC:AC,Detail!$A:$A,$B294,Detail!$D:$D,13,Detail!$C:$C,3)</f>
        <v>0</v>
      </c>
      <c r="BN294" s="24">
        <f>SUMIFS(Detail!AC:AC,Detail!$A:$A,$B294,Detail!$D:$D,13,Detail!$C:$C,4)</f>
        <v>0</v>
      </c>
      <c r="BO294" s="33">
        <f t="shared" si="516"/>
        <v>0</v>
      </c>
      <c r="BP294" s="24">
        <f>SUMIFS(Detail!AC:AC,Detail!$A:$A,$B294,Detail!$D:$D,14,Detail!$C:$C,1)</f>
        <v>0</v>
      </c>
      <c r="BQ294" s="24">
        <f>SUMIFS(Detail!AC:AC,Detail!$A:$A,$B294,Detail!$D:$D,14,Detail!$C:$C,2)</f>
        <v>0</v>
      </c>
      <c r="BR294" s="24">
        <f>SUMIFS(Detail!AC:AC,Detail!$A:$A,$B294,Detail!$D:$D,14,Detail!$C:$C,3)</f>
        <v>0</v>
      </c>
      <c r="BS294" s="24">
        <f>SUMIFS(Detail!AC:AC,Detail!$A:$A,$B294,Detail!$D:$D,14,Detail!$C:$C,4)</f>
        <v>0</v>
      </c>
      <c r="BT294" s="33">
        <f t="shared" si="517"/>
        <v>0</v>
      </c>
      <c r="BU294" s="24">
        <f>SUMIFS(Detail!AC:AC,Detail!$A:$A,$B294,Detail!$D:$D,15,Detail!$C:$C,1)</f>
        <v>0</v>
      </c>
      <c r="BV294" s="24">
        <f>SUMIFS(Detail!AC:AC,Detail!$A:$A,$B294,Detail!$D:$D,15,Detail!$C:$C,2)</f>
        <v>0</v>
      </c>
      <c r="BW294" s="24">
        <f>SUMIFS(Detail!AC:AC,Detail!$A:$A,$B294,Detail!$D:$D,15,Detail!$C:$C,3)</f>
        <v>0</v>
      </c>
      <c r="BX294" s="24">
        <f>SUMIFS(Detail!AC:AC,Detail!$A:$A,$B294,Detail!$D:$D,15,Detail!$C:$C,4)</f>
        <v>0</v>
      </c>
      <c r="BY294" s="33">
        <f t="shared" si="518"/>
        <v>0</v>
      </c>
      <c r="BZ294" s="24">
        <f>SUMIFS(Detail!AC:AC,Detail!$A:$A,$B294,Detail!$D:$D,16,Detail!$C:$C,1)</f>
        <v>0</v>
      </c>
      <c r="CA294" s="24">
        <f>SUMIFS(Detail!AC:AC,Detail!$A:$A,$B294,Detail!$D:$D,16,Detail!$C:$C,2)</f>
        <v>0</v>
      </c>
      <c r="CB294" s="24">
        <f>SUMIFS(Detail!AC:AC,Detail!$A:$A,$B294,Detail!$D:$D,16,Detail!$C:$C,3)</f>
        <v>0</v>
      </c>
      <c r="CC294" s="24">
        <f>SUMIFS(Detail!AC:AC,Detail!$A:$A,$B294,Detail!$D:$D,16,Detail!$C:$C,4)</f>
        <v>0</v>
      </c>
      <c r="CD294" s="33">
        <f t="shared" si="519"/>
        <v>0</v>
      </c>
      <c r="CE294" s="24">
        <f>SUMIFS(Detail!AC:AC,Detail!$A:$A,$B294,Detail!$D:$D,17,Detail!$C:$C,1)</f>
        <v>0</v>
      </c>
      <c r="CF294" s="24">
        <f>SUMIFS(Detail!AC:AC,Detail!$A:$A,$B294,Detail!$D:$D,17,Detail!$C:$C,2)</f>
        <v>0</v>
      </c>
      <c r="CG294" s="24">
        <f>SUMIFS(Detail!AC:AC,Detail!$A:$A,$B294,Detail!$D:$D,17,Detail!$C:$C,3)</f>
        <v>0</v>
      </c>
      <c r="CH294" s="24">
        <f>SUMIFS(Detail!AC:AC,Detail!$A:$A,$B294,Detail!$D:$D,17,Detail!$C:$C,4)</f>
        <v>0</v>
      </c>
      <c r="CI294" s="33">
        <f t="shared" si="520"/>
        <v>0</v>
      </c>
      <c r="CJ294" s="24">
        <f>SUMIFS(Detail!AC:AC,Detail!$A:$A,$B294,Detail!$D:$D,18,Detail!$C:$C,1)</f>
        <v>0</v>
      </c>
      <c r="CK294" s="24">
        <f>SUMIFS(Detail!AC:AC,Detail!$A:$A,$B294,Detail!$D:$D,18,Detail!$C:$C,2)</f>
        <v>0</v>
      </c>
      <c r="CL294" s="24">
        <f>SUMIFS(Detail!AC:AC,Detail!$A:$A,$B294,Detail!$D:$D,18,Detail!$C:$C,3)</f>
        <v>0</v>
      </c>
      <c r="CM294" s="24">
        <f>SUMIFS(Detail!AC:AC,Detail!$A:$A,$B294,Detail!$D:$D,18,Detail!$C:$C,4)</f>
        <v>0</v>
      </c>
      <c r="CN294" s="33">
        <f t="shared" si="521"/>
        <v>0</v>
      </c>
      <c r="CO294" s="24">
        <f>SUMIFS(Detail!AC:AC,Detail!$A:$A,$B294,Detail!$D:$D,19,Detail!$C:$C,1)</f>
        <v>0</v>
      </c>
      <c r="CP294" s="24">
        <f>SUMIFS(Detail!AC:AC,Detail!$A:$A,$B294,Detail!$D:$D,19,Detail!$C:$C,2)</f>
        <v>0</v>
      </c>
      <c r="CQ294" s="24">
        <f>SUMIFS(Detail!AC:AC,Detail!$A:$A,$B294,Detail!$D:$D,19,Detail!$C:$C,3)</f>
        <v>0</v>
      </c>
      <c r="CR294" s="24">
        <f>SUMIFS(Detail!AC:AC,Detail!$A:$A,$B294,Detail!$D:$D,19,Detail!$C:$C,4)</f>
        <v>0</v>
      </c>
      <c r="CS294" s="33">
        <f t="shared" si="522"/>
        <v>0</v>
      </c>
      <c r="CT294" s="24">
        <f>SUMIFS(Detail!AC:AC,Detail!$A:$A,$B294,Detail!$D:$D,20,Detail!$C:$C,1)</f>
        <v>0</v>
      </c>
      <c r="CU294" s="24">
        <f>SUMIFS(Detail!AC:AC,Detail!$A:$A,$B294,Detail!$D:$D,20,Detail!$C:$C,2)</f>
        <v>0</v>
      </c>
      <c r="CV294" s="24">
        <f>SUMIFS(Detail!AC:AC,Detail!$A:$A,$B294,Detail!$D:$D,20,Detail!$C:$C,3)</f>
        <v>0</v>
      </c>
      <c r="CW294" s="24">
        <f>SUMIFS(Detail!AC:AC,Detail!$A:$A,$B294,Detail!$D:$D,20,Detail!$C:$C,4)</f>
        <v>0</v>
      </c>
      <c r="CX294" s="33">
        <f t="shared" si="523"/>
        <v>0</v>
      </c>
      <c r="CY294" s="24">
        <f>SUMIFS(Detail!AC:AC,Detail!$A:$A,$B294,Detail!$D:$D,21,Detail!$C:$C,1)</f>
        <v>0</v>
      </c>
      <c r="CZ294" s="24">
        <f>SUMIFS(Detail!AC:AC,Detail!$A:$A,$B294,Detail!$D:$D,21,Detail!$C:$C,2)</f>
        <v>0</v>
      </c>
      <c r="DA294" s="24">
        <f>SUMIFS(Detail!AC:AC,Detail!$A:$A,$B294,Detail!$D:$D,21,Detail!$C:$C,3)</f>
        <v>0</v>
      </c>
      <c r="DB294" s="24">
        <f>SUMIFS(Detail!AC:AC,Detail!$A:$A,$B294,Detail!$D:$D,21,Detail!$C:$C,4)</f>
        <v>0</v>
      </c>
      <c r="DC294" s="33">
        <f t="shared" si="524"/>
        <v>0</v>
      </c>
      <c r="DD294" s="86">
        <f>SUMIFS(Detail!AC:AC,Detail!$A:$A,$B294,Detail!$B:$B,"&gt;60")</f>
        <v>100480.30386676826</v>
      </c>
    </row>
    <row r="295" spans="1:108" x14ac:dyDescent="0.25">
      <c r="A295" t="s">
        <v>5541</v>
      </c>
      <c r="B295" s="32" t="s">
        <v>5123</v>
      </c>
      <c r="C295" s="24">
        <f>SUMIFS(Detail!AC:AC,Detail!$A:$A,$B295,Detail!$D:$D,1,Detail!$C:$C,1)</f>
        <v>0</v>
      </c>
      <c r="D295" s="24">
        <f>SUMIFS(Detail!AC:AC,Detail!$A:$A,$B295,Detail!$D:$D,1,Detail!$C:$C,2)</f>
        <v>0</v>
      </c>
      <c r="E295" s="24">
        <f>SUMIFS(Detail!AC:AC,Detail!$A:$A,$B295,Detail!$D:$D,1,Detail!$C:$C,3)</f>
        <v>727.65893764714508</v>
      </c>
      <c r="F295" s="24">
        <f>SUMIFS(Detail!AC:AC,Detail!$A:$A,$B295,Detail!$D:$D,1,Detail!$C:$C,4)</f>
        <v>11867.692407943967</v>
      </c>
      <c r="G295" s="33">
        <f t="shared" si="504"/>
        <v>12595.351345591112</v>
      </c>
      <c r="H295" s="24">
        <f>SUMIFS(Detail!AC:AC,Detail!$A:$A,$B295,Detail!$D:$D,2,Detail!$C:$C,1)</f>
        <v>42944.354161182433</v>
      </c>
      <c r="I295" s="24">
        <f>SUMIFS(Detail!AC:AC,Detail!$A:$A,$B295,Detail!$D:$D,2,Detail!$C:$C,2)</f>
        <v>95636.122052170977</v>
      </c>
      <c r="J295" s="24">
        <f>SUMIFS(Detail!AC:AC,Detail!$A:$A,$B295,Detail!$D:$D,2,Detail!$C:$C,3)</f>
        <v>170184.44256683049</v>
      </c>
      <c r="K295" s="24">
        <f>SUMIFS(Detail!AC:AC,Detail!$A:$A,$B295,Detail!$D:$D,2,Detail!$C:$C,4)</f>
        <v>260844.73326672742</v>
      </c>
      <c r="L295" s="33">
        <f t="shared" si="505"/>
        <v>569609.6520469113</v>
      </c>
      <c r="M295" s="24">
        <f>SUMIFS(Detail!AC:AC,Detail!$A:$A,$B295,Detail!$D:$D,3,Detail!$C:$C,1)</f>
        <v>357252.07223822421</v>
      </c>
      <c r="N295" s="24">
        <f>SUMIFS(Detail!AC:AC,Detail!$A:$A,$B295,Detail!$D:$D,3,Detail!$C:$C,2)</f>
        <v>442932.45179822657</v>
      </c>
      <c r="O295" s="24">
        <f>SUMIFS(Detail!AC:AC,Detail!$A:$A,$B295,Detail!$D:$D,3,Detail!$C:$C,3)</f>
        <v>530368.31223794282</v>
      </c>
      <c r="P295" s="24">
        <f>SUMIFS(Detail!AC:AC,Detail!$A:$A,$B295,Detail!$D:$D,3,Detail!$C:$C,4)</f>
        <v>647553.00971918413</v>
      </c>
      <c r="Q295" s="33">
        <f t="shared" si="506"/>
        <v>1978105.8459935777</v>
      </c>
      <c r="R295" s="24">
        <f>SUMIFS(Detail!AC:AC,Detail!$A:$A,$B295,Detail!$D:$D,4,Detail!$C:$C,1)</f>
        <v>715892.88691800868</v>
      </c>
      <c r="S295" s="24">
        <f>SUMIFS(Detail!AC:AC,Detail!$A:$A,$B295,Detail!$D:$D,4,Detail!$C:$C,2)</f>
        <v>861498.70503817778</v>
      </c>
      <c r="T295" s="24">
        <f>SUMIFS(Detail!AC:AC,Detail!$A:$A,$B295,Detail!$D:$D,4,Detail!$C:$C,3)</f>
        <v>990896.48128638347</v>
      </c>
      <c r="U295" s="24">
        <f>SUMIFS(Detail!AC:AC,Detail!$A:$A,$B295,Detail!$D:$D,4,Detail!$C:$C,4)</f>
        <v>1126582.7106820277</v>
      </c>
      <c r="V295" s="33">
        <f t="shared" si="507"/>
        <v>3694870.7839245982</v>
      </c>
      <c r="W295" s="24">
        <f>SUMIFS(Detail!AC:AC,Detail!$A:$A,$B295,Detail!$D:$D,5,Detail!$C:$C,1)</f>
        <v>1465188.2248039162</v>
      </c>
      <c r="X295" s="24">
        <f>SUMIFS(Detail!AC:AC,Detail!$A:$A,$B295,Detail!$D:$D,5,Detail!$C:$C,2)</f>
        <v>1742791.1020505577</v>
      </c>
      <c r="Y295" s="24">
        <f>SUMIFS(Detail!AC:AC,Detail!$A:$A,$B295,Detail!$D:$D,5,Detail!$C:$C,3)</f>
        <v>2050583.3909805454</v>
      </c>
      <c r="Z295" s="24">
        <f>SUMIFS(Detail!AC:AC,Detail!$A:$A,$B295,Detail!$D:$D,5,Detail!$C:$C,4)</f>
        <v>2324397.1995726172</v>
      </c>
      <c r="AA295" s="33">
        <f t="shared" si="508"/>
        <v>7582959.9174076365</v>
      </c>
      <c r="AB295" s="24">
        <f>SUMIFS(Detail!AC:AC,Detail!$A:$A,$B295,Detail!$D:$D,6,Detail!$C:$C,1)</f>
        <v>2551264.0975935552</v>
      </c>
      <c r="AC295" s="24">
        <f>SUMIFS(Detail!AC:AC,Detail!$A:$A,$B295,Detail!$D:$D,6,Detail!$C:$C,2)</f>
        <v>2519566.7534504086</v>
      </c>
      <c r="AD295" s="24">
        <f>SUMIFS(Detail!AC:AC,Detail!$A:$A,$B295,Detail!$D:$D,6,Detail!$C:$C,3)</f>
        <v>2318397.7790438682</v>
      </c>
      <c r="AE295" s="24">
        <f>SUMIFS(Detail!AC:AC,Detail!$A:$A,$B295,Detail!$D:$D,6,Detail!$C:$C,4)</f>
        <v>2082821.7890105806</v>
      </c>
      <c r="AF295" s="33">
        <f t="shared" si="509"/>
        <v>9472050.4190984126</v>
      </c>
      <c r="AG295" s="24">
        <f>SUMIFS(Detail!AC:AC,Detail!$A:$A,$B295,Detail!$D:$D,7,Detail!$C:$C,1)</f>
        <v>1856757.5003983006</v>
      </c>
      <c r="AH295" s="24">
        <f>SUMIFS(Detail!AC:AC,Detail!$A:$A,$B295,Detail!$D:$D,7,Detail!$C:$C,2)</f>
        <v>1652854.4792312346</v>
      </c>
      <c r="AI295" s="24">
        <f>SUMIFS(Detail!AC:AC,Detail!$A:$A,$B295,Detail!$D:$D,7,Detail!$C:$C,3)</f>
        <v>1473211.1728741601</v>
      </c>
      <c r="AJ295" s="24">
        <f>SUMIFS(Detail!AC:AC,Detail!$A:$A,$B295,Detail!$D:$D,7,Detail!$C:$C,4)</f>
        <v>1316340.8756527789</v>
      </c>
      <c r="AK295" s="33">
        <f t="shared" si="510"/>
        <v>6299164.0281564742</v>
      </c>
      <c r="AL295" s="24">
        <f>SUMIFS(Detail!AC:AC,Detail!$A:$A,$B295,Detail!$D:$D,8,Detail!$C:$C,1)</f>
        <v>1179686.9586463422</v>
      </c>
      <c r="AM295" s="24">
        <f>SUMIFS(Detail!AC:AC,Detail!$A:$A,$B295,Detail!$D:$D,8,Detail!$C:$C,2)</f>
        <v>1060564.8383700065</v>
      </c>
      <c r="AN295" s="24">
        <f>SUMIFS(Detail!AC:AC,Detail!$A:$A,$B295,Detail!$D:$D,8,Detail!$C:$C,3)</f>
        <v>956495.67436192185</v>
      </c>
      <c r="AO295" s="24">
        <f>SUMIFS(Detail!AC:AC,Detail!$A:$A,$B295,Detail!$D:$D,8,Detail!$C:$C,4)</f>
        <v>865306.24847868085</v>
      </c>
      <c r="AP295" s="33">
        <f t="shared" si="511"/>
        <v>4062053.7198569514</v>
      </c>
      <c r="AQ295" s="24">
        <f>SUMIFS(Detail!AC:AC,Detail!$A:$A,$B295,Detail!$D:$D,9,Detail!$C:$C,1)</f>
        <v>785137.05484294146</v>
      </c>
      <c r="AR295" s="24">
        <f>SUMIFS(Detail!AC:AC,Detail!$A:$A,$B295,Detail!$D:$D,9,Detail!$C:$C,2)</f>
        <v>714413.70072826743</v>
      </c>
      <c r="AS295" s="24">
        <f>SUMIFS(Detail!AC:AC,Detail!$A:$A,$B295,Detail!$D:$D,9,Detail!$C:$C,3)</f>
        <v>651808.79500129819</v>
      </c>
      <c r="AT295" s="24">
        <f>SUMIFS(Detail!AC:AC,Detail!$A:$A,$B295,Detail!$D:$D,9,Detail!$C:$C,4)</f>
        <v>596204.03542393446</v>
      </c>
      <c r="AU295" s="33">
        <f t="shared" si="512"/>
        <v>2747563.5859964415</v>
      </c>
      <c r="AV295" s="24">
        <f>SUMIFS(Detail!AC:AC,Detail!$A:$A,$B295,Detail!$D:$D,10,Detail!$C:$C,1)</f>
        <v>546656.12659817189</v>
      </c>
      <c r="AW295" s="24">
        <f>SUMIFS(Detail!AC:AC,Detail!$A:$A,$B295,Detail!$D:$D,10,Detail!$C:$C,2)</f>
        <v>502367.52249976993</v>
      </c>
      <c r="AX295" s="24">
        <f>SUMIFS(Detail!AC:AC,Detail!$A:$A,$B295,Detail!$D:$D,10,Detail!$C:$C,3)</f>
        <v>462661.88621556759</v>
      </c>
      <c r="AY295" s="24">
        <f>SUMIFS(Detail!AC:AC,Detail!$A:$A,$B295,Detail!$D:$D,10,Detail!$C:$C,4)</f>
        <v>426963.74867284298</v>
      </c>
      <c r="AZ295" s="33">
        <f t="shared" si="513"/>
        <v>1938649.2839863524</v>
      </c>
      <c r="BA295" s="24">
        <f>SUMIFS(Detail!AC:AC,Detail!$A:$A,$B295,Detail!$D:$D,11,Detail!$C:$C,1)</f>
        <v>394781.74280628562</v>
      </c>
      <c r="BB295" s="24">
        <f>SUMIFS(Detail!AC:AC,Detail!$A:$A,$B295,Detail!$D:$D,11,Detail!$C:$C,2)</f>
        <v>365694.81283157319</v>
      </c>
      <c r="BC295" s="24">
        <f>SUMIFS(Detail!AC:AC,Detail!$A:$A,$B295,Detail!$D:$D,11,Detail!$C:$C,3)</f>
        <v>339340.86902628094</v>
      </c>
      <c r="BD295" s="24">
        <f>SUMIFS(Detail!AC:AC,Detail!$A:$A,$B295,Detail!$D:$D,11,Detail!$C:$C,4)</f>
        <v>315407.4403449595</v>
      </c>
      <c r="BE295" s="33">
        <f t="shared" si="514"/>
        <v>1415224.8650090992</v>
      </c>
      <c r="BF295" s="24">
        <f>SUMIFS(Detail!AC:AC,Detail!$A:$A,$B295,Detail!$D:$D,12,Detail!$C:$C,1)</f>
        <v>293623.95497887582</v>
      </c>
      <c r="BG295" s="24">
        <f>SUMIFS(Detail!AC:AC,Detail!$A:$A,$B295,Detail!$D:$D,12,Detail!$C:$C,2)</f>
        <v>273755.34702388197</v>
      </c>
      <c r="BH295" s="24">
        <f>SUMIFS(Detail!AC:AC,Detail!$A:$A,$B295,Detail!$D:$D,12,Detail!$C:$C,3)</f>
        <v>255596.744567357</v>
      </c>
      <c r="BI295" s="24">
        <f>SUMIFS(Detail!AC:AC,Detail!$A:$A,$B295,Detail!$D:$D,12,Detail!$C:$C,4)</f>
        <v>238969.04142404348</v>
      </c>
      <c r="BJ295" s="33">
        <f t="shared" si="515"/>
        <v>1061945.0879941583</v>
      </c>
      <c r="BK295" s="24">
        <f>SUMIFS(Detail!AC:AC,Detail!$A:$A,$B295,Detail!$D:$D,13,Detail!$C:$C,1)</f>
        <v>223715.19279301912</v>
      </c>
      <c r="BL295" s="24">
        <f>SUMIFS(Detail!AC:AC,Detail!$A:$A,$B295,Detail!$D:$D,13,Detail!$C:$C,2)</f>
        <v>209697.10573960841</v>
      </c>
      <c r="BM295" s="24">
        <f>SUMIFS(Detail!AC:AC,Detail!$A:$A,$B295,Detail!$D:$D,13,Detail!$C:$C,3)</f>
        <v>196793.01998694241</v>
      </c>
      <c r="BN295" s="24">
        <f>SUMIFS(Detail!AC:AC,Detail!$A:$A,$B295,Detail!$D:$D,13,Detail!$C:$C,4)</f>
        <v>184895.29420863837</v>
      </c>
      <c r="BO295" s="33">
        <f t="shared" si="516"/>
        <v>815100.6127282083</v>
      </c>
      <c r="BP295" s="24">
        <f>SUMIFS(Detail!AC:AC,Detail!$A:$A,$B295,Detail!$D:$D,14,Detail!$C:$C,1)</f>
        <v>173908.52881360799</v>
      </c>
      <c r="BQ295" s="24">
        <f>SUMIFS(Detail!AC:AC,Detail!$A:$A,$B295,Detail!$D:$D,14,Detail!$C:$C,2)</f>
        <v>163747.96890510619</v>
      </c>
      <c r="BR295" s="24">
        <f>SUMIFS(Detail!AC:AC,Detail!$A:$A,$B295,Detail!$D:$D,14,Detail!$C:$C,3)</f>
        <v>154338.14130531251</v>
      </c>
      <c r="BS295" s="24">
        <f>SUMIFS(Detail!AC:AC,Detail!$A:$A,$B295,Detail!$D:$D,14,Detail!$C:$C,4)</f>
        <v>145611.68777304143</v>
      </c>
      <c r="BT295" s="33">
        <f t="shared" si="517"/>
        <v>637606.32679706812</v>
      </c>
      <c r="BU295" s="24">
        <f>SUMIFS(Detail!AC:AC,Detail!$A:$A,$B295,Detail!$D:$D,15,Detail!$C:$C,1)</f>
        <v>137508.36320638657</v>
      </c>
      <c r="BV295" s="24">
        <f>SUMIFS(Detail!AC:AC,Detail!$A:$A,$B295,Detail!$D:$D,15,Detail!$C:$C,2)</f>
        <v>129974.17302557826</v>
      </c>
      <c r="BW295" s="24">
        <f>SUMIFS(Detail!AC:AC,Detail!$A:$A,$B295,Detail!$D:$D,15,Detail!$C:$C,3)</f>
        <v>122960.62833356112</v>
      </c>
      <c r="BX295" s="24">
        <f>SUMIFS(Detail!AC:AC,Detail!$A:$A,$B295,Detail!$D:$D,15,Detail!$C:$C,4)</f>
        <v>116424.10104247928</v>
      </c>
      <c r="BY295" s="33">
        <f t="shared" si="518"/>
        <v>506867.26560800523</v>
      </c>
      <c r="BZ295" s="24">
        <f>SUMIFS(Detail!AC:AC,Detail!$A:$A,$B295,Detail!$D:$D,16,Detail!$C:$C,1)</f>
        <v>110325.26409682631</v>
      </c>
      <c r="CA295" s="24">
        <f>SUMIFS(Detail!AC:AC,Detail!$A:$A,$B295,Detail!$D:$D,16,Detail!$C:$C,2)</f>
        <v>104628.60434331</v>
      </c>
      <c r="CB295" s="24">
        <f>SUMIFS(Detail!AC:AC,Detail!$A:$A,$B295,Detail!$D:$D,16,Detail!$C:$C,3)</f>
        <v>99301.997588053346</v>
      </c>
      <c r="CC295" s="24">
        <f>SUMIFS(Detail!AC:AC,Detail!$A:$A,$B295,Detail!$D:$D,16,Detail!$C:$C,4)</f>
        <v>94316.337032370269</v>
      </c>
      <c r="CD295" s="33">
        <f t="shared" si="519"/>
        <v>408572.20306055993</v>
      </c>
      <c r="CE295" s="24">
        <f>SUMIFS(Detail!AC:AC,Detail!$A:$A,$B295,Detail!$D:$D,17,Detail!$C:$C,1)</f>
        <v>89645.207643456757</v>
      </c>
      <c r="CF295" s="24">
        <f>SUMIFS(Detail!AC:AC,Detail!$A:$A,$B295,Detail!$D:$D,17,Detail!$C:$C,2)</f>
        <v>85264.600154533982</v>
      </c>
      <c r="CG295" s="24">
        <f>SUMIFS(Detail!AC:AC,Detail!$A:$A,$B295,Detail!$D:$D,17,Detail!$C:$C,3)</f>
        <v>81152.659337639809</v>
      </c>
      <c r="CH295" s="24">
        <f>SUMIFS(Detail!AC:AC,Detail!$A:$A,$B295,Detail!$D:$D,17,Detail!$C:$C,4)</f>
        <v>77289.461986400187</v>
      </c>
      <c r="CI295" s="33">
        <f t="shared" si="520"/>
        <v>333351.92912203074</v>
      </c>
      <c r="CJ295" s="24">
        <f>SUMIFS(Detail!AC:AC,Detail!$A:$A,$B295,Detail!$D:$D,18,Detail!$C:$C,1)</f>
        <v>73656.82071262598</v>
      </c>
      <c r="CK295" s="24">
        <f>SUMIFS(Detail!AC:AC,Detail!$A:$A,$B295,Detail!$D:$D,18,Detail!$C:$C,2)</f>
        <v>70238.110220603645</v>
      </c>
      <c r="CL295" s="24">
        <f>SUMIFS(Detail!AC:AC,Detail!$A:$A,$B295,Detail!$D:$D,18,Detail!$C:$C,3)</f>
        <v>67018.113197460771</v>
      </c>
      <c r="CM295" s="24">
        <f>SUMIFS(Detail!AC:AC,Detail!$A:$A,$B295,Detail!$D:$D,18,Detail!$C:$C,4)</f>
        <v>63982.883356556296</v>
      </c>
      <c r="CN295" s="33">
        <f t="shared" si="521"/>
        <v>274895.92748724669</v>
      </c>
      <c r="CO295" s="24">
        <f>SUMIFS(Detail!AC:AC,Detail!$A:$A,$B295,Detail!$D:$D,19,Detail!$C:$C,1)</f>
        <v>61119.623511902988</v>
      </c>
      <c r="CP295" s="24">
        <f>SUMIFS(Detail!AC:AC,Detail!$A:$A,$B295,Detail!$D:$D,19,Detail!$C:$C,2)</f>
        <v>58416.576848357916</v>
      </c>
      <c r="CQ295" s="24">
        <f>SUMIFS(Detail!AC:AC,Detail!$A:$A,$B295,Detail!$D:$D,19,Detail!$C:$C,3)</f>
        <v>55862.929800391197</v>
      </c>
      <c r="CR295" s="24">
        <f>SUMIFS(Detail!AC:AC,Detail!$A:$A,$B295,Detail!$D:$D,19,Detail!$C:$C,4)</f>
        <v>53448.725160196424</v>
      </c>
      <c r="CS295" s="33">
        <f t="shared" si="522"/>
        <v>228847.85532084852</v>
      </c>
      <c r="CT295" s="24">
        <f>SUMIFS(Detail!AC:AC,Detail!$A:$A,$B295,Detail!$D:$D,20,Detail!$C:$C,1)</f>
        <v>51164.784217245877</v>
      </c>
      <c r="CU295" s="24">
        <f>SUMIFS(Detail!AC:AC,Detail!$A:$A,$B295,Detail!$D:$D,20,Detail!$C:$C,2)</f>
        <v>49002.636885017157</v>
      </c>
      <c r="CV295" s="24">
        <f>SUMIFS(Detail!AC:AC,Detail!$A:$A,$B295,Detail!$D:$D,20,Detail!$C:$C,3)</f>
        <v>46954.458903558552</v>
      </c>
      <c r="CW295" s="24">
        <f>SUMIFS(Detail!AC:AC,Detail!$A:$A,$B295,Detail!$D:$D,20,Detail!$C:$C,4)</f>
        <v>45013.015320464969</v>
      </c>
      <c r="CX295" s="33">
        <f t="shared" si="523"/>
        <v>192134.89532628655</v>
      </c>
      <c r="CY295" s="24">
        <f>SUMIFS(Detail!AC:AC,Detail!$A:$A,$B295,Detail!$D:$D,21,Detail!$C:$C,1)</f>
        <v>492289.24551969767</v>
      </c>
      <c r="CZ295" s="24">
        <f>SUMIFS(Detail!AC:AC,Detail!$A:$A,$B295,Detail!$D:$D,21,Detail!$C:$C,2)</f>
        <v>0</v>
      </c>
      <c r="DA295" s="24">
        <f>SUMIFS(Detail!AC:AC,Detail!$A:$A,$B295,Detail!$D:$D,21,Detail!$C:$C,3)</f>
        <v>0</v>
      </c>
      <c r="DB295" s="24">
        <f>SUMIFS(Detail!AC:AC,Detail!$A:$A,$B295,Detail!$D:$D,21,Detail!$C:$C,4)</f>
        <v>0</v>
      </c>
      <c r="DC295" s="33">
        <f t="shared" si="524"/>
        <v>492289.24551969767</v>
      </c>
      <c r="DD295" s="86">
        <f>SUMIFS(Detail!AC:AC,Detail!$A:$A,$B295,Detail!$B:$B,"&gt;60")</f>
        <v>30886317.251067843</v>
      </c>
    </row>
    <row r="296" spans="1:108" x14ac:dyDescent="0.25">
      <c r="A296" t="s">
        <v>5542</v>
      </c>
      <c r="B296" s="32" t="s">
        <v>5124</v>
      </c>
      <c r="C296" s="24">
        <f>SUMIFS(Detail!AC:AC,Detail!$A:$A,$B296,Detail!$D:$D,1,Detail!$C:$C,1)</f>
        <v>0</v>
      </c>
      <c r="D296" s="24">
        <f>SUMIFS(Detail!AC:AC,Detail!$A:$A,$B296,Detail!$D:$D,1,Detail!$C:$C,2)</f>
        <v>0</v>
      </c>
      <c r="E296" s="24">
        <f>SUMIFS(Detail!AC:AC,Detail!$A:$A,$B296,Detail!$D:$D,1,Detail!$C:$C,3)</f>
        <v>87051.513168303311</v>
      </c>
      <c r="F296" s="24">
        <f>SUMIFS(Detail!AC:AC,Detail!$A:$A,$B296,Detail!$D:$D,1,Detail!$C:$C,4)</f>
        <v>229491.25124529417</v>
      </c>
      <c r="G296" s="33">
        <f t="shared" si="504"/>
        <v>316542.76441359747</v>
      </c>
      <c r="H296" s="24">
        <f>SUMIFS(Detail!AC:AC,Detail!$A:$A,$B296,Detail!$D:$D,2,Detail!$C:$C,1)</f>
        <v>265973.41116581095</v>
      </c>
      <c r="I296" s="24">
        <f>SUMIFS(Detail!AC:AC,Detail!$A:$A,$B296,Detail!$D:$D,2,Detail!$C:$C,2)</f>
        <v>279272.54516950692</v>
      </c>
      <c r="J296" s="24">
        <f>SUMIFS(Detail!AC:AC,Detail!$A:$A,$B296,Detail!$D:$D,2,Detail!$C:$C,3)</f>
        <v>341005.79364864458</v>
      </c>
      <c r="K296" s="24">
        <f>SUMIFS(Detail!AC:AC,Detail!$A:$A,$B296,Detail!$D:$D,2,Detail!$C:$C,4)</f>
        <v>374488.24824866373</v>
      </c>
      <c r="L296" s="33">
        <f t="shared" si="505"/>
        <v>1260739.9982326261</v>
      </c>
      <c r="M296" s="24">
        <f>SUMIFS(Detail!AC:AC,Detail!$A:$A,$B296,Detail!$D:$D,3,Detail!$C:$C,1)</f>
        <v>415846.13622377429</v>
      </c>
      <c r="N296" s="24">
        <f>SUMIFS(Detail!AC:AC,Detail!$A:$A,$B296,Detail!$D:$D,3,Detail!$C:$C,2)</f>
        <v>478753.49080564664</v>
      </c>
      <c r="O296" s="24">
        <f>SUMIFS(Detail!AC:AC,Detail!$A:$A,$B296,Detail!$D:$D,3,Detail!$C:$C,3)</f>
        <v>502690.58392811473</v>
      </c>
      <c r="P296" s="24">
        <f>SUMIFS(Detail!AC:AC,Detail!$A:$A,$B296,Detail!$D:$D,3,Detail!$C:$C,4)</f>
        <v>613810.42857642879</v>
      </c>
      <c r="Q296" s="33">
        <f t="shared" si="506"/>
        <v>2011100.6395339645</v>
      </c>
      <c r="R296" s="24">
        <f>SUMIFS(Detail!AC:AC,Detail!$A:$A,$B296,Detail!$D:$D,4,Detail!$C:$C,1)</f>
        <v>599181.19719789922</v>
      </c>
      <c r="S296" s="24">
        <f>SUMIFS(Detail!AC:AC,Detail!$A:$A,$B296,Detail!$D:$D,4,Detail!$C:$C,2)</f>
        <v>739282.01995337603</v>
      </c>
      <c r="T296" s="24">
        <f>SUMIFS(Detail!AC:AC,Detail!$A:$A,$B296,Detail!$D:$D,4,Detail!$C:$C,3)</f>
        <v>851117.31698781624</v>
      </c>
      <c r="U296" s="24">
        <f>SUMIFS(Detail!AC:AC,Detail!$A:$A,$B296,Detail!$D:$D,4,Detail!$C:$C,4)</f>
        <v>893672.14920553798</v>
      </c>
      <c r="V296" s="33">
        <f t="shared" si="507"/>
        <v>3083252.6833446296</v>
      </c>
      <c r="W296" s="24">
        <f>SUMIFS(Detail!AC:AC,Detail!$A:$A,$B296,Detail!$D:$D,5,Detail!$C:$C,1)</f>
        <v>954816.22222999902</v>
      </c>
      <c r="X296" s="24">
        <f>SUMIFS(Detail!AC:AC,Detail!$A:$A,$B296,Detail!$D:$D,5,Detail!$C:$C,2)</f>
        <v>1048567.0950963236</v>
      </c>
      <c r="Y296" s="24">
        <f>SUMIFS(Detail!AC:AC,Detail!$A:$A,$B296,Detail!$D:$D,5,Detail!$C:$C,3)</f>
        <v>1293743.5349184093</v>
      </c>
      <c r="Z296" s="24">
        <f>SUMIFS(Detail!AC:AC,Detail!$A:$A,$B296,Detail!$D:$D,5,Detail!$C:$C,4)</f>
        <v>1489455.3047286784</v>
      </c>
      <c r="AA296" s="33">
        <f t="shared" si="508"/>
        <v>4786582.1569734104</v>
      </c>
      <c r="AB296" s="24">
        <f>SUMIFS(Detail!AC:AC,Detail!$A:$A,$B296,Detail!$D:$D,6,Detail!$C:$C,1)</f>
        <v>62881.8541753998</v>
      </c>
      <c r="AC296" s="24">
        <f>SUMIFS(Detail!AC:AC,Detail!$A:$A,$B296,Detail!$D:$D,6,Detail!$C:$C,2)</f>
        <v>27.520043214783072</v>
      </c>
      <c r="AD296" s="24">
        <f>SUMIFS(Detail!AC:AC,Detail!$A:$A,$B296,Detail!$D:$D,6,Detail!$C:$C,3)</f>
        <v>5.0559602305293078E-2</v>
      </c>
      <c r="AE296" s="24">
        <f>SUMIFS(Detail!AC:AC,Detail!$A:$A,$B296,Detail!$D:$D,6,Detail!$C:$C,4)</f>
        <v>1.6450695693492887E-4</v>
      </c>
      <c r="AF296" s="33">
        <f t="shared" si="509"/>
        <v>62909.424942723846</v>
      </c>
      <c r="AG296" s="24">
        <f>SUMIFS(Detail!AC:AC,Detail!$A:$A,$B296,Detail!$D:$D,7,Detail!$C:$C,1)</f>
        <v>7.601454854011535E-7</v>
      </c>
      <c r="AH296" s="24">
        <f>SUMIFS(Detail!AC:AC,Detail!$A:$A,$B296,Detail!$D:$D,7,Detail!$C:$C,2)</f>
        <v>6.5192580223083496E-9</v>
      </c>
      <c r="AI296" s="24">
        <f>SUMIFS(Detail!AC:AC,Detail!$A:$A,$B296,Detail!$D:$D,7,Detail!$C:$C,3)</f>
        <v>0</v>
      </c>
      <c r="AJ296" s="24">
        <f>SUMIFS(Detail!AC:AC,Detail!$A:$A,$B296,Detail!$D:$D,7,Detail!$C:$C,4)</f>
        <v>0</v>
      </c>
      <c r="AK296" s="33">
        <f t="shared" si="510"/>
        <v>7.6666474342346185E-7</v>
      </c>
      <c r="AL296" s="24">
        <f>SUMIFS(Detail!AC:AC,Detail!$A:$A,$B296,Detail!$D:$D,8,Detail!$C:$C,1)</f>
        <v>0</v>
      </c>
      <c r="AM296" s="24">
        <f>SUMIFS(Detail!AC:AC,Detail!$A:$A,$B296,Detail!$D:$D,8,Detail!$C:$C,2)</f>
        <v>0</v>
      </c>
      <c r="AN296" s="24">
        <f>SUMIFS(Detail!AC:AC,Detail!$A:$A,$B296,Detail!$D:$D,8,Detail!$C:$C,3)</f>
        <v>0</v>
      </c>
      <c r="AO296" s="24">
        <f>SUMIFS(Detail!AC:AC,Detail!$A:$A,$B296,Detail!$D:$D,8,Detail!$C:$C,4)</f>
        <v>0</v>
      </c>
      <c r="AP296" s="33">
        <f t="shared" si="511"/>
        <v>0</v>
      </c>
      <c r="AQ296" s="24">
        <f>SUMIFS(Detail!AC:AC,Detail!$A:$A,$B296,Detail!$D:$D,9,Detail!$C:$C,1)</f>
        <v>0</v>
      </c>
      <c r="AR296" s="24">
        <f>SUMIFS(Detail!AC:AC,Detail!$A:$A,$B296,Detail!$D:$D,9,Detail!$C:$C,2)</f>
        <v>0</v>
      </c>
      <c r="AS296" s="24">
        <f>SUMIFS(Detail!AC:AC,Detail!$A:$A,$B296,Detail!$D:$D,9,Detail!$C:$C,3)</f>
        <v>0</v>
      </c>
      <c r="AT296" s="24">
        <f>SUMIFS(Detail!AC:AC,Detail!$A:$A,$B296,Detail!$D:$D,9,Detail!$C:$C,4)</f>
        <v>0</v>
      </c>
      <c r="AU296" s="33">
        <f t="shared" si="512"/>
        <v>0</v>
      </c>
      <c r="AV296" s="24">
        <f>SUMIFS(Detail!AC:AC,Detail!$A:$A,$B296,Detail!$D:$D,10,Detail!$C:$C,1)</f>
        <v>0</v>
      </c>
      <c r="AW296" s="24">
        <f>SUMIFS(Detail!AC:AC,Detail!$A:$A,$B296,Detail!$D:$D,10,Detail!$C:$C,2)</f>
        <v>0</v>
      </c>
      <c r="AX296" s="24">
        <f>SUMIFS(Detail!AC:AC,Detail!$A:$A,$B296,Detail!$D:$D,10,Detail!$C:$C,3)</f>
        <v>0</v>
      </c>
      <c r="AY296" s="24">
        <f>SUMIFS(Detail!AC:AC,Detail!$A:$A,$B296,Detail!$D:$D,10,Detail!$C:$C,4)</f>
        <v>0</v>
      </c>
      <c r="AZ296" s="33">
        <f t="shared" si="513"/>
        <v>0</v>
      </c>
      <c r="BA296" s="24">
        <f>SUMIFS(Detail!AC:AC,Detail!$A:$A,$B296,Detail!$D:$D,11,Detail!$C:$C,1)</f>
        <v>0</v>
      </c>
      <c r="BB296" s="24">
        <f>SUMIFS(Detail!AC:AC,Detail!$A:$A,$B296,Detail!$D:$D,11,Detail!$C:$C,2)</f>
        <v>0</v>
      </c>
      <c r="BC296" s="24">
        <f>SUMIFS(Detail!AC:AC,Detail!$A:$A,$B296,Detail!$D:$D,11,Detail!$C:$C,3)</f>
        <v>0</v>
      </c>
      <c r="BD296" s="24">
        <f>SUMIFS(Detail!AC:AC,Detail!$A:$A,$B296,Detail!$D:$D,11,Detail!$C:$C,4)</f>
        <v>0</v>
      </c>
      <c r="BE296" s="33">
        <f t="shared" si="514"/>
        <v>0</v>
      </c>
      <c r="BF296" s="24">
        <f>SUMIFS(Detail!AC:AC,Detail!$A:$A,$B296,Detail!$D:$D,12,Detail!$C:$C,1)</f>
        <v>0</v>
      </c>
      <c r="BG296" s="24">
        <f>SUMIFS(Detail!AC:AC,Detail!$A:$A,$B296,Detail!$D:$D,12,Detail!$C:$C,2)</f>
        <v>0</v>
      </c>
      <c r="BH296" s="24">
        <f>SUMIFS(Detail!AC:AC,Detail!$A:$A,$B296,Detail!$D:$D,12,Detail!$C:$C,3)</f>
        <v>0</v>
      </c>
      <c r="BI296" s="24">
        <f>SUMIFS(Detail!AC:AC,Detail!$A:$A,$B296,Detail!$D:$D,12,Detail!$C:$C,4)</f>
        <v>0</v>
      </c>
      <c r="BJ296" s="33">
        <f t="shared" si="515"/>
        <v>0</v>
      </c>
      <c r="BK296" s="24">
        <f>SUMIFS(Detail!AC:AC,Detail!$A:$A,$B296,Detail!$D:$D,13,Detail!$C:$C,1)</f>
        <v>0</v>
      </c>
      <c r="BL296" s="24">
        <f>SUMIFS(Detail!AC:AC,Detail!$A:$A,$B296,Detail!$D:$D,13,Detail!$C:$C,2)</f>
        <v>0</v>
      </c>
      <c r="BM296" s="24">
        <f>SUMIFS(Detail!AC:AC,Detail!$A:$A,$B296,Detail!$D:$D,13,Detail!$C:$C,3)</f>
        <v>0</v>
      </c>
      <c r="BN296" s="24">
        <f>SUMIFS(Detail!AC:AC,Detail!$A:$A,$B296,Detail!$D:$D,13,Detail!$C:$C,4)</f>
        <v>0</v>
      </c>
      <c r="BO296" s="33">
        <f t="shared" si="516"/>
        <v>0</v>
      </c>
      <c r="BP296" s="24">
        <f>SUMIFS(Detail!AC:AC,Detail!$A:$A,$B296,Detail!$D:$D,14,Detail!$C:$C,1)</f>
        <v>0</v>
      </c>
      <c r="BQ296" s="24">
        <f>SUMIFS(Detail!AC:AC,Detail!$A:$A,$B296,Detail!$D:$D,14,Detail!$C:$C,2)</f>
        <v>0</v>
      </c>
      <c r="BR296" s="24">
        <f>SUMIFS(Detail!AC:AC,Detail!$A:$A,$B296,Detail!$D:$D,14,Detail!$C:$C,3)</f>
        <v>0</v>
      </c>
      <c r="BS296" s="24">
        <f>SUMIFS(Detail!AC:AC,Detail!$A:$A,$B296,Detail!$D:$D,14,Detail!$C:$C,4)</f>
        <v>0</v>
      </c>
      <c r="BT296" s="33">
        <f t="shared" si="517"/>
        <v>0</v>
      </c>
      <c r="BU296" s="24">
        <f>SUMIFS(Detail!AC:AC,Detail!$A:$A,$B296,Detail!$D:$D,15,Detail!$C:$C,1)</f>
        <v>0</v>
      </c>
      <c r="BV296" s="24">
        <f>SUMIFS(Detail!AC:AC,Detail!$A:$A,$B296,Detail!$D:$D,15,Detail!$C:$C,2)</f>
        <v>0</v>
      </c>
      <c r="BW296" s="24">
        <f>SUMIFS(Detail!AC:AC,Detail!$A:$A,$B296,Detail!$D:$D,15,Detail!$C:$C,3)</f>
        <v>0</v>
      </c>
      <c r="BX296" s="24">
        <f>SUMIFS(Detail!AC:AC,Detail!$A:$A,$B296,Detail!$D:$D,15,Detail!$C:$C,4)</f>
        <v>0</v>
      </c>
      <c r="BY296" s="33">
        <f t="shared" si="518"/>
        <v>0</v>
      </c>
      <c r="BZ296" s="24">
        <f>SUMIFS(Detail!AC:AC,Detail!$A:$A,$B296,Detail!$D:$D,16,Detail!$C:$C,1)</f>
        <v>0</v>
      </c>
      <c r="CA296" s="24">
        <f>SUMIFS(Detail!AC:AC,Detail!$A:$A,$B296,Detail!$D:$D,16,Detail!$C:$C,2)</f>
        <v>0</v>
      </c>
      <c r="CB296" s="24">
        <f>SUMIFS(Detail!AC:AC,Detail!$A:$A,$B296,Detail!$D:$D,16,Detail!$C:$C,3)</f>
        <v>0</v>
      </c>
      <c r="CC296" s="24">
        <f>SUMIFS(Detail!AC:AC,Detail!$A:$A,$B296,Detail!$D:$D,16,Detail!$C:$C,4)</f>
        <v>0</v>
      </c>
      <c r="CD296" s="33">
        <f t="shared" si="519"/>
        <v>0</v>
      </c>
      <c r="CE296" s="24">
        <f>SUMIFS(Detail!AC:AC,Detail!$A:$A,$B296,Detail!$D:$D,17,Detail!$C:$C,1)</f>
        <v>0</v>
      </c>
      <c r="CF296" s="24">
        <f>SUMIFS(Detail!AC:AC,Detail!$A:$A,$B296,Detail!$D:$D,17,Detail!$C:$C,2)</f>
        <v>0</v>
      </c>
      <c r="CG296" s="24">
        <f>SUMIFS(Detail!AC:AC,Detail!$A:$A,$B296,Detail!$D:$D,17,Detail!$C:$C,3)</f>
        <v>0</v>
      </c>
      <c r="CH296" s="24">
        <f>SUMIFS(Detail!AC:AC,Detail!$A:$A,$B296,Detail!$D:$D,17,Detail!$C:$C,4)</f>
        <v>0</v>
      </c>
      <c r="CI296" s="33">
        <f t="shared" si="520"/>
        <v>0</v>
      </c>
      <c r="CJ296" s="24">
        <f>SUMIFS(Detail!AC:AC,Detail!$A:$A,$B296,Detail!$D:$D,18,Detail!$C:$C,1)</f>
        <v>0</v>
      </c>
      <c r="CK296" s="24">
        <f>SUMIFS(Detail!AC:AC,Detail!$A:$A,$B296,Detail!$D:$D,18,Detail!$C:$C,2)</f>
        <v>0</v>
      </c>
      <c r="CL296" s="24">
        <f>SUMIFS(Detail!AC:AC,Detail!$A:$A,$B296,Detail!$D:$D,18,Detail!$C:$C,3)</f>
        <v>0</v>
      </c>
      <c r="CM296" s="24">
        <f>SUMIFS(Detail!AC:AC,Detail!$A:$A,$B296,Detail!$D:$D,18,Detail!$C:$C,4)</f>
        <v>0</v>
      </c>
      <c r="CN296" s="33">
        <f t="shared" si="521"/>
        <v>0</v>
      </c>
      <c r="CO296" s="24">
        <f>SUMIFS(Detail!AC:AC,Detail!$A:$A,$B296,Detail!$D:$D,19,Detail!$C:$C,1)</f>
        <v>0</v>
      </c>
      <c r="CP296" s="24">
        <f>SUMIFS(Detail!AC:AC,Detail!$A:$A,$B296,Detail!$D:$D,19,Detail!$C:$C,2)</f>
        <v>0</v>
      </c>
      <c r="CQ296" s="24">
        <f>SUMIFS(Detail!AC:AC,Detail!$A:$A,$B296,Detail!$D:$D,19,Detail!$C:$C,3)</f>
        <v>0</v>
      </c>
      <c r="CR296" s="24">
        <f>SUMIFS(Detail!AC:AC,Detail!$A:$A,$B296,Detail!$D:$D,19,Detail!$C:$C,4)</f>
        <v>0</v>
      </c>
      <c r="CS296" s="33">
        <f t="shared" si="522"/>
        <v>0</v>
      </c>
      <c r="CT296" s="24">
        <f>SUMIFS(Detail!AC:AC,Detail!$A:$A,$B296,Detail!$D:$D,20,Detail!$C:$C,1)</f>
        <v>0</v>
      </c>
      <c r="CU296" s="24">
        <f>SUMIFS(Detail!AC:AC,Detail!$A:$A,$B296,Detail!$D:$D,20,Detail!$C:$C,2)</f>
        <v>0</v>
      </c>
      <c r="CV296" s="24">
        <f>SUMIFS(Detail!AC:AC,Detail!$A:$A,$B296,Detail!$D:$D,20,Detail!$C:$C,3)</f>
        <v>0</v>
      </c>
      <c r="CW296" s="24">
        <f>SUMIFS(Detail!AC:AC,Detail!$A:$A,$B296,Detail!$D:$D,20,Detail!$C:$C,4)</f>
        <v>0</v>
      </c>
      <c r="CX296" s="33">
        <f t="shared" si="523"/>
        <v>0</v>
      </c>
      <c r="CY296" s="24">
        <f>SUMIFS(Detail!AC:AC,Detail!$A:$A,$B296,Detail!$D:$D,21,Detail!$C:$C,1)</f>
        <v>0</v>
      </c>
      <c r="CZ296" s="24">
        <f>SUMIFS(Detail!AC:AC,Detail!$A:$A,$B296,Detail!$D:$D,21,Detail!$C:$C,2)</f>
        <v>0</v>
      </c>
      <c r="DA296" s="24">
        <f>SUMIFS(Detail!AC:AC,Detail!$A:$A,$B296,Detail!$D:$D,21,Detail!$C:$C,3)</f>
        <v>0</v>
      </c>
      <c r="DB296" s="24">
        <f>SUMIFS(Detail!AC:AC,Detail!$A:$A,$B296,Detail!$D:$D,21,Detail!$C:$C,4)</f>
        <v>0</v>
      </c>
      <c r="DC296" s="33">
        <f t="shared" si="524"/>
        <v>0</v>
      </c>
      <c r="DD296" s="86">
        <f>SUMIFS(Detail!AC:AC,Detail!$A:$A,$B296,Detail!$B:$B,"&gt;60")</f>
        <v>62909.424943490507</v>
      </c>
    </row>
    <row r="297" spans="1:108" x14ac:dyDescent="0.25">
      <c r="A297" t="s">
        <v>5543</v>
      </c>
      <c r="B297" s="32" t="s">
        <v>5125</v>
      </c>
      <c r="C297" s="24">
        <f>SUMIFS(Detail!AC:AC,Detail!$A:$A,$B297,Detail!$D:$D,1,Detail!$C:$C,1)</f>
        <v>0</v>
      </c>
      <c r="D297" s="24">
        <f>SUMIFS(Detail!AC:AC,Detail!$A:$A,$B297,Detail!$D:$D,1,Detail!$C:$C,2)</f>
        <v>0</v>
      </c>
      <c r="E297" s="24">
        <f>SUMIFS(Detail!AC:AC,Detail!$A:$A,$B297,Detail!$D:$D,1,Detail!$C:$C,3)</f>
        <v>11606.868422440442</v>
      </c>
      <c r="F297" s="24">
        <f>SUMIFS(Detail!AC:AC,Detail!$A:$A,$B297,Detail!$D:$D,1,Detail!$C:$C,4)</f>
        <v>24795.399288152337</v>
      </c>
      <c r="G297" s="33">
        <f t="shared" si="504"/>
        <v>36402.26771059278</v>
      </c>
      <c r="H297" s="24">
        <f>SUMIFS(Detail!AC:AC,Detail!$A:$A,$B297,Detail!$D:$D,2,Detail!$C:$C,1)</f>
        <v>674984.53157177032</v>
      </c>
      <c r="I297" s="24">
        <f>SUMIFS(Detail!AC:AC,Detail!$A:$A,$B297,Detail!$D:$D,2,Detail!$C:$C,2)</f>
        <v>1645679.728390933</v>
      </c>
      <c r="J297" s="24">
        <f>SUMIFS(Detail!AC:AC,Detail!$A:$A,$B297,Detail!$D:$D,2,Detail!$C:$C,3)</f>
        <v>1955722.9862756119</v>
      </c>
      <c r="K297" s="24">
        <f>SUMIFS(Detail!AC:AC,Detail!$A:$A,$B297,Detail!$D:$D,2,Detail!$C:$C,4)</f>
        <v>1999384.1852797978</v>
      </c>
      <c r="L297" s="33">
        <f t="shared" si="505"/>
        <v>6275771.4315181132</v>
      </c>
      <c r="M297" s="24">
        <f>SUMIFS(Detail!AC:AC,Detail!$A:$A,$B297,Detail!$D:$D,3,Detail!$C:$C,1)</f>
        <v>2092492.8104838296</v>
      </c>
      <c r="N297" s="24">
        <f>SUMIFS(Detail!AC:AC,Detail!$A:$A,$B297,Detail!$D:$D,3,Detail!$C:$C,2)</f>
        <v>2529305.8773265122</v>
      </c>
      <c r="O297" s="24">
        <f>SUMIFS(Detail!AC:AC,Detail!$A:$A,$B297,Detail!$D:$D,3,Detail!$C:$C,3)</f>
        <v>2674048.4346125857</v>
      </c>
      <c r="P297" s="24">
        <f>SUMIFS(Detail!AC:AC,Detail!$A:$A,$B297,Detail!$D:$D,3,Detail!$C:$C,4)</f>
        <v>2699630.8130555721</v>
      </c>
      <c r="Q297" s="33">
        <f t="shared" si="506"/>
        <v>9995477.935478501</v>
      </c>
      <c r="R297" s="24">
        <f>SUMIFS(Detail!AC:AC,Detail!$A:$A,$B297,Detail!$D:$D,4,Detail!$C:$C,1)</f>
        <v>2789990.6172881844</v>
      </c>
      <c r="S297" s="24">
        <f>SUMIFS(Detail!AC:AC,Detail!$A:$A,$B297,Detail!$D:$D,4,Detail!$C:$C,2)</f>
        <v>3372407.8368348246</v>
      </c>
      <c r="T297" s="24">
        <f>SUMIFS(Detail!AC:AC,Detail!$A:$A,$B297,Detail!$D:$D,4,Detail!$C:$C,3)</f>
        <v>3565397.9128181459</v>
      </c>
      <c r="U297" s="24">
        <f>SUMIFS(Detail!AC:AC,Detail!$A:$A,$B297,Detail!$D:$D,4,Detail!$C:$C,4)</f>
        <v>3599507.7507407609</v>
      </c>
      <c r="V297" s="33">
        <f t="shared" si="507"/>
        <v>13327304.117681915</v>
      </c>
      <c r="W297" s="24">
        <f>SUMIFS(Detail!AC:AC,Detail!$A:$A,$B297,Detail!$D:$D,5,Detail!$C:$C,1)</f>
        <v>3661862.6851907521</v>
      </c>
      <c r="X297" s="24">
        <f>SUMIFS(Detail!AC:AC,Detail!$A:$A,$B297,Detail!$D:$D,5,Detail!$C:$C,2)</f>
        <v>4426285.2858457062</v>
      </c>
      <c r="Y297" s="24">
        <f>SUMIFS(Detail!AC:AC,Detail!$A:$A,$B297,Detail!$D:$D,5,Detail!$C:$C,3)</f>
        <v>4679584.7605738211</v>
      </c>
      <c r="Z297" s="24">
        <f>SUMIFS(Detail!AC:AC,Detail!$A:$A,$B297,Detail!$D:$D,5,Detail!$C:$C,4)</f>
        <v>4724353.9228472505</v>
      </c>
      <c r="AA297" s="33">
        <f t="shared" si="508"/>
        <v>17492086.654457532</v>
      </c>
      <c r="AB297" s="24">
        <f>SUMIFS(Detail!AC:AC,Detail!$A:$A,$B297,Detail!$D:$D,6,Detail!$C:$C,1)</f>
        <v>207399.34119876026</v>
      </c>
      <c r="AC297" s="24">
        <f>SUMIFS(Detail!AC:AC,Detail!$A:$A,$B297,Detail!$D:$D,6,Detail!$C:$C,2)</f>
        <v>90.528795988857738</v>
      </c>
      <c r="AD297" s="24">
        <f>SUMIFS(Detail!AC:AC,Detail!$A:$A,$B297,Detail!$D:$D,6,Detail!$C:$C,3)</f>
        <v>0.16609027609229088</v>
      </c>
      <c r="AE297" s="24">
        <f>SUMIFS(Detail!AC:AC,Detail!$A:$A,$B297,Detail!$D:$D,6,Detail!$C:$C,4)</f>
        <v>5.398832261562347E-4</v>
      </c>
      <c r="AF297" s="33">
        <f t="shared" si="509"/>
        <v>207490.03662490842</v>
      </c>
      <c r="AG297" s="24">
        <f>SUMIFS(Detail!AC:AC,Detail!$A:$A,$B297,Detail!$D:$D,7,Detail!$C:$C,1)</f>
        <v>2.5033950805664063E-6</v>
      </c>
      <c r="AH297" s="24">
        <f>SUMIFS(Detail!AC:AC,Detail!$A:$A,$B297,Detail!$D:$D,7,Detail!$C:$C,2)</f>
        <v>1.0430812835693359E-8</v>
      </c>
      <c r="AI297" s="24">
        <f>SUMIFS(Detail!AC:AC,Detail!$A:$A,$B297,Detail!$D:$D,7,Detail!$C:$C,3)</f>
        <v>0</v>
      </c>
      <c r="AJ297" s="24">
        <f>SUMIFS(Detail!AC:AC,Detail!$A:$A,$B297,Detail!$D:$D,7,Detail!$C:$C,4)</f>
        <v>0</v>
      </c>
      <c r="AK297" s="33">
        <f t="shared" si="510"/>
        <v>2.5138258934020994E-6</v>
      </c>
      <c r="AL297" s="24">
        <f>SUMIFS(Detail!AC:AC,Detail!$A:$A,$B297,Detail!$D:$D,8,Detail!$C:$C,1)</f>
        <v>0</v>
      </c>
      <c r="AM297" s="24">
        <f>SUMIFS(Detail!AC:AC,Detail!$A:$A,$B297,Detail!$D:$D,8,Detail!$C:$C,2)</f>
        <v>0</v>
      </c>
      <c r="AN297" s="24">
        <f>SUMIFS(Detail!AC:AC,Detail!$A:$A,$B297,Detail!$D:$D,8,Detail!$C:$C,3)</f>
        <v>0</v>
      </c>
      <c r="AO297" s="24">
        <f>SUMIFS(Detail!AC:AC,Detail!$A:$A,$B297,Detail!$D:$D,8,Detail!$C:$C,4)</f>
        <v>0</v>
      </c>
      <c r="AP297" s="33">
        <f t="shared" si="511"/>
        <v>0</v>
      </c>
      <c r="AQ297" s="24">
        <f>SUMIFS(Detail!AC:AC,Detail!$A:$A,$B297,Detail!$D:$D,9,Detail!$C:$C,1)</f>
        <v>0</v>
      </c>
      <c r="AR297" s="24">
        <f>SUMIFS(Detail!AC:AC,Detail!$A:$A,$B297,Detail!$D:$D,9,Detail!$C:$C,2)</f>
        <v>0</v>
      </c>
      <c r="AS297" s="24">
        <f>SUMIFS(Detail!AC:AC,Detail!$A:$A,$B297,Detail!$D:$D,9,Detail!$C:$C,3)</f>
        <v>0</v>
      </c>
      <c r="AT297" s="24">
        <f>SUMIFS(Detail!AC:AC,Detail!$A:$A,$B297,Detail!$D:$D,9,Detail!$C:$C,4)</f>
        <v>0</v>
      </c>
      <c r="AU297" s="33">
        <f t="shared" si="512"/>
        <v>0</v>
      </c>
      <c r="AV297" s="24">
        <f>SUMIFS(Detail!AC:AC,Detail!$A:$A,$B297,Detail!$D:$D,10,Detail!$C:$C,1)</f>
        <v>0</v>
      </c>
      <c r="AW297" s="24">
        <f>SUMIFS(Detail!AC:AC,Detail!$A:$A,$B297,Detail!$D:$D,10,Detail!$C:$C,2)</f>
        <v>0</v>
      </c>
      <c r="AX297" s="24">
        <f>SUMIFS(Detail!AC:AC,Detail!$A:$A,$B297,Detail!$D:$D,10,Detail!$C:$C,3)</f>
        <v>0</v>
      </c>
      <c r="AY297" s="24">
        <f>SUMIFS(Detail!AC:AC,Detail!$A:$A,$B297,Detail!$D:$D,10,Detail!$C:$C,4)</f>
        <v>0</v>
      </c>
      <c r="AZ297" s="33">
        <f t="shared" si="513"/>
        <v>0</v>
      </c>
      <c r="BA297" s="24">
        <f>SUMIFS(Detail!AC:AC,Detail!$A:$A,$B297,Detail!$D:$D,11,Detail!$C:$C,1)</f>
        <v>0</v>
      </c>
      <c r="BB297" s="24">
        <f>SUMIFS(Detail!AC:AC,Detail!$A:$A,$B297,Detail!$D:$D,11,Detail!$C:$C,2)</f>
        <v>0</v>
      </c>
      <c r="BC297" s="24">
        <f>SUMIFS(Detail!AC:AC,Detail!$A:$A,$B297,Detail!$D:$D,11,Detail!$C:$C,3)</f>
        <v>0</v>
      </c>
      <c r="BD297" s="24">
        <f>SUMIFS(Detail!AC:AC,Detail!$A:$A,$B297,Detail!$D:$D,11,Detail!$C:$C,4)</f>
        <v>0</v>
      </c>
      <c r="BE297" s="33">
        <f t="shared" si="514"/>
        <v>0</v>
      </c>
      <c r="BF297" s="24">
        <f>SUMIFS(Detail!AC:AC,Detail!$A:$A,$B297,Detail!$D:$D,12,Detail!$C:$C,1)</f>
        <v>0</v>
      </c>
      <c r="BG297" s="24">
        <f>SUMIFS(Detail!AC:AC,Detail!$A:$A,$B297,Detail!$D:$D,12,Detail!$C:$C,2)</f>
        <v>0</v>
      </c>
      <c r="BH297" s="24">
        <f>SUMIFS(Detail!AC:AC,Detail!$A:$A,$B297,Detail!$D:$D,12,Detail!$C:$C,3)</f>
        <v>0</v>
      </c>
      <c r="BI297" s="24">
        <f>SUMIFS(Detail!AC:AC,Detail!$A:$A,$B297,Detail!$D:$D,12,Detail!$C:$C,4)</f>
        <v>0</v>
      </c>
      <c r="BJ297" s="33">
        <f t="shared" si="515"/>
        <v>0</v>
      </c>
      <c r="BK297" s="24">
        <f>SUMIFS(Detail!AC:AC,Detail!$A:$A,$B297,Detail!$D:$D,13,Detail!$C:$C,1)</f>
        <v>0</v>
      </c>
      <c r="BL297" s="24">
        <f>SUMIFS(Detail!AC:AC,Detail!$A:$A,$B297,Detail!$D:$D,13,Detail!$C:$C,2)</f>
        <v>0</v>
      </c>
      <c r="BM297" s="24">
        <f>SUMIFS(Detail!AC:AC,Detail!$A:$A,$B297,Detail!$D:$D,13,Detail!$C:$C,3)</f>
        <v>0</v>
      </c>
      <c r="BN297" s="24">
        <f>SUMIFS(Detail!AC:AC,Detail!$A:$A,$B297,Detail!$D:$D,13,Detail!$C:$C,4)</f>
        <v>0</v>
      </c>
      <c r="BO297" s="33">
        <f t="shared" si="516"/>
        <v>0</v>
      </c>
      <c r="BP297" s="24">
        <f>SUMIFS(Detail!AC:AC,Detail!$A:$A,$B297,Detail!$D:$D,14,Detail!$C:$C,1)</f>
        <v>0</v>
      </c>
      <c r="BQ297" s="24">
        <f>SUMIFS(Detail!AC:AC,Detail!$A:$A,$B297,Detail!$D:$D,14,Detail!$C:$C,2)</f>
        <v>0</v>
      </c>
      <c r="BR297" s="24">
        <f>SUMIFS(Detail!AC:AC,Detail!$A:$A,$B297,Detail!$D:$D,14,Detail!$C:$C,3)</f>
        <v>0</v>
      </c>
      <c r="BS297" s="24">
        <f>SUMIFS(Detail!AC:AC,Detail!$A:$A,$B297,Detail!$D:$D,14,Detail!$C:$C,4)</f>
        <v>0</v>
      </c>
      <c r="BT297" s="33">
        <f t="shared" si="517"/>
        <v>0</v>
      </c>
      <c r="BU297" s="24">
        <f>SUMIFS(Detail!AC:AC,Detail!$A:$A,$B297,Detail!$D:$D,15,Detail!$C:$C,1)</f>
        <v>0</v>
      </c>
      <c r="BV297" s="24">
        <f>SUMIFS(Detail!AC:AC,Detail!$A:$A,$B297,Detail!$D:$D,15,Detail!$C:$C,2)</f>
        <v>0</v>
      </c>
      <c r="BW297" s="24">
        <f>SUMIFS(Detail!AC:AC,Detail!$A:$A,$B297,Detail!$D:$D,15,Detail!$C:$C,3)</f>
        <v>0</v>
      </c>
      <c r="BX297" s="24">
        <f>SUMIFS(Detail!AC:AC,Detail!$A:$A,$B297,Detail!$D:$D,15,Detail!$C:$C,4)</f>
        <v>0</v>
      </c>
      <c r="BY297" s="33">
        <f t="shared" si="518"/>
        <v>0</v>
      </c>
      <c r="BZ297" s="24">
        <f>SUMIFS(Detail!AC:AC,Detail!$A:$A,$B297,Detail!$D:$D,16,Detail!$C:$C,1)</f>
        <v>0</v>
      </c>
      <c r="CA297" s="24">
        <f>SUMIFS(Detail!AC:AC,Detail!$A:$A,$B297,Detail!$D:$D,16,Detail!$C:$C,2)</f>
        <v>0</v>
      </c>
      <c r="CB297" s="24">
        <f>SUMIFS(Detail!AC:AC,Detail!$A:$A,$B297,Detail!$D:$D,16,Detail!$C:$C,3)</f>
        <v>0</v>
      </c>
      <c r="CC297" s="24">
        <f>SUMIFS(Detail!AC:AC,Detail!$A:$A,$B297,Detail!$D:$D,16,Detail!$C:$C,4)</f>
        <v>0</v>
      </c>
      <c r="CD297" s="33">
        <f t="shared" si="519"/>
        <v>0</v>
      </c>
      <c r="CE297" s="24">
        <f>SUMIFS(Detail!AC:AC,Detail!$A:$A,$B297,Detail!$D:$D,17,Detail!$C:$C,1)</f>
        <v>0</v>
      </c>
      <c r="CF297" s="24">
        <f>SUMIFS(Detail!AC:AC,Detail!$A:$A,$B297,Detail!$D:$D,17,Detail!$C:$C,2)</f>
        <v>0</v>
      </c>
      <c r="CG297" s="24">
        <f>SUMIFS(Detail!AC:AC,Detail!$A:$A,$B297,Detail!$D:$D,17,Detail!$C:$C,3)</f>
        <v>0</v>
      </c>
      <c r="CH297" s="24">
        <f>SUMIFS(Detail!AC:AC,Detail!$A:$A,$B297,Detail!$D:$D,17,Detail!$C:$C,4)</f>
        <v>0</v>
      </c>
      <c r="CI297" s="33">
        <f t="shared" si="520"/>
        <v>0</v>
      </c>
      <c r="CJ297" s="24">
        <f>SUMIFS(Detail!AC:AC,Detail!$A:$A,$B297,Detail!$D:$D,18,Detail!$C:$C,1)</f>
        <v>0</v>
      </c>
      <c r="CK297" s="24">
        <f>SUMIFS(Detail!AC:AC,Detail!$A:$A,$B297,Detail!$D:$D,18,Detail!$C:$C,2)</f>
        <v>0</v>
      </c>
      <c r="CL297" s="24">
        <f>SUMIFS(Detail!AC:AC,Detail!$A:$A,$B297,Detail!$D:$D,18,Detail!$C:$C,3)</f>
        <v>0</v>
      </c>
      <c r="CM297" s="24">
        <f>SUMIFS(Detail!AC:AC,Detail!$A:$A,$B297,Detail!$D:$D,18,Detail!$C:$C,4)</f>
        <v>0</v>
      </c>
      <c r="CN297" s="33">
        <f t="shared" si="521"/>
        <v>0</v>
      </c>
      <c r="CO297" s="24">
        <f>SUMIFS(Detail!AC:AC,Detail!$A:$A,$B297,Detail!$D:$D,19,Detail!$C:$C,1)</f>
        <v>0</v>
      </c>
      <c r="CP297" s="24">
        <f>SUMIFS(Detail!AC:AC,Detail!$A:$A,$B297,Detail!$D:$D,19,Detail!$C:$C,2)</f>
        <v>0</v>
      </c>
      <c r="CQ297" s="24">
        <f>SUMIFS(Detail!AC:AC,Detail!$A:$A,$B297,Detail!$D:$D,19,Detail!$C:$C,3)</f>
        <v>0</v>
      </c>
      <c r="CR297" s="24">
        <f>SUMIFS(Detail!AC:AC,Detail!$A:$A,$B297,Detail!$D:$D,19,Detail!$C:$C,4)</f>
        <v>0</v>
      </c>
      <c r="CS297" s="33">
        <f t="shared" si="522"/>
        <v>0</v>
      </c>
      <c r="CT297" s="24">
        <f>SUMIFS(Detail!AC:AC,Detail!$A:$A,$B297,Detail!$D:$D,20,Detail!$C:$C,1)</f>
        <v>0</v>
      </c>
      <c r="CU297" s="24">
        <f>SUMIFS(Detail!AC:AC,Detail!$A:$A,$B297,Detail!$D:$D,20,Detail!$C:$C,2)</f>
        <v>0</v>
      </c>
      <c r="CV297" s="24">
        <f>SUMIFS(Detail!AC:AC,Detail!$A:$A,$B297,Detail!$D:$D,20,Detail!$C:$C,3)</f>
        <v>0</v>
      </c>
      <c r="CW297" s="24">
        <f>SUMIFS(Detail!AC:AC,Detail!$A:$A,$B297,Detail!$D:$D,20,Detail!$C:$C,4)</f>
        <v>0</v>
      </c>
      <c r="CX297" s="33">
        <f t="shared" si="523"/>
        <v>0</v>
      </c>
      <c r="CY297" s="24">
        <f>SUMIFS(Detail!AC:AC,Detail!$A:$A,$B297,Detail!$D:$D,21,Detail!$C:$C,1)</f>
        <v>0</v>
      </c>
      <c r="CZ297" s="24">
        <f>SUMIFS(Detail!AC:AC,Detail!$A:$A,$B297,Detail!$D:$D,21,Detail!$C:$C,2)</f>
        <v>0</v>
      </c>
      <c r="DA297" s="24">
        <f>SUMIFS(Detail!AC:AC,Detail!$A:$A,$B297,Detail!$D:$D,21,Detail!$C:$C,3)</f>
        <v>0</v>
      </c>
      <c r="DB297" s="24">
        <f>SUMIFS(Detail!AC:AC,Detail!$A:$A,$B297,Detail!$D:$D,21,Detail!$C:$C,4)</f>
        <v>0</v>
      </c>
      <c r="DC297" s="33">
        <f t="shared" si="524"/>
        <v>0</v>
      </c>
      <c r="DD297" s="86">
        <f>SUMIFS(Detail!AC:AC,Detail!$A:$A,$B297,Detail!$B:$B,"&gt;60")</f>
        <v>207490.03662742229</v>
      </c>
    </row>
    <row r="298" spans="1:108" x14ac:dyDescent="0.25">
      <c r="A298" t="s">
        <v>5544</v>
      </c>
      <c r="B298" s="32" t="s">
        <v>5126</v>
      </c>
      <c r="C298" s="24">
        <f>SUMIFS(Detail!AC:AC,Detail!$A:$A,$B298,Detail!$D:$D,1,Detail!$C:$C,1)</f>
        <v>0</v>
      </c>
      <c r="D298" s="24">
        <f>SUMIFS(Detail!AC:AC,Detail!$A:$A,$B298,Detail!$D:$D,1,Detail!$C:$C,2)</f>
        <v>0</v>
      </c>
      <c r="E298" s="24">
        <f>SUMIFS(Detail!AC:AC,Detail!$A:$A,$B298,Detail!$D:$D,1,Detail!$C:$C,3)</f>
        <v>4015.4558445370853</v>
      </c>
      <c r="F298" s="24">
        <f>SUMIFS(Detail!AC:AC,Detail!$A:$A,$B298,Detail!$D:$D,1,Detail!$C:$C,4)</f>
        <v>24486.940395180201</v>
      </c>
      <c r="G298" s="33">
        <f t="shared" si="504"/>
        <v>28502.396239717287</v>
      </c>
      <c r="H298" s="24">
        <f>SUMIFS(Detail!AC:AC,Detail!$A:$A,$B298,Detail!$D:$D,2,Detail!$C:$C,1)</f>
        <v>87956.402587052391</v>
      </c>
      <c r="I298" s="24">
        <f>SUMIFS(Detail!AC:AC,Detail!$A:$A,$B298,Detail!$D:$D,2,Detail!$C:$C,2)</f>
        <v>229929.16594148419</v>
      </c>
      <c r="J298" s="24">
        <f>SUMIFS(Detail!AC:AC,Detail!$A:$A,$B298,Detail!$D:$D,2,Detail!$C:$C,3)</f>
        <v>431894.14777557948</v>
      </c>
      <c r="K298" s="24">
        <f>SUMIFS(Detail!AC:AC,Detail!$A:$A,$B298,Detail!$D:$D,2,Detail!$C:$C,4)</f>
        <v>664934.22852676234</v>
      </c>
      <c r="L298" s="33">
        <f t="shared" si="505"/>
        <v>1414713.9448308784</v>
      </c>
      <c r="M298" s="24">
        <f>SUMIFS(Detail!AC:AC,Detail!$A:$A,$B298,Detail!$D:$D,3,Detail!$C:$C,1)</f>
        <v>848920.77107737958</v>
      </c>
      <c r="N298" s="24">
        <f>SUMIFS(Detail!AC:AC,Detail!$A:$A,$B298,Detail!$D:$D,3,Detail!$C:$C,2)</f>
        <v>932242.89988387795</v>
      </c>
      <c r="O298" s="24">
        <f>SUMIFS(Detail!AC:AC,Detail!$A:$A,$B298,Detail!$D:$D,3,Detail!$C:$C,3)</f>
        <v>1056117.8591137631</v>
      </c>
      <c r="P298" s="24">
        <f>SUMIFS(Detail!AC:AC,Detail!$A:$A,$B298,Detail!$D:$D,3,Detail!$C:$C,4)</f>
        <v>1238051.7376230583</v>
      </c>
      <c r="Q298" s="33">
        <f t="shared" si="506"/>
        <v>4075333.2676980789</v>
      </c>
      <c r="R298" s="24">
        <f>SUMIFS(Detail!AC:AC,Detail!$A:$A,$B298,Detail!$D:$D,4,Detail!$C:$C,1)</f>
        <v>1510227.5567120966</v>
      </c>
      <c r="S298" s="24">
        <f>SUMIFS(Detail!AC:AC,Detail!$A:$A,$B298,Detail!$D:$D,4,Detail!$C:$C,2)</f>
        <v>1786839.9927479951</v>
      </c>
      <c r="T298" s="24">
        <f>SUMIFS(Detail!AC:AC,Detail!$A:$A,$B298,Detail!$D:$D,4,Detail!$C:$C,3)</f>
        <v>1911552.0242123082</v>
      </c>
      <c r="U298" s="24">
        <f>SUMIFS(Detail!AC:AC,Detail!$A:$A,$B298,Detail!$D:$D,4,Detail!$C:$C,4)</f>
        <v>2138123.7162456978</v>
      </c>
      <c r="V298" s="33">
        <f t="shared" si="507"/>
        <v>7346743.2899180977</v>
      </c>
      <c r="W298" s="24">
        <f>SUMIFS(Detail!AC:AC,Detail!$A:$A,$B298,Detail!$D:$D,5,Detail!$C:$C,1)</f>
        <v>2241667.5832537827</v>
      </c>
      <c r="X298" s="24">
        <f>SUMIFS(Detail!AC:AC,Detail!$A:$A,$B298,Detail!$D:$D,5,Detail!$C:$C,2)</f>
        <v>2726018.8483461188</v>
      </c>
      <c r="Y298" s="24">
        <f>SUMIFS(Detail!AC:AC,Detail!$A:$A,$B298,Detail!$D:$D,5,Detail!$C:$C,3)</f>
        <v>3220782.9202000359</v>
      </c>
      <c r="Z298" s="24">
        <f>SUMIFS(Detail!AC:AC,Detail!$A:$A,$B298,Detail!$D:$D,5,Detail!$C:$C,4)</f>
        <v>3443458.5320012346</v>
      </c>
      <c r="AA298" s="33">
        <f t="shared" si="508"/>
        <v>11631927.883801173</v>
      </c>
      <c r="AB298" s="24">
        <f>SUMIFS(Detail!AC:AC,Detail!$A:$A,$B298,Detail!$D:$D,6,Detail!$C:$C,1)</f>
        <v>2115184.524757822</v>
      </c>
      <c r="AC298" s="24">
        <f>SUMIFS(Detail!AC:AC,Detail!$A:$A,$B298,Detail!$D:$D,6,Detail!$C:$C,2)</f>
        <v>923302.54594888026</v>
      </c>
      <c r="AD298" s="24">
        <f>SUMIFS(Detail!AC:AC,Detail!$A:$A,$B298,Detail!$D:$D,6,Detail!$C:$C,3)</f>
        <v>460262.111247316</v>
      </c>
      <c r="AE298" s="24">
        <f>SUMIFS(Detail!AC:AC,Detail!$A:$A,$B298,Detail!$D:$D,6,Detail!$C:$C,4)</f>
        <v>243389.30149231106</v>
      </c>
      <c r="AF298" s="33">
        <f t="shared" si="509"/>
        <v>3742138.4834463294</v>
      </c>
      <c r="AG298" s="24">
        <f>SUMIFS(Detail!AC:AC,Detail!$A:$A,$B298,Detail!$D:$D,7,Detail!$C:$C,1)</f>
        <v>133652.8091722235</v>
      </c>
      <c r="AH298" s="24">
        <f>SUMIFS(Detail!AC:AC,Detail!$A:$A,$B298,Detail!$D:$D,7,Detail!$C:$C,2)</f>
        <v>75428.948568793014</v>
      </c>
      <c r="AI298" s="24">
        <f>SUMIFS(Detail!AC:AC,Detail!$A:$A,$B298,Detail!$D:$D,7,Detail!$C:$C,3)</f>
        <v>43484.758262617885</v>
      </c>
      <c r="AJ298" s="24">
        <f>SUMIFS(Detail!AC:AC,Detail!$A:$A,$B298,Detail!$D:$D,7,Detail!$C:$C,4)</f>
        <v>25506.084622534367</v>
      </c>
      <c r="AK298" s="33">
        <f t="shared" si="510"/>
        <v>278072.60062616877</v>
      </c>
      <c r="AL298" s="24">
        <f>SUMIFS(Detail!AC:AC,Detail!$A:$A,$B298,Detail!$D:$D,8,Detail!$C:$C,1)</f>
        <v>15178.969917477294</v>
      </c>
      <c r="AM298" s="24">
        <f>SUMIFS(Detail!AC:AC,Detail!$A:$A,$B298,Detail!$D:$D,8,Detail!$C:$C,2)</f>
        <v>9146.0794050592922</v>
      </c>
      <c r="AN298" s="24">
        <f>SUMIFS(Detail!AC:AC,Detail!$A:$A,$B298,Detail!$D:$D,8,Detail!$C:$C,3)</f>
        <v>5571.0112316899003</v>
      </c>
      <c r="AO298" s="24">
        <f>SUMIFS(Detail!AC:AC,Detail!$A:$A,$B298,Detail!$D:$D,8,Detail!$C:$C,4)</f>
        <v>3426.0761103339496</v>
      </c>
      <c r="AP298" s="33">
        <f t="shared" si="511"/>
        <v>33322.136664560436</v>
      </c>
      <c r="AQ298" s="24">
        <f>SUMIFS(Detail!AC:AC,Detail!$A:$A,$B298,Detail!$D:$D,9,Detail!$C:$C,1)</f>
        <v>2125.132010084018</v>
      </c>
      <c r="AR298" s="24">
        <f>SUMIFS(Detail!AC:AC,Detail!$A:$A,$B298,Detail!$D:$D,9,Detail!$C:$C,2)</f>
        <v>1328.4351503826679</v>
      </c>
      <c r="AS298" s="24">
        <f>SUMIFS(Detail!AC:AC,Detail!$A:$A,$B298,Detail!$D:$D,9,Detail!$C:$C,3)</f>
        <v>836.29408522769813</v>
      </c>
      <c r="AT298" s="24">
        <f>SUMIFS(Detail!AC:AC,Detail!$A:$A,$B298,Detail!$D:$D,9,Detail!$C:$C,4)</f>
        <v>529.89102373458445</v>
      </c>
      <c r="AU298" s="33">
        <f t="shared" si="512"/>
        <v>4819.7522694289682</v>
      </c>
      <c r="AV298" s="24">
        <f>SUMIFS(Detail!AC:AC,Detail!$A:$A,$B298,Detail!$D:$D,10,Detail!$C:$C,1)</f>
        <v>337.75676085501914</v>
      </c>
      <c r="AW298" s="24">
        <f>SUMIFS(Detail!AC:AC,Detail!$A:$A,$B298,Detail!$D:$D,10,Detail!$C:$C,2)</f>
        <v>216.48205546215178</v>
      </c>
      <c r="AX298" s="24">
        <f>SUMIFS(Detail!AC:AC,Detail!$A:$A,$B298,Detail!$D:$D,10,Detail!$C:$C,3)</f>
        <v>139.46796905323862</v>
      </c>
      <c r="AY298" s="24">
        <f>SUMIFS(Detail!AC:AC,Detail!$A:$A,$B298,Detail!$D:$D,10,Detail!$C:$C,4)</f>
        <v>90.285065723955626</v>
      </c>
      <c r="AZ298" s="33">
        <f t="shared" si="513"/>
        <v>783.99185109436519</v>
      </c>
      <c r="BA298" s="24">
        <f>SUMIFS(Detail!AC:AC,Detail!$A:$A,$B298,Detail!$D:$D,11,Detail!$C:$C,1)</f>
        <v>58.710651774331936</v>
      </c>
      <c r="BB298" s="24">
        <f>SUMIFS(Detail!AC:AC,Detail!$A:$A,$B298,Detail!$D:$D,11,Detail!$C:$C,2)</f>
        <v>38.340876617655162</v>
      </c>
      <c r="BC298" s="24">
        <f>SUMIFS(Detail!AC:AC,Detail!$A:$A,$B298,Detail!$D:$D,11,Detail!$C:$C,3)</f>
        <v>25.138988311216234</v>
      </c>
      <c r="BD298" s="24">
        <f>SUMIFS(Detail!AC:AC,Detail!$A:$A,$B298,Detail!$D:$D,11,Detail!$C:$C,4)</f>
        <v>16.545534751564265</v>
      </c>
      <c r="BE298" s="33">
        <f t="shared" si="514"/>
        <v>138.73605145476759</v>
      </c>
      <c r="BF298" s="24">
        <f>SUMIFS(Detail!AC:AC,Detail!$A:$A,$B298,Detail!$D:$D,12,Detail!$C:$C,1)</f>
        <v>10.928900772705674</v>
      </c>
      <c r="BG298" s="24">
        <f>SUMIFS(Detail!AC:AC,Detail!$A:$A,$B298,Detail!$D:$D,12,Detail!$C:$C,2)</f>
        <v>7.2436566162854437</v>
      </c>
      <c r="BH298" s="24">
        <f>SUMIFS(Detail!AC:AC,Detail!$A:$A,$B298,Detail!$D:$D,12,Detail!$C:$C,3)</f>
        <v>4.8167557250708342</v>
      </c>
      <c r="BI298" s="24">
        <f>SUMIFS(Detail!AC:AC,Detail!$A:$A,$B298,Detail!$D:$D,12,Detail!$C:$C,4)</f>
        <v>3.2129380110651256</v>
      </c>
      <c r="BJ298" s="33">
        <f t="shared" si="515"/>
        <v>26.202251125127077</v>
      </c>
      <c r="BK298" s="24">
        <f>SUMIFS(Detail!AC:AC,Detail!$A:$A,$B298,Detail!$D:$D,13,Detail!$C:$C,1)</f>
        <v>2.149521328881383</v>
      </c>
      <c r="BL298" s="24">
        <f>SUMIFS(Detail!AC:AC,Detail!$A:$A,$B298,Detail!$D:$D,13,Detail!$C:$C,2)</f>
        <v>1.44217574223876</v>
      </c>
      <c r="BM298" s="24">
        <f>SUMIFS(Detail!AC:AC,Detail!$A:$A,$B298,Detail!$D:$D,13,Detail!$C:$C,3)</f>
        <v>0.97024418413639069</v>
      </c>
      <c r="BN298" s="24">
        <f>SUMIFS(Detail!AC:AC,Detail!$A:$A,$B298,Detail!$D:$D,13,Detail!$C:$C,4)</f>
        <v>0.65446046814322467</v>
      </c>
      <c r="BO298" s="33">
        <f t="shared" si="516"/>
        <v>5.2164017233997582</v>
      </c>
      <c r="BP298" s="24">
        <f>SUMIFS(Detail!AC:AC,Detail!$A:$A,$B298,Detail!$D:$D,14,Detail!$C:$C,1)</f>
        <v>0.44256968759000304</v>
      </c>
      <c r="BQ298" s="24">
        <f>SUMIFS(Detail!AC:AC,Detail!$A:$A,$B298,Detail!$D:$D,14,Detail!$C:$C,2)</f>
        <v>0.30000958777964115</v>
      </c>
      <c r="BR298" s="24">
        <f>SUMIFS(Detail!AC:AC,Detail!$A:$A,$B298,Detail!$D:$D,14,Detail!$C:$C,3)</f>
        <v>0.20384769737720493</v>
      </c>
      <c r="BS298" s="24">
        <f>SUMIFS(Detail!AC:AC,Detail!$A:$A,$B298,Detail!$D:$D,14,Detail!$C:$C,4)</f>
        <v>0.13882196545600892</v>
      </c>
      <c r="BT298" s="33">
        <f t="shared" si="517"/>
        <v>1.0852489382028581</v>
      </c>
      <c r="BU298" s="24">
        <f>SUMIFS(Detail!AC:AC,Detail!$A:$A,$B298,Detail!$D:$D,15,Detail!$C:$C,1)</f>
        <v>9.4745553284883502E-2</v>
      </c>
      <c r="BV298" s="24">
        <f>SUMIFS(Detail!AC:AC,Detail!$A:$A,$B298,Detail!$D:$D,15,Detail!$C:$C,2)</f>
        <v>6.480022519826889E-2</v>
      </c>
      <c r="BW298" s="24">
        <f>SUMIFS(Detail!AC:AC,Detail!$A:$A,$B298,Detail!$D:$D,15,Detail!$C:$C,3)</f>
        <v>4.4410095736384395E-2</v>
      </c>
      <c r="BX298" s="24">
        <f>SUMIFS(Detail!AC:AC,Detail!$A:$A,$B298,Detail!$D:$D,15,Detail!$C:$C,4)</f>
        <v>3.0496257171034814E-2</v>
      </c>
      <c r="BY298" s="33">
        <f t="shared" si="518"/>
        <v>0.23445213139057158</v>
      </c>
      <c r="BZ298" s="24">
        <f>SUMIFS(Detail!AC:AC,Detail!$A:$A,$B298,Detail!$D:$D,16,Detail!$C:$C,1)</f>
        <v>2.0981908589601517E-2</v>
      </c>
      <c r="CA298" s="24">
        <f>SUMIFS(Detail!AC:AC,Detail!$A:$A,$B298,Detail!$D:$D,16,Detail!$C:$C,2)</f>
        <v>1.4462786167860031E-2</v>
      </c>
      <c r="CB298" s="24">
        <f>SUMIFS(Detail!AC:AC,Detail!$A:$A,$B298,Detail!$D:$D,16,Detail!$C:$C,3)</f>
        <v>9.9872052669525146E-3</v>
      </c>
      <c r="CC298" s="24">
        <f>SUMIFS(Detail!AC:AC,Detail!$A:$A,$B298,Detail!$D:$D,16,Detail!$C:$C,4)</f>
        <v>6.9087468087673191E-3</v>
      </c>
      <c r="CD298" s="33">
        <f t="shared" si="519"/>
        <v>5.2340646833181383E-2</v>
      </c>
      <c r="CE298" s="24">
        <f>SUMIFS(Detail!AC:AC,Detail!$A:$A,$B298,Detail!$D:$D,17,Detail!$C:$C,1)</f>
        <v>4.7873642295598985E-3</v>
      </c>
      <c r="CF298" s="24">
        <f>SUMIFS(Detail!AC:AC,Detail!$A:$A,$B298,Detail!$D:$D,17,Detail!$C:$C,2)</f>
        <v>3.3228781074285509E-3</v>
      </c>
      <c r="CG298" s="24">
        <f>SUMIFS(Detail!AC:AC,Detail!$A:$A,$B298,Detail!$D:$D,17,Detail!$C:$C,3)</f>
        <v>2.3101296275854109E-3</v>
      </c>
      <c r="CH298" s="24">
        <f>SUMIFS(Detail!AC:AC,Detail!$A:$A,$B298,Detail!$D:$D,17,Detail!$C:$C,4)</f>
        <v>1.608574390411377E-3</v>
      </c>
      <c r="CI298" s="33">
        <f t="shared" si="520"/>
        <v>1.2028946354985236E-2</v>
      </c>
      <c r="CJ298" s="24">
        <f>SUMIFS(Detail!AC:AC,Detail!$A:$A,$B298,Detail!$D:$D,18,Detail!$C:$C,1)</f>
        <v>1.121790334582329E-3</v>
      </c>
      <c r="CK298" s="24">
        <f>SUMIFS(Detail!AC:AC,Detail!$A:$A,$B298,Detail!$D:$D,18,Detail!$C:$C,2)</f>
        <v>7.8349672257900234E-4</v>
      </c>
      <c r="CL298" s="24">
        <f>SUMIFS(Detail!AC:AC,Detail!$A:$A,$B298,Detail!$D:$D,18,Detail!$C:$C,3)</f>
        <v>5.4801553487777706E-4</v>
      </c>
      <c r="CM298" s="24">
        <f>SUMIFS(Detail!AC:AC,Detail!$A:$A,$B298,Detail!$D:$D,18,Detail!$C:$C,4)</f>
        <v>3.8386099040508268E-4</v>
      </c>
      <c r="CN298" s="33">
        <f t="shared" si="521"/>
        <v>2.8371635824441912E-3</v>
      </c>
      <c r="CO298" s="24">
        <f>SUMIFS(Detail!AC:AC,Detail!$A:$A,$B298,Detail!$D:$D,19,Detail!$C:$C,1)</f>
        <v>2.692535519599915E-4</v>
      </c>
      <c r="CP298" s="24">
        <f>SUMIFS(Detail!AC:AC,Detail!$A:$A,$B298,Detail!$D:$D,19,Detail!$C:$C,2)</f>
        <v>1.8910914659500124E-4</v>
      </c>
      <c r="CQ298" s="24">
        <f>SUMIFS(Detail!AC:AC,Detail!$A:$A,$B298,Detail!$D:$D,19,Detail!$C:$C,3)</f>
        <v>1.330006867647171E-4</v>
      </c>
      <c r="CR298" s="24">
        <f>SUMIFS(Detail!AC:AC,Detail!$A:$A,$B298,Detail!$D:$D,19,Detail!$C:$C,4)</f>
        <v>9.3666091561317455E-5</v>
      </c>
      <c r="CS298" s="33">
        <f t="shared" si="522"/>
        <v>6.8502947688102727E-4</v>
      </c>
      <c r="CT298" s="24">
        <f>SUMIFS(Detail!AC:AC,Detail!$A:$A,$B298,Detail!$D:$D,20,Detail!$C:$C,1)</f>
        <v>6.6056102514266979E-5</v>
      </c>
      <c r="CU298" s="24">
        <f>SUMIFS(Detail!AC:AC,Detail!$A:$A,$B298,Detail!$D:$D,20,Detail!$C:$C,2)</f>
        <v>4.6626850962638859E-5</v>
      </c>
      <c r="CV298" s="24">
        <f>SUMIFS(Detail!AC:AC,Detail!$A:$A,$B298,Detail!$D:$D,20,Detail!$C:$C,3)</f>
        <v>3.2964348793029789E-5</v>
      </c>
      <c r="CW298" s="24">
        <f>SUMIFS(Detail!AC:AC,Detail!$A:$A,$B298,Detail!$D:$D,20,Detail!$C:$C,4)</f>
        <v>2.3328512907028201E-5</v>
      </c>
      <c r="CX298" s="33">
        <f t="shared" si="523"/>
        <v>1.6897581517696383E-4</v>
      </c>
      <c r="CY298" s="24">
        <f>SUMIFS(Detail!AC:AC,Detail!$A:$A,$B298,Detail!$D:$D,21,Detail!$C:$C,1)</f>
        <v>5.7023763656616214E-5</v>
      </c>
      <c r="CZ298" s="24">
        <f>SUMIFS(Detail!AC:AC,Detail!$A:$A,$B298,Detail!$D:$D,21,Detail!$C:$C,2)</f>
        <v>0</v>
      </c>
      <c r="DA298" s="24">
        <f>SUMIFS(Detail!AC:AC,Detail!$A:$A,$B298,Detail!$D:$D,21,Detail!$C:$C,3)</f>
        <v>0</v>
      </c>
      <c r="DB298" s="24">
        <f>SUMIFS(Detail!AC:AC,Detail!$A:$A,$B298,Detail!$D:$D,21,Detail!$C:$C,4)</f>
        <v>0</v>
      </c>
      <c r="DC298" s="33">
        <f t="shared" si="524"/>
        <v>5.7023763656616214E-5</v>
      </c>
      <c r="DD298" s="86">
        <f>SUMIFS(Detail!AC:AC,Detail!$A:$A,$B298,Detail!$B:$B,"&gt;60")</f>
        <v>4059308.5073807412</v>
      </c>
    </row>
    <row r="299" spans="1:108" x14ac:dyDescent="0.25">
      <c r="A299" t="s">
        <v>5545</v>
      </c>
      <c r="B299" s="32" t="s">
        <v>5127</v>
      </c>
      <c r="C299" s="24">
        <f>SUMIFS(Detail!AC:AC,Detail!$A:$A,$B299,Detail!$D:$D,1,Detail!$C:$C,1)</f>
        <v>0</v>
      </c>
      <c r="D299" s="24">
        <f>SUMIFS(Detail!AC:AC,Detail!$A:$A,$B299,Detail!$D:$D,1,Detail!$C:$C,2)</f>
        <v>0</v>
      </c>
      <c r="E299" s="24">
        <f>SUMIFS(Detail!AC:AC,Detail!$A:$A,$B299,Detail!$D:$D,1,Detail!$C:$C,3)</f>
        <v>0</v>
      </c>
      <c r="F299" s="24">
        <f>SUMIFS(Detail!AC:AC,Detail!$A:$A,$B299,Detail!$D:$D,1,Detail!$C:$C,4)</f>
        <v>359.68270080005385</v>
      </c>
      <c r="G299" s="33">
        <f t="shared" si="504"/>
        <v>359.68270080005385</v>
      </c>
      <c r="H299" s="24">
        <f>SUMIFS(Detail!AC:AC,Detail!$A:$A,$B299,Detail!$D:$D,2,Detail!$C:$C,1)</f>
        <v>3191.6195466085669</v>
      </c>
      <c r="I299" s="24">
        <f>SUMIFS(Detail!AC:AC,Detail!$A:$A,$B299,Detail!$D:$D,2,Detail!$C:$C,2)</f>
        <v>12009.605915834021</v>
      </c>
      <c r="J299" s="24">
        <f>SUMIFS(Detail!AC:AC,Detail!$A:$A,$B299,Detail!$D:$D,2,Detail!$C:$C,3)</f>
        <v>29790.827615260194</v>
      </c>
      <c r="K299" s="24">
        <f>SUMIFS(Detail!AC:AC,Detail!$A:$A,$B299,Detail!$D:$D,2,Detail!$C:$C,4)</f>
        <v>55621.475396732079</v>
      </c>
      <c r="L299" s="33">
        <f t="shared" si="505"/>
        <v>100613.52847443486</v>
      </c>
      <c r="M299" s="24">
        <f>SUMIFS(Detail!AC:AC,Detail!$A:$A,$B299,Detail!$D:$D,3,Detail!$C:$C,1)</f>
        <v>83006.324104929561</v>
      </c>
      <c r="N299" s="24">
        <f>SUMIFS(Detail!AC:AC,Detail!$A:$A,$B299,Detail!$D:$D,3,Detail!$C:$C,2)</f>
        <v>102638.88840813169</v>
      </c>
      <c r="O299" s="24">
        <f>SUMIFS(Detail!AC:AC,Detail!$A:$A,$B299,Detail!$D:$D,3,Detail!$C:$C,3)</f>
        <v>118780.0090428312</v>
      </c>
      <c r="P299" s="24">
        <f>SUMIFS(Detail!AC:AC,Detail!$A:$A,$B299,Detail!$D:$D,3,Detail!$C:$C,4)</f>
        <v>140491.2489113505</v>
      </c>
      <c r="Q299" s="33">
        <f t="shared" si="506"/>
        <v>444916.47046724294</v>
      </c>
      <c r="R299" s="24">
        <f>SUMIFS(Detail!AC:AC,Detail!$A:$A,$B299,Detail!$D:$D,4,Detail!$C:$C,1)</f>
        <v>172388.22212536668</v>
      </c>
      <c r="S299" s="24">
        <f>SUMIFS(Detail!AC:AC,Detail!$A:$A,$B299,Detail!$D:$D,4,Detail!$C:$C,2)</f>
        <v>212272.4300820448</v>
      </c>
      <c r="T299" s="24">
        <f>SUMIFS(Detail!AC:AC,Detail!$A:$A,$B299,Detail!$D:$D,4,Detail!$C:$C,3)</f>
        <v>241805.73357572814</v>
      </c>
      <c r="U299" s="24">
        <f>SUMIFS(Detail!AC:AC,Detail!$A:$A,$B299,Detail!$D:$D,4,Detail!$C:$C,4)</f>
        <v>267279.68326933263</v>
      </c>
      <c r="V299" s="33">
        <f t="shared" si="507"/>
        <v>893746.06905247224</v>
      </c>
      <c r="W299" s="24">
        <f>SUMIFS(Detail!AC:AC,Detail!$A:$A,$B299,Detail!$D:$D,5,Detail!$C:$C,1)</f>
        <v>275130.89270380267</v>
      </c>
      <c r="X299" s="24">
        <f>SUMIFS(Detail!AC:AC,Detail!$A:$A,$B299,Detail!$D:$D,5,Detail!$C:$C,2)</f>
        <v>329119.97902657941</v>
      </c>
      <c r="Y299" s="24">
        <f>SUMIFS(Detail!AC:AC,Detail!$A:$A,$B299,Detail!$D:$D,5,Detail!$C:$C,3)</f>
        <v>398233.16089787579</v>
      </c>
      <c r="Z299" s="24">
        <f>SUMIFS(Detail!AC:AC,Detail!$A:$A,$B299,Detail!$D:$D,5,Detail!$C:$C,4)</f>
        <v>449253.33804825775</v>
      </c>
      <c r="AA299" s="33">
        <f t="shared" si="508"/>
        <v>1451737.3706765156</v>
      </c>
      <c r="AB299" s="24">
        <f>SUMIFS(Detail!AC:AC,Detail!$A:$A,$B299,Detail!$D:$D,6,Detail!$C:$C,1)</f>
        <v>408294.21130434156</v>
      </c>
      <c r="AC299" s="24">
        <f>SUMIFS(Detail!AC:AC,Detail!$A:$A,$B299,Detail!$D:$D,6,Detail!$C:$C,2)</f>
        <v>294613.6184899307</v>
      </c>
      <c r="AD299" s="24">
        <f>SUMIFS(Detail!AC:AC,Detail!$A:$A,$B299,Detail!$D:$D,6,Detail!$C:$C,3)</f>
        <v>225302.88216008217</v>
      </c>
      <c r="AE299" s="24">
        <f>SUMIFS(Detail!AC:AC,Detail!$A:$A,$B299,Detail!$D:$D,6,Detail!$C:$C,4)</f>
        <v>179653.03700325187</v>
      </c>
      <c r="AF299" s="33">
        <f t="shared" si="509"/>
        <v>1107863.7489576065</v>
      </c>
      <c r="AG299" s="24">
        <f>SUMIFS(Detail!AC:AC,Detail!$A:$A,$B299,Detail!$D:$D,7,Detail!$C:$C,1)</f>
        <v>147438.17733736962</v>
      </c>
      <c r="AH299" s="24">
        <f>SUMIFS(Detail!AC:AC,Detail!$A:$A,$B299,Detail!$D:$D,7,Detail!$C:$C,2)</f>
        <v>123592.8695153975</v>
      </c>
      <c r="AI299" s="24">
        <f>SUMIFS(Detail!AC:AC,Detail!$A:$A,$B299,Detail!$D:$D,7,Detail!$C:$C,3)</f>
        <v>105316.31859715478</v>
      </c>
      <c r="AJ299" s="24">
        <f>SUMIFS(Detail!AC:AC,Detail!$A:$A,$B299,Detail!$D:$D,7,Detail!$C:$C,4)</f>
        <v>90928.900212609398</v>
      </c>
      <c r="AK299" s="33">
        <f t="shared" si="510"/>
        <v>467276.26566253131</v>
      </c>
      <c r="AL299" s="24">
        <f>SUMIFS(Detail!AC:AC,Detail!$A:$A,$B299,Detail!$D:$D,8,Detail!$C:$C,1)</f>
        <v>79360.346757790452</v>
      </c>
      <c r="AM299" s="24">
        <f>SUMIFS(Detail!AC:AC,Detail!$A:$A,$B299,Detail!$D:$D,8,Detail!$C:$C,2)</f>
        <v>69896.00340710851</v>
      </c>
      <c r="AN299" s="24">
        <f>SUMIFS(Detail!AC:AC,Detail!$A:$A,$B299,Detail!$D:$D,8,Detail!$C:$C,3)</f>
        <v>62040.558330820968</v>
      </c>
      <c r="AO299" s="24">
        <f>SUMIFS(Detail!AC:AC,Detail!$A:$A,$B299,Detail!$D:$D,8,Detail!$C:$C,4)</f>
        <v>55440.119763499126</v>
      </c>
      <c r="AP299" s="33">
        <f t="shared" si="511"/>
        <v>266737.02825921902</v>
      </c>
      <c r="AQ299" s="24">
        <f>SUMIFS(Detail!AC:AC,Detail!$A:$A,$B299,Detail!$D:$D,9,Detail!$C:$C,1)</f>
        <v>49835.347171683425</v>
      </c>
      <c r="AR299" s="24">
        <f>SUMIFS(Detail!AC:AC,Detail!$A:$A,$B299,Detail!$D:$D,9,Detail!$C:$C,2)</f>
        <v>45032.062875079275</v>
      </c>
      <c r="AS299" s="24">
        <f>SUMIFS(Detail!AC:AC,Detail!$A:$A,$B299,Detail!$D:$D,9,Detail!$C:$C,3)</f>
        <v>40882.170188842159</v>
      </c>
      <c r="AT299" s="24">
        <f>SUMIFS(Detail!AC:AC,Detail!$A:$A,$B299,Detail!$D:$D,9,Detail!$C:$C,4)</f>
        <v>37270.88998691216</v>
      </c>
      <c r="AU299" s="33">
        <f t="shared" si="512"/>
        <v>173020.47022251703</v>
      </c>
      <c r="AV299" s="24">
        <f>SUMIFS(Detail!AC:AC,Detail!$A:$A,$B299,Detail!$D:$D,10,Detail!$C:$C,1)</f>
        <v>34108.001949681995</v>
      </c>
      <c r="AW299" s="24">
        <f>SUMIFS(Detail!AC:AC,Detail!$A:$A,$B299,Detail!$D:$D,10,Detail!$C:$C,2)</f>
        <v>31321.69816936562</v>
      </c>
      <c r="AX299" s="24">
        <f>SUMIFS(Detail!AC:AC,Detail!$A:$A,$B299,Detail!$D:$D,10,Detail!$C:$C,3)</f>
        <v>28854.184280476347</v>
      </c>
      <c r="AY299" s="24">
        <f>SUMIFS(Detail!AC:AC,Detail!$A:$A,$B299,Detail!$D:$D,10,Detail!$C:$C,4)</f>
        <v>26658.475815354846</v>
      </c>
      <c r="AZ299" s="33">
        <f t="shared" si="513"/>
        <v>120942.3602148788</v>
      </c>
      <c r="BA299" s="24">
        <f>SUMIFS(Detail!AC:AC,Detail!$A:$A,$B299,Detail!$D:$D,11,Detail!$C:$C,1)</f>
        <v>24696.028319678924</v>
      </c>
      <c r="BB299" s="24">
        <f>SUMIFS(Detail!AC:AC,Detail!$A:$A,$B299,Detail!$D:$D,11,Detail!$C:$C,2)</f>
        <v>22934.959438596481</v>
      </c>
      <c r="BC299" s="24">
        <f>SUMIFS(Detail!AC:AC,Detail!$A:$A,$B299,Detail!$D:$D,11,Detail!$C:$C,3)</f>
        <v>21348.698040545918</v>
      </c>
      <c r="BD299" s="24">
        <f>SUMIFS(Detail!AC:AC,Detail!$A:$A,$B299,Detail!$D:$D,11,Detail!$C:$C,4)</f>
        <v>19914.945869276395</v>
      </c>
      <c r="BE299" s="33">
        <f t="shared" si="514"/>
        <v>88894.631668097718</v>
      </c>
      <c r="BF299" s="24">
        <f>SUMIFS(Detail!AC:AC,Detail!$A:$A,$B299,Detail!$D:$D,12,Detail!$C:$C,1)</f>
        <v>18614.870939780587</v>
      </c>
      <c r="BG299" s="24">
        <f>SUMIFS(Detail!AC:AC,Detail!$A:$A,$B299,Detail!$D:$D,12,Detail!$C:$C,2)</f>
        <v>17432.474849111772</v>
      </c>
      <c r="BH299" s="24">
        <f>SUMIFS(Detail!AC:AC,Detail!$A:$A,$B299,Detail!$D:$D,12,Detail!$C:$C,3)</f>
        <v>16354.09204915613</v>
      </c>
      <c r="BI299" s="24">
        <f>SUMIFS(Detail!AC:AC,Detail!$A:$A,$B299,Detail!$D:$D,12,Detail!$C:$C,4)</f>
        <v>15367.990270335787</v>
      </c>
      <c r="BJ299" s="33">
        <f t="shared" si="515"/>
        <v>67769.42810838428</v>
      </c>
      <c r="BK299" s="24">
        <f>SUMIFS(Detail!AC:AC,Detail!$A:$A,$B299,Detail!$D:$D,13,Detail!$C:$C,1)</f>
        <v>14464.049210660531</v>
      </c>
      <c r="BL299" s="24">
        <f>SUMIFS(Detail!AC:AC,Detail!$A:$A,$B299,Detail!$D:$D,13,Detail!$C:$C,2)</f>
        <v>13633.500312159398</v>
      </c>
      <c r="BM299" s="24">
        <f>SUMIFS(Detail!AC:AC,Detail!$A:$A,$B299,Detail!$D:$D,13,Detail!$C:$C,3)</f>
        <v>12868.714605347626</v>
      </c>
      <c r="BN299" s="24">
        <f>SUMIFS(Detail!AC:AC,Detail!$A:$A,$B299,Detail!$D:$D,13,Detail!$C:$C,4)</f>
        <v>12163.028664080053</v>
      </c>
      <c r="BO299" s="33">
        <f t="shared" si="516"/>
        <v>53129.292792247608</v>
      </c>
      <c r="BP299" s="24">
        <f>SUMIFS(Detail!AC:AC,Detail!$A:$A,$B299,Detail!$D:$D,14,Detail!$C:$C,1)</f>
        <v>11510.600990621468</v>
      </c>
      <c r="BQ299" s="24">
        <f>SUMIFS(Detail!AC:AC,Detail!$A:$A,$B299,Detail!$D:$D,14,Detail!$C:$C,2)</f>
        <v>10906.292860148102</v>
      </c>
      <c r="BR299" s="24">
        <f>SUMIFS(Detail!AC:AC,Detail!$A:$A,$B299,Detail!$D:$D,14,Detail!$C:$C,3)</f>
        <v>10345.568948326818</v>
      </c>
      <c r="BS299" s="24">
        <f>SUMIFS(Detail!AC:AC,Detail!$A:$A,$B299,Detail!$D:$D,14,Detail!$C:$C,4)</f>
        <v>9824.4140537736002</v>
      </c>
      <c r="BT299" s="33">
        <f t="shared" si="517"/>
        <v>42586.876852869987</v>
      </c>
      <c r="BU299" s="24">
        <f>SUMIFS(Detail!AC:AC,Detail!$A:$A,$B299,Detail!$D:$D,15,Detail!$C:$C,1)</f>
        <v>9339.262987607719</v>
      </c>
      <c r="BV299" s="24">
        <f>SUMIFS(Detail!AC:AC,Detail!$A:$A,$B299,Detail!$D:$D,15,Detail!$C:$C,2)</f>
        <v>8886.9412911825821</v>
      </c>
      <c r="BW299" s="24">
        <f>SUMIFS(Detail!AC:AC,Detail!$A:$A,$B299,Detail!$D:$D,15,Detail!$C:$C,3)</f>
        <v>8464.6149028259333</v>
      </c>
      <c r="BX299" s="24">
        <f>SUMIFS(Detail!AC:AC,Detail!$A:$A,$B299,Detail!$D:$D,15,Detail!$C:$C,4)</f>
        <v>8069.7472553743992</v>
      </c>
      <c r="BY299" s="33">
        <f t="shared" si="518"/>
        <v>34760.566436990637</v>
      </c>
      <c r="BZ299" s="24">
        <f>SUMIFS(Detail!AC:AC,Detail!$A:$A,$B299,Detail!$D:$D,16,Detail!$C:$C,1)</f>
        <v>7700.0625712067831</v>
      </c>
      <c r="CA299" s="24">
        <f>SUMIFS(Detail!AC:AC,Detail!$A:$A,$B299,Detail!$D:$D,16,Detail!$C:$C,2)</f>
        <v>7353.5143483618276</v>
      </c>
      <c r="CB299" s="24">
        <f>SUMIFS(Detail!AC:AC,Detail!$A:$A,$B299,Detail!$D:$D,16,Detail!$C:$C,3)</f>
        <v>7028.2582120651387</v>
      </c>
      <c r="CC299" s="24">
        <f>SUMIFS(Detail!AC:AC,Detail!$A:$A,$B299,Detail!$D:$D,16,Detail!$C:$C,4)</f>
        <v>6722.6284516917549</v>
      </c>
      <c r="CD299" s="33">
        <f t="shared" si="519"/>
        <v>28804.463583325505</v>
      </c>
      <c r="CE299" s="24">
        <f>SUMIFS(Detail!AC:AC,Detail!$A:$A,$B299,Detail!$D:$D,17,Detail!$C:$C,1)</f>
        <v>6435.1176802994687</v>
      </c>
      <c r="CF299" s="24">
        <f>SUMIFS(Detail!AC:AC,Detail!$A:$A,$B299,Detail!$D:$D,17,Detail!$C:$C,2)</f>
        <v>6164.3591493696904</v>
      </c>
      <c r="CG299" s="24">
        <f>SUMIFS(Detail!AC:AC,Detail!$A:$A,$B299,Detail!$D:$D,17,Detail!$C:$C,3)</f>
        <v>5909.1113286847249</v>
      </c>
      <c r="CH299" s="24">
        <f>SUMIFS(Detail!AC:AC,Detail!$A:$A,$B299,Detail!$D:$D,17,Detail!$C:$C,4)</f>
        <v>5668.2444249560122</v>
      </c>
      <c r="CI299" s="33">
        <f t="shared" si="520"/>
        <v>24176.832583309893</v>
      </c>
      <c r="CJ299" s="24">
        <f>SUMIFS(Detail!AC:AC,Detail!$A:$A,$B299,Detail!$D:$D,18,Detail!$C:$C,1)</f>
        <v>5440.7285648753868</v>
      </c>
      <c r="CK299" s="24">
        <f>SUMIFS(Detail!AC:AC,Detail!$A:$A,$B299,Detail!$D:$D,18,Detail!$C:$C,2)</f>
        <v>5225.6234113426881</v>
      </c>
      <c r="CL299" s="24">
        <f>SUMIFS(Detail!AC:AC,Detail!$A:$A,$B299,Detail!$D:$D,18,Detail!$C:$C,3)</f>
        <v>5022.0690171933729</v>
      </c>
      <c r="CM299" s="24">
        <f>SUMIFS(Detail!AC:AC,Detail!$A:$A,$B299,Detail!$D:$D,18,Detail!$C:$C,4)</f>
        <v>4829.2777504426431</v>
      </c>
      <c r="CN299" s="33">
        <f t="shared" si="521"/>
        <v>20517.698743854089</v>
      </c>
      <c r="CO299" s="24">
        <f>SUMIFS(Detail!AC:AC,Detail!$A:$A,$B299,Detail!$D:$D,19,Detail!$C:$C,1)</f>
        <v>4646.527149754018</v>
      </c>
      <c r="CP299" s="24">
        <f>SUMIFS(Detail!AC:AC,Detail!$A:$A,$B299,Detail!$D:$D,19,Detail!$C:$C,2)</f>
        <v>4473.1535894036297</v>
      </c>
      <c r="CQ299" s="24">
        <f>SUMIFS(Detail!AC:AC,Detail!$A:$A,$B299,Detail!$D:$D,19,Detail!$C:$C,3)</f>
        <v>4308.5466505933555</v>
      </c>
      <c r="CR299" s="24">
        <f>SUMIFS(Detail!AC:AC,Detail!$A:$A,$B299,Detail!$D:$D,19,Detail!$C:$C,4)</f>
        <v>4152.14411032917</v>
      </c>
      <c r="CS299" s="33">
        <f t="shared" si="522"/>
        <v>17580.371500080171</v>
      </c>
      <c r="CT299" s="24">
        <f>SUMIFS(Detail!AC:AC,Detail!$A:$A,$B299,Detail!$D:$D,20,Detail!$C:$C,1)</f>
        <v>4003.4274716405203</v>
      </c>
      <c r="CU299" s="24">
        <f>SUMIFS(Detail!AC:AC,Detail!$A:$A,$B299,Detail!$D:$D,20,Detail!$C:$C,2)</f>
        <v>3861.917969228793</v>
      </c>
      <c r="CV299" s="24">
        <f>SUMIFS(Detail!AC:AC,Detail!$A:$A,$B299,Detail!$D:$D,20,Detail!$C:$C,3)</f>
        <v>3727.1729936669581</v>
      </c>
      <c r="CW299" s="24">
        <f>SUMIFS(Detail!AC:AC,Detail!$A:$A,$B299,Detail!$D:$D,20,Detail!$C:$C,4)</f>
        <v>3598.7828846711664</v>
      </c>
      <c r="CX299" s="33">
        <f t="shared" si="523"/>
        <v>15191.30131920744</v>
      </c>
      <c r="CY299" s="24">
        <f>SUMIFS(Detail!AC:AC,Detail!$A:$A,$B299,Detail!$D:$D,21,Detail!$C:$C,1)</f>
        <v>42339.116792908775</v>
      </c>
      <c r="CZ299" s="24">
        <f>SUMIFS(Detail!AC:AC,Detail!$A:$A,$B299,Detail!$D:$D,21,Detail!$C:$C,2)</f>
        <v>0</v>
      </c>
      <c r="DA299" s="24">
        <f>SUMIFS(Detail!AC:AC,Detail!$A:$A,$B299,Detail!$D:$D,21,Detail!$C:$C,3)</f>
        <v>0</v>
      </c>
      <c r="DB299" s="24">
        <f>SUMIFS(Detail!AC:AC,Detail!$A:$A,$B299,Detail!$D:$D,21,Detail!$C:$C,4)</f>
        <v>0</v>
      </c>
      <c r="DC299" s="33">
        <f t="shared" si="524"/>
        <v>42339.116792908775</v>
      </c>
      <c r="DD299" s="86">
        <f>SUMIFS(Detail!AC:AC,Detail!$A:$A,$B299,Detail!$B:$B,"&gt;60")</f>
        <v>2571590.4536980293</v>
      </c>
    </row>
    <row r="300" spans="1:108" x14ac:dyDescent="0.25">
      <c r="A300" t="s">
        <v>5546</v>
      </c>
      <c r="B300" s="32" t="s">
        <v>5128</v>
      </c>
      <c r="C300" s="24">
        <f>SUMIFS(Detail!AC:AC,Detail!$A:$A,$B300,Detail!$D:$D,1,Detail!$C:$C,1)</f>
        <v>0</v>
      </c>
      <c r="D300" s="24">
        <f>SUMIFS(Detail!AC:AC,Detail!$A:$A,$B300,Detail!$D:$D,1,Detail!$C:$C,2)</f>
        <v>0</v>
      </c>
      <c r="E300" s="24">
        <f>SUMIFS(Detail!AC:AC,Detail!$A:$A,$B300,Detail!$D:$D,1,Detail!$C:$C,3)</f>
        <v>0</v>
      </c>
      <c r="F300" s="24">
        <f>SUMIFS(Detail!AC:AC,Detail!$A:$A,$B300,Detail!$D:$D,1,Detail!$C:$C,4)</f>
        <v>0</v>
      </c>
      <c r="G300" s="33">
        <f t="shared" si="504"/>
        <v>0</v>
      </c>
      <c r="H300" s="24">
        <f>SUMIFS(Detail!AC:AC,Detail!$A:$A,$B300,Detail!$D:$D,2,Detail!$C:$C,1)</f>
        <v>4940.3280928206314</v>
      </c>
      <c r="I300" s="24">
        <f>SUMIFS(Detail!AC:AC,Detail!$A:$A,$B300,Detail!$D:$D,2,Detail!$C:$C,2)</f>
        <v>36962.555064202897</v>
      </c>
      <c r="J300" s="24">
        <f>SUMIFS(Detail!AC:AC,Detail!$A:$A,$B300,Detail!$D:$D,2,Detail!$C:$C,3)</f>
        <v>169962.47481514464</v>
      </c>
      <c r="K300" s="24">
        <f>SUMIFS(Detail!AC:AC,Detail!$A:$A,$B300,Detail!$D:$D,2,Detail!$C:$C,4)</f>
        <v>482315.73185094283</v>
      </c>
      <c r="L300" s="33">
        <f t="shared" si="505"/>
        <v>694181.08982311096</v>
      </c>
      <c r="M300" s="24">
        <f>SUMIFS(Detail!AC:AC,Detail!$A:$A,$B300,Detail!$D:$D,3,Detail!$C:$C,1)</f>
        <v>912577.32455234299</v>
      </c>
      <c r="N300" s="24">
        <f>SUMIFS(Detail!AC:AC,Detail!$A:$A,$B300,Detail!$D:$D,3,Detail!$C:$C,2)</f>
        <v>1423780.1536867416</v>
      </c>
      <c r="O300" s="24">
        <f>SUMIFS(Detail!AC:AC,Detail!$A:$A,$B300,Detail!$D:$D,3,Detail!$C:$C,3)</f>
        <v>1951089.4056174485</v>
      </c>
      <c r="P300" s="24">
        <f>SUMIFS(Detail!AC:AC,Detail!$A:$A,$B300,Detail!$D:$D,3,Detail!$C:$C,4)</f>
        <v>2434756.6867994377</v>
      </c>
      <c r="Q300" s="33">
        <f t="shared" si="506"/>
        <v>6722203.5706559708</v>
      </c>
      <c r="R300" s="24">
        <f>SUMIFS(Detail!AC:AC,Detail!$A:$A,$B300,Detail!$D:$D,4,Detail!$C:$C,1)</f>
        <v>2956435.0348053332</v>
      </c>
      <c r="S300" s="24">
        <f>SUMIFS(Detail!AC:AC,Detail!$A:$A,$B300,Detail!$D:$D,4,Detail!$C:$C,2)</f>
        <v>3562244.3297933713</v>
      </c>
      <c r="T300" s="24">
        <f>SUMIFS(Detail!AC:AC,Detail!$A:$A,$B300,Detail!$D:$D,4,Detail!$C:$C,3)</f>
        <v>4281152.2489162385</v>
      </c>
      <c r="U300" s="24">
        <f>SUMIFS(Detail!AC:AC,Detail!$A:$A,$B300,Detail!$D:$D,4,Detail!$C:$C,4)</f>
        <v>5140377.9529637694</v>
      </c>
      <c r="V300" s="33">
        <f t="shared" si="507"/>
        <v>15940209.566478712</v>
      </c>
      <c r="W300" s="24">
        <f>SUMIFS(Detail!AC:AC,Detail!$A:$A,$B300,Detail!$D:$D,5,Detail!$C:$C,1)</f>
        <v>5552898.0429257127</v>
      </c>
      <c r="X300" s="24">
        <f>SUMIFS(Detail!AC:AC,Detail!$A:$A,$B300,Detail!$D:$D,5,Detail!$C:$C,2)</f>
        <v>6664110.3754696436</v>
      </c>
      <c r="Y300" s="24">
        <f>SUMIFS(Detail!AC:AC,Detail!$A:$A,$B300,Detail!$D:$D,5,Detail!$C:$C,3)</f>
        <v>7997249.2707069293</v>
      </c>
      <c r="Z300" s="24">
        <f>SUMIFS(Detail!AC:AC,Detail!$A:$A,$B300,Detail!$D:$D,5,Detail!$C:$C,4)</f>
        <v>9596860.5537149385</v>
      </c>
      <c r="AA300" s="33">
        <f t="shared" si="508"/>
        <v>29811118.242817223</v>
      </c>
      <c r="AB300" s="24">
        <f>SUMIFS(Detail!AC:AC,Detail!$A:$A,$B300,Detail!$D:$D,6,Detail!$C:$C,1)</f>
        <v>5232896.0489462707</v>
      </c>
      <c r="AC300" s="24">
        <f>SUMIFS(Detail!AC:AC,Detail!$A:$A,$B300,Detail!$D:$D,6,Detail!$C:$C,2)</f>
        <v>1740510.7375590317</v>
      </c>
      <c r="AD300" s="24">
        <f>SUMIFS(Detail!AC:AC,Detail!$A:$A,$B300,Detail!$D:$D,6,Detail!$C:$C,3)</f>
        <v>693585.77399863163</v>
      </c>
      <c r="AE300" s="24">
        <f>SUMIFS(Detail!AC:AC,Detail!$A:$A,$B300,Detail!$D:$D,6,Detail!$C:$C,4)</f>
        <v>299114.51287150831</v>
      </c>
      <c r="AF300" s="33">
        <f t="shared" si="509"/>
        <v>7966107.0733754421</v>
      </c>
      <c r="AG300" s="24">
        <f>SUMIFS(Detail!AC:AC,Detail!$A:$A,$B300,Detail!$D:$D,7,Detail!$C:$C,1)</f>
        <v>135636.63518518658</v>
      </c>
      <c r="AH300" s="24">
        <f>SUMIFS(Detail!AC:AC,Detail!$A:$A,$B300,Detail!$D:$D,7,Detail!$C:$C,2)</f>
        <v>63780.057254645973</v>
      </c>
      <c r="AI300" s="24">
        <f>SUMIFS(Detail!AC:AC,Detail!$A:$A,$B300,Detail!$D:$D,7,Detail!$C:$C,3)</f>
        <v>30848.135644329337</v>
      </c>
      <c r="AJ300" s="24">
        <f>SUMIFS(Detail!AC:AC,Detail!$A:$A,$B300,Detail!$D:$D,7,Detail!$C:$C,4)</f>
        <v>15265.226904999467</v>
      </c>
      <c r="AK300" s="33">
        <f t="shared" si="510"/>
        <v>245530.05498916135</v>
      </c>
      <c r="AL300" s="24">
        <f>SUMIFS(Detail!AC:AC,Detail!$A:$A,$B300,Detail!$D:$D,8,Detail!$C:$C,1)</f>
        <v>7700.0216695770623</v>
      </c>
      <c r="AM300" s="24">
        <f>SUMIFS(Detail!AC:AC,Detail!$A:$A,$B300,Detail!$D:$D,8,Detail!$C:$C,2)</f>
        <v>3948.2439908757806</v>
      </c>
      <c r="AN300" s="24">
        <f>SUMIFS(Detail!AC:AC,Detail!$A:$A,$B300,Detail!$D:$D,8,Detail!$C:$C,3)</f>
        <v>2053.657123942673</v>
      </c>
      <c r="AO300" s="24">
        <f>SUMIFS(Detail!AC:AC,Detail!$A:$A,$B300,Detail!$D:$D,8,Detail!$C:$C,4)</f>
        <v>1081.7965392395854</v>
      </c>
      <c r="AP300" s="33">
        <f t="shared" si="511"/>
        <v>14783.719323635101</v>
      </c>
      <c r="AQ300" s="24">
        <f>SUMIFS(Detail!AC:AC,Detail!$A:$A,$B300,Detail!$D:$D,9,Detail!$C:$C,1)</f>
        <v>576.33839497938754</v>
      </c>
      <c r="AR300" s="24">
        <f>SUMIFS(Detail!AC:AC,Detail!$A:$A,$B300,Detail!$D:$D,9,Detail!$C:$C,2)</f>
        <v>310.20398873090744</v>
      </c>
      <c r="AS300" s="24">
        <f>SUMIFS(Detail!AC:AC,Detail!$A:$A,$B300,Detail!$D:$D,9,Detail!$C:$C,3)</f>
        <v>168.52212356552482</v>
      </c>
      <c r="AT300" s="24">
        <f>SUMIFS(Detail!AC:AC,Detail!$A:$A,$B300,Detail!$D:$D,9,Detail!$C:$C,4)</f>
        <v>92.3355493247509</v>
      </c>
      <c r="AU300" s="33">
        <f t="shared" si="512"/>
        <v>1147.4000566005707</v>
      </c>
      <c r="AV300" s="24">
        <f>SUMIFS(Detail!AC:AC,Detail!$A:$A,$B300,Detail!$D:$D,10,Detail!$C:$C,1)</f>
        <v>50.991101407259706</v>
      </c>
      <c r="AW300" s="24">
        <f>SUMIFS(Detail!AC:AC,Detail!$A:$A,$B300,Detail!$D:$D,10,Detail!$C:$C,2)</f>
        <v>28.365018358826639</v>
      </c>
      <c r="AX300" s="24">
        <f>SUMIFS(Detail!AC:AC,Detail!$A:$A,$B300,Detail!$D:$D,10,Detail!$C:$C,3)</f>
        <v>15.886067685484885</v>
      </c>
      <c r="AY300" s="24">
        <f>SUMIFS(Detail!AC:AC,Detail!$A:$A,$B300,Detail!$D:$D,10,Detail!$C:$C,4)</f>
        <v>8.9536891065537922</v>
      </c>
      <c r="AZ300" s="33">
        <f t="shared" si="513"/>
        <v>104.19587655812504</v>
      </c>
      <c r="BA300" s="24">
        <f>SUMIFS(Detail!AC:AC,Detail!$A:$A,$B300,Detail!$D:$D,11,Detail!$C:$C,1)</f>
        <v>5.0765574641525752</v>
      </c>
      <c r="BB300" s="24">
        <f>SUMIFS(Detail!AC:AC,Detail!$A:$A,$B300,Detail!$D:$D,11,Detail!$C:$C,2)</f>
        <v>2.8944506384432316</v>
      </c>
      <c r="BC300" s="24">
        <f>SUMIFS(Detail!AC:AC,Detail!$A:$A,$B300,Detail!$D:$D,11,Detail!$C:$C,3)</f>
        <v>1.6590368270874025</v>
      </c>
      <c r="BD300" s="24">
        <f>SUMIFS(Detail!AC:AC,Detail!$A:$A,$B300,Detail!$D:$D,11,Detail!$C:$C,4)</f>
        <v>0.95568740665912633</v>
      </c>
      <c r="BE300" s="33">
        <f t="shared" si="514"/>
        <v>10.585732336342335</v>
      </c>
      <c r="BF300" s="24">
        <f>SUMIFS(Detail!AC:AC,Detail!$A:$A,$B300,Detail!$D:$D,12,Detail!$C:$C,1)</f>
        <v>0.5531388558447361</v>
      </c>
      <c r="BG300" s="24">
        <f>SUMIFS(Detail!AC:AC,Detail!$A:$A,$B300,Detail!$D:$D,12,Detail!$C:$C,2)</f>
        <v>0.32159516438841818</v>
      </c>
      <c r="BH300" s="24">
        <f>SUMIFS(Detail!AC:AC,Detail!$A:$A,$B300,Detail!$D:$D,12,Detail!$C:$C,3)</f>
        <v>0.1877799578011036</v>
      </c>
      <c r="BI300" s="24">
        <f>SUMIFS(Detail!AC:AC,Detail!$A:$A,$B300,Detail!$D:$D,12,Detail!$C:$C,4)</f>
        <v>0.11009519174695015</v>
      </c>
      <c r="BJ300" s="33">
        <f t="shared" si="515"/>
        <v>1.172609169781208</v>
      </c>
      <c r="BK300" s="24">
        <f>SUMIFS(Detail!AC:AC,Detail!$A:$A,$B300,Detail!$D:$D,13,Detail!$C:$C,1)</f>
        <v>6.4802089333534235E-2</v>
      </c>
      <c r="BL300" s="24">
        <f>SUMIFS(Detail!AC:AC,Detail!$A:$A,$B300,Detail!$D:$D,13,Detail!$C:$C,2)</f>
        <v>3.8285871595144273E-2</v>
      </c>
      <c r="BM300" s="24">
        <f>SUMIFS(Detail!AC:AC,Detail!$A:$A,$B300,Detail!$D:$D,13,Detail!$C:$C,3)</f>
        <v>2.2701358795166014E-2</v>
      </c>
      <c r="BN300" s="24">
        <f>SUMIFS(Detail!AC:AC,Detail!$A:$A,$B300,Detail!$D:$D,13,Detail!$C:$C,4)</f>
        <v>1.3507175445556642E-2</v>
      </c>
      <c r="BO300" s="33">
        <f t="shared" si="516"/>
        <v>0.13929649516940115</v>
      </c>
      <c r="BP300" s="24">
        <f>SUMIFS(Detail!AC:AC,Detail!$A:$A,$B300,Detail!$D:$D,14,Detail!$C:$C,1)</f>
        <v>8.0634847283363349E-3</v>
      </c>
      <c r="BQ300" s="24">
        <f>SUMIFS(Detail!AC:AC,Detail!$A:$A,$B300,Detail!$D:$D,14,Detail!$C:$C,2)</f>
        <v>4.8291228711605074E-3</v>
      </c>
      <c r="BR300" s="24">
        <f>SUMIFS(Detail!AC:AC,Detail!$A:$A,$B300,Detail!$D:$D,14,Detail!$C:$C,3)</f>
        <v>2.9010370373725889E-3</v>
      </c>
      <c r="BS300" s="24">
        <f>SUMIFS(Detail!AC:AC,Detail!$A:$A,$B300,Detail!$D:$D,14,Detail!$C:$C,4)</f>
        <v>1.7479754984378816E-3</v>
      </c>
      <c r="BT300" s="33">
        <f t="shared" si="517"/>
        <v>1.7541620135307311E-2</v>
      </c>
      <c r="BU300" s="24">
        <f>SUMIFS(Detail!AC:AC,Detail!$A:$A,$B300,Detail!$D:$D,15,Detail!$C:$C,1)</f>
        <v>1.0562472045421601E-3</v>
      </c>
      <c r="BV300" s="24">
        <f>SUMIFS(Detail!AC:AC,Detail!$A:$A,$B300,Detail!$D:$D,15,Detail!$C:$C,2)</f>
        <v>6.4003542065620427E-4</v>
      </c>
      <c r="BW300" s="24">
        <f>SUMIFS(Detail!AC:AC,Detail!$A:$A,$B300,Detail!$D:$D,15,Detail!$C:$C,3)</f>
        <v>3.8885325193405151E-4</v>
      </c>
      <c r="BX300" s="24">
        <f>SUMIFS(Detail!AC:AC,Detail!$A:$A,$B300,Detail!$D:$D,15,Detail!$C:$C,4)</f>
        <v>2.3689270019531253E-4</v>
      </c>
      <c r="BY300" s="33">
        <f t="shared" si="518"/>
        <v>2.3220285773277284E-3</v>
      </c>
      <c r="BZ300" s="24">
        <f>SUMIFS(Detail!AC:AC,Detail!$A:$A,$B300,Detail!$D:$D,16,Detail!$C:$C,1)</f>
        <v>1.4467835426330567E-4</v>
      </c>
      <c r="CA300" s="24">
        <f>SUMIFS(Detail!AC:AC,Detail!$A:$A,$B300,Detail!$D:$D,16,Detail!$C:$C,2)</f>
        <v>8.8553130626678478E-5</v>
      </c>
      <c r="CB300" s="24">
        <f>SUMIFS(Detail!AC:AC,Detail!$A:$A,$B300,Detail!$D:$D,16,Detail!$C:$C,3)</f>
        <v>5.4361671209335335E-5</v>
      </c>
      <c r="CC300" s="24">
        <f>SUMIFS(Detail!AC:AC,Detail!$A:$A,$B300,Detail!$D:$D,16,Detail!$C:$C,4)</f>
        <v>3.3440440893173219E-5</v>
      </c>
      <c r="CD300" s="33">
        <f t="shared" si="519"/>
        <v>3.2103359699249274E-4</v>
      </c>
      <c r="CE300" s="24">
        <f>SUMIFS(Detail!AC:AC,Detail!$A:$A,$B300,Detail!$D:$D,17,Detail!$C:$C,1)</f>
        <v>2.0599365234375001E-5</v>
      </c>
      <c r="CF300" s="24">
        <f>SUMIFS(Detail!AC:AC,Detail!$A:$A,$B300,Detail!$D:$D,17,Detail!$C:$C,2)</f>
        <v>1.2727081775665284E-5</v>
      </c>
      <c r="CG300" s="24">
        <f>SUMIFS(Detail!AC:AC,Detail!$A:$A,$B300,Detail!$D:$D,17,Detail!$C:$C,3)</f>
        <v>7.8924000263214108E-6</v>
      </c>
      <c r="CH300" s="24">
        <f>SUMIFS(Detail!AC:AC,Detail!$A:$A,$B300,Detail!$D:$D,17,Detail!$C:$C,4)</f>
        <v>4.8950314521789551E-6</v>
      </c>
      <c r="CI300" s="33">
        <f t="shared" si="520"/>
        <v>4.6113878488540651E-5</v>
      </c>
      <c r="CJ300" s="24">
        <f>SUMIFS(Detail!AC:AC,Detail!$A:$A,$B300,Detail!$D:$D,18,Detail!$C:$C,1)</f>
        <v>3.0376017093658446E-6</v>
      </c>
      <c r="CK300" s="24">
        <f>SUMIFS(Detail!AC:AC,Detail!$A:$A,$B300,Detail!$D:$D,18,Detail!$C:$C,2)</f>
        <v>1.884251832962036E-6</v>
      </c>
      <c r="CL300" s="24">
        <f>SUMIFS(Detail!AC:AC,Detail!$A:$A,$B300,Detail!$D:$D,18,Detail!$C:$C,3)</f>
        <v>1.1868774890899659E-6</v>
      </c>
      <c r="CM300" s="24">
        <f>SUMIFS(Detail!AC:AC,Detail!$A:$A,$B300,Detail!$D:$D,18,Detail!$C:$C,4)</f>
        <v>7.4431300163269037E-7</v>
      </c>
      <c r="CN300" s="33">
        <f t="shared" si="521"/>
        <v>6.8530440330505359E-6</v>
      </c>
      <c r="CO300" s="24">
        <f>SUMIFS(Detail!AC:AC,Detail!$A:$A,$B300,Detail!$D:$D,19,Detail!$C:$C,1)</f>
        <v>4.6268105506896974E-7</v>
      </c>
      <c r="CP300" s="24">
        <f>SUMIFS(Detail!AC:AC,Detail!$A:$A,$B300,Detail!$D:$D,19,Detail!$C:$C,2)</f>
        <v>2.950429916381836E-7</v>
      </c>
      <c r="CQ300" s="24">
        <f>SUMIFS(Detail!AC:AC,Detail!$A:$A,$B300,Detail!$D:$D,19,Detail!$C:$C,3)</f>
        <v>1.8775463104248049E-7</v>
      </c>
      <c r="CR300" s="24">
        <f>SUMIFS(Detail!AC:AC,Detail!$A:$A,$B300,Detail!$D:$D,19,Detail!$C:$C,4)</f>
        <v>9.3877315521240245E-8</v>
      </c>
      <c r="CS300" s="33">
        <f t="shared" si="522"/>
        <v>1.039355993270874E-6</v>
      </c>
      <c r="CT300" s="24">
        <f>SUMIFS(Detail!AC:AC,Detail!$A:$A,$B300,Detail!$D:$D,20,Detail!$C:$C,1)</f>
        <v>8.0466270446777349E-8</v>
      </c>
      <c r="CU300" s="24">
        <f>SUMIFS(Detail!AC:AC,Detail!$A:$A,$B300,Detail!$D:$D,20,Detail!$C:$C,2)</f>
        <v>4.0233135223388675E-8</v>
      </c>
      <c r="CV300" s="24">
        <f>SUMIFS(Detail!AC:AC,Detail!$A:$A,$B300,Detail!$D:$D,20,Detail!$C:$C,3)</f>
        <v>2.6822090148925782E-8</v>
      </c>
      <c r="CW300" s="24">
        <f>SUMIFS(Detail!AC:AC,Detail!$A:$A,$B300,Detail!$D:$D,20,Detail!$C:$C,4)</f>
        <v>2.0116567611694337E-8</v>
      </c>
      <c r="CX300" s="33">
        <f t="shared" si="523"/>
        <v>1.6763806343078616E-7</v>
      </c>
      <c r="CY300" s="24">
        <f>SUMIFS(Detail!AC:AC,Detail!$A:$A,$B300,Detail!$D:$D,21,Detail!$C:$C,1)</f>
        <v>4.0233135223388675E-8</v>
      </c>
      <c r="CZ300" s="24">
        <f>SUMIFS(Detail!AC:AC,Detail!$A:$A,$B300,Detail!$D:$D,21,Detail!$C:$C,2)</f>
        <v>0</v>
      </c>
      <c r="DA300" s="24">
        <f>SUMIFS(Detail!AC:AC,Detail!$A:$A,$B300,Detail!$D:$D,21,Detail!$C:$C,3)</f>
        <v>0</v>
      </c>
      <c r="DB300" s="24">
        <f>SUMIFS(Detail!AC:AC,Detail!$A:$A,$B300,Detail!$D:$D,21,Detail!$C:$C,4)</f>
        <v>0</v>
      </c>
      <c r="DC300" s="33">
        <f t="shared" si="524"/>
        <v>4.0233135223388675E-8</v>
      </c>
      <c r="DD300" s="86">
        <f>SUMIFS(Detail!AC:AC,Detail!$A:$A,$B300,Detail!$B:$B,"&gt;60")</f>
        <v>8227684.3614982953</v>
      </c>
    </row>
    <row r="301" spans="1:108" x14ac:dyDescent="0.25">
      <c r="A301" t="s">
        <v>5547</v>
      </c>
      <c r="B301" s="32" t="s">
        <v>5129</v>
      </c>
      <c r="C301" s="24">
        <f>SUMIFS(Detail!AC:AC,Detail!$A:$A,$B301,Detail!$D:$D,1,Detail!$C:$C,1)</f>
        <v>0</v>
      </c>
      <c r="D301" s="24">
        <f>SUMIFS(Detail!AC:AC,Detail!$A:$A,$B301,Detail!$D:$D,1,Detail!$C:$C,2)</f>
        <v>0</v>
      </c>
      <c r="E301" s="24">
        <f>SUMIFS(Detail!AC:AC,Detail!$A:$A,$B301,Detail!$D:$D,1,Detail!$C:$C,3)</f>
        <v>0</v>
      </c>
      <c r="F301" s="24">
        <f>SUMIFS(Detail!AC:AC,Detail!$A:$A,$B301,Detail!$D:$D,1,Detail!$C:$C,4)</f>
        <v>0</v>
      </c>
      <c r="G301" s="33">
        <f t="shared" si="504"/>
        <v>0</v>
      </c>
      <c r="H301" s="24">
        <f>SUMIFS(Detail!AC:AC,Detail!$A:$A,$B301,Detail!$D:$D,2,Detail!$C:$C,1)</f>
        <v>18.949451501227738</v>
      </c>
      <c r="I301" s="24">
        <f>SUMIFS(Detail!AC:AC,Detail!$A:$A,$B301,Detail!$D:$D,2,Detail!$C:$C,2)</f>
        <v>375.37757004450452</v>
      </c>
      <c r="J301" s="24">
        <f>SUMIFS(Detail!AC:AC,Detail!$A:$A,$B301,Detail!$D:$D,2,Detail!$C:$C,3)</f>
        <v>2451.1135029377861</v>
      </c>
      <c r="K301" s="24">
        <f>SUMIFS(Detail!AC:AC,Detail!$A:$A,$B301,Detail!$D:$D,2,Detail!$C:$C,4)</f>
        <v>10659.817813663683</v>
      </c>
      <c r="L301" s="33">
        <f t="shared" si="505"/>
        <v>13505.258338147201</v>
      </c>
      <c r="M301" s="24">
        <f>SUMIFS(Detail!AC:AC,Detail!$A:$A,$B301,Detail!$D:$D,3,Detail!$C:$C,1)</f>
        <v>30611.478789595039</v>
      </c>
      <c r="N301" s="24">
        <f>SUMIFS(Detail!AC:AC,Detail!$A:$A,$B301,Detail!$D:$D,3,Detail!$C:$C,2)</f>
        <v>65368.502420197088</v>
      </c>
      <c r="O301" s="24">
        <f>SUMIFS(Detail!AC:AC,Detail!$A:$A,$B301,Detail!$D:$D,3,Detail!$C:$C,3)</f>
        <v>116009.45782123751</v>
      </c>
      <c r="P301" s="24">
        <f>SUMIFS(Detail!AC:AC,Detail!$A:$A,$B301,Detail!$D:$D,3,Detail!$C:$C,4)</f>
        <v>180638.96188029536</v>
      </c>
      <c r="Q301" s="33">
        <f t="shared" si="506"/>
        <v>392628.40091132501</v>
      </c>
      <c r="R301" s="24">
        <f>SUMIFS(Detail!AC:AC,Detail!$A:$A,$B301,Detail!$D:$D,4,Detail!$C:$C,1)</f>
        <v>256599.77275404509</v>
      </c>
      <c r="S301" s="24">
        <f>SUMIFS(Detail!AC:AC,Detail!$A:$A,$B301,Detail!$D:$D,4,Detail!$C:$C,2)</f>
        <v>344151.12012653495</v>
      </c>
      <c r="T301" s="24">
        <f>SUMIFS(Detail!AC:AC,Detail!$A:$A,$B301,Detail!$D:$D,4,Detail!$C:$C,3)</f>
        <v>445309.18466156663</v>
      </c>
      <c r="U301" s="24">
        <f>SUMIFS(Detail!AC:AC,Detail!$A:$A,$B301,Detail!$D:$D,4,Detail!$C:$C,4)</f>
        <v>563037.75198158296</v>
      </c>
      <c r="V301" s="33">
        <f t="shared" si="507"/>
        <v>1609097.8295237296</v>
      </c>
      <c r="W301" s="24">
        <f>SUMIFS(Detail!AC:AC,Detail!$A:$A,$B301,Detail!$D:$D,5,Detail!$C:$C,1)</f>
        <v>630939.91808310873</v>
      </c>
      <c r="X301" s="24">
        <f>SUMIFS(Detail!AC:AC,Detail!$A:$A,$B301,Detail!$D:$D,5,Detail!$C:$C,2)</f>
        <v>777413.01417943998</v>
      </c>
      <c r="Y301" s="24">
        <f>SUMIFS(Detail!AC:AC,Detail!$A:$A,$B301,Detail!$D:$D,5,Detail!$C:$C,3)</f>
        <v>950944.41000499972</v>
      </c>
      <c r="Z301" s="24">
        <f>SUMIFS(Detail!AC:AC,Detail!$A:$A,$B301,Detail!$D:$D,5,Detail!$C:$C,4)</f>
        <v>1157242.6652396808</v>
      </c>
      <c r="AA301" s="33">
        <f t="shared" si="508"/>
        <v>3516540.0075072292</v>
      </c>
      <c r="AB301" s="24">
        <f>SUMIFS(Detail!AC:AC,Detail!$A:$A,$B301,Detail!$D:$D,6,Detail!$C:$C,1)</f>
        <v>1364521.3668039965</v>
      </c>
      <c r="AC301" s="24">
        <f>SUMIFS(Detail!AC:AC,Detail!$A:$A,$B301,Detail!$D:$D,6,Detail!$C:$C,2)</f>
        <v>1385694.3921318275</v>
      </c>
      <c r="AD301" s="24">
        <f>SUMIFS(Detail!AC:AC,Detail!$A:$A,$B301,Detail!$D:$D,6,Detail!$C:$C,3)</f>
        <v>1285396.9983836231</v>
      </c>
      <c r="AE301" s="24">
        <f>SUMIFS(Detail!AC:AC,Detail!$A:$A,$B301,Detail!$D:$D,6,Detail!$C:$C,4)</f>
        <v>1156784.617374002</v>
      </c>
      <c r="AF301" s="33">
        <f t="shared" si="509"/>
        <v>5192397.3746934496</v>
      </c>
      <c r="AG301" s="24">
        <f>SUMIFS(Detail!AC:AC,Detail!$A:$A,$B301,Detail!$D:$D,7,Detail!$C:$C,1)</f>
        <v>1030457.0647518061</v>
      </c>
      <c r="AH301" s="24">
        <f>SUMIFS(Detail!AC:AC,Detail!$A:$A,$B301,Detail!$D:$D,7,Detail!$C:$C,2)</f>
        <v>915620.04049838427</v>
      </c>
      <c r="AI301" s="24">
        <f>SUMIFS(Detail!AC:AC,Detail!$A:$A,$B301,Detail!$D:$D,7,Detail!$C:$C,3)</f>
        <v>814222.50333450502</v>
      </c>
      <c r="AJ301" s="24">
        <f>SUMIFS(Detail!AC:AC,Detail!$A:$A,$B301,Detail!$D:$D,7,Detail!$C:$C,4)</f>
        <v>725701.80374960636</v>
      </c>
      <c r="AK301" s="33">
        <f t="shared" si="510"/>
        <v>3486001.412334302</v>
      </c>
      <c r="AL301" s="24">
        <f>SUMIFS(Detail!AC:AC,Detail!$A:$A,$B301,Detail!$D:$D,8,Detail!$C:$C,1)</f>
        <v>648700.91586357681</v>
      </c>
      <c r="AM301" s="24">
        <f>SUMIFS(Detail!AC:AC,Detail!$A:$A,$B301,Detail!$D:$D,8,Detail!$C:$C,2)</f>
        <v>581717.03664967197</v>
      </c>
      <c r="AN301" s="24">
        <f>SUMIFS(Detail!AC:AC,Detail!$A:$A,$B301,Detail!$D:$D,8,Detail!$C:$C,3)</f>
        <v>523335.77675638383</v>
      </c>
      <c r="AO301" s="24">
        <f>SUMIFS(Detail!AC:AC,Detail!$A:$A,$B301,Detail!$D:$D,8,Detail!$C:$C,4)</f>
        <v>472307.47886274196</v>
      </c>
      <c r="AP301" s="33">
        <f t="shared" si="511"/>
        <v>2226061.2081323746</v>
      </c>
      <c r="AQ301" s="24">
        <f>SUMIFS(Detail!AC:AC,Detail!$A:$A,$B301,Detail!$D:$D,9,Detail!$C:$C,1)</f>
        <v>427559.74007513863</v>
      </c>
      <c r="AR301" s="24">
        <f>SUMIFS(Detail!AC:AC,Detail!$A:$A,$B301,Detail!$D:$D,9,Detail!$C:$C,2)</f>
        <v>388184.01527388656</v>
      </c>
      <c r="AS301" s="24">
        <f>SUMIFS(Detail!AC:AC,Detail!$A:$A,$B301,Detail!$D:$D,9,Detail!$C:$C,3)</f>
        <v>353414.78600583336</v>
      </c>
      <c r="AT301" s="24">
        <f>SUMIFS(Detail!AC:AC,Detail!$A:$A,$B301,Detail!$D:$D,9,Detail!$C:$C,4)</f>
        <v>322607.99855371157</v>
      </c>
      <c r="AU301" s="33">
        <f t="shared" si="512"/>
        <v>1491766.5399085702</v>
      </c>
      <c r="AV301" s="24">
        <f>SUMIFS(Detail!AC:AC,Detail!$A:$A,$B301,Detail!$D:$D,10,Detail!$C:$C,1)</f>
        <v>295221.36532810854</v>
      </c>
      <c r="AW301" s="24">
        <f>SUMIFS(Detail!AC:AC,Detail!$A:$A,$B301,Detail!$D:$D,10,Detail!$C:$C,2)</f>
        <v>270797.32774135959</v>
      </c>
      <c r="AX301" s="24">
        <f>SUMIFS(Detail!AC:AC,Detail!$A:$A,$B301,Detail!$D:$D,10,Detail!$C:$C,3)</f>
        <v>248948.71679191367</v>
      </c>
      <c r="AY301" s="24">
        <f>SUMIFS(Detail!AC:AC,Detail!$A:$A,$B301,Detail!$D:$D,10,Detail!$C:$C,4)</f>
        <v>229346.85207862372</v>
      </c>
      <c r="AZ301" s="33">
        <f t="shared" si="513"/>
        <v>1044314.2619400056</v>
      </c>
      <c r="BA301" s="24">
        <f>SUMIFS(Detail!AC:AC,Detail!$A:$A,$B301,Detail!$D:$D,11,Detail!$C:$C,1)</f>
        <v>211711.73253511303</v>
      </c>
      <c r="BB301" s="24">
        <f>SUMIFS(Detail!AC:AC,Detail!$A:$A,$B301,Detail!$D:$D,11,Detail!$C:$C,2)</f>
        <v>195803.97391369008</v>
      </c>
      <c r="BC301" s="24">
        <f>SUMIFS(Detail!AC:AC,Detail!$A:$A,$B301,Detail!$D:$D,11,Detail!$C:$C,3)</f>
        <v>181418.18422808647</v>
      </c>
      <c r="BD301" s="24">
        <f>SUMIFS(Detail!AC:AC,Detail!$A:$A,$B301,Detail!$D:$D,11,Detail!$C:$C,4)</f>
        <v>168377.51423023269</v>
      </c>
      <c r="BE301" s="33">
        <f t="shared" si="514"/>
        <v>757311.40490712225</v>
      </c>
      <c r="BF301" s="24">
        <f>SUMIFS(Detail!AC:AC,Detail!$A:$A,$B301,Detail!$D:$D,12,Detail!$C:$C,1)</f>
        <v>156529.16488166526</v>
      </c>
      <c r="BG301" s="24">
        <f>SUMIFS(Detail!AC:AC,Detail!$A:$A,$B301,Detail!$D:$D,12,Detail!$C:$C,2)</f>
        <v>145740.67359906435</v>
      </c>
      <c r="BH301" s="24">
        <f>SUMIFS(Detail!AC:AC,Detail!$A:$A,$B301,Detail!$D:$D,12,Detail!$C:$C,3)</f>
        <v>135896.8347280249</v>
      </c>
      <c r="BI301" s="24">
        <f>SUMIFS(Detail!AC:AC,Detail!$A:$A,$B301,Detail!$D:$D,12,Detail!$C:$C,4)</f>
        <v>126897.13745210544</v>
      </c>
      <c r="BJ301" s="33">
        <f t="shared" si="515"/>
        <v>565063.81066085992</v>
      </c>
      <c r="BK301" s="24">
        <f>SUMIFS(Detail!AC:AC,Detail!$A:$A,$B301,Detail!$D:$D,13,Detail!$C:$C,1)</f>
        <v>118653.62688485271</v>
      </c>
      <c r="BL301" s="24">
        <f>SUMIFS(Detail!AC:AC,Detail!$A:$A,$B301,Detail!$D:$D,13,Detail!$C:$C,2)</f>
        <v>111089.11225499511</v>
      </c>
      <c r="BM301" s="24">
        <f>SUMIFS(Detail!AC:AC,Detail!$A:$A,$B301,Detail!$D:$D,13,Detail!$C:$C,3)</f>
        <v>104135.66066739522</v>
      </c>
      <c r="BN301" s="24">
        <f>SUMIFS(Detail!AC:AC,Detail!$A:$A,$B301,Detail!$D:$D,13,Detail!$C:$C,4)</f>
        <v>97733.326598055661</v>
      </c>
      <c r="BO301" s="33">
        <f t="shared" si="516"/>
        <v>431611.72640529869</v>
      </c>
      <c r="BP301" s="24">
        <f>SUMIFS(Detail!AC:AC,Detail!$A:$A,$B301,Detail!$D:$D,14,Detail!$C:$C,1)</f>
        <v>91829.076633412013</v>
      </c>
      <c r="BQ301" s="24">
        <f>SUMIFS(Detail!AC:AC,Detail!$A:$A,$B301,Detail!$D:$D,14,Detail!$C:$C,2)</f>
        <v>86375.876466601345</v>
      </c>
      <c r="BR301" s="24">
        <f>SUMIFS(Detail!AC:AC,Detail!$A:$A,$B301,Detail!$D:$D,14,Detail!$C:$C,3)</f>
        <v>81331.91319078728</v>
      </c>
      <c r="BS301" s="24">
        <f>SUMIFS(Detail!AC:AC,Detail!$A:$A,$B301,Detail!$D:$D,14,Detail!$C:$C,4)</f>
        <v>76659.930785018209</v>
      </c>
      <c r="BT301" s="33">
        <f t="shared" si="517"/>
        <v>336196.79707581887</v>
      </c>
      <c r="BU301" s="24">
        <f>SUMIFS(Detail!AC:AC,Detail!$A:$A,$B301,Detail!$D:$D,15,Detail!$C:$C,1)</f>
        <v>72326.660609708721</v>
      </c>
      <c r="BV301" s="24">
        <f>SUMIFS(Detail!AC:AC,Detail!$A:$A,$B301,Detail!$D:$D,15,Detail!$C:$C,2)</f>
        <v>68302.331905066967</v>
      </c>
      <c r="BW301" s="24">
        <f>SUMIFS(Detail!AC:AC,Detail!$A:$A,$B301,Detail!$D:$D,15,Detail!$C:$C,3)</f>
        <v>64560.249867040293</v>
      </c>
      <c r="BX301" s="24">
        <f>SUMIFS(Detail!AC:AC,Detail!$A:$A,$B301,Detail!$D:$D,15,Detail!$C:$C,4)</f>
        <v>61076.43097908944</v>
      </c>
      <c r="BY301" s="33">
        <f t="shared" si="518"/>
        <v>266265.67336090544</v>
      </c>
      <c r="BZ301" s="24">
        <f>SUMIFS(Detail!AC:AC,Detail!$A:$A,$B301,Detail!$D:$D,16,Detail!$C:$C,1)</f>
        <v>57829.286998352414</v>
      </c>
      <c r="CA301" s="24">
        <f>SUMIFS(Detail!AC:AC,Detail!$A:$A,$B301,Detail!$D:$D,16,Detail!$C:$C,2)</f>
        <v>54799.350405919926</v>
      </c>
      <c r="CB301" s="24">
        <f>SUMIFS(Detail!AC:AC,Detail!$A:$A,$B301,Detail!$D:$D,16,Detail!$C:$C,3)</f>
        <v>51969.035292484987</v>
      </c>
      <c r="CC301" s="24">
        <f>SUMIFS(Detail!AC:AC,Detail!$A:$A,$B301,Detail!$D:$D,16,Detail!$C:$C,4)</f>
        <v>49322.428608958799</v>
      </c>
      <c r="CD301" s="33">
        <f t="shared" si="519"/>
        <v>213920.10130571609</v>
      </c>
      <c r="CE301" s="24">
        <f>SUMIFS(Detail!AC:AC,Detail!$A:$A,$B301,Detail!$D:$D,17,Detail!$C:$C,1)</f>
        <v>46845.107505639644</v>
      </c>
      <c r="CF301" s="24">
        <f>SUMIFS(Detail!AC:AC,Detail!$A:$A,$B301,Detail!$D:$D,17,Detail!$C:$C,2)</f>
        <v>44523.979143140095</v>
      </c>
      <c r="CG301" s="24">
        <f>SUMIFS(Detail!AC:AC,Detail!$A:$A,$B301,Detail!$D:$D,17,Detail!$C:$C,3)</f>
        <v>42347.13990689702</v>
      </c>
      <c r="CH301" s="24">
        <f>SUMIFS(Detail!AC:AC,Detail!$A:$A,$B301,Detail!$D:$D,17,Detail!$C:$C,4)</f>
        <v>40303.751416832951</v>
      </c>
      <c r="CI301" s="33">
        <f t="shared" si="520"/>
        <v>174019.97797250975</v>
      </c>
      <c r="CJ301" s="24">
        <f>SUMIFS(Detail!AC:AC,Detail!$A:$A,$B301,Detail!$D:$D,18,Detail!$C:$C,1)</f>
        <v>38383.931107360127</v>
      </c>
      <c r="CK301" s="24">
        <f>SUMIFS(Detail!AC:AC,Detail!$A:$A,$B301,Detail!$D:$D,18,Detail!$C:$C,2)</f>
        <v>36578.655476698281</v>
      </c>
      <c r="CL301" s="24">
        <f>SUMIFS(Detail!AC:AC,Detail!$A:$A,$B301,Detail!$D:$D,18,Detail!$C:$C,3)</f>
        <v>34879.674376107752</v>
      </c>
      <c r="CM301" s="24">
        <f>SUMIFS(Detail!AC:AC,Detail!$A:$A,$B301,Detail!$D:$D,18,Detail!$C:$C,4)</f>
        <v>33279.434939783067</v>
      </c>
      <c r="CN301" s="33">
        <f t="shared" si="521"/>
        <v>143121.69589994923</v>
      </c>
      <c r="CO301" s="24">
        <f>SUMIFS(Detail!AC:AC,Detail!$A:$A,$B301,Detail!$D:$D,19,Detail!$C:$C,1)</f>
        <v>31771.013950535282</v>
      </c>
      <c r="CP301" s="24">
        <f>SUMIFS(Detail!AC:AC,Detail!$A:$A,$B301,Detail!$D:$D,19,Detail!$C:$C,2)</f>
        <v>30348.057602024455</v>
      </c>
      <c r="CQ301" s="24">
        <f>SUMIFS(Detail!AC:AC,Detail!$A:$A,$B301,Detail!$D:$D,19,Detail!$C:$C,3)</f>
        <v>29004.727758435532</v>
      </c>
      <c r="CR301" s="24">
        <f>SUMIFS(Detail!AC:AC,Detail!$A:$A,$B301,Detail!$D:$D,19,Detail!$C:$C,4)</f>
        <v>27735.653932851928</v>
      </c>
      <c r="CS301" s="33">
        <f t="shared" si="522"/>
        <v>118859.45324384719</v>
      </c>
      <c r="CT301" s="24">
        <f>SUMIFS(Detail!AC:AC,Detail!$A:$A,$B301,Detail!$D:$D,20,Detail!$C:$C,1)</f>
        <v>26535.890307883546</v>
      </c>
      <c r="CU301" s="24">
        <f>SUMIFS(Detail!AC:AC,Detail!$A:$A,$B301,Detail!$D:$D,20,Detail!$C:$C,2)</f>
        <v>25400.877210042629</v>
      </c>
      <c r="CV301" s="24">
        <f>SUMIFS(Detail!AC:AC,Detail!$A:$A,$B301,Detail!$D:$D,20,Detail!$C:$C,3)</f>
        <v>24326.406524898113</v>
      </c>
      <c r="CW301" s="24">
        <f>SUMIFS(Detail!AC:AC,Detail!$A:$A,$B301,Detail!$D:$D,20,Detail!$C:$C,4)</f>
        <v>23308.590604667366</v>
      </c>
      <c r="CX301" s="33">
        <f t="shared" si="523"/>
        <v>99571.76464749164</v>
      </c>
      <c r="CY301" s="24">
        <f>SUMIFS(Detail!AC:AC,Detail!$A:$A,$B301,Detail!$D:$D,21,Detail!$C:$C,1)</f>
        <v>270669.97832523956</v>
      </c>
      <c r="CZ301" s="24">
        <f>SUMIFS(Detail!AC:AC,Detail!$A:$A,$B301,Detail!$D:$D,21,Detail!$C:$C,2)</f>
        <v>0</v>
      </c>
      <c r="DA301" s="24">
        <f>SUMIFS(Detail!AC:AC,Detail!$A:$A,$B301,Detail!$D:$D,21,Detail!$C:$C,3)</f>
        <v>0</v>
      </c>
      <c r="DB301" s="24">
        <f>SUMIFS(Detail!AC:AC,Detail!$A:$A,$B301,Detail!$D:$D,21,Detail!$C:$C,4)</f>
        <v>0</v>
      </c>
      <c r="DC301" s="33">
        <f t="shared" si="524"/>
        <v>270669.97832523956</v>
      </c>
      <c r="DD301" s="86">
        <f>SUMIFS(Detail!AC:AC,Detail!$A:$A,$B301,Detail!$B:$B,"&gt;60")</f>
        <v>16817153.180813462</v>
      </c>
    </row>
    <row r="302" spans="1:108" x14ac:dyDescent="0.25">
      <c r="A302" t="s">
        <v>5548</v>
      </c>
      <c r="B302" s="87" t="s">
        <v>5549</v>
      </c>
      <c r="C302" s="88">
        <f>SUM(C292:C301)</f>
        <v>0</v>
      </c>
      <c r="D302" s="88">
        <f>SUM(D292:D301)</f>
        <v>0</v>
      </c>
      <c r="E302" s="88">
        <f>SUM(E292:E301)</f>
        <v>568432.93426238513</v>
      </c>
      <c r="F302" s="88">
        <f>SUM(F292:F301)</f>
        <v>1271036.6104115888</v>
      </c>
      <c r="G302" s="89">
        <f t="shared" si="504"/>
        <v>1839469.5446739739</v>
      </c>
      <c r="H302" s="88">
        <f>SUM(H292:H301)</f>
        <v>1918756.9285021105</v>
      </c>
      <c r="I302" s="88">
        <f>SUM(I292:I301)</f>
        <v>3204991.3451133636</v>
      </c>
      <c r="J302" s="88">
        <f>SUM(J292:J301)</f>
        <v>4323749.7554791262</v>
      </c>
      <c r="K302" s="88">
        <f>SUM(K292:K301)</f>
        <v>5318260.6980625903</v>
      </c>
      <c r="L302" s="89">
        <f t="shared" si="505"/>
        <v>14765758.72715719</v>
      </c>
      <c r="M302" s="88">
        <f>SUM(M292:M301)</f>
        <v>5895059.3305382282</v>
      </c>
      <c r="N302" s="88">
        <f>SUM(N292:N301)</f>
        <v>7140337.6156718517</v>
      </c>
      <c r="O302" s="88">
        <f>SUM(O292:O301)</f>
        <v>8263434.839725594</v>
      </c>
      <c r="P302" s="88">
        <f>SUM(P292:P301)</f>
        <v>9670516.9179317001</v>
      </c>
      <c r="Q302" s="89">
        <f t="shared" si="506"/>
        <v>30969348.703867376</v>
      </c>
      <c r="R302" s="88">
        <f>SUM(R292:R301)</f>
        <v>10793908.951190656</v>
      </c>
      <c r="S302" s="88">
        <f>SUM(S292:S301)</f>
        <v>12453908.691740114</v>
      </c>
      <c r="T302" s="88">
        <f>SUM(T292:T301)</f>
        <v>13902577.959581893</v>
      </c>
      <c r="U302" s="88">
        <f>SUM(U292:U301)</f>
        <v>15616927.744884813</v>
      </c>
      <c r="V302" s="89">
        <f t="shared" si="507"/>
        <v>52767323.347397469</v>
      </c>
      <c r="W302" s="88">
        <f>SUM(W292:W301)</f>
        <v>17224346.332246877</v>
      </c>
      <c r="X302" s="88">
        <f>SUM(X292:X301)</f>
        <v>20588089.184339322</v>
      </c>
      <c r="Y302" s="88">
        <f>SUM(Y292:Y301)</f>
        <v>23248401.269111406</v>
      </c>
      <c r="Z302" s="88">
        <f>SUM(Z292:Z301)</f>
        <v>25957117.741717644</v>
      </c>
      <c r="AA302" s="89">
        <f t="shared" si="508"/>
        <v>87017954.527415246</v>
      </c>
      <c r="AB302" s="88">
        <f>SUM(AB292:AB301)</f>
        <v>12258596.583158232</v>
      </c>
      <c r="AC302" s="88">
        <f>SUM(AC292:AC301)</f>
        <v>6986961.0768931191</v>
      </c>
      <c r="AD302" s="88">
        <f>SUM(AD292:AD301)</f>
        <v>5070966.617301913</v>
      </c>
      <c r="AE302" s="88">
        <f>SUM(AE292:AE301)</f>
        <v>4028826.1151568065</v>
      </c>
      <c r="AF302" s="89">
        <f t="shared" si="509"/>
        <v>28345350.392510071</v>
      </c>
      <c r="AG302" s="88">
        <f>SUM(AG292:AG301)</f>
        <v>3357090.7572277971</v>
      </c>
      <c r="AH302" s="88">
        <f>SUM(AH292:AH301)</f>
        <v>2874572.7304016477</v>
      </c>
      <c r="AI302" s="88">
        <f>SUM(AI292:AI301)</f>
        <v>2503086.91457118</v>
      </c>
      <c r="AJ302" s="88">
        <f>SUM(AJ292:AJ301)</f>
        <v>2204169.4924476878</v>
      </c>
      <c r="AK302" s="89">
        <f t="shared" si="510"/>
        <v>10938919.894648312</v>
      </c>
      <c r="AL302" s="88">
        <f>SUM(AL292:AL301)</f>
        <v>1956678.1955479262</v>
      </c>
      <c r="AM302" s="88">
        <f>SUM(AM292:AM301)</f>
        <v>1747819.7283646557</v>
      </c>
      <c r="AN302" s="88">
        <f>SUM(AN292:AN301)</f>
        <v>1569191.6246772481</v>
      </c>
      <c r="AO302" s="88">
        <f>SUM(AO292:AO301)</f>
        <v>1414901.0993125068</v>
      </c>
      <c r="AP302" s="89">
        <f t="shared" si="511"/>
        <v>6688590.6479023369</v>
      </c>
      <c r="AQ302" s="88">
        <f>SUM(AQ292:AQ301)</f>
        <v>1280604.3141794363</v>
      </c>
      <c r="AR302" s="88">
        <f>SUM(AR292:AR301)</f>
        <v>1162976.5806331714</v>
      </c>
      <c r="AS302" s="88">
        <f>SUM(AS292:AS301)</f>
        <v>1059401.8816351257</v>
      </c>
      <c r="AT302" s="88">
        <f>SUM(AT292:AT301)</f>
        <v>967779.24306895328</v>
      </c>
      <c r="AU302" s="89">
        <f t="shared" si="512"/>
        <v>4470762.0195166869</v>
      </c>
      <c r="AV302" s="88">
        <f>SUM(AV292:AV301)</f>
        <v>886395.08607929421</v>
      </c>
      <c r="AW302" s="88">
        <f>SUM(AW292:AW301)</f>
        <v>813834.9888242837</v>
      </c>
      <c r="AX302" s="88">
        <f>SUM(AX292:AX301)</f>
        <v>748920.25925559527</v>
      </c>
      <c r="AY302" s="88">
        <f>SUM(AY292:AY301)</f>
        <v>690660.88923020358</v>
      </c>
      <c r="AZ302" s="89">
        <f t="shared" si="513"/>
        <v>3139811.2233893769</v>
      </c>
      <c r="BA302" s="88">
        <f>SUM(BA292:BA301)</f>
        <v>638219.78153244499</v>
      </c>
      <c r="BB302" s="88">
        <f>SUM(BB292:BB301)</f>
        <v>590885.00993198482</v>
      </c>
      <c r="BC302" s="88">
        <f>SUM(BC292:BC301)</f>
        <v>548047.97040241305</v>
      </c>
      <c r="BD302" s="88">
        <f>SUM(BD292:BD301)</f>
        <v>509185.95470117143</v>
      </c>
      <c r="BE302" s="89">
        <f t="shared" si="514"/>
        <v>2286338.7165680141</v>
      </c>
      <c r="BF302" s="88">
        <f>SUM(BF292:BF301)</f>
        <v>473848.10693157959</v>
      </c>
      <c r="BG302" s="88">
        <f>SUM(BG292:BG301)</f>
        <v>441644.00792175333</v>
      </c>
      <c r="BH302" s="88">
        <f>SUM(BH292:BH301)</f>
        <v>412234.32661840884</v>
      </c>
      <c r="BI302" s="88">
        <f>SUM(BI292:BI301)</f>
        <v>385323.1144501199</v>
      </c>
      <c r="BJ302" s="89">
        <f t="shared" si="515"/>
        <v>1713049.5559218617</v>
      </c>
      <c r="BK302" s="88">
        <f>SUM(BK292:BK301)</f>
        <v>360651.41720642673</v>
      </c>
      <c r="BL302" s="88">
        <f>SUM(BL292:BL301)</f>
        <v>337991.95152857347</v>
      </c>
      <c r="BM302" s="88">
        <f>SUM(BM292:BM301)</f>
        <v>317144.64741945697</v>
      </c>
      <c r="BN302" s="88">
        <f>SUM(BN292:BN301)</f>
        <v>297932.89943057986</v>
      </c>
      <c r="BO302" s="89">
        <f t="shared" si="516"/>
        <v>1313720.9155850371</v>
      </c>
      <c r="BP302" s="88">
        <f>SUM(BP292:BP301)</f>
        <v>280200.40089790162</v>
      </c>
      <c r="BQ302" s="88">
        <f>SUM(BQ292:BQ301)</f>
        <v>263808.46023264108</v>
      </c>
      <c r="BR302" s="88">
        <f>SUM(BR292:BR301)</f>
        <v>248633.71758557911</v>
      </c>
      <c r="BS302" s="88">
        <f>SUM(BS292:BS301)</f>
        <v>234566.19545245956</v>
      </c>
      <c r="BT302" s="89">
        <f t="shared" si="517"/>
        <v>1027208.7741685815</v>
      </c>
      <c r="BU302" s="88">
        <f>SUM(BU292:BU301)</f>
        <v>221507.62892413995</v>
      </c>
      <c r="BV302" s="88">
        <f>SUM(BV292:BV301)</f>
        <v>209370.03099140286</v>
      </c>
      <c r="BW302" s="88">
        <f>SUM(BW292:BW301)</f>
        <v>198074.45612983702</v>
      </c>
      <c r="BX302" s="88">
        <f>SUM(BX292:BX301)</f>
        <v>187549.93171131302</v>
      </c>
      <c r="BY302" s="89">
        <f t="shared" si="518"/>
        <v>816502.04775669286</v>
      </c>
      <c r="BZ302" s="88">
        <f>SUM(BZ292:BZ301)</f>
        <v>177732.53192408514</v>
      </c>
      <c r="CA302" s="88">
        <f>SUM(CA292:CA301)</f>
        <v>168564.57308076444</v>
      </c>
      <c r="CB302" s="88">
        <f>SUM(CB292:CB301)</f>
        <v>159993.91262764327</v>
      </c>
      <c r="CC302" s="88">
        <f>SUM(CC292:CC301)</f>
        <v>151973.33700066525</v>
      </c>
      <c r="CD302" s="89">
        <f t="shared" si="519"/>
        <v>658264.35463315807</v>
      </c>
      <c r="CE302" s="88">
        <f>SUM(CE292:CE301)</f>
        <v>144460.02580927062</v>
      </c>
      <c r="CF302" s="88">
        <f>SUM(CF292:CF301)</f>
        <v>137415.0817667176</v>
      </c>
      <c r="CG302" s="88">
        <f>SUM(CG292:CG301)</f>
        <v>130803.11739605172</v>
      </c>
      <c r="CH302" s="88">
        <f>SUM(CH292:CH301)</f>
        <v>124591.89088645957</v>
      </c>
      <c r="CI302" s="89">
        <f t="shared" si="520"/>
        <v>537270.11585849954</v>
      </c>
      <c r="CJ302" s="88">
        <f>SUM(CJ292:CJ301)</f>
        <v>118751.98459922317</v>
      </c>
      <c r="CK302" s="88">
        <f>SUM(CK292:CK301)</f>
        <v>113256.52066648129</v>
      </c>
      <c r="CL302" s="88">
        <f>SUM(CL292:CL301)</f>
        <v>108080.90892324467</v>
      </c>
      <c r="CM302" s="88">
        <f>SUM(CM292:CM301)</f>
        <v>103202.62308253972</v>
      </c>
      <c r="CN302" s="89">
        <f t="shared" si="521"/>
        <v>443292.03727148887</v>
      </c>
      <c r="CO302" s="88">
        <f>SUM(CO292:CO301)</f>
        <v>98601.001633734253</v>
      </c>
      <c r="CP302" s="88">
        <f>SUM(CP292:CP301)</f>
        <v>94257.070424739184</v>
      </c>
      <c r="CQ302" s="88">
        <f>SUM(CQ292:CQ301)</f>
        <v>90153.384301329119</v>
      </c>
      <c r="CR302" s="88">
        <f>SUM(CR292:CR301)</f>
        <v>86273.885524978861</v>
      </c>
      <c r="CS302" s="89">
        <f t="shared" si="522"/>
        <v>369285.34188478137</v>
      </c>
      <c r="CT302" s="88">
        <f>SUM(CT292:CT301)</f>
        <v>82603.776991619074</v>
      </c>
      <c r="CU302" s="88">
        <f>SUM(CU292:CU301)</f>
        <v>79129.408528614615</v>
      </c>
      <c r="CV302" s="88">
        <f>SUM(CV292:CV301)</f>
        <v>75838.174769871781</v>
      </c>
      <c r="CW302" s="88">
        <f>SUM(CW292:CW301)</f>
        <v>72718.423295009416</v>
      </c>
      <c r="CX302" s="89">
        <f t="shared" si="523"/>
        <v>310289.78358511487</v>
      </c>
      <c r="CY302" s="88">
        <f>SUM(CY292:CY301)</f>
        <v>812649.04352492397</v>
      </c>
      <c r="CZ302" s="88">
        <f>SUM(CZ292:CZ301)</f>
        <v>0</v>
      </c>
      <c r="DA302" s="88">
        <f>SUM(DA292:DA301)</f>
        <v>0</v>
      </c>
      <c r="DB302" s="88">
        <f>SUM(DB292:DB301)</f>
        <v>0</v>
      </c>
      <c r="DC302" s="89">
        <f t="shared" si="524"/>
        <v>812649.04352492397</v>
      </c>
      <c r="DD302" s="90">
        <f>SUM(DD292:DD301)</f>
        <v>63871304.864724949</v>
      </c>
    </row>
    <row r="303" spans="1:108" x14ac:dyDescent="0.25">
      <c r="A303" t="s">
        <v>5550</v>
      </c>
      <c r="B303" s="30" t="s">
        <v>4721</v>
      </c>
    </row>
    <row r="304" spans="1:108" x14ac:dyDescent="0.25">
      <c r="A304" t="s">
        <v>5551</v>
      </c>
      <c r="B304" s="32" t="s">
        <v>5120</v>
      </c>
      <c r="C304" s="24">
        <f>SUMIFS(Detail!AD:AD,Detail!$A:$A,$B304,Detail!$B:$B,"&lt;="&amp;3)</f>
        <v>0</v>
      </c>
      <c r="D304" s="24">
        <f>SUMIFS(Detail!AD:AD,Detail!$A:$A,$B304,Detail!$B:$B,"&lt;="&amp;6)</f>
        <v>0</v>
      </c>
      <c r="E304" s="24">
        <f>SUMIFS(Detail!AD:AD,Detail!$A:$A,$B304,Detail!$B:$B,"&lt;="&amp;9)</f>
        <v>20449.140599803646</v>
      </c>
      <c r="F304" s="24">
        <f>SUMIFS(Detail!AD:AD,Detail!$A:$A,$B304,Detail!$B:$B,"&lt;="&amp;12)</f>
        <v>14909.108198365966</v>
      </c>
      <c r="G304" s="33">
        <f t="shared" ref="G304:G314" si="525">F304</f>
        <v>14909.108198365966</v>
      </c>
      <c r="H304" s="24">
        <f>SUMIFS(Detail!AD:AD,Detail!$A:$A,$B304,Detail!$B:$B,"&lt;="&amp;15)</f>
        <v>15555.680362353685</v>
      </c>
      <c r="I304" s="24">
        <f>SUMIFS(Detail!AD:AD,Detail!$A:$A,$B304,Detail!$B:$B,"&lt;="&amp;18)</f>
        <v>16179.27090815569</v>
      </c>
      <c r="J304" s="24">
        <f>SUMIFS(Detail!AD:AD,Detail!$A:$A,$B304,Detail!$B:$B,"&lt;="&amp;21)</f>
        <v>27994.633495642083</v>
      </c>
      <c r="K304" s="24">
        <f>SUMIFS(Detail!AD:AD,Detail!$A:$A,$B304,Detail!$B:$B,"&lt;="&amp;24)</f>
        <v>18886.196966170359</v>
      </c>
      <c r="L304" s="33">
        <f t="shared" ref="L304:L314" si="526">K304</f>
        <v>18886.196966170359</v>
      </c>
      <c r="M304" s="24">
        <f>SUMIFS(Detail!AD:AD,Detail!$A:$A,$B304,Detail!$B:$B,"&lt;="&amp;27)</f>
        <v>16519.061310792462</v>
      </c>
      <c r="N304" s="24">
        <f>SUMIFS(Detail!AD:AD,Detail!$A:$A,$B304,Detail!$B:$B,"&lt;="&amp;30)</f>
        <v>19619.358049392496</v>
      </c>
      <c r="O304" s="24">
        <f>SUMIFS(Detail!AD:AD,Detail!$A:$A,$B304,Detail!$B:$B,"&lt;="&amp;33)</f>
        <v>20329.84405464277</v>
      </c>
      <c r="P304" s="24">
        <f>SUMIFS(Detail!AD:AD,Detail!$A:$A,$B304,Detail!$B:$B,"&lt;="&amp;36)</f>
        <v>33769.821225407235</v>
      </c>
      <c r="Q304" s="33">
        <f t="shared" ref="Q304:Q314" si="527">P304</f>
        <v>33769.821225407235</v>
      </c>
      <c r="R304" s="24">
        <f>SUMIFS(Detail!AD:AD,Detail!$A:$A,$B304,Detail!$B:$B,"&lt;="&amp;39)</f>
        <v>24889.095615601611</v>
      </c>
      <c r="S304" s="24">
        <f>SUMIFS(Detail!AD:AD,Detail!$A:$A,$B304,Detail!$B:$B,"&lt;="&amp;42)</f>
        <v>22251.430171070693</v>
      </c>
      <c r="T304" s="24">
        <f>SUMIFS(Detail!AD:AD,Detail!$A:$A,$B304,Detail!$B:$B,"&lt;="&amp;45)</f>
        <v>25706.046536937985</v>
      </c>
      <c r="U304" s="24">
        <f>SUMIFS(Detail!AD:AD,Detail!$A:$A,$B304,Detail!$B:$B,"&lt;="&amp;48)</f>
        <v>26497.730942788232</v>
      </c>
      <c r="V304" s="33">
        <f t="shared" ref="V304:V314" si="528">U304</f>
        <v>26497.730942788232</v>
      </c>
      <c r="W304" s="24">
        <f>SUMIFS(Detail!AD:AD,Detail!$A:$A,$B304,Detail!$B:$B,"&lt;="&amp;51)</f>
        <v>38977.709744211912</v>
      </c>
      <c r="X304" s="24">
        <f>SUMIFS(Detail!AD:AD,Detail!$A:$A,$B304,Detail!$B:$B,"&lt;="&amp;54)</f>
        <v>29356.923666924864</v>
      </c>
      <c r="Y304" s="24">
        <f>SUMIFS(Detail!AD:AD,Detail!$A:$A,$B304,Detail!$B:$B,"&lt;="&amp;57)</f>
        <v>26499.452768678471</v>
      </c>
      <c r="Z304" s="24">
        <f>SUMIFS(Detail!AD:AD,Detail!$A:$A,$B304,Detail!$B:$B,"&lt;="&amp;60)</f>
        <v>30241.953831704959</v>
      </c>
      <c r="AA304" s="33">
        <f t="shared" ref="AA304:AA314" si="529">Z304</f>
        <v>30241.953831704959</v>
      </c>
      <c r="AB304" s="24">
        <f>SUMIFS(Detail!AD:AD,Detail!$A:$A,$B304,Detail!$B:$B,"&lt;="&amp;63)</f>
        <v>11166.42407389234</v>
      </c>
      <c r="AC304" s="24">
        <f>SUMIFS(Detail!AD:AD,Detail!$A:$A,$B304,Detail!$B:$B,"&lt;="&amp;66)</f>
        <v>11158.142822898619</v>
      </c>
      <c r="AD304" s="24">
        <f>SUMIFS(Detail!AD:AD,Detail!$A:$A,$B304,Detail!$B:$B,"&lt;="&amp;69)</f>
        <v>11158.127674637057</v>
      </c>
      <c r="AE304" s="24">
        <f>SUMIFS(Detail!AD:AD,Detail!$A:$A,$B304,Detail!$B:$B,"&lt;="&amp;72)</f>
        <v>11158.127625504203</v>
      </c>
      <c r="AF304" s="33">
        <f t="shared" ref="AF304:AF314" si="530">AE304</f>
        <v>11158.127625504203</v>
      </c>
      <c r="AG304" s="24">
        <f>SUMIFS(Detail!AD:AD,Detail!$A:$A,$B304,Detail!$B:$B,"&lt;="&amp;75)</f>
        <v>11158.127625277892</v>
      </c>
      <c r="AH304" s="24">
        <f>SUMIFS(Detail!AD:AD,Detail!$A:$A,$B304,Detail!$B:$B,"&lt;="&amp;78)</f>
        <v>11158.127625276029</v>
      </c>
      <c r="AI304" s="24">
        <f>SUMIFS(Detail!AD:AD,Detail!$A:$A,$B304,Detail!$B:$B,"&lt;="&amp;81)</f>
        <v>11158.127625276029</v>
      </c>
      <c r="AJ304" s="24">
        <f>SUMIFS(Detail!AD:AD,Detail!$A:$A,$B304,Detail!$B:$B,"&lt;="&amp;84)</f>
        <v>11158.127625276029</v>
      </c>
      <c r="AK304" s="33">
        <f t="shared" ref="AK304:AK314" si="531">AJ304</f>
        <v>11158.127625276029</v>
      </c>
      <c r="AL304" s="24">
        <f>SUMIFS(Detail!AD:AD,Detail!$A:$A,$B304,Detail!$B:$B,"&lt;="&amp;87)</f>
        <v>11158.127625276029</v>
      </c>
      <c r="AM304" s="24">
        <f>SUMIFS(Detail!AD:AD,Detail!$A:$A,$B304,Detail!$B:$B,"&lt;="&amp;90)</f>
        <v>11158.127625276029</v>
      </c>
      <c r="AN304" s="24">
        <f>SUMIFS(Detail!AD:AD,Detail!$A:$A,$B304,Detail!$B:$B,"&lt;="&amp;93)</f>
        <v>11158.127625276029</v>
      </c>
      <c r="AO304" s="24">
        <f>SUMIFS(Detail!AD:AD,Detail!$A:$A,$B304,Detail!$B:$B,"&lt;="&amp;96)</f>
        <v>11158.127625276029</v>
      </c>
      <c r="AP304" s="33">
        <f t="shared" ref="AP304:AP314" si="532">AO304</f>
        <v>11158.127625276029</v>
      </c>
      <c r="AQ304" s="24">
        <f>SUMIFS(Detail!AD:AD,Detail!$A:$A,$B304,Detail!$B:$B,"&lt;="&amp;99)</f>
        <v>11158.127625276029</v>
      </c>
      <c r="AR304" s="24">
        <f>SUMIFS(Detail!AD:AD,Detail!$A:$A,$B304,Detail!$B:$B,"&lt;="&amp;102)</f>
        <v>11158.127625276029</v>
      </c>
      <c r="AS304" s="24">
        <f>SUMIFS(Detail!AD:AD,Detail!$A:$A,$B304,Detail!$B:$B,"&lt;="&amp;105)</f>
        <v>11158.127625276029</v>
      </c>
      <c r="AT304" s="24">
        <f>SUMIFS(Detail!AD:AD,Detail!$A:$A,$B304,Detail!$B:$B,"&lt;="&amp;108)</f>
        <v>11158.127625276029</v>
      </c>
      <c r="AU304" s="33">
        <f t="shared" ref="AU304:AU314" si="533">AT304</f>
        <v>11158.127625276029</v>
      </c>
      <c r="AV304" s="24">
        <f>SUMIFS(Detail!AD:AD,Detail!$A:$A,$B304,Detail!$B:$B,"&lt;="&amp;111)</f>
        <v>11158.127625276029</v>
      </c>
      <c r="AW304" s="24">
        <f>SUMIFS(Detail!AD:AD,Detail!$A:$A,$B304,Detail!$B:$B,"&lt;="&amp;114)</f>
        <v>11158.127625276029</v>
      </c>
      <c r="AX304" s="24">
        <f>SUMIFS(Detail!AD:AD,Detail!$A:$A,$B304,Detail!$B:$B,"&lt;="&amp;117)</f>
        <v>11158.127625276029</v>
      </c>
      <c r="AY304" s="24">
        <f>SUMIFS(Detail!AD:AD,Detail!$A:$A,$B304,Detail!$B:$B,"&lt;="&amp;120)</f>
        <v>11158.127625276029</v>
      </c>
      <c r="AZ304" s="33">
        <f t="shared" ref="AZ304:AZ314" si="534">AY304</f>
        <v>11158.127625276029</v>
      </c>
      <c r="BA304" s="24">
        <f>SUMIFS(Detail!AD:AD,Detail!$A:$A,$B304,Detail!$B:$B,"&lt;="&amp;123)</f>
        <v>11158.127625276029</v>
      </c>
      <c r="BB304" s="24">
        <f>SUMIFS(Detail!AD:AD,Detail!$A:$A,$B304,Detail!$B:$B,"&lt;="&amp;126)</f>
        <v>11158.127625276029</v>
      </c>
      <c r="BC304" s="24">
        <f>SUMIFS(Detail!AD:AD,Detail!$A:$A,$B304,Detail!$B:$B,"&lt;="&amp;129)</f>
        <v>11158.127625276029</v>
      </c>
      <c r="BD304" s="24">
        <f>SUMIFS(Detail!AD:AD,Detail!$A:$A,$B304,Detail!$B:$B,"&lt;="&amp;132)</f>
        <v>11158.127625276029</v>
      </c>
      <c r="BE304" s="33">
        <f t="shared" ref="BE304:BE314" si="535">BD304</f>
        <v>11158.127625276029</v>
      </c>
      <c r="BF304" s="24">
        <f>SUMIFS(Detail!AD:AD,Detail!$A:$A,$B304,Detail!$B:$B,"&lt;="&amp;135)</f>
        <v>11158.127625276029</v>
      </c>
      <c r="BG304" s="24">
        <f>SUMIFS(Detail!AD:AD,Detail!$A:$A,$B304,Detail!$B:$B,"&lt;="&amp;138)</f>
        <v>11158.127625276029</v>
      </c>
      <c r="BH304" s="24">
        <f>SUMIFS(Detail!AD:AD,Detail!$A:$A,$B304,Detail!$B:$B,"&lt;="&amp;141)</f>
        <v>11158.127625276029</v>
      </c>
      <c r="BI304" s="24">
        <f>SUMIFS(Detail!AD:AD,Detail!$A:$A,$B304,Detail!$B:$B,"&lt;="&amp;144)</f>
        <v>11158.127625276029</v>
      </c>
      <c r="BJ304" s="33">
        <f t="shared" ref="BJ304:BJ314" si="536">BI304</f>
        <v>11158.127625276029</v>
      </c>
      <c r="BK304" s="24">
        <f>SUMIFS(Detail!AD:AD,Detail!$A:$A,$B304,Detail!$B:$B,"&lt;="&amp;147)</f>
        <v>11158.127625276029</v>
      </c>
      <c r="BL304" s="24">
        <f>SUMIFS(Detail!AD:AD,Detail!$A:$A,$B304,Detail!$B:$B,"&lt;="&amp;150)</f>
        <v>11158.127625276029</v>
      </c>
      <c r="BM304" s="24">
        <f>SUMIFS(Detail!AD:AD,Detail!$A:$A,$B304,Detail!$B:$B,"&lt;="&amp;153)</f>
        <v>11158.127625276029</v>
      </c>
      <c r="BN304" s="24">
        <f>SUMIFS(Detail!AD:AD,Detail!$A:$A,$B304,Detail!$B:$B,"&lt;="&amp;156)</f>
        <v>11158.127625276029</v>
      </c>
      <c r="BO304" s="33">
        <f t="shared" ref="BO304:BO314" si="537">BN304</f>
        <v>11158.127625276029</v>
      </c>
      <c r="BP304" s="24">
        <f>SUMIFS(Detail!AD:AD,Detail!$A:$A,$B304,Detail!$B:$B,"&lt;="&amp;159)</f>
        <v>11158.127625276029</v>
      </c>
      <c r="BQ304" s="24">
        <f>SUMIFS(Detail!AD:AD,Detail!$A:$A,$B304,Detail!$B:$B,"&lt;="&amp;162)</f>
        <v>11158.127625276029</v>
      </c>
      <c r="BR304" s="24">
        <f>SUMIFS(Detail!AD:AD,Detail!$A:$A,$B304,Detail!$B:$B,"&lt;="&amp;165)</f>
        <v>11158.127625276029</v>
      </c>
      <c r="BS304" s="24">
        <f>SUMIFS(Detail!AD:AD,Detail!$A:$A,$B304,Detail!$B:$B,"&lt;="&amp;168)</f>
        <v>11158.127625276029</v>
      </c>
      <c r="BT304" s="33">
        <f t="shared" ref="BT304:BT314" si="538">BS304</f>
        <v>11158.127625276029</v>
      </c>
      <c r="BU304" s="24">
        <f>SUMIFS(Detail!AD:AD,Detail!$A:$A,$B304,Detail!$B:$B,"&lt;="&amp;171)</f>
        <v>11158.127625276029</v>
      </c>
      <c r="BV304" s="24">
        <f>SUMIFS(Detail!AD:AD,Detail!$A:$A,$B304,Detail!$B:$B,"&lt;="&amp;174)</f>
        <v>11158.127625276029</v>
      </c>
      <c r="BW304" s="24">
        <f>SUMIFS(Detail!AD:AD,Detail!$A:$A,$B304,Detail!$B:$B,"&lt;="&amp;177)</f>
        <v>11158.127625276029</v>
      </c>
      <c r="BX304" s="24">
        <f>SUMIFS(Detail!AD:AD,Detail!$A:$A,$B304,Detail!$B:$B,"&lt;="&amp;180)</f>
        <v>11158.127625276029</v>
      </c>
      <c r="BY304" s="33">
        <f t="shared" ref="BY304:BY314" si="539">BX304</f>
        <v>11158.127625276029</v>
      </c>
      <c r="BZ304" s="24">
        <f>SUMIFS(Detail!AD:AD,Detail!$A:$A,$B304,Detail!$B:$B,"&lt;="&amp;183)</f>
        <v>11158.127625276029</v>
      </c>
      <c r="CA304" s="24">
        <f>SUMIFS(Detail!AD:AD,Detail!$A:$A,$B304,Detail!$B:$B,"&lt;="&amp;186)</f>
        <v>11158.127625276029</v>
      </c>
      <c r="CB304" s="24">
        <f>SUMIFS(Detail!AD:AD,Detail!$A:$A,$B304,Detail!$B:$B,"&lt;="&amp;189)</f>
        <v>11158.127625276029</v>
      </c>
      <c r="CC304" s="24">
        <f>SUMIFS(Detail!AD:AD,Detail!$A:$A,$B304,Detail!$B:$B,"&lt;="&amp;192)</f>
        <v>11158.127625276029</v>
      </c>
      <c r="CD304" s="33">
        <f t="shared" ref="CD304:CD314" si="540">CC304</f>
        <v>11158.127625276029</v>
      </c>
      <c r="CE304" s="24">
        <f>SUMIFS(Detail!AD:AD,Detail!$A:$A,$B304,Detail!$B:$B,"&lt;="&amp;195)</f>
        <v>11158.127625276029</v>
      </c>
      <c r="CF304" s="24">
        <f>SUMIFS(Detail!AD:AD,Detail!$A:$A,$B304,Detail!$B:$B,"&lt;="&amp;198)</f>
        <v>11158.127625276029</v>
      </c>
      <c r="CG304" s="24">
        <f>SUMIFS(Detail!AD:AD,Detail!$A:$A,$B304,Detail!$B:$B,"&lt;="&amp;201)</f>
        <v>11158.127625276029</v>
      </c>
      <c r="CH304" s="24">
        <f>SUMIFS(Detail!AD:AD,Detail!$A:$A,$B304,Detail!$B:$B,"&lt;="&amp;204)</f>
        <v>11158.127625276029</v>
      </c>
      <c r="CI304" s="33">
        <f t="shared" ref="CI304:CI314" si="541">CH304</f>
        <v>11158.127625276029</v>
      </c>
      <c r="CJ304" s="24">
        <f>SUMIFS(Detail!AD:AD,Detail!$A:$A,$B304,Detail!$B:$B,"&lt;="&amp;207)</f>
        <v>11158.127625276029</v>
      </c>
      <c r="CK304" s="24">
        <f>SUMIFS(Detail!AD:AD,Detail!$A:$A,$B304,Detail!$B:$B,"&lt;="&amp;210)</f>
        <v>11158.127625276029</v>
      </c>
      <c r="CL304" s="24">
        <f>SUMIFS(Detail!AD:AD,Detail!$A:$A,$B304,Detail!$B:$B,"&lt;="&amp;213)</f>
        <v>11158.127625276029</v>
      </c>
      <c r="CM304" s="24">
        <f>SUMIFS(Detail!AD:AD,Detail!$A:$A,$B304,Detail!$B:$B,"&lt;="&amp;216)</f>
        <v>11158.127625276029</v>
      </c>
      <c r="CN304" s="33">
        <f t="shared" ref="CN304:CN314" si="542">CM304</f>
        <v>11158.127625276029</v>
      </c>
      <c r="CO304" s="24">
        <f>SUMIFS(Detail!AD:AD,Detail!$A:$A,$B304,Detail!$B:$B,"&lt;="&amp;219)</f>
        <v>11158.127625276029</v>
      </c>
      <c r="CP304" s="24">
        <f>SUMIFS(Detail!AD:AD,Detail!$A:$A,$B304,Detail!$B:$B,"&lt;="&amp;222)</f>
        <v>11158.127625276029</v>
      </c>
      <c r="CQ304" s="24">
        <f>SUMIFS(Detail!AD:AD,Detail!$A:$A,$B304,Detail!$B:$B,"&lt;="&amp;225)</f>
        <v>11158.127625276029</v>
      </c>
      <c r="CR304" s="24">
        <f>SUMIFS(Detail!AD:AD,Detail!$A:$A,$B304,Detail!$B:$B,"&lt;="&amp;228)</f>
        <v>11158.127625276029</v>
      </c>
      <c r="CS304" s="33">
        <f t="shared" ref="CS304:CS314" si="543">CR304</f>
        <v>11158.127625276029</v>
      </c>
      <c r="CT304" s="24">
        <f>SUMIFS(Detail!AD:AD,Detail!$A:$A,$B304,Detail!$B:$B,"&lt;="&amp;231)</f>
        <v>11158.127625276029</v>
      </c>
      <c r="CU304" s="24">
        <f>SUMIFS(Detail!AD:AD,Detail!$A:$A,$B304,Detail!$B:$B,"&lt;="&amp;234)</f>
        <v>11158.127625276029</v>
      </c>
      <c r="CV304" s="24">
        <f>SUMIFS(Detail!AD:AD,Detail!$A:$A,$B304,Detail!$B:$B,"&lt;="&amp;237)</f>
        <v>11158.127625276029</v>
      </c>
      <c r="CW304" s="24">
        <f>SUMIFS(Detail!AD:AD,Detail!$A:$A,$B304,Detail!$B:$B,"&lt;="&amp;240)</f>
        <v>11158.127625276029</v>
      </c>
      <c r="CX304" s="33">
        <f t="shared" ref="CX304:CX314" si="544">CW304</f>
        <v>11158.127625276029</v>
      </c>
      <c r="CY304" s="24">
        <f>SUMIFS(Detail!AD:AD,Detail!$A:$A,$B304,Detail!$B:$B,"&lt;="&amp;243)</f>
        <v>11158.127625276029</v>
      </c>
      <c r="CZ304" s="24">
        <f>SUMIFS(Detail!AD:AD,Detail!$A:$A,$B304,Detail!$B:$B,"&lt;="&amp;246)</f>
        <v>11158.127625276029</v>
      </c>
      <c r="DA304" s="24">
        <f>SUMIFS(Detail!AD:AD,Detail!$A:$A,$B304,Detail!$B:$B,"&lt;="&amp;249)</f>
        <v>11158.127625276029</v>
      </c>
      <c r="DB304" s="24">
        <f>SUMIFS(Detail!AD:AD,Detail!$A:$A,$B304,Detail!$B:$B,"&lt;="&amp;252)</f>
        <v>11158.127625276029</v>
      </c>
      <c r="DC304" s="33">
        <f t="shared" ref="DC304:DC314" si="545">DB304</f>
        <v>11158.127625276029</v>
      </c>
      <c r="DD304" s="86">
        <f>SUMIFS(Detail!AD:AD,Detail!$A:$A,$B304,Detail!$B:$B,"&gt;60")</f>
        <v>-19083.82620642893</v>
      </c>
    </row>
    <row r="305" spans="1:108" x14ac:dyDescent="0.25">
      <c r="A305" t="s">
        <v>5552</v>
      </c>
      <c r="B305" s="32" t="s">
        <v>5121</v>
      </c>
      <c r="C305" s="24">
        <f>SUMIFS(Detail!AD:AD,Detail!$A:$A,$B305,Detail!$B:$B,"&lt;="&amp;3)</f>
        <v>0</v>
      </c>
      <c r="D305" s="24">
        <f>SUMIFS(Detail!AD:AD,Detail!$A:$A,$B305,Detail!$B:$B,"&lt;="&amp;6)</f>
        <v>0</v>
      </c>
      <c r="E305" s="24">
        <f>SUMIFS(Detail!AD:AD,Detail!$A:$A,$B305,Detail!$B:$B,"&lt;="&amp;9)</f>
        <v>331788.1057351437</v>
      </c>
      <c r="F305" s="24">
        <f>SUMIFS(Detail!AD:AD,Detail!$A:$A,$B305,Detail!$B:$B,"&lt;="&amp;12)</f>
        <v>603939.61822144641</v>
      </c>
      <c r="G305" s="33">
        <f t="shared" si="525"/>
        <v>603939.61822144641</v>
      </c>
      <c r="H305" s="24">
        <f>SUMIFS(Detail!AD:AD,Detail!$A:$A,$B305,Detail!$B:$B,"&lt;="&amp;15)</f>
        <v>574429.91926231724</v>
      </c>
      <c r="I305" s="24">
        <f>SUMIFS(Detail!AD:AD,Detail!$A:$A,$B305,Detail!$B:$B,"&lt;="&amp;18)</f>
        <v>607506.98497993627</v>
      </c>
      <c r="J305" s="24">
        <f>SUMIFS(Detail!AD:AD,Detail!$A:$A,$B305,Detail!$B:$B,"&lt;="&amp;21)</f>
        <v>917340.15617825789</v>
      </c>
      <c r="K305" s="24">
        <f>SUMIFS(Detail!AD:AD,Detail!$A:$A,$B305,Detail!$B:$B,"&lt;="&amp;24)</f>
        <v>1075822.8173229296</v>
      </c>
      <c r="L305" s="33">
        <f t="shared" si="526"/>
        <v>1075822.8173229296</v>
      </c>
      <c r="M305" s="24">
        <f>SUMIFS(Detail!AD:AD,Detail!$A:$A,$B305,Detail!$B:$B,"&lt;="&amp;27)</f>
        <v>1023992.8316674171</v>
      </c>
      <c r="N305" s="24">
        <f>SUMIFS(Detail!AD:AD,Detail!$A:$A,$B305,Detail!$B:$B,"&lt;="&amp;30)</f>
        <v>951767.39541659947</v>
      </c>
      <c r="O305" s="24">
        <f>SUMIFS(Detail!AD:AD,Detail!$A:$A,$B305,Detail!$B:$B,"&lt;="&amp;33)</f>
        <v>940169.53799271805</v>
      </c>
      <c r="P305" s="24">
        <f>SUMIFS(Detail!AD:AD,Detail!$A:$A,$B305,Detail!$B:$B,"&lt;="&amp;36)</f>
        <v>1197799.0357910062</v>
      </c>
      <c r="Q305" s="33">
        <f t="shared" si="527"/>
        <v>1197799.0357910062</v>
      </c>
      <c r="R305" s="24">
        <f>SUMIFS(Detail!AD:AD,Detail!$A:$A,$B305,Detail!$B:$B,"&lt;="&amp;39)</f>
        <v>1305579.8021418306</v>
      </c>
      <c r="S305" s="24">
        <f>SUMIFS(Detail!AD:AD,Detail!$A:$A,$B305,Detail!$B:$B,"&lt;="&amp;42)</f>
        <v>1236470.7355856481</v>
      </c>
      <c r="T305" s="24">
        <f>SUMIFS(Detail!AD:AD,Detail!$A:$A,$B305,Detail!$B:$B,"&lt;="&amp;45)</f>
        <v>1151885.9433906153</v>
      </c>
      <c r="U305" s="24">
        <f>SUMIFS(Detail!AD:AD,Detail!$A:$A,$B305,Detail!$B:$B,"&lt;="&amp;48)</f>
        <v>1126660.6598681323</v>
      </c>
      <c r="V305" s="33">
        <f t="shared" si="528"/>
        <v>1126660.6598681323</v>
      </c>
      <c r="W305" s="24">
        <f>SUMIFS(Detail!AD:AD,Detail!$A:$A,$B305,Detail!$B:$B,"&lt;="&amp;51)</f>
        <v>1326373.8556817598</v>
      </c>
      <c r="X305" s="24">
        <f>SUMIFS(Detail!AD:AD,Detail!$A:$A,$B305,Detail!$B:$B,"&lt;="&amp;54)</f>
        <v>1416247.0916135211</v>
      </c>
      <c r="Y305" s="24">
        <f>SUMIFS(Detail!AD:AD,Detail!$A:$A,$B305,Detail!$B:$B,"&lt;="&amp;57)</f>
        <v>1344846.4837120331</v>
      </c>
      <c r="Z305" s="24">
        <f>SUMIFS(Detail!AD:AD,Detail!$A:$A,$B305,Detail!$B:$B,"&lt;="&amp;60)</f>
        <v>1260247.8931552202</v>
      </c>
      <c r="AA305" s="33">
        <f t="shared" si="529"/>
        <v>1260247.8931552202</v>
      </c>
      <c r="AB305" s="24">
        <f>SUMIFS(Detail!AD:AD,Detail!$A:$A,$B305,Detail!$B:$B,"&lt;="&amp;63)</f>
        <v>1063604.9249511759</v>
      </c>
      <c r="AC305" s="24">
        <f>SUMIFS(Detail!AD:AD,Detail!$A:$A,$B305,Detail!$B:$B,"&lt;="&amp;66)</f>
        <v>940501.80921269068</v>
      </c>
      <c r="AD305" s="24">
        <f>SUMIFS(Detail!AD:AD,Detail!$A:$A,$B305,Detail!$B:$B,"&lt;="&amp;69)</f>
        <v>852481.04824892688</v>
      </c>
      <c r="AE305" s="24">
        <f>SUMIFS(Detail!AD:AD,Detail!$A:$A,$B305,Detail!$B:$B,"&lt;="&amp;72)</f>
        <v>785418.19185578753</v>
      </c>
      <c r="AF305" s="33">
        <f t="shared" si="530"/>
        <v>785418.19185578753</v>
      </c>
      <c r="AG305" s="24">
        <f>SUMIFS(Detail!AD:AD,Detail!$A:$A,$B305,Detail!$B:$B,"&lt;="&amp;75)</f>
        <v>732269.62147756293</v>
      </c>
      <c r="AH305" s="24">
        <f>SUMIFS(Detail!AD:AD,Detail!$A:$A,$B305,Detail!$B:$B,"&lt;="&amp;78)</f>
        <v>688973.28614439699</v>
      </c>
      <c r="AI305" s="24">
        <f>SUMIFS(Detail!AD:AD,Detail!$A:$A,$B305,Detail!$B:$B,"&lt;="&amp;81)</f>
        <v>652969.26028598379</v>
      </c>
      <c r="AJ305" s="24">
        <f>SUMIFS(Detail!AD:AD,Detail!$A:$A,$B305,Detail!$B:$B,"&lt;="&amp;84)</f>
        <v>622542.65898082475</v>
      </c>
      <c r="AK305" s="33">
        <f t="shared" si="531"/>
        <v>622542.65898082475</v>
      </c>
      <c r="AL305" s="24">
        <f>SUMIFS(Detail!AD:AD,Detail!$A:$A,$B305,Detail!$B:$B,"&lt;="&amp;87)</f>
        <v>596491.67628766259</v>
      </c>
      <c r="AM305" s="24">
        <f>SUMIFS(Detail!AD:AD,Detail!$A:$A,$B305,Detail!$B:$B,"&lt;="&amp;90)</f>
        <v>573944.14974572894</v>
      </c>
      <c r="AN305" s="24">
        <f>SUMIFS(Detail!AD:AD,Detail!$A:$A,$B305,Detail!$B:$B,"&lt;="&amp;93)</f>
        <v>554249.20287324011</v>
      </c>
      <c r="AO305" s="24">
        <f>SUMIFS(Detail!AD:AD,Detail!$A:$A,$B305,Detail!$B:$B,"&lt;="&amp;96)</f>
        <v>536909.82331522857</v>
      </c>
      <c r="AP305" s="33">
        <f t="shared" si="532"/>
        <v>536909.82331522857</v>
      </c>
      <c r="AQ305" s="24">
        <f>SUMIFS(Detail!AD:AD,Detail!$A:$A,$B305,Detail!$B:$B,"&lt;="&amp;99)</f>
        <v>521539.12163061911</v>
      </c>
      <c r="AR305" s="24">
        <f>SUMIFS(Detail!AD:AD,Detail!$A:$A,$B305,Detail!$B:$B,"&lt;="&amp;102)</f>
        <v>507830.95901379449</v>
      </c>
      <c r="AS305" s="24">
        <f>SUMIFS(Detail!AD:AD,Detail!$A:$A,$B305,Detail!$B:$B,"&lt;="&amp;105)</f>
        <v>495539.64478343551</v>
      </c>
      <c r="AT305" s="24">
        <f>SUMIFS(Detail!AD:AD,Detail!$A:$A,$B305,Detail!$B:$B,"&lt;="&amp;108)</f>
        <v>484465.55225209967</v>
      </c>
      <c r="AU305" s="33">
        <f t="shared" si="533"/>
        <v>484465.55225209967</v>
      </c>
      <c r="AV305" s="24">
        <f>SUMIFS(Detail!AD:AD,Detail!$A:$A,$B305,Detail!$B:$B,"&lt;="&amp;111)</f>
        <v>474444.70791103016</v>
      </c>
      <c r="AW305" s="24">
        <f>SUMIFS(Detail!AD:AD,Detail!$A:$A,$B305,Detail!$B:$B,"&lt;="&amp;114)</f>
        <v>465341.1145710625</v>
      </c>
      <c r="AX305" s="24">
        <f>SUMIFS(Detail!AD:AD,Detail!$A:$A,$B305,Detail!$B:$B,"&lt;="&amp;117)</f>
        <v>457040.99664016359</v>
      </c>
      <c r="AY305" s="24">
        <f>SUMIFS(Detail!AD:AD,Detail!$A:$A,$B305,Detail!$B:$B,"&lt;="&amp;120)</f>
        <v>449448.42273161211</v>
      </c>
      <c r="AZ305" s="33">
        <f t="shared" si="534"/>
        <v>449448.42273161211</v>
      </c>
      <c r="BA305" s="24">
        <f>SUMIFS(Detail!AD:AD,Detail!$A:$A,$B305,Detail!$B:$B,"&lt;="&amp;123)</f>
        <v>442481.93206948315</v>
      </c>
      <c r="BB305" s="24">
        <f>SUMIFS(Detail!AD:AD,Detail!$A:$A,$B305,Detail!$B:$B,"&lt;="&amp;126)</f>
        <v>436071.90364861424</v>
      </c>
      <c r="BC305" s="24">
        <f>SUMIFS(Detail!AD:AD,Detail!$A:$A,$B305,Detail!$B:$B,"&lt;="&amp;129)</f>
        <v>430158.48256625282</v>
      </c>
      <c r="BD305" s="24">
        <f>SUMIFS(Detail!AD:AD,Detail!$A:$A,$B305,Detail!$B:$B,"&lt;="&amp;132)</f>
        <v>424689.92953170819</v>
      </c>
      <c r="BE305" s="33">
        <f t="shared" si="535"/>
        <v>424689.92953170819</v>
      </c>
      <c r="BF305" s="24">
        <f>SUMIFS(Detail!AD:AD,Detail!$A:$A,$B305,Detail!$B:$B,"&lt;="&amp;135)</f>
        <v>419621.29544007883</v>
      </c>
      <c r="BG305" s="24">
        <f>SUMIFS(Detail!AD:AD,Detail!$A:$A,$B305,Detail!$B:$B,"&lt;="&amp;138)</f>
        <v>414913.34824216424</v>
      </c>
      <c r="BH305" s="24">
        <f>SUMIFS(Detail!AD:AD,Detail!$A:$A,$B305,Detail!$B:$B,"&lt;="&amp;141)</f>
        <v>410531.69750397629</v>
      </c>
      <c r="BI305" s="24">
        <f>SUMIFS(Detail!AD:AD,Detail!$A:$A,$B305,Detail!$B:$B,"&lt;="&amp;144)</f>
        <v>406446.07523354393</v>
      </c>
      <c r="BJ305" s="33">
        <f t="shared" si="536"/>
        <v>406446.07523354393</v>
      </c>
      <c r="BK305" s="24">
        <f>SUMIFS(Detail!AD:AD,Detail!$A:$A,$B305,Detail!$B:$B,"&lt;="&amp;147)</f>
        <v>402629.74123906781</v>
      </c>
      <c r="BL305" s="24">
        <f>SUMIFS(Detail!AD:AD,Detail!$A:$A,$B305,Detail!$B:$B,"&lt;="&amp;150)</f>
        <v>399058.98847887106</v>
      </c>
      <c r="BM305" s="24">
        <f>SUMIFS(Detail!AD:AD,Detail!$A:$A,$B305,Detail!$B:$B,"&lt;="&amp;153)</f>
        <v>395712.72926464229</v>
      </c>
      <c r="BN305" s="24">
        <f>SUMIFS(Detail!AD:AD,Detail!$A:$A,$B305,Detail!$B:$B,"&lt;="&amp;156)</f>
        <v>392572.14727248007</v>
      </c>
      <c r="BO305" s="33">
        <f t="shared" si="537"/>
        <v>392572.14727248007</v>
      </c>
      <c r="BP305" s="24">
        <f>SUMIFS(Detail!AD:AD,Detail!$A:$A,$B305,Detail!$B:$B,"&lt;="&amp;159)</f>
        <v>389620.40344539226</v>
      </c>
      <c r="BQ305" s="24">
        <f>SUMIFS(Detail!AD:AD,Detail!$A:$A,$B305,Detail!$B:$B,"&lt;="&amp;162)</f>
        <v>386842.38628331752</v>
      </c>
      <c r="BR305" s="24">
        <f>SUMIFS(Detail!AD:AD,Detail!$A:$A,$B305,Detail!$B:$B,"&lt;="&amp;165)</f>
        <v>384224.49889089941</v>
      </c>
      <c r="BS305" s="24">
        <f>SUMIFS(Detail!AD:AD,Detail!$A:$A,$B305,Detail!$B:$B,"&lt;="&amp;168)</f>
        <v>381754.47662021412</v>
      </c>
      <c r="BT305" s="33">
        <f t="shared" si="538"/>
        <v>381754.47662021412</v>
      </c>
      <c r="BU305" s="24">
        <f>SUMIFS(Detail!AD:AD,Detail!$A:$A,$B305,Detail!$B:$B,"&lt;="&amp;171)</f>
        <v>379421.23030157766</v>
      </c>
      <c r="BV305" s="24">
        <f>SUMIFS(Detail!AD:AD,Detail!$A:$A,$B305,Detail!$B:$B,"&lt;="&amp;174)</f>
        <v>377214.71097226324</v>
      </c>
      <c r="BW305" s="24">
        <f>SUMIFS(Detail!AD:AD,Detail!$A:$A,$B305,Detail!$B:$B,"&lt;="&amp;177)</f>
        <v>375125.79274480254</v>
      </c>
      <c r="BX305" s="24">
        <f>SUMIFS(Detail!AD:AD,Detail!$A:$A,$B305,Detail!$B:$B,"&lt;="&amp;180)</f>
        <v>373146.17104358249</v>
      </c>
      <c r="BY305" s="33">
        <f t="shared" si="539"/>
        <v>373146.17104358249</v>
      </c>
      <c r="BZ305" s="24">
        <f>SUMIFS(Detail!AD:AD,Detail!$A:$A,$B305,Detail!$B:$B,"&lt;="&amp;183)</f>
        <v>371268.2739124698</v>
      </c>
      <c r="CA305" s="24">
        <f>SUMIFS(Detail!AD:AD,Detail!$A:$A,$B305,Detail!$B:$B,"&lt;="&amp;186)</f>
        <v>369485.18448063644</v>
      </c>
      <c r="CB305" s="24">
        <f>SUMIFS(Detail!AD:AD,Detail!$A:$A,$B305,Detail!$B:$B,"&lt;="&amp;189)</f>
        <v>367790.57298716356</v>
      </c>
      <c r="CC305" s="24">
        <f>SUMIFS(Detail!AD:AD,Detail!$A:$A,$B305,Detail!$B:$B,"&lt;="&amp;192)</f>
        <v>366178.63702170638</v>
      </c>
      <c r="CD305" s="33">
        <f t="shared" si="540"/>
        <v>366178.63702170638</v>
      </c>
      <c r="CE305" s="24">
        <f>SUMIFS(Detail!AD:AD,Detail!$A:$A,$B305,Detail!$B:$B,"&lt;="&amp;195)</f>
        <v>364644.04884979525</v>
      </c>
      <c r="CF305" s="24">
        <f>SUMIFS(Detail!AD:AD,Detail!$A:$A,$B305,Detail!$B:$B,"&lt;="&amp;198)</f>
        <v>363181.90886572661</v>
      </c>
      <c r="CG305" s="24">
        <f>SUMIFS(Detail!AD:AD,Detail!$A:$A,$B305,Detail!$B:$B,"&lt;="&amp;201)</f>
        <v>361787.70436091849</v>
      </c>
      <c r="CH305" s="24">
        <f>SUMIFS(Detail!AD:AD,Detail!$A:$A,$B305,Detail!$B:$B,"&lt;="&amp;204)</f>
        <v>360457.27291611745</v>
      </c>
      <c r="CI305" s="33">
        <f t="shared" si="541"/>
        <v>360457.27291611745</v>
      </c>
      <c r="CJ305" s="24">
        <f>SUMIFS(Detail!AD:AD,Detail!$A:$A,$B305,Detail!$B:$B,"&lt;="&amp;207)</f>
        <v>359186.76982658374</v>
      </c>
      <c r="CK305" s="24">
        <f>SUMIFS(Detail!AD:AD,Detail!$A:$A,$B305,Detail!$B:$B,"&lt;="&amp;210)</f>
        <v>357972.63905412803</v>
      </c>
      <c r="CL305" s="24">
        <f>SUMIFS(Detail!AD:AD,Detail!$A:$A,$B305,Detail!$B:$B,"&lt;="&amp;213)</f>
        <v>356811.58727084764</v>
      </c>
      <c r="CM305" s="24">
        <f>SUMIFS(Detail!AD:AD,Detail!$A:$A,$B305,Detail!$B:$B,"&lt;="&amp;216)</f>
        <v>355700.56061969529</v>
      </c>
      <c r="CN305" s="33">
        <f t="shared" si="542"/>
        <v>355700.56061969529</v>
      </c>
      <c r="CO305" s="24">
        <f>SUMIFS(Detail!AD:AD,Detail!$A:$A,$B305,Detail!$B:$B,"&lt;="&amp;219)</f>
        <v>354636.72386786953</v>
      </c>
      <c r="CP305" s="24">
        <f>SUMIFS(Detail!AD:AD,Detail!$A:$A,$B305,Detail!$B:$B,"&lt;="&amp;222)</f>
        <v>353617.44167232054</v>
      </c>
      <c r="CQ305" s="24">
        <f>SUMIFS(Detail!AD:AD,Detail!$A:$A,$B305,Detail!$B:$B,"&lt;="&amp;225)</f>
        <v>352640.26171359996</v>
      </c>
      <c r="CR305" s="24">
        <f>SUMIFS(Detail!AD:AD,Detail!$A:$A,$B305,Detail!$B:$B,"&lt;="&amp;228)</f>
        <v>351702.89948575856</v>
      </c>
      <c r="CS305" s="33">
        <f t="shared" si="543"/>
        <v>351702.89948575856</v>
      </c>
      <c r="CT305" s="24">
        <f>SUMIFS(Detail!AD:AD,Detail!$A:$A,$B305,Detail!$B:$B,"&lt;="&amp;231)</f>
        <v>350803.22455704602</v>
      </c>
      <c r="CU305" s="24">
        <f>SUMIFS(Detail!AD:AD,Detail!$A:$A,$B305,Detail!$B:$B,"&lt;="&amp;234)</f>
        <v>349939.24813938705</v>
      </c>
      <c r="CV305" s="24">
        <f>SUMIFS(Detail!AD:AD,Detail!$A:$A,$B305,Detail!$B:$B,"&lt;="&amp;237)</f>
        <v>349109.11182463006</v>
      </c>
      <c r="CW305" s="24">
        <f>SUMIFS(Detail!AD:AD,Detail!$A:$A,$B305,Detail!$B:$B,"&lt;="&amp;240)</f>
        <v>348311.07736277278</v>
      </c>
      <c r="CX305" s="33">
        <f t="shared" si="544"/>
        <v>348311.07736277278</v>
      </c>
      <c r="CY305" s="24">
        <f>SUMIFS(Detail!AD:AD,Detail!$A:$A,$B305,Detail!$B:$B,"&lt;="&amp;243)</f>
        <v>340960.37453275896</v>
      </c>
      <c r="CZ305" s="24">
        <f>SUMIFS(Detail!AD:AD,Detail!$A:$A,$B305,Detail!$B:$B,"&lt;="&amp;246)</f>
        <v>340960.37453275896</v>
      </c>
      <c r="DA305" s="24">
        <f>SUMIFS(Detail!AD:AD,Detail!$A:$A,$B305,Detail!$B:$B,"&lt;="&amp;249)</f>
        <v>340960.37453275896</v>
      </c>
      <c r="DB305" s="24">
        <f>SUMIFS(Detail!AD:AD,Detail!$A:$A,$B305,Detail!$B:$B,"&lt;="&amp;252)</f>
        <v>340960.37453275896</v>
      </c>
      <c r="DC305" s="33">
        <f t="shared" si="545"/>
        <v>340960.37453275896</v>
      </c>
      <c r="DD305" s="86">
        <f>SUMIFS(Detail!AD:AD,Detail!$A:$A,$B305,Detail!$B:$B,"&gt;60")</f>
        <v>-919287.51862246194</v>
      </c>
    </row>
    <row r="306" spans="1:108" x14ac:dyDescent="0.25">
      <c r="A306" t="s">
        <v>5553</v>
      </c>
      <c r="B306" s="32" t="s">
        <v>5122</v>
      </c>
      <c r="C306" s="24">
        <f>SUMIFS(Detail!AD:AD,Detail!$A:$A,$B306,Detail!$B:$B,"&lt;="&amp;3)</f>
        <v>0</v>
      </c>
      <c r="D306" s="24">
        <f>SUMIFS(Detail!AD:AD,Detail!$A:$A,$B306,Detail!$B:$B,"&lt;="&amp;6)</f>
        <v>0</v>
      </c>
      <c r="E306" s="24">
        <f>SUMIFS(Detail!AD:AD,Detail!$A:$A,$B306,Detail!$B:$B,"&lt;="&amp;9)</f>
        <v>8931.3157755955763</v>
      </c>
      <c r="F306" s="24">
        <f>SUMIFS(Detail!AD:AD,Detail!$A:$A,$B306,Detail!$B:$B,"&lt;="&amp;12)</f>
        <v>10084.191316512704</v>
      </c>
      <c r="G306" s="33">
        <f t="shared" si="525"/>
        <v>10084.191316512704</v>
      </c>
      <c r="H306" s="24">
        <f>SUMIFS(Detail!AD:AD,Detail!$A:$A,$B306,Detail!$B:$B,"&lt;="&amp;15)</f>
        <v>12559.986186290276</v>
      </c>
      <c r="I306" s="24">
        <f>SUMIFS(Detail!AD:AD,Detail!$A:$A,$B306,Detail!$B:$B,"&lt;="&amp;18)</f>
        <v>15853.084913682309</v>
      </c>
      <c r="J306" s="24">
        <f>SUMIFS(Detail!AD:AD,Detail!$A:$A,$B306,Detail!$B:$B,"&lt;="&amp;21)</f>
        <v>19146.581848756177</v>
      </c>
      <c r="K306" s="24">
        <f>SUMIFS(Detail!AD:AD,Detail!$A:$A,$B306,Detail!$B:$B,"&lt;="&amp;24)</f>
        <v>22440.07955425512</v>
      </c>
      <c r="L306" s="33">
        <f t="shared" si="526"/>
        <v>22440.07955425512</v>
      </c>
      <c r="M306" s="24">
        <f>SUMIFS(Detail!AD:AD,Detail!$A:$A,$B306,Detail!$B:$B,"&lt;="&amp;27)</f>
        <v>20374.787796991877</v>
      </c>
      <c r="N306" s="24">
        <f>SUMIFS(Detail!AD:AD,Detail!$A:$A,$B306,Detail!$B:$B,"&lt;="&amp;30)</f>
        <v>25120.075966692064</v>
      </c>
      <c r="O306" s="24">
        <f>SUMIFS(Detail!AD:AD,Detail!$A:$A,$B306,Detail!$B:$B,"&lt;="&amp;33)</f>
        <v>31706.170033652335</v>
      </c>
      <c r="P306" s="24">
        <f>SUMIFS(Detail!AD:AD,Detail!$A:$A,$B306,Detail!$B:$B,"&lt;="&amp;36)</f>
        <v>38293.163698226213</v>
      </c>
      <c r="Q306" s="33">
        <f t="shared" si="527"/>
        <v>38293.163698226213</v>
      </c>
      <c r="R306" s="24">
        <f>SUMIFS(Detail!AD:AD,Detail!$A:$A,$B306,Detail!$B:$B,"&lt;="&amp;39)</f>
        <v>44221.459567485188</v>
      </c>
      <c r="S306" s="24">
        <f>SUMIFS(Detail!AD:AD,Detail!$A:$A,$B306,Detail!$B:$B,"&lt;="&amp;42)</f>
        <v>40503.934404407999</v>
      </c>
      <c r="T306" s="24">
        <f>SUMIFS(Detail!AD:AD,Detail!$A:$A,$B306,Detail!$B:$B,"&lt;="&amp;45)</f>
        <v>49045.453109869173</v>
      </c>
      <c r="U306" s="24">
        <f>SUMIFS(Detail!AD:AD,Detail!$A:$A,$B306,Detail!$B:$B,"&lt;="&amp;48)</f>
        <v>60900.422430398503</v>
      </c>
      <c r="V306" s="33">
        <f t="shared" si="528"/>
        <v>60900.422430398503</v>
      </c>
      <c r="W306" s="24">
        <f>SUMIFS(Detail!AD:AD,Detail!$A:$A,$B306,Detail!$B:$B,"&lt;="&amp;51)</f>
        <v>74074.409759546252</v>
      </c>
      <c r="X306" s="24">
        <f>SUMIFS(Detail!AD:AD,Detail!$A:$A,$B306,Detail!$B:$B,"&lt;="&amp;54)</f>
        <v>87248.400580119895</v>
      </c>
      <c r="Y306" s="24">
        <f>SUMIFS(Detail!AD:AD,Detail!$A:$A,$B306,Detail!$B:$B,"&lt;="&amp;57)</f>
        <v>78987.233551061334</v>
      </c>
      <c r="Z306" s="24">
        <f>SUMIFS(Detail!AD:AD,Detail!$A:$A,$B306,Detail!$B:$B,"&lt;="&amp;60)</f>
        <v>97968.386229860218</v>
      </c>
      <c r="AA306" s="33">
        <f t="shared" si="529"/>
        <v>97968.386229860218</v>
      </c>
      <c r="AB306" s="24">
        <f>SUMIFS(Detail!AD:AD,Detail!$A:$A,$B306,Detail!$B:$B,"&lt;="&amp;63)</f>
        <v>-2468.2541863689257</v>
      </c>
      <c r="AC306" s="24">
        <f>SUMIFS(Detail!AD:AD,Detail!$A:$A,$B306,Detail!$B:$B,"&lt;="&amp;66)</f>
        <v>-2511.8376707261486</v>
      </c>
      <c r="AD306" s="24">
        <f>SUMIFS(Detail!AD:AD,Detail!$A:$A,$B306,Detail!$B:$B,"&lt;="&amp;69)</f>
        <v>-2511.9173772143258</v>
      </c>
      <c r="AE306" s="24">
        <f>SUMIFS(Detail!AD:AD,Detail!$A:$A,$B306,Detail!$B:$B,"&lt;="&amp;72)</f>
        <v>-2511.9176357047691</v>
      </c>
      <c r="AF306" s="33">
        <f t="shared" si="530"/>
        <v>-2511.9176357047691</v>
      </c>
      <c r="AG306" s="24">
        <f>SUMIFS(Detail!AD:AD,Detail!$A:$A,$B306,Detail!$B:$B,"&lt;="&amp;75)</f>
        <v>-2511.9176369005872</v>
      </c>
      <c r="AH306" s="24">
        <f>SUMIFS(Detail!AD:AD,Detail!$A:$A,$B306,Detail!$B:$B,"&lt;="&amp;78)</f>
        <v>-2511.9176369080378</v>
      </c>
      <c r="AI306" s="24">
        <f>SUMIFS(Detail!AD:AD,Detail!$A:$A,$B306,Detail!$B:$B,"&lt;="&amp;81)</f>
        <v>-2511.9176369080378</v>
      </c>
      <c r="AJ306" s="24">
        <f>SUMIFS(Detail!AD:AD,Detail!$A:$A,$B306,Detail!$B:$B,"&lt;="&amp;84)</f>
        <v>-2511.9176369080378</v>
      </c>
      <c r="AK306" s="33">
        <f t="shared" si="531"/>
        <v>-2511.9176369080378</v>
      </c>
      <c r="AL306" s="24">
        <f>SUMIFS(Detail!AD:AD,Detail!$A:$A,$B306,Detail!$B:$B,"&lt;="&amp;87)</f>
        <v>-2511.9176369080378</v>
      </c>
      <c r="AM306" s="24">
        <f>SUMIFS(Detail!AD:AD,Detail!$A:$A,$B306,Detail!$B:$B,"&lt;="&amp;90)</f>
        <v>-2511.9176369080378</v>
      </c>
      <c r="AN306" s="24">
        <f>SUMIFS(Detail!AD:AD,Detail!$A:$A,$B306,Detail!$B:$B,"&lt;="&amp;93)</f>
        <v>-2511.9176369080378</v>
      </c>
      <c r="AO306" s="24">
        <f>SUMIFS(Detail!AD:AD,Detail!$A:$A,$B306,Detail!$B:$B,"&lt;="&amp;96)</f>
        <v>-2511.9176369080378</v>
      </c>
      <c r="AP306" s="33">
        <f t="shared" si="532"/>
        <v>-2511.9176369080378</v>
      </c>
      <c r="AQ306" s="24">
        <f>SUMIFS(Detail!AD:AD,Detail!$A:$A,$B306,Detail!$B:$B,"&lt;="&amp;99)</f>
        <v>-2511.9176369080378</v>
      </c>
      <c r="AR306" s="24">
        <f>SUMIFS(Detail!AD:AD,Detail!$A:$A,$B306,Detail!$B:$B,"&lt;="&amp;102)</f>
        <v>-2511.9176369080378</v>
      </c>
      <c r="AS306" s="24">
        <f>SUMIFS(Detail!AD:AD,Detail!$A:$A,$B306,Detail!$B:$B,"&lt;="&amp;105)</f>
        <v>-2511.9176369080378</v>
      </c>
      <c r="AT306" s="24">
        <f>SUMIFS(Detail!AD:AD,Detail!$A:$A,$B306,Detail!$B:$B,"&lt;="&amp;108)</f>
        <v>-2511.9176369080378</v>
      </c>
      <c r="AU306" s="33">
        <f t="shared" si="533"/>
        <v>-2511.9176369080378</v>
      </c>
      <c r="AV306" s="24">
        <f>SUMIFS(Detail!AD:AD,Detail!$A:$A,$B306,Detail!$B:$B,"&lt;="&amp;111)</f>
        <v>-2511.9176369080378</v>
      </c>
      <c r="AW306" s="24">
        <f>SUMIFS(Detail!AD:AD,Detail!$A:$A,$B306,Detail!$B:$B,"&lt;="&amp;114)</f>
        <v>-2511.9176369080378</v>
      </c>
      <c r="AX306" s="24">
        <f>SUMIFS(Detail!AD:AD,Detail!$A:$A,$B306,Detail!$B:$B,"&lt;="&amp;117)</f>
        <v>-2511.9176369080378</v>
      </c>
      <c r="AY306" s="24">
        <f>SUMIFS(Detail!AD:AD,Detail!$A:$A,$B306,Detail!$B:$B,"&lt;="&amp;120)</f>
        <v>-2511.9176369080378</v>
      </c>
      <c r="AZ306" s="33">
        <f t="shared" si="534"/>
        <v>-2511.9176369080378</v>
      </c>
      <c r="BA306" s="24">
        <f>SUMIFS(Detail!AD:AD,Detail!$A:$A,$B306,Detail!$B:$B,"&lt;="&amp;123)</f>
        <v>-2511.9176369080378</v>
      </c>
      <c r="BB306" s="24">
        <f>SUMIFS(Detail!AD:AD,Detail!$A:$A,$B306,Detail!$B:$B,"&lt;="&amp;126)</f>
        <v>-2511.9176369080378</v>
      </c>
      <c r="BC306" s="24">
        <f>SUMIFS(Detail!AD:AD,Detail!$A:$A,$B306,Detail!$B:$B,"&lt;="&amp;129)</f>
        <v>-2511.9176369080378</v>
      </c>
      <c r="BD306" s="24">
        <f>SUMIFS(Detail!AD:AD,Detail!$A:$A,$B306,Detail!$B:$B,"&lt;="&amp;132)</f>
        <v>-2511.9176369080378</v>
      </c>
      <c r="BE306" s="33">
        <f t="shared" si="535"/>
        <v>-2511.9176369080378</v>
      </c>
      <c r="BF306" s="24">
        <f>SUMIFS(Detail!AD:AD,Detail!$A:$A,$B306,Detail!$B:$B,"&lt;="&amp;135)</f>
        <v>-2511.9176369080378</v>
      </c>
      <c r="BG306" s="24">
        <f>SUMIFS(Detail!AD:AD,Detail!$A:$A,$B306,Detail!$B:$B,"&lt;="&amp;138)</f>
        <v>-2511.9176369080378</v>
      </c>
      <c r="BH306" s="24">
        <f>SUMIFS(Detail!AD:AD,Detail!$A:$A,$B306,Detail!$B:$B,"&lt;="&amp;141)</f>
        <v>-2511.9176369080378</v>
      </c>
      <c r="BI306" s="24">
        <f>SUMIFS(Detail!AD:AD,Detail!$A:$A,$B306,Detail!$B:$B,"&lt;="&amp;144)</f>
        <v>-2511.9176369080378</v>
      </c>
      <c r="BJ306" s="33">
        <f t="shared" si="536"/>
        <v>-2511.9176369080378</v>
      </c>
      <c r="BK306" s="24">
        <f>SUMIFS(Detail!AD:AD,Detail!$A:$A,$B306,Detail!$B:$B,"&lt;="&amp;147)</f>
        <v>-2511.9176369080378</v>
      </c>
      <c r="BL306" s="24">
        <f>SUMIFS(Detail!AD:AD,Detail!$A:$A,$B306,Detail!$B:$B,"&lt;="&amp;150)</f>
        <v>-2511.9176369080378</v>
      </c>
      <c r="BM306" s="24">
        <f>SUMIFS(Detail!AD:AD,Detail!$A:$A,$B306,Detail!$B:$B,"&lt;="&amp;153)</f>
        <v>-2511.9176369080378</v>
      </c>
      <c r="BN306" s="24">
        <f>SUMIFS(Detail!AD:AD,Detail!$A:$A,$B306,Detail!$B:$B,"&lt;="&amp;156)</f>
        <v>-2511.9176369080378</v>
      </c>
      <c r="BO306" s="33">
        <f t="shared" si="537"/>
        <v>-2511.9176369080378</v>
      </c>
      <c r="BP306" s="24">
        <f>SUMIFS(Detail!AD:AD,Detail!$A:$A,$B306,Detail!$B:$B,"&lt;="&amp;159)</f>
        <v>-2511.9176369080378</v>
      </c>
      <c r="BQ306" s="24">
        <f>SUMIFS(Detail!AD:AD,Detail!$A:$A,$B306,Detail!$B:$B,"&lt;="&amp;162)</f>
        <v>-2511.9176369080378</v>
      </c>
      <c r="BR306" s="24">
        <f>SUMIFS(Detail!AD:AD,Detail!$A:$A,$B306,Detail!$B:$B,"&lt;="&amp;165)</f>
        <v>-2511.9176369080378</v>
      </c>
      <c r="BS306" s="24">
        <f>SUMIFS(Detail!AD:AD,Detail!$A:$A,$B306,Detail!$B:$B,"&lt;="&amp;168)</f>
        <v>-2511.9176369080378</v>
      </c>
      <c r="BT306" s="33">
        <f t="shared" si="538"/>
        <v>-2511.9176369080378</v>
      </c>
      <c r="BU306" s="24">
        <f>SUMIFS(Detail!AD:AD,Detail!$A:$A,$B306,Detail!$B:$B,"&lt;="&amp;171)</f>
        <v>-2511.9176369080378</v>
      </c>
      <c r="BV306" s="24">
        <f>SUMIFS(Detail!AD:AD,Detail!$A:$A,$B306,Detail!$B:$B,"&lt;="&amp;174)</f>
        <v>-2511.9176369080378</v>
      </c>
      <c r="BW306" s="24">
        <f>SUMIFS(Detail!AD:AD,Detail!$A:$A,$B306,Detail!$B:$B,"&lt;="&amp;177)</f>
        <v>-2511.9176369080378</v>
      </c>
      <c r="BX306" s="24">
        <f>SUMIFS(Detail!AD:AD,Detail!$A:$A,$B306,Detail!$B:$B,"&lt;="&amp;180)</f>
        <v>-2511.9176369080378</v>
      </c>
      <c r="BY306" s="33">
        <f t="shared" si="539"/>
        <v>-2511.9176369080378</v>
      </c>
      <c r="BZ306" s="24">
        <f>SUMIFS(Detail!AD:AD,Detail!$A:$A,$B306,Detail!$B:$B,"&lt;="&amp;183)</f>
        <v>-2511.9176369080378</v>
      </c>
      <c r="CA306" s="24">
        <f>SUMIFS(Detail!AD:AD,Detail!$A:$A,$B306,Detail!$B:$B,"&lt;="&amp;186)</f>
        <v>-2511.9176369080378</v>
      </c>
      <c r="CB306" s="24">
        <f>SUMIFS(Detail!AD:AD,Detail!$A:$A,$B306,Detail!$B:$B,"&lt;="&amp;189)</f>
        <v>-2511.9176369080378</v>
      </c>
      <c r="CC306" s="24">
        <f>SUMIFS(Detail!AD:AD,Detail!$A:$A,$B306,Detail!$B:$B,"&lt;="&amp;192)</f>
        <v>-2511.9176369080378</v>
      </c>
      <c r="CD306" s="33">
        <f t="shared" si="540"/>
        <v>-2511.9176369080378</v>
      </c>
      <c r="CE306" s="24">
        <f>SUMIFS(Detail!AD:AD,Detail!$A:$A,$B306,Detail!$B:$B,"&lt;="&amp;195)</f>
        <v>-2511.9176369080378</v>
      </c>
      <c r="CF306" s="24">
        <f>SUMIFS(Detail!AD:AD,Detail!$A:$A,$B306,Detail!$B:$B,"&lt;="&amp;198)</f>
        <v>-2511.9176369080378</v>
      </c>
      <c r="CG306" s="24">
        <f>SUMIFS(Detail!AD:AD,Detail!$A:$A,$B306,Detail!$B:$B,"&lt;="&amp;201)</f>
        <v>-2511.9176369080378</v>
      </c>
      <c r="CH306" s="24">
        <f>SUMIFS(Detail!AD:AD,Detail!$A:$A,$B306,Detail!$B:$B,"&lt;="&amp;204)</f>
        <v>-2511.9176369080378</v>
      </c>
      <c r="CI306" s="33">
        <f t="shared" si="541"/>
        <v>-2511.9176369080378</v>
      </c>
      <c r="CJ306" s="24">
        <f>SUMIFS(Detail!AD:AD,Detail!$A:$A,$B306,Detail!$B:$B,"&lt;="&amp;207)</f>
        <v>-2511.9176369080378</v>
      </c>
      <c r="CK306" s="24">
        <f>SUMIFS(Detail!AD:AD,Detail!$A:$A,$B306,Detail!$B:$B,"&lt;="&amp;210)</f>
        <v>-2511.9176369080378</v>
      </c>
      <c r="CL306" s="24">
        <f>SUMIFS(Detail!AD:AD,Detail!$A:$A,$B306,Detail!$B:$B,"&lt;="&amp;213)</f>
        <v>-2511.9176369080378</v>
      </c>
      <c r="CM306" s="24">
        <f>SUMIFS(Detail!AD:AD,Detail!$A:$A,$B306,Detail!$B:$B,"&lt;="&amp;216)</f>
        <v>-2511.9176369080378</v>
      </c>
      <c r="CN306" s="33">
        <f t="shared" si="542"/>
        <v>-2511.9176369080378</v>
      </c>
      <c r="CO306" s="24">
        <f>SUMIFS(Detail!AD:AD,Detail!$A:$A,$B306,Detail!$B:$B,"&lt;="&amp;219)</f>
        <v>-2511.9176369080378</v>
      </c>
      <c r="CP306" s="24">
        <f>SUMIFS(Detail!AD:AD,Detail!$A:$A,$B306,Detail!$B:$B,"&lt;="&amp;222)</f>
        <v>-2511.9176369080378</v>
      </c>
      <c r="CQ306" s="24">
        <f>SUMIFS(Detail!AD:AD,Detail!$A:$A,$B306,Detail!$B:$B,"&lt;="&amp;225)</f>
        <v>-2511.9176369080378</v>
      </c>
      <c r="CR306" s="24">
        <f>SUMIFS(Detail!AD:AD,Detail!$A:$A,$B306,Detail!$B:$B,"&lt;="&amp;228)</f>
        <v>-2511.9176369080378</v>
      </c>
      <c r="CS306" s="33">
        <f t="shared" si="543"/>
        <v>-2511.9176369080378</v>
      </c>
      <c r="CT306" s="24">
        <f>SUMIFS(Detail!AD:AD,Detail!$A:$A,$B306,Detail!$B:$B,"&lt;="&amp;231)</f>
        <v>-2511.9176369080378</v>
      </c>
      <c r="CU306" s="24">
        <f>SUMIFS(Detail!AD:AD,Detail!$A:$A,$B306,Detail!$B:$B,"&lt;="&amp;234)</f>
        <v>-2511.9176369080378</v>
      </c>
      <c r="CV306" s="24">
        <f>SUMIFS(Detail!AD:AD,Detail!$A:$A,$B306,Detail!$B:$B,"&lt;="&amp;237)</f>
        <v>-2511.9176369080378</v>
      </c>
      <c r="CW306" s="24">
        <f>SUMIFS(Detail!AD:AD,Detail!$A:$A,$B306,Detail!$B:$B,"&lt;="&amp;240)</f>
        <v>-2511.9176369080378</v>
      </c>
      <c r="CX306" s="33">
        <f t="shared" si="544"/>
        <v>-2511.9176369080378</v>
      </c>
      <c r="CY306" s="24">
        <f>SUMIFS(Detail!AD:AD,Detail!$A:$A,$B306,Detail!$B:$B,"&lt;="&amp;243)</f>
        <v>-2511.9176369080378</v>
      </c>
      <c r="CZ306" s="24">
        <f>SUMIFS(Detail!AD:AD,Detail!$A:$A,$B306,Detail!$B:$B,"&lt;="&amp;246)</f>
        <v>-2511.9176369080378</v>
      </c>
      <c r="DA306" s="24">
        <f>SUMIFS(Detail!AD:AD,Detail!$A:$A,$B306,Detail!$B:$B,"&lt;="&amp;249)</f>
        <v>-2511.9176369080378</v>
      </c>
      <c r="DB306" s="24">
        <f>SUMIFS(Detail!AD:AD,Detail!$A:$A,$B306,Detail!$B:$B,"&lt;="&amp;252)</f>
        <v>-2511.9176369080378</v>
      </c>
      <c r="DC306" s="33">
        <f t="shared" si="545"/>
        <v>-2511.9176369080378</v>
      </c>
      <c r="DD306" s="86">
        <f>SUMIFS(Detail!AD:AD,Detail!$A:$A,$B306,Detail!$B:$B,"&gt;60")</f>
        <v>-100480.30386676826</v>
      </c>
    </row>
    <row r="307" spans="1:108" x14ac:dyDescent="0.25">
      <c r="A307" t="s">
        <v>5554</v>
      </c>
      <c r="B307" s="32" t="s">
        <v>5123</v>
      </c>
      <c r="C307" s="24">
        <f>SUMIFS(Detail!AD:AD,Detail!$A:$A,$B307,Detail!$B:$B,"&lt;="&amp;3)</f>
        <v>0</v>
      </c>
      <c r="D307" s="24">
        <f>SUMIFS(Detail!AD:AD,Detail!$A:$A,$B307,Detail!$B:$B,"&lt;="&amp;6)</f>
        <v>0</v>
      </c>
      <c r="E307" s="24">
        <f>SUMIFS(Detail!AD:AD,Detail!$A:$A,$B307,Detail!$B:$B,"&lt;="&amp;9)</f>
        <v>179272.34106235282</v>
      </c>
      <c r="F307" s="24">
        <f>SUMIFS(Detail!AD:AD,Detail!$A:$A,$B307,Detail!$B:$B,"&lt;="&amp;12)</f>
        <v>617404.64865440875</v>
      </c>
      <c r="G307" s="33">
        <f t="shared" si="525"/>
        <v>617404.64865440875</v>
      </c>
      <c r="H307" s="24">
        <f>SUMIFS(Detail!AD:AD,Detail!$A:$A,$B307,Detail!$B:$B,"&lt;="&amp;15)</f>
        <v>1294460.2944932266</v>
      </c>
      <c r="I307" s="24">
        <f>SUMIFS(Detail!AD:AD,Detail!$A:$A,$B307,Detail!$B:$B,"&lt;="&amp;18)</f>
        <v>2211324.1724410555</v>
      </c>
      <c r="J307" s="24">
        <f>SUMIFS(Detail!AD:AD,Detail!$A:$A,$B307,Detail!$B:$B,"&lt;="&amp;21)</f>
        <v>3278639.7298742249</v>
      </c>
      <c r="K307" s="24">
        <f>SUMIFS(Detail!AD:AD,Detail!$A:$A,$B307,Detail!$B:$B,"&lt;="&amp;24)</f>
        <v>4367794.9966074973</v>
      </c>
      <c r="L307" s="33">
        <f t="shared" si="526"/>
        <v>4367794.9966074973</v>
      </c>
      <c r="M307" s="24">
        <f>SUMIFS(Detail!AD:AD,Detail!$A:$A,$B307,Detail!$B:$B,"&lt;="&amp;27)</f>
        <v>5225542.9243692737</v>
      </c>
      <c r="N307" s="24">
        <f>SUMIFS(Detail!AD:AD,Detail!$A:$A,$B307,Detail!$B:$B,"&lt;="&amp;30)</f>
        <v>6222610.472571047</v>
      </c>
      <c r="O307" s="24">
        <f>SUMIFS(Detail!AD:AD,Detail!$A:$A,$B307,Detail!$B:$B,"&lt;="&amp;33)</f>
        <v>7717242.1603331044</v>
      </c>
      <c r="P307" s="24">
        <f>SUMIFS(Detail!AD:AD,Detail!$A:$A,$B307,Detail!$B:$B,"&lt;="&amp;36)</f>
        <v>9544689.1506139189</v>
      </c>
      <c r="Q307" s="33">
        <f t="shared" si="527"/>
        <v>9544689.1506139189</v>
      </c>
      <c r="R307" s="24">
        <f>SUMIFS(Detail!AD:AD,Detail!$A:$A,$B307,Detail!$B:$B,"&lt;="&amp;39)</f>
        <v>11258796.263695909</v>
      </c>
      <c r="S307" s="24">
        <f>SUMIFS(Detail!AD:AD,Detail!$A:$A,$B307,Detail!$B:$B,"&lt;="&amp;42)</f>
        <v>12584297.558657732</v>
      </c>
      <c r="T307" s="24">
        <f>SUMIFS(Detail!AD:AD,Detail!$A:$A,$B307,Detail!$B:$B,"&lt;="&amp;45)</f>
        <v>14185401.077371348</v>
      </c>
      <c r="U307" s="24">
        <f>SUMIFS(Detail!AD:AD,Detail!$A:$A,$B307,Detail!$B:$B,"&lt;="&amp;48)</f>
        <v>16703818.366689321</v>
      </c>
      <c r="V307" s="33">
        <f t="shared" si="528"/>
        <v>16703818.366689321</v>
      </c>
      <c r="W307" s="24">
        <f>SUMIFS(Detail!AD:AD,Detail!$A:$A,$B307,Detail!$B:$B,"&lt;="&amp;51)</f>
        <v>20188630.141885404</v>
      </c>
      <c r="X307" s="24">
        <f>SUMIFS(Detail!AD:AD,Detail!$A:$A,$B307,Detail!$B:$B,"&lt;="&amp;54)</f>
        <v>23845839.039834846</v>
      </c>
      <c r="Y307" s="24">
        <f>SUMIFS(Detail!AD:AD,Detail!$A:$A,$B307,Detail!$B:$B,"&lt;="&amp;57)</f>
        <v>26655255.6488543</v>
      </c>
      <c r="Z307" s="24">
        <f>SUMIFS(Detail!AD:AD,Detail!$A:$A,$B307,Detail!$B:$B,"&lt;="&amp;60)</f>
        <v>30090858.449281681</v>
      </c>
      <c r="AA307" s="33">
        <f t="shared" si="529"/>
        <v>30090858.449281681</v>
      </c>
      <c r="AB307" s="24">
        <f>SUMIFS(Detail!AD:AD,Detail!$A:$A,$B307,Detail!$B:$B,"&lt;="&amp;63)</f>
        <v>27539594.351688128</v>
      </c>
      <c r="AC307" s="24">
        <f>SUMIFS(Detail!AD:AD,Detail!$A:$A,$B307,Detail!$B:$B,"&lt;="&amp;66)</f>
        <v>25020027.598237719</v>
      </c>
      <c r="AD307" s="24">
        <f>SUMIFS(Detail!AD:AD,Detail!$A:$A,$B307,Detail!$B:$B,"&lt;="&amp;69)</f>
        <v>22701629.819193851</v>
      </c>
      <c r="AE307" s="24">
        <f>SUMIFS(Detail!AD:AD,Detail!$A:$A,$B307,Detail!$B:$B,"&lt;="&amp;72)</f>
        <v>20618808.030183271</v>
      </c>
      <c r="AF307" s="33">
        <f t="shared" si="530"/>
        <v>20618808.030183271</v>
      </c>
      <c r="AG307" s="24">
        <f>SUMIFS(Detail!AD:AD,Detail!$A:$A,$B307,Detail!$B:$B,"&lt;="&amp;75)</f>
        <v>18762050.52978497</v>
      </c>
      <c r="AH307" s="24">
        <f>SUMIFS(Detail!AD:AD,Detail!$A:$A,$B307,Detail!$B:$B,"&lt;="&amp;78)</f>
        <v>17109196.050553735</v>
      </c>
      <c r="AI307" s="24">
        <f>SUMIFS(Detail!AD:AD,Detail!$A:$A,$B307,Detail!$B:$B,"&lt;="&amp;81)</f>
        <v>15635984.877679575</v>
      </c>
      <c r="AJ307" s="24">
        <f>SUMIFS(Detail!AD:AD,Detail!$A:$A,$B307,Detail!$B:$B,"&lt;="&amp;84)</f>
        <v>14319644.002026796</v>
      </c>
      <c r="AK307" s="33">
        <f t="shared" si="531"/>
        <v>14319644.002026796</v>
      </c>
      <c r="AL307" s="24">
        <f>SUMIFS(Detail!AD:AD,Detail!$A:$A,$B307,Detail!$B:$B,"&lt;="&amp;87)</f>
        <v>13139957.043380454</v>
      </c>
      <c r="AM307" s="24">
        <f>SUMIFS(Detail!AD:AD,Detail!$A:$A,$B307,Detail!$B:$B,"&lt;="&amp;90)</f>
        <v>12079392.205010448</v>
      </c>
      <c r="AN307" s="24">
        <f>SUMIFS(Detail!AD:AD,Detail!$A:$A,$B307,Detail!$B:$B,"&lt;="&amp;93)</f>
        <v>11122896.530648526</v>
      </c>
      <c r="AO307" s="24">
        <f>SUMIFS(Detail!AD:AD,Detail!$A:$A,$B307,Detail!$B:$B,"&lt;="&amp;96)</f>
        <v>10257590.282169845</v>
      </c>
      <c r="AP307" s="33">
        <f t="shared" si="532"/>
        <v>10257590.282169845</v>
      </c>
      <c r="AQ307" s="24">
        <f>SUMIFS(Detail!AD:AD,Detail!$A:$A,$B307,Detail!$B:$B,"&lt;="&amp;99)</f>
        <v>9472453.2273269035</v>
      </c>
      <c r="AR307" s="24">
        <f>SUMIFS(Detail!AD:AD,Detail!$A:$A,$B307,Detail!$B:$B,"&lt;="&amp;102)</f>
        <v>8758039.5265986361</v>
      </c>
      <c r="AS307" s="24">
        <f>SUMIFS(Detail!AD:AD,Detail!$A:$A,$B307,Detail!$B:$B,"&lt;="&amp;105)</f>
        <v>8106230.7315973379</v>
      </c>
      <c r="AT307" s="24">
        <f>SUMIFS(Detail!AD:AD,Detail!$A:$A,$B307,Detail!$B:$B,"&lt;="&amp;108)</f>
        <v>7510026.6961734034</v>
      </c>
      <c r="AU307" s="33">
        <f t="shared" si="533"/>
        <v>7510026.6961734034</v>
      </c>
      <c r="AV307" s="24">
        <f>SUMIFS(Detail!AD:AD,Detail!$A:$A,$B307,Detail!$B:$B,"&lt;="&amp;111)</f>
        <v>6963370.5695752315</v>
      </c>
      <c r="AW307" s="24">
        <f>SUMIFS(Detail!AD:AD,Detail!$A:$A,$B307,Detail!$B:$B,"&lt;="&amp;114)</f>
        <v>6461003.0470754616</v>
      </c>
      <c r="AX307" s="24">
        <f>SUMIFS(Detail!AD:AD,Detail!$A:$A,$B307,Detail!$B:$B,"&lt;="&amp;117)</f>
        <v>5998341.160859894</v>
      </c>
      <c r="AY307" s="24">
        <f>SUMIFS(Detail!AD:AD,Detail!$A:$A,$B307,Detail!$B:$B,"&lt;="&amp;120)</f>
        <v>5571377.412187051</v>
      </c>
      <c r="AZ307" s="33">
        <f t="shared" si="534"/>
        <v>5571377.412187051</v>
      </c>
      <c r="BA307" s="24">
        <f>SUMIFS(Detail!AD:AD,Detail!$A:$A,$B307,Detail!$B:$B,"&lt;="&amp;123)</f>
        <v>5176595.6693807654</v>
      </c>
      <c r="BB307" s="24">
        <f>SUMIFS(Detail!AD:AD,Detail!$A:$A,$B307,Detail!$B:$B,"&lt;="&amp;126)</f>
        <v>4810900.8565491922</v>
      </c>
      <c r="BC307" s="24">
        <f>SUMIFS(Detail!AD:AD,Detail!$A:$A,$B307,Detail!$B:$B,"&lt;="&amp;129)</f>
        <v>4471559.9875229113</v>
      </c>
      <c r="BD307" s="24">
        <f>SUMIFS(Detail!AD:AD,Detail!$A:$A,$B307,Detail!$B:$B,"&lt;="&amp;132)</f>
        <v>4156152.5471779518</v>
      </c>
      <c r="BE307" s="33">
        <f t="shared" si="535"/>
        <v>4156152.5471779518</v>
      </c>
      <c r="BF307" s="24">
        <f>SUMIFS(Detail!AD:AD,Detail!$A:$A,$B307,Detail!$B:$B,"&lt;="&amp;135)</f>
        <v>3862528.592199076</v>
      </c>
      <c r="BG307" s="24">
        <f>SUMIFS(Detail!AD:AD,Detail!$A:$A,$B307,Detail!$B:$B,"&lt;="&amp;138)</f>
        <v>3588773.245175194</v>
      </c>
      <c r="BH307" s="24">
        <f>SUMIFS(Detail!AD:AD,Detail!$A:$A,$B307,Detail!$B:$B,"&lt;="&amp;141)</f>
        <v>3333176.500607837</v>
      </c>
      <c r="BI307" s="24">
        <f>SUMIFS(Detail!AD:AD,Detail!$A:$A,$B307,Detail!$B:$B,"&lt;="&amp;144)</f>
        <v>3094207.4591837935</v>
      </c>
      <c r="BJ307" s="33">
        <f t="shared" si="536"/>
        <v>3094207.4591837935</v>
      </c>
      <c r="BK307" s="24">
        <f>SUMIFS(Detail!AD:AD,Detail!$A:$A,$B307,Detail!$B:$B,"&lt;="&amp;147)</f>
        <v>2870492.2663907744</v>
      </c>
      <c r="BL307" s="24">
        <f>SUMIFS(Detail!AD:AD,Detail!$A:$A,$B307,Detail!$B:$B,"&lt;="&amp;150)</f>
        <v>2660795.160651166</v>
      </c>
      <c r="BM307" s="24">
        <f>SUMIFS(Detail!AD:AD,Detail!$A:$A,$B307,Detail!$B:$B,"&lt;="&amp;153)</f>
        <v>2464002.1406642236</v>
      </c>
      <c r="BN307" s="24">
        <f>SUMIFS(Detail!AD:AD,Detail!$A:$A,$B307,Detail!$B:$B,"&lt;="&amp;156)</f>
        <v>2279106.8464555852</v>
      </c>
      <c r="BO307" s="33">
        <f t="shared" si="537"/>
        <v>2279106.8464555852</v>
      </c>
      <c r="BP307" s="24">
        <f>SUMIFS(Detail!AD:AD,Detail!$A:$A,$B307,Detail!$B:$B,"&lt;="&amp;159)</f>
        <v>2105198.3176419772</v>
      </c>
      <c r="BQ307" s="24">
        <f>SUMIFS(Detail!AD:AD,Detail!$A:$A,$B307,Detail!$B:$B,"&lt;="&amp;162)</f>
        <v>1941450.348736871</v>
      </c>
      <c r="BR307" s="24">
        <f>SUMIFS(Detail!AD:AD,Detail!$A:$A,$B307,Detail!$B:$B,"&lt;="&amp;165)</f>
        <v>1787112.2074315585</v>
      </c>
      <c r="BS307" s="24">
        <f>SUMIFS(Detail!AD:AD,Detail!$A:$A,$B307,Detail!$B:$B,"&lt;="&amp;168)</f>
        <v>1641500.5196585171</v>
      </c>
      <c r="BT307" s="33">
        <f t="shared" si="538"/>
        <v>1641500.5196585171</v>
      </c>
      <c r="BU307" s="24">
        <f>SUMIFS(Detail!AD:AD,Detail!$A:$A,$B307,Detail!$B:$B,"&lt;="&amp;171)</f>
        <v>1503992.1564521305</v>
      </c>
      <c r="BV307" s="24">
        <f>SUMIFS(Detail!AD:AD,Detail!$A:$A,$B307,Detail!$B:$B,"&lt;="&amp;174)</f>
        <v>1374017.9834265523</v>
      </c>
      <c r="BW307" s="24">
        <f>SUMIFS(Detail!AD:AD,Detail!$A:$A,$B307,Detail!$B:$B,"&lt;="&amp;177)</f>
        <v>1251057.3550929911</v>
      </c>
      <c r="BX307" s="24">
        <f>SUMIFS(Detail!AD:AD,Detail!$A:$A,$B307,Detail!$B:$B,"&lt;="&amp;180)</f>
        <v>1134633.2540505119</v>
      </c>
      <c r="BY307" s="33">
        <f t="shared" si="539"/>
        <v>1134633.2540505119</v>
      </c>
      <c r="BZ307" s="24">
        <f>SUMIFS(Detail!AD:AD,Detail!$A:$A,$B307,Detail!$B:$B,"&lt;="&amp;183)</f>
        <v>1024307.9899536856</v>
      </c>
      <c r="CA307" s="24">
        <f>SUMIFS(Detail!AD:AD,Detail!$A:$A,$B307,Detail!$B:$B,"&lt;="&amp;186)</f>
        <v>919679.38561037555</v>
      </c>
      <c r="CB307" s="24">
        <f>SUMIFS(Detail!AD:AD,Detail!$A:$A,$B307,Detail!$B:$B,"&lt;="&amp;189)</f>
        <v>820377.38802232221</v>
      </c>
      <c r="CC307" s="24">
        <f>SUMIFS(Detail!AD:AD,Detail!$A:$A,$B307,Detail!$B:$B,"&lt;="&amp;192)</f>
        <v>726061.05098995194</v>
      </c>
      <c r="CD307" s="33">
        <f t="shared" si="540"/>
        <v>726061.05098995194</v>
      </c>
      <c r="CE307" s="24">
        <f>SUMIFS(Detail!AD:AD,Detail!$A:$A,$B307,Detail!$B:$B,"&lt;="&amp;195)</f>
        <v>636415.84334649518</v>
      </c>
      <c r="CF307" s="24">
        <f>SUMIFS(Detail!AD:AD,Detail!$A:$A,$B307,Detail!$B:$B,"&lt;="&amp;198)</f>
        <v>551151.2431919612</v>
      </c>
      <c r="CG307" s="24">
        <f>SUMIFS(Detail!AD:AD,Detail!$A:$A,$B307,Detail!$B:$B,"&lt;="&amp;201)</f>
        <v>469998.58385432139</v>
      </c>
      <c r="CH307" s="24">
        <f>SUMIFS(Detail!AD:AD,Detail!$A:$A,$B307,Detail!$B:$B,"&lt;="&amp;204)</f>
        <v>392709.1218679212</v>
      </c>
      <c r="CI307" s="33">
        <f t="shared" si="541"/>
        <v>392709.1218679212</v>
      </c>
      <c r="CJ307" s="24">
        <f>SUMIFS(Detail!AD:AD,Detail!$A:$A,$B307,Detail!$B:$B,"&lt;="&amp;207)</f>
        <v>319052.30115529522</v>
      </c>
      <c r="CK307" s="24">
        <f>SUMIFS(Detail!AD:AD,Detail!$A:$A,$B307,Detail!$B:$B,"&lt;="&amp;210)</f>
        <v>248814.19093469158</v>
      </c>
      <c r="CL307" s="24">
        <f>SUMIFS(Detail!AD:AD,Detail!$A:$A,$B307,Detail!$B:$B,"&lt;="&amp;213)</f>
        <v>181796.07773723081</v>
      </c>
      <c r="CM307" s="24">
        <f>SUMIFS(Detail!AD:AD,Detail!$A:$A,$B307,Detail!$B:$B,"&lt;="&amp;216)</f>
        <v>117813.19438067451</v>
      </c>
      <c r="CN307" s="33">
        <f t="shared" si="542"/>
        <v>117813.19438067451</v>
      </c>
      <c r="CO307" s="24">
        <f>SUMIFS(Detail!AD:AD,Detail!$A:$A,$B307,Detail!$B:$B,"&lt;="&amp;219)</f>
        <v>56693.570868771523</v>
      </c>
      <c r="CP307" s="24">
        <f>SUMIFS(Detail!AD:AD,Detail!$A:$A,$B307,Detail!$B:$B,"&lt;="&amp;222)</f>
        <v>-1723.0059795863926</v>
      </c>
      <c r="CQ307" s="24">
        <f>SUMIFS(Detail!AD:AD,Detail!$A:$A,$B307,Detail!$B:$B,"&lt;="&amp;225)</f>
        <v>-57585.93577997759</v>
      </c>
      <c r="CR307" s="24">
        <f>SUMIFS(Detail!AD:AD,Detail!$A:$A,$B307,Detail!$B:$B,"&lt;="&amp;228)</f>
        <v>-111034.66094017401</v>
      </c>
      <c r="CS307" s="33">
        <f t="shared" si="543"/>
        <v>-111034.66094017401</v>
      </c>
      <c r="CT307" s="24">
        <f>SUMIFS(Detail!AD:AD,Detail!$A:$A,$B307,Detail!$B:$B,"&lt;="&amp;231)</f>
        <v>-162199.44515741989</v>
      </c>
      <c r="CU307" s="24">
        <f>SUMIFS(Detail!AD:AD,Detail!$A:$A,$B307,Detail!$B:$B,"&lt;="&amp;234)</f>
        <v>-211202.08204243705</v>
      </c>
      <c r="CV307" s="24">
        <f>SUMIFS(Detail!AD:AD,Detail!$A:$A,$B307,Detail!$B:$B,"&lt;="&amp;237)</f>
        <v>-258156.5409459956</v>
      </c>
      <c r="CW307" s="24">
        <f>SUMIFS(Detail!AD:AD,Detail!$A:$A,$B307,Detail!$B:$B,"&lt;="&amp;240)</f>
        <v>-303169.55626646057</v>
      </c>
      <c r="CX307" s="33">
        <f t="shared" si="544"/>
        <v>-303169.55626646057</v>
      </c>
      <c r="CY307" s="24">
        <f>SUMIFS(Detail!AD:AD,Detail!$A:$A,$B307,Detail!$B:$B,"&lt;="&amp;243)</f>
        <v>-795458.80178615823</v>
      </c>
      <c r="CZ307" s="24">
        <f>SUMIFS(Detail!AD:AD,Detail!$A:$A,$B307,Detail!$B:$B,"&lt;="&amp;246)</f>
        <v>-795458.80178615823</v>
      </c>
      <c r="DA307" s="24">
        <f>SUMIFS(Detail!AD:AD,Detail!$A:$A,$B307,Detail!$B:$B,"&lt;="&amp;249)</f>
        <v>-795458.80178615823</v>
      </c>
      <c r="DB307" s="24">
        <f>SUMIFS(Detail!AD:AD,Detail!$A:$A,$B307,Detail!$B:$B,"&lt;="&amp;252)</f>
        <v>-795458.80178615823</v>
      </c>
      <c r="DC307" s="33">
        <f t="shared" si="545"/>
        <v>-795458.80178615823</v>
      </c>
      <c r="DD307" s="86">
        <f>SUMIFS(Detail!AD:AD,Detail!$A:$A,$B307,Detail!$B:$B,"&gt;60")</f>
        <v>-30886317.25106784</v>
      </c>
    </row>
    <row r="308" spans="1:108" x14ac:dyDescent="0.25">
      <c r="A308" t="s">
        <v>5555</v>
      </c>
      <c r="B308" s="32" t="s">
        <v>5124</v>
      </c>
      <c r="C308" s="24">
        <f>SUMIFS(Detail!AD:AD,Detail!$A:$A,$B308,Detail!$B:$B,"&lt;="&amp;3)</f>
        <v>0</v>
      </c>
      <c r="D308" s="24">
        <f>SUMIFS(Detail!AD:AD,Detail!$A:$A,$B308,Detail!$B:$B,"&lt;="&amp;6)</f>
        <v>0</v>
      </c>
      <c r="E308" s="24">
        <f>SUMIFS(Detail!AD:AD,Detail!$A:$A,$B308,Detail!$B:$B,"&lt;="&amp;9)</f>
        <v>6698.4868316966895</v>
      </c>
      <c r="F308" s="24">
        <f>SUMIFS(Detail!AD:AD,Detail!$A:$A,$B308,Detail!$B:$B,"&lt;="&amp;12)</f>
        <v>11582.23558640253</v>
      </c>
      <c r="G308" s="33">
        <f t="shared" si="525"/>
        <v>11582.23558640253</v>
      </c>
      <c r="H308" s="24">
        <f>SUMIFS(Detail!AD:AD,Detail!$A:$A,$B308,Detail!$B:$B,"&lt;="&amp;15)</f>
        <v>11233.824420591583</v>
      </c>
      <c r="I308" s="24">
        <f>SUMIFS(Detail!AD:AD,Detail!$A:$A,$B308,Detail!$B:$B,"&lt;="&amp;18)</f>
        <v>13211.279251084663</v>
      </c>
      <c r="J308" s="24">
        <f>SUMIFS(Detail!AD:AD,Detail!$A:$A,$B308,Detail!$B:$B,"&lt;="&amp;21)</f>
        <v>15955.48560244008</v>
      </c>
      <c r="K308" s="24">
        <f>SUMIFS(Detail!AD:AD,Detail!$A:$A,$B308,Detail!$B:$B,"&lt;="&amp;24)</f>
        <v>16467.237353776349</v>
      </c>
      <c r="L308" s="33">
        <f t="shared" si="526"/>
        <v>16467.237353776349</v>
      </c>
      <c r="M308" s="24">
        <f>SUMIFS(Detail!AD:AD,Detail!$A:$A,$B308,Detail!$B:$B,"&lt;="&amp;27)</f>
        <v>22496.101130002105</v>
      </c>
      <c r="N308" s="24">
        <f>SUMIFS(Detail!AD:AD,Detail!$A:$A,$B308,Detail!$B:$B,"&lt;="&amp;30)</f>
        <v>21867.61032435589</v>
      </c>
      <c r="O308" s="24">
        <f>SUMIFS(Detail!AD:AD,Detail!$A:$A,$B308,Detail!$B:$B,"&lt;="&amp;33)</f>
        <v>25427.026396241246</v>
      </c>
      <c r="P308" s="24">
        <f>SUMIFS(Detail!AD:AD,Detail!$A:$A,$B308,Detail!$B:$B,"&lt;="&amp;36)</f>
        <v>30366.597819812105</v>
      </c>
      <c r="Q308" s="33">
        <f t="shared" si="527"/>
        <v>30366.597819812105</v>
      </c>
      <c r="R308" s="24">
        <f>SUMIFS(Detail!AD:AD,Detail!$A:$A,$B308,Detail!$B:$B,"&lt;="&amp;39)</f>
        <v>31185.400621912882</v>
      </c>
      <c r="S308" s="24">
        <f>SUMIFS(Detail!AD:AD,Detail!$A:$A,$B308,Detail!$B:$B,"&lt;="&amp;42)</f>
        <v>41903.380668536825</v>
      </c>
      <c r="T308" s="24">
        <f>SUMIFS(Detail!AD:AD,Detail!$A:$A,$B308,Detail!$B:$B,"&lt;="&amp;45)</f>
        <v>40786.063680721323</v>
      </c>
      <c r="U308" s="24">
        <f>SUMIFS(Detail!AD:AD,Detail!$A:$A,$B308,Detail!$B:$B,"&lt;="&amp;48)</f>
        <v>47113.914475183439</v>
      </c>
      <c r="V308" s="33">
        <f t="shared" si="528"/>
        <v>47113.914475183439</v>
      </c>
      <c r="W308" s="24">
        <f>SUMIFS(Detail!AD:AD,Detail!$A:$A,$B308,Detail!$B:$B,"&lt;="&amp;51)</f>
        <v>54797.692245185157</v>
      </c>
      <c r="X308" s="24">
        <f>SUMIFS(Detail!AD:AD,Detail!$A:$A,$B308,Detail!$B:$B,"&lt;="&amp;54)</f>
        <v>56230.597148861518</v>
      </c>
      <c r="Y308" s="24">
        <f>SUMIFS(Detail!AD:AD,Detail!$A:$A,$B308,Detail!$B:$B,"&lt;="&amp;57)</f>
        <v>74987.062230452109</v>
      </c>
      <c r="Z308" s="24">
        <f>SUMIFS(Detail!AD:AD,Detail!$A:$A,$B308,Detail!$B:$B,"&lt;="&amp;60)</f>
        <v>73031.757501774962</v>
      </c>
      <c r="AA308" s="33">
        <f t="shared" si="529"/>
        <v>73031.757501774962</v>
      </c>
      <c r="AB308" s="24">
        <f>SUMIFS(Detail!AD:AD,Detail!$A:$A,$B308,Detail!$B:$B,"&lt;="&amp;63)</f>
        <v>10149.903326375166</v>
      </c>
      <c r="AC308" s="24">
        <f>SUMIFS(Detail!AD:AD,Detail!$A:$A,$B308,Detail!$B:$B,"&lt;="&amp;66)</f>
        <v>10122.383283160383</v>
      </c>
      <c r="AD308" s="24">
        <f>SUMIFS(Detail!AD:AD,Detail!$A:$A,$B308,Detail!$B:$B,"&lt;="&amp;69)</f>
        <v>10122.332723558076</v>
      </c>
      <c r="AE308" s="24">
        <f>SUMIFS(Detail!AD:AD,Detail!$A:$A,$B308,Detail!$B:$B,"&lt;="&amp;72)</f>
        <v>10122.332559051121</v>
      </c>
      <c r="AF308" s="33">
        <f t="shared" si="530"/>
        <v>10122.332559051121</v>
      </c>
      <c r="AG308" s="24">
        <f>SUMIFS(Detail!AD:AD,Detail!$A:$A,$B308,Detail!$B:$B,"&lt;="&amp;75)</f>
        <v>10122.332558290975</v>
      </c>
      <c r="AH308" s="24">
        <f>SUMIFS(Detail!AD:AD,Detail!$A:$A,$B308,Detail!$B:$B,"&lt;="&amp;78)</f>
        <v>10122.332558284455</v>
      </c>
      <c r="AI308" s="24">
        <f>SUMIFS(Detail!AD:AD,Detail!$A:$A,$B308,Detail!$B:$B,"&lt;="&amp;81)</f>
        <v>10122.332558284455</v>
      </c>
      <c r="AJ308" s="24">
        <f>SUMIFS(Detail!AD:AD,Detail!$A:$A,$B308,Detail!$B:$B,"&lt;="&amp;84)</f>
        <v>10122.332558284455</v>
      </c>
      <c r="AK308" s="33">
        <f t="shared" si="531"/>
        <v>10122.332558284455</v>
      </c>
      <c r="AL308" s="24">
        <f>SUMIFS(Detail!AD:AD,Detail!$A:$A,$B308,Detail!$B:$B,"&lt;="&amp;87)</f>
        <v>10122.332558284455</v>
      </c>
      <c r="AM308" s="24">
        <f>SUMIFS(Detail!AD:AD,Detail!$A:$A,$B308,Detail!$B:$B,"&lt;="&amp;90)</f>
        <v>10122.332558284455</v>
      </c>
      <c r="AN308" s="24">
        <f>SUMIFS(Detail!AD:AD,Detail!$A:$A,$B308,Detail!$B:$B,"&lt;="&amp;93)</f>
        <v>10122.332558284455</v>
      </c>
      <c r="AO308" s="24">
        <f>SUMIFS(Detail!AD:AD,Detail!$A:$A,$B308,Detail!$B:$B,"&lt;="&amp;96)</f>
        <v>10122.332558284455</v>
      </c>
      <c r="AP308" s="33">
        <f t="shared" si="532"/>
        <v>10122.332558284455</v>
      </c>
      <c r="AQ308" s="24">
        <f>SUMIFS(Detail!AD:AD,Detail!$A:$A,$B308,Detail!$B:$B,"&lt;="&amp;99)</f>
        <v>10122.332558284455</v>
      </c>
      <c r="AR308" s="24">
        <f>SUMIFS(Detail!AD:AD,Detail!$A:$A,$B308,Detail!$B:$B,"&lt;="&amp;102)</f>
        <v>10122.332558284455</v>
      </c>
      <c r="AS308" s="24">
        <f>SUMIFS(Detail!AD:AD,Detail!$A:$A,$B308,Detail!$B:$B,"&lt;="&amp;105)</f>
        <v>10122.332558284455</v>
      </c>
      <c r="AT308" s="24">
        <f>SUMIFS(Detail!AD:AD,Detail!$A:$A,$B308,Detail!$B:$B,"&lt;="&amp;108)</f>
        <v>10122.332558284455</v>
      </c>
      <c r="AU308" s="33">
        <f t="shared" si="533"/>
        <v>10122.332558284455</v>
      </c>
      <c r="AV308" s="24">
        <f>SUMIFS(Detail!AD:AD,Detail!$A:$A,$B308,Detail!$B:$B,"&lt;="&amp;111)</f>
        <v>10122.332558284455</v>
      </c>
      <c r="AW308" s="24">
        <f>SUMIFS(Detail!AD:AD,Detail!$A:$A,$B308,Detail!$B:$B,"&lt;="&amp;114)</f>
        <v>10122.332558284455</v>
      </c>
      <c r="AX308" s="24">
        <f>SUMIFS(Detail!AD:AD,Detail!$A:$A,$B308,Detail!$B:$B,"&lt;="&amp;117)</f>
        <v>10122.332558284455</v>
      </c>
      <c r="AY308" s="24">
        <f>SUMIFS(Detail!AD:AD,Detail!$A:$A,$B308,Detail!$B:$B,"&lt;="&amp;120)</f>
        <v>10122.332558284455</v>
      </c>
      <c r="AZ308" s="33">
        <f t="shared" si="534"/>
        <v>10122.332558284455</v>
      </c>
      <c r="BA308" s="24">
        <f>SUMIFS(Detail!AD:AD,Detail!$A:$A,$B308,Detail!$B:$B,"&lt;="&amp;123)</f>
        <v>10122.332558284455</v>
      </c>
      <c r="BB308" s="24">
        <f>SUMIFS(Detail!AD:AD,Detail!$A:$A,$B308,Detail!$B:$B,"&lt;="&amp;126)</f>
        <v>10122.332558284455</v>
      </c>
      <c r="BC308" s="24">
        <f>SUMIFS(Detail!AD:AD,Detail!$A:$A,$B308,Detail!$B:$B,"&lt;="&amp;129)</f>
        <v>10122.332558284455</v>
      </c>
      <c r="BD308" s="24">
        <f>SUMIFS(Detail!AD:AD,Detail!$A:$A,$B308,Detail!$B:$B,"&lt;="&amp;132)</f>
        <v>10122.332558284455</v>
      </c>
      <c r="BE308" s="33">
        <f t="shared" si="535"/>
        <v>10122.332558284455</v>
      </c>
      <c r="BF308" s="24">
        <f>SUMIFS(Detail!AD:AD,Detail!$A:$A,$B308,Detail!$B:$B,"&lt;="&amp;135)</f>
        <v>10122.332558284455</v>
      </c>
      <c r="BG308" s="24">
        <f>SUMIFS(Detail!AD:AD,Detail!$A:$A,$B308,Detail!$B:$B,"&lt;="&amp;138)</f>
        <v>10122.332558284455</v>
      </c>
      <c r="BH308" s="24">
        <f>SUMIFS(Detail!AD:AD,Detail!$A:$A,$B308,Detail!$B:$B,"&lt;="&amp;141)</f>
        <v>10122.332558284455</v>
      </c>
      <c r="BI308" s="24">
        <f>SUMIFS(Detail!AD:AD,Detail!$A:$A,$B308,Detail!$B:$B,"&lt;="&amp;144)</f>
        <v>10122.332558284455</v>
      </c>
      <c r="BJ308" s="33">
        <f t="shared" si="536"/>
        <v>10122.332558284455</v>
      </c>
      <c r="BK308" s="24">
        <f>SUMIFS(Detail!AD:AD,Detail!$A:$A,$B308,Detail!$B:$B,"&lt;="&amp;147)</f>
        <v>10122.332558284455</v>
      </c>
      <c r="BL308" s="24">
        <f>SUMIFS(Detail!AD:AD,Detail!$A:$A,$B308,Detail!$B:$B,"&lt;="&amp;150)</f>
        <v>10122.332558284455</v>
      </c>
      <c r="BM308" s="24">
        <f>SUMIFS(Detail!AD:AD,Detail!$A:$A,$B308,Detail!$B:$B,"&lt;="&amp;153)</f>
        <v>10122.332558284455</v>
      </c>
      <c r="BN308" s="24">
        <f>SUMIFS(Detail!AD:AD,Detail!$A:$A,$B308,Detail!$B:$B,"&lt;="&amp;156)</f>
        <v>10122.332558284455</v>
      </c>
      <c r="BO308" s="33">
        <f t="shared" si="537"/>
        <v>10122.332558284455</v>
      </c>
      <c r="BP308" s="24">
        <f>SUMIFS(Detail!AD:AD,Detail!$A:$A,$B308,Detail!$B:$B,"&lt;="&amp;159)</f>
        <v>10122.332558284455</v>
      </c>
      <c r="BQ308" s="24">
        <f>SUMIFS(Detail!AD:AD,Detail!$A:$A,$B308,Detail!$B:$B,"&lt;="&amp;162)</f>
        <v>10122.332558284455</v>
      </c>
      <c r="BR308" s="24">
        <f>SUMIFS(Detail!AD:AD,Detail!$A:$A,$B308,Detail!$B:$B,"&lt;="&amp;165)</f>
        <v>10122.332558284455</v>
      </c>
      <c r="BS308" s="24">
        <f>SUMIFS(Detail!AD:AD,Detail!$A:$A,$B308,Detail!$B:$B,"&lt;="&amp;168)</f>
        <v>10122.332558284455</v>
      </c>
      <c r="BT308" s="33">
        <f t="shared" si="538"/>
        <v>10122.332558284455</v>
      </c>
      <c r="BU308" s="24">
        <f>SUMIFS(Detail!AD:AD,Detail!$A:$A,$B308,Detail!$B:$B,"&lt;="&amp;171)</f>
        <v>10122.332558284455</v>
      </c>
      <c r="BV308" s="24">
        <f>SUMIFS(Detail!AD:AD,Detail!$A:$A,$B308,Detail!$B:$B,"&lt;="&amp;174)</f>
        <v>10122.332558284455</v>
      </c>
      <c r="BW308" s="24">
        <f>SUMIFS(Detail!AD:AD,Detail!$A:$A,$B308,Detail!$B:$B,"&lt;="&amp;177)</f>
        <v>10122.332558284455</v>
      </c>
      <c r="BX308" s="24">
        <f>SUMIFS(Detail!AD:AD,Detail!$A:$A,$B308,Detail!$B:$B,"&lt;="&amp;180)</f>
        <v>10122.332558284455</v>
      </c>
      <c r="BY308" s="33">
        <f t="shared" si="539"/>
        <v>10122.332558284455</v>
      </c>
      <c r="BZ308" s="24">
        <f>SUMIFS(Detail!AD:AD,Detail!$A:$A,$B308,Detail!$B:$B,"&lt;="&amp;183)</f>
        <v>10122.332558284455</v>
      </c>
      <c r="CA308" s="24">
        <f>SUMIFS(Detail!AD:AD,Detail!$A:$A,$B308,Detail!$B:$B,"&lt;="&amp;186)</f>
        <v>10122.332558284455</v>
      </c>
      <c r="CB308" s="24">
        <f>SUMIFS(Detail!AD:AD,Detail!$A:$A,$B308,Detail!$B:$B,"&lt;="&amp;189)</f>
        <v>10122.332558284455</v>
      </c>
      <c r="CC308" s="24">
        <f>SUMIFS(Detail!AD:AD,Detail!$A:$A,$B308,Detail!$B:$B,"&lt;="&amp;192)</f>
        <v>10122.332558284455</v>
      </c>
      <c r="CD308" s="33">
        <f t="shared" si="540"/>
        <v>10122.332558284455</v>
      </c>
      <c r="CE308" s="24">
        <f>SUMIFS(Detail!AD:AD,Detail!$A:$A,$B308,Detail!$B:$B,"&lt;="&amp;195)</f>
        <v>10122.332558284455</v>
      </c>
      <c r="CF308" s="24">
        <f>SUMIFS(Detail!AD:AD,Detail!$A:$A,$B308,Detail!$B:$B,"&lt;="&amp;198)</f>
        <v>10122.332558284455</v>
      </c>
      <c r="CG308" s="24">
        <f>SUMIFS(Detail!AD:AD,Detail!$A:$A,$B308,Detail!$B:$B,"&lt;="&amp;201)</f>
        <v>10122.332558284455</v>
      </c>
      <c r="CH308" s="24">
        <f>SUMIFS(Detail!AD:AD,Detail!$A:$A,$B308,Detail!$B:$B,"&lt;="&amp;204)</f>
        <v>10122.332558284455</v>
      </c>
      <c r="CI308" s="33">
        <f t="shared" si="541"/>
        <v>10122.332558284455</v>
      </c>
      <c r="CJ308" s="24">
        <f>SUMIFS(Detail!AD:AD,Detail!$A:$A,$B308,Detail!$B:$B,"&lt;="&amp;207)</f>
        <v>10122.332558284455</v>
      </c>
      <c r="CK308" s="24">
        <f>SUMIFS(Detail!AD:AD,Detail!$A:$A,$B308,Detail!$B:$B,"&lt;="&amp;210)</f>
        <v>10122.332558284455</v>
      </c>
      <c r="CL308" s="24">
        <f>SUMIFS(Detail!AD:AD,Detail!$A:$A,$B308,Detail!$B:$B,"&lt;="&amp;213)</f>
        <v>10122.332558284455</v>
      </c>
      <c r="CM308" s="24">
        <f>SUMIFS(Detail!AD:AD,Detail!$A:$A,$B308,Detail!$B:$B,"&lt;="&amp;216)</f>
        <v>10122.332558284455</v>
      </c>
      <c r="CN308" s="33">
        <f t="shared" si="542"/>
        <v>10122.332558284455</v>
      </c>
      <c r="CO308" s="24">
        <f>SUMIFS(Detail!AD:AD,Detail!$A:$A,$B308,Detail!$B:$B,"&lt;="&amp;219)</f>
        <v>10122.332558284455</v>
      </c>
      <c r="CP308" s="24">
        <f>SUMIFS(Detail!AD:AD,Detail!$A:$A,$B308,Detail!$B:$B,"&lt;="&amp;222)</f>
        <v>10122.332558284455</v>
      </c>
      <c r="CQ308" s="24">
        <f>SUMIFS(Detail!AD:AD,Detail!$A:$A,$B308,Detail!$B:$B,"&lt;="&amp;225)</f>
        <v>10122.332558284455</v>
      </c>
      <c r="CR308" s="24">
        <f>SUMIFS(Detail!AD:AD,Detail!$A:$A,$B308,Detail!$B:$B,"&lt;="&amp;228)</f>
        <v>10122.332558284455</v>
      </c>
      <c r="CS308" s="33">
        <f t="shared" si="543"/>
        <v>10122.332558284455</v>
      </c>
      <c r="CT308" s="24">
        <f>SUMIFS(Detail!AD:AD,Detail!$A:$A,$B308,Detail!$B:$B,"&lt;="&amp;231)</f>
        <v>10122.332558284455</v>
      </c>
      <c r="CU308" s="24">
        <f>SUMIFS(Detail!AD:AD,Detail!$A:$A,$B308,Detail!$B:$B,"&lt;="&amp;234)</f>
        <v>10122.332558284455</v>
      </c>
      <c r="CV308" s="24">
        <f>SUMIFS(Detail!AD:AD,Detail!$A:$A,$B308,Detail!$B:$B,"&lt;="&amp;237)</f>
        <v>10122.332558284455</v>
      </c>
      <c r="CW308" s="24">
        <f>SUMIFS(Detail!AD:AD,Detail!$A:$A,$B308,Detail!$B:$B,"&lt;="&amp;240)</f>
        <v>10122.332558284455</v>
      </c>
      <c r="CX308" s="33">
        <f t="shared" si="544"/>
        <v>10122.332558284455</v>
      </c>
      <c r="CY308" s="24">
        <f>SUMIFS(Detail!AD:AD,Detail!$A:$A,$B308,Detail!$B:$B,"&lt;="&amp;243)</f>
        <v>10122.332558284455</v>
      </c>
      <c r="CZ308" s="24">
        <f>SUMIFS(Detail!AD:AD,Detail!$A:$A,$B308,Detail!$B:$B,"&lt;="&amp;246)</f>
        <v>10122.332558284455</v>
      </c>
      <c r="DA308" s="24">
        <f>SUMIFS(Detail!AD:AD,Detail!$A:$A,$B308,Detail!$B:$B,"&lt;="&amp;249)</f>
        <v>10122.332558284455</v>
      </c>
      <c r="DB308" s="24">
        <f>SUMIFS(Detail!AD:AD,Detail!$A:$A,$B308,Detail!$B:$B,"&lt;="&amp;252)</f>
        <v>10122.332558284455</v>
      </c>
      <c r="DC308" s="33">
        <f t="shared" si="545"/>
        <v>10122.332558284455</v>
      </c>
      <c r="DD308" s="86">
        <f>SUMIFS(Detail!AD:AD,Detail!$A:$A,$B308,Detail!$B:$B,"&gt;60")</f>
        <v>-62909.424943490507</v>
      </c>
    </row>
    <row r="309" spans="1:108" x14ac:dyDescent="0.25">
      <c r="A309" t="s">
        <v>5556</v>
      </c>
      <c r="B309" s="32" t="s">
        <v>5125</v>
      </c>
      <c r="C309" s="24">
        <f>SUMIFS(Detail!AD:AD,Detail!$A:$A,$B309,Detail!$B:$B,"&lt;="&amp;3)</f>
        <v>0</v>
      </c>
      <c r="D309" s="24">
        <f>SUMIFS(Detail!AD:AD,Detail!$A:$A,$B309,Detail!$B:$B,"&lt;="&amp;6)</f>
        <v>0</v>
      </c>
      <c r="E309" s="24">
        <f>SUMIFS(Detail!AD:AD,Detail!$A:$A,$B309,Detail!$B:$B,"&lt;="&amp;9)</f>
        <v>893.13157755955763</v>
      </c>
      <c r="F309" s="24">
        <f>SUMIFS(Detail!AD:AD,Detail!$A:$A,$B309,Detail!$B:$B,"&lt;="&amp;12)</f>
        <v>1097.7322894072277</v>
      </c>
      <c r="G309" s="33">
        <f t="shared" si="525"/>
        <v>1097.7322894072277</v>
      </c>
      <c r="H309" s="24">
        <f>SUMIFS(Detail!AD:AD,Detail!$A:$A,$B309,Detail!$B:$B,"&lt;="&amp;15)</f>
        <v>51113.200717637083</v>
      </c>
      <c r="I309" s="24">
        <f>SUMIFS(Detail!AD:AD,Detail!$A:$A,$B309,Detail!$B:$B,"&lt;="&amp;18)</f>
        <v>80433.472326704301</v>
      </c>
      <c r="J309" s="24">
        <f>SUMIFS(Detail!AD:AD,Detail!$A:$A,$B309,Detail!$B:$B,"&lt;="&amp;21)</f>
        <v>87210.486051092856</v>
      </c>
      <c r="K309" s="24">
        <f>SUMIFS(Detail!AD:AD,Detail!$A:$A,$B309,Detail!$B:$B,"&lt;="&amp;24)</f>
        <v>87826.300771296024</v>
      </c>
      <c r="L309" s="33">
        <f t="shared" si="526"/>
        <v>87826.300771296024</v>
      </c>
      <c r="M309" s="24">
        <f>SUMIFS(Detail!AD:AD,Detail!$A:$A,$B309,Detail!$B:$B,"&lt;="&amp;27)</f>
        <v>110333.49028746634</v>
      </c>
      <c r="N309" s="24">
        <f>SUMIFS(Detail!AD:AD,Detail!$A:$A,$B309,Detail!$B:$B,"&lt;="&amp;30)</f>
        <v>123527.6129609527</v>
      </c>
      <c r="O309" s="24">
        <f>SUMIFS(Detail!AD:AD,Detail!$A:$A,$B309,Detail!$B:$B,"&lt;="&amp;33)</f>
        <v>126979.1783483671</v>
      </c>
      <c r="P309" s="24">
        <f>SUMIFS(Detail!AD:AD,Detail!$A:$A,$B309,Detail!$B:$B,"&lt;="&amp;36)</f>
        <v>127348.365292795</v>
      </c>
      <c r="Q309" s="33">
        <f t="shared" si="527"/>
        <v>127348.365292795</v>
      </c>
      <c r="R309" s="24">
        <f>SUMIFS(Detail!AD:AD,Detail!$A:$A,$B309,Detail!$B:$B,"&lt;="&amp;39)</f>
        <v>157357.74800461082</v>
      </c>
      <c r="S309" s="24">
        <f>SUMIFS(Detail!AD:AD,Detail!$A:$A,$B309,Detail!$B:$B,"&lt;="&amp;42)</f>
        <v>174949.91116978673</v>
      </c>
      <c r="T309" s="24">
        <f>SUMIFS(Detail!AD:AD,Detail!$A:$A,$B309,Detail!$B:$B,"&lt;="&amp;45)</f>
        <v>179551.998351641</v>
      </c>
      <c r="U309" s="24">
        <f>SUMIFS(Detail!AD:AD,Detail!$A:$A,$B309,Detail!$B:$B,"&lt;="&amp;48)</f>
        <v>180044.24761088044</v>
      </c>
      <c r="V309" s="33">
        <f t="shared" si="528"/>
        <v>180044.24761088044</v>
      </c>
      <c r="W309" s="24">
        <f>SUMIFS(Detail!AD:AD,Detail!$A:$A,$B309,Detail!$B:$B,"&lt;="&amp;51)</f>
        <v>219431.56242012829</v>
      </c>
      <c r="X309" s="24">
        <f>SUMIFS(Detail!AD:AD,Detail!$A:$A,$B309,Detail!$B:$B,"&lt;="&amp;54)</f>
        <v>242521.2765744217</v>
      </c>
      <c r="Y309" s="24">
        <f>SUMIFS(Detail!AD:AD,Detail!$A:$A,$B309,Detail!$B:$B,"&lt;="&amp;57)</f>
        <v>248561.51600060018</v>
      </c>
      <c r="Z309" s="24">
        <f>SUMIFS(Detail!AD:AD,Detail!$A:$A,$B309,Detail!$B:$B,"&lt;="&amp;60)</f>
        <v>249207.59315334933</v>
      </c>
      <c r="AA309" s="33">
        <f t="shared" si="529"/>
        <v>249207.59315334933</v>
      </c>
      <c r="AB309" s="24">
        <f>SUMIFS(Detail!AD:AD,Detail!$A:$A,$B309,Detail!$B:$B,"&lt;="&amp;63)</f>
        <v>41808.251954589054</v>
      </c>
      <c r="AC309" s="24">
        <f>SUMIFS(Detail!AD:AD,Detail!$A:$A,$B309,Detail!$B:$B,"&lt;="&amp;66)</f>
        <v>41717.723158600202</v>
      </c>
      <c r="AD309" s="24">
        <f>SUMIFS(Detail!AD:AD,Detail!$A:$A,$B309,Detail!$B:$B,"&lt;="&amp;69)</f>
        <v>41717.557068324109</v>
      </c>
      <c r="AE309" s="24">
        <f>SUMIFS(Detail!AD:AD,Detail!$A:$A,$B309,Detail!$B:$B,"&lt;="&amp;72)</f>
        <v>41717.556528440888</v>
      </c>
      <c r="AF309" s="33">
        <f t="shared" si="530"/>
        <v>41717.556528440888</v>
      </c>
      <c r="AG309" s="24">
        <f>SUMIFS(Detail!AD:AD,Detail!$A:$A,$B309,Detail!$B:$B,"&lt;="&amp;75)</f>
        <v>41717.556525937493</v>
      </c>
      <c r="AH309" s="24">
        <f>SUMIFS(Detail!AD:AD,Detail!$A:$A,$B309,Detail!$B:$B,"&lt;="&amp;78)</f>
        <v>41717.556525927059</v>
      </c>
      <c r="AI309" s="24">
        <f>SUMIFS(Detail!AD:AD,Detail!$A:$A,$B309,Detail!$B:$B,"&lt;="&amp;81)</f>
        <v>41717.556525927059</v>
      </c>
      <c r="AJ309" s="24">
        <f>SUMIFS(Detail!AD:AD,Detail!$A:$A,$B309,Detail!$B:$B,"&lt;="&amp;84)</f>
        <v>41717.556525927059</v>
      </c>
      <c r="AK309" s="33">
        <f t="shared" si="531"/>
        <v>41717.556525927059</v>
      </c>
      <c r="AL309" s="24">
        <f>SUMIFS(Detail!AD:AD,Detail!$A:$A,$B309,Detail!$B:$B,"&lt;="&amp;87)</f>
        <v>41717.556525927059</v>
      </c>
      <c r="AM309" s="24">
        <f>SUMIFS(Detail!AD:AD,Detail!$A:$A,$B309,Detail!$B:$B,"&lt;="&amp;90)</f>
        <v>41717.556525927059</v>
      </c>
      <c r="AN309" s="24">
        <f>SUMIFS(Detail!AD:AD,Detail!$A:$A,$B309,Detail!$B:$B,"&lt;="&amp;93)</f>
        <v>41717.556525927059</v>
      </c>
      <c r="AO309" s="24">
        <f>SUMIFS(Detail!AD:AD,Detail!$A:$A,$B309,Detail!$B:$B,"&lt;="&amp;96)</f>
        <v>41717.556525927059</v>
      </c>
      <c r="AP309" s="33">
        <f t="shared" si="532"/>
        <v>41717.556525927059</v>
      </c>
      <c r="AQ309" s="24">
        <f>SUMIFS(Detail!AD:AD,Detail!$A:$A,$B309,Detail!$B:$B,"&lt;="&amp;99)</f>
        <v>41717.556525927059</v>
      </c>
      <c r="AR309" s="24">
        <f>SUMIFS(Detail!AD:AD,Detail!$A:$A,$B309,Detail!$B:$B,"&lt;="&amp;102)</f>
        <v>41717.556525927059</v>
      </c>
      <c r="AS309" s="24">
        <f>SUMIFS(Detail!AD:AD,Detail!$A:$A,$B309,Detail!$B:$B,"&lt;="&amp;105)</f>
        <v>41717.556525927059</v>
      </c>
      <c r="AT309" s="24">
        <f>SUMIFS(Detail!AD:AD,Detail!$A:$A,$B309,Detail!$B:$B,"&lt;="&amp;108)</f>
        <v>41717.556525927059</v>
      </c>
      <c r="AU309" s="33">
        <f t="shared" si="533"/>
        <v>41717.556525927059</v>
      </c>
      <c r="AV309" s="24">
        <f>SUMIFS(Detail!AD:AD,Detail!$A:$A,$B309,Detail!$B:$B,"&lt;="&amp;111)</f>
        <v>41717.556525927059</v>
      </c>
      <c r="AW309" s="24">
        <f>SUMIFS(Detail!AD:AD,Detail!$A:$A,$B309,Detail!$B:$B,"&lt;="&amp;114)</f>
        <v>41717.556525927059</v>
      </c>
      <c r="AX309" s="24">
        <f>SUMIFS(Detail!AD:AD,Detail!$A:$A,$B309,Detail!$B:$B,"&lt;="&amp;117)</f>
        <v>41717.556525927059</v>
      </c>
      <c r="AY309" s="24">
        <f>SUMIFS(Detail!AD:AD,Detail!$A:$A,$B309,Detail!$B:$B,"&lt;="&amp;120)</f>
        <v>41717.556525927059</v>
      </c>
      <c r="AZ309" s="33">
        <f t="shared" si="534"/>
        <v>41717.556525927059</v>
      </c>
      <c r="BA309" s="24">
        <f>SUMIFS(Detail!AD:AD,Detail!$A:$A,$B309,Detail!$B:$B,"&lt;="&amp;123)</f>
        <v>41717.556525927059</v>
      </c>
      <c r="BB309" s="24">
        <f>SUMIFS(Detail!AD:AD,Detail!$A:$A,$B309,Detail!$B:$B,"&lt;="&amp;126)</f>
        <v>41717.556525927059</v>
      </c>
      <c r="BC309" s="24">
        <f>SUMIFS(Detail!AD:AD,Detail!$A:$A,$B309,Detail!$B:$B,"&lt;="&amp;129)</f>
        <v>41717.556525927059</v>
      </c>
      <c r="BD309" s="24">
        <f>SUMIFS(Detail!AD:AD,Detail!$A:$A,$B309,Detail!$B:$B,"&lt;="&amp;132)</f>
        <v>41717.556525927059</v>
      </c>
      <c r="BE309" s="33">
        <f t="shared" si="535"/>
        <v>41717.556525927059</v>
      </c>
      <c r="BF309" s="24">
        <f>SUMIFS(Detail!AD:AD,Detail!$A:$A,$B309,Detail!$B:$B,"&lt;="&amp;135)</f>
        <v>41717.556525927059</v>
      </c>
      <c r="BG309" s="24">
        <f>SUMIFS(Detail!AD:AD,Detail!$A:$A,$B309,Detail!$B:$B,"&lt;="&amp;138)</f>
        <v>41717.556525927059</v>
      </c>
      <c r="BH309" s="24">
        <f>SUMIFS(Detail!AD:AD,Detail!$A:$A,$B309,Detail!$B:$B,"&lt;="&amp;141)</f>
        <v>41717.556525927059</v>
      </c>
      <c r="BI309" s="24">
        <f>SUMIFS(Detail!AD:AD,Detail!$A:$A,$B309,Detail!$B:$B,"&lt;="&amp;144)</f>
        <v>41717.556525927059</v>
      </c>
      <c r="BJ309" s="33">
        <f t="shared" si="536"/>
        <v>41717.556525927059</v>
      </c>
      <c r="BK309" s="24">
        <f>SUMIFS(Detail!AD:AD,Detail!$A:$A,$B309,Detail!$B:$B,"&lt;="&amp;147)</f>
        <v>41717.556525927059</v>
      </c>
      <c r="BL309" s="24">
        <f>SUMIFS(Detail!AD:AD,Detail!$A:$A,$B309,Detail!$B:$B,"&lt;="&amp;150)</f>
        <v>41717.556525927059</v>
      </c>
      <c r="BM309" s="24">
        <f>SUMIFS(Detail!AD:AD,Detail!$A:$A,$B309,Detail!$B:$B,"&lt;="&amp;153)</f>
        <v>41717.556525927059</v>
      </c>
      <c r="BN309" s="24">
        <f>SUMIFS(Detail!AD:AD,Detail!$A:$A,$B309,Detail!$B:$B,"&lt;="&amp;156)</f>
        <v>41717.556525927059</v>
      </c>
      <c r="BO309" s="33">
        <f t="shared" si="537"/>
        <v>41717.556525927059</v>
      </c>
      <c r="BP309" s="24">
        <f>SUMIFS(Detail!AD:AD,Detail!$A:$A,$B309,Detail!$B:$B,"&lt;="&amp;159)</f>
        <v>41717.556525927059</v>
      </c>
      <c r="BQ309" s="24">
        <f>SUMIFS(Detail!AD:AD,Detail!$A:$A,$B309,Detail!$B:$B,"&lt;="&amp;162)</f>
        <v>41717.556525927059</v>
      </c>
      <c r="BR309" s="24">
        <f>SUMIFS(Detail!AD:AD,Detail!$A:$A,$B309,Detail!$B:$B,"&lt;="&amp;165)</f>
        <v>41717.556525927059</v>
      </c>
      <c r="BS309" s="24">
        <f>SUMIFS(Detail!AD:AD,Detail!$A:$A,$B309,Detail!$B:$B,"&lt;="&amp;168)</f>
        <v>41717.556525927059</v>
      </c>
      <c r="BT309" s="33">
        <f t="shared" si="538"/>
        <v>41717.556525927059</v>
      </c>
      <c r="BU309" s="24">
        <f>SUMIFS(Detail!AD:AD,Detail!$A:$A,$B309,Detail!$B:$B,"&lt;="&amp;171)</f>
        <v>41717.556525927059</v>
      </c>
      <c r="BV309" s="24">
        <f>SUMIFS(Detail!AD:AD,Detail!$A:$A,$B309,Detail!$B:$B,"&lt;="&amp;174)</f>
        <v>41717.556525927059</v>
      </c>
      <c r="BW309" s="24">
        <f>SUMIFS(Detail!AD:AD,Detail!$A:$A,$B309,Detail!$B:$B,"&lt;="&amp;177)</f>
        <v>41717.556525927059</v>
      </c>
      <c r="BX309" s="24">
        <f>SUMIFS(Detail!AD:AD,Detail!$A:$A,$B309,Detail!$B:$B,"&lt;="&amp;180)</f>
        <v>41717.556525927059</v>
      </c>
      <c r="BY309" s="33">
        <f t="shared" si="539"/>
        <v>41717.556525927059</v>
      </c>
      <c r="BZ309" s="24">
        <f>SUMIFS(Detail!AD:AD,Detail!$A:$A,$B309,Detail!$B:$B,"&lt;="&amp;183)</f>
        <v>41717.556525927059</v>
      </c>
      <c r="CA309" s="24">
        <f>SUMIFS(Detail!AD:AD,Detail!$A:$A,$B309,Detail!$B:$B,"&lt;="&amp;186)</f>
        <v>41717.556525927059</v>
      </c>
      <c r="CB309" s="24">
        <f>SUMIFS(Detail!AD:AD,Detail!$A:$A,$B309,Detail!$B:$B,"&lt;="&amp;189)</f>
        <v>41717.556525927059</v>
      </c>
      <c r="CC309" s="24">
        <f>SUMIFS(Detail!AD:AD,Detail!$A:$A,$B309,Detail!$B:$B,"&lt;="&amp;192)</f>
        <v>41717.556525927059</v>
      </c>
      <c r="CD309" s="33">
        <f t="shared" si="540"/>
        <v>41717.556525927059</v>
      </c>
      <c r="CE309" s="24">
        <f>SUMIFS(Detail!AD:AD,Detail!$A:$A,$B309,Detail!$B:$B,"&lt;="&amp;195)</f>
        <v>41717.556525927059</v>
      </c>
      <c r="CF309" s="24">
        <f>SUMIFS(Detail!AD:AD,Detail!$A:$A,$B309,Detail!$B:$B,"&lt;="&amp;198)</f>
        <v>41717.556525927059</v>
      </c>
      <c r="CG309" s="24">
        <f>SUMIFS(Detail!AD:AD,Detail!$A:$A,$B309,Detail!$B:$B,"&lt;="&amp;201)</f>
        <v>41717.556525927059</v>
      </c>
      <c r="CH309" s="24">
        <f>SUMIFS(Detail!AD:AD,Detail!$A:$A,$B309,Detail!$B:$B,"&lt;="&amp;204)</f>
        <v>41717.556525927059</v>
      </c>
      <c r="CI309" s="33">
        <f t="shared" si="541"/>
        <v>41717.556525927059</v>
      </c>
      <c r="CJ309" s="24">
        <f>SUMIFS(Detail!AD:AD,Detail!$A:$A,$B309,Detail!$B:$B,"&lt;="&amp;207)</f>
        <v>41717.556525927059</v>
      </c>
      <c r="CK309" s="24">
        <f>SUMIFS(Detail!AD:AD,Detail!$A:$A,$B309,Detail!$B:$B,"&lt;="&amp;210)</f>
        <v>41717.556525927059</v>
      </c>
      <c r="CL309" s="24">
        <f>SUMIFS(Detail!AD:AD,Detail!$A:$A,$B309,Detail!$B:$B,"&lt;="&amp;213)</f>
        <v>41717.556525927059</v>
      </c>
      <c r="CM309" s="24">
        <f>SUMIFS(Detail!AD:AD,Detail!$A:$A,$B309,Detail!$B:$B,"&lt;="&amp;216)</f>
        <v>41717.556525927059</v>
      </c>
      <c r="CN309" s="33">
        <f t="shared" si="542"/>
        <v>41717.556525927059</v>
      </c>
      <c r="CO309" s="24">
        <f>SUMIFS(Detail!AD:AD,Detail!$A:$A,$B309,Detail!$B:$B,"&lt;="&amp;219)</f>
        <v>41717.556525927059</v>
      </c>
      <c r="CP309" s="24">
        <f>SUMIFS(Detail!AD:AD,Detail!$A:$A,$B309,Detail!$B:$B,"&lt;="&amp;222)</f>
        <v>41717.556525927059</v>
      </c>
      <c r="CQ309" s="24">
        <f>SUMIFS(Detail!AD:AD,Detail!$A:$A,$B309,Detail!$B:$B,"&lt;="&amp;225)</f>
        <v>41717.556525927059</v>
      </c>
      <c r="CR309" s="24">
        <f>SUMIFS(Detail!AD:AD,Detail!$A:$A,$B309,Detail!$B:$B,"&lt;="&amp;228)</f>
        <v>41717.556525927059</v>
      </c>
      <c r="CS309" s="33">
        <f t="shared" si="543"/>
        <v>41717.556525927059</v>
      </c>
      <c r="CT309" s="24">
        <f>SUMIFS(Detail!AD:AD,Detail!$A:$A,$B309,Detail!$B:$B,"&lt;="&amp;231)</f>
        <v>41717.556525927059</v>
      </c>
      <c r="CU309" s="24">
        <f>SUMIFS(Detail!AD:AD,Detail!$A:$A,$B309,Detail!$B:$B,"&lt;="&amp;234)</f>
        <v>41717.556525927059</v>
      </c>
      <c r="CV309" s="24">
        <f>SUMIFS(Detail!AD:AD,Detail!$A:$A,$B309,Detail!$B:$B,"&lt;="&amp;237)</f>
        <v>41717.556525927059</v>
      </c>
      <c r="CW309" s="24">
        <f>SUMIFS(Detail!AD:AD,Detail!$A:$A,$B309,Detail!$B:$B,"&lt;="&amp;240)</f>
        <v>41717.556525927059</v>
      </c>
      <c r="CX309" s="33">
        <f t="shared" si="544"/>
        <v>41717.556525927059</v>
      </c>
      <c r="CY309" s="24">
        <f>SUMIFS(Detail!AD:AD,Detail!$A:$A,$B309,Detail!$B:$B,"&lt;="&amp;243)</f>
        <v>41717.556525927059</v>
      </c>
      <c r="CZ309" s="24">
        <f>SUMIFS(Detail!AD:AD,Detail!$A:$A,$B309,Detail!$B:$B,"&lt;="&amp;246)</f>
        <v>41717.556525927059</v>
      </c>
      <c r="DA309" s="24">
        <f>SUMIFS(Detail!AD:AD,Detail!$A:$A,$B309,Detail!$B:$B,"&lt;="&amp;249)</f>
        <v>41717.556525927059</v>
      </c>
      <c r="DB309" s="24">
        <f>SUMIFS(Detail!AD:AD,Detail!$A:$A,$B309,Detail!$B:$B,"&lt;="&amp;252)</f>
        <v>41717.556525927059</v>
      </c>
      <c r="DC309" s="33">
        <f t="shared" si="545"/>
        <v>41717.556525927059</v>
      </c>
      <c r="DD309" s="86">
        <f>SUMIFS(Detail!AD:AD,Detail!$A:$A,$B309,Detail!$B:$B,"&gt;60")</f>
        <v>-207490.03662742229</v>
      </c>
    </row>
    <row r="310" spans="1:108" x14ac:dyDescent="0.25">
      <c r="A310" t="s">
        <v>5557</v>
      </c>
      <c r="B310" s="32" t="s">
        <v>5126</v>
      </c>
      <c r="C310" s="24">
        <f>SUMIFS(Detail!AD:AD,Detail!$A:$A,$B310,Detail!$B:$B,"&lt;="&amp;3)</f>
        <v>0</v>
      </c>
      <c r="D310" s="24">
        <f>SUMIFS(Detail!AD:AD,Detail!$A:$A,$B310,Detail!$B:$B,"&lt;="&amp;6)</f>
        <v>0</v>
      </c>
      <c r="E310" s="24">
        <f>SUMIFS(Detail!AD:AD,Detail!$A:$A,$B310,Detail!$B:$B,"&lt;="&amp;9)</f>
        <v>8484.5441554629142</v>
      </c>
      <c r="F310" s="24">
        <f>SUMIFS(Detail!AD:AD,Detail!$A:$A,$B310,Detail!$B:$B,"&lt;="&amp;12)</f>
        <v>38997.603760282713</v>
      </c>
      <c r="G310" s="33">
        <f t="shared" si="525"/>
        <v>38997.603760282713</v>
      </c>
      <c r="H310" s="24">
        <f>SUMIFS(Detail!AD:AD,Detail!$A:$A,$B310,Detail!$B:$B,"&lt;="&amp;15)</f>
        <v>136041.20117323031</v>
      </c>
      <c r="I310" s="24">
        <f>SUMIFS(Detail!AD:AD,Detail!$A:$A,$B310,Detail!$B:$B,"&lt;="&amp;18)</f>
        <v>316112.03523174615</v>
      </c>
      <c r="J310" s="24">
        <f>SUMIFS(Detail!AD:AD,Detail!$A:$A,$B310,Detail!$B:$B,"&lt;="&amp;21)</f>
        <v>556717.88745616667</v>
      </c>
      <c r="K310" s="24">
        <f>SUMIFS(Detail!AD:AD,Detail!$A:$A,$B310,Detail!$B:$B,"&lt;="&amp;24)</f>
        <v>821783.65892940434</v>
      </c>
      <c r="L310" s="33">
        <f t="shared" si="526"/>
        <v>821783.65892940434</v>
      </c>
      <c r="M310" s="24">
        <f>SUMIFS(Detail!AD:AD,Detail!$A:$A,$B310,Detail!$B:$B,"&lt;="&amp;27)</f>
        <v>982862.88785202475</v>
      </c>
      <c r="N310" s="24">
        <f>SUMIFS(Detail!AD:AD,Detail!$A:$A,$B310,Detail!$B:$B,"&lt;="&amp;30)</f>
        <v>1095619.9879681468</v>
      </c>
      <c r="O310" s="24">
        <f>SUMIFS(Detail!AD:AD,Detail!$A:$A,$B310,Detail!$B:$B,"&lt;="&amp;33)</f>
        <v>1259502.1288543837</v>
      </c>
      <c r="P310" s="24">
        <f>SUMIFS(Detail!AD:AD,Detail!$A:$A,$B310,Detail!$B:$B,"&lt;="&amp;36)</f>
        <v>1491450.3912313255</v>
      </c>
      <c r="Q310" s="33">
        <f t="shared" si="527"/>
        <v>1491450.3912313255</v>
      </c>
      <c r="R310" s="24">
        <f>SUMIFS(Detail!AD:AD,Detail!$A:$A,$B310,Detail!$B:$B,"&lt;="&amp;39)</f>
        <v>1841222.8345192289</v>
      </c>
      <c r="S310" s="24">
        <f>SUMIFS(Detail!AD:AD,Detail!$A:$A,$B310,Detail!$B:$B,"&lt;="&amp;42)</f>
        <v>2074382.8417712357</v>
      </c>
      <c r="T310" s="24">
        <f>SUMIFS(Detail!AD:AD,Detail!$A:$A,$B310,Detail!$B:$B,"&lt;="&amp;45)</f>
        <v>2252830.8175589275</v>
      </c>
      <c r="U310" s="24">
        <f>SUMIFS(Detail!AD:AD,Detail!$A:$A,$B310,Detail!$B:$B,"&lt;="&amp;48)</f>
        <v>2554707.1013132315</v>
      </c>
      <c r="V310" s="33">
        <f t="shared" si="528"/>
        <v>2554707.1013132315</v>
      </c>
      <c r="W310" s="24">
        <f>SUMIFS(Detail!AD:AD,Detail!$A:$A,$B310,Detail!$B:$B,"&lt;="&amp;51)</f>
        <v>2959039.5180594488</v>
      </c>
      <c r="X310" s="24">
        <f>SUMIFS(Detail!AD:AD,Detail!$A:$A,$B310,Detail!$B:$B,"&lt;="&amp;54)</f>
        <v>3581020.6697133305</v>
      </c>
      <c r="Y310" s="24">
        <f>SUMIFS(Detail!AD:AD,Detail!$A:$A,$B310,Detail!$B:$B,"&lt;="&amp;57)</f>
        <v>3996237.7495132978</v>
      </c>
      <c r="Z310" s="24">
        <f>SUMIFS(Detail!AD:AD,Detail!$A:$A,$B310,Detail!$B:$B,"&lt;="&amp;60)</f>
        <v>4314779.2175120637</v>
      </c>
      <c r="AA310" s="33">
        <f t="shared" si="529"/>
        <v>4314779.2175120637</v>
      </c>
      <c r="AB310" s="24">
        <f>SUMIFS(Detail!AD:AD,Detail!$A:$A,$B310,Detail!$B:$B,"&lt;="&amp;63)</f>
        <v>2199594.6927542416</v>
      </c>
      <c r="AC310" s="24">
        <f>SUMIFS(Detail!AD:AD,Detail!$A:$A,$B310,Detail!$B:$B,"&lt;="&amp;66)</f>
        <v>1276292.1468053614</v>
      </c>
      <c r="AD310" s="24">
        <f>SUMIFS(Detail!AD:AD,Detail!$A:$A,$B310,Detail!$B:$B,"&lt;="&amp;69)</f>
        <v>816030.03555804538</v>
      </c>
      <c r="AE310" s="24">
        <f>SUMIFS(Detail!AD:AD,Detail!$A:$A,$B310,Detail!$B:$B,"&lt;="&amp;72)</f>
        <v>572640.73406573432</v>
      </c>
      <c r="AF310" s="33">
        <f t="shared" si="530"/>
        <v>572640.73406573432</v>
      </c>
      <c r="AG310" s="24">
        <f>SUMIFS(Detail!AD:AD,Detail!$A:$A,$B310,Detail!$B:$B,"&lt;="&amp;75)</f>
        <v>438987.92489351082</v>
      </c>
      <c r="AH310" s="24">
        <f>SUMIFS(Detail!AD:AD,Detail!$A:$A,$B310,Detail!$B:$B,"&lt;="&amp;78)</f>
        <v>363558.97632471775</v>
      </c>
      <c r="AI310" s="24">
        <f>SUMIFS(Detail!AD:AD,Detail!$A:$A,$B310,Detail!$B:$B,"&lt;="&amp;81)</f>
        <v>320074.21806209988</v>
      </c>
      <c r="AJ310" s="24">
        <f>SUMIFS(Detail!AD:AD,Detail!$A:$A,$B310,Detail!$B:$B,"&lt;="&amp;84)</f>
        <v>294568.13343956548</v>
      </c>
      <c r="AK310" s="33">
        <f t="shared" si="531"/>
        <v>294568.13343956548</v>
      </c>
      <c r="AL310" s="24">
        <f>SUMIFS(Detail!AD:AD,Detail!$A:$A,$B310,Detail!$B:$B,"&lt;="&amp;87)</f>
        <v>279389.1635220882</v>
      </c>
      <c r="AM310" s="24">
        <f>SUMIFS(Detail!AD:AD,Detail!$A:$A,$B310,Detail!$B:$B,"&lt;="&amp;90)</f>
        <v>270243.08411702892</v>
      </c>
      <c r="AN310" s="24">
        <f>SUMIFS(Detail!AD:AD,Detail!$A:$A,$B310,Detail!$B:$B,"&lt;="&amp;93)</f>
        <v>264672.07288533897</v>
      </c>
      <c r="AO310" s="24">
        <f>SUMIFS(Detail!AD:AD,Detail!$A:$A,$B310,Detail!$B:$B,"&lt;="&amp;96)</f>
        <v>261245.99677500504</v>
      </c>
      <c r="AP310" s="33">
        <f t="shared" si="532"/>
        <v>261245.99677500504</v>
      </c>
      <c r="AQ310" s="24">
        <f>SUMIFS(Detail!AD:AD,Detail!$A:$A,$B310,Detail!$B:$B,"&lt;="&amp;99)</f>
        <v>259120.86476492102</v>
      </c>
      <c r="AR310" s="24">
        <f>SUMIFS(Detail!AD:AD,Detail!$A:$A,$B310,Detail!$B:$B,"&lt;="&amp;102)</f>
        <v>257792.42961453836</v>
      </c>
      <c r="AS310" s="24">
        <f>SUMIFS(Detail!AD:AD,Detail!$A:$A,$B310,Detail!$B:$B,"&lt;="&amp;105)</f>
        <v>256956.13552931065</v>
      </c>
      <c r="AT310" s="24">
        <f>SUMIFS(Detail!AD:AD,Detail!$A:$A,$B310,Detail!$B:$B,"&lt;="&amp;108)</f>
        <v>256426.24450557606</v>
      </c>
      <c r="AU310" s="33">
        <f t="shared" si="533"/>
        <v>256426.24450557606</v>
      </c>
      <c r="AV310" s="24">
        <f>SUMIFS(Detail!AD:AD,Detail!$A:$A,$B310,Detail!$B:$B,"&lt;="&amp;111)</f>
        <v>256088.48774472103</v>
      </c>
      <c r="AW310" s="24">
        <f>SUMIFS(Detail!AD:AD,Detail!$A:$A,$B310,Detail!$B:$B,"&lt;="&amp;114)</f>
        <v>255872.00568925889</v>
      </c>
      <c r="AX310" s="24">
        <f>SUMIFS(Detail!AD:AD,Detail!$A:$A,$B310,Detail!$B:$B,"&lt;="&amp;117)</f>
        <v>255732.53772020567</v>
      </c>
      <c r="AY310" s="24">
        <f>SUMIFS(Detail!AD:AD,Detail!$A:$A,$B310,Detail!$B:$B,"&lt;="&amp;120)</f>
        <v>255642.25265448171</v>
      </c>
      <c r="AZ310" s="33">
        <f t="shared" si="534"/>
        <v>255642.25265448171</v>
      </c>
      <c r="BA310" s="24">
        <f>SUMIFS(Detail!AD:AD,Detail!$A:$A,$B310,Detail!$B:$B,"&lt;="&amp;123)</f>
        <v>255583.54200270737</v>
      </c>
      <c r="BB310" s="24">
        <f>SUMIFS(Detail!AD:AD,Detail!$A:$A,$B310,Detail!$B:$B,"&lt;="&amp;126)</f>
        <v>255545.2011260897</v>
      </c>
      <c r="BC310" s="24">
        <f>SUMIFS(Detail!AD:AD,Detail!$A:$A,$B310,Detail!$B:$B,"&lt;="&amp;129)</f>
        <v>255520.06213777847</v>
      </c>
      <c r="BD310" s="24">
        <f>SUMIFS(Detail!AD:AD,Detail!$A:$A,$B310,Detail!$B:$B,"&lt;="&amp;132)</f>
        <v>255503.51660302689</v>
      </c>
      <c r="BE310" s="33">
        <f t="shared" si="535"/>
        <v>255503.51660302689</v>
      </c>
      <c r="BF310" s="24">
        <f>SUMIFS(Detail!AD:AD,Detail!$A:$A,$B310,Detail!$B:$B,"&lt;="&amp;135)</f>
        <v>255492.58770225418</v>
      </c>
      <c r="BG310" s="24">
        <f>SUMIFS(Detail!AD:AD,Detail!$A:$A,$B310,Detail!$B:$B,"&lt;="&amp;138)</f>
        <v>255485.3440456379</v>
      </c>
      <c r="BH310" s="24">
        <f>SUMIFS(Detail!AD:AD,Detail!$A:$A,$B310,Detail!$B:$B,"&lt;="&amp;141)</f>
        <v>255480.52728991283</v>
      </c>
      <c r="BI310" s="24">
        <f>SUMIFS(Detail!AD:AD,Detail!$A:$A,$B310,Detail!$B:$B,"&lt;="&amp;144)</f>
        <v>255477.31435190176</v>
      </c>
      <c r="BJ310" s="33">
        <f t="shared" si="536"/>
        <v>255477.31435190176</v>
      </c>
      <c r="BK310" s="24">
        <f>SUMIFS(Detail!AD:AD,Detail!$A:$A,$B310,Detail!$B:$B,"&lt;="&amp;147)</f>
        <v>255475.16483057287</v>
      </c>
      <c r="BL310" s="24">
        <f>SUMIFS(Detail!AD:AD,Detail!$A:$A,$B310,Detail!$B:$B,"&lt;="&amp;150)</f>
        <v>255473.72265483064</v>
      </c>
      <c r="BM310" s="24">
        <f>SUMIFS(Detail!AD:AD,Detail!$A:$A,$B310,Detail!$B:$B,"&lt;="&amp;153)</f>
        <v>255472.75241064653</v>
      </c>
      <c r="BN310" s="24">
        <f>SUMIFS(Detail!AD:AD,Detail!$A:$A,$B310,Detail!$B:$B,"&lt;="&amp;156)</f>
        <v>255472.0979501784</v>
      </c>
      <c r="BO310" s="33">
        <f t="shared" si="537"/>
        <v>255472.0979501784</v>
      </c>
      <c r="BP310" s="24">
        <f>SUMIFS(Detail!AD:AD,Detail!$A:$A,$B310,Detail!$B:$B,"&lt;="&amp;159)</f>
        <v>255471.65538049082</v>
      </c>
      <c r="BQ310" s="24">
        <f>SUMIFS(Detail!AD:AD,Detail!$A:$A,$B310,Detail!$B:$B,"&lt;="&amp;162)</f>
        <v>255471.35537090304</v>
      </c>
      <c r="BR310" s="24">
        <f>SUMIFS(Detail!AD:AD,Detail!$A:$A,$B310,Detail!$B:$B,"&lt;="&amp;165)</f>
        <v>255471.15152320568</v>
      </c>
      <c r="BS310" s="24">
        <f>SUMIFS(Detail!AD:AD,Detail!$A:$A,$B310,Detail!$B:$B,"&lt;="&amp;168)</f>
        <v>255471.01270124025</v>
      </c>
      <c r="BT310" s="33">
        <f t="shared" si="538"/>
        <v>255471.01270124025</v>
      </c>
      <c r="BU310" s="24">
        <f>SUMIFS(Detail!AD:AD,Detail!$A:$A,$B310,Detail!$B:$B,"&lt;="&amp;171)</f>
        <v>255470.91795568695</v>
      </c>
      <c r="BV310" s="24">
        <f>SUMIFS(Detail!AD:AD,Detail!$A:$A,$B310,Detail!$B:$B,"&lt;="&amp;174)</f>
        <v>255470.85315546175</v>
      </c>
      <c r="BW310" s="24">
        <f>SUMIFS(Detail!AD:AD,Detail!$A:$A,$B310,Detail!$B:$B,"&lt;="&amp;177)</f>
        <v>255470.808745366</v>
      </c>
      <c r="BX310" s="24">
        <f>SUMIFS(Detail!AD:AD,Detail!$A:$A,$B310,Detail!$B:$B,"&lt;="&amp;180)</f>
        <v>255470.77824910881</v>
      </c>
      <c r="BY310" s="33">
        <f t="shared" si="539"/>
        <v>255470.77824910881</v>
      </c>
      <c r="BZ310" s="24">
        <f>SUMIFS(Detail!AD:AD,Detail!$A:$A,$B310,Detail!$B:$B,"&lt;="&amp;183)</f>
        <v>255470.75726720021</v>
      </c>
      <c r="CA310" s="24">
        <f>SUMIFS(Detail!AD:AD,Detail!$A:$A,$B310,Detail!$B:$B,"&lt;="&amp;186)</f>
        <v>255470.74280441404</v>
      </c>
      <c r="CB310" s="24">
        <f>SUMIFS(Detail!AD:AD,Detail!$A:$A,$B310,Detail!$B:$B,"&lt;="&amp;189)</f>
        <v>255470.73281720877</v>
      </c>
      <c r="CC310" s="24">
        <f>SUMIFS(Detail!AD:AD,Detail!$A:$A,$B310,Detail!$B:$B,"&lt;="&amp;192)</f>
        <v>255470.72590846196</v>
      </c>
      <c r="CD310" s="33">
        <f t="shared" si="540"/>
        <v>255470.72590846196</v>
      </c>
      <c r="CE310" s="24">
        <f>SUMIFS(Detail!AD:AD,Detail!$A:$A,$B310,Detail!$B:$B,"&lt;="&amp;195)</f>
        <v>255470.72112109771</v>
      </c>
      <c r="CF310" s="24">
        <f>SUMIFS(Detail!AD:AD,Detail!$A:$A,$B310,Detail!$B:$B,"&lt;="&amp;198)</f>
        <v>255470.71779821962</v>
      </c>
      <c r="CG310" s="24">
        <f>SUMIFS(Detail!AD:AD,Detail!$A:$A,$B310,Detail!$B:$B,"&lt;="&amp;201)</f>
        <v>255470.71548808998</v>
      </c>
      <c r="CH310" s="24">
        <f>SUMIFS(Detail!AD:AD,Detail!$A:$A,$B310,Detail!$B:$B,"&lt;="&amp;204)</f>
        <v>255470.71387951559</v>
      </c>
      <c r="CI310" s="33">
        <f t="shared" si="541"/>
        <v>255470.71387951559</v>
      </c>
      <c r="CJ310" s="24">
        <f>SUMIFS(Detail!AD:AD,Detail!$A:$A,$B310,Detail!$B:$B,"&lt;="&amp;207)</f>
        <v>255470.71275772527</v>
      </c>
      <c r="CK310" s="24">
        <f>SUMIFS(Detail!AD:AD,Detail!$A:$A,$B310,Detail!$B:$B,"&lt;="&amp;210)</f>
        <v>255470.71197422856</v>
      </c>
      <c r="CL310" s="24">
        <f>SUMIFS(Detail!AD:AD,Detail!$A:$A,$B310,Detail!$B:$B,"&lt;="&amp;213)</f>
        <v>255470.71142621301</v>
      </c>
      <c r="CM310" s="24">
        <f>SUMIFS(Detail!AD:AD,Detail!$A:$A,$B310,Detail!$B:$B,"&lt;="&amp;216)</f>
        <v>255470.71104235202</v>
      </c>
      <c r="CN310" s="33">
        <f t="shared" si="542"/>
        <v>255470.71104235202</v>
      </c>
      <c r="CO310" s="24">
        <f>SUMIFS(Detail!AD:AD,Detail!$A:$A,$B310,Detail!$B:$B,"&lt;="&amp;219)</f>
        <v>255470.71077309849</v>
      </c>
      <c r="CP310" s="24">
        <f>SUMIFS(Detail!AD:AD,Detail!$A:$A,$B310,Detail!$B:$B,"&lt;="&amp;222)</f>
        <v>255470.7105839893</v>
      </c>
      <c r="CQ310" s="24">
        <f>SUMIFS(Detail!AD:AD,Detail!$A:$A,$B310,Detail!$B:$B,"&lt;="&amp;225)</f>
        <v>255470.71045098861</v>
      </c>
      <c r="CR310" s="24">
        <f>SUMIFS(Detail!AD:AD,Detail!$A:$A,$B310,Detail!$B:$B,"&lt;="&amp;228)</f>
        <v>255470.7103573225</v>
      </c>
      <c r="CS310" s="33">
        <f t="shared" si="543"/>
        <v>255470.7103573225</v>
      </c>
      <c r="CT310" s="24">
        <f>SUMIFS(Detail!AD:AD,Detail!$A:$A,$B310,Detail!$B:$B,"&lt;="&amp;231)</f>
        <v>255470.71029126638</v>
      </c>
      <c r="CU310" s="24">
        <f>SUMIFS(Detail!AD:AD,Detail!$A:$A,$B310,Detail!$B:$B,"&lt;="&amp;234)</f>
        <v>255470.71024463954</v>
      </c>
      <c r="CV310" s="24">
        <f>SUMIFS(Detail!AD:AD,Detail!$A:$A,$B310,Detail!$B:$B,"&lt;="&amp;237)</f>
        <v>255470.71021167518</v>
      </c>
      <c r="CW310" s="24">
        <f>SUMIFS(Detail!AD:AD,Detail!$A:$A,$B310,Detail!$B:$B,"&lt;="&amp;240)</f>
        <v>255470.71018834668</v>
      </c>
      <c r="CX310" s="33">
        <f t="shared" si="544"/>
        <v>255470.71018834668</v>
      </c>
      <c r="CY310" s="24">
        <f>SUMIFS(Detail!AD:AD,Detail!$A:$A,$B310,Detail!$B:$B,"&lt;="&amp;243)</f>
        <v>255470.71013132291</v>
      </c>
      <c r="CZ310" s="24">
        <f>SUMIFS(Detail!AD:AD,Detail!$A:$A,$B310,Detail!$B:$B,"&lt;="&amp;246)</f>
        <v>255470.71013132291</v>
      </c>
      <c r="DA310" s="24">
        <f>SUMIFS(Detail!AD:AD,Detail!$A:$A,$B310,Detail!$B:$B,"&lt;="&amp;249)</f>
        <v>255470.71013132291</v>
      </c>
      <c r="DB310" s="24">
        <f>SUMIFS(Detail!AD:AD,Detail!$A:$A,$B310,Detail!$B:$B,"&lt;="&amp;252)</f>
        <v>255470.71013132291</v>
      </c>
      <c r="DC310" s="33">
        <f t="shared" si="545"/>
        <v>255470.71013132291</v>
      </c>
      <c r="DD310" s="86">
        <f>SUMIFS(Detail!AD:AD,Detail!$A:$A,$B310,Detail!$B:$B,"&gt;60")</f>
        <v>-4059308.5073807407</v>
      </c>
    </row>
    <row r="311" spans="1:108" x14ac:dyDescent="0.25">
      <c r="A311" t="s">
        <v>5558</v>
      </c>
      <c r="B311" s="32" t="s">
        <v>5127</v>
      </c>
      <c r="C311" s="24">
        <f>SUMIFS(Detail!AD:AD,Detail!$A:$A,$B311,Detail!$B:$B,"&lt;="&amp;3)</f>
        <v>0</v>
      </c>
      <c r="D311" s="24">
        <f>SUMIFS(Detail!AD:AD,Detail!$A:$A,$B311,Detail!$B:$B,"&lt;="&amp;6)</f>
        <v>0</v>
      </c>
      <c r="E311" s="24">
        <f>SUMIFS(Detail!AD:AD,Detail!$A:$A,$B311,Detail!$B:$B,"&lt;="&amp;9)</f>
        <v>0</v>
      </c>
      <c r="F311" s="24">
        <f>SUMIFS(Detail!AD:AD,Detail!$A:$A,$B311,Detail!$B:$B,"&lt;="&amp;12)</f>
        <v>4640.3172991999463</v>
      </c>
      <c r="G311" s="33">
        <f t="shared" si="525"/>
        <v>4640.3172991999463</v>
      </c>
      <c r="H311" s="24">
        <f>SUMIFS(Detail!AD:AD,Detail!$A:$A,$B311,Detail!$B:$B,"&lt;="&amp;15)</f>
        <v>26448.697752591383</v>
      </c>
      <c r="I311" s="24">
        <f>SUMIFS(Detail!AD:AD,Detail!$A:$A,$B311,Detail!$B:$B,"&lt;="&amp;18)</f>
        <v>81939.091836757361</v>
      </c>
      <c r="J311" s="24">
        <f>SUMIFS(Detail!AD:AD,Detail!$A:$A,$B311,Detail!$B:$B,"&lt;="&amp;21)</f>
        <v>179648.26422149717</v>
      </c>
      <c r="K311" s="24">
        <f>SUMIFS(Detail!AD:AD,Detail!$A:$A,$B311,Detail!$B:$B,"&lt;="&amp;24)</f>
        <v>309026.78882476507</v>
      </c>
      <c r="L311" s="33">
        <f t="shared" si="526"/>
        <v>309026.78882476507</v>
      </c>
      <c r="M311" s="24">
        <f>SUMIFS(Detail!AD:AD,Detail!$A:$A,$B311,Detail!$B:$B,"&lt;="&amp;27)</f>
        <v>431020.46471983555</v>
      </c>
      <c r="N311" s="24">
        <f>SUMIFS(Detail!AD:AD,Detail!$A:$A,$B311,Detail!$B:$B,"&lt;="&amp;30)</f>
        <v>530881.57631170377</v>
      </c>
      <c r="O311" s="24">
        <f>SUMIFS(Detail!AD:AD,Detail!$A:$A,$B311,Detail!$B:$B,"&lt;="&amp;33)</f>
        <v>639601.56726887275</v>
      </c>
      <c r="P311" s="24">
        <f>SUMIFS(Detail!AD:AD,Detail!$A:$A,$B311,Detail!$B:$B,"&lt;="&amp;36)</f>
        <v>784110.31835752237</v>
      </c>
      <c r="Q311" s="33">
        <f t="shared" si="527"/>
        <v>784110.31835752237</v>
      </c>
      <c r="R311" s="24">
        <f>SUMIFS(Detail!AD:AD,Detail!$A:$A,$B311,Detail!$B:$B,"&lt;="&amp;39)</f>
        <v>981722.09623215569</v>
      </c>
      <c r="S311" s="24">
        <f>SUMIFS(Detail!AD:AD,Detail!$A:$A,$B311,Detail!$B:$B,"&lt;="&amp;42)</f>
        <v>1179449.6661501108</v>
      </c>
      <c r="T311" s="24">
        <f>SUMIFS(Detail!AD:AD,Detail!$A:$A,$B311,Detail!$B:$B,"&lt;="&amp;45)</f>
        <v>1342643.9325743825</v>
      </c>
      <c r="U311" s="24">
        <f>SUMIFS(Detail!AD:AD,Detail!$A:$A,$B311,Detail!$B:$B,"&lt;="&amp;48)</f>
        <v>1530364.2493050494</v>
      </c>
      <c r="V311" s="33">
        <f t="shared" si="528"/>
        <v>1530364.2493050494</v>
      </c>
      <c r="W311" s="24">
        <f>SUMIFS(Detail!AD:AD,Detail!$A:$A,$B311,Detail!$B:$B,"&lt;="&amp;51)</f>
        <v>1768233.3566012469</v>
      </c>
      <c r="X311" s="24">
        <f>SUMIFS(Detail!AD:AD,Detail!$A:$A,$B311,Detail!$B:$B,"&lt;="&amp;54)</f>
        <v>2105113.3775746673</v>
      </c>
      <c r="Y311" s="24">
        <f>SUMIFS(Detail!AD:AD,Detail!$A:$A,$B311,Detail!$B:$B,"&lt;="&amp;57)</f>
        <v>2444880.2166767912</v>
      </c>
      <c r="Z311" s="24">
        <f>SUMIFS(Detail!AD:AD,Detail!$A:$A,$B311,Detail!$B:$B,"&lt;="&amp;60)</f>
        <v>2724626.8786285333</v>
      </c>
      <c r="AA311" s="33">
        <f t="shared" si="529"/>
        <v>2724626.8786285333</v>
      </c>
      <c r="AB311" s="24">
        <f>SUMIFS(Detail!AD:AD,Detail!$A:$A,$B311,Detail!$B:$B,"&lt;="&amp;63)</f>
        <v>2316332.6673241919</v>
      </c>
      <c r="AC311" s="24">
        <f>SUMIFS(Detail!AD:AD,Detail!$A:$A,$B311,Detail!$B:$B,"&lt;="&amp;66)</f>
        <v>2021719.0488342615</v>
      </c>
      <c r="AD311" s="24">
        <f>SUMIFS(Detail!AD:AD,Detail!$A:$A,$B311,Detail!$B:$B,"&lt;="&amp;69)</f>
        <v>1796416.1666741793</v>
      </c>
      <c r="AE311" s="24">
        <f>SUMIFS(Detail!AD:AD,Detail!$A:$A,$B311,Detail!$B:$B,"&lt;="&amp;72)</f>
        <v>1616763.1296709275</v>
      </c>
      <c r="AF311" s="33">
        <f t="shared" si="530"/>
        <v>1616763.1296709275</v>
      </c>
      <c r="AG311" s="24">
        <f>SUMIFS(Detail!AD:AD,Detail!$A:$A,$B311,Detail!$B:$B,"&lt;="&amp;75)</f>
        <v>1469324.9523335579</v>
      </c>
      <c r="AH311" s="24">
        <f>SUMIFS(Detail!AD:AD,Detail!$A:$A,$B311,Detail!$B:$B,"&lt;="&amp;78)</f>
        <v>1345732.0828181603</v>
      </c>
      <c r="AI311" s="24">
        <f>SUMIFS(Detail!AD:AD,Detail!$A:$A,$B311,Detail!$B:$B,"&lt;="&amp;81)</f>
        <v>1240415.7642210056</v>
      </c>
      <c r="AJ311" s="24">
        <f>SUMIFS(Detail!AD:AD,Detail!$A:$A,$B311,Detail!$B:$B,"&lt;="&amp;84)</f>
        <v>1149486.8640083959</v>
      </c>
      <c r="AK311" s="33">
        <f t="shared" si="531"/>
        <v>1149486.8640083959</v>
      </c>
      <c r="AL311" s="24">
        <f>SUMIFS(Detail!AD:AD,Detail!$A:$A,$B311,Detail!$B:$B,"&lt;="&amp;87)</f>
        <v>1070126.5172506054</v>
      </c>
      <c r="AM311" s="24">
        <f>SUMIFS(Detail!AD:AD,Detail!$A:$A,$B311,Detail!$B:$B,"&lt;="&amp;90)</f>
        <v>1000230.5138434969</v>
      </c>
      <c r="AN311" s="24">
        <f>SUMIFS(Detail!AD:AD,Detail!$A:$A,$B311,Detail!$B:$B,"&lt;="&amp;93)</f>
        <v>938189.95551267592</v>
      </c>
      <c r="AO311" s="24">
        <f>SUMIFS(Detail!AD:AD,Detail!$A:$A,$B311,Detail!$B:$B,"&lt;="&amp;96)</f>
        <v>882749.8357491768</v>
      </c>
      <c r="AP311" s="33">
        <f t="shared" si="532"/>
        <v>882749.8357491768</v>
      </c>
      <c r="AQ311" s="24">
        <f>SUMIFS(Detail!AD:AD,Detail!$A:$A,$B311,Detail!$B:$B,"&lt;="&amp;99)</f>
        <v>832914.48857749335</v>
      </c>
      <c r="AR311" s="24">
        <f>SUMIFS(Detail!AD:AD,Detail!$A:$A,$B311,Detail!$B:$B,"&lt;="&amp;102)</f>
        <v>787882.42570241413</v>
      </c>
      <c r="AS311" s="24">
        <f>SUMIFS(Detail!AD:AD,Detail!$A:$A,$B311,Detail!$B:$B,"&lt;="&amp;105)</f>
        <v>747000.2555135719</v>
      </c>
      <c r="AT311" s="24">
        <f>SUMIFS(Detail!AD:AD,Detail!$A:$A,$B311,Detail!$B:$B,"&lt;="&amp;108)</f>
        <v>709729.36552665976</v>
      </c>
      <c r="AU311" s="33">
        <f t="shared" si="533"/>
        <v>709729.36552665976</v>
      </c>
      <c r="AV311" s="24">
        <f>SUMIFS(Detail!AD:AD,Detail!$A:$A,$B311,Detail!$B:$B,"&lt;="&amp;111)</f>
        <v>675621.36357697775</v>
      </c>
      <c r="AW311" s="24">
        <f>SUMIFS(Detail!AD:AD,Detail!$A:$A,$B311,Detail!$B:$B,"&lt;="&amp;114)</f>
        <v>644299.66540761199</v>
      </c>
      <c r="AX311" s="24">
        <f>SUMIFS(Detail!AD:AD,Detail!$A:$A,$B311,Detail!$B:$B,"&lt;="&amp;117)</f>
        <v>615445.48112713569</v>
      </c>
      <c r="AY311" s="24">
        <f>SUMIFS(Detail!AD:AD,Detail!$A:$A,$B311,Detail!$B:$B,"&lt;="&amp;120)</f>
        <v>588787.00531178084</v>
      </c>
      <c r="AZ311" s="33">
        <f t="shared" si="534"/>
        <v>588787.00531178084</v>
      </c>
      <c r="BA311" s="24">
        <f>SUMIFS(Detail!AD:AD,Detail!$A:$A,$B311,Detail!$B:$B,"&lt;="&amp;123)</f>
        <v>564090.97699210187</v>
      </c>
      <c r="BB311" s="24">
        <f>SUMIFS(Detail!AD:AD,Detail!$A:$A,$B311,Detail!$B:$B,"&lt;="&amp;126)</f>
        <v>541156.01755350537</v>
      </c>
      <c r="BC311" s="24">
        <f>SUMIFS(Detail!AD:AD,Detail!$A:$A,$B311,Detail!$B:$B,"&lt;="&amp;129)</f>
        <v>519807.31951295945</v>
      </c>
      <c r="BD311" s="24">
        <f>SUMIFS(Detail!AD:AD,Detail!$A:$A,$B311,Detail!$B:$B,"&lt;="&amp;132)</f>
        <v>499892.37364368309</v>
      </c>
      <c r="BE311" s="33">
        <f t="shared" si="535"/>
        <v>499892.37364368309</v>
      </c>
      <c r="BF311" s="24">
        <f>SUMIFS(Detail!AD:AD,Detail!$A:$A,$B311,Detail!$B:$B,"&lt;="&amp;135)</f>
        <v>481277.50270390249</v>
      </c>
      <c r="BG311" s="24">
        <f>SUMIFS(Detail!AD:AD,Detail!$A:$A,$B311,Detail!$B:$B,"&lt;="&amp;138)</f>
        <v>463845.02785479074</v>
      </c>
      <c r="BH311" s="24">
        <f>SUMIFS(Detail!AD:AD,Detail!$A:$A,$B311,Detail!$B:$B,"&lt;="&amp;141)</f>
        <v>447490.9358056346</v>
      </c>
      <c r="BI311" s="24">
        <f>SUMIFS(Detail!AD:AD,Detail!$A:$A,$B311,Detail!$B:$B,"&lt;="&amp;144)</f>
        <v>432122.94553529879</v>
      </c>
      <c r="BJ311" s="33">
        <f t="shared" si="536"/>
        <v>432122.94553529879</v>
      </c>
      <c r="BK311" s="24">
        <f>SUMIFS(Detail!AD:AD,Detail!$A:$A,$B311,Detail!$B:$B,"&lt;="&amp;147)</f>
        <v>417658.89632463828</v>
      </c>
      <c r="BL311" s="24">
        <f>SUMIFS(Detail!AD:AD,Detail!$A:$A,$B311,Detail!$B:$B,"&lt;="&amp;150)</f>
        <v>404025.39601247892</v>
      </c>
      <c r="BM311" s="24">
        <f>SUMIFS(Detail!AD:AD,Detail!$A:$A,$B311,Detail!$B:$B,"&lt;="&amp;153)</f>
        <v>391156.68140713125</v>
      </c>
      <c r="BN311" s="24">
        <f>SUMIFS(Detail!AD:AD,Detail!$A:$A,$B311,Detail!$B:$B,"&lt;="&amp;156)</f>
        <v>378993.65274305118</v>
      </c>
      <c r="BO311" s="33">
        <f t="shared" si="537"/>
        <v>378993.65274305118</v>
      </c>
      <c r="BP311" s="24">
        <f>SUMIFS(Detail!AD:AD,Detail!$A:$A,$B311,Detail!$B:$B,"&lt;="&amp;159)</f>
        <v>367483.05175242969</v>
      </c>
      <c r="BQ311" s="24">
        <f>SUMIFS(Detail!AD:AD,Detail!$A:$A,$B311,Detail!$B:$B,"&lt;="&amp;162)</f>
        <v>356576.75889228156</v>
      </c>
      <c r="BR311" s="24">
        <f>SUMIFS(Detail!AD:AD,Detail!$A:$A,$B311,Detail!$B:$B,"&lt;="&amp;165)</f>
        <v>346231.18994395476</v>
      </c>
      <c r="BS311" s="24">
        <f>SUMIFS(Detail!AD:AD,Detail!$A:$A,$B311,Detail!$B:$B,"&lt;="&amp;168)</f>
        <v>336406.77589018119</v>
      </c>
      <c r="BT311" s="33">
        <f t="shared" si="538"/>
        <v>336406.77589018119</v>
      </c>
      <c r="BU311" s="24">
        <f>SUMIFS(Detail!AD:AD,Detail!$A:$A,$B311,Detail!$B:$B,"&lt;="&amp;171)</f>
        <v>327067.51290257345</v>
      </c>
      <c r="BV311" s="24">
        <f>SUMIFS(Detail!AD:AD,Detail!$A:$A,$B311,Detail!$B:$B,"&lt;="&amp;174)</f>
        <v>318180.57161139091</v>
      </c>
      <c r="BW311" s="24">
        <f>SUMIFS(Detail!AD:AD,Detail!$A:$A,$B311,Detail!$B:$B,"&lt;="&amp;177)</f>
        <v>309715.95670856501</v>
      </c>
      <c r="BX311" s="24">
        <f>SUMIFS(Detail!AD:AD,Detail!$A:$A,$B311,Detail!$B:$B,"&lt;="&amp;180)</f>
        <v>301646.20945319062</v>
      </c>
      <c r="BY311" s="33">
        <f t="shared" si="539"/>
        <v>301646.20945319062</v>
      </c>
      <c r="BZ311" s="24">
        <f>SUMIFS(Detail!AD:AD,Detail!$A:$A,$B311,Detail!$B:$B,"&lt;="&amp;183)</f>
        <v>293946.14688198385</v>
      </c>
      <c r="CA311" s="24">
        <f>SUMIFS(Detail!AD:AD,Detail!$A:$A,$B311,Detail!$B:$B,"&lt;="&amp;186)</f>
        <v>286592.63253362203</v>
      </c>
      <c r="CB311" s="24">
        <f>SUMIFS(Detail!AD:AD,Detail!$A:$A,$B311,Detail!$B:$B,"&lt;="&amp;189)</f>
        <v>279564.37432155688</v>
      </c>
      <c r="CC311" s="24">
        <f>SUMIFS(Detail!AD:AD,Detail!$A:$A,$B311,Detail!$B:$B,"&lt;="&amp;192)</f>
        <v>272841.74586986506</v>
      </c>
      <c r="CD311" s="33">
        <f t="shared" si="540"/>
        <v>272841.74586986506</v>
      </c>
      <c r="CE311" s="24">
        <f>SUMIFS(Detail!AD:AD,Detail!$A:$A,$B311,Detail!$B:$B,"&lt;="&amp;195)</f>
        <v>266406.62818956561</v>
      </c>
      <c r="CF311" s="24">
        <f>SUMIFS(Detail!AD:AD,Detail!$A:$A,$B311,Detail!$B:$B,"&lt;="&amp;198)</f>
        <v>260242.26904019591</v>
      </c>
      <c r="CG311" s="24">
        <f>SUMIFS(Detail!AD:AD,Detail!$A:$A,$B311,Detail!$B:$B,"&lt;="&amp;201)</f>
        <v>254333.15771151116</v>
      </c>
      <c r="CH311" s="24">
        <f>SUMIFS(Detail!AD:AD,Detail!$A:$A,$B311,Detail!$B:$B,"&lt;="&amp;204)</f>
        <v>248664.91328655518</v>
      </c>
      <c r="CI311" s="33">
        <f t="shared" si="541"/>
        <v>248664.91328655518</v>
      </c>
      <c r="CJ311" s="24">
        <f>SUMIFS(Detail!AD:AD,Detail!$A:$A,$B311,Detail!$B:$B,"&lt;="&amp;207)</f>
        <v>243224.18472167981</v>
      </c>
      <c r="CK311" s="24">
        <f>SUMIFS(Detail!AD:AD,Detail!$A:$A,$B311,Detail!$B:$B,"&lt;="&amp;210)</f>
        <v>237998.5613103371</v>
      </c>
      <c r="CL311" s="24">
        <f>SUMIFS(Detail!AD:AD,Detail!$A:$A,$B311,Detail!$B:$B,"&lt;="&amp;213)</f>
        <v>232976.49229314376</v>
      </c>
      <c r="CM311" s="24">
        <f>SUMIFS(Detail!AD:AD,Detail!$A:$A,$B311,Detail!$B:$B,"&lt;="&amp;216)</f>
        <v>228147.21454270108</v>
      </c>
      <c r="CN311" s="33">
        <f t="shared" si="542"/>
        <v>228147.21454270108</v>
      </c>
      <c r="CO311" s="24">
        <f>SUMIFS(Detail!AD:AD,Detail!$A:$A,$B311,Detail!$B:$B,"&lt;="&amp;219)</f>
        <v>223500.68739294709</v>
      </c>
      <c r="CP311" s="24">
        <f>SUMIFS(Detail!AD:AD,Detail!$A:$A,$B311,Detail!$B:$B,"&lt;="&amp;222)</f>
        <v>219027.53380354345</v>
      </c>
      <c r="CQ311" s="24">
        <f>SUMIFS(Detail!AD:AD,Detail!$A:$A,$B311,Detail!$B:$B,"&lt;="&amp;225)</f>
        <v>214718.98715295008</v>
      </c>
      <c r="CR311" s="24">
        <f>SUMIFS(Detail!AD:AD,Detail!$A:$A,$B311,Detail!$B:$B,"&lt;="&amp;228)</f>
        <v>210566.84304262092</v>
      </c>
      <c r="CS311" s="33">
        <f t="shared" si="543"/>
        <v>210566.84304262092</v>
      </c>
      <c r="CT311" s="24">
        <f>SUMIFS(Detail!AD:AD,Detail!$A:$A,$B311,Detail!$B:$B,"&lt;="&amp;231)</f>
        <v>206563.4155709804</v>
      </c>
      <c r="CU311" s="24">
        <f>SUMIFS(Detail!AD:AD,Detail!$A:$A,$B311,Detail!$B:$B,"&lt;="&amp;234)</f>
        <v>202701.49760175162</v>
      </c>
      <c r="CV311" s="24">
        <f>SUMIFS(Detail!AD:AD,Detail!$A:$A,$B311,Detail!$B:$B,"&lt;="&amp;237)</f>
        <v>198974.32460808463</v>
      </c>
      <c r="CW311" s="24">
        <f>SUMIFS(Detail!AD:AD,Detail!$A:$A,$B311,Detail!$B:$B,"&lt;="&amp;240)</f>
        <v>195375.54172341345</v>
      </c>
      <c r="CX311" s="33">
        <f t="shared" si="544"/>
        <v>195375.54172341345</v>
      </c>
      <c r="CY311" s="24">
        <f>SUMIFS(Detail!AD:AD,Detail!$A:$A,$B311,Detail!$B:$B,"&lt;="&amp;243)</f>
        <v>153036.42493050467</v>
      </c>
      <c r="CZ311" s="24">
        <f>SUMIFS(Detail!AD:AD,Detail!$A:$A,$B311,Detail!$B:$B,"&lt;="&amp;246)</f>
        <v>153036.42493050467</v>
      </c>
      <c r="DA311" s="24">
        <f>SUMIFS(Detail!AD:AD,Detail!$A:$A,$B311,Detail!$B:$B,"&lt;="&amp;249)</f>
        <v>153036.42493050467</v>
      </c>
      <c r="DB311" s="24">
        <f>SUMIFS(Detail!AD:AD,Detail!$A:$A,$B311,Detail!$B:$B,"&lt;="&amp;252)</f>
        <v>153036.42493050467</v>
      </c>
      <c r="DC311" s="33">
        <f t="shared" si="545"/>
        <v>153036.42493050467</v>
      </c>
      <c r="DD311" s="86">
        <f>SUMIFS(Detail!AD:AD,Detail!$A:$A,$B311,Detail!$B:$B,"&gt;60")</f>
        <v>-2571590.4536980269</v>
      </c>
    </row>
    <row r="312" spans="1:108" x14ac:dyDescent="0.25">
      <c r="A312" t="s">
        <v>5559</v>
      </c>
      <c r="B312" s="32" t="s">
        <v>5128</v>
      </c>
      <c r="C312" s="24">
        <f>SUMIFS(Detail!AD:AD,Detail!$A:$A,$B312,Detail!$B:$B,"&lt;="&amp;3)</f>
        <v>0</v>
      </c>
      <c r="D312" s="24">
        <f>SUMIFS(Detail!AD:AD,Detail!$A:$A,$B312,Detail!$B:$B,"&lt;="&amp;6)</f>
        <v>0</v>
      </c>
      <c r="E312" s="24">
        <f>SUMIFS(Detail!AD:AD,Detail!$A:$A,$B312,Detail!$B:$B,"&lt;="&amp;9)</f>
        <v>0</v>
      </c>
      <c r="F312" s="24">
        <f>SUMIFS(Detail!AD:AD,Detail!$A:$A,$B312,Detail!$B:$B,"&lt;="&amp;12)</f>
        <v>0</v>
      </c>
      <c r="G312" s="33">
        <f t="shared" si="525"/>
        <v>0</v>
      </c>
      <c r="H312" s="24">
        <f>SUMIFS(Detail!AD:AD,Detail!$A:$A,$B312,Detail!$B:$B,"&lt;="&amp;15)</f>
        <v>7559.6719071793686</v>
      </c>
      <c r="I312" s="24">
        <f>SUMIFS(Detail!AD:AD,Detail!$A:$A,$B312,Detail!$B:$B,"&lt;="&amp;18)</f>
        <v>45597.116842976473</v>
      </c>
      <c r="J312" s="24">
        <f>SUMIFS(Detail!AD:AD,Detail!$A:$A,$B312,Detail!$B:$B,"&lt;="&amp;21)</f>
        <v>200634.64202783184</v>
      </c>
      <c r="K312" s="24">
        <f>SUMIFS(Detail!AD:AD,Detail!$A:$A,$B312,Detail!$B:$B,"&lt;="&amp;24)</f>
        <v>483318.91017688904</v>
      </c>
      <c r="L312" s="33">
        <f t="shared" si="526"/>
        <v>483318.91017688904</v>
      </c>
      <c r="M312" s="24">
        <f>SUMIFS(Detail!AD:AD,Detail!$A:$A,$B312,Detail!$B:$B,"&lt;="&amp;27)</f>
        <v>851241.58562454605</v>
      </c>
      <c r="N312" s="24">
        <f>SUMIFS(Detail!AD:AD,Detail!$A:$A,$B312,Detail!$B:$B,"&lt;="&amp;30)</f>
        <v>1279061.4319378044</v>
      </c>
      <c r="O312" s="24">
        <f>SUMIFS(Detail!AD:AD,Detail!$A:$A,$B312,Detail!$B:$B,"&lt;="&amp;33)</f>
        <v>1689892.0263203559</v>
      </c>
      <c r="P312" s="24">
        <f>SUMIFS(Detail!AD:AD,Detail!$A:$A,$B312,Detail!$B:$B,"&lt;="&amp;36)</f>
        <v>2089439.3395209163</v>
      </c>
      <c r="Q312" s="33">
        <f t="shared" si="527"/>
        <v>2089439.3395209163</v>
      </c>
      <c r="R312" s="24">
        <f>SUMIFS(Detail!AD:AD,Detail!$A:$A,$B312,Detail!$B:$B,"&lt;="&amp;39)</f>
        <v>2534169.104715582</v>
      </c>
      <c r="S312" s="24">
        <f>SUMIFS(Detail!AD:AD,Detail!$A:$A,$B312,Detail!$B:$B,"&lt;="&amp;42)</f>
        <v>3053322.5349222086</v>
      </c>
      <c r="T312" s="24">
        <f>SUMIFS(Detail!AD:AD,Detail!$A:$A,$B312,Detail!$B:$B,"&lt;="&amp;45)</f>
        <v>3669847.5980059654</v>
      </c>
      <c r="U312" s="24">
        <f>SUMIFS(Detail!AD:AD,Detail!$A:$A,$B312,Detail!$B:$B,"&lt;="&amp;48)</f>
        <v>4406682.4194421954</v>
      </c>
      <c r="V312" s="33">
        <f t="shared" si="528"/>
        <v>4406682.4194421954</v>
      </c>
      <c r="W312" s="24">
        <f>SUMIFS(Detail!AD:AD,Detail!$A:$A,$B312,Detail!$B:$B,"&lt;="&amp;51)</f>
        <v>5201174.1728684865</v>
      </c>
      <c r="X312" s="24">
        <f>SUMIFS(Detail!AD:AD,Detail!$A:$A,$B312,Detail!$B:$B,"&lt;="&amp;54)</f>
        <v>6153931.5530212419</v>
      </c>
      <c r="Y312" s="24">
        <f>SUMIFS(Detail!AD:AD,Detail!$A:$A,$B312,Detail!$B:$B,"&lt;="&amp;57)</f>
        <v>7296923.5890611932</v>
      </c>
      <c r="Z312" s="24">
        <f>SUMIFS(Detail!AD:AD,Detail!$A:$A,$B312,Detail!$B:$B,"&lt;="&amp;60)</f>
        <v>8668352.6034425143</v>
      </c>
      <c r="AA312" s="33">
        <f t="shared" si="529"/>
        <v>8668352.6034425143</v>
      </c>
      <c r="AB312" s="24">
        <f>SUMIFS(Detail!AD:AD,Detail!$A:$A,$B312,Detail!$B:$B,"&lt;="&amp;63)</f>
        <v>3435456.5544962436</v>
      </c>
      <c r="AC312" s="24">
        <f>SUMIFS(Detail!AD:AD,Detail!$A:$A,$B312,Detail!$B:$B,"&lt;="&amp;66)</f>
        <v>1694945.8169372119</v>
      </c>
      <c r="AD312" s="24">
        <f>SUMIFS(Detail!AD:AD,Detail!$A:$A,$B312,Detail!$B:$B,"&lt;="&amp;69)</f>
        <v>1001360.0429385803</v>
      </c>
      <c r="AE312" s="24">
        <f>SUMIFS(Detail!AD:AD,Detail!$A:$A,$B312,Detail!$B:$B,"&lt;="&amp;72)</f>
        <v>702245.53006707213</v>
      </c>
      <c r="AF312" s="33">
        <f t="shared" si="530"/>
        <v>702245.53006707213</v>
      </c>
      <c r="AG312" s="24">
        <f>SUMIFS(Detail!AD:AD,Detail!$A:$A,$B312,Detail!$B:$B,"&lt;="&amp;75)</f>
        <v>566608.89488188562</v>
      </c>
      <c r="AH312" s="24">
        <f>SUMIFS(Detail!AD:AD,Detail!$A:$A,$B312,Detail!$B:$B,"&lt;="&amp;78)</f>
        <v>502828.8376272397</v>
      </c>
      <c r="AI312" s="24">
        <f>SUMIFS(Detail!AD:AD,Detail!$A:$A,$B312,Detail!$B:$B,"&lt;="&amp;81)</f>
        <v>471980.70198291034</v>
      </c>
      <c r="AJ312" s="24">
        <f>SUMIFS(Detail!AD:AD,Detail!$A:$A,$B312,Detail!$B:$B,"&lt;="&amp;84)</f>
        <v>456715.47507791081</v>
      </c>
      <c r="AK312" s="33">
        <f t="shared" si="531"/>
        <v>456715.47507791081</v>
      </c>
      <c r="AL312" s="24">
        <f>SUMIFS(Detail!AD:AD,Detail!$A:$A,$B312,Detail!$B:$B,"&lt;="&amp;87)</f>
        <v>449015.45340833376</v>
      </c>
      <c r="AM312" s="24">
        <f>SUMIFS(Detail!AD:AD,Detail!$A:$A,$B312,Detail!$B:$B,"&lt;="&amp;90)</f>
        <v>445067.20941745798</v>
      </c>
      <c r="AN312" s="24">
        <f>SUMIFS(Detail!AD:AD,Detail!$A:$A,$B312,Detail!$B:$B,"&lt;="&amp;93)</f>
        <v>443013.5522935153</v>
      </c>
      <c r="AO312" s="24">
        <f>SUMIFS(Detail!AD:AD,Detail!$A:$A,$B312,Detail!$B:$B,"&lt;="&amp;96)</f>
        <v>441931.75575427571</v>
      </c>
      <c r="AP312" s="33">
        <f t="shared" si="532"/>
        <v>441931.75575427571</v>
      </c>
      <c r="AQ312" s="24">
        <f>SUMIFS(Detail!AD:AD,Detail!$A:$A,$B312,Detail!$B:$B,"&lt;="&amp;99)</f>
        <v>441355.41735929635</v>
      </c>
      <c r="AR312" s="24">
        <f>SUMIFS(Detail!AD:AD,Detail!$A:$A,$B312,Detail!$B:$B,"&lt;="&amp;102)</f>
        <v>441045.21337056538</v>
      </c>
      <c r="AS312" s="24">
        <f>SUMIFS(Detail!AD:AD,Detail!$A:$A,$B312,Detail!$B:$B,"&lt;="&amp;105)</f>
        <v>440876.69124699989</v>
      </c>
      <c r="AT312" s="24">
        <f>SUMIFS(Detail!AD:AD,Detail!$A:$A,$B312,Detail!$B:$B,"&lt;="&amp;108)</f>
        <v>440784.35569767514</v>
      </c>
      <c r="AU312" s="33">
        <f t="shared" si="533"/>
        <v>440784.35569767514</v>
      </c>
      <c r="AV312" s="24">
        <f>SUMIFS(Detail!AD:AD,Detail!$A:$A,$B312,Detail!$B:$B,"&lt;="&amp;111)</f>
        <v>440733.36459626787</v>
      </c>
      <c r="AW312" s="24">
        <f>SUMIFS(Detail!AD:AD,Detail!$A:$A,$B312,Detail!$B:$B,"&lt;="&amp;114)</f>
        <v>440704.99957790901</v>
      </c>
      <c r="AX312" s="24">
        <f>SUMIFS(Detail!AD:AD,Detail!$A:$A,$B312,Detail!$B:$B,"&lt;="&amp;117)</f>
        <v>440689.11351022357</v>
      </c>
      <c r="AY312" s="24">
        <f>SUMIFS(Detail!AD:AD,Detail!$A:$A,$B312,Detail!$B:$B,"&lt;="&amp;120)</f>
        <v>440680.15982111701</v>
      </c>
      <c r="AZ312" s="33">
        <f t="shared" si="534"/>
        <v>440680.15982111701</v>
      </c>
      <c r="BA312" s="24">
        <f>SUMIFS(Detail!AD:AD,Detail!$A:$A,$B312,Detail!$B:$B,"&lt;="&amp;123)</f>
        <v>440675.08326365281</v>
      </c>
      <c r="BB312" s="24">
        <f>SUMIFS(Detail!AD:AD,Detail!$A:$A,$B312,Detail!$B:$B,"&lt;="&amp;126)</f>
        <v>440672.18881301431</v>
      </c>
      <c r="BC312" s="24">
        <f>SUMIFS(Detail!AD:AD,Detail!$A:$A,$B312,Detail!$B:$B,"&lt;="&amp;129)</f>
        <v>440670.52977618721</v>
      </c>
      <c r="BD312" s="24">
        <f>SUMIFS(Detail!AD:AD,Detail!$A:$A,$B312,Detail!$B:$B,"&lt;="&amp;132)</f>
        <v>440669.57408878056</v>
      </c>
      <c r="BE312" s="33">
        <f t="shared" si="535"/>
        <v>440669.57408878056</v>
      </c>
      <c r="BF312" s="24">
        <f>SUMIFS(Detail!AD:AD,Detail!$A:$A,$B312,Detail!$B:$B,"&lt;="&amp;135)</f>
        <v>440669.02094992471</v>
      </c>
      <c r="BG312" s="24">
        <f>SUMIFS(Detail!AD:AD,Detail!$A:$A,$B312,Detail!$B:$B,"&lt;="&amp;138)</f>
        <v>440668.69935476029</v>
      </c>
      <c r="BH312" s="24">
        <f>SUMIFS(Detail!AD:AD,Detail!$A:$A,$B312,Detail!$B:$B,"&lt;="&amp;141)</f>
        <v>440668.51157480245</v>
      </c>
      <c r="BI312" s="24">
        <f>SUMIFS(Detail!AD:AD,Detail!$A:$A,$B312,Detail!$B:$B,"&lt;="&amp;144)</f>
        <v>440668.40147961077</v>
      </c>
      <c r="BJ312" s="33">
        <f t="shared" si="536"/>
        <v>440668.40147961077</v>
      </c>
      <c r="BK312" s="24">
        <f>SUMIFS(Detail!AD:AD,Detail!$A:$A,$B312,Detail!$B:$B,"&lt;="&amp;147)</f>
        <v>440668.33667752141</v>
      </c>
      <c r="BL312" s="24">
        <f>SUMIFS(Detail!AD:AD,Detail!$A:$A,$B312,Detail!$B:$B,"&lt;="&amp;150)</f>
        <v>440668.29839164985</v>
      </c>
      <c r="BM312" s="24">
        <f>SUMIFS(Detail!AD:AD,Detail!$A:$A,$B312,Detail!$B:$B,"&lt;="&amp;153)</f>
        <v>440668.27569029102</v>
      </c>
      <c r="BN312" s="24">
        <f>SUMIFS(Detail!AD:AD,Detail!$A:$A,$B312,Detail!$B:$B,"&lt;="&amp;156)</f>
        <v>440668.26218311558</v>
      </c>
      <c r="BO312" s="33">
        <f t="shared" si="537"/>
        <v>440668.26218311558</v>
      </c>
      <c r="BP312" s="24">
        <f>SUMIFS(Detail!AD:AD,Detail!$A:$A,$B312,Detail!$B:$B,"&lt;="&amp;159)</f>
        <v>440668.25411963084</v>
      </c>
      <c r="BQ312" s="24">
        <f>SUMIFS(Detail!AD:AD,Detail!$A:$A,$B312,Detail!$B:$B,"&lt;="&amp;162)</f>
        <v>440668.24929050799</v>
      </c>
      <c r="BR312" s="24">
        <f>SUMIFS(Detail!AD:AD,Detail!$A:$A,$B312,Detail!$B:$B,"&lt;="&amp;165)</f>
        <v>440668.24638947094</v>
      </c>
      <c r="BS312" s="24">
        <f>SUMIFS(Detail!AD:AD,Detail!$A:$A,$B312,Detail!$B:$B,"&lt;="&amp;168)</f>
        <v>440668.2446414954</v>
      </c>
      <c r="BT312" s="33">
        <f t="shared" si="538"/>
        <v>440668.2446414954</v>
      </c>
      <c r="BU312" s="24">
        <f>SUMIFS(Detail!AD:AD,Detail!$A:$A,$B312,Detail!$B:$B,"&lt;="&amp;171)</f>
        <v>440668.24358524824</v>
      </c>
      <c r="BV312" s="24">
        <f>SUMIFS(Detail!AD:AD,Detail!$A:$A,$B312,Detail!$B:$B,"&lt;="&amp;174)</f>
        <v>440668.24294521281</v>
      </c>
      <c r="BW312" s="24">
        <f>SUMIFS(Detail!AD:AD,Detail!$A:$A,$B312,Detail!$B:$B,"&lt;="&amp;177)</f>
        <v>440668.24255635962</v>
      </c>
      <c r="BX312" s="24">
        <f>SUMIFS(Detail!AD:AD,Detail!$A:$A,$B312,Detail!$B:$B,"&lt;="&amp;180)</f>
        <v>440668.2423194669</v>
      </c>
      <c r="BY312" s="33">
        <f t="shared" si="539"/>
        <v>440668.2423194669</v>
      </c>
      <c r="BZ312" s="24">
        <f>SUMIFS(Detail!AD:AD,Detail!$A:$A,$B312,Detail!$B:$B,"&lt;="&amp;183)</f>
        <v>440668.24217478855</v>
      </c>
      <c r="CA312" s="24">
        <f>SUMIFS(Detail!AD:AD,Detail!$A:$A,$B312,Detail!$B:$B,"&lt;="&amp;186)</f>
        <v>440668.24208623543</v>
      </c>
      <c r="CB312" s="24">
        <f>SUMIFS(Detail!AD:AD,Detail!$A:$A,$B312,Detail!$B:$B,"&lt;="&amp;189)</f>
        <v>440668.24203187373</v>
      </c>
      <c r="CC312" s="24">
        <f>SUMIFS(Detail!AD:AD,Detail!$A:$A,$B312,Detail!$B:$B,"&lt;="&amp;192)</f>
        <v>440668.24199843331</v>
      </c>
      <c r="CD312" s="33">
        <f t="shared" si="540"/>
        <v>440668.24199843331</v>
      </c>
      <c r="CE312" s="24">
        <f>SUMIFS(Detail!AD:AD,Detail!$A:$A,$B312,Detail!$B:$B,"&lt;="&amp;195)</f>
        <v>440668.24197783397</v>
      </c>
      <c r="CF312" s="24">
        <f>SUMIFS(Detail!AD:AD,Detail!$A:$A,$B312,Detail!$B:$B,"&lt;="&amp;198)</f>
        <v>440668.24196510692</v>
      </c>
      <c r="CG312" s="24">
        <f>SUMIFS(Detail!AD:AD,Detail!$A:$A,$B312,Detail!$B:$B,"&lt;="&amp;201)</f>
        <v>440668.24195721449</v>
      </c>
      <c r="CH312" s="24">
        <f>SUMIFS(Detail!AD:AD,Detail!$A:$A,$B312,Detail!$B:$B,"&lt;="&amp;204)</f>
        <v>440668.24195231945</v>
      </c>
      <c r="CI312" s="33">
        <f t="shared" si="541"/>
        <v>440668.24195231945</v>
      </c>
      <c r="CJ312" s="24">
        <f>SUMIFS(Detail!AD:AD,Detail!$A:$A,$B312,Detail!$B:$B,"&lt;="&amp;207)</f>
        <v>440668.24194928189</v>
      </c>
      <c r="CK312" s="24">
        <f>SUMIFS(Detail!AD:AD,Detail!$A:$A,$B312,Detail!$B:$B,"&lt;="&amp;210)</f>
        <v>440668.24194739765</v>
      </c>
      <c r="CL312" s="24">
        <f>SUMIFS(Detail!AD:AD,Detail!$A:$A,$B312,Detail!$B:$B,"&lt;="&amp;213)</f>
        <v>440668.24194621079</v>
      </c>
      <c r="CM312" s="24">
        <f>SUMIFS(Detail!AD:AD,Detail!$A:$A,$B312,Detail!$B:$B,"&lt;="&amp;216)</f>
        <v>440668.24194546649</v>
      </c>
      <c r="CN312" s="33">
        <f t="shared" si="542"/>
        <v>440668.24194546649</v>
      </c>
      <c r="CO312" s="24">
        <f>SUMIFS(Detail!AD:AD,Detail!$A:$A,$B312,Detail!$B:$B,"&lt;="&amp;219)</f>
        <v>440668.2419450038</v>
      </c>
      <c r="CP312" s="24">
        <f>SUMIFS(Detail!AD:AD,Detail!$A:$A,$B312,Detail!$B:$B,"&lt;="&amp;222)</f>
        <v>440668.2419447088</v>
      </c>
      <c r="CQ312" s="24">
        <f>SUMIFS(Detail!AD:AD,Detail!$A:$A,$B312,Detail!$B:$B,"&lt;="&amp;225)</f>
        <v>440668.24194452103</v>
      </c>
      <c r="CR312" s="24">
        <f>SUMIFS(Detail!AD:AD,Detail!$A:$A,$B312,Detail!$B:$B,"&lt;="&amp;228)</f>
        <v>440668.24194442714</v>
      </c>
      <c r="CS312" s="33">
        <f t="shared" si="543"/>
        <v>440668.24194442714</v>
      </c>
      <c r="CT312" s="24">
        <f>SUMIFS(Detail!AD:AD,Detail!$A:$A,$B312,Detail!$B:$B,"&lt;="&amp;231)</f>
        <v>440668.24194434669</v>
      </c>
      <c r="CU312" s="24">
        <f>SUMIFS(Detail!AD:AD,Detail!$A:$A,$B312,Detail!$B:$B,"&lt;="&amp;234)</f>
        <v>440668.24194430641</v>
      </c>
      <c r="CV312" s="24">
        <f>SUMIFS(Detail!AD:AD,Detail!$A:$A,$B312,Detail!$B:$B,"&lt;="&amp;237)</f>
        <v>440668.24194427958</v>
      </c>
      <c r="CW312" s="24">
        <f>SUMIFS(Detail!AD:AD,Detail!$A:$A,$B312,Detail!$B:$B,"&lt;="&amp;240)</f>
        <v>440668.2419442595</v>
      </c>
      <c r="CX312" s="33">
        <f t="shared" si="544"/>
        <v>440668.2419442595</v>
      </c>
      <c r="CY312" s="24">
        <f>SUMIFS(Detail!AD:AD,Detail!$A:$A,$B312,Detail!$B:$B,"&lt;="&amp;243)</f>
        <v>440668.24194421928</v>
      </c>
      <c r="CZ312" s="24">
        <f>SUMIFS(Detail!AD:AD,Detail!$A:$A,$B312,Detail!$B:$B,"&lt;="&amp;246)</f>
        <v>440668.24194421928</v>
      </c>
      <c r="DA312" s="24">
        <f>SUMIFS(Detail!AD:AD,Detail!$A:$A,$B312,Detail!$B:$B,"&lt;="&amp;249)</f>
        <v>440668.24194421928</v>
      </c>
      <c r="DB312" s="24">
        <f>SUMIFS(Detail!AD:AD,Detail!$A:$A,$B312,Detail!$B:$B,"&lt;="&amp;252)</f>
        <v>440668.24194421928</v>
      </c>
      <c r="DC312" s="33">
        <f t="shared" si="545"/>
        <v>440668.24194421928</v>
      </c>
      <c r="DD312" s="86">
        <f>SUMIFS(Detail!AD:AD,Detail!$A:$A,$B312,Detail!$B:$B,"&gt;60")</f>
        <v>-8227684.3614982953</v>
      </c>
    </row>
    <row r="313" spans="1:108" x14ac:dyDescent="0.25">
      <c r="A313" t="s">
        <v>5560</v>
      </c>
      <c r="B313" s="32" t="s">
        <v>5129</v>
      </c>
      <c r="C313" s="24">
        <f>SUMIFS(Detail!AD:AD,Detail!$A:$A,$B313,Detail!$B:$B,"&lt;="&amp;3)</f>
        <v>0</v>
      </c>
      <c r="D313" s="24">
        <f>SUMIFS(Detail!AD:AD,Detail!$A:$A,$B313,Detail!$B:$B,"&lt;="&amp;6)</f>
        <v>0</v>
      </c>
      <c r="E313" s="24">
        <f>SUMIFS(Detail!AD:AD,Detail!$A:$A,$B313,Detail!$B:$B,"&lt;="&amp;9)</f>
        <v>0</v>
      </c>
      <c r="F313" s="24">
        <f>SUMIFS(Detail!AD:AD,Detail!$A:$A,$B313,Detail!$B:$B,"&lt;="&amp;12)</f>
        <v>0</v>
      </c>
      <c r="G313" s="33">
        <f t="shared" si="525"/>
        <v>0</v>
      </c>
      <c r="H313" s="24">
        <f>SUMIFS(Detail!AD:AD,Detail!$A:$A,$B313,Detail!$B:$B,"&lt;="&amp;15)</f>
        <v>4668.5505484987725</v>
      </c>
      <c r="I313" s="24">
        <f>SUMIFS(Detail!AD:AD,Detail!$A:$A,$B313,Detail!$B:$B,"&lt;="&amp;18)</f>
        <v>32418.172978454269</v>
      </c>
      <c r="J313" s="24">
        <f>SUMIFS(Detail!AD:AD,Detail!$A:$A,$B313,Detail!$B:$B,"&lt;="&amp;21)</f>
        <v>151842.05947551646</v>
      </c>
      <c r="K313" s="24">
        <f>SUMIFS(Detail!AD:AD,Detail!$A:$A,$B313,Detail!$B:$B,"&lt;="&amp;24)</f>
        <v>428057.24166185281</v>
      </c>
      <c r="L313" s="33">
        <f t="shared" si="526"/>
        <v>428057.24166185281</v>
      </c>
      <c r="M313" s="24">
        <f>SUMIFS(Detail!AD:AD,Detail!$A:$A,$B313,Detail!$B:$B,"&lt;="&amp;27)</f>
        <v>877633.26287225785</v>
      </c>
      <c r="N313" s="24">
        <f>SUMIFS(Detail!AD:AD,Detail!$A:$A,$B313,Detail!$B:$B,"&lt;="&amp;30)</f>
        <v>1506614.7604520607</v>
      </c>
      <c r="O313" s="24">
        <f>SUMIFS(Detail!AD:AD,Detail!$A:$A,$B313,Detail!$B:$B,"&lt;="&amp;33)</f>
        <v>2276325.3026308231</v>
      </c>
      <c r="P313" s="24">
        <f>SUMIFS(Detail!AD:AD,Detail!$A:$A,$B313,Detail!$B:$B,"&lt;="&amp;36)</f>
        <v>3158550.3407505276</v>
      </c>
      <c r="Q313" s="33">
        <f t="shared" si="527"/>
        <v>3158550.3407505276</v>
      </c>
      <c r="R313" s="24">
        <f>SUMIFS(Detail!AD:AD,Detail!$A:$A,$B313,Detail!$B:$B,"&lt;="&amp;39)</f>
        <v>4177387.3679964826</v>
      </c>
      <c r="S313" s="24">
        <f>SUMIFS(Detail!AD:AD,Detail!$A:$A,$B313,Detail!$B:$B,"&lt;="&amp;42)</f>
        <v>5363760.4078699471</v>
      </c>
      <c r="T313" s="24">
        <f>SUMIFS(Detail!AD:AD,Detail!$A:$A,$B313,Detail!$B:$B,"&lt;="&amp;45)</f>
        <v>6755080.2152083796</v>
      </c>
      <c r="U313" s="24">
        <f>SUMIFS(Detail!AD:AD,Detail!$A:$A,$B313,Detail!$B:$B,"&lt;="&amp;48)</f>
        <v>8395997.2536267955</v>
      </c>
      <c r="V313" s="33">
        <f t="shared" si="528"/>
        <v>8395997.2536267955</v>
      </c>
      <c r="W313" s="24">
        <f>SUMIFS(Detail!AD:AD,Detail!$A:$A,$B313,Detail!$B:$B,"&lt;="&amp;51)</f>
        <v>10145328.509175688</v>
      </c>
      <c r="X313" s="24">
        <f>SUMIFS(Detail!AD:AD,Detail!$A:$A,$B313,Detail!$B:$B,"&lt;="&amp;54)</f>
        <v>12224240.903354649</v>
      </c>
      <c r="Y313" s="24">
        <f>SUMIFS(Detail!AD:AD,Detail!$A:$A,$B313,Detail!$B:$B,"&lt;="&amp;57)</f>
        <v>14700886.983379725</v>
      </c>
      <c r="Z313" s="24">
        <f>SUMIFS(Detail!AD:AD,Detail!$A:$A,$B313,Detail!$B:$B,"&lt;="&amp;60)</f>
        <v>17656752.906176139</v>
      </c>
      <c r="AA313" s="33">
        <f t="shared" si="529"/>
        <v>17656752.906176139</v>
      </c>
      <c r="AB313" s="24">
        <f>SUMIFS(Detail!AD:AD,Detail!$A:$A,$B313,Detail!$B:$B,"&lt;="&amp;63)</f>
        <v>16292231.539372142</v>
      </c>
      <c r="AC313" s="24">
        <f>SUMIFS(Detail!AD:AD,Detail!$A:$A,$B313,Detail!$B:$B,"&lt;="&amp;66)</f>
        <v>14906537.147240315</v>
      </c>
      <c r="AD313" s="24">
        <f>SUMIFS(Detail!AD:AD,Detail!$A:$A,$B313,Detail!$B:$B,"&lt;="&amp;69)</f>
        <v>13621140.148856692</v>
      </c>
      <c r="AE313" s="24">
        <f>SUMIFS(Detail!AD:AD,Detail!$A:$A,$B313,Detail!$B:$B,"&lt;="&amp;72)</f>
        <v>12464355.531482689</v>
      </c>
      <c r="AF313" s="33">
        <f t="shared" si="530"/>
        <v>12464355.531482689</v>
      </c>
      <c r="AG313" s="24">
        <f>SUMIFS(Detail!AD:AD,Detail!$A:$A,$B313,Detail!$B:$B,"&lt;="&amp;75)</f>
        <v>11433898.466730883</v>
      </c>
      <c r="AH313" s="24">
        <f>SUMIFS(Detail!AD:AD,Detail!$A:$A,$B313,Detail!$B:$B,"&lt;="&amp;78)</f>
        <v>10518278.4262325</v>
      </c>
      <c r="AI313" s="24">
        <f>SUMIFS(Detail!AD:AD,Detail!$A:$A,$B313,Detail!$B:$B,"&lt;="&amp;81)</f>
        <v>9704055.9228979945</v>
      </c>
      <c r="AJ313" s="24">
        <f>SUMIFS(Detail!AD:AD,Detail!$A:$A,$B313,Detail!$B:$B,"&lt;="&amp;84)</f>
        <v>8978354.1191483866</v>
      </c>
      <c r="AK313" s="33">
        <f t="shared" si="531"/>
        <v>8978354.1191483866</v>
      </c>
      <c r="AL313" s="24">
        <f>SUMIFS(Detail!AD:AD,Detail!$A:$A,$B313,Detail!$B:$B,"&lt;="&amp;87)</f>
        <v>8329653.2032848112</v>
      </c>
      <c r="AM313" s="24">
        <f>SUMIFS(Detail!AD:AD,Detail!$A:$A,$B313,Detail!$B:$B,"&lt;="&amp;90)</f>
        <v>7747936.1666351389</v>
      </c>
      <c r="AN313" s="24">
        <f>SUMIFS(Detail!AD:AD,Detail!$A:$A,$B313,Detail!$B:$B,"&lt;="&amp;93)</f>
        <v>7224600.3898787554</v>
      </c>
      <c r="AO313" s="24">
        <f>SUMIFS(Detail!AD:AD,Detail!$A:$A,$B313,Detail!$B:$B,"&lt;="&amp;96)</f>
        <v>6752292.9110160135</v>
      </c>
      <c r="AP313" s="33">
        <f t="shared" si="532"/>
        <v>6752292.9110160135</v>
      </c>
      <c r="AQ313" s="24">
        <f>SUMIFS(Detail!AD:AD,Detail!$A:$A,$B313,Detail!$B:$B,"&lt;="&amp;99)</f>
        <v>6324733.1709408751</v>
      </c>
      <c r="AR313" s="24">
        <f>SUMIFS(Detail!AD:AD,Detail!$A:$A,$B313,Detail!$B:$B,"&lt;="&amp;102)</f>
        <v>5936549.1556669883</v>
      </c>
      <c r="AS313" s="24">
        <f>SUMIFS(Detail!AD:AD,Detail!$A:$A,$B313,Detail!$B:$B,"&lt;="&amp;105)</f>
        <v>5583134.3696611552</v>
      </c>
      <c r="AT313" s="24">
        <f>SUMIFS(Detail!AD:AD,Detail!$A:$A,$B313,Detail!$B:$B,"&lt;="&amp;108)</f>
        <v>5260526.3711074432</v>
      </c>
      <c r="AU313" s="33">
        <f t="shared" si="533"/>
        <v>5260526.3711074432</v>
      </c>
      <c r="AV313" s="24">
        <f>SUMIFS(Detail!AD:AD,Detail!$A:$A,$B313,Detail!$B:$B,"&lt;="&amp;111)</f>
        <v>4965305.0057793353</v>
      </c>
      <c r="AW313" s="24">
        <f>SUMIFS(Detail!AD:AD,Detail!$A:$A,$B313,Detail!$B:$B,"&lt;="&amp;114)</f>
        <v>4694507.678037975</v>
      </c>
      <c r="AX313" s="24">
        <f>SUMIFS(Detail!AD:AD,Detail!$A:$A,$B313,Detail!$B:$B,"&lt;="&amp;117)</f>
        <v>4445558.9612460621</v>
      </c>
      <c r="AY313" s="24">
        <f>SUMIFS(Detail!AD:AD,Detail!$A:$A,$B313,Detail!$B:$B,"&lt;="&amp;120)</f>
        <v>4216212.109167438</v>
      </c>
      <c r="AZ313" s="33">
        <f t="shared" si="534"/>
        <v>4216212.109167438</v>
      </c>
      <c r="BA313" s="24">
        <f>SUMIFS(Detail!AD:AD,Detail!$A:$A,$B313,Detail!$B:$B,"&lt;="&amp;123)</f>
        <v>4004500.3766323254</v>
      </c>
      <c r="BB313" s="24">
        <f>SUMIFS(Detail!AD:AD,Detail!$A:$A,$B313,Detail!$B:$B,"&lt;="&amp;126)</f>
        <v>3808696.4027186353</v>
      </c>
      <c r="BC313" s="24">
        <f>SUMIFS(Detail!AD:AD,Detail!$A:$A,$B313,Detail!$B:$B,"&lt;="&amp;129)</f>
        <v>3627278.2184905484</v>
      </c>
      <c r="BD313" s="24">
        <f>SUMIFS(Detail!AD:AD,Detail!$A:$A,$B313,Detail!$B:$B,"&lt;="&amp;132)</f>
        <v>3458900.7042603157</v>
      </c>
      <c r="BE313" s="33">
        <f t="shared" si="535"/>
        <v>3458900.7042603157</v>
      </c>
      <c r="BF313" s="24">
        <f>SUMIFS(Detail!AD:AD,Detail!$A:$A,$B313,Detail!$B:$B,"&lt;="&amp;135)</f>
        <v>3302371.5393786505</v>
      </c>
      <c r="BG313" s="24">
        <f>SUMIFS(Detail!AD:AD,Detail!$A:$A,$B313,Detail!$B:$B,"&lt;="&amp;138)</f>
        <v>3156630.8657795861</v>
      </c>
      <c r="BH313" s="24">
        <f>SUMIFS(Detail!AD:AD,Detail!$A:$A,$B313,Detail!$B:$B,"&lt;="&amp;141)</f>
        <v>3020734.0310515612</v>
      </c>
      <c r="BI313" s="24">
        <f>SUMIFS(Detail!AD:AD,Detail!$A:$A,$B313,Detail!$B:$B,"&lt;="&amp;144)</f>
        <v>2893836.8935994557</v>
      </c>
      <c r="BJ313" s="33">
        <f t="shared" si="536"/>
        <v>2893836.8935994557</v>
      </c>
      <c r="BK313" s="24">
        <f>SUMIFS(Detail!AD:AD,Detail!$A:$A,$B313,Detail!$B:$B,"&lt;="&amp;147)</f>
        <v>2775183.2667146032</v>
      </c>
      <c r="BL313" s="24">
        <f>SUMIFS(Detail!AD:AD,Detail!$A:$A,$B313,Detail!$B:$B,"&lt;="&amp;150)</f>
        <v>2664094.1544596078</v>
      </c>
      <c r="BM313" s="24">
        <f>SUMIFS(Detail!AD:AD,Detail!$A:$A,$B313,Detail!$B:$B,"&lt;="&amp;153)</f>
        <v>2559958.4937922126</v>
      </c>
      <c r="BN313" s="24">
        <f>SUMIFS(Detail!AD:AD,Detail!$A:$A,$B313,Detail!$B:$B,"&lt;="&amp;156)</f>
        <v>2462225.1671941569</v>
      </c>
      <c r="BO313" s="33">
        <f t="shared" si="537"/>
        <v>2462225.1671941569</v>
      </c>
      <c r="BP313" s="24">
        <f>SUMIFS(Detail!AD:AD,Detail!$A:$A,$B313,Detail!$B:$B,"&lt;="&amp;159)</f>
        <v>2370396.090560745</v>
      </c>
      <c r="BQ313" s="24">
        <f>SUMIFS(Detail!AD:AD,Detail!$A:$A,$B313,Detail!$B:$B,"&lt;="&amp;162)</f>
        <v>2284020.2140941434</v>
      </c>
      <c r="BR313" s="24">
        <f>SUMIFS(Detail!AD:AD,Detail!$A:$A,$B313,Detail!$B:$B,"&lt;="&amp;165)</f>
        <v>2202688.3009033557</v>
      </c>
      <c r="BS313" s="24">
        <f>SUMIFS(Detail!AD:AD,Detail!$A:$A,$B313,Detail!$B:$B,"&lt;="&amp;168)</f>
        <v>2126028.3701183372</v>
      </c>
      <c r="BT313" s="33">
        <f t="shared" si="538"/>
        <v>2126028.3701183372</v>
      </c>
      <c r="BU313" s="24">
        <f>SUMIFS(Detail!AD:AD,Detail!$A:$A,$B313,Detail!$B:$B,"&lt;="&amp;171)</f>
        <v>2053701.7095086288</v>
      </c>
      <c r="BV313" s="24">
        <f>SUMIFS(Detail!AD:AD,Detail!$A:$A,$B313,Detail!$B:$B,"&lt;="&amp;174)</f>
        <v>1985399.3776035619</v>
      </c>
      <c r="BW313" s="24">
        <f>SUMIFS(Detail!AD:AD,Detail!$A:$A,$B313,Detail!$B:$B,"&lt;="&amp;177)</f>
        <v>1920839.1277365214</v>
      </c>
      <c r="BX313" s="24">
        <f>SUMIFS(Detail!AD:AD,Detail!$A:$A,$B313,Detail!$B:$B,"&lt;="&amp;180)</f>
        <v>1859762.6967574321</v>
      </c>
      <c r="BY313" s="33">
        <f t="shared" si="539"/>
        <v>1859762.6967574321</v>
      </c>
      <c r="BZ313" s="24">
        <f>SUMIFS(Detail!AD:AD,Detail!$A:$A,$B313,Detail!$B:$B,"&lt;="&amp;183)</f>
        <v>1801933.4097590798</v>
      </c>
      <c r="CA313" s="24">
        <f>SUMIFS(Detail!AD:AD,Detail!$A:$A,$B313,Detail!$B:$B,"&lt;="&amp;186)</f>
        <v>1747134.0593531597</v>
      </c>
      <c r="CB313" s="24">
        <f>SUMIFS(Detail!AD:AD,Detail!$A:$A,$B313,Detail!$B:$B,"&lt;="&amp;189)</f>
        <v>1695165.0240606747</v>
      </c>
      <c r="CC313" s="24">
        <f>SUMIFS(Detail!AD:AD,Detail!$A:$A,$B313,Detail!$B:$B,"&lt;="&amp;192)</f>
        <v>1645842.5954517159</v>
      </c>
      <c r="CD313" s="33">
        <f t="shared" si="540"/>
        <v>1645842.5954517159</v>
      </c>
      <c r="CE313" s="24">
        <f>SUMIFS(Detail!AD:AD,Detail!$A:$A,$B313,Detail!$B:$B,"&lt;="&amp;195)</f>
        <v>1598997.4879460761</v>
      </c>
      <c r="CF313" s="24">
        <f>SUMIFS(Detail!AD:AD,Detail!$A:$A,$B313,Detail!$B:$B,"&lt;="&amp;198)</f>
        <v>1554473.5088029364</v>
      </c>
      <c r="CG313" s="24">
        <f>SUMIFS(Detail!AD:AD,Detail!$A:$A,$B313,Detail!$B:$B,"&lt;="&amp;201)</f>
        <v>1512126.3688960392</v>
      </c>
      <c r="CH313" s="24">
        <f>SUMIFS(Detail!AD:AD,Detail!$A:$A,$B313,Detail!$B:$B,"&lt;="&amp;204)</f>
        <v>1471822.6174792063</v>
      </c>
      <c r="CI313" s="33">
        <f t="shared" si="541"/>
        <v>1471822.6174792063</v>
      </c>
      <c r="CJ313" s="24">
        <f>SUMIFS(Detail!AD:AD,Detail!$A:$A,$B313,Detail!$B:$B,"&lt;="&amp;207)</f>
        <v>1433438.6863718461</v>
      </c>
      <c r="CK313" s="24">
        <f>SUMIFS(Detail!AD:AD,Detail!$A:$A,$B313,Detail!$B:$B,"&lt;="&amp;210)</f>
        <v>1396860.0308951479</v>
      </c>
      <c r="CL313" s="24">
        <f>SUMIFS(Detail!AD:AD,Detail!$A:$A,$B313,Detail!$B:$B,"&lt;="&amp;213)</f>
        <v>1361980.3565190402</v>
      </c>
      <c r="CM313" s="24">
        <f>SUMIFS(Detail!AD:AD,Detail!$A:$A,$B313,Detail!$B:$B,"&lt;="&amp;216)</f>
        <v>1328700.9215792571</v>
      </c>
      <c r="CN313" s="33">
        <f t="shared" si="542"/>
        <v>1328700.9215792571</v>
      </c>
      <c r="CO313" s="24">
        <f>SUMIFS(Detail!AD:AD,Detail!$A:$A,$B313,Detail!$B:$B,"&lt;="&amp;219)</f>
        <v>1296929.907628722</v>
      </c>
      <c r="CP313" s="24">
        <f>SUMIFS(Detail!AD:AD,Detail!$A:$A,$B313,Detail!$B:$B,"&lt;="&amp;222)</f>
        <v>1266581.8500266974</v>
      </c>
      <c r="CQ313" s="24">
        <f>SUMIFS(Detail!AD:AD,Detail!$A:$A,$B313,Detail!$B:$B,"&lt;="&amp;225)</f>
        <v>1237577.1222682619</v>
      </c>
      <c r="CR313" s="24">
        <f>SUMIFS(Detail!AD:AD,Detail!$A:$A,$B313,Detail!$B:$B,"&lt;="&amp;228)</f>
        <v>1209841.4683354101</v>
      </c>
      <c r="CS313" s="33">
        <f t="shared" si="543"/>
        <v>1209841.4683354101</v>
      </c>
      <c r="CT313" s="24">
        <f>SUMIFS(Detail!AD:AD,Detail!$A:$A,$B313,Detail!$B:$B,"&lt;="&amp;231)</f>
        <v>1183305.5780275266</v>
      </c>
      <c r="CU313" s="24">
        <f>SUMIFS(Detail!AD:AD,Detail!$A:$A,$B313,Detail!$B:$B,"&lt;="&amp;234)</f>
        <v>1157904.7008174839</v>
      </c>
      <c r="CV313" s="24">
        <f>SUMIFS(Detail!AD:AD,Detail!$A:$A,$B313,Detail!$B:$B,"&lt;="&amp;237)</f>
        <v>1133578.2942925859</v>
      </c>
      <c r="CW313" s="24">
        <f>SUMIFS(Detail!AD:AD,Detail!$A:$A,$B313,Detail!$B:$B,"&lt;="&amp;240)</f>
        <v>1110269.7036879184</v>
      </c>
      <c r="CX313" s="33">
        <f t="shared" si="544"/>
        <v>1110269.7036879184</v>
      </c>
      <c r="CY313" s="24">
        <f>SUMIFS(Detail!AD:AD,Detail!$A:$A,$B313,Detail!$B:$B,"&lt;="&amp;243)</f>
        <v>839599.72536267876</v>
      </c>
      <c r="CZ313" s="24">
        <f>SUMIFS(Detail!AD:AD,Detail!$A:$A,$B313,Detail!$B:$B,"&lt;="&amp;246)</f>
        <v>839599.72536267876</v>
      </c>
      <c r="DA313" s="24">
        <f>SUMIFS(Detail!AD:AD,Detail!$A:$A,$B313,Detail!$B:$B,"&lt;="&amp;249)</f>
        <v>839599.72536267876</v>
      </c>
      <c r="DB313" s="24">
        <f>SUMIFS(Detail!AD:AD,Detail!$A:$A,$B313,Detail!$B:$B,"&lt;="&amp;252)</f>
        <v>839599.72536267876</v>
      </c>
      <c r="DC313" s="33">
        <f t="shared" si="545"/>
        <v>839599.72536267876</v>
      </c>
      <c r="DD313" s="86">
        <f>SUMIFS(Detail!AD:AD,Detail!$A:$A,$B313,Detail!$B:$B,"&gt;60")</f>
        <v>-16817153.180813454</v>
      </c>
    </row>
    <row r="314" spans="1:108" x14ac:dyDescent="0.25">
      <c r="A314" t="s">
        <v>5561</v>
      </c>
      <c r="B314" s="87" t="s">
        <v>5562</v>
      </c>
      <c r="C314" s="88">
        <f>SUM(C304:C313)</f>
        <v>0</v>
      </c>
      <c r="D314" s="88">
        <f>SUM(D304:D313)</f>
        <v>0</v>
      </c>
      <c r="E314" s="88">
        <f>SUM(E304:E313)</f>
        <v>556517.06573761487</v>
      </c>
      <c r="F314" s="88">
        <f>SUM(F304:F313)</f>
        <v>1302655.4553260263</v>
      </c>
      <c r="G314" s="89">
        <f t="shared" si="525"/>
        <v>1302655.4553260263</v>
      </c>
      <c r="H314" s="88">
        <f>SUM(H304:H313)</f>
        <v>2134071.0268239165</v>
      </c>
      <c r="I314" s="88">
        <f>SUM(I304:I313)</f>
        <v>3420574.6817105529</v>
      </c>
      <c r="J314" s="88">
        <f>SUM(J304:J313)</f>
        <v>5435129.9262314262</v>
      </c>
      <c r="K314" s="88">
        <f>SUM(K304:K313)</f>
        <v>7631424.2281688359</v>
      </c>
      <c r="L314" s="89">
        <f t="shared" si="526"/>
        <v>7631424.2281688359</v>
      </c>
      <c r="M314" s="88">
        <f>SUM(M304:M313)</f>
        <v>9562017.3976306077</v>
      </c>
      <c r="N314" s="88">
        <f>SUM(N304:N313)</f>
        <v>11776690.281958755</v>
      </c>
      <c r="O314" s="88">
        <f>SUM(O304:O313)</f>
        <v>14727174.94223316</v>
      </c>
      <c r="P314" s="88">
        <f>SUM(P304:P313)</f>
        <v>18495816.524301458</v>
      </c>
      <c r="Q314" s="89">
        <f t="shared" si="527"/>
        <v>18495816.524301458</v>
      </c>
      <c r="R314" s="88">
        <f>SUM(R304:R313)</f>
        <v>22356531.173110798</v>
      </c>
      <c r="S314" s="88">
        <f>SUM(S304:S313)</f>
        <v>25771292.401370686</v>
      </c>
      <c r="T314" s="88">
        <f>SUM(T304:T313)</f>
        <v>29652779.145788789</v>
      </c>
      <c r="U314" s="88">
        <f>SUM(U304:U313)</f>
        <v>35032786.365703978</v>
      </c>
      <c r="V314" s="89">
        <f t="shared" si="528"/>
        <v>35032786.365703978</v>
      </c>
      <c r="W314" s="88">
        <f>SUM(W304:W313)</f>
        <v>41976060.928441107</v>
      </c>
      <c r="X314" s="88">
        <f>SUM(X304:X313)</f>
        <v>49741749.833082587</v>
      </c>
      <c r="Y314" s="88">
        <f>SUM(Y304:Y313)</f>
        <v>56868065.93574813</v>
      </c>
      <c r="Z314" s="88">
        <f>SUM(Z304:Z313)</f>
        <v>65166067.638912842</v>
      </c>
      <c r="AA314" s="89">
        <f t="shared" si="529"/>
        <v>65166067.638912842</v>
      </c>
      <c r="AB314" s="88">
        <f>SUM(AB304:AB313)</f>
        <v>52907471.055754617</v>
      </c>
      <c r="AC314" s="88">
        <f>SUM(AC304:AC313)</f>
        <v>45920509.978861496</v>
      </c>
      <c r="AD314" s="88">
        <f>SUM(AD304:AD313)</f>
        <v>40849543.361559577</v>
      </c>
      <c r="AE314" s="88">
        <f>SUM(AE304:AE313)</f>
        <v>36820717.24640277</v>
      </c>
      <c r="AF314" s="89">
        <f t="shared" si="530"/>
        <v>36820717.24640277</v>
      </c>
      <c r="AG314" s="88">
        <f>SUM(AG304:AG313)</f>
        <v>33463626.489174977</v>
      </c>
      <c r="AH314" s="88">
        <f>SUM(AH304:AH313)</f>
        <v>30589053.758773334</v>
      </c>
      <c r="AI314" s="88">
        <f>SUM(AI304:AI313)</f>
        <v>28085966.84420215</v>
      </c>
      <c r="AJ314" s="88">
        <f>SUM(AJ304:AJ313)</f>
        <v>25881797.351754457</v>
      </c>
      <c r="AK314" s="89">
        <f t="shared" si="531"/>
        <v>25881797.351754457</v>
      </c>
      <c r="AL314" s="88">
        <f>SUM(AL304:AL313)</f>
        <v>23925119.156206533</v>
      </c>
      <c r="AM314" s="88">
        <f>SUM(AM304:AM313)</f>
        <v>22177299.427841879</v>
      </c>
      <c r="AN314" s="88">
        <f>SUM(AN304:AN313)</f>
        <v>20608107.803164631</v>
      </c>
      <c r="AO314" s="88">
        <f>SUM(AO304:AO313)</f>
        <v>19193206.703852125</v>
      </c>
      <c r="AP314" s="89">
        <f t="shared" si="532"/>
        <v>19193206.703852125</v>
      </c>
      <c r="AQ314" s="88">
        <f>SUM(AQ304:AQ313)</f>
        <v>17912602.389672685</v>
      </c>
      <c r="AR314" s="88">
        <f>SUM(AR304:AR313)</f>
        <v>16749625.809039515</v>
      </c>
      <c r="AS314" s="88">
        <f>SUM(AS304:AS313)</f>
        <v>15690223.927404389</v>
      </c>
      <c r="AT314" s="88">
        <f>SUM(AT304:AT313)</f>
        <v>14722444.684335437</v>
      </c>
      <c r="AU314" s="89">
        <f t="shared" si="533"/>
        <v>14722444.684335437</v>
      </c>
      <c r="AV314" s="88">
        <f>SUM(AV304:AV313)</f>
        <v>13836049.598256143</v>
      </c>
      <c r="AW314" s="88">
        <f>SUM(AW304:AW313)</f>
        <v>13022214.609431859</v>
      </c>
      <c r="AX314" s="88">
        <f>SUM(AX304:AX313)</f>
        <v>12273294.350176264</v>
      </c>
      <c r="AY314" s="88">
        <f>SUM(AY304:AY313)</f>
        <v>11582633.460946061</v>
      </c>
      <c r="AZ314" s="89">
        <f t="shared" si="534"/>
        <v>11582633.460946061</v>
      </c>
      <c r="BA314" s="88">
        <f>SUM(BA304:BA313)</f>
        <v>10944413.679413615</v>
      </c>
      <c r="BB314" s="88">
        <f>SUM(BB304:BB313)</f>
        <v>10353528.669481631</v>
      </c>
      <c r="BC314" s="88">
        <f>SUM(BC304:BC313)</f>
        <v>9805480.6990792193</v>
      </c>
      <c r="BD314" s="88">
        <f>SUM(BD304:BD313)</f>
        <v>9296294.7443780452</v>
      </c>
      <c r="BE314" s="89">
        <f t="shared" si="535"/>
        <v>9296294.7443780452</v>
      </c>
      <c r="BF314" s="88">
        <f>SUM(BF304:BF313)</f>
        <v>8822446.637446465</v>
      </c>
      <c r="BG314" s="88">
        <f>SUM(BG304:BG313)</f>
        <v>8380802.6295247134</v>
      </c>
      <c r="BH314" s="88">
        <f>SUM(BH304:BH313)</f>
        <v>7968568.3029063046</v>
      </c>
      <c r="BI314" s="88">
        <f>SUM(BI304:BI313)</f>
        <v>7583245.1884561852</v>
      </c>
      <c r="BJ314" s="89">
        <f t="shared" si="536"/>
        <v>7583245.1884561852</v>
      </c>
      <c r="BK314" s="88">
        <f>SUM(BK304:BK313)</f>
        <v>7222593.7712497581</v>
      </c>
      <c r="BL314" s="88">
        <f>SUM(BL304:BL313)</f>
        <v>6884601.8197211837</v>
      </c>
      <c r="BM314" s="88">
        <f>SUM(BM304:BM313)</f>
        <v>6567457.1723017264</v>
      </c>
      <c r="BN314" s="88">
        <f>SUM(BN304:BN313)</f>
        <v>6269524.2728711469</v>
      </c>
      <c r="BO314" s="89">
        <f t="shared" si="537"/>
        <v>6269524.2728711469</v>
      </c>
      <c r="BP314" s="88">
        <f>SUM(BP304:BP313)</f>
        <v>5989323.8719732445</v>
      </c>
      <c r="BQ314" s="88">
        <f>SUM(BQ304:BQ313)</f>
        <v>5725515.4117406039</v>
      </c>
      <c r="BR314" s="88">
        <f>SUM(BR304:BR313)</f>
        <v>5476881.6941550244</v>
      </c>
      <c r="BS314" s="88">
        <f>SUM(BS304:BS313)</f>
        <v>5242315.4987025652</v>
      </c>
      <c r="BT314" s="89">
        <f t="shared" si="538"/>
        <v>5242315.4987025652</v>
      </c>
      <c r="BU314" s="88">
        <f>SUM(BU304:BU313)</f>
        <v>5020807.8697784254</v>
      </c>
      <c r="BV314" s="88">
        <f>SUM(BV304:BV313)</f>
        <v>4811437.838787022</v>
      </c>
      <c r="BW314" s="88">
        <f>SUM(BW304:BW313)</f>
        <v>4613363.3826571852</v>
      </c>
      <c r="BX314" s="88">
        <f>SUM(BX304:BX313)</f>
        <v>4425813.4509458728</v>
      </c>
      <c r="BY314" s="89">
        <f t="shared" si="539"/>
        <v>4425813.4509458728</v>
      </c>
      <c r="BZ314" s="88">
        <f>SUM(BZ304:BZ313)</f>
        <v>4248080.9190217871</v>
      </c>
      <c r="CA314" s="88">
        <f>SUM(CA304:CA313)</f>
        <v>4079516.345941023</v>
      </c>
      <c r="CB314" s="88">
        <f>SUM(CB304:CB313)</f>
        <v>3919522.43331338</v>
      </c>
      <c r="CC314" s="88">
        <f>SUM(CC304:CC313)</f>
        <v>3767549.0963127138</v>
      </c>
      <c r="CD314" s="89">
        <f t="shared" si="540"/>
        <v>3767549.0963127138</v>
      </c>
      <c r="CE314" s="88">
        <f>SUM(CE304:CE313)</f>
        <v>3623089.0705034435</v>
      </c>
      <c r="CF314" s="88">
        <f>SUM(CF304:CF313)</f>
        <v>3485673.9887367263</v>
      </c>
      <c r="CG314" s="88">
        <f>SUM(CG304:CG313)</f>
        <v>3354870.8713406743</v>
      </c>
      <c r="CH314" s="88">
        <f>SUM(CH304:CH313)</f>
        <v>3230278.9804542148</v>
      </c>
      <c r="CI314" s="89">
        <f t="shared" si="541"/>
        <v>3230278.9804542148</v>
      </c>
      <c r="CJ314" s="88">
        <f>SUM(CJ304:CJ313)</f>
        <v>3111526.9958549915</v>
      </c>
      <c r="CK314" s="88">
        <f>SUM(CK304:CK313)</f>
        <v>2998270.4751885105</v>
      </c>
      <c r="CL314" s="88">
        <f>SUM(CL304:CL313)</f>
        <v>2890189.5662652655</v>
      </c>
      <c r="CM314" s="88">
        <f>SUM(CM304:CM313)</f>
        <v>2786986.9431827264</v>
      </c>
      <c r="CN314" s="89">
        <f t="shared" si="542"/>
        <v>2786986.9431827264</v>
      </c>
      <c r="CO314" s="88">
        <f>SUM(CO304:CO313)</f>
        <v>2688385.9415489919</v>
      </c>
      <c r="CP314" s="88">
        <f>SUM(CP304:CP313)</f>
        <v>2594128.8711242527</v>
      </c>
      <c r="CQ314" s="88">
        <f>SUM(CQ304:CQ313)</f>
        <v>2503975.4868229236</v>
      </c>
      <c r="CR314" s="88">
        <f>SUM(CR304:CR313)</f>
        <v>2417701.6012979448</v>
      </c>
      <c r="CS314" s="89">
        <f t="shared" si="543"/>
        <v>2417701.6012979448</v>
      </c>
      <c r="CT314" s="88">
        <f>SUM(CT304:CT313)</f>
        <v>2335097.824306326</v>
      </c>
      <c r="CU314" s="88">
        <f>SUM(CU304:CU313)</f>
        <v>2255968.4157777112</v>
      </c>
      <c r="CV314" s="88">
        <f>SUM(CV304:CV313)</f>
        <v>2180130.2410078393</v>
      </c>
      <c r="CW314" s="88">
        <f>SUM(CW304:CW313)</f>
        <v>2107411.8177128294</v>
      </c>
      <c r="CX314" s="89">
        <f t="shared" si="544"/>
        <v>2107411.8177128294</v>
      </c>
      <c r="CY314" s="88">
        <f>SUM(CY304:CY313)</f>
        <v>1294762.7741879057</v>
      </c>
      <c r="CZ314" s="88">
        <f>SUM(CZ304:CZ313)</f>
        <v>1294762.7741879057</v>
      </c>
      <c r="DA314" s="88">
        <f>SUM(DA304:DA313)</f>
        <v>1294762.7741879057</v>
      </c>
      <c r="DB314" s="88">
        <f>SUM(DB304:DB313)</f>
        <v>1294762.7741879057</v>
      </c>
      <c r="DC314" s="89">
        <f t="shared" si="545"/>
        <v>1294762.7741879057</v>
      </c>
      <c r="DD314" s="90">
        <f>SUM(DD304:DD313)</f>
        <v>-63871304.864724927</v>
      </c>
    </row>
    <row r="315" spans="1:108" x14ac:dyDescent="0.25">
      <c r="A315" t="s">
        <v>5563</v>
      </c>
      <c r="B315" s="30" t="s">
        <v>4723</v>
      </c>
    </row>
    <row r="316" spans="1:108" x14ac:dyDescent="0.25">
      <c r="A316" t="s">
        <v>5564</v>
      </c>
      <c r="B316" s="32" t="s">
        <v>5120</v>
      </c>
      <c r="C316" s="24">
        <f>SUMIFS(Detail!AE:AE,Detail!$A:$A,$B316,Detail!$B:$B,"&lt;="&amp;3)</f>
        <v>0</v>
      </c>
      <c r="D316" s="24">
        <f>SUMIFS(Detail!AE:AE,Detail!$A:$A,$B316,Detail!$B:$B,"&lt;="&amp;6)</f>
        <v>0</v>
      </c>
      <c r="E316" s="24">
        <f>SUMIFS(Detail!AE:AE,Detail!$A:$A,$B316,Detail!$B:$B,"&lt;="&amp;9)</f>
        <v>167086.17035319973</v>
      </c>
      <c r="F316" s="24">
        <f>SUMIFS(Detail!AE:AE,Detail!$A:$A,$B316,Detail!$B:$B,"&lt;="&amp;12)</f>
        <v>248403.32765728611</v>
      </c>
      <c r="G316" s="33">
        <f t="shared" ref="G316:G326" si="546">F316</f>
        <v>248403.32765728611</v>
      </c>
      <c r="H316" s="24">
        <f>SUMIFS(Detail!AE:AE,Detail!$A:$A,$B316,Detail!$B:$B,"&lt;="&amp;15)</f>
        <v>247622.59400871577</v>
      </c>
      <c r="I316" s="24">
        <f>SUMIFS(Detail!AE:AE,Detail!$A:$A,$B316,Detail!$B:$B,"&lt;="&amp;18)</f>
        <v>264135.62634087767</v>
      </c>
      <c r="J316" s="24">
        <f>SUMIFS(Detail!AE:AE,Detail!$A:$A,$B316,Detail!$B:$B,"&lt;="&amp;21)</f>
        <v>366606.58747786348</v>
      </c>
      <c r="K316" s="24">
        <f>SUMIFS(Detail!AE:AE,Detail!$A:$A,$B316,Detail!$B:$B,"&lt;="&amp;24)</f>
        <v>367757.13833666989</v>
      </c>
      <c r="L316" s="33">
        <f t="shared" ref="L316:L326" si="547">K316</f>
        <v>367757.13833666989</v>
      </c>
      <c r="M316" s="24">
        <f>SUMIFS(Detail!AE:AE,Detail!$A:$A,$B316,Detail!$B:$B,"&lt;="&amp;27)</f>
        <v>313900.8307811165</v>
      </c>
      <c r="N316" s="24">
        <f>SUMIFS(Detail!AE:AE,Detail!$A:$A,$B316,Detail!$B:$B,"&lt;="&amp;30)</f>
        <v>322276.47071505478</v>
      </c>
      <c r="O316" s="24">
        <f>SUMIFS(Detail!AE:AE,Detail!$A:$A,$B316,Detail!$B:$B,"&lt;="&amp;33)</f>
        <v>340984.29044183373</v>
      </c>
      <c r="P316" s="24">
        <f>SUMIFS(Detail!AE:AE,Detail!$A:$A,$B316,Detail!$B:$B,"&lt;="&amp;36)</f>
        <v>456832.63611551025</v>
      </c>
      <c r="Q316" s="33">
        <f t="shared" ref="Q316:Q326" si="548">P316</f>
        <v>456832.63611551025</v>
      </c>
      <c r="R316" s="24">
        <f>SUMIFS(Detail!AE:AE,Detail!$A:$A,$B316,Detail!$B:$B,"&lt;="&amp;39)</f>
        <v>457530.75830402062</v>
      </c>
      <c r="S316" s="24">
        <f>SUMIFS(Detail!AE:AE,Detail!$A:$A,$B316,Detail!$B:$B,"&lt;="&amp;42)</f>
        <v>397278.24353252299</v>
      </c>
      <c r="T316" s="24">
        <f>SUMIFS(Detail!AE:AE,Detail!$A:$A,$B316,Detail!$B:$B,"&lt;="&amp;45)</f>
        <v>406481.67850078427</v>
      </c>
      <c r="U316" s="24">
        <f>SUMIFS(Detail!AE:AE,Detail!$A:$A,$B316,Detail!$B:$B,"&lt;="&amp;48)</f>
        <v>427259.53566707898</v>
      </c>
      <c r="V316" s="33">
        <f t="shared" ref="V316:V326" si="549">U316</f>
        <v>427259.53566707898</v>
      </c>
      <c r="W316" s="24">
        <f>SUMIFS(Detail!AE:AE,Detail!$A:$A,$B316,Detail!$B:$B,"&lt;="&amp;51)</f>
        <v>534803.4181104335</v>
      </c>
      <c r="X316" s="24">
        <f>SUMIFS(Detail!AE:AE,Detail!$A:$A,$B316,Detail!$B:$B,"&lt;="&amp;54)</f>
        <v>535544.2744062366</v>
      </c>
      <c r="Y316" s="24">
        <f>SUMIFS(Detail!AE:AE,Detail!$A:$A,$B316,Detail!$B:$B,"&lt;="&amp;57)</f>
        <v>470262.62968019675</v>
      </c>
      <c r="Z316" s="24">
        <f>SUMIFS(Detail!AE:AE,Detail!$A:$A,$B316,Detail!$B:$B,"&lt;="&amp;60)</f>
        <v>480228.7627021065</v>
      </c>
      <c r="AA316" s="33">
        <f t="shared" ref="AA316:AA326" si="550">Z316</f>
        <v>480228.7627021065</v>
      </c>
      <c r="AB316" s="24">
        <f>SUMIFS(Detail!AE:AE,Detail!$A:$A,$B316,Detail!$B:$B,"&lt;="&amp;63)</f>
        <v>279636.58608425129</v>
      </c>
      <c r="AC316" s="24">
        <f>SUMIFS(Detail!AE:AE,Detail!$A:$A,$B316,Detail!$B:$B,"&lt;="&amp;66)</f>
        <v>216809.0837004669</v>
      </c>
      <c r="AD316" s="24">
        <f>SUMIFS(Detail!AE:AE,Detail!$A:$A,$B316,Detail!$B:$B,"&lt;="&amp;69)</f>
        <v>193102.53801994864</v>
      </c>
      <c r="AE316" s="24">
        <f>SUMIFS(Detail!AE:AE,Detail!$A:$A,$B316,Detail!$B:$B,"&lt;="&amp;72)</f>
        <v>183398.4204542255</v>
      </c>
      <c r="AF316" s="33">
        <f t="shared" ref="AF316:AF326" si="551">AE316</f>
        <v>183398.4204542255</v>
      </c>
      <c r="AG316" s="24">
        <f>SUMIFS(Detail!AE:AE,Detail!$A:$A,$B316,Detail!$B:$B,"&lt;="&amp;75)</f>
        <v>179214.55494854786</v>
      </c>
      <c r="AH316" s="24">
        <f>SUMIFS(Detail!AE:AE,Detail!$A:$A,$B316,Detail!$B:$B,"&lt;="&amp;78)</f>
        <v>177341.53625047673</v>
      </c>
      <c r="AI316" s="24">
        <f>SUMIFS(Detail!AE:AE,Detail!$A:$A,$B316,Detail!$B:$B,"&lt;="&amp;81)</f>
        <v>176478.12016601022</v>
      </c>
      <c r="AJ316" s="24">
        <f>SUMIFS(Detail!AE:AE,Detail!$A:$A,$B316,Detail!$B:$B,"&lt;="&amp;84)</f>
        <v>176070.51581810974</v>
      </c>
      <c r="AK316" s="33">
        <f t="shared" ref="AK316:AK326" si="552">AJ316</f>
        <v>176070.51581810974</v>
      </c>
      <c r="AL316" s="24">
        <f>SUMIFS(Detail!AE:AE,Detail!$A:$A,$B316,Detail!$B:$B,"&lt;="&amp;87)</f>
        <v>175874.21045641135</v>
      </c>
      <c r="AM316" s="24">
        <f>SUMIFS(Detail!AE:AE,Detail!$A:$A,$B316,Detail!$B:$B,"&lt;="&amp;90)</f>
        <v>175778.0336687481</v>
      </c>
      <c r="AN316" s="24">
        <f>SUMIFS(Detail!AE:AE,Detail!$A:$A,$B316,Detail!$B:$B,"&lt;="&amp;93)</f>
        <v>175730.20256970171</v>
      </c>
      <c r="AO316" s="24">
        <f>SUMIFS(Detail!AE:AE,Detail!$A:$A,$B316,Detail!$B:$B,"&lt;="&amp;96)</f>
        <v>175706.09749951214</v>
      </c>
      <c r="AP316" s="33">
        <f t="shared" ref="AP316:AP326" si="553">AO316</f>
        <v>175706.09749951214</v>
      </c>
      <c r="AQ316" s="24">
        <f>SUMIFS(Detail!AE:AE,Detail!$A:$A,$B316,Detail!$B:$B,"&lt;="&amp;99)</f>
        <v>175693.80434555002</v>
      </c>
      <c r="AR316" s="24">
        <f>SUMIFS(Detail!AE:AE,Detail!$A:$A,$B316,Detail!$B:$B,"&lt;="&amp;102)</f>
        <v>175687.46739693172</v>
      </c>
      <c r="AS316" s="24">
        <f>SUMIFS(Detail!AE:AE,Detail!$A:$A,$B316,Detail!$B:$B,"&lt;="&amp;105)</f>
        <v>175684.16868110839</v>
      </c>
      <c r="AT316" s="24">
        <f>SUMIFS(Detail!AE:AE,Detail!$A:$A,$B316,Detail!$B:$B,"&lt;="&amp;108)</f>
        <v>175682.43604918011</v>
      </c>
      <c r="AU316" s="33">
        <f t="shared" ref="AU316:AU326" si="554">AT316</f>
        <v>175682.43604918011</v>
      </c>
      <c r="AV316" s="24">
        <f>SUMIFS(Detail!AE:AE,Detail!$A:$A,$B316,Detail!$B:$B,"&lt;="&amp;111)</f>
        <v>175681.51842860132</v>
      </c>
      <c r="AW316" s="24">
        <f>SUMIFS(Detail!AE:AE,Detail!$A:$A,$B316,Detail!$B:$B,"&lt;="&amp;114)</f>
        <v>175681.02870129328</v>
      </c>
      <c r="AX316" s="24">
        <f>SUMIFS(Detail!AE:AE,Detail!$A:$A,$B316,Detail!$B:$B,"&lt;="&amp;117)</f>
        <v>175680.76546146721</v>
      </c>
      <c r="AY316" s="24">
        <f>SUMIFS(Detail!AE:AE,Detail!$A:$A,$B316,Detail!$B:$B,"&lt;="&amp;120)</f>
        <v>175680.62301428616</v>
      </c>
      <c r="AZ316" s="33">
        <f t="shared" ref="AZ316:AZ326" si="555">AY316</f>
        <v>175680.62301428616</v>
      </c>
      <c r="BA316" s="24">
        <f>SUMIFS(Detail!AE:AE,Detail!$A:$A,$B316,Detail!$B:$B,"&lt;="&amp;123)</f>
        <v>175680.54544626642</v>
      </c>
      <c r="BB316" s="24">
        <f>SUMIFS(Detail!AE:AE,Detail!$A:$A,$B316,Detail!$B:$B,"&lt;="&amp;126)</f>
        <v>175680.50295704138</v>
      </c>
      <c r="BC316" s="24">
        <f>SUMIFS(Detail!AE:AE,Detail!$A:$A,$B316,Detail!$B:$B,"&lt;="&amp;129)</f>
        <v>175680.47955254931</v>
      </c>
      <c r="BD316" s="24">
        <f>SUMIFS(Detail!AE:AE,Detail!$A:$A,$B316,Detail!$B:$B,"&lt;="&amp;132)</f>
        <v>175680.46659225691</v>
      </c>
      <c r="BE316" s="33">
        <f t="shared" ref="BE316:BE326" si="556">BD316</f>
        <v>175680.46659225691</v>
      </c>
      <c r="BF316" s="24">
        <f>SUMIFS(Detail!AE:AE,Detail!$A:$A,$B316,Detail!$B:$B,"&lt;="&amp;135)</f>
        <v>175680.45937937312</v>
      </c>
      <c r="BG316" s="24">
        <f>SUMIFS(Detail!AE:AE,Detail!$A:$A,$B316,Detail!$B:$B,"&lt;="&amp;138)</f>
        <v>175680.45534594543</v>
      </c>
      <c r="BH316" s="24">
        <f>SUMIFS(Detail!AE:AE,Detail!$A:$A,$B316,Detail!$B:$B,"&lt;="&amp;141)</f>
        <v>175680.45308018103</v>
      </c>
      <c r="BI316" s="24">
        <f>SUMIFS(Detail!AE:AE,Detail!$A:$A,$B316,Detail!$B:$B,"&lt;="&amp;144)</f>
        <v>175680.45180185884</v>
      </c>
      <c r="BJ316" s="33">
        <f t="shared" ref="BJ316:BJ326" si="557">BI316</f>
        <v>175680.45180185884</v>
      </c>
      <c r="BK316" s="24">
        <f>SUMIFS(Detail!AE:AE,Detail!$A:$A,$B316,Detail!$B:$B,"&lt;="&amp;147)</f>
        <v>175680.45107764099</v>
      </c>
      <c r="BL316" s="24">
        <f>SUMIFS(Detail!AE:AE,Detail!$A:$A,$B316,Detail!$B:$B,"&lt;="&amp;150)</f>
        <v>175680.45066570677</v>
      </c>
      <c r="BM316" s="24">
        <f>SUMIFS(Detail!AE:AE,Detail!$A:$A,$B316,Detail!$B:$B,"&lt;="&amp;153)</f>
        <v>175680.4504305087</v>
      </c>
      <c r="BN316" s="24">
        <f>SUMIFS(Detail!AE:AE,Detail!$A:$A,$B316,Detail!$B:$B,"&lt;="&amp;156)</f>
        <v>175680.45029572211</v>
      </c>
      <c r="BO316" s="33">
        <f t="shared" ref="BO316:BO326" si="558">BN316</f>
        <v>175680.45029572211</v>
      </c>
      <c r="BP316" s="24">
        <f>SUMIFS(Detail!AE:AE,Detail!$A:$A,$B316,Detail!$B:$B,"&lt;="&amp;159)</f>
        <v>175680.45021820907</v>
      </c>
      <c r="BQ316" s="24">
        <f>SUMIFS(Detail!AE:AE,Detail!$A:$A,$B316,Detail!$B:$B,"&lt;="&amp;162)</f>
        <v>175680.45017347764</v>
      </c>
      <c r="BR316" s="24">
        <f>SUMIFS(Detail!AE:AE,Detail!$A:$A,$B316,Detail!$B:$B,"&lt;="&amp;165)</f>
        <v>175680.45014758408</v>
      </c>
      <c r="BS316" s="24">
        <f>SUMIFS(Detail!AE:AE,Detail!$A:$A,$B316,Detail!$B:$B,"&lt;="&amp;168)</f>
        <v>175680.45013254322</v>
      </c>
      <c r="BT316" s="33">
        <f t="shared" ref="BT316:BT326" si="559">BS316</f>
        <v>175680.45013254322</v>
      </c>
      <c r="BU316" s="24">
        <f>SUMIFS(Detail!AE:AE,Detail!$A:$A,$B316,Detail!$B:$B,"&lt;="&amp;171)</f>
        <v>175680.45012378134</v>
      </c>
      <c r="BV316" s="24">
        <f>SUMIFS(Detail!AE:AE,Detail!$A:$A,$B316,Detail!$B:$B,"&lt;="&amp;174)</f>
        <v>175680.45011866279</v>
      </c>
      <c r="BW316" s="24">
        <f>SUMIFS(Detail!AE:AE,Detail!$A:$A,$B316,Detail!$B:$B,"&lt;="&amp;177)</f>
        <v>175680.45011566207</v>
      </c>
      <c r="BX316" s="24">
        <f>SUMIFS(Detail!AE:AE,Detail!$A:$A,$B316,Detail!$B:$B,"&lt;="&amp;180)</f>
        <v>175680.45011390001</v>
      </c>
      <c r="BY316" s="33">
        <f t="shared" ref="BY316:BY326" si="560">BX316</f>
        <v>175680.45011390001</v>
      </c>
      <c r="BZ316" s="24">
        <f>SUMIFS(Detail!AE:AE,Detail!$A:$A,$B316,Detail!$B:$B,"&lt;="&amp;183)</f>
        <v>175680.45011286344</v>
      </c>
      <c r="CA316" s="24">
        <f>SUMIFS(Detail!AE:AE,Detail!$A:$A,$B316,Detail!$B:$B,"&lt;="&amp;186)</f>
        <v>175680.45011224877</v>
      </c>
      <c r="CB316" s="24">
        <f>SUMIFS(Detail!AE:AE,Detail!$A:$A,$B316,Detail!$B:$B,"&lt;="&amp;189)</f>
        <v>175680.45011188649</v>
      </c>
      <c r="CC316" s="24">
        <f>SUMIFS(Detail!AE:AE,Detail!$A:$A,$B316,Detail!$B:$B,"&lt;="&amp;192)</f>
        <v>175680.45011167042</v>
      </c>
      <c r="CD316" s="33">
        <f t="shared" ref="CD316:CD326" si="561">CC316</f>
        <v>175680.45011167042</v>
      </c>
      <c r="CE316" s="24">
        <f>SUMIFS(Detail!AE:AE,Detail!$A:$A,$B316,Detail!$B:$B,"&lt;="&amp;195)</f>
        <v>175680.45011154003</v>
      </c>
      <c r="CF316" s="24">
        <f>SUMIFS(Detail!AE:AE,Detail!$A:$A,$B316,Detail!$B:$B,"&lt;="&amp;198)</f>
        <v>175680.45011146367</v>
      </c>
      <c r="CG316" s="24">
        <f>SUMIFS(Detail!AE:AE,Detail!$A:$A,$B316,Detail!$B:$B,"&lt;="&amp;201)</f>
        <v>175680.45011141803</v>
      </c>
      <c r="CH316" s="24">
        <f>SUMIFS(Detail!AE:AE,Detail!$A:$A,$B316,Detail!$B:$B,"&lt;="&amp;204)</f>
        <v>175680.45011139102</v>
      </c>
      <c r="CI316" s="33">
        <f t="shared" ref="CI316:CI326" si="562">CH316</f>
        <v>175680.45011139102</v>
      </c>
      <c r="CJ316" s="24">
        <f>SUMIFS(Detail!AE:AE,Detail!$A:$A,$B316,Detail!$B:$B,"&lt;="&amp;207)</f>
        <v>175680.45011137519</v>
      </c>
      <c r="CK316" s="24">
        <f>SUMIFS(Detail!AE:AE,Detail!$A:$A,$B316,Detail!$B:$B,"&lt;="&amp;210)</f>
        <v>175680.45011136308</v>
      </c>
      <c r="CL316" s="24">
        <f>SUMIFS(Detail!AE:AE,Detail!$A:$A,$B316,Detail!$B:$B,"&lt;="&amp;213)</f>
        <v>175680.45011136029</v>
      </c>
      <c r="CM316" s="24">
        <f>SUMIFS(Detail!AE:AE,Detail!$A:$A,$B316,Detail!$B:$B,"&lt;="&amp;216)</f>
        <v>175680.45011135377</v>
      </c>
      <c r="CN316" s="33">
        <f t="shared" ref="CN316:CN326" si="563">CM316</f>
        <v>175680.45011135377</v>
      </c>
      <c r="CO316" s="24">
        <f>SUMIFS(Detail!AE:AE,Detail!$A:$A,$B316,Detail!$B:$B,"&lt;="&amp;219)</f>
        <v>175680.45011135377</v>
      </c>
      <c r="CP316" s="24">
        <f>SUMIFS(Detail!AE:AE,Detail!$A:$A,$B316,Detail!$B:$B,"&lt;="&amp;222)</f>
        <v>175680.45011135098</v>
      </c>
      <c r="CQ316" s="24">
        <f>SUMIFS(Detail!AE:AE,Detail!$A:$A,$B316,Detail!$B:$B,"&lt;="&amp;225)</f>
        <v>175680.45011135098</v>
      </c>
      <c r="CR316" s="24">
        <f>SUMIFS(Detail!AE:AE,Detail!$A:$A,$B316,Detail!$B:$B,"&lt;="&amp;228)</f>
        <v>175680.45011135098</v>
      </c>
      <c r="CS316" s="33">
        <f t="shared" ref="CS316:CS326" si="564">CR316</f>
        <v>175680.45011135098</v>
      </c>
      <c r="CT316" s="24">
        <f>SUMIFS(Detail!AE:AE,Detail!$A:$A,$B316,Detail!$B:$B,"&lt;="&amp;231)</f>
        <v>175680.45011135004</v>
      </c>
      <c r="CU316" s="24">
        <f>SUMIFS(Detail!AE:AE,Detail!$A:$A,$B316,Detail!$B:$B,"&lt;="&amp;234)</f>
        <v>175680.45011135004</v>
      </c>
      <c r="CV316" s="24">
        <f>SUMIFS(Detail!AE:AE,Detail!$A:$A,$B316,Detail!$B:$B,"&lt;="&amp;237)</f>
        <v>175680.45011135004</v>
      </c>
      <c r="CW316" s="24">
        <f>SUMIFS(Detail!AE:AE,Detail!$A:$A,$B316,Detail!$B:$B,"&lt;="&amp;240)</f>
        <v>175680.45011135004</v>
      </c>
      <c r="CX316" s="33">
        <f t="shared" ref="CX316:CX326" si="565">CW316</f>
        <v>175680.45011135004</v>
      </c>
      <c r="CY316" s="24">
        <f>SUMIFS(Detail!AE:AE,Detail!$A:$A,$B316,Detail!$B:$B,"&lt;="&amp;243)</f>
        <v>175680.45011135004</v>
      </c>
      <c r="CZ316" s="24">
        <f>SUMIFS(Detail!AE:AE,Detail!$A:$A,$B316,Detail!$B:$B,"&lt;="&amp;246)</f>
        <v>175680.45011135004</v>
      </c>
      <c r="DA316" s="24">
        <f>SUMIFS(Detail!AE:AE,Detail!$A:$A,$B316,Detail!$B:$B,"&lt;="&amp;249)</f>
        <v>175680.45011135004</v>
      </c>
      <c r="DB316" s="24">
        <f>SUMIFS(Detail!AE:AE,Detail!$A:$A,$B316,Detail!$B:$B,"&lt;="&amp;252)</f>
        <v>175680.45011135004</v>
      </c>
      <c r="DC316" s="33">
        <f t="shared" ref="DC316:DC326" si="566">DB316</f>
        <v>175680.45011135004</v>
      </c>
      <c r="DD316" s="86">
        <f>SUMIFS(Detail!AE:AE,Detail!$A:$A,$B316,Detail!$B:$B,"&gt;60")</f>
        <v>-304548.31259075645</v>
      </c>
    </row>
    <row r="317" spans="1:108" x14ac:dyDescent="0.25">
      <c r="A317" t="s">
        <v>5565</v>
      </c>
      <c r="B317" s="32" t="s">
        <v>5121</v>
      </c>
      <c r="C317" s="24">
        <f>SUMIFS(Detail!AE:AE,Detail!$A:$A,$B317,Detail!$B:$B,"&lt;="&amp;3)</f>
        <v>0</v>
      </c>
      <c r="D317" s="24">
        <f>SUMIFS(Detail!AE:AE,Detail!$A:$A,$B317,Detail!$B:$B,"&lt;="&amp;6)</f>
        <v>0</v>
      </c>
      <c r="E317" s="24">
        <f>SUMIFS(Detail!AE:AE,Detail!$A:$A,$B317,Detail!$B:$B,"&lt;="&amp;9)</f>
        <v>406771.65192264551</v>
      </c>
      <c r="F317" s="24">
        <f>SUMIFS(Detail!AE:AE,Detail!$A:$A,$B317,Detail!$B:$B,"&lt;="&amp;12)</f>
        <v>897043.76777816308</v>
      </c>
      <c r="G317" s="33">
        <f t="shared" si="546"/>
        <v>897043.76777816308</v>
      </c>
      <c r="H317" s="24">
        <f>SUMIFS(Detail!AE:AE,Detail!$A:$A,$B317,Detail!$B:$B,"&lt;="&amp;15)</f>
        <v>975875.20732683013</v>
      </c>
      <c r="I317" s="24">
        <f>SUMIFS(Detail!AE:AE,Detail!$A:$A,$B317,Detail!$B:$B,"&lt;="&amp;18)</f>
        <v>1050048.5176507982</v>
      </c>
      <c r="J317" s="24">
        <f>SUMIFS(Detail!AE:AE,Detail!$A:$A,$B317,Detail!$B:$B,"&lt;="&amp;21)</f>
        <v>1470563.7125489311</v>
      </c>
      <c r="K317" s="24">
        <f>SUMIFS(Detail!AE:AE,Detail!$A:$A,$B317,Detail!$B:$B,"&lt;="&amp;24)</f>
        <v>1814594.7388409267</v>
      </c>
      <c r="L317" s="33">
        <f t="shared" si="547"/>
        <v>1814594.7388409267</v>
      </c>
      <c r="M317" s="24">
        <f>SUMIFS(Detail!AE:AE,Detail!$A:$A,$B317,Detail!$B:$B,"&lt;="&amp;27)</f>
        <v>1818623.9780556879</v>
      </c>
      <c r="N317" s="24">
        <f>SUMIFS(Detail!AE:AE,Detail!$A:$A,$B317,Detail!$B:$B,"&lt;="&amp;30)</f>
        <v>1744711.0302328209</v>
      </c>
      <c r="O317" s="24">
        <f>SUMIFS(Detail!AE:AE,Detail!$A:$A,$B317,Detail!$B:$B,"&lt;="&amp;33)</f>
        <v>1706669.4600439414</v>
      </c>
      <c r="P317" s="24">
        <f>SUMIFS(Detail!AE:AE,Detail!$A:$A,$B317,Detail!$B:$B,"&lt;="&amp;36)</f>
        <v>2019872.6263406547</v>
      </c>
      <c r="Q317" s="33">
        <f t="shared" si="548"/>
        <v>2019872.6263406547</v>
      </c>
      <c r="R317" s="24">
        <f>SUMIFS(Detail!AE:AE,Detail!$A:$A,$B317,Detail!$B:$B,"&lt;="&amp;39)</f>
        <v>2249173.4253699747</v>
      </c>
      <c r="S317" s="24">
        <f>SUMIFS(Detail!AE:AE,Detail!$A:$A,$B317,Detail!$B:$B,"&lt;="&amp;42)</f>
        <v>2204611.6865825057</v>
      </c>
      <c r="T317" s="24">
        <f>SUMIFS(Detail!AE:AE,Detail!$A:$A,$B317,Detail!$B:$B,"&lt;="&amp;45)</f>
        <v>2096038.2412402544</v>
      </c>
      <c r="U317" s="24">
        <f>SUMIFS(Detail!AE:AE,Detail!$A:$A,$B317,Detail!$B:$B,"&lt;="&amp;48)</f>
        <v>2027767.604207749</v>
      </c>
      <c r="V317" s="33">
        <f t="shared" si="549"/>
        <v>2027767.604207749</v>
      </c>
      <c r="W317" s="24">
        <f>SUMIFS(Detail!AE:AE,Detail!$A:$A,$B317,Detail!$B:$B,"&lt;="&amp;51)</f>
        <v>2259605.2978793695</v>
      </c>
      <c r="X317" s="24">
        <f>SUMIFS(Detail!AE:AE,Detail!$A:$A,$B317,Detail!$B:$B,"&lt;="&amp;54)</f>
        <v>2450112.2936250884</v>
      </c>
      <c r="Y317" s="24">
        <f>SUMIFS(Detail!AE:AE,Detail!$A:$A,$B317,Detail!$B:$B,"&lt;="&amp;57)</f>
        <v>2392066.1845512288</v>
      </c>
      <c r="Z317" s="24">
        <f>SUMIFS(Detail!AE:AE,Detail!$A:$A,$B317,Detail!$B:$B,"&lt;="&amp;60)</f>
        <v>2277705.2252356159</v>
      </c>
      <c r="AA317" s="33">
        <f t="shared" si="550"/>
        <v>2277705.2252356159</v>
      </c>
      <c r="AB317" s="24">
        <f>SUMIFS(Detail!AE:AE,Detail!$A:$A,$B317,Detail!$B:$B,"&lt;="&amp;63)</f>
        <v>1987497.00259936</v>
      </c>
      <c r="AC317" s="24">
        <f>SUMIFS(Detail!AE:AE,Detail!$A:$A,$B317,Detail!$B:$B,"&lt;="&amp;66)</f>
        <v>1753513.828511358</v>
      </c>
      <c r="AD317" s="24">
        <f>SUMIFS(Detail!AE:AE,Detail!$A:$A,$B317,Detail!$B:$B,"&lt;="&amp;69)</f>
        <v>1569300.0310525363</v>
      </c>
      <c r="AE317" s="24">
        <f>SUMIFS(Detail!AE:AE,Detail!$A:$A,$B317,Detail!$B:$B,"&lt;="&amp;72)</f>
        <v>1423019.9987931815</v>
      </c>
      <c r="AF317" s="33">
        <f t="shared" si="551"/>
        <v>1423019.9987931815</v>
      </c>
      <c r="AG317" s="24">
        <f>SUMIFS(Detail!AE:AE,Detail!$A:$A,$B317,Detail!$B:$B,"&lt;="&amp;75)</f>
        <v>1305296.5858054459</v>
      </c>
      <c r="AH317" s="24">
        <f>SUMIFS(Detail!AE:AE,Detail!$A:$A,$B317,Detail!$B:$B,"&lt;="&amp;78)</f>
        <v>1209296.0635333434</v>
      </c>
      <c r="AI317" s="24">
        <f>SUMIFS(Detail!AE:AE,Detail!$A:$A,$B317,Detail!$B:$B,"&lt;="&amp;81)</f>
        <v>1130065.9658549931</v>
      </c>
      <c r="AJ317" s="24">
        <f>SUMIFS(Detail!AE:AE,Detail!$A:$A,$B317,Detail!$B:$B,"&lt;="&amp;84)</f>
        <v>1063975.7277510965</v>
      </c>
      <c r="AK317" s="33">
        <f t="shared" si="552"/>
        <v>1063975.7277510965</v>
      </c>
      <c r="AL317" s="24">
        <f>SUMIFS(Detail!AE:AE,Detail!$A:$A,$B317,Detail!$B:$B,"&lt;="&amp;87)</f>
        <v>1008322.5326611707</v>
      </c>
      <c r="AM317" s="24">
        <f>SUMIFS(Detail!AE:AE,Detail!$A:$A,$B317,Detail!$B:$B,"&lt;="&amp;90)</f>
        <v>961062.56815277576</v>
      </c>
      <c r="AN317" s="24">
        <f>SUMIFS(Detail!AE:AE,Detail!$A:$A,$B317,Detail!$B:$B,"&lt;="&amp;93)</f>
        <v>920627.47319822549</v>
      </c>
      <c r="AO317" s="24">
        <f>SUMIFS(Detail!AE:AE,Detail!$A:$A,$B317,Detail!$B:$B,"&lt;="&amp;96)</f>
        <v>885797.41922647168</v>
      </c>
      <c r="AP317" s="33">
        <f t="shared" si="553"/>
        <v>885797.41922647168</v>
      </c>
      <c r="AQ317" s="24">
        <f>SUMIFS(Detail!AE:AE,Detail!$A:$A,$B317,Detail!$B:$B,"&lt;="&amp;99)</f>
        <v>855611.98394814716</v>
      </c>
      <c r="AR317" s="24">
        <f>SUMIFS(Detail!AE:AE,Detail!$A:$A,$B317,Detail!$B:$B,"&lt;="&amp;102)</f>
        <v>829306.55993887852</v>
      </c>
      <c r="AS317" s="24">
        <f>SUMIFS(Detail!AE:AE,Detail!$A:$A,$B317,Detail!$B:$B,"&lt;="&amp;105)</f>
        <v>806266.28012291773</v>
      </c>
      <c r="AT317" s="24">
        <f>SUMIFS(Detail!AE:AE,Detail!$A:$A,$B317,Detail!$B:$B,"&lt;="&amp;108)</f>
        <v>785992.15024758864</v>
      </c>
      <c r="AU317" s="33">
        <f t="shared" si="554"/>
        <v>785992.15024758864</v>
      </c>
      <c r="AV317" s="24">
        <f>SUMIFS(Detail!AE:AE,Detail!$A:$A,$B317,Detail!$B:$B,"&lt;="&amp;111)</f>
        <v>768075.81910998165</v>
      </c>
      <c r="AW317" s="24">
        <f>SUMIFS(Detail!AE:AE,Detail!$A:$A,$B317,Detail!$B:$B,"&lt;="&amp;114)</f>
        <v>752180.55010323413</v>
      </c>
      <c r="AX317" s="24">
        <f>SUMIFS(Detail!AE:AE,Detail!$A:$A,$B317,Detail!$B:$B,"&lt;="&amp;117)</f>
        <v>738026.70564237982</v>
      </c>
      <c r="AY317" s="24">
        <f>SUMIFS(Detail!AE:AE,Detail!$A:$A,$B317,Detail!$B:$B,"&lt;="&amp;120)</f>
        <v>725380.55741274008</v>
      </c>
      <c r="AZ317" s="33">
        <f t="shared" si="555"/>
        <v>725380.55741274008</v>
      </c>
      <c r="BA317" s="24">
        <f>SUMIFS(Detail!AE:AE,Detail!$A:$A,$B317,Detail!$B:$B,"&lt;="&amp;123)</f>
        <v>714045.57647495985</v>
      </c>
      <c r="BB317" s="24">
        <f>SUMIFS(Detail!AE:AE,Detail!$A:$A,$B317,Detail!$B:$B,"&lt;="&amp;126)</f>
        <v>703855.59262832603</v>
      </c>
      <c r="BC317" s="24">
        <f>SUMIFS(Detail!AE:AE,Detail!$A:$A,$B317,Detail!$B:$B,"&lt;="&amp;129)</f>
        <v>694669.37705250061</v>
      </c>
      <c r="BD317" s="24">
        <f>SUMIFS(Detail!AE:AE,Detail!$A:$A,$B317,Detail!$B:$B,"&lt;="&amp;132)</f>
        <v>686366.31885591452</v>
      </c>
      <c r="BE317" s="33">
        <f t="shared" si="556"/>
        <v>686366.31885591452</v>
      </c>
      <c r="BF317" s="24">
        <f>SUMIFS(Detail!AE:AE,Detail!$A:$A,$B317,Detail!$B:$B,"&lt;="&amp;135)</f>
        <v>678842.94975048967</v>
      </c>
      <c r="BG317" s="24">
        <f>SUMIFS(Detail!AE:AE,Detail!$A:$A,$B317,Detail!$B:$B,"&lt;="&amp;138)</f>
        <v>672010.13166951993</v>
      </c>
      <c r="BH317" s="24">
        <f>SUMIFS(Detail!AE:AE,Detail!$A:$A,$B317,Detail!$B:$B,"&lt;="&amp;141)</f>
        <v>665790.76653702359</v>
      </c>
      <c r="BI317" s="24">
        <f>SUMIFS(Detail!AE:AE,Detail!$A:$A,$B317,Detail!$B:$B,"&lt;="&amp;144)</f>
        <v>660117.92023828905</v>
      </c>
      <c r="BJ317" s="33">
        <f t="shared" si="557"/>
        <v>660117.92023828905</v>
      </c>
      <c r="BK317" s="24">
        <f>SUMIFS(Detail!AE:AE,Detail!$A:$A,$B317,Detail!$B:$B,"&lt;="&amp;147)</f>
        <v>654933.27736290987</v>
      </c>
      <c r="BL317" s="24">
        <f>SUMIFS(Detail!AE:AE,Detail!$A:$A,$B317,Detail!$B:$B,"&lt;="&amp;150)</f>
        <v>650185.8617610425</v>
      </c>
      <c r="BM317" s="24">
        <f>SUMIFS(Detail!AE:AE,Detail!$A:$A,$B317,Detail!$B:$B,"&lt;="&amp;153)</f>
        <v>645830.97197845147</v>
      </c>
      <c r="BN317" s="24">
        <f>SUMIFS(Detail!AE:AE,Detail!$A:$A,$B317,Detail!$B:$B,"&lt;="&amp;156)</f>
        <v>641829.29136811395</v>
      </c>
      <c r="BO317" s="33">
        <f t="shared" si="558"/>
        <v>641829.29136811395</v>
      </c>
      <c r="BP317" s="24">
        <f>SUMIFS(Detail!AE:AE,Detail!$A:$A,$B317,Detail!$B:$B,"&lt;="&amp;159)</f>
        <v>638146.14094843296</v>
      </c>
      <c r="BQ317" s="24">
        <f>SUMIFS(Detail!AE:AE,Detail!$A:$A,$B317,Detail!$B:$B,"&lt;="&amp;162)</f>
        <v>634750.84949847939</v>
      </c>
      <c r="BR317" s="24">
        <f>SUMIFS(Detail!AE:AE,Detail!$A:$A,$B317,Detail!$B:$B,"&lt;="&amp;165)</f>
        <v>631616.22039581346</v>
      </c>
      <c r="BS317" s="24">
        <f>SUMIFS(Detail!AE:AE,Detail!$A:$A,$B317,Detail!$B:$B,"&lt;="&amp;168)</f>
        <v>628718.07864435343</v>
      </c>
      <c r="BT317" s="33">
        <f t="shared" si="559"/>
        <v>628718.07864435343</v>
      </c>
      <c r="BU317" s="24">
        <f>SUMIFS(Detail!AE:AE,Detail!$A:$A,$B317,Detail!$B:$B,"&lt;="&amp;171)</f>
        <v>626034.88465615769</v>
      </c>
      <c r="BV317" s="24">
        <f>SUMIFS(Detail!AE:AE,Detail!$A:$A,$B317,Detail!$B:$B,"&lt;="&amp;174)</f>
        <v>623547.40382833814</v>
      </c>
      <c r="BW317" s="24">
        <f>SUMIFS(Detail!AE:AE,Detail!$A:$A,$B317,Detail!$B:$B,"&lt;="&amp;177)</f>
        <v>621238.42293624207</v>
      </c>
      <c r="BX317" s="24">
        <f>SUMIFS(Detail!AE:AE,Detail!$A:$A,$B317,Detail!$B:$B,"&lt;="&amp;180)</f>
        <v>619092.50595432112</v>
      </c>
      <c r="BY317" s="33">
        <f t="shared" si="560"/>
        <v>619092.50595432112</v>
      </c>
      <c r="BZ317" s="24">
        <f>SUMIFS(Detail!AE:AE,Detail!$A:$A,$B317,Detail!$B:$B,"&lt;="&amp;183)</f>
        <v>617095.78319941578</v>
      </c>
      <c r="CA317" s="24">
        <f>SUMIFS(Detail!AE:AE,Detail!$A:$A,$B317,Detail!$B:$B,"&lt;="&amp;186)</f>
        <v>615235.76873180084</v>
      </c>
      <c r="CB317" s="24">
        <f>SUMIFS(Detail!AE:AE,Detail!$A:$A,$B317,Detail!$B:$B,"&lt;="&amp;189)</f>
        <v>613501.20179650746</v>
      </c>
      <c r="CC317" s="24">
        <f>SUMIFS(Detail!AE:AE,Detail!$A:$A,$B317,Detail!$B:$B,"&lt;="&amp;192)</f>
        <v>611881.90878031694</v>
      </c>
      <c r="CD317" s="33">
        <f t="shared" si="561"/>
        <v>611881.90878031694</v>
      </c>
      <c r="CE317" s="24">
        <f>SUMIFS(Detail!AE:AE,Detail!$A:$A,$B317,Detail!$B:$B,"&lt;="&amp;195)</f>
        <v>610368.68272859498</v>
      </c>
      <c r="CF317" s="24">
        <f>SUMIFS(Detail!AE:AE,Detail!$A:$A,$B317,Detail!$B:$B,"&lt;="&amp;198)</f>
        <v>608953.17793483404</v>
      </c>
      <c r="CG317" s="24">
        <f>SUMIFS(Detail!AE:AE,Detail!$A:$A,$B317,Detail!$B:$B,"&lt;="&amp;201)</f>
        <v>607627.81750353996</v>
      </c>
      <c r="CH317" s="24">
        <f>SUMIFS(Detail!AE:AE,Detail!$A:$A,$B317,Detail!$B:$B,"&lt;="&amp;204)</f>
        <v>606385.71210894606</v>
      </c>
      <c r="CI317" s="33">
        <f t="shared" si="562"/>
        <v>606385.71210894606</v>
      </c>
      <c r="CJ317" s="24">
        <f>SUMIFS(Detail!AE:AE,Detail!$A:$A,$B317,Detail!$B:$B,"&lt;="&amp;207)</f>
        <v>605220.58843998471</v>
      </c>
      <c r="CK317" s="24">
        <f>SUMIFS(Detail!AE:AE,Detail!$A:$A,$B317,Detail!$B:$B,"&lt;="&amp;210)</f>
        <v>604126.72604614263</v>
      </c>
      <c r="CL317" s="24">
        <f>SUMIFS(Detail!AE:AE,Detail!$A:$A,$B317,Detail!$B:$B,"&lt;="&amp;213)</f>
        <v>603098.90148635919</v>
      </c>
      <c r="CM317" s="24">
        <f>SUMIFS(Detail!AE:AE,Detail!$A:$A,$B317,Detail!$B:$B,"&lt;="&amp;216)</f>
        <v>602132.33884116134</v>
      </c>
      <c r="CN317" s="33">
        <f t="shared" si="563"/>
        <v>602132.33884116134</v>
      </c>
      <c r="CO317" s="24">
        <f>SUMIFS(Detail!AE:AE,Detail!$A:$A,$B317,Detail!$B:$B,"&lt;="&amp;219)</f>
        <v>601222.66578125232</v>
      </c>
      <c r="CP317" s="24">
        <f>SUMIFS(Detail!AE:AE,Detail!$A:$A,$B317,Detail!$B:$B,"&lt;="&amp;222)</f>
        <v>600365.87449836603</v>
      </c>
      <c r="CQ317" s="24">
        <f>SUMIFS(Detail!AE:AE,Detail!$A:$A,$B317,Detail!$B:$B,"&lt;="&amp;225)</f>
        <v>599558.28689964069</v>
      </c>
      <c r="CR317" s="24">
        <f>SUMIFS(Detail!AE:AE,Detail!$A:$A,$B317,Detail!$B:$B,"&lt;="&amp;228)</f>
        <v>598796.52354785916</v>
      </c>
      <c r="CS317" s="33">
        <f t="shared" si="564"/>
        <v>598796.52354785916</v>
      </c>
      <c r="CT317" s="24">
        <f>SUMIFS(Detail!AE:AE,Detail!$A:$A,$B317,Detail!$B:$B,"&lt;="&amp;231)</f>
        <v>598077.47589912778</v>
      </c>
      <c r="CU317" s="24">
        <f>SUMIFS(Detail!AE:AE,Detail!$A:$A,$B317,Detail!$B:$B,"&lt;="&amp;234)</f>
        <v>597398.2814485851</v>
      </c>
      <c r="CV317" s="24">
        <f>SUMIFS(Detail!AE:AE,Detail!$A:$A,$B317,Detail!$B:$B,"&lt;="&amp;237)</f>
        <v>596756.301445327</v>
      </c>
      <c r="CW317" s="24">
        <f>SUMIFS(Detail!AE:AE,Detail!$A:$A,$B317,Detail!$B:$B,"&lt;="&amp;240)</f>
        <v>596149.10088119644</v>
      </c>
      <c r="CX317" s="33">
        <f t="shared" si="565"/>
        <v>596149.10088119644</v>
      </c>
      <c r="CY317" s="24">
        <f>SUMIFS(Detail!AE:AE,Detail!$A:$A,$B317,Detail!$B:$B,"&lt;="&amp;243)</f>
        <v>590982.60221893759</v>
      </c>
      <c r="CZ317" s="24">
        <f>SUMIFS(Detail!AE:AE,Detail!$A:$A,$B317,Detail!$B:$B,"&lt;="&amp;246)</f>
        <v>590982.60221893759</v>
      </c>
      <c r="DA317" s="24">
        <f>SUMIFS(Detail!AE:AE,Detail!$A:$A,$B317,Detail!$B:$B,"&lt;="&amp;249)</f>
        <v>590982.60221893759</v>
      </c>
      <c r="DB317" s="24">
        <f>SUMIFS(Detail!AE:AE,Detail!$A:$A,$B317,Detail!$B:$B,"&lt;="&amp;252)</f>
        <v>590982.60221893759</v>
      </c>
      <c r="DC317" s="33">
        <f t="shared" si="566"/>
        <v>590982.60221893759</v>
      </c>
      <c r="DD317" s="86">
        <f>SUMIFS(Detail!AE:AE,Detail!$A:$A,$B317,Detail!$B:$B,"&gt;60")</f>
        <v>-1686722.623016678</v>
      </c>
    </row>
    <row r="318" spans="1:108" x14ac:dyDescent="0.25">
      <c r="A318" t="s">
        <v>5566</v>
      </c>
      <c r="B318" s="32" t="s">
        <v>5122</v>
      </c>
      <c r="C318" s="24">
        <f>SUMIFS(Detail!AE:AE,Detail!$A:$A,$B318,Detail!$B:$B,"&lt;="&amp;3)</f>
        <v>0</v>
      </c>
      <c r="D318" s="24">
        <f>SUMIFS(Detail!AE:AE,Detail!$A:$A,$B318,Detail!$B:$B,"&lt;="&amp;6)</f>
        <v>0</v>
      </c>
      <c r="E318" s="24">
        <f>SUMIFS(Detail!AE:AE,Detail!$A:$A,$B318,Detail!$B:$B,"&lt;="&amp;9)</f>
        <v>72976.140091369554</v>
      </c>
      <c r="F318" s="24">
        <f>SUMIFS(Detail!AE:AE,Detail!$A:$A,$B318,Detail!$B:$B,"&lt;="&amp;12)</f>
        <v>137682.47545360151</v>
      </c>
      <c r="G318" s="33">
        <f t="shared" si="546"/>
        <v>137682.47545360151</v>
      </c>
      <c r="H318" s="24">
        <f>SUMIFS(Detail!AE:AE,Detail!$A:$A,$B318,Detail!$B:$B,"&lt;="&amp;15)</f>
        <v>177046.86101903353</v>
      </c>
      <c r="I318" s="24">
        <f>SUMIFS(Detail!AE:AE,Detail!$A:$A,$B318,Detail!$B:$B,"&lt;="&amp;18)</f>
        <v>227722.78562806291</v>
      </c>
      <c r="J318" s="24">
        <f>SUMIFS(Detail!AE:AE,Detail!$A:$A,$B318,Detail!$B:$B,"&lt;="&amp;21)</f>
        <v>281692.08114552381</v>
      </c>
      <c r="K318" s="24">
        <f>SUMIFS(Detail!AE:AE,Detail!$A:$A,$B318,Detail!$B:$B,"&lt;="&amp;24)</f>
        <v>336847.74145383155</v>
      </c>
      <c r="L318" s="33">
        <f t="shared" si="547"/>
        <v>336847.74145383155</v>
      </c>
      <c r="M318" s="24">
        <f>SUMIFS(Detail!AE:AE,Detail!$A:$A,$B318,Detail!$B:$B,"&lt;="&amp;27)</f>
        <v>348688.90311399847</v>
      </c>
      <c r="N318" s="24">
        <f>SUMIFS(Detail!AE:AE,Detail!$A:$A,$B318,Detail!$B:$B,"&lt;="&amp;30)</f>
        <v>383205.21262099035</v>
      </c>
      <c r="O318" s="24">
        <f>SUMIFS(Detail!AE:AE,Detail!$A:$A,$B318,Detail!$B:$B,"&lt;="&amp;33)</f>
        <v>467809.70601619268</v>
      </c>
      <c r="P318" s="24">
        <f>SUMIFS(Detail!AE:AE,Detail!$A:$A,$B318,Detail!$B:$B,"&lt;="&amp;36)</f>
        <v>568869.53708216967</v>
      </c>
      <c r="Q318" s="33">
        <f t="shared" si="548"/>
        <v>568869.53708216967</v>
      </c>
      <c r="R318" s="24">
        <f>SUMIFS(Detail!AE:AE,Detail!$A:$A,$B318,Detail!$B:$B,"&lt;="&amp;39)</f>
        <v>665475.19420180295</v>
      </c>
      <c r="S318" s="24">
        <f>SUMIFS(Detail!AE:AE,Detail!$A:$A,$B318,Detail!$B:$B,"&lt;="&amp;42)</f>
        <v>685590.61230706121</v>
      </c>
      <c r="T318" s="24">
        <f>SUMIFS(Detail!AE:AE,Detail!$A:$A,$B318,Detail!$B:$B,"&lt;="&amp;45)</f>
        <v>747167.1001634862</v>
      </c>
      <c r="U318" s="24">
        <f>SUMIFS(Detail!AE:AE,Detail!$A:$A,$B318,Detail!$B:$B,"&lt;="&amp;48)</f>
        <v>899194.13844542427</v>
      </c>
      <c r="V318" s="33">
        <f t="shared" si="549"/>
        <v>899194.13844542427</v>
      </c>
      <c r="W318" s="24">
        <f>SUMIFS(Detail!AE:AE,Detail!$A:$A,$B318,Detail!$B:$B,"&lt;="&amp;51)</f>
        <v>1101174.1166320597</v>
      </c>
      <c r="X318" s="24">
        <f>SUMIFS(Detail!AE:AE,Detail!$A:$A,$B318,Detail!$B:$B,"&lt;="&amp;54)</f>
        <v>1315784.9351987173</v>
      </c>
      <c r="Y318" s="24">
        <f>SUMIFS(Detail!AE:AE,Detail!$A:$A,$B318,Detail!$B:$B,"&lt;="&amp;57)</f>
        <v>1360451.8501508315</v>
      </c>
      <c r="Z318" s="24">
        <f>SUMIFS(Detail!AE:AE,Detail!$A:$A,$B318,Detail!$B:$B,"&lt;="&amp;60)</f>
        <v>1497271.3558627521</v>
      </c>
      <c r="AA318" s="33">
        <f t="shared" si="550"/>
        <v>1497271.3558627521</v>
      </c>
      <c r="AB318" s="24">
        <f>SUMIFS(Detail!AE:AE,Detail!$A:$A,$B318,Detail!$B:$B,"&lt;="&amp;63)</f>
        <v>480889.73056222545</v>
      </c>
      <c r="AC318" s="24">
        <f>SUMIFS(Detail!AE:AE,Detail!$A:$A,$B318,Detail!$B:$B,"&lt;="&amp;66)</f>
        <v>166557.21446344489</v>
      </c>
      <c r="AD318" s="24">
        <f>SUMIFS(Detail!AE:AE,Detail!$A:$A,$B318,Detail!$B:$B,"&lt;="&amp;69)</f>
        <v>48904.138370672707</v>
      </c>
      <c r="AE318" s="24">
        <f>SUMIFS(Detail!AE:AE,Detail!$A:$A,$B318,Detail!$B:$B,"&lt;="&amp;72)</f>
        <v>1041.4041256834753</v>
      </c>
      <c r="AF318" s="33">
        <f t="shared" si="551"/>
        <v>1041.4041256834753</v>
      </c>
      <c r="AG318" s="24">
        <f>SUMIFS(Detail!AE:AE,Detail!$A:$A,$B318,Detail!$B:$B,"&lt;="&amp;75)</f>
        <v>-19489.544478853699</v>
      </c>
      <c r="AH318" s="24">
        <f>SUMIFS(Detail!AE:AE,Detail!$A:$A,$B318,Detail!$B:$B,"&lt;="&amp;78)</f>
        <v>-28641.019923138898</v>
      </c>
      <c r="AI318" s="24">
        <f>SUMIFS(Detail!AE:AE,Detail!$A:$A,$B318,Detail!$B:$B,"&lt;="&amp;81)</f>
        <v>-32843.695786386263</v>
      </c>
      <c r="AJ318" s="24">
        <f>SUMIFS(Detail!AE:AE,Detail!$A:$A,$B318,Detail!$B:$B,"&lt;="&amp;84)</f>
        <v>-34821.048571066465</v>
      </c>
      <c r="AK318" s="33">
        <f t="shared" si="552"/>
        <v>-34821.048571066465</v>
      </c>
      <c r="AL318" s="24">
        <f>SUMIFS(Detail!AE:AE,Detail!$A:$A,$B318,Detail!$B:$B,"&lt;="&amp;87)</f>
        <v>-35770.476171522867</v>
      </c>
      <c r="AM318" s="24">
        <f>SUMIFS(Detail!AE:AE,Detail!$A:$A,$B318,Detail!$B:$B,"&lt;="&amp;90)</f>
        <v>-36234.352212143596</v>
      </c>
      <c r="AN318" s="24">
        <f>SUMIFS(Detail!AE:AE,Detail!$A:$A,$B318,Detail!$B:$B,"&lt;="&amp;93)</f>
        <v>-36464.465468029957</v>
      </c>
      <c r="AO318" s="24">
        <f>SUMIFS(Detail!AE:AE,Detail!$A:$A,$B318,Detail!$B:$B,"&lt;="&amp;96)</f>
        <v>-36580.162351950537</v>
      </c>
      <c r="AP318" s="33">
        <f t="shared" si="553"/>
        <v>-36580.162351950537</v>
      </c>
      <c r="AQ318" s="24">
        <f>SUMIFS(Detail!AE:AE,Detail!$A:$A,$B318,Detail!$B:$B,"&lt;="&amp;99)</f>
        <v>-36639.037101016846</v>
      </c>
      <c r="AR318" s="24">
        <f>SUMIFS(Detail!AE:AE,Detail!$A:$A,$B318,Detail!$B:$B,"&lt;="&amp;102)</f>
        <v>-36669.324325283524</v>
      </c>
      <c r="AS318" s="24">
        <f>SUMIFS(Detail!AE:AE,Detail!$A:$A,$B318,Detail!$B:$B,"&lt;="&amp;105)</f>
        <v>-36685.06020903727</v>
      </c>
      <c r="AT318" s="24">
        <f>SUMIFS(Detail!AE:AE,Detail!$A:$A,$B318,Detail!$B:$B,"&lt;="&amp;108)</f>
        <v>-36693.310449890327</v>
      </c>
      <c r="AU318" s="33">
        <f t="shared" si="554"/>
        <v>-36693.310449890327</v>
      </c>
      <c r="AV318" s="24">
        <f>SUMIFS(Detail!AE:AE,Detail!$A:$A,$B318,Detail!$B:$B,"&lt;="&amp;111)</f>
        <v>-36697.672387528699</v>
      </c>
      <c r="AW318" s="24">
        <f>SUMIFS(Detail!AE:AE,Detail!$A:$A,$B318,Detail!$B:$B,"&lt;="&amp;114)</f>
        <v>-36699.99653750984</v>
      </c>
      <c r="AX318" s="24">
        <f>SUMIFS(Detail!AE:AE,Detail!$A:$A,$B318,Detail!$B:$B,"&lt;="&amp;117)</f>
        <v>-36701.243888722267</v>
      </c>
      <c r="AY318" s="24">
        <f>SUMIFS(Detail!AE:AE,Detail!$A:$A,$B318,Detail!$B:$B,"&lt;="&amp;120)</f>
        <v>-36701.917871744838</v>
      </c>
      <c r="AZ318" s="33">
        <f t="shared" si="555"/>
        <v>-36701.917871744838</v>
      </c>
      <c r="BA318" s="24">
        <f>SUMIFS(Detail!AE:AE,Detail!$A:$A,$B318,Detail!$B:$B,"&lt;="&amp;123)</f>
        <v>-36702.284362986218</v>
      </c>
      <c r="BB318" s="24">
        <f>SUMIFS(Detail!AE:AE,Detail!$A:$A,$B318,Detail!$B:$B,"&lt;="&amp;126)</f>
        <v>-36702.484842946287</v>
      </c>
      <c r="BC318" s="24">
        <f>SUMIFS(Detail!AE:AE,Detail!$A:$A,$B318,Detail!$B:$B,"&lt;="&amp;129)</f>
        <v>-36702.595130372327</v>
      </c>
      <c r="BD318" s="24">
        <f>SUMIFS(Detail!AE:AE,Detail!$A:$A,$B318,Detail!$B:$B,"&lt;="&amp;132)</f>
        <v>-36702.656125872862</v>
      </c>
      <c r="BE318" s="33">
        <f t="shared" si="556"/>
        <v>-36702.656125872862</v>
      </c>
      <c r="BF318" s="24">
        <f>SUMIFS(Detail!AE:AE,Detail!$A:$A,$B318,Detail!$B:$B,"&lt;="&amp;135)</f>
        <v>-36702.690031190868</v>
      </c>
      <c r="BG318" s="24">
        <f>SUMIFS(Detail!AE:AE,Detail!$A:$A,$B318,Detail!$B:$B,"&lt;="&amp;138)</f>
        <v>-36702.708968927618</v>
      </c>
      <c r="BH318" s="24">
        <f>SUMIFS(Detail!AE:AE,Detail!$A:$A,$B318,Detail!$B:$B,"&lt;="&amp;141)</f>
        <v>-36702.719595176633</v>
      </c>
      <c r="BI318" s="24">
        <f>SUMIFS(Detail!AE:AE,Detail!$A:$A,$B318,Detail!$B:$B,"&lt;="&amp;144)</f>
        <v>-36702.725583886262</v>
      </c>
      <c r="BJ318" s="33">
        <f t="shared" si="557"/>
        <v>-36702.725583886262</v>
      </c>
      <c r="BK318" s="24">
        <f>SUMIFS(Detail!AE:AE,Detail!$A:$A,$B318,Detail!$B:$B,"&lt;="&amp;147)</f>
        <v>-36702.7289731442</v>
      </c>
      <c r="BL318" s="24">
        <f>SUMIFS(Detail!AE:AE,Detail!$A:$A,$B318,Detail!$B:$B,"&lt;="&amp;150)</f>
        <v>-36702.73089896841</v>
      </c>
      <c r="BM318" s="24">
        <f>SUMIFS(Detail!AE:AE,Detail!$A:$A,$B318,Detail!$B:$B,"&lt;="&amp;153)</f>
        <v>-36702.731997470837</v>
      </c>
      <c r="BN318" s="24">
        <f>SUMIFS(Detail!AE:AE,Detail!$A:$A,$B318,Detail!$B:$B,"&lt;="&amp;156)</f>
        <v>-36702.732626378071</v>
      </c>
      <c r="BO318" s="33">
        <f t="shared" si="558"/>
        <v>-36702.732626378071</v>
      </c>
      <c r="BP318" s="24">
        <f>SUMIFS(Detail!AE:AE,Detail!$A:$A,$B318,Detail!$B:$B,"&lt;="&amp;159)</f>
        <v>-36702.732987725642</v>
      </c>
      <c r="BQ318" s="24">
        <f>SUMIFS(Detail!AE:AE,Detail!$A:$A,$B318,Detail!$B:$B,"&lt;="&amp;162)</f>
        <v>-36702.733196043875</v>
      </c>
      <c r="BR318" s="24">
        <f>SUMIFS(Detail!AE:AE,Detail!$A:$A,$B318,Detail!$B:$B,"&lt;="&amp;165)</f>
        <v>-36702.73331654584</v>
      </c>
      <c r="BS318" s="24">
        <f>SUMIFS(Detail!AE:AE,Detail!$A:$A,$B318,Detail!$B:$B,"&lt;="&amp;168)</f>
        <v>-36702.733386471402</v>
      </c>
      <c r="BT318" s="33">
        <f t="shared" si="559"/>
        <v>-36702.733386471402</v>
      </c>
      <c r="BU318" s="24">
        <f>SUMIFS(Detail!AE:AE,Detail!$A:$A,$B318,Detail!$B:$B,"&lt;="&amp;171)</f>
        <v>-36702.733427168336</v>
      </c>
      <c r="BV318" s="24">
        <f>SUMIFS(Detail!AE:AE,Detail!$A:$A,$B318,Detail!$B:$B,"&lt;="&amp;174)</f>
        <v>-36702.7334509301</v>
      </c>
      <c r="BW318" s="24">
        <f>SUMIFS(Detail!AE:AE,Detail!$A:$A,$B318,Detail!$B:$B,"&lt;="&amp;177)</f>
        <v>-36702.733464838471</v>
      </c>
      <c r="BX318" s="24">
        <f>SUMIFS(Detail!AE:AE,Detail!$A:$A,$B318,Detail!$B:$B,"&lt;="&amp;180)</f>
        <v>-36702.733473009896</v>
      </c>
      <c r="BY318" s="33">
        <f t="shared" si="560"/>
        <v>-36702.733473009896</v>
      </c>
      <c r="BZ318" s="24">
        <f>SUMIFS(Detail!AE:AE,Detail!$A:$A,$B318,Detail!$B:$B,"&lt;="&amp;183)</f>
        <v>-36702.733477817383</v>
      </c>
      <c r="CA318" s="24">
        <f>SUMIFS(Detail!AE:AE,Detail!$A:$A,$B318,Detail!$B:$B,"&lt;="&amp;186)</f>
        <v>-36702.733480656054</v>
      </c>
      <c r="CB318" s="24">
        <f>SUMIFS(Detail!AE:AE,Detail!$A:$A,$B318,Detail!$B:$B,"&lt;="&amp;189)</f>
        <v>-36702.733482334297</v>
      </c>
      <c r="CC318" s="24">
        <f>SUMIFS(Detail!AE:AE,Detail!$A:$A,$B318,Detail!$B:$B,"&lt;="&amp;192)</f>
        <v>-36702.73348332895</v>
      </c>
      <c r="CD318" s="33">
        <f t="shared" si="561"/>
        <v>-36702.73348332895</v>
      </c>
      <c r="CE318" s="24">
        <f>SUMIFS(Detail!AE:AE,Detail!$A:$A,$B318,Detail!$B:$B,"&lt;="&amp;195)</f>
        <v>-36702.733483926859</v>
      </c>
      <c r="CF318" s="24">
        <f>SUMIFS(Detail!AE:AE,Detail!$A:$A,$B318,Detail!$B:$B,"&lt;="&amp;198)</f>
        <v>-36702.733484275173</v>
      </c>
      <c r="CG318" s="24">
        <f>SUMIFS(Detail!AE:AE,Detail!$A:$A,$B318,Detail!$B:$B,"&lt;="&amp;201)</f>
        <v>-36702.73348449124</v>
      </c>
      <c r="CH318" s="24">
        <f>SUMIFS(Detail!AE:AE,Detail!$A:$A,$B318,Detail!$B:$B,"&lt;="&amp;204)</f>
        <v>-36702.733484612312</v>
      </c>
      <c r="CI318" s="33">
        <f t="shared" si="562"/>
        <v>-36702.733484612312</v>
      </c>
      <c r="CJ318" s="24">
        <f>SUMIFS(Detail!AE:AE,Detail!$A:$A,$B318,Detail!$B:$B,"&lt;="&amp;207)</f>
        <v>-36702.733484690543</v>
      </c>
      <c r="CK318" s="24">
        <f>SUMIFS(Detail!AE:AE,Detail!$A:$A,$B318,Detail!$B:$B,"&lt;="&amp;210)</f>
        <v>-36702.733484737109</v>
      </c>
      <c r="CL318" s="24">
        <f>SUMIFS(Detail!AE:AE,Detail!$A:$A,$B318,Detail!$B:$B,"&lt;="&amp;213)</f>
        <v>-36702.733484761324</v>
      </c>
      <c r="CM318" s="24">
        <f>SUMIFS(Detail!AE:AE,Detail!$A:$A,$B318,Detail!$B:$B,"&lt;="&amp;216)</f>
        <v>-36702.733484781813</v>
      </c>
      <c r="CN318" s="33">
        <f t="shared" si="563"/>
        <v>-36702.733484781813</v>
      </c>
      <c r="CO318" s="24">
        <f>SUMIFS(Detail!AE:AE,Detail!$A:$A,$B318,Detail!$B:$B,"&lt;="&amp;219)</f>
        <v>-36702.733484792989</v>
      </c>
      <c r="CP318" s="24">
        <f>SUMIFS(Detail!AE:AE,Detail!$A:$A,$B318,Detail!$B:$B,"&lt;="&amp;222)</f>
        <v>-36702.733484794851</v>
      </c>
      <c r="CQ318" s="24">
        <f>SUMIFS(Detail!AE:AE,Detail!$A:$A,$B318,Detail!$B:$B,"&lt;="&amp;225)</f>
        <v>-36702.733484800439</v>
      </c>
      <c r="CR318" s="24">
        <f>SUMIFS(Detail!AE:AE,Detail!$A:$A,$B318,Detail!$B:$B,"&lt;="&amp;228)</f>
        <v>-36702.733484804165</v>
      </c>
      <c r="CS318" s="33">
        <f t="shared" si="564"/>
        <v>-36702.733484804165</v>
      </c>
      <c r="CT318" s="24">
        <f>SUMIFS(Detail!AE:AE,Detail!$A:$A,$B318,Detail!$B:$B,"&lt;="&amp;231)</f>
        <v>-36702.733484806027</v>
      </c>
      <c r="CU318" s="24">
        <f>SUMIFS(Detail!AE:AE,Detail!$A:$A,$B318,Detail!$B:$B,"&lt;="&amp;234)</f>
        <v>-36702.733484806027</v>
      </c>
      <c r="CV318" s="24">
        <f>SUMIFS(Detail!AE:AE,Detail!$A:$A,$B318,Detail!$B:$B,"&lt;="&amp;237)</f>
        <v>-36702.733484806027</v>
      </c>
      <c r="CW318" s="24">
        <f>SUMIFS(Detail!AE:AE,Detail!$A:$A,$B318,Detail!$B:$B,"&lt;="&amp;240)</f>
        <v>-36702.733484806027</v>
      </c>
      <c r="CX318" s="33">
        <f t="shared" si="565"/>
        <v>-36702.733484806027</v>
      </c>
      <c r="CY318" s="24">
        <f>SUMIFS(Detail!AE:AE,Detail!$A:$A,$B318,Detail!$B:$B,"&lt;="&amp;243)</f>
        <v>-36702.733484806027</v>
      </c>
      <c r="CZ318" s="24">
        <f>SUMIFS(Detail!AE:AE,Detail!$A:$A,$B318,Detail!$B:$B,"&lt;="&amp;246)</f>
        <v>-36702.733484806027</v>
      </c>
      <c r="DA318" s="24">
        <f>SUMIFS(Detail!AE:AE,Detail!$A:$A,$B318,Detail!$B:$B,"&lt;="&amp;249)</f>
        <v>-36702.733484806027</v>
      </c>
      <c r="DB318" s="24">
        <f>SUMIFS(Detail!AE:AE,Detail!$A:$A,$B318,Detail!$B:$B,"&lt;="&amp;252)</f>
        <v>-36702.733484806027</v>
      </c>
      <c r="DC318" s="33">
        <f t="shared" si="566"/>
        <v>-36702.733484806027</v>
      </c>
      <c r="DD318" s="86">
        <f>SUMIFS(Detail!AE:AE,Detail!$A:$A,$B318,Detail!$B:$B,"&gt;60")</f>
        <v>-1533974.0893475581</v>
      </c>
    </row>
    <row r="319" spans="1:108" x14ac:dyDescent="0.25">
      <c r="A319" t="s">
        <v>5567</v>
      </c>
      <c r="B319" s="32" t="s">
        <v>5123</v>
      </c>
      <c r="C319" s="24">
        <f>SUMIFS(Detail!AE:AE,Detail!$A:$A,$B319,Detail!$B:$B,"&lt;="&amp;3)</f>
        <v>0</v>
      </c>
      <c r="D319" s="24">
        <f>SUMIFS(Detail!AE:AE,Detail!$A:$A,$B319,Detail!$B:$B,"&lt;="&amp;6)</f>
        <v>0</v>
      </c>
      <c r="E319" s="24">
        <f>SUMIFS(Detail!AE:AE,Detail!$A:$A,$B319,Detail!$B:$B,"&lt;="&amp;9)</f>
        <v>179969.66814524279</v>
      </c>
      <c r="F319" s="24">
        <f>SUMIFS(Detail!AE:AE,Detail!$A:$A,$B319,Detail!$B:$B,"&lt;="&amp;12)</f>
        <v>628710.9331475849</v>
      </c>
      <c r="G319" s="33">
        <f t="shared" si="546"/>
        <v>628710.9331475849</v>
      </c>
      <c r="H319" s="24">
        <f>SUMIFS(Detail!AE:AE,Detail!$A:$A,$B319,Detail!$B:$B,"&lt;="&amp;15)</f>
        <v>1340923.0743850644</v>
      </c>
      <c r="I319" s="24">
        <f>SUMIFS(Detail!AE:AE,Detail!$A:$A,$B319,Detail!$B:$B,"&lt;="&amp;18)</f>
        <v>2329933.4000207419</v>
      </c>
      <c r="J319" s="24">
        <f>SUMIFS(Detail!AE:AE,Detail!$A:$A,$B319,Detail!$B:$B,"&lt;="&amp;21)</f>
        <v>3516063.4711795966</v>
      </c>
      <c r="K319" s="24">
        <f>SUMIFS(Detail!AE:AE,Detail!$A:$A,$B319,Detail!$B:$B,"&lt;="&amp;24)</f>
        <v>4773445.3052944681</v>
      </c>
      <c r="L319" s="33">
        <f t="shared" si="547"/>
        <v>4773445.3052944681</v>
      </c>
      <c r="M319" s="24">
        <f>SUMIFS(Detail!AE:AE,Detail!$A:$A,$B319,Detail!$B:$B,"&lt;="&amp;27)</f>
        <v>5842367.0893216217</v>
      </c>
      <c r="N319" s="24">
        <f>SUMIFS(Detail!AE:AE,Detail!$A:$A,$B319,Detail!$B:$B,"&lt;="&amp;30)</f>
        <v>7075189.157191447</v>
      </c>
      <c r="O319" s="24">
        <f>SUMIFS(Detail!AE:AE,Detail!$A:$A,$B319,Detail!$B:$B,"&lt;="&amp;33)</f>
        <v>8828969.1541022118</v>
      </c>
      <c r="P319" s="24">
        <f>SUMIFS(Detail!AE:AE,Detail!$A:$A,$B319,Detail!$B:$B,"&lt;="&amp;36)</f>
        <v>10961322.482483581</v>
      </c>
      <c r="Q319" s="33">
        <f t="shared" si="548"/>
        <v>10961322.482483581</v>
      </c>
      <c r="R319" s="24">
        <f>SUMIFS(Detail!AE:AE,Detail!$A:$A,$B319,Detail!$B:$B,"&lt;="&amp;39)</f>
        <v>13005824.401269257</v>
      </c>
      <c r="S319" s="24">
        <f>SUMIFS(Detail!AE:AE,Detail!$A:$A,$B319,Detail!$B:$B,"&lt;="&amp;42)</f>
        <v>14715383.825497713</v>
      </c>
      <c r="T319" s="24">
        <f>SUMIFS(Detail!AE:AE,Detail!$A:$A,$B319,Detail!$B:$B,"&lt;="&amp;45)</f>
        <v>16728462.608539928</v>
      </c>
      <c r="U319" s="24">
        <f>SUMIFS(Detail!AE:AE,Detail!$A:$A,$B319,Detail!$B:$B,"&lt;="&amp;48)</f>
        <v>19690037.423652437</v>
      </c>
      <c r="V319" s="33">
        <f t="shared" si="549"/>
        <v>19690037.423652437</v>
      </c>
      <c r="W319" s="24">
        <f>SUMIFS(Detail!AE:AE,Detail!$A:$A,$B319,Detail!$B:$B,"&lt;="&amp;51)</f>
        <v>23750945.218579534</v>
      </c>
      <c r="X319" s="24">
        <f>SUMIFS(Detail!AE:AE,Detail!$A:$A,$B319,Detail!$B:$B,"&lt;="&amp;54)</f>
        <v>28103907.268070471</v>
      </c>
      <c r="Y319" s="24">
        <f>SUMIFS(Detail!AE:AE,Detail!$A:$A,$B319,Detail!$B:$B,"&lt;="&amp;57)</f>
        <v>31725759.300864298</v>
      </c>
      <c r="Z319" s="24">
        <f>SUMIFS(Detail!AE:AE,Detail!$A:$A,$B319,Detail!$B:$B,"&lt;="&amp;60)</f>
        <v>36034786.370240599</v>
      </c>
      <c r="AA319" s="33">
        <f t="shared" si="550"/>
        <v>36034786.370240599</v>
      </c>
      <c r="AB319" s="24">
        <f>SUMIFS(Detail!AE:AE,Detail!$A:$A,$B319,Detail!$B:$B,"&lt;="&amp;63)</f>
        <v>34366697.493167862</v>
      </c>
      <c r="AC319" s="24">
        <f>SUMIFS(Detail!AE:AE,Detail!$A:$A,$B319,Detail!$B:$B,"&lt;="&amp;66)</f>
        <v>32516023.219625659</v>
      </c>
      <c r="AD319" s="24">
        <f>SUMIFS(Detail!AE:AE,Detail!$A:$A,$B319,Detail!$B:$B,"&lt;="&amp;69)</f>
        <v>30573601.093425415</v>
      </c>
      <c r="AE319" s="24">
        <f>SUMIFS(Detail!AE:AE,Detail!$A:$A,$B319,Detail!$B:$B,"&lt;="&amp;72)</f>
        <v>28622382.447279397</v>
      </c>
      <c r="AF319" s="33">
        <f t="shared" si="551"/>
        <v>28622382.447279397</v>
      </c>
      <c r="AG319" s="24">
        <f>SUMIFS(Detail!AE:AE,Detail!$A:$A,$B319,Detail!$B:$B,"&lt;="&amp;75)</f>
        <v>26718128.903020557</v>
      </c>
      <c r="AH319" s="24">
        <f>SUMIFS(Detail!AE:AE,Detail!$A:$A,$B319,Detail!$B:$B,"&lt;="&amp;78)</f>
        <v>24893984.851040114</v>
      </c>
      <c r="AI319" s="24">
        <f>SUMIFS(Detail!AE:AE,Detail!$A:$A,$B319,Detail!$B:$B,"&lt;="&amp;81)</f>
        <v>23167589.434187952</v>
      </c>
      <c r="AJ319" s="24">
        <f>SUMIFS(Detail!AE:AE,Detail!$A:$A,$B319,Detail!$B:$B,"&lt;="&amp;84)</f>
        <v>21546611.418764967</v>
      </c>
      <c r="AK319" s="33">
        <f t="shared" si="552"/>
        <v>21546611.418764967</v>
      </c>
      <c r="AL319" s="24">
        <f>SUMIFS(Detail!AE:AE,Detail!$A:$A,$B319,Detail!$B:$B,"&lt;="&amp;87)</f>
        <v>20032519.95871016</v>
      </c>
      <c r="AM319" s="24">
        <f>SUMIFS(Detail!AE:AE,Detail!$A:$A,$B319,Detail!$B:$B,"&lt;="&amp;90)</f>
        <v>18623045.705846865</v>
      </c>
      <c r="AN319" s="24">
        <f>SUMIFS(Detail!AE:AE,Detail!$A:$A,$B319,Detail!$B:$B,"&lt;="&amp;93)</f>
        <v>17313759.969548993</v>
      </c>
      <c r="AO319" s="24">
        <f>SUMIFS(Detail!AE:AE,Detail!$A:$A,$B319,Detail!$B:$B,"&lt;="&amp;96)</f>
        <v>16099079.412696481</v>
      </c>
      <c r="AP319" s="33">
        <f t="shared" si="553"/>
        <v>16099079.412696481</v>
      </c>
      <c r="AQ319" s="24">
        <f>SUMIFS(Detail!AE:AE,Detail!$A:$A,$B319,Detail!$B:$B,"&lt;="&amp;99)</f>
        <v>14972899.668454099</v>
      </c>
      <c r="AR319" s="24">
        <f>SUMIFS(Detail!AE:AE,Detail!$A:$A,$B319,Detail!$B:$B,"&lt;="&amp;102)</f>
        <v>13928990.627978835</v>
      </c>
      <c r="AS319" s="24">
        <f>SUMIFS(Detail!AE:AE,Detail!$A:$A,$B319,Detail!$B:$B,"&lt;="&amp;105)</f>
        <v>12961235.04741957</v>
      </c>
      <c r="AT319" s="24">
        <f>SUMIFS(Detail!AE:AE,Detail!$A:$A,$B319,Detail!$B:$B,"&lt;="&amp;108)</f>
        <v>12063770.616311368</v>
      </c>
      <c r="AU319" s="33">
        <f t="shared" si="554"/>
        <v>12063770.616311368</v>
      </c>
      <c r="AV319" s="24">
        <f>SUMIFS(Detail!AE:AE,Detail!$A:$A,$B319,Detail!$B:$B,"&lt;="&amp;111)</f>
        <v>11231067.959254492</v>
      </c>
      <c r="AW319" s="24">
        <f>SUMIFS(Detail!AE:AE,Detail!$A:$A,$B319,Detail!$B:$B,"&lt;="&amp;114)</f>
        <v>10457966.644433066</v>
      </c>
      <c r="AX319" s="24">
        <f>SUMIFS(Detail!AE:AE,Detail!$A:$A,$B319,Detail!$B:$B,"&lt;="&amp;117)</f>
        <v>9739685.6271322295</v>
      </c>
      <c r="AY319" s="24">
        <f>SUMIFS(Detail!AE:AE,Detail!$A:$A,$B319,Detail!$B:$B,"&lt;="&amp;120)</f>
        <v>9071817.7991931215</v>
      </c>
      <c r="AZ319" s="33">
        <f t="shared" si="555"/>
        <v>9071817.7991931215</v>
      </c>
      <c r="BA319" s="24">
        <f>SUMIFS(Detail!AE:AE,Detail!$A:$A,$B319,Detail!$B:$B,"&lt;="&amp;123)</f>
        <v>8450315.0130863413</v>
      </c>
      <c r="BB319" s="24">
        <f>SUMIFS(Detail!AE:AE,Detail!$A:$A,$B319,Detail!$B:$B,"&lt;="&amp;126)</f>
        <v>7871467.7565127984</v>
      </c>
      <c r="BC319" s="24">
        <f>SUMIFS(Detail!AE:AE,Detail!$A:$A,$B319,Detail!$B:$B,"&lt;="&amp;129)</f>
        <v>7331882.1950849891</v>
      </c>
      <c r="BD319" s="24">
        <f>SUMIFS(Detail!AE:AE,Detail!$A:$A,$B319,Detail!$B:$B,"&lt;="&amp;132)</f>
        <v>6828456.3293899745</v>
      </c>
      <c r="BE319" s="33">
        <f t="shared" si="556"/>
        <v>6828456.3293899745</v>
      </c>
      <c r="BF319" s="24">
        <f>SUMIFS(Detail!AE:AE,Detail!$A:$A,$B319,Detail!$B:$B,"&lt;="&amp;135)</f>
        <v>6358356.3656729981</v>
      </c>
      <c r="BG319" s="24">
        <f>SUMIFS(Detail!AE:AE,Detail!$A:$A,$B319,Detail!$B:$B,"&lt;="&amp;138)</f>
        <v>5918993.9688997567</v>
      </c>
      <c r="BH319" s="24">
        <f>SUMIFS(Detail!AE:AE,Detail!$A:$A,$B319,Detail!$B:$B,"&lt;="&amp;141)</f>
        <v>5508004.7816706151</v>
      </c>
      <c r="BI319" s="24">
        <f>SUMIFS(Detail!AE:AE,Detail!$A:$A,$B319,Detail!$B:$B,"&lt;="&amp;144)</f>
        <v>5123228.4047791734</v>
      </c>
      <c r="BJ319" s="33">
        <f t="shared" si="557"/>
        <v>5123228.4047791734</v>
      </c>
      <c r="BK319" s="24">
        <f>SUMIFS(Detail!AE:AE,Detail!$A:$A,$B319,Detail!$B:$B,"&lt;="&amp;147)</f>
        <v>4762689.913247101</v>
      </c>
      <c r="BL319" s="24">
        <f>SUMIFS(Detail!AE:AE,Detail!$A:$A,$B319,Detail!$B:$B,"&lt;="&amp;150)</f>
        <v>4424582.9039652571</v>
      </c>
      <c r="BM319" s="24">
        <f>SUMIFS(Detail!AE:AE,Detail!$A:$A,$B319,Detail!$B:$B,"&lt;="&amp;153)</f>
        <v>4107254.0231221244</v>
      </c>
      <c r="BN319" s="24">
        <f>SUMIFS(Detail!AE:AE,Detail!$A:$A,$B319,Detail!$B:$B,"&lt;="&amp;156)</f>
        <v>3809188.8935715035</v>
      </c>
      <c r="BO319" s="33">
        <f t="shared" si="558"/>
        <v>3809188.8935715035</v>
      </c>
      <c r="BP319" s="24">
        <f>SUMIFS(Detail!AE:AE,Detail!$A:$A,$B319,Detail!$B:$B,"&lt;="&amp;159)</f>
        <v>3528999.3474975824</v>
      </c>
      <c r="BQ319" s="24">
        <f>SUMIFS(Detail!AE:AE,Detail!$A:$A,$B319,Detail!$B:$B,"&lt;="&amp;162)</f>
        <v>3265411.8636310697</v>
      </c>
      <c r="BR319" s="24">
        <f>SUMIFS(Detail!AE:AE,Detail!$A:$A,$B319,Detail!$B:$B,"&lt;="&amp;165)</f>
        <v>3017257.1077619195</v>
      </c>
      <c r="BS319" s="24">
        <f>SUMIFS(Detail!AE:AE,Detail!$A:$A,$B319,Detail!$B:$B,"&lt;="&amp;168)</f>
        <v>2783460.4782852903</v>
      </c>
      <c r="BT319" s="33">
        <f t="shared" si="559"/>
        <v>2783460.4782852903</v>
      </c>
      <c r="BU319" s="24">
        <f>SUMIFS(Detail!AE:AE,Detail!$A:$A,$B319,Detail!$B:$B,"&lt;="&amp;171)</f>
        <v>2563033.5635901019</v>
      </c>
      <c r="BV319" s="24">
        <f>SUMIFS(Detail!AE:AE,Detail!$A:$A,$B319,Detail!$B:$B,"&lt;="&amp;174)</f>
        <v>2355066.424303472</v>
      </c>
      <c r="BW319" s="24">
        <f>SUMIFS(Detail!AE:AE,Detail!$A:$A,$B319,Detail!$B:$B,"&lt;="&amp;177)</f>
        <v>2158720.6201103628</v>
      </c>
      <c r="BX319" s="24">
        <f>SUMIFS(Detail!AE:AE,Detail!$A:$A,$B319,Detail!$B:$B,"&lt;="&amp;180)</f>
        <v>1973222.9076666757</v>
      </c>
      <c r="BY319" s="33">
        <f t="shared" si="560"/>
        <v>1973222.9076666757</v>
      </c>
      <c r="BZ319" s="24">
        <f>SUMIFS(Detail!AE:AE,Detail!$A:$A,$B319,Detail!$B:$B,"&lt;="&amp;183)</f>
        <v>1797859.5427567437</v>
      </c>
      <c r="CA319" s="24">
        <f>SUMIFS(Detail!AE:AE,Detail!$A:$A,$B319,Detail!$B:$B,"&lt;="&amp;186)</f>
        <v>1631971.1261551902</v>
      </c>
      <c r="CB319" s="24">
        <f>SUMIFS(Detail!AE:AE,Detail!$A:$A,$B319,Detail!$B:$B,"&lt;="&amp;189)</f>
        <v>1474947.9385532141</v>
      </c>
      <c r="CC319" s="24">
        <f>SUMIFS(Detail!AE:AE,Detail!$A:$A,$B319,Detail!$B:$B,"&lt;="&amp;192)</f>
        <v>1326225.7153567672</v>
      </c>
      <c r="CD319" s="33">
        <f t="shared" si="561"/>
        <v>1326225.7153567672</v>
      </c>
      <c r="CE319" s="24">
        <f>SUMIFS(Detail!AE:AE,Detail!$A:$A,$B319,Detail!$B:$B,"&lt;="&amp;195)</f>
        <v>1185281.8171499148</v>
      </c>
      <c r="CF319" s="24">
        <f>SUMIFS(Detail!AE:AE,Detail!$A:$A,$B319,Detail!$B:$B,"&lt;="&amp;198)</f>
        <v>1051631.7561493441</v>
      </c>
      <c r="CG319" s="24">
        <f>SUMIFS(Detail!AE:AE,Detail!$A:$A,$B319,Detail!$B:$B,"&lt;="&amp;201)</f>
        <v>924826.04307404906</v>
      </c>
      <c r="CH319" s="24">
        <f>SUMIFS(Detail!AE:AE,Detail!$A:$A,$B319,Detail!$B:$B,"&lt;="&amp;204)</f>
        <v>804447.32254876196</v>
      </c>
      <c r="CI319" s="33">
        <f t="shared" si="562"/>
        <v>804447.32254876196</v>
      </c>
      <c r="CJ319" s="24">
        <f>SUMIFS(Detail!AE:AE,Detail!$A:$A,$B319,Detail!$B:$B,"&lt;="&amp;207)</f>
        <v>690107.76847610623</v>
      </c>
      <c r="CK319" s="24">
        <f>SUMIFS(Detail!AE:AE,Detail!$A:$A,$B319,Detail!$B:$B,"&lt;="&amp;210)</f>
        <v>581446.71378864348</v>
      </c>
      <c r="CL319" s="24">
        <f>SUMIFS(Detail!AE:AE,Detail!$A:$A,$B319,Detail!$B:$B,"&lt;="&amp;213)</f>
        <v>478128.49165304005</v>
      </c>
      <c r="CM319" s="24">
        <f>SUMIFS(Detail!AE:AE,Detail!$A:$A,$B319,Detail!$B:$B,"&lt;="&amp;216)</f>
        <v>379840.46757989377</v>
      </c>
      <c r="CN319" s="33">
        <f t="shared" si="563"/>
        <v>379840.46757989377</v>
      </c>
      <c r="CO319" s="24">
        <f>SUMIFS(Detail!AE:AE,Detail!$A:$A,$B319,Detail!$B:$B,"&lt;="&amp;219)</f>
        <v>286291.24401892722</v>
      </c>
      <c r="CP319" s="24">
        <f>SUMIFS(Detail!AE:AE,Detail!$A:$A,$B319,Detail!$B:$B,"&lt;="&amp;222)</f>
        <v>197209.0209184885</v>
      </c>
      <c r="CQ319" s="24">
        <f>SUMIFS(Detail!AE:AE,Detail!$A:$A,$B319,Detail!$B:$B,"&lt;="&amp;225)</f>
        <v>112340.09742324054</v>
      </c>
      <c r="CR319" s="24">
        <f>SUMIFS(Detail!AE:AE,Detail!$A:$A,$B319,Detail!$B:$B,"&lt;="&amp;228)</f>
        <v>31447.50139811635</v>
      </c>
      <c r="CS319" s="33">
        <f t="shared" si="564"/>
        <v>31447.50139811635</v>
      </c>
      <c r="CT319" s="24">
        <f>SUMIFS(Detail!AE:AE,Detail!$A:$A,$B319,Detail!$B:$B,"&lt;="&amp;231)</f>
        <v>-45690.265183441341</v>
      </c>
      <c r="CU319" s="24">
        <f>SUMIFS(Detail!AE:AE,Detail!$A:$A,$B319,Detail!$B:$B,"&lt;="&amp;234)</f>
        <v>-119280.37574075162</v>
      </c>
      <c r="CV319" s="24">
        <f>SUMIFS(Detail!AE:AE,Detail!$A:$A,$B319,Detail!$B:$B,"&lt;="&amp;237)</f>
        <v>-189516.73315387219</v>
      </c>
      <c r="CW319" s="24">
        <f>SUMIFS(Detail!AE:AE,Detail!$A:$A,$B319,Detail!$B:$B,"&lt;="&amp;240)</f>
        <v>-256580.93711154163</v>
      </c>
      <c r="CX319" s="33">
        <f t="shared" si="565"/>
        <v>-256580.93711154163</v>
      </c>
      <c r="CY319" s="24">
        <f>SUMIFS(Detail!AE:AE,Detail!$A:$A,$B319,Detail!$B:$B,"&lt;="&amp;243)</f>
        <v>-969857.21568542719</v>
      </c>
      <c r="CZ319" s="24">
        <f>SUMIFS(Detail!AE:AE,Detail!$A:$A,$B319,Detail!$B:$B,"&lt;="&amp;246)</f>
        <v>-969857.21568542719</v>
      </c>
      <c r="DA319" s="24">
        <f>SUMIFS(Detail!AE:AE,Detail!$A:$A,$B319,Detail!$B:$B,"&lt;="&amp;249)</f>
        <v>-969857.21568542719</v>
      </c>
      <c r="DB319" s="24">
        <f>SUMIFS(Detail!AE:AE,Detail!$A:$A,$B319,Detail!$B:$B,"&lt;="&amp;252)</f>
        <v>-969857.21568542719</v>
      </c>
      <c r="DC319" s="33">
        <f t="shared" si="566"/>
        <v>-969857.21568542719</v>
      </c>
      <c r="DD319" s="86">
        <f>SUMIFS(Detail!AE:AE,Detail!$A:$A,$B319,Detail!$B:$B,"&gt;60")</f>
        <v>-37004643.585926026</v>
      </c>
    </row>
    <row r="320" spans="1:108" x14ac:dyDescent="0.25">
      <c r="A320" t="s">
        <v>5568</v>
      </c>
      <c r="B320" s="32" t="s">
        <v>5124</v>
      </c>
      <c r="C320" s="24">
        <f>SUMIFS(Detail!AE:AE,Detail!$A:$A,$B320,Detail!$B:$B,"&lt;="&amp;3)</f>
        <v>0</v>
      </c>
      <c r="D320" s="24">
        <f>SUMIFS(Detail!AE:AE,Detail!$A:$A,$B320,Detail!$B:$B,"&lt;="&amp;6)</f>
        <v>0</v>
      </c>
      <c r="E320" s="24">
        <f>SUMIFS(Detail!AE:AE,Detail!$A:$A,$B320,Detail!$B:$B,"&lt;="&amp;9)</f>
        <v>54732.105068527177</v>
      </c>
      <c r="F320" s="24">
        <f>SUMIFS(Detail!AE:AE,Detail!$A:$A,$B320,Detail!$B:$B,"&lt;="&amp;12)</f>
        <v>136101.11963131744</v>
      </c>
      <c r="G320" s="33">
        <f t="shared" si="546"/>
        <v>136101.11963131744</v>
      </c>
      <c r="H320" s="24">
        <f>SUMIFS(Detail!AE:AE,Detail!$A:$A,$B320,Detail!$B:$B,"&lt;="&amp;15)</f>
        <v>172484.53699052794</v>
      </c>
      <c r="I320" s="24">
        <f>SUMIFS(Detail!AE:AE,Detail!$A:$A,$B320,Detail!$B:$B,"&lt;="&amp;18)</f>
        <v>198216.87398342614</v>
      </c>
      <c r="J320" s="24">
        <f>SUMIFS(Detail!AE:AE,Detail!$A:$A,$B320,Detail!$B:$B,"&lt;="&amp;21)</f>
        <v>238025.26061976084</v>
      </c>
      <c r="K320" s="24">
        <f>SUMIFS(Detail!AE:AE,Detail!$A:$A,$B320,Detail!$B:$B,"&lt;="&amp;24)</f>
        <v>263829.45779443206</v>
      </c>
      <c r="L320" s="33">
        <f t="shared" si="547"/>
        <v>263829.45779443206</v>
      </c>
      <c r="M320" s="24">
        <f>SUMIFS(Detail!AE:AE,Detail!$A:$A,$B320,Detail!$B:$B,"&lt;="&amp;27)</f>
        <v>321494.58998970303</v>
      </c>
      <c r="N320" s="24">
        <f>SUMIFS(Detail!AE:AE,Detail!$A:$A,$B320,Detail!$B:$B,"&lt;="&amp;30)</f>
        <v>357080.95767038804</v>
      </c>
      <c r="O320" s="24">
        <f>SUMIFS(Detail!AE:AE,Detail!$A:$A,$B320,Detail!$B:$B,"&lt;="&amp;33)</f>
        <v>391835.41396457783</v>
      </c>
      <c r="P320" s="24">
        <f>SUMIFS(Detail!AE:AE,Detail!$A:$A,$B320,Detail!$B:$B,"&lt;="&amp;36)</f>
        <v>458693.07194221322</v>
      </c>
      <c r="Q320" s="33">
        <f t="shared" si="548"/>
        <v>458693.07194221322</v>
      </c>
      <c r="R320" s="24">
        <f>SUMIFS(Detail!AE:AE,Detail!$A:$A,$B320,Detail!$B:$B,"&lt;="&amp;39)</f>
        <v>498125.40557347203</v>
      </c>
      <c r="S320" s="24">
        <f>SUMIFS(Detail!AE:AE,Detail!$A:$A,$B320,Detail!$B:$B,"&lt;="&amp;42)</f>
        <v>599806.08276555617</v>
      </c>
      <c r="T320" s="24">
        <f>SUMIFS(Detail!AE:AE,Detail!$A:$A,$B320,Detail!$B:$B,"&lt;="&amp;45)</f>
        <v>662684.09457877139</v>
      </c>
      <c r="U320" s="24">
        <f>SUMIFS(Detail!AE:AE,Detail!$A:$A,$B320,Detail!$B:$B,"&lt;="&amp;48)</f>
        <v>724286.6677624986</v>
      </c>
      <c r="V320" s="33">
        <f t="shared" si="549"/>
        <v>724286.6677624986</v>
      </c>
      <c r="W320" s="24">
        <f>SUMIFS(Detail!AE:AE,Detail!$A:$A,$B320,Detail!$B:$B,"&lt;="&amp;51)</f>
        <v>828210.10202480725</v>
      </c>
      <c r="X320" s="24">
        <f>SUMIFS(Detail!AE:AE,Detail!$A:$A,$B320,Detail!$B:$B,"&lt;="&amp;54)</f>
        <v>897178.70528711926</v>
      </c>
      <c r="Y320" s="24">
        <f>SUMIFS(Detail!AE:AE,Detail!$A:$A,$B320,Detail!$B:$B,"&lt;="&amp;57)</f>
        <v>1075100.9716030781</v>
      </c>
      <c r="Z320" s="24">
        <f>SUMIFS(Detail!AE:AE,Detail!$A:$A,$B320,Detail!$B:$B,"&lt;="&amp;60)</f>
        <v>1185127.9457415589</v>
      </c>
      <c r="AA320" s="33">
        <f t="shared" si="550"/>
        <v>1185127.9457415589</v>
      </c>
      <c r="AB320" s="24">
        <f>SUMIFS(Detail!AE:AE,Detail!$A:$A,$B320,Detail!$B:$B,"&lt;="&amp;63)</f>
        <v>502971.30163216096</v>
      </c>
      <c r="AC320" s="24">
        <f>SUMIFS(Detail!AE:AE,Detail!$A:$A,$B320,Detail!$B:$B,"&lt;="&amp;66)</f>
        <v>291814.33814720117</v>
      </c>
      <c r="AD320" s="24">
        <f>SUMIFS(Detail!AE:AE,Detail!$A:$A,$B320,Detail!$B:$B,"&lt;="&amp;69)</f>
        <v>212907.94709916296</v>
      </c>
      <c r="AE320" s="24">
        <f>SUMIFS(Detail!AE:AE,Detail!$A:$A,$B320,Detail!$B:$B,"&lt;="&amp;72)</f>
        <v>180860.32366823399</v>
      </c>
      <c r="AF320" s="33">
        <f t="shared" si="551"/>
        <v>180860.32366823399</v>
      </c>
      <c r="AG320" s="24">
        <f>SUMIFS(Detail!AE:AE,Detail!$A:$A,$B320,Detail!$B:$B,"&lt;="&amp;75)</f>
        <v>167133.52900713062</v>
      </c>
      <c r="AH320" s="24">
        <f>SUMIFS(Detail!AE:AE,Detail!$A:$A,$B320,Detail!$B:$B,"&lt;="&amp;78)</f>
        <v>161022.91073954213</v>
      </c>
      <c r="AI320" s="24">
        <f>SUMIFS(Detail!AE:AE,Detail!$A:$A,$B320,Detail!$B:$B,"&lt;="&amp;81)</f>
        <v>158219.95897546984</v>
      </c>
      <c r="AJ320" s="24">
        <f>SUMIFS(Detail!AE:AE,Detail!$A:$A,$B320,Detail!$B:$B,"&lt;="&amp;84)</f>
        <v>156902.54853110213</v>
      </c>
      <c r="AK320" s="33">
        <f t="shared" si="552"/>
        <v>156902.54853110213</v>
      </c>
      <c r="AL320" s="24">
        <f>SUMIFS(Detail!AE:AE,Detail!$A:$A,$B320,Detail!$B:$B,"&lt;="&amp;87)</f>
        <v>156270.58940682313</v>
      </c>
      <c r="AM320" s="24">
        <f>SUMIFS(Detail!AE:AE,Detail!$A:$A,$B320,Detail!$B:$B,"&lt;="&amp;90)</f>
        <v>155962.0892363991</v>
      </c>
      <c r="AN320" s="24">
        <f>SUMIFS(Detail!AE:AE,Detail!$A:$A,$B320,Detail!$B:$B,"&lt;="&amp;93)</f>
        <v>155809.17352157604</v>
      </c>
      <c r="AO320" s="24">
        <f>SUMIFS(Detail!AE:AE,Detail!$A:$A,$B320,Detail!$B:$B,"&lt;="&amp;96)</f>
        <v>155732.34623890737</v>
      </c>
      <c r="AP320" s="33">
        <f t="shared" si="553"/>
        <v>155732.34623890737</v>
      </c>
      <c r="AQ320" s="24">
        <f>SUMIFS(Detail!AE:AE,Detail!$A:$A,$B320,Detail!$B:$B,"&lt;="&amp;99)</f>
        <v>155693.27753673395</v>
      </c>
      <c r="AR320" s="24">
        <f>SUMIFS(Detail!AE:AE,Detail!$A:$A,$B320,Detail!$B:$B,"&lt;="&amp;102)</f>
        <v>155673.19191045512</v>
      </c>
      <c r="AS320" s="24">
        <f>SUMIFS(Detail!AE:AE,Detail!$A:$A,$B320,Detail!$B:$B,"&lt;="&amp;105)</f>
        <v>155662.76248157836</v>
      </c>
      <c r="AT320" s="24">
        <f>SUMIFS(Detail!AE:AE,Detail!$A:$A,$B320,Detail!$B:$B,"&lt;="&amp;108)</f>
        <v>155657.29742075605</v>
      </c>
      <c r="AU320" s="33">
        <f t="shared" si="554"/>
        <v>155657.29742075605</v>
      </c>
      <c r="AV320" s="24">
        <f>SUMIFS(Detail!AE:AE,Detail!$A:$A,$B320,Detail!$B:$B,"&lt;="&amp;111)</f>
        <v>155654.4095308588</v>
      </c>
      <c r="AW320" s="24">
        <f>SUMIFS(Detail!AE:AE,Detail!$A:$A,$B320,Detail!$B:$B,"&lt;="&amp;114)</f>
        <v>155652.87155140296</v>
      </c>
      <c r="AX320" s="24">
        <f>SUMIFS(Detail!AE:AE,Detail!$A:$A,$B320,Detail!$B:$B,"&lt;="&amp;117)</f>
        <v>155652.04651803183</v>
      </c>
      <c r="AY320" s="24">
        <f>SUMIFS(Detail!AE:AE,Detail!$A:$A,$B320,Detail!$B:$B,"&lt;="&amp;120)</f>
        <v>155651.60092516834</v>
      </c>
      <c r="AZ320" s="33">
        <f t="shared" si="555"/>
        <v>155651.60092516834</v>
      </c>
      <c r="BA320" s="24">
        <f>SUMIFS(Detail!AE:AE,Detail!$A:$A,$B320,Detail!$B:$B,"&lt;="&amp;123)</f>
        <v>155651.35872826702</v>
      </c>
      <c r="BB320" s="24">
        <f>SUMIFS(Detail!AE:AE,Detail!$A:$A,$B320,Detail!$B:$B,"&lt;="&amp;126)</f>
        <v>155651.22629408291</v>
      </c>
      <c r="BC320" s="24">
        <f>SUMIFS(Detail!AE:AE,Detail!$A:$A,$B320,Detail!$B:$B,"&lt;="&amp;129)</f>
        <v>155651.15346799523</v>
      </c>
      <c r="BD320" s="24">
        <f>SUMIFS(Detail!AE:AE,Detail!$A:$A,$B320,Detail!$B:$B,"&lt;="&amp;132)</f>
        <v>155651.1132057748</v>
      </c>
      <c r="BE320" s="33">
        <f t="shared" si="556"/>
        <v>155651.1132057748</v>
      </c>
      <c r="BF320" s="24">
        <f>SUMIFS(Detail!AE:AE,Detail!$A:$A,$B320,Detail!$B:$B,"&lt;="&amp;135)</f>
        <v>155651.09083334109</v>
      </c>
      <c r="BG320" s="24">
        <f>SUMIFS(Detail!AE:AE,Detail!$A:$A,$B320,Detail!$B:$B,"&lt;="&amp;138)</f>
        <v>155651.07834153654</v>
      </c>
      <c r="BH320" s="24">
        <f>SUMIFS(Detail!AE:AE,Detail!$A:$A,$B320,Detail!$B:$B,"&lt;="&amp;141)</f>
        <v>155651.07133450502</v>
      </c>
      <c r="BI320" s="24">
        <f>SUMIFS(Detail!AE:AE,Detail!$A:$A,$B320,Detail!$B:$B,"&lt;="&amp;144)</f>
        <v>155651.06738675397</v>
      </c>
      <c r="BJ320" s="33">
        <f t="shared" si="557"/>
        <v>155651.06738675397</v>
      </c>
      <c r="BK320" s="24">
        <f>SUMIFS(Detail!AE:AE,Detail!$A:$A,$B320,Detail!$B:$B,"&lt;="&amp;147)</f>
        <v>155651.06515324183</v>
      </c>
      <c r="BL320" s="24">
        <f>SUMIFS(Detail!AE:AE,Detail!$A:$A,$B320,Detail!$B:$B,"&lt;="&amp;150)</f>
        <v>155651.06388449774</v>
      </c>
      <c r="BM320" s="24">
        <f>SUMIFS(Detail!AE:AE,Detail!$A:$A,$B320,Detail!$B:$B,"&lt;="&amp;153)</f>
        <v>155651.06316100611</v>
      </c>
      <c r="BN320" s="24">
        <f>SUMIFS(Detail!AE:AE,Detail!$A:$A,$B320,Detail!$B:$B,"&lt;="&amp;156)</f>
        <v>155651.06274691195</v>
      </c>
      <c r="BO320" s="33">
        <f t="shared" si="558"/>
        <v>155651.06274691195</v>
      </c>
      <c r="BP320" s="24">
        <f>SUMIFS(Detail!AE:AE,Detail!$A:$A,$B320,Detail!$B:$B,"&lt;="&amp;159)</f>
        <v>155651.06250905289</v>
      </c>
      <c r="BQ320" s="24">
        <f>SUMIFS(Detail!AE:AE,Detail!$A:$A,$B320,Detail!$B:$B,"&lt;="&amp;162)</f>
        <v>155651.06237196072</v>
      </c>
      <c r="BR320" s="24">
        <f>SUMIFS(Detail!AE:AE,Detail!$A:$A,$B320,Detail!$B:$B,"&lt;="&amp;165)</f>
        <v>155651.06229267872</v>
      </c>
      <c r="BS320" s="24">
        <f>SUMIFS(Detail!AE:AE,Detail!$A:$A,$B320,Detail!$B:$B,"&lt;="&amp;168)</f>
        <v>155651.06224668797</v>
      </c>
      <c r="BT320" s="33">
        <f t="shared" si="559"/>
        <v>155651.06224668797</v>
      </c>
      <c r="BU320" s="24">
        <f>SUMIFS(Detail!AE:AE,Detail!$A:$A,$B320,Detail!$B:$B,"&lt;="&amp;171)</f>
        <v>155651.06221992121</v>
      </c>
      <c r="BV320" s="24">
        <f>SUMIFS(Detail!AE:AE,Detail!$A:$A,$B320,Detail!$B:$B,"&lt;="&amp;174)</f>
        <v>155651.06220429976</v>
      </c>
      <c r="BW320" s="24">
        <f>SUMIFS(Detail!AE:AE,Detail!$A:$A,$B320,Detail!$B:$B,"&lt;="&amp;177)</f>
        <v>155651.06219515717</v>
      </c>
      <c r="BX320" s="24">
        <f>SUMIFS(Detail!AE:AE,Detail!$A:$A,$B320,Detail!$B:$B,"&lt;="&amp;180)</f>
        <v>155651.0621897892</v>
      </c>
      <c r="BY320" s="33">
        <f t="shared" si="560"/>
        <v>155651.0621897892</v>
      </c>
      <c r="BZ320" s="24">
        <f>SUMIFS(Detail!AE:AE,Detail!$A:$A,$B320,Detail!$B:$B,"&lt;="&amp;183)</f>
        <v>155651.0621866287</v>
      </c>
      <c r="CA320" s="24">
        <f>SUMIFS(Detail!AE:AE,Detail!$A:$A,$B320,Detail!$B:$B,"&lt;="&amp;186)</f>
        <v>155651.06218476547</v>
      </c>
      <c r="CB320" s="24">
        <f>SUMIFS(Detail!AE:AE,Detail!$A:$A,$B320,Detail!$B:$B,"&lt;="&amp;189)</f>
        <v>155651.06218366505</v>
      </c>
      <c r="CC320" s="24">
        <f>SUMIFS(Detail!AE:AE,Detail!$A:$A,$B320,Detail!$B:$B,"&lt;="&amp;192)</f>
        <v>155651.06218300792</v>
      </c>
      <c r="CD320" s="33">
        <f t="shared" si="561"/>
        <v>155651.06218300792</v>
      </c>
      <c r="CE320" s="24">
        <f>SUMIFS(Detail!AE:AE,Detail!$A:$A,$B320,Detail!$B:$B,"&lt;="&amp;195)</f>
        <v>155651.06218261938</v>
      </c>
      <c r="CF320" s="24">
        <f>SUMIFS(Detail!AE:AE,Detail!$A:$A,$B320,Detail!$B:$B,"&lt;="&amp;198)</f>
        <v>155651.06218238731</v>
      </c>
      <c r="CG320" s="24">
        <f>SUMIFS(Detail!AE:AE,Detail!$A:$A,$B320,Detail!$B:$B,"&lt;="&amp;201)</f>
        <v>155651.0621822504</v>
      </c>
      <c r="CH320" s="24">
        <f>SUMIFS(Detail!AE:AE,Detail!$A:$A,$B320,Detail!$B:$B,"&lt;="&amp;204)</f>
        <v>155651.06218216955</v>
      </c>
      <c r="CI320" s="33">
        <f t="shared" si="562"/>
        <v>155651.06218216955</v>
      </c>
      <c r="CJ320" s="24">
        <f>SUMIFS(Detail!AE:AE,Detail!$A:$A,$B320,Detail!$B:$B,"&lt;="&amp;207)</f>
        <v>155651.06218211609</v>
      </c>
      <c r="CK320" s="24">
        <f>SUMIFS(Detail!AE:AE,Detail!$A:$A,$B320,Detail!$B:$B,"&lt;="&amp;210)</f>
        <v>155651.06218208611</v>
      </c>
      <c r="CL320" s="24">
        <f>SUMIFS(Detail!AE:AE,Detail!$A:$A,$B320,Detail!$B:$B,"&lt;="&amp;213)</f>
        <v>155651.06218207048</v>
      </c>
      <c r="CM320" s="24">
        <f>SUMIFS(Detail!AE:AE,Detail!$A:$A,$B320,Detail!$B:$B,"&lt;="&amp;216)</f>
        <v>155651.06218205875</v>
      </c>
      <c r="CN320" s="33">
        <f t="shared" si="563"/>
        <v>155651.06218205875</v>
      </c>
      <c r="CO320" s="24">
        <f>SUMIFS(Detail!AE:AE,Detail!$A:$A,$B320,Detail!$B:$B,"&lt;="&amp;219)</f>
        <v>155651.06218205221</v>
      </c>
      <c r="CP320" s="24">
        <f>SUMIFS(Detail!AE:AE,Detail!$A:$A,$B320,Detail!$B:$B,"&lt;="&amp;222)</f>
        <v>155651.06218204569</v>
      </c>
      <c r="CQ320" s="24">
        <f>SUMIFS(Detail!AE:AE,Detail!$A:$A,$B320,Detail!$B:$B,"&lt;="&amp;225)</f>
        <v>155651.06218204569</v>
      </c>
      <c r="CR320" s="24">
        <f>SUMIFS(Detail!AE:AE,Detail!$A:$A,$B320,Detail!$B:$B,"&lt;="&amp;228)</f>
        <v>155651.06218204569</v>
      </c>
      <c r="CS320" s="33">
        <f t="shared" si="564"/>
        <v>155651.06218204569</v>
      </c>
      <c r="CT320" s="24">
        <f>SUMIFS(Detail!AE:AE,Detail!$A:$A,$B320,Detail!$B:$B,"&lt;="&amp;231)</f>
        <v>155651.06218204176</v>
      </c>
      <c r="CU320" s="24">
        <f>SUMIFS(Detail!AE:AE,Detail!$A:$A,$B320,Detail!$B:$B,"&lt;="&amp;234)</f>
        <v>155651.06218204045</v>
      </c>
      <c r="CV320" s="24">
        <f>SUMIFS(Detail!AE:AE,Detail!$A:$A,$B320,Detail!$B:$B,"&lt;="&amp;237)</f>
        <v>155651.06218203914</v>
      </c>
      <c r="CW320" s="24">
        <f>SUMIFS(Detail!AE:AE,Detail!$A:$A,$B320,Detail!$B:$B,"&lt;="&amp;240)</f>
        <v>155651.06218203914</v>
      </c>
      <c r="CX320" s="33">
        <f t="shared" si="565"/>
        <v>155651.06218203914</v>
      </c>
      <c r="CY320" s="24">
        <f>SUMIFS(Detail!AE:AE,Detail!$A:$A,$B320,Detail!$B:$B,"&lt;="&amp;243)</f>
        <v>155651.06218203914</v>
      </c>
      <c r="CZ320" s="24">
        <f>SUMIFS(Detail!AE:AE,Detail!$A:$A,$B320,Detail!$B:$B,"&lt;="&amp;246)</f>
        <v>155651.06218203914</v>
      </c>
      <c r="DA320" s="24">
        <f>SUMIFS(Detail!AE:AE,Detail!$A:$A,$B320,Detail!$B:$B,"&lt;="&amp;249)</f>
        <v>155651.06218203914</v>
      </c>
      <c r="DB320" s="24">
        <f>SUMIFS(Detail!AE:AE,Detail!$A:$A,$B320,Detail!$B:$B,"&lt;="&amp;252)</f>
        <v>155651.06218203914</v>
      </c>
      <c r="DC320" s="33">
        <f t="shared" si="566"/>
        <v>155651.06218203914</v>
      </c>
      <c r="DD320" s="86">
        <f>SUMIFS(Detail!AE:AE,Detail!$A:$A,$B320,Detail!$B:$B,"&gt;60")</f>
        <v>-1029476.8835595198</v>
      </c>
    </row>
    <row r="321" spans="1:108" x14ac:dyDescent="0.25">
      <c r="A321" t="s">
        <v>5569</v>
      </c>
      <c r="B321" s="32" t="s">
        <v>5125</v>
      </c>
      <c r="C321" s="24">
        <f>SUMIFS(Detail!AE:AE,Detail!$A:$A,$B321,Detail!$B:$B,"&lt;="&amp;3)</f>
        <v>0</v>
      </c>
      <c r="D321" s="24">
        <f>SUMIFS(Detail!AE:AE,Detail!$A:$A,$B321,Detail!$B:$B,"&lt;="&amp;6)</f>
        <v>0</v>
      </c>
      <c r="E321" s="24">
        <f>SUMIFS(Detail!AE:AE,Detail!$A:$A,$B321,Detail!$B:$B,"&lt;="&amp;9)</f>
        <v>7297.6140091369562</v>
      </c>
      <c r="F321" s="24">
        <f>SUMIFS(Detail!AE:AE,Detail!$A:$A,$B321,Detail!$B:$B,"&lt;="&amp;12)</f>
        <v>14498.008946273854</v>
      </c>
      <c r="G321" s="33">
        <f t="shared" si="546"/>
        <v>14498.008946273854</v>
      </c>
      <c r="H321" s="24">
        <f>SUMIFS(Detail!AE:AE,Detail!$A:$A,$B321,Detail!$B:$B,"&lt;="&amp;15)</f>
        <v>425631.58730545925</v>
      </c>
      <c r="I321" s="24">
        <f>SUMIFS(Detail!AE:AE,Detail!$A:$A,$B321,Detail!$B:$B,"&lt;="&amp;18)</f>
        <v>975770.89312963677</v>
      </c>
      <c r="J321" s="24">
        <f>SUMIFS(Detail!AE:AE,Detail!$A:$A,$B321,Detail!$B:$B,"&lt;="&amp;21)</f>
        <v>1280238.3489904562</v>
      </c>
      <c r="K321" s="24">
        <f>SUMIFS(Detail!AE:AE,Detail!$A:$A,$B321,Detail!$B:$B,"&lt;="&amp;24)</f>
        <v>1405395.2422185764</v>
      </c>
      <c r="L321" s="33">
        <f t="shared" si="547"/>
        <v>1405395.2422185764</v>
      </c>
      <c r="M321" s="24">
        <f>SUMIFS(Detail!AE:AE,Detail!$A:$A,$B321,Detail!$B:$B,"&lt;="&amp;27)</f>
        <v>1633751.5953332079</v>
      </c>
      <c r="N321" s="24">
        <f>SUMIFS(Detail!AE:AE,Detail!$A:$A,$B321,Detail!$B:$B,"&lt;="&amp;30)</f>
        <v>1899705.0913096622</v>
      </c>
      <c r="O321" s="24">
        <f>SUMIFS(Detail!AE:AE,Detail!$A:$A,$B321,Detail!$B:$B,"&lt;="&amp;33)</f>
        <v>2048149.905657195</v>
      </c>
      <c r="P321" s="24">
        <f>SUMIFS(Detail!AE:AE,Detail!$A:$A,$B321,Detail!$B:$B,"&lt;="&amp;36)</f>
        <v>2111441.5349097541</v>
      </c>
      <c r="Q321" s="33">
        <f t="shared" si="548"/>
        <v>2111441.5349097541</v>
      </c>
      <c r="R321" s="24">
        <f>SUMIFS(Detail!AE:AE,Detail!$A:$A,$B321,Detail!$B:$B,"&lt;="&amp;39)</f>
        <v>2378944.0882416544</v>
      </c>
      <c r="S321" s="24">
        <f>SUMIFS(Detail!AE:AE,Detail!$A:$A,$B321,Detail!$B:$B,"&lt;="&amp;42)</f>
        <v>2717948.3909218819</v>
      </c>
      <c r="T321" s="24">
        <f>SUMIFS(Detail!AE:AE,Detail!$A:$A,$B321,Detail!$B:$B,"&lt;="&amp;45)</f>
        <v>2908994.7030808986</v>
      </c>
      <c r="U321" s="24">
        <f>SUMIFS(Detail!AE:AE,Detail!$A:$A,$B321,Detail!$B:$B,"&lt;="&amp;48)</f>
        <v>2990248.1815627399</v>
      </c>
      <c r="V321" s="33">
        <f t="shared" si="549"/>
        <v>2990248.1815627399</v>
      </c>
      <c r="W321" s="24">
        <f>SUMIFS(Detail!AE:AE,Detail!$A:$A,$B321,Detail!$B:$B,"&lt;="&amp;51)</f>
        <v>3340062.1671261783</v>
      </c>
      <c r="X321" s="24">
        <f>SUMIFS(Detail!AE:AE,Detail!$A:$A,$B321,Detail!$B:$B,"&lt;="&amp;54)</f>
        <v>3784392.1943409033</v>
      </c>
      <c r="Y321" s="24">
        <f>SUMIFS(Detail!AE:AE,Detail!$A:$A,$B321,Detail!$B:$B,"&lt;="&amp;57)</f>
        <v>4034842.1278970912</v>
      </c>
      <c r="Z321" s="24">
        <f>SUMIFS(Detail!AE:AE,Detail!$A:$A,$B321,Detail!$B:$B,"&lt;="&amp;60)</f>
        <v>4141339.8301465767</v>
      </c>
      <c r="AA321" s="33">
        <f t="shared" si="550"/>
        <v>4141339.8301465767</v>
      </c>
      <c r="AB321" s="24">
        <f>SUMIFS(Detail!AE:AE,Detail!$A:$A,$B321,Detail!$B:$B,"&lt;="&amp;63)</f>
        <v>1861959.5512550711</v>
      </c>
      <c r="AC321" s="24">
        <f>SUMIFS(Detail!AE:AE,Detail!$A:$A,$B321,Detail!$B:$B,"&lt;="&amp;66)</f>
        <v>1150606.2930304506</v>
      </c>
      <c r="AD321" s="24">
        <f>SUMIFS(Detail!AE:AE,Detail!$A:$A,$B321,Detail!$B:$B,"&lt;="&amp;69)</f>
        <v>883417.3584941359</v>
      </c>
      <c r="AE321" s="24">
        <f>SUMIFS(Detail!AE:AE,Detail!$A:$A,$B321,Detail!$B:$B,"&lt;="&amp;72)</f>
        <v>774485.81807981816</v>
      </c>
      <c r="AF321" s="33">
        <f t="shared" si="551"/>
        <v>774485.81807981816</v>
      </c>
      <c r="AG321" s="24">
        <f>SUMIFS(Detail!AE:AE,Detail!$A:$A,$B321,Detail!$B:$B,"&lt;="&amp;75)</f>
        <v>727685.9042706528</v>
      </c>
      <c r="AH321" s="24">
        <f>SUMIFS(Detail!AE:AE,Detail!$A:$A,$B321,Detail!$B:$B,"&lt;="&amp;78)</f>
        <v>706799.68994753214</v>
      </c>
      <c r="AI321" s="24">
        <f>SUMIFS(Detail!AE:AE,Detail!$A:$A,$B321,Detail!$B:$B,"&lt;="&amp;81)</f>
        <v>697198.32490541716</v>
      </c>
      <c r="AJ321" s="24">
        <f>SUMIFS(Detail!AE:AE,Detail!$A:$A,$B321,Detail!$B:$B,"&lt;="&amp;84)</f>
        <v>692677.0115712554</v>
      </c>
      <c r="AK321" s="33">
        <f t="shared" si="552"/>
        <v>692677.0115712554</v>
      </c>
      <c r="AL321" s="24">
        <f>SUMIFS(Detail!AE:AE,Detail!$A:$A,$B321,Detail!$B:$B,"&lt;="&amp;87)</f>
        <v>690504.4705265105</v>
      </c>
      <c r="AM321" s="24">
        <f>SUMIFS(Detail!AE:AE,Detail!$A:$A,$B321,Detail!$B:$B,"&lt;="&amp;90)</f>
        <v>689442.2923201106</v>
      </c>
      <c r="AN321" s="24">
        <f>SUMIFS(Detail!AE:AE,Detail!$A:$A,$B321,Detail!$B:$B,"&lt;="&amp;93)</f>
        <v>688915.06524147617</v>
      </c>
      <c r="AO321" s="24">
        <f>SUMIFS(Detail!AE:AE,Detail!$A:$A,$B321,Detail!$B:$B,"&lt;="&amp;96)</f>
        <v>688649.83981168049</v>
      </c>
      <c r="AP321" s="33">
        <f t="shared" si="553"/>
        <v>688649.83981168049</v>
      </c>
      <c r="AQ321" s="24">
        <f>SUMIFS(Detail!AE:AE,Detail!$A:$A,$B321,Detail!$B:$B,"&lt;="&amp;99)</f>
        <v>688514.80652349291</v>
      </c>
      <c r="AR321" s="24">
        <f>SUMIFS(Detail!AE:AE,Detail!$A:$A,$B321,Detail!$B:$B,"&lt;="&amp;102)</f>
        <v>688445.30834379629</v>
      </c>
      <c r="AS321" s="24">
        <f>SUMIFS(Detail!AE:AE,Detail!$A:$A,$B321,Detail!$B:$B,"&lt;="&amp;105)</f>
        <v>688409.1845328717</v>
      </c>
      <c r="AT321" s="24">
        <f>SUMIFS(Detail!AE:AE,Detail!$A:$A,$B321,Detail!$B:$B,"&lt;="&amp;108)</f>
        <v>688390.23730505095</v>
      </c>
      <c r="AU321" s="33">
        <f t="shared" si="554"/>
        <v>688390.23730505095</v>
      </c>
      <c r="AV321" s="24">
        <f>SUMIFS(Detail!AE:AE,Detail!$A:$A,$B321,Detail!$B:$B,"&lt;="&amp;111)</f>
        <v>688380.21598794451</v>
      </c>
      <c r="AW321" s="24">
        <f>SUMIFS(Detail!AE:AE,Detail!$A:$A,$B321,Detail!$B:$B,"&lt;="&amp;114)</f>
        <v>688374.87444508669</v>
      </c>
      <c r="AX321" s="24">
        <f>SUMIFS(Detail!AE:AE,Detail!$A:$A,$B321,Detail!$B:$B,"&lt;="&amp;117)</f>
        <v>688372.00670048816</v>
      </c>
      <c r="AY321" s="24">
        <f>SUMIFS(Detail!AE:AE,Detail!$A:$A,$B321,Detail!$B:$B,"&lt;="&amp;120)</f>
        <v>688370.45666154835</v>
      </c>
      <c r="AZ321" s="33">
        <f t="shared" si="555"/>
        <v>688370.45666154835</v>
      </c>
      <c r="BA321" s="24">
        <f>SUMIFS(Detail!AE:AE,Detail!$A:$A,$B321,Detail!$B:$B,"&lt;="&amp;123)</f>
        <v>688369.61353513424</v>
      </c>
      <c r="BB321" s="24">
        <f>SUMIFS(Detail!AE:AE,Detail!$A:$A,$B321,Detail!$B:$B,"&lt;="&amp;126)</f>
        <v>688369.15218604554</v>
      </c>
      <c r="BC321" s="24">
        <f>SUMIFS(Detail!AE:AE,Detail!$A:$A,$B321,Detail!$B:$B,"&lt;="&amp;129)</f>
        <v>688368.89831748069</v>
      </c>
      <c r="BD321" s="24">
        <f>SUMIFS(Detail!AE:AE,Detail!$A:$A,$B321,Detail!$B:$B,"&lt;="&amp;132)</f>
        <v>688368.75787448196</v>
      </c>
      <c r="BE321" s="33">
        <f t="shared" si="556"/>
        <v>688368.75787448196</v>
      </c>
      <c r="BF321" s="24">
        <f>SUMIFS(Detail!AE:AE,Detail!$A:$A,$B321,Detail!$B:$B,"&lt;="&amp;135)</f>
        <v>688368.67978636082</v>
      </c>
      <c r="BG321" s="24">
        <f>SUMIFS(Detail!AE:AE,Detail!$A:$A,$B321,Detail!$B:$B,"&lt;="&amp;138)</f>
        <v>688368.63615929836</v>
      </c>
      <c r="BH321" s="24">
        <f>SUMIFS(Detail!AE:AE,Detail!$A:$A,$B321,Detail!$B:$B,"&lt;="&amp;141)</f>
        <v>688368.61167346069</v>
      </c>
      <c r="BI321" s="24">
        <f>SUMIFS(Detail!AE:AE,Detail!$A:$A,$B321,Detail!$B:$B,"&lt;="&amp;144)</f>
        <v>688368.59787052253</v>
      </c>
      <c r="BJ321" s="33">
        <f t="shared" si="557"/>
        <v>688368.59787052253</v>
      </c>
      <c r="BK321" s="24">
        <f>SUMIFS(Detail!AE:AE,Detail!$A:$A,$B321,Detail!$B:$B,"&lt;="&amp;147)</f>
        <v>688368.59005705616</v>
      </c>
      <c r="BL321" s="24">
        <f>SUMIFS(Detail!AE:AE,Detail!$A:$A,$B321,Detail!$B:$B,"&lt;="&amp;150)</f>
        <v>688368.58561634622</v>
      </c>
      <c r="BM321" s="24">
        <f>SUMIFS(Detail!AE:AE,Detail!$A:$A,$B321,Detail!$B:$B,"&lt;="&amp;153)</f>
        <v>688368.58308279561</v>
      </c>
      <c r="BN321" s="24">
        <f>SUMIFS(Detail!AE:AE,Detail!$A:$A,$B321,Detail!$B:$B,"&lt;="&amp;156)</f>
        <v>688368.58163200517</v>
      </c>
      <c r="BO321" s="33">
        <f t="shared" si="558"/>
        <v>688368.58163200517</v>
      </c>
      <c r="BP321" s="24">
        <f>SUMIFS(Detail!AE:AE,Detail!$A:$A,$B321,Detail!$B:$B,"&lt;="&amp;159)</f>
        <v>688368.58079824958</v>
      </c>
      <c r="BQ321" s="24">
        <f>SUMIFS(Detail!AE:AE,Detail!$A:$A,$B321,Detail!$B:$B,"&lt;="&amp;162)</f>
        <v>688368.58031748293</v>
      </c>
      <c r="BR321" s="24">
        <f>SUMIFS(Detail!AE:AE,Detail!$A:$A,$B321,Detail!$B:$B,"&lt;="&amp;165)</f>
        <v>688368.58003934007</v>
      </c>
      <c r="BS321" s="24">
        <f>SUMIFS(Detail!AE:AE,Detail!$A:$A,$B321,Detail!$B:$B,"&lt;="&amp;168)</f>
        <v>688368.57987792324</v>
      </c>
      <c r="BT321" s="33">
        <f t="shared" si="559"/>
        <v>688368.57987792324</v>
      </c>
      <c r="BU321" s="24">
        <f>SUMIFS(Detail!AE:AE,Detail!$A:$A,$B321,Detail!$B:$B,"&lt;="&amp;171)</f>
        <v>688368.57978392078</v>
      </c>
      <c r="BV321" s="24">
        <f>SUMIFS(Detail!AE:AE,Detail!$A:$A,$B321,Detail!$B:$B,"&lt;="&amp;174)</f>
        <v>688368.57972904958</v>
      </c>
      <c r="BW321" s="24">
        <f>SUMIFS(Detail!AE:AE,Detail!$A:$A,$B321,Detail!$B:$B,"&lt;="&amp;177)</f>
        <v>688368.57969690708</v>
      </c>
      <c r="BX321" s="24">
        <f>SUMIFS(Detail!AE:AE,Detail!$A:$A,$B321,Detail!$B:$B,"&lt;="&amp;180)</f>
        <v>688368.57967806386</v>
      </c>
      <c r="BY321" s="33">
        <f t="shared" si="560"/>
        <v>688368.57967806386</v>
      </c>
      <c r="BZ321" s="24">
        <f>SUMIFS(Detail!AE:AE,Detail!$A:$A,$B321,Detail!$B:$B,"&lt;="&amp;183)</f>
        <v>688368.57966695505</v>
      </c>
      <c r="CA321" s="24">
        <f>SUMIFS(Detail!AE:AE,Detail!$A:$A,$B321,Detail!$B:$B,"&lt;="&amp;186)</f>
        <v>688368.5796603784</v>
      </c>
      <c r="CB321" s="24">
        <f>SUMIFS(Detail!AE:AE,Detail!$A:$A,$B321,Detail!$B:$B,"&lt;="&amp;189)</f>
        <v>688368.57965650852</v>
      </c>
      <c r="CC321" s="24">
        <f>SUMIFS(Detail!AE:AE,Detail!$A:$A,$B321,Detail!$B:$B,"&lt;="&amp;192)</f>
        <v>688368.57965421374</v>
      </c>
      <c r="CD321" s="33">
        <f t="shared" si="561"/>
        <v>688368.57965421374</v>
      </c>
      <c r="CE321" s="24">
        <f>SUMIFS(Detail!AE:AE,Detail!$A:$A,$B321,Detail!$B:$B,"&lt;="&amp;195)</f>
        <v>688368.57965282642</v>
      </c>
      <c r="CF321" s="24">
        <f>SUMIFS(Detail!AE:AE,Detail!$A:$A,$B321,Detail!$B:$B,"&lt;="&amp;198)</f>
        <v>688368.57965201291</v>
      </c>
      <c r="CG321" s="24">
        <f>SUMIFS(Detail!AE:AE,Detail!$A:$A,$B321,Detail!$B:$B,"&lt;="&amp;201)</f>
        <v>688368.57965152781</v>
      </c>
      <c r="CH321" s="24">
        <f>SUMIFS(Detail!AE:AE,Detail!$A:$A,$B321,Detail!$B:$B,"&lt;="&amp;204)</f>
        <v>688368.57965123048</v>
      </c>
      <c r="CI321" s="33">
        <f t="shared" si="562"/>
        <v>688368.57965123048</v>
      </c>
      <c r="CJ321" s="24">
        <f>SUMIFS(Detail!AE:AE,Detail!$A:$A,$B321,Detail!$B:$B,"&lt;="&amp;207)</f>
        <v>688368.57965105318</v>
      </c>
      <c r="CK321" s="24">
        <f>SUMIFS(Detail!AE:AE,Detail!$A:$A,$B321,Detail!$B:$B,"&lt;="&amp;210)</f>
        <v>688368.57965095923</v>
      </c>
      <c r="CL321" s="24">
        <f>SUMIFS(Detail!AE:AE,Detail!$A:$A,$B321,Detail!$B:$B,"&lt;="&amp;213)</f>
        <v>688368.57965088624</v>
      </c>
      <c r="CM321" s="24">
        <f>SUMIFS(Detail!AE:AE,Detail!$A:$A,$B321,Detail!$B:$B,"&lt;="&amp;216)</f>
        <v>688368.57965084445</v>
      </c>
      <c r="CN321" s="33">
        <f t="shared" si="563"/>
        <v>688368.57965084445</v>
      </c>
      <c r="CO321" s="24">
        <f>SUMIFS(Detail!AE:AE,Detail!$A:$A,$B321,Detail!$B:$B,"&lt;="&amp;219)</f>
        <v>688368.57965081825</v>
      </c>
      <c r="CP321" s="24">
        <f>SUMIFS(Detail!AE:AE,Detail!$A:$A,$B321,Detail!$B:$B,"&lt;="&amp;222)</f>
        <v>688368.57965080778</v>
      </c>
      <c r="CQ321" s="24">
        <f>SUMIFS(Detail!AE:AE,Detail!$A:$A,$B321,Detail!$B:$B,"&lt;="&amp;225)</f>
        <v>688368.57965079206</v>
      </c>
      <c r="CR321" s="24">
        <f>SUMIFS(Detail!AE:AE,Detail!$A:$A,$B321,Detail!$B:$B,"&lt;="&amp;228)</f>
        <v>688368.57965079206</v>
      </c>
      <c r="CS321" s="33">
        <f t="shared" si="564"/>
        <v>688368.57965079206</v>
      </c>
      <c r="CT321" s="24">
        <f>SUMIFS(Detail!AE:AE,Detail!$A:$A,$B321,Detail!$B:$B,"&lt;="&amp;231)</f>
        <v>688368.57965079206</v>
      </c>
      <c r="CU321" s="24">
        <f>SUMIFS(Detail!AE:AE,Detail!$A:$A,$B321,Detail!$B:$B,"&lt;="&amp;234)</f>
        <v>688368.57965079206</v>
      </c>
      <c r="CV321" s="24">
        <f>SUMIFS(Detail!AE:AE,Detail!$A:$A,$B321,Detail!$B:$B,"&lt;="&amp;237)</f>
        <v>688368.57965079206</v>
      </c>
      <c r="CW321" s="24">
        <f>SUMIFS(Detail!AE:AE,Detail!$A:$A,$B321,Detail!$B:$B,"&lt;="&amp;240)</f>
        <v>688368.57965079206</v>
      </c>
      <c r="CX321" s="33">
        <f t="shared" si="565"/>
        <v>688368.57965079206</v>
      </c>
      <c r="CY321" s="24">
        <f>SUMIFS(Detail!AE:AE,Detail!$A:$A,$B321,Detail!$B:$B,"&lt;="&amp;243)</f>
        <v>688368.57965079206</v>
      </c>
      <c r="CZ321" s="24">
        <f>SUMIFS(Detail!AE:AE,Detail!$A:$A,$B321,Detail!$B:$B,"&lt;="&amp;246)</f>
        <v>688368.57965079206</v>
      </c>
      <c r="DA321" s="24">
        <f>SUMIFS(Detail!AE:AE,Detail!$A:$A,$B321,Detail!$B:$B,"&lt;="&amp;249)</f>
        <v>688368.57965079206</v>
      </c>
      <c r="DB321" s="24">
        <f>SUMIFS(Detail!AE:AE,Detail!$A:$A,$B321,Detail!$B:$B,"&lt;="&amp;252)</f>
        <v>688368.57965079206</v>
      </c>
      <c r="DC321" s="33">
        <f t="shared" si="566"/>
        <v>688368.57965079206</v>
      </c>
      <c r="DD321" s="86">
        <f>SUMIFS(Detail!AE:AE,Detail!$A:$A,$B321,Detail!$B:$B,"&gt;60")</f>
        <v>-3452971.2504957817</v>
      </c>
    </row>
    <row r="322" spans="1:108" x14ac:dyDescent="0.25">
      <c r="A322" t="s">
        <v>5570</v>
      </c>
      <c r="B322" s="32" t="s">
        <v>5126</v>
      </c>
      <c r="C322" s="24">
        <f>SUMIFS(Detail!AE:AE,Detail!$A:$A,$B322,Detail!$B:$B,"&lt;="&amp;3)</f>
        <v>0</v>
      </c>
      <c r="D322" s="24">
        <f>SUMIFS(Detail!AE:AE,Detail!$A:$A,$B322,Detail!$B:$B,"&lt;="&amp;6)</f>
        <v>0</v>
      </c>
      <c r="E322" s="24">
        <f>SUMIFS(Detail!AE:AE,Detail!$A:$A,$B322,Detail!$B:$B,"&lt;="&amp;9)</f>
        <v>9630.1208714665318</v>
      </c>
      <c r="F322" s="24">
        <f>SUMIFS(Detail!AE:AE,Detail!$A:$A,$B322,Detail!$B:$B,"&lt;="&amp;12)</f>
        <v>46341.39655634269</v>
      </c>
      <c r="G322" s="33">
        <f t="shared" si="546"/>
        <v>46341.39655634269</v>
      </c>
      <c r="H322" s="24">
        <f>SUMIFS(Detail!AE:AE,Detail!$A:$A,$B322,Detail!$B:$B,"&lt;="&amp;15)</f>
        <v>164347.48055181641</v>
      </c>
      <c r="I322" s="24">
        <f>SUMIFS(Detail!AE:AE,Detail!$A:$A,$B322,Detail!$B:$B,"&lt;="&amp;18)</f>
        <v>394822.0599301199</v>
      </c>
      <c r="J322" s="24">
        <f>SUMIFS(Detail!AE:AE,Detail!$A:$A,$B322,Detail!$B:$B,"&lt;="&amp;21)</f>
        <v>719915.57277371373</v>
      </c>
      <c r="K322" s="24">
        <f>SUMIFS(Detail!AE:AE,Detail!$A:$A,$B322,Detail!$B:$B,"&lt;="&amp;24)</f>
        <v>1099495.5827864821</v>
      </c>
      <c r="L322" s="33">
        <f t="shared" si="547"/>
        <v>1099495.5827864821</v>
      </c>
      <c r="M322" s="24">
        <f>SUMIFS(Detail!AE:AE,Detail!$A:$A,$B322,Detail!$B:$B,"&lt;="&amp;27)</f>
        <v>1381206.284738946</v>
      </c>
      <c r="N322" s="24">
        <f>SUMIFS(Detail!AE:AE,Detail!$A:$A,$B322,Detail!$B:$B,"&lt;="&amp;30)</f>
        <v>1595718.2769603669</v>
      </c>
      <c r="O322" s="24">
        <f>SUMIFS(Detail!AE:AE,Detail!$A:$A,$B322,Detail!$B:$B,"&lt;="&amp;33)</f>
        <v>1861007.7205665475</v>
      </c>
      <c r="P322" s="24">
        <f>SUMIFS(Detail!AE:AE,Detail!$A:$A,$B322,Detail!$B:$B,"&lt;="&amp;36)</f>
        <v>2208842.8626636192</v>
      </c>
      <c r="Q322" s="33">
        <f t="shared" si="548"/>
        <v>2208842.8626636192</v>
      </c>
      <c r="R322" s="24">
        <f>SUMIFS(Detail!AE:AE,Detail!$A:$A,$B322,Detail!$B:$B,"&lt;="&amp;39)</f>
        <v>2707236.4425828392</v>
      </c>
      <c r="S322" s="24">
        <f>SUMIFS(Detail!AE:AE,Detail!$A:$A,$B322,Detail!$B:$B,"&lt;="&amp;42)</f>
        <v>3107618.8633948043</v>
      </c>
      <c r="T322" s="24">
        <f>SUMIFS(Detail!AE:AE,Detail!$A:$A,$B322,Detail!$B:$B,"&lt;="&amp;45)</f>
        <v>3430117.4641085062</v>
      </c>
      <c r="U322" s="24">
        <f>SUMIFS(Detail!AE:AE,Detail!$A:$A,$B322,Detail!$B:$B,"&lt;="&amp;48)</f>
        <v>3889269.1742090546</v>
      </c>
      <c r="V322" s="33">
        <f t="shared" si="549"/>
        <v>3889269.1742090546</v>
      </c>
      <c r="W322" s="24">
        <f>SUMIFS(Detail!AE:AE,Detail!$A:$A,$B322,Detail!$B:$B,"&lt;="&amp;51)</f>
        <v>4471465.1120717954</v>
      </c>
      <c r="X322" s="24">
        <f>SUMIFS(Detail!AE:AE,Detail!$A:$A,$B322,Detail!$B:$B,"&lt;="&amp;54)</f>
        <v>5338152.7929700594</v>
      </c>
      <c r="Y322" s="24">
        <f>SUMIFS(Detail!AE:AE,Detail!$A:$A,$B322,Detail!$B:$B,"&lt;="&amp;57)</f>
        <v>6037518.8163885726</v>
      </c>
      <c r="Z322" s="24">
        <f>SUMIFS(Detail!AE:AE,Detail!$A:$A,$B322,Detail!$B:$B,"&lt;="&amp;60)</f>
        <v>6602925.4226641441</v>
      </c>
      <c r="AA322" s="33">
        <f t="shared" si="550"/>
        <v>6602925.4226641441</v>
      </c>
      <c r="AB322" s="24">
        <f>SUMIFS(Detail!AE:AE,Detail!$A:$A,$B322,Detail!$B:$B,"&lt;="&amp;63)</f>
        <v>4289874.9335222039</v>
      </c>
      <c r="AC322" s="24">
        <f>SUMIFS(Detail!AE:AE,Detail!$A:$A,$B322,Detail!$B:$B,"&lt;="&amp;66)</f>
        <v>2966472.7808460011</v>
      </c>
      <c r="AD322" s="24">
        <f>SUMIFS(Detail!AE:AE,Detail!$A:$A,$B322,Detail!$B:$B,"&lt;="&amp;69)</f>
        <v>2137426.9498058185</v>
      </c>
      <c r="AE322" s="24">
        <f>SUMIFS(Detail!AE:AE,Detail!$A:$A,$B322,Detail!$B:$B,"&lt;="&amp;72)</f>
        <v>1596575.9776807323</v>
      </c>
      <c r="AF322" s="33">
        <f t="shared" si="551"/>
        <v>1596575.9776807323</v>
      </c>
      <c r="AG322" s="24">
        <f>SUMIFS(Detail!AE:AE,Detail!$A:$A,$B322,Detail!$B:$B,"&lt;="&amp;75)</f>
        <v>1234481.5604351433</v>
      </c>
      <c r="AH322" s="24">
        <f>SUMIFS(Detail!AE:AE,Detail!$A:$A,$B322,Detail!$B:$B,"&lt;="&amp;78)</f>
        <v>987473.56943544419</v>
      </c>
      <c r="AI322" s="24">
        <f>SUMIFS(Detail!AE:AE,Detail!$A:$A,$B322,Detail!$B:$B,"&lt;="&amp;81)</f>
        <v>816502.69509221055</v>
      </c>
      <c r="AJ322" s="24">
        <f>SUMIFS(Detail!AE:AE,Detail!$A:$A,$B322,Detail!$B:$B,"&lt;="&amp;84)</f>
        <v>696756.30287572928</v>
      </c>
      <c r="AK322" s="33">
        <f t="shared" si="552"/>
        <v>696756.30287572928</v>
      </c>
      <c r="AL322" s="24">
        <f>SUMIFS(Detail!AE:AE,Detail!$A:$A,$B322,Detail!$B:$B,"&lt;="&amp;87)</f>
        <v>612054.04744120431</v>
      </c>
      <c r="AM322" s="24">
        <f>SUMIFS(Detail!AE:AE,Detail!$A:$A,$B322,Detail!$B:$B,"&lt;="&amp;90)</f>
        <v>551631.00839020801</v>
      </c>
      <c r="AN322" s="24">
        <f>SUMIFS(Detail!AE:AE,Detail!$A:$A,$B322,Detail!$B:$B,"&lt;="&amp;93)</f>
        <v>508208.70980074484</v>
      </c>
      <c r="AO322" s="24">
        <f>SUMIFS(Detail!AE:AE,Detail!$A:$A,$B322,Detail!$B:$B,"&lt;="&amp;96)</f>
        <v>476799.75565530808</v>
      </c>
      <c r="AP322" s="33">
        <f t="shared" si="553"/>
        <v>476799.75565530808</v>
      </c>
      <c r="AQ322" s="24">
        <f>SUMIFS(Detail!AE:AE,Detail!$A:$A,$B322,Detail!$B:$B,"&lt;="&amp;99)</f>
        <v>453947.74876989238</v>
      </c>
      <c r="AR322" s="24">
        <f>SUMIFS(Detail!AE:AE,Detail!$A:$A,$B322,Detail!$B:$B,"&lt;="&amp;102)</f>
        <v>437233.81733905972</v>
      </c>
      <c r="AS322" s="24">
        <f>SUMIFS(Detail!AE:AE,Detail!$A:$A,$B322,Detail!$B:$B,"&lt;="&amp;105)</f>
        <v>424950.65696086251</v>
      </c>
      <c r="AT322" s="24">
        <f>SUMIFS(Detail!AE:AE,Detail!$A:$A,$B322,Detail!$B:$B,"&lt;="&amp;108)</f>
        <v>415884.0601681844</v>
      </c>
      <c r="AU322" s="33">
        <f t="shared" si="554"/>
        <v>415884.0601681844</v>
      </c>
      <c r="AV322" s="24">
        <f>SUMIFS(Detail!AE:AE,Detail!$A:$A,$B322,Detail!$B:$B,"&lt;="&amp;111)</f>
        <v>409164.64278292703</v>
      </c>
      <c r="AW322" s="24">
        <f>SUMIFS(Detail!AE:AE,Detail!$A:$A,$B322,Detail!$B:$B,"&lt;="&amp;114)</f>
        <v>404166.10856912215</v>
      </c>
      <c r="AX322" s="24">
        <f>SUMIFS(Detail!AE:AE,Detail!$A:$A,$B322,Detail!$B:$B,"&lt;="&amp;117)</f>
        <v>400434.77154766809</v>
      </c>
      <c r="AY322" s="24">
        <f>SUMIFS(Detail!AE:AE,Detail!$A:$A,$B322,Detail!$B:$B,"&lt;="&amp;120)</f>
        <v>397640.31326691475</v>
      </c>
      <c r="AZ322" s="33">
        <f t="shared" si="555"/>
        <v>397640.31326691475</v>
      </c>
      <c r="BA322" s="24">
        <f>SUMIFS(Detail!AE:AE,Detail!$A:$A,$B322,Detail!$B:$B,"&lt;="&amp;123)</f>
        <v>395541.11220010003</v>
      </c>
      <c r="BB322" s="24">
        <f>SUMIFS(Detail!AE:AE,Detail!$A:$A,$B322,Detail!$B:$B,"&lt;="&amp;126)</f>
        <v>393959.66333627596</v>
      </c>
      <c r="BC322" s="24">
        <f>SUMIFS(Detail!AE:AE,Detail!$A:$A,$B322,Detail!$B:$B,"&lt;="&amp;129)</f>
        <v>392765.04124912736</v>
      </c>
      <c r="BD322" s="24">
        <f>SUMIFS(Detail!AE:AE,Detail!$A:$A,$B322,Detail!$B:$B,"&lt;="&amp;132)</f>
        <v>391860.31599592685</v>
      </c>
      <c r="BE322" s="33">
        <f t="shared" si="556"/>
        <v>391860.31599592685</v>
      </c>
      <c r="BF322" s="24">
        <f>SUMIFS(Detail!AE:AE,Detail!$A:$A,$B322,Detail!$B:$B,"&lt;="&amp;135)</f>
        <v>391173.47504001606</v>
      </c>
      <c r="BG322" s="24">
        <f>SUMIFS(Detail!AE:AE,Detail!$A:$A,$B322,Detail!$B:$B,"&lt;="&amp;138)</f>
        <v>390650.84222462936</v>
      </c>
      <c r="BH322" s="24">
        <f>SUMIFS(Detail!AE:AE,Detail!$A:$A,$B322,Detail!$B:$B,"&lt;="&amp;141)</f>
        <v>390252.28520933294</v>
      </c>
      <c r="BI322" s="24">
        <f>SUMIFS(Detail!AE:AE,Detail!$A:$A,$B322,Detail!$B:$B,"&lt;="&amp;144)</f>
        <v>389947.71052535973</v>
      </c>
      <c r="BJ322" s="33">
        <f t="shared" si="557"/>
        <v>389947.71052535973</v>
      </c>
      <c r="BK322" s="24">
        <f>SUMIFS(Detail!AE:AE,Detail!$A:$A,$B322,Detail!$B:$B,"&lt;="&amp;147)</f>
        <v>389714.49014075822</v>
      </c>
      <c r="BL322" s="24">
        <f>SUMIFS(Detail!AE:AE,Detail!$A:$A,$B322,Detail!$B:$B,"&lt;="&amp;150)</f>
        <v>389535.56494456762</v>
      </c>
      <c r="BM322" s="24">
        <f>SUMIFS(Detail!AE:AE,Detail!$A:$A,$B322,Detail!$B:$B,"&lt;="&amp;153)</f>
        <v>389398.04220825783</v>
      </c>
      <c r="BN322" s="24">
        <f>SUMIFS(Detail!AE:AE,Detail!$A:$A,$B322,Detail!$B:$B,"&lt;="&amp;156)</f>
        <v>389292.15494392824</v>
      </c>
      <c r="BO322" s="33">
        <f t="shared" si="558"/>
        <v>389292.15494392824</v>
      </c>
      <c r="BP322" s="24">
        <f>SUMIFS(Detail!AE:AE,Detail!$A:$A,$B322,Detail!$B:$B,"&lt;="&amp;159)</f>
        <v>389210.48737594049</v>
      </c>
      <c r="BQ322" s="24">
        <f>SUMIFS(Detail!AE:AE,Detail!$A:$A,$B322,Detail!$B:$B,"&lt;="&amp;162)</f>
        <v>389147.39677595248</v>
      </c>
      <c r="BR322" s="24">
        <f>SUMIFS(Detail!AE:AE,Detail!$A:$A,$B322,Detail!$B:$B,"&lt;="&amp;165)</f>
        <v>389098.58067098231</v>
      </c>
      <c r="BS322" s="24">
        <f>SUMIFS(Detail!AE:AE,Detail!$A:$A,$B322,Detail!$B:$B,"&lt;="&amp;168)</f>
        <v>389060.7520101071</v>
      </c>
      <c r="BT322" s="33">
        <f t="shared" si="559"/>
        <v>389060.7520101071</v>
      </c>
      <c r="BU322" s="24">
        <f>SUMIFS(Detail!AE:AE,Detail!$A:$A,$B322,Detail!$B:$B,"&lt;="&amp;171)</f>
        <v>389031.39474221173</v>
      </c>
      <c r="BV322" s="24">
        <f>SUMIFS(Detail!AE:AE,Detail!$A:$A,$B322,Detail!$B:$B,"&lt;="&amp;174)</f>
        <v>389008.57945460716</v>
      </c>
      <c r="BW322" s="24">
        <f>SUMIFS(Detail!AE:AE,Detail!$A:$A,$B322,Detail!$B:$B,"&lt;="&amp;177)</f>
        <v>388990.82399272284</v>
      </c>
      <c r="BX322" s="24">
        <f>SUMIFS(Detail!AE:AE,Detail!$A:$A,$B322,Detail!$B:$B,"&lt;="&amp;180)</f>
        <v>388976.98785310908</v>
      </c>
      <c r="BY322" s="33">
        <f t="shared" si="560"/>
        <v>388976.98785310908</v>
      </c>
      <c r="BZ322" s="24">
        <f>SUMIFS(Detail!AE:AE,Detail!$A:$A,$B322,Detail!$B:$B,"&lt;="&amp;183)</f>
        <v>388966.19199656881</v>
      </c>
      <c r="CA322" s="24">
        <f>SUMIFS(Detail!AE:AE,Detail!$A:$A,$B322,Detail!$B:$B,"&lt;="&amp;186)</f>
        <v>388957.75783867837</v>
      </c>
      <c r="CB322" s="24">
        <f>SUMIFS(Detail!AE:AE,Detail!$A:$A,$B322,Detail!$B:$B,"&lt;="&amp;189)</f>
        <v>388951.16074058157</v>
      </c>
      <c r="CC322" s="24">
        <f>SUMIFS(Detail!AE:AE,Detail!$A:$A,$B322,Detail!$B:$B,"&lt;="&amp;192)</f>
        <v>388945.99448703381</v>
      </c>
      <c r="CD322" s="33">
        <f t="shared" si="561"/>
        <v>388945.99448703381</v>
      </c>
      <c r="CE322" s="24">
        <f>SUMIFS(Detail!AE:AE,Detail!$A:$A,$B322,Detail!$B:$B,"&lt;="&amp;195)</f>
        <v>388941.94410689443</v>
      </c>
      <c r="CF322" s="24">
        <f>SUMIFS(Detail!AE:AE,Detail!$A:$A,$B322,Detail!$B:$B,"&lt;="&amp;198)</f>
        <v>388938.76504054636</v>
      </c>
      <c r="CG322" s="24">
        <f>SUMIFS(Detail!AE:AE,Detail!$A:$A,$B322,Detail!$B:$B,"&lt;="&amp;201)</f>
        <v>388936.26714519004</v>
      </c>
      <c r="CH322" s="24">
        <f>SUMIFS(Detail!AE:AE,Detail!$A:$A,$B322,Detail!$B:$B,"&lt;="&amp;204)</f>
        <v>388934.30239448103</v>
      </c>
      <c r="CI322" s="33">
        <f t="shared" si="562"/>
        <v>388934.30239448103</v>
      </c>
      <c r="CJ322" s="24">
        <f>SUMIFS(Detail!AE:AE,Detail!$A:$A,$B322,Detail!$B:$B,"&lt;="&amp;207)</f>
        <v>388932.7554044344</v>
      </c>
      <c r="CK322" s="24">
        <f>SUMIFS(Detail!AE:AE,Detail!$A:$A,$B322,Detail!$B:$B,"&lt;="&amp;210)</f>
        <v>388931.53612492839</v>
      </c>
      <c r="CL322" s="24">
        <f>SUMIFS(Detail!AE:AE,Detail!$A:$A,$B322,Detail!$B:$B,"&lt;="&amp;213)</f>
        <v>388930.57419366768</v>
      </c>
      <c r="CM322" s="24">
        <f>SUMIFS(Detail!AE:AE,Detail!$A:$A,$B322,Detail!$B:$B,"&lt;="&amp;216)</f>
        <v>388929.81456804206</v>
      </c>
      <c r="CN322" s="33">
        <f t="shared" si="563"/>
        <v>388929.81456804206</v>
      </c>
      <c r="CO322" s="24">
        <f>SUMIFS(Detail!AE:AE,Detail!$A:$A,$B322,Detail!$B:$B,"&lt;="&amp;219)</f>
        <v>388929.21414103324</v>
      </c>
      <c r="CP322" s="24">
        <f>SUMIFS(Detail!AE:AE,Detail!$A:$A,$B322,Detail!$B:$B,"&lt;="&amp;222)</f>
        <v>388928.73911596619</v>
      </c>
      <c r="CQ322" s="24">
        <f>SUMIFS(Detail!AE:AE,Detail!$A:$A,$B322,Detail!$B:$B,"&lt;="&amp;225)</f>
        <v>388928.36296726548</v>
      </c>
      <c r="CR322" s="24">
        <f>SUMIFS(Detail!AE:AE,Detail!$A:$A,$B322,Detail!$B:$B,"&lt;="&amp;228)</f>
        <v>388928.06485438504</v>
      </c>
      <c r="CS322" s="33">
        <f t="shared" si="564"/>
        <v>388928.06485438504</v>
      </c>
      <c r="CT322" s="24">
        <f>SUMIFS(Detail!AE:AE,Detail!$A:$A,$B322,Detail!$B:$B,"&lt;="&amp;231)</f>
        <v>388927.8283867244</v>
      </c>
      <c r="CU322" s="24">
        <f>SUMIFS(Detail!AE:AE,Detail!$A:$A,$B322,Detail!$B:$B,"&lt;="&amp;234)</f>
        <v>388927.64066058845</v>
      </c>
      <c r="CV322" s="24">
        <f>SUMIFS(Detail!AE:AE,Detail!$A:$A,$B322,Detail!$B:$B,"&lt;="&amp;237)</f>
        <v>388927.49150758871</v>
      </c>
      <c r="CW322" s="24">
        <f>SUMIFS(Detail!AE:AE,Detail!$A:$A,$B322,Detail!$B:$B,"&lt;="&amp;240)</f>
        <v>388927.37290715578</v>
      </c>
      <c r="CX322" s="33">
        <f t="shared" si="565"/>
        <v>388927.37290715578</v>
      </c>
      <c r="CY322" s="24">
        <f>SUMIFS(Detail!AE:AE,Detail!$A:$A,$B322,Detail!$B:$B,"&lt;="&amp;243)</f>
        <v>388926.91742090508</v>
      </c>
      <c r="CZ322" s="24">
        <f>SUMIFS(Detail!AE:AE,Detail!$A:$A,$B322,Detail!$B:$B,"&lt;="&amp;246)</f>
        <v>388926.91742090508</v>
      </c>
      <c r="DA322" s="24">
        <f>SUMIFS(Detail!AE:AE,Detail!$A:$A,$B322,Detail!$B:$B,"&lt;="&amp;249)</f>
        <v>388926.91742090508</v>
      </c>
      <c r="DB322" s="24">
        <f>SUMIFS(Detail!AE:AE,Detail!$A:$A,$B322,Detail!$B:$B,"&lt;="&amp;252)</f>
        <v>388926.91742090508</v>
      </c>
      <c r="DC322" s="33">
        <f t="shared" si="566"/>
        <v>388926.91742090508</v>
      </c>
      <c r="DD322" s="86">
        <f>SUMIFS(Detail!AE:AE,Detail!$A:$A,$B322,Detail!$B:$B,"&gt;60")</f>
        <v>-6213998.5052432381</v>
      </c>
    </row>
    <row r="323" spans="1:108" x14ac:dyDescent="0.25">
      <c r="A323" t="s">
        <v>5571</v>
      </c>
      <c r="B323" s="32" t="s">
        <v>5127</v>
      </c>
      <c r="C323" s="24">
        <f>SUMIFS(Detail!AE:AE,Detail!$A:$A,$B323,Detail!$B:$B,"&lt;="&amp;3)</f>
        <v>0</v>
      </c>
      <c r="D323" s="24">
        <f>SUMIFS(Detail!AE:AE,Detail!$A:$A,$B323,Detail!$B:$B,"&lt;="&amp;6)</f>
        <v>0</v>
      </c>
      <c r="E323" s="24">
        <f>SUMIFS(Detail!AE:AE,Detail!$A:$A,$B323,Detail!$B:$B,"&lt;="&amp;9)</f>
        <v>0</v>
      </c>
      <c r="F323" s="24">
        <f>SUMIFS(Detail!AE:AE,Detail!$A:$A,$B323,Detail!$B:$B,"&lt;="&amp;12)</f>
        <v>4949.2187972427682</v>
      </c>
      <c r="G323" s="33">
        <f t="shared" si="546"/>
        <v>4949.2187972427682</v>
      </c>
      <c r="H323" s="24">
        <f>SUMIFS(Detail!AE:AE,Detail!$A:$A,$B323,Detail!$B:$B,"&lt;="&amp;15)</f>
        <v>29203.811744424311</v>
      </c>
      <c r="I323" s="24">
        <f>SUMIFS(Detail!AE:AE,Detail!$A:$A,$B323,Detail!$B:$B,"&lt;="&amp;18)</f>
        <v>93088.356035902398</v>
      </c>
      <c r="J323" s="24">
        <f>SUMIFS(Detail!AE:AE,Detail!$A:$A,$B323,Detail!$B:$B,"&lt;="&amp;21)</f>
        <v>209823.2870108957</v>
      </c>
      <c r="K323" s="24">
        <f>SUMIFS(Detail!AE:AE,Detail!$A:$A,$B323,Detail!$B:$B,"&lt;="&amp;24)</f>
        <v>371314.3108014639</v>
      </c>
      <c r="L323" s="33">
        <f t="shared" si="547"/>
        <v>371314.3108014639</v>
      </c>
      <c r="M323" s="24">
        <f>SUMIFS(Detail!AE:AE,Detail!$A:$A,$B323,Detail!$B:$B,"&lt;="&amp;27)</f>
        <v>535487.18562474218</v>
      </c>
      <c r="N323" s="24">
        <f>SUMIFS(Detail!AE:AE,Detail!$A:$A,$B323,Detail!$B:$B,"&lt;="&amp;30)</f>
        <v>679424.122672486</v>
      </c>
      <c r="O323" s="24">
        <f>SUMIFS(Detail!AE:AE,Detail!$A:$A,$B323,Detail!$B:$B,"&lt;="&amp;33)</f>
        <v>832471.9905890649</v>
      </c>
      <c r="P323" s="24">
        <f>SUMIFS(Detail!AE:AE,Detail!$A:$A,$B323,Detail!$B:$B,"&lt;="&amp;36)</f>
        <v>1026579.5818094093</v>
      </c>
      <c r="Q323" s="33">
        <f t="shared" si="548"/>
        <v>1026579.5818094093</v>
      </c>
      <c r="R323" s="24">
        <f>SUMIFS(Detail!AE:AE,Detail!$A:$A,$B323,Detail!$B:$B,"&lt;="&amp;39)</f>
        <v>1285289.0642003999</v>
      </c>
      <c r="S323" s="24">
        <f>SUMIFS(Detail!AE:AE,Detail!$A:$A,$B323,Detail!$B:$B,"&lt;="&amp;42)</f>
        <v>1557537.2520647547</v>
      </c>
      <c r="T323" s="24">
        <f>SUMIFS(Detail!AE:AE,Detail!$A:$A,$B323,Detail!$B:$B,"&lt;="&amp;45)</f>
        <v>1797048.2762213715</v>
      </c>
      <c r="U323" s="24">
        <f>SUMIFS(Detail!AE:AE,Detail!$A:$A,$B323,Detail!$B:$B,"&lt;="&amp;48)</f>
        <v>2061380.4505646508</v>
      </c>
      <c r="V323" s="33">
        <f t="shared" si="549"/>
        <v>2061380.4505646508</v>
      </c>
      <c r="W323" s="24">
        <f>SUMIFS(Detail!AE:AE,Detail!$A:$A,$B323,Detail!$B:$B,"&lt;="&amp;51)</f>
        <v>2378145.5319634862</v>
      </c>
      <c r="X323" s="24">
        <f>SUMIFS(Detail!AE:AE,Detail!$A:$A,$B323,Detail!$B:$B,"&lt;="&amp;54)</f>
        <v>2815325.6057854276</v>
      </c>
      <c r="Y323" s="24">
        <f>SUMIFS(Detail!AE:AE,Detail!$A:$A,$B323,Detail!$B:$B,"&lt;="&amp;57)</f>
        <v>3280332.4497739724</v>
      </c>
      <c r="Z323" s="24">
        <f>SUMIFS(Detail!AE:AE,Detail!$A:$A,$B323,Detail!$B:$B,"&lt;="&amp;60)</f>
        <v>3689323.4011080093</v>
      </c>
      <c r="AA323" s="33">
        <f t="shared" si="550"/>
        <v>3689323.4011080093</v>
      </c>
      <c r="AB323" s="24">
        <f>SUMIFS(Detail!AE:AE,Detail!$A:$A,$B323,Detail!$B:$B,"&lt;="&amp;63)</f>
        <v>3341309.0232540052</v>
      </c>
      <c r="AC323" s="24">
        <f>SUMIFS(Detail!AE:AE,Detail!$A:$A,$B323,Detail!$B:$B,"&lt;="&amp;66)</f>
        <v>3020199.359544727</v>
      </c>
      <c r="AD323" s="24">
        <f>SUMIFS(Detail!AE:AE,Detail!$A:$A,$B323,Detail!$B:$B,"&lt;="&amp;69)</f>
        <v>2739950.3559220582</v>
      </c>
      <c r="AE323" s="24">
        <f>SUMIFS(Detail!AE:AE,Detail!$A:$A,$B323,Detail!$B:$B,"&lt;="&amp;72)</f>
        <v>2497370.5203662962</v>
      </c>
      <c r="AF323" s="33">
        <f t="shared" si="551"/>
        <v>2497370.5203662962</v>
      </c>
      <c r="AG323" s="24">
        <f>SUMIFS(Detail!AE:AE,Detail!$A:$A,$B323,Detail!$B:$B,"&lt;="&amp;75)</f>
        <v>2286888.611825631</v>
      </c>
      <c r="AH323" s="24">
        <f>SUMIFS(Detail!AE:AE,Detail!$A:$A,$B323,Detail!$B:$B,"&lt;="&amp;78)</f>
        <v>2103285.3669447592</v>
      </c>
      <c r="AI323" s="24">
        <f>SUMIFS(Detail!AE:AE,Detail!$A:$A,$B323,Detail!$B:$B,"&lt;="&amp;81)</f>
        <v>1942170.5340384864</v>
      </c>
      <c r="AJ323" s="24">
        <f>SUMIFS(Detail!AE:AE,Detail!$A:$A,$B323,Detail!$B:$B,"&lt;="&amp;84)</f>
        <v>1799956.862267721</v>
      </c>
      <c r="AK323" s="33">
        <f t="shared" si="552"/>
        <v>1799956.862267721</v>
      </c>
      <c r="AL323" s="24">
        <f>SUMIFS(Detail!AE:AE,Detail!$A:$A,$B323,Detail!$B:$B,"&lt;="&amp;87)</f>
        <v>1673730.3082074381</v>
      </c>
      <c r="AM323" s="24">
        <f>SUMIFS(Detail!AE:AE,Detail!$A:$A,$B323,Detail!$B:$B,"&lt;="&amp;90)</f>
        <v>1561118.2448735368</v>
      </c>
      <c r="AN323" s="24">
        <f>SUMIFS(Detail!AE:AE,Detail!$A:$A,$B323,Detail!$B:$B,"&lt;="&amp;93)</f>
        <v>1460177.8030213255</v>
      </c>
      <c r="AO323" s="24">
        <f>SUMIFS(Detail!AE:AE,Detail!$A:$A,$B323,Detail!$B:$B,"&lt;="&amp;96)</f>
        <v>1369307.0162281282</v>
      </c>
      <c r="AP323" s="33">
        <f t="shared" si="553"/>
        <v>1369307.0162281282</v>
      </c>
      <c r="AQ323" s="24">
        <f>SUMIFS(Detail!AE:AE,Detail!$A:$A,$B323,Detail!$B:$B,"&lt;="&amp;99)</f>
        <v>1287175.4988506653</v>
      </c>
      <c r="AR323" s="24">
        <f>SUMIFS(Detail!AE:AE,Detail!$A:$A,$B323,Detail!$B:$B,"&lt;="&amp;102)</f>
        <v>1212670.5898442033</v>
      </c>
      <c r="AS323" s="24">
        <f>SUMIFS(Detail!AE:AE,Detail!$A:$A,$B323,Detail!$B:$B,"&lt;="&amp;105)</f>
        <v>1144855.4199086155</v>
      </c>
      <c r="AT323" s="24">
        <f>SUMIFS(Detail!AE:AE,Detail!$A:$A,$B323,Detail!$B:$B,"&lt;="&amp;108)</f>
        <v>1082936.0920329839</v>
      </c>
      <c r="AU323" s="33">
        <f t="shared" si="554"/>
        <v>1082936.0920329839</v>
      </c>
      <c r="AV323" s="24">
        <f>SUMIFS(Detail!AE:AE,Detail!$A:$A,$B323,Detail!$B:$B,"&lt;="&amp;111)</f>
        <v>1026235.8253381295</v>
      </c>
      <c r="AW323" s="24">
        <f>SUMIFS(Detail!AE:AE,Detail!$A:$A,$B323,Detail!$B:$B,"&lt;="&amp;114)</f>
        <v>974174.4391331739</v>
      </c>
      <c r="AX323" s="24">
        <f>SUMIFS(Detail!AE:AE,Detail!$A:$A,$B323,Detail!$B:$B,"&lt;="&amp;117)</f>
        <v>926251.95590111532</v>
      </c>
      <c r="AY323" s="24">
        <f>SUMIFS(Detail!AE:AE,Detail!$A:$A,$B323,Detail!$B:$B,"&lt;="&amp;120)</f>
        <v>882035.40249420435</v>
      </c>
      <c r="AZ323" s="33">
        <f t="shared" si="555"/>
        <v>882035.40249420435</v>
      </c>
      <c r="BA323" s="24">
        <f>SUMIFS(Detail!AE:AE,Detail!$A:$A,$B323,Detail!$B:$B,"&lt;="&amp;123)</f>
        <v>841148.11221368192</v>
      </c>
      <c r="BB323" s="24">
        <f>SUMIFS(Detail!AE:AE,Detail!$A:$A,$B323,Detail!$B:$B,"&lt;="&amp;126)</f>
        <v>803260.9964687326</v>
      </c>
      <c r="BC323" s="24">
        <f>SUMIFS(Detail!AE:AE,Detail!$A:$A,$B323,Detail!$B:$B,"&lt;="&amp;129)</f>
        <v>768085.37849819625</v>
      </c>
      <c r="BD323" s="24">
        <f>SUMIFS(Detail!AE:AE,Detail!$A:$A,$B323,Detail!$B:$B,"&lt;="&amp;132)</f>
        <v>735367.07441313798</v>
      </c>
      <c r="BE323" s="33">
        <f t="shared" si="556"/>
        <v>735367.07441313798</v>
      </c>
      <c r="BF323" s="24">
        <f>SUMIFS(Detail!AE:AE,Detail!$A:$A,$B323,Detail!$B:$B,"&lt;="&amp;135)</f>
        <v>704881.4767749185</v>
      </c>
      <c r="BG323" s="24">
        <f>SUMIFS(Detail!AE:AE,Detail!$A:$A,$B323,Detail!$B:$B,"&lt;="&amp;138)</f>
        <v>676429.44902279368</v>
      </c>
      <c r="BH323" s="24">
        <f>SUMIFS(Detail!AE:AE,Detail!$A:$A,$B323,Detail!$B:$B,"&lt;="&amp;141)</f>
        <v>649833.87964269705</v>
      </c>
      <c r="BI323" s="24">
        <f>SUMIFS(Detail!AE:AE,Detail!$A:$A,$B323,Detail!$B:$B,"&lt;="&amp;144)</f>
        <v>624936.77618851</v>
      </c>
      <c r="BJ323" s="33">
        <f t="shared" si="557"/>
        <v>624936.77618851</v>
      </c>
      <c r="BK323" s="24">
        <f>SUMIFS(Detail!AE:AE,Detail!$A:$A,$B323,Detail!$B:$B,"&lt;="&amp;147)</f>
        <v>601596.80344721791</v>
      </c>
      <c r="BL323" s="24">
        <f>SUMIFS(Detail!AE:AE,Detail!$A:$A,$B323,Detail!$B:$B,"&lt;="&amp;150)</f>
        <v>579687.18888934655</v>
      </c>
      <c r="BM323" s="24">
        <f>SUMIFS(Detail!AE:AE,Detail!$A:$A,$B323,Detail!$B:$B,"&lt;="&amp;153)</f>
        <v>559093.9333335429</v>
      </c>
      <c r="BN323" s="24">
        <f>SUMIFS(Detail!AE:AE,Detail!$A:$A,$B323,Detail!$B:$B,"&lt;="&amp;156)</f>
        <v>539714.27642498841</v>
      </c>
      <c r="BO323" s="33">
        <f t="shared" si="558"/>
        <v>539714.27642498841</v>
      </c>
      <c r="BP323" s="24">
        <f>SUMIFS(Detail!AE:AE,Detail!$A:$A,$B323,Detail!$B:$B,"&lt;="&amp;159)</f>
        <v>521455.37579241762</v>
      </c>
      <c r="BQ323" s="24">
        <f>SUMIFS(Detail!AE:AE,Detail!$A:$A,$B323,Detail!$B:$B,"&lt;="&amp;162)</f>
        <v>504233.1661446566</v>
      </c>
      <c r="BR323" s="24">
        <f>SUMIFS(Detail!AE:AE,Detail!$A:$A,$B323,Detail!$B:$B,"&lt;="&amp;165)</f>
        <v>487971.37050379836</v>
      </c>
      <c r="BS323" s="24">
        <f>SUMIFS(Detail!AE:AE,Detail!$A:$A,$B323,Detail!$B:$B,"&lt;="&amp;168)</f>
        <v>472600.64056081092</v>
      </c>
      <c r="BT323" s="33">
        <f t="shared" si="559"/>
        <v>472600.64056081092</v>
      </c>
      <c r="BU323" s="24">
        <f>SUMIFS(Detail!AE:AE,Detail!$A:$A,$B323,Detail!$B:$B,"&lt;="&amp;171)</f>
        <v>458057.80702155048</v>
      </c>
      <c r="BV323" s="24">
        <f>SUMIFS(Detail!AE:AE,Detail!$A:$A,$B323,Detail!$B:$B,"&lt;="&amp;174)</f>
        <v>444285.22397317342</v>
      </c>
      <c r="BW323" s="24">
        <f>SUMIFS(Detail!AE:AE,Detail!$A:$A,$B323,Detail!$B:$B,"&lt;="&amp;177)</f>
        <v>431230.19388804818</v>
      </c>
      <c r="BX323" s="24">
        <f>SUMIFS(Detail!AE:AE,Detail!$A:$A,$B323,Detail!$B:$B,"&lt;="&amp;180)</f>
        <v>418844.46200814238</v>
      </c>
      <c r="BY323" s="33">
        <f t="shared" si="560"/>
        <v>418844.46200814238</v>
      </c>
      <c r="BZ323" s="24">
        <f>SUMIFS(Detail!AE:AE,Detail!$A:$A,$B323,Detail!$B:$B,"&lt;="&amp;183)</f>
        <v>407083.77060700732</v>
      </c>
      <c r="CA323" s="24">
        <f>SUMIFS(Detail!AE:AE,Detail!$A:$A,$B323,Detail!$B:$B,"&lt;="&amp;186)</f>
        <v>395907.46507958486</v>
      </c>
      <c r="CB323" s="24">
        <f>SUMIFS(Detail!AE:AE,Detail!$A:$A,$B323,Detail!$B:$B,"&lt;="&amp;189)</f>
        <v>385278.1450184806</v>
      </c>
      <c r="CC323" s="24">
        <f>SUMIFS(Detail!AE:AE,Detail!$A:$A,$B323,Detail!$B:$B,"&lt;="&amp;192)</f>
        <v>375161.3544438167</v>
      </c>
      <c r="CD323" s="33">
        <f t="shared" si="561"/>
        <v>375161.3544438167</v>
      </c>
      <c r="CE323" s="24">
        <f>SUMIFS(Detail!AE:AE,Detail!$A:$A,$B323,Detail!$B:$B,"&lt;="&amp;195)</f>
        <v>365525.30619852978</v>
      </c>
      <c r="CF323" s="24">
        <f>SUMIFS(Detail!AE:AE,Detail!$A:$A,$B323,Detail!$B:$B,"&lt;="&amp;198)</f>
        <v>356340.63623081276</v>
      </c>
      <c r="CG323" s="24">
        <f>SUMIFS(Detail!AE:AE,Detail!$A:$A,$B323,Detail!$B:$B,"&lt;="&amp;201)</f>
        <v>347580.18408391345</v>
      </c>
      <c r="CH323" s="24">
        <f>SUMIFS(Detail!AE:AE,Detail!$A:$A,$B323,Detail!$B:$B,"&lt;="&amp;204)</f>
        <v>339218.79641968734</v>
      </c>
      <c r="CI323" s="33">
        <f t="shared" si="562"/>
        <v>339218.79641968734</v>
      </c>
      <c r="CJ323" s="24">
        <f>SUMIFS(Detail!AE:AE,Detail!$A:$A,$B323,Detail!$B:$B,"&lt;="&amp;207)</f>
        <v>331233.15083170444</v>
      </c>
      <c r="CK323" s="24">
        <f>SUMIFS(Detail!AE:AE,Detail!$A:$A,$B323,Detail!$B:$B,"&lt;="&amp;210)</f>
        <v>323601.59756904695</v>
      </c>
      <c r="CL323" s="24">
        <f>SUMIFS(Detail!AE:AE,Detail!$A:$A,$B323,Detail!$B:$B,"&lt;="&amp;213)</f>
        <v>316304.01710358815</v>
      </c>
      <c r="CM323" s="24">
        <f>SUMIFS(Detail!AE:AE,Detail!$A:$A,$B323,Detail!$B:$B,"&lt;="&amp;216)</f>
        <v>309321.69174021832</v>
      </c>
      <c r="CN323" s="33">
        <f t="shared" si="563"/>
        <v>309321.69174021832</v>
      </c>
      <c r="CO323" s="24">
        <f>SUMIFS(Detail!AE:AE,Detail!$A:$A,$B323,Detail!$B:$B,"&lt;="&amp;219)</f>
        <v>302637.18969812873</v>
      </c>
      <c r="CP323" s="24">
        <f>SUMIFS(Detail!AE:AE,Detail!$A:$A,$B323,Detail!$B:$B,"&lt;="&amp;222)</f>
        <v>296234.26028791501</v>
      </c>
      <c r="CQ323" s="24">
        <f>SUMIFS(Detail!AE:AE,Detail!$A:$A,$B323,Detail!$B:$B,"&lt;="&amp;225)</f>
        <v>290097.73897880816</v>
      </c>
      <c r="CR323" s="24">
        <f>SUMIFS(Detail!AE:AE,Detail!$A:$A,$B323,Detail!$B:$B,"&lt;="&amp;228)</f>
        <v>284213.46129668661</v>
      </c>
      <c r="CS323" s="33">
        <f t="shared" si="564"/>
        <v>284213.46129668661</v>
      </c>
      <c r="CT323" s="24">
        <f>SUMIFS(Detail!AE:AE,Detail!$A:$A,$B323,Detail!$B:$B,"&lt;="&amp;231)</f>
        <v>278568.18462044833</v>
      </c>
      <c r="CU323" s="24">
        <f>SUMIFS(Detail!AE:AE,Detail!$A:$A,$B323,Detail!$B:$B,"&lt;="&amp;234)</f>
        <v>273149.51705427025</v>
      </c>
      <c r="CV323" s="24">
        <f>SUMIFS(Detail!AE:AE,Detail!$A:$A,$B323,Detail!$B:$B,"&lt;="&amp;237)</f>
        <v>267945.85264911084</v>
      </c>
      <c r="CW323" s="24">
        <f>SUMIFS(Detail!AE:AE,Detail!$A:$A,$B323,Detail!$B:$B,"&lt;="&amp;240)</f>
        <v>262946.31233011052</v>
      </c>
      <c r="CX323" s="33">
        <f t="shared" si="565"/>
        <v>262946.31233011052</v>
      </c>
      <c r="CY323" s="24">
        <f>SUMIFS(Detail!AE:AE,Detail!$A:$A,$B323,Detail!$B:$B,"&lt;="&amp;243)</f>
        <v>206138.04505646467</v>
      </c>
      <c r="CZ323" s="24">
        <f>SUMIFS(Detail!AE:AE,Detail!$A:$A,$B323,Detail!$B:$B,"&lt;="&amp;246)</f>
        <v>206138.04505646467</v>
      </c>
      <c r="DA323" s="24">
        <f>SUMIFS(Detail!AE:AE,Detail!$A:$A,$B323,Detail!$B:$B,"&lt;="&amp;249)</f>
        <v>206138.04505646467</v>
      </c>
      <c r="DB323" s="24">
        <f>SUMIFS(Detail!AE:AE,Detail!$A:$A,$B323,Detail!$B:$B,"&lt;="&amp;252)</f>
        <v>206138.04505646467</v>
      </c>
      <c r="DC323" s="33">
        <f t="shared" si="566"/>
        <v>206138.04505646467</v>
      </c>
      <c r="DD323" s="86">
        <f>SUMIFS(Detail!AE:AE,Detail!$A:$A,$B323,Detail!$B:$B,"&gt;60")</f>
        <v>-3483185.3560515419</v>
      </c>
    </row>
    <row r="324" spans="1:108" x14ac:dyDescent="0.25">
      <c r="A324" t="s">
        <v>5572</v>
      </c>
      <c r="B324" s="32" t="s">
        <v>5128</v>
      </c>
      <c r="C324" s="24">
        <f>SUMIFS(Detail!AE:AE,Detail!$A:$A,$B324,Detail!$B:$B,"&lt;="&amp;3)</f>
        <v>0</v>
      </c>
      <c r="D324" s="24">
        <f>SUMIFS(Detail!AE:AE,Detail!$A:$A,$B324,Detail!$B:$B,"&lt;="&amp;6)</f>
        <v>0</v>
      </c>
      <c r="E324" s="24">
        <f>SUMIFS(Detail!AE:AE,Detail!$A:$A,$B324,Detail!$B:$B,"&lt;="&amp;9)</f>
        <v>0</v>
      </c>
      <c r="F324" s="24">
        <f>SUMIFS(Detail!AE:AE,Detail!$A:$A,$B324,Detail!$B:$B,"&lt;="&amp;12)</f>
        <v>0</v>
      </c>
      <c r="G324" s="33">
        <f t="shared" si="546"/>
        <v>0</v>
      </c>
      <c r="H324" s="24">
        <f>SUMIFS(Detail!AE:AE,Detail!$A:$A,$B324,Detail!$B:$B,"&lt;="&amp;15)</f>
        <v>8754.9823976704156</v>
      </c>
      <c r="I324" s="24">
        <f>SUMIFS(Detail!AE:AE,Detail!$A:$A,$B324,Detail!$B:$B,"&lt;="&amp;18)</f>
        <v>54684.829762150155</v>
      </c>
      <c r="J324" s="24">
        <f>SUMIFS(Detail!AE:AE,Detail!$A:$A,$B324,Detail!$B:$B,"&lt;="&amp;21)</f>
        <v>243917.3765324197</v>
      </c>
      <c r="K324" s="24">
        <f>SUMIFS(Detail!AE:AE,Detail!$A:$A,$B324,Detail!$B:$B,"&lt;="&amp;24)</f>
        <v>611643.54041363369</v>
      </c>
      <c r="L324" s="33">
        <f t="shared" si="547"/>
        <v>611643.54041363369</v>
      </c>
      <c r="M324" s="24">
        <f>SUMIFS(Detail!AE:AE,Detail!$A:$A,$B324,Detail!$B:$B,"&lt;="&amp;27)</f>
        <v>1116086.2349868247</v>
      </c>
      <c r="N324" s="24">
        <f>SUMIFS(Detail!AE:AE,Detail!$A:$A,$B324,Detail!$B:$B,"&lt;="&amp;30)</f>
        <v>1725653.6677718475</v>
      </c>
      <c r="O324" s="24">
        <f>SUMIFS(Detail!AE:AE,Detail!$A:$A,$B324,Detail!$B:$B,"&lt;="&amp;33)</f>
        <v>2345790.7134709721</v>
      </c>
      <c r="P324" s="24">
        <f>SUMIFS(Detail!AE:AE,Detail!$A:$A,$B324,Detail!$B:$B,"&lt;="&amp;36)</f>
        <v>2962751.9964594208</v>
      </c>
      <c r="Q324" s="33">
        <f t="shared" si="548"/>
        <v>2962751.9964594208</v>
      </c>
      <c r="R324" s="24">
        <f>SUMIFS(Detail!AE:AE,Detail!$A:$A,$B324,Detail!$B:$B,"&lt;="&amp;39)</f>
        <v>3639283.6699658781</v>
      </c>
      <c r="S324" s="24">
        <f>SUMIFS(Detail!AE:AE,Detail!$A:$A,$B324,Detail!$B:$B,"&lt;="&amp;42)</f>
        <v>4416429.434102226</v>
      </c>
      <c r="T324" s="24">
        <f>SUMIFS(Detail!AE:AE,Detail!$A:$A,$B324,Detail!$B:$B,"&lt;="&amp;45)</f>
        <v>5329319.0315736011</v>
      </c>
      <c r="U324" s="24">
        <f>SUMIFS(Detail!AE:AE,Detail!$A:$A,$B324,Detail!$B:$B,"&lt;="&amp;48)</f>
        <v>6413284.2092968971</v>
      </c>
      <c r="V324" s="33">
        <f t="shared" si="549"/>
        <v>6413284.2092968971</v>
      </c>
      <c r="W324" s="24">
        <f>SUMIFS(Detail!AE:AE,Detail!$A:$A,$B324,Detail!$B:$B,"&lt;="&amp;51)</f>
        <v>7577782.7500399621</v>
      </c>
      <c r="X324" s="24">
        <f>SUMIFS(Detail!AE:AE,Detail!$A:$A,$B324,Detail!$B:$B,"&lt;="&amp;54)</f>
        <v>8971421.5526787899</v>
      </c>
      <c r="Y324" s="24">
        <f>SUMIFS(Detail!AE:AE,Detail!$A:$A,$B324,Detail!$B:$B,"&lt;="&amp;57)</f>
        <v>10641469.129420185</v>
      </c>
      <c r="Z324" s="24">
        <f>SUMIFS(Detail!AE:AE,Detail!$A:$A,$B324,Detail!$B:$B,"&lt;="&amp;60)</f>
        <v>12644078.027493561</v>
      </c>
      <c r="AA324" s="33">
        <f t="shared" si="550"/>
        <v>12644078.027493561</v>
      </c>
      <c r="AB324" s="24">
        <f>SUMIFS(Detail!AE:AE,Detail!$A:$A,$B324,Detail!$B:$B,"&lt;="&amp;63)</f>
        <v>6746706.925772531</v>
      </c>
      <c r="AC324" s="24">
        <f>SUMIFS(Detail!AE:AE,Detail!$A:$A,$B324,Detail!$B:$B,"&lt;="&amp;66)</f>
        <v>4022808.7836579774</v>
      </c>
      <c r="AD324" s="24">
        <f>SUMIFS(Detail!AE:AE,Detail!$A:$A,$B324,Detail!$B:$B,"&lt;="&amp;69)</f>
        <v>2593216.7567365211</v>
      </c>
      <c r="AE324" s="24">
        <f>SUMIFS(Detail!AE:AE,Detail!$A:$A,$B324,Detail!$B:$B,"&lt;="&amp;72)</f>
        <v>1799536.7001504626</v>
      </c>
      <c r="AF324" s="33">
        <f t="shared" si="551"/>
        <v>1799536.7001504626</v>
      </c>
      <c r="AG324" s="24">
        <f>SUMIFS(Detail!AE:AE,Detail!$A:$A,$B324,Detail!$B:$B,"&lt;="&amp;75)</f>
        <v>1342888.1653293197</v>
      </c>
      <c r="AH324" s="24">
        <f>SUMIFS(Detail!AE:AE,Detail!$A:$A,$B324,Detail!$B:$B,"&lt;="&amp;78)</f>
        <v>1073289.3319821244</v>
      </c>
      <c r="AI324" s="24">
        <f>SUMIFS(Detail!AE:AE,Detail!$A:$A,$B324,Detail!$B:$B,"&lt;="&amp;81)</f>
        <v>910908.86410835141</v>
      </c>
      <c r="AJ324" s="24">
        <f>SUMIFS(Detail!AE:AE,Detail!$A:$A,$B324,Detail!$B:$B,"&lt;="&amp;84)</f>
        <v>811509.03047029057</v>
      </c>
      <c r="AK324" s="33">
        <f t="shared" si="552"/>
        <v>811509.03047029057</v>
      </c>
      <c r="AL324" s="24">
        <f>SUMIFS(Detail!AE:AE,Detail!$A:$A,$B324,Detail!$B:$B,"&lt;="&amp;87)</f>
        <v>749832.13769127405</v>
      </c>
      <c r="AM324" s="24">
        <f>SUMIFS(Detail!AE:AE,Detail!$A:$A,$B324,Detail!$B:$B,"&lt;="&amp;90)</f>
        <v>711115.59485627315</v>
      </c>
      <c r="AN324" s="24">
        <f>SUMIFS(Detail!AE:AE,Detail!$A:$A,$B324,Detail!$B:$B,"&lt;="&amp;93)</f>
        <v>686565.13101640472</v>
      </c>
      <c r="AO324" s="24">
        <f>SUMIFS(Detail!AE:AE,Detail!$A:$A,$B324,Detail!$B:$B,"&lt;="&amp;96)</f>
        <v>670857.83308288886</v>
      </c>
      <c r="AP324" s="33">
        <f t="shared" si="553"/>
        <v>670857.83308288886</v>
      </c>
      <c r="AQ324" s="24">
        <f>SUMIFS(Detail!AE:AE,Detail!$A:$A,$B324,Detail!$B:$B,"&lt;="&amp;99)</f>
        <v>660727.80911054811</v>
      </c>
      <c r="AR324" s="24">
        <f>SUMIFS(Detail!AE:AE,Detail!$A:$A,$B324,Detail!$B:$B,"&lt;="&amp;102)</f>
        <v>654147.46554197569</v>
      </c>
      <c r="AS324" s="24">
        <f>SUMIFS(Detail!AE:AE,Detail!$A:$A,$B324,Detail!$B:$B,"&lt;="&amp;105)</f>
        <v>649844.84130021976</v>
      </c>
      <c r="AT324" s="24">
        <f>SUMIFS(Detail!AE:AE,Detail!$A:$A,$B324,Detail!$B:$B,"&lt;="&amp;108)</f>
        <v>647014.58346828865</v>
      </c>
      <c r="AU324" s="33">
        <f t="shared" si="554"/>
        <v>647014.58346828865</v>
      </c>
      <c r="AV324" s="24">
        <f>SUMIFS(Detail!AE:AE,Detail!$A:$A,$B324,Detail!$B:$B,"&lt;="&amp;111)</f>
        <v>645142.51562091312</v>
      </c>
      <c r="AW324" s="24">
        <f>SUMIFS(Detail!AE:AE,Detail!$A:$A,$B324,Detail!$B:$B,"&lt;="&amp;114)</f>
        <v>643897.87770912331</v>
      </c>
      <c r="AX324" s="24">
        <f>SUMIFS(Detail!AE:AE,Detail!$A:$A,$B324,Detail!$B:$B,"&lt;="&amp;117)</f>
        <v>643066.42859513522</v>
      </c>
      <c r="AY324" s="24">
        <f>SUMIFS(Detail!AE:AE,Detail!$A:$A,$B324,Detail!$B:$B,"&lt;="&amp;120)</f>
        <v>642508.51948329643</v>
      </c>
      <c r="AZ324" s="33">
        <f t="shared" si="555"/>
        <v>642508.51948329643</v>
      </c>
      <c r="BA324" s="24">
        <f>SUMIFS(Detail!AE:AE,Detail!$A:$A,$B324,Detail!$B:$B,"&lt;="&amp;123)</f>
        <v>642132.59052157006</v>
      </c>
      <c r="BB324" s="24">
        <f>SUMIFS(Detail!AE:AE,Detail!$A:$A,$B324,Detail!$B:$B,"&lt;="&amp;126)</f>
        <v>641878.28537523875</v>
      </c>
      <c r="BC324" s="24">
        <f>SUMIFS(Detail!AE:AE,Detail!$A:$A,$B324,Detail!$B:$B,"&lt;="&amp;129)</f>
        <v>641705.61607491213</v>
      </c>
      <c r="BD324" s="24">
        <f>SUMIFS(Detail!AE:AE,Detail!$A:$A,$B324,Detail!$B:$B,"&lt;="&amp;132)</f>
        <v>641587.96420870337</v>
      </c>
      <c r="BE324" s="33">
        <f t="shared" si="556"/>
        <v>641587.96420870337</v>
      </c>
      <c r="BF324" s="24">
        <f>SUMIFS(Detail!AE:AE,Detail!$A:$A,$B324,Detail!$B:$B,"&lt;="&amp;135)</f>
        <v>641507.53245765634</v>
      </c>
      <c r="BG324" s="24">
        <f>SUMIFS(Detail!AE:AE,Detail!$A:$A,$B324,Detail!$B:$B,"&lt;="&amp;138)</f>
        <v>641452.37177053012</v>
      </c>
      <c r="BH324" s="24">
        <f>SUMIFS(Detail!AE:AE,Detail!$A:$A,$B324,Detail!$B:$B,"&lt;="&amp;141)</f>
        <v>641414.42805061629</v>
      </c>
      <c r="BI324" s="24">
        <f>SUMIFS(Detail!AE:AE,Detail!$A:$A,$B324,Detail!$B:$B,"&lt;="&amp;144)</f>
        <v>641388.25234707061</v>
      </c>
      <c r="BJ324" s="33">
        <f t="shared" si="557"/>
        <v>641388.25234707061</v>
      </c>
      <c r="BK324" s="24">
        <f>SUMIFS(Detail!AE:AE,Detail!$A:$A,$B324,Detail!$B:$B,"&lt;="&amp;147)</f>
        <v>641370.14520149061</v>
      </c>
      <c r="BL324" s="24">
        <f>SUMIFS(Detail!AE:AE,Detail!$A:$A,$B324,Detail!$B:$B,"&lt;="&amp;150)</f>
        <v>641357.58652047126</v>
      </c>
      <c r="BM324" s="24">
        <f>SUMIFS(Detail!AE:AE,Detail!$A:$A,$B324,Detail!$B:$B,"&lt;="&amp;153)</f>
        <v>641348.8541223926</v>
      </c>
      <c r="BN324" s="24">
        <f>SUMIFS(Detail!AE:AE,Detail!$A:$A,$B324,Detail!$B:$B,"&lt;="&amp;156)</f>
        <v>641342.76751986041</v>
      </c>
      <c r="BO324" s="33">
        <f t="shared" si="558"/>
        <v>641342.76751986041</v>
      </c>
      <c r="BP324" s="24">
        <f>SUMIFS(Detail!AE:AE,Detail!$A:$A,$B324,Detail!$B:$B,"&lt;="&amp;159)</f>
        <v>641338.51518151583</v>
      </c>
      <c r="BQ324" s="24">
        <f>SUMIFS(Detail!AE:AE,Detail!$A:$A,$B324,Detail!$B:$B,"&lt;="&amp;162)</f>
        <v>641335.53766338062</v>
      </c>
      <c r="BR324" s="24">
        <f>SUMIFS(Detail!AE:AE,Detail!$A:$A,$B324,Detail!$B:$B,"&lt;="&amp;165)</f>
        <v>641333.44827325176</v>
      </c>
      <c r="BS324" s="24">
        <f>SUMIFS(Detail!AE:AE,Detail!$A:$A,$B324,Detail!$B:$B,"&lt;="&amp;168)</f>
        <v>641331.97904176544</v>
      </c>
      <c r="BT324" s="33">
        <f t="shared" si="559"/>
        <v>641331.97904176544</v>
      </c>
      <c r="BU324" s="24">
        <f>SUMIFS(Detail!AE:AE,Detail!$A:$A,$B324,Detail!$B:$B,"&lt;="&amp;171)</f>
        <v>641330.94381475809</v>
      </c>
      <c r="BV324" s="24">
        <f>SUMIFS(Detail!AE:AE,Detail!$A:$A,$B324,Detail!$B:$B,"&lt;="&amp;174)</f>
        <v>641330.21296758566</v>
      </c>
      <c r="BW324" s="24">
        <f>SUMIFS(Detail!AE:AE,Detail!$A:$A,$B324,Detail!$B:$B,"&lt;="&amp;177)</f>
        <v>641329.69603263051</v>
      </c>
      <c r="BX324" s="24">
        <f>SUMIFS(Detail!AE:AE,Detail!$A:$A,$B324,Detail!$B:$B,"&lt;="&amp;180)</f>
        <v>641329.32973184797</v>
      </c>
      <c r="BY324" s="33">
        <f t="shared" si="560"/>
        <v>641329.32973184797</v>
      </c>
      <c r="BZ324" s="24">
        <f>SUMIFS(Detail!AE:AE,Detail!$A:$A,$B324,Detail!$B:$B,"&lt;="&amp;183)</f>
        <v>641329.06971107633</v>
      </c>
      <c r="CA324" s="24">
        <f>SUMIFS(Detail!AE:AE,Detail!$A:$A,$B324,Detail!$B:$B,"&lt;="&amp;186)</f>
        <v>641328.8848167262</v>
      </c>
      <c r="CB324" s="24">
        <f>SUMIFS(Detail!AE:AE,Detail!$A:$A,$B324,Detail!$B:$B,"&lt;="&amp;189)</f>
        <v>641328.75312369689</v>
      </c>
      <c r="CC324" s="24">
        <f>SUMIFS(Detail!AE:AE,Detail!$A:$A,$B324,Detail!$B:$B,"&lt;="&amp;192)</f>
        <v>641328.65917193005</v>
      </c>
      <c r="CD324" s="33">
        <f t="shared" si="561"/>
        <v>641328.65917193005</v>
      </c>
      <c r="CE324" s="24">
        <f>SUMIFS(Detail!AE:AE,Detail!$A:$A,$B324,Detail!$B:$B,"&lt;="&amp;195)</f>
        <v>641328.59203976556</v>
      </c>
      <c r="CF324" s="24">
        <f>SUMIFS(Detail!AE:AE,Detail!$A:$A,$B324,Detail!$B:$B,"&lt;="&amp;198)</f>
        <v>641328.54399778787</v>
      </c>
      <c r="CG324" s="24">
        <f>SUMIFS(Detail!AE:AE,Detail!$A:$A,$B324,Detail!$B:$B,"&lt;="&amp;201)</f>
        <v>641328.50956608297</v>
      </c>
      <c r="CH324" s="24">
        <f>SUMIFS(Detail!AE:AE,Detail!$A:$A,$B324,Detail!$B:$B,"&lt;="&amp;204)</f>
        <v>641328.48485302052</v>
      </c>
      <c r="CI324" s="33">
        <f t="shared" si="562"/>
        <v>641328.48485302052</v>
      </c>
      <c r="CJ324" s="24">
        <f>SUMIFS(Detail!AE:AE,Detail!$A:$A,$B324,Detail!$B:$B,"&lt;="&amp;207)</f>
        <v>641328.46709033265</v>
      </c>
      <c r="CK324" s="24">
        <f>SUMIFS(Detail!AE:AE,Detail!$A:$A,$B324,Detail!$B:$B,"&lt;="&amp;210)</f>
        <v>641328.45430563716</v>
      </c>
      <c r="CL324" s="24">
        <f>SUMIFS(Detail!AE:AE,Detail!$A:$A,$B324,Detail!$B:$B,"&lt;="&amp;213)</f>
        <v>641328.44509150495</v>
      </c>
      <c r="CM324" s="24">
        <f>SUMIFS(Detail!AE:AE,Detail!$A:$A,$B324,Detail!$B:$B,"&lt;="&amp;216)</f>
        <v>641328.43844195339</v>
      </c>
      <c r="CN324" s="33">
        <f t="shared" si="563"/>
        <v>641328.43844195339</v>
      </c>
      <c r="CO324" s="24">
        <f>SUMIFS(Detail!AE:AE,Detail!$A:$A,$B324,Detail!$B:$B,"&lt;="&amp;219)</f>
        <v>641328.4336370778</v>
      </c>
      <c r="CP324" s="24">
        <f>SUMIFS(Detail!AE:AE,Detail!$A:$A,$B324,Detail!$B:$B,"&lt;="&amp;222)</f>
        <v>641328.43016074051</v>
      </c>
      <c r="CQ324" s="24">
        <f>SUMIFS(Detail!AE:AE,Detail!$A:$A,$B324,Detail!$B:$B,"&lt;="&amp;225)</f>
        <v>641328.42764253519</v>
      </c>
      <c r="CR324" s="24">
        <f>SUMIFS(Detail!AE:AE,Detail!$A:$A,$B324,Detail!$B:$B,"&lt;="&amp;228)</f>
        <v>641328.42581620568</v>
      </c>
      <c r="CS324" s="33">
        <f t="shared" si="564"/>
        <v>641328.42581620568</v>
      </c>
      <c r="CT324" s="24">
        <f>SUMIFS(Detail!AE:AE,Detail!$A:$A,$B324,Detail!$B:$B,"&lt;="&amp;231)</f>
        <v>641328.42449011479</v>
      </c>
      <c r="CU324" s="24">
        <f>SUMIFS(Detail!AE:AE,Detail!$A:$A,$B324,Detail!$B:$B,"&lt;="&amp;234)</f>
        <v>641328.42352614226</v>
      </c>
      <c r="CV324" s="24">
        <f>SUMIFS(Detail!AE:AE,Detail!$A:$A,$B324,Detail!$B:$B,"&lt;="&amp;237)</f>
        <v>641328.4228245971</v>
      </c>
      <c r="CW324" s="24">
        <f>SUMIFS(Detail!AE:AE,Detail!$A:$A,$B324,Detail!$B:$B,"&lt;="&amp;240)</f>
        <v>641328.42231348879</v>
      </c>
      <c r="CX324" s="33">
        <f t="shared" si="565"/>
        <v>641328.42231348879</v>
      </c>
      <c r="CY324" s="24">
        <f>SUMIFS(Detail!AE:AE,Detail!$A:$A,$B324,Detail!$B:$B,"&lt;="&amp;243)</f>
        <v>641328.42092969024</v>
      </c>
      <c r="CZ324" s="24">
        <f>SUMIFS(Detail!AE:AE,Detail!$A:$A,$B324,Detail!$B:$B,"&lt;="&amp;246)</f>
        <v>641328.42092969024</v>
      </c>
      <c r="DA324" s="24">
        <f>SUMIFS(Detail!AE:AE,Detail!$A:$A,$B324,Detail!$B:$B,"&lt;="&amp;249)</f>
        <v>641328.42092969024</v>
      </c>
      <c r="DB324" s="24">
        <f>SUMIFS(Detail!AE:AE,Detail!$A:$A,$B324,Detail!$B:$B,"&lt;="&amp;252)</f>
        <v>641328.42092969024</v>
      </c>
      <c r="DC324" s="33">
        <f t="shared" si="566"/>
        <v>641328.42092969024</v>
      </c>
      <c r="DD324" s="86">
        <f>SUMIFS(Detail!AE:AE,Detail!$A:$A,$B324,Detail!$B:$B,"&gt;60")</f>
        <v>-12002749.606563857</v>
      </c>
    </row>
    <row r="325" spans="1:108" x14ac:dyDescent="0.25">
      <c r="A325" t="s">
        <v>5573</v>
      </c>
      <c r="B325" s="32" t="s">
        <v>5129</v>
      </c>
      <c r="C325" s="24">
        <f>SUMIFS(Detail!AE:AE,Detail!$A:$A,$B325,Detail!$B:$B,"&lt;="&amp;3)</f>
        <v>0</v>
      </c>
      <c r="D325" s="24">
        <f>SUMIFS(Detail!AE:AE,Detail!$A:$A,$B325,Detail!$B:$B,"&lt;="&amp;6)</f>
        <v>0</v>
      </c>
      <c r="E325" s="24">
        <f>SUMIFS(Detail!AE:AE,Detail!$A:$A,$B325,Detail!$B:$B,"&lt;="&amp;9)</f>
        <v>0</v>
      </c>
      <c r="F325" s="24">
        <f>SUMIFS(Detail!AE:AE,Detail!$A:$A,$B325,Detail!$B:$B,"&lt;="&amp;12)</f>
        <v>0</v>
      </c>
      <c r="G325" s="33">
        <f t="shared" si="546"/>
        <v>0</v>
      </c>
      <c r="H325" s="24">
        <f>SUMIFS(Detail!AE:AE,Detail!$A:$A,$B325,Detail!$B:$B,"&lt;="&amp;15)</f>
        <v>4686.7101079490321</v>
      </c>
      <c r="I325" s="24">
        <f>SUMIFS(Detail!AE:AE,Detail!$A:$A,$B325,Detail!$B:$B,"&lt;="&amp;18)</f>
        <v>32776.165928539973</v>
      </c>
      <c r="J325" s="24">
        <f>SUMIFS(Detail!AE:AE,Detail!$A:$A,$B325,Detail!$B:$B,"&lt;="&amp;21)</f>
        <v>154323.16258661661</v>
      </c>
      <c r="K325" s="24">
        <f>SUMIFS(Detail!AE:AE,Detail!$A:$A,$B325,Detail!$B:$B,"&lt;="&amp;24)</f>
        <v>439435.61771878309</v>
      </c>
      <c r="L325" s="33">
        <f t="shared" si="547"/>
        <v>439435.61771878309</v>
      </c>
      <c r="M325" s="24">
        <f>SUMIFS(Detail!AE:AE,Detail!$A:$A,$B325,Detail!$B:$B,"&lt;="&amp;27)</f>
        <v>913178.78477541497</v>
      </c>
      <c r="N325" s="24">
        <f>SUMIFS(Detail!AE:AE,Detail!$A:$A,$B325,Detail!$B:$B,"&lt;="&amp;30)</f>
        <v>1590555.3131499074</v>
      </c>
      <c r="O325" s="24">
        <f>SUMIFS(Detail!AE:AE,Detail!$A:$A,$B325,Detail!$B:$B,"&lt;="&amp;33)</f>
        <v>2440652.9162434665</v>
      </c>
      <c r="P325" s="24">
        <f>SUMIFS(Detail!AE:AE,Detail!$A:$A,$B325,Detail!$B:$B,"&lt;="&amp;36)</f>
        <v>3439660.726619442</v>
      </c>
      <c r="Q325" s="33">
        <f t="shared" si="548"/>
        <v>3439660.726619442</v>
      </c>
      <c r="R325" s="24">
        <f>SUMIFS(Detail!AE:AE,Detail!$A:$A,$B325,Detail!$B:$B,"&lt;="&amp;39)</f>
        <v>4613162.2380977413</v>
      </c>
      <c r="S325" s="24">
        <f>SUMIFS(Detail!AE:AE,Detail!$A:$A,$B325,Detail!$B:$B,"&lt;="&amp;42)</f>
        <v>5993906.9524291707</v>
      </c>
      <c r="T325" s="24">
        <f>SUMIFS(Detail!AE:AE,Detail!$A:$A,$B325,Detail!$B:$B,"&lt;="&amp;45)</f>
        <v>7622750.5694937147</v>
      </c>
      <c r="U325" s="24">
        <f>SUMIFS(Detail!AE:AE,Detail!$A:$A,$B325,Detail!$B:$B,"&lt;="&amp;48)</f>
        <v>9549725.2961845212</v>
      </c>
      <c r="V325" s="33">
        <f t="shared" si="549"/>
        <v>9549725.2961845212</v>
      </c>
      <c r="W325" s="24">
        <f>SUMIFS(Detail!AE:AE,Detail!$A:$A,$B325,Detail!$B:$B,"&lt;="&amp;51)</f>
        <v>11606894.686772075</v>
      </c>
      <c r="X325" s="24">
        <f>SUMIFS(Detail!AE:AE,Detail!$A:$A,$B325,Detail!$B:$B,"&lt;="&amp;54)</f>
        <v>14052741.670084093</v>
      </c>
      <c r="Y325" s="24">
        <f>SUMIFS(Detail!AE:AE,Detail!$A:$A,$B325,Detail!$B:$B,"&lt;="&amp;57)</f>
        <v>16966350.140673406</v>
      </c>
      <c r="Z325" s="24">
        <f>SUMIFS(Detail!AE:AE,Detail!$A:$A,$B325,Detail!$B:$B,"&lt;="&amp;60)</f>
        <v>20442665.27100651</v>
      </c>
      <c r="AA325" s="33">
        <f t="shared" si="550"/>
        <v>20442665.27100651</v>
      </c>
      <c r="AB325" s="24">
        <f>SUMIFS(Detail!AE:AE,Detail!$A:$A,$B325,Detail!$B:$B,"&lt;="&amp;63)</f>
        <v>19661796.728624687</v>
      </c>
      <c r="AC325" s="24">
        <f>SUMIFS(Detail!AE:AE,Detail!$A:$A,$B325,Detail!$B:$B,"&lt;="&amp;66)</f>
        <v>18747206.745632526</v>
      </c>
      <c r="AD325" s="24">
        <f>SUMIFS(Detail!AE:AE,Detail!$A:$A,$B325,Detail!$B:$B,"&lt;="&amp;69)</f>
        <v>17754694.924782265</v>
      </c>
      <c r="AE325" s="24">
        <f>SUMIFS(Detail!AE:AE,Detail!$A:$A,$B325,Detail!$B:$B,"&lt;="&amp;72)</f>
        <v>16737880.49528083</v>
      </c>
      <c r="AF325" s="33">
        <f t="shared" si="551"/>
        <v>16737880.49528083</v>
      </c>
      <c r="AG325" s="24">
        <f>SUMIFS(Detail!AE:AE,Detail!$A:$A,$B325,Detail!$B:$B,"&lt;="&amp;75)</f>
        <v>15733631.569043143</v>
      </c>
      <c r="AH325" s="24">
        <f>SUMIFS(Detail!AE:AE,Detail!$A:$A,$B325,Detail!$B:$B,"&lt;="&amp;78)</f>
        <v>14764448.053058119</v>
      </c>
      <c r="AI325" s="24">
        <f>SUMIFS(Detail!AE:AE,Detail!$A:$A,$B325,Detail!$B:$B,"&lt;="&amp;81)</f>
        <v>13842875.673052963</v>
      </c>
      <c r="AJ325" s="24">
        <f>SUMIFS(Detail!AE:AE,Detail!$A:$A,$B325,Detail!$B:$B,"&lt;="&amp;84)</f>
        <v>12975011.604227697</v>
      </c>
      <c r="AK325" s="33">
        <f t="shared" si="552"/>
        <v>12975011.604227697</v>
      </c>
      <c r="AL325" s="24">
        <f>SUMIFS(Detail!AE:AE,Detail!$A:$A,$B325,Detail!$B:$B,"&lt;="&amp;87)</f>
        <v>12162907.589042004</v>
      </c>
      <c r="AM325" s="24">
        <f>SUMIFS(Detail!AE:AE,Detail!$A:$A,$B325,Detail!$B:$B,"&lt;="&amp;90)</f>
        <v>11406142.7446426</v>
      </c>
      <c r="AN325" s="24">
        <f>SUMIFS(Detail!AE:AE,Detail!$A:$A,$B325,Detail!$B:$B,"&lt;="&amp;93)</f>
        <v>10702835.411826393</v>
      </c>
      <c r="AO325" s="24">
        <f>SUMIFS(Detail!AE:AE,Detail!$A:$A,$B325,Detail!$B:$B,"&lt;="&amp;96)</f>
        <v>10050288.99410584</v>
      </c>
      <c r="AP325" s="33">
        <f t="shared" si="553"/>
        <v>10050288.99410584</v>
      </c>
      <c r="AQ325" s="24">
        <f>SUMIFS(Detail!AE:AE,Detail!$A:$A,$B325,Detail!$B:$B,"&lt;="&amp;99)</f>
        <v>9445401.5570481624</v>
      </c>
      <c r="AR325" s="24">
        <f>SUMIFS(Detail!AE:AE,Detail!$A:$A,$B325,Detail!$B:$B,"&lt;="&amp;102)</f>
        <v>8884922.9498670362</v>
      </c>
      <c r="AS325" s="24">
        <f>SUMIFS(Detail!AE:AE,Detail!$A:$A,$B325,Detail!$B:$B,"&lt;="&amp;105)</f>
        <v>8365611.6960107358</v>
      </c>
      <c r="AT325" s="24">
        <f>SUMIFS(Detail!AE:AE,Detail!$A:$A,$B325,Detail!$B:$B,"&lt;="&amp;108)</f>
        <v>7884330.9540564632</v>
      </c>
      <c r="AU325" s="33">
        <f t="shared" si="554"/>
        <v>7884330.9540564632</v>
      </c>
      <c r="AV325" s="24">
        <f>SUMIFS(Detail!AE:AE,Detail!$A:$A,$B325,Detail!$B:$B,"&lt;="&amp;111)</f>
        <v>7438103.1208798438</v>
      </c>
      <c r="AW325" s="24">
        <f>SUMIFS(Detail!AE:AE,Detail!$A:$A,$B325,Detail!$B:$B,"&lt;="&amp;114)</f>
        <v>7024137.3644499453</v>
      </c>
      <c r="AX325" s="24">
        <f>SUMIFS(Detail!AE:AE,Detail!$A:$A,$B325,Detail!$B:$B,"&lt;="&amp;117)</f>
        <v>6639840.5785939377</v>
      </c>
      <c r="AY325" s="24">
        <f>SUMIFS(Detail!AE:AE,Detail!$A:$A,$B325,Detail!$B:$B,"&lt;="&amp;120)</f>
        <v>6282817.9018341862</v>
      </c>
      <c r="AZ325" s="33">
        <f t="shared" si="555"/>
        <v>6282817.9018341862</v>
      </c>
      <c r="BA325" s="24">
        <f>SUMIFS(Detail!AE:AE,Detail!$A:$A,$B325,Detail!$B:$B,"&lt;="&amp;123)</f>
        <v>5950866.8533984739</v>
      </c>
      <c r="BB325" s="24">
        <f>SUMIFS(Detail!AE:AE,Detail!$A:$A,$B325,Detail!$B:$B,"&lt;="&amp;126)</f>
        <v>5641967.7526324913</v>
      </c>
      <c r="BC325" s="24">
        <f>SUMIFS(Detail!AE:AE,Detail!$A:$A,$B325,Detail!$B:$B,"&lt;="&amp;129)</f>
        <v>5354272.16562982</v>
      </c>
      <c r="BD325" s="24">
        <f>SUMIFS(Detail!AE:AE,Detail!$A:$A,$B325,Detail!$B:$B,"&lt;="&amp;132)</f>
        <v>5086090.5082741361</v>
      </c>
      <c r="BE325" s="33">
        <f t="shared" si="556"/>
        <v>5086090.5082741361</v>
      </c>
      <c r="BF325" s="24">
        <f>SUMIFS(Detail!AE:AE,Detail!$A:$A,$B325,Detail!$B:$B,"&lt;="&amp;135)</f>
        <v>4835879.5249566231</v>
      </c>
      <c r="BG325" s="24">
        <f>SUMIFS(Detail!AE:AE,Detail!$A:$A,$B325,Detail!$B:$B,"&lt;="&amp;138)</f>
        <v>4602230.0889585493</v>
      </c>
      <c r="BH325" s="24">
        <f>SUMIFS(Detail!AE:AE,Detail!$A:$A,$B325,Detail!$B:$B,"&lt;="&amp;141)</f>
        <v>4383855.5888020433</v>
      </c>
      <c r="BI325" s="24">
        <f>SUMIFS(Detail!AE:AE,Detail!$A:$A,$B325,Detail!$B:$B,"&lt;="&amp;144)</f>
        <v>4179581.0447534174</v>
      </c>
      <c r="BJ325" s="33">
        <f t="shared" si="557"/>
        <v>4179581.0447534174</v>
      </c>
      <c r="BK325" s="24">
        <f>SUMIFS(Detail!AE:AE,Detail!$A:$A,$B325,Detail!$B:$B,"&lt;="&amp;147)</f>
        <v>3988333.0210252199</v>
      </c>
      <c r="BL325" s="24">
        <f>SUMIFS(Detail!AE:AE,Detail!$A:$A,$B325,Detail!$B:$B,"&lt;="&amp;150)</f>
        <v>3809130.3485530019</v>
      </c>
      <c r="BM325" s="24">
        <f>SUMIFS(Detail!AE:AE,Detail!$A:$A,$B325,Detail!$B:$B,"&lt;="&amp;153)</f>
        <v>3641075.6413946054</v>
      </c>
      <c r="BN325" s="24">
        <f>SUMIFS(Detail!AE:AE,Detail!$A:$A,$B325,Detail!$B:$B,"&lt;="&amp;156)</f>
        <v>3483347.5706271236</v>
      </c>
      <c r="BO325" s="33">
        <f t="shared" si="558"/>
        <v>3483347.5706271236</v>
      </c>
      <c r="BP325" s="24">
        <f>SUMIFS(Detail!AE:AE,Detail!$A:$A,$B325,Detail!$B:$B,"&lt;="&amp;159)</f>
        <v>3335193.84889396</v>
      </c>
      <c r="BQ325" s="24">
        <f>SUMIFS(Detail!AE:AE,Detail!$A:$A,$B325,Detail!$B:$B,"&lt;="&amp;162)</f>
        <v>3195924.8736191508</v>
      </c>
      <c r="BR325" s="24">
        <f>SUMIFS(Detail!AE:AE,Detail!$A:$A,$B325,Detail!$B:$B,"&lt;="&amp;165)</f>
        <v>3064907.9754085573</v>
      </c>
      <c r="BS325" s="24">
        <f>SUMIFS(Detail!AE:AE,Detail!$A:$A,$B325,Detail!$B:$B,"&lt;="&amp;168)</f>
        <v>2941562.2189724906</v>
      </c>
      <c r="BT325" s="33">
        <f t="shared" si="559"/>
        <v>2941562.2189724906</v>
      </c>
      <c r="BU325" s="24">
        <f>SUMIFS(Detail!AE:AE,Detail!$A:$A,$B325,Detail!$B:$B,"&lt;="&amp;171)</f>
        <v>2825353.706132323</v>
      </c>
      <c r="BV325" s="24">
        <f>SUMIFS(Detail!AE:AE,Detail!$A:$A,$B325,Detail!$B:$B,"&lt;="&amp;174)</f>
        <v>2715791.3335109581</v>
      </c>
      <c r="BW325" s="24">
        <f>SUMIFS(Detail!AE:AE,Detail!$A:$A,$B325,Detail!$B:$B,"&lt;="&amp;177)</f>
        <v>2612422.9609487336</v>
      </c>
      <c r="BX325" s="24">
        <f>SUMIFS(Detail!AE:AE,Detail!$A:$A,$B325,Detail!$B:$B,"&lt;="&amp;180)</f>
        <v>2514831.9502675608</v>
      </c>
      <c r="BY325" s="33">
        <f t="shared" si="560"/>
        <v>2514831.9502675608</v>
      </c>
      <c r="BZ325" s="24">
        <f>SUMIFS(Detail!AE:AE,Detail!$A:$A,$B325,Detail!$B:$B,"&lt;="&amp;183)</f>
        <v>2422634.03755695</v>
      </c>
      <c r="CA325" s="24">
        <f>SUMIFS(Detail!AE:AE,Detail!$A:$A,$B325,Detail!$B:$B,"&lt;="&amp;186)</f>
        <v>2335474.5055693784</v>
      </c>
      <c r="CB325" s="24">
        <f>SUMIFS(Detail!AE:AE,Detail!$A:$A,$B325,Detail!$B:$B,"&lt;="&amp;189)</f>
        <v>2253025.6260285527</v>
      </c>
      <c r="CC325" s="24">
        <f>SUMIFS(Detail!AE:AE,Detail!$A:$A,$B325,Detail!$B:$B,"&lt;="&amp;192)</f>
        <v>2174984.3446397334</v>
      </c>
      <c r="CD325" s="33">
        <f t="shared" si="561"/>
        <v>2174984.3446397334</v>
      </c>
      <c r="CE325" s="24">
        <f>SUMIFS(Detail!AE:AE,Detail!$A:$A,$B325,Detail!$B:$B,"&lt;="&amp;195)</f>
        <v>2101070.1843346199</v>
      </c>
      <c r="CF325" s="24">
        <f>SUMIFS(Detail!AE:AE,Detail!$A:$A,$B325,Detail!$B:$B,"&lt;="&amp;198)</f>
        <v>2031023.3447837161</v>
      </c>
      <c r="CG325" s="24">
        <f>SUMIFS(Detail!AE:AE,Detail!$A:$A,$B325,Detail!$B:$B,"&lt;="&amp;201)</f>
        <v>1964602.978475688</v>
      </c>
      <c r="CH325" s="24">
        <f>SUMIFS(Detail!AE:AE,Detail!$A:$A,$B325,Detail!$B:$B,"&lt;="&amp;204)</f>
        <v>1901585.6257086387</v>
      </c>
      <c r="CI325" s="33">
        <f t="shared" si="562"/>
        <v>1901585.6257086387</v>
      </c>
      <c r="CJ325" s="24">
        <f>SUMIFS(Detail!AE:AE,Detail!$A:$A,$B325,Detail!$B:$B,"&lt;="&amp;207)</f>
        <v>1841763.7926774246</v>
      </c>
      <c r="CK325" s="24">
        <f>SUMIFS(Detail!AE:AE,Detail!$A:$A,$B325,Detail!$B:$B,"&lt;="&amp;210)</f>
        <v>1784944.6584918406</v>
      </c>
      <c r="CL325" s="24">
        <f>SUMIFS(Detail!AE:AE,Detail!$A:$A,$B325,Detail!$B:$B,"&lt;="&amp;213)</f>
        <v>1730948.898438185</v>
      </c>
      <c r="CM325" s="24">
        <f>SUMIFS(Detail!AE:AE,Detail!$A:$A,$B325,Detail!$B:$B,"&lt;="&amp;216)</f>
        <v>1679609.6121187978</v>
      </c>
      <c r="CN325" s="33">
        <f t="shared" si="563"/>
        <v>1679609.6121187978</v>
      </c>
      <c r="CO325" s="24">
        <f>SUMIFS(Detail!AE:AE,Detail!$A:$A,$B325,Detail!$B:$B,"&lt;="&amp;219)</f>
        <v>1630771.3462849418</v>
      </c>
      <c r="CP325" s="24">
        <f>SUMIFS(Detail!AE:AE,Detail!$A:$A,$B325,Detail!$B:$B,"&lt;="&amp;222)</f>
        <v>1584289.2032331249</v>
      </c>
      <c r="CQ325" s="24">
        <f>SUMIFS(Detail!AE:AE,Detail!$A:$A,$B325,Detail!$B:$B,"&lt;="&amp;225)</f>
        <v>1540028.0265761546</v>
      </c>
      <c r="CR325" s="24">
        <f>SUMIFS(Detail!AE:AE,Detail!$A:$A,$B325,Detail!$B:$B,"&lt;="&amp;228)</f>
        <v>1497861.6570406107</v>
      </c>
      <c r="CS325" s="33">
        <f t="shared" si="564"/>
        <v>1497861.6570406107</v>
      </c>
      <c r="CT325" s="24">
        <f>SUMIFS(Detail!AE:AE,Detail!$A:$A,$B325,Detail!$B:$B,"&lt;="&amp;231)</f>
        <v>1457672.2516921323</v>
      </c>
      <c r="CU325" s="24">
        <f>SUMIFS(Detail!AE:AE,Detail!$A:$A,$B325,Detail!$B:$B,"&lt;="&amp;234)</f>
        <v>1419349.6606591181</v>
      </c>
      <c r="CV325" s="24">
        <f>SUMIFS(Detail!AE:AE,Detail!$A:$A,$B325,Detail!$B:$B,"&lt;="&amp;237)</f>
        <v>1382790.8560237254</v>
      </c>
      <c r="CW325" s="24">
        <f>SUMIFS(Detail!AE:AE,Detail!$A:$A,$B325,Detail!$B:$B,"&lt;="&amp;240)</f>
        <v>1347899.4080823222</v>
      </c>
      <c r="CX325" s="33">
        <f t="shared" si="565"/>
        <v>1347899.4080823222</v>
      </c>
      <c r="CY325" s="24">
        <f>SUMIFS(Detail!AE:AE,Detail!$A:$A,$B325,Detail!$B:$B,"&lt;="&amp;243)</f>
        <v>954972.52961844928</v>
      </c>
      <c r="CZ325" s="24">
        <f>SUMIFS(Detail!AE:AE,Detail!$A:$A,$B325,Detail!$B:$B,"&lt;="&amp;246)</f>
        <v>954972.52961844928</v>
      </c>
      <c r="DA325" s="24">
        <f>SUMIFS(Detail!AE:AE,Detail!$A:$A,$B325,Detail!$B:$B,"&lt;="&amp;249)</f>
        <v>954972.52961844928</v>
      </c>
      <c r="DB325" s="24">
        <f>SUMIFS(Detail!AE:AE,Detail!$A:$A,$B325,Detail!$B:$B,"&lt;="&amp;252)</f>
        <v>954972.52961844928</v>
      </c>
      <c r="DC325" s="33">
        <f t="shared" si="566"/>
        <v>954972.52961844928</v>
      </c>
      <c r="DD325" s="86">
        <f>SUMIFS(Detail!AE:AE,Detail!$A:$A,$B325,Detail!$B:$B,"&gt;60")</f>
        <v>-19487692.741388068</v>
      </c>
    </row>
    <row r="326" spans="1:108" x14ac:dyDescent="0.25">
      <c r="A326" t="s">
        <v>4193</v>
      </c>
      <c r="B326" s="87" t="s">
        <v>5574</v>
      </c>
      <c r="C326" s="88">
        <f>SUM(C316:C325)</f>
        <v>0</v>
      </c>
      <c r="D326" s="88">
        <f>SUM(D316:D325)</f>
        <v>0</v>
      </c>
      <c r="E326" s="88">
        <f>SUM(E316:E325)</f>
        <v>898463.47046158824</v>
      </c>
      <c r="F326" s="88">
        <f>SUM(F316:F325)</f>
        <v>2113730.2479678122</v>
      </c>
      <c r="G326" s="89">
        <f t="shared" si="546"/>
        <v>2113730.2479678122</v>
      </c>
      <c r="H326" s="88">
        <f>SUM(H316:H325)</f>
        <v>3546576.8458374916</v>
      </c>
      <c r="I326" s="88">
        <f>SUM(I316:I325)</f>
        <v>5621199.5084102554</v>
      </c>
      <c r="J326" s="88">
        <f>SUM(J316:J325)</f>
        <v>8481168.8608657774</v>
      </c>
      <c r="K326" s="88">
        <f>SUM(K316:K325)</f>
        <v>11483758.675659265</v>
      </c>
      <c r="L326" s="89">
        <f t="shared" si="547"/>
        <v>11483758.675659265</v>
      </c>
      <c r="M326" s="88">
        <f>SUM(M316:M325)</f>
        <v>14224785.476721264</v>
      </c>
      <c r="N326" s="88">
        <f>SUM(N316:N325)</f>
        <v>17373519.300294973</v>
      </c>
      <c r="O326" s="88">
        <f>SUM(O316:O325)</f>
        <v>21264341.271096002</v>
      </c>
      <c r="P326" s="88">
        <f>SUM(P316:P325)</f>
        <v>26214867.056425773</v>
      </c>
      <c r="Q326" s="89">
        <f t="shared" si="548"/>
        <v>26214867.056425773</v>
      </c>
      <c r="R326" s="88">
        <f>SUM(R316:R325)</f>
        <v>31500044.687807042</v>
      </c>
      <c r="S326" s="88">
        <f>SUM(S316:S325)</f>
        <v>36396111.343598194</v>
      </c>
      <c r="T326" s="88">
        <f>SUM(T316:T325)</f>
        <v>41729063.767501324</v>
      </c>
      <c r="U326" s="88">
        <f>SUM(U316:U325)</f>
        <v>48672452.681553051</v>
      </c>
      <c r="V326" s="89">
        <f t="shared" si="549"/>
        <v>48672452.681553051</v>
      </c>
      <c r="W326" s="88">
        <f>SUM(W316:W325)</f>
        <v>57849088.401199713</v>
      </c>
      <c r="X326" s="88">
        <f>SUM(X316:X325)</f>
        <v>68264561.292446911</v>
      </c>
      <c r="Y326" s="88">
        <f>SUM(Y316:Y325)</f>
        <v>77984153.601002872</v>
      </c>
      <c r="Z326" s="88">
        <f>SUM(Z316:Z325)</f>
        <v>88995451.612201422</v>
      </c>
      <c r="AA326" s="89">
        <f t="shared" si="550"/>
        <v>88995451.612201422</v>
      </c>
      <c r="AB326" s="88">
        <f>SUM(AB316:AB325)</f>
        <v>73519339.276474357</v>
      </c>
      <c r="AC326" s="88">
        <f>SUM(AC316:AC325)</f>
        <v>64852011.6471598</v>
      </c>
      <c r="AD326" s="88">
        <f>SUM(AD316:AD325)</f>
        <v>58706522.093708545</v>
      </c>
      <c r="AE326" s="88">
        <f>SUM(AE316:AE325)</f>
        <v>53816552.10587886</v>
      </c>
      <c r="AF326" s="89">
        <f t="shared" si="551"/>
        <v>53816552.10587886</v>
      </c>
      <c r="AG326" s="88">
        <f>SUM(AG316:AG325)</f>
        <v>49675859.839206718</v>
      </c>
      <c r="AH326" s="88">
        <f>SUM(AH316:AH325)</f>
        <v>46048300.353008315</v>
      </c>
      <c r="AI326" s="88">
        <f>SUM(AI316:AI325)</f>
        <v>42809165.874595463</v>
      </c>
      <c r="AJ326" s="88">
        <f>SUM(AJ316:AJ325)</f>
        <v>39884649.973706901</v>
      </c>
      <c r="AK326" s="89">
        <f t="shared" si="552"/>
        <v>39884649.973706901</v>
      </c>
      <c r="AL326" s="88">
        <f>SUM(AL316:AL325)</f>
        <v>37226245.367971465</v>
      </c>
      <c r="AM326" s="88">
        <f>SUM(AM316:AM325)</f>
        <v>34799063.929775372</v>
      </c>
      <c r="AN326" s="88">
        <f>SUM(AN316:AN325)</f>
        <v>32576164.474276811</v>
      </c>
      <c r="AO326" s="88">
        <f>SUM(AO316:AO325)</f>
        <v>30535638.552193262</v>
      </c>
      <c r="AP326" s="89">
        <f t="shared" si="553"/>
        <v>30535638.552193262</v>
      </c>
      <c r="AQ326" s="88">
        <f>SUM(AQ316:AQ325)</f>
        <v>28659027.117486276</v>
      </c>
      <c r="AR326" s="88">
        <f>SUM(AR316:AR325)</f>
        <v>26930408.653835889</v>
      </c>
      <c r="AS326" s="88">
        <f>SUM(AS316:AS325)</f>
        <v>25335834.997209441</v>
      </c>
      <c r="AT326" s="88">
        <f>SUM(AT316:AT325)</f>
        <v>23862965.116609972</v>
      </c>
      <c r="AU326" s="89">
        <f t="shared" si="554"/>
        <v>23862965.116609972</v>
      </c>
      <c r="AV326" s="88">
        <f>SUM(AV316:AV325)</f>
        <v>22500808.354546163</v>
      </c>
      <c r="AW326" s="88">
        <f>SUM(AW316:AW325)</f>
        <v>21239531.762557939</v>
      </c>
      <c r="AX326" s="88">
        <f>SUM(AX316:AX325)</f>
        <v>20070309.64220373</v>
      </c>
      <c r="AY326" s="88">
        <f>SUM(AY316:AY325)</f>
        <v>18985201.256413721</v>
      </c>
      <c r="AZ326" s="89">
        <f t="shared" si="555"/>
        <v>18985201.256413721</v>
      </c>
      <c r="BA326" s="88">
        <f>SUM(BA316:BA325)</f>
        <v>17977048.491241809</v>
      </c>
      <c r="BB326" s="88">
        <f>SUM(BB316:BB325)</f>
        <v>17039388.443548087</v>
      </c>
      <c r="BC326" s="88">
        <f>SUM(BC316:BC325)</f>
        <v>16166377.7097972</v>
      </c>
      <c r="BD326" s="88">
        <f>SUM(BD316:BD325)</f>
        <v>15352726.192684432</v>
      </c>
      <c r="BE326" s="89">
        <f t="shared" si="556"/>
        <v>15352726.192684432</v>
      </c>
      <c r="BF326" s="88">
        <f>SUM(BF316:BF325)</f>
        <v>14593638.864620587</v>
      </c>
      <c r="BG326" s="88">
        <f>SUM(BG316:BG325)</f>
        <v>13884764.313423634</v>
      </c>
      <c r="BH326" s="88">
        <f>SUM(BH316:BH325)</f>
        <v>13222149.146405298</v>
      </c>
      <c r="BI326" s="88">
        <f>SUM(BI316:BI325)</f>
        <v>12602197.50030707</v>
      </c>
      <c r="BJ326" s="89">
        <f t="shared" si="557"/>
        <v>12602197.50030707</v>
      </c>
      <c r="BK326" s="88">
        <f>SUM(BK316:BK325)</f>
        <v>12021635.027739491</v>
      </c>
      <c r="BL326" s="88">
        <f>SUM(BL316:BL325)</f>
        <v>11477476.82390127</v>
      </c>
      <c r="BM326" s="88">
        <f>SUM(BM316:BM325)</f>
        <v>10966998.830836214</v>
      </c>
      <c r="BN326" s="88">
        <f>SUM(BN316:BN325)</f>
        <v>10487712.31650378</v>
      </c>
      <c r="BO326" s="89">
        <f t="shared" si="558"/>
        <v>10487712.31650378</v>
      </c>
      <c r="BP326" s="88">
        <f>SUM(BP316:BP325)</f>
        <v>10037341.076227635</v>
      </c>
      <c r="BQ326" s="88">
        <f>SUM(BQ316:BQ325)</f>
        <v>9613801.0469995681</v>
      </c>
      <c r="BR326" s="88">
        <f>SUM(BR316:BR325)</f>
        <v>9215182.0621773787</v>
      </c>
      <c r="BS326" s="88">
        <f>SUM(BS316:BS325)</f>
        <v>8839731.5063855015</v>
      </c>
      <c r="BT326" s="89">
        <f t="shared" si="559"/>
        <v>8839731.5063855015</v>
      </c>
      <c r="BU326" s="88">
        <f>SUM(BU316:BU325)</f>
        <v>8485839.6586575583</v>
      </c>
      <c r="BV326" s="88">
        <f>SUM(BV316:BV325)</f>
        <v>8152026.5366392173</v>
      </c>
      <c r="BW326" s="88">
        <f>SUM(BW316:BW325)</f>
        <v>7836930.0764516275</v>
      </c>
      <c r="BX326" s="88">
        <f>SUM(BX316:BX325)</f>
        <v>7539295.5019904003</v>
      </c>
      <c r="BY326" s="89">
        <f t="shared" si="560"/>
        <v>7539295.5019904003</v>
      </c>
      <c r="BZ326" s="88">
        <f>SUM(BZ316:BZ325)</f>
        <v>7257965.7543163914</v>
      </c>
      <c r="CA326" s="88">
        <f>SUM(CA316:CA325)</f>
        <v>6991872.8666680958</v>
      </c>
      <c r="CB326" s="88">
        <f>SUM(CB316:CB325)</f>
        <v>6740030.1837307587</v>
      </c>
      <c r="CC326" s="88">
        <f>SUM(CC316:CC325)</f>
        <v>6501525.3353451621</v>
      </c>
      <c r="CD326" s="89">
        <f t="shared" si="561"/>
        <v>6501525.3353451621</v>
      </c>
      <c r="CE326" s="88">
        <f>SUM(CE316:CE325)</f>
        <v>6275513.8850213792</v>
      </c>
      <c r="CF326" s="88">
        <f>SUM(CF316:CF325)</f>
        <v>6061213.5825986303</v>
      </c>
      <c r="CG326" s="88">
        <f>SUM(CG316:CG325)</f>
        <v>5857899.1583091682</v>
      </c>
      <c r="CH326" s="88">
        <f>SUM(CH316:CH325)</f>
        <v>5664897.6024937145</v>
      </c>
      <c r="CI326" s="89">
        <f t="shared" si="562"/>
        <v>5664897.6024937145</v>
      </c>
      <c r="CJ326" s="88">
        <f>SUM(CJ316:CJ325)</f>
        <v>5481583.8813798409</v>
      </c>
      <c r="CK326" s="88">
        <f>SUM(CK316:CK325)</f>
        <v>5307377.0447859112</v>
      </c>
      <c r="CL326" s="88">
        <f>SUM(CL316:CL325)</f>
        <v>5141736.6864259001</v>
      </c>
      <c r="CM326" s="88">
        <f>SUM(CM316:CM325)</f>
        <v>4984159.7217495423</v>
      </c>
      <c r="CN326" s="89">
        <f t="shared" si="563"/>
        <v>4984159.7217495423</v>
      </c>
      <c r="CO326" s="88">
        <f>SUM(CO316:CO325)</f>
        <v>4834177.4520207923</v>
      </c>
      <c r="CP326" s="88">
        <f>SUM(CP316:CP325)</f>
        <v>4691352.8866740102</v>
      </c>
      <c r="CQ326" s="88">
        <f>SUM(CQ316:CQ325)</f>
        <v>4555278.2989470335</v>
      </c>
      <c r="CR326" s="88">
        <f>SUM(CR316:CR325)</f>
        <v>4425572.9924132479</v>
      </c>
      <c r="CS326" s="89">
        <f t="shared" si="564"/>
        <v>4425572.9924132479</v>
      </c>
      <c r="CT326" s="88">
        <f>SUM(CT316:CT325)</f>
        <v>4301881.2583644837</v>
      </c>
      <c r="CU326" s="88">
        <f>SUM(CU316:CU325)</f>
        <v>4183870.5060673291</v>
      </c>
      <c r="CV326" s="88">
        <f>SUM(CV316:CV325)</f>
        <v>4071229.5497558517</v>
      </c>
      <c r="CW326" s="88">
        <f>SUM(CW316:CW325)</f>
        <v>3963667.0378621072</v>
      </c>
      <c r="CX326" s="89">
        <f t="shared" si="565"/>
        <v>3963667.0378621072</v>
      </c>
      <c r="CY326" s="88">
        <f>SUM(CY316:CY325)</f>
        <v>2795488.6580183953</v>
      </c>
      <c r="CZ326" s="88">
        <f>SUM(CZ316:CZ325)</f>
        <v>2795488.6580183953</v>
      </c>
      <c r="DA326" s="88">
        <f>SUM(DA316:DA325)</f>
        <v>2795488.6580183953</v>
      </c>
      <c r="DB326" s="88">
        <f>SUM(DB316:DB325)</f>
        <v>2795488.6580183953</v>
      </c>
      <c r="DC326" s="89">
        <f t="shared" si="566"/>
        <v>2795488.6580183953</v>
      </c>
      <c r="DD326" s="90">
        <f>SUM(DD316:DD325)</f>
        <v>-86199962.954183027</v>
      </c>
    </row>
    <row r="327" spans="1:108" x14ac:dyDescent="0.25">
      <c r="A327" t="s">
        <v>5575</v>
      </c>
      <c r="B327" s="30" t="s">
        <v>2757</v>
      </c>
    </row>
    <row r="328" spans="1:108" x14ac:dyDescent="0.25">
      <c r="A328" t="s">
        <v>5576</v>
      </c>
      <c r="B328" s="32" t="s">
        <v>5120</v>
      </c>
      <c r="C328" s="24">
        <f>SUMIFS(Detail!AF:AF,Detail!$A:$A,$B328,Detail!$D:$D,1,Detail!$C:$C,1)</f>
        <v>0</v>
      </c>
      <c r="D328" s="24">
        <f>SUMIFS(Detail!AF:AF,Detail!$A:$A,$B328,Detail!$D:$D,1,Detail!$C:$C,2)</f>
        <v>0</v>
      </c>
      <c r="E328" s="24">
        <f>SUMIFS(Detail!AF:AF,Detail!$A:$A,$B328,Detail!$D:$D,1,Detail!$C:$C,3)</f>
        <v>286200</v>
      </c>
      <c r="F328" s="24">
        <f>SUMIFS(Detail!AF:AF,Detail!$A:$A,$B328,Detail!$D:$D,1,Detail!$C:$C,4)</f>
        <v>429300</v>
      </c>
      <c r="G328" s="33">
        <f t="shared" ref="G328:G338" si="567">SUM(C328:F328)</f>
        <v>715500</v>
      </c>
      <c r="H328" s="24">
        <f>SUMIFS(Detail!AF:AF,Detail!$A:$A,$B328,Detail!$D:$D,2,Detail!$C:$C,1)</f>
        <v>292560</v>
      </c>
      <c r="I328" s="24">
        <f>SUMIFS(Detail!AF:AF,Detail!$A:$A,$B328,Detail!$D:$D,2,Detail!$C:$C,2)</f>
        <v>330720</v>
      </c>
      <c r="J328" s="24">
        <f>SUMIFS(Detail!AF:AF,Detail!$A:$A,$B328,Detail!$D:$D,2,Detail!$C:$C,3)</f>
        <v>496080</v>
      </c>
      <c r="K328" s="24">
        <f>SUMIFS(Detail!AF:AF,Detail!$A:$A,$B328,Detail!$D:$D,2,Detail!$C:$C,4)</f>
        <v>496080</v>
      </c>
      <c r="L328" s="33">
        <f t="shared" ref="L328:L338" si="568">SUM(H328:K328)</f>
        <v>1615440</v>
      </c>
      <c r="M328" s="24">
        <f>SUMIFS(Detail!AF:AF,Detail!$A:$A,$B328,Detail!$D:$D,3,Detail!$C:$C,1)</f>
        <v>289380</v>
      </c>
      <c r="N328" s="24">
        <f>SUMIFS(Detail!AF:AF,Detail!$A:$A,$B328,Detail!$D:$D,3,Detail!$C:$C,2)</f>
        <v>332787</v>
      </c>
      <c r="O328" s="24">
        <f>SUMIFS(Detail!AF:AF,Detail!$A:$A,$B328,Detail!$D:$D,3,Detail!$C:$C,3)</f>
        <v>376193.99999999994</v>
      </c>
      <c r="P328" s="24">
        <f>SUMIFS(Detail!AF:AF,Detail!$A:$A,$B328,Detail!$D:$D,3,Detail!$C:$C,4)</f>
        <v>564291</v>
      </c>
      <c r="Q328" s="33">
        <f t="shared" ref="Q328:Q338" si="569">SUM(M328:P328)</f>
        <v>1562652</v>
      </c>
      <c r="R328" s="24">
        <f>SUMIFS(Detail!AF:AF,Detail!$A:$A,$B328,Detail!$D:$D,4,Detail!$C:$C,1)</f>
        <v>483677.99999999994</v>
      </c>
      <c r="S328" s="24">
        <f>SUMIFS(Detail!AF:AF,Detail!$A:$A,$B328,Detail!$D:$D,4,Detail!$C:$C,2)</f>
        <v>322452</v>
      </c>
      <c r="T328" s="24">
        <f>SUMIFS(Detail!AF:AF,Detail!$A:$A,$B328,Detail!$D:$D,4,Detail!$C:$C,3)</f>
        <v>370819.8</v>
      </c>
      <c r="U328" s="24">
        <f>SUMIFS(Detail!AF:AF,Detail!$A:$A,$B328,Detail!$D:$D,4,Detail!$C:$C,4)</f>
        <v>419187.6</v>
      </c>
      <c r="V328" s="33">
        <f t="shared" ref="V328:V338" si="570">SUM(R328:U328)</f>
        <v>1596137.4</v>
      </c>
      <c r="W328" s="24">
        <f>SUMIFS(Detail!AF:AF,Detail!$A:$A,$B328,Detail!$D:$D,5,Detail!$C:$C,1)</f>
        <v>523984.5</v>
      </c>
      <c r="X328" s="24">
        <f>SUMIFS(Detail!AF:AF,Detail!$A:$A,$B328,Detail!$D:$D,5,Detail!$C:$C,2)</f>
        <v>523984.5</v>
      </c>
      <c r="Y328" s="24">
        <f>SUMIFS(Detail!AF:AF,Detail!$A:$A,$B328,Detail!$D:$D,5,Detail!$C:$C,3)</f>
        <v>349323</v>
      </c>
      <c r="Z328" s="24">
        <f>SUMIFS(Detail!AF:AF,Detail!$A:$A,$B328,Detail!$D:$D,5,Detail!$C:$C,4)</f>
        <v>401721.45000000019</v>
      </c>
      <c r="AA328" s="33">
        <f t="shared" ref="AA328:AA338" si="571">SUM(W328:Z328)</f>
        <v>1799013.4500000002</v>
      </c>
      <c r="AB328" s="24">
        <f>SUMIFS(Detail!AF:AF,Detail!$A:$A,$B328,Detail!$D:$D,6,Detail!$C:$C,1)</f>
        <v>0</v>
      </c>
      <c r="AC328" s="24">
        <f>SUMIFS(Detail!AF:AF,Detail!$A:$A,$B328,Detail!$D:$D,6,Detail!$C:$C,2)</f>
        <v>0</v>
      </c>
      <c r="AD328" s="24">
        <f>SUMIFS(Detail!AF:AF,Detail!$A:$A,$B328,Detail!$D:$D,6,Detail!$C:$C,3)</f>
        <v>0</v>
      </c>
      <c r="AE328" s="24">
        <f>SUMIFS(Detail!AF:AF,Detail!$A:$A,$B328,Detail!$D:$D,6,Detail!$C:$C,4)</f>
        <v>0</v>
      </c>
      <c r="AF328" s="33">
        <f t="shared" ref="AF328:AF338" si="572">SUM(AB328:AE328)</f>
        <v>0</v>
      </c>
      <c r="AG328" s="24">
        <f>SUMIFS(Detail!AF:AF,Detail!$A:$A,$B328,Detail!$D:$D,7,Detail!$C:$C,1)</f>
        <v>0</v>
      </c>
      <c r="AH328" s="24">
        <f>SUMIFS(Detail!AF:AF,Detail!$A:$A,$B328,Detail!$D:$D,7,Detail!$C:$C,2)</f>
        <v>0</v>
      </c>
      <c r="AI328" s="24">
        <f>SUMIFS(Detail!AF:AF,Detail!$A:$A,$B328,Detail!$D:$D,7,Detail!$C:$C,3)</f>
        <v>0</v>
      </c>
      <c r="AJ328" s="24">
        <f>SUMIFS(Detail!AF:AF,Detail!$A:$A,$B328,Detail!$D:$D,7,Detail!$C:$C,4)</f>
        <v>0</v>
      </c>
      <c r="AK328" s="33">
        <f t="shared" ref="AK328:AK338" si="573">SUM(AG328:AJ328)</f>
        <v>0</v>
      </c>
      <c r="AL328" s="24">
        <f>SUMIFS(Detail!AF:AF,Detail!$A:$A,$B328,Detail!$D:$D,8,Detail!$C:$C,1)</f>
        <v>0</v>
      </c>
      <c r="AM328" s="24">
        <f>SUMIFS(Detail!AF:AF,Detail!$A:$A,$B328,Detail!$D:$D,8,Detail!$C:$C,2)</f>
        <v>0</v>
      </c>
      <c r="AN328" s="24">
        <f>SUMIFS(Detail!AF:AF,Detail!$A:$A,$B328,Detail!$D:$D,8,Detail!$C:$C,3)</f>
        <v>0</v>
      </c>
      <c r="AO328" s="24">
        <f>SUMIFS(Detail!AF:AF,Detail!$A:$A,$B328,Detail!$D:$D,8,Detail!$C:$C,4)</f>
        <v>0</v>
      </c>
      <c r="AP328" s="33">
        <f t="shared" ref="AP328:AP338" si="574">SUM(AL328:AO328)</f>
        <v>0</v>
      </c>
      <c r="AQ328" s="24">
        <f>SUMIFS(Detail!AF:AF,Detail!$A:$A,$B328,Detail!$D:$D,9,Detail!$C:$C,1)</f>
        <v>0</v>
      </c>
      <c r="AR328" s="24">
        <f>SUMIFS(Detail!AF:AF,Detail!$A:$A,$B328,Detail!$D:$D,9,Detail!$C:$C,2)</f>
        <v>0</v>
      </c>
      <c r="AS328" s="24">
        <f>SUMIFS(Detail!AF:AF,Detail!$A:$A,$B328,Detail!$D:$D,9,Detail!$C:$C,3)</f>
        <v>0</v>
      </c>
      <c r="AT328" s="24">
        <f>SUMIFS(Detail!AF:AF,Detail!$A:$A,$B328,Detail!$D:$D,9,Detail!$C:$C,4)</f>
        <v>0</v>
      </c>
      <c r="AU328" s="33">
        <f t="shared" ref="AU328:AU338" si="575">SUM(AQ328:AT328)</f>
        <v>0</v>
      </c>
      <c r="AV328" s="24">
        <f>SUMIFS(Detail!AF:AF,Detail!$A:$A,$B328,Detail!$D:$D,10,Detail!$C:$C,1)</f>
        <v>0</v>
      </c>
      <c r="AW328" s="24">
        <f>SUMIFS(Detail!AF:AF,Detail!$A:$A,$B328,Detail!$D:$D,10,Detail!$C:$C,2)</f>
        <v>0</v>
      </c>
      <c r="AX328" s="24">
        <f>SUMIFS(Detail!AF:AF,Detail!$A:$A,$B328,Detail!$D:$D,10,Detail!$C:$C,3)</f>
        <v>0</v>
      </c>
      <c r="AY328" s="24">
        <f>SUMIFS(Detail!AF:AF,Detail!$A:$A,$B328,Detail!$D:$D,10,Detail!$C:$C,4)</f>
        <v>0</v>
      </c>
      <c r="AZ328" s="33">
        <f t="shared" ref="AZ328:AZ338" si="576">SUM(AV328:AY328)</f>
        <v>0</v>
      </c>
      <c r="BA328" s="24">
        <f>SUMIFS(Detail!AF:AF,Detail!$A:$A,$B328,Detail!$D:$D,11,Detail!$C:$C,1)</f>
        <v>0</v>
      </c>
      <c r="BB328" s="24">
        <f>SUMIFS(Detail!AF:AF,Detail!$A:$A,$B328,Detail!$D:$D,11,Detail!$C:$C,2)</f>
        <v>0</v>
      </c>
      <c r="BC328" s="24">
        <f>SUMIFS(Detail!AF:AF,Detail!$A:$A,$B328,Detail!$D:$D,11,Detail!$C:$C,3)</f>
        <v>0</v>
      </c>
      <c r="BD328" s="24">
        <f>SUMIFS(Detail!AF:AF,Detail!$A:$A,$B328,Detail!$D:$D,11,Detail!$C:$C,4)</f>
        <v>0</v>
      </c>
      <c r="BE328" s="33">
        <f t="shared" ref="BE328:BE338" si="577">SUM(BA328:BD328)</f>
        <v>0</v>
      </c>
      <c r="BF328" s="24">
        <f>SUMIFS(Detail!AF:AF,Detail!$A:$A,$B328,Detail!$D:$D,12,Detail!$C:$C,1)</f>
        <v>0</v>
      </c>
      <c r="BG328" s="24">
        <f>SUMIFS(Detail!AF:AF,Detail!$A:$A,$B328,Detail!$D:$D,12,Detail!$C:$C,2)</f>
        <v>0</v>
      </c>
      <c r="BH328" s="24">
        <f>SUMIFS(Detail!AF:AF,Detail!$A:$A,$B328,Detail!$D:$D,12,Detail!$C:$C,3)</f>
        <v>0</v>
      </c>
      <c r="BI328" s="24">
        <f>SUMIFS(Detail!AF:AF,Detail!$A:$A,$B328,Detail!$D:$D,12,Detail!$C:$C,4)</f>
        <v>0</v>
      </c>
      <c r="BJ328" s="33">
        <f t="shared" ref="BJ328:BJ338" si="578">SUM(BF328:BI328)</f>
        <v>0</v>
      </c>
      <c r="BK328" s="24">
        <f>SUMIFS(Detail!AF:AF,Detail!$A:$A,$B328,Detail!$D:$D,13,Detail!$C:$C,1)</f>
        <v>0</v>
      </c>
      <c r="BL328" s="24">
        <f>SUMIFS(Detail!AF:AF,Detail!$A:$A,$B328,Detail!$D:$D,13,Detail!$C:$C,2)</f>
        <v>0</v>
      </c>
      <c r="BM328" s="24">
        <f>SUMIFS(Detail!AF:AF,Detail!$A:$A,$B328,Detail!$D:$D,13,Detail!$C:$C,3)</f>
        <v>0</v>
      </c>
      <c r="BN328" s="24">
        <f>SUMIFS(Detail!AF:AF,Detail!$A:$A,$B328,Detail!$D:$D,13,Detail!$C:$C,4)</f>
        <v>0</v>
      </c>
      <c r="BO328" s="33">
        <f t="shared" ref="BO328:BO338" si="579">SUM(BK328:BN328)</f>
        <v>0</v>
      </c>
      <c r="BP328" s="24">
        <f>SUMIFS(Detail!AF:AF,Detail!$A:$A,$B328,Detail!$D:$D,14,Detail!$C:$C,1)</f>
        <v>0</v>
      </c>
      <c r="BQ328" s="24">
        <f>SUMIFS(Detail!AF:AF,Detail!$A:$A,$B328,Detail!$D:$D,14,Detail!$C:$C,2)</f>
        <v>0</v>
      </c>
      <c r="BR328" s="24">
        <f>SUMIFS(Detail!AF:AF,Detail!$A:$A,$B328,Detail!$D:$D,14,Detail!$C:$C,3)</f>
        <v>0</v>
      </c>
      <c r="BS328" s="24">
        <f>SUMIFS(Detail!AF:AF,Detail!$A:$A,$B328,Detail!$D:$D,14,Detail!$C:$C,4)</f>
        <v>0</v>
      </c>
      <c r="BT328" s="33">
        <f t="shared" ref="BT328:BT338" si="580">SUM(BP328:BS328)</f>
        <v>0</v>
      </c>
      <c r="BU328" s="24">
        <f>SUMIFS(Detail!AF:AF,Detail!$A:$A,$B328,Detail!$D:$D,15,Detail!$C:$C,1)</f>
        <v>0</v>
      </c>
      <c r="BV328" s="24">
        <f>SUMIFS(Detail!AF:AF,Detail!$A:$A,$B328,Detail!$D:$D,15,Detail!$C:$C,2)</f>
        <v>0</v>
      </c>
      <c r="BW328" s="24">
        <f>SUMIFS(Detail!AF:AF,Detail!$A:$A,$B328,Detail!$D:$D,15,Detail!$C:$C,3)</f>
        <v>0</v>
      </c>
      <c r="BX328" s="24">
        <f>SUMIFS(Detail!AF:AF,Detail!$A:$A,$B328,Detail!$D:$D,15,Detail!$C:$C,4)</f>
        <v>0</v>
      </c>
      <c r="BY328" s="33">
        <f t="shared" ref="BY328:BY338" si="581">SUM(BU328:BX328)</f>
        <v>0</v>
      </c>
      <c r="BZ328" s="24">
        <f>SUMIFS(Detail!AF:AF,Detail!$A:$A,$B328,Detail!$D:$D,16,Detail!$C:$C,1)</f>
        <v>0</v>
      </c>
      <c r="CA328" s="24">
        <f>SUMIFS(Detail!AF:AF,Detail!$A:$A,$B328,Detail!$D:$D,16,Detail!$C:$C,2)</f>
        <v>0</v>
      </c>
      <c r="CB328" s="24">
        <f>SUMIFS(Detail!AF:AF,Detail!$A:$A,$B328,Detail!$D:$D,16,Detail!$C:$C,3)</f>
        <v>0</v>
      </c>
      <c r="CC328" s="24">
        <f>SUMIFS(Detail!AF:AF,Detail!$A:$A,$B328,Detail!$D:$D,16,Detail!$C:$C,4)</f>
        <v>0</v>
      </c>
      <c r="CD328" s="33">
        <f t="shared" ref="CD328:CD338" si="582">SUM(BZ328:CC328)</f>
        <v>0</v>
      </c>
      <c r="CE328" s="24">
        <f>SUMIFS(Detail!AF:AF,Detail!$A:$A,$B328,Detail!$D:$D,17,Detail!$C:$C,1)</f>
        <v>0</v>
      </c>
      <c r="CF328" s="24">
        <f>SUMIFS(Detail!AF:AF,Detail!$A:$A,$B328,Detail!$D:$D,17,Detail!$C:$C,2)</f>
        <v>0</v>
      </c>
      <c r="CG328" s="24">
        <f>SUMIFS(Detail!AF:AF,Detail!$A:$A,$B328,Detail!$D:$D,17,Detail!$C:$C,3)</f>
        <v>0</v>
      </c>
      <c r="CH328" s="24">
        <f>SUMIFS(Detail!AF:AF,Detail!$A:$A,$B328,Detail!$D:$D,17,Detail!$C:$C,4)</f>
        <v>0</v>
      </c>
      <c r="CI328" s="33">
        <f t="shared" ref="CI328:CI338" si="583">SUM(CE328:CH328)</f>
        <v>0</v>
      </c>
      <c r="CJ328" s="24">
        <f>SUMIFS(Detail!AF:AF,Detail!$A:$A,$B328,Detail!$D:$D,18,Detail!$C:$C,1)</f>
        <v>0</v>
      </c>
      <c r="CK328" s="24">
        <f>SUMIFS(Detail!AF:AF,Detail!$A:$A,$B328,Detail!$D:$D,18,Detail!$C:$C,2)</f>
        <v>0</v>
      </c>
      <c r="CL328" s="24">
        <f>SUMIFS(Detail!AF:AF,Detail!$A:$A,$B328,Detail!$D:$D,18,Detail!$C:$C,3)</f>
        <v>0</v>
      </c>
      <c r="CM328" s="24">
        <f>SUMIFS(Detail!AF:AF,Detail!$A:$A,$B328,Detail!$D:$D,18,Detail!$C:$C,4)</f>
        <v>0</v>
      </c>
      <c r="CN328" s="33">
        <f t="shared" ref="CN328:CN338" si="584">SUM(CJ328:CM328)</f>
        <v>0</v>
      </c>
      <c r="CO328" s="24">
        <f>SUMIFS(Detail!AF:AF,Detail!$A:$A,$B328,Detail!$D:$D,19,Detail!$C:$C,1)</f>
        <v>0</v>
      </c>
      <c r="CP328" s="24">
        <f>SUMIFS(Detail!AF:AF,Detail!$A:$A,$B328,Detail!$D:$D,19,Detail!$C:$C,2)</f>
        <v>0</v>
      </c>
      <c r="CQ328" s="24">
        <f>SUMIFS(Detail!AF:AF,Detail!$A:$A,$B328,Detail!$D:$D,19,Detail!$C:$C,3)</f>
        <v>0</v>
      </c>
      <c r="CR328" s="24">
        <f>SUMIFS(Detail!AF:AF,Detail!$A:$A,$B328,Detail!$D:$D,19,Detail!$C:$C,4)</f>
        <v>0</v>
      </c>
      <c r="CS328" s="33">
        <f t="shared" ref="CS328:CS338" si="585">SUM(CO328:CR328)</f>
        <v>0</v>
      </c>
      <c r="CT328" s="24">
        <f>SUMIFS(Detail!AF:AF,Detail!$A:$A,$B328,Detail!$D:$D,20,Detail!$C:$C,1)</f>
        <v>0</v>
      </c>
      <c r="CU328" s="24">
        <f>SUMIFS(Detail!AF:AF,Detail!$A:$A,$B328,Detail!$D:$D,20,Detail!$C:$C,2)</f>
        <v>0</v>
      </c>
      <c r="CV328" s="24">
        <f>SUMIFS(Detail!AF:AF,Detail!$A:$A,$B328,Detail!$D:$D,20,Detail!$C:$C,3)</f>
        <v>0</v>
      </c>
      <c r="CW328" s="24">
        <f>SUMIFS(Detail!AF:AF,Detail!$A:$A,$B328,Detail!$D:$D,20,Detail!$C:$C,4)</f>
        <v>0</v>
      </c>
      <c r="CX328" s="33">
        <f t="shared" ref="CX328:CX338" si="586">SUM(CT328:CW328)</f>
        <v>0</v>
      </c>
      <c r="CY328" s="24">
        <f>SUMIFS(Detail!AF:AF,Detail!$A:$A,$B328,Detail!$D:$D,21,Detail!$C:$C,1)</f>
        <v>0</v>
      </c>
      <c r="CZ328" s="24">
        <f>SUMIFS(Detail!AF:AF,Detail!$A:$A,$B328,Detail!$D:$D,21,Detail!$C:$C,2)</f>
        <v>0</v>
      </c>
      <c r="DA328" s="24">
        <f>SUMIFS(Detail!AF:AF,Detail!$A:$A,$B328,Detail!$D:$D,21,Detail!$C:$C,3)</f>
        <v>0</v>
      </c>
      <c r="DB328" s="24">
        <f>SUMIFS(Detail!AF:AF,Detail!$A:$A,$B328,Detail!$D:$D,21,Detail!$C:$C,4)</f>
        <v>0</v>
      </c>
      <c r="DC328" s="33">
        <f t="shared" ref="DC328:DC338" si="587">SUM(CY328:DB328)</f>
        <v>0</v>
      </c>
      <c r="DD328" s="86">
        <f>SUMIFS(Detail!AF:AF,Detail!$A:$A,$B328,Detail!$B:$B,"&gt;60")</f>
        <v>0</v>
      </c>
    </row>
    <row r="329" spans="1:108" x14ac:dyDescent="0.25">
      <c r="A329" t="s">
        <v>5577</v>
      </c>
      <c r="B329" s="32" t="s">
        <v>5121</v>
      </c>
      <c r="C329" s="24">
        <f>SUMIFS(Detail!AF:AF,Detail!$A:$A,$B329,Detail!$D:$D,1,Detail!$C:$C,1)</f>
        <v>0</v>
      </c>
      <c r="D329" s="24">
        <f>SUMIFS(Detail!AF:AF,Detail!$A:$A,$B329,Detail!$D:$D,1,Detail!$C:$C,2)</f>
        <v>0</v>
      </c>
      <c r="E329" s="24">
        <f>SUMIFS(Detail!AF:AF,Detail!$A:$A,$B329,Detail!$D:$D,1,Detail!$C:$C,3)</f>
        <v>415000</v>
      </c>
      <c r="F329" s="24">
        <f>SUMIFS(Detail!AF:AF,Detail!$A:$A,$B329,Detail!$D:$D,1,Detail!$C:$C,4)</f>
        <v>581000.00000000012</v>
      </c>
      <c r="G329" s="33">
        <f t="shared" si="567"/>
        <v>996000.00000000012</v>
      </c>
      <c r="H329" s="24">
        <f>SUMIFS(Detail!AF:AF,Detail!$A:$A,$B329,Detail!$D:$D,2,Detail!$C:$C,1)</f>
        <v>257300.00000000012</v>
      </c>
      <c r="I329" s="24">
        <f>SUMIFS(Detail!AF:AF,Detail!$A:$A,$B329,Detail!$D:$D,2,Detail!$C:$C,2)</f>
        <v>273899.99999999977</v>
      </c>
      <c r="J329" s="24">
        <f>SUMIFS(Detail!AF:AF,Detail!$A:$A,$B329,Detail!$D:$D,2,Detail!$C:$C,3)</f>
        <v>639100</v>
      </c>
      <c r="K329" s="24">
        <f>SUMIFS(Detail!AF:AF,Detail!$A:$A,$B329,Detail!$D:$D,2,Detail!$C:$C,4)</f>
        <v>639100</v>
      </c>
      <c r="L329" s="33">
        <f t="shared" si="568"/>
        <v>1809400</v>
      </c>
      <c r="M329" s="24">
        <f>SUMIFS(Detail!AF:AF,Detail!$A:$A,$B329,Detail!$D:$D,3,Detail!$C:$C,1)</f>
        <v>321209.99999999959</v>
      </c>
      <c r="N329" s="24">
        <f>SUMIFS(Detail!AF:AF,Detail!$A:$A,$B329,Detail!$D:$D,3,Detail!$C:$C,2)</f>
        <v>243148.5</v>
      </c>
      <c r="O329" s="24">
        <f>SUMIFS(Detail!AF:AF,Detail!$A:$A,$B329,Detail!$D:$D,3,Detail!$C:$C,3)</f>
        <v>258835.50000000003</v>
      </c>
      <c r="P329" s="24">
        <f>SUMIFS(Detail!AF:AF,Detail!$A:$A,$B329,Detail!$D:$D,3,Detail!$C:$C,4)</f>
        <v>603949.50000000047</v>
      </c>
      <c r="Q329" s="33">
        <f t="shared" si="569"/>
        <v>1427143.5</v>
      </c>
      <c r="R329" s="24">
        <f>SUMIFS(Detail!AF:AF,Detail!$A:$A,$B329,Detail!$D:$D,4,Detail!$C:$C,1)</f>
        <v>536844</v>
      </c>
      <c r="S329" s="24">
        <f>SUMIFS(Detail!AF:AF,Detail!$A:$A,$B329,Detail!$D:$D,4,Detail!$C:$C,2)</f>
        <v>299796</v>
      </c>
      <c r="T329" s="24">
        <f>SUMIFS(Detail!AF:AF,Detail!$A:$A,$B329,Detail!$D:$D,4,Detail!$C:$C,3)</f>
        <v>226938.6</v>
      </c>
      <c r="U329" s="24">
        <f>SUMIFS(Detail!AF:AF,Detail!$A:$A,$B329,Detail!$D:$D,4,Detail!$C:$C,4)</f>
        <v>241579.80000000005</v>
      </c>
      <c r="V329" s="33">
        <f t="shared" si="570"/>
        <v>1305158.4000000001</v>
      </c>
      <c r="W329" s="24">
        <f>SUMIFS(Detail!AF:AF,Detail!$A:$A,$B329,Detail!$D:$D,5,Detail!$C:$C,1)</f>
        <v>493225.42499999993</v>
      </c>
      <c r="X329" s="24">
        <f>SUMIFS(Detail!AF:AF,Detail!$A:$A,$B329,Detail!$D:$D,5,Detail!$C:$C,2)</f>
        <v>493225.42499999993</v>
      </c>
      <c r="Y329" s="24">
        <f>SUMIFS(Detail!AF:AF,Detail!$A:$A,$B329,Detail!$D:$D,5,Detail!$C:$C,3)</f>
        <v>275437.57500000001</v>
      </c>
      <c r="Z329" s="24">
        <f>SUMIFS(Detail!AF:AF,Detail!$A:$A,$B329,Detail!$D:$D,5,Detail!$C:$C,4)</f>
        <v>208499.83875000037</v>
      </c>
      <c r="AA329" s="33">
        <f t="shared" si="571"/>
        <v>1470388.2637500002</v>
      </c>
      <c r="AB329" s="24">
        <f>SUMIFS(Detail!AF:AF,Detail!$A:$A,$B329,Detail!$D:$D,6,Detail!$C:$C,1)</f>
        <v>0</v>
      </c>
      <c r="AC329" s="24">
        <f>SUMIFS(Detail!AF:AF,Detail!$A:$A,$B329,Detail!$D:$D,6,Detail!$C:$C,2)</f>
        <v>0</v>
      </c>
      <c r="AD329" s="24">
        <f>SUMIFS(Detail!AF:AF,Detail!$A:$A,$B329,Detail!$D:$D,6,Detail!$C:$C,3)</f>
        <v>0</v>
      </c>
      <c r="AE329" s="24">
        <f>SUMIFS(Detail!AF:AF,Detail!$A:$A,$B329,Detail!$D:$D,6,Detail!$C:$C,4)</f>
        <v>0</v>
      </c>
      <c r="AF329" s="33">
        <f t="shared" si="572"/>
        <v>0</v>
      </c>
      <c r="AG329" s="24">
        <f>SUMIFS(Detail!AF:AF,Detail!$A:$A,$B329,Detail!$D:$D,7,Detail!$C:$C,1)</f>
        <v>0</v>
      </c>
      <c r="AH329" s="24">
        <f>SUMIFS(Detail!AF:AF,Detail!$A:$A,$B329,Detail!$D:$D,7,Detail!$C:$C,2)</f>
        <v>0</v>
      </c>
      <c r="AI329" s="24">
        <f>SUMIFS(Detail!AF:AF,Detail!$A:$A,$B329,Detail!$D:$D,7,Detail!$C:$C,3)</f>
        <v>0</v>
      </c>
      <c r="AJ329" s="24">
        <f>SUMIFS(Detail!AF:AF,Detail!$A:$A,$B329,Detail!$D:$D,7,Detail!$C:$C,4)</f>
        <v>0</v>
      </c>
      <c r="AK329" s="33">
        <f t="shared" si="573"/>
        <v>0</v>
      </c>
      <c r="AL329" s="24">
        <f>SUMIFS(Detail!AF:AF,Detail!$A:$A,$B329,Detail!$D:$D,8,Detail!$C:$C,1)</f>
        <v>0</v>
      </c>
      <c r="AM329" s="24">
        <f>SUMIFS(Detail!AF:AF,Detail!$A:$A,$B329,Detail!$D:$D,8,Detail!$C:$C,2)</f>
        <v>0</v>
      </c>
      <c r="AN329" s="24">
        <f>SUMIFS(Detail!AF:AF,Detail!$A:$A,$B329,Detail!$D:$D,8,Detail!$C:$C,3)</f>
        <v>0</v>
      </c>
      <c r="AO329" s="24">
        <f>SUMIFS(Detail!AF:AF,Detail!$A:$A,$B329,Detail!$D:$D,8,Detail!$C:$C,4)</f>
        <v>0</v>
      </c>
      <c r="AP329" s="33">
        <f t="shared" si="574"/>
        <v>0</v>
      </c>
      <c r="AQ329" s="24">
        <f>SUMIFS(Detail!AF:AF,Detail!$A:$A,$B329,Detail!$D:$D,9,Detail!$C:$C,1)</f>
        <v>0</v>
      </c>
      <c r="AR329" s="24">
        <f>SUMIFS(Detail!AF:AF,Detail!$A:$A,$B329,Detail!$D:$D,9,Detail!$C:$C,2)</f>
        <v>0</v>
      </c>
      <c r="AS329" s="24">
        <f>SUMIFS(Detail!AF:AF,Detail!$A:$A,$B329,Detail!$D:$D,9,Detail!$C:$C,3)</f>
        <v>0</v>
      </c>
      <c r="AT329" s="24">
        <f>SUMIFS(Detail!AF:AF,Detail!$A:$A,$B329,Detail!$D:$D,9,Detail!$C:$C,4)</f>
        <v>0</v>
      </c>
      <c r="AU329" s="33">
        <f t="shared" si="575"/>
        <v>0</v>
      </c>
      <c r="AV329" s="24">
        <f>SUMIFS(Detail!AF:AF,Detail!$A:$A,$B329,Detail!$D:$D,10,Detail!$C:$C,1)</f>
        <v>0</v>
      </c>
      <c r="AW329" s="24">
        <f>SUMIFS(Detail!AF:AF,Detail!$A:$A,$B329,Detail!$D:$D,10,Detail!$C:$C,2)</f>
        <v>0</v>
      </c>
      <c r="AX329" s="24">
        <f>SUMIFS(Detail!AF:AF,Detail!$A:$A,$B329,Detail!$D:$D,10,Detail!$C:$C,3)</f>
        <v>0</v>
      </c>
      <c r="AY329" s="24">
        <f>SUMIFS(Detail!AF:AF,Detail!$A:$A,$B329,Detail!$D:$D,10,Detail!$C:$C,4)</f>
        <v>0</v>
      </c>
      <c r="AZ329" s="33">
        <f t="shared" si="576"/>
        <v>0</v>
      </c>
      <c r="BA329" s="24">
        <f>SUMIFS(Detail!AF:AF,Detail!$A:$A,$B329,Detail!$D:$D,11,Detail!$C:$C,1)</f>
        <v>0</v>
      </c>
      <c r="BB329" s="24">
        <f>SUMIFS(Detail!AF:AF,Detail!$A:$A,$B329,Detail!$D:$D,11,Detail!$C:$C,2)</f>
        <v>0</v>
      </c>
      <c r="BC329" s="24">
        <f>SUMIFS(Detail!AF:AF,Detail!$A:$A,$B329,Detail!$D:$D,11,Detail!$C:$C,3)</f>
        <v>0</v>
      </c>
      <c r="BD329" s="24">
        <f>SUMIFS(Detail!AF:AF,Detail!$A:$A,$B329,Detail!$D:$D,11,Detail!$C:$C,4)</f>
        <v>0</v>
      </c>
      <c r="BE329" s="33">
        <f t="shared" si="577"/>
        <v>0</v>
      </c>
      <c r="BF329" s="24">
        <f>SUMIFS(Detail!AF:AF,Detail!$A:$A,$B329,Detail!$D:$D,12,Detail!$C:$C,1)</f>
        <v>0</v>
      </c>
      <c r="BG329" s="24">
        <f>SUMIFS(Detail!AF:AF,Detail!$A:$A,$B329,Detail!$D:$D,12,Detail!$C:$C,2)</f>
        <v>0</v>
      </c>
      <c r="BH329" s="24">
        <f>SUMIFS(Detail!AF:AF,Detail!$A:$A,$B329,Detail!$D:$D,12,Detail!$C:$C,3)</f>
        <v>0</v>
      </c>
      <c r="BI329" s="24">
        <f>SUMIFS(Detail!AF:AF,Detail!$A:$A,$B329,Detail!$D:$D,12,Detail!$C:$C,4)</f>
        <v>0</v>
      </c>
      <c r="BJ329" s="33">
        <f t="shared" si="578"/>
        <v>0</v>
      </c>
      <c r="BK329" s="24">
        <f>SUMIFS(Detail!AF:AF,Detail!$A:$A,$B329,Detail!$D:$D,13,Detail!$C:$C,1)</f>
        <v>0</v>
      </c>
      <c r="BL329" s="24">
        <f>SUMIFS(Detail!AF:AF,Detail!$A:$A,$B329,Detail!$D:$D,13,Detail!$C:$C,2)</f>
        <v>0</v>
      </c>
      <c r="BM329" s="24">
        <f>SUMIFS(Detail!AF:AF,Detail!$A:$A,$B329,Detail!$D:$D,13,Detail!$C:$C,3)</f>
        <v>0</v>
      </c>
      <c r="BN329" s="24">
        <f>SUMIFS(Detail!AF:AF,Detail!$A:$A,$B329,Detail!$D:$D,13,Detail!$C:$C,4)</f>
        <v>0</v>
      </c>
      <c r="BO329" s="33">
        <f t="shared" si="579"/>
        <v>0</v>
      </c>
      <c r="BP329" s="24">
        <f>SUMIFS(Detail!AF:AF,Detail!$A:$A,$B329,Detail!$D:$D,14,Detail!$C:$C,1)</f>
        <v>0</v>
      </c>
      <c r="BQ329" s="24">
        <f>SUMIFS(Detail!AF:AF,Detail!$A:$A,$B329,Detail!$D:$D,14,Detail!$C:$C,2)</f>
        <v>0</v>
      </c>
      <c r="BR329" s="24">
        <f>SUMIFS(Detail!AF:AF,Detail!$A:$A,$B329,Detail!$D:$D,14,Detail!$C:$C,3)</f>
        <v>0</v>
      </c>
      <c r="BS329" s="24">
        <f>SUMIFS(Detail!AF:AF,Detail!$A:$A,$B329,Detail!$D:$D,14,Detail!$C:$C,4)</f>
        <v>0</v>
      </c>
      <c r="BT329" s="33">
        <f t="shared" si="580"/>
        <v>0</v>
      </c>
      <c r="BU329" s="24">
        <f>SUMIFS(Detail!AF:AF,Detail!$A:$A,$B329,Detail!$D:$D,15,Detail!$C:$C,1)</f>
        <v>0</v>
      </c>
      <c r="BV329" s="24">
        <f>SUMIFS(Detail!AF:AF,Detail!$A:$A,$B329,Detail!$D:$D,15,Detail!$C:$C,2)</f>
        <v>0</v>
      </c>
      <c r="BW329" s="24">
        <f>SUMIFS(Detail!AF:AF,Detail!$A:$A,$B329,Detail!$D:$D,15,Detail!$C:$C,3)</f>
        <v>0</v>
      </c>
      <c r="BX329" s="24">
        <f>SUMIFS(Detail!AF:AF,Detail!$A:$A,$B329,Detail!$D:$D,15,Detail!$C:$C,4)</f>
        <v>0</v>
      </c>
      <c r="BY329" s="33">
        <f t="shared" si="581"/>
        <v>0</v>
      </c>
      <c r="BZ329" s="24">
        <f>SUMIFS(Detail!AF:AF,Detail!$A:$A,$B329,Detail!$D:$D,16,Detail!$C:$C,1)</f>
        <v>0</v>
      </c>
      <c r="CA329" s="24">
        <f>SUMIFS(Detail!AF:AF,Detail!$A:$A,$B329,Detail!$D:$D,16,Detail!$C:$C,2)</f>
        <v>0</v>
      </c>
      <c r="CB329" s="24">
        <f>SUMIFS(Detail!AF:AF,Detail!$A:$A,$B329,Detail!$D:$D,16,Detail!$C:$C,3)</f>
        <v>0</v>
      </c>
      <c r="CC329" s="24">
        <f>SUMIFS(Detail!AF:AF,Detail!$A:$A,$B329,Detail!$D:$D,16,Detail!$C:$C,4)</f>
        <v>0</v>
      </c>
      <c r="CD329" s="33">
        <f t="shared" si="582"/>
        <v>0</v>
      </c>
      <c r="CE329" s="24">
        <f>SUMIFS(Detail!AF:AF,Detail!$A:$A,$B329,Detail!$D:$D,17,Detail!$C:$C,1)</f>
        <v>0</v>
      </c>
      <c r="CF329" s="24">
        <f>SUMIFS(Detail!AF:AF,Detail!$A:$A,$B329,Detail!$D:$D,17,Detail!$C:$C,2)</f>
        <v>0</v>
      </c>
      <c r="CG329" s="24">
        <f>SUMIFS(Detail!AF:AF,Detail!$A:$A,$B329,Detail!$D:$D,17,Detail!$C:$C,3)</f>
        <v>0</v>
      </c>
      <c r="CH329" s="24">
        <f>SUMIFS(Detail!AF:AF,Detail!$A:$A,$B329,Detail!$D:$D,17,Detail!$C:$C,4)</f>
        <v>0</v>
      </c>
      <c r="CI329" s="33">
        <f t="shared" si="583"/>
        <v>0</v>
      </c>
      <c r="CJ329" s="24">
        <f>SUMIFS(Detail!AF:AF,Detail!$A:$A,$B329,Detail!$D:$D,18,Detail!$C:$C,1)</f>
        <v>0</v>
      </c>
      <c r="CK329" s="24">
        <f>SUMIFS(Detail!AF:AF,Detail!$A:$A,$B329,Detail!$D:$D,18,Detail!$C:$C,2)</f>
        <v>0</v>
      </c>
      <c r="CL329" s="24">
        <f>SUMIFS(Detail!AF:AF,Detail!$A:$A,$B329,Detail!$D:$D,18,Detail!$C:$C,3)</f>
        <v>0</v>
      </c>
      <c r="CM329" s="24">
        <f>SUMIFS(Detail!AF:AF,Detail!$A:$A,$B329,Detail!$D:$D,18,Detail!$C:$C,4)</f>
        <v>0</v>
      </c>
      <c r="CN329" s="33">
        <f t="shared" si="584"/>
        <v>0</v>
      </c>
      <c r="CO329" s="24">
        <f>SUMIFS(Detail!AF:AF,Detail!$A:$A,$B329,Detail!$D:$D,19,Detail!$C:$C,1)</f>
        <v>0</v>
      </c>
      <c r="CP329" s="24">
        <f>SUMIFS(Detail!AF:AF,Detail!$A:$A,$B329,Detail!$D:$D,19,Detail!$C:$C,2)</f>
        <v>0</v>
      </c>
      <c r="CQ329" s="24">
        <f>SUMIFS(Detail!AF:AF,Detail!$A:$A,$B329,Detail!$D:$D,19,Detail!$C:$C,3)</f>
        <v>0</v>
      </c>
      <c r="CR329" s="24">
        <f>SUMIFS(Detail!AF:AF,Detail!$A:$A,$B329,Detail!$D:$D,19,Detail!$C:$C,4)</f>
        <v>0</v>
      </c>
      <c r="CS329" s="33">
        <f t="shared" si="585"/>
        <v>0</v>
      </c>
      <c r="CT329" s="24">
        <f>SUMIFS(Detail!AF:AF,Detail!$A:$A,$B329,Detail!$D:$D,20,Detail!$C:$C,1)</f>
        <v>0</v>
      </c>
      <c r="CU329" s="24">
        <f>SUMIFS(Detail!AF:AF,Detail!$A:$A,$B329,Detail!$D:$D,20,Detail!$C:$C,2)</f>
        <v>0</v>
      </c>
      <c r="CV329" s="24">
        <f>SUMIFS(Detail!AF:AF,Detail!$A:$A,$B329,Detail!$D:$D,20,Detail!$C:$C,3)</f>
        <v>0</v>
      </c>
      <c r="CW329" s="24">
        <f>SUMIFS(Detail!AF:AF,Detail!$A:$A,$B329,Detail!$D:$D,20,Detail!$C:$C,4)</f>
        <v>0</v>
      </c>
      <c r="CX329" s="33">
        <f t="shared" si="586"/>
        <v>0</v>
      </c>
      <c r="CY329" s="24">
        <f>SUMIFS(Detail!AF:AF,Detail!$A:$A,$B329,Detail!$D:$D,21,Detail!$C:$C,1)</f>
        <v>0</v>
      </c>
      <c r="CZ329" s="24">
        <f>SUMIFS(Detail!AF:AF,Detail!$A:$A,$B329,Detail!$D:$D,21,Detail!$C:$C,2)</f>
        <v>0</v>
      </c>
      <c r="DA329" s="24">
        <f>SUMIFS(Detail!AF:AF,Detail!$A:$A,$B329,Detail!$D:$D,21,Detail!$C:$C,3)</f>
        <v>0</v>
      </c>
      <c r="DB329" s="24">
        <f>SUMIFS(Detail!AF:AF,Detail!$A:$A,$B329,Detail!$D:$D,21,Detail!$C:$C,4)</f>
        <v>0</v>
      </c>
      <c r="DC329" s="33">
        <f t="shared" si="587"/>
        <v>0</v>
      </c>
      <c r="DD329" s="86">
        <f>SUMIFS(Detail!AF:AF,Detail!$A:$A,$B329,Detail!$B:$B,"&gt;60")</f>
        <v>0</v>
      </c>
    </row>
    <row r="330" spans="1:108" x14ac:dyDescent="0.25">
      <c r="A330" t="s">
        <v>5578</v>
      </c>
      <c r="B330" s="32" t="s">
        <v>5122</v>
      </c>
      <c r="C330" s="24">
        <f>SUMIFS(Detail!AF:AF,Detail!$A:$A,$B330,Detail!$D:$D,1,Detail!$C:$C,1)</f>
        <v>0</v>
      </c>
      <c r="D330" s="24">
        <f>SUMIFS(Detail!AF:AF,Detail!$A:$A,$B330,Detail!$D:$D,1,Detail!$C:$C,2)</f>
        <v>0</v>
      </c>
      <c r="E330" s="24">
        <f>SUMIFS(Detail!AF:AF,Detail!$A:$A,$B330,Detail!$D:$D,1,Detail!$C:$C,3)</f>
        <v>124999.99999999999</v>
      </c>
      <c r="F330" s="24">
        <f>SUMIFS(Detail!AF:AF,Detail!$A:$A,$B330,Detail!$D:$D,1,Detail!$C:$C,4)</f>
        <v>237500</v>
      </c>
      <c r="G330" s="33">
        <f t="shared" si="567"/>
        <v>362500</v>
      </c>
      <c r="H330" s="24">
        <f>SUMIFS(Detail!AF:AF,Detail!$A:$A,$B330,Detail!$D:$D,2,Detail!$C:$C,1)</f>
        <v>262500.00000000012</v>
      </c>
      <c r="I330" s="24">
        <f>SUMIFS(Detail!AF:AF,Detail!$A:$A,$B330,Detail!$D:$D,2,Detail!$C:$C,2)</f>
        <v>337500</v>
      </c>
      <c r="J330" s="24">
        <f>SUMIFS(Detail!AF:AF,Detail!$A:$A,$B330,Detail!$D:$D,2,Detail!$C:$C,3)</f>
        <v>412499.99999999988</v>
      </c>
      <c r="K330" s="24">
        <f>SUMIFS(Detail!AF:AF,Detail!$A:$A,$B330,Detail!$D:$D,2,Detail!$C:$C,4)</f>
        <v>487500</v>
      </c>
      <c r="L330" s="33">
        <f t="shared" si="568"/>
        <v>1500000</v>
      </c>
      <c r="M330" s="24">
        <f>SUMIFS(Detail!AF:AF,Detail!$A:$A,$B330,Detail!$D:$D,3,Detail!$C:$C,1)</f>
        <v>487499.99999999953</v>
      </c>
      <c r="N330" s="24">
        <f>SUMIFS(Detail!AF:AF,Detail!$A:$A,$B330,Detail!$D:$D,3,Detail!$C:$C,2)</f>
        <v>525000</v>
      </c>
      <c r="O330" s="24">
        <f>SUMIFS(Detail!AF:AF,Detail!$A:$A,$B330,Detail!$D:$D,3,Detail!$C:$C,3)</f>
        <v>675000</v>
      </c>
      <c r="P330" s="24">
        <f>SUMIFS(Detail!AF:AF,Detail!$A:$A,$B330,Detail!$D:$D,3,Detail!$C:$C,4)</f>
        <v>825000.00000000047</v>
      </c>
      <c r="Q330" s="33">
        <f t="shared" si="569"/>
        <v>2512500</v>
      </c>
      <c r="R330" s="24">
        <f>SUMIFS(Detail!AF:AF,Detail!$A:$A,$B330,Detail!$D:$D,4,Detail!$C:$C,1)</f>
        <v>877500</v>
      </c>
      <c r="S330" s="24">
        <f>SUMIFS(Detail!AF:AF,Detail!$A:$A,$B330,Detail!$D:$D,4,Detail!$C:$C,2)</f>
        <v>877500</v>
      </c>
      <c r="T330" s="24">
        <f>SUMIFS(Detail!AF:AF,Detail!$A:$A,$B330,Detail!$D:$D,4,Detail!$C:$C,3)</f>
        <v>945000</v>
      </c>
      <c r="U330" s="24">
        <f>SUMIFS(Detail!AF:AF,Detail!$A:$A,$B330,Detail!$D:$D,4,Detail!$C:$C,4)</f>
        <v>1215000</v>
      </c>
      <c r="V330" s="33">
        <f t="shared" si="570"/>
        <v>3915000</v>
      </c>
      <c r="W330" s="24">
        <f>SUMIFS(Detail!AF:AF,Detail!$A:$A,$B330,Detail!$D:$D,5,Detail!$C:$C,1)</f>
        <v>1650000</v>
      </c>
      <c r="X330" s="24">
        <f>SUMIFS(Detail!AF:AF,Detail!$A:$A,$B330,Detail!$D:$D,5,Detail!$C:$C,2)</f>
        <v>1950000</v>
      </c>
      <c r="Y330" s="24">
        <f>SUMIFS(Detail!AF:AF,Detail!$A:$A,$B330,Detail!$D:$D,5,Detail!$C:$C,3)</f>
        <v>1950000</v>
      </c>
      <c r="Z330" s="24">
        <f>SUMIFS(Detail!AF:AF,Detail!$A:$A,$B330,Detail!$D:$D,5,Detail!$C:$C,4)</f>
        <v>2100000</v>
      </c>
      <c r="AA330" s="33">
        <f t="shared" si="571"/>
        <v>7650000</v>
      </c>
      <c r="AB330" s="24">
        <f>SUMIFS(Detail!AF:AF,Detail!$A:$A,$B330,Detail!$D:$D,6,Detail!$C:$C,1)</f>
        <v>0</v>
      </c>
      <c r="AC330" s="24">
        <f>SUMIFS(Detail!AF:AF,Detail!$A:$A,$B330,Detail!$D:$D,6,Detail!$C:$C,2)</f>
        <v>0</v>
      </c>
      <c r="AD330" s="24">
        <f>SUMIFS(Detail!AF:AF,Detail!$A:$A,$B330,Detail!$D:$D,6,Detail!$C:$C,3)</f>
        <v>0</v>
      </c>
      <c r="AE330" s="24">
        <f>SUMIFS(Detail!AF:AF,Detail!$A:$A,$B330,Detail!$D:$D,6,Detail!$C:$C,4)</f>
        <v>0</v>
      </c>
      <c r="AF330" s="33">
        <f t="shared" si="572"/>
        <v>0</v>
      </c>
      <c r="AG330" s="24">
        <f>SUMIFS(Detail!AF:AF,Detail!$A:$A,$B330,Detail!$D:$D,7,Detail!$C:$C,1)</f>
        <v>0</v>
      </c>
      <c r="AH330" s="24">
        <f>SUMIFS(Detail!AF:AF,Detail!$A:$A,$B330,Detail!$D:$D,7,Detail!$C:$C,2)</f>
        <v>0</v>
      </c>
      <c r="AI330" s="24">
        <f>SUMIFS(Detail!AF:AF,Detail!$A:$A,$B330,Detail!$D:$D,7,Detail!$C:$C,3)</f>
        <v>0</v>
      </c>
      <c r="AJ330" s="24">
        <f>SUMIFS(Detail!AF:AF,Detail!$A:$A,$B330,Detail!$D:$D,7,Detail!$C:$C,4)</f>
        <v>0</v>
      </c>
      <c r="AK330" s="33">
        <f t="shared" si="573"/>
        <v>0</v>
      </c>
      <c r="AL330" s="24">
        <f>SUMIFS(Detail!AF:AF,Detail!$A:$A,$B330,Detail!$D:$D,8,Detail!$C:$C,1)</f>
        <v>0</v>
      </c>
      <c r="AM330" s="24">
        <f>SUMIFS(Detail!AF:AF,Detail!$A:$A,$B330,Detail!$D:$D,8,Detail!$C:$C,2)</f>
        <v>0</v>
      </c>
      <c r="AN330" s="24">
        <f>SUMIFS(Detail!AF:AF,Detail!$A:$A,$B330,Detail!$D:$D,8,Detail!$C:$C,3)</f>
        <v>0</v>
      </c>
      <c r="AO330" s="24">
        <f>SUMIFS(Detail!AF:AF,Detail!$A:$A,$B330,Detail!$D:$D,8,Detail!$C:$C,4)</f>
        <v>0</v>
      </c>
      <c r="AP330" s="33">
        <f t="shared" si="574"/>
        <v>0</v>
      </c>
      <c r="AQ330" s="24">
        <f>SUMIFS(Detail!AF:AF,Detail!$A:$A,$B330,Detail!$D:$D,9,Detail!$C:$C,1)</f>
        <v>0</v>
      </c>
      <c r="AR330" s="24">
        <f>SUMIFS(Detail!AF:AF,Detail!$A:$A,$B330,Detail!$D:$D,9,Detail!$C:$C,2)</f>
        <v>0</v>
      </c>
      <c r="AS330" s="24">
        <f>SUMIFS(Detail!AF:AF,Detail!$A:$A,$B330,Detail!$D:$D,9,Detail!$C:$C,3)</f>
        <v>0</v>
      </c>
      <c r="AT330" s="24">
        <f>SUMIFS(Detail!AF:AF,Detail!$A:$A,$B330,Detail!$D:$D,9,Detail!$C:$C,4)</f>
        <v>0</v>
      </c>
      <c r="AU330" s="33">
        <f t="shared" si="575"/>
        <v>0</v>
      </c>
      <c r="AV330" s="24">
        <f>SUMIFS(Detail!AF:AF,Detail!$A:$A,$B330,Detail!$D:$D,10,Detail!$C:$C,1)</f>
        <v>0</v>
      </c>
      <c r="AW330" s="24">
        <f>SUMIFS(Detail!AF:AF,Detail!$A:$A,$B330,Detail!$D:$D,10,Detail!$C:$C,2)</f>
        <v>0</v>
      </c>
      <c r="AX330" s="24">
        <f>SUMIFS(Detail!AF:AF,Detail!$A:$A,$B330,Detail!$D:$D,10,Detail!$C:$C,3)</f>
        <v>0</v>
      </c>
      <c r="AY330" s="24">
        <f>SUMIFS(Detail!AF:AF,Detail!$A:$A,$B330,Detail!$D:$D,10,Detail!$C:$C,4)</f>
        <v>0</v>
      </c>
      <c r="AZ330" s="33">
        <f t="shared" si="576"/>
        <v>0</v>
      </c>
      <c r="BA330" s="24">
        <f>SUMIFS(Detail!AF:AF,Detail!$A:$A,$B330,Detail!$D:$D,11,Detail!$C:$C,1)</f>
        <v>0</v>
      </c>
      <c r="BB330" s="24">
        <f>SUMIFS(Detail!AF:AF,Detail!$A:$A,$B330,Detail!$D:$D,11,Detail!$C:$C,2)</f>
        <v>0</v>
      </c>
      <c r="BC330" s="24">
        <f>SUMIFS(Detail!AF:AF,Detail!$A:$A,$B330,Detail!$D:$D,11,Detail!$C:$C,3)</f>
        <v>0</v>
      </c>
      <c r="BD330" s="24">
        <f>SUMIFS(Detail!AF:AF,Detail!$A:$A,$B330,Detail!$D:$D,11,Detail!$C:$C,4)</f>
        <v>0</v>
      </c>
      <c r="BE330" s="33">
        <f t="shared" si="577"/>
        <v>0</v>
      </c>
      <c r="BF330" s="24">
        <f>SUMIFS(Detail!AF:AF,Detail!$A:$A,$B330,Detail!$D:$D,12,Detail!$C:$C,1)</f>
        <v>0</v>
      </c>
      <c r="BG330" s="24">
        <f>SUMIFS(Detail!AF:AF,Detail!$A:$A,$B330,Detail!$D:$D,12,Detail!$C:$C,2)</f>
        <v>0</v>
      </c>
      <c r="BH330" s="24">
        <f>SUMIFS(Detail!AF:AF,Detail!$A:$A,$B330,Detail!$D:$D,12,Detail!$C:$C,3)</f>
        <v>0</v>
      </c>
      <c r="BI330" s="24">
        <f>SUMIFS(Detail!AF:AF,Detail!$A:$A,$B330,Detail!$D:$D,12,Detail!$C:$C,4)</f>
        <v>0</v>
      </c>
      <c r="BJ330" s="33">
        <f t="shared" si="578"/>
        <v>0</v>
      </c>
      <c r="BK330" s="24">
        <f>SUMIFS(Detail!AF:AF,Detail!$A:$A,$B330,Detail!$D:$D,13,Detail!$C:$C,1)</f>
        <v>0</v>
      </c>
      <c r="BL330" s="24">
        <f>SUMIFS(Detail!AF:AF,Detail!$A:$A,$B330,Detail!$D:$D,13,Detail!$C:$C,2)</f>
        <v>0</v>
      </c>
      <c r="BM330" s="24">
        <f>SUMIFS(Detail!AF:AF,Detail!$A:$A,$B330,Detail!$D:$D,13,Detail!$C:$C,3)</f>
        <v>0</v>
      </c>
      <c r="BN330" s="24">
        <f>SUMIFS(Detail!AF:AF,Detail!$A:$A,$B330,Detail!$D:$D,13,Detail!$C:$C,4)</f>
        <v>0</v>
      </c>
      <c r="BO330" s="33">
        <f t="shared" si="579"/>
        <v>0</v>
      </c>
      <c r="BP330" s="24">
        <f>SUMIFS(Detail!AF:AF,Detail!$A:$A,$B330,Detail!$D:$D,14,Detail!$C:$C,1)</f>
        <v>0</v>
      </c>
      <c r="BQ330" s="24">
        <f>SUMIFS(Detail!AF:AF,Detail!$A:$A,$B330,Detail!$D:$D,14,Detail!$C:$C,2)</f>
        <v>0</v>
      </c>
      <c r="BR330" s="24">
        <f>SUMIFS(Detail!AF:AF,Detail!$A:$A,$B330,Detail!$D:$D,14,Detail!$C:$C,3)</f>
        <v>0</v>
      </c>
      <c r="BS330" s="24">
        <f>SUMIFS(Detail!AF:AF,Detail!$A:$A,$B330,Detail!$D:$D,14,Detail!$C:$C,4)</f>
        <v>0</v>
      </c>
      <c r="BT330" s="33">
        <f t="shared" si="580"/>
        <v>0</v>
      </c>
      <c r="BU330" s="24">
        <f>SUMIFS(Detail!AF:AF,Detail!$A:$A,$B330,Detail!$D:$D,15,Detail!$C:$C,1)</f>
        <v>0</v>
      </c>
      <c r="BV330" s="24">
        <f>SUMIFS(Detail!AF:AF,Detail!$A:$A,$B330,Detail!$D:$D,15,Detail!$C:$C,2)</f>
        <v>0</v>
      </c>
      <c r="BW330" s="24">
        <f>SUMIFS(Detail!AF:AF,Detail!$A:$A,$B330,Detail!$D:$D,15,Detail!$C:$C,3)</f>
        <v>0</v>
      </c>
      <c r="BX330" s="24">
        <f>SUMIFS(Detail!AF:AF,Detail!$A:$A,$B330,Detail!$D:$D,15,Detail!$C:$C,4)</f>
        <v>0</v>
      </c>
      <c r="BY330" s="33">
        <f t="shared" si="581"/>
        <v>0</v>
      </c>
      <c r="BZ330" s="24">
        <f>SUMIFS(Detail!AF:AF,Detail!$A:$A,$B330,Detail!$D:$D,16,Detail!$C:$C,1)</f>
        <v>0</v>
      </c>
      <c r="CA330" s="24">
        <f>SUMIFS(Detail!AF:AF,Detail!$A:$A,$B330,Detail!$D:$D,16,Detail!$C:$C,2)</f>
        <v>0</v>
      </c>
      <c r="CB330" s="24">
        <f>SUMIFS(Detail!AF:AF,Detail!$A:$A,$B330,Detail!$D:$D,16,Detail!$C:$C,3)</f>
        <v>0</v>
      </c>
      <c r="CC330" s="24">
        <f>SUMIFS(Detail!AF:AF,Detail!$A:$A,$B330,Detail!$D:$D,16,Detail!$C:$C,4)</f>
        <v>0</v>
      </c>
      <c r="CD330" s="33">
        <f t="shared" si="582"/>
        <v>0</v>
      </c>
      <c r="CE330" s="24">
        <f>SUMIFS(Detail!AF:AF,Detail!$A:$A,$B330,Detail!$D:$D,17,Detail!$C:$C,1)</f>
        <v>0</v>
      </c>
      <c r="CF330" s="24">
        <f>SUMIFS(Detail!AF:AF,Detail!$A:$A,$B330,Detail!$D:$D,17,Detail!$C:$C,2)</f>
        <v>0</v>
      </c>
      <c r="CG330" s="24">
        <f>SUMIFS(Detail!AF:AF,Detail!$A:$A,$B330,Detail!$D:$D,17,Detail!$C:$C,3)</f>
        <v>0</v>
      </c>
      <c r="CH330" s="24">
        <f>SUMIFS(Detail!AF:AF,Detail!$A:$A,$B330,Detail!$D:$D,17,Detail!$C:$C,4)</f>
        <v>0</v>
      </c>
      <c r="CI330" s="33">
        <f t="shared" si="583"/>
        <v>0</v>
      </c>
      <c r="CJ330" s="24">
        <f>SUMIFS(Detail!AF:AF,Detail!$A:$A,$B330,Detail!$D:$D,18,Detail!$C:$C,1)</f>
        <v>0</v>
      </c>
      <c r="CK330" s="24">
        <f>SUMIFS(Detail!AF:AF,Detail!$A:$A,$B330,Detail!$D:$D,18,Detail!$C:$C,2)</f>
        <v>0</v>
      </c>
      <c r="CL330" s="24">
        <f>SUMIFS(Detail!AF:AF,Detail!$A:$A,$B330,Detail!$D:$D,18,Detail!$C:$C,3)</f>
        <v>0</v>
      </c>
      <c r="CM330" s="24">
        <f>SUMIFS(Detail!AF:AF,Detail!$A:$A,$B330,Detail!$D:$D,18,Detail!$C:$C,4)</f>
        <v>0</v>
      </c>
      <c r="CN330" s="33">
        <f t="shared" si="584"/>
        <v>0</v>
      </c>
      <c r="CO330" s="24">
        <f>SUMIFS(Detail!AF:AF,Detail!$A:$A,$B330,Detail!$D:$D,19,Detail!$C:$C,1)</f>
        <v>0</v>
      </c>
      <c r="CP330" s="24">
        <f>SUMIFS(Detail!AF:AF,Detail!$A:$A,$B330,Detail!$D:$D,19,Detail!$C:$C,2)</f>
        <v>0</v>
      </c>
      <c r="CQ330" s="24">
        <f>SUMIFS(Detail!AF:AF,Detail!$A:$A,$B330,Detail!$D:$D,19,Detail!$C:$C,3)</f>
        <v>0</v>
      </c>
      <c r="CR330" s="24">
        <f>SUMIFS(Detail!AF:AF,Detail!$A:$A,$B330,Detail!$D:$D,19,Detail!$C:$C,4)</f>
        <v>0</v>
      </c>
      <c r="CS330" s="33">
        <f t="shared" si="585"/>
        <v>0</v>
      </c>
      <c r="CT330" s="24">
        <f>SUMIFS(Detail!AF:AF,Detail!$A:$A,$B330,Detail!$D:$D,20,Detail!$C:$C,1)</f>
        <v>0</v>
      </c>
      <c r="CU330" s="24">
        <f>SUMIFS(Detail!AF:AF,Detail!$A:$A,$B330,Detail!$D:$D,20,Detail!$C:$C,2)</f>
        <v>0</v>
      </c>
      <c r="CV330" s="24">
        <f>SUMIFS(Detail!AF:AF,Detail!$A:$A,$B330,Detail!$D:$D,20,Detail!$C:$C,3)</f>
        <v>0</v>
      </c>
      <c r="CW330" s="24">
        <f>SUMIFS(Detail!AF:AF,Detail!$A:$A,$B330,Detail!$D:$D,20,Detail!$C:$C,4)</f>
        <v>0</v>
      </c>
      <c r="CX330" s="33">
        <f t="shared" si="586"/>
        <v>0</v>
      </c>
      <c r="CY330" s="24">
        <f>SUMIFS(Detail!AF:AF,Detail!$A:$A,$B330,Detail!$D:$D,21,Detail!$C:$C,1)</f>
        <v>0</v>
      </c>
      <c r="CZ330" s="24">
        <f>SUMIFS(Detail!AF:AF,Detail!$A:$A,$B330,Detail!$D:$D,21,Detail!$C:$C,2)</f>
        <v>0</v>
      </c>
      <c r="DA330" s="24">
        <f>SUMIFS(Detail!AF:AF,Detail!$A:$A,$B330,Detail!$D:$D,21,Detail!$C:$C,3)</f>
        <v>0</v>
      </c>
      <c r="DB330" s="24">
        <f>SUMIFS(Detail!AF:AF,Detail!$A:$A,$B330,Detail!$D:$D,21,Detail!$C:$C,4)</f>
        <v>0</v>
      </c>
      <c r="DC330" s="33">
        <f t="shared" si="587"/>
        <v>0</v>
      </c>
      <c r="DD330" s="86">
        <f>SUMIFS(Detail!AF:AF,Detail!$A:$A,$B330,Detail!$B:$B,"&gt;60")</f>
        <v>0</v>
      </c>
    </row>
    <row r="331" spans="1:108" x14ac:dyDescent="0.25">
      <c r="A331" t="s">
        <v>5579</v>
      </c>
      <c r="B331" s="32" t="s">
        <v>5123</v>
      </c>
      <c r="C331" s="24">
        <f>SUMIFS(Detail!AF:AF,Detail!$A:$A,$B331,Detail!$D:$D,1,Detail!$C:$C,1)</f>
        <v>0</v>
      </c>
      <c r="D331" s="24">
        <f>SUMIFS(Detail!AF:AF,Detail!$A:$A,$B331,Detail!$D:$D,1,Detail!$C:$C,2)</f>
        <v>0</v>
      </c>
      <c r="E331" s="24">
        <f>SUMIFS(Detail!AF:AF,Detail!$A:$A,$B331,Detail!$D:$D,1,Detail!$C:$C,3)</f>
        <v>179999.99999999997</v>
      </c>
      <c r="F331" s="24">
        <f>SUMIFS(Detail!AF:AF,Detail!$A:$A,$B331,Detail!$D:$D,1,Detail!$C:$C,4)</f>
        <v>449999.99999999988</v>
      </c>
      <c r="G331" s="33">
        <f t="shared" si="567"/>
        <v>629999.99999999988</v>
      </c>
      <c r="H331" s="24">
        <f>SUMIFS(Detail!AF:AF,Detail!$A:$A,$B331,Detail!$D:$D,2,Detail!$C:$C,1)</f>
        <v>720000.00000000012</v>
      </c>
      <c r="I331" s="24">
        <f>SUMIFS(Detail!AF:AF,Detail!$A:$A,$B331,Detail!$D:$D,2,Detail!$C:$C,2)</f>
        <v>1012500</v>
      </c>
      <c r="J331" s="24">
        <f>SUMIFS(Detail!AF:AF,Detail!$A:$A,$B331,Detail!$D:$D,2,Detail!$C:$C,3)</f>
        <v>1237500</v>
      </c>
      <c r="K331" s="24">
        <f>SUMIFS(Detail!AF:AF,Detail!$A:$A,$B331,Detail!$D:$D,2,Detail!$C:$C,4)</f>
        <v>1350000</v>
      </c>
      <c r="L331" s="33">
        <f t="shared" si="568"/>
        <v>4320000</v>
      </c>
      <c r="M331" s="24">
        <f>SUMIFS(Detail!AF:AF,Detail!$A:$A,$B331,Detail!$D:$D,3,Detail!$C:$C,1)</f>
        <v>1215000</v>
      </c>
      <c r="N331" s="24">
        <f>SUMIFS(Detail!AF:AF,Detail!$A:$A,$B331,Detail!$D:$D,3,Detail!$C:$C,2)</f>
        <v>1440000</v>
      </c>
      <c r="O331" s="24">
        <f>SUMIFS(Detail!AF:AF,Detail!$A:$A,$B331,Detail!$D:$D,3,Detail!$C:$C,3)</f>
        <v>2025000</v>
      </c>
      <c r="P331" s="24">
        <f>SUMIFS(Detail!AF:AF,Detail!$A:$A,$B331,Detail!$D:$D,3,Detail!$C:$C,4)</f>
        <v>2475000</v>
      </c>
      <c r="Q331" s="33">
        <f t="shared" si="569"/>
        <v>7155000</v>
      </c>
      <c r="R331" s="24">
        <f>SUMIFS(Detail!AF:AF,Detail!$A:$A,$B331,Detail!$D:$D,4,Detail!$C:$C,1)</f>
        <v>2430000</v>
      </c>
      <c r="S331" s="24">
        <f>SUMIFS(Detail!AF:AF,Detail!$A:$A,$B331,Detail!$D:$D,4,Detail!$C:$C,2)</f>
        <v>2187000</v>
      </c>
      <c r="T331" s="24">
        <f>SUMIFS(Detail!AF:AF,Detail!$A:$A,$B331,Detail!$D:$D,4,Detail!$C:$C,3)</f>
        <v>2592000</v>
      </c>
      <c r="U331" s="24">
        <f>SUMIFS(Detail!AF:AF,Detail!$A:$A,$B331,Detail!$D:$D,4,Detail!$C:$C,4)</f>
        <v>3645000</v>
      </c>
      <c r="V331" s="33">
        <f t="shared" si="570"/>
        <v>10854000</v>
      </c>
      <c r="W331" s="24">
        <f>SUMIFS(Detail!AF:AF,Detail!$A:$A,$B331,Detail!$D:$D,5,Detail!$C:$C,1)</f>
        <v>4950000</v>
      </c>
      <c r="X331" s="24">
        <f>SUMIFS(Detail!AF:AF,Detail!$A:$A,$B331,Detail!$D:$D,5,Detail!$C:$C,2)</f>
        <v>5400000</v>
      </c>
      <c r="Y331" s="24">
        <f>SUMIFS(Detail!AF:AF,Detail!$A:$A,$B331,Detail!$D:$D,5,Detail!$C:$C,3)</f>
        <v>4860000</v>
      </c>
      <c r="Z331" s="24">
        <f>SUMIFS(Detail!AF:AF,Detail!$A:$A,$B331,Detail!$D:$D,5,Detail!$C:$C,4)</f>
        <v>5760000</v>
      </c>
      <c r="AA331" s="33">
        <f t="shared" si="571"/>
        <v>20970000</v>
      </c>
      <c r="AB331" s="24">
        <f>SUMIFS(Detail!AF:AF,Detail!$A:$A,$B331,Detail!$D:$D,6,Detail!$C:$C,1)</f>
        <v>0</v>
      </c>
      <c r="AC331" s="24">
        <f>SUMIFS(Detail!AF:AF,Detail!$A:$A,$B331,Detail!$D:$D,6,Detail!$C:$C,2)</f>
        <v>0</v>
      </c>
      <c r="AD331" s="24">
        <f>SUMIFS(Detail!AF:AF,Detail!$A:$A,$B331,Detail!$D:$D,6,Detail!$C:$C,3)</f>
        <v>0</v>
      </c>
      <c r="AE331" s="24">
        <f>SUMIFS(Detail!AF:AF,Detail!$A:$A,$B331,Detail!$D:$D,6,Detail!$C:$C,4)</f>
        <v>0</v>
      </c>
      <c r="AF331" s="33">
        <f t="shared" si="572"/>
        <v>0</v>
      </c>
      <c r="AG331" s="24">
        <f>SUMIFS(Detail!AF:AF,Detail!$A:$A,$B331,Detail!$D:$D,7,Detail!$C:$C,1)</f>
        <v>0</v>
      </c>
      <c r="AH331" s="24">
        <f>SUMIFS(Detail!AF:AF,Detail!$A:$A,$B331,Detail!$D:$D,7,Detail!$C:$C,2)</f>
        <v>0</v>
      </c>
      <c r="AI331" s="24">
        <f>SUMIFS(Detail!AF:AF,Detail!$A:$A,$B331,Detail!$D:$D,7,Detail!$C:$C,3)</f>
        <v>0</v>
      </c>
      <c r="AJ331" s="24">
        <f>SUMIFS(Detail!AF:AF,Detail!$A:$A,$B331,Detail!$D:$D,7,Detail!$C:$C,4)</f>
        <v>0</v>
      </c>
      <c r="AK331" s="33">
        <f t="shared" si="573"/>
        <v>0</v>
      </c>
      <c r="AL331" s="24">
        <f>SUMIFS(Detail!AF:AF,Detail!$A:$A,$B331,Detail!$D:$D,8,Detail!$C:$C,1)</f>
        <v>0</v>
      </c>
      <c r="AM331" s="24">
        <f>SUMIFS(Detail!AF:AF,Detail!$A:$A,$B331,Detail!$D:$D,8,Detail!$C:$C,2)</f>
        <v>0</v>
      </c>
      <c r="AN331" s="24">
        <f>SUMIFS(Detail!AF:AF,Detail!$A:$A,$B331,Detail!$D:$D,8,Detail!$C:$C,3)</f>
        <v>0</v>
      </c>
      <c r="AO331" s="24">
        <f>SUMIFS(Detail!AF:AF,Detail!$A:$A,$B331,Detail!$D:$D,8,Detail!$C:$C,4)</f>
        <v>0</v>
      </c>
      <c r="AP331" s="33">
        <f t="shared" si="574"/>
        <v>0</v>
      </c>
      <c r="AQ331" s="24">
        <f>SUMIFS(Detail!AF:AF,Detail!$A:$A,$B331,Detail!$D:$D,9,Detail!$C:$C,1)</f>
        <v>0</v>
      </c>
      <c r="AR331" s="24">
        <f>SUMIFS(Detail!AF:AF,Detail!$A:$A,$B331,Detail!$D:$D,9,Detail!$C:$C,2)</f>
        <v>0</v>
      </c>
      <c r="AS331" s="24">
        <f>SUMIFS(Detail!AF:AF,Detail!$A:$A,$B331,Detail!$D:$D,9,Detail!$C:$C,3)</f>
        <v>0</v>
      </c>
      <c r="AT331" s="24">
        <f>SUMIFS(Detail!AF:AF,Detail!$A:$A,$B331,Detail!$D:$D,9,Detail!$C:$C,4)</f>
        <v>0</v>
      </c>
      <c r="AU331" s="33">
        <f t="shared" si="575"/>
        <v>0</v>
      </c>
      <c r="AV331" s="24">
        <f>SUMIFS(Detail!AF:AF,Detail!$A:$A,$B331,Detail!$D:$D,10,Detail!$C:$C,1)</f>
        <v>0</v>
      </c>
      <c r="AW331" s="24">
        <f>SUMIFS(Detail!AF:AF,Detail!$A:$A,$B331,Detail!$D:$D,10,Detail!$C:$C,2)</f>
        <v>0</v>
      </c>
      <c r="AX331" s="24">
        <f>SUMIFS(Detail!AF:AF,Detail!$A:$A,$B331,Detail!$D:$D,10,Detail!$C:$C,3)</f>
        <v>0</v>
      </c>
      <c r="AY331" s="24">
        <f>SUMIFS(Detail!AF:AF,Detail!$A:$A,$B331,Detail!$D:$D,10,Detail!$C:$C,4)</f>
        <v>0</v>
      </c>
      <c r="AZ331" s="33">
        <f t="shared" si="576"/>
        <v>0</v>
      </c>
      <c r="BA331" s="24">
        <f>SUMIFS(Detail!AF:AF,Detail!$A:$A,$B331,Detail!$D:$D,11,Detail!$C:$C,1)</f>
        <v>0</v>
      </c>
      <c r="BB331" s="24">
        <f>SUMIFS(Detail!AF:AF,Detail!$A:$A,$B331,Detail!$D:$D,11,Detail!$C:$C,2)</f>
        <v>0</v>
      </c>
      <c r="BC331" s="24">
        <f>SUMIFS(Detail!AF:AF,Detail!$A:$A,$B331,Detail!$D:$D,11,Detail!$C:$C,3)</f>
        <v>0</v>
      </c>
      <c r="BD331" s="24">
        <f>SUMIFS(Detail!AF:AF,Detail!$A:$A,$B331,Detail!$D:$D,11,Detail!$C:$C,4)</f>
        <v>0</v>
      </c>
      <c r="BE331" s="33">
        <f t="shared" si="577"/>
        <v>0</v>
      </c>
      <c r="BF331" s="24">
        <f>SUMIFS(Detail!AF:AF,Detail!$A:$A,$B331,Detail!$D:$D,12,Detail!$C:$C,1)</f>
        <v>0</v>
      </c>
      <c r="BG331" s="24">
        <f>SUMIFS(Detail!AF:AF,Detail!$A:$A,$B331,Detail!$D:$D,12,Detail!$C:$C,2)</f>
        <v>0</v>
      </c>
      <c r="BH331" s="24">
        <f>SUMIFS(Detail!AF:AF,Detail!$A:$A,$B331,Detail!$D:$D,12,Detail!$C:$C,3)</f>
        <v>0</v>
      </c>
      <c r="BI331" s="24">
        <f>SUMIFS(Detail!AF:AF,Detail!$A:$A,$B331,Detail!$D:$D,12,Detail!$C:$C,4)</f>
        <v>0</v>
      </c>
      <c r="BJ331" s="33">
        <f t="shared" si="578"/>
        <v>0</v>
      </c>
      <c r="BK331" s="24">
        <f>SUMIFS(Detail!AF:AF,Detail!$A:$A,$B331,Detail!$D:$D,13,Detail!$C:$C,1)</f>
        <v>0</v>
      </c>
      <c r="BL331" s="24">
        <f>SUMIFS(Detail!AF:AF,Detail!$A:$A,$B331,Detail!$D:$D,13,Detail!$C:$C,2)</f>
        <v>0</v>
      </c>
      <c r="BM331" s="24">
        <f>SUMIFS(Detail!AF:AF,Detail!$A:$A,$B331,Detail!$D:$D,13,Detail!$C:$C,3)</f>
        <v>0</v>
      </c>
      <c r="BN331" s="24">
        <f>SUMIFS(Detail!AF:AF,Detail!$A:$A,$B331,Detail!$D:$D,13,Detail!$C:$C,4)</f>
        <v>0</v>
      </c>
      <c r="BO331" s="33">
        <f t="shared" si="579"/>
        <v>0</v>
      </c>
      <c r="BP331" s="24">
        <f>SUMIFS(Detail!AF:AF,Detail!$A:$A,$B331,Detail!$D:$D,14,Detail!$C:$C,1)</f>
        <v>0</v>
      </c>
      <c r="BQ331" s="24">
        <f>SUMIFS(Detail!AF:AF,Detail!$A:$A,$B331,Detail!$D:$D,14,Detail!$C:$C,2)</f>
        <v>0</v>
      </c>
      <c r="BR331" s="24">
        <f>SUMIFS(Detail!AF:AF,Detail!$A:$A,$B331,Detail!$D:$D,14,Detail!$C:$C,3)</f>
        <v>0</v>
      </c>
      <c r="BS331" s="24">
        <f>SUMIFS(Detail!AF:AF,Detail!$A:$A,$B331,Detail!$D:$D,14,Detail!$C:$C,4)</f>
        <v>0</v>
      </c>
      <c r="BT331" s="33">
        <f t="shared" si="580"/>
        <v>0</v>
      </c>
      <c r="BU331" s="24">
        <f>SUMIFS(Detail!AF:AF,Detail!$A:$A,$B331,Detail!$D:$D,15,Detail!$C:$C,1)</f>
        <v>0</v>
      </c>
      <c r="BV331" s="24">
        <f>SUMIFS(Detail!AF:AF,Detail!$A:$A,$B331,Detail!$D:$D,15,Detail!$C:$C,2)</f>
        <v>0</v>
      </c>
      <c r="BW331" s="24">
        <f>SUMIFS(Detail!AF:AF,Detail!$A:$A,$B331,Detail!$D:$D,15,Detail!$C:$C,3)</f>
        <v>0</v>
      </c>
      <c r="BX331" s="24">
        <f>SUMIFS(Detail!AF:AF,Detail!$A:$A,$B331,Detail!$D:$D,15,Detail!$C:$C,4)</f>
        <v>0</v>
      </c>
      <c r="BY331" s="33">
        <f t="shared" si="581"/>
        <v>0</v>
      </c>
      <c r="BZ331" s="24">
        <f>SUMIFS(Detail!AF:AF,Detail!$A:$A,$B331,Detail!$D:$D,16,Detail!$C:$C,1)</f>
        <v>0</v>
      </c>
      <c r="CA331" s="24">
        <f>SUMIFS(Detail!AF:AF,Detail!$A:$A,$B331,Detail!$D:$D,16,Detail!$C:$C,2)</f>
        <v>0</v>
      </c>
      <c r="CB331" s="24">
        <f>SUMIFS(Detail!AF:AF,Detail!$A:$A,$B331,Detail!$D:$D,16,Detail!$C:$C,3)</f>
        <v>0</v>
      </c>
      <c r="CC331" s="24">
        <f>SUMIFS(Detail!AF:AF,Detail!$A:$A,$B331,Detail!$D:$D,16,Detail!$C:$C,4)</f>
        <v>0</v>
      </c>
      <c r="CD331" s="33">
        <f t="shared" si="582"/>
        <v>0</v>
      </c>
      <c r="CE331" s="24">
        <f>SUMIFS(Detail!AF:AF,Detail!$A:$A,$B331,Detail!$D:$D,17,Detail!$C:$C,1)</f>
        <v>0</v>
      </c>
      <c r="CF331" s="24">
        <f>SUMIFS(Detail!AF:AF,Detail!$A:$A,$B331,Detail!$D:$D,17,Detail!$C:$C,2)</f>
        <v>0</v>
      </c>
      <c r="CG331" s="24">
        <f>SUMIFS(Detail!AF:AF,Detail!$A:$A,$B331,Detail!$D:$D,17,Detail!$C:$C,3)</f>
        <v>0</v>
      </c>
      <c r="CH331" s="24">
        <f>SUMIFS(Detail!AF:AF,Detail!$A:$A,$B331,Detail!$D:$D,17,Detail!$C:$C,4)</f>
        <v>0</v>
      </c>
      <c r="CI331" s="33">
        <f t="shared" si="583"/>
        <v>0</v>
      </c>
      <c r="CJ331" s="24">
        <f>SUMIFS(Detail!AF:AF,Detail!$A:$A,$B331,Detail!$D:$D,18,Detail!$C:$C,1)</f>
        <v>0</v>
      </c>
      <c r="CK331" s="24">
        <f>SUMIFS(Detail!AF:AF,Detail!$A:$A,$B331,Detail!$D:$D,18,Detail!$C:$C,2)</f>
        <v>0</v>
      </c>
      <c r="CL331" s="24">
        <f>SUMIFS(Detail!AF:AF,Detail!$A:$A,$B331,Detail!$D:$D,18,Detail!$C:$C,3)</f>
        <v>0</v>
      </c>
      <c r="CM331" s="24">
        <f>SUMIFS(Detail!AF:AF,Detail!$A:$A,$B331,Detail!$D:$D,18,Detail!$C:$C,4)</f>
        <v>0</v>
      </c>
      <c r="CN331" s="33">
        <f t="shared" si="584"/>
        <v>0</v>
      </c>
      <c r="CO331" s="24">
        <f>SUMIFS(Detail!AF:AF,Detail!$A:$A,$B331,Detail!$D:$D,19,Detail!$C:$C,1)</f>
        <v>0</v>
      </c>
      <c r="CP331" s="24">
        <f>SUMIFS(Detail!AF:AF,Detail!$A:$A,$B331,Detail!$D:$D,19,Detail!$C:$C,2)</f>
        <v>0</v>
      </c>
      <c r="CQ331" s="24">
        <f>SUMIFS(Detail!AF:AF,Detail!$A:$A,$B331,Detail!$D:$D,19,Detail!$C:$C,3)</f>
        <v>0</v>
      </c>
      <c r="CR331" s="24">
        <f>SUMIFS(Detail!AF:AF,Detail!$A:$A,$B331,Detail!$D:$D,19,Detail!$C:$C,4)</f>
        <v>0</v>
      </c>
      <c r="CS331" s="33">
        <f t="shared" si="585"/>
        <v>0</v>
      </c>
      <c r="CT331" s="24">
        <f>SUMIFS(Detail!AF:AF,Detail!$A:$A,$B331,Detail!$D:$D,20,Detail!$C:$C,1)</f>
        <v>0</v>
      </c>
      <c r="CU331" s="24">
        <f>SUMIFS(Detail!AF:AF,Detail!$A:$A,$B331,Detail!$D:$D,20,Detail!$C:$C,2)</f>
        <v>0</v>
      </c>
      <c r="CV331" s="24">
        <f>SUMIFS(Detail!AF:AF,Detail!$A:$A,$B331,Detail!$D:$D,20,Detail!$C:$C,3)</f>
        <v>0</v>
      </c>
      <c r="CW331" s="24">
        <f>SUMIFS(Detail!AF:AF,Detail!$A:$A,$B331,Detail!$D:$D,20,Detail!$C:$C,4)</f>
        <v>0</v>
      </c>
      <c r="CX331" s="33">
        <f t="shared" si="586"/>
        <v>0</v>
      </c>
      <c r="CY331" s="24">
        <f>SUMIFS(Detail!AF:AF,Detail!$A:$A,$B331,Detail!$D:$D,21,Detail!$C:$C,1)</f>
        <v>0</v>
      </c>
      <c r="CZ331" s="24">
        <f>SUMIFS(Detail!AF:AF,Detail!$A:$A,$B331,Detail!$D:$D,21,Detail!$C:$C,2)</f>
        <v>0</v>
      </c>
      <c r="DA331" s="24">
        <f>SUMIFS(Detail!AF:AF,Detail!$A:$A,$B331,Detail!$D:$D,21,Detail!$C:$C,3)</f>
        <v>0</v>
      </c>
      <c r="DB331" s="24">
        <f>SUMIFS(Detail!AF:AF,Detail!$A:$A,$B331,Detail!$D:$D,21,Detail!$C:$C,4)</f>
        <v>0</v>
      </c>
      <c r="DC331" s="33">
        <f t="shared" si="587"/>
        <v>0</v>
      </c>
      <c r="DD331" s="86">
        <f>SUMIFS(Detail!AF:AF,Detail!$A:$A,$B331,Detail!$B:$B,"&gt;60")</f>
        <v>0</v>
      </c>
    </row>
    <row r="332" spans="1:108" x14ac:dyDescent="0.25">
      <c r="A332" t="s">
        <v>5580</v>
      </c>
      <c r="B332" s="32" t="s">
        <v>5124</v>
      </c>
      <c r="C332" s="24">
        <f>SUMIFS(Detail!AF:AF,Detail!$A:$A,$B332,Detail!$D:$D,1,Detail!$C:$C,1)</f>
        <v>0</v>
      </c>
      <c r="D332" s="24">
        <f>SUMIFS(Detail!AF:AF,Detail!$A:$A,$B332,Detail!$D:$D,1,Detail!$C:$C,2)</f>
        <v>0</v>
      </c>
      <c r="E332" s="24">
        <f>SUMIFS(Detail!AF:AF,Detail!$A:$A,$B332,Detail!$D:$D,1,Detail!$C:$C,3)</f>
        <v>93750</v>
      </c>
      <c r="F332" s="24">
        <f>SUMIFS(Detail!AF:AF,Detail!$A:$A,$B332,Detail!$D:$D,1,Detail!$C:$C,4)</f>
        <v>234375</v>
      </c>
      <c r="G332" s="33">
        <f t="shared" si="567"/>
        <v>328125</v>
      </c>
      <c r="H332" s="24">
        <f>SUMIFS(Detail!AF:AF,Detail!$A:$A,$B332,Detail!$D:$D,2,Detail!$C:$C,1)</f>
        <v>265625</v>
      </c>
      <c r="I332" s="24">
        <f>SUMIFS(Detail!AF:AF,Detail!$A:$A,$B332,Detail!$D:$D,2,Detail!$C:$C,2)</f>
        <v>281250</v>
      </c>
      <c r="J332" s="24">
        <f>SUMIFS(Detail!AF:AF,Detail!$A:$A,$B332,Detail!$D:$D,2,Detail!$C:$C,3)</f>
        <v>343750</v>
      </c>
      <c r="K332" s="24">
        <f>SUMIFS(Detail!AF:AF,Detail!$A:$A,$B332,Detail!$D:$D,2,Detail!$C:$C,4)</f>
        <v>375000</v>
      </c>
      <c r="L332" s="33">
        <f t="shared" si="568"/>
        <v>1265625</v>
      </c>
      <c r="M332" s="24">
        <f>SUMIFS(Detail!AF:AF,Detail!$A:$A,$B332,Detail!$D:$D,3,Detail!$C:$C,1)</f>
        <v>421875</v>
      </c>
      <c r="N332" s="24">
        <f>SUMIFS(Detail!AF:AF,Detail!$A:$A,$B332,Detail!$D:$D,3,Detail!$C:$C,2)</f>
        <v>478125.00000000047</v>
      </c>
      <c r="O332" s="24">
        <f>SUMIFS(Detail!AF:AF,Detail!$A:$A,$B332,Detail!$D:$D,3,Detail!$C:$C,3)</f>
        <v>506250</v>
      </c>
      <c r="P332" s="24">
        <f>SUMIFS(Detail!AF:AF,Detail!$A:$A,$B332,Detail!$D:$D,3,Detail!$C:$C,4)</f>
        <v>618749.99999999965</v>
      </c>
      <c r="Q332" s="33">
        <f t="shared" si="569"/>
        <v>2025000</v>
      </c>
      <c r="R332" s="24">
        <f>SUMIFS(Detail!AF:AF,Detail!$A:$A,$B332,Detail!$D:$D,4,Detail!$C:$C,1)</f>
        <v>600000</v>
      </c>
      <c r="S332" s="24">
        <f>SUMIFS(Detail!AF:AF,Detail!$A:$A,$B332,Detail!$D:$D,4,Detail!$C:$C,2)</f>
        <v>750000</v>
      </c>
      <c r="T332" s="24">
        <f>SUMIFS(Detail!AF:AF,Detail!$A:$A,$B332,Detail!$D:$D,4,Detail!$C:$C,3)</f>
        <v>850000.00000000093</v>
      </c>
      <c r="U332" s="24">
        <f>SUMIFS(Detail!AF:AF,Detail!$A:$A,$B332,Detail!$D:$D,4,Detail!$C:$C,4)</f>
        <v>900000</v>
      </c>
      <c r="V332" s="33">
        <f t="shared" si="570"/>
        <v>3100000.0000000009</v>
      </c>
      <c r="W332" s="24">
        <f>SUMIFS(Detail!AF:AF,Detail!$A:$A,$B332,Detail!$D:$D,5,Detail!$C:$C,1)</f>
        <v>962500.00000000058</v>
      </c>
      <c r="X332" s="24">
        <f>SUMIFS(Detail!AF:AF,Detail!$A:$A,$B332,Detail!$D:$D,5,Detail!$C:$C,2)</f>
        <v>1050000</v>
      </c>
      <c r="Y332" s="24">
        <f>SUMIFS(Detail!AF:AF,Detail!$A:$A,$B332,Detail!$D:$D,5,Detail!$C:$C,3)</f>
        <v>1312500</v>
      </c>
      <c r="Z332" s="24">
        <f>SUMIFS(Detail!AF:AF,Detail!$A:$A,$B332,Detail!$D:$D,5,Detail!$C:$C,4)</f>
        <v>1487500.0000000012</v>
      </c>
      <c r="AA332" s="33">
        <f t="shared" si="571"/>
        <v>4812500.0000000019</v>
      </c>
      <c r="AB332" s="24">
        <f>SUMIFS(Detail!AF:AF,Detail!$A:$A,$B332,Detail!$D:$D,6,Detail!$C:$C,1)</f>
        <v>0</v>
      </c>
      <c r="AC332" s="24">
        <f>SUMIFS(Detail!AF:AF,Detail!$A:$A,$B332,Detail!$D:$D,6,Detail!$C:$C,2)</f>
        <v>0</v>
      </c>
      <c r="AD332" s="24">
        <f>SUMIFS(Detail!AF:AF,Detail!$A:$A,$B332,Detail!$D:$D,6,Detail!$C:$C,3)</f>
        <v>0</v>
      </c>
      <c r="AE332" s="24">
        <f>SUMIFS(Detail!AF:AF,Detail!$A:$A,$B332,Detail!$D:$D,6,Detail!$C:$C,4)</f>
        <v>0</v>
      </c>
      <c r="AF332" s="33">
        <f t="shared" si="572"/>
        <v>0</v>
      </c>
      <c r="AG332" s="24">
        <f>SUMIFS(Detail!AF:AF,Detail!$A:$A,$B332,Detail!$D:$D,7,Detail!$C:$C,1)</f>
        <v>0</v>
      </c>
      <c r="AH332" s="24">
        <f>SUMIFS(Detail!AF:AF,Detail!$A:$A,$B332,Detail!$D:$D,7,Detail!$C:$C,2)</f>
        <v>0</v>
      </c>
      <c r="AI332" s="24">
        <f>SUMIFS(Detail!AF:AF,Detail!$A:$A,$B332,Detail!$D:$D,7,Detail!$C:$C,3)</f>
        <v>0</v>
      </c>
      <c r="AJ332" s="24">
        <f>SUMIFS(Detail!AF:AF,Detail!$A:$A,$B332,Detail!$D:$D,7,Detail!$C:$C,4)</f>
        <v>0</v>
      </c>
      <c r="AK332" s="33">
        <f t="shared" si="573"/>
        <v>0</v>
      </c>
      <c r="AL332" s="24">
        <f>SUMIFS(Detail!AF:AF,Detail!$A:$A,$B332,Detail!$D:$D,8,Detail!$C:$C,1)</f>
        <v>0</v>
      </c>
      <c r="AM332" s="24">
        <f>SUMIFS(Detail!AF:AF,Detail!$A:$A,$B332,Detail!$D:$D,8,Detail!$C:$C,2)</f>
        <v>0</v>
      </c>
      <c r="AN332" s="24">
        <f>SUMIFS(Detail!AF:AF,Detail!$A:$A,$B332,Detail!$D:$D,8,Detail!$C:$C,3)</f>
        <v>0</v>
      </c>
      <c r="AO332" s="24">
        <f>SUMIFS(Detail!AF:AF,Detail!$A:$A,$B332,Detail!$D:$D,8,Detail!$C:$C,4)</f>
        <v>0</v>
      </c>
      <c r="AP332" s="33">
        <f t="shared" si="574"/>
        <v>0</v>
      </c>
      <c r="AQ332" s="24">
        <f>SUMIFS(Detail!AF:AF,Detail!$A:$A,$B332,Detail!$D:$D,9,Detail!$C:$C,1)</f>
        <v>0</v>
      </c>
      <c r="AR332" s="24">
        <f>SUMIFS(Detail!AF:AF,Detail!$A:$A,$B332,Detail!$D:$D,9,Detail!$C:$C,2)</f>
        <v>0</v>
      </c>
      <c r="AS332" s="24">
        <f>SUMIFS(Detail!AF:AF,Detail!$A:$A,$B332,Detail!$D:$D,9,Detail!$C:$C,3)</f>
        <v>0</v>
      </c>
      <c r="AT332" s="24">
        <f>SUMIFS(Detail!AF:AF,Detail!$A:$A,$B332,Detail!$D:$D,9,Detail!$C:$C,4)</f>
        <v>0</v>
      </c>
      <c r="AU332" s="33">
        <f t="shared" si="575"/>
        <v>0</v>
      </c>
      <c r="AV332" s="24">
        <f>SUMIFS(Detail!AF:AF,Detail!$A:$A,$B332,Detail!$D:$D,10,Detail!$C:$C,1)</f>
        <v>0</v>
      </c>
      <c r="AW332" s="24">
        <f>SUMIFS(Detail!AF:AF,Detail!$A:$A,$B332,Detail!$D:$D,10,Detail!$C:$C,2)</f>
        <v>0</v>
      </c>
      <c r="AX332" s="24">
        <f>SUMIFS(Detail!AF:AF,Detail!$A:$A,$B332,Detail!$D:$D,10,Detail!$C:$C,3)</f>
        <v>0</v>
      </c>
      <c r="AY332" s="24">
        <f>SUMIFS(Detail!AF:AF,Detail!$A:$A,$B332,Detail!$D:$D,10,Detail!$C:$C,4)</f>
        <v>0</v>
      </c>
      <c r="AZ332" s="33">
        <f t="shared" si="576"/>
        <v>0</v>
      </c>
      <c r="BA332" s="24">
        <f>SUMIFS(Detail!AF:AF,Detail!$A:$A,$B332,Detail!$D:$D,11,Detail!$C:$C,1)</f>
        <v>0</v>
      </c>
      <c r="BB332" s="24">
        <f>SUMIFS(Detail!AF:AF,Detail!$A:$A,$B332,Detail!$D:$D,11,Detail!$C:$C,2)</f>
        <v>0</v>
      </c>
      <c r="BC332" s="24">
        <f>SUMIFS(Detail!AF:AF,Detail!$A:$A,$B332,Detail!$D:$D,11,Detail!$C:$C,3)</f>
        <v>0</v>
      </c>
      <c r="BD332" s="24">
        <f>SUMIFS(Detail!AF:AF,Detail!$A:$A,$B332,Detail!$D:$D,11,Detail!$C:$C,4)</f>
        <v>0</v>
      </c>
      <c r="BE332" s="33">
        <f t="shared" si="577"/>
        <v>0</v>
      </c>
      <c r="BF332" s="24">
        <f>SUMIFS(Detail!AF:AF,Detail!$A:$A,$B332,Detail!$D:$D,12,Detail!$C:$C,1)</f>
        <v>0</v>
      </c>
      <c r="BG332" s="24">
        <f>SUMIFS(Detail!AF:AF,Detail!$A:$A,$B332,Detail!$D:$D,12,Detail!$C:$C,2)</f>
        <v>0</v>
      </c>
      <c r="BH332" s="24">
        <f>SUMIFS(Detail!AF:AF,Detail!$A:$A,$B332,Detail!$D:$D,12,Detail!$C:$C,3)</f>
        <v>0</v>
      </c>
      <c r="BI332" s="24">
        <f>SUMIFS(Detail!AF:AF,Detail!$A:$A,$B332,Detail!$D:$D,12,Detail!$C:$C,4)</f>
        <v>0</v>
      </c>
      <c r="BJ332" s="33">
        <f t="shared" si="578"/>
        <v>0</v>
      </c>
      <c r="BK332" s="24">
        <f>SUMIFS(Detail!AF:AF,Detail!$A:$A,$B332,Detail!$D:$D,13,Detail!$C:$C,1)</f>
        <v>0</v>
      </c>
      <c r="BL332" s="24">
        <f>SUMIFS(Detail!AF:AF,Detail!$A:$A,$B332,Detail!$D:$D,13,Detail!$C:$C,2)</f>
        <v>0</v>
      </c>
      <c r="BM332" s="24">
        <f>SUMIFS(Detail!AF:AF,Detail!$A:$A,$B332,Detail!$D:$D,13,Detail!$C:$C,3)</f>
        <v>0</v>
      </c>
      <c r="BN332" s="24">
        <f>SUMIFS(Detail!AF:AF,Detail!$A:$A,$B332,Detail!$D:$D,13,Detail!$C:$C,4)</f>
        <v>0</v>
      </c>
      <c r="BO332" s="33">
        <f t="shared" si="579"/>
        <v>0</v>
      </c>
      <c r="BP332" s="24">
        <f>SUMIFS(Detail!AF:AF,Detail!$A:$A,$B332,Detail!$D:$D,14,Detail!$C:$C,1)</f>
        <v>0</v>
      </c>
      <c r="BQ332" s="24">
        <f>SUMIFS(Detail!AF:AF,Detail!$A:$A,$B332,Detail!$D:$D,14,Detail!$C:$C,2)</f>
        <v>0</v>
      </c>
      <c r="BR332" s="24">
        <f>SUMIFS(Detail!AF:AF,Detail!$A:$A,$B332,Detail!$D:$D,14,Detail!$C:$C,3)</f>
        <v>0</v>
      </c>
      <c r="BS332" s="24">
        <f>SUMIFS(Detail!AF:AF,Detail!$A:$A,$B332,Detail!$D:$D,14,Detail!$C:$C,4)</f>
        <v>0</v>
      </c>
      <c r="BT332" s="33">
        <f t="shared" si="580"/>
        <v>0</v>
      </c>
      <c r="BU332" s="24">
        <f>SUMIFS(Detail!AF:AF,Detail!$A:$A,$B332,Detail!$D:$D,15,Detail!$C:$C,1)</f>
        <v>0</v>
      </c>
      <c r="BV332" s="24">
        <f>SUMIFS(Detail!AF:AF,Detail!$A:$A,$B332,Detail!$D:$D,15,Detail!$C:$C,2)</f>
        <v>0</v>
      </c>
      <c r="BW332" s="24">
        <f>SUMIFS(Detail!AF:AF,Detail!$A:$A,$B332,Detail!$D:$D,15,Detail!$C:$C,3)</f>
        <v>0</v>
      </c>
      <c r="BX332" s="24">
        <f>SUMIFS(Detail!AF:AF,Detail!$A:$A,$B332,Detail!$D:$D,15,Detail!$C:$C,4)</f>
        <v>0</v>
      </c>
      <c r="BY332" s="33">
        <f t="shared" si="581"/>
        <v>0</v>
      </c>
      <c r="BZ332" s="24">
        <f>SUMIFS(Detail!AF:AF,Detail!$A:$A,$B332,Detail!$D:$D,16,Detail!$C:$C,1)</f>
        <v>0</v>
      </c>
      <c r="CA332" s="24">
        <f>SUMIFS(Detail!AF:AF,Detail!$A:$A,$B332,Detail!$D:$D,16,Detail!$C:$C,2)</f>
        <v>0</v>
      </c>
      <c r="CB332" s="24">
        <f>SUMIFS(Detail!AF:AF,Detail!$A:$A,$B332,Detail!$D:$D,16,Detail!$C:$C,3)</f>
        <v>0</v>
      </c>
      <c r="CC332" s="24">
        <f>SUMIFS(Detail!AF:AF,Detail!$A:$A,$B332,Detail!$D:$D,16,Detail!$C:$C,4)</f>
        <v>0</v>
      </c>
      <c r="CD332" s="33">
        <f t="shared" si="582"/>
        <v>0</v>
      </c>
      <c r="CE332" s="24">
        <f>SUMIFS(Detail!AF:AF,Detail!$A:$A,$B332,Detail!$D:$D,17,Detail!$C:$C,1)</f>
        <v>0</v>
      </c>
      <c r="CF332" s="24">
        <f>SUMIFS(Detail!AF:AF,Detail!$A:$A,$B332,Detail!$D:$D,17,Detail!$C:$C,2)</f>
        <v>0</v>
      </c>
      <c r="CG332" s="24">
        <f>SUMIFS(Detail!AF:AF,Detail!$A:$A,$B332,Detail!$D:$D,17,Detail!$C:$C,3)</f>
        <v>0</v>
      </c>
      <c r="CH332" s="24">
        <f>SUMIFS(Detail!AF:AF,Detail!$A:$A,$B332,Detail!$D:$D,17,Detail!$C:$C,4)</f>
        <v>0</v>
      </c>
      <c r="CI332" s="33">
        <f t="shared" si="583"/>
        <v>0</v>
      </c>
      <c r="CJ332" s="24">
        <f>SUMIFS(Detail!AF:AF,Detail!$A:$A,$B332,Detail!$D:$D,18,Detail!$C:$C,1)</f>
        <v>0</v>
      </c>
      <c r="CK332" s="24">
        <f>SUMIFS(Detail!AF:AF,Detail!$A:$A,$B332,Detail!$D:$D,18,Detail!$C:$C,2)</f>
        <v>0</v>
      </c>
      <c r="CL332" s="24">
        <f>SUMIFS(Detail!AF:AF,Detail!$A:$A,$B332,Detail!$D:$D,18,Detail!$C:$C,3)</f>
        <v>0</v>
      </c>
      <c r="CM332" s="24">
        <f>SUMIFS(Detail!AF:AF,Detail!$A:$A,$B332,Detail!$D:$D,18,Detail!$C:$C,4)</f>
        <v>0</v>
      </c>
      <c r="CN332" s="33">
        <f t="shared" si="584"/>
        <v>0</v>
      </c>
      <c r="CO332" s="24">
        <f>SUMIFS(Detail!AF:AF,Detail!$A:$A,$B332,Detail!$D:$D,19,Detail!$C:$C,1)</f>
        <v>0</v>
      </c>
      <c r="CP332" s="24">
        <f>SUMIFS(Detail!AF:AF,Detail!$A:$A,$B332,Detail!$D:$D,19,Detail!$C:$C,2)</f>
        <v>0</v>
      </c>
      <c r="CQ332" s="24">
        <f>SUMIFS(Detail!AF:AF,Detail!$A:$A,$B332,Detail!$D:$D,19,Detail!$C:$C,3)</f>
        <v>0</v>
      </c>
      <c r="CR332" s="24">
        <f>SUMIFS(Detail!AF:AF,Detail!$A:$A,$B332,Detail!$D:$D,19,Detail!$C:$C,4)</f>
        <v>0</v>
      </c>
      <c r="CS332" s="33">
        <f t="shared" si="585"/>
        <v>0</v>
      </c>
      <c r="CT332" s="24">
        <f>SUMIFS(Detail!AF:AF,Detail!$A:$A,$B332,Detail!$D:$D,20,Detail!$C:$C,1)</f>
        <v>0</v>
      </c>
      <c r="CU332" s="24">
        <f>SUMIFS(Detail!AF:AF,Detail!$A:$A,$B332,Detail!$D:$D,20,Detail!$C:$C,2)</f>
        <v>0</v>
      </c>
      <c r="CV332" s="24">
        <f>SUMIFS(Detail!AF:AF,Detail!$A:$A,$B332,Detail!$D:$D,20,Detail!$C:$C,3)</f>
        <v>0</v>
      </c>
      <c r="CW332" s="24">
        <f>SUMIFS(Detail!AF:AF,Detail!$A:$A,$B332,Detail!$D:$D,20,Detail!$C:$C,4)</f>
        <v>0</v>
      </c>
      <c r="CX332" s="33">
        <f t="shared" si="586"/>
        <v>0</v>
      </c>
      <c r="CY332" s="24">
        <f>SUMIFS(Detail!AF:AF,Detail!$A:$A,$B332,Detail!$D:$D,21,Detail!$C:$C,1)</f>
        <v>0</v>
      </c>
      <c r="CZ332" s="24">
        <f>SUMIFS(Detail!AF:AF,Detail!$A:$A,$B332,Detail!$D:$D,21,Detail!$C:$C,2)</f>
        <v>0</v>
      </c>
      <c r="DA332" s="24">
        <f>SUMIFS(Detail!AF:AF,Detail!$A:$A,$B332,Detail!$D:$D,21,Detail!$C:$C,3)</f>
        <v>0</v>
      </c>
      <c r="DB332" s="24">
        <f>SUMIFS(Detail!AF:AF,Detail!$A:$A,$B332,Detail!$D:$D,21,Detail!$C:$C,4)</f>
        <v>0</v>
      </c>
      <c r="DC332" s="33">
        <f t="shared" si="587"/>
        <v>0</v>
      </c>
      <c r="DD332" s="86">
        <f>SUMIFS(Detail!AF:AF,Detail!$A:$A,$B332,Detail!$B:$B,"&gt;60")</f>
        <v>0</v>
      </c>
    </row>
    <row r="333" spans="1:108" x14ac:dyDescent="0.25">
      <c r="A333" t="s">
        <v>5581</v>
      </c>
      <c r="B333" s="32" t="s">
        <v>5125</v>
      </c>
      <c r="C333" s="24">
        <f>SUMIFS(Detail!AF:AF,Detail!$A:$A,$B333,Detail!$D:$D,1,Detail!$C:$C,1)</f>
        <v>0</v>
      </c>
      <c r="D333" s="24">
        <f>SUMIFS(Detail!AF:AF,Detail!$A:$A,$B333,Detail!$D:$D,1,Detail!$C:$C,2)</f>
        <v>0</v>
      </c>
      <c r="E333" s="24">
        <f>SUMIFS(Detail!AF:AF,Detail!$A:$A,$B333,Detail!$D:$D,1,Detail!$C:$C,3)</f>
        <v>12500</v>
      </c>
      <c r="F333" s="24">
        <f>SUMIFS(Detail!AF:AF,Detail!$A:$A,$B333,Detail!$D:$D,1,Detail!$C:$C,4)</f>
        <v>25000.000000000007</v>
      </c>
      <c r="G333" s="33">
        <f t="shared" si="567"/>
        <v>37500.000000000007</v>
      </c>
      <c r="H333" s="24">
        <f>SUMIFS(Detail!AF:AF,Detail!$A:$A,$B333,Detail!$D:$D,2,Detail!$C:$C,1)</f>
        <v>725000.00000000012</v>
      </c>
      <c r="I333" s="24">
        <f>SUMIFS(Detail!AF:AF,Detail!$A:$A,$B333,Detail!$D:$D,2,Detail!$C:$C,2)</f>
        <v>1675000.0000000005</v>
      </c>
      <c r="J333" s="24">
        <f>SUMIFS(Detail!AF:AF,Detail!$A:$A,$B333,Detail!$D:$D,2,Detail!$C:$C,3)</f>
        <v>1962500.0000000005</v>
      </c>
      <c r="K333" s="24">
        <f>SUMIFS(Detail!AF:AF,Detail!$A:$A,$B333,Detail!$D:$D,2,Detail!$C:$C,4)</f>
        <v>2000000.0000000009</v>
      </c>
      <c r="L333" s="33">
        <f t="shared" si="568"/>
        <v>6362500.0000000019</v>
      </c>
      <c r="M333" s="24">
        <f>SUMIFS(Detail!AF:AF,Detail!$A:$A,$B333,Detail!$D:$D,3,Detail!$C:$C,1)</f>
        <v>2115000</v>
      </c>
      <c r="N333" s="24">
        <f>SUMIFS(Detail!AF:AF,Detail!$A:$A,$B333,Detail!$D:$D,3,Detail!$C:$C,2)</f>
        <v>2542499.9999999981</v>
      </c>
      <c r="O333" s="24">
        <f>SUMIFS(Detail!AF:AF,Detail!$A:$A,$B333,Detail!$D:$D,3,Detail!$C:$C,3)</f>
        <v>2677500</v>
      </c>
      <c r="P333" s="24">
        <f>SUMIFS(Detail!AF:AF,Detail!$A:$A,$B333,Detail!$D:$D,3,Detail!$C:$C,4)</f>
        <v>2700000</v>
      </c>
      <c r="Q333" s="33">
        <f t="shared" si="569"/>
        <v>10034999.999999998</v>
      </c>
      <c r="R333" s="24">
        <f>SUMIFS(Detail!AF:AF,Detail!$A:$A,$B333,Detail!$D:$D,4,Detail!$C:$C,1)</f>
        <v>2820000</v>
      </c>
      <c r="S333" s="24">
        <f>SUMIFS(Detail!AF:AF,Detail!$A:$A,$B333,Detail!$D:$D,4,Detail!$C:$C,2)</f>
        <v>3390000.0000000005</v>
      </c>
      <c r="T333" s="24">
        <f>SUMIFS(Detail!AF:AF,Detail!$A:$A,$B333,Detail!$D:$D,4,Detail!$C:$C,3)</f>
        <v>3570000</v>
      </c>
      <c r="U333" s="24">
        <f>SUMIFS(Detail!AF:AF,Detail!$A:$A,$B333,Detail!$D:$D,4,Detail!$C:$C,4)</f>
        <v>3600000</v>
      </c>
      <c r="V333" s="33">
        <f t="shared" si="570"/>
        <v>13380000</v>
      </c>
      <c r="W333" s="24">
        <f>SUMIFS(Detail!AF:AF,Detail!$A:$A,$B333,Detail!$D:$D,5,Detail!$C:$C,1)</f>
        <v>3701250</v>
      </c>
      <c r="X333" s="24">
        <f>SUMIFS(Detail!AF:AF,Detail!$A:$A,$B333,Detail!$D:$D,5,Detail!$C:$C,2)</f>
        <v>4449375</v>
      </c>
      <c r="Y333" s="24">
        <f>SUMIFS(Detail!AF:AF,Detail!$A:$A,$B333,Detail!$D:$D,5,Detail!$C:$C,3)</f>
        <v>4685625</v>
      </c>
      <c r="Z333" s="24">
        <f>SUMIFS(Detail!AF:AF,Detail!$A:$A,$B333,Detail!$D:$D,5,Detail!$C:$C,4)</f>
        <v>4725000</v>
      </c>
      <c r="AA333" s="33">
        <f t="shared" si="571"/>
        <v>17561250</v>
      </c>
      <c r="AB333" s="24">
        <f>SUMIFS(Detail!AF:AF,Detail!$A:$A,$B333,Detail!$D:$D,6,Detail!$C:$C,1)</f>
        <v>0</v>
      </c>
      <c r="AC333" s="24">
        <f>SUMIFS(Detail!AF:AF,Detail!$A:$A,$B333,Detail!$D:$D,6,Detail!$C:$C,2)</f>
        <v>0</v>
      </c>
      <c r="AD333" s="24">
        <f>SUMIFS(Detail!AF:AF,Detail!$A:$A,$B333,Detail!$D:$D,6,Detail!$C:$C,3)</f>
        <v>0</v>
      </c>
      <c r="AE333" s="24">
        <f>SUMIFS(Detail!AF:AF,Detail!$A:$A,$B333,Detail!$D:$D,6,Detail!$C:$C,4)</f>
        <v>0</v>
      </c>
      <c r="AF333" s="33">
        <f t="shared" si="572"/>
        <v>0</v>
      </c>
      <c r="AG333" s="24">
        <f>SUMIFS(Detail!AF:AF,Detail!$A:$A,$B333,Detail!$D:$D,7,Detail!$C:$C,1)</f>
        <v>0</v>
      </c>
      <c r="AH333" s="24">
        <f>SUMIFS(Detail!AF:AF,Detail!$A:$A,$B333,Detail!$D:$D,7,Detail!$C:$C,2)</f>
        <v>0</v>
      </c>
      <c r="AI333" s="24">
        <f>SUMIFS(Detail!AF:AF,Detail!$A:$A,$B333,Detail!$D:$D,7,Detail!$C:$C,3)</f>
        <v>0</v>
      </c>
      <c r="AJ333" s="24">
        <f>SUMIFS(Detail!AF:AF,Detail!$A:$A,$B333,Detail!$D:$D,7,Detail!$C:$C,4)</f>
        <v>0</v>
      </c>
      <c r="AK333" s="33">
        <f t="shared" si="573"/>
        <v>0</v>
      </c>
      <c r="AL333" s="24">
        <f>SUMIFS(Detail!AF:AF,Detail!$A:$A,$B333,Detail!$D:$D,8,Detail!$C:$C,1)</f>
        <v>0</v>
      </c>
      <c r="AM333" s="24">
        <f>SUMIFS(Detail!AF:AF,Detail!$A:$A,$B333,Detail!$D:$D,8,Detail!$C:$C,2)</f>
        <v>0</v>
      </c>
      <c r="AN333" s="24">
        <f>SUMIFS(Detail!AF:AF,Detail!$A:$A,$B333,Detail!$D:$D,8,Detail!$C:$C,3)</f>
        <v>0</v>
      </c>
      <c r="AO333" s="24">
        <f>SUMIFS(Detail!AF:AF,Detail!$A:$A,$B333,Detail!$D:$D,8,Detail!$C:$C,4)</f>
        <v>0</v>
      </c>
      <c r="AP333" s="33">
        <f t="shared" si="574"/>
        <v>0</v>
      </c>
      <c r="AQ333" s="24">
        <f>SUMIFS(Detail!AF:AF,Detail!$A:$A,$B333,Detail!$D:$D,9,Detail!$C:$C,1)</f>
        <v>0</v>
      </c>
      <c r="AR333" s="24">
        <f>SUMIFS(Detail!AF:AF,Detail!$A:$A,$B333,Detail!$D:$D,9,Detail!$C:$C,2)</f>
        <v>0</v>
      </c>
      <c r="AS333" s="24">
        <f>SUMIFS(Detail!AF:AF,Detail!$A:$A,$B333,Detail!$D:$D,9,Detail!$C:$C,3)</f>
        <v>0</v>
      </c>
      <c r="AT333" s="24">
        <f>SUMIFS(Detail!AF:AF,Detail!$A:$A,$B333,Detail!$D:$D,9,Detail!$C:$C,4)</f>
        <v>0</v>
      </c>
      <c r="AU333" s="33">
        <f t="shared" si="575"/>
        <v>0</v>
      </c>
      <c r="AV333" s="24">
        <f>SUMIFS(Detail!AF:AF,Detail!$A:$A,$B333,Detail!$D:$D,10,Detail!$C:$C,1)</f>
        <v>0</v>
      </c>
      <c r="AW333" s="24">
        <f>SUMIFS(Detail!AF:AF,Detail!$A:$A,$B333,Detail!$D:$D,10,Detail!$C:$C,2)</f>
        <v>0</v>
      </c>
      <c r="AX333" s="24">
        <f>SUMIFS(Detail!AF:AF,Detail!$A:$A,$B333,Detail!$D:$D,10,Detail!$C:$C,3)</f>
        <v>0</v>
      </c>
      <c r="AY333" s="24">
        <f>SUMIFS(Detail!AF:AF,Detail!$A:$A,$B333,Detail!$D:$D,10,Detail!$C:$C,4)</f>
        <v>0</v>
      </c>
      <c r="AZ333" s="33">
        <f t="shared" si="576"/>
        <v>0</v>
      </c>
      <c r="BA333" s="24">
        <f>SUMIFS(Detail!AF:AF,Detail!$A:$A,$B333,Detail!$D:$D,11,Detail!$C:$C,1)</f>
        <v>0</v>
      </c>
      <c r="BB333" s="24">
        <f>SUMIFS(Detail!AF:AF,Detail!$A:$A,$B333,Detail!$D:$D,11,Detail!$C:$C,2)</f>
        <v>0</v>
      </c>
      <c r="BC333" s="24">
        <f>SUMIFS(Detail!AF:AF,Detail!$A:$A,$B333,Detail!$D:$D,11,Detail!$C:$C,3)</f>
        <v>0</v>
      </c>
      <c r="BD333" s="24">
        <f>SUMIFS(Detail!AF:AF,Detail!$A:$A,$B333,Detail!$D:$D,11,Detail!$C:$C,4)</f>
        <v>0</v>
      </c>
      <c r="BE333" s="33">
        <f t="shared" si="577"/>
        <v>0</v>
      </c>
      <c r="BF333" s="24">
        <f>SUMIFS(Detail!AF:AF,Detail!$A:$A,$B333,Detail!$D:$D,12,Detail!$C:$C,1)</f>
        <v>0</v>
      </c>
      <c r="BG333" s="24">
        <f>SUMIFS(Detail!AF:AF,Detail!$A:$A,$B333,Detail!$D:$D,12,Detail!$C:$C,2)</f>
        <v>0</v>
      </c>
      <c r="BH333" s="24">
        <f>SUMIFS(Detail!AF:AF,Detail!$A:$A,$B333,Detail!$D:$D,12,Detail!$C:$C,3)</f>
        <v>0</v>
      </c>
      <c r="BI333" s="24">
        <f>SUMIFS(Detail!AF:AF,Detail!$A:$A,$B333,Detail!$D:$D,12,Detail!$C:$C,4)</f>
        <v>0</v>
      </c>
      <c r="BJ333" s="33">
        <f t="shared" si="578"/>
        <v>0</v>
      </c>
      <c r="BK333" s="24">
        <f>SUMIFS(Detail!AF:AF,Detail!$A:$A,$B333,Detail!$D:$D,13,Detail!$C:$C,1)</f>
        <v>0</v>
      </c>
      <c r="BL333" s="24">
        <f>SUMIFS(Detail!AF:AF,Detail!$A:$A,$B333,Detail!$D:$D,13,Detail!$C:$C,2)</f>
        <v>0</v>
      </c>
      <c r="BM333" s="24">
        <f>SUMIFS(Detail!AF:AF,Detail!$A:$A,$B333,Detail!$D:$D,13,Detail!$C:$C,3)</f>
        <v>0</v>
      </c>
      <c r="BN333" s="24">
        <f>SUMIFS(Detail!AF:AF,Detail!$A:$A,$B333,Detail!$D:$D,13,Detail!$C:$C,4)</f>
        <v>0</v>
      </c>
      <c r="BO333" s="33">
        <f t="shared" si="579"/>
        <v>0</v>
      </c>
      <c r="BP333" s="24">
        <f>SUMIFS(Detail!AF:AF,Detail!$A:$A,$B333,Detail!$D:$D,14,Detail!$C:$C,1)</f>
        <v>0</v>
      </c>
      <c r="BQ333" s="24">
        <f>SUMIFS(Detail!AF:AF,Detail!$A:$A,$B333,Detail!$D:$D,14,Detail!$C:$C,2)</f>
        <v>0</v>
      </c>
      <c r="BR333" s="24">
        <f>SUMIFS(Detail!AF:AF,Detail!$A:$A,$B333,Detail!$D:$D,14,Detail!$C:$C,3)</f>
        <v>0</v>
      </c>
      <c r="BS333" s="24">
        <f>SUMIFS(Detail!AF:AF,Detail!$A:$A,$B333,Detail!$D:$D,14,Detail!$C:$C,4)</f>
        <v>0</v>
      </c>
      <c r="BT333" s="33">
        <f t="shared" si="580"/>
        <v>0</v>
      </c>
      <c r="BU333" s="24">
        <f>SUMIFS(Detail!AF:AF,Detail!$A:$A,$B333,Detail!$D:$D,15,Detail!$C:$C,1)</f>
        <v>0</v>
      </c>
      <c r="BV333" s="24">
        <f>SUMIFS(Detail!AF:AF,Detail!$A:$A,$B333,Detail!$D:$D,15,Detail!$C:$C,2)</f>
        <v>0</v>
      </c>
      <c r="BW333" s="24">
        <f>SUMIFS(Detail!AF:AF,Detail!$A:$A,$B333,Detail!$D:$D,15,Detail!$C:$C,3)</f>
        <v>0</v>
      </c>
      <c r="BX333" s="24">
        <f>SUMIFS(Detail!AF:AF,Detail!$A:$A,$B333,Detail!$D:$D,15,Detail!$C:$C,4)</f>
        <v>0</v>
      </c>
      <c r="BY333" s="33">
        <f t="shared" si="581"/>
        <v>0</v>
      </c>
      <c r="BZ333" s="24">
        <f>SUMIFS(Detail!AF:AF,Detail!$A:$A,$B333,Detail!$D:$D,16,Detail!$C:$C,1)</f>
        <v>0</v>
      </c>
      <c r="CA333" s="24">
        <f>SUMIFS(Detail!AF:AF,Detail!$A:$A,$B333,Detail!$D:$D,16,Detail!$C:$C,2)</f>
        <v>0</v>
      </c>
      <c r="CB333" s="24">
        <f>SUMIFS(Detail!AF:AF,Detail!$A:$A,$B333,Detail!$D:$D,16,Detail!$C:$C,3)</f>
        <v>0</v>
      </c>
      <c r="CC333" s="24">
        <f>SUMIFS(Detail!AF:AF,Detail!$A:$A,$B333,Detail!$D:$D,16,Detail!$C:$C,4)</f>
        <v>0</v>
      </c>
      <c r="CD333" s="33">
        <f t="shared" si="582"/>
        <v>0</v>
      </c>
      <c r="CE333" s="24">
        <f>SUMIFS(Detail!AF:AF,Detail!$A:$A,$B333,Detail!$D:$D,17,Detail!$C:$C,1)</f>
        <v>0</v>
      </c>
      <c r="CF333" s="24">
        <f>SUMIFS(Detail!AF:AF,Detail!$A:$A,$B333,Detail!$D:$D,17,Detail!$C:$C,2)</f>
        <v>0</v>
      </c>
      <c r="CG333" s="24">
        <f>SUMIFS(Detail!AF:AF,Detail!$A:$A,$B333,Detail!$D:$D,17,Detail!$C:$C,3)</f>
        <v>0</v>
      </c>
      <c r="CH333" s="24">
        <f>SUMIFS(Detail!AF:AF,Detail!$A:$A,$B333,Detail!$D:$D,17,Detail!$C:$C,4)</f>
        <v>0</v>
      </c>
      <c r="CI333" s="33">
        <f t="shared" si="583"/>
        <v>0</v>
      </c>
      <c r="CJ333" s="24">
        <f>SUMIFS(Detail!AF:AF,Detail!$A:$A,$B333,Detail!$D:$D,18,Detail!$C:$C,1)</f>
        <v>0</v>
      </c>
      <c r="CK333" s="24">
        <f>SUMIFS(Detail!AF:AF,Detail!$A:$A,$B333,Detail!$D:$D,18,Detail!$C:$C,2)</f>
        <v>0</v>
      </c>
      <c r="CL333" s="24">
        <f>SUMIFS(Detail!AF:AF,Detail!$A:$A,$B333,Detail!$D:$D,18,Detail!$C:$C,3)</f>
        <v>0</v>
      </c>
      <c r="CM333" s="24">
        <f>SUMIFS(Detail!AF:AF,Detail!$A:$A,$B333,Detail!$D:$D,18,Detail!$C:$C,4)</f>
        <v>0</v>
      </c>
      <c r="CN333" s="33">
        <f t="shared" si="584"/>
        <v>0</v>
      </c>
      <c r="CO333" s="24">
        <f>SUMIFS(Detail!AF:AF,Detail!$A:$A,$B333,Detail!$D:$D,19,Detail!$C:$C,1)</f>
        <v>0</v>
      </c>
      <c r="CP333" s="24">
        <f>SUMIFS(Detail!AF:AF,Detail!$A:$A,$B333,Detail!$D:$D,19,Detail!$C:$C,2)</f>
        <v>0</v>
      </c>
      <c r="CQ333" s="24">
        <f>SUMIFS(Detail!AF:AF,Detail!$A:$A,$B333,Detail!$D:$D,19,Detail!$C:$C,3)</f>
        <v>0</v>
      </c>
      <c r="CR333" s="24">
        <f>SUMIFS(Detail!AF:AF,Detail!$A:$A,$B333,Detail!$D:$D,19,Detail!$C:$C,4)</f>
        <v>0</v>
      </c>
      <c r="CS333" s="33">
        <f t="shared" si="585"/>
        <v>0</v>
      </c>
      <c r="CT333" s="24">
        <f>SUMIFS(Detail!AF:AF,Detail!$A:$A,$B333,Detail!$D:$D,20,Detail!$C:$C,1)</f>
        <v>0</v>
      </c>
      <c r="CU333" s="24">
        <f>SUMIFS(Detail!AF:AF,Detail!$A:$A,$B333,Detail!$D:$D,20,Detail!$C:$C,2)</f>
        <v>0</v>
      </c>
      <c r="CV333" s="24">
        <f>SUMIFS(Detail!AF:AF,Detail!$A:$A,$B333,Detail!$D:$D,20,Detail!$C:$C,3)</f>
        <v>0</v>
      </c>
      <c r="CW333" s="24">
        <f>SUMIFS(Detail!AF:AF,Detail!$A:$A,$B333,Detail!$D:$D,20,Detail!$C:$C,4)</f>
        <v>0</v>
      </c>
      <c r="CX333" s="33">
        <f t="shared" si="586"/>
        <v>0</v>
      </c>
      <c r="CY333" s="24">
        <f>SUMIFS(Detail!AF:AF,Detail!$A:$A,$B333,Detail!$D:$D,21,Detail!$C:$C,1)</f>
        <v>0</v>
      </c>
      <c r="CZ333" s="24">
        <f>SUMIFS(Detail!AF:AF,Detail!$A:$A,$B333,Detail!$D:$D,21,Detail!$C:$C,2)</f>
        <v>0</v>
      </c>
      <c r="DA333" s="24">
        <f>SUMIFS(Detail!AF:AF,Detail!$A:$A,$B333,Detail!$D:$D,21,Detail!$C:$C,3)</f>
        <v>0</v>
      </c>
      <c r="DB333" s="24">
        <f>SUMIFS(Detail!AF:AF,Detail!$A:$A,$B333,Detail!$D:$D,21,Detail!$C:$C,4)</f>
        <v>0</v>
      </c>
      <c r="DC333" s="33">
        <f t="shared" si="587"/>
        <v>0</v>
      </c>
      <c r="DD333" s="86">
        <f>SUMIFS(Detail!AF:AF,Detail!$A:$A,$B333,Detail!$B:$B,"&gt;60")</f>
        <v>0</v>
      </c>
    </row>
    <row r="334" spans="1:108" x14ac:dyDescent="0.25">
      <c r="A334" t="s">
        <v>5582</v>
      </c>
      <c r="B334" s="32" t="s">
        <v>5126</v>
      </c>
      <c r="C334" s="24">
        <f>SUMIFS(Detail!AF:AF,Detail!$A:$A,$B334,Detail!$D:$D,1,Detail!$C:$C,1)</f>
        <v>0</v>
      </c>
      <c r="D334" s="24">
        <f>SUMIFS(Detail!AF:AF,Detail!$A:$A,$B334,Detail!$D:$D,1,Detail!$C:$C,2)</f>
        <v>0</v>
      </c>
      <c r="E334" s="24">
        <f>SUMIFS(Detail!AF:AF,Detail!$A:$A,$B334,Detail!$D:$D,1,Detail!$C:$C,3)</f>
        <v>12500</v>
      </c>
      <c r="F334" s="24">
        <f>SUMIFS(Detail!AF:AF,Detail!$A:$A,$B334,Detail!$D:$D,1,Detail!$C:$C,4)</f>
        <v>55000</v>
      </c>
      <c r="G334" s="33">
        <f t="shared" si="567"/>
        <v>67500</v>
      </c>
      <c r="H334" s="24">
        <f>SUMIFS(Detail!AF:AF,Detail!$A:$A,$B334,Detail!$D:$D,2,Detail!$C:$C,1)</f>
        <v>185000</v>
      </c>
      <c r="I334" s="24">
        <f>SUMIFS(Detail!AF:AF,Detail!$A:$A,$B334,Detail!$D:$D,2,Detail!$C:$C,2)</f>
        <v>410000</v>
      </c>
      <c r="J334" s="24">
        <f>SUMIFS(Detail!AF:AF,Detail!$A:$A,$B334,Detail!$D:$D,2,Detail!$C:$C,3)</f>
        <v>672500</v>
      </c>
      <c r="K334" s="24">
        <f>SUMIFS(Detail!AF:AF,Detail!$A:$A,$B334,Detail!$D:$D,2,Detail!$C:$C,4)</f>
        <v>930000</v>
      </c>
      <c r="L334" s="33">
        <f t="shared" si="568"/>
        <v>2197500</v>
      </c>
      <c r="M334" s="24">
        <f>SUMIFS(Detail!AF:AF,Detail!$A:$A,$B334,Detail!$D:$D,3,Detail!$C:$C,1)</f>
        <v>1010000</v>
      </c>
      <c r="N334" s="24">
        <f>SUMIFS(Detail!AF:AF,Detail!$A:$A,$B334,Detail!$D:$D,3,Detail!$C:$C,2)</f>
        <v>1045000</v>
      </c>
      <c r="O334" s="24">
        <f>SUMIFS(Detail!AF:AF,Detail!$A:$A,$B334,Detail!$D:$D,3,Detail!$C:$C,3)</f>
        <v>1220000</v>
      </c>
      <c r="P334" s="24">
        <f>SUMIFS(Detail!AF:AF,Detail!$A:$A,$B334,Detail!$D:$D,3,Detail!$C:$C,4)</f>
        <v>1470000</v>
      </c>
      <c r="Q334" s="33">
        <f t="shared" si="569"/>
        <v>4745000</v>
      </c>
      <c r="R334" s="24">
        <f>SUMIFS(Detail!AF:AF,Detail!$A:$A,$B334,Detail!$D:$D,4,Detail!$C:$C,1)</f>
        <v>1860000</v>
      </c>
      <c r="S334" s="24">
        <f>SUMIFS(Detail!AF:AF,Detail!$A:$A,$B334,Detail!$D:$D,4,Detail!$C:$C,2)</f>
        <v>2020000.0000000019</v>
      </c>
      <c r="T334" s="24">
        <f>SUMIFS(Detail!AF:AF,Detail!$A:$A,$B334,Detail!$D:$D,4,Detail!$C:$C,3)</f>
        <v>2090000</v>
      </c>
      <c r="U334" s="24">
        <f>SUMIFS(Detail!AF:AF,Detail!$A:$A,$B334,Detail!$D:$D,4,Detail!$C:$C,4)</f>
        <v>2440000.0000000019</v>
      </c>
      <c r="V334" s="33">
        <f t="shared" si="570"/>
        <v>8410000.0000000037</v>
      </c>
      <c r="W334" s="24">
        <f>SUMIFS(Detail!AF:AF,Detail!$A:$A,$B334,Detail!$D:$D,5,Detail!$C:$C,1)</f>
        <v>2646000</v>
      </c>
      <c r="X334" s="24">
        <f>SUMIFS(Detail!AF:AF,Detail!$A:$A,$B334,Detail!$D:$D,5,Detail!$C:$C,2)</f>
        <v>3348000</v>
      </c>
      <c r="Y334" s="24">
        <f>SUMIFS(Detail!AF:AF,Detail!$A:$A,$B334,Detail!$D:$D,5,Detail!$C:$C,3)</f>
        <v>3636000.0000000037</v>
      </c>
      <c r="Z334" s="24">
        <f>SUMIFS(Detail!AF:AF,Detail!$A:$A,$B334,Detail!$D:$D,5,Detail!$C:$C,4)</f>
        <v>3762000</v>
      </c>
      <c r="AA334" s="33">
        <f t="shared" si="571"/>
        <v>13392000.000000004</v>
      </c>
      <c r="AB334" s="24">
        <f>SUMIFS(Detail!AF:AF,Detail!$A:$A,$B334,Detail!$D:$D,6,Detail!$C:$C,1)</f>
        <v>0</v>
      </c>
      <c r="AC334" s="24">
        <f>SUMIFS(Detail!AF:AF,Detail!$A:$A,$B334,Detail!$D:$D,6,Detail!$C:$C,2)</f>
        <v>0</v>
      </c>
      <c r="AD334" s="24">
        <f>SUMIFS(Detail!AF:AF,Detail!$A:$A,$B334,Detail!$D:$D,6,Detail!$C:$C,3)</f>
        <v>0</v>
      </c>
      <c r="AE334" s="24">
        <f>SUMIFS(Detail!AF:AF,Detail!$A:$A,$B334,Detail!$D:$D,6,Detail!$C:$C,4)</f>
        <v>0</v>
      </c>
      <c r="AF334" s="33">
        <f t="shared" si="572"/>
        <v>0</v>
      </c>
      <c r="AG334" s="24">
        <f>SUMIFS(Detail!AF:AF,Detail!$A:$A,$B334,Detail!$D:$D,7,Detail!$C:$C,1)</f>
        <v>0</v>
      </c>
      <c r="AH334" s="24">
        <f>SUMIFS(Detail!AF:AF,Detail!$A:$A,$B334,Detail!$D:$D,7,Detail!$C:$C,2)</f>
        <v>0</v>
      </c>
      <c r="AI334" s="24">
        <f>SUMIFS(Detail!AF:AF,Detail!$A:$A,$B334,Detail!$D:$D,7,Detail!$C:$C,3)</f>
        <v>0</v>
      </c>
      <c r="AJ334" s="24">
        <f>SUMIFS(Detail!AF:AF,Detail!$A:$A,$B334,Detail!$D:$D,7,Detail!$C:$C,4)</f>
        <v>0</v>
      </c>
      <c r="AK334" s="33">
        <f t="shared" si="573"/>
        <v>0</v>
      </c>
      <c r="AL334" s="24">
        <f>SUMIFS(Detail!AF:AF,Detail!$A:$A,$B334,Detail!$D:$D,8,Detail!$C:$C,1)</f>
        <v>0</v>
      </c>
      <c r="AM334" s="24">
        <f>SUMIFS(Detail!AF:AF,Detail!$A:$A,$B334,Detail!$D:$D,8,Detail!$C:$C,2)</f>
        <v>0</v>
      </c>
      <c r="AN334" s="24">
        <f>SUMIFS(Detail!AF:AF,Detail!$A:$A,$B334,Detail!$D:$D,8,Detail!$C:$C,3)</f>
        <v>0</v>
      </c>
      <c r="AO334" s="24">
        <f>SUMIFS(Detail!AF:AF,Detail!$A:$A,$B334,Detail!$D:$D,8,Detail!$C:$C,4)</f>
        <v>0</v>
      </c>
      <c r="AP334" s="33">
        <f t="shared" si="574"/>
        <v>0</v>
      </c>
      <c r="AQ334" s="24">
        <f>SUMIFS(Detail!AF:AF,Detail!$A:$A,$B334,Detail!$D:$D,9,Detail!$C:$C,1)</f>
        <v>0</v>
      </c>
      <c r="AR334" s="24">
        <f>SUMIFS(Detail!AF:AF,Detail!$A:$A,$B334,Detail!$D:$D,9,Detail!$C:$C,2)</f>
        <v>0</v>
      </c>
      <c r="AS334" s="24">
        <f>SUMIFS(Detail!AF:AF,Detail!$A:$A,$B334,Detail!$D:$D,9,Detail!$C:$C,3)</f>
        <v>0</v>
      </c>
      <c r="AT334" s="24">
        <f>SUMIFS(Detail!AF:AF,Detail!$A:$A,$B334,Detail!$D:$D,9,Detail!$C:$C,4)</f>
        <v>0</v>
      </c>
      <c r="AU334" s="33">
        <f t="shared" si="575"/>
        <v>0</v>
      </c>
      <c r="AV334" s="24">
        <f>SUMIFS(Detail!AF:AF,Detail!$A:$A,$B334,Detail!$D:$D,10,Detail!$C:$C,1)</f>
        <v>0</v>
      </c>
      <c r="AW334" s="24">
        <f>SUMIFS(Detail!AF:AF,Detail!$A:$A,$B334,Detail!$D:$D,10,Detail!$C:$C,2)</f>
        <v>0</v>
      </c>
      <c r="AX334" s="24">
        <f>SUMIFS(Detail!AF:AF,Detail!$A:$A,$B334,Detail!$D:$D,10,Detail!$C:$C,3)</f>
        <v>0</v>
      </c>
      <c r="AY334" s="24">
        <f>SUMIFS(Detail!AF:AF,Detail!$A:$A,$B334,Detail!$D:$D,10,Detail!$C:$C,4)</f>
        <v>0</v>
      </c>
      <c r="AZ334" s="33">
        <f t="shared" si="576"/>
        <v>0</v>
      </c>
      <c r="BA334" s="24">
        <f>SUMIFS(Detail!AF:AF,Detail!$A:$A,$B334,Detail!$D:$D,11,Detail!$C:$C,1)</f>
        <v>0</v>
      </c>
      <c r="BB334" s="24">
        <f>SUMIFS(Detail!AF:AF,Detail!$A:$A,$B334,Detail!$D:$D,11,Detail!$C:$C,2)</f>
        <v>0</v>
      </c>
      <c r="BC334" s="24">
        <f>SUMIFS(Detail!AF:AF,Detail!$A:$A,$B334,Detail!$D:$D,11,Detail!$C:$C,3)</f>
        <v>0</v>
      </c>
      <c r="BD334" s="24">
        <f>SUMIFS(Detail!AF:AF,Detail!$A:$A,$B334,Detail!$D:$D,11,Detail!$C:$C,4)</f>
        <v>0</v>
      </c>
      <c r="BE334" s="33">
        <f t="shared" si="577"/>
        <v>0</v>
      </c>
      <c r="BF334" s="24">
        <f>SUMIFS(Detail!AF:AF,Detail!$A:$A,$B334,Detail!$D:$D,12,Detail!$C:$C,1)</f>
        <v>0</v>
      </c>
      <c r="BG334" s="24">
        <f>SUMIFS(Detail!AF:AF,Detail!$A:$A,$B334,Detail!$D:$D,12,Detail!$C:$C,2)</f>
        <v>0</v>
      </c>
      <c r="BH334" s="24">
        <f>SUMIFS(Detail!AF:AF,Detail!$A:$A,$B334,Detail!$D:$D,12,Detail!$C:$C,3)</f>
        <v>0</v>
      </c>
      <c r="BI334" s="24">
        <f>SUMIFS(Detail!AF:AF,Detail!$A:$A,$B334,Detail!$D:$D,12,Detail!$C:$C,4)</f>
        <v>0</v>
      </c>
      <c r="BJ334" s="33">
        <f t="shared" si="578"/>
        <v>0</v>
      </c>
      <c r="BK334" s="24">
        <f>SUMIFS(Detail!AF:AF,Detail!$A:$A,$B334,Detail!$D:$D,13,Detail!$C:$C,1)</f>
        <v>0</v>
      </c>
      <c r="BL334" s="24">
        <f>SUMIFS(Detail!AF:AF,Detail!$A:$A,$B334,Detail!$D:$D,13,Detail!$C:$C,2)</f>
        <v>0</v>
      </c>
      <c r="BM334" s="24">
        <f>SUMIFS(Detail!AF:AF,Detail!$A:$A,$B334,Detail!$D:$D,13,Detail!$C:$C,3)</f>
        <v>0</v>
      </c>
      <c r="BN334" s="24">
        <f>SUMIFS(Detail!AF:AF,Detail!$A:$A,$B334,Detail!$D:$D,13,Detail!$C:$C,4)</f>
        <v>0</v>
      </c>
      <c r="BO334" s="33">
        <f t="shared" si="579"/>
        <v>0</v>
      </c>
      <c r="BP334" s="24">
        <f>SUMIFS(Detail!AF:AF,Detail!$A:$A,$B334,Detail!$D:$D,14,Detail!$C:$C,1)</f>
        <v>0</v>
      </c>
      <c r="BQ334" s="24">
        <f>SUMIFS(Detail!AF:AF,Detail!$A:$A,$B334,Detail!$D:$D,14,Detail!$C:$C,2)</f>
        <v>0</v>
      </c>
      <c r="BR334" s="24">
        <f>SUMIFS(Detail!AF:AF,Detail!$A:$A,$B334,Detail!$D:$D,14,Detail!$C:$C,3)</f>
        <v>0</v>
      </c>
      <c r="BS334" s="24">
        <f>SUMIFS(Detail!AF:AF,Detail!$A:$A,$B334,Detail!$D:$D,14,Detail!$C:$C,4)</f>
        <v>0</v>
      </c>
      <c r="BT334" s="33">
        <f t="shared" si="580"/>
        <v>0</v>
      </c>
      <c r="BU334" s="24">
        <f>SUMIFS(Detail!AF:AF,Detail!$A:$A,$B334,Detail!$D:$D,15,Detail!$C:$C,1)</f>
        <v>0</v>
      </c>
      <c r="BV334" s="24">
        <f>SUMIFS(Detail!AF:AF,Detail!$A:$A,$B334,Detail!$D:$D,15,Detail!$C:$C,2)</f>
        <v>0</v>
      </c>
      <c r="BW334" s="24">
        <f>SUMIFS(Detail!AF:AF,Detail!$A:$A,$B334,Detail!$D:$D,15,Detail!$C:$C,3)</f>
        <v>0</v>
      </c>
      <c r="BX334" s="24">
        <f>SUMIFS(Detail!AF:AF,Detail!$A:$A,$B334,Detail!$D:$D,15,Detail!$C:$C,4)</f>
        <v>0</v>
      </c>
      <c r="BY334" s="33">
        <f t="shared" si="581"/>
        <v>0</v>
      </c>
      <c r="BZ334" s="24">
        <f>SUMIFS(Detail!AF:AF,Detail!$A:$A,$B334,Detail!$D:$D,16,Detail!$C:$C,1)</f>
        <v>0</v>
      </c>
      <c r="CA334" s="24">
        <f>SUMIFS(Detail!AF:AF,Detail!$A:$A,$B334,Detail!$D:$D,16,Detail!$C:$C,2)</f>
        <v>0</v>
      </c>
      <c r="CB334" s="24">
        <f>SUMIFS(Detail!AF:AF,Detail!$A:$A,$B334,Detail!$D:$D,16,Detail!$C:$C,3)</f>
        <v>0</v>
      </c>
      <c r="CC334" s="24">
        <f>SUMIFS(Detail!AF:AF,Detail!$A:$A,$B334,Detail!$D:$D,16,Detail!$C:$C,4)</f>
        <v>0</v>
      </c>
      <c r="CD334" s="33">
        <f t="shared" si="582"/>
        <v>0</v>
      </c>
      <c r="CE334" s="24">
        <f>SUMIFS(Detail!AF:AF,Detail!$A:$A,$B334,Detail!$D:$D,17,Detail!$C:$C,1)</f>
        <v>0</v>
      </c>
      <c r="CF334" s="24">
        <f>SUMIFS(Detail!AF:AF,Detail!$A:$A,$B334,Detail!$D:$D,17,Detail!$C:$C,2)</f>
        <v>0</v>
      </c>
      <c r="CG334" s="24">
        <f>SUMIFS(Detail!AF:AF,Detail!$A:$A,$B334,Detail!$D:$D,17,Detail!$C:$C,3)</f>
        <v>0</v>
      </c>
      <c r="CH334" s="24">
        <f>SUMIFS(Detail!AF:AF,Detail!$A:$A,$B334,Detail!$D:$D,17,Detail!$C:$C,4)</f>
        <v>0</v>
      </c>
      <c r="CI334" s="33">
        <f t="shared" si="583"/>
        <v>0</v>
      </c>
      <c r="CJ334" s="24">
        <f>SUMIFS(Detail!AF:AF,Detail!$A:$A,$B334,Detail!$D:$D,18,Detail!$C:$C,1)</f>
        <v>0</v>
      </c>
      <c r="CK334" s="24">
        <f>SUMIFS(Detail!AF:AF,Detail!$A:$A,$B334,Detail!$D:$D,18,Detail!$C:$C,2)</f>
        <v>0</v>
      </c>
      <c r="CL334" s="24">
        <f>SUMIFS(Detail!AF:AF,Detail!$A:$A,$B334,Detail!$D:$D,18,Detail!$C:$C,3)</f>
        <v>0</v>
      </c>
      <c r="CM334" s="24">
        <f>SUMIFS(Detail!AF:AF,Detail!$A:$A,$B334,Detail!$D:$D,18,Detail!$C:$C,4)</f>
        <v>0</v>
      </c>
      <c r="CN334" s="33">
        <f t="shared" si="584"/>
        <v>0</v>
      </c>
      <c r="CO334" s="24">
        <f>SUMIFS(Detail!AF:AF,Detail!$A:$A,$B334,Detail!$D:$D,19,Detail!$C:$C,1)</f>
        <v>0</v>
      </c>
      <c r="CP334" s="24">
        <f>SUMIFS(Detail!AF:AF,Detail!$A:$A,$B334,Detail!$D:$D,19,Detail!$C:$C,2)</f>
        <v>0</v>
      </c>
      <c r="CQ334" s="24">
        <f>SUMIFS(Detail!AF:AF,Detail!$A:$A,$B334,Detail!$D:$D,19,Detail!$C:$C,3)</f>
        <v>0</v>
      </c>
      <c r="CR334" s="24">
        <f>SUMIFS(Detail!AF:AF,Detail!$A:$A,$B334,Detail!$D:$D,19,Detail!$C:$C,4)</f>
        <v>0</v>
      </c>
      <c r="CS334" s="33">
        <f t="shared" si="585"/>
        <v>0</v>
      </c>
      <c r="CT334" s="24">
        <f>SUMIFS(Detail!AF:AF,Detail!$A:$A,$B334,Detail!$D:$D,20,Detail!$C:$C,1)</f>
        <v>0</v>
      </c>
      <c r="CU334" s="24">
        <f>SUMIFS(Detail!AF:AF,Detail!$A:$A,$B334,Detail!$D:$D,20,Detail!$C:$C,2)</f>
        <v>0</v>
      </c>
      <c r="CV334" s="24">
        <f>SUMIFS(Detail!AF:AF,Detail!$A:$A,$B334,Detail!$D:$D,20,Detail!$C:$C,3)</f>
        <v>0</v>
      </c>
      <c r="CW334" s="24">
        <f>SUMIFS(Detail!AF:AF,Detail!$A:$A,$B334,Detail!$D:$D,20,Detail!$C:$C,4)</f>
        <v>0</v>
      </c>
      <c r="CX334" s="33">
        <f t="shared" si="586"/>
        <v>0</v>
      </c>
      <c r="CY334" s="24">
        <f>SUMIFS(Detail!AF:AF,Detail!$A:$A,$B334,Detail!$D:$D,21,Detail!$C:$C,1)</f>
        <v>0</v>
      </c>
      <c r="CZ334" s="24">
        <f>SUMIFS(Detail!AF:AF,Detail!$A:$A,$B334,Detail!$D:$D,21,Detail!$C:$C,2)</f>
        <v>0</v>
      </c>
      <c r="DA334" s="24">
        <f>SUMIFS(Detail!AF:AF,Detail!$A:$A,$B334,Detail!$D:$D,21,Detail!$C:$C,3)</f>
        <v>0</v>
      </c>
      <c r="DB334" s="24">
        <f>SUMIFS(Detail!AF:AF,Detail!$A:$A,$B334,Detail!$D:$D,21,Detail!$C:$C,4)</f>
        <v>0</v>
      </c>
      <c r="DC334" s="33">
        <f t="shared" si="587"/>
        <v>0</v>
      </c>
      <c r="DD334" s="86">
        <f>SUMIFS(Detail!AF:AF,Detail!$A:$A,$B334,Detail!$B:$B,"&gt;60")</f>
        <v>0</v>
      </c>
    </row>
    <row r="335" spans="1:108" x14ac:dyDescent="0.25">
      <c r="A335" t="s">
        <v>5583</v>
      </c>
      <c r="B335" s="32" t="s">
        <v>5127</v>
      </c>
      <c r="C335" s="24">
        <f>SUMIFS(Detail!AF:AF,Detail!$A:$A,$B335,Detail!$D:$D,1,Detail!$C:$C,1)</f>
        <v>0</v>
      </c>
      <c r="D335" s="24">
        <f>SUMIFS(Detail!AF:AF,Detail!$A:$A,$B335,Detail!$D:$D,1,Detail!$C:$C,2)</f>
        <v>0</v>
      </c>
      <c r="E335" s="24">
        <f>SUMIFS(Detail!AF:AF,Detail!$A:$A,$B335,Detail!$D:$D,1,Detail!$C:$C,3)</f>
        <v>0</v>
      </c>
      <c r="F335" s="24">
        <f>SUMIFS(Detail!AF:AF,Detail!$A:$A,$B335,Detail!$D:$D,1,Detail!$C:$C,4)</f>
        <v>5000</v>
      </c>
      <c r="G335" s="33">
        <f t="shared" si="567"/>
        <v>5000</v>
      </c>
      <c r="H335" s="24">
        <f>SUMIFS(Detail!AF:AF,Detail!$A:$A,$B335,Detail!$D:$D,2,Detail!$C:$C,1)</f>
        <v>25000.000000000004</v>
      </c>
      <c r="I335" s="24">
        <f>SUMIFS(Detail!AF:AF,Detail!$A:$A,$B335,Detail!$D:$D,2,Detail!$C:$C,2)</f>
        <v>67500</v>
      </c>
      <c r="J335" s="24">
        <f>SUMIFS(Detail!AF:AF,Detail!$A:$A,$B335,Detail!$D:$D,2,Detail!$C:$C,3)</f>
        <v>127500</v>
      </c>
      <c r="K335" s="24">
        <f>SUMIFS(Detail!AF:AF,Detail!$A:$A,$B335,Detail!$D:$D,2,Detail!$C:$C,4)</f>
        <v>185000</v>
      </c>
      <c r="L335" s="33">
        <f t="shared" si="568"/>
        <v>405000</v>
      </c>
      <c r="M335" s="24">
        <f>SUMIFS(Detail!AF:AF,Detail!$A:$A,$B335,Detail!$D:$D,3,Detail!$C:$C,1)</f>
        <v>205000</v>
      </c>
      <c r="N335" s="24">
        <f>SUMIFS(Detail!AF:AF,Detail!$A:$A,$B335,Detail!$D:$D,3,Detail!$C:$C,2)</f>
        <v>202500</v>
      </c>
      <c r="O335" s="24">
        <f>SUMIFS(Detail!AF:AF,Detail!$A:$A,$B335,Detail!$D:$D,3,Detail!$C:$C,3)</f>
        <v>227500.00000000012</v>
      </c>
      <c r="P335" s="24">
        <f>SUMIFS(Detail!AF:AF,Detail!$A:$A,$B335,Detail!$D:$D,3,Detail!$C:$C,4)</f>
        <v>285000.00000000012</v>
      </c>
      <c r="Q335" s="33">
        <f t="shared" si="569"/>
        <v>920000.00000000023</v>
      </c>
      <c r="R335" s="24">
        <f>SUMIFS(Detail!AF:AF,Detail!$A:$A,$B335,Detail!$D:$D,4,Detail!$C:$C,1)</f>
        <v>370000</v>
      </c>
      <c r="S335" s="24">
        <f>SUMIFS(Detail!AF:AF,Detail!$A:$A,$B335,Detail!$D:$D,4,Detail!$C:$C,2)</f>
        <v>409999.99999999977</v>
      </c>
      <c r="T335" s="24">
        <f>SUMIFS(Detail!AF:AF,Detail!$A:$A,$B335,Detail!$D:$D,4,Detail!$C:$C,3)</f>
        <v>405000</v>
      </c>
      <c r="U335" s="24">
        <f>SUMIFS(Detail!AF:AF,Detail!$A:$A,$B335,Detail!$D:$D,4,Detail!$C:$C,4)</f>
        <v>454999.99999999953</v>
      </c>
      <c r="V335" s="33">
        <f t="shared" si="570"/>
        <v>1639999.9999999993</v>
      </c>
      <c r="W335" s="24">
        <f>SUMIFS(Detail!AF:AF,Detail!$A:$A,$B335,Detail!$D:$D,5,Detail!$C:$C,1)</f>
        <v>513000</v>
      </c>
      <c r="X335" s="24">
        <f>SUMIFS(Detail!AF:AF,Detail!$A:$A,$B335,Detail!$D:$D,5,Detail!$C:$C,2)</f>
        <v>665999.99999999953</v>
      </c>
      <c r="Y335" s="24">
        <f>SUMIFS(Detail!AF:AF,Detail!$A:$A,$B335,Detail!$D:$D,5,Detail!$C:$C,3)</f>
        <v>738000</v>
      </c>
      <c r="Z335" s="24">
        <f>SUMIFS(Detail!AF:AF,Detail!$A:$A,$B335,Detail!$D:$D,5,Detail!$C:$C,4)</f>
        <v>729000</v>
      </c>
      <c r="AA335" s="33">
        <f t="shared" si="571"/>
        <v>2645999.9999999995</v>
      </c>
      <c r="AB335" s="24">
        <f>SUMIFS(Detail!AF:AF,Detail!$A:$A,$B335,Detail!$D:$D,6,Detail!$C:$C,1)</f>
        <v>0</v>
      </c>
      <c r="AC335" s="24">
        <f>SUMIFS(Detail!AF:AF,Detail!$A:$A,$B335,Detail!$D:$D,6,Detail!$C:$C,2)</f>
        <v>0</v>
      </c>
      <c r="AD335" s="24">
        <f>SUMIFS(Detail!AF:AF,Detail!$A:$A,$B335,Detail!$D:$D,6,Detail!$C:$C,3)</f>
        <v>0</v>
      </c>
      <c r="AE335" s="24">
        <f>SUMIFS(Detail!AF:AF,Detail!$A:$A,$B335,Detail!$D:$D,6,Detail!$C:$C,4)</f>
        <v>0</v>
      </c>
      <c r="AF335" s="33">
        <f t="shared" si="572"/>
        <v>0</v>
      </c>
      <c r="AG335" s="24">
        <f>SUMIFS(Detail!AF:AF,Detail!$A:$A,$B335,Detail!$D:$D,7,Detail!$C:$C,1)</f>
        <v>0</v>
      </c>
      <c r="AH335" s="24">
        <f>SUMIFS(Detail!AF:AF,Detail!$A:$A,$B335,Detail!$D:$D,7,Detail!$C:$C,2)</f>
        <v>0</v>
      </c>
      <c r="AI335" s="24">
        <f>SUMIFS(Detail!AF:AF,Detail!$A:$A,$B335,Detail!$D:$D,7,Detail!$C:$C,3)</f>
        <v>0</v>
      </c>
      <c r="AJ335" s="24">
        <f>SUMIFS(Detail!AF:AF,Detail!$A:$A,$B335,Detail!$D:$D,7,Detail!$C:$C,4)</f>
        <v>0</v>
      </c>
      <c r="AK335" s="33">
        <f t="shared" si="573"/>
        <v>0</v>
      </c>
      <c r="AL335" s="24">
        <f>SUMIFS(Detail!AF:AF,Detail!$A:$A,$B335,Detail!$D:$D,8,Detail!$C:$C,1)</f>
        <v>0</v>
      </c>
      <c r="AM335" s="24">
        <f>SUMIFS(Detail!AF:AF,Detail!$A:$A,$B335,Detail!$D:$D,8,Detail!$C:$C,2)</f>
        <v>0</v>
      </c>
      <c r="AN335" s="24">
        <f>SUMIFS(Detail!AF:AF,Detail!$A:$A,$B335,Detail!$D:$D,8,Detail!$C:$C,3)</f>
        <v>0</v>
      </c>
      <c r="AO335" s="24">
        <f>SUMIFS(Detail!AF:AF,Detail!$A:$A,$B335,Detail!$D:$D,8,Detail!$C:$C,4)</f>
        <v>0</v>
      </c>
      <c r="AP335" s="33">
        <f t="shared" si="574"/>
        <v>0</v>
      </c>
      <c r="AQ335" s="24">
        <f>SUMIFS(Detail!AF:AF,Detail!$A:$A,$B335,Detail!$D:$D,9,Detail!$C:$C,1)</f>
        <v>0</v>
      </c>
      <c r="AR335" s="24">
        <f>SUMIFS(Detail!AF:AF,Detail!$A:$A,$B335,Detail!$D:$D,9,Detail!$C:$C,2)</f>
        <v>0</v>
      </c>
      <c r="AS335" s="24">
        <f>SUMIFS(Detail!AF:AF,Detail!$A:$A,$B335,Detail!$D:$D,9,Detail!$C:$C,3)</f>
        <v>0</v>
      </c>
      <c r="AT335" s="24">
        <f>SUMIFS(Detail!AF:AF,Detail!$A:$A,$B335,Detail!$D:$D,9,Detail!$C:$C,4)</f>
        <v>0</v>
      </c>
      <c r="AU335" s="33">
        <f t="shared" si="575"/>
        <v>0</v>
      </c>
      <c r="AV335" s="24">
        <f>SUMIFS(Detail!AF:AF,Detail!$A:$A,$B335,Detail!$D:$D,10,Detail!$C:$C,1)</f>
        <v>0</v>
      </c>
      <c r="AW335" s="24">
        <f>SUMIFS(Detail!AF:AF,Detail!$A:$A,$B335,Detail!$D:$D,10,Detail!$C:$C,2)</f>
        <v>0</v>
      </c>
      <c r="AX335" s="24">
        <f>SUMIFS(Detail!AF:AF,Detail!$A:$A,$B335,Detail!$D:$D,10,Detail!$C:$C,3)</f>
        <v>0</v>
      </c>
      <c r="AY335" s="24">
        <f>SUMIFS(Detail!AF:AF,Detail!$A:$A,$B335,Detail!$D:$D,10,Detail!$C:$C,4)</f>
        <v>0</v>
      </c>
      <c r="AZ335" s="33">
        <f t="shared" si="576"/>
        <v>0</v>
      </c>
      <c r="BA335" s="24">
        <f>SUMIFS(Detail!AF:AF,Detail!$A:$A,$B335,Detail!$D:$D,11,Detail!$C:$C,1)</f>
        <v>0</v>
      </c>
      <c r="BB335" s="24">
        <f>SUMIFS(Detail!AF:AF,Detail!$A:$A,$B335,Detail!$D:$D,11,Detail!$C:$C,2)</f>
        <v>0</v>
      </c>
      <c r="BC335" s="24">
        <f>SUMIFS(Detail!AF:AF,Detail!$A:$A,$B335,Detail!$D:$D,11,Detail!$C:$C,3)</f>
        <v>0</v>
      </c>
      <c r="BD335" s="24">
        <f>SUMIFS(Detail!AF:AF,Detail!$A:$A,$B335,Detail!$D:$D,11,Detail!$C:$C,4)</f>
        <v>0</v>
      </c>
      <c r="BE335" s="33">
        <f t="shared" si="577"/>
        <v>0</v>
      </c>
      <c r="BF335" s="24">
        <f>SUMIFS(Detail!AF:AF,Detail!$A:$A,$B335,Detail!$D:$D,12,Detail!$C:$C,1)</f>
        <v>0</v>
      </c>
      <c r="BG335" s="24">
        <f>SUMIFS(Detail!AF:AF,Detail!$A:$A,$B335,Detail!$D:$D,12,Detail!$C:$C,2)</f>
        <v>0</v>
      </c>
      <c r="BH335" s="24">
        <f>SUMIFS(Detail!AF:AF,Detail!$A:$A,$B335,Detail!$D:$D,12,Detail!$C:$C,3)</f>
        <v>0</v>
      </c>
      <c r="BI335" s="24">
        <f>SUMIFS(Detail!AF:AF,Detail!$A:$A,$B335,Detail!$D:$D,12,Detail!$C:$C,4)</f>
        <v>0</v>
      </c>
      <c r="BJ335" s="33">
        <f t="shared" si="578"/>
        <v>0</v>
      </c>
      <c r="BK335" s="24">
        <f>SUMIFS(Detail!AF:AF,Detail!$A:$A,$B335,Detail!$D:$D,13,Detail!$C:$C,1)</f>
        <v>0</v>
      </c>
      <c r="BL335" s="24">
        <f>SUMIFS(Detail!AF:AF,Detail!$A:$A,$B335,Detail!$D:$D,13,Detail!$C:$C,2)</f>
        <v>0</v>
      </c>
      <c r="BM335" s="24">
        <f>SUMIFS(Detail!AF:AF,Detail!$A:$A,$B335,Detail!$D:$D,13,Detail!$C:$C,3)</f>
        <v>0</v>
      </c>
      <c r="BN335" s="24">
        <f>SUMIFS(Detail!AF:AF,Detail!$A:$A,$B335,Detail!$D:$D,13,Detail!$C:$C,4)</f>
        <v>0</v>
      </c>
      <c r="BO335" s="33">
        <f t="shared" si="579"/>
        <v>0</v>
      </c>
      <c r="BP335" s="24">
        <f>SUMIFS(Detail!AF:AF,Detail!$A:$A,$B335,Detail!$D:$D,14,Detail!$C:$C,1)</f>
        <v>0</v>
      </c>
      <c r="BQ335" s="24">
        <f>SUMIFS(Detail!AF:AF,Detail!$A:$A,$B335,Detail!$D:$D,14,Detail!$C:$C,2)</f>
        <v>0</v>
      </c>
      <c r="BR335" s="24">
        <f>SUMIFS(Detail!AF:AF,Detail!$A:$A,$B335,Detail!$D:$D,14,Detail!$C:$C,3)</f>
        <v>0</v>
      </c>
      <c r="BS335" s="24">
        <f>SUMIFS(Detail!AF:AF,Detail!$A:$A,$B335,Detail!$D:$D,14,Detail!$C:$C,4)</f>
        <v>0</v>
      </c>
      <c r="BT335" s="33">
        <f t="shared" si="580"/>
        <v>0</v>
      </c>
      <c r="BU335" s="24">
        <f>SUMIFS(Detail!AF:AF,Detail!$A:$A,$B335,Detail!$D:$D,15,Detail!$C:$C,1)</f>
        <v>0</v>
      </c>
      <c r="BV335" s="24">
        <f>SUMIFS(Detail!AF:AF,Detail!$A:$A,$B335,Detail!$D:$D,15,Detail!$C:$C,2)</f>
        <v>0</v>
      </c>
      <c r="BW335" s="24">
        <f>SUMIFS(Detail!AF:AF,Detail!$A:$A,$B335,Detail!$D:$D,15,Detail!$C:$C,3)</f>
        <v>0</v>
      </c>
      <c r="BX335" s="24">
        <f>SUMIFS(Detail!AF:AF,Detail!$A:$A,$B335,Detail!$D:$D,15,Detail!$C:$C,4)</f>
        <v>0</v>
      </c>
      <c r="BY335" s="33">
        <f t="shared" si="581"/>
        <v>0</v>
      </c>
      <c r="BZ335" s="24">
        <f>SUMIFS(Detail!AF:AF,Detail!$A:$A,$B335,Detail!$D:$D,16,Detail!$C:$C,1)</f>
        <v>0</v>
      </c>
      <c r="CA335" s="24">
        <f>SUMIFS(Detail!AF:AF,Detail!$A:$A,$B335,Detail!$D:$D,16,Detail!$C:$C,2)</f>
        <v>0</v>
      </c>
      <c r="CB335" s="24">
        <f>SUMIFS(Detail!AF:AF,Detail!$A:$A,$B335,Detail!$D:$D,16,Detail!$C:$C,3)</f>
        <v>0</v>
      </c>
      <c r="CC335" s="24">
        <f>SUMIFS(Detail!AF:AF,Detail!$A:$A,$B335,Detail!$D:$D,16,Detail!$C:$C,4)</f>
        <v>0</v>
      </c>
      <c r="CD335" s="33">
        <f t="shared" si="582"/>
        <v>0</v>
      </c>
      <c r="CE335" s="24">
        <f>SUMIFS(Detail!AF:AF,Detail!$A:$A,$B335,Detail!$D:$D,17,Detail!$C:$C,1)</f>
        <v>0</v>
      </c>
      <c r="CF335" s="24">
        <f>SUMIFS(Detail!AF:AF,Detail!$A:$A,$B335,Detail!$D:$D,17,Detail!$C:$C,2)</f>
        <v>0</v>
      </c>
      <c r="CG335" s="24">
        <f>SUMIFS(Detail!AF:AF,Detail!$A:$A,$B335,Detail!$D:$D,17,Detail!$C:$C,3)</f>
        <v>0</v>
      </c>
      <c r="CH335" s="24">
        <f>SUMIFS(Detail!AF:AF,Detail!$A:$A,$B335,Detail!$D:$D,17,Detail!$C:$C,4)</f>
        <v>0</v>
      </c>
      <c r="CI335" s="33">
        <f t="shared" si="583"/>
        <v>0</v>
      </c>
      <c r="CJ335" s="24">
        <f>SUMIFS(Detail!AF:AF,Detail!$A:$A,$B335,Detail!$D:$D,18,Detail!$C:$C,1)</f>
        <v>0</v>
      </c>
      <c r="CK335" s="24">
        <f>SUMIFS(Detail!AF:AF,Detail!$A:$A,$B335,Detail!$D:$D,18,Detail!$C:$C,2)</f>
        <v>0</v>
      </c>
      <c r="CL335" s="24">
        <f>SUMIFS(Detail!AF:AF,Detail!$A:$A,$B335,Detail!$D:$D,18,Detail!$C:$C,3)</f>
        <v>0</v>
      </c>
      <c r="CM335" s="24">
        <f>SUMIFS(Detail!AF:AF,Detail!$A:$A,$B335,Detail!$D:$D,18,Detail!$C:$C,4)</f>
        <v>0</v>
      </c>
      <c r="CN335" s="33">
        <f t="shared" si="584"/>
        <v>0</v>
      </c>
      <c r="CO335" s="24">
        <f>SUMIFS(Detail!AF:AF,Detail!$A:$A,$B335,Detail!$D:$D,19,Detail!$C:$C,1)</f>
        <v>0</v>
      </c>
      <c r="CP335" s="24">
        <f>SUMIFS(Detail!AF:AF,Detail!$A:$A,$B335,Detail!$D:$D,19,Detail!$C:$C,2)</f>
        <v>0</v>
      </c>
      <c r="CQ335" s="24">
        <f>SUMIFS(Detail!AF:AF,Detail!$A:$A,$B335,Detail!$D:$D,19,Detail!$C:$C,3)</f>
        <v>0</v>
      </c>
      <c r="CR335" s="24">
        <f>SUMIFS(Detail!AF:AF,Detail!$A:$A,$B335,Detail!$D:$D,19,Detail!$C:$C,4)</f>
        <v>0</v>
      </c>
      <c r="CS335" s="33">
        <f t="shared" si="585"/>
        <v>0</v>
      </c>
      <c r="CT335" s="24">
        <f>SUMIFS(Detail!AF:AF,Detail!$A:$A,$B335,Detail!$D:$D,20,Detail!$C:$C,1)</f>
        <v>0</v>
      </c>
      <c r="CU335" s="24">
        <f>SUMIFS(Detail!AF:AF,Detail!$A:$A,$B335,Detail!$D:$D,20,Detail!$C:$C,2)</f>
        <v>0</v>
      </c>
      <c r="CV335" s="24">
        <f>SUMIFS(Detail!AF:AF,Detail!$A:$A,$B335,Detail!$D:$D,20,Detail!$C:$C,3)</f>
        <v>0</v>
      </c>
      <c r="CW335" s="24">
        <f>SUMIFS(Detail!AF:AF,Detail!$A:$A,$B335,Detail!$D:$D,20,Detail!$C:$C,4)</f>
        <v>0</v>
      </c>
      <c r="CX335" s="33">
        <f t="shared" si="586"/>
        <v>0</v>
      </c>
      <c r="CY335" s="24">
        <f>SUMIFS(Detail!AF:AF,Detail!$A:$A,$B335,Detail!$D:$D,21,Detail!$C:$C,1)</f>
        <v>0</v>
      </c>
      <c r="CZ335" s="24">
        <f>SUMIFS(Detail!AF:AF,Detail!$A:$A,$B335,Detail!$D:$D,21,Detail!$C:$C,2)</f>
        <v>0</v>
      </c>
      <c r="DA335" s="24">
        <f>SUMIFS(Detail!AF:AF,Detail!$A:$A,$B335,Detail!$D:$D,21,Detail!$C:$C,3)</f>
        <v>0</v>
      </c>
      <c r="DB335" s="24">
        <f>SUMIFS(Detail!AF:AF,Detail!$A:$A,$B335,Detail!$D:$D,21,Detail!$C:$C,4)</f>
        <v>0</v>
      </c>
      <c r="DC335" s="33">
        <f t="shared" si="587"/>
        <v>0</v>
      </c>
      <c r="DD335" s="86">
        <f>SUMIFS(Detail!AF:AF,Detail!$A:$A,$B335,Detail!$B:$B,"&gt;60")</f>
        <v>0</v>
      </c>
    </row>
    <row r="336" spans="1:108" x14ac:dyDescent="0.25">
      <c r="A336" t="s">
        <v>5584</v>
      </c>
      <c r="B336" s="32" t="s">
        <v>5128</v>
      </c>
      <c r="C336" s="24">
        <f>SUMIFS(Detail!AF:AF,Detail!$A:$A,$B336,Detail!$D:$D,1,Detail!$C:$C,1)</f>
        <v>0</v>
      </c>
      <c r="D336" s="24">
        <f>SUMIFS(Detail!AF:AF,Detail!$A:$A,$B336,Detail!$D:$D,1,Detail!$C:$C,2)</f>
        <v>0</v>
      </c>
      <c r="E336" s="24">
        <f>SUMIFS(Detail!AF:AF,Detail!$A:$A,$B336,Detail!$D:$D,1,Detail!$C:$C,3)</f>
        <v>0</v>
      </c>
      <c r="F336" s="24">
        <f>SUMIFS(Detail!AF:AF,Detail!$A:$A,$B336,Detail!$D:$D,1,Detail!$C:$C,4)</f>
        <v>0</v>
      </c>
      <c r="G336" s="33">
        <f t="shared" si="567"/>
        <v>0</v>
      </c>
      <c r="H336" s="24">
        <f>SUMIFS(Detail!AF:AF,Detail!$A:$A,$B336,Detail!$D:$D,2,Detail!$C:$C,1)</f>
        <v>12500</v>
      </c>
      <c r="I336" s="24">
        <f>SUMIFS(Detail!AF:AF,Detail!$A:$A,$B336,Detail!$D:$D,2,Detail!$C:$C,2)</f>
        <v>75000</v>
      </c>
      <c r="J336" s="24">
        <f>SUMIFS(Detail!AF:AF,Detail!$A:$A,$B336,Detail!$D:$D,2,Detail!$C:$C,3)</f>
        <v>325000</v>
      </c>
      <c r="K336" s="24">
        <f>SUMIFS(Detail!AF:AF,Detail!$A:$A,$B336,Detail!$D:$D,2,Detail!$C:$C,4)</f>
        <v>765000</v>
      </c>
      <c r="L336" s="33">
        <f t="shared" si="568"/>
        <v>1177500</v>
      </c>
      <c r="M336" s="24">
        <f>SUMIFS(Detail!AF:AF,Detail!$A:$A,$B336,Detail!$D:$D,3,Detail!$C:$C,1)</f>
        <v>1280500</v>
      </c>
      <c r="N336" s="24">
        <f>SUMIFS(Detail!AF:AF,Detail!$A:$A,$B336,Detail!$D:$D,3,Detail!$C:$C,2)</f>
        <v>1851600</v>
      </c>
      <c r="O336" s="24">
        <f>SUMIFS(Detail!AF:AF,Detail!$A:$A,$B336,Detail!$D:$D,3,Detail!$C:$C,3)</f>
        <v>2361920</v>
      </c>
      <c r="P336" s="24">
        <f>SUMIFS(Detail!AF:AF,Detail!$A:$A,$B336,Detail!$D:$D,3,Detail!$C:$C,4)</f>
        <v>2834303.9999999981</v>
      </c>
      <c r="Q336" s="33">
        <f t="shared" si="569"/>
        <v>8328323.9999999981</v>
      </c>
      <c r="R336" s="24">
        <f>SUMIFS(Detail!AF:AF,Detail!$A:$A,$B336,Detail!$D:$D,4,Detail!$C:$C,1)</f>
        <v>3401164.7999999989</v>
      </c>
      <c r="S336" s="24">
        <f>SUMIFS(Detail!AF:AF,Detail!$A:$A,$B336,Detail!$D:$D,4,Detail!$C:$C,2)</f>
        <v>4081397.7599999979</v>
      </c>
      <c r="T336" s="24">
        <f>SUMIFS(Detail!AF:AF,Detail!$A:$A,$B336,Detail!$D:$D,4,Detail!$C:$C,3)</f>
        <v>4897677.3119999953</v>
      </c>
      <c r="U336" s="24">
        <f>SUMIFS(Detail!AF:AF,Detail!$A:$A,$B336,Detail!$D:$D,4,Detail!$C:$C,4)</f>
        <v>5877212.7743999995</v>
      </c>
      <c r="V336" s="33">
        <f t="shared" si="570"/>
        <v>18257452.64639999</v>
      </c>
      <c r="W336" s="24">
        <f>SUMIFS(Detail!AF:AF,Detail!$A:$A,$B336,Detail!$D:$D,5,Detail!$C:$C,1)</f>
        <v>6347389.7963520037</v>
      </c>
      <c r="X336" s="24">
        <f>SUMIFS(Detail!AF:AF,Detail!$A:$A,$B336,Detail!$D:$D,5,Detail!$C:$C,2)</f>
        <v>7616867.7556224</v>
      </c>
      <c r="Y336" s="24">
        <f>SUMIFS(Detail!AF:AF,Detail!$A:$A,$B336,Detail!$D:$D,5,Detail!$C:$C,3)</f>
        <v>9140241.3067468796</v>
      </c>
      <c r="Z336" s="24">
        <f>SUMIFS(Detail!AF:AF,Detail!$A:$A,$B336,Detail!$D:$D,5,Detail!$C:$C,4)</f>
        <v>10968289.56809626</v>
      </c>
      <c r="AA336" s="33">
        <f t="shared" si="571"/>
        <v>34072788.426817544</v>
      </c>
      <c r="AB336" s="24">
        <f>SUMIFS(Detail!AF:AF,Detail!$A:$A,$B336,Detail!$D:$D,6,Detail!$C:$C,1)</f>
        <v>0</v>
      </c>
      <c r="AC336" s="24">
        <f>SUMIFS(Detail!AF:AF,Detail!$A:$A,$B336,Detail!$D:$D,6,Detail!$C:$C,2)</f>
        <v>0</v>
      </c>
      <c r="AD336" s="24">
        <f>SUMIFS(Detail!AF:AF,Detail!$A:$A,$B336,Detail!$D:$D,6,Detail!$C:$C,3)</f>
        <v>0</v>
      </c>
      <c r="AE336" s="24">
        <f>SUMIFS(Detail!AF:AF,Detail!$A:$A,$B336,Detail!$D:$D,6,Detail!$C:$C,4)</f>
        <v>0</v>
      </c>
      <c r="AF336" s="33">
        <f t="shared" si="572"/>
        <v>0</v>
      </c>
      <c r="AG336" s="24">
        <f>SUMIFS(Detail!AF:AF,Detail!$A:$A,$B336,Detail!$D:$D,7,Detail!$C:$C,1)</f>
        <v>0</v>
      </c>
      <c r="AH336" s="24">
        <f>SUMIFS(Detail!AF:AF,Detail!$A:$A,$B336,Detail!$D:$D,7,Detail!$C:$C,2)</f>
        <v>0</v>
      </c>
      <c r="AI336" s="24">
        <f>SUMIFS(Detail!AF:AF,Detail!$A:$A,$B336,Detail!$D:$D,7,Detail!$C:$C,3)</f>
        <v>0</v>
      </c>
      <c r="AJ336" s="24">
        <f>SUMIFS(Detail!AF:AF,Detail!$A:$A,$B336,Detail!$D:$D,7,Detail!$C:$C,4)</f>
        <v>0</v>
      </c>
      <c r="AK336" s="33">
        <f t="shared" si="573"/>
        <v>0</v>
      </c>
      <c r="AL336" s="24">
        <f>SUMIFS(Detail!AF:AF,Detail!$A:$A,$B336,Detail!$D:$D,8,Detail!$C:$C,1)</f>
        <v>0</v>
      </c>
      <c r="AM336" s="24">
        <f>SUMIFS(Detail!AF:AF,Detail!$A:$A,$B336,Detail!$D:$D,8,Detail!$C:$C,2)</f>
        <v>0</v>
      </c>
      <c r="AN336" s="24">
        <f>SUMIFS(Detail!AF:AF,Detail!$A:$A,$B336,Detail!$D:$D,8,Detail!$C:$C,3)</f>
        <v>0</v>
      </c>
      <c r="AO336" s="24">
        <f>SUMIFS(Detail!AF:AF,Detail!$A:$A,$B336,Detail!$D:$D,8,Detail!$C:$C,4)</f>
        <v>0</v>
      </c>
      <c r="AP336" s="33">
        <f t="shared" si="574"/>
        <v>0</v>
      </c>
      <c r="AQ336" s="24">
        <f>SUMIFS(Detail!AF:AF,Detail!$A:$A,$B336,Detail!$D:$D,9,Detail!$C:$C,1)</f>
        <v>0</v>
      </c>
      <c r="AR336" s="24">
        <f>SUMIFS(Detail!AF:AF,Detail!$A:$A,$B336,Detail!$D:$D,9,Detail!$C:$C,2)</f>
        <v>0</v>
      </c>
      <c r="AS336" s="24">
        <f>SUMIFS(Detail!AF:AF,Detail!$A:$A,$B336,Detail!$D:$D,9,Detail!$C:$C,3)</f>
        <v>0</v>
      </c>
      <c r="AT336" s="24">
        <f>SUMIFS(Detail!AF:AF,Detail!$A:$A,$B336,Detail!$D:$D,9,Detail!$C:$C,4)</f>
        <v>0</v>
      </c>
      <c r="AU336" s="33">
        <f t="shared" si="575"/>
        <v>0</v>
      </c>
      <c r="AV336" s="24">
        <f>SUMIFS(Detail!AF:AF,Detail!$A:$A,$B336,Detail!$D:$D,10,Detail!$C:$C,1)</f>
        <v>0</v>
      </c>
      <c r="AW336" s="24">
        <f>SUMIFS(Detail!AF:AF,Detail!$A:$A,$B336,Detail!$D:$D,10,Detail!$C:$C,2)</f>
        <v>0</v>
      </c>
      <c r="AX336" s="24">
        <f>SUMIFS(Detail!AF:AF,Detail!$A:$A,$B336,Detail!$D:$D,10,Detail!$C:$C,3)</f>
        <v>0</v>
      </c>
      <c r="AY336" s="24">
        <f>SUMIFS(Detail!AF:AF,Detail!$A:$A,$B336,Detail!$D:$D,10,Detail!$C:$C,4)</f>
        <v>0</v>
      </c>
      <c r="AZ336" s="33">
        <f t="shared" si="576"/>
        <v>0</v>
      </c>
      <c r="BA336" s="24">
        <f>SUMIFS(Detail!AF:AF,Detail!$A:$A,$B336,Detail!$D:$D,11,Detail!$C:$C,1)</f>
        <v>0</v>
      </c>
      <c r="BB336" s="24">
        <f>SUMIFS(Detail!AF:AF,Detail!$A:$A,$B336,Detail!$D:$D,11,Detail!$C:$C,2)</f>
        <v>0</v>
      </c>
      <c r="BC336" s="24">
        <f>SUMIFS(Detail!AF:AF,Detail!$A:$A,$B336,Detail!$D:$D,11,Detail!$C:$C,3)</f>
        <v>0</v>
      </c>
      <c r="BD336" s="24">
        <f>SUMIFS(Detail!AF:AF,Detail!$A:$A,$B336,Detail!$D:$D,11,Detail!$C:$C,4)</f>
        <v>0</v>
      </c>
      <c r="BE336" s="33">
        <f t="shared" si="577"/>
        <v>0</v>
      </c>
      <c r="BF336" s="24">
        <f>SUMIFS(Detail!AF:AF,Detail!$A:$A,$B336,Detail!$D:$D,12,Detail!$C:$C,1)</f>
        <v>0</v>
      </c>
      <c r="BG336" s="24">
        <f>SUMIFS(Detail!AF:AF,Detail!$A:$A,$B336,Detail!$D:$D,12,Detail!$C:$C,2)</f>
        <v>0</v>
      </c>
      <c r="BH336" s="24">
        <f>SUMIFS(Detail!AF:AF,Detail!$A:$A,$B336,Detail!$D:$D,12,Detail!$C:$C,3)</f>
        <v>0</v>
      </c>
      <c r="BI336" s="24">
        <f>SUMIFS(Detail!AF:AF,Detail!$A:$A,$B336,Detail!$D:$D,12,Detail!$C:$C,4)</f>
        <v>0</v>
      </c>
      <c r="BJ336" s="33">
        <f t="shared" si="578"/>
        <v>0</v>
      </c>
      <c r="BK336" s="24">
        <f>SUMIFS(Detail!AF:AF,Detail!$A:$A,$B336,Detail!$D:$D,13,Detail!$C:$C,1)</f>
        <v>0</v>
      </c>
      <c r="BL336" s="24">
        <f>SUMIFS(Detail!AF:AF,Detail!$A:$A,$B336,Detail!$D:$D,13,Detail!$C:$C,2)</f>
        <v>0</v>
      </c>
      <c r="BM336" s="24">
        <f>SUMIFS(Detail!AF:AF,Detail!$A:$A,$B336,Detail!$D:$D,13,Detail!$C:$C,3)</f>
        <v>0</v>
      </c>
      <c r="BN336" s="24">
        <f>SUMIFS(Detail!AF:AF,Detail!$A:$A,$B336,Detail!$D:$D,13,Detail!$C:$C,4)</f>
        <v>0</v>
      </c>
      <c r="BO336" s="33">
        <f t="shared" si="579"/>
        <v>0</v>
      </c>
      <c r="BP336" s="24">
        <f>SUMIFS(Detail!AF:AF,Detail!$A:$A,$B336,Detail!$D:$D,14,Detail!$C:$C,1)</f>
        <v>0</v>
      </c>
      <c r="BQ336" s="24">
        <f>SUMIFS(Detail!AF:AF,Detail!$A:$A,$B336,Detail!$D:$D,14,Detail!$C:$C,2)</f>
        <v>0</v>
      </c>
      <c r="BR336" s="24">
        <f>SUMIFS(Detail!AF:AF,Detail!$A:$A,$B336,Detail!$D:$D,14,Detail!$C:$C,3)</f>
        <v>0</v>
      </c>
      <c r="BS336" s="24">
        <f>SUMIFS(Detail!AF:AF,Detail!$A:$A,$B336,Detail!$D:$D,14,Detail!$C:$C,4)</f>
        <v>0</v>
      </c>
      <c r="BT336" s="33">
        <f t="shared" si="580"/>
        <v>0</v>
      </c>
      <c r="BU336" s="24">
        <f>SUMIFS(Detail!AF:AF,Detail!$A:$A,$B336,Detail!$D:$D,15,Detail!$C:$C,1)</f>
        <v>0</v>
      </c>
      <c r="BV336" s="24">
        <f>SUMIFS(Detail!AF:AF,Detail!$A:$A,$B336,Detail!$D:$D,15,Detail!$C:$C,2)</f>
        <v>0</v>
      </c>
      <c r="BW336" s="24">
        <f>SUMIFS(Detail!AF:AF,Detail!$A:$A,$B336,Detail!$D:$D,15,Detail!$C:$C,3)</f>
        <v>0</v>
      </c>
      <c r="BX336" s="24">
        <f>SUMIFS(Detail!AF:AF,Detail!$A:$A,$B336,Detail!$D:$D,15,Detail!$C:$C,4)</f>
        <v>0</v>
      </c>
      <c r="BY336" s="33">
        <f t="shared" si="581"/>
        <v>0</v>
      </c>
      <c r="BZ336" s="24">
        <f>SUMIFS(Detail!AF:AF,Detail!$A:$A,$B336,Detail!$D:$D,16,Detail!$C:$C,1)</f>
        <v>0</v>
      </c>
      <c r="CA336" s="24">
        <f>SUMIFS(Detail!AF:AF,Detail!$A:$A,$B336,Detail!$D:$D,16,Detail!$C:$C,2)</f>
        <v>0</v>
      </c>
      <c r="CB336" s="24">
        <f>SUMIFS(Detail!AF:AF,Detail!$A:$A,$B336,Detail!$D:$D,16,Detail!$C:$C,3)</f>
        <v>0</v>
      </c>
      <c r="CC336" s="24">
        <f>SUMIFS(Detail!AF:AF,Detail!$A:$A,$B336,Detail!$D:$D,16,Detail!$C:$C,4)</f>
        <v>0</v>
      </c>
      <c r="CD336" s="33">
        <f t="shared" si="582"/>
        <v>0</v>
      </c>
      <c r="CE336" s="24">
        <f>SUMIFS(Detail!AF:AF,Detail!$A:$A,$B336,Detail!$D:$D,17,Detail!$C:$C,1)</f>
        <v>0</v>
      </c>
      <c r="CF336" s="24">
        <f>SUMIFS(Detail!AF:AF,Detail!$A:$A,$B336,Detail!$D:$D,17,Detail!$C:$C,2)</f>
        <v>0</v>
      </c>
      <c r="CG336" s="24">
        <f>SUMIFS(Detail!AF:AF,Detail!$A:$A,$B336,Detail!$D:$D,17,Detail!$C:$C,3)</f>
        <v>0</v>
      </c>
      <c r="CH336" s="24">
        <f>SUMIFS(Detail!AF:AF,Detail!$A:$A,$B336,Detail!$D:$D,17,Detail!$C:$C,4)</f>
        <v>0</v>
      </c>
      <c r="CI336" s="33">
        <f t="shared" si="583"/>
        <v>0</v>
      </c>
      <c r="CJ336" s="24">
        <f>SUMIFS(Detail!AF:AF,Detail!$A:$A,$B336,Detail!$D:$D,18,Detail!$C:$C,1)</f>
        <v>0</v>
      </c>
      <c r="CK336" s="24">
        <f>SUMIFS(Detail!AF:AF,Detail!$A:$A,$B336,Detail!$D:$D,18,Detail!$C:$C,2)</f>
        <v>0</v>
      </c>
      <c r="CL336" s="24">
        <f>SUMIFS(Detail!AF:AF,Detail!$A:$A,$B336,Detail!$D:$D,18,Detail!$C:$C,3)</f>
        <v>0</v>
      </c>
      <c r="CM336" s="24">
        <f>SUMIFS(Detail!AF:AF,Detail!$A:$A,$B336,Detail!$D:$D,18,Detail!$C:$C,4)</f>
        <v>0</v>
      </c>
      <c r="CN336" s="33">
        <f t="shared" si="584"/>
        <v>0</v>
      </c>
      <c r="CO336" s="24">
        <f>SUMIFS(Detail!AF:AF,Detail!$A:$A,$B336,Detail!$D:$D,19,Detail!$C:$C,1)</f>
        <v>0</v>
      </c>
      <c r="CP336" s="24">
        <f>SUMIFS(Detail!AF:AF,Detail!$A:$A,$B336,Detail!$D:$D,19,Detail!$C:$C,2)</f>
        <v>0</v>
      </c>
      <c r="CQ336" s="24">
        <f>SUMIFS(Detail!AF:AF,Detail!$A:$A,$B336,Detail!$D:$D,19,Detail!$C:$C,3)</f>
        <v>0</v>
      </c>
      <c r="CR336" s="24">
        <f>SUMIFS(Detail!AF:AF,Detail!$A:$A,$B336,Detail!$D:$D,19,Detail!$C:$C,4)</f>
        <v>0</v>
      </c>
      <c r="CS336" s="33">
        <f t="shared" si="585"/>
        <v>0</v>
      </c>
      <c r="CT336" s="24">
        <f>SUMIFS(Detail!AF:AF,Detail!$A:$A,$B336,Detail!$D:$D,20,Detail!$C:$C,1)</f>
        <v>0</v>
      </c>
      <c r="CU336" s="24">
        <f>SUMIFS(Detail!AF:AF,Detail!$A:$A,$B336,Detail!$D:$D,20,Detail!$C:$C,2)</f>
        <v>0</v>
      </c>
      <c r="CV336" s="24">
        <f>SUMIFS(Detail!AF:AF,Detail!$A:$A,$B336,Detail!$D:$D,20,Detail!$C:$C,3)</f>
        <v>0</v>
      </c>
      <c r="CW336" s="24">
        <f>SUMIFS(Detail!AF:AF,Detail!$A:$A,$B336,Detail!$D:$D,20,Detail!$C:$C,4)</f>
        <v>0</v>
      </c>
      <c r="CX336" s="33">
        <f t="shared" si="586"/>
        <v>0</v>
      </c>
      <c r="CY336" s="24">
        <f>SUMIFS(Detail!AF:AF,Detail!$A:$A,$B336,Detail!$D:$D,21,Detail!$C:$C,1)</f>
        <v>0</v>
      </c>
      <c r="CZ336" s="24">
        <f>SUMIFS(Detail!AF:AF,Detail!$A:$A,$B336,Detail!$D:$D,21,Detail!$C:$C,2)</f>
        <v>0</v>
      </c>
      <c r="DA336" s="24">
        <f>SUMIFS(Detail!AF:AF,Detail!$A:$A,$B336,Detail!$D:$D,21,Detail!$C:$C,3)</f>
        <v>0</v>
      </c>
      <c r="DB336" s="24">
        <f>SUMIFS(Detail!AF:AF,Detail!$A:$A,$B336,Detail!$D:$D,21,Detail!$C:$C,4)</f>
        <v>0</v>
      </c>
      <c r="DC336" s="33">
        <f t="shared" si="587"/>
        <v>0</v>
      </c>
      <c r="DD336" s="86">
        <f>SUMIFS(Detail!AF:AF,Detail!$A:$A,$B336,Detail!$B:$B,"&gt;60")</f>
        <v>0</v>
      </c>
    </row>
    <row r="337" spans="1:108" x14ac:dyDescent="0.25">
      <c r="A337" t="s">
        <v>5585</v>
      </c>
      <c r="B337" s="32" t="s">
        <v>5129</v>
      </c>
      <c r="C337" s="24">
        <f>SUMIFS(Detail!AF:AF,Detail!$A:$A,$B337,Detail!$D:$D,1,Detail!$C:$C,1)</f>
        <v>0</v>
      </c>
      <c r="D337" s="24">
        <f>SUMIFS(Detail!AF:AF,Detail!$A:$A,$B337,Detail!$D:$D,1,Detail!$C:$C,2)</f>
        <v>0</v>
      </c>
      <c r="E337" s="24">
        <f>SUMIFS(Detail!AF:AF,Detail!$A:$A,$B337,Detail!$D:$D,1,Detail!$C:$C,3)</f>
        <v>0</v>
      </c>
      <c r="F337" s="24">
        <f>SUMIFS(Detail!AF:AF,Detail!$A:$A,$B337,Detail!$D:$D,1,Detail!$C:$C,4)</f>
        <v>0</v>
      </c>
      <c r="G337" s="33">
        <f t="shared" si="567"/>
        <v>0</v>
      </c>
      <c r="H337" s="24">
        <f>SUMIFS(Detail!AF:AF,Detail!$A:$A,$B337,Detail!$D:$D,2,Detail!$C:$C,1)</f>
        <v>4687.5</v>
      </c>
      <c r="I337" s="24">
        <f>SUMIFS(Detail!AF:AF,Detail!$A:$A,$B337,Detail!$D:$D,2,Detail!$C:$C,2)</f>
        <v>28125</v>
      </c>
      <c r="J337" s="24">
        <f>SUMIFS(Detail!AF:AF,Detail!$A:$A,$B337,Detail!$D:$D,2,Detail!$C:$C,3)</f>
        <v>121874.99999999997</v>
      </c>
      <c r="K337" s="24">
        <f>SUMIFS(Detail!AF:AF,Detail!$A:$A,$B337,Detail!$D:$D,2,Detail!$C:$C,4)</f>
        <v>286875</v>
      </c>
      <c r="L337" s="33">
        <f t="shared" si="568"/>
        <v>441562.5</v>
      </c>
      <c r="M337" s="24">
        <f>SUMIFS(Detail!AF:AF,Detail!$A:$A,$B337,Detail!$D:$D,3,Detail!$C:$C,1)</f>
        <v>480187.50000000012</v>
      </c>
      <c r="N337" s="24">
        <f>SUMIFS(Detail!AF:AF,Detail!$A:$A,$B337,Detail!$D:$D,3,Detail!$C:$C,2)</f>
        <v>694349.99999999988</v>
      </c>
      <c r="O337" s="24">
        <f>SUMIFS(Detail!AF:AF,Detail!$A:$A,$B337,Detail!$D:$D,3,Detail!$C:$C,3)</f>
        <v>885720</v>
      </c>
      <c r="P337" s="24">
        <f>SUMIFS(Detail!AF:AF,Detail!$A:$A,$B337,Detail!$D:$D,3,Detail!$C:$C,4)</f>
        <v>1062864</v>
      </c>
      <c r="Q337" s="33">
        <f t="shared" si="569"/>
        <v>3123121.5</v>
      </c>
      <c r="R337" s="24">
        <f>SUMIFS(Detail!AF:AF,Detail!$A:$A,$B337,Detail!$D:$D,4,Detail!$C:$C,1)</f>
        <v>1275436.7999999998</v>
      </c>
      <c r="S337" s="24">
        <f>SUMIFS(Detail!AF:AF,Detail!$A:$A,$B337,Detail!$D:$D,4,Detail!$C:$C,2)</f>
        <v>1530524.1599999992</v>
      </c>
      <c r="T337" s="24">
        <f>SUMIFS(Detail!AF:AF,Detail!$A:$A,$B337,Detail!$D:$D,4,Detail!$C:$C,3)</f>
        <v>1836628.9919999996</v>
      </c>
      <c r="U337" s="24">
        <f>SUMIFS(Detail!AF:AF,Detail!$A:$A,$B337,Detail!$D:$D,4,Detail!$C:$C,4)</f>
        <v>2203954.7903999994</v>
      </c>
      <c r="V337" s="33">
        <f t="shared" si="570"/>
        <v>6846544.742399998</v>
      </c>
      <c r="W337" s="24">
        <f>SUMIFS(Detail!AF:AF,Detail!$A:$A,$B337,Detail!$D:$D,5,Detail!$C:$C,1)</f>
        <v>2380271.1736319996</v>
      </c>
      <c r="X337" s="24">
        <f>SUMIFS(Detail!AF:AF,Detail!$A:$A,$B337,Detail!$D:$D,5,Detail!$C:$C,2)</f>
        <v>2856325.4083583998</v>
      </c>
      <c r="Y337" s="24">
        <f>SUMIFS(Detail!AF:AF,Detail!$A:$A,$B337,Detail!$D:$D,5,Detail!$C:$C,3)</f>
        <v>3427590.4900300773</v>
      </c>
      <c r="Z337" s="24">
        <f>SUMIFS(Detail!AF:AF,Detail!$A:$A,$B337,Detail!$D:$D,5,Detail!$C:$C,4)</f>
        <v>4113108.5880360953</v>
      </c>
      <c r="AA337" s="33">
        <f t="shared" si="571"/>
        <v>12777295.660056572</v>
      </c>
      <c r="AB337" s="24">
        <f>SUMIFS(Detail!AF:AF,Detail!$A:$A,$B337,Detail!$D:$D,6,Detail!$C:$C,1)</f>
        <v>0</v>
      </c>
      <c r="AC337" s="24">
        <f>SUMIFS(Detail!AF:AF,Detail!$A:$A,$B337,Detail!$D:$D,6,Detail!$C:$C,2)</f>
        <v>0</v>
      </c>
      <c r="AD337" s="24">
        <f>SUMIFS(Detail!AF:AF,Detail!$A:$A,$B337,Detail!$D:$D,6,Detail!$C:$C,3)</f>
        <v>0</v>
      </c>
      <c r="AE337" s="24">
        <f>SUMIFS(Detail!AF:AF,Detail!$A:$A,$B337,Detail!$D:$D,6,Detail!$C:$C,4)</f>
        <v>0</v>
      </c>
      <c r="AF337" s="33">
        <f t="shared" si="572"/>
        <v>0</v>
      </c>
      <c r="AG337" s="24">
        <f>SUMIFS(Detail!AF:AF,Detail!$A:$A,$B337,Detail!$D:$D,7,Detail!$C:$C,1)</f>
        <v>0</v>
      </c>
      <c r="AH337" s="24">
        <f>SUMIFS(Detail!AF:AF,Detail!$A:$A,$B337,Detail!$D:$D,7,Detail!$C:$C,2)</f>
        <v>0</v>
      </c>
      <c r="AI337" s="24">
        <f>SUMIFS(Detail!AF:AF,Detail!$A:$A,$B337,Detail!$D:$D,7,Detail!$C:$C,3)</f>
        <v>0</v>
      </c>
      <c r="AJ337" s="24">
        <f>SUMIFS(Detail!AF:AF,Detail!$A:$A,$B337,Detail!$D:$D,7,Detail!$C:$C,4)</f>
        <v>0</v>
      </c>
      <c r="AK337" s="33">
        <f t="shared" si="573"/>
        <v>0</v>
      </c>
      <c r="AL337" s="24">
        <f>SUMIFS(Detail!AF:AF,Detail!$A:$A,$B337,Detail!$D:$D,8,Detail!$C:$C,1)</f>
        <v>0</v>
      </c>
      <c r="AM337" s="24">
        <f>SUMIFS(Detail!AF:AF,Detail!$A:$A,$B337,Detail!$D:$D,8,Detail!$C:$C,2)</f>
        <v>0</v>
      </c>
      <c r="AN337" s="24">
        <f>SUMIFS(Detail!AF:AF,Detail!$A:$A,$B337,Detail!$D:$D,8,Detail!$C:$C,3)</f>
        <v>0</v>
      </c>
      <c r="AO337" s="24">
        <f>SUMIFS(Detail!AF:AF,Detail!$A:$A,$B337,Detail!$D:$D,8,Detail!$C:$C,4)</f>
        <v>0</v>
      </c>
      <c r="AP337" s="33">
        <f t="shared" si="574"/>
        <v>0</v>
      </c>
      <c r="AQ337" s="24">
        <f>SUMIFS(Detail!AF:AF,Detail!$A:$A,$B337,Detail!$D:$D,9,Detail!$C:$C,1)</f>
        <v>0</v>
      </c>
      <c r="AR337" s="24">
        <f>SUMIFS(Detail!AF:AF,Detail!$A:$A,$B337,Detail!$D:$D,9,Detail!$C:$C,2)</f>
        <v>0</v>
      </c>
      <c r="AS337" s="24">
        <f>SUMIFS(Detail!AF:AF,Detail!$A:$A,$B337,Detail!$D:$D,9,Detail!$C:$C,3)</f>
        <v>0</v>
      </c>
      <c r="AT337" s="24">
        <f>SUMIFS(Detail!AF:AF,Detail!$A:$A,$B337,Detail!$D:$D,9,Detail!$C:$C,4)</f>
        <v>0</v>
      </c>
      <c r="AU337" s="33">
        <f t="shared" si="575"/>
        <v>0</v>
      </c>
      <c r="AV337" s="24">
        <f>SUMIFS(Detail!AF:AF,Detail!$A:$A,$B337,Detail!$D:$D,10,Detail!$C:$C,1)</f>
        <v>0</v>
      </c>
      <c r="AW337" s="24">
        <f>SUMIFS(Detail!AF:AF,Detail!$A:$A,$B337,Detail!$D:$D,10,Detail!$C:$C,2)</f>
        <v>0</v>
      </c>
      <c r="AX337" s="24">
        <f>SUMIFS(Detail!AF:AF,Detail!$A:$A,$B337,Detail!$D:$D,10,Detail!$C:$C,3)</f>
        <v>0</v>
      </c>
      <c r="AY337" s="24">
        <f>SUMIFS(Detail!AF:AF,Detail!$A:$A,$B337,Detail!$D:$D,10,Detail!$C:$C,4)</f>
        <v>0</v>
      </c>
      <c r="AZ337" s="33">
        <f t="shared" si="576"/>
        <v>0</v>
      </c>
      <c r="BA337" s="24">
        <f>SUMIFS(Detail!AF:AF,Detail!$A:$A,$B337,Detail!$D:$D,11,Detail!$C:$C,1)</f>
        <v>0</v>
      </c>
      <c r="BB337" s="24">
        <f>SUMIFS(Detail!AF:AF,Detail!$A:$A,$B337,Detail!$D:$D,11,Detail!$C:$C,2)</f>
        <v>0</v>
      </c>
      <c r="BC337" s="24">
        <f>SUMIFS(Detail!AF:AF,Detail!$A:$A,$B337,Detail!$D:$D,11,Detail!$C:$C,3)</f>
        <v>0</v>
      </c>
      <c r="BD337" s="24">
        <f>SUMIFS(Detail!AF:AF,Detail!$A:$A,$B337,Detail!$D:$D,11,Detail!$C:$C,4)</f>
        <v>0</v>
      </c>
      <c r="BE337" s="33">
        <f t="shared" si="577"/>
        <v>0</v>
      </c>
      <c r="BF337" s="24">
        <f>SUMIFS(Detail!AF:AF,Detail!$A:$A,$B337,Detail!$D:$D,12,Detail!$C:$C,1)</f>
        <v>0</v>
      </c>
      <c r="BG337" s="24">
        <f>SUMIFS(Detail!AF:AF,Detail!$A:$A,$B337,Detail!$D:$D,12,Detail!$C:$C,2)</f>
        <v>0</v>
      </c>
      <c r="BH337" s="24">
        <f>SUMIFS(Detail!AF:AF,Detail!$A:$A,$B337,Detail!$D:$D,12,Detail!$C:$C,3)</f>
        <v>0</v>
      </c>
      <c r="BI337" s="24">
        <f>SUMIFS(Detail!AF:AF,Detail!$A:$A,$B337,Detail!$D:$D,12,Detail!$C:$C,4)</f>
        <v>0</v>
      </c>
      <c r="BJ337" s="33">
        <f t="shared" si="578"/>
        <v>0</v>
      </c>
      <c r="BK337" s="24">
        <f>SUMIFS(Detail!AF:AF,Detail!$A:$A,$B337,Detail!$D:$D,13,Detail!$C:$C,1)</f>
        <v>0</v>
      </c>
      <c r="BL337" s="24">
        <f>SUMIFS(Detail!AF:AF,Detail!$A:$A,$B337,Detail!$D:$D,13,Detail!$C:$C,2)</f>
        <v>0</v>
      </c>
      <c r="BM337" s="24">
        <f>SUMIFS(Detail!AF:AF,Detail!$A:$A,$B337,Detail!$D:$D,13,Detail!$C:$C,3)</f>
        <v>0</v>
      </c>
      <c r="BN337" s="24">
        <f>SUMIFS(Detail!AF:AF,Detail!$A:$A,$B337,Detail!$D:$D,13,Detail!$C:$C,4)</f>
        <v>0</v>
      </c>
      <c r="BO337" s="33">
        <f t="shared" si="579"/>
        <v>0</v>
      </c>
      <c r="BP337" s="24">
        <f>SUMIFS(Detail!AF:AF,Detail!$A:$A,$B337,Detail!$D:$D,14,Detail!$C:$C,1)</f>
        <v>0</v>
      </c>
      <c r="BQ337" s="24">
        <f>SUMIFS(Detail!AF:AF,Detail!$A:$A,$B337,Detail!$D:$D,14,Detail!$C:$C,2)</f>
        <v>0</v>
      </c>
      <c r="BR337" s="24">
        <f>SUMIFS(Detail!AF:AF,Detail!$A:$A,$B337,Detail!$D:$D,14,Detail!$C:$C,3)</f>
        <v>0</v>
      </c>
      <c r="BS337" s="24">
        <f>SUMIFS(Detail!AF:AF,Detail!$A:$A,$B337,Detail!$D:$D,14,Detail!$C:$C,4)</f>
        <v>0</v>
      </c>
      <c r="BT337" s="33">
        <f t="shared" si="580"/>
        <v>0</v>
      </c>
      <c r="BU337" s="24">
        <f>SUMIFS(Detail!AF:AF,Detail!$A:$A,$B337,Detail!$D:$D,15,Detail!$C:$C,1)</f>
        <v>0</v>
      </c>
      <c r="BV337" s="24">
        <f>SUMIFS(Detail!AF:AF,Detail!$A:$A,$B337,Detail!$D:$D,15,Detail!$C:$C,2)</f>
        <v>0</v>
      </c>
      <c r="BW337" s="24">
        <f>SUMIFS(Detail!AF:AF,Detail!$A:$A,$B337,Detail!$D:$D,15,Detail!$C:$C,3)</f>
        <v>0</v>
      </c>
      <c r="BX337" s="24">
        <f>SUMIFS(Detail!AF:AF,Detail!$A:$A,$B337,Detail!$D:$D,15,Detail!$C:$C,4)</f>
        <v>0</v>
      </c>
      <c r="BY337" s="33">
        <f t="shared" si="581"/>
        <v>0</v>
      </c>
      <c r="BZ337" s="24">
        <f>SUMIFS(Detail!AF:AF,Detail!$A:$A,$B337,Detail!$D:$D,16,Detail!$C:$C,1)</f>
        <v>0</v>
      </c>
      <c r="CA337" s="24">
        <f>SUMIFS(Detail!AF:AF,Detail!$A:$A,$B337,Detail!$D:$D,16,Detail!$C:$C,2)</f>
        <v>0</v>
      </c>
      <c r="CB337" s="24">
        <f>SUMIFS(Detail!AF:AF,Detail!$A:$A,$B337,Detail!$D:$D,16,Detail!$C:$C,3)</f>
        <v>0</v>
      </c>
      <c r="CC337" s="24">
        <f>SUMIFS(Detail!AF:AF,Detail!$A:$A,$B337,Detail!$D:$D,16,Detail!$C:$C,4)</f>
        <v>0</v>
      </c>
      <c r="CD337" s="33">
        <f t="shared" si="582"/>
        <v>0</v>
      </c>
      <c r="CE337" s="24">
        <f>SUMIFS(Detail!AF:AF,Detail!$A:$A,$B337,Detail!$D:$D,17,Detail!$C:$C,1)</f>
        <v>0</v>
      </c>
      <c r="CF337" s="24">
        <f>SUMIFS(Detail!AF:AF,Detail!$A:$A,$B337,Detail!$D:$D,17,Detail!$C:$C,2)</f>
        <v>0</v>
      </c>
      <c r="CG337" s="24">
        <f>SUMIFS(Detail!AF:AF,Detail!$A:$A,$B337,Detail!$D:$D,17,Detail!$C:$C,3)</f>
        <v>0</v>
      </c>
      <c r="CH337" s="24">
        <f>SUMIFS(Detail!AF:AF,Detail!$A:$A,$B337,Detail!$D:$D,17,Detail!$C:$C,4)</f>
        <v>0</v>
      </c>
      <c r="CI337" s="33">
        <f t="shared" si="583"/>
        <v>0</v>
      </c>
      <c r="CJ337" s="24">
        <f>SUMIFS(Detail!AF:AF,Detail!$A:$A,$B337,Detail!$D:$D,18,Detail!$C:$C,1)</f>
        <v>0</v>
      </c>
      <c r="CK337" s="24">
        <f>SUMIFS(Detail!AF:AF,Detail!$A:$A,$B337,Detail!$D:$D,18,Detail!$C:$C,2)</f>
        <v>0</v>
      </c>
      <c r="CL337" s="24">
        <f>SUMIFS(Detail!AF:AF,Detail!$A:$A,$B337,Detail!$D:$D,18,Detail!$C:$C,3)</f>
        <v>0</v>
      </c>
      <c r="CM337" s="24">
        <f>SUMIFS(Detail!AF:AF,Detail!$A:$A,$B337,Detail!$D:$D,18,Detail!$C:$C,4)</f>
        <v>0</v>
      </c>
      <c r="CN337" s="33">
        <f t="shared" si="584"/>
        <v>0</v>
      </c>
      <c r="CO337" s="24">
        <f>SUMIFS(Detail!AF:AF,Detail!$A:$A,$B337,Detail!$D:$D,19,Detail!$C:$C,1)</f>
        <v>0</v>
      </c>
      <c r="CP337" s="24">
        <f>SUMIFS(Detail!AF:AF,Detail!$A:$A,$B337,Detail!$D:$D,19,Detail!$C:$C,2)</f>
        <v>0</v>
      </c>
      <c r="CQ337" s="24">
        <f>SUMIFS(Detail!AF:AF,Detail!$A:$A,$B337,Detail!$D:$D,19,Detail!$C:$C,3)</f>
        <v>0</v>
      </c>
      <c r="CR337" s="24">
        <f>SUMIFS(Detail!AF:AF,Detail!$A:$A,$B337,Detail!$D:$D,19,Detail!$C:$C,4)</f>
        <v>0</v>
      </c>
      <c r="CS337" s="33">
        <f t="shared" si="585"/>
        <v>0</v>
      </c>
      <c r="CT337" s="24">
        <f>SUMIFS(Detail!AF:AF,Detail!$A:$A,$B337,Detail!$D:$D,20,Detail!$C:$C,1)</f>
        <v>0</v>
      </c>
      <c r="CU337" s="24">
        <f>SUMIFS(Detail!AF:AF,Detail!$A:$A,$B337,Detail!$D:$D,20,Detail!$C:$C,2)</f>
        <v>0</v>
      </c>
      <c r="CV337" s="24">
        <f>SUMIFS(Detail!AF:AF,Detail!$A:$A,$B337,Detail!$D:$D,20,Detail!$C:$C,3)</f>
        <v>0</v>
      </c>
      <c r="CW337" s="24">
        <f>SUMIFS(Detail!AF:AF,Detail!$A:$A,$B337,Detail!$D:$D,20,Detail!$C:$C,4)</f>
        <v>0</v>
      </c>
      <c r="CX337" s="33">
        <f t="shared" si="586"/>
        <v>0</v>
      </c>
      <c r="CY337" s="24">
        <f>SUMIFS(Detail!AF:AF,Detail!$A:$A,$B337,Detail!$D:$D,21,Detail!$C:$C,1)</f>
        <v>0</v>
      </c>
      <c r="CZ337" s="24">
        <f>SUMIFS(Detail!AF:AF,Detail!$A:$A,$B337,Detail!$D:$D,21,Detail!$C:$C,2)</f>
        <v>0</v>
      </c>
      <c r="DA337" s="24">
        <f>SUMIFS(Detail!AF:AF,Detail!$A:$A,$B337,Detail!$D:$D,21,Detail!$C:$C,3)</f>
        <v>0</v>
      </c>
      <c r="DB337" s="24">
        <f>SUMIFS(Detail!AF:AF,Detail!$A:$A,$B337,Detail!$D:$D,21,Detail!$C:$C,4)</f>
        <v>0</v>
      </c>
      <c r="DC337" s="33">
        <f t="shared" si="587"/>
        <v>0</v>
      </c>
      <c r="DD337" s="86">
        <f>SUMIFS(Detail!AF:AF,Detail!$A:$A,$B337,Detail!$B:$B,"&gt;60")</f>
        <v>0</v>
      </c>
    </row>
    <row r="338" spans="1:108" x14ac:dyDescent="0.25">
      <c r="A338" t="s">
        <v>4196</v>
      </c>
      <c r="B338" s="87" t="s">
        <v>5586</v>
      </c>
      <c r="C338" s="88">
        <f>SUM(C328:C337)</f>
        <v>0</v>
      </c>
      <c r="D338" s="88">
        <f>SUM(D328:D337)</f>
        <v>0</v>
      </c>
      <c r="E338" s="88">
        <f>SUM(E328:E337)</f>
        <v>1124950</v>
      </c>
      <c r="F338" s="88">
        <f>SUM(F328:F337)</f>
        <v>2017175</v>
      </c>
      <c r="G338" s="89">
        <f t="shared" si="567"/>
        <v>3142125</v>
      </c>
      <c r="H338" s="88">
        <f>SUM(H328:H337)</f>
        <v>2750172.5000000005</v>
      </c>
      <c r="I338" s="88">
        <f>SUM(I328:I337)</f>
        <v>4491495</v>
      </c>
      <c r="J338" s="88">
        <f>SUM(J328:J337)</f>
        <v>6338305</v>
      </c>
      <c r="K338" s="88">
        <f>SUM(K328:K337)</f>
        <v>7514555.0000000009</v>
      </c>
      <c r="L338" s="89">
        <f t="shared" si="568"/>
        <v>21094527.5</v>
      </c>
      <c r="M338" s="88">
        <f>SUM(M328:M337)</f>
        <v>7825652.4999999991</v>
      </c>
      <c r="N338" s="88">
        <f>SUM(N328:N337)</f>
        <v>9355010.4999999981</v>
      </c>
      <c r="O338" s="88">
        <f>SUM(O328:O337)</f>
        <v>11213919.5</v>
      </c>
      <c r="P338" s="88">
        <f>SUM(P328:P337)</f>
        <v>13439158.499999998</v>
      </c>
      <c r="Q338" s="89">
        <f t="shared" si="569"/>
        <v>41833740.999999993</v>
      </c>
      <c r="R338" s="88">
        <f>SUM(R328:R337)</f>
        <v>14654623.599999998</v>
      </c>
      <c r="S338" s="88">
        <f>SUM(S328:S337)</f>
        <v>15868669.919999998</v>
      </c>
      <c r="T338" s="88">
        <f>SUM(T328:T337)</f>
        <v>17784064.703999996</v>
      </c>
      <c r="U338" s="88">
        <f>SUM(U328:U337)</f>
        <v>20996934.9648</v>
      </c>
      <c r="V338" s="89">
        <f t="shared" si="570"/>
        <v>69304293.188799992</v>
      </c>
      <c r="W338" s="88">
        <f>SUM(W328:W337)</f>
        <v>24167620.894984003</v>
      </c>
      <c r="X338" s="88">
        <f>SUM(X328:X337)</f>
        <v>28353778.088980798</v>
      </c>
      <c r="Y338" s="88">
        <f>SUM(Y328:Y337)</f>
        <v>30374717.371776957</v>
      </c>
      <c r="Z338" s="88">
        <f>SUM(Z328:Z337)</f>
        <v>34255119.444882356</v>
      </c>
      <c r="AA338" s="89">
        <f t="shared" si="571"/>
        <v>117151235.8006241</v>
      </c>
      <c r="AB338" s="88">
        <f>SUM(AB328:AB337)</f>
        <v>0</v>
      </c>
      <c r="AC338" s="88">
        <f>SUM(AC328:AC337)</f>
        <v>0</v>
      </c>
      <c r="AD338" s="88">
        <f>SUM(AD328:AD337)</f>
        <v>0</v>
      </c>
      <c r="AE338" s="88">
        <f>SUM(AE328:AE337)</f>
        <v>0</v>
      </c>
      <c r="AF338" s="89">
        <f t="shared" si="572"/>
        <v>0</v>
      </c>
      <c r="AG338" s="88">
        <f>SUM(AG328:AG337)</f>
        <v>0</v>
      </c>
      <c r="AH338" s="88">
        <f>SUM(AH328:AH337)</f>
        <v>0</v>
      </c>
      <c r="AI338" s="88">
        <f>SUM(AI328:AI337)</f>
        <v>0</v>
      </c>
      <c r="AJ338" s="88">
        <f>SUM(AJ328:AJ337)</f>
        <v>0</v>
      </c>
      <c r="AK338" s="89">
        <f t="shared" si="573"/>
        <v>0</v>
      </c>
      <c r="AL338" s="88">
        <f>SUM(AL328:AL337)</f>
        <v>0</v>
      </c>
      <c r="AM338" s="88">
        <f>SUM(AM328:AM337)</f>
        <v>0</v>
      </c>
      <c r="AN338" s="88">
        <f>SUM(AN328:AN337)</f>
        <v>0</v>
      </c>
      <c r="AO338" s="88">
        <f>SUM(AO328:AO337)</f>
        <v>0</v>
      </c>
      <c r="AP338" s="89">
        <f t="shared" si="574"/>
        <v>0</v>
      </c>
      <c r="AQ338" s="88">
        <f>SUM(AQ328:AQ337)</f>
        <v>0</v>
      </c>
      <c r="AR338" s="88">
        <f>SUM(AR328:AR337)</f>
        <v>0</v>
      </c>
      <c r="AS338" s="88">
        <f>SUM(AS328:AS337)</f>
        <v>0</v>
      </c>
      <c r="AT338" s="88">
        <f>SUM(AT328:AT337)</f>
        <v>0</v>
      </c>
      <c r="AU338" s="89">
        <f t="shared" si="575"/>
        <v>0</v>
      </c>
      <c r="AV338" s="88">
        <f>SUM(AV328:AV337)</f>
        <v>0</v>
      </c>
      <c r="AW338" s="88">
        <f>SUM(AW328:AW337)</f>
        <v>0</v>
      </c>
      <c r="AX338" s="88">
        <f>SUM(AX328:AX337)</f>
        <v>0</v>
      </c>
      <c r="AY338" s="88">
        <f>SUM(AY328:AY337)</f>
        <v>0</v>
      </c>
      <c r="AZ338" s="89">
        <f t="shared" si="576"/>
        <v>0</v>
      </c>
      <c r="BA338" s="88">
        <f>SUM(BA328:BA337)</f>
        <v>0</v>
      </c>
      <c r="BB338" s="88">
        <f>SUM(BB328:BB337)</f>
        <v>0</v>
      </c>
      <c r="BC338" s="88">
        <f>SUM(BC328:BC337)</f>
        <v>0</v>
      </c>
      <c r="BD338" s="88">
        <f>SUM(BD328:BD337)</f>
        <v>0</v>
      </c>
      <c r="BE338" s="89">
        <f t="shared" si="577"/>
        <v>0</v>
      </c>
      <c r="BF338" s="88">
        <f>SUM(BF328:BF337)</f>
        <v>0</v>
      </c>
      <c r="BG338" s="88">
        <f>SUM(BG328:BG337)</f>
        <v>0</v>
      </c>
      <c r="BH338" s="88">
        <f>SUM(BH328:BH337)</f>
        <v>0</v>
      </c>
      <c r="BI338" s="88">
        <f>SUM(BI328:BI337)</f>
        <v>0</v>
      </c>
      <c r="BJ338" s="89">
        <f t="shared" si="578"/>
        <v>0</v>
      </c>
      <c r="BK338" s="88">
        <f>SUM(BK328:BK337)</f>
        <v>0</v>
      </c>
      <c r="BL338" s="88">
        <f>SUM(BL328:BL337)</f>
        <v>0</v>
      </c>
      <c r="BM338" s="88">
        <f>SUM(BM328:BM337)</f>
        <v>0</v>
      </c>
      <c r="BN338" s="88">
        <f>SUM(BN328:BN337)</f>
        <v>0</v>
      </c>
      <c r="BO338" s="89">
        <f t="shared" si="579"/>
        <v>0</v>
      </c>
      <c r="BP338" s="88">
        <f>SUM(BP328:BP337)</f>
        <v>0</v>
      </c>
      <c r="BQ338" s="88">
        <f>SUM(BQ328:BQ337)</f>
        <v>0</v>
      </c>
      <c r="BR338" s="88">
        <f>SUM(BR328:BR337)</f>
        <v>0</v>
      </c>
      <c r="BS338" s="88">
        <f>SUM(BS328:BS337)</f>
        <v>0</v>
      </c>
      <c r="BT338" s="89">
        <f t="shared" si="580"/>
        <v>0</v>
      </c>
      <c r="BU338" s="88">
        <f>SUM(BU328:BU337)</f>
        <v>0</v>
      </c>
      <c r="BV338" s="88">
        <f>SUM(BV328:BV337)</f>
        <v>0</v>
      </c>
      <c r="BW338" s="88">
        <f>SUM(BW328:BW337)</f>
        <v>0</v>
      </c>
      <c r="BX338" s="88">
        <f>SUM(BX328:BX337)</f>
        <v>0</v>
      </c>
      <c r="BY338" s="89">
        <f t="shared" si="581"/>
        <v>0</v>
      </c>
      <c r="BZ338" s="88">
        <f>SUM(BZ328:BZ337)</f>
        <v>0</v>
      </c>
      <c r="CA338" s="88">
        <f>SUM(CA328:CA337)</f>
        <v>0</v>
      </c>
      <c r="CB338" s="88">
        <f>SUM(CB328:CB337)</f>
        <v>0</v>
      </c>
      <c r="CC338" s="88">
        <f>SUM(CC328:CC337)</f>
        <v>0</v>
      </c>
      <c r="CD338" s="89">
        <f t="shared" si="582"/>
        <v>0</v>
      </c>
      <c r="CE338" s="88">
        <f>SUM(CE328:CE337)</f>
        <v>0</v>
      </c>
      <c r="CF338" s="88">
        <f>SUM(CF328:CF337)</f>
        <v>0</v>
      </c>
      <c r="CG338" s="88">
        <f>SUM(CG328:CG337)</f>
        <v>0</v>
      </c>
      <c r="CH338" s="88">
        <f>SUM(CH328:CH337)</f>
        <v>0</v>
      </c>
      <c r="CI338" s="89">
        <f t="shared" si="583"/>
        <v>0</v>
      </c>
      <c r="CJ338" s="88">
        <f>SUM(CJ328:CJ337)</f>
        <v>0</v>
      </c>
      <c r="CK338" s="88">
        <f>SUM(CK328:CK337)</f>
        <v>0</v>
      </c>
      <c r="CL338" s="88">
        <f>SUM(CL328:CL337)</f>
        <v>0</v>
      </c>
      <c r="CM338" s="88">
        <f>SUM(CM328:CM337)</f>
        <v>0</v>
      </c>
      <c r="CN338" s="89">
        <f t="shared" si="584"/>
        <v>0</v>
      </c>
      <c r="CO338" s="88">
        <f>SUM(CO328:CO337)</f>
        <v>0</v>
      </c>
      <c r="CP338" s="88">
        <f>SUM(CP328:CP337)</f>
        <v>0</v>
      </c>
      <c r="CQ338" s="88">
        <f>SUM(CQ328:CQ337)</f>
        <v>0</v>
      </c>
      <c r="CR338" s="88">
        <f>SUM(CR328:CR337)</f>
        <v>0</v>
      </c>
      <c r="CS338" s="89">
        <f t="shared" si="585"/>
        <v>0</v>
      </c>
      <c r="CT338" s="88">
        <f>SUM(CT328:CT337)</f>
        <v>0</v>
      </c>
      <c r="CU338" s="88">
        <f>SUM(CU328:CU337)</f>
        <v>0</v>
      </c>
      <c r="CV338" s="88">
        <f>SUM(CV328:CV337)</f>
        <v>0</v>
      </c>
      <c r="CW338" s="88">
        <f>SUM(CW328:CW337)</f>
        <v>0</v>
      </c>
      <c r="CX338" s="89">
        <f t="shared" si="586"/>
        <v>0</v>
      </c>
      <c r="CY338" s="88">
        <f>SUM(CY328:CY337)</f>
        <v>0</v>
      </c>
      <c r="CZ338" s="88">
        <f>SUM(CZ328:CZ337)</f>
        <v>0</v>
      </c>
      <c r="DA338" s="88">
        <f>SUM(DA328:DA337)</f>
        <v>0</v>
      </c>
      <c r="DB338" s="88">
        <f>SUM(DB328:DB337)</f>
        <v>0</v>
      </c>
      <c r="DC338" s="89">
        <f t="shared" si="587"/>
        <v>0</v>
      </c>
      <c r="DD338" s="90">
        <f>SUM(DD328:DD337)</f>
        <v>0</v>
      </c>
    </row>
    <row r="339" spans="1:108" x14ac:dyDescent="0.25">
      <c r="A339" t="s">
        <v>5587</v>
      </c>
      <c r="B339" s="30" t="s">
        <v>4680</v>
      </c>
    </row>
    <row r="340" spans="1:108" x14ac:dyDescent="0.25">
      <c r="A340" t="s">
        <v>5588</v>
      </c>
      <c r="B340" s="32" t="s">
        <v>5120</v>
      </c>
      <c r="C340" s="24">
        <f>SUMIFS(Detail!BG:BG,Detail!$A:$A,$B340,Detail!$D:$D,1,Detail!$C:$C,1)</f>
        <v>0</v>
      </c>
      <c r="D340" s="24">
        <f>SUMIFS(Detail!BG:BG,Detail!$A:$A,$B340,Detail!$D:$D,1,Detail!$C:$C,2)</f>
        <v>0</v>
      </c>
      <c r="E340" s="24">
        <f>SUMIFS(Detail!BG:BG,Detail!$A:$A,$B340,Detail!$D:$D,1,Detail!$C:$C,3)</f>
        <v>2862000</v>
      </c>
      <c r="F340" s="24">
        <f>SUMIFS(Detail!BG:BG,Detail!$A:$A,$B340,Detail!$D:$D,1,Detail!$C:$C,4)</f>
        <v>1431000</v>
      </c>
      <c r="G340" s="33">
        <f t="shared" ref="G340:G350" si="588">SUM(C340:F340)</f>
        <v>4293000</v>
      </c>
      <c r="H340" s="24">
        <f>SUMIFS(Detail!BG:BG,Detail!$A:$A,$B340,Detail!$D:$D,2,Detail!$C:$C,1)</f>
        <v>1653600</v>
      </c>
      <c r="I340" s="24">
        <f>SUMIFS(Detail!BG:BG,Detail!$A:$A,$B340,Detail!$D:$D,2,Detail!$C:$C,2)</f>
        <v>1653600</v>
      </c>
      <c r="J340" s="24">
        <f>SUMIFS(Detail!BG:BG,Detail!$A:$A,$B340,Detail!$D:$D,2,Detail!$C:$C,3)</f>
        <v>3307200</v>
      </c>
      <c r="K340" s="24">
        <f>SUMIFS(Detail!BG:BG,Detail!$A:$A,$B340,Detail!$D:$D,2,Detail!$C:$C,4)</f>
        <v>1653600</v>
      </c>
      <c r="L340" s="33">
        <f t="shared" ref="L340:L350" si="589">SUM(H340:K340)</f>
        <v>8268000</v>
      </c>
      <c r="M340" s="24">
        <f>SUMIFS(Detail!BG:BG,Detail!$A:$A,$B340,Detail!$D:$D,3,Detail!$C:$C,1)</f>
        <v>1446899.9999999998</v>
      </c>
      <c r="N340" s="24">
        <f>SUMIFS(Detail!BG:BG,Detail!$A:$A,$B340,Detail!$D:$D,3,Detail!$C:$C,2)</f>
        <v>1880970</v>
      </c>
      <c r="O340" s="24">
        <f>SUMIFS(Detail!BG:BG,Detail!$A:$A,$B340,Detail!$D:$D,3,Detail!$C:$C,3)</f>
        <v>1880970</v>
      </c>
      <c r="P340" s="24">
        <f>SUMIFS(Detail!BG:BG,Detail!$A:$A,$B340,Detail!$D:$D,3,Detail!$C:$C,4)</f>
        <v>3761940</v>
      </c>
      <c r="Q340" s="33">
        <f t="shared" ref="Q340:Q350" si="590">SUM(M340:P340)</f>
        <v>8970780</v>
      </c>
      <c r="R340" s="24">
        <f>SUMIFS(Detail!BG:BG,Detail!$A:$A,$B340,Detail!$D:$D,4,Detail!$C:$C,1)</f>
        <v>1612260</v>
      </c>
      <c r="S340" s="24">
        <f>SUMIFS(Detail!BG:BG,Detail!$A:$A,$B340,Detail!$D:$D,4,Detail!$C:$C,2)</f>
        <v>1612260</v>
      </c>
      <c r="T340" s="24">
        <f>SUMIFS(Detail!BG:BG,Detail!$A:$A,$B340,Detail!$D:$D,4,Detail!$C:$C,3)</f>
        <v>2095938</v>
      </c>
      <c r="U340" s="24">
        <f>SUMIFS(Detail!BG:BG,Detail!$A:$A,$B340,Detail!$D:$D,4,Detail!$C:$C,4)</f>
        <v>2095938</v>
      </c>
      <c r="V340" s="33">
        <f t="shared" ref="V340:V350" si="591">SUM(R340:U340)</f>
        <v>7416396</v>
      </c>
      <c r="W340" s="24">
        <f>SUMIFS(Detail!BG:BG,Detail!$A:$A,$B340,Detail!$D:$D,5,Detail!$C:$C,1)</f>
        <v>3493230</v>
      </c>
      <c r="X340" s="24">
        <f>SUMIFS(Detail!BG:BG,Detail!$A:$A,$B340,Detail!$D:$D,5,Detail!$C:$C,2)</f>
        <v>1746615</v>
      </c>
      <c r="Y340" s="24">
        <f>SUMIFS(Detail!BG:BG,Detail!$A:$A,$B340,Detail!$D:$D,5,Detail!$C:$C,3)</f>
        <v>1746615</v>
      </c>
      <c r="Z340" s="24">
        <f>SUMIFS(Detail!BG:BG,Detail!$A:$A,$B340,Detail!$D:$D,5,Detail!$C:$C,4)</f>
        <v>2270599.5</v>
      </c>
      <c r="AA340" s="33">
        <f t="shared" ref="AA340:AA350" si="592">SUM(W340:Z340)</f>
        <v>9257059.5</v>
      </c>
      <c r="AB340" s="24">
        <f>SUMIFS(Detail!BG:BG,Detail!$A:$A,$B340,Detail!$D:$D,6,Detail!$C:$C,1)</f>
        <v>0</v>
      </c>
      <c r="AC340" s="24">
        <f>SUMIFS(Detail!BG:BG,Detail!$A:$A,$B340,Detail!$D:$D,6,Detail!$C:$C,2)</f>
        <v>0</v>
      </c>
      <c r="AD340" s="24">
        <f>SUMIFS(Detail!BG:BG,Detail!$A:$A,$B340,Detail!$D:$D,6,Detail!$C:$C,3)</f>
        <v>0</v>
      </c>
      <c r="AE340" s="24">
        <f>SUMIFS(Detail!BG:BG,Detail!$A:$A,$B340,Detail!$D:$D,6,Detail!$C:$C,4)</f>
        <v>0</v>
      </c>
      <c r="AF340" s="33">
        <f t="shared" ref="AF340:AF350" si="593">SUM(AB340:AE340)</f>
        <v>0</v>
      </c>
      <c r="AG340" s="24">
        <f>SUMIFS(Detail!BG:BG,Detail!$A:$A,$B340,Detail!$D:$D,7,Detail!$C:$C,1)</f>
        <v>0</v>
      </c>
      <c r="AH340" s="24">
        <f>SUMIFS(Detail!BG:BG,Detail!$A:$A,$B340,Detail!$D:$D,7,Detail!$C:$C,2)</f>
        <v>0</v>
      </c>
      <c r="AI340" s="24">
        <f>SUMIFS(Detail!BG:BG,Detail!$A:$A,$B340,Detail!$D:$D,7,Detail!$C:$C,3)</f>
        <v>0</v>
      </c>
      <c r="AJ340" s="24">
        <f>SUMIFS(Detail!BG:BG,Detail!$A:$A,$B340,Detail!$D:$D,7,Detail!$C:$C,4)</f>
        <v>0</v>
      </c>
      <c r="AK340" s="33">
        <f t="shared" ref="AK340:AK350" si="594">SUM(AG340:AJ340)</f>
        <v>0</v>
      </c>
      <c r="AL340" s="24">
        <f>SUMIFS(Detail!BG:BG,Detail!$A:$A,$B340,Detail!$D:$D,8,Detail!$C:$C,1)</f>
        <v>0</v>
      </c>
      <c r="AM340" s="24">
        <f>SUMIFS(Detail!BG:BG,Detail!$A:$A,$B340,Detail!$D:$D,8,Detail!$C:$C,2)</f>
        <v>0</v>
      </c>
      <c r="AN340" s="24">
        <f>SUMIFS(Detail!BG:BG,Detail!$A:$A,$B340,Detail!$D:$D,8,Detail!$C:$C,3)</f>
        <v>0</v>
      </c>
      <c r="AO340" s="24">
        <f>SUMIFS(Detail!BG:BG,Detail!$A:$A,$B340,Detail!$D:$D,8,Detail!$C:$C,4)</f>
        <v>0</v>
      </c>
      <c r="AP340" s="33">
        <f t="shared" ref="AP340:AP350" si="595">SUM(AL340:AO340)</f>
        <v>0</v>
      </c>
      <c r="AQ340" s="24">
        <f>SUMIFS(Detail!BG:BG,Detail!$A:$A,$B340,Detail!$D:$D,9,Detail!$C:$C,1)</f>
        <v>0</v>
      </c>
      <c r="AR340" s="24">
        <f>SUMIFS(Detail!BG:BG,Detail!$A:$A,$B340,Detail!$D:$D,9,Detail!$C:$C,2)</f>
        <v>0</v>
      </c>
      <c r="AS340" s="24">
        <f>SUMIFS(Detail!BG:BG,Detail!$A:$A,$B340,Detail!$D:$D,9,Detail!$C:$C,3)</f>
        <v>0</v>
      </c>
      <c r="AT340" s="24">
        <f>SUMIFS(Detail!BG:BG,Detail!$A:$A,$B340,Detail!$D:$D,9,Detail!$C:$C,4)</f>
        <v>0</v>
      </c>
      <c r="AU340" s="33">
        <f t="shared" ref="AU340:AU350" si="596">SUM(AQ340:AT340)</f>
        <v>0</v>
      </c>
      <c r="AV340" s="24">
        <f>SUMIFS(Detail!BG:BG,Detail!$A:$A,$B340,Detail!$D:$D,10,Detail!$C:$C,1)</f>
        <v>0</v>
      </c>
      <c r="AW340" s="24">
        <f>SUMIFS(Detail!BG:BG,Detail!$A:$A,$B340,Detail!$D:$D,10,Detail!$C:$C,2)</f>
        <v>0</v>
      </c>
      <c r="AX340" s="24">
        <f>SUMIFS(Detail!BG:BG,Detail!$A:$A,$B340,Detail!$D:$D,10,Detail!$C:$C,3)</f>
        <v>0</v>
      </c>
      <c r="AY340" s="24">
        <f>SUMIFS(Detail!BG:BG,Detail!$A:$A,$B340,Detail!$D:$D,10,Detail!$C:$C,4)</f>
        <v>0</v>
      </c>
      <c r="AZ340" s="33">
        <f t="shared" ref="AZ340:AZ350" si="597">SUM(AV340:AY340)</f>
        <v>0</v>
      </c>
      <c r="BA340" s="24">
        <f>SUMIFS(Detail!BG:BG,Detail!$A:$A,$B340,Detail!$D:$D,11,Detail!$C:$C,1)</f>
        <v>0</v>
      </c>
      <c r="BB340" s="24">
        <f>SUMIFS(Detail!BG:BG,Detail!$A:$A,$B340,Detail!$D:$D,11,Detail!$C:$C,2)</f>
        <v>0</v>
      </c>
      <c r="BC340" s="24">
        <f>SUMIFS(Detail!BG:BG,Detail!$A:$A,$B340,Detail!$D:$D,11,Detail!$C:$C,3)</f>
        <v>0</v>
      </c>
      <c r="BD340" s="24">
        <f>SUMIFS(Detail!BG:BG,Detail!$A:$A,$B340,Detail!$D:$D,11,Detail!$C:$C,4)</f>
        <v>0</v>
      </c>
      <c r="BE340" s="33">
        <f t="shared" ref="BE340:BE350" si="598">SUM(BA340:BD340)</f>
        <v>0</v>
      </c>
      <c r="BF340" s="24">
        <f>SUMIFS(Detail!BG:BG,Detail!$A:$A,$B340,Detail!$D:$D,12,Detail!$C:$C,1)</f>
        <v>0</v>
      </c>
      <c r="BG340" s="24">
        <f>SUMIFS(Detail!BG:BG,Detail!$A:$A,$B340,Detail!$D:$D,12,Detail!$C:$C,2)</f>
        <v>0</v>
      </c>
      <c r="BH340" s="24">
        <f>SUMIFS(Detail!BG:BG,Detail!$A:$A,$B340,Detail!$D:$D,12,Detail!$C:$C,3)</f>
        <v>0</v>
      </c>
      <c r="BI340" s="24">
        <f>SUMIFS(Detail!BG:BG,Detail!$A:$A,$B340,Detail!$D:$D,12,Detail!$C:$C,4)</f>
        <v>0</v>
      </c>
      <c r="BJ340" s="33">
        <f t="shared" ref="BJ340:BJ350" si="599">SUM(BF340:BI340)</f>
        <v>0</v>
      </c>
      <c r="BK340" s="24">
        <f>SUMIFS(Detail!BG:BG,Detail!$A:$A,$B340,Detail!$D:$D,13,Detail!$C:$C,1)</f>
        <v>0</v>
      </c>
      <c r="BL340" s="24">
        <f>SUMIFS(Detail!BG:BG,Detail!$A:$A,$B340,Detail!$D:$D,13,Detail!$C:$C,2)</f>
        <v>0</v>
      </c>
      <c r="BM340" s="24">
        <f>SUMIFS(Detail!BG:BG,Detail!$A:$A,$B340,Detail!$D:$D,13,Detail!$C:$C,3)</f>
        <v>0</v>
      </c>
      <c r="BN340" s="24">
        <f>SUMIFS(Detail!BG:BG,Detail!$A:$A,$B340,Detail!$D:$D,13,Detail!$C:$C,4)</f>
        <v>0</v>
      </c>
      <c r="BO340" s="33">
        <f t="shared" ref="BO340:BO350" si="600">SUM(BK340:BN340)</f>
        <v>0</v>
      </c>
      <c r="BP340" s="24">
        <f>SUMIFS(Detail!BG:BG,Detail!$A:$A,$B340,Detail!$D:$D,14,Detail!$C:$C,1)</f>
        <v>0</v>
      </c>
      <c r="BQ340" s="24">
        <f>SUMIFS(Detail!BG:BG,Detail!$A:$A,$B340,Detail!$D:$D,14,Detail!$C:$C,2)</f>
        <v>0</v>
      </c>
      <c r="BR340" s="24">
        <f>SUMIFS(Detail!BG:BG,Detail!$A:$A,$B340,Detail!$D:$D,14,Detail!$C:$C,3)</f>
        <v>0</v>
      </c>
      <c r="BS340" s="24">
        <f>SUMIFS(Detail!BG:BG,Detail!$A:$A,$B340,Detail!$D:$D,14,Detail!$C:$C,4)</f>
        <v>0</v>
      </c>
      <c r="BT340" s="33">
        <f t="shared" ref="BT340:BT350" si="601">SUM(BP340:BS340)</f>
        <v>0</v>
      </c>
      <c r="BU340" s="24">
        <f>SUMIFS(Detail!BG:BG,Detail!$A:$A,$B340,Detail!$D:$D,15,Detail!$C:$C,1)</f>
        <v>0</v>
      </c>
      <c r="BV340" s="24">
        <f>SUMIFS(Detail!BG:BG,Detail!$A:$A,$B340,Detail!$D:$D,15,Detail!$C:$C,2)</f>
        <v>0</v>
      </c>
      <c r="BW340" s="24">
        <f>SUMIFS(Detail!BG:BG,Detail!$A:$A,$B340,Detail!$D:$D,15,Detail!$C:$C,3)</f>
        <v>0</v>
      </c>
      <c r="BX340" s="24">
        <f>SUMIFS(Detail!BG:BG,Detail!$A:$A,$B340,Detail!$D:$D,15,Detail!$C:$C,4)</f>
        <v>0</v>
      </c>
      <c r="BY340" s="33">
        <f t="shared" ref="BY340:BY350" si="602">SUM(BU340:BX340)</f>
        <v>0</v>
      </c>
      <c r="BZ340" s="24">
        <f>SUMIFS(Detail!BG:BG,Detail!$A:$A,$B340,Detail!$D:$D,16,Detail!$C:$C,1)</f>
        <v>0</v>
      </c>
      <c r="CA340" s="24">
        <f>SUMIFS(Detail!BG:BG,Detail!$A:$A,$B340,Detail!$D:$D,16,Detail!$C:$C,2)</f>
        <v>0</v>
      </c>
      <c r="CB340" s="24">
        <f>SUMIFS(Detail!BG:BG,Detail!$A:$A,$B340,Detail!$D:$D,16,Detail!$C:$C,3)</f>
        <v>0</v>
      </c>
      <c r="CC340" s="24">
        <f>SUMIFS(Detail!BG:BG,Detail!$A:$A,$B340,Detail!$D:$D,16,Detail!$C:$C,4)</f>
        <v>0</v>
      </c>
      <c r="CD340" s="33">
        <f t="shared" ref="CD340:CD350" si="603">SUM(BZ340:CC340)</f>
        <v>0</v>
      </c>
      <c r="CE340" s="24">
        <f>SUMIFS(Detail!BG:BG,Detail!$A:$A,$B340,Detail!$D:$D,17,Detail!$C:$C,1)</f>
        <v>0</v>
      </c>
      <c r="CF340" s="24">
        <f>SUMIFS(Detail!BG:BG,Detail!$A:$A,$B340,Detail!$D:$D,17,Detail!$C:$C,2)</f>
        <v>0</v>
      </c>
      <c r="CG340" s="24">
        <f>SUMIFS(Detail!BG:BG,Detail!$A:$A,$B340,Detail!$D:$D,17,Detail!$C:$C,3)</f>
        <v>0</v>
      </c>
      <c r="CH340" s="24">
        <f>SUMIFS(Detail!BG:BG,Detail!$A:$A,$B340,Detail!$D:$D,17,Detail!$C:$C,4)</f>
        <v>0</v>
      </c>
      <c r="CI340" s="33">
        <f t="shared" ref="CI340:CI350" si="604">SUM(CE340:CH340)</f>
        <v>0</v>
      </c>
      <c r="CJ340" s="24">
        <f>SUMIFS(Detail!BG:BG,Detail!$A:$A,$B340,Detail!$D:$D,18,Detail!$C:$C,1)</f>
        <v>0</v>
      </c>
      <c r="CK340" s="24">
        <f>SUMIFS(Detail!BG:BG,Detail!$A:$A,$B340,Detail!$D:$D,18,Detail!$C:$C,2)</f>
        <v>0</v>
      </c>
      <c r="CL340" s="24">
        <f>SUMIFS(Detail!BG:BG,Detail!$A:$A,$B340,Detail!$D:$D,18,Detail!$C:$C,3)</f>
        <v>0</v>
      </c>
      <c r="CM340" s="24">
        <f>SUMIFS(Detail!BG:BG,Detail!$A:$A,$B340,Detail!$D:$D,18,Detail!$C:$C,4)</f>
        <v>0</v>
      </c>
      <c r="CN340" s="33">
        <f t="shared" ref="CN340:CN350" si="605">SUM(CJ340:CM340)</f>
        <v>0</v>
      </c>
      <c r="CO340" s="24">
        <f>SUMIFS(Detail!BG:BG,Detail!$A:$A,$B340,Detail!$D:$D,19,Detail!$C:$C,1)</f>
        <v>0</v>
      </c>
      <c r="CP340" s="24">
        <f>SUMIFS(Detail!BG:BG,Detail!$A:$A,$B340,Detail!$D:$D,19,Detail!$C:$C,2)</f>
        <v>0</v>
      </c>
      <c r="CQ340" s="24">
        <f>SUMIFS(Detail!BG:BG,Detail!$A:$A,$B340,Detail!$D:$D,19,Detail!$C:$C,3)</f>
        <v>0</v>
      </c>
      <c r="CR340" s="24">
        <f>SUMIFS(Detail!BG:BG,Detail!$A:$A,$B340,Detail!$D:$D,19,Detail!$C:$C,4)</f>
        <v>0</v>
      </c>
      <c r="CS340" s="33">
        <f t="shared" ref="CS340:CS350" si="606">SUM(CO340:CR340)</f>
        <v>0</v>
      </c>
      <c r="CT340" s="24">
        <f>SUMIFS(Detail!BG:BG,Detail!$A:$A,$B340,Detail!$D:$D,20,Detail!$C:$C,1)</f>
        <v>0</v>
      </c>
      <c r="CU340" s="24">
        <f>SUMIFS(Detail!BG:BG,Detail!$A:$A,$B340,Detail!$D:$D,20,Detail!$C:$C,2)</f>
        <v>0</v>
      </c>
      <c r="CV340" s="24">
        <f>SUMIFS(Detail!BG:BG,Detail!$A:$A,$B340,Detail!$D:$D,20,Detail!$C:$C,3)</f>
        <v>0</v>
      </c>
      <c r="CW340" s="24">
        <f>SUMIFS(Detail!BG:BG,Detail!$A:$A,$B340,Detail!$D:$D,20,Detail!$C:$C,4)</f>
        <v>0</v>
      </c>
      <c r="CX340" s="33">
        <f t="shared" ref="CX340:CX350" si="607">SUM(CT340:CW340)</f>
        <v>0</v>
      </c>
      <c r="CY340" s="24">
        <f>SUMIFS(Detail!BG:BG,Detail!$A:$A,$B340,Detail!$D:$D,21,Detail!$C:$C,1)</f>
        <v>0</v>
      </c>
      <c r="CZ340" s="24">
        <f>SUMIFS(Detail!BG:BG,Detail!$A:$A,$B340,Detail!$D:$D,21,Detail!$C:$C,2)</f>
        <v>0</v>
      </c>
      <c r="DA340" s="24">
        <f>SUMIFS(Detail!BG:BG,Detail!$A:$A,$B340,Detail!$D:$D,21,Detail!$C:$C,3)</f>
        <v>0</v>
      </c>
      <c r="DB340" s="24">
        <f>SUMIFS(Detail!BG:BG,Detail!$A:$A,$B340,Detail!$D:$D,21,Detail!$C:$C,4)</f>
        <v>0</v>
      </c>
      <c r="DC340" s="33">
        <f t="shared" ref="DC340:DC350" si="608">SUM(CY340:DB340)</f>
        <v>0</v>
      </c>
      <c r="DD340" s="86">
        <f>SUMIFS(Detail!BG:BG,Detail!$A:$A,$B340,Detail!$B:$B,"&gt;60")</f>
        <v>0</v>
      </c>
    </row>
    <row r="341" spans="1:108" x14ac:dyDescent="0.25">
      <c r="A341" t="s">
        <v>5589</v>
      </c>
      <c r="B341" s="32" t="s">
        <v>5121</v>
      </c>
      <c r="C341" s="24">
        <f>SUMIFS(Detail!BG:BG,Detail!$A:$A,$B341,Detail!$D:$D,1,Detail!$C:$C,1)</f>
        <v>0</v>
      </c>
      <c r="D341" s="24">
        <f>SUMIFS(Detail!BG:BG,Detail!$A:$A,$B341,Detail!$D:$D,1,Detail!$C:$C,2)</f>
        <v>0</v>
      </c>
      <c r="E341" s="24">
        <f>SUMIFS(Detail!BG:BG,Detail!$A:$A,$B341,Detail!$D:$D,1,Detail!$C:$C,3)</f>
        <v>2075000</v>
      </c>
      <c r="F341" s="24">
        <f>SUMIFS(Detail!BG:BG,Detail!$A:$A,$B341,Detail!$D:$D,1,Detail!$C:$C,4)</f>
        <v>830000</v>
      </c>
      <c r="G341" s="33">
        <f t="shared" si="588"/>
        <v>2905000</v>
      </c>
      <c r="H341" s="24">
        <f>SUMIFS(Detail!BG:BG,Detail!$A:$A,$B341,Detail!$D:$D,2,Detail!$C:$C,1)</f>
        <v>456500</v>
      </c>
      <c r="I341" s="24">
        <f>SUMIFS(Detail!BG:BG,Detail!$A:$A,$B341,Detail!$D:$D,2,Detail!$C:$C,2)</f>
        <v>913000</v>
      </c>
      <c r="J341" s="24">
        <f>SUMIFS(Detail!BG:BG,Detail!$A:$A,$B341,Detail!$D:$D,2,Detail!$C:$C,3)</f>
        <v>2282500</v>
      </c>
      <c r="K341" s="24">
        <f>SUMIFS(Detail!BG:BG,Detail!$A:$A,$B341,Detail!$D:$D,2,Detail!$C:$C,4)</f>
        <v>913000</v>
      </c>
      <c r="L341" s="33">
        <f t="shared" si="589"/>
        <v>4565000</v>
      </c>
      <c r="M341" s="24">
        <f>SUMIFS(Detail!BG:BG,Detail!$A:$A,$B341,Detail!$D:$D,3,Detail!$C:$C,1)</f>
        <v>784350</v>
      </c>
      <c r="N341" s="24">
        <f>SUMIFS(Detail!BG:BG,Detail!$A:$A,$B341,Detail!$D:$D,3,Detail!$C:$C,2)</f>
        <v>431392.5</v>
      </c>
      <c r="O341" s="24">
        <f>SUMIFS(Detail!BG:BG,Detail!$A:$A,$B341,Detail!$D:$D,3,Detail!$C:$C,3)</f>
        <v>862785</v>
      </c>
      <c r="P341" s="24">
        <f>SUMIFS(Detail!BG:BG,Detail!$A:$A,$B341,Detail!$D:$D,3,Detail!$C:$C,4)</f>
        <v>2156962.5</v>
      </c>
      <c r="Q341" s="33">
        <f t="shared" si="590"/>
        <v>4235490</v>
      </c>
      <c r="R341" s="24">
        <f>SUMIFS(Detail!BG:BG,Detail!$A:$A,$B341,Detail!$D:$D,4,Detail!$C:$C,1)</f>
        <v>766920</v>
      </c>
      <c r="S341" s="24">
        <f>SUMIFS(Detail!BG:BG,Detail!$A:$A,$B341,Detail!$D:$D,4,Detail!$C:$C,2)</f>
        <v>732060</v>
      </c>
      <c r="T341" s="24">
        <f>SUMIFS(Detail!BG:BG,Detail!$A:$A,$B341,Detail!$D:$D,4,Detail!$C:$C,3)</f>
        <v>402633</v>
      </c>
      <c r="U341" s="24">
        <f>SUMIFS(Detail!BG:BG,Detail!$A:$A,$B341,Detail!$D:$D,4,Detail!$C:$C,4)</f>
        <v>805266</v>
      </c>
      <c r="V341" s="33">
        <f t="shared" si="591"/>
        <v>2706879</v>
      </c>
      <c r="W341" s="24">
        <f>SUMIFS(Detail!BG:BG,Detail!$A:$A,$B341,Detail!$D:$D,5,Detail!$C:$C,1)</f>
        <v>1761519.375</v>
      </c>
      <c r="X341" s="24">
        <f>SUMIFS(Detail!BG:BG,Detail!$A:$A,$B341,Detail!$D:$D,5,Detail!$C:$C,2)</f>
        <v>704607.74999999988</v>
      </c>
      <c r="Y341" s="24">
        <f>SUMIFS(Detail!BG:BG,Detail!$A:$A,$B341,Detail!$D:$D,5,Detail!$C:$C,3)</f>
        <v>672580.125</v>
      </c>
      <c r="Z341" s="24">
        <f>SUMIFS(Detail!BG:BG,Detail!$A:$A,$B341,Detail!$D:$D,5,Detail!$C:$C,4)</f>
        <v>369919.06874999998</v>
      </c>
      <c r="AA341" s="33">
        <f t="shared" si="592"/>
        <v>3508626.3187500001</v>
      </c>
      <c r="AB341" s="24">
        <f>SUMIFS(Detail!BG:BG,Detail!$A:$A,$B341,Detail!$D:$D,6,Detail!$C:$C,1)</f>
        <v>0</v>
      </c>
      <c r="AC341" s="24">
        <f>SUMIFS(Detail!BG:BG,Detail!$A:$A,$B341,Detail!$D:$D,6,Detail!$C:$C,2)</f>
        <v>0</v>
      </c>
      <c r="AD341" s="24">
        <f>SUMIFS(Detail!BG:BG,Detail!$A:$A,$B341,Detail!$D:$D,6,Detail!$C:$C,3)</f>
        <v>0</v>
      </c>
      <c r="AE341" s="24">
        <f>SUMIFS(Detail!BG:BG,Detail!$A:$A,$B341,Detail!$D:$D,6,Detail!$C:$C,4)</f>
        <v>0</v>
      </c>
      <c r="AF341" s="33">
        <f t="shared" si="593"/>
        <v>0</v>
      </c>
      <c r="AG341" s="24">
        <f>SUMIFS(Detail!BG:BG,Detail!$A:$A,$B341,Detail!$D:$D,7,Detail!$C:$C,1)</f>
        <v>0</v>
      </c>
      <c r="AH341" s="24">
        <f>SUMIFS(Detail!BG:BG,Detail!$A:$A,$B341,Detail!$D:$D,7,Detail!$C:$C,2)</f>
        <v>0</v>
      </c>
      <c r="AI341" s="24">
        <f>SUMIFS(Detail!BG:BG,Detail!$A:$A,$B341,Detail!$D:$D,7,Detail!$C:$C,3)</f>
        <v>0</v>
      </c>
      <c r="AJ341" s="24">
        <f>SUMIFS(Detail!BG:BG,Detail!$A:$A,$B341,Detail!$D:$D,7,Detail!$C:$C,4)</f>
        <v>0</v>
      </c>
      <c r="AK341" s="33">
        <f t="shared" si="594"/>
        <v>0</v>
      </c>
      <c r="AL341" s="24">
        <f>SUMIFS(Detail!BG:BG,Detail!$A:$A,$B341,Detail!$D:$D,8,Detail!$C:$C,1)</f>
        <v>0</v>
      </c>
      <c r="AM341" s="24">
        <f>SUMIFS(Detail!BG:BG,Detail!$A:$A,$B341,Detail!$D:$D,8,Detail!$C:$C,2)</f>
        <v>0</v>
      </c>
      <c r="AN341" s="24">
        <f>SUMIFS(Detail!BG:BG,Detail!$A:$A,$B341,Detail!$D:$D,8,Detail!$C:$C,3)</f>
        <v>0</v>
      </c>
      <c r="AO341" s="24">
        <f>SUMIFS(Detail!BG:BG,Detail!$A:$A,$B341,Detail!$D:$D,8,Detail!$C:$C,4)</f>
        <v>0</v>
      </c>
      <c r="AP341" s="33">
        <f t="shared" si="595"/>
        <v>0</v>
      </c>
      <c r="AQ341" s="24">
        <f>SUMIFS(Detail!BG:BG,Detail!$A:$A,$B341,Detail!$D:$D,9,Detail!$C:$C,1)</f>
        <v>0</v>
      </c>
      <c r="AR341" s="24">
        <f>SUMIFS(Detail!BG:BG,Detail!$A:$A,$B341,Detail!$D:$D,9,Detail!$C:$C,2)</f>
        <v>0</v>
      </c>
      <c r="AS341" s="24">
        <f>SUMIFS(Detail!BG:BG,Detail!$A:$A,$B341,Detail!$D:$D,9,Detail!$C:$C,3)</f>
        <v>0</v>
      </c>
      <c r="AT341" s="24">
        <f>SUMIFS(Detail!BG:BG,Detail!$A:$A,$B341,Detail!$D:$D,9,Detail!$C:$C,4)</f>
        <v>0</v>
      </c>
      <c r="AU341" s="33">
        <f t="shared" si="596"/>
        <v>0</v>
      </c>
      <c r="AV341" s="24">
        <f>SUMIFS(Detail!BG:BG,Detail!$A:$A,$B341,Detail!$D:$D,10,Detail!$C:$C,1)</f>
        <v>0</v>
      </c>
      <c r="AW341" s="24">
        <f>SUMIFS(Detail!BG:BG,Detail!$A:$A,$B341,Detail!$D:$D,10,Detail!$C:$C,2)</f>
        <v>0</v>
      </c>
      <c r="AX341" s="24">
        <f>SUMIFS(Detail!BG:BG,Detail!$A:$A,$B341,Detail!$D:$D,10,Detail!$C:$C,3)</f>
        <v>0</v>
      </c>
      <c r="AY341" s="24">
        <f>SUMIFS(Detail!BG:BG,Detail!$A:$A,$B341,Detail!$D:$D,10,Detail!$C:$C,4)</f>
        <v>0</v>
      </c>
      <c r="AZ341" s="33">
        <f t="shared" si="597"/>
        <v>0</v>
      </c>
      <c r="BA341" s="24">
        <f>SUMIFS(Detail!BG:BG,Detail!$A:$A,$B341,Detail!$D:$D,11,Detail!$C:$C,1)</f>
        <v>0</v>
      </c>
      <c r="BB341" s="24">
        <f>SUMIFS(Detail!BG:BG,Detail!$A:$A,$B341,Detail!$D:$D,11,Detail!$C:$C,2)</f>
        <v>0</v>
      </c>
      <c r="BC341" s="24">
        <f>SUMIFS(Detail!BG:BG,Detail!$A:$A,$B341,Detail!$D:$D,11,Detail!$C:$C,3)</f>
        <v>0</v>
      </c>
      <c r="BD341" s="24">
        <f>SUMIFS(Detail!BG:BG,Detail!$A:$A,$B341,Detail!$D:$D,11,Detail!$C:$C,4)</f>
        <v>0</v>
      </c>
      <c r="BE341" s="33">
        <f t="shared" si="598"/>
        <v>0</v>
      </c>
      <c r="BF341" s="24">
        <f>SUMIFS(Detail!BG:BG,Detail!$A:$A,$B341,Detail!$D:$D,12,Detail!$C:$C,1)</f>
        <v>0</v>
      </c>
      <c r="BG341" s="24">
        <f>SUMIFS(Detail!BG:BG,Detail!$A:$A,$B341,Detail!$D:$D,12,Detail!$C:$C,2)</f>
        <v>0</v>
      </c>
      <c r="BH341" s="24">
        <f>SUMIFS(Detail!BG:BG,Detail!$A:$A,$B341,Detail!$D:$D,12,Detail!$C:$C,3)</f>
        <v>0</v>
      </c>
      <c r="BI341" s="24">
        <f>SUMIFS(Detail!BG:BG,Detail!$A:$A,$B341,Detail!$D:$D,12,Detail!$C:$C,4)</f>
        <v>0</v>
      </c>
      <c r="BJ341" s="33">
        <f t="shared" si="599"/>
        <v>0</v>
      </c>
      <c r="BK341" s="24">
        <f>SUMIFS(Detail!BG:BG,Detail!$A:$A,$B341,Detail!$D:$D,13,Detail!$C:$C,1)</f>
        <v>0</v>
      </c>
      <c r="BL341" s="24">
        <f>SUMIFS(Detail!BG:BG,Detail!$A:$A,$B341,Detail!$D:$D,13,Detail!$C:$C,2)</f>
        <v>0</v>
      </c>
      <c r="BM341" s="24">
        <f>SUMIFS(Detail!BG:BG,Detail!$A:$A,$B341,Detail!$D:$D,13,Detail!$C:$C,3)</f>
        <v>0</v>
      </c>
      <c r="BN341" s="24">
        <f>SUMIFS(Detail!BG:BG,Detail!$A:$A,$B341,Detail!$D:$D,13,Detail!$C:$C,4)</f>
        <v>0</v>
      </c>
      <c r="BO341" s="33">
        <f t="shared" si="600"/>
        <v>0</v>
      </c>
      <c r="BP341" s="24">
        <f>SUMIFS(Detail!BG:BG,Detail!$A:$A,$B341,Detail!$D:$D,14,Detail!$C:$C,1)</f>
        <v>0</v>
      </c>
      <c r="BQ341" s="24">
        <f>SUMIFS(Detail!BG:BG,Detail!$A:$A,$B341,Detail!$D:$D,14,Detail!$C:$C,2)</f>
        <v>0</v>
      </c>
      <c r="BR341" s="24">
        <f>SUMIFS(Detail!BG:BG,Detail!$A:$A,$B341,Detail!$D:$D,14,Detail!$C:$C,3)</f>
        <v>0</v>
      </c>
      <c r="BS341" s="24">
        <f>SUMIFS(Detail!BG:BG,Detail!$A:$A,$B341,Detail!$D:$D,14,Detail!$C:$C,4)</f>
        <v>0</v>
      </c>
      <c r="BT341" s="33">
        <f t="shared" si="601"/>
        <v>0</v>
      </c>
      <c r="BU341" s="24">
        <f>SUMIFS(Detail!BG:BG,Detail!$A:$A,$B341,Detail!$D:$D,15,Detail!$C:$C,1)</f>
        <v>0</v>
      </c>
      <c r="BV341" s="24">
        <f>SUMIFS(Detail!BG:BG,Detail!$A:$A,$B341,Detail!$D:$D,15,Detail!$C:$C,2)</f>
        <v>0</v>
      </c>
      <c r="BW341" s="24">
        <f>SUMIFS(Detail!BG:BG,Detail!$A:$A,$B341,Detail!$D:$D,15,Detail!$C:$C,3)</f>
        <v>0</v>
      </c>
      <c r="BX341" s="24">
        <f>SUMIFS(Detail!BG:BG,Detail!$A:$A,$B341,Detail!$D:$D,15,Detail!$C:$C,4)</f>
        <v>0</v>
      </c>
      <c r="BY341" s="33">
        <f t="shared" si="602"/>
        <v>0</v>
      </c>
      <c r="BZ341" s="24">
        <f>SUMIFS(Detail!BG:BG,Detail!$A:$A,$B341,Detail!$D:$D,16,Detail!$C:$C,1)</f>
        <v>0</v>
      </c>
      <c r="CA341" s="24">
        <f>SUMIFS(Detail!BG:BG,Detail!$A:$A,$B341,Detail!$D:$D,16,Detail!$C:$C,2)</f>
        <v>0</v>
      </c>
      <c r="CB341" s="24">
        <f>SUMIFS(Detail!BG:BG,Detail!$A:$A,$B341,Detail!$D:$D,16,Detail!$C:$C,3)</f>
        <v>0</v>
      </c>
      <c r="CC341" s="24">
        <f>SUMIFS(Detail!BG:BG,Detail!$A:$A,$B341,Detail!$D:$D,16,Detail!$C:$C,4)</f>
        <v>0</v>
      </c>
      <c r="CD341" s="33">
        <f t="shared" si="603"/>
        <v>0</v>
      </c>
      <c r="CE341" s="24">
        <f>SUMIFS(Detail!BG:BG,Detail!$A:$A,$B341,Detail!$D:$D,17,Detail!$C:$C,1)</f>
        <v>0</v>
      </c>
      <c r="CF341" s="24">
        <f>SUMIFS(Detail!BG:BG,Detail!$A:$A,$B341,Detail!$D:$D,17,Detail!$C:$C,2)</f>
        <v>0</v>
      </c>
      <c r="CG341" s="24">
        <f>SUMIFS(Detail!BG:BG,Detail!$A:$A,$B341,Detail!$D:$D,17,Detail!$C:$C,3)</f>
        <v>0</v>
      </c>
      <c r="CH341" s="24">
        <f>SUMIFS(Detail!BG:BG,Detail!$A:$A,$B341,Detail!$D:$D,17,Detail!$C:$C,4)</f>
        <v>0</v>
      </c>
      <c r="CI341" s="33">
        <f t="shared" si="604"/>
        <v>0</v>
      </c>
      <c r="CJ341" s="24">
        <f>SUMIFS(Detail!BG:BG,Detail!$A:$A,$B341,Detail!$D:$D,18,Detail!$C:$C,1)</f>
        <v>0</v>
      </c>
      <c r="CK341" s="24">
        <f>SUMIFS(Detail!BG:BG,Detail!$A:$A,$B341,Detail!$D:$D,18,Detail!$C:$C,2)</f>
        <v>0</v>
      </c>
      <c r="CL341" s="24">
        <f>SUMIFS(Detail!BG:BG,Detail!$A:$A,$B341,Detail!$D:$D,18,Detail!$C:$C,3)</f>
        <v>0</v>
      </c>
      <c r="CM341" s="24">
        <f>SUMIFS(Detail!BG:BG,Detail!$A:$A,$B341,Detail!$D:$D,18,Detail!$C:$C,4)</f>
        <v>0</v>
      </c>
      <c r="CN341" s="33">
        <f t="shared" si="605"/>
        <v>0</v>
      </c>
      <c r="CO341" s="24">
        <f>SUMIFS(Detail!BG:BG,Detail!$A:$A,$B341,Detail!$D:$D,19,Detail!$C:$C,1)</f>
        <v>0</v>
      </c>
      <c r="CP341" s="24">
        <f>SUMIFS(Detail!BG:BG,Detail!$A:$A,$B341,Detail!$D:$D,19,Detail!$C:$C,2)</f>
        <v>0</v>
      </c>
      <c r="CQ341" s="24">
        <f>SUMIFS(Detail!BG:BG,Detail!$A:$A,$B341,Detail!$D:$D,19,Detail!$C:$C,3)</f>
        <v>0</v>
      </c>
      <c r="CR341" s="24">
        <f>SUMIFS(Detail!BG:BG,Detail!$A:$A,$B341,Detail!$D:$D,19,Detail!$C:$C,4)</f>
        <v>0</v>
      </c>
      <c r="CS341" s="33">
        <f t="shared" si="606"/>
        <v>0</v>
      </c>
      <c r="CT341" s="24">
        <f>SUMIFS(Detail!BG:BG,Detail!$A:$A,$B341,Detail!$D:$D,20,Detail!$C:$C,1)</f>
        <v>0</v>
      </c>
      <c r="CU341" s="24">
        <f>SUMIFS(Detail!BG:BG,Detail!$A:$A,$B341,Detail!$D:$D,20,Detail!$C:$C,2)</f>
        <v>0</v>
      </c>
      <c r="CV341" s="24">
        <f>SUMIFS(Detail!BG:BG,Detail!$A:$A,$B341,Detail!$D:$D,20,Detail!$C:$C,3)</f>
        <v>0</v>
      </c>
      <c r="CW341" s="24">
        <f>SUMIFS(Detail!BG:BG,Detail!$A:$A,$B341,Detail!$D:$D,20,Detail!$C:$C,4)</f>
        <v>0</v>
      </c>
      <c r="CX341" s="33">
        <f t="shared" si="607"/>
        <v>0</v>
      </c>
      <c r="CY341" s="24">
        <f>SUMIFS(Detail!BG:BG,Detail!$A:$A,$B341,Detail!$D:$D,21,Detail!$C:$C,1)</f>
        <v>0</v>
      </c>
      <c r="CZ341" s="24">
        <f>SUMIFS(Detail!BG:BG,Detail!$A:$A,$B341,Detail!$D:$D,21,Detail!$C:$C,2)</f>
        <v>0</v>
      </c>
      <c r="DA341" s="24">
        <f>SUMIFS(Detail!BG:BG,Detail!$A:$A,$B341,Detail!$D:$D,21,Detail!$C:$C,3)</f>
        <v>0</v>
      </c>
      <c r="DB341" s="24">
        <f>SUMIFS(Detail!BG:BG,Detail!$A:$A,$B341,Detail!$D:$D,21,Detail!$C:$C,4)</f>
        <v>0</v>
      </c>
      <c r="DC341" s="33">
        <f t="shared" si="608"/>
        <v>0</v>
      </c>
      <c r="DD341" s="86">
        <f>SUMIFS(Detail!BG:BG,Detail!$A:$A,$B341,Detail!$B:$B,"&gt;60")</f>
        <v>0</v>
      </c>
    </row>
    <row r="342" spans="1:108" x14ac:dyDescent="0.25">
      <c r="A342" t="s">
        <v>5590</v>
      </c>
      <c r="B342" s="32" t="s">
        <v>5122</v>
      </c>
      <c r="C342" s="24">
        <f>SUMIFS(Detail!BG:BG,Detail!$A:$A,$B342,Detail!$D:$D,1,Detail!$C:$C,1)</f>
        <v>0</v>
      </c>
      <c r="D342" s="24">
        <f>SUMIFS(Detail!BG:BG,Detail!$A:$A,$B342,Detail!$D:$D,1,Detail!$C:$C,2)</f>
        <v>0</v>
      </c>
      <c r="E342" s="24">
        <f>SUMIFS(Detail!BG:BG,Detail!$A:$A,$B342,Detail!$D:$D,1,Detail!$C:$C,3)</f>
        <v>500000</v>
      </c>
      <c r="F342" s="24">
        <f>SUMIFS(Detail!BG:BG,Detail!$A:$A,$B342,Detail!$D:$D,1,Detail!$C:$C,4)</f>
        <v>450000</v>
      </c>
      <c r="G342" s="33">
        <f t="shared" si="588"/>
        <v>950000</v>
      </c>
      <c r="H342" s="24">
        <f>SUMIFS(Detail!BG:BG,Detail!$A:$A,$B342,Detail!$D:$D,2,Detail!$C:$C,1)</f>
        <v>600000</v>
      </c>
      <c r="I342" s="24">
        <f>SUMIFS(Detail!BG:BG,Detail!$A:$A,$B342,Detail!$D:$D,2,Detail!$C:$C,2)</f>
        <v>750000</v>
      </c>
      <c r="J342" s="24">
        <f>SUMIFS(Detail!BG:BG,Detail!$A:$A,$B342,Detail!$D:$D,2,Detail!$C:$C,3)</f>
        <v>900000</v>
      </c>
      <c r="K342" s="24">
        <f>SUMIFS(Detail!BG:BG,Detail!$A:$A,$B342,Detail!$D:$D,2,Detail!$C:$C,4)</f>
        <v>1050000</v>
      </c>
      <c r="L342" s="33">
        <f t="shared" si="589"/>
        <v>3300000</v>
      </c>
      <c r="M342" s="24">
        <f>SUMIFS(Detail!BG:BG,Detail!$A:$A,$B342,Detail!$D:$D,3,Detail!$C:$C,1)</f>
        <v>900000</v>
      </c>
      <c r="N342" s="24">
        <f>SUMIFS(Detail!BG:BG,Detail!$A:$A,$B342,Detail!$D:$D,3,Detail!$C:$C,2)</f>
        <v>1200000</v>
      </c>
      <c r="O342" s="24">
        <f>SUMIFS(Detail!BG:BG,Detail!$A:$A,$B342,Detail!$D:$D,3,Detail!$C:$C,3)</f>
        <v>1500000</v>
      </c>
      <c r="P342" s="24">
        <f>SUMIFS(Detail!BG:BG,Detail!$A:$A,$B342,Detail!$D:$D,3,Detail!$C:$C,4)</f>
        <v>1800000</v>
      </c>
      <c r="Q342" s="33">
        <f t="shared" si="590"/>
        <v>5400000</v>
      </c>
      <c r="R342" s="24">
        <f>SUMIFS(Detail!BG:BG,Detail!$A:$A,$B342,Detail!$D:$D,4,Detail!$C:$C,1)</f>
        <v>1890000</v>
      </c>
      <c r="S342" s="24">
        <f>SUMIFS(Detail!BG:BG,Detail!$A:$A,$B342,Detail!$D:$D,4,Detail!$C:$C,2)</f>
        <v>1620000</v>
      </c>
      <c r="T342" s="24">
        <f>SUMIFS(Detail!BG:BG,Detail!$A:$A,$B342,Detail!$D:$D,4,Detail!$C:$C,3)</f>
        <v>2160000</v>
      </c>
      <c r="U342" s="24">
        <f>SUMIFS(Detail!BG:BG,Detail!$A:$A,$B342,Detail!$D:$D,4,Detail!$C:$C,4)</f>
        <v>2700000</v>
      </c>
      <c r="V342" s="33">
        <f t="shared" si="591"/>
        <v>8370000</v>
      </c>
      <c r="W342" s="24">
        <f>SUMIFS(Detail!BG:BG,Detail!$A:$A,$B342,Detail!$D:$D,5,Detail!$C:$C,1)</f>
        <v>3600000</v>
      </c>
      <c r="X342" s="24">
        <f>SUMIFS(Detail!BG:BG,Detail!$A:$A,$B342,Detail!$D:$D,5,Detail!$C:$C,2)</f>
        <v>4200000</v>
      </c>
      <c r="Y342" s="24">
        <f>SUMIFS(Detail!BG:BG,Detail!$A:$A,$B342,Detail!$D:$D,5,Detail!$C:$C,3)</f>
        <v>3600000</v>
      </c>
      <c r="Z342" s="24">
        <f>SUMIFS(Detail!BG:BG,Detail!$A:$A,$B342,Detail!$D:$D,5,Detail!$C:$C,4)</f>
        <v>4800000</v>
      </c>
      <c r="AA342" s="33">
        <f t="shared" si="592"/>
        <v>16200000</v>
      </c>
      <c r="AB342" s="24">
        <f>SUMIFS(Detail!BG:BG,Detail!$A:$A,$B342,Detail!$D:$D,6,Detail!$C:$C,1)</f>
        <v>0</v>
      </c>
      <c r="AC342" s="24">
        <f>SUMIFS(Detail!BG:BG,Detail!$A:$A,$B342,Detail!$D:$D,6,Detail!$C:$C,2)</f>
        <v>0</v>
      </c>
      <c r="AD342" s="24">
        <f>SUMIFS(Detail!BG:BG,Detail!$A:$A,$B342,Detail!$D:$D,6,Detail!$C:$C,3)</f>
        <v>0</v>
      </c>
      <c r="AE342" s="24">
        <f>SUMIFS(Detail!BG:BG,Detail!$A:$A,$B342,Detail!$D:$D,6,Detail!$C:$C,4)</f>
        <v>0</v>
      </c>
      <c r="AF342" s="33">
        <f t="shared" si="593"/>
        <v>0</v>
      </c>
      <c r="AG342" s="24">
        <f>SUMIFS(Detail!BG:BG,Detail!$A:$A,$B342,Detail!$D:$D,7,Detail!$C:$C,1)</f>
        <v>0</v>
      </c>
      <c r="AH342" s="24">
        <f>SUMIFS(Detail!BG:BG,Detail!$A:$A,$B342,Detail!$D:$D,7,Detail!$C:$C,2)</f>
        <v>0</v>
      </c>
      <c r="AI342" s="24">
        <f>SUMIFS(Detail!BG:BG,Detail!$A:$A,$B342,Detail!$D:$D,7,Detail!$C:$C,3)</f>
        <v>0</v>
      </c>
      <c r="AJ342" s="24">
        <f>SUMIFS(Detail!BG:BG,Detail!$A:$A,$B342,Detail!$D:$D,7,Detail!$C:$C,4)</f>
        <v>0</v>
      </c>
      <c r="AK342" s="33">
        <f t="shared" si="594"/>
        <v>0</v>
      </c>
      <c r="AL342" s="24">
        <f>SUMIFS(Detail!BG:BG,Detail!$A:$A,$B342,Detail!$D:$D,8,Detail!$C:$C,1)</f>
        <v>0</v>
      </c>
      <c r="AM342" s="24">
        <f>SUMIFS(Detail!BG:BG,Detail!$A:$A,$B342,Detail!$D:$D,8,Detail!$C:$C,2)</f>
        <v>0</v>
      </c>
      <c r="AN342" s="24">
        <f>SUMIFS(Detail!BG:BG,Detail!$A:$A,$B342,Detail!$D:$D,8,Detail!$C:$C,3)</f>
        <v>0</v>
      </c>
      <c r="AO342" s="24">
        <f>SUMIFS(Detail!BG:BG,Detail!$A:$A,$B342,Detail!$D:$D,8,Detail!$C:$C,4)</f>
        <v>0</v>
      </c>
      <c r="AP342" s="33">
        <f t="shared" si="595"/>
        <v>0</v>
      </c>
      <c r="AQ342" s="24">
        <f>SUMIFS(Detail!BG:BG,Detail!$A:$A,$B342,Detail!$D:$D,9,Detail!$C:$C,1)</f>
        <v>0</v>
      </c>
      <c r="AR342" s="24">
        <f>SUMIFS(Detail!BG:BG,Detail!$A:$A,$B342,Detail!$D:$D,9,Detail!$C:$C,2)</f>
        <v>0</v>
      </c>
      <c r="AS342" s="24">
        <f>SUMIFS(Detail!BG:BG,Detail!$A:$A,$B342,Detail!$D:$D,9,Detail!$C:$C,3)</f>
        <v>0</v>
      </c>
      <c r="AT342" s="24">
        <f>SUMIFS(Detail!BG:BG,Detail!$A:$A,$B342,Detail!$D:$D,9,Detail!$C:$C,4)</f>
        <v>0</v>
      </c>
      <c r="AU342" s="33">
        <f t="shared" si="596"/>
        <v>0</v>
      </c>
      <c r="AV342" s="24">
        <f>SUMIFS(Detail!BG:BG,Detail!$A:$A,$B342,Detail!$D:$D,10,Detail!$C:$C,1)</f>
        <v>0</v>
      </c>
      <c r="AW342" s="24">
        <f>SUMIFS(Detail!BG:BG,Detail!$A:$A,$B342,Detail!$D:$D,10,Detail!$C:$C,2)</f>
        <v>0</v>
      </c>
      <c r="AX342" s="24">
        <f>SUMIFS(Detail!BG:BG,Detail!$A:$A,$B342,Detail!$D:$D,10,Detail!$C:$C,3)</f>
        <v>0</v>
      </c>
      <c r="AY342" s="24">
        <f>SUMIFS(Detail!BG:BG,Detail!$A:$A,$B342,Detail!$D:$D,10,Detail!$C:$C,4)</f>
        <v>0</v>
      </c>
      <c r="AZ342" s="33">
        <f t="shared" si="597"/>
        <v>0</v>
      </c>
      <c r="BA342" s="24">
        <f>SUMIFS(Detail!BG:BG,Detail!$A:$A,$B342,Detail!$D:$D,11,Detail!$C:$C,1)</f>
        <v>0</v>
      </c>
      <c r="BB342" s="24">
        <f>SUMIFS(Detail!BG:BG,Detail!$A:$A,$B342,Detail!$D:$D,11,Detail!$C:$C,2)</f>
        <v>0</v>
      </c>
      <c r="BC342" s="24">
        <f>SUMIFS(Detail!BG:BG,Detail!$A:$A,$B342,Detail!$D:$D,11,Detail!$C:$C,3)</f>
        <v>0</v>
      </c>
      <c r="BD342" s="24">
        <f>SUMIFS(Detail!BG:BG,Detail!$A:$A,$B342,Detail!$D:$D,11,Detail!$C:$C,4)</f>
        <v>0</v>
      </c>
      <c r="BE342" s="33">
        <f t="shared" si="598"/>
        <v>0</v>
      </c>
      <c r="BF342" s="24">
        <f>SUMIFS(Detail!BG:BG,Detail!$A:$A,$B342,Detail!$D:$D,12,Detail!$C:$C,1)</f>
        <v>0</v>
      </c>
      <c r="BG342" s="24">
        <f>SUMIFS(Detail!BG:BG,Detail!$A:$A,$B342,Detail!$D:$D,12,Detail!$C:$C,2)</f>
        <v>0</v>
      </c>
      <c r="BH342" s="24">
        <f>SUMIFS(Detail!BG:BG,Detail!$A:$A,$B342,Detail!$D:$D,12,Detail!$C:$C,3)</f>
        <v>0</v>
      </c>
      <c r="BI342" s="24">
        <f>SUMIFS(Detail!BG:BG,Detail!$A:$A,$B342,Detail!$D:$D,12,Detail!$C:$C,4)</f>
        <v>0</v>
      </c>
      <c r="BJ342" s="33">
        <f t="shared" si="599"/>
        <v>0</v>
      </c>
      <c r="BK342" s="24">
        <f>SUMIFS(Detail!BG:BG,Detail!$A:$A,$B342,Detail!$D:$D,13,Detail!$C:$C,1)</f>
        <v>0</v>
      </c>
      <c r="BL342" s="24">
        <f>SUMIFS(Detail!BG:BG,Detail!$A:$A,$B342,Detail!$D:$D,13,Detail!$C:$C,2)</f>
        <v>0</v>
      </c>
      <c r="BM342" s="24">
        <f>SUMIFS(Detail!BG:BG,Detail!$A:$A,$B342,Detail!$D:$D,13,Detail!$C:$C,3)</f>
        <v>0</v>
      </c>
      <c r="BN342" s="24">
        <f>SUMIFS(Detail!BG:BG,Detail!$A:$A,$B342,Detail!$D:$D,13,Detail!$C:$C,4)</f>
        <v>0</v>
      </c>
      <c r="BO342" s="33">
        <f t="shared" si="600"/>
        <v>0</v>
      </c>
      <c r="BP342" s="24">
        <f>SUMIFS(Detail!BG:BG,Detail!$A:$A,$B342,Detail!$D:$D,14,Detail!$C:$C,1)</f>
        <v>0</v>
      </c>
      <c r="BQ342" s="24">
        <f>SUMIFS(Detail!BG:BG,Detail!$A:$A,$B342,Detail!$D:$D,14,Detail!$C:$C,2)</f>
        <v>0</v>
      </c>
      <c r="BR342" s="24">
        <f>SUMIFS(Detail!BG:BG,Detail!$A:$A,$B342,Detail!$D:$D,14,Detail!$C:$C,3)</f>
        <v>0</v>
      </c>
      <c r="BS342" s="24">
        <f>SUMIFS(Detail!BG:BG,Detail!$A:$A,$B342,Detail!$D:$D,14,Detail!$C:$C,4)</f>
        <v>0</v>
      </c>
      <c r="BT342" s="33">
        <f t="shared" si="601"/>
        <v>0</v>
      </c>
      <c r="BU342" s="24">
        <f>SUMIFS(Detail!BG:BG,Detail!$A:$A,$B342,Detail!$D:$D,15,Detail!$C:$C,1)</f>
        <v>0</v>
      </c>
      <c r="BV342" s="24">
        <f>SUMIFS(Detail!BG:BG,Detail!$A:$A,$B342,Detail!$D:$D,15,Detail!$C:$C,2)</f>
        <v>0</v>
      </c>
      <c r="BW342" s="24">
        <f>SUMIFS(Detail!BG:BG,Detail!$A:$A,$B342,Detail!$D:$D,15,Detail!$C:$C,3)</f>
        <v>0</v>
      </c>
      <c r="BX342" s="24">
        <f>SUMIFS(Detail!BG:BG,Detail!$A:$A,$B342,Detail!$D:$D,15,Detail!$C:$C,4)</f>
        <v>0</v>
      </c>
      <c r="BY342" s="33">
        <f t="shared" si="602"/>
        <v>0</v>
      </c>
      <c r="BZ342" s="24">
        <f>SUMIFS(Detail!BG:BG,Detail!$A:$A,$B342,Detail!$D:$D,16,Detail!$C:$C,1)</f>
        <v>0</v>
      </c>
      <c r="CA342" s="24">
        <f>SUMIFS(Detail!BG:BG,Detail!$A:$A,$B342,Detail!$D:$D,16,Detail!$C:$C,2)</f>
        <v>0</v>
      </c>
      <c r="CB342" s="24">
        <f>SUMIFS(Detail!BG:BG,Detail!$A:$A,$B342,Detail!$D:$D,16,Detail!$C:$C,3)</f>
        <v>0</v>
      </c>
      <c r="CC342" s="24">
        <f>SUMIFS(Detail!BG:BG,Detail!$A:$A,$B342,Detail!$D:$D,16,Detail!$C:$C,4)</f>
        <v>0</v>
      </c>
      <c r="CD342" s="33">
        <f t="shared" si="603"/>
        <v>0</v>
      </c>
      <c r="CE342" s="24">
        <f>SUMIFS(Detail!BG:BG,Detail!$A:$A,$B342,Detail!$D:$D,17,Detail!$C:$C,1)</f>
        <v>0</v>
      </c>
      <c r="CF342" s="24">
        <f>SUMIFS(Detail!BG:BG,Detail!$A:$A,$B342,Detail!$D:$D,17,Detail!$C:$C,2)</f>
        <v>0</v>
      </c>
      <c r="CG342" s="24">
        <f>SUMIFS(Detail!BG:BG,Detail!$A:$A,$B342,Detail!$D:$D,17,Detail!$C:$C,3)</f>
        <v>0</v>
      </c>
      <c r="CH342" s="24">
        <f>SUMIFS(Detail!BG:BG,Detail!$A:$A,$B342,Detail!$D:$D,17,Detail!$C:$C,4)</f>
        <v>0</v>
      </c>
      <c r="CI342" s="33">
        <f t="shared" si="604"/>
        <v>0</v>
      </c>
      <c r="CJ342" s="24">
        <f>SUMIFS(Detail!BG:BG,Detail!$A:$A,$B342,Detail!$D:$D,18,Detail!$C:$C,1)</f>
        <v>0</v>
      </c>
      <c r="CK342" s="24">
        <f>SUMIFS(Detail!BG:BG,Detail!$A:$A,$B342,Detail!$D:$D,18,Detail!$C:$C,2)</f>
        <v>0</v>
      </c>
      <c r="CL342" s="24">
        <f>SUMIFS(Detail!BG:BG,Detail!$A:$A,$B342,Detail!$D:$D,18,Detail!$C:$C,3)</f>
        <v>0</v>
      </c>
      <c r="CM342" s="24">
        <f>SUMIFS(Detail!BG:BG,Detail!$A:$A,$B342,Detail!$D:$D,18,Detail!$C:$C,4)</f>
        <v>0</v>
      </c>
      <c r="CN342" s="33">
        <f t="shared" si="605"/>
        <v>0</v>
      </c>
      <c r="CO342" s="24">
        <f>SUMIFS(Detail!BG:BG,Detail!$A:$A,$B342,Detail!$D:$D,19,Detail!$C:$C,1)</f>
        <v>0</v>
      </c>
      <c r="CP342" s="24">
        <f>SUMIFS(Detail!BG:BG,Detail!$A:$A,$B342,Detail!$D:$D,19,Detail!$C:$C,2)</f>
        <v>0</v>
      </c>
      <c r="CQ342" s="24">
        <f>SUMIFS(Detail!BG:BG,Detail!$A:$A,$B342,Detail!$D:$D,19,Detail!$C:$C,3)</f>
        <v>0</v>
      </c>
      <c r="CR342" s="24">
        <f>SUMIFS(Detail!BG:BG,Detail!$A:$A,$B342,Detail!$D:$D,19,Detail!$C:$C,4)</f>
        <v>0</v>
      </c>
      <c r="CS342" s="33">
        <f t="shared" si="606"/>
        <v>0</v>
      </c>
      <c r="CT342" s="24">
        <f>SUMIFS(Detail!BG:BG,Detail!$A:$A,$B342,Detail!$D:$D,20,Detail!$C:$C,1)</f>
        <v>0</v>
      </c>
      <c r="CU342" s="24">
        <f>SUMIFS(Detail!BG:BG,Detail!$A:$A,$B342,Detail!$D:$D,20,Detail!$C:$C,2)</f>
        <v>0</v>
      </c>
      <c r="CV342" s="24">
        <f>SUMIFS(Detail!BG:BG,Detail!$A:$A,$B342,Detail!$D:$D,20,Detail!$C:$C,3)</f>
        <v>0</v>
      </c>
      <c r="CW342" s="24">
        <f>SUMIFS(Detail!BG:BG,Detail!$A:$A,$B342,Detail!$D:$D,20,Detail!$C:$C,4)</f>
        <v>0</v>
      </c>
      <c r="CX342" s="33">
        <f t="shared" si="607"/>
        <v>0</v>
      </c>
      <c r="CY342" s="24">
        <f>SUMIFS(Detail!BG:BG,Detail!$A:$A,$B342,Detail!$D:$D,21,Detail!$C:$C,1)</f>
        <v>0</v>
      </c>
      <c r="CZ342" s="24">
        <f>SUMIFS(Detail!BG:BG,Detail!$A:$A,$B342,Detail!$D:$D,21,Detail!$C:$C,2)</f>
        <v>0</v>
      </c>
      <c r="DA342" s="24">
        <f>SUMIFS(Detail!BG:BG,Detail!$A:$A,$B342,Detail!$D:$D,21,Detail!$C:$C,3)</f>
        <v>0</v>
      </c>
      <c r="DB342" s="24">
        <f>SUMIFS(Detail!BG:BG,Detail!$A:$A,$B342,Detail!$D:$D,21,Detail!$C:$C,4)</f>
        <v>0</v>
      </c>
      <c r="DC342" s="33">
        <f t="shared" si="608"/>
        <v>0</v>
      </c>
      <c r="DD342" s="86">
        <f>SUMIFS(Detail!BG:BG,Detail!$A:$A,$B342,Detail!$B:$B,"&gt;60")</f>
        <v>0</v>
      </c>
    </row>
    <row r="343" spans="1:108" x14ac:dyDescent="0.25">
      <c r="A343" t="s">
        <v>5591</v>
      </c>
      <c r="B343" s="32" t="s">
        <v>5123</v>
      </c>
      <c r="C343" s="24">
        <f>SUMIFS(Detail!BG:BG,Detail!$A:$A,$B343,Detail!$D:$D,1,Detail!$C:$C,1)</f>
        <v>0</v>
      </c>
      <c r="D343" s="24">
        <f>SUMIFS(Detail!BG:BG,Detail!$A:$A,$B343,Detail!$D:$D,1,Detail!$C:$C,2)</f>
        <v>0</v>
      </c>
      <c r="E343" s="24">
        <f>SUMIFS(Detail!BG:BG,Detail!$A:$A,$B343,Detail!$D:$D,1,Detail!$C:$C,3)</f>
        <v>1200000</v>
      </c>
      <c r="F343" s="24">
        <f>SUMIFS(Detail!BG:BG,Detail!$A:$A,$B343,Detail!$D:$D,1,Detail!$C:$C,4)</f>
        <v>1800000</v>
      </c>
      <c r="G343" s="33">
        <f t="shared" si="588"/>
        <v>3000000</v>
      </c>
      <c r="H343" s="24">
        <f>SUMIFS(Detail!BG:BG,Detail!$A:$A,$B343,Detail!$D:$D,2,Detail!$C:$C,1)</f>
        <v>3000000</v>
      </c>
      <c r="I343" s="24">
        <f>SUMIFS(Detail!BG:BG,Detail!$A:$A,$B343,Detail!$D:$D,2,Detail!$C:$C,2)</f>
        <v>3750000</v>
      </c>
      <c r="J343" s="24">
        <f>SUMIFS(Detail!BG:BG,Detail!$A:$A,$B343,Detail!$D:$D,2,Detail!$C:$C,3)</f>
        <v>4500000</v>
      </c>
      <c r="K343" s="24">
        <f>SUMIFS(Detail!BG:BG,Detail!$A:$A,$B343,Detail!$D:$D,2,Detail!$C:$C,4)</f>
        <v>4500000</v>
      </c>
      <c r="L343" s="33">
        <f t="shared" si="589"/>
        <v>15750000</v>
      </c>
      <c r="M343" s="24">
        <f>SUMIFS(Detail!BG:BG,Detail!$A:$A,$B343,Detail!$D:$D,3,Detail!$C:$C,1)</f>
        <v>3600000</v>
      </c>
      <c r="N343" s="24">
        <f>SUMIFS(Detail!BG:BG,Detail!$A:$A,$B343,Detail!$D:$D,3,Detail!$C:$C,2)</f>
        <v>6000000</v>
      </c>
      <c r="O343" s="24">
        <f>SUMIFS(Detail!BG:BG,Detail!$A:$A,$B343,Detail!$D:$D,3,Detail!$C:$C,3)</f>
        <v>7500000</v>
      </c>
      <c r="P343" s="24">
        <f>SUMIFS(Detail!BG:BG,Detail!$A:$A,$B343,Detail!$D:$D,3,Detail!$C:$C,4)</f>
        <v>9000000</v>
      </c>
      <c r="Q343" s="33">
        <f t="shared" si="590"/>
        <v>26100000</v>
      </c>
      <c r="R343" s="24">
        <f>SUMIFS(Detail!BG:BG,Detail!$A:$A,$B343,Detail!$D:$D,4,Detail!$C:$C,1)</f>
        <v>8100000</v>
      </c>
      <c r="S343" s="24">
        <f>SUMIFS(Detail!BG:BG,Detail!$A:$A,$B343,Detail!$D:$D,4,Detail!$C:$C,2)</f>
        <v>6480000</v>
      </c>
      <c r="T343" s="24">
        <f>SUMIFS(Detail!BG:BG,Detail!$A:$A,$B343,Detail!$D:$D,4,Detail!$C:$C,3)</f>
        <v>10800000</v>
      </c>
      <c r="U343" s="24">
        <f>SUMIFS(Detail!BG:BG,Detail!$A:$A,$B343,Detail!$D:$D,4,Detail!$C:$C,4)</f>
        <v>13500000</v>
      </c>
      <c r="V343" s="33">
        <f t="shared" si="591"/>
        <v>38880000</v>
      </c>
      <c r="W343" s="24">
        <f>SUMIFS(Detail!BG:BG,Detail!$A:$A,$B343,Detail!$D:$D,5,Detail!$C:$C,1)</f>
        <v>18000000</v>
      </c>
      <c r="X343" s="24">
        <f>SUMIFS(Detail!BG:BG,Detail!$A:$A,$B343,Detail!$D:$D,5,Detail!$C:$C,2)</f>
        <v>18000000</v>
      </c>
      <c r="Y343" s="24">
        <f>SUMIFS(Detail!BG:BG,Detail!$A:$A,$B343,Detail!$D:$D,5,Detail!$C:$C,3)</f>
        <v>14400000</v>
      </c>
      <c r="Z343" s="24">
        <f>SUMIFS(Detail!BG:BG,Detail!$A:$A,$B343,Detail!$D:$D,5,Detail!$C:$C,4)</f>
        <v>24000000</v>
      </c>
      <c r="AA343" s="33">
        <f t="shared" si="592"/>
        <v>74400000</v>
      </c>
      <c r="AB343" s="24">
        <f>SUMIFS(Detail!BG:BG,Detail!$A:$A,$B343,Detail!$D:$D,6,Detail!$C:$C,1)</f>
        <v>0</v>
      </c>
      <c r="AC343" s="24">
        <f>SUMIFS(Detail!BG:BG,Detail!$A:$A,$B343,Detail!$D:$D,6,Detail!$C:$C,2)</f>
        <v>0</v>
      </c>
      <c r="AD343" s="24">
        <f>SUMIFS(Detail!BG:BG,Detail!$A:$A,$B343,Detail!$D:$D,6,Detail!$C:$C,3)</f>
        <v>0</v>
      </c>
      <c r="AE343" s="24">
        <f>SUMIFS(Detail!BG:BG,Detail!$A:$A,$B343,Detail!$D:$D,6,Detail!$C:$C,4)</f>
        <v>0</v>
      </c>
      <c r="AF343" s="33">
        <f t="shared" si="593"/>
        <v>0</v>
      </c>
      <c r="AG343" s="24">
        <f>SUMIFS(Detail!BG:BG,Detail!$A:$A,$B343,Detail!$D:$D,7,Detail!$C:$C,1)</f>
        <v>0</v>
      </c>
      <c r="AH343" s="24">
        <f>SUMIFS(Detail!BG:BG,Detail!$A:$A,$B343,Detail!$D:$D,7,Detail!$C:$C,2)</f>
        <v>0</v>
      </c>
      <c r="AI343" s="24">
        <f>SUMIFS(Detail!BG:BG,Detail!$A:$A,$B343,Detail!$D:$D,7,Detail!$C:$C,3)</f>
        <v>0</v>
      </c>
      <c r="AJ343" s="24">
        <f>SUMIFS(Detail!BG:BG,Detail!$A:$A,$B343,Detail!$D:$D,7,Detail!$C:$C,4)</f>
        <v>0</v>
      </c>
      <c r="AK343" s="33">
        <f t="shared" si="594"/>
        <v>0</v>
      </c>
      <c r="AL343" s="24">
        <f>SUMIFS(Detail!BG:BG,Detail!$A:$A,$B343,Detail!$D:$D,8,Detail!$C:$C,1)</f>
        <v>0</v>
      </c>
      <c r="AM343" s="24">
        <f>SUMIFS(Detail!BG:BG,Detail!$A:$A,$B343,Detail!$D:$D,8,Detail!$C:$C,2)</f>
        <v>0</v>
      </c>
      <c r="AN343" s="24">
        <f>SUMIFS(Detail!BG:BG,Detail!$A:$A,$B343,Detail!$D:$D,8,Detail!$C:$C,3)</f>
        <v>0</v>
      </c>
      <c r="AO343" s="24">
        <f>SUMIFS(Detail!BG:BG,Detail!$A:$A,$B343,Detail!$D:$D,8,Detail!$C:$C,4)</f>
        <v>0</v>
      </c>
      <c r="AP343" s="33">
        <f t="shared" si="595"/>
        <v>0</v>
      </c>
      <c r="AQ343" s="24">
        <f>SUMIFS(Detail!BG:BG,Detail!$A:$A,$B343,Detail!$D:$D,9,Detail!$C:$C,1)</f>
        <v>0</v>
      </c>
      <c r="AR343" s="24">
        <f>SUMIFS(Detail!BG:BG,Detail!$A:$A,$B343,Detail!$D:$D,9,Detail!$C:$C,2)</f>
        <v>0</v>
      </c>
      <c r="AS343" s="24">
        <f>SUMIFS(Detail!BG:BG,Detail!$A:$A,$B343,Detail!$D:$D,9,Detail!$C:$C,3)</f>
        <v>0</v>
      </c>
      <c r="AT343" s="24">
        <f>SUMIFS(Detail!BG:BG,Detail!$A:$A,$B343,Detail!$D:$D,9,Detail!$C:$C,4)</f>
        <v>0</v>
      </c>
      <c r="AU343" s="33">
        <f t="shared" si="596"/>
        <v>0</v>
      </c>
      <c r="AV343" s="24">
        <f>SUMIFS(Detail!BG:BG,Detail!$A:$A,$B343,Detail!$D:$D,10,Detail!$C:$C,1)</f>
        <v>0</v>
      </c>
      <c r="AW343" s="24">
        <f>SUMIFS(Detail!BG:BG,Detail!$A:$A,$B343,Detail!$D:$D,10,Detail!$C:$C,2)</f>
        <v>0</v>
      </c>
      <c r="AX343" s="24">
        <f>SUMIFS(Detail!BG:BG,Detail!$A:$A,$B343,Detail!$D:$D,10,Detail!$C:$C,3)</f>
        <v>0</v>
      </c>
      <c r="AY343" s="24">
        <f>SUMIFS(Detail!BG:BG,Detail!$A:$A,$B343,Detail!$D:$D,10,Detail!$C:$C,4)</f>
        <v>0</v>
      </c>
      <c r="AZ343" s="33">
        <f t="shared" si="597"/>
        <v>0</v>
      </c>
      <c r="BA343" s="24">
        <f>SUMIFS(Detail!BG:BG,Detail!$A:$A,$B343,Detail!$D:$D,11,Detail!$C:$C,1)</f>
        <v>0</v>
      </c>
      <c r="BB343" s="24">
        <f>SUMIFS(Detail!BG:BG,Detail!$A:$A,$B343,Detail!$D:$D,11,Detail!$C:$C,2)</f>
        <v>0</v>
      </c>
      <c r="BC343" s="24">
        <f>SUMIFS(Detail!BG:BG,Detail!$A:$A,$B343,Detail!$D:$D,11,Detail!$C:$C,3)</f>
        <v>0</v>
      </c>
      <c r="BD343" s="24">
        <f>SUMIFS(Detail!BG:BG,Detail!$A:$A,$B343,Detail!$D:$D,11,Detail!$C:$C,4)</f>
        <v>0</v>
      </c>
      <c r="BE343" s="33">
        <f t="shared" si="598"/>
        <v>0</v>
      </c>
      <c r="BF343" s="24">
        <f>SUMIFS(Detail!BG:BG,Detail!$A:$A,$B343,Detail!$D:$D,12,Detail!$C:$C,1)</f>
        <v>0</v>
      </c>
      <c r="BG343" s="24">
        <f>SUMIFS(Detail!BG:BG,Detail!$A:$A,$B343,Detail!$D:$D,12,Detail!$C:$C,2)</f>
        <v>0</v>
      </c>
      <c r="BH343" s="24">
        <f>SUMIFS(Detail!BG:BG,Detail!$A:$A,$B343,Detail!$D:$D,12,Detail!$C:$C,3)</f>
        <v>0</v>
      </c>
      <c r="BI343" s="24">
        <f>SUMIFS(Detail!BG:BG,Detail!$A:$A,$B343,Detail!$D:$D,12,Detail!$C:$C,4)</f>
        <v>0</v>
      </c>
      <c r="BJ343" s="33">
        <f t="shared" si="599"/>
        <v>0</v>
      </c>
      <c r="BK343" s="24">
        <f>SUMIFS(Detail!BG:BG,Detail!$A:$A,$B343,Detail!$D:$D,13,Detail!$C:$C,1)</f>
        <v>0</v>
      </c>
      <c r="BL343" s="24">
        <f>SUMIFS(Detail!BG:BG,Detail!$A:$A,$B343,Detail!$D:$D,13,Detail!$C:$C,2)</f>
        <v>0</v>
      </c>
      <c r="BM343" s="24">
        <f>SUMIFS(Detail!BG:BG,Detail!$A:$A,$B343,Detail!$D:$D,13,Detail!$C:$C,3)</f>
        <v>0</v>
      </c>
      <c r="BN343" s="24">
        <f>SUMIFS(Detail!BG:BG,Detail!$A:$A,$B343,Detail!$D:$D,13,Detail!$C:$C,4)</f>
        <v>0</v>
      </c>
      <c r="BO343" s="33">
        <f t="shared" si="600"/>
        <v>0</v>
      </c>
      <c r="BP343" s="24">
        <f>SUMIFS(Detail!BG:BG,Detail!$A:$A,$B343,Detail!$D:$D,14,Detail!$C:$C,1)</f>
        <v>0</v>
      </c>
      <c r="BQ343" s="24">
        <f>SUMIFS(Detail!BG:BG,Detail!$A:$A,$B343,Detail!$D:$D,14,Detail!$C:$C,2)</f>
        <v>0</v>
      </c>
      <c r="BR343" s="24">
        <f>SUMIFS(Detail!BG:BG,Detail!$A:$A,$B343,Detail!$D:$D,14,Detail!$C:$C,3)</f>
        <v>0</v>
      </c>
      <c r="BS343" s="24">
        <f>SUMIFS(Detail!BG:BG,Detail!$A:$A,$B343,Detail!$D:$D,14,Detail!$C:$C,4)</f>
        <v>0</v>
      </c>
      <c r="BT343" s="33">
        <f t="shared" si="601"/>
        <v>0</v>
      </c>
      <c r="BU343" s="24">
        <f>SUMIFS(Detail!BG:BG,Detail!$A:$A,$B343,Detail!$D:$D,15,Detail!$C:$C,1)</f>
        <v>0</v>
      </c>
      <c r="BV343" s="24">
        <f>SUMIFS(Detail!BG:BG,Detail!$A:$A,$B343,Detail!$D:$D,15,Detail!$C:$C,2)</f>
        <v>0</v>
      </c>
      <c r="BW343" s="24">
        <f>SUMIFS(Detail!BG:BG,Detail!$A:$A,$B343,Detail!$D:$D,15,Detail!$C:$C,3)</f>
        <v>0</v>
      </c>
      <c r="BX343" s="24">
        <f>SUMIFS(Detail!BG:BG,Detail!$A:$A,$B343,Detail!$D:$D,15,Detail!$C:$C,4)</f>
        <v>0</v>
      </c>
      <c r="BY343" s="33">
        <f t="shared" si="602"/>
        <v>0</v>
      </c>
      <c r="BZ343" s="24">
        <f>SUMIFS(Detail!BG:BG,Detail!$A:$A,$B343,Detail!$D:$D,16,Detail!$C:$C,1)</f>
        <v>0</v>
      </c>
      <c r="CA343" s="24">
        <f>SUMIFS(Detail!BG:BG,Detail!$A:$A,$B343,Detail!$D:$D,16,Detail!$C:$C,2)</f>
        <v>0</v>
      </c>
      <c r="CB343" s="24">
        <f>SUMIFS(Detail!BG:BG,Detail!$A:$A,$B343,Detail!$D:$D,16,Detail!$C:$C,3)</f>
        <v>0</v>
      </c>
      <c r="CC343" s="24">
        <f>SUMIFS(Detail!BG:BG,Detail!$A:$A,$B343,Detail!$D:$D,16,Detail!$C:$C,4)</f>
        <v>0</v>
      </c>
      <c r="CD343" s="33">
        <f t="shared" si="603"/>
        <v>0</v>
      </c>
      <c r="CE343" s="24">
        <f>SUMIFS(Detail!BG:BG,Detail!$A:$A,$B343,Detail!$D:$D,17,Detail!$C:$C,1)</f>
        <v>0</v>
      </c>
      <c r="CF343" s="24">
        <f>SUMIFS(Detail!BG:BG,Detail!$A:$A,$B343,Detail!$D:$D,17,Detail!$C:$C,2)</f>
        <v>0</v>
      </c>
      <c r="CG343" s="24">
        <f>SUMIFS(Detail!BG:BG,Detail!$A:$A,$B343,Detail!$D:$D,17,Detail!$C:$C,3)</f>
        <v>0</v>
      </c>
      <c r="CH343" s="24">
        <f>SUMIFS(Detail!BG:BG,Detail!$A:$A,$B343,Detail!$D:$D,17,Detail!$C:$C,4)</f>
        <v>0</v>
      </c>
      <c r="CI343" s="33">
        <f t="shared" si="604"/>
        <v>0</v>
      </c>
      <c r="CJ343" s="24">
        <f>SUMIFS(Detail!BG:BG,Detail!$A:$A,$B343,Detail!$D:$D,18,Detail!$C:$C,1)</f>
        <v>0</v>
      </c>
      <c r="CK343" s="24">
        <f>SUMIFS(Detail!BG:BG,Detail!$A:$A,$B343,Detail!$D:$D,18,Detail!$C:$C,2)</f>
        <v>0</v>
      </c>
      <c r="CL343" s="24">
        <f>SUMIFS(Detail!BG:BG,Detail!$A:$A,$B343,Detail!$D:$D,18,Detail!$C:$C,3)</f>
        <v>0</v>
      </c>
      <c r="CM343" s="24">
        <f>SUMIFS(Detail!BG:BG,Detail!$A:$A,$B343,Detail!$D:$D,18,Detail!$C:$C,4)</f>
        <v>0</v>
      </c>
      <c r="CN343" s="33">
        <f t="shared" si="605"/>
        <v>0</v>
      </c>
      <c r="CO343" s="24">
        <f>SUMIFS(Detail!BG:BG,Detail!$A:$A,$B343,Detail!$D:$D,19,Detail!$C:$C,1)</f>
        <v>0</v>
      </c>
      <c r="CP343" s="24">
        <f>SUMIFS(Detail!BG:BG,Detail!$A:$A,$B343,Detail!$D:$D,19,Detail!$C:$C,2)</f>
        <v>0</v>
      </c>
      <c r="CQ343" s="24">
        <f>SUMIFS(Detail!BG:BG,Detail!$A:$A,$B343,Detail!$D:$D,19,Detail!$C:$C,3)</f>
        <v>0</v>
      </c>
      <c r="CR343" s="24">
        <f>SUMIFS(Detail!BG:BG,Detail!$A:$A,$B343,Detail!$D:$D,19,Detail!$C:$C,4)</f>
        <v>0</v>
      </c>
      <c r="CS343" s="33">
        <f t="shared" si="606"/>
        <v>0</v>
      </c>
      <c r="CT343" s="24">
        <f>SUMIFS(Detail!BG:BG,Detail!$A:$A,$B343,Detail!$D:$D,20,Detail!$C:$C,1)</f>
        <v>0</v>
      </c>
      <c r="CU343" s="24">
        <f>SUMIFS(Detail!BG:BG,Detail!$A:$A,$B343,Detail!$D:$D,20,Detail!$C:$C,2)</f>
        <v>0</v>
      </c>
      <c r="CV343" s="24">
        <f>SUMIFS(Detail!BG:BG,Detail!$A:$A,$B343,Detail!$D:$D,20,Detail!$C:$C,3)</f>
        <v>0</v>
      </c>
      <c r="CW343" s="24">
        <f>SUMIFS(Detail!BG:BG,Detail!$A:$A,$B343,Detail!$D:$D,20,Detail!$C:$C,4)</f>
        <v>0</v>
      </c>
      <c r="CX343" s="33">
        <f t="shared" si="607"/>
        <v>0</v>
      </c>
      <c r="CY343" s="24">
        <f>SUMIFS(Detail!BG:BG,Detail!$A:$A,$B343,Detail!$D:$D,21,Detail!$C:$C,1)</f>
        <v>0</v>
      </c>
      <c r="CZ343" s="24">
        <f>SUMIFS(Detail!BG:BG,Detail!$A:$A,$B343,Detail!$D:$D,21,Detail!$C:$C,2)</f>
        <v>0</v>
      </c>
      <c r="DA343" s="24">
        <f>SUMIFS(Detail!BG:BG,Detail!$A:$A,$B343,Detail!$D:$D,21,Detail!$C:$C,3)</f>
        <v>0</v>
      </c>
      <c r="DB343" s="24">
        <f>SUMIFS(Detail!BG:BG,Detail!$A:$A,$B343,Detail!$D:$D,21,Detail!$C:$C,4)</f>
        <v>0</v>
      </c>
      <c r="DC343" s="33">
        <f t="shared" si="608"/>
        <v>0</v>
      </c>
      <c r="DD343" s="86">
        <f>SUMIFS(Detail!BG:BG,Detail!$A:$A,$B343,Detail!$B:$B,"&gt;60")</f>
        <v>0</v>
      </c>
    </row>
    <row r="344" spans="1:108" x14ac:dyDescent="0.25">
      <c r="A344" t="s">
        <v>5592</v>
      </c>
      <c r="B344" s="32" t="s">
        <v>5124</v>
      </c>
      <c r="C344" s="24">
        <f>SUMIFS(Detail!BG:BG,Detail!$A:$A,$B344,Detail!$D:$D,1,Detail!$C:$C,1)</f>
        <v>0</v>
      </c>
      <c r="D344" s="24">
        <f>SUMIFS(Detail!BG:BG,Detail!$A:$A,$B344,Detail!$D:$D,1,Detail!$C:$C,2)</f>
        <v>0</v>
      </c>
      <c r="E344" s="24">
        <f>SUMIFS(Detail!BG:BG,Detail!$A:$A,$B344,Detail!$D:$D,1,Detail!$C:$C,3)</f>
        <v>750000</v>
      </c>
      <c r="F344" s="24">
        <f>SUMIFS(Detail!BG:BG,Detail!$A:$A,$B344,Detail!$D:$D,1,Detail!$C:$C,4)</f>
        <v>1125000</v>
      </c>
      <c r="G344" s="33">
        <f t="shared" si="588"/>
        <v>1875000</v>
      </c>
      <c r="H344" s="24">
        <f>SUMIFS(Detail!BG:BG,Detail!$A:$A,$B344,Detail!$D:$D,2,Detail!$C:$C,1)</f>
        <v>1000000</v>
      </c>
      <c r="I344" s="24">
        <f>SUMIFS(Detail!BG:BG,Detail!$A:$A,$B344,Detail!$D:$D,2,Detail!$C:$C,2)</f>
        <v>1250000</v>
      </c>
      <c r="J344" s="24">
        <f>SUMIFS(Detail!BG:BG,Detail!$A:$A,$B344,Detail!$D:$D,2,Detail!$C:$C,3)</f>
        <v>1500000</v>
      </c>
      <c r="K344" s="24">
        <f>SUMIFS(Detail!BG:BG,Detail!$A:$A,$B344,Detail!$D:$D,2,Detail!$C:$C,4)</f>
        <v>1500000</v>
      </c>
      <c r="L344" s="33">
        <f t="shared" si="589"/>
        <v>5250000</v>
      </c>
      <c r="M344" s="24">
        <f>SUMIFS(Detail!BG:BG,Detail!$A:$A,$B344,Detail!$D:$D,3,Detail!$C:$C,1)</f>
        <v>2025000</v>
      </c>
      <c r="N344" s="24">
        <f>SUMIFS(Detail!BG:BG,Detail!$A:$A,$B344,Detail!$D:$D,3,Detail!$C:$C,2)</f>
        <v>1800000</v>
      </c>
      <c r="O344" s="24">
        <f>SUMIFS(Detail!BG:BG,Detail!$A:$A,$B344,Detail!$D:$D,3,Detail!$C:$C,3)</f>
        <v>2250000</v>
      </c>
      <c r="P344" s="24">
        <f>SUMIFS(Detail!BG:BG,Detail!$A:$A,$B344,Detail!$D:$D,3,Detail!$C:$C,4)</f>
        <v>2700000</v>
      </c>
      <c r="Q344" s="33">
        <f t="shared" si="590"/>
        <v>8775000</v>
      </c>
      <c r="R344" s="24">
        <f>SUMIFS(Detail!BG:BG,Detail!$A:$A,$B344,Detail!$D:$D,4,Detail!$C:$C,1)</f>
        <v>2400000</v>
      </c>
      <c r="S344" s="24">
        <f>SUMIFS(Detail!BG:BG,Detail!$A:$A,$B344,Detail!$D:$D,4,Detail!$C:$C,2)</f>
        <v>3600000</v>
      </c>
      <c r="T344" s="24">
        <f>SUMIFS(Detail!BG:BG,Detail!$A:$A,$B344,Detail!$D:$D,4,Detail!$C:$C,3)</f>
        <v>3200000</v>
      </c>
      <c r="U344" s="24">
        <f>SUMIFS(Detail!BG:BG,Detail!$A:$A,$B344,Detail!$D:$D,4,Detail!$C:$C,4)</f>
        <v>4000000.0000000005</v>
      </c>
      <c r="V344" s="33">
        <f t="shared" si="591"/>
        <v>13200000</v>
      </c>
      <c r="W344" s="24">
        <f>SUMIFS(Detail!BG:BG,Detail!$A:$A,$B344,Detail!$D:$D,5,Detail!$C:$C,1)</f>
        <v>4200000</v>
      </c>
      <c r="X344" s="24">
        <f>SUMIFS(Detail!BG:BG,Detail!$A:$A,$B344,Detail!$D:$D,5,Detail!$C:$C,2)</f>
        <v>4200000</v>
      </c>
      <c r="Y344" s="24">
        <f>SUMIFS(Detail!BG:BG,Detail!$A:$A,$B344,Detail!$D:$D,5,Detail!$C:$C,3)</f>
        <v>6300000</v>
      </c>
      <c r="Z344" s="24">
        <f>SUMIFS(Detail!BG:BG,Detail!$A:$A,$B344,Detail!$D:$D,5,Detail!$C:$C,4)</f>
        <v>5600000</v>
      </c>
      <c r="AA344" s="33">
        <f t="shared" si="592"/>
        <v>20300000</v>
      </c>
      <c r="AB344" s="24">
        <f>SUMIFS(Detail!BG:BG,Detail!$A:$A,$B344,Detail!$D:$D,6,Detail!$C:$C,1)</f>
        <v>0</v>
      </c>
      <c r="AC344" s="24">
        <f>SUMIFS(Detail!BG:BG,Detail!$A:$A,$B344,Detail!$D:$D,6,Detail!$C:$C,2)</f>
        <v>0</v>
      </c>
      <c r="AD344" s="24">
        <f>SUMIFS(Detail!BG:BG,Detail!$A:$A,$B344,Detail!$D:$D,6,Detail!$C:$C,3)</f>
        <v>0</v>
      </c>
      <c r="AE344" s="24">
        <f>SUMIFS(Detail!BG:BG,Detail!$A:$A,$B344,Detail!$D:$D,6,Detail!$C:$C,4)</f>
        <v>0</v>
      </c>
      <c r="AF344" s="33">
        <f t="shared" si="593"/>
        <v>0</v>
      </c>
      <c r="AG344" s="24">
        <f>SUMIFS(Detail!BG:BG,Detail!$A:$A,$B344,Detail!$D:$D,7,Detail!$C:$C,1)</f>
        <v>0</v>
      </c>
      <c r="AH344" s="24">
        <f>SUMIFS(Detail!BG:BG,Detail!$A:$A,$B344,Detail!$D:$D,7,Detail!$C:$C,2)</f>
        <v>0</v>
      </c>
      <c r="AI344" s="24">
        <f>SUMIFS(Detail!BG:BG,Detail!$A:$A,$B344,Detail!$D:$D,7,Detail!$C:$C,3)</f>
        <v>0</v>
      </c>
      <c r="AJ344" s="24">
        <f>SUMIFS(Detail!BG:BG,Detail!$A:$A,$B344,Detail!$D:$D,7,Detail!$C:$C,4)</f>
        <v>0</v>
      </c>
      <c r="AK344" s="33">
        <f t="shared" si="594"/>
        <v>0</v>
      </c>
      <c r="AL344" s="24">
        <f>SUMIFS(Detail!BG:BG,Detail!$A:$A,$B344,Detail!$D:$D,8,Detail!$C:$C,1)</f>
        <v>0</v>
      </c>
      <c r="AM344" s="24">
        <f>SUMIFS(Detail!BG:BG,Detail!$A:$A,$B344,Detail!$D:$D,8,Detail!$C:$C,2)</f>
        <v>0</v>
      </c>
      <c r="AN344" s="24">
        <f>SUMIFS(Detail!BG:BG,Detail!$A:$A,$B344,Detail!$D:$D,8,Detail!$C:$C,3)</f>
        <v>0</v>
      </c>
      <c r="AO344" s="24">
        <f>SUMIFS(Detail!BG:BG,Detail!$A:$A,$B344,Detail!$D:$D,8,Detail!$C:$C,4)</f>
        <v>0</v>
      </c>
      <c r="AP344" s="33">
        <f t="shared" si="595"/>
        <v>0</v>
      </c>
      <c r="AQ344" s="24">
        <f>SUMIFS(Detail!BG:BG,Detail!$A:$A,$B344,Detail!$D:$D,9,Detail!$C:$C,1)</f>
        <v>0</v>
      </c>
      <c r="AR344" s="24">
        <f>SUMIFS(Detail!BG:BG,Detail!$A:$A,$B344,Detail!$D:$D,9,Detail!$C:$C,2)</f>
        <v>0</v>
      </c>
      <c r="AS344" s="24">
        <f>SUMIFS(Detail!BG:BG,Detail!$A:$A,$B344,Detail!$D:$D,9,Detail!$C:$C,3)</f>
        <v>0</v>
      </c>
      <c r="AT344" s="24">
        <f>SUMIFS(Detail!BG:BG,Detail!$A:$A,$B344,Detail!$D:$D,9,Detail!$C:$C,4)</f>
        <v>0</v>
      </c>
      <c r="AU344" s="33">
        <f t="shared" si="596"/>
        <v>0</v>
      </c>
      <c r="AV344" s="24">
        <f>SUMIFS(Detail!BG:BG,Detail!$A:$A,$B344,Detail!$D:$D,10,Detail!$C:$C,1)</f>
        <v>0</v>
      </c>
      <c r="AW344" s="24">
        <f>SUMIFS(Detail!BG:BG,Detail!$A:$A,$B344,Detail!$D:$D,10,Detail!$C:$C,2)</f>
        <v>0</v>
      </c>
      <c r="AX344" s="24">
        <f>SUMIFS(Detail!BG:BG,Detail!$A:$A,$B344,Detail!$D:$D,10,Detail!$C:$C,3)</f>
        <v>0</v>
      </c>
      <c r="AY344" s="24">
        <f>SUMIFS(Detail!BG:BG,Detail!$A:$A,$B344,Detail!$D:$D,10,Detail!$C:$C,4)</f>
        <v>0</v>
      </c>
      <c r="AZ344" s="33">
        <f t="shared" si="597"/>
        <v>0</v>
      </c>
      <c r="BA344" s="24">
        <f>SUMIFS(Detail!BG:BG,Detail!$A:$A,$B344,Detail!$D:$D,11,Detail!$C:$C,1)</f>
        <v>0</v>
      </c>
      <c r="BB344" s="24">
        <f>SUMIFS(Detail!BG:BG,Detail!$A:$A,$B344,Detail!$D:$D,11,Detail!$C:$C,2)</f>
        <v>0</v>
      </c>
      <c r="BC344" s="24">
        <f>SUMIFS(Detail!BG:BG,Detail!$A:$A,$B344,Detail!$D:$D,11,Detail!$C:$C,3)</f>
        <v>0</v>
      </c>
      <c r="BD344" s="24">
        <f>SUMIFS(Detail!BG:BG,Detail!$A:$A,$B344,Detail!$D:$D,11,Detail!$C:$C,4)</f>
        <v>0</v>
      </c>
      <c r="BE344" s="33">
        <f t="shared" si="598"/>
        <v>0</v>
      </c>
      <c r="BF344" s="24">
        <f>SUMIFS(Detail!BG:BG,Detail!$A:$A,$B344,Detail!$D:$D,12,Detail!$C:$C,1)</f>
        <v>0</v>
      </c>
      <c r="BG344" s="24">
        <f>SUMIFS(Detail!BG:BG,Detail!$A:$A,$B344,Detail!$D:$D,12,Detail!$C:$C,2)</f>
        <v>0</v>
      </c>
      <c r="BH344" s="24">
        <f>SUMIFS(Detail!BG:BG,Detail!$A:$A,$B344,Detail!$D:$D,12,Detail!$C:$C,3)</f>
        <v>0</v>
      </c>
      <c r="BI344" s="24">
        <f>SUMIFS(Detail!BG:BG,Detail!$A:$A,$B344,Detail!$D:$D,12,Detail!$C:$C,4)</f>
        <v>0</v>
      </c>
      <c r="BJ344" s="33">
        <f t="shared" si="599"/>
        <v>0</v>
      </c>
      <c r="BK344" s="24">
        <f>SUMIFS(Detail!BG:BG,Detail!$A:$A,$B344,Detail!$D:$D,13,Detail!$C:$C,1)</f>
        <v>0</v>
      </c>
      <c r="BL344" s="24">
        <f>SUMIFS(Detail!BG:BG,Detail!$A:$A,$B344,Detail!$D:$D,13,Detail!$C:$C,2)</f>
        <v>0</v>
      </c>
      <c r="BM344" s="24">
        <f>SUMIFS(Detail!BG:BG,Detail!$A:$A,$B344,Detail!$D:$D,13,Detail!$C:$C,3)</f>
        <v>0</v>
      </c>
      <c r="BN344" s="24">
        <f>SUMIFS(Detail!BG:BG,Detail!$A:$A,$B344,Detail!$D:$D,13,Detail!$C:$C,4)</f>
        <v>0</v>
      </c>
      <c r="BO344" s="33">
        <f t="shared" si="600"/>
        <v>0</v>
      </c>
      <c r="BP344" s="24">
        <f>SUMIFS(Detail!BG:BG,Detail!$A:$A,$B344,Detail!$D:$D,14,Detail!$C:$C,1)</f>
        <v>0</v>
      </c>
      <c r="BQ344" s="24">
        <f>SUMIFS(Detail!BG:BG,Detail!$A:$A,$B344,Detail!$D:$D,14,Detail!$C:$C,2)</f>
        <v>0</v>
      </c>
      <c r="BR344" s="24">
        <f>SUMIFS(Detail!BG:BG,Detail!$A:$A,$B344,Detail!$D:$D,14,Detail!$C:$C,3)</f>
        <v>0</v>
      </c>
      <c r="BS344" s="24">
        <f>SUMIFS(Detail!BG:BG,Detail!$A:$A,$B344,Detail!$D:$D,14,Detail!$C:$C,4)</f>
        <v>0</v>
      </c>
      <c r="BT344" s="33">
        <f t="shared" si="601"/>
        <v>0</v>
      </c>
      <c r="BU344" s="24">
        <f>SUMIFS(Detail!BG:BG,Detail!$A:$A,$B344,Detail!$D:$D,15,Detail!$C:$C,1)</f>
        <v>0</v>
      </c>
      <c r="BV344" s="24">
        <f>SUMIFS(Detail!BG:BG,Detail!$A:$A,$B344,Detail!$D:$D,15,Detail!$C:$C,2)</f>
        <v>0</v>
      </c>
      <c r="BW344" s="24">
        <f>SUMIFS(Detail!BG:BG,Detail!$A:$A,$B344,Detail!$D:$D,15,Detail!$C:$C,3)</f>
        <v>0</v>
      </c>
      <c r="BX344" s="24">
        <f>SUMIFS(Detail!BG:BG,Detail!$A:$A,$B344,Detail!$D:$D,15,Detail!$C:$C,4)</f>
        <v>0</v>
      </c>
      <c r="BY344" s="33">
        <f t="shared" si="602"/>
        <v>0</v>
      </c>
      <c r="BZ344" s="24">
        <f>SUMIFS(Detail!BG:BG,Detail!$A:$A,$B344,Detail!$D:$D,16,Detail!$C:$C,1)</f>
        <v>0</v>
      </c>
      <c r="CA344" s="24">
        <f>SUMIFS(Detail!BG:BG,Detail!$A:$A,$B344,Detail!$D:$D,16,Detail!$C:$C,2)</f>
        <v>0</v>
      </c>
      <c r="CB344" s="24">
        <f>SUMIFS(Detail!BG:BG,Detail!$A:$A,$B344,Detail!$D:$D,16,Detail!$C:$C,3)</f>
        <v>0</v>
      </c>
      <c r="CC344" s="24">
        <f>SUMIFS(Detail!BG:BG,Detail!$A:$A,$B344,Detail!$D:$D,16,Detail!$C:$C,4)</f>
        <v>0</v>
      </c>
      <c r="CD344" s="33">
        <f t="shared" si="603"/>
        <v>0</v>
      </c>
      <c r="CE344" s="24">
        <f>SUMIFS(Detail!BG:BG,Detail!$A:$A,$B344,Detail!$D:$D,17,Detail!$C:$C,1)</f>
        <v>0</v>
      </c>
      <c r="CF344" s="24">
        <f>SUMIFS(Detail!BG:BG,Detail!$A:$A,$B344,Detail!$D:$D,17,Detail!$C:$C,2)</f>
        <v>0</v>
      </c>
      <c r="CG344" s="24">
        <f>SUMIFS(Detail!BG:BG,Detail!$A:$A,$B344,Detail!$D:$D,17,Detail!$C:$C,3)</f>
        <v>0</v>
      </c>
      <c r="CH344" s="24">
        <f>SUMIFS(Detail!BG:BG,Detail!$A:$A,$B344,Detail!$D:$D,17,Detail!$C:$C,4)</f>
        <v>0</v>
      </c>
      <c r="CI344" s="33">
        <f t="shared" si="604"/>
        <v>0</v>
      </c>
      <c r="CJ344" s="24">
        <f>SUMIFS(Detail!BG:BG,Detail!$A:$A,$B344,Detail!$D:$D,18,Detail!$C:$C,1)</f>
        <v>0</v>
      </c>
      <c r="CK344" s="24">
        <f>SUMIFS(Detail!BG:BG,Detail!$A:$A,$B344,Detail!$D:$D,18,Detail!$C:$C,2)</f>
        <v>0</v>
      </c>
      <c r="CL344" s="24">
        <f>SUMIFS(Detail!BG:BG,Detail!$A:$A,$B344,Detail!$D:$D,18,Detail!$C:$C,3)</f>
        <v>0</v>
      </c>
      <c r="CM344" s="24">
        <f>SUMIFS(Detail!BG:BG,Detail!$A:$A,$B344,Detail!$D:$D,18,Detail!$C:$C,4)</f>
        <v>0</v>
      </c>
      <c r="CN344" s="33">
        <f t="shared" si="605"/>
        <v>0</v>
      </c>
      <c r="CO344" s="24">
        <f>SUMIFS(Detail!BG:BG,Detail!$A:$A,$B344,Detail!$D:$D,19,Detail!$C:$C,1)</f>
        <v>0</v>
      </c>
      <c r="CP344" s="24">
        <f>SUMIFS(Detail!BG:BG,Detail!$A:$A,$B344,Detail!$D:$D,19,Detail!$C:$C,2)</f>
        <v>0</v>
      </c>
      <c r="CQ344" s="24">
        <f>SUMIFS(Detail!BG:BG,Detail!$A:$A,$B344,Detail!$D:$D,19,Detail!$C:$C,3)</f>
        <v>0</v>
      </c>
      <c r="CR344" s="24">
        <f>SUMIFS(Detail!BG:BG,Detail!$A:$A,$B344,Detail!$D:$D,19,Detail!$C:$C,4)</f>
        <v>0</v>
      </c>
      <c r="CS344" s="33">
        <f t="shared" si="606"/>
        <v>0</v>
      </c>
      <c r="CT344" s="24">
        <f>SUMIFS(Detail!BG:BG,Detail!$A:$A,$B344,Detail!$D:$D,20,Detail!$C:$C,1)</f>
        <v>0</v>
      </c>
      <c r="CU344" s="24">
        <f>SUMIFS(Detail!BG:BG,Detail!$A:$A,$B344,Detail!$D:$D,20,Detail!$C:$C,2)</f>
        <v>0</v>
      </c>
      <c r="CV344" s="24">
        <f>SUMIFS(Detail!BG:BG,Detail!$A:$A,$B344,Detail!$D:$D,20,Detail!$C:$C,3)</f>
        <v>0</v>
      </c>
      <c r="CW344" s="24">
        <f>SUMIFS(Detail!BG:BG,Detail!$A:$A,$B344,Detail!$D:$D,20,Detail!$C:$C,4)</f>
        <v>0</v>
      </c>
      <c r="CX344" s="33">
        <f t="shared" si="607"/>
        <v>0</v>
      </c>
      <c r="CY344" s="24">
        <f>SUMIFS(Detail!BG:BG,Detail!$A:$A,$B344,Detail!$D:$D,21,Detail!$C:$C,1)</f>
        <v>0</v>
      </c>
      <c r="CZ344" s="24">
        <f>SUMIFS(Detail!BG:BG,Detail!$A:$A,$B344,Detail!$D:$D,21,Detail!$C:$C,2)</f>
        <v>0</v>
      </c>
      <c r="DA344" s="24">
        <f>SUMIFS(Detail!BG:BG,Detail!$A:$A,$B344,Detail!$D:$D,21,Detail!$C:$C,3)</f>
        <v>0</v>
      </c>
      <c r="DB344" s="24">
        <f>SUMIFS(Detail!BG:BG,Detail!$A:$A,$B344,Detail!$D:$D,21,Detail!$C:$C,4)</f>
        <v>0</v>
      </c>
      <c r="DC344" s="33">
        <f t="shared" si="608"/>
        <v>0</v>
      </c>
      <c r="DD344" s="86">
        <f>SUMIFS(Detail!BG:BG,Detail!$A:$A,$B344,Detail!$B:$B,"&gt;60")</f>
        <v>0</v>
      </c>
    </row>
    <row r="345" spans="1:108" x14ac:dyDescent="0.25">
      <c r="A345" t="s">
        <v>5593</v>
      </c>
      <c r="B345" s="32" t="s">
        <v>5125</v>
      </c>
      <c r="C345" s="24">
        <f>SUMIFS(Detail!BG:BG,Detail!$A:$A,$B345,Detail!$D:$D,1,Detail!$C:$C,1)</f>
        <v>0</v>
      </c>
      <c r="D345" s="24">
        <f>SUMIFS(Detail!BG:BG,Detail!$A:$A,$B345,Detail!$D:$D,1,Detail!$C:$C,2)</f>
        <v>0</v>
      </c>
      <c r="E345" s="24">
        <f>SUMIFS(Detail!BG:BG,Detail!$A:$A,$B345,Detail!$D:$D,1,Detail!$C:$C,3)</f>
        <v>250000</v>
      </c>
      <c r="F345" s="24">
        <f>SUMIFS(Detail!BG:BG,Detail!$A:$A,$B345,Detail!$D:$D,1,Detail!$C:$C,4)</f>
        <v>0</v>
      </c>
      <c r="G345" s="33">
        <f t="shared" si="588"/>
        <v>250000</v>
      </c>
      <c r="H345" s="24">
        <f>SUMIFS(Detail!BG:BG,Detail!$A:$A,$B345,Detail!$D:$D,2,Detail!$C:$C,1)</f>
        <v>14000000</v>
      </c>
      <c r="I345" s="24">
        <f>SUMIFS(Detail!BG:BG,Detail!$A:$A,$B345,Detail!$D:$D,2,Detail!$C:$C,2)</f>
        <v>5000000</v>
      </c>
      <c r="J345" s="24">
        <f>SUMIFS(Detail!BG:BG,Detail!$A:$A,$B345,Detail!$D:$D,2,Detail!$C:$C,3)</f>
        <v>1000000</v>
      </c>
      <c r="K345" s="24">
        <f>SUMIFS(Detail!BG:BG,Detail!$A:$A,$B345,Detail!$D:$D,2,Detail!$C:$C,4)</f>
        <v>0</v>
      </c>
      <c r="L345" s="33">
        <f t="shared" si="589"/>
        <v>20000000</v>
      </c>
      <c r="M345" s="24">
        <f>SUMIFS(Detail!BG:BG,Detail!$A:$A,$B345,Detail!$D:$D,3,Detail!$C:$C,1)</f>
        <v>18900000</v>
      </c>
      <c r="N345" s="24">
        <f>SUMIFS(Detail!BG:BG,Detail!$A:$A,$B345,Detail!$D:$D,3,Detail!$C:$C,2)</f>
        <v>6750000</v>
      </c>
      <c r="O345" s="24">
        <f>SUMIFS(Detail!BG:BG,Detail!$A:$A,$B345,Detail!$D:$D,3,Detail!$C:$C,3)</f>
        <v>1350000</v>
      </c>
      <c r="P345" s="24">
        <f>SUMIFS(Detail!BG:BG,Detail!$A:$A,$B345,Detail!$D:$D,3,Detail!$C:$C,4)</f>
        <v>0</v>
      </c>
      <c r="Q345" s="33">
        <f t="shared" si="590"/>
        <v>27000000</v>
      </c>
      <c r="R345" s="24">
        <f>SUMIFS(Detail!BG:BG,Detail!$A:$A,$B345,Detail!$D:$D,4,Detail!$C:$C,1)</f>
        <v>25200000</v>
      </c>
      <c r="S345" s="24">
        <f>SUMIFS(Detail!BG:BG,Detail!$A:$A,$B345,Detail!$D:$D,4,Detail!$C:$C,2)</f>
        <v>9000000</v>
      </c>
      <c r="T345" s="24">
        <f>SUMIFS(Detail!BG:BG,Detail!$A:$A,$B345,Detail!$D:$D,4,Detail!$C:$C,3)</f>
        <v>1800000</v>
      </c>
      <c r="U345" s="24">
        <f>SUMIFS(Detail!BG:BG,Detail!$A:$A,$B345,Detail!$D:$D,4,Detail!$C:$C,4)</f>
        <v>0</v>
      </c>
      <c r="V345" s="33">
        <f t="shared" si="591"/>
        <v>36000000</v>
      </c>
      <c r="W345" s="24">
        <f>SUMIFS(Detail!BG:BG,Detail!$A:$A,$B345,Detail!$D:$D,5,Detail!$C:$C,1)</f>
        <v>33075000</v>
      </c>
      <c r="X345" s="24">
        <f>SUMIFS(Detail!BG:BG,Detail!$A:$A,$B345,Detail!$D:$D,5,Detail!$C:$C,2)</f>
        <v>11812499.999999998</v>
      </c>
      <c r="Y345" s="24">
        <f>SUMIFS(Detail!BG:BG,Detail!$A:$A,$B345,Detail!$D:$D,5,Detail!$C:$C,3)</f>
        <v>2362500</v>
      </c>
      <c r="Z345" s="24">
        <f>SUMIFS(Detail!BG:BG,Detail!$A:$A,$B345,Detail!$D:$D,5,Detail!$C:$C,4)</f>
        <v>0</v>
      </c>
      <c r="AA345" s="33">
        <f t="shared" si="592"/>
        <v>47250000</v>
      </c>
      <c r="AB345" s="24">
        <f>SUMIFS(Detail!BG:BG,Detail!$A:$A,$B345,Detail!$D:$D,6,Detail!$C:$C,1)</f>
        <v>0</v>
      </c>
      <c r="AC345" s="24">
        <f>SUMIFS(Detail!BG:BG,Detail!$A:$A,$B345,Detail!$D:$D,6,Detail!$C:$C,2)</f>
        <v>0</v>
      </c>
      <c r="AD345" s="24">
        <f>SUMIFS(Detail!BG:BG,Detail!$A:$A,$B345,Detail!$D:$D,6,Detail!$C:$C,3)</f>
        <v>0</v>
      </c>
      <c r="AE345" s="24">
        <f>SUMIFS(Detail!BG:BG,Detail!$A:$A,$B345,Detail!$D:$D,6,Detail!$C:$C,4)</f>
        <v>0</v>
      </c>
      <c r="AF345" s="33">
        <f t="shared" si="593"/>
        <v>0</v>
      </c>
      <c r="AG345" s="24">
        <f>SUMIFS(Detail!BG:BG,Detail!$A:$A,$B345,Detail!$D:$D,7,Detail!$C:$C,1)</f>
        <v>0</v>
      </c>
      <c r="AH345" s="24">
        <f>SUMIFS(Detail!BG:BG,Detail!$A:$A,$B345,Detail!$D:$D,7,Detail!$C:$C,2)</f>
        <v>0</v>
      </c>
      <c r="AI345" s="24">
        <f>SUMIFS(Detail!BG:BG,Detail!$A:$A,$B345,Detail!$D:$D,7,Detail!$C:$C,3)</f>
        <v>0</v>
      </c>
      <c r="AJ345" s="24">
        <f>SUMIFS(Detail!BG:BG,Detail!$A:$A,$B345,Detail!$D:$D,7,Detail!$C:$C,4)</f>
        <v>0</v>
      </c>
      <c r="AK345" s="33">
        <f t="shared" si="594"/>
        <v>0</v>
      </c>
      <c r="AL345" s="24">
        <f>SUMIFS(Detail!BG:BG,Detail!$A:$A,$B345,Detail!$D:$D,8,Detail!$C:$C,1)</f>
        <v>0</v>
      </c>
      <c r="AM345" s="24">
        <f>SUMIFS(Detail!BG:BG,Detail!$A:$A,$B345,Detail!$D:$D,8,Detail!$C:$C,2)</f>
        <v>0</v>
      </c>
      <c r="AN345" s="24">
        <f>SUMIFS(Detail!BG:BG,Detail!$A:$A,$B345,Detail!$D:$D,8,Detail!$C:$C,3)</f>
        <v>0</v>
      </c>
      <c r="AO345" s="24">
        <f>SUMIFS(Detail!BG:BG,Detail!$A:$A,$B345,Detail!$D:$D,8,Detail!$C:$C,4)</f>
        <v>0</v>
      </c>
      <c r="AP345" s="33">
        <f t="shared" si="595"/>
        <v>0</v>
      </c>
      <c r="AQ345" s="24">
        <f>SUMIFS(Detail!BG:BG,Detail!$A:$A,$B345,Detail!$D:$D,9,Detail!$C:$C,1)</f>
        <v>0</v>
      </c>
      <c r="AR345" s="24">
        <f>SUMIFS(Detail!BG:BG,Detail!$A:$A,$B345,Detail!$D:$D,9,Detail!$C:$C,2)</f>
        <v>0</v>
      </c>
      <c r="AS345" s="24">
        <f>SUMIFS(Detail!BG:BG,Detail!$A:$A,$B345,Detail!$D:$D,9,Detail!$C:$C,3)</f>
        <v>0</v>
      </c>
      <c r="AT345" s="24">
        <f>SUMIFS(Detail!BG:BG,Detail!$A:$A,$B345,Detail!$D:$D,9,Detail!$C:$C,4)</f>
        <v>0</v>
      </c>
      <c r="AU345" s="33">
        <f t="shared" si="596"/>
        <v>0</v>
      </c>
      <c r="AV345" s="24">
        <f>SUMIFS(Detail!BG:BG,Detail!$A:$A,$B345,Detail!$D:$D,10,Detail!$C:$C,1)</f>
        <v>0</v>
      </c>
      <c r="AW345" s="24">
        <f>SUMIFS(Detail!BG:BG,Detail!$A:$A,$B345,Detail!$D:$D,10,Detail!$C:$C,2)</f>
        <v>0</v>
      </c>
      <c r="AX345" s="24">
        <f>SUMIFS(Detail!BG:BG,Detail!$A:$A,$B345,Detail!$D:$D,10,Detail!$C:$C,3)</f>
        <v>0</v>
      </c>
      <c r="AY345" s="24">
        <f>SUMIFS(Detail!BG:BG,Detail!$A:$A,$B345,Detail!$D:$D,10,Detail!$C:$C,4)</f>
        <v>0</v>
      </c>
      <c r="AZ345" s="33">
        <f t="shared" si="597"/>
        <v>0</v>
      </c>
      <c r="BA345" s="24">
        <f>SUMIFS(Detail!BG:BG,Detail!$A:$A,$B345,Detail!$D:$D,11,Detail!$C:$C,1)</f>
        <v>0</v>
      </c>
      <c r="BB345" s="24">
        <f>SUMIFS(Detail!BG:BG,Detail!$A:$A,$B345,Detail!$D:$D,11,Detail!$C:$C,2)</f>
        <v>0</v>
      </c>
      <c r="BC345" s="24">
        <f>SUMIFS(Detail!BG:BG,Detail!$A:$A,$B345,Detail!$D:$D,11,Detail!$C:$C,3)</f>
        <v>0</v>
      </c>
      <c r="BD345" s="24">
        <f>SUMIFS(Detail!BG:BG,Detail!$A:$A,$B345,Detail!$D:$D,11,Detail!$C:$C,4)</f>
        <v>0</v>
      </c>
      <c r="BE345" s="33">
        <f t="shared" si="598"/>
        <v>0</v>
      </c>
      <c r="BF345" s="24">
        <f>SUMIFS(Detail!BG:BG,Detail!$A:$A,$B345,Detail!$D:$D,12,Detail!$C:$C,1)</f>
        <v>0</v>
      </c>
      <c r="BG345" s="24">
        <f>SUMIFS(Detail!BG:BG,Detail!$A:$A,$B345,Detail!$D:$D,12,Detail!$C:$C,2)</f>
        <v>0</v>
      </c>
      <c r="BH345" s="24">
        <f>SUMIFS(Detail!BG:BG,Detail!$A:$A,$B345,Detail!$D:$D,12,Detail!$C:$C,3)</f>
        <v>0</v>
      </c>
      <c r="BI345" s="24">
        <f>SUMIFS(Detail!BG:BG,Detail!$A:$A,$B345,Detail!$D:$D,12,Detail!$C:$C,4)</f>
        <v>0</v>
      </c>
      <c r="BJ345" s="33">
        <f t="shared" si="599"/>
        <v>0</v>
      </c>
      <c r="BK345" s="24">
        <f>SUMIFS(Detail!BG:BG,Detail!$A:$A,$B345,Detail!$D:$D,13,Detail!$C:$C,1)</f>
        <v>0</v>
      </c>
      <c r="BL345" s="24">
        <f>SUMIFS(Detail!BG:BG,Detail!$A:$A,$B345,Detail!$D:$D,13,Detail!$C:$C,2)</f>
        <v>0</v>
      </c>
      <c r="BM345" s="24">
        <f>SUMIFS(Detail!BG:BG,Detail!$A:$A,$B345,Detail!$D:$D,13,Detail!$C:$C,3)</f>
        <v>0</v>
      </c>
      <c r="BN345" s="24">
        <f>SUMIFS(Detail!BG:BG,Detail!$A:$A,$B345,Detail!$D:$D,13,Detail!$C:$C,4)</f>
        <v>0</v>
      </c>
      <c r="BO345" s="33">
        <f t="shared" si="600"/>
        <v>0</v>
      </c>
      <c r="BP345" s="24">
        <f>SUMIFS(Detail!BG:BG,Detail!$A:$A,$B345,Detail!$D:$D,14,Detail!$C:$C,1)</f>
        <v>0</v>
      </c>
      <c r="BQ345" s="24">
        <f>SUMIFS(Detail!BG:BG,Detail!$A:$A,$B345,Detail!$D:$D,14,Detail!$C:$C,2)</f>
        <v>0</v>
      </c>
      <c r="BR345" s="24">
        <f>SUMIFS(Detail!BG:BG,Detail!$A:$A,$B345,Detail!$D:$D,14,Detail!$C:$C,3)</f>
        <v>0</v>
      </c>
      <c r="BS345" s="24">
        <f>SUMIFS(Detail!BG:BG,Detail!$A:$A,$B345,Detail!$D:$D,14,Detail!$C:$C,4)</f>
        <v>0</v>
      </c>
      <c r="BT345" s="33">
        <f t="shared" si="601"/>
        <v>0</v>
      </c>
      <c r="BU345" s="24">
        <f>SUMIFS(Detail!BG:BG,Detail!$A:$A,$B345,Detail!$D:$D,15,Detail!$C:$C,1)</f>
        <v>0</v>
      </c>
      <c r="BV345" s="24">
        <f>SUMIFS(Detail!BG:BG,Detail!$A:$A,$B345,Detail!$D:$D,15,Detail!$C:$C,2)</f>
        <v>0</v>
      </c>
      <c r="BW345" s="24">
        <f>SUMIFS(Detail!BG:BG,Detail!$A:$A,$B345,Detail!$D:$D,15,Detail!$C:$C,3)</f>
        <v>0</v>
      </c>
      <c r="BX345" s="24">
        <f>SUMIFS(Detail!BG:BG,Detail!$A:$A,$B345,Detail!$D:$D,15,Detail!$C:$C,4)</f>
        <v>0</v>
      </c>
      <c r="BY345" s="33">
        <f t="shared" si="602"/>
        <v>0</v>
      </c>
      <c r="BZ345" s="24">
        <f>SUMIFS(Detail!BG:BG,Detail!$A:$A,$B345,Detail!$D:$D,16,Detail!$C:$C,1)</f>
        <v>0</v>
      </c>
      <c r="CA345" s="24">
        <f>SUMIFS(Detail!BG:BG,Detail!$A:$A,$B345,Detail!$D:$D,16,Detail!$C:$C,2)</f>
        <v>0</v>
      </c>
      <c r="CB345" s="24">
        <f>SUMIFS(Detail!BG:BG,Detail!$A:$A,$B345,Detail!$D:$D,16,Detail!$C:$C,3)</f>
        <v>0</v>
      </c>
      <c r="CC345" s="24">
        <f>SUMIFS(Detail!BG:BG,Detail!$A:$A,$B345,Detail!$D:$D,16,Detail!$C:$C,4)</f>
        <v>0</v>
      </c>
      <c r="CD345" s="33">
        <f t="shared" si="603"/>
        <v>0</v>
      </c>
      <c r="CE345" s="24">
        <f>SUMIFS(Detail!BG:BG,Detail!$A:$A,$B345,Detail!$D:$D,17,Detail!$C:$C,1)</f>
        <v>0</v>
      </c>
      <c r="CF345" s="24">
        <f>SUMIFS(Detail!BG:BG,Detail!$A:$A,$B345,Detail!$D:$D,17,Detail!$C:$C,2)</f>
        <v>0</v>
      </c>
      <c r="CG345" s="24">
        <f>SUMIFS(Detail!BG:BG,Detail!$A:$A,$B345,Detail!$D:$D,17,Detail!$C:$C,3)</f>
        <v>0</v>
      </c>
      <c r="CH345" s="24">
        <f>SUMIFS(Detail!BG:BG,Detail!$A:$A,$B345,Detail!$D:$D,17,Detail!$C:$C,4)</f>
        <v>0</v>
      </c>
      <c r="CI345" s="33">
        <f t="shared" si="604"/>
        <v>0</v>
      </c>
      <c r="CJ345" s="24">
        <f>SUMIFS(Detail!BG:BG,Detail!$A:$A,$B345,Detail!$D:$D,18,Detail!$C:$C,1)</f>
        <v>0</v>
      </c>
      <c r="CK345" s="24">
        <f>SUMIFS(Detail!BG:BG,Detail!$A:$A,$B345,Detail!$D:$D,18,Detail!$C:$C,2)</f>
        <v>0</v>
      </c>
      <c r="CL345" s="24">
        <f>SUMIFS(Detail!BG:BG,Detail!$A:$A,$B345,Detail!$D:$D,18,Detail!$C:$C,3)</f>
        <v>0</v>
      </c>
      <c r="CM345" s="24">
        <f>SUMIFS(Detail!BG:BG,Detail!$A:$A,$B345,Detail!$D:$D,18,Detail!$C:$C,4)</f>
        <v>0</v>
      </c>
      <c r="CN345" s="33">
        <f t="shared" si="605"/>
        <v>0</v>
      </c>
      <c r="CO345" s="24">
        <f>SUMIFS(Detail!BG:BG,Detail!$A:$A,$B345,Detail!$D:$D,19,Detail!$C:$C,1)</f>
        <v>0</v>
      </c>
      <c r="CP345" s="24">
        <f>SUMIFS(Detail!BG:BG,Detail!$A:$A,$B345,Detail!$D:$D,19,Detail!$C:$C,2)</f>
        <v>0</v>
      </c>
      <c r="CQ345" s="24">
        <f>SUMIFS(Detail!BG:BG,Detail!$A:$A,$B345,Detail!$D:$D,19,Detail!$C:$C,3)</f>
        <v>0</v>
      </c>
      <c r="CR345" s="24">
        <f>SUMIFS(Detail!BG:BG,Detail!$A:$A,$B345,Detail!$D:$D,19,Detail!$C:$C,4)</f>
        <v>0</v>
      </c>
      <c r="CS345" s="33">
        <f t="shared" si="606"/>
        <v>0</v>
      </c>
      <c r="CT345" s="24">
        <f>SUMIFS(Detail!BG:BG,Detail!$A:$A,$B345,Detail!$D:$D,20,Detail!$C:$C,1)</f>
        <v>0</v>
      </c>
      <c r="CU345" s="24">
        <f>SUMIFS(Detail!BG:BG,Detail!$A:$A,$B345,Detail!$D:$D,20,Detail!$C:$C,2)</f>
        <v>0</v>
      </c>
      <c r="CV345" s="24">
        <f>SUMIFS(Detail!BG:BG,Detail!$A:$A,$B345,Detail!$D:$D,20,Detail!$C:$C,3)</f>
        <v>0</v>
      </c>
      <c r="CW345" s="24">
        <f>SUMIFS(Detail!BG:BG,Detail!$A:$A,$B345,Detail!$D:$D,20,Detail!$C:$C,4)</f>
        <v>0</v>
      </c>
      <c r="CX345" s="33">
        <f t="shared" si="607"/>
        <v>0</v>
      </c>
      <c r="CY345" s="24">
        <f>SUMIFS(Detail!BG:BG,Detail!$A:$A,$B345,Detail!$D:$D,21,Detail!$C:$C,1)</f>
        <v>0</v>
      </c>
      <c r="CZ345" s="24">
        <f>SUMIFS(Detail!BG:BG,Detail!$A:$A,$B345,Detail!$D:$D,21,Detail!$C:$C,2)</f>
        <v>0</v>
      </c>
      <c r="DA345" s="24">
        <f>SUMIFS(Detail!BG:BG,Detail!$A:$A,$B345,Detail!$D:$D,21,Detail!$C:$C,3)</f>
        <v>0</v>
      </c>
      <c r="DB345" s="24">
        <f>SUMIFS(Detail!BG:BG,Detail!$A:$A,$B345,Detail!$D:$D,21,Detail!$C:$C,4)</f>
        <v>0</v>
      </c>
      <c r="DC345" s="33">
        <f t="shared" si="608"/>
        <v>0</v>
      </c>
      <c r="DD345" s="86">
        <f>SUMIFS(Detail!BG:BG,Detail!$A:$A,$B345,Detail!$B:$B,"&gt;60")</f>
        <v>0</v>
      </c>
    </row>
    <row r="346" spans="1:108" x14ac:dyDescent="0.25">
      <c r="A346" t="s">
        <v>5594</v>
      </c>
      <c r="B346" s="32" t="s">
        <v>5126</v>
      </c>
      <c r="C346" s="24">
        <f>SUMIFS(Detail!BG:BG,Detail!$A:$A,$B346,Detail!$D:$D,1,Detail!$C:$C,1)</f>
        <v>0</v>
      </c>
      <c r="D346" s="24">
        <f>SUMIFS(Detail!BG:BG,Detail!$A:$A,$B346,Detail!$D:$D,1,Detail!$C:$C,2)</f>
        <v>0</v>
      </c>
      <c r="E346" s="24">
        <f>SUMIFS(Detail!BG:BG,Detail!$A:$A,$B346,Detail!$D:$D,1,Detail!$C:$C,3)</f>
        <v>250000</v>
      </c>
      <c r="F346" s="24">
        <f>SUMIFS(Detail!BG:BG,Detail!$A:$A,$B346,Detail!$D:$D,1,Detail!$C:$C,4)</f>
        <v>600000</v>
      </c>
      <c r="G346" s="33">
        <f t="shared" si="588"/>
        <v>850000</v>
      </c>
      <c r="H346" s="24">
        <f>SUMIFS(Detail!BG:BG,Detail!$A:$A,$B346,Detail!$D:$D,2,Detail!$C:$C,1)</f>
        <v>2000000</v>
      </c>
      <c r="I346" s="24">
        <f>SUMIFS(Detail!BG:BG,Detail!$A:$A,$B346,Detail!$D:$D,2,Detail!$C:$C,2)</f>
        <v>2500000</v>
      </c>
      <c r="J346" s="24">
        <f>SUMIFS(Detail!BG:BG,Detail!$A:$A,$B346,Detail!$D:$D,2,Detail!$C:$C,3)</f>
        <v>3000000</v>
      </c>
      <c r="K346" s="24">
        <f>SUMIFS(Detail!BG:BG,Detail!$A:$A,$B346,Detail!$D:$D,2,Detail!$C:$C,4)</f>
        <v>3000000</v>
      </c>
      <c r="L346" s="33">
        <f t="shared" si="589"/>
        <v>10500000</v>
      </c>
      <c r="M346" s="24">
        <f>SUMIFS(Detail!BG:BG,Detail!$A:$A,$B346,Detail!$D:$D,3,Detail!$C:$C,1)</f>
        <v>1200000</v>
      </c>
      <c r="N346" s="24">
        <f>SUMIFS(Detail!BG:BG,Detail!$A:$A,$B346,Detail!$D:$D,3,Detail!$C:$C,2)</f>
        <v>4000000</v>
      </c>
      <c r="O346" s="24">
        <f>SUMIFS(Detail!BG:BG,Detail!$A:$A,$B346,Detail!$D:$D,3,Detail!$C:$C,3)</f>
        <v>5000000</v>
      </c>
      <c r="P346" s="24">
        <f>SUMIFS(Detail!BG:BG,Detail!$A:$A,$B346,Detail!$D:$D,3,Detail!$C:$C,4)</f>
        <v>6000000</v>
      </c>
      <c r="Q346" s="33">
        <f t="shared" si="590"/>
        <v>16200000</v>
      </c>
      <c r="R346" s="24">
        <f>SUMIFS(Detail!BG:BG,Detail!$A:$A,$B346,Detail!$D:$D,4,Detail!$C:$C,1)</f>
        <v>6000000</v>
      </c>
      <c r="S346" s="24">
        <f>SUMIFS(Detail!BG:BG,Detail!$A:$A,$B346,Detail!$D:$D,4,Detail!$C:$C,2)</f>
        <v>2400000</v>
      </c>
      <c r="T346" s="24">
        <f>SUMIFS(Detail!BG:BG,Detail!$A:$A,$B346,Detail!$D:$D,4,Detail!$C:$C,3)</f>
        <v>8000000</v>
      </c>
      <c r="U346" s="24">
        <f>SUMIFS(Detail!BG:BG,Detail!$A:$A,$B346,Detail!$D:$D,4,Detail!$C:$C,4)</f>
        <v>10000000</v>
      </c>
      <c r="V346" s="33">
        <f t="shared" si="591"/>
        <v>26400000</v>
      </c>
      <c r="W346" s="24">
        <f>SUMIFS(Detail!BG:BG,Detail!$A:$A,$B346,Detail!$D:$D,5,Detail!$C:$C,1)</f>
        <v>10800000</v>
      </c>
      <c r="X346" s="24">
        <f>SUMIFS(Detail!BG:BG,Detail!$A:$A,$B346,Detail!$D:$D,5,Detail!$C:$C,2)</f>
        <v>10800000</v>
      </c>
      <c r="Y346" s="24">
        <f>SUMIFS(Detail!BG:BG,Detail!$A:$A,$B346,Detail!$D:$D,5,Detail!$C:$C,3)</f>
        <v>4320000</v>
      </c>
      <c r="Z346" s="24">
        <f>SUMIFS(Detail!BG:BG,Detail!$A:$A,$B346,Detail!$D:$D,5,Detail!$C:$C,4)</f>
        <v>14400000</v>
      </c>
      <c r="AA346" s="33">
        <f t="shared" si="592"/>
        <v>40320000</v>
      </c>
      <c r="AB346" s="24">
        <f>SUMIFS(Detail!BG:BG,Detail!$A:$A,$B346,Detail!$D:$D,6,Detail!$C:$C,1)</f>
        <v>0</v>
      </c>
      <c r="AC346" s="24">
        <f>SUMIFS(Detail!BG:BG,Detail!$A:$A,$B346,Detail!$D:$D,6,Detail!$C:$C,2)</f>
        <v>0</v>
      </c>
      <c r="AD346" s="24">
        <f>SUMIFS(Detail!BG:BG,Detail!$A:$A,$B346,Detail!$D:$D,6,Detail!$C:$C,3)</f>
        <v>0</v>
      </c>
      <c r="AE346" s="24">
        <f>SUMIFS(Detail!BG:BG,Detail!$A:$A,$B346,Detail!$D:$D,6,Detail!$C:$C,4)</f>
        <v>0</v>
      </c>
      <c r="AF346" s="33">
        <f t="shared" si="593"/>
        <v>0</v>
      </c>
      <c r="AG346" s="24">
        <f>SUMIFS(Detail!BG:BG,Detail!$A:$A,$B346,Detail!$D:$D,7,Detail!$C:$C,1)</f>
        <v>0</v>
      </c>
      <c r="AH346" s="24">
        <f>SUMIFS(Detail!BG:BG,Detail!$A:$A,$B346,Detail!$D:$D,7,Detail!$C:$C,2)</f>
        <v>0</v>
      </c>
      <c r="AI346" s="24">
        <f>SUMIFS(Detail!BG:BG,Detail!$A:$A,$B346,Detail!$D:$D,7,Detail!$C:$C,3)</f>
        <v>0</v>
      </c>
      <c r="AJ346" s="24">
        <f>SUMIFS(Detail!BG:BG,Detail!$A:$A,$B346,Detail!$D:$D,7,Detail!$C:$C,4)</f>
        <v>0</v>
      </c>
      <c r="AK346" s="33">
        <f t="shared" si="594"/>
        <v>0</v>
      </c>
      <c r="AL346" s="24">
        <f>SUMIFS(Detail!BG:BG,Detail!$A:$A,$B346,Detail!$D:$D,8,Detail!$C:$C,1)</f>
        <v>0</v>
      </c>
      <c r="AM346" s="24">
        <f>SUMIFS(Detail!BG:BG,Detail!$A:$A,$B346,Detail!$D:$D,8,Detail!$C:$C,2)</f>
        <v>0</v>
      </c>
      <c r="AN346" s="24">
        <f>SUMIFS(Detail!BG:BG,Detail!$A:$A,$B346,Detail!$D:$D,8,Detail!$C:$C,3)</f>
        <v>0</v>
      </c>
      <c r="AO346" s="24">
        <f>SUMIFS(Detail!BG:BG,Detail!$A:$A,$B346,Detail!$D:$D,8,Detail!$C:$C,4)</f>
        <v>0</v>
      </c>
      <c r="AP346" s="33">
        <f t="shared" si="595"/>
        <v>0</v>
      </c>
      <c r="AQ346" s="24">
        <f>SUMIFS(Detail!BG:BG,Detail!$A:$A,$B346,Detail!$D:$D,9,Detail!$C:$C,1)</f>
        <v>0</v>
      </c>
      <c r="AR346" s="24">
        <f>SUMIFS(Detail!BG:BG,Detail!$A:$A,$B346,Detail!$D:$D,9,Detail!$C:$C,2)</f>
        <v>0</v>
      </c>
      <c r="AS346" s="24">
        <f>SUMIFS(Detail!BG:BG,Detail!$A:$A,$B346,Detail!$D:$D,9,Detail!$C:$C,3)</f>
        <v>0</v>
      </c>
      <c r="AT346" s="24">
        <f>SUMIFS(Detail!BG:BG,Detail!$A:$A,$B346,Detail!$D:$D,9,Detail!$C:$C,4)</f>
        <v>0</v>
      </c>
      <c r="AU346" s="33">
        <f t="shared" si="596"/>
        <v>0</v>
      </c>
      <c r="AV346" s="24">
        <f>SUMIFS(Detail!BG:BG,Detail!$A:$A,$B346,Detail!$D:$D,10,Detail!$C:$C,1)</f>
        <v>0</v>
      </c>
      <c r="AW346" s="24">
        <f>SUMIFS(Detail!BG:BG,Detail!$A:$A,$B346,Detail!$D:$D,10,Detail!$C:$C,2)</f>
        <v>0</v>
      </c>
      <c r="AX346" s="24">
        <f>SUMIFS(Detail!BG:BG,Detail!$A:$A,$B346,Detail!$D:$D,10,Detail!$C:$C,3)</f>
        <v>0</v>
      </c>
      <c r="AY346" s="24">
        <f>SUMIFS(Detail!BG:BG,Detail!$A:$A,$B346,Detail!$D:$D,10,Detail!$C:$C,4)</f>
        <v>0</v>
      </c>
      <c r="AZ346" s="33">
        <f t="shared" si="597"/>
        <v>0</v>
      </c>
      <c r="BA346" s="24">
        <f>SUMIFS(Detail!BG:BG,Detail!$A:$A,$B346,Detail!$D:$D,11,Detail!$C:$C,1)</f>
        <v>0</v>
      </c>
      <c r="BB346" s="24">
        <f>SUMIFS(Detail!BG:BG,Detail!$A:$A,$B346,Detail!$D:$D,11,Detail!$C:$C,2)</f>
        <v>0</v>
      </c>
      <c r="BC346" s="24">
        <f>SUMIFS(Detail!BG:BG,Detail!$A:$A,$B346,Detail!$D:$D,11,Detail!$C:$C,3)</f>
        <v>0</v>
      </c>
      <c r="BD346" s="24">
        <f>SUMIFS(Detail!BG:BG,Detail!$A:$A,$B346,Detail!$D:$D,11,Detail!$C:$C,4)</f>
        <v>0</v>
      </c>
      <c r="BE346" s="33">
        <f t="shared" si="598"/>
        <v>0</v>
      </c>
      <c r="BF346" s="24">
        <f>SUMIFS(Detail!BG:BG,Detail!$A:$A,$B346,Detail!$D:$D,12,Detail!$C:$C,1)</f>
        <v>0</v>
      </c>
      <c r="BG346" s="24">
        <f>SUMIFS(Detail!BG:BG,Detail!$A:$A,$B346,Detail!$D:$D,12,Detail!$C:$C,2)</f>
        <v>0</v>
      </c>
      <c r="BH346" s="24">
        <f>SUMIFS(Detail!BG:BG,Detail!$A:$A,$B346,Detail!$D:$D,12,Detail!$C:$C,3)</f>
        <v>0</v>
      </c>
      <c r="BI346" s="24">
        <f>SUMIFS(Detail!BG:BG,Detail!$A:$A,$B346,Detail!$D:$D,12,Detail!$C:$C,4)</f>
        <v>0</v>
      </c>
      <c r="BJ346" s="33">
        <f t="shared" si="599"/>
        <v>0</v>
      </c>
      <c r="BK346" s="24">
        <f>SUMIFS(Detail!BG:BG,Detail!$A:$A,$B346,Detail!$D:$D,13,Detail!$C:$C,1)</f>
        <v>0</v>
      </c>
      <c r="BL346" s="24">
        <f>SUMIFS(Detail!BG:BG,Detail!$A:$A,$B346,Detail!$D:$D,13,Detail!$C:$C,2)</f>
        <v>0</v>
      </c>
      <c r="BM346" s="24">
        <f>SUMIFS(Detail!BG:BG,Detail!$A:$A,$B346,Detail!$D:$D,13,Detail!$C:$C,3)</f>
        <v>0</v>
      </c>
      <c r="BN346" s="24">
        <f>SUMIFS(Detail!BG:BG,Detail!$A:$A,$B346,Detail!$D:$D,13,Detail!$C:$C,4)</f>
        <v>0</v>
      </c>
      <c r="BO346" s="33">
        <f t="shared" si="600"/>
        <v>0</v>
      </c>
      <c r="BP346" s="24">
        <f>SUMIFS(Detail!BG:BG,Detail!$A:$A,$B346,Detail!$D:$D,14,Detail!$C:$C,1)</f>
        <v>0</v>
      </c>
      <c r="BQ346" s="24">
        <f>SUMIFS(Detail!BG:BG,Detail!$A:$A,$B346,Detail!$D:$D,14,Detail!$C:$C,2)</f>
        <v>0</v>
      </c>
      <c r="BR346" s="24">
        <f>SUMIFS(Detail!BG:BG,Detail!$A:$A,$B346,Detail!$D:$D,14,Detail!$C:$C,3)</f>
        <v>0</v>
      </c>
      <c r="BS346" s="24">
        <f>SUMIFS(Detail!BG:BG,Detail!$A:$A,$B346,Detail!$D:$D,14,Detail!$C:$C,4)</f>
        <v>0</v>
      </c>
      <c r="BT346" s="33">
        <f t="shared" si="601"/>
        <v>0</v>
      </c>
      <c r="BU346" s="24">
        <f>SUMIFS(Detail!BG:BG,Detail!$A:$A,$B346,Detail!$D:$D,15,Detail!$C:$C,1)</f>
        <v>0</v>
      </c>
      <c r="BV346" s="24">
        <f>SUMIFS(Detail!BG:BG,Detail!$A:$A,$B346,Detail!$D:$D,15,Detail!$C:$C,2)</f>
        <v>0</v>
      </c>
      <c r="BW346" s="24">
        <f>SUMIFS(Detail!BG:BG,Detail!$A:$A,$B346,Detail!$D:$D,15,Detail!$C:$C,3)</f>
        <v>0</v>
      </c>
      <c r="BX346" s="24">
        <f>SUMIFS(Detail!BG:BG,Detail!$A:$A,$B346,Detail!$D:$D,15,Detail!$C:$C,4)</f>
        <v>0</v>
      </c>
      <c r="BY346" s="33">
        <f t="shared" si="602"/>
        <v>0</v>
      </c>
      <c r="BZ346" s="24">
        <f>SUMIFS(Detail!BG:BG,Detail!$A:$A,$B346,Detail!$D:$D,16,Detail!$C:$C,1)</f>
        <v>0</v>
      </c>
      <c r="CA346" s="24">
        <f>SUMIFS(Detail!BG:BG,Detail!$A:$A,$B346,Detail!$D:$D,16,Detail!$C:$C,2)</f>
        <v>0</v>
      </c>
      <c r="CB346" s="24">
        <f>SUMIFS(Detail!BG:BG,Detail!$A:$A,$B346,Detail!$D:$D,16,Detail!$C:$C,3)</f>
        <v>0</v>
      </c>
      <c r="CC346" s="24">
        <f>SUMIFS(Detail!BG:BG,Detail!$A:$A,$B346,Detail!$D:$D,16,Detail!$C:$C,4)</f>
        <v>0</v>
      </c>
      <c r="CD346" s="33">
        <f t="shared" si="603"/>
        <v>0</v>
      </c>
      <c r="CE346" s="24">
        <f>SUMIFS(Detail!BG:BG,Detail!$A:$A,$B346,Detail!$D:$D,17,Detail!$C:$C,1)</f>
        <v>0</v>
      </c>
      <c r="CF346" s="24">
        <f>SUMIFS(Detail!BG:BG,Detail!$A:$A,$B346,Detail!$D:$D,17,Detail!$C:$C,2)</f>
        <v>0</v>
      </c>
      <c r="CG346" s="24">
        <f>SUMIFS(Detail!BG:BG,Detail!$A:$A,$B346,Detail!$D:$D,17,Detail!$C:$C,3)</f>
        <v>0</v>
      </c>
      <c r="CH346" s="24">
        <f>SUMIFS(Detail!BG:BG,Detail!$A:$A,$B346,Detail!$D:$D,17,Detail!$C:$C,4)</f>
        <v>0</v>
      </c>
      <c r="CI346" s="33">
        <f t="shared" si="604"/>
        <v>0</v>
      </c>
      <c r="CJ346" s="24">
        <f>SUMIFS(Detail!BG:BG,Detail!$A:$A,$B346,Detail!$D:$D,18,Detail!$C:$C,1)</f>
        <v>0</v>
      </c>
      <c r="CK346" s="24">
        <f>SUMIFS(Detail!BG:BG,Detail!$A:$A,$B346,Detail!$D:$D,18,Detail!$C:$C,2)</f>
        <v>0</v>
      </c>
      <c r="CL346" s="24">
        <f>SUMIFS(Detail!BG:BG,Detail!$A:$A,$B346,Detail!$D:$D,18,Detail!$C:$C,3)</f>
        <v>0</v>
      </c>
      <c r="CM346" s="24">
        <f>SUMIFS(Detail!BG:BG,Detail!$A:$A,$B346,Detail!$D:$D,18,Detail!$C:$C,4)</f>
        <v>0</v>
      </c>
      <c r="CN346" s="33">
        <f t="shared" si="605"/>
        <v>0</v>
      </c>
      <c r="CO346" s="24">
        <f>SUMIFS(Detail!BG:BG,Detail!$A:$A,$B346,Detail!$D:$D,19,Detail!$C:$C,1)</f>
        <v>0</v>
      </c>
      <c r="CP346" s="24">
        <f>SUMIFS(Detail!BG:BG,Detail!$A:$A,$B346,Detail!$D:$D,19,Detail!$C:$C,2)</f>
        <v>0</v>
      </c>
      <c r="CQ346" s="24">
        <f>SUMIFS(Detail!BG:BG,Detail!$A:$A,$B346,Detail!$D:$D,19,Detail!$C:$C,3)</f>
        <v>0</v>
      </c>
      <c r="CR346" s="24">
        <f>SUMIFS(Detail!BG:BG,Detail!$A:$A,$B346,Detail!$D:$D,19,Detail!$C:$C,4)</f>
        <v>0</v>
      </c>
      <c r="CS346" s="33">
        <f t="shared" si="606"/>
        <v>0</v>
      </c>
      <c r="CT346" s="24">
        <f>SUMIFS(Detail!BG:BG,Detail!$A:$A,$B346,Detail!$D:$D,20,Detail!$C:$C,1)</f>
        <v>0</v>
      </c>
      <c r="CU346" s="24">
        <f>SUMIFS(Detail!BG:BG,Detail!$A:$A,$B346,Detail!$D:$D,20,Detail!$C:$C,2)</f>
        <v>0</v>
      </c>
      <c r="CV346" s="24">
        <f>SUMIFS(Detail!BG:BG,Detail!$A:$A,$B346,Detail!$D:$D,20,Detail!$C:$C,3)</f>
        <v>0</v>
      </c>
      <c r="CW346" s="24">
        <f>SUMIFS(Detail!BG:BG,Detail!$A:$A,$B346,Detail!$D:$D,20,Detail!$C:$C,4)</f>
        <v>0</v>
      </c>
      <c r="CX346" s="33">
        <f t="shared" si="607"/>
        <v>0</v>
      </c>
      <c r="CY346" s="24">
        <f>SUMIFS(Detail!BG:BG,Detail!$A:$A,$B346,Detail!$D:$D,21,Detail!$C:$C,1)</f>
        <v>0</v>
      </c>
      <c r="CZ346" s="24">
        <f>SUMIFS(Detail!BG:BG,Detail!$A:$A,$B346,Detail!$D:$D,21,Detail!$C:$C,2)</f>
        <v>0</v>
      </c>
      <c r="DA346" s="24">
        <f>SUMIFS(Detail!BG:BG,Detail!$A:$A,$B346,Detail!$D:$D,21,Detail!$C:$C,3)</f>
        <v>0</v>
      </c>
      <c r="DB346" s="24">
        <f>SUMIFS(Detail!BG:BG,Detail!$A:$A,$B346,Detail!$D:$D,21,Detail!$C:$C,4)</f>
        <v>0</v>
      </c>
      <c r="DC346" s="33">
        <f t="shared" si="608"/>
        <v>0</v>
      </c>
      <c r="DD346" s="86">
        <f>SUMIFS(Detail!BG:BG,Detail!$A:$A,$B346,Detail!$B:$B,"&gt;60")</f>
        <v>0</v>
      </c>
    </row>
    <row r="347" spans="1:108" x14ac:dyDescent="0.25">
      <c r="A347" t="s">
        <v>5595</v>
      </c>
      <c r="B347" s="32" t="s">
        <v>5127</v>
      </c>
      <c r="C347" s="24">
        <f>SUMIFS(Detail!BG:BG,Detail!$A:$A,$B347,Detail!$D:$D,1,Detail!$C:$C,1)</f>
        <v>0</v>
      </c>
      <c r="D347" s="24">
        <f>SUMIFS(Detail!BG:BG,Detail!$A:$A,$B347,Detail!$D:$D,1,Detail!$C:$C,2)</f>
        <v>0</v>
      </c>
      <c r="E347" s="24">
        <f>SUMIFS(Detail!BG:BG,Detail!$A:$A,$B347,Detail!$D:$D,1,Detail!$C:$C,3)</f>
        <v>0</v>
      </c>
      <c r="F347" s="24">
        <f>SUMIFS(Detail!BG:BG,Detail!$A:$A,$B347,Detail!$D:$D,1,Detail!$C:$C,4)</f>
        <v>200000</v>
      </c>
      <c r="G347" s="33">
        <f t="shared" si="588"/>
        <v>200000</v>
      </c>
      <c r="H347" s="24">
        <f>SUMIFS(Detail!BG:BG,Detail!$A:$A,$B347,Detail!$D:$D,2,Detail!$C:$C,1)</f>
        <v>600000</v>
      </c>
      <c r="I347" s="24">
        <f>SUMIFS(Detail!BG:BG,Detail!$A:$A,$B347,Detail!$D:$D,2,Detail!$C:$C,2)</f>
        <v>1100000</v>
      </c>
      <c r="J347" s="24">
        <f>SUMIFS(Detail!BG:BG,Detail!$A:$A,$B347,Detail!$D:$D,2,Detail!$C:$C,3)</f>
        <v>1300000</v>
      </c>
      <c r="K347" s="24">
        <f>SUMIFS(Detail!BG:BG,Detail!$A:$A,$B347,Detail!$D:$D,2,Detail!$C:$C,4)</f>
        <v>1200000</v>
      </c>
      <c r="L347" s="33">
        <f t="shared" si="589"/>
        <v>4200000</v>
      </c>
      <c r="M347" s="24">
        <f>SUMIFS(Detail!BG:BG,Detail!$A:$A,$B347,Detail!$D:$D,3,Detail!$C:$C,1)</f>
        <v>400000</v>
      </c>
      <c r="N347" s="24">
        <f>SUMIFS(Detail!BG:BG,Detail!$A:$A,$B347,Detail!$D:$D,3,Detail!$C:$C,2)</f>
        <v>1200000</v>
      </c>
      <c r="O347" s="24">
        <f>SUMIFS(Detail!BG:BG,Detail!$A:$A,$B347,Detail!$D:$D,3,Detail!$C:$C,3)</f>
        <v>2200000</v>
      </c>
      <c r="P347" s="24">
        <f>SUMIFS(Detail!BG:BG,Detail!$A:$A,$B347,Detail!$D:$D,3,Detail!$C:$C,4)</f>
        <v>2600000</v>
      </c>
      <c r="Q347" s="33">
        <f t="shared" si="590"/>
        <v>6400000</v>
      </c>
      <c r="R347" s="24">
        <f>SUMIFS(Detail!BG:BG,Detail!$A:$A,$B347,Detail!$D:$D,4,Detail!$C:$C,1)</f>
        <v>2400000</v>
      </c>
      <c r="S347" s="24">
        <f>SUMIFS(Detail!BG:BG,Detail!$A:$A,$B347,Detail!$D:$D,4,Detail!$C:$C,2)</f>
        <v>800000</v>
      </c>
      <c r="T347" s="24">
        <f>SUMIFS(Detail!BG:BG,Detail!$A:$A,$B347,Detail!$D:$D,4,Detail!$C:$C,3)</f>
        <v>2400000</v>
      </c>
      <c r="U347" s="24">
        <f>SUMIFS(Detail!BG:BG,Detail!$A:$A,$B347,Detail!$D:$D,4,Detail!$C:$C,4)</f>
        <v>4400000</v>
      </c>
      <c r="V347" s="33">
        <f t="shared" si="591"/>
        <v>10000000</v>
      </c>
      <c r="W347" s="24">
        <f>SUMIFS(Detail!BG:BG,Detail!$A:$A,$B347,Detail!$D:$D,5,Detail!$C:$C,1)</f>
        <v>4680000</v>
      </c>
      <c r="X347" s="24">
        <f>SUMIFS(Detail!BG:BG,Detail!$A:$A,$B347,Detail!$D:$D,5,Detail!$C:$C,2)</f>
        <v>4320000</v>
      </c>
      <c r="Y347" s="24">
        <f>SUMIFS(Detail!BG:BG,Detail!$A:$A,$B347,Detail!$D:$D,5,Detail!$C:$C,3)</f>
        <v>1440000.0000000002</v>
      </c>
      <c r="Z347" s="24">
        <f>SUMIFS(Detail!BG:BG,Detail!$A:$A,$B347,Detail!$D:$D,5,Detail!$C:$C,4)</f>
        <v>4320000</v>
      </c>
      <c r="AA347" s="33">
        <f t="shared" si="592"/>
        <v>14760000</v>
      </c>
      <c r="AB347" s="24">
        <f>SUMIFS(Detail!BG:BG,Detail!$A:$A,$B347,Detail!$D:$D,6,Detail!$C:$C,1)</f>
        <v>0</v>
      </c>
      <c r="AC347" s="24">
        <f>SUMIFS(Detail!BG:BG,Detail!$A:$A,$B347,Detail!$D:$D,6,Detail!$C:$C,2)</f>
        <v>0</v>
      </c>
      <c r="AD347" s="24">
        <f>SUMIFS(Detail!BG:BG,Detail!$A:$A,$B347,Detail!$D:$D,6,Detail!$C:$C,3)</f>
        <v>0</v>
      </c>
      <c r="AE347" s="24">
        <f>SUMIFS(Detail!BG:BG,Detail!$A:$A,$B347,Detail!$D:$D,6,Detail!$C:$C,4)</f>
        <v>0</v>
      </c>
      <c r="AF347" s="33">
        <f t="shared" si="593"/>
        <v>0</v>
      </c>
      <c r="AG347" s="24">
        <f>SUMIFS(Detail!BG:BG,Detail!$A:$A,$B347,Detail!$D:$D,7,Detail!$C:$C,1)</f>
        <v>0</v>
      </c>
      <c r="AH347" s="24">
        <f>SUMIFS(Detail!BG:BG,Detail!$A:$A,$B347,Detail!$D:$D,7,Detail!$C:$C,2)</f>
        <v>0</v>
      </c>
      <c r="AI347" s="24">
        <f>SUMIFS(Detail!BG:BG,Detail!$A:$A,$B347,Detail!$D:$D,7,Detail!$C:$C,3)</f>
        <v>0</v>
      </c>
      <c r="AJ347" s="24">
        <f>SUMIFS(Detail!BG:BG,Detail!$A:$A,$B347,Detail!$D:$D,7,Detail!$C:$C,4)</f>
        <v>0</v>
      </c>
      <c r="AK347" s="33">
        <f t="shared" si="594"/>
        <v>0</v>
      </c>
      <c r="AL347" s="24">
        <f>SUMIFS(Detail!BG:BG,Detail!$A:$A,$B347,Detail!$D:$D,8,Detail!$C:$C,1)</f>
        <v>0</v>
      </c>
      <c r="AM347" s="24">
        <f>SUMIFS(Detail!BG:BG,Detail!$A:$A,$B347,Detail!$D:$D,8,Detail!$C:$C,2)</f>
        <v>0</v>
      </c>
      <c r="AN347" s="24">
        <f>SUMIFS(Detail!BG:BG,Detail!$A:$A,$B347,Detail!$D:$D,8,Detail!$C:$C,3)</f>
        <v>0</v>
      </c>
      <c r="AO347" s="24">
        <f>SUMIFS(Detail!BG:BG,Detail!$A:$A,$B347,Detail!$D:$D,8,Detail!$C:$C,4)</f>
        <v>0</v>
      </c>
      <c r="AP347" s="33">
        <f t="shared" si="595"/>
        <v>0</v>
      </c>
      <c r="AQ347" s="24">
        <f>SUMIFS(Detail!BG:BG,Detail!$A:$A,$B347,Detail!$D:$D,9,Detail!$C:$C,1)</f>
        <v>0</v>
      </c>
      <c r="AR347" s="24">
        <f>SUMIFS(Detail!BG:BG,Detail!$A:$A,$B347,Detail!$D:$D,9,Detail!$C:$C,2)</f>
        <v>0</v>
      </c>
      <c r="AS347" s="24">
        <f>SUMIFS(Detail!BG:BG,Detail!$A:$A,$B347,Detail!$D:$D,9,Detail!$C:$C,3)</f>
        <v>0</v>
      </c>
      <c r="AT347" s="24">
        <f>SUMIFS(Detail!BG:BG,Detail!$A:$A,$B347,Detail!$D:$D,9,Detail!$C:$C,4)</f>
        <v>0</v>
      </c>
      <c r="AU347" s="33">
        <f t="shared" si="596"/>
        <v>0</v>
      </c>
      <c r="AV347" s="24">
        <f>SUMIFS(Detail!BG:BG,Detail!$A:$A,$B347,Detail!$D:$D,10,Detail!$C:$C,1)</f>
        <v>0</v>
      </c>
      <c r="AW347" s="24">
        <f>SUMIFS(Detail!BG:BG,Detail!$A:$A,$B347,Detail!$D:$D,10,Detail!$C:$C,2)</f>
        <v>0</v>
      </c>
      <c r="AX347" s="24">
        <f>SUMIFS(Detail!BG:BG,Detail!$A:$A,$B347,Detail!$D:$D,10,Detail!$C:$C,3)</f>
        <v>0</v>
      </c>
      <c r="AY347" s="24">
        <f>SUMIFS(Detail!BG:BG,Detail!$A:$A,$B347,Detail!$D:$D,10,Detail!$C:$C,4)</f>
        <v>0</v>
      </c>
      <c r="AZ347" s="33">
        <f t="shared" si="597"/>
        <v>0</v>
      </c>
      <c r="BA347" s="24">
        <f>SUMIFS(Detail!BG:BG,Detail!$A:$A,$B347,Detail!$D:$D,11,Detail!$C:$C,1)</f>
        <v>0</v>
      </c>
      <c r="BB347" s="24">
        <f>SUMIFS(Detail!BG:BG,Detail!$A:$A,$B347,Detail!$D:$D,11,Detail!$C:$C,2)</f>
        <v>0</v>
      </c>
      <c r="BC347" s="24">
        <f>SUMIFS(Detail!BG:BG,Detail!$A:$A,$B347,Detail!$D:$D,11,Detail!$C:$C,3)</f>
        <v>0</v>
      </c>
      <c r="BD347" s="24">
        <f>SUMIFS(Detail!BG:BG,Detail!$A:$A,$B347,Detail!$D:$D,11,Detail!$C:$C,4)</f>
        <v>0</v>
      </c>
      <c r="BE347" s="33">
        <f t="shared" si="598"/>
        <v>0</v>
      </c>
      <c r="BF347" s="24">
        <f>SUMIFS(Detail!BG:BG,Detail!$A:$A,$B347,Detail!$D:$D,12,Detail!$C:$C,1)</f>
        <v>0</v>
      </c>
      <c r="BG347" s="24">
        <f>SUMIFS(Detail!BG:BG,Detail!$A:$A,$B347,Detail!$D:$D,12,Detail!$C:$C,2)</f>
        <v>0</v>
      </c>
      <c r="BH347" s="24">
        <f>SUMIFS(Detail!BG:BG,Detail!$A:$A,$B347,Detail!$D:$D,12,Detail!$C:$C,3)</f>
        <v>0</v>
      </c>
      <c r="BI347" s="24">
        <f>SUMIFS(Detail!BG:BG,Detail!$A:$A,$B347,Detail!$D:$D,12,Detail!$C:$C,4)</f>
        <v>0</v>
      </c>
      <c r="BJ347" s="33">
        <f t="shared" si="599"/>
        <v>0</v>
      </c>
      <c r="BK347" s="24">
        <f>SUMIFS(Detail!BG:BG,Detail!$A:$A,$B347,Detail!$D:$D,13,Detail!$C:$C,1)</f>
        <v>0</v>
      </c>
      <c r="BL347" s="24">
        <f>SUMIFS(Detail!BG:BG,Detail!$A:$A,$B347,Detail!$D:$D,13,Detail!$C:$C,2)</f>
        <v>0</v>
      </c>
      <c r="BM347" s="24">
        <f>SUMIFS(Detail!BG:BG,Detail!$A:$A,$B347,Detail!$D:$D,13,Detail!$C:$C,3)</f>
        <v>0</v>
      </c>
      <c r="BN347" s="24">
        <f>SUMIFS(Detail!BG:BG,Detail!$A:$A,$B347,Detail!$D:$D,13,Detail!$C:$C,4)</f>
        <v>0</v>
      </c>
      <c r="BO347" s="33">
        <f t="shared" si="600"/>
        <v>0</v>
      </c>
      <c r="BP347" s="24">
        <f>SUMIFS(Detail!BG:BG,Detail!$A:$A,$B347,Detail!$D:$D,14,Detail!$C:$C,1)</f>
        <v>0</v>
      </c>
      <c r="BQ347" s="24">
        <f>SUMIFS(Detail!BG:BG,Detail!$A:$A,$B347,Detail!$D:$D,14,Detail!$C:$C,2)</f>
        <v>0</v>
      </c>
      <c r="BR347" s="24">
        <f>SUMIFS(Detail!BG:BG,Detail!$A:$A,$B347,Detail!$D:$D,14,Detail!$C:$C,3)</f>
        <v>0</v>
      </c>
      <c r="BS347" s="24">
        <f>SUMIFS(Detail!BG:BG,Detail!$A:$A,$B347,Detail!$D:$D,14,Detail!$C:$C,4)</f>
        <v>0</v>
      </c>
      <c r="BT347" s="33">
        <f t="shared" si="601"/>
        <v>0</v>
      </c>
      <c r="BU347" s="24">
        <f>SUMIFS(Detail!BG:BG,Detail!$A:$A,$B347,Detail!$D:$D,15,Detail!$C:$C,1)</f>
        <v>0</v>
      </c>
      <c r="BV347" s="24">
        <f>SUMIFS(Detail!BG:BG,Detail!$A:$A,$B347,Detail!$D:$D,15,Detail!$C:$C,2)</f>
        <v>0</v>
      </c>
      <c r="BW347" s="24">
        <f>SUMIFS(Detail!BG:BG,Detail!$A:$A,$B347,Detail!$D:$D,15,Detail!$C:$C,3)</f>
        <v>0</v>
      </c>
      <c r="BX347" s="24">
        <f>SUMIFS(Detail!BG:BG,Detail!$A:$A,$B347,Detail!$D:$D,15,Detail!$C:$C,4)</f>
        <v>0</v>
      </c>
      <c r="BY347" s="33">
        <f t="shared" si="602"/>
        <v>0</v>
      </c>
      <c r="BZ347" s="24">
        <f>SUMIFS(Detail!BG:BG,Detail!$A:$A,$B347,Detail!$D:$D,16,Detail!$C:$C,1)</f>
        <v>0</v>
      </c>
      <c r="CA347" s="24">
        <f>SUMIFS(Detail!BG:BG,Detail!$A:$A,$B347,Detail!$D:$D,16,Detail!$C:$C,2)</f>
        <v>0</v>
      </c>
      <c r="CB347" s="24">
        <f>SUMIFS(Detail!BG:BG,Detail!$A:$A,$B347,Detail!$D:$D,16,Detail!$C:$C,3)</f>
        <v>0</v>
      </c>
      <c r="CC347" s="24">
        <f>SUMIFS(Detail!BG:BG,Detail!$A:$A,$B347,Detail!$D:$D,16,Detail!$C:$C,4)</f>
        <v>0</v>
      </c>
      <c r="CD347" s="33">
        <f t="shared" si="603"/>
        <v>0</v>
      </c>
      <c r="CE347" s="24">
        <f>SUMIFS(Detail!BG:BG,Detail!$A:$A,$B347,Detail!$D:$D,17,Detail!$C:$C,1)</f>
        <v>0</v>
      </c>
      <c r="CF347" s="24">
        <f>SUMIFS(Detail!BG:BG,Detail!$A:$A,$B347,Detail!$D:$D,17,Detail!$C:$C,2)</f>
        <v>0</v>
      </c>
      <c r="CG347" s="24">
        <f>SUMIFS(Detail!BG:BG,Detail!$A:$A,$B347,Detail!$D:$D,17,Detail!$C:$C,3)</f>
        <v>0</v>
      </c>
      <c r="CH347" s="24">
        <f>SUMIFS(Detail!BG:BG,Detail!$A:$A,$B347,Detail!$D:$D,17,Detail!$C:$C,4)</f>
        <v>0</v>
      </c>
      <c r="CI347" s="33">
        <f t="shared" si="604"/>
        <v>0</v>
      </c>
      <c r="CJ347" s="24">
        <f>SUMIFS(Detail!BG:BG,Detail!$A:$A,$B347,Detail!$D:$D,18,Detail!$C:$C,1)</f>
        <v>0</v>
      </c>
      <c r="CK347" s="24">
        <f>SUMIFS(Detail!BG:BG,Detail!$A:$A,$B347,Detail!$D:$D,18,Detail!$C:$C,2)</f>
        <v>0</v>
      </c>
      <c r="CL347" s="24">
        <f>SUMIFS(Detail!BG:BG,Detail!$A:$A,$B347,Detail!$D:$D,18,Detail!$C:$C,3)</f>
        <v>0</v>
      </c>
      <c r="CM347" s="24">
        <f>SUMIFS(Detail!BG:BG,Detail!$A:$A,$B347,Detail!$D:$D,18,Detail!$C:$C,4)</f>
        <v>0</v>
      </c>
      <c r="CN347" s="33">
        <f t="shared" si="605"/>
        <v>0</v>
      </c>
      <c r="CO347" s="24">
        <f>SUMIFS(Detail!BG:BG,Detail!$A:$A,$B347,Detail!$D:$D,19,Detail!$C:$C,1)</f>
        <v>0</v>
      </c>
      <c r="CP347" s="24">
        <f>SUMIFS(Detail!BG:BG,Detail!$A:$A,$B347,Detail!$D:$D,19,Detail!$C:$C,2)</f>
        <v>0</v>
      </c>
      <c r="CQ347" s="24">
        <f>SUMIFS(Detail!BG:BG,Detail!$A:$A,$B347,Detail!$D:$D,19,Detail!$C:$C,3)</f>
        <v>0</v>
      </c>
      <c r="CR347" s="24">
        <f>SUMIFS(Detail!BG:BG,Detail!$A:$A,$B347,Detail!$D:$D,19,Detail!$C:$C,4)</f>
        <v>0</v>
      </c>
      <c r="CS347" s="33">
        <f t="shared" si="606"/>
        <v>0</v>
      </c>
      <c r="CT347" s="24">
        <f>SUMIFS(Detail!BG:BG,Detail!$A:$A,$B347,Detail!$D:$D,20,Detail!$C:$C,1)</f>
        <v>0</v>
      </c>
      <c r="CU347" s="24">
        <f>SUMIFS(Detail!BG:BG,Detail!$A:$A,$B347,Detail!$D:$D,20,Detail!$C:$C,2)</f>
        <v>0</v>
      </c>
      <c r="CV347" s="24">
        <f>SUMIFS(Detail!BG:BG,Detail!$A:$A,$B347,Detail!$D:$D,20,Detail!$C:$C,3)</f>
        <v>0</v>
      </c>
      <c r="CW347" s="24">
        <f>SUMIFS(Detail!BG:BG,Detail!$A:$A,$B347,Detail!$D:$D,20,Detail!$C:$C,4)</f>
        <v>0</v>
      </c>
      <c r="CX347" s="33">
        <f t="shared" si="607"/>
        <v>0</v>
      </c>
      <c r="CY347" s="24">
        <f>SUMIFS(Detail!BG:BG,Detail!$A:$A,$B347,Detail!$D:$D,21,Detail!$C:$C,1)</f>
        <v>0</v>
      </c>
      <c r="CZ347" s="24">
        <f>SUMIFS(Detail!BG:BG,Detail!$A:$A,$B347,Detail!$D:$D,21,Detail!$C:$C,2)</f>
        <v>0</v>
      </c>
      <c r="DA347" s="24">
        <f>SUMIFS(Detail!BG:BG,Detail!$A:$A,$B347,Detail!$D:$D,21,Detail!$C:$C,3)</f>
        <v>0</v>
      </c>
      <c r="DB347" s="24">
        <f>SUMIFS(Detail!BG:BG,Detail!$A:$A,$B347,Detail!$D:$D,21,Detail!$C:$C,4)</f>
        <v>0</v>
      </c>
      <c r="DC347" s="33">
        <f t="shared" si="608"/>
        <v>0</v>
      </c>
      <c r="DD347" s="86">
        <f>SUMIFS(Detail!BG:BG,Detail!$A:$A,$B347,Detail!$B:$B,"&gt;60")</f>
        <v>0</v>
      </c>
    </row>
    <row r="348" spans="1:108" x14ac:dyDescent="0.25">
      <c r="A348" t="s">
        <v>5596</v>
      </c>
      <c r="B348" s="32" t="s">
        <v>5128</v>
      </c>
      <c r="C348" s="24">
        <f>SUMIFS(Detail!BG:BG,Detail!$A:$A,$B348,Detail!$D:$D,1,Detail!$C:$C,1)</f>
        <v>0</v>
      </c>
      <c r="D348" s="24">
        <f>SUMIFS(Detail!BG:BG,Detail!$A:$A,$B348,Detail!$D:$D,1,Detail!$C:$C,2)</f>
        <v>0</v>
      </c>
      <c r="E348" s="24">
        <f>SUMIFS(Detail!BG:BG,Detail!$A:$A,$B348,Detail!$D:$D,1,Detail!$C:$C,3)</f>
        <v>0</v>
      </c>
      <c r="F348" s="24">
        <f>SUMIFS(Detail!BG:BG,Detail!$A:$A,$B348,Detail!$D:$D,1,Detail!$C:$C,4)</f>
        <v>0</v>
      </c>
      <c r="G348" s="33">
        <f t="shared" si="588"/>
        <v>0</v>
      </c>
      <c r="H348" s="24">
        <f>SUMIFS(Detail!BG:BG,Detail!$A:$A,$B348,Detail!$D:$D,2,Detail!$C:$C,1)</f>
        <v>250000</v>
      </c>
      <c r="I348" s="24">
        <f>SUMIFS(Detail!BG:BG,Detail!$A:$A,$B348,Detail!$D:$D,2,Detail!$C:$C,2)</f>
        <v>1000000</v>
      </c>
      <c r="J348" s="24">
        <f>SUMIFS(Detail!BG:BG,Detail!$A:$A,$B348,Detail!$D:$D,2,Detail!$C:$C,3)</f>
        <v>4000000</v>
      </c>
      <c r="K348" s="24">
        <f>SUMIFS(Detail!BG:BG,Detail!$A:$A,$B348,Detail!$D:$D,2,Detail!$C:$C,4)</f>
        <v>4800000</v>
      </c>
      <c r="L348" s="33">
        <f t="shared" si="589"/>
        <v>10050000</v>
      </c>
      <c r="M348" s="24">
        <f>SUMIFS(Detail!BG:BG,Detail!$A:$A,$B348,Detail!$D:$D,3,Detail!$C:$C,1)</f>
        <v>5760000</v>
      </c>
      <c r="N348" s="24">
        <f>SUMIFS(Detail!BG:BG,Detail!$A:$A,$B348,Detail!$D:$D,3,Detail!$C:$C,2)</f>
        <v>6912000</v>
      </c>
      <c r="O348" s="24">
        <f>SUMIFS(Detail!BG:BG,Detail!$A:$A,$B348,Detail!$D:$D,3,Detail!$C:$C,3)</f>
        <v>8294400</v>
      </c>
      <c r="P348" s="24">
        <f>SUMIFS(Detail!BG:BG,Detail!$A:$A,$B348,Detail!$D:$D,3,Detail!$C:$C,4)</f>
        <v>9953280</v>
      </c>
      <c r="Q348" s="33">
        <f t="shared" si="590"/>
        <v>30919680</v>
      </c>
      <c r="R348" s="24">
        <f>SUMIFS(Detail!BG:BG,Detail!$A:$A,$B348,Detail!$D:$D,4,Detail!$C:$C,1)</f>
        <v>11943936</v>
      </c>
      <c r="S348" s="24">
        <f>SUMIFS(Detail!BG:BG,Detail!$A:$A,$B348,Detail!$D:$D,4,Detail!$C:$C,2)</f>
        <v>14332723.199999999</v>
      </c>
      <c r="T348" s="24">
        <f>SUMIFS(Detail!BG:BG,Detail!$A:$A,$B348,Detail!$D:$D,4,Detail!$C:$C,3)</f>
        <v>17199267.84</v>
      </c>
      <c r="U348" s="24">
        <f>SUMIFS(Detail!BG:BG,Detail!$A:$A,$B348,Detail!$D:$D,4,Detail!$C:$C,4)</f>
        <v>20639121.408</v>
      </c>
      <c r="V348" s="33">
        <f t="shared" si="591"/>
        <v>64115048.447999999</v>
      </c>
      <c r="W348" s="24">
        <f>SUMIFS(Detail!BG:BG,Detail!$A:$A,$B348,Detail!$D:$D,5,Detail!$C:$C,1)</f>
        <v>22290251.120639998</v>
      </c>
      <c r="X348" s="24">
        <f>SUMIFS(Detail!BG:BG,Detail!$A:$A,$B348,Detail!$D:$D,5,Detail!$C:$C,2)</f>
        <v>26748301.344767995</v>
      </c>
      <c r="Y348" s="24">
        <f>SUMIFS(Detail!BG:BG,Detail!$A:$A,$B348,Detail!$D:$D,5,Detail!$C:$C,3)</f>
        <v>32097961.613721594</v>
      </c>
      <c r="Z348" s="24">
        <f>SUMIFS(Detail!BG:BG,Detail!$A:$A,$B348,Detail!$D:$D,5,Detail!$C:$C,4)</f>
        <v>38517553.936465919</v>
      </c>
      <c r="AA348" s="33">
        <f t="shared" si="592"/>
        <v>119654068.01559551</v>
      </c>
      <c r="AB348" s="24">
        <f>SUMIFS(Detail!BG:BG,Detail!$A:$A,$B348,Detail!$D:$D,6,Detail!$C:$C,1)</f>
        <v>0</v>
      </c>
      <c r="AC348" s="24">
        <f>SUMIFS(Detail!BG:BG,Detail!$A:$A,$B348,Detail!$D:$D,6,Detail!$C:$C,2)</f>
        <v>0</v>
      </c>
      <c r="AD348" s="24">
        <f>SUMIFS(Detail!BG:BG,Detail!$A:$A,$B348,Detail!$D:$D,6,Detail!$C:$C,3)</f>
        <v>0</v>
      </c>
      <c r="AE348" s="24">
        <f>SUMIFS(Detail!BG:BG,Detail!$A:$A,$B348,Detail!$D:$D,6,Detail!$C:$C,4)</f>
        <v>0</v>
      </c>
      <c r="AF348" s="33">
        <f t="shared" si="593"/>
        <v>0</v>
      </c>
      <c r="AG348" s="24">
        <f>SUMIFS(Detail!BG:BG,Detail!$A:$A,$B348,Detail!$D:$D,7,Detail!$C:$C,1)</f>
        <v>0</v>
      </c>
      <c r="AH348" s="24">
        <f>SUMIFS(Detail!BG:BG,Detail!$A:$A,$B348,Detail!$D:$D,7,Detail!$C:$C,2)</f>
        <v>0</v>
      </c>
      <c r="AI348" s="24">
        <f>SUMIFS(Detail!BG:BG,Detail!$A:$A,$B348,Detail!$D:$D,7,Detail!$C:$C,3)</f>
        <v>0</v>
      </c>
      <c r="AJ348" s="24">
        <f>SUMIFS(Detail!BG:BG,Detail!$A:$A,$B348,Detail!$D:$D,7,Detail!$C:$C,4)</f>
        <v>0</v>
      </c>
      <c r="AK348" s="33">
        <f t="shared" si="594"/>
        <v>0</v>
      </c>
      <c r="AL348" s="24">
        <f>SUMIFS(Detail!BG:BG,Detail!$A:$A,$B348,Detail!$D:$D,8,Detail!$C:$C,1)</f>
        <v>0</v>
      </c>
      <c r="AM348" s="24">
        <f>SUMIFS(Detail!BG:BG,Detail!$A:$A,$B348,Detail!$D:$D,8,Detail!$C:$C,2)</f>
        <v>0</v>
      </c>
      <c r="AN348" s="24">
        <f>SUMIFS(Detail!BG:BG,Detail!$A:$A,$B348,Detail!$D:$D,8,Detail!$C:$C,3)</f>
        <v>0</v>
      </c>
      <c r="AO348" s="24">
        <f>SUMIFS(Detail!BG:BG,Detail!$A:$A,$B348,Detail!$D:$D,8,Detail!$C:$C,4)</f>
        <v>0</v>
      </c>
      <c r="AP348" s="33">
        <f t="shared" si="595"/>
        <v>0</v>
      </c>
      <c r="AQ348" s="24">
        <f>SUMIFS(Detail!BG:BG,Detail!$A:$A,$B348,Detail!$D:$D,9,Detail!$C:$C,1)</f>
        <v>0</v>
      </c>
      <c r="AR348" s="24">
        <f>SUMIFS(Detail!BG:BG,Detail!$A:$A,$B348,Detail!$D:$D,9,Detail!$C:$C,2)</f>
        <v>0</v>
      </c>
      <c r="AS348" s="24">
        <f>SUMIFS(Detail!BG:BG,Detail!$A:$A,$B348,Detail!$D:$D,9,Detail!$C:$C,3)</f>
        <v>0</v>
      </c>
      <c r="AT348" s="24">
        <f>SUMIFS(Detail!BG:BG,Detail!$A:$A,$B348,Detail!$D:$D,9,Detail!$C:$C,4)</f>
        <v>0</v>
      </c>
      <c r="AU348" s="33">
        <f t="shared" si="596"/>
        <v>0</v>
      </c>
      <c r="AV348" s="24">
        <f>SUMIFS(Detail!BG:BG,Detail!$A:$A,$B348,Detail!$D:$D,10,Detail!$C:$C,1)</f>
        <v>0</v>
      </c>
      <c r="AW348" s="24">
        <f>SUMIFS(Detail!BG:BG,Detail!$A:$A,$B348,Detail!$D:$D,10,Detail!$C:$C,2)</f>
        <v>0</v>
      </c>
      <c r="AX348" s="24">
        <f>SUMIFS(Detail!BG:BG,Detail!$A:$A,$B348,Detail!$D:$D,10,Detail!$C:$C,3)</f>
        <v>0</v>
      </c>
      <c r="AY348" s="24">
        <f>SUMIFS(Detail!BG:BG,Detail!$A:$A,$B348,Detail!$D:$D,10,Detail!$C:$C,4)</f>
        <v>0</v>
      </c>
      <c r="AZ348" s="33">
        <f t="shared" si="597"/>
        <v>0</v>
      </c>
      <c r="BA348" s="24">
        <f>SUMIFS(Detail!BG:BG,Detail!$A:$A,$B348,Detail!$D:$D,11,Detail!$C:$C,1)</f>
        <v>0</v>
      </c>
      <c r="BB348" s="24">
        <f>SUMIFS(Detail!BG:BG,Detail!$A:$A,$B348,Detail!$D:$D,11,Detail!$C:$C,2)</f>
        <v>0</v>
      </c>
      <c r="BC348" s="24">
        <f>SUMIFS(Detail!BG:BG,Detail!$A:$A,$B348,Detail!$D:$D,11,Detail!$C:$C,3)</f>
        <v>0</v>
      </c>
      <c r="BD348" s="24">
        <f>SUMIFS(Detail!BG:BG,Detail!$A:$A,$B348,Detail!$D:$D,11,Detail!$C:$C,4)</f>
        <v>0</v>
      </c>
      <c r="BE348" s="33">
        <f t="shared" si="598"/>
        <v>0</v>
      </c>
      <c r="BF348" s="24">
        <f>SUMIFS(Detail!BG:BG,Detail!$A:$A,$B348,Detail!$D:$D,12,Detail!$C:$C,1)</f>
        <v>0</v>
      </c>
      <c r="BG348" s="24">
        <f>SUMIFS(Detail!BG:BG,Detail!$A:$A,$B348,Detail!$D:$D,12,Detail!$C:$C,2)</f>
        <v>0</v>
      </c>
      <c r="BH348" s="24">
        <f>SUMIFS(Detail!BG:BG,Detail!$A:$A,$B348,Detail!$D:$D,12,Detail!$C:$C,3)</f>
        <v>0</v>
      </c>
      <c r="BI348" s="24">
        <f>SUMIFS(Detail!BG:BG,Detail!$A:$A,$B348,Detail!$D:$D,12,Detail!$C:$C,4)</f>
        <v>0</v>
      </c>
      <c r="BJ348" s="33">
        <f t="shared" si="599"/>
        <v>0</v>
      </c>
      <c r="BK348" s="24">
        <f>SUMIFS(Detail!BG:BG,Detail!$A:$A,$B348,Detail!$D:$D,13,Detail!$C:$C,1)</f>
        <v>0</v>
      </c>
      <c r="BL348" s="24">
        <f>SUMIFS(Detail!BG:BG,Detail!$A:$A,$B348,Detail!$D:$D,13,Detail!$C:$C,2)</f>
        <v>0</v>
      </c>
      <c r="BM348" s="24">
        <f>SUMIFS(Detail!BG:BG,Detail!$A:$A,$B348,Detail!$D:$D,13,Detail!$C:$C,3)</f>
        <v>0</v>
      </c>
      <c r="BN348" s="24">
        <f>SUMIFS(Detail!BG:BG,Detail!$A:$A,$B348,Detail!$D:$D,13,Detail!$C:$C,4)</f>
        <v>0</v>
      </c>
      <c r="BO348" s="33">
        <f t="shared" si="600"/>
        <v>0</v>
      </c>
      <c r="BP348" s="24">
        <f>SUMIFS(Detail!BG:BG,Detail!$A:$A,$B348,Detail!$D:$D,14,Detail!$C:$C,1)</f>
        <v>0</v>
      </c>
      <c r="BQ348" s="24">
        <f>SUMIFS(Detail!BG:BG,Detail!$A:$A,$B348,Detail!$D:$D,14,Detail!$C:$C,2)</f>
        <v>0</v>
      </c>
      <c r="BR348" s="24">
        <f>SUMIFS(Detail!BG:BG,Detail!$A:$A,$B348,Detail!$D:$D,14,Detail!$C:$C,3)</f>
        <v>0</v>
      </c>
      <c r="BS348" s="24">
        <f>SUMIFS(Detail!BG:BG,Detail!$A:$A,$B348,Detail!$D:$D,14,Detail!$C:$C,4)</f>
        <v>0</v>
      </c>
      <c r="BT348" s="33">
        <f t="shared" si="601"/>
        <v>0</v>
      </c>
      <c r="BU348" s="24">
        <f>SUMIFS(Detail!BG:BG,Detail!$A:$A,$B348,Detail!$D:$D,15,Detail!$C:$C,1)</f>
        <v>0</v>
      </c>
      <c r="BV348" s="24">
        <f>SUMIFS(Detail!BG:BG,Detail!$A:$A,$B348,Detail!$D:$D,15,Detail!$C:$C,2)</f>
        <v>0</v>
      </c>
      <c r="BW348" s="24">
        <f>SUMIFS(Detail!BG:BG,Detail!$A:$A,$B348,Detail!$D:$D,15,Detail!$C:$C,3)</f>
        <v>0</v>
      </c>
      <c r="BX348" s="24">
        <f>SUMIFS(Detail!BG:BG,Detail!$A:$A,$B348,Detail!$D:$D,15,Detail!$C:$C,4)</f>
        <v>0</v>
      </c>
      <c r="BY348" s="33">
        <f t="shared" si="602"/>
        <v>0</v>
      </c>
      <c r="BZ348" s="24">
        <f>SUMIFS(Detail!BG:BG,Detail!$A:$A,$B348,Detail!$D:$D,16,Detail!$C:$C,1)</f>
        <v>0</v>
      </c>
      <c r="CA348" s="24">
        <f>SUMIFS(Detail!BG:BG,Detail!$A:$A,$B348,Detail!$D:$D,16,Detail!$C:$C,2)</f>
        <v>0</v>
      </c>
      <c r="CB348" s="24">
        <f>SUMIFS(Detail!BG:BG,Detail!$A:$A,$B348,Detail!$D:$D,16,Detail!$C:$C,3)</f>
        <v>0</v>
      </c>
      <c r="CC348" s="24">
        <f>SUMIFS(Detail!BG:BG,Detail!$A:$A,$B348,Detail!$D:$D,16,Detail!$C:$C,4)</f>
        <v>0</v>
      </c>
      <c r="CD348" s="33">
        <f t="shared" si="603"/>
        <v>0</v>
      </c>
      <c r="CE348" s="24">
        <f>SUMIFS(Detail!BG:BG,Detail!$A:$A,$B348,Detail!$D:$D,17,Detail!$C:$C,1)</f>
        <v>0</v>
      </c>
      <c r="CF348" s="24">
        <f>SUMIFS(Detail!BG:BG,Detail!$A:$A,$B348,Detail!$D:$D,17,Detail!$C:$C,2)</f>
        <v>0</v>
      </c>
      <c r="CG348" s="24">
        <f>SUMIFS(Detail!BG:BG,Detail!$A:$A,$B348,Detail!$D:$D,17,Detail!$C:$C,3)</f>
        <v>0</v>
      </c>
      <c r="CH348" s="24">
        <f>SUMIFS(Detail!BG:BG,Detail!$A:$A,$B348,Detail!$D:$D,17,Detail!$C:$C,4)</f>
        <v>0</v>
      </c>
      <c r="CI348" s="33">
        <f t="shared" si="604"/>
        <v>0</v>
      </c>
      <c r="CJ348" s="24">
        <f>SUMIFS(Detail!BG:BG,Detail!$A:$A,$B348,Detail!$D:$D,18,Detail!$C:$C,1)</f>
        <v>0</v>
      </c>
      <c r="CK348" s="24">
        <f>SUMIFS(Detail!BG:BG,Detail!$A:$A,$B348,Detail!$D:$D,18,Detail!$C:$C,2)</f>
        <v>0</v>
      </c>
      <c r="CL348" s="24">
        <f>SUMIFS(Detail!BG:BG,Detail!$A:$A,$B348,Detail!$D:$D,18,Detail!$C:$C,3)</f>
        <v>0</v>
      </c>
      <c r="CM348" s="24">
        <f>SUMIFS(Detail!BG:BG,Detail!$A:$A,$B348,Detail!$D:$D,18,Detail!$C:$C,4)</f>
        <v>0</v>
      </c>
      <c r="CN348" s="33">
        <f t="shared" si="605"/>
        <v>0</v>
      </c>
      <c r="CO348" s="24">
        <f>SUMIFS(Detail!BG:BG,Detail!$A:$A,$B348,Detail!$D:$D,19,Detail!$C:$C,1)</f>
        <v>0</v>
      </c>
      <c r="CP348" s="24">
        <f>SUMIFS(Detail!BG:BG,Detail!$A:$A,$B348,Detail!$D:$D,19,Detail!$C:$C,2)</f>
        <v>0</v>
      </c>
      <c r="CQ348" s="24">
        <f>SUMIFS(Detail!BG:BG,Detail!$A:$A,$B348,Detail!$D:$D,19,Detail!$C:$C,3)</f>
        <v>0</v>
      </c>
      <c r="CR348" s="24">
        <f>SUMIFS(Detail!BG:BG,Detail!$A:$A,$B348,Detail!$D:$D,19,Detail!$C:$C,4)</f>
        <v>0</v>
      </c>
      <c r="CS348" s="33">
        <f t="shared" si="606"/>
        <v>0</v>
      </c>
      <c r="CT348" s="24">
        <f>SUMIFS(Detail!BG:BG,Detail!$A:$A,$B348,Detail!$D:$D,20,Detail!$C:$C,1)</f>
        <v>0</v>
      </c>
      <c r="CU348" s="24">
        <f>SUMIFS(Detail!BG:BG,Detail!$A:$A,$B348,Detail!$D:$D,20,Detail!$C:$C,2)</f>
        <v>0</v>
      </c>
      <c r="CV348" s="24">
        <f>SUMIFS(Detail!BG:BG,Detail!$A:$A,$B348,Detail!$D:$D,20,Detail!$C:$C,3)</f>
        <v>0</v>
      </c>
      <c r="CW348" s="24">
        <f>SUMIFS(Detail!BG:BG,Detail!$A:$A,$B348,Detail!$D:$D,20,Detail!$C:$C,4)</f>
        <v>0</v>
      </c>
      <c r="CX348" s="33">
        <f t="shared" si="607"/>
        <v>0</v>
      </c>
      <c r="CY348" s="24">
        <f>SUMIFS(Detail!BG:BG,Detail!$A:$A,$B348,Detail!$D:$D,21,Detail!$C:$C,1)</f>
        <v>0</v>
      </c>
      <c r="CZ348" s="24">
        <f>SUMIFS(Detail!BG:BG,Detail!$A:$A,$B348,Detail!$D:$D,21,Detail!$C:$C,2)</f>
        <v>0</v>
      </c>
      <c r="DA348" s="24">
        <f>SUMIFS(Detail!BG:BG,Detail!$A:$A,$B348,Detail!$D:$D,21,Detail!$C:$C,3)</f>
        <v>0</v>
      </c>
      <c r="DB348" s="24">
        <f>SUMIFS(Detail!BG:BG,Detail!$A:$A,$B348,Detail!$D:$D,21,Detail!$C:$C,4)</f>
        <v>0</v>
      </c>
      <c r="DC348" s="33">
        <f t="shared" si="608"/>
        <v>0</v>
      </c>
      <c r="DD348" s="86">
        <f>SUMIFS(Detail!BG:BG,Detail!$A:$A,$B348,Detail!$B:$B,"&gt;60")</f>
        <v>0</v>
      </c>
    </row>
    <row r="349" spans="1:108" x14ac:dyDescent="0.25">
      <c r="A349" t="s">
        <v>5597</v>
      </c>
      <c r="B349" s="32" t="s">
        <v>5129</v>
      </c>
      <c r="C349" s="24">
        <f>SUMIFS(Detail!BG:BG,Detail!$A:$A,$B349,Detail!$D:$D,1,Detail!$C:$C,1)</f>
        <v>0</v>
      </c>
      <c r="D349" s="24">
        <f>SUMIFS(Detail!BG:BG,Detail!$A:$A,$B349,Detail!$D:$D,1,Detail!$C:$C,2)</f>
        <v>0</v>
      </c>
      <c r="E349" s="24">
        <f>SUMIFS(Detail!BG:BG,Detail!$A:$A,$B349,Detail!$D:$D,1,Detail!$C:$C,3)</f>
        <v>0</v>
      </c>
      <c r="F349" s="24">
        <f>SUMIFS(Detail!BG:BG,Detail!$A:$A,$B349,Detail!$D:$D,1,Detail!$C:$C,4)</f>
        <v>0</v>
      </c>
      <c r="G349" s="33">
        <f t="shared" si="588"/>
        <v>0</v>
      </c>
      <c r="H349" s="24">
        <f>SUMIFS(Detail!BG:BG,Detail!$A:$A,$B349,Detail!$D:$D,2,Detail!$C:$C,1)</f>
        <v>62500</v>
      </c>
      <c r="I349" s="24">
        <f>SUMIFS(Detail!BG:BG,Detail!$A:$A,$B349,Detail!$D:$D,2,Detail!$C:$C,2)</f>
        <v>250000</v>
      </c>
      <c r="J349" s="24">
        <f>SUMIFS(Detail!BG:BG,Detail!$A:$A,$B349,Detail!$D:$D,2,Detail!$C:$C,3)</f>
        <v>1000000</v>
      </c>
      <c r="K349" s="24">
        <f>SUMIFS(Detail!BG:BG,Detail!$A:$A,$B349,Detail!$D:$D,2,Detail!$C:$C,4)</f>
        <v>1200000</v>
      </c>
      <c r="L349" s="33">
        <f t="shared" si="589"/>
        <v>2512500</v>
      </c>
      <c r="M349" s="24">
        <f>SUMIFS(Detail!BG:BG,Detail!$A:$A,$B349,Detail!$D:$D,3,Detail!$C:$C,1)</f>
        <v>1440000</v>
      </c>
      <c r="N349" s="24">
        <f>SUMIFS(Detail!BG:BG,Detail!$A:$A,$B349,Detail!$D:$D,3,Detail!$C:$C,2)</f>
        <v>1728000</v>
      </c>
      <c r="O349" s="24">
        <f>SUMIFS(Detail!BG:BG,Detail!$A:$A,$B349,Detail!$D:$D,3,Detail!$C:$C,3)</f>
        <v>2073600</v>
      </c>
      <c r="P349" s="24">
        <f>SUMIFS(Detail!BG:BG,Detail!$A:$A,$B349,Detail!$D:$D,3,Detail!$C:$C,4)</f>
        <v>2488320</v>
      </c>
      <c r="Q349" s="33">
        <f t="shared" si="590"/>
        <v>7729920</v>
      </c>
      <c r="R349" s="24">
        <f>SUMIFS(Detail!BG:BG,Detail!$A:$A,$B349,Detail!$D:$D,4,Detail!$C:$C,1)</f>
        <v>2985984</v>
      </c>
      <c r="S349" s="24">
        <f>SUMIFS(Detail!BG:BG,Detail!$A:$A,$B349,Detail!$D:$D,4,Detail!$C:$C,2)</f>
        <v>3583180.7999999998</v>
      </c>
      <c r="T349" s="24">
        <f>SUMIFS(Detail!BG:BG,Detail!$A:$A,$B349,Detail!$D:$D,4,Detail!$C:$C,3)</f>
        <v>4299816.96</v>
      </c>
      <c r="U349" s="24">
        <f>SUMIFS(Detail!BG:BG,Detail!$A:$A,$B349,Detail!$D:$D,4,Detail!$C:$C,4)</f>
        <v>5159780.352</v>
      </c>
      <c r="V349" s="33">
        <f t="shared" si="591"/>
        <v>16028762.112</v>
      </c>
      <c r="W349" s="24">
        <f>SUMIFS(Detail!BG:BG,Detail!$A:$A,$B349,Detail!$D:$D,5,Detail!$C:$C,1)</f>
        <v>5572562.7801599996</v>
      </c>
      <c r="X349" s="24">
        <f>SUMIFS(Detail!BG:BG,Detail!$A:$A,$B349,Detail!$D:$D,5,Detail!$C:$C,2)</f>
        <v>6687075.3361919988</v>
      </c>
      <c r="Y349" s="24">
        <f>SUMIFS(Detail!BG:BG,Detail!$A:$A,$B349,Detail!$D:$D,5,Detail!$C:$C,3)</f>
        <v>8024490.4034303986</v>
      </c>
      <c r="Z349" s="24">
        <f>SUMIFS(Detail!BG:BG,Detail!$A:$A,$B349,Detail!$D:$D,5,Detail!$C:$C,4)</f>
        <v>9629388.4841164798</v>
      </c>
      <c r="AA349" s="33">
        <f t="shared" si="592"/>
        <v>29913517.003898878</v>
      </c>
      <c r="AB349" s="24">
        <f>SUMIFS(Detail!BG:BG,Detail!$A:$A,$B349,Detail!$D:$D,6,Detail!$C:$C,1)</f>
        <v>0</v>
      </c>
      <c r="AC349" s="24">
        <f>SUMIFS(Detail!BG:BG,Detail!$A:$A,$B349,Detail!$D:$D,6,Detail!$C:$C,2)</f>
        <v>0</v>
      </c>
      <c r="AD349" s="24">
        <f>SUMIFS(Detail!BG:BG,Detail!$A:$A,$B349,Detail!$D:$D,6,Detail!$C:$C,3)</f>
        <v>0</v>
      </c>
      <c r="AE349" s="24">
        <f>SUMIFS(Detail!BG:BG,Detail!$A:$A,$B349,Detail!$D:$D,6,Detail!$C:$C,4)</f>
        <v>0</v>
      </c>
      <c r="AF349" s="33">
        <f t="shared" si="593"/>
        <v>0</v>
      </c>
      <c r="AG349" s="24">
        <f>SUMIFS(Detail!BG:BG,Detail!$A:$A,$B349,Detail!$D:$D,7,Detail!$C:$C,1)</f>
        <v>0</v>
      </c>
      <c r="AH349" s="24">
        <f>SUMIFS(Detail!BG:BG,Detail!$A:$A,$B349,Detail!$D:$D,7,Detail!$C:$C,2)</f>
        <v>0</v>
      </c>
      <c r="AI349" s="24">
        <f>SUMIFS(Detail!BG:BG,Detail!$A:$A,$B349,Detail!$D:$D,7,Detail!$C:$C,3)</f>
        <v>0</v>
      </c>
      <c r="AJ349" s="24">
        <f>SUMIFS(Detail!BG:BG,Detail!$A:$A,$B349,Detail!$D:$D,7,Detail!$C:$C,4)</f>
        <v>0</v>
      </c>
      <c r="AK349" s="33">
        <f t="shared" si="594"/>
        <v>0</v>
      </c>
      <c r="AL349" s="24">
        <f>SUMIFS(Detail!BG:BG,Detail!$A:$A,$B349,Detail!$D:$D,8,Detail!$C:$C,1)</f>
        <v>0</v>
      </c>
      <c r="AM349" s="24">
        <f>SUMIFS(Detail!BG:BG,Detail!$A:$A,$B349,Detail!$D:$D,8,Detail!$C:$C,2)</f>
        <v>0</v>
      </c>
      <c r="AN349" s="24">
        <f>SUMIFS(Detail!BG:BG,Detail!$A:$A,$B349,Detail!$D:$D,8,Detail!$C:$C,3)</f>
        <v>0</v>
      </c>
      <c r="AO349" s="24">
        <f>SUMIFS(Detail!BG:BG,Detail!$A:$A,$B349,Detail!$D:$D,8,Detail!$C:$C,4)</f>
        <v>0</v>
      </c>
      <c r="AP349" s="33">
        <f t="shared" si="595"/>
        <v>0</v>
      </c>
      <c r="AQ349" s="24">
        <f>SUMIFS(Detail!BG:BG,Detail!$A:$A,$B349,Detail!$D:$D,9,Detail!$C:$C,1)</f>
        <v>0</v>
      </c>
      <c r="AR349" s="24">
        <f>SUMIFS(Detail!BG:BG,Detail!$A:$A,$B349,Detail!$D:$D,9,Detail!$C:$C,2)</f>
        <v>0</v>
      </c>
      <c r="AS349" s="24">
        <f>SUMIFS(Detail!BG:BG,Detail!$A:$A,$B349,Detail!$D:$D,9,Detail!$C:$C,3)</f>
        <v>0</v>
      </c>
      <c r="AT349" s="24">
        <f>SUMIFS(Detail!BG:BG,Detail!$A:$A,$B349,Detail!$D:$D,9,Detail!$C:$C,4)</f>
        <v>0</v>
      </c>
      <c r="AU349" s="33">
        <f t="shared" si="596"/>
        <v>0</v>
      </c>
      <c r="AV349" s="24">
        <f>SUMIFS(Detail!BG:BG,Detail!$A:$A,$B349,Detail!$D:$D,10,Detail!$C:$C,1)</f>
        <v>0</v>
      </c>
      <c r="AW349" s="24">
        <f>SUMIFS(Detail!BG:BG,Detail!$A:$A,$B349,Detail!$D:$D,10,Detail!$C:$C,2)</f>
        <v>0</v>
      </c>
      <c r="AX349" s="24">
        <f>SUMIFS(Detail!BG:BG,Detail!$A:$A,$B349,Detail!$D:$D,10,Detail!$C:$C,3)</f>
        <v>0</v>
      </c>
      <c r="AY349" s="24">
        <f>SUMIFS(Detail!BG:BG,Detail!$A:$A,$B349,Detail!$D:$D,10,Detail!$C:$C,4)</f>
        <v>0</v>
      </c>
      <c r="AZ349" s="33">
        <f t="shared" si="597"/>
        <v>0</v>
      </c>
      <c r="BA349" s="24">
        <f>SUMIFS(Detail!BG:BG,Detail!$A:$A,$B349,Detail!$D:$D,11,Detail!$C:$C,1)</f>
        <v>0</v>
      </c>
      <c r="BB349" s="24">
        <f>SUMIFS(Detail!BG:BG,Detail!$A:$A,$B349,Detail!$D:$D,11,Detail!$C:$C,2)</f>
        <v>0</v>
      </c>
      <c r="BC349" s="24">
        <f>SUMIFS(Detail!BG:BG,Detail!$A:$A,$B349,Detail!$D:$D,11,Detail!$C:$C,3)</f>
        <v>0</v>
      </c>
      <c r="BD349" s="24">
        <f>SUMIFS(Detail!BG:BG,Detail!$A:$A,$B349,Detail!$D:$D,11,Detail!$C:$C,4)</f>
        <v>0</v>
      </c>
      <c r="BE349" s="33">
        <f t="shared" si="598"/>
        <v>0</v>
      </c>
      <c r="BF349" s="24">
        <f>SUMIFS(Detail!BG:BG,Detail!$A:$A,$B349,Detail!$D:$D,12,Detail!$C:$C,1)</f>
        <v>0</v>
      </c>
      <c r="BG349" s="24">
        <f>SUMIFS(Detail!BG:BG,Detail!$A:$A,$B349,Detail!$D:$D,12,Detail!$C:$C,2)</f>
        <v>0</v>
      </c>
      <c r="BH349" s="24">
        <f>SUMIFS(Detail!BG:BG,Detail!$A:$A,$B349,Detail!$D:$D,12,Detail!$C:$C,3)</f>
        <v>0</v>
      </c>
      <c r="BI349" s="24">
        <f>SUMIFS(Detail!BG:BG,Detail!$A:$A,$B349,Detail!$D:$D,12,Detail!$C:$C,4)</f>
        <v>0</v>
      </c>
      <c r="BJ349" s="33">
        <f t="shared" si="599"/>
        <v>0</v>
      </c>
      <c r="BK349" s="24">
        <f>SUMIFS(Detail!BG:BG,Detail!$A:$A,$B349,Detail!$D:$D,13,Detail!$C:$C,1)</f>
        <v>0</v>
      </c>
      <c r="BL349" s="24">
        <f>SUMIFS(Detail!BG:BG,Detail!$A:$A,$B349,Detail!$D:$D,13,Detail!$C:$C,2)</f>
        <v>0</v>
      </c>
      <c r="BM349" s="24">
        <f>SUMIFS(Detail!BG:BG,Detail!$A:$A,$B349,Detail!$D:$D,13,Detail!$C:$C,3)</f>
        <v>0</v>
      </c>
      <c r="BN349" s="24">
        <f>SUMIFS(Detail!BG:BG,Detail!$A:$A,$B349,Detail!$D:$D,13,Detail!$C:$C,4)</f>
        <v>0</v>
      </c>
      <c r="BO349" s="33">
        <f t="shared" si="600"/>
        <v>0</v>
      </c>
      <c r="BP349" s="24">
        <f>SUMIFS(Detail!BG:BG,Detail!$A:$A,$B349,Detail!$D:$D,14,Detail!$C:$C,1)</f>
        <v>0</v>
      </c>
      <c r="BQ349" s="24">
        <f>SUMIFS(Detail!BG:BG,Detail!$A:$A,$B349,Detail!$D:$D,14,Detail!$C:$C,2)</f>
        <v>0</v>
      </c>
      <c r="BR349" s="24">
        <f>SUMIFS(Detail!BG:BG,Detail!$A:$A,$B349,Detail!$D:$D,14,Detail!$C:$C,3)</f>
        <v>0</v>
      </c>
      <c r="BS349" s="24">
        <f>SUMIFS(Detail!BG:BG,Detail!$A:$A,$B349,Detail!$D:$D,14,Detail!$C:$C,4)</f>
        <v>0</v>
      </c>
      <c r="BT349" s="33">
        <f t="shared" si="601"/>
        <v>0</v>
      </c>
      <c r="BU349" s="24">
        <f>SUMIFS(Detail!BG:BG,Detail!$A:$A,$B349,Detail!$D:$D,15,Detail!$C:$C,1)</f>
        <v>0</v>
      </c>
      <c r="BV349" s="24">
        <f>SUMIFS(Detail!BG:BG,Detail!$A:$A,$B349,Detail!$D:$D,15,Detail!$C:$C,2)</f>
        <v>0</v>
      </c>
      <c r="BW349" s="24">
        <f>SUMIFS(Detail!BG:BG,Detail!$A:$A,$B349,Detail!$D:$D,15,Detail!$C:$C,3)</f>
        <v>0</v>
      </c>
      <c r="BX349" s="24">
        <f>SUMIFS(Detail!BG:BG,Detail!$A:$A,$B349,Detail!$D:$D,15,Detail!$C:$C,4)</f>
        <v>0</v>
      </c>
      <c r="BY349" s="33">
        <f t="shared" si="602"/>
        <v>0</v>
      </c>
      <c r="BZ349" s="24">
        <f>SUMIFS(Detail!BG:BG,Detail!$A:$A,$B349,Detail!$D:$D,16,Detail!$C:$C,1)</f>
        <v>0</v>
      </c>
      <c r="CA349" s="24">
        <f>SUMIFS(Detail!BG:BG,Detail!$A:$A,$B349,Detail!$D:$D,16,Detail!$C:$C,2)</f>
        <v>0</v>
      </c>
      <c r="CB349" s="24">
        <f>SUMIFS(Detail!BG:BG,Detail!$A:$A,$B349,Detail!$D:$D,16,Detail!$C:$C,3)</f>
        <v>0</v>
      </c>
      <c r="CC349" s="24">
        <f>SUMIFS(Detail!BG:BG,Detail!$A:$A,$B349,Detail!$D:$D,16,Detail!$C:$C,4)</f>
        <v>0</v>
      </c>
      <c r="CD349" s="33">
        <f t="shared" si="603"/>
        <v>0</v>
      </c>
      <c r="CE349" s="24">
        <f>SUMIFS(Detail!BG:BG,Detail!$A:$A,$B349,Detail!$D:$D,17,Detail!$C:$C,1)</f>
        <v>0</v>
      </c>
      <c r="CF349" s="24">
        <f>SUMIFS(Detail!BG:BG,Detail!$A:$A,$B349,Detail!$D:$D,17,Detail!$C:$C,2)</f>
        <v>0</v>
      </c>
      <c r="CG349" s="24">
        <f>SUMIFS(Detail!BG:BG,Detail!$A:$A,$B349,Detail!$D:$D,17,Detail!$C:$C,3)</f>
        <v>0</v>
      </c>
      <c r="CH349" s="24">
        <f>SUMIFS(Detail!BG:BG,Detail!$A:$A,$B349,Detail!$D:$D,17,Detail!$C:$C,4)</f>
        <v>0</v>
      </c>
      <c r="CI349" s="33">
        <f t="shared" si="604"/>
        <v>0</v>
      </c>
      <c r="CJ349" s="24">
        <f>SUMIFS(Detail!BG:BG,Detail!$A:$A,$B349,Detail!$D:$D,18,Detail!$C:$C,1)</f>
        <v>0</v>
      </c>
      <c r="CK349" s="24">
        <f>SUMIFS(Detail!BG:BG,Detail!$A:$A,$B349,Detail!$D:$D,18,Detail!$C:$C,2)</f>
        <v>0</v>
      </c>
      <c r="CL349" s="24">
        <f>SUMIFS(Detail!BG:BG,Detail!$A:$A,$B349,Detail!$D:$D,18,Detail!$C:$C,3)</f>
        <v>0</v>
      </c>
      <c r="CM349" s="24">
        <f>SUMIFS(Detail!BG:BG,Detail!$A:$A,$B349,Detail!$D:$D,18,Detail!$C:$C,4)</f>
        <v>0</v>
      </c>
      <c r="CN349" s="33">
        <f t="shared" si="605"/>
        <v>0</v>
      </c>
      <c r="CO349" s="24">
        <f>SUMIFS(Detail!BG:BG,Detail!$A:$A,$B349,Detail!$D:$D,19,Detail!$C:$C,1)</f>
        <v>0</v>
      </c>
      <c r="CP349" s="24">
        <f>SUMIFS(Detail!BG:BG,Detail!$A:$A,$B349,Detail!$D:$D,19,Detail!$C:$C,2)</f>
        <v>0</v>
      </c>
      <c r="CQ349" s="24">
        <f>SUMIFS(Detail!BG:BG,Detail!$A:$A,$B349,Detail!$D:$D,19,Detail!$C:$C,3)</f>
        <v>0</v>
      </c>
      <c r="CR349" s="24">
        <f>SUMIFS(Detail!BG:BG,Detail!$A:$A,$B349,Detail!$D:$D,19,Detail!$C:$C,4)</f>
        <v>0</v>
      </c>
      <c r="CS349" s="33">
        <f t="shared" si="606"/>
        <v>0</v>
      </c>
      <c r="CT349" s="24">
        <f>SUMIFS(Detail!BG:BG,Detail!$A:$A,$B349,Detail!$D:$D,20,Detail!$C:$C,1)</f>
        <v>0</v>
      </c>
      <c r="CU349" s="24">
        <f>SUMIFS(Detail!BG:BG,Detail!$A:$A,$B349,Detail!$D:$D,20,Detail!$C:$C,2)</f>
        <v>0</v>
      </c>
      <c r="CV349" s="24">
        <f>SUMIFS(Detail!BG:BG,Detail!$A:$A,$B349,Detail!$D:$D,20,Detail!$C:$C,3)</f>
        <v>0</v>
      </c>
      <c r="CW349" s="24">
        <f>SUMIFS(Detail!BG:BG,Detail!$A:$A,$B349,Detail!$D:$D,20,Detail!$C:$C,4)</f>
        <v>0</v>
      </c>
      <c r="CX349" s="33">
        <f t="shared" si="607"/>
        <v>0</v>
      </c>
      <c r="CY349" s="24">
        <f>SUMIFS(Detail!BG:BG,Detail!$A:$A,$B349,Detail!$D:$D,21,Detail!$C:$C,1)</f>
        <v>0</v>
      </c>
      <c r="CZ349" s="24">
        <f>SUMIFS(Detail!BG:BG,Detail!$A:$A,$B349,Detail!$D:$D,21,Detail!$C:$C,2)</f>
        <v>0</v>
      </c>
      <c r="DA349" s="24">
        <f>SUMIFS(Detail!BG:BG,Detail!$A:$A,$B349,Detail!$D:$D,21,Detail!$C:$C,3)</f>
        <v>0</v>
      </c>
      <c r="DB349" s="24">
        <f>SUMIFS(Detail!BG:BG,Detail!$A:$A,$B349,Detail!$D:$D,21,Detail!$C:$C,4)</f>
        <v>0</v>
      </c>
      <c r="DC349" s="33">
        <f t="shared" si="608"/>
        <v>0</v>
      </c>
      <c r="DD349" s="86">
        <f>SUMIFS(Detail!BG:BG,Detail!$A:$A,$B349,Detail!$B:$B,"&gt;60")</f>
        <v>0</v>
      </c>
    </row>
    <row r="350" spans="1:108" x14ac:dyDescent="0.25">
      <c r="A350" t="s">
        <v>5598</v>
      </c>
      <c r="B350" s="87" t="s">
        <v>5599</v>
      </c>
      <c r="C350" s="88">
        <f>SUM(C340:C349)</f>
        <v>0</v>
      </c>
      <c r="D350" s="88">
        <f>SUM(D340:D349)</f>
        <v>0</v>
      </c>
      <c r="E350" s="88">
        <f>SUM(E340:E349)</f>
        <v>7887000</v>
      </c>
      <c r="F350" s="88">
        <f>SUM(F340:F349)</f>
        <v>6436000</v>
      </c>
      <c r="G350" s="89">
        <f t="shared" si="588"/>
        <v>14323000</v>
      </c>
      <c r="H350" s="88">
        <f>SUM(H340:H349)</f>
        <v>23622600</v>
      </c>
      <c r="I350" s="88">
        <f>SUM(I340:I349)</f>
        <v>18166600</v>
      </c>
      <c r="J350" s="88">
        <f>SUM(J340:J349)</f>
        <v>22789700</v>
      </c>
      <c r="K350" s="88">
        <f>SUM(K340:K349)</f>
        <v>19816600</v>
      </c>
      <c r="L350" s="89">
        <f t="shared" si="589"/>
        <v>84395500</v>
      </c>
      <c r="M350" s="88">
        <f>SUM(M340:M349)</f>
        <v>36456250</v>
      </c>
      <c r="N350" s="88">
        <f>SUM(N340:N349)</f>
        <v>31902362.5</v>
      </c>
      <c r="O350" s="88">
        <f>SUM(O340:O349)</f>
        <v>32911755</v>
      </c>
      <c r="P350" s="88">
        <f>SUM(P340:P349)</f>
        <v>40460502.5</v>
      </c>
      <c r="Q350" s="89">
        <f t="shared" si="590"/>
        <v>141730870</v>
      </c>
      <c r="R350" s="88">
        <f>SUM(R340:R349)</f>
        <v>63299100</v>
      </c>
      <c r="S350" s="88">
        <f>SUM(S340:S349)</f>
        <v>44160224</v>
      </c>
      <c r="T350" s="88">
        <f>SUM(T340:T349)</f>
        <v>52357655.800000004</v>
      </c>
      <c r="U350" s="88">
        <f>SUM(U340:U349)</f>
        <v>63300105.759999998</v>
      </c>
      <c r="V350" s="89">
        <f t="shared" si="591"/>
        <v>223117085.56</v>
      </c>
      <c r="W350" s="88">
        <f>SUM(W340:W349)</f>
        <v>107472563.27579999</v>
      </c>
      <c r="X350" s="88">
        <f>SUM(X340:X349)</f>
        <v>89219099.430959985</v>
      </c>
      <c r="Y350" s="88">
        <f>SUM(Y340:Y349)</f>
        <v>74964147.142151996</v>
      </c>
      <c r="Z350" s="88">
        <f>SUM(Z340:Z349)</f>
        <v>103907460.98933239</v>
      </c>
      <c r="AA350" s="89">
        <f t="shared" si="592"/>
        <v>375563270.83824438</v>
      </c>
      <c r="AB350" s="88">
        <f>SUM(AB340:AB349)</f>
        <v>0</v>
      </c>
      <c r="AC350" s="88">
        <f>SUM(AC340:AC349)</f>
        <v>0</v>
      </c>
      <c r="AD350" s="88">
        <f>SUM(AD340:AD349)</f>
        <v>0</v>
      </c>
      <c r="AE350" s="88">
        <f>SUM(AE340:AE349)</f>
        <v>0</v>
      </c>
      <c r="AF350" s="89">
        <f t="shared" si="593"/>
        <v>0</v>
      </c>
      <c r="AG350" s="88">
        <f>SUM(AG340:AG349)</f>
        <v>0</v>
      </c>
      <c r="AH350" s="88">
        <f>SUM(AH340:AH349)</f>
        <v>0</v>
      </c>
      <c r="AI350" s="88">
        <f>SUM(AI340:AI349)</f>
        <v>0</v>
      </c>
      <c r="AJ350" s="88">
        <f>SUM(AJ340:AJ349)</f>
        <v>0</v>
      </c>
      <c r="AK350" s="89">
        <f t="shared" si="594"/>
        <v>0</v>
      </c>
      <c r="AL350" s="88">
        <f>SUM(AL340:AL349)</f>
        <v>0</v>
      </c>
      <c r="AM350" s="88">
        <f>SUM(AM340:AM349)</f>
        <v>0</v>
      </c>
      <c r="AN350" s="88">
        <f>SUM(AN340:AN349)</f>
        <v>0</v>
      </c>
      <c r="AO350" s="88">
        <f>SUM(AO340:AO349)</f>
        <v>0</v>
      </c>
      <c r="AP350" s="89">
        <f t="shared" si="595"/>
        <v>0</v>
      </c>
      <c r="AQ350" s="88">
        <f>SUM(AQ340:AQ349)</f>
        <v>0</v>
      </c>
      <c r="AR350" s="88">
        <f>SUM(AR340:AR349)</f>
        <v>0</v>
      </c>
      <c r="AS350" s="88">
        <f>SUM(AS340:AS349)</f>
        <v>0</v>
      </c>
      <c r="AT350" s="88">
        <f>SUM(AT340:AT349)</f>
        <v>0</v>
      </c>
      <c r="AU350" s="89">
        <f t="shared" si="596"/>
        <v>0</v>
      </c>
      <c r="AV350" s="88">
        <f>SUM(AV340:AV349)</f>
        <v>0</v>
      </c>
      <c r="AW350" s="88">
        <f>SUM(AW340:AW349)</f>
        <v>0</v>
      </c>
      <c r="AX350" s="88">
        <f>SUM(AX340:AX349)</f>
        <v>0</v>
      </c>
      <c r="AY350" s="88">
        <f>SUM(AY340:AY349)</f>
        <v>0</v>
      </c>
      <c r="AZ350" s="89">
        <f t="shared" si="597"/>
        <v>0</v>
      </c>
      <c r="BA350" s="88">
        <f>SUM(BA340:BA349)</f>
        <v>0</v>
      </c>
      <c r="BB350" s="88">
        <f>SUM(BB340:BB349)</f>
        <v>0</v>
      </c>
      <c r="BC350" s="88">
        <f>SUM(BC340:BC349)</f>
        <v>0</v>
      </c>
      <c r="BD350" s="88">
        <f>SUM(BD340:BD349)</f>
        <v>0</v>
      </c>
      <c r="BE350" s="89">
        <f t="shared" si="598"/>
        <v>0</v>
      </c>
      <c r="BF350" s="88">
        <f>SUM(BF340:BF349)</f>
        <v>0</v>
      </c>
      <c r="BG350" s="88">
        <f>SUM(BG340:BG349)</f>
        <v>0</v>
      </c>
      <c r="BH350" s="88">
        <f>SUM(BH340:BH349)</f>
        <v>0</v>
      </c>
      <c r="BI350" s="88">
        <f>SUM(BI340:BI349)</f>
        <v>0</v>
      </c>
      <c r="BJ350" s="89">
        <f t="shared" si="599"/>
        <v>0</v>
      </c>
      <c r="BK350" s="88">
        <f>SUM(BK340:BK349)</f>
        <v>0</v>
      </c>
      <c r="BL350" s="88">
        <f>SUM(BL340:BL349)</f>
        <v>0</v>
      </c>
      <c r="BM350" s="88">
        <f>SUM(BM340:BM349)</f>
        <v>0</v>
      </c>
      <c r="BN350" s="88">
        <f>SUM(BN340:BN349)</f>
        <v>0</v>
      </c>
      <c r="BO350" s="89">
        <f t="shared" si="600"/>
        <v>0</v>
      </c>
      <c r="BP350" s="88">
        <f>SUM(BP340:BP349)</f>
        <v>0</v>
      </c>
      <c r="BQ350" s="88">
        <f>SUM(BQ340:BQ349)</f>
        <v>0</v>
      </c>
      <c r="BR350" s="88">
        <f>SUM(BR340:BR349)</f>
        <v>0</v>
      </c>
      <c r="BS350" s="88">
        <f>SUM(BS340:BS349)</f>
        <v>0</v>
      </c>
      <c r="BT350" s="89">
        <f t="shared" si="601"/>
        <v>0</v>
      </c>
      <c r="BU350" s="88">
        <f>SUM(BU340:BU349)</f>
        <v>0</v>
      </c>
      <c r="BV350" s="88">
        <f>SUM(BV340:BV349)</f>
        <v>0</v>
      </c>
      <c r="BW350" s="88">
        <f>SUM(BW340:BW349)</f>
        <v>0</v>
      </c>
      <c r="BX350" s="88">
        <f>SUM(BX340:BX349)</f>
        <v>0</v>
      </c>
      <c r="BY350" s="89">
        <f t="shared" si="602"/>
        <v>0</v>
      </c>
      <c r="BZ350" s="88">
        <f>SUM(BZ340:BZ349)</f>
        <v>0</v>
      </c>
      <c r="CA350" s="88">
        <f>SUM(CA340:CA349)</f>
        <v>0</v>
      </c>
      <c r="CB350" s="88">
        <f>SUM(CB340:CB349)</f>
        <v>0</v>
      </c>
      <c r="CC350" s="88">
        <f>SUM(CC340:CC349)</f>
        <v>0</v>
      </c>
      <c r="CD350" s="89">
        <f t="shared" si="603"/>
        <v>0</v>
      </c>
      <c r="CE350" s="88">
        <f>SUM(CE340:CE349)</f>
        <v>0</v>
      </c>
      <c r="CF350" s="88">
        <f>SUM(CF340:CF349)</f>
        <v>0</v>
      </c>
      <c r="CG350" s="88">
        <f>SUM(CG340:CG349)</f>
        <v>0</v>
      </c>
      <c r="CH350" s="88">
        <f>SUM(CH340:CH349)</f>
        <v>0</v>
      </c>
      <c r="CI350" s="89">
        <f t="shared" si="604"/>
        <v>0</v>
      </c>
      <c r="CJ350" s="88">
        <f>SUM(CJ340:CJ349)</f>
        <v>0</v>
      </c>
      <c r="CK350" s="88">
        <f>SUM(CK340:CK349)</f>
        <v>0</v>
      </c>
      <c r="CL350" s="88">
        <f>SUM(CL340:CL349)</f>
        <v>0</v>
      </c>
      <c r="CM350" s="88">
        <f>SUM(CM340:CM349)</f>
        <v>0</v>
      </c>
      <c r="CN350" s="89">
        <f t="shared" si="605"/>
        <v>0</v>
      </c>
      <c r="CO350" s="88">
        <f>SUM(CO340:CO349)</f>
        <v>0</v>
      </c>
      <c r="CP350" s="88">
        <f>SUM(CP340:CP349)</f>
        <v>0</v>
      </c>
      <c r="CQ350" s="88">
        <f>SUM(CQ340:CQ349)</f>
        <v>0</v>
      </c>
      <c r="CR350" s="88">
        <f>SUM(CR340:CR349)</f>
        <v>0</v>
      </c>
      <c r="CS350" s="89">
        <f t="shared" si="606"/>
        <v>0</v>
      </c>
      <c r="CT350" s="88">
        <f>SUM(CT340:CT349)</f>
        <v>0</v>
      </c>
      <c r="CU350" s="88">
        <f>SUM(CU340:CU349)</f>
        <v>0</v>
      </c>
      <c r="CV350" s="88">
        <f>SUM(CV340:CV349)</f>
        <v>0</v>
      </c>
      <c r="CW350" s="88">
        <f>SUM(CW340:CW349)</f>
        <v>0</v>
      </c>
      <c r="CX350" s="89">
        <f t="shared" si="607"/>
        <v>0</v>
      </c>
      <c r="CY350" s="88">
        <f>SUM(CY340:CY349)</f>
        <v>0</v>
      </c>
      <c r="CZ350" s="88">
        <f>SUM(CZ340:CZ349)</f>
        <v>0</v>
      </c>
      <c r="DA350" s="88">
        <f>SUM(DA340:DA349)</f>
        <v>0</v>
      </c>
      <c r="DB350" s="88">
        <f>SUM(DB340:DB349)</f>
        <v>0</v>
      </c>
      <c r="DC350" s="89">
        <f t="shared" si="608"/>
        <v>0</v>
      </c>
      <c r="DD350" s="90">
        <f>SUM(DD340:DD349)</f>
        <v>0</v>
      </c>
    </row>
    <row r="351" spans="1:108" x14ac:dyDescent="0.25">
      <c r="A351" t="s">
        <v>5600</v>
      </c>
      <c r="B351" s="30" t="s">
        <v>4682</v>
      </c>
    </row>
    <row r="352" spans="1:108" x14ac:dyDescent="0.25">
      <c r="A352" t="s">
        <v>5601</v>
      </c>
      <c r="B352" s="32" t="s">
        <v>5120</v>
      </c>
      <c r="C352" s="24">
        <f>SUMIFS(Detail!BH:BH,Detail!$A:$A,$B352,Detail!$D:$D,1,Detail!$C:$C,1)</f>
        <v>0</v>
      </c>
      <c r="D352" s="24">
        <f>SUMIFS(Detail!BH:BH,Detail!$A:$A,$B352,Detail!$D:$D,1,Detail!$C:$C,2)</f>
        <v>0</v>
      </c>
      <c r="E352" s="24">
        <f>SUMIFS(Detail!BH:BH,Detail!$A:$A,$B352,Detail!$D:$D,1,Detail!$C:$C,3)</f>
        <v>1431000</v>
      </c>
      <c r="F352" s="24">
        <f>SUMIFS(Detail!BH:BH,Detail!$A:$A,$B352,Detail!$D:$D,1,Detail!$C:$C,4)</f>
        <v>2146500</v>
      </c>
      <c r="G352" s="33">
        <f t="shared" ref="G352:G362" si="609">SUM(C352:F352)</f>
        <v>3577500</v>
      </c>
      <c r="H352" s="24">
        <f>SUMIFS(Detail!BH:BH,Detail!$A:$A,$B352,Detail!$D:$D,2,Detail!$C:$C,1)</f>
        <v>1462800</v>
      </c>
      <c r="I352" s="24">
        <f>SUMIFS(Detail!BH:BH,Detail!$A:$A,$B352,Detail!$D:$D,2,Detail!$C:$C,2)</f>
        <v>1653600</v>
      </c>
      <c r="J352" s="24">
        <f>SUMIFS(Detail!BH:BH,Detail!$A:$A,$B352,Detail!$D:$D,2,Detail!$C:$C,3)</f>
        <v>2480400</v>
      </c>
      <c r="K352" s="24">
        <f>SUMIFS(Detail!BH:BH,Detail!$A:$A,$B352,Detail!$D:$D,2,Detail!$C:$C,4)</f>
        <v>2480400</v>
      </c>
      <c r="L352" s="33">
        <f t="shared" ref="L352:L362" si="610">SUM(H352:K352)</f>
        <v>8077200</v>
      </c>
      <c r="M352" s="24">
        <f>SUMIFS(Detail!BH:BH,Detail!$A:$A,$B352,Detail!$D:$D,3,Detail!$C:$C,1)</f>
        <v>1446899.9999999998</v>
      </c>
      <c r="N352" s="24">
        <f>SUMIFS(Detail!BH:BH,Detail!$A:$A,$B352,Detail!$D:$D,3,Detail!$C:$C,2)</f>
        <v>1663935</v>
      </c>
      <c r="O352" s="24">
        <f>SUMIFS(Detail!BH:BH,Detail!$A:$A,$B352,Detail!$D:$D,3,Detail!$C:$C,3)</f>
        <v>1880970</v>
      </c>
      <c r="P352" s="24">
        <f>SUMIFS(Detail!BH:BH,Detail!$A:$A,$B352,Detail!$D:$D,3,Detail!$C:$C,4)</f>
        <v>2821455</v>
      </c>
      <c r="Q352" s="33">
        <f t="shared" ref="Q352:Q362" si="611">SUM(M352:P352)</f>
        <v>7813260</v>
      </c>
      <c r="R352" s="24">
        <f>SUMIFS(Detail!BH:BH,Detail!$A:$A,$B352,Detail!$D:$D,4,Detail!$C:$C,1)</f>
        <v>2418389.9999999995</v>
      </c>
      <c r="S352" s="24">
        <f>SUMIFS(Detail!BH:BH,Detail!$A:$A,$B352,Detail!$D:$D,4,Detail!$C:$C,2)</f>
        <v>1612260</v>
      </c>
      <c r="T352" s="24">
        <f>SUMIFS(Detail!BH:BH,Detail!$A:$A,$B352,Detail!$D:$D,4,Detail!$C:$C,3)</f>
        <v>1854099</v>
      </c>
      <c r="U352" s="24">
        <f>SUMIFS(Detail!BH:BH,Detail!$A:$A,$B352,Detail!$D:$D,4,Detail!$C:$C,4)</f>
        <v>2095938</v>
      </c>
      <c r="V352" s="33">
        <f t="shared" ref="V352:V362" si="612">SUM(R352:U352)</f>
        <v>7980687</v>
      </c>
      <c r="W352" s="24">
        <f>SUMIFS(Detail!BH:BH,Detail!$A:$A,$B352,Detail!$D:$D,5,Detail!$C:$C,1)</f>
        <v>2619922.5</v>
      </c>
      <c r="X352" s="24">
        <f>SUMIFS(Detail!BH:BH,Detail!$A:$A,$B352,Detail!$D:$D,5,Detail!$C:$C,2)</f>
        <v>2619922.5</v>
      </c>
      <c r="Y352" s="24">
        <f>SUMIFS(Detail!BH:BH,Detail!$A:$A,$B352,Detail!$D:$D,5,Detail!$C:$C,3)</f>
        <v>1746615</v>
      </c>
      <c r="Z352" s="24">
        <f>SUMIFS(Detail!BH:BH,Detail!$A:$A,$B352,Detail!$D:$D,5,Detail!$C:$C,4)</f>
        <v>2008607.25</v>
      </c>
      <c r="AA352" s="33">
        <f t="shared" ref="AA352:AA362" si="613">SUM(W352:Z352)</f>
        <v>8995067.25</v>
      </c>
      <c r="AB352" s="24">
        <f>SUMIFS(Detail!BH:BH,Detail!$A:$A,$B352,Detail!$D:$D,6,Detail!$C:$C,1)</f>
        <v>1135299.75</v>
      </c>
      <c r="AC352" s="24">
        <f>SUMIFS(Detail!BH:BH,Detail!$A:$A,$B352,Detail!$D:$D,6,Detail!$C:$C,2)</f>
        <v>0</v>
      </c>
      <c r="AD352" s="24">
        <f>SUMIFS(Detail!BH:BH,Detail!$A:$A,$B352,Detail!$D:$D,6,Detail!$C:$C,3)</f>
        <v>0</v>
      </c>
      <c r="AE352" s="24">
        <f>SUMIFS(Detail!BH:BH,Detail!$A:$A,$B352,Detail!$D:$D,6,Detail!$C:$C,4)</f>
        <v>0</v>
      </c>
      <c r="AF352" s="33">
        <f t="shared" ref="AF352:AF362" si="614">SUM(AB352:AE352)</f>
        <v>1135299.75</v>
      </c>
      <c r="AG352" s="24">
        <f>SUMIFS(Detail!BH:BH,Detail!$A:$A,$B352,Detail!$D:$D,7,Detail!$C:$C,1)</f>
        <v>0</v>
      </c>
      <c r="AH352" s="24">
        <f>SUMIFS(Detail!BH:BH,Detail!$A:$A,$B352,Detail!$D:$D,7,Detail!$C:$C,2)</f>
        <v>0</v>
      </c>
      <c r="AI352" s="24">
        <f>SUMIFS(Detail!BH:BH,Detail!$A:$A,$B352,Detail!$D:$D,7,Detail!$C:$C,3)</f>
        <v>0</v>
      </c>
      <c r="AJ352" s="24">
        <f>SUMIFS(Detail!BH:BH,Detail!$A:$A,$B352,Detail!$D:$D,7,Detail!$C:$C,4)</f>
        <v>0</v>
      </c>
      <c r="AK352" s="33">
        <f t="shared" ref="AK352:AK362" si="615">SUM(AG352:AJ352)</f>
        <v>0</v>
      </c>
      <c r="AL352" s="24">
        <f>SUMIFS(Detail!BH:BH,Detail!$A:$A,$B352,Detail!$D:$D,8,Detail!$C:$C,1)</f>
        <v>0</v>
      </c>
      <c r="AM352" s="24">
        <f>SUMIFS(Detail!BH:BH,Detail!$A:$A,$B352,Detail!$D:$D,8,Detail!$C:$C,2)</f>
        <v>0</v>
      </c>
      <c r="AN352" s="24">
        <f>SUMIFS(Detail!BH:BH,Detail!$A:$A,$B352,Detail!$D:$D,8,Detail!$C:$C,3)</f>
        <v>0</v>
      </c>
      <c r="AO352" s="24">
        <f>SUMIFS(Detail!BH:BH,Detail!$A:$A,$B352,Detail!$D:$D,8,Detail!$C:$C,4)</f>
        <v>0</v>
      </c>
      <c r="AP352" s="33">
        <f t="shared" ref="AP352:AP362" si="616">SUM(AL352:AO352)</f>
        <v>0</v>
      </c>
      <c r="AQ352" s="24">
        <f>SUMIFS(Detail!BH:BH,Detail!$A:$A,$B352,Detail!$D:$D,9,Detail!$C:$C,1)</f>
        <v>0</v>
      </c>
      <c r="AR352" s="24">
        <f>SUMIFS(Detail!BH:BH,Detail!$A:$A,$B352,Detail!$D:$D,9,Detail!$C:$C,2)</f>
        <v>0</v>
      </c>
      <c r="AS352" s="24">
        <f>SUMIFS(Detail!BH:BH,Detail!$A:$A,$B352,Detail!$D:$D,9,Detail!$C:$C,3)</f>
        <v>0</v>
      </c>
      <c r="AT352" s="24">
        <f>SUMIFS(Detail!BH:BH,Detail!$A:$A,$B352,Detail!$D:$D,9,Detail!$C:$C,4)</f>
        <v>0</v>
      </c>
      <c r="AU352" s="33">
        <f t="shared" ref="AU352:AU362" si="617">SUM(AQ352:AT352)</f>
        <v>0</v>
      </c>
      <c r="AV352" s="24">
        <f>SUMIFS(Detail!BH:BH,Detail!$A:$A,$B352,Detail!$D:$D,10,Detail!$C:$C,1)</f>
        <v>0</v>
      </c>
      <c r="AW352" s="24">
        <f>SUMIFS(Detail!BH:BH,Detail!$A:$A,$B352,Detail!$D:$D,10,Detail!$C:$C,2)</f>
        <v>0</v>
      </c>
      <c r="AX352" s="24">
        <f>SUMIFS(Detail!BH:BH,Detail!$A:$A,$B352,Detail!$D:$D,10,Detail!$C:$C,3)</f>
        <v>0</v>
      </c>
      <c r="AY352" s="24">
        <f>SUMIFS(Detail!BH:BH,Detail!$A:$A,$B352,Detail!$D:$D,10,Detail!$C:$C,4)</f>
        <v>0</v>
      </c>
      <c r="AZ352" s="33">
        <f t="shared" ref="AZ352:AZ362" si="618">SUM(AV352:AY352)</f>
        <v>0</v>
      </c>
      <c r="BA352" s="24">
        <f>SUMIFS(Detail!BH:BH,Detail!$A:$A,$B352,Detail!$D:$D,11,Detail!$C:$C,1)</f>
        <v>0</v>
      </c>
      <c r="BB352" s="24">
        <f>SUMIFS(Detail!BH:BH,Detail!$A:$A,$B352,Detail!$D:$D,11,Detail!$C:$C,2)</f>
        <v>0</v>
      </c>
      <c r="BC352" s="24">
        <f>SUMIFS(Detail!BH:BH,Detail!$A:$A,$B352,Detail!$D:$D,11,Detail!$C:$C,3)</f>
        <v>0</v>
      </c>
      <c r="BD352" s="24">
        <f>SUMIFS(Detail!BH:BH,Detail!$A:$A,$B352,Detail!$D:$D,11,Detail!$C:$C,4)</f>
        <v>0</v>
      </c>
      <c r="BE352" s="33">
        <f t="shared" ref="BE352:BE362" si="619">SUM(BA352:BD352)</f>
        <v>0</v>
      </c>
      <c r="BF352" s="24">
        <f>SUMIFS(Detail!BH:BH,Detail!$A:$A,$B352,Detail!$D:$D,12,Detail!$C:$C,1)</f>
        <v>0</v>
      </c>
      <c r="BG352" s="24">
        <f>SUMIFS(Detail!BH:BH,Detail!$A:$A,$B352,Detail!$D:$D,12,Detail!$C:$C,2)</f>
        <v>0</v>
      </c>
      <c r="BH352" s="24">
        <f>SUMIFS(Detail!BH:BH,Detail!$A:$A,$B352,Detail!$D:$D,12,Detail!$C:$C,3)</f>
        <v>0</v>
      </c>
      <c r="BI352" s="24">
        <f>SUMIFS(Detail!BH:BH,Detail!$A:$A,$B352,Detail!$D:$D,12,Detail!$C:$C,4)</f>
        <v>0</v>
      </c>
      <c r="BJ352" s="33">
        <f t="shared" ref="BJ352:BJ362" si="620">SUM(BF352:BI352)</f>
        <v>0</v>
      </c>
      <c r="BK352" s="24">
        <f>SUMIFS(Detail!BH:BH,Detail!$A:$A,$B352,Detail!$D:$D,13,Detail!$C:$C,1)</f>
        <v>0</v>
      </c>
      <c r="BL352" s="24">
        <f>SUMIFS(Detail!BH:BH,Detail!$A:$A,$B352,Detail!$D:$D,13,Detail!$C:$C,2)</f>
        <v>0</v>
      </c>
      <c r="BM352" s="24">
        <f>SUMIFS(Detail!BH:BH,Detail!$A:$A,$B352,Detail!$D:$D,13,Detail!$C:$C,3)</f>
        <v>0</v>
      </c>
      <c r="BN352" s="24">
        <f>SUMIFS(Detail!BH:BH,Detail!$A:$A,$B352,Detail!$D:$D,13,Detail!$C:$C,4)</f>
        <v>0</v>
      </c>
      <c r="BO352" s="33">
        <f t="shared" ref="BO352:BO362" si="621">SUM(BK352:BN352)</f>
        <v>0</v>
      </c>
      <c r="BP352" s="24">
        <f>SUMIFS(Detail!BH:BH,Detail!$A:$A,$B352,Detail!$D:$D,14,Detail!$C:$C,1)</f>
        <v>0</v>
      </c>
      <c r="BQ352" s="24">
        <f>SUMIFS(Detail!BH:BH,Detail!$A:$A,$B352,Detail!$D:$D,14,Detail!$C:$C,2)</f>
        <v>0</v>
      </c>
      <c r="BR352" s="24">
        <f>SUMIFS(Detail!BH:BH,Detail!$A:$A,$B352,Detail!$D:$D,14,Detail!$C:$C,3)</f>
        <v>0</v>
      </c>
      <c r="BS352" s="24">
        <f>SUMIFS(Detail!BH:BH,Detail!$A:$A,$B352,Detail!$D:$D,14,Detail!$C:$C,4)</f>
        <v>0</v>
      </c>
      <c r="BT352" s="33">
        <f t="shared" ref="BT352:BT362" si="622">SUM(BP352:BS352)</f>
        <v>0</v>
      </c>
      <c r="BU352" s="24">
        <f>SUMIFS(Detail!BH:BH,Detail!$A:$A,$B352,Detail!$D:$D,15,Detail!$C:$C,1)</f>
        <v>0</v>
      </c>
      <c r="BV352" s="24">
        <f>SUMIFS(Detail!BH:BH,Detail!$A:$A,$B352,Detail!$D:$D,15,Detail!$C:$C,2)</f>
        <v>0</v>
      </c>
      <c r="BW352" s="24">
        <f>SUMIFS(Detail!BH:BH,Detail!$A:$A,$B352,Detail!$D:$D,15,Detail!$C:$C,3)</f>
        <v>0</v>
      </c>
      <c r="BX352" s="24">
        <f>SUMIFS(Detail!BH:BH,Detail!$A:$A,$B352,Detail!$D:$D,15,Detail!$C:$C,4)</f>
        <v>0</v>
      </c>
      <c r="BY352" s="33">
        <f t="shared" ref="BY352:BY362" si="623">SUM(BU352:BX352)</f>
        <v>0</v>
      </c>
      <c r="BZ352" s="24">
        <f>SUMIFS(Detail!BH:BH,Detail!$A:$A,$B352,Detail!$D:$D,16,Detail!$C:$C,1)</f>
        <v>0</v>
      </c>
      <c r="CA352" s="24">
        <f>SUMIFS(Detail!BH:BH,Detail!$A:$A,$B352,Detail!$D:$D,16,Detail!$C:$C,2)</f>
        <v>0</v>
      </c>
      <c r="CB352" s="24">
        <f>SUMIFS(Detail!BH:BH,Detail!$A:$A,$B352,Detail!$D:$D,16,Detail!$C:$C,3)</f>
        <v>0</v>
      </c>
      <c r="CC352" s="24">
        <f>SUMIFS(Detail!BH:BH,Detail!$A:$A,$B352,Detail!$D:$D,16,Detail!$C:$C,4)</f>
        <v>0</v>
      </c>
      <c r="CD352" s="33">
        <f t="shared" ref="CD352:CD362" si="624">SUM(BZ352:CC352)</f>
        <v>0</v>
      </c>
      <c r="CE352" s="24">
        <f>SUMIFS(Detail!BH:BH,Detail!$A:$A,$B352,Detail!$D:$D,17,Detail!$C:$C,1)</f>
        <v>0</v>
      </c>
      <c r="CF352" s="24">
        <f>SUMIFS(Detail!BH:BH,Detail!$A:$A,$B352,Detail!$D:$D,17,Detail!$C:$C,2)</f>
        <v>0</v>
      </c>
      <c r="CG352" s="24">
        <f>SUMIFS(Detail!BH:BH,Detail!$A:$A,$B352,Detail!$D:$D,17,Detail!$C:$C,3)</f>
        <v>0</v>
      </c>
      <c r="CH352" s="24">
        <f>SUMIFS(Detail!BH:BH,Detail!$A:$A,$B352,Detail!$D:$D,17,Detail!$C:$C,4)</f>
        <v>0</v>
      </c>
      <c r="CI352" s="33">
        <f t="shared" ref="CI352:CI362" si="625">SUM(CE352:CH352)</f>
        <v>0</v>
      </c>
      <c r="CJ352" s="24">
        <f>SUMIFS(Detail!BH:BH,Detail!$A:$A,$B352,Detail!$D:$D,18,Detail!$C:$C,1)</f>
        <v>0</v>
      </c>
      <c r="CK352" s="24">
        <f>SUMIFS(Detail!BH:BH,Detail!$A:$A,$B352,Detail!$D:$D,18,Detail!$C:$C,2)</f>
        <v>0</v>
      </c>
      <c r="CL352" s="24">
        <f>SUMIFS(Detail!BH:BH,Detail!$A:$A,$B352,Detail!$D:$D,18,Detail!$C:$C,3)</f>
        <v>0</v>
      </c>
      <c r="CM352" s="24">
        <f>SUMIFS(Detail!BH:BH,Detail!$A:$A,$B352,Detail!$D:$D,18,Detail!$C:$C,4)</f>
        <v>0</v>
      </c>
      <c r="CN352" s="33">
        <f t="shared" ref="CN352:CN362" si="626">SUM(CJ352:CM352)</f>
        <v>0</v>
      </c>
      <c r="CO352" s="24">
        <f>SUMIFS(Detail!BH:BH,Detail!$A:$A,$B352,Detail!$D:$D,19,Detail!$C:$C,1)</f>
        <v>0</v>
      </c>
      <c r="CP352" s="24">
        <f>SUMIFS(Detail!BH:BH,Detail!$A:$A,$B352,Detail!$D:$D,19,Detail!$C:$C,2)</f>
        <v>0</v>
      </c>
      <c r="CQ352" s="24">
        <f>SUMIFS(Detail!BH:BH,Detail!$A:$A,$B352,Detail!$D:$D,19,Detail!$C:$C,3)</f>
        <v>0</v>
      </c>
      <c r="CR352" s="24">
        <f>SUMIFS(Detail!BH:BH,Detail!$A:$A,$B352,Detail!$D:$D,19,Detail!$C:$C,4)</f>
        <v>0</v>
      </c>
      <c r="CS352" s="33">
        <f t="shared" ref="CS352:CS362" si="627">SUM(CO352:CR352)</f>
        <v>0</v>
      </c>
      <c r="CT352" s="24">
        <f>SUMIFS(Detail!BH:BH,Detail!$A:$A,$B352,Detail!$D:$D,20,Detail!$C:$C,1)</f>
        <v>0</v>
      </c>
      <c r="CU352" s="24">
        <f>SUMIFS(Detail!BH:BH,Detail!$A:$A,$B352,Detail!$D:$D,20,Detail!$C:$C,2)</f>
        <v>0</v>
      </c>
      <c r="CV352" s="24">
        <f>SUMIFS(Detail!BH:BH,Detail!$A:$A,$B352,Detail!$D:$D,20,Detail!$C:$C,3)</f>
        <v>0</v>
      </c>
      <c r="CW352" s="24">
        <f>SUMIFS(Detail!BH:BH,Detail!$A:$A,$B352,Detail!$D:$D,20,Detail!$C:$C,4)</f>
        <v>0</v>
      </c>
      <c r="CX352" s="33">
        <f t="shared" ref="CX352:CX362" si="628">SUM(CT352:CW352)</f>
        <v>0</v>
      </c>
      <c r="CY352" s="24">
        <f>SUMIFS(Detail!BH:BH,Detail!$A:$A,$B352,Detail!$D:$D,21,Detail!$C:$C,1)</f>
        <v>0</v>
      </c>
      <c r="CZ352" s="24">
        <f>SUMIFS(Detail!BH:BH,Detail!$A:$A,$B352,Detail!$D:$D,21,Detail!$C:$C,2)</f>
        <v>0</v>
      </c>
      <c r="DA352" s="24">
        <f>SUMIFS(Detail!BH:BH,Detail!$A:$A,$B352,Detail!$D:$D,21,Detail!$C:$C,3)</f>
        <v>0</v>
      </c>
      <c r="DB352" s="24">
        <f>SUMIFS(Detail!BH:BH,Detail!$A:$A,$B352,Detail!$D:$D,21,Detail!$C:$C,4)</f>
        <v>0</v>
      </c>
      <c r="DC352" s="33">
        <f t="shared" ref="DC352:DC362" si="629">SUM(CY352:DB352)</f>
        <v>0</v>
      </c>
      <c r="DD352" s="86">
        <f>SUMIFS(Detail!BH:BH,Detail!$A:$A,$B352,Detail!$B:$B,"&gt;60")</f>
        <v>1135299.75</v>
      </c>
    </row>
    <row r="353" spans="1:108" x14ac:dyDescent="0.25">
      <c r="A353" t="s">
        <v>5602</v>
      </c>
      <c r="B353" s="32" t="s">
        <v>5121</v>
      </c>
      <c r="C353" s="24">
        <f>SUMIFS(Detail!BH:BH,Detail!$A:$A,$B353,Detail!$D:$D,1,Detail!$C:$C,1)</f>
        <v>0</v>
      </c>
      <c r="D353" s="24">
        <f>SUMIFS(Detail!BH:BH,Detail!$A:$A,$B353,Detail!$D:$D,1,Detail!$C:$C,2)</f>
        <v>0</v>
      </c>
      <c r="E353" s="24">
        <f>SUMIFS(Detail!BH:BH,Detail!$A:$A,$B353,Detail!$D:$D,1,Detail!$C:$C,3)</f>
        <v>1037500</v>
      </c>
      <c r="F353" s="24">
        <f>SUMIFS(Detail!BH:BH,Detail!$A:$A,$B353,Detail!$D:$D,1,Detail!$C:$C,4)</f>
        <v>1452500</v>
      </c>
      <c r="G353" s="33">
        <f t="shared" si="609"/>
        <v>2490000</v>
      </c>
      <c r="H353" s="24">
        <f>SUMIFS(Detail!BH:BH,Detail!$A:$A,$B353,Detail!$D:$D,2,Detail!$C:$C,1)</f>
        <v>643250</v>
      </c>
      <c r="I353" s="24">
        <f>SUMIFS(Detail!BH:BH,Detail!$A:$A,$B353,Detail!$D:$D,2,Detail!$C:$C,2)</f>
        <v>684750</v>
      </c>
      <c r="J353" s="24">
        <f>SUMIFS(Detail!BH:BH,Detail!$A:$A,$B353,Detail!$D:$D,2,Detail!$C:$C,3)</f>
        <v>1597749.9999999998</v>
      </c>
      <c r="K353" s="24">
        <f>SUMIFS(Detail!BH:BH,Detail!$A:$A,$B353,Detail!$D:$D,2,Detail!$C:$C,4)</f>
        <v>1597750</v>
      </c>
      <c r="L353" s="33">
        <f t="shared" si="610"/>
        <v>4523500</v>
      </c>
      <c r="M353" s="24">
        <f>SUMIFS(Detail!BH:BH,Detail!$A:$A,$B353,Detail!$D:$D,3,Detail!$C:$C,1)</f>
        <v>803025</v>
      </c>
      <c r="N353" s="24">
        <f>SUMIFS(Detail!BH:BH,Detail!$A:$A,$B353,Detail!$D:$D,3,Detail!$C:$C,2)</f>
        <v>607871.25</v>
      </c>
      <c r="O353" s="24">
        <f>SUMIFS(Detail!BH:BH,Detail!$A:$A,$B353,Detail!$D:$D,3,Detail!$C:$C,3)</f>
        <v>647088.75</v>
      </c>
      <c r="P353" s="24">
        <f>SUMIFS(Detail!BH:BH,Detail!$A:$A,$B353,Detail!$D:$D,3,Detail!$C:$C,4)</f>
        <v>1509873.75</v>
      </c>
      <c r="Q353" s="33">
        <f t="shared" si="611"/>
        <v>3567858.75</v>
      </c>
      <c r="R353" s="24">
        <f>SUMIFS(Detail!BH:BH,Detail!$A:$A,$B353,Detail!$D:$D,4,Detail!$C:$C,1)</f>
        <v>1342110</v>
      </c>
      <c r="S353" s="24">
        <f>SUMIFS(Detail!BH:BH,Detail!$A:$A,$B353,Detail!$D:$D,4,Detail!$C:$C,2)</f>
        <v>749490</v>
      </c>
      <c r="T353" s="24">
        <f>SUMIFS(Detail!BH:BH,Detail!$A:$A,$B353,Detail!$D:$D,4,Detail!$C:$C,3)</f>
        <v>567346.5</v>
      </c>
      <c r="U353" s="24">
        <f>SUMIFS(Detail!BH:BH,Detail!$A:$A,$B353,Detail!$D:$D,4,Detail!$C:$C,4)</f>
        <v>603949.5</v>
      </c>
      <c r="V353" s="33">
        <f t="shared" si="612"/>
        <v>3262896</v>
      </c>
      <c r="W353" s="24">
        <f>SUMIFS(Detail!BH:BH,Detail!$A:$A,$B353,Detail!$D:$D,5,Detail!$C:$C,1)</f>
        <v>1233063.5625</v>
      </c>
      <c r="X353" s="24">
        <f>SUMIFS(Detail!BH:BH,Detail!$A:$A,$B353,Detail!$D:$D,5,Detail!$C:$C,2)</f>
        <v>1233063.5625</v>
      </c>
      <c r="Y353" s="24">
        <f>SUMIFS(Detail!BH:BH,Detail!$A:$A,$B353,Detail!$D:$D,5,Detail!$C:$C,3)</f>
        <v>688593.9375</v>
      </c>
      <c r="Z353" s="24">
        <f>SUMIFS(Detail!BH:BH,Detail!$A:$A,$B353,Detail!$D:$D,5,Detail!$C:$C,4)</f>
        <v>521249.59687499993</v>
      </c>
      <c r="AA353" s="33">
        <f t="shared" si="613"/>
        <v>3675970.6593749998</v>
      </c>
      <c r="AB353" s="24">
        <f>SUMIFS(Detail!BH:BH,Detail!$A:$A,$B353,Detail!$D:$D,6,Detail!$C:$C,1)</f>
        <v>184959.53437499999</v>
      </c>
      <c r="AC353" s="24">
        <f>SUMIFS(Detail!BH:BH,Detail!$A:$A,$B353,Detail!$D:$D,6,Detail!$C:$C,2)</f>
        <v>0</v>
      </c>
      <c r="AD353" s="24">
        <f>SUMIFS(Detail!BH:BH,Detail!$A:$A,$B353,Detail!$D:$D,6,Detail!$C:$C,3)</f>
        <v>0</v>
      </c>
      <c r="AE353" s="24">
        <f>SUMIFS(Detail!BH:BH,Detail!$A:$A,$B353,Detail!$D:$D,6,Detail!$C:$C,4)</f>
        <v>0</v>
      </c>
      <c r="AF353" s="33">
        <f t="shared" si="614"/>
        <v>184959.53437499999</v>
      </c>
      <c r="AG353" s="24">
        <f>SUMIFS(Detail!BH:BH,Detail!$A:$A,$B353,Detail!$D:$D,7,Detail!$C:$C,1)</f>
        <v>0</v>
      </c>
      <c r="AH353" s="24">
        <f>SUMIFS(Detail!BH:BH,Detail!$A:$A,$B353,Detail!$D:$D,7,Detail!$C:$C,2)</f>
        <v>0</v>
      </c>
      <c r="AI353" s="24">
        <f>SUMIFS(Detail!BH:BH,Detail!$A:$A,$B353,Detail!$D:$D,7,Detail!$C:$C,3)</f>
        <v>0</v>
      </c>
      <c r="AJ353" s="24">
        <f>SUMIFS(Detail!BH:BH,Detail!$A:$A,$B353,Detail!$D:$D,7,Detail!$C:$C,4)</f>
        <v>0</v>
      </c>
      <c r="AK353" s="33">
        <f t="shared" si="615"/>
        <v>0</v>
      </c>
      <c r="AL353" s="24">
        <f>SUMIFS(Detail!BH:BH,Detail!$A:$A,$B353,Detail!$D:$D,8,Detail!$C:$C,1)</f>
        <v>0</v>
      </c>
      <c r="AM353" s="24">
        <f>SUMIFS(Detail!BH:BH,Detail!$A:$A,$B353,Detail!$D:$D,8,Detail!$C:$C,2)</f>
        <v>0</v>
      </c>
      <c r="AN353" s="24">
        <f>SUMIFS(Detail!BH:BH,Detail!$A:$A,$B353,Detail!$D:$D,8,Detail!$C:$C,3)</f>
        <v>0</v>
      </c>
      <c r="AO353" s="24">
        <f>SUMIFS(Detail!BH:BH,Detail!$A:$A,$B353,Detail!$D:$D,8,Detail!$C:$C,4)</f>
        <v>0</v>
      </c>
      <c r="AP353" s="33">
        <f t="shared" si="616"/>
        <v>0</v>
      </c>
      <c r="AQ353" s="24">
        <f>SUMIFS(Detail!BH:BH,Detail!$A:$A,$B353,Detail!$D:$D,9,Detail!$C:$C,1)</f>
        <v>0</v>
      </c>
      <c r="AR353" s="24">
        <f>SUMIFS(Detail!BH:BH,Detail!$A:$A,$B353,Detail!$D:$D,9,Detail!$C:$C,2)</f>
        <v>0</v>
      </c>
      <c r="AS353" s="24">
        <f>SUMIFS(Detail!BH:BH,Detail!$A:$A,$B353,Detail!$D:$D,9,Detail!$C:$C,3)</f>
        <v>0</v>
      </c>
      <c r="AT353" s="24">
        <f>SUMIFS(Detail!BH:BH,Detail!$A:$A,$B353,Detail!$D:$D,9,Detail!$C:$C,4)</f>
        <v>0</v>
      </c>
      <c r="AU353" s="33">
        <f t="shared" si="617"/>
        <v>0</v>
      </c>
      <c r="AV353" s="24">
        <f>SUMIFS(Detail!BH:BH,Detail!$A:$A,$B353,Detail!$D:$D,10,Detail!$C:$C,1)</f>
        <v>0</v>
      </c>
      <c r="AW353" s="24">
        <f>SUMIFS(Detail!BH:BH,Detail!$A:$A,$B353,Detail!$D:$D,10,Detail!$C:$C,2)</f>
        <v>0</v>
      </c>
      <c r="AX353" s="24">
        <f>SUMIFS(Detail!BH:BH,Detail!$A:$A,$B353,Detail!$D:$D,10,Detail!$C:$C,3)</f>
        <v>0</v>
      </c>
      <c r="AY353" s="24">
        <f>SUMIFS(Detail!BH:BH,Detail!$A:$A,$B353,Detail!$D:$D,10,Detail!$C:$C,4)</f>
        <v>0</v>
      </c>
      <c r="AZ353" s="33">
        <f t="shared" si="618"/>
        <v>0</v>
      </c>
      <c r="BA353" s="24">
        <f>SUMIFS(Detail!BH:BH,Detail!$A:$A,$B353,Detail!$D:$D,11,Detail!$C:$C,1)</f>
        <v>0</v>
      </c>
      <c r="BB353" s="24">
        <f>SUMIFS(Detail!BH:BH,Detail!$A:$A,$B353,Detail!$D:$D,11,Detail!$C:$C,2)</f>
        <v>0</v>
      </c>
      <c r="BC353" s="24">
        <f>SUMIFS(Detail!BH:BH,Detail!$A:$A,$B353,Detail!$D:$D,11,Detail!$C:$C,3)</f>
        <v>0</v>
      </c>
      <c r="BD353" s="24">
        <f>SUMIFS(Detail!BH:BH,Detail!$A:$A,$B353,Detail!$D:$D,11,Detail!$C:$C,4)</f>
        <v>0</v>
      </c>
      <c r="BE353" s="33">
        <f t="shared" si="619"/>
        <v>0</v>
      </c>
      <c r="BF353" s="24">
        <f>SUMIFS(Detail!BH:BH,Detail!$A:$A,$B353,Detail!$D:$D,12,Detail!$C:$C,1)</f>
        <v>0</v>
      </c>
      <c r="BG353" s="24">
        <f>SUMIFS(Detail!BH:BH,Detail!$A:$A,$B353,Detail!$D:$D,12,Detail!$C:$C,2)</f>
        <v>0</v>
      </c>
      <c r="BH353" s="24">
        <f>SUMIFS(Detail!BH:BH,Detail!$A:$A,$B353,Detail!$D:$D,12,Detail!$C:$C,3)</f>
        <v>0</v>
      </c>
      <c r="BI353" s="24">
        <f>SUMIFS(Detail!BH:BH,Detail!$A:$A,$B353,Detail!$D:$D,12,Detail!$C:$C,4)</f>
        <v>0</v>
      </c>
      <c r="BJ353" s="33">
        <f t="shared" si="620"/>
        <v>0</v>
      </c>
      <c r="BK353" s="24">
        <f>SUMIFS(Detail!BH:BH,Detail!$A:$A,$B353,Detail!$D:$D,13,Detail!$C:$C,1)</f>
        <v>0</v>
      </c>
      <c r="BL353" s="24">
        <f>SUMIFS(Detail!BH:BH,Detail!$A:$A,$B353,Detail!$D:$D,13,Detail!$C:$C,2)</f>
        <v>0</v>
      </c>
      <c r="BM353" s="24">
        <f>SUMIFS(Detail!BH:BH,Detail!$A:$A,$B353,Detail!$D:$D,13,Detail!$C:$C,3)</f>
        <v>0</v>
      </c>
      <c r="BN353" s="24">
        <f>SUMIFS(Detail!BH:BH,Detail!$A:$A,$B353,Detail!$D:$D,13,Detail!$C:$C,4)</f>
        <v>0</v>
      </c>
      <c r="BO353" s="33">
        <f t="shared" si="621"/>
        <v>0</v>
      </c>
      <c r="BP353" s="24">
        <f>SUMIFS(Detail!BH:BH,Detail!$A:$A,$B353,Detail!$D:$D,14,Detail!$C:$C,1)</f>
        <v>0</v>
      </c>
      <c r="BQ353" s="24">
        <f>SUMIFS(Detail!BH:BH,Detail!$A:$A,$B353,Detail!$D:$D,14,Detail!$C:$C,2)</f>
        <v>0</v>
      </c>
      <c r="BR353" s="24">
        <f>SUMIFS(Detail!BH:BH,Detail!$A:$A,$B353,Detail!$D:$D,14,Detail!$C:$C,3)</f>
        <v>0</v>
      </c>
      <c r="BS353" s="24">
        <f>SUMIFS(Detail!BH:BH,Detail!$A:$A,$B353,Detail!$D:$D,14,Detail!$C:$C,4)</f>
        <v>0</v>
      </c>
      <c r="BT353" s="33">
        <f t="shared" si="622"/>
        <v>0</v>
      </c>
      <c r="BU353" s="24">
        <f>SUMIFS(Detail!BH:BH,Detail!$A:$A,$B353,Detail!$D:$D,15,Detail!$C:$C,1)</f>
        <v>0</v>
      </c>
      <c r="BV353" s="24">
        <f>SUMIFS(Detail!BH:BH,Detail!$A:$A,$B353,Detail!$D:$D,15,Detail!$C:$C,2)</f>
        <v>0</v>
      </c>
      <c r="BW353" s="24">
        <f>SUMIFS(Detail!BH:BH,Detail!$A:$A,$B353,Detail!$D:$D,15,Detail!$C:$C,3)</f>
        <v>0</v>
      </c>
      <c r="BX353" s="24">
        <f>SUMIFS(Detail!BH:BH,Detail!$A:$A,$B353,Detail!$D:$D,15,Detail!$C:$C,4)</f>
        <v>0</v>
      </c>
      <c r="BY353" s="33">
        <f t="shared" si="623"/>
        <v>0</v>
      </c>
      <c r="BZ353" s="24">
        <f>SUMIFS(Detail!BH:BH,Detail!$A:$A,$B353,Detail!$D:$D,16,Detail!$C:$C,1)</f>
        <v>0</v>
      </c>
      <c r="CA353" s="24">
        <f>SUMIFS(Detail!BH:BH,Detail!$A:$A,$B353,Detail!$D:$D,16,Detail!$C:$C,2)</f>
        <v>0</v>
      </c>
      <c r="CB353" s="24">
        <f>SUMIFS(Detail!BH:BH,Detail!$A:$A,$B353,Detail!$D:$D,16,Detail!$C:$C,3)</f>
        <v>0</v>
      </c>
      <c r="CC353" s="24">
        <f>SUMIFS(Detail!BH:BH,Detail!$A:$A,$B353,Detail!$D:$D,16,Detail!$C:$C,4)</f>
        <v>0</v>
      </c>
      <c r="CD353" s="33">
        <f t="shared" si="624"/>
        <v>0</v>
      </c>
      <c r="CE353" s="24">
        <f>SUMIFS(Detail!BH:BH,Detail!$A:$A,$B353,Detail!$D:$D,17,Detail!$C:$C,1)</f>
        <v>0</v>
      </c>
      <c r="CF353" s="24">
        <f>SUMIFS(Detail!BH:BH,Detail!$A:$A,$B353,Detail!$D:$D,17,Detail!$C:$C,2)</f>
        <v>0</v>
      </c>
      <c r="CG353" s="24">
        <f>SUMIFS(Detail!BH:BH,Detail!$A:$A,$B353,Detail!$D:$D,17,Detail!$C:$C,3)</f>
        <v>0</v>
      </c>
      <c r="CH353" s="24">
        <f>SUMIFS(Detail!BH:BH,Detail!$A:$A,$B353,Detail!$D:$D,17,Detail!$C:$C,4)</f>
        <v>0</v>
      </c>
      <c r="CI353" s="33">
        <f t="shared" si="625"/>
        <v>0</v>
      </c>
      <c r="CJ353" s="24">
        <f>SUMIFS(Detail!BH:BH,Detail!$A:$A,$B353,Detail!$D:$D,18,Detail!$C:$C,1)</f>
        <v>0</v>
      </c>
      <c r="CK353" s="24">
        <f>SUMIFS(Detail!BH:BH,Detail!$A:$A,$B353,Detail!$D:$D,18,Detail!$C:$C,2)</f>
        <v>0</v>
      </c>
      <c r="CL353" s="24">
        <f>SUMIFS(Detail!BH:BH,Detail!$A:$A,$B353,Detail!$D:$D,18,Detail!$C:$C,3)</f>
        <v>0</v>
      </c>
      <c r="CM353" s="24">
        <f>SUMIFS(Detail!BH:BH,Detail!$A:$A,$B353,Detail!$D:$D,18,Detail!$C:$C,4)</f>
        <v>0</v>
      </c>
      <c r="CN353" s="33">
        <f t="shared" si="626"/>
        <v>0</v>
      </c>
      <c r="CO353" s="24">
        <f>SUMIFS(Detail!BH:BH,Detail!$A:$A,$B353,Detail!$D:$D,19,Detail!$C:$C,1)</f>
        <v>0</v>
      </c>
      <c r="CP353" s="24">
        <f>SUMIFS(Detail!BH:BH,Detail!$A:$A,$B353,Detail!$D:$D,19,Detail!$C:$C,2)</f>
        <v>0</v>
      </c>
      <c r="CQ353" s="24">
        <f>SUMIFS(Detail!BH:BH,Detail!$A:$A,$B353,Detail!$D:$D,19,Detail!$C:$C,3)</f>
        <v>0</v>
      </c>
      <c r="CR353" s="24">
        <f>SUMIFS(Detail!BH:BH,Detail!$A:$A,$B353,Detail!$D:$D,19,Detail!$C:$C,4)</f>
        <v>0</v>
      </c>
      <c r="CS353" s="33">
        <f t="shared" si="627"/>
        <v>0</v>
      </c>
      <c r="CT353" s="24">
        <f>SUMIFS(Detail!BH:BH,Detail!$A:$A,$B353,Detail!$D:$D,20,Detail!$C:$C,1)</f>
        <v>0</v>
      </c>
      <c r="CU353" s="24">
        <f>SUMIFS(Detail!BH:BH,Detail!$A:$A,$B353,Detail!$D:$D,20,Detail!$C:$C,2)</f>
        <v>0</v>
      </c>
      <c r="CV353" s="24">
        <f>SUMIFS(Detail!BH:BH,Detail!$A:$A,$B353,Detail!$D:$D,20,Detail!$C:$C,3)</f>
        <v>0</v>
      </c>
      <c r="CW353" s="24">
        <f>SUMIFS(Detail!BH:BH,Detail!$A:$A,$B353,Detail!$D:$D,20,Detail!$C:$C,4)</f>
        <v>0</v>
      </c>
      <c r="CX353" s="33">
        <f t="shared" si="628"/>
        <v>0</v>
      </c>
      <c r="CY353" s="24">
        <f>SUMIFS(Detail!BH:BH,Detail!$A:$A,$B353,Detail!$D:$D,21,Detail!$C:$C,1)</f>
        <v>0</v>
      </c>
      <c r="CZ353" s="24">
        <f>SUMIFS(Detail!BH:BH,Detail!$A:$A,$B353,Detail!$D:$D,21,Detail!$C:$C,2)</f>
        <v>0</v>
      </c>
      <c r="DA353" s="24">
        <f>SUMIFS(Detail!BH:BH,Detail!$A:$A,$B353,Detail!$D:$D,21,Detail!$C:$C,3)</f>
        <v>0</v>
      </c>
      <c r="DB353" s="24">
        <f>SUMIFS(Detail!BH:BH,Detail!$A:$A,$B353,Detail!$D:$D,21,Detail!$C:$C,4)</f>
        <v>0</v>
      </c>
      <c r="DC353" s="33">
        <f t="shared" si="629"/>
        <v>0</v>
      </c>
      <c r="DD353" s="86">
        <f>SUMIFS(Detail!BH:BH,Detail!$A:$A,$B353,Detail!$B:$B,"&gt;60")</f>
        <v>184959.53437499999</v>
      </c>
    </row>
    <row r="354" spans="1:108" x14ac:dyDescent="0.25">
      <c r="A354" t="s">
        <v>5603</v>
      </c>
      <c r="B354" s="32" t="s">
        <v>5122</v>
      </c>
      <c r="C354" s="24">
        <f>SUMIFS(Detail!BH:BH,Detail!$A:$A,$B354,Detail!$D:$D,1,Detail!$C:$C,1)</f>
        <v>0</v>
      </c>
      <c r="D354" s="24">
        <f>SUMIFS(Detail!BH:BH,Detail!$A:$A,$B354,Detail!$D:$D,1,Detail!$C:$C,2)</f>
        <v>0</v>
      </c>
      <c r="E354" s="24">
        <f>SUMIFS(Detail!BH:BH,Detail!$A:$A,$B354,Detail!$D:$D,1,Detail!$C:$C,3)</f>
        <v>249999.99999999997</v>
      </c>
      <c r="F354" s="24">
        <f>SUMIFS(Detail!BH:BH,Detail!$A:$A,$B354,Detail!$D:$D,1,Detail!$C:$C,4)</f>
        <v>474999.99999999994</v>
      </c>
      <c r="G354" s="33">
        <f t="shared" si="609"/>
        <v>724999.99999999988</v>
      </c>
      <c r="H354" s="24">
        <f>SUMIFS(Detail!BH:BH,Detail!$A:$A,$B354,Detail!$D:$D,2,Detail!$C:$C,1)</f>
        <v>525000</v>
      </c>
      <c r="I354" s="24">
        <f>SUMIFS(Detail!BH:BH,Detail!$A:$A,$B354,Detail!$D:$D,2,Detail!$C:$C,2)</f>
        <v>674999.99999999988</v>
      </c>
      <c r="J354" s="24">
        <f>SUMIFS(Detail!BH:BH,Detail!$A:$A,$B354,Detail!$D:$D,2,Detail!$C:$C,3)</f>
        <v>825000</v>
      </c>
      <c r="K354" s="24">
        <f>SUMIFS(Detail!BH:BH,Detail!$A:$A,$B354,Detail!$D:$D,2,Detail!$C:$C,4)</f>
        <v>974999.99999999988</v>
      </c>
      <c r="L354" s="33">
        <f t="shared" si="610"/>
        <v>3000000</v>
      </c>
      <c r="M354" s="24">
        <f>SUMIFS(Detail!BH:BH,Detail!$A:$A,$B354,Detail!$D:$D,3,Detail!$C:$C,1)</f>
        <v>975000</v>
      </c>
      <c r="N354" s="24">
        <f>SUMIFS(Detail!BH:BH,Detail!$A:$A,$B354,Detail!$D:$D,3,Detail!$C:$C,2)</f>
        <v>1050000</v>
      </c>
      <c r="O354" s="24">
        <f>SUMIFS(Detail!BH:BH,Detail!$A:$A,$B354,Detail!$D:$D,3,Detail!$C:$C,3)</f>
        <v>1349999.9999999998</v>
      </c>
      <c r="P354" s="24">
        <f>SUMIFS(Detail!BH:BH,Detail!$A:$A,$B354,Detail!$D:$D,3,Detail!$C:$C,4)</f>
        <v>1650000</v>
      </c>
      <c r="Q354" s="33">
        <f t="shared" si="611"/>
        <v>5025000</v>
      </c>
      <c r="R354" s="24">
        <f>SUMIFS(Detail!BH:BH,Detail!$A:$A,$B354,Detail!$D:$D,4,Detail!$C:$C,1)</f>
        <v>1755000</v>
      </c>
      <c r="S354" s="24">
        <f>SUMIFS(Detail!BH:BH,Detail!$A:$A,$B354,Detail!$D:$D,4,Detail!$C:$C,2)</f>
        <v>1755000</v>
      </c>
      <c r="T354" s="24">
        <f>SUMIFS(Detail!BH:BH,Detail!$A:$A,$B354,Detail!$D:$D,4,Detail!$C:$C,3)</f>
        <v>1890000</v>
      </c>
      <c r="U354" s="24">
        <f>SUMIFS(Detail!BH:BH,Detail!$A:$A,$B354,Detail!$D:$D,4,Detail!$C:$C,4)</f>
        <v>2430000</v>
      </c>
      <c r="V354" s="33">
        <f t="shared" si="612"/>
        <v>7830000</v>
      </c>
      <c r="W354" s="24">
        <f>SUMIFS(Detail!BH:BH,Detail!$A:$A,$B354,Detail!$D:$D,5,Detail!$C:$C,1)</f>
        <v>3300000</v>
      </c>
      <c r="X354" s="24">
        <f>SUMIFS(Detail!BH:BH,Detail!$A:$A,$B354,Detail!$D:$D,5,Detail!$C:$C,2)</f>
        <v>3899999.9999999995</v>
      </c>
      <c r="Y354" s="24">
        <f>SUMIFS(Detail!BH:BH,Detail!$A:$A,$B354,Detail!$D:$D,5,Detail!$C:$C,3)</f>
        <v>3900000</v>
      </c>
      <c r="Z354" s="24">
        <f>SUMIFS(Detail!BH:BH,Detail!$A:$A,$B354,Detail!$D:$D,5,Detail!$C:$C,4)</f>
        <v>4200000</v>
      </c>
      <c r="AA354" s="33">
        <f t="shared" si="613"/>
        <v>15300000</v>
      </c>
      <c r="AB354" s="24">
        <f>SUMIFS(Detail!BH:BH,Detail!$A:$A,$B354,Detail!$D:$D,6,Detail!$C:$C,1)</f>
        <v>2399999.9999999995</v>
      </c>
      <c r="AC354" s="24">
        <f>SUMIFS(Detail!BH:BH,Detail!$A:$A,$B354,Detail!$D:$D,6,Detail!$C:$C,2)</f>
        <v>0</v>
      </c>
      <c r="AD354" s="24">
        <f>SUMIFS(Detail!BH:BH,Detail!$A:$A,$B354,Detail!$D:$D,6,Detail!$C:$C,3)</f>
        <v>0</v>
      </c>
      <c r="AE354" s="24">
        <f>SUMIFS(Detail!BH:BH,Detail!$A:$A,$B354,Detail!$D:$D,6,Detail!$C:$C,4)</f>
        <v>0</v>
      </c>
      <c r="AF354" s="33">
        <f t="shared" si="614"/>
        <v>2399999.9999999995</v>
      </c>
      <c r="AG354" s="24">
        <f>SUMIFS(Detail!BH:BH,Detail!$A:$A,$B354,Detail!$D:$D,7,Detail!$C:$C,1)</f>
        <v>0</v>
      </c>
      <c r="AH354" s="24">
        <f>SUMIFS(Detail!BH:BH,Detail!$A:$A,$B354,Detail!$D:$D,7,Detail!$C:$C,2)</f>
        <v>0</v>
      </c>
      <c r="AI354" s="24">
        <f>SUMIFS(Detail!BH:BH,Detail!$A:$A,$B354,Detail!$D:$D,7,Detail!$C:$C,3)</f>
        <v>0</v>
      </c>
      <c r="AJ354" s="24">
        <f>SUMIFS(Detail!BH:BH,Detail!$A:$A,$B354,Detail!$D:$D,7,Detail!$C:$C,4)</f>
        <v>0</v>
      </c>
      <c r="AK354" s="33">
        <f t="shared" si="615"/>
        <v>0</v>
      </c>
      <c r="AL354" s="24">
        <f>SUMIFS(Detail!BH:BH,Detail!$A:$A,$B354,Detail!$D:$D,8,Detail!$C:$C,1)</f>
        <v>0</v>
      </c>
      <c r="AM354" s="24">
        <f>SUMIFS(Detail!BH:BH,Detail!$A:$A,$B354,Detail!$D:$D,8,Detail!$C:$C,2)</f>
        <v>0</v>
      </c>
      <c r="AN354" s="24">
        <f>SUMIFS(Detail!BH:BH,Detail!$A:$A,$B354,Detail!$D:$D,8,Detail!$C:$C,3)</f>
        <v>0</v>
      </c>
      <c r="AO354" s="24">
        <f>SUMIFS(Detail!BH:BH,Detail!$A:$A,$B354,Detail!$D:$D,8,Detail!$C:$C,4)</f>
        <v>0</v>
      </c>
      <c r="AP354" s="33">
        <f t="shared" si="616"/>
        <v>0</v>
      </c>
      <c r="AQ354" s="24">
        <f>SUMIFS(Detail!BH:BH,Detail!$A:$A,$B354,Detail!$D:$D,9,Detail!$C:$C,1)</f>
        <v>0</v>
      </c>
      <c r="AR354" s="24">
        <f>SUMIFS(Detail!BH:BH,Detail!$A:$A,$B354,Detail!$D:$D,9,Detail!$C:$C,2)</f>
        <v>0</v>
      </c>
      <c r="AS354" s="24">
        <f>SUMIFS(Detail!BH:BH,Detail!$A:$A,$B354,Detail!$D:$D,9,Detail!$C:$C,3)</f>
        <v>0</v>
      </c>
      <c r="AT354" s="24">
        <f>SUMIFS(Detail!BH:BH,Detail!$A:$A,$B354,Detail!$D:$D,9,Detail!$C:$C,4)</f>
        <v>0</v>
      </c>
      <c r="AU354" s="33">
        <f t="shared" si="617"/>
        <v>0</v>
      </c>
      <c r="AV354" s="24">
        <f>SUMIFS(Detail!BH:BH,Detail!$A:$A,$B354,Detail!$D:$D,10,Detail!$C:$C,1)</f>
        <v>0</v>
      </c>
      <c r="AW354" s="24">
        <f>SUMIFS(Detail!BH:BH,Detail!$A:$A,$B354,Detail!$D:$D,10,Detail!$C:$C,2)</f>
        <v>0</v>
      </c>
      <c r="AX354" s="24">
        <f>SUMIFS(Detail!BH:BH,Detail!$A:$A,$B354,Detail!$D:$D,10,Detail!$C:$C,3)</f>
        <v>0</v>
      </c>
      <c r="AY354" s="24">
        <f>SUMIFS(Detail!BH:BH,Detail!$A:$A,$B354,Detail!$D:$D,10,Detail!$C:$C,4)</f>
        <v>0</v>
      </c>
      <c r="AZ354" s="33">
        <f t="shared" si="618"/>
        <v>0</v>
      </c>
      <c r="BA354" s="24">
        <f>SUMIFS(Detail!BH:BH,Detail!$A:$A,$B354,Detail!$D:$D,11,Detail!$C:$C,1)</f>
        <v>0</v>
      </c>
      <c r="BB354" s="24">
        <f>SUMIFS(Detail!BH:BH,Detail!$A:$A,$B354,Detail!$D:$D,11,Detail!$C:$C,2)</f>
        <v>0</v>
      </c>
      <c r="BC354" s="24">
        <f>SUMIFS(Detail!BH:BH,Detail!$A:$A,$B354,Detail!$D:$D,11,Detail!$C:$C,3)</f>
        <v>0</v>
      </c>
      <c r="BD354" s="24">
        <f>SUMIFS(Detail!BH:BH,Detail!$A:$A,$B354,Detail!$D:$D,11,Detail!$C:$C,4)</f>
        <v>0</v>
      </c>
      <c r="BE354" s="33">
        <f t="shared" si="619"/>
        <v>0</v>
      </c>
      <c r="BF354" s="24">
        <f>SUMIFS(Detail!BH:BH,Detail!$A:$A,$B354,Detail!$D:$D,12,Detail!$C:$C,1)</f>
        <v>0</v>
      </c>
      <c r="BG354" s="24">
        <f>SUMIFS(Detail!BH:BH,Detail!$A:$A,$B354,Detail!$D:$D,12,Detail!$C:$C,2)</f>
        <v>0</v>
      </c>
      <c r="BH354" s="24">
        <f>SUMIFS(Detail!BH:BH,Detail!$A:$A,$B354,Detail!$D:$D,12,Detail!$C:$C,3)</f>
        <v>0</v>
      </c>
      <c r="BI354" s="24">
        <f>SUMIFS(Detail!BH:BH,Detail!$A:$A,$B354,Detail!$D:$D,12,Detail!$C:$C,4)</f>
        <v>0</v>
      </c>
      <c r="BJ354" s="33">
        <f t="shared" si="620"/>
        <v>0</v>
      </c>
      <c r="BK354" s="24">
        <f>SUMIFS(Detail!BH:BH,Detail!$A:$A,$B354,Detail!$D:$D,13,Detail!$C:$C,1)</f>
        <v>0</v>
      </c>
      <c r="BL354" s="24">
        <f>SUMIFS(Detail!BH:BH,Detail!$A:$A,$B354,Detail!$D:$D,13,Detail!$C:$C,2)</f>
        <v>0</v>
      </c>
      <c r="BM354" s="24">
        <f>SUMIFS(Detail!BH:BH,Detail!$A:$A,$B354,Detail!$D:$D,13,Detail!$C:$C,3)</f>
        <v>0</v>
      </c>
      <c r="BN354" s="24">
        <f>SUMIFS(Detail!BH:BH,Detail!$A:$A,$B354,Detail!$D:$D,13,Detail!$C:$C,4)</f>
        <v>0</v>
      </c>
      <c r="BO354" s="33">
        <f t="shared" si="621"/>
        <v>0</v>
      </c>
      <c r="BP354" s="24">
        <f>SUMIFS(Detail!BH:BH,Detail!$A:$A,$B354,Detail!$D:$D,14,Detail!$C:$C,1)</f>
        <v>0</v>
      </c>
      <c r="BQ354" s="24">
        <f>SUMIFS(Detail!BH:BH,Detail!$A:$A,$B354,Detail!$D:$D,14,Detail!$C:$C,2)</f>
        <v>0</v>
      </c>
      <c r="BR354" s="24">
        <f>SUMIFS(Detail!BH:BH,Detail!$A:$A,$B354,Detail!$D:$D,14,Detail!$C:$C,3)</f>
        <v>0</v>
      </c>
      <c r="BS354" s="24">
        <f>SUMIFS(Detail!BH:BH,Detail!$A:$A,$B354,Detail!$D:$D,14,Detail!$C:$C,4)</f>
        <v>0</v>
      </c>
      <c r="BT354" s="33">
        <f t="shared" si="622"/>
        <v>0</v>
      </c>
      <c r="BU354" s="24">
        <f>SUMIFS(Detail!BH:BH,Detail!$A:$A,$B354,Detail!$D:$D,15,Detail!$C:$C,1)</f>
        <v>0</v>
      </c>
      <c r="BV354" s="24">
        <f>SUMIFS(Detail!BH:BH,Detail!$A:$A,$B354,Detail!$D:$D,15,Detail!$C:$C,2)</f>
        <v>0</v>
      </c>
      <c r="BW354" s="24">
        <f>SUMIFS(Detail!BH:BH,Detail!$A:$A,$B354,Detail!$D:$D,15,Detail!$C:$C,3)</f>
        <v>0</v>
      </c>
      <c r="BX354" s="24">
        <f>SUMIFS(Detail!BH:BH,Detail!$A:$A,$B354,Detail!$D:$D,15,Detail!$C:$C,4)</f>
        <v>0</v>
      </c>
      <c r="BY354" s="33">
        <f t="shared" si="623"/>
        <v>0</v>
      </c>
      <c r="BZ354" s="24">
        <f>SUMIFS(Detail!BH:BH,Detail!$A:$A,$B354,Detail!$D:$D,16,Detail!$C:$C,1)</f>
        <v>0</v>
      </c>
      <c r="CA354" s="24">
        <f>SUMIFS(Detail!BH:BH,Detail!$A:$A,$B354,Detail!$D:$D,16,Detail!$C:$C,2)</f>
        <v>0</v>
      </c>
      <c r="CB354" s="24">
        <f>SUMIFS(Detail!BH:BH,Detail!$A:$A,$B354,Detail!$D:$D,16,Detail!$C:$C,3)</f>
        <v>0</v>
      </c>
      <c r="CC354" s="24">
        <f>SUMIFS(Detail!BH:BH,Detail!$A:$A,$B354,Detail!$D:$D,16,Detail!$C:$C,4)</f>
        <v>0</v>
      </c>
      <c r="CD354" s="33">
        <f t="shared" si="624"/>
        <v>0</v>
      </c>
      <c r="CE354" s="24">
        <f>SUMIFS(Detail!BH:BH,Detail!$A:$A,$B354,Detail!$D:$D,17,Detail!$C:$C,1)</f>
        <v>0</v>
      </c>
      <c r="CF354" s="24">
        <f>SUMIFS(Detail!BH:BH,Detail!$A:$A,$B354,Detail!$D:$D,17,Detail!$C:$C,2)</f>
        <v>0</v>
      </c>
      <c r="CG354" s="24">
        <f>SUMIFS(Detail!BH:BH,Detail!$A:$A,$B354,Detail!$D:$D,17,Detail!$C:$C,3)</f>
        <v>0</v>
      </c>
      <c r="CH354" s="24">
        <f>SUMIFS(Detail!BH:BH,Detail!$A:$A,$B354,Detail!$D:$D,17,Detail!$C:$C,4)</f>
        <v>0</v>
      </c>
      <c r="CI354" s="33">
        <f t="shared" si="625"/>
        <v>0</v>
      </c>
      <c r="CJ354" s="24">
        <f>SUMIFS(Detail!BH:BH,Detail!$A:$A,$B354,Detail!$D:$D,18,Detail!$C:$C,1)</f>
        <v>0</v>
      </c>
      <c r="CK354" s="24">
        <f>SUMIFS(Detail!BH:BH,Detail!$A:$A,$B354,Detail!$D:$D,18,Detail!$C:$C,2)</f>
        <v>0</v>
      </c>
      <c r="CL354" s="24">
        <f>SUMIFS(Detail!BH:BH,Detail!$A:$A,$B354,Detail!$D:$D,18,Detail!$C:$C,3)</f>
        <v>0</v>
      </c>
      <c r="CM354" s="24">
        <f>SUMIFS(Detail!BH:BH,Detail!$A:$A,$B354,Detail!$D:$D,18,Detail!$C:$C,4)</f>
        <v>0</v>
      </c>
      <c r="CN354" s="33">
        <f t="shared" si="626"/>
        <v>0</v>
      </c>
      <c r="CO354" s="24">
        <f>SUMIFS(Detail!BH:BH,Detail!$A:$A,$B354,Detail!$D:$D,19,Detail!$C:$C,1)</f>
        <v>0</v>
      </c>
      <c r="CP354" s="24">
        <f>SUMIFS(Detail!BH:BH,Detail!$A:$A,$B354,Detail!$D:$D,19,Detail!$C:$C,2)</f>
        <v>0</v>
      </c>
      <c r="CQ354" s="24">
        <f>SUMIFS(Detail!BH:BH,Detail!$A:$A,$B354,Detail!$D:$D,19,Detail!$C:$C,3)</f>
        <v>0</v>
      </c>
      <c r="CR354" s="24">
        <f>SUMIFS(Detail!BH:BH,Detail!$A:$A,$B354,Detail!$D:$D,19,Detail!$C:$C,4)</f>
        <v>0</v>
      </c>
      <c r="CS354" s="33">
        <f t="shared" si="627"/>
        <v>0</v>
      </c>
      <c r="CT354" s="24">
        <f>SUMIFS(Detail!BH:BH,Detail!$A:$A,$B354,Detail!$D:$D,20,Detail!$C:$C,1)</f>
        <v>0</v>
      </c>
      <c r="CU354" s="24">
        <f>SUMIFS(Detail!BH:BH,Detail!$A:$A,$B354,Detail!$D:$D,20,Detail!$C:$C,2)</f>
        <v>0</v>
      </c>
      <c r="CV354" s="24">
        <f>SUMIFS(Detail!BH:BH,Detail!$A:$A,$B354,Detail!$D:$D,20,Detail!$C:$C,3)</f>
        <v>0</v>
      </c>
      <c r="CW354" s="24">
        <f>SUMIFS(Detail!BH:BH,Detail!$A:$A,$B354,Detail!$D:$D,20,Detail!$C:$C,4)</f>
        <v>0</v>
      </c>
      <c r="CX354" s="33">
        <f t="shared" si="628"/>
        <v>0</v>
      </c>
      <c r="CY354" s="24">
        <f>SUMIFS(Detail!BH:BH,Detail!$A:$A,$B354,Detail!$D:$D,21,Detail!$C:$C,1)</f>
        <v>0</v>
      </c>
      <c r="CZ354" s="24">
        <f>SUMIFS(Detail!BH:BH,Detail!$A:$A,$B354,Detail!$D:$D,21,Detail!$C:$C,2)</f>
        <v>0</v>
      </c>
      <c r="DA354" s="24">
        <f>SUMIFS(Detail!BH:BH,Detail!$A:$A,$B354,Detail!$D:$D,21,Detail!$C:$C,3)</f>
        <v>0</v>
      </c>
      <c r="DB354" s="24">
        <f>SUMIFS(Detail!BH:BH,Detail!$A:$A,$B354,Detail!$D:$D,21,Detail!$C:$C,4)</f>
        <v>0</v>
      </c>
      <c r="DC354" s="33">
        <f t="shared" si="629"/>
        <v>0</v>
      </c>
      <c r="DD354" s="86">
        <f>SUMIFS(Detail!BH:BH,Detail!$A:$A,$B354,Detail!$B:$B,"&gt;60")</f>
        <v>2399999.9999999995</v>
      </c>
    </row>
    <row r="355" spans="1:108" x14ac:dyDescent="0.25">
      <c r="A355" t="s">
        <v>5604</v>
      </c>
      <c r="B355" s="32" t="s">
        <v>5123</v>
      </c>
      <c r="C355" s="24">
        <f>SUMIFS(Detail!BH:BH,Detail!$A:$A,$B355,Detail!$D:$D,1,Detail!$C:$C,1)</f>
        <v>0</v>
      </c>
      <c r="D355" s="24">
        <f>SUMIFS(Detail!BH:BH,Detail!$A:$A,$B355,Detail!$D:$D,1,Detail!$C:$C,2)</f>
        <v>0</v>
      </c>
      <c r="E355" s="24">
        <f>SUMIFS(Detail!BH:BH,Detail!$A:$A,$B355,Detail!$D:$D,1,Detail!$C:$C,3)</f>
        <v>600000</v>
      </c>
      <c r="F355" s="24">
        <f>SUMIFS(Detail!BH:BH,Detail!$A:$A,$B355,Detail!$D:$D,1,Detail!$C:$C,4)</f>
        <v>1500000</v>
      </c>
      <c r="G355" s="33">
        <f t="shared" si="609"/>
        <v>2100000</v>
      </c>
      <c r="H355" s="24">
        <f>SUMIFS(Detail!BH:BH,Detail!$A:$A,$B355,Detail!$D:$D,2,Detail!$C:$C,1)</f>
        <v>2400000</v>
      </c>
      <c r="I355" s="24">
        <f>SUMIFS(Detail!BH:BH,Detail!$A:$A,$B355,Detail!$D:$D,2,Detail!$C:$C,2)</f>
        <v>3375000</v>
      </c>
      <c r="J355" s="24">
        <f>SUMIFS(Detail!BH:BH,Detail!$A:$A,$B355,Detail!$D:$D,2,Detail!$C:$C,3)</f>
        <v>4125000</v>
      </c>
      <c r="K355" s="24">
        <f>SUMIFS(Detail!BH:BH,Detail!$A:$A,$B355,Detail!$D:$D,2,Detail!$C:$C,4)</f>
        <v>4500000</v>
      </c>
      <c r="L355" s="33">
        <f t="shared" si="610"/>
        <v>14400000</v>
      </c>
      <c r="M355" s="24">
        <f>SUMIFS(Detail!BH:BH,Detail!$A:$A,$B355,Detail!$D:$D,3,Detail!$C:$C,1)</f>
        <v>4050000</v>
      </c>
      <c r="N355" s="24">
        <f>SUMIFS(Detail!BH:BH,Detail!$A:$A,$B355,Detail!$D:$D,3,Detail!$C:$C,2)</f>
        <v>4800000</v>
      </c>
      <c r="O355" s="24">
        <f>SUMIFS(Detail!BH:BH,Detail!$A:$A,$B355,Detail!$D:$D,3,Detail!$C:$C,3)</f>
        <v>6750000</v>
      </c>
      <c r="P355" s="24">
        <f>SUMIFS(Detail!BH:BH,Detail!$A:$A,$B355,Detail!$D:$D,3,Detail!$C:$C,4)</f>
        <v>8250000</v>
      </c>
      <c r="Q355" s="33">
        <f t="shared" si="611"/>
        <v>23850000</v>
      </c>
      <c r="R355" s="24">
        <f>SUMIFS(Detail!BH:BH,Detail!$A:$A,$B355,Detail!$D:$D,4,Detail!$C:$C,1)</f>
        <v>8100000</v>
      </c>
      <c r="S355" s="24">
        <f>SUMIFS(Detail!BH:BH,Detail!$A:$A,$B355,Detail!$D:$D,4,Detail!$C:$C,2)</f>
        <v>7290000</v>
      </c>
      <c r="T355" s="24">
        <f>SUMIFS(Detail!BH:BH,Detail!$A:$A,$B355,Detail!$D:$D,4,Detail!$C:$C,3)</f>
        <v>8640000</v>
      </c>
      <c r="U355" s="24">
        <f>SUMIFS(Detail!BH:BH,Detail!$A:$A,$B355,Detail!$D:$D,4,Detail!$C:$C,4)</f>
        <v>12150000</v>
      </c>
      <c r="V355" s="33">
        <f t="shared" si="612"/>
        <v>36180000</v>
      </c>
      <c r="W355" s="24">
        <f>SUMIFS(Detail!BH:BH,Detail!$A:$A,$B355,Detail!$D:$D,5,Detail!$C:$C,1)</f>
        <v>16500000</v>
      </c>
      <c r="X355" s="24">
        <f>SUMIFS(Detail!BH:BH,Detail!$A:$A,$B355,Detail!$D:$D,5,Detail!$C:$C,2)</f>
        <v>18000000</v>
      </c>
      <c r="Y355" s="24">
        <f>SUMIFS(Detail!BH:BH,Detail!$A:$A,$B355,Detail!$D:$D,5,Detail!$C:$C,3)</f>
        <v>16200000</v>
      </c>
      <c r="Z355" s="24">
        <f>SUMIFS(Detail!BH:BH,Detail!$A:$A,$B355,Detail!$D:$D,5,Detail!$C:$C,4)</f>
        <v>19200000</v>
      </c>
      <c r="AA355" s="33">
        <f t="shared" si="613"/>
        <v>69900000</v>
      </c>
      <c r="AB355" s="24">
        <f>SUMIFS(Detail!BH:BH,Detail!$A:$A,$B355,Detail!$D:$D,6,Detail!$C:$C,1)</f>
        <v>12000000.000000002</v>
      </c>
      <c r="AC355" s="24">
        <f>SUMIFS(Detail!BH:BH,Detail!$A:$A,$B355,Detail!$D:$D,6,Detail!$C:$C,2)</f>
        <v>0</v>
      </c>
      <c r="AD355" s="24">
        <f>SUMIFS(Detail!BH:BH,Detail!$A:$A,$B355,Detail!$D:$D,6,Detail!$C:$C,3)</f>
        <v>0</v>
      </c>
      <c r="AE355" s="24">
        <f>SUMIFS(Detail!BH:BH,Detail!$A:$A,$B355,Detail!$D:$D,6,Detail!$C:$C,4)</f>
        <v>0</v>
      </c>
      <c r="AF355" s="33">
        <f t="shared" si="614"/>
        <v>12000000.000000002</v>
      </c>
      <c r="AG355" s="24">
        <f>SUMIFS(Detail!BH:BH,Detail!$A:$A,$B355,Detail!$D:$D,7,Detail!$C:$C,1)</f>
        <v>0</v>
      </c>
      <c r="AH355" s="24">
        <f>SUMIFS(Detail!BH:BH,Detail!$A:$A,$B355,Detail!$D:$D,7,Detail!$C:$C,2)</f>
        <v>0</v>
      </c>
      <c r="AI355" s="24">
        <f>SUMIFS(Detail!BH:BH,Detail!$A:$A,$B355,Detail!$D:$D,7,Detail!$C:$C,3)</f>
        <v>0</v>
      </c>
      <c r="AJ355" s="24">
        <f>SUMIFS(Detail!BH:BH,Detail!$A:$A,$B355,Detail!$D:$D,7,Detail!$C:$C,4)</f>
        <v>0</v>
      </c>
      <c r="AK355" s="33">
        <f t="shared" si="615"/>
        <v>0</v>
      </c>
      <c r="AL355" s="24">
        <f>SUMIFS(Detail!BH:BH,Detail!$A:$A,$B355,Detail!$D:$D,8,Detail!$C:$C,1)</f>
        <v>0</v>
      </c>
      <c r="AM355" s="24">
        <f>SUMIFS(Detail!BH:BH,Detail!$A:$A,$B355,Detail!$D:$D,8,Detail!$C:$C,2)</f>
        <v>0</v>
      </c>
      <c r="AN355" s="24">
        <f>SUMIFS(Detail!BH:BH,Detail!$A:$A,$B355,Detail!$D:$D,8,Detail!$C:$C,3)</f>
        <v>0</v>
      </c>
      <c r="AO355" s="24">
        <f>SUMIFS(Detail!BH:BH,Detail!$A:$A,$B355,Detail!$D:$D,8,Detail!$C:$C,4)</f>
        <v>0</v>
      </c>
      <c r="AP355" s="33">
        <f t="shared" si="616"/>
        <v>0</v>
      </c>
      <c r="AQ355" s="24">
        <f>SUMIFS(Detail!BH:BH,Detail!$A:$A,$B355,Detail!$D:$D,9,Detail!$C:$C,1)</f>
        <v>0</v>
      </c>
      <c r="AR355" s="24">
        <f>SUMIFS(Detail!BH:BH,Detail!$A:$A,$B355,Detail!$D:$D,9,Detail!$C:$C,2)</f>
        <v>0</v>
      </c>
      <c r="AS355" s="24">
        <f>SUMIFS(Detail!BH:BH,Detail!$A:$A,$B355,Detail!$D:$D,9,Detail!$C:$C,3)</f>
        <v>0</v>
      </c>
      <c r="AT355" s="24">
        <f>SUMIFS(Detail!BH:BH,Detail!$A:$A,$B355,Detail!$D:$D,9,Detail!$C:$C,4)</f>
        <v>0</v>
      </c>
      <c r="AU355" s="33">
        <f t="shared" si="617"/>
        <v>0</v>
      </c>
      <c r="AV355" s="24">
        <f>SUMIFS(Detail!BH:BH,Detail!$A:$A,$B355,Detail!$D:$D,10,Detail!$C:$C,1)</f>
        <v>0</v>
      </c>
      <c r="AW355" s="24">
        <f>SUMIFS(Detail!BH:BH,Detail!$A:$A,$B355,Detail!$D:$D,10,Detail!$C:$C,2)</f>
        <v>0</v>
      </c>
      <c r="AX355" s="24">
        <f>SUMIFS(Detail!BH:BH,Detail!$A:$A,$B355,Detail!$D:$D,10,Detail!$C:$C,3)</f>
        <v>0</v>
      </c>
      <c r="AY355" s="24">
        <f>SUMIFS(Detail!BH:BH,Detail!$A:$A,$B355,Detail!$D:$D,10,Detail!$C:$C,4)</f>
        <v>0</v>
      </c>
      <c r="AZ355" s="33">
        <f t="shared" si="618"/>
        <v>0</v>
      </c>
      <c r="BA355" s="24">
        <f>SUMIFS(Detail!BH:BH,Detail!$A:$A,$B355,Detail!$D:$D,11,Detail!$C:$C,1)</f>
        <v>0</v>
      </c>
      <c r="BB355" s="24">
        <f>SUMIFS(Detail!BH:BH,Detail!$A:$A,$B355,Detail!$D:$D,11,Detail!$C:$C,2)</f>
        <v>0</v>
      </c>
      <c r="BC355" s="24">
        <f>SUMIFS(Detail!BH:BH,Detail!$A:$A,$B355,Detail!$D:$D,11,Detail!$C:$C,3)</f>
        <v>0</v>
      </c>
      <c r="BD355" s="24">
        <f>SUMIFS(Detail!BH:BH,Detail!$A:$A,$B355,Detail!$D:$D,11,Detail!$C:$C,4)</f>
        <v>0</v>
      </c>
      <c r="BE355" s="33">
        <f t="shared" si="619"/>
        <v>0</v>
      </c>
      <c r="BF355" s="24">
        <f>SUMIFS(Detail!BH:BH,Detail!$A:$A,$B355,Detail!$D:$D,12,Detail!$C:$C,1)</f>
        <v>0</v>
      </c>
      <c r="BG355" s="24">
        <f>SUMIFS(Detail!BH:BH,Detail!$A:$A,$B355,Detail!$D:$D,12,Detail!$C:$C,2)</f>
        <v>0</v>
      </c>
      <c r="BH355" s="24">
        <f>SUMIFS(Detail!BH:BH,Detail!$A:$A,$B355,Detail!$D:$D,12,Detail!$C:$C,3)</f>
        <v>0</v>
      </c>
      <c r="BI355" s="24">
        <f>SUMIFS(Detail!BH:BH,Detail!$A:$A,$B355,Detail!$D:$D,12,Detail!$C:$C,4)</f>
        <v>0</v>
      </c>
      <c r="BJ355" s="33">
        <f t="shared" si="620"/>
        <v>0</v>
      </c>
      <c r="BK355" s="24">
        <f>SUMIFS(Detail!BH:BH,Detail!$A:$A,$B355,Detail!$D:$D,13,Detail!$C:$C,1)</f>
        <v>0</v>
      </c>
      <c r="BL355" s="24">
        <f>SUMIFS(Detail!BH:BH,Detail!$A:$A,$B355,Detail!$D:$D,13,Detail!$C:$C,2)</f>
        <v>0</v>
      </c>
      <c r="BM355" s="24">
        <f>SUMIFS(Detail!BH:BH,Detail!$A:$A,$B355,Detail!$D:$D,13,Detail!$C:$C,3)</f>
        <v>0</v>
      </c>
      <c r="BN355" s="24">
        <f>SUMIFS(Detail!BH:BH,Detail!$A:$A,$B355,Detail!$D:$D,13,Detail!$C:$C,4)</f>
        <v>0</v>
      </c>
      <c r="BO355" s="33">
        <f t="shared" si="621"/>
        <v>0</v>
      </c>
      <c r="BP355" s="24">
        <f>SUMIFS(Detail!BH:BH,Detail!$A:$A,$B355,Detail!$D:$D,14,Detail!$C:$C,1)</f>
        <v>0</v>
      </c>
      <c r="BQ355" s="24">
        <f>SUMIFS(Detail!BH:BH,Detail!$A:$A,$B355,Detail!$D:$D,14,Detail!$C:$C,2)</f>
        <v>0</v>
      </c>
      <c r="BR355" s="24">
        <f>SUMIFS(Detail!BH:BH,Detail!$A:$A,$B355,Detail!$D:$D,14,Detail!$C:$C,3)</f>
        <v>0</v>
      </c>
      <c r="BS355" s="24">
        <f>SUMIFS(Detail!BH:BH,Detail!$A:$A,$B355,Detail!$D:$D,14,Detail!$C:$C,4)</f>
        <v>0</v>
      </c>
      <c r="BT355" s="33">
        <f t="shared" si="622"/>
        <v>0</v>
      </c>
      <c r="BU355" s="24">
        <f>SUMIFS(Detail!BH:BH,Detail!$A:$A,$B355,Detail!$D:$D,15,Detail!$C:$C,1)</f>
        <v>0</v>
      </c>
      <c r="BV355" s="24">
        <f>SUMIFS(Detail!BH:BH,Detail!$A:$A,$B355,Detail!$D:$D,15,Detail!$C:$C,2)</f>
        <v>0</v>
      </c>
      <c r="BW355" s="24">
        <f>SUMIFS(Detail!BH:BH,Detail!$A:$A,$B355,Detail!$D:$D,15,Detail!$C:$C,3)</f>
        <v>0</v>
      </c>
      <c r="BX355" s="24">
        <f>SUMIFS(Detail!BH:BH,Detail!$A:$A,$B355,Detail!$D:$D,15,Detail!$C:$C,4)</f>
        <v>0</v>
      </c>
      <c r="BY355" s="33">
        <f t="shared" si="623"/>
        <v>0</v>
      </c>
      <c r="BZ355" s="24">
        <f>SUMIFS(Detail!BH:BH,Detail!$A:$A,$B355,Detail!$D:$D,16,Detail!$C:$C,1)</f>
        <v>0</v>
      </c>
      <c r="CA355" s="24">
        <f>SUMIFS(Detail!BH:BH,Detail!$A:$A,$B355,Detail!$D:$D,16,Detail!$C:$C,2)</f>
        <v>0</v>
      </c>
      <c r="CB355" s="24">
        <f>SUMIFS(Detail!BH:BH,Detail!$A:$A,$B355,Detail!$D:$D,16,Detail!$C:$C,3)</f>
        <v>0</v>
      </c>
      <c r="CC355" s="24">
        <f>SUMIFS(Detail!BH:BH,Detail!$A:$A,$B355,Detail!$D:$D,16,Detail!$C:$C,4)</f>
        <v>0</v>
      </c>
      <c r="CD355" s="33">
        <f t="shared" si="624"/>
        <v>0</v>
      </c>
      <c r="CE355" s="24">
        <f>SUMIFS(Detail!BH:BH,Detail!$A:$A,$B355,Detail!$D:$D,17,Detail!$C:$C,1)</f>
        <v>0</v>
      </c>
      <c r="CF355" s="24">
        <f>SUMIFS(Detail!BH:BH,Detail!$A:$A,$B355,Detail!$D:$D,17,Detail!$C:$C,2)</f>
        <v>0</v>
      </c>
      <c r="CG355" s="24">
        <f>SUMIFS(Detail!BH:BH,Detail!$A:$A,$B355,Detail!$D:$D,17,Detail!$C:$C,3)</f>
        <v>0</v>
      </c>
      <c r="CH355" s="24">
        <f>SUMIFS(Detail!BH:BH,Detail!$A:$A,$B355,Detail!$D:$D,17,Detail!$C:$C,4)</f>
        <v>0</v>
      </c>
      <c r="CI355" s="33">
        <f t="shared" si="625"/>
        <v>0</v>
      </c>
      <c r="CJ355" s="24">
        <f>SUMIFS(Detail!BH:BH,Detail!$A:$A,$B355,Detail!$D:$D,18,Detail!$C:$C,1)</f>
        <v>0</v>
      </c>
      <c r="CK355" s="24">
        <f>SUMIFS(Detail!BH:BH,Detail!$A:$A,$B355,Detail!$D:$D,18,Detail!$C:$C,2)</f>
        <v>0</v>
      </c>
      <c r="CL355" s="24">
        <f>SUMIFS(Detail!BH:BH,Detail!$A:$A,$B355,Detail!$D:$D,18,Detail!$C:$C,3)</f>
        <v>0</v>
      </c>
      <c r="CM355" s="24">
        <f>SUMIFS(Detail!BH:BH,Detail!$A:$A,$B355,Detail!$D:$D,18,Detail!$C:$C,4)</f>
        <v>0</v>
      </c>
      <c r="CN355" s="33">
        <f t="shared" si="626"/>
        <v>0</v>
      </c>
      <c r="CO355" s="24">
        <f>SUMIFS(Detail!BH:BH,Detail!$A:$A,$B355,Detail!$D:$D,19,Detail!$C:$C,1)</f>
        <v>0</v>
      </c>
      <c r="CP355" s="24">
        <f>SUMIFS(Detail!BH:BH,Detail!$A:$A,$B355,Detail!$D:$D,19,Detail!$C:$C,2)</f>
        <v>0</v>
      </c>
      <c r="CQ355" s="24">
        <f>SUMIFS(Detail!BH:BH,Detail!$A:$A,$B355,Detail!$D:$D,19,Detail!$C:$C,3)</f>
        <v>0</v>
      </c>
      <c r="CR355" s="24">
        <f>SUMIFS(Detail!BH:BH,Detail!$A:$A,$B355,Detail!$D:$D,19,Detail!$C:$C,4)</f>
        <v>0</v>
      </c>
      <c r="CS355" s="33">
        <f t="shared" si="627"/>
        <v>0</v>
      </c>
      <c r="CT355" s="24">
        <f>SUMIFS(Detail!BH:BH,Detail!$A:$A,$B355,Detail!$D:$D,20,Detail!$C:$C,1)</f>
        <v>0</v>
      </c>
      <c r="CU355" s="24">
        <f>SUMIFS(Detail!BH:BH,Detail!$A:$A,$B355,Detail!$D:$D,20,Detail!$C:$C,2)</f>
        <v>0</v>
      </c>
      <c r="CV355" s="24">
        <f>SUMIFS(Detail!BH:BH,Detail!$A:$A,$B355,Detail!$D:$D,20,Detail!$C:$C,3)</f>
        <v>0</v>
      </c>
      <c r="CW355" s="24">
        <f>SUMIFS(Detail!BH:BH,Detail!$A:$A,$B355,Detail!$D:$D,20,Detail!$C:$C,4)</f>
        <v>0</v>
      </c>
      <c r="CX355" s="33">
        <f t="shared" si="628"/>
        <v>0</v>
      </c>
      <c r="CY355" s="24">
        <f>SUMIFS(Detail!BH:BH,Detail!$A:$A,$B355,Detail!$D:$D,21,Detail!$C:$C,1)</f>
        <v>0</v>
      </c>
      <c r="CZ355" s="24">
        <f>SUMIFS(Detail!BH:BH,Detail!$A:$A,$B355,Detail!$D:$D,21,Detail!$C:$C,2)</f>
        <v>0</v>
      </c>
      <c r="DA355" s="24">
        <f>SUMIFS(Detail!BH:BH,Detail!$A:$A,$B355,Detail!$D:$D,21,Detail!$C:$C,3)</f>
        <v>0</v>
      </c>
      <c r="DB355" s="24">
        <f>SUMIFS(Detail!BH:BH,Detail!$A:$A,$B355,Detail!$D:$D,21,Detail!$C:$C,4)</f>
        <v>0</v>
      </c>
      <c r="DC355" s="33">
        <f t="shared" si="629"/>
        <v>0</v>
      </c>
      <c r="DD355" s="86">
        <f>SUMIFS(Detail!BH:BH,Detail!$A:$A,$B355,Detail!$B:$B,"&gt;60")</f>
        <v>12000000.000000002</v>
      </c>
    </row>
    <row r="356" spans="1:108" x14ac:dyDescent="0.25">
      <c r="A356" t="s">
        <v>5605</v>
      </c>
      <c r="B356" s="32" t="s">
        <v>5124</v>
      </c>
      <c r="C356" s="24">
        <f>SUMIFS(Detail!BH:BH,Detail!$A:$A,$B356,Detail!$D:$D,1,Detail!$C:$C,1)</f>
        <v>0</v>
      </c>
      <c r="D356" s="24">
        <f>SUMIFS(Detail!BH:BH,Detail!$A:$A,$B356,Detail!$D:$D,1,Detail!$C:$C,2)</f>
        <v>0</v>
      </c>
      <c r="E356" s="24">
        <f>SUMIFS(Detail!BH:BH,Detail!$A:$A,$B356,Detail!$D:$D,1,Detail!$C:$C,3)</f>
        <v>375000</v>
      </c>
      <c r="F356" s="24">
        <f>SUMIFS(Detail!BH:BH,Detail!$A:$A,$B356,Detail!$D:$D,1,Detail!$C:$C,4)</f>
        <v>937499.99999999988</v>
      </c>
      <c r="G356" s="33">
        <f t="shared" si="609"/>
        <v>1312500</v>
      </c>
      <c r="H356" s="24">
        <f>SUMIFS(Detail!BH:BH,Detail!$A:$A,$B356,Detail!$D:$D,2,Detail!$C:$C,1)</f>
        <v>1062500</v>
      </c>
      <c r="I356" s="24">
        <f>SUMIFS(Detail!BH:BH,Detail!$A:$A,$B356,Detail!$D:$D,2,Detail!$C:$C,2)</f>
        <v>1125000</v>
      </c>
      <c r="J356" s="24">
        <f>SUMIFS(Detail!BH:BH,Detail!$A:$A,$B356,Detail!$D:$D,2,Detail!$C:$C,3)</f>
        <v>1374999.9999999998</v>
      </c>
      <c r="K356" s="24">
        <f>SUMIFS(Detail!BH:BH,Detail!$A:$A,$B356,Detail!$D:$D,2,Detail!$C:$C,4)</f>
        <v>1500000</v>
      </c>
      <c r="L356" s="33">
        <f t="shared" si="610"/>
        <v>5062500</v>
      </c>
      <c r="M356" s="24">
        <f>SUMIFS(Detail!BH:BH,Detail!$A:$A,$B356,Detail!$D:$D,3,Detail!$C:$C,1)</f>
        <v>1687500</v>
      </c>
      <c r="N356" s="24">
        <f>SUMIFS(Detail!BH:BH,Detail!$A:$A,$B356,Detail!$D:$D,3,Detail!$C:$C,2)</f>
        <v>1912500</v>
      </c>
      <c r="O356" s="24">
        <f>SUMIFS(Detail!BH:BH,Detail!$A:$A,$B356,Detail!$D:$D,3,Detail!$C:$C,3)</f>
        <v>2025000</v>
      </c>
      <c r="P356" s="24">
        <f>SUMIFS(Detail!BH:BH,Detail!$A:$A,$B356,Detail!$D:$D,3,Detail!$C:$C,4)</f>
        <v>2475000</v>
      </c>
      <c r="Q356" s="33">
        <f t="shared" si="611"/>
        <v>8100000</v>
      </c>
      <c r="R356" s="24">
        <f>SUMIFS(Detail!BH:BH,Detail!$A:$A,$B356,Detail!$D:$D,4,Detail!$C:$C,1)</f>
        <v>2400000</v>
      </c>
      <c r="S356" s="24">
        <f>SUMIFS(Detail!BH:BH,Detail!$A:$A,$B356,Detail!$D:$D,4,Detail!$C:$C,2)</f>
        <v>3000000</v>
      </c>
      <c r="T356" s="24">
        <f>SUMIFS(Detail!BH:BH,Detail!$A:$A,$B356,Detail!$D:$D,4,Detail!$C:$C,3)</f>
        <v>3400000</v>
      </c>
      <c r="U356" s="24">
        <f>SUMIFS(Detail!BH:BH,Detail!$A:$A,$B356,Detail!$D:$D,4,Detail!$C:$C,4)</f>
        <v>3600000</v>
      </c>
      <c r="V356" s="33">
        <f t="shared" si="612"/>
        <v>12400000</v>
      </c>
      <c r="W356" s="24">
        <f>SUMIFS(Detail!BH:BH,Detail!$A:$A,$B356,Detail!$D:$D,5,Detail!$C:$C,1)</f>
        <v>3849999.9999999995</v>
      </c>
      <c r="X356" s="24">
        <f>SUMIFS(Detail!BH:BH,Detail!$A:$A,$B356,Detail!$D:$D,5,Detail!$C:$C,2)</f>
        <v>4200000</v>
      </c>
      <c r="Y356" s="24">
        <f>SUMIFS(Detail!BH:BH,Detail!$A:$A,$B356,Detail!$D:$D,5,Detail!$C:$C,3)</f>
        <v>5250000</v>
      </c>
      <c r="Z356" s="24">
        <f>SUMIFS(Detail!BH:BH,Detail!$A:$A,$B356,Detail!$D:$D,5,Detail!$C:$C,4)</f>
        <v>5949999.9999999991</v>
      </c>
      <c r="AA356" s="33">
        <f t="shared" si="613"/>
        <v>19250000</v>
      </c>
      <c r="AB356" s="24">
        <f>SUMIFS(Detail!BH:BH,Detail!$A:$A,$B356,Detail!$D:$D,6,Detail!$C:$C,1)</f>
        <v>2799999.9999999995</v>
      </c>
      <c r="AC356" s="24">
        <f>SUMIFS(Detail!BH:BH,Detail!$A:$A,$B356,Detail!$D:$D,6,Detail!$C:$C,2)</f>
        <v>0</v>
      </c>
      <c r="AD356" s="24">
        <f>SUMIFS(Detail!BH:BH,Detail!$A:$A,$B356,Detail!$D:$D,6,Detail!$C:$C,3)</f>
        <v>0</v>
      </c>
      <c r="AE356" s="24">
        <f>SUMIFS(Detail!BH:BH,Detail!$A:$A,$B356,Detail!$D:$D,6,Detail!$C:$C,4)</f>
        <v>0</v>
      </c>
      <c r="AF356" s="33">
        <f t="shared" si="614"/>
        <v>2799999.9999999995</v>
      </c>
      <c r="AG356" s="24">
        <f>SUMIFS(Detail!BH:BH,Detail!$A:$A,$B356,Detail!$D:$D,7,Detail!$C:$C,1)</f>
        <v>0</v>
      </c>
      <c r="AH356" s="24">
        <f>SUMIFS(Detail!BH:BH,Detail!$A:$A,$B356,Detail!$D:$D,7,Detail!$C:$C,2)</f>
        <v>0</v>
      </c>
      <c r="AI356" s="24">
        <f>SUMIFS(Detail!BH:BH,Detail!$A:$A,$B356,Detail!$D:$D,7,Detail!$C:$C,3)</f>
        <v>0</v>
      </c>
      <c r="AJ356" s="24">
        <f>SUMIFS(Detail!BH:BH,Detail!$A:$A,$B356,Detail!$D:$D,7,Detail!$C:$C,4)</f>
        <v>0</v>
      </c>
      <c r="AK356" s="33">
        <f t="shared" si="615"/>
        <v>0</v>
      </c>
      <c r="AL356" s="24">
        <f>SUMIFS(Detail!BH:BH,Detail!$A:$A,$B356,Detail!$D:$D,8,Detail!$C:$C,1)</f>
        <v>0</v>
      </c>
      <c r="AM356" s="24">
        <f>SUMIFS(Detail!BH:BH,Detail!$A:$A,$B356,Detail!$D:$D,8,Detail!$C:$C,2)</f>
        <v>0</v>
      </c>
      <c r="AN356" s="24">
        <f>SUMIFS(Detail!BH:BH,Detail!$A:$A,$B356,Detail!$D:$D,8,Detail!$C:$C,3)</f>
        <v>0</v>
      </c>
      <c r="AO356" s="24">
        <f>SUMIFS(Detail!BH:BH,Detail!$A:$A,$B356,Detail!$D:$D,8,Detail!$C:$C,4)</f>
        <v>0</v>
      </c>
      <c r="AP356" s="33">
        <f t="shared" si="616"/>
        <v>0</v>
      </c>
      <c r="AQ356" s="24">
        <f>SUMIFS(Detail!BH:BH,Detail!$A:$A,$B356,Detail!$D:$D,9,Detail!$C:$C,1)</f>
        <v>0</v>
      </c>
      <c r="AR356" s="24">
        <f>SUMIFS(Detail!BH:BH,Detail!$A:$A,$B356,Detail!$D:$D,9,Detail!$C:$C,2)</f>
        <v>0</v>
      </c>
      <c r="AS356" s="24">
        <f>SUMIFS(Detail!BH:BH,Detail!$A:$A,$B356,Detail!$D:$D,9,Detail!$C:$C,3)</f>
        <v>0</v>
      </c>
      <c r="AT356" s="24">
        <f>SUMIFS(Detail!BH:BH,Detail!$A:$A,$B356,Detail!$D:$D,9,Detail!$C:$C,4)</f>
        <v>0</v>
      </c>
      <c r="AU356" s="33">
        <f t="shared" si="617"/>
        <v>0</v>
      </c>
      <c r="AV356" s="24">
        <f>SUMIFS(Detail!BH:BH,Detail!$A:$A,$B356,Detail!$D:$D,10,Detail!$C:$C,1)</f>
        <v>0</v>
      </c>
      <c r="AW356" s="24">
        <f>SUMIFS(Detail!BH:BH,Detail!$A:$A,$B356,Detail!$D:$D,10,Detail!$C:$C,2)</f>
        <v>0</v>
      </c>
      <c r="AX356" s="24">
        <f>SUMIFS(Detail!BH:BH,Detail!$A:$A,$B356,Detail!$D:$D,10,Detail!$C:$C,3)</f>
        <v>0</v>
      </c>
      <c r="AY356" s="24">
        <f>SUMIFS(Detail!BH:BH,Detail!$A:$A,$B356,Detail!$D:$D,10,Detail!$C:$C,4)</f>
        <v>0</v>
      </c>
      <c r="AZ356" s="33">
        <f t="shared" si="618"/>
        <v>0</v>
      </c>
      <c r="BA356" s="24">
        <f>SUMIFS(Detail!BH:BH,Detail!$A:$A,$B356,Detail!$D:$D,11,Detail!$C:$C,1)</f>
        <v>0</v>
      </c>
      <c r="BB356" s="24">
        <f>SUMIFS(Detail!BH:BH,Detail!$A:$A,$B356,Detail!$D:$D,11,Detail!$C:$C,2)</f>
        <v>0</v>
      </c>
      <c r="BC356" s="24">
        <f>SUMIFS(Detail!BH:BH,Detail!$A:$A,$B356,Detail!$D:$D,11,Detail!$C:$C,3)</f>
        <v>0</v>
      </c>
      <c r="BD356" s="24">
        <f>SUMIFS(Detail!BH:BH,Detail!$A:$A,$B356,Detail!$D:$D,11,Detail!$C:$C,4)</f>
        <v>0</v>
      </c>
      <c r="BE356" s="33">
        <f t="shared" si="619"/>
        <v>0</v>
      </c>
      <c r="BF356" s="24">
        <f>SUMIFS(Detail!BH:BH,Detail!$A:$A,$B356,Detail!$D:$D,12,Detail!$C:$C,1)</f>
        <v>0</v>
      </c>
      <c r="BG356" s="24">
        <f>SUMIFS(Detail!BH:BH,Detail!$A:$A,$B356,Detail!$D:$D,12,Detail!$C:$C,2)</f>
        <v>0</v>
      </c>
      <c r="BH356" s="24">
        <f>SUMIFS(Detail!BH:BH,Detail!$A:$A,$B356,Detail!$D:$D,12,Detail!$C:$C,3)</f>
        <v>0</v>
      </c>
      <c r="BI356" s="24">
        <f>SUMIFS(Detail!BH:BH,Detail!$A:$A,$B356,Detail!$D:$D,12,Detail!$C:$C,4)</f>
        <v>0</v>
      </c>
      <c r="BJ356" s="33">
        <f t="shared" si="620"/>
        <v>0</v>
      </c>
      <c r="BK356" s="24">
        <f>SUMIFS(Detail!BH:BH,Detail!$A:$A,$B356,Detail!$D:$D,13,Detail!$C:$C,1)</f>
        <v>0</v>
      </c>
      <c r="BL356" s="24">
        <f>SUMIFS(Detail!BH:BH,Detail!$A:$A,$B356,Detail!$D:$D,13,Detail!$C:$C,2)</f>
        <v>0</v>
      </c>
      <c r="BM356" s="24">
        <f>SUMIFS(Detail!BH:BH,Detail!$A:$A,$B356,Detail!$D:$D,13,Detail!$C:$C,3)</f>
        <v>0</v>
      </c>
      <c r="BN356" s="24">
        <f>SUMIFS(Detail!BH:BH,Detail!$A:$A,$B356,Detail!$D:$D,13,Detail!$C:$C,4)</f>
        <v>0</v>
      </c>
      <c r="BO356" s="33">
        <f t="shared" si="621"/>
        <v>0</v>
      </c>
      <c r="BP356" s="24">
        <f>SUMIFS(Detail!BH:BH,Detail!$A:$A,$B356,Detail!$D:$D,14,Detail!$C:$C,1)</f>
        <v>0</v>
      </c>
      <c r="BQ356" s="24">
        <f>SUMIFS(Detail!BH:BH,Detail!$A:$A,$B356,Detail!$D:$D,14,Detail!$C:$C,2)</f>
        <v>0</v>
      </c>
      <c r="BR356" s="24">
        <f>SUMIFS(Detail!BH:BH,Detail!$A:$A,$B356,Detail!$D:$D,14,Detail!$C:$C,3)</f>
        <v>0</v>
      </c>
      <c r="BS356" s="24">
        <f>SUMIFS(Detail!BH:BH,Detail!$A:$A,$B356,Detail!$D:$D,14,Detail!$C:$C,4)</f>
        <v>0</v>
      </c>
      <c r="BT356" s="33">
        <f t="shared" si="622"/>
        <v>0</v>
      </c>
      <c r="BU356" s="24">
        <f>SUMIFS(Detail!BH:BH,Detail!$A:$A,$B356,Detail!$D:$D,15,Detail!$C:$C,1)</f>
        <v>0</v>
      </c>
      <c r="BV356" s="24">
        <f>SUMIFS(Detail!BH:BH,Detail!$A:$A,$B356,Detail!$D:$D,15,Detail!$C:$C,2)</f>
        <v>0</v>
      </c>
      <c r="BW356" s="24">
        <f>SUMIFS(Detail!BH:BH,Detail!$A:$A,$B356,Detail!$D:$D,15,Detail!$C:$C,3)</f>
        <v>0</v>
      </c>
      <c r="BX356" s="24">
        <f>SUMIFS(Detail!BH:BH,Detail!$A:$A,$B356,Detail!$D:$D,15,Detail!$C:$C,4)</f>
        <v>0</v>
      </c>
      <c r="BY356" s="33">
        <f t="shared" si="623"/>
        <v>0</v>
      </c>
      <c r="BZ356" s="24">
        <f>SUMIFS(Detail!BH:BH,Detail!$A:$A,$B356,Detail!$D:$D,16,Detail!$C:$C,1)</f>
        <v>0</v>
      </c>
      <c r="CA356" s="24">
        <f>SUMIFS(Detail!BH:BH,Detail!$A:$A,$B356,Detail!$D:$D,16,Detail!$C:$C,2)</f>
        <v>0</v>
      </c>
      <c r="CB356" s="24">
        <f>SUMIFS(Detail!BH:BH,Detail!$A:$A,$B356,Detail!$D:$D,16,Detail!$C:$C,3)</f>
        <v>0</v>
      </c>
      <c r="CC356" s="24">
        <f>SUMIFS(Detail!BH:BH,Detail!$A:$A,$B356,Detail!$D:$D,16,Detail!$C:$C,4)</f>
        <v>0</v>
      </c>
      <c r="CD356" s="33">
        <f t="shared" si="624"/>
        <v>0</v>
      </c>
      <c r="CE356" s="24">
        <f>SUMIFS(Detail!BH:BH,Detail!$A:$A,$B356,Detail!$D:$D,17,Detail!$C:$C,1)</f>
        <v>0</v>
      </c>
      <c r="CF356" s="24">
        <f>SUMIFS(Detail!BH:BH,Detail!$A:$A,$B356,Detail!$D:$D,17,Detail!$C:$C,2)</f>
        <v>0</v>
      </c>
      <c r="CG356" s="24">
        <f>SUMIFS(Detail!BH:BH,Detail!$A:$A,$B356,Detail!$D:$D,17,Detail!$C:$C,3)</f>
        <v>0</v>
      </c>
      <c r="CH356" s="24">
        <f>SUMIFS(Detail!BH:BH,Detail!$A:$A,$B356,Detail!$D:$D,17,Detail!$C:$C,4)</f>
        <v>0</v>
      </c>
      <c r="CI356" s="33">
        <f t="shared" si="625"/>
        <v>0</v>
      </c>
      <c r="CJ356" s="24">
        <f>SUMIFS(Detail!BH:BH,Detail!$A:$A,$B356,Detail!$D:$D,18,Detail!$C:$C,1)</f>
        <v>0</v>
      </c>
      <c r="CK356" s="24">
        <f>SUMIFS(Detail!BH:BH,Detail!$A:$A,$B356,Detail!$D:$D,18,Detail!$C:$C,2)</f>
        <v>0</v>
      </c>
      <c r="CL356" s="24">
        <f>SUMIFS(Detail!BH:BH,Detail!$A:$A,$B356,Detail!$D:$D,18,Detail!$C:$C,3)</f>
        <v>0</v>
      </c>
      <c r="CM356" s="24">
        <f>SUMIFS(Detail!BH:BH,Detail!$A:$A,$B356,Detail!$D:$D,18,Detail!$C:$C,4)</f>
        <v>0</v>
      </c>
      <c r="CN356" s="33">
        <f t="shared" si="626"/>
        <v>0</v>
      </c>
      <c r="CO356" s="24">
        <f>SUMIFS(Detail!BH:BH,Detail!$A:$A,$B356,Detail!$D:$D,19,Detail!$C:$C,1)</f>
        <v>0</v>
      </c>
      <c r="CP356" s="24">
        <f>SUMIFS(Detail!BH:BH,Detail!$A:$A,$B356,Detail!$D:$D,19,Detail!$C:$C,2)</f>
        <v>0</v>
      </c>
      <c r="CQ356" s="24">
        <f>SUMIFS(Detail!BH:BH,Detail!$A:$A,$B356,Detail!$D:$D,19,Detail!$C:$C,3)</f>
        <v>0</v>
      </c>
      <c r="CR356" s="24">
        <f>SUMIFS(Detail!BH:BH,Detail!$A:$A,$B356,Detail!$D:$D,19,Detail!$C:$C,4)</f>
        <v>0</v>
      </c>
      <c r="CS356" s="33">
        <f t="shared" si="627"/>
        <v>0</v>
      </c>
      <c r="CT356" s="24">
        <f>SUMIFS(Detail!BH:BH,Detail!$A:$A,$B356,Detail!$D:$D,20,Detail!$C:$C,1)</f>
        <v>0</v>
      </c>
      <c r="CU356" s="24">
        <f>SUMIFS(Detail!BH:BH,Detail!$A:$A,$B356,Detail!$D:$D,20,Detail!$C:$C,2)</f>
        <v>0</v>
      </c>
      <c r="CV356" s="24">
        <f>SUMIFS(Detail!BH:BH,Detail!$A:$A,$B356,Detail!$D:$D,20,Detail!$C:$C,3)</f>
        <v>0</v>
      </c>
      <c r="CW356" s="24">
        <f>SUMIFS(Detail!BH:BH,Detail!$A:$A,$B356,Detail!$D:$D,20,Detail!$C:$C,4)</f>
        <v>0</v>
      </c>
      <c r="CX356" s="33">
        <f t="shared" si="628"/>
        <v>0</v>
      </c>
      <c r="CY356" s="24">
        <f>SUMIFS(Detail!BH:BH,Detail!$A:$A,$B356,Detail!$D:$D,21,Detail!$C:$C,1)</f>
        <v>0</v>
      </c>
      <c r="CZ356" s="24">
        <f>SUMIFS(Detail!BH:BH,Detail!$A:$A,$B356,Detail!$D:$D,21,Detail!$C:$C,2)</f>
        <v>0</v>
      </c>
      <c r="DA356" s="24">
        <f>SUMIFS(Detail!BH:BH,Detail!$A:$A,$B356,Detail!$D:$D,21,Detail!$C:$C,3)</f>
        <v>0</v>
      </c>
      <c r="DB356" s="24">
        <f>SUMIFS(Detail!BH:BH,Detail!$A:$A,$B356,Detail!$D:$D,21,Detail!$C:$C,4)</f>
        <v>0</v>
      </c>
      <c r="DC356" s="33">
        <f t="shared" si="629"/>
        <v>0</v>
      </c>
      <c r="DD356" s="86">
        <f>SUMIFS(Detail!BH:BH,Detail!$A:$A,$B356,Detail!$B:$B,"&gt;60")</f>
        <v>2799999.9999999995</v>
      </c>
    </row>
    <row r="357" spans="1:108" x14ac:dyDescent="0.25">
      <c r="A357" t="s">
        <v>5606</v>
      </c>
      <c r="B357" s="32" t="s">
        <v>5125</v>
      </c>
      <c r="C357" s="24">
        <f>SUMIFS(Detail!BH:BH,Detail!$A:$A,$B357,Detail!$D:$D,1,Detail!$C:$C,1)</f>
        <v>0</v>
      </c>
      <c r="D357" s="24">
        <f>SUMIFS(Detail!BH:BH,Detail!$A:$A,$B357,Detail!$D:$D,1,Detail!$C:$C,2)</f>
        <v>0</v>
      </c>
      <c r="E357" s="24">
        <f>SUMIFS(Detail!BH:BH,Detail!$A:$A,$B357,Detail!$D:$D,1,Detail!$C:$C,3)</f>
        <v>31249.999999999996</v>
      </c>
      <c r="F357" s="24">
        <f>SUMIFS(Detail!BH:BH,Detail!$A:$A,$B357,Detail!$D:$D,1,Detail!$C:$C,4)</f>
        <v>62500</v>
      </c>
      <c r="G357" s="33">
        <f t="shared" si="609"/>
        <v>93750</v>
      </c>
      <c r="H357" s="24">
        <f>SUMIFS(Detail!BH:BH,Detail!$A:$A,$B357,Detail!$D:$D,2,Detail!$C:$C,1)</f>
        <v>1812500</v>
      </c>
      <c r="I357" s="24">
        <f>SUMIFS(Detail!BH:BH,Detail!$A:$A,$B357,Detail!$D:$D,2,Detail!$C:$C,2)</f>
        <v>4187500.0000000005</v>
      </c>
      <c r="J357" s="24">
        <f>SUMIFS(Detail!BH:BH,Detail!$A:$A,$B357,Detail!$D:$D,2,Detail!$C:$C,3)</f>
        <v>4906250.0000000019</v>
      </c>
      <c r="K357" s="24">
        <f>SUMIFS(Detail!BH:BH,Detail!$A:$A,$B357,Detail!$D:$D,2,Detail!$C:$C,4)</f>
        <v>5000000.0000000009</v>
      </c>
      <c r="L357" s="33">
        <f t="shared" si="610"/>
        <v>15906250.000000004</v>
      </c>
      <c r="M357" s="24">
        <f>SUMIFS(Detail!BH:BH,Detail!$A:$A,$B357,Detail!$D:$D,3,Detail!$C:$C,1)</f>
        <v>5287500</v>
      </c>
      <c r="N357" s="24">
        <f>SUMIFS(Detail!BH:BH,Detail!$A:$A,$B357,Detail!$D:$D,3,Detail!$C:$C,2)</f>
        <v>6356250</v>
      </c>
      <c r="O357" s="24">
        <f>SUMIFS(Detail!BH:BH,Detail!$A:$A,$B357,Detail!$D:$D,3,Detail!$C:$C,3)</f>
        <v>6693750</v>
      </c>
      <c r="P357" s="24">
        <f>SUMIFS(Detail!BH:BH,Detail!$A:$A,$B357,Detail!$D:$D,3,Detail!$C:$C,4)</f>
        <v>6749999.9999999981</v>
      </c>
      <c r="Q357" s="33">
        <f t="shared" si="611"/>
        <v>25087500</v>
      </c>
      <c r="R357" s="24">
        <f>SUMIFS(Detail!BH:BH,Detail!$A:$A,$B357,Detail!$D:$D,4,Detail!$C:$C,1)</f>
        <v>7050000</v>
      </c>
      <c r="S357" s="24">
        <f>SUMIFS(Detail!BH:BH,Detail!$A:$A,$B357,Detail!$D:$D,4,Detail!$C:$C,2)</f>
        <v>8475000</v>
      </c>
      <c r="T357" s="24">
        <f>SUMIFS(Detail!BH:BH,Detail!$A:$A,$B357,Detail!$D:$D,4,Detail!$C:$C,3)</f>
        <v>8925000</v>
      </c>
      <c r="U357" s="24">
        <f>SUMIFS(Detail!BH:BH,Detail!$A:$A,$B357,Detail!$D:$D,4,Detail!$C:$C,4)</f>
        <v>9000000</v>
      </c>
      <c r="V357" s="33">
        <f t="shared" si="612"/>
        <v>33450000</v>
      </c>
      <c r="W357" s="24">
        <f>SUMIFS(Detail!BH:BH,Detail!$A:$A,$B357,Detail!$D:$D,5,Detail!$C:$C,1)</f>
        <v>9253125</v>
      </c>
      <c r="X357" s="24">
        <f>SUMIFS(Detail!BH:BH,Detail!$A:$A,$B357,Detail!$D:$D,5,Detail!$C:$C,2)</f>
        <v>11123437.5</v>
      </c>
      <c r="Y357" s="24">
        <f>SUMIFS(Detail!BH:BH,Detail!$A:$A,$B357,Detail!$D:$D,5,Detail!$C:$C,3)</f>
        <v>11714062.499999998</v>
      </c>
      <c r="Z357" s="24">
        <f>SUMIFS(Detail!BH:BH,Detail!$A:$A,$B357,Detail!$D:$D,5,Detail!$C:$C,4)</f>
        <v>11812499.999999998</v>
      </c>
      <c r="AA357" s="33">
        <f t="shared" si="613"/>
        <v>43903125</v>
      </c>
      <c r="AB357" s="24">
        <f>SUMIFS(Detail!BH:BH,Detail!$A:$A,$B357,Detail!$D:$D,6,Detail!$C:$C,1)</f>
        <v>7678125</v>
      </c>
      <c r="AC357" s="24">
        <f>SUMIFS(Detail!BH:BH,Detail!$A:$A,$B357,Detail!$D:$D,6,Detail!$C:$C,2)</f>
        <v>2067187.5</v>
      </c>
      <c r="AD357" s="24">
        <f>SUMIFS(Detail!BH:BH,Detail!$A:$A,$B357,Detail!$D:$D,6,Detail!$C:$C,3)</f>
        <v>295312.5</v>
      </c>
      <c r="AE357" s="24">
        <f>SUMIFS(Detail!BH:BH,Detail!$A:$A,$B357,Detail!$D:$D,6,Detail!$C:$C,4)</f>
        <v>0</v>
      </c>
      <c r="AF357" s="33">
        <f t="shared" si="614"/>
        <v>10040625</v>
      </c>
      <c r="AG357" s="24">
        <f>SUMIFS(Detail!BH:BH,Detail!$A:$A,$B357,Detail!$D:$D,7,Detail!$C:$C,1)</f>
        <v>0</v>
      </c>
      <c r="AH357" s="24">
        <f>SUMIFS(Detail!BH:BH,Detail!$A:$A,$B357,Detail!$D:$D,7,Detail!$C:$C,2)</f>
        <v>0</v>
      </c>
      <c r="AI357" s="24">
        <f>SUMIFS(Detail!BH:BH,Detail!$A:$A,$B357,Detail!$D:$D,7,Detail!$C:$C,3)</f>
        <v>0</v>
      </c>
      <c r="AJ357" s="24">
        <f>SUMIFS(Detail!BH:BH,Detail!$A:$A,$B357,Detail!$D:$D,7,Detail!$C:$C,4)</f>
        <v>0</v>
      </c>
      <c r="AK357" s="33">
        <f t="shared" si="615"/>
        <v>0</v>
      </c>
      <c r="AL357" s="24">
        <f>SUMIFS(Detail!BH:BH,Detail!$A:$A,$B357,Detail!$D:$D,8,Detail!$C:$C,1)</f>
        <v>0</v>
      </c>
      <c r="AM357" s="24">
        <f>SUMIFS(Detail!BH:BH,Detail!$A:$A,$B357,Detail!$D:$D,8,Detail!$C:$C,2)</f>
        <v>0</v>
      </c>
      <c r="AN357" s="24">
        <f>SUMIFS(Detail!BH:BH,Detail!$A:$A,$B357,Detail!$D:$D,8,Detail!$C:$C,3)</f>
        <v>0</v>
      </c>
      <c r="AO357" s="24">
        <f>SUMIFS(Detail!BH:BH,Detail!$A:$A,$B357,Detail!$D:$D,8,Detail!$C:$C,4)</f>
        <v>0</v>
      </c>
      <c r="AP357" s="33">
        <f t="shared" si="616"/>
        <v>0</v>
      </c>
      <c r="AQ357" s="24">
        <f>SUMIFS(Detail!BH:BH,Detail!$A:$A,$B357,Detail!$D:$D,9,Detail!$C:$C,1)</f>
        <v>0</v>
      </c>
      <c r="AR357" s="24">
        <f>SUMIFS(Detail!BH:BH,Detail!$A:$A,$B357,Detail!$D:$D,9,Detail!$C:$C,2)</f>
        <v>0</v>
      </c>
      <c r="AS357" s="24">
        <f>SUMIFS(Detail!BH:BH,Detail!$A:$A,$B357,Detail!$D:$D,9,Detail!$C:$C,3)</f>
        <v>0</v>
      </c>
      <c r="AT357" s="24">
        <f>SUMIFS(Detail!BH:BH,Detail!$A:$A,$B357,Detail!$D:$D,9,Detail!$C:$C,4)</f>
        <v>0</v>
      </c>
      <c r="AU357" s="33">
        <f t="shared" si="617"/>
        <v>0</v>
      </c>
      <c r="AV357" s="24">
        <f>SUMIFS(Detail!BH:BH,Detail!$A:$A,$B357,Detail!$D:$D,10,Detail!$C:$C,1)</f>
        <v>0</v>
      </c>
      <c r="AW357" s="24">
        <f>SUMIFS(Detail!BH:BH,Detail!$A:$A,$B357,Detail!$D:$D,10,Detail!$C:$C,2)</f>
        <v>0</v>
      </c>
      <c r="AX357" s="24">
        <f>SUMIFS(Detail!BH:BH,Detail!$A:$A,$B357,Detail!$D:$D,10,Detail!$C:$C,3)</f>
        <v>0</v>
      </c>
      <c r="AY357" s="24">
        <f>SUMIFS(Detail!BH:BH,Detail!$A:$A,$B357,Detail!$D:$D,10,Detail!$C:$C,4)</f>
        <v>0</v>
      </c>
      <c r="AZ357" s="33">
        <f t="shared" si="618"/>
        <v>0</v>
      </c>
      <c r="BA357" s="24">
        <f>SUMIFS(Detail!BH:BH,Detail!$A:$A,$B357,Detail!$D:$D,11,Detail!$C:$C,1)</f>
        <v>0</v>
      </c>
      <c r="BB357" s="24">
        <f>SUMIFS(Detail!BH:BH,Detail!$A:$A,$B357,Detail!$D:$D,11,Detail!$C:$C,2)</f>
        <v>0</v>
      </c>
      <c r="BC357" s="24">
        <f>SUMIFS(Detail!BH:BH,Detail!$A:$A,$B357,Detail!$D:$D,11,Detail!$C:$C,3)</f>
        <v>0</v>
      </c>
      <c r="BD357" s="24">
        <f>SUMIFS(Detail!BH:BH,Detail!$A:$A,$B357,Detail!$D:$D,11,Detail!$C:$C,4)</f>
        <v>0</v>
      </c>
      <c r="BE357" s="33">
        <f t="shared" si="619"/>
        <v>0</v>
      </c>
      <c r="BF357" s="24">
        <f>SUMIFS(Detail!BH:BH,Detail!$A:$A,$B357,Detail!$D:$D,12,Detail!$C:$C,1)</f>
        <v>0</v>
      </c>
      <c r="BG357" s="24">
        <f>SUMIFS(Detail!BH:BH,Detail!$A:$A,$B357,Detail!$D:$D,12,Detail!$C:$C,2)</f>
        <v>0</v>
      </c>
      <c r="BH357" s="24">
        <f>SUMIFS(Detail!BH:BH,Detail!$A:$A,$B357,Detail!$D:$D,12,Detail!$C:$C,3)</f>
        <v>0</v>
      </c>
      <c r="BI357" s="24">
        <f>SUMIFS(Detail!BH:BH,Detail!$A:$A,$B357,Detail!$D:$D,12,Detail!$C:$C,4)</f>
        <v>0</v>
      </c>
      <c r="BJ357" s="33">
        <f t="shared" si="620"/>
        <v>0</v>
      </c>
      <c r="BK357" s="24">
        <f>SUMIFS(Detail!BH:BH,Detail!$A:$A,$B357,Detail!$D:$D,13,Detail!$C:$C,1)</f>
        <v>0</v>
      </c>
      <c r="BL357" s="24">
        <f>SUMIFS(Detail!BH:BH,Detail!$A:$A,$B357,Detail!$D:$D,13,Detail!$C:$C,2)</f>
        <v>0</v>
      </c>
      <c r="BM357" s="24">
        <f>SUMIFS(Detail!BH:BH,Detail!$A:$A,$B357,Detail!$D:$D,13,Detail!$C:$C,3)</f>
        <v>0</v>
      </c>
      <c r="BN357" s="24">
        <f>SUMIFS(Detail!BH:BH,Detail!$A:$A,$B357,Detail!$D:$D,13,Detail!$C:$C,4)</f>
        <v>0</v>
      </c>
      <c r="BO357" s="33">
        <f t="shared" si="621"/>
        <v>0</v>
      </c>
      <c r="BP357" s="24">
        <f>SUMIFS(Detail!BH:BH,Detail!$A:$A,$B357,Detail!$D:$D,14,Detail!$C:$C,1)</f>
        <v>0</v>
      </c>
      <c r="BQ357" s="24">
        <f>SUMIFS(Detail!BH:BH,Detail!$A:$A,$B357,Detail!$D:$D,14,Detail!$C:$C,2)</f>
        <v>0</v>
      </c>
      <c r="BR357" s="24">
        <f>SUMIFS(Detail!BH:BH,Detail!$A:$A,$B357,Detail!$D:$D,14,Detail!$C:$C,3)</f>
        <v>0</v>
      </c>
      <c r="BS357" s="24">
        <f>SUMIFS(Detail!BH:BH,Detail!$A:$A,$B357,Detail!$D:$D,14,Detail!$C:$C,4)</f>
        <v>0</v>
      </c>
      <c r="BT357" s="33">
        <f t="shared" si="622"/>
        <v>0</v>
      </c>
      <c r="BU357" s="24">
        <f>SUMIFS(Detail!BH:BH,Detail!$A:$A,$B357,Detail!$D:$D,15,Detail!$C:$C,1)</f>
        <v>0</v>
      </c>
      <c r="BV357" s="24">
        <f>SUMIFS(Detail!BH:BH,Detail!$A:$A,$B357,Detail!$D:$D,15,Detail!$C:$C,2)</f>
        <v>0</v>
      </c>
      <c r="BW357" s="24">
        <f>SUMIFS(Detail!BH:BH,Detail!$A:$A,$B357,Detail!$D:$D,15,Detail!$C:$C,3)</f>
        <v>0</v>
      </c>
      <c r="BX357" s="24">
        <f>SUMIFS(Detail!BH:BH,Detail!$A:$A,$B357,Detail!$D:$D,15,Detail!$C:$C,4)</f>
        <v>0</v>
      </c>
      <c r="BY357" s="33">
        <f t="shared" si="623"/>
        <v>0</v>
      </c>
      <c r="BZ357" s="24">
        <f>SUMIFS(Detail!BH:BH,Detail!$A:$A,$B357,Detail!$D:$D,16,Detail!$C:$C,1)</f>
        <v>0</v>
      </c>
      <c r="CA357" s="24">
        <f>SUMIFS(Detail!BH:BH,Detail!$A:$A,$B357,Detail!$D:$D,16,Detail!$C:$C,2)</f>
        <v>0</v>
      </c>
      <c r="CB357" s="24">
        <f>SUMIFS(Detail!BH:BH,Detail!$A:$A,$B357,Detail!$D:$D,16,Detail!$C:$C,3)</f>
        <v>0</v>
      </c>
      <c r="CC357" s="24">
        <f>SUMIFS(Detail!BH:BH,Detail!$A:$A,$B357,Detail!$D:$D,16,Detail!$C:$C,4)</f>
        <v>0</v>
      </c>
      <c r="CD357" s="33">
        <f t="shared" si="624"/>
        <v>0</v>
      </c>
      <c r="CE357" s="24">
        <f>SUMIFS(Detail!BH:BH,Detail!$A:$A,$B357,Detail!$D:$D,17,Detail!$C:$C,1)</f>
        <v>0</v>
      </c>
      <c r="CF357" s="24">
        <f>SUMIFS(Detail!BH:BH,Detail!$A:$A,$B357,Detail!$D:$D,17,Detail!$C:$C,2)</f>
        <v>0</v>
      </c>
      <c r="CG357" s="24">
        <f>SUMIFS(Detail!BH:BH,Detail!$A:$A,$B357,Detail!$D:$D,17,Detail!$C:$C,3)</f>
        <v>0</v>
      </c>
      <c r="CH357" s="24">
        <f>SUMIFS(Detail!BH:BH,Detail!$A:$A,$B357,Detail!$D:$D,17,Detail!$C:$C,4)</f>
        <v>0</v>
      </c>
      <c r="CI357" s="33">
        <f t="shared" si="625"/>
        <v>0</v>
      </c>
      <c r="CJ357" s="24">
        <f>SUMIFS(Detail!BH:BH,Detail!$A:$A,$B357,Detail!$D:$D,18,Detail!$C:$C,1)</f>
        <v>0</v>
      </c>
      <c r="CK357" s="24">
        <f>SUMIFS(Detail!BH:BH,Detail!$A:$A,$B357,Detail!$D:$D,18,Detail!$C:$C,2)</f>
        <v>0</v>
      </c>
      <c r="CL357" s="24">
        <f>SUMIFS(Detail!BH:BH,Detail!$A:$A,$B357,Detail!$D:$D,18,Detail!$C:$C,3)</f>
        <v>0</v>
      </c>
      <c r="CM357" s="24">
        <f>SUMIFS(Detail!BH:BH,Detail!$A:$A,$B357,Detail!$D:$D,18,Detail!$C:$C,4)</f>
        <v>0</v>
      </c>
      <c r="CN357" s="33">
        <f t="shared" si="626"/>
        <v>0</v>
      </c>
      <c r="CO357" s="24">
        <f>SUMIFS(Detail!BH:BH,Detail!$A:$A,$B357,Detail!$D:$D,19,Detail!$C:$C,1)</f>
        <v>0</v>
      </c>
      <c r="CP357" s="24">
        <f>SUMIFS(Detail!BH:BH,Detail!$A:$A,$B357,Detail!$D:$D,19,Detail!$C:$C,2)</f>
        <v>0</v>
      </c>
      <c r="CQ357" s="24">
        <f>SUMIFS(Detail!BH:BH,Detail!$A:$A,$B357,Detail!$D:$D,19,Detail!$C:$C,3)</f>
        <v>0</v>
      </c>
      <c r="CR357" s="24">
        <f>SUMIFS(Detail!BH:BH,Detail!$A:$A,$B357,Detail!$D:$D,19,Detail!$C:$C,4)</f>
        <v>0</v>
      </c>
      <c r="CS357" s="33">
        <f t="shared" si="627"/>
        <v>0</v>
      </c>
      <c r="CT357" s="24">
        <f>SUMIFS(Detail!BH:BH,Detail!$A:$A,$B357,Detail!$D:$D,20,Detail!$C:$C,1)</f>
        <v>0</v>
      </c>
      <c r="CU357" s="24">
        <f>SUMIFS(Detail!BH:BH,Detail!$A:$A,$B357,Detail!$D:$D,20,Detail!$C:$C,2)</f>
        <v>0</v>
      </c>
      <c r="CV357" s="24">
        <f>SUMIFS(Detail!BH:BH,Detail!$A:$A,$B357,Detail!$D:$D,20,Detail!$C:$C,3)</f>
        <v>0</v>
      </c>
      <c r="CW357" s="24">
        <f>SUMIFS(Detail!BH:BH,Detail!$A:$A,$B357,Detail!$D:$D,20,Detail!$C:$C,4)</f>
        <v>0</v>
      </c>
      <c r="CX357" s="33">
        <f t="shared" si="628"/>
        <v>0</v>
      </c>
      <c r="CY357" s="24">
        <f>SUMIFS(Detail!BH:BH,Detail!$A:$A,$B357,Detail!$D:$D,21,Detail!$C:$C,1)</f>
        <v>0</v>
      </c>
      <c r="CZ357" s="24">
        <f>SUMIFS(Detail!BH:BH,Detail!$A:$A,$B357,Detail!$D:$D,21,Detail!$C:$C,2)</f>
        <v>0</v>
      </c>
      <c r="DA357" s="24">
        <f>SUMIFS(Detail!BH:BH,Detail!$A:$A,$B357,Detail!$D:$D,21,Detail!$C:$C,3)</f>
        <v>0</v>
      </c>
      <c r="DB357" s="24">
        <f>SUMIFS(Detail!BH:BH,Detail!$A:$A,$B357,Detail!$D:$D,21,Detail!$C:$C,4)</f>
        <v>0</v>
      </c>
      <c r="DC357" s="33">
        <f t="shared" si="629"/>
        <v>0</v>
      </c>
      <c r="DD357" s="86">
        <f>SUMIFS(Detail!BH:BH,Detail!$A:$A,$B357,Detail!$B:$B,"&gt;60")</f>
        <v>10040625</v>
      </c>
    </row>
    <row r="358" spans="1:108" x14ac:dyDescent="0.25">
      <c r="A358" t="s">
        <v>5607</v>
      </c>
      <c r="B358" s="32" t="s">
        <v>5126</v>
      </c>
      <c r="C358" s="24">
        <f>SUMIFS(Detail!BH:BH,Detail!$A:$A,$B358,Detail!$D:$D,1,Detail!$C:$C,1)</f>
        <v>0</v>
      </c>
      <c r="D358" s="24">
        <f>SUMIFS(Detail!BH:BH,Detail!$A:$A,$B358,Detail!$D:$D,1,Detail!$C:$C,2)</f>
        <v>0</v>
      </c>
      <c r="E358" s="24">
        <f>SUMIFS(Detail!BH:BH,Detail!$A:$A,$B358,Detail!$D:$D,1,Detail!$C:$C,3)</f>
        <v>31249.999999999996</v>
      </c>
      <c r="F358" s="24">
        <f>SUMIFS(Detail!BH:BH,Detail!$A:$A,$B358,Detail!$D:$D,1,Detail!$C:$C,4)</f>
        <v>137500</v>
      </c>
      <c r="G358" s="33">
        <f t="shared" si="609"/>
        <v>168750</v>
      </c>
      <c r="H358" s="24">
        <f>SUMIFS(Detail!BH:BH,Detail!$A:$A,$B358,Detail!$D:$D,2,Detail!$C:$C,1)</f>
        <v>462500</v>
      </c>
      <c r="I358" s="24">
        <f>SUMIFS(Detail!BH:BH,Detail!$A:$A,$B358,Detail!$D:$D,2,Detail!$C:$C,2)</f>
        <v>1025000.0000000001</v>
      </c>
      <c r="J358" s="24">
        <f>SUMIFS(Detail!BH:BH,Detail!$A:$A,$B358,Detail!$D:$D,2,Detail!$C:$C,3)</f>
        <v>1681250</v>
      </c>
      <c r="K358" s="24">
        <f>SUMIFS(Detail!BH:BH,Detail!$A:$A,$B358,Detail!$D:$D,2,Detail!$C:$C,4)</f>
        <v>2325000</v>
      </c>
      <c r="L358" s="33">
        <f t="shared" si="610"/>
        <v>5493750</v>
      </c>
      <c r="M358" s="24">
        <f>SUMIFS(Detail!BH:BH,Detail!$A:$A,$B358,Detail!$D:$D,3,Detail!$C:$C,1)</f>
        <v>2525000</v>
      </c>
      <c r="N358" s="24">
        <f>SUMIFS(Detail!BH:BH,Detail!$A:$A,$B358,Detail!$D:$D,3,Detail!$C:$C,2)</f>
        <v>2612500</v>
      </c>
      <c r="O358" s="24">
        <f>SUMIFS(Detail!BH:BH,Detail!$A:$A,$B358,Detail!$D:$D,3,Detail!$C:$C,3)</f>
        <v>3050000</v>
      </c>
      <c r="P358" s="24">
        <f>SUMIFS(Detail!BH:BH,Detail!$A:$A,$B358,Detail!$D:$D,3,Detail!$C:$C,4)</f>
        <v>3675000</v>
      </c>
      <c r="Q358" s="33">
        <f t="shared" si="611"/>
        <v>11862500</v>
      </c>
      <c r="R358" s="24">
        <f>SUMIFS(Detail!BH:BH,Detail!$A:$A,$B358,Detail!$D:$D,4,Detail!$C:$C,1)</f>
        <v>4650000</v>
      </c>
      <c r="S358" s="24">
        <f>SUMIFS(Detail!BH:BH,Detail!$A:$A,$B358,Detail!$D:$D,4,Detail!$C:$C,2)</f>
        <v>5050000</v>
      </c>
      <c r="T358" s="24">
        <f>SUMIFS(Detail!BH:BH,Detail!$A:$A,$B358,Detail!$D:$D,4,Detail!$C:$C,3)</f>
        <v>5225000</v>
      </c>
      <c r="U358" s="24">
        <f>SUMIFS(Detail!BH:BH,Detail!$A:$A,$B358,Detail!$D:$D,4,Detail!$C:$C,4)</f>
        <v>6100000</v>
      </c>
      <c r="V358" s="33">
        <f t="shared" si="612"/>
        <v>21025000</v>
      </c>
      <c r="W358" s="24">
        <f>SUMIFS(Detail!BH:BH,Detail!$A:$A,$B358,Detail!$D:$D,5,Detail!$C:$C,1)</f>
        <v>6615000</v>
      </c>
      <c r="X358" s="24">
        <f>SUMIFS(Detail!BH:BH,Detail!$A:$A,$B358,Detail!$D:$D,5,Detail!$C:$C,2)</f>
        <v>8370000</v>
      </c>
      <c r="Y358" s="24">
        <f>SUMIFS(Detail!BH:BH,Detail!$A:$A,$B358,Detail!$D:$D,5,Detail!$C:$C,3)</f>
        <v>9090000</v>
      </c>
      <c r="Z358" s="24">
        <f>SUMIFS(Detail!BH:BH,Detail!$A:$A,$B358,Detail!$D:$D,5,Detail!$C:$C,4)</f>
        <v>9405000</v>
      </c>
      <c r="AA358" s="33">
        <f t="shared" si="613"/>
        <v>33480000</v>
      </c>
      <c r="AB358" s="24">
        <f>SUMIFS(Detail!BH:BH,Detail!$A:$A,$B358,Detail!$D:$D,6,Detail!$C:$C,1)</f>
        <v>8730000</v>
      </c>
      <c r="AC358" s="24">
        <f>SUMIFS(Detail!BH:BH,Detail!$A:$A,$B358,Detail!$D:$D,6,Detail!$C:$C,2)</f>
        <v>6030000</v>
      </c>
      <c r="AD358" s="24">
        <f>SUMIFS(Detail!BH:BH,Detail!$A:$A,$B358,Detail!$D:$D,6,Detail!$C:$C,3)</f>
        <v>4140000</v>
      </c>
      <c r="AE358" s="24">
        <f>SUMIFS(Detail!BH:BH,Detail!$A:$A,$B358,Detail!$D:$D,6,Detail!$C:$C,4)</f>
        <v>1800000</v>
      </c>
      <c r="AF358" s="33">
        <f t="shared" si="614"/>
        <v>20700000</v>
      </c>
      <c r="AG358" s="24">
        <f>SUMIFS(Detail!BH:BH,Detail!$A:$A,$B358,Detail!$D:$D,7,Detail!$C:$C,1)</f>
        <v>0</v>
      </c>
      <c r="AH358" s="24">
        <f>SUMIFS(Detail!BH:BH,Detail!$A:$A,$B358,Detail!$D:$D,7,Detail!$C:$C,2)</f>
        <v>0</v>
      </c>
      <c r="AI358" s="24">
        <f>SUMIFS(Detail!BH:BH,Detail!$A:$A,$B358,Detail!$D:$D,7,Detail!$C:$C,3)</f>
        <v>0</v>
      </c>
      <c r="AJ358" s="24">
        <f>SUMIFS(Detail!BH:BH,Detail!$A:$A,$B358,Detail!$D:$D,7,Detail!$C:$C,4)</f>
        <v>0</v>
      </c>
      <c r="AK358" s="33">
        <f t="shared" si="615"/>
        <v>0</v>
      </c>
      <c r="AL358" s="24">
        <f>SUMIFS(Detail!BH:BH,Detail!$A:$A,$B358,Detail!$D:$D,8,Detail!$C:$C,1)</f>
        <v>0</v>
      </c>
      <c r="AM358" s="24">
        <f>SUMIFS(Detail!BH:BH,Detail!$A:$A,$B358,Detail!$D:$D,8,Detail!$C:$C,2)</f>
        <v>0</v>
      </c>
      <c r="AN358" s="24">
        <f>SUMIFS(Detail!BH:BH,Detail!$A:$A,$B358,Detail!$D:$D,8,Detail!$C:$C,3)</f>
        <v>0</v>
      </c>
      <c r="AO358" s="24">
        <f>SUMIFS(Detail!BH:BH,Detail!$A:$A,$B358,Detail!$D:$D,8,Detail!$C:$C,4)</f>
        <v>0</v>
      </c>
      <c r="AP358" s="33">
        <f t="shared" si="616"/>
        <v>0</v>
      </c>
      <c r="AQ358" s="24">
        <f>SUMIFS(Detail!BH:BH,Detail!$A:$A,$B358,Detail!$D:$D,9,Detail!$C:$C,1)</f>
        <v>0</v>
      </c>
      <c r="AR358" s="24">
        <f>SUMIFS(Detail!BH:BH,Detail!$A:$A,$B358,Detail!$D:$D,9,Detail!$C:$C,2)</f>
        <v>0</v>
      </c>
      <c r="AS358" s="24">
        <f>SUMIFS(Detail!BH:BH,Detail!$A:$A,$B358,Detail!$D:$D,9,Detail!$C:$C,3)</f>
        <v>0</v>
      </c>
      <c r="AT358" s="24">
        <f>SUMIFS(Detail!BH:BH,Detail!$A:$A,$B358,Detail!$D:$D,9,Detail!$C:$C,4)</f>
        <v>0</v>
      </c>
      <c r="AU358" s="33">
        <f t="shared" si="617"/>
        <v>0</v>
      </c>
      <c r="AV358" s="24">
        <f>SUMIFS(Detail!BH:BH,Detail!$A:$A,$B358,Detail!$D:$D,10,Detail!$C:$C,1)</f>
        <v>0</v>
      </c>
      <c r="AW358" s="24">
        <f>SUMIFS(Detail!BH:BH,Detail!$A:$A,$B358,Detail!$D:$D,10,Detail!$C:$C,2)</f>
        <v>0</v>
      </c>
      <c r="AX358" s="24">
        <f>SUMIFS(Detail!BH:BH,Detail!$A:$A,$B358,Detail!$D:$D,10,Detail!$C:$C,3)</f>
        <v>0</v>
      </c>
      <c r="AY358" s="24">
        <f>SUMIFS(Detail!BH:BH,Detail!$A:$A,$B358,Detail!$D:$D,10,Detail!$C:$C,4)</f>
        <v>0</v>
      </c>
      <c r="AZ358" s="33">
        <f t="shared" si="618"/>
        <v>0</v>
      </c>
      <c r="BA358" s="24">
        <f>SUMIFS(Detail!BH:BH,Detail!$A:$A,$B358,Detail!$D:$D,11,Detail!$C:$C,1)</f>
        <v>0</v>
      </c>
      <c r="BB358" s="24">
        <f>SUMIFS(Detail!BH:BH,Detail!$A:$A,$B358,Detail!$D:$D,11,Detail!$C:$C,2)</f>
        <v>0</v>
      </c>
      <c r="BC358" s="24">
        <f>SUMIFS(Detail!BH:BH,Detail!$A:$A,$B358,Detail!$D:$D,11,Detail!$C:$C,3)</f>
        <v>0</v>
      </c>
      <c r="BD358" s="24">
        <f>SUMIFS(Detail!BH:BH,Detail!$A:$A,$B358,Detail!$D:$D,11,Detail!$C:$C,4)</f>
        <v>0</v>
      </c>
      <c r="BE358" s="33">
        <f t="shared" si="619"/>
        <v>0</v>
      </c>
      <c r="BF358" s="24">
        <f>SUMIFS(Detail!BH:BH,Detail!$A:$A,$B358,Detail!$D:$D,12,Detail!$C:$C,1)</f>
        <v>0</v>
      </c>
      <c r="BG358" s="24">
        <f>SUMIFS(Detail!BH:BH,Detail!$A:$A,$B358,Detail!$D:$D,12,Detail!$C:$C,2)</f>
        <v>0</v>
      </c>
      <c r="BH358" s="24">
        <f>SUMIFS(Detail!BH:BH,Detail!$A:$A,$B358,Detail!$D:$D,12,Detail!$C:$C,3)</f>
        <v>0</v>
      </c>
      <c r="BI358" s="24">
        <f>SUMIFS(Detail!BH:BH,Detail!$A:$A,$B358,Detail!$D:$D,12,Detail!$C:$C,4)</f>
        <v>0</v>
      </c>
      <c r="BJ358" s="33">
        <f t="shared" si="620"/>
        <v>0</v>
      </c>
      <c r="BK358" s="24">
        <f>SUMIFS(Detail!BH:BH,Detail!$A:$A,$B358,Detail!$D:$D,13,Detail!$C:$C,1)</f>
        <v>0</v>
      </c>
      <c r="BL358" s="24">
        <f>SUMIFS(Detail!BH:BH,Detail!$A:$A,$B358,Detail!$D:$D,13,Detail!$C:$C,2)</f>
        <v>0</v>
      </c>
      <c r="BM358" s="24">
        <f>SUMIFS(Detail!BH:BH,Detail!$A:$A,$B358,Detail!$D:$D,13,Detail!$C:$C,3)</f>
        <v>0</v>
      </c>
      <c r="BN358" s="24">
        <f>SUMIFS(Detail!BH:BH,Detail!$A:$A,$B358,Detail!$D:$D,13,Detail!$C:$C,4)</f>
        <v>0</v>
      </c>
      <c r="BO358" s="33">
        <f t="shared" si="621"/>
        <v>0</v>
      </c>
      <c r="BP358" s="24">
        <f>SUMIFS(Detail!BH:BH,Detail!$A:$A,$B358,Detail!$D:$D,14,Detail!$C:$C,1)</f>
        <v>0</v>
      </c>
      <c r="BQ358" s="24">
        <f>SUMIFS(Detail!BH:BH,Detail!$A:$A,$B358,Detail!$D:$D,14,Detail!$C:$C,2)</f>
        <v>0</v>
      </c>
      <c r="BR358" s="24">
        <f>SUMIFS(Detail!BH:BH,Detail!$A:$A,$B358,Detail!$D:$D,14,Detail!$C:$C,3)</f>
        <v>0</v>
      </c>
      <c r="BS358" s="24">
        <f>SUMIFS(Detail!BH:BH,Detail!$A:$A,$B358,Detail!$D:$D,14,Detail!$C:$C,4)</f>
        <v>0</v>
      </c>
      <c r="BT358" s="33">
        <f t="shared" si="622"/>
        <v>0</v>
      </c>
      <c r="BU358" s="24">
        <f>SUMIFS(Detail!BH:BH,Detail!$A:$A,$B358,Detail!$D:$D,15,Detail!$C:$C,1)</f>
        <v>0</v>
      </c>
      <c r="BV358" s="24">
        <f>SUMIFS(Detail!BH:BH,Detail!$A:$A,$B358,Detail!$D:$D,15,Detail!$C:$C,2)</f>
        <v>0</v>
      </c>
      <c r="BW358" s="24">
        <f>SUMIFS(Detail!BH:BH,Detail!$A:$A,$B358,Detail!$D:$D,15,Detail!$C:$C,3)</f>
        <v>0</v>
      </c>
      <c r="BX358" s="24">
        <f>SUMIFS(Detail!BH:BH,Detail!$A:$A,$B358,Detail!$D:$D,15,Detail!$C:$C,4)</f>
        <v>0</v>
      </c>
      <c r="BY358" s="33">
        <f t="shared" si="623"/>
        <v>0</v>
      </c>
      <c r="BZ358" s="24">
        <f>SUMIFS(Detail!BH:BH,Detail!$A:$A,$B358,Detail!$D:$D,16,Detail!$C:$C,1)</f>
        <v>0</v>
      </c>
      <c r="CA358" s="24">
        <f>SUMIFS(Detail!BH:BH,Detail!$A:$A,$B358,Detail!$D:$D,16,Detail!$C:$C,2)</f>
        <v>0</v>
      </c>
      <c r="CB358" s="24">
        <f>SUMIFS(Detail!BH:BH,Detail!$A:$A,$B358,Detail!$D:$D,16,Detail!$C:$C,3)</f>
        <v>0</v>
      </c>
      <c r="CC358" s="24">
        <f>SUMIFS(Detail!BH:BH,Detail!$A:$A,$B358,Detail!$D:$D,16,Detail!$C:$C,4)</f>
        <v>0</v>
      </c>
      <c r="CD358" s="33">
        <f t="shared" si="624"/>
        <v>0</v>
      </c>
      <c r="CE358" s="24">
        <f>SUMIFS(Detail!BH:BH,Detail!$A:$A,$B358,Detail!$D:$D,17,Detail!$C:$C,1)</f>
        <v>0</v>
      </c>
      <c r="CF358" s="24">
        <f>SUMIFS(Detail!BH:BH,Detail!$A:$A,$B358,Detail!$D:$D,17,Detail!$C:$C,2)</f>
        <v>0</v>
      </c>
      <c r="CG358" s="24">
        <f>SUMIFS(Detail!BH:BH,Detail!$A:$A,$B358,Detail!$D:$D,17,Detail!$C:$C,3)</f>
        <v>0</v>
      </c>
      <c r="CH358" s="24">
        <f>SUMIFS(Detail!BH:BH,Detail!$A:$A,$B358,Detail!$D:$D,17,Detail!$C:$C,4)</f>
        <v>0</v>
      </c>
      <c r="CI358" s="33">
        <f t="shared" si="625"/>
        <v>0</v>
      </c>
      <c r="CJ358" s="24">
        <f>SUMIFS(Detail!BH:BH,Detail!$A:$A,$B358,Detail!$D:$D,18,Detail!$C:$C,1)</f>
        <v>0</v>
      </c>
      <c r="CK358" s="24">
        <f>SUMIFS(Detail!BH:BH,Detail!$A:$A,$B358,Detail!$D:$D,18,Detail!$C:$C,2)</f>
        <v>0</v>
      </c>
      <c r="CL358" s="24">
        <f>SUMIFS(Detail!BH:BH,Detail!$A:$A,$B358,Detail!$D:$D,18,Detail!$C:$C,3)</f>
        <v>0</v>
      </c>
      <c r="CM358" s="24">
        <f>SUMIFS(Detail!BH:BH,Detail!$A:$A,$B358,Detail!$D:$D,18,Detail!$C:$C,4)</f>
        <v>0</v>
      </c>
      <c r="CN358" s="33">
        <f t="shared" si="626"/>
        <v>0</v>
      </c>
      <c r="CO358" s="24">
        <f>SUMIFS(Detail!BH:BH,Detail!$A:$A,$B358,Detail!$D:$D,19,Detail!$C:$C,1)</f>
        <v>0</v>
      </c>
      <c r="CP358" s="24">
        <f>SUMIFS(Detail!BH:BH,Detail!$A:$A,$B358,Detail!$D:$D,19,Detail!$C:$C,2)</f>
        <v>0</v>
      </c>
      <c r="CQ358" s="24">
        <f>SUMIFS(Detail!BH:BH,Detail!$A:$A,$B358,Detail!$D:$D,19,Detail!$C:$C,3)</f>
        <v>0</v>
      </c>
      <c r="CR358" s="24">
        <f>SUMIFS(Detail!BH:BH,Detail!$A:$A,$B358,Detail!$D:$D,19,Detail!$C:$C,4)</f>
        <v>0</v>
      </c>
      <c r="CS358" s="33">
        <f t="shared" si="627"/>
        <v>0</v>
      </c>
      <c r="CT358" s="24">
        <f>SUMIFS(Detail!BH:BH,Detail!$A:$A,$B358,Detail!$D:$D,20,Detail!$C:$C,1)</f>
        <v>0</v>
      </c>
      <c r="CU358" s="24">
        <f>SUMIFS(Detail!BH:BH,Detail!$A:$A,$B358,Detail!$D:$D,20,Detail!$C:$C,2)</f>
        <v>0</v>
      </c>
      <c r="CV358" s="24">
        <f>SUMIFS(Detail!BH:BH,Detail!$A:$A,$B358,Detail!$D:$D,20,Detail!$C:$C,3)</f>
        <v>0</v>
      </c>
      <c r="CW358" s="24">
        <f>SUMIFS(Detail!BH:BH,Detail!$A:$A,$B358,Detail!$D:$D,20,Detail!$C:$C,4)</f>
        <v>0</v>
      </c>
      <c r="CX358" s="33">
        <f t="shared" si="628"/>
        <v>0</v>
      </c>
      <c r="CY358" s="24">
        <f>SUMIFS(Detail!BH:BH,Detail!$A:$A,$B358,Detail!$D:$D,21,Detail!$C:$C,1)</f>
        <v>0</v>
      </c>
      <c r="CZ358" s="24">
        <f>SUMIFS(Detail!BH:BH,Detail!$A:$A,$B358,Detail!$D:$D,21,Detail!$C:$C,2)</f>
        <v>0</v>
      </c>
      <c r="DA358" s="24">
        <f>SUMIFS(Detail!BH:BH,Detail!$A:$A,$B358,Detail!$D:$D,21,Detail!$C:$C,3)</f>
        <v>0</v>
      </c>
      <c r="DB358" s="24">
        <f>SUMIFS(Detail!BH:BH,Detail!$A:$A,$B358,Detail!$D:$D,21,Detail!$C:$C,4)</f>
        <v>0</v>
      </c>
      <c r="DC358" s="33">
        <f t="shared" si="629"/>
        <v>0</v>
      </c>
      <c r="DD358" s="86">
        <f>SUMIFS(Detail!BH:BH,Detail!$A:$A,$B358,Detail!$B:$B,"&gt;60")</f>
        <v>20700000</v>
      </c>
    </row>
    <row r="359" spans="1:108" x14ac:dyDescent="0.25">
      <c r="A359" t="s">
        <v>5608</v>
      </c>
      <c r="B359" s="32" t="s">
        <v>5127</v>
      </c>
      <c r="C359" s="24">
        <f>SUMIFS(Detail!BH:BH,Detail!$A:$A,$B359,Detail!$D:$D,1,Detail!$C:$C,1)</f>
        <v>0</v>
      </c>
      <c r="D359" s="24">
        <f>SUMIFS(Detail!BH:BH,Detail!$A:$A,$B359,Detail!$D:$D,1,Detail!$C:$C,2)</f>
        <v>0</v>
      </c>
      <c r="E359" s="24">
        <f>SUMIFS(Detail!BH:BH,Detail!$A:$A,$B359,Detail!$D:$D,1,Detail!$C:$C,3)</f>
        <v>0</v>
      </c>
      <c r="F359" s="24">
        <f>SUMIFS(Detail!BH:BH,Detail!$A:$A,$B359,Detail!$D:$D,1,Detail!$C:$C,4)</f>
        <v>25000</v>
      </c>
      <c r="G359" s="33">
        <f t="shared" si="609"/>
        <v>25000</v>
      </c>
      <c r="H359" s="24">
        <f>SUMIFS(Detail!BH:BH,Detail!$A:$A,$B359,Detail!$D:$D,2,Detail!$C:$C,1)</f>
        <v>125000</v>
      </c>
      <c r="I359" s="24">
        <f>SUMIFS(Detail!BH:BH,Detail!$A:$A,$B359,Detail!$D:$D,2,Detail!$C:$C,2)</f>
        <v>337500</v>
      </c>
      <c r="J359" s="24">
        <f>SUMIFS(Detail!BH:BH,Detail!$A:$A,$B359,Detail!$D:$D,2,Detail!$C:$C,3)</f>
        <v>637500</v>
      </c>
      <c r="K359" s="24">
        <f>SUMIFS(Detail!BH:BH,Detail!$A:$A,$B359,Detail!$D:$D,2,Detail!$C:$C,4)</f>
        <v>925000</v>
      </c>
      <c r="L359" s="33">
        <f t="shared" si="610"/>
        <v>2025000</v>
      </c>
      <c r="M359" s="24">
        <f>SUMIFS(Detail!BH:BH,Detail!$A:$A,$B359,Detail!$D:$D,3,Detail!$C:$C,1)</f>
        <v>1024999.9999999999</v>
      </c>
      <c r="N359" s="24">
        <f>SUMIFS(Detail!BH:BH,Detail!$A:$A,$B359,Detail!$D:$D,3,Detail!$C:$C,2)</f>
        <v>1012500</v>
      </c>
      <c r="O359" s="24">
        <f>SUMIFS(Detail!BH:BH,Detail!$A:$A,$B359,Detail!$D:$D,3,Detail!$C:$C,3)</f>
        <v>1137500.0000000002</v>
      </c>
      <c r="P359" s="24">
        <f>SUMIFS(Detail!BH:BH,Detail!$A:$A,$B359,Detail!$D:$D,3,Detail!$C:$C,4)</f>
        <v>1425000</v>
      </c>
      <c r="Q359" s="33">
        <f t="shared" si="611"/>
        <v>4600000</v>
      </c>
      <c r="R359" s="24">
        <f>SUMIFS(Detail!BH:BH,Detail!$A:$A,$B359,Detail!$D:$D,4,Detail!$C:$C,1)</f>
        <v>1850000</v>
      </c>
      <c r="S359" s="24">
        <f>SUMIFS(Detail!BH:BH,Detail!$A:$A,$B359,Detail!$D:$D,4,Detail!$C:$C,2)</f>
        <v>2049999.9999999998</v>
      </c>
      <c r="T359" s="24">
        <f>SUMIFS(Detail!BH:BH,Detail!$A:$A,$B359,Detail!$D:$D,4,Detail!$C:$C,3)</f>
        <v>2025000</v>
      </c>
      <c r="U359" s="24">
        <f>SUMIFS(Detail!BH:BH,Detail!$A:$A,$B359,Detail!$D:$D,4,Detail!$C:$C,4)</f>
        <v>2275000.0000000005</v>
      </c>
      <c r="V359" s="33">
        <f t="shared" si="612"/>
        <v>8200000</v>
      </c>
      <c r="W359" s="24">
        <f>SUMIFS(Detail!BH:BH,Detail!$A:$A,$B359,Detail!$D:$D,5,Detail!$C:$C,1)</f>
        <v>2565000</v>
      </c>
      <c r="X359" s="24">
        <f>SUMIFS(Detail!BH:BH,Detail!$A:$A,$B359,Detail!$D:$D,5,Detail!$C:$C,2)</f>
        <v>3330000</v>
      </c>
      <c r="Y359" s="24">
        <f>SUMIFS(Detail!BH:BH,Detail!$A:$A,$B359,Detail!$D:$D,5,Detail!$C:$C,3)</f>
        <v>3690000</v>
      </c>
      <c r="Z359" s="24">
        <f>SUMIFS(Detail!BH:BH,Detail!$A:$A,$B359,Detail!$D:$D,5,Detail!$C:$C,4)</f>
        <v>3645000.0000000009</v>
      </c>
      <c r="AA359" s="33">
        <f t="shared" si="613"/>
        <v>13230000</v>
      </c>
      <c r="AB359" s="24">
        <f>SUMIFS(Detail!BH:BH,Detail!$A:$A,$B359,Detail!$D:$D,6,Detail!$C:$C,1)</f>
        <v>3105000</v>
      </c>
      <c r="AC359" s="24">
        <f>SUMIFS(Detail!BH:BH,Detail!$A:$A,$B359,Detail!$D:$D,6,Detail!$C:$C,2)</f>
        <v>1980000</v>
      </c>
      <c r="AD359" s="24">
        <f>SUMIFS(Detail!BH:BH,Detail!$A:$A,$B359,Detail!$D:$D,6,Detail!$C:$C,3)</f>
        <v>1260000</v>
      </c>
      <c r="AE359" s="24">
        <f>SUMIFS(Detail!BH:BH,Detail!$A:$A,$B359,Detail!$D:$D,6,Detail!$C:$C,4)</f>
        <v>540000</v>
      </c>
      <c r="AF359" s="33">
        <f t="shared" si="614"/>
        <v>6885000</v>
      </c>
      <c r="AG359" s="24">
        <f>SUMIFS(Detail!BH:BH,Detail!$A:$A,$B359,Detail!$D:$D,7,Detail!$C:$C,1)</f>
        <v>0</v>
      </c>
      <c r="AH359" s="24">
        <f>SUMIFS(Detail!BH:BH,Detail!$A:$A,$B359,Detail!$D:$D,7,Detail!$C:$C,2)</f>
        <v>0</v>
      </c>
      <c r="AI359" s="24">
        <f>SUMIFS(Detail!BH:BH,Detail!$A:$A,$B359,Detail!$D:$D,7,Detail!$C:$C,3)</f>
        <v>0</v>
      </c>
      <c r="AJ359" s="24">
        <f>SUMIFS(Detail!BH:BH,Detail!$A:$A,$B359,Detail!$D:$D,7,Detail!$C:$C,4)</f>
        <v>0</v>
      </c>
      <c r="AK359" s="33">
        <f t="shared" si="615"/>
        <v>0</v>
      </c>
      <c r="AL359" s="24">
        <f>SUMIFS(Detail!BH:BH,Detail!$A:$A,$B359,Detail!$D:$D,8,Detail!$C:$C,1)</f>
        <v>0</v>
      </c>
      <c r="AM359" s="24">
        <f>SUMIFS(Detail!BH:BH,Detail!$A:$A,$B359,Detail!$D:$D,8,Detail!$C:$C,2)</f>
        <v>0</v>
      </c>
      <c r="AN359" s="24">
        <f>SUMIFS(Detail!BH:BH,Detail!$A:$A,$B359,Detail!$D:$D,8,Detail!$C:$C,3)</f>
        <v>0</v>
      </c>
      <c r="AO359" s="24">
        <f>SUMIFS(Detail!BH:BH,Detail!$A:$A,$B359,Detail!$D:$D,8,Detail!$C:$C,4)</f>
        <v>0</v>
      </c>
      <c r="AP359" s="33">
        <f t="shared" si="616"/>
        <v>0</v>
      </c>
      <c r="AQ359" s="24">
        <f>SUMIFS(Detail!BH:BH,Detail!$A:$A,$B359,Detail!$D:$D,9,Detail!$C:$C,1)</f>
        <v>0</v>
      </c>
      <c r="AR359" s="24">
        <f>SUMIFS(Detail!BH:BH,Detail!$A:$A,$B359,Detail!$D:$D,9,Detail!$C:$C,2)</f>
        <v>0</v>
      </c>
      <c r="AS359" s="24">
        <f>SUMIFS(Detail!BH:BH,Detail!$A:$A,$B359,Detail!$D:$D,9,Detail!$C:$C,3)</f>
        <v>0</v>
      </c>
      <c r="AT359" s="24">
        <f>SUMIFS(Detail!BH:BH,Detail!$A:$A,$B359,Detail!$D:$D,9,Detail!$C:$C,4)</f>
        <v>0</v>
      </c>
      <c r="AU359" s="33">
        <f t="shared" si="617"/>
        <v>0</v>
      </c>
      <c r="AV359" s="24">
        <f>SUMIFS(Detail!BH:BH,Detail!$A:$A,$B359,Detail!$D:$D,10,Detail!$C:$C,1)</f>
        <v>0</v>
      </c>
      <c r="AW359" s="24">
        <f>SUMIFS(Detail!BH:BH,Detail!$A:$A,$B359,Detail!$D:$D,10,Detail!$C:$C,2)</f>
        <v>0</v>
      </c>
      <c r="AX359" s="24">
        <f>SUMIFS(Detail!BH:BH,Detail!$A:$A,$B359,Detail!$D:$D,10,Detail!$C:$C,3)</f>
        <v>0</v>
      </c>
      <c r="AY359" s="24">
        <f>SUMIFS(Detail!BH:BH,Detail!$A:$A,$B359,Detail!$D:$D,10,Detail!$C:$C,4)</f>
        <v>0</v>
      </c>
      <c r="AZ359" s="33">
        <f t="shared" si="618"/>
        <v>0</v>
      </c>
      <c r="BA359" s="24">
        <f>SUMIFS(Detail!BH:BH,Detail!$A:$A,$B359,Detail!$D:$D,11,Detail!$C:$C,1)</f>
        <v>0</v>
      </c>
      <c r="BB359" s="24">
        <f>SUMIFS(Detail!BH:BH,Detail!$A:$A,$B359,Detail!$D:$D,11,Detail!$C:$C,2)</f>
        <v>0</v>
      </c>
      <c r="BC359" s="24">
        <f>SUMIFS(Detail!BH:BH,Detail!$A:$A,$B359,Detail!$D:$D,11,Detail!$C:$C,3)</f>
        <v>0</v>
      </c>
      <c r="BD359" s="24">
        <f>SUMIFS(Detail!BH:BH,Detail!$A:$A,$B359,Detail!$D:$D,11,Detail!$C:$C,4)</f>
        <v>0</v>
      </c>
      <c r="BE359" s="33">
        <f t="shared" si="619"/>
        <v>0</v>
      </c>
      <c r="BF359" s="24">
        <f>SUMIFS(Detail!BH:BH,Detail!$A:$A,$B359,Detail!$D:$D,12,Detail!$C:$C,1)</f>
        <v>0</v>
      </c>
      <c r="BG359" s="24">
        <f>SUMIFS(Detail!BH:BH,Detail!$A:$A,$B359,Detail!$D:$D,12,Detail!$C:$C,2)</f>
        <v>0</v>
      </c>
      <c r="BH359" s="24">
        <f>SUMIFS(Detail!BH:BH,Detail!$A:$A,$B359,Detail!$D:$D,12,Detail!$C:$C,3)</f>
        <v>0</v>
      </c>
      <c r="BI359" s="24">
        <f>SUMIFS(Detail!BH:BH,Detail!$A:$A,$B359,Detail!$D:$D,12,Detail!$C:$C,4)</f>
        <v>0</v>
      </c>
      <c r="BJ359" s="33">
        <f t="shared" si="620"/>
        <v>0</v>
      </c>
      <c r="BK359" s="24">
        <f>SUMIFS(Detail!BH:BH,Detail!$A:$A,$B359,Detail!$D:$D,13,Detail!$C:$C,1)</f>
        <v>0</v>
      </c>
      <c r="BL359" s="24">
        <f>SUMIFS(Detail!BH:BH,Detail!$A:$A,$B359,Detail!$D:$D,13,Detail!$C:$C,2)</f>
        <v>0</v>
      </c>
      <c r="BM359" s="24">
        <f>SUMIFS(Detail!BH:BH,Detail!$A:$A,$B359,Detail!$D:$D,13,Detail!$C:$C,3)</f>
        <v>0</v>
      </c>
      <c r="BN359" s="24">
        <f>SUMIFS(Detail!BH:BH,Detail!$A:$A,$B359,Detail!$D:$D,13,Detail!$C:$C,4)</f>
        <v>0</v>
      </c>
      <c r="BO359" s="33">
        <f t="shared" si="621"/>
        <v>0</v>
      </c>
      <c r="BP359" s="24">
        <f>SUMIFS(Detail!BH:BH,Detail!$A:$A,$B359,Detail!$D:$D,14,Detail!$C:$C,1)</f>
        <v>0</v>
      </c>
      <c r="BQ359" s="24">
        <f>SUMIFS(Detail!BH:BH,Detail!$A:$A,$B359,Detail!$D:$D,14,Detail!$C:$C,2)</f>
        <v>0</v>
      </c>
      <c r="BR359" s="24">
        <f>SUMIFS(Detail!BH:BH,Detail!$A:$A,$B359,Detail!$D:$D,14,Detail!$C:$C,3)</f>
        <v>0</v>
      </c>
      <c r="BS359" s="24">
        <f>SUMIFS(Detail!BH:BH,Detail!$A:$A,$B359,Detail!$D:$D,14,Detail!$C:$C,4)</f>
        <v>0</v>
      </c>
      <c r="BT359" s="33">
        <f t="shared" si="622"/>
        <v>0</v>
      </c>
      <c r="BU359" s="24">
        <f>SUMIFS(Detail!BH:BH,Detail!$A:$A,$B359,Detail!$D:$D,15,Detail!$C:$C,1)</f>
        <v>0</v>
      </c>
      <c r="BV359" s="24">
        <f>SUMIFS(Detail!BH:BH,Detail!$A:$A,$B359,Detail!$D:$D,15,Detail!$C:$C,2)</f>
        <v>0</v>
      </c>
      <c r="BW359" s="24">
        <f>SUMIFS(Detail!BH:BH,Detail!$A:$A,$B359,Detail!$D:$D,15,Detail!$C:$C,3)</f>
        <v>0</v>
      </c>
      <c r="BX359" s="24">
        <f>SUMIFS(Detail!BH:BH,Detail!$A:$A,$B359,Detail!$D:$D,15,Detail!$C:$C,4)</f>
        <v>0</v>
      </c>
      <c r="BY359" s="33">
        <f t="shared" si="623"/>
        <v>0</v>
      </c>
      <c r="BZ359" s="24">
        <f>SUMIFS(Detail!BH:BH,Detail!$A:$A,$B359,Detail!$D:$D,16,Detail!$C:$C,1)</f>
        <v>0</v>
      </c>
      <c r="CA359" s="24">
        <f>SUMIFS(Detail!BH:BH,Detail!$A:$A,$B359,Detail!$D:$D,16,Detail!$C:$C,2)</f>
        <v>0</v>
      </c>
      <c r="CB359" s="24">
        <f>SUMIFS(Detail!BH:BH,Detail!$A:$A,$B359,Detail!$D:$D,16,Detail!$C:$C,3)</f>
        <v>0</v>
      </c>
      <c r="CC359" s="24">
        <f>SUMIFS(Detail!BH:BH,Detail!$A:$A,$B359,Detail!$D:$D,16,Detail!$C:$C,4)</f>
        <v>0</v>
      </c>
      <c r="CD359" s="33">
        <f t="shared" si="624"/>
        <v>0</v>
      </c>
      <c r="CE359" s="24">
        <f>SUMIFS(Detail!BH:BH,Detail!$A:$A,$B359,Detail!$D:$D,17,Detail!$C:$C,1)</f>
        <v>0</v>
      </c>
      <c r="CF359" s="24">
        <f>SUMIFS(Detail!BH:BH,Detail!$A:$A,$B359,Detail!$D:$D,17,Detail!$C:$C,2)</f>
        <v>0</v>
      </c>
      <c r="CG359" s="24">
        <f>SUMIFS(Detail!BH:BH,Detail!$A:$A,$B359,Detail!$D:$D,17,Detail!$C:$C,3)</f>
        <v>0</v>
      </c>
      <c r="CH359" s="24">
        <f>SUMIFS(Detail!BH:BH,Detail!$A:$A,$B359,Detail!$D:$D,17,Detail!$C:$C,4)</f>
        <v>0</v>
      </c>
      <c r="CI359" s="33">
        <f t="shared" si="625"/>
        <v>0</v>
      </c>
      <c r="CJ359" s="24">
        <f>SUMIFS(Detail!BH:BH,Detail!$A:$A,$B359,Detail!$D:$D,18,Detail!$C:$C,1)</f>
        <v>0</v>
      </c>
      <c r="CK359" s="24">
        <f>SUMIFS(Detail!BH:BH,Detail!$A:$A,$B359,Detail!$D:$D,18,Detail!$C:$C,2)</f>
        <v>0</v>
      </c>
      <c r="CL359" s="24">
        <f>SUMIFS(Detail!BH:BH,Detail!$A:$A,$B359,Detail!$D:$D,18,Detail!$C:$C,3)</f>
        <v>0</v>
      </c>
      <c r="CM359" s="24">
        <f>SUMIFS(Detail!BH:BH,Detail!$A:$A,$B359,Detail!$D:$D,18,Detail!$C:$C,4)</f>
        <v>0</v>
      </c>
      <c r="CN359" s="33">
        <f t="shared" si="626"/>
        <v>0</v>
      </c>
      <c r="CO359" s="24">
        <f>SUMIFS(Detail!BH:BH,Detail!$A:$A,$B359,Detail!$D:$D,19,Detail!$C:$C,1)</f>
        <v>0</v>
      </c>
      <c r="CP359" s="24">
        <f>SUMIFS(Detail!BH:BH,Detail!$A:$A,$B359,Detail!$D:$D,19,Detail!$C:$C,2)</f>
        <v>0</v>
      </c>
      <c r="CQ359" s="24">
        <f>SUMIFS(Detail!BH:BH,Detail!$A:$A,$B359,Detail!$D:$D,19,Detail!$C:$C,3)</f>
        <v>0</v>
      </c>
      <c r="CR359" s="24">
        <f>SUMIFS(Detail!BH:BH,Detail!$A:$A,$B359,Detail!$D:$D,19,Detail!$C:$C,4)</f>
        <v>0</v>
      </c>
      <c r="CS359" s="33">
        <f t="shared" si="627"/>
        <v>0</v>
      </c>
      <c r="CT359" s="24">
        <f>SUMIFS(Detail!BH:BH,Detail!$A:$A,$B359,Detail!$D:$D,20,Detail!$C:$C,1)</f>
        <v>0</v>
      </c>
      <c r="CU359" s="24">
        <f>SUMIFS(Detail!BH:BH,Detail!$A:$A,$B359,Detail!$D:$D,20,Detail!$C:$C,2)</f>
        <v>0</v>
      </c>
      <c r="CV359" s="24">
        <f>SUMIFS(Detail!BH:BH,Detail!$A:$A,$B359,Detail!$D:$D,20,Detail!$C:$C,3)</f>
        <v>0</v>
      </c>
      <c r="CW359" s="24">
        <f>SUMIFS(Detail!BH:BH,Detail!$A:$A,$B359,Detail!$D:$D,20,Detail!$C:$C,4)</f>
        <v>0</v>
      </c>
      <c r="CX359" s="33">
        <f t="shared" si="628"/>
        <v>0</v>
      </c>
      <c r="CY359" s="24">
        <f>SUMIFS(Detail!BH:BH,Detail!$A:$A,$B359,Detail!$D:$D,21,Detail!$C:$C,1)</f>
        <v>0</v>
      </c>
      <c r="CZ359" s="24">
        <f>SUMIFS(Detail!BH:BH,Detail!$A:$A,$B359,Detail!$D:$D,21,Detail!$C:$C,2)</f>
        <v>0</v>
      </c>
      <c r="DA359" s="24">
        <f>SUMIFS(Detail!BH:BH,Detail!$A:$A,$B359,Detail!$D:$D,21,Detail!$C:$C,3)</f>
        <v>0</v>
      </c>
      <c r="DB359" s="24">
        <f>SUMIFS(Detail!BH:BH,Detail!$A:$A,$B359,Detail!$D:$D,21,Detail!$C:$C,4)</f>
        <v>0</v>
      </c>
      <c r="DC359" s="33">
        <f t="shared" si="629"/>
        <v>0</v>
      </c>
      <c r="DD359" s="86">
        <f>SUMIFS(Detail!BH:BH,Detail!$A:$A,$B359,Detail!$B:$B,"&gt;60")</f>
        <v>6885000</v>
      </c>
    </row>
    <row r="360" spans="1:108" x14ac:dyDescent="0.25">
      <c r="A360" t="s">
        <v>5609</v>
      </c>
      <c r="B360" s="32" t="s">
        <v>5128</v>
      </c>
      <c r="C360" s="24">
        <f>SUMIFS(Detail!BH:BH,Detail!$A:$A,$B360,Detail!$D:$D,1,Detail!$C:$C,1)</f>
        <v>0</v>
      </c>
      <c r="D360" s="24">
        <f>SUMIFS(Detail!BH:BH,Detail!$A:$A,$B360,Detail!$D:$D,1,Detail!$C:$C,2)</f>
        <v>0</v>
      </c>
      <c r="E360" s="24">
        <f>SUMIFS(Detail!BH:BH,Detail!$A:$A,$B360,Detail!$D:$D,1,Detail!$C:$C,3)</f>
        <v>0</v>
      </c>
      <c r="F360" s="24">
        <f>SUMIFS(Detail!BH:BH,Detail!$A:$A,$B360,Detail!$D:$D,1,Detail!$C:$C,4)</f>
        <v>0</v>
      </c>
      <c r="G360" s="33">
        <f t="shared" si="609"/>
        <v>0</v>
      </c>
      <c r="H360" s="24">
        <f>SUMIFS(Detail!BH:BH,Detail!$A:$A,$B360,Detail!$D:$D,2,Detail!$C:$C,1)</f>
        <v>31249.999999999996</v>
      </c>
      <c r="I360" s="24">
        <f>SUMIFS(Detail!BH:BH,Detail!$A:$A,$B360,Detail!$D:$D,2,Detail!$C:$C,2)</f>
        <v>187500</v>
      </c>
      <c r="J360" s="24">
        <f>SUMIFS(Detail!BH:BH,Detail!$A:$A,$B360,Detail!$D:$D,2,Detail!$C:$C,3)</f>
        <v>812500</v>
      </c>
      <c r="K360" s="24">
        <f>SUMIFS(Detail!BH:BH,Detail!$A:$A,$B360,Detail!$D:$D,2,Detail!$C:$C,4)</f>
        <v>1912500</v>
      </c>
      <c r="L360" s="33">
        <f t="shared" si="610"/>
        <v>2943750</v>
      </c>
      <c r="M360" s="24">
        <f>SUMIFS(Detail!BH:BH,Detail!$A:$A,$B360,Detail!$D:$D,3,Detail!$C:$C,1)</f>
        <v>3201250</v>
      </c>
      <c r="N360" s="24">
        <f>SUMIFS(Detail!BH:BH,Detail!$A:$A,$B360,Detail!$D:$D,3,Detail!$C:$C,2)</f>
        <v>4629000</v>
      </c>
      <c r="O360" s="24">
        <f>SUMIFS(Detail!BH:BH,Detail!$A:$A,$B360,Detail!$D:$D,3,Detail!$C:$C,3)</f>
        <v>5904800</v>
      </c>
      <c r="P360" s="24">
        <f>SUMIFS(Detail!BH:BH,Detail!$A:$A,$B360,Detail!$D:$D,3,Detail!$C:$C,4)</f>
        <v>7085759.9999999981</v>
      </c>
      <c r="Q360" s="33">
        <f t="shared" si="611"/>
        <v>20820810</v>
      </c>
      <c r="R360" s="24">
        <f>SUMIFS(Detail!BH:BH,Detail!$A:$A,$B360,Detail!$D:$D,4,Detail!$C:$C,1)</f>
        <v>8502912</v>
      </c>
      <c r="S360" s="24">
        <f>SUMIFS(Detail!BH:BH,Detail!$A:$A,$B360,Detail!$D:$D,4,Detail!$C:$C,2)</f>
        <v>10203494.4</v>
      </c>
      <c r="T360" s="24">
        <f>SUMIFS(Detail!BH:BH,Detail!$A:$A,$B360,Detail!$D:$D,4,Detail!$C:$C,3)</f>
        <v>12244193.279999997</v>
      </c>
      <c r="U360" s="24">
        <f>SUMIFS(Detail!BH:BH,Detail!$A:$A,$B360,Detail!$D:$D,4,Detail!$C:$C,4)</f>
        <v>14693031.935999997</v>
      </c>
      <c r="V360" s="33">
        <f t="shared" si="612"/>
        <v>45643631.615999997</v>
      </c>
      <c r="W360" s="24">
        <f>SUMIFS(Detail!BH:BH,Detail!$A:$A,$B360,Detail!$D:$D,5,Detail!$C:$C,1)</f>
        <v>15868474.490880001</v>
      </c>
      <c r="X360" s="24">
        <f>SUMIFS(Detail!BH:BH,Detail!$A:$A,$B360,Detail!$D:$D,5,Detail!$C:$C,2)</f>
        <v>19042169.389056001</v>
      </c>
      <c r="Y360" s="24">
        <f>SUMIFS(Detail!BH:BH,Detail!$A:$A,$B360,Detail!$D:$D,5,Detail!$C:$C,3)</f>
        <v>22850603.266867206</v>
      </c>
      <c r="Z360" s="24">
        <f>SUMIFS(Detail!BH:BH,Detail!$A:$A,$B360,Detail!$D:$D,5,Detail!$C:$C,4)</f>
        <v>27420723.920240633</v>
      </c>
      <c r="AA360" s="33">
        <f t="shared" si="613"/>
        <v>85181971.067043841</v>
      </c>
      <c r="AB360" s="24">
        <f>SUMIFS(Detail!BH:BH,Detail!$A:$A,$B360,Detail!$D:$D,6,Detail!$C:$C,1)</f>
        <v>27127235.613818869</v>
      </c>
      <c r="AC360" s="24">
        <f>SUMIFS(Detail!BH:BH,Detail!$A:$A,$B360,Detail!$D:$D,6,Detail!$C:$C,2)</f>
        <v>20997416.555642877</v>
      </c>
      <c r="AD360" s="24">
        <f>SUMIFS(Detail!BH:BH,Detail!$A:$A,$B360,Detail!$D:$D,6,Detail!$C:$C,3)</f>
        <v>13641633.685831679</v>
      </c>
      <c r="AE360" s="24">
        <f>SUMIFS(Detail!BH:BH,Detail!$A:$A,$B360,Detail!$D:$D,6,Detail!$C:$C,4)</f>
        <v>4814694.2420582389</v>
      </c>
      <c r="AF360" s="33">
        <f t="shared" si="614"/>
        <v>66580980.097351663</v>
      </c>
      <c r="AG360" s="24">
        <f>SUMIFS(Detail!BH:BH,Detail!$A:$A,$B360,Detail!$D:$D,7,Detail!$C:$C,1)</f>
        <v>0</v>
      </c>
      <c r="AH360" s="24">
        <f>SUMIFS(Detail!BH:BH,Detail!$A:$A,$B360,Detail!$D:$D,7,Detail!$C:$C,2)</f>
        <v>0</v>
      </c>
      <c r="AI360" s="24">
        <f>SUMIFS(Detail!BH:BH,Detail!$A:$A,$B360,Detail!$D:$D,7,Detail!$C:$C,3)</f>
        <v>0</v>
      </c>
      <c r="AJ360" s="24">
        <f>SUMIFS(Detail!BH:BH,Detail!$A:$A,$B360,Detail!$D:$D,7,Detail!$C:$C,4)</f>
        <v>0</v>
      </c>
      <c r="AK360" s="33">
        <f t="shared" si="615"/>
        <v>0</v>
      </c>
      <c r="AL360" s="24">
        <f>SUMIFS(Detail!BH:BH,Detail!$A:$A,$B360,Detail!$D:$D,8,Detail!$C:$C,1)</f>
        <v>0</v>
      </c>
      <c r="AM360" s="24">
        <f>SUMIFS(Detail!BH:BH,Detail!$A:$A,$B360,Detail!$D:$D,8,Detail!$C:$C,2)</f>
        <v>0</v>
      </c>
      <c r="AN360" s="24">
        <f>SUMIFS(Detail!BH:BH,Detail!$A:$A,$B360,Detail!$D:$D,8,Detail!$C:$C,3)</f>
        <v>0</v>
      </c>
      <c r="AO360" s="24">
        <f>SUMIFS(Detail!BH:BH,Detail!$A:$A,$B360,Detail!$D:$D,8,Detail!$C:$C,4)</f>
        <v>0</v>
      </c>
      <c r="AP360" s="33">
        <f t="shared" si="616"/>
        <v>0</v>
      </c>
      <c r="AQ360" s="24">
        <f>SUMIFS(Detail!BH:BH,Detail!$A:$A,$B360,Detail!$D:$D,9,Detail!$C:$C,1)</f>
        <v>0</v>
      </c>
      <c r="AR360" s="24">
        <f>SUMIFS(Detail!BH:BH,Detail!$A:$A,$B360,Detail!$D:$D,9,Detail!$C:$C,2)</f>
        <v>0</v>
      </c>
      <c r="AS360" s="24">
        <f>SUMIFS(Detail!BH:BH,Detail!$A:$A,$B360,Detail!$D:$D,9,Detail!$C:$C,3)</f>
        <v>0</v>
      </c>
      <c r="AT360" s="24">
        <f>SUMIFS(Detail!BH:BH,Detail!$A:$A,$B360,Detail!$D:$D,9,Detail!$C:$C,4)</f>
        <v>0</v>
      </c>
      <c r="AU360" s="33">
        <f t="shared" si="617"/>
        <v>0</v>
      </c>
      <c r="AV360" s="24">
        <f>SUMIFS(Detail!BH:BH,Detail!$A:$A,$B360,Detail!$D:$D,10,Detail!$C:$C,1)</f>
        <v>0</v>
      </c>
      <c r="AW360" s="24">
        <f>SUMIFS(Detail!BH:BH,Detail!$A:$A,$B360,Detail!$D:$D,10,Detail!$C:$C,2)</f>
        <v>0</v>
      </c>
      <c r="AX360" s="24">
        <f>SUMIFS(Detail!BH:BH,Detail!$A:$A,$B360,Detail!$D:$D,10,Detail!$C:$C,3)</f>
        <v>0</v>
      </c>
      <c r="AY360" s="24">
        <f>SUMIFS(Detail!BH:BH,Detail!$A:$A,$B360,Detail!$D:$D,10,Detail!$C:$C,4)</f>
        <v>0</v>
      </c>
      <c r="AZ360" s="33">
        <f t="shared" si="618"/>
        <v>0</v>
      </c>
      <c r="BA360" s="24">
        <f>SUMIFS(Detail!BH:BH,Detail!$A:$A,$B360,Detail!$D:$D,11,Detail!$C:$C,1)</f>
        <v>0</v>
      </c>
      <c r="BB360" s="24">
        <f>SUMIFS(Detail!BH:BH,Detail!$A:$A,$B360,Detail!$D:$D,11,Detail!$C:$C,2)</f>
        <v>0</v>
      </c>
      <c r="BC360" s="24">
        <f>SUMIFS(Detail!BH:BH,Detail!$A:$A,$B360,Detail!$D:$D,11,Detail!$C:$C,3)</f>
        <v>0</v>
      </c>
      <c r="BD360" s="24">
        <f>SUMIFS(Detail!BH:BH,Detail!$A:$A,$B360,Detail!$D:$D,11,Detail!$C:$C,4)</f>
        <v>0</v>
      </c>
      <c r="BE360" s="33">
        <f t="shared" si="619"/>
        <v>0</v>
      </c>
      <c r="BF360" s="24">
        <f>SUMIFS(Detail!BH:BH,Detail!$A:$A,$B360,Detail!$D:$D,12,Detail!$C:$C,1)</f>
        <v>0</v>
      </c>
      <c r="BG360" s="24">
        <f>SUMIFS(Detail!BH:BH,Detail!$A:$A,$B360,Detail!$D:$D,12,Detail!$C:$C,2)</f>
        <v>0</v>
      </c>
      <c r="BH360" s="24">
        <f>SUMIFS(Detail!BH:BH,Detail!$A:$A,$B360,Detail!$D:$D,12,Detail!$C:$C,3)</f>
        <v>0</v>
      </c>
      <c r="BI360" s="24">
        <f>SUMIFS(Detail!BH:BH,Detail!$A:$A,$B360,Detail!$D:$D,12,Detail!$C:$C,4)</f>
        <v>0</v>
      </c>
      <c r="BJ360" s="33">
        <f t="shared" si="620"/>
        <v>0</v>
      </c>
      <c r="BK360" s="24">
        <f>SUMIFS(Detail!BH:BH,Detail!$A:$A,$B360,Detail!$D:$D,13,Detail!$C:$C,1)</f>
        <v>0</v>
      </c>
      <c r="BL360" s="24">
        <f>SUMIFS(Detail!BH:BH,Detail!$A:$A,$B360,Detail!$D:$D,13,Detail!$C:$C,2)</f>
        <v>0</v>
      </c>
      <c r="BM360" s="24">
        <f>SUMIFS(Detail!BH:BH,Detail!$A:$A,$B360,Detail!$D:$D,13,Detail!$C:$C,3)</f>
        <v>0</v>
      </c>
      <c r="BN360" s="24">
        <f>SUMIFS(Detail!BH:BH,Detail!$A:$A,$B360,Detail!$D:$D,13,Detail!$C:$C,4)</f>
        <v>0</v>
      </c>
      <c r="BO360" s="33">
        <f t="shared" si="621"/>
        <v>0</v>
      </c>
      <c r="BP360" s="24">
        <f>SUMIFS(Detail!BH:BH,Detail!$A:$A,$B360,Detail!$D:$D,14,Detail!$C:$C,1)</f>
        <v>0</v>
      </c>
      <c r="BQ360" s="24">
        <f>SUMIFS(Detail!BH:BH,Detail!$A:$A,$B360,Detail!$D:$D,14,Detail!$C:$C,2)</f>
        <v>0</v>
      </c>
      <c r="BR360" s="24">
        <f>SUMIFS(Detail!BH:BH,Detail!$A:$A,$B360,Detail!$D:$D,14,Detail!$C:$C,3)</f>
        <v>0</v>
      </c>
      <c r="BS360" s="24">
        <f>SUMIFS(Detail!BH:BH,Detail!$A:$A,$B360,Detail!$D:$D,14,Detail!$C:$C,4)</f>
        <v>0</v>
      </c>
      <c r="BT360" s="33">
        <f t="shared" si="622"/>
        <v>0</v>
      </c>
      <c r="BU360" s="24">
        <f>SUMIFS(Detail!BH:BH,Detail!$A:$A,$B360,Detail!$D:$D,15,Detail!$C:$C,1)</f>
        <v>0</v>
      </c>
      <c r="BV360" s="24">
        <f>SUMIFS(Detail!BH:BH,Detail!$A:$A,$B360,Detail!$D:$D,15,Detail!$C:$C,2)</f>
        <v>0</v>
      </c>
      <c r="BW360" s="24">
        <f>SUMIFS(Detail!BH:BH,Detail!$A:$A,$B360,Detail!$D:$D,15,Detail!$C:$C,3)</f>
        <v>0</v>
      </c>
      <c r="BX360" s="24">
        <f>SUMIFS(Detail!BH:BH,Detail!$A:$A,$B360,Detail!$D:$D,15,Detail!$C:$C,4)</f>
        <v>0</v>
      </c>
      <c r="BY360" s="33">
        <f t="shared" si="623"/>
        <v>0</v>
      </c>
      <c r="BZ360" s="24">
        <f>SUMIFS(Detail!BH:BH,Detail!$A:$A,$B360,Detail!$D:$D,16,Detail!$C:$C,1)</f>
        <v>0</v>
      </c>
      <c r="CA360" s="24">
        <f>SUMIFS(Detail!BH:BH,Detail!$A:$A,$B360,Detail!$D:$D,16,Detail!$C:$C,2)</f>
        <v>0</v>
      </c>
      <c r="CB360" s="24">
        <f>SUMIFS(Detail!BH:BH,Detail!$A:$A,$B360,Detail!$D:$D,16,Detail!$C:$C,3)</f>
        <v>0</v>
      </c>
      <c r="CC360" s="24">
        <f>SUMIFS(Detail!BH:BH,Detail!$A:$A,$B360,Detail!$D:$D,16,Detail!$C:$C,4)</f>
        <v>0</v>
      </c>
      <c r="CD360" s="33">
        <f t="shared" si="624"/>
        <v>0</v>
      </c>
      <c r="CE360" s="24">
        <f>SUMIFS(Detail!BH:BH,Detail!$A:$A,$B360,Detail!$D:$D,17,Detail!$C:$C,1)</f>
        <v>0</v>
      </c>
      <c r="CF360" s="24">
        <f>SUMIFS(Detail!BH:BH,Detail!$A:$A,$B360,Detail!$D:$D,17,Detail!$C:$C,2)</f>
        <v>0</v>
      </c>
      <c r="CG360" s="24">
        <f>SUMIFS(Detail!BH:BH,Detail!$A:$A,$B360,Detail!$D:$D,17,Detail!$C:$C,3)</f>
        <v>0</v>
      </c>
      <c r="CH360" s="24">
        <f>SUMIFS(Detail!BH:BH,Detail!$A:$A,$B360,Detail!$D:$D,17,Detail!$C:$C,4)</f>
        <v>0</v>
      </c>
      <c r="CI360" s="33">
        <f t="shared" si="625"/>
        <v>0</v>
      </c>
      <c r="CJ360" s="24">
        <f>SUMIFS(Detail!BH:BH,Detail!$A:$A,$B360,Detail!$D:$D,18,Detail!$C:$C,1)</f>
        <v>0</v>
      </c>
      <c r="CK360" s="24">
        <f>SUMIFS(Detail!BH:BH,Detail!$A:$A,$B360,Detail!$D:$D,18,Detail!$C:$C,2)</f>
        <v>0</v>
      </c>
      <c r="CL360" s="24">
        <f>SUMIFS(Detail!BH:BH,Detail!$A:$A,$B360,Detail!$D:$D,18,Detail!$C:$C,3)</f>
        <v>0</v>
      </c>
      <c r="CM360" s="24">
        <f>SUMIFS(Detail!BH:BH,Detail!$A:$A,$B360,Detail!$D:$D,18,Detail!$C:$C,4)</f>
        <v>0</v>
      </c>
      <c r="CN360" s="33">
        <f t="shared" si="626"/>
        <v>0</v>
      </c>
      <c r="CO360" s="24">
        <f>SUMIFS(Detail!BH:BH,Detail!$A:$A,$B360,Detail!$D:$D,19,Detail!$C:$C,1)</f>
        <v>0</v>
      </c>
      <c r="CP360" s="24">
        <f>SUMIFS(Detail!BH:BH,Detail!$A:$A,$B360,Detail!$D:$D,19,Detail!$C:$C,2)</f>
        <v>0</v>
      </c>
      <c r="CQ360" s="24">
        <f>SUMIFS(Detail!BH:BH,Detail!$A:$A,$B360,Detail!$D:$D,19,Detail!$C:$C,3)</f>
        <v>0</v>
      </c>
      <c r="CR360" s="24">
        <f>SUMIFS(Detail!BH:BH,Detail!$A:$A,$B360,Detail!$D:$D,19,Detail!$C:$C,4)</f>
        <v>0</v>
      </c>
      <c r="CS360" s="33">
        <f t="shared" si="627"/>
        <v>0</v>
      </c>
      <c r="CT360" s="24">
        <f>SUMIFS(Detail!BH:BH,Detail!$A:$A,$B360,Detail!$D:$D,20,Detail!$C:$C,1)</f>
        <v>0</v>
      </c>
      <c r="CU360" s="24">
        <f>SUMIFS(Detail!BH:BH,Detail!$A:$A,$B360,Detail!$D:$D,20,Detail!$C:$C,2)</f>
        <v>0</v>
      </c>
      <c r="CV360" s="24">
        <f>SUMIFS(Detail!BH:BH,Detail!$A:$A,$B360,Detail!$D:$D,20,Detail!$C:$C,3)</f>
        <v>0</v>
      </c>
      <c r="CW360" s="24">
        <f>SUMIFS(Detail!BH:BH,Detail!$A:$A,$B360,Detail!$D:$D,20,Detail!$C:$C,4)</f>
        <v>0</v>
      </c>
      <c r="CX360" s="33">
        <f t="shared" si="628"/>
        <v>0</v>
      </c>
      <c r="CY360" s="24">
        <f>SUMIFS(Detail!BH:BH,Detail!$A:$A,$B360,Detail!$D:$D,21,Detail!$C:$C,1)</f>
        <v>0</v>
      </c>
      <c r="CZ360" s="24">
        <f>SUMIFS(Detail!BH:BH,Detail!$A:$A,$B360,Detail!$D:$D,21,Detail!$C:$C,2)</f>
        <v>0</v>
      </c>
      <c r="DA360" s="24">
        <f>SUMIFS(Detail!BH:BH,Detail!$A:$A,$B360,Detail!$D:$D,21,Detail!$C:$C,3)</f>
        <v>0</v>
      </c>
      <c r="DB360" s="24">
        <f>SUMIFS(Detail!BH:BH,Detail!$A:$A,$B360,Detail!$D:$D,21,Detail!$C:$C,4)</f>
        <v>0</v>
      </c>
      <c r="DC360" s="33">
        <f t="shared" si="629"/>
        <v>0</v>
      </c>
      <c r="DD360" s="86">
        <f>SUMIFS(Detail!BH:BH,Detail!$A:$A,$B360,Detail!$B:$B,"&gt;60")</f>
        <v>66580980.09735167</v>
      </c>
    </row>
    <row r="361" spans="1:108" x14ac:dyDescent="0.25">
      <c r="A361" t="s">
        <v>5610</v>
      </c>
      <c r="B361" s="32" t="s">
        <v>5129</v>
      </c>
      <c r="C361" s="24">
        <f>SUMIFS(Detail!BH:BH,Detail!$A:$A,$B361,Detail!$D:$D,1,Detail!$C:$C,1)</f>
        <v>0</v>
      </c>
      <c r="D361" s="24">
        <f>SUMIFS(Detail!BH:BH,Detail!$A:$A,$B361,Detail!$D:$D,1,Detail!$C:$C,2)</f>
        <v>0</v>
      </c>
      <c r="E361" s="24">
        <f>SUMIFS(Detail!BH:BH,Detail!$A:$A,$B361,Detail!$D:$D,1,Detail!$C:$C,3)</f>
        <v>0</v>
      </c>
      <c r="F361" s="24">
        <f>SUMIFS(Detail!BH:BH,Detail!$A:$A,$B361,Detail!$D:$D,1,Detail!$C:$C,4)</f>
        <v>0</v>
      </c>
      <c r="G361" s="33">
        <f t="shared" si="609"/>
        <v>0</v>
      </c>
      <c r="H361" s="24">
        <f>SUMIFS(Detail!BH:BH,Detail!$A:$A,$B361,Detail!$D:$D,2,Detail!$C:$C,1)</f>
        <v>7812.4999999999991</v>
      </c>
      <c r="I361" s="24">
        <f>SUMIFS(Detail!BH:BH,Detail!$A:$A,$B361,Detail!$D:$D,2,Detail!$C:$C,2)</f>
        <v>46875</v>
      </c>
      <c r="J361" s="24">
        <f>SUMIFS(Detail!BH:BH,Detail!$A:$A,$B361,Detail!$D:$D,2,Detail!$C:$C,3)</f>
        <v>203125</v>
      </c>
      <c r="K361" s="24">
        <f>SUMIFS(Detail!BH:BH,Detail!$A:$A,$B361,Detail!$D:$D,2,Detail!$C:$C,4)</f>
        <v>478125</v>
      </c>
      <c r="L361" s="33">
        <f t="shared" si="610"/>
        <v>735937.5</v>
      </c>
      <c r="M361" s="24">
        <f>SUMIFS(Detail!BH:BH,Detail!$A:$A,$B361,Detail!$D:$D,3,Detail!$C:$C,1)</f>
        <v>800312.5</v>
      </c>
      <c r="N361" s="24">
        <f>SUMIFS(Detail!BH:BH,Detail!$A:$A,$B361,Detail!$D:$D,3,Detail!$C:$C,2)</f>
        <v>1157250</v>
      </c>
      <c r="O361" s="24">
        <f>SUMIFS(Detail!BH:BH,Detail!$A:$A,$B361,Detail!$D:$D,3,Detail!$C:$C,3)</f>
        <v>1476200</v>
      </c>
      <c r="P361" s="24">
        <f>SUMIFS(Detail!BH:BH,Detail!$A:$A,$B361,Detail!$D:$D,3,Detail!$C:$C,4)</f>
        <v>1771439.9999999995</v>
      </c>
      <c r="Q361" s="33">
        <f t="shared" si="611"/>
        <v>5205202.5</v>
      </c>
      <c r="R361" s="24">
        <f>SUMIFS(Detail!BH:BH,Detail!$A:$A,$B361,Detail!$D:$D,4,Detail!$C:$C,1)</f>
        <v>2125728</v>
      </c>
      <c r="S361" s="24">
        <f>SUMIFS(Detail!BH:BH,Detail!$A:$A,$B361,Detail!$D:$D,4,Detail!$C:$C,2)</f>
        <v>2550873.6</v>
      </c>
      <c r="T361" s="24">
        <f>SUMIFS(Detail!BH:BH,Detail!$A:$A,$B361,Detail!$D:$D,4,Detail!$C:$C,3)</f>
        <v>3061048.3199999994</v>
      </c>
      <c r="U361" s="24">
        <f>SUMIFS(Detail!BH:BH,Detail!$A:$A,$B361,Detail!$D:$D,4,Detail!$C:$C,4)</f>
        <v>3673257.9839999992</v>
      </c>
      <c r="V361" s="33">
        <f t="shared" si="612"/>
        <v>11410907.903999999</v>
      </c>
      <c r="W361" s="24">
        <f>SUMIFS(Detail!BH:BH,Detail!$A:$A,$B361,Detail!$D:$D,5,Detail!$C:$C,1)</f>
        <v>3967118.6227200003</v>
      </c>
      <c r="X361" s="24">
        <f>SUMIFS(Detail!BH:BH,Detail!$A:$A,$B361,Detail!$D:$D,5,Detail!$C:$C,2)</f>
        <v>4760542.3472640002</v>
      </c>
      <c r="Y361" s="24">
        <f>SUMIFS(Detail!BH:BH,Detail!$A:$A,$B361,Detail!$D:$D,5,Detail!$C:$C,3)</f>
        <v>5712650.8167168014</v>
      </c>
      <c r="Z361" s="24">
        <f>SUMIFS(Detail!BH:BH,Detail!$A:$A,$B361,Detail!$D:$D,5,Detail!$C:$C,4)</f>
        <v>6855180.9800601583</v>
      </c>
      <c r="AA361" s="33">
        <f t="shared" si="613"/>
        <v>21295492.76676096</v>
      </c>
      <c r="AB361" s="24">
        <f>SUMIFS(Detail!BH:BH,Detail!$A:$A,$B361,Detail!$D:$D,6,Detail!$C:$C,1)</f>
        <v>6781808.9034547172</v>
      </c>
      <c r="AC361" s="24">
        <f>SUMIFS(Detail!BH:BH,Detail!$A:$A,$B361,Detail!$D:$D,6,Detail!$C:$C,2)</f>
        <v>5249354.1389107192</v>
      </c>
      <c r="AD361" s="24">
        <f>SUMIFS(Detail!BH:BH,Detail!$A:$A,$B361,Detail!$D:$D,6,Detail!$C:$C,3)</f>
        <v>3410408.4214579198</v>
      </c>
      <c r="AE361" s="24">
        <f>SUMIFS(Detail!BH:BH,Detail!$A:$A,$B361,Detail!$D:$D,6,Detail!$C:$C,4)</f>
        <v>1203673.5605145597</v>
      </c>
      <c r="AF361" s="33">
        <f t="shared" si="614"/>
        <v>16645245.024337916</v>
      </c>
      <c r="AG361" s="24">
        <f>SUMIFS(Detail!BH:BH,Detail!$A:$A,$B361,Detail!$D:$D,7,Detail!$C:$C,1)</f>
        <v>0</v>
      </c>
      <c r="AH361" s="24">
        <f>SUMIFS(Detail!BH:BH,Detail!$A:$A,$B361,Detail!$D:$D,7,Detail!$C:$C,2)</f>
        <v>0</v>
      </c>
      <c r="AI361" s="24">
        <f>SUMIFS(Detail!BH:BH,Detail!$A:$A,$B361,Detail!$D:$D,7,Detail!$C:$C,3)</f>
        <v>0</v>
      </c>
      <c r="AJ361" s="24">
        <f>SUMIFS(Detail!BH:BH,Detail!$A:$A,$B361,Detail!$D:$D,7,Detail!$C:$C,4)</f>
        <v>0</v>
      </c>
      <c r="AK361" s="33">
        <f t="shared" si="615"/>
        <v>0</v>
      </c>
      <c r="AL361" s="24">
        <f>SUMIFS(Detail!BH:BH,Detail!$A:$A,$B361,Detail!$D:$D,8,Detail!$C:$C,1)</f>
        <v>0</v>
      </c>
      <c r="AM361" s="24">
        <f>SUMIFS(Detail!BH:BH,Detail!$A:$A,$B361,Detail!$D:$D,8,Detail!$C:$C,2)</f>
        <v>0</v>
      </c>
      <c r="AN361" s="24">
        <f>SUMIFS(Detail!BH:BH,Detail!$A:$A,$B361,Detail!$D:$D,8,Detail!$C:$C,3)</f>
        <v>0</v>
      </c>
      <c r="AO361" s="24">
        <f>SUMIFS(Detail!BH:BH,Detail!$A:$A,$B361,Detail!$D:$D,8,Detail!$C:$C,4)</f>
        <v>0</v>
      </c>
      <c r="AP361" s="33">
        <f t="shared" si="616"/>
        <v>0</v>
      </c>
      <c r="AQ361" s="24">
        <f>SUMIFS(Detail!BH:BH,Detail!$A:$A,$B361,Detail!$D:$D,9,Detail!$C:$C,1)</f>
        <v>0</v>
      </c>
      <c r="AR361" s="24">
        <f>SUMIFS(Detail!BH:BH,Detail!$A:$A,$B361,Detail!$D:$D,9,Detail!$C:$C,2)</f>
        <v>0</v>
      </c>
      <c r="AS361" s="24">
        <f>SUMIFS(Detail!BH:BH,Detail!$A:$A,$B361,Detail!$D:$D,9,Detail!$C:$C,3)</f>
        <v>0</v>
      </c>
      <c r="AT361" s="24">
        <f>SUMIFS(Detail!BH:BH,Detail!$A:$A,$B361,Detail!$D:$D,9,Detail!$C:$C,4)</f>
        <v>0</v>
      </c>
      <c r="AU361" s="33">
        <f t="shared" si="617"/>
        <v>0</v>
      </c>
      <c r="AV361" s="24">
        <f>SUMIFS(Detail!BH:BH,Detail!$A:$A,$B361,Detail!$D:$D,10,Detail!$C:$C,1)</f>
        <v>0</v>
      </c>
      <c r="AW361" s="24">
        <f>SUMIFS(Detail!BH:BH,Detail!$A:$A,$B361,Detail!$D:$D,10,Detail!$C:$C,2)</f>
        <v>0</v>
      </c>
      <c r="AX361" s="24">
        <f>SUMIFS(Detail!BH:BH,Detail!$A:$A,$B361,Detail!$D:$D,10,Detail!$C:$C,3)</f>
        <v>0</v>
      </c>
      <c r="AY361" s="24">
        <f>SUMIFS(Detail!BH:BH,Detail!$A:$A,$B361,Detail!$D:$D,10,Detail!$C:$C,4)</f>
        <v>0</v>
      </c>
      <c r="AZ361" s="33">
        <f t="shared" si="618"/>
        <v>0</v>
      </c>
      <c r="BA361" s="24">
        <f>SUMIFS(Detail!BH:BH,Detail!$A:$A,$B361,Detail!$D:$D,11,Detail!$C:$C,1)</f>
        <v>0</v>
      </c>
      <c r="BB361" s="24">
        <f>SUMIFS(Detail!BH:BH,Detail!$A:$A,$B361,Detail!$D:$D,11,Detail!$C:$C,2)</f>
        <v>0</v>
      </c>
      <c r="BC361" s="24">
        <f>SUMIFS(Detail!BH:BH,Detail!$A:$A,$B361,Detail!$D:$D,11,Detail!$C:$C,3)</f>
        <v>0</v>
      </c>
      <c r="BD361" s="24">
        <f>SUMIFS(Detail!BH:BH,Detail!$A:$A,$B361,Detail!$D:$D,11,Detail!$C:$C,4)</f>
        <v>0</v>
      </c>
      <c r="BE361" s="33">
        <f t="shared" si="619"/>
        <v>0</v>
      </c>
      <c r="BF361" s="24">
        <f>SUMIFS(Detail!BH:BH,Detail!$A:$A,$B361,Detail!$D:$D,12,Detail!$C:$C,1)</f>
        <v>0</v>
      </c>
      <c r="BG361" s="24">
        <f>SUMIFS(Detail!BH:BH,Detail!$A:$A,$B361,Detail!$D:$D,12,Detail!$C:$C,2)</f>
        <v>0</v>
      </c>
      <c r="BH361" s="24">
        <f>SUMIFS(Detail!BH:BH,Detail!$A:$A,$B361,Detail!$D:$D,12,Detail!$C:$C,3)</f>
        <v>0</v>
      </c>
      <c r="BI361" s="24">
        <f>SUMIFS(Detail!BH:BH,Detail!$A:$A,$B361,Detail!$D:$D,12,Detail!$C:$C,4)</f>
        <v>0</v>
      </c>
      <c r="BJ361" s="33">
        <f t="shared" si="620"/>
        <v>0</v>
      </c>
      <c r="BK361" s="24">
        <f>SUMIFS(Detail!BH:BH,Detail!$A:$A,$B361,Detail!$D:$D,13,Detail!$C:$C,1)</f>
        <v>0</v>
      </c>
      <c r="BL361" s="24">
        <f>SUMIFS(Detail!BH:BH,Detail!$A:$A,$B361,Detail!$D:$D,13,Detail!$C:$C,2)</f>
        <v>0</v>
      </c>
      <c r="BM361" s="24">
        <f>SUMIFS(Detail!BH:BH,Detail!$A:$A,$B361,Detail!$D:$D,13,Detail!$C:$C,3)</f>
        <v>0</v>
      </c>
      <c r="BN361" s="24">
        <f>SUMIFS(Detail!BH:BH,Detail!$A:$A,$B361,Detail!$D:$D,13,Detail!$C:$C,4)</f>
        <v>0</v>
      </c>
      <c r="BO361" s="33">
        <f t="shared" si="621"/>
        <v>0</v>
      </c>
      <c r="BP361" s="24">
        <f>SUMIFS(Detail!BH:BH,Detail!$A:$A,$B361,Detail!$D:$D,14,Detail!$C:$C,1)</f>
        <v>0</v>
      </c>
      <c r="BQ361" s="24">
        <f>SUMIFS(Detail!BH:BH,Detail!$A:$A,$B361,Detail!$D:$D,14,Detail!$C:$C,2)</f>
        <v>0</v>
      </c>
      <c r="BR361" s="24">
        <f>SUMIFS(Detail!BH:BH,Detail!$A:$A,$B361,Detail!$D:$D,14,Detail!$C:$C,3)</f>
        <v>0</v>
      </c>
      <c r="BS361" s="24">
        <f>SUMIFS(Detail!BH:BH,Detail!$A:$A,$B361,Detail!$D:$D,14,Detail!$C:$C,4)</f>
        <v>0</v>
      </c>
      <c r="BT361" s="33">
        <f t="shared" si="622"/>
        <v>0</v>
      </c>
      <c r="BU361" s="24">
        <f>SUMIFS(Detail!BH:BH,Detail!$A:$A,$B361,Detail!$D:$D,15,Detail!$C:$C,1)</f>
        <v>0</v>
      </c>
      <c r="BV361" s="24">
        <f>SUMIFS(Detail!BH:BH,Detail!$A:$A,$B361,Detail!$D:$D,15,Detail!$C:$C,2)</f>
        <v>0</v>
      </c>
      <c r="BW361" s="24">
        <f>SUMIFS(Detail!BH:BH,Detail!$A:$A,$B361,Detail!$D:$D,15,Detail!$C:$C,3)</f>
        <v>0</v>
      </c>
      <c r="BX361" s="24">
        <f>SUMIFS(Detail!BH:BH,Detail!$A:$A,$B361,Detail!$D:$D,15,Detail!$C:$C,4)</f>
        <v>0</v>
      </c>
      <c r="BY361" s="33">
        <f t="shared" si="623"/>
        <v>0</v>
      </c>
      <c r="BZ361" s="24">
        <f>SUMIFS(Detail!BH:BH,Detail!$A:$A,$B361,Detail!$D:$D,16,Detail!$C:$C,1)</f>
        <v>0</v>
      </c>
      <c r="CA361" s="24">
        <f>SUMIFS(Detail!BH:BH,Detail!$A:$A,$B361,Detail!$D:$D,16,Detail!$C:$C,2)</f>
        <v>0</v>
      </c>
      <c r="CB361" s="24">
        <f>SUMIFS(Detail!BH:BH,Detail!$A:$A,$B361,Detail!$D:$D,16,Detail!$C:$C,3)</f>
        <v>0</v>
      </c>
      <c r="CC361" s="24">
        <f>SUMIFS(Detail!BH:BH,Detail!$A:$A,$B361,Detail!$D:$D,16,Detail!$C:$C,4)</f>
        <v>0</v>
      </c>
      <c r="CD361" s="33">
        <f t="shared" si="624"/>
        <v>0</v>
      </c>
      <c r="CE361" s="24">
        <f>SUMIFS(Detail!BH:BH,Detail!$A:$A,$B361,Detail!$D:$D,17,Detail!$C:$C,1)</f>
        <v>0</v>
      </c>
      <c r="CF361" s="24">
        <f>SUMIFS(Detail!BH:BH,Detail!$A:$A,$B361,Detail!$D:$D,17,Detail!$C:$C,2)</f>
        <v>0</v>
      </c>
      <c r="CG361" s="24">
        <f>SUMIFS(Detail!BH:BH,Detail!$A:$A,$B361,Detail!$D:$D,17,Detail!$C:$C,3)</f>
        <v>0</v>
      </c>
      <c r="CH361" s="24">
        <f>SUMIFS(Detail!BH:BH,Detail!$A:$A,$B361,Detail!$D:$D,17,Detail!$C:$C,4)</f>
        <v>0</v>
      </c>
      <c r="CI361" s="33">
        <f t="shared" si="625"/>
        <v>0</v>
      </c>
      <c r="CJ361" s="24">
        <f>SUMIFS(Detail!BH:BH,Detail!$A:$A,$B361,Detail!$D:$D,18,Detail!$C:$C,1)</f>
        <v>0</v>
      </c>
      <c r="CK361" s="24">
        <f>SUMIFS(Detail!BH:BH,Detail!$A:$A,$B361,Detail!$D:$D,18,Detail!$C:$C,2)</f>
        <v>0</v>
      </c>
      <c r="CL361" s="24">
        <f>SUMIFS(Detail!BH:BH,Detail!$A:$A,$B361,Detail!$D:$D,18,Detail!$C:$C,3)</f>
        <v>0</v>
      </c>
      <c r="CM361" s="24">
        <f>SUMIFS(Detail!BH:BH,Detail!$A:$A,$B361,Detail!$D:$D,18,Detail!$C:$C,4)</f>
        <v>0</v>
      </c>
      <c r="CN361" s="33">
        <f t="shared" si="626"/>
        <v>0</v>
      </c>
      <c r="CO361" s="24">
        <f>SUMIFS(Detail!BH:BH,Detail!$A:$A,$B361,Detail!$D:$D,19,Detail!$C:$C,1)</f>
        <v>0</v>
      </c>
      <c r="CP361" s="24">
        <f>SUMIFS(Detail!BH:BH,Detail!$A:$A,$B361,Detail!$D:$D,19,Detail!$C:$C,2)</f>
        <v>0</v>
      </c>
      <c r="CQ361" s="24">
        <f>SUMIFS(Detail!BH:BH,Detail!$A:$A,$B361,Detail!$D:$D,19,Detail!$C:$C,3)</f>
        <v>0</v>
      </c>
      <c r="CR361" s="24">
        <f>SUMIFS(Detail!BH:BH,Detail!$A:$A,$B361,Detail!$D:$D,19,Detail!$C:$C,4)</f>
        <v>0</v>
      </c>
      <c r="CS361" s="33">
        <f t="shared" si="627"/>
        <v>0</v>
      </c>
      <c r="CT361" s="24">
        <f>SUMIFS(Detail!BH:BH,Detail!$A:$A,$B361,Detail!$D:$D,20,Detail!$C:$C,1)</f>
        <v>0</v>
      </c>
      <c r="CU361" s="24">
        <f>SUMIFS(Detail!BH:BH,Detail!$A:$A,$B361,Detail!$D:$D,20,Detail!$C:$C,2)</f>
        <v>0</v>
      </c>
      <c r="CV361" s="24">
        <f>SUMIFS(Detail!BH:BH,Detail!$A:$A,$B361,Detail!$D:$D,20,Detail!$C:$C,3)</f>
        <v>0</v>
      </c>
      <c r="CW361" s="24">
        <f>SUMIFS(Detail!BH:BH,Detail!$A:$A,$B361,Detail!$D:$D,20,Detail!$C:$C,4)</f>
        <v>0</v>
      </c>
      <c r="CX361" s="33">
        <f t="shared" si="628"/>
        <v>0</v>
      </c>
      <c r="CY361" s="24">
        <f>SUMIFS(Detail!BH:BH,Detail!$A:$A,$B361,Detail!$D:$D,21,Detail!$C:$C,1)</f>
        <v>0</v>
      </c>
      <c r="CZ361" s="24">
        <f>SUMIFS(Detail!BH:BH,Detail!$A:$A,$B361,Detail!$D:$D,21,Detail!$C:$C,2)</f>
        <v>0</v>
      </c>
      <c r="DA361" s="24">
        <f>SUMIFS(Detail!BH:BH,Detail!$A:$A,$B361,Detail!$D:$D,21,Detail!$C:$C,3)</f>
        <v>0</v>
      </c>
      <c r="DB361" s="24">
        <f>SUMIFS(Detail!BH:BH,Detail!$A:$A,$B361,Detail!$D:$D,21,Detail!$C:$C,4)</f>
        <v>0</v>
      </c>
      <c r="DC361" s="33">
        <f t="shared" si="629"/>
        <v>0</v>
      </c>
      <c r="DD361" s="86">
        <f>SUMIFS(Detail!BH:BH,Detail!$A:$A,$B361,Detail!$B:$B,"&gt;60")</f>
        <v>16645245.024337918</v>
      </c>
    </row>
    <row r="362" spans="1:108" x14ac:dyDescent="0.25">
      <c r="A362" t="s">
        <v>5611</v>
      </c>
      <c r="B362" s="87" t="s">
        <v>5612</v>
      </c>
      <c r="C362" s="88">
        <f>SUM(C352:C361)</f>
        <v>0</v>
      </c>
      <c r="D362" s="88">
        <f>SUM(D352:D361)</f>
        <v>0</v>
      </c>
      <c r="E362" s="88">
        <f>SUM(E352:E361)</f>
        <v>3756000</v>
      </c>
      <c r="F362" s="88">
        <f>SUM(F352:F361)</f>
        <v>6736500</v>
      </c>
      <c r="G362" s="89">
        <f t="shared" si="609"/>
        <v>10492500</v>
      </c>
      <c r="H362" s="88">
        <f>SUM(H352:H361)</f>
        <v>8532612.5</v>
      </c>
      <c r="I362" s="88">
        <f>SUM(I352:I361)</f>
        <v>13297725</v>
      </c>
      <c r="J362" s="88">
        <f>SUM(J352:J361)</f>
        <v>18643775</v>
      </c>
      <c r="K362" s="88">
        <f>SUM(K352:K361)</f>
        <v>21693775</v>
      </c>
      <c r="L362" s="89">
        <f t="shared" si="610"/>
        <v>62167887.5</v>
      </c>
      <c r="M362" s="88">
        <f>SUM(M352:M361)</f>
        <v>21801487.5</v>
      </c>
      <c r="N362" s="88">
        <f>SUM(N352:N361)</f>
        <v>25801806.25</v>
      </c>
      <c r="O362" s="88">
        <f>SUM(O352:O361)</f>
        <v>30915308.75</v>
      </c>
      <c r="P362" s="88">
        <f>SUM(P352:P361)</f>
        <v>37413528.75</v>
      </c>
      <c r="Q362" s="89">
        <f t="shared" si="611"/>
        <v>115932131.25</v>
      </c>
      <c r="R362" s="88">
        <f>SUM(R352:R361)</f>
        <v>40194140</v>
      </c>
      <c r="S362" s="88">
        <f>SUM(S352:S361)</f>
        <v>42736118</v>
      </c>
      <c r="T362" s="88">
        <f>SUM(T352:T361)</f>
        <v>47831687.100000001</v>
      </c>
      <c r="U362" s="88">
        <f>SUM(U352:U361)</f>
        <v>56621177.419999994</v>
      </c>
      <c r="V362" s="89">
        <f t="shared" si="612"/>
        <v>187383122.51999998</v>
      </c>
      <c r="W362" s="88">
        <f>SUM(W352:W361)</f>
        <v>65771704.176100001</v>
      </c>
      <c r="X362" s="88">
        <f>SUM(X352:X361)</f>
        <v>76579135.298820004</v>
      </c>
      <c r="Y362" s="88">
        <f>SUM(Y352:Y361)</f>
        <v>80842525.521084011</v>
      </c>
      <c r="Z362" s="88">
        <f>SUM(Z352:Z361)</f>
        <v>91018261.747175783</v>
      </c>
      <c r="AA362" s="89">
        <f t="shared" si="613"/>
        <v>314211626.7431798</v>
      </c>
      <c r="AB362" s="88">
        <f>SUM(AB352:AB361)</f>
        <v>71942428.801648587</v>
      </c>
      <c r="AC362" s="88">
        <f>SUM(AC352:AC361)</f>
        <v>36323958.194553599</v>
      </c>
      <c r="AD362" s="88">
        <f>SUM(AD352:AD361)</f>
        <v>22747354.607289601</v>
      </c>
      <c r="AE362" s="88">
        <f>SUM(AE352:AE361)</f>
        <v>8358367.8025727989</v>
      </c>
      <c r="AF362" s="89">
        <f t="shared" si="614"/>
        <v>139372109.40606457</v>
      </c>
      <c r="AG362" s="88">
        <f>SUM(AG352:AG361)</f>
        <v>0</v>
      </c>
      <c r="AH362" s="88">
        <f>SUM(AH352:AH361)</f>
        <v>0</v>
      </c>
      <c r="AI362" s="88">
        <f>SUM(AI352:AI361)</f>
        <v>0</v>
      </c>
      <c r="AJ362" s="88">
        <f>SUM(AJ352:AJ361)</f>
        <v>0</v>
      </c>
      <c r="AK362" s="89">
        <f t="shared" si="615"/>
        <v>0</v>
      </c>
      <c r="AL362" s="88">
        <f>SUM(AL352:AL361)</f>
        <v>0</v>
      </c>
      <c r="AM362" s="88">
        <f>SUM(AM352:AM361)</f>
        <v>0</v>
      </c>
      <c r="AN362" s="88">
        <f>SUM(AN352:AN361)</f>
        <v>0</v>
      </c>
      <c r="AO362" s="88">
        <f>SUM(AO352:AO361)</f>
        <v>0</v>
      </c>
      <c r="AP362" s="89">
        <f t="shared" si="616"/>
        <v>0</v>
      </c>
      <c r="AQ362" s="88">
        <f>SUM(AQ352:AQ361)</f>
        <v>0</v>
      </c>
      <c r="AR362" s="88">
        <f>SUM(AR352:AR361)</f>
        <v>0</v>
      </c>
      <c r="AS362" s="88">
        <f>SUM(AS352:AS361)</f>
        <v>0</v>
      </c>
      <c r="AT362" s="88">
        <f>SUM(AT352:AT361)</f>
        <v>0</v>
      </c>
      <c r="AU362" s="89">
        <f t="shared" si="617"/>
        <v>0</v>
      </c>
      <c r="AV362" s="88">
        <f>SUM(AV352:AV361)</f>
        <v>0</v>
      </c>
      <c r="AW362" s="88">
        <f>SUM(AW352:AW361)</f>
        <v>0</v>
      </c>
      <c r="AX362" s="88">
        <f>SUM(AX352:AX361)</f>
        <v>0</v>
      </c>
      <c r="AY362" s="88">
        <f>SUM(AY352:AY361)</f>
        <v>0</v>
      </c>
      <c r="AZ362" s="89">
        <f t="shared" si="618"/>
        <v>0</v>
      </c>
      <c r="BA362" s="88">
        <f>SUM(BA352:BA361)</f>
        <v>0</v>
      </c>
      <c r="BB362" s="88">
        <f>SUM(BB352:BB361)</f>
        <v>0</v>
      </c>
      <c r="BC362" s="88">
        <f>SUM(BC352:BC361)</f>
        <v>0</v>
      </c>
      <c r="BD362" s="88">
        <f>SUM(BD352:BD361)</f>
        <v>0</v>
      </c>
      <c r="BE362" s="89">
        <f t="shared" si="619"/>
        <v>0</v>
      </c>
      <c r="BF362" s="88">
        <f>SUM(BF352:BF361)</f>
        <v>0</v>
      </c>
      <c r="BG362" s="88">
        <f>SUM(BG352:BG361)</f>
        <v>0</v>
      </c>
      <c r="BH362" s="88">
        <f>SUM(BH352:BH361)</f>
        <v>0</v>
      </c>
      <c r="BI362" s="88">
        <f>SUM(BI352:BI361)</f>
        <v>0</v>
      </c>
      <c r="BJ362" s="89">
        <f t="shared" si="620"/>
        <v>0</v>
      </c>
      <c r="BK362" s="88">
        <f>SUM(BK352:BK361)</f>
        <v>0</v>
      </c>
      <c r="BL362" s="88">
        <f>SUM(BL352:BL361)</f>
        <v>0</v>
      </c>
      <c r="BM362" s="88">
        <f>SUM(BM352:BM361)</f>
        <v>0</v>
      </c>
      <c r="BN362" s="88">
        <f>SUM(BN352:BN361)</f>
        <v>0</v>
      </c>
      <c r="BO362" s="89">
        <f t="shared" si="621"/>
        <v>0</v>
      </c>
      <c r="BP362" s="88">
        <f>SUM(BP352:BP361)</f>
        <v>0</v>
      </c>
      <c r="BQ362" s="88">
        <f>SUM(BQ352:BQ361)</f>
        <v>0</v>
      </c>
      <c r="BR362" s="88">
        <f>SUM(BR352:BR361)</f>
        <v>0</v>
      </c>
      <c r="BS362" s="88">
        <f>SUM(BS352:BS361)</f>
        <v>0</v>
      </c>
      <c r="BT362" s="89">
        <f t="shared" si="622"/>
        <v>0</v>
      </c>
      <c r="BU362" s="88">
        <f>SUM(BU352:BU361)</f>
        <v>0</v>
      </c>
      <c r="BV362" s="88">
        <f>SUM(BV352:BV361)</f>
        <v>0</v>
      </c>
      <c r="BW362" s="88">
        <f>SUM(BW352:BW361)</f>
        <v>0</v>
      </c>
      <c r="BX362" s="88">
        <f>SUM(BX352:BX361)</f>
        <v>0</v>
      </c>
      <c r="BY362" s="89">
        <f t="shared" si="623"/>
        <v>0</v>
      </c>
      <c r="BZ362" s="88">
        <f>SUM(BZ352:BZ361)</f>
        <v>0</v>
      </c>
      <c r="CA362" s="88">
        <f>SUM(CA352:CA361)</f>
        <v>0</v>
      </c>
      <c r="CB362" s="88">
        <f>SUM(CB352:CB361)</f>
        <v>0</v>
      </c>
      <c r="CC362" s="88">
        <f>SUM(CC352:CC361)</f>
        <v>0</v>
      </c>
      <c r="CD362" s="89">
        <f t="shared" si="624"/>
        <v>0</v>
      </c>
      <c r="CE362" s="88">
        <f>SUM(CE352:CE361)</f>
        <v>0</v>
      </c>
      <c r="CF362" s="88">
        <f>SUM(CF352:CF361)</f>
        <v>0</v>
      </c>
      <c r="CG362" s="88">
        <f>SUM(CG352:CG361)</f>
        <v>0</v>
      </c>
      <c r="CH362" s="88">
        <f>SUM(CH352:CH361)</f>
        <v>0</v>
      </c>
      <c r="CI362" s="89">
        <f t="shared" si="625"/>
        <v>0</v>
      </c>
      <c r="CJ362" s="88">
        <f>SUM(CJ352:CJ361)</f>
        <v>0</v>
      </c>
      <c r="CK362" s="88">
        <f>SUM(CK352:CK361)</f>
        <v>0</v>
      </c>
      <c r="CL362" s="88">
        <f>SUM(CL352:CL361)</f>
        <v>0</v>
      </c>
      <c r="CM362" s="88">
        <f>SUM(CM352:CM361)</f>
        <v>0</v>
      </c>
      <c r="CN362" s="89">
        <f t="shared" si="626"/>
        <v>0</v>
      </c>
      <c r="CO362" s="88">
        <f>SUM(CO352:CO361)</f>
        <v>0</v>
      </c>
      <c r="CP362" s="88">
        <f>SUM(CP352:CP361)</f>
        <v>0</v>
      </c>
      <c r="CQ362" s="88">
        <f>SUM(CQ352:CQ361)</f>
        <v>0</v>
      </c>
      <c r="CR362" s="88">
        <f>SUM(CR352:CR361)</f>
        <v>0</v>
      </c>
      <c r="CS362" s="89">
        <f t="shared" si="627"/>
        <v>0</v>
      </c>
      <c r="CT362" s="88">
        <f>SUM(CT352:CT361)</f>
        <v>0</v>
      </c>
      <c r="CU362" s="88">
        <f>SUM(CU352:CU361)</f>
        <v>0</v>
      </c>
      <c r="CV362" s="88">
        <f>SUM(CV352:CV361)</f>
        <v>0</v>
      </c>
      <c r="CW362" s="88">
        <f>SUM(CW352:CW361)</f>
        <v>0</v>
      </c>
      <c r="CX362" s="89">
        <f t="shared" si="628"/>
        <v>0</v>
      </c>
      <c r="CY362" s="88">
        <f>SUM(CY352:CY361)</f>
        <v>0</v>
      </c>
      <c r="CZ362" s="88">
        <f>SUM(CZ352:CZ361)</f>
        <v>0</v>
      </c>
      <c r="DA362" s="88">
        <f>SUM(DA352:DA361)</f>
        <v>0</v>
      </c>
      <c r="DB362" s="88">
        <f>SUM(DB352:DB361)</f>
        <v>0</v>
      </c>
      <c r="DC362" s="89">
        <f t="shared" si="629"/>
        <v>0</v>
      </c>
      <c r="DD362" s="90">
        <f>SUM(DD352:DD361)</f>
        <v>139372109.40606457</v>
      </c>
    </row>
    <row r="363" spans="1:108" x14ac:dyDescent="0.25">
      <c r="A363" t="s">
        <v>5613</v>
      </c>
      <c r="B363" s="30" t="s">
        <v>4684</v>
      </c>
    </row>
    <row r="364" spans="1:108" x14ac:dyDescent="0.25">
      <c r="A364" t="s">
        <v>5614</v>
      </c>
      <c r="B364" s="32" t="s">
        <v>5120</v>
      </c>
      <c r="C364" s="24">
        <f>SUMIFS(Detail!BI:BI,Detail!$A:$A,$B364,Detail!$D:$D,1,Detail!$C:$C,1)</f>
        <v>0</v>
      </c>
      <c r="D364" s="24">
        <f>SUMIFS(Detail!BI:BI,Detail!$A:$A,$B364,Detail!$D:$D,1,Detail!$C:$C,2)</f>
        <v>0</v>
      </c>
      <c r="E364" s="24">
        <f>SUMIFS(Detail!BI:BI,Detail!$A:$A,$B364,Detail!$D:$D,1,Detail!$C:$C,3)</f>
        <v>0</v>
      </c>
      <c r="F364" s="24">
        <f>SUMIFS(Detail!BI:BI,Detail!$A:$A,$B364,Detail!$D:$D,1,Detail!$C:$C,4)</f>
        <v>0</v>
      </c>
      <c r="G364" s="33">
        <f t="shared" ref="G364:G374" si="630">SUM(C364:F364)</f>
        <v>0</v>
      </c>
      <c r="H364" s="24">
        <f>SUMIFS(Detail!BI:BI,Detail!$A:$A,$B364,Detail!$D:$D,2,Detail!$C:$C,1)</f>
        <v>0</v>
      </c>
      <c r="I364" s="24">
        <f>SUMIFS(Detail!BI:BI,Detail!$A:$A,$B364,Detail!$D:$D,2,Detail!$C:$C,2)</f>
        <v>0</v>
      </c>
      <c r="J364" s="24">
        <f>SUMIFS(Detail!BI:BI,Detail!$A:$A,$B364,Detail!$D:$D,2,Detail!$C:$C,3)</f>
        <v>0</v>
      </c>
      <c r="K364" s="24">
        <f>SUMIFS(Detail!BI:BI,Detail!$A:$A,$B364,Detail!$D:$D,2,Detail!$C:$C,4)</f>
        <v>0</v>
      </c>
      <c r="L364" s="33">
        <f t="shared" ref="L364:L374" si="631">SUM(H364:K364)</f>
        <v>0</v>
      </c>
      <c r="M364" s="24">
        <f>SUMIFS(Detail!BI:BI,Detail!$A:$A,$B364,Detail!$D:$D,3,Detail!$C:$C,1)</f>
        <v>0</v>
      </c>
      <c r="N364" s="24">
        <f>SUMIFS(Detail!BI:BI,Detail!$A:$A,$B364,Detail!$D:$D,3,Detail!$C:$C,2)</f>
        <v>0</v>
      </c>
      <c r="O364" s="24">
        <f>SUMIFS(Detail!BI:BI,Detail!$A:$A,$B364,Detail!$D:$D,3,Detail!$C:$C,3)</f>
        <v>0</v>
      </c>
      <c r="P364" s="24">
        <f>SUMIFS(Detail!BI:BI,Detail!$A:$A,$B364,Detail!$D:$D,3,Detail!$C:$C,4)</f>
        <v>0</v>
      </c>
      <c r="Q364" s="33">
        <f t="shared" ref="Q364:Q374" si="632">SUM(M364:P364)</f>
        <v>0</v>
      </c>
      <c r="R364" s="24">
        <f>SUMIFS(Detail!BI:BI,Detail!$A:$A,$B364,Detail!$D:$D,4,Detail!$C:$C,1)</f>
        <v>0</v>
      </c>
      <c r="S364" s="24">
        <f>SUMIFS(Detail!BI:BI,Detail!$A:$A,$B364,Detail!$D:$D,4,Detail!$C:$C,2)</f>
        <v>0</v>
      </c>
      <c r="T364" s="24">
        <f>SUMIFS(Detail!BI:BI,Detail!$A:$A,$B364,Detail!$D:$D,4,Detail!$C:$C,3)</f>
        <v>0</v>
      </c>
      <c r="U364" s="24">
        <f>SUMIFS(Detail!BI:BI,Detail!$A:$A,$B364,Detail!$D:$D,4,Detail!$C:$C,4)</f>
        <v>0</v>
      </c>
      <c r="V364" s="33">
        <f t="shared" ref="V364:V374" si="633">SUM(R364:U364)</f>
        <v>0</v>
      </c>
      <c r="W364" s="24">
        <f>SUMIFS(Detail!BI:BI,Detail!$A:$A,$B364,Detail!$D:$D,5,Detail!$C:$C,1)</f>
        <v>0</v>
      </c>
      <c r="X364" s="24">
        <f>SUMIFS(Detail!BI:BI,Detail!$A:$A,$B364,Detail!$D:$D,5,Detail!$C:$C,2)</f>
        <v>0</v>
      </c>
      <c r="Y364" s="24">
        <f>SUMIFS(Detail!BI:BI,Detail!$A:$A,$B364,Detail!$D:$D,5,Detail!$C:$C,3)</f>
        <v>0</v>
      </c>
      <c r="Z364" s="24">
        <f>SUMIFS(Detail!BI:BI,Detail!$A:$A,$B364,Detail!$D:$D,5,Detail!$C:$C,4)</f>
        <v>0</v>
      </c>
      <c r="AA364" s="33">
        <f t="shared" ref="AA364:AA374" si="634">SUM(W364:Z364)</f>
        <v>0</v>
      </c>
      <c r="AB364" s="24">
        <f>SUMIFS(Detail!BI:BI,Detail!$A:$A,$B364,Detail!$D:$D,6,Detail!$C:$C,1)</f>
        <v>0</v>
      </c>
      <c r="AC364" s="24">
        <f>SUMIFS(Detail!BI:BI,Detail!$A:$A,$B364,Detail!$D:$D,6,Detail!$C:$C,2)</f>
        <v>0</v>
      </c>
      <c r="AD364" s="24">
        <f>SUMIFS(Detail!BI:BI,Detail!$A:$A,$B364,Detail!$D:$D,6,Detail!$C:$C,3)</f>
        <v>0</v>
      </c>
      <c r="AE364" s="24">
        <f>SUMIFS(Detail!BI:BI,Detail!$A:$A,$B364,Detail!$D:$D,6,Detail!$C:$C,4)</f>
        <v>0</v>
      </c>
      <c r="AF364" s="33">
        <f t="shared" ref="AF364:AF374" si="635">SUM(AB364:AE364)</f>
        <v>0</v>
      </c>
      <c r="AG364" s="24">
        <f>SUMIFS(Detail!BI:BI,Detail!$A:$A,$B364,Detail!$D:$D,7,Detail!$C:$C,1)</f>
        <v>0</v>
      </c>
      <c r="AH364" s="24">
        <f>SUMIFS(Detail!BI:BI,Detail!$A:$A,$B364,Detail!$D:$D,7,Detail!$C:$C,2)</f>
        <v>0</v>
      </c>
      <c r="AI364" s="24">
        <f>SUMIFS(Detail!BI:BI,Detail!$A:$A,$B364,Detail!$D:$D,7,Detail!$C:$C,3)</f>
        <v>0</v>
      </c>
      <c r="AJ364" s="24">
        <f>SUMIFS(Detail!BI:BI,Detail!$A:$A,$B364,Detail!$D:$D,7,Detail!$C:$C,4)</f>
        <v>0</v>
      </c>
      <c r="AK364" s="33">
        <f t="shared" ref="AK364:AK374" si="636">SUM(AG364:AJ364)</f>
        <v>0</v>
      </c>
      <c r="AL364" s="24">
        <f>SUMIFS(Detail!BI:BI,Detail!$A:$A,$B364,Detail!$D:$D,8,Detail!$C:$C,1)</f>
        <v>0</v>
      </c>
      <c r="AM364" s="24">
        <f>SUMIFS(Detail!BI:BI,Detail!$A:$A,$B364,Detail!$D:$D,8,Detail!$C:$C,2)</f>
        <v>0</v>
      </c>
      <c r="AN364" s="24">
        <f>SUMIFS(Detail!BI:BI,Detail!$A:$A,$B364,Detail!$D:$D,8,Detail!$C:$C,3)</f>
        <v>0</v>
      </c>
      <c r="AO364" s="24">
        <f>SUMIFS(Detail!BI:BI,Detail!$A:$A,$B364,Detail!$D:$D,8,Detail!$C:$C,4)</f>
        <v>0</v>
      </c>
      <c r="AP364" s="33">
        <f t="shared" ref="AP364:AP374" si="637">SUM(AL364:AO364)</f>
        <v>0</v>
      </c>
      <c r="AQ364" s="24">
        <f>SUMIFS(Detail!BI:BI,Detail!$A:$A,$B364,Detail!$D:$D,9,Detail!$C:$C,1)</f>
        <v>0</v>
      </c>
      <c r="AR364" s="24">
        <f>SUMIFS(Detail!BI:BI,Detail!$A:$A,$B364,Detail!$D:$D,9,Detail!$C:$C,2)</f>
        <v>0</v>
      </c>
      <c r="AS364" s="24">
        <f>SUMIFS(Detail!BI:BI,Detail!$A:$A,$B364,Detail!$D:$D,9,Detail!$C:$C,3)</f>
        <v>0</v>
      </c>
      <c r="AT364" s="24">
        <f>SUMIFS(Detail!BI:BI,Detail!$A:$A,$B364,Detail!$D:$D,9,Detail!$C:$C,4)</f>
        <v>0</v>
      </c>
      <c r="AU364" s="33">
        <f t="shared" ref="AU364:AU374" si="638">SUM(AQ364:AT364)</f>
        <v>0</v>
      </c>
      <c r="AV364" s="24">
        <f>SUMIFS(Detail!BI:BI,Detail!$A:$A,$B364,Detail!$D:$D,10,Detail!$C:$C,1)</f>
        <v>0</v>
      </c>
      <c r="AW364" s="24">
        <f>SUMIFS(Detail!BI:BI,Detail!$A:$A,$B364,Detail!$D:$D,10,Detail!$C:$C,2)</f>
        <v>0</v>
      </c>
      <c r="AX364" s="24">
        <f>SUMIFS(Detail!BI:BI,Detail!$A:$A,$B364,Detail!$D:$D,10,Detail!$C:$C,3)</f>
        <v>0</v>
      </c>
      <c r="AY364" s="24">
        <f>SUMIFS(Detail!BI:BI,Detail!$A:$A,$B364,Detail!$D:$D,10,Detail!$C:$C,4)</f>
        <v>0</v>
      </c>
      <c r="AZ364" s="33">
        <f t="shared" ref="AZ364:AZ374" si="639">SUM(AV364:AY364)</f>
        <v>0</v>
      </c>
      <c r="BA364" s="24">
        <f>SUMIFS(Detail!BI:BI,Detail!$A:$A,$B364,Detail!$D:$D,11,Detail!$C:$C,1)</f>
        <v>0</v>
      </c>
      <c r="BB364" s="24">
        <f>SUMIFS(Detail!BI:BI,Detail!$A:$A,$B364,Detail!$D:$D,11,Detail!$C:$C,2)</f>
        <v>0</v>
      </c>
      <c r="BC364" s="24">
        <f>SUMIFS(Detail!BI:BI,Detail!$A:$A,$B364,Detail!$D:$D,11,Detail!$C:$C,3)</f>
        <v>0</v>
      </c>
      <c r="BD364" s="24">
        <f>SUMIFS(Detail!BI:BI,Detail!$A:$A,$B364,Detail!$D:$D,11,Detail!$C:$C,4)</f>
        <v>0</v>
      </c>
      <c r="BE364" s="33">
        <f t="shared" ref="BE364:BE374" si="640">SUM(BA364:BD364)</f>
        <v>0</v>
      </c>
      <c r="BF364" s="24">
        <f>SUMIFS(Detail!BI:BI,Detail!$A:$A,$B364,Detail!$D:$D,12,Detail!$C:$C,1)</f>
        <v>0</v>
      </c>
      <c r="BG364" s="24">
        <f>SUMIFS(Detail!BI:BI,Detail!$A:$A,$B364,Detail!$D:$D,12,Detail!$C:$C,2)</f>
        <v>0</v>
      </c>
      <c r="BH364" s="24">
        <f>SUMIFS(Detail!BI:BI,Detail!$A:$A,$B364,Detail!$D:$D,12,Detail!$C:$C,3)</f>
        <v>0</v>
      </c>
      <c r="BI364" s="24">
        <f>SUMIFS(Detail!BI:BI,Detail!$A:$A,$B364,Detail!$D:$D,12,Detail!$C:$C,4)</f>
        <v>0</v>
      </c>
      <c r="BJ364" s="33">
        <f t="shared" ref="BJ364:BJ374" si="641">SUM(BF364:BI364)</f>
        <v>0</v>
      </c>
      <c r="BK364" s="24">
        <f>SUMIFS(Detail!BI:BI,Detail!$A:$A,$B364,Detail!$D:$D,13,Detail!$C:$C,1)</f>
        <v>0</v>
      </c>
      <c r="BL364" s="24">
        <f>SUMIFS(Detail!BI:BI,Detail!$A:$A,$B364,Detail!$D:$D,13,Detail!$C:$C,2)</f>
        <v>0</v>
      </c>
      <c r="BM364" s="24">
        <f>SUMIFS(Detail!BI:BI,Detail!$A:$A,$B364,Detail!$D:$D,13,Detail!$C:$C,3)</f>
        <v>0</v>
      </c>
      <c r="BN364" s="24">
        <f>SUMIFS(Detail!BI:BI,Detail!$A:$A,$B364,Detail!$D:$D,13,Detail!$C:$C,4)</f>
        <v>0</v>
      </c>
      <c r="BO364" s="33">
        <f t="shared" ref="BO364:BO374" si="642">SUM(BK364:BN364)</f>
        <v>0</v>
      </c>
      <c r="BP364" s="24">
        <f>SUMIFS(Detail!BI:BI,Detail!$A:$A,$B364,Detail!$D:$D,14,Detail!$C:$C,1)</f>
        <v>0</v>
      </c>
      <c r="BQ364" s="24">
        <f>SUMIFS(Detail!BI:BI,Detail!$A:$A,$B364,Detail!$D:$D,14,Detail!$C:$C,2)</f>
        <v>0</v>
      </c>
      <c r="BR364" s="24">
        <f>SUMIFS(Detail!BI:BI,Detail!$A:$A,$B364,Detail!$D:$D,14,Detail!$C:$C,3)</f>
        <v>0</v>
      </c>
      <c r="BS364" s="24">
        <f>SUMIFS(Detail!BI:BI,Detail!$A:$A,$B364,Detail!$D:$D,14,Detail!$C:$C,4)</f>
        <v>0</v>
      </c>
      <c r="BT364" s="33">
        <f t="shared" ref="BT364:BT374" si="643">SUM(BP364:BS364)</f>
        <v>0</v>
      </c>
      <c r="BU364" s="24">
        <f>SUMIFS(Detail!BI:BI,Detail!$A:$A,$B364,Detail!$D:$D,15,Detail!$C:$C,1)</f>
        <v>0</v>
      </c>
      <c r="BV364" s="24">
        <f>SUMIFS(Detail!BI:BI,Detail!$A:$A,$B364,Detail!$D:$D,15,Detail!$C:$C,2)</f>
        <v>0</v>
      </c>
      <c r="BW364" s="24">
        <f>SUMIFS(Detail!BI:BI,Detail!$A:$A,$B364,Detail!$D:$D,15,Detail!$C:$C,3)</f>
        <v>0</v>
      </c>
      <c r="BX364" s="24">
        <f>SUMIFS(Detail!BI:BI,Detail!$A:$A,$B364,Detail!$D:$D,15,Detail!$C:$C,4)</f>
        <v>0</v>
      </c>
      <c r="BY364" s="33">
        <f t="shared" ref="BY364:BY374" si="644">SUM(BU364:BX364)</f>
        <v>0</v>
      </c>
      <c r="BZ364" s="24">
        <f>SUMIFS(Detail!BI:BI,Detail!$A:$A,$B364,Detail!$D:$D,16,Detail!$C:$C,1)</f>
        <v>0</v>
      </c>
      <c r="CA364" s="24">
        <f>SUMIFS(Detail!BI:BI,Detail!$A:$A,$B364,Detail!$D:$D,16,Detail!$C:$C,2)</f>
        <v>0</v>
      </c>
      <c r="CB364" s="24">
        <f>SUMIFS(Detail!BI:BI,Detail!$A:$A,$B364,Detail!$D:$D,16,Detail!$C:$C,3)</f>
        <v>0</v>
      </c>
      <c r="CC364" s="24">
        <f>SUMIFS(Detail!BI:BI,Detail!$A:$A,$B364,Detail!$D:$D,16,Detail!$C:$C,4)</f>
        <v>0</v>
      </c>
      <c r="CD364" s="33">
        <f t="shared" ref="CD364:CD374" si="645">SUM(BZ364:CC364)</f>
        <v>0</v>
      </c>
      <c r="CE364" s="24">
        <f>SUMIFS(Detail!BI:BI,Detail!$A:$A,$B364,Detail!$D:$D,17,Detail!$C:$C,1)</f>
        <v>0</v>
      </c>
      <c r="CF364" s="24">
        <f>SUMIFS(Detail!BI:BI,Detail!$A:$A,$B364,Detail!$D:$D,17,Detail!$C:$C,2)</f>
        <v>0</v>
      </c>
      <c r="CG364" s="24">
        <f>SUMIFS(Detail!BI:BI,Detail!$A:$A,$B364,Detail!$D:$D,17,Detail!$C:$C,3)</f>
        <v>0</v>
      </c>
      <c r="CH364" s="24">
        <f>SUMIFS(Detail!BI:BI,Detail!$A:$A,$B364,Detail!$D:$D,17,Detail!$C:$C,4)</f>
        <v>0</v>
      </c>
      <c r="CI364" s="33">
        <f t="shared" ref="CI364:CI374" si="646">SUM(CE364:CH364)</f>
        <v>0</v>
      </c>
      <c r="CJ364" s="24">
        <f>SUMIFS(Detail!BI:BI,Detail!$A:$A,$B364,Detail!$D:$D,18,Detail!$C:$C,1)</f>
        <v>0</v>
      </c>
      <c r="CK364" s="24">
        <f>SUMIFS(Detail!BI:BI,Detail!$A:$A,$B364,Detail!$D:$D,18,Detail!$C:$C,2)</f>
        <v>0</v>
      </c>
      <c r="CL364" s="24">
        <f>SUMIFS(Detail!BI:BI,Detail!$A:$A,$B364,Detail!$D:$D,18,Detail!$C:$C,3)</f>
        <v>0</v>
      </c>
      <c r="CM364" s="24">
        <f>SUMIFS(Detail!BI:BI,Detail!$A:$A,$B364,Detail!$D:$D,18,Detail!$C:$C,4)</f>
        <v>0</v>
      </c>
      <c r="CN364" s="33">
        <f t="shared" ref="CN364:CN374" si="647">SUM(CJ364:CM364)</f>
        <v>0</v>
      </c>
      <c r="CO364" s="24">
        <f>SUMIFS(Detail!BI:BI,Detail!$A:$A,$B364,Detail!$D:$D,19,Detail!$C:$C,1)</f>
        <v>0</v>
      </c>
      <c r="CP364" s="24">
        <f>SUMIFS(Detail!BI:BI,Detail!$A:$A,$B364,Detail!$D:$D,19,Detail!$C:$C,2)</f>
        <v>0</v>
      </c>
      <c r="CQ364" s="24">
        <f>SUMIFS(Detail!BI:BI,Detail!$A:$A,$B364,Detail!$D:$D,19,Detail!$C:$C,3)</f>
        <v>0</v>
      </c>
      <c r="CR364" s="24">
        <f>SUMIFS(Detail!BI:BI,Detail!$A:$A,$B364,Detail!$D:$D,19,Detail!$C:$C,4)</f>
        <v>0</v>
      </c>
      <c r="CS364" s="33">
        <f t="shared" ref="CS364:CS374" si="648">SUM(CO364:CR364)</f>
        <v>0</v>
      </c>
      <c r="CT364" s="24">
        <f>SUMIFS(Detail!BI:BI,Detail!$A:$A,$B364,Detail!$D:$D,20,Detail!$C:$C,1)</f>
        <v>0</v>
      </c>
      <c r="CU364" s="24">
        <f>SUMIFS(Detail!BI:BI,Detail!$A:$A,$B364,Detail!$D:$D,20,Detail!$C:$C,2)</f>
        <v>0</v>
      </c>
      <c r="CV364" s="24">
        <f>SUMIFS(Detail!BI:BI,Detail!$A:$A,$B364,Detail!$D:$D,20,Detail!$C:$C,3)</f>
        <v>0</v>
      </c>
      <c r="CW364" s="24">
        <f>SUMIFS(Detail!BI:BI,Detail!$A:$A,$B364,Detail!$D:$D,20,Detail!$C:$C,4)</f>
        <v>0</v>
      </c>
      <c r="CX364" s="33">
        <f t="shared" ref="CX364:CX374" si="649">SUM(CT364:CW364)</f>
        <v>0</v>
      </c>
      <c r="CY364" s="24">
        <f>SUMIFS(Detail!BI:BI,Detail!$A:$A,$B364,Detail!$D:$D,21,Detail!$C:$C,1)</f>
        <v>0</v>
      </c>
      <c r="CZ364" s="24">
        <f>SUMIFS(Detail!BI:BI,Detail!$A:$A,$B364,Detail!$D:$D,21,Detail!$C:$C,2)</f>
        <v>0</v>
      </c>
      <c r="DA364" s="24">
        <f>SUMIFS(Detail!BI:BI,Detail!$A:$A,$B364,Detail!$D:$D,21,Detail!$C:$C,3)</f>
        <v>0</v>
      </c>
      <c r="DB364" s="24">
        <f>SUMIFS(Detail!BI:BI,Detail!$A:$A,$B364,Detail!$D:$D,21,Detail!$C:$C,4)</f>
        <v>0</v>
      </c>
      <c r="DC364" s="33">
        <f t="shared" ref="DC364:DC374" si="650">SUM(CY364:DB364)</f>
        <v>0</v>
      </c>
      <c r="DD364" s="86">
        <f>SUMIFS(Detail!BI:BI,Detail!$A:$A,$B364,Detail!$B:$B,"&gt;60")</f>
        <v>0</v>
      </c>
    </row>
    <row r="365" spans="1:108" x14ac:dyDescent="0.25">
      <c r="A365" t="s">
        <v>5615</v>
      </c>
      <c r="B365" s="32" t="s">
        <v>5121</v>
      </c>
      <c r="C365" s="24">
        <f>SUMIFS(Detail!BI:BI,Detail!$A:$A,$B365,Detail!$D:$D,1,Detail!$C:$C,1)</f>
        <v>0</v>
      </c>
      <c r="D365" s="24">
        <f>SUMIFS(Detail!BI:BI,Detail!$A:$A,$B365,Detail!$D:$D,1,Detail!$C:$C,2)</f>
        <v>0</v>
      </c>
      <c r="E365" s="24">
        <f>SUMIFS(Detail!BI:BI,Detail!$A:$A,$B365,Detail!$D:$D,1,Detail!$C:$C,3)</f>
        <v>0</v>
      </c>
      <c r="F365" s="24">
        <f>SUMIFS(Detail!BI:BI,Detail!$A:$A,$B365,Detail!$D:$D,1,Detail!$C:$C,4)</f>
        <v>0</v>
      </c>
      <c r="G365" s="33">
        <f t="shared" si="630"/>
        <v>0</v>
      </c>
      <c r="H365" s="24">
        <f>SUMIFS(Detail!BI:BI,Detail!$A:$A,$B365,Detail!$D:$D,2,Detail!$C:$C,1)</f>
        <v>0</v>
      </c>
      <c r="I365" s="24">
        <f>SUMIFS(Detail!BI:BI,Detail!$A:$A,$B365,Detail!$D:$D,2,Detail!$C:$C,2)</f>
        <v>0</v>
      </c>
      <c r="J365" s="24">
        <f>SUMIFS(Detail!BI:BI,Detail!$A:$A,$B365,Detail!$D:$D,2,Detail!$C:$C,3)</f>
        <v>0</v>
      </c>
      <c r="K365" s="24">
        <f>SUMIFS(Detail!BI:BI,Detail!$A:$A,$B365,Detail!$D:$D,2,Detail!$C:$C,4)</f>
        <v>0</v>
      </c>
      <c r="L365" s="33">
        <f t="shared" si="631"/>
        <v>0</v>
      </c>
      <c r="M365" s="24">
        <f>SUMIFS(Detail!BI:BI,Detail!$A:$A,$B365,Detail!$D:$D,3,Detail!$C:$C,1)</f>
        <v>0</v>
      </c>
      <c r="N365" s="24">
        <f>SUMIFS(Detail!BI:BI,Detail!$A:$A,$B365,Detail!$D:$D,3,Detail!$C:$C,2)</f>
        <v>0</v>
      </c>
      <c r="O365" s="24">
        <f>SUMIFS(Detail!BI:BI,Detail!$A:$A,$B365,Detail!$D:$D,3,Detail!$C:$C,3)</f>
        <v>0</v>
      </c>
      <c r="P365" s="24">
        <f>SUMIFS(Detail!BI:BI,Detail!$A:$A,$B365,Detail!$D:$D,3,Detail!$C:$C,4)</f>
        <v>0</v>
      </c>
      <c r="Q365" s="33">
        <f t="shared" si="632"/>
        <v>0</v>
      </c>
      <c r="R365" s="24">
        <f>SUMIFS(Detail!BI:BI,Detail!$A:$A,$B365,Detail!$D:$D,4,Detail!$C:$C,1)</f>
        <v>0</v>
      </c>
      <c r="S365" s="24">
        <f>SUMIFS(Detail!BI:BI,Detail!$A:$A,$B365,Detail!$D:$D,4,Detail!$C:$C,2)</f>
        <v>0</v>
      </c>
      <c r="T365" s="24">
        <f>SUMIFS(Detail!BI:BI,Detail!$A:$A,$B365,Detail!$D:$D,4,Detail!$C:$C,3)</f>
        <v>0</v>
      </c>
      <c r="U365" s="24">
        <f>SUMIFS(Detail!BI:BI,Detail!$A:$A,$B365,Detail!$D:$D,4,Detail!$C:$C,4)</f>
        <v>0</v>
      </c>
      <c r="V365" s="33">
        <f t="shared" si="633"/>
        <v>0</v>
      </c>
      <c r="W365" s="24">
        <f>SUMIFS(Detail!BI:BI,Detail!$A:$A,$B365,Detail!$D:$D,5,Detail!$C:$C,1)</f>
        <v>0</v>
      </c>
      <c r="X365" s="24">
        <f>SUMIFS(Detail!BI:BI,Detail!$A:$A,$B365,Detail!$D:$D,5,Detail!$C:$C,2)</f>
        <v>0</v>
      </c>
      <c r="Y365" s="24">
        <f>SUMIFS(Detail!BI:BI,Detail!$A:$A,$B365,Detail!$D:$D,5,Detail!$C:$C,3)</f>
        <v>0</v>
      </c>
      <c r="Z365" s="24">
        <f>SUMIFS(Detail!BI:BI,Detail!$A:$A,$B365,Detail!$D:$D,5,Detail!$C:$C,4)</f>
        <v>0</v>
      </c>
      <c r="AA365" s="33">
        <f t="shared" si="634"/>
        <v>0</v>
      </c>
      <c r="AB365" s="24">
        <f>SUMIFS(Detail!BI:BI,Detail!$A:$A,$B365,Detail!$D:$D,6,Detail!$C:$C,1)</f>
        <v>0</v>
      </c>
      <c r="AC365" s="24">
        <f>SUMIFS(Detail!BI:BI,Detail!$A:$A,$B365,Detail!$D:$D,6,Detail!$C:$C,2)</f>
        <v>0</v>
      </c>
      <c r="AD365" s="24">
        <f>SUMIFS(Detail!BI:BI,Detail!$A:$A,$B365,Detail!$D:$D,6,Detail!$C:$C,3)</f>
        <v>0</v>
      </c>
      <c r="AE365" s="24">
        <f>SUMIFS(Detail!BI:BI,Detail!$A:$A,$B365,Detail!$D:$D,6,Detail!$C:$C,4)</f>
        <v>0</v>
      </c>
      <c r="AF365" s="33">
        <f t="shared" si="635"/>
        <v>0</v>
      </c>
      <c r="AG365" s="24">
        <f>SUMIFS(Detail!BI:BI,Detail!$A:$A,$B365,Detail!$D:$D,7,Detail!$C:$C,1)</f>
        <v>0</v>
      </c>
      <c r="AH365" s="24">
        <f>SUMIFS(Detail!BI:BI,Detail!$A:$A,$B365,Detail!$D:$D,7,Detail!$C:$C,2)</f>
        <v>0</v>
      </c>
      <c r="AI365" s="24">
        <f>SUMIFS(Detail!BI:BI,Detail!$A:$A,$B365,Detail!$D:$D,7,Detail!$C:$C,3)</f>
        <v>0</v>
      </c>
      <c r="AJ365" s="24">
        <f>SUMIFS(Detail!BI:BI,Detail!$A:$A,$B365,Detail!$D:$D,7,Detail!$C:$C,4)</f>
        <v>0</v>
      </c>
      <c r="AK365" s="33">
        <f t="shared" si="636"/>
        <v>0</v>
      </c>
      <c r="AL365" s="24">
        <f>SUMIFS(Detail!BI:BI,Detail!$A:$A,$B365,Detail!$D:$D,8,Detail!$C:$C,1)</f>
        <v>0</v>
      </c>
      <c r="AM365" s="24">
        <f>SUMIFS(Detail!BI:BI,Detail!$A:$A,$B365,Detail!$D:$D,8,Detail!$C:$C,2)</f>
        <v>0</v>
      </c>
      <c r="AN365" s="24">
        <f>SUMIFS(Detail!BI:BI,Detail!$A:$A,$B365,Detail!$D:$D,8,Detail!$C:$C,3)</f>
        <v>0</v>
      </c>
      <c r="AO365" s="24">
        <f>SUMIFS(Detail!BI:BI,Detail!$A:$A,$B365,Detail!$D:$D,8,Detail!$C:$C,4)</f>
        <v>0</v>
      </c>
      <c r="AP365" s="33">
        <f t="shared" si="637"/>
        <v>0</v>
      </c>
      <c r="AQ365" s="24">
        <f>SUMIFS(Detail!BI:BI,Detail!$A:$A,$B365,Detail!$D:$D,9,Detail!$C:$C,1)</f>
        <v>0</v>
      </c>
      <c r="AR365" s="24">
        <f>SUMIFS(Detail!BI:BI,Detail!$A:$A,$B365,Detail!$D:$D,9,Detail!$C:$C,2)</f>
        <v>0</v>
      </c>
      <c r="AS365" s="24">
        <f>SUMIFS(Detail!BI:BI,Detail!$A:$A,$B365,Detail!$D:$D,9,Detail!$C:$C,3)</f>
        <v>0</v>
      </c>
      <c r="AT365" s="24">
        <f>SUMIFS(Detail!BI:BI,Detail!$A:$A,$B365,Detail!$D:$D,9,Detail!$C:$C,4)</f>
        <v>0</v>
      </c>
      <c r="AU365" s="33">
        <f t="shared" si="638"/>
        <v>0</v>
      </c>
      <c r="AV365" s="24">
        <f>SUMIFS(Detail!BI:BI,Detail!$A:$A,$B365,Detail!$D:$D,10,Detail!$C:$C,1)</f>
        <v>0</v>
      </c>
      <c r="AW365" s="24">
        <f>SUMIFS(Detail!BI:BI,Detail!$A:$A,$B365,Detail!$D:$D,10,Detail!$C:$C,2)</f>
        <v>0</v>
      </c>
      <c r="AX365" s="24">
        <f>SUMIFS(Detail!BI:BI,Detail!$A:$A,$B365,Detail!$D:$D,10,Detail!$C:$C,3)</f>
        <v>0</v>
      </c>
      <c r="AY365" s="24">
        <f>SUMIFS(Detail!BI:BI,Detail!$A:$A,$B365,Detail!$D:$D,10,Detail!$C:$C,4)</f>
        <v>0</v>
      </c>
      <c r="AZ365" s="33">
        <f t="shared" si="639"/>
        <v>0</v>
      </c>
      <c r="BA365" s="24">
        <f>SUMIFS(Detail!BI:BI,Detail!$A:$A,$B365,Detail!$D:$D,11,Detail!$C:$C,1)</f>
        <v>0</v>
      </c>
      <c r="BB365" s="24">
        <f>SUMIFS(Detail!BI:BI,Detail!$A:$A,$B365,Detail!$D:$D,11,Detail!$C:$C,2)</f>
        <v>0</v>
      </c>
      <c r="BC365" s="24">
        <f>SUMIFS(Detail!BI:BI,Detail!$A:$A,$B365,Detail!$D:$D,11,Detail!$C:$C,3)</f>
        <v>0</v>
      </c>
      <c r="BD365" s="24">
        <f>SUMIFS(Detail!BI:BI,Detail!$A:$A,$B365,Detail!$D:$D,11,Detail!$C:$C,4)</f>
        <v>0</v>
      </c>
      <c r="BE365" s="33">
        <f t="shared" si="640"/>
        <v>0</v>
      </c>
      <c r="BF365" s="24">
        <f>SUMIFS(Detail!BI:BI,Detail!$A:$A,$B365,Detail!$D:$D,12,Detail!$C:$C,1)</f>
        <v>0</v>
      </c>
      <c r="BG365" s="24">
        <f>SUMIFS(Detail!BI:BI,Detail!$A:$A,$B365,Detail!$D:$D,12,Detail!$C:$C,2)</f>
        <v>0</v>
      </c>
      <c r="BH365" s="24">
        <f>SUMIFS(Detail!BI:BI,Detail!$A:$A,$B365,Detail!$D:$D,12,Detail!$C:$C,3)</f>
        <v>0</v>
      </c>
      <c r="BI365" s="24">
        <f>SUMIFS(Detail!BI:BI,Detail!$A:$A,$B365,Detail!$D:$D,12,Detail!$C:$C,4)</f>
        <v>0</v>
      </c>
      <c r="BJ365" s="33">
        <f t="shared" si="641"/>
        <v>0</v>
      </c>
      <c r="BK365" s="24">
        <f>SUMIFS(Detail!BI:BI,Detail!$A:$A,$B365,Detail!$D:$D,13,Detail!$C:$C,1)</f>
        <v>0</v>
      </c>
      <c r="BL365" s="24">
        <f>SUMIFS(Detail!BI:BI,Detail!$A:$A,$B365,Detail!$D:$D,13,Detail!$C:$C,2)</f>
        <v>0</v>
      </c>
      <c r="BM365" s="24">
        <f>SUMIFS(Detail!BI:BI,Detail!$A:$A,$B365,Detail!$D:$D,13,Detail!$C:$C,3)</f>
        <v>0</v>
      </c>
      <c r="BN365" s="24">
        <f>SUMIFS(Detail!BI:BI,Detail!$A:$A,$B365,Detail!$D:$D,13,Detail!$C:$C,4)</f>
        <v>0</v>
      </c>
      <c r="BO365" s="33">
        <f t="shared" si="642"/>
        <v>0</v>
      </c>
      <c r="BP365" s="24">
        <f>SUMIFS(Detail!BI:BI,Detail!$A:$A,$B365,Detail!$D:$D,14,Detail!$C:$C,1)</f>
        <v>0</v>
      </c>
      <c r="BQ365" s="24">
        <f>SUMIFS(Detail!BI:BI,Detail!$A:$A,$B365,Detail!$D:$D,14,Detail!$C:$C,2)</f>
        <v>0</v>
      </c>
      <c r="BR365" s="24">
        <f>SUMIFS(Detail!BI:BI,Detail!$A:$A,$B365,Detail!$D:$D,14,Detail!$C:$C,3)</f>
        <v>0</v>
      </c>
      <c r="BS365" s="24">
        <f>SUMIFS(Detail!BI:BI,Detail!$A:$A,$B365,Detail!$D:$D,14,Detail!$C:$C,4)</f>
        <v>0</v>
      </c>
      <c r="BT365" s="33">
        <f t="shared" si="643"/>
        <v>0</v>
      </c>
      <c r="BU365" s="24">
        <f>SUMIFS(Detail!BI:BI,Detail!$A:$A,$B365,Detail!$D:$D,15,Detail!$C:$C,1)</f>
        <v>0</v>
      </c>
      <c r="BV365" s="24">
        <f>SUMIFS(Detail!BI:BI,Detail!$A:$A,$B365,Detail!$D:$D,15,Detail!$C:$C,2)</f>
        <v>0</v>
      </c>
      <c r="BW365" s="24">
        <f>SUMIFS(Detail!BI:BI,Detail!$A:$A,$B365,Detail!$D:$D,15,Detail!$C:$C,3)</f>
        <v>0</v>
      </c>
      <c r="BX365" s="24">
        <f>SUMIFS(Detail!BI:BI,Detail!$A:$A,$B365,Detail!$D:$D,15,Detail!$C:$C,4)</f>
        <v>0</v>
      </c>
      <c r="BY365" s="33">
        <f t="shared" si="644"/>
        <v>0</v>
      </c>
      <c r="BZ365" s="24">
        <f>SUMIFS(Detail!BI:BI,Detail!$A:$A,$B365,Detail!$D:$D,16,Detail!$C:$C,1)</f>
        <v>0</v>
      </c>
      <c r="CA365" s="24">
        <f>SUMIFS(Detail!BI:BI,Detail!$A:$A,$B365,Detail!$D:$D,16,Detail!$C:$C,2)</f>
        <v>0</v>
      </c>
      <c r="CB365" s="24">
        <f>SUMIFS(Detail!BI:BI,Detail!$A:$A,$B365,Detail!$D:$D,16,Detail!$C:$C,3)</f>
        <v>0</v>
      </c>
      <c r="CC365" s="24">
        <f>SUMIFS(Detail!BI:BI,Detail!$A:$A,$B365,Detail!$D:$D,16,Detail!$C:$C,4)</f>
        <v>0</v>
      </c>
      <c r="CD365" s="33">
        <f t="shared" si="645"/>
        <v>0</v>
      </c>
      <c r="CE365" s="24">
        <f>SUMIFS(Detail!BI:BI,Detail!$A:$A,$B365,Detail!$D:$D,17,Detail!$C:$C,1)</f>
        <v>0</v>
      </c>
      <c r="CF365" s="24">
        <f>SUMIFS(Detail!BI:BI,Detail!$A:$A,$B365,Detail!$D:$D,17,Detail!$C:$C,2)</f>
        <v>0</v>
      </c>
      <c r="CG365" s="24">
        <f>SUMIFS(Detail!BI:BI,Detail!$A:$A,$B365,Detail!$D:$D,17,Detail!$C:$C,3)</f>
        <v>0</v>
      </c>
      <c r="CH365" s="24">
        <f>SUMIFS(Detail!BI:BI,Detail!$A:$A,$B365,Detail!$D:$D,17,Detail!$C:$C,4)</f>
        <v>0</v>
      </c>
      <c r="CI365" s="33">
        <f t="shared" si="646"/>
        <v>0</v>
      </c>
      <c r="CJ365" s="24">
        <f>SUMIFS(Detail!BI:BI,Detail!$A:$A,$B365,Detail!$D:$D,18,Detail!$C:$C,1)</f>
        <v>0</v>
      </c>
      <c r="CK365" s="24">
        <f>SUMIFS(Detail!BI:BI,Detail!$A:$A,$B365,Detail!$D:$D,18,Detail!$C:$C,2)</f>
        <v>0</v>
      </c>
      <c r="CL365" s="24">
        <f>SUMIFS(Detail!BI:BI,Detail!$A:$A,$B365,Detail!$D:$D,18,Detail!$C:$C,3)</f>
        <v>0</v>
      </c>
      <c r="CM365" s="24">
        <f>SUMIFS(Detail!BI:BI,Detail!$A:$A,$B365,Detail!$D:$D,18,Detail!$C:$C,4)</f>
        <v>0</v>
      </c>
      <c r="CN365" s="33">
        <f t="shared" si="647"/>
        <v>0</v>
      </c>
      <c r="CO365" s="24">
        <f>SUMIFS(Detail!BI:BI,Detail!$A:$A,$B365,Detail!$D:$D,19,Detail!$C:$C,1)</f>
        <v>0</v>
      </c>
      <c r="CP365" s="24">
        <f>SUMIFS(Detail!BI:BI,Detail!$A:$A,$B365,Detail!$D:$D,19,Detail!$C:$C,2)</f>
        <v>0</v>
      </c>
      <c r="CQ365" s="24">
        <f>SUMIFS(Detail!BI:BI,Detail!$A:$A,$B365,Detail!$D:$D,19,Detail!$C:$C,3)</f>
        <v>0</v>
      </c>
      <c r="CR365" s="24">
        <f>SUMIFS(Detail!BI:BI,Detail!$A:$A,$B365,Detail!$D:$D,19,Detail!$C:$C,4)</f>
        <v>0</v>
      </c>
      <c r="CS365" s="33">
        <f t="shared" si="648"/>
        <v>0</v>
      </c>
      <c r="CT365" s="24">
        <f>SUMIFS(Detail!BI:BI,Detail!$A:$A,$B365,Detail!$D:$D,20,Detail!$C:$C,1)</f>
        <v>0</v>
      </c>
      <c r="CU365" s="24">
        <f>SUMIFS(Detail!BI:BI,Detail!$A:$A,$B365,Detail!$D:$D,20,Detail!$C:$C,2)</f>
        <v>0</v>
      </c>
      <c r="CV365" s="24">
        <f>SUMIFS(Detail!BI:BI,Detail!$A:$A,$B365,Detail!$D:$D,20,Detail!$C:$C,3)</f>
        <v>0</v>
      </c>
      <c r="CW365" s="24">
        <f>SUMIFS(Detail!BI:BI,Detail!$A:$A,$B365,Detail!$D:$D,20,Detail!$C:$C,4)</f>
        <v>0</v>
      </c>
      <c r="CX365" s="33">
        <f t="shared" si="649"/>
        <v>0</v>
      </c>
      <c r="CY365" s="24">
        <f>SUMIFS(Detail!BI:BI,Detail!$A:$A,$B365,Detail!$D:$D,21,Detail!$C:$C,1)</f>
        <v>0</v>
      </c>
      <c r="CZ365" s="24">
        <f>SUMIFS(Detail!BI:BI,Detail!$A:$A,$B365,Detail!$D:$D,21,Detail!$C:$C,2)</f>
        <v>0</v>
      </c>
      <c r="DA365" s="24">
        <f>SUMIFS(Detail!BI:BI,Detail!$A:$A,$B365,Detail!$D:$D,21,Detail!$C:$C,3)</f>
        <v>0</v>
      </c>
      <c r="DB365" s="24">
        <f>SUMIFS(Detail!BI:BI,Detail!$A:$A,$B365,Detail!$D:$D,21,Detail!$C:$C,4)</f>
        <v>0</v>
      </c>
      <c r="DC365" s="33">
        <f t="shared" si="650"/>
        <v>0</v>
      </c>
      <c r="DD365" s="86">
        <f>SUMIFS(Detail!BI:BI,Detail!$A:$A,$B365,Detail!$B:$B,"&gt;60")</f>
        <v>0</v>
      </c>
    </row>
    <row r="366" spans="1:108" x14ac:dyDescent="0.25">
      <c r="A366" t="s">
        <v>5616</v>
      </c>
      <c r="B366" s="32" t="s">
        <v>5122</v>
      </c>
      <c r="C366" s="24">
        <f>SUMIFS(Detail!BI:BI,Detail!$A:$A,$B366,Detail!$D:$D,1,Detail!$C:$C,1)</f>
        <v>0</v>
      </c>
      <c r="D366" s="24">
        <f>SUMIFS(Detail!BI:BI,Detail!$A:$A,$B366,Detail!$D:$D,1,Detail!$C:$C,2)</f>
        <v>0</v>
      </c>
      <c r="E366" s="24">
        <f>SUMIFS(Detail!BI:BI,Detail!$A:$A,$B366,Detail!$D:$D,1,Detail!$C:$C,3)</f>
        <v>0</v>
      </c>
      <c r="F366" s="24">
        <f>SUMIFS(Detail!BI:BI,Detail!$A:$A,$B366,Detail!$D:$D,1,Detail!$C:$C,4)</f>
        <v>0</v>
      </c>
      <c r="G366" s="33">
        <f t="shared" si="630"/>
        <v>0</v>
      </c>
      <c r="H366" s="24">
        <f>SUMIFS(Detail!BI:BI,Detail!$A:$A,$B366,Detail!$D:$D,2,Detail!$C:$C,1)</f>
        <v>0</v>
      </c>
      <c r="I366" s="24">
        <f>SUMIFS(Detail!BI:BI,Detail!$A:$A,$B366,Detail!$D:$D,2,Detail!$C:$C,2)</f>
        <v>0</v>
      </c>
      <c r="J366" s="24">
        <f>SUMIFS(Detail!BI:BI,Detail!$A:$A,$B366,Detail!$D:$D,2,Detail!$C:$C,3)</f>
        <v>0</v>
      </c>
      <c r="K366" s="24">
        <f>SUMIFS(Detail!BI:BI,Detail!$A:$A,$B366,Detail!$D:$D,2,Detail!$C:$C,4)</f>
        <v>0</v>
      </c>
      <c r="L366" s="33">
        <f t="shared" si="631"/>
        <v>0</v>
      </c>
      <c r="M366" s="24">
        <f>SUMIFS(Detail!BI:BI,Detail!$A:$A,$B366,Detail!$D:$D,3,Detail!$C:$C,1)</f>
        <v>0</v>
      </c>
      <c r="N366" s="24">
        <f>SUMIFS(Detail!BI:BI,Detail!$A:$A,$B366,Detail!$D:$D,3,Detail!$C:$C,2)</f>
        <v>0</v>
      </c>
      <c r="O366" s="24">
        <f>SUMIFS(Detail!BI:BI,Detail!$A:$A,$B366,Detail!$D:$D,3,Detail!$C:$C,3)</f>
        <v>0</v>
      </c>
      <c r="P366" s="24">
        <f>SUMIFS(Detail!BI:BI,Detail!$A:$A,$B366,Detail!$D:$D,3,Detail!$C:$C,4)</f>
        <v>0</v>
      </c>
      <c r="Q366" s="33">
        <f t="shared" si="632"/>
        <v>0</v>
      </c>
      <c r="R366" s="24">
        <f>SUMIFS(Detail!BI:BI,Detail!$A:$A,$B366,Detail!$D:$D,4,Detail!$C:$C,1)</f>
        <v>0</v>
      </c>
      <c r="S366" s="24">
        <f>SUMIFS(Detail!BI:BI,Detail!$A:$A,$B366,Detail!$D:$D,4,Detail!$C:$C,2)</f>
        <v>0</v>
      </c>
      <c r="T366" s="24">
        <f>SUMIFS(Detail!BI:BI,Detail!$A:$A,$B366,Detail!$D:$D,4,Detail!$C:$C,3)</f>
        <v>0</v>
      </c>
      <c r="U366" s="24">
        <f>SUMIFS(Detail!BI:BI,Detail!$A:$A,$B366,Detail!$D:$D,4,Detail!$C:$C,4)</f>
        <v>0</v>
      </c>
      <c r="V366" s="33">
        <f t="shared" si="633"/>
        <v>0</v>
      </c>
      <c r="W366" s="24">
        <f>SUMIFS(Detail!BI:BI,Detail!$A:$A,$B366,Detail!$D:$D,5,Detail!$C:$C,1)</f>
        <v>0</v>
      </c>
      <c r="X366" s="24">
        <f>SUMIFS(Detail!BI:BI,Detail!$A:$A,$B366,Detail!$D:$D,5,Detail!$C:$C,2)</f>
        <v>0</v>
      </c>
      <c r="Y366" s="24">
        <f>SUMIFS(Detail!BI:BI,Detail!$A:$A,$B366,Detail!$D:$D,5,Detail!$C:$C,3)</f>
        <v>0</v>
      </c>
      <c r="Z366" s="24">
        <f>SUMIFS(Detail!BI:BI,Detail!$A:$A,$B366,Detail!$D:$D,5,Detail!$C:$C,4)</f>
        <v>0</v>
      </c>
      <c r="AA366" s="33">
        <f t="shared" si="634"/>
        <v>0</v>
      </c>
      <c r="AB366" s="24">
        <f>SUMIFS(Detail!BI:BI,Detail!$A:$A,$B366,Detail!$D:$D,6,Detail!$C:$C,1)</f>
        <v>0</v>
      </c>
      <c r="AC366" s="24">
        <f>SUMIFS(Detail!BI:BI,Detail!$A:$A,$B366,Detail!$D:$D,6,Detail!$C:$C,2)</f>
        <v>0</v>
      </c>
      <c r="AD366" s="24">
        <f>SUMIFS(Detail!BI:BI,Detail!$A:$A,$B366,Detail!$D:$D,6,Detail!$C:$C,3)</f>
        <v>0</v>
      </c>
      <c r="AE366" s="24">
        <f>SUMIFS(Detail!BI:BI,Detail!$A:$A,$B366,Detail!$D:$D,6,Detail!$C:$C,4)</f>
        <v>0</v>
      </c>
      <c r="AF366" s="33">
        <f t="shared" si="635"/>
        <v>0</v>
      </c>
      <c r="AG366" s="24">
        <f>SUMIFS(Detail!BI:BI,Detail!$A:$A,$B366,Detail!$D:$D,7,Detail!$C:$C,1)</f>
        <v>0</v>
      </c>
      <c r="AH366" s="24">
        <f>SUMIFS(Detail!BI:BI,Detail!$A:$A,$B366,Detail!$D:$D,7,Detail!$C:$C,2)</f>
        <v>0</v>
      </c>
      <c r="AI366" s="24">
        <f>SUMIFS(Detail!BI:BI,Detail!$A:$A,$B366,Detail!$D:$D,7,Detail!$C:$C,3)</f>
        <v>0</v>
      </c>
      <c r="AJ366" s="24">
        <f>SUMIFS(Detail!BI:BI,Detail!$A:$A,$B366,Detail!$D:$D,7,Detail!$C:$C,4)</f>
        <v>0</v>
      </c>
      <c r="AK366" s="33">
        <f t="shared" si="636"/>
        <v>0</v>
      </c>
      <c r="AL366" s="24">
        <f>SUMIFS(Detail!BI:BI,Detail!$A:$A,$B366,Detail!$D:$D,8,Detail!$C:$C,1)</f>
        <v>0</v>
      </c>
      <c r="AM366" s="24">
        <f>SUMIFS(Detail!BI:BI,Detail!$A:$A,$B366,Detail!$D:$D,8,Detail!$C:$C,2)</f>
        <v>0</v>
      </c>
      <c r="AN366" s="24">
        <f>SUMIFS(Detail!BI:BI,Detail!$A:$A,$B366,Detail!$D:$D,8,Detail!$C:$C,3)</f>
        <v>0</v>
      </c>
      <c r="AO366" s="24">
        <f>SUMIFS(Detail!BI:BI,Detail!$A:$A,$B366,Detail!$D:$D,8,Detail!$C:$C,4)</f>
        <v>0</v>
      </c>
      <c r="AP366" s="33">
        <f t="shared" si="637"/>
        <v>0</v>
      </c>
      <c r="AQ366" s="24">
        <f>SUMIFS(Detail!BI:BI,Detail!$A:$A,$B366,Detail!$D:$D,9,Detail!$C:$C,1)</f>
        <v>0</v>
      </c>
      <c r="AR366" s="24">
        <f>SUMIFS(Detail!BI:BI,Detail!$A:$A,$B366,Detail!$D:$D,9,Detail!$C:$C,2)</f>
        <v>0</v>
      </c>
      <c r="AS366" s="24">
        <f>SUMIFS(Detail!BI:BI,Detail!$A:$A,$B366,Detail!$D:$D,9,Detail!$C:$C,3)</f>
        <v>0</v>
      </c>
      <c r="AT366" s="24">
        <f>SUMIFS(Detail!BI:BI,Detail!$A:$A,$B366,Detail!$D:$D,9,Detail!$C:$C,4)</f>
        <v>0</v>
      </c>
      <c r="AU366" s="33">
        <f t="shared" si="638"/>
        <v>0</v>
      </c>
      <c r="AV366" s="24">
        <f>SUMIFS(Detail!BI:BI,Detail!$A:$A,$B366,Detail!$D:$D,10,Detail!$C:$C,1)</f>
        <v>0</v>
      </c>
      <c r="AW366" s="24">
        <f>SUMIFS(Detail!BI:BI,Detail!$A:$A,$B366,Detail!$D:$D,10,Detail!$C:$C,2)</f>
        <v>0</v>
      </c>
      <c r="AX366" s="24">
        <f>SUMIFS(Detail!BI:BI,Detail!$A:$A,$B366,Detail!$D:$D,10,Detail!$C:$C,3)</f>
        <v>0</v>
      </c>
      <c r="AY366" s="24">
        <f>SUMIFS(Detail!BI:BI,Detail!$A:$A,$B366,Detail!$D:$D,10,Detail!$C:$C,4)</f>
        <v>0</v>
      </c>
      <c r="AZ366" s="33">
        <f t="shared" si="639"/>
        <v>0</v>
      </c>
      <c r="BA366" s="24">
        <f>SUMIFS(Detail!BI:BI,Detail!$A:$A,$B366,Detail!$D:$D,11,Detail!$C:$C,1)</f>
        <v>0</v>
      </c>
      <c r="BB366" s="24">
        <f>SUMIFS(Detail!BI:BI,Detail!$A:$A,$B366,Detail!$D:$D,11,Detail!$C:$C,2)</f>
        <v>0</v>
      </c>
      <c r="BC366" s="24">
        <f>SUMIFS(Detail!BI:BI,Detail!$A:$A,$B366,Detail!$D:$D,11,Detail!$C:$C,3)</f>
        <v>0</v>
      </c>
      <c r="BD366" s="24">
        <f>SUMIFS(Detail!BI:BI,Detail!$A:$A,$B366,Detail!$D:$D,11,Detail!$C:$C,4)</f>
        <v>0</v>
      </c>
      <c r="BE366" s="33">
        <f t="shared" si="640"/>
        <v>0</v>
      </c>
      <c r="BF366" s="24">
        <f>SUMIFS(Detail!BI:BI,Detail!$A:$A,$B366,Detail!$D:$D,12,Detail!$C:$C,1)</f>
        <v>0</v>
      </c>
      <c r="BG366" s="24">
        <f>SUMIFS(Detail!BI:BI,Detail!$A:$A,$B366,Detail!$D:$D,12,Detail!$C:$C,2)</f>
        <v>0</v>
      </c>
      <c r="BH366" s="24">
        <f>SUMIFS(Detail!BI:BI,Detail!$A:$A,$B366,Detail!$D:$D,12,Detail!$C:$C,3)</f>
        <v>0</v>
      </c>
      <c r="BI366" s="24">
        <f>SUMIFS(Detail!BI:BI,Detail!$A:$A,$B366,Detail!$D:$D,12,Detail!$C:$C,4)</f>
        <v>0</v>
      </c>
      <c r="BJ366" s="33">
        <f t="shared" si="641"/>
        <v>0</v>
      </c>
      <c r="BK366" s="24">
        <f>SUMIFS(Detail!BI:BI,Detail!$A:$A,$B366,Detail!$D:$D,13,Detail!$C:$C,1)</f>
        <v>0</v>
      </c>
      <c r="BL366" s="24">
        <f>SUMIFS(Detail!BI:BI,Detail!$A:$A,$B366,Detail!$D:$D,13,Detail!$C:$C,2)</f>
        <v>0</v>
      </c>
      <c r="BM366" s="24">
        <f>SUMIFS(Detail!BI:BI,Detail!$A:$A,$B366,Detail!$D:$D,13,Detail!$C:$C,3)</f>
        <v>0</v>
      </c>
      <c r="BN366" s="24">
        <f>SUMIFS(Detail!BI:BI,Detail!$A:$A,$B366,Detail!$D:$D,13,Detail!$C:$C,4)</f>
        <v>0</v>
      </c>
      <c r="BO366" s="33">
        <f t="shared" si="642"/>
        <v>0</v>
      </c>
      <c r="BP366" s="24">
        <f>SUMIFS(Detail!BI:BI,Detail!$A:$A,$B366,Detail!$D:$D,14,Detail!$C:$C,1)</f>
        <v>0</v>
      </c>
      <c r="BQ366" s="24">
        <f>SUMIFS(Detail!BI:BI,Detail!$A:$A,$B366,Detail!$D:$D,14,Detail!$C:$C,2)</f>
        <v>0</v>
      </c>
      <c r="BR366" s="24">
        <f>SUMIFS(Detail!BI:BI,Detail!$A:$A,$B366,Detail!$D:$D,14,Detail!$C:$C,3)</f>
        <v>0</v>
      </c>
      <c r="BS366" s="24">
        <f>SUMIFS(Detail!BI:BI,Detail!$A:$A,$B366,Detail!$D:$D,14,Detail!$C:$C,4)</f>
        <v>0</v>
      </c>
      <c r="BT366" s="33">
        <f t="shared" si="643"/>
        <v>0</v>
      </c>
      <c r="BU366" s="24">
        <f>SUMIFS(Detail!BI:BI,Detail!$A:$A,$B366,Detail!$D:$D,15,Detail!$C:$C,1)</f>
        <v>0</v>
      </c>
      <c r="BV366" s="24">
        <f>SUMIFS(Detail!BI:BI,Detail!$A:$A,$B366,Detail!$D:$D,15,Detail!$C:$C,2)</f>
        <v>0</v>
      </c>
      <c r="BW366" s="24">
        <f>SUMIFS(Detail!BI:BI,Detail!$A:$A,$B366,Detail!$D:$D,15,Detail!$C:$C,3)</f>
        <v>0</v>
      </c>
      <c r="BX366" s="24">
        <f>SUMIFS(Detail!BI:BI,Detail!$A:$A,$B366,Detail!$D:$D,15,Detail!$C:$C,4)</f>
        <v>0</v>
      </c>
      <c r="BY366" s="33">
        <f t="shared" si="644"/>
        <v>0</v>
      </c>
      <c r="BZ366" s="24">
        <f>SUMIFS(Detail!BI:BI,Detail!$A:$A,$B366,Detail!$D:$D,16,Detail!$C:$C,1)</f>
        <v>0</v>
      </c>
      <c r="CA366" s="24">
        <f>SUMIFS(Detail!BI:BI,Detail!$A:$A,$B366,Detail!$D:$D,16,Detail!$C:$C,2)</f>
        <v>0</v>
      </c>
      <c r="CB366" s="24">
        <f>SUMIFS(Detail!BI:BI,Detail!$A:$A,$B366,Detail!$D:$D,16,Detail!$C:$C,3)</f>
        <v>0</v>
      </c>
      <c r="CC366" s="24">
        <f>SUMIFS(Detail!BI:BI,Detail!$A:$A,$B366,Detail!$D:$D,16,Detail!$C:$C,4)</f>
        <v>0</v>
      </c>
      <c r="CD366" s="33">
        <f t="shared" si="645"/>
        <v>0</v>
      </c>
      <c r="CE366" s="24">
        <f>SUMIFS(Detail!BI:BI,Detail!$A:$A,$B366,Detail!$D:$D,17,Detail!$C:$C,1)</f>
        <v>0</v>
      </c>
      <c r="CF366" s="24">
        <f>SUMIFS(Detail!BI:BI,Detail!$A:$A,$B366,Detail!$D:$D,17,Detail!$C:$C,2)</f>
        <v>0</v>
      </c>
      <c r="CG366" s="24">
        <f>SUMIFS(Detail!BI:BI,Detail!$A:$A,$B366,Detail!$D:$D,17,Detail!$C:$C,3)</f>
        <v>0</v>
      </c>
      <c r="CH366" s="24">
        <f>SUMIFS(Detail!BI:BI,Detail!$A:$A,$B366,Detail!$D:$D,17,Detail!$C:$C,4)</f>
        <v>0</v>
      </c>
      <c r="CI366" s="33">
        <f t="shared" si="646"/>
        <v>0</v>
      </c>
      <c r="CJ366" s="24">
        <f>SUMIFS(Detail!BI:BI,Detail!$A:$A,$B366,Detail!$D:$D,18,Detail!$C:$C,1)</f>
        <v>0</v>
      </c>
      <c r="CK366" s="24">
        <f>SUMIFS(Detail!BI:BI,Detail!$A:$A,$B366,Detail!$D:$D,18,Detail!$C:$C,2)</f>
        <v>0</v>
      </c>
      <c r="CL366" s="24">
        <f>SUMIFS(Detail!BI:BI,Detail!$A:$A,$B366,Detail!$D:$D,18,Detail!$C:$C,3)</f>
        <v>0</v>
      </c>
      <c r="CM366" s="24">
        <f>SUMIFS(Detail!BI:BI,Detail!$A:$A,$B366,Detail!$D:$D,18,Detail!$C:$C,4)</f>
        <v>0</v>
      </c>
      <c r="CN366" s="33">
        <f t="shared" si="647"/>
        <v>0</v>
      </c>
      <c r="CO366" s="24">
        <f>SUMIFS(Detail!BI:BI,Detail!$A:$A,$B366,Detail!$D:$D,19,Detail!$C:$C,1)</f>
        <v>0</v>
      </c>
      <c r="CP366" s="24">
        <f>SUMIFS(Detail!BI:BI,Detail!$A:$A,$B366,Detail!$D:$D,19,Detail!$C:$C,2)</f>
        <v>0</v>
      </c>
      <c r="CQ366" s="24">
        <f>SUMIFS(Detail!BI:BI,Detail!$A:$A,$B366,Detail!$D:$D,19,Detail!$C:$C,3)</f>
        <v>0</v>
      </c>
      <c r="CR366" s="24">
        <f>SUMIFS(Detail!BI:BI,Detail!$A:$A,$B366,Detail!$D:$D,19,Detail!$C:$C,4)</f>
        <v>0</v>
      </c>
      <c r="CS366" s="33">
        <f t="shared" si="648"/>
        <v>0</v>
      </c>
      <c r="CT366" s="24">
        <f>SUMIFS(Detail!BI:BI,Detail!$A:$A,$B366,Detail!$D:$D,20,Detail!$C:$C,1)</f>
        <v>0</v>
      </c>
      <c r="CU366" s="24">
        <f>SUMIFS(Detail!BI:BI,Detail!$A:$A,$B366,Detail!$D:$D,20,Detail!$C:$C,2)</f>
        <v>0</v>
      </c>
      <c r="CV366" s="24">
        <f>SUMIFS(Detail!BI:BI,Detail!$A:$A,$B366,Detail!$D:$D,20,Detail!$C:$C,3)</f>
        <v>0</v>
      </c>
      <c r="CW366" s="24">
        <f>SUMIFS(Detail!BI:BI,Detail!$A:$A,$B366,Detail!$D:$D,20,Detail!$C:$C,4)</f>
        <v>0</v>
      </c>
      <c r="CX366" s="33">
        <f t="shared" si="649"/>
        <v>0</v>
      </c>
      <c r="CY366" s="24">
        <f>SUMIFS(Detail!BI:BI,Detail!$A:$A,$B366,Detail!$D:$D,21,Detail!$C:$C,1)</f>
        <v>0</v>
      </c>
      <c r="CZ366" s="24">
        <f>SUMIFS(Detail!BI:BI,Detail!$A:$A,$B366,Detail!$D:$D,21,Detail!$C:$C,2)</f>
        <v>0</v>
      </c>
      <c r="DA366" s="24">
        <f>SUMIFS(Detail!BI:BI,Detail!$A:$A,$B366,Detail!$D:$D,21,Detail!$C:$C,3)</f>
        <v>0</v>
      </c>
      <c r="DB366" s="24">
        <f>SUMIFS(Detail!BI:BI,Detail!$A:$A,$B366,Detail!$D:$D,21,Detail!$C:$C,4)</f>
        <v>0</v>
      </c>
      <c r="DC366" s="33">
        <f t="shared" si="650"/>
        <v>0</v>
      </c>
      <c r="DD366" s="86">
        <f>SUMIFS(Detail!BI:BI,Detail!$A:$A,$B366,Detail!$B:$B,"&gt;60")</f>
        <v>0</v>
      </c>
    </row>
    <row r="367" spans="1:108" x14ac:dyDescent="0.25">
      <c r="A367" t="s">
        <v>5617</v>
      </c>
      <c r="B367" s="32" t="s">
        <v>5123</v>
      </c>
      <c r="C367" s="24">
        <f>SUMIFS(Detail!BI:BI,Detail!$A:$A,$B367,Detail!$D:$D,1,Detail!$C:$C,1)</f>
        <v>0</v>
      </c>
      <c r="D367" s="24">
        <f>SUMIFS(Detail!BI:BI,Detail!$A:$A,$B367,Detail!$D:$D,1,Detail!$C:$C,2)</f>
        <v>0</v>
      </c>
      <c r="E367" s="24">
        <f>SUMIFS(Detail!BI:BI,Detail!$A:$A,$B367,Detail!$D:$D,1,Detail!$C:$C,3)</f>
        <v>0</v>
      </c>
      <c r="F367" s="24">
        <f>SUMIFS(Detail!BI:BI,Detail!$A:$A,$B367,Detail!$D:$D,1,Detail!$C:$C,4)</f>
        <v>0</v>
      </c>
      <c r="G367" s="33">
        <f t="shared" si="630"/>
        <v>0</v>
      </c>
      <c r="H367" s="24">
        <f>SUMIFS(Detail!BI:BI,Detail!$A:$A,$B367,Detail!$D:$D,2,Detail!$C:$C,1)</f>
        <v>0</v>
      </c>
      <c r="I367" s="24">
        <f>SUMIFS(Detail!BI:BI,Detail!$A:$A,$B367,Detail!$D:$D,2,Detail!$C:$C,2)</f>
        <v>0</v>
      </c>
      <c r="J367" s="24">
        <f>SUMIFS(Detail!BI:BI,Detail!$A:$A,$B367,Detail!$D:$D,2,Detail!$C:$C,3)</f>
        <v>0</v>
      </c>
      <c r="K367" s="24">
        <f>SUMIFS(Detail!BI:BI,Detail!$A:$A,$B367,Detail!$D:$D,2,Detail!$C:$C,4)</f>
        <v>0</v>
      </c>
      <c r="L367" s="33">
        <f t="shared" si="631"/>
        <v>0</v>
      </c>
      <c r="M367" s="24">
        <f>SUMIFS(Detail!BI:BI,Detail!$A:$A,$B367,Detail!$D:$D,3,Detail!$C:$C,1)</f>
        <v>0</v>
      </c>
      <c r="N367" s="24">
        <f>SUMIFS(Detail!BI:BI,Detail!$A:$A,$B367,Detail!$D:$D,3,Detail!$C:$C,2)</f>
        <v>0</v>
      </c>
      <c r="O367" s="24">
        <f>SUMIFS(Detail!BI:BI,Detail!$A:$A,$B367,Detail!$D:$D,3,Detail!$C:$C,3)</f>
        <v>0</v>
      </c>
      <c r="P367" s="24">
        <f>SUMIFS(Detail!BI:BI,Detail!$A:$A,$B367,Detail!$D:$D,3,Detail!$C:$C,4)</f>
        <v>0</v>
      </c>
      <c r="Q367" s="33">
        <f t="shared" si="632"/>
        <v>0</v>
      </c>
      <c r="R367" s="24">
        <f>SUMIFS(Detail!BI:BI,Detail!$A:$A,$B367,Detail!$D:$D,4,Detail!$C:$C,1)</f>
        <v>0</v>
      </c>
      <c r="S367" s="24">
        <f>SUMIFS(Detail!BI:BI,Detail!$A:$A,$B367,Detail!$D:$D,4,Detail!$C:$C,2)</f>
        <v>0</v>
      </c>
      <c r="T367" s="24">
        <f>SUMIFS(Detail!BI:BI,Detail!$A:$A,$B367,Detail!$D:$D,4,Detail!$C:$C,3)</f>
        <v>0</v>
      </c>
      <c r="U367" s="24">
        <f>SUMIFS(Detail!BI:BI,Detail!$A:$A,$B367,Detail!$D:$D,4,Detail!$C:$C,4)</f>
        <v>0</v>
      </c>
      <c r="V367" s="33">
        <f t="shared" si="633"/>
        <v>0</v>
      </c>
      <c r="W367" s="24">
        <f>SUMIFS(Detail!BI:BI,Detail!$A:$A,$B367,Detail!$D:$D,5,Detail!$C:$C,1)</f>
        <v>0</v>
      </c>
      <c r="X367" s="24">
        <f>SUMIFS(Detail!BI:BI,Detail!$A:$A,$B367,Detail!$D:$D,5,Detail!$C:$C,2)</f>
        <v>0</v>
      </c>
      <c r="Y367" s="24">
        <f>SUMIFS(Detail!BI:BI,Detail!$A:$A,$B367,Detail!$D:$D,5,Detail!$C:$C,3)</f>
        <v>0</v>
      </c>
      <c r="Z367" s="24">
        <f>SUMIFS(Detail!BI:BI,Detail!$A:$A,$B367,Detail!$D:$D,5,Detail!$C:$C,4)</f>
        <v>0</v>
      </c>
      <c r="AA367" s="33">
        <f t="shared" si="634"/>
        <v>0</v>
      </c>
      <c r="AB367" s="24">
        <f>SUMIFS(Detail!BI:BI,Detail!$A:$A,$B367,Detail!$D:$D,6,Detail!$C:$C,1)</f>
        <v>0</v>
      </c>
      <c r="AC367" s="24">
        <f>SUMIFS(Detail!BI:BI,Detail!$A:$A,$B367,Detail!$D:$D,6,Detail!$C:$C,2)</f>
        <v>0</v>
      </c>
      <c r="AD367" s="24">
        <f>SUMIFS(Detail!BI:BI,Detail!$A:$A,$B367,Detail!$D:$D,6,Detail!$C:$C,3)</f>
        <v>0</v>
      </c>
      <c r="AE367" s="24">
        <f>SUMIFS(Detail!BI:BI,Detail!$A:$A,$B367,Detail!$D:$D,6,Detail!$C:$C,4)</f>
        <v>0</v>
      </c>
      <c r="AF367" s="33">
        <f t="shared" si="635"/>
        <v>0</v>
      </c>
      <c r="AG367" s="24">
        <f>SUMIFS(Detail!BI:BI,Detail!$A:$A,$B367,Detail!$D:$D,7,Detail!$C:$C,1)</f>
        <v>0</v>
      </c>
      <c r="AH367" s="24">
        <f>SUMIFS(Detail!BI:BI,Detail!$A:$A,$B367,Detail!$D:$D,7,Detail!$C:$C,2)</f>
        <v>0</v>
      </c>
      <c r="AI367" s="24">
        <f>SUMIFS(Detail!BI:BI,Detail!$A:$A,$B367,Detail!$D:$D,7,Detail!$C:$C,3)</f>
        <v>0</v>
      </c>
      <c r="AJ367" s="24">
        <f>SUMIFS(Detail!BI:BI,Detail!$A:$A,$B367,Detail!$D:$D,7,Detail!$C:$C,4)</f>
        <v>0</v>
      </c>
      <c r="AK367" s="33">
        <f t="shared" si="636"/>
        <v>0</v>
      </c>
      <c r="AL367" s="24">
        <f>SUMIFS(Detail!BI:BI,Detail!$A:$A,$B367,Detail!$D:$D,8,Detail!$C:$C,1)</f>
        <v>0</v>
      </c>
      <c r="AM367" s="24">
        <f>SUMIFS(Detail!BI:BI,Detail!$A:$A,$B367,Detail!$D:$D,8,Detail!$C:$C,2)</f>
        <v>0</v>
      </c>
      <c r="AN367" s="24">
        <f>SUMIFS(Detail!BI:BI,Detail!$A:$A,$B367,Detail!$D:$D,8,Detail!$C:$C,3)</f>
        <v>0</v>
      </c>
      <c r="AO367" s="24">
        <f>SUMIFS(Detail!BI:BI,Detail!$A:$A,$B367,Detail!$D:$D,8,Detail!$C:$C,4)</f>
        <v>0</v>
      </c>
      <c r="AP367" s="33">
        <f t="shared" si="637"/>
        <v>0</v>
      </c>
      <c r="AQ367" s="24">
        <f>SUMIFS(Detail!BI:BI,Detail!$A:$A,$B367,Detail!$D:$D,9,Detail!$C:$C,1)</f>
        <v>0</v>
      </c>
      <c r="AR367" s="24">
        <f>SUMIFS(Detail!BI:BI,Detail!$A:$A,$B367,Detail!$D:$D,9,Detail!$C:$C,2)</f>
        <v>0</v>
      </c>
      <c r="AS367" s="24">
        <f>SUMIFS(Detail!BI:BI,Detail!$A:$A,$B367,Detail!$D:$D,9,Detail!$C:$C,3)</f>
        <v>0</v>
      </c>
      <c r="AT367" s="24">
        <f>SUMIFS(Detail!BI:BI,Detail!$A:$A,$B367,Detail!$D:$D,9,Detail!$C:$C,4)</f>
        <v>0</v>
      </c>
      <c r="AU367" s="33">
        <f t="shared" si="638"/>
        <v>0</v>
      </c>
      <c r="AV367" s="24">
        <f>SUMIFS(Detail!BI:BI,Detail!$A:$A,$B367,Detail!$D:$D,10,Detail!$C:$C,1)</f>
        <v>0</v>
      </c>
      <c r="AW367" s="24">
        <f>SUMIFS(Detail!BI:BI,Detail!$A:$A,$B367,Detail!$D:$D,10,Detail!$C:$C,2)</f>
        <v>0</v>
      </c>
      <c r="AX367" s="24">
        <f>SUMIFS(Detail!BI:BI,Detail!$A:$A,$B367,Detail!$D:$D,10,Detail!$C:$C,3)</f>
        <v>0</v>
      </c>
      <c r="AY367" s="24">
        <f>SUMIFS(Detail!BI:BI,Detail!$A:$A,$B367,Detail!$D:$D,10,Detail!$C:$C,4)</f>
        <v>0</v>
      </c>
      <c r="AZ367" s="33">
        <f t="shared" si="639"/>
        <v>0</v>
      </c>
      <c r="BA367" s="24">
        <f>SUMIFS(Detail!BI:BI,Detail!$A:$A,$B367,Detail!$D:$D,11,Detail!$C:$C,1)</f>
        <v>0</v>
      </c>
      <c r="BB367" s="24">
        <f>SUMIFS(Detail!BI:BI,Detail!$A:$A,$B367,Detail!$D:$D,11,Detail!$C:$C,2)</f>
        <v>0</v>
      </c>
      <c r="BC367" s="24">
        <f>SUMIFS(Detail!BI:BI,Detail!$A:$A,$B367,Detail!$D:$D,11,Detail!$C:$C,3)</f>
        <v>0</v>
      </c>
      <c r="BD367" s="24">
        <f>SUMIFS(Detail!BI:BI,Detail!$A:$A,$B367,Detail!$D:$D,11,Detail!$C:$C,4)</f>
        <v>0</v>
      </c>
      <c r="BE367" s="33">
        <f t="shared" si="640"/>
        <v>0</v>
      </c>
      <c r="BF367" s="24">
        <f>SUMIFS(Detail!BI:BI,Detail!$A:$A,$B367,Detail!$D:$D,12,Detail!$C:$C,1)</f>
        <v>0</v>
      </c>
      <c r="BG367" s="24">
        <f>SUMIFS(Detail!BI:BI,Detail!$A:$A,$B367,Detail!$D:$D,12,Detail!$C:$C,2)</f>
        <v>0</v>
      </c>
      <c r="BH367" s="24">
        <f>SUMIFS(Detail!BI:BI,Detail!$A:$A,$B367,Detail!$D:$D,12,Detail!$C:$C,3)</f>
        <v>0</v>
      </c>
      <c r="BI367" s="24">
        <f>SUMIFS(Detail!BI:BI,Detail!$A:$A,$B367,Detail!$D:$D,12,Detail!$C:$C,4)</f>
        <v>0</v>
      </c>
      <c r="BJ367" s="33">
        <f t="shared" si="641"/>
        <v>0</v>
      </c>
      <c r="BK367" s="24">
        <f>SUMIFS(Detail!BI:BI,Detail!$A:$A,$B367,Detail!$D:$D,13,Detail!$C:$C,1)</f>
        <v>0</v>
      </c>
      <c r="BL367" s="24">
        <f>SUMIFS(Detail!BI:BI,Detail!$A:$A,$B367,Detail!$D:$D,13,Detail!$C:$C,2)</f>
        <v>0</v>
      </c>
      <c r="BM367" s="24">
        <f>SUMIFS(Detail!BI:BI,Detail!$A:$A,$B367,Detail!$D:$D,13,Detail!$C:$C,3)</f>
        <v>0</v>
      </c>
      <c r="BN367" s="24">
        <f>SUMIFS(Detail!BI:BI,Detail!$A:$A,$B367,Detail!$D:$D,13,Detail!$C:$C,4)</f>
        <v>0</v>
      </c>
      <c r="BO367" s="33">
        <f t="shared" si="642"/>
        <v>0</v>
      </c>
      <c r="BP367" s="24">
        <f>SUMIFS(Detail!BI:BI,Detail!$A:$A,$B367,Detail!$D:$D,14,Detail!$C:$C,1)</f>
        <v>0</v>
      </c>
      <c r="BQ367" s="24">
        <f>SUMIFS(Detail!BI:BI,Detail!$A:$A,$B367,Detail!$D:$D,14,Detail!$C:$C,2)</f>
        <v>0</v>
      </c>
      <c r="BR367" s="24">
        <f>SUMIFS(Detail!BI:BI,Detail!$A:$A,$B367,Detail!$D:$D,14,Detail!$C:$C,3)</f>
        <v>0</v>
      </c>
      <c r="BS367" s="24">
        <f>SUMIFS(Detail!BI:BI,Detail!$A:$A,$B367,Detail!$D:$D,14,Detail!$C:$C,4)</f>
        <v>0</v>
      </c>
      <c r="BT367" s="33">
        <f t="shared" si="643"/>
        <v>0</v>
      </c>
      <c r="BU367" s="24">
        <f>SUMIFS(Detail!BI:BI,Detail!$A:$A,$B367,Detail!$D:$D,15,Detail!$C:$C,1)</f>
        <v>0</v>
      </c>
      <c r="BV367" s="24">
        <f>SUMIFS(Detail!BI:BI,Detail!$A:$A,$B367,Detail!$D:$D,15,Detail!$C:$C,2)</f>
        <v>0</v>
      </c>
      <c r="BW367" s="24">
        <f>SUMIFS(Detail!BI:BI,Detail!$A:$A,$B367,Detail!$D:$D,15,Detail!$C:$C,3)</f>
        <v>0</v>
      </c>
      <c r="BX367" s="24">
        <f>SUMIFS(Detail!BI:BI,Detail!$A:$A,$B367,Detail!$D:$D,15,Detail!$C:$C,4)</f>
        <v>0</v>
      </c>
      <c r="BY367" s="33">
        <f t="shared" si="644"/>
        <v>0</v>
      </c>
      <c r="BZ367" s="24">
        <f>SUMIFS(Detail!BI:BI,Detail!$A:$A,$B367,Detail!$D:$D,16,Detail!$C:$C,1)</f>
        <v>0</v>
      </c>
      <c r="CA367" s="24">
        <f>SUMIFS(Detail!BI:BI,Detail!$A:$A,$B367,Detail!$D:$D,16,Detail!$C:$C,2)</f>
        <v>0</v>
      </c>
      <c r="CB367" s="24">
        <f>SUMIFS(Detail!BI:BI,Detail!$A:$A,$B367,Detail!$D:$D,16,Detail!$C:$C,3)</f>
        <v>0</v>
      </c>
      <c r="CC367" s="24">
        <f>SUMIFS(Detail!BI:BI,Detail!$A:$A,$B367,Detail!$D:$D,16,Detail!$C:$C,4)</f>
        <v>0</v>
      </c>
      <c r="CD367" s="33">
        <f t="shared" si="645"/>
        <v>0</v>
      </c>
      <c r="CE367" s="24">
        <f>SUMIFS(Detail!BI:BI,Detail!$A:$A,$B367,Detail!$D:$D,17,Detail!$C:$C,1)</f>
        <v>0</v>
      </c>
      <c r="CF367" s="24">
        <f>SUMIFS(Detail!BI:BI,Detail!$A:$A,$B367,Detail!$D:$D,17,Detail!$C:$C,2)</f>
        <v>0</v>
      </c>
      <c r="CG367" s="24">
        <f>SUMIFS(Detail!BI:BI,Detail!$A:$A,$B367,Detail!$D:$D,17,Detail!$C:$C,3)</f>
        <v>0</v>
      </c>
      <c r="CH367" s="24">
        <f>SUMIFS(Detail!BI:BI,Detail!$A:$A,$B367,Detail!$D:$D,17,Detail!$C:$C,4)</f>
        <v>0</v>
      </c>
      <c r="CI367" s="33">
        <f t="shared" si="646"/>
        <v>0</v>
      </c>
      <c r="CJ367" s="24">
        <f>SUMIFS(Detail!BI:BI,Detail!$A:$A,$B367,Detail!$D:$D,18,Detail!$C:$C,1)</f>
        <v>0</v>
      </c>
      <c r="CK367" s="24">
        <f>SUMIFS(Detail!BI:BI,Detail!$A:$A,$B367,Detail!$D:$D,18,Detail!$C:$C,2)</f>
        <v>0</v>
      </c>
      <c r="CL367" s="24">
        <f>SUMIFS(Detail!BI:BI,Detail!$A:$A,$B367,Detail!$D:$D,18,Detail!$C:$C,3)</f>
        <v>0</v>
      </c>
      <c r="CM367" s="24">
        <f>SUMIFS(Detail!BI:BI,Detail!$A:$A,$B367,Detail!$D:$D,18,Detail!$C:$C,4)</f>
        <v>0</v>
      </c>
      <c r="CN367" s="33">
        <f t="shared" si="647"/>
        <v>0</v>
      </c>
      <c r="CO367" s="24">
        <f>SUMIFS(Detail!BI:BI,Detail!$A:$A,$B367,Detail!$D:$D,19,Detail!$C:$C,1)</f>
        <v>0</v>
      </c>
      <c r="CP367" s="24">
        <f>SUMIFS(Detail!BI:BI,Detail!$A:$A,$B367,Detail!$D:$D,19,Detail!$C:$C,2)</f>
        <v>0</v>
      </c>
      <c r="CQ367" s="24">
        <f>SUMIFS(Detail!BI:BI,Detail!$A:$A,$B367,Detail!$D:$D,19,Detail!$C:$C,3)</f>
        <v>0</v>
      </c>
      <c r="CR367" s="24">
        <f>SUMIFS(Detail!BI:BI,Detail!$A:$A,$B367,Detail!$D:$D,19,Detail!$C:$C,4)</f>
        <v>0</v>
      </c>
      <c r="CS367" s="33">
        <f t="shared" si="648"/>
        <v>0</v>
      </c>
      <c r="CT367" s="24">
        <f>SUMIFS(Detail!BI:BI,Detail!$A:$A,$B367,Detail!$D:$D,20,Detail!$C:$C,1)</f>
        <v>0</v>
      </c>
      <c r="CU367" s="24">
        <f>SUMIFS(Detail!BI:BI,Detail!$A:$A,$B367,Detail!$D:$D,20,Detail!$C:$C,2)</f>
        <v>0</v>
      </c>
      <c r="CV367" s="24">
        <f>SUMIFS(Detail!BI:BI,Detail!$A:$A,$B367,Detail!$D:$D,20,Detail!$C:$C,3)</f>
        <v>0</v>
      </c>
      <c r="CW367" s="24">
        <f>SUMIFS(Detail!BI:BI,Detail!$A:$A,$B367,Detail!$D:$D,20,Detail!$C:$C,4)</f>
        <v>0</v>
      </c>
      <c r="CX367" s="33">
        <f t="shared" si="649"/>
        <v>0</v>
      </c>
      <c r="CY367" s="24">
        <f>SUMIFS(Detail!BI:BI,Detail!$A:$A,$B367,Detail!$D:$D,21,Detail!$C:$C,1)</f>
        <v>0</v>
      </c>
      <c r="CZ367" s="24">
        <f>SUMIFS(Detail!BI:BI,Detail!$A:$A,$B367,Detail!$D:$D,21,Detail!$C:$C,2)</f>
        <v>0</v>
      </c>
      <c r="DA367" s="24">
        <f>SUMIFS(Detail!BI:BI,Detail!$A:$A,$B367,Detail!$D:$D,21,Detail!$C:$C,3)</f>
        <v>0</v>
      </c>
      <c r="DB367" s="24">
        <f>SUMIFS(Detail!BI:BI,Detail!$A:$A,$B367,Detail!$D:$D,21,Detail!$C:$C,4)</f>
        <v>0</v>
      </c>
      <c r="DC367" s="33">
        <f t="shared" si="650"/>
        <v>0</v>
      </c>
      <c r="DD367" s="86">
        <f>SUMIFS(Detail!BI:BI,Detail!$A:$A,$B367,Detail!$B:$B,"&gt;60")</f>
        <v>0</v>
      </c>
    </row>
    <row r="368" spans="1:108" x14ac:dyDescent="0.25">
      <c r="A368" t="s">
        <v>5618</v>
      </c>
      <c r="B368" s="32" t="s">
        <v>5124</v>
      </c>
      <c r="C368" s="24">
        <f>SUMIFS(Detail!BI:BI,Detail!$A:$A,$B368,Detail!$D:$D,1,Detail!$C:$C,1)</f>
        <v>0</v>
      </c>
      <c r="D368" s="24">
        <f>SUMIFS(Detail!BI:BI,Detail!$A:$A,$B368,Detail!$D:$D,1,Detail!$C:$C,2)</f>
        <v>0</v>
      </c>
      <c r="E368" s="24">
        <f>SUMIFS(Detail!BI:BI,Detail!$A:$A,$B368,Detail!$D:$D,1,Detail!$C:$C,3)</f>
        <v>0</v>
      </c>
      <c r="F368" s="24">
        <f>SUMIFS(Detail!BI:BI,Detail!$A:$A,$B368,Detail!$D:$D,1,Detail!$C:$C,4)</f>
        <v>0</v>
      </c>
      <c r="G368" s="33">
        <f t="shared" si="630"/>
        <v>0</v>
      </c>
      <c r="H368" s="24">
        <f>SUMIFS(Detail!BI:BI,Detail!$A:$A,$B368,Detail!$D:$D,2,Detail!$C:$C,1)</f>
        <v>0</v>
      </c>
      <c r="I368" s="24">
        <f>SUMIFS(Detail!BI:BI,Detail!$A:$A,$B368,Detail!$D:$D,2,Detail!$C:$C,2)</f>
        <v>0</v>
      </c>
      <c r="J368" s="24">
        <f>SUMIFS(Detail!BI:BI,Detail!$A:$A,$B368,Detail!$D:$D,2,Detail!$C:$C,3)</f>
        <v>0</v>
      </c>
      <c r="K368" s="24">
        <f>SUMIFS(Detail!BI:BI,Detail!$A:$A,$B368,Detail!$D:$D,2,Detail!$C:$C,4)</f>
        <v>0</v>
      </c>
      <c r="L368" s="33">
        <f t="shared" si="631"/>
        <v>0</v>
      </c>
      <c r="M368" s="24">
        <f>SUMIFS(Detail!BI:BI,Detail!$A:$A,$B368,Detail!$D:$D,3,Detail!$C:$C,1)</f>
        <v>0</v>
      </c>
      <c r="N368" s="24">
        <f>SUMIFS(Detail!BI:BI,Detail!$A:$A,$B368,Detail!$D:$D,3,Detail!$C:$C,2)</f>
        <v>0</v>
      </c>
      <c r="O368" s="24">
        <f>SUMIFS(Detail!BI:BI,Detail!$A:$A,$B368,Detail!$D:$D,3,Detail!$C:$C,3)</f>
        <v>0</v>
      </c>
      <c r="P368" s="24">
        <f>SUMIFS(Detail!BI:BI,Detail!$A:$A,$B368,Detail!$D:$D,3,Detail!$C:$C,4)</f>
        <v>0</v>
      </c>
      <c r="Q368" s="33">
        <f t="shared" si="632"/>
        <v>0</v>
      </c>
      <c r="R368" s="24">
        <f>SUMIFS(Detail!BI:BI,Detail!$A:$A,$B368,Detail!$D:$D,4,Detail!$C:$C,1)</f>
        <v>0</v>
      </c>
      <c r="S368" s="24">
        <f>SUMIFS(Detail!BI:BI,Detail!$A:$A,$B368,Detail!$D:$D,4,Detail!$C:$C,2)</f>
        <v>0</v>
      </c>
      <c r="T368" s="24">
        <f>SUMIFS(Detail!BI:BI,Detail!$A:$A,$B368,Detail!$D:$D,4,Detail!$C:$C,3)</f>
        <v>0</v>
      </c>
      <c r="U368" s="24">
        <f>SUMIFS(Detail!BI:BI,Detail!$A:$A,$B368,Detail!$D:$D,4,Detail!$C:$C,4)</f>
        <v>0</v>
      </c>
      <c r="V368" s="33">
        <f t="shared" si="633"/>
        <v>0</v>
      </c>
      <c r="W368" s="24">
        <f>SUMIFS(Detail!BI:BI,Detail!$A:$A,$B368,Detail!$D:$D,5,Detail!$C:$C,1)</f>
        <v>0</v>
      </c>
      <c r="X368" s="24">
        <f>SUMIFS(Detail!BI:BI,Detail!$A:$A,$B368,Detail!$D:$D,5,Detail!$C:$C,2)</f>
        <v>0</v>
      </c>
      <c r="Y368" s="24">
        <f>SUMIFS(Detail!BI:BI,Detail!$A:$A,$B368,Detail!$D:$D,5,Detail!$C:$C,3)</f>
        <v>0</v>
      </c>
      <c r="Z368" s="24">
        <f>SUMIFS(Detail!BI:BI,Detail!$A:$A,$B368,Detail!$D:$D,5,Detail!$C:$C,4)</f>
        <v>0</v>
      </c>
      <c r="AA368" s="33">
        <f t="shared" si="634"/>
        <v>0</v>
      </c>
      <c r="AB368" s="24">
        <f>SUMIFS(Detail!BI:BI,Detail!$A:$A,$B368,Detail!$D:$D,6,Detail!$C:$C,1)</f>
        <v>0</v>
      </c>
      <c r="AC368" s="24">
        <f>SUMIFS(Detail!BI:BI,Detail!$A:$A,$B368,Detail!$D:$D,6,Detail!$C:$C,2)</f>
        <v>0</v>
      </c>
      <c r="AD368" s="24">
        <f>SUMIFS(Detail!BI:BI,Detail!$A:$A,$B368,Detail!$D:$D,6,Detail!$C:$C,3)</f>
        <v>0</v>
      </c>
      <c r="AE368" s="24">
        <f>SUMIFS(Detail!BI:BI,Detail!$A:$A,$B368,Detail!$D:$D,6,Detail!$C:$C,4)</f>
        <v>0</v>
      </c>
      <c r="AF368" s="33">
        <f t="shared" si="635"/>
        <v>0</v>
      </c>
      <c r="AG368" s="24">
        <f>SUMIFS(Detail!BI:BI,Detail!$A:$A,$B368,Detail!$D:$D,7,Detail!$C:$C,1)</f>
        <v>0</v>
      </c>
      <c r="AH368" s="24">
        <f>SUMIFS(Detail!BI:BI,Detail!$A:$A,$B368,Detail!$D:$D,7,Detail!$C:$C,2)</f>
        <v>0</v>
      </c>
      <c r="AI368" s="24">
        <f>SUMIFS(Detail!BI:BI,Detail!$A:$A,$B368,Detail!$D:$D,7,Detail!$C:$C,3)</f>
        <v>0</v>
      </c>
      <c r="AJ368" s="24">
        <f>SUMIFS(Detail!BI:BI,Detail!$A:$A,$B368,Detail!$D:$D,7,Detail!$C:$C,4)</f>
        <v>0</v>
      </c>
      <c r="AK368" s="33">
        <f t="shared" si="636"/>
        <v>0</v>
      </c>
      <c r="AL368" s="24">
        <f>SUMIFS(Detail!BI:BI,Detail!$A:$A,$B368,Detail!$D:$D,8,Detail!$C:$C,1)</f>
        <v>0</v>
      </c>
      <c r="AM368" s="24">
        <f>SUMIFS(Detail!BI:BI,Detail!$A:$A,$B368,Detail!$D:$D,8,Detail!$C:$C,2)</f>
        <v>0</v>
      </c>
      <c r="AN368" s="24">
        <f>SUMIFS(Detail!BI:BI,Detail!$A:$A,$B368,Detail!$D:$D,8,Detail!$C:$C,3)</f>
        <v>0</v>
      </c>
      <c r="AO368" s="24">
        <f>SUMIFS(Detail!BI:BI,Detail!$A:$A,$B368,Detail!$D:$D,8,Detail!$C:$C,4)</f>
        <v>0</v>
      </c>
      <c r="AP368" s="33">
        <f t="shared" si="637"/>
        <v>0</v>
      </c>
      <c r="AQ368" s="24">
        <f>SUMIFS(Detail!BI:BI,Detail!$A:$A,$B368,Detail!$D:$D,9,Detail!$C:$C,1)</f>
        <v>0</v>
      </c>
      <c r="AR368" s="24">
        <f>SUMIFS(Detail!BI:BI,Detail!$A:$A,$B368,Detail!$D:$D,9,Detail!$C:$C,2)</f>
        <v>0</v>
      </c>
      <c r="AS368" s="24">
        <f>SUMIFS(Detail!BI:BI,Detail!$A:$A,$B368,Detail!$D:$D,9,Detail!$C:$C,3)</f>
        <v>0</v>
      </c>
      <c r="AT368" s="24">
        <f>SUMIFS(Detail!BI:BI,Detail!$A:$A,$B368,Detail!$D:$D,9,Detail!$C:$C,4)</f>
        <v>0</v>
      </c>
      <c r="AU368" s="33">
        <f t="shared" si="638"/>
        <v>0</v>
      </c>
      <c r="AV368" s="24">
        <f>SUMIFS(Detail!BI:BI,Detail!$A:$A,$B368,Detail!$D:$D,10,Detail!$C:$C,1)</f>
        <v>0</v>
      </c>
      <c r="AW368" s="24">
        <f>SUMIFS(Detail!BI:BI,Detail!$A:$A,$B368,Detail!$D:$D,10,Detail!$C:$C,2)</f>
        <v>0</v>
      </c>
      <c r="AX368" s="24">
        <f>SUMIFS(Detail!BI:BI,Detail!$A:$A,$B368,Detail!$D:$D,10,Detail!$C:$C,3)</f>
        <v>0</v>
      </c>
      <c r="AY368" s="24">
        <f>SUMIFS(Detail!BI:BI,Detail!$A:$A,$B368,Detail!$D:$D,10,Detail!$C:$C,4)</f>
        <v>0</v>
      </c>
      <c r="AZ368" s="33">
        <f t="shared" si="639"/>
        <v>0</v>
      </c>
      <c r="BA368" s="24">
        <f>SUMIFS(Detail!BI:BI,Detail!$A:$A,$B368,Detail!$D:$D,11,Detail!$C:$C,1)</f>
        <v>0</v>
      </c>
      <c r="BB368" s="24">
        <f>SUMIFS(Detail!BI:BI,Detail!$A:$A,$B368,Detail!$D:$D,11,Detail!$C:$C,2)</f>
        <v>0</v>
      </c>
      <c r="BC368" s="24">
        <f>SUMIFS(Detail!BI:BI,Detail!$A:$A,$B368,Detail!$D:$D,11,Detail!$C:$C,3)</f>
        <v>0</v>
      </c>
      <c r="BD368" s="24">
        <f>SUMIFS(Detail!BI:BI,Detail!$A:$A,$B368,Detail!$D:$D,11,Detail!$C:$C,4)</f>
        <v>0</v>
      </c>
      <c r="BE368" s="33">
        <f t="shared" si="640"/>
        <v>0</v>
      </c>
      <c r="BF368" s="24">
        <f>SUMIFS(Detail!BI:BI,Detail!$A:$A,$B368,Detail!$D:$D,12,Detail!$C:$C,1)</f>
        <v>0</v>
      </c>
      <c r="BG368" s="24">
        <f>SUMIFS(Detail!BI:BI,Detail!$A:$A,$B368,Detail!$D:$D,12,Detail!$C:$C,2)</f>
        <v>0</v>
      </c>
      <c r="BH368" s="24">
        <f>SUMIFS(Detail!BI:BI,Detail!$A:$A,$B368,Detail!$D:$D,12,Detail!$C:$C,3)</f>
        <v>0</v>
      </c>
      <c r="BI368" s="24">
        <f>SUMIFS(Detail!BI:BI,Detail!$A:$A,$B368,Detail!$D:$D,12,Detail!$C:$C,4)</f>
        <v>0</v>
      </c>
      <c r="BJ368" s="33">
        <f t="shared" si="641"/>
        <v>0</v>
      </c>
      <c r="BK368" s="24">
        <f>SUMIFS(Detail!BI:BI,Detail!$A:$A,$B368,Detail!$D:$D,13,Detail!$C:$C,1)</f>
        <v>0</v>
      </c>
      <c r="BL368" s="24">
        <f>SUMIFS(Detail!BI:BI,Detail!$A:$A,$B368,Detail!$D:$D,13,Detail!$C:$C,2)</f>
        <v>0</v>
      </c>
      <c r="BM368" s="24">
        <f>SUMIFS(Detail!BI:BI,Detail!$A:$A,$B368,Detail!$D:$D,13,Detail!$C:$C,3)</f>
        <v>0</v>
      </c>
      <c r="BN368" s="24">
        <f>SUMIFS(Detail!BI:BI,Detail!$A:$A,$B368,Detail!$D:$D,13,Detail!$C:$C,4)</f>
        <v>0</v>
      </c>
      <c r="BO368" s="33">
        <f t="shared" si="642"/>
        <v>0</v>
      </c>
      <c r="BP368" s="24">
        <f>SUMIFS(Detail!BI:BI,Detail!$A:$A,$B368,Detail!$D:$D,14,Detail!$C:$C,1)</f>
        <v>0</v>
      </c>
      <c r="BQ368" s="24">
        <f>SUMIFS(Detail!BI:BI,Detail!$A:$A,$B368,Detail!$D:$D,14,Detail!$C:$C,2)</f>
        <v>0</v>
      </c>
      <c r="BR368" s="24">
        <f>SUMIFS(Detail!BI:BI,Detail!$A:$A,$B368,Detail!$D:$D,14,Detail!$C:$C,3)</f>
        <v>0</v>
      </c>
      <c r="BS368" s="24">
        <f>SUMIFS(Detail!BI:BI,Detail!$A:$A,$B368,Detail!$D:$D,14,Detail!$C:$C,4)</f>
        <v>0</v>
      </c>
      <c r="BT368" s="33">
        <f t="shared" si="643"/>
        <v>0</v>
      </c>
      <c r="BU368" s="24">
        <f>SUMIFS(Detail!BI:BI,Detail!$A:$A,$B368,Detail!$D:$D,15,Detail!$C:$C,1)</f>
        <v>0</v>
      </c>
      <c r="BV368" s="24">
        <f>SUMIFS(Detail!BI:BI,Detail!$A:$A,$B368,Detail!$D:$D,15,Detail!$C:$C,2)</f>
        <v>0</v>
      </c>
      <c r="BW368" s="24">
        <f>SUMIFS(Detail!BI:BI,Detail!$A:$A,$B368,Detail!$D:$D,15,Detail!$C:$C,3)</f>
        <v>0</v>
      </c>
      <c r="BX368" s="24">
        <f>SUMIFS(Detail!BI:BI,Detail!$A:$A,$B368,Detail!$D:$D,15,Detail!$C:$C,4)</f>
        <v>0</v>
      </c>
      <c r="BY368" s="33">
        <f t="shared" si="644"/>
        <v>0</v>
      </c>
      <c r="BZ368" s="24">
        <f>SUMIFS(Detail!BI:BI,Detail!$A:$A,$B368,Detail!$D:$D,16,Detail!$C:$C,1)</f>
        <v>0</v>
      </c>
      <c r="CA368" s="24">
        <f>SUMIFS(Detail!BI:BI,Detail!$A:$A,$B368,Detail!$D:$D,16,Detail!$C:$C,2)</f>
        <v>0</v>
      </c>
      <c r="CB368" s="24">
        <f>SUMIFS(Detail!BI:BI,Detail!$A:$A,$B368,Detail!$D:$D,16,Detail!$C:$C,3)</f>
        <v>0</v>
      </c>
      <c r="CC368" s="24">
        <f>SUMIFS(Detail!BI:BI,Detail!$A:$A,$B368,Detail!$D:$D,16,Detail!$C:$C,4)</f>
        <v>0</v>
      </c>
      <c r="CD368" s="33">
        <f t="shared" si="645"/>
        <v>0</v>
      </c>
      <c r="CE368" s="24">
        <f>SUMIFS(Detail!BI:BI,Detail!$A:$A,$B368,Detail!$D:$D,17,Detail!$C:$C,1)</f>
        <v>0</v>
      </c>
      <c r="CF368" s="24">
        <f>SUMIFS(Detail!BI:BI,Detail!$A:$A,$B368,Detail!$D:$D,17,Detail!$C:$C,2)</f>
        <v>0</v>
      </c>
      <c r="CG368" s="24">
        <f>SUMIFS(Detail!BI:BI,Detail!$A:$A,$B368,Detail!$D:$D,17,Detail!$C:$C,3)</f>
        <v>0</v>
      </c>
      <c r="CH368" s="24">
        <f>SUMIFS(Detail!BI:BI,Detail!$A:$A,$B368,Detail!$D:$D,17,Detail!$C:$C,4)</f>
        <v>0</v>
      </c>
      <c r="CI368" s="33">
        <f t="shared" si="646"/>
        <v>0</v>
      </c>
      <c r="CJ368" s="24">
        <f>SUMIFS(Detail!BI:BI,Detail!$A:$A,$B368,Detail!$D:$D,18,Detail!$C:$C,1)</f>
        <v>0</v>
      </c>
      <c r="CK368" s="24">
        <f>SUMIFS(Detail!BI:BI,Detail!$A:$A,$B368,Detail!$D:$D,18,Detail!$C:$C,2)</f>
        <v>0</v>
      </c>
      <c r="CL368" s="24">
        <f>SUMIFS(Detail!BI:BI,Detail!$A:$A,$B368,Detail!$D:$D,18,Detail!$C:$C,3)</f>
        <v>0</v>
      </c>
      <c r="CM368" s="24">
        <f>SUMIFS(Detail!BI:BI,Detail!$A:$A,$B368,Detail!$D:$D,18,Detail!$C:$C,4)</f>
        <v>0</v>
      </c>
      <c r="CN368" s="33">
        <f t="shared" si="647"/>
        <v>0</v>
      </c>
      <c r="CO368" s="24">
        <f>SUMIFS(Detail!BI:BI,Detail!$A:$A,$B368,Detail!$D:$D,19,Detail!$C:$C,1)</f>
        <v>0</v>
      </c>
      <c r="CP368" s="24">
        <f>SUMIFS(Detail!BI:BI,Detail!$A:$A,$B368,Detail!$D:$D,19,Detail!$C:$C,2)</f>
        <v>0</v>
      </c>
      <c r="CQ368" s="24">
        <f>SUMIFS(Detail!BI:BI,Detail!$A:$A,$B368,Detail!$D:$D,19,Detail!$C:$C,3)</f>
        <v>0</v>
      </c>
      <c r="CR368" s="24">
        <f>SUMIFS(Detail!BI:BI,Detail!$A:$A,$B368,Detail!$D:$D,19,Detail!$C:$C,4)</f>
        <v>0</v>
      </c>
      <c r="CS368" s="33">
        <f t="shared" si="648"/>
        <v>0</v>
      </c>
      <c r="CT368" s="24">
        <f>SUMIFS(Detail!BI:BI,Detail!$A:$A,$B368,Detail!$D:$D,20,Detail!$C:$C,1)</f>
        <v>0</v>
      </c>
      <c r="CU368" s="24">
        <f>SUMIFS(Detail!BI:BI,Detail!$A:$A,$B368,Detail!$D:$D,20,Detail!$C:$C,2)</f>
        <v>0</v>
      </c>
      <c r="CV368" s="24">
        <f>SUMIFS(Detail!BI:BI,Detail!$A:$A,$B368,Detail!$D:$D,20,Detail!$C:$C,3)</f>
        <v>0</v>
      </c>
      <c r="CW368" s="24">
        <f>SUMIFS(Detail!BI:BI,Detail!$A:$A,$B368,Detail!$D:$D,20,Detail!$C:$C,4)</f>
        <v>0</v>
      </c>
      <c r="CX368" s="33">
        <f t="shared" si="649"/>
        <v>0</v>
      </c>
      <c r="CY368" s="24">
        <f>SUMIFS(Detail!BI:BI,Detail!$A:$A,$B368,Detail!$D:$D,21,Detail!$C:$C,1)</f>
        <v>0</v>
      </c>
      <c r="CZ368" s="24">
        <f>SUMIFS(Detail!BI:BI,Detail!$A:$A,$B368,Detail!$D:$D,21,Detail!$C:$C,2)</f>
        <v>0</v>
      </c>
      <c r="DA368" s="24">
        <f>SUMIFS(Detail!BI:BI,Detail!$A:$A,$B368,Detail!$D:$D,21,Detail!$C:$C,3)</f>
        <v>0</v>
      </c>
      <c r="DB368" s="24">
        <f>SUMIFS(Detail!BI:BI,Detail!$A:$A,$B368,Detail!$D:$D,21,Detail!$C:$C,4)</f>
        <v>0</v>
      </c>
      <c r="DC368" s="33">
        <f t="shared" si="650"/>
        <v>0</v>
      </c>
      <c r="DD368" s="86">
        <f>SUMIFS(Detail!BI:BI,Detail!$A:$A,$B368,Detail!$B:$B,"&gt;60")</f>
        <v>0</v>
      </c>
    </row>
    <row r="369" spans="1:108" x14ac:dyDescent="0.25">
      <c r="A369" t="s">
        <v>5619</v>
      </c>
      <c r="B369" s="32" t="s">
        <v>5125</v>
      </c>
      <c r="C369" s="24">
        <f>SUMIFS(Detail!BI:BI,Detail!$A:$A,$B369,Detail!$D:$D,1,Detail!$C:$C,1)</f>
        <v>0</v>
      </c>
      <c r="D369" s="24">
        <f>SUMIFS(Detail!BI:BI,Detail!$A:$A,$B369,Detail!$D:$D,1,Detail!$C:$C,2)</f>
        <v>0</v>
      </c>
      <c r="E369" s="24">
        <f>SUMIFS(Detail!BI:BI,Detail!$A:$A,$B369,Detail!$D:$D,1,Detail!$C:$C,3)</f>
        <v>0</v>
      </c>
      <c r="F369" s="24">
        <f>SUMIFS(Detail!BI:BI,Detail!$A:$A,$B369,Detail!$D:$D,1,Detail!$C:$C,4)</f>
        <v>0</v>
      </c>
      <c r="G369" s="33">
        <f t="shared" si="630"/>
        <v>0</v>
      </c>
      <c r="H369" s="24">
        <f>SUMIFS(Detail!BI:BI,Detail!$A:$A,$B369,Detail!$D:$D,2,Detail!$C:$C,1)</f>
        <v>0</v>
      </c>
      <c r="I369" s="24">
        <f>SUMIFS(Detail!BI:BI,Detail!$A:$A,$B369,Detail!$D:$D,2,Detail!$C:$C,2)</f>
        <v>0</v>
      </c>
      <c r="J369" s="24">
        <f>SUMIFS(Detail!BI:BI,Detail!$A:$A,$B369,Detail!$D:$D,2,Detail!$C:$C,3)</f>
        <v>0</v>
      </c>
      <c r="K369" s="24">
        <f>SUMIFS(Detail!BI:BI,Detail!$A:$A,$B369,Detail!$D:$D,2,Detail!$C:$C,4)</f>
        <v>0</v>
      </c>
      <c r="L369" s="33">
        <f t="shared" si="631"/>
        <v>0</v>
      </c>
      <c r="M369" s="24">
        <f>SUMIFS(Detail!BI:BI,Detail!$A:$A,$B369,Detail!$D:$D,3,Detail!$C:$C,1)</f>
        <v>0</v>
      </c>
      <c r="N369" s="24">
        <f>SUMIFS(Detail!BI:BI,Detail!$A:$A,$B369,Detail!$D:$D,3,Detail!$C:$C,2)</f>
        <v>0</v>
      </c>
      <c r="O369" s="24">
        <f>SUMIFS(Detail!BI:BI,Detail!$A:$A,$B369,Detail!$D:$D,3,Detail!$C:$C,3)</f>
        <v>0</v>
      </c>
      <c r="P369" s="24">
        <f>SUMIFS(Detail!BI:BI,Detail!$A:$A,$B369,Detail!$D:$D,3,Detail!$C:$C,4)</f>
        <v>0</v>
      </c>
      <c r="Q369" s="33">
        <f t="shared" si="632"/>
        <v>0</v>
      </c>
      <c r="R369" s="24">
        <f>SUMIFS(Detail!BI:BI,Detail!$A:$A,$B369,Detail!$D:$D,4,Detail!$C:$C,1)</f>
        <v>0</v>
      </c>
      <c r="S369" s="24">
        <f>SUMIFS(Detail!BI:BI,Detail!$A:$A,$B369,Detail!$D:$D,4,Detail!$C:$C,2)</f>
        <v>0</v>
      </c>
      <c r="T369" s="24">
        <f>SUMIFS(Detail!BI:BI,Detail!$A:$A,$B369,Detail!$D:$D,4,Detail!$C:$C,3)</f>
        <v>0</v>
      </c>
      <c r="U369" s="24">
        <f>SUMIFS(Detail!BI:BI,Detail!$A:$A,$B369,Detail!$D:$D,4,Detail!$C:$C,4)</f>
        <v>0</v>
      </c>
      <c r="V369" s="33">
        <f t="shared" si="633"/>
        <v>0</v>
      </c>
      <c r="W369" s="24">
        <f>SUMIFS(Detail!BI:BI,Detail!$A:$A,$B369,Detail!$D:$D,5,Detail!$C:$C,1)</f>
        <v>0</v>
      </c>
      <c r="X369" s="24">
        <f>SUMIFS(Detail!BI:BI,Detail!$A:$A,$B369,Detail!$D:$D,5,Detail!$C:$C,2)</f>
        <v>0</v>
      </c>
      <c r="Y369" s="24">
        <f>SUMIFS(Detail!BI:BI,Detail!$A:$A,$B369,Detail!$D:$D,5,Detail!$C:$C,3)</f>
        <v>0</v>
      </c>
      <c r="Z369" s="24">
        <f>SUMIFS(Detail!BI:BI,Detail!$A:$A,$B369,Detail!$D:$D,5,Detail!$C:$C,4)</f>
        <v>0</v>
      </c>
      <c r="AA369" s="33">
        <f t="shared" si="634"/>
        <v>0</v>
      </c>
      <c r="AB369" s="24">
        <f>SUMIFS(Detail!BI:BI,Detail!$A:$A,$B369,Detail!$D:$D,6,Detail!$C:$C,1)</f>
        <v>0</v>
      </c>
      <c r="AC369" s="24">
        <f>SUMIFS(Detail!BI:BI,Detail!$A:$A,$B369,Detail!$D:$D,6,Detail!$C:$C,2)</f>
        <v>0</v>
      </c>
      <c r="AD369" s="24">
        <f>SUMIFS(Detail!BI:BI,Detail!$A:$A,$B369,Detail!$D:$D,6,Detail!$C:$C,3)</f>
        <v>0</v>
      </c>
      <c r="AE369" s="24">
        <f>SUMIFS(Detail!BI:BI,Detail!$A:$A,$B369,Detail!$D:$D,6,Detail!$C:$C,4)</f>
        <v>0</v>
      </c>
      <c r="AF369" s="33">
        <f t="shared" si="635"/>
        <v>0</v>
      </c>
      <c r="AG369" s="24">
        <f>SUMIFS(Detail!BI:BI,Detail!$A:$A,$B369,Detail!$D:$D,7,Detail!$C:$C,1)</f>
        <v>0</v>
      </c>
      <c r="AH369" s="24">
        <f>SUMIFS(Detail!BI:BI,Detail!$A:$A,$B369,Detail!$D:$D,7,Detail!$C:$C,2)</f>
        <v>0</v>
      </c>
      <c r="AI369" s="24">
        <f>SUMIFS(Detail!BI:BI,Detail!$A:$A,$B369,Detail!$D:$D,7,Detail!$C:$C,3)</f>
        <v>0</v>
      </c>
      <c r="AJ369" s="24">
        <f>SUMIFS(Detail!BI:BI,Detail!$A:$A,$B369,Detail!$D:$D,7,Detail!$C:$C,4)</f>
        <v>0</v>
      </c>
      <c r="AK369" s="33">
        <f t="shared" si="636"/>
        <v>0</v>
      </c>
      <c r="AL369" s="24">
        <f>SUMIFS(Detail!BI:BI,Detail!$A:$A,$B369,Detail!$D:$D,8,Detail!$C:$C,1)</f>
        <v>0</v>
      </c>
      <c r="AM369" s="24">
        <f>SUMIFS(Detail!BI:BI,Detail!$A:$A,$B369,Detail!$D:$D,8,Detail!$C:$C,2)</f>
        <v>0</v>
      </c>
      <c r="AN369" s="24">
        <f>SUMIFS(Detail!BI:BI,Detail!$A:$A,$B369,Detail!$D:$D,8,Detail!$C:$C,3)</f>
        <v>0</v>
      </c>
      <c r="AO369" s="24">
        <f>SUMIFS(Detail!BI:BI,Detail!$A:$A,$B369,Detail!$D:$D,8,Detail!$C:$C,4)</f>
        <v>0</v>
      </c>
      <c r="AP369" s="33">
        <f t="shared" si="637"/>
        <v>0</v>
      </c>
      <c r="AQ369" s="24">
        <f>SUMIFS(Detail!BI:BI,Detail!$A:$A,$B369,Detail!$D:$D,9,Detail!$C:$C,1)</f>
        <v>0</v>
      </c>
      <c r="AR369" s="24">
        <f>SUMIFS(Detail!BI:BI,Detail!$A:$A,$B369,Detail!$D:$D,9,Detail!$C:$C,2)</f>
        <v>0</v>
      </c>
      <c r="AS369" s="24">
        <f>SUMIFS(Detail!BI:BI,Detail!$A:$A,$B369,Detail!$D:$D,9,Detail!$C:$C,3)</f>
        <v>0</v>
      </c>
      <c r="AT369" s="24">
        <f>SUMIFS(Detail!BI:BI,Detail!$A:$A,$B369,Detail!$D:$D,9,Detail!$C:$C,4)</f>
        <v>0</v>
      </c>
      <c r="AU369" s="33">
        <f t="shared" si="638"/>
        <v>0</v>
      </c>
      <c r="AV369" s="24">
        <f>SUMIFS(Detail!BI:BI,Detail!$A:$A,$B369,Detail!$D:$D,10,Detail!$C:$C,1)</f>
        <v>0</v>
      </c>
      <c r="AW369" s="24">
        <f>SUMIFS(Detail!BI:BI,Detail!$A:$A,$B369,Detail!$D:$D,10,Detail!$C:$C,2)</f>
        <v>0</v>
      </c>
      <c r="AX369" s="24">
        <f>SUMIFS(Detail!BI:BI,Detail!$A:$A,$B369,Detail!$D:$D,10,Detail!$C:$C,3)</f>
        <v>0</v>
      </c>
      <c r="AY369" s="24">
        <f>SUMIFS(Detail!BI:BI,Detail!$A:$A,$B369,Detail!$D:$D,10,Detail!$C:$C,4)</f>
        <v>0</v>
      </c>
      <c r="AZ369" s="33">
        <f t="shared" si="639"/>
        <v>0</v>
      </c>
      <c r="BA369" s="24">
        <f>SUMIFS(Detail!BI:BI,Detail!$A:$A,$B369,Detail!$D:$D,11,Detail!$C:$C,1)</f>
        <v>0</v>
      </c>
      <c r="BB369" s="24">
        <f>SUMIFS(Detail!BI:BI,Detail!$A:$A,$B369,Detail!$D:$D,11,Detail!$C:$C,2)</f>
        <v>0</v>
      </c>
      <c r="BC369" s="24">
        <f>SUMIFS(Detail!BI:BI,Detail!$A:$A,$B369,Detail!$D:$D,11,Detail!$C:$C,3)</f>
        <v>0</v>
      </c>
      <c r="BD369" s="24">
        <f>SUMIFS(Detail!BI:BI,Detail!$A:$A,$B369,Detail!$D:$D,11,Detail!$C:$C,4)</f>
        <v>0</v>
      </c>
      <c r="BE369" s="33">
        <f t="shared" si="640"/>
        <v>0</v>
      </c>
      <c r="BF369" s="24">
        <f>SUMIFS(Detail!BI:BI,Detail!$A:$A,$B369,Detail!$D:$D,12,Detail!$C:$C,1)</f>
        <v>0</v>
      </c>
      <c r="BG369" s="24">
        <f>SUMIFS(Detail!BI:BI,Detail!$A:$A,$B369,Detail!$D:$D,12,Detail!$C:$C,2)</f>
        <v>0</v>
      </c>
      <c r="BH369" s="24">
        <f>SUMIFS(Detail!BI:BI,Detail!$A:$A,$B369,Detail!$D:$D,12,Detail!$C:$C,3)</f>
        <v>0</v>
      </c>
      <c r="BI369" s="24">
        <f>SUMIFS(Detail!BI:BI,Detail!$A:$A,$B369,Detail!$D:$D,12,Detail!$C:$C,4)</f>
        <v>0</v>
      </c>
      <c r="BJ369" s="33">
        <f t="shared" si="641"/>
        <v>0</v>
      </c>
      <c r="BK369" s="24">
        <f>SUMIFS(Detail!BI:BI,Detail!$A:$A,$B369,Detail!$D:$D,13,Detail!$C:$C,1)</f>
        <v>0</v>
      </c>
      <c r="BL369" s="24">
        <f>SUMIFS(Detail!BI:BI,Detail!$A:$A,$B369,Detail!$D:$D,13,Detail!$C:$C,2)</f>
        <v>0</v>
      </c>
      <c r="BM369" s="24">
        <f>SUMIFS(Detail!BI:BI,Detail!$A:$A,$B369,Detail!$D:$D,13,Detail!$C:$C,3)</f>
        <v>0</v>
      </c>
      <c r="BN369" s="24">
        <f>SUMIFS(Detail!BI:BI,Detail!$A:$A,$B369,Detail!$D:$D,13,Detail!$C:$C,4)</f>
        <v>0</v>
      </c>
      <c r="BO369" s="33">
        <f t="shared" si="642"/>
        <v>0</v>
      </c>
      <c r="BP369" s="24">
        <f>SUMIFS(Detail!BI:BI,Detail!$A:$A,$B369,Detail!$D:$D,14,Detail!$C:$C,1)</f>
        <v>0</v>
      </c>
      <c r="BQ369" s="24">
        <f>SUMIFS(Detail!BI:BI,Detail!$A:$A,$B369,Detail!$D:$D,14,Detail!$C:$C,2)</f>
        <v>0</v>
      </c>
      <c r="BR369" s="24">
        <f>SUMIFS(Detail!BI:BI,Detail!$A:$A,$B369,Detail!$D:$D,14,Detail!$C:$C,3)</f>
        <v>0</v>
      </c>
      <c r="BS369" s="24">
        <f>SUMIFS(Detail!BI:BI,Detail!$A:$A,$B369,Detail!$D:$D,14,Detail!$C:$C,4)</f>
        <v>0</v>
      </c>
      <c r="BT369" s="33">
        <f t="shared" si="643"/>
        <v>0</v>
      </c>
      <c r="BU369" s="24">
        <f>SUMIFS(Detail!BI:BI,Detail!$A:$A,$B369,Detail!$D:$D,15,Detail!$C:$C,1)</f>
        <v>0</v>
      </c>
      <c r="BV369" s="24">
        <f>SUMIFS(Detail!BI:BI,Detail!$A:$A,$B369,Detail!$D:$D,15,Detail!$C:$C,2)</f>
        <v>0</v>
      </c>
      <c r="BW369" s="24">
        <f>SUMIFS(Detail!BI:BI,Detail!$A:$A,$B369,Detail!$D:$D,15,Detail!$C:$C,3)</f>
        <v>0</v>
      </c>
      <c r="BX369" s="24">
        <f>SUMIFS(Detail!BI:BI,Detail!$A:$A,$B369,Detail!$D:$D,15,Detail!$C:$C,4)</f>
        <v>0</v>
      </c>
      <c r="BY369" s="33">
        <f t="shared" si="644"/>
        <v>0</v>
      </c>
      <c r="BZ369" s="24">
        <f>SUMIFS(Detail!BI:BI,Detail!$A:$A,$B369,Detail!$D:$D,16,Detail!$C:$C,1)</f>
        <v>0</v>
      </c>
      <c r="CA369" s="24">
        <f>SUMIFS(Detail!BI:BI,Detail!$A:$A,$B369,Detail!$D:$D,16,Detail!$C:$C,2)</f>
        <v>0</v>
      </c>
      <c r="CB369" s="24">
        <f>SUMIFS(Detail!BI:BI,Detail!$A:$A,$B369,Detail!$D:$D,16,Detail!$C:$C,3)</f>
        <v>0</v>
      </c>
      <c r="CC369" s="24">
        <f>SUMIFS(Detail!BI:BI,Detail!$A:$A,$B369,Detail!$D:$D,16,Detail!$C:$C,4)</f>
        <v>0</v>
      </c>
      <c r="CD369" s="33">
        <f t="shared" si="645"/>
        <v>0</v>
      </c>
      <c r="CE369" s="24">
        <f>SUMIFS(Detail!BI:BI,Detail!$A:$A,$B369,Detail!$D:$D,17,Detail!$C:$C,1)</f>
        <v>0</v>
      </c>
      <c r="CF369" s="24">
        <f>SUMIFS(Detail!BI:BI,Detail!$A:$A,$B369,Detail!$D:$D,17,Detail!$C:$C,2)</f>
        <v>0</v>
      </c>
      <c r="CG369" s="24">
        <f>SUMIFS(Detail!BI:BI,Detail!$A:$A,$B369,Detail!$D:$D,17,Detail!$C:$C,3)</f>
        <v>0</v>
      </c>
      <c r="CH369" s="24">
        <f>SUMIFS(Detail!BI:BI,Detail!$A:$A,$B369,Detail!$D:$D,17,Detail!$C:$C,4)</f>
        <v>0</v>
      </c>
      <c r="CI369" s="33">
        <f t="shared" si="646"/>
        <v>0</v>
      </c>
      <c r="CJ369" s="24">
        <f>SUMIFS(Detail!BI:BI,Detail!$A:$A,$B369,Detail!$D:$D,18,Detail!$C:$C,1)</f>
        <v>0</v>
      </c>
      <c r="CK369" s="24">
        <f>SUMIFS(Detail!BI:BI,Detail!$A:$A,$B369,Detail!$D:$D,18,Detail!$C:$C,2)</f>
        <v>0</v>
      </c>
      <c r="CL369" s="24">
        <f>SUMIFS(Detail!BI:BI,Detail!$A:$A,$B369,Detail!$D:$D,18,Detail!$C:$C,3)</f>
        <v>0</v>
      </c>
      <c r="CM369" s="24">
        <f>SUMIFS(Detail!BI:BI,Detail!$A:$A,$B369,Detail!$D:$D,18,Detail!$C:$C,4)</f>
        <v>0</v>
      </c>
      <c r="CN369" s="33">
        <f t="shared" si="647"/>
        <v>0</v>
      </c>
      <c r="CO369" s="24">
        <f>SUMIFS(Detail!BI:BI,Detail!$A:$A,$B369,Detail!$D:$D,19,Detail!$C:$C,1)</f>
        <v>0</v>
      </c>
      <c r="CP369" s="24">
        <f>SUMIFS(Detail!BI:BI,Detail!$A:$A,$B369,Detail!$D:$D,19,Detail!$C:$C,2)</f>
        <v>0</v>
      </c>
      <c r="CQ369" s="24">
        <f>SUMIFS(Detail!BI:BI,Detail!$A:$A,$B369,Detail!$D:$D,19,Detail!$C:$C,3)</f>
        <v>0</v>
      </c>
      <c r="CR369" s="24">
        <f>SUMIFS(Detail!BI:BI,Detail!$A:$A,$B369,Detail!$D:$D,19,Detail!$C:$C,4)</f>
        <v>0</v>
      </c>
      <c r="CS369" s="33">
        <f t="shared" si="648"/>
        <v>0</v>
      </c>
      <c r="CT369" s="24">
        <f>SUMIFS(Detail!BI:BI,Detail!$A:$A,$B369,Detail!$D:$D,20,Detail!$C:$C,1)</f>
        <v>0</v>
      </c>
      <c r="CU369" s="24">
        <f>SUMIFS(Detail!BI:BI,Detail!$A:$A,$B369,Detail!$D:$D,20,Detail!$C:$C,2)</f>
        <v>0</v>
      </c>
      <c r="CV369" s="24">
        <f>SUMIFS(Detail!BI:BI,Detail!$A:$A,$B369,Detail!$D:$D,20,Detail!$C:$C,3)</f>
        <v>0</v>
      </c>
      <c r="CW369" s="24">
        <f>SUMIFS(Detail!BI:BI,Detail!$A:$A,$B369,Detail!$D:$D,20,Detail!$C:$C,4)</f>
        <v>0</v>
      </c>
      <c r="CX369" s="33">
        <f t="shared" si="649"/>
        <v>0</v>
      </c>
      <c r="CY369" s="24">
        <f>SUMIFS(Detail!BI:BI,Detail!$A:$A,$B369,Detail!$D:$D,21,Detail!$C:$C,1)</f>
        <v>0</v>
      </c>
      <c r="CZ369" s="24">
        <f>SUMIFS(Detail!BI:BI,Detail!$A:$A,$B369,Detail!$D:$D,21,Detail!$C:$C,2)</f>
        <v>0</v>
      </c>
      <c r="DA369" s="24">
        <f>SUMIFS(Detail!BI:BI,Detail!$A:$A,$B369,Detail!$D:$D,21,Detail!$C:$C,3)</f>
        <v>0</v>
      </c>
      <c r="DB369" s="24">
        <f>SUMIFS(Detail!BI:BI,Detail!$A:$A,$B369,Detail!$D:$D,21,Detail!$C:$C,4)</f>
        <v>0</v>
      </c>
      <c r="DC369" s="33">
        <f t="shared" si="650"/>
        <v>0</v>
      </c>
      <c r="DD369" s="86">
        <f>SUMIFS(Detail!BI:BI,Detail!$A:$A,$B369,Detail!$B:$B,"&gt;60")</f>
        <v>0</v>
      </c>
    </row>
    <row r="370" spans="1:108" x14ac:dyDescent="0.25">
      <c r="A370" t="s">
        <v>5620</v>
      </c>
      <c r="B370" s="32" t="s">
        <v>5126</v>
      </c>
      <c r="C370" s="24">
        <f>SUMIFS(Detail!BI:BI,Detail!$A:$A,$B370,Detail!$D:$D,1,Detail!$C:$C,1)</f>
        <v>0</v>
      </c>
      <c r="D370" s="24">
        <f>SUMIFS(Detail!BI:BI,Detail!$A:$A,$B370,Detail!$D:$D,1,Detail!$C:$C,2)</f>
        <v>0</v>
      </c>
      <c r="E370" s="24">
        <f>SUMIFS(Detail!BI:BI,Detail!$A:$A,$B370,Detail!$D:$D,1,Detail!$C:$C,3)</f>
        <v>0</v>
      </c>
      <c r="F370" s="24">
        <f>SUMIFS(Detail!BI:BI,Detail!$A:$A,$B370,Detail!$D:$D,1,Detail!$C:$C,4)</f>
        <v>0</v>
      </c>
      <c r="G370" s="33">
        <f t="shared" si="630"/>
        <v>0</v>
      </c>
      <c r="H370" s="24">
        <f>SUMIFS(Detail!BI:BI,Detail!$A:$A,$B370,Detail!$D:$D,2,Detail!$C:$C,1)</f>
        <v>0</v>
      </c>
      <c r="I370" s="24">
        <f>SUMIFS(Detail!BI:BI,Detail!$A:$A,$B370,Detail!$D:$D,2,Detail!$C:$C,2)</f>
        <v>0</v>
      </c>
      <c r="J370" s="24">
        <f>SUMIFS(Detail!BI:BI,Detail!$A:$A,$B370,Detail!$D:$D,2,Detail!$C:$C,3)</f>
        <v>0</v>
      </c>
      <c r="K370" s="24">
        <f>SUMIFS(Detail!BI:BI,Detail!$A:$A,$B370,Detail!$D:$D,2,Detail!$C:$C,4)</f>
        <v>0</v>
      </c>
      <c r="L370" s="33">
        <f t="shared" si="631"/>
        <v>0</v>
      </c>
      <c r="M370" s="24">
        <f>SUMIFS(Detail!BI:BI,Detail!$A:$A,$B370,Detail!$D:$D,3,Detail!$C:$C,1)</f>
        <v>37500</v>
      </c>
      <c r="N370" s="24">
        <f>SUMIFS(Detail!BI:BI,Detail!$A:$A,$B370,Detail!$D:$D,3,Detail!$C:$C,2)</f>
        <v>0</v>
      </c>
      <c r="O370" s="24">
        <f>SUMIFS(Detail!BI:BI,Detail!$A:$A,$B370,Detail!$D:$D,3,Detail!$C:$C,3)</f>
        <v>0</v>
      </c>
      <c r="P370" s="24">
        <f>SUMIFS(Detail!BI:BI,Detail!$A:$A,$B370,Detail!$D:$D,3,Detail!$C:$C,4)</f>
        <v>0</v>
      </c>
      <c r="Q370" s="33">
        <f t="shared" si="632"/>
        <v>37500</v>
      </c>
      <c r="R370" s="24">
        <f>SUMIFS(Detail!BI:BI,Detail!$A:$A,$B370,Detail!$D:$D,4,Detail!$C:$C,1)</f>
        <v>90000</v>
      </c>
      <c r="S370" s="24">
        <f>SUMIFS(Detail!BI:BI,Detail!$A:$A,$B370,Detail!$D:$D,4,Detail!$C:$C,2)</f>
        <v>0</v>
      </c>
      <c r="T370" s="24">
        <f>SUMIFS(Detail!BI:BI,Detail!$A:$A,$B370,Detail!$D:$D,4,Detail!$C:$C,3)</f>
        <v>0</v>
      </c>
      <c r="U370" s="24">
        <f>SUMIFS(Detail!BI:BI,Detail!$A:$A,$B370,Detail!$D:$D,4,Detail!$C:$C,4)</f>
        <v>0</v>
      </c>
      <c r="V370" s="33">
        <f t="shared" si="633"/>
        <v>90000</v>
      </c>
      <c r="W370" s="24">
        <f>SUMIFS(Detail!BI:BI,Detail!$A:$A,$B370,Detail!$D:$D,5,Detail!$C:$C,1)</f>
        <v>300000</v>
      </c>
      <c r="X370" s="24">
        <f>SUMIFS(Detail!BI:BI,Detail!$A:$A,$B370,Detail!$D:$D,5,Detail!$C:$C,2)</f>
        <v>0</v>
      </c>
      <c r="Y370" s="24">
        <f>SUMIFS(Detail!BI:BI,Detail!$A:$A,$B370,Detail!$D:$D,5,Detail!$C:$C,3)</f>
        <v>0</v>
      </c>
      <c r="Z370" s="24">
        <f>SUMIFS(Detail!BI:BI,Detail!$A:$A,$B370,Detail!$D:$D,5,Detail!$C:$C,4)</f>
        <v>0</v>
      </c>
      <c r="AA370" s="33">
        <f t="shared" si="634"/>
        <v>300000</v>
      </c>
      <c r="AB370" s="24">
        <f>SUMIFS(Detail!BI:BI,Detail!$A:$A,$B370,Detail!$D:$D,6,Detail!$C:$C,1)</f>
        <v>0</v>
      </c>
      <c r="AC370" s="24">
        <f>SUMIFS(Detail!BI:BI,Detail!$A:$A,$B370,Detail!$D:$D,6,Detail!$C:$C,2)</f>
        <v>0</v>
      </c>
      <c r="AD370" s="24">
        <f>SUMIFS(Detail!BI:BI,Detail!$A:$A,$B370,Detail!$D:$D,6,Detail!$C:$C,3)</f>
        <v>0</v>
      </c>
      <c r="AE370" s="24">
        <f>SUMIFS(Detail!BI:BI,Detail!$A:$A,$B370,Detail!$D:$D,6,Detail!$C:$C,4)</f>
        <v>0</v>
      </c>
      <c r="AF370" s="33">
        <f t="shared" si="635"/>
        <v>0</v>
      </c>
      <c r="AG370" s="24">
        <f>SUMIFS(Detail!BI:BI,Detail!$A:$A,$B370,Detail!$D:$D,7,Detail!$C:$C,1)</f>
        <v>0</v>
      </c>
      <c r="AH370" s="24">
        <f>SUMIFS(Detail!BI:BI,Detail!$A:$A,$B370,Detail!$D:$D,7,Detail!$C:$C,2)</f>
        <v>0</v>
      </c>
      <c r="AI370" s="24">
        <f>SUMIFS(Detail!BI:BI,Detail!$A:$A,$B370,Detail!$D:$D,7,Detail!$C:$C,3)</f>
        <v>0</v>
      </c>
      <c r="AJ370" s="24">
        <f>SUMIFS(Detail!BI:BI,Detail!$A:$A,$B370,Detail!$D:$D,7,Detail!$C:$C,4)</f>
        <v>0</v>
      </c>
      <c r="AK370" s="33">
        <f t="shared" si="636"/>
        <v>0</v>
      </c>
      <c r="AL370" s="24">
        <f>SUMIFS(Detail!BI:BI,Detail!$A:$A,$B370,Detail!$D:$D,8,Detail!$C:$C,1)</f>
        <v>0</v>
      </c>
      <c r="AM370" s="24">
        <f>SUMIFS(Detail!BI:BI,Detail!$A:$A,$B370,Detail!$D:$D,8,Detail!$C:$C,2)</f>
        <v>0</v>
      </c>
      <c r="AN370" s="24">
        <f>SUMIFS(Detail!BI:BI,Detail!$A:$A,$B370,Detail!$D:$D,8,Detail!$C:$C,3)</f>
        <v>0</v>
      </c>
      <c r="AO370" s="24">
        <f>SUMIFS(Detail!BI:BI,Detail!$A:$A,$B370,Detail!$D:$D,8,Detail!$C:$C,4)</f>
        <v>0</v>
      </c>
      <c r="AP370" s="33">
        <f t="shared" si="637"/>
        <v>0</v>
      </c>
      <c r="AQ370" s="24">
        <f>SUMIFS(Detail!BI:BI,Detail!$A:$A,$B370,Detail!$D:$D,9,Detail!$C:$C,1)</f>
        <v>0</v>
      </c>
      <c r="AR370" s="24">
        <f>SUMIFS(Detail!BI:BI,Detail!$A:$A,$B370,Detail!$D:$D,9,Detail!$C:$C,2)</f>
        <v>0</v>
      </c>
      <c r="AS370" s="24">
        <f>SUMIFS(Detail!BI:BI,Detail!$A:$A,$B370,Detail!$D:$D,9,Detail!$C:$C,3)</f>
        <v>0</v>
      </c>
      <c r="AT370" s="24">
        <f>SUMIFS(Detail!BI:BI,Detail!$A:$A,$B370,Detail!$D:$D,9,Detail!$C:$C,4)</f>
        <v>0</v>
      </c>
      <c r="AU370" s="33">
        <f t="shared" si="638"/>
        <v>0</v>
      </c>
      <c r="AV370" s="24">
        <f>SUMIFS(Detail!BI:BI,Detail!$A:$A,$B370,Detail!$D:$D,10,Detail!$C:$C,1)</f>
        <v>0</v>
      </c>
      <c r="AW370" s="24">
        <f>SUMIFS(Detail!BI:BI,Detail!$A:$A,$B370,Detail!$D:$D,10,Detail!$C:$C,2)</f>
        <v>0</v>
      </c>
      <c r="AX370" s="24">
        <f>SUMIFS(Detail!BI:BI,Detail!$A:$A,$B370,Detail!$D:$D,10,Detail!$C:$C,3)</f>
        <v>0</v>
      </c>
      <c r="AY370" s="24">
        <f>SUMIFS(Detail!BI:BI,Detail!$A:$A,$B370,Detail!$D:$D,10,Detail!$C:$C,4)</f>
        <v>0</v>
      </c>
      <c r="AZ370" s="33">
        <f t="shared" si="639"/>
        <v>0</v>
      </c>
      <c r="BA370" s="24">
        <f>SUMIFS(Detail!BI:BI,Detail!$A:$A,$B370,Detail!$D:$D,11,Detail!$C:$C,1)</f>
        <v>0</v>
      </c>
      <c r="BB370" s="24">
        <f>SUMIFS(Detail!BI:BI,Detail!$A:$A,$B370,Detail!$D:$D,11,Detail!$C:$C,2)</f>
        <v>0</v>
      </c>
      <c r="BC370" s="24">
        <f>SUMIFS(Detail!BI:BI,Detail!$A:$A,$B370,Detail!$D:$D,11,Detail!$C:$C,3)</f>
        <v>0</v>
      </c>
      <c r="BD370" s="24">
        <f>SUMIFS(Detail!BI:BI,Detail!$A:$A,$B370,Detail!$D:$D,11,Detail!$C:$C,4)</f>
        <v>0</v>
      </c>
      <c r="BE370" s="33">
        <f t="shared" si="640"/>
        <v>0</v>
      </c>
      <c r="BF370" s="24">
        <f>SUMIFS(Detail!BI:BI,Detail!$A:$A,$B370,Detail!$D:$D,12,Detail!$C:$C,1)</f>
        <v>0</v>
      </c>
      <c r="BG370" s="24">
        <f>SUMIFS(Detail!BI:BI,Detail!$A:$A,$B370,Detail!$D:$D,12,Detail!$C:$C,2)</f>
        <v>0</v>
      </c>
      <c r="BH370" s="24">
        <f>SUMIFS(Detail!BI:BI,Detail!$A:$A,$B370,Detail!$D:$D,12,Detail!$C:$C,3)</f>
        <v>0</v>
      </c>
      <c r="BI370" s="24">
        <f>SUMIFS(Detail!BI:BI,Detail!$A:$A,$B370,Detail!$D:$D,12,Detail!$C:$C,4)</f>
        <v>0</v>
      </c>
      <c r="BJ370" s="33">
        <f t="shared" si="641"/>
        <v>0</v>
      </c>
      <c r="BK370" s="24">
        <f>SUMIFS(Detail!BI:BI,Detail!$A:$A,$B370,Detail!$D:$D,13,Detail!$C:$C,1)</f>
        <v>0</v>
      </c>
      <c r="BL370" s="24">
        <f>SUMIFS(Detail!BI:BI,Detail!$A:$A,$B370,Detail!$D:$D,13,Detail!$C:$C,2)</f>
        <v>0</v>
      </c>
      <c r="BM370" s="24">
        <f>SUMIFS(Detail!BI:BI,Detail!$A:$A,$B370,Detail!$D:$D,13,Detail!$C:$C,3)</f>
        <v>0</v>
      </c>
      <c r="BN370" s="24">
        <f>SUMIFS(Detail!BI:BI,Detail!$A:$A,$B370,Detail!$D:$D,13,Detail!$C:$C,4)</f>
        <v>0</v>
      </c>
      <c r="BO370" s="33">
        <f t="shared" si="642"/>
        <v>0</v>
      </c>
      <c r="BP370" s="24">
        <f>SUMIFS(Detail!BI:BI,Detail!$A:$A,$B370,Detail!$D:$D,14,Detail!$C:$C,1)</f>
        <v>0</v>
      </c>
      <c r="BQ370" s="24">
        <f>SUMIFS(Detail!BI:BI,Detail!$A:$A,$B370,Detail!$D:$D,14,Detail!$C:$C,2)</f>
        <v>0</v>
      </c>
      <c r="BR370" s="24">
        <f>SUMIFS(Detail!BI:BI,Detail!$A:$A,$B370,Detail!$D:$D,14,Detail!$C:$C,3)</f>
        <v>0</v>
      </c>
      <c r="BS370" s="24">
        <f>SUMIFS(Detail!BI:BI,Detail!$A:$A,$B370,Detail!$D:$D,14,Detail!$C:$C,4)</f>
        <v>0</v>
      </c>
      <c r="BT370" s="33">
        <f t="shared" si="643"/>
        <v>0</v>
      </c>
      <c r="BU370" s="24">
        <f>SUMIFS(Detail!BI:BI,Detail!$A:$A,$B370,Detail!$D:$D,15,Detail!$C:$C,1)</f>
        <v>0</v>
      </c>
      <c r="BV370" s="24">
        <f>SUMIFS(Detail!BI:BI,Detail!$A:$A,$B370,Detail!$D:$D,15,Detail!$C:$C,2)</f>
        <v>0</v>
      </c>
      <c r="BW370" s="24">
        <f>SUMIFS(Detail!BI:BI,Detail!$A:$A,$B370,Detail!$D:$D,15,Detail!$C:$C,3)</f>
        <v>0</v>
      </c>
      <c r="BX370" s="24">
        <f>SUMIFS(Detail!BI:BI,Detail!$A:$A,$B370,Detail!$D:$D,15,Detail!$C:$C,4)</f>
        <v>0</v>
      </c>
      <c r="BY370" s="33">
        <f t="shared" si="644"/>
        <v>0</v>
      </c>
      <c r="BZ370" s="24">
        <f>SUMIFS(Detail!BI:BI,Detail!$A:$A,$B370,Detail!$D:$D,16,Detail!$C:$C,1)</f>
        <v>0</v>
      </c>
      <c r="CA370" s="24">
        <f>SUMIFS(Detail!BI:BI,Detail!$A:$A,$B370,Detail!$D:$D,16,Detail!$C:$C,2)</f>
        <v>0</v>
      </c>
      <c r="CB370" s="24">
        <f>SUMIFS(Detail!BI:BI,Detail!$A:$A,$B370,Detail!$D:$D,16,Detail!$C:$C,3)</f>
        <v>0</v>
      </c>
      <c r="CC370" s="24">
        <f>SUMIFS(Detail!BI:BI,Detail!$A:$A,$B370,Detail!$D:$D,16,Detail!$C:$C,4)</f>
        <v>0</v>
      </c>
      <c r="CD370" s="33">
        <f t="shared" si="645"/>
        <v>0</v>
      </c>
      <c r="CE370" s="24">
        <f>SUMIFS(Detail!BI:BI,Detail!$A:$A,$B370,Detail!$D:$D,17,Detail!$C:$C,1)</f>
        <v>0</v>
      </c>
      <c r="CF370" s="24">
        <f>SUMIFS(Detail!BI:BI,Detail!$A:$A,$B370,Detail!$D:$D,17,Detail!$C:$C,2)</f>
        <v>0</v>
      </c>
      <c r="CG370" s="24">
        <f>SUMIFS(Detail!BI:BI,Detail!$A:$A,$B370,Detail!$D:$D,17,Detail!$C:$C,3)</f>
        <v>0</v>
      </c>
      <c r="CH370" s="24">
        <f>SUMIFS(Detail!BI:BI,Detail!$A:$A,$B370,Detail!$D:$D,17,Detail!$C:$C,4)</f>
        <v>0</v>
      </c>
      <c r="CI370" s="33">
        <f t="shared" si="646"/>
        <v>0</v>
      </c>
      <c r="CJ370" s="24">
        <f>SUMIFS(Detail!BI:BI,Detail!$A:$A,$B370,Detail!$D:$D,18,Detail!$C:$C,1)</f>
        <v>0</v>
      </c>
      <c r="CK370" s="24">
        <f>SUMIFS(Detail!BI:BI,Detail!$A:$A,$B370,Detail!$D:$D,18,Detail!$C:$C,2)</f>
        <v>0</v>
      </c>
      <c r="CL370" s="24">
        <f>SUMIFS(Detail!BI:BI,Detail!$A:$A,$B370,Detail!$D:$D,18,Detail!$C:$C,3)</f>
        <v>0</v>
      </c>
      <c r="CM370" s="24">
        <f>SUMIFS(Detail!BI:BI,Detail!$A:$A,$B370,Detail!$D:$D,18,Detail!$C:$C,4)</f>
        <v>0</v>
      </c>
      <c r="CN370" s="33">
        <f t="shared" si="647"/>
        <v>0</v>
      </c>
      <c r="CO370" s="24">
        <f>SUMIFS(Detail!BI:BI,Detail!$A:$A,$B370,Detail!$D:$D,19,Detail!$C:$C,1)</f>
        <v>0</v>
      </c>
      <c r="CP370" s="24">
        <f>SUMIFS(Detail!BI:BI,Detail!$A:$A,$B370,Detail!$D:$D,19,Detail!$C:$C,2)</f>
        <v>0</v>
      </c>
      <c r="CQ370" s="24">
        <f>SUMIFS(Detail!BI:BI,Detail!$A:$A,$B370,Detail!$D:$D,19,Detail!$C:$C,3)</f>
        <v>0</v>
      </c>
      <c r="CR370" s="24">
        <f>SUMIFS(Detail!BI:BI,Detail!$A:$A,$B370,Detail!$D:$D,19,Detail!$C:$C,4)</f>
        <v>0</v>
      </c>
      <c r="CS370" s="33">
        <f t="shared" si="648"/>
        <v>0</v>
      </c>
      <c r="CT370" s="24">
        <f>SUMIFS(Detail!BI:BI,Detail!$A:$A,$B370,Detail!$D:$D,20,Detail!$C:$C,1)</f>
        <v>0</v>
      </c>
      <c r="CU370" s="24">
        <f>SUMIFS(Detail!BI:BI,Detail!$A:$A,$B370,Detail!$D:$D,20,Detail!$C:$C,2)</f>
        <v>0</v>
      </c>
      <c r="CV370" s="24">
        <f>SUMIFS(Detail!BI:BI,Detail!$A:$A,$B370,Detail!$D:$D,20,Detail!$C:$C,3)</f>
        <v>0</v>
      </c>
      <c r="CW370" s="24">
        <f>SUMIFS(Detail!BI:BI,Detail!$A:$A,$B370,Detail!$D:$D,20,Detail!$C:$C,4)</f>
        <v>0</v>
      </c>
      <c r="CX370" s="33">
        <f t="shared" si="649"/>
        <v>0</v>
      </c>
      <c r="CY370" s="24">
        <f>SUMIFS(Detail!BI:BI,Detail!$A:$A,$B370,Detail!$D:$D,21,Detail!$C:$C,1)</f>
        <v>0</v>
      </c>
      <c r="CZ370" s="24">
        <f>SUMIFS(Detail!BI:BI,Detail!$A:$A,$B370,Detail!$D:$D,21,Detail!$C:$C,2)</f>
        <v>0</v>
      </c>
      <c r="DA370" s="24">
        <f>SUMIFS(Detail!BI:BI,Detail!$A:$A,$B370,Detail!$D:$D,21,Detail!$C:$C,3)</f>
        <v>0</v>
      </c>
      <c r="DB370" s="24">
        <f>SUMIFS(Detail!BI:BI,Detail!$A:$A,$B370,Detail!$D:$D,21,Detail!$C:$C,4)</f>
        <v>0</v>
      </c>
      <c r="DC370" s="33">
        <f t="shared" si="650"/>
        <v>0</v>
      </c>
      <c r="DD370" s="86">
        <f>SUMIFS(Detail!BI:BI,Detail!$A:$A,$B370,Detail!$B:$B,"&gt;60")</f>
        <v>0</v>
      </c>
    </row>
    <row r="371" spans="1:108" x14ac:dyDescent="0.25">
      <c r="A371" t="s">
        <v>5621</v>
      </c>
      <c r="B371" s="32" t="s">
        <v>5127</v>
      </c>
      <c r="C371" s="24">
        <f>SUMIFS(Detail!BI:BI,Detail!$A:$A,$B371,Detail!$D:$D,1,Detail!$C:$C,1)</f>
        <v>0</v>
      </c>
      <c r="D371" s="24">
        <f>SUMIFS(Detail!BI:BI,Detail!$A:$A,$B371,Detail!$D:$D,1,Detail!$C:$C,2)</f>
        <v>0</v>
      </c>
      <c r="E371" s="24">
        <f>SUMIFS(Detail!BI:BI,Detail!$A:$A,$B371,Detail!$D:$D,1,Detail!$C:$C,3)</f>
        <v>0</v>
      </c>
      <c r="F371" s="24">
        <f>SUMIFS(Detail!BI:BI,Detail!$A:$A,$B371,Detail!$D:$D,1,Detail!$C:$C,4)</f>
        <v>0</v>
      </c>
      <c r="G371" s="33">
        <f t="shared" si="630"/>
        <v>0</v>
      </c>
      <c r="H371" s="24">
        <f>SUMIFS(Detail!BI:BI,Detail!$A:$A,$B371,Detail!$D:$D,2,Detail!$C:$C,1)</f>
        <v>0</v>
      </c>
      <c r="I371" s="24">
        <f>SUMIFS(Detail!BI:BI,Detail!$A:$A,$B371,Detail!$D:$D,2,Detail!$C:$C,2)</f>
        <v>0</v>
      </c>
      <c r="J371" s="24">
        <f>SUMIFS(Detail!BI:BI,Detail!$A:$A,$B371,Detail!$D:$D,2,Detail!$C:$C,3)</f>
        <v>0</v>
      </c>
      <c r="K371" s="24">
        <f>SUMIFS(Detail!BI:BI,Detail!$A:$A,$B371,Detail!$D:$D,2,Detail!$C:$C,4)</f>
        <v>0</v>
      </c>
      <c r="L371" s="33">
        <f t="shared" si="631"/>
        <v>0</v>
      </c>
      <c r="M371" s="24">
        <f>SUMIFS(Detail!BI:BI,Detail!$A:$A,$B371,Detail!$D:$D,3,Detail!$C:$C,1)</f>
        <v>0</v>
      </c>
      <c r="N371" s="24">
        <f>SUMIFS(Detail!BI:BI,Detail!$A:$A,$B371,Detail!$D:$D,3,Detail!$C:$C,2)</f>
        <v>0</v>
      </c>
      <c r="O371" s="24">
        <f>SUMIFS(Detail!BI:BI,Detail!$A:$A,$B371,Detail!$D:$D,3,Detail!$C:$C,3)</f>
        <v>0</v>
      </c>
      <c r="P371" s="24">
        <f>SUMIFS(Detail!BI:BI,Detail!$A:$A,$B371,Detail!$D:$D,3,Detail!$C:$C,4)</f>
        <v>0</v>
      </c>
      <c r="Q371" s="33">
        <f t="shared" si="632"/>
        <v>0</v>
      </c>
      <c r="R371" s="24">
        <f>SUMIFS(Detail!BI:BI,Detail!$A:$A,$B371,Detail!$D:$D,4,Detail!$C:$C,1)</f>
        <v>0</v>
      </c>
      <c r="S371" s="24">
        <f>SUMIFS(Detail!BI:BI,Detail!$A:$A,$B371,Detail!$D:$D,4,Detail!$C:$C,2)</f>
        <v>0</v>
      </c>
      <c r="T371" s="24">
        <f>SUMIFS(Detail!BI:BI,Detail!$A:$A,$B371,Detail!$D:$D,4,Detail!$C:$C,3)</f>
        <v>0</v>
      </c>
      <c r="U371" s="24">
        <f>SUMIFS(Detail!BI:BI,Detail!$A:$A,$B371,Detail!$D:$D,4,Detail!$C:$C,4)</f>
        <v>0</v>
      </c>
      <c r="V371" s="33">
        <f t="shared" si="633"/>
        <v>0</v>
      </c>
      <c r="W371" s="24">
        <f>SUMIFS(Detail!BI:BI,Detail!$A:$A,$B371,Detail!$D:$D,5,Detail!$C:$C,1)</f>
        <v>0</v>
      </c>
      <c r="X371" s="24">
        <f>SUMIFS(Detail!BI:BI,Detail!$A:$A,$B371,Detail!$D:$D,5,Detail!$C:$C,2)</f>
        <v>0</v>
      </c>
      <c r="Y371" s="24">
        <f>SUMIFS(Detail!BI:BI,Detail!$A:$A,$B371,Detail!$D:$D,5,Detail!$C:$C,3)</f>
        <v>0</v>
      </c>
      <c r="Z371" s="24">
        <f>SUMIFS(Detail!BI:BI,Detail!$A:$A,$B371,Detail!$D:$D,5,Detail!$C:$C,4)</f>
        <v>0</v>
      </c>
      <c r="AA371" s="33">
        <f t="shared" si="634"/>
        <v>0</v>
      </c>
      <c r="AB371" s="24">
        <f>SUMIFS(Detail!BI:BI,Detail!$A:$A,$B371,Detail!$D:$D,6,Detail!$C:$C,1)</f>
        <v>0</v>
      </c>
      <c r="AC371" s="24">
        <f>SUMIFS(Detail!BI:BI,Detail!$A:$A,$B371,Detail!$D:$D,6,Detail!$C:$C,2)</f>
        <v>0</v>
      </c>
      <c r="AD371" s="24">
        <f>SUMIFS(Detail!BI:BI,Detail!$A:$A,$B371,Detail!$D:$D,6,Detail!$C:$C,3)</f>
        <v>0</v>
      </c>
      <c r="AE371" s="24">
        <f>SUMIFS(Detail!BI:BI,Detail!$A:$A,$B371,Detail!$D:$D,6,Detail!$C:$C,4)</f>
        <v>0</v>
      </c>
      <c r="AF371" s="33">
        <f t="shared" si="635"/>
        <v>0</v>
      </c>
      <c r="AG371" s="24">
        <f>SUMIFS(Detail!BI:BI,Detail!$A:$A,$B371,Detail!$D:$D,7,Detail!$C:$C,1)</f>
        <v>0</v>
      </c>
      <c r="AH371" s="24">
        <f>SUMIFS(Detail!BI:BI,Detail!$A:$A,$B371,Detail!$D:$D,7,Detail!$C:$C,2)</f>
        <v>0</v>
      </c>
      <c r="AI371" s="24">
        <f>SUMIFS(Detail!BI:BI,Detail!$A:$A,$B371,Detail!$D:$D,7,Detail!$C:$C,3)</f>
        <v>0</v>
      </c>
      <c r="AJ371" s="24">
        <f>SUMIFS(Detail!BI:BI,Detail!$A:$A,$B371,Detail!$D:$D,7,Detail!$C:$C,4)</f>
        <v>0</v>
      </c>
      <c r="AK371" s="33">
        <f t="shared" si="636"/>
        <v>0</v>
      </c>
      <c r="AL371" s="24">
        <f>SUMIFS(Detail!BI:BI,Detail!$A:$A,$B371,Detail!$D:$D,8,Detail!$C:$C,1)</f>
        <v>0</v>
      </c>
      <c r="AM371" s="24">
        <f>SUMIFS(Detail!BI:BI,Detail!$A:$A,$B371,Detail!$D:$D,8,Detail!$C:$C,2)</f>
        <v>0</v>
      </c>
      <c r="AN371" s="24">
        <f>SUMIFS(Detail!BI:BI,Detail!$A:$A,$B371,Detail!$D:$D,8,Detail!$C:$C,3)</f>
        <v>0</v>
      </c>
      <c r="AO371" s="24">
        <f>SUMIFS(Detail!BI:BI,Detail!$A:$A,$B371,Detail!$D:$D,8,Detail!$C:$C,4)</f>
        <v>0</v>
      </c>
      <c r="AP371" s="33">
        <f t="shared" si="637"/>
        <v>0</v>
      </c>
      <c r="AQ371" s="24">
        <f>SUMIFS(Detail!BI:BI,Detail!$A:$A,$B371,Detail!$D:$D,9,Detail!$C:$C,1)</f>
        <v>0</v>
      </c>
      <c r="AR371" s="24">
        <f>SUMIFS(Detail!BI:BI,Detail!$A:$A,$B371,Detail!$D:$D,9,Detail!$C:$C,2)</f>
        <v>0</v>
      </c>
      <c r="AS371" s="24">
        <f>SUMIFS(Detail!BI:BI,Detail!$A:$A,$B371,Detail!$D:$D,9,Detail!$C:$C,3)</f>
        <v>0</v>
      </c>
      <c r="AT371" s="24">
        <f>SUMIFS(Detail!BI:BI,Detail!$A:$A,$B371,Detail!$D:$D,9,Detail!$C:$C,4)</f>
        <v>0</v>
      </c>
      <c r="AU371" s="33">
        <f t="shared" si="638"/>
        <v>0</v>
      </c>
      <c r="AV371" s="24">
        <f>SUMIFS(Detail!BI:BI,Detail!$A:$A,$B371,Detail!$D:$D,10,Detail!$C:$C,1)</f>
        <v>0</v>
      </c>
      <c r="AW371" s="24">
        <f>SUMIFS(Detail!BI:BI,Detail!$A:$A,$B371,Detail!$D:$D,10,Detail!$C:$C,2)</f>
        <v>0</v>
      </c>
      <c r="AX371" s="24">
        <f>SUMIFS(Detail!BI:BI,Detail!$A:$A,$B371,Detail!$D:$D,10,Detail!$C:$C,3)</f>
        <v>0</v>
      </c>
      <c r="AY371" s="24">
        <f>SUMIFS(Detail!BI:BI,Detail!$A:$A,$B371,Detail!$D:$D,10,Detail!$C:$C,4)</f>
        <v>0</v>
      </c>
      <c r="AZ371" s="33">
        <f t="shared" si="639"/>
        <v>0</v>
      </c>
      <c r="BA371" s="24">
        <f>SUMIFS(Detail!BI:BI,Detail!$A:$A,$B371,Detail!$D:$D,11,Detail!$C:$C,1)</f>
        <v>0</v>
      </c>
      <c r="BB371" s="24">
        <f>SUMIFS(Detail!BI:BI,Detail!$A:$A,$B371,Detail!$D:$D,11,Detail!$C:$C,2)</f>
        <v>0</v>
      </c>
      <c r="BC371" s="24">
        <f>SUMIFS(Detail!BI:BI,Detail!$A:$A,$B371,Detail!$D:$D,11,Detail!$C:$C,3)</f>
        <v>0</v>
      </c>
      <c r="BD371" s="24">
        <f>SUMIFS(Detail!BI:BI,Detail!$A:$A,$B371,Detail!$D:$D,11,Detail!$C:$C,4)</f>
        <v>0</v>
      </c>
      <c r="BE371" s="33">
        <f t="shared" si="640"/>
        <v>0</v>
      </c>
      <c r="BF371" s="24">
        <f>SUMIFS(Detail!BI:BI,Detail!$A:$A,$B371,Detail!$D:$D,12,Detail!$C:$C,1)</f>
        <v>0</v>
      </c>
      <c r="BG371" s="24">
        <f>SUMIFS(Detail!BI:BI,Detail!$A:$A,$B371,Detail!$D:$D,12,Detail!$C:$C,2)</f>
        <v>0</v>
      </c>
      <c r="BH371" s="24">
        <f>SUMIFS(Detail!BI:BI,Detail!$A:$A,$B371,Detail!$D:$D,12,Detail!$C:$C,3)</f>
        <v>0</v>
      </c>
      <c r="BI371" s="24">
        <f>SUMIFS(Detail!BI:BI,Detail!$A:$A,$B371,Detail!$D:$D,12,Detail!$C:$C,4)</f>
        <v>0</v>
      </c>
      <c r="BJ371" s="33">
        <f t="shared" si="641"/>
        <v>0</v>
      </c>
      <c r="BK371" s="24">
        <f>SUMIFS(Detail!BI:BI,Detail!$A:$A,$B371,Detail!$D:$D,13,Detail!$C:$C,1)</f>
        <v>0</v>
      </c>
      <c r="BL371" s="24">
        <f>SUMIFS(Detail!BI:BI,Detail!$A:$A,$B371,Detail!$D:$D,13,Detail!$C:$C,2)</f>
        <v>0</v>
      </c>
      <c r="BM371" s="24">
        <f>SUMIFS(Detail!BI:BI,Detail!$A:$A,$B371,Detail!$D:$D,13,Detail!$C:$C,3)</f>
        <v>0</v>
      </c>
      <c r="BN371" s="24">
        <f>SUMIFS(Detail!BI:BI,Detail!$A:$A,$B371,Detail!$D:$D,13,Detail!$C:$C,4)</f>
        <v>0</v>
      </c>
      <c r="BO371" s="33">
        <f t="shared" si="642"/>
        <v>0</v>
      </c>
      <c r="BP371" s="24">
        <f>SUMIFS(Detail!BI:BI,Detail!$A:$A,$B371,Detail!$D:$D,14,Detail!$C:$C,1)</f>
        <v>0</v>
      </c>
      <c r="BQ371" s="24">
        <f>SUMIFS(Detail!BI:BI,Detail!$A:$A,$B371,Detail!$D:$D,14,Detail!$C:$C,2)</f>
        <v>0</v>
      </c>
      <c r="BR371" s="24">
        <f>SUMIFS(Detail!BI:BI,Detail!$A:$A,$B371,Detail!$D:$D,14,Detail!$C:$C,3)</f>
        <v>0</v>
      </c>
      <c r="BS371" s="24">
        <f>SUMIFS(Detail!BI:BI,Detail!$A:$A,$B371,Detail!$D:$D,14,Detail!$C:$C,4)</f>
        <v>0</v>
      </c>
      <c r="BT371" s="33">
        <f t="shared" si="643"/>
        <v>0</v>
      </c>
      <c r="BU371" s="24">
        <f>SUMIFS(Detail!BI:BI,Detail!$A:$A,$B371,Detail!$D:$D,15,Detail!$C:$C,1)</f>
        <v>0</v>
      </c>
      <c r="BV371" s="24">
        <f>SUMIFS(Detail!BI:BI,Detail!$A:$A,$B371,Detail!$D:$D,15,Detail!$C:$C,2)</f>
        <v>0</v>
      </c>
      <c r="BW371" s="24">
        <f>SUMIFS(Detail!BI:BI,Detail!$A:$A,$B371,Detail!$D:$D,15,Detail!$C:$C,3)</f>
        <v>0</v>
      </c>
      <c r="BX371" s="24">
        <f>SUMIFS(Detail!BI:BI,Detail!$A:$A,$B371,Detail!$D:$D,15,Detail!$C:$C,4)</f>
        <v>0</v>
      </c>
      <c r="BY371" s="33">
        <f t="shared" si="644"/>
        <v>0</v>
      </c>
      <c r="BZ371" s="24">
        <f>SUMIFS(Detail!BI:BI,Detail!$A:$A,$B371,Detail!$D:$D,16,Detail!$C:$C,1)</f>
        <v>0</v>
      </c>
      <c r="CA371" s="24">
        <f>SUMIFS(Detail!BI:BI,Detail!$A:$A,$B371,Detail!$D:$D,16,Detail!$C:$C,2)</f>
        <v>0</v>
      </c>
      <c r="CB371" s="24">
        <f>SUMIFS(Detail!BI:BI,Detail!$A:$A,$B371,Detail!$D:$D,16,Detail!$C:$C,3)</f>
        <v>0</v>
      </c>
      <c r="CC371" s="24">
        <f>SUMIFS(Detail!BI:BI,Detail!$A:$A,$B371,Detail!$D:$D,16,Detail!$C:$C,4)</f>
        <v>0</v>
      </c>
      <c r="CD371" s="33">
        <f t="shared" si="645"/>
        <v>0</v>
      </c>
      <c r="CE371" s="24">
        <f>SUMIFS(Detail!BI:BI,Detail!$A:$A,$B371,Detail!$D:$D,17,Detail!$C:$C,1)</f>
        <v>0</v>
      </c>
      <c r="CF371" s="24">
        <f>SUMIFS(Detail!BI:BI,Detail!$A:$A,$B371,Detail!$D:$D,17,Detail!$C:$C,2)</f>
        <v>0</v>
      </c>
      <c r="CG371" s="24">
        <f>SUMIFS(Detail!BI:BI,Detail!$A:$A,$B371,Detail!$D:$D,17,Detail!$C:$C,3)</f>
        <v>0</v>
      </c>
      <c r="CH371" s="24">
        <f>SUMIFS(Detail!BI:BI,Detail!$A:$A,$B371,Detail!$D:$D,17,Detail!$C:$C,4)</f>
        <v>0</v>
      </c>
      <c r="CI371" s="33">
        <f t="shared" si="646"/>
        <v>0</v>
      </c>
      <c r="CJ371" s="24">
        <f>SUMIFS(Detail!BI:BI,Detail!$A:$A,$B371,Detail!$D:$D,18,Detail!$C:$C,1)</f>
        <v>0</v>
      </c>
      <c r="CK371" s="24">
        <f>SUMIFS(Detail!BI:BI,Detail!$A:$A,$B371,Detail!$D:$D,18,Detail!$C:$C,2)</f>
        <v>0</v>
      </c>
      <c r="CL371" s="24">
        <f>SUMIFS(Detail!BI:BI,Detail!$A:$A,$B371,Detail!$D:$D,18,Detail!$C:$C,3)</f>
        <v>0</v>
      </c>
      <c r="CM371" s="24">
        <f>SUMIFS(Detail!BI:BI,Detail!$A:$A,$B371,Detail!$D:$D,18,Detail!$C:$C,4)</f>
        <v>0</v>
      </c>
      <c r="CN371" s="33">
        <f t="shared" si="647"/>
        <v>0</v>
      </c>
      <c r="CO371" s="24">
        <f>SUMIFS(Detail!BI:BI,Detail!$A:$A,$B371,Detail!$D:$D,19,Detail!$C:$C,1)</f>
        <v>0</v>
      </c>
      <c r="CP371" s="24">
        <f>SUMIFS(Detail!BI:BI,Detail!$A:$A,$B371,Detail!$D:$D,19,Detail!$C:$C,2)</f>
        <v>0</v>
      </c>
      <c r="CQ371" s="24">
        <f>SUMIFS(Detail!BI:BI,Detail!$A:$A,$B371,Detail!$D:$D,19,Detail!$C:$C,3)</f>
        <v>0</v>
      </c>
      <c r="CR371" s="24">
        <f>SUMIFS(Detail!BI:BI,Detail!$A:$A,$B371,Detail!$D:$D,19,Detail!$C:$C,4)</f>
        <v>0</v>
      </c>
      <c r="CS371" s="33">
        <f t="shared" si="648"/>
        <v>0</v>
      </c>
      <c r="CT371" s="24">
        <f>SUMIFS(Detail!BI:BI,Detail!$A:$A,$B371,Detail!$D:$D,20,Detail!$C:$C,1)</f>
        <v>0</v>
      </c>
      <c r="CU371" s="24">
        <f>SUMIFS(Detail!BI:BI,Detail!$A:$A,$B371,Detail!$D:$D,20,Detail!$C:$C,2)</f>
        <v>0</v>
      </c>
      <c r="CV371" s="24">
        <f>SUMIFS(Detail!BI:BI,Detail!$A:$A,$B371,Detail!$D:$D,20,Detail!$C:$C,3)</f>
        <v>0</v>
      </c>
      <c r="CW371" s="24">
        <f>SUMIFS(Detail!BI:BI,Detail!$A:$A,$B371,Detail!$D:$D,20,Detail!$C:$C,4)</f>
        <v>0</v>
      </c>
      <c r="CX371" s="33">
        <f t="shared" si="649"/>
        <v>0</v>
      </c>
      <c r="CY371" s="24">
        <f>SUMIFS(Detail!BI:BI,Detail!$A:$A,$B371,Detail!$D:$D,21,Detail!$C:$C,1)</f>
        <v>0</v>
      </c>
      <c r="CZ371" s="24">
        <f>SUMIFS(Detail!BI:BI,Detail!$A:$A,$B371,Detail!$D:$D,21,Detail!$C:$C,2)</f>
        <v>0</v>
      </c>
      <c r="DA371" s="24">
        <f>SUMIFS(Detail!BI:BI,Detail!$A:$A,$B371,Detail!$D:$D,21,Detail!$C:$C,3)</f>
        <v>0</v>
      </c>
      <c r="DB371" s="24">
        <f>SUMIFS(Detail!BI:BI,Detail!$A:$A,$B371,Detail!$D:$D,21,Detail!$C:$C,4)</f>
        <v>0</v>
      </c>
      <c r="DC371" s="33">
        <f t="shared" si="650"/>
        <v>0</v>
      </c>
      <c r="DD371" s="86">
        <f>SUMIFS(Detail!BI:BI,Detail!$A:$A,$B371,Detail!$B:$B,"&gt;60")</f>
        <v>0</v>
      </c>
    </row>
    <row r="372" spans="1:108" x14ac:dyDescent="0.25">
      <c r="A372" t="s">
        <v>5622</v>
      </c>
      <c r="B372" s="32" t="s">
        <v>5128</v>
      </c>
      <c r="C372" s="24">
        <f>SUMIFS(Detail!BI:BI,Detail!$A:$A,$B372,Detail!$D:$D,1,Detail!$C:$C,1)</f>
        <v>0</v>
      </c>
      <c r="D372" s="24">
        <f>SUMIFS(Detail!BI:BI,Detail!$A:$A,$B372,Detail!$D:$D,1,Detail!$C:$C,2)</f>
        <v>0</v>
      </c>
      <c r="E372" s="24">
        <f>SUMIFS(Detail!BI:BI,Detail!$A:$A,$B372,Detail!$D:$D,1,Detail!$C:$C,3)</f>
        <v>0</v>
      </c>
      <c r="F372" s="24">
        <f>SUMIFS(Detail!BI:BI,Detail!$A:$A,$B372,Detail!$D:$D,1,Detail!$C:$C,4)</f>
        <v>0</v>
      </c>
      <c r="G372" s="33">
        <f t="shared" si="630"/>
        <v>0</v>
      </c>
      <c r="H372" s="24">
        <f>SUMIFS(Detail!BI:BI,Detail!$A:$A,$B372,Detail!$D:$D,2,Detail!$C:$C,1)</f>
        <v>0</v>
      </c>
      <c r="I372" s="24">
        <f>SUMIFS(Detail!BI:BI,Detail!$A:$A,$B372,Detail!$D:$D,2,Detail!$C:$C,2)</f>
        <v>0</v>
      </c>
      <c r="J372" s="24">
        <f>SUMIFS(Detail!BI:BI,Detail!$A:$A,$B372,Detail!$D:$D,2,Detail!$C:$C,3)</f>
        <v>0</v>
      </c>
      <c r="K372" s="24">
        <f>SUMIFS(Detail!BI:BI,Detail!$A:$A,$B372,Detail!$D:$D,2,Detail!$C:$C,4)</f>
        <v>0</v>
      </c>
      <c r="L372" s="33">
        <f t="shared" si="631"/>
        <v>0</v>
      </c>
      <c r="M372" s="24">
        <f>SUMIFS(Detail!BI:BI,Detail!$A:$A,$B372,Detail!$D:$D,3,Detail!$C:$C,1)</f>
        <v>0</v>
      </c>
      <c r="N372" s="24">
        <f>SUMIFS(Detail!BI:BI,Detail!$A:$A,$B372,Detail!$D:$D,3,Detail!$C:$C,2)</f>
        <v>0</v>
      </c>
      <c r="O372" s="24">
        <f>SUMIFS(Detail!BI:BI,Detail!$A:$A,$B372,Detail!$D:$D,3,Detail!$C:$C,3)</f>
        <v>0</v>
      </c>
      <c r="P372" s="24">
        <f>SUMIFS(Detail!BI:BI,Detail!$A:$A,$B372,Detail!$D:$D,3,Detail!$C:$C,4)</f>
        <v>0</v>
      </c>
      <c r="Q372" s="33">
        <f t="shared" si="632"/>
        <v>0</v>
      </c>
      <c r="R372" s="24">
        <f>SUMIFS(Detail!BI:BI,Detail!$A:$A,$B372,Detail!$D:$D,4,Detail!$C:$C,1)</f>
        <v>0</v>
      </c>
      <c r="S372" s="24">
        <f>SUMIFS(Detail!BI:BI,Detail!$A:$A,$B372,Detail!$D:$D,4,Detail!$C:$C,2)</f>
        <v>0</v>
      </c>
      <c r="T372" s="24">
        <f>SUMIFS(Detail!BI:BI,Detail!$A:$A,$B372,Detail!$D:$D,4,Detail!$C:$C,3)</f>
        <v>0</v>
      </c>
      <c r="U372" s="24">
        <f>SUMIFS(Detail!BI:BI,Detail!$A:$A,$B372,Detail!$D:$D,4,Detail!$C:$C,4)</f>
        <v>0</v>
      </c>
      <c r="V372" s="33">
        <f t="shared" si="633"/>
        <v>0</v>
      </c>
      <c r="W372" s="24">
        <f>SUMIFS(Detail!BI:BI,Detail!$A:$A,$B372,Detail!$D:$D,5,Detail!$C:$C,1)</f>
        <v>0</v>
      </c>
      <c r="X372" s="24">
        <f>SUMIFS(Detail!BI:BI,Detail!$A:$A,$B372,Detail!$D:$D,5,Detail!$C:$C,2)</f>
        <v>0</v>
      </c>
      <c r="Y372" s="24">
        <f>SUMIFS(Detail!BI:BI,Detail!$A:$A,$B372,Detail!$D:$D,5,Detail!$C:$C,3)</f>
        <v>0</v>
      </c>
      <c r="Z372" s="24">
        <f>SUMIFS(Detail!BI:BI,Detail!$A:$A,$B372,Detail!$D:$D,5,Detail!$C:$C,4)</f>
        <v>0</v>
      </c>
      <c r="AA372" s="33">
        <f t="shared" si="634"/>
        <v>0</v>
      </c>
      <c r="AB372" s="24">
        <f>SUMIFS(Detail!BI:BI,Detail!$A:$A,$B372,Detail!$D:$D,6,Detail!$C:$C,1)</f>
        <v>0</v>
      </c>
      <c r="AC372" s="24">
        <f>SUMIFS(Detail!BI:BI,Detail!$A:$A,$B372,Detail!$D:$D,6,Detail!$C:$C,2)</f>
        <v>0</v>
      </c>
      <c r="AD372" s="24">
        <f>SUMIFS(Detail!BI:BI,Detail!$A:$A,$B372,Detail!$D:$D,6,Detail!$C:$C,3)</f>
        <v>0</v>
      </c>
      <c r="AE372" s="24">
        <f>SUMIFS(Detail!BI:BI,Detail!$A:$A,$B372,Detail!$D:$D,6,Detail!$C:$C,4)</f>
        <v>0</v>
      </c>
      <c r="AF372" s="33">
        <f t="shared" si="635"/>
        <v>0</v>
      </c>
      <c r="AG372" s="24">
        <f>SUMIFS(Detail!BI:BI,Detail!$A:$A,$B372,Detail!$D:$D,7,Detail!$C:$C,1)</f>
        <v>0</v>
      </c>
      <c r="AH372" s="24">
        <f>SUMIFS(Detail!BI:BI,Detail!$A:$A,$B372,Detail!$D:$D,7,Detail!$C:$C,2)</f>
        <v>0</v>
      </c>
      <c r="AI372" s="24">
        <f>SUMIFS(Detail!BI:BI,Detail!$A:$A,$B372,Detail!$D:$D,7,Detail!$C:$C,3)</f>
        <v>0</v>
      </c>
      <c r="AJ372" s="24">
        <f>SUMIFS(Detail!BI:BI,Detail!$A:$A,$B372,Detail!$D:$D,7,Detail!$C:$C,4)</f>
        <v>0</v>
      </c>
      <c r="AK372" s="33">
        <f t="shared" si="636"/>
        <v>0</v>
      </c>
      <c r="AL372" s="24">
        <f>SUMIFS(Detail!BI:BI,Detail!$A:$A,$B372,Detail!$D:$D,8,Detail!$C:$C,1)</f>
        <v>0</v>
      </c>
      <c r="AM372" s="24">
        <f>SUMIFS(Detail!BI:BI,Detail!$A:$A,$B372,Detail!$D:$D,8,Detail!$C:$C,2)</f>
        <v>0</v>
      </c>
      <c r="AN372" s="24">
        <f>SUMIFS(Detail!BI:BI,Detail!$A:$A,$B372,Detail!$D:$D,8,Detail!$C:$C,3)</f>
        <v>0</v>
      </c>
      <c r="AO372" s="24">
        <f>SUMIFS(Detail!BI:BI,Detail!$A:$A,$B372,Detail!$D:$D,8,Detail!$C:$C,4)</f>
        <v>0</v>
      </c>
      <c r="AP372" s="33">
        <f t="shared" si="637"/>
        <v>0</v>
      </c>
      <c r="AQ372" s="24">
        <f>SUMIFS(Detail!BI:BI,Detail!$A:$A,$B372,Detail!$D:$D,9,Detail!$C:$C,1)</f>
        <v>0</v>
      </c>
      <c r="AR372" s="24">
        <f>SUMIFS(Detail!BI:BI,Detail!$A:$A,$B372,Detail!$D:$D,9,Detail!$C:$C,2)</f>
        <v>0</v>
      </c>
      <c r="AS372" s="24">
        <f>SUMIFS(Detail!BI:BI,Detail!$A:$A,$B372,Detail!$D:$D,9,Detail!$C:$C,3)</f>
        <v>0</v>
      </c>
      <c r="AT372" s="24">
        <f>SUMIFS(Detail!BI:BI,Detail!$A:$A,$B372,Detail!$D:$D,9,Detail!$C:$C,4)</f>
        <v>0</v>
      </c>
      <c r="AU372" s="33">
        <f t="shared" si="638"/>
        <v>0</v>
      </c>
      <c r="AV372" s="24">
        <f>SUMIFS(Detail!BI:BI,Detail!$A:$A,$B372,Detail!$D:$D,10,Detail!$C:$C,1)</f>
        <v>0</v>
      </c>
      <c r="AW372" s="24">
        <f>SUMIFS(Detail!BI:BI,Detail!$A:$A,$B372,Detail!$D:$D,10,Detail!$C:$C,2)</f>
        <v>0</v>
      </c>
      <c r="AX372" s="24">
        <f>SUMIFS(Detail!BI:BI,Detail!$A:$A,$B372,Detail!$D:$D,10,Detail!$C:$C,3)</f>
        <v>0</v>
      </c>
      <c r="AY372" s="24">
        <f>SUMIFS(Detail!BI:BI,Detail!$A:$A,$B372,Detail!$D:$D,10,Detail!$C:$C,4)</f>
        <v>0</v>
      </c>
      <c r="AZ372" s="33">
        <f t="shared" si="639"/>
        <v>0</v>
      </c>
      <c r="BA372" s="24">
        <f>SUMIFS(Detail!BI:BI,Detail!$A:$A,$B372,Detail!$D:$D,11,Detail!$C:$C,1)</f>
        <v>0</v>
      </c>
      <c r="BB372" s="24">
        <f>SUMIFS(Detail!BI:BI,Detail!$A:$A,$B372,Detail!$D:$D,11,Detail!$C:$C,2)</f>
        <v>0</v>
      </c>
      <c r="BC372" s="24">
        <f>SUMIFS(Detail!BI:BI,Detail!$A:$A,$B372,Detail!$D:$D,11,Detail!$C:$C,3)</f>
        <v>0</v>
      </c>
      <c r="BD372" s="24">
        <f>SUMIFS(Detail!BI:BI,Detail!$A:$A,$B372,Detail!$D:$D,11,Detail!$C:$C,4)</f>
        <v>0</v>
      </c>
      <c r="BE372" s="33">
        <f t="shared" si="640"/>
        <v>0</v>
      </c>
      <c r="BF372" s="24">
        <f>SUMIFS(Detail!BI:BI,Detail!$A:$A,$B372,Detail!$D:$D,12,Detail!$C:$C,1)</f>
        <v>0</v>
      </c>
      <c r="BG372" s="24">
        <f>SUMIFS(Detail!BI:BI,Detail!$A:$A,$B372,Detail!$D:$D,12,Detail!$C:$C,2)</f>
        <v>0</v>
      </c>
      <c r="BH372" s="24">
        <f>SUMIFS(Detail!BI:BI,Detail!$A:$A,$B372,Detail!$D:$D,12,Detail!$C:$C,3)</f>
        <v>0</v>
      </c>
      <c r="BI372" s="24">
        <f>SUMIFS(Detail!BI:BI,Detail!$A:$A,$B372,Detail!$D:$D,12,Detail!$C:$C,4)</f>
        <v>0</v>
      </c>
      <c r="BJ372" s="33">
        <f t="shared" si="641"/>
        <v>0</v>
      </c>
      <c r="BK372" s="24">
        <f>SUMIFS(Detail!BI:BI,Detail!$A:$A,$B372,Detail!$D:$D,13,Detail!$C:$C,1)</f>
        <v>0</v>
      </c>
      <c r="BL372" s="24">
        <f>SUMIFS(Detail!BI:BI,Detail!$A:$A,$B372,Detail!$D:$D,13,Detail!$C:$C,2)</f>
        <v>0</v>
      </c>
      <c r="BM372" s="24">
        <f>SUMIFS(Detail!BI:BI,Detail!$A:$A,$B372,Detail!$D:$D,13,Detail!$C:$C,3)</f>
        <v>0</v>
      </c>
      <c r="BN372" s="24">
        <f>SUMIFS(Detail!BI:BI,Detail!$A:$A,$B372,Detail!$D:$D,13,Detail!$C:$C,4)</f>
        <v>0</v>
      </c>
      <c r="BO372" s="33">
        <f t="shared" si="642"/>
        <v>0</v>
      </c>
      <c r="BP372" s="24">
        <f>SUMIFS(Detail!BI:BI,Detail!$A:$A,$B372,Detail!$D:$D,14,Detail!$C:$C,1)</f>
        <v>0</v>
      </c>
      <c r="BQ372" s="24">
        <f>SUMIFS(Detail!BI:BI,Detail!$A:$A,$B372,Detail!$D:$D,14,Detail!$C:$C,2)</f>
        <v>0</v>
      </c>
      <c r="BR372" s="24">
        <f>SUMIFS(Detail!BI:BI,Detail!$A:$A,$B372,Detail!$D:$D,14,Detail!$C:$C,3)</f>
        <v>0</v>
      </c>
      <c r="BS372" s="24">
        <f>SUMIFS(Detail!BI:BI,Detail!$A:$A,$B372,Detail!$D:$D,14,Detail!$C:$C,4)</f>
        <v>0</v>
      </c>
      <c r="BT372" s="33">
        <f t="shared" si="643"/>
        <v>0</v>
      </c>
      <c r="BU372" s="24">
        <f>SUMIFS(Detail!BI:BI,Detail!$A:$A,$B372,Detail!$D:$D,15,Detail!$C:$C,1)</f>
        <v>0</v>
      </c>
      <c r="BV372" s="24">
        <f>SUMIFS(Detail!BI:BI,Detail!$A:$A,$B372,Detail!$D:$D,15,Detail!$C:$C,2)</f>
        <v>0</v>
      </c>
      <c r="BW372" s="24">
        <f>SUMIFS(Detail!BI:BI,Detail!$A:$A,$B372,Detail!$D:$D,15,Detail!$C:$C,3)</f>
        <v>0</v>
      </c>
      <c r="BX372" s="24">
        <f>SUMIFS(Detail!BI:BI,Detail!$A:$A,$B372,Detail!$D:$D,15,Detail!$C:$C,4)</f>
        <v>0</v>
      </c>
      <c r="BY372" s="33">
        <f t="shared" si="644"/>
        <v>0</v>
      </c>
      <c r="BZ372" s="24">
        <f>SUMIFS(Detail!BI:BI,Detail!$A:$A,$B372,Detail!$D:$D,16,Detail!$C:$C,1)</f>
        <v>0</v>
      </c>
      <c r="CA372" s="24">
        <f>SUMIFS(Detail!BI:BI,Detail!$A:$A,$B372,Detail!$D:$D,16,Detail!$C:$C,2)</f>
        <v>0</v>
      </c>
      <c r="CB372" s="24">
        <f>SUMIFS(Detail!BI:BI,Detail!$A:$A,$B372,Detail!$D:$D,16,Detail!$C:$C,3)</f>
        <v>0</v>
      </c>
      <c r="CC372" s="24">
        <f>SUMIFS(Detail!BI:BI,Detail!$A:$A,$B372,Detail!$D:$D,16,Detail!$C:$C,4)</f>
        <v>0</v>
      </c>
      <c r="CD372" s="33">
        <f t="shared" si="645"/>
        <v>0</v>
      </c>
      <c r="CE372" s="24">
        <f>SUMIFS(Detail!BI:BI,Detail!$A:$A,$B372,Detail!$D:$D,17,Detail!$C:$C,1)</f>
        <v>0</v>
      </c>
      <c r="CF372" s="24">
        <f>SUMIFS(Detail!BI:BI,Detail!$A:$A,$B372,Detail!$D:$D,17,Detail!$C:$C,2)</f>
        <v>0</v>
      </c>
      <c r="CG372" s="24">
        <f>SUMIFS(Detail!BI:BI,Detail!$A:$A,$B372,Detail!$D:$D,17,Detail!$C:$C,3)</f>
        <v>0</v>
      </c>
      <c r="CH372" s="24">
        <f>SUMIFS(Detail!BI:BI,Detail!$A:$A,$B372,Detail!$D:$D,17,Detail!$C:$C,4)</f>
        <v>0</v>
      </c>
      <c r="CI372" s="33">
        <f t="shared" si="646"/>
        <v>0</v>
      </c>
      <c r="CJ372" s="24">
        <f>SUMIFS(Detail!BI:BI,Detail!$A:$A,$B372,Detail!$D:$D,18,Detail!$C:$C,1)</f>
        <v>0</v>
      </c>
      <c r="CK372" s="24">
        <f>SUMIFS(Detail!BI:BI,Detail!$A:$A,$B372,Detail!$D:$D,18,Detail!$C:$C,2)</f>
        <v>0</v>
      </c>
      <c r="CL372" s="24">
        <f>SUMIFS(Detail!BI:BI,Detail!$A:$A,$B372,Detail!$D:$D,18,Detail!$C:$C,3)</f>
        <v>0</v>
      </c>
      <c r="CM372" s="24">
        <f>SUMIFS(Detail!BI:BI,Detail!$A:$A,$B372,Detail!$D:$D,18,Detail!$C:$C,4)</f>
        <v>0</v>
      </c>
      <c r="CN372" s="33">
        <f t="shared" si="647"/>
        <v>0</v>
      </c>
      <c r="CO372" s="24">
        <f>SUMIFS(Detail!BI:BI,Detail!$A:$A,$B372,Detail!$D:$D,19,Detail!$C:$C,1)</f>
        <v>0</v>
      </c>
      <c r="CP372" s="24">
        <f>SUMIFS(Detail!BI:BI,Detail!$A:$A,$B372,Detail!$D:$D,19,Detail!$C:$C,2)</f>
        <v>0</v>
      </c>
      <c r="CQ372" s="24">
        <f>SUMIFS(Detail!BI:BI,Detail!$A:$A,$B372,Detail!$D:$D,19,Detail!$C:$C,3)</f>
        <v>0</v>
      </c>
      <c r="CR372" s="24">
        <f>SUMIFS(Detail!BI:BI,Detail!$A:$A,$B372,Detail!$D:$D,19,Detail!$C:$C,4)</f>
        <v>0</v>
      </c>
      <c r="CS372" s="33">
        <f t="shared" si="648"/>
        <v>0</v>
      </c>
      <c r="CT372" s="24">
        <f>SUMIFS(Detail!BI:BI,Detail!$A:$A,$B372,Detail!$D:$D,20,Detail!$C:$C,1)</f>
        <v>0</v>
      </c>
      <c r="CU372" s="24">
        <f>SUMIFS(Detail!BI:BI,Detail!$A:$A,$B372,Detail!$D:$D,20,Detail!$C:$C,2)</f>
        <v>0</v>
      </c>
      <c r="CV372" s="24">
        <f>SUMIFS(Detail!BI:BI,Detail!$A:$A,$B372,Detail!$D:$D,20,Detail!$C:$C,3)</f>
        <v>0</v>
      </c>
      <c r="CW372" s="24">
        <f>SUMIFS(Detail!BI:BI,Detail!$A:$A,$B372,Detail!$D:$D,20,Detail!$C:$C,4)</f>
        <v>0</v>
      </c>
      <c r="CX372" s="33">
        <f t="shared" si="649"/>
        <v>0</v>
      </c>
      <c r="CY372" s="24">
        <f>SUMIFS(Detail!BI:BI,Detail!$A:$A,$B372,Detail!$D:$D,21,Detail!$C:$C,1)</f>
        <v>0</v>
      </c>
      <c r="CZ372" s="24">
        <f>SUMIFS(Detail!BI:BI,Detail!$A:$A,$B372,Detail!$D:$D,21,Detail!$C:$C,2)</f>
        <v>0</v>
      </c>
      <c r="DA372" s="24">
        <f>SUMIFS(Detail!BI:BI,Detail!$A:$A,$B372,Detail!$D:$D,21,Detail!$C:$C,3)</f>
        <v>0</v>
      </c>
      <c r="DB372" s="24">
        <f>SUMIFS(Detail!BI:BI,Detail!$A:$A,$B372,Detail!$D:$D,21,Detail!$C:$C,4)</f>
        <v>0</v>
      </c>
      <c r="DC372" s="33">
        <f t="shared" si="650"/>
        <v>0</v>
      </c>
      <c r="DD372" s="86">
        <f>SUMIFS(Detail!BI:BI,Detail!$A:$A,$B372,Detail!$B:$B,"&gt;60")</f>
        <v>0</v>
      </c>
    </row>
    <row r="373" spans="1:108" x14ac:dyDescent="0.25">
      <c r="A373" t="s">
        <v>5623</v>
      </c>
      <c r="B373" s="32" t="s">
        <v>5129</v>
      </c>
      <c r="C373" s="24">
        <f>SUMIFS(Detail!BI:BI,Detail!$A:$A,$B373,Detail!$D:$D,1,Detail!$C:$C,1)</f>
        <v>0</v>
      </c>
      <c r="D373" s="24">
        <f>SUMIFS(Detail!BI:BI,Detail!$A:$A,$B373,Detail!$D:$D,1,Detail!$C:$C,2)</f>
        <v>0</v>
      </c>
      <c r="E373" s="24">
        <f>SUMIFS(Detail!BI:BI,Detail!$A:$A,$B373,Detail!$D:$D,1,Detail!$C:$C,3)</f>
        <v>0</v>
      </c>
      <c r="F373" s="24">
        <f>SUMIFS(Detail!BI:BI,Detail!$A:$A,$B373,Detail!$D:$D,1,Detail!$C:$C,4)</f>
        <v>0</v>
      </c>
      <c r="G373" s="33">
        <f t="shared" si="630"/>
        <v>0</v>
      </c>
      <c r="H373" s="24">
        <f>SUMIFS(Detail!BI:BI,Detail!$A:$A,$B373,Detail!$D:$D,2,Detail!$C:$C,1)</f>
        <v>0</v>
      </c>
      <c r="I373" s="24">
        <f>SUMIFS(Detail!BI:BI,Detail!$A:$A,$B373,Detail!$D:$D,2,Detail!$C:$C,2)</f>
        <v>0</v>
      </c>
      <c r="J373" s="24">
        <f>SUMIFS(Detail!BI:BI,Detail!$A:$A,$B373,Detail!$D:$D,2,Detail!$C:$C,3)</f>
        <v>0</v>
      </c>
      <c r="K373" s="24">
        <f>SUMIFS(Detail!BI:BI,Detail!$A:$A,$B373,Detail!$D:$D,2,Detail!$C:$C,4)</f>
        <v>0</v>
      </c>
      <c r="L373" s="33">
        <f t="shared" si="631"/>
        <v>0</v>
      </c>
      <c r="M373" s="24">
        <f>SUMIFS(Detail!BI:BI,Detail!$A:$A,$B373,Detail!$D:$D,3,Detail!$C:$C,1)</f>
        <v>0</v>
      </c>
      <c r="N373" s="24">
        <f>SUMIFS(Detail!BI:BI,Detail!$A:$A,$B373,Detail!$D:$D,3,Detail!$C:$C,2)</f>
        <v>0</v>
      </c>
      <c r="O373" s="24">
        <f>SUMIFS(Detail!BI:BI,Detail!$A:$A,$B373,Detail!$D:$D,3,Detail!$C:$C,3)</f>
        <v>0</v>
      </c>
      <c r="P373" s="24">
        <f>SUMIFS(Detail!BI:BI,Detail!$A:$A,$B373,Detail!$D:$D,3,Detail!$C:$C,4)</f>
        <v>0</v>
      </c>
      <c r="Q373" s="33">
        <f t="shared" si="632"/>
        <v>0</v>
      </c>
      <c r="R373" s="24">
        <f>SUMIFS(Detail!BI:BI,Detail!$A:$A,$B373,Detail!$D:$D,4,Detail!$C:$C,1)</f>
        <v>0</v>
      </c>
      <c r="S373" s="24">
        <f>SUMIFS(Detail!BI:BI,Detail!$A:$A,$B373,Detail!$D:$D,4,Detail!$C:$C,2)</f>
        <v>0</v>
      </c>
      <c r="T373" s="24">
        <f>SUMIFS(Detail!BI:BI,Detail!$A:$A,$B373,Detail!$D:$D,4,Detail!$C:$C,3)</f>
        <v>0</v>
      </c>
      <c r="U373" s="24">
        <f>SUMIFS(Detail!BI:BI,Detail!$A:$A,$B373,Detail!$D:$D,4,Detail!$C:$C,4)</f>
        <v>0</v>
      </c>
      <c r="V373" s="33">
        <f t="shared" si="633"/>
        <v>0</v>
      </c>
      <c r="W373" s="24">
        <f>SUMIFS(Detail!BI:BI,Detail!$A:$A,$B373,Detail!$D:$D,5,Detail!$C:$C,1)</f>
        <v>0</v>
      </c>
      <c r="X373" s="24">
        <f>SUMIFS(Detail!BI:BI,Detail!$A:$A,$B373,Detail!$D:$D,5,Detail!$C:$C,2)</f>
        <v>0</v>
      </c>
      <c r="Y373" s="24">
        <f>SUMIFS(Detail!BI:BI,Detail!$A:$A,$B373,Detail!$D:$D,5,Detail!$C:$C,3)</f>
        <v>0</v>
      </c>
      <c r="Z373" s="24">
        <f>SUMIFS(Detail!BI:BI,Detail!$A:$A,$B373,Detail!$D:$D,5,Detail!$C:$C,4)</f>
        <v>0</v>
      </c>
      <c r="AA373" s="33">
        <f t="shared" si="634"/>
        <v>0</v>
      </c>
      <c r="AB373" s="24">
        <f>SUMIFS(Detail!BI:BI,Detail!$A:$A,$B373,Detail!$D:$D,6,Detail!$C:$C,1)</f>
        <v>0</v>
      </c>
      <c r="AC373" s="24">
        <f>SUMIFS(Detail!BI:BI,Detail!$A:$A,$B373,Detail!$D:$D,6,Detail!$C:$C,2)</f>
        <v>0</v>
      </c>
      <c r="AD373" s="24">
        <f>SUMIFS(Detail!BI:BI,Detail!$A:$A,$B373,Detail!$D:$D,6,Detail!$C:$C,3)</f>
        <v>0</v>
      </c>
      <c r="AE373" s="24">
        <f>SUMIFS(Detail!BI:BI,Detail!$A:$A,$B373,Detail!$D:$D,6,Detail!$C:$C,4)</f>
        <v>0</v>
      </c>
      <c r="AF373" s="33">
        <f t="shared" si="635"/>
        <v>0</v>
      </c>
      <c r="AG373" s="24">
        <f>SUMIFS(Detail!BI:BI,Detail!$A:$A,$B373,Detail!$D:$D,7,Detail!$C:$C,1)</f>
        <v>0</v>
      </c>
      <c r="AH373" s="24">
        <f>SUMIFS(Detail!BI:BI,Detail!$A:$A,$B373,Detail!$D:$D,7,Detail!$C:$C,2)</f>
        <v>0</v>
      </c>
      <c r="AI373" s="24">
        <f>SUMIFS(Detail!BI:BI,Detail!$A:$A,$B373,Detail!$D:$D,7,Detail!$C:$C,3)</f>
        <v>0</v>
      </c>
      <c r="AJ373" s="24">
        <f>SUMIFS(Detail!BI:BI,Detail!$A:$A,$B373,Detail!$D:$D,7,Detail!$C:$C,4)</f>
        <v>0</v>
      </c>
      <c r="AK373" s="33">
        <f t="shared" si="636"/>
        <v>0</v>
      </c>
      <c r="AL373" s="24">
        <f>SUMIFS(Detail!BI:BI,Detail!$A:$A,$B373,Detail!$D:$D,8,Detail!$C:$C,1)</f>
        <v>0</v>
      </c>
      <c r="AM373" s="24">
        <f>SUMIFS(Detail!BI:BI,Detail!$A:$A,$B373,Detail!$D:$D,8,Detail!$C:$C,2)</f>
        <v>0</v>
      </c>
      <c r="AN373" s="24">
        <f>SUMIFS(Detail!BI:BI,Detail!$A:$A,$B373,Detail!$D:$D,8,Detail!$C:$C,3)</f>
        <v>0</v>
      </c>
      <c r="AO373" s="24">
        <f>SUMIFS(Detail!BI:BI,Detail!$A:$A,$B373,Detail!$D:$D,8,Detail!$C:$C,4)</f>
        <v>0</v>
      </c>
      <c r="AP373" s="33">
        <f t="shared" si="637"/>
        <v>0</v>
      </c>
      <c r="AQ373" s="24">
        <f>SUMIFS(Detail!BI:BI,Detail!$A:$A,$B373,Detail!$D:$D,9,Detail!$C:$C,1)</f>
        <v>0</v>
      </c>
      <c r="AR373" s="24">
        <f>SUMIFS(Detail!BI:BI,Detail!$A:$A,$B373,Detail!$D:$D,9,Detail!$C:$C,2)</f>
        <v>0</v>
      </c>
      <c r="AS373" s="24">
        <f>SUMIFS(Detail!BI:BI,Detail!$A:$A,$B373,Detail!$D:$D,9,Detail!$C:$C,3)</f>
        <v>0</v>
      </c>
      <c r="AT373" s="24">
        <f>SUMIFS(Detail!BI:BI,Detail!$A:$A,$B373,Detail!$D:$D,9,Detail!$C:$C,4)</f>
        <v>0</v>
      </c>
      <c r="AU373" s="33">
        <f t="shared" si="638"/>
        <v>0</v>
      </c>
      <c r="AV373" s="24">
        <f>SUMIFS(Detail!BI:BI,Detail!$A:$A,$B373,Detail!$D:$D,10,Detail!$C:$C,1)</f>
        <v>0</v>
      </c>
      <c r="AW373" s="24">
        <f>SUMIFS(Detail!BI:BI,Detail!$A:$A,$B373,Detail!$D:$D,10,Detail!$C:$C,2)</f>
        <v>0</v>
      </c>
      <c r="AX373" s="24">
        <f>SUMIFS(Detail!BI:BI,Detail!$A:$A,$B373,Detail!$D:$D,10,Detail!$C:$C,3)</f>
        <v>0</v>
      </c>
      <c r="AY373" s="24">
        <f>SUMIFS(Detail!BI:BI,Detail!$A:$A,$B373,Detail!$D:$D,10,Detail!$C:$C,4)</f>
        <v>0</v>
      </c>
      <c r="AZ373" s="33">
        <f t="shared" si="639"/>
        <v>0</v>
      </c>
      <c r="BA373" s="24">
        <f>SUMIFS(Detail!BI:BI,Detail!$A:$A,$B373,Detail!$D:$D,11,Detail!$C:$C,1)</f>
        <v>0</v>
      </c>
      <c r="BB373" s="24">
        <f>SUMIFS(Detail!BI:BI,Detail!$A:$A,$B373,Detail!$D:$D,11,Detail!$C:$C,2)</f>
        <v>0</v>
      </c>
      <c r="BC373" s="24">
        <f>SUMIFS(Detail!BI:BI,Detail!$A:$A,$B373,Detail!$D:$D,11,Detail!$C:$C,3)</f>
        <v>0</v>
      </c>
      <c r="BD373" s="24">
        <f>SUMIFS(Detail!BI:BI,Detail!$A:$A,$B373,Detail!$D:$D,11,Detail!$C:$C,4)</f>
        <v>0</v>
      </c>
      <c r="BE373" s="33">
        <f t="shared" si="640"/>
        <v>0</v>
      </c>
      <c r="BF373" s="24">
        <f>SUMIFS(Detail!BI:BI,Detail!$A:$A,$B373,Detail!$D:$D,12,Detail!$C:$C,1)</f>
        <v>0</v>
      </c>
      <c r="BG373" s="24">
        <f>SUMIFS(Detail!BI:BI,Detail!$A:$A,$B373,Detail!$D:$D,12,Detail!$C:$C,2)</f>
        <v>0</v>
      </c>
      <c r="BH373" s="24">
        <f>SUMIFS(Detail!BI:BI,Detail!$A:$A,$B373,Detail!$D:$D,12,Detail!$C:$C,3)</f>
        <v>0</v>
      </c>
      <c r="BI373" s="24">
        <f>SUMIFS(Detail!BI:BI,Detail!$A:$A,$B373,Detail!$D:$D,12,Detail!$C:$C,4)</f>
        <v>0</v>
      </c>
      <c r="BJ373" s="33">
        <f t="shared" si="641"/>
        <v>0</v>
      </c>
      <c r="BK373" s="24">
        <f>SUMIFS(Detail!BI:BI,Detail!$A:$A,$B373,Detail!$D:$D,13,Detail!$C:$C,1)</f>
        <v>0</v>
      </c>
      <c r="BL373" s="24">
        <f>SUMIFS(Detail!BI:BI,Detail!$A:$A,$B373,Detail!$D:$D,13,Detail!$C:$C,2)</f>
        <v>0</v>
      </c>
      <c r="BM373" s="24">
        <f>SUMIFS(Detail!BI:BI,Detail!$A:$A,$B373,Detail!$D:$D,13,Detail!$C:$C,3)</f>
        <v>0</v>
      </c>
      <c r="BN373" s="24">
        <f>SUMIFS(Detail!BI:BI,Detail!$A:$A,$B373,Detail!$D:$D,13,Detail!$C:$C,4)</f>
        <v>0</v>
      </c>
      <c r="BO373" s="33">
        <f t="shared" si="642"/>
        <v>0</v>
      </c>
      <c r="BP373" s="24">
        <f>SUMIFS(Detail!BI:BI,Detail!$A:$A,$B373,Detail!$D:$D,14,Detail!$C:$C,1)</f>
        <v>0</v>
      </c>
      <c r="BQ373" s="24">
        <f>SUMIFS(Detail!BI:BI,Detail!$A:$A,$B373,Detail!$D:$D,14,Detail!$C:$C,2)</f>
        <v>0</v>
      </c>
      <c r="BR373" s="24">
        <f>SUMIFS(Detail!BI:BI,Detail!$A:$A,$B373,Detail!$D:$D,14,Detail!$C:$C,3)</f>
        <v>0</v>
      </c>
      <c r="BS373" s="24">
        <f>SUMIFS(Detail!BI:BI,Detail!$A:$A,$B373,Detail!$D:$D,14,Detail!$C:$C,4)</f>
        <v>0</v>
      </c>
      <c r="BT373" s="33">
        <f t="shared" si="643"/>
        <v>0</v>
      </c>
      <c r="BU373" s="24">
        <f>SUMIFS(Detail!BI:BI,Detail!$A:$A,$B373,Detail!$D:$D,15,Detail!$C:$C,1)</f>
        <v>0</v>
      </c>
      <c r="BV373" s="24">
        <f>SUMIFS(Detail!BI:BI,Detail!$A:$A,$B373,Detail!$D:$D,15,Detail!$C:$C,2)</f>
        <v>0</v>
      </c>
      <c r="BW373" s="24">
        <f>SUMIFS(Detail!BI:BI,Detail!$A:$A,$B373,Detail!$D:$D,15,Detail!$C:$C,3)</f>
        <v>0</v>
      </c>
      <c r="BX373" s="24">
        <f>SUMIFS(Detail!BI:BI,Detail!$A:$A,$B373,Detail!$D:$D,15,Detail!$C:$C,4)</f>
        <v>0</v>
      </c>
      <c r="BY373" s="33">
        <f t="shared" si="644"/>
        <v>0</v>
      </c>
      <c r="BZ373" s="24">
        <f>SUMIFS(Detail!BI:BI,Detail!$A:$A,$B373,Detail!$D:$D,16,Detail!$C:$C,1)</f>
        <v>0</v>
      </c>
      <c r="CA373" s="24">
        <f>SUMIFS(Detail!BI:BI,Detail!$A:$A,$B373,Detail!$D:$D,16,Detail!$C:$C,2)</f>
        <v>0</v>
      </c>
      <c r="CB373" s="24">
        <f>SUMIFS(Detail!BI:BI,Detail!$A:$A,$B373,Detail!$D:$D,16,Detail!$C:$C,3)</f>
        <v>0</v>
      </c>
      <c r="CC373" s="24">
        <f>SUMIFS(Detail!BI:BI,Detail!$A:$A,$B373,Detail!$D:$D,16,Detail!$C:$C,4)</f>
        <v>0</v>
      </c>
      <c r="CD373" s="33">
        <f t="shared" si="645"/>
        <v>0</v>
      </c>
      <c r="CE373" s="24">
        <f>SUMIFS(Detail!BI:BI,Detail!$A:$A,$B373,Detail!$D:$D,17,Detail!$C:$C,1)</f>
        <v>0</v>
      </c>
      <c r="CF373" s="24">
        <f>SUMIFS(Detail!BI:BI,Detail!$A:$A,$B373,Detail!$D:$D,17,Detail!$C:$C,2)</f>
        <v>0</v>
      </c>
      <c r="CG373" s="24">
        <f>SUMIFS(Detail!BI:BI,Detail!$A:$A,$B373,Detail!$D:$D,17,Detail!$C:$C,3)</f>
        <v>0</v>
      </c>
      <c r="CH373" s="24">
        <f>SUMIFS(Detail!BI:BI,Detail!$A:$A,$B373,Detail!$D:$D,17,Detail!$C:$C,4)</f>
        <v>0</v>
      </c>
      <c r="CI373" s="33">
        <f t="shared" si="646"/>
        <v>0</v>
      </c>
      <c r="CJ373" s="24">
        <f>SUMIFS(Detail!BI:BI,Detail!$A:$A,$B373,Detail!$D:$D,18,Detail!$C:$C,1)</f>
        <v>0</v>
      </c>
      <c r="CK373" s="24">
        <f>SUMIFS(Detail!BI:BI,Detail!$A:$A,$B373,Detail!$D:$D,18,Detail!$C:$C,2)</f>
        <v>0</v>
      </c>
      <c r="CL373" s="24">
        <f>SUMIFS(Detail!BI:BI,Detail!$A:$A,$B373,Detail!$D:$D,18,Detail!$C:$C,3)</f>
        <v>0</v>
      </c>
      <c r="CM373" s="24">
        <f>SUMIFS(Detail!BI:BI,Detail!$A:$A,$B373,Detail!$D:$D,18,Detail!$C:$C,4)</f>
        <v>0</v>
      </c>
      <c r="CN373" s="33">
        <f t="shared" si="647"/>
        <v>0</v>
      </c>
      <c r="CO373" s="24">
        <f>SUMIFS(Detail!BI:BI,Detail!$A:$A,$B373,Detail!$D:$D,19,Detail!$C:$C,1)</f>
        <v>0</v>
      </c>
      <c r="CP373" s="24">
        <f>SUMIFS(Detail!BI:BI,Detail!$A:$A,$B373,Detail!$D:$D,19,Detail!$C:$C,2)</f>
        <v>0</v>
      </c>
      <c r="CQ373" s="24">
        <f>SUMIFS(Detail!BI:BI,Detail!$A:$A,$B373,Detail!$D:$D,19,Detail!$C:$C,3)</f>
        <v>0</v>
      </c>
      <c r="CR373" s="24">
        <f>SUMIFS(Detail!BI:BI,Detail!$A:$A,$B373,Detail!$D:$D,19,Detail!$C:$C,4)</f>
        <v>0</v>
      </c>
      <c r="CS373" s="33">
        <f t="shared" si="648"/>
        <v>0</v>
      </c>
      <c r="CT373" s="24">
        <f>SUMIFS(Detail!BI:BI,Detail!$A:$A,$B373,Detail!$D:$D,20,Detail!$C:$C,1)</f>
        <v>0</v>
      </c>
      <c r="CU373" s="24">
        <f>SUMIFS(Detail!BI:BI,Detail!$A:$A,$B373,Detail!$D:$D,20,Detail!$C:$C,2)</f>
        <v>0</v>
      </c>
      <c r="CV373" s="24">
        <f>SUMIFS(Detail!BI:BI,Detail!$A:$A,$B373,Detail!$D:$D,20,Detail!$C:$C,3)</f>
        <v>0</v>
      </c>
      <c r="CW373" s="24">
        <f>SUMIFS(Detail!BI:BI,Detail!$A:$A,$B373,Detail!$D:$D,20,Detail!$C:$C,4)</f>
        <v>0</v>
      </c>
      <c r="CX373" s="33">
        <f t="shared" si="649"/>
        <v>0</v>
      </c>
      <c r="CY373" s="24">
        <f>SUMIFS(Detail!BI:BI,Detail!$A:$A,$B373,Detail!$D:$D,21,Detail!$C:$C,1)</f>
        <v>0</v>
      </c>
      <c r="CZ373" s="24">
        <f>SUMIFS(Detail!BI:BI,Detail!$A:$A,$B373,Detail!$D:$D,21,Detail!$C:$C,2)</f>
        <v>0</v>
      </c>
      <c r="DA373" s="24">
        <f>SUMIFS(Detail!BI:BI,Detail!$A:$A,$B373,Detail!$D:$D,21,Detail!$C:$C,3)</f>
        <v>0</v>
      </c>
      <c r="DB373" s="24">
        <f>SUMIFS(Detail!BI:BI,Detail!$A:$A,$B373,Detail!$D:$D,21,Detail!$C:$C,4)</f>
        <v>0</v>
      </c>
      <c r="DC373" s="33">
        <f t="shared" si="650"/>
        <v>0</v>
      </c>
      <c r="DD373" s="86">
        <f>SUMIFS(Detail!BI:BI,Detail!$A:$A,$B373,Detail!$B:$B,"&gt;60")</f>
        <v>0</v>
      </c>
    </row>
    <row r="374" spans="1:108" x14ac:dyDescent="0.25">
      <c r="A374" t="s">
        <v>5624</v>
      </c>
      <c r="B374" s="87" t="s">
        <v>5625</v>
      </c>
      <c r="C374" s="88">
        <f>SUM(C364:C373)</f>
        <v>0</v>
      </c>
      <c r="D374" s="88">
        <f>SUM(D364:D373)</f>
        <v>0</v>
      </c>
      <c r="E374" s="88">
        <f>SUM(E364:E373)</f>
        <v>0</v>
      </c>
      <c r="F374" s="88">
        <f>SUM(F364:F373)</f>
        <v>0</v>
      </c>
      <c r="G374" s="89">
        <f t="shared" si="630"/>
        <v>0</v>
      </c>
      <c r="H374" s="88">
        <f>SUM(H364:H373)</f>
        <v>0</v>
      </c>
      <c r="I374" s="88">
        <f>SUM(I364:I373)</f>
        <v>0</v>
      </c>
      <c r="J374" s="88">
        <f>SUM(J364:J373)</f>
        <v>0</v>
      </c>
      <c r="K374" s="88">
        <f>SUM(K364:K373)</f>
        <v>0</v>
      </c>
      <c r="L374" s="89">
        <f t="shared" si="631"/>
        <v>0</v>
      </c>
      <c r="M374" s="88">
        <f>SUM(M364:M373)</f>
        <v>37500</v>
      </c>
      <c r="N374" s="88">
        <f>SUM(N364:N373)</f>
        <v>0</v>
      </c>
      <c r="O374" s="88">
        <f>SUM(O364:O373)</f>
        <v>0</v>
      </c>
      <c r="P374" s="88">
        <f>SUM(P364:P373)</f>
        <v>0</v>
      </c>
      <c r="Q374" s="89">
        <f t="shared" si="632"/>
        <v>37500</v>
      </c>
      <c r="R374" s="88">
        <f>SUM(R364:R373)</f>
        <v>90000</v>
      </c>
      <c r="S374" s="88">
        <f>SUM(S364:S373)</f>
        <v>0</v>
      </c>
      <c r="T374" s="88">
        <f>SUM(T364:T373)</f>
        <v>0</v>
      </c>
      <c r="U374" s="88">
        <f>SUM(U364:U373)</f>
        <v>0</v>
      </c>
      <c r="V374" s="89">
        <f t="shared" si="633"/>
        <v>90000</v>
      </c>
      <c r="W374" s="88">
        <f>SUM(W364:W373)</f>
        <v>300000</v>
      </c>
      <c r="X374" s="88">
        <f>SUM(X364:X373)</f>
        <v>0</v>
      </c>
      <c r="Y374" s="88">
        <f>SUM(Y364:Y373)</f>
        <v>0</v>
      </c>
      <c r="Z374" s="88">
        <f>SUM(Z364:Z373)</f>
        <v>0</v>
      </c>
      <c r="AA374" s="89">
        <f t="shared" si="634"/>
        <v>300000</v>
      </c>
      <c r="AB374" s="88">
        <f>SUM(AB364:AB373)</f>
        <v>0</v>
      </c>
      <c r="AC374" s="88">
        <f>SUM(AC364:AC373)</f>
        <v>0</v>
      </c>
      <c r="AD374" s="88">
        <f>SUM(AD364:AD373)</f>
        <v>0</v>
      </c>
      <c r="AE374" s="88">
        <f>SUM(AE364:AE373)</f>
        <v>0</v>
      </c>
      <c r="AF374" s="89">
        <f t="shared" si="635"/>
        <v>0</v>
      </c>
      <c r="AG374" s="88">
        <f>SUM(AG364:AG373)</f>
        <v>0</v>
      </c>
      <c r="AH374" s="88">
        <f>SUM(AH364:AH373)</f>
        <v>0</v>
      </c>
      <c r="AI374" s="88">
        <f>SUM(AI364:AI373)</f>
        <v>0</v>
      </c>
      <c r="AJ374" s="88">
        <f>SUM(AJ364:AJ373)</f>
        <v>0</v>
      </c>
      <c r="AK374" s="89">
        <f t="shared" si="636"/>
        <v>0</v>
      </c>
      <c r="AL374" s="88">
        <f>SUM(AL364:AL373)</f>
        <v>0</v>
      </c>
      <c r="AM374" s="88">
        <f>SUM(AM364:AM373)</f>
        <v>0</v>
      </c>
      <c r="AN374" s="88">
        <f>SUM(AN364:AN373)</f>
        <v>0</v>
      </c>
      <c r="AO374" s="88">
        <f>SUM(AO364:AO373)</f>
        <v>0</v>
      </c>
      <c r="AP374" s="89">
        <f t="shared" si="637"/>
        <v>0</v>
      </c>
      <c r="AQ374" s="88">
        <f>SUM(AQ364:AQ373)</f>
        <v>0</v>
      </c>
      <c r="AR374" s="88">
        <f>SUM(AR364:AR373)</f>
        <v>0</v>
      </c>
      <c r="AS374" s="88">
        <f>SUM(AS364:AS373)</f>
        <v>0</v>
      </c>
      <c r="AT374" s="88">
        <f>SUM(AT364:AT373)</f>
        <v>0</v>
      </c>
      <c r="AU374" s="89">
        <f t="shared" si="638"/>
        <v>0</v>
      </c>
      <c r="AV374" s="88">
        <f>SUM(AV364:AV373)</f>
        <v>0</v>
      </c>
      <c r="AW374" s="88">
        <f>SUM(AW364:AW373)</f>
        <v>0</v>
      </c>
      <c r="AX374" s="88">
        <f>SUM(AX364:AX373)</f>
        <v>0</v>
      </c>
      <c r="AY374" s="88">
        <f>SUM(AY364:AY373)</f>
        <v>0</v>
      </c>
      <c r="AZ374" s="89">
        <f t="shared" si="639"/>
        <v>0</v>
      </c>
      <c r="BA374" s="88">
        <f>SUM(BA364:BA373)</f>
        <v>0</v>
      </c>
      <c r="BB374" s="88">
        <f>SUM(BB364:BB373)</f>
        <v>0</v>
      </c>
      <c r="BC374" s="88">
        <f>SUM(BC364:BC373)</f>
        <v>0</v>
      </c>
      <c r="BD374" s="88">
        <f>SUM(BD364:BD373)</f>
        <v>0</v>
      </c>
      <c r="BE374" s="89">
        <f t="shared" si="640"/>
        <v>0</v>
      </c>
      <c r="BF374" s="88">
        <f>SUM(BF364:BF373)</f>
        <v>0</v>
      </c>
      <c r="BG374" s="88">
        <f>SUM(BG364:BG373)</f>
        <v>0</v>
      </c>
      <c r="BH374" s="88">
        <f>SUM(BH364:BH373)</f>
        <v>0</v>
      </c>
      <c r="BI374" s="88">
        <f>SUM(BI364:BI373)</f>
        <v>0</v>
      </c>
      <c r="BJ374" s="89">
        <f t="shared" si="641"/>
        <v>0</v>
      </c>
      <c r="BK374" s="88">
        <f>SUM(BK364:BK373)</f>
        <v>0</v>
      </c>
      <c r="BL374" s="88">
        <f>SUM(BL364:BL373)</f>
        <v>0</v>
      </c>
      <c r="BM374" s="88">
        <f>SUM(BM364:BM373)</f>
        <v>0</v>
      </c>
      <c r="BN374" s="88">
        <f>SUM(BN364:BN373)</f>
        <v>0</v>
      </c>
      <c r="BO374" s="89">
        <f t="shared" si="642"/>
        <v>0</v>
      </c>
      <c r="BP374" s="88">
        <f>SUM(BP364:BP373)</f>
        <v>0</v>
      </c>
      <c r="BQ374" s="88">
        <f>SUM(BQ364:BQ373)</f>
        <v>0</v>
      </c>
      <c r="BR374" s="88">
        <f>SUM(BR364:BR373)</f>
        <v>0</v>
      </c>
      <c r="BS374" s="88">
        <f>SUM(BS364:BS373)</f>
        <v>0</v>
      </c>
      <c r="BT374" s="89">
        <f t="shared" si="643"/>
        <v>0</v>
      </c>
      <c r="BU374" s="88">
        <f>SUM(BU364:BU373)</f>
        <v>0</v>
      </c>
      <c r="BV374" s="88">
        <f>SUM(BV364:BV373)</f>
        <v>0</v>
      </c>
      <c r="BW374" s="88">
        <f>SUM(BW364:BW373)</f>
        <v>0</v>
      </c>
      <c r="BX374" s="88">
        <f>SUM(BX364:BX373)</f>
        <v>0</v>
      </c>
      <c r="BY374" s="89">
        <f t="shared" si="644"/>
        <v>0</v>
      </c>
      <c r="BZ374" s="88">
        <f>SUM(BZ364:BZ373)</f>
        <v>0</v>
      </c>
      <c r="CA374" s="88">
        <f>SUM(CA364:CA373)</f>
        <v>0</v>
      </c>
      <c r="CB374" s="88">
        <f>SUM(CB364:CB373)</f>
        <v>0</v>
      </c>
      <c r="CC374" s="88">
        <f>SUM(CC364:CC373)</f>
        <v>0</v>
      </c>
      <c r="CD374" s="89">
        <f t="shared" si="645"/>
        <v>0</v>
      </c>
      <c r="CE374" s="88">
        <f>SUM(CE364:CE373)</f>
        <v>0</v>
      </c>
      <c r="CF374" s="88">
        <f>SUM(CF364:CF373)</f>
        <v>0</v>
      </c>
      <c r="CG374" s="88">
        <f>SUM(CG364:CG373)</f>
        <v>0</v>
      </c>
      <c r="CH374" s="88">
        <f>SUM(CH364:CH373)</f>
        <v>0</v>
      </c>
      <c r="CI374" s="89">
        <f t="shared" si="646"/>
        <v>0</v>
      </c>
      <c r="CJ374" s="88">
        <f>SUM(CJ364:CJ373)</f>
        <v>0</v>
      </c>
      <c r="CK374" s="88">
        <f>SUM(CK364:CK373)</f>
        <v>0</v>
      </c>
      <c r="CL374" s="88">
        <f>SUM(CL364:CL373)</f>
        <v>0</v>
      </c>
      <c r="CM374" s="88">
        <f>SUM(CM364:CM373)</f>
        <v>0</v>
      </c>
      <c r="CN374" s="89">
        <f t="shared" si="647"/>
        <v>0</v>
      </c>
      <c r="CO374" s="88">
        <f>SUM(CO364:CO373)</f>
        <v>0</v>
      </c>
      <c r="CP374" s="88">
        <f>SUM(CP364:CP373)</f>
        <v>0</v>
      </c>
      <c r="CQ374" s="88">
        <f>SUM(CQ364:CQ373)</f>
        <v>0</v>
      </c>
      <c r="CR374" s="88">
        <f>SUM(CR364:CR373)</f>
        <v>0</v>
      </c>
      <c r="CS374" s="89">
        <f t="shared" si="648"/>
        <v>0</v>
      </c>
      <c r="CT374" s="88">
        <f>SUM(CT364:CT373)</f>
        <v>0</v>
      </c>
      <c r="CU374" s="88">
        <f>SUM(CU364:CU373)</f>
        <v>0</v>
      </c>
      <c r="CV374" s="88">
        <f>SUM(CV364:CV373)</f>
        <v>0</v>
      </c>
      <c r="CW374" s="88">
        <f>SUM(CW364:CW373)</f>
        <v>0</v>
      </c>
      <c r="CX374" s="89">
        <f t="shared" si="649"/>
        <v>0</v>
      </c>
      <c r="CY374" s="88">
        <f>SUM(CY364:CY373)</f>
        <v>0</v>
      </c>
      <c r="CZ374" s="88">
        <f>SUM(CZ364:CZ373)</f>
        <v>0</v>
      </c>
      <c r="DA374" s="88">
        <f>SUM(DA364:DA373)</f>
        <v>0</v>
      </c>
      <c r="DB374" s="88">
        <f>SUM(DB364:DB373)</f>
        <v>0</v>
      </c>
      <c r="DC374" s="89">
        <f t="shared" si="650"/>
        <v>0</v>
      </c>
      <c r="DD374" s="90">
        <f>SUM(DD364:DD373)</f>
        <v>0</v>
      </c>
    </row>
    <row r="375" spans="1:108" x14ac:dyDescent="0.25">
      <c r="A375" t="s">
        <v>5626</v>
      </c>
      <c r="B375" s="30" t="s">
        <v>4686</v>
      </c>
    </row>
    <row r="376" spans="1:108" x14ac:dyDescent="0.25">
      <c r="A376" t="s">
        <v>5627</v>
      </c>
      <c r="B376" s="32" t="s">
        <v>5120</v>
      </c>
      <c r="C376" s="24">
        <f>SUMIFS(Detail!BJ:BJ,Detail!$A:$A,$B376,Detail!$D:$D,1,Detail!$C:$C,1)</f>
        <v>0</v>
      </c>
      <c r="D376" s="24">
        <f>SUMIFS(Detail!BJ:BJ,Detail!$A:$A,$B376,Detail!$D:$D,1,Detail!$C:$C,2)</f>
        <v>0</v>
      </c>
      <c r="E376" s="24">
        <f>SUMIFS(Detail!BJ:BJ,Detail!$A:$A,$B376,Detail!$D:$D,1,Detail!$C:$C,3)</f>
        <v>0</v>
      </c>
      <c r="F376" s="24">
        <f>SUMIFS(Detail!BJ:BJ,Detail!$A:$A,$B376,Detail!$D:$D,1,Detail!$C:$C,4)</f>
        <v>0</v>
      </c>
      <c r="G376" s="33">
        <f t="shared" ref="G376:G386" si="651">SUM(C376:F376)</f>
        <v>0</v>
      </c>
      <c r="H376" s="24">
        <f>SUMIFS(Detail!BJ:BJ,Detail!$A:$A,$B376,Detail!$D:$D,2,Detail!$C:$C,1)</f>
        <v>0</v>
      </c>
      <c r="I376" s="24">
        <f>SUMIFS(Detail!BJ:BJ,Detail!$A:$A,$B376,Detail!$D:$D,2,Detail!$C:$C,2)</f>
        <v>0</v>
      </c>
      <c r="J376" s="24">
        <f>SUMIFS(Detail!BJ:BJ,Detail!$A:$A,$B376,Detail!$D:$D,2,Detail!$C:$C,3)</f>
        <v>0</v>
      </c>
      <c r="K376" s="24">
        <f>SUMIFS(Detail!BJ:BJ,Detail!$A:$A,$B376,Detail!$D:$D,2,Detail!$C:$C,4)</f>
        <v>0</v>
      </c>
      <c r="L376" s="33">
        <f t="shared" ref="L376:L386" si="652">SUM(H376:K376)</f>
        <v>0</v>
      </c>
      <c r="M376" s="24">
        <f>SUMIFS(Detail!BJ:BJ,Detail!$A:$A,$B376,Detail!$D:$D,3,Detail!$C:$C,1)</f>
        <v>0</v>
      </c>
      <c r="N376" s="24">
        <f>SUMIFS(Detail!BJ:BJ,Detail!$A:$A,$B376,Detail!$D:$D,3,Detail!$C:$C,2)</f>
        <v>0</v>
      </c>
      <c r="O376" s="24">
        <f>SUMIFS(Detail!BJ:BJ,Detail!$A:$A,$B376,Detail!$D:$D,3,Detail!$C:$C,3)</f>
        <v>0</v>
      </c>
      <c r="P376" s="24">
        <f>SUMIFS(Detail!BJ:BJ,Detail!$A:$A,$B376,Detail!$D:$D,3,Detail!$C:$C,4)</f>
        <v>0</v>
      </c>
      <c r="Q376" s="33">
        <f t="shared" ref="Q376:Q386" si="653">SUM(M376:P376)</f>
        <v>0</v>
      </c>
      <c r="R376" s="24">
        <f>SUMIFS(Detail!BJ:BJ,Detail!$A:$A,$B376,Detail!$D:$D,4,Detail!$C:$C,1)</f>
        <v>0</v>
      </c>
      <c r="S376" s="24">
        <f>SUMIFS(Detail!BJ:BJ,Detail!$A:$A,$B376,Detail!$D:$D,4,Detail!$C:$C,2)</f>
        <v>0</v>
      </c>
      <c r="T376" s="24">
        <f>SUMIFS(Detail!BJ:BJ,Detail!$A:$A,$B376,Detail!$D:$D,4,Detail!$C:$C,3)</f>
        <v>0</v>
      </c>
      <c r="U376" s="24">
        <f>SUMIFS(Detail!BJ:BJ,Detail!$A:$A,$B376,Detail!$D:$D,4,Detail!$C:$C,4)</f>
        <v>0</v>
      </c>
      <c r="V376" s="33">
        <f t="shared" ref="V376:V386" si="654">SUM(R376:U376)</f>
        <v>0</v>
      </c>
      <c r="W376" s="24">
        <f>SUMIFS(Detail!BJ:BJ,Detail!$A:$A,$B376,Detail!$D:$D,5,Detail!$C:$C,1)</f>
        <v>0</v>
      </c>
      <c r="X376" s="24">
        <f>SUMIFS(Detail!BJ:BJ,Detail!$A:$A,$B376,Detail!$D:$D,5,Detail!$C:$C,2)</f>
        <v>0</v>
      </c>
      <c r="Y376" s="24">
        <f>SUMIFS(Detail!BJ:BJ,Detail!$A:$A,$B376,Detail!$D:$D,5,Detail!$C:$C,3)</f>
        <v>0</v>
      </c>
      <c r="Z376" s="24">
        <f>SUMIFS(Detail!BJ:BJ,Detail!$A:$A,$B376,Detail!$D:$D,5,Detail!$C:$C,4)</f>
        <v>0</v>
      </c>
      <c r="AA376" s="33">
        <f t="shared" ref="AA376:AA386" si="655">SUM(W376:Z376)</f>
        <v>0</v>
      </c>
      <c r="AB376" s="24">
        <f>SUMIFS(Detail!BJ:BJ,Detail!$A:$A,$B376,Detail!$D:$D,6,Detail!$C:$C,1)</f>
        <v>0</v>
      </c>
      <c r="AC376" s="24">
        <f>SUMIFS(Detail!BJ:BJ,Detail!$A:$A,$B376,Detail!$D:$D,6,Detail!$C:$C,2)</f>
        <v>0</v>
      </c>
      <c r="AD376" s="24">
        <f>SUMIFS(Detail!BJ:BJ,Detail!$A:$A,$B376,Detail!$D:$D,6,Detail!$C:$C,3)</f>
        <v>0</v>
      </c>
      <c r="AE376" s="24">
        <f>SUMIFS(Detail!BJ:BJ,Detail!$A:$A,$B376,Detail!$D:$D,6,Detail!$C:$C,4)</f>
        <v>0</v>
      </c>
      <c r="AF376" s="33">
        <f t="shared" ref="AF376:AF386" si="656">SUM(AB376:AE376)</f>
        <v>0</v>
      </c>
      <c r="AG376" s="24">
        <f>SUMIFS(Detail!BJ:BJ,Detail!$A:$A,$B376,Detail!$D:$D,7,Detail!$C:$C,1)</f>
        <v>0</v>
      </c>
      <c r="AH376" s="24">
        <f>SUMIFS(Detail!BJ:BJ,Detail!$A:$A,$B376,Detail!$D:$D,7,Detail!$C:$C,2)</f>
        <v>0</v>
      </c>
      <c r="AI376" s="24">
        <f>SUMIFS(Detail!BJ:BJ,Detail!$A:$A,$B376,Detail!$D:$D,7,Detail!$C:$C,3)</f>
        <v>0</v>
      </c>
      <c r="AJ376" s="24">
        <f>SUMIFS(Detail!BJ:BJ,Detail!$A:$A,$B376,Detail!$D:$D,7,Detail!$C:$C,4)</f>
        <v>0</v>
      </c>
      <c r="AK376" s="33">
        <f t="shared" ref="AK376:AK386" si="657">SUM(AG376:AJ376)</f>
        <v>0</v>
      </c>
      <c r="AL376" s="24">
        <f>SUMIFS(Detail!BJ:BJ,Detail!$A:$A,$B376,Detail!$D:$D,8,Detail!$C:$C,1)</f>
        <v>0</v>
      </c>
      <c r="AM376" s="24">
        <f>SUMIFS(Detail!BJ:BJ,Detail!$A:$A,$B376,Detail!$D:$D,8,Detail!$C:$C,2)</f>
        <v>0</v>
      </c>
      <c r="AN376" s="24">
        <f>SUMIFS(Detail!BJ:BJ,Detail!$A:$A,$B376,Detail!$D:$D,8,Detail!$C:$C,3)</f>
        <v>0</v>
      </c>
      <c r="AO376" s="24">
        <f>SUMIFS(Detail!BJ:BJ,Detail!$A:$A,$B376,Detail!$D:$D,8,Detail!$C:$C,4)</f>
        <v>0</v>
      </c>
      <c r="AP376" s="33">
        <f t="shared" ref="AP376:AP386" si="658">SUM(AL376:AO376)</f>
        <v>0</v>
      </c>
      <c r="AQ376" s="24">
        <f>SUMIFS(Detail!BJ:BJ,Detail!$A:$A,$B376,Detail!$D:$D,9,Detail!$C:$C,1)</f>
        <v>0</v>
      </c>
      <c r="AR376" s="24">
        <f>SUMIFS(Detail!BJ:BJ,Detail!$A:$A,$B376,Detail!$D:$D,9,Detail!$C:$C,2)</f>
        <v>0</v>
      </c>
      <c r="AS376" s="24">
        <f>SUMIFS(Detail!BJ:BJ,Detail!$A:$A,$B376,Detail!$D:$D,9,Detail!$C:$C,3)</f>
        <v>0</v>
      </c>
      <c r="AT376" s="24">
        <f>SUMIFS(Detail!BJ:BJ,Detail!$A:$A,$B376,Detail!$D:$D,9,Detail!$C:$C,4)</f>
        <v>0</v>
      </c>
      <c r="AU376" s="33">
        <f t="shared" ref="AU376:AU386" si="659">SUM(AQ376:AT376)</f>
        <v>0</v>
      </c>
      <c r="AV376" s="24">
        <f>SUMIFS(Detail!BJ:BJ,Detail!$A:$A,$B376,Detail!$D:$D,10,Detail!$C:$C,1)</f>
        <v>0</v>
      </c>
      <c r="AW376" s="24">
        <f>SUMIFS(Detail!BJ:BJ,Detail!$A:$A,$B376,Detail!$D:$D,10,Detail!$C:$C,2)</f>
        <v>0</v>
      </c>
      <c r="AX376" s="24">
        <f>SUMIFS(Detail!BJ:BJ,Detail!$A:$A,$B376,Detail!$D:$D,10,Detail!$C:$C,3)</f>
        <v>0</v>
      </c>
      <c r="AY376" s="24">
        <f>SUMIFS(Detail!BJ:BJ,Detail!$A:$A,$B376,Detail!$D:$D,10,Detail!$C:$C,4)</f>
        <v>0</v>
      </c>
      <c r="AZ376" s="33">
        <f t="shared" ref="AZ376:AZ386" si="660">SUM(AV376:AY376)</f>
        <v>0</v>
      </c>
      <c r="BA376" s="24">
        <f>SUMIFS(Detail!BJ:BJ,Detail!$A:$A,$B376,Detail!$D:$D,11,Detail!$C:$C,1)</f>
        <v>0</v>
      </c>
      <c r="BB376" s="24">
        <f>SUMIFS(Detail!BJ:BJ,Detail!$A:$A,$B376,Detail!$D:$D,11,Detail!$C:$C,2)</f>
        <v>0</v>
      </c>
      <c r="BC376" s="24">
        <f>SUMIFS(Detail!BJ:BJ,Detail!$A:$A,$B376,Detail!$D:$D,11,Detail!$C:$C,3)</f>
        <v>0</v>
      </c>
      <c r="BD376" s="24">
        <f>SUMIFS(Detail!BJ:BJ,Detail!$A:$A,$B376,Detail!$D:$D,11,Detail!$C:$C,4)</f>
        <v>0</v>
      </c>
      <c r="BE376" s="33">
        <f t="shared" ref="BE376:BE386" si="661">SUM(BA376:BD376)</f>
        <v>0</v>
      </c>
      <c r="BF376" s="24">
        <f>SUMIFS(Detail!BJ:BJ,Detail!$A:$A,$B376,Detail!$D:$D,12,Detail!$C:$C,1)</f>
        <v>0</v>
      </c>
      <c r="BG376" s="24">
        <f>SUMIFS(Detail!BJ:BJ,Detail!$A:$A,$B376,Detail!$D:$D,12,Detail!$C:$C,2)</f>
        <v>0</v>
      </c>
      <c r="BH376" s="24">
        <f>SUMIFS(Detail!BJ:BJ,Detail!$A:$A,$B376,Detail!$D:$D,12,Detail!$C:$C,3)</f>
        <v>0</v>
      </c>
      <c r="BI376" s="24">
        <f>SUMIFS(Detail!BJ:BJ,Detail!$A:$A,$B376,Detail!$D:$D,12,Detail!$C:$C,4)</f>
        <v>0</v>
      </c>
      <c r="BJ376" s="33">
        <f t="shared" ref="BJ376:BJ386" si="662">SUM(BF376:BI376)</f>
        <v>0</v>
      </c>
      <c r="BK376" s="24">
        <f>SUMIFS(Detail!BJ:BJ,Detail!$A:$A,$B376,Detail!$D:$D,13,Detail!$C:$C,1)</f>
        <v>0</v>
      </c>
      <c r="BL376" s="24">
        <f>SUMIFS(Detail!BJ:BJ,Detail!$A:$A,$B376,Detail!$D:$D,13,Detail!$C:$C,2)</f>
        <v>0</v>
      </c>
      <c r="BM376" s="24">
        <f>SUMIFS(Detail!BJ:BJ,Detail!$A:$A,$B376,Detail!$D:$D,13,Detail!$C:$C,3)</f>
        <v>0</v>
      </c>
      <c r="BN376" s="24">
        <f>SUMIFS(Detail!BJ:BJ,Detail!$A:$A,$B376,Detail!$D:$D,13,Detail!$C:$C,4)</f>
        <v>0</v>
      </c>
      <c r="BO376" s="33">
        <f t="shared" ref="BO376:BO386" si="663">SUM(BK376:BN376)</f>
        <v>0</v>
      </c>
      <c r="BP376" s="24">
        <f>SUMIFS(Detail!BJ:BJ,Detail!$A:$A,$B376,Detail!$D:$D,14,Detail!$C:$C,1)</f>
        <v>0</v>
      </c>
      <c r="BQ376" s="24">
        <f>SUMIFS(Detail!BJ:BJ,Detail!$A:$A,$B376,Detail!$D:$D,14,Detail!$C:$C,2)</f>
        <v>0</v>
      </c>
      <c r="BR376" s="24">
        <f>SUMIFS(Detail!BJ:BJ,Detail!$A:$A,$B376,Detail!$D:$D,14,Detail!$C:$C,3)</f>
        <v>0</v>
      </c>
      <c r="BS376" s="24">
        <f>SUMIFS(Detail!BJ:BJ,Detail!$A:$A,$B376,Detail!$D:$D,14,Detail!$C:$C,4)</f>
        <v>0</v>
      </c>
      <c r="BT376" s="33">
        <f t="shared" ref="BT376:BT386" si="664">SUM(BP376:BS376)</f>
        <v>0</v>
      </c>
      <c r="BU376" s="24">
        <f>SUMIFS(Detail!BJ:BJ,Detail!$A:$A,$B376,Detail!$D:$D,15,Detail!$C:$C,1)</f>
        <v>0</v>
      </c>
      <c r="BV376" s="24">
        <f>SUMIFS(Detail!BJ:BJ,Detail!$A:$A,$B376,Detail!$D:$D,15,Detail!$C:$C,2)</f>
        <v>0</v>
      </c>
      <c r="BW376" s="24">
        <f>SUMIFS(Detail!BJ:BJ,Detail!$A:$A,$B376,Detail!$D:$D,15,Detail!$C:$C,3)</f>
        <v>0</v>
      </c>
      <c r="BX376" s="24">
        <f>SUMIFS(Detail!BJ:BJ,Detail!$A:$A,$B376,Detail!$D:$D,15,Detail!$C:$C,4)</f>
        <v>0</v>
      </c>
      <c r="BY376" s="33">
        <f t="shared" ref="BY376:BY386" si="665">SUM(BU376:BX376)</f>
        <v>0</v>
      </c>
      <c r="BZ376" s="24">
        <f>SUMIFS(Detail!BJ:BJ,Detail!$A:$A,$B376,Detail!$D:$D,16,Detail!$C:$C,1)</f>
        <v>0</v>
      </c>
      <c r="CA376" s="24">
        <f>SUMIFS(Detail!BJ:BJ,Detail!$A:$A,$B376,Detail!$D:$D,16,Detail!$C:$C,2)</f>
        <v>0</v>
      </c>
      <c r="CB376" s="24">
        <f>SUMIFS(Detail!BJ:BJ,Detail!$A:$A,$B376,Detail!$D:$D,16,Detail!$C:$C,3)</f>
        <v>0</v>
      </c>
      <c r="CC376" s="24">
        <f>SUMIFS(Detail!BJ:BJ,Detail!$A:$A,$B376,Detail!$D:$D,16,Detail!$C:$C,4)</f>
        <v>0</v>
      </c>
      <c r="CD376" s="33">
        <f t="shared" ref="CD376:CD386" si="666">SUM(BZ376:CC376)</f>
        <v>0</v>
      </c>
      <c r="CE376" s="24">
        <f>SUMIFS(Detail!BJ:BJ,Detail!$A:$A,$B376,Detail!$D:$D,17,Detail!$C:$C,1)</f>
        <v>0</v>
      </c>
      <c r="CF376" s="24">
        <f>SUMIFS(Detail!BJ:BJ,Detail!$A:$A,$B376,Detail!$D:$D,17,Detail!$C:$C,2)</f>
        <v>0</v>
      </c>
      <c r="CG376" s="24">
        <f>SUMIFS(Detail!BJ:BJ,Detail!$A:$A,$B376,Detail!$D:$D,17,Detail!$C:$C,3)</f>
        <v>0</v>
      </c>
      <c r="CH376" s="24">
        <f>SUMIFS(Detail!BJ:BJ,Detail!$A:$A,$B376,Detail!$D:$D,17,Detail!$C:$C,4)</f>
        <v>0</v>
      </c>
      <c r="CI376" s="33">
        <f t="shared" ref="CI376:CI386" si="667">SUM(CE376:CH376)</f>
        <v>0</v>
      </c>
      <c r="CJ376" s="24">
        <f>SUMIFS(Detail!BJ:BJ,Detail!$A:$A,$B376,Detail!$D:$D,18,Detail!$C:$C,1)</f>
        <v>0</v>
      </c>
      <c r="CK376" s="24">
        <f>SUMIFS(Detail!BJ:BJ,Detail!$A:$A,$B376,Detail!$D:$D,18,Detail!$C:$C,2)</f>
        <v>0</v>
      </c>
      <c r="CL376" s="24">
        <f>SUMIFS(Detail!BJ:BJ,Detail!$A:$A,$B376,Detail!$D:$D,18,Detail!$C:$C,3)</f>
        <v>0</v>
      </c>
      <c r="CM376" s="24">
        <f>SUMIFS(Detail!BJ:BJ,Detail!$A:$A,$B376,Detail!$D:$D,18,Detail!$C:$C,4)</f>
        <v>0</v>
      </c>
      <c r="CN376" s="33">
        <f t="shared" ref="CN376:CN386" si="668">SUM(CJ376:CM376)</f>
        <v>0</v>
      </c>
      <c r="CO376" s="24">
        <f>SUMIFS(Detail!BJ:BJ,Detail!$A:$A,$B376,Detail!$D:$D,19,Detail!$C:$C,1)</f>
        <v>0</v>
      </c>
      <c r="CP376" s="24">
        <f>SUMIFS(Detail!BJ:BJ,Detail!$A:$A,$B376,Detail!$D:$D,19,Detail!$C:$C,2)</f>
        <v>0</v>
      </c>
      <c r="CQ376" s="24">
        <f>SUMIFS(Detail!BJ:BJ,Detail!$A:$A,$B376,Detail!$D:$D,19,Detail!$C:$C,3)</f>
        <v>0</v>
      </c>
      <c r="CR376" s="24">
        <f>SUMIFS(Detail!BJ:BJ,Detail!$A:$A,$B376,Detail!$D:$D,19,Detail!$C:$C,4)</f>
        <v>0</v>
      </c>
      <c r="CS376" s="33">
        <f t="shared" ref="CS376:CS386" si="669">SUM(CO376:CR376)</f>
        <v>0</v>
      </c>
      <c r="CT376" s="24">
        <f>SUMIFS(Detail!BJ:BJ,Detail!$A:$A,$B376,Detail!$D:$D,20,Detail!$C:$C,1)</f>
        <v>0</v>
      </c>
      <c r="CU376" s="24">
        <f>SUMIFS(Detail!BJ:BJ,Detail!$A:$A,$B376,Detail!$D:$D,20,Detail!$C:$C,2)</f>
        <v>0</v>
      </c>
      <c r="CV376" s="24">
        <f>SUMIFS(Detail!BJ:BJ,Detail!$A:$A,$B376,Detail!$D:$D,20,Detail!$C:$C,3)</f>
        <v>0</v>
      </c>
      <c r="CW376" s="24">
        <f>SUMIFS(Detail!BJ:BJ,Detail!$A:$A,$B376,Detail!$D:$D,20,Detail!$C:$C,4)</f>
        <v>0</v>
      </c>
      <c r="CX376" s="33">
        <f t="shared" ref="CX376:CX386" si="670">SUM(CT376:CW376)</f>
        <v>0</v>
      </c>
      <c r="CY376" s="24">
        <f>SUMIFS(Detail!BJ:BJ,Detail!$A:$A,$B376,Detail!$D:$D,21,Detail!$C:$C,1)</f>
        <v>0</v>
      </c>
      <c r="CZ376" s="24">
        <f>SUMIFS(Detail!BJ:BJ,Detail!$A:$A,$B376,Detail!$D:$D,21,Detail!$C:$C,2)</f>
        <v>0</v>
      </c>
      <c r="DA376" s="24">
        <f>SUMIFS(Detail!BJ:BJ,Detail!$A:$A,$B376,Detail!$D:$D,21,Detail!$C:$C,3)</f>
        <v>0</v>
      </c>
      <c r="DB376" s="24">
        <f>SUMIFS(Detail!BJ:BJ,Detail!$A:$A,$B376,Detail!$D:$D,21,Detail!$C:$C,4)</f>
        <v>0</v>
      </c>
      <c r="DC376" s="33">
        <f t="shared" ref="DC376:DC386" si="671">SUM(CY376:DB376)</f>
        <v>0</v>
      </c>
      <c r="DD376" s="86">
        <f>SUMIFS(Detail!BJ:BJ,Detail!$A:$A,$B376,Detail!$B:$B,"&gt;60")</f>
        <v>0</v>
      </c>
    </row>
    <row r="377" spans="1:108" x14ac:dyDescent="0.25">
      <c r="A377" t="s">
        <v>5628</v>
      </c>
      <c r="B377" s="32" t="s">
        <v>5121</v>
      </c>
      <c r="C377" s="24">
        <f>SUMIFS(Detail!BJ:BJ,Detail!$A:$A,$B377,Detail!$D:$D,1,Detail!$C:$C,1)</f>
        <v>0</v>
      </c>
      <c r="D377" s="24">
        <f>SUMIFS(Detail!BJ:BJ,Detail!$A:$A,$B377,Detail!$D:$D,1,Detail!$C:$C,2)</f>
        <v>0</v>
      </c>
      <c r="E377" s="24">
        <f>SUMIFS(Detail!BJ:BJ,Detail!$A:$A,$B377,Detail!$D:$D,1,Detail!$C:$C,3)</f>
        <v>0</v>
      </c>
      <c r="F377" s="24">
        <f>SUMIFS(Detail!BJ:BJ,Detail!$A:$A,$B377,Detail!$D:$D,1,Detail!$C:$C,4)</f>
        <v>0</v>
      </c>
      <c r="G377" s="33">
        <f t="shared" si="651"/>
        <v>0</v>
      </c>
      <c r="H377" s="24">
        <f>SUMIFS(Detail!BJ:BJ,Detail!$A:$A,$B377,Detail!$D:$D,2,Detail!$C:$C,1)</f>
        <v>0</v>
      </c>
      <c r="I377" s="24">
        <f>SUMIFS(Detail!BJ:BJ,Detail!$A:$A,$B377,Detail!$D:$D,2,Detail!$C:$C,2)</f>
        <v>0</v>
      </c>
      <c r="J377" s="24">
        <f>SUMIFS(Detail!BJ:BJ,Detail!$A:$A,$B377,Detail!$D:$D,2,Detail!$C:$C,3)</f>
        <v>0</v>
      </c>
      <c r="K377" s="24">
        <f>SUMIFS(Detail!BJ:BJ,Detail!$A:$A,$B377,Detail!$D:$D,2,Detail!$C:$C,4)</f>
        <v>0</v>
      </c>
      <c r="L377" s="33">
        <f t="shared" si="652"/>
        <v>0</v>
      </c>
      <c r="M377" s="24">
        <f>SUMIFS(Detail!BJ:BJ,Detail!$A:$A,$B377,Detail!$D:$D,3,Detail!$C:$C,1)</f>
        <v>0</v>
      </c>
      <c r="N377" s="24">
        <f>SUMIFS(Detail!BJ:BJ,Detail!$A:$A,$B377,Detail!$D:$D,3,Detail!$C:$C,2)</f>
        <v>0</v>
      </c>
      <c r="O377" s="24">
        <f>SUMIFS(Detail!BJ:BJ,Detail!$A:$A,$B377,Detail!$D:$D,3,Detail!$C:$C,3)</f>
        <v>0</v>
      </c>
      <c r="P377" s="24">
        <f>SUMIFS(Detail!BJ:BJ,Detail!$A:$A,$B377,Detail!$D:$D,3,Detail!$C:$C,4)</f>
        <v>0</v>
      </c>
      <c r="Q377" s="33">
        <f t="shared" si="653"/>
        <v>0</v>
      </c>
      <c r="R377" s="24">
        <f>SUMIFS(Detail!BJ:BJ,Detail!$A:$A,$B377,Detail!$D:$D,4,Detail!$C:$C,1)</f>
        <v>0</v>
      </c>
      <c r="S377" s="24">
        <f>SUMIFS(Detail!BJ:BJ,Detail!$A:$A,$B377,Detail!$D:$D,4,Detail!$C:$C,2)</f>
        <v>0</v>
      </c>
      <c r="T377" s="24">
        <f>SUMIFS(Detail!BJ:BJ,Detail!$A:$A,$B377,Detail!$D:$D,4,Detail!$C:$C,3)</f>
        <v>0</v>
      </c>
      <c r="U377" s="24">
        <f>SUMIFS(Detail!BJ:BJ,Detail!$A:$A,$B377,Detail!$D:$D,4,Detail!$C:$C,4)</f>
        <v>0</v>
      </c>
      <c r="V377" s="33">
        <f t="shared" si="654"/>
        <v>0</v>
      </c>
      <c r="W377" s="24">
        <f>SUMIFS(Detail!BJ:BJ,Detail!$A:$A,$B377,Detail!$D:$D,5,Detail!$C:$C,1)</f>
        <v>0</v>
      </c>
      <c r="X377" s="24">
        <f>SUMIFS(Detail!BJ:BJ,Detail!$A:$A,$B377,Detail!$D:$D,5,Detail!$C:$C,2)</f>
        <v>0</v>
      </c>
      <c r="Y377" s="24">
        <f>SUMIFS(Detail!BJ:BJ,Detail!$A:$A,$B377,Detail!$D:$D,5,Detail!$C:$C,3)</f>
        <v>0</v>
      </c>
      <c r="Z377" s="24">
        <f>SUMIFS(Detail!BJ:BJ,Detail!$A:$A,$B377,Detail!$D:$D,5,Detail!$C:$C,4)</f>
        <v>0</v>
      </c>
      <c r="AA377" s="33">
        <f t="shared" si="655"/>
        <v>0</v>
      </c>
      <c r="AB377" s="24">
        <f>SUMIFS(Detail!BJ:BJ,Detail!$A:$A,$B377,Detail!$D:$D,6,Detail!$C:$C,1)</f>
        <v>0</v>
      </c>
      <c r="AC377" s="24">
        <f>SUMIFS(Detail!BJ:BJ,Detail!$A:$A,$B377,Detail!$D:$D,6,Detail!$C:$C,2)</f>
        <v>0</v>
      </c>
      <c r="AD377" s="24">
        <f>SUMIFS(Detail!BJ:BJ,Detail!$A:$A,$B377,Detail!$D:$D,6,Detail!$C:$C,3)</f>
        <v>0</v>
      </c>
      <c r="AE377" s="24">
        <f>SUMIFS(Detail!BJ:BJ,Detail!$A:$A,$B377,Detail!$D:$D,6,Detail!$C:$C,4)</f>
        <v>0</v>
      </c>
      <c r="AF377" s="33">
        <f t="shared" si="656"/>
        <v>0</v>
      </c>
      <c r="AG377" s="24">
        <f>SUMIFS(Detail!BJ:BJ,Detail!$A:$A,$B377,Detail!$D:$D,7,Detail!$C:$C,1)</f>
        <v>0</v>
      </c>
      <c r="AH377" s="24">
        <f>SUMIFS(Detail!BJ:BJ,Detail!$A:$A,$B377,Detail!$D:$D,7,Detail!$C:$C,2)</f>
        <v>0</v>
      </c>
      <c r="AI377" s="24">
        <f>SUMIFS(Detail!BJ:BJ,Detail!$A:$A,$B377,Detail!$D:$D,7,Detail!$C:$C,3)</f>
        <v>0</v>
      </c>
      <c r="AJ377" s="24">
        <f>SUMIFS(Detail!BJ:BJ,Detail!$A:$A,$B377,Detail!$D:$D,7,Detail!$C:$C,4)</f>
        <v>0</v>
      </c>
      <c r="AK377" s="33">
        <f t="shared" si="657"/>
        <v>0</v>
      </c>
      <c r="AL377" s="24">
        <f>SUMIFS(Detail!BJ:BJ,Detail!$A:$A,$B377,Detail!$D:$D,8,Detail!$C:$C,1)</f>
        <v>0</v>
      </c>
      <c r="AM377" s="24">
        <f>SUMIFS(Detail!BJ:BJ,Detail!$A:$A,$B377,Detail!$D:$D,8,Detail!$C:$C,2)</f>
        <v>0</v>
      </c>
      <c r="AN377" s="24">
        <f>SUMIFS(Detail!BJ:BJ,Detail!$A:$A,$B377,Detail!$D:$D,8,Detail!$C:$C,3)</f>
        <v>0</v>
      </c>
      <c r="AO377" s="24">
        <f>SUMIFS(Detail!BJ:BJ,Detail!$A:$A,$B377,Detail!$D:$D,8,Detail!$C:$C,4)</f>
        <v>0</v>
      </c>
      <c r="AP377" s="33">
        <f t="shared" si="658"/>
        <v>0</v>
      </c>
      <c r="AQ377" s="24">
        <f>SUMIFS(Detail!BJ:BJ,Detail!$A:$A,$B377,Detail!$D:$D,9,Detail!$C:$C,1)</f>
        <v>0</v>
      </c>
      <c r="AR377" s="24">
        <f>SUMIFS(Detail!BJ:BJ,Detail!$A:$A,$B377,Detail!$D:$D,9,Detail!$C:$C,2)</f>
        <v>0</v>
      </c>
      <c r="AS377" s="24">
        <f>SUMIFS(Detail!BJ:BJ,Detail!$A:$A,$B377,Detail!$D:$D,9,Detail!$C:$C,3)</f>
        <v>0</v>
      </c>
      <c r="AT377" s="24">
        <f>SUMIFS(Detail!BJ:BJ,Detail!$A:$A,$B377,Detail!$D:$D,9,Detail!$C:$C,4)</f>
        <v>0</v>
      </c>
      <c r="AU377" s="33">
        <f t="shared" si="659"/>
        <v>0</v>
      </c>
      <c r="AV377" s="24">
        <f>SUMIFS(Detail!BJ:BJ,Detail!$A:$A,$B377,Detail!$D:$D,10,Detail!$C:$C,1)</f>
        <v>0</v>
      </c>
      <c r="AW377" s="24">
        <f>SUMIFS(Detail!BJ:BJ,Detail!$A:$A,$B377,Detail!$D:$D,10,Detail!$C:$C,2)</f>
        <v>0</v>
      </c>
      <c r="AX377" s="24">
        <f>SUMIFS(Detail!BJ:BJ,Detail!$A:$A,$B377,Detail!$D:$D,10,Detail!$C:$C,3)</f>
        <v>0</v>
      </c>
      <c r="AY377" s="24">
        <f>SUMIFS(Detail!BJ:BJ,Detail!$A:$A,$B377,Detail!$D:$D,10,Detail!$C:$C,4)</f>
        <v>0</v>
      </c>
      <c r="AZ377" s="33">
        <f t="shared" si="660"/>
        <v>0</v>
      </c>
      <c r="BA377" s="24">
        <f>SUMIFS(Detail!BJ:BJ,Detail!$A:$A,$B377,Detail!$D:$D,11,Detail!$C:$C,1)</f>
        <v>0</v>
      </c>
      <c r="BB377" s="24">
        <f>SUMIFS(Detail!BJ:BJ,Detail!$A:$A,$B377,Detail!$D:$D,11,Detail!$C:$C,2)</f>
        <v>0</v>
      </c>
      <c r="BC377" s="24">
        <f>SUMIFS(Detail!BJ:BJ,Detail!$A:$A,$B377,Detail!$D:$D,11,Detail!$C:$C,3)</f>
        <v>0</v>
      </c>
      <c r="BD377" s="24">
        <f>SUMIFS(Detail!BJ:BJ,Detail!$A:$A,$B377,Detail!$D:$D,11,Detail!$C:$C,4)</f>
        <v>0</v>
      </c>
      <c r="BE377" s="33">
        <f t="shared" si="661"/>
        <v>0</v>
      </c>
      <c r="BF377" s="24">
        <f>SUMIFS(Detail!BJ:BJ,Detail!$A:$A,$B377,Detail!$D:$D,12,Detail!$C:$C,1)</f>
        <v>0</v>
      </c>
      <c r="BG377" s="24">
        <f>SUMIFS(Detail!BJ:BJ,Detail!$A:$A,$B377,Detail!$D:$D,12,Detail!$C:$C,2)</f>
        <v>0</v>
      </c>
      <c r="BH377" s="24">
        <f>SUMIFS(Detail!BJ:BJ,Detail!$A:$A,$B377,Detail!$D:$D,12,Detail!$C:$C,3)</f>
        <v>0</v>
      </c>
      <c r="BI377" s="24">
        <f>SUMIFS(Detail!BJ:BJ,Detail!$A:$A,$B377,Detail!$D:$D,12,Detail!$C:$C,4)</f>
        <v>0</v>
      </c>
      <c r="BJ377" s="33">
        <f t="shared" si="662"/>
        <v>0</v>
      </c>
      <c r="BK377" s="24">
        <f>SUMIFS(Detail!BJ:BJ,Detail!$A:$A,$B377,Detail!$D:$D,13,Detail!$C:$C,1)</f>
        <v>0</v>
      </c>
      <c r="BL377" s="24">
        <f>SUMIFS(Detail!BJ:BJ,Detail!$A:$A,$B377,Detail!$D:$D,13,Detail!$C:$C,2)</f>
        <v>0</v>
      </c>
      <c r="BM377" s="24">
        <f>SUMIFS(Detail!BJ:BJ,Detail!$A:$A,$B377,Detail!$D:$D,13,Detail!$C:$C,3)</f>
        <v>0</v>
      </c>
      <c r="BN377" s="24">
        <f>SUMIFS(Detail!BJ:BJ,Detail!$A:$A,$B377,Detail!$D:$D,13,Detail!$C:$C,4)</f>
        <v>0</v>
      </c>
      <c r="BO377" s="33">
        <f t="shared" si="663"/>
        <v>0</v>
      </c>
      <c r="BP377" s="24">
        <f>SUMIFS(Detail!BJ:BJ,Detail!$A:$A,$B377,Detail!$D:$D,14,Detail!$C:$C,1)</f>
        <v>0</v>
      </c>
      <c r="BQ377" s="24">
        <f>SUMIFS(Detail!BJ:BJ,Detail!$A:$A,$B377,Detail!$D:$D,14,Detail!$C:$C,2)</f>
        <v>0</v>
      </c>
      <c r="BR377" s="24">
        <f>SUMIFS(Detail!BJ:BJ,Detail!$A:$A,$B377,Detail!$D:$D,14,Detail!$C:$C,3)</f>
        <v>0</v>
      </c>
      <c r="BS377" s="24">
        <f>SUMIFS(Detail!BJ:BJ,Detail!$A:$A,$B377,Detail!$D:$D,14,Detail!$C:$C,4)</f>
        <v>0</v>
      </c>
      <c r="BT377" s="33">
        <f t="shared" si="664"/>
        <v>0</v>
      </c>
      <c r="BU377" s="24">
        <f>SUMIFS(Detail!BJ:BJ,Detail!$A:$A,$B377,Detail!$D:$D,15,Detail!$C:$C,1)</f>
        <v>0</v>
      </c>
      <c r="BV377" s="24">
        <f>SUMIFS(Detail!BJ:BJ,Detail!$A:$A,$B377,Detail!$D:$D,15,Detail!$C:$C,2)</f>
        <v>0</v>
      </c>
      <c r="BW377" s="24">
        <f>SUMIFS(Detail!BJ:BJ,Detail!$A:$A,$B377,Detail!$D:$D,15,Detail!$C:$C,3)</f>
        <v>0</v>
      </c>
      <c r="BX377" s="24">
        <f>SUMIFS(Detail!BJ:BJ,Detail!$A:$A,$B377,Detail!$D:$D,15,Detail!$C:$C,4)</f>
        <v>0</v>
      </c>
      <c r="BY377" s="33">
        <f t="shared" si="665"/>
        <v>0</v>
      </c>
      <c r="BZ377" s="24">
        <f>SUMIFS(Detail!BJ:BJ,Detail!$A:$A,$B377,Detail!$D:$D,16,Detail!$C:$C,1)</f>
        <v>0</v>
      </c>
      <c r="CA377" s="24">
        <f>SUMIFS(Detail!BJ:BJ,Detail!$A:$A,$B377,Detail!$D:$D,16,Detail!$C:$C,2)</f>
        <v>0</v>
      </c>
      <c r="CB377" s="24">
        <f>SUMIFS(Detail!BJ:BJ,Detail!$A:$A,$B377,Detail!$D:$D,16,Detail!$C:$C,3)</f>
        <v>0</v>
      </c>
      <c r="CC377" s="24">
        <f>SUMIFS(Detail!BJ:BJ,Detail!$A:$A,$B377,Detail!$D:$D,16,Detail!$C:$C,4)</f>
        <v>0</v>
      </c>
      <c r="CD377" s="33">
        <f t="shared" si="666"/>
        <v>0</v>
      </c>
      <c r="CE377" s="24">
        <f>SUMIFS(Detail!BJ:BJ,Detail!$A:$A,$B377,Detail!$D:$D,17,Detail!$C:$C,1)</f>
        <v>0</v>
      </c>
      <c r="CF377" s="24">
        <f>SUMIFS(Detail!BJ:BJ,Detail!$A:$A,$B377,Detail!$D:$D,17,Detail!$C:$C,2)</f>
        <v>0</v>
      </c>
      <c r="CG377" s="24">
        <f>SUMIFS(Detail!BJ:BJ,Detail!$A:$A,$B377,Detail!$D:$D,17,Detail!$C:$C,3)</f>
        <v>0</v>
      </c>
      <c r="CH377" s="24">
        <f>SUMIFS(Detail!BJ:BJ,Detail!$A:$A,$B377,Detail!$D:$D,17,Detail!$C:$C,4)</f>
        <v>0</v>
      </c>
      <c r="CI377" s="33">
        <f t="shared" si="667"/>
        <v>0</v>
      </c>
      <c r="CJ377" s="24">
        <f>SUMIFS(Detail!BJ:BJ,Detail!$A:$A,$B377,Detail!$D:$D,18,Detail!$C:$C,1)</f>
        <v>0</v>
      </c>
      <c r="CK377" s="24">
        <f>SUMIFS(Detail!BJ:BJ,Detail!$A:$A,$B377,Detail!$D:$D,18,Detail!$C:$C,2)</f>
        <v>0</v>
      </c>
      <c r="CL377" s="24">
        <f>SUMIFS(Detail!BJ:BJ,Detail!$A:$A,$B377,Detail!$D:$D,18,Detail!$C:$C,3)</f>
        <v>0</v>
      </c>
      <c r="CM377" s="24">
        <f>SUMIFS(Detail!BJ:BJ,Detail!$A:$A,$B377,Detail!$D:$D,18,Detail!$C:$C,4)</f>
        <v>0</v>
      </c>
      <c r="CN377" s="33">
        <f t="shared" si="668"/>
        <v>0</v>
      </c>
      <c r="CO377" s="24">
        <f>SUMIFS(Detail!BJ:BJ,Detail!$A:$A,$B377,Detail!$D:$D,19,Detail!$C:$C,1)</f>
        <v>0</v>
      </c>
      <c r="CP377" s="24">
        <f>SUMIFS(Detail!BJ:BJ,Detail!$A:$A,$B377,Detail!$D:$D,19,Detail!$C:$C,2)</f>
        <v>0</v>
      </c>
      <c r="CQ377" s="24">
        <f>SUMIFS(Detail!BJ:BJ,Detail!$A:$A,$B377,Detail!$D:$D,19,Detail!$C:$C,3)</f>
        <v>0</v>
      </c>
      <c r="CR377" s="24">
        <f>SUMIFS(Detail!BJ:BJ,Detail!$A:$A,$B377,Detail!$D:$D,19,Detail!$C:$C,4)</f>
        <v>0</v>
      </c>
      <c r="CS377" s="33">
        <f t="shared" si="669"/>
        <v>0</v>
      </c>
      <c r="CT377" s="24">
        <f>SUMIFS(Detail!BJ:BJ,Detail!$A:$A,$B377,Detail!$D:$D,20,Detail!$C:$C,1)</f>
        <v>0</v>
      </c>
      <c r="CU377" s="24">
        <f>SUMIFS(Detail!BJ:BJ,Detail!$A:$A,$B377,Detail!$D:$D,20,Detail!$C:$C,2)</f>
        <v>0</v>
      </c>
      <c r="CV377" s="24">
        <f>SUMIFS(Detail!BJ:BJ,Detail!$A:$A,$B377,Detail!$D:$D,20,Detail!$C:$C,3)</f>
        <v>0</v>
      </c>
      <c r="CW377" s="24">
        <f>SUMIFS(Detail!BJ:BJ,Detail!$A:$A,$B377,Detail!$D:$D,20,Detail!$C:$C,4)</f>
        <v>0</v>
      </c>
      <c r="CX377" s="33">
        <f t="shared" si="670"/>
        <v>0</v>
      </c>
      <c r="CY377" s="24">
        <f>SUMIFS(Detail!BJ:BJ,Detail!$A:$A,$B377,Detail!$D:$D,21,Detail!$C:$C,1)</f>
        <v>0</v>
      </c>
      <c r="CZ377" s="24">
        <f>SUMIFS(Detail!BJ:BJ,Detail!$A:$A,$B377,Detail!$D:$D,21,Detail!$C:$C,2)</f>
        <v>0</v>
      </c>
      <c r="DA377" s="24">
        <f>SUMIFS(Detail!BJ:BJ,Detail!$A:$A,$B377,Detail!$D:$D,21,Detail!$C:$C,3)</f>
        <v>0</v>
      </c>
      <c r="DB377" s="24">
        <f>SUMIFS(Detail!BJ:BJ,Detail!$A:$A,$B377,Detail!$D:$D,21,Detail!$C:$C,4)</f>
        <v>0</v>
      </c>
      <c r="DC377" s="33">
        <f t="shared" si="671"/>
        <v>0</v>
      </c>
      <c r="DD377" s="86">
        <f>SUMIFS(Detail!BJ:BJ,Detail!$A:$A,$B377,Detail!$B:$B,"&gt;60")</f>
        <v>0</v>
      </c>
    </row>
    <row r="378" spans="1:108" x14ac:dyDescent="0.25">
      <c r="A378" t="s">
        <v>5629</v>
      </c>
      <c r="B378" s="32" t="s">
        <v>5122</v>
      </c>
      <c r="C378" s="24">
        <f>SUMIFS(Detail!BJ:BJ,Detail!$A:$A,$B378,Detail!$D:$D,1,Detail!$C:$C,1)</f>
        <v>0</v>
      </c>
      <c r="D378" s="24">
        <f>SUMIFS(Detail!BJ:BJ,Detail!$A:$A,$B378,Detail!$D:$D,1,Detail!$C:$C,2)</f>
        <v>0</v>
      </c>
      <c r="E378" s="24">
        <f>SUMIFS(Detail!BJ:BJ,Detail!$A:$A,$B378,Detail!$D:$D,1,Detail!$C:$C,3)</f>
        <v>0</v>
      </c>
      <c r="F378" s="24">
        <f>SUMIFS(Detail!BJ:BJ,Detail!$A:$A,$B378,Detail!$D:$D,1,Detail!$C:$C,4)</f>
        <v>0</v>
      </c>
      <c r="G378" s="33">
        <f t="shared" si="651"/>
        <v>0</v>
      </c>
      <c r="H378" s="24">
        <f>SUMIFS(Detail!BJ:BJ,Detail!$A:$A,$B378,Detail!$D:$D,2,Detail!$C:$C,1)</f>
        <v>0</v>
      </c>
      <c r="I378" s="24">
        <f>SUMIFS(Detail!BJ:BJ,Detail!$A:$A,$B378,Detail!$D:$D,2,Detail!$C:$C,2)</f>
        <v>0</v>
      </c>
      <c r="J378" s="24">
        <f>SUMIFS(Detail!BJ:BJ,Detail!$A:$A,$B378,Detail!$D:$D,2,Detail!$C:$C,3)</f>
        <v>0</v>
      </c>
      <c r="K378" s="24">
        <f>SUMIFS(Detail!BJ:BJ,Detail!$A:$A,$B378,Detail!$D:$D,2,Detail!$C:$C,4)</f>
        <v>0</v>
      </c>
      <c r="L378" s="33">
        <f t="shared" si="652"/>
        <v>0</v>
      </c>
      <c r="M378" s="24">
        <f>SUMIFS(Detail!BJ:BJ,Detail!$A:$A,$B378,Detail!$D:$D,3,Detail!$C:$C,1)</f>
        <v>0</v>
      </c>
      <c r="N378" s="24">
        <f>SUMIFS(Detail!BJ:BJ,Detail!$A:$A,$B378,Detail!$D:$D,3,Detail!$C:$C,2)</f>
        <v>0</v>
      </c>
      <c r="O378" s="24">
        <f>SUMIFS(Detail!BJ:BJ,Detail!$A:$A,$B378,Detail!$D:$D,3,Detail!$C:$C,3)</f>
        <v>0</v>
      </c>
      <c r="P378" s="24">
        <f>SUMIFS(Detail!BJ:BJ,Detail!$A:$A,$B378,Detail!$D:$D,3,Detail!$C:$C,4)</f>
        <v>0</v>
      </c>
      <c r="Q378" s="33">
        <f t="shared" si="653"/>
        <v>0</v>
      </c>
      <c r="R378" s="24">
        <f>SUMIFS(Detail!BJ:BJ,Detail!$A:$A,$B378,Detail!$D:$D,4,Detail!$C:$C,1)</f>
        <v>0</v>
      </c>
      <c r="S378" s="24">
        <f>SUMIFS(Detail!BJ:BJ,Detail!$A:$A,$B378,Detail!$D:$D,4,Detail!$C:$C,2)</f>
        <v>0</v>
      </c>
      <c r="T378" s="24">
        <f>SUMIFS(Detail!BJ:BJ,Detail!$A:$A,$B378,Detail!$D:$D,4,Detail!$C:$C,3)</f>
        <v>0</v>
      </c>
      <c r="U378" s="24">
        <f>SUMIFS(Detail!BJ:BJ,Detail!$A:$A,$B378,Detail!$D:$D,4,Detail!$C:$C,4)</f>
        <v>0</v>
      </c>
      <c r="V378" s="33">
        <f t="shared" si="654"/>
        <v>0</v>
      </c>
      <c r="W378" s="24">
        <f>SUMIFS(Detail!BJ:BJ,Detail!$A:$A,$B378,Detail!$D:$D,5,Detail!$C:$C,1)</f>
        <v>0</v>
      </c>
      <c r="X378" s="24">
        <f>SUMIFS(Detail!BJ:BJ,Detail!$A:$A,$B378,Detail!$D:$D,5,Detail!$C:$C,2)</f>
        <v>0</v>
      </c>
      <c r="Y378" s="24">
        <f>SUMIFS(Detail!BJ:BJ,Detail!$A:$A,$B378,Detail!$D:$D,5,Detail!$C:$C,3)</f>
        <v>0</v>
      </c>
      <c r="Z378" s="24">
        <f>SUMIFS(Detail!BJ:BJ,Detail!$A:$A,$B378,Detail!$D:$D,5,Detail!$C:$C,4)</f>
        <v>0</v>
      </c>
      <c r="AA378" s="33">
        <f t="shared" si="655"/>
        <v>0</v>
      </c>
      <c r="AB378" s="24">
        <f>SUMIFS(Detail!BJ:BJ,Detail!$A:$A,$B378,Detail!$D:$D,6,Detail!$C:$C,1)</f>
        <v>0</v>
      </c>
      <c r="AC378" s="24">
        <f>SUMIFS(Detail!BJ:BJ,Detail!$A:$A,$B378,Detail!$D:$D,6,Detail!$C:$C,2)</f>
        <v>0</v>
      </c>
      <c r="AD378" s="24">
        <f>SUMIFS(Detail!BJ:BJ,Detail!$A:$A,$B378,Detail!$D:$D,6,Detail!$C:$C,3)</f>
        <v>0</v>
      </c>
      <c r="AE378" s="24">
        <f>SUMIFS(Detail!BJ:BJ,Detail!$A:$A,$B378,Detail!$D:$D,6,Detail!$C:$C,4)</f>
        <v>0</v>
      </c>
      <c r="AF378" s="33">
        <f t="shared" si="656"/>
        <v>0</v>
      </c>
      <c r="AG378" s="24">
        <f>SUMIFS(Detail!BJ:BJ,Detail!$A:$A,$B378,Detail!$D:$D,7,Detail!$C:$C,1)</f>
        <v>0</v>
      </c>
      <c r="AH378" s="24">
        <f>SUMIFS(Detail!BJ:BJ,Detail!$A:$A,$B378,Detail!$D:$D,7,Detail!$C:$C,2)</f>
        <v>0</v>
      </c>
      <c r="AI378" s="24">
        <f>SUMIFS(Detail!BJ:BJ,Detail!$A:$A,$B378,Detail!$D:$D,7,Detail!$C:$C,3)</f>
        <v>0</v>
      </c>
      <c r="AJ378" s="24">
        <f>SUMIFS(Detail!BJ:BJ,Detail!$A:$A,$B378,Detail!$D:$D,7,Detail!$C:$C,4)</f>
        <v>0</v>
      </c>
      <c r="AK378" s="33">
        <f t="shared" si="657"/>
        <v>0</v>
      </c>
      <c r="AL378" s="24">
        <f>SUMIFS(Detail!BJ:BJ,Detail!$A:$A,$B378,Detail!$D:$D,8,Detail!$C:$C,1)</f>
        <v>0</v>
      </c>
      <c r="AM378" s="24">
        <f>SUMIFS(Detail!BJ:BJ,Detail!$A:$A,$B378,Detail!$D:$D,8,Detail!$C:$C,2)</f>
        <v>0</v>
      </c>
      <c r="AN378" s="24">
        <f>SUMIFS(Detail!BJ:BJ,Detail!$A:$A,$B378,Detail!$D:$D,8,Detail!$C:$C,3)</f>
        <v>0</v>
      </c>
      <c r="AO378" s="24">
        <f>SUMIFS(Detail!BJ:BJ,Detail!$A:$A,$B378,Detail!$D:$D,8,Detail!$C:$C,4)</f>
        <v>0</v>
      </c>
      <c r="AP378" s="33">
        <f t="shared" si="658"/>
        <v>0</v>
      </c>
      <c r="AQ378" s="24">
        <f>SUMIFS(Detail!BJ:BJ,Detail!$A:$A,$B378,Detail!$D:$D,9,Detail!$C:$C,1)</f>
        <v>0</v>
      </c>
      <c r="AR378" s="24">
        <f>SUMIFS(Detail!BJ:BJ,Detail!$A:$A,$B378,Detail!$D:$D,9,Detail!$C:$C,2)</f>
        <v>0</v>
      </c>
      <c r="AS378" s="24">
        <f>SUMIFS(Detail!BJ:BJ,Detail!$A:$A,$B378,Detail!$D:$D,9,Detail!$C:$C,3)</f>
        <v>0</v>
      </c>
      <c r="AT378" s="24">
        <f>SUMIFS(Detail!BJ:BJ,Detail!$A:$A,$B378,Detail!$D:$D,9,Detail!$C:$C,4)</f>
        <v>0</v>
      </c>
      <c r="AU378" s="33">
        <f t="shared" si="659"/>
        <v>0</v>
      </c>
      <c r="AV378" s="24">
        <f>SUMIFS(Detail!BJ:BJ,Detail!$A:$A,$B378,Detail!$D:$D,10,Detail!$C:$C,1)</f>
        <v>0</v>
      </c>
      <c r="AW378" s="24">
        <f>SUMIFS(Detail!BJ:BJ,Detail!$A:$A,$B378,Detail!$D:$D,10,Detail!$C:$C,2)</f>
        <v>0</v>
      </c>
      <c r="AX378" s="24">
        <f>SUMIFS(Detail!BJ:BJ,Detail!$A:$A,$B378,Detail!$D:$D,10,Detail!$C:$C,3)</f>
        <v>0</v>
      </c>
      <c r="AY378" s="24">
        <f>SUMIFS(Detail!BJ:BJ,Detail!$A:$A,$B378,Detail!$D:$D,10,Detail!$C:$C,4)</f>
        <v>0</v>
      </c>
      <c r="AZ378" s="33">
        <f t="shared" si="660"/>
        <v>0</v>
      </c>
      <c r="BA378" s="24">
        <f>SUMIFS(Detail!BJ:BJ,Detail!$A:$A,$B378,Detail!$D:$D,11,Detail!$C:$C,1)</f>
        <v>0</v>
      </c>
      <c r="BB378" s="24">
        <f>SUMIFS(Detail!BJ:BJ,Detail!$A:$A,$B378,Detail!$D:$D,11,Detail!$C:$C,2)</f>
        <v>0</v>
      </c>
      <c r="BC378" s="24">
        <f>SUMIFS(Detail!BJ:BJ,Detail!$A:$A,$B378,Detail!$D:$D,11,Detail!$C:$C,3)</f>
        <v>0</v>
      </c>
      <c r="BD378" s="24">
        <f>SUMIFS(Detail!BJ:BJ,Detail!$A:$A,$B378,Detail!$D:$D,11,Detail!$C:$C,4)</f>
        <v>0</v>
      </c>
      <c r="BE378" s="33">
        <f t="shared" si="661"/>
        <v>0</v>
      </c>
      <c r="BF378" s="24">
        <f>SUMIFS(Detail!BJ:BJ,Detail!$A:$A,$B378,Detail!$D:$D,12,Detail!$C:$C,1)</f>
        <v>0</v>
      </c>
      <c r="BG378" s="24">
        <f>SUMIFS(Detail!BJ:BJ,Detail!$A:$A,$B378,Detail!$D:$D,12,Detail!$C:$C,2)</f>
        <v>0</v>
      </c>
      <c r="BH378" s="24">
        <f>SUMIFS(Detail!BJ:BJ,Detail!$A:$A,$B378,Detail!$D:$D,12,Detail!$C:$C,3)</f>
        <v>0</v>
      </c>
      <c r="BI378" s="24">
        <f>SUMIFS(Detail!BJ:BJ,Detail!$A:$A,$B378,Detail!$D:$D,12,Detail!$C:$C,4)</f>
        <v>0</v>
      </c>
      <c r="BJ378" s="33">
        <f t="shared" si="662"/>
        <v>0</v>
      </c>
      <c r="BK378" s="24">
        <f>SUMIFS(Detail!BJ:BJ,Detail!$A:$A,$B378,Detail!$D:$D,13,Detail!$C:$C,1)</f>
        <v>0</v>
      </c>
      <c r="BL378" s="24">
        <f>SUMIFS(Detail!BJ:BJ,Detail!$A:$A,$B378,Detail!$D:$D,13,Detail!$C:$C,2)</f>
        <v>0</v>
      </c>
      <c r="BM378" s="24">
        <f>SUMIFS(Detail!BJ:BJ,Detail!$A:$A,$B378,Detail!$D:$D,13,Detail!$C:$C,3)</f>
        <v>0</v>
      </c>
      <c r="BN378" s="24">
        <f>SUMIFS(Detail!BJ:BJ,Detail!$A:$A,$B378,Detail!$D:$D,13,Detail!$C:$C,4)</f>
        <v>0</v>
      </c>
      <c r="BO378" s="33">
        <f t="shared" si="663"/>
        <v>0</v>
      </c>
      <c r="BP378" s="24">
        <f>SUMIFS(Detail!BJ:BJ,Detail!$A:$A,$B378,Detail!$D:$D,14,Detail!$C:$C,1)</f>
        <v>0</v>
      </c>
      <c r="BQ378" s="24">
        <f>SUMIFS(Detail!BJ:BJ,Detail!$A:$A,$B378,Detail!$D:$D,14,Detail!$C:$C,2)</f>
        <v>0</v>
      </c>
      <c r="BR378" s="24">
        <f>SUMIFS(Detail!BJ:BJ,Detail!$A:$A,$B378,Detail!$D:$D,14,Detail!$C:$C,3)</f>
        <v>0</v>
      </c>
      <c r="BS378" s="24">
        <f>SUMIFS(Detail!BJ:BJ,Detail!$A:$A,$B378,Detail!$D:$D,14,Detail!$C:$C,4)</f>
        <v>0</v>
      </c>
      <c r="BT378" s="33">
        <f t="shared" si="664"/>
        <v>0</v>
      </c>
      <c r="BU378" s="24">
        <f>SUMIFS(Detail!BJ:BJ,Detail!$A:$A,$B378,Detail!$D:$D,15,Detail!$C:$C,1)</f>
        <v>0</v>
      </c>
      <c r="BV378" s="24">
        <f>SUMIFS(Detail!BJ:BJ,Detail!$A:$A,$B378,Detail!$D:$D,15,Detail!$C:$C,2)</f>
        <v>0</v>
      </c>
      <c r="BW378" s="24">
        <f>SUMIFS(Detail!BJ:BJ,Detail!$A:$A,$B378,Detail!$D:$D,15,Detail!$C:$C,3)</f>
        <v>0</v>
      </c>
      <c r="BX378" s="24">
        <f>SUMIFS(Detail!BJ:BJ,Detail!$A:$A,$B378,Detail!$D:$D,15,Detail!$C:$C,4)</f>
        <v>0</v>
      </c>
      <c r="BY378" s="33">
        <f t="shared" si="665"/>
        <v>0</v>
      </c>
      <c r="BZ378" s="24">
        <f>SUMIFS(Detail!BJ:BJ,Detail!$A:$A,$B378,Detail!$D:$D,16,Detail!$C:$C,1)</f>
        <v>0</v>
      </c>
      <c r="CA378" s="24">
        <f>SUMIFS(Detail!BJ:BJ,Detail!$A:$A,$B378,Detail!$D:$D,16,Detail!$C:$C,2)</f>
        <v>0</v>
      </c>
      <c r="CB378" s="24">
        <f>SUMIFS(Detail!BJ:BJ,Detail!$A:$A,$B378,Detail!$D:$D,16,Detail!$C:$C,3)</f>
        <v>0</v>
      </c>
      <c r="CC378" s="24">
        <f>SUMIFS(Detail!BJ:BJ,Detail!$A:$A,$B378,Detail!$D:$D,16,Detail!$C:$C,4)</f>
        <v>0</v>
      </c>
      <c r="CD378" s="33">
        <f t="shared" si="666"/>
        <v>0</v>
      </c>
      <c r="CE378" s="24">
        <f>SUMIFS(Detail!BJ:BJ,Detail!$A:$A,$B378,Detail!$D:$D,17,Detail!$C:$C,1)</f>
        <v>0</v>
      </c>
      <c r="CF378" s="24">
        <f>SUMIFS(Detail!BJ:BJ,Detail!$A:$A,$B378,Detail!$D:$D,17,Detail!$C:$C,2)</f>
        <v>0</v>
      </c>
      <c r="CG378" s="24">
        <f>SUMIFS(Detail!BJ:BJ,Detail!$A:$A,$B378,Detail!$D:$D,17,Detail!$C:$C,3)</f>
        <v>0</v>
      </c>
      <c r="CH378" s="24">
        <f>SUMIFS(Detail!BJ:BJ,Detail!$A:$A,$B378,Detail!$D:$D,17,Detail!$C:$C,4)</f>
        <v>0</v>
      </c>
      <c r="CI378" s="33">
        <f t="shared" si="667"/>
        <v>0</v>
      </c>
      <c r="CJ378" s="24">
        <f>SUMIFS(Detail!BJ:BJ,Detail!$A:$A,$B378,Detail!$D:$D,18,Detail!$C:$C,1)</f>
        <v>0</v>
      </c>
      <c r="CK378" s="24">
        <f>SUMIFS(Detail!BJ:BJ,Detail!$A:$A,$B378,Detail!$D:$D,18,Detail!$C:$C,2)</f>
        <v>0</v>
      </c>
      <c r="CL378" s="24">
        <f>SUMIFS(Detail!BJ:BJ,Detail!$A:$A,$B378,Detail!$D:$D,18,Detail!$C:$C,3)</f>
        <v>0</v>
      </c>
      <c r="CM378" s="24">
        <f>SUMIFS(Detail!BJ:BJ,Detail!$A:$A,$B378,Detail!$D:$D,18,Detail!$C:$C,4)</f>
        <v>0</v>
      </c>
      <c r="CN378" s="33">
        <f t="shared" si="668"/>
        <v>0</v>
      </c>
      <c r="CO378" s="24">
        <f>SUMIFS(Detail!BJ:BJ,Detail!$A:$A,$B378,Detail!$D:$D,19,Detail!$C:$C,1)</f>
        <v>0</v>
      </c>
      <c r="CP378" s="24">
        <f>SUMIFS(Detail!BJ:BJ,Detail!$A:$A,$B378,Detail!$D:$D,19,Detail!$C:$C,2)</f>
        <v>0</v>
      </c>
      <c r="CQ378" s="24">
        <f>SUMIFS(Detail!BJ:BJ,Detail!$A:$A,$B378,Detail!$D:$D,19,Detail!$C:$C,3)</f>
        <v>0</v>
      </c>
      <c r="CR378" s="24">
        <f>SUMIFS(Detail!BJ:BJ,Detail!$A:$A,$B378,Detail!$D:$D,19,Detail!$C:$C,4)</f>
        <v>0</v>
      </c>
      <c r="CS378" s="33">
        <f t="shared" si="669"/>
        <v>0</v>
      </c>
      <c r="CT378" s="24">
        <f>SUMIFS(Detail!BJ:BJ,Detail!$A:$A,$B378,Detail!$D:$D,20,Detail!$C:$C,1)</f>
        <v>0</v>
      </c>
      <c r="CU378" s="24">
        <f>SUMIFS(Detail!BJ:BJ,Detail!$A:$A,$B378,Detail!$D:$D,20,Detail!$C:$C,2)</f>
        <v>0</v>
      </c>
      <c r="CV378" s="24">
        <f>SUMIFS(Detail!BJ:BJ,Detail!$A:$A,$B378,Detail!$D:$D,20,Detail!$C:$C,3)</f>
        <v>0</v>
      </c>
      <c r="CW378" s="24">
        <f>SUMIFS(Detail!BJ:BJ,Detail!$A:$A,$B378,Detail!$D:$D,20,Detail!$C:$C,4)</f>
        <v>0</v>
      </c>
      <c r="CX378" s="33">
        <f t="shared" si="670"/>
        <v>0</v>
      </c>
      <c r="CY378" s="24">
        <f>SUMIFS(Detail!BJ:BJ,Detail!$A:$A,$B378,Detail!$D:$D,21,Detail!$C:$C,1)</f>
        <v>0</v>
      </c>
      <c r="CZ378" s="24">
        <f>SUMIFS(Detail!BJ:BJ,Detail!$A:$A,$B378,Detail!$D:$D,21,Detail!$C:$C,2)</f>
        <v>0</v>
      </c>
      <c r="DA378" s="24">
        <f>SUMIFS(Detail!BJ:BJ,Detail!$A:$A,$B378,Detail!$D:$D,21,Detail!$C:$C,3)</f>
        <v>0</v>
      </c>
      <c r="DB378" s="24">
        <f>SUMIFS(Detail!BJ:BJ,Detail!$A:$A,$B378,Detail!$D:$D,21,Detail!$C:$C,4)</f>
        <v>0</v>
      </c>
      <c r="DC378" s="33">
        <f t="shared" si="671"/>
        <v>0</v>
      </c>
      <c r="DD378" s="86">
        <f>SUMIFS(Detail!BJ:BJ,Detail!$A:$A,$B378,Detail!$B:$B,"&gt;60")</f>
        <v>0</v>
      </c>
    </row>
    <row r="379" spans="1:108" x14ac:dyDescent="0.25">
      <c r="A379" t="s">
        <v>5630</v>
      </c>
      <c r="B379" s="32" t="s">
        <v>5123</v>
      </c>
      <c r="C379" s="24">
        <f>SUMIFS(Detail!BJ:BJ,Detail!$A:$A,$B379,Detail!$D:$D,1,Detail!$C:$C,1)</f>
        <v>0</v>
      </c>
      <c r="D379" s="24">
        <f>SUMIFS(Detail!BJ:BJ,Detail!$A:$A,$B379,Detail!$D:$D,1,Detail!$C:$C,2)</f>
        <v>0</v>
      </c>
      <c r="E379" s="24">
        <f>SUMIFS(Detail!BJ:BJ,Detail!$A:$A,$B379,Detail!$D:$D,1,Detail!$C:$C,3)</f>
        <v>0</v>
      </c>
      <c r="F379" s="24">
        <f>SUMIFS(Detail!BJ:BJ,Detail!$A:$A,$B379,Detail!$D:$D,1,Detail!$C:$C,4)</f>
        <v>0</v>
      </c>
      <c r="G379" s="33">
        <f t="shared" si="651"/>
        <v>0</v>
      </c>
      <c r="H379" s="24">
        <f>SUMIFS(Detail!BJ:BJ,Detail!$A:$A,$B379,Detail!$D:$D,2,Detail!$C:$C,1)</f>
        <v>0</v>
      </c>
      <c r="I379" s="24">
        <f>SUMIFS(Detail!BJ:BJ,Detail!$A:$A,$B379,Detail!$D:$D,2,Detail!$C:$C,2)</f>
        <v>0</v>
      </c>
      <c r="J379" s="24">
        <f>SUMIFS(Detail!BJ:BJ,Detail!$A:$A,$B379,Detail!$D:$D,2,Detail!$C:$C,3)</f>
        <v>0</v>
      </c>
      <c r="K379" s="24">
        <f>SUMIFS(Detail!BJ:BJ,Detail!$A:$A,$B379,Detail!$D:$D,2,Detail!$C:$C,4)</f>
        <v>0</v>
      </c>
      <c r="L379" s="33">
        <f t="shared" si="652"/>
        <v>0</v>
      </c>
      <c r="M379" s="24">
        <f>SUMIFS(Detail!BJ:BJ,Detail!$A:$A,$B379,Detail!$D:$D,3,Detail!$C:$C,1)</f>
        <v>0</v>
      </c>
      <c r="N379" s="24">
        <f>SUMIFS(Detail!BJ:BJ,Detail!$A:$A,$B379,Detail!$D:$D,3,Detail!$C:$C,2)</f>
        <v>0</v>
      </c>
      <c r="O379" s="24">
        <f>SUMIFS(Detail!BJ:BJ,Detail!$A:$A,$B379,Detail!$D:$D,3,Detail!$C:$C,3)</f>
        <v>0</v>
      </c>
      <c r="P379" s="24">
        <f>SUMIFS(Detail!BJ:BJ,Detail!$A:$A,$B379,Detail!$D:$D,3,Detail!$C:$C,4)</f>
        <v>0</v>
      </c>
      <c r="Q379" s="33">
        <f t="shared" si="653"/>
        <v>0</v>
      </c>
      <c r="R379" s="24">
        <f>SUMIFS(Detail!BJ:BJ,Detail!$A:$A,$B379,Detail!$D:$D,4,Detail!$C:$C,1)</f>
        <v>0</v>
      </c>
      <c r="S379" s="24">
        <f>SUMIFS(Detail!BJ:BJ,Detail!$A:$A,$B379,Detail!$D:$D,4,Detail!$C:$C,2)</f>
        <v>0</v>
      </c>
      <c r="T379" s="24">
        <f>SUMIFS(Detail!BJ:BJ,Detail!$A:$A,$B379,Detail!$D:$D,4,Detail!$C:$C,3)</f>
        <v>0</v>
      </c>
      <c r="U379" s="24">
        <f>SUMIFS(Detail!BJ:BJ,Detail!$A:$A,$B379,Detail!$D:$D,4,Detail!$C:$C,4)</f>
        <v>0</v>
      </c>
      <c r="V379" s="33">
        <f t="shared" si="654"/>
        <v>0</v>
      </c>
      <c r="W379" s="24">
        <f>SUMIFS(Detail!BJ:BJ,Detail!$A:$A,$B379,Detail!$D:$D,5,Detail!$C:$C,1)</f>
        <v>0</v>
      </c>
      <c r="X379" s="24">
        <f>SUMIFS(Detail!BJ:BJ,Detail!$A:$A,$B379,Detail!$D:$D,5,Detail!$C:$C,2)</f>
        <v>0</v>
      </c>
      <c r="Y379" s="24">
        <f>SUMIFS(Detail!BJ:BJ,Detail!$A:$A,$B379,Detail!$D:$D,5,Detail!$C:$C,3)</f>
        <v>0</v>
      </c>
      <c r="Z379" s="24">
        <f>SUMIFS(Detail!BJ:BJ,Detail!$A:$A,$B379,Detail!$D:$D,5,Detail!$C:$C,4)</f>
        <v>0</v>
      </c>
      <c r="AA379" s="33">
        <f t="shared" si="655"/>
        <v>0</v>
      </c>
      <c r="AB379" s="24">
        <f>SUMIFS(Detail!BJ:BJ,Detail!$A:$A,$B379,Detail!$D:$D,6,Detail!$C:$C,1)</f>
        <v>0</v>
      </c>
      <c r="AC379" s="24">
        <f>SUMIFS(Detail!BJ:BJ,Detail!$A:$A,$B379,Detail!$D:$D,6,Detail!$C:$C,2)</f>
        <v>0</v>
      </c>
      <c r="AD379" s="24">
        <f>SUMIFS(Detail!BJ:BJ,Detail!$A:$A,$B379,Detail!$D:$D,6,Detail!$C:$C,3)</f>
        <v>0</v>
      </c>
      <c r="AE379" s="24">
        <f>SUMIFS(Detail!BJ:BJ,Detail!$A:$A,$B379,Detail!$D:$D,6,Detail!$C:$C,4)</f>
        <v>0</v>
      </c>
      <c r="AF379" s="33">
        <f t="shared" si="656"/>
        <v>0</v>
      </c>
      <c r="AG379" s="24">
        <f>SUMIFS(Detail!BJ:BJ,Detail!$A:$A,$B379,Detail!$D:$D,7,Detail!$C:$C,1)</f>
        <v>0</v>
      </c>
      <c r="AH379" s="24">
        <f>SUMIFS(Detail!BJ:BJ,Detail!$A:$A,$B379,Detail!$D:$D,7,Detail!$C:$C,2)</f>
        <v>0</v>
      </c>
      <c r="AI379" s="24">
        <f>SUMIFS(Detail!BJ:BJ,Detail!$A:$A,$B379,Detail!$D:$D,7,Detail!$C:$C,3)</f>
        <v>0</v>
      </c>
      <c r="AJ379" s="24">
        <f>SUMIFS(Detail!BJ:BJ,Detail!$A:$A,$B379,Detail!$D:$D,7,Detail!$C:$C,4)</f>
        <v>0</v>
      </c>
      <c r="AK379" s="33">
        <f t="shared" si="657"/>
        <v>0</v>
      </c>
      <c r="AL379" s="24">
        <f>SUMIFS(Detail!BJ:BJ,Detail!$A:$A,$B379,Detail!$D:$D,8,Detail!$C:$C,1)</f>
        <v>0</v>
      </c>
      <c r="AM379" s="24">
        <f>SUMIFS(Detail!BJ:BJ,Detail!$A:$A,$B379,Detail!$D:$D,8,Detail!$C:$C,2)</f>
        <v>0</v>
      </c>
      <c r="AN379" s="24">
        <f>SUMIFS(Detail!BJ:BJ,Detail!$A:$A,$B379,Detail!$D:$D,8,Detail!$C:$C,3)</f>
        <v>0</v>
      </c>
      <c r="AO379" s="24">
        <f>SUMIFS(Detail!BJ:BJ,Detail!$A:$A,$B379,Detail!$D:$D,8,Detail!$C:$C,4)</f>
        <v>0</v>
      </c>
      <c r="AP379" s="33">
        <f t="shared" si="658"/>
        <v>0</v>
      </c>
      <c r="AQ379" s="24">
        <f>SUMIFS(Detail!BJ:BJ,Detail!$A:$A,$B379,Detail!$D:$D,9,Detail!$C:$C,1)</f>
        <v>0</v>
      </c>
      <c r="AR379" s="24">
        <f>SUMIFS(Detail!BJ:BJ,Detail!$A:$A,$B379,Detail!$D:$D,9,Detail!$C:$C,2)</f>
        <v>0</v>
      </c>
      <c r="AS379" s="24">
        <f>SUMIFS(Detail!BJ:BJ,Detail!$A:$A,$B379,Detail!$D:$D,9,Detail!$C:$C,3)</f>
        <v>0</v>
      </c>
      <c r="AT379" s="24">
        <f>SUMIFS(Detail!BJ:BJ,Detail!$A:$A,$B379,Detail!$D:$D,9,Detail!$C:$C,4)</f>
        <v>0</v>
      </c>
      <c r="AU379" s="33">
        <f t="shared" si="659"/>
        <v>0</v>
      </c>
      <c r="AV379" s="24">
        <f>SUMIFS(Detail!BJ:BJ,Detail!$A:$A,$B379,Detail!$D:$D,10,Detail!$C:$C,1)</f>
        <v>0</v>
      </c>
      <c r="AW379" s="24">
        <f>SUMIFS(Detail!BJ:BJ,Detail!$A:$A,$B379,Detail!$D:$D,10,Detail!$C:$C,2)</f>
        <v>0</v>
      </c>
      <c r="AX379" s="24">
        <f>SUMIFS(Detail!BJ:BJ,Detail!$A:$A,$B379,Detail!$D:$D,10,Detail!$C:$C,3)</f>
        <v>0</v>
      </c>
      <c r="AY379" s="24">
        <f>SUMIFS(Detail!BJ:BJ,Detail!$A:$A,$B379,Detail!$D:$D,10,Detail!$C:$C,4)</f>
        <v>0</v>
      </c>
      <c r="AZ379" s="33">
        <f t="shared" si="660"/>
        <v>0</v>
      </c>
      <c r="BA379" s="24">
        <f>SUMIFS(Detail!BJ:BJ,Detail!$A:$A,$B379,Detail!$D:$D,11,Detail!$C:$C,1)</f>
        <v>0</v>
      </c>
      <c r="BB379" s="24">
        <f>SUMIFS(Detail!BJ:BJ,Detail!$A:$A,$B379,Detail!$D:$D,11,Detail!$C:$C,2)</f>
        <v>0</v>
      </c>
      <c r="BC379" s="24">
        <f>SUMIFS(Detail!BJ:BJ,Detail!$A:$A,$B379,Detail!$D:$D,11,Detail!$C:$C,3)</f>
        <v>0</v>
      </c>
      <c r="BD379" s="24">
        <f>SUMIFS(Detail!BJ:BJ,Detail!$A:$A,$B379,Detail!$D:$D,11,Detail!$C:$C,4)</f>
        <v>0</v>
      </c>
      <c r="BE379" s="33">
        <f t="shared" si="661"/>
        <v>0</v>
      </c>
      <c r="BF379" s="24">
        <f>SUMIFS(Detail!BJ:BJ,Detail!$A:$A,$B379,Detail!$D:$D,12,Detail!$C:$C,1)</f>
        <v>0</v>
      </c>
      <c r="BG379" s="24">
        <f>SUMIFS(Detail!BJ:BJ,Detail!$A:$A,$B379,Detail!$D:$D,12,Detail!$C:$C,2)</f>
        <v>0</v>
      </c>
      <c r="BH379" s="24">
        <f>SUMIFS(Detail!BJ:BJ,Detail!$A:$A,$B379,Detail!$D:$D,12,Detail!$C:$C,3)</f>
        <v>0</v>
      </c>
      <c r="BI379" s="24">
        <f>SUMIFS(Detail!BJ:BJ,Detail!$A:$A,$B379,Detail!$D:$D,12,Detail!$C:$C,4)</f>
        <v>0</v>
      </c>
      <c r="BJ379" s="33">
        <f t="shared" si="662"/>
        <v>0</v>
      </c>
      <c r="BK379" s="24">
        <f>SUMIFS(Detail!BJ:BJ,Detail!$A:$A,$B379,Detail!$D:$D,13,Detail!$C:$C,1)</f>
        <v>0</v>
      </c>
      <c r="BL379" s="24">
        <f>SUMIFS(Detail!BJ:BJ,Detail!$A:$A,$B379,Detail!$D:$D,13,Detail!$C:$C,2)</f>
        <v>0</v>
      </c>
      <c r="BM379" s="24">
        <f>SUMIFS(Detail!BJ:BJ,Detail!$A:$A,$B379,Detail!$D:$D,13,Detail!$C:$C,3)</f>
        <v>0</v>
      </c>
      <c r="BN379" s="24">
        <f>SUMIFS(Detail!BJ:BJ,Detail!$A:$A,$B379,Detail!$D:$D,13,Detail!$C:$C,4)</f>
        <v>0</v>
      </c>
      <c r="BO379" s="33">
        <f t="shared" si="663"/>
        <v>0</v>
      </c>
      <c r="BP379" s="24">
        <f>SUMIFS(Detail!BJ:BJ,Detail!$A:$A,$B379,Detail!$D:$D,14,Detail!$C:$C,1)</f>
        <v>0</v>
      </c>
      <c r="BQ379" s="24">
        <f>SUMIFS(Detail!BJ:BJ,Detail!$A:$A,$B379,Detail!$D:$D,14,Detail!$C:$C,2)</f>
        <v>0</v>
      </c>
      <c r="BR379" s="24">
        <f>SUMIFS(Detail!BJ:BJ,Detail!$A:$A,$B379,Detail!$D:$D,14,Detail!$C:$C,3)</f>
        <v>0</v>
      </c>
      <c r="BS379" s="24">
        <f>SUMIFS(Detail!BJ:BJ,Detail!$A:$A,$B379,Detail!$D:$D,14,Detail!$C:$C,4)</f>
        <v>0</v>
      </c>
      <c r="BT379" s="33">
        <f t="shared" si="664"/>
        <v>0</v>
      </c>
      <c r="BU379" s="24">
        <f>SUMIFS(Detail!BJ:BJ,Detail!$A:$A,$B379,Detail!$D:$D,15,Detail!$C:$C,1)</f>
        <v>0</v>
      </c>
      <c r="BV379" s="24">
        <f>SUMIFS(Detail!BJ:BJ,Detail!$A:$A,$B379,Detail!$D:$D,15,Detail!$C:$C,2)</f>
        <v>0</v>
      </c>
      <c r="BW379" s="24">
        <f>SUMIFS(Detail!BJ:BJ,Detail!$A:$A,$B379,Detail!$D:$D,15,Detail!$C:$C,3)</f>
        <v>0</v>
      </c>
      <c r="BX379" s="24">
        <f>SUMIFS(Detail!BJ:BJ,Detail!$A:$A,$B379,Detail!$D:$D,15,Detail!$C:$C,4)</f>
        <v>0</v>
      </c>
      <c r="BY379" s="33">
        <f t="shared" si="665"/>
        <v>0</v>
      </c>
      <c r="BZ379" s="24">
        <f>SUMIFS(Detail!BJ:BJ,Detail!$A:$A,$B379,Detail!$D:$D,16,Detail!$C:$C,1)</f>
        <v>0</v>
      </c>
      <c r="CA379" s="24">
        <f>SUMIFS(Detail!BJ:BJ,Detail!$A:$A,$B379,Detail!$D:$D,16,Detail!$C:$C,2)</f>
        <v>0</v>
      </c>
      <c r="CB379" s="24">
        <f>SUMIFS(Detail!BJ:BJ,Detail!$A:$A,$B379,Detail!$D:$D,16,Detail!$C:$C,3)</f>
        <v>0</v>
      </c>
      <c r="CC379" s="24">
        <f>SUMIFS(Detail!BJ:BJ,Detail!$A:$A,$B379,Detail!$D:$D,16,Detail!$C:$C,4)</f>
        <v>0</v>
      </c>
      <c r="CD379" s="33">
        <f t="shared" si="666"/>
        <v>0</v>
      </c>
      <c r="CE379" s="24">
        <f>SUMIFS(Detail!BJ:BJ,Detail!$A:$A,$B379,Detail!$D:$D,17,Detail!$C:$C,1)</f>
        <v>0</v>
      </c>
      <c r="CF379" s="24">
        <f>SUMIFS(Detail!BJ:BJ,Detail!$A:$A,$B379,Detail!$D:$D,17,Detail!$C:$C,2)</f>
        <v>0</v>
      </c>
      <c r="CG379" s="24">
        <f>SUMIFS(Detail!BJ:BJ,Detail!$A:$A,$B379,Detail!$D:$D,17,Detail!$C:$C,3)</f>
        <v>0</v>
      </c>
      <c r="CH379" s="24">
        <f>SUMIFS(Detail!BJ:BJ,Detail!$A:$A,$B379,Detail!$D:$D,17,Detail!$C:$C,4)</f>
        <v>0</v>
      </c>
      <c r="CI379" s="33">
        <f t="shared" si="667"/>
        <v>0</v>
      </c>
      <c r="CJ379" s="24">
        <f>SUMIFS(Detail!BJ:BJ,Detail!$A:$A,$B379,Detail!$D:$D,18,Detail!$C:$C,1)</f>
        <v>0</v>
      </c>
      <c r="CK379" s="24">
        <f>SUMIFS(Detail!BJ:BJ,Detail!$A:$A,$B379,Detail!$D:$D,18,Detail!$C:$C,2)</f>
        <v>0</v>
      </c>
      <c r="CL379" s="24">
        <f>SUMIFS(Detail!BJ:BJ,Detail!$A:$A,$B379,Detail!$D:$D,18,Detail!$C:$C,3)</f>
        <v>0</v>
      </c>
      <c r="CM379" s="24">
        <f>SUMIFS(Detail!BJ:BJ,Detail!$A:$A,$B379,Detail!$D:$D,18,Detail!$C:$C,4)</f>
        <v>0</v>
      </c>
      <c r="CN379" s="33">
        <f t="shared" si="668"/>
        <v>0</v>
      </c>
      <c r="CO379" s="24">
        <f>SUMIFS(Detail!BJ:BJ,Detail!$A:$A,$B379,Detail!$D:$D,19,Detail!$C:$C,1)</f>
        <v>0</v>
      </c>
      <c r="CP379" s="24">
        <f>SUMIFS(Detail!BJ:BJ,Detail!$A:$A,$B379,Detail!$D:$D,19,Detail!$C:$C,2)</f>
        <v>0</v>
      </c>
      <c r="CQ379" s="24">
        <f>SUMIFS(Detail!BJ:BJ,Detail!$A:$A,$B379,Detail!$D:$D,19,Detail!$C:$C,3)</f>
        <v>0</v>
      </c>
      <c r="CR379" s="24">
        <f>SUMIFS(Detail!BJ:BJ,Detail!$A:$A,$B379,Detail!$D:$D,19,Detail!$C:$C,4)</f>
        <v>0</v>
      </c>
      <c r="CS379" s="33">
        <f t="shared" si="669"/>
        <v>0</v>
      </c>
      <c r="CT379" s="24">
        <f>SUMIFS(Detail!BJ:BJ,Detail!$A:$A,$B379,Detail!$D:$D,20,Detail!$C:$C,1)</f>
        <v>0</v>
      </c>
      <c r="CU379" s="24">
        <f>SUMIFS(Detail!BJ:BJ,Detail!$A:$A,$B379,Detail!$D:$D,20,Detail!$C:$C,2)</f>
        <v>0</v>
      </c>
      <c r="CV379" s="24">
        <f>SUMIFS(Detail!BJ:BJ,Detail!$A:$A,$B379,Detail!$D:$D,20,Detail!$C:$C,3)</f>
        <v>0</v>
      </c>
      <c r="CW379" s="24">
        <f>SUMIFS(Detail!BJ:BJ,Detail!$A:$A,$B379,Detail!$D:$D,20,Detail!$C:$C,4)</f>
        <v>0</v>
      </c>
      <c r="CX379" s="33">
        <f t="shared" si="670"/>
        <v>0</v>
      </c>
      <c r="CY379" s="24">
        <f>SUMIFS(Detail!BJ:BJ,Detail!$A:$A,$B379,Detail!$D:$D,21,Detail!$C:$C,1)</f>
        <v>0</v>
      </c>
      <c r="CZ379" s="24">
        <f>SUMIFS(Detail!BJ:BJ,Detail!$A:$A,$B379,Detail!$D:$D,21,Detail!$C:$C,2)</f>
        <v>0</v>
      </c>
      <c r="DA379" s="24">
        <f>SUMIFS(Detail!BJ:BJ,Detail!$A:$A,$B379,Detail!$D:$D,21,Detail!$C:$C,3)</f>
        <v>0</v>
      </c>
      <c r="DB379" s="24">
        <f>SUMIFS(Detail!BJ:BJ,Detail!$A:$A,$B379,Detail!$D:$D,21,Detail!$C:$C,4)</f>
        <v>0</v>
      </c>
      <c r="DC379" s="33">
        <f t="shared" si="671"/>
        <v>0</v>
      </c>
      <c r="DD379" s="86">
        <f>SUMIFS(Detail!BJ:BJ,Detail!$A:$A,$B379,Detail!$B:$B,"&gt;60")</f>
        <v>0</v>
      </c>
    </row>
    <row r="380" spans="1:108" x14ac:dyDescent="0.25">
      <c r="A380" t="s">
        <v>5631</v>
      </c>
      <c r="B380" s="32" t="s">
        <v>5124</v>
      </c>
      <c r="C380" s="24">
        <f>SUMIFS(Detail!BJ:BJ,Detail!$A:$A,$B380,Detail!$D:$D,1,Detail!$C:$C,1)</f>
        <v>0</v>
      </c>
      <c r="D380" s="24">
        <f>SUMIFS(Detail!BJ:BJ,Detail!$A:$A,$B380,Detail!$D:$D,1,Detail!$C:$C,2)</f>
        <v>0</v>
      </c>
      <c r="E380" s="24">
        <f>SUMIFS(Detail!BJ:BJ,Detail!$A:$A,$B380,Detail!$D:$D,1,Detail!$C:$C,3)</f>
        <v>0</v>
      </c>
      <c r="F380" s="24">
        <f>SUMIFS(Detail!BJ:BJ,Detail!$A:$A,$B380,Detail!$D:$D,1,Detail!$C:$C,4)</f>
        <v>0</v>
      </c>
      <c r="G380" s="33">
        <f t="shared" si="651"/>
        <v>0</v>
      </c>
      <c r="H380" s="24">
        <f>SUMIFS(Detail!BJ:BJ,Detail!$A:$A,$B380,Detail!$D:$D,2,Detail!$C:$C,1)</f>
        <v>0</v>
      </c>
      <c r="I380" s="24">
        <f>SUMIFS(Detail!BJ:BJ,Detail!$A:$A,$B380,Detail!$D:$D,2,Detail!$C:$C,2)</f>
        <v>0</v>
      </c>
      <c r="J380" s="24">
        <f>SUMIFS(Detail!BJ:BJ,Detail!$A:$A,$B380,Detail!$D:$D,2,Detail!$C:$C,3)</f>
        <v>0</v>
      </c>
      <c r="K380" s="24">
        <f>SUMIFS(Detail!BJ:BJ,Detail!$A:$A,$B380,Detail!$D:$D,2,Detail!$C:$C,4)</f>
        <v>0</v>
      </c>
      <c r="L380" s="33">
        <f t="shared" si="652"/>
        <v>0</v>
      </c>
      <c r="M380" s="24">
        <f>SUMIFS(Detail!BJ:BJ,Detail!$A:$A,$B380,Detail!$D:$D,3,Detail!$C:$C,1)</f>
        <v>0</v>
      </c>
      <c r="N380" s="24">
        <f>SUMIFS(Detail!BJ:BJ,Detail!$A:$A,$B380,Detail!$D:$D,3,Detail!$C:$C,2)</f>
        <v>0</v>
      </c>
      <c r="O380" s="24">
        <f>SUMIFS(Detail!BJ:BJ,Detail!$A:$A,$B380,Detail!$D:$D,3,Detail!$C:$C,3)</f>
        <v>0</v>
      </c>
      <c r="P380" s="24">
        <f>SUMIFS(Detail!BJ:BJ,Detail!$A:$A,$B380,Detail!$D:$D,3,Detail!$C:$C,4)</f>
        <v>0</v>
      </c>
      <c r="Q380" s="33">
        <f t="shared" si="653"/>
        <v>0</v>
      </c>
      <c r="R380" s="24">
        <f>SUMIFS(Detail!BJ:BJ,Detail!$A:$A,$B380,Detail!$D:$D,4,Detail!$C:$C,1)</f>
        <v>0</v>
      </c>
      <c r="S380" s="24">
        <f>SUMIFS(Detail!BJ:BJ,Detail!$A:$A,$B380,Detail!$D:$D,4,Detail!$C:$C,2)</f>
        <v>0</v>
      </c>
      <c r="T380" s="24">
        <f>SUMIFS(Detail!BJ:BJ,Detail!$A:$A,$B380,Detail!$D:$D,4,Detail!$C:$C,3)</f>
        <v>0</v>
      </c>
      <c r="U380" s="24">
        <f>SUMIFS(Detail!BJ:BJ,Detail!$A:$A,$B380,Detail!$D:$D,4,Detail!$C:$C,4)</f>
        <v>0</v>
      </c>
      <c r="V380" s="33">
        <f t="shared" si="654"/>
        <v>0</v>
      </c>
      <c r="W380" s="24">
        <f>SUMIFS(Detail!BJ:BJ,Detail!$A:$A,$B380,Detail!$D:$D,5,Detail!$C:$C,1)</f>
        <v>0</v>
      </c>
      <c r="X380" s="24">
        <f>SUMIFS(Detail!BJ:BJ,Detail!$A:$A,$B380,Detail!$D:$D,5,Detail!$C:$C,2)</f>
        <v>0</v>
      </c>
      <c r="Y380" s="24">
        <f>SUMIFS(Detail!BJ:BJ,Detail!$A:$A,$B380,Detail!$D:$D,5,Detail!$C:$C,3)</f>
        <v>0</v>
      </c>
      <c r="Z380" s="24">
        <f>SUMIFS(Detail!BJ:BJ,Detail!$A:$A,$B380,Detail!$D:$D,5,Detail!$C:$C,4)</f>
        <v>0</v>
      </c>
      <c r="AA380" s="33">
        <f t="shared" si="655"/>
        <v>0</v>
      </c>
      <c r="AB380" s="24">
        <f>SUMIFS(Detail!BJ:BJ,Detail!$A:$A,$B380,Detail!$D:$D,6,Detail!$C:$C,1)</f>
        <v>0</v>
      </c>
      <c r="AC380" s="24">
        <f>SUMIFS(Detail!BJ:BJ,Detail!$A:$A,$B380,Detail!$D:$D,6,Detail!$C:$C,2)</f>
        <v>0</v>
      </c>
      <c r="AD380" s="24">
        <f>SUMIFS(Detail!BJ:BJ,Detail!$A:$A,$B380,Detail!$D:$D,6,Detail!$C:$C,3)</f>
        <v>0</v>
      </c>
      <c r="AE380" s="24">
        <f>SUMIFS(Detail!BJ:BJ,Detail!$A:$A,$B380,Detail!$D:$D,6,Detail!$C:$C,4)</f>
        <v>0</v>
      </c>
      <c r="AF380" s="33">
        <f t="shared" si="656"/>
        <v>0</v>
      </c>
      <c r="AG380" s="24">
        <f>SUMIFS(Detail!BJ:BJ,Detail!$A:$A,$B380,Detail!$D:$D,7,Detail!$C:$C,1)</f>
        <v>0</v>
      </c>
      <c r="AH380" s="24">
        <f>SUMIFS(Detail!BJ:BJ,Detail!$A:$A,$B380,Detail!$D:$D,7,Detail!$C:$C,2)</f>
        <v>0</v>
      </c>
      <c r="AI380" s="24">
        <f>SUMIFS(Detail!BJ:BJ,Detail!$A:$A,$B380,Detail!$D:$D,7,Detail!$C:$C,3)</f>
        <v>0</v>
      </c>
      <c r="AJ380" s="24">
        <f>SUMIFS(Detail!BJ:BJ,Detail!$A:$A,$B380,Detail!$D:$D,7,Detail!$C:$C,4)</f>
        <v>0</v>
      </c>
      <c r="AK380" s="33">
        <f t="shared" si="657"/>
        <v>0</v>
      </c>
      <c r="AL380" s="24">
        <f>SUMIFS(Detail!BJ:BJ,Detail!$A:$A,$B380,Detail!$D:$D,8,Detail!$C:$C,1)</f>
        <v>0</v>
      </c>
      <c r="AM380" s="24">
        <f>SUMIFS(Detail!BJ:BJ,Detail!$A:$A,$B380,Detail!$D:$D,8,Detail!$C:$C,2)</f>
        <v>0</v>
      </c>
      <c r="AN380" s="24">
        <f>SUMIFS(Detail!BJ:BJ,Detail!$A:$A,$B380,Detail!$D:$D,8,Detail!$C:$C,3)</f>
        <v>0</v>
      </c>
      <c r="AO380" s="24">
        <f>SUMIFS(Detail!BJ:BJ,Detail!$A:$A,$B380,Detail!$D:$D,8,Detail!$C:$C,4)</f>
        <v>0</v>
      </c>
      <c r="AP380" s="33">
        <f t="shared" si="658"/>
        <v>0</v>
      </c>
      <c r="AQ380" s="24">
        <f>SUMIFS(Detail!BJ:BJ,Detail!$A:$A,$B380,Detail!$D:$D,9,Detail!$C:$C,1)</f>
        <v>0</v>
      </c>
      <c r="AR380" s="24">
        <f>SUMIFS(Detail!BJ:BJ,Detail!$A:$A,$B380,Detail!$D:$D,9,Detail!$C:$C,2)</f>
        <v>0</v>
      </c>
      <c r="AS380" s="24">
        <f>SUMIFS(Detail!BJ:BJ,Detail!$A:$A,$B380,Detail!$D:$D,9,Detail!$C:$C,3)</f>
        <v>0</v>
      </c>
      <c r="AT380" s="24">
        <f>SUMIFS(Detail!BJ:BJ,Detail!$A:$A,$B380,Detail!$D:$D,9,Detail!$C:$C,4)</f>
        <v>0</v>
      </c>
      <c r="AU380" s="33">
        <f t="shared" si="659"/>
        <v>0</v>
      </c>
      <c r="AV380" s="24">
        <f>SUMIFS(Detail!BJ:BJ,Detail!$A:$A,$B380,Detail!$D:$D,10,Detail!$C:$C,1)</f>
        <v>0</v>
      </c>
      <c r="AW380" s="24">
        <f>SUMIFS(Detail!BJ:BJ,Detail!$A:$A,$B380,Detail!$D:$D,10,Detail!$C:$C,2)</f>
        <v>0</v>
      </c>
      <c r="AX380" s="24">
        <f>SUMIFS(Detail!BJ:BJ,Detail!$A:$A,$B380,Detail!$D:$D,10,Detail!$C:$C,3)</f>
        <v>0</v>
      </c>
      <c r="AY380" s="24">
        <f>SUMIFS(Detail!BJ:BJ,Detail!$A:$A,$B380,Detail!$D:$D,10,Detail!$C:$C,4)</f>
        <v>0</v>
      </c>
      <c r="AZ380" s="33">
        <f t="shared" si="660"/>
        <v>0</v>
      </c>
      <c r="BA380" s="24">
        <f>SUMIFS(Detail!BJ:BJ,Detail!$A:$A,$B380,Detail!$D:$D,11,Detail!$C:$C,1)</f>
        <v>0</v>
      </c>
      <c r="BB380" s="24">
        <f>SUMIFS(Detail!BJ:BJ,Detail!$A:$A,$B380,Detail!$D:$D,11,Detail!$C:$C,2)</f>
        <v>0</v>
      </c>
      <c r="BC380" s="24">
        <f>SUMIFS(Detail!BJ:BJ,Detail!$A:$A,$B380,Detail!$D:$D,11,Detail!$C:$C,3)</f>
        <v>0</v>
      </c>
      <c r="BD380" s="24">
        <f>SUMIFS(Detail!BJ:BJ,Detail!$A:$A,$B380,Detail!$D:$D,11,Detail!$C:$C,4)</f>
        <v>0</v>
      </c>
      <c r="BE380" s="33">
        <f t="shared" si="661"/>
        <v>0</v>
      </c>
      <c r="BF380" s="24">
        <f>SUMIFS(Detail!BJ:BJ,Detail!$A:$A,$B380,Detail!$D:$D,12,Detail!$C:$C,1)</f>
        <v>0</v>
      </c>
      <c r="BG380" s="24">
        <f>SUMIFS(Detail!BJ:BJ,Detail!$A:$A,$B380,Detail!$D:$D,12,Detail!$C:$C,2)</f>
        <v>0</v>
      </c>
      <c r="BH380" s="24">
        <f>SUMIFS(Detail!BJ:BJ,Detail!$A:$A,$B380,Detail!$D:$D,12,Detail!$C:$C,3)</f>
        <v>0</v>
      </c>
      <c r="BI380" s="24">
        <f>SUMIFS(Detail!BJ:BJ,Detail!$A:$A,$B380,Detail!$D:$D,12,Detail!$C:$C,4)</f>
        <v>0</v>
      </c>
      <c r="BJ380" s="33">
        <f t="shared" si="662"/>
        <v>0</v>
      </c>
      <c r="BK380" s="24">
        <f>SUMIFS(Detail!BJ:BJ,Detail!$A:$A,$B380,Detail!$D:$D,13,Detail!$C:$C,1)</f>
        <v>0</v>
      </c>
      <c r="BL380" s="24">
        <f>SUMIFS(Detail!BJ:BJ,Detail!$A:$A,$B380,Detail!$D:$D,13,Detail!$C:$C,2)</f>
        <v>0</v>
      </c>
      <c r="BM380" s="24">
        <f>SUMIFS(Detail!BJ:BJ,Detail!$A:$A,$B380,Detail!$D:$D,13,Detail!$C:$C,3)</f>
        <v>0</v>
      </c>
      <c r="BN380" s="24">
        <f>SUMIFS(Detail!BJ:BJ,Detail!$A:$A,$B380,Detail!$D:$D,13,Detail!$C:$C,4)</f>
        <v>0</v>
      </c>
      <c r="BO380" s="33">
        <f t="shared" si="663"/>
        <v>0</v>
      </c>
      <c r="BP380" s="24">
        <f>SUMIFS(Detail!BJ:BJ,Detail!$A:$A,$B380,Detail!$D:$D,14,Detail!$C:$C,1)</f>
        <v>0</v>
      </c>
      <c r="BQ380" s="24">
        <f>SUMIFS(Detail!BJ:BJ,Detail!$A:$A,$B380,Detail!$D:$D,14,Detail!$C:$C,2)</f>
        <v>0</v>
      </c>
      <c r="BR380" s="24">
        <f>SUMIFS(Detail!BJ:BJ,Detail!$A:$A,$B380,Detail!$D:$D,14,Detail!$C:$C,3)</f>
        <v>0</v>
      </c>
      <c r="BS380" s="24">
        <f>SUMIFS(Detail!BJ:BJ,Detail!$A:$A,$B380,Detail!$D:$D,14,Detail!$C:$C,4)</f>
        <v>0</v>
      </c>
      <c r="BT380" s="33">
        <f t="shared" si="664"/>
        <v>0</v>
      </c>
      <c r="BU380" s="24">
        <f>SUMIFS(Detail!BJ:BJ,Detail!$A:$A,$B380,Detail!$D:$D,15,Detail!$C:$C,1)</f>
        <v>0</v>
      </c>
      <c r="BV380" s="24">
        <f>SUMIFS(Detail!BJ:BJ,Detail!$A:$A,$B380,Detail!$D:$D,15,Detail!$C:$C,2)</f>
        <v>0</v>
      </c>
      <c r="BW380" s="24">
        <f>SUMIFS(Detail!BJ:BJ,Detail!$A:$A,$B380,Detail!$D:$D,15,Detail!$C:$C,3)</f>
        <v>0</v>
      </c>
      <c r="BX380" s="24">
        <f>SUMIFS(Detail!BJ:BJ,Detail!$A:$A,$B380,Detail!$D:$D,15,Detail!$C:$C,4)</f>
        <v>0</v>
      </c>
      <c r="BY380" s="33">
        <f t="shared" si="665"/>
        <v>0</v>
      </c>
      <c r="BZ380" s="24">
        <f>SUMIFS(Detail!BJ:BJ,Detail!$A:$A,$B380,Detail!$D:$D,16,Detail!$C:$C,1)</f>
        <v>0</v>
      </c>
      <c r="CA380" s="24">
        <f>SUMIFS(Detail!BJ:BJ,Detail!$A:$A,$B380,Detail!$D:$D,16,Detail!$C:$C,2)</f>
        <v>0</v>
      </c>
      <c r="CB380" s="24">
        <f>SUMIFS(Detail!BJ:BJ,Detail!$A:$A,$B380,Detail!$D:$D,16,Detail!$C:$C,3)</f>
        <v>0</v>
      </c>
      <c r="CC380" s="24">
        <f>SUMIFS(Detail!BJ:BJ,Detail!$A:$A,$B380,Detail!$D:$D,16,Detail!$C:$C,4)</f>
        <v>0</v>
      </c>
      <c r="CD380" s="33">
        <f t="shared" si="666"/>
        <v>0</v>
      </c>
      <c r="CE380" s="24">
        <f>SUMIFS(Detail!BJ:BJ,Detail!$A:$A,$B380,Detail!$D:$D,17,Detail!$C:$C,1)</f>
        <v>0</v>
      </c>
      <c r="CF380" s="24">
        <f>SUMIFS(Detail!BJ:BJ,Detail!$A:$A,$B380,Detail!$D:$D,17,Detail!$C:$C,2)</f>
        <v>0</v>
      </c>
      <c r="CG380" s="24">
        <f>SUMIFS(Detail!BJ:BJ,Detail!$A:$A,$B380,Detail!$D:$D,17,Detail!$C:$C,3)</f>
        <v>0</v>
      </c>
      <c r="CH380" s="24">
        <f>SUMIFS(Detail!BJ:BJ,Detail!$A:$A,$B380,Detail!$D:$D,17,Detail!$C:$C,4)</f>
        <v>0</v>
      </c>
      <c r="CI380" s="33">
        <f t="shared" si="667"/>
        <v>0</v>
      </c>
      <c r="CJ380" s="24">
        <f>SUMIFS(Detail!BJ:BJ,Detail!$A:$A,$B380,Detail!$D:$D,18,Detail!$C:$C,1)</f>
        <v>0</v>
      </c>
      <c r="CK380" s="24">
        <f>SUMIFS(Detail!BJ:BJ,Detail!$A:$A,$B380,Detail!$D:$D,18,Detail!$C:$C,2)</f>
        <v>0</v>
      </c>
      <c r="CL380" s="24">
        <f>SUMIFS(Detail!BJ:BJ,Detail!$A:$A,$B380,Detail!$D:$D,18,Detail!$C:$C,3)</f>
        <v>0</v>
      </c>
      <c r="CM380" s="24">
        <f>SUMIFS(Detail!BJ:BJ,Detail!$A:$A,$B380,Detail!$D:$D,18,Detail!$C:$C,4)</f>
        <v>0</v>
      </c>
      <c r="CN380" s="33">
        <f t="shared" si="668"/>
        <v>0</v>
      </c>
      <c r="CO380" s="24">
        <f>SUMIFS(Detail!BJ:BJ,Detail!$A:$A,$B380,Detail!$D:$D,19,Detail!$C:$C,1)</f>
        <v>0</v>
      </c>
      <c r="CP380" s="24">
        <f>SUMIFS(Detail!BJ:BJ,Detail!$A:$A,$B380,Detail!$D:$D,19,Detail!$C:$C,2)</f>
        <v>0</v>
      </c>
      <c r="CQ380" s="24">
        <f>SUMIFS(Detail!BJ:BJ,Detail!$A:$A,$B380,Detail!$D:$D,19,Detail!$C:$C,3)</f>
        <v>0</v>
      </c>
      <c r="CR380" s="24">
        <f>SUMIFS(Detail!BJ:BJ,Detail!$A:$A,$B380,Detail!$D:$D,19,Detail!$C:$C,4)</f>
        <v>0</v>
      </c>
      <c r="CS380" s="33">
        <f t="shared" si="669"/>
        <v>0</v>
      </c>
      <c r="CT380" s="24">
        <f>SUMIFS(Detail!BJ:BJ,Detail!$A:$A,$B380,Detail!$D:$D,20,Detail!$C:$C,1)</f>
        <v>0</v>
      </c>
      <c r="CU380" s="24">
        <f>SUMIFS(Detail!BJ:BJ,Detail!$A:$A,$B380,Detail!$D:$D,20,Detail!$C:$C,2)</f>
        <v>0</v>
      </c>
      <c r="CV380" s="24">
        <f>SUMIFS(Detail!BJ:BJ,Detail!$A:$A,$B380,Detail!$D:$D,20,Detail!$C:$C,3)</f>
        <v>0</v>
      </c>
      <c r="CW380" s="24">
        <f>SUMIFS(Detail!BJ:BJ,Detail!$A:$A,$B380,Detail!$D:$D,20,Detail!$C:$C,4)</f>
        <v>0</v>
      </c>
      <c r="CX380" s="33">
        <f t="shared" si="670"/>
        <v>0</v>
      </c>
      <c r="CY380" s="24">
        <f>SUMIFS(Detail!BJ:BJ,Detail!$A:$A,$B380,Detail!$D:$D,21,Detail!$C:$C,1)</f>
        <v>0</v>
      </c>
      <c r="CZ380" s="24">
        <f>SUMIFS(Detail!BJ:BJ,Detail!$A:$A,$B380,Detail!$D:$D,21,Detail!$C:$C,2)</f>
        <v>0</v>
      </c>
      <c r="DA380" s="24">
        <f>SUMIFS(Detail!BJ:BJ,Detail!$A:$A,$B380,Detail!$D:$D,21,Detail!$C:$C,3)</f>
        <v>0</v>
      </c>
      <c r="DB380" s="24">
        <f>SUMIFS(Detail!BJ:BJ,Detail!$A:$A,$B380,Detail!$D:$D,21,Detail!$C:$C,4)</f>
        <v>0</v>
      </c>
      <c r="DC380" s="33">
        <f t="shared" si="671"/>
        <v>0</v>
      </c>
      <c r="DD380" s="86">
        <f>SUMIFS(Detail!BJ:BJ,Detail!$A:$A,$B380,Detail!$B:$B,"&gt;60")</f>
        <v>0</v>
      </c>
    </row>
    <row r="381" spans="1:108" x14ac:dyDescent="0.25">
      <c r="A381" t="s">
        <v>5632</v>
      </c>
      <c r="B381" s="32" t="s">
        <v>5125</v>
      </c>
      <c r="C381" s="24">
        <f>SUMIFS(Detail!BJ:BJ,Detail!$A:$A,$B381,Detail!$D:$D,1,Detail!$C:$C,1)</f>
        <v>0</v>
      </c>
      <c r="D381" s="24">
        <f>SUMIFS(Detail!BJ:BJ,Detail!$A:$A,$B381,Detail!$D:$D,1,Detail!$C:$C,2)</f>
        <v>0</v>
      </c>
      <c r="E381" s="24">
        <f>SUMIFS(Detail!BJ:BJ,Detail!$A:$A,$B381,Detail!$D:$D,1,Detail!$C:$C,3)</f>
        <v>0</v>
      </c>
      <c r="F381" s="24">
        <f>SUMIFS(Detail!BJ:BJ,Detail!$A:$A,$B381,Detail!$D:$D,1,Detail!$C:$C,4)</f>
        <v>0</v>
      </c>
      <c r="G381" s="33">
        <f t="shared" si="651"/>
        <v>0</v>
      </c>
      <c r="H381" s="24">
        <f>SUMIFS(Detail!BJ:BJ,Detail!$A:$A,$B381,Detail!$D:$D,2,Detail!$C:$C,1)</f>
        <v>0</v>
      </c>
      <c r="I381" s="24">
        <f>SUMIFS(Detail!BJ:BJ,Detail!$A:$A,$B381,Detail!$D:$D,2,Detail!$C:$C,2)</f>
        <v>0</v>
      </c>
      <c r="J381" s="24">
        <f>SUMIFS(Detail!BJ:BJ,Detail!$A:$A,$B381,Detail!$D:$D,2,Detail!$C:$C,3)</f>
        <v>0</v>
      </c>
      <c r="K381" s="24">
        <f>SUMIFS(Detail!BJ:BJ,Detail!$A:$A,$B381,Detail!$D:$D,2,Detail!$C:$C,4)</f>
        <v>0</v>
      </c>
      <c r="L381" s="33">
        <f t="shared" si="652"/>
        <v>0</v>
      </c>
      <c r="M381" s="24">
        <f>SUMIFS(Detail!BJ:BJ,Detail!$A:$A,$B381,Detail!$D:$D,3,Detail!$C:$C,1)</f>
        <v>0</v>
      </c>
      <c r="N381" s="24">
        <f>SUMIFS(Detail!BJ:BJ,Detail!$A:$A,$B381,Detail!$D:$D,3,Detail!$C:$C,2)</f>
        <v>0</v>
      </c>
      <c r="O381" s="24">
        <f>SUMIFS(Detail!BJ:BJ,Detail!$A:$A,$B381,Detail!$D:$D,3,Detail!$C:$C,3)</f>
        <v>0</v>
      </c>
      <c r="P381" s="24">
        <f>SUMIFS(Detail!BJ:BJ,Detail!$A:$A,$B381,Detail!$D:$D,3,Detail!$C:$C,4)</f>
        <v>0</v>
      </c>
      <c r="Q381" s="33">
        <f t="shared" si="653"/>
        <v>0</v>
      </c>
      <c r="R381" s="24">
        <f>SUMIFS(Detail!BJ:BJ,Detail!$A:$A,$B381,Detail!$D:$D,4,Detail!$C:$C,1)</f>
        <v>0</v>
      </c>
      <c r="S381" s="24">
        <f>SUMIFS(Detail!BJ:BJ,Detail!$A:$A,$B381,Detail!$D:$D,4,Detail!$C:$C,2)</f>
        <v>0</v>
      </c>
      <c r="T381" s="24">
        <f>SUMIFS(Detail!BJ:BJ,Detail!$A:$A,$B381,Detail!$D:$D,4,Detail!$C:$C,3)</f>
        <v>0</v>
      </c>
      <c r="U381" s="24">
        <f>SUMIFS(Detail!BJ:BJ,Detail!$A:$A,$B381,Detail!$D:$D,4,Detail!$C:$C,4)</f>
        <v>0</v>
      </c>
      <c r="V381" s="33">
        <f t="shared" si="654"/>
        <v>0</v>
      </c>
      <c r="W381" s="24">
        <f>SUMIFS(Detail!BJ:BJ,Detail!$A:$A,$B381,Detail!$D:$D,5,Detail!$C:$C,1)</f>
        <v>0</v>
      </c>
      <c r="X381" s="24">
        <f>SUMIFS(Detail!BJ:BJ,Detail!$A:$A,$B381,Detail!$D:$D,5,Detail!$C:$C,2)</f>
        <v>0</v>
      </c>
      <c r="Y381" s="24">
        <f>SUMIFS(Detail!BJ:BJ,Detail!$A:$A,$B381,Detail!$D:$D,5,Detail!$C:$C,3)</f>
        <v>0</v>
      </c>
      <c r="Z381" s="24">
        <f>SUMIFS(Detail!BJ:BJ,Detail!$A:$A,$B381,Detail!$D:$D,5,Detail!$C:$C,4)</f>
        <v>0</v>
      </c>
      <c r="AA381" s="33">
        <f t="shared" si="655"/>
        <v>0</v>
      </c>
      <c r="AB381" s="24">
        <f>SUMIFS(Detail!BJ:BJ,Detail!$A:$A,$B381,Detail!$D:$D,6,Detail!$C:$C,1)</f>
        <v>0</v>
      </c>
      <c r="AC381" s="24">
        <f>SUMIFS(Detail!BJ:BJ,Detail!$A:$A,$B381,Detail!$D:$D,6,Detail!$C:$C,2)</f>
        <v>0</v>
      </c>
      <c r="AD381" s="24">
        <f>SUMIFS(Detail!BJ:BJ,Detail!$A:$A,$B381,Detail!$D:$D,6,Detail!$C:$C,3)</f>
        <v>0</v>
      </c>
      <c r="AE381" s="24">
        <f>SUMIFS(Detail!BJ:BJ,Detail!$A:$A,$B381,Detail!$D:$D,6,Detail!$C:$C,4)</f>
        <v>0</v>
      </c>
      <c r="AF381" s="33">
        <f t="shared" si="656"/>
        <v>0</v>
      </c>
      <c r="AG381" s="24">
        <f>SUMIFS(Detail!BJ:BJ,Detail!$A:$A,$B381,Detail!$D:$D,7,Detail!$C:$C,1)</f>
        <v>0</v>
      </c>
      <c r="AH381" s="24">
        <f>SUMIFS(Detail!BJ:BJ,Detail!$A:$A,$B381,Detail!$D:$D,7,Detail!$C:$C,2)</f>
        <v>0</v>
      </c>
      <c r="AI381" s="24">
        <f>SUMIFS(Detail!BJ:BJ,Detail!$A:$A,$B381,Detail!$D:$D,7,Detail!$C:$C,3)</f>
        <v>0</v>
      </c>
      <c r="AJ381" s="24">
        <f>SUMIFS(Detail!BJ:BJ,Detail!$A:$A,$B381,Detail!$D:$D,7,Detail!$C:$C,4)</f>
        <v>0</v>
      </c>
      <c r="AK381" s="33">
        <f t="shared" si="657"/>
        <v>0</v>
      </c>
      <c r="AL381" s="24">
        <f>SUMIFS(Detail!BJ:BJ,Detail!$A:$A,$B381,Detail!$D:$D,8,Detail!$C:$C,1)</f>
        <v>0</v>
      </c>
      <c r="AM381" s="24">
        <f>SUMIFS(Detail!BJ:BJ,Detail!$A:$A,$B381,Detail!$D:$D,8,Detail!$C:$C,2)</f>
        <v>0</v>
      </c>
      <c r="AN381" s="24">
        <f>SUMIFS(Detail!BJ:BJ,Detail!$A:$A,$B381,Detail!$D:$D,8,Detail!$C:$C,3)</f>
        <v>0</v>
      </c>
      <c r="AO381" s="24">
        <f>SUMIFS(Detail!BJ:BJ,Detail!$A:$A,$B381,Detail!$D:$D,8,Detail!$C:$C,4)</f>
        <v>0</v>
      </c>
      <c r="AP381" s="33">
        <f t="shared" si="658"/>
        <v>0</v>
      </c>
      <c r="AQ381" s="24">
        <f>SUMIFS(Detail!BJ:BJ,Detail!$A:$A,$B381,Detail!$D:$D,9,Detail!$C:$C,1)</f>
        <v>0</v>
      </c>
      <c r="AR381" s="24">
        <f>SUMIFS(Detail!BJ:BJ,Detail!$A:$A,$B381,Detail!$D:$D,9,Detail!$C:$C,2)</f>
        <v>0</v>
      </c>
      <c r="AS381" s="24">
        <f>SUMIFS(Detail!BJ:BJ,Detail!$A:$A,$B381,Detail!$D:$D,9,Detail!$C:$C,3)</f>
        <v>0</v>
      </c>
      <c r="AT381" s="24">
        <f>SUMIFS(Detail!BJ:BJ,Detail!$A:$A,$B381,Detail!$D:$D,9,Detail!$C:$C,4)</f>
        <v>0</v>
      </c>
      <c r="AU381" s="33">
        <f t="shared" si="659"/>
        <v>0</v>
      </c>
      <c r="AV381" s="24">
        <f>SUMIFS(Detail!BJ:BJ,Detail!$A:$A,$B381,Detail!$D:$D,10,Detail!$C:$C,1)</f>
        <v>0</v>
      </c>
      <c r="AW381" s="24">
        <f>SUMIFS(Detail!BJ:BJ,Detail!$A:$A,$B381,Detail!$D:$D,10,Detail!$C:$C,2)</f>
        <v>0</v>
      </c>
      <c r="AX381" s="24">
        <f>SUMIFS(Detail!BJ:BJ,Detail!$A:$A,$B381,Detail!$D:$D,10,Detail!$C:$C,3)</f>
        <v>0</v>
      </c>
      <c r="AY381" s="24">
        <f>SUMIFS(Detail!BJ:BJ,Detail!$A:$A,$B381,Detail!$D:$D,10,Detail!$C:$C,4)</f>
        <v>0</v>
      </c>
      <c r="AZ381" s="33">
        <f t="shared" si="660"/>
        <v>0</v>
      </c>
      <c r="BA381" s="24">
        <f>SUMIFS(Detail!BJ:BJ,Detail!$A:$A,$B381,Detail!$D:$D,11,Detail!$C:$C,1)</f>
        <v>0</v>
      </c>
      <c r="BB381" s="24">
        <f>SUMIFS(Detail!BJ:BJ,Detail!$A:$A,$B381,Detail!$D:$D,11,Detail!$C:$C,2)</f>
        <v>0</v>
      </c>
      <c r="BC381" s="24">
        <f>SUMIFS(Detail!BJ:BJ,Detail!$A:$A,$B381,Detail!$D:$D,11,Detail!$C:$C,3)</f>
        <v>0</v>
      </c>
      <c r="BD381" s="24">
        <f>SUMIFS(Detail!BJ:BJ,Detail!$A:$A,$B381,Detail!$D:$D,11,Detail!$C:$C,4)</f>
        <v>0</v>
      </c>
      <c r="BE381" s="33">
        <f t="shared" si="661"/>
        <v>0</v>
      </c>
      <c r="BF381" s="24">
        <f>SUMIFS(Detail!BJ:BJ,Detail!$A:$A,$B381,Detail!$D:$D,12,Detail!$C:$C,1)</f>
        <v>0</v>
      </c>
      <c r="BG381" s="24">
        <f>SUMIFS(Detail!BJ:BJ,Detail!$A:$A,$B381,Detail!$D:$D,12,Detail!$C:$C,2)</f>
        <v>0</v>
      </c>
      <c r="BH381" s="24">
        <f>SUMIFS(Detail!BJ:BJ,Detail!$A:$A,$B381,Detail!$D:$D,12,Detail!$C:$C,3)</f>
        <v>0</v>
      </c>
      <c r="BI381" s="24">
        <f>SUMIFS(Detail!BJ:BJ,Detail!$A:$A,$B381,Detail!$D:$D,12,Detail!$C:$C,4)</f>
        <v>0</v>
      </c>
      <c r="BJ381" s="33">
        <f t="shared" si="662"/>
        <v>0</v>
      </c>
      <c r="BK381" s="24">
        <f>SUMIFS(Detail!BJ:BJ,Detail!$A:$A,$B381,Detail!$D:$D,13,Detail!$C:$C,1)</f>
        <v>0</v>
      </c>
      <c r="BL381" s="24">
        <f>SUMIFS(Detail!BJ:BJ,Detail!$A:$A,$B381,Detail!$D:$D,13,Detail!$C:$C,2)</f>
        <v>0</v>
      </c>
      <c r="BM381" s="24">
        <f>SUMIFS(Detail!BJ:BJ,Detail!$A:$A,$B381,Detail!$D:$D,13,Detail!$C:$C,3)</f>
        <v>0</v>
      </c>
      <c r="BN381" s="24">
        <f>SUMIFS(Detail!BJ:BJ,Detail!$A:$A,$B381,Detail!$D:$D,13,Detail!$C:$C,4)</f>
        <v>0</v>
      </c>
      <c r="BO381" s="33">
        <f t="shared" si="663"/>
        <v>0</v>
      </c>
      <c r="BP381" s="24">
        <f>SUMIFS(Detail!BJ:BJ,Detail!$A:$A,$B381,Detail!$D:$D,14,Detail!$C:$C,1)</f>
        <v>0</v>
      </c>
      <c r="BQ381" s="24">
        <f>SUMIFS(Detail!BJ:BJ,Detail!$A:$A,$B381,Detail!$D:$D,14,Detail!$C:$C,2)</f>
        <v>0</v>
      </c>
      <c r="BR381" s="24">
        <f>SUMIFS(Detail!BJ:BJ,Detail!$A:$A,$B381,Detail!$D:$D,14,Detail!$C:$C,3)</f>
        <v>0</v>
      </c>
      <c r="BS381" s="24">
        <f>SUMIFS(Detail!BJ:BJ,Detail!$A:$A,$B381,Detail!$D:$D,14,Detail!$C:$C,4)</f>
        <v>0</v>
      </c>
      <c r="BT381" s="33">
        <f t="shared" si="664"/>
        <v>0</v>
      </c>
      <c r="BU381" s="24">
        <f>SUMIFS(Detail!BJ:BJ,Detail!$A:$A,$B381,Detail!$D:$D,15,Detail!$C:$C,1)</f>
        <v>0</v>
      </c>
      <c r="BV381" s="24">
        <f>SUMIFS(Detail!BJ:BJ,Detail!$A:$A,$B381,Detail!$D:$D,15,Detail!$C:$C,2)</f>
        <v>0</v>
      </c>
      <c r="BW381" s="24">
        <f>SUMIFS(Detail!BJ:BJ,Detail!$A:$A,$B381,Detail!$D:$D,15,Detail!$C:$C,3)</f>
        <v>0</v>
      </c>
      <c r="BX381" s="24">
        <f>SUMIFS(Detail!BJ:BJ,Detail!$A:$A,$B381,Detail!$D:$D,15,Detail!$C:$C,4)</f>
        <v>0</v>
      </c>
      <c r="BY381" s="33">
        <f t="shared" si="665"/>
        <v>0</v>
      </c>
      <c r="BZ381" s="24">
        <f>SUMIFS(Detail!BJ:BJ,Detail!$A:$A,$B381,Detail!$D:$D,16,Detail!$C:$C,1)</f>
        <v>0</v>
      </c>
      <c r="CA381" s="24">
        <f>SUMIFS(Detail!BJ:BJ,Detail!$A:$A,$B381,Detail!$D:$D,16,Detail!$C:$C,2)</f>
        <v>0</v>
      </c>
      <c r="CB381" s="24">
        <f>SUMIFS(Detail!BJ:BJ,Detail!$A:$A,$B381,Detail!$D:$D,16,Detail!$C:$C,3)</f>
        <v>0</v>
      </c>
      <c r="CC381" s="24">
        <f>SUMIFS(Detail!BJ:BJ,Detail!$A:$A,$B381,Detail!$D:$D,16,Detail!$C:$C,4)</f>
        <v>0</v>
      </c>
      <c r="CD381" s="33">
        <f t="shared" si="666"/>
        <v>0</v>
      </c>
      <c r="CE381" s="24">
        <f>SUMIFS(Detail!BJ:BJ,Detail!$A:$A,$B381,Detail!$D:$D,17,Detail!$C:$C,1)</f>
        <v>0</v>
      </c>
      <c r="CF381" s="24">
        <f>SUMIFS(Detail!BJ:BJ,Detail!$A:$A,$B381,Detail!$D:$D,17,Detail!$C:$C,2)</f>
        <v>0</v>
      </c>
      <c r="CG381" s="24">
        <f>SUMIFS(Detail!BJ:BJ,Detail!$A:$A,$B381,Detail!$D:$D,17,Detail!$C:$C,3)</f>
        <v>0</v>
      </c>
      <c r="CH381" s="24">
        <f>SUMIFS(Detail!BJ:BJ,Detail!$A:$A,$B381,Detail!$D:$D,17,Detail!$C:$C,4)</f>
        <v>0</v>
      </c>
      <c r="CI381" s="33">
        <f t="shared" si="667"/>
        <v>0</v>
      </c>
      <c r="CJ381" s="24">
        <f>SUMIFS(Detail!BJ:BJ,Detail!$A:$A,$B381,Detail!$D:$D,18,Detail!$C:$C,1)</f>
        <v>0</v>
      </c>
      <c r="CK381" s="24">
        <f>SUMIFS(Detail!BJ:BJ,Detail!$A:$A,$B381,Detail!$D:$D,18,Detail!$C:$C,2)</f>
        <v>0</v>
      </c>
      <c r="CL381" s="24">
        <f>SUMIFS(Detail!BJ:BJ,Detail!$A:$A,$B381,Detail!$D:$D,18,Detail!$C:$C,3)</f>
        <v>0</v>
      </c>
      <c r="CM381" s="24">
        <f>SUMIFS(Detail!BJ:BJ,Detail!$A:$A,$B381,Detail!$D:$D,18,Detail!$C:$C,4)</f>
        <v>0</v>
      </c>
      <c r="CN381" s="33">
        <f t="shared" si="668"/>
        <v>0</v>
      </c>
      <c r="CO381" s="24">
        <f>SUMIFS(Detail!BJ:BJ,Detail!$A:$A,$B381,Detail!$D:$D,19,Detail!$C:$C,1)</f>
        <v>0</v>
      </c>
      <c r="CP381" s="24">
        <f>SUMIFS(Detail!BJ:BJ,Detail!$A:$A,$B381,Detail!$D:$D,19,Detail!$C:$C,2)</f>
        <v>0</v>
      </c>
      <c r="CQ381" s="24">
        <f>SUMIFS(Detail!BJ:BJ,Detail!$A:$A,$B381,Detail!$D:$D,19,Detail!$C:$C,3)</f>
        <v>0</v>
      </c>
      <c r="CR381" s="24">
        <f>SUMIFS(Detail!BJ:BJ,Detail!$A:$A,$B381,Detail!$D:$D,19,Detail!$C:$C,4)</f>
        <v>0</v>
      </c>
      <c r="CS381" s="33">
        <f t="shared" si="669"/>
        <v>0</v>
      </c>
      <c r="CT381" s="24">
        <f>SUMIFS(Detail!BJ:BJ,Detail!$A:$A,$B381,Detail!$D:$D,20,Detail!$C:$C,1)</f>
        <v>0</v>
      </c>
      <c r="CU381" s="24">
        <f>SUMIFS(Detail!BJ:BJ,Detail!$A:$A,$B381,Detail!$D:$D,20,Detail!$C:$C,2)</f>
        <v>0</v>
      </c>
      <c r="CV381" s="24">
        <f>SUMIFS(Detail!BJ:BJ,Detail!$A:$A,$B381,Detail!$D:$D,20,Detail!$C:$C,3)</f>
        <v>0</v>
      </c>
      <c r="CW381" s="24">
        <f>SUMIFS(Detail!BJ:BJ,Detail!$A:$A,$B381,Detail!$D:$D,20,Detail!$C:$C,4)</f>
        <v>0</v>
      </c>
      <c r="CX381" s="33">
        <f t="shared" si="670"/>
        <v>0</v>
      </c>
      <c r="CY381" s="24">
        <f>SUMIFS(Detail!BJ:BJ,Detail!$A:$A,$B381,Detail!$D:$D,21,Detail!$C:$C,1)</f>
        <v>0</v>
      </c>
      <c r="CZ381" s="24">
        <f>SUMIFS(Detail!BJ:BJ,Detail!$A:$A,$B381,Detail!$D:$D,21,Detail!$C:$C,2)</f>
        <v>0</v>
      </c>
      <c r="DA381" s="24">
        <f>SUMIFS(Detail!BJ:BJ,Detail!$A:$A,$B381,Detail!$D:$D,21,Detail!$C:$C,3)</f>
        <v>0</v>
      </c>
      <c r="DB381" s="24">
        <f>SUMIFS(Detail!BJ:BJ,Detail!$A:$A,$B381,Detail!$D:$D,21,Detail!$C:$C,4)</f>
        <v>0</v>
      </c>
      <c r="DC381" s="33">
        <f t="shared" si="671"/>
        <v>0</v>
      </c>
      <c r="DD381" s="86">
        <f>SUMIFS(Detail!BJ:BJ,Detail!$A:$A,$B381,Detail!$B:$B,"&gt;60")</f>
        <v>0</v>
      </c>
    </row>
    <row r="382" spans="1:108" x14ac:dyDescent="0.25">
      <c r="A382" t="s">
        <v>5633</v>
      </c>
      <c r="B382" s="32" t="s">
        <v>5126</v>
      </c>
      <c r="C382" s="24">
        <f>SUMIFS(Detail!BJ:BJ,Detail!$A:$A,$B382,Detail!$D:$D,1,Detail!$C:$C,1)</f>
        <v>0</v>
      </c>
      <c r="D382" s="24">
        <f>SUMIFS(Detail!BJ:BJ,Detail!$A:$A,$B382,Detail!$D:$D,1,Detail!$C:$C,2)</f>
        <v>0</v>
      </c>
      <c r="E382" s="24">
        <f>SUMIFS(Detail!BJ:BJ,Detail!$A:$A,$B382,Detail!$D:$D,1,Detail!$C:$C,3)</f>
        <v>0</v>
      </c>
      <c r="F382" s="24">
        <f>SUMIFS(Detail!BJ:BJ,Detail!$A:$A,$B382,Detail!$D:$D,1,Detail!$C:$C,4)</f>
        <v>0</v>
      </c>
      <c r="G382" s="33">
        <f t="shared" si="651"/>
        <v>0</v>
      </c>
      <c r="H382" s="24">
        <f>SUMIFS(Detail!BJ:BJ,Detail!$A:$A,$B382,Detail!$D:$D,2,Detail!$C:$C,1)</f>
        <v>0</v>
      </c>
      <c r="I382" s="24">
        <f>SUMIFS(Detail!BJ:BJ,Detail!$A:$A,$B382,Detail!$D:$D,2,Detail!$C:$C,2)</f>
        <v>0</v>
      </c>
      <c r="J382" s="24">
        <f>SUMIFS(Detail!BJ:BJ,Detail!$A:$A,$B382,Detail!$D:$D,2,Detail!$C:$C,3)</f>
        <v>0</v>
      </c>
      <c r="K382" s="24">
        <f>SUMIFS(Detail!BJ:BJ,Detail!$A:$A,$B382,Detail!$D:$D,2,Detail!$C:$C,4)</f>
        <v>0</v>
      </c>
      <c r="L382" s="33">
        <f t="shared" si="652"/>
        <v>0</v>
      </c>
      <c r="M382" s="24">
        <f>SUMIFS(Detail!BJ:BJ,Detail!$A:$A,$B382,Detail!$D:$D,3,Detail!$C:$C,1)</f>
        <v>9375</v>
      </c>
      <c r="N382" s="24">
        <f>SUMIFS(Detail!BJ:BJ,Detail!$A:$A,$B382,Detail!$D:$D,3,Detail!$C:$C,2)</f>
        <v>9375</v>
      </c>
      <c r="O382" s="24">
        <f>SUMIFS(Detail!BJ:BJ,Detail!$A:$A,$B382,Detail!$D:$D,3,Detail!$C:$C,3)</f>
        <v>9375</v>
      </c>
      <c r="P382" s="24">
        <f>SUMIFS(Detail!BJ:BJ,Detail!$A:$A,$B382,Detail!$D:$D,3,Detail!$C:$C,4)</f>
        <v>9375</v>
      </c>
      <c r="Q382" s="33">
        <f t="shared" si="653"/>
        <v>37500</v>
      </c>
      <c r="R382" s="24">
        <f>SUMIFS(Detail!BJ:BJ,Detail!$A:$A,$B382,Detail!$D:$D,4,Detail!$C:$C,1)</f>
        <v>22500</v>
      </c>
      <c r="S382" s="24">
        <f>SUMIFS(Detail!BJ:BJ,Detail!$A:$A,$B382,Detail!$D:$D,4,Detail!$C:$C,2)</f>
        <v>22500</v>
      </c>
      <c r="T382" s="24">
        <f>SUMIFS(Detail!BJ:BJ,Detail!$A:$A,$B382,Detail!$D:$D,4,Detail!$C:$C,3)</f>
        <v>22500</v>
      </c>
      <c r="U382" s="24">
        <f>SUMIFS(Detail!BJ:BJ,Detail!$A:$A,$B382,Detail!$D:$D,4,Detail!$C:$C,4)</f>
        <v>22500</v>
      </c>
      <c r="V382" s="33">
        <f t="shared" si="654"/>
        <v>90000</v>
      </c>
      <c r="W382" s="24">
        <f>SUMIFS(Detail!BJ:BJ,Detail!$A:$A,$B382,Detail!$D:$D,5,Detail!$C:$C,1)</f>
        <v>75000</v>
      </c>
      <c r="X382" s="24">
        <f>SUMIFS(Detail!BJ:BJ,Detail!$A:$A,$B382,Detail!$D:$D,5,Detail!$C:$C,2)</f>
        <v>75000</v>
      </c>
      <c r="Y382" s="24">
        <f>SUMIFS(Detail!BJ:BJ,Detail!$A:$A,$B382,Detail!$D:$D,5,Detail!$C:$C,3)</f>
        <v>75000</v>
      </c>
      <c r="Z382" s="24">
        <f>SUMIFS(Detail!BJ:BJ,Detail!$A:$A,$B382,Detail!$D:$D,5,Detail!$C:$C,4)</f>
        <v>75000</v>
      </c>
      <c r="AA382" s="33">
        <f t="shared" si="655"/>
        <v>300000</v>
      </c>
      <c r="AB382" s="24">
        <f>SUMIFS(Detail!BJ:BJ,Detail!$A:$A,$B382,Detail!$D:$D,6,Detail!$C:$C,1)</f>
        <v>0</v>
      </c>
      <c r="AC382" s="24">
        <f>SUMIFS(Detail!BJ:BJ,Detail!$A:$A,$B382,Detail!$D:$D,6,Detail!$C:$C,2)</f>
        <v>0</v>
      </c>
      <c r="AD382" s="24">
        <f>SUMIFS(Detail!BJ:BJ,Detail!$A:$A,$B382,Detail!$D:$D,6,Detail!$C:$C,3)</f>
        <v>0</v>
      </c>
      <c r="AE382" s="24">
        <f>SUMIFS(Detail!BJ:BJ,Detail!$A:$A,$B382,Detail!$D:$D,6,Detail!$C:$C,4)</f>
        <v>0</v>
      </c>
      <c r="AF382" s="33">
        <f t="shared" si="656"/>
        <v>0</v>
      </c>
      <c r="AG382" s="24">
        <f>SUMIFS(Detail!BJ:BJ,Detail!$A:$A,$B382,Detail!$D:$D,7,Detail!$C:$C,1)</f>
        <v>0</v>
      </c>
      <c r="AH382" s="24">
        <f>SUMIFS(Detail!BJ:BJ,Detail!$A:$A,$B382,Detail!$D:$D,7,Detail!$C:$C,2)</f>
        <v>0</v>
      </c>
      <c r="AI382" s="24">
        <f>SUMIFS(Detail!BJ:BJ,Detail!$A:$A,$B382,Detail!$D:$D,7,Detail!$C:$C,3)</f>
        <v>0</v>
      </c>
      <c r="AJ382" s="24">
        <f>SUMIFS(Detail!BJ:BJ,Detail!$A:$A,$B382,Detail!$D:$D,7,Detail!$C:$C,4)</f>
        <v>0</v>
      </c>
      <c r="AK382" s="33">
        <f t="shared" si="657"/>
        <v>0</v>
      </c>
      <c r="AL382" s="24">
        <f>SUMIFS(Detail!BJ:BJ,Detail!$A:$A,$B382,Detail!$D:$D,8,Detail!$C:$C,1)</f>
        <v>0</v>
      </c>
      <c r="AM382" s="24">
        <f>SUMIFS(Detail!BJ:BJ,Detail!$A:$A,$B382,Detail!$D:$D,8,Detail!$C:$C,2)</f>
        <v>0</v>
      </c>
      <c r="AN382" s="24">
        <f>SUMIFS(Detail!BJ:BJ,Detail!$A:$A,$B382,Detail!$D:$D,8,Detail!$C:$C,3)</f>
        <v>0</v>
      </c>
      <c r="AO382" s="24">
        <f>SUMIFS(Detail!BJ:BJ,Detail!$A:$A,$B382,Detail!$D:$D,8,Detail!$C:$C,4)</f>
        <v>0</v>
      </c>
      <c r="AP382" s="33">
        <f t="shared" si="658"/>
        <v>0</v>
      </c>
      <c r="AQ382" s="24">
        <f>SUMIFS(Detail!BJ:BJ,Detail!$A:$A,$B382,Detail!$D:$D,9,Detail!$C:$C,1)</f>
        <v>0</v>
      </c>
      <c r="AR382" s="24">
        <f>SUMIFS(Detail!BJ:BJ,Detail!$A:$A,$B382,Detail!$D:$D,9,Detail!$C:$C,2)</f>
        <v>0</v>
      </c>
      <c r="AS382" s="24">
        <f>SUMIFS(Detail!BJ:BJ,Detail!$A:$A,$B382,Detail!$D:$D,9,Detail!$C:$C,3)</f>
        <v>0</v>
      </c>
      <c r="AT382" s="24">
        <f>SUMIFS(Detail!BJ:BJ,Detail!$A:$A,$B382,Detail!$D:$D,9,Detail!$C:$C,4)</f>
        <v>0</v>
      </c>
      <c r="AU382" s="33">
        <f t="shared" si="659"/>
        <v>0</v>
      </c>
      <c r="AV382" s="24">
        <f>SUMIFS(Detail!BJ:BJ,Detail!$A:$A,$B382,Detail!$D:$D,10,Detail!$C:$C,1)</f>
        <v>0</v>
      </c>
      <c r="AW382" s="24">
        <f>SUMIFS(Detail!BJ:BJ,Detail!$A:$A,$B382,Detail!$D:$D,10,Detail!$C:$C,2)</f>
        <v>0</v>
      </c>
      <c r="AX382" s="24">
        <f>SUMIFS(Detail!BJ:BJ,Detail!$A:$A,$B382,Detail!$D:$D,10,Detail!$C:$C,3)</f>
        <v>0</v>
      </c>
      <c r="AY382" s="24">
        <f>SUMIFS(Detail!BJ:BJ,Detail!$A:$A,$B382,Detail!$D:$D,10,Detail!$C:$C,4)</f>
        <v>0</v>
      </c>
      <c r="AZ382" s="33">
        <f t="shared" si="660"/>
        <v>0</v>
      </c>
      <c r="BA382" s="24">
        <f>SUMIFS(Detail!BJ:BJ,Detail!$A:$A,$B382,Detail!$D:$D,11,Detail!$C:$C,1)</f>
        <v>0</v>
      </c>
      <c r="BB382" s="24">
        <f>SUMIFS(Detail!BJ:BJ,Detail!$A:$A,$B382,Detail!$D:$D,11,Detail!$C:$C,2)</f>
        <v>0</v>
      </c>
      <c r="BC382" s="24">
        <f>SUMIFS(Detail!BJ:BJ,Detail!$A:$A,$B382,Detail!$D:$D,11,Detail!$C:$C,3)</f>
        <v>0</v>
      </c>
      <c r="BD382" s="24">
        <f>SUMIFS(Detail!BJ:BJ,Detail!$A:$A,$B382,Detail!$D:$D,11,Detail!$C:$C,4)</f>
        <v>0</v>
      </c>
      <c r="BE382" s="33">
        <f t="shared" si="661"/>
        <v>0</v>
      </c>
      <c r="BF382" s="24">
        <f>SUMIFS(Detail!BJ:BJ,Detail!$A:$A,$B382,Detail!$D:$D,12,Detail!$C:$C,1)</f>
        <v>0</v>
      </c>
      <c r="BG382" s="24">
        <f>SUMIFS(Detail!BJ:BJ,Detail!$A:$A,$B382,Detail!$D:$D,12,Detail!$C:$C,2)</f>
        <v>0</v>
      </c>
      <c r="BH382" s="24">
        <f>SUMIFS(Detail!BJ:BJ,Detail!$A:$A,$B382,Detail!$D:$D,12,Detail!$C:$C,3)</f>
        <v>0</v>
      </c>
      <c r="BI382" s="24">
        <f>SUMIFS(Detail!BJ:BJ,Detail!$A:$A,$B382,Detail!$D:$D,12,Detail!$C:$C,4)</f>
        <v>0</v>
      </c>
      <c r="BJ382" s="33">
        <f t="shared" si="662"/>
        <v>0</v>
      </c>
      <c r="BK382" s="24">
        <f>SUMIFS(Detail!BJ:BJ,Detail!$A:$A,$B382,Detail!$D:$D,13,Detail!$C:$C,1)</f>
        <v>0</v>
      </c>
      <c r="BL382" s="24">
        <f>SUMIFS(Detail!BJ:BJ,Detail!$A:$A,$B382,Detail!$D:$D,13,Detail!$C:$C,2)</f>
        <v>0</v>
      </c>
      <c r="BM382" s="24">
        <f>SUMIFS(Detail!BJ:BJ,Detail!$A:$A,$B382,Detail!$D:$D,13,Detail!$C:$C,3)</f>
        <v>0</v>
      </c>
      <c r="BN382" s="24">
        <f>SUMIFS(Detail!BJ:BJ,Detail!$A:$A,$B382,Detail!$D:$D,13,Detail!$C:$C,4)</f>
        <v>0</v>
      </c>
      <c r="BO382" s="33">
        <f t="shared" si="663"/>
        <v>0</v>
      </c>
      <c r="BP382" s="24">
        <f>SUMIFS(Detail!BJ:BJ,Detail!$A:$A,$B382,Detail!$D:$D,14,Detail!$C:$C,1)</f>
        <v>0</v>
      </c>
      <c r="BQ382" s="24">
        <f>SUMIFS(Detail!BJ:BJ,Detail!$A:$A,$B382,Detail!$D:$D,14,Detail!$C:$C,2)</f>
        <v>0</v>
      </c>
      <c r="BR382" s="24">
        <f>SUMIFS(Detail!BJ:BJ,Detail!$A:$A,$B382,Detail!$D:$D,14,Detail!$C:$C,3)</f>
        <v>0</v>
      </c>
      <c r="BS382" s="24">
        <f>SUMIFS(Detail!BJ:BJ,Detail!$A:$A,$B382,Detail!$D:$D,14,Detail!$C:$C,4)</f>
        <v>0</v>
      </c>
      <c r="BT382" s="33">
        <f t="shared" si="664"/>
        <v>0</v>
      </c>
      <c r="BU382" s="24">
        <f>SUMIFS(Detail!BJ:BJ,Detail!$A:$A,$B382,Detail!$D:$D,15,Detail!$C:$C,1)</f>
        <v>0</v>
      </c>
      <c r="BV382" s="24">
        <f>SUMIFS(Detail!BJ:BJ,Detail!$A:$A,$B382,Detail!$D:$D,15,Detail!$C:$C,2)</f>
        <v>0</v>
      </c>
      <c r="BW382" s="24">
        <f>SUMIFS(Detail!BJ:BJ,Detail!$A:$A,$B382,Detail!$D:$D,15,Detail!$C:$C,3)</f>
        <v>0</v>
      </c>
      <c r="BX382" s="24">
        <f>SUMIFS(Detail!BJ:BJ,Detail!$A:$A,$B382,Detail!$D:$D,15,Detail!$C:$C,4)</f>
        <v>0</v>
      </c>
      <c r="BY382" s="33">
        <f t="shared" si="665"/>
        <v>0</v>
      </c>
      <c r="BZ382" s="24">
        <f>SUMIFS(Detail!BJ:BJ,Detail!$A:$A,$B382,Detail!$D:$D,16,Detail!$C:$C,1)</f>
        <v>0</v>
      </c>
      <c r="CA382" s="24">
        <f>SUMIFS(Detail!BJ:BJ,Detail!$A:$A,$B382,Detail!$D:$D,16,Detail!$C:$C,2)</f>
        <v>0</v>
      </c>
      <c r="CB382" s="24">
        <f>SUMIFS(Detail!BJ:BJ,Detail!$A:$A,$B382,Detail!$D:$D,16,Detail!$C:$C,3)</f>
        <v>0</v>
      </c>
      <c r="CC382" s="24">
        <f>SUMIFS(Detail!BJ:BJ,Detail!$A:$A,$B382,Detail!$D:$D,16,Detail!$C:$C,4)</f>
        <v>0</v>
      </c>
      <c r="CD382" s="33">
        <f t="shared" si="666"/>
        <v>0</v>
      </c>
      <c r="CE382" s="24">
        <f>SUMIFS(Detail!BJ:BJ,Detail!$A:$A,$B382,Detail!$D:$D,17,Detail!$C:$C,1)</f>
        <v>0</v>
      </c>
      <c r="CF382" s="24">
        <f>SUMIFS(Detail!BJ:BJ,Detail!$A:$A,$B382,Detail!$D:$D,17,Detail!$C:$C,2)</f>
        <v>0</v>
      </c>
      <c r="CG382" s="24">
        <f>SUMIFS(Detail!BJ:BJ,Detail!$A:$A,$B382,Detail!$D:$D,17,Detail!$C:$C,3)</f>
        <v>0</v>
      </c>
      <c r="CH382" s="24">
        <f>SUMIFS(Detail!BJ:BJ,Detail!$A:$A,$B382,Detail!$D:$D,17,Detail!$C:$C,4)</f>
        <v>0</v>
      </c>
      <c r="CI382" s="33">
        <f t="shared" si="667"/>
        <v>0</v>
      </c>
      <c r="CJ382" s="24">
        <f>SUMIFS(Detail!BJ:BJ,Detail!$A:$A,$B382,Detail!$D:$D,18,Detail!$C:$C,1)</f>
        <v>0</v>
      </c>
      <c r="CK382" s="24">
        <f>SUMIFS(Detail!BJ:BJ,Detail!$A:$A,$B382,Detail!$D:$D,18,Detail!$C:$C,2)</f>
        <v>0</v>
      </c>
      <c r="CL382" s="24">
        <f>SUMIFS(Detail!BJ:BJ,Detail!$A:$A,$B382,Detail!$D:$D,18,Detail!$C:$C,3)</f>
        <v>0</v>
      </c>
      <c r="CM382" s="24">
        <f>SUMIFS(Detail!BJ:BJ,Detail!$A:$A,$B382,Detail!$D:$D,18,Detail!$C:$C,4)</f>
        <v>0</v>
      </c>
      <c r="CN382" s="33">
        <f t="shared" si="668"/>
        <v>0</v>
      </c>
      <c r="CO382" s="24">
        <f>SUMIFS(Detail!BJ:BJ,Detail!$A:$A,$B382,Detail!$D:$D,19,Detail!$C:$C,1)</f>
        <v>0</v>
      </c>
      <c r="CP382" s="24">
        <f>SUMIFS(Detail!BJ:BJ,Detail!$A:$A,$B382,Detail!$D:$D,19,Detail!$C:$C,2)</f>
        <v>0</v>
      </c>
      <c r="CQ382" s="24">
        <f>SUMIFS(Detail!BJ:BJ,Detail!$A:$A,$B382,Detail!$D:$D,19,Detail!$C:$C,3)</f>
        <v>0</v>
      </c>
      <c r="CR382" s="24">
        <f>SUMIFS(Detail!BJ:BJ,Detail!$A:$A,$B382,Detail!$D:$D,19,Detail!$C:$C,4)</f>
        <v>0</v>
      </c>
      <c r="CS382" s="33">
        <f t="shared" si="669"/>
        <v>0</v>
      </c>
      <c r="CT382" s="24">
        <f>SUMIFS(Detail!BJ:BJ,Detail!$A:$A,$B382,Detail!$D:$D,20,Detail!$C:$C,1)</f>
        <v>0</v>
      </c>
      <c r="CU382" s="24">
        <f>SUMIFS(Detail!BJ:BJ,Detail!$A:$A,$B382,Detail!$D:$D,20,Detail!$C:$C,2)</f>
        <v>0</v>
      </c>
      <c r="CV382" s="24">
        <f>SUMIFS(Detail!BJ:BJ,Detail!$A:$A,$B382,Detail!$D:$D,20,Detail!$C:$C,3)</f>
        <v>0</v>
      </c>
      <c r="CW382" s="24">
        <f>SUMIFS(Detail!BJ:BJ,Detail!$A:$A,$B382,Detail!$D:$D,20,Detail!$C:$C,4)</f>
        <v>0</v>
      </c>
      <c r="CX382" s="33">
        <f t="shared" si="670"/>
        <v>0</v>
      </c>
      <c r="CY382" s="24">
        <f>SUMIFS(Detail!BJ:BJ,Detail!$A:$A,$B382,Detail!$D:$D,21,Detail!$C:$C,1)</f>
        <v>0</v>
      </c>
      <c r="CZ382" s="24">
        <f>SUMIFS(Detail!BJ:BJ,Detail!$A:$A,$B382,Detail!$D:$D,21,Detail!$C:$C,2)</f>
        <v>0</v>
      </c>
      <c r="DA382" s="24">
        <f>SUMIFS(Detail!BJ:BJ,Detail!$A:$A,$B382,Detail!$D:$D,21,Detail!$C:$C,3)</f>
        <v>0</v>
      </c>
      <c r="DB382" s="24">
        <f>SUMIFS(Detail!BJ:BJ,Detail!$A:$A,$B382,Detail!$D:$D,21,Detail!$C:$C,4)</f>
        <v>0</v>
      </c>
      <c r="DC382" s="33">
        <f t="shared" si="671"/>
        <v>0</v>
      </c>
      <c r="DD382" s="86">
        <f>SUMIFS(Detail!BJ:BJ,Detail!$A:$A,$B382,Detail!$B:$B,"&gt;60")</f>
        <v>0</v>
      </c>
    </row>
    <row r="383" spans="1:108" x14ac:dyDescent="0.25">
      <c r="A383" t="s">
        <v>5634</v>
      </c>
      <c r="B383" s="32" t="s">
        <v>5127</v>
      </c>
      <c r="C383" s="24">
        <f>SUMIFS(Detail!BJ:BJ,Detail!$A:$A,$B383,Detail!$D:$D,1,Detail!$C:$C,1)</f>
        <v>0</v>
      </c>
      <c r="D383" s="24">
        <f>SUMIFS(Detail!BJ:BJ,Detail!$A:$A,$B383,Detail!$D:$D,1,Detail!$C:$C,2)</f>
        <v>0</v>
      </c>
      <c r="E383" s="24">
        <f>SUMIFS(Detail!BJ:BJ,Detail!$A:$A,$B383,Detail!$D:$D,1,Detail!$C:$C,3)</f>
        <v>0</v>
      </c>
      <c r="F383" s="24">
        <f>SUMIFS(Detail!BJ:BJ,Detail!$A:$A,$B383,Detail!$D:$D,1,Detail!$C:$C,4)</f>
        <v>0</v>
      </c>
      <c r="G383" s="33">
        <f t="shared" si="651"/>
        <v>0</v>
      </c>
      <c r="H383" s="24">
        <f>SUMIFS(Detail!BJ:BJ,Detail!$A:$A,$B383,Detail!$D:$D,2,Detail!$C:$C,1)</f>
        <v>0</v>
      </c>
      <c r="I383" s="24">
        <f>SUMIFS(Detail!BJ:BJ,Detail!$A:$A,$B383,Detail!$D:$D,2,Detail!$C:$C,2)</f>
        <v>0</v>
      </c>
      <c r="J383" s="24">
        <f>SUMIFS(Detail!BJ:BJ,Detail!$A:$A,$B383,Detail!$D:$D,2,Detail!$C:$C,3)</f>
        <v>0</v>
      </c>
      <c r="K383" s="24">
        <f>SUMIFS(Detail!BJ:BJ,Detail!$A:$A,$B383,Detail!$D:$D,2,Detail!$C:$C,4)</f>
        <v>0</v>
      </c>
      <c r="L383" s="33">
        <f t="shared" si="652"/>
        <v>0</v>
      </c>
      <c r="M383" s="24">
        <f>SUMIFS(Detail!BJ:BJ,Detail!$A:$A,$B383,Detail!$D:$D,3,Detail!$C:$C,1)</f>
        <v>0</v>
      </c>
      <c r="N383" s="24">
        <f>SUMIFS(Detail!BJ:BJ,Detail!$A:$A,$B383,Detail!$D:$D,3,Detail!$C:$C,2)</f>
        <v>0</v>
      </c>
      <c r="O383" s="24">
        <f>SUMIFS(Detail!BJ:BJ,Detail!$A:$A,$B383,Detail!$D:$D,3,Detail!$C:$C,3)</f>
        <v>0</v>
      </c>
      <c r="P383" s="24">
        <f>SUMIFS(Detail!BJ:BJ,Detail!$A:$A,$B383,Detail!$D:$D,3,Detail!$C:$C,4)</f>
        <v>0</v>
      </c>
      <c r="Q383" s="33">
        <f t="shared" si="653"/>
        <v>0</v>
      </c>
      <c r="R383" s="24">
        <f>SUMIFS(Detail!BJ:BJ,Detail!$A:$A,$B383,Detail!$D:$D,4,Detail!$C:$C,1)</f>
        <v>0</v>
      </c>
      <c r="S383" s="24">
        <f>SUMIFS(Detail!BJ:BJ,Detail!$A:$A,$B383,Detail!$D:$D,4,Detail!$C:$C,2)</f>
        <v>0</v>
      </c>
      <c r="T383" s="24">
        <f>SUMIFS(Detail!BJ:BJ,Detail!$A:$A,$B383,Detail!$D:$D,4,Detail!$C:$C,3)</f>
        <v>0</v>
      </c>
      <c r="U383" s="24">
        <f>SUMIFS(Detail!BJ:BJ,Detail!$A:$A,$B383,Detail!$D:$D,4,Detail!$C:$C,4)</f>
        <v>0</v>
      </c>
      <c r="V383" s="33">
        <f t="shared" si="654"/>
        <v>0</v>
      </c>
      <c r="W383" s="24">
        <f>SUMIFS(Detail!BJ:BJ,Detail!$A:$A,$B383,Detail!$D:$D,5,Detail!$C:$C,1)</f>
        <v>0</v>
      </c>
      <c r="X383" s="24">
        <f>SUMIFS(Detail!BJ:BJ,Detail!$A:$A,$B383,Detail!$D:$D,5,Detail!$C:$C,2)</f>
        <v>0</v>
      </c>
      <c r="Y383" s="24">
        <f>SUMIFS(Detail!BJ:BJ,Detail!$A:$A,$B383,Detail!$D:$D,5,Detail!$C:$C,3)</f>
        <v>0</v>
      </c>
      <c r="Z383" s="24">
        <f>SUMIFS(Detail!BJ:BJ,Detail!$A:$A,$B383,Detail!$D:$D,5,Detail!$C:$C,4)</f>
        <v>0</v>
      </c>
      <c r="AA383" s="33">
        <f t="shared" si="655"/>
        <v>0</v>
      </c>
      <c r="AB383" s="24">
        <f>SUMIFS(Detail!BJ:BJ,Detail!$A:$A,$B383,Detail!$D:$D,6,Detail!$C:$C,1)</f>
        <v>0</v>
      </c>
      <c r="AC383" s="24">
        <f>SUMIFS(Detail!BJ:BJ,Detail!$A:$A,$B383,Detail!$D:$D,6,Detail!$C:$C,2)</f>
        <v>0</v>
      </c>
      <c r="AD383" s="24">
        <f>SUMIFS(Detail!BJ:BJ,Detail!$A:$A,$B383,Detail!$D:$D,6,Detail!$C:$C,3)</f>
        <v>0</v>
      </c>
      <c r="AE383" s="24">
        <f>SUMIFS(Detail!BJ:BJ,Detail!$A:$A,$B383,Detail!$D:$D,6,Detail!$C:$C,4)</f>
        <v>0</v>
      </c>
      <c r="AF383" s="33">
        <f t="shared" si="656"/>
        <v>0</v>
      </c>
      <c r="AG383" s="24">
        <f>SUMIFS(Detail!BJ:BJ,Detail!$A:$A,$B383,Detail!$D:$D,7,Detail!$C:$C,1)</f>
        <v>0</v>
      </c>
      <c r="AH383" s="24">
        <f>SUMIFS(Detail!BJ:BJ,Detail!$A:$A,$B383,Detail!$D:$D,7,Detail!$C:$C,2)</f>
        <v>0</v>
      </c>
      <c r="AI383" s="24">
        <f>SUMIFS(Detail!BJ:BJ,Detail!$A:$A,$B383,Detail!$D:$D,7,Detail!$C:$C,3)</f>
        <v>0</v>
      </c>
      <c r="AJ383" s="24">
        <f>SUMIFS(Detail!BJ:BJ,Detail!$A:$A,$B383,Detail!$D:$D,7,Detail!$C:$C,4)</f>
        <v>0</v>
      </c>
      <c r="AK383" s="33">
        <f t="shared" si="657"/>
        <v>0</v>
      </c>
      <c r="AL383" s="24">
        <f>SUMIFS(Detail!BJ:BJ,Detail!$A:$A,$B383,Detail!$D:$D,8,Detail!$C:$C,1)</f>
        <v>0</v>
      </c>
      <c r="AM383" s="24">
        <f>SUMIFS(Detail!BJ:BJ,Detail!$A:$A,$B383,Detail!$D:$D,8,Detail!$C:$C,2)</f>
        <v>0</v>
      </c>
      <c r="AN383" s="24">
        <f>SUMIFS(Detail!BJ:BJ,Detail!$A:$A,$B383,Detail!$D:$D,8,Detail!$C:$C,3)</f>
        <v>0</v>
      </c>
      <c r="AO383" s="24">
        <f>SUMIFS(Detail!BJ:BJ,Detail!$A:$A,$B383,Detail!$D:$D,8,Detail!$C:$C,4)</f>
        <v>0</v>
      </c>
      <c r="AP383" s="33">
        <f t="shared" si="658"/>
        <v>0</v>
      </c>
      <c r="AQ383" s="24">
        <f>SUMIFS(Detail!BJ:BJ,Detail!$A:$A,$B383,Detail!$D:$D,9,Detail!$C:$C,1)</f>
        <v>0</v>
      </c>
      <c r="AR383" s="24">
        <f>SUMIFS(Detail!BJ:BJ,Detail!$A:$A,$B383,Detail!$D:$D,9,Detail!$C:$C,2)</f>
        <v>0</v>
      </c>
      <c r="AS383" s="24">
        <f>SUMIFS(Detail!BJ:BJ,Detail!$A:$A,$B383,Detail!$D:$D,9,Detail!$C:$C,3)</f>
        <v>0</v>
      </c>
      <c r="AT383" s="24">
        <f>SUMIFS(Detail!BJ:BJ,Detail!$A:$A,$B383,Detail!$D:$D,9,Detail!$C:$C,4)</f>
        <v>0</v>
      </c>
      <c r="AU383" s="33">
        <f t="shared" si="659"/>
        <v>0</v>
      </c>
      <c r="AV383" s="24">
        <f>SUMIFS(Detail!BJ:BJ,Detail!$A:$A,$B383,Detail!$D:$D,10,Detail!$C:$C,1)</f>
        <v>0</v>
      </c>
      <c r="AW383" s="24">
        <f>SUMIFS(Detail!BJ:BJ,Detail!$A:$A,$B383,Detail!$D:$D,10,Detail!$C:$C,2)</f>
        <v>0</v>
      </c>
      <c r="AX383" s="24">
        <f>SUMIFS(Detail!BJ:BJ,Detail!$A:$A,$B383,Detail!$D:$D,10,Detail!$C:$C,3)</f>
        <v>0</v>
      </c>
      <c r="AY383" s="24">
        <f>SUMIFS(Detail!BJ:BJ,Detail!$A:$A,$B383,Detail!$D:$D,10,Detail!$C:$C,4)</f>
        <v>0</v>
      </c>
      <c r="AZ383" s="33">
        <f t="shared" si="660"/>
        <v>0</v>
      </c>
      <c r="BA383" s="24">
        <f>SUMIFS(Detail!BJ:BJ,Detail!$A:$A,$B383,Detail!$D:$D,11,Detail!$C:$C,1)</f>
        <v>0</v>
      </c>
      <c r="BB383" s="24">
        <f>SUMIFS(Detail!BJ:BJ,Detail!$A:$A,$B383,Detail!$D:$D,11,Detail!$C:$C,2)</f>
        <v>0</v>
      </c>
      <c r="BC383" s="24">
        <f>SUMIFS(Detail!BJ:BJ,Detail!$A:$A,$B383,Detail!$D:$D,11,Detail!$C:$C,3)</f>
        <v>0</v>
      </c>
      <c r="BD383" s="24">
        <f>SUMIFS(Detail!BJ:BJ,Detail!$A:$A,$B383,Detail!$D:$D,11,Detail!$C:$C,4)</f>
        <v>0</v>
      </c>
      <c r="BE383" s="33">
        <f t="shared" si="661"/>
        <v>0</v>
      </c>
      <c r="BF383" s="24">
        <f>SUMIFS(Detail!BJ:BJ,Detail!$A:$A,$B383,Detail!$D:$D,12,Detail!$C:$C,1)</f>
        <v>0</v>
      </c>
      <c r="BG383" s="24">
        <f>SUMIFS(Detail!BJ:BJ,Detail!$A:$A,$B383,Detail!$D:$D,12,Detail!$C:$C,2)</f>
        <v>0</v>
      </c>
      <c r="BH383" s="24">
        <f>SUMIFS(Detail!BJ:BJ,Detail!$A:$A,$B383,Detail!$D:$D,12,Detail!$C:$C,3)</f>
        <v>0</v>
      </c>
      <c r="BI383" s="24">
        <f>SUMIFS(Detail!BJ:BJ,Detail!$A:$A,$B383,Detail!$D:$D,12,Detail!$C:$C,4)</f>
        <v>0</v>
      </c>
      <c r="BJ383" s="33">
        <f t="shared" si="662"/>
        <v>0</v>
      </c>
      <c r="BK383" s="24">
        <f>SUMIFS(Detail!BJ:BJ,Detail!$A:$A,$B383,Detail!$D:$D,13,Detail!$C:$C,1)</f>
        <v>0</v>
      </c>
      <c r="BL383" s="24">
        <f>SUMIFS(Detail!BJ:BJ,Detail!$A:$A,$B383,Detail!$D:$D,13,Detail!$C:$C,2)</f>
        <v>0</v>
      </c>
      <c r="BM383" s="24">
        <f>SUMIFS(Detail!BJ:BJ,Detail!$A:$A,$B383,Detail!$D:$D,13,Detail!$C:$C,3)</f>
        <v>0</v>
      </c>
      <c r="BN383" s="24">
        <f>SUMIFS(Detail!BJ:BJ,Detail!$A:$A,$B383,Detail!$D:$D,13,Detail!$C:$C,4)</f>
        <v>0</v>
      </c>
      <c r="BO383" s="33">
        <f t="shared" si="663"/>
        <v>0</v>
      </c>
      <c r="BP383" s="24">
        <f>SUMIFS(Detail!BJ:BJ,Detail!$A:$A,$B383,Detail!$D:$D,14,Detail!$C:$C,1)</f>
        <v>0</v>
      </c>
      <c r="BQ383" s="24">
        <f>SUMIFS(Detail!BJ:BJ,Detail!$A:$A,$B383,Detail!$D:$D,14,Detail!$C:$C,2)</f>
        <v>0</v>
      </c>
      <c r="BR383" s="24">
        <f>SUMIFS(Detail!BJ:BJ,Detail!$A:$A,$B383,Detail!$D:$D,14,Detail!$C:$C,3)</f>
        <v>0</v>
      </c>
      <c r="BS383" s="24">
        <f>SUMIFS(Detail!BJ:BJ,Detail!$A:$A,$B383,Detail!$D:$D,14,Detail!$C:$C,4)</f>
        <v>0</v>
      </c>
      <c r="BT383" s="33">
        <f t="shared" si="664"/>
        <v>0</v>
      </c>
      <c r="BU383" s="24">
        <f>SUMIFS(Detail!BJ:BJ,Detail!$A:$A,$B383,Detail!$D:$D,15,Detail!$C:$C,1)</f>
        <v>0</v>
      </c>
      <c r="BV383" s="24">
        <f>SUMIFS(Detail!BJ:BJ,Detail!$A:$A,$B383,Detail!$D:$D,15,Detail!$C:$C,2)</f>
        <v>0</v>
      </c>
      <c r="BW383" s="24">
        <f>SUMIFS(Detail!BJ:BJ,Detail!$A:$A,$B383,Detail!$D:$D,15,Detail!$C:$C,3)</f>
        <v>0</v>
      </c>
      <c r="BX383" s="24">
        <f>SUMIFS(Detail!BJ:BJ,Detail!$A:$A,$B383,Detail!$D:$D,15,Detail!$C:$C,4)</f>
        <v>0</v>
      </c>
      <c r="BY383" s="33">
        <f t="shared" si="665"/>
        <v>0</v>
      </c>
      <c r="BZ383" s="24">
        <f>SUMIFS(Detail!BJ:BJ,Detail!$A:$A,$B383,Detail!$D:$D,16,Detail!$C:$C,1)</f>
        <v>0</v>
      </c>
      <c r="CA383" s="24">
        <f>SUMIFS(Detail!BJ:BJ,Detail!$A:$A,$B383,Detail!$D:$D,16,Detail!$C:$C,2)</f>
        <v>0</v>
      </c>
      <c r="CB383" s="24">
        <f>SUMIFS(Detail!BJ:BJ,Detail!$A:$A,$B383,Detail!$D:$D,16,Detail!$C:$C,3)</f>
        <v>0</v>
      </c>
      <c r="CC383" s="24">
        <f>SUMIFS(Detail!BJ:BJ,Detail!$A:$A,$B383,Detail!$D:$D,16,Detail!$C:$C,4)</f>
        <v>0</v>
      </c>
      <c r="CD383" s="33">
        <f t="shared" si="666"/>
        <v>0</v>
      </c>
      <c r="CE383" s="24">
        <f>SUMIFS(Detail!BJ:BJ,Detail!$A:$A,$B383,Detail!$D:$D,17,Detail!$C:$C,1)</f>
        <v>0</v>
      </c>
      <c r="CF383" s="24">
        <f>SUMIFS(Detail!BJ:BJ,Detail!$A:$A,$B383,Detail!$D:$D,17,Detail!$C:$C,2)</f>
        <v>0</v>
      </c>
      <c r="CG383" s="24">
        <f>SUMIFS(Detail!BJ:BJ,Detail!$A:$A,$B383,Detail!$D:$D,17,Detail!$C:$C,3)</f>
        <v>0</v>
      </c>
      <c r="CH383" s="24">
        <f>SUMIFS(Detail!BJ:BJ,Detail!$A:$A,$B383,Detail!$D:$D,17,Detail!$C:$C,4)</f>
        <v>0</v>
      </c>
      <c r="CI383" s="33">
        <f t="shared" si="667"/>
        <v>0</v>
      </c>
      <c r="CJ383" s="24">
        <f>SUMIFS(Detail!BJ:BJ,Detail!$A:$A,$B383,Detail!$D:$D,18,Detail!$C:$C,1)</f>
        <v>0</v>
      </c>
      <c r="CK383" s="24">
        <f>SUMIFS(Detail!BJ:BJ,Detail!$A:$A,$B383,Detail!$D:$D,18,Detail!$C:$C,2)</f>
        <v>0</v>
      </c>
      <c r="CL383" s="24">
        <f>SUMIFS(Detail!BJ:BJ,Detail!$A:$A,$B383,Detail!$D:$D,18,Detail!$C:$C,3)</f>
        <v>0</v>
      </c>
      <c r="CM383" s="24">
        <f>SUMIFS(Detail!BJ:BJ,Detail!$A:$A,$B383,Detail!$D:$D,18,Detail!$C:$C,4)</f>
        <v>0</v>
      </c>
      <c r="CN383" s="33">
        <f t="shared" si="668"/>
        <v>0</v>
      </c>
      <c r="CO383" s="24">
        <f>SUMIFS(Detail!BJ:BJ,Detail!$A:$A,$B383,Detail!$D:$D,19,Detail!$C:$C,1)</f>
        <v>0</v>
      </c>
      <c r="CP383" s="24">
        <f>SUMIFS(Detail!BJ:BJ,Detail!$A:$A,$B383,Detail!$D:$D,19,Detail!$C:$C,2)</f>
        <v>0</v>
      </c>
      <c r="CQ383" s="24">
        <f>SUMIFS(Detail!BJ:BJ,Detail!$A:$A,$B383,Detail!$D:$D,19,Detail!$C:$C,3)</f>
        <v>0</v>
      </c>
      <c r="CR383" s="24">
        <f>SUMIFS(Detail!BJ:BJ,Detail!$A:$A,$B383,Detail!$D:$D,19,Detail!$C:$C,4)</f>
        <v>0</v>
      </c>
      <c r="CS383" s="33">
        <f t="shared" si="669"/>
        <v>0</v>
      </c>
      <c r="CT383" s="24">
        <f>SUMIFS(Detail!BJ:BJ,Detail!$A:$A,$B383,Detail!$D:$D,20,Detail!$C:$C,1)</f>
        <v>0</v>
      </c>
      <c r="CU383" s="24">
        <f>SUMIFS(Detail!BJ:BJ,Detail!$A:$A,$B383,Detail!$D:$D,20,Detail!$C:$C,2)</f>
        <v>0</v>
      </c>
      <c r="CV383" s="24">
        <f>SUMIFS(Detail!BJ:BJ,Detail!$A:$A,$B383,Detail!$D:$D,20,Detail!$C:$C,3)</f>
        <v>0</v>
      </c>
      <c r="CW383" s="24">
        <f>SUMIFS(Detail!BJ:BJ,Detail!$A:$A,$B383,Detail!$D:$D,20,Detail!$C:$C,4)</f>
        <v>0</v>
      </c>
      <c r="CX383" s="33">
        <f t="shared" si="670"/>
        <v>0</v>
      </c>
      <c r="CY383" s="24">
        <f>SUMIFS(Detail!BJ:BJ,Detail!$A:$A,$B383,Detail!$D:$D,21,Detail!$C:$C,1)</f>
        <v>0</v>
      </c>
      <c r="CZ383" s="24">
        <f>SUMIFS(Detail!BJ:BJ,Detail!$A:$A,$B383,Detail!$D:$D,21,Detail!$C:$C,2)</f>
        <v>0</v>
      </c>
      <c r="DA383" s="24">
        <f>SUMIFS(Detail!BJ:BJ,Detail!$A:$A,$B383,Detail!$D:$D,21,Detail!$C:$C,3)</f>
        <v>0</v>
      </c>
      <c r="DB383" s="24">
        <f>SUMIFS(Detail!BJ:BJ,Detail!$A:$A,$B383,Detail!$D:$D,21,Detail!$C:$C,4)</f>
        <v>0</v>
      </c>
      <c r="DC383" s="33">
        <f t="shared" si="671"/>
        <v>0</v>
      </c>
      <c r="DD383" s="86">
        <f>SUMIFS(Detail!BJ:BJ,Detail!$A:$A,$B383,Detail!$B:$B,"&gt;60")</f>
        <v>0</v>
      </c>
    </row>
    <row r="384" spans="1:108" x14ac:dyDescent="0.25">
      <c r="A384" t="s">
        <v>5635</v>
      </c>
      <c r="B384" s="32" t="s">
        <v>5128</v>
      </c>
      <c r="C384" s="24">
        <f>SUMIFS(Detail!BJ:BJ,Detail!$A:$A,$B384,Detail!$D:$D,1,Detail!$C:$C,1)</f>
        <v>0</v>
      </c>
      <c r="D384" s="24">
        <f>SUMIFS(Detail!BJ:BJ,Detail!$A:$A,$B384,Detail!$D:$D,1,Detail!$C:$C,2)</f>
        <v>0</v>
      </c>
      <c r="E384" s="24">
        <f>SUMIFS(Detail!BJ:BJ,Detail!$A:$A,$B384,Detail!$D:$D,1,Detail!$C:$C,3)</f>
        <v>0</v>
      </c>
      <c r="F384" s="24">
        <f>SUMIFS(Detail!BJ:BJ,Detail!$A:$A,$B384,Detail!$D:$D,1,Detail!$C:$C,4)</f>
        <v>0</v>
      </c>
      <c r="G384" s="33">
        <f t="shared" si="651"/>
        <v>0</v>
      </c>
      <c r="H384" s="24">
        <f>SUMIFS(Detail!BJ:BJ,Detail!$A:$A,$B384,Detail!$D:$D,2,Detail!$C:$C,1)</f>
        <v>0</v>
      </c>
      <c r="I384" s="24">
        <f>SUMIFS(Detail!BJ:BJ,Detail!$A:$A,$B384,Detail!$D:$D,2,Detail!$C:$C,2)</f>
        <v>0</v>
      </c>
      <c r="J384" s="24">
        <f>SUMIFS(Detail!BJ:BJ,Detail!$A:$A,$B384,Detail!$D:$D,2,Detail!$C:$C,3)</f>
        <v>0</v>
      </c>
      <c r="K384" s="24">
        <f>SUMIFS(Detail!BJ:BJ,Detail!$A:$A,$B384,Detail!$D:$D,2,Detail!$C:$C,4)</f>
        <v>0</v>
      </c>
      <c r="L384" s="33">
        <f t="shared" si="652"/>
        <v>0</v>
      </c>
      <c r="M384" s="24">
        <f>SUMIFS(Detail!BJ:BJ,Detail!$A:$A,$B384,Detail!$D:$D,3,Detail!$C:$C,1)</f>
        <v>0</v>
      </c>
      <c r="N384" s="24">
        <f>SUMIFS(Detail!BJ:BJ,Detail!$A:$A,$B384,Detail!$D:$D,3,Detail!$C:$C,2)</f>
        <v>0</v>
      </c>
      <c r="O384" s="24">
        <f>SUMIFS(Detail!BJ:BJ,Detail!$A:$A,$B384,Detail!$D:$D,3,Detail!$C:$C,3)</f>
        <v>0</v>
      </c>
      <c r="P384" s="24">
        <f>SUMIFS(Detail!BJ:BJ,Detail!$A:$A,$B384,Detail!$D:$D,3,Detail!$C:$C,4)</f>
        <v>0</v>
      </c>
      <c r="Q384" s="33">
        <f t="shared" si="653"/>
        <v>0</v>
      </c>
      <c r="R384" s="24">
        <f>SUMIFS(Detail!BJ:BJ,Detail!$A:$A,$B384,Detail!$D:$D,4,Detail!$C:$C,1)</f>
        <v>0</v>
      </c>
      <c r="S384" s="24">
        <f>SUMIFS(Detail!BJ:BJ,Detail!$A:$A,$B384,Detail!$D:$D,4,Detail!$C:$C,2)</f>
        <v>0</v>
      </c>
      <c r="T384" s="24">
        <f>SUMIFS(Detail!BJ:BJ,Detail!$A:$A,$B384,Detail!$D:$D,4,Detail!$C:$C,3)</f>
        <v>0</v>
      </c>
      <c r="U384" s="24">
        <f>SUMIFS(Detail!BJ:BJ,Detail!$A:$A,$B384,Detail!$D:$D,4,Detail!$C:$C,4)</f>
        <v>0</v>
      </c>
      <c r="V384" s="33">
        <f t="shared" si="654"/>
        <v>0</v>
      </c>
      <c r="W384" s="24">
        <f>SUMIFS(Detail!BJ:BJ,Detail!$A:$A,$B384,Detail!$D:$D,5,Detail!$C:$C,1)</f>
        <v>0</v>
      </c>
      <c r="X384" s="24">
        <f>SUMIFS(Detail!BJ:BJ,Detail!$A:$A,$B384,Detail!$D:$D,5,Detail!$C:$C,2)</f>
        <v>0</v>
      </c>
      <c r="Y384" s="24">
        <f>SUMIFS(Detail!BJ:BJ,Detail!$A:$A,$B384,Detail!$D:$D,5,Detail!$C:$C,3)</f>
        <v>0</v>
      </c>
      <c r="Z384" s="24">
        <f>SUMIFS(Detail!BJ:BJ,Detail!$A:$A,$B384,Detail!$D:$D,5,Detail!$C:$C,4)</f>
        <v>0</v>
      </c>
      <c r="AA384" s="33">
        <f t="shared" si="655"/>
        <v>0</v>
      </c>
      <c r="AB384" s="24">
        <f>SUMIFS(Detail!BJ:BJ,Detail!$A:$A,$B384,Detail!$D:$D,6,Detail!$C:$C,1)</f>
        <v>0</v>
      </c>
      <c r="AC384" s="24">
        <f>SUMIFS(Detail!BJ:BJ,Detail!$A:$A,$B384,Detail!$D:$D,6,Detail!$C:$C,2)</f>
        <v>0</v>
      </c>
      <c r="AD384" s="24">
        <f>SUMIFS(Detail!BJ:BJ,Detail!$A:$A,$B384,Detail!$D:$D,6,Detail!$C:$C,3)</f>
        <v>0</v>
      </c>
      <c r="AE384" s="24">
        <f>SUMIFS(Detail!BJ:BJ,Detail!$A:$A,$B384,Detail!$D:$D,6,Detail!$C:$C,4)</f>
        <v>0</v>
      </c>
      <c r="AF384" s="33">
        <f t="shared" si="656"/>
        <v>0</v>
      </c>
      <c r="AG384" s="24">
        <f>SUMIFS(Detail!BJ:BJ,Detail!$A:$A,$B384,Detail!$D:$D,7,Detail!$C:$C,1)</f>
        <v>0</v>
      </c>
      <c r="AH384" s="24">
        <f>SUMIFS(Detail!BJ:BJ,Detail!$A:$A,$B384,Detail!$D:$D,7,Detail!$C:$C,2)</f>
        <v>0</v>
      </c>
      <c r="AI384" s="24">
        <f>SUMIFS(Detail!BJ:BJ,Detail!$A:$A,$B384,Detail!$D:$D,7,Detail!$C:$C,3)</f>
        <v>0</v>
      </c>
      <c r="AJ384" s="24">
        <f>SUMIFS(Detail!BJ:BJ,Detail!$A:$A,$B384,Detail!$D:$D,7,Detail!$C:$C,4)</f>
        <v>0</v>
      </c>
      <c r="AK384" s="33">
        <f t="shared" si="657"/>
        <v>0</v>
      </c>
      <c r="AL384" s="24">
        <f>SUMIFS(Detail!BJ:BJ,Detail!$A:$A,$B384,Detail!$D:$D,8,Detail!$C:$C,1)</f>
        <v>0</v>
      </c>
      <c r="AM384" s="24">
        <f>SUMIFS(Detail!BJ:BJ,Detail!$A:$A,$B384,Detail!$D:$D,8,Detail!$C:$C,2)</f>
        <v>0</v>
      </c>
      <c r="AN384" s="24">
        <f>SUMIFS(Detail!BJ:BJ,Detail!$A:$A,$B384,Detail!$D:$D,8,Detail!$C:$C,3)</f>
        <v>0</v>
      </c>
      <c r="AO384" s="24">
        <f>SUMIFS(Detail!BJ:BJ,Detail!$A:$A,$B384,Detail!$D:$D,8,Detail!$C:$C,4)</f>
        <v>0</v>
      </c>
      <c r="AP384" s="33">
        <f t="shared" si="658"/>
        <v>0</v>
      </c>
      <c r="AQ384" s="24">
        <f>SUMIFS(Detail!BJ:BJ,Detail!$A:$A,$B384,Detail!$D:$D,9,Detail!$C:$C,1)</f>
        <v>0</v>
      </c>
      <c r="AR384" s="24">
        <f>SUMIFS(Detail!BJ:BJ,Detail!$A:$A,$B384,Detail!$D:$D,9,Detail!$C:$C,2)</f>
        <v>0</v>
      </c>
      <c r="AS384" s="24">
        <f>SUMIFS(Detail!BJ:BJ,Detail!$A:$A,$B384,Detail!$D:$D,9,Detail!$C:$C,3)</f>
        <v>0</v>
      </c>
      <c r="AT384" s="24">
        <f>SUMIFS(Detail!BJ:BJ,Detail!$A:$A,$B384,Detail!$D:$D,9,Detail!$C:$C,4)</f>
        <v>0</v>
      </c>
      <c r="AU384" s="33">
        <f t="shared" si="659"/>
        <v>0</v>
      </c>
      <c r="AV384" s="24">
        <f>SUMIFS(Detail!BJ:BJ,Detail!$A:$A,$B384,Detail!$D:$D,10,Detail!$C:$C,1)</f>
        <v>0</v>
      </c>
      <c r="AW384" s="24">
        <f>SUMIFS(Detail!BJ:BJ,Detail!$A:$A,$B384,Detail!$D:$D,10,Detail!$C:$C,2)</f>
        <v>0</v>
      </c>
      <c r="AX384" s="24">
        <f>SUMIFS(Detail!BJ:BJ,Detail!$A:$A,$B384,Detail!$D:$D,10,Detail!$C:$C,3)</f>
        <v>0</v>
      </c>
      <c r="AY384" s="24">
        <f>SUMIFS(Detail!BJ:BJ,Detail!$A:$A,$B384,Detail!$D:$D,10,Detail!$C:$C,4)</f>
        <v>0</v>
      </c>
      <c r="AZ384" s="33">
        <f t="shared" si="660"/>
        <v>0</v>
      </c>
      <c r="BA384" s="24">
        <f>SUMIFS(Detail!BJ:BJ,Detail!$A:$A,$B384,Detail!$D:$D,11,Detail!$C:$C,1)</f>
        <v>0</v>
      </c>
      <c r="BB384" s="24">
        <f>SUMIFS(Detail!BJ:BJ,Detail!$A:$A,$B384,Detail!$D:$D,11,Detail!$C:$C,2)</f>
        <v>0</v>
      </c>
      <c r="BC384" s="24">
        <f>SUMIFS(Detail!BJ:BJ,Detail!$A:$A,$B384,Detail!$D:$D,11,Detail!$C:$C,3)</f>
        <v>0</v>
      </c>
      <c r="BD384" s="24">
        <f>SUMIFS(Detail!BJ:BJ,Detail!$A:$A,$B384,Detail!$D:$D,11,Detail!$C:$C,4)</f>
        <v>0</v>
      </c>
      <c r="BE384" s="33">
        <f t="shared" si="661"/>
        <v>0</v>
      </c>
      <c r="BF384" s="24">
        <f>SUMIFS(Detail!BJ:BJ,Detail!$A:$A,$B384,Detail!$D:$D,12,Detail!$C:$C,1)</f>
        <v>0</v>
      </c>
      <c r="BG384" s="24">
        <f>SUMIFS(Detail!BJ:BJ,Detail!$A:$A,$B384,Detail!$D:$D,12,Detail!$C:$C,2)</f>
        <v>0</v>
      </c>
      <c r="BH384" s="24">
        <f>SUMIFS(Detail!BJ:BJ,Detail!$A:$A,$B384,Detail!$D:$D,12,Detail!$C:$C,3)</f>
        <v>0</v>
      </c>
      <c r="BI384" s="24">
        <f>SUMIFS(Detail!BJ:BJ,Detail!$A:$A,$B384,Detail!$D:$D,12,Detail!$C:$C,4)</f>
        <v>0</v>
      </c>
      <c r="BJ384" s="33">
        <f t="shared" si="662"/>
        <v>0</v>
      </c>
      <c r="BK384" s="24">
        <f>SUMIFS(Detail!BJ:BJ,Detail!$A:$A,$B384,Detail!$D:$D,13,Detail!$C:$C,1)</f>
        <v>0</v>
      </c>
      <c r="BL384" s="24">
        <f>SUMIFS(Detail!BJ:BJ,Detail!$A:$A,$B384,Detail!$D:$D,13,Detail!$C:$C,2)</f>
        <v>0</v>
      </c>
      <c r="BM384" s="24">
        <f>SUMIFS(Detail!BJ:BJ,Detail!$A:$A,$B384,Detail!$D:$D,13,Detail!$C:$C,3)</f>
        <v>0</v>
      </c>
      <c r="BN384" s="24">
        <f>SUMIFS(Detail!BJ:BJ,Detail!$A:$A,$B384,Detail!$D:$D,13,Detail!$C:$C,4)</f>
        <v>0</v>
      </c>
      <c r="BO384" s="33">
        <f t="shared" si="663"/>
        <v>0</v>
      </c>
      <c r="BP384" s="24">
        <f>SUMIFS(Detail!BJ:BJ,Detail!$A:$A,$B384,Detail!$D:$D,14,Detail!$C:$C,1)</f>
        <v>0</v>
      </c>
      <c r="BQ384" s="24">
        <f>SUMIFS(Detail!BJ:BJ,Detail!$A:$A,$B384,Detail!$D:$D,14,Detail!$C:$C,2)</f>
        <v>0</v>
      </c>
      <c r="BR384" s="24">
        <f>SUMIFS(Detail!BJ:BJ,Detail!$A:$A,$B384,Detail!$D:$D,14,Detail!$C:$C,3)</f>
        <v>0</v>
      </c>
      <c r="BS384" s="24">
        <f>SUMIFS(Detail!BJ:BJ,Detail!$A:$A,$B384,Detail!$D:$D,14,Detail!$C:$C,4)</f>
        <v>0</v>
      </c>
      <c r="BT384" s="33">
        <f t="shared" si="664"/>
        <v>0</v>
      </c>
      <c r="BU384" s="24">
        <f>SUMIFS(Detail!BJ:BJ,Detail!$A:$A,$B384,Detail!$D:$D,15,Detail!$C:$C,1)</f>
        <v>0</v>
      </c>
      <c r="BV384" s="24">
        <f>SUMIFS(Detail!BJ:BJ,Detail!$A:$A,$B384,Detail!$D:$D,15,Detail!$C:$C,2)</f>
        <v>0</v>
      </c>
      <c r="BW384" s="24">
        <f>SUMIFS(Detail!BJ:BJ,Detail!$A:$A,$B384,Detail!$D:$D,15,Detail!$C:$C,3)</f>
        <v>0</v>
      </c>
      <c r="BX384" s="24">
        <f>SUMIFS(Detail!BJ:BJ,Detail!$A:$A,$B384,Detail!$D:$D,15,Detail!$C:$C,4)</f>
        <v>0</v>
      </c>
      <c r="BY384" s="33">
        <f t="shared" si="665"/>
        <v>0</v>
      </c>
      <c r="BZ384" s="24">
        <f>SUMIFS(Detail!BJ:BJ,Detail!$A:$A,$B384,Detail!$D:$D,16,Detail!$C:$C,1)</f>
        <v>0</v>
      </c>
      <c r="CA384" s="24">
        <f>SUMIFS(Detail!BJ:BJ,Detail!$A:$A,$B384,Detail!$D:$D,16,Detail!$C:$C,2)</f>
        <v>0</v>
      </c>
      <c r="CB384" s="24">
        <f>SUMIFS(Detail!BJ:BJ,Detail!$A:$A,$B384,Detail!$D:$D,16,Detail!$C:$C,3)</f>
        <v>0</v>
      </c>
      <c r="CC384" s="24">
        <f>SUMIFS(Detail!BJ:BJ,Detail!$A:$A,$B384,Detail!$D:$D,16,Detail!$C:$C,4)</f>
        <v>0</v>
      </c>
      <c r="CD384" s="33">
        <f t="shared" si="666"/>
        <v>0</v>
      </c>
      <c r="CE384" s="24">
        <f>SUMIFS(Detail!BJ:BJ,Detail!$A:$A,$B384,Detail!$D:$D,17,Detail!$C:$C,1)</f>
        <v>0</v>
      </c>
      <c r="CF384" s="24">
        <f>SUMIFS(Detail!BJ:BJ,Detail!$A:$A,$B384,Detail!$D:$D,17,Detail!$C:$C,2)</f>
        <v>0</v>
      </c>
      <c r="CG384" s="24">
        <f>SUMIFS(Detail!BJ:BJ,Detail!$A:$A,$B384,Detail!$D:$D,17,Detail!$C:$C,3)</f>
        <v>0</v>
      </c>
      <c r="CH384" s="24">
        <f>SUMIFS(Detail!BJ:BJ,Detail!$A:$A,$B384,Detail!$D:$D,17,Detail!$C:$C,4)</f>
        <v>0</v>
      </c>
      <c r="CI384" s="33">
        <f t="shared" si="667"/>
        <v>0</v>
      </c>
      <c r="CJ384" s="24">
        <f>SUMIFS(Detail!BJ:BJ,Detail!$A:$A,$B384,Detail!$D:$D,18,Detail!$C:$C,1)</f>
        <v>0</v>
      </c>
      <c r="CK384" s="24">
        <f>SUMIFS(Detail!BJ:BJ,Detail!$A:$A,$B384,Detail!$D:$D,18,Detail!$C:$C,2)</f>
        <v>0</v>
      </c>
      <c r="CL384" s="24">
        <f>SUMIFS(Detail!BJ:BJ,Detail!$A:$A,$B384,Detail!$D:$D,18,Detail!$C:$C,3)</f>
        <v>0</v>
      </c>
      <c r="CM384" s="24">
        <f>SUMIFS(Detail!BJ:BJ,Detail!$A:$A,$B384,Detail!$D:$D,18,Detail!$C:$C,4)</f>
        <v>0</v>
      </c>
      <c r="CN384" s="33">
        <f t="shared" si="668"/>
        <v>0</v>
      </c>
      <c r="CO384" s="24">
        <f>SUMIFS(Detail!BJ:BJ,Detail!$A:$A,$B384,Detail!$D:$D,19,Detail!$C:$C,1)</f>
        <v>0</v>
      </c>
      <c r="CP384" s="24">
        <f>SUMIFS(Detail!BJ:BJ,Detail!$A:$A,$B384,Detail!$D:$D,19,Detail!$C:$C,2)</f>
        <v>0</v>
      </c>
      <c r="CQ384" s="24">
        <f>SUMIFS(Detail!BJ:BJ,Detail!$A:$A,$B384,Detail!$D:$D,19,Detail!$C:$C,3)</f>
        <v>0</v>
      </c>
      <c r="CR384" s="24">
        <f>SUMIFS(Detail!BJ:BJ,Detail!$A:$A,$B384,Detail!$D:$D,19,Detail!$C:$C,4)</f>
        <v>0</v>
      </c>
      <c r="CS384" s="33">
        <f t="shared" si="669"/>
        <v>0</v>
      </c>
      <c r="CT384" s="24">
        <f>SUMIFS(Detail!BJ:BJ,Detail!$A:$A,$B384,Detail!$D:$D,20,Detail!$C:$C,1)</f>
        <v>0</v>
      </c>
      <c r="CU384" s="24">
        <f>SUMIFS(Detail!BJ:BJ,Detail!$A:$A,$B384,Detail!$D:$D,20,Detail!$C:$C,2)</f>
        <v>0</v>
      </c>
      <c r="CV384" s="24">
        <f>SUMIFS(Detail!BJ:BJ,Detail!$A:$A,$B384,Detail!$D:$D,20,Detail!$C:$C,3)</f>
        <v>0</v>
      </c>
      <c r="CW384" s="24">
        <f>SUMIFS(Detail!BJ:BJ,Detail!$A:$A,$B384,Detail!$D:$D,20,Detail!$C:$C,4)</f>
        <v>0</v>
      </c>
      <c r="CX384" s="33">
        <f t="shared" si="670"/>
        <v>0</v>
      </c>
      <c r="CY384" s="24">
        <f>SUMIFS(Detail!BJ:BJ,Detail!$A:$A,$B384,Detail!$D:$D,21,Detail!$C:$C,1)</f>
        <v>0</v>
      </c>
      <c r="CZ384" s="24">
        <f>SUMIFS(Detail!BJ:BJ,Detail!$A:$A,$B384,Detail!$D:$D,21,Detail!$C:$C,2)</f>
        <v>0</v>
      </c>
      <c r="DA384" s="24">
        <f>SUMIFS(Detail!BJ:BJ,Detail!$A:$A,$B384,Detail!$D:$D,21,Detail!$C:$C,3)</f>
        <v>0</v>
      </c>
      <c r="DB384" s="24">
        <f>SUMIFS(Detail!BJ:BJ,Detail!$A:$A,$B384,Detail!$D:$D,21,Detail!$C:$C,4)</f>
        <v>0</v>
      </c>
      <c r="DC384" s="33">
        <f t="shared" si="671"/>
        <v>0</v>
      </c>
      <c r="DD384" s="86">
        <f>SUMIFS(Detail!BJ:BJ,Detail!$A:$A,$B384,Detail!$B:$B,"&gt;60")</f>
        <v>0</v>
      </c>
    </row>
    <row r="385" spans="1:108" x14ac:dyDescent="0.25">
      <c r="A385" t="s">
        <v>5636</v>
      </c>
      <c r="B385" s="32" t="s">
        <v>5129</v>
      </c>
      <c r="C385" s="24">
        <f>SUMIFS(Detail!BJ:BJ,Detail!$A:$A,$B385,Detail!$D:$D,1,Detail!$C:$C,1)</f>
        <v>0</v>
      </c>
      <c r="D385" s="24">
        <f>SUMIFS(Detail!BJ:BJ,Detail!$A:$A,$B385,Detail!$D:$D,1,Detail!$C:$C,2)</f>
        <v>0</v>
      </c>
      <c r="E385" s="24">
        <f>SUMIFS(Detail!BJ:BJ,Detail!$A:$A,$B385,Detail!$D:$D,1,Detail!$C:$C,3)</f>
        <v>0</v>
      </c>
      <c r="F385" s="24">
        <f>SUMIFS(Detail!BJ:BJ,Detail!$A:$A,$B385,Detail!$D:$D,1,Detail!$C:$C,4)</f>
        <v>0</v>
      </c>
      <c r="G385" s="33">
        <f t="shared" si="651"/>
        <v>0</v>
      </c>
      <c r="H385" s="24">
        <f>SUMIFS(Detail!BJ:BJ,Detail!$A:$A,$B385,Detail!$D:$D,2,Detail!$C:$C,1)</f>
        <v>0</v>
      </c>
      <c r="I385" s="24">
        <f>SUMIFS(Detail!BJ:BJ,Detail!$A:$A,$B385,Detail!$D:$D,2,Detail!$C:$C,2)</f>
        <v>0</v>
      </c>
      <c r="J385" s="24">
        <f>SUMIFS(Detail!BJ:BJ,Detail!$A:$A,$B385,Detail!$D:$D,2,Detail!$C:$C,3)</f>
        <v>0</v>
      </c>
      <c r="K385" s="24">
        <f>SUMIFS(Detail!BJ:BJ,Detail!$A:$A,$B385,Detail!$D:$D,2,Detail!$C:$C,4)</f>
        <v>0</v>
      </c>
      <c r="L385" s="33">
        <f t="shared" si="652"/>
        <v>0</v>
      </c>
      <c r="M385" s="24">
        <f>SUMIFS(Detail!BJ:BJ,Detail!$A:$A,$B385,Detail!$D:$D,3,Detail!$C:$C,1)</f>
        <v>0</v>
      </c>
      <c r="N385" s="24">
        <f>SUMIFS(Detail!BJ:BJ,Detail!$A:$A,$B385,Detail!$D:$D,3,Detail!$C:$C,2)</f>
        <v>0</v>
      </c>
      <c r="O385" s="24">
        <f>SUMIFS(Detail!BJ:BJ,Detail!$A:$A,$B385,Detail!$D:$D,3,Detail!$C:$C,3)</f>
        <v>0</v>
      </c>
      <c r="P385" s="24">
        <f>SUMIFS(Detail!BJ:BJ,Detail!$A:$A,$B385,Detail!$D:$D,3,Detail!$C:$C,4)</f>
        <v>0</v>
      </c>
      <c r="Q385" s="33">
        <f t="shared" si="653"/>
        <v>0</v>
      </c>
      <c r="R385" s="24">
        <f>SUMIFS(Detail!BJ:BJ,Detail!$A:$A,$B385,Detail!$D:$D,4,Detail!$C:$C,1)</f>
        <v>0</v>
      </c>
      <c r="S385" s="24">
        <f>SUMIFS(Detail!BJ:BJ,Detail!$A:$A,$B385,Detail!$D:$D,4,Detail!$C:$C,2)</f>
        <v>0</v>
      </c>
      <c r="T385" s="24">
        <f>SUMIFS(Detail!BJ:BJ,Detail!$A:$A,$B385,Detail!$D:$D,4,Detail!$C:$C,3)</f>
        <v>0</v>
      </c>
      <c r="U385" s="24">
        <f>SUMIFS(Detail!BJ:BJ,Detail!$A:$A,$B385,Detail!$D:$D,4,Detail!$C:$C,4)</f>
        <v>0</v>
      </c>
      <c r="V385" s="33">
        <f t="shared" si="654"/>
        <v>0</v>
      </c>
      <c r="W385" s="24">
        <f>SUMIFS(Detail!BJ:BJ,Detail!$A:$A,$B385,Detail!$D:$D,5,Detail!$C:$C,1)</f>
        <v>0</v>
      </c>
      <c r="X385" s="24">
        <f>SUMIFS(Detail!BJ:BJ,Detail!$A:$A,$B385,Detail!$D:$D,5,Detail!$C:$C,2)</f>
        <v>0</v>
      </c>
      <c r="Y385" s="24">
        <f>SUMIFS(Detail!BJ:BJ,Detail!$A:$A,$B385,Detail!$D:$D,5,Detail!$C:$C,3)</f>
        <v>0</v>
      </c>
      <c r="Z385" s="24">
        <f>SUMIFS(Detail!BJ:BJ,Detail!$A:$A,$B385,Detail!$D:$D,5,Detail!$C:$C,4)</f>
        <v>0</v>
      </c>
      <c r="AA385" s="33">
        <f t="shared" si="655"/>
        <v>0</v>
      </c>
      <c r="AB385" s="24">
        <f>SUMIFS(Detail!BJ:BJ,Detail!$A:$A,$B385,Detail!$D:$D,6,Detail!$C:$C,1)</f>
        <v>0</v>
      </c>
      <c r="AC385" s="24">
        <f>SUMIFS(Detail!BJ:BJ,Detail!$A:$A,$B385,Detail!$D:$D,6,Detail!$C:$C,2)</f>
        <v>0</v>
      </c>
      <c r="AD385" s="24">
        <f>SUMIFS(Detail!BJ:BJ,Detail!$A:$A,$B385,Detail!$D:$D,6,Detail!$C:$C,3)</f>
        <v>0</v>
      </c>
      <c r="AE385" s="24">
        <f>SUMIFS(Detail!BJ:BJ,Detail!$A:$A,$B385,Detail!$D:$D,6,Detail!$C:$C,4)</f>
        <v>0</v>
      </c>
      <c r="AF385" s="33">
        <f t="shared" si="656"/>
        <v>0</v>
      </c>
      <c r="AG385" s="24">
        <f>SUMIFS(Detail!BJ:BJ,Detail!$A:$A,$B385,Detail!$D:$D,7,Detail!$C:$C,1)</f>
        <v>0</v>
      </c>
      <c r="AH385" s="24">
        <f>SUMIFS(Detail!BJ:BJ,Detail!$A:$A,$B385,Detail!$D:$D,7,Detail!$C:$C,2)</f>
        <v>0</v>
      </c>
      <c r="AI385" s="24">
        <f>SUMIFS(Detail!BJ:BJ,Detail!$A:$A,$B385,Detail!$D:$D,7,Detail!$C:$C,3)</f>
        <v>0</v>
      </c>
      <c r="AJ385" s="24">
        <f>SUMIFS(Detail!BJ:BJ,Detail!$A:$A,$B385,Detail!$D:$D,7,Detail!$C:$C,4)</f>
        <v>0</v>
      </c>
      <c r="AK385" s="33">
        <f t="shared" si="657"/>
        <v>0</v>
      </c>
      <c r="AL385" s="24">
        <f>SUMIFS(Detail!BJ:BJ,Detail!$A:$A,$B385,Detail!$D:$D,8,Detail!$C:$C,1)</f>
        <v>0</v>
      </c>
      <c r="AM385" s="24">
        <f>SUMIFS(Detail!BJ:BJ,Detail!$A:$A,$B385,Detail!$D:$D,8,Detail!$C:$C,2)</f>
        <v>0</v>
      </c>
      <c r="AN385" s="24">
        <f>SUMIFS(Detail!BJ:BJ,Detail!$A:$A,$B385,Detail!$D:$D,8,Detail!$C:$C,3)</f>
        <v>0</v>
      </c>
      <c r="AO385" s="24">
        <f>SUMIFS(Detail!BJ:BJ,Detail!$A:$A,$B385,Detail!$D:$D,8,Detail!$C:$C,4)</f>
        <v>0</v>
      </c>
      <c r="AP385" s="33">
        <f t="shared" si="658"/>
        <v>0</v>
      </c>
      <c r="AQ385" s="24">
        <f>SUMIFS(Detail!BJ:BJ,Detail!$A:$A,$B385,Detail!$D:$D,9,Detail!$C:$C,1)</f>
        <v>0</v>
      </c>
      <c r="AR385" s="24">
        <f>SUMIFS(Detail!BJ:BJ,Detail!$A:$A,$B385,Detail!$D:$D,9,Detail!$C:$C,2)</f>
        <v>0</v>
      </c>
      <c r="AS385" s="24">
        <f>SUMIFS(Detail!BJ:BJ,Detail!$A:$A,$B385,Detail!$D:$D,9,Detail!$C:$C,3)</f>
        <v>0</v>
      </c>
      <c r="AT385" s="24">
        <f>SUMIFS(Detail!BJ:BJ,Detail!$A:$A,$B385,Detail!$D:$D,9,Detail!$C:$C,4)</f>
        <v>0</v>
      </c>
      <c r="AU385" s="33">
        <f t="shared" si="659"/>
        <v>0</v>
      </c>
      <c r="AV385" s="24">
        <f>SUMIFS(Detail!BJ:BJ,Detail!$A:$A,$B385,Detail!$D:$D,10,Detail!$C:$C,1)</f>
        <v>0</v>
      </c>
      <c r="AW385" s="24">
        <f>SUMIFS(Detail!BJ:BJ,Detail!$A:$A,$B385,Detail!$D:$D,10,Detail!$C:$C,2)</f>
        <v>0</v>
      </c>
      <c r="AX385" s="24">
        <f>SUMIFS(Detail!BJ:BJ,Detail!$A:$A,$B385,Detail!$D:$D,10,Detail!$C:$C,3)</f>
        <v>0</v>
      </c>
      <c r="AY385" s="24">
        <f>SUMIFS(Detail!BJ:BJ,Detail!$A:$A,$B385,Detail!$D:$D,10,Detail!$C:$C,4)</f>
        <v>0</v>
      </c>
      <c r="AZ385" s="33">
        <f t="shared" si="660"/>
        <v>0</v>
      </c>
      <c r="BA385" s="24">
        <f>SUMIFS(Detail!BJ:BJ,Detail!$A:$A,$B385,Detail!$D:$D,11,Detail!$C:$C,1)</f>
        <v>0</v>
      </c>
      <c r="BB385" s="24">
        <f>SUMIFS(Detail!BJ:BJ,Detail!$A:$A,$B385,Detail!$D:$D,11,Detail!$C:$C,2)</f>
        <v>0</v>
      </c>
      <c r="BC385" s="24">
        <f>SUMIFS(Detail!BJ:BJ,Detail!$A:$A,$B385,Detail!$D:$D,11,Detail!$C:$C,3)</f>
        <v>0</v>
      </c>
      <c r="BD385" s="24">
        <f>SUMIFS(Detail!BJ:BJ,Detail!$A:$A,$B385,Detail!$D:$D,11,Detail!$C:$C,4)</f>
        <v>0</v>
      </c>
      <c r="BE385" s="33">
        <f t="shared" si="661"/>
        <v>0</v>
      </c>
      <c r="BF385" s="24">
        <f>SUMIFS(Detail!BJ:BJ,Detail!$A:$A,$B385,Detail!$D:$D,12,Detail!$C:$C,1)</f>
        <v>0</v>
      </c>
      <c r="BG385" s="24">
        <f>SUMIFS(Detail!BJ:BJ,Detail!$A:$A,$B385,Detail!$D:$D,12,Detail!$C:$C,2)</f>
        <v>0</v>
      </c>
      <c r="BH385" s="24">
        <f>SUMIFS(Detail!BJ:BJ,Detail!$A:$A,$B385,Detail!$D:$D,12,Detail!$C:$C,3)</f>
        <v>0</v>
      </c>
      <c r="BI385" s="24">
        <f>SUMIFS(Detail!BJ:BJ,Detail!$A:$A,$B385,Detail!$D:$D,12,Detail!$C:$C,4)</f>
        <v>0</v>
      </c>
      <c r="BJ385" s="33">
        <f t="shared" si="662"/>
        <v>0</v>
      </c>
      <c r="BK385" s="24">
        <f>SUMIFS(Detail!BJ:BJ,Detail!$A:$A,$B385,Detail!$D:$D,13,Detail!$C:$C,1)</f>
        <v>0</v>
      </c>
      <c r="BL385" s="24">
        <f>SUMIFS(Detail!BJ:BJ,Detail!$A:$A,$B385,Detail!$D:$D,13,Detail!$C:$C,2)</f>
        <v>0</v>
      </c>
      <c r="BM385" s="24">
        <f>SUMIFS(Detail!BJ:BJ,Detail!$A:$A,$B385,Detail!$D:$D,13,Detail!$C:$C,3)</f>
        <v>0</v>
      </c>
      <c r="BN385" s="24">
        <f>SUMIFS(Detail!BJ:BJ,Detail!$A:$A,$B385,Detail!$D:$D,13,Detail!$C:$C,4)</f>
        <v>0</v>
      </c>
      <c r="BO385" s="33">
        <f t="shared" si="663"/>
        <v>0</v>
      </c>
      <c r="BP385" s="24">
        <f>SUMIFS(Detail!BJ:BJ,Detail!$A:$A,$B385,Detail!$D:$D,14,Detail!$C:$C,1)</f>
        <v>0</v>
      </c>
      <c r="BQ385" s="24">
        <f>SUMIFS(Detail!BJ:BJ,Detail!$A:$A,$B385,Detail!$D:$D,14,Detail!$C:$C,2)</f>
        <v>0</v>
      </c>
      <c r="BR385" s="24">
        <f>SUMIFS(Detail!BJ:BJ,Detail!$A:$A,$B385,Detail!$D:$D,14,Detail!$C:$C,3)</f>
        <v>0</v>
      </c>
      <c r="BS385" s="24">
        <f>SUMIFS(Detail!BJ:BJ,Detail!$A:$A,$B385,Detail!$D:$D,14,Detail!$C:$C,4)</f>
        <v>0</v>
      </c>
      <c r="BT385" s="33">
        <f t="shared" si="664"/>
        <v>0</v>
      </c>
      <c r="BU385" s="24">
        <f>SUMIFS(Detail!BJ:BJ,Detail!$A:$A,$B385,Detail!$D:$D,15,Detail!$C:$C,1)</f>
        <v>0</v>
      </c>
      <c r="BV385" s="24">
        <f>SUMIFS(Detail!BJ:BJ,Detail!$A:$A,$B385,Detail!$D:$D,15,Detail!$C:$C,2)</f>
        <v>0</v>
      </c>
      <c r="BW385" s="24">
        <f>SUMIFS(Detail!BJ:BJ,Detail!$A:$A,$B385,Detail!$D:$D,15,Detail!$C:$C,3)</f>
        <v>0</v>
      </c>
      <c r="BX385" s="24">
        <f>SUMIFS(Detail!BJ:BJ,Detail!$A:$A,$B385,Detail!$D:$D,15,Detail!$C:$C,4)</f>
        <v>0</v>
      </c>
      <c r="BY385" s="33">
        <f t="shared" si="665"/>
        <v>0</v>
      </c>
      <c r="BZ385" s="24">
        <f>SUMIFS(Detail!BJ:BJ,Detail!$A:$A,$B385,Detail!$D:$D,16,Detail!$C:$C,1)</f>
        <v>0</v>
      </c>
      <c r="CA385" s="24">
        <f>SUMIFS(Detail!BJ:BJ,Detail!$A:$A,$B385,Detail!$D:$D,16,Detail!$C:$C,2)</f>
        <v>0</v>
      </c>
      <c r="CB385" s="24">
        <f>SUMIFS(Detail!BJ:BJ,Detail!$A:$A,$B385,Detail!$D:$D,16,Detail!$C:$C,3)</f>
        <v>0</v>
      </c>
      <c r="CC385" s="24">
        <f>SUMIFS(Detail!BJ:BJ,Detail!$A:$A,$B385,Detail!$D:$D,16,Detail!$C:$C,4)</f>
        <v>0</v>
      </c>
      <c r="CD385" s="33">
        <f t="shared" si="666"/>
        <v>0</v>
      </c>
      <c r="CE385" s="24">
        <f>SUMIFS(Detail!BJ:BJ,Detail!$A:$A,$B385,Detail!$D:$D,17,Detail!$C:$C,1)</f>
        <v>0</v>
      </c>
      <c r="CF385" s="24">
        <f>SUMIFS(Detail!BJ:BJ,Detail!$A:$A,$B385,Detail!$D:$D,17,Detail!$C:$C,2)</f>
        <v>0</v>
      </c>
      <c r="CG385" s="24">
        <f>SUMIFS(Detail!BJ:BJ,Detail!$A:$A,$B385,Detail!$D:$D,17,Detail!$C:$C,3)</f>
        <v>0</v>
      </c>
      <c r="CH385" s="24">
        <f>SUMIFS(Detail!BJ:BJ,Detail!$A:$A,$B385,Detail!$D:$D,17,Detail!$C:$C,4)</f>
        <v>0</v>
      </c>
      <c r="CI385" s="33">
        <f t="shared" si="667"/>
        <v>0</v>
      </c>
      <c r="CJ385" s="24">
        <f>SUMIFS(Detail!BJ:BJ,Detail!$A:$A,$B385,Detail!$D:$D,18,Detail!$C:$C,1)</f>
        <v>0</v>
      </c>
      <c r="CK385" s="24">
        <f>SUMIFS(Detail!BJ:BJ,Detail!$A:$A,$B385,Detail!$D:$D,18,Detail!$C:$C,2)</f>
        <v>0</v>
      </c>
      <c r="CL385" s="24">
        <f>SUMIFS(Detail!BJ:BJ,Detail!$A:$A,$B385,Detail!$D:$D,18,Detail!$C:$C,3)</f>
        <v>0</v>
      </c>
      <c r="CM385" s="24">
        <f>SUMIFS(Detail!BJ:BJ,Detail!$A:$A,$B385,Detail!$D:$D,18,Detail!$C:$C,4)</f>
        <v>0</v>
      </c>
      <c r="CN385" s="33">
        <f t="shared" si="668"/>
        <v>0</v>
      </c>
      <c r="CO385" s="24">
        <f>SUMIFS(Detail!BJ:BJ,Detail!$A:$A,$B385,Detail!$D:$D,19,Detail!$C:$C,1)</f>
        <v>0</v>
      </c>
      <c r="CP385" s="24">
        <f>SUMIFS(Detail!BJ:BJ,Detail!$A:$A,$B385,Detail!$D:$D,19,Detail!$C:$C,2)</f>
        <v>0</v>
      </c>
      <c r="CQ385" s="24">
        <f>SUMIFS(Detail!BJ:BJ,Detail!$A:$A,$B385,Detail!$D:$D,19,Detail!$C:$C,3)</f>
        <v>0</v>
      </c>
      <c r="CR385" s="24">
        <f>SUMIFS(Detail!BJ:BJ,Detail!$A:$A,$B385,Detail!$D:$D,19,Detail!$C:$C,4)</f>
        <v>0</v>
      </c>
      <c r="CS385" s="33">
        <f t="shared" si="669"/>
        <v>0</v>
      </c>
      <c r="CT385" s="24">
        <f>SUMIFS(Detail!BJ:BJ,Detail!$A:$A,$B385,Detail!$D:$D,20,Detail!$C:$C,1)</f>
        <v>0</v>
      </c>
      <c r="CU385" s="24">
        <f>SUMIFS(Detail!BJ:BJ,Detail!$A:$A,$B385,Detail!$D:$D,20,Detail!$C:$C,2)</f>
        <v>0</v>
      </c>
      <c r="CV385" s="24">
        <f>SUMIFS(Detail!BJ:BJ,Detail!$A:$A,$B385,Detail!$D:$D,20,Detail!$C:$C,3)</f>
        <v>0</v>
      </c>
      <c r="CW385" s="24">
        <f>SUMIFS(Detail!BJ:BJ,Detail!$A:$A,$B385,Detail!$D:$D,20,Detail!$C:$C,4)</f>
        <v>0</v>
      </c>
      <c r="CX385" s="33">
        <f t="shared" si="670"/>
        <v>0</v>
      </c>
      <c r="CY385" s="24">
        <f>SUMIFS(Detail!BJ:BJ,Detail!$A:$A,$B385,Detail!$D:$D,21,Detail!$C:$C,1)</f>
        <v>0</v>
      </c>
      <c r="CZ385" s="24">
        <f>SUMIFS(Detail!BJ:BJ,Detail!$A:$A,$B385,Detail!$D:$D,21,Detail!$C:$C,2)</f>
        <v>0</v>
      </c>
      <c r="DA385" s="24">
        <f>SUMIFS(Detail!BJ:BJ,Detail!$A:$A,$B385,Detail!$D:$D,21,Detail!$C:$C,3)</f>
        <v>0</v>
      </c>
      <c r="DB385" s="24">
        <f>SUMIFS(Detail!BJ:BJ,Detail!$A:$A,$B385,Detail!$D:$D,21,Detail!$C:$C,4)</f>
        <v>0</v>
      </c>
      <c r="DC385" s="33">
        <f t="shared" si="671"/>
        <v>0</v>
      </c>
      <c r="DD385" s="86">
        <f>SUMIFS(Detail!BJ:BJ,Detail!$A:$A,$B385,Detail!$B:$B,"&gt;60")</f>
        <v>0</v>
      </c>
    </row>
    <row r="386" spans="1:108" x14ac:dyDescent="0.25">
      <c r="A386" t="s">
        <v>5637</v>
      </c>
      <c r="B386" s="87" t="s">
        <v>5638</v>
      </c>
      <c r="C386" s="88">
        <f>SUM(C376:C385)</f>
        <v>0</v>
      </c>
      <c r="D386" s="88">
        <f>SUM(D376:D385)</f>
        <v>0</v>
      </c>
      <c r="E386" s="88">
        <f>SUM(E376:E385)</f>
        <v>0</v>
      </c>
      <c r="F386" s="88">
        <f>SUM(F376:F385)</f>
        <v>0</v>
      </c>
      <c r="G386" s="89">
        <f t="shared" si="651"/>
        <v>0</v>
      </c>
      <c r="H386" s="88">
        <f>SUM(H376:H385)</f>
        <v>0</v>
      </c>
      <c r="I386" s="88">
        <f>SUM(I376:I385)</f>
        <v>0</v>
      </c>
      <c r="J386" s="88">
        <f>SUM(J376:J385)</f>
        <v>0</v>
      </c>
      <c r="K386" s="88">
        <f>SUM(K376:K385)</f>
        <v>0</v>
      </c>
      <c r="L386" s="89">
        <f t="shared" si="652"/>
        <v>0</v>
      </c>
      <c r="M386" s="88">
        <f>SUM(M376:M385)</f>
        <v>9375</v>
      </c>
      <c r="N386" s="88">
        <f>SUM(N376:N385)</f>
        <v>9375</v>
      </c>
      <c r="O386" s="88">
        <f>SUM(O376:O385)</f>
        <v>9375</v>
      </c>
      <c r="P386" s="88">
        <f>SUM(P376:P385)</f>
        <v>9375</v>
      </c>
      <c r="Q386" s="89">
        <f t="shared" si="653"/>
        <v>37500</v>
      </c>
      <c r="R386" s="88">
        <f>SUM(R376:R385)</f>
        <v>22500</v>
      </c>
      <c r="S386" s="88">
        <f>SUM(S376:S385)</f>
        <v>22500</v>
      </c>
      <c r="T386" s="88">
        <f>SUM(T376:T385)</f>
        <v>22500</v>
      </c>
      <c r="U386" s="88">
        <f>SUM(U376:U385)</f>
        <v>22500</v>
      </c>
      <c r="V386" s="89">
        <f t="shared" si="654"/>
        <v>90000</v>
      </c>
      <c r="W386" s="88">
        <f>SUM(W376:W385)</f>
        <v>75000</v>
      </c>
      <c r="X386" s="88">
        <f>SUM(X376:X385)</f>
        <v>75000</v>
      </c>
      <c r="Y386" s="88">
        <f>SUM(Y376:Y385)</f>
        <v>75000</v>
      </c>
      <c r="Z386" s="88">
        <f>SUM(Z376:Z385)</f>
        <v>75000</v>
      </c>
      <c r="AA386" s="89">
        <f t="shared" si="655"/>
        <v>300000</v>
      </c>
      <c r="AB386" s="88">
        <f>SUM(AB376:AB385)</f>
        <v>0</v>
      </c>
      <c r="AC386" s="88">
        <f>SUM(AC376:AC385)</f>
        <v>0</v>
      </c>
      <c r="AD386" s="88">
        <f>SUM(AD376:AD385)</f>
        <v>0</v>
      </c>
      <c r="AE386" s="88">
        <f>SUM(AE376:AE385)</f>
        <v>0</v>
      </c>
      <c r="AF386" s="89">
        <f t="shared" si="656"/>
        <v>0</v>
      </c>
      <c r="AG386" s="88">
        <f>SUM(AG376:AG385)</f>
        <v>0</v>
      </c>
      <c r="AH386" s="88">
        <f>SUM(AH376:AH385)</f>
        <v>0</v>
      </c>
      <c r="AI386" s="88">
        <f>SUM(AI376:AI385)</f>
        <v>0</v>
      </c>
      <c r="AJ386" s="88">
        <f>SUM(AJ376:AJ385)</f>
        <v>0</v>
      </c>
      <c r="AK386" s="89">
        <f t="shared" si="657"/>
        <v>0</v>
      </c>
      <c r="AL386" s="88">
        <f>SUM(AL376:AL385)</f>
        <v>0</v>
      </c>
      <c r="AM386" s="88">
        <f>SUM(AM376:AM385)</f>
        <v>0</v>
      </c>
      <c r="AN386" s="88">
        <f>SUM(AN376:AN385)</f>
        <v>0</v>
      </c>
      <c r="AO386" s="88">
        <f>SUM(AO376:AO385)</f>
        <v>0</v>
      </c>
      <c r="AP386" s="89">
        <f t="shared" si="658"/>
        <v>0</v>
      </c>
      <c r="AQ386" s="88">
        <f>SUM(AQ376:AQ385)</f>
        <v>0</v>
      </c>
      <c r="AR386" s="88">
        <f>SUM(AR376:AR385)</f>
        <v>0</v>
      </c>
      <c r="AS386" s="88">
        <f>SUM(AS376:AS385)</f>
        <v>0</v>
      </c>
      <c r="AT386" s="88">
        <f>SUM(AT376:AT385)</f>
        <v>0</v>
      </c>
      <c r="AU386" s="89">
        <f t="shared" si="659"/>
        <v>0</v>
      </c>
      <c r="AV386" s="88">
        <f>SUM(AV376:AV385)</f>
        <v>0</v>
      </c>
      <c r="AW386" s="88">
        <f>SUM(AW376:AW385)</f>
        <v>0</v>
      </c>
      <c r="AX386" s="88">
        <f>SUM(AX376:AX385)</f>
        <v>0</v>
      </c>
      <c r="AY386" s="88">
        <f>SUM(AY376:AY385)</f>
        <v>0</v>
      </c>
      <c r="AZ386" s="89">
        <f t="shared" si="660"/>
        <v>0</v>
      </c>
      <c r="BA386" s="88">
        <f>SUM(BA376:BA385)</f>
        <v>0</v>
      </c>
      <c r="BB386" s="88">
        <f>SUM(BB376:BB385)</f>
        <v>0</v>
      </c>
      <c r="BC386" s="88">
        <f>SUM(BC376:BC385)</f>
        <v>0</v>
      </c>
      <c r="BD386" s="88">
        <f>SUM(BD376:BD385)</f>
        <v>0</v>
      </c>
      <c r="BE386" s="89">
        <f t="shared" si="661"/>
        <v>0</v>
      </c>
      <c r="BF386" s="88">
        <f>SUM(BF376:BF385)</f>
        <v>0</v>
      </c>
      <c r="BG386" s="88">
        <f>SUM(BG376:BG385)</f>
        <v>0</v>
      </c>
      <c r="BH386" s="88">
        <f>SUM(BH376:BH385)</f>
        <v>0</v>
      </c>
      <c r="BI386" s="88">
        <f>SUM(BI376:BI385)</f>
        <v>0</v>
      </c>
      <c r="BJ386" s="89">
        <f t="shared" si="662"/>
        <v>0</v>
      </c>
      <c r="BK386" s="88">
        <f>SUM(BK376:BK385)</f>
        <v>0</v>
      </c>
      <c r="BL386" s="88">
        <f>SUM(BL376:BL385)</f>
        <v>0</v>
      </c>
      <c r="BM386" s="88">
        <f>SUM(BM376:BM385)</f>
        <v>0</v>
      </c>
      <c r="BN386" s="88">
        <f>SUM(BN376:BN385)</f>
        <v>0</v>
      </c>
      <c r="BO386" s="89">
        <f t="shared" si="663"/>
        <v>0</v>
      </c>
      <c r="BP386" s="88">
        <f>SUM(BP376:BP385)</f>
        <v>0</v>
      </c>
      <c r="BQ386" s="88">
        <f>SUM(BQ376:BQ385)</f>
        <v>0</v>
      </c>
      <c r="BR386" s="88">
        <f>SUM(BR376:BR385)</f>
        <v>0</v>
      </c>
      <c r="BS386" s="88">
        <f>SUM(BS376:BS385)</f>
        <v>0</v>
      </c>
      <c r="BT386" s="89">
        <f t="shared" si="664"/>
        <v>0</v>
      </c>
      <c r="BU386" s="88">
        <f>SUM(BU376:BU385)</f>
        <v>0</v>
      </c>
      <c r="BV386" s="88">
        <f>SUM(BV376:BV385)</f>
        <v>0</v>
      </c>
      <c r="BW386" s="88">
        <f>SUM(BW376:BW385)</f>
        <v>0</v>
      </c>
      <c r="BX386" s="88">
        <f>SUM(BX376:BX385)</f>
        <v>0</v>
      </c>
      <c r="BY386" s="89">
        <f t="shared" si="665"/>
        <v>0</v>
      </c>
      <c r="BZ386" s="88">
        <f>SUM(BZ376:BZ385)</f>
        <v>0</v>
      </c>
      <c r="CA386" s="88">
        <f>SUM(CA376:CA385)</f>
        <v>0</v>
      </c>
      <c r="CB386" s="88">
        <f>SUM(CB376:CB385)</f>
        <v>0</v>
      </c>
      <c r="CC386" s="88">
        <f>SUM(CC376:CC385)</f>
        <v>0</v>
      </c>
      <c r="CD386" s="89">
        <f t="shared" si="666"/>
        <v>0</v>
      </c>
      <c r="CE386" s="88">
        <f>SUM(CE376:CE385)</f>
        <v>0</v>
      </c>
      <c r="CF386" s="88">
        <f>SUM(CF376:CF385)</f>
        <v>0</v>
      </c>
      <c r="CG386" s="88">
        <f>SUM(CG376:CG385)</f>
        <v>0</v>
      </c>
      <c r="CH386" s="88">
        <f>SUM(CH376:CH385)</f>
        <v>0</v>
      </c>
      <c r="CI386" s="89">
        <f t="shared" si="667"/>
        <v>0</v>
      </c>
      <c r="CJ386" s="88">
        <f>SUM(CJ376:CJ385)</f>
        <v>0</v>
      </c>
      <c r="CK386" s="88">
        <f>SUM(CK376:CK385)</f>
        <v>0</v>
      </c>
      <c r="CL386" s="88">
        <f>SUM(CL376:CL385)</f>
        <v>0</v>
      </c>
      <c r="CM386" s="88">
        <f>SUM(CM376:CM385)</f>
        <v>0</v>
      </c>
      <c r="CN386" s="89">
        <f t="shared" si="668"/>
        <v>0</v>
      </c>
      <c r="CO386" s="88">
        <f>SUM(CO376:CO385)</f>
        <v>0</v>
      </c>
      <c r="CP386" s="88">
        <f>SUM(CP376:CP385)</f>
        <v>0</v>
      </c>
      <c r="CQ386" s="88">
        <f>SUM(CQ376:CQ385)</f>
        <v>0</v>
      </c>
      <c r="CR386" s="88">
        <f>SUM(CR376:CR385)</f>
        <v>0</v>
      </c>
      <c r="CS386" s="89">
        <f t="shared" si="669"/>
        <v>0</v>
      </c>
      <c r="CT386" s="88">
        <f>SUM(CT376:CT385)</f>
        <v>0</v>
      </c>
      <c r="CU386" s="88">
        <f>SUM(CU376:CU385)</f>
        <v>0</v>
      </c>
      <c r="CV386" s="88">
        <f>SUM(CV376:CV385)</f>
        <v>0</v>
      </c>
      <c r="CW386" s="88">
        <f>SUM(CW376:CW385)</f>
        <v>0</v>
      </c>
      <c r="CX386" s="89">
        <f t="shared" si="670"/>
        <v>0</v>
      </c>
      <c r="CY386" s="88">
        <f>SUM(CY376:CY385)</f>
        <v>0</v>
      </c>
      <c r="CZ386" s="88">
        <f>SUM(CZ376:CZ385)</f>
        <v>0</v>
      </c>
      <c r="DA386" s="88">
        <f>SUM(DA376:DA385)</f>
        <v>0</v>
      </c>
      <c r="DB386" s="88">
        <f>SUM(DB376:DB385)</f>
        <v>0</v>
      </c>
      <c r="DC386" s="89">
        <f t="shared" si="671"/>
        <v>0</v>
      </c>
      <c r="DD386" s="90">
        <f>SUM(DD376:DD385)</f>
        <v>0</v>
      </c>
    </row>
    <row r="387" spans="1:108" x14ac:dyDescent="0.25">
      <c r="A387" t="s">
        <v>5639</v>
      </c>
      <c r="B387" s="30" t="s">
        <v>4688</v>
      </c>
    </row>
    <row r="388" spans="1:108" x14ac:dyDescent="0.25">
      <c r="A388" t="s">
        <v>5640</v>
      </c>
      <c r="B388" s="32" t="s">
        <v>5120</v>
      </c>
      <c r="C388" s="24">
        <f>SUMIFS(Detail!BK:BK,Detail!$A:$A,$B388,Detail!$D:$D,1,Detail!$C:$C,1)</f>
        <v>0</v>
      </c>
      <c r="D388" s="24">
        <f>SUMIFS(Detail!BK:BK,Detail!$A:$A,$B388,Detail!$D:$D,1,Detail!$C:$C,2)</f>
        <v>0</v>
      </c>
      <c r="E388" s="24">
        <f>SUMIFS(Detail!BK:BK,Detail!$A:$A,$B388,Detail!$D:$D,1,Detail!$C:$C,3)</f>
        <v>0</v>
      </c>
      <c r="F388" s="24">
        <f>SUMIFS(Detail!BK:BK,Detail!$A:$A,$B388,Detail!$D:$D,1,Detail!$C:$C,4)</f>
        <v>0</v>
      </c>
      <c r="G388" s="33">
        <f t="shared" ref="G388:G398" si="672">SUM(C388:F388)</f>
        <v>0</v>
      </c>
      <c r="H388" s="24">
        <f>SUMIFS(Detail!BK:BK,Detail!$A:$A,$B388,Detail!$D:$D,2,Detail!$C:$C,1)</f>
        <v>0</v>
      </c>
      <c r="I388" s="24">
        <f>SUMIFS(Detail!BK:BK,Detail!$A:$A,$B388,Detail!$D:$D,2,Detail!$C:$C,2)</f>
        <v>0</v>
      </c>
      <c r="J388" s="24">
        <f>SUMIFS(Detail!BK:BK,Detail!$A:$A,$B388,Detail!$D:$D,2,Detail!$C:$C,3)</f>
        <v>0</v>
      </c>
      <c r="K388" s="24">
        <f>SUMIFS(Detail!BK:BK,Detail!$A:$A,$B388,Detail!$D:$D,2,Detail!$C:$C,4)</f>
        <v>0</v>
      </c>
      <c r="L388" s="33">
        <f t="shared" ref="L388:L398" si="673">SUM(H388:K388)</f>
        <v>0</v>
      </c>
      <c r="M388" s="24">
        <f>SUMIFS(Detail!BK:BK,Detail!$A:$A,$B388,Detail!$D:$D,3,Detail!$C:$C,1)</f>
        <v>0</v>
      </c>
      <c r="N388" s="24">
        <f>SUMIFS(Detail!BK:BK,Detail!$A:$A,$B388,Detail!$D:$D,3,Detail!$C:$C,2)</f>
        <v>0</v>
      </c>
      <c r="O388" s="24">
        <f>SUMIFS(Detail!BK:BK,Detail!$A:$A,$B388,Detail!$D:$D,3,Detail!$C:$C,3)</f>
        <v>0</v>
      </c>
      <c r="P388" s="24">
        <f>SUMIFS(Detail!BK:BK,Detail!$A:$A,$B388,Detail!$D:$D,3,Detail!$C:$C,4)</f>
        <v>0</v>
      </c>
      <c r="Q388" s="33">
        <f t="shared" ref="Q388:Q398" si="674">SUM(M388:P388)</f>
        <v>0</v>
      </c>
      <c r="R388" s="24">
        <f>SUMIFS(Detail!BK:BK,Detail!$A:$A,$B388,Detail!$D:$D,4,Detail!$C:$C,1)</f>
        <v>0</v>
      </c>
      <c r="S388" s="24">
        <f>SUMIFS(Detail!BK:BK,Detail!$A:$A,$B388,Detail!$D:$D,4,Detail!$C:$C,2)</f>
        <v>0</v>
      </c>
      <c r="T388" s="24">
        <f>SUMIFS(Detail!BK:BK,Detail!$A:$A,$B388,Detail!$D:$D,4,Detail!$C:$C,3)</f>
        <v>0</v>
      </c>
      <c r="U388" s="24">
        <f>SUMIFS(Detail!BK:BK,Detail!$A:$A,$B388,Detail!$D:$D,4,Detail!$C:$C,4)</f>
        <v>0</v>
      </c>
      <c r="V388" s="33">
        <f t="shared" ref="V388:V398" si="675">SUM(R388:U388)</f>
        <v>0</v>
      </c>
      <c r="W388" s="24">
        <f>SUMIFS(Detail!BK:BK,Detail!$A:$A,$B388,Detail!$D:$D,5,Detail!$C:$C,1)</f>
        <v>0</v>
      </c>
      <c r="X388" s="24">
        <f>SUMIFS(Detail!BK:BK,Detail!$A:$A,$B388,Detail!$D:$D,5,Detail!$C:$C,2)</f>
        <v>0</v>
      </c>
      <c r="Y388" s="24">
        <f>SUMIFS(Detail!BK:BK,Detail!$A:$A,$B388,Detail!$D:$D,5,Detail!$C:$C,3)</f>
        <v>0</v>
      </c>
      <c r="Z388" s="24">
        <f>SUMIFS(Detail!BK:BK,Detail!$A:$A,$B388,Detail!$D:$D,5,Detail!$C:$C,4)</f>
        <v>0</v>
      </c>
      <c r="AA388" s="33">
        <f t="shared" ref="AA388:AA398" si="676">SUM(W388:Z388)</f>
        <v>0</v>
      </c>
      <c r="AB388" s="24">
        <f>SUMIFS(Detail!BK:BK,Detail!$A:$A,$B388,Detail!$D:$D,6,Detail!$C:$C,1)</f>
        <v>0</v>
      </c>
      <c r="AC388" s="24">
        <f>SUMIFS(Detail!BK:BK,Detail!$A:$A,$B388,Detail!$D:$D,6,Detail!$C:$C,2)</f>
        <v>0</v>
      </c>
      <c r="AD388" s="24">
        <f>SUMIFS(Detail!BK:BK,Detail!$A:$A,$B388,Detail!$D:$D,6,Detail!$C:$C,3)</f>
        <v>0</v>
      </c>
      <c r="AE388" s="24">
        <f>SUMIFS(Detail!BK:BK,Detail!$A:$A,$B388,Detail!$D:$D,6,Detail!$C:$C,4)</f>
        <v>0</v>
      </c>
      <c r="AF388" s="33">
        <f t="shared" ref="AF388:AF398" si="677">SUM(AB388:AE388)</f>
        <v>0</v>
      </c>
      <c r="AG388" s="24">
        <f>SUMIFS(Detail!BK:BK,Detail!$A:$A,$B388,Detail!$D:$D,7,Detail!$C:$C,1)</f>
        <v>0</v>
      </c>
      <c r="AH388" s="24">
        <f>SUMIFS(Detail!BK:BK,Detail!$A:$A,$B388,Detail!$D:$D,7,Detail!$C:$C,2)</f>
        <v>0</v>
      </c>
      <c r="AI388" s="24">
        <f>SUMIFS(Detail!BK:BK,Detail!$A:$A,$B388,Detail!$D:$D,7,Detail!$C:$C,3)</f>
        <v>0</v>
      </c>
      <c r="AJ388" s="24">
        <f>SUMIFS(Detail!BK:BK,Detail!$A:$A,$B388,Detail!$D:$D,7,Detail!$C:$C,4)</f>
        <v>0</v>
      </c>
      <c r="AK388" s="33">
        <f t="shared" ref="AK388:AK398" si="678">SUM(AG388:AJ388)</f>
        <v>0</v>
      </c>
      <c r="AL388" s="24">
        <f>SUMIFS(Detail!BK:BK,Detail!$A:$A,$B388,Detail!$D:$D,8,Detail!$C:$C,1)</f>
        <v>0</v>
      </c>
      <c r="AM388" s="24">
        <f>SUMIFS(Detail!BK:BK,Detail!$A:$A,$B388,Detail!$D:$D,8,Detail!$C:$C,2)</f>
        <v>0</v>
      </c>
      <c r="AN388" s="24">
        <f>SUMIFS(Detail!BK:BK,Detail!$A:$A,$B388,Detail!$D:$D,8,Detail!$C:$C,3)</f>
        <v>0</v>
      </c>
      <c r="AO388" s="24">
        <f>SUMIFS(Detail!BK:BK,Detail!$A:$A,$B388,Detail!$D:$D,8,Detail!$C:$C,4)</f>
        <v>0</v>
      </c>
      <c r="AP388" s="33">
        <f t="shared" ref="AP388:AP398" si="679">SUM(AL388:AO388)</f>
        <v>0</v>
      </c>
      <c r="AQ388" s="24">
        <f>SUMIFS(Detail!BK:BK,Detail!$A:$A,$B388,Detail!$D:$D,9,Detail!$C:$C,1)</f>
        <v>0</v>
      </c>
      <c r="AR388" s="24">
        <f>SUMIFS(Detail!BK:BK,Detail!$A:$A,$B388,Detail!$D:$D,9,Detail!$C:$C,2)</f>
        <v>0</v>
      </c>
      <c r="AS388" s="24">
        <f>SUMIFS(Detail!BK:BK,Detail!$A:$A,$B388,Detail!$D:$D,9,Detail!$C:$C,3)</f>
        <v>0</v>
      </c>
      <c r="AT388" s="24">
        <f>SUMIFS(Detail!BK:BK,Detail!$A:$A,$B388,Detail!$D:$D,9,Detail!$C:$C,4)</f>
        <v>0</v>
      </c>
      <c r="AU388" s="33">
        <f t="shared" ref="AU388:AU398" si="680">SUM(AQ388:AT388)</f>
        <v>0</v>
      </c>
      <c r="AV388" s="24">
        <f>SUMIFS(Detail!BK:BK,Detail!$A:$A,$B388,Detail!$D:$D,10,Detail!$C:$C,1)</f>
        <v>0</v>
      </c>
      <c r="AW388" s="24">
        <f>SUMIFS(Detail!BK:BK,Detail!$A:$A,$B388,Detail!$D:$D,10,Detail!$C:$C,2)</f>
        <v>0</v>
      </c>
      <c r="AX388" s="24">
        <f>SUMIFS(Detail!BK:BK,Detail!$A:$A,$B388,Detail!$D:$D,10,Detail!$C:$C,3)</f>
        <v>0</v>
      </c>
      <c r="AY388" s="24">
        <f>SUMIFS(Detail!BK:BK,Detail!$A:$A,$B388,Detail!$D:$D,10,Detail!$C:$C,4)</f>
        <v>0</v>
      </c>
      <c r="AZ388" s="33">
        <f t="shared" ref="AZ388:AZ398" si="681">SUM(AV388:AY388)</f>
        <v>0</v>
      </c>
      <c r="BA388" s="24">
        <f>SUMIFS(Detail!BK:BK,Detail!$A:$A,$B388,Detail!$D:$D,11,Detail!$C:$C,1)</f>
        <v>0</v>
      </c>
      <c r="BB388" s="24">
        <f>SUMIFS(Detail!BK:BK,Detail!$A:$A,$B388,Detail!$D:$D,11,Detail!$C:$C,2)</f>
        <v>0</v>
      </c>
      <c r="BC388" s="24">
        <f>SUMIFS(Detail!BK:BK,Detail!$A:$A,$B388,Detail!$D:$D,11,Detail!$C:$C,3)</f>
        <v>0</v>
      </c>
      <c r="BD388" s="24">
        <f>SUMIFS(Detail!BK:BK,Detail!$A:$A,$B388,Detail!$D:$D,11,Detail!$C:$C,4)</f>
        <v>0</v>
      </c>
      <c r="BE388" s="33">
        <f t="shared" ref="BE388:BE398" si="682">SUM(BA388:BD388)</f>
        <v>0</v>
      </c>
      <c r="BF388" s="24">
        <f>SUMIFS(Detail!BK:BK,Detail!$A:$A,$B388,Detail!$D:$D,12,Detail!$C:$C,1)</f>
        <v>0</v>
      </c>
      <c r="BG388" s="24">
        <f>SUMIFS(Detail!BK:BK,Detail!$A:$A,$B388,Detail!$D:$D,12,Detail!$C:$C,2)</f>
        <v>0</v>
      </c>
      <c r="BH388" s="24">
        <f>SUMIFS(Detail!BK:BK,Detail!$A:$A,$B388,Detail!$D:$D,12,Detail!$C:$C,3)</f>
        <v>0</v>
      </c>
      <c r="BI388" s="24">
        <f>SUMIFS(Detail!BK:BK,Detail!$A:$A,$B388,Detail!$D:$D,12,Detail!$C:$C,4)</f>
        <v>0</v>
      </c>
      <c r="BJ388" s="33">
        <f t="shared" ref="BJ388:BJ398" si="683">SUM(BF388:BI388)</f>
        <v>0</v>
      </c>
      <c r="BK388" s="24">
        <f>SUMIFS(Detail!BK:BK,Detail!$A:$A,$B388,Detail!$D:$D,13,Detail!$C:$C,1)</f>
        <v>0</v>
      </c>
      <c r="BL388" s="24">
        <f>SUMIFS(Detail!BK:BK,Detail!$A:$A,$B388,Detail!$D:$D,13,Detail!$C:$C,2)</f>
        <v>0</v>
      </c>
      <c r="BM388" s="24">
        <f>SUMIFS(Detail!BK:BK,Detail!$A:$A,$B388,Detail!$D:$D,13,Detail!$C:$C,3)</f>
        <v>0</v>
      </c>
      <c r="BN388" s="24">
        <f>SUMIFS(Detail!BK:BK,Detail!$A:$A,$B388,Detail!$D:$D,13,Detail!$C:$C,4)</f>
        <v>0</v>
      </c>
      <c r="BO388" s="33">
        <f t="shared" ref="BO388:BO398" si="684">SUM(BK388:BN388)</f>
        <v>0</v>
      </c>
      <c r="BP388" s="24">
        <f>SUMIFS(Detail!BK:BK,Detail!$A:$A,$B388,Detail!$D:$D,14,Detail!$C:$C,1)</f>
        <v>0</v>
      </c>
      <c r="BQ388" s="24">
        <f>SUMIFS(Detail!BK:BK,Detail!$A:$A,$B388,Detail!$D:$D,14,Detail!$C:$C,2)</f>
        <v>0</v>
      </c>
      <c r="BR388" s="24">
        <f>SUMIFS(Detail!BK:BK,Detail!$A:$A,$B388,Detail!$D:$D,14,Detail!$C:$C,3)</f>
        <v>0</v>
      </c>
      <c r="BS388" s="24">
        <f>SUMIFS(Detail!BK:BK,Detail!$A:$A,$B388,Detail!$D:$D,14,Detail!$C:$C,4)</f>
        <v>0</v>
      </c>
      <c r="BT388" s="33">
        <f t="shared" ref="BT388:BT398" si="685">SUM(BP388:BS388)</f>
        <v>0</v>
      </c>
      <c r="BU388" s="24">
        <f>SUMIFS(Detail!BK:BK,Detail!$A:$A,$B388,Detail!$D:$D,15,Detail!$C:$C,1)</f>
        <v>0</v>
      </c>
      <c r="BV388" s="24">
        <f>SUMIFS(Detail!BK:BK,Detail!$A:$A,$B388,Detail!$D:$D,15,Detail!$C:$C,2)</f>
        <v>0</v>
      </c>
      <c r="BW388" s="24">
        <f>SUMIFS(Detail!BK:BK,Detail!$A:$A,$B388,Detail!$D:$D,15,Detail!$C:$C,3)</f>
        <v>0</v>
      </c>
      <c r="BX388" s="24">
        <f>SUMIFS(Detail!BK:BK,Detail!$A:$A,$B388,Detail!$D:$D,15,Detail!$C:$C,4)</f>
        <v>0</v>
      </c>
      <c r="BY388" s="33">
        <f t="shared" ref="BY388:BY398" si="686">SUM(BU388:BX388)</f>
        <v>0</v>
      </c>
      <c r="BZ388" s="24">
        <f>SUMIFS(Detail!BK:BK,Detail!$A:$A,$B388,Detail!$D:$D,16,Detail!$C:$C,1)</f>
        <v>0</v>
      </c>
      <c r="CA388" s="24">
        <f>SUMIFS(Detail!BK:BK,Detail!$A:$A,$B388,Detail!$D:$D,16,Detail!$C:$C,2)</f>
        <v>0</v>
      </c>
      <c r="CB388" s="24">
        <f>SUMIFS(Detail!BK:BK,Detail!$A:$A,$B388,Detail!$D:$D,16,Detail!$C:$C,3)</f>
        <v>0</v>
      </c>
      <c r="CC388" s="24">
        <f>SUMIFS(Detail!BK:BK,Detail!$A:$A,$B388,Detail!$D:$D,16,Detail!$C:$C,4)</f>
        <v>0</v>
      </c>
      <c r="CD388" s="33">
        <f t="shared" ref="CD388:CD398" si="687">SUM(BZ388:CC388)</f>
        <v>0</v>
      </c>
      <c r="CE388" s="24">
        <f>SUMIFS(Detail!BK:BK,Detail!$A:$A,$B388,Detail!$D:$D,17,Detail!$C:$C,1)</f>
        <v>0</v>
      </c>
      <c r="CF388" s="24">
        <f>SUMIFS(Detail!BK:BK,Detail!$A:$A,$B388,Detail!$D:$D,17,Detail!$C:$C,2)</f>
        <v>0</v>
      </c>
      <c r="CG388" s="24">
        <f>SUMIFS(Detail!BK:BK,Detail!$A:$A,$B388,Detail!$D:$D,17,Detail!$C:$C,3)</f>
        <v>0</v>
      </c>
      <c r="CH388" s="24">
        <f>SUMIFS(Detail!BK:BK,Detail!$A:$A,$B388,Detail!$D:$D,17,Detail!$C:$C,4)</f>
        <v>0</v>
      </c>
      <c r="CI388" s="33">
        <f t="shared" ref="CI388:CI398" si="688">SUM(CE388:CH388)</f>
        <v>0</v>
      </c>
      <c r="CJ388" s="24">
        <f>SUMIFS(Detail!BK:BK,Detail!$A:$A,$B388,Detail!$D:$D,18,Detail!$C:$C,1)</f>
        <v>0</v>
      </c>
      <c r="CK388" s="24">
        <f>SUMIFS(Detail!BK:BK,Detail!$A:$A,$B388,Detail!$D:$D,18,Detail!$C:$C,2)</f>
        <v>0</v>
      </c>
      <c r="CL388" s="24">
        <f>SUMIFS(Detail!BK:BK,Detail!$A:$A,$B388,Detail!$D:$D,18,Detail!$C:$C,3)</f>
        <v>0</v>
      </c>
      <c r="CM388" s="24">
        <f>SUMIFS(Detail!BK:BK,Detail!$A:$A,$B388,Detail!$D:$D,18,Detail!$C:$C,4)</f>
        <v>0</v>
      </c>
      <c r="CN388" s="33">
        <f t="shared" ref="CN388:CN398" si="689">SUM(CJ388:CM388)</f>
        <v>0</v>
      </c>
      <c r="CO388" s="24">
        <f>SUMIFS(Detail!BK:BK,Detail!$A:$A,$B388,Detail!$D:$D,19,Detail!$C:$C,1)</f>
        <v>0</v>
      </c>
      <c r="CP388" s="24">
        <f>SUMIFS(Detail!BK:BK,Detail!$A:$A,$B388,Detail!$D:$D,19,Detail!$C:$C,2)</f>
        <v>0</v>
      </c>
      <c r="CQ388" s="24">
        <f>SUMIFS(Detail!BK:BK,Detail!$A:$A,$B388,Detail!$D:$D,19,Detail!$C:$C,3)</f>
        <v>0</v>
      </c>
      <c r="CR388" s="24">
        <f>SUMIFS(Detail!BK:BK,Detail!$A:$A,$B388,Detail!$D:$D,19,Detail!$C:$C,4)</f>
        <v>0</v>
      </c>
      <c r="CS388" s="33">
        <f t="shared" ref="CS388:CS398" si="690">SUM(CO388:CR388)</f>
        <v>0</v>
      </c>
      <c r="CT388" s="24">
        <f>SUMIFS(Detail!BK:BK,Detail!$A:$A,$B388,Detail!$D:$D,20,Detail!$C:$C,1)</f>
        <v>0</v>
      </c>
      <c r="CU388" s="24">
        <f>SUMIFS(Detail!BK:BK,Detail!$A:$A,$B388,Detail!$D:$D,20,Detail!$C:$C,2)</f>
        <v>0</v>
      </c>
      <c r="CV388" s="24">
        <f>SUMIFS(Detail!BK:BK,Detail!$A:$A,$B388,Detail!$D:$D,20,Detail!$C:$C,3)</f>
        <v>0</v>
      </c>
      <c r="CW388" s="24">
        <f>SUMIFS(Detail!BK:BK,Detail!$A:$A,$B388,Detail!$D:$D,20,Detail!$C:$C,4)</f>
        <v>0</v>
      </c>
      <c r="CX388" s="33">
        <f t="shared" ref="CX388:CX398" si="691">SUM(CT388:CW388)</f>
        <v>0</v>
      </c>
      <c r="CY388" s="24">
        <f>SUMIFS(Detail!BK:BK,Detail!$A:$A,$B388,Detail!$D:$D,21,Detail!$C:$C,1)</f>
        <v>0</v>
      </c>
      <c r="CZ388" s="24">
        <f>SUMIFS(Detail!BK:BK,Detail!$A:$A,$B388,Detail!$D:$D,21,Detail!$C:$C,2)</f>
        <v>0</v>
      </c>
      <c r="DA388" s="24">
        <f>SUMIFS(Detail!BK:BK,Detail!$A:$A,$B388,Detail!$D:$D,21,Detail!$C:$C,3)</f>
        <v>0</v>
      </c>
      <c r="DB388" s="24">
        <f>SUMIFS(Detail!BK:BK,Detail!$A:$A,$B388,Detail!$D:$D,21,Detail!$C:$C,4)</f>
        <v>0</v>
      </c>
      <c r="DC388" s="33">
        <f t="shared" ref="DC388:DC398" si="692">SUM(CY388:DB388)</f>
        <v>0</v>
      </c>
      <c r="DD388" s="86">
        <f>SUMIFS(Detail!BK:BK,Detail!$A:$A,$B388,Detail!$B:$B,"&gt;60")</f>
        <v>0</v>
      </c>
    </row>
    <row r="389" spans="1:108" x14ac:dyDescent="0.25">
      <c r="A389" t="s">
        <v>5641</v>
      </c>
      <c r="B389" s="32" t="s">
        <v>5121</v>
      </c>
      <c r="C389" s="24">
        <f>SUMIFS(Detail!BK:BK,Detail!$A:$A,$B389,Detail!$D:$D,1,Detail!$C:$C,1)</f>
        <v>0</v>
      </c>
      <c r="D389" s="24">
        <f>SUMIFS(Detail!BK:BK,Detail!$A:$A,$B389,Detail!$D:$D,1,Detail!$C:$C,2)</f>
        <v>0</v>
      </c>
      <c r="E389" s="24">
        <f>SUMIFS(Detail!BK:BK,Detail!$A:$A,$B389,Detail!$D:$D,1,Detail!$C:$C,3)</f>
        <v>0</v>
      </c>
      <c r="F389" s="24">
        <f>SUMIFS(Detail!BK:BK,Detail!$A:$A,$B389,Detail!$D:$D,1,Detail!$C:$C,4)</f>
        <v>0</v>
      </c>
      <c r="G389" s="33">
        <f t="shared" si="672"/>
        <v>0</v>
      </c>
      <c r="H389" s="24">
        <f>SUMIFS(Detail!BK:BK,Detail!$A:$A,$B389,Detail!$D:$D,2,Detail!$C:$C,1)</f>
        <v>0</v>
      </c>
      <c r="I389" s="24">
        <f>SUMIFS(Detail!BK:BK,Detail!$A:$A,$B389,Detail!$D:$D,2,Detail!$C:$C,2)</f>
        <v>0</v>
      </c>
      <c r="J389" s="24">
        <f>SUMIFS(Detail!BK:BK,Detail!$A:$A,$B389,Detail!$D:$D,2,Detail!$C:$C,3)</f>
        <v>0</v>
      </c>
      <c r="K389" s="24">
        <f>SUMIFS(Detail!BK:BK,Detail!$A:$A,$B389,Detail!$D:$D,2,Detail!$C:$C,4)</f>
        <v>0</v>
      </c>
      <c r="L389" s="33">
        <f t="shared" si="673"/>
        <v>0</v>
      </c>
      <c r="M389" s="24">
        <f>SUMIFS(Detail!BK:BK,Detail!$A:$A,$B389,Detail!$D:$D,3,Detail!$C:$C,1)</f>
        <v>0</v>
      </c>
      <c r="N389" s="24">
        <f>SUMIFS(Detail!BK:BK,Detail!$A:$A,$B389,Detail!$D:$D,3,Detail!$C:$C,2)</f>
        <v>0</v>
      </c>
      <c r="O389" s="24">
        <f>SUMIFS(Detail!BK:BK,Detail!$A:$A,$B389,Detail!$D:$D,3,Detail!$C:$C,3)</f>
        <v>0</v>
      </c>
      <c r="P389" s="24">
        <f>SUMIFS(Detail!BK:BK,Detail!$A:$A,$B389,Detail!$D:$D,3,Detail!$C:$C,4)</f>
        <v>0</v>
      </c>
      <c r="Q389" s="33">
        <f t="shared" si="674"/>
        <v>0</v>
      </c>
      <c r="R389" s="24">
        <f>SUMIFS(Detail!BK:BK,Detail!$A:$A,$B389,Detail!$D:$D,4,Detail!$C:$C,1)</f>
        <v>0</v>
      </c>
      <c r="S389" s="24">
        <f>SUMIFS(Detail!BK:BK,Detail!$A:$A,$B389,Detail!$D:$D,4,Detail!$C:$C,2)</f>
        <v>0</v>
      </c>
      <c r="T389" s="24">
        <f>SUMIFS(Detail!BK:BK,Detail!$A:$A,$B389,Detail!$D:$D,4,Detail!$C:$C,3)</f>
        <v>0</v>
      </c>
      <c r="U389" s="24">
        <f>SUMIFS(Detail!BK:BK,Detail!$A:$A,$B389,Detail!$D:$D,4,Detail!$C:$C,4)</f>
        <v>0</v>
      </c>
      <c r="V389" s="33">
        <f t="shared" si="675"/>
        <v>0</v>
      </c>
      <c r="W389" s="24">
        <f>SUMIFS(Detail!BK:BK,Detail!$A:$A,$B389,Detail!$D:$D,5,Detail!$C:$C,1)</f>
        <v>0</v>
      </c>
      <c r="X389" s="24">
        <f>SUMIFS(Detail!BK:BK,Detail!$A:$A,$B389,Detail!$D:$D,5,Detail!$C:$C,2)</f>
        <v>0</v>
      </c>
      <c r="Y389" s="24">
        <f>SUMIFS(Detail!BK:BK,Detail!$A:$A,$B389,Detail!$D:$D,5,Detail!$C:$C,3)</f>
        <v>0</v>
      </c>
      <c r="Z389" s="24">
        <f>SUMIFS(Detail!BK:BK,Detail!$A:$A,$B389,Detail!$D:$D,5,Detail!$C:$C,4)</f>
        <v>0</v>
      </c>
      <c r="AA389" s="33">
        <f t="shared" si="676"/>
        <v>0</v>
      </c>
      <c r="AB389" s="24">
        <f>SUMIFS(Detail!BK:BK,Detail!$A:$A,$B389,Detail!$D:$D,6,Detail!$C:$C,1)</f>
        <v>0</v>
      </c>
      <c r="AC389" s="24">
        <f>SUMIFS(Detail!BK:BK,Detail!$A:$A,$B389,Detail!$D:$D,6,Detail!$C:$C,2)</f>
        <v>0</v>
      </c>
      <c r="AD389" s="24">
        <f>SUMIFS(Detail!BK:BK,Detail!$A:$A,$B389,Detail!$D:$D,6,Detail!$C:$C,3)</f>
        <v>0</v>
      </c>
      <c r="AE389" s="24">
        <f>SUMIFS(Detail!BK:BK,Detail!$A:$A,$B389,Detail!$D:$D,6,Detail!$C:$C,4)</f>
        <v>0</v>
      </c>
      <c r="AF389" s="33">
        <f t="shared" si="677"/>
        <v>0</v>
      </c>
      <c r="AG389" s="24">
        <f>SUMIFS(Detail!BK:BK,Detail!$A:$A,$B389,Detail!$D:$D,7,Detail!$C:$C,1)</f>
        <v>0</v>
      </c>
      <c r="AH389" s="24">
        <f>SUMIFS(Detail!BK:BK,Detail!$A:$A,$B389,Detail!$D:$D,7,Detail!$C:$C,2)</f>
        <v>0</v>
      </c>
      <c r="AI389" s="24">
        <f>SUMIFS(Detail!BK:BK,Detail!$A:$A,$B389,Detail!$D:$D,7,Detail!$C:$C,3)</f>
        <v>0</v>
      </c>
      <c r="AJ389" s="24">
        <f>SUMIFS(Detail!BK:BK,Detail!$A:$A,$B389,Detail!$D:$D,7,Detail!$C:$C,4)</f>
        <v>0</v>
      </c>
      <c r="AK389" s="33">
        <f t="shared" si="678"/>
        <v>0</v>
      </c>
      <c r="AL389" s="24">
        <f>SUMIFS(Detail!BK:BK,Detail!$A:$A,$B389,Detail!$D:$D,8,Detail!$C:$C,1)</f>
        <v>0</v>
      </c>
      <c r="AM389" s="24">
        <f>SUMIFS(Detail!BK:BK,Detail!$A:$A,$B389,Detail!$D:$D,8,Detail!$C:$C,2)</f>
        <v>0</v>
      </c>
      <c r="AN389" s="24">
        <f>SUMIFS(Detail!BK:BK,Detail!$A:$A,$B389,Detail!$D:$D,8,Detail!$C:$C,3)</f>
        <v>0</v>
      </c>
      <c r="AO389" s="24">
        <f>SUMIFS(Detail!BK:BK,Detail!$A:$A,$B389,Detail!$D:$D,8,Detail!$C:$C,4)</f>
        <v>0</v>
      </c>
      <c r="AP389" s="33">
        <f t="shared" si="679"/>
        <v>0</v>
      </c>
      <c r="AQ389" s="24">
        <f>SUMIFS(Detail!BK:BK,Detail!$A:$A,$B389,Detail!$D:$D,9,Detail!$C:$C,1)</f>
        <v>0</v>
      </c>
      <c r="AR389" s="24">
        <f>SUMIFS(Detail!BK:BK,Detail!$A:$A,$B389,Detail!$D:$D,9,Detail!$C:$C,2)</f>
        <v>0</v>
      </c>
      <c r="AS389" s="24">
        <f>SUMIFS(Detail!BK:BK,Detail!$A:$A,$B389,Detail!$D:$D,9,Detail!$C:$C,3)</f>
        <v>0</v>
      </c>
      <c r="AT389" s="24">
        <f>SUMIFS(Detail!BK:BK,Detail!$A:$A,$B389,Detail!$D:$D,9,Detail!$C:$C,4)</f>
        <v>0</v>
      </c>
      <c r="AU389" s="33">
        <f t="shared" si="680"/>
        <v>0</v>
      </c>
      <c r="AV389" s="24">
        <f>SUMIFS(Detail!BK:BK,Detail!$A:$A,$B389,Detail!$D:$D,10,Detail!$C:$C,1)</f>
        <v>0</v>
      </c>
      <c r="AW389" s="24">
        <f>SUMIFS(Detail!BK:BK,Detail!$A:$A,$B389,Detail!$D:$D,10,Detail!$C:$C,2)</f>
        <v>0</v>
      </c>
      <c r="AX389" s="24">
        <f>SUMIFS(Detail!BK:BK,Detail!$A:$A,$B389,Detail!$D:$D,10,Detail!$C:$C,3)</f>
        <v>0</v>
      </c>
      <c r="AY389" s="24">
        <f>SUMIFS(Detail!BK:BK,Detail!$A:$A,$B389,Detail!$D:$D,10,Detail!$C:$C,4)</f>
        <v>0</v>
      </c>
      <c r="AZ389" s="33">
        <f t="shared" si="681"/>
        <v>0</v>
      </c>
      <c r="BA389" s="24">
        <f>SUMIFS(Detail!BK:BK,Detail!$A:$A,$B389,Detail!$D:$D,11,Detail!$C:$C,1)</f>
        <v>0</v>
      </c>
      <c r="BB389" s="24">
        <f>SUMIFS(Detail!BK:BK,Detail!$A:$A,$B389,Detail!$D:$D,11,Detail!$C:$C,2)</f>
        <v>0</v>
      </c>
      <c r="BC389" s="24">
        <f>SUMIFS(Detail!BK:BK,Detail!$A:$A,$B389,Detail!$D:$D,11,Detail!$C:$C,3)</f>
        <v>0</v>
      </c>
      <c r="BD389" s="24">
        <f>SUMIFS(Detail!BK:BK,Detail!$A:$A,$B389,Detail!$D:$D,11,Detail!$C:$C,4)</f>
        <v>0</v>
      </c>
      <c r="BE389" s="33">
        <f t="shared" si="682"/>
        <v>0</v>
      </c>
      <c r="BF389" s="24">
        <f>SUMIFS(Detail!BK:BK,Detail!$A:$A,$B389,Detail!$D:$D,12,Detail!$C:$C,1)</f>
        <v>0</v>
      </c>
      <c r="BG389" s="24">
        <f>SUMIFS(Detail!BK:BK,Detail!$A:$A,$B389,Detail!$D:$D,12,Detail!$C:$C,2)</f>
        <v>0</v>
      </c>
      <c r="BH389" s="24">
        <f>SUMIFS(Detail!BK:BK,Detail!$A:$A,$B389,Detail!$D:$D,12,Detail!$C:$C,3)</f>
        <v>0</v>
      </c>
      <c r="BI389" s="24">
        <f>SUMIFS(Detail!BK:BK,Detail!$A:$A,$B389,Detail!$D:$D,12,Detail!$C:$C,4)</f>
        <v>0</v>
      </c>
      <c r="BJ389" s="33">
        <f t="shared" si="683"/>
        <v>0</v>
      </c>
      <c r="BK389" s="24">
        <f>SUMIFS(Detail!BK:BK,Detail!$A:$A,$B389,Detail!$D:$D,13,Detail!$C:$C,1)</f>
        <v>0</v>
      </c>
      <c r="BL389" s="24">
        <f>SUMIFS(Detail!BK:BK,Detail!$A:$A,$B389,Detail!$D:$D,13,Detail!$C:$C,2)</f>
        <v>0</v>
      </c>
      <c r="BM389" s="24">
        <f>SUMIFS(Detail!BK:BK,Detail!$A:$A,$B389,Detail!$D:$D,13,Detail!$C:$C,3)</f>
        <v>0</v>
      </c>
      <c r="BN389" s="24">
        <f>SUMIFS(Detail!BK:BK,Detail!$A:$A,$B389,Detail!$D:$D,13,Detail!$C:$C,4)</f>
        <v>0</v>
      </c>
      <c r="BO389" s="33">
        <f t="shared" si="684"/>
        <v>0</v>
      </c>
      <c r="BP389" s="24">
        <f>SUMIFS(Detail!BK:BK,Detail!$A:$A,$B389,Detail!$D:$D,14,Detail!$C:$C,1)</f>
        <v>0</v>
      </c>
      <c r="BQ389" s="24">
        <f>SUMIFS(Detail!BK:BK,Detail!$A:$A,$B389,Detail!$D:$D,14,Detail!$C:$C,2)</f>
        <v>0</v>
      </c>
      <c r="BR389" s="24">
        <f>SUMIFS(Detail!BK:BK,Detail!$A:$A,$B389,Detail!$D:$D,14,Detail!$C:$C,3)</f>
        <v>0</v>
      </c>
      <c r="BS389" s="24">
        <f>SUMIFS(Detail!BK:BK,Detail!$A:$A,$B389,Detail!$D:$D,14,Detail!$C:$C,4)</f>
        <v>0</v>
      </c>
      <c r="BT389" s="33">
        <f t="shared" si="685"/>
        <v>0</v>
      </c>
      <c r="BU389" s="24">
        <f>SUMIFS(Detail!BK:BK,Detail!$A:$A,$B389,Detail!$D:$D,15,Detail!$C:$C,1)</f>
        <v>0</v>
      </c>
      <c r="BV389" s="24">
        <f>SUMIFS(Detail!BK:BK,Detail!$A:$A,$B389,Detail!$D:$D,15,Detail!$C:$C,2)</f>
        <v>0</v>
      </c>
      <c r="BW389" s="24">
        <f>SUMIFS(Detail!BK:BK,Detail!$A:$A,$B389,Detail!$D:$D,15,Detail!$C:$C,3)</f>
        <v>0</v>
      </c>
      <c r="BX389" s="24">
        <f>SUMIFS(Detail!BK:BK,Detail!$A:$A,$B389,Detail!$D:$D,15,Detail!$C:$C,4)</f>
        <v>0</v>
      </c>
      <c r="BY389" s="33">
        <f t="shared" si="686"/>
        <v>0</v>
      </c>
      <c r="BZ389" s="24">
        <f>SUMIFS(Detail!BK:BK,Detail!$A:$A,$B389,Detail!$D:$D,16,Detail!$C:$C,1)</f>
        <v>0</v>
      </c>
      <c r="CA389" s="24">
        <f>SUMIFS(Detail!BK:BK,Detail!$A:$A,$B389,Detail!$D:$D,16,Detail!$C:$C,2)</f>
        <v>0</v>
      </c>
      <c r="CB389" s="24">
        <f>SUMIFS(Detail!BK:BK,Detail!$A:$A,$B389,Detail!$D:$D,16,Detail!$C:$C,3)</f>
        <v>0</v>
      </c>
      <c r="CC389" s="24">
        <f>SUMIFS(Detail!BK:BK,Detail!$A:$A,$B389,Detail!$D:$D,16,Detail!$C:$C,4)</f>
        <v>0</v>
      </c>
      <c r="CD389" s="33">
        <f t="shared" si="687"/>
        <v>0</v>
      </c>
      <c r="CE389" s="24">
        <f>SUMIFS(Detail!BK:BK,Detail!$A:$A,$B389,Detail!$D:$D,17,Detail!$C:$C,1)</f>
        <v>0</v>
      </c>
      <c r="CF389" s="24">
        <f>SUMIFS(Detail!BK:BK,Detail!$A:$A,$B389,Detail!$D:$D,17,Detail!$C:$C,2)</f>
        <v>0</v>
      </c>
      <c r="CG389" s="24">
        <f>SUMIFS(Detail!BK:BK,Detail!$A:$A,$B389,Detail!$D:$D,17,Detail!$C:$C,3)</f>
        <v>0</v>
      </c>
      <c r="CH389" s="24">
        <f>SUMIFS(Detail!BK:BK,Detail!$A:$A,$B389,Detail!$D:$D,17,Detail!$C:$C,4)</f>
        <v>0</v>
      </c>
      <c r="CI389" s="33">
        <f t="shared" si="688"/>
        <v>0</v>
      </c>
      <c r="CJ389" s="24">
        <f>SUMIFS(Detail!BK:BK,Detail!$A:$A,$B389,Detail!$D:$D,18,Detail!$C:$C,1)</f>
        <v>0</v>
      </c>
      <c r="CK389" s="24">
        <f>SUMIFS(Detail!BK:BK,Detail!$A:$A,$B389,Detail!$D:$D,18,Detail!$C:$C,2)</f>
        <v>0</v>
      </c>
      <c r="CL389" s="24">
        <f>SUMIFS(Detail!BK:BK,Detail!$A:$A,$B389,Detail!$D:$D,18,Detail!$C:$C,3)</f>
        <v>0</v>
      </c>
      <c r="CM389" s="24">
        <f>SUMIFS(Detail!BK:BK,Detail!$A:$A,$B389,Detail!$D:$D,18,Detail!$C:$C,4)</f>
        <v>0</v>
      </c>
      <c r="CN389" s="33">
        <f t="shared" si="689"/>
        <v>0</v>
      </c>
      <c r="CO389" s="24">
        <f>SUMIFS(Detail!BK:BK,Detail!$A:$A,$B389,Detail!$D:$D,19,Detail!$C:$C,1)</f>
        <v>0</v>
      </c>
      <c r="CP389" s="24">
        <f>SUMIFS(Detail!BK:BK,Detail!$A:$A,$B389,Detail!$D:$D,19,Detail!$C:$C,2)</f>
        <v>0</v>
      </c>
      <c r="CQ389" s="24">
        <f>SUMIFS(Detail!BK:BK,Detail!$A:$A,$B389,Detail!$D:$D,19,Detail!$C:$C,3)</f>
        <v>0</v>
      </c>
      <c r="CR389" s="24">
        <f>SUMIFS(Detail!BK:BK,Detail!$A:$A,$B389,Detail!$D:$D,19,Detail!$C:$C,4)</f>
        <v>0</v>
      </c>
      <c r="CS389" s="33">
        <f t="shared" si="690"/>
        <v>0</v>
      </c>
      <c r="CT389" s="24">
        <f>SUMIFS(Detail!BK:BK,Detail!$A:$A,$B389,Detail!$D:$D,20,Detail!$C:$C,1)</f>
        <v>0</v>
      </c>
      <c r="CU389" s="24">
        <f>SUMIFS(Detail!BK:BK,Detail!$A:$A,$B389,Detail!$D:$D,20,Detail!$C:$C,2)</f>
        <v>0</v>
      </c>
      <c r="CV389" s="24">
        <f>SUMIFS(Detail!BK:BK,Detail!$A:$A,$B389,Detail!$D:$D,20,Detail!$C:$C,3)</f>
        <v>0</v>
      </c>
      <c r="CW389" s="24">
        <f>SUMIFS(Detail!BK:BK,Detail!$A:$A,$B389,Detail!$D:$D,20,Detail!$C:$C,4)</f>
        <v>0</v>
      </c>
      <c r="CX389" s="33">
        <f t="shared" si="691"/>
        <v>0</v>
      </c>
      <c r="CY389" s="24">
        <f>SUMIFS(Detail!BK:BK,Detail!$A:$A,$B389,Detail!$D:$D,21,Detail!$C:$C,1)</f>
        <v>0</v>
      </c>
      <c r="CZ389" s="24">
        <f>SUMIFS(Detail!BK:BK,Detail!$A:$A,$B389,Detail!$D:$D,21,Detail!$C:$C,2)</f>
        <v>0</v>
      </c>
      <c r="DA389" s="24">
        <f>SUMIFS(Detail!BK:BK,Detail!$A:$A,$B389,Detail!$D:$D,21,Detail!$C:$C,3)</f>
        <v>0</v>
      </c>
      <c r="DB389" s="24">
        <f>SUMIFS(Detail!BK:BK,Detail!$A:$A,$B389,Detail!$D:$D,21,Detail!$C:$C,4)</f>
        <v>0</v>
      </c>
      <c r="DC389" s="33">
        <f t="shared" si="692"/>
        <v>0</v>
      </c>
      <c r="DD389" s="86">
        <f>SUMIFS(Detail!BK:BK,Detail!$A:$A,$B389,Detail!$B:$B,"&gt;60")</f>
        <v>0</v>
      </c>
    </row>
    <row r="390" spans="1:108" x14ac:dyDescent="0.25">
      <c r="A390" t="s">
        <v>5642</v>
      </c>
      <c r="B390" s="32" t="s">
        <v>5122</v>
      </c>
      <c r="C390" s="24">
        <f>SUMIFS(Detail!BK:BK,Detail!$A:$A,$B390,Detail!$D:$D,1,Detail!$C:$C,1)</f>
        <v>0</v>
      </c>
      <c r="D390" s="24">
        <f>SUMIFS(Detail!BK:BK,Detail!$A:$A,$B390,Detail!$D:$D,1,Detail!$C:$C,2)</f>
        <v>0</v>
      </c>
      <c r="E390" s="24">
        <f>SUMIFS(Detail!BK:BK,Detail!$A:$A,$B390,Detail!$D:$D,1,Detail!$C:$C,3)</f>
        <v>0</v>
      </c>
      <c r="F390" s="24">
        <f>SUMIFS(Detail!BK:BK,Detail!$A:$A,$B390,Detail!$D:$D,1,Detail!$C:$C,4)</f>
        <v>0</v>
      </c>
      <c r="G390" s="33">
        <f t="shared" si="672"/>
        <v>0</v>
      </c>
      <c r="H390" s="24">
        <f>SUMIFS(Detail!BK:BK,Detail!$A:$A,$B390,Detail!$D:$D,2,Detail!$C:$C,1)</f>
        <v>0</v>
      </c>
      <c r="I390" s="24">
        <f>SUMIFS(Detail!BK:BK,Detail!$A:$A,$B390,Detail!$D:$D,2,Detail!$C:$C,2)</f>
        <v>0</v>
      </c>
      <c r="J390" s="24">
        <f>SUMIFS(Detail!BK:BK,Detail!$A:$A,$B390,Detail!$D:$D,2,Detail!$C:$C,3)</f>
        <v>0</v>
      </c>
      <c r="K390" s="24">
        <f>SUMIFS(Detail!BK:BK,Detail!$A:$A,$B390,Detail!$D:$D,2,Detail!$C:$C,4)</f>
        <v>0</v>
      </c>
      <c r="L390" s="33">
        <f t="shared" si="673"/>
        <v>0</v>
      </c>
      <c r="M390" s="24">
        <f>SUMIFS(Detail!BK:BK,Detail!$A:$A,$B390,Detail!$D:$D,3,Detail!$C:$C,1)</f>
        <v>0</v>
      </c>
      <c r="N390" s="24">
        <f>SUMIFS(Detail!BK:BK,Detail!$A:$A,$B390,Detail!$D:$D,3,Detail!$C:$C,2)</f>
        <v>0</v>
      </c>
      <c r="O390" s="24">
        <f>SUMIFS(Detail!BK:BK,Detail!$A:$A,$B390,Detail!$D:$D,3,Detail!$C:$C,3)</f>
        <v>0</v>
      </c>
      <c r="P390" s="24">
        <f>SUMIFS(Detail!BK:BK,Detail!$A:$A,$B390,Detail!$D:$D,3,Detail!$C:$C,4)</f>
        <v>0</v>
      </c>
      <c r="Q390" s="33">
        <f t="shared" si="674"/>
        <v>0</v>
      </c>
      <c r="R390" s="24">
        <f>SUMIFS(Detail!BK:BK,Detail!$A:$A,$B390,Detail!$D:$D,4,Detail!$C:$C,1)</f>
        <v>0</v>
      </c>
      <c r="S390" s="24">
        <f>SUMIFS(Detail!BK:BK,Detail!$A:$A,$B390,Detail!$D:$D,4,Detail!$C:$C,2)</f>
        <v>0</v>
      </c>
      <c r="T390" s="24">
        <f>SUMIFS(Detail!BK:BK,Detail!$A:$A,$B390,Detail!$D:$D,4,Detail!$C:$C,3)</f>
        <v>0</v>
      </c>
      <c r="U390" s="24">
        <f>SUMIFS(Detail!BK:BK,Detail!$A:$A,$B390,Detail!$D:$D,4,Detail!$C:$C,4)</f>
        <v>0</v>
      </c>
      <c r="V390" s="33">
        <f t="shared" si="675"/>
        <v>0</v>
      </c>
      <c r="W390" s="24">
        <f>SUMIFS(Detail!BK:BK,Detail!$A:$A,$B390,Detail!$D:$D,5,Detail!$C:$C,1)</f>
        <v>0</v>
      </c>
      <c r="X390" s="24">
        <f>SUMIFS(Detail!BK:BK,Detail!$A:$A,$B390,Detail!$D:$D,5,Detail!$C:$C,2)</f>
        <v>0</v>
      </c>
      <c r="Y390" s="24">
        <f>SUMIFS(Detail!BK:BK,Detail!$A:$A,$B390,Detail!$D:$D,5,Detail!$C:$C,3)</f>
        <v>0</v>
      </c>
      <c r="Z390" s="24">
        <f>SUMIFS(Detail!BK:BK,Detail!$A:$A,$B390,Detail!$D:$D,5,Detail!$C:$C,4)</f>
        <v>0</v>
      </c>
      <c r="AA390" s="33">
        <f t="shared" si="676"/>
        <v>0</v>
      </c>
      <c r="AB390" s="24">
        <f>SUMIFS(Detail!BK:BK,Detail!$A:$A,$B390,Detail!$D:$D,6,Detail!$C:$C,1)</f>
        <v>0</v>
      </c>
      <c r="AC390" s="24">
        <f>SUMIFS(Detail!BK:BK,Detail!$A:$A,$B390,Detail!$D:$D,6,Detail!$C:$C,2)</f>
        <v>0</v>
      </c>
      <c r="AD390" s="24">
        <f>SUMIFS(Detail!BK:BK,Detail!$A:$A,$B390,Detail!$D:$D,6,Detail!$C:$C,3)</f>
        <v>0</v>
      </c>
      <c r="AE390" s="24">
        <f>SUMIFS(Detail!BK:BK,Detail!$A:$A,$B390,Detail!$D:$D,6,Detail!$C:$C,4)</f>
        <v>0</v>
      </c>
      <c r="AF390" s="33">
        <f t="shared" si="677"/>
        <v>0</v>
      </c>
      <c r="AG390" s="24">
        <f>SUMIFS(Detail!BK:BK,Detail!$A:$A,$B390,Detail!$D:$D,7,Detail!$C:$C,1)</f>
        <v>0</v>
      </c>
      <c r="AH390" s="24">
        <f>SUMIFS(Detail!BK:BK,Detail!$A:$A,$B390,Detail!$D:$D,7,Detail!$C:$C,2)</f>
        <v>0</v>
      </c>
      <c r="AI390" s="24">
        <f>SUMIFS(Detail!BK:BK,Detail!$A:$A,$B390,Detail!$D:$D,7,Detail!$C:$C,3)</f>
        <v>0</v>
      </c>
      <c r="AJ390" s="24">
        <f>SUMIFS(Detail!BK:BK,Detail!$A:$A,$B390,Detail!$D:$D,7,Detail!$C:$C,4)</f>
        <v>0</v>
      </c>
      <c r="AK390" s="33">
        <f t="shared" si="678"/>
        <v>0</v>
      </c>
      <c r="AL390" s="24">
        <f>SUMIFS(Detail!BK:BK,Detail!$A:$A,$B390,Detail!$D:$D,8,Detail!$C:$C,1)</f>
        <v>0</v>
      </c>
      <c r="AM390" s="24">
        <f>SUMIFS(Detail!BK:BK,Detail!$A:$A,$B390,Detail!$D:$D,8,Detail!$C:$C,2)</f>
        <v>0</v>
      </c>
      <c r="AN390" s="24">
        <f>SUMIFS(Detail!BK:BK,Detail!$A:$A,$B390,Detail!$D:$D,8,Detail!$C:$C,3)</f>
        <v>0</v>
      </c>
      <c r="AO390" s="24">
        <f>SUMIFS(Detail!BK:BK,Detail!$A:$A,$B390,Detail!$D:$D,8,Detail!$C:$C,4)</f>
        <v>0</v>
      </c>
      <c r="AP390" s="33">
        <f t="shared" si="679"/>
        <v>0</v>
      </c>
      <c r="AQ390" s="24">
        <f>SUMIFS(Detail!BK:BK,Detail!$A:$A,$B390,Detail!$D:$D,9,Detail!$C:$C,1)</f>
        <v>0</v>
      </c>
      <c r="AR390" s="24">
        <f>SUMIFS(Detail!BK:BK,Detail!$A:$A,$B390,Detail!$D:$D,9,Detail!$C:$C,2)</f>
        <v>0</v>
      </c>
      <c r="AS390" s="24">
        <f>SUMIFS(Detail!BK:BK,Detail!$A:$A,$B390,Detail!$D:$D,9,Detail!$C:$C,3)</f>
        <v>0</v>
      </c>
      <c r="AT390" s="24">
        <f>SUMIFS(Detail!BK:BK,Detail!$A:$A,$B390,Detail!$D:$D,9,Detail!$C:$C,4)</f>
        <v>0</v>
      </c>
      <c r="AU390" s="33">
        <f t="shared" si="680"/>
        <v>0</v>
      </c>
      <c r="AV390" s="24">
        <f>SUMIFS(Detail!BK:BK,Detail!$A:$A,$B390,Detail!$D:$D,10,Detail!$C:$C,1)</f>
        <v>0</v>
      </c>
      <c r="AW390" s="24">
        <f>SUMIFS(Detail!BK:BK,Detail!$A:$A,$B390,Detail!$D:$D,10,Detail!$C:$C,2)</f>
        <v>0</v>
      </c>
      <c r="AX390" s="24">
        <f>SUMIFS(Detail!BK:BK,Detail!$A:$A,$B390,Detail!$D:$D,10,Detail!$C:$C,3)</f>
        <v>0</v>
      </c>
      <c r="AY390" s="24">
        <f>SUMIFS(Detail!BK:BK,Detail!$A:$A,$B390,Detail!$D:$D,10,Detail!$C:$C,4)</f>
        <v>0</v>
      </c>
      <c r="AZ390" s="33">
        <f t="shared" si="681"/>
        <v>0</v>
      </c>
      <c r="BA390" s="24">
        <f>SUMIFS(Detail!BK:BK,Detail!$A:$A,$B390,Detail!$D:$D,11,Detail!$C:$C,1)</f>
        <v>0</v>
      </c>
      <c r="BB390" s="24">
        <f>SUMIFS(Detail!BK:BK,Detail!$A:$A,$B390,Detail!$D:$D,11,Detail!$C:$C,2)</f>
        <v>0</v>
      </c>
      <c r="BC390" s="24">
        <f>SUMIFS(Detail!BK:BK,Detail!$A:$A,$B390,Detail!$D:$D,11,Detail!$C:$C,3)</f>
        <v>0</v>
      </c>
      <c r="BD390" s="24">
        <f>SUMIFS(Detail!BK:BK,Detail!$A:$A,$B390,Detail!$D:$D,11,Detail!$C:$C,4)</f>
        <v>0</v>
      </c>
      <c r="BE390" s="33">
        <f t="shared" si="682"/>
        <v>0</v>
      </c>
      <c r="BF390" s="24">
        <f>SUMIFS(Detail!BK:BK,Detail!$A:$A,$B390,Detail!$D:$D,12,Detail!$C:$C,1)</f>
        <v>0</v>
      </c>
      <c r="BG390" s="24">
        <f>SUMIFS(Detail!BK:BK,Detail!$A:$A,$B390,Detail!$D:$D,12,Detail!$C:$C,2)</f>
        <v>0</v>
      </c>
      <c r="BH390" s="24">
        <f>SUMIFS(Detail!BK:BK,Detail!$A:$A,$B390,Detail!$D:$D,12,Detail!$C:$C,3)</f>
        <v>0</v>
      </c>
      <c r="BI390" s="24">
        <f>SUMIFS(Detail!BK:BK,Detail!$A:$A,$B390,Detail!$D:$D,12,Detail!$C:$C,4)</f>
        <v>0</v>
      </c>
      <c r="BJ390" s="33">
        <f t="shared" si="683"/>
        <v>0</v>
      </c>
      <c r="BK390" s="24">
        <f>SUMIFS(Detail!BK:BK,Detail!$A:$A,$B390,Detail!$D:$D,13,Detail!$C:$C,1)</f>
        <v>0</v>
      </c>
      <c r="BL390" s="24">
        <f>SUMIFS(Detail!BK:BK,Detail!$A:$A,$B390,Detail!$D:$D,13,Detail!$C:$C,2)</f>
        <v>0</v>
      </c>
      <c r="BM390" s="24">
        <f>SUMIFS(Detail!BK:BK,Detail!$A:$A,$B390,Detail!$D:$D,13,Detail!$C:$C,3)</f>
        <v>0</v>
      </c>
      <c r="BN390" s="24">
        <f>SUMIFS(Detail!BK:BK,Detail!$A:$A,$B390,Detail!$D:$D,13,Detail!$C:$C,4)</f>
        <v>0</v>
      </c>
      <c r="BO390" s="33">
        <f t="shared" si="684"/>
        <v>0</v>
      </c>
      <c r="BP390" s="24">
        <f>SUMIFS(Detail!BK:BK,Detail!$A:$A,$B390,Detail!$D:$D,14,Detail!$C:$C,1)</f>
        <v>0</v>
      </c>
      <c r="BQ390" s="24">
        <f>SUMIFS(Detail!BK:BK,Detail!$A:$A,$B390,Detail!$D:$D,14,Detail!$C:$C,2)</f>
        <v>0</v>
      </c>
      <c r="BR390" s="24">
        <f>SUMIFS(Detail!BK:BK,Detail!$A:$A,$B390,Detail!$D:$D,14,Detail!$C:$C,3)</f>
        <v>0</v>
      </c>
      <c r="BS390" s="24">
        <f>SUMIFS(Detail!BK:BK,Detail!$A:$A,$B390,Detail!$D:$D,14,Detail!$C:$C,4)</f>
        <v>0</v>
      </c>
      <c r="BT390" s="33">
        <f t="shared" si="685"/>
        <v>0</v>
      </c>
      <c r="BU390" s="24">
        <f>SUMIFS(Detail!BK:BK,Detail!$A:$A,$B390,Detail!$D:$D,15,Detail!$C:$C,1)</f>
        <v>0</v>
      </c>
      <c r="BV390" s="24">
        <f>SUMIFS(Detail!BK:BK,Detail!$A:$A,$B390,Detail!$D:$D,15,Detail!$C:$C,2)</f>
        <v>0</v>
      </c>
      <c r="BW390" s="24">
        <f>SUMIFS(Detail!BK:BK,Detail!$A:$A,$B390,Detail!$D:$D,15,Detail!$C:$C,3)</f>
        <v>0</v>
      </c>
      <c r="BX390" s="24">
        <f>SUMIFS(Detail!BK:BK,Detail!$A:$A,$B390,Detail!$D:$D,15,Detail!$C:$C,4)</f>
        <v>0</v>
      </c>
      <c r="BY390" s="33">
        <f t="shared" si="686"/>
        <v>0</v>
      </c>
      <c r="BZ390" s="24">
        <f>SUMIFS(Detail!BK:BK,Detail!$A:$A,$B390,Detail!$D:$D,16,Detail!$C:$C,1)</f>
        <v>0</v>
      </c>
      <c r="CA390" s="24">
        <f>SUMIFS(Detail!BK:BK,Detail!$A:$A,$B390,Detail!$D:$D,16,Detail!$C:$C,2)</f>
        <v>0</v>
      </c>
      <c r="CB390" s="24">
        <f>SUMIFS(Detail!BK:BK,Detail!$A:$A,$B390,Detail!$D:$D,16,Detail!$C:$C,3)</f>
        <v>0</v>
      </c>
      <c r="CC390" s="24">
        <f>SUMIFS(Detail!BK:BK,Detail!$A:$A,$B390,Detail!$D:$D,16,Detail!$C:$C,4)</f>
        <v>0</v>
      </c>
      <c r="CD390" s="33">
        <f t="shared" si="687"/>
        <v>0</v>
      </c>
      <c r="CE390" s="24">
        <f>SUMIFS(Detail!BK:BK,Detail!$A:$A,$B390,Detail!$D:$D,17,Detail!$C:$C,1)</f>
        <v>0</v>
      </c>
      <c r="CF390" s="24">
        <f>SUMIFS(Detail!BK:BK,Detail!$A:$A,$B390,Detail!$D:$D,17,Detail!$C:$C,2)</f>
        <v>0</v>
      </c>
      <c r="CG390" s="24">
        <f>SUMIFS(Detail!BK:BK,Detail!$A:$A,$B390,Detail!$D:$D,17,Detail!$C:$C,3)</f>
        <v>0</v>
      </c>
      <c r="CH390" s="24">
        <f>SUMIFS(Detail!BK:BK,Detail!$A:$A,$B390,Detail!$D:$D,17,Detail!$C:$C,4)</f>
        <v>0</v>
      </c>
      <c r="CI390" s="33">
        <f t="shared" si="688"/>
        <v>0</v>
      </c>
      <c r="CJ390" s="24">
        <f>SUMIFS(Detail!BK:BK,Detail!$A:$A,$B390,Detail!$D:$D,18,Detail!$C:$C,1)</f>
        <v>0</v>
      </c>
      <c r="CK390" s="24">
        <f>SUMIFS(Detail!BK:BK,Detail!$A:$A,$B390,Detail!$D:$D,18,Detail!$C:$C,2)</f>
        <v>0</v>
      </c>
      <c r="CL390" s="24">
        <f>SUMIFS(Detail!BK:BK,Detail!$A:$A,$B390,Detail!$D:$D,18,Detail!$C:$C,3)</f>
        <v>0</v>
      </c>
      <c r="CM390" s="24">
        <f>SUMIFS(Detail!BK:BK,Detail!$A:$A,$B390,Detail!$D:$D,18,Detail!$C:$C,4)</f>
        <v>0</v>
      </c>
      <c r="CN390" s="33">
        <f t="shared" si="689"/>
        <v>0</v>
      </c>
      <c r="CO390" s="24">
        <f>SUMIFS(Detail!BK:BK,Detail!$A:$A,$B390,Detail!$D:$D,19,Detail!$C:$C,1)</f>
        <v>0</v>
      </c>
      <c r="CP390" s="24">
        <f>SUMIFS(Detail!BK:BK,Detail!$A:$A,$B390,Detail!$D:$D,19,Detail!$C:$C,2)</f>
        <v>0</v>
      </c>
      <c r="CQ390" s="24">
        <f>SUMIFS(Detail!BK:BK,Detail!$A:$A,$B390,Detail!$D:$D,19,Detail!$C:$C,3)</f>
        <v>0</v>
      </c>
      <c r="CR390" s="24">
        <f>SUMIFS(Detail!BK:BK,Detail!$A:$A,$B390,Detail!$D:$D,19,Detail!$C:$C,4)</f>
        <v>0</v>
      </c>
      <c r="CS390" s="33">
        <f t="shared" si="690"/>
        <v>0</v>
      </c>
      <c r="CT390" s="24">
        <f>SUMIFS(Detail!BK:BK,Detail!$A:$A,$B390,Detail!$D:$D,20,Detail!$C:$C,1)</f>
        <v>0</v>
      </c>
      <c r="CU390" s="24">
        <f>SUMIFS(Detail!BK:BK,Detail!$A:$A,$B390,Detail!$D:$D,20,Detail!$C:$C,2)</f>
        <v>0</v>
      </c>
      <c r="CV390" s="24">
        <f>SUMIFS(Detail!BK:BK,Detail!$A:$A,$B390,Detail!$D:$D,20,Detail!$C:$C,3)</f>
        <v>0</v>
      </c>
      <c r="CW390" s="24">
        <f>SUMIFS(Detail!BK:BK,Detail!$A:$A,$B390,Detail!$D:$D,20,Detail!$C:$C,4)</f>
        <v>0</v>
      </c>
      <c r="CX390" s="33">
        <f t="shared" si="691"/>
        <v>0</v>
      </c>
      <c r="CY390" s="24">
        <f>SUMIFS(Detail!BK:BK,Detail!$A:$A,$B390,Detail!$D:$D,21,Detail!$C:$C,1)</f>
        <v>0</v>
      </c>
      <c r="CZ390" s="24">
        <f>SUMIFS(Detail!BK:BK,Detail!$A:$A,$B390,Detail!$D:$D,21,Detail!$C:$C,2)</f>
        <v>0</v>
      </c>
      <c r="DA390" s="24">
        <f>SUMIFS(Detail!BK:BK,Detail!$A:$A,$B390,Detail!$D:$D,21,Detail!$C:$C,3)</f>
        <v>0</v>
      </c>
      <c r="DB390" s="24">
        <f>SUMIFS(Detail!BK:BK,Detail!$A:$A,$B390,Detail!$D:$D,21,Detail!$C:$C,4)</f>
        <v>0</v>
      </c>
      <c r="DC390" s="33">
        <f t="shared" si="692"/>
        <v>0</v>
      </c>
      <c r="DD390" s="86">
        <f>SUMIFS(Detail!BK:BK,Detail!$A:$A,$B390,Detail!$B:$B,"&gt;60")</f>
        <v>0</v>
      </c>
    </row>
    <row r="391" spans="1:108" x14ac:dyDescent="0.25">
      <c r="A391" t="s">
        <v>5643</v>
      </c>
      <c r="B391" s="32" t="s">
        <v>5123</v>
      </c>
      <c r="C391" s="24">
        <f>SUMIFS(Detail!BK:BK,Detail!$A:$A,$B391,Detail!$D:$D,1,Detail!$C:$C,1)</f>
        <v>0</v>
      </c>
      <c r="D391" s="24">
        <f>SUMIFS(Detail!BK:BK,Detail!$A:$A,$B391,Detail!$D:$D,1,Detail!$C:$C,2)</f>
        <v>0</v>
      </c>
      <c r="E391" s="24">
        <f>SUMIFS(Detail!BK:BK,Detail!$A:$A,$B391,Detail!$D:$D,1,Detail!$C:$C,3)</f>
        <v>0</v>
      </c>
      <c r="F391" s="24">
        <f>SUMIFS(Detail!BK:BK,Detail!$A:$A,$B391,Detail!$D:$D,1,Detail!$C:$C,4)</f>
        <v>0</v>
      </c>
      <c r="G391" s="33">
        <f t="shared" si="672"/>
        <v>0</v>
      </c>
      <c r="H391" s="24">
        <f>SUMIFS(Detail!BK:BK,Detail!$A:$A,$B391,Detail!$D:$D,2,Detail!$C:$C,1)</f>
        <v>0</v>
      </c>
      <c r="I391" s="24">
        <f>SUMIFS(Detail!BK:BK,Detail!$A:$A,$B391,Detail!$D:$D,2,Detail!$C:$C,2)</f>
        <v>0</v>
      </c>
      <c r="J391" s="24">
        <f>SUMIFS(Detail!BK:BK,Detail!$A:$A,$B391,Detail!$D:$D,2,Detail!$C:$C,3)</f>
        <v>0</v>
      </c>
      <c r="K391" s="24">
        <f>SUMIFS(Detail!BK:BK,Detail!$A:$A,$B391,Detail!$D:$D,2,Detail!$C:$C,4)</f>
        <v>0</v>
      </c>
      <c r="L391" s="33">
        <f t="shared" si="673"/>
        <v>0</v>
      </c>
      <c r="M391" s="24">
        <f>SUMIFS(Detail!BK:BK,Detail!$A:$A,$B391,Detail!$D:$D,3,Detail!$C:$C,1)</f>
        <v>0</v>
      </c>
      <c r="N391" s="24">
        <f>SUMIFS(Detail!BK:BK,Detail!$A:$A,$B391,Detail!$D:$D,3,Detail!$C:$C,2)</f>
        <v>0</v>
      </c>
      <c r="O391" s="24">
        <f>SUMIFS(Detail!BK:BK,Detail!$A:$A,$B391,Detail!$D:$D,3,Detail!$C:$C,3)</f>
        <v>0</v>
      </c>
      <c r="P391" s="24">
        <f>SUMIFS(Detail!BK:BK,Detail!$A:$A,$B391,Detail!$D:$D,3,Detail!$C:$C,4)</f>
        <v>0</v>
      </c>
      <c r="Q391" s="33">
        <f t="shared" si="674"/>
        <v>0</v>
      </c>
      <c r="R391" s="24">
        <f>SUMIFS(Detail!BK:BK,Detail!$A:$A,$B391,Detail!$D:$D,4,Detail!$C:$C,1)</f>
        <v>0</v>
      </c>
      <c r="S391" s="24">
        <f>SUMIFS(Detail!BK:BK,Detail!$A:$A,$B391,Detail!$D:$D,4,Detail!$C:$C,2)</f>
        <v>0</v>
      </c>
      <c r="T391" s="24">
        <f>SUMIFS(Detail!BK:BK,Detail!$A:$A,$B391,Detail!$D:$D,4,Detail!$C:$C,3)</f>
        <v>0</v>
      </c>
      <c r="U391" s="24">
        <f>SUMIFS(Detail!BK:BK,Detail!$A:$A,$B391,Detail!$D:$D,4,Detail!$C:$C,4)</f>
        <v>0</v>
      </c>
      <c r="V391" s="33">
        <f t="shared" si="675"/>
        <v>0</v>
      </c>
      <c r="W391" s="24">
        <f>SUMIFS(Detail!BK:BK,Detail!$A:$A,$B391,Detail!$D:$D,5,Detail!$C:$C,1)</f>
        <v>0</v>
      </c>
      <c r="X391" s="24">
        <f>SUMIFS(Detail!BK:BK,Detail!$A:$A,$B391,Detail!$D:$D,5,Detail!$C:$C,2)</f>
        <v>0</v>
      </c>
      <c r="Y391" s="24">
        <f>SUMIFS(Detail!BK:BK,Detail!$A:$A,$B391,Detail!$D:$D,5,Detail!$C:$C,3)</f>
        <v>0</v>
      </c>
      <c r="Z391" s="24">
        <f>SUMIFS(Detail!BK:BK,Detail!$A:$A,$B391,Detail!$D:$D,5,Detail!$C:$C,4)</f>
        <v>0</v>
      </c>
      <c r="AA391" s="33">
        <f t="shared" si="676"/>
        <v>0</v>
      </c>
      <c r="AB391" s="24">
        <f>SUMIFS(Detail!BK:BK,Detail!$A:$A,$B391,Detail!$D:$D,6,Detail!$C:$C,1)</f>
        <v>0</v>
      </c>
      <c r="AC391" s="24">
        <f>SUMIFS(Detail!BK:BK,Detail!$A:$A,$B391,Detail!$D:$D,6,Detail!$C:$C,2)</f>
        <v>0</v>
      </c>
      <c r="AD391" s="24">
        <f>SUMIFS(Detail!BK:BK,Detail!$A:$A,$B391,Detail!$D:$D,6,Detail!$C:$C,3)</f>
        <v>0</v>
      </c>
      <c r="AE391" s="24">
        <f>SUMIFS(Detail!BK:BK,Detail!$A:$A,$B391,Detail!$D:$D,6,Detail!$C:$C,4)</f>
        <v>0</v>
      </c>
      <c r="AF391" s="33">
        <f t="shared" si="677"/>
        <v>0</v>
      </c>
      <c r="AG391" s="24">
        <f>SUMIFS(Detail!BK:BK,Detail!$A:$A,$B391,Detail!$D:$D,7,Detail!$C:$C,1)</f>
        <v>0</v>
      </c>
      <c r="AH391" s="24">
        <f>SUMIFS(Detail!BK:BK,Detail!$A:$A,$B391,Detail!$D:$D,7,Detail!$C:$C,2)</f>
        <v>0</v>
      </c>
      <c r="AI391" s="24">
        <f>SUMIFS(Detail!BK:BK,Detail!$A:$A,$B391,Detail!$D:$D,7,Detail!$C:$C,3)</f>
        <v>0</v>
      </c>
      <c r="AJ391" s="24">
        <f>SUMIFS(Detail!BK:BK,Detail!$A:$A,$B391,Detail!$D:$D,7,Detail!$C:$C,4)</f>
        <v>0</v>
      </c>
      <c r="AK391" s="33">
        <f t="shared" si="678"/>
        <v>0</v>
      </c>
      <c r="AL391" s="24">
        <f>SUMIFS(Detail!BK:BK,Detail!$A:$A,$B391,Detail!$D:$D,8,Detail!$C:$C,1)</f>
        <v>0</v>
      </c>
      <c r="AM391" s="24">
        <f>SUMIFS(Detail!BK:BK,Detail!$A:$A,$B391,Detail!$D:$D,8,Detail!$C:$C,2)</f>
        <v>0</v>
      </c>
      <c r="AN391" s="24">
        <f>SUMIFS(Detail!BK:BK,Detail!$A:$A,$B391,Detail!$D:$D,8,Detail!$C:$C,3)</f>
        <v>0</v>
      </c>
      <c r="AO391" s="24">
        <f>SUMIFS(Detail!BK:BK,Detail!$A:$A,$B391,Detail!$D:$D,8,Detail!$C:$C,4)</f>
        <v>0</v>
      </c>
      <c r="AP391" s="33">
        <f t="shared" si="679"/>
        <v>0</v>
      </c>
      <c r="AQ391" s="24">
        <f>SUMIFS(Detail!BK:BK,Detail!$A:$A,$B391,Detail!$D:$D,9,Detail!$C:$C,1)</f>
        <v>0</v>
      </c>
      <c r="AR391" s="24">
        <f>SUMIFS(Detail!BK:BK,Detail!$A:$A,$B391,Detail!$D:$D,9,Detail!$C:$C,2)</f>
        <v>0</v>
      </c>
      <c r="AS391" s="24">
        <f>SUMIFS(Detail!BK:BK,Detail!$A:$A,$B391,Detail!$D:$D,9,Detail!$C:$C,3)</f>
        <v>0</v>
      </c>
      <c r="AT391" s="24">
        <f>SUMIFS(Detail!BK:BK,Detail!$A:$A,$B391,Detail!$D:$D,9,Detail!$C:$C,4)</f>
        <v>0</v>
      </c>
      <c r="AU391" s="33">
        <f t="shared" si="680"/>
        <v>0</v>
      </c>
      <c r="AV391" s="24">
        <f>SUMIFS(Detail!BK:BK,Detail!$A:$A,$B391,Detail!$D:$D,10,Detail!$C:$C,1)</f>
        <v>0</v>
      </c>
      <c r="AW391" s="24">
        <f>SUMIFS(Detail!BK:BK,Detail!$A:$A,$B391,Detail!$D:$D,10,Detail!$C:$C,2)</f>
        <v>0</v>
      </c>
      <c r="AX391" s="24">
        <f>SUMIFS(Detail!BK:BK,Detail!$A:$A,$B391,Detail!$D:$D,10,Detail!$C:$C,3)</f>
        <v>0</v>
      </c>
      <c r="AY391" s="24">
        <f>SUMIFS(Detail!BK:BK,Detail!$A:$A,$B391,Detail!$D:$D,10,Detail!$C:$C,4)</f>
        <v>0</v>
      </c>
      <c r="AZ391" s="33">
        <f t="shared" si="681"/>
        <v>0</v>
      </c>
      <c r="BA391" s="24">
        <f>SUMIFS(Detail!BK:BK,Detail!$A:$A,$B391,Detail!$D:$D,11,Detail!$C:$C,1)</f>
        <v>0</v>
      </c>
      <c r="BB391" s="24">
        <f>SUMIFS(Detail!BK:BK,Detail!$A:$A,$B391,Detail!$D:$D,11,Detail!$C:$C,2)</f>
        <v>0</v>
      </c>
      <c r="BC391" s="24">
        <f>SUMIFS(Detail!BK:BK,Detail!$A:$A,$B391,Detail!$D:$D,11,Detail!$C:$C,3)</f>
        <v>0</v>
      </c>
      <c r="BD391" s="24">
        <f>SUMIFS(Detail!BK:BK,Detail!$A:$A,$B391,Detail!$D:$D,11,Detail!$C:$C,4)</f>
        <v>0</v>
      </c>
      <c r="BE391" s="33">
        <f t="shared" si="682"/>
        <v>0</v>
      </c>
      <c r="BF391" s="24">
        <f>SUMIFS(Detail!BK:BK,Detail!$A:$A,$B391,Detail!$D:$D,12,Detail!$C:$C,1)</f>
        <v>0</v>
      </c>
      <c r="BG391" s="24">
        <f>SUMIFS(Detail!BK:BK,Detail!$A:$A,$B391,Detail!$D:$D,12,Detail!$C:$C,2)</f>
        <v>0</v>
      </c>
      <c r="BH391" s="24">
        <f>SUMIFS(Detail!BK:BK,Detail!$A:$A,$B391,Detail!$D:$D,12,Detail!$C:$C,3)</f>
        <v>0</v>
      </c>
      <c r="BI391" s="24">
        <f>SUMIFS(Detail!BK:BK,Detail!$A:$A,$B391,Detail!$D:$D,12,Detail!$C:$C,4)</f>
        <v>0</v>
      </c>
      <c r="BJ391" s="33">
        <f t="shared" si="683"/>
        <v>0</v>
      </c>
      <c r="BK391" s="24">
        <f>SUMIFS(Detail!BK:BK,Detail!$A:$A,$B391,Detail!$D:$D,13,Detail!$C:$C,1)</f>
        <v>0</v>
      </c>
      <c r="BL391" s="24">
        <f>SUMIFS(Detail!BK:BK,Detail!$A:$A,$B391,Detail!$D:$D,13,Detail!$C:$C,2)</f>
        <v>0</v>
      </c>
      <c r="BM391" s="24">
        <f>SUMIFS(Detail!BK:BK,Detail!$A:$A,$B391,Detail!$D:$D,13,Detail!$C:$C,3)</f>
        <v>0</v>
      </c>
      <c r="BN391" s="24">
        <f>SUMIFS(Detail!BK:BK,Detail!$A:$A,$B391,Detail!$D:$D,13,Detail!$C:$C,4)</f>
        <v>0</v>
      </c>
      <c r="BO391" s="33">
        <f t="shared" si="684"/>
        <v>0</v>
      </c>
      <c r="BP391" s="24">
        <f>SUMIFS(Detail!BK:BK,Detail!$A:$A,$B391,Detail!$D:$D,14,Detail!$C:$C,1)</f>
        <v>0</v>
      </c>
      <c r="BQ391" s="24">
        <f>SUMIFS(Detail!BK:BK,Detail!$A:$A,$B391,Detail!$D:$D,14,Detail!$C:$C,2)</f>
        <v>0</v>
      </c>
      <c r="BR391" s="24">
        <f>SUMIFS(Detail!BK:BK,Detail!$A:$A,$B391,Detail!$D:$D,14,Detail!$C:$C,3)</f>
        <v>0</v>
      </c>
      <c r="BS391" s="24">
        <f>SUMIFS(Detail!BK:BK,Detail!$A:$A,$B391,Detail!$D:$D,14,Detail!$C:$C,4)</f>
        <v>0</v>
      </c>
      <c r="BT391" s="33">
        <f t="shared" si="685"/>
        <v>0</v>
      </c>
      <c r="BU391" s="24">
        <f>SUMIFS(Detail!BK:BK,Detail!$A:$A,$B391,Detail!$D:$D,15,Detail!$C:$C,1)</f>
        <v>0</v>
      </c>
      <c r="BV391" s="24">
        <f>SUMIFS(Detail!BK:BK,Detail!$A:$A,$B391,Detail!$D:$D,15,Detail!$C:$C,2)</f>
        <v>0</v>
      </c>
      <c r="BW391" s="24">
        <f>SUMIFS(Detail!BK:BK,Detail!$A:$A,$B391,Detail!$D:$D,15,Detail!$C:$C,3)</f>
        <v>0</v>
      </c>
      <c r="BX391" s="24">
        <f>SUMIFS(Detail!BK:BK,Detail!$A:$A,$B391,Detail!$D:$D,15,Detail!$C:$C,4)</f>
        <v>0</v>
      </c>
      <c r="BY391" s="33">
        <f t="shared" si="686"/>
        <v>0</v>
      </c>
      <c r="BZ391" s="24">
        <f>SUMIFS(Detail!BK:BK,Detail!$A:$A,$B391,Detail!$D:$D,16,Detail!$C:$C,1)</f>
        <v>0</v>
      </c>
      <c r="CA391" s="24">
        <f>SUMIFS(Detail!BK:BK,Detail!$A:$A,$B391,Detail!$D:$D,16,Detail!$C:$C,2)</f>
        <v>0</v>
      </c>
      <c r="CB391" s="24">
        <f>SUMIFS(Detail!BK:BK,Detail!$A:$A,$B391,Detail!$D:$D,16,Detail!$C:$C,3)</f>
        <v>0</v>
      </c>
      <c r="CC391" s="24">
        <f>SUMIFS(Detail!BK:BK,Detail!$A:$A,$B391,Detail!$D:$D,16,Detail!$C:$C,4)</f>
        <v>0</v>
      </c>
      <c r="CD391" s="33">
        <f t="shared" si="687"/>
        <v>0</v>
      </c>
      <c r="CE391" s="24">
        <f>SUMIFS(Detail!BK:BK,Detail!$A:$A,$B391,Detail!$D:$D,17,Detail!$C:$C,1)</f>
        <v>0</v>
      </c>
      <c r="CF391" s="24">
        <f>SUMIFS(Detail!BK:BK,Detail!$A:$A,$B391,Detail!$D:$D,17,Detail!$C:$C,2)</f>
        <v>0</v>
      </c>
      <c r="CG391" s="24">
        <f>SUMIFS(Detail!BK:BK,Detail!$A:$A,$B391,Detail!$D:$D,17,Detail!$C:$C,3)</f>
        <v>0</v>
      </c>
      <c r="CH391" s="24">
        <f>SUMIFS(Detail!BK:BK,Detail!$A:$A,$B391,Detail!$D:$D,17,Detail!$C:$C,4)</f>
        <v>0</v>
      </c>
      <c r="CI391" s="33">
        <f t="shared" si="688"/>
        <v>0</v>
      </c>
      <c r="CJ391" s="24">
        <f>SUMIFS(Detail!BK:BK,Detail!$A:$A,$B391,Detail!$D:$D,18,Detail!$C:$C,1)</f>
        <v>0</v>
      </c>
      <c r="CK391" s="24">
        <f>SUMIFS(Detail!BK:BK,Detail!$A:$A,$B391,Detail!$D:$D,18,Detail!$C:$C,2)</f>
        <v>0</v>
      </c>
      <c r="CL391" s="24">
        <f>SUMIFS(Detail!BK:BK,Detail!$A:$A,$B391,Detail!$D:$D,18,Detail!$C:$C,3)</f>
        <v>0</v>
      </c>
      <c r="CM391" s="24">
        <f>SUMIFS(Detail!BK:BK,Detail!$A:$A,$B391,Detail!$D:$D,18,Detail!$C:$C,4)</f>
        <v>0</v>
      </c>
      <c r="CN391" s="33">
        <f t="shared" si="689"/>
        <v>0</v>
      </c>
      <c r="CO391" s="24">
        <f>SUMIFS(Detail!BK:BK,Detail!$A:$A,$B391,Detail!$D:$D,19,Detail!$C:$C,1)</f>
        <v>0</v>
      </c>
      <c r="CP391" s="24">
        <f>SUMIFS(Detail!BK:BK,Detail!$A:$A,$B391,Detail!$D:$D,19,Detail!$C:$C,2)</f>
        <v>0</v>
      </c>
      <c r="CQ391" s="24">
        <f>SUMIFS(Detail!BK:BK,Detail!$A:$A,$B391,Detail!$D:$D,19,Detail!$C:$C,3)</f>
        <v>0</v>
      </c>
      <c r="CR391" s="24">
        <f>SUMIFS(Detail!BK:BK,Detail!$A:$A,$B391,Detail!$D:$D,19,Detail!$C:$C,4)</f>
        <v>0</v>
      </c>
      <c r="CS391" s="33">
        <f t="shared" si="690"/>
        <v>0</v>
      </c>
      <c r="CT391" s="24">
        <f>SUMIFS(Detail!BK:BK,Detail!$A:$A,$B391,Detail!$D:$D,20,Detail!$C:$C,1)</f>
        <v>0</v>
      </c>
      <c r="CU391" s="24">
        <f>SUMIFS(Detail!BK:BK,Detail!$A:$A,$B391,Detail!$D:$D,20,Detail!$C:$C,2)</f>
        <v>0</v>
      </c>
      <c r="CV391" s="24">
        <f>SUMIFS(Detail!BK:BK,Detail!$A:$A,$B391,Detail!$D:$D,20,Detail!$C:$C,3)</f>
        <v>0</v>
      </c>
      <c r="CW391" s="24">
        <f>SUMIFS(Detail!BK:BK,Detail!$A:$A,$B391,Detail!$D:$D,20,Detail!$C:$C,4)</f>
        <v>0</v>
      </c>
      <c r="CX391" s="33">
        <f t="shared" si="691"/>
        <v>0</v>
      </c>
      <c r="CY391" s="24">
        <f>SUMIFS(Detail!BK:BK,Detail!$A:$A,$B391,Detail!$D:$D,21,Detail!$C:$C,1)</f>
        <v>0</v>
      </c>
      <c r="CZ391" s="24">
        <f>SUMIFS(Detail!BK:BK,Detail!$A:$A,$B391,Detail!$D:$D,21,Detail!$C:$C,2)</f>
        <v>0</v>
      </c>
      <c r="DA391" s="24">
        <f>SUMIFS(Detail!BK:BK,Detail!$A:$A,$B391,Detail!$D:$D,21,Detail!$C:$C,3)</f>
        <v>0</v>
      </c>
      <c r="DB391" s="24">
        <f>SUMIFS(Detail!BK:BK,Detail!$A:$A,$B391,Detail!$D:$D,21,Detail!$C:$C,4)</f>
        <v>0</v>
      </c>
      <c r="DC391" s="33">
        <f t="shared" si="692"/>
        <v>0</v>
      </c>
      <c r="DD391" s="86">
        <f>SUMIFS(Detail!BK:BK,Detail!$A:$A,$B391,Detail!$B:$B,"&gt;60")</f>
        <v>0</v>
      </c>
    </row>
    <row r="392" spans="1:108" x14ac:dyDescent="0.25">
      <c r="A392" t="s">
        <v>5644</v>
      </c>
      <c r="B392" s="32" t="s">
        <v>5124</v>
      </c>
      <c r="C392" s="24">
        <f>SUMIFS(Detail!BK:BK,Detail!$A:$A,$B392,Detail!$D:$D,1,Detail!$C:$C,1)</f>
        <v>0</v>
      </c>
      <c r="D392" s="24">
        <f>SUMIFS(Detail!BK:BK,Detail!$A:$A,$B392,Detail!$D:$D,1,Detail!$C:$C,2)</f>
        <v>0</v>
      </c>
      <c r="E392" s="24">
        <f>SUMIFS(Detail!BK:BK,Detail!$A:$A,$B392,Detail!$D:$D,1,Detail!$C:$C,3)</f>
        <v>0</v>
      </c>
      <c r="F392" s="24">
        <f>SUMIFS(Detail!BK:BK,Detail!$A:$A,$B392,Detail!$D:$D,1,Detail!$C:$C,4)</f>
        <v>0</v>
      </c>
      <c r="G392" s="33">
        <f t="shared" si="672"/>
        <v>0</v>
      </c>
      <c r="H392" s="24">
        <f>SUMIFS(Detail!BK:BK,Detail!$A:$A,$B392,Detail!$D:$D,2,Detail!$C:$C,1)</f>
        <v>0</v>
      </c>
      <c r="I392" s="24">
        <f>SUMIFS(Detail!BK:BK,Detail!$A:$A,$B392,Detail!$D:$D,2,Detail!$C:$C,2)</f>
        <v>0</v>
      </c>
      <c r="J392" s="24">
        <f>SUMIFS(Detail!BK:BK,Detail!$A:$A,$B392,Detail!$D:$D,2,Detail!$C:$C,3)</f>
        <v>0</v>
      </c>
      <c r="K392" s="24">
        <f>SUMIFS(Detail!BK:BK,Detail!$A:$A,$B392,Detail!$D:$D,2,Detail!$C:$C,4)</f>
        <v>0</v>
      </c>
      <c r="L392" s="33">
        <f t="shared" si="673"/>
        <v>0</v>
      </c>
      <c r="M392" s="24">
        <f>SUMIFS(Detail!BK:BK,Detail!$A:$A,$B392,Detail!$D:$D,3,Detail!$C:$C,1)</f>
        <v>0</v>
      </c>
      <c r="N392" s="24">
        <f>SUMIFS(Detail!BK:BK,Detail!$A:$A,$B392,Detail!$D:$D,3,Detail!$C:$C,2)</f>
        <v>0</v>
      </c>
      <c r="O392" s="24">
        <f>SUMIFS(Detail!BK:BK,Detail!$A:$A,$B392,Detail!$D:$D,3,Detail!$C:$C,3)</f>
        <v>0</v>
      </c>
      <c r="P392" s="24">
        <f>SUMIFS(Detail!BK:BK,Detail!$A:$A,$B392,Detail!$D:$D,3,Detail!$C:$C,4)</f>
        <v>0</v>
      </c>
      <c r="Q392" s="33">
        <f t="shared" si="674"/>
        <v>0</v>
      </c>
      <c r="R392" s="24">
        <f>SUMIFS(Detail!BK:BK,Detail!$A:$A,$B392,Detail!$D:$D,4,Detail!$C:$C,1)</f>
        <v>0</v>
      </c>
      <c r="S392" s="24">
        <f>SUMIFS(Detail!BK:BK,Detail!$A:$A,$B392,Detail!$D:$D,4,Detail!$C:$C,2)</f>
        <v>0</v>
      </c>
      <c r="T392" s="24">
        <f>SUMIFS(Detail!BK:BK,Detail!$A:$A,$B392,Detail!$D:$D,4,Detail!$C:$C,3)</f>
        <v>0</v>
      </c>
      <c r="U392" s="24">
        <f>SUMIFS(Detail!BK:BK,Detail!$A:$A,$B392,Detail!$D:$D,4,Detail!$C:$C,4)</f>
        <v>0</v>
      </c>
      <c r="V392" s="33">
        <f t="shared" si="675"/>
        <v>0</v>
      </c>
      <c r="W392" s="24">
        <f>SUMIFS(Detail!BK:BK,Detail!$A:$A,$B392,Detail!$D:$D,5,Detail!$C:$C,1)</f>
        <v>0</v>
      </c>
      <c r="X392" s="24">
        <f>SUMIFS(Detail!BK:BK,Detail!$A:$A,$B392,Detail!$D:$D,5,Detail!$C:$C,2)</f>
        <v>0</v>
      </c>
      <c r="Y392" s="24">
        <f>SUMIFS(Detail!BK:BK,Detail!$A:$A,$B392,Detail!$D:$D,5,Detail!$C:$C,3)</f>
        <v>0</v>
      </c>
      <c r="Z392" s="24">
        <f>SUMIFS(Detail!BK:BK,Detail!$A:$A,$B392,Detail!$D:$D,5,Detail!$C:$C,4)</f>
        <v>0</v>
      </c>
      <c r="AA392" s="33">
        <f t="shared" si="676"/>
        <v>0</v>
      </c>
      <c r="AB392" s="24">
        <f>SUMIFS(Detail!BK:BK,Detail!$A:$A,$B392,Detail!$D:$D,6,Detail!$C:$C,1)</f>
        <v>0</v>
      </c>
      <c r="AC392" s="24">
        <f>SUMIFS(Detail!BK:BK,Detail!$A:$A,$B392,Detail!$D:$D,6,Detail!$C:$C,2)</f>
        <v>0</v>
      </c>
      <c r="AD392" s="24">
        <f>SUMIFS(Detail!BK:BK,Detail!$A:$A,$B392,Detail!$D:$D,6,Detail!$C:$C,3)</f>
        <v>0</v>
      </c>
      <c r="AE392" s="24">
        <f>SUMIFS(Detail!BK:BK,Detail!$A:$A,$B392,Detail!$D:$D,6,Detail!$C:$C,4)</f>
        <v>0</v>
      </c>
      <c r="AF392" s="33">
        <f t="shared" si="677"/>
        <v>0</v>
      </c>
      <c r="AG392" s="24">
        <f>SUMIFS(Detail!BK:BK,Detail!$A:$A,$B392,Detail!$D:$D,7,Detail!$C:$C,1)</f>
        <v>0</v>
      </c>
      <c r="AH392" s="24">
        <f>SUMIFS(Detail!BK:BK,Detail!$A:$A,$B392,Detail!$D:$D,7,Detail!$C:$C,2)</f>
        <v>0</v>
      </c>
      <c r="AI392" s="24">
        <f>SUMIFS(Detail!BK:BK,Detail!$A:$A,$B392,Detail!$D:$D,7,Detail!$C:$C,3)</f>
        <v>0</v>
      </c>
      <c r="AJ392" s="24">
        <f>SUMIFS(Detail!BK:BK,Detail!$A:$A,$B392,Detail!$D:$D,7,Detail!$C:$C,4)</f>
        <v>0</v>
      </c>
      <c r="AK392" s="33">
        <f t="shared" si="678"/>
        <v>0</v>
      </c>
      <c r="AL392" s="24">
        <f>SUMIFS(Detail!BK:BK,Detail!$A:$A,$B392,Detail!$D:$D,8,Detail!$C:$C,1)</f>
        <v>0</v>
      </c>
      <c r="AM392" s="24">
        <f>SUMIFS(Detail!BK:BK,Detail!$A:$A,$B392,Detail!$D:$D,8,Detail!$C:$C,2)</f>
        <v>0</v>
      </c>
      <c r="AN392" s="24">
        <f>SUMIFS(Detail!BK:BK,Detail!$A:$A,$B392,Detail!$D:$D,8,Detail!$C:$C,3)</f>
        <v>0</v>
      </c>
      <c r="AO392" s="24">
        <f>SUMIFS(Detail!BK:BK,Detail!$A:$A,$B392,Detail!$D:$D,8,Detail!$C:$C,4)</f>
        <v>0</v>
      </c>
      <c r="AP392" s="33">
        <f t="shared" si="679"/>
        <v>0</v>
      </c>
      <c r="AQ392" s="24">
        <f>SUMIFS(Detail!BK:BK,Detail!$A:$A,$B392,Detail!$D:$D,9,Detail!$C:$C,1)</f>
        <v>0</v>
      </c>
      <c r="AR392" s="24">
        <f>SUMIFS(Detail!BK:BK,Detail!$A:$A,$B392,Detail!$D:$D,9,Detail!$C:$C,2)</f>
        <v>0</v>
      </c>
      <c r="AS392" s="24">
        <f>SUMIFS(Detail!BK:BK,Detail!$A:$A,$B392,Detail!$D:$D,9,Detail!$C:$C,3)</f>
        <v>0</v>
      </c>
      <c r="AT392" s="24">
        <f>SUMIFS(Detail!BK:BK,Detail!$A:$A,$B392,Detail!$D:$D,9,Detail!$C:$C,4)</f>
        <v>0</v>
      </c>
      <c r="AU392" s="33">
        <f t="shared" si="680"/>
        <v>0</v>
      </c>
      <c r="AV392" s="24">
        <f>SUMIFS(Detail!BK:BK,Detail!$A:$A,$B392,Detail!$D:$D,10,Detail!$C:$C,1)</f>
        <v>0</v>
      </c>
      <c r="AW392" s="24">
        <f>SUMIFS(Detail!BK:BK,Detail!$A:$A,$B392,Detail!$D:$D,10,Detail!$C:$C,2)</f>
        <v>0</v>
      </c>
      <c r="AX392" s="24">
        <f>SUMIFS(Detail!BK:BK,Detail!$A:$A,$B392,Detail!$D:$D,10,Detail!$C:$C,3)</f>
        <v>0</v>
      </c>
      <c r="AY392" s="24">
        <f>SUMIFS(Detail!BK:BK,Detail!$A:$A,$B392,Detail!$D:$D,10,Detail!$C:$C,4)</f>
        <v>0</v>
      </c>
      <c r="AZ392" s="33">
        <f t="shared" si="681"/>
        <v>0</v>
      </c>
      <c r="BA392" s="24">
        <f>SUMIFS(Detail!BK:BK,Detail!$A:$A,$B392,Detail!$D:$D,11,Detail!$C:$C,1)</f>
        <v>0</v>
      </c>
      <c r="BB392" s="24">
        <f>SUMIFS(Detail!BK:BK,Detail!$A:$A,$B392,Detail!$D:$D,11,Detail!$C:$C,2)</f>
        <v>0</v>
      </c>
      <c r="BC392" s="24">
        <f>SUMIFS(Detail!BK:BK,Detail!$A:$A,$B392,Detail!$D:$D,11,Detail!$C:$C,3)</f>
        <v>0</v>
      </c>
      <c r="BD392" s="24">
        <f>SUMIFS(Detail!BK:BK,Detail!$A:$A,$B392,Detail!$D:$D,11,Detail!$C:$C,4)</f>
        <v>0</v>
      </c>
      <c r="BE392" s="33">
        <f t="shared" si="682"/>
        <v>0</v>
      </c>
      <c r="BF392" s="24">
        <f>SUMIFS(Detail!BK:BK,Detail!$A:$A,$B392,Detail!$D:$D,12,Detail!$C:$C,1)</f>
        <v>0</v>
      </c>
      <c r="BG392" s="24">
        <f>SUMIFS(Detail!BK:BK,Detail!$A:$A,$B392,Detail!$D:$D,12,Detail!$C:$C,2)</f>
        <v>0</v>
      </c>
      <c r="BH392" s="24">
        <f>SUMIFS(Detail!BK:BK,Detail!$A:$A,$B392,Detail!$D:$D,12,Detail!$C:$C,3)</f>
        <v>0</v>
      </c>
      <c r="BI392" s="24">
        <f>SUMIFS(Detail!BK:BK,Detail!$A:$A,$B392,Detail!$D:$D,12,Detail!$C:$C,4)</f>
        <v>0</v>
      </c>
      <c r="BJ392" s="33">
        <f t="shared" si="683"/>
        <v>0</v>
      </c>
      <c r="BK392" s="24">
        <f>SUMIFS(Detail!BK:BK,Detail!$A:$A,$B392,Detail!$D:$D,13,Detail!$C:$C,1)</f>
        <v>0</v>
      </c>
      <c r="BL392" s="24">
        <f>SUMIFS(Detail!BK:BK,Detail!$A:$A,$B392,Detail!$D:$D,13,Detail!$C:$C,2)</f>
        <v>0</v>
      </c>
      <c r="BM392" s="24">
        <f>SUMIFS(Detail!BK:BK,Detail!$A:$A,$B392,Detail!$D:$D,13,Detail!$C:$C,3)</f>
        <v>0</v>
      </c>
      <c r="BN392" s="24">
        <f>SUMIFS(Detail!BK:BK,Detail!$A:$A,$B392,Detail!$D:$D,13,Detail!$C:$C,4)</f>
        <v>0</v>
      </c>
      <c r="BO392" s="33">
        <f t="shared" si="684"/>
        <v>0</v>
      </c>
      <c r="BP392" s="24">
        <f>SUMIFS(Detail!BK:BK,Detail!$A:$A,$B392,Detail!$D:$D,14,Detail!$C:$C,1)</f>
        <v>0</v>
      </c>
      <c r="BQ392" s="24">
        <f>SUMIFS(Detail!BK:BK,Detail!$A:$A,$B392,Detail!$D:$D,14,Detail!$C:$C,2)</f>
        <v>0</v>
      </c>
      <c r="BR392" s="24">
        <f>SUMIFS(Detail!BK:BK,Detail!$A:$A,$B392,Detail!$D:$D,14,Detail!$C:$C,3)</f>
        <v>0</v>
      </c>
      <c r="BS392" s="24">
        <f>SUMIFS(Detail!BK:BK,Detail!$A:$A,$B392,Detail!$D:$D,14,Detail!$C:$C,4)</f>
        <v>0</v>
      </c>
      <c r="BT392" s="33">
        <f t="shared" si="685"/>
        <v>0</v>
      </c>
      <c r="BU392" s="24">
        <f>SUMIFS(Detail!BK:BK,Detail!$A:$A,$B392,Detail!$D:$D,15,Detail!$C:$C,1)</f>
        <v>0</v>
      </c>
      <c r="BV392" s="24">
        <f>SUMIFS(Detail!BK:BK,Detail!$A:$A,$B392,Detail!$D:$D,15,Detail!$C:$C,2)</f>
        <v>0</v>
      </c>
      <c r="BW392" s="24">
        <f>SUMIFS(Detail!BK:BK,Detail!$A:$A,$B392,Detail!$D:$D,15,Detail!$C:$C,3)</f>
        <v>0</v>
      </c>
      <c r="BX392" s="24">
        <f>SUMIFS(Detail!BK:BK,Detail!$A:$A,$B392,Detail!$D:$D,15,Detail!$C:$C,4)</f>
        <v>0</v>
      </c>
      <c r="BY392" s="33">
        <f t="shared" si="686"/>
        <v>0</v>
      </c>
      <c r="BZ392" s="24">
        <f>SUMIFS(Detail!BK:BK,Detail!$A:$A,$B392,Detail!$D:$D,16,Detail!$C:$C,1)</f>
        <v>0</v>
      </c>
      <c r="CA392" s="24">
        <f>SUMIFS(Detail!BK:BK,Detail!$A:$A,$B392,Detail!$D:$D,16,Detail!$C:$C,2)</f>
        <v>0</v>
      </c>
      <c r="CB392" s="24">
        <f>SUMIFS(Detail!BK:BK,Detail!$A:$A,$B392,Detail!$D:$D,16,Detail!$C:$C,3)</f>
        <v>0</v>
      </c>
      <c r="CC392" s="24">
        <f>SUMIFS(Detail!BK:BK,Detail!$A:$A,$B392,Detail!$D:$D,16,Detail!$C:$C,4)</f>
        <v>0</v>
      </c>
      <c r="CD392" s="33">
        <f t="shared" si="687"/>
        <v>0</v>
      </c>
      <c r="CE392" s="24">
        <f>SUMIFS(Detail!BK:BK,Detail!$A:$A,$B392,Detail!$D:$D,17,Detail!$C:$C,1)</f>
        <v>0</v>
      </c>
      <c r="CF392" s="24">
        <f>SUMIFS(Detail!BK:BK,Detail!$A:$A,$B392,Detail!$D:$D,17,Detail!$C:$C,2)</f>
        <v>0</v>
      </c>
      <c r="CG392" s="24">
        <f>SUMIFS(Detail!BK:BK,Detail!$A:$A,$B392,Detail!$D:$D,17,Detail!$C:$C,3)</f>
        <v>0</v>
      </c>
      <c r="CH392" s="24">
        <f>SUMIFS(Detail!BK:BK,Detail!$A:$A,$B392,Detail!$D:$D,17,Detail!$C:$C,4)</f>
        <v>0</v>
      </c>
      <c r="CI392" s="33">
        <f t="shared" si="688"/>
        <v>0</v>
      </c>
      <c r="CJ392" s="24">
        <f>SUMIFS(Detail!BK:BK,Detail!$A:$A,$B392,Detail!$D:$D,18,Detail!$C:$C,1)</f>
        <v>0</v>
      </c>
      <c r="CK392" s="24">
        <f>SUMIFS(Detail!BK:BK,Detail!$A:$A,$B392,Detail!$D:$D,18,Detail!$C:$C,2)</f>
        <v>0</v>
      </c>
      <c r="CL392" s="24">
        <f>SUMIFS(Detail!BK:BK,Detail!$A:$A,$B392,Detail!$D:$D,18,Detail!$C:$C,3)</f>
        <v>0</v>
      </c>
      <c r="CM392" s="24">
        <f>SUMIFS(Detail!BK:BK,Detail!$A:$A,$B392,Detail!$D:$D,18,Detail!$C:$C,4)</f>
        <v>0</v>
      </c>
      <c r="CN392" s="33">
        <f t="shared" si="689"/>
        <v>0</v>
      </c>
      <c r="CO392" s="24">
        <f>SUMIFS(Detail!BK:BK,Detail!$A:$A,$B392,Detail!$D:$D,19,Detail!$C:$C,1)</f>
        <v>0</v>
      </c>
      <c r="CP392" s="24">
        <f>SUMIFS(Detail!BK:BK,Detail!$A:$A,$B392,Detail!$D:$D,19,Detail!$C:$C,2)</f>
        <v>0</v>
      </c>
      <c r="CQ392" s="24">
        <f>SUMIFS(Detail!BK:BK,Detail!$A:$A,$B392,Detail!$D:$D,19,Detail!$C:$C,3)</f>
        <v>0</v>
      </c>
      <c r="CR392" s="24">
        <f>SUMIFS(Detail!BK:BK,Detail!$A:$A,$B392,Detail!$D:$D,19,Detail!$C:$C,4)</f>
        <v>0</v>
      </c>
      <c r="CS392" s="33">
        <f t="shared" si="690"/>
        <v>0</v>
      </c>
      <c r="CT392" s="24">
        <f>SUMIFS(Detail!BK:BK,Detail!$A:$A,$B392,Detail!$D:$D,20,Detail!$C:$C,1)</f>
        <v>0</v>
      </c>
      <c r="CU392" s="24">
        <f>SUMIFS(Detail!BK:BK,Detail!$A:$A,$B392,Detail!$D:$D,20,Detail!$C:$C,2)</f>
        <v>0</v>
      </c>
      <c r="CV392" s="24">
        <f>SUMIFS(Detail!BK:BK,Detail!$A:$A,$B392,Detail!$D:$D,20,Detail!$C:$C,3)</f>
        <v>0</v>
      </c>
      <c r="CW392" s="24">
        <f>SUMIFS(Detail!BK:BK,Detail!$A:$A,$B392,Detail!$D:$D,20,Detail!$C:$C,4)</f>
        <v>0</v>
      </c>
      <c r="CX392" s="33">
        <f t="shared" si="691"/>
        <v>0</v>
      </c>
      <c r="CY392" s="24">
        <f>SUMIFS(Detail!BK:BK,Detail!$A:$A,$B392,Detail!$D:$D,21,Detail!$C:$C,1)</f>
        <v>0</v>
      </c>
      <c r="CZ392" s="24">
        <f>SUMIFS(Detail!BK:BK,Detail!$A:$A,$B392,Detail!$D:$D,21,Detail!$C:$C,2)</f>
        <v>0</v>
      </c>
      <c r="DA392" s="24">
        <f>SUMIFS(Detail!BK:BK,Detail!$A:$A,$B392,Detail!$D:$D,21,Detail!$C:$C,3)</f>
        <v>0</v>
      </c>
      <c r="DB392" s="24">
        <f>SUMIFS(Detail!BK:BK,Detail!$A:$A,$B392,Detail!$D:$D,21,Detail!$C:$C,4)</f>
        <v>0</v>
      </c>
      <c r="DC392" s="33">
        <f t="shared" si="692"/>
        <v>0</v>
      </c>
      <c r="DD392" s="86">
        <f>SUMIFS(Detail!BK:BK,Detail!$A:$A,$B392,Detail!$B:$B,"&gt;60")</f>
        <v>0</v>
      </c>
    </row>
    <row r="393" spans="1:108" x14ac:dyDescent="0.25">
      <c r="A393" t="s">
        <v>5645</v>
      </c>
      <c r="B393" s="32" t="s">
        <v>5125</v>
      </c>
      <c r="C393" s="24">
        <f>SUMIFS(Detail!BK:BK,Detail!$A:$A,$B393,Detail!$D:$D,1,Detail!$C:$C,1)</f>
        <v>0</v>
      </c>
      <c r="D393" s="24">
        <f>SUMIFS(Detail!BK:BK,Detail!$A:$A,$B393,Detail!$D:$D,1,Detail!$C:$C,2)</f>
        <v>0</v>
      </c>
      <c r="E393" s="24">
        <f>SUMIFS(Detail!BK:BK,Detail!$A:$A,$B393,Detail!$D:$D,1,Detail!$C:$C,3)</f>
        <v>0</v>
      </c>
      <c r="F393" s="24">
        <f>SUMIFS(Detail!BK:BK,Detail!$A:$A,$B393,Detail!$D:$D,1,Detail!$C:$C,4)</f>
        <v>0</v>
      </c>
      <c r="G393" s="33">
        <f t="shared" si="672"/>
        <v>0</v>
      </c>
      <c r="H393" s="24">
        <f>SUMIFS(Detail!BK:BK,Detail!$A:$A,$B393,Detail!$D:$D,2,Detail!$C:$C,1)</f>
        <v>0</v>
      </c>
      <c r="I393" s="24">
        <f>SUMIFS(Detail!BK:BK,Detail!$A:$A,$B393,Detail!$D:$D,2,Detail!$C:$C,2)</f>
        <v>0</v>
      </c>
      <c r="J393" s="24">
        <f>SUMIFS(Detail!BK:BK,Detail!$A:$A,$B393,Detail!$D:$D,2,Detail!$C:$C,3)</f>
        <v>0</v>
      </c>
      <c r="K393" s="24">
        <f>SUMIFS(Detail!BK:BK,Detail!$A:$A,$B393,Detail!$D:$D,2,Detail!$C:$C,4)</f>
        <v>0</v>
      </c>
      <c r="L393" s="33">
        <f t="shared" si="673"/>
        <v>0</v>
      </c>
      <c r="M393" s="24">
        <f>SUMIFS(Detail!BK:BK,Detail!$A:$A,$B393,Detail!$D:$D,3,Detail!$C:$C,1)</f>
        <v>0</v>
      </c>
      <c r="N393" s="24">
        <f>SUMIFS(Detail!BK:BK,Detail!$A:$A,$B393,Detail!$D:$D,3,Detail!$C:$C,2)</f>
        <v>0</v>
      </c>
      <c r="O393" s="24">
        <f>SUMIFS(Detail!BK:BK,Detail!$A:$A,$B393,Detail!$D:$D,3,Detail!$C:$C,3)</f>
        <v>0</v>
      </c>
      <c r="P393" s="24">
        <f>SUMIFS(Detail!BK:BK,Detail!$A:$A,$B393,Detail!$D:$D,3,Detail!$C:$C,4)</f>
        <v>0</v>
      </c>
      <c r="Q393" s="33">
        <f t="shared" si="674"/>
        <v>0</v>
      </c>
      <c r="R393" s="24">
        <f>SUMIFS(Detail!BK:BK,Detail!$A:$A,$B393,Detail!$D:$D,4,Detail!$C:$C,1)</f>
        <v>0</v>
      </c>
      <c r="S393" s="24">
        <f>SUMIFS(Detail!BK:BK,Detail!$A:$A,$B393,Detail!$D:$D,4,Detail!$C:$C,2)</f>
        <v>0</v>
      </c>
      <c r="T393" s="24">
        <f>SUMIFS(Detail!BK:BK,Detail!$A:$A,$B393,Detail!$D:$D,4,Detail!$C:$C,3)</f>
        <v>0</v>
      </c>
      <c r="U393" s="24">
        <f>SUMIFS(Detail!BK:BK,Detail!$A:$A,$B393,Detail!$D:$D,4,Detail!$C:$C,4)</f>
        <v>0</v>
      </c>
      <c r="V393" s="33">
        <f t="shared" si="675"/>
        <v>0</v>
      </c>
      <c r="W393" s="24">
        <f>SUMIFS(Detail!BK:BK,Detail!$A:$A,$B393,Detail!$D:$D,5,Detail!$C:$C,1)</f>
        <v>0</v>
      </c>
      <c r="X393" s="24">
        <f>SUMIFS(Detail!BK:BK,Detail!$A:$A,$B393,Detail!$D:$D,5,Detail!$C:$C,2)</f>
        <v>0</v>
      </c>
      <c r="Y393" s="24">
        <f>SUMIFS(Detail!BK:BK,Detail!$A:$A,$B393,Detail!$D:$D,5,Detail!$C:$C,3)</f>
        <v>0</v>
      </c>
      <c r="Z393" s="24">
        <f>SUMIFS(Detail!BK:BK,Detail!$A:$A,$B393,Detail!$D:$D,5,Detail!$C:$C,4)</f>
        <v>0</v>
      </c>
      <c r="AA393" s="33">
        <f t="shared" si="676"/>
        <v>0</v>
      </c>
      <c r="AB393" s="24">
        <f>SUMIFS(Detail!BK:BK,Detail!$A:$A,$B393,Detail!$D:$D,6,Detail!$C:$C,1)</f>
        <v>0</v>
      </c>
      <c r="AC393" s="24">
        <f>SUMIFS(Detail!BK:BK,Detail!$A:$A,$B393,Detail!$D:$D,6,Detail!$C:$C,2)</f>
        <v>0</v>
      </c>
      <c r="AD393" s="24">
        <f>SUMIFS(Detail!BK:BK,Detail!$A:$A,$B393,Detail!$D:$D,6,Detail!$C:$C,3)</f>
        <v>0</v>
      </c>
      <c r="AE393" s="24">
        <f>SUMIFS(Detail!BK:BK,Detail!$A:$A,$B393,Detail!$D:$D,6,Detail!$C:$C,4)</f>
        <v>0</v>
      </c>
      <c r="AF393" s="33">
        <f t="shared" si="677"/>
        <v>0</v>
      </c>
      <c r="AG393" s="24">
        <f>SUMIFS(Detail!BK:BK,Detail!$A:$A,$B393,Detail!$D:$D,7,Detail!$C:$C,1)</f>
        <v>0</v>
      </c>
      <c r="AH393" s="24">
        <f>SUMIFS(Detail!BK:BK,Detail!$A:$A,$B393,Detail!$D:$D,7,Detail!$C:$C,2)</f>
        <v>0</v>
      </c>
      <c r="AI393" s="24">
        <f>SUMIFS(Detail!BK:BK,Detail!$A:$A,$B393,Detail!$D:$D,7,Detail!$C:$C,3)</f>
        <v>0</v>
      </c>
      <c r="AJ393" s="24">
        <f>SUMIFS(Detail!BK:BK,Detail!$A:$A,$B393,Detail!$D:$D,7,Detail!$C:$C,4)</f>
        <v>0</v>
      </c>
      <c r="AK393" s="33">
        <f t="shared" si="678"/>
        <v>0</v>
      </c>
      <c r="AL393" s="24">
        <f>SUMIFS(Detail!BK:BK,Detail!$A:$A,$B393,Detail!$D:$D,8,Detail!$C:$C,1)</f>
        <v>0</v>
      </c>
      <c r="AM393" s="24">
        <f>SUMIFS(Detail!BK:BK,Detail!$A:$A,$B393,Detail!$D:$D,8,Detail!$C:$C,2)</f>
        <v>0</v>
      </c>
      <c r="AN393" s="24">
        <f>SUMIFS(Detail!BK:BK,Detail!$A:$A,$B393,Detail!$D:$D,8,Detail!$C:$C,3)</f>
        <v>0</v>
      </c>
      <c r="AO393" s="24">
        <f>SUMIFS(Detail!BK:BK,Detail!$A:$A,$B393,Detail!$D:$D,8,Detail!$C:$C,4)</f>
        <v>0</v>
      </c>
      <c r="AP393" s="33">
        <f t="shared" si="679"/>
        <v>0</v>
      </c>
      <c r="AQ393" s="24">
        <f>SUMIFS(Detail!BK:BK,Detail!$A:$A,$B393,Detail!$D:$D,9,Detail!$C:$C,1)</f>
        <v>0</v>
      </c>
      <c r="AR393" s="24">
        <f>SUMIFS(Detail!BK:BK,Detail!$A:$A,$B393,Detail!$D:$D,9,Detail!$C:$C,2)</f>
        <v>0</v>
      </c>
      <c r="AS393" s="24">
        <f>SUMIFS(Detail!BK:BK,Detail!$A:$A,$B393,Detail!$D:$D,9,Detail!$C:$C,3)</f>
        <v>0</v>
      </c>
      <c r="AT393" s="24">
        <f>SUMIFS(Detail!BK:BK,Detail!$A:$A,$B393,Detail!$D:$D,9,Detail!$C:$C,4)</f>
        <v>0</v>
      </c>
      <c r="AU393" s="33">
        <f t="shared" si="680"/>
        <v>0</v>
      </c>
      <c r="AV393" s="24">
        <f>SUMIFS(Detail!BK:BK,Detail!$A:$A,$B393,Detail!$D:$D,10,Detail!$C:$C,1)</f>
        <v>0</v>
      </c>
      <c r="AW393" s="24">
        <f>SUMIFS(Detail!BK:BK,Detail!$A:$A,$B393,Detail!$D:$D,10,Detail!$C:$C,2)</f>
        <v>0</v>
      </c>
      <c r="AX393" s="24">
        <f>SUMIFS(Detail!BK:BK,Detail!$A:$A,$B393,Detail!$D:$D,10,Detail!$C:$C,3)</f>
        <v>0</v>
      </c>
      <c r="AY393" s="24">
        <f>SUMIFS(Detail!BK:BK,Detail!$A:$A,$B393,Detail!$D:$D,10,Detail!$C:$C,4)</f>
        <v>0</v>
      </c>
      <c r="AZ393" s="33">
        <f t="shared" si="681"/>
        <v>0</v>
      </c>
      <c r="BA393" s="24">
        <f>SUMIFS(Detail!BK:BK,Detail!$A:$A,$B393,Detail!$D:$D,11,Detail!$C:$C,1)</f>
        <v>0</v>
      </c>
      <c r="BB393" s="24">
        <f>SUMIFS(Detail!BK:BK,Detail!$A:$A,$B393,Detail!$D:$D,11,Detail!$C:$C,2)</f>
        <v>0</v>
      </c>
      <c r="BC393" s="24">
        <f>SUMIFS(Detail!BK:BK,Detail!$A:$A,$B393,Detail!$D:$D,11,Detail!$C:$C,3)</f>
        <v>0</v>
      </c>
      <c r="BD393" s="24">
        <f>SUMIFS(Detail!BK:BK,Detail!$A:$A,$B393,Detail!$D:$D,11,Detail!$C:$C,4)</f>
        <v>0</v>
      </c>
      <c r="BE393" s="33">
        <f t="shared" si="682"/>
        <v>0</v>
      </c>
      <c r="BF393" s="24">
        <f>SUMIFS(Detail!BK:BK,Detail!$A:$A,$B393,Detail!$D:$D,12,Detail!$C:$C,1)</f>
        <v>0</v>
      </c>
      <c r="BG393" s="24">
        <f>SUMIFS(Detail!BK:BK,Detail!$A:$A,$B393,Detail!$D:$D,12,Detail!$C:$C,2)</f>
        <v>0</v>
      </c>
      <c r="BH393" s="24">
        <f>SUMIFS(Detail!BK:BK,Detail!$A:$A,$B393,Detail!$D:$D,12,Detail!$C:$C,3)</f>
        <v>0</v>
      </c>
      <c r="BI393" s="24">
        <f>SUMIFS(Detail!BK:BK,Detail!$A:$A,$B393,Detail!$D:$D,12,Detail!$C:$C,4)</f>
        <v>0</v>
      </c>
      <c r="BJ393" s="33">
        <f t="shared" si="683"/>
        <v>0</v>
      </c>
      <c r="BK393" s="24">
        <f>SUMIFS(Detail!BK:BK,Detail!$A:$A,$B393,Detail!$D:$D,13,Detail!$C:$C,1)</f>
        <v>0</v>
      </c>
      <c r="BL393" s="24">
        <f>SUMIFS(Detail!BK:BK,Detail!$A:$A,$B393,Detail!$D:$D,13,Detail!$C:$C,2)</f>
        <v>0</v>
      </c>
      <c r="BM393" s="24">
        <f>SUMIFS(Detail!BK:BK,Detail!$A:$A,$B393,Detail!$D:$D,13,Detail!$C:$C,3)</f>
        <v>0</v>
      </c>
      <c r="BN393" s="24">
        <f>SUMIFS(Detail!BK:BK,Detail!$A:$A,$B393,Detail!$D:$D,13,Detail!$C:$C,4)</f>
        <v>0</v>
      </c>
      <c r="BO393" s="33">
        <f t="shared" si="684"/>
        <v>0</v>
      </c>
      <c r="BP393" s="24">
        <f>SUMIFS(Detail!BK:BK,Detail!$A:$A,$B393,Detail!$D:$D,14,Detail!$C:$C,1)</f>
        <v>0</v>
      </c>
      <c r="BQ393" s="24">
        <f>SUMIFS(Detail!BK:BK,Detail!$A:$A,$B393,Detail!$D:$D,14,Detail!$C:$C,2)</f>
        <v>0</v>
      </c>
      <c r="BR393" s="24">
        <f>SUMIFS(Detail!BK:BK,Detail!$A:$A,$B393,Detail!$D:$D,14,Detail!$C:$C,3)</f>
        <v>0</v>
      </c>
      <c r="BS393" s="24">
        <f>SUMIFS(Detail!BK:BK,Detail!$A:$A,$B393,Detail!$D:$D,14,Detail!$C:$C,4)</f>
        <v>0</v>
      </c>
      <c r="BT393" s="33">
        <f t="shared" si="685"/>
        <v>0</v>
      </c>
      <c r="BU393" s="24">
        <f>SUMIFS(Detail!BK:BK,Detail!$A:$A,$B393,Detail!$D:$D,15,Detail!$C:$C,1)</f>
        <v>0</v>
      </c>
      <c r="BV393" s="24">
        <f>SUMIFS(Detail!BK:BK,Detail!$A:$A,$B393,Detail!$D:$D,15,Detail!$C:$C,2)</f>
        <v>0</v>
      </c>
      <c r="BW393" s="24">
        <f>SUMIFS(Detail!BK:BK,Detail!$A:$A,$B393,Detail!$D:$D,15,Detail!$C:$C,3)</f>
        <v>0</v>
      </c>
      <c r="BX393" s="24">
        <f>SUMIFS(Detail!BK:BK,Detail!$A:$A,$B393,Detail!$D:$D,15,Detail!$C:$C,4)</f>
        <v>0</v>
      </c>
      <c r="BY393" s="33">
        <f t="shared" si="686"/>
        <v>0</v>
      </c>
      <c r="BZ393" s="24">
        <f>SUMIFS(Detail!BK:BK,Detail!$A:$A,$B393,Detail!$D:$D,16,Detail!$C:$C,1)</f>
        <v>0</v>
      </c>
      <c r="CA393" s="24">
        <f>SUMIFS(Detail!BK:BK,Detail!$A:$A,$B393,Detail!$D:$D,16,Detail!$C:$C,2)</f>
        <v>0</v>
      </c>
      <c r="CB393" s="24">
        <f>SUMIFS(Detail!BK:BK,Detail!$A:$A,$B393,Detail!$D:$D,16,Detail!$C:$C,3)</f>
        <v>0</v>
      </c>
      <c r="CC393" s="24">
        <f>SUMIFS(Detail!BK:BK,Detail!$A:$A,$B393,Detail!$D:$D,16,Detail!$C:$C,4)</f>
        <v>0</v>
      </c>
      <c r="CD393" s="33">
        <f t="shared" si="687"/>
        <v>0</v>
      </c>
      <c r="CE393" s="24">
        <f>SUMIFS(Detail!BK:BK,Detail!$A:$A,$B393,Detail!$D:$D,17,Detail!$C:$C,1)</f>
        <v>0</v>
      </c>
      <c r="CF393" s="24">
        <f>SUMIFS(Detail!BK:BK,Detail!$A:$A,$B393,Detail!$D:$D,17,Detail!$C:$C,2)</f>
        <v>0</v>
      </c>
      <c r="CG393" s="24">
        <f>SUMIFS(Detail!BK:BK,Detail!$A:$A,$B393,Detail!$D:$D,17,Detail!$C:$C,3)</f>
        <v>0</v>
      </c>
      <c r="CH393" s="24">
        <f>SUMIFS(Detail!BK:BK,Detail!$A:$A,$B393,Detail!$D:$D,17,Detail!$C:$C,4)</f>
        <v>0</v>
      </c>
      <c r="CI393" s="33">
        <f t="shared" si="688"/>
        <v>0</v>
      </c>
      <c r="CJ393" s="24">
        <f>SUMIFS(Detail!BK:BK,Detail!$A:$A,$B393,Detail!$D:$D,18,Detail!$C:$C,1)</f>
        <v>0</v>
      </c>
      <c r="CK393" s="24">
        <f>SUMIFS(Detail!BK:BK,Detail!$A:$A,$B393,Detail!$D:$D,18,Detail!$C:$C,2)</f>
        <v>0</v>
      </c>
      <c r="CL393" s="24">
        <f>SUMIFS(Detail!BK:BK,Detail!$A:$A,$B393,Detail!$D:$D,18,Detail!$C:$C,3)</f>
        <v>0</v>
      </c>
      <c r="CM393" s="24">
        <f>SUMIFS(Detail!BK:BK,Detail!$A:$A,$B393,Detail!$D:$D,18,Detail!$C:$C,4)</f>
        <v>0</v>
      </c>
      <c r="CN393" s="33">
        <f t="shared" si="689"/>
        <v>0</v>
      </c>
      <c r="CO393" s="24">
        <f>SUMIFS(Detail!BK:BK,Detail!$A:$A,$B393,Detail!$D:$D,19,Detail!$C:$C,1)</f>
        <v>0</v>
      </c>
      <c r="CP393" s="24">
        <f>SUMIFS(Detail!BK:BK,Detail!$A:$A,$B393,Detail!$D:$D,19,Detail!$C:$C,2)</f>
        <v>0</v>
      </c>
      <c r="CQ393" s="24">
        <f>SUMIFS(Detail!BK:BK,Detail!$A:$A,$B393,Detail!$D:$D,19,Detail!$C:$C,3)</f>
        <v>0</v>
      </c>
      <c r="CR393" s="24">
        <f>SUMIFS(Detail!BK:BK,Detail!$A:$A,$B393,Detail!$D:$D,19,Detail!$C:$C,4)</f>
        <v>0</v>
      </c>
      <c r="CS393" s="33">
        <f t="shared" si="690"/>
        <v>0</v>
      </c>
      <c r="CT393" s="24">
        <f>SUMIFS(Detail!BK:BK,Detail!$A:$A,$B393,Detail!$D:$D,20,Detail!$C:$C,1)</f>
        <v>0</v>
      </c>
      <c r="CU393" s="24">
        <f>SUMIFS(Detail!BK:BK,Detail!$A:$A,$B393,Detail!$D:$D,20,Detail!$C:$C,2)</f>
        <v>0</v>
      </c>
      <c r="CV393" s="24">
        <f>SUMIFS(Detail!BK:BK,Detail!$A:$A,$B393,Detail!$D:$D,20,Detail!$C:$C,3)</f>
        <v>0</v>
      </c>
      <c r="CW393" s="24">
        <f>SUMIFS(Detail!BK:BK,Detail!$A:$A,$B393,Detail!$D:$D,20,Detail!$C:$C,4)</f>
        <v>0</v>
      </c>
      <c r="CX393" s="33">
        <f t="shared" si="691"/>
        <v>0</v>
      </c>
      <c r="CY393" s="24">
        <f>SUMIFS(Detail!BK:BK,Detail!$A:$A,$B393,Detail!$D:$D,21,Detail!$C:$C,1)</f>
        <v>0</v>
      </c>
      <c r="CZ393" s="24">
        <f>SUMIFS(Detail!BK:BK,Detail!$A:$A,$B393,Detail!$D:$D,21,Detail!$C:$C,2)</f>
        <v>0</v>
      </c>
      <c r="DA393" s="24">
        <f>SUMIFS(Detail!BK:BK,Detail!$A:$A,$B393,Detail!$D:$D,21,Detail!$C:$C,3)</f>
        <v>0</v>
      </c>
      <c r="DB393" s="24">
        <f>SUMIFS(Detail!BK:BK,Detail!$A:$A,$B393,Detail!$D:$D,21,Detail!$C:$C,4)</f>
        <v>0</v>
      </c>
      <c r="DC393" s="33">
        <f t="shared" si="692"/>
        <v>0</v>
      </c>
      <c r="DD393" s="86">
        <f>SUMIFS(Detail!BK:BK,Detail!$A:$A,$B393,Detail!$B:$B,"&gt;60")</f>
        <v>0</v>
      </c>
    </row>
    <row r="394" spans="1:108" x14ac:dyDescent="0.25">
      <c r="A394" t="s">
        <v>5646</v>
      </c>
      <c r="B394" s="32" t="s">
        <v>5126</v>
      </c>
      <c r="C394" s="24">
        <f>SUMIFS(Detail!BK:BK,Detail!$A:$A,$B394,Detail!$D:$D,1,Detail!$C:$C,1)</f>
        <v>0</v>
      </c>
      <c r="D394" s="24">
        <f>SUMIFS(Detail!BK:BK,Detail!$A:$A,$B394,Detail!$D:$D,1,Detail!$C:$C,2)</f>
        <v>0</v>
      </c>
      <c r="E394" s="24">
        <f>SUMIFS(Detail!BK:BK,Detail!$A:$A,$B394,Detail!$D:$D,1,Detail!$C:$C,3)</f>
        <v>0</v>
      </c>
      <c r="F394" s="24">
        <f>SUMIFS(Detail!BK:BK,Detail!$A:$A,$B394,Detail!$D:$D,1,Detail!$C:$C,4)</f>
        <v>0</v>
      </c>
      <c r="G394" s="33">
        <f t="shared" si="672"/>
        <v>0</v>
      </c>
      <c r="H394" s="24">
        <f>SUMIFS(Detail!BK:BK,Detail!$A:$A,$B394,Detail!$D:$D,2,Detail!$C:$C,1)</f>
        <v>0</v>
      </c>
      <c r="I394" s="24">
        <f>SUMIFS(Detail!BK:BK,Detail!$A:$A,$B394,Detail!$D:$D,2,Detail!$C:$C,2)</f>
        <v>0</v>
      </c>
      <c r="J394" s="24">
        <f>SUMIFS(Detail!BK:BK,Detail!$A:$A,$B394,Detail!$D:$D,2,Detail!$C:$C,3)</f>
        <v>0</v>
      </c>
      <c r="K394" s="24">
        <f>SUMIFS(Detail!BK:BK,Detail!$A:$A,$B394,Detail!$D:$D,2,Detail!$C:$C,4)</f>
        <v>0</v>
      </c>
      <c r="L394" s="33">
        <f t="shared" si="673"/>
        <v>0</v>
      </c>
      <c r="M394" s="24">
        <f>SUMIFS(Detail!BK:BK,Detail!$A:$A,$B394,Detail!$D:$D,3,Detail!$C:$C,1)</f>
        <v>0</v>
      </c>
      <c r="N394" s="24">
        <f>SUMIFS(Detail!BK:BK,Detail!$A:$A,$B394,Detail!$D:$D,3,Detail!$C:$C,2)</f>
        <v>0</v>
      </c>
      <c r="O394" s="24">
        <f>SUMIFS(Detail!BK:BK,Detail!$A:$A,$B394,Detail!$D:$D,3,Detail!$C:$C,3)</f>
        <v>0</v>
      </c>
      <c r="P394" s="24">
        <f>SUMIFS(Detail!BK:BK,Detail!$A:$A,$B394,Detail!$D:$D,3,Detail!$C:$C,4)</f>
        <v>0</v>
      </c>
      <c r="Q394" s="33">
        <f t="shared" si="674"/>
        <v>0</v>
      </c>
      <c r="R394" s="24">
        <f>SUMIFS(Detail!BK:BK,Detail!$A:$A,$B394,Detail!$D:$D,4,Detail!$C:$C,1)</f>
        <v>0</v>
      </c>
      <c r="S394" s="24">
        <f>SUMIFS(Detail!BK:BK,Detail!$A:$A,$B394,Detail!$D:$D,4,Detail!$C:$C,2)</f>
        <v>0</v>
      </c>
      <c r="T394" s="24">
        <f>SUMIFS(Detail!BK:BK,Detail!$A:$A,$B394,Detail!$D:$D,4,Detail!$C:$C,3)</f>
        <v>0</v>
      </c>
      <c r="U394" s="24">
        <f>SUMIFS(Detail!BK:BK,Detail!$A:$A,$B394,Detail!$D:$D,4,Detail!$C:$C,4)</f>
        <v>0</v>
      </c>
      <c r="V394" s="33">
        <f t="shared" si="675"/>
        <v>0</v>
      </c>
      <c r="W394" s="24">
        <f>SUMIFS(Detail!BK:BK,Detail!$A:$A,$B394,Detail!$D:$D,5,Detail!$C:$C,1)</f>
        <v>0</v>
      </c>
      <c r="X394" s="24">
        <f>SUMIFS(Detail!BK:BK,Detail!$A:$A,$B394,Detail!$D:$D,5,Detail!$C:$C,2)</f>
        <v>0</v>
      </c>
      <c r="Y394" s="24">
        <f>SUMIFS(Detail!BK:BK,Detail!$A:$A,$B394,Detail!$D:$D,5,Detail!$C:$C,3)</f>
        <v>0</v>
      </c>
      <c r="Z394" s="24">
        <f>SUMIFS(Detail!BK:BK,Detail!$A:$A,$B394,Detail!$D:$D,5,Detail!$C:$C,4)</f>
        <v>0</v>
      </c>
      <c r="AA394" s="33">
        <f t="shared" si="676"/>
        <v>0</v>
      </c>
      <c r="AB394" s="24">
        <f>SUMIFS(Detail!BK:BK,Detail!$A:$A,$B394,Detail!$D:$D,6,Detail!$C:$C,1)</f>
        <v>0</v>
      </c>
      <c r="AC394" s="24">
        <f>SUMIFS(Detail!BK:BK,Detail!$A:$A,$B394,Detail!$D:$D,6,Detail!$C:$C,2)</f>
        <v>0</v>
      </c>
      <c r="AD394" s="24">
        <f>SUMIFS(Detail!BK:BK,Detail!$A:$A,$B394,Detail!$D:$D,6,Detail!$C:$C,3)</f>
        <v>0</v>
      </c>
      <c r="AE394" s="24">
        <f>SUMIFS(Detail!BK:BK,Detail!$A:$A,$B394,Detail!$D:$D,6,Detail!$C:$C,4)</f>
        <v>0</v>
      </c>
      <c r="AF394" s="33">
        <f t="shared" si="677"/>
        <v>0</v>
      </c>
      <c r="AG394" s="24">
        <f>SUMIFS(Detail!BK:BK,Detail!$A:$A,$B394,Detail!$D:$D,7,Detail!$C:$C,1)</f>
        <v>0</v>
      </c>
      <c r="AH394" s="24">
        <f>SUMIFS(Detail!BK:BK,Detail!$A:$A,$B394,Detail!$D:$D,7,Detail!$C:$C,2)</f>
        <v>0</v>
      </c>
      <c r="AI394" s="24">
        <f>SUMIFS(Detail!BK:BK,Detail!$A:$A,$B394,Detail!$D:$D,7,Detail!$C:$C,3)</f>
        <v>0</v>
      </c>
      <c r="AJ394" s="24">
        <f>SUMIFS(Detail!BK:BK,Detail!$A:$A,$B394,Detail!$D:$D,7,Detail!$C:$C,4)</f>
        <v>0</v>
      </c>
      <c r="AK394" s="33">
        <f t="shared" si="678"/>
        <v>0</v>
      </c>
      <c r="AL394" s="24">
        <f>SUMIFS(Detail!BK:BK,Detail!$A:$A,$B394,Detail!$D:$D,8,Detail!$C:$C,1)</f>
        <v>0</v>
      </c>
      <c r="AM394" s="24">
        <f>SUMIFS(Detail!BK:BK,Detail!$A:$A,$B394,Detail!$D:$D,8,Detail!$C:$C,2)</f>
        <v>0</v>
      </c>
      <c r="AN394" s="24">
        <f>SUMIFS(Detail!BK:BK,Detail!$A:$A,$B394,Detail!$D:$D,8,Detail!$C:$C,3)</f>
        <v>0</v>
      </c>
      <c r="AO394" s="24">
        <f>SUMIFS(Detail!BK:BK,Detail!$A:$A,$B394,Detail!$D:$D,8,Detail!$C:$C,4)</f>
        <v>0</v>
      </c>
      <c r="AP394" s="33">
        <f t="shared" si="679"/>
        <v>0</v>
      </c>
      <c r="AQ394" s="24">
        <f>SUMIFS(Detail!BK:BK,Detail!$A:$A,$B394,Detail!$D:$D,9,Detail!$C:$C,1)</f>
        <v>0</v>
      </c>
      <c r="AR394" s="24">
        <f>SUMIFS(Detail!BK:BK,Detail!$A:$A,$B394,Detail!$D:$D,9,Detail!$C:$C,2)</f>
        <v>0</v>
      </c>
      <c r="AS394" s="24">
        <f>SUMIFS(Detail!BK:BK,Detail!$A:$A,$B394,Detail!$D:$D,9,Detail!$C:$C,3)</f>
        <v>0</v>
      </c>
      <c r="AT394" s="24">
        <f>SUMIFS(Detail!BK:BK,Detail!$A:$A,$B394,Detail!$D:$D,9,Detail!$C:$C,4)</f>
        <v>0</v>
      </c>
      <c r="AU394" s="33">
        <f t="shared" si="680"/>
        <v>0</v>
      </c>
      <c r="AV394" s="24">
        <f>SUMIFS(Detail!BK:BK,Detail!$A:$A,$B394,Detail!$D:$D,10,Detail!$C:$C,1)</f>
        <v>0</v>
      </c>
      <c r="AW394" s="24">
        <f>SUMIFS(Detail!BK:BK,Detail!$A:$A,$B394,Detail!$D:$D,10,Detail!$C:$C,2)</f>
        <v>0</v>
      </c>
      <c r="AX394" s="24">
        <f>SUMIFS(Detail!BK:BK,Detail!$A:$A,$B394,Detail!$D:$D,10,Detail!$C:$C,3)</f>
        <v>0</v>
      </c>
      <c r="AY394" s="24">
        <f>SUMIFS(Detail!BK:BK,Detail!$A:$A,$B394,Detail!$D:$D,10,Detail!$C:$C,4)</f>
        <v>0</v>
      </c>
      <c r="AZ394" s="33">
        <f t="shared" si="681"/>
        <v>0</v>
      </c>
      <c r="BA394" s="24">
        <f>SUMIFS(Detail!BK:BK,Detail!$A:$A,$B394,Detail!$D:$D,11,Detail!$C:$C,1)</f>
        <v>0</v>
      </c>
      <c r="BB394" s="24">
        <f>SUMIFS(Detail!BK:BK,Detail!$A:$A,$B394,Detail!$D:$D,11,Detail!$C:$C,2)</f>
        <v>0</v>
      </c>
      <c r="BC394" s="24">
        <f>SUMIFS(Detail!BK:BK,Detail!$A:$A,$B394,Detail!$D:$D,11,Detail!$C:$C,3)</f>
        <v>0</v>
      </c>
      <c r="BD394" s="24">
        <f>SUMIFS(Detail!BK:BK,Detail!$A:$A,$B394,Detail!$D:$D,11,Detail!$C:$C,4)</f>
        <v>0</v>
      </c>
      <c r="BE394" s="33">
        <f t="shared" si="682"/>
        <v>0</v>
      </c>
      <c r="BF394" s="24">
        <f>SUMIFS(Detail!BK:BK,Detail!$A:$A,$B394,Detail!$D:$D,12,Detail!$C:$C,1)</f>
        <v>0</v>
      </c>
      <c r="BG394" s="24">
        <f>SUMIFS(Detail!BK:BK,Detail!$A:$A,$B394,Detail!$D:$D,12,Detail!$C:$C,2)</f>
        <v>0</v>
      </c>
      <c r="BH394" s="24">
        <f>SUMIFS(Detail!BK:BK,Detail!$A:$A,$B394,Detail!$D:$D,12,Detail!$C:$C,3)</f>
        <v>0</v>
      </c>
      <c r="BI394" s="24">
        <f>SUMIFS(Detail!BK:BK,Detail!$A:$A,$B394,Detail!$D:$D,12,Detail!$C:$C,4)</f>
        <v>0</v>
      </c>
      <c r="BJ394" s="33">
        <f t="shared" si="683"/>
        <v>0</v>
      </c>
      <c r="BK394" s="24">
        <f>SUMIFS(Detail!BK:BK,Detail!$A:$A,$B394,Detail!$D:$D,13,Detail!$C:$C,1)</f>
        <v>0</v>
      </c>
      <c r="BL394" s="24">
        <f>SUMIFS(Detail!BK:BK,Detail!$A:$A,$B394,Detail!$D:$D,13,Detail!$C:$C,2)</f>
        <v>0</v>
      </c>
      <c r="BM394" s="24">
        <f>SUMIFS(Detail!BK:BK,Detail!$A:$A,$B394,Detail!$D:$D,13,Detail!$C:$C,3)</f>
        <v>0</v>
      </c>
      <c r="BN394" s="24">
        <f>SUMIFS(Detail!BK:BK,Detail!$A:$A,$B394,Detail!$D:$D,13,Detail!$C:$C,4)</f>
        <v>0</v>
      </c>
      <c r="BO394" s="33">
        <f t="shared" si="684"/>
        <v>0</v>
      </c>
      <c r="BP394" s="24">
        <f>SUMIFS(Detail!BK:BK,Detail!$A:$A,$B394,Detail!$D:$D,14,Detail!$C:$C,1)</f>
        <v>0</v>
      </c>
      <c r="BQ394" s="24">
        <f>SUMIFS(Detail!BK:BK,Detail!$A:$A,$B394,Detail!$D:$D,14,Detail!$C:$C,2)</f>
        <v>0</v>
      </c>
      <c r="BR394" s="24">
        <f>SUMIFS(Detail!BK:BK,Detail!$A:$A,$B394,Detail!$D:$D,14,Detail!$C:$C,3)</f>
        <v>0</v>
      </c>
      <c r="BS394" s="24">
        <f>SUMIFS(Detail!BK:BK,Detail!$A:$A,$B394,Detail!$D:$D,14,Detail!$C:$C,4)</f>
        <v>0</v>
      </c>
      <c r="BT394" s="33">
        <f t="shared" si="685"/>
        <v>0</v>
      </c>
      <c r="BU394" s="24">
        <f>SUMIFS(Detail!BK:BK,Detail!$A:$A,$B394,Detail!$D:$D,15,Detail!$C:$C,1)</f>
        <v>0</v>
      </c>
      <c r="BV394" s="24">
        <f>SUMIFS(Detail!BK:BK,Detail!$A:$A,$B394,Detail!$D:$D,15,Detail!$C:$C,2)</f>
        <v>0</v>
      </c>
      <c r="BW394" s="24">
        <f>SUMIFS(Detail!BK:BK,Detail!$A:$A,$B394,Detail!$D:$D,15,Detail!$C:$C,3)</f>
        <v>0</v>
      </c>
      <c r="BX394" s="24">
        <f>SUMIFS(Detail!BK:BK,Detail!$A:$A,$B394,Detail!$D:$D,15,Detail!$C:$C,4)</f>
        <v>0</v>
      </c>
      <c r="BY394" s="33">
        <f t="shared" si="686"/>
        <v>0</v>
      </c>
      <c r="BZ394" s="24">
        <f>SUMIFS(Detail!BK:BK,Detail!$A:$A,$B394,Detail!$D:$D,16,Detail!$C:$C,1)</f>
        <v>0</v>
      </c>
      <c r="CA394" s="24">
        <f>SUMIFS(Detail!BK:BK,Detail!$A:$A,$B394,Detail!$D:$D,16,Detail!$C:$C,2)</f>
        <v>0</v>
      </c>
      <c r="CB394" s="24">
        <f>SUMIFS(Detail!BK:BK,Detail!$A:$A,$B394,Detail!$D:$D,16,Detail!$C:$C,3)</f>
        <v>0</v>
      </c>
      <c r="CC394" s="24">
        <f>SUMIFS(Detail!BK:BK,Detail!$A:$A,$B394,Detail!$D:$D,16,Detail!$C:$C,4)</f>
        <v>0</v>
      </c>
      <c r="CD394" s="33">
        <f t="shared" si="687"/>
        <v>0</v>
      </c>
      <c r="CE394" s="24">
        <f>SUMIFS(Detail!BK:BK,Detail!$A:$A,$B394,Detail!$D:$D,17,Detail!$C:$C,1)</f>
        <v>0</v>
      </c>
      <c r="CF394" s="24">
        <f>SUMIFS(Detail!BK:BK,Detail!$A:$A,$B394,Detail!$D:$D,17,Detail!$C:$C,2)</f>
        <v>0</v>
      </c>
      <c r="CG394" s="24">
        <f>SUMIFS(Detail!BK:BK,Detail!$A:$A,$B394,Detail!$D:$D,17,Detail!$C:$C,3)</f>
        <v>0</v>
      </c>
      <c r="CH394" s="24">
        <f>SUMIFS(Detail!BK:BK,Detail!$A:$A,$B394,Detail!$D:$D,17,Detail!$C:$C,4)</f>
        <v>0</v>
      </c>
      <c r="CI394" s="33">
        <f t="shared" si="688"/>
        <v>0</v>
      </c>
      <c r="CJ394" s="24">
        <f>SUMIFS(Detail!BK:BK,Detail!$A:$A,$B394,Detail!$D:$D,18,Detail!$C:$C,1)</f>
        <v>0</v>
      </c>
      <c r="CK394" s="24">
        <f>SUMIFS(Detail!BK:BK,Detail!$A:$A,$B394,Detail!$D:$D,18,Detail!$C:$C,2)</f>
        <v>0</v>
      </c>
      <c r="CL394" s="24">
        <f>SUMIFS(Detail!BK:BK,Detail!$A:$A,$B394,Detail!$D:$D,18,Detail!$C:$C,3)</f>
        <v>0</v>
      </c>
      <c r="CM394" s="24">
        <f>SUMIFS(Detail!BK:BK,Detail!$A:$A,$B394,Detail!$D:$D,18,Detail!$C:$C,4)</f>
        <v>0</v>
      </c>
      <c r="CN394" s="33">
        <f t="shared" si="689"/>
        <v>0</v>
      </c>
      <c r="CO394" s="24">
        <f>SUMIFS(Detail!BK:BK,Detail!$A:$A,$B394,Detail!$D:$D,19,Detail!$C:$C,1)</f>
        <v>0</v>
      </c>
      <c r="CP394" s="24">
        <f>SUMIFS(Detail!BK:BK,Detail!$A:$A,$B394,Detail!$D:$D,19,Detail!$C:$C,2)</f>
        <v>0</v>
      </c>
      <c r="CQ394" s="24">
        <f>SUMIFS(Detail!BK:BK,Detail!$A:$A,$B394,Detail!$D:$D,19,Detail!$C:$C,3)</f>
        <v>0</v>
      </c>
      <c r="CR394" s="24">
        <f>SUMIFS(Detail!BK:BK,Detail!$A:$A,$B394,Detail!$D:$D,19,Detail!$C:$C,4)</f>
        <v>0</v>
      </c>
      <c r="CS394" s="33">
        <f t="shared" si="690"/>
        <v>0</v>
      </c>
      <c r="CT394" s="24">
        <f>SUMIFS(Detail!BK:BK,Detail!$A:$A,$B394,Detail!$D:$D,20,Detail!$C:$C,1)</f>
        <v>0</v>
      </c>
      <c r="CU394" s="24">
        <f>SUMIFS(Detail!BK:BK,Detail!$A:$A,$B394,Detail!$D:$D,20,Detail!$C:$C,2)</f>
        <v>0</v>
      </c>
      <c r="CV394" s="24">
        <f>SUMIFS(Detail!BK:BK,Detail!$A:$A,$B394,Detail!$D:$D,20,Detail!$C:$C,3)</f>
        <v>0</v>
      </c>
      <c r="CW394" s="24">
        <f>SUMIFS(Detail!BK:BK,Detail!$A:$A,$B394,Detail!$D:$D,20,Detail!$C:$C,4)</f>
        <v>0</v>
      </c>
      <c r="CX394" s="33">
        <f t="shared" si="691"/>
        <v>0</v>
      </c>
      <c r="CY394" s="24">
        <f>SUMIFS(Detail!BK:BK,Detail!$A:$A,$B394,Detail!$D:$D,21,Detail!$C:$C,1)</f>
        <v>0</v>
      </c>
      <c r="CZ394" s="24">
        <f>SUMIFS(Detail!BK:BK,Detail!$A:$A,$B394,Detail!$D:$D,21,Detail!$C:$C,2)</f>
        <v>0</v>
      </c>
      <c r="DA394" s="24">
        <f>SUMIFS(Detail!BK:BK,Detail!$A:$A,$B394,Detail!$D:$D,21,Detail!$C:$C,3)</f>
        <v>0</v>
      </c>
      <c r="DB394" s="24">
        <f>SUMIFS(Detail!BK:BK,Detail!$A:$A,$B394,Detail!$D:$D,21,Detail!$C:$C,4)</f>
        <v>0</v>
      </c>
      <c r="DC394" s="33">
        <f t="shared" si="692"/>
        <v>0</v>
      </c>
      <c r="DD394" s="86">
        <f>SUMIFS(Detail!BK:BK,Detail!$A:$A,$B394,Detail!$B:$B,"&gt;60")</f>
        <v>0</v>
      </c>
    </row>
    <row r="395" spans="1:108" x14ac:dyDescent="0.25">
      <c r="A395" t="s">
        <v>5647</v>
      </c>
      <c r="B395" s="32" t="s">
        <v>5127</v>
      </c>
      <c r="C395" s="24">
        <f>SUMIFS(Detail!BK:BK,Detail!$A:$A,$B395,Detail!$D:$D,1,Detail!$C:$C,1)</f>
        <v>0</v>
      </c>
      <c r="D395" s="24">
        <f>SUMIFS(Detail!BK:BK,Detail!$A:$A,$B395,Detail!$D:$D,1,Detail!$C:$C,2)</f>
        <v>0</v>
      </c>
      <c r="E395" s="24">
        <f>SUMIFS(Detail!BK:BK,Detail!$A:$A,$B395,Detail!$D:$D,1,Detail!$C:$C,3)</f>
        <v>0</v>
      </c>
      <c r="F395" s="24">
        <f>SUMIFS(Detail!BK:BK,Detail!$A:$A,$B395,Detail!$D:$D,1,Detail!$C:$C,4)</f>
        <v>0</v>
      </c>
      <c r="G395" s="33">
        <f t="shared" si="672"/>
        <v>0</v>
      </c>
      <c r="H395" s="24">
        <f>SUMIFS(Detail!BK:BK,Detail!$A:$A,$B395,Detail!$D:$D,2,Detail!$C:$C,1)</f>
        <v>0</v>
      </c>
      <c r="I395" s="24">
        <f>SUMIFS(Detail!BK:BK,Detail!$A:$A,$B395,Detail!$D:$D,2,Detail!$C:$C,2)</f>
        <v>0</v>
      </c>
      <c r="J395" s="24">
        <f>SUMIFS(Detail!BK:BK,Detail!$A:$A,$B395,Detail!$D:$D,2,Detail!$C:$C,3)</f>
        <v>0</v>
      </c>
      <c r="K395" s="24">
        <f>SUMIFS(Detail!BK:BK,Detail!$A:$A,$B395,Detail!$D:$D,2,Detail!$C:$C,4)</f>
        <v>0</v>
      </c>
      <c r="L395" s="33">
        <f t="shared" si="673"/>
        <v>0</v>
      </c>
      <c r="M395" s="24">
        <f>SUMIFS(Detail!BK:BK,Detail!$A:$A,$B395,Detail!$D:$D,3,Detail!$C:$C,1)</f>
        <v>0</v>
      </c>
      <c r="N395" s="24">
        <f>SUMIFS(Detail!BK:BK,Detail!$A:$A,$B395,Detail!$D:$D,3,Detail!$C:$C,2)</f>
        <v>0</v>
      </c>
      <c r="O395" s="24">
        <f>SUMIFS(Detail!BK:BK,Detail!$A:$A,$B395,Detail!$D:$D,3,Detail!$C:$C,3)</f>
        <v>0</v>
      </c>
      <c r="P395" s="24">
        <f>SUMIFS(Detail!BK:BK,Detail!$A:$A,$B395,Detail!$D:$D,3,Detail!$C:$C,4)</f>
        <v>0</v>
      </c>
      <c r="Q395" s="33">
        <f t="shared" si="674"/>
        <v>0</v>
      </c>
      <c r="R395" s="24">
        <f>SUMIFS(Detail!BK:BK,Detail!$A:$A,$B395,Detail!$D:$D,4,Detail!$C:$C,1)</f>
        <v>0</v>
      </c>
      <c r="S395" s="24">
        <f>SUMIFS(Detail!BK:BK,Detail!$A:$A,$B395,Detail!$D:$D,4,Detail!$C:$C,2)</f>
        <v>0</v>
      </c>
      <c r="T395" s="24">
        <f>SUMIFS(Detail!BK:BK,Detail!$A:$A,$B395,Detail!$D:$D,4,Detail!$C:$C,3)</f>
        <v>0</v>
      </c>
      <c r="U395" s="24">
        <f>SUMIFS(Detail!BK:BK,Detail!$A:$A,$B395,Detail!$D:$D,4,Detail!$C:$C,4)</f>
        <v>0</v>
      </c>
      <c r="V395" s="33">
        <f t="shared" si="675"/>
        <v>0</v>
      </c>
      <c r="W395" s="24">
        <f>SUMIFS(Detail!BK:BK,Detail!$A:$A,$B395,Detail!$D:$D,5,Detail!$C:$C,1)</f>
        <v>0</v>
      </c>
      <c r="X395" s="24">
        <f>SUMIFS(Detail!BK:BK,Detail!$A:$A,$B395,Detail!$D:$D,5,Detail!$C:$C,2)</f>
        <v>0</v>
      </c>
      <c r="Y395" s="24">
        <f>SUMIFS(Detail!BK:BK,Detail!$A:$A,$B395,Detail!$D:$D,5,Detail!$C:$C,3)</f>
        <v>0</v>
      </c>
      <c r="Z395" s="24">
        <f>SUMIFS(Detail!BK:BK,Detail!$A:$A,$B395,Detail!$D:$D,5,Detail!$C:$C,4)</f>
        <v>0</v>
      </c>
      <c r="AA395" s="33">
        <f t="shared" si="676"/>
        <v>0</v>
      </c>
      <c r="AB395" s="24">
        <f>SUMIFS(Detail!BK:BK,Detail!$A:$A,$B395,Detail!$D:$D,6,Detail!$C:$C,1)</f>
        <v>0</v>
      </c>
      <c r="AC395" s="24">
        <f>SUMIFS(Detail!BK:BK,Detail!$A:$A,$B395,Detail!$D:$D,6,Detail!$C:$C,2)</f>
        <v>0</v>
      </c>
      <c r="AD395" s="24">
        <f>SUMIFS(Detail!BK:BK,Detail!$A:$A,$B395,Detail!$D:$D,6,Detail!$C:$C,3)</f>
        <v>0</v>
      </c>
      <c r="AE395" s="24">
        <f>SUMIFS(Detail!BK:BK,Detail!$A:$A,$B395,Detail!$D:$D,6,Detail!$C:$C,4)</f>
        <v>0</v>
      </c>
      <c r="AF395" s="33">
        <f t="shared" si="677"/>
        <v>0</v>
      </c>
      <c r="AG395" s="24">
        <f>SUMIFS(Detail!BK:BK,Detail!$A:$A,$B395,Detail!$D:$D,7,Detail!$C:$C,1)</f>
        <v>0</v>
      </c>
      <c r="AH395" s="24">
        <f>SUMIFS(Detail!BK:BK,Detail!$A:$A,$B395,Detail!$D:$D,7,Detail!$C:$C,2)</f>
        <v>0</v>
      </c>
      <c r="AI395" s="24">
        <f>SUMIFS(Detail!BK:BK,Detail!$A:$A,$B395,Detail!$D:$D,7,Detail!$C:$C,3)</f>
        <v>0</v>
      </c>
      <c r="AJ395" s="24">
        <f>SUMIFS(Detail!BK:BK,Detail!$A:$A,$B395,Detail!$D:$D,7,Detail!$C:$C,4)</f>
        <v>0</v>
      </c>
      <c r="AK395" s="33">
        <f t="shared" si="678"/>
        <v>0</v>
      </c>
      <c r="AL395" s="24">
        <f>SUMIFS(Detail!BK:BK,Detail!$A:$A,$B395,Detail!$D:$D,8,Detail!$C:$C,1)</f>
        <v>0</v>
      </c>
      <c r="AM395" s="24">
        <f>SUMIFS(Detail!BK:BK,Detail!$A:$A,$B395,Detail!$D:$D,8,Detail!$C:$C,2)</f>
        <v>0</v>
      </c>
      <c r="AN395" s="24">
        <f>SUMIFS(Detail!BK:BK,Detail!$A:$A,$B395,Detail!$D:$D,8,Detail!$C:$C,3)</f>
        <v>0</v>
      </c>
      <c r="AO395" s="24">
        <f>SUMIFS(Detail!BK:BK,Detail!$A:$A,$B395,Detail!$D:$D,8,Detail!$C:$C,4)</f>
        <v>0</v>
      </c>
      <c r="AP395" s="33">
        <f t="shared" si="679"/>
        <v>0</v>
      </c>
      <c r="AQ395" s="24">
        <f>SUMIFS(Detail!BK:BK,Detail!$A:$A,$B395,Detail!$D:$D,9,Detail!$C:$C,1)</f>
        <v>0</v>
      </c>
      <c r="AR395" s="24">
        <f>SUMIFS(Detail!BK:BK,Detail!$A:$A,$B395,Detail!$D:$D,9,Detail!$C:$C,2)</f>
        <v>0</v>
      </c>
      <c r="AS395" s="24">
        <f>SUMIFS(Detail!BK:BK,Detail!$A:$A,$B395,Detail!$D:$D,9,Detail!$C:$C,3)</f>
        <v>0</v>
      </c>
      <c r="AT395" s="24">
        <f>SUMIFS(Detail!BK:BK,Detail!$A:$A,$B395,Detail!$D:$D,9,Detail!$C:$C,4)</f>
        <v>0</v>
      </c>
      <c r="AU395" s="33">
        <f t="shared" si="680"/>
        <v>0</v>
      </c>
      <c r="AV395" s="24">
        <f>SUMIFS(Detail!BK:BK,Detail!$A:$A,$B395,Detail!$D:$D,10,Detail!$C:$C,1)</f>
        <v>0</v>
      </c>
      <c r="AW395" s="24">
        <f>SUMIFS(Detail!BK:BK,Detail!$A:$A,$B395,Detail!$D:$D,10,Detail!$C:$C,2)</f>
        <v>0</v>
      </c>
      <c r="AX395" s="24">
        <f>SUMIFS(Detail!BK:BK,Detail!$A:$A,$B395,Detail!$D:$D,10,Detail!$C:$C,3)</f>
        <v>0</v>
      </c>
      <c r="AY395" s="24">
        <f>SUMIFS(Detail!BK:BK,Detail!$A:$A,$B395,Detail!$D:$D,10,Detail!$C:$C,4)</f>
        <v>0</v>
      </c>
      <c r="AZ395" s="33">
        <f t="shared" si="681"/>
        <v>0</v>
      </c>
      <c r="BA395" s="24">
        <f>SUMIFS(Detail!BK:BK,Detail!$A:$A,$B395,Detail!$D:$D,11,Detail!$C:$C,1)</f>
        <v>0</v>
      </c>
      <c r="BB395" s="24">
        <f>SUMIFS(Detail!BK:BK,Detail!$A:$A,$B395,Detail!$D:$D,11,Detail!$C:$C,2)</f>
        <v>0</v>
      </c>
      <c r="BC395" s="24">
        <f>SUMIFS(Detail!BK:BK,Detail!$A:$A,$B395,Detail!$D:$D,11,Detail!$C:$C,3)</f>
        <v>0</v>
      </c>
      <c r="BD395" s="24">
        <f>SUMIFS(Detail!BK:BK,Detail!$A:$A,$B395,Detail!$D:$D,11,Detail!$C:$C,4)</f>
        <v>0</v>
      </c>
      <c r="BE395" s="33">
        <f t="shared" si="682"/>
        <v>0</v>
      </c>
      <c r="BF395" s="24">
        <f>SUMIFS(Detail!BK:BK,Detail!$A:$A,$B395,Detail!$D:$D,12,Detail!$C:$C,1)</f>
        <v>0</v>
      </c>
      <c r="BG395" s="24">
        <f>SUMIFS(Detail!BK:BK,Detail!$A:$A,$B395,Detail!$D:$D,12,Detail!$C:$C,2)</f>
        <v>0</v>
      </c>
      <c r="BH395" s="24">
        <f>SUMIFS(Detail!BK:BK,Detail!$A:$A,$B395,Detail!$D:$D,12,Detail!$C:$C,3)</f>
        <v>0</v>
      </c>
      <c r="BI395" s="24">
        <f>SUMIFS(Detail!BK:BK,Detail!$A:$A,$B395,Detail!$D:$D,12,Detail!$C:$C,4)</f>
        <v>0</v>
      </c>
      <c r="BJ395" s="33">
        <f t="shared" si="683"/>
        <v>0</v>
      </c>
      <c r="BK395" s="24">
        <f>SUMIFS(Detail!BK:BK,Detail!$A:$A,$B395,Detail!$D:$D,13,Detail!$C:$C,1)</f>
        <v>0</v>
      </c>
      <c r="BL395" s="24">
        <f>SUMIFS(Detail!BK:BK,Detail!$A:$A,$B395,Detail!$D:$D,13,Detail!$C:$C,2)</f>
        <v>0</v>
      </c>
      <c r="BM395" s="24">
        <f>SUMIFS(Detail!BK:BK,Detail!$A:$A,$B395,Detail!$D:$D,13,Detail!$C:$C,3)</f>
        <v>0</v>
      </c>
      <c r="BN395" s="24">
        <f>SUMIFS(Detail!BK:BK,Detail!$A:$A,$B395,Detail!$D:$D,13,Detail!$C:$C,4)</f>
        <v>0</v>
      </c>
      <c r="BO395" s="33">
        <f t="shared" si="684"/>
        <v>0</v>
      </c>
      <c r="BP395" s="24">
        <f>SUMIFS(Detail!BK:BK,Detail!$A:$A,$B395,Detail!$D:$D,14,Detail!$C:$C,1)</f>
        <v>0</v>
      </c>
      <c r="BQ395" s="24">
        <f>SUMIFS(Detail!BK:BK,Detail!$A:$A,$B395,Detail!$D:$D,14,Detail!$C:$C,2)</f>
        <v>0</v>
      </c>
      <c r="BR395" s="24">
        <f>SUMIFS(Detail!BK:BK,Detail!$A:$A,$B395,Detail!$D:$D,14,Detail!$C:$C,3)</f>
        <v>0</v>
      </c>
      <c r="BS395" s="24">
        <f>SUMIFS(Detail!BK:BK,Detail!$A:$A,$B395,Detail!$D:$D,14,Detail!$C:$C,4)</f>
        <v>0</v>
      </c>
      <c r="BT395" s="33">
        <f t="shared" si="685"/>
        <v>0</v>
      </c>
      <c r="BU395" s="24">
        <f>SUMIFS(Detail!BK:BK,Detail!$A:$A,$B395,Detail!$D:$D,15,Detail!$C:$C,1)</f>
        <v>0</v>
      </c>
      <c r="BV395" s="24">
        <f>SUMIFS(Detail!BK:BK,Detail!$A:$A,$B395,Detail!$D:$D,15,Detail!$C:$C,2)</f>
        <v>0</v>
      </c>
      <c r="BW395" s="24">
        <f>SUMIFS(Detail!BK:BK,Detail!$A:$A,$B395,Detail!$D:$D,15,Detail!$C:$C,3)</f>
        <v>0</v>
      </c>
      <c r="BX395" s="24">
        <f>SUMIFS(Detail!BK:BK,Detail!$A:$A,$B395,Detail!$D:$D,15,Detail!$C:$C,4)</f>
        <v>0</v>
      </c>
      <c r="BY395" s="33">
        <f t="shared" si="686"/>
        <v>0</v>
      </c>
      <c r="BZ395" s="24">
        <f>SUMIFS(Detail!BK:BK,Detail!$A:$A,$B395,Detail!$D:$D,16,Detail!$C:$C,1)</f>
        <v>0</v>
      </c>
      <c r="CA395" s="24">
        <f>SUMIFS(Detail!BK:BK,Detail!$A:$A,$B395,Detail!$D:$D,16,Detail!$C:$C,2)</f>
        <v>0</v>
      </c>
      <c r="CB395" s="24">
        <f>SUMIFS(Detail!BK:BK,Detail!$A:$A,$B395,Detail!$D:$D,16,Detail!$C:$C,3)</f>
        <v>0</v>
      </c>
      <c r="CC395" s="24">
        <f>SUMIFS(Detail!BK:BK,Detail!$A:$A,$B395,Detail!$D:$D,16,Detail!$C:$C,4)</f>
        <v>0</v>
      </c>
      <c r="CD395" s="33">
        <f t="shared" si="687"/>
        <v>0</v>
      </c>
      <c r="CE395" s="24">
        <f>SUMIFS(Detail!BK:BK,Detail!$A:$A,$B395,Detail!$D:$D,17,Detail!$C:$C,1)</f>
        <v>0</v>
      </c>
      <c r="CF395" s="24">
        <f>SUMIFS(Detail!BK:BK,Detail!$A:$A,$B395,Detail!$D:$D,17,Detail!$C:$C,2)</f>
        <v>0</v>
      </c>
      <c r="CG395" s="24">
        <f>SUMIFS(Detail!BK:BK,Detail!$A:$A,$B395,Detail!$D:$D,17,Detail!$C:$C,3)</f>
        <v>0</v>
      </c>
      <c r="CH395" s="24">
        <f>SUMIFS(Detail!BK:BK,Detail!$A:$A,$B395,Detail!$D:$D,17,Detail!$C:$C,4)</f>
        <v>0</v>
      </c>
      <c r="CI395" s="33">
        <f t="shared" si="688"/>
        <v>0</v>
      </c>
      <c r="CJ395" s="24">
        <f>SUMIFS(Detail!BK:BK,Detail!$A:$A,$B395,Detail!$D:$D,18,Detail!$C:$C,1)</f>
        <v>0</v>
      </c>
      <c r="CK395" s="24">
        <f>SUMIFS(Detail!BK:BK,Detail!$A:$A,$B395,Detail!$D:$D,18,Detail!$C:$C,2)</f>
        <v>0</v>
      </c>
      <c r="CL395" s="24">
        <f>SUMIFS(Detail!BK:BK,Detail!$A:$A,$B395,Detail!$D:$D,18,Detail!$C:$C,3)</f>
        <v>0</v>
      </c>
      <c r="CM395" s="24">
        <f>SUMIFS(Detail!BK:BK,Detail!$A:$A,$B395,Detail!$D:$D,18,Detail!$C:$C,4)</f>
        <v>0</v>
      </c>
      <c r="CN395" s="33">
        <f t="shared" si="689"/>
        <v>0</v>
      </c>
      <c r="CO395" s="24">
        <f>SUMIFS(Detail!BK:BK,Detail!$A:$A,$B395,Detail!$D:$D,19,Detail!$C:$C,1)</f>
        <v>0</v>
      </c>
      <c r="CP395" s="24">
        <f>SUMIFS(Detail!BK:BK,Detail!$A:$A,$B395,Detail!$D:$D,19,Detail!$C:$C,2)</f>
        <v>0</v>
      </c>
      <c r="CQ395" s="24">
        <f>SUMIFS(Detail!BK:BK,Detail!$A:$A,$B395,Detail!$D:$D,19,Detail!$C:$C,3)</f>
        <v>0</v>
      </c>
      <c r="CR395" s="24">
        <f>SUMIFS(Detail!BK:BK,Detail!$A:$A,$B395,Detail!$D:$D,19,Detail!$C:$C,4)</f>
        <v>0</v>
      </c>
      <c r="CS395" s="33">
        <f t="shared" si="690"/>
        <v>0</v>
      </c>
      <c r="CT395" s="24">
        <f>SUMIFS(Detail!BK:BK,Detail!$A:$A,$B395,Detail!$D:$D,20,Detail!$C:$C,1)</f>
        <v>0</v>
      </c>
      <c r="CU395" s="24">
        <f>SUMIFS(Detail!BK:BK,Detail!$A:$A,$B395,Detail!$D:$D,20,Detail!$C:$C,2)</f>
        <v>0</v>
      </c>
      <c r="CV395" s="24">
        <f>SUMIFS(Detail!BK:BK,Detail!$A:$A,$B395,Detail!$D:$D,20,Detail!$C:$C,3)</f>
        <v>0</v>
      </c>
      <c r="CW395" s="24">
        <f>SUMIFS(Detail!BK:BK,Detail!$A:$A,$B395,Detail!$D:$D,20,Detail!$C:$C,4)</f>
        <v>0</v>
      </c>
      <c r="CX395" s="33">
        <f t="shared" si="691"/>
        <v>0</v>
      </c>
      <c r="CY395" s="24">
        <f>SUMIFS(Detail!BK:BK,Detail!$A:$A,$B395,Detail!$D:$D,21,Detail!$C:$C,1)</f>
        <v>0</v>
      </c>
      <c r="CZ395" s="24">
        <f>SUMIFS(Detail!BK:BK,Detail!$A:$A,$B395,Detail!$D:$D,21,Detail!$C:$C,2)</f>
        <v>0</v>
      </c>
      <c r="DA395" s="24">
        <f>SUMIFS(Detail!BK:BK,Detail!$A:$A,$B395,Detail!$D:$D,21,Detail!$C:$C,3)</f>
        <v>0</v>
      </c>
      <c r="DB395" s="24">
        <f>SUMIFS(Detail!BK:BK,Detail!$A:$A,$B395,Detail!$D:$D,21,Detail!$C:$C,4)</f>
        <v>0</v>
      </c>
      <c r="DC395" s="33">
        <f t="shared" si="692"/>
        <v>0</v>
      </c>
      <c r="DD395" s="86">
        <f>SUMIFS(Detail!BK:BK,Detail!$A:$A,$B395,Detail!$B:$B,"&gt;60")</f>
        <v>0</v>
      </c>
    </row>
    <row r="396" spans="1:108" x14ac:dyDescent="0.25">
      <c r="A396" t="s">
        <v>5648</v>
      </c>
      <c r="B396" s="32" t="s">
        <v>5128</v>
      </c>
      <c r="C396" s="24">
        <f>SUMIFS(Detail!BK:BK,Detail!$A:$A,$B396,Detail!$D:$D,1,Detail!$C:$C,1)</f>
        <v>0</v>
      </c>
      <c r="D396" s="24">
        <f>SUMIFS(Detail!BK:BK,Detail!$A:$A,$B396,Detail!$D:$D,1,Detail!$C:$C,2)</f>
        <v>0</v>
      </c>
      <c r="E396" s="24">
        <f>SUMIFS(Detail!BK:BK,Detail!$A:$A,$B396,Detail!$D:$D,1,Detail!$C:$C,3)</f>
        <v>0</v>
      </c>
      <c r="F396" s="24">
        <f>SUMIFS(Detail!BK:BK,Detail!$A:$A,$B396,Detail!$D:$D,1,Detail!$C:$C,4)</f>
        <v>0</v>
      </c>
      <c r="G396" s="33">
        <f t="shared" si="672"/>
        <v>0</v>
      </c>
      <c r="H396" s="24">
        <f>SUMIFS(Detail!BK:BK,Detail!$A:$A,$B396,Detail!$D:$D,2,Detail!$C:$C,1)</f>
        <v>0</v>
      </c>
      <c r="I396" s="24">
        <f>SUMIFS(Detail!BK:BK,Detail!$A:$A,$B396,Detail!$D:$D,2,Detail!$C:$C,2)</f>
        <v>0</v>
      </c>
      <c r="J396" s="24">
        <f>SUMIFS(Detail!BK:BK,Detail!$A:$A,$B396,Detail!$D:$D,2,Detail!$C:$C,3)</f>
        <v>0</v>
      </c>
      <c r="K396" s="24">
        <f>SUMIFS(Detail!BK:BK,Detail!$A:$A,$B396,Detail!$D:$D,2,Detail!$C:$C,4)</f>
        <v>0</v>
      </c>
      <c r="L396" s="33">
        <f t="shared" si="673"/>
        <v>0</v>
      </c>
      <c r="M396" s="24">
        <f>SUMIFS(Detail!BK:BK,Detail!$A:$A,$B396,Detail!$D:$D,3,Detail!$C:$C,1)</f>
        <v>0</v>
      </c>
      <c r="N396" s="24">
        <f>SUMIFS(Detail!BK:BK,Detail!$A:$A,$B396,Detail!$D:$D,3,Detail!$C:$C,2)</f>
        <v>0</v>
      </c>
      <c r="O396" s="24">
        <f>SUMIFS(Detail!BK:BK,Detail!$A:$A,$B396,Detail!$D:$D,3,Detail!$C:$C,3)</f>
        <v>0</v>
      </c>
      <c r="P396" s="24">
        <f>SUMIFS(Detail!BK:BK,Detail!$A:$A,$B396,Detail!$D:$D,3,Detail!$C:$C,4)</f>
        <v>0</v>
      </c>
      <c r="Q396" s="33">
        <f t="shared" si="674"/>
        <v>0</v>
      </c>
      <c r="R396" s="24">
        <f>SUMIFS(Detail!BK:BK,Detail!$A:$A,$B396,Detail!$D:$D,4,Detail!$C:$C,1)</f>
        <v>0</v>
      </c>
      <c r="S396" s="24">
        <f>SUMIFS(Detail!BK:BK,Detail!$A:$A,$B396,Detail!$D:$D,4,Detail!$C:$C,2)</f>
        <v>0</v>
      </c>
      <c r="T396" s="24">
        <f>SUMIFS(Detail!BK:BK,Detail!$A:$A,$B396,Detail!$D:$D,4,Detail!$C:$C,3)</f>
        <v>0</v>
      </c>
      <c r="U396" s="24">
        <f>SUMIFS(Detail!BK:BK,Detail!$A:$A,$B396,Detail!$D:$D,4,Detail!$C:$C,4)</f>
        <v>0</v>
      </c>
      <c r="V396" s="33">
        <f t="shared" si="675"/>
        <v>0</v>
      </c>
      <c r="W396" s="24">
        <f>SUMIFS(Detail!BK:BK,Detail!$A:$A,$B396,Detail!$D:$D,5,Detail!$C:$C,1)</f>
        <v>0</v>
      </c>
      <c r="X396" s="24">
        <f>SUMIFS(Detail!BK:BK,Detail!$A:$A,$B396,Detail!$D:$D,5,Detail!$C:$C,2)</f>
        <v>0</v>
      </c>
      <c r="Y396" s="24">
        <f>SUMIFS(Detail!BK:BK,Detail!$A:$A,$B396,Detail!$D:$D,5,Detail!$C:$C,3)</f>
        <v>0</v>
      </c>
      <c r="Z396" s="24">
        <f>SUMIFS(Detail!BK:BK,Detail!$A:$A,$B396,Detail!$D:$D,5,Detail!$C:$C,4)</f>
        <v>0</v>
      </c>
      <c r="AA396" s="33">
        <f t="shared" si="676"/>
        <v>0</v>
      </c>
      <c r="AB396" s="24">
        <f>SUMIFS(Detail!BK:BK,Detail!$A:$A,$B396,Detail!$D:$D,6,Detail!$C:$C,1)</f>
        <v>0</v>
      </c>
      <c r="AC396" s="24">
        <f>SUMIFS(Detail!BK:BK,Detail!$A:$A,$B396,Detail!$D:$D,6,Detail!$C:$C,2)</f>
        <v>0</v>
      </c>
      <c r="AD396" s="24">
        <f>SUMIFS(Detail!BK:BK,Detail!$A:$A,$B396,Detail!$D:$D,6,Detail!$C:$C,3)</f>
        <v>0</v>
      </c>
      <c r="AE396" s="24">
        <f>SUMIFS(Detail!BK:BK,Detail!$A:$A,$B396,Detail!$D:$D,6,Detail!$C:$C,4)</f>
        <v>0</v>
      </c>
      <c r="AF396" s="33">
        <f t="shared" si="677"/>
        <v>0</v>
      </c>
      <c r="AG396" s="24">
        <f>SUMIFS(Detail!BK:BK,Detail!$A:$A,$B396,Detail!$D:$D,7,Detail!$C:$C,1)</f>
        <v>0</v>
      </c>
      <c r="AH396" s="24">
        <f>SUMIFS(Detail!BK:BK,Detail!$A:$A,$B396,Detail!$D:$D,7,Detail!$C:$C,2)</f>
        <v>0</v>
      </c>
      <c r="AI396" s="24">
        <f>SUMIFS(Detail!BK:BK,Detail!$A:$A,$B396,Detail!$D:$D,7,Detail!$C:$C,3)</f>
        <v>0</v>
      </c>
      <c r="AJ396" s="24">
        <f>SUMIFS(Detail!BK:BK,Detail!$A:$A,$B396,Detail!$D:$D,7,Detail!$C:$C,4)</f>
        <v>0</v>
      </c>
      <c r="AK396" s="33">
        <f t="shared" si="678"/>
        <v>0</v>
      </c>
      <c r="AL396" s="24">
        <f>SUMIFS(Detail!BK:BK,Detail!$A:$A,$B396,Detail!$D:$D,8,Detail!$C:$C,1)</f>
        <v>0</v>
      </c>
      <c r="AM396" s="24">
        <f>SUMIFS(Detail!BK:BK,Detail!$A:$A,$B396,Detail!$D:$D,8,Detail!$C:$C,2)</f>
        <v>0</v>
      </c>
      <c r="AN396" s="24">
        <f>SUMIFS(Detail!BK:BK,Detail!$A:$A,$B396,Detail!$D:$D,8,Detail!$C:$C,3)</f>
        <v>0</v>
      </c>
      <c r="AO396" s="24">
        <f>SUMIFS(Detail!BK:BK,Detail!$A:$A,$B396,Detail!$D:$D,8,Detail!$C:$C,4)</f>
        <v>0</v>
      </c>
      <c r="AP396" s="33">
        <f t="shared" si="679"/>
        <v>0</v>
      </c>
      <c r="AQ396" s="24">
        <f>SUMIFS(Detail!BK:BK,Detail!$A:$A,$B396,Detail!$D:$D,9,Detail!$C:$C,1)</f>
        <v>0</v>
      </c>
      <c r="AR396" s="24">
        <f>SUMIFS(Detail!BK:BK,Detail!$A:$A,$B396,Detail!$D:$D,9,Detail!$C:$C,2)</f>
        <v>0</v>
      </c>
      <c r="AS396" s="24">
        <f>SUMIFS(Detail!BK:BK,Detail!$A:$A,$B396,Detail!$D:$D,9,Detail!$C:$C,3)</f>
        <v>0</v>
      </c>
      <c r="AT396" s="24">
        <f>SUMIFS(Detail!BK:BK,Detail!$A:$A,$B396,Detail!$D:$D,9,Detail!$C:$C,4)</f>
        <v>0</v>
      </c>
      <c r="AU396" s="33">
        <f t="shared" si="680"/>
        <v>0</v>
      </c>
      <c r="AV396" s="24">
        <f>SUMIFS(Detail!BK:BK,Detail!$A:$A,$B396,Detail!$D:$D,10,Detail!$C:$C,1)</f>
        <v>0</v>
      </c>
      <c r="AW396" s="24">
        <f>SUMIFS(Detail!BK:BK,Detail!$A:$A,$B396,Detail!$D:$D,10,Detail!$C:$C,2)</f>
        <v>0</v>
      </c>
      <c r="AX396" s="24">
        <f>SUMIFS(Detail!BK:BK,Detail!$A:$A,$B396,Detail!$D:$D,10,Detail!$C:$C,3)</f>
        <v>0</v>
      </c>
      <c r="AY396" s="24">
        <f>SUMIFS(Detail!BK:BK,Detail!$A:$A,$B396,Detail!$D:$D,10,Detail!$C:$C,4)</f>
        <v>0</v>
      </c>
      <c r="AZ396" s="33">
        <f t="shared" si="681"/>
        <v>0</v>
      </c>
      <c r="BA396" s="24">
        <f>SUMIFS(Detail!BK:BK,Detail!$A:$A,$B396,Detail!$D:$D,11,Detail!$C:$C,1)</f>
        <v>0</v>
      </c>
      <c r="BB396" s="24">
        <f>SUMIFS(Detail!BK:BK,Detail!$A:$A,$B396,Detail!$D:$D,11,Detail!$C:$C,2)</f>
        <v>0</v>
      </c>
      <c r="BC396" s="24">
        <f>SUMIFS(Detail!BK:BK,Detail!$A:$A,$B396,Detail!$D:$D,11,Detail!$C:$C,3)</f>
        <v>0</v>
      </c>
      <c r="BD396" s="24">
        <f>SUMIFS(Detail!BK:BK,Detail!$A:$A,$B396,Detail!$D:$D,11,Detail!$C:$C,4)</f>
        <v>0</v>
      </c>
      <c r="BE396" s="33">
        <f t="shared" si="682"/>
        <v>0</v>
      </c>
      <c r="BF396" s="24">
        <f>SUMIFS(Detail!BK:BK,Detail!$A:$A,$B396,Detail!$D:$D,12,Detail!$C:$C,1)</f>
        <v>0</v>
      </c>
      <c r="BG396" s="24">
        <f>SUMIFS(Detail!BK:BK,Detail!$A:$A,$B396,Detail!$D:$D,12,Detail!$C:$C,2)</f>
        <v>0</v>
      </c>
      <c r="BH396" s="24">
        <f>SUMIFS(Detail!BK:BK,Detail!$A:$A,$B396,Detail!$D:$D,12,Detail!$C:$C,3)</f>
        <v>0</v>
      </c>
      <c r="BI396" s="24">
        <f>SUMIFS(Detail!BK:BK,Detail!$A:$A,$B396,Detail!$D:$D,12,Detail!$C:$C,4)</f>
        <v>0</v>
      </c>
      <c r="BJ396" s="33">
        <f t="shared" si="683"/>
        <v>0</v>
      </c>
      <c r="BK396" s="24">
        <f>SUMIFS(Detail!BK:BK,Detail!$A:$A,$B396,Detail!$D:$D,13,Detail!$C:$C,1)</f>
        <v>0</v>
      </c>
      <c r="BL396" s="24">
        <f>SUMIFS(Detail!BK:BK,Detail!$A:$A,$B396,Detail!$D:$D,13,Detail!$C:$C,2)</f>
        <v>0</v>
      </c>
      <c r="BM396" s="24">
        <f>SUMIFS(Detail!BK:BK,Detail!$A:$A,$B396,Detail!$D:$D,13,Detail!$C:$C,3)</f>
        <v>0</v>
      </c>
      <c r="BN396" s="24">
        <f>SUMIFS(Detail!BK:BK,Detail!$A:$A,$B396,Detail!$D:$D,13,Detail!$C:$C,4)</f>
        <v>0</v>
      </c>
      <c r="BO396" s="33">
        <f t="shared" si="684"/>
        <v>0</v>
      </c>
      <c r="BP396" s="24">
        <f>SUMIFS(Detail!BK:BK,Detail!$A:$A,$B396,Detail!$D:$D,14,Detail!$C:$C,1)</f>
        <v>0</v>
      </c>
      <c r="BQ396" s="24">
        <f>SUMIFS(Detail!BK:BK,Detail!$A:$A,$B396,Detail!$D:$D,14,Detail!$C:$C,2)</f>
        <v>0</v>
      </c>
      <c r="BR396" s="24">
        <f>SUMIFS(Detail!BK:BK,Detail!$A:$A,$B396,Detail!$D:$D,14,Detail!$C:$C,3)</f>
        <v>0</v>
      </c>
      <c r="BS396" s="24">
        <f>SUMIFS(Detail!BK:BK,Detail!$A:$A,$B396,Detail!$D:$D,14,Detail!$C:$C,4)</f>
        <v>0</v>
      </c>
      <c r="BT396" s="33">
        <f t="shared" si="685"/>
        <v>0</v>
      </c>
      <c r="BU396" s="24">
        <f>SUMIFS(Detail!BK:BK,Detail!$A:$A,$B396,Detail!$D:$D,15,Detail!$C:$C,1)</f>
        <v>0</v>
      </c>
      <c r="BV396" s="24">
        <f>SUMIFS(Detail!BK:BK,Detail!$A:$A,$B396,Detail!$D:$D,15,Detail!$C:$C,2)</f>
        <v>0</v>
      </c>
      <c r="BW396" s="24">
        <f>SUMIFS(Detail!BK:BK,Detail!$A:$A,$B396,Detail!$D:$D,15,Detail!$C:$C,3)</f>
        <v>0</v>
      </c>
      <c r="BX396" s="24">
        <f>SUMIFS(Detail!BK:BK,Detail!$A:$A,$B396,Detail!$D:$D,15,Detail!$C:$C,4)</f>
        <v>0</v>
      </c>
      <c r="BY396" s="33">
        <f t="shared" si="686"/>
        <v>0</v>
      </c>
      <c r="BZ396" s="24">
        <f>SUMIFS(Detail!BK:BK,Detail!$A:$A,$B396,Detail!$D:$D,16,Detail!$C:$C,1)</f>
        <v>0</v>
      </c>
      <c r="CA396" s="24">
        <f>SUMIFS(Detail!BK:BK,Detail!$A:$A,$B396,Detail!$D:$D,16,Detail!$C:$C,2)</f>
        <v>0</v>
      </c>
      <c r="CB396" s="24">
        <f>SUMIFS(Detail!BK:BK,Detail!$A:$A,$B396,Detail!$D:$D,16,Detail!$C:$C,3)</f>
        <v>0</v>
      </c>
      <c r="CC396" s="24">
        <f>SUMIFS(Detail!BK:BK,Detail!$A:$A,$B396,Detail!$D:$D,16,Detail!$C:$C,4)</f>
        <v>0</v>
      </c>
      <c r="CD396" s="33">
        <f t="shared" si="687"/>
        <v>0</v>
      </c>
      <c r="CE396" s="24">
        <f>SUMIFS(Detail!BK:BK,Detail!$A:$A,$B396,Detail!$D:$D,17,Detail!$C:$C,1)</f>
        <v>0</v>
      </c>
      <c r="CF396" s="24">
        <f>SUMIFS(Detail!BK:BK,Detail!$A:$A,$B396,Detail!$D:$D,17,Detail!$C:$C,2)</f>
        <v>0</v>
      </c>
      <c r="CG396" s="24">
        <f>SUMIFS(Detail!BK:BK,Detail!$A:$A,$B396,Detail!$D:$D,17,Detail!$C:$C,3)</f>
        <v>0</v>
      </c>
      <c r="CH396" s="24">
        <f>SUMIFS(Detail!BK:BK,Detail!$A:$A,$B396,Detail!$D:$D,17,Detail!$C:$C,4)</f>
        <v>0</v>
      </c>
      <c r="CI396" s="33">
        <f t="shared" si="688"/>
        <v>0</v>
      </c>
      <c r="CJ396" s="24">
        <f>SUMIFS(Detail!BK:BK,Detail!$A:$A,$B396,Detail!$D:$D,18,Detail!$C:$C,1)</f>
        <v>0</v>
      </c>
      <c r="CK396" s="24">
        <f>SUMIFS(Detail!BK:BK,Detail!$A:$A,$B396,Detail!$D:$D,18,Detail!$C:$C,2)</f>
        <v>0</v>
      </c>
      <c r="CL396" s="24">
        <f>SUMIFS(Detail!BK:BK,Detail!$A:$A,$B396,Detail!$D:$D,18,Detail!$C:$C,3)</f>
        <v>0</v>
      </c>
      <c r="CM396" s="24">
        <f>SUMIFS(Detail!BK:BK,Detail!$A:$A,$B396,Detail!$D:$D,18,Detail!$C:$C,4)</f>
        <v>0</v>
      </c>
      <c r="CN396" s="33">
        <f t="shared" si="689"/>
        <v>0</v>
      </c>
      <c r="CO396" s="24">
        <f>SUMIFS(Detail!BK:BK,Detail!$A:$A,$B396,Detail!$D:$D,19,Detail!$C:$C,1)</f>
        <v>0</v>
      </c>
      <c r="CP396" s="24">
        <f>SUMIFS(Detail!BK:BK,Detail!$A:$A,$B396,Detail!$D:$D,19,Detail!$C:$C,2)</f>
        <v>0</v>
      </c>
      <c r="CQ396" s="24">
        <f>SUMIFS(Detail!BK:BK,Detail!$A:$A,$B396,Detail!$D:$D,19,Detail!$C:$C,3)</f>
        <v>0</v>
      </c>
      <c r="CR396" s="24">
        <f>SUMIFS(Detail!BK:BK,Detail!$A:$A,$B396,Detail!$D:$D,19,Detail!$C:$C,4)</f>
        <v>0</v>
      </c>
      <c r="CS396" s="33">
        <f t="shared" si="690"/>
        <v>0</v>
      </c>
      <c r="CT396" s="24">
        <f>SUMIFS(Detail!BK:BK,Detail!$A:$A,$B396,Detail!$D:$D,20,Detail!$C:$C,1)</f>
        <v>0</v>
      </c>
      <c r="CU396" s="24">
        <f>SUMIFS(Detail!BK:BK,Detail!$A:$A,$B396,Detail!$D:$D,20,Detail!$C:$C,2)</f>
        <v>0</v>
      </c>
      <c r="CV396" s="24">
        <f>SUMIFS(Detail!BK:BK,Detail!$A:$A,$B396,Detail!$D:$D,20,Detail!$C:$C,3)</f>
        <v>0</v>
      </c>
      <c r="CW396" s="24">
        <f>SUMIFS(Detail!BK:BK,Detail!$A:$A,$B396,Detail!$D:$D,20,Detail!$C:$C,4)</f>
        <v>0</v>
      </c>
      <c r="CX396" s="33">
        <f t="shared" si="691"/>
        <v>0</v>
      </c>
      <c r="CY396" s="24">
        <f>SUMIFS(Detail!BK:BK,Detail!$A:$A,$B396,Detail!$D:$D,21,Detail!$C:$C,1)</f>
        <v>0</v>
      </c>
      <c r="CZ396" s="24">
        <f>SUMIFS(Detail!BK:BK,Detail!$A:$A,$B396,Detail!$D:$D,21,Detail!$C:$C,2)</f>
        <v>0</v>
      </c>
      <c r="DA396" s="24">
        <f>SUMIFS(Detail!BK:BK,Detail!$A:$A,$B396,Detail!$D:$D,21,Detail!$C:$C,3)</f>
        <v>0</v>
      </c>
      <c r="DB396" s="24">
        <f>SUMIFS(Detail!BK:BK,Detail!$A:$A,$B396,Detail!$D:$D,21,Detail!$C:$C,4)</f>
        <v>0</v>
      </c>
      <c r="DC396" s="33">
        <f t="shared" si="692"/>
        <v>0</v>
      </c>
      <c r="DD396" s="86">
        <f>SUMIFS(Detail!BK:BK,Detail!$A:$A,$B396,Detail!$B:$B,"&gt;60")</f>
        <v>0</v>
      </c>
    </row>
    <row r="397" spans="1:108" x14ac:dyDescent="0.25">
      <c r="A397" t="s">
        <v>5649</v>
      </c>
      <c r="B397" s="32" t="s">
        <v>5129</v>
      </c>
      <c r="C397" s="24">
        <f>SUMIFS(Detail!BK:BK,Detail!$A:$A,$B397,Detail!$D:$D,1,Detail!$C:$C,1)</f>
        <v>0</v>
      </c>
      <c r="D397" s="24">
        <f>SUMIFS(Detail!BK:BK,Detail!$A:$A,$B397,Detail!$D:$D,1,Detail!$C:$C,2)</f>
        <v>0</v>
      </c>
      <c r="E397" s="24">
        <f>SUMIFS(Detail!BK:BK,Detail!$A:$A,$B397,Detail!$D:$D,1,Detail!$C:$C,3)</f>
        <v>0</v>
      </c>
      <c r="F397" s="24">
        <f>SUMIFS(Detail!BK:BK,Detail!$A:$A,$B397,Detail!$D:$D,1,Detail!$C:$C,4)</f>
        <v>0</v>
      </c>
      <c r="G397" s="33">
        <f t="shared" si="672"/>
        <v>0</v>
      </c>
      <c r="H397" s="24">
        <f>SUMIFS(Detail!BK:BK,Detail!$A:$A,$B397,Detail!$D:$D,2,Detail!$C:$C,1)</f>
        <v>0</v>
      </c>
      <c r="I397" s="24">
        <f>SUMIFS(Detail!BK:BK,Detail!$A:$A,$B397,Detail!$D:$D,2,Detail!$C:$C,2)</f>
        <v>0</v>
      </c>
      <c r="J397" s="24">
        <f>SUMIFS(Detail!BK:BK,Detail!$A:$A,$B397,Detail!$D:$D,2,Detail!$C:$C,3)</f>
        <v>0</v>
      </c>
      <c r="K397" s="24">
        <f>SUMIFS(Detail!BK:BK,Detail!$A:$A,$B397,Detail!$D:$D,2,Detail!$C:$C,4)</f>
        <v>0</v>
      </c>
      <c r="L397" s="33">
        <f t="shared" si="673"/>
        <v>0</v>
      </c>
      <c r="M397" s="24">
        <f>SUMIFS(Detail!BK:BK,Detail!$A:$A,$B397,Detail!$D:$D,3,Detail!$C:$C,1)</f>
        <v>0</v>
      </c>
      <c r="N397" s="24">
        <f>SUMIFS(Detail!BK:BK,Detail!$A:$A,$B397,Detail!$D:$D,3,Detail!$C:$C,2)</f>
        <v>0</v>
      </c>
      <c r="O397" s="24">
        <f>SUMIFS(Detail!BK:BK,Detail!$A:$A,$B397,Detail!$D:$D,3,Detail!$C:$C,3)</f>
        <v>0</v>
      </c>
      <c r="P397" s="24">
        <f>SUMIFS(Detail!BK:BK,Detail!$A:$A,$B397,Detail!$D:$D,3,Detail!$C:$C,4)</f>
        <v>0</v>
      </c>
      <c r="Q397" s="33">
        <f t="shared" si="674"/>
        <v>0</v>
      </c>
      <c r="R397" s="24">
        <f>SUMIFS(Detail!BK:BK,Detail!$A:$A,$B397,Detail!$D:$D,4,Detail!$C:$C,1)</f>
        <v>0</v>
      </c>
      <c r="S397" s="24">
        <f>SUMIFS(Detail!BK:BK,Detail!$A:$A,$B397,Detail!$D:$D,4,Detail!$C:$C,2)</f>
        <v>0</v>
      </c>
      <c r="T397" s="24">
        <f>SUMIFS(Detail!BK:BK,Detail!$A:$A,$B397,Detail!$D:$D,4,Detail!$C:$C,3)</f>
        <v>0</v>
      </c>
      <c r="U397" s="24">
        <f>SUMIFS(Detail!BK:BK,Detail!$A:$A,$B397,Detail!$D:$D,4,Detail!$C:$C,4)</f>
        <v>0</v>
      </c>
      <c r="V397" s="33">
        <f t="shared" si="675"/>
        <v>0</v>
      </c>
      <c r="W397" s="24">
        <f>SUMIFS(Detail!BK:BK,Detail!$A:$A,$B397,Detail!$D:$D,5,Detail!$C:$C,1)</f>
        <v>0</v>
      </c>
      <c r="X397" s="24">
        <f>SUMIFS(Detail!BK:BK,Detail!$A:$A,$B397,Detail!$D:$D,5,Detail!$C:$C,2)</f>
        <v>0</v>
      </c>
      <c r="Y397" s="24">
        <f>SUMIFS(Detail!BK:BK,Detail!$A:$A,$B397,Detail!$D:$D,5,Detail!$C:$C,3)</f>
        <v>0</v>
      </c>
      <c r="Z397" s="24">
        <f>SUMIFS(Detail!BK:BK,Detail!$A:$A,$B397,Detail!$D:$D,5,Detail!$C:$C,4)</f>
        <v>0</v>
      </c>
      <c r="AA397" s="33">
        <f t="shared" si="676"/>
        <v>0</v>
      </c>
      <c r="AB397" s="24">
        <f>SUMIFS(Detail!BK:BK,Detail!$A:$A,$B397,Detail!$D:$D,6,Detail!$C:$C,1)</f>
        <v>0</v>
      </c>
      <c r="AC397" s="24">
        <f>SUMIFS(Detail!BK:BK,Detail!$A:$A,$B397,Detail!$D:$D,6,Detail!$C:$C,2)</f>
        <v>0</v>
      </c>
      <c r="AD397" s="24">
        <f>SUMIFS(Detail!BK:BK,Detail!$A:$A,$B397,Detail!$D:$D,6,Detail!$C:$C,3)</f>
        <v>0</v>
      </c>
      <c r="AE397" s="24">
        <f>SUMIFS(Detail!BK:BK,Detail!$A:$A,$B397,Detail!$D:$D,6,Detail!$C:$C,4)</f>
        <v>0</v>
      </c>
      <c r="AF397" s="33">
        <f t="shared" si="677"/>
        <v>0</v>
      </c>
      <c r="AG397" s="24">
        <f>SUMIFS(Detail!BK:BK,Detail!$A:$A,$B397,Detail!$D:$D,7,Detail!$C:$C,1)</f>
        <v>0</v>
      </c>
      <c r="AH397" s="24">
        <f>SUMIFS(Detail!BK:BK,Detail!$A:$A,$B397,Detail!$D:$D,7,Detail!$C:$C,2)</f>
        <v>0</v>
      </c>
      <c r="AI397" s="24">
        <f>SUMIFS(Detail!BK:BK,Detail!$A:$A,$B397,Detail!$D:$D,7,Detail!$C:$C,3)</f>
        <v>0</v>
      </c>
      <c r="AJ397" s="24">
        <f>SUMIFS(Detail!BK:BK,Detail!$A:$A,$B397,Detail!$D:$D,7,Detail!$C:$C,4)</f>
        <v>0</v>
      </c>
      <c r="AK397" s="33">
        <f t="shared" si="678"/>
        <v>0</v>
      </c>
      <c r="AL397" s="24">
        <f>SUMIFS(Detail!BK:BK,Detail!$A:$A,$B397,Detail!$D:$D,8,Detail!$C:$C,1)</f>
        <v>0</v>
      </c>
      <c r="AM397" s="24">
        <f>SUMIFS(Detail!BK:BK,Detail!$A:$A,$B397,Detail!$D:$D,8,Detail!$C:$C,2)</f>
        <v>0</v>
      </c>
      <c r="AN397" s="24">
        <f>SUMIFS(Detail!BK:BK,Detail!$A:$A,$B397,Detail!$D:$D,8,Detail!$C:$C,3)</f>
        <v>0</v>
      </c>
      <c r="AO397" s="24">
        <f>SUMIFS(Detail!BK:BK,Detail!$A:$A,$B397,Detail!$D:$D,8,Detail!$C:$C,4)</f>
        <v>0</v>
      </c>
      <c r="AP397" s="33">
        <f t="shared" si="679"/>
        <v>0</v>
      </c>
      <c r="AQ397" s="24">
        <f>SUMIFS(Detail!BK:BK,Detail!$A:$A,$B397,Detail!$D:$D,9,Detail!$C:$C,1)</f>
        <v>0</v>
      </c>
      <c r="AR397" s="24">
        <f>SUMIFS(Detail!BK:BK,Detail!$A:$A,$B397,Detail!$D:$D,9,Detail!$C:$C,2)</f>
        <v>0</v>
      </c>
      <c r="AS397" s="24">
        <f>SUMIFS(Detail!BK:BK,Detail!$A:$A,$B397,Detail!$D:$D,9,Detail!$C:$C,3)</f>
        <v>0</v>
      </c>
      <c r="AT397" s="24">
        <f>SUMIFS(Detail!BK:BK,Detail!$A:$A,$B397,Detail!$D:$D,9,Detail!$C:$C,4)</f>
        <v>0</v>
      </c>
      <c r="AU397" s="33">
        <f t="shared" si="680"/>
        <v>0</v>
      </c>
      <c r="AV397" s="24">
        <f>SUMIFS(Detail!BK:BK,Detail!$A:$A,$B397,Detail!$D:$D,10,Detail!$C:$C,1)</f>
        <v>0</v>
      </c>
      <c r="AW397" s="24">
        <f>SUMIFS(Detail!BK:BK,Detail!$A:$A,$B397,Detail!$D:$D,10,Detail!$C:$C,2)</f>
        <v>0</v>
      </c>
      <c r="AX397" s="24">
        <f>SUMIFS(Detail!BK:BK,Detail!$A:$A,$B397,Detail!$D:$D,10,Detail!$C:$C,3)</f>
        <v>0</v>
      </c>
      <c r="AY397" s="24">
        <f>SUMIFS(Detail!BK:BK,Detail!$A:$A,$B397,Detail!$D:$D,10,Detail!$C:$C,4)</f>
        <v>0</v>
      </c>
      <c r="AZ397" s="33">
        <f t="shared" si="681"/>
        <v>0</v>
      </c>
      <c r="BA397" s="24">
        <f>SUMIFS(Detail!BK:BK,Detail!$A:$A,$B397,Detail!$D:$D,11,Detail!$C:$C,1)</f>
        <v>0</v>
      </c>
      <c r="BB397" s="24">
        <f>SUMIFS(Detail!BK:BK,Detail!$A:$A,$B397,Detail!$D:$D,11,Detail!$C:$C,2)</f>
        <v>0</v>
      </c>
      <c r="BC397" s="24">
        <f>SUMIFS(Detail!BK:BK,Detail!$A:$A,$B397,Detail!$D:$D,11,Detail!$C:$C,3)</f>
        <v>0</v>
      </c>
      <c r="BD397" s="24">
        <f>SUMIFS(Detail!BK:BK,Detail!$A:$A,$B397,Detail!$D:$D,11,Detail!$C:$C,4)</f>
        <v>0</v>
      </c>
      <c r="BE397" s="33">
        <f t="shared" si="682"/>
        <v>0</v>
      </c>
      <c r="BF397" s="24">
        <f>SUMIFS(Detail!BK:BK,Detail!$A:$A,$B397,Detail!$D:$D,12,Detail!$C:$C,1)</f>
        <v>0</v>
      </c>
      <c r="BG397" s="24">
        <f>SUMIFS(Detail!BK:BK,Detail!$A:$A,$B397,Detail!$D:$D,12,Detail!$C:$C,2)</f>
        <v>0</v>
      </c>
      <c r="BH397" s="24">
        <f>SUMIFS(Detail!BK:BK,Detail!$A:$A,$B397,Detail!$D:$D,12,Detail!$C:$C,3)</f>
        <v>0</v>
      </c>
      <c r="BI397" s="24">
        <f>SUMIFS(Detail!BK:BK,Detail!$A:$A,$B397,Detail!$D:$D,12,Detail!$C:$C,4)</f>
        <v>0</v>
      </c>
      <c r="BJ397" s="33">
        <f t="shared" si="683"/>
        <v>0</v>
      </c>
      <c r="BK397" s="24">
        <f>SUMIFS(Detail!BK:BK,Detail!$A:$A,$B397,Detail!$D:$D,13,Detail!$C:$C,1)</f>
        <v>0</v>
      </c>
      <c r="BL397" s="24">
        <f>SUMIFS(Detail!BK:BK,Detail!$A:$A,$B397,Detail!$D:$D,13,Detail!$C:$C,2)</f>
        <v>0</v>
      </c>
      <c r="BM397" s="24">
        <f>SUMIFS(Detail!BK:BK,Detail!$A:$A,$B397,Detail!$D:$D,13,Detail!$C:$C,3)</f>
        <v>0</v>
      </c>
      <c r="BN397" s="24">
        <f>SUMIFS(Detail!BK:BK,Detail!$A:$A,$B397,Detail!$D:$D,13,Detail!$C:$C,4)</f>
        <v>0</v>
      </c>
      <c r="BO397" s="33">
        <f t="shared" si="684"/>
        <v>0</v>
      </c>
      <c r="BP397" s="24">
        <f>SUMIFS(Detail!BK:BK,Detail!$A:$A,$B397,Detail!$D:$D,14,Detail!$C:$C,1)</f>
        <v>0</v>
      </c>
      <c r="BQ397" s="24">
        <f>SUMIFS(Detail!BK:BK,Detail!$A:$A,$B397,Detail!$D:$D,14,Detail!$C:$C,2)</f>
        <v>0</v>
      </c>
      <c r="BR397" s="24">
        <f>SUMIFS(Detail!BK:BK,Detail!$A:$A,$B397,Detail!$D:$D,14,Detail!$C:$C,3)</f>
        <v>0</v>
      </c>
      <c r="BS397" s="24">
        <f>SUMIFS(Detail!BK:BK,Detail!$A:$A,$B397,Detail!$D:$D,14,Detail!$C:$C,4)</f>
        <v>0</v>
      </c>
      <c r="BT397" s="33">
        <f t="shared" si="685"/>
        <v>0</v>
      </c>
      <c r="BU397" s="24">
        <f>SUMIFS(Detail!BK:BK,Detail!$A:$A,$B397,Detail!$D:$D,15,Detail!$C:$C,1)</f>
        <v>0</v>
      </c>
      <c r="BV397" s="24">
        <f>SUMIFS(Detail!BK:BK,Detail!$A:$A,$B397,Detail!$D:$D,15,Detail!$C:$C,2)</f>
        <v>0</v>
      </c>
      <c r="BW397" s="24">
        <f>SUMIFS(Detail!BK:BK,Detail!$A:$A,$B397,Detail!$D:$D,15,Detail!$C:$C,3)</f>
        <v>0</v>
      </c>
      <c r="BX397" s="24">
        <f>SUMIFS(Detail!BK:BK,Detail!$A:$A,$B397,Detail!$D:$D,15,Detail!$C:$C,4)</f>
        <v>0</v>
      </c>
      <c r="BY397" s="33">
        <f t="shared" si="686"/>
        <v>0</v>
      </c>
      <c r="BZ397" s="24">
        <f>SUMIFS(Detail!BK:BK,Detail!$A:$A,$B397,Detail!$D:$D,16,Detail!$C:$C,1)</f>
        <v>0</v>
      </c>
      <c r="CA397" s="24">
        <f>SUMIFS(Detail!BK:BK,Detail!$A:$A,$B397,Detail!$D:$D,16,Detail!$C:$C,2)</f>
        <v>0</v>
      </c>
      <c r="CB397" s="24">
        <f>SUMIFS(Detail!BK:BK,Detail!$A:$A,$B397,Detail!$D:$D,16,Detail!$C:$C,3)</f>
        <v>0</v>
      </c>
      <c r="CC397" s="24">
        <f>SUMIFS(Detail!BK:BK,Detail!$A:$A,$B397,Detail!$D:$D,16,Detail!$C:$C,4)</f>
        <v>0</v>
      </c>
      <c r="CD397" s="33">
        <f t="shared" si="687"/>
        <v>0</v>
      </c>
      <c r="CE397" s="24">
        <f>SUMIFS(Detail!BK:BK,Detail!$A:$A,$B397,Detail!$D:$D,17,Detail!$C:$C,1)</f>
        <v>0</v>
      </c>
      <c r="CF397" s="24">
        <f>SUMIFS(Detail!BK:BK,Detail!$A:$A,$B397,Detail!$D:$D,17,Detail!$C:$C,2)</f>
        <v>0</v>
      </c>
      <c r="CG397" s="24">
        <f>SUMIFS(Detail!BK:BK,Detail!$A:$A,$B397,Detail!$D:$D,17,Detail!$C:$C,3)</f>
        <v>0</v>
      </c>
      <c r="CH397" s="24">
        <f>SUMIFS(Detail!BK:BK,Detail!$A:$A,$B397,Detail!$D:$D,17,Detail!$C:$C,4)</f>
        <v>0</v>
      </c>
      <c r="CI397" s="33">
        <f t="shared" si="688"/>
        <v>0</v>
      </c>
      <c r="CJ397" s="24">
        <f>SUMIFS(Detail!BK:BK,Detail!$A:$A,$B397,Detail!$D:$D,18,Detail!$C:$C,1)</f>
        <v>0</v>
      </c>
      <c r="CK397" s="24">
        <f>SUMIFS(Detail!BK:BK,Detail!$A:$A,$B397,Detail!$D:$D,18,Detail!$C:$C,2)</f>
        <v>0</v>
      </c>
      <c r="CL397" s="24">
        <f>SUMIFS(Detail!BK:BK,Detail!$A:$A,$B397,Detail!$D:$D,18,Detail!$C:$C,3)</f>
        <v>0</v>
      </c>
      <c r="CM397" s="24">
        <f>SUMIFS(Detail!BK:BK,Detail!$A:$A,$B397,Detail!$D:$D,18,Detail!$C:$C,4)</f>
        <v>0</v>
      </c>
      <c r="CN397" s="33">
        <f t="shared" si="689"/>
        <v>0</v>
      </c>
      <c r="CO397" s="24">
        <f>SUMIFS(Detail!BK:BK,Detail!$A:$A,$B397,Detail!$D:$D,19,Detail!$C:$C,1)</f>
        <v>0</v>
      </c>
      <c r="CP397" s="24">
        <f>SUMIFS(Detail!BK:BK,Detail!$A:$A,$B397,Detail!$D:$D,19,Detail!$C:$C,2)</f>
        <v>0</v>
      </c>
      <c r="CQ397" s="24">
        <f>SUMIFS(Detail!BK:BK,Detail!$A:$A,$B397,Detail!$D:$D,19,Detail!$C:$C,3)</f>
        <v>0</v>
      </c>
      <c r="CR397" s="24">
        <f>SUMIFS(Detail!BK:BK,Detail!$A:$A,$B397,Detail!$D:$D,19,Detail!$C:$C,4)</f>
        <v>0</v>
      </c>
      <c r="CS397" s="33">
        <f t="shared" si="690"/>
        <v>0</v>
      </c>
      <c r="CT397" s="24">
        <f>SUMIFS(Detail!BK:BK,Detail!$A:$A,$B397,Detail!$D:$D,20,Detail!$C:$C,1)</f>
        <v>0</v>
      </c>
      <c r="CU397" s="24">
        <f>SUMIFS(Detail!BK:BK,Detail!$A:$A,$B397,Detail!$D:$D,20,Detail!$C:$C,2)</f>
        <v>0</v>
      </c>
      <c r="CV397" s="24">
        <f>SUMIFS(Detail!BK:BK,Detail!$A:$A,$B397,Detail!$D:$D,20,Detail!$C:$C,3)</f>
        <v>0</v>
      </c>
      <c r="CW397" s="24">
        <f>SUMIFS(Detail!BK:BK,Detail!$A:$A,$B397,Detail!$D:$D,20,Detail!$C:$C,4)</f>
        <v>0</v>
      </c>
      <c r="CX397" s="33">
        <f t="shared" si="691"/>
        <v>0</v>
      </c>
      <c r="CY397" s="24">
        <f>SUMIFS(Detail!BK:BK,Detail!$A:$A,$B397,Detail!$D:$D,21,Detail!$C:$C,1)</f>
        <v>0</v>
      </c>
      <c r="CZ397" s="24">
        <f>SUMIFS(Detail!BK:BK,Detail!$A:$A,$B397,Detail!$D:$D,21,Detail!$C:$C,2)</f>
        <v>0</v>
      </c>
      <c r="DA397" s="24">
        <f>SUMIFS(Detail!BK:BK,Detail!$A:$A,$B397,Detail!$D:$D,21,Detail!$C:$C,3)</f>
        <v>0</v>
      </c>
      <c r="DB397" s="24">
        <f>SUMIFS(Detail!BK:BK,Detail!$A:$A,$B397,Detail!$D:$D,21,Detail!$C:$C,4)</f>
        <v>0</v>
      </c>
      <c r="DC397" s="33">
        <f t="shared" si="692"/>
        <v>0</v>
      </c>
      <c r="DD397" s="86">
        <f>SUMIFS(Detail!BK:BK,Detail!$A:$A,$B397,Detail!$B:$B,"&gt;60")</f>
        <v>0</v>
      </c>
    </row>
    <row r="398" spans="1:108" x14ac:dyDescent="0.25">
      <c r="A398" t="s">
        <v>5650</v>
      </c>
      <c r="B398" s="87" t="s">
        <v>5651</v>
      </c>
      <c r="C398" s="88">
        <f>SUM(C388:C397)</f>
        <v>0</v>
      </c>
      <c r="D398" s="88">
        <f>SUM(D388:D397)</f>
        <v>0</v>
      </c>
      <c r="E398" s="88">
        <f>SUM(E388:E397)</f>
        <v>0</v>
      </c>
      <c r="F398" s="88">
        <f>SUM(F388:F397)</f>
        <v>0</v>
      </c>
      <c r="G398" s="89">
        <f t="shared" si="672"/>
        <v>0</v>
      </c>
      <c r="H398" s="88">
        <f>SUM(H388:H397)</f>
        <v>0</v>
      </c>
      <c r="I398" s="88">
        <f>SUM(I388:I397)</f>
        <v>0</v>
      </c>
      <c r="J398" s="88">
        <f>SUM(J388:J397)</f>
        <v>0</v>
      </c>
      <c r="K398" s="88">
        <f>SUM(K388:K397)</f>
        <v>0</v>
      </c>
      <c r="L398" s="89">
        <f t="shared" si="673"/>
        <v>0</v>
      </c>
      <c r="M398" s="88">
        <f>SUM(M388:M397)</f>
        <v>0</v>
      </c>
      <c r="N398" s="88">
        <f>SUM(N388:N397)</f>
        <v>0</v>
      </c>
      <c r="O398" s="88">
        <f>SUM(O388:O397)</f>
        <v>0</v>
      </c>
      <c r="P398" s="88">
        <f>SUM(P388:P397)</f>
        <v>0</v>
      </c>
      <c r="Q398" s="89">
        <f t="shared" si="674"/>
        <v>0</v>
      </c>
      <c r="R398" s="88">
        <f>SUM(R388:R397)</f>
        <v>0</v>
      </c>
      <c r="S398" s="88">
        <f>SUM(S388:S397)</f>
        <v>0</v>
      </c>
      <c r="T398" s="88">
        <f>SUM(T388:T397)</f>
        <v>0</v>
      </c>
      <c r="U398" s="88">
        <f>SUM(U388:U397)</f>
        <v>0</v>
      </c>
      <c r="V398" s="89">
        <f t="shared" si="675"/>
        <v>0</v>
      </c>
      <c r="W398" s="88">
        <f>SUM(W388:W397)</f>
        <v>0</v>
      </c>
      <c r="X398" s="88">
        <f>SUM(X388:X397)</f>
        <v>0</v>
      </c>
      <c r="Y398" s="88">
        <f>SUM(Y388:Y397)</f>
        <v>0</v>
      </c>
      <c r="Z398" s="88">
        <f>SUM(Z388:Z397)</f>
        <v>0</v>
      </c>
      <c r="AA398" s="89">
        <f t="shared" si="676"/>
        <v>0</v>
      </c>
      <c r="AB398" s="88">
        <f>SUM(AB388:AB397)</f>
        <v>0</v>
      </c>
      <c r="AC398" s="88">
        <f>SUM(AC388:AC397)</f>
        <v>0</v>
      </c>
      <c r="AD398" s="88">
        <f>SUM(AD388:AD397)</f>
        <v>0</v>
      </c>
      <c r="AE398" s="88">
        <f>SUM(AE388:AE397)</f>
        <v>0</v>
      </c>
      <c r="AF398" s="89">
        <f t="shared" si="677"/>
        <v>0</v>
      </c>
      <c r="AG398" s="88">
        <f>SUM(AG388:AG397)</f>
        <v>0</v>
      </c>
      <c r="AH398" s="88">
        <f>SUM(AH388:AH397)</f>
        <v>0</v>
      </c>
      <c r="AI398" s="88">
        <f>SUM(AI388:AI397)</f>
        <v>0</v>
      </c>
      <c r="AJ398" s="88">
        <f>SUM(AJ388:AJ397)</f>
        <v>0</v>
      </c>
      <c r="AK398" s="89">
        <f t="shared" si="678"/>
        <v>0</v>
      </c>
      <c r="AL398" s="88">
        <f>SUM(AL388:AL397)</f>
        <v>0</v>
      </c>
      <c r="AM398" s="88">
        <f>SUM(AM388:AM397)</f>
        <v>0</v>
      </c>
      <c r="AN398" s="88">
        <f>SUM(AN388:AN397)</f>
        <v>0</v>
      </c>
      <c r="AO398" s="88">
        <f>SUM(AO388:AO397)</f>
        <v>0</v>
      </c>
      <c r="AP398" s="89">
        <f t="shared" si="679"/>
        <v>0</v>
      </c>
      <c r="AQ398" s="88">
        <f>SUM(AQ388:AQ397)</f>
        <v>0</v>
      </c>
      <c r="AR398" s="88">
        <f>SUM(AR388:AR397)</f>
        <v>0</v>
      </c>
      <c r="AS398" s="88">
        <f>SUM(AS388:AS397)</f>
        <v>0</v>
      </c>
      <c r="AT398" s="88">
        <f>SUM(AT388:AT397)</f>
        <v>0</v>
      </c>
      <c r="AU398" s="89">
        <f t="shared" si="680"/>
        <v>0</v>
      </c>
      <c r="AV398" s="88">
        <f>SUM(AV388:AV397)</f>
        <v>0</v>
      </c>
      <c r="AW398" s="88">
        <f>SUM(AW388:AW397)</f>
        <v>0</v>
      </c>
      <c r="AX398" s="88">
        <f>SUM(AX388:AX397)</f>
        <v>0</v>
      </c>
      <c r="AY398" s="88">
        <f>SUM(AY388:AY397)</f>
        <v>0</v>
      </c>
      <c r="AZ398" s="89">
        <f t="shared" si="681"/>
        <v>0</v>
      </c>
      <c r="BA398" s="88">
        <f>SUM(BA388:BA397)</f>
        <v>0</v>
      </c>
      <c r="BB398" s="88">
        <f>SUM(BB388:BB397)</f>
        <v>0</v>
      </c>
      <c r="BC398" s="88">
        <f>SUM(BC388:BC397)</f>
        <v>0</v>
      </c>
      <c r="BD398" s="88">
        <f>SUM(BD388:BD397)</f>
        <v>0</v>
      </c>
      <c r="BE398" s="89">
        <f t="shared" si="682"/>
        <v>0</v>
      </c>
      <c r="BF398" s="88">
        <f>SUM(BF388:BF397)</f>
        <v>0</v>
      </c>
      <c r="BG398" s="88">
        <f>SUM(BG388:BG397)</f>
        <v>0</v>
      </c>
      <c r="BH398" s="88">
        <f>SUM(BH388:BH397)</f>
        <v>0</v>
      </c>
      <c r="BI398" s="88">
        <f>SUM(BI388:BI397)</f>
        <v>0</v>
      </c>
      <c r="BJ398" s="89">
        <f t="shared" si="683"/>
        <v>0</v>
      </c>
      <c r="BK398" s="88">
        <f>SUM(BK388:BK397)</f>
        <v>0</v>
      </c>
      <c r="BL398" s="88">
        <f>SUM(BL388:BL397)</f>
        <v>0</v>
      </c>
      <c r="BM398" s="88">
        <f>SUM(BM388:BM397)</f>
        <v>0</v>
      </c>
      <c r="BN398" s="88">
        <f>SUM(BN388:BN397)</f>
        <v>0</v>
      </c>
      <c r="BO398" s="89">
        <f t="shared" si="684"/>
        <v>0</v>
      </c>
      <c r="BP398" s="88">
        <f>SUM(BP388:BP397)</f>
        <v>0</v>
      </c>
      <c r="BQ398" s="88">
        <f>SUM(BQ388:BQ397)</f>
        <v>0</v>
      </c>
      <c r="BR398" s="88">
        <f>SUM(BR388:BR397)</f>
        <v>0</v>
      </c>
      <c r="BS398" s="88">
        <f>SUM(BS388:BS397)</f>
        <v>0</v>
      </c>
      <c r="BT398" s="89">
        <f t="shared" si="685"/>
        <v>0</v>
      </c>
      <c r="BU398" s="88">
        <f>SUM(BU388:BU397)</f>
        <v>0</v>
      </c>
      <c r="BV398" s="88">
        <f>SUM(BV388:BV397)</f>
        <v>0</v>
      </c>
      <c r="BW398" s="88">
        <f>SUM(BW388:BW397)</f>
        <v>0</v>
      </c>
      <c r="BX398" s="88">
        <f>SUM(BX388:BX397)</f>
        <v>0</v>
      </c>
      <c r="BY398" s="89">
        <f t="shared" si="686"/>
        <v>0</v>
      </c>
      <c r="BZ398" s="88">
        <f>SUM(BZ388:BZ397)</f>
        <v>0</v>
      </c>
      <c r="CA398" s="88">
        <f>SUM(CA388:CA397)</f>
        <v>0</v>
      </c>
      <c r="CB398" s="88">
        <f>SUM(CB388:CB397)</f>
        <v>0</v>
      </c>
      <c r="CC398" s="88">
        <f>SUM(CC388:CC397)</f>
        <v>0</v>
      </c>
      <c r="CD398" s="89">
        <f t="shared" si="687"/>
        <v>0</v>
      </c>
      <c r="CE398" s="88">
        <f>SUM(CE388:CE397)</f>
        <v>0</v>
      </c>
      <c r="CF398" s="88">
        <f>SUM(CF388:CF397)</f>
        <v>0</v>
      </c>
      <c r="CG398" s="88">
        <f>SUM(CG388:CG397)</f>
        <v>0</v>
      </c>
      <c r="CH398" s="88">
        <f>SUM(CH388:CH397)</f>
        <v>0</v>
      </c>
      <c r="CI398" s="89">
        <f t="shared" si="688"/>
        <v>0</v>
      </c>
      <c r="CJ398" s="88">
        <f>SUM(CJ388:CJ397)</f>
        <v>0</v>
      </c>
      <c r="CK398" s="88">
        <f>SUM(CK388:CK397)</f>
        <v>0</v>
      </c>
      <c r="CL398" s="88">
        <f>SUM(CL388:CL397)</f>
        <v>0</v>
      </c>
      <c r="CM398" s="88">
        <f>SUM(CM388:CM397)</f>
        <v>0</v>
      </c>
      <c r="CN398" s="89">
        <f t="shared" si="689"/>
        <v>0</v>
      </c>
      <c r="CO398" s="88">
        <f>SUM(CO388:CO397)</f>
        <v>0</v>
      </c>
      <c r="CP398" s="88">
        <f>SUM(CP388:CP397)</f>
        <v>0</v>
      </c>
      <c r="CQ398" s="88">
        <f>SUM(CQ388:CQ397)</f>
        <v>0</v>
      </c>
      <c r="CR398" s="88">
        <f>SUM(CR388:CR397)</f>
        <v>0</v>
      </c>
      <c r="CS398" s="89">
        <f t="shared" si="690"/>
        <v>0</v>
      </c>
      <c r="CT398" s="88">
        <f>SUM(CT388:CT397)</f>
        <v>0</v>
      </c>
      <c r="CU398" s="88">
        <f>SUM(CU388:CU397)</f>
        <v>0</v>
      </c>
      <c r="CV398" s="88">
        <f>SUM(CV388:CV397)</f>
        <v>0</v>
      </c>
      <c r="CW398" s="88">
        <f>SUM(CW388:CW397)</f>
        <v>0</v>
      </c>
      <c r="CX398" s="89">
        <f t="shared" si="691"/>
        <v>0</v>
      </c>
      <c r="CY398" s="88">
        <f>SUM(CY388:CY397)</f>
        <v>0</v>
      </c>
      <c r="CZ398" s="88">
        <f>SUM(CZ388:CZ397)</f>
        <v>0</v>
      </c>
      <c r="DA398" s="88">
        <f>SUM(DA388:DA397)</f>
        <v>0</v>
      </c>
      <c r="DB398" s="88">
        <f>SUM(DB388:DB397)</f>
        <v>0</v>
      </c>
      <c r="DC398" s="89">
        <f t="shared" si="692"/>
        <v>0</v>
      </c>
      <c r="DD398" s="90">
        <f>SUM(DD388:DD397)</f>
        <v>0</v>
      </c>
    </row>
    <row r="399" spans="1:108" x14ac:dyDescent="0.25">
      <c r="A399" t="s">
        <v>5652</v>
      </c>
      <c r="B399" s="30" t="s">
        <v>4690</v>
      </c>
    </row>
    <row r="400" spans="1:108" x14ac:dyDescent="0.25">
      <c r="A400" t="s">
        <v>5653</v>
      </c>
      <c r="B400" s="32" t="s">
        <v>5120</v>
      </c>
      <c r="C400" s="24">
        <f>SUMIFS(Detail!BL:BL,Detail!$A:$A,$B400,Detail!$D:$D,1,Detail!$C:$C,1)</f>
        <v>0</v>
      </c>
      <c r="D400" s="24">
        <f>SUMIFS(Detail!BL:BL,Detail!$A:$A,$B400,Detail!$D:$D,1,Detail!$C:$C,2)</f>
        <v>0</v>
      </c>
      <c r="E400" s="24">
        <f>SUMIFS(Detail!BL:BL,Detail!$A:$A,$B400,Detail!$D:$D,1,Detail!$C:$C,3)</f>
        <v>0</v>
      </c>
      <c r="F400" s="24">
        <f>SUMIFS(Detail!BL:BL,Detail!$A:$A,$B400,Detail!$D:$D,1,Detail!$C:$C,4)</f>
        <v>0</v>
      </c>
      <c r="G400" s="33">
        <f t="shared" ref="G400:G410" si="693">SUM(C400:F400)</f>
        <v>0</v>
      </c>
      <c r="H400" s="24">
        <f>SUMIFS(Detail!BL:BL,Detail!$A:$A,$B400,Detail!$D:$D,2,Detail!$C:$C,1)</f>
        <v>0</v>
      </c>
      <c r="I400" s="24">
        <f>SUMIFS(Detail!BL:BL,Detail!$A:$A,$B400,Detail!$D:$D,2,Detail!$C:$C,2)</f>
        <v>0</v>
      </c>
      <c r="J400" s="24">
        <f>SUMIFS(Detail!BL:BL,Detail!$A:$A,$B400,Detail!$D:$D,2,Detail!$C:$C,3)</f>
        <v>0</v>
      </c>
      <c r="K400" s="24">
        <f>SUMIFS(Detail!BL:BL,Detail!$A:$A,$B400,Detail!$D:$D,2,Detail!$C:$C,4)</f>
        <v>0</v>
      </c>
      <c r="L400" s="33">
        <f t="shared" ref="L400:L410" si="694">SUM(H400:K400)</f>
        <v>0</v>
      </c>
      <c r="M400" s="24">
        <f>SUMIFS(Detail!BL:BL,Detail!$A:$A,$B400,Detail!$D:$D,3,Detail!$C:$C,1)</f>
        <v>0</v>
      </c>
      <c r="N400" s="24">
        <f>SUMIFS(Detail!BL:BL,Detail!$A:$A,$B400,Detail!$D:$D,3,Detail!$C:$C,2)</f>
        <v>0</v>
      </c>
      <c r="O400" s="24">
        <f>SUMIFS(Detail!BL:BL,Detail!$A:$A,$B400,Detail!$D:$D,3,Detail!$C:$C,3)</f>
        <v>0</v>
      </c>
      <c r="P400" s="24">
        <f>SUMIFS(Detail!BL:BL,Detail!$A:$A,$B400,Detail!$D:$D,3,Detail!$C:$C,4)</f>
        <v>0</v>
      </c>
      <c r="Q400" s="33">
        <f t="shared" ref="Q400:Q410" si="695">SUM(M400:P400)</f>
        <v>0</v>
      </c>
      <c r="R400" s="24">
        <f>SUMIFS(Detail!BL:BL,Detail!$A:$A,$B400,Detail!$D:$D,4,Detail!$C:$C,1)</f>
        <v>0</v>
      </c>
      <c r="S400" s="24">
        <f>SUMIFS(Detail!BL:BL,Detail!$A:$A,$B400,Detail!$D:$D,4,Detail!$C:$C,2)</f>
        <v>0</v>
      </c>
      <c r="T400" s="24">
        <f>SUMIFS(Detail!BL:BL,Detail!$A:$A,$B400,Detail!$D:$D,4,Detail!$C:$C,3)</f>
        <v>0</v>
      </c>
      <c r="U400" s="24">
        <f>SUMIFS(Detail!BL:BL,Detail!$A:$A,$B400,Detail!$D:$D,4,Detail!$C:$C,4)</f>
        <v>0</v>
      </c>
      <c r="V400" s="33">
        <f t="shared" ref="V400:V410" si="696">SUM(R400:U400)</f>
        <v>0</v>
      </c>
      <c r="W400" s="24">
        <f>SUMIFS(Detail!BL:BL,Detail!$A:$A,$B400,Detail!$D:$D,5,Detail!$C:$C,1)</f>
        <v>0</v>
      </c>
      <c r="X400" s="24">
        <f>SUMIFS(Detail!BL:BL,Detail!$A:$A,$B400,Detail!$D:$D,5,Detail!$C:$C,2)</f>
        <v>0</v>
      </c>
      <c r="Y400" s="24">
        <f>SUMIFS(Detail!BL:BL,Detail!$A:$A,$B400,Detail!$D:$D,5,Detail!$C:$C,3)</f>
        <v>0</v>
      </c>
      <c r="Z400" s="24">
        <f>SUMIFS(Detail!BL:BL,Detail!$A:$A,$B400,Detail!$D:$D,5,Detail!$C:$C,4)</f>
        <v>0</v>
      </c>
      <c r="AA400" s="33">
        <f t="shared" ref="AA400:AA410" si="697">SUM(W400:Z400)</f>
        <v>0</v>
      </c>
      <c r="AB400" s="24">
        <f>SUMIFS(Detail!BL:BL,Detail!$A:$A,$B400,Detail!$D:$D,6,Detail!$C:$C,1)</f>
        <v>0</v>
      </c>
      <c r="AC400" s="24">
        <f>SUMIFS(Detail!BL:BL,Detail!$A:$A,$B400,Detail!$D:$D,6,Detail!$C:$C,2)</f>
        <v>0</v>
      </c>
      <c r="AD400" s="24">
        <f>SUMIFS(Detail!BL:BL,Detail!$A:$A,$B400,Detail!$D:$D,6,Detail!$C:$C,3)</f>
        <v>0</v>
      </c>
      <c r="AE400" s="24">
        <f>SUMIFS(Detail!BL:BL,Detail!$A:$A,$B400,Detail!$D:$D,6,Detail!$C:$C,4)</f>
        <v>0</v>
      </c>
      <c r="AF400" s="33">
        <f t="shared" ref="AF400:AF410" si="698">SUM(AB400:AE400)</f>
        <v>0</v>
      </c>
      <c r="AG400" s="24">
        <f>SUMIFS(Detail!BL:BL,Detail!$A:$A,$B400,Detail!$D:$D,7,Detail!$C:$C,1)</f>
        <v>0</v>
      </c>
      <c r="AH400" s="24">
        <f>SUMIFS(Detail!BL:BL,Detail!$A:$A,$B400,Detail!$D:$D,7,Detail!$C:$C,2)</f>
        <v>0</v>
      </c>
      <c r="AI400" s="24">
        <f>SUMIFS(Detail!BL:BL,Detail!$A:$A,$B400,Detail!$D:$D,7,Detail!$C:$C,3)</f>
        <v>0</v>
      </c>
      <c r="AJ400" s="24">
        <f>SUMIFS(Detail!BL:BL,Detail!$A:$A,$B400,Detail!$D:$D,7,Detail!$C:$C,4)</f>
        <v>0</v>
      </c>
      <c r="AK400" s="33">
        <f t="shared" ref="AK400:AK410" si="699">SUM(AG400:AJ400)</f>
        <v>0</v>
      </c>
      <c r="AL400" s="24">
        <f>SUMIFS(Detail!BL:BL,Detail!$A:$A,$B400,Detail!$D:$D,8,Detail!$C:$C,1)</f>
        <v>0</v>
      </c>
      <c r="AM400" s="24">
        <f>SUMIFS(Detail!BL:BL,Detail!$A:$A,$B400,Detail!$D:$D,8,Detail!$C:$C,2)</f>
        <v>0</v>
      </c>
      <c r="AN400" s="24">
        <f>SUMIFS(Detail!BL:BL,Detail!$A:$A,$B400,Detail!$D:$D,8,Detail!$C:$C,3)</f>
        <v>0</v>
      </c>
      <c r="AO400" s="24">
        <f>SUMIFS(Detail!BL:BL,Detail!$A:$A,$B400,Detail!$D:$D,8,Detail!$C:$C,4)</f>
        <v>0</v>
      </c>
      <c r="AP400" s="33">
        <f t="shared" ref="AP400:AP410" si="700">SUM(AL400:AO400)</f>
        <v>0</v>
      </c>
      <c r="AQ400" s="24">
        <f>SUMIFS(Detail!BL:BL,Detail!$A:$A,$B400,Detail!$D:$D,9,Detail!$C:$C,1)</f>
        <v>0</v>
      </c>
      <c r="AR400" s="24">
        <f>SUMIFS(Detail!BL:BL,Detail!$A:$A,$B400,Detail!$D:$D,9,Detail!$C:$C,2)</f>
        <v>0</v>
      </c>
      <c r="AS400" s="24">
        <f>SUMIFS(Detail!BL:BL,Detail!$A:$A,$B400,Detail!$D:$D,9,Detail!$C:$C,3)</f>
        <v>0</v>
      </c>
      <c r="AT400" s="24">
        <f>SUMIFS(Detail!BL:BL,Detail!$A:$A,$B400,Detail!$D:$D,9,Detail!$C:$C,4)</f>
        <v>0</v>
      </c>
      <c r="AU400" s="33">
        <f t="shared" ref="AU400:AU410" si="701">SUM(AQ400:AT400)</f>
        <v>0</v>
      </c>
      <c r="AV400" s="24">
        <f>SUMIFS(Detail!BL:BL,Detail!$A:$A,$B400,Detail!$D:$D,10,Detail!$C:$C,1)</f>
        <v>0</v>
      </c>
      <c r="AW400" s="24">
        <f>SUMIFS(Detail!BL:BL,Detail!$A:$A,$B400,Detail!$D:$D,10,Detail!$C:$C,2)</f>
        <v>0</v>
      </c>
      <c r="AX400" s="24">
        <f>SUMIFS(Detail!BL:BL,Detail!$A:$A,$B400,Detail!$D:$D,10,Detail!$C:$C,3)</f>
        <v>0</v>
      </c>
      <c r="AY400" s="24">
        <f>SUMIFS(Detail!BL:BL,Detail!$A:$A,$B400,Detail!$D:$D,10,Detail!$C:$C,4)</f>
        <v>0</v>
      </c>
      <c r="AZ400" s="33">
        <f t="shared" ref="AZ400:AZ410" si="702">SUM(AV400:AY400)</f>
        <v>0</v>
      </c>
      <c r="BA400" s="24">
        <f>SUMIFS(Detail!BL:BL,Detail!$A:$A,$B400,Detail!$D:$D,11,Detail!$C:$C,1)</f>
        <v>0</v>
      </c>
      <c r="BB400" s="24">
        <f>SUMIFS(Detail!BL:BL,Detail!$A:$A,$B400,Detail!$D:$D,11,Detail!$C:$C,2)</f>
        <v>0</v>
      </c>
      <c r="BC400" s="24">
        <f>SUMIFS(Detail!BL:BL,Detail!$A:$A,$B400,Detail!$D:$D,11,Detail!$C:$C,3)</f>
        <v>0</v>
      </c>
      <c r="BD400" s="24">
        <f>SUMIFS(Detail!BL:BL,Detail!$A:$A,$B400,Detail!$D:$D,11,Detail!$C:$C,4)</f>
        <v>0</v>
      </c>
      <c r="BE400" s="33">
        <f t="shared" ref="BE400:BE410" si="703">SUM(BA400:BD400)</f>
        <v>0</v>
      </c>
      <c r="BF400" s="24">
        <f>SUMIFS(Detail!BL:BL,Detail!$A:$A,$B400,Detail!$D:$D,12,Detail!$C:$C,1)</f>
        <v>0</v>
      </c>
      <c r="BG400" s="24">
        <f>SUMIFS(Detail!BL:BL,Detail!$A:$A,$B400,Detail!$D:$D,12,Detail!$C:$C,2)</f>
        <v>0</v>
      </c>
      <c r="BH400" s="24">
        <f>SUMIFS(Detail!BL:BL,Detail!$A:$A,$B400,Detail!$D:$D,12,Detail!$C:$C,3)</f>
        <v>0</v>
      </c>
      <c r="BI400" s="24">
        <f>SUMIFS(Detail!BL:BL,Detail!$A:$A,$B400,Detail!$D:$D,12,Detail!$C:$C,4)</f>
        <v>0</v>
      </c>
      <c r="BJ400" s="33">
        <f t="shared" ref="BJ400:BJ410" si="704">SUM(BF400:BI400)</f>
        <v>0</v>
      </c>
      <c r="BK400" s="24">
        <f>SUMIFS(Detail!BL:BL,Detail!$A:$A,$B400,Detail!$D:$D,13,Detail!$C:$C,1)</f>
        <v>0</v>
      </c>
      <c r="BL400" s="24">
        <f>SUMIFS(Detail!BL:BL,Detail!$A:$A,$B400,Detail!$D:$D,13,Detail!$C:$C,2)</f>
        <v>0</v>
      </c>
      <c r="BM400" s="24">
        <f>SUMIFS(Detail!BL:BL,Detail!$A:$A,$B400,Detail!$D:$D,13,Detail!$C:$C,3)</f>
        <v>0</v>
      </c>
      <c r="BN400" s="24">
        <f>SUMIFS(Detail!BL:BL,Detail!$A:$A,$B400,Detail!$D:$D,13,Detail!$C:$C,4)</f>
        <v>0</v>
      </c>
      <c r="BO400" s="33">
        <f t="shared" ref="BO400:BO410" si="705">SUM(BK400:BN400)</f>
        <v>0</v>
      </c>
      <c r="BP400" s="24">
        <f>SUMIFS(Detail!BL:BL,Detail!$A:$A,$B400,Detail!$D:$D,14,Detail!$C:$C,1)</f>
        <v>0</v>
      </c>
      <c r="BQ400" s="24">
        <f>SUMIFS(Detail!BL:BL,Detail!$A:$A,$B400,Detail!$D:$D,14,Detail!$C:$C,2)</f>
        <v>0</v>
      </c>
      <c r="BR400" s="24">
        <f>SUMIFS(Detail!BL:BL,Detail!$A:$A,$B400,Detail!$D:$D,14,Detail!$C:$C,3)</f>
        <v>0</v>
      </c>
      <c r="BS400" s="24">
        <f>SUMIFS(Detail!BL:BL,Detail!$A:$A,$B400,Detail!$D:$D,14,Detail!$C:$C,4)</f>
        <v>0</v>
      </c>
      <c r="BT400" s="33">
        <f t="shared" ref="BT400:BT410" si="706">SUM(BP400:BS400)</f>
        <v>0</v>
      </c>
      <c r="BU400" s="24">
        <f>SUMIFS(Detail!BL:BL,Detail!$A:$A,$B400,Detail!$D:$D,15,Detail!$C:$C,1)</f>
        <v>0</v>
      </c>
      <c r="BV400" s="24">
        <f>SUMIFS(Detail!BL:BL,Detail!$A:$A,$B400,Detail!$D:$D,15,Detail!$C:$C,2)</f>
        <v>0</v>
      </c>
      <c r="BW400" s="24">
        <f>SUMIFS(Detail!BL:BL,Detail!$A:$A,$B400,Detail!$D:$D,15,Detail!$C:$C,3)</f>
        <v>0</v>
      </c>
      <c r="BX400" s="24">
        <f>SUMIFS(Detail!BL:BL,Detail!$A:$A,$B400,Detail!$D:$D,15,Detail!$C:$C,4)</f>
        <v>0</v>
      </c>
      <c r="BY400" s="33">
        <f t="shared" ref="BY400:BY410" si="707">SUM(BU400:BX400)</f>
        <v>0</v>
      </c>
      <c r="BZ400" s="24">
        <f>SUMIFS(Detail!BL:BL,Detail!$A:$A,$B400,Detail!$D:$D,16,Detail!$C:$C,1)</f>
        <v>0</v>
      </c>
      <c r="CA400" s="24">
        <f>SUMIFS(Detail!BL:BL,Detail!$A:$A,$B400,Detail!$D:$D,16,Detail!$C:$C,2)</f>
        <v>0</v>
      </c>
      <c r="CB400" s="24">
        <f>SUMIFS(Detail!BL:BL,Detail!$A:$A,$B400,Detail!$D:$D,16,Detail!$C:$C,3)</f>
        <v>0</v>
      </c>
      <c r="CC400" s="24">
        <f>SUMIFS(Detail!BL:BL,Detail!$A:$A,$B400,Detail!$D:$D,16,Detail!$C:$C,4)</f>
        <v>0</v>
      </c>
      <c r="CD400" s="33">
        <f t="shared" ref="CD400:CD410" si="708">SUM(BZ400:CC400)</f>
        <v>0</v>
      </c>
      <c r="CE400" s="24">
        <f>SUMIFS(Detail!BL:BL,Detail!$A:$A,$B400,Detail!$D:$D,17,Detail!$C:$C,1)</f>
        <v>0</v>
      </c>
      <c r="CF400" s="24">
        <f>SUMIFS(Detail!BL:BL,Detail!$A:$A,$B400,Detail!$D:$D,17,Detail!$C:$C,2)</f>
        <v>0</v>
      </c>
      <c r="CG400" s="24">
        <f>SUMIFS(Detail!BL:BL,Detail!$A:$A,$B400,Detail!$D:$D,17,Detail!$C:$C,3)</f>
        <v>0</v>
      </c>
      <c r="CH400" s="24">
        <f>SUMIFS(Detail!BL:BL,Detail!$A:$A,$B400,Detail!$D:$D,17,Detail!$C:$C,4)</f>
        <v>0</v>
      </c>
      <c r="CI400" s="33">
        <f t="shared" ref="CI400:CI410" si="709">SUM(CE400:CH400)</f>
        <v>0</v>
      </c>
      <c r="CJ400" s="24">
        <f>SUMIFS(Detail!BL:BL,Detail!$A:$A,$B400,Detail!$D:$D,18,Detail!$C:$C,1)</f>
        <v>0</v>
      </c>
      <c r="CK400" s="24">
        <f>SUMIFS(Detail!BL:BL,Detail!$A:$A,$B400,Detail!$D:$D,18,Detail!$C:$C,2)</f>
        <v>0</v>
      </c>
      <c r="CL400" s="24">
        <f>SUMIFS(Detail!BL:BL,Detail!$A:$A,$B400,Detail!$D:$D,18,Detail!$C:$C,3)</f>
        <v>0</v>
      </c>
      <c r="CM400" s="24">
        <f>SUMIFS(Detail!BL:BL,Detail!$A:$A,$B400,Detail!$D:$D,18,Detail!$C:$C,4)</f>
        <v>0</v>
      </c>
      <c r="CN400" s="33">
        <f t="shared" ref="CN400:CN410" si="710">SUM(CJ400:CM400)</f>
        <v>0</v>
      </c>
      <c r="CO400" s="24">
        <f>SUMIFS(Detail!BL:BL,Detail!$A:$A,$B400,Detail!$D:$D,19,Detail!$C:$C,1)</f>
        <v>0</v>
      </c>
      <c r="CP400" s="24">
        <f>SUMIFS(Detail!BL:BL,Detail!$A:$A,$B400,Detail!$D:$D,19,Detail!$C:$C,2)</f>
        <v>0</v>
      </c>
      <c r="CQ400" s="24">
        <f>SUMIFS(Detail!BL:BL,Detail!$A:$A,$B400,Detail!$D:$D,19,Detail!$C:$C,3)</f>
        <v>0</v>
      </c>
      <c r="CR400" s="24">
        <f>SUMIFS(Detail!BL:BL,Detail!$A:$A,$B400,Detail!$D:$D,19,Detail!$C:$C,4)</f>
        <v>0</v>
      </c>
      <c r="CS400" s="33">
        <f t="shared" ref="CS400:CS410" si="711">SUM(CO400:CR400)</f>
        <v>0</v>
      </c>
      <c r="CT400" s="24">
        <f>SUMIFS(Detail!BL:BL,Detail!$A:$A,$B400,Detail!$D:$D,20,Detail!$C:$C,1)</f>
        <v>0</v>
      </c>
      <c r="CU400" s="24">
        <f>SUMIFS(Detail!BL:BL,Detail!$A:$A,$B400,Detail!$D:$D,20,Detail!$C:$C,2)</f>
        <v>0</v>
      </c>
      <c r="CV400" s="24">
        <f>SUMIFS(Detail!BL:BL,Detail!$A:$A,$B400,Detail!$D:$D,20,Detail!$C:$C,3)</f>
        <v>0</v>
      </c>
      <c r="CW400" s="24">
        <f>SUMIFS(Detail!BL:BL,Detail!$A:$A,$B400,Detail!$D:$D,20,Detail!$C:$C,4)</f>
        <v>0</v>
      </c>
      <c r="CX400" s="33">
        <f t="shared" ref="CX400:CX410" si="712">SUM(CT400:CW400)</f>
        <v>0</v>
      </c>
      <c r="CY400" s="24">
        <f>SUMIFS(Detail!BL:BL,Detail!$A:$A,$B400,Detail!$D:$D,21,Detail!$C:$C,1)</f>
        <v>0</v>
      </c>
      <c r="CZ400" s="24">
        <f>SUMIFS(Detail!BL:BL,Detail!$A:$A,$B400,Detail!$D:$D,21,Detail!$C:$C,2)</f>
        <v>0</v>
      </c>
      <c r="DA400" s="24">
        <f>SUMIFS(Detail!BL:BL,Detail!$A:$A,$B400,Detail!$D:$D,21,Detail!$C:$C,3)</f>
        <v>0</v>
      </c>
      <c r="DB400" s="24">
        <f>SUMIFS(Detail!BL:BL,Detail!$A:$A,$B400,Detail!$D:$D,21,Detail!$C:$C,4)</f>
        <v>0</v>
      </c>
      <c r="DC400" s="33">
        <f t="shared" ref="DC400:DC410" si="713">SUM(CY400:DB400)</f>
        <v>0</v>
      </c>
      <c r="DD400" s="86">
        <f>SUMIFS(Detail!BL:BL,Detail!$A:$A,$B400,Detail!$B:$B,"&gt;60")</f>
        <v>0</v>
      </c>
    </row>
    <row r="401" spans="1:108" x14ac:dyDescent="0.25">
      <c r="A401" t="s">
        <v>5654</v>
      </c>
      <c r="B401" s="32" t="s">
        <v>5121</v>
      </c>
      <c r="C401" s="24">
        <f>SUMIFS(Detail!BL:BL,Detail!$A:$A,$B401,Detail!$D:$D,1,Detail!$C:$C,1)</f>
        <v>0</v>
      </c>
      <c r="D401" s="24">
        <f>SUMIFS(Detail!BL:BL,Detail!$A:$A,$B401,Detail!$D:$D,1,Detail!$C:$C,2)</f>
        <v>0</v>
      </c>
      <c r="E401" s="24">
        <f>SUMIFS(Detail!BL:BL,Detail!$A:$A,$B401,Detail!$D:$D,1,Detail!$C:$C,3)</f>
        <v>0</v>
      </c>
      <c r="F401" s="24">
        <f>SUMIFS(Detail!BL:BL,Detail!$A:$A,$B401,Detail!$D:$D,1,Detail!$C:$C,4)</f>
        <v>0</v>
      </c>
      <c r="G401" s="33">
        <f t="shared" si="693"/>
        <v>0</v>
      </c>
      <c r="H401" s="24">
        <f>SUMIFS(Detail!BL:BL,Detail!$A:$A,$B401,Detail!$D:$D,2,Detail!$C:$C,1)</f>
        <v>0</v>
      </c>
      <c r="I401" s="24">
        <f>SUMIFS(Detail!BL:BL,Detail!$A:$A,$B401,Detail!$D:$D,2,Detail!$C:$C,2)</f>
        <v>0</v>
      </c>
      <c r="J401" s="24">
        <f>SUMIFS(Detail!BL:BL,Detail!$A:$A,$B401,Detail!$D:$D,2,Detail!$C:$C,3)</f>
        <v>0</v>
      </c>
      <c r="K401" s="24">
        <f>SUMIFS(Detail!BL:BL,Detail!$A:$A,$B401,Detail!$D:$D,2,Detail!$C:$C,4)</f>
        <v>0</v>
      </c>
      <c r="L401" s="33">
        <f t="shared" si="694"/>
        <v>0</v>
      </c>
      <c r="M401" s="24">
        <f>SUMIFS(Detail!BL:BL,Detail!$A:$A,$B401,Detail!$D:$D,3,Detail!$C:$C,1)</f>
        <v>0</v>
      </c>
      <c r="N401" s="24">
        <f>SUMIFS(Detail!BL:BL,Detail!$A:$A,$B401,Detail!$D:$D,3,Detail!$C:$C,2)</f>
        <v>0</v>
      </c>
      <c r="O401" s="24">
        <f>SUMIFS(Detail!BL:BL,Detail!$A:$A,$B401,Detail!$D:$D,3,Detail!$C:$C,3)</f>
        <v>0</v>
      </c>
      <c r="P401" s="24">
        <f>SUMIFS(Detail!BL:BL,Detail!$A:$A,$B401,Detail!$D:$D,3,Detail!$C:$C,4)</f>
        <v>0</v>
      </c>
      <c r="Q401" s="33">
        <f t="shared" si="695"/>
        <v>0</v>
      </c>
      <c r="R401" s="24">
        <f>SUMIFS(Detail!BL:BL,Detail!$A:$A,$B401,Detail!$D:$D,4,Detail!$C:$C,1)</f>
        <v>0</v>
      </c>
      <c r="S401" s="24">
        <f>SUMIFS(Detail!BL:BL,Detail!$A:$A,$B401,Detail!$D:$D,4,Detail!$C:$C,2)</f>
        <v>0</v>
      </c>
      <c r="T401" s="24">
        <f>SUMIFS(Detail!BL:BL,Detail!$A:$A,$B401,Detail!$D:$D,4,Detail!$C:$C,3)</f>
        <v>0</v>
      </c>
      <c r="U401" s="24">
        <f>SUMIFS(Detail!BL:BL,Detail!$A:$A,$B401,Detail!$D:$D,4,Detail!$C:$C,4)</f>
        <v>0</v>
      </c>
      <c r="V401" s="33">
        <f t="shared" si="696"/>
        <v>0</v>
      </c>
      <c r="W401" s="24">
        <f>SUMIFS(Detail!BL:BL,Detail!$A:$A,$B401,Detail!$D:$D,5,Detail!$C:$C,1)</f>
        <v>0</v>
      </c>
      <c r="X401" s="24">
        <f>SUMIFS(Detail!BL:BL,Detail!$A:$A,$B401,Detail!$D:$D,5,Detail!$C:$C,2)</f>
        <v>0</v>
      </c>
      <c r="Y401" s="24">
        <f>SUMIFS(Detail!BL:BL,Detail!$A:$A,$B401,Detail!$D:$D,5,Detail!$C:$C,3)</f>
        <v>0</v>
      </c>
      <c r="Z401" s="24">
        <f>SUMIFS(Detail!BL:BL,Detail!$A:$A,$B401,Detail!$D:$D,5,Detail!$C:$C,4)</f>
        <v>0</v>
      </c>
      <c r="AA401" s="33">
        <f t="shared" si="697"/>
        <v>0</v>
      </c>
      <c r="AB401" s="24">
        <f>SUMIFS(Detail!BL:BL,Detail!$A:$A,$B401,Detail!$D:$D,6,Detail!$C:$C,1)</f>
        <v>0</v>
      </c>
      <c r="AC401" s="24">
        <f>SUMIFS(Detail!BL:BL,Detail!$A:$A,$B401,Detail!$D:$D,6,Detail!$C:$C,2)</f>
        <v>0</v>
      </c>
      <c r="AD401" s="24">
        <f>SUMIFS(Detail!BL:BL,Detail!$A:$A,$B401,Detail!$D:$D,6,Detail!$C:$C,3)</f>
        <v>0</v>
      </c>
      <c r="AE401" s="24">
        <f>SUMIFS(Detail!BL:BL,Detail!$A:$A,$B401,Detail!$D:$D,6,Detail!$C:$C,4)</f>
        <v>0</v>
      </c>
      <c r="AF401" s="33">
        <f t="shared" si="698"/>
        <v>0</v>
      </c>
      <c r="AG401" s="24">
        <f>SUMIFS(Detail!BL:BL,Detail!$A:$A,$B401,Detail!$D:$D,7,Detail!$C:$C,1)</f>
        <v>0</v>
      </c>
      <c r="AH401" s="24">
        <f>SUMIFS(Detail!BL:BL,Detail!$A:$A,$B401,Detail!$D:$D,7,Detail!$C:$C,2)</f>
        <v>0</v>
      </c>
      <c r="AI401" s="24">
        <f>SUMIFS(Detail!BL:BL,Detail!$A:$A,$B401,Detail!$D:$D,7,Detail!$C:$C,3)</f>
        <v>0</v>
      </c>
      <c r="AJ401" s="24">
        <f>SUMIFS(Detail!BL:BL,Detail!$A:$A,$B401,Detail!$D:$D,7,Detail!$C:$C,4)</f>
        <v>0</v>
      </c>
      <c r="AK401" s="33">
        <f t="shared" si="699"/>
        <v>0</v>
      </c>
      <c r="AL401" s="24">
        <f>SUMIFS(Detail!BL:BL,Detail!$A:$A,$B401,Detail!$D:$D,8,Detail!$C:$C,1)</f>
        <v>0</v>
      </c>
      <c r="AM401" s="24">
        <f>SUMIFS(Detail!BL:BL,Detail!$A:$A,$B401,Detail!$D:$D,8,Detail!$C:$C,2)</f>
        <v>0</v>
      </c>
      <c r="AN401" s="24">
        <f>SUMIFS(Detail!BL:BL,Detail!$A:$A,$B401,Detail!$D:$D,8,Detail!$C:$C,3)</f>
        <v>0</v>
      </c>
      <c r="AO401" s="24">
        <f>SUMIFS(Detail!BL:BL,Detail!$A:$A,$B401,Detail!$D:$D,8,Detail!$C:$C,4)</f>
        <v>0</v>
      </c>
      <c r="AP401" s="33">
        <f t="shared" si="700"/>
        <v>0</v>
      </c>
      <c r="AQ401" s="24">
        <f>SUMIFS(Detail!BL:BL,Detail!$A:$A,$B401,Detail!$D:$D,9,Detail!$C:$C,1)</f>
        <v>0</v>
      </c>
      <c r="AR401" s="24">
        <f>SUMIFS(Detail!BL:BL,Detail!$A:$A,$B401,Detail!$D:$D,9,Detail!$C:$C,2)</f>
        <v>0</v>
      </c>
      <c r="AS401" s="24">
        <f>SUMIFS(Detail!BL:BL,Detail!$A:$A,$B401,Detail!$D:$D,9,Detail!$C:$C,3)</f>
        <v>0</v>
      </c>
      <c r="AT401" s="24">
        <f>SUMIFS(Detail!BL:BL,Detail!$A:$A,$B401,Detail!$D:$D,9,Detail!$C:$C,4)</f>
        <v>0</v>
      </c>
      <c r="AU401" s="33">
        <f t="shared" si="701"/>
        <v>0</v>
      </c>
      <c r="AV401" s="24">
        <f>SUMIFS(Detail!BL:BL,Detail!$A:$A,$B401,Detail!$D:$D,10,Detail!$C:$C,1)</f>
        <v>0</v>
      </c>
      <c r="AW401" s="24">
        <f>SUMIFS(Detail!BL:BL,Detail!$A:$A,$B401,Detail!$D:$D,10,Detail!$C:$C,2)</f>
        <v>0</v>
      </c>
      <c r="AX401" s="24">
        <f>SUMIFS(Detail!BL:BL,Detail!$A:$A,$B401,Detail!$D:$D,10,Detail!$C:$C,3)</f>
        <v>0</v>
      </c>
      <c r="AY401" s="24">
        <f>SUMIFS(Detail!BL:BL,Detail!$A:$A,$B401,Detail!$D:$D,10,Detail!$C:$C,4)</f>
        <v>0</v>
      </c>
      <c r="AZ401" s="33">
        <f t="shared" si="702"/>
        <v>0</v>
      </c>
      <c r="BA401" s="24">
        <f>SUMIFS(Detail!BL:BL,Detail!$A:$A,$B401,Detail!$D:$D,11,Detail!$C:$C,1)</f>
        <v>0</v>
      </c>
      <c r="BB401" s="24">
        <f>SUMIFS(Detail!BL:BL,Detail!$A:$A,$B401,Detail!$D:$D,11,Detail!$C:$C,2)</f>
        <v>0</v>
      </c>
      <c r="BC401" s="24">
        <f>SUMIFS(Detail!BL:BL,Detail!$A:$A,$B401,Detail!$D:$D,11,Detail!$C:$C,3)</f>
        <v>0</v>
      </c>
      <c r="BD401" s="24">
        <f>SUMIFS(Detail!BL:BL,Detail!$A:$A,$B401,Detail!$D:$D,11,Detail!$C:$C,4)</f>
        <v>0</v>
      </c>
      <c r="BE401" s="33">
        <f t="shared" si="703"/>
        <v>0</v>
      </c>
      <c r="BF401" s="24">
        <f>SUMIFS(Detail!BL:BL,Detail!$A:$A,$B401,Detail!$D:$D,12,Detail!$C:$C,1)</f>
        <v>0</v>
      </c>
      <c r="BG401" s="24">
        <f>SUMIFS(Detail!BL:BL,Detail!$A:$A,$B401,Detail!$D:$D,12,Detail!$C:$C,2)</f>
        <v>0</v>
      </c>
      <c r="BH401" s="24">
        <f>SUMIFS(Detail!BL:BL,Detail!$A:$A,$B401,Detail!$D:$D,12,Detail!$C:$C,3)</f>
        <v>0</v>
      </c>
      <c r="BI401" s="24">
        <f>SUMIFS(Detail!BL:BL,Detail!$A:$A,$B401,Detail!$D:$D,12,Detail!$C:$C,4)</f>
        <v>0</v>
      </c>
      <c r="BJ401" s="33">
        <f t="shared" si="704"/>
        <v>0</v>
      </c>
      <c r="BK401" s="24">
        <f>SUMIFS(Detail!BL:BL,Detail!$A:$A,$B401,Detail!$D:$D,13,Detail!$C:$C,1)</f>
        <v>0</v>
      </c>
      <c r="BL401" s="24">
        <f>SUMIFS(Detail!BL:BL,Detail!$A:$A,$B401,Detail!$D:$D,13,Detail!$C:$C,2)</f>
        <v>0</v>
      </c>
      <c r="BM401" s="24">
        <f>SUMIFS(Detail!BL:BL,Detail!$A:$A,$B401,Detail!$D:$D,13,Detail!$C:$C,3)</f>
        <v>0</v>
      </c>
      <c r="BN401" s="24">
        <f>SUMIFS(Detail!BL:BL,Detail!$A:$A,$B401,Detail!$D:$D,13,Detail!$C:$C,4)</f>
        <v>0</v>
      </c>
      <c r="BO401" s="33">
        <f t="shared" si="705"/>
        <v>0</v>
      </c>
      <c r="BP401" s="24">
        <f>SUMIFS(Detail!BL:BL,Detail!$A:$A,$B401,Detail!$D:$D,14,Detail!$C:$C,1)</f>
        <v>0</v>
      </c>
      <c r="BQ401" s="24">
        <f>SUMIFS(Detail!BL:BL,Detail!$A:$A,$B401,Detail!$D:$D,14,Detail!$C:$C,2)</f>
        <v>0</v>
      </c>
      <c r="BR401" s="24">
        <f>SUMIFS(Detail!BL:BL,Detail!$A:$A,$B401,Detail!$D:$D,14,Detail!$C:$C,3)</f>
        <v>0</v>
      </c>
      <c r="BS401" s="24">
        <f>SUMIFS(Detail!BL:BL,Detail!$A:$A,$B401,Detail!$D:$D,14,Detail!$C:$C,4)</f>
        <v>0</v>
      </c>
      <c r="BT401" s="33">
        <f t="shared" si="706"/>
        <v>0</v>
      </c>
      <c r="BU401" s="24">
        <f>SUMIFS(Detail!BL:BL,Detail!$A:$A,$B401,Detail!$D:$D,15,Detail!$C:$C,1)</f>
        <v>0</v>
      </c>
      <c r="BV401" s="24">
        <f>SUMIFS(Detail!BL:BL,Detail!$A:$A,$B401,Detail!$D:$D,15,Detail!$C:$C,2)</f>
        <v>0</v>
      </c>
      <c r="BW401" s="24">
        <f>SUMIFS(Detail!BL:BL,Detail!$A:$A,$B401,Detail!$D:$D,15,Detail!$C:$C,3)</f>
        <v>0</v>
      </c>
      <c r="BX401" s="24">
        <f>SUMIFS(Detail!BL:BL,Detail!$A:$A,$B401,Detail!$D:$D,15,Detail!$C:$C,4)</f>
        <v>0</v>
      </c>
      <c r="BY401" s="33">
        <f t="shared" si="707"/>
        <v>0</v>
      </c>
      <c r="BZ401" s="24">
        <f>SUMIFS(Detail!BL:BL,Detail!$A:$A,$B401,Detail!$D:$D,16,Detail!$C:$C,1)</f>
        <v>0</v>
      </c>
      <c r="CA401" s="24">
        <f>SUMIFS(Detail!BL:BL,Detail!$A:$A,$B401,Detail!$D:$D,16,Detail!$C:$C,2)</f>
        <v>0</v>
      </c>
      <c r="CB401" s="24">
        <f>SUMIFS(Detail!BL:BL,Detail!$A:$A,$B401,Detail!$D:$D,16,Detail!$C:$C,3)</f>
        <v>0</v>
      </c>
      <c r="CC401" s="24">
        <f>SUMIFS(Detail!BL:BL,Detail!$A:$A,$B401,Detail!$D:$D,16,Detail!$C:$C,4)</f>
        <v>0</v>
      </c>
      <c r="CD401" s="33">
        <f t="shared" si="708"/>
        <v>0</v>
      </c>
      <c r="CE401" s="24">
        <f>SUMIFS(Detail!BL:BL,Detail!$A:$A,$B401,Detail!$D:$D,17,Detail!$C:$C,1)</f>
        <v>0</v>
      </c>
      <c r="CF401" s="24">
        <f>SUMIFS(Detail!BL:BL,Detail!$A:$A,$B401,Detail!$D:$D,17,Detail!$C:$C,2)</f>
        <v>0</v>
      </c>
      <c r="CG401" s="24">
        <f>SUMIFS(Detail!BL:BL,Detail!$A:$A,$B401,Detail!$D:$D,17,Detail!$C:$C,3)</f>
        <v>0</v>
      </c>
      <c r="CH401" s="24">
        <f>SUMIFS(Detail!BL:BL,Detail!$A:$A,$B401,Detail!$D:$D,17,Detail!$C:$C,4)</f>
        <v>0</v>
      </c>
      <c r="CI401" s="33">
        <f t="shared" si="709"/>
        <v>0</v>
      </c>
      <c r="CJ401" s="24">
        <f>SUMIFS(Detail!BL:BL,Detail!$A:$A,$B401,Detail!$D:$D,18,Detail!$C:$C,1)</f>
        <v>0</v>
      </c>
      <c r="CK401" s="24">
        <f>SUMIFS(Detail!BL:BL,Detail!$A:$A,$B401,Detail!$D:$D,18,Detail!$C:$C,2)</f>
        <v>0</v>
      </c>
      <c r="CL401" s="24">
        <f>SUMIFS(Detail!BL:BL,Detail!$A:$A,$B401,Detail!$D:$D,18,Detail!$C:$C,3)</f>
        <v>0</v>
      </c>
      <c r="CM401" s="24">
        <f>SUMIFS(Detail!BL:BL,Detail!$A:$A,$B401,Detail!$D:$D,18,Detail!$C:$C,4)</f>
        <v>0</v>
      </c>
      <c r="CN401" s="33">
        <f t="shared" si="710"/>
        <v>0</v>
      </c>
      <c r="CO401" s="24">
        <f>SUMIFS(Detail!BL:BL,Detail!$A:$A,$B401,Detail!$D:$D,19,Detail!$C:$C,1)</f>
        <v>0</v>
      </c>
      <c r="CP401" s="24">
        <f>SUMIFS(Detail!BL:BL,Detail!$A:$A,$B401,Detail!$D:$D,19,Detail!$C:$C,2)</f>
        <v>0</v>
      </c>
      <c r="CQ401" s="24">
        <f>SUMIFS(Detail!BL:BL,Detail!$A:$A,$B401,Detail!$D:$D,19,Detail!$C:$C,3)</f>
        <v>0</v>
      </c>
      <c r="CR401" s="24">
        <f>SUMIFS(Detail!BL:BL,Detail!$A:$A,$B401,Detail!$D:$D,19,Detail!$C:$C,4)</f>
        <v>0</v>
      </c>
      <c r="CS401" s="33">
        <f t="shared" si="711"/>
        <v>0</v>
      </c>
      <c r="CT401" s="24">
        <f>SUMIFS(Detail!BL:BL,Detail!$A:$A,$B401,Detail!$D:$D,20,Detail!$C:$C,1)</f>
        <v>0</v>
      </c>
      <c r="CU401" s="24">
        <f>SUMIFS(Detail!BL:BL,Detail!$A:$A,$B401,Detail!$D:$D,20,Detail!$C:$C,2)</f>
        <v>0</v>
      </c>
      <c r="CV401" s="24">
        <f>SUMIFS(Detail!BL:BL,Detail!$A:$A,$B401,Detail!$D:$D,20,Detail!$C:$C,3)</f>
        <v>0</v>
      </c>
      <c r="CW401" s="24">
        <f>SUMIFS(Detail!BL:BL,Detail!$A:$A,$B401,Detail!$D:$D,20,Detail!$C:$C,4)</f>
        <v>0</v>
      </c>
      <c r="CX401" s="33">
        <f t="shared" si="712"/>
        <v>0</v>
      </c>
      <c r="CY401" s="24">
        <f>SUMIFS(Detail!BL:BL,Detail!$A:$A,$B401,Detail!$D:$D,21,Detail!$C:$C,1)</f>
        <v>0</v>
      </c>
      <c r="CZ401" s="24">
        <f>SUMIFS(Detail!BL:BL,Detail!$A:$A,$B401,Detail!$D:$D,21,Detail!$C:$C,2)</f>
        <v>0</v>
      </c>
      <c r="DA401" s="24">
        <f>SUMIFS(Detail!BL:BL,Detail!$A:$A,$B401,Detail!$D:$D,21,Detail!$C:$C,3)</f>
        <v>0</v>
      </c>
      <c r="DB401" s="24">
        <f>SUMIFS(Detail!BL:BL,Detail!$A:$A,$B401,Detail!$D:$D,21,Detail!$C:$C,4)</f>
        <v>0</v>
      </c>
      <c r="DC401" s="33">
        <f t="shared" si="713"/>
        <v>0</v>
      </c>
      <c r="DD401" s="86">
        <f>SUMIFS(Detail!BL:BL,Detail!$A:$A,$B401,Detail!$B:$B,"&gt;60")</f>
        <v>0</v>
      </c>
    </row>
    <row r="402" spans="1:108" x14ac:dyDescent="0.25">
      <c r="A402" t="s">
        <v>5655</v>
      </c>
      <c r="B402" s="32" t="s">
        <v>5122</v>
      </c>
      <c r="C402" s="24">
        <f>SUMIFS(Detail!BL:BL,Detail!$A:$A,$B402,Detail!$D:$D,1,Detail!$C:$C,1)</f>
        <v>0</v>
      </c>
      <c r="D402" s="24">
        <f>SUMIFS(Detail!BL:BL,Detail!$A:$A,$B402,Detail!$D:$D,1,Detail!$C:$C,2)</f>
        <v>0</v>
      </c>
      <c r="E402" s="24">
        <f>SUMIFS(Detail!BL:BL,Detail!$A:$A,$B402,Detail!$D:$D,1,Detail!$C:$C,3)</f>
        <v>0</v>
      </c>
      <c r="F402" s="24">
        <f>SUMIFS(Detail!BL:BL,Detail!$A:$A,$B402,Detail!$D:$D,1,Detail!$C:$C,4)</f>
        <v>0</v>
      </c>
      <c r="G402" s="33">
        <f t="shared" si="693"/>
        <v>0</v>
      </c>
      <c r="H402" s="24">
        <f>SUMIFS(Detail!BL:BL,Detail!$A:$A,$B402,Detail!$D:$D,2,Detail!$C:$C,1)</f>
        <v>0</v>
      </c>
      <c r="I402" s="24">
        <f>SUMIFS(Detail!BL:BL,Detail!$A:$A,$B402,Detail!$D:$D,2,Detail!$C:$C,2)</f>
        <v>0</v>
      </c>
      <c r="J402" s="24">
        <f>SUMIFS(Detail!BL:BL,Detail!$A:$A,$B402,Detail!$D:$D,2,Detail!$C:$C,3)</f>
        <v>0</v>
      </c>
      <c r="K402" s="24">
        <f>SUMIFS(Detail!BL:BL,Detail!$A:$A,$B402,Detail!$D:$D,2,Detail!$C:$C,4)</f>
        <v>0</v>
      </c>
      <c r="L402" s="33">
        <f t="shared" si="694"/>
        <v>0</v>
      </c>
      <c r="M402" s="24">
        <f>SUMIFS(Detail!BL:BL,Detail!$A:$A,$B402,Detail!$D:$D,3,Detail!$C:$C,1)</f>
        <v>0</v>
      </c>
      <c r="N402" s="24">
        <f>SUMIFS(Detail!BL:BL,Detail!$A:$A,$B402,Detail!$D:$D,3,Detail!$C:$C,2)</f>
        <v>0</v>
      </c>
      <c r="O402" s="24">
        <f>SUMIFS(Detail!BL:BL,Detail!$A:$A,$B402,Detail!$D:$D,3,Detail!$C:$C,3)</f>
        <v>0</v>
      </c>
      <c r="P402" s="24">
        <f>SUMIFS(Detail!BL:BL,Detail!$A:$A,$B402,Detail!$D:$D,3,Detail!$C:$C,4)</f>
        <v>0</v>
      </c>
      <c r="Q402" s="33">
        <f t="shared" si="695"/>
        <v>0</v>
      </c>
      <c r="R402" s="24">
        <f>SUMIFS(Detail!BL:BL,Detail!$A:$A,$B402,Detail!$D:$D,4,Detail!$C:$C,1)</f>
        <v>0</v>
      </c>
      <c r="S402" s="24">
        <f>SUMIFS(Detail!BL:BL,Detail!$A:$A,$B402,Detail!$D:$D,4,Detail!$C:$C,2)</f>
        <v>0</v>
      </c>
      <c r="T402" s="24">
        <f>SUMIFS(Detail!BL:BL,Detail!$A:$A,$B402,Detail!$D:$D,4,Detail!$C:$C,3)</f>
        <v>0</v>
      </c>
      <c r="U402" s="24">
        <f>SUMIFS(Detail!BL:BL,Detail!$A:$A,$B402,Detail!$D:$D,4,Detail!$C:$C,4)</f>
        <v>0</v>
      </c>
      <c r="V402" s="33">
        <f t="shared" si="696"/>
        <v>0</v>
      </c>
      <c r="W402" s="24">
        <f>SUMIFS(Detail!BL:BL,Detail!$A:$A,$B402,Detail!$D:$D,5,Detail!$C:$C,1)</f>
        <v>0</v>
      </c>
      <c r="X402" s="24">
        <f>SUMIFS(Detail!BL:BL,Detail!$A:$A,$B402,Detail!$D:$D,5,Detail!$C:$C,2)</f>
        <v>0</v>
      </c>
      <c r="Y402" s="24">
        <f>SUMIFS(Detail!BL:BL,Detail!$A:$A,$B402,Detail!$D:$D,5,Detail!$C:$C,3)</f>
        <v>0</v>
      </c>
      <c r="Z402" s="24">
        <f>SUMIFS(Detail!BL:BL,Detail!$A:$A,$B402,Detail!$D:$D,5,Detail!$C:$C,4)</f>
        <v>0</v>
      </c>
      <c r="AA402" s="33">
        <f t="shared" si="697"/>
        <v>0</v>
      </c>
      <c r="AB402" s="24">
        <f>SUMIFS(Detail!BL:BL,Detail!$A:$A,$B402,Detail!$D:$D,6,Detail!$C:$C,1)</f>
        <v>0</v>
      </c>
      <c r="AC402" s="24">
        <f>SUMIFS(Detail!BL:BL,Detail!$A:$A,$B402,Detail!$D:$D,6,Detail!$C:$C,2)</f>
        <v>0</v>
      </c>
      <c r="AD402" s="24">
        <f>SUMIFS(Detail!BL:BL,Detail!$A:$A,$B402,Detail!$D:$D,6,Detail!$C:$C,3)</f>
        <v>0</v>
      </c>
      <c r="AE402" s="24">
        <f>SUMIFS(Detail!BL:BL,Detail!$A:$A,$B402,Detail!$D:$D,6,Detail!$C:$C,4)</f>
        <v>0</v>
      </c>
      <c r="AF402" s="33">
        <f t="shared" si="698"/>
        <v>0</v>
      </c>
      <c r="AG402" s="24">
        <f>SUMIFS(Detail!BL:BL,Detail!$A:$A,$B402,Detail!$D:$D,7,Detail!$C:$C,1)</f>
        <v>0</v>
      </c>
      <c r="AH402" s="24">
        <f>SUMIFS(Detail!BL:BL,Detail!$A:$A,$B402,Detail!$D:$D,7,Detail!$C:$C,2)</f>
        <v>0</v>
      </c>
      <c r="AI402" s="24">
        <f>SUMIFS(Detail!BL:BL,Detail!$A:$A,$B402,Detail!$D:$D,7,Detail!$C:$C,3)</f>
        <v>0</v>
      </c>
      <c r="AJ402" s="24">
        <f>SUMIFS(Detail!BL:BL,Detail!$A:$A,$B402,Detail!$D:$D,7,Detail!$C:$C,4)</f>
        <v>0</v>
      </c>
      <c r="AK402" s="33">
        <f t="shared" si="699"/>
        <v>0</v>
      </c>
      <c r="AL402" s="24">
        <f>SUMIFS(Detail!BL:BL,Detail!$A:$A,$B402,Detail!$D:$D,8,Detail!$C:$C,1)</f>
        <v>0</v>
      </c>
      <c r="AM402" s="24">
        <f>SUMIFS(Detail!BL:BL,Detail!$A:$A,$B402,Detail!$D:$D,8,Detail!$C:$C,2)</f>
        <v>0</v>
      </c>
      <c r="AN402" s="24">
        <f>SUMIFS(Detail!BL:BL,Detail!$A:$A,$B402,Detail!$D:$D,8,Detail!$C:$C,3)</f>
        <v>0</v>
      </c>
      <c r="AO402" s="24">
        <f>SUMIFS(Detail!BL:BL,Detail!$A:$A,$B402,Detail!$D:$D,8,Detail!$C:$C,4)</f>
        <v>0</v>
      </c>
      <c r="AP402" s="33">
        <f t="shared" si="700"/>
        <v>0</v>
      </c>
      <c r="AQ402" s="24">
        <f>SUMIFS(Detail!BL:BL,Detail!$A:$A,$B402,Detail!$D:$D,9,Detail!$C:$C,1)</f>
        <v>0</v>
      </c>
      <c r="AR402" s="24">
        <f>SUMIFS(Detail!BL:BL,Detail!$A:$A,$B402,Detail!$D:$D,9,Detail!$C:$C,2)</f>
        <v>0</v>
      </c>
      <c r="AS402" s="24">
        <f>SUMIFS(Detail!BL:BL,Detail!$A:$A,$B402,Detail!$D:$D,9,Detail!$C:$C,3)</f>
        <v>0</v>
      </c>
      <c r="AT402" s="24">
        <f>SUMIFS(Detail!BL:BL,Detail!$A:$A,$B402,Detail!$D:$D,9,Detail!$C:$C,4)</f>
        <v>0</v>
      </c>
      <c r="AU402" s="33">
        <f t="shared" si="701"/>
        <v>0</v>
      </c>
      <c r="AV402" s="24">
        <f>SUMIFS(Detail!BL:BL,Detail!$A:$A,$B402,Detail!$D:$D,10,Detail!$C:$C,1)</f>
        <v>0</v>
      </c>
      <c r="AW402" s="24">
        <f>SUMIFS(Detail!BL:BL,Detail!$A:$A,$B402,Detail!$D:$D,10,Detail!$C:$C,2)</f>
        <v>0</v>
      </c>
      <c r="AX402" s="24">
        <f>SUMIFS(Detail!BL:BL,Detail!$A:$A,$B402,Detail!$D:$D,10,Detail!$C:$C,3)</f>
        <v>0</v>
      </c>
      <c r="AY402" s="24">
        <f>SUMIFS(Detail!BL:BL,Detail!$A:$A,$B402,Detail!$D:$D,10,Detail!$C:$C,4)</f>
        <v>0</v>
      </c>
      <c r="AZ402" s="33">
        <f t="shared" si="702"/>
        <v>0</v>
      </c>
      <c r="BA402" s="24">
        <f>SUMIFS(Detail!BL:BL,Detail!$A:$A,$B402,Detail!$D:$D,11,Detail!$C:$C,1)</f>
        <v>0</v>
      </c>
      <c r="BB402" s="24">
        <f>SUMIFS(Detail!BL:BL,Detail!$A:$A,$B402,Detail!$D:$D,11,Detail!$C:$C,2)</f>
        <v>0</v>
      </c>
      <c r="BC402" s="24">
        <f>SUMIFS(Detail!BL:BL,Detail!$A:$A,$B402,Detail!$D:$D,11,Detail!$C:$C,3)</f>
        <v>0</v>
      </c>
      <c r="BD402" s="24">
        <f>SUMIFS(Detail!BL:BL,Detail!$A:$A,$B402,Detail!$D:$D,11,Detail!$C:$C,4)</f>
        <v>0</v>
      </c>
      <c r="BE402" s="33">
        <f t="shared" si="703"/>
        <v>0</v>
      </c>
      <c r="BF402" s="24">
        <f>SUMIFS(Detail!BL:BL,Detail!$A:$A,$B402,Detail!$D:$D,12,Detail!$C:$C,1)</f>
        <v>0</v>
      </c>
      <c r="BG402" s="24">
        <f>SUMIFS(Detail!BL:BL,Detail!$A:$A,$B402,Detail!$D:$D,12,Detail!$C:$C,2)</f>
        <v>0</v>
      </c>
      <c r="BH402" s="24">
        <f>SUMIFS(Detail!BL:BL,Detail!$A:$A,$B402,Detail!$D:$D,12,Detail!$C:$C,3)</f>
        <v>0</v>
      </c>
      <c r="BI402" s="24">
        <f>SUMIFS(Detail!BL:BL,Detail!$A:$A,$B402,Detail!$D:$D,12,Detail!$C:$C,4)</f>
        <v>0</v>
      </c>
      <c r="BJ402" s="33">
        <f t="shared" si="704"/>
        <v>0</v>
      </c>
      <c r="BK402" s="24">
        <f>SUMIFS(Detail!BL:BL,Detail!$A:$A,$B402,Detail!$D:$D,13,Detail!$C:$C,1)</f>
        <v>0</v>
      </c>
      <c r="BL402" s="24">
        <f>SUMIFS(Detail!BL:BL,Detail!$A:$A,$B402,Detail!$D:$D,13,Detail!$C:$C,2)</f>
        <v>0</v>
      </c>
      <c r="BM402" s="24">
        <f>SUMIFS(Detail!BL:BL,Detail!$A:$A,$B402,Detail!$D:$D,13,Detail!$C:$C,3)</f>
        <v>0</v>
      </c>
      <c r="BN402" s="24">
        <f>SUMIFS(Detail!BL:BL,Detail!$A:$A,$B402,Detail!$D:$D,13,Detail!$C:$C,4)</f>
        <v>0</v>
      </c>
      <c r="BO402" s="33">
        <f t="shared" si="705"/>
        <v>0</v>
      </c>
      <c r="BP402" s="24">
        <f>SUMIFS(Detail!BL:BL,Detail!$A:$A,$B402,Detail!$D:$D,14,Detail!$C:$C,1)</f>
        <v>0</v>
      </c>
      <c r="BQ402" s="24">
        <f>SUMIFS(Detail!BL:BL,Detail!$A:$A,$B402,Detail!$D:$D,14,Detail!$C:$C,2)</f>
        <v>0</v>
      </c>
      <c r="BR402" s="24">
        <f>SUMIFS(Detail!BL:BL,Detail!$A:$A,$B402,Detail!$D:$D,14,Detail!$C:$C,3)</f>
        <v>0</v>
      </c>
      <c r="BS402" s="24">
        <f>SUMIFS(Detail!BL:BL,Detail!$A:$A,$B402,Detail!$D:$D,14,Detail!$C:$C,4)</f>
        <v>0</v>
      </c>
      <c r="BT402" s="33">
        <f t="shared" si="706"/>
        <v>0</v>
      </c>
      <c r="BU402" s="24">
        <f>SUMIFS(Detail!BL:BL,Detail!$A:$A,$B402,Detail!$D:$D,15,Detail!$C:$C,1)</f>
        <v>0</v>
      </c>
      <c r="BV402" s="24">
        <f>SUMIFS(Detail!BL:BL,Detail!$A:$A,$B402,Detail!$D:$D,15,Detail!$C:$C,2)</f>
        <v>0</v>
      </c>
      <c r="BW402" s="24">
        <f>SUMIFS(Detail!BL:BL,Detail!$A:$A,$B402,Detail!$D:$D,15,Detail!$C:$C,3)</f>
        <v>0</v>
      </c>
      <c r="BX402" s="24">
        <f>SUMIFS(Detail!BL:BL,Detail!$A:$A,$B402,Detail!$D:$D,15,Detail!$C:$C,4)</f>
        <v>0</v>
      </c>
      <c r="BY402" s="33">
        <f t="shared" si="707"/>
        <v>0</v>
      </c>
      <c r="BZ402" s="24">
        <f>SUMIFS(Detail!BL:BL,Detail!$A:$A,$B402,Detail!$D:$D,16,Detail!$C:$C,1)</f>
        <v>0</v>
      </c>
      <c r="CA402" s="24">
        <f>SUMIFS(Detail!BL:BL,Detail!$A:$A,$B402,Detail!$D:$D,16,Detail!$C:$C,2)</f>
        <v>0</v>
      </c>
      <c r="CB402" s="24">
        <f>SUMIFS(Detail!BL:BL,Detail!$A:$A,$B402,Detail!$D:$D,16,Detail!$C:$C,3)</f>
        <v>0</v>
      </c>
      <c r="CC402" s="24">
        <f>SUMIFS(Detail!BL:BL,Detail!$A:$A,$B402,Detail!$D:$D,16,Detail!$C:$C,4)</f>
        <v>0</v>
      </c>
      <c r="CD402" s="33">
        <f t="shared" si="708"/>
        <v>0</v>
      </c>
      <c r="CE402" s="24">
        <f>SUMIFS(Detail!BL:BL,Detail!$A:$A,$B402,Detail!$D:$D,17,Detail!$C:$C,1)</f>
        <v>0</v>
      </c>
      <c r="CF402" s="24">
        <f>SUMIFS(Detail!BL:BL,Detail!$A:$A,$B402,Detail!$D:$D,17,Detail!$C:$C,2)</f>
        <v>0</v>
      </c>
      <c r="CG402" s="24">
        <f>SUMIFS(Detail!BL:BL,Detail!$A:$A,$B402,Detail!$D:$D,17,Detail!$C:$C,3)</f>
        <v>0</v>
      </c>
      <c r="CH402" s="24">
        <f>SUMIFS(Detail!BL:BL,Detail!$A:$A,$B402,Detail!$D:$D,17,Detail!$C:$C,4)</f>
        <v>0</v>
      </c>
      <c r="CI402" s="33">
        <f t="shared" si="709"/>
        <v>0</v>
      </c>
      <c r="CJ402" s="24">
        <f>SUMIFS(Detail!BL:BL,Detail!$A:$A,$B402,Detail!$D:$D,18,Detail!$C:$C,1)</f>
        <v>0</v>
      </c>
      <c r="CK402" s="24">
        <f>SUMIFS(Detail!BL:BL,Detail!$A:$A,$B402,Detail!$D:$D,18,Detail!$C:$C,2)</f>
        <v>0</v>
      </c>
      <c r="CL402" s="24">
        <f>SUMIFS(Detail!BL:BL,Detail!$A:$A,$B402,Detail!$D:$D,18,Detail!$C:$C,3)</f>
        <v>0</v>
      </c>
      <c r="CM402" s="24">
        <f>SUMIFS(Detail!BL:BL,Detail!$A:$A,$B402,Detail!$D:$D,18,Detail!$C:$C,4)</f>
        <v>0</v>
      </c>
      <c r="CN402" s="33">
        <f t="shared" si="710"/>
        <v>0</v>
      </c>
      <c r="CO402" s="24">
        <f>SUMIFS(Detail!BL:BL,Detail!$A:$A,$B402,Detail!$D:$D,19,Detail!$C:$C,1)</f>
        <v>0</v>
      </c>
      <c r="CP402" s="24">
        <f>SUMIFS(Detail!BL:BL,Detail!$A:$A,$B402,Detail!$D:$D,19,Detail!$C:$C,2)</f>
        <v>0</v>
      </c>
      <c r="CQ402" s="24">
        <f>SUMIFS(Detail!BL:BL,Detail!$A:$A,$B402,Detail!$D:$D,19,Detail!$C:$C,3)</f>
        <v>0</v>
      </c>
      <c r="CR402" s="24">
        <f>SUMIFS(Detail!BL:BL,Detail!$A:$A,$B402,Detail!$D:$D,19,Detail!$C:$C,4)</f>
        <v>0</v>
      </c>
      <c r="CS402" s="33">
        <f t="shared" si="711"/>
        <v>0</v>
      </c>
      <c r="CT402" s="24">
        <f>SUMIFS(Detail!BL:BL,Detail!$A:$A,$B402,Detail!$D:$D,20,Detail!$C:$C,1)</f>
        <v>0</v>
      </c>
      <c r="CU402" s="24">
        <f>SUMIFS(Detail!BL:BL,Detail!$A:$A,$B402,Detail!$D:$D,20,Detail!$C:$C,2)</f>
        <v>0</v>
      </c>
      <c r="CV402" s="24">
        <f>SUMIFS(Detail!BL:BL,Detail!$A:$A,$B402,Detail!$D:$D,20,Detail!$C:$C,3)</f>
        <v>0</v>
      </c>
      <c r="CW402" s="24">
        <f>SUMIFS(Detail!BL:BL,Detail!$A:$A,$B402,Detail!$D:$D,20,Detail!$C:$C,4)</f>
        <v>0</v>
      </c>
      <c r="CX402" s="33">
        <f t="shared" si="712"/>
        <v>0</v>
      </c>
      <c r="CY402" s="24">
        <f>SUMIFS(Detail!BL:BL,Detail!$A:$A,$B402,Detail!$D:$D,21,Detail!$C:$C,1)</f>
        <v>0</v>
      </c>
      <c r="CZ402" s="24">
        <f>SUMIFS(Detail!BL:BL,Detail!$A:$A,$B402,Detail!$D:$D,21,Detail!$C:$C,2)</f>
        <v>0</v>
      </c>
      <c r="DA402" s="24">
        <f>SUMIFS(Detail!BL:BL,Detail!$A:$A,$B402,Detail!$D:$D,21,Detail!$C:$C,3)</f>
        <v>0</v>
      </c>
      <c r="DB402" s="24">
        <f>SUMIFS(Detail!BL:BL,Detail!$A:$A,$B402,Detail!$D:$D,21,Detail!$C:$C,4)</f>
        <v>0</v>
      </c>
      <c r="DC402" s="33">
        <f t="shared" si="713"/>
        <v>0</v>
      </c>
      <c r="DD402" s="86">
        <f>SUMIFS(Detail!BL:BL,Detail!$A:$A,$B402,Detail!$B:$B,"&gt;60")</f>
        <v>0</v>
      </c>
    </row>
    <row r="403" spans="1:108" x14ac:dyDescent="0.25">
      <c r="A403" t="s">
        <v>5656</v>
      </c>
      <c r="B403" s="32" t="s">
        <v>5123</v>
      </c>
      <c r="C403" s="24">
        <f>SUMIFS(Detail!BL:BL,Detail!$A:$A,$B403,Detail!$D:$D,1,Detail!$C:$C,1)</f>
        <v>0</v>
      </c>
      <c r="D403" s="24">
        <f>SUMIFS(Detail!BL:BL,Detail!$A:$A,$B403,Detail!$D:$D,1,Detail!$C:$C,2)</f>
        <v>0</v>
      </c>
      <c r="E403" s="24">
        <f>SUMIFS(Detail!BL:BL,Detail!$A:$A,$B403,Detail!$D:$D,1,Detail!$C:$C,3)</f>
        <v>0</v>
      </c>
      <c r="F403" s="24">
        <f>SUMIFS(Detail!BL:BL,Detail!$A:$A,$B403,Detail!$D:$D,1,Detail!$C:$C,4)</f>
        <v>0</v>
      </c>
      <c r="G403" s="33">
        <f t="shared" si="693"/>
        <v>0</v>
      </c>
      <c r="H403" s="24">
        <f>SUMIFS(Detail!BL:BL,Detail!$A:$A,$B403,Detail!$D:$D,2,Detail!$C:$C,1)</f>
        <v>0</v>
      </c>
      <c r="I403" s="24">
        <f>SUMIFS(Detail!BL:BL,Detail!$A:$A,$B403,Detail!$D:$D,2,Detail!$C:$C,2)</f>
        <v>0</v>
      </c>
      <c r="J403" s="24">
        <f>SUMIFS(Detail!BL:BL,Detail!$A:$A,$B403,Detail!$D:$D,2,Detail!$C:$C,3)</f>
        <v>0</v>
      </c>
      <c r="K403" s="24">
        <f>SUMIFS(Detail!BL:BL,Detail!$A:$A,$B403,Detail!$D:$D,2,Detail!$C:$C,4)</f>
        <v>0</v>
      </c>
      <c r="L403" s="33">
        <f t="shared" si="694"/>
        <v>0</v>
      </c>
      <c r="M403" s="24">
        <f>SUMIFS(Detail!BL:BL,Detail!$A:$A,$B403,Detail!$D:$D,3,Detail!$C:$C,1)</f>
        <v>0</v>
      </c>
      <c r="N403" s="24">
        <f>SUMIFS(Detail!BL:BL,Detail!$A:$A,$B403,Detail!$D:$D,3,Detail!$C:$C,2)</f>
        <v>0</v>
      </c>
      <c r="O403" s="24">
        <f>SUMIFS(Detail!BL:BL,Detail!$A:$A,$B403,Detail!$D:$D,3,Detail!$C:$C,3)</f>
        <v>0</v>
      </c>
      <c r="P403" s="24">
        <f>SUMIFS(Detail!BL:BL,Detail!$A:$A,$B403,Detail!$D:$D,3,Detail!$C:$C,4)</f>
        <v>0</v>
      </c>
      <c r="Q403" s="33">
        <f t="shared" si="695"/>
        <v>0</v>
      </c>
      <c r="R403" s="24">
        <f>SUMIFS(Detail!BL:BL,Detail!$A:$A,$B403,Detail!$D:$D,4,Detail!$C:$C,1)</f>
        <v>0</v>
      </c>
      <c r="S403" s="24">
        <f>SUMIFS(Detail!BL:BL,Detail!$A:$A,$B403,Detail!$D:$D,4,Detail!$C:$C,2)</f>
        <v>0</v>
      </c>
      <c r="T403" s="24">
        <f>SUMIFS(Detail!BL:BL,Detail!$A:$A,$B403,Detail!$D:$D,4,Detail!$C:$C,3)</f>
        <v>0</v>
      </c>
      <c r="U403" s="24">
        <f>SUMIFS(Detail!BL:BL,Detail!$A:$A,$B403,Detail!$D:$D,4,Detail!$C:$C,4)</f>
        <v>0</v>
      </c>
      <c r="V403" s="33">
        <f t="shared" si="696"/>
        <v>0</v>
      </c>
      <c r="W403" s="24">
        <f>SUMIFS(Detail!BL:BL,Detail!$A:$A,$B403,Detail!$D:$D,5,Detail!$C:$C,1)</f>
        <v>0</v>
      </c>
      <c r="X403" s="24">
        <f>SUMIFS(Detail!BL:BL,Detail!$A:$A,$B403,Detail!$D:$D,5,Detail!$C:$C,2)</f>
        <v>0</v>
      </c>
      <c r="Y403" s="24">
        <f>SUMIFS(Detail!BL:BL,Detail!$A:$A,$B403,Detail!$D:$D,5,Detail!$C:$C,3)</f>
        <v>0</v>
      </c>
      <c r="Z403" s="24">
        <f>SUMIFS(Detail!BL:BL,Detail!$A:$A,$B403,Detail!$D:$D,5,Detail!$C:$C,4)</f>
        <v>0</v>
      </c>
      <c r="AA403" s="33">
        <f t="shared" si="697"/>
        <v>0</v>
      </c>
      <c r="AB403" s="24">
        <f>SUMIFS(Detail!BL:BL,Detail!$A:$A,$B403,Detail!$D:$D,6,Detail!$C:$C,1)</f>
        <v>0</v>
      </c>
      <c r="AC403" s="24">
        <f>SUMIFS(Detail!BL:BL,Detail!$A:$A,$B403,Detail!$D:$D,6,Detail!$C:$C,2)</f>
        <v>0</v>
      </c>
      <c r="AD403" s="24">
        <f>SUMIFS(Detail!BL:BL,Detail!$A:$A,$B403,Detail!$D:$D,6,Detail!$C:$C,3)</f>
        <v>0</v>
      </c>
      <c r="AE403" s="24">
        <f>SUMIFS(Detail!BL:BL,Detail!$A:$A,$B403,Detail!$D:$D,6,Detail!$C:$C,4)</f>
        <v>0</v>
      </c>
      <c r="AF403" s="33">
        <f t="shared" si="698"/>
        <v>0</v>
      </c>
      <c r="AG403" s="24">
        <f>SUMIFS(Detail!BL:BL,Detail!$A:$A,$B403,Detail!$D:$D,7,Detail!$C:$C,1)</f>
        <v>0</v>
      </c>
      <c r="AH403" s="24">
        <f>SUMIFS(Detail!BL:BL,Detail!$A:$A,$B403,Detail!$D:$D,7,Detail!$C:$C,2)</f>
        <v>0</v>
      </c>
      <c r="AI403" s="24">
        <f>SUMIFS(Detail!BL:BL,Detail!$A:$A,$B403,Detail!$D:$D,7,Detail!$C:$C,3)</f>
        <v>0</v>
      </c>
      <c r="AJ403" s="24">
        <f>SUMIFS(Detail!BL:BL,Detail!$A:$A,$B403,Detail!$D:$D,7,Detail!$C:$C,4)</f>
        <v>0</v>
      </c>
      <c r="AK403" s="33">
        <f t="shared" si="699"/>
        <v>0</v>
      </c>
      <c r="AL403" s="24">
        <f>SUMIFS(Detail!BL:BL,Detail!$A:$A,$B403,Detail!$D:$D,8,Detail!$C:$C,1)</f>
        <v>0</v>
      </c>
      <c r="AM403" s="24">
        <f>SUMIFS(Detail!BL:BL,Detail!$A:$A,$B403,Detail!$D:$D,8,Detail!$C:$C,2)</f>
        <v>0</v>
      </c>
      <c r="AN403" s="24">
        <f>SUMIFS(Detail!BL:BL,Detail!$A:$A,$B403,Detail!$D:$D,8,Detail!$C:$C,3)</f>
        <v>0</v>
      </c>
      <c r="AO403" s="24">
        <f>SUMIFS(Detail!BL:BL,Detail!$A:$A,$B403,Detail!$D:$D,8,Detail!$C:$C,4)</f>
        <v>0</v>
      </c>
      <c r="AP403" s="33">
        <f t="shared" si="700"/>
        <v>0</v>
      </c>
      <c r="AQ403" s="24">
        <f>SUMIFS(Detail!BL:BL,Detail!$A:$A,$B403,Detail!$D:$D,9,Detail!$C:$C,1)</f>
        <v>0</v>
      </c>
      <c r="AR403" s="24">
        <f>SUMIFS(Detail!BL:BL,Detail!$A:$A,$B403,Detail!$D:$D,9,Detail!$C:$C,2)</f>
        <v>0</v>
      </c>
      <c r="AS403" s="24">
        <f>SUMIFS(Detail!BL:BL,Detail!$A:$A,$B403,Detail!$D:$D,9,Detail!$C:$C,3)</f>
        <v>0</v>
      </c>
      <c r="AT403" s="24">
        <f>SUMIFS(Detail!BL:BL,Detail!$A:$A,$B403,Detail!$D:$D,9,Detail!$C:$C,4)</f>
        <v>0</v>
      </c>
      <c r="AU403" s="33">
        <f t="shared" si="701"/>
        <v>0</v>
      </c>
      <c r="AV403" s="24">
        <f>SUMIFS(Detail!BL:BL,Detail!$A:$A,$B403,Detail!$D:$D,10,Detail!$C:$C,1)</f>
        <v>0</v>
      </c>
      <c r="AW403" s="24">
        <f>SUMIFS(Detail!BL:BL,Detail!$A:$A,$B403,Detail!$D:$D,10,Detail!$C:$C,2)</f>
        <v>0</v>
      </c>
      <c r="AX403" s="24">
        <f>SUMIFS(Detail!BL:BL,Detail!$A:$A,$B403,Detail!$D:$D,10,Detail!$C:$C,3)</f>
        <v>0</v>
      </c>
      <c r="AY403" s="24">
        <f>SUMIFS(Detail!BL:BL,Detail!$A:$A,$B403,Detail!$D:$D,10,Detail!$C:$C,4)</f>
        <v>0</v>
      </c>
      <c r="AZ403" s="33">
        <f t="shared" si="702"/>
        <v>0</v>
      </c>
      <c r="BA403" s="24">
        <f>SUMIFS(Detail!BL:BL,Detail!$A:$A,$B403,Detail!$D:$D,11,Detail!$C:$C,1)</f>
        <v>0</v>
      </c>
      <c r="BB403" s="24">
        <f>SUMIFS(Detail!BL:BL,Detail!$A:$A,$B403,Detail!$D:$D,11,Detail!$C:$C,2)</f>
        <v>0</v>
      </c>
      <c r="BC403" s="24">
        <f>SUMIFS(Detail!BL:BL,Detail!$A:$A,$B403,Detail!$D:$D,11,Detail!$C:$C,3)</f>
        <v>0</v>
      </c>
      <c r="BD403" s="24">
        <f>SUMIFS(Detail!BL:BL,Detail!$A:$A,$B403,Detail!$D:$D,11,Detail!$C:$C,4)</f>
        <v>0</v>
      </c>
      <c r="BE403" s="33">
        <f t="shared" si="703"/>
        <v>0</v>
      </c>
      <c r="BF403" s="24">
        <f>SUMIFS(Detail!BL:BL,Detail!$A:$A,$B403,Detail!$D:$D,12,Detail!$C:$C,1)</f>
        <v>0</v>
      </c>
      <c r="BG403" s="24">
        <f>SUMIFS(Detail!BL:BL,Detail!$A:$A,$B403,Detail!$D:$D,12,Detail!$C:$C,2)</f>
        <v>0</v>
      </c>
      <c r="BH403" s="24">
        <f>SUMIFS(Detail!BL:BL,Detail!$A:$A,$B403,Detail!$D:$D,12,Detail!$C:$C,3)</f>
        <v>0</v>
      </c>
      <c r="BI403" s="24">
        <f>SUMIFS(Detail!BL:BL,Detail!$A:$A,$B403,Detail!$D:$D,12,Detail!$C:$C,4)</f>
        <v>0</v>
      </c>
      <c r="BJ403" s="33">
        <f t="shared" si="704"/>
        <v>0</v>
      </c>
      <c r="BK403" s="24">
        <f>SUMIFS(Detail!BL:BL,Detail!$A:$A,$B403,Detail!$D:$D,13,Detail!$C:$C,1)</f>
        <v>0</v>
      </c>
      <c r="BL403" s="24">
        <f>SUMIFS(Detail!BL:BL,Detail!$A:$A,$B403,Detail!$D:$D,13,Detail!$C:$C,2)</f>
        <v>0</v>
      </c>
      <c r="BM403" s="24">
        <f>SUMIFS(Detail!BL:BL,Detail!$A:$A,$B403,Detail!$D:$D,13,Detail!$C:$C,3)</f>
        <v>0</v>
      </c>
      <c r="BN403" s="24">
        <f>SUMIFS(Detail!BL:BL,Detail!$A:$A,$B403,Detail!$D:$D,13,Detail!$C:$C,4)</f>
        <v>0</v>
      </c>
      <c r="BO403" s="33">
        <f t="shared" si="705"/>
        <v>0</v>
      </c>
      <c r="BP403" s="24">
        <f>SUMIFS(Detail!BL:BL,Detail!$A:$A,$B403,Detail!$D:$D,14,Detail!$C:$C,1)</f>
        <v>0</v>
      </c>
      <c r="BQ403" s="24">
        <f>SUMIFS(Detail!BL:BL,Detail!$A:$A,$B403,Detail!$D:$D,14,Detail!$C:$C,2)</f>
        <v>0</v>
      </c>
      <c r="BR403" s="24">
        <f>SUMIFS(Detail!BL:BL,Detail!$A:$A,$B403,Detail!$D:$D,14,Detail!$C:$C,3)</f>
        <v>0</v>
      </c>
      <c r="BS403" s="24">
        <f>SUMIFS(Detail!BL:BL,Detail!$A:$A,$B403,Detail!$D:$D,14,Detail!$C:$C,4)</f>
        <v>0</v>
      </c>
      <c r="BT403" s="33">
        <f t="shared" si="706"/>
        <v>0</v>
      </c>
      <c r="BU403" s="24">
        <f>SUMIFS(Detail!BL:BL,Detail!$A:$A,$B403,Detail!$D:$D,15,Detail!$C:$C,1)</f>
        <v>0</v>
      </c>
      <c r="BV403" s="24">
        <f>SUMIFS(Detail!BL:BL,Detail!$A:$A,$B403,Detail!$D:$D,15,Detail!$C:$C,2)</f>
        <v>0</v>
      </c>
      <c r="BW403" s="24">
        <f>SUMIFS(Detail!BL:BL,Detail!$A:$A,$B403,Detail!$D:$D,15,Detail!$C:$C,3)</f>
        <v>0</v>
      </c>
      <c r="BX403" s="24">
        <f>SUMIFS(Detail!BL:BL,Detail!$A:$A,$B403,Detail!$D:$D,15,Detail!$C:$C,4)</f>
        <v>0</v>
      </c>
      <c r="BY403" s="33">
        <f t="shared" si="707"/>
        <v>0</v>
      </c>
      <c r="BZ403" s="24">
        <f>SUMIFS(Detail!BL:BL,Detail!$A:$A,$B403,Detail!$D:$D,16,Detail!$C:$C,1)</f>
        <v>0</v>
      </c>
      <c r="CA403" s="24">
        <f>SUMIFS(Detail!BL:BL,Detail!$A:$A,$B403,Detail!$D:$D,16,Detail!$C:$C,2)</f>
        <v>0</v>
      </c>
      <c r="CB403" s="24">
        <f>SUMIFS(Detail!BL:BL,Detail!$A:$A,$B403,Detail!$D:$D,16,Detail!$C:$C,3)</f>
        <v>0</v>
      </c>
      <c r="CC403" s="24">
        <f>SUMIFS(Detail!BL:BL,Detail!$A:$A,$B403,Detail!$D:$D,16,Detail!$C:$C,4)</f>
        <v>0</v>
      </c>
      <c r="CD403" s="33">
        <f t="shared" si="708"/>
        <v>0</v>
      </c>
      <c r="CE403" s="24">
        <f>SUMIFS(Detail!BL:BL,Detail!$A:$A,$B403,Detail!$D:$D,17,Detail!$C:$C,1)</f>
        <v>0</v>
      </c>
      <c r="CF403" s="24">
        <f>SUMIFS(Detail!BL:BL,Detail!$A:$A,$B403,Detail!$D:$D,17,Detail!$C:$C,2)</f>
        <v>0</v>
      </c>
      <c r="CG403" s="24">
        <f>SUMIFS(Detail!BL:BL,Detail!$A:$A,$B403,Detail!$D:$D,17,Detail!$C:$C,3)</f>
        <v>0</v>
      </c>
      <c r="CH403" s="24">
        <f>SUMIFS(Detail!BL:BL,Detail!$A:$A,$B403,Detail!$D:$D,17,Detail!$C:$C,4)</f>
        <v>0</v>
      </c>
      <c r="CI403" s="33">
        <f t="shared" si="709"/>
        <v>0</v>
      </c>
      <c r="CJ403" s="24">
        <f>SUMIFS(Detail!BL:BL,Detail!$A:$A,$B403,Detail!$D:$D,18,Detail!$C:$C,1)</f>
        <v>0</v>
      </c>
      <c r="CK403" s="24">
        <f>SUMIFS(Detail!BL:BL,Detail!$A:$A,$B403,Detail!$D:$D,18,Detail!$C:$C,2)</f>
        <v>0</v>
      </c>
      <c r="CL403" s="24">
        <f>SUMIFS(Detail!BL:BL,Detail!$A:$A,$B403,Detail!$D:$D,18,Detail!$C:$C,3)</f>
        <v>0</v>
      </c>
      <c r="CM403" s="24">
        <f>SUMIFS(Detail!BL:BL,Detail!$A:$A,$B403,Detail!$D:$D,18,Detail!$C:$C,4)</f>
        <v>0</v>
      </c>
      <c r="CN403" s="33">
        <f t="shared" si="710"/>
        <v>0</v>
      </c>
      <c r="CO403" s="24">
        <f>SUMIFS(Detail!BL:BL,Detail!$A:$A,$B403,Detail!$D:$D,19,Detail!$C:$C,1)</f>
        <v>0</v>
      </c>
      <c r="CP403" s="24">
        <f>SUMIFS(Detail!BL:BL,Detail!$A:$A,$B403,Detail!$D:$D,19,Detail!$C:$C,2)</f>
        <v>0</v>
      </c>
      <c r="CQ403" s="24">
        <f>SUMIFS(Detail!BL:BL,Detail!$A:$A,$B403,Detail!$D:$D,19,Detail!$C:$C,3)</f>
        <v>0</v>
      </c>
      <c r="CR403" s="24">
        <f>SUMIFS(Detail!BL:BL,Detail!$A:$A,$B403,Detail!$D:$D,19,Detail!$C:$C,4)</f>
        <v>0</v>
      </c>
      <c r="CS403" s="33">
        <f t="shared" si="711"/>
        <v>0</v>
      </c>
      <c r="CT403" s="24">
        <f>SUMIFS(Detail!BL:BL,Detail!$A:$A,$B403,Detail!$D:$D,20,Detail!$C:$C,1)</f>
        <v>0</v>
      </c>
      <c r="CU403" s="24">
        <f>SUMIFS(Detail!BL:BL,Detail!$A:$A,$B403,Detail!$D:$D,20,Detail!$C:$C,2)</f>
        <v>0</v>
      </c>
      <c r="CV403" s="24">
        <f>SUMIFS(Detail!BL:BL,Detail!$A:$A,$B403,Detail!$D:$D,20,Detail!$C:$C,3)</f>
        <v>0</v>
      </c>
      <c r="CW403" s="24">
        <f>SUMIFS(Detail!BL:BL,Detail!$A:$A,$B403,Detail!$D:$D,20,Detail!$C:$C,4)</f>
        <v>0</v>
      </c>
      <c r="CX403" s="33">
        <f t="shared" si="712"/>
        <v>0</v>
      </c>
      <c r="CY403" s="24">
        <f>SUMIFS(Detail!BL:BL,Detail!$A:$A,$B403,Detail!$D:$D,21,Detail!$C:$C,1)</f>
        <v>0</v>
      </c>
      <c r="CZ403" s="24">
        <f>SUMIFS(Detail!BL:BL,Detail!$A:$A,$B403,Detail!$D:$D,21,Detail!$C:$C,2)</f>
        <v>0</v>
      </c>
      <c r="DA403" s="24">
        <f>SUMIFS(Detail!BL:BL,Detail!$A:$A,$B403,Detail!$D:$D,21,Detail!$C:$C,3)</f>
        <v>0</v>
      </c>
      <c r="DB403" s="24">
        <f>SUMIFS(Detail!BL:BL,Detail!$A:$A,$B403,Detail!$D:$D,21,Detail!$C:$C,4)</f>
        <v>0</v>
      </c>
      <c r="DC403" s="33">
        <f t="shared" si="713"/>
        <v>0</v>
      </c>
      <c r="DD403" s="86">
        <f>SUMIFS(Detail!BL:BL,Detail!$A:$A,$B403,Detail!$B:$B,"&gt;60")</f>
        <v>0</v>
      </c>
    </row>
    <row r="404" spans="1:108" x14ac:dyDescent="0.25">
      <c r="A404" t="s">
        <v>5657</v>
      </c>
      <c r="B404" s="32" t="s">
        <v>5124</v>
      </c>
      <c r="C404" s="24">
        <f>SUMIFS(Detail!BL:BL,Detail!$A:$A,$B404,Detail!$D:$D,1,Detail!$C:$C,1)</f>
        <v>0</v>
      </c>
      <c r="D404" s="24">
        <f>SUMIFS(Detail!BL:BL,Detail!$A:$A,$B404,Detail!$D:$D,1,Detail!$C:$C,2)</f>
        <v>0</v>
      </c>
      <c r="E404" s="24">
        <f>SUMIFS(Detail!BL:BL,Detail!$A:$A,$B404,Detail!$D:$D,1,Detail!$C:$C,3)</f>
        <v>0</v>
      </c>
      <c r="F404" s="24">
        <f>SUMIFS(Detail!BL:BL,Detail!$A:$A,$B404,Detail!$D:$D,1,Detail!$C:$C,4)</f>
        <v>0</v>
      </c>
      <c r="G404" s="33">
        <f t="shared" si="693"/>
        <v>0</v>
      </c>
      <c r="H404" s="24">
        <f>SUMIFS(Detail!BL:BL,Detail!$A:$A,$B404,Detail!$D:$D,2,Detail!$C:$C,1)</f>
        <v>0</v>
      </c>
      <c r="I404" s="24">
        <f>SUMIFS(Detail!BL:BL,Detail!$A:$A,$B404,Detail!$D:$D,2,Detail!$C:$C,2)</f>
        <v>0</v>
      </c>
      <c r="J404" s="24">
        <f>SUMIFS(Detail!BL:BL,Detail!$A:$A,$B404,Detail!$D:$D,2,Detail!$C:$C,3)</f>
        <v>0</v>
      </c>
      <c r="K404" s="24">
        <f>SUMIFS(Detail!BL:BL,Detail!$A:$A,$B404,Detail!$D:$D,2,Detail!$C:$C,4)</f>
        <v>0</v>
      </c>
      <c r="L404" s="33">
        <f t="shared" si="694"/>
        <v>0</v>
      </c>
      <c r="M404" s="24">
        <f>SUMIFS(Detail!BL:BL,Detail!$A:$A,$B404,Detail!$D:$D,3,Detail!$C:$C,1)</f>
        <v>0</v>
      </c>
      <c r="N404" s="24">
        <f>SUMIFS(Detail!BL:BL,Detail!$A:$A,$B404,Detail!$D:$D,3,Detail!$C:$C,2)</f>
        <v>0</v>
      </c>
      <c r="O404" s="24">
        <f>SUMIFS(Detail!BL:BL,Detail!$A:$A,$B404,Detail!$D:$D,3,Detail!$C:$C,3)</f>
        <v>0</v>
      </c>
      <c r="P404" s="24">
        <f>SUMIFS(Detail!BL:BL,Detail!$A:$A,$B404,Detail!$D:$D,3,Detail!$C:$C,4)</f>
        <v>0</v>
      </c>
      <c r="Q404" s="33">
        <f t="shared" si="695"/>
        <v>0</v>
      </c>
      <c r="R404" s="24">
        <f>SUMIFS(Detail!BL:BL,Detail!$A:$A,$B404,Detail!$D:$D,4,Detail!$C:$C,1)</f>
        <v>0</v>
      </c>
      <c r="S404" s="24">
        <f>SUMIFS(Detail!BL:BL,Detail!$A:$A,$B404,Detail!$D:$D,4,Detail!$C:$C,2)</f>
        <v>0</v>
      </c>
      <c r="T404" s="24">
        <f>SUMIFS(Detail!BL:BL,Detail!$A:$A,$B404,Detail!$D:$D,4,Detail!$C:$C,3)</f>
        <v>0</v>
      </c>
      <c r="U404" s="24">
        <f>SUMIFS(Detail!BL:BL,Detail!$A:$A,$B404,Detail!$D:$D,4,Detail!$C:$C,4)</f>
        <v>0</v>
      </c>
      <c r="V404" s="33">
        <f t="shared" si="696"/>
        <v>0</v>
      </c>
      <c r="W404" s="24">
        <f>SUMIFS(Detail!BL:BL,Detail!$A:$A,$B404,Detail!$D:$D,5,Detail!$C:$C,1)</f>
        <v>0</v>
      </c>
      <c r="X404" s="24">
        <f>SUMIFS(Detail!BL:BL,Detail!$A:$A,$B404,Detail!$D:$D,5,Detail!$C:$C,2)</f>
        <v>0</v>
      </c>
      <c r="Y404" s="24">
        <f>SUMIFS(Detail!BL:BL,Detail!$A:$A,$B404,Detail!$D:$D,5,Detail!$C:$C,3)</f>
        <v>0</v>
      </c>
      <c r="Z404" s="24">
        <f>SUMIFS(Detail!BL:BL,Detail!$A:$A,$B404,Detail!$D:$D,5,Detail!$C:$C,4)</f>
        <v>0</v>
      </c>
      <c r="AA404" s="33">
        <f t="shared" si="697"/>
        <v>0</v>
      </c>
      <c r="AB404" s="24">
        <f>SUMIFS(Detail!BL:BL,Detail!$A:$A,$B404,Detail!$D:$D,6,Detail!$C:$C,1)</f>
        <v>0</v>
      </c>
      <c r="AC404" s="24">
        <f>SUMIFS(Detail!BL:BL,Detail!$A:$A,$B404,Detail!$D:$D,6,Detail!$C:$C,2)</f>
        <v>0</v>
      </c>
      <c r="AD404" s="24">
        <f>SUMIFS(Detail!BL:BL,Detail!$A:$A,$B404,Detail!$D:$D,6,Detail!$C:$C,3)</f>
        <v>0</v>
      </c>
      <c r="AE404" s="24">
        <f>SUMIFS(Detail!BL:BL,Detail!$A:$A,$B404,Detail!$D:$D,6,Detail!$C:$C,4)</f>
        <v>0</v>
      </c>
      <c r="AF404" s="33">
        <f t="shared" si="698"/>
        <v>0</v>
      </c>
      <c r="AG404" s="24">
        <f>SUMIFS(Detail!BL:BL,Detail!$A:$A,$B404,Detail!$D:$D,7,Detail!$C:$C,1)</f>
        <v>0</v>
      </c>
      <c r="AH404" s="24">
        <f>SUMIFS(Detail!BL:BL,Detail!$A:$A,$B404,Detail!$D:$D,7,Detail!$C:$C,2)</f>
        <v>0</v>
      </c>
      <c r="AI404" s="24">
        <f>SUMIFS(Detail!BL:BL,Detail!$A:$A,$B404,Detail!$D:$D,7,Detail!$C:$C,3)</f>
        <v>0</v>
      </c>
      <c r="AJ404" s="24">
        <f>SUMIFS(Detail!BL:BL,Detail!$A:$A,$B404,Detail!$D:$D,7,Detail!$C:$C,4)</f>
        <v>0</v>
      </c>
      <c r="AK404" s="33">
        <f t="shared" si="699"/>
        <v>0</v>
      </c>
      <c r="AL404" s="24">
        <f>SUMIFS(Detail!BL:BL,Detail!$A:$A,$B404,Detail!$D:$D,8,Detail!$C:$C,1)</f>
        <v>0</v>
      </c>
      <c r="AM404" s="24">
        <f>SUMIFS(Detail!BL:BL,Detail!$A:$A,$B404,Detail!$D:$D,8,Detail!$C:$C,2)</f>
        <v>0</v>
      </c>
      <c r="AN404" s="24">
        <f>SUMIFS(Detail!BL:BL,Detail!$A:$A,$B404,Detail!$D:$D,8,Detail!$C:$C,3)</f>
        <v>0</v>
      </c>
      <c r="AO404" s="24">
        <f>SUMIFS(Detail!BL:BL,Detail!$A:$A,$B404,Detail!$D:$D,8,Detail!$C:$C,4)</f>
        <v>0</v>
      </c>
      <c r="AP404" s="33">
        <f t="shared" si="700"/>
        <v>0</v>
      </c>
      <c r="AQ404" s="24">
        <f>SUMIFS(Detail!BL:BL,Detail!$A:$A,$B404,Detail!$D:$D,9,Detail!$C:$C,1)</f>
        <v>0</v>
      </c>
      <c r="AR404" s="24">
        <f>SUMIFS(Detail!BL:BL,Detail!$A:$A,$B404,Detail!$D:$D,9,Detail!$C:$C,2)</f>
        <v>0</v>
      </c>
      <c r="AS404" s="24">
        <f>SUMIFS(Detail!BL:BL,Detail!$A:$A,$B404,Detail!$D:$D,9,Detail!$C:$C,3)</f>
        <v>0</v>
      </c>
      <c r="AT404" s="24">
        <f>SUMIFS(Detail!BL:BL,Detail!$A:$A,$B404,Detail!$D:$D,9,Detail!$C:$C,4)</f>
        <v>0</v>
      </c>
      <c r="AU404" s="33">
        <f t="shared" si="701"/>
        <v>0</v>
      </c>
      <c r="AV404" s="24">
        <f>SUMIFS(Detail!BL:BL,Detail!$A:$A,$B404,Detail!$D:$D,10,Detail!$C:$C,1)</f>
        <v>0</v>
      </c>
      <c r="AW404" s="24">
        <f>SUMIFS(Detail!BL:BL,Detail!$A:$A,$B404,Detail!$D:$D,10,Detail!$C:$C,2)</f>
        <v>0</v>
      </c>
      <c r="AX404" s="24">
        <f>SUMIFS(Detail!BL:BL,Detail!$A:$A,$B404,Detail!$D:$D,10,Detail!$C:$C,3)</f>
        <v>0</v>
      </c>
      <c r="AY404" s="24">
        <f>SUMIFS(Detail!BL:BL,Detail!$A:$A,$B404,Detail!$D:$D,10,Detail!$C:$C,4)</f>
        <v>0</v>
      </c>
      <c r="AZ404" s="33">
        <f t="shared" si="702"/>
        <v>0</v>
      </c>
      <c r="BA404" s="24">
        <f>SUMIFS(Detail!BL:BL,Detail!$A:$A,$B404,Detail!$D:$D,11,Detail!$C:$C,1)</f>
        <v>0</v>
      </c>
      <c r="BB404" s="24">
        <f>SUMIFS(Detail!BL:BL,Detail!$A:$A,$B404,Detail!$D:$D,11,Detail!$C:$C,2)</f>
        <v>0</v>
      </c>
      <c r="BC404" s="24">
        <f>SUMIFS(Detail!BL:BL,Detail!$A:$A,$B404,Detail!$D:$D,11,Detail!$C:$C,3)</f>
        <v>0</v>
      </c>
      <c r="BD404" s="24">
        <f>SUMIFS(Detail!BL:BL,Detail!$A:$A,$B404,Detail!$D:$D,11,Detail!$C:$C,4)</f>
        <v>0</v>
      </c>
      <c r="BE404" s="33">
        <f t="shared" si="703"/>
        <v>0</v>
      </c>
      <c r="BF404" s="24">
        <f>SUMIFS(Detail!BL:BL,Detail!$A:$A,$B404,Detail!$D:$D,12,Detail!$C:$C,1)</f>
        <v>0</v>
      </c>
      <c r="BG404" s="24">
        <f>SUMIFS(Detail!BL:BL,Detail!$A:$A,$B404,Detail!$D:$D,12,Detail!$C:$C,2)</f>
        <v>0</v>
      </c>
      <c r="BH404" s="24">
        <f>SUMIFS(Detail!BL:BL,Detail!$A:$A,$B404,Detail!$D:$D,12,Detail!$C:$C,3)</f>
        <v>0</v>
      </c>
      <c r="BI404" s="24">
        <f>SUMIFS(Detail!BL:BL,Detail!$A:$A,$B404,Detail!$D:$D,12,Detail!$C:$C,4)</f>
        <v>0</v>
      </c>
      <c r="BJ404" s="33">
        <f t="shared" si="704"/>
        <v>0</v>
      </c>
      <c r="BK404" s="24">
        <f>SUMIFS(Detail!BL:BL,Detail!$A:$A,$B404,Detail!$D:$D,13,Detail!$C:$C,1)</f>
        <v>0</v>
      </c>
      <c r="BL404" s="24">
        <f>SUMIFS(Detail!BL:BL,Detail!$A:$A,$B404,Detail!$D:$D,13,Detail!$C:$C,2)</f>
        <v>0</v>
      </c>
      <c r="BM404" s="24">
        <f>SUMIFS(Detail!BL:BL,Detail!$A:$A,$B404,Detail!$D:$D,13,Detail!$C:$C,3)</f>
        <v>0</v>
      </c>
      <c r="BN404" s="24">
        <f>SUMIFS(Detail!BL:BL,Detail!$A:$A,$B404,Detail!$D:$D,13,Detail!$C:$C,4)</f>
        <v>0</v>
      </c>
      <c r="BO404" s="33">
        <f t="shared" si="705"/>
        <v>0</v>
      </c>
      <c r="BP404" s="24">
        <f>SUMIFS(Detail!BL:BL,Detail!$A:$A,$B404,Detail!$D:$D,14,Detail!$C:$C,1)</f>
        <v>0</v>
      </c>
      <c r="BQ404" s="24">
        <f>SUMIFS(Detail!BL:BL,Detail!$A:$A,$B404,Detail!$D:$D,14,Detail!$C:$C,2)</f>
        <v>0</v>
      </c>
      <c r="BR404" s="24">
        <f>SUMIFS(Detail!BL:BL,Detail!$A:$A,$B404,Detail!$D:$D,14,Detail!$C:$C,3)</f>
        <v>0</v>
      </c>
      <c r="BS404" s="24">
        <f>SUMIFS(Detail!BL:BL,Detail!$A:$A,$B404,Detail!$D:$D,14,Detail!$C:$C,4)</f>
        <v>0</v>
      </c>
      <c r="BT404" s="33">
        <f t="shared" si="706"/>
        <v>0</v>
      </c>
      <c r="BU404" s="24">
        <f>SUMIFS(Detail!BL:BL,Detail!$A:$A,$B404,Detail!$D:$D,15,Detail!$C:$C,1)</f>
        <v>0</v>
      </c>
      <c r="BV404" s="24">
        <f>SUMIFS(Detail!BL:BL,Detail!$A:$A,$B404,Detail!$D:$D,15,Detail!$C:$C,2)</f>
        <v>0</v>
      </c>
      <c r="BW404" s="24">
        <f>SUMIFS(Detail!BL:BL,Detail!$A:$A,$B404,Detail!$D:$D,15,Detail!$C:$C,3)</f>
        <v>0</v>
      </c>
      <c r="BX404" s="24">
        <f>SUMIFS(Detail!BL:BL,Detail!$A:$A,$B404,Detail!$D:$D,15,Detail!$C:$C,4)</f>
        <v>0</v>
      </c>
      <c r="BY404" s="33">
        <f t="shared" si="707"/>
        <v>0</v>
      </c>
      <c r="BZ404" s="24">
        <f>SUMIFS(Detail!BL:BL,Detail!$A:$A,$B404,Detail!$D:$D,16,Detail!$C:$C,1)</f>
        <v>0</v>
      </c>
      <c r="CA404" s="24">
        <f>SUMIFS(Detail!BL:BL,Detail!$A:$A,$B404,Detail!$D:$D,16,Detail!$C:$C,2)</f>
        <v>0</v>
      </c>
      <c r="CB404" s="24">
        <f>SUMIFS(Detail!BL:BL,Detail!$A:$A,$B404,Detail!$D:$D,16,Detail!$C:$C,3)</f>
        <v>0</v>
      </c>
      <c r="CC404" s="24">
        <f>SUMIFS(Detail!BL:BL,Detail!$A:$A,$B404,Detail!$D:$D,16,Detail!$C:$C,4)</f>
        <v>0</v>
      </c>
      <c r="CD404" s="33">
        <f t="shared" si="708"/>
        <v>0</v>
      </c>
      <c r="CE404" s="24">
        <f>SUMIFS(Detail!BL:BL,Detail!$A:$A,$B404,Detail!$D:$D,17,Detail!$C:$C,1)</f>
        <v>0</v>
      </c>
      <c r="CF404" s="24">
        <f>SUMIFS(Detail!BL:BL,Detail!$A:$A,$B404,Detail!$D:$D,17,Detail!$C:$C,2)</f>
        <v>0</v>
      </c>
      <c r="CG404" s="24">
        <f>SUMIFS(Detail!BL:BL,Detail!$A:$A,$B404,Detail!$D:$D,17,Detail!$C:$C,3)</f>
        <v>0</v>
      </c>
      <c r="CH404" s="24">
        <f>SUMIFS(Detail!BL:BL,Detail!$A:$A,$B404,Detail!$D:$D,17,Detail!$C:$C,4)</f>
        <v>0</v>
      </c>
      <c r="CI404" s="33">
        <f t="shared" si="709"/>
        <v>0</v>
      </c>
      <c r="CJ404" s="24">
        <f>SUMIFS(Detail!BL:BL,Detail!$A:$A,$B404,Detail!$D:$D,18,Detail!$C:$C,1)</f>
        <v>0</v>
      </c>
      <c r="CK404" s="24">
        <f>SUMIFS(Detail!BL:BL,Detail!$A:$A,$B404,Detail!$D:$D,18,Detail!$C:$C,2)</f>
        <v>0</v>
      </c>
      <c r="CL404" s="24">
        <f>SUMIFS(Detail!BL:BL,Detail!$A:$A,$B404,Detail!$D:$D,18,Detail!$C:$C,3)</f>
        <v>0</v>
      </c>
      <c r="CM404" s="24">
        <f>SUMIFS(Detail!BL:BL,Detail!$A:$A,$B404,Detail!$D:$D,18,Detail!$C:$C,4)</f>
        <v>0</v>
      </c>
      <c r="CN404" s="33">
        <f t="shared" si="710"/>
        <v>0</v>
      </c>
      <c r="CO404" s="24">
        <f>SUMIFS(Detail!BL:BL,Detail!$A:$A,$B404,Detail!$D:$D,19,Detail!$C:$C,1)</f>
        <v>0</v>
      </c>
      <c r="CP404" s="24">
        <f>SUMIFS(Detail!BL:BL,Detail!$A:$A,$B404,Detail!$D:$D,19,Detail!$C:$C,2)</f>
        <v>0</v>
      </c>
      <c r="CQ404" s="24">
        <f>SUMIFS(Detail!BL:BL,Detail!$A:$A,$B404,Detail!$D:$D,19,Detail!$C:$C,3)</f>
        <v>0</v>
      </c>
      <c r="CR404" s="24">
        <f>SUMIFS(Detail!BL:BL,Detail!$A:$A,$B404,Detail!$D:$D,19,Detail!$C:$C,4)</f>
        <v>0</v>
      </c>
      <c r="CS404" s="33">
        <f t="shared" si="711"/>
        <v>0</v>
      </c>
      <c r="CT404" s="24">
        <f>SUMIFS(Detail!BL:BL,Detail!$A:$A,$B404,Detail!$D:$D,20,Detail!$C:$C,1)</f>
        <v>0</v>
      </c>
      <c r="CU404" s="24">
        <f>SUMIFS(Detail!BL:BL,Detail!$A:$A,$B404,Detail!$D:$D,20,Detail!$C:$C,2)</f>
        <v>0</v>
      </c>
      <c r="CV404" s="24">
        <f>SUMIFS(Detail!BL:BL,Detail!$A:$A,$B404,Detail!$D:$D,20,Detail!$C:$C,3)</f>
        <v>0</v>
      </c>
      <c r="CW404" s="24">
        <f>SUMIFS(Detail!BL:BL,Detail!$A:$A,$B404,Detail!$D:$D,20,Detail!$C:$C,4)</f>
        <v>0</v>
      </c>
      <c r="CX404" s="33">
        <f t="shared" si="712"/>
        <v>0</v>
      </c>
      <c r="CY404" s="24">
        <f>SUMIFS(Detail!BL:BL,Detail!$A:$A,$B404,Detail!$D:$D,21,Detail!$C:$C,1)</f>
        <v>0</v>
      </c>
      <c r="CZ404" s="24">
        <f>SUMIFS(Detail!BL:BL,Detail!$A:$A,$B404,Detail!$D:$D,21,Detail!$C:$C,2)</f>
        <v>0</v>
      </c>
      <c r="DA404" s="24">
        <f>SUMIFS(Detail!BL:BL,Detail!$A:$A,$B404,Detail!$D:$D,21,Detail!$C:$C,3)</f>
        <v>0</v>
      </c>
      <c r="DB404" s="24">
        <f>SUMIFS(Detail!BL:BL,Detail!$A:$A,$B404,Detail!$D:$D,21,Detail!$C:$C,4)</f>
        <v>0</v>
      </c>
      <c r="DC404" s="33">
        <f t="shared" si="713"/>
        <v>0</v>
      </c>
      <c r="DD404" s="86">
        <f>SUMIFS(Detail!BL:BL,Detail!$A:$A,$B404,Detail!$B:$B,"&gt;60")</f>
        <v>0</v>
      </c>
    </row>
    <row r="405" spans="1:108" x14ac:dyDescent="0.25">
      <c r="A405" t="s">
        <v>5658</v>
      </c>
      <c r="B405" s="32" t="s">
        <v>5125</v>
      </c>
      <c r="C405" s="24">
        <f>SUMIFS(Detail!BL:BL,Detail!$A:$A,$B405,Detail!$D:$D,1,Detail!$C:$C,1)</f>
        <v>0</v>
      </c>
      <c r="D405" s="24">
        <f>SUMIFS(Detail!BL:BL,Detail!$A:$A,$B405,Detail!$D:$D,1,Detail!$C:$C,2)</f>
        <v>0</v>
      </c>
      <c r="E405" s="24">
        <f>SUMIFS(Detail!BL:BL,Detail!$A:$A,$B405,Detail!$D:$D,1,Detail!$C:$C,3)</f>
        <v>0</v>
      </c>
      <c r="F405" s="24">
        <f>SUMIFS(Detail!BL:BL,Detail!$A:$A,$B405,Detail!$D:$D,1,Detail!$C:$C,4)</f>
        <v>0</v>
      </c>
      <c r="G405" s="33">
        <f t="shared" si="693"/>
        <v>0</v>
      </c>
      <c r="H405" s="24">
        <f>SUMIFS(Detail!BL:BL,Detail!$A:$A,$B405,Detail!$D:$D,2,Detail!$C:$C,1)</f>
        <v>0</v>
      </c>
      <c r="I405" s="24">
        <f>SUMIFS(Detail!BL:BL,Detail!$A:$A,$B405,Detail!$D:$D,2,Detail!$C:$C,2)</f>
        <v>0</v>
      </c>
      <c r="J405" s="24">
        <f>SUMIFS(Detail!BL:BL,Detail!$A:$A,$B405,Detail!$D:$D,2,Detail!$C:$C,3)</f>
        <v>0</v>
      </c>
      <c r="K405" s="24">
        <f>SUMIFS(Detail!BL:BL,Detail!$A:$A,$B405,Detail!$D:$D,2,Detail!$C:$C,4)</f>
        <v>0</v>
      </c>
      <c r="L405" s="33">
        <f t="shared" si="694"/>
        <v>0</v>
      </c>
      <c r="M405" s="24">
        <f>SUMIFS(Detail!BL:BL,Detail!$A:$A,$B405,Detail!$D:$D,3,Detail!$C:$C,1)</f>
        <v>0</v>
      </c>
      <c r="N405" s="24">
        <f>SUMIFS(Detail!BL:BL,Detail!$A:$A,$B405,Detail!$D:$D,3,Detail!$C:$C,2)</f>
        <v>0</v>
      </c>
      <c r="O405" s="24">
        <f>SUMIFS(Detail!BL:BL,Detail!$A:$A,$B405,Detail!$D:$D,3,Detail!$C:$C,3)</f>
        <v>0</v>
      </c>
      <c r="P405" s="24">
        <f>SUMIFS(Detail!BL:BL,Detail!$A:$A,$B405,Detail!$D:$D,3,Detail!$C:$C,4)</f>
        <v>0</v>
      </c>
      <c r="Q405" s="33">
        <f t="shared" si="695"/>
        <v>0</v>
      </c>
      <c r="R405" s="24">
        <f>SUMIFS(Detail!BL:BL,Detail!$A:$A,$B405,Detail!$D:$D,4,Detail!$C:$C,1)</f>
        <v>0</v>
      </c>
      <c r="S405" s="24">
        <f>SUMIFS(Detail!BL:BL,Detail!$A:$A,$B405,Detail!$D:$D,4,Detail!$C:$C,2)</f>
        <v>0</v>
      </c>
      <c r="T405" s="24">
        <f>SUMIFS(Detail!BL:BL,Detail!$A:$A,$B405,Detail!$D:$D,4,Detail!$C:$C,3)</f>
        <v>0</v>
      </c>
      <c r="U405" s="24">
        <f>SUMIFS(Detail!BL:BL,Detail!$A:$A,$B405,Detail!$D:$D,4,Detail!$C:$C,4)</f>
        <v>0</v>
      </c>
      <c r="V405" s="33">
        <f t="shared" si="696"/>
        <v>0</v>
      </c>
      <c r="W405" s="24">
        <f>SUMIFS(Detail!BL:BL,Detail!$A:$A,$B405,Detail!$D:$D,5,Detail!$C:$C,1)</f>
        <v>0</v>
      </c>
      <c r="X405" s="24">
        <f>SUMIFS(Detail!BL:BL,Detail!$A:$A,$B405,Detail!$D:$D,5,Detail!$C:$C,2)</f>
        <v>0</v>
      </c>
      <c r="Y405" s="24">
        <f>SUMIFS(Detail!BL:BL,Detail!$A:$A,$B405,Detail!$D:$D,5,Detail!$C:$C,3)</f>
        <v>0</v>
      </c>
      <c r="Z405" s="24">
        <f>SUMIFS(Detail!BL:BL,Detail!$A:$A,$B405,Detail!$D:$D,5,Detail!$C:$C,4)</f>
        <v>0</v>
      </c>
      <c r="AA405" s="33">
        <f t="shared" si="697"/>
        <v>0</v>
      </c>
      <c r="AB405" s="24">
        <f>SUMIFS(Detail!BL:BL,Detail!$A:$A,$B405,Detail!$D:$D,6,Detail!$C:$C,1)</f>
        <v>0</v>
      </c>
      <c r="AC405" s="24">
        <f>SUMIFS(Detail!BL:BL,Detail!$A:$A,$B405,Detail!$D:$D,6,Detail!$C:$C,2)</f>
        <v>0</v>
      </c>
      <c r="AD405" s="24">
        <f>SUMIFS(Detail!BL:BL,Detail!$A:$A,$B405,Detail!$D:$D,6,Detail!$C:$C,3)</f>
        <v>0</v>
      </c>
      <c r="AE405" s="24">
        <f>SUMIFS(Detail!BL:BL,Detail!$A:$A,$B405,Detail!$D:$D,6,Detail!$C:$C,4)</f>
        <v>0</v>
      </c>
      <c r="AF405" s="33">
        <f t="shared" si="698"/>
        <v>0</v>
      </c>
      <c r="AG405" s="24">
        <f>SUMIFS(Detail!BL:BL,Detail!$A:$A,$B405,Detail!$D:$D,7,Detail!$C:$C,1)</f>
        <v>0</v>
      </c>
      <c r="AH405" s="24">
        <f>SUMIFS(Detail!BL:BL,Detail!$A:$A,$B405,Detail!$D:$D,7,Detail!$C:$C,2)</f>
        <v>0</v>
      </c>
      <c r="AI405" s="24">
        <f>SUMIFS(Detail!BL:BL,Detail!$A:$A,$B405,Detail!$D:$D,7,Detail!$C:$C,3)</f>
        <v>0</v>
      </c>
      <c r="AJ405" s="24">
        <f>SUMIFS(Detail!BL:BL,Detail!$A:$A,$B405,Detail!$D:$D,7,Detail!$C:$C,4)</f>
        <v>0</v>
      </c>
      <c r="AK405" s="33">
        <f t="shared" si="699"/>
        <v>0</v>
      </c>
      <c r="AL405" s="24">
        <f>SUMIFS(Detail!BL:BL,Detail!$A:$A,$B405,Detail!$D:$D,8,Detail!$C:$C,1)</f>
        <v>0</v>
      </c>
      <c r="AM405" s="24">
        <f>SUMIFS(Detail!BL:BL,Detail!$A:$A,$B405,Detail!$D:$D,8,Detail!$C:$C,2)</f>
        <v>0</v>
      </c>
      <c r="AN405" s="24">
        <f>SUMIFS(Detail!BL:BL,Detail!$A:$A,$B405,Detail!$D:$D,8,Detail!$C:$C,3)</f>
        <v>0</v>
      </c>
      <c r="AO405" s="24">
        <f>SUMIFS(Detail!BL:BL,Detail!$A:$A,$B405,Detail!$D:$D,8,Detail!$C:$C,4)</f>
        <v>0</v>
      </c>
      <c r="AP405" s="33">
        <f t="shared" si="700"/>
        <v>0</v>
      </c>
      <c r="AQ405" s="24">
        <f>SUMIFS(Detail!BL:BL,Detail!$A:$A,$B405,Detail!$D:$D,9,Detail!$C:$C,1)</f>
        <v>0</v>
      </c>
      <c r="AR405" s="24">
        <f>SUMIFS(Detail!BL:BL,Detail!$A:$A,$B405,Detail!$D:$D,9,Detail!$C:$C,2)</f>
        <v>0</v>
      </c>
      <c r="AS405" s="24">
        <f>SUMIFS(Detail!BL:BL,Detail!$A:$A,$B405,Detail!$D:$D,9,Detail!$C:$C,3)</f>
        <v>0</v>
      </c>
      <c r="AT405" s="24">
        <f>SUMIFS(Detail!BL:BL,Detail!$A:$A,$B405,Detail!$D:$D,9,Detail!$C:$C,4)</f>
        <v>0</v>
      </c>
      <c r="AU405" s="33">
        <f t="shared" si="701"/>
        <v>0</v>
      </c>
      <c r="AV405" s="24">
        <f>SUMIFS(Detail!BL:BL,Detail!$A:$A,$B405,Detail!$D:$D,10,Detail!$C:$C,1)</f>
        <v>0</v>
      </c>
      <c r="AW405" s="24">
        <f>SUMIFS(Detail!BL:BL,Detail!$A:$A,$B405,Detail!$D:$D,10,Detail!$C:$C,2)</f>
        <v>0</v>
      </c>
      <c r="AX405" s="24">
        <f>SUMIFS(Detail!BL:BL,Detail!$A:$A,$B405,Detail!$D:$D,10,Detail!$C:$C,3)</f>
        <v>0</v>
      </c>
      <c r="AY405" s="24">
        <f>SUMIFS(Detail!BL:BL,Detail!$A:$A,$B405,Detail!$D:$D,10,Detail!$C:$C,4)</f>
        <v>0</v>
      </c>
      <c r="AZ405" s="33">
        <f t="shared" si="702"/>
        <v>0</v>
      </c>
      <c r="BA405" s="24">
        <f>SUMIFS(Detail!BL:BL,Detail!$A:$A,$B405,Detail!$D:$D,11,Detail!$C:$C,1)</f>
        <v>0</v>
      </c>
      <c r="BB405" s="24">
        <f>SUMIFS(Detail!BL:BL,Detail!$A:$A,$B405,Detail!$D:$D,11,Detail!$C:$C,2)</f>
        <v>0</v>
      </c>
      <c r="BC405" s="24">
        <f>SUMIFS(Detail!BL:BL,Detail!$A:$A,$B405,Detail!$D:$D,11,Detail!$C:$C,3)</f>
        <v>0</v>
      </c>
      <c r="BD405" s="24">
        <f>SUMIFS(Detail!BL:BL,Detail!$A:$A,$B405,Detail!$D:$D,11,Detail!$C:$C,4)</f>
        <v>0</v>
      </c>
      <c r="BE405" s="33">
        <f t="shared" si="703"/>
        <v>0</v>
      </c>
      <c r="BF405" s="24">
        <f>SUMIFS(Detail!BL:BL,Detail!$A:$A,$B405,Detail!$D:$D,12,Detail!$C:$C,1)</f>
        <v>0</v>
      </c>
      <c r="BG405" s="24">
        <f>SUMIFS(Detail!BL:BL,Detail!$A:$A,$B405,Detail!$D:$D,12,Detail!$C:$C,2)</f>
        <v>0</v>
      </c>
      <c r="BH405" s="24">
        <f>SUMIFS(Detail!BL:BL,Detail!$A:$A,$B405,Detail!$D:$D,12,Detail!$C:$C,3)</f>
        <v>0</v>
      </c>
      <c r="BI405" s="24">
        <f>SUMIFS(Detail!BL:BL,Detail!$A:$A,$B405,Detail!$D:$D,12,Detail!$C:$C,4)</f>
        <v>0</v>
      </c>
      <c r="BJ405" s="33">
        <f t="shared" si="704"/>
        <v>0</v>
      </c>
      <c r="BK405" s="24">
        <f>SUMIFS(Detail!BL:BL,Detail!$A:$A,$B405,Detail!$D:$D,13,Detail!$C:$C,1)</f>
        <v>0</v>
      </c>
      <c r="BL405" s="24">
        <f>SUMIFS(Detail!BL:BL,Detail!$A:$A,$B405,Detail!$D:$D,13,Detail!$C:$C,2)</f>
        <v>0</v>
      </c>
      <c r="BM405" s="24">
        <f>SUMIFS(Detail!BL:BL,Detail!$A:$A,$B405,Detail!$D:$D,13,Detail!$C:$C,3)</f>
        <v>0</v>
      </c>
      <c r="BN405" s="24">
        <f>SUMIFS(Detail!BL:BL,Detail!$A:$A,$B405,Detail!$D:$D,13,Detail!$C:$C,4)</f>
        <v>0</v>
      </c>
      <c r="BO405" s="33">
        <f t="shared" si="705"/>
        <v>0</v>
      </c>
      <c r="BP405" s="24">
        <f>SUMIFS(Detail!BL:BL,Detail!$A:$A,$B405,Detail!$D:$D,14,Detail!$C:$C,1)</f>
        <v>0</v>
      </c>
      <c r="BQ405" s="24">
        <f>SUMIFS(Detail!BL:BL,Detail!$A:$A,$B405,Detail!$D:$D,14,Detail!$C:$C,2)</f>
        <v>0</v>
      </c>
      <c r="BR405" s="24">
        <f>SUMIFS(Detail!BL:BL,Detail!$A:$A,$B405,Detail!$D:$D,14,Detail!$C:$C,3)</f>
        <v>0</v>
      </c>
      <c r="BS405" s="24">
        <f>SUMIFS(Detail!BL:BL,Detail!$A:$A,$B405,Detail!$D:$D,14,Detail!$C:$C,4)</f>
        <v>0</v>
      </c>
      <c r="BT405" s="33">
        <f t="shared" si="706"/>
        <v>0</v>
      </c>
      <c r="BU405" s="24">
        <f>SUMIFS(Detail!BL:BL,Detail!$A:$A,$B405,Detail!$D:$D,15,Detail!$C:$C,1)</f>
        <v>0</v>
      </c>
      <c r="BV405" s="24">
        <f>SUMIFS(Detail!BL:BL,Detail!$A:$A,$B405,Detail!$D:$D,15,Detail!$C:$C,2)</f>
        <v>0</v>
      </c>
      <c r="BW405" s="24">
        <f>SUMIFS(Detail!BL:BL,Detail!$A:$A,$B405,Detail!$D:$D,15,Detail!$C:$C,3)</f>
        <v>0</v>
      </c>
      <c r="BX405" s="24">
        <f>SUMIFS(Detail!BL:BL,Detail!$A:$A,$B405,Detail!$D:$D,15,Detail!$C:$C,4)</f>
        <v>0</v>
      </c>
      <c r="BY405" s="33">
        <f t="shared" si="707"/>
        <v>0</v>
      </c>
      <c r="BZ405" s="24">
        <f>SUMIFS(Detail!BL:BL,Detail!$A:$A,$B405,Detail!$D:$D,16,Detail!$C:$C,1)</f>
        <v>0</v>
      </c>
      <c r="CA405" s="24">
        <f>SUMIFS(Detail!BL:BL,Detail!$A:$A,$B405,Detail!$D:$D,16,Detail!$C:$C,2)</f>
        <v>0</v>
      </c>
      <c r="CB405" s="24">
        <f>SUMIFS(Detail!BL:BL,Detail!$A:$A,$B405,Detail!$D:$D,16,Detail!$C:$C,3)</f>
        <v>0</v>
      </c>
      <c r="CC405" s="24">
        <f>SUMIFS(Detail!BL:BL,Detail!$A:$A,$B405,Detail!$D:$D,16,Detail!$C:$C,4)</f>
        <v>0</v>
      </c>
      <c r="CD405" s="33">
        <f t="shared" si="708"/>
        <v>0</v>
      </c>
      <c r="CE405" s="24">
        <f>SUMIFS(Detail!BL:BL,Detail!$A:$A,$B405,Detail!$D:$D,17,Detail!$C:$C,1)</f>
        <v>0</v>
      </c>
      <c r="CF405" s="24">
        <f>SUMIFS(Detail!BL:BL,Detail!$A:$A,$B405,Detail!$D:$D,17,Detail!$C:$C,2)</f>
        <v>0</v>
      </c>
      <c r="CG405" s="24">
        <f>SUMIFS(Detail!BL:BL,Detail!$A:$A,$B405,Detail!$D:$D,17,Detail!$C:$C,3)</f>
        <v>0</v>
      </c>
      <c r="CH405" s="24">
        <f>SUMIFS(Detail!BL:BL,Detail!$A:$A,$B405,Detail!$D:$D,17,Detail!$C:$C,4)</f>
        <v>0</v>
      </c>
      <c r="CI405" s="33">
        <f t="shared" si="709"/>
        <v>0</v>
      </c>
      <c r="CJ405" s="24">
        <f>SUMIFS(Detail!BL:BL,Detail!$A:$A,$B405,Detail!$D:$D,18,Detail!$C:$C,1)</f>
        <v>0</v>
      </c>
      <c r="CK405" s="24">
        <f>SUMIFS(Detail!BL:BL,Detail!$A:$A,$B405,Detail!$D:$D,18,Detail!$C:$C,2)</f>
        <v>0</v>
      </c>
      <c r="CL405" s="24">
        <f>SUMIFS(Detail!BL:BL,Detail!$A:$A,$B405,Detail!$D:$D,18,Detail!$C:$C,3)</f>
        <v>0</v>
      </c>
      <c r="CM405" s="24">
        <f>SUMIFS(Detail!BL:BL,Detail!$A:$A,$B405,Detail!$D:$D,18,Detail!$C:$C,4)</f>
        <v>0</v>
      </c>
      <c r="CN405" s="33">
        <f t="shared" si="710"/>
        <v>0</v>
      </c>
      <c r="CO405" s="24">
        <f>SUMIFS(Detail!BL:BL,Detail!$A:$A,$B405,Detail!$D:$D,19,Detail!$C:$C,1)</f>
        <v>0</v>
      </c>
      <c r="CP405" s="24">
        <f>SUMIFS(Detail!BL:BL,Detail!$A:$A,$B405,Detail!$D:$D,19,Detail!$C:$C,2)</f>
        <v>0</v>
      </c>
      <c r="CQ405" s="24">
        <f>SUMIFS(Detail!BL:BL,Detail!$A:$A,$B405,Detail!$D:$D,19,Detail!$C:$C,3)</f>
        <v>0</v>
      </c>
      <c r="CR405" s="24">
        <f>SUMIFS(Detail!BL:BL,Detail!$A:$A,$B405,Detail!$D:$D,19,Detail!$C:$C,4)</f>
        <v>0</v>
      </c>
      <c r="CS405" s="33">
        <f t="shared" si="711"/>
        <v>0</v>
      </c>
      <c r="CT405" s="24">
        <f>SUMIFS(Detail!BL:BL,Detail!$A:$A,$B405,Detail!$D:$D,20,Detail!$C:$C,1)</f>
        <v>0</v>
      </c>
      <c r="CU405" s="24">
        <f>SUMIFS(Detail!BL:BL,Detail!$A:$A,$B405,Detail!$D:$D,20,Detail!$C:$C,2)</f>
        <v>0</v>
      </c>
      <c r="CV405" s="24">
        <f>SUMIFS(Detail!BL:BL,Detail!$A:$A,$B405,Detail!$D:$D,20,Detail!$C:$C,3)</f>
        <v>0</v>
      </c>
      <c r="CW405" s="24">
        <f>SUMIFS(Detail!BL:BL,Detail!$A:$A,$B405,Detail!$D:$D,20,Detail!$C:$C,4)</f>
        <v>0</v>
      </c>
      <c r="CX405" s="33">
        <f t="shared" si="712"/>
        <v>0</v>
      </c>
      <c r="CY405" s="24">
        <f>SUMIFS(Detail!BL:BL,Detail!$A:$A,$B405,Detail!$D:$D,21,Detail!$C:$C,1)</f>
        <v>0</v>
      </c>
      <c r="CZ405" s="24">
        <f>SUMIFS(Detail!BL:BL,Detail!$A:$A,$B405,Detail!$D:$D,21,Detail!$C:$C,2)</f>
        <v>0</v>
      </c>
      <c r="DA405" s="24">
        <f>SUMIFS(Detail!BL:BL,Detail!$A:$A,$B405,Detail!$D:$D,21,Detail!$C:$C,3)</f>
        <v>0</v>
      </c>
      <c r="DB405" s="24">
        <f>SUMIFS(Detail!BL:BL,Detail!$A:$A,$B405,Detail!$D:$D,21,Detail!$C:$C,4)</f>
        <v>0</v>
      </c>
      <c r="DC405" s="33">
        <f t="shared" si="713"/>
        <v>0</v>
      </c>
      <c r="DD405" s="86">
        <f>SUMIFS(Detail!BL:BL,Detail!$A:$A,$B405,Detail!$B:$B,"&gt;60")</f>
        <v>0</v>
      </c>
    </row>
    <row r="406" spans="1:108" x14ac:dyDescent="0.25">
      <c r="A406" t="s">
        <v>5659</v>
      </c>
      <c r="B406" s="32" t="s">
        <v>5126</v>
      </c>
      <c r="C406" s="24">
        <f>SUMIFS(Detail!BL:BL,Detail!$A:$A,$B406,Detail!$D:$D,1,Detail!$C:$C,1)</f>
        <v>0</v>
      </c>
      <c r="D406" s="24">
        <f>SUMIFS(Detail!BL:BL,Detail!$A:$A,$B406,Detail!$D:$D,1,Detail!$C:$C,2)</f>
        <v>0</v>
      </c>
      <c r="E406" s="24">
        <f>SUMIFS(Detail!BL:BL,Detail!$A:$A,$B406,Detail!$D:$D,1,Detail!$C:$C,3)</f>
        <v>0</v>
      </c>
      <c r="F406" s="24">
        <f>SUMIFS(Detail!BL:BL,Detail!$A:$A,$B406,Detail!$D:$D,1,Detail!$C:$C,4)</f>
        <v>0</v>
      </c>
      <c r="G406" s="33">
        <f t="shared" si="693"/>
        <v>0</v>
      </c>
      <c r="H406" s="24">
        <f>SUMIFS(Detail!BL:BL,Detail!$A:$A,$B406,Detail!$D:$D,2,Detail!$C:$C,1)</f>
        <v>0</v>
      </c>
      <c r="I406" s="24">
        <f>SUMIFS(Detail!BL:BL,Detail!$A:$A,$B406,Detail!$D:$D,2,Detail!$C:$C,2)</f>
        <v>0</v>
      </c>
      <c r="J406" s="24">
        <f>SUMIFS(Detail!BL:BL,Detail!$A:$A,$B406,Detail!$D:$D,2,Detail!$C:$C,3)</f>
        <v>0</v>
      </c>
      <c r="K406" s="24">
        <f>SUMIFS(Detail!BL:BL,Detail!$A:$A,$B406,Detail!$D:$D,2,Detail!$C:$C,4)</f>
        <v>0</v>
      </c>
      <c r="L406" s="33">
        <f t="shared" si="694"/>
        <v>0</v>
      </c>
      <c r="M406" s="24">
        <f>SUMIFS(Detail!BL:BL,Detail!$A:$A,$B406,Detail!$D:$D,3,Detail!$C:$C,1)</f>
        <v>0</v>
      </c>
      <c r="N406" s="24">
        <f>SUMIFS(Detail!BL:BL,Detail!$A:$A,$B406,Detail!$D:$D,3,Detail!$C:$C,2)</f>
        <v>0</v>
      </c>
      <c r="O406" s="24">
        <f>SUMIFS(Detail!BL:BL,Detail!$A:$A,$B406,Detail!$D:$D,3,Detail!$C:$C,3)</f>
        <v>0</v>
      </c>
      <c r="P406" s="24">
        <f>SUMIFS(Detail!BL:BL,Detail!$A:$A,$B406,Detail!$D:$D,3,Detail!$C:$C,4)</f>
        <v>0</v>
      </c>
      <c r="Q406" s="33">
        <f t="shared" si="695"/>
        <v>0</v>
      </c>
      <c r="R406" s="24">
        <f>SUMIFS(Detail!BL:BL,Detail!$A:$A,$B406,Detail!$D:$D,4,Detail!$C:$C,1)</f>
        <v>0</v>
      </c>
      <c r="S406" s="24">
        <f>SUMIFS(Detail!BL:BL,Detail!$A:$A,$B406,Detail!$D:$D,4,Detail!$C:$C,2)</f>
        <v>0</v>
      </c>
      <c r="T406" s="24">
        <f>SUMIFS(Detail!BL:BL,Detail!$A:$A,$B406,Detail!$D:$D,4,Detail!$C:$C,3)</f>
        <v>0</v>
      </c>
      <c r="U406" s="24">
        <f>SUMIFS(Detail!BL:BL,Detail!$A:$A,$B406,Detail!$D:$D,4,Detail!$C:$C,4)</f>
        <v>0</v>
      </c>
      <c r="V406" s="33">
        <f t="shared" si="696"/>
        <v>0</v>
      </c>
      <c r="W406" s="24">
        <f>SUMIFS(Detail!BL:BL,Detail!$A:$A,$B406,Detail!$D:$D,5,Detail!$C:$C,1)</f>
        <v>0</v>
      </c>
      <c r="X406" s="24">
        <f>SUMIFS(Detail!BL:BL,Detail!$A:$A,$B406,Detail!$D:$D,5,Detail!$C:$C,2)</f>
        <v>0</v>
      </c>
      <c r="Y406" s="24">
        <f>SUMIFS(Detail!BL:BL,Detail!$A:$A,$B406,Detail!$D:$D,5,Detail!$C:$C,3)</f>
        <v>0</v>
      </c>
      <c r="Z406" s="24">
        <f>SUMIFS(Detail!BL:BL,Detail!$A:$A,$B406,Detail!$D:$D,5,Detail!$C:$C,4)</f>
        <v>0</v>
      </c>
      <c r="AA406" s="33">
        <f t="shared" si="697"/>
        <v>0</v>
      </c>
      <c r="AB406" s="24">
        <f>SUMIFS(Detail!BL:BL,Detail!$A:$A,$B406,Detail!$D:$D,6,Detail!$C:$C,1)</f>
        <v>0</v>
      </c>
      <c r="AC406" s="24">
        <f>SUMIFS(Detail!BL:BL,Detail!$A:$A,$B406,Detail!$D:$D,6,Detail!$C:$C,2)</f>
        <v>0</v>
      </c>
      <c r="AD406" s="24">
        <f>SUMIFS(Detail!BL:BL,Detail!$A:$A,$B406,Detail!$D:$D,6,Detail!$C:$C,3)</f>
        <v>0</v>
      </c>
      <c r="AE406" s="24">
        <f>SUMIFS(Detail!BL:BL,Detail!$A:$A,$B406,Detail!$D:$D,6,Detail!$C:$C,4)</f>
        <v>0</v>
      </c>
      <c r="AF406" s="33">
        <f t="shared" si="698"/>
        <v>0</v>
      </c>
      <c r="AG406" s="24">
        <f>SUMIFS(Detail!BL:BL,Detail!$A:$A,$B406,Detail!$D:$D,7,Detail!$C:$C,1)</f>
        <v>0</v>
      </c>
      <c r="AH406" s="24">
        <f>SUMIFS(Detail!BL:BL,Detail!$A:$A,$B406,Detail!$D:$D,7,Detail!$C:$C,2)</f>
        <v>0</v>
      </c>
      <c r="AI406" s="24">
        <f>SUMIFS(Detail!BL:BL,Detail!$A:$A,$B406,Detail!$D:$D,7,Detail!$C:$C,3)</f>
        <v>0</v>
      </c>
      <c r="AJ406" s="24">
        <f>SUMIFS(Detail!BL:BL,Detail!$A:$A,$B406,Detail!$D:$D,7,Detail!$C:$C,4)</f>
        <v>0</v>
      </c>
      <c r="AK406" s="33">
        <f t="shared" si="699"/>
        <v>0</v>
      </c>
      <c r="AL406" s="24">
        <f>SUMIFS(Detail!BL:BL,Detail!$A:$A,$B406,Detail!$D:$D,8,Detail!$C:$C,1)</f>
        <v>0</v>
      </c>
      <c r="AM406" s="24">
        <f>SUMIFS(Detail!BL:BL,Detail!$A:$A,$B406,Detail!$D:$D,8,Detail!$C:$C,2)</f>
        <v>0</v>
      </c>
      <c r="AN406" s="24">
        <f>SUMIFS(Detail!BL:BL,Detail!$A:$A,$B406,Detail!$D:$D,8,Detail!$C:$C,3)</f>
        <v>0</v>
      </c>
      <c r="AO406" s="24">
        <f>SUMIFS(Detail!BL:BL,Detail!$A:$A,$B406,Detail!$D:$D,8,Detail!$C:$C,4)</f>
        <v>0</v>
      </c>
      <c r="AP406" s="33">
        <f t="shared" si="700"/>
        <v>0</v>
      </c>
      <c r="AQ406" s="24">
        <f>SUMIFS(Detail!BL:BL,Detail!$A:$A,$B406,Detail!$D:$D,9,Detail!$C:$C,1)</f>
        <v>0</v>
      </c>
      <c r="AR406" s="24">
        <f>SUMIFS(Detail!BL:BL,Detail!$A:$A,$B406,Detail!$D:$D,9,Detail!$C:$C,2)</f>
        <v>0</v>
      </c>
      <c r="AS406" s="24">
        <f>SUMIFS(Detail!BL:BL,Detail!$A:$A,$B406,Detail!$D:$D,9,Detail!$C:$C,3)</f>
        <v>0</v>
      </c>
      <c r="AT406" s="24">
        <f>SUMIFS(Detail!BL:BL,Detail!$A:$A,$B406,Detail!$D:$D,9,Detail!$C:$C,4)</f>
        <v>0</v>
      </c>
      <c r="AU406" s="33">
        <f t="shared" si="701"/>
        <v>0</v>
      </c>
      <c r="AV406" s="24">
        <f>SUMIFS(Detail!BL:BL,Detail!$A:$A,$B406,Detail!$D:$D,10,Detail!$C:$C,1)</f>
        <v>0</v>
      </c>
      <c r="AW406" s="24">
        <f>SUMIFS(Detail!BL:BL,Detail!$A:$A,$B406,Detail!$D:$D,10,Detail!$C:$C,2)</f>
        <v>0</v>
      </c>
      <c r="AX406" s="24">
        <f>SUMIFS(Detail!BL:BL,Detail!$A:$A,$B406,Detail!$D:$D,10,Detail!$C:$C,3)</f>
        <v>0</v>
      </c>
      <c r="AY406" s="24">
        <f>SUMIFS(Detail!BL:BL,Detail!$A:$A,$B406,Detail!$D:$D,10,Detail!$C:$C,4)</f>
        <v>0</v>
      </c>
      <c r="AZ406" s="33">
        <f t="shared" si="702"/>
        <v>0</v>
      </c>
      <c r="BA406" s="24">
        <f>SUMIFS(Detail!BL:BL,Detail!$A:$A,$B406,Detail!$D:$D,11,Detail!$C:$C,1)</f>
        <v>0</v>
      </c>
      <c r="BB406" s="24">
        <f>SUMIFS(Detail!BL:BL,Detail!$A:$A,$B406,Detail!$D:$D,11,Detail!$C:$C,2)</f>
        <v>0</v>
      </c>
      <c r="BC406" s="24">
        <f>SUMIFS(Detail!BL:BL,Detail!$A:$A,$B406,Detail!$D:$D,11,Detail!$C:$C,3)</f>
        <v>0</v>
      </c>
      <c r="BD406" s="24">
        <f>SUMIFS(Detail!BL:BL,Detail!$A:$A,$B406,Detail!$D:$D,11,Detail!$C:$C,4)</f>
        <v>0</v>
      </c>
      <c r="BE406" s="33">
        <f t="shared" si="703"/>
        <v>0</v>
      </c>
      <c r="BF406" s="24">
        <f>SUMIFS(Detail!BL:BL,Detail!$A:$A,$B406,Detail!$D:$D,12,Detail!$C:$C,1)</f>
        <v>0</v>
      </c>
      <c r="BG406" s="24">
        <f>SUMIFS(Detail!BL:BL,Detail!$A:$A,$B406,Detail!$D:$D,12,Detail!$C:$C,2)</f>
        <v>0</v>
      </c>
      <c r="BH406" s="24">
        <f>SUMIFS(Detail!BL:BL,Detail!$A:$A,$B406,Detail!$D:$D,12,Detail!$C:$C,3)</f>
        <v>0</v>
      </c>
      <c r="BI406" s="24">
        <f>SUMIFS(Detail!BL:BL,Detail!$A:$A,$B406,Detail!$D:$D,12,Detail!$C:$C,4)</f>
        <v>0</v>
      </c>
      <c r="BJ406" s="33">
        <f t="shared" si="704"/>
        <v>0</v>
      </c>
      <c r="BK406" s="24">
        <f>SUMIFS(Detail!BL:BL,Detail!$A:$A,$B406,Detail!$D:$D,13,Detail!$C:$C,1)</f>
        <v>0</v>
      </c>
      <c r="BL406" s="24">
        <f>SUMIFS(Detail!BL:BL,Detail!$A:$A,$B406,Detail!$D:$D,13,Detail!$C:$C,2)</f>
        <v>0</v>
      </c>
      <c r="BM406" s="24">
        <f>SUMIFS(Detail!BL:BL,Detail!$A:$A,$B406,Detail!$D:$D,13,Detail!$C:$C,3)</f>
        <v>0</v>
      </c>
      <c r="BN406" s="24">
        <f>SUMIFS(Detail!BL:BL,Detail!$A:$A,$B406,Detail!$D:$D,13,Detail!$C:$C,4)</f>
        <v>0</v>
      </c>
      <c r="BO406" s="33">
        <f t="shared" si="705"/>
        <v>0</v>
      </c>
      <c r="BP406" s="24">
        <f>SUMIFS(Detail!BL:BL,Detail!$A:$A,$B406,Detail!$D:$D,14,Detail!$C:$C,1)</f>
        <v>0</v>
      </c>
      <c r="BQ406" s="24">
        <f>SUMIFS(Detail!BL:BL,Detail!$A:$A,$B406,Detail!$D:$D,14,Detail!$C:$C,2)</f>
        <v>0</v>
      </c>
      <c r="BR406" s="24">
        <f>SUMIFS(Detail!BL:BL,Detail!$A:$A,$B406,Detail!$D:$D,14,Detail!$C:$C,3)</f>
        <v>0</v>
      </c>
      <c r="BS406" s="24">
        <f>SUMIFS(Detail!BL:BL,Detail!$A:$A,$B406,Detail!$D:$D,14,Detail!$C:$C,4)</f>
        <v>0</v>
      </c>
      <c r="BT406" s="33">
        <f t="shared" si="706"/>
        <v>0</v>
      </c>
      <c r="BU406" s="24">
        <f>SUMIFS(Detail!BL:BL,Detail!$A:$A,$B406,Detail!$D:$D,15,Detail!$C:$C,1)</f>
        <v>0</v>
      </c>
      <c r="BV406" s="24">
        <f>SUMIFS(Detail!BL:BL,Detail!$A:$A,$B406,Detail!$D:$D,15,Detail!$C:$C,2)</f>
        <v>0</v>
      </c>
      <c r="BW406" s="24">
        <f>SUMIFS(Detail!BL:BL,Detail!$A:$A,$B406,Detail!$D:$D,15,Detail!$C:$C,3)</f>
        <v>0</v>
      </c>
      <c r="BX406" s="24">
        <f>SUMIFS(Detail!BL:BL,Detail!$A:$A,$B406,Detail!$D:$D,15,Detail!$C:$C,4)</f>
        <v>0</v>
      </c>
      <c r="BY406" s="33">
        <f t="shared" si="707"/>
        <v>0</v>
      </c>
      <c r="BZ406" s="24">
        <f>SUMIFS(Detail!BL:BL,Detail!$A:$A,$B406,Detail!$D:$D,16,Detail!$C:$C,1)</f>
        <v>0</v>
      </c>
      <c r="CA406" s="24">
        <f>SUMIFS(Detail!BL:BL,Detail!$A:$A,$B406,Detail!$D:$D,16,Detail!$C:$C,2)</f>
        <v>0</v>
      </c>
      <c r="CB406" s="24">
        <f>SUMIFS(Detail!BL:BL,Detail!$A:$A,$B406,Detail!$D:$D,16,Detail!$C:$C,3)</f>
        <v>0</v>
      </c>
      <c r="CC406" s="24">
        <f>SUMIFS(Detail!BL:BL,Detail!$A:$A,$B406,Detail!$D:$D,16,Detail!$C:$C,4)</f>
        <v>0</v>
      </c>
      <c r="CD406" s="33">
        <f t="shared" si="708"/>
        <v>0</v>
      </c>
      <c r="CE406" s="24">
        <f>SUMIFS(Detail!BL:BL,Detail!$A:$A,$B406,Detail!$D:$D,17,Detail!$C:$C,1)</f>
        <v>0</v>
      </c>
      <c r="CF406" s="24">
        <f>SUMIFS(Detail!BL:BL,Detail!$A:$A,$B406,Detail!$D:$D,17,Detail!$C:$C,2)</f>
        <v>0</v>
      </c>
      <c r="CG406" s="24">
        <f>SUMIFS(Detail!BL:BL,Detail!$A:$A,$B406,Detail!$D:$D,17,Detail!$C:$C,3)</f>
        <v>0</v>
      </c>
      <c r="CH406" s="24">
        <f>SUMIFS(Detail!BL:BL,Detail!$A:$A,$B406,Detail!$D:$D,17,Detail!$C:$C,4)</f>
        <v>0</v>
      </c>
      <c r="CI406" s="33">
        <f t="shared" si="709"/>
        <v>0</v>
      </c>
      <c r="CJ406" s="24">
        <f>SUMIFS(Detail!BL:BL,Detail!$A:$A,$B406,Detail!$D:$D,18,Detail!$C:$C,1)</f>
        <v>0</v>
      </c>
      <c r="CK406" s="24">
        <f>SUMIFS(Detail!BL:BL,Detail!$A:$A,$B406,Detail!$D:$D,18,Detail!$C:$C,2)</f>
        <v>0</v>
      </c>
      <c r="CL406" s="24">
        <f>SUMIFS(Detail!BL:BL,Detail!$A:$A,$B406,Detail!$D:$D,18,Detail!$C:$C,3)</f>
        <v>0</v>
      </c>
      <c r="CM406" s="24">
        <f>SUMIFS(Detail!BL:BL,Detail!$A:$A,$B406,Detail!$D:$D,18,Detail!$C:$C,4)</f>
        <v>0</v>
      </c>
      <c r="CN406" s="33">
        <f t="shared" si="710"/>
        <v>0</v>
      </c>
      <c r="CO406" s="24">
        <f>SUMIFS(Detail!BL:BL,Detail!$A:$A,$B406,Detail!$D:$D,19,Detail!$C:$C,1)</f>
        <v>0</v>
      </c>
      <c r="CP406" s="24">
        <f>SUMIFS(Detail!BL:BL,Detail!$A:$A,$B406,Detail!$D:$D,19,Detail!$C:$C,2)</f>
        <v>0</v>
      </c>
      <c r="CQ406" s="24">
        <f>SUMIFS(Detail!BL:BL,Detail!$A:$A,$B406,Detail!$D:$D,19,Detail!$C:$C,3)</f>
        <v>0</v>
      </c>
      <c r="CR406" s="24">
        <f>SUMIFS(Detail!BL:BL,Detail!$A:$A,$B406,Detail!$D:$D,19,Detail!$C:$C,4)</f>
        <v>0</v>
      </c>
      <c r="CS406" s="33">
        <f t="shared" si="711"/>
        <v>0</v>
      </c>
      <c r="CT406" s="24">
        <f>SUMIFS(Detail!BL:BL,Detail!$A:$A,$B406,Detail!$D:$D,20,Detail!$C:$C,1)</f>
        <v>0</v>
      </c>
      <c r="CU406" s="24">
        <f>SUMIFS(Detail!BL:BL,Detail!$A:$A,$B406,Detail!$D:$D,20,Detail!$C:$C,2)</f>
        <v>0</v>
      </c>
      <c r="CV406" s="24">
        <f>SUMIFS(Detail!BL:BL,Detail!$A:$A,$B406,Detail!$D:$D,20,Detail!$C:$C,3)</f>
        <v>0</v>
      </c>
      <c r="CW406" s="24">
        <f>SUMIFS(Detail!BL:BL,Detail!$A:$A,$B406,Detail!$D:$D,20,Detail!$C:$C,4)</f>
        <v>0</v>
      </c>
      <c r="CX406" s="33">
        <f t="shared" si="712"/>
        <v>0</v>
      </c>
      <c r="CY406" s="24">
        <f>SUMIFS(Detail!BL:BL,Detail!$A:$A,$B406,Detail!$D:$D,21,Detail!$C:$C,1)</f>
        <v>0</v>
      </c>
      <c r="CZ406" s="24">
        <f>SUMIFS(Detail!BL:BL,Detail!$A:$A,$B406,Detail!$D:$D,21,Detail!$C:$C,2)</f>
        <v>0</v>
      </c>
      <c r="DA406" s="24">
        <f>SUMIFS(Detail!BL:BL,Detail!$A:$A,$B406,Detail!$D:$D,21,Detail!$C:$C,3)</f>
        <v>0</v>
      </c>
      <c r="DB406" s="24">
        <f>SUMIFS(Detail!BL:BL,Detail!$A:$A,$B406,Detail!$D:$D,21,Detail!$C:$C,4)</f>
        <v>0</v>
      </c>
      <c r="DC406" s="33">
        <f t="shared" si="713"/>
        <v>0</v>
      </c>
      <c r="DD406" s="86">
        <f>SUMIFS(Detail!BL:BL,Detail!$A:$A,$B406,Detail!$B:$B,"&gt;60")</f>
        <v>0</v>
      </c>
    </row>
    <row r="407" spans="1:108" x14ac:dyDescent="0.25">
      <c r="A407" t="s">
        <v>5660</v>
      </c>
      <c r="B407" s="32" t="s">
        <v>5127</v>
      </c>
      <c r="C407" s="24">
        <f>SUMIFS(Detail!BL:BL,Detail!$A:$A,$B407,Detail!$D:$D,1,Detail!$C:$C,1)</f>
        <v>0</v>
      </c>
      <c r="D407" s="24">
        <f>SUMIFS(Detail!BL:BL,Detail!$A:$A,$B407,Detail!$D:$D,1,Detail!$C:$C,2)</f>
        <v>0</v>
      </c>
      <c r="E407" s="24">
        <f>SUMIFS(Detail!BL:BL,Detail!$A:$A,$B407,Detail!$D:$D,1,Detail!$C:$C,3)</f>
        <v>0</v>
      </c>
      <c r="F407" s="24">
        <f>SUMIFS(Detail!BL:BL,Detail!$A:$A,$B407,Detail!$D:$D,1,Detail!$C:$C,4)</f>
        <v>0</v>
      </c>
      <c r="G407" s="33">
        <f t="shared" si="693"/>
        <v>0</v>
      </c>
      <c r="H407" s="24">
        <f>SUMIFS(Detail!BL:BL,Detail!$A:$A,$B407,Detail!$D:$D,2,Detail!$C:$C,1)</f>
        <v>0</v>
      </c>
      <c r="I407" s="24">
        <f>SUMIFS(Detail!BL:BL,Detail!$A:$A,$B407,Detail!$D:$D,2,Detail!$C:$C,2)</f>
        <v>0</v>
      </c>
      <c r="J407" s="24">
        <f>SUMIFS(Detail!BL:BL,Detail!$A:$A,$B407,Detail!$D:$D,2,Detail!$C:$C,3)</f>
        <v>0</v>
      </c>
      <c r="K407" s="24">
        <f>SUMIFS(Detail!BL:BL,Detail!$A:$A,$B407,Detail!$D:$D,2,Detail!$C:$C,4)</f>
        <v>0</v>
      </c>
      <c r="L407" s="33">
        <f t="shared" si="694"/>
        <v>0</v>
      </c>
      <c r="M407" s="24">
        <f>SUMIFS(Detail!BL:BL,Detail!$A:$A,$B407,Detail!$D:$D,3,Detail!$C:$C,1)</f>
        <v>0</v>
      </c>
      <c r="N407" s="24">
        <f>SUMIFS(Detail!BL:BL,Detail!$A:$A,$B407,Detail!$D:$D,3,Detail!$C:$C,2)</f>
        <v>0</v>
      </c>
      <c r="O407" s="24">
        <f>SUMIFS(Detail!BL:BL,Detail!$A:$A,$B407,Detail!$D:$D,3,Detail!$C:$C,3)</f>
        <v>0</v>
      </c>
      <c r="P407" s="24">
        <f>SUMIFS(Detail!BL:BL,Detail!$A:$A,$B407,Detail!$D:$D,3,Detail!$C:$C,4)</f>
        <v>0</v>
      </c>
      <c r="Q407" s="33">
        <f t="shared" si="695"/>
        <v>0</v>
      </c>
      <c r="R407" s="24">
        <f>SUMIFS(Detail!BL:BL,Detail!$A:$A,$B407,Detail!$D:$D,4,Detail!$C:$C,1)</f>
        <v>0</v>
      </c>
      <c r="S407" s="24">
        <f>SUMIFS(Detail!BL:BL,Detail!$A:$A,$B407,Detail!$D:$D,4,Detail!$C:$C,2)</f>
        <v>0</v>
      </c>
      <c r="T407" s="24">
        <f>SUMIFS(Detail!BL:BL,Detail!$A:$A,$B407,Detail!$D:$D,4,Detail!$C:$C,3)</f>
        <v>0</v>
      </c>
      <c r="U407" s="24">
        <f>SUMIFS(Detail!BL:BL,Detail!$A:$A,$B407,Detail!$D:$D,4,Detail!$C:$C,4)</f>
        <v>0</v>
      </c>
      <c r="V407" s="33">
        <f t="shared" si="696"/>
        <v>0</v>
      </c>
      <c r="W407" s="24">
        <f>SUMIFS(Detail!BL:BL,Detail!$A:$A,$B407,Detail!$D:$D,5,Detail!$C:$C,1)</f>
        <v>0</v>
      </c>
      <c r="X407" s="24">
        <f>SUMIFS(Detail!BL:BL,Detail!$A:$A,$B407,Detail!$D:$D,5,Detail!$C:$C,2)</f>
        <v>0</v>
      </c>
      <c r="Y407" s="24">
        <f>SUMIFS(Detail!BL:BL,Detail!$A:$A,$B407,Detail!$D:$D,5,Detail!$C:$C,3)</f>
        <v>0</v>
      </c>
      <c r="Z407" s="24">
        <f>SUMIFS(Detail!BL:BL,Detail!$A:$A,$B407,Detail!$D:$D,5,Detail!$C:$C,4)</f>
        <v>0</v>
      </c>
      <c r="AA407" s="33">
        <f t="shared" si="697"/>
        <v>0</v>
      </c>
      <c r="AB407" s="24">
        <f>SUMIFS(Detail!BL:BL,Detail!$A:$A,$B407,Detail!$D:$D,6,Detail!$C:$C,1)</f>
        <v>0</v>
      </c>
      <c r="AC407" s="24">
        <f>SUMIFS(Detail!BL:BL,Detail!$A:$A,$B407,Detail!$D:$D,6,Detail!$C:$C,2)</f>
        <v>0</v>
      </c>
      <c r="AD407" s="24">
        <f>SUMIFS(Detail!BL:BL,Detail!$A:$A,$B407,Detail!$D:$D,6,Detail!$C:$C,3)</f>
        <v>0</v>
      </c>
      <c r="AE407" s="24">
        <f>SUMIFS(Detail!BL:BL,Detail!$A:$A,$B407,Detail!$D:$D,6,Detail!$C:$C,4)</f>
        <v>0</v>
      </c>
      <c r="AF407" s="33">
        <f t="shared" si="698"/>
        <v>0</v>
      </c>
      <c r="AG407" s="24">
        <f>SUMIFS(Detail!BL:BL,Detail!$A:$A,$B407,Detail!$D:$D,7,Detail!$C:$C,1)</f>
        <v>0</v>
      </c>
      <c r="AH407" s="24">
        <f>SUMIFS(Detail!BL:BL,Detail!$A:$A,$B407,Detail!$D:$D,7,Detail!$C:$C,2)</f>
        <v>0</v>
      </c>
      <c r="AI407" s="24">
        <f>SUMIFS(Detail!BL:BL,Detail!$A:$A,$B407,Detail!$D:$D,7,Detail!$C:$C,3)</f>
        <v>0</v>
      </c>
      <c r="AJ407" s="24">
        <f>SUMIFS(Detail!BL:BL,Detail!$A:$A,$B407,Detail!$D:$D,7,Detail!$C:$C,4)</f>
        <v>0</v>
      </c>
      <c r="AK407" s="33">
        <f t="shared" si="699"/>
        <v>0</v>
      </c>
      <c r="AL407" s="24">
        <f>SUMIFS(Detail!BL:BL,Detail!$A:$A,$B407,Detail!$D:$D,8,Detail!$C:$C,1)</f>
        <v>0</v>
      </c>
      <c r="AM407" s="24">
        <f>SUMIFS(Detail!BL:BL,Detail!$A:$A,$B407,Detail!$D:$D,8,Detail!$C:$C,2)</f>
        <v>0</v>
      </c>
      <c r="AN407" s="24">
        <f>SUMIFS(Detail!BL:BL,Detail!$A:$A,$B407,Detail!$D:$D,8,Detail!$C:$C,3)</f>
        <v>0</v>
      </c>
      <c r="AO407" s="24">
        <f>SUMIFS(Detail!BL:BL,Detail!$A:$A,$B407,Detail!$D:$D,8,Detail!$C:$C,4)</f>
        <v>0</v>
      </c>
      <c r="AP407" s="33">
        <f t="shared" si="700"/>
        <v>0</v>
      </c>
      <c r="AQ407" s="24">
        <f>SUMIFS(Detail!BL:BL,Detail!$A:$A,$B407,Detail!$D:$D,9,Detail!$C:$C,1)</f>
        <v>0</v>
      </c>
      <c r="AR407" s="24">
        <f>SUMIFS(Detail!BL:BL,Detail!$A:$A,$B407,Detail!$D:$D,9,Detail!$C:$C,2)</f>
        <v>0</v>
      </c>
      <c r="AS407" s="24">
        <f>SUMIFS(Detail!BL:BL,Detail!$A:$A,$B407,Detail!$D:$D,9,Detail!$C:$C,3)</f>
        <v>0</v>
      </c>
      <c r="AT407" s="24">
        <f>SUMIFS(Detail!BL:BL,Detail!$A:$A,$B407,Detail!$D:$D,9,Detail!$C:$C,4)</f>
        <v>0</v>
      </c>
      <c r="AU407" s="33">
        <f t="shared" si="701"/>
        <v>0</v>
      </c>
      <c r="AV407" s="24">
        <f>SUMIFS(Detail!BL:BL,Detail!$A:$A,$B407,Detail!$D:$D,10,Detail!$C:$C,1)</f>
        <v>0</v>
      </c>
      <c r="AW407" s="24">
        <f>SUMIFS(Detail!BL:BL,Detail!$A:$A,$B407,Detail!$D:$D,10,Detail!$C:$C,2)</f>
        <v>0</v>
      </c>
      <c r="AX407" s="24">
        <f>SUMIFS(Detail!BL:BL,Detail!$A:$A,$B407,Detail!$D:$D,10,Detail!$C:$C,3)</f>
        <v>0</v>
      </c>
      <c r="AY407" s="24">
        <f>SUMIFS(Detail!BL:BL,Detail!$A:$A,$B407,Detail!$D:$D,10,Detail!$C:$C,4)</f>
        <v>0</v>
      </c>
      <c r="AZ407" s="33">
        <f t="shared" si="702"/>
        <v>0</v>
      </c>
      <c r="BA407" s="24">
        <f>SUMIFS(Detail!BL:BL,Detail!$A:$A,$B407,Detail!$D:$D,11,Detail!$C:$C,1)</f>
        <v>0</v>
      </c>
      <c r="BB407" s="24">
        <f>SUMIFS(Detail!BL:BL,Detail!$A:$A,$B407,Detail!$D:$D,11,Detail!$C:$C,2)</f>
        <v>0</v>
      </c>
      <c r="BC407" s="24">
        <f>SUMIFS(Detail!BL:BL,Detail!$A:$A,$B407,Detail!$D:$D,11,Detail!$C:$C,3)</f>
        <v>0</v>
      </c>
      <c r="BD407" s="24">
        <f>SUMIFS(Detail!BL:BL,Detail!$A:$A,$B407,Detail!$D:$D,11,Detail!$C:$C,4)</f>
        <v>0</v>
      </c>
      <c r="BE407" s="33">
        <f t="shared" si="703"/>
        <v>0</v>
      </c>
      <c r="BF407" s="24">
        <f>SUMIFS(Detail!BL:BL,Detail!$A:$A,$B407,Detail!$D:$D,12,Detail!$C:$C,1)</f>
        <v>0</v>
      </c>
      <c r="BG407" s="24">
        <f>SUMIFS(Detail!BL:BL,Detail!$A:$A,$B407,Detail!$D:$D,12,Detail!$C:$C,2)</f>
        <v>0</v>
      </c>
      <c r="BH407" s="24">
        <f>SUMIFS(Detail!BL:BL,Detail!$A:$A,$B407,Detail!$D:$D,12,Detail!$C:$C,3)</f>
        <v>0</v>
      </c>
      <c r="BI407" s="24">
        <f>SUMIFS(Detail!BL:BL,Detail!$A:$A,$B407,Detail!$D:$D,12,Detail!$C:$C,4)</f>
        <v>0</v>
      </c>
      <c r="BJ407" s="33">
        <f t="shared" si="704"/>
        <v>0</v>
      </c>
      <c r="BK407" s="24">
        <f>SUMIFS(Detail!BL:BL,Detail!$A:$A,$B407,Detail!$D:$D,13,Detail!$C:$C,1)</f>
        <v>0</v>
      </c>
      <c r="BL407" s="24">
        <f>SUMIFS(Detail!BL:BL,Detail!$A:$A,$B407,Detail!$D:$D,13,Detail!$C:$C,2)</f>
        <v>0</v>
      </c>
      <c r="BM407" s="24">
        <f>SUMIFS(Detail!BL:BL,Detail!$A:$A,$B407,Detail!$D:$D,13,Detail!$C:$C,3)</f>
        <v>0</v>
      </c>
      <c r="BN407" s="24">
        <f>SUMIFS(Detail!BL:BL,Detail!$A:$A,$B407,Detail!$D:$D,13,Detail!$C:$C,4)</f>
        <v>0</v>
      </c>
      <c r="BO407" s="33">
        <f t="shared" si="705"/>
        <v>0</v>
      </c>
      <c r="BP407" s="24">
        <f>SUMIFS(Detail!BL:BL,Detail!$A:$A,$B407,Detail!$D:$D,14,Detail!$C:$C,1)</f>
        <v>0</v>
      </c>
      <c r="BQ407" s="24">
        <f>SUMIFS(Detail!BL:BL,Detail!$A:$A,$B407,Detail!$D:$D,14,Detail!$C:$C,2)</f>
        <v>0</v>
      </c>
      <c r="BR407" s="24">
        <f>SUMIFS(Detail!BL:BL,Detail!$A:$A,$B407,Detail!$D:$D,14,Detail!$C:$C,3)</f>
        <v>0</v>
      </c>
      <c r="BS407" s="24">
        <f>SUMIFS(Detail!BL:BL,Detail!$A:$A,$B407,Detail!$D:$D,14,Detail!$C:$C,4)</f>
        <v>0</v>
      </c>
      <c r="BT407" s="33">
        <f t="shared" si="706"/>
        <v>0</v>
      </c>
      <c r="BU407" s="24">
        <f>SUMIFS(Detail!BL:BL,Detail!$A:$A,$B407,Detail!$D:$D,15,Detail!$C:$C,1)</f>
        <v>0</v>
      </c>
      <c r="BV407" s="24">
        <f>SUMIFS(Detail!BL:BL,Detail!$A:$A,$B407,Detail!$D:$D,15,Detail!$C:$C,2)</f>
        <v>0</v>
      </c>
      <c r="BW407" s="24">
        <f>SUMIFS(Detail!BL:BL,Detail!$A:$A,$B407,Detail!$D:$D,15,Detail!$C:$C,3)</f>
        <v>0</v>
      </c>
      <c r="BX407" s="24">
        <f>SUMIFS(Detail!BL:BL,Detail!$A:$A,$B407,Detail!$D:$D,15,Detail!$C:$C,4)</f>
        <v>0</v>
      </c>
      <c r="BY407" s="33">
        <f t="shared" si="707"/>
        <v>0</v>
      </c>
      <c r="BZ407" s="24">
        <f>SUMIFS(Detail!BL:BL,Detail!$A:$A,$B407,Detail!$D:$D,16,Detail!$C:$C,1)</f>
        <v>0</v>
      </c>
      <c r="CA407" s="24">
        <f>SUMIFS(Detail!BL:BL,Detail!$A:$A,$B407,Detail!$D:$D,16,Detail!$C:$C,2)</f>
        <v>0</v>
      </c>
      <c r="CB407" s="24">
        <f>SUMIFS(Detail!BL:BL,Detail!$A:$A,$B407,Detail!$D:$D,16,Detail!$C:$C,3)</f>
        <v>0</v>
      </c>
      <c r="CC407" s="24">
        <f>SUMIFS(Detail!BL:BL,Detail!$A:$A,$B407,Detail!$D:$D,16,Detail!$C:$C,4)</f>
        <v>0</v>
      </c>
      <c r="CD407" s="33">
        <f t="shared" si="708"/>
        <v>0</v>
      </c>
      <c r="CE407" s="24">
        <f>SUMIFS(Detail!BL:BL,Detail!$A:$A,$B407,Detail!$D:$D,17,Detail!$C:$C,1)</f>
        <v>0</v>
      </c>
      <c r="CF407" s="24">
        <f>SUMIFS(Detail!BL:BL,Detail!$A:$A,$B407,Detail!$D:$D,17,Detail!$C:$C,2)</f>
        <v>0</v>
      </c>
      <c r="CG407" s="24">
        <f>SUMIFS(Detail!BL:BL,Detail!$A:$A,$B407,Detail!$D:$D,17,Detail!$C:$C,3)</f>
        <v>0</v>
      </c>
      <c r="CH407" s="24">
        <f>SUMIFS(Detail!BL:BL,Detail!$A:$A,$B407,Detail!$D:$D,17,Detail!$C:$C,4)</f>
        <v>0</v>
      </c>
      <c r="CI407" s="33">
        <f t="shared" si="709"/>
        <v>0</v>
      </c>
      <c r="CJ407" s="24">
        <f>SUMIFS(Detail!BL:BL,Detail!$A:$A,$B407,Detail!$D:$D,18,Detail!$C:$C,1)</f>
        <v>0</v>
      </c>
      <c r="CK407" s="24">
        <f>SUMIFS(Detail!BL:BL,Detail!$A:$A,$B407,Detail!$D:$D,18,Detail!$C:$C,2)</f>
        <v>0</v>
      </c>
      <c r="CL407" s="24">
        <f>SUMIFS(Detail!BL:BL,Detail!$A:$A,$B407,Detail!$D:$D,18,Detail!$C:$C,3)</f>
        <v>0</v>
      </c>
      <c r="CM407" s="24">
        <f>SUMIFS(Detail!BL:BL,Detail!$A:$A,$B407,Detail!$D:$D,18,Detail!$C:$C,4)</f>
        <v>0</v>
      </c>
      <c r="CN407" s="33">
        <f t="shared" si="710"/>
        <v>0</v>
      </c>
      <c r="CO407" s="24">
        <f>SUMIFS(Detail!BL:BL,Detail!$A:$A,$B407,Detail!$D:$D,19,Detail!$C:$C,1)</f>
        <v>0</v>
      </c>
      <c r="CP407" s="24">
        <f>SUMIFS(Detail!BL:BL,Detail!$A:$A,$B407,Detail!$D:$D,19,Detail!$C:$C,2)</f>
        <v>0</v>
      </c>
      <c r="CQ407" s="24">
        <f>SUMIFS(Detail!BL:BL,Detail!$A:$A,$B407,Detail!$D:$D,19,Detail!$C:$C,3)</f>
        <v>0</v>
      </c>
      <c r="CR407" s="24">
        <f>SUMIFS(Detail!BL:BL,Detail!$A:$A,$B407,Detail!$D:$D,19,Detail!$C:$C,4)</f>
        <v>0</v>
      </c>
      <c r="CS407" s="33">
        <f t="shared" si="711"/>
        <v>0</v>
      </c>
      <c r="CT407" s="24">
        <f>SUMIFS(Detail!BL:BL,Detail!$A:$A,$B407,Detail!$D:$D,20,Detail!$C:$C,1)</f>
        <v>0</v>
      </c>
      <c r="CU407" s="24">
        <f>SUMIFS(Detail!BL:BL,Detail!$A:$A,$B407,Detail!$D:$D,20,Detail!$C:$C,2)</f>
        <v>0</v>
      </c>
      <c r="CV407" s="24">
        <f>SUMIFS(Detail!BL:BL,Detail!$A:$A,$B407,Detail!$D:$D,20,Detail!$C:$C,3)</f>
        <v>0</v>
      </c>
      <c r="CW407" s="24">
        <f>SUMIFS(Detail!BL:BL,Detail!$A:$A,$B407,Detail!$D:$D,20,Detail!$C:$C,4)</f>
        <v>0</v>
      </c>
      <c r="CX407" s="33">
        <f t="shared" si="712"/>
        <v>0</v>
      </c>
      <c r="CY407" s="24">
        <f>SUMIFS(Detail!BL:BL,Detail!$A:$A,$B407,Detail!$D:$D,21,Detail!$C:$C,1)</f>
        <v>0</v>
      </c>
      <c r="CZ407" s="24">
        <f>SUMIFS(Detail!BL:BL,Detail!$A:$A,$B407,Detail!$D:$D,21,Detail!$C:$C,2)</f>
        <v>0</v>
      </c>
      <c r="DA407" s="24">
        <f>SUMIFS(Detail!BL:BL,Detail!$A:$A,$B407,Detail!$D:$D,21,Detail!$C:$C,3)</f>
        <v>0</v>
      </c>
      <c r="DB407" s="24">
        <f>SUMIFS(Detail!BL:BL,Detail!$A:$A,$B407,Detail!$D:$D,21,Detail!$C:$C,4)</f>
        <v>0</v>
      </c>
      <c r="DC407" s="33">
        <f t="shared" si="713"/>
        <v>0</v>
      </c>
      <c r="DD407" s="86">
        <f>SUMIFS(Detail!BL:BL,Detail!$A:$A,$B407,Detail!$B:$B,"&gt;60")</f>
        <v>0</v>
      </c>
    </row>
    <row r="408" spans="1:108" x14ac:dyDescent="0.25">
      <c r="A408" t="s">
        <v>5661</v>
      </c>
      <c r="B408" s="32" t="s">
        <v>5128</v>
      </c>
      <c r="C408" s="24">
        <f>SUMIFS(Detail!BL:BL,Detail!$A:$A,$B408,Detail!$D:$D,1,Detail!$C:$C,1)</f>
        <v>0</v>
      </c>
      <c r="D408" s="24">
        <f>SUMIFS(Detail!BL:BL,Detail!$A:$A,$B408,Detail!$D:$D,1,Detail!$C:$C,2)</f>
        <v>0</v>
      </c>
      <c r="E408" s="24">
        <f>SUMIFS(Detail!BL:BL,Detail!$A:$A,$B408,Detail!$D:$D,1,Detail!$C:$C,3)</f>
        <v>0</v>
      </c>
      <c r="F408" s="24">
        <f>SUMIFS(Detail!BL:BL,Detail!$A:$A,$B408,Detail!$D:$D,1,Detail!$C:$C,4)</f>
        <v>0</v>
      </c>
      <c r="G408" s="33">
        <f t="shared" si="693"/>
        <v>0</v>
      </c>
      <c r="H408" s="24">
        <f>SUMIFS(Detail!BL:BL,Detail!$A:$A,$B408,Detail!$D:$D,2,Detail!$C:$C,1)</f>
        <v>0</v>
      </c>
      <c r="I408" s="24">
        <f>SUMIFS(Detail!BL:BL,Detail!$A:$A,$B408,Detail!$D:$D,2,Detail!$C:$C,2)</f>
        <v>0</v>
      </c>
      <c r="J408" s="24">
        <f>SUMIFS(Detail!BL:BL,Detail!$A:$A,$B408,Detail!$D:$D,2,Detail!$C:$C,3)</f>
        <v>0</v>
      </c>
      <c r="K408" s="24">
        <f>SUMIFS(Detail!BL:BL,Detail!$A:$A,$B408,Detail!$D:$D,2,Detail!$C:$C,4)</f>
        <v>0</v>
      </c>
      <c r="L408" s="33">
        <f t="shared" si="694"/>
        <v>0</v>
      </c>
      <c r="M408" s="24">
        <f>SUMIFS(Detail!BL:BL,Detail!$A:$A,$B408,Detail!$D:$D,3,Detail!$C:$C,1)</f>
        <v>0</v>
      </c>
      <c r="N408" s="24">
        <f>SUMIFS(Detail!BL:BL,Detail!$A:$A,$B408,Detail!$D:$D,3,Detail!$C:$C,2)</f>
        <v>0</v>
      </c>
      <c r="O408" s="24">
        <f>SUMIFS(Detail!BL:BL,Detail!$A:$A,$B408,Detail!$D:$D,3,Detail!$C:$C,3)</f>
        <v>0</v>
      </c>
      <c r="P408" s="24">
        <f>SUMIFS(Detail!BL:BL,Detail!$A:$A,$B408,Detail!$D:$D,3,Detail!$C:$C,4)</f>
        <v>0</v>
      </c>
      <c r="Q408" s="33">
        <f t="shared" si="695"/>
        <v>0</v>
      </c>
      <c r="R408" s="24">
        <f>SUMIFS(Detail!BL:BL,Detail!$A:$A,$B408,Detail!$D:$D,4,Detail!$C:$C,1)</f>
        <v>0</v>
      </c>
      <c r="S408" s="24">
        <f>SUMIFS(Detail!BL:BL,Detail!$A:$A,$B408,Detail!$D:$D,4,Detail!$C:$C,2)</f>
        <v>0</v>
      </c>
      <c r="T408" s="24">
        <f>SUMIFS(Detail!BL:BL,Detail!$A:$A,$B408,Detail!$D:$D,4,Detail!$C:$C,3)</f>
        <v>0</v>
      </c>
      <c r="U408" s="24">
        <f>SUMIFS(Detail!BL:BL,Detail!$A:$A,$B408,Detail!$D:$D,4,Detail!$C:$C,4)</f>
        <v>0</v>
      </c>
      <c r="V408" s="33">
        <f t="shared" si="696"/>
        <v>0</v>
      </c>
      <c r="W408" s="24">
        <f>SUMIFS(Detail!BL:BL,Detail!$A:$A,$B408,Detail!$D:$D,5,Detail!$C:$C,1)</f>
        <v>0</v>
      </c>
      <c r="X408" s="24">
        <f>SUMIFS(Detail!BL:BL,Detail!$A:$A,$B408,Detail!$D:$D,5,Detail!$C:$C,2)</f>
        <v>0</v>
      </c>
      <c r="Y408" s="24">
        <f>SUMIFS(Detail!BL:BL,Detail!$A:$A,$B408,Detail!$D:$D,5,Detail!$C:$C,3)</f>
        <v>0</v>
      </c>
      <c r="Z408" s="24">
        <f>SUMIFS(Detail!BL:BL,Detail!$A:$A,$B408,Detail!$D:$D,5,Detail!$C:$C,4)</f>
        <v>0</v>
      </c>
      <c r="AA408" s="33">
        <f t="shared" si="697"/>
        <v>0</v>
      </c>
      <c r="AB408" s="24">
        <f>SUMIFS(Detail!BL:BL,Detail!$A:$A,$B408,Detail!$D:$D,6,Detail!$C:$C,1)</f>
        <v>0</v>
      </c>
      <c r="AC408" s="24">
        <f>SUMIFS(Detail!BL:BL,Detail!$A:$A,$B408,Detail!$D:$D,6,Detail!$C:$C,2)</f>
        <v>0</v>
      </c>
      <c r="AD408" s="24">
        <f>SUMIFS(Detail!BL:BL,Detail!$A:$A,$B408,Detail!$D:$D,6,Detail!$C:$C,3)</f>
        <v>0</v>
      </c>
      <c r="AE408" s="24">
        <f>SUMIFS(Detail!BL:BL,Detail!$A:$A,$B408,Detail!$D:$D,6,Detail!$C:$C,4)</f>
        <v>0</v>
      </c>
      <c r="AF408" s="33">
        <f t="shared" si="698"/>
        <v>0</v>
      </c>
      <c r="AG408" s="24">
        <f>SUMIFS(Detail!BL:BL,Detail!$A:$A,$B408,Detail!$D:$D,7,Detail!$C:$C,1)</f>
        <v>0</v>
      </c>
      <c r="AH408" s="24">
        <f>SUMIFS(Detail!BL:BL,Detail!$A:$A,$B408,Detail!$D:$D,7,Detail!$C:$C,2)</f>
        <v>0</v>
      </c>
      <c r="AI408" s="24">
        <f>SUMIFS(Detail!BL:BL,Detail!$A:$A,$B408,Detail!$D:$D,7,Detail!$C:$C,3)</f>
        <v>0</v>
      </c>
      <c r="AJ408" s="24">
        <f>SUMIFS(Detail!BL:BL,Detail!$A:$A,$B408,Detail!$D:$D,7,Detail!$C:$C,4)</f>
        <v>0</v>
      </c>
      <c r="AK408" s="33">
        <f t="shared" si="699"/>
        <v>0</v>
      </c>
      <c r="AL408" s="24">
        <f>SUMIFS(Detail!BL:BL,Detail!$A:$A,$B408,Detail!$D:$D,8,Detail!$C:$C,1)</f>
        <v>0</v>
      </c>
      <c r="AM408" s="24">
        <f>SUMIFS(Detail!BL:BL,Detail!$A:$A,$B408,Detail!$D:$D,8,Detail!$C:$C,2)</f>
        <v>0</v>
      </c>
      <c r="AN408" s="24">
        <f>SUMIFS(Detail!BL:BL,Detail!$A:$A,$B408,Detail!$D:$D,8,Detail!$C:$C,3)</f>
        <v>0</v>
      </c>
      <c r="AO408" s="24">
        <f>SUMIFS(Detail!BL:BL,Detail!$A:$A,$B408,Detail!$D:$D,8,Detail!$C:$C,4)</f>
        <v>0</v>
      </c>
      <c r="AP408" s="33">
        <f t="shared" si="700"/>
        <v>0</v>
      </c>
      <c r="AQ408" s="24">
        <f>SUMIFS(Detail!BL:BL,Detail!$A:$A,$B408,Detail!$D:$D,9,Detail!$C:$C,1)</f>
        <v>0</v>
      </c>
      <c r="AR408" s="24">
        <f>SUMIFS(Detail!BL:BL,Detail!$A:$A,$B408,Detail!$D:$D,9,Detail!$C:$C,2)</f>
        <v>0</v>
      </c>
      <c r="AS408" s="24">
        <f>SUMIFS(Detail!BL:BL,Detail!$A:$A,$B408,Detail!$D:$D,9,Detail!$C:$C,3)</f>
        <v>0</v>
      </c>
      <c r="AT408" s="24">
        <f>SUMIFS(Detail!BL:BL,Detail!$A:$A,$B408,Detail!$D:$D,9,Detail!$C:$C,4)</f>
        <v>0</v>
      </c>
      <c r="AU408" s="33">
        <f t="shared" si="701"/>
        <v>0</v>
      </c>
      <c r="AV408" s="24">
        <f>SUMIFS(Detail!BL:BL,Detail!$A:$A,$B408,Detail!$D:$D,10,Detail!$C:$C,1)</f>
        <v>0</v>
      </c>
      <c r="AW408" s="24">
        <f>SUMIFS(Detail!BL:BL,Detail!$A:$A,$B408,Detail!$D:$D,10,Detail!$C:$C,2)</f>
        <v>0</v>
      </c>
      <c r="AX408" s="24">
        <f>SUMIFS(Detail!BL:BL,Detail!$A:$A,$B408,Detail!$D:$D,10,Detail!$C:$C,3)</f>
        <v>0</v>
      </c>
      <c r="AY408" s="24">
        <f>SUMIFS(Detail!BL:BL,Detail!$A:$A,$B408,Detail!$D:$D,10,Detail!$C:$C,4)</f>
        <v>0</v>
      </c>
      <c r="AZ408" s="33">
        <f t="shared" si="702"/>
        <v>0</v>
      </c>
      <c r="BA408" s="24">
        <f>SUMIFS(Detail!BL:BL,Detail!$A:$A,$B408,Detail!$D:$D,11,Detail!$C:$C,1)</f>
        <v>0</v>
      </c>
      <c r="BB408" s="24">
        <f>SUMIFS(Detail!BL:BL,Detail!$A:$A,$B408,Detail!$D:$D,11,Detail!$C:$C,2)</f>
        <v>0</v>
      </c>
      <c r="BC408" s="24">
        <f>SUMIFS(Detail!BL:BL,Detail!$A:$A,$B408,Detail!$D:$D,11,Detail!$C:$C,3)</f>
        <v>0</v>
      </c>
      <c r="BD408" s="24">
        <f>SUMIFS(Detail!BL:BL,Detail!$A:$A,$B408,Detail!$D:$D,11,Detail!$C:$C,4)</f>
        <v>0</v>
      </c>
      <c r="BE408" s="33">
        <f t="shared" si="703"/>
        <v>0</v>
      </c>
      <c r="BF408" s="24">
        <f>SUMIFS(Detail!BL:BL,Detail!$A:$A,$B408,Detail!$D:$D,12,Detail!$C:$C,1)</f>
        <v>0</v>
      </c>
      <c r="BG408" s="24">
        <f>SUMIFS(Detail!BL:BL,Detail!$A:$A,$B408,Detail!$D:$D,12,Detail!$C:$C,2)</f>
        <v>0</v>
      </c>
      <c r="BH408" s="24">
        <f>SUMIFS(Detail!BL:BL,Detail!$A:$A,$B408,Detail!$D:$D,12,Detail!$C:$C,3)</f>
        <v>0</v>
      </c>
      <c r="BI408" s="24">
        <f>SUMIFS(Detail!BL:BL,Detail!$A:$A,$B408,Detail!$D:$D,12,Detail!$C:$C,4)</f>
        <v>0</v>
      </c>
      <c r="BJ408" s="33">
        <f t="shared" si="704"/>
        <v>0</v>
      </c>
      <c r="BK408" s="24">
        <f>SUMIFS(Detail!BL:BL,Detail!$A:$A,$B408,Detail!$D:$D,13,Detail!$C:$C,1)</f>
        <v>0</v>
      </c>
      <c r="BL408" s="24">
        <f>SUMIFS(Detail!BL:BL,Detail!$A:$A,$B408,Detail!$D:$D,13,Detail!$C:$C,2)</f>
        <v>0</v>
      </c>
      <c r="BM408" s="24">
        <f>SUMIFS(Detail!BL:BL,Detail!$A:$A,$B408,Detail!$D:$D,13,Detail!$C:$C,3)</f>
        <v>0</v>
      </c>
      <c r="BN408" s="24">
        <f>SUMIFS(Detail!BL:BL,Detail!$A:$A,$B408,Detail!$D:$D,13,Detail!$C:$C,4)</f>
        <v>0</v>
      </c>
      <c r="BO408" s="33">
        <f t="shared" si="705"/>
        <v>0</v>
      </c>
      <c r="BP408" s="24">
        <f>SUMIFS(Detail!BL:BL,Detail!$A:$A,$B408,Detail!$D:$D,14,Detail!$C:$C,1)</f>
        <v>0</v>
      </c>
      <c r="BQ408" s="24">
        <f>SUMIFS(Detail!BL:BL,Detail!$A:$A,$B408,Detail!$D:$D,14,Detail!$C:$C,2)</f>
        <v>0</v>
      </c>
      <c r="BR408" s="24">
        <f>SUMIFS(Detail!BL:BL,Detail!$A:$A,$B408,Detail!$D:$D,14,Detail!$C:$C,3)</f>
        <v>0</v>
      </c>
      <c r="BS408" s="24">
        <f>SUMIFS(Detail!BL:BL,Detail!$A:$A,$B408,Detail!$D:$D,14,Detail!$C:$C,4)</f>
        <v>0</v>
      </c>
      <c r="BT408" s="33">
        <f t="shared" si="706"/>
        <v>0</v>
      </c>
      <c r="BU408" s="24">
        <f>SUMIFS(Detail!BL:BL,Detail!$A:$A,$B408,Detail!$D:$D,15,Detail!$C:$C,1)</f>
        <v>0</v>
      </c>
      <c r="BV408" s="24">
        <f>SUMIFS(Detail!BL:BL,Detail!$A:$A,$B408,Detail!$D:$D,15,Detail!$C:$C,2)</f>
        <v>0</v>
      </c>
      <c r="BW408" s="24">
        <f>SUMIFS(Detail!BL:BL,Detail!$A:$A,$B408,Detail!$D:$D,15,Detail!$C:$C,3)</f>
        <v>0</v>
      </c>
      <c r="BX408" s="24">
        <f>SUMIFS(Detail!BL:BL,Detail!$A:$A,$B408,Detail!$D:$D,15,Detail!$C:$C,4)</f>
        <v>0</v>
      </c>
      <c r="BY408" s="33">
        <f t="shared" si="707"/>
        <v>0</v>
      </c>
      <c r="BZ408" s="24">
        <f>SUMIFS(Detail!BL:BL,Detail!$A:$A,$B408,Detail!$D:$D,16,Detail!$C:$C,1)</f>
        <v>0</v>
      </c>
      <c r="CA408" s="24">
        <f>SUMIFS(Detail!BL:BL,Detail!$A:$A,$B408,Detail!$D:$D,16,Detail!$C:$C,2)</f>
        <v>0</v>
      </c>
      <c r="CB408" s="24">
        <f>SUMIFS(Detail!BL:BL,Detail!$A:$A,$B408,Detail!$D:$D,16,Detail!$C:$C,3)</f>
        <v>0</v>
      </c>
      <c r="CC408" s="24">
        <f>SUMIFS(Detail!BL:BL,Detail!$A:$A,$B408,Detail!$D:$D,16,Detail!$C:$C,4)</f>
        <v>0</v>
      </c>
      <c r="CD408" s="33">
        <f t="shared" si="708"/>
        <v>0</v>
      </c>
      <c r="CE408" s="24">
        <f>SUMIFS(Detail!BL:BL,Detail!$A:$A,$B408,Detail!$D:$D,17,Detail!$C:$C,1)</f>
        <v>0</v>
      </c>
      <c r="CF408" s="24">
        <f>SUMIFS(Detail!BL:BL,Detail!$A:$A,$B408,Detail!$D:$D,17,Detail!$C:$C,2)</f>
        <v>0</v>
      </c>
      <c r="CG408" s="24">
        <f>SUMIFS(Detail!BL:BL,Detail!$A:$A,$B408,Detail!$D:$D,17,Detail!$C:$C,3)</f>
        <v>0</v>
      </c>
      <c r="CH408" s="24">
        <f>SUMIFS(Detail!BL:BL,Detail!$A:$A,$B408,Detail!$D:$D,17,Detail!$C:$C,4)</f>
        <v>0</v>
      </c>
      <c r="CI408" s="33">
        <f t="shared" si="709"/>
        <v>0</v>
      </c>
      <c r="CJ408" s="24">
        <f>SUMIFS(Detail!BL:BL,Detail!$A:$A,$B408,Detail!$D:$D,18,Detail!$C:$C,1)</f>
        <v>0</v>
      </c>
      <c r="CK408" s="24">
        <f>SUMIFS(Detail!BL:BL,Detail!$A:$A,$B408,Detail!$D:$D,18,Detail!$C:$C,2)</f>
        <v>0</v>
      </c>
      <c r="CL408" s="24">
        <f>SUMIFS(Detail!BL:BL,Detail!$A:$A,$B408,Detail!$D:$D,18,Detail!$C:$C,3)</f>
        <v>0</v>
      </c>
      <c r="CM408" s="24">
        <f>SUMIFS(Detail!BL:BL,Detail!$A:$A,$B408,Detail!$D:$D,18,Detail!$C:$C,4)</f>
        <v>0</v>
      </c>
      <c r="CN408" s="33">
        <f t="shared" si="710"/>
        <v>0</v>
      </c>
      <c r="CO408" s="24">
        <f>SUMIFS(Detail!BL:BL,Detail!$A:$A,$B408,Detail!$D:$D,19,Detail!$C:$C,1)</f>
        <v>0</v>
      </c>
      <c r="CP408" s="24">
        <f>SUMIFS(Detail!BL:BL,Detail!$A:$A,$B408,Detail!$D:$D,19,Detail!$C:$C,2)</f>
        <v>0</v>
      </c>
      <c r="CQ408" s="24">
        <f>SUMIFS(Detail!BL:BL,Detail!$A:$A,$B408,Detail!$D:$D,19,Detail!$C:$C,3)</f>
        <v>0</v>
      </c>
      <c r="CR408" s="24">
        <f>SUMIFS(Detail!BL:BL,Detail!$A:$A,$B408,Detail!$D:$D,19,Detail!$C:$C,4)</f>
        <v>0</v>
      </c>
      <c r="CS408" s="33">
        <f t="shared" si="711"/>
        <v>0</v>
      </c>
      <c r="CT408" s="24">
        <f>SUMIFS(Detail!BL:BL,Detail!$A:$A,$B408,Detail!$D:$D,20,Detail!$C:$C,1)</f>
        <v>0</v>
      </c>
      <c r="CU408" s="24">
        <f>SUMIFS(Detail!BL:BL,Detail!$A:$A,$B408,Detail!$D:$D,20,Detail!$C:$C,2)</f>
        <v>0</v>
      </c>
      <c r="CV408" s="24">
        <f>SUMIFS(Detail!BL:BL,Detail!$A:$A,$B408,Detail!$D:$D,20,Detail!$C:$C,3)</f>
        <v>0</v>
      </c>
      <c r="CW408" s="24">
        <f>SUMIFS(Detail!BL:BL,Detail!$A:$A,$B408,Detail!$D:$D,20,Detail!$C:$C,4)</f>
        <v>0</v>
      </c>
      <c r="CX408" s="33">
        <f t="shared" si="712"/>
        <v>0</v>
      </c>
      <c r="CY408" s="24">
        <f>SUMIFS(Detail!BL:BL,Detail!$A:$A,$B408,Detail!$D:$D,21,Detail!$C:$C,1)</f>
        <v>0</v>
      </c>
      <c r="CZ408" s="24">
        <f>SUMIFS(Detail!BL:BL,Detail!$A:$A,$B408,Detail!$D:$D,21,Detail!$C:$C,2)</f>
        <v>0</v>
      </c>
      <c r="DA408" s="24">
        <f>SUMIFS(Detail!BL:BL,Detail!$A:$A,$B408,Detail!$D:$D,21,Detail!$C:$C,3)</f>
        <v>0</v>
      </c>
      <c r="DB408" s="24">
        <f>SUMIFS(Detail!BL:BL,Detail!$A:$A,$B408,Detail!$D:$D,21,Detail!$C:$C,4)</f>
        <v>0</v>
      </c>
      <c r="DC408" s="33">
        <f t="shared" si="713"/>
        <v>0</v>
      </c>
      <c r="DD408" s="86">
        <f>SUMIFS(Detail!BL:BL,Detail!$A:$A,$B408,Detail!$B:$B,"&gt;60")</f>
        <v>0</v>
      </c>
    </row>
    <row r="409" spans="1:108" x14ac:dyDescent="0.25">
      <c r="A409" t="s">
        <v>5662</v>
      </c>
      <c r="B409" s="32" t="s">
        <v>5129</v>
      </c>
      <c r="C409" s="24">
        <f>SUMIFS(Detail!BL:BL,Detail!$A:$A,$B409,Detail!$D:$D,1,Detail!$C:$C,1)</f>
        <v>0</v>
      </c>
      <c r="D409" s="24">
        <f>SUMIFS(Detail!BL:BL,Detail!$A:$A,$B409,Detail!$D:$D,1,Detail!$C:$C,2)</f>
        <v>0</v>
      </c>
      <c r="E409" s="24">
        <f>SUMIFS(Detail!BL:BL,Detail!$A:$A,$B409,Detail!$D:$D,1,Detail!$C:$C,3)</f>
        <v>0</v>
      </c>
      <c r="F409" s="24">
        <f>SUMIFS(Detail!BL:BL,Detail!$A:$A,$B409,Detail!$D:$D,1,Detail!$C:$C,4)</f>
        <v>0</v>
      </c>
      <c r="G409" s="33">
        <f t="shared" si="693"/>
        <v>0</v>
      </c>
      <c r="H409" s="24">
        <f>SUMIFS(Detail!BL:BL,Detail!$A:$A,$B409,Detail!$D:$D,2,Detail!$C:$C,1)</f>
        <v>0</v>
      </c>
      <c r="I409" s="24">
        <f>SUMIFS(Detail!BL:BL,Detail!$A:$A,$B409,Detail!$D:$D,2,Detail!$C:$C,2)</f>
        <v>0</v>
      </c>
      <c r="J409" s="24">
        <f>SUMIFS(Detail!BL:BL,Detail!$A:$A,$B409,Detail!$D:$D,2,Detail!$C:$C,3)</f>
        <v>0</v>
      </c>
      <c r="K409" s="24">
        <f>SUMIFS(Detail!BL:BL,Detail!$A:$A,$B409,Detail!$D:$D,2,Detail!$C:$C,4)</f>
        <v>0</v>
      </c>
      <c r="L409" s="33">
        <f t="shared" si="694"/>
        <v>0</v>
      </c>
      <c r="M409" s="24">
        <f>SUMIFS(Detail!BL:BL,Detail!$A:$A,$B409,Detail!$D:$D,3,Detail!$C:$C,1)</f>
        <v>0</v>
      </c>
      <c r="N409" s="24">
        <f>SUMIFS(Detail!BL:BL,Detail!$A:$A,$B409,Detail!$D:$D,3,Detail!$C:$C,2)</f>
        <v>0</v>
      </c>
      <c r="O409" s="24">
        <f>SUMIFS(Detail!BL:BL,Detail!$A:$A,$B409,Detail!$D:$D,3,Detail!$C:$C,3)</f>
        <v>0</v>
      </c>
      <c r="P409" s="24">
        <f>SUMIFS(Detail!BL:BL,Detail!$A:$A,$B409,Detail!$D:$D,3,Detail!$C:$C,4)</f>
        <v>0</v>
      </c>
      <c r="Q409" s="33">
        <f t="shared" si="695"/>
        <v>0</v>
      </c>
      <c r="R409" s="24">
        <f>SUMIFS(Detail!BL:BL,Detail!$A:$A,$B409,Detail!$D:$D,4,Detail!$C:$C,1)</f>
        <v>0</v>
      </c>
      <c r="S409" s="24">
        <f>SUMIFS(Detail!BL:BL,Detail!$A:$A,$B409,Detail!$D:$D,4,Detail!$C:$C,2)</f>
        <v>0</v>
      </c>
      <c r="T409" s="24">
        <f>SUMIFS(Detail!BL:BL,Detail!$A:$A,$B409,Detail!$D:$D,4,Detail!$C:$C,3)</f>
        <v>0</v>
      </c>
      <c r="U409" s="24">
        <f>SUMIFS(Detail!BL:BL,Detail!$A:$A,$B409,Detail!$D:$D,4,Detail!$C:$C,4)</f>
        <v>0</v>
      </c>
      <c r="V409" s="33">
        <f t="shared" si="696"/>
        <v>0</v>
      </c>
      <c r="W409" s="24">
        <f>SUMIFS(Detail!BL:BL,Detail!$A:$A,$B409,Detail!$D:$D,5,Detail!$C:$C,1)</f>
        <v>0</v>
      </c>
      <c r="X409" s="24">
        <f>SUMIFS(Detail!BL:BL,Detail!$A:$A,$B409,Detail!$D:$D,5,Detail!$C:$C,2)</f>
        <v>0</v>
      </c>
      <c r="Y409" s="24">
        <f>SUMIFS(Detail!BL:BL,Detail!$A:$A,$B409,Detail!$D:$D,5,Detail!$C:$C,3)</f>
        <v>0</v>
      </c>
      <c r="Z409" s="24">
        <f>SUMIFS(Detail!BL:BL,Detail!$A:$A,$B409,Detail!$D:$D,5,Detail!$C:$C,4)</f>
        <v>0</v>
      </c>
      <c r="AA409" s="33">
        <f t="shared" si="697"/>
        <v>0</v>
      </c>
      <c r="AB409" s="24">
        <f>SUMIFS(Detail!BL:BL,Detail!$A:$A,$B409,Detail!$D:$D,6,Detail!$C:$C,1)</f>
        <v>0</v>
      </c>
      <c r="AC409" s="24">
        <f>SUMIFS(Detail!BL:BL,Detail!$A:$A,$B409,Detail!$D:$D,6,Detail!$C:$C,2)</f>
        <v>0</v>
      </c>
      <c r="AD409" s="24">
        <f>SUMIFS(Detail!BL:BL,Detail!$A:$A,$B409,Detail!$D:$D,6,Detail!$C:$C,3)</f>
        <v>0</v>
      </c>
      <c r="AE409" s="24">
        <f>SUMIFS(Detail!BL:BL,Detail!$A:$A,$B409,Detail!$D:$D,6,Detail!$C:$C,4)</f>
        <v>0</v>
      </c>
      <c r="AF409" s="33">
        <f t="shared" si="698"/>
        <v>0</v>
      </c>
      <c r="AG409" s="24">
        <f>SUMIFS(Detail!BL:BL,Detail!$A:$A,$B409,Detail!$D:$D,7,Detail!$C:$C,1)</f>
        <v>0</v>
      </c>
      <c r="AH409" s="24">
        <f>SUMIFS(Detail!BL:BL,Detail!$A:$A,$B409,Detail!$D:$D,7,Detail!$C:$C,2)</f>
        <v>0</v>
      </c>
      <c r="AI409" s="24">
        <f>SUMIFS(Detail!BL:BL,Detail!$A:$A,$B409,Detail!$D:$D,7,Detail!$C:$C,3)</f>
        <v>0</v>
      </c>
      <c r="AJ409" s="24">
        <f>SUMIFS(Detail!BL:BL,Detail!$A:$A,$B409,Detail!$D:$D,7,Detail!$C:$C,4)</f>
        <v>0</v>
      </c>
      <c r="AK409" s="33">
        <f t="shared" si="699"/>
        <v>0</v>
      </c>
      <c r="AL409" s="24">
        <f>SUMIFS(Detail!BL:BL,Detail!$A:$A,$B409,Detail!$D:$D,8,Detail!$C:$C,1)</f>
        <v>0</v>
      </c>
      <c r="AM409" s="24">
        <f>SUMIFS(Detail!BL:BL,Detail!$A:$A,$B409,Detail!$D:$D,8,Detail!$C:$C,2)</f>
        <v>0</v>
      </c>
      <c r="AN409" s="24">
        <f>SUMIFS(Detail!BL:BL,Detail!$A:$A,$B409,Detail!$D:$D,8,Detail!$C:$C,3)</f>
        <v>0</v>
      </c>
      <c r="AO409" s="24">
        <f>SUMIFS(Detail!BL:BL,Detail!$A:$A,$B409,Detail!$D:$D,8,Detail!$C:$C,4)</f>
        <v>0</v>
      </c>
      <c r="AP409" s="33">
        <f t="shared" si="700"/>
        <v>0</v>
      </c>
      <c r="AQ409" s="24">
        <f>SUMIFS(Detail!BL:BL,Detail!$A:$A,$B409,Detail!$D:$D,9,Detail!$C:$C,1)</f>
        <v>0</v>
      </c>
      <c r="AR409" s="24">
        <f>SUMIFS(Detail!BL:BL,Detail!$A:$A,$B409,Detail!$D:$D,9,Detail!$C:$C,2)</f>
        <v>0</v>
      </c>
      <c r="AS409" s="24">
        <f>SUMIFS(Detail!BL:BL,Detail!$A:$A,$B409,Detail!$D:$D,9,Detail!$C:$C,3)</f>
        <v>0</v>
      </c>
      <c r="AT409" s="24">
        <f>SUMIFS(Detail!BL:BL,Detail!$A:$A,$B409,Detail!$D:$D,9,Detail!$C:$C,4)</f>
        <v>0</v>
      </c>
      <c r="AU409" s="33">
        <f t="shared" si="701"/>
        <v>0</v>
      </c>
      <c r="AV409" s="24">
        <f>SUMIFS(Detail!BL:BL,Detail!$A:$A,$B409,Detail!$D:$D,10,Detail!$C:$C,1)</f>
        <v>0</v>
      </c>
      <c r="AW409" s="24">
        <f>SUMIFS(Detail!BL:BL,Detail!$A:$A,$B409,Detail!$D:$D,10,Detail!$C:$C,2)</f>
        <v>0</v>
      </c>
      <c r="AX409" s="24">
        <f>SUMIFS(Detail!BL:BL,Detail!$A:$A,$B409,Detail!$D:$D,10,Detail!$C:$C,3)</f>
        <v>0</v>
      </c>
      <c r="AY409" s="24">
        <f>SUMIFS(Detail!BL:BL,Detail!$A:$A,$B409,Detail!$D:$D,10,Detail!$C:$C,4)</f>
        <v>0</v>
      </c>
      <c r="AZ409" s="33">
        <f t="shared" si="702"/>
        <v>0</v>
      </c>
      <c r="BA409" s="24">
        <f>SUMIFS(Detail!BL:BL,Detail!$A:$A,$B409,Detail!$D:$D,11,Detail!$C:$C,1)</f>
        <v>0</v>
      </c>
      <c r="BB409" s="24">
        <f>SUMIFS(Detail!BL:BL,Detail!$A:$A,$B409,Detail!$D:$D,11,Detail!$C:$C,2)</f>
        <v>0</v>
      </c>
      <c r="BC409" s="24">
        <f>SUMIFS(Detail!BL:BL,Detail!$A:$A,$B409,Detail!$D:$D,11,Detail!$C:$C,3)</f>
        <v>0</v>
      </c>
      <c r="BD409" s="24">
        <f>SUMIFS(Detail!BL:BL,Detail!$A:$A,$B409,Detail!$D:$D,11,Detail!$C:$C,4)</f>
        <v>0</v>
      </c>
      <c r="BE409" s="33">
        <f t="shared" si="703"/>
        <v>0</v>
      </c>
      <c r="BF409" s="24">
        <f>SUMIFS(Detail!BL:BL,Detail!$A:$A,$B409,Detail!$D:$D,12,Detail!$C:$C,1)</f>
        <v>0</v>
      </c>
      <c r="BG409" s="24">
        <f>SUMIFS(Detail!BL:BL,Detail!$A:$A,$B409,Detail!$D:$D,12,Detail!$C:$C,2)</f>
        <v>0</v>
      </c>
      <c r="BH409" s="24">
        <f>SUMIFS(Detail!BL:BL,Detail!$A:$A,$B409,Detail!$D:$D,12,Detail!$C:$C,3)</f>
        <v>0</v>
      </c>
      <c r="BI409" s="24">
        <f>SUMIFS(Detail!BL:BL,Detail!$A:$A,$B409,Detail!$D:$D,12,Detail!$C:$C,4)</f>
        <v>0</v>
      </c>
      <c r="BJ409" s="33">
        <f t="shared" si="704"/>
        <v>0</v>
      </c>
      <c r="BK409" s="24">
        <f>SUMIFS(Detail!BL:BL,Detail!$A:$A,$B409,Detail!$D:$D,13,Detail!$C:$C,1)</f>
        <v>0</v>
      </c>
      <c r="BL409" s="24">
        <f>SUMIFS(Detail!BL:BL,Detail!$A:$A,$B409,Detail!$D:$D,13,Detail!$C:$C,2)</f>
        <v>0</v>
      </c>
      <c r="BM409" s="24">
        <f>SUMIFS(Detail!BL:BL,Detail!$A:$A,$B409,Detail!$D:$D,13,Detail!$C:$C,3)</f>
        <v>0</v>
      </c>
      <c r="BN409" s="24">
        <f>SUMIFS(Detail!BL:BL,Detail!$A:$A,$B409,Detail!$D:$D,13,Detail!$C:$C,4)</f>
        <v>0</v>
      </c>
      <c r="BO409" s="33">
        <f t="shared" si="705"/>
        <v>0</v>
      </c>
      <c r="BP409" s="24">
        <f>SUMIFS(Detail!BL:BL,Detail!$A:$A,$B409,Detail!$D:$D,14,Detail!$C:$C,1)</f>
        <v>0</v>
      </c>
      <c r="BQ409" s="24">
        <f>SUMIFS(Detail!BL:BL,Detail!$A:$A,$B409,Detail!$D:$D,14,Detail!$C:$C,2)</f>
        <v>0</v>
      </c>
      <c r="BR409" s="24">
        <f>SUMIFS(Detail!BL:BL,Detail!$A:$A,$B409,Detail!$D:$D,14,Detail!$C:$C,3)</f>
        <v>0</v>
      </c>
      <c r="BS409" s="24">
        <f>SUMIFS(Detail!BL:BL,Detail!$A:$A,$B409,Detail!$D:$D,14,Detail!$C:$C,4)</f>
        <v>0</v>
      </c>
      <c r="BT409" s="33">
        <f t="shared" si="706"/>
        <v>0</v>
      </c>
      <c r="BU409" s="24">
        <f>SUMIFS(Detail!BL:BL,Detail!$A:$A,$B409,Detail!$D:$D,15,Detail!$C:$C,1)</f>
        <v>0</v>
      </c>
      <c r="BV409" s="24">
        <f>SUMIFS(Detail!BL:BL,Detail!$A:$A,$B409,Detail!$D:$D,15,Detail!$C:$C,2)</f>
        <v>0</v>
      </c>
      <c r="BW409" s="24">
        <f>SUMIFS(Detail!BL:BL,Detail!$A:$A,$B409,Detail!$D:$D,15,Detail!$C:$C,3)</f>
        <v>0</v>
      </c>
      <c r="BX409" s="24">
        <f>SUMIFS(Detail!BL:BL,Detail!$A:$A,$B409,Detail!$D:$D,15,Detail!$C:$C,4)</f>
        <v>0</v>
      </c>
      <c r="BY409" s="33">
        <f t="shared" si="707"/>
        <v>0</v>
      </c>
      <c r="BZ409" s="24">
        <f>SUMIFS(Detail!BL:BL,Detail!$A:$A,$B409,Detail!$D:$D,16,Detail!$C:$C,1)</f>
        <v>0</v>
      </c>
      <c r="CA409" s="24">
        <f>SUMIFS(Detail!BL:BL,Detail!$A:$A,$B409,Detail!$D:$D,16,Detail!$C:$C,2)</f>
        <v>0</v>
      </c>
      <c r="CB409" s="24">
        <f>SUMIFS(Detail!BL:BL,Detail!$A:$A,$B409,Detail!$D:$D,16,Detail!$C:$C,3)</f>
        <v>0</v>
      </c>
      <c r="CC409" s="24">
        <f>SUMIFS(Detail!BL:BL,Detail!$A:$A,$B409,Detail!$D:$D,16,Detail!$C:$C,4)</f>
        <v>0</v>
      </c>
      <c r="CD409" s="33">
        <f t="shared" si="708"/>
        <v>0</v>
      </c>
      <c r="CE409" s="24">
        <f>SUMIFS(Detail!BL:BL,Detail!$A:$A,$B409,Detail!$D:$D,17,Detail!$C:$C,1)</f>
        <v>0</v>
      </c>
      <c r="CF409" s="24">
        <f>SUMIFS(Detail!BL:BL,Detail!$A:$A,$B409,Detail!$D:$D,17,Detail!$C:$C,2)</f>
        <v>0</v>
      </c>
      <c r="CG409" s="24">
        <f>SUMIFS(Detail!BL:BL,Detail!$A:$A,$B409,Detail!$D:$D,17,Detail!$C:$C,3)</f>
        <v>0</v>
      </c>
      <c r="CH409" s="24">
        <f>SUMIFS(Detail!BL:BL,Detail!$A:$A,$B409,Detail!$D:$D,17,Detail!$C:$C,4)</f>
        <v>0</v>
      </c>
      <c r="CI409" s="33">
        <f t="shared" si="709"/>
        <v>0</v>
      </c>
      <c r="CJ409" s="24">
        <f>SUMIFS(Detail!BL:BL,Detail!$A:$A,$B409,Detail!$D:$D,18,Detail!$C:$C,1)</f>
        <v>0</v>
      </c>
      <c r="CK409" s="24">
        <f>SUMIFS(Detail!BL:BL,Detail!$A:$A,$B409,Detail!$D:$D,18,Detail!$C:$C,2)</f>
        <v>0</v>
      </c>
      <c r="CL409" s="24">
        <f>SUMIFS(Detail!BL:BL,Detail!$A:$A,$B409,Detail!$D:$D,18,Detail!$C:$C,3)</f>
        <v>0</v>
      </c>
      <c r="CM409" s="24">
        <f>SUMIFS(Detail!BL:BL,Detail!$A:$A,$B409,Detail!$D:$D,18,Detail!$C:$C,4)</f>
        <v>0</v>
      </c>
      <c r="CN409" s="33">
        <f t="shared" si="710"/>
        <v>0</v>
      </c>
      <c r="CO409" s="24">
        <f>SUMIFS(Detail!BL:BL,Detail!$A:$A,$B409,Detail!$D:$D,19,Detail!$C:$C,1)</f>
        <v>0</v>
      </c>
      <c r="CP409" s="24">
        <f>SUMIFS(Detail!BL:BL,Detail!$A:$A,$B409,Detail!$D:$D,19,Detail!$C:$C,2)</f>
        <v>0</v>
      </c>
      <c r="CQ409" s="24">
        <f>SUMIFS(Detail!BL:BL,Detail!$A:$A,$B409,Detail!$D:$D,19,Detail!$C:$C,3)</f>
        <v>0</v>
      </c>
      <c r="CR409" s="24">
        <f>SUMIFS(Detail!BL:BL,Detail!$A:$A,$B409,Detail!$D:$D,19,Detail!$C:$C,4)</f>
        <v>0</v>
      </c>
      <c r="CS409" s="33">
        <f t="shared" si="711"/>
        <v>0</v>
      </c>
      <c r="CT409" s="24">
        <f>SUMIFS(Detail!BL:BL,Detail!$A:$A,$B409,Detail!$D:$D,20,Detail!$C:$C,1)</f>
        <v>0</v>
      </c>
      <c r="CU409" s="24">
        <f>SUMIFS(Detail!BL:BL,Detail!$A:$A,$B409,Detail!$D:$D,20,Detail!$C:$C,2)</f>
        <v>0</v>
      </c>
      <c r="CV409" s="24">
        <f>SUMIFS(Detail!BL:BL,Detail!$A:$A,$B409,Detail!$D:$D,20,Detail!$C:$C,3)</f>
        <v>0</v>
      </c>
      <c r="CW409" s="24">
        <f>SUMIFS(Detail!BL:BL,Detail!$A:$A,$B409,Detail!$D:$D,20,Detail!$C:$C,4)</f>
        <v>0</v>
      </c>
      <c r="CX409" s="33">
        <f t="shared" si="712"/>
        <v>0</v>
      </c>
      <c r="CY409" s="24">
        <f>SUMIFS(Detail!BL:BL,Detail!$A:$A,$B409,Detail!$D:$D,21,Detail!$C:$C,1)</f>
        <v>0</v>
      </c>
      <c r="CZ409" s="24">
        <f>SUMIFS(Detail!BL:BL,Detail!$A:$A,$B409,Detail!$D:$D,21,Detail!$C:$C,2)</f>
        <v>0</v>
      </c>
      <c r="DA409" s="24">
        <f>SUMIFS(Detail!BL:BL,Detail!$A:$A,$B409,Detail!$D:$D,21,Detail!$C:$C,3)</f>
        <v>0</v>
      </c>
      <c r="DB409" s="24">
        <f>SUMIFS(Detail!BL:BL,Detail!$A:$A,$B409,Detail!$D:$D,21,Detail!$C:$C,4)</f>
        <v>0</v>
      </c>
      <c r="DC409" s="33">
        <f t="shared" si="713"/>
        <v>0</v>
      </c>
      <c r="DD409" s="86">
        <f>SUMIFS(Detail!BL:BL,Detail!$A:$A,$B409,Detail!$B:$B,"&gt;60")</f>
        <v>0</v>
      </c>
    </row>
    <row r="410" spans="1:108" x14ac:dyDescent="0.25">
      <c r="A410" t="s">
        <v>5663</v>
      </c>
      <c r="B410" s="87" t="s">
        <v>5664</v>
      </c>
      <c r="C410" s="88">
        <f>SUM(C400:C409)</f>
        <v>0</v>
      </c>
      <c r="D410" s="88">
        <f>SUM(D400:D409)</f>
        <v>0</v>
      </c>
      <c r="E410" s="88">
        <f>SUM(E400:E409)</f>
        <v>0</v>
      </c>
      <c r="F410" s="88">
        <f>SUM(F400:F409)</f>
        <v>0</v>
      </c>
      <c r="G410" s="89">
        <f t="shared" si="693"/>
        <v>0</v>
      </c>
      <c r="H410" s="88">
        <f>SUM(H400:H409)</f>
        <v>0</v>
      </c>
      <c r="I410" s="88">
        <f>SUM(I400:I409)</f>
        <v>0</v>
      </c>
      <c r="J410" s="88">
        <f>SUM(J400:J409)</f>
        <v>0</v>
      </c>
      <c r="K410" s="88">
        <f>SUM(K400:K409)</f>
        <v>0</v>
      </c>
      <c r="L410" s="89">
        <f t="shared" si="694"/>
        <v>0</v>
      </c>
      <c r="M410" s="88">
        <f>SUM(M400:M409)</f>
        <v>0</v>
      </c>
      <c r="N410" s="88">
        <f>SUM(N400:N409)</f>
        <v>0</v>
      </c>
      <c r="O410" s="88">
        <f>SUM(O400:O409)</f>
        <v>0</v>
      </c>
      <c r="P410" s="88">
        <f>SUM(P400:P409)</f>
        <v>0</v>
      </c>
      <c r="Q410" s="89">
        <f t="shared" si="695"/>
        <v>0</v>
      </c>
      <c r="R410" s="88">
        <f>SUM(R400:R409)</f>
        <v>0</v>
      </c>
      <c r="S410" s="88">
        <f>SUM(S400:S409)</f>
        <v>0</v>
      </c>
      <c r="T410" s="88">
        <f>SUM(T400:T409)</f>
        <v>0</v>
      </c>
      <c r="U410" s="88">
        <f>SUM(U400:U409)</f>
        <v>0</v>
      </c>
      <c r="V410" s="89">
        <f t="shared" si="696"/>
        <v>0</v>
      </c>
      <c r="W410" s="88">
        <f>SUM(W400:W409)</f>
        <v>0</v>
      </c>
      <c r="X410" s="88">
        <f>SUM(X400:X409)</f>
        <v>0</v>
      </c>
      <c r="Y410" s="88">
        <f>SUM(Y400:Y409)</f>
        <v>0</v>
      </c>
      <c r="Z410" s="88">
        <f>SUM(Z400:Z409)</f>
        <v>0</v>
      </c>
      <c r="AA410" s="89">
        <f t="shared" si="697"/>
        <v>0</v>
      </c>
      <c r="AB410" s="88">
        <f>SUM(AB400:AB409)</f>
        <v>0</v>
      </c>
      <c r="AC410" s="88">
        <f>SUM(AC400:AC409)</f>
        <v>0</v>
      </c>
      <c r="AD410" s="88">
        <f>SUM(AD400:AD409)</f>
        <v>0</v>
      </c>
      <c r="AE410" s="88">
        <f>SUM(AE400:AE409)</f>
        <v>0</v>
      </c>
      <c r="AF410" s="89">
        <f t="shared" si="698"/>
        <v>0</v>
      </c>
      <c r="AG410" s="88">
        <f>SUM(AG400:AG409)</f>
        <v>0</v>
      </c>
      <c r="AH410" s="88">
        <f>SUM(AH400:AH409)</f>
        <v>0</v>
      </c>
      <c r="AI410" s="88">
        <f>SUM(AI400:AI409)</f>
        <v>0</v>
      </c>
      <c r="AJ410" s="88">
        <f>SUM(AJ400:AJ409)</f>
        <v>0</v>
      </c>
      <c r="AK410" s="89">
        <f t="shared" si="699"/>
        <v>0</v>
      </c>
      <c r="AL410" s="88">
        <f>SUM(AL400:AL409)</f>
        <v>0</v>
      </c>
      <c r="AM410" s="88">
        <f>SUM(AM400:AM409)</f>
        <v>0</v>
      </c>
      <c r="AN410" s="88">
        <f>SUM(AN400:AN409)</f>
        <v>0</v>
      </c>
      <c r="AO410" s="88">
        <f>SUM(AO400:AO409)</f>
        <v>0</v>
      </c>
      <c r="AP410" s="89">
        <f t="shared" si="700"/>
        <v>0</v>
      </c>
      <c r="AQ410" s="88">
        <f>SUM(AQ400:AQ409)</f>
        <v>0</v>
      </c>
      <c r="AR410" s="88">
        <f>SUM(AR400:AR409)</f>
        <v>0</v>
      </c>
      <c r="AS410" s="88">
        <f>SUM(AS400:AS409)</f>
        <v>0</v>
      </c>
      <c r="AT410" s="88">
        <f>SUM(AT400:AT409)</f>
        <v>0</v>
      </c>
      <c r="AU410" s="89">
        <f t="shared" si="701"/>
        <v>0</v>
      </c>
      <c r="AV410" s="88">
        <f>SUM(AV400:AV409)</f>
        <v>0</v>
      </c>
      <c r="AW410" s="88">
        <f>SUM(AW400:AW409)</f>
        <v>0</v>
      </c>
      <c r="AX410" s="88">
        <f>SUM(AX400:AX409)</f>
        <v>0</v>
      </c>
      <c r="AY410" s="88">
        <f>SUM(AY400:AY409)</f>
        <v>0</v>
      </c>
      <c r="AZ410" s="89">
        <f t="shared" si="702"/>
        <v>0</v>
      </c>
      <c r="BA410" s="88">
        <f>SUM(BA400:BA409)</f>
        <v>0</v>
      </c>
      <c r="BB410" s="88">
        <f>SUM(BB400:BB409)</f>
        <v>0</v>
      </c>
      <c r="BC410" s="88">
        <f>SUM(BC400:BC409)</f>
        <v>0</v>
      </c>
      <c r="BD410" s="88">
        <f>SUM(BD400:BD409)</f>
        <v>0</v>
      </c>
      <c r="BE410" s="89">
        <f t="shared" si="703"/>
        <v>0</v>
      </c>
      <c r="BF410" s="88">
        <f>SUM(BF400:BF409)</f>
        <v>0</v>
      </c>
      <c r="BG410" s="88">
        <f>SUM(BG400:BG409)</f>
        <v>0</v>
      </c>
      <c r="BH410" s="88">
        <f>SUM(BH400:BH409)</f>
        <v>0</v>
      </c>
      <c r="BI410" s="88">
        <f>SUM(BI400:BI409)</f>
        <v>0</v>
      </c>
      <c r="BJ410" s="89">
        <f t="shared" si="704"/>
        <v>0</v>
      </c>
      <c r="BK410" s="88">
        <f>SUM(BK400:BK409)</f>
        <v>0</v>
      </c>
      <c r="BL410" s="88">
        <f>SUM(BL400:BL409)</f>
        <v>0</v>
      </c>
      <c r="BM410" s="88">
        <f>SUM(BM400:BM409)</f>
        <v>0</v>
      </c>
      <c r="BN410" s="88">
        <f>SUM(BN400:BN409)</f>
        <v>0</v>
      </c>
      <c r="BO410" s="89">
        <f t="shared" si="705"/>
        <v>0</v>
      </c>
      <c r="BP410" s="88">
        <f>SUM(BP400:BP409)</f>
        <v>0</v>
      </c>
      <c r="BQ410" s="88">
        <f>SUM(BQ400:BQ409)</f>
        <v>0</v>
      </c>
      <c r="BR410" s="88">
        <f>SUM(BR400:BR409)</f>
        <v>0</v>
      </c>
      <c r="BS410" s="88">
        <f>SUM(BS400:BS409)</f>
        <v>0</v>
      </c>
      <c r="BT410" s="89">
        <f t="shared" si="706"/>
        <v>0</v>
      </c>
      <c r="BU410" s="88">
        <f>SUM(BU400:BU409)</f>
        <v>0</v>
      </c>
      <c r="BV410" s="88">
        <f>SUM(BV400:BV409)</f>
        <v>0</v>
      </c>
      <c r="BW410" s="88">
        <f>SUM(BW400:BW409)</f>
        <v>0</v>
      </c>
      <c r="BX410" s="88">
        <f>SUM(BX400:BX409)</f>
        <v>0</v>
      </c>
      <c r="BY410" s="89">
        <f t="shared" si="707"/>
        <v>0</v>
      </c>
      <c r="BZ410" s="88">
        <f>SUM(BZ400:BZ409)</f>
        <v>0</v>
      </c>
      <c r="CA410" s="88">
        <f>SUM(CA400:CA409)</f>
        <v>0</v>
      </c>
      <c r="CB410" s="88">
        <f>SUM(CB400:CB409)</f>
        <v>0</v>
      </c>
      <c r="CC410" s="88">
        <f>SUM(CC400:CC409)</f>
        <v>0</v>
      </c>
      <c r="CD410" s="89">
        <f t="shared" si="708"/>
        <v>0</v>
      </c>
      <c r="CE410" s="88">
        <f>SUM(CE400:CE409)</f>
        <v>0</v>
      </c>
      <c r="CF410" s="88">
        <f>SUM(CF400:CF409)</f>
        <v>0</v>
      </c>
      <c r="CG410" s="88">
        <f>SUM(CG400:CG409)</f>
        <v>0</v>
      </c>
      <c r="CH410" s="88">
        <f>SUM(CH400:CH409)</f>
        <v>0</v>
      </c>
      <c r="CI410" s="89">
        <f t="shared" si="709"/>
        <v>0</v>
      </c>
      <c r="CJ410" s="88">
        <f>SUM(CJ400:CJ409)</f>
        <v>0</v>
      </c>
      <c r="CK410" s="88">
        <f>SUM(CK400:CK409)</f>
        <v>0</v>
      </c>
      <c r="CL410" s="88">
        <f>SUM(CL400:CL409)</f>
        <v>0</v>
      </c>
      <c r="CM410" s="88">
        <f>SUM(CM400:CM409)</f>
        <v>0</v>
      </c>
      <c r="CN410" s="89">
        <f t="shared" si="710"/>
        <v>0</v>
      </c>
      <c r="CO410" s="88">
        <f>SUM(CO400:CO409)</f>
        <v>0</v>
      </c>
      <c r="CP410" s="88">
        <f>SUM(CP400:CP409)</f>
        <v>0</v>
      </c>
      <c r="CQ410" s="88">
        <f>SUM(CQ400:CQ409)</f>
        <v>0</v>
      </c>
      <c r="CR410" s="88">
        <f>SUM(CR400:CR409)</f>
        <v>0</v>
      </c>
      <c r="CS410" s="89">
        <f t="shared" si="711"/>
        <v>0</v>
      </c>
      <c r="CT410" s="88">
        <f>SUM(CT400:CT409)</f>
        <v>0</v>
      </c>
      <c r="CU410" s="88">
        <f>SUM(CU400:CU409)</f>
        <v>0</v>
      </c>
      <c r="CV410" s="88">
        <f>SUM(CV400:CV409)</f>
        <v>0</v>
      </c>
      <c r="CW410" s="88">
        <f>SUM(CW400:CW409)</f>
        <v>0</v>
      </c>
      <c r="CX410" s="89">
        <f t="shared" si="712"/>
        <v>0</v>
      </c>
      <c r="CY410" s="88">
        <f>SUM(CY400:CY409)</f>
        <v>0</v>
      </c>
      <c r="CZ410" s="88">
        <f>SUM(CZ400:CZ409)</f>
        <v>0</v>
      </c>
      <c r="DA410" s="88">
        <f>SUM(DA400:DA409)</f>
        <v>0</v>
      </c>
      <c r="DB410" s="88">
        <f>SUM(DB400:DB409)</f>
        <v>0</v>
      </c>
      <c r="DC410" s="89">
        <f t="shared" si="713"/>
        <v>0</v>
      </c>
      <c r="DD410" s="90">
        <f>SUM(DD400:DD409)</f>
        <v>0</v>
      </c>
    </row>
    <row r="411" spans="1:108" x14ac:dyDescent="0.25">
      <c r="A411" t="s">
        <v>5665</v>
      </c>
      <c r="B411" s="30" t="s">
        <v>4725</v>
      </c>
    </row>
    <row r="412" spans="1:108" x14ac:dyDescent="0.25">
      <c r="A412" t="s">
        <v>5666</v>
      </c>
      <c r="B412" s="32" t="s">
        <v>5120</v>
      </c>
      <c r="C412" s="24">
        <f>SUMIFS(Detail!AG:AG,Detail!$A:$A,$B412,Detail!$D:$D,1,Detail!$C:$C,1)</f>
        <v>0</v>
      </c>
      <c r="D412" s="24">
        <f>SUMIFS(Detail!AG:AG,Detail!$A:$A,$B412,Detail!$D:$D,1,Detail!$C:$C,2)</f>
        <v>0</v>
      </c>
      <c r="E412" s="24">
        <f>SUMIFS(Detail!AG:AG,Detail!$A:$A,$B412,Detail!$D:$D,1,Detail!$C:$C,3)</f>
        <v>78.441677630612205</v>
      </c>
      <c r="F412" s="24">
        <f>SUMIFS(Detail!AG:AG,Detail!$A:$A,$B412,Detail!$D:$D,1,Detail!$C:$C,4)</f>
        <v>212.04203905724904</v>
      </c>
      <c r="G412" s="33">
        <f t="shared" ref="G412:G422" si="714">SUM(C412:F412)</f>
        <v>290.48371668786126</v>
      </c>
      <c r="H412" s="24">
        <f>SUMIFS(Detail!AG:AG,Detail!$A:$A,$B412,Detail!$D:$D,2,Detail!$C:$C,1)</f>
        <v>187.58326387801702</v>
      </c>
      <c r="I412" s="24">
        <f>SUMIFS(Detail!AG:AG,Detail!$A:$A,$B412,Detail!$D:$D,2,Detail!$C:$C,2)</f>
        <v>200.05660390715622</v>
      </c>
      <c r="J412" s="24">
        <f>SUMIFS(Detail!AG:AG,Detail!$A:$A,$B412,Detail!$D:$D,2,Detail!$C:$C,3)</f>
        <v>256.06666804661063</v>
      </c>
      <c r="K412" s="24">
        <f>SUMIFS(Detail!AG:AG,Detail!$A:$A,$B412,Detail!$D:$D,2,Detail!$C:$C,4)</f>
        <v>318.54540243250403</v>
      </c>
      <c r="L412" s="33">
        <f t="shared" ref="L412:L422" si="715">SUM(H412:K412)</f>
        <v>962.2519382642879</v>
      </c>
      <c r="M412" s="24">
        <f>SUMIFS(Detail!AG:AG,Detail!$A:$A,$B412,Detail!$D:$D,3,Detail!$C:$C,1)</f>
        <v>239.15861131557267</v>
      </c>
      <c r="N412" s="24">
        <f>SUMIFS(Detail!AG:AG,Detail!$A:$A,$B412,Detail!$D:$D,3,Detail!$C:$C,2)</f>
        <v>229.50693148333676</v>
      </c>
      <c r="O412" s="24">
        <f>SUMIFS(Detail!AG:AG,Detail!$A:$A,$B412,Detail!$D:$D,3,Detail!$C:$C,3)</f>
        <v>257.83102472994619</v>
      </c>
      <c r="P412" s="24">
        <f>SUMIFS(Detail!AG:AG,Detail!$A:$A,$B412,Detail!$D:$D,3,Detail!$C:$C,4)</f>
        <v>332.4361918250022</v>
      </c>
      <c r="Q412" s="33">
        <f t="shared" ref="Q412:Q422" si="716">SUM(M412:P412)</f>
        <v>1058.9327593538578</v>
      </c>
      <c r="R412" s="24">
        <f>SUMIFS(Detail!AG:AG,Detail!$A:$A,$B412,Detail!$D:$D,4,Detail!$C:$C,1)</f>
        <v>414.01163667092578</v>
      </c>
      <c r="S412" s="24">
        <f>SUMIFS(Detail!AG:AG,Detail!$A:$A,$B412,Detail!$D:$D,4,Detail!$C:$C,2)</f>
        <v>310.8855365417362</v>
      </c>
      <c r="T412" s="24">
        <f>SUMIFS(Detail!AG:AG,Detail!$A:$A,$B412,Detail!$D:$D,4,Detail!$C:$C,3)</f>
        <v>298.35532081034717</v>
      </c>
      <c r="U412" s="24">
        <f>SUMIFS(Detail!AG:AG,Detail!$A:$A,$B412,Detail!$D:$D,4,Detail!$C:$C,4)</f>
        <v>335.18012452610628</v>
      </c>
      <c r="V412" s="33">
        <f t="shared" ref="V412:V422" si="717">SUM(R412:U412)</f>
        <v>1358.4326185491154</v>
      </c>
      <c r="W412" s="24">
        <f>SUMIFS(Detail!AG:AG,Detail!$A:$A,$B412,Detail!$D:$D,5,Detail!$C:$C,1)</f>
        <v>432.16735384170943</v>
      </c>
      <c r="X412" s="24">
        <f>SUMIFS(Detail!AG:AG,Detail!$A:$A,$B412,Detail!$D:$D,5,Detail!$C:$C,2)</f>
        <v>538.21537922251537</v>
      </c>
      <c r="Y412" s="24">
        <f>SUMIFS(Detail!AG:AG,Detail!$A:$A,$B412,Detail!$D:$D,5,Detail!$C:$C,3)</f>
        <v>404.15134538954408</v>
      </c>
      <c r="Z412" s="24">
        <f>SUMIFS(Detail!AG:AG,Detail!$A:$A,$B412,Detail!$D:$D,5,Detail!$C:$C,4)</f>
        <v>387.86199471767031</v>
      </c>
      <c r="AA412" s="33">
        <f t="shared" ref="AA412:AA422" si="718">SUM(W412:Z412)</f>
        <v>1762.3960731714392</v>
      </c>
      <c r="AB412" s="24">
        <f>SUMIFS(Detail!AG:AG,Detail!$A:$A,$B412,Detail!$D:$D,6,Detail!$C:$C,1)</f>
        <v>167.34996155374301</v>
      </c>
      <c r="AC412" s="24">
        <f>SUMIFS(Detail!AG:AG,Detail!$A:$A,$B412,Detail!$D:$D,6,Detail!$C:$C,2)</f>
        <v>37.04712546393057</v>
      </c>
      <c r="AD412" s="24">
        <f>SUMIFS(Detail!AG:AG,Detail!$A:$A,$B412,Detail!$D:$D,6,Detail!$C:$C,3)</f>
        <v>10.501126412546</v>
      </c>
      <c r="AE412" s="24">
        <f>SUMIFS(Detail!AG:AG,Detail!$A:$A,$B412,Detail!$D:$D,6,Detail!$C:$C,4)</f>
        <v>3.3117277851270046</v>
      </c>
      <c r="AF412" s="33">
        <f t="shared" ref="AF412:AF422" si="719">SUM(AB412:AE412)</f>
        <v>218.20994121534659</v>
      </c>
      <c r="AG412" s="24">
        <f>SUMIFS(Detail!AG:AG,Detail!$A:$A,$B412,Detail!$D:$D,7,Detail!$C:$C,1)</f>
        <v>1.1175529921738416</v>
      </c>
      <c r="AH412" s="24">
        <f>SUMIFS(Detail!AG:AG,Detail!$A:$A,$B412,Detail!$D:$D,7,Detail!$C:$C,2)</f>
        <v>0.39604751383649273</v>
      </c>
      <c r="AI412" s="24">
        <f>SUMIFS(Detail!AG:AG,Detail!$A:$A,$B412,Detail!$D:$D,7,Detail!$C:$C,3)</f>
        <v>0.14579483036050078</v>
      </c>
      <c r="AJ412" s="24">
        <f>SUMIFS(Detail!AG:AG,Detail!$A:$A,$B412,Detail!$D:$D,7,Detail!$C:$C,4)</f>
        <v>5.5354588718728337E-2</v>
      </c>
      <c r="AK412" s="33">
        <f t="shared" ref="AK412:AK422" si="720">SUM(AG412:AJ412)</f>
        <v>1.7147499250895635</v>
      </c>
      <c r="AL412" s="24">
        <f>SUMIFS(Detail!AG:AG,Detail!$A:$A,$B412,Detail!$D:$D,8,Detail!$C:$C,1)</f>
        <v>2.1567995406257978E-2</v>
      </c>
      <c r="AM412" s="24">
        <f>SUMIFS(Detail!AG:AG,Detail!$A:$A,$B412,Detail!$D:$D,8,Detail!$C:$C,2)</f>
        <v>8.5922954312991351E-3</v>
      </c>
      <c r="AN412" s="24">
        <f>SUMIFS(Detail!AG:AG,Detail!$A:$A,$B412,Detail!$D:$D,8,Detail!$C:$C,3)</f>
        <v>3.4900023974842043E-3</v>
      </c>
      <c r="AO412" s="24">
        <f>SUMIFS(Detail!AG:AG,Detail!$A:$A,$B412,Detail!$D:$D,8,Detail!$C:$C,4)</f>
        <v>1.4420905627048342E-3</v>
      </c>
      <c r="AP412" s="33">
        <f t="shared" ref="AP412:AP422" si="721">SUM(AL412:AO412)</f>
        <v>3.5092383797746152E-2</v>
      </c>
      <c r="AQ412" s="24">
        <f>SUMIFS(Detail!AG:AG,Detail!$A:$A,$B412,Detail!$D:$D,9,Detail!$C:$C,1)</f>
        <v>6.0510284038173268E-4</v>
      </c>
      <c r="AR412" s="24">
        <f>SUMIFS(Detail!AG:AG,Detail!$A:$A,$B412,Detail!$D:$D,9,Detail!$C:$C,2)</f>
        <v>2.5745034417923307E-4</v>
      </c>
      <c r="AS412" s="24">
        <f>SUMIFS(Detail!AG:AG,Detail!$A:$A,$B412,Detail!$D:$D,9,Detail!$C:$C,3)</f>
        <v>1.1092983550042845E-4</v>
      </c>
      <c r="AT412" s="24">
        <f>SUMIFS(Detail!AG:AG,Detail!$A:$A,$B412,Detail!$D:$D,9,Detail!$C:$C,4)</f>
        <v>4.8354704631492496E-5</v>
      </c>
      <c r="AU412" s="33">
        <f t="shared" ref="AU412:AU422" si="722">SUM(AQ412:AT412)</f>
        <v>1.0218377246928867E-3</v>
      </c>
      <c r="AV412" s="24">
        <f>SUMIFS(Detail!AG:AG,Detail!$A:$A,$B412,Detail!$D:$D,10,Detail!$C:$C,1)</f>
        <v>2.1304637812136207E-5</v>
      </c>
      <c r="AW412" s="24">
        <f>SUMIFS(Detail!AG:AG,Detail!$A:$A,$B412,Detail!$D:$D,10,Detail!$C:$C,2)</f>
        <v>9.4801807790645398E-6</v>
      </c>
      <c r="AX412" s="24">
        <f>SUMIFS(Detail!AG:AG,Detail!$A:$A,$B412,Detail!$D:$D,10,Detail!$C:$C,3)</f>
        <v>4.2576557461870834E-6</v>
      </c>
      <c r="AY412" s="24">
        <f>SUMIFS(Detail!AG:AG,Detail!$A:$A,$B412,Detail!$D:$D,10,Detail!$C:$C,4)</f>
        <v>1.9287499526399188E-6</v>
      </c>
      <c r="AZ412" s="33">
        <f t="shared" ref="AZ412:AZ422" si="723">SUM(AV412:AY412)</f>
        <v>3.6971224290027749E-5</v>
      </c>
      <c r="BA412" s="24">
        <f>SUMIFS(Detail!AG:AG,Detail!$A:$A,$B412,Detail!$D:$D,11,Detail!$C:$C,1)</f>
        <v>8.8084925664588809E-7</v>
      </c>
      <c r="BB412" s="24">
        <f>SUMIFS(Detail!AG:AG,Detail!$A:$A,$B412,Detail!$D:$D,11,Detail!$C:$C,2)</f>
        <v>4.0535815060138702E-7</v>
      </c>
      <c r="BC412" s="24">
        <f>SUMIFS(Detail!AG:AG,Detail!$A:$A,$B412,Detail!$D:$D,11,Detail!$C:$C,3)</f>
        <v>1.8789160094456747E-7</v>
      </c>
      <c r="BD412" s="24">
        <f>SUMIFS(Detail!AG:AG,Detail!$A:$A,$B412,Detail!$D:$D,11,Detail!$C:$C,4)</f>
        <v>8.7689841166138649E-8</v>
      </c>
      <c r="BE412" s="33">
        <f t="shared" ref="BE412:BE422" si="724">SUM(BA412:BD412)</f>
        <v>1.5617888493579812E-6</v>
      </c>
      <c r="BF412" s="24">
        <f>SUMIFS(Detail!AG:AG,Detail!$A:$A,$B412,Detail!$D:$D,12,Detail!$C:$C,1)</f>
        <v>4.1188286559190601E-8</v>
      </c>
      <c r="BG412" s="24">
        <f>SUMIFS(Detail!AG:AG,Detail!$A:$A,$B412,Detail!$D:$D,12,Detail!$C:$C,2)</f>
        <v>1.9466824596747756E-8</v>
      </c>
      <c r="BH412" s="24">
        <f>SUMIFS(Detail!AG:AG,Detail!$A:$A,$B412,Detail!$D:$D,12,Detail!$C:$C,3)</f>
        <v>9.2550180852413177E-9</v>
      </c>
      <c r="BI412" s="24">
        <f>SUMIFS(Detail!AG:AG,Detail!$A:$A,$B412,Detail!$D:$D,12,Detail!$C:$C,4)</f>
        <v>4.4246917241252959E-9</v>
      </c>
      <c r="BJ412" s="33">
        <f t="shared" ref="BJ412:BJ422" si="725">SUM(BF412:BI412)</f>
        <v>7.4334820965304971E-8</v>
      </c>
      <c r="BK412" s="24">
        <f>SUMIFS(Detail!AG:AG,Detail!$A:$A,$B412,Detail!$D:$D,13,Detail!$C:$C,1)</f>
        <v>2.1263986127451062E-9</v>
      </c>
      <c r="BL412" s="24">
        <f>SUMIFS(Detail!AG:AG,Detail!$A:$A,$B412,Detail!$D:$D,13,Detail!$C:$C,2)</f>
        <v>1.0277290130034089E-9</v>
      </c>
      <c r="BM412" s="24">
        <f>SUMIFS(Detail!AG:AG,Detail!$A:$A,$B412,Detail!$D:$D,13,Detail!$C:$C,3)</f>
        <v>4.9840309657156467E-10</v>
      </c>
      <c r="BN412" s="24">
        <f>SUMIFS(Detail!AG:AG,Detail!$A:$A,$B412,Detail!$D:$D,13,Detail!$C:$C,4)</f>
        <v>2.4374458007514477E-10</v>
      </c>
      <c r="BO412" s="33">
        <f t="shared" ref="BO412:BO422" si="726">SUM(BK412:BN412)</f>
        <v>3.8962753023952246E-9</v>
      </c>
      <c r="BP412" s="24">
        <f>SUMIFS(Detail!AG:AG,Detail!$A:$A,$B412,Detail!$D:$D,14,Detail!$C:$C,1)</f>
        <v>1.1823431123048067E-10</v>
      </c>
      <c r="BQ412" s="24">
        <f>SUMIFS(Detail!AG:AG,Detail!$A:$A,$B412,Detail!$D:$D,14,Detail!$C:$C,2)</f>
        <v>6.0026650317013264E-11</v>
      </c>
      <c r="BR412" s="24">
        <f>SUMIFS(Detail!AG:AG,Detail!$A:$A,$B412,Detail!$D:$D,14,Detail!$C:$C,3)</f>
        <v>2.7284841053187847E-11</v>
      </c>
      <c r="BS412" s="24">
        <f>SUMIFS(Detail!AG:AG,Detail!$A:$A,$B412,Detail!$D:$D,14,Detail!$C:$C,4)</f>
        <v>1.546140993013978E-11</v>
      </c>
      <c r="BT412" s="33">
        <f t="shared" ref="BT412:BT422" si="727">SUM(BP412:BS412)</f>
        <v>2.2100721253082156E-10</v>
      </c>
      <c r="BU412" s="24">
        <f>SUMIFS(Detail!AG:AG,Detail!$A:$A,$B412,Detail!$D:$D,15,Detail!$C:$C,1)</f>
        <v>9.0949470177292824E-12</v>
      </c>
      <c r="BV412" s="24">
        <f>SUMIFS(Detail!AG:AG,Detail!$A:$A,$B412,Detail!$D:$D,15,Detail!$C:$C,2)</f>
        <v>1.8189894035458565E-12</v>
      </c>
      <c r="BW412" s="24">
        <f>SUMIFS(Detail!AG:AG,Detail!$A:$A,$B412,Detail!$D:$D,15,Detail!$C:$C,3)</f>
        <v>9.0949470177292824E-13</v>
      </c>
      <c r="BX412" s="24">
        <f>SUMIFS(Detail!AG:AG,Detail!$A:$A,$B412,Detail!$D:$D,15,Detail!$C:$C,4)</f>
        <v>0</v>
      </c>
      <c r="BY412" s="33">
        <f t="shared" ref="BY412:BY422" si="728">SUM(BU412:BX412)</f>
        <v>1.1823431123048067E-11</v>
      </c>
      <c r="BZ412" s="24">
        <f>SUMIFS(Detail!AG:AG,Detail!$A:$A,$B412,Detail!$D:$D,16,Detail!$C:$C,1)</f>
        <v>1.8189894035458565E-12</v>
      </c>
      <c r="CA412" s="24">
        <f>SUMIFS(Detail!AG:AG,Detail!$A:$A,$B412,Detail!$D:$D,16,Detail!$C:$C,2)</f>
        <v>0</v>
      </c>
      <c r="CB412" s="24">
        <f>SUMIFS(Detail!AG:AG,Detail!$A:$A,$B412,Detail!$D:$D,16,Detail!$C:$C,3)</f>
        <v>0</v>
      </c>
      <c r="CC412" s="24">
        <f>SUMIFS(Detail!AG:AG,Detail!$A:$A,$B412,Detail!$D:$D,16,Detail!$C:$C,4)</f>
        <v>9.0949470177292824E-13</v>
      </c>
      <c r="CD412" s="33">
        <f t="shared" ref="CD412:CD422" si="729">SUM(BZ412:CC412)</f>
        <v>2.7284841053187847E-12</v>
      </c>
      <c r="CE412" s="24">
        <f>SUMIFS(Detail!AG:AG,Detail!$A:$A,$B412,Detail!$D:$D,17,Detail!$C:$C,1)</f>
        <v>0</v>
      </c>
      <c r="CF412" s="24">
        <f>SUMIFS(Detail!AG:AG,Detail!$A:$A,$B412,Detail!$D:$D,17,Detail!$C:$C,2)</f>
        <v>0</v>
      </c>
      <c r="CG412" s="24">
        <f>SUMIFS(Detail!AG:AG,Detail!$A:$A,$B412,Detail!$D:$D,17,Detail!$C:$C,3)</f>
        <v>0</v>
      </c>
      <c r="CH412" s="24">
        <f>SUMIFS(Detail!AG:AG,Detail!$A:$A,$B412,Detail!$D:$D,17,Detail!$C:$C,4)</f>
        <v>0</v>
      </c>
      <c r="CI412" s="33">
        <f t="shared" ref="CI412:CI422" si="730">SUM(CE412:CH412)</f>
        <v>0</v>
      </c>
      <c r="CJ412" s="24">
        <f>SUMIFS(Detail!AG:AG,Detail!$A:$A,$B412,Detail!$D:$D,18,Detail!$C:$C,1)</f>
        <v>0</v>
      </c>
      <c r="CK412" s="24">
        <f>SUMIFS(Detail!AG:AG,Detail!$A:$A,$B412,Detail!$D:$D,18,Detail!$C:$C,2)</f>
        <v>0</v>
      </c>
      <c r="CL412" s="24">
        <f>SUMIFS(Detail!AG:AG,Detail!$A:$A,$B412,Detail!$D:$D,18,Detail!$C:$C,3)</f>
        <v>0</v>
      </c>
      <c r="CM412" s="24">
        <f>SUMIFS(Detail!AG:AG,Detail!$A:$A,$B412,Detail!$D:$D,18,Detail!$C:$C,4)</f>
        <v>0</v>
      </c>
      <c r="CN412" s="33">
        <f t="shared" ref="CN412:CN422" si="731">SUM(CJ412:CM412)</f>
        <v>0</v>
      </c>
      <c r="CO412" s="24">
        <f>SUMIFS(Detail!AG:AG,Detail!$A:$A,$B412,Detail!$D:$D,19,Detail!$C:$C,1)</f>
        <v>0</v>
      </c>
      <c r="CP412" s="24">
        <f>SUMIFS(Detail!AG:AG,Detail!$A:$A,$B412,Detail!$D:$D,19,Detail!$C:$C,2)</f>
        <v>0</v>
      </c>
      <c r="CQ412" s="24">
        <f>SUMIFS(Detail!AG:AG,Detail!$A:$A,$B412,Detail!$D:$D,19,Detail!$C:$C,3)</f>
        <v>0</v>
      </c>
      <c r="CR412" s="24">
        <f>SUMIFS(Detail!AG:AG,Detail!$A:$A,$B412,Detail!$D:$D,19,Detail!$C:$C,4)</f>
        <v>0</v>
      </c>
      <c r="CS412" s="33">
        <f t="shared" ref="CS412:CS422" si="732">SUM(CO412:CR412)</f>
        <v>0</v>
      </c>
      <c r="CT412" s="24">
        <f>SUMIFS(Detail!AG:AG,Detail!$A:$A,$B412,Detail!$D:$D,20,Detail!$C:$C,1)</f>
        <v>0</v>
      </c>
      <c r="CU412" s="24">
        <f>SUMIFS(Detail!AG:AG,Detail!$A:$A,$B412,Detail!$D:$D,20,Detail!$C:$C,2)</f>
        <v>0</v>
      </c>
      <c r="CV412" s="24">
        <f>SUMIFS(Detail!AG:AG,Detail!$A:$A,$B412,Detail!$D:$D,20,Detail!$C:$C,3)</f>
        <v>0</v>
      </c>
      <c r="CW412" s="24">
        <f>SUMIFS(Detail!AG:AG,Detail!$A:$A,$B412,Detail!$D:$D,20,Detail!$C:$C,4)</f>
        <v>0</v>
      </c>
      <c r="CX412" s="33">
        <f t="shared" ref="CX412:CX422" si="733">SUM(CT412:CW412)</f>
        <v>0</v>
      </c>
      <c r="CY412" s="24">
        <f>SUMIFS(Detail!AG:AG,Detail!$A:$A,$B412,Detail!$D:$D,21,Detail!$C:$C,1)</f>
        <v>0</v>
      </c>
      <c r="CZ412" s="24">
        <f>SUMIFS(Detail!AG:AG,Detail!$A:$A,$B412,Detail!$D:$D,21,Detail!$C:$C,2)</f>
        <v>0</v>
      </c>
      <c r="DA412" s="24">
        <f>SUMIFS(Detail!AG:AG,Detail!$A:$A,$B412,Detail!$D:$D,21,Detail!$C:$C,3)</f>
        <v>0</v>
      </c>
      <c r="DB412" s="24">
        <f>SUMIFS(Detail!AG:AG,Detail!$A:$A,$B412,Detail!$D:$D,21,Detail!$C:$C,4)</f>
        <v>0</v>
      </c>
      <c r="DC412" s="33">
        <f t="shared" ref="DC412:DC422" si="734">SUM(CY412:DB412)</f>
        <v>0</v>
      </c>
      <c r="DD412" s="86">
        <f>SUMIFS(Detail!AG:AG,Detail!$A:$A,$B412,Detail!$B:$B,"&gt;60")</f>
        <v>219.96084397343839</v>
      </c>
    </row>
    <row r="413" spans="1:108" x14ac:dyDescent="0.25">
      <c r="A413" t="s">
        <v>5667</v>
      </c>
      <c r="B413" s="32" t="s">
        <v>5121</v>
      </c>
      <c r="C413" s="24">
        <f>SUMIFS(Detail!AG:AG,Detail!$A:$A,$B413,Detail!$D:$D,1,Detail!$C:$C,1)</f>
        <v>0</v>
      </c>
      <c r="D413" s="24">
        <f>SUMIFS(Detail!AG:AG,Detail!$A:$A,$B413,Detail!$D:$D,1,Detail!$C:$C,2)</f>
        <v>0</v>
      </c>
      <c r="E413" s="24">
        <f>SUMIFS(Detail!AG:AG,Detail!$A:$A,$B413,Detail!$D:$D,1,Detail!$C:$C,3)</f>
        <v>11.758432556439262</v>
      </c>
      <c r="F413" s="24">
        <f>SUMIFS(Detail!AG:AG,Detail!$A:$A,$B413,Detail!$D:$D,1,Detail!$C:$C,4)</f>
        <v>80.4150944150811</v>
      </c>
      <c r="G413" s="33">
        <f t="shared" si="714"/>
        <v>92.17352697152036</v>
      </c>
      <c r="H413" s="24">
        <f>SUMIFS(Detail!AG:AG,Detail!$A:$A,$B413,Detail!$D:$D,2,Detail!$C:$C,1)</f>
        <v>113.77135785028163</v>
      </c>
      <c r="I413" s="24">
        <f>SUMIFS(Detail!AG:AG,Detail!$A:$A,$B413,Detail!$D:$D,2,Detail!$C:$C,2)</f>
        <v>109.0225155983691</v>
      </c>
      <c r="J413" s="24">
        <f>SUMIFS(Detail!AG:AG,Detail!$A:$A,$B413,Detail!$D:$D,2,Detail!$C:$C,3)</f>
        <v>124.03456898199653</v>
      </c>
      <c r="K413" s="24">
        <f>SUMIFS(Detail!AG:AG,Detail!$A:$A,$B413,Detail!$D:$D,2,Detail!$C:$C,4)</f>
        <v>178.93095919621857</v>
      </c>
      <c r="L413" s="33">
        <f t="shared" si="715"/>
        <v>525.75940162686584</v>
      </c>
      <c r="M413" s="24">
        <f>SUMIFS(Detail!AG:AG,Detail!$A:$A,$B413,Detail!$D:$D,3,Detail!$C:$C,1)</f>
        <v>191.50983215725557</v>
      </c>
      <c r="N413" s="24">
        <f>SUMIFS(Detail!AG:AG,Detail!$A:$A,$B413,Detail!$D:$D,3,Detail!$C:$C,2)</f>
        <v>177.55979785835382</v>
      </c>
      <c r="O413" s="24">
        <f>SUMIFS(Detail!AG:AG,Detail!$A:$A,$B413,Detail!$D:$D,3,Detail!$C:$C,3)</f>
        <v>158.67169497877546</v>
      </c>
      <c r="P413" s="24">
        <f>SUMIFS(Detail!AG:AG,Detail!$A:$A,$B413,Detail!$D:$D,3,Detail!$C:$C,4)</f>
        <v>165.30042531160029</v>
      </c>
      <c r="Q413" s="33">
        <f t="shared" si="716"/>
        <v>693.04175030598515</v>
      </c>
      <c r="R413" s="24">
        <f>SUMIFS(Detail!AG:AG,Detail!$A:$A,$B413,Detail!$D:$D,4,Detail!$C:$C,1)</f>
        <v>216.13037336767024</v>
      </c>
      <c r="S413" s="24">
        <f>SUMIFS(Detail!AG:AG,Detail!$A:$A,$B413,Detail!$D:$D,4,Detail!$C:$C,2)</f>
        <v>224.16041164443391</v>
      </c>
      <c r="T413" s="24">
        <f>SUMIFS(Detail!AG:AG,Detail!$A:$A,$B413,Detail!$D:$D,4,Detail!$C:$C,3)</f>
        <v>205.51862333057716</v>
      </c>
      <c r="U413" s="24">
        <f>SUMIFS(Detail!AG:AG,Detail!$A:$A,$B413,Detail!$D:$D,4,Detail!$C:$C,4)</f>
        <v>182.56017718426233</v>
      </c>
      <c r="V413" s="33">
        <f t="shared" si="717"/>
        <v>828.36958552694364</v>
      </c>
      <c r="W413" s="24">
        <f>SUMIFS(Detail!AG:AG,Detail!$A:$A,$B413,Detail!$D:$D,5,Detail!$C:$C,1)</f>
        <v>187.04030079658241</v>
      </c>
      <c r="X413" s="24">
        <f>SUMIFS(Detail!AG:AG,Detail!$A:$A,$B413,Detail!$D:$D,5,Detail!$C:$C,2)</f>
        <v>238.41917049532503</v>
      </c>
      <c r="Y413" s="24">
        <f>SUMIFS(Detail!AG:AG,Detail!$A:$A,$B413,Detail!$D:$D,5,Detail!$C:$C,3)</f>
        <v>245.23129380223736</v>
      </c>
      <c r="Z413" s="24">
        <f>SUMIFS(Detail!AG:AG,Detail!$A:$A,$B413,Detail!$D:$D,5,Detail!$C:$C,4)</f>
        <v>224.32750150100037</v>
      </c>
      <c r="AA413" s="33">
        <f t="shared" si="718"/>
        <v>895.01826659514518</v>
      </c>
      <c r="AB413" s="24">
        <f>SUMIFS(Detail!AG:AG,Detail!$A:$A,$B413,Detail!$D:$D,6,Detail!$C:$C,1)</f>
        <v>186.30333554356503</v>
      </c>
      <c r="AC413" s="24">
        <f>SUMIFS(Detail!AG:AG,Detail!$A:$A,$B413,Detail!$D:$D,6,Detail!$C:$C,2)</f>
        <v>137.70123103755304</v>
      </c>
      <c r="AD413" s="24">
        <f>SUMIFS(Detail!AG:AG,Detail!$A:$A,$B413,Detail!$D:$D,6,Detail!$C:$C,3)</f>
        <v>104.53837180061828</v>
      </c>
      <c r="AE413" s="24">
        <f>SUMIFS(Detail!AG:AG,Detail!$A:$A,$B413,Detail!$D:$D,6,Detail!$C:$C,4)</f>
        <v>81.914525264468011</v>
      </c>
      <c r="AF413" s="33">
        <f t="shared" si="719"/>
        <v>510.45746364620436</v>
      </c>
      <c r="AG413" s="24">
        <f>SUMIFS(Detail!AG:AG,Detail!$A:$A,$B413,Detail!$D:$D,7,Detail!$C:$C,1)</f>
        <v>65.799682483205288</v>
      </c>
      <c r="AH413" s="24">
        <f>SUMIFS(Detail!AG:AG,Detail!$A:$A,$B413,Detail!$D:$D,7,Detail!$C:$C,2)</f>
        <v>53.89753067808897</v>
      </c>
      <c r="AI413" s="24">
        <f>SUMIFS(Detail!AG:AG,Detail!$A:$A,$B413,Detail!$D:$D,7,Detail!$C:$C,3)</f>
        <v>44.849329490644323</v>
      </c>
      <c r="AJ413" s="24">
        <f>SUMIFS(Detail!AG:AG,Detail!$A:$A,$B413,Detail!$D:$D,7,Detail!$C:$C,4)</f>
        <v>37.808712499079775</v>
      </c>
      <c r="AK413" s="33">
        <f t="shared" si="720"/>
        <v>202.35525515101835</v>
      </c>
      <c r="AL413" s="24">
        <f>SUMIFS(Detail!AG:AG,Detail!$A:$A,$B413,Detail!$D:$D,8,Detail!$C:$C,1)</f>
        <v>32.224339404759576</v>
      </c>
      <c r="AM413" s="24">
        <f>SUMIFS(Detail!AG:AG,Detail!$A:$A,$B413,Detail!$D:$D,8,Detail!$C:$C,2)</f>
        <v>27.723409488650304</v>
      </c>
      <c r="AN413" s="24">
        <f>SUMIFS(Detail!AG:AG,Detail!$A:$A,$B413,Detail!$D:$D,8,Detail!$C:$C,3)</f>
        <v>24.045880273784405</v>
      </c>
      <c r="AO413" s="24">
        <f>SUMIFS(Detail!AG:AG,Detail!$A:$A,$B413,Detail!$D:$D,8,Detail!$C:$C,4)</f>
        <v>21.005542382231397</v>
      </c>
      <c r="AP413" s="33">
        <f t="shared" si="721"/>
        <v>104.99917154942568</v>
      </c>
      <c r="AQ413" s="24">
        <f>SUMIFS(Detail!AG:AG,Detail!$A:$A,$B413,Detail!$D:$D,9,Detail!$C:$C,1)</f>
        <v>18.466039176673803</v>
      </c>
      <c r="AR413" s="24">
        <f>SUMIFS(Detail!AG:AG,Detail!$A:$A,$B413,Detail!$D:$D,9,Detail!$C:$C,2)</f>
        <v>16.325573206665922</v>
      </c>
      <c r="AS413" s="24">
        <f>SUMIFS(Detail!AG:AG,Detail!$A:$A,$B413,Detail!$D:$D,9,Detail!$C:$C,3)</f>
        <v>14.506856939993668</v>
      </c>
      <c r="AT413" s="24">
        <f>SUMIFS(Detail!AG:AG,Detail!$A:$A,$B413,Detail!$D:$D,9,Detail!$C:$C,4)</f>
        <v>12.950335616789289</v>
      </c>
      <c r="AU413" s="33">
        <f t="shared" si="722"/>
        <v>62.248804940122682</v>
      </c>
      <c r="AV413" s="24">
        <f>SUMIFS(Detail!AG:AG,Detail!$A:$A,$B413,Detail!$D:$D,10,Detail!$C:$C,1)</f>
        <v>11.60951143653665</v>
      </c>
      <c r="AW413" s="24">
        <f>SUMIFS(Detail!AG:AG,Detail!$A:$A,$B413,Detail!$D:$D,10,Detail!$C:$C,2)</f>
        <v>10.44765190089629</v>
      </c>
      <c r="AX413" s="24">
        <f>SUMIFS(Detail!AG:AG,Detail!$A:$A,$B413,Detail!$D:$D,10,Detail!$C:$C,3)</f>
        <v>9.4354306539580648</v>
      </c>
      <c r="AY413" s="24">
        <f>SUMIFS(Detail!AG:AG,Detail!$A:$A,$B413,Detail!$D:$D,10,Detail!$C:$C,4)</f>
        <v>8.5492092798035628</v>
      </c>
      <c r="AZ413" s="33">
        <f t="shared" si="723"/>
        <v>40.041803271194567</v>
      </c>
      <c r="BA413" s="24">
        <f>SUMIFS(Detail!AG:AG,Detail!$A:$A,$B413,Detail!$D:$D,11,Detail!$C:$C,1)</f>
        <v>7.7697676765360484</v>
      </c>
      <c r="BB413" s="24">
        <f>SUMIFS(Detail!AG:AG,Detail!$A:$A,$B413,Detail!$D:$D,11,Detail!$C:$C,2)</f>
        <v>7.0813535155766658</v>
      </c>
      <c r="BC413" s="24">
        <f>SUMIFS(Detail!AG:AG,Detail!$A:$A,$B413,Detail!$D:$D,11,Detail!$C:$C,3)</f>
        <v>6.4709620491339592</v>
      </c>
      <c r="BD413" s="24">
        <f>SUMIFS(Detail!AG:AG,Detail!$A:$A,$B413,Detail!$D:$D,11,Detail!$C:$C,4)</f>
        <v>5.9277844572484355</v>
      </c>
      <c r="BE413" s="33">
        <f t="shared" si="724"/>
        <v>27.249867698495109</v>
      </c>
      <c r="BF413" s="24">
        <f>SUMIFS(Detail!AG:AG,Detail!$A:$A,$B413,Detail!$D:$D,12,Detail!$C:$C,1)</f>
        <v>5.4427810377719652</v>
      </c>
      <c r="BG413" s="24">
        <f>SUMIFS(Detail!AG:AG,Detail!$A:$A,$B413,Detail!$D:$D,12,Detail!$C:$C,2)</f>
        <v>5.0083479233512662</v>
      </c>
      <c r="BH413" s="24">
        <f>SUMIFS(Detail!AG:AG,Detail!$A:$A,$B413,Detail!$D:$D,12,Detail!$C:$C,3)</f>
        <v>4.6180545992133375</v>
      </c>
      <c r="BI413" s="24">
        <f>SUMIFS(Detail!AG:AG,Detail!$A:$A,$B413,Detail!$D:$D,12,Detail!$C:$C,4)</f>
        <v>4.2664355375218292</v>
      </c>
      <c r="BJ413" s="33">
        <f t="shared" si="725"/>
        <v>19.335619097858398</v>
      </c>
      <c r="BK413" s="24">
        <f>SUMIFS(Detail!AG:AG,Detail!$A:$A,$B413,Detail!$D:$D,13,Detail!$C:$C,1)</f>
        <v>3.9488235676121803</v>
      </c>
      <c r="BL413" s="24">
        <f>SUMIFS(Detail!AG:AG,Detail!$A:$A,$B413,Detail!$D:$D,13,Detail!$C:$C,2)</f>
        <v>3.6612157032946016</v>
      </c>
      <c r="BM413" s="24">
        <f>SUMIFS(Detail!AG:AG,Detail!$A:$A,$B413,Detail!$D:$D,13,Detail!$C:$C,3)</f>
        <v>3.4001644082459279</v>
      </c>
      <c r="BN413" s="24">
        <f>SUMIFS(Detail!AG:AG,Detail!$A:$A,$B413,Detail!$D:$D,13,Detail!$C:$C,4)</f>
        <v>3.162688944033107</v>
      </c>
      <c r="BO413" s="33">
        <f t="shared" si="726"/>
        <v>14.172892623185817</v>
      </c>
      <c r="BP413" s="24">
        <f>SUMIFS(Detail!AG:AG,Detail!$A:$A,$B413,Detail!$D:$D,14,Detail!$C:$C,1)</f>
        <v>2.9462026812475415</v>
      </c>
      <c r="BQ413" s="24">
        <f>SUMIFS(Detail!AG:AG,Detail!$A:$A,$B413,Detail!$D:$D,14,Detail!$C:$C,2)</f>
        <v>2.748453180821798</v>
      </c>
      <c r="BR413" s="24">
        <f>SUMIFS(Detail!AG:AG,Detail!$A:$A,$B413,Detail!$D:$D,14,Detail!$C:$C,3)</f>
        <v>2.5674725531312106</v>
      </c>
      <c r="BS413" s="24">
        <f>SUMIFS(Detail!AG:AG,Detail!$A:$A,$B413,Detail!$D:$D,14,Detail!$C:$C,4)</f>
        <v>2.4015361360593488</v>
      </c>
      <c r="BT413" s="33">
        <f t="shared" si="727"/>
        <v>10.663664551259899</v>
      </c>
      <c r="BU413" s="24">
        <f>SUMIFS(Detail!AG:AG,Detail!$A:$A,$B413,Detail!$D:$D,15,Detail!$C:$C,1)</f>
        <v>2.2491279429650604</v>
      </c>
      <c r="BV413" s="24">
        <f>SUMIFS(Detail!AG:AG,Detail!$A:$A,$B413,Detail!$D:$D,15,Detail!$C:$C,2)</f>
        <v>2.1089116479120094</v>
      </c>
      <c r="BW413" s="24">
        <f>SUMIFS(Detail!AG:AG,Detail!$A:$A,$B413,Detail!$D:$D,15,Detail!$C:$C,3)</f>
        <v>1.9797061220069736</v>
      </c>
      <c r="BX413" s="24">
        <f>SUMIFS(Detail!AG:AG,Detail!$A:$A,$B413,Detail!$D:$D,15,Detail!$C:$C,4)</f>
        <v>1.8604647273905357</v>
      </c>
      <c r="BY413" s="33">
        <f t="shared" si="728"/>
        <v>8.198210440274579</v>
      </c>
      <c r="BZ413" s="24">
        <f>SUMIFS(Detail!AG:AG,Detail!$A:$A,$B413,Detail!$D:$D,16,Detail!$C:$C,1)</f>
        <v>1.7502577273990028</v>
      </c>
      <c r="CA413" s="24">
        <f>SUMIFS(Detail!AG:AG,Detail!$A:$A,$B413,Detail!$D:$D,16,Detail!$C:$C,2)</f>
        <v>1.6482572915738274</v>
      </c>
      <c r="CB413" s="24">
        <f>SUMIFS(Detail!AG:AG,Detail!$A:$A,$B413,Detail!$D:$D,16,Detail!$C:$C,3)</f>
        <v>1.5537246700873766</v>
      </c>
      <c r="CC413" s="24">
        <f>SUMIFS(Detail!AG:AG,Detail!$A:$A,$B413,Detail!$D:$D,16,Detail!$C:$C,4)</f>
        <v>1.4659991886251191</v>
      </c>
      <c r="CD413" s="33">
        <f t="shared" si="729"/>
        <v>6.4182388776853259</v>
      </c>
      <c r="CE413" s="24">
        <f>SUMIFS(Detail!AG:AG,Detail!$A:$A,$B413,Detail!$D:$D,17,Detail!$C:$C,1)</f>
        <v>1.3844887765662861</v>
      </c>
      <c r="CF413" s="24">
        <f>SUMIFS(Detail!AG:AG,Detail!$A:$A,$B413,Detail!$D:$D,17,Detail!$C:$C,2)</f>
        <v>1.3086617909134475</v>
      </c>
      <c r="CG413" s="24">
        <f>SUMIFS(Detail!AG:AG,Detail!$A:$A,$B413,Detail!$D:$D,17,Detail!$C:$C,3)</f>
        <v>1.2380399390199273</v>
      </c>
      <c r="CH413" s="24">
        <f>SUMIFS(Detail!AG:AG,Detail!$A:$A,$B413,Detail!$D:$D,17,Detail!$C:$C,4)</f>
        <v>1.1721921358362124</v>
      </c>
      <c r="CI413" s="33">
        <f t="shared" si="730"/>
        <v>5.1033826423358732</v>
      </c>
      <c r="CJ413" s="24">
        <f>SUMIFS(Detail!AG:AG,Detail!$A:$A,$B413,Detail!$D:$D,18,Detail!$C:$C,1)</f>
        <v>1.1107291586440624</v>
      </c>
      <c r="CK413" s="24">
        <f>SUMIFS(Detail!AG:AG,Detail!$A:$A,$B413,Detail!$D:$D,18,Detail!$C:$C,2)</f>
        <v>1.0532989840594382</v>
      </c>
      <c r="CL413" s="24">
        <f>SUMIFS(Detail!AG:AG,Detail!$A:$A,$B413,Detail!$D:$D,18,Detail!$C:$C,3)</f>
        <v>0.99958271059585968</v>
      </c>
      <c r="CM413" s="24">
        <f>SUMIFS(Detail!AG:AG,Detail!$A:$A,$B413,Detail!$D:$D,18,Detail!$C:$C,4)</f>
        <v>0.94929098497550513</v>
      </c>
      <c r="CN413" s="33">
        <f t="shared" si="731"/>
        <v>4.1129018382748654</v>
      </c>
      <c r="CO413" s="24">
        <f>SUMIFS(Detail!AG:AG,Detail!$A:$A,$B413,Detail!$D:$D,19,Detail!$C:$C,1)</f>
        <v>0.90216086307600563</v>
      </c>
      <c r="CP413" s="24">
        <f>SUMIFS(Detail!AG:AG,Detail!$A:$A,$B413,Detail!$D:$D,19,Detail!$C:$C,2)</f>
        <v>0.85795304669909456</v>
      </c>
      <c r="CQ413" s="24">
        <f>SUMIFS(Detail!AG:AG,Detail!$A:$A,$B413,Detail!$D:$D,19,Detail!$C:$C,3)</f>
        <v>0.81644944617437432</v>
      </c>
      <c r="CR413" s="24">
        <f>SUMIFS(Detail!AG:AG,Detail!$A:$A,$B413,Detail!$D:$D,19,Detail!$C:$C,4)</f>
        <v>0.77745102609969763</v>
      </c>
      <c r="CS413" s="33">
        <f t="shared" si="732"/>
        <v>3.3540143820491721</v>
      </c>
      <c r="CT413" s="24">
        <f>SUMIFS(Detail!AG:AG,Detail!$A:$A,$B413,Detail!$D:$D,20,Detail!$C:$C,1)</f>
        <v>0.74077589761782292</v>
      </c>
      <c r="CU413" s="24">
        <f>SUMIFS(Detail!AG:AG,Detail!$A:$A,$B413,Detail!$D:$D,20,Detail!$C:$C,2)</f>
        <v>0.70625762594772823</v>
      </c>
      <c r="CV413" s="24">
        <f>SUMIFS(Detail!AG:AG,Detail!$A:$A,$B413,Detail!$D:$D,20,Detail!$C:$C,3)</f>
        <v>0.6737437260671868</v>
      </c>
      <c r="CW413" s="24">
        <f>SUMIFS(Detail!AG:AG,Detail!$A:$A,$B413,Detail!$D:$D,20,Detail!$C:$C,4)</f>
        <v>0.64309432341860884</v>
      </c>
      <c r="CX413" s="33">
        <f t="shared" si="733"/>
        <v>2.7638715730513468</v>
      </c>
      <c r="CY413" s="24">
        <f>SUMIFS(Detail!AG:AG,Detail!$A:$A,$B413,Detail!$D:$D,21,Detail!$C:$C,1)</f>
        <v>4.572378721383302</v>
      </c>
      <c r="CZ413" s="24">
        <f>SUMIFS(Detail!AG:AG,Detail!$A:$A,$B413,Detail!$D:$D,21,Detail!$C:$C,2)</f>
        <v>0</v>
      </c>
      <c r="DA413" s="24">
        <f>SUMIFS(Detail!AG:AG,Detail!$A:$A,$B413,Detail!$D:$D,21,Detail!$C:$C,3)</f>
        <v>0</v>
      </c>
      <c r="DB413" s="24">
        <f>SUMIFS(Detail!AG:AG,Detail!$A:$A,$B413,Detail!$D:$D,21,Detail!$C:$C,4)</f>
        <v>0</v>
      </c>
      <c r="DC413" s="33">
        <f t="shared" si="734"/>
        <v>4.572378721383302</v>
      </c>
      <c r="DD413" s="86">
        <f>SUMIFS(Detail!AG:AG,Detail!$A:$A,$B413,Detail!$B:$B,"&gt;60")</f>
        <v>1026.0475410038193</v>
      </c>
    </row>
    <row r="414" spans="1:108" x14ac:dyDescent="0.25">
      <c r="A414" t="s">
        <v>5668</v>
      </c>
      <c r="B414" s="32" t="s">
        <v>5122</v>
      </c>
      <c r="C414" s="24">
        <f>SUMIFS(Detail!AG:AG,Detail!$A:$A,$B414,Detail!$D:$D,1,Detail!$C:$C,1)</f>
        <v>0</v>
      </c>
      <c r="D414" s="24">
        <f>SUMIFS(Detail!AG:AG,Detail!$A:$A,$B414,Detail!$D:$D,1,Detail!$C:$C,2)</f>
        <v>0</v>
      </c>
      <c r="E414" s="24">
        <f>SUMIFS(Detail!AG:AG,Detail!$A:$A,$B414,Detail!$D:$D,1,Detail!$C:$C,3)</f>
        <v>30.833992779328696</v>
      </c>
      <c r="F414" s="24">
        <f>SUMIFS(Detail!AG:AG,Detail!$A:$A,$B414,Detail!$D:$D,1,Detail!$C:$C,4)</f>
        <v>95.683455231719321</v>
      </c>
      <c r="G414" s="33">
        <f t="shared" si="714"/>
        <v>126.51744801104802</v>
      </c>
      <c r="H414" s="24">
        <f>SUMIFS(Detail!AG:AG,Detail!$A:$A,$B414,Detail!$D:$D,2,Detail!$C:$C,1)</f>
        <v>117.86740042123857</v>
      </c>
      <c r="I414" s="24">
        <f>SUMIFS(Detail!AG:AG,Detail!$A:$A,$B414,Detail!$D:$D,2,Detail!$C:$C,2)</f>
        <v>150.10138339037118</v>
      </c>
      <c r="J414" s="24">
        <f>SUMIFS(Detail!AG:AG,Detail!$A:$A,$B414,Detail!$D:$D,2,Detail!$C:$C,3)</f>
        <v>186.49558609967295</v>
      </c>
      <c r="K414" s="24">
        <f>SUMIFS(Detail!AG:AG,Detail!$A:$A,$B414,Detail!$D:$D,2,Detail!$C:$C,4)</f>
        <v>223.69671284414255</v>
      </c>
      <c r="L414" s="33">
        <f t="shared" si="715"/>
        <v>678.16108275542524</v>
      </c>
      <c r="M414" s="24">
        <f>SUMIFS(Detail!AG:AG,Detail!$A:$A,$B414,Detail!$D:$D,3,Detail!$C:$C,1)</f>
        <v>242.60545265981671</v>
      </c>
      <c r="N414" s="24">
        <f>SUMIFS(Detail!AG:AG,Detail!$A:$A,$B414,Detail!$D:$D,3,Detail!$C:$C,2)</f>
        <v>248.56614602142031</v>
      </c>
      <c r="O414" s="24">
        <f>SUMIFS(Detail!AG:AG,Detail!$A:$A,$B414,Detail!$D:$D,3,Detail!$C:$C,3)</f>
        <v>303.84967101976622</v>
      </c>
      <c r="P414" s="24">
        <f>SUMIFS(Detail!AG:AG,Detail!$A:$A,$B414,Detail!$D:$D,3,Detail!$C:$C,4)</f>
        <v>374.14813676677386</v>
      </c>
      <c r="Q414" s="33">
        <f t="shared" si="716"/>
        <v>1169.1694064677772</v>
      </c>
      <c r="R414" s="24">
        <f>SUMIFS(Detail!AG:AG,Detail!$A:$A,$B414,Detail!$D:$D,4,Detail!$C:$C,1)</f>
        <v>447.78568214493544</v>
      </c>
      <c r="S414" s="24">
        <f>SUMIFS(Detail!AG:AG,Detail!$A:$A,$B414,Detail!$D:$D,4,Detail!$C:$C,2)</f>
        <v>485.35041698670557</v>
      </c>
      <c r="T414" s="24">
        <f>SUMIFS(Detail!AG:AG,Detail!$A:$A,$B414,Detail!$D:$D,4,Detail!$C:$C,3)</f>
        <v>497.18379320848044</v>
      </c>
      <c r="U414" s="24">
        <f>SUMIFS(Detail!AG:AG,Detail!$A:$A,$B414,Detail!$D:$D,4,Detail!$C:$C,4)</f>
        <v>607.71893878990522</v>
      </c>
      <c r="V414" s="33">
        <f t="shared" si="717"/>
        <v>2038.0388311300267</v>
      </c>
      <c r="W414" s="24">
        <f>SUMIFS(Detail!AG:AG,Detail!$A:$A,$B414,Detail!$D:$D,5,Detail!$C:$C,1)</f>
        <v>748.30392252528463</v>
      </c>
      <c r="X414" s="24">
        <f>SUMIFS(Detail!AG:AG,Detail!$A:$A,$B414,Detail!$D:$D,5,Detail!$C:$C,2)</f>
        <v>895.57441584480057</v>
      </c>
      <c r="Y414" s="24">
        <f>SUMIFS(Detail!AG:AG,Detail!$A:$A,$B414,Detail!$D:$D,5,Detail!$C:$C,3)</f>
        <v>970.70207488567212</v>
      </c>
      <c r="Z414" s="24">
        <f>SUMIFS(Detail!AG:AG,Detail!$A:$A,$B414,Detail!$D:$D,5,Detail!$C:$C,4)</f>
        <v>994.36809965697103</v>
      </c>
      <c r="AA414" s="33">
        <f t="shared" si="718"/>
        <v>3608.9485129127283</v>
      </c>
      <c r="AB414" s="24">
        <f>SUMIFS(Detail!AG:AG,Detail!$A:$A,$B414,Detail!$D:$D,6,Detail!$C:$C,1)</f>
        <v>432.23815357542662</v>
      </c>
      <c r="AC414" s="24">
        <f>SUMIFS(Detail!AG:AG,Detail!$A:$A,$B414,Detail!$D:$D,6,Detail!$C:$C,2)</f>
        <v>94.879988095388399</v>
      </c>
      <c r="AD414" s="24">
        <f>SUMIFS(Detail!AG:AG,Detail!$A:$A,$B414,Detail!$D:$D,6,Detail!$C:$C,3)</f>
        <v>26.739762385538597</v>
      </c>
      <c r="AE414" s="24">
        <f>SUMIFS(Detail!AG:AG,Detail!$A:$A,$B414,Detail!$D:$D,6,Detail!$C:$C,4)</f>
        <v>8.3941734270201778</v>
      </c>
      <c r="AF414" s="33">
        <f t="shared" si="719"/>
        <v>562.2520774833738</v>
      </c>
      <c r="AG414" s="24">
        <f>SUMIFS(Detail!AG:AG,Detail!$A:$A,$B414,Detail!$D:$D,7,Detail!$C:$C,1)</f>
        <v>2.8216667088672693</v>
      </c>
      <c r="AH414" s="24">
        <f>SUMIFS(Detail!AG:AG,Detail!$A:$A,$B414,Detail!$D:$D,7,Detail!$C:$C,2)</f>
        <v>0.9965962721971664</v>
      </c>
      <c r="AI414" s="24">
        <f>SUMIFS(Detail!AG:AG,Detail!$A:$A,$B414,Detail!$D:$D,7,Detail!$C:$C,3)</f>
        <v>0.36577477395530877</v>
      </c>
      <c r="AJ414" s="24">
        <f>SUMIFS(Detail!AG:AG,Detail!$A:$A,$B414,Detail!$D:$D,7,Detail!$C:$C,4)</f>
        <v>0.13850147098310117</v>
      </c>
      <c r="AK414" s="33">
        <f t="shared" si="720"/>
        <v>4.3225392260028457</v>
      </c>
      <c r="AL414" s="24">
        <f>SUMIFS(Detail!AG:AG,Detail!$A:$A,$B414,Detail!$D:$D,8,Detail!$C:$C,1)</f>
        <v>5.3832460082048783E-2</v>
      </c>
      <c r="AM414" s="24">
        <f>SUMIFS(Detail!AG:AG,Detail!$A:$A,$B414,Detail!$D:$D,8,Detail!$C:$C,2)</f>
        <v>2.1397534997049661E-2</v>
      </c>
      <c r="AN414" s="24">
        <f>SUMIFS(Detail!AG:AG,Detail!$A:$A,$B414,Detail!$D:$D,8,Detail!$C:$C,3)</f>
        <v>8.6730752109360765E-3</v>
      </c>
      <c r="AO414" s="24">
        <f>SUMIFS(Detail!AG:AG,Detail!$A:$A,$B414,Detail!$D:$D,8,Detail!$C:$C,4)</f>
        <v>3.5768022080446826E-3</v>
      </c>
      <c r="AP414" s="33">
        <f t="shared" si="721"/>
        <v>8.7479872498079203E-2</v>
      </c>
      <c r="AQ414" s="24">
        <f>SUMIFS(Detail!AG:AG,Detail!$A:$A,$B414,Detail!$D:$D,9,Detail!$C:$C,1)</f>
        <v>1.4980984924477525E-3</v>
      </c>
      <c r="AR414" s="24">
        <f>SUMIFS(Detail!AG:AG,Detail!$A:$A,$B414,Detail!$D:$D,9,Detail!$C:$C,2)</f>
        <v>6.3629786836827407E-4</v>
      </c>
      <c r="AS414" s="24">
        <f>SUMIFS(Detail!AG:AG,Detail!$A:$A,$B414,Detail!$D:$D,9,Detail!$C:$C,3)</f>
        <v>2.7372388285584748E-4</v>
      </c>
      <c r="AT414" s="24">
        <f>SUMIFS(Detail!AG:AG,Detail!$A:$A,$B414,Detail!$D:$D,9,Detail!$C:$C,4)</f>
        <v>1.1913442358491011E-4</v>
      </c>
      <c r="AU414" s="33">
        <f t="shared" si="722"/>
        <v>2.5272546672567842E-3</v>
      </c>
      <c r="AV414" s="24">
        <f>SUMIFS(Detail!AG:AG,Detail!$A:$A,$B414,Detail!$D:$D,10,Detail!$C:$C,1)</f>
        <v>5.2413121011340991E-5</v>
      </c>
      <c r="AW414" s="24">
        <f>SUMIFS(Detail!AG:AG,Detail!$A:$A,$B414,Detail!$D:$D,10,Detail!$C:$C,2)</f>
        <v>2.3290540411835536E-5</v>
      </c>
      <c r="AX414" s="24">
        <f>SUMIFS(Detail!AG:AG,Detail!$A:$A,$B414,Detail!$D:$D,10,Detail!$C:$C,3)</f>
        <v>1.0446180567669217E-5</v>
      </c>
      <c r="AY414" s="24">
        <f>SUMIFS(Detail!AG:AG,Detail!$A:$A,$B414,Detail!$D:$D,10,Detail!$C:$C,4)</f>
        <v>4.7261910367524251E-6</v>
      </c>
      <c r="AZ414" s="33">
        <f t="shared" si="723"/>
        <v>9.0876033027598169E-5</v>
      </c>
      <c r="BA414" s="24">
        <f>SUMIFS(Detail!AG:AG,Detail!$A:$A,$B414,Detail!$D:$D,11,Detail!$C:$C,1)</f>
        <v>2.1557989384746179E-6</v>
      </c>
      <c r="BB414" s="24">
        <f>SUMIFS(Detail!AG:AG,Detail!$A:$A,$B414,Detail!$D:$D,11,Detail!$C:$C,2)</f>
        <v>9.9091994343325496E-7</v>
      </c>
      <c r="BC414" s="24">
        <f>SUMIFS(Detail!AG:AG,Detail!$A:$A,$B414,Detail!$D:$D,11,Detail!$C:$C,3)</f>
        <v>4.5879460230935365E-7</v>
      </c>
      <c r="BD414" s="24">
        <f>SUMIFS(Detail!AG:AG,Detail!$A:$A,$B414,Detail!$D:$D,11,Detail!$C:$C,4)</f>
        <v>2.1388495952123776E-7</v>
      </c>
      <c r="BE414" s="33">
        <f t="shared" si="724"/>
        <v>3.8193984437384643E-6</v>
      </c>
      <c r="BF414" s="24">
        <f>SUMIFS(Detail!AG:AG,Detail!$A:$A,$B414,Detail!$D:$D,12,Detail!$C:$C,1)</f>
        <v>1.0036183084594086E-7</v>
      </c>
      <c r="BG414" s="24">
        <f>SUMIFS(Detail!AG:AG,Detail!$A:$A,$B414,Detail!$D:$D,12,Detail!$C:$C,2)</f>
        <v>4.7385583457071334E-8</v>
      </c>
      <c r="BH414" s="24">
        <f>SUMIFS(Detail!AG:AG,Detail!$A:$A,$B414,Detail!$D:$D,12,Detail!$C:$C,3)</f>
        <v>2.2505446395371109E-8</v>
      </c>
      <c r="BI414" s="24">
        <f>SUMIFS(Detail!AG:AG,Detail!$A:$A,$B414,Detail!$D:$D,12,Detail!$C:$C,4)</f>
        <v>1.0748408385552466E-8</v>
      </c>
      <c r="BJ414" s="33">
        <f t="shared" si="725"/>
        <v>1.8100126908393577E-7</v>
      </c>
      <c r="BK414" s="24">
        <f>SUMIFS(Detail!AG:AG,Detail!$A:$A,$B414,Detail!$D:$D,13,Detail!$C:$C,1)</f>
        <v>5.1604729378595948E-9</v>
      </c>
      <c r="BL414" s="24">
        <f>SUMIFS(Detail!AG:AG,Detail!$A:$A,$B414,Detail!$D:$D,13,Detail!$C:$C,2)</f>
        <v>2.4929249775595963E-9</v>
      </c>
      <c r="BM414" s="24">
        <f>SUMIFS(Detail!AG:AG,Detail!$A:$A,$B414,Detail!$D:$D,13,Detail!$C:$C,3)</f>
        <v>1.2087184586562216E-9</v>
      </c>
      <c r="BN414" s="24">
        <f>SUMIFS(Detail!AG:AG,Detail!$A:$A,$B414,Detail!$D:$D,13,Detail!$C:$C,4)</f>
        <v>5.9026206145063043E-10</v>
      </c>
      <c r="BO414" s="33">
        <f t="shared" si="726"/>
        <v>9.4523784355260432E-9</v>
      </c>
      <c r="BP414" s="24">
        <f>SUMIFS(Detail!AG:AG,Detail!$A:$A,$B414,Detail!$D:$D,14,Detail!$C:$C,1)</f>
        <v>2.8558133635669947E-10</v>
      </c>
      <c r="BQ414" s="24">
        <f>SUMIFS(Detail!AG:AG,Detail!$A:$A,$B414,Detail!$D:$D,14,Detail!$C:$C,2)</f>
        <v>1.4097167877480388E-10</v>
      </c>
      <c r="BR414" s="24">
        <f>SUMIFS(Detail!AG:AG,Detail!$A:$A,$B414,Detail!$D:$D,14,Detail!$C:$C,3)</f>
        <v>7.3669070843607187E-11</v>
      </c>
      <c r="BS414" s="24">
        <f>SUMIFS(Detail!AG:AG,Detail!$A:$A,$B414,Detail!$D:$D,14,Detail!$C:$C,4)</f>
        <v>3.2741809263825417E-11</v>
      </c>
      <c r="BT414" s="33">
        <f t="shared" si="727"/>
        <v>5.3296389523893595E-10</v>
      </c>
      <c r="BU414" s="24">
        <f>SUMIFS(Detail!AG:AG,Detail!$A:$A,$B414,Detail!$D:$D,15,Detail!$C:$C,1)</f>
        <v>1.6370904631912708E-11</v>
      </c>
      <c r="BV414" s="24">
        <f>SUMIFS(Detail!AG:AG,Detail!$A:$A,$B414,Detail!$D:$D,15,Detail!$C:$C,2)</f>
        <v>8.1854523159563541E-12</v>
      </c>
      <c r="BW414" s="24">
        <f>SUMIFS(Detail!AG:AG,Detail!$A:$A,$B414,Detail!$D:$D,15,Detail!$C:$C,3)</f>
        <v>5.4569682106375694E-12</v>
      </c>
      <c r="BX414" s="24">
        <f>SUMIFS(Detail!AG:AG,Detail!$A:$A,$B414,Detail!$D:$D,15,Detail!$C:$C,4)</f>
        <v>3.637978807091713E-12</v>
      </c>
      <c r="BY414" s="33">
        <f t="shared" si="728"/>
        <v>3.3651303965598345E-11</v>
      </c>
      <c r="BZ414" s="24">
        <f>SUMIFS(Detail!AG:AG,Detail!$A:$A,$B414,Detail!$D:$D,16,Detail!$C:$C,1)</f>
        <v>9.0949470177292824E-13</v>
      </c>
      <c r="CA414" s="24">
        <f>SUMIFS(Detail!AG:AG,Detail!$A:$A,$B414,Detail!$D:$D,16,Detail!$C:$C,2)</f>
        <v>0</v>
      </c>
      <c r="CB414" s="24">
        <f>SUMIFS(Detail!AG:AG,Detail!$A:$A,$B414,Detail!$D:$D,16,Detail!$C:$C,3)</f>
        <v>0</v>
      </c>
      <c r="CC414" s="24">
        <f>SUMIFS(Detail!AG:AG,Detail!$A:$A,$B414,Detail!$D:$D,16,Detail!$C:$C,4)</f>
        <v>0</v>
      </c>
      <c r="CD414" s="33">
        <f t="shared" si="729"/>
        <v>9.0949470177292824E-13</v>
      </c>
      <c r="CE414" s="24">
        <f>SUMIFS(Detail!AG:AG,Detail!$A:$A,$B414,Detail!$D:$D,17,Detail!$C:$C,1)</f>
        <v>0</v>
      </c>
      <c r="CF414" s="24">
        <f>SUMIFS(Detail!AG:AG,Detail!$A:$A,$B414,Detail!$D:$D,17,Detail!$C:$C,2)</f>
        <v>0</v>
      </c>
      <c r="CG414" s="24">
        <f>SUMIFS(Detail!AG:AG,Detail!$A:$A,$B414,Detail!$D:$D,17,Detail!$C:$C,3)</f>
        <v>0</v>
      </c>
      <c r="CH414" s="24">
        <f>SUMIFS(Detail!AG:AG,Detail!$A:$A,$B414,Detail!$D:$D,17,Detail!$C:$C,4)</f>
        <v>0</v>
      </c>
      <c r="CI414" s="33">
        <f t="shared" si="730"/>
        <v>0</v>
      </c>
      <c r="CJ414" s="24">
        <f>SUMIFS(Detail!AG:AG,Detail!$A:$A,$B414,Detail!$D:$D,18,Detail!$C:$C,1)</f>
        <v>0</v>
      </c>
      <c r="CK414" s="24">
        <f>SUMIFS(Detail!AG:AG,Detail!$A:$A,$B414,Detail!$D:$D,18,Detail!$C:$C,2)</f>
        <v>0</v>
      </c>
      <c r="CL414" s="24">
        <f>SUMIFS(Detail!AG:AG,Detail!$A:$A,$B414,Detail!$D:$D,18,Detail!$C:$C,3)</f>
        <v>0</v>
      </c>
      <c r="CM414" s="24">
        <f>SUMIFS(Detail!AG:AG,Detail!$A:$A,$B414,Detail!$D:$D,18,Detail!$C:$C,4)</f>
        <v>0</v>
      </c>
      <c r="CN414" s="33">
        <f t="shared" si="731"/>
        <v>0</v>
      </c>
      <c r="CO414" s="24">
        <f>SUMIFS(Detail!AG:AG,Detail!$A:$A,$B414,Detail!$D:$D,19,Detail!$C:$C,1)</f>
        <v>0</v>
      </c>
      <c r="CP414" s="24">
        <f>SUMIFS(Detail!AG:AG,Detail!$A:$A,$B414,Detail!$D:$D,19,Detail!$C:$C,2)</f>
        <v>0</v>
      </c>
      <c r="CQ414" s="24">
        <f>SUMIFS(Detail!AG:AG,Detail!$A:$A,$B414,Detail!$D:$D,19,Detail!$C:$C,3)</f>
        <v>0</v>
      </c>
      <c r="CR414" s="24">
        <f>SUMIFS(Detail!AG:AG,Detail!$A:$A,$B414,Detail!$D:$D,19,Detail!$C:$C,4)</f>
        <v>0</v>
      </c>
      <c r="CS414" s="33">
        <f t="shared" si="732"/>
        <v>0</v>
      </c>
      <c r="CT414" s="24">
        <f>SUMIFS(Detail!AG:AG,Detail!$A:$A,$B414,Detail!$D:$D,20,Detail!$C:$C,1)</f>
        <v>0</v>
      </c>
      <c r="CU414" s="24">
        <f>SUMIFS(Detail!AG:AG,Detail!$A:$A,$B414,Detail!$D:$D,20,Detail!$C:$C,2)</f>
        <v>0</v>
      </c>
      <c r="CV414" s="24">
        <f>SUMIFS(Detail!AG:AG,Detail!$A:$A,$B414,Detail!$D:$D,20,Detail!$C:$C,3)</f>
        <v>0</v>
      </c>
      <c r="CW414" s="24">
        <f>SUMIFS(Detail!AG:AG,Detail!$A:$A,$B414,Detail!$D:$D,20,Detail!$C:$C,4)</f>
        <v>0</v>
      </c>
      <c r="CX414" s="33">
        <f t="shared" si="733"/>
        <v>0</v>
      </c>
      <c r="CY414" s="24">
        <f>SUMIFS(Detail!AG:AG,Detail!$A:$A,$B414,Detail!$D:$D,21,Detail!$C:$C,1)</f>
        <v>0</v>
      </c>
      <c r="CZ414" s="24">
        <f>SUMIFS(Detail!AG:AG,Detail!$A:$A,$B414,Detail!$D:$D,21,Detail!$C:$C,2)</f>
        <v>0</v>
      </c>
      <c r="DA414" s="24">
        <f>SUMIFS(Detail!AG:AG,Detail!$A:$A,$B414,Detail!$D:$D,21,Detail!$C:$C,3)</f>
        <v>0</v>
      </c>
      <c r="DB414" s="24">
        <f>SUMIFS(Detail!AG:AG,Detail!$A:$A,$B414,Detail!$D:$D,21,Detail!$C:$C,4)</f>
        <v>0</v>
      </c>
      <c r="DC414" s="33">
        <f t="shared" si="734"/>
        <v>0</v>
      </c>
      <c r="DD414" s="86">
        <f>SUMIFS(Detail!AG:AG,Detail!$A:$A,$B414,Detail!$B:$B,"&gt;60")</f>
        <v>566.66471872299462</v>
      </c>
    </row>
    <row r="415" spans="1:108" x14ac:dyDescent="0.25">
      <c r="A415" t="s">
        <v>5669</v>
      </c>
      <c r="B415" s="32" t="s">
        <v>5123</v>
      </c>
      <c r="C415" s="24">
        <f>SUMIFS(Detail!AG:AG,Detail!$A:$A,$B415,Detail!$D:$D,1,Detail!$C:$C,1)</f>
        <v>0</v>
      </c>
      <c r="D415" s="24">
        <f>SUMIFS(Detail!AG:AG,Detail!$A:$A,$B415,Detail!$D:$D,1,Detail!$C:$C,2)</f>
        <v>0</v>
      </c>
      <c r="E415" s="24">
        <f>SUMIFS(Detail!AG:AG,Detail!$A:$A,$B415,Detail!$D:$D,1,Detail!$C:$C,3)</f>
        <v>4.1410331014422319E-2</v>
      </c>
      <c r="F415" s="24">
        <f>SUMIFS(Detail!AG:AG,Detail!$A:$A,$B415,Detail!$D:$D,1,Detail!$C:$C,4)</f>
        <v>1.3073913748224748</v>
      </c>
      <c r="G415" s="33">
        <f t="shared" si="714"/>
        <v>1.3488017058368971</v>
      </c>
      <c r="H415" s="24">
        <f>SUMIFS(Detail!AG:AG,Detail!$A:$A,$B415,Detail!$D:$D,2,Detail!$C:$C,1)</f>
        <v>6.8953862673891946</v>
      </c>
      <c r="I415" s="24">
        <f>SUMIFS(Detail!AG:AG,Detail!$A:$A,$B415,Detail!$D:$D,2,Detail!$C:$C,2)</f>
        <v>18.895049459560042</v>
      </c>
      <c r="J415" s="24">
        <f>SUMIFS(Detail!AG:AG,Detail!$A:$A,$B415,Detail!$D:$D,2,Detail!$C:$C,3)</f>
        <v>38.746854231569301</v>
      </c>
      <c r="K415" s="24">
        <f>SUMIFS(Detail!AG:AG,Detail!$A:$A,$B415,Detail!$D:$D,2,Detail!$C:$C,4)</f>
        <v>66.420174117078687</v>
      </c>
      <c r="L415" s="33">
        <f t="shared" si="715"/>
        <v>130.95746407559722</v>
      </c>
      <c r="M415" s="24">
        <f>SUMIFS(Detail!AG:AG,Detail!$A:$A,$B415,Detail!$D:$D,3,Detail!$C:$C,1)</f>
        <v>100.36070341829949</v>
      </c>
      <c r="N415" s="24">
        <f>SUMIFS(Detail!AG:AG,Detail!$A:$A,$B415,Detail!$D:$D,3,Detail!$C:$C,2)</f>
        <v>136.72052049338271</v>
      </c>
      <c r="O415" s="24">
        <f>SUMIFS(Detail!AG:AG,Detail!$A:$A,$B415,Detail!$D:$D,3,Detail!$C:$C,3)</f>
        <v>173.28281720547534</v>
      </c>
      <c r="P415" s="24">
        <f>SUMIFS(Detail!AG:AG,Detail!$A:$A,$B415,Detail!$D:$D,3,Detail!$C:$C,4)</f>
        <v>215.12237290968335</v>
      </c>
      <c r="Q415" s="33">
        <f t="shared" si="716"/>
        <v>625.48641402684086</v>
      </c>
      <c r="R415" s="24">
        <f>SUMIFS(Detail!AG:AG,Detail!$A:$A,$B415,Detail!$D:$D,4,Detail!$C:$C,1)</f>
        <v>266.4923680874773</v>
      </c>
      <c r="S415" s="24">
        <f>SUMIFS(Detail!AG:AG,Detail!$A:$A,$B415,Detail!$D:$D,4,Detail!$C:$C,2)</f>
        <v>327.2715001975248</v>
      </c>
      <c r="T415" s="24">
        <f>SUMIFS(Detail!AG:AG,Detail!$A:$A,$B415,Detail!$D:$D,4,Detail!$C:$C,3)</f>
        <v>391.51845305133497</v>
      </c>
      <c r="U415" s="24">
        <f>SUMIFS(Detail!AG:AG,Detail!$A:$A,$B415,Detail!$D:$D,4,Detail!$C:$C,4)</f>
        <v>455.78418981032655</v>
      </c>
      <c r="V415" s="33">
        <f t="shared" si="717"/>
        <v>1441.0665111466637</v>
      </c>
      <c r="W415" s="24">
        <f>SUMIFS(Detail!AG:AG,Detail!$A:$A,$B415,Detail!$D:$D,5,Detail!$C:$C,1)</f>
        <v>530.75421338105616</v>
      </c>
      <c r="X415" s="24">
        <f>SUMIFS(Detail!AG:AG,Detail!$A:$A,$B415,Detail!$D:$D,5,Detail!$C:$C,2)</f>
        <v>625.213134949091</v>
      </c>
      <c r="Y415" s="24">
        <f>SUMIFS(Detail!AG:AG,Detail!$A:$A,$B415,Detail!$D:$D,5,Detail!$C:$C,3)</f>
        <v>739.0491599368861</v>
      </c>
      <c r="Z415" s="24">
        <f>SUMIFS(Detail!AG:AG,Detail!$A:$A,$B415,Detail!$D:$D,5,Detail!$C:$C,4)</f>
        <v>860.42669262065692</v>
      </c>
      <c r="AA415" s="33">
        <f t="shared" si="718"/>
        <v>2755.4432008876902</v>
      </c>
      <c r="AB415" s="24">
        <f>SUMIFS(Detail!AG:AG,Detail!$A:$A,$B415,Detail!$D:$D,6,Detail!$C:$C,1)</f>
        <v>978.37460918378838</v>
      </c>
      <c r="AC415" s="24">
        <f>SUMIFS(Detail!AG:AG,Detail!$A:$A,$B415,Detail!$D:$D,6,Detail!$C:$C,2)</f>
        <v>1059.440403784899</v>
      </c>
      <c r="AD415" s="24">
        <f>SUMIFS(Detail!AG:AG,Detail!$A:$A,$B415,Detail!$D:$D,6,Detail!$C:$C,3)</f>
        <v>1074.3653797545567</v>
      </c>
      <c r="AE415" s="24">
        <f>SUMIFS(Detail!AG:AG,Detail!$A:$A,$B415,Detail!$D:$D,6,Detail!$C:$C,4)</f>
        <v>1043.7453100140374</v>
      </c>
      <c r="AF415" s="33">
        <f t="shared" si="719"/>
        <v>4155.9257027372814</v>
      </c>
      <c r="AG415" s="24">
        <f>SUMIFS(Detail!AG:AG,Detail!$A:$A,$B415,Detail!$D:$D,7,Detail!$C:$C,1)</f>
        <v>989.06847881449903</v>
      </c>
      <c r="AH415" s="24">
        <f>SUMIFS(Detail!AG:AG,Detail!$A:$A,$B415,Detail!$D:$D,7,Detail!$C:$C,2)</f>
        <v>923.76112328693671</v>
      </c>
      <c r="AI415" s="24">
        <f>SUMIFS(Detail!AG:AG,Detail!$A:$A,$B415,Detail!$D:$D,7,Detail!$C:$C,3)</f>
        <v>855.44339125445003</v>
      </c>
      <c r="AJ415" s="24">
        <f>SUMIFS(Detail!AG:AG,Detail!$A:$A,$B415,Detail!$D:$D,7,Detail!$C:$C,4)</f>
        <v>788.25863692030907</v>
      </c>
      <c r="AK415" s="33">
        <f t="shared" si="720"/>
        <v>3556.5316302761948</v>
      </c>
      <c r="AL415" s="24">
        <f>SUMIFS(Detail!AG:AG,Detail!$A:$A,$B415,Detail!$D:$D,8,Detail!$C:$C,1)</f>
        <v>724.34892974963441</v>
      </c>
      <c r="AM415" s="24">
        <f>SUMIFS(Detail!AG:AG,Detail!$A:$A,$B415,Detail!$D:$D,8,Detail!$C:$C,2)</f>
        <v>664.71636023947212</v>
      </c>
      <c r="AN415" s="24">
        <f>SUMIFS(Detail!AG:AG,Detail!$A:$A,$B415,Detail!$D:$D,8,Detail!$C:$C,3)</f>
        <v>609.71895112925085</v>
      </c>
      <c r="AO415" s="24">
        <f>SUMIFS(Detail!AG:AG,Detail!$A:$A,$B415,Detail!$D:$D,8,Detail!$C:$C,4)</f>
        <v>559.35635873744286</v>
      </c>
      <c r="AP415" s="33">
        <f t="shared" si="721"/>
        <v>2558.1405998558002</v>
      </c>
      <c r="AQ415" s="24">
        <f>SUMIFS(Detail!AG:AG,Detail!$A:$A,$B415,Detail!$D:$D,9,Detail!$C:$C,1)</f>
        <v>513.43704403797346</v>
      </c>
      <c r="AR415" s="24">
        <f>SUMIFS(Detail!AG:AG,Detail!$A:$A,$B415,Detail!$D:$D,9,Detail!$C:$C,2)</f>
        <v>471.67389344051844</v>
      </c>
      <c r="AS415" s="24">
        <f>SUMIFS(Detail!AG:AG,Detail!$A:$A,$B415,Detail!$D:$D,9,Detail!$C:$C,3)</f>
        <v>433.73946405320021</v>
      </c>
      <c r="AT415" s="24">
        <f>SUMIFS(Detail!AG:AG,Detail!$A:$A,$B415,Detail!$D:$D,9,Detail!$C:$C,4)</f>
        <v>399.29886443332725</v>
      </c>
      <c r="AU415" s="33">
        <f t="shared" si="722"/>
        <v>1818.1492659650194</v>
      </c>
      <c r="AV415" s="24">
        <f>SUMIFS(Detail!AG:AG,Detail!$A:$A,$B415,Detail!$D:$D,10,Detail!$C:$C,1)</f>
        <v>368.02730602187148</v>
      </c>
      <c r="AW415" s="24">
        <f>SUMIFS(Detail!AG:AG,Detail!$A:$A,$B415,Detail!$D:$D,10,Detail!$C:$C,2)</f>
        <v>339.61931727358387</v>
      </c>
      <c r="AX415" s="24">
        <f>SUMIFS(Detail!AG:AG,Detail!$A:$A,$B415,Detail!$D:$D,10,Detail!$C:$C,3)</f>
        <v>313.79299851259202</v>
      </c>
      <c r="AY415" s="24">
        <f>SUMIFS(Detail!AG:AG,Detail!$A:$A,$B415,Detail!$D:$D,10,Detail!$C:$C,4)</f>
        <v>290.29135848101578</v>
      </c>
      <c r="AZ415" s="33">
        <f t="shared" si="723"/>
        <v>1311.7309802890632</v>
      </c>
      <c r="BA415" s="24">
        <f>SUMIFS(Detail!AG:AG,Detail!$A:$A,$B415,Detail!$D:$D,11,Detail!$C:$C,1)</f>
        <v>268.88197730604952</v>
      </c>
      <c r="BB415" s="24">
        <f>SUMIFS(Detail!AG:AG,Detail!$A:$A,$B415,Detail!$D:$D,11,Detail!$C:$C,2)</f>
        <v>249.35575448872987</v>
      </c>
      <c r="BC415" s="24">
        <f>SUMIFS(Detail!AG:AG,Detail!$A:$A,$B415,Detail!$D:$D,11,Detail!$C:$C,3)</f>
        <v>231.52520196681871</v>
      </c>
      <c r="BD415" s="24">
        <f>SUMIFS(Detail!AG:AG,Detail!$A:$A,$B415,Detail!$D:$D,11,Detail!$C:$C,4)</f>
        <v>215.22255809495982</v>
      </c>
      <c r="BE415" s="33">
        <f t="shared" si="724"/>
        <v>964.98549185655793</v>
      </c>
      <c r="BF415" s="24">
        <f>SUMIFS(Detail!AG:AG,Detail!$A:$A,$B415,Detail!$D:$D,12,Detail!$C:$C,1)</f>
        <v>200.2978844366371</v>
      </c>
      <c r="BG415" s="24">
        <f>SUMIFS(Detail!AG:AG,Detail!$A:$A,$B415,Detail!$D:$D,12,Detail!$C:$C,2)</f>
        <v>186.61723679810166</v>
      </c>
      <c r="BH415" s="24">
        <f>SUMIFS(Detail!AG:AG,Detail!$A:$A,$B415,Detail!$D:$D,12,Detail!$C:$C,3)</f>
        <v>174.06095854880914</v>
      </c>
      <c r="BI415" s="24">
        <f>SUMIFS(Detail!AG:AG,Detail!$A:$A,$B415,Detail!$D:$D,12,Detail!$C:$C,4)</f>
        <v>162.52211782179438</v>
      </c>
      <c r="BJ415" s="33">
        <f t="shared" si="725"/>
        <v>723.49819760534228</v>
      </c>
      <c r="BK415" s="24">
        <f>SUMIFS(Detail!AG:AG,Detail!$A:$A,$B415,Detail!$D:$D,13,Detail!$C:$C,1)</f>
        <v>151.9050943477705</v>
      </c>
      <c r="BL415" s="24">
        <f>SUMIFS(Detail!AG:AG,Detail!$A:$A,$B415,Detail!$D:$D,13,Detail!$C:$C,2)</f>
        <v>142.12431248969369</v>
      </c>
      <c r="BM415" s="24">
        <f>SUMIFS(Detail!AG:AG,Detail!$A:$A,$B415,Detail!$D:$D,13,Detail!$C:$C,3)</f>
        <v>133.10311200315118</v>
      </c>
      <c r="BN415" s="24">
        <f>SUMIFS(Detail!AG:AG,Detail!$A:$A,$B415,Detail!$D:$D,13,Detail!$C:$C,4)</f>
        <v>124.77274557728015</v>
      </c>
      <c r="BO415" s="33">
        <f t="shared" si="726"/>
        <v>551.90526441789552</v>
      </c>
      <c r="BP415" s="24">
        <f>SUMIFS(Detail!AG:AG,Detail!$A:$A,$B415,Detail!$D:$D,14,Detail!$C:$C,1)</f>
        <v>117.07149130051766</v>
      </c>
      <c r="BQ415" s="24">
        <f>SUMIFS(Detail!AG:AG,Detail!$A:$A,$B415,Detail!$D:$D,14,Detail!$C:$C,2)</f>
        <v>109.94386821573426</v>
      </c>
      <c r="BR415" s="24">
        <f>SUMIFS(Detail!AG:AG,Detail!$A:$A,$B415,Detail!$D:$D,14,Detail!$C:$C,3)</f>
        <v>103.33994367453488</v>
      </c>
      <c r="BS415" s="24">
        <f>SUMIFS(Detail!AG:AG,Detail!$A:$A,$B415,Detail!$D:$D,14,Detail!$C:$C,4)</f>
        <v>97.21472202089717</v>
      </c>
      <c r="BT415" s="33">
        <f t="shared" si="727"/>
        <v>427.57002521168397</v>
      </c>
      <c r="BU415" s="24">
        <f>SUMIFS(Detail!AG:AG,Detail!$A:$A,$B415,Detail!$D:$D,15,Detail!$C:$C,1)</f>
        <v>91.527605074468738</v>
      </c>
      <c r="BV415" s="24">
        <f>SUMIFS(Detail!AG:AG,Detail!$A:$A,$B415,Detail!$D:$D,15,Detail!$C:$C,2)</f>
        <v>86.241915848957433</v>
      </c>
      <c r="BW415" s="24">
        <f>SUMIFS(Detail!AG:AG,Detail!$A:$A,$B415,Detail!$D:$D,15,Detail!$C:$C,3)</f>
        <v>81.324477876769379</v>
      </c>
      <c r="BX415" s="24">
        <f>SUMIFS(Detail!AG:AG,Detail!$A:$A,$B415,Detail!$D:$D,15,Detail!$C:$C,4)</f>
        <v>76.745243387118535</v>
      </c>
      <c r="BY415" s="33">
        <f t="shared" si="728"/>
        <v>335.83924218731408</v>
      </c>
      <c r="BZ415" s="24">
        <f>SUMIFS(Detail!AG:AG,Detail!$A:$A,$B415,Detail!$D:$D,16,Detail!$C:$C,1)</f>
        <v>72.47696438703133</v>
      </c>
      <c r="CA415" s="24">
        <f>SUMIFS(Detail!AG:AG,Detail!$A:$A,$B415,Detail!$D:$D,16,Detail!$C:$C,2)</f>
        <v>68.49490141782735</v>
      </c>
      <c r="CB415" s="24">
        <f>SUMIFS(Detail!AG:AG,Detail!$A:$A,$B415,Detail!$D:$D,16,Detail!$C:$C,3)</f>
        <v>64.776565404707071</v>
      </c>
      <c r="CC415" s="24">
        <f>SUMIFS(Detail!AG:AG,Detail!$A:$A,$B415,Detail!$D:$D,16,Detail!$C:$C,4)</f>
        <v>61.301488588349457</v>
      </c>
      <c r="CD415" s="33">
        <f t="shared" si="729"/>
        <v>267.04991979791521</v>
      </c>
      <c r="CE415" s="24">
        <f>SUMIFS(Detail!AG:AG,Detail!$A:$A,$B415,Detail!$D:$D,17,Detail!$C:$C,1)</f>
        <v>58.051021030136326</v>
      </c>
      <c r="CF415" s="24">
        <f>SUMIFS(Detail!AG:AG,Detail!$A:$A,$B415,Detail!$D:$D,17,Detail!$C:$C,2)</f>
        <v>55.008149623641657</v>
      </c>
      <c r="CG415" s="24">
        <f>SUMIFS(Detail!AG:AG,Detail!$A:$A,$B415,Detail!$D:$D,17,Detail!$C:$C,3)</f>
        <v>52.157336930649763</v>
      </c>
      <c r="CH415" s="24">
        <f>SUMIFS(Detail!AG:AG,Detail!$A:$A,$B415,Detail!$D:$D,17,Detail!$C:$C,4)</f>
        <v>49.4843774967012</v>
      </c>
      <c r="CI415" s="33">
        <f t="shared" si="730"/>
        <v>214.70088508112894</v>
      </c>
      <c r="CJ415" s="24">
        <f>SUMIFS(Detail!AG:AG,Detail!$A:$A,$B415,Detail!$D:$D,18,Detail!$C:$C,1)</f>
        <v>46.97626959448462</v>
      </c>
      <c r="CK415" s="24">
        <f>SUMIFS(Detail!AG:AG,Detail!$A:$A,$B415,Detail!$D:$D,18,Detail!$C:$C,2)</f>
        <v>44.621100599215424</v>
      </c>
      <c r="CL415" s="24">
        <f>SUMIFS(Detail!AG:AG,Detail!$A:$A,$B415,Detail!$D:$D,18,Detail!$C:$C,3)</f>
        <v>42.407944422717264</v>
      </c>
      <c r="CM415" s="24">
        <f>SUMIFS(Detail!AG:AG,Detail!$A:$A,$B415,Detail!$D:$D,18,Detail!$C:$C,4)</f>
        <v>40.32676962676851</v>
      </c>
      <c r="CN415" s="33">
        <f t="shared" si="731"/>
        <v>174.33208424318582</v>
      </c>
      <c r="CO415" s="24">
        <f>SUMIFS(Detail!AG:AG,Detail!$A:$A,$B415,Detail!$D:$D,19,Detail!$C:$C,1)</f>
        <v>38.368357005103462</v>
      </c>
      <c r="CP415" s="24">
        <f>SUMIFS(Detail!AG:AG,Detail!$A:$A,$B415,Detail!$D:$D,19,Detail!$C:$C,2)</f>
        <v>36.52422557072714</v>
      </c>
      <c r="CQ415" s="24">
        <f>SUMIFS(Detail!AG:AG,Detail!$A:$A,$B415,Detail!$D:$D,19,Detail!$C:$C,3)</f>
        <v>34.786566013372067</v>
      </c>
      <c r="CR415" s="24">
        <f>SUMIFS(Detail!AG:AG,Detail!$A:$A,$B415,Detail!$D:$D,19,Detail!$C:$C,4)</f>
        <v>33.148180803811556</v>
      </c>
      <c r="CS415" s="33">
        <f t="shared" si="732"/>
        <v>142.82732939301422</v>
      </c>
      <c r="CT415" s="24">
        <f>SUMIFS(Detail!AG:AG,Detail!$A:$A,$B415,Detail!$D:$D,20,Detail!$C:$C,1)</f>
        <v>31.602430219652888</v>
      </c>
      <c r="CU415" s="24">
        <f>SUMIFS(Detail!AG:AG,Detail!$A:$A,$B415,Detail!$D:$D,20,Detail!$C:$C,2)</f>
        <v>30.143183652275184</v>
      </c>
      <c r="CV415" s="24">
        <f>SUMIFS(Detail!AG:AG,Detail!$A:$A,$B415,Detail!$D:$D,20,Detail!$C:$C,3)</f>
        <v>28.764775629664655</v>
      </c>
      <c r="CW415" s="24">
        <f>SUMIFS(Detail!AG:AG,Detail!$A:$A,$B415,Detail!$D:$D,20,Detail!$C:$C,4)</f>
        <v>27.461966055245284</v>
      </c>
      <c r="CX415" s="33">
        <f t="shared" si="733"/>
        <v>117.97235555683801</v>
      </c>
      <c r="CY415" s="24">
        <f>SUMIFS(Detail!AG:AG,Detail!$A:$A,$B415,Detail!$D:$D,21,Detail!$C:$C,1)</f>
        <v>97.527046147293731</v>
      </c>
      <c r="CZ415" s="24">
        <f>SUMIFS(Detail!AG:AG,Detail!$A:$A,$B415,Detail!$D:$D,21,Detail!$C:$C,2)</f>
        <v>0</v>
      </c>
      <c r="DA415" s="24">
        <f>SUMIFS(Detail!AG:AG,Detail!$A:$A,$B415,Detail!$D:$D,21,Detail!$C:$C,3)</f>
        <v>0</v>
      </c>
      <c r="DB415" s="24">
        <f>SUMIFS(Detail!AG:AG,Detail!$A:$A,$B415,Detail!$D:$D,21,Detail!$C:$C,4)</f>
        <v>0</v>
      </c>
      <c r="DC415" s="33">
        <f t="shared" si="734"/>
        <v>97.527046147293731</v>
      </c>
      <c r="DD415" s="86">
        <f>SUMIFS(Detail!AG:AG,Detail!$A:$A,$B415,Detail!$B:$B,"&gt;60")</f>
        <v>17418.686020621528</v>
      </c>
    </row>
    <row r="416" spans="1:108" x14ac:dyDescent="0.25">
      <c r="A416" t="s">
        <v>5670</v>
      </c>
      <c r="B416" s="32" t="s">
        <v>5124</v>
      </c>
      <c r="C416" s="24">
        <f>SUMIFS(Detail!AG:AG,Detail!$A:$A,$B416,Detail!$D:$D,1,Detail!$C:$C,1)</f>
        <v>0</v>
      </c>
      <c r="D416" s="24">
        <f>SUMIFS(Detail!AG:AG,Detail!$A:$A,$B416,Detail!$D:$D,1,Detail!$C:$C,2)</f>
        <v>0</v>
      </c>
      <c r="E416" s="24">
        <f>SUMIFS(Detail!AG:AG,Detail!$A:$A,$B416,Detail!$D:$D,1,Detail!$C:$C,3)</f>
        <v>23.125494584496522</v>
      </c>
      <c r="F416" s="24">
        <f>SUMIFS(Detail!AG:AG,Detail!$A:$A,$B416,Detail!$D:$D,1,Detail!$C:$C,4)</f>
        <v>85.637888174487401</v>
      </c>
      <c r="G416" s="33">
        <f t="shared" si="714"/>
        <v>108.76338275898392</v>
      </c>
      <c r="H416" s="24">
        <f>SUMIFS(Detail!AG:AG,Detail!$A:$A,$B416,Detail!$D:$D,2,Detail!$C:$C,1)</f>
        <v>122.0537373725074</v>
      </c>
      <c r="I416" s="24">
        <f>SUMIFS(Detail!AG:AG,Detail!$A:$A,$B416,Detail!$D:$D,2,Detail!$C:$C,2)</f>
        <v>132.10073790116559</v>
      </c>
      <c r="J416" s="24">
        <f>SUMIFS(Detail!AG:AG,Detail!$A:$A,$B416,Detail!$D:$D,2,Detail!$C:$C,3)</f>
        <v>157.02058304692036</v>
      </c>
      <c r="K416" s="24">
        <f>SUMIFS(Detail!AG:AG,Detail!$A:$A,$B416,Detail!$D:$D,2,Detail!$C:$C,4)</f>
        <v>179.16012130482227</v>
      </c>
      <c r="L416" s="33">
        <f t="shared" si="715"/>
        <v>590.33517962541555</v>
      </c>
      <c r="M416" s="24">
        <f>SUMIFS(Detail!AG:AG,Detail!$A:$A,$B416,Detail!$D:$D,3,Detail!$C:$C,1)</f>
        <v>208.45587564366269</v>
      </c>
      <c r="N416" s="24">
        <f>SUMIFS(Detail!AG:AG,Detail!$A:$A,$B416,Detail!$D:$D,3,Detail!$C:$C,2)</f>
        <v>253.20400413783693</v>
      </c>
      <c r="O416" s="24">
        <f>SUMIFS(Detail!AG:AG,Detail!$A:$A,$B416,Detail!$D:$D,3,Detail!$C:$C,3)</f>
        <v>266.87593067517173</v>
      </c>
      <c r="P416" s="24">
        <f>SUMIFS(Detail!AG:AG,Detail!$A:$A,$B416,Detail!$D:$D,3,Detail!$C:$C,4)</f>
        <v>314.90278089279741</v>
      </c>
      <c r="Q416" s="33">
        <f t="shared" si="716"/>
        <v>1043.4385913494689</v>
      </c>
      <c r="R416" s="24">
        <f>SUMIFS(Detail!AG:AG,Detail!$A:$A,$B416,Detail!$D:$D,4,Detail!$C:$C,1)</f>
        <v>358.61523389803415</v>
      </c>
      <c r="S416" s="24">
        <f>SUMIFS(Detail!AG:AG,Detail!$A:$A,$B416,Detail!$D:$D,4,Detail!$C:$C,2)</f>
        <v>417.01741112187528</v>
      </c>
      <c r="T416" s="24">
        <f>SUMIFS(Detail!AG:AG,Detail!$A:$A,$B416,Detail!$D:$D,4,Detail!$C:$C,3)</f>
        <v>506.44722599383886</v>
      </c>
      <c r="U416" s="24">
        <f>SUMIFS(Detail!AG:AG,Detail!$A:$A,$B416,Detail!$D:$D,4,Detail!$C:$C,4)</f>
        <v>533.76685000769567</v>
      </c>
      <c r="V416" s="33">
        <f t="shared" si="717"/>
        <v>1815.846721021444</v>
      </c>
      <c r="W416" s="24">
        <f>SUMIFS(Detail!AG:AG,Detail!$A:$A,$B416,Detail!$D:$D,5,Detail!$C:$C,1)</f>
        <v>629.81143370378732</v>
      </c>
      <c r="X416" s="24">
        <f>SUMIFS(Detail!AG:AG,Detail!$A:$A,$B416,Detail!$D:$D,5,Detail!$C:$C,2)</f>
        <v>717.23281776252952</v>
      </c>
      <c r="Y416" s="24">
        <f>SUMIFS(Detail!AG:AG,Detail!$A:$A,$B416,Detail!$D:$D,5,Detail!$C:$C,3)</f>
        <v>834.03578047158044</v>
      </c>
      <c r="Z416" s="24">
        <f>SUMIFS(Detail!AG:AG,Detail!$A:$A,$B416,Detail!$D:$D,5,Detail!$C:$C,4)</f>
        <v>1012.8948492669997</v>
      </c>
      <c r="AA416" s="33">
        <f t="shared" si="718"/>
        <v>3193.974881204897</v>
      </c>
      <c r="AB416" s="24">
        <f>SUMIFS(Detail!AG:AG,Detail!$A:$A,$B416,Detail!$D:$D,6,Detail!$C:$C,1)</f>
        <v>414.86725093028326</v>
      </c>
      <c r="AC416" s="24">
        <f>SUMIFS(Detail!AG:AG,Detail!$A:$A,$B416,Detail!$D:$D,6,Detail!$C:$C,2)</f>
        <v>91.516314797811901</v>
      </c>
      <c r="AD416" s="24">
        <f>SUMIFS(Detail!AG:AG,Detail!$A:$A,$B416,Detail!$D:$D,6,Detail!$C:$C,3)</f>
        <v>25.79272783236047</v>
      </c>
      <c r="AE416" s="24">
        <f>SUMIFS(Detail!AG:AG,Detail!$A:$A,$B416,Detail!$D:$D,6,Detail!$C:$C,4)</f>
        <v>8.0916798519629083</v>
      </c>
      <c r="AF416" s="33">
        <f t="shared" si="719"/>
        <v>540.26797341241854</v>
      </c>
      <c r="AG416" s="24">
        <f>SUMIFS(Detail!AG:AG,Detail!$A:$A,$B416,Detail!$D:$D,7,Detail!$C:$C,1)</f>
        <v>2.7178176410052401</v>
      </c>
      <c r="AH416" s="24">
        <f>SUMIFS(Detail!AG:AG,Detail!$A:$A,$B416,Detail!$D:$D,7,Detail!$C:$C,2)</f>
        <v>0.95913472069514683</v>
      </c>
      <c r="AI416" s="24">
        <f>SUMIFS(Detail!AG:AG,Detail!$A:$A,$B416,Detail!$D:$D,7,Detail!$C:$C,3)</f>
        <v>0.35174711329545971</v>
      </c>
      <c r="AJ416" s="24">
        <f>SUMIFS(Detail!AG:AG,Detail!$A:$A,$B416,Detail!$D:$D,7,Detail!$C:$C,4)</f>
        <v>0.13308965591386368</v>
      </c>
      <c r="AK416" s="33">
        <f t="shared" si="720"/>
        <v>4.1617891309097104</v>
      </c>
      <c r="AL416" s="24">
        <f>SUMIFS(Detail!AG:AG,Detail!$A:$A,$B416,Detail!$D:$D,8,Detail!$C:$C,1)</f>
        <v>5.1692236518647405E-2</v>
      </c>
      <c r="AM416" s="24">
        <f>SUMIFS(Detail!AG:AG,Detail!$A:$A,$B416,Detail!$D:$D,8,Detail!$C:$C,2)</f>
        <v>2.0533059130684705E-2</v>
      </c>
      <c r="AN416" s="24">
        <f>SUMIFS(Detail!AG:AG,Detail!$A:$A,$B416,Detail!$D:$D,8,Detail!$C:$C,3)</f>
        <v>8.3174154406151501E-3</v>
      </c>
      <c r="AO416" s="24">
        <f>SUMIFS(Detail!AG:AG,Detail!$A:$A,$B416,Detail!$D:$D,8,Detail!$C:$C,4)</f>
        <v>3.4280791614946793E-3</v>
      </c>
      <c r="AP416" s="33">
        <f t="shared" si="721"/>
        <v>8.397079025144194E-2</v>
      </c>
      <c r="AQ416" s="24">
        <f>SUMIFS(Detail!AG:AG,Detail!$A:$A,$B416,Detail!$D:$D,9,Detail!$C:$C,1)</f>
        <v>1.4349966586451046E-3</v>
      </c>
      <c r="AR416" s="24">
        <f>SUMIFS(Detail!AG:AG,Detail!$A:$A,$B416,Detail!$D:$D,9,Detail!$C:$C,2)</f>
        <v>6.091697887313785E-4</v>
      </c>
      <c r="AS416" s="24">
        <f>SUMIFS(Detail!AG:AG,Detail!$A:$A,$B416,Detail!$D:$D,9,Detail!$C:$C,3)</f>
        <v>2.619205552036874E-4</v>
      </c>
      <c r="AT416" s="24">
        <f>SUMIFS(Detail!AG:AG,Detail!$A:$A,$B416,Detail!$D:$D,9,Detail!$C:$C,4)</f>
        <v>1.1394199009373551E-4</v>
      </c>
      <c r="AU416" s="33">
        <f t="shared" si="722"/>
        <v>2.420028992673906E-3</v>
      </c>
      <c r="AV416" s="24">
        <f>SUMIFS(Detail!AG:AG,Detail!$A:$A,$B416,Detail!$D:$D,10,Detail!$C:$C,1)</f>
        <v>5.0105561967939138E-5</v>
      </c>
      <c r="AW416" s="24">
        <f>SUMIFS(Detail!AG:AG,Detail!$A:$A,$B416,Detail!$D:$D,10,Detail!$C:$C,2)</f>
        <v>2.2255316252994817E-5</v>
      </c>
      <c r="AX416" s="24">
        <f>SUMIFS(Detail!AG:AG,Detail!$A:$A,$B416,Detail!$D:$D,10,Detail!$C:$C,3)</f>
        <v>9.9776534625561908E-6</v>
      </c>
      <c r="AY416" s="24">
        <f>SUMIFS(Detail!AG:AG,Detail!$A:$A,$B416,Detail!$D:$D,10,Detail!$C:$C,4)</f>
        <v>4.5123852032702416E-6</v>
      </c>
      <c r="AZ416" s="33">
        <f t="shared" si="723"/>
        <v>8.6850916886760388E-5</v>
      </c>
      <c r="BA416" s="24">
        <f>SUMIFS(Detail!AG:AG,Detail!$A:$A,$B416,Detail!$D:$D,11,Detail!$C:$C,1)</f>
        <v>2.0574716472765431E-6</v>
      </c>
      <c r="BB416" s="24">
        <f>SUMIFS(Detail!AG:AG,Detail!$A:$A,$B416,Detail!$D:$D,11,Detail!$C:$C,2)</f>
        <v>9.4537426775787026E-7</v>
      </c>
      <c r="BC416" s="24">
        <f>SUMIFS(Detail!AG:AG,Detail!$A:$A,$B416,Detail!$D:$D,11,Detail!$C:$C,3)</f>
        <v>4.375469870865345E-7</v>
      </c>
      <c r="BD416" s="24">
        <f>SUMIFS(Detail!AG:AG,Detail!$A:$A,$B416,Detail!$D:$D,11,Detail!$C:$C,4)</f>
        <v>2.0390962163219228E-7</v>
      </c>
      <c r="BE416" s="33">
        <f t="shared" si="724"/>
        <v>3.6443025237531401E-6</v>
      </c>
      <c r="BF416" s="24">
        <f>SUMIFS(Detail!AG:AG,Detail!$A:$A,$B416,Detail!$D:$D,12,Detail!$C:$C,1)</f>
        <v>9.5647919806651771E-8</v>
      </c>
      <c r="BG416" s="24">
        <f>SUMIFS(Detail!AG:AG,Detail!$A:$A,$B416,Detail!$D:$D,12,Detail!$C:$C,2)</f>
        <v>4.5144588511902839E-8</v>
      </c>
      <c r="BH416" s="24">
        <f>SUMIFS(Detail!AG:AG,Detail!$A:$A,$B416,Detail!$D:$D,12,Detail!$C:$C,3)</f>
        <v>2.1435880626086146E-8</v>
      </c>
      <c r="BI416" s="24">
        <f>SUMIFS(Detail!AG:AG,Detail!$A:$A,$B416,Detail!$D:$D,12,Detail!$C:$C,4)</f>
        <v>1.0235453373752534E-8</v>
      </c>
      <c r="BJ416" s="33">
        <f t="shared" si="725"/>
        <v>1.7246384231839329E-7</v>
      </c>
      <c r="BK416" s="24">
        <f>SUMIFS(Detail!AG:AG,Detail!$A:$A,$B416,Detail!$D:$D,13,Detail!$C:$C,1)</f>
        <v>4.9121808842755854E-9</v>
      </c>
      <c r="BL416" s="24">
        <f>SUMIFS(Detail!AG:AG,Detail!$A:$A,$B416,Detail!$D:$D,13,Detail!$C:$C,2)</f>
        <v>2.370143192820251E-9</v>
      </c>
      <c r="BM416" s="24">
        <f>SUMIFS(Detail!AG:AG,Detail!$A:$A,$B416,Detail!$D:$D,13,Detail!$C:$C,3)</f>
        <v>1.1505107977427542E-9</v>
      </c>
      <c r="BN416" s="24">
        <f>SUMIFS(Detail!AG:AG,Detail!$A:$A,$B416,Detail!$D:$D,13,Detail!$C:$C,4)</f>
        <v>5.6024873629212379E-10</v>
      </c>
      <c r="BO416" s="33">
        <f t="shared" si="726"/>
        <v>8.9930836111307144E-9</v>
      </c>
      <c r="BP416" s="24">
        <f>SUMIFS(Detail!AG:AG,Detail!$A:$A,$B416,Detail!$D:$D,14,Detail!$C:$C,1)</f>
        <v>2.737579052336514E-10</v>
      </c>
      <c r="BQ416" s="24">
        <f>SUMIFS(Detail!AG:AG,Detail!$A:$A,$B416,Detail!$D:$D,14,Detail!$C:$C,2)</f>
        <v>1.3551471056416631E-10</v>
      </c>
      <c r="BR416" s="24">
        <f>SUMIFS(Detail!AG:AG,Detail!$A:$A,$B416,Detail!$D:$D,14,Detail!$C:$C,3)</f>
        <v>6.5483618527650833E-11</v>
      </c>
      <c r="BS416" s="24">
        <f>SUMIFS(Detail!AG:AG,Detail!$A:$A,$B416,Detail!$D:$D,14,Detail!$C:$C,4)</f>
        <v>3.3651303965598345E-11</v>
      </c>
      <c r="BT416" s="33">
        <f t="shared" si="727"/>
        <v>5.0840753829106688E-10</v>
      </c>
      <c r="BU416" s="24">
        <f>SUMIFS(Detail!AG:AG,Detail!$A:$A,$B416,Detail!$D:$D,15,Detail!$C:$C,1)</f>
        <v>1.7280399333685637E-11</v>
      </c>
      <c r="BV416" s="24">
        <f>SUMIFS(Detail!AG:AG,Detail!$A:$A,$B416,Detail!$D:$D,15,Detail!$C:$C,2)</f>
        <v>9.0949470177292824E-12</v>
      </c>
      <c r="BW416" s="24">
        <f>SUMIFS(Detail!AG:AG,Detail!$A:$A,$B416,Detail!$D:$D,15,Detail!$C:$C,3)</f>
        <v>3.637978807091713E-12</v>
      </c>
      <c r="BX416" s="24">
        <f>SUMIFS(Detail!AG:AG,Detail!$A:$A,$B416,Detail!$D:$D,15,Detail!$C:$C,4)</f>
        <v>1.8189894035458565E-12</v>
      </c>
      <c r="BY416" s="33">
        <f t="shared" si="728"/>
        <v>3.1832314562052488E-11</v>
      </c>
      <c r="BZ416" s="24">
        <f>SUMIFS(Detail!AG:AG,Detail!$A:$A,$B416,Detail!$D:$D,16,Detail!$C:$C,1)</f>
        <v>0</v>
      </c>
      <c r="CA416" s="24">
        <f>SUMIFS(Detail!AG:AG,Detail!$A:$A,$B416,Detail!$D:$D,16,Detail!$C:$C,2)</f>
        <v>1.8189894035458565E-12</v>
      </c>
      <c r="CB416" s="24">
        <f>SUMIFS(Detail!AG:AG,Detail!$A:$A,$B416,Detail!$D:$D,16,Detail!$C:$C,3)</f>
        <v>0</v>
      </c>
      <c r="CC416" s="24">
        <f>SUMIFS(Detail!AG:AG,Detail!$A:$A,$B416,Detail!$D:$D,16,Detail!$C:$C,4)</f>
        <v>0</v>
      </c>
      <c r="CD416" s="33">
        <f t="shared" si="729"/>
        <v>1.8189894035458565E-12</v>
      </c>
      <c r="CE416" s="24">
        <f>SUMIFS(Detail!AG:AG,Detail!$A:$A,$B416,Detail!$D:$D,17,Detail!$C:$C,1)</f>
        <v>0</v>
      </c>
      <c r="CF416" s="24">
        <f>SUMIFS(Detail!AG:AG,Detail!$A:$A,$B416,Detail!$D:$D,17,Detail!$C:$C,2)</f>
        <v>0</v>
      </c>
      <c r="CG416" s="24">
        <f>SUMIFS(Detail!AG:AG,Detail!$A:$A,$B416,Detail!$D:$D,17,Detail!$C:$C,3)</f>
        <v>0</v>
      </c>
      <c r="CH416" s="24">
        <f>SUMIFS(Detail!AG:AG,Detail!$A:$A,$B416,Detail!$D:$D,17,Detail!$C:$C,4)</f>
        <v>0</v>
      </c>
      <c r="CI416" s="33">
        <f t="shared" si="730"/>
        <v>0</v>
      </c>
      <c r="CJ416" s="24">
        <f>SUMIFS(Detail!AG:AG,Detail!$A:$A,$B416,Detail!$D:$D,18,Detail!$C:$C,1)</f>
        <v>0</v>
      </c>
      <c r="CK416" s="24">
        <f>SUMIFS(Detail!AG:AG,Detail!$A:$A,$B416,Detail!$D:$D,18,Detail!$C:$C,2)</f>
        <v>0</v>
      </c>
      <c r="CL416" s="24">
        <f>SUMIFS(Detail!AG:AG,Detail!$A:$A,$B416,Detail!$D:$D,18,Detail!$C:$C,3)</f>
        <v>0</v>
      </c>
      <c r="CM416" s="24">
        <f>SUMIFS(Detail!AG:AG,Detail!$A:$A,$B416,Detail!$D:$D,18,Detail!$C:$C,4)</f>
        <v>0</v>
      </c>
      <c r="CN416" s="33">
        <f t="shared" si="731"/>
        <v>0</v>
      </c>
      <c r="CO416" s="24">
        <f>SUMIFS(Detail!AG:AG,Detail!$A:$A,$B416,Detail!$D:$D,19,Detail!$C:$C,1)</f>
        <v>0</v>
      </c>
      <c r="CP416" s="24">
        <f>SUMIFS(Detail!AG:AG,Detail!$A:$A,$B416,Detail!$D:$D,19,Detail!$C:$C,2)</f>
        <v>0</v>
      </c>
      <c r="CQ416" s="24">
        <f>SUMIFS(Detail!AG:AG,Detail!$A:$A,$B416,Detail!$D:$D,19,Detail!$C:$C,3)</f>
        <v>0</v>
      </c>
      <c r="CR416" s="24">
        <f>SUMIFS(Detail!AG:AG,Detail!$A:$A,$B416,Detail!$D:$D,19,Detail!$C:$C,4)</f>
        <v>0</v>
      </c>
      <c r="CS416" s="33">
        <f t="shared" si="732"/>
        <v>0</v>
      </c>
      <c r="CT416" s="24">
        <f>SUMIFS(Detail!AG:AG,Detail!$A:$A,$B416,Detail!$D:$D,20,Detail!$C:$C,1)</f>
        <v>0</v>
      </c>
      <c r="CU416" s="24">
        <f>SUMIFS(Detail!AG:AG,Detail!$A:$A,$B416,Detail!$D:$D,20,Detail!$C:$C,2)</f>
        <v>0</v>
      </c>
      <c r="CV416" s="24">
        <f>SUMIFS(Detail!AG:AG,Detail!$A:$A,$B416,Detail!$D:$D,20,Detail!$C:$C,3)</f>
        <v>0</v>
      </c>
      <c r="CW416" s="24">
        <f>SUMIFS(Detail!AG:AG,Detail!$A:$A,$B416,Detail!$D:$D,20,Detail!$C:$C,4)</f>
        <v>0</v>
      </c>
      <c r="CX416" s="33">
        <f t="shared" si="733"/>
        <v>0</v>
      </c>
      <c r="CY416" s="24">
        <f>SUMIFS(Detail!AG:AG,Detail!$A:$A,$B416,Detail!$D:$D,21,Detail!$C:$C,1)</f>
        <v>0</v>
      </c>
      <c r="CZ416" s="24">
        <f>SUMIFS(Detail!AG:AG,Detail!$A:$A,$B416,Detail!$D:$D,21,Detail!$C:$C,2)</f>
        <v>0</v>
      </c>
      <c r="DA416" s="24">
        <f>SUMIFS(Detail!AG:AG,Detail!$A:$A,$B416,Detail!$D:$D,21,Detail!$C:$C,3)</f>
        <v>0</v>
      </c>
      <c r="DB416" s="24">
        <f>SUMIFS(Detail!AG:AG,Detail!$A:$A,$B416,Detail!$D:$D,21,Detail!$C:$C,4)</f>
        <v>0</v>
      </c>
      <c r="DC416" s="33">
        <f t="shared" si="734"/>
        <v>0</v>
      </c>
      <c r="DD416" s="86">
        <f>SUMIFS(Detail!AG:AG,Detail!$A:$A,$B416,Detail!$B:$B,"&gt;60")</f>
        <v>544.51624403979076</v>
      </c>
    </row>
    <row r="417" spans="1:108" x14ac:dyDescent="0.25">
      <c r="A417" t="s">
        <v>5671</v>
      </c>
      <c r="B417" s="32" t="s">
        <v>5125</v>
      </c>
      <c r="C417" s="24">
        <f>SUMIFS(Detail!AG:AG,Detail!$A:$A,$B417,Detail!$D:$D,1,Detail!$C:$C,1)</f>
        <v>0</v>
      </c>
      <c r="D417" s="24">
        <f>SUMIFS(Detail!AG:AG,Detail!$A:$A,$B417,Detail!$D:$D,1,Detail!$C:$C,2)</f>
        <v>0</v>
      </c>
      <c r="E417" s="24">
        <f>SUMIFS(Detail!AG:AG,Detail!$A:$A,$B417,Detail!$D:$D,1,Detail!$C:$C,3)</f>
        <v>0.20555995186219128</v>
      </c>
      <c r="F417" s="24">
        <f>SUMIFS(Detail!AG:AG,Detail!$A:$A,$B417,Detail!$D:$D,1,Detail!$C:$C,4)</f>
        <v>0.65844569673101472</v>
      </c>
      <c r="G417" s="33">
        <f t="shared" si="714"/>
        <v>0.86400564859320594</v>
      </c>
      <c r="H417" s="24">
        <f>SUMIFS(Detail!AG:AG,Detail!$A:$A,$B417,Detail!$D:$D,2,Detail!$C:$C,1)</f>
        <v>12.301316557872084</v>
      </c>
      <c r="I417" s="24">
        <f>SUMIFS(Detail!AG:AG,Detail!$A:$A,$B417,Detail!$D:$D,2,Detail!$C:$C,2)</f>
        <v>41.804628174230771</v>
      </c>
      <c r="J417" s="24">
        <f>SUMIFS(Detail!AG:AG,Detail!$A:$A,$B417,Detail!$D:$D,2,Detail!$C:$C,3)</f>
        <v>58.852473439892876</v>
      </c>
      <c r="K417" s="24">
        <f>SUMIFS(Detail!AG:AG,Detail!$A:$A,$B417,Detail!$D:$D,2,Detail!$C:$C,4)</f>
        <v>64.552745941946228</v>
      </c>
      <c r="L417" s="33">
        <f t="shared" si="715"/>
        <v>177.51116411394196</v>
      </c>
      <c r="M417" s="24">
        <f>SUMIFS(Detail!AG:AG,Detail!$A:$A,$B417,Detail!$D:$D,3,Detail!$C:$C,1)</f>
        <v>71.800816360027568</v>
      </c>
      <c r="N417" s="24">
        <f>SUMIFS(Detail!AG:AG,Detail!$A:$A,$B417,Detail!$D:$D,3,Detail!$C:$C,2)</f>
        <v>86.956094217984912</v>
      </c>
      <c r="O417" s="24">
        <f>SUMIFS(Detail!AG:AG,Detail!$A:$A,$B417,Detail!$D:$D,3,Detail!$C:$C,3)</f>
        <v>95.710840390654198</v>
      </c>
      <c r="P417" s="24">
        <f>SUMIFS(Detail!AG:AG,Detail!$A:$A,$B417,Detail!$D:$D,3,Detail!$C:$C,4)</f>
        <v>98.830847881508703</v>
      </c>
      <c r="Q417" s="33">
        <f t="shared" si="716"/>
        <v>353.29859885017538</v>
      </c>
      <c r="R417" s="24">
        <f>SUMIFS(Detail!AG:AG,Detail!$A:$A,$B417,Detail!$D:$D,4,Detail!$C:$C,1)</f>
        <v>108.29176938470744</v>
      </c>
      <c r="S417" s="24">
        <f>SUMIFS(Detail!AG:AG,Detail!$A:$A,$B417,Detail!$D:$D,4,Detail!$C:$C,2)</f>
        <v>130.62676893735829</v>
      </c>
      <c r="T417" s="24">
        <f>SUMIFS(Detail!AG:AG,Detail!$A:$A,$B417,Detail!$D:$D,4,Detail!$C:$C,3)</f>
        <v>143.63301552233327</v>
      </c>
      <c r="U417" s="24">
        <f>SUMIFS(Detail!AG:AG,Detail!$A:$A,$B417,Detail!$D:$D,4,Detail!$C:$C,4)</f>
        <v>148.27044570304656</v>
      </c>
      <c r="V417" s="33">
        <f t="shared" si="717"/>
        <v>530.82199954744556</v>
      </c>
      <c r="W417" s="24">
        <f>SUMIFS(Detail!AG:AG,Detail!$A:$A,$B417,Detail!$D:$D,5,Detail!$C:$C,1)</f>
        <v>162.44671508966235</v>
      </c>
      <c r="X417" s="24">
        <f>SUMIFS(Detail!AG:AG,Detail!$A:$A,$B417,Detail!$D:$D,5,Detail!$C:$C,2)</f>
        <v>195.94364702440294</v>
      </c>
      <c r="Y417" s="24">
        <f>SUMIFS(Detail!AG:AG,Detail!$A:$A,$B417,Detail!$D:$D,5,Detail!$C:$C,3)</f>
        <v>215.45090283644322</v>
      </c>
      <c r="Z417" s="24">
        <f>SUMIFS(Detail!AG:AG,Detail!$A:$A,$B417,Detail!$D:$D,5,Detail!$C:$C,4)</f>
        <v>222.40622465163415</v>
      </c>
      <c r="AA417" s="33">
        <f t="shared" si="718"/>
        <v>796.24748960214265</v>
      </c>
      <c r="AB417" s="24">
        <f>SUMIFS(Detail!AG:AG,Detail!$A:$A,$B417,Detail!$D:$D,6,Detail!$C:$C,1)</f>
        <v>91.270193527646597</v>
      </c>
      <c r="AC417" s="24">
        <f>SUMIFS(Detail!AG:AG,Detail!$A:$A,$B417,Detail!$D:$D,6,Detail!$C:$C,2)</f>
        <v>20.251189926294273</v>
      </c>
      <c r="AD417" s="24">
        <f>SUMIFS(Detail!AG:AG,Detail!$A:$A,$B417,Detail!$D:$D,6,Detail!$C:$C,3)</f>
        <v>5.7310961293985656</v>
      </c>
      <c r="AE417" s="24">
        <f>SUMIFS(Detail!AG:AG,Detail!$A:$A,$B417,Detail!$D:$D,6,Detail!$C:$C,4)</f>
        <v>1.8036913487712809</v>
      </c>
      <c r="AF417" s="33">
        <f t="shared" si="719"/>
        <v>119.05617093211072</v>
      </c>
      <c r="AG417" s="24">
        <f>SUMIFS(Detail!AG:AG,Detail!$A:$A,$B417,Detail!$D:$D,7,Detail!$C:$C,1)</f>
        <v>0.60740043168038937</v>
      </c>
      <c r="AH417" s="24">
        <f>SUMIFS(Detail!AG:AG,Detail!$A:$A,$B417,Detail!$D:$D,7,Detail!$C:$C,2)</f>
        <v>0.2148291727025935</v>
      </c>
      <c r="AI417" s="24">
        <f>SUMIFS(Detail!AG:AG,Detail!$A:$A,$B417,Detail!$D:$D,7,Detail!$C:$C,3)</f>
        <v>7.8936394851552905E-2</v>
      </c>
      <c r="AJ417" s="24">
        <f>SUMIFS(Detail!AG:AG,Detail!$A:$A,$B417,Detail!$D:$D,7,Detail!$C:$C,4)</f>
        <v>2.991769869026939E-2</v>
      </c>
      <c r="AK417" s="33">
        <f t="shared" si="720"/>
        <v>0.93108369792480516</v>
      </c>
      <c r="AL417" s="24">
        <f>SUMIFS(Detail!AG:AG,Detail!$A:$A,$B417,Detail!$D:$D,8,Detail!$C:$C,1)</f>
        <v>1.1637792405281289E-2</v>
      </c>
      <c r="AM417" s="24">
        <f>SUMIFS(Detail!AG:AG,Detail!$A:$A,$B417,Detail!$D:$D,8,Detail!$C:$C,2)</f>
        <v>4.6291259448025812E-3</v>
      </c>
      <c r="AN417" s="24">
        <f>SUMIFS(Detail!AG:AG,Detail!$A:$A,$B417,Detail!$D:$D,8,Detail!$C:$C,3)</f>
        <v>1.8775134324187093E-3</v>
      </c>
      <c r="AO417" s="24">
        <f>SUMIFS(Detail!AG:AG,Detail!$A:$A,$B417,Detail!$D:$D,8,Detail!$C:$C,4)</f>
        <v>7.747331483187736E-4</v>
      </c>
      <c r="AP417" s="33">
        <f t="shared" si="721"/>
        <v>1.8919164930821353E-2</v>
      </c>
      <c r="AQ417" s="24">
        <f>SUMIFS(Detail!AG:AG,Detail!$A:$A,$B417,Detail!$D:$D,9,Detail!$C:$C,1)</f>
        <v>3.2465523190694512E-4</v>
      </c>
      <c r="AR417" s="24">
        <f>SUMIFS(Detail!AG:AG,Detail!$A:$A,$B417,Detail!$D:$D,9,Detail!$C:$C,2)</f>
        <v>1.379585539780237E-4</v>
      </c>
      <c r="AS417" s="24">
        <f>SUMIFS(Detail!AG:AG,Detail!$A:$A,$B417,Detail!$D:$D,9,Detail!$C:$C,3)</f>
        <v>5.9373300018705777E-5</v>
      </c>
      <c r="AT417" s="24">
        <f>SUMIFS(Detail!AG:AG,Detail!$A:$A,$B417,Detail!$D:$D,9,Detail!$C:$C,4)</f>
        <v>2.5851906229945598E-5</v>
      </c>
      <c r="AU417" s="33">
        <f t="shared" si="722"/>
        <v>5.478389921336202E-4</v>
      </c>
      <c r="AV417" s="24">
        <f>SUMIFS(Detail!AG:AG,Detail!$A:$A,$B417,Detail!$D:$D,10,Detail!$C:$C,1)</f>
        <v>1.1377856026228983E-5</v>
      </c>
      <c r="AW417" s="24">
        <f>SUMIFS(Detail!AG:AG,Detail!$A:$A,$B417,Detail!$D:$D,10,Detail!$C:$C,2)</f>
        <v>5.0577209549373947E-6</v>
      </c>
      <c r="AX417" s="24">
        <f>SUMIFS(Detail!AG:AG,Detail!$A:$A,$B417,Detail!$D:$D,10,Detail!$C:$C,3)</f>
        <v>2.2692311176797375E-6</v>
      </c>
      <c r="AY417" s="24">
        <f>SUMIFS(Detail!AG:AG,Detail!$A:$A,$B417,Detail!$D:$D,10,Detail!$C:$C,4)</f>
        <v>1.0270000529999379E-6</v>
      </c>
      <c r="AZ417" s="33">
        <f t="shared" si="723"/>
        <v>1.9731808151846053E-5</v>
      </c>
      <c r="BA417" s="24">
        <f>SUMIFS(Detail!AG:AG,Detail!$A:$A,$B417,Detail!$D:$D,11,Detail!$C:$C,1)</f>
        <v>4.6859531721565872E-7</v>
      </c>
      <c r="BB417" s="24">
        <f>SUMIFS(Detail!AG:AG,Detail!$A:$A,$B417,Detail!$D:$D,11,Detail!$C:$C,2)</f>
        <v>2.1545383788179606E-7</v>
      </c>
      <c r="BC417" s="24">
        <f>SUMIFS(Detail!AG:AG,Detail!$A:$A,$B417,Detail!$D:$D,11,Detail!$C:$C,3)</f>
        <v>9.9781800599885173E-8</v>
      </c>
      <c r="BD417" s="24">
        <f>SUMIFS(Detail!AG:AG,Detail!$A:$A,$B417,Detail!$D:$D,11,Detail!$C:$C,4)</f>
        <v>4.6529294195352122E-8</v>
      </c>
      <c r="BE417" s="33">
        <f t="shared" si="724"/>
        <v>8.3036024989269208E-7</v>
      </c>
      <c r="BF417" s="24">
        <f>SUMIFS(Detail!AG:AG,Detail!$A:$A,$B417,Detail!$D:$D,12,Detail!$C:$C,1)</f>
        <v>2.1838104657945223E-8</v>
      </c>
      <c r="BG417" s="24">
        <f>SUMIFS(Detail!AG:AG,Detail!$A:$A,$B417,Detail!$D:$D,12,Detail!$C:$C,2)</f>
        <v>1.0313897291780449E-8</v>
      </c>
      <c r="BH417" s="24">
        <f>SUMIFS(Detail!AG:AG,Detail!$A:$A,$B417,Detail!$D:$D,12,Detail!$C:$C,3)</f>
        <v>4.8992205847753212E-9</v>
      </c>
      <c r="BI417" s="24">
        <f>SUMIFS(Detail!AG:AG,Detail!$A:$A,$B417,Detail!$D:$D,12,Detail!$C:$C,4)</f>
        <v>2.3405846150126308E-9</v>
      </c>
      <c r="BJ417" s="33">
        <f t="shared" si="725"/>
        <v>3.9391807149513625E-8</v>
      </c>
      <c r="BK417" s="24">
        <f>SUMIFS(Detail!AG:AG,Detail!$A:$A,$B417,Detail!$D:$D,13,Detail!$C:$C,1)</f>
        <v>1.1239080777158961E-9</v>
      </c>
      <c r="BL417" s="24">
        <f>SUMIFS(Detail!AG:AG,Detail!$A:$A,$B417,Detail!$D:$D,13,Detail!$C:$C,2)</f>
        <v>5.4342308430932462E-10</v>
      </c>
      <c r="BM417" s="24">
        <f>SUMIFS(Detail!AG:AG,Detail!$A:$A,$B417,Detail!$D:$D,13,Detail!$C:$C,3)</f>
        <v>2.6216184778604656E-10</v>
      </c>
      <c r="BN417" s="24">
        <f>SUMIFS(Detail!AG:AG,Detail!$A:$A,$B417,Detail!$D:$D,13,Detail!$C:$C,4)</f>
        <v>1.2846612662542611E-10</v>
      </c>
      <c r="BO417" s="33">
        <f t="shared" si="726"/>
        <v>2.0579591364366934E-9</v>
      </c>
      <c r="BP417" s="24">
        <f>SUMIFS(Detail!AG:AG,Detail!$A:$A,$B417,Detail!$D:$D,14,Detail!$C:$C,1)</f>
        <v>6.298250809777528E-11</v>
      </c>
      <c r="BQ417" s="24">
        <f>SUMIFS(Detail!AG:AG,Detail!$A:$A,$B417,Detail!$D:$D,14,Detail!$C:$C,2)</f>
        <v>3.1377567211166024E-11</v>
      </c>
      <c r="BR417" s="24">
        <f>SUMIFS(Detail!AG:AG,Detail!$A:$A,$B417,Detail!$D:$D,14,Detail!$C:$C,3)</f>
        <v>1.5688783605583012E-11</v>
      </c>
      <c r="BS417" s="24">
        <f>SUMIFS(Detail!AG:AG,Detail!$A:$A,$B417,Detail!$D:$D,14,Detail!$C:$C,4)</f>
        <v>7.2759576141834259E-12</v>
      </c>
      <c r="BT417" s="33">
        <f t="shared" si="727"/>
        <v>1.1732481652870774E-10</v>
      </c>
      <c r="BU417" s="24">
        <f>SUMIFS(Detail!AG:AG,Detail!$A:$A,$B417,Detail!$D:$D,15,Detail!$C:$C,1)</f>
        <v>3.4106051316484809E-12</v>
      </c>
      <c r="BV417" s="24">
        <f>SUMIFS(Detail!AG:AG,Detail!$A:$A,$B417,Detail!$D:$D,15,Detail!$C:$C,2)</f>
        <v>2.5011104298755527E-12</v>
      </c>
      <c r="BW417" s="24">
        <f>SUMIFS(Detail!AG:AG,Detail!$A:$A,$B417,Detail!$D:$D,15,Detail!$C:$C,3)</f>
        <v>6.8212102632969618E-13</v>
      </c>
      <c r="BX417" s="24">
        <f>SUMIFS(Detail!AG:AG,Detail!$A:$A,$B417,Detail!$D:$D,15,Detail!$C:$C,4)</f>
        <v>6.8212102632969618E-13</v>
      </c>
      <c r="BY417" s="33">
        <f t="shared" si="728"/>
        <v>7.2759576141834259E-12</v>
      </c>
      <c r="BZ417" s="24">
        <f>SUMIFS(Detail!AG:AG,Detail!$A:$A,$B417,Detail!$D:$D,16,Detail!$C:$C,1)</f>
        <v>2.2737367544323206E-13</v>
      </c>
      <c r="CA417" s="24">
        <f>SUMIFS(Detail!AG:AG,Detail!$A:$A,$B417,Detail!$D:$D,16,Detail!$C:$C,2)</f>
        <v>0</v>
      </c>
      <c r="CB417" s="24">
        <f>SUMIFS(Detail!AG:AG,Detail!$A:$A,$B417,Detail!$D:$D,16,Detail!$C:$C,3)</f>
        <v>0</v>
      </c>
      <c r="CC417" s="24">
        <f>SUMIFS(Detail!AG:AG,Detail!$A:$A,$B417,Detail!$D:$D,16,Detail!$C:$C,4)</f>
        <v>0</v>
      </c>
      <c r="CD417" s="33">
        <f t="shared" si="729"/>
        <v>2.2737367544323206E-13</v>
      </c>
      <c r="CE417" s="24">
        <f>SUMIFS(Detail!AG:AG,Detail!$A:$A,$B417,Detail!$D:$D,17,Detail!$C:$C,1)</f>
        <v>0</v>
      </c>
      <c r="CF417" s="24">
        <f>SUMIFS(Detail!AG:AG,Detail!$A:$A,$B417,Detail!$D:$D,17,Detail!$C:$C,2)</f>
        <v>0</v>
      </c>
      <c r="CG417" s="24">
        <f>SUMIFS(Detail!AG:AG,Detail!$A:$A,$B417,Detail!$D:$D,17,Detail!$C:$C,3)</f>
        <v>0</v>
      </c>
      <c r="CH417" s="24">
        <f>SUMIFS(Detail!AG:AG,Detail!$A:$A,$B417,Detail!$D:$D,17,Detail!$C:$C,4)</f>
        <v>0</v>
      </c>
      <c r="CI417" s="33">
        <f t="shared" si="730"/>
        <v>0</v>
      </c>
      <c r="CJ417" s="24">
        <f>SUMIFS(Detail!AG:AG,Detail!$A:$A,$B417,Detail!$D:$D,18,Detail!$C:$C,1)</f>
        <v>0</v>
      </c>
      <c r="CK417" s="24">
        <f>SUMIFS(Detail!AG:AG,Detail!$A:$A,$B417,Detail!$D:$D,18,Detail!$C:$C,2)</f>
        <v>0</v>
      </c>
      <c r="CL417" s="24">
        <f>SUMIFS(Detail!AG:AG,Detail!$A:$A,$B417,Detail!$D:$D,18,Detail!$C:$C,3)</f>
        <v>0</v>
      </c>
      <c r="CM417" s="24">
        <f>SUMIFS(Detail!AG:AG,Detail!$A:$A,$B417,Detail!$D:$D,18,Detail!$C:$C,4)</f>
        <v>0</v>
      </c>
      <c r="CN417" s="33">
        <f t="shared" si="731"/>
        <v>0</v>
      </c>
      <c r="CO417" s="24">
        <f>SUMIFS(Detail!AG:AG,Detail!$A:$A,$B417,Detail!$D:$D,19,Detail!$C:$C,1)</f>
        <v>0</v>
      </c>
      <c r="CP417" s="24">
        <f>SUMIFS(Detail!AG:AG,Detail!$A:$A,$B417,Detail!$D:$D,19,Detail!$C:$C,2)</f>
        <v>0</v>
      </c>
      <c r="CQ417" s="24">
        <f>SUMIFS(Detail!AG:AG,Detail!$A:$A,$B417,Detail!$D:$D,19,Detail!$C:$C,3)</f>
        <v>0</v>
      </c>
      <c r="CR417" s="24">
        <f>SUMIFS(Detail!AG:AG,Detail!$A:$A,$B417,Detail!$D:$D,19,Detail!$C:$C,4)</f>
        <v>0</v>
      </c>
      <c r="CS417" s="33">
        <f t="shared" si="732"/>
        <v>0</v>
      </c>
      <c r="CT417" s="24">
        <f>SUMIFS(Detail!AG:AG,Detail!$A:$A,$B417,Detail!$D:$D,20,Detail!$C:$C,1)</f>
        <v>0</v>
      </c>
      <c r="CU417" s="24">
        <f>SUMIFS(Detail!AG:AG,Detail!$A:$A,$B417,Detail!$D:$D,20,Detail!$C:$C,2)</f>
        <v>0</v>
      </c>
      <c r="CV417" s="24">
        <f>SUMIFS(Detail!AG:AG,Detail!$A:$A,$B417,Detail!$D:$D,20,Detail!$C:$C,3)</f>
        <v>0</v>
      </c>
      <c r="CW417" s="24">
        <f>SUMIFS(Detail!AG:AG,Detail!$A:$A,$B417,Detail!$D:$D,20,Detail!$C:$C,4)</f>
        <v>0</v>
      </c>
      <c r="CX417" s="33">
        <f t="shared" si="733"/>
        <v>0</v>
      </c>
      <c r="CY417" s="24">
        <f>SUMIFS(Detail!AG:AG,Detail!$A:$A,$B417,Detail!$D:$D,21,Detail!$C:$C,1)</f>
        <v>0</v>
      </c>
      <c r="CZ417" s="24">
        <f>SUMIFS(Detail!AG:AG,Detail!$A:$A,$B417,Detail!$D:$D,21,Detail!$C:$C,2)</f>
        <v>0</v>
      </c>
      <c r="DA417" s="24">
        <f>SUMIFS(Detail!AG:AG,Detail!$A:$A,$B417,Detail!$D:$D,21,Detail!$C:$C,3)</f>
        <v>0</v>
      </c>
      <c r="DB417" s="24">
        <f>SUMIFS(Detail!AG:AG,Detail!$A:$A,$B417,Detail!$D:$D,21,Detail!$C:$C,4)</f>
        <v>0</v>
      </c>
      <c r="DC417" s="33">
        <f t="shared" si="734"/>
        <v>0</v>
      </c>
      <c r="DD417" s="86">
        <f>SUMIFS(Detail!AG:AG,Detail!$A:$A,$B417,Detail!$B:$B,"&gt;60")</f>
        <v>120.00674223770147</v>
      </c>
    </row>
    <row r="418" spans="1:108" x14ac:dyDescent="0.25">
      <c r="A418" t="s">
        <v>5672</v>
      </c>
      <c r="B418" s="32" t="s">
        <v>5126</v>
      </c>
      <c r="C418" s="24">
        <f>SUMIFS(Detail!AG:AG,Detail!$A:$A,$B418,Detail!$D:$D,1,Detail!$C:$C,1)</f>
        <v>0</v>
      </c>
      <c r="D418" s="24">
        <f>SUMIFS(Detail!AG:AG,Detail!$A:$A,$B418,Detail!$D:$D,1,Detail!$C:$C,2)</f>
        <v>0</v>
      </c>
      <c r="E418" s="24">
        <f>SUMIFS(Detail!AG:AG,Detail!$A:$A,$B418,Detail!$D:$D,1,Detail!$C:$C,3)</f>
        <v>0.23655025190522694</v>
      </c>
      <c r="F418" s="24">
        <f>SUMIFS(Detail!AG:AG,Detail!$A:$A,$B418,Detail!$D:$D,1,Detail!$C:$C,4)</f>
        <v>1.4688105891962115</v>
      </c>
      <c r="G418" s="33">
        <f t="shared" si="714"/>
        <v>1.7053608411014385</v>
      </c>
      <c r="H418" s="24">
        <f>SUMIFS(Detail!AG:AG,Detail!$A:$A,$B418,Detail!$D:$D,2,Detail!$C:$C,1)</f>
        <v>5.3168116635911353</v>
      </c>
      <c r="I418" s="24">
        <f>SUMIFS(Detail!AG:AG,Detail!$A:$A,$B418,Detail!$D:$D,2,Detail!$C:$C,2)</f>
        <v>14.038492346513589</v>
      </c>
      <c r="J418" s="24">
        <f>SUMIFS(Detail!AG:AG,Detail!$A:$A,$B418,Detail!$D:$D,2,Detail!$C:$C,3)</f>
        <v>26.683520261484219</v>
      </c>
      <c r="K418" s="24">
        <f>SUMIFS(Detail!AG:AG,Detail!$A:$A,$B418,Detail!$D:$D,2,Detail!$C:$C,4)</f>
        <v>41.543674961979185</v>
      </c>
      <c r="L418" s="33">
        <f t="shared" si="715"/>
        <v>87.582499233568129</v>
      </c>
      <c r="M418" s="24">
        <f>SUMIFS(Detail!AG:AG,Detail!$A:$A,$B418,Detail!$D:$D,3,Detail!$C:$C,1)</f>
        <v>53.787126851745256</v>
      </c>
      <c r="N418" s="24">
        <f>SUMIFS(Detail!AG:AG,Detail!$A:$A,$B418,Detail!$D:$D,3,Detail!$C:$C,2)</f>
        <v>59.920493557295941</v>
      </c>
      <c r="O418" s="24">
        <f>SUMIFS(Detail!AG:AG,Detail!$A:$A,$B418,Detail!$D:$D,3,Detail!$C:$C,3)</f>
        <v>68.195834073140361</v>
      </c>
      <c r="P418" s="24">
        <f>SUMIFS(Detail!AG:AG,Detail!$A:$A,$B418,Detail!$D:$D,3,Detail!$C:$C,4)</f>
        <v>79.951243431722162</v>
      </c>
      <c r="Q418" s="33">
        <f t="shared" si="716"/>
        <v>261.85469791390369</v>
      </c>
      <c r="R418" s="24">
        <f>SUMIFS(Detail!AG:AG,Detail!$A:$A,$B418,Detail!$D:$D,4,Detail!$C:$C,1)</f>
        <v>97.265109040916116</v>
      </c>
      <c r="S418" s="24">
        <f>SUMIFS(Detail!AG:AG,Detail!$A:$A,$B418,Detail!$D:$D,4,Detail!$C:$C,2)</f>
        <v>115.32819713558251</v>
      </c>
      <c r="T418" s="24">
        <f>SUMIFS(Detail!AG:AG,Detail!$A:$A,$B418,Detail!$D:$D,4,Detail!$C:$C,3)</f>
        <v>124.33385580550191</v>
      </c>
      <c r="U418" s="24">
        <f>SUMIFS(Detail!AG:AG,Detail!$A:$A,$B418,Detail!$D:$D,4,Detail!$C:$C,4)</f>
        <v>139.08310804594953</v>
      </c>
      <c r="V418" s="33">
        <f t="shared" si="717"/>
        <v>476.01027002795007</v>
      </c>
      <c r="W418" s="24">
        <f>SUMIFS(Detail!AG:AG,Detail!$A:$A,$B418,Detail!$D:$D,5,Detail!$C:$C,1)</f>
        <v>161.5532347734445</v>
      </c>
      <c r="X418" s="24">
        <f>SUMIFS(Detail!AG:AG,Detail!$A:$A,$B418,Detail!$D:$D,5,Detail!$C:$C,2)</f>
        <v>195.5612288246117</v>
      </c>
      <c r="Y418" s="24">
        <f>SUMIFS(Detail!AG:AG,Detail!$A:$A,$B418,Detail!$D:$D,5,Detail!$C:$C,3)</f>
        <v>231.30987214840206</v>
      </c>
      <c r="Z418" s="24">
        <f>SUMIFS(Detail!AG:AG,Detail!$A:$A,$B418,Detail!$D:$D,5,Detail!$C:$C,4)</f>
        <v>249.08702830398715</v>
      </c>
      <c r="AA418" s="33">
        <f t="shared" si="718"/>
        <v>837.51136405044542</v>
      </c>
      <c r="AB418" s="24">
        <f>SUMIFS(Detail!AG:AG,Detail!$A:$A,$B418,Detail!$D:$D,6,Detail!$C:$C,1)</f>
        <v>163.98519528238603</v>
      </c>
      <c r="AC418" s="24">
        <f>SUMIFS(Detail!AG:AG,Detail!$A:$A,$B418,Detail!$D:$D,6,Detail!$C:$C,2)</f>
        <v>80.423185004170136</v>
      </c>
      <c r="AD418" s="24">
        <f>SUMIFS(Detail!AG:AG,Detail!$A:$A,$B418,Detail!$D:$D,6,Detail!$C:$C,3)</f>
        <v>44.22201705272505</v>
      </c>
      <c r="AE418" s="24">
        <f>SUMIFS(Detail!AG:AG,Detail!$A:$A,$B418,Detail!$D:$D,6,Detail!$C:$C,4)</f>
        <v>25.588997121889179</v>
      </c>
      <c r="AF418" s="33">
        <f t="shared" si="719"/>
        <v>314.2193944611704</v>
      </c>
      <c r="AG418" s="24">
        <f>SUMIFS(Detail!AG:AG,Detail!$A:$A,$B418,Detail!$D:$D,7,Detail!$C:$C,1)</f>
        <v>15.297770435030316</v>
      </c>
      <c r="AH418" s="24">
        <f>SUMIFS(Detail!AG:AG,Detail!$A:$A,$B418,Detail!$D:$D,7,Detail!$C:$C,2)</f>
        <v>9.3642397940363935</v>
      </c>
      <c r="AI418" s="24">
        <f>SUMIFS(Detail!AG:AG,Detail!$A:$A,$B418,Detail!$D:$D,7,Detail!$C:$C,3)</f>
        <v>5.8384552702957535</v>
      </c>
      <c r="AJ418" s="24">
        <f>SUMIFS(Detail!AG:AG,Detail!$A:$A,$B418,Detail!$D:$D,7,Detail!$C:$C,4)</f>
        <v>3.6949293359534749</v>
      </c>
      <c r="AK418" s="33">
        <f t="shared" si="720"/>
        <v>34.195394835315938</v>
      </c>
      <c r="AL418" s="24">
        <f>SUMIFS(Detail!AG:AG,Detail!$A:$A,$B418,Detail!$D:$D,8,Detail!$C:$C,1)</f>
        <v>2.3677995735060904</v>
      </c>
      <c r="AM418" s="24">
        <f>SUMIFS(Detail!AG:AG,Detail!$A:$A,$B418,Detail!$D:$D,8,Detail!$C:$C,2)</f>
        <v>1.5336910291650838</v>
      </c>
      <c r="AN418" s="24">
        <f>SUMIFS(Detail!AG:AG,Detail!$A:$A,$B418,Detail!$D:$D,8,Detail!$C:$C,3)</f>
        <v>1.0027441875636214</v>
      </c>
      <c r="AO418" s="24">
        <f>SUMIFS(Detail!AG:AG,Detail!$A:$A,$B418,Detail!$D:$D,8,Detail!$C:$C,4)</f>
        <v>0.6610475903707993</v>
      </c>
      <c r="AP418" s="33">
        <f t="shared" si="721"/>
        <v>5.5652823806055949</v>
      </c>
      <c r="AQ418" s="24">
        <f>SUMIFS(Detail!AG:AG,Detail!$A:$A,$B418,Detail!$D:$D,9,Detail!$C:$C,1)</f>
        <v>0.43902275283835479</v>
      </c>
      <c r="AR418" s="24">
        <f>SUMIFS(Detail!AG:AG,Detail!$A:$A,$B418,Detail!$D:$D,9,Detail!$C:$C,2)</f>
        <v>0.2935226561573927</v>
      </c>
      <c r="AS418" s="24">
        <f>SUMIFS(Detail!AG:AG,Detail!$A:$A,$B418,Detail!$D:$D,9,Detail!$C:$C,3)</f>
        <v>0.19744048663983449</v>
      </c>
      <c r="AT418" s="24">
        <f>SUMIFS(Detail!AG:AG,Detail!$A:$A,$B418,Detail!$D:$D,9,Detail!$C:$C,4)</f>
        <v>0.13355194964265138</v>
      </c>
      <c r="AU418" s="33">
        <f t="shared" si="722"/>
        <v>1.0635378452782334</v>
      </c>
      <c r="AV418" s="24">
        <f>SUMIFS(Detail!AG:AG,Detail!$A:$A,$B418,Detail!$D:$D,10,Detail!$C:$C,1)</f>
        <v>9.0801839918412952E-2</v>
      </c>
      <c r="AW418" s="24">
        <f>SUMIFS(Detail!AG:AG,Detail!$A:$A,$B418,Detail!$D:$D,10,Detail!$C:$C,2)</f>
        <v>6.2030572303683584E-2</v>
      </c>
      <c r="AX418" s="24">
        <f>SUMIFS(Detail!AG:AG,Detail!$A:$A,$B418,Detail!$D:$D,10,Detail!$C:$C,3)</f>
        <v>4.25638280273688E-2</v>
      </c>
      <c r="AY418" s="24">
        <f>SUMIFS(Detail!AG:AG,Detail!$A:$A,$B418,Detail!$D:$D,10,Detail!$C:$C,4)</f>
        <v>2.9327392920549755E-2</v>
      </c>
      <c r="AZ418" s="33">
        <f t="shared" si="723"/>
        <v>0.22472363317001509</v>
      </c>
      <c r="BA418" s="24">
        <f>SUMIFS(Detail!AG:AG,Detail!$A:$A,$B418,Detail!$D:$D,11,Detail!$C:$C,1)</f>
        <v>2.0285818699221636E-2</v>
      </c>
      <c r="BB418" s="24">
        <f>SUMIFS(Detail!AG:AG,Detail!$A:$A,$B418,Detail!$D:$D,11,Detail!$C:$C,2)</f>
        <v>1.4083104034398275E-2</v>
      </c>
      <c r="BC418" s="24">
        <f>SUMIFS(Detail!AG:AG,Detail!$A:$A,$B418,Detail!$D:$D,11,Detail!$C:$C,3)</f>
        <v>9.8107386413630593E-3</v>
      </c>
      <c r="BD418" s="24">
        <f>SUMIFS(Detail!AG:AG,Detail!$A:$A,$B418,Detail!$D:$D,11,Detail!$C:$C,4)</f>
        <v>6.8568078770567809E-3</v>
      </c>
      <c r="BE418" s="33">
        <f t="shared" si="724"/>
        <v>5.1036469252039751E-2</v>
      </c>
      <c r="BF418" s="24">
        <f>SUMIFS(Detail!AG:AG,Detail!$A:$A,$B418,Detail!$D:$D,12,Detail!$C:$C,1)</f>
        <v>4.8071345299831592E-3</v>
      </c>
      <c r="BG418" s="24">
        <f>SUMIFS(Detail!AG:AG,Detail!$A:$A,$B418,Detail!$D:$D,12,Detail!$C:$C,2)</f>
        <v>3.3800898236222565E-3</v>
      </c>
      <c r="BH418" s="24">
        <f>SUMIFS(Detail!AG:AG,Detail!$A:$A,$B418,Detail!$D:$D,12,Detail!$C:$C,3)</f>
        <v>2.3833470224872144E-3</v>
      </c>
      <c r="BI418" s="24">
        <f>SUMIFS(Detail!AG:AG,Detail!$A:$A,$B418,Detail!$D:$D,12,Detail!$C:$C,4)</f>
        <v>1.6850308577431861E-3</v>
      </c>
      <c r="BJ418" s="33">
        <f t="shared" si="725"/>
        <v>1.2255602233835816E-2</v>
      </c>
      <c r="BK418" s="24">
        <f>SUMIFS(Detail!AG:AG,Detail!$A:$A,$B418,Detail!$D:$D,13,Detail!$C:$C,1)</f>
        <v>1.194370040366266E-3</v>
      </c>
      <c r="BL418" s="24">
        <f>SUMIFS(Detail!AG:AG,Detail!$A:$A,$B418,Detail!$D:$D,13,Detail!$C:$C,2)</f>
        <v>8.4865915573573147E-4</v>
      </c>
      <c r="BM418" s="24">
        <f>SUMIFS(Detail!AG:AG,Detail!$A:$A,$B418,Detail!$D:$D,13,Detail!$C:$C,3)</f>
        <v>6.0443204483817681E-4</v>
      </c>
      <c r="BN418" s="24">
        <f>SUMIFS(Detail!AG:AG,Detail!$A:$A,$B418,Detail!$D:$D,13,Detail!$C:$C,4)</f>
        <v>4.3146048142261861E-4</v>
      </c>
      <c r="BO418" s="33">
        <f t="shared" si="726"/>
        <v>3.0789217223627929E-3</v>
      </c>
      <c r="BP418" s="24">
        <f>SUMIFS(Detail!AG:AG,Detail!$A:$A,$B418,Detail!$D:$D,14,Detail!$C:$C,1)</f>
        <v>3.0865715530126181E-4</v>
      </c>
      <c r="BQ418" s="24">
        <f>SUMIFS(Detail!AG:AG,Detail!$A:$A,$B418,Detail!$D:$D,14,Detail!$C:$C,2)</f>
        <v>2.2126790850052203E-4</v>
      </c>
      <c r="BR418" s="24">
        <f>SUMIFS(Detail!AG:AG,Detail!$A:$A,$B418,Detail!$D:$D,14,Detail!$C:$C,3)</f>
        <v>1.5894049533926591E-4</v>
      </c>
      <c r="BS418" s="24">
        <f>SUMIFS(Detail!AG:AG,Detail!$A:$A,$B418,Detail!$D:$D,14,Detail!$C:$C,4)</f>
        <v>1.1439159720794123E-4</v>
      </c>
      <c r="BT418" s="33">
        <f t="shared" si="727"/>
        <v>8.0325715634899097E-4</v>
      </c>
      <c r="BU418" s="24">
        <f>SUMIFS(Detail!AG:AG,Detail!$A:$A,$B418,Detail!$D:$D,15,Detail!$C:$C,1)</f>
        <v>8.2483750929895905E-5</v>
      </c>
      <c r="BV418" s="24">
        <f>SUMIFS(Detail!AG:AG,Detail!$A:$A,$B418,Detail!$D:$D,15,Detail!$C:$C,2)</f>
        <v>5.9584107930277241E-5</v>
      </c>
      <c r="BW418" s="24">
        <f>SUMIFS(Detail!AG:AG,Detail!$A:$A,$B418,Detail!$D:$D,15,Detail!$C:$C,3)</f>
        <v>4.3117625637023593E-5</v>
      </c>
      <c r="BX418" s="24">
        <f>SUMIFS(Detail!AG:AG,Detail!$A:$A,$B418,Detail!$D:$D,15,Detail!$C:$C,4)</f>
        <v>3.1254870009433944E-5</v>
      </c>
      <c r="BY418" s="33">
        <f t="shared" si="728"/>
        <v>2.1644035450663068E-4</v>
      </c>
      <c r="BZ418" s="24">
        <f>SUMIFS(Detail!AG:AG,Detail!$A:$A,$B418,Detail!$D:$D,16,Detail!$C:$C,1)</f>
        <v>2.2693234996040701E-5</v>
      </c>
      <c r="CA418" s="24">
        <f>SUMIFS(Detail!AG:AG,Detail!$A:$A,$B418,Detail!$D:$D,16,Detail!$C:$C,2)</f>
        <v>1.6503255665156757E-5</v>
      </c>
      <c r="CB418" s="24">
        <f>SUMIFS(Detail!AG:AG,Detail!$A:$A,$B418,Detail!$D:$D,16,Detail!$C:$C,3)</f>
        <v>1.2020351050523459E-5</v>
      </c>
      <c r="CC418" s="24">
        <f>SUMIFS(Detail!AG:AG,Detail!$A:$A,$B418,Detail!$D:$D,16,Detail!$C:$C,4)</f>
        <v>8.7683897618262563E-6</v>
      </c>
      <c r="CD418" s="33">
        <f t="shared" si="729"/>
        <v>5.9985231473547174E-5</v>
      </c>
      <c r="CE418" s="24">
        <f>SUMIFS(Detail!AG:AG,Detail!$A:$A,$B418,Detail!$D:$D,17,Detail!$C:$C,1)</f>
        <v>6.4055941493279533E-6</v>
      </c>
      <c r="CF418" s="24">
        <f>SUMIFS(Detail!AG:AG,Detail!$A:$A,$B418,Detail!$D:$D,17,Detail!$C:$C,2)</f>
        <v>4.6861766804795479E-6</v>
      </c>
      <c r="CG418" s="24">
        <f>SUMIFS(Detail!AG:AG,Detail!$A:$A,$B418,Detail!$D:$D,17,Detail!$C:$C,3)</f>
        <v>3.4330580547248246E-6</v>
      </c>
      <c r="CH418" s="24">
        <f>SUMIFS(Detail!AG:AG,Detail!$A:$A,$B418,Detail!$D:$D,17,Detail!$C:$C,4)</f>
        <v>2.5184376681863796E-6</v>
      </c>
      <c r="CI418" s="33">
        <f t="shared" si="730"/>
        <v>1.7043266552718705E-5</v>
      </c>
      <c r="CJ418" s="24">
        <f>SUMIFS(Detail!AG:AG,Detail!$A:$A,$B418,Detail!$D:$D,18,Detail!$C:$C,1)</f>
        <v>1.8499238194635836E-6</v>
      </c>
      <c r="CK418" s="24">
        <f>SUMIFS(Detail!AG:AG,Detail!$A:$A,$B418,Detail!$D:$D,18,Detail!$C:$C,2)</f>
        <v>1.3606131687993184E-6</v>
      </c>
      <c r="CL418" s="24">
        <f>SUMIFS(Detail!AG:AG,Detail!$A:$A,$B418,Detail!$D:$D,18,Detail!$C:$C,3)</f>
        <v>1.0019834917329717E-6</v>
      </c>
      <c r="CM418" s="24">
        <f>SUMIFS(Detail!AG:AG,Detail!$A:$A,$B418,Detail!$D:$D,18,Detail!$C:$C,4)</f>
        <v>7.3878436523955315E-7</v>
      </c>
      <c r="CN418" s="33">
        <f t="shared" si="731"/>
        <v>4.9513048452354269E-6</v>
      </c>
      <c r="CO418" s="24">
        <f>SUMIFS(Detail!AG:AG,Detail!$A:$A,$B418,Detail!$D:$D,19,Detail!$C:$C,1)</f>
        <v>5.45374177818303E-7</v>
      </c>
      <c r="CP418" s="24">
        <f>SUMIFS(Detail!AG:AG,Detail!$A:$A,$B418,Detail!$D:$D,19,Detail!$C:$C,2)</f>
        <v>4.0306872506334912E-7</v>
      </c>
      <c r="CQ418" s="24">
        <f>SUMIFS(Detail!AG:AG,Detail!$A:$A,$B418,Detail!$D:$D,19,Detail!$C:$C,3)</f>
        <v>2.9823422664776444E-7</v>
      </c>
      <c r="CR418" s="24">
        <f>SUMIFS(Detail!AG:AG,Detail!$A:$A,$B418,Detail!$D:$D,19,Detail!$C:$C,4)</f>
        <v>2.2091512619226705E-7</v>
      </c>
      <c r="CS418" s="33">
        <f t="shared" si="732"/>
        <v>1.4675922557216836E-6</v>
      </c>
      <c r="CT418" s="24">
        <f>SUMIFS(Detail!AG:AG,Detail!$A:$A,$B418,Detail!$D:$D,20,Detail!$C:$C,1)</f>
        <v>1.638175035623135E-7</v>
      </c>
      <c r="CU418" s="24">
        <f>SUMIFS(Detail!AG:AG,Detail!$A:$A,$B418,Detail!$D:$D,20,Detail!$C:$C,2)</f>
        <v>1.2160899132140912E-7</v>
      </c>
      <c r="CV418" s="24">
        <f>SUMIFS(Detail!AG:AG,Detail!$A:$A,$B418,Detail!$D:$D,20,Detail!$C:$C,3)</f>
        <v>9.0370122052263469E-8</v>
      </c>
      <c r="CW418" s="24">
        <f>SUMIFS(Detail!AG:AG,Detail!$A:$A,$B418,Detail!$D:$D,20,Detail!$C:$C,4)</f>
        <v>6.7223709265817888E-8</v>
      </c>
      <c r="CX418" s="33">
        <f t="shared" si="733"/>
        <v>4.4302032620180398E-7</v>
      </c>
      <c r="CY418" s="24">
        <f>SUMIFS(Detail!AG:AG,Detail!$A:$A,$B418,Detail!$D:$D,21,Detail!$C:$C,1)</f>
        <v>1.9635490389191546E-7</v>
      </c>
      <c r="CZ418" s="24">
        <f>SUMIFS(Detail!AG:AG,Detail!$A:$A,$B418,Detail!$D:$D,21,Detail!$C:$C,2)</f>
        <v>0</v>
      </c>
      <c r="DA418" s="24">
        <f>SUMIFS(Detail!AG:AG,Detail!$A:$A,$B418,Detail!$D:$D,21,Detail!$C:$C,3)</f>
        <v>0</v>
      </c>
      <c r="DB418" s="24">
        <f>SUMIFS(Detail!AG:AG,Detail!$A:$A,$B418,Detail!$D:$D,21,Detail!$C:$C,4)</f>
        <v>0</v>
      </c>
      <c r="DC418" s="33">
        <f t="shared" si="734"/>
        <v>1.9635490389191546E-7</v>
      </c>
      <c r="DD418" s="86">
        <f>SUMIFS(Detail!AG:AG,Detail!$A:$A,$B418,Detail!$B:$B,"&gt;60")</f>
        <v>355.33580793302963</v>
      </c>
    </row>
    <row r="419" spans="1:108" x14ac:dyDescent="0.25">
      <c r="A419" t="s">
        <v>5673</v>
      </c>
      <c r="B419" s="32" t="s">
        <v>5127</v>
      </c>
      <c r="C419" s="24">
        <f>SUMIFS(Detail!AG:AG,Detail!$A:$A,$B419,Detail!$D:$D,1,Detail!$C:$C,1)</f>
        <v>0</v>
      </c>
      <c r="D419" s="24">
        <f>SUMIFS(Detail!AG:AG,Detail!$A:$A,$B419,Detail!$D:$D,1,Detail!$C:$C,2)</f>
        <v>0</v>
      </c>
      <c r="E419" s="24">
        <f>SUMIFS(Detail!AG:AG,Detail!$A:$A,$B419,Detail!$D:$D,1,Detail!$C:$C,3)</f>
        <v>0</v>
      </c>
      <c r="F419" s="24">
        <f>SUMIFS(Detail!AG:AG,Detail!$A:$A,$B419,Detail!$D:$D,1,Detail!$C:$C,4)</f>
        <v>1.1125607392516352E-2</v>
      </c>
      <c r="G419" s="33">
        <f t="shared" si="714"/>
        <v>1.1125607392516352E-2</v>
      </c>
      <c r="H419" s="24">
        <f>SUMIFS(Detail!AG:AG,Detail!$A:$A,$B419,Detail!$D:$D,2,Detail!$C:$C,1)</f>
        <v>0.13296350182953481</v>
      </c>
      <c r="I419" s="24">
        <f>SUMIFS(Detail!AG:AG,Detail!$A:$A,$B419,Detail!$D:$D,2,Detail!$C:$C,2)</f>
        <v>0.5822234581464758</v>
      </c>
      <c r="J419" s="24">
        <f>SUMIFS(Detail!AG:AG,Detail!$A:$A,$B419,Detail!$D:$D,2,Detail!$C:$C,3)</f>
        <v>1.6127957891835827</v>
      </c>
      <c r="K419" s="24">
        <f>SUMIFS(Detail!AG:AG,Detail!$A:$A,$B419,Detail!$D:$D,2,Detail!$C:$C,4)</f>
        <v>3.3130631482318491</v>
      </c>
      <c r="L419" s="33">
        <f t="shared" si="715"/>
        <v>5.641045897391443</v>
      </c>
      <c r="M419" s="24">
        <f>SUMIFS(Detail!AG:AG,Detail!$A:$A,$B419,Detail!$D:$D,3,Detail!$C:$C,1)</f>
        <v>5.4319405477284333</v>
      </c>
      <c r="N419" s="24">
        <f>SUMIFS(Detail!AG:AG,Detail!$A:$A,$B419,Detail!$D:$D,3,Detail!$C:$C,2)</f>
        <v>7.3596302592863303</v>
      </c>
      <c r="O419" s="24">
        <f>SUMIFS(Detail!AG:AG,Detail!$A:$A,$B419,Detail!$D:$D,3,Detail!$C:$C,3)</f>
        <v>8.9887610289530855</v>
      </c>
      <c r="P419" s="24">
        <f>SUMIFS(Detail!AG:AG,Detail!$A:$A,$B419,Detail!$D:$D,3,Detail!$C:$C,4)</f>
        <v>10.78135092837438</v>
      </c>
      <c r="Q419" s="33">
        <f t="shared" si="716"/>
        <v>32.56168276434223</v>
      </c>
      <c r="R419" s="24">
        <f>SUMIFS(Detail!AG:AG,Detail!$A:$A,$B419,Detail!$D:$D,4,Detail!$C:$C,1)</f>
        <v>13.159741502732139</v>
      </c>
      <c r="S419" s="24">
        <f>SUMIFS(Detail!AG:AG,Detail!$A:$A,$B419,Detail!$D:$D,4,Detail!$C:$C,2)</f>
        <v>16.269528988402108</v>
      </c>
      <c r="T419" s="24">
        <f>SUMIFS(Detail!AG:AG,Detail!$A:$A,$B419,Detail!$D:$D,4,Detail!$C:$C,3)</f>
        <v>19.218906647999063</v>
      </c>
      <c r="U419" s="24">
        <f>SUMIFS(Detail!AG:AG,Detail!$A:$A,$B419,Detail!$D:$D,4,Detail!$C:$C,4)</f>
        <v>21.769651149044151</v>
      </c>
      <c r="V419" s="33">
        <f t="shared" si="717"/>
        <v>70.417828288177461</v>
      </c>
      <c r="W419" s="24">
        <f>SUMIFS(Detail!AG:AG,Detail!$A:$A,$B419,Detail!$D:$D,5,Detail!$C:$C,1)</f>
        <v>24.796715885566769</v>
      </c>
      <c r="X419" s="24">
        <f>SUMIFS(Detail!AG:AG,Detail!$A:$A,$B419,Detail!$D:$D,5,Detail!$C:$C,2)</f>
        <v>29.106661239056933</v>
      </c>
      <c r="Y419" s="24">
        <f>SUMIFS(Detail!AG:AG,Detail!$A:$A,$B419,Detail!$D:$D,5,Detail!$C:$C,3)</f>
        <v>34.963291512278744</v>
      </c>
      <c r="Z419" s="24">
        <f>SUMIFS(Detail!AG:AG,Detail!$A:$A,$B419,Detail!$D:$D,5,Detail!$C:$C,4)</f>
        <v>40.563368537941329</v>
      </c>
      <c r="AA419" s="33">
        <f t="shared" si="718"/>
        <v>129.43003717484379</v>
      </c>
      <c r="AB419" s="24">
        <f>SUMIFS(Detail!AG:AG,Detail!$A:$A,$B419,Detail!$D:$D,6,Detail!$C:$C,1)</f>
        <v>42.065939775956508</v>
      </c>
      <c r="AC419" s="24">
        <f>SUMIFS(Detail!AG:AG,Detail!$A:$A,$B419,Detail!$D:$D,6,Detail!$C:$C,2)</f>
        <v>35.770866433975982</v>
      </c>
      <c r="AD419" s="24">
        <f>SUMIFS(Detail!AG:AG,Detail!$A:$A,$B419,Detail!$D:$D,6,Detail!$C:$C,3)</f>
        <v>29.67726630551806</v>
      </c>
      <c r="AE419" s="24">
        <f>SUMIFS(Detail!AG:AG,Detail!$A:$A,$B419,Detail!$D:$D,6,Detail!$C:$C,4)</f>
        <v>24.860665283304172</v>
      </c>
      <c r="AF419" s="33">
        <f t="shared" si="719"/>
        <v>132.37473779875472</v>
      </c>
      <c r="AG419" s="24">
        <f>SUMIFS(Detail!AG:AG,Detail!$A:$A,$B419,Detail!$D:$D,7,Detail!$C:$C,1)</f>
        <v>21.087691258796212</v>
      </c>
      <c r="AH419" s="24">
        <f>SUMIFS(Detail!AG:AG,Detail!$A:$A,$B419,Detail!$D:$D,7,Detail!$C:$C,2)</f>
        <v>18.095432098582648</v>
      </c>
      <c r="AI419" s="24">
        <f>SUMIFS(Detail!AG:AG,Detail!$A:$A,$B419,Detail!$D:$D,7,Detail!$C:$C,3)</f>
        <v>15.686054146035985</v>
      </c>
      <c r="AJ419" s="24">
        <f>SUMIFS(Detail!AG:AG,Detail!$A:$A,$B419,Detail!$D:$D,7,Detail!$C:$C,4)</f>
        <v>13.717913911515041</v>
      </c>
      <c r="AK419" s="33">
        <f t="shared" si="720"/>
        <v>68.587091414929887</v>
      </c>
      <c r="AL419" s="24">
        <f>SUMIFS(Detail!AG:AG,Detail!$A:$A,$B419,Detail!$D:$D,8,Detail!$C:$C,1)</f>
        <v>12.089334404639487</v>
      </c>
      <c r="AM419" s="24">
        <f>SUMIFS(Detail!AG:AG,Detail!$A:$A,$B419,Detail!$D:$D,8,Detail!$C:$C,2)</f>
        <v>10.726293779786658</v>
      </c>
      <c r="AN419" s="24">
        <f>SUMIFS(Detail!AG:AG,Detail!$A:$A,$B419,Detail!$D:$D,8,Detail!$C:$C,3)</f>
        <v>9.5739697871265435</v>
      </c>
      <c r="AO419" s="24">
        <f>SUMIFS(Detail!AG:AG,Detail!$A:$A,$B419,Detail!$D:$D,8,Detail!$C:$C,4)</f>
        <v>8.5910718202947578</v>
      </c>
      <c r="AP419" s="33">
        <f t="shared" si="721"/>
        <v>40.980669791847447</v>
      </c>
      <c r="AQ419" s="24">
        <f>SUMIFS(Detail!AG:AG,Detail!$A:$A,$B419,Detail!$D:$D,9,Detail!$C:$C,1)</f>
        <v>7.7460120105590704</v>
      </c>
      <c r="AR419" s="24">
        <f>SUMIFS(Detail!AG:AG,Detail!$A:$A,$B419,Detail!$D:$D,9,Detail!$C:$C,2)</f>
        <v>7.0142791525476582</v>
      </c>
      <c r="AS419" s="24">
        <f>SUMIFS(Detail!AG:AG,Detail!$A:$A,$B419,Detail!$D:$D,9,Detail!$C:$C,3)</f>
        <v>6.3766067254243808</v>
      </c>
      <c r="AT419" s="24">
        <f>SUMIFS(Detail!AG:AG,Detail!$A:$A,$B419,Detail!$D:$D,9,Detail!$C:$C,4)</f>
        <v>5.8176730809353785</v>
      </c>
      <c r="AU419" s="33">
        <f t="shared" si="722"/>
        <v>26.954570969466488</v>
      </c>
      <c r="AV419" s="24">
        <f>SUMIFS(Detail!AG:AG,Detail!$A:$A,$B419,Detail!$D:$D,10,Detail!$C:$C,1)</f>
        <v>5.3251642457690309</v>
      </c>
      <c r="AW419" s="24">
        <f>SUMIFS(Detail!AG:AG,Detail!$A:$A,$B419,Detail!$D:$D,10,Detail!$C:$C,2)</f>
        <v>4.8890879520133694</v>
      </c>
      <c r="AX419" s="24">
        <f>SUMIFS(Detail!AG:AG,Detail!$A:$A,$B419,Detail!$D:$D,10,Detail!$C:$C,3)</f>
        <v>4.5012645258940438</v>
      </c>
      <c r="AY419" s="24">
        <f>SUMIFS(Detail!AG:AG,Detail!$A:$A,$B419,Detail!$D:$D,10,Detail!$C:$C,4)</f>
        <v>4.1549441655579358</v>
      </c>
      <c r="AZ419" s="33">
        <f t="shared" si="723"/>
        <v>18.87046088923438</v>
      </c>
      <c r="BA419" s="24">
        <f>SUMIFS(Detail!AG:AG,Detail!$A:$A,$B419,Detail!$D:$D,11,Detail!$C:$C,1)</f>
        <v>3.8445158158100412</v>
      </c>
      <c r="BB419" s="24">
        <f>SUMIFS(Detail!AG:AG,Detail!$A:$A,$B419,Detail!$D:$D,11,Detail!$C:$C,2)</f>
        <v>3.5652832951739128</v>
      </c>
      <c r="BC419" s="24">
        <f>SUMIFS(Detail!AG:AG,Detail!$A:$A,$B419,Detail!$D:$D,11,Detail!$C:$C,3)</f>
        <v>3.3132914009272554</v>
      </c>
      <c r="BD419" s="24">
        <f>SUMIFS(Detail!AG:AG,Detail!$A:$A,$B419,Detail!$D:$D,11,Detail!$C:$C,4)</f>
        <v>3.0851895732714638</v>
      </c>
      <c r="BE419" s="33">
        <f t="shared" si="724"/>
        <v>13.808280085182673</v>
      </c>
      <c r="BF419" s="24">
        <f>SUMIFS(Detail!AG:AG,Detail!$A:$A,$B419,Detail!$D:$D,12,Detail!$C:$C,1)</f>
        <v>2.8781240808757502</v>
      </c>
      <c r="BG419" s="24">
        <f>SUMIFS(Detail!AG:AG,Detail!$A:$A,$B419,Detail!$D:$D,12,Detail!$C:$C,2)</f>
        <v>2.6896520753015238</v>
      </c>
      <c r="BH419" s="24">
        <f>SUMIFS(Detail!AG:AG,Detail!$A:$A,$B419,Detail!$D:$D,12,Detail!$C:$C,3)</f>
        <v>2.517672565240332</v>
      </c>
      <c r="BI419" s="24">
        <f>SUMIFS(Detail!AG:AG,Detail!$A:$A,$B419,Detail!$D:$D,12,Detail!$C:$C,4)</f>
        <v>2.3603705920394304</v>
      </c>
      <c r="BJ419" s="33">
        <f t="shared" si="725"/>
        <v>10.445819313457037</v>
      </c>
      <c r="BK419" s="24">
        <f>SUMIFS(Detail!AG:AG,Detail!$A:$A,$B419,Detail!$D:$D,13,Detail!$C:$C,1)</f>
        <v>2.2161717865262744</v>
      </c>
      <c r="BL419" s="24">
        <f>SUMIFS(Detail!AG:AG,Detail!$A:$A,$B419,Detail!$D:$D,13,Detail!$C:$C,2)</f>
        <v>2.0837051498430128</v>
      </c>
      <c r="BM419" s="24">
        <f>SUMIFS(Detail!AG:AG,Detail!$A:$A,$B419,Detail!$D:$D,13,Detail!$C:$C,3)</f>
        <v>1.9617723945110583</v>
      </c>
      <c r="BN419" s="24">
        <f>SUMIFS(Detail!AG:AG,Detail!$A:$A,$B419,Detail!$D:$D,13,Detail!$C:$C,4)</f>
        <v>1.8493225526129891</v>
      </c>
      <c r="BO419" s="33">
        <f t="shared" si="726"/>
        <v>8.1109718834933346</v>
      </c>
      <c r="BP419" s="24">
        <f>SUMIFS(Detail!AG:AG,Detail!$A:$A,$B419,Detail!$D:$D,14,Detail!$C:$C,1)</f>
        <v>1.7454308388568052</v>
      </c>
      <c r="BQ419" s="24">
        <f>SUMIFS(Detail!AG:AG,Detail!$A:$A,$B419,Detail!$D:$D,14,Detail!$C:$C,2)</f>
        <v>1.6492809706998059</v>
      </c>
      <c r="BR419" s="24">
        <f>SUMIFS(Detail!AG:AG,Detail!$A:$A,$B419,Detail!$D:$D,14,Detail!$C:$C,3)</f>
        <v>1.5601503126709986</v>
      </c>
      <c r="BS419" s="24">
        <f>SUMIFS(Detail!AG:AG,Detail!$A:$A,$B419,Detail!$D:$D,14,Detail!$C:$C,4)</f>
        <v>1.4773973398313274</v>
      </c>
      <c r="BT419" s="33">
        <f t="shared" si="727"/>
        <v>6.4322594620589371</v>
      </c>
      <c r="BU419" s="24">
        <f>SUMIFS(Detail!AG:AG,Detail!$A:$A,$B419,Detail!$D:$D,15,Detail!$C:$C,1)</f>
        <v>1.4004510149673024</v>
      </c>
      <c r="BV419" s="24">
        <f>SUMIFS(Detail!AG:AG,Detail!$A:$A,$B419,Detail!$D:$D,15,Detail!$C:$C,2)</f>
        <v>1.3288017523387907</v>
      </c>
      <c r="BW419" s="24">
        <f>SUMIFS(Detail!AG:AG,Detail!$A:$A,$B419,Detail!$D:$D,15,Detail!$C:$C,3)</f>
        <v>1.2619937025415311</v>
      </c>
      <c r="BX419" s="24">
        <f>SUMIFS(Detail!AG:AG,Detail!$A:$A,$B419,Detail!$D:$D,15,Detail!$C:$C,4)</f>
        <v>1.1996181421056917</v>
      </c>
      <c r="BY419" s="33">
        <f t="shared" si="728"/>
        <v>5.1908646119533159</v>
      </c>
      <c r="BZ419" s="24">
        <f>SUMIFS(Detail!AG:AG,Detail!$A:$A,$B419,Detail!$D:$D,16,Detail!$C:$C,1)</f>
        <v>1.1413077905693854</v>
      </c>
      <c r="CA419" s="24">
        <f>SUMIFS(Detail!AG:AG,Detail!$A:$A,$B419,Detail!$D:$D,16,Detail!$C:$C,2)</f>
        <v>1.0867319092158141</v>
      </c>
      <c r="CB419" s="24">
        <f>SUMIFS(Detail!AG:AG,Detail!$A:$A,$B419,Detail!$D:$D,16,Detail!$C:$C,3)</f>
        <v>1.0355920609633813</v>
      </c>
      <c r="CC419" s="24">
        <f>SUMIFS(Detail!AG:AG,Detail!$A:$A,$B419,Detail!$D:$D,16,Detail!$C:$C,4)</f>
        <v>0.98761843145155126</v>
      </c>
      <c r="CD419" s="33">
        <f t="shared" si="729"/>
        <v>4.251250192200132</v>
      </c>
      <c r="CE419" s="24">
        <f>SUMIFS(Detail!AG:AG,Detail!$A:$A,$B419,Detail!$D:$D,17,Detail!$C:$C,1)</f>
        <v>0.94256662806310487</v>
      </c>
      <c r="CF419" s="24">
        <f>SUMIFS(Detail!AG:AG,Detail!$A:$A,$B419,Detail!$D:$D,17,Detail!$C:$C,2)</f>
        <v>0.90021488726529242</v>
      </c>
      <c r="CG419" s="24">
        <f>SUMIFS(Detail!AG:AG,Detail!$A:$A,$B419,Detail!$D:$D,17,Detail!$C:$C,3)</f>
        <v>0.86036163188907722</v>
      </c>
      <c r="CH419" s="24">
        <f>SUMIFS(Detail!AG:AG,Detail!$A:$A,$B419,Detail!$D:$D,17,Detail!$C:$C,4)</f>
        <v>0.82282332917338863</v>
      </c>
      <c r="CI419" s="33">
        <f t="shared" si="730"/>
        <v>3.5259664763908631</v>
      </c>
      <c r="CJ419" s="24">
        <f>SUMIFS(Detail!AG:AG,Detail!$A:$A,$B419,Detail!$D:$D,18,Detail!$C:$C,1)</f>
        <v>0.78743260804992588</v>
      </c>
      <c r="CK419" s="24">
        <f>SUMIFS(Detail!AG:AG,Detail!$A:$A,$B419,Detail!$D:$D,18,Detail!$C:$C,2)</f>
        <v>0.75403660049130394</v>
      </c>
      <c r="CL419" s="24">
        <f>SUMIFS(Detail!AG:AG,Detail!$A:$A,$B419,Detail!$D:$D,18,Detail!$C:$C,3)</f>
        <v>0.72249547701574102</v>
      </c>
      <c r="CM419" s="24">
        <f>SUMIFS(Detail!AG:AG,Detail!$A:$A,$B419,Detail!$D:$D,18,Detail!$C:$C,4)</f>
        <v>0.69268115085992576</v>
      </c>
      <c r="CN419" s="33">
        <f t="shared" si="731"/>
        <v>2.9566458364168966</v>
      </c>
      <c r="CO419" s="24">
        <f>SUMIFS(Detail!AG:AG,Detail!$A:$A,$B419,Detail!$D:$D,19,Detail!$C:$C,1)</f>
        <v>0.66447612903800746</v>
      </c>
      <c r="CP419" s="24">
        <f>SUMIFS(Detail!AG:AG,Detail!$A:$A,$B419,Detail!$D:$D,19,Detail!$C:$C,2)</f>
        <v>0.63777249161068994</v>
      </c>
      <c r="CQ419" s="24">
        <f>SUMIFS(Detail!AG:AG,Detail!$A:$A,$B419,Detail!$D:$D,19,Detail!$C:$C,3)</f>
        <v>0.61247098311901027</v>
      </c>
      <c r="CR419" s="24">
        <f>SUMIFS(Detail!AG:AG,Detail!$A:$A,$B419,Detail!$D:$D,19,Detail!$C:$C,4)</f>
        <v>0.58848020235939202</v>
      </c>
      <c r="CS419" s="33">
        <f t="shared" si="732"/>
        <v>2.5031998061270997</v>
      </c>
      <c r="CT419" s="24">
        <f>SUMIFS(Detail!AG:AG,Detail!$A:$A,$B419,Detail!$D:$D,20,Detail!$C:$C,1)</f>
        <v>0.56571587856080896</v>
      </c>
      <c r="CU419" s="24">
        <f>SUMIFS(Detail!AG:AG,Detail!$A:$A,$B419,Detail!$D:$D,20,Detail!$C:$C,2)</f>
        <v>0.54410022363049393</v>
      </c>
      <c r="CV419" s="24">
        <f>SUMIFS(Detail!AG:AG,Detail!$A:$A,$B419,Detail!$D:$D,20,Detail!$C:$C,3)</f>
        <v>0.52356135149943839</v>
      </c>
      <c r="CW419" s="24">
        <f>SUMIFS(Detail!AG:AG,Detail!$A:$A,$B419,Detail!$D:$D,20,Detail!$C:$C,4)</f>
        <v>0.50403275677513193</v>
      </c>
      <c r="CX419" s="33">
        <f t="shared" si="733"/>
        <v>2.1374102104658732</v>
      </c>
      <c r="CY419" s="24">
        <f>SUMIFS(Detail!AG:AG,Detail!$A:$A,$B419,Detail!$D:$D,21,Detail!$C:$C,1)</f>
        <v>2.4989349366687748</v>
      </c>
      <c r="CZ419" s="24">
        <f>SUMIFS(Detail!AG:AG,Detail!$A:$A,$B419,Detail!$D:$D,21,Detail!$C:$C,2)</f>
        <v>0</v>
      </c>
      <c r="DA419" s="24">
        <f>SUMIFS(Detail!AG:AG,Detail!$A:$A,$B419,Detail!$D:$D,21,Detail!$C:$C,3)</f>
        <v>0</v>
      </c>
      <c r="DB419" s="24">
        <f>SUMIFS(Detail!AG:AG,Detail!$A:$A,$B419,Detail!$D:$D,21,Detail!$C:$C,4)</f>
        <v>0</v>
      </c>
      <c r="DC419" s="33">
        <f t="shared" si="734"/>
        <v>2.4989349366687748</v>
      </c>
      <c r="DD419" s="86">
        <f>SUMIFS(Detail!AG:AG,Detail!$A:$A,$B419,Detail!$B:$B,"&gt;60")</f>
        <v>349.62913367864786</v>
      </c>
    </row>
    <row r="420" spans="1:108" x14ac:dyDescent="0.25">
      <c r="A420" t="s">
        <v>5674</v>
      </c>
      <c r="B420" s="32" t="s">
        <v>5128</v>
      </c>
      <c r="C420" s="24">
        <f>SUMIFS(Detail!AG:AG,Detail!$A:$A,$B420,Detail!$D:$D,1,Detail!$C:$C,1)</f>
        <v>0</v>
      </c>
      <c r="D420" s="24">
        <f>SUMIFS(Detail!AG:AG,Detail!$A:$A,$B420,Detail!$D:$D,1,Detail!$C:$C,2)</f>
        <v>0</v>
      </c>
      <c r="E420" s="24">
        <f>SUMIFS(Detail!AG:AG,Detail!$A:$A,$B420,Detail!$D:$D,1,Detail!$C:$C,3)</f>
        <v>0</v>
      </c>
      <c r="F420" s="24">
        <f>SUMIFS(Detail!AG:AG,Detail!$A:$A,$B420,Detail!$D:$D,1,Detail!$C:$C,4)</f>
        <v>0</v>
      </c>
      <c r="G420" s="33">
        <f t="shared" si="714"/>
        <v>0</v>
      </c>
      <c r="H420" s="24">
        <f>SUMIFS(Detail!AG:AG,Detail!$A:$A,$B420,Detail!$D:$D,2,Detail!$C:$C,1)</f>
        <v>2.2391572045715518</v>
      </c>
      <c r="I420" s="24">
        <f>SUMIFS(Detail!AG:AG,Detail!$A:$A,$B420,Detail!$D:$D,2,Detail!$C:$C,2)</f>
        <v>16.993555525924247</v>
      </c>
      <c r="J420" s="24">
        <f>SUMIFS(Detail!AG:AG,Detail!$A:$A,$B420,Detail!$D:$D,2,Detail!$C:$C,3)</f>
        <v>78.596121405282929</v>
      </c>
      <c r="K420" s="24">
        <f>SUMIFS(Detail!AG:AG,Detail!$A:$A,$B420,Detail!$D:$D,2,Detail!$C:$C,4)</f>
        <v>225.69307242590955</v>
      </c>
      <c r="L420" s="33">
        <f t="shared" si="715"/>
        <v>323.5219065616883</v>
      </c>
      <c r="M420" s="24">
        <f>SUMIFS(Detail!AG:AG,Detail!$A:$A,$B420,Detail!$D:$D,3,Detail!$C:$C,1)</f>
        <v>432.16916306125927</v>
      </c>
      <c r="N420" s="24">
        <f>SUMIFS(Detail!AG:AG,Detail!$A:$A,$B420,Detail!$D:$D,3,Detail!$C:$C,2)</f>
        <v>680.53966383492468</v>
      </c>
      <c r="O420" s="24">
        <f>SUMIFS(Detail!AG:AG,Detail!$A:$A,$B420,Detail!$D:$D,3,Detail!$C:$C,3)</f>
        <v>940.36310509904843</v>
      </c>
      <c r="P420" s="24">
        <f>SUMIFS(Detail!AG:AG,Detail!$A:$A,$B420,Detail!$D:$D,3,Detail!$C:$C,4)</f>
        <v>1181.6913095289528</v>
      </c>
      <c r="Q420" s="33">
        <f t="shared" si="716"/>
        <v>3234.7632415241851</v>
      </c>
      <c r="R420" s="24">
        <f>SUMIFS(Detail!AG:AG,Detail!$A:$A,$B420,Detail!$D:$D,4,Detail!$C:$C,1)</f>
        <v>1440.4405060994231</v>
      </c>
      <c r="S420" s="24">
        <f>SUMIFS(Detail!AG:AG,Detail!$A:$A,$B420,Detail!$D:$D,4,Detail!$C:$C,2)</f>
        <v>1738.9702844124886</v>
      </c>
      <c r="T420" s="24">
        <f>SUMIFS(Detail!AG:AG,Detail!$A:$A,$B420,Detail!$D:$D,4,Detail!$C:$C,3)</f>
        <v>2091.8979184287846</v>
      </c>
      <c r="U420" s="24">
        <f>SUMIFS(Detail!AG:AG,Detail!$A:$A,$B420,Detail!$D:$D,4,Detail!$C:$C,4)</f>
        <v>2512.8953025911815</v>
      </c>
      <c r="V420" s="33">
        <f t="shared" si="717"/>
        <v>7784.2040115318778</v>
      </c>
      <c r="W420" s="24">
        <f>SUMIFS(Detail!AG:AG,Detail!$A:$A,$B420,Detail!$D:$D,5,Detail!$C:$C,1)</f>
        <v>3016.846429659674</v>
      </c>
      <c r="X420" s="24">
        <f>SUMIFS(Detail!AG:AG,Detail!$A:$A,$B420,Detail!$D:$D,5,Detail!$C:$C,2)</f>
        <v>3620.9507366896269</v>
      </c>
      <c r="Y420" s="24">
        <f>SUMIFS(Detail!AG:AG,Detail!$A:$A,$B420,Detail!$D:$D,5,Detail!$C:$C,3)</f>
        <v>4345.5418071916683</v>
      </c>
      <c r="Z420" s="24">
        <f>SUMIFS(Detail!AG:AG,Detail!$A:$A,$B420,Detail!$D:$D,5,Detail!$C:$C,4)</f>
        <v>5214.8722295443076</v>
      </c>
      <c r="AA420" s="33">
        <f t="shared" si="718"/>
        <v>16198.211203085277</v>
      </c>
      <c r="AB420" s="24">
        <f>SUMIFS(Detail!AG:AG,Detail!$A:$A,$B420,Detail!$D:$D,6,Detail!$C:$C,1)</f>
        <v>3067.5585132813176</v>
      </c>
      <c r="AC420" s="24">
        <f>SUMIFS(Detail!AG:AG,Detail!$A:$A,$B420,Detail!$D:$D,6,Detail!$C:$C,2)</f>
        <v>1167.8578225784186</v>
      </c>
      <c r="AD420" s="24">
        <f>SUMIFS(Detail!AG:AG,Detail!$A:$A,$B420,Detail!$D:$D,6,Detail!$C:$C,3)</f>
        <v>521.06439810098891</v>
      </c>
      <c r="AE420" s="24">
        <f>SUMIFS(Detail!AG:AG,Detail!$A:$A,$B420,Detail!$D:$D,6,Detail!$C:$C,4)</f>
        <v>249.2358681975129</v>
      </c>
      <c r="AF420" s="33">
        <f t="shared" si="719"/>
        <v>5005.7166021582379</v>
      </c>
      <c r="AG420" s="24">
        <f>SUMIFS(Detail!AG:AG,Detail!$A:$A,$B420,Detail!$D:$D,7,Detail!$C:$C,1)</f>
        <v>124.60410005348604</v>
      </c>
      <c r="AH420" s="24">
        <f>SUMIFS(Detail!AG:AG,Detail!$A:$A,$B420,Detail!$D:$D,7,Detail!$C:$C,2)</f>
        <v>64.319008789854706</v>
      </c>
      <c r="AI420" s="24">
        <f>SUMIFS(Detail!AG:AG,Detail!$A:$A,$B420,Detail!$D:$D,7,Detail!$C:$C,3)</f>
        <v>34.034392478530208</v>
      </c>
      <c r="AJ420" s="24">
        <f>SUMIFS(Detail!AG:AG,Detail!$A:$A,$B420,Detail!$D:$D,7,Detail!$C:$C,4)</f>
        <v>18.375361723279639</v>
      </c>
      <c r="AK420" s="33">
        <f t="shared" si="720"/>
        <v>241.33286304515059</v>
      </c>
      <c r="AL420" s="24">
        <f>SUMIFS(Detail!AG:AG,Detail!$A:$A,$B420,Detail!$D:$D,8,Detail!$C:$C,1)</f>
        <v>10.089481134134985</v>
      </c>
      <c r="AM420" s="24">
        <f>SUMIFS(Detail!AG:AG,Detail!$A:$A,$B420,Detail!$D:$D,8,Detail!$C:$C,2)</f>
        <v>5.6204017610580195</v>
      </c>
      <c r="AN420" s="24">
        <f>SUMIFS(Detail!AG:AG,Detail!$A:$A,$B420,Detail!$D:$D,8,Detail!$C:$C,3)</f>
        <v>3.1705055821075803</v>
      </c>
      <c r="AO420" s="24">
        <f>SUMIFS(Detail!AG:AG,Detail!$A:$A,$B420,Detail!$D:$D,8,Detail!$C:$C,4)</f>
        <v>1.8085049458532012</v>
      </c>
      <c r="AP420" s="33">
        <f t="shared" si="721"/>
        <v>20.688893423153786</v>
      </c>
      <c r="AQ420" s="24">
        <f>SUMIFS(Detail!AG:AG,Detail!$A:$A,$B420,Detail!$D:$D,9,Detail!$C:$C,1)</f>
        <v>1.0419111046940088</v>
      </c>
      <c r="AR420" s="24">
        <f>SUMIFS(Detail!AG:AG,Detail!$A:$A,$B420,Detail!$D:$D,9,Detail!$C:$C,2)</f>
        <v>0.60567816063849023</v>
      </c>
      <c r="AS420" s="24">
        <f>SUMIFS(Detail!AG:AG,Detail!$A:$A,$B420,Detail!$D:$D,9,Detail!$C:$C,3)</f>
        <v>0.35497923791990615</v>
      </c>
      <c r="AT420" s="24">
        <f>SUMIFS(Detail!AG:AG,Detail!$A:$A,$B420,Detail!$D:$D,9,Detail!$C:$C,4)</f>
        <v>0.20961238670133753</v>
      </c>
      <c r="AU420" s="33">
        <f t="shared" si="722"/>
        <v>2.2121808899537427</v>
      </c>
      <c r="AV420" s="24">
        <f>SUMIFS(Detail!AG:AG,Detail!$A:$A,$B420,Detail!$D:$D,10,Detail!$C:$C,1)</f>
        <v>0.12463199073681608</v>
      </c>
      <c r="AW420" s="24">
        <f>SUMIFS(Detail!AG:AG,Detail!$A:$A,$B420,Detail!$D:$D,10,Detail!$C:$C,2)</f>
        <v>7.4579686057404615E-2</v>
      </c>
      <c r="AX420" s="24">
        <f>SUMIFS(Detail!AG:AG,Detail!$A:$A,$B420,Detail!$D:$D,10,Detail!$C:$C,3)</f>
        <v>4.4894973492773715E-2</v>
      </c>
      <c r="AY420" s="24">
        <f>SUMIFS(Detail!AG:AG,Detail!$A:$A,$B420,Detail!$D:$D,10,Detail!$C:$C,4)</f>
        <v>2.7176391515240539E-2</v>
      </c>
      <c r="AZ420" s="33">
        <f t="shared" si="723"/>
        <v>0.27128304180223495</v>
      </c>
      <c r="BA420" s="24">
        <f>SUMIFS(Detail!AG:AG,Detail!$A:$A,$B420,Detail!$D:$D,11,Detail!$C:$C,1)</f>
        <v>1.653684840130154E-2</v>
      </c>
      <c r="BB420" s="24">
        <f>SUMIFS(Detail!AG:AG,Detail!$A:$A,$B420,Detail!$D:$D,11,Detail!$C:$C,2)</f>
        <v>1.0112226133060176E-2</v>
      </c>
      <c r="BC420" s="24">
        <f>SUMIFS(Detail!AG:AG,Detail!$A:$A,$B420,Detail!$D:$D,11,Detail!$C:$C,3)</f>
        <v>6.2123204043018632E-3</v>
      </c>
      <c r="BD420" s="24">
        <f>SUMIFS(Detail!AG:AG,Detail!$A:$A,$B420,Detail!$D:$D,11,Detail!$C:$C,4)</f>
        <v>3.8332376643666066E-3</v>
      </c>
      <c r="BE420" s="33">
        <f t="shared" si="724"/>
        <v>3.6694632603030186E-2</v>
      </c>
      <c r="BF420" s="24">
        <f>SUMIFS(Detail!AG:AG,Detail!$A:$A,$B420,Detail!$D:$D,12,Detail!$C:$C,1)</f>
        <v>2.3751139669911936E-3</v>
      </c>
      <c r="BG420" s="24">
        <f>SUMIFS(Detail!AG:AG,Detail!$A:$A,$B420,Detail!$D:$D,12,Detail!$C:$C,2)</f>
        <v>1.4774772280361503E-3</v>
      </c>
      <c r="BH420" s="24">
        <f>SUMIFS(Detail!AG:AG,Detail!$A:$A,$B420,Detail!$D:$D,12,Detail!$C:$C,3)</f>
        <v>9.2255729396129027E-4</v>
      </c>
      <c r="BI420" s="24">
        <f>SUMIFS(Detail!AG:AG,Detail!$A:$A,$B420,Detail!$D:$D,12,Detail!$C:$C,4)</f>
        <v>5.7813261082628742E-4</v>
      </c>
      <c r="BJ420" s="33">
        <f t="shared" si="725"/>
        <v>5.3532810998149216E-3</v>
      </c>
      <c r="BK420" s="24">
        <f>SUMIFS(Detail!AG:AG,Detail!$A:$A,$B420,Detail!$D:$D,13,Detail!$C:$C,1)</f>
        <v>3.6354194890009239E-4</v>
      </c>
      <c r="BL420" s="24">
        <f>SUMIFS(Detail!AG:AG,Detail!$A:$A,$B420,Detail!$D:$D,13,Detail!$C:$C,2)</f>
        <v>2.293566067237407E-4</v>
      </c>
      <c r="BM420" s="24">
        <f>SUMIFS(Detail!AG:AG,Detail!$A:$A,$B420,Detail!$D:$D,13,Detail!$C:$C,3)</f>
        <v>1.4515736256726086E-4</v>
      </c>
      <c r="BN420" s="24">
        <f>SUMIFS(Detail!AG:AG,Detail!$A:$A,$B420,Detail!$D:$D,13,Detail!$C:$C,4)</f>
        <v>9.2147522082086653E-5</v>
      </c>
      <c r="BO420" s="33">
        <f t="shared" si="726"/>
        <v>8.302034402731806E-4</v>
      </c>
      <c r="BP420" s="24">
        <f>SUMIFS(Detail!AG:AG,Detail!$A:$A,$B420,Detail!$D:$D,14,Detail!$C:$C,1)</f>
        <v>5.8667086705099791E-5</v>
      </c>
      <c r="BQ420" s="24">
        <f>SUMIFS(Detail!AG:AG,Detail!$A:$A,$B420,Detail!$D:$D,14,Detail!$C:$C,2)</f>
        <v>3.745628782780841E-5</v>
      </c>
      <c r="BR420" s="24">
        <f>SUMIFS(Detail!AG:AG,Detail!$A:$A,$B420,Detail!$D:$D,14,Detail!$C:$C,3)</f>
        <v>2.397894422756508E-5</v>
      </c>
      <c r="BS420" s="24">
        <f>SUMIFS(Detail!AG:AG,Detail!$A:$A,$B420,Detail!$D:$D,14,Detail!$C:$C,4)</f>
        <v>1.5391102351713926E-5</v>
      </c>
      <c r="BT420" s="33">
        <f t="shared" si="727"/>
        <v>1.3549342111218721E-4</v>
      </c>
      <c r="BU420" s="24">
        <f>SUMIFS(Detail!AG:AG,Detail!$A:$A,$B420,Detail!$D:$D,15,Detail!$C:$C,1)</f>
        <v>9.9038661574013531E-6</v>
      </c>
      <c r="BV420" s="24">
        <f>SUMIFS(Detail!AG:AG,Detail!$A:$A,$B420,Detail!$D:$D,15,Detail!$C:$C,2)</f>
        <v>6.3885017880238593E-6</v>
      </c>
      <c r="BW420" s="24">
        <f>SUMIFS(Detail!AG:AG,Detail!$A:$A,$B420,Detail!$D:$D,15,Detail!$C:$C,3)</f>
        <v>4.1306411731056869E-6</v>
      </c>
      <c r="BX420" s="24">
        <f>SUMIFS(Detail!AG:AG,Detail!$A:$A,$B420,Detail!$D:$D,15,Detail!$C:$C,4)</f>
        <v>2.6769048417918384E-6</v>
      </c>
      <c r="BY420" s="33">
        <f t="shared" si="728"/>
        <v>2.3099913960322738E-5</v>
      </c>
      <c r="BZ420" s="24">
        <f>SUMIFS(Detail!AG:AG,Detail!$A:$A,$B420,Detail!$D:$D,16,Detail!$C:$C,1)</f>
        <v>1.7386264516972005E-6</v>
      </c>
      <c r="CA420" s="24">
        <f>SUMIFS(Detail!AG:AG,Detail!$A:$A,$B420,Detail!$D:$D,16,Detail!$C:$C,2)</f>
        <v>1.1316660675220191E-6</v>
      </c>
      <c r="CB420" s="24">
        <f>SUMIFS(Detail!AG:AG,Detail!$A:$A,$B420,Detail!$D:$D,16,Detail!$C:$C,3)</f>
        <v>7.3813134804368019E-7</v>
      </c>
      <c r="CC420" s="24">
        <f>SUMIFS(Detail!AG:AG,Detail!$A:$A,$B420,Detail!$D:$D,16,Detail!$C:$C,4)</f>
        <v>4.8241781769320369E-7</v>
      </c>
      <c r="CD420" s="33">
        <f t="shared" si="729"/>
        <v>4.0908416849561036E-6</v>
      </c>
      <c r="CE420" s="24">
        <f>SUMIFS(Detail!AG:AG,Detail!$A:$A,$B420,Detail!$D:$D,17,Detail!$C:$C,1)</f>
        <v>3.1592935556545854E-7</v>
      </c>
      <c r="CF420" s="24">
        <f>SUMIFS(Detail!AG:AG,Detail!$A:$A,$B420,Detail!$D:$D,17,Detail!$C:$C,2)</f>
        <v>2.0728475647047162E-7</v>
      </c>
      <c r="CG420" s="24">
        <f>SUMIFS(Detail!AG:AG,Detail!$A:$A,$B420,Detail!$D:$D,17,Detail!$C:$C,3)</f>
        <v>1.362641341984272E-7</v>
      </c>
      <c r="CH420" s="24">
        <f>SUMIFS(Detail!AG:AG,Detail!$A:$A,$B420,Detail!$D:$D,17,Detail!$C:$C,4)</f>
        <v>8.9734385255724192E-8</v>
      </c>
      <c r="CI420" s="33">
        <f t="shared" si="730"/>
        <v>7.4921263149008155E-7</v>
      </c>
      <c r="CJ420" s="24">
        <f>SUMIFS(Detail!AG:AG,Detail!$A:$A,$B420,Detail!$D:$D,18,Detail!$C:$C,1)</f>
        <v>5.918991519138217E-8</v>
      </c>
      <c r="CK420" s="24">
        <f>SUMIFS(Detail!AG:AG,Detail!$A:$A,$B420,Detail!$D:$D,18,Detail!$C:$C,2)</f>
        <v>3.9130100049078465E-8</v>
      </c>
      <c r="CL420" s="24">
        <f>SUMIFS(Detail!AG:AG,Detail!$A:$A,$B420,Detail!$D:$D,18,Detail!$C:$C,3)</f>
        <v>2.590968506410718E-8</v>
      </c>
      <c r="CM420" s="24">
        <f>SUMIFS(Detail!AG:AG,Detail!$A:$A,$B420,Detail!$D:$D,18,Detail!$C:$C,4)</f>
        <v>1.7163984011858702E-8</v>
      </c>
      <c r="CN420" s="33">
        <f t="shared" si="731"/>
        <v>1.4139368431642652E-7</v>
      </c>
      <c r="CO420" s="24">
        <f>SUMIFS(Detail!AG:AG,Detail!$A:$A,$B420,Detail!$D:$D,19,Detail!$C:$C,1)</f>
        <v>1.1401425581425428E-8</v>
      </c>
      <c r="CP420" s="24">
        <f>SUMIFS(Detail!AG:AG,Detail!$A:$A,$B420,Detail!$D:$D,19,Detail!$C:$C,2)</f>
        <v>7.5888237915933132E-9</v>
      </c>
      <c r="CQ420" s="24">
        <f>SUMIFS(Detail!AG:AG,Detail!$A:$A,$B420,Detail!$D:$D,19,Detail!$C:$C,3)</f>
        <v>5.0495145842432976E-9</v>
      </c>
      <c r="CR420" s="24">
        <f>SUMIFS(Detail!AG:AG,Detail!$A:$A,$B420,Detail!$D:$D,19,Detail!$C:$C,4)</f>
        <v>3.3760443329811096E-9</v>
      </c>
      <c r="CS420" s="33">
        <f t="shared" si="732"/>
        <v>2.7415808290243149E-8</v>
      </c>
      <c r="CT420" s="24">
        <f>SUMIFS(Detail!AG:AG,Detail!$A:$A,$B420,Detail!$D:$D,20,Detail!$C:$C,1)</f>
        <v>2.255546860396862E-9</v>
      </c>
      <c r="CU420" s="24">
        <f>SUMIFS(Detail!AG:AG,Detail!$A:$A,$B420,Detail!$D:$D,20,Detail!$C:$C,2)</f>
        <v>1.5061232261359692E-9</v>
      </c>
      <c r="CV420" s="24">
        <f>SUMIFS(Detail!AG:AG,Detail!$A:$A,$B420,Detail!$D:$D,20,Detail!$C:$C,3)</f>
        <v>1.0186340659856796E-9</v>
      </c>
      <c r="CW420" s="24">
        <f>SUMIFS(Detail!AG:AG,Detail!$A:$A,$B420,Detail!$D:$D,20,Detail!$C:$C,4)</f>
        <v>6.6938810050487518E-10</v>
      </c>
      <c r="CX420" s="33">
        <f t="shared" si="733"/>
        <v>5.449692253023386E-9</v>
      </c>
      <c r="CY420" s="24">
        <f>SUMIFS(Detail!AG:AG,Detail!$A:$A,$B420,Detail!$D:$D,21,Detail!$C:$C,1)</f>
        <v>1.3969838619232178E-9</v>
      </c>
      <c r="CZ420" s="24">
        <f>SUMIFS(Detail!AG:AG,Detail!$A:$A,$B420,Detail!$D:$D,21,Detail!$C:$C,2)</f>
        <v>0</v>
      </c>
      <c r="DA420" s="24">
        <f>SUMIFS(Detail!AG:AG,Detail!$A:$A,$B420,Detail!$D:$D,21,Detail!$C:$C,3)</f>
        <v>0</v>
      </c>
      <c r="DB420" s="24">
        <f>SUMIFS(Detail!AG:AG,Detail!$A:$A,$B420,Detail!$D:$D,21,Detail!$C:$C,4)</f>
        <v>0</v>
      </c>
      <c r="DC420" s="33">
        <f t="shared" si="734"/>
        <v>1.3969838619232178E-9</v>
      </c>
      <c r="DD420" s="86">
        <f>SUMIFS(Detail!AG:AG,Detail!$A:$A,$B420,Detail!$B:$B,"&gt;60")</f>
        <v>5270.264864284487</v>
      </c>
    </row>
    <row r="421" spans="1:108" x14ac:dyDescent="0.25">
      <c r="A421" t="s">
        <v>5675</v>
      </c>
      <c r="B421" s="32" t="s">
        <v>5129</v>
      </c>
      <c r="C421" s="24">
        <f>SUMIFS(Detail!AG:AG,Detail!$A:$A,$B421,Detail!$D:$D,1,Detail!$C:$C,1)</f>
        <v>0</v>
      </c>
      <c r="D421" s="24">
        <f>SUMIFS(Detail!AG:AG,Detail!$A:$A,$B421,Detail!$D:$D,1,Detail!$C:$C,2)</f>
        <v>0</v>
      </c>
      <c r="E421" s="24">
        <f>SUMIFS(Detail!AG:AG,Detail!$A:$A,$B421,Detail!$D:$D,1,Detail!$C:$C,3)</f>
        <v>0</v>
      </c>
      <c r="F421" s="24">
        <f>SUMIFS(Detail!AG:AG,Detail!$A:$A,$B421,Detail!$D:$D,1,Detail!$C:$C,4)</f>
        <v>0</v>
      </c>
      <c r="G421" s="33">
        <f t="shared" si="714"/>
        <v>0</v>
      </c>
      <c r="H421" s="24">
        <f>SUMIFS(Detail!AG:AG,Detail!$A:$A,$B421,Detail!$D:$D,2,Detail!$C:$C,1)</f>
        <v>2.1567880736678293E-4</v>
      </c>
      <c r="I421" s="24">
        <f>SUMIFS(Detail!AG:AG,Detail!$A:$A,$B421,Detail!$D:$D,2,Detail!$C:$C,2)</f>
        <v>7.5642059029841302E-3</v>
      </c>
      <c r="J421" s="24">
        <f>SUMIFS(Detail!AG:AG,Detail!$A:$A,$B421,Detail!$D:$D,2,Detail!$C:$C,3)</f>
        <v>6.2603869610463297E-2</v>
      </c>
      <c r="K421" s="24">
        <f>SUMIFS(Detail!AG:AG,Detail!$A:$A,$B421,Detail!$D:$D,2,Detail!$C:$C,4)</f>
        <v>0.31615497087964523</v>
      </c>
      <c r="L421" s="33">
        <f t="shared" si="715"/>
        <v>0.38653872520045945</v>
      </c>
      <c r="M421" s="24">
        <f>SUMIFS(Detail!AG:AG,Detail!$A:$A,$B421,Detail!$D:$D,3,Detail!$C:$C,1)</f>
        <v>1.0800178338817135</v>
      </c>
      <c r="N421" s="24">
        <f>SUMIFS(Detail!AG:AG,Detail!$A:$A,$B421,Detail!$D:$D,3,Detail!$C:$C,2)</f>
        <v>2.6724496907081017</v>
      </c>
      <c r="O421" s="24">
        <f>SUMIFS(Detail!AG:AG,Detail!$A:$A,$B421,Detail!$D:$D,3,Detail!$C:$C,3)</f>
        <v>5.3283346581174493</v>
      </c>
      <c r="P421" s="24">
        <f>SUMIFS(Detail!AG:AG,Detail!$A:$A,$B421,Detail!$D:$D,3,Detail!$C:$C,4)</f>
        <v>9.1483404617181829</v>
      </c>
      <c r="Q421" s="33">
        <f t="shared" si="716"/>
        <v>18.229142644425448</v>
      </c>
      <c r="R421" s="24">
        <f>SUMIFS(Detail!AG:AG,Detail!$A:$A,$B421,Detail!$D:$D,4,Detail!$C:$C,1)</f>
        <v>14.077685985427639</v>
      </c>
      <c r="S421" s="24">
        <f>SUMIFS(Detail!AG:AG,Detail!$A:$A,$B421,Detail!$D:$D,4,Detail!$C:$C,2)</f>
        <v>20.076849672112999</v>
      </c>
      <c r="T421" s="24">
        <f>SUMIFS(Detail!AG:AG,Detail!$A:$A,$B421,Detail!$D:$D,4,Detail!$C:$C,3)</f>
        <v>27.202542214379513</v>
      </c>
      <c r="U421" s="24">
        <f>SUMIFS(Detail!AG:AG,Detail!$A:$A,$B421,Detail!$D:$D,4,Detail!$C:$C,4)</f>
        <v>35.598188626851297</v>
      </c>
      <c r="V421" s="33">
        <f t="shared" si="717"/>
        <v>96.955266498771437</v>
      </c>
      <c r="W421" s="24">
        <f>SUMIFS(Detail!AG:AG,Detail!$A:$A,$B421,Detail!$D:$D,5,Detail!$C:$C,1)</f>
        <v>45.480603290466632</v>
      </c>
      <c r="X421" s="24">
        <f>SUMIFS(Detail!AG:AG,Detail!$A:$A,$B421,Detail!$D:$D,5,Detail!$C:$C,2)</f>
        <v>57.135171494078094</v>
      </c>
      <c r="Y421" s="24">
        <f>SUMIFS(Detail!AG:AG,Detail!$A:$A,$B421,Detail!$D:$D,5,Detail!$C:$C,3)</f>
        <v>70.918156292018523</v>
      </c>
      <c r="Z421" s="24">
        <f>SUMIFS(Detail!AG:AG,Detail!$A:$A,$B421,Detail!$D:$D,5,Detail!$C:$C,4)</f>
        <v>87.264315435784852</v>
      </c>
      <c r="AA421" s="33">
        <f t="shared" si="718"/>
        <v>260.7982465123481</v>
      </c>
      <c r="AB421" s="24">
        <f>SUMIFS(Detail!AG:AG,Detail!$A:$A,$B421,Detail!$D:$D,6,Detail!$C:$C,1)</f>
        <v>106.1404665116745</v>
      </c>
      <c r="AC421" s="24">
        <f>SUMIFS(Detail!AG:AG,Detail!$A:$A,$B421,Detail!$D:$D,6,Detail!$C:$C,2)</f>
        <v>120.75136838109364</v>
      </c>
      <c r="AD421" s="24">
        <f>SUMIFS(Detail!AG:AG,Detail!$A:$A,$B421,Detail!$D:$D,6,Detail!$C:$C,3)</f>
        <v>125.71707714961337</v>
      </c>
      <c r="AE421" s="24">
        <f>SUMIFS(Detail!AG:AG,Detail!$A:$A,$B421,Detail!$D:$D,6,Detail!$C:$C,4)</f>
        <v>123.85663695250093</v>
      </c>
      <c r="AF421" s="33">
        <f t="shared" si="719"/>
        <v>476.46554899488245</v>
      </c>
      <c r="AG421" s="24">
        <f>SUMIFS(Detail!AG:AG,Detail!$A:$A,$B421,Detail!$D:$D,7,Detail!$C:$C,1)</f>
        <v>118.27830345376151</v>
      </c>
      <c r="AH421" s="24">
        <f>SUMIFS(Detail!AG:AG,Detail!$A:$A,$B421,Detail!$D:$D,7,Detail!$C:$C,2)</f>
        <v>110.94335171664818</v>
      </c>
      <c r="AI421" s="24">
        <f>SUMIFS(Detail!AG:AG,Detail!$A:$A,$B421,Detail!$D:$D,7,Detail!$C:$C,3)</f>
        <v>102.97371752327194</v>
      </c>
      <c r="AJ421" s="24">
        <f>SUMIFS(Detail!AG:AG,Detail!$A:$A,$B421,Detail!$D:$D,7,Detail!$C:$C,4)</f>
        <v>94.98706900056618</v>
      </c>
      <c r="AK421" s="33">
        <f t="shared" si="720"/>
        <v>427.18244169424781</v>
      </c>
      <c r="AL421" s="24">
        <f>SUMIFS(Detail!AG:AG,Detail!$A:$A,$B421,Detail!$D:$D,8,Detail!$C:$C,1)</f>
        <v>87.310261050684403</v>
      </c>
      <c r="AM421" s="24">
        <f>SUMIFS(Detail!AG:AG,Detail!$A:$A,$B421,Detail!$D:$D,8,Detail!$C:$C,2)</f>
        <v>80.104022713307586</v>
      </c>
      <c r="AN421" s="24">
        <f>SUMIFS(Detail!AG:AG,Detail!$A:$A,$B421,Detail!$D:$D,8,Detail!$C:$C,3)</f>
        <v>73.434666612196679</v>
      </c>
      <c r="AO421" s="24">
        <f>SUMIFS(Detail!AG:AG,Detail!$A:$A,$B421,Detail!$D:$D,8,Detail!$C:$C,4)</f>
        <v>67.315453718367962</v>
      </c>
      <c r="AP421" s="33">
        <f t="shared" si="721"/>
        <v>308.16440409455663</v>
      </c>
      <c r="AQ421" s="24">
        <f>SUMIFS(Detail!AG:AG,Detail!$A:$A,$B421,Detail!$D:$D,9,Detail!$C:$C,1)</f>
        <v>61.730857623789916</v>
      </c>
      <c r="AR421" s="24">
        <f>SUMIFS(Detail!AG:AG,Detail!$A:$A,$B421,Detail!$D:$D,9,Detail!$C:$C,2)</f>
        <v>56.65032869172137</v>
      </c>
      <c r="AS421" s="24">
        <f>SUMIFS(Detail!AG:AG,Detail!$A:$A,$B421,Detail!$D:$D,9,Detail!$C:$C,3)</f>
        <v>52.036384173152783</v>
      </c>
      <c r="AT421" s="24">
        <f>SUMIFS(Detail!AG:AG,Detail!$A:$A,$B421,Detail!$D:$D,9,Detail!$C:$C,4)</f>
        <v>47.849448426784875</v>
      </c>
      <c r="AU421" s="33">
        <f t="shared" si="722"/>
        <v>218.26701891544894</v>
      </c>
      <c r="AV421" s="24">
        <f>SUMIFS(Detail!AG:AG,Detail!$A:$A,$B421,Detail!$D:$D,10,Detail!$C:$C,1)</f>
        <v>44.05047463859637</v>
      </c>
      <c r="AW421" s="24">
        <f>SUMIFS(Detail!AG:AG,Detail!$A:$A,$B421,Detail!$D:$D,10,Detail!$C:$C,2)</f>
        <v>40.602363289771802</v>
      </c>
      <c r="AX421" s="24">
        <f>SUMIFS(Detail!AG:AG,Detail!$A:$A,$B421,Detail!$D:$D,10,Detail!$C:$C,3)</f>
        <v>37.470661544298764</v>
      </c>
      <c r="AY421" s="24">
        <f>SUMIFS(Detail!AG:AG,Detail!$A:$A,$B421,Detail!$D:$D,10,Detail!$C:$C,4)</f>
        <v>34.623836132357837</v>
      </c>
      <c r="AZ421" s="33">
        <f t="shared" si="723"/>
        <v>156.74733560502477</v>
      </c>
      <c r="BA421" s="24">
        <f>SUMIFS(Detail!AG:AG,Detail!$A:$A,$B421,Detail!$D:$D,11,Detail!$C:$C,1)</f>
        <v>32.033298347065511</v>
      </c>
      <c r="BB421" s="24">
        <f>SUMIFS(Detail!AG:AG,Detail!$A:$A,$B421,Detail!$D:$D,11,Detail!$C:$C,2)</f>
        <v>29.673290260561544</v>
      </c>
      <c r="BC421" s="24">
        <f>SUMIFS(Detail!AG:AG,Detail!$A:$A,$B421,Detail!$D:$D,11,Detail!$C:$C,3)</f>
        <v>27.520698596220882</v>
      </c>
      <c r="BD421" s="24">
        <f>SUMIFS(Detail!AG:AG,Detail!$A:$A,$B421,Detail!$D:$D,11,Detail!$C:$C,4)</f>
        <v>25.554836363943195</v>
      </c>
      <c r="BE421" s="33">
        <f t="shared" si="724"/>
        <v>114.78212356779113</v>
      </c>
      <c r="BF421" s="24">
        <f>SUMIFS(Detail!AG:AG,Detail!$A:$A,$B421,Detail!$D:$D,12,Detail!$C:$C,1)</f>
        <v>23.757216063070246</v>
      </c>
      <c r="BG421" s="24">
        <f>SUMIFS(Detail!AG:AG,Detail!$A:$A,$B421,Detail!$D:$D,12,Detail!$C:$C,2)</f>
        <v>22.111328155996489</v>
      </c>
      <c r="BH421" s="24">
        <f>SUMIFS(Detail!AG:AG,Detail!$A:$A,$B421,Detail!$D:$D,12,Detail!$C:$C,3)</f>
        <v>20.602432273291925</v>
      </c>
      <c r="BI421" s="24">
        <f>SUMIFS(Detail!AG:AG,Detail!$A:$A,$B421,Detail!$D:$D,12,Detail!$C:$C,4)</f>
        <v>19.217364782805362</v>
      </c>
      <c r="BJ421" s="33">
        <f t="shared" si="725"/>
        <v>85.688341275164021</v>
      </c>
      <c r="BK421" s="24">
        <f>SUMIFS(Detail!AG:AG,Detail!$A:$A,$B421,Detail!$D:$D,13,Detail!$C:$C,1)</f>
        <v>17.944364041089557</v>
      </c>
      <c r="BL421" s="24">
        <f>SUMIFS(Detail!AG:AG,Detail!$A:$A,$B421,Detail!$D:$D,13,Detail!$C:$C,2)</f>
        <v>16.772913281727142</v>
      </c>
      <c r="BM421" s="24">
        <f>SUMIFS(Detail!AG:AG,Detail!$A:$A,$B421,Detail!$D:$D,13,Detail!$C:$C,3)</f>
        <v>15.693600326432261</v>
      </c>
      <c r="BN421" s="24">
        <f>SUMIFS(Detail!AG:AG,Detail!$A:$A,$B421,Detail!$D:$D,13,Detail!$C:$C,4)</f>
        <v>14.69799290605215</v>
      </c>
      <c r="BO421" s="33">
        <f t="shared" si="726"/>
        <v>65.10887055530111</v>
      </c>
      <c r="BP421" s="24">
        <f>SUMIFS(Detail!AG:AG,Detail!$A:$A,$B421,Detail!$D:$D,14,Detail!$C:$C,1)</f>
        <v>13.778528207099498</v>
      </c>
      <c r="BQ421" s="24">
        <f>SUMIFS(Detail!AG:AG,Detail!$A:$A,$B421,Detail!$D:$D,14,Detail!$C:$C,2)</f>
        <v>12.928415224512719</v>
      </c>
      <c r="BR421" s="24">
        <f>SUMIFS(Detail!AG:AG,Detail!$A:$A,$B421,Detail!$D:$D,14,Detail!$C:$C,3)</f>
        <v>12.141548545665501</v>
      </c>
      <c r="BS421" s="24">
        <f>SUMIFS(Detail!AG:AG,Detail!$A:$A,$B421,Detail!$D:$D,14,Detail!$C:$C,4)</f>
        <v>11.412432277964399</v>
      </c>
      <c r="BT421" s="33">
        <f t="shared" si="727"/>
        <v>50.260924255242116</v>
      </c>
      <c r="BU421" s="24">
        <f>SUMIFS(Detail!AG:AG,Detail!$A:$A,$B421,Detail!$D:$D,15,Detail!$C:$C,1)</f>
        <v>10.736112940374369</v>
      </c>
      <c r="BV421" s="24">
        <f>SUMIFS(Detail!AG:AG,Detail!$A:$A,$B421,Detail!$D:$D,15,Detail!$C:$C,2)</f>
        <v>10.108120253956713</v>
      </c>
      <c r="BW421" s="24">
        <f>SUMIFS(Detail!AG:AG,Detail!$A:$A,$B421,Detail!$D:$D,15,Detail!$C:$C,3)</f>
        <v>9.5244148799611139</v>
      </c>
      <c r="BX421" s="24">
        <f>SUMIFS(Detail!AG:AG,Detail!$A:$A,$B421,Detail!$D:$D,15,Detail!$C:$C,4)</f>
        <v>8.9813422615761738</v>
      </c>
      <c r="BY421" s="33">
        <f t="shared" si="728"/>
        <v>39.34999033586837</v>
      </c>
      <c r="BZ421" s="24">
        <f>SUMIFS(Detail!AG:AG,Detail!$A:$A,$B421,Detail!$D:$D,16,Detail!$C:$C,1)</f>
        <v>8.4755918245477915</v>
      </c>
      <c r="CA421" s="24">
        <f>SUMIFS(Detail!AG:AG,Detail!$A:$A,$B421,Detail!$D:$D,16,Detail!$C:$C,2)</f>
        <v>8.0041608819565226</v>
      </c>
      <c r="CB421" s="24">
        <f>SUMIFS(Detail!AG:AG,Detail!$A:$A,$B421,Detail!$D:$D,16,Detail!$C:$C,3)</f>
        <v>7.5643226688330287</v>
      </c>
      <c r="CC421" s="24">
        <f>SUMIFS(Detail!AG:AG,Detail!$A:$A,$B421,Detail!$D:$D,16,Detail!$C:$C,4)</f>
        <v>7.1535980038693197</v>
      </c>
      <c r="CD421" s="33">
        <f t="shared" si="729"/>
        <v>31.197673379206663</v>
      </c>
      <c r="CE421" s="24">
        <f>SUMIFS(Detail!AG:AG,Detail!$A:$A,$B421,Detail!$D:$D,17,Detail!$C:$C,1)</f>
        <v>6.7697301384509956</v>
      </c>
      <c r="CF421" s="24">
        <f>SUMIFS(Detail!AG:AG,Detail!$A:$A,$B421,Detail!$D:$D,17,Detail!$C:$C,2)</f>
        <v>6.4106624086525699</v>
      </c>
      <c r="CG421" s="24">
        <f>SUMIFS(Detail!AG:AG,Detail!$A:$A,$B421,Detail!$D:$D,17,Detail!$C:$C,3)</f>
        <v>6.074518354245356</v>
      </c>
      <c r="CH421" s="24">
        <f>SUMIFS(Detail!AG:AG,Detail!$A:$A,$B421,Detail!$D:$D,17,Detail!$C:$C,4)</f>
        <v>5.7595840110770951</v>
      </c>
      <c r="CI421" s="33">
        <f t="shared" si="730"/>
        <v>25.014494912426017</v>
      </c>
      <c r="CJ421" s="24">
        <f>SUMIFS(Detail!AG:AG,Detail!$A:$A,$B421,Detail!$D:$D,18,Detail!$C:$C,1)</f>
        <v>5.4642921201066201</v>
      </c>
      <c r="CK421" s="24">
        <f>SUMIFS(Detail!AG:AG,Detail!$A:$A,$B421,Detail!$D:$D,18,Detail!$C:$C,2)</f>
        <v>5.1872080284820186</v>
      </c>
      <c r="CL421" s="24">
        <f>SUMIFS(Detail!AG:AG,Detail!$A:$A,$B421,Detail!$D:$D,18,Detail!$C:$C,3)</f>
        <v>4.9270170860286271</v>
      </c>
      <c r="CM421" s="24">
        <f>SUMIFS(Detail!AG:AG,Detail!$A:$A,$B421,Detail!$D:$D,18,Detail!$C:$C,4)</f>
        <v>4.6825133649017516</v>
      </c>
      <c r="CN421" s="33">
        <f t="shared" si="731"/>
        <v>20.261030599519017</v>
      </c>
      <c r="CO421" s="24">
        <f>SUMIFS(Detail!AG:AG,Detail!$A:$A,$B421,Detail!$D:$D,19,Detail!$C:$C,1)</f>
        <v>4.4525895513183968</v>
      </c>
      <c r="CP421" s="24">
        <f>SUMIFS(Detail!AG:AG,Detail!$A:$A,$B421,Detail!$D:$D,19,Detail!$C:$C,2)</f>
        <v>4.2362278767923272</v>
      </c>
      <c r="CQ421" s="24">
        <f>SUMIFS(Detail!AG:AG,Detail!$A:$A,$B421,Detail!$D:$D,19,Detail!$C:$C,3)</f>
        <v>4.0324919723534549</v>
      </c>
      <c r="CR421" s="24">
        <f>SUMIFS(Detail!AG:AG,Detail!$A:$A,$B421,Detail!$D:$D,19,Detail!$C:$C,4)</f>
        <v>3.8405195432901564</v>
      </c>
      <c r="CS421" s="33">
        <f t="shared" si="732"/>
        <v>16.561828943754335</v>
      </c>
      <c r="CT421" s="24">
        <f>SUMIFS(Detail!AG:AG,Detail!$A:$A,$B421,Detail!$D:$D,20,Detail!$C:$C,1)</f>
        <v>3.6595157741653566</v>
      </c>
      <c r="CU421" s="24">
        <f>SUMIFS(Detail!AG:AG,Detail!$A:$A,$B421,Detail!$D:$D,20,Detail!$C:$C,2)</f>
        <v>3.4887473845833483</v>
      </c>
      <c r="CV421" s="24">
        <f>SUMIFS(Detail!AG:AG,Detail!$A:$A,$B421,Detail!$D:$D,20,Detail!$C:$C,3)</f>
        <v>3.3275372654961757</v>
      </c>
      <c r="CW421" s="24">
        <f>SUMIFS(Detail!AG:AG,Detail!$A:$A,$B421,Detail!$D:$D,20,Detail!$C:$C,4)</f>
        <v>3.1752596340061245</v>
      </c>
      <c r="CX421" s="33">
        <f t="shared" si="733"/>
        <v>13.651060058251005</v>
      </c>
      <c r="CY421" s="24">
        <f>SUMIFS(Detail!AG:AG,Detail!$A:$A,$B421,Detail!$D:$D,21,Detail!$C:$C,1)</f>
        <v>11.964716425758979</v>
      </c>
      <c r="CZ421" s="24">
        <f>SUMIFS(Detail!AG:AG,Detail!$A:$A,$B421,Detail!$D:$D,21,Detail!$C:$C,2)</f>
        <v>0</v>
      </c>
      <c r="DA421" s="24">
        <f>SUMIFS(Detail!AG:AG,Detail!$A:$A,$B421,Detail!$D:$D,21,Detail!$C:$C,3)</f>
        <v>0</v>
      </c>
      <c r="DB421" s="24">
        <f>SUMIFS(Detail!AG:AG,Detail!$A:$A,$B421,Detail!$D:$D,21,Detail!$C:$C,4)</f>
        <v>0</v>
      </c>
      <c r="DC421" s="33">
        <f t="shared" si="734"/>
        <v>11.964716425758979</v>
      </c>
      <c r="DD421" s="86">
        <f>SUMIFS(Detail!AG:AG,Detail!$A:$A,$B421,Detail!$B:$B,"&gt;60")</f>
        <v>2060.6678036124435</v>
      </c>
    </row>
    <row r="422" spans="1:108" x14ac:dyDescent="0.25">
      <c r="A422" t="s">
        <v>5676</v>
      </c>
      <c r="B422" s="87" t="s">
        <v>5677</v>
      </c>
      <c r="C422" s="88">
        <f>SUM(C412:C421)</f>
        <v>0</v>
      </c>
      <c r="D422" s="88">
        <f>SUM(D412:D421)</f>
        <v>0</v>
      </c>
      <c r="E422" s="88">
        <f>SUM(E412:E421)</f>
        <v>144.6431180856585</v>
      </c>
      <c r="F422" s="88">
        <f>SUM(F412:F421)</f>
        <v>477.22425014667908</v>
      </c>
      <c r="G422" s="89">
        <f t="shared" si="714"/>
        <v>621.86736823233764</v>
      </c>
      <c r="H422" s="88">
        <f>SUM(H412:H421)</f>
        <v>568.16161039610552</v>
      </c>
      <c r="I422" s="88">
        <f>SUM(I412:I421)</f>
        <v>683.60275396734028</v>
      </c>
      <c r="J422" s="88">
        <f>SUM(J412:J421)</f>
        <v>928.17177517222376</v>
      </c>
      <c r="K422" s="88">
        <f>SUM(K412:K421)</f>
        <v>1302.1720813437123</v>
      </c>
      <c r="L422" s="89">
        <f t="shared" si="715"/>
        <v>3482.1082208793819</v>
      </c>
      <c r="M422" s="88">
        <f>SUM(M412:M421)</f>
        <v>1546.3595398492494</v>
      </c>
      <c r="N422" s="88">
        <f>SUM(N412:N421)</f>
        <v>1883.0057315545305</v>
      </c>
      <c r="O422" s="88">
        <f>SUM(O412:O421)</f>
        <v>2279.0980138590485</v>
      </c>
      <c r="P422" s="88">
        <f>SUM(P412:P421)</f>
        <v>2782.3129999381335</v>
      </c>
      <c r="Q422" s="89">
        <f t="shared" si="716"/>
        <v>8490.7762852009619</v>
      </c>
      <c r="R422" s="88">
        <f>SUM(R412:R421)</f>
        <v>3376.2701061822499</v>
      </c>
      <c r="S422" s="88">
        <f>SUM(S412:S421)</f>
        <v>3785.9569056382202</v>
      </c>
      <c r="T422" s="88">
        <f>SUM(T412:T421)</f>
        <v>4305.3096550135779</v>
      </c>
      <c r="U422" s="88">
        <f>SUM(U412:U421)</f>
        <v>4972.6269764343688</v>
      </c>
      <c r="V422" s="89">
        <f t="shared" si="717"/>
        <v>16440.163643268417</v>
      </c>
      <c r="W422" s="88">
        <f>SUM(W412:W421)</f>
        <v>5939.2009229472342</v>
      </c>
      <c r="X422" s="88">
        <f>SUM(X412:X421)</f>
        <v>7113.3523635460379</v>
      </c>
      <c r="Y422" s="88">
        <f>SUM(Y412:Y421)</f>
        <v>8091.3536844667306</v>
      </c>
      <c r="Z422" s="88">
        <f>SUM(Z412:Z421)</f>
        <v>9294.0723042369536</v>
      </c>
      <c r="AA422" s="89">
        <f t="shared" si="718"/>
        <v>30437.979275196954</v>
      </c>
      <c r="AB422" s="88">
        <f>SUM(AB412:AB421)</f>
        <v>5650.1536191657879</v>
      </c>
      <c r="AC422" s="88">
        <f>SUM(AC412:AC421)</f>
        <v>2845.6394955035353</v>
      </c>
      <c r="AD422" s="88">
        <f>SUM(AD412:AD421)</f>
        <v>1968.3492229238641</v>
      </c>
      <c r="AE422" s="88">
        <f>SUM(AE412:AE421)</f>
        <v>1570.8032752465938</v>
      </c>
      <c r="AF422" s="89">
        <f t="shared" si="719"/>
        <v>12034.94561283978</v>
      </c>
      <c r="AG422" s="88">
        <f>SUM(AG412:AG421)</f>
        <v>1341.4004642725051</v>
      </c>
      <c r="AH422" s="88">
        <f>SUM(AH412:AH421)</f>
        <v>1182.9472940435789</v>
      </c>
      <c r="AI422" s="88">
        <f>SUM(AI412:AI421)</f>
        <v>1059.7675932756911</v>
      </c>
      <c r="AJ422" s="88">
        <f>SUM(AJ412:AJ421)</f>
        <v>957.1994868050092</v>
      </c>
      <c r="AK422" s="89">
        <f t="shared" si="720"/>
        <v>4541.3148383967837</v>
      </c>
      <c r="AL422" s="88">
        <f>SUM(AL412:AL421)</f>
        <v>868.56887580177113</v>
      </c>
      <c r="AM422" s="88">
        <f>SUM(AM412:AM421)</f>
        <v>790.47933102694356</v>
      </c>
      <c r="AN422" s="88">
        <f>SUM(AN412:AN421)</f>
        <v>720.96907557851114</v>
      </c>
      <c r="AO422" s="88">
        <f>SUM(AO412:AO421)</f>
        <v>658.74720089964148</v>
      </c>
      <c r="AP422" s="89">
        <f t="shared" si="721"/>
        <v>3038.7644833068675</v>
      </c>
      <c r="AQ422" s="88">
        <f>SUM(AQ412:AQ421)</f>
        <v>602.864749559752</v>
      </c>
      <c r="AR422" s="88">
        <f>SUM(AR412:AR421)</f>
        <v>552.56491618480459</v>
      </c>
      <c r="AS422" s="88">
        <f>SUM(AS412:AS421)</f>
        <v>507.21243756390436</v>
      </c>
      <c r="AT422" s="88">
        <f>SUM(AT412:AT421)</f>
        <v>466.25979317720532</v>
      </c>
      <c r="AU422" s="89">
        <f t="shared" si="722"/>
        <v>2128.9018964856664</v>
      </c>
      <c r="AV422" s="88">
        <f>SUM(AV412:AV421)</f>
        <v>429.22802537460558</v>
      </c>
      <c r="AW422" s="88">
        <f>SUM(AW412:AW421)</f>
        <v>395.69509075838482</v>
      </c>
      <c r="AX422" s="88">
        <f>SUM(AX412:AX421)</f>
        <v>365.28784098898393</v>
      </c>
      <c r="AY422" s="88">
        <f>SUM(AY412:AY421)</f>
        <v>337.67586403749715</v>
      </c>
      <c r="AZ422" s="89">
        <f t="shared" si="723"/>
        <v>1527.8868211594715</v>
      </c>
      <c r="BA422" s="88">
        <f>SUM(BA412:BA421)</f>
        <v>312.5663873752768</v>
      </c>
      <c r="BB422" s="88">
        <f>SUM(BB412:BB421)</f>
        <v>289.69987944731565</v>
      </c>
      <c r="BC422" s="88">
        <f>SUM(BC412:BC421)</f>
        <v>268.84617825616147</v>
      </c>
      <c r="BD422" s="88">
        <f>SUM(BD412:BD421)</f>
        <v>249.80105908697806</v>
      </c>
      <c r="BE422" s="89">
        <f t="shared" si="724"/>
        <v>1120.9135041657319</v>
      </c>
      <c r="BF422" s="88">
        <f>SUM(BF412:BF421)</f>
        <v>232.38318812588818</v>
      </c>
      <c r="BG422" s="88">
        <f>SUM(BG412:BG421)</f>
        <v>216.43142264211349</v>
      </c>
      <c r="BH422" s="88">
        <f>SUM(BH412:BH421)</f>
        <v>201.80242394896675</v>
      </c>
      <c r="BI422" s="88">
        <f>SUM(BI412:BI421)</f>
        <v>188.36855192537871</v>
      </c>
      <c r="BJ422" s="89">
        <f t="shared" si="725"/>
        <v>838.98558664234713</v>
      </c>
      <c r="BK422" s="88">
        <f>SUM(BK412:BK421)</f>
        <v>176.01601166831074</v>
      </c>
      <c r="BL422" s="88">
        <f>SUM(BL412:BL421)</f>
        <v>164.64322464675513</v>
      </c>
      <c r="BM422" s="88">
        <f>SUM(BM412:BM421)</f>
        <v>154.15939872486763</v>
      </c>
      <c r="BN422" s="88">
        <f>SUM(BN412:BN421)</f>
        <v>144.48327358950462</v>
      </c>
      <c r="BO422" s="89">
        <f t="shared" si="726"/>
        <v>639.30190862943812</v>
      </c>
      <c r="BP422" s="88">
        <f>SUM(BP412:BP421)</f>
        <v>135.54202035270407</v>
      </c>
      <c r="BQ422" s="88">
        <f>SUM(BQ412:BQ421)</f>
        <v>127.2702763163328</v>
      </c>
      <c r="BR422" s="88">
        <f>SUM(BR412:BR421)</f>
        <v>119.60929800562428</v>
      </c>
      <c r="BS422" s="88">
        <f>SUM(BS412:BS421)</f>
        <v>112.50621755754094</v>
      </c>
      <c r="BT422" s="89">
        <f t="shared" si="727"/>
        <v>494.92781223220209</v>
      </c>
      <c r="BU422" s="88">
        <f>SUM(BU412:BU421)</f>
        <v>105.91338936043871</v>
      </c>
      <c r="BV422" s="88">
        <f>SUM(BV412:BV421)</f>
        <v>99.787815475796265</v>
      </c>
      <c r="BW422" s="88">
        <f>SUM(BW412:BW421)</f>
        <v>94.090639829556494</v>
      </c>
      <c r="BX422" s="88">
        <f>SUM(BX412:BX421)</f>
        <v>88.786702449971926</v>
      </c>
      <c r="BY422" s="89">
        <f t="shared" si="728"/>
        <v>388.5785471157634</v>
      </c>
      <c r="BZ422" s="88">
        <f>SUM(BZ412:BZ421)</f>
        <v>83.844146161411913</v>
      </c>
      <c r="CA422" s="88">
        <f>SUM(CA412:CA421)</f>
        <v>79.234069135497066</v>
      </c>
      <c r="CB422" s="88">
        <f>SUM(CB412:CB421)</f>
        <v>74.930217563073256</v>
      </c>
      <c r="CC422" s="88">
        <f>SUM(CC412:CC421)</f>
        <v>70.908713463103936</v>
      </c>
      <c r="CD422" s="89">
        <f t="shared" si="729"/>
        <v>308.91714632308617</v>
      </c>
      <c r="CE422" s="88">
        <f>SUM(CE412:CE421)</f>
        <v>67.147813294740217</v>
      </c>
      <c r="CF422" s="88">
        <f>SUM(CF412:CF421)</f>
        <v>63.627693603934404</v>
      </c>
      <c r="CG422" s="88">
        <f>SUM(CG412:CG421)</f>
        <v>60.330260425126312</v>
      </c>
      <c r="CH422" s="88">
        <f>SUM(CH412:CH421)</f>
        <v>57.238979580959949</v>
      </c>
      <c r="CI422" s="89">
        <f t="shared" si="730"/>
        <v>248.34474690476088</v>
      </c>
      <c r="CJ422" s="88">
        <f>SUM(CJ412:CJ421)</f>
        <v>54.338725390398963</v>
      </c>
      <c r="CK422" s="88">
        <f>SUM(CK412:CK421)</f>
        <v>51.615645611991454</v>
      </c>
      <c r="CL422" s="88">
        <f>SUM(CL412:CL421)</f>
        <v>49.057040724250669</v>
      </c>
      <c r="CM422" s="88">
        <f>SUM(CM412:CM421)</f>
        <v>46.651255883454041</v>
      </c>
      <c r="CN422" s="89">
        <f t="shared" si="731"/>
        <v>201.66266761009513</v>
      </c>
      <c r="CO422" s="88">
        <f>SUM(CO412:CO421)</f>
        <v>44.387584105311475</v>
      </c>
      <c r="CP422" s="88">
        <f>SUM(CP412:CP421)</f>
        <v>42.2561793964868</v>
      </c>
      <c r="CQ422" s="88">
        <f>SUM(CQ412:CQ421)</f>
        <v>40.247978718302647</v>
      </c>
      <c r="CR422" s="88">
        <f>SUM(CR412:CR421)</f>
        <v>38.354631799851973</v>
      </c>
      <c r="CS422" s="89">
        <f t="shared" si="732"/>
        <v>165.2463740199529</v>
      </c>
      <c r="CT422" s="88">
        <f>SUM(CT412:CT421)</f>
        <v>36.568437936069927</v>
      </c>
      <c r="CU422" s="88">
        <f>SUM(CU412:CU421)</f>
        <v>34.882289009551869</v>
      </c>
      <c r="CV422" s="88">
        <f>SUM(CV412:CV421)</f>
        <v>33.289618064116212</v>
      </c>
      <c r="CW422" s="88">
        <f>SUM(CW412:CW421)</f>
        <v>31.784352837338247</v>
      </c>
      <c r="CX422" s="89">
        <f t="shared" si="733"/>
        <v>136.52469784707625</v>
      </c>
      <c r="CY422" s="88">
        <f>SUM(CY412:CY421)</f>
        <v>116.56307642885668</v>
      </c>
      <c r="CZ422" s="88">
        <f>SUM(CZ412:CZ421)</f>
        <v>0</v>
      </c>
      <c r="DA422" s="88">
        <f>SUM(DA412:DA421)</f>
        <v>0</v>
      </c>
      <c r="DB422" s="88">
        <f>SUM(DB412:DB421)</f>
        <v>0</v>
      </c>
      <c r="DC422" s="89">
        <f t="shared" si="734"/>
        <v>116.56307642885668</v>
      </c>
      <c r="DD422" s="90">
        <f>SUM(DD412:DD421)</f>
        <v>27931.779720107883</v>
      </c>
    </row>
    <row r="423" spans="1:108" x14ac:dyDescent="0.25">
      <c r="A423" t="s">
        <v>5678</v>
      </c>
      <c r="B423" s="30" t="s">
        <v>4727</v>
      </c>
    </row>
    <row r="424" spans="1:108" x14ac:dyDescent="0.25">
      <c r="A424" t="s">
        <v>5679</v>
      </c>
      <c r="B424" s="32" t="s">
        <v>5120</v>
      </c>
      <c r="C424" s="24">
        <f>SUMIFS(Detail!AH:AH,Detail!$A:$A,$B424,Detail!$B:$B,"&lt;="&amp;3)</f>
        <v>0</v>
      </c>
      <c r="D424" s="24">
        <f>SUMIFS(Detail!AH:AH,Detail!$A:$A,$B424,Detail!$B:$B,"&lt;="&amp;6)</f>
        <v>0</v>
      </c>
      <c r="E424" s="24">
        <f>SUMIFS(Detail!AH:AH,Detail!$A:$A,$B424,Detail!$B:$B,"&lt;="&amp;9)</f>
        <v>73.199491211854578</v>
      </c>
      <c r="F424" s="24">
        <f>SUMIFS(Detail!AH:AH,Detail!$A:$A,$B424,Detail!$B:$B,"&lt;="&amp;12)</f>
        <v>101.75249093642458</v>
      </c>
      <c r="G424" s="33">
        <f t="shared" ref="G424:G434" si="735">F424</f>
        <v>101.75249093642458</v>
      </c>
      <c r="H424" s="24">
        <f>SUMIFS(Detail!AH:AH,Detail!$A:$A,$B424,Detail!$B:$B,"&lt;="&amp;15)</f>
        <v>96.707437352592194</v>
      </c>
      <c r="I424" s="24">
        <f>SUMIFS(Detail!AH:AH,Detail!$A:$A,$B424,Detail!$B:$B,"&lt;="&amp;18)</f>
        <v>103.11325355956512</v>
      </c>
      <c r="J424" s="24">
        <f>SUMIFS(Detail!AH:AH,Detail!$A:$A,$B424,Detail!$B:$B,"&lt;="&amp;21)</f>
        <v>152.31332228670271</v>
      </c>
      <c r="K424" s="24">
        <f>SUMIFS(Detail!AH:AH,Detail!$A:$A,$B424,Detail!$B:$B,"&lt;="&amp;24)</f>
        <v>147.57131517637322</v>
      </c>
      <c r="L424" s="33">
        <f t="shared" ref="L424:L434" si="736">K424</f>
        <v>147.57131517637322</v>
      </c>
      <c r="M424" s="24">
        <f>SUMIFS(Detail!AH:AH,Detail!$A:$A,$B424,Detail!$B:$B,"&lt;="&amp;27)</f>
        <v>116.14244904887505</v>
      </c>
      <c r="N424" s="24">
        <f>SUMIFS(Detail!AH:AH,Detail!$A:$A,$B424,Detail!$B:$B,"&lt;="&amp;30)</f>
        <v>122.90564516666996</v>
      </c>
      <c r="O424" s="24">
        <f>SUMIFS(Detail!AH:AH,Detail!$A:$A,$B424,Detail!$B:$B,"&lt;="&amp;33)</f>
        <v>133.47566701434084</v>
      </c>
      <c r="P424" s="24">
        <f>SUMIFS(Detail!AH:AH,Detail!$A:$A,$B424,Detail!$B:$B,"&lt;="&amp;36)</f>
        <v>197.88623294230047</v>
      </c>
      <c r="Q424" s="33">
        <f t="shared" ref="Q424:Q434" si="737">P424</f>
        <v>197.88623294230047</v>
      </c>
      <c r="R424" s="24">
        <f>SUMIFS(Detail!AH:AH,Detail!$A:$A,$B424,Detail!$B:$B,"&lt;="&amp;39)</f>
        <v>191.81901019014595</v>
      </c>
      <c r="S424" s="24">
        <f>SUMIFS(Detail!AH:AH,Detail!$A:$A,$B424,Detail!$B:$B,"&lt;="&amp;42)</f>
        <v>150.98214239290792</v>
      </c>
      <c r="T424" s="24">
        <f>SUMIFS(Detail!AH:AH,Detail!$A:$A,$B424,Detail!$B:$B,"&lt;="&amp;45)</f>
        <v>159.77798746403141</v>
      </c>
      <c r="U424" s="24">
        <f>SUMIFS(Detail!AH:AH,Detail!$A:$A,$B424,Detail!$B:$B,"&lt;="&amp;48)</f>
        <v>173.51922348882727</v>
      </c>
      <c r="V424" s="33">
        <f t="shared" ref="V424:V434" si="738">U424</f>
        <v>173.51922348882727</v>
      </c>
      <c r="W424" s="24">
        <f>SUMIFS(Detail!AH:AH,Detail!$A:$A,$B424,Detail!$B:$B,"&lt;="&amp;51)</f>
        <v>257.25265472596766</v>
      </c>
      <c r="X424" s="24">
        <f>SUMIFS(Detail!AH:AH,Detail!$A:$A,$B424,Detail!$B:$B,"&lt;="&amp;54)</f>
        <v>249.36501359785507</v>
      </c>
      <c r="Y424" s="24">
        <f>SUMIFS(Detail!AH:AH,Detail!$A:$A,$B424,Detail!$B:$B,"&lt;="&amp;57)</f>
        <v>196.27693757615725</v>
      </c>
      <c r="Z424" s="24">
        <f>SUMIFS(Detail!AH:AH,Detail!$A:$A,$B424,Detail!$B:$B,"&lt;="&amp;60)</f>
        <v>207.71145850440007</v>
      </c>
      <c r="AA424" s="33">
        <f t="shared" ref="AA424:AA434" si="739">Z424</f>
        <v>207.71145850440007</v>
      </c>
      <c r="AB424" s="24">
        <f>SUMIFS(Detail!AH:AH,Detail!$A:$A,$B424,Detail!$B:$B,"&lt;="&amp;63)</f>
        <v>52.609794762173806</v>
      </c>
      <c r="AC424" s="24">
        <f>SUMIFS(Detail!AH:AH,Detail!$A:$A,$B424,Detail!$B:$B,"&lt;="&amp;66)</f>
        <v>15.563756403705156</v>
      </c>
      <c r="AD424" s="24">
        <f>SUMIFS(Detail!AH:AH,Detail!$A:$A,$B424,Detail!$B:$B,"&lt;="&amp;69)</f>
        <v>5.0626305426603722</v>
      </c>
      <c r="AE424" s="24">
        <f>SUMIFS(Detail!AH:AH,Detail!$A:$A,$B424,Detail!$B:$B,"&lt;="&amp;72)</f>
        <v>1.7509027580908878</v>
      </c>
      <c r="AF424" s="33">
        <f t="shared" ref="AF424:AF434" si="740">AE424</f>
        <v>1.7509027580908878</v>
      </c>
      <c r="AG424" s="24">
        <f>SUMIFS(Detail!AH:AH,Detail!$A:$A,$B424,Detail!$B:$B,"&lt;="&amp;75)</f>
        <v>0.63334976591795566</v>
      </c>
      <c r="AH424" s="24">
        <f>SUMIFS(Detail!AH:AH,Detail!$A:$A,$B424,Detail!$B:$B,"&lt;="&amp;78)</f>
        <v>0.23730225208146294</v>
      </c>
      <c r="AI424" s="24">
        <f>SUMIFS(Detail!AH:AH,Detail!$A:$A,$B424,Detail!$B:$B,"&lt;="&amp;81)</f>
        <v>9.1507421720962157E-2</v>
      </c>
      <c r="AJ424" s="24">
        <f>SUMIFS(Detail!AH:AH,Detail!$A:$A,$B424,Detail!$B:$B,"&lt;="&amp;84)</f>
        <v>3.615283300223382E-2</v>
      </c>
      <c r="AK424" s="33">
        <f t="shared" ref="AK424:AK434" si="741">AJ424</f>
        <v>3.615283300223382E-2</v>
      </c>
      <c r="AL424" s="24">
        <f>SUMIFS(Detail!AH:AH,Detail!$A:$A,$B424,Detail!$B:$B,"&lt;="&amp;87)</f>
        <v>1.4584837595975841E-2</v>
      </c>
      <c r="AM424" s="24">
        <f>SUMIFS(Detail!AH:AH,Detail!$A:$A,$B424,Detail!$B:$B,"&lt;="&amp;90)</f>
        <v>5.9925421646767063E-3</v>
      </c>
      <c r="AN424" s="24">
        <f>SUMIFS(Detail!AH:AH,Detail!$A:$A,$B424,Detail!$B:$B,"&lt;="&amp;93)</f>
        <v>2.502539767192502E-3</v>
      </c>
      <c r="AO424" s="24">
        <f>SUMIFS(Detail!AH:AH,Detail!$A:$A,$B424,Detail!$B:$B,"&lt;="&amp;96)</f>
        <v>1.0604492044876679E-3</v>
      </c>
      <c r="AP424" s="33">
        <f t="shared" ref="AP424:AP434" si="742">AO424</f>
        <v>1.0604492044876679E-3</v>
      </c>
      <c r="AQ424" s="24">
        <f>SUMIFS(Detail!AH:AH,Detail!$A:$A,$B424,Detail!$B:$B,"&lt;="&amp;99)</f>
        <v>4.5534636410593521E-4</v>
      </c>
      <c r="AR424" s="24">
        <f>SUMIFS(Detail!AH:AH,Detail!$A:$A,$B424,Detail!$B:$B,"&lt;="&amp;102)</f>
        <v>1.9789601992670214E-4</v>
      </c>
      <c r="AS424" s="24">
        <f>SUMIFS(Detail!AH:AH,Detail!$A:$A,$B424,Detail!$B:$B,"&lt;="&amp;105)</f>
        <v>8.6966184426273685E-5</v>
      </c>
      <c r="AT424" s="24">
        <f>SUMIFS(Detail!AH:AH,Detail!$A:$A,$B424,Detail!$B:$B,"&lt;="&amp;108)</f>
        <v>3.8611479794781189E-5</v>
      </c>
      <c r="AU424" s="33">
        <f t="shared" ref="AU424:AU434" si="743">AT424</f>
        <v>3.8611479794781189E-5</v>
      </c>
      <c r="AV424" s="24">
        <f>SUMIFS(Detail!AH:AH,Detail!$A:$A,$B424,Detail!$B:$B,"&lt;="&amp;111)</f>
        <v>1.7306841982644983E-5</v>
      </c>
      <c r="AW424" s="24">
        <f>SUMIFS(Detail!AH:AH,Detail!$A:$A,$B424,Detail!$B:$B,"&lt;="&amp;114)</f>
        <v>7.8266612035804428E-6</v>
      </c>
      <c r="AX424" s="24">
        <f>SUMIFS(Detail!AH:AH,Detail!$A:$A,$B424,Detail!$B:$B,"&lt;="&amp;117)</f>
        <v>3.5690054573933594E-6</v>
      </c>
      <c r="AY424" s="24">
        <f>SUMIFS(Detail!AH:AH,Detail!$A:$A,$B424,Detail!$B:$B,"&lt;="&amp;120)</f>
        <v>1.6402555047534406E-6</v>
      </c>
      <c r="AZ424" s="33">
        <f t="shared" ref="AZ424:AZ434" si="744">AY424</f>
        <v>1.6402555047534406E-6</v>
      </c>
      <c r="BA424" s="24">
        <f>SUMIFS(Detail!AH:AH,Detail!$A:$A,$B424,Detail!$B:$B,"&lt;="&amp;123)</f>
        <v>7.5940624810755253E-7</v>
      </c>
      <c r="BB424" s="24">
        <f>SUMIFS(Detail!AH:AH,Detail!$A:$A,$B424,Detail!$B:$B,"&lt;="&amp;126)</f>
        <v>3.540480975061655E-7</v>
      </c>
      <c r="BC424" s="24">
        <f>SUMIFS(Detail!AH:AH,Detail!$A:$A,$B424,Detail!$B:$B,"&lt;="&amp;129)</f>
        <v>1.6615649656159803E-7</v>
      </c>
      <c r="BD424" s="24">
        <f>SUMIFS(Detail!AH:AH,Detail!$A:$A,$B424,Detail!$B:$B,"&lt;="&amp;132)</f>
        <v>7.8466655395459384E-8</v>
      </c>
      <c r="BE424" s="33">
        <f t="shared" ref="BE424:BE434" si="745">BD424</f>
        <v>7.8466655395459384E-8</v>
      </c>
      <c r="BF424" s="24">
        <f>SUMIFS(Detail!AH:AH,Detail!$A:$A,$B424,Detail!$B:$B,"&lt;="&amp;135)</f>
        <v>3.7278368836268783E-8</v>
      </c>
      <c r="BG424" s="24">
        <f>SUMIFS(Detail!AH:AH,Detail!$A:$A,$B424,Detail!$B:$B,"&lt;="&amp;138)</f>
        <v>1.7811544239521027E-8</v>
      </c>
      <c r="BH424" s="24">
        <f>SUMIFS(Detail!AH:AH,Detail!$A:$A,$B424,Detail!$B:$B,"&lt;="&amp;141)</f>
        <v>8.5565261542797089E-9</v>
      </c>
      <c r="BI424" s="24">
        <f>SUMIFS(Detail!AH:AH,Detail!$A:$A,$B424,Detail!$B:$B,"&lt;="&amp;144)</f>
        <v>4.131834430154413E-9</v>
      </c>
      <c r="BJ424" s="33">
        <f t="shared" ref="BJ424:BJ434" si="746">BI424</f>
        <v>4.131834430154413E-9</v>
      </c>
      <c r="BK424" s="24">
        <f>SUMIFS(Detail!AH:AH,Detail!$A:$A,$B424,Detail!$B:$B,"&lt;="&amp;147)</f>
        <v>2.0054358174093068E-9</v>
      </c>
      <c r="BL424" s="24">
        <f>SUMIFS(Detail!AH:AH,Detail!$A:$A,$B424,Detail!$B:$B,"&lt;="&amp;150)</f>
        <v>9.7770680440589786E-10</v>
      </c>
      <c r="BM424" s="24">
        <f>SUMIFS(Detail!AH:AH,Detail!$A:$A,$B424,Detail!$B:$B,"&lt;="&amp;153)</f>
        <v>4.7930370783433318E-10</v>
      </c>
      <c r="BN424" s="24">
        <f>SUMIFS(Detail!AH:AH,Detail!$A:$A,$B424,Detail!$B:$B,"&lt;="&amp;156)</f>
        <v>2.3555912775918841E-10</v>
      </c>
      <c r="BO424" s="33">
        <f t="shared" ref="BO424:BO434" si="747">BN424</f>
        <v>2.3555912775918841E-10</v>
      </c>
      <c r="BP424" s="24">
        <f>SUMIFS(Detail!AH:AH,Detail!$A:$A,$B424,Detail!$B:$B,"&lt;="&amp;159)</f>
        <v>1.1732481652870774E-10</v>
      </c>
      <c r="BQ424" s="24">
        <f>SUMIFS(Detail!AH:AH,Detail!$A:$A,$B424,Detail!$B:$B,"&lt;="&amp;162)</f>
        <v>5.7298166211694479E-11</v>
      </c>
      <c r="BR424" s="24">
        <f>SUMIFS(Detail!AH:AH,Detail!$A:$A,$B424,Detail!$B:$B,"&lt;="&amp;165)</f>
        <v>3.0013325158506632E-11</v>
      </c>
      <c r="BS424" s="24">
        <f>SUMIFS(Detail!AH:AH,Detail!$A:$A,$B424,Detail!$B:$B,"&lt;="&amp;168)</f>
        <v>1.4551915228366852E-11</v>
      </c>
      <c r="BT424" s="33">
        <f t="shared" ref="BT424:BT434" si="748">BS424</f>
        <v>1.4551915228366852E-11</v>
      </c>
      <c r="BU424" s="24">
        <f>SUMIFS(Detail!AH:AH,Detail!$A:$A,$B424,Detail!$B:$B,"&lt;="&amp;171)</f>
        <v>5.4569682106375694E-12</v>
      </c>
      <c r="BV424" s="24">
        <f>SUMIFS(Detail!AH:AH,Detail!$A:$A,$B424,Detail!$B:$B,"&lt;="&amp;174)</f>
        <v>3.637978807091713E-12</v>
      </c>
      <c r="BW424" s="24">
        <f>SUMIFS(Detail!AH:AH,Detail!$A:$A,$B424,Detail!$B:$B,"&lt;="&amp;177)</f>
        <v>2.7284841053187847E-12</v>
      </c>
      <c r="BX424" s="24">
        <f>SUMIFS(Detail!AH:AH,Detail!$A:$A,$B424,Detail!$B:$B,"&lt;="&amp;180)</f>
        <v>2.7284841053187847E-12</v>
      </c>
      <c r="BY424" s="33">
        <f t="shared" ref="BY424:BY434" si="749">BX424</f>
        <v>2.7284841053187847E-12</v>
      </c>
      <c r="BZ424" s="24">
        <f>SUMIFS(Detail!AH:AH,Detail!$A:$A,$B424,Detail!$B:$B,"&lt;="&amp;183)</f>
        <v>9.0949470177292824E-13</v>
      </c>
      <c r="CA424" s="24">
        <f>SUMIFS(Detail!AH:AH,Detail!$A:$A,$B424,Detail!$B:$B,"&lt;="&amp;186)</f>
        <v>9.0949470177292824E-13</v>
      </c>
      <c r="CB424" s="24">
        <f>SUMIFS(Detail!AH:AH,Detail!$A:$A,$B424,Detail!$B:$B,"&lt;="&amp;189)</f>
        <v>9.0949470177292824E-13</v>
      </c>
      <c r="CC424" s="24">
        <f>SUMIFS(Detail!AH:AH,Detail!$A:$A,$B424,Detail!$B:$B,"&lt;="&amp;192)</f>
        <v>0</v>
      </c>
      <c r="CD424" s="33">
        <f t="shared" ref="CD424:CD434" si="750">CC424</f>
        <v>0</v>
      </c>
      <c r="CE424" s="24">
        <f>SUMIFS(Detail!AH:AH,Detail!$A:$A,$B424,Detail!$B:$B,"&lt;="&amp;195)</f>
        <v>0</v>
      </c>
      <c r="CF424" s="24">
        <f>SUMIFS(Detail!AH:AH,Detail!$A:$A,$B424,Detail!$B:$B,"&lt;="&amp;198)</f>
        <v>0</v>
      </c>
      <c r="CG424" s="24">
        <f>SUMIFS(Detail!AH:AH,Detail!$A:$A,$B424,Detail!$B:$B,"&lt;="&amp;201)</f>
        <v>0</v>
      </c>
      <c r="CH424" s="24">
        <f>SUMIFS(Detail!AH:AH,Detail!$A:$A,$B424,Detail!$B:$B,"&lt;="&amp;204)</f>
        <v>0</v>
      </c>
      <c r="CI424" s="33">
        <f t="shared" ref="CI424:CI434" si="751">CH424</f>
        <v>0</v>
      </c>
      <c r="CJ424" s="24">
        <f>SUMIFS(Detail!AH:AH,Detail!$A:$A,$B424,Detail!$B:$B,"&lt;="&amp;207)</f>
        <v>0</v>
      </c>
      <c r="CK424" s="24">
        <f>SUMIFS(Detail!AH:AH,Detail!$A:$A,$B424,Detail!$B:$B,"&lt;="&amp;210)</f>
        <v>0</v>
      </c>
      <c r="CL424" s="24">
        <f>SUMIFS(Detail!AH:AH,Detail!$A:$A,$B424,Detail!$B:$B,"&lt;="&amp;213)</f>
        <v>0</v>
      </c>
      <c r="CM424" s="24">
        <f>SUMIFS(Detail!AH:AH,Detail!$A:$A,$B424,Detail!$B:$B,"&lt;="&amp;216)</f>
        <v>0</v>
      </c>
      <c r="CN424" s="33">
        <f t="shared" ref="CN424:CN434" si="752">CM424</f>
        <v>0</v>
      </c>
      <c r="CO424" s="24">
        <f>SUMIFS(Detail!AH:AH,Detail!$A:$A,$B424,Detail!$B:$B,"&lt;="&amp;219)</f>
        <v>0</v>
      </c>
      <c r="CP424" s="24">
        <f>SUMIFS(Detail!AH:AH,Detail!$A:$A,$B424,Detail!$B:$B,"&lt;="&amp;222)</f>
        <v>0</v>
      </c>
      <c r="CQ424" s="24">
        <f>SUMIFS(Detail!AH:AH,Detail!$A:$A,$B424,Detail!$B:$B,"&lt;="&amp;225)</f>
        <v>0</v>
      </c>
      <c r="CR424" s="24">
        <f>SUMIFS(Detail!AH:AH,Detail!$A:$A,$B424,Detail!$B:$B,"&lt;="&amp;228)</f>
        <v>0</v>
      </c>
      <c r="CS424" s="33">
        <f t="shared" ref="CS424:CS434" si="753">CR424</f>
        <v>0</v>
      </c>
      <c r="CT424" s="24">
        <f>SUMIFS(Detail!AH:AH,Detail!$A:$A,$B424,Detail!$B:$B,"&lt;="&amp;231)</f>
        <v>0</v>
      </c>
      <c r="CU424" s="24">
        <f>SUMIFS(Detail!AH:AH,Detail!$A:$A,$B424,Detail!$B:$B,"&lt;="&amp;234)</f>
        <v>0</v>
      </c>
      <c r="CV424" s="24">
        <f>SUMIFS(Detail!AH:AH,Detail!$A:$A,$B424,Detail!$B:$B,"&lt;="&amp;237)</f>
        <v>0</v>
      </c>
      <c r="CW424" s="24">
        <f>SUMIFS(Detail!AH:AH,Detail!$A:$A,$B424,Detail!$B:$B,"&lt;="&amp;240)</f>
        <v>0</v>
      </c>
      <c r="CX424" s="33">
        <f t="shared" ref="CX424:CX434" si="754">CW424</f>
        <v>0</v>
      </c>
      <c r="CY424" s="24">
        <f>SUMIFS(Detail!AH:AH,Detail!$A:$A,$B424,Detail!$B:$B,"&lt;="&amp;243)</f>
        <v>0</v>
      </c>
      <c r="CZ424" s="24">
        <f>SUMIFS(Detail!AH:AH,Detail!$A:$A,$B424,Detail!$B:$B,"&lt;="&amp;246)</f>
        <v>0</v>
      </c>
      <c r="DA424" s="24">
        <f>SUMIFS(Detail!AH:AH,Detail!$A:$A,$B424,Detail!$B:$B,"&lt;="&amp;249)</f>
        <v>0</v>
      </c>
      <c r="DB424" s="24">
        <f>SUMIFS(Detail!AH:AH,Detail!$A:$A,$B424,Detail!$B:$B,"&lt;="&amp;252)</f>
        <v>0</v>
      </c>
      <c r="DC424" s="33">
        <f t="shared" ref="DC424:DC434" si="755">DB424</f>
        <v>0</v>
      </c>
      <c r="DD424" s="86">
        <f>SUMIFS(Detail!AH:AH,Detail!$A:$A,$B424,Detail!$B:$B,"&gt;60")</f>
        <v>-207.71145850440007</v>
      </c>
    </row>
    <row r="425" spans="1:108" x14ac:dyDescent="0.25">
      <c r="A425" t="s">
        <v>5680</v>
      </c>
      <c r="B425" s="32" t="s">
        <v>5121</v>
      </c>
      <c r="C425" s="24">
        <f>SUMIFS(Detail!AH:AH,Detail!$A:$A,$B425,Detail!$B:$B,"&lt;="&amp;3)</f>
        <v>0</v>
      </c>
      <c r="D425" s="24">
        <f>SUMIFS(Detail!AH:AH,Detail!$A:$A,$B425,Detail!$B:$B,"&lt;="&amp;6)</f>
        <v>0</v>
      </c>
      <c r="E425" s="24">
        <f>SUMIFS(Detail!AH:AH,Detail!$A:$A,$B425,Detail!$B:$B,"&lt;="&amp;9)</f>
        <v>24.449594737469617</v>
      </c>
      <c r="F425" s="24">
        <f>SUMIFS(Detail!AH:AH,Detail!$A:$A,$B425,Detail!$B:$B,"&lt;="&amp;12)</f>
        <v>104.26825737342504</v>
      </c>
      <c r="G425" s="33">
        <f t="shared" si="735"/>
        <v>104.26825737342504</v>
      </c>
      <c r="H425" s="24">
        <f>SUMIFS(Detail!AH:AH,Detail!$A:$A,$B425,Detail!$B:$B,"&lt;="&amp;15)</f>
        <v>149.83112981849601</v>
      </c>
      <c r="I425" s="24">
        <f>SUMIFS(Detail!AH:AH,Detail!$A:$A,$B425,Detail!$B:$B,"&lt;="&amp;18)</f>
        <v>171.0362852102474</v>
      </c>
      <c r="J425" s="24">
        <f>SUMIFS(Detail!AH:AH,Detail!$A:$A,$B425,Detail!$B:$B,"&lt;="&amp;21)</f>
        <v>215.33722464971589</v>
      </c>
      <c r="K425" s="24">
        <f>SUMIFS(Detail!AH:AH,Detail!$A:$A,$B425,Detail!$B:$B,"&lt;="&amp;24)</f>
        <v>290.37995199739657</v>
      </c>
      <c r="L425" s="33">
        <f t="shared" si="736"/>
        <v>290.37995199739657</v>
      </c>
      <c r="M425" s="24">
        <f>SUMIFS(Detail!AH:AH,Detail!$A:$A,$B425,Detail!$B:$B,"&lt;="&amp;27)</f>
        <v>323.92939684729527</v>
      </c>
      <c r="N425" s="24">
        <f>SUMIFS(Detail!AH:AH,Detail!$A:$A,$B425,Detail!$B:$B,"&lt;="&amp;30)</f>
        <v>333.96219750016201</v>
      </c>
      <c r="O425" s="24">
        <f>SUMIFS(Detail!AH:AH,Detail!$A:$A,$B425,Detail!$B:$B,"&lt;="&amp;33)</f>
        <v>331.96756360797258</v>
      </c>
      <c r="P425" s="24">
        <f>SUMIFS(Detail!AH:AH,Detail!$A:$A,$B425,Detail!$B:$B,"&lt;="&amp;36)</f>
        <v>359.40548016943603</v>
      </c>
      <c r="Q425" s="33">
        <f t="shared" si="737"/>
        <v>359.40548016943603</v>
      </c>
      <c r="R425" s="24">
        <f>SUMIFS(Detail!AH:AH,Detail!$A:$A,$B425,Detail!$B:$B,"&lt;="&amp;39)</f>
        <v>422.43940893583454</v>
      </c>
      <c r="S425" s="24">
        <f>SUMIFS(Detail!AH:AH,Detail!$A:$A,$B425,Detail!$B:$B,"&lt;="&amp;42)</f>
        <v>444.40592590952724</v>
      </c>
      <c r="T425" s="24">
        <f>SUMIFS(Detail!AH:AH,Detail!$A:$A,$B425,Detail!$B:$B,"&lt;="&amp;45)</f>
        <v>443.66550878495013</v>
      </c>
      <c r="U425" s="24">
        <f>SUMIFS(Detail!AH:AH,Detail!$A:$A,$B425,Detail!$B:$B,"&lt;="&amp;48)</f>
        <v>431.90700834632935</v>
      </c>
      <c r="V425" s="33">
        <f t="shared" si="738"/>
        <v>431.90700834632935</v>
      </c>
      <c r="W425" s="24">
        <f>SUMIFS(Detail!AH:AH,Detail!$A:$A,$B425,Detail!$B:$B,"&lt;="&amp;51)</f>
        <v>452.37556616623078</v>
      </c>
      <c r="X425" s="24">
        <f>SUMIFS(Detail!AH:AH,Detail!$A:$A,$B425,Detail!$B:$B,"&lt;="&amp;54)</f>
        <v>511.31648484655307</v>
      </c>
      <c r="Y425" s="24">
        <f>SUMIFS(Detail!AH:AH,Detail!$A:$A,$B425,Detail!$B:$B,"&lt;="&amp;57)</f>
        <v>528.05277180330222</v>
      </c>
      <c r="Z425" s="24">
        <f>SUMIFS(Detail!AH:AH,Detail!$A:$A,$B425,Detail!$B:$B,"&lt;="&amp;60)</f>
        <v>521.71770665495978</v>
      </c>
      <c r="AA425" s="33">
        <f t="shared" si="739"/>
        <v>521.71770665495978</v>
      </c>
      <c r="AB425" s="24">
        <f>SUMIFS(Detail!AH:AH,Detail!$A:$A,$B425,Detail!$B:$B,"&lt;="&amp;63)</f>
        <v>481.68124497138797</v>
      </c>
      <c r="AC425" s="24">
        <f>SUMIFS(Detail!AH:AH,Detail!$A:$A,$B425,Detail!$B:$B,"&lt;="&amp;66)</f>
        <v>428.4854332757418</v>
      </c>
      <c r="AD425" s="24">
        <f>SUMIFS(Detail!AH:AH,Detail!$A:$A,$B425,Detail!$B:$B,"&lt;="&amp;69)</f>
        <v>379.64907300161076</v>
      </c>
      <c r="AE425" s="24">
        <f>SUMIFS(Detail!AH:AH,Detail!$A:$A,$B425,Detail!$B:$B,"&lt;="&amp;72)</f>
        <v>337.27708424543243</v>
      </c>
      <c r="AF425" s="33">
        <f t="shared" si="740"/>
        <v>337.27708424543243</v>
      </c>
      <c r="AG425" s="24">
        <f>SUMIFS(Detail!AH:AH,Detail!$A:$A,$B425,Detail!$B:$B,"&lt;="&amp;75)</f>
        <v>300.92161829206862</v>
      </c>
      <c r="AH425" s="24">
        <f>SUMIFS(Detail!AH:AH,Detail!$A:$A,$B425,Detail!$B:$B,"&lt;="&amp;78)</f>
        <v>269.70579485786902</v>
      </c>
      <c r="AI425" s="24">
        <f>SUMIFS(Detail!AH:AH,Detail!$A:$A,$B425,Detail!$B:$B,"&lt;="&amp;81)</f>
        <v>242.78281366478541</v>
      </c>
      <c r="AJ425" s="24">
        <f>SUMIFS(Detail!AH:AH,Detail!$A:$A,$B425,Detail!$B:$B,"&lt;="&amp;84)</f>
        <v>219.43150151528516</v>
      </c>
      <c r="AK425" s="33">
        <f t="shared" si="741"/>
        <v>219.43150151528516</v>
      </c>
      <c r="AL425" s="24">
        <f>SUMIFS(Detail!AH:AH,Detail!$A:$A,$B425,Detail!$B:$B,"&lt;="&amp;87)</f>
        <v>199.06017378746355</v>
      </c>
      <c r="AM425" s="24">
        <f>SUMIFS(Detail!AH:AH,Detail!$A:$A,$B425,Detail!$B:$B,"&lt;="&amp;90)</f>
        <v>181.18845745559838</v>
      </c>
      <c r="AN425" s="24">
        <f>SUMIFS(Detail!AH:AH,Detail!$A:$A,$B425,Detail!$B:$B,"&lt;="&amp;93)</f>
        <v>165.42646215298873</v>
      </c>
      <c r="AO425" s="24">
        <f>SUMIFS(Detail!AH:AH,Detail!$A:$A,$B425,Detail!$B:$B,"&lt;="&amp;96)</f>
        <v>151.45647095005052</v>
      </c>
      <c r="AP425" s="33">
        <f t="shared" si="742"/>
        <v>151.45647095005052</v>
      </c>
      <c r="AQ425" s="24">
        <f>SUMIFS(Detail!AH:AH,Detail!$A:$A,$B425,Detail!$B:$B,"&lt;="&amp;99)</f>
        <v>139.01807532982002</v>
      </c>
      <c r="AR425" s="24">
        <f>SUMIFS(Detail!AH:AH,Detail!$A:$A,$B425,Detail!$B:$B,"&lt;="&amp;102)</f>
        <v>127.8964529895884</v>
      </c>
      <c r="AS425" s="24">
        <f>SUMIFS(Detail!AH:AH,Detail!$A:$A,$B425,Detail!$B:$B,"&lt;="&amp;105)</f>
        <v>117.91321419311134</v>
      </c>
      <c r="AT425" s="24">
        <f>SUMIFS(Detail!AH:AH,Detail!$A:$A,$B425,Detail!$B:$B,"&lt;="&amp;108)</f>
        <v>108.91926199251066</v>
      </c>
      <c r="AU425" s="33">
        <f t="shared" si="743"/>
        <v>108.91926199251066</v>
      </c>
      <c r="AV425" s="24">
        <f>SUMIFS(Detail!AH:AH,Detail!$A:$A,$B425,Detail!$B:$B,"&lt;="&amp;111)</f>
        <v>100.78920625290675</v>
      </c>
      <c r="AW425" s="24">
        <f>SUMIFS(Detail!AH:AH,Detail!$A:$A,$B425,Detail!$B:$B,"&lt;="&amp;114)</f>
        <v>93.416970916966875</v>
      </c>
      <c r="AX425" s="24">
        <f>SUMIFS(Detail!AH:AH,Detail!$A:$A,$B425,Detail!$B:$B,"&lt;="&amp;117)</f>
        <v>86.712318477148074</v>
      </c>
      <c r="AY425" s="24">
        <f>SUMIFS(Detail!AH:AH,Detail!$A:$A,$B425,Detail!$B:$B,"&lt;="&amp;120)</f>
        <v>80.598082192194852</v>
      </c>
      <c r="AZ425" s="33">
        <f t="shared" si="744"/>
        <v>80.598082192194852</v>
      </c>
      <c r="BA425" s="24">
        <f>SUMIFS(Detail!AH:AH,Detail!$A:$A,$B425,Detail!$B:$B,"&lt;="&amp;123)</f>
        <v>75.007947348318794</v>
      </c>
      <c r="BB425" s="24">
        <f>SUMIFS(Detail!AH:AH,Detail!$A:$A,$B425,Detail!$B:$B,"&lt;="&amp;126)</f>
        <v>69.884661054455137</v>
      </c>
      <c r="BC425" s="24">
        <f>SUMIFS(Detail!AH:AH,Detail!$A:$A,$B425,Detail!$B:$B,"&lt;="&amp;129)</f>
        <v>65.178578661970278</v>
      </c>
      <c r="BD425" s="24">
        <f>SUMIFS(Detail!AH:AH,Detail!$A:$A,$B425,Detail!$B:$B,"&lt;="&amp;132)</f>
        <v>60.846476328263634</v>
      </c>
      <c r="BE425" s="33">
        <f t="shared" si="745"/>
        <v>60.846476328263634</v>
      </c>
      <c r="BF425" s="24">
        <f>SUMIFS(Detail!AH:AH,Detail!$A:$A,$B425,Detail!$B:$B,"&lt;="&amp;135)</f>
        <v>56.850575349677456</v>
      </c>
      <c r="BG425" s="24">
        <f>SUMIFS(Detail!AH:AH,Detail!$A:$A,$B425,Detail!$B:$B,"&lt;="&amp;138)</f>
        <v>53.157736050468429</v>
      </c>
      <c r="BH425" s="24">
        <f>SUMIFS(Detail!AH:AH,Detail!$A:$A,$B425,Detail!$B:$B,"&lt;="&amp;141)</f>
        <v>49.738788248303081</v>
      </c>
      <c r="BI425" s="24">
        <f>SUMIFS(Detail!AH:AH,Detail!$A:$A,$B425,Detail!$B:$B,"&lt;="&amp;144)</f>
        <v>46.567972369176005</v>
      </c>
      <c r="BJ425" s="33">
        <f t="shared" si="746"/>
        <v>46.567972369176005</v>
      </c>
      <c r="BK425" s="24">
        <f>SUMIFS(Detail!AH:AH,Detail!$A:$A,$B425,Detail!$B:$B,"&lt;="&amp;147)</f>
        <v>43.622470704157877</v>
      </c>
      <c r="BL425" s="24">
        <f>SUMIFS(Detail!AH:AH,Detail!$A:$A,$B425,Detail!$B:$B,"&lt;="&amp;150)</f>
        <v>40.882012490904799</v>
      </c>
      <c r="BM425" s="24">
        <f>SUMIFS(Detail!AH:AH,Detail!$A:$A,$B425,Detail!$B:$B,"&lt;="&amp;153)</f>
        <v>38.328539762705077</v>
      </c>
      <c r="BN425" s="24">
        <f>SUMIFS(Detail!AH:AH,Detail!$A:$A,$B425,Detail!$B:$B,"&lt;="&amp;156)</f>
        <v>35.945923458927155</v>
      </c>
      <c r="BO425" s="33">
        <f t="shared" si="747"/>
        <v>35.945923458927155</v>
      </c>
      <c r="BP425" s="24">
        <f>SUMIFS(Detail!AH:AH,Detail!$A:$A,$B425,Detail!$B:$B,"&lt;="&amp;159)</f>
        <v>33.719721298758941</v>
      </c>
      <c r="BQ425" s="24">
        <f>SUMIFS(Detail!AH:AH,Detail!$A:$A,$B425,Detail!$B:$B,"&lt;="&amp;162)</f>
        <v>31.636970509565344</v>
      </c>
      <c r="BR425" s="24">
        <f>SUMIFS(Detail!AH:AH,Detail!$A:$A,$B425,Detail!$B:$B,"&lt;="&amp;165)</f>
        <v>29.686009766136067</v>
      </c>
      <c r="BS425" s="24">
        <f>SUMIFS(Detail!AH:AH,Detail!$A:$A,$B425,Detail!$B:$B,"&lt;="&amp;168)</f>
        <v>27.856325709029989</v>
      </c>
      <c r="BT425" s="33">
        <f t="shared" si="748"/>
        <v>27.856325709029989</v>
      </c>
      <c r="BU425" s="24">
        <f>SUMIFS(Detail!AH:AH,Detail!$A:$A,$B425,Detail!$B:$B,"&lt;="&amp;171)</f>
        <v>26.138420223768662</v>
      </c>
      <c r="BV425" s="24">
        <f>SUMIFS(Detail!AH:AH,Detail!$A:$A,$B425,Detail!$B:$B,"&lt;="&amp;174)</f>
        <v>24.523695320062416</v>
      </c>
      <c r="BW425" s="24">
        <f>SUMIFS(Detail!AH:AH,Detail!$A:$A,$B425,Detail!$B:$B,"&lt;="&amp;177)</f>
        <v>23.00435298359298</v>
      </c>
      <c r="BX425" s="24">
        <f>SUMIFS(Detail!AH:AH,Detail!$A:$A,$B425,Detail!$B:$B,"&lt;="&amp;180)</f>
        <v>21.573307807936999</v>
      </c>
      <c r="BY425" s="33">
        <f t="shared" si="749"/>
        <v>21.573307807936999</v>
      </c>
      <c r="BZ425" s="24">
        <f>SUMIFS(Detail!AH:AH,Detail!$A:$A,$B425,Detail!$B:$B,"&lt;="&amp;183)</f>
        <v>20.224110570160519</v>
      </c>
      <c r="CA425" s="24">
        <f>SUMIFS(Detail!AH:AH,Detail!$A:$A,$B425,Detail!$B:$B,"&lt;="&amp;186)</f>
        <v>18.950881206488702</v>
      </c>
      <c r="CB425" s="24">
        <f>SUMIFS(Detail!AH:AH,Detail!$A:$A,$B425,Detail!$B:$B,"&lt;="&amp;189)</f>
        <v>17.748249885910354</v>
      </c>
      <c r="CC425" s="24">
        <f>SUMIFS(Detail!AH:AH,Detail!$A:$A,$B425,Detail!$B:$B,"&lt;="&amp;192)</f>
        <v>16.611305079821705</v>
      </c>
      <c r="CD425" s="33">
        <f t="shared" si="750"/>
        <v>16.611305079821705</v>
      </c>
      <c r="CE425" s="24">
        <f>SUMIFS(Detail!AH:AH,Detail!$A:$A,$B425,Detail!$B:$B,"&lt;="&amp;195)</f>
        <v>15.535547692228647</v>
      </c>
      <c r="CF425" s="24">
        <f>SUMIFS(Detail!AH:AH,Detail!$A:$A,$B425,Detail!$B:$B,"&lt;="&amp;198)</f>
        <v>14.516850453834195</v>
      </c>
      <c r="CG425" s="24">
        <f>SUMIFS(Detail!AH:AH,Detail!$A:$A,$B425,Detail!$B:$B,"&lt;="&amp;201)</f>
        <v>13.551421899602701</v>
      </c>
      <c r="CH425" s="24">
        <f>SUMIFS(Detail!AH:AH,Detail!$A:$A,$B425,Detail!$B:$B,"&lt;="&amp;204)</f>
        <v>12.635774347116694</v>
      </c>
      <c r="CI425" s="33">
        <f t="shared" si="751"/>
        <v>12.635774347116694</v>
      </c>
      <c r="CJ425" s="24">
        <f>SUMIFS(Detail!AH:AH,Detail!$A:$A,$B425,Detail!$B:$B,"&lt;="&amp;207)</f>
        <v>11.766695375160452</v>
      </c>
      <c r="CK425" s="24">
        <f>SUMIFS(Detail!AH:AH,Detail!$A:$A,$B425,Detail!$B:$B,"&lt;="&amp;210)</f>
        <v>10.941222371635376</v>
      </c>
      <c r="CL425" s="24">
        <f>SUMIFS(Detail!AH:AH,Detail!$A:$A,$B425,Detail!$B:$B,"&lt;="&amp;213)</f>
        <v>10.15661977873151</v>
      </c>
      <c r="CM425" s="24">
        <f>SUMIFS(Detail!AH:AH,Detail!$A:$A,$B425,Detail!$B:$B,"&lt;="&amp;216)</f>
        <v>9.4103587134268309</v>
      </c>
      <c r="CN425" s="33">
        <f t="shared" si="752"/>
        <v>9.4103587134268309</v>
      </c>
      <c r="CO425" s="24">
        <f>SUMIFS(Detail!AH:AH,Detail!$A:$A,$B425,Detail!$B:$B,"&lt;="&amp;219)</f>
        <v>8.7000986840203041</v>
      </c>
      <c r="CP425" s="24">
        <f>SUMIFS(Detail!AH:AH,Detail!$A:$A,$B425,Detail!$B:$B,"&lt;="&amp;222)</f>
        <v>8.0236711598995498</v>
      </c>
      <c r="CQ425" s="24">
        <f>SUMIFS(Detail!AH:AH,Detail!$A:$A,$B425,Detail!$B:$B,"&lt;="&amp;225)</f>
        <v>7.3790647829914633</v>
      </c>
      <c r="CR425" s="24">
        <f>SUMIFS(Detail!AH:AH,Detail!$A:$A,$B425,Detail!$B:$B,"&lt;="&amp;228)</f>
        <v>6.7644120361269415</v>
      </c>
      <c r="CS425" s="33">
        <f t="shared" si="753"/>
        <v>6.7644120361269415</v>
      </c>
      <c r="CT425" s="24">
        <f>SUMIFS(Detail!AH:AH,Detail!$A:$A,$B425,Detail!$B:$B,"&lt;="&amp;231)</f>
        <v>6.1779772067175145</v>
      </c>
      <c r="CU425" s="24">
        <f>SUMIFS(Detail!AH:AH,Detail!$A:$A,$B425,Detail!$B:$B,"&lt;="&amp;234)</f>
        <v>5.6181455039595676</v>
      </c>
      <c r="CV425" s="24">
        <f>SUMIFS(Detail!AH:AH,Detail!$A:$A,$B425,Detail!$B:$B,"&lt;="&amp;237)</f>
        <v>5.083413205137731</v>
      </c>
      <c r="CW425" s="24">
        <f>SUMIFS(Detail!AH:AH,Detail!$A:$A,$B425,Detail!$B:$B,"&lt;="&amp;240)</f>
        <v>4.572378721383302</v>
      </c>
      <c r="CX425" s="33">
        <f t="shared" si="754"/>
        <v>4.572378721383302</v>
      </c>
      <c r="CY425" s="24">
        <f>SUMIFS(Detail!AH:AH,Detail!$A:$A,$B425,Detail!$B:$B,"&lt;="&amp;243)</f>
        <v>0</v>
      </c>
      <c r="CZ425" s="24">
        <f>SUMIFS(Detail!AH:AH,Detail!$A:$A,$B425,Detail!$B:$B,"&lt;="&amp;246)</f>
        <v>0</v>
      </c>
      <c r="DA425" s="24">
        <f>SUMIFS(Detail!AH:AH,Detail!$A:$A,$B425,Detail!$B:$B,"&lt;="&amp;249)</f>
        <v>0</v>
      </c>
      <c r="DB425" s="24">
        <f>SUMIFS(Detail!AH:AH,Detail!$A:$A,$B425,Detail!$B:$B,"&lt;="&amp;252)</f>
        <v>0</v>
      </c>
      <c r="DC425" s="33">
        <f t="shared" si="755"/>
        <v>0</v>
      </c>
      <c r="DD425" s="86">
        <f>SUMIFS(Detail!AH:AH,Detail!$A:$A,$B425,Detail!$B:$B,"&gt;60")</f>
        <v>-521.71770665495978</v>
      </c>
    </row>
    <row r="426" spans="1:108" x14ac:dyDescent="0.25">
      <c r="A426" t="s">
        <v>5681</v>
      </c>
      <c r="B426" s="32" t="s">
        <v>5122</v>
      </c>
      <c r="C426" s="24">
        <f>SUMIFS(Detail!AH:AH,Detail!$A:$A,$B426,Detail!$B:$B,"&lt;="&amp;3)</f>
        <v>0</v>
      </c>
      <c r="D426" s="24">
        <f>SUMIFS(Detail!AH:AH,Detail!$A:$A,$B426,Detail!$B:$B,"&lt;="&amp;6)</f>
        <v>0</v>
      </c>
      <c r="E426" s="24">
        <f>SUMIFS(Detail!AH:AH,Detail!$A:$A,$B426,Detail!$B:$B,"&lt;="&amp;9)</f>
        <v>28.773384910320196</v>
      </c>
      <c r="F426" s="24">
        <f>SUMIFS(Detail!AH:AH,Detail!$A:$A,$B426,Detail!$B:$B,"&lt;="&amp;12)</f>
        <v>51.506402288194337</v>
      </c>
      <c r="G426" s="33">
        <f t="shared" si="735"/>
        <v>51.506402288194337</v>
      </c>
      <c r="H426" s="24">
        <f>SUMIFS(Detail!AH:AH,Detail!$A:$A,$B426,Detail!$B:$B,"&lt;="&amp;15)</f>
        <v>64.083433825200956</v>
      </c>
      <c r="I426" s="24">
        <f>SUMIFS(Detail!AH:AH,Detail!$A:$A,$B426,Detail!$B:$B,"&lt;="&amp;18)</f>
        <v>81.677432854272922</v>
      </c>
      <c r="J426" s="24">
        <f>SUMIFS(Detail!AH:AH,Detail!$A:$A,$B426,Detail!$B:$B,"&lt;="&amp;21)</f>
        <v>100.37720508500013</v>
      </c>
      <c r="K426" s="24">
        <f>SUMIFS(Detail!AH:AH,Detail!$A:$A,$B426,Detail!$B:$B,"&lt;="&amp;24)</f>
        <v>119.37585055845545</v>
      </c>
      <c r="L426" s="33">
        <f t="shared" si="736"/>
        <v>119.37585055845545</v>
      </c>
      <c r="M426" s="24">
        <f>SUMIFS(Detail!AH:AH,Detail!$A:$A,$B426,Detail!$B:$B,"&lt;="&amp;27)</f>
        <v>121.20132960243382</v>
      </c>
      <c r="N426" s="24">
        <f>SUMIFS(Detail!AH:AH,Detail!$A:$A,$B426,Detail!$B:$B,"&lt;="&amp;30)</f>
        <v>133.58642897835762</v>
      </c>
      <c r="O426" s="24">
        <f>SUMIFS(Detail!AH:AH,Detail!$A:$A,$B426,Detail!$B:$B,"&lt;="&amp;33)</f>
        <v>165.12752888311456</v>
      </c>
      <c r="P426" s="24">
        <f>SUMIFS(Detail!AH:AH,Detail!$A:$A,$B426,Detail!$B:$B,"&lt;="&amp;36)</f>
        <v>201.37010878040792</v>
      </c>
      <c r="Q426" s="33">
        <f t="shared" si="737"/>
        <v>201.37010878040792</v>
      </c>
      <c r="R426" s="24">
        <f>SUMIFS(Detail!AH:AH,Detail!$A:$A,$B426,Detail!$B:$B,"&lt;="&amp;39)</f>
        <v>238.97514327067211</v>
      </c>
      <c r="S426" s="24">
        <f>SUMIFS(Detail!AH:AH,Detail!$A:$A,$B426,Detail!$B:$B,"&lt;="&amp;42)</f>
        <v>242.48658969155576</v>
      </c>
      <c r="T426" s="24">
        <f>SUMIFS(Detail!AH:AH,Detail!$A:$A,$B426,Detail!$B:$B,"&lt;="&amp;45)</f>
        <v>267.20528727776355</v>
      </c>
      <c r="U426" s="24">
        <f>SUMIFS(Detail!AH:AH,Detail!$A:$A,$B426,Detail!$B:$B,"&lt;="&amp;48)</f>
        <v>330.26789033690557</v>
      </c>
      <c r="V426" s="33">
        <f t="shared" si="738"/>
        <v>330.26789033690557</v>
      </c>
      <c r="W426" s="24">
        <f>SUMIFS(Detail!AH:AH,Detail!$A:$A,$B426,Detail!$B:$B,"&lt;="&amp;51)</f>
        <v>402.7454011397549</v>
      </c>
      <c r="X426" s="24">
        <f>SUMIFS(Detail!AH:AH,Detail!$A:$A,$B426,Detail!$B:$B,"&lt;="&amp;54)</f>
        <v>477.95241856535449</v>
      </c>
      <c r="Y426" s="24">
        <f>SUMIFS(Detail!AH:AH,Detail!$A:$A,$B426,Detail!$B:$B,"&lt;="&amp;57)</f>
        <v>484.97407049485992</v>
      </c>
      <c r="Z426" s="24">
        <f>SUMIFS(Detail!AH:AH,Detail!$A:$A,$B426,Detail!$B:$B,"&lt;="&amp;60)</f>
        <v>534.41095242726442</v>
      </c>
      <c r="AA426" s="33">
        <f t="shared" si="739"/>
        <v>534.41095242726442</v>
      </c>
      <c r="AB426" s="24">
        <f>SUMIFS(Detail!AH:AH,Detail!$A:$A,$B426,Detail!$B:$B,"&lt;="&amp;63)</f>
        <v>134.42370214288167</v>
      </c>
      <c r="AC426" s="24">
        <f>SUMIFS(Detail!AH:AH,Detail!$A:$A,$B426,Detail!$B:$B,"&lt;="&amp;66)</f>
        <v>39.546575599266362</v>
      </c>
      <c r="AD426" s="24">
        <f>SUMIFS(Detail!AH:AH,Detail!$A:$A,$B426,Detail!$B:$B,"&lt;="&amp;69)</f>
        <v>12.806814665168531</v>
      </c>
      <c r="AE426" s="24">
        <f>SUMIFS(Detail!AH:AH,Detail!$A:$A,$B426,Detail!$B:$B,"&lt;="&amp;72)</f>
        <v>4.4126412396190062</v>
      </c>
      <c r="AF426" s="33">
        <f t="shared" si="740"/>
        <v>4.4126412396190062</v>
      </c>
      <c r="AG426" s="24">
        <f>SUMIFS(Detail!AH:AH,Detail!$A:$A,$B426,Detail!$B:$B,"&lt;="&amp;75)</f>
        <v>1.5909745307535559</v>
      </c>
      <c r="AH426" s="24">
        <f>SUMIFS(Detail!AH:AH,Detail!$A:$A,$B426,Detail!$B:$B,"&lt;="&amp;78)</f>
        <v>0.59437825855638948</v>
      </c>
      <c r="AI426" s="24">
        <f>SUMIFS(Detail!AH:AH,Detail!$A:$A,$B426,Detail!$B:$B,"&lt;="&amp;81)</f>
        <v>0.22860348460108071</v>
      </c>
      <c r="AJ426" s="24">
        <f>SUMIFS(Detail!AH:AH,Detail!$A:$A,$B426,Detail!$B:$B,"&lt;="&amp;84)</f>
        <v>9.0102013617979537E-2</v>
      </c>
      <c r="AK426" s="33">
        <f t="shared" si="741"/>
        <v>9.0102013617979537E-2</v>
      </c>
      <c r="AL426" s="24">
        <f>SUMIFS(Detail!AH:AH,Detail!$A:$A,$B426,Detail!$B:$B,"&lt;="&amp;87)</f>
        <v>3.6269553535930754E-2</v>
      </c>
      <c r="AM426" s="24">
        <f>SUMIFS(Detail!AH:AH,Detail!$A:$A,$B426,Detail!$B:$B,"&lt;="&amp;90)</f>
        <v>1.4872018538881093E-2</v>
      </c>
      <c r="AN426" s="24">
        <f>SUMIFS(Detail!AH:AH,Detail!$A:$A,$B426,Detail!$B:$B,"&lt;="&amp;93)</f>
        <v>6.1989433279450168E-3</v>
      </c>
      <c r="AO426" s="24">
        <f>SUMIFS(Detail!AH:AH,Detail!$A:$A,$B426,Detail!$B:$B,"&lt;="&amp;96)</f>
        <v>2.6221411199003342E-3</v>
      </c>
      <c r="AP426" s="33">
        <f t="shared" si="742"/>
        <v>2.6221411199003342E-3</v>
      </c>
      <c r="AQ426" s="24">
        <f>SUMIFS(Detail!AH:AH,Detail!$A:$A,$B426,Detail!$B:$B,"&lt;="&amp;99)</f>
        <v>1.1240426274525817E-3</v>
      </c>
      <c r="AR426" s="24">
        <f>SUMIFS(Detail!AH:AH,Detail!$A:$A,$B426,Detail!$B:$B,"&lt;="&amp;102)</f>
        <v>4.8774475908430759E-4</v>
      </c>
      <c r="AS426" s="24">
        <f>SUMIFS(Detail!AH:AH,Detail!$A:$A,$B426,Detail!$B:$B,"&lt;="&amp;105)</f>
        <v>2.1402087622846011E-4</v>
      </c>
      <c r="AT426" s="24">
        <f>SUMIFS(Detail!AH:AH,Detail!$A:$A,$B426,Detail!$B:$B,"&lt;="&amp;108)</f>
        <v>9.4886452643550001E-5</v>
      </c>
      <c r="AU426" s="33">
        <f t="shared" si="743"/>
        <v>9.4886452643550001E-5</v>
      </c>
      <c r="AV426" s="24">
        <f>SUMIFS(Detail!AH:AH,Detail!$A:$A,$B426,Detail!$B:$B,"&lt;="&amp;111)</f>
        <v>4.247333163220901E-5</v>
      </c>
      <c r="AW426" s="24">
        <f>SUMIFS(Detail!AH:AH,Detail!$A:$A,$B426,Detail!$B:$B,"&lt;="&amp;114)</f>
        <v>1.9182791220373474E-5</v>
      </c>
      <c r="AX426" s="24">
        <f>SUMIFS(Detail!AH:AH,Detail!$A:$A,$B426,Detail!$B:$B,"&lt;="&amp;117)</f>
        <v>8.7366106527042575E-6</v>
      </c>
      <c r="AY426" s="24">
        <f>SUMIFS(Detail!AH:AH,Detail!$A:$A,$B426,Detail!$B:$B,"&lt;="&amp;120)</f>
        <v>4.0104196159518324E-6</v>
      </c>
      <c r="AZ426" s="33">
        <f t="shared" si="744"/>
        <v>4.0104196159518324E-6</v>
      </c>
      <c r="BA426" s="24">
        <f>SUMIFS(Detail!AH:AH,Detail!$A:$A,$B426,Detail!$B:$B,"&lt;="&amp;123)</f>
        <v>1.8546206774772145E-6</v>
      </c>
      <c r="BB426" s="24">
        <f>SUMIFS(Detail!AH:AH,Detail!$A:$A,$B426,Detail!$B:$B,"&lt;="&amp;126)</f>
        <v>8.6370073404395953E-7</v>
      </c>
      <c r="BC426" s="24">
        <f>SUMIFS(Detail!AH:AH,Detail!$A:$A,$B426,Detail!$B:$B,"&lt;="&amp;129)</f>
        <v>4.0490613173460588E-7</v>
      </c>
      <c r="BD426" s="24">
        <f>SUMIFS(Detail!AH:AH,Detail!$A:$A,$B426,Detail!$B:$B,"&lt;="&amp;132)</f>
        <v>1.9102117221336812E-7</v>
      </c>
      <c r="BE426" s="33">
        <f t="shared" si="745"/>
        <v>1.9102117221336812E-7</v>
      </c>
      <c r="BF426" s="24">
        <f>SUMIFS(Detail!AH:AH,Detail!$A:$A,$B426,Detail!$B:$B,"&lt;="&amp;135)</f>
        <v>9.065934136742726E-8</v>
      </c>
      <c r="BG426" s="24">
        <f>SUMIFS(Detail!AH:AH,Detail!$A:$A,$B426,Detail!$B:$B,"&lt;="&amp;138)</f>
        <v>4.3273757910355926E-8</v>
      </c>
      <c r="BH426" s="24">
        <f>SUMIFS(Detail!AH:AH,Detail!$A:$A,$B426,Detail!$B:$B,"&lt;="&amp;141)</f>
        <v>2.0768311514984816E-8</v>
      </c>
      <c r="BI426" s="24">
        <f>SUMIFS(Detail!AH:AH,Detail!$A:$A,$B426,Detail!$B:$B,"&lt;="&amp;144)</f>
        <v>1.001990312943235E-8</v>
      </c>
      <c r="BJ426" s="33">
        <f t="shared" si="746"/>
        <v>1.001990312943235E-8</v>
      </c>
      <c r="BK426" s="24">
        <f>SUMIFS(Detail!AH:AH,Detail!$A:$A,$B426,Detail!$B:$B,"&lt;="&amp;147)</f>
        <v>4.8594301915727556E-9</v>
      </c>
      <c r="BL426" s="24">
        <f>SUMIFS(Detail!AH:AH,Detail!$A:$A,$B426,Detail!$B:$B,"&lt;="&amp;150)</f>
        <v>2.3665052140131593E-9</v>
      </c>
      <c r="BM426" s="24">
        <f>SUMIFS(Detail!AH:AH,Detail!$A:$A,$B426,Detail!$B:$B,"&lt;="&amp;153)</f>
        <v>1.1577867553569376E-9</v>
      </c>
      <c r="BN426" s="24">
        <f>SUMIFS(Detail!AH:AH,Detail!$A:$A,$B426,Detail!$B:$B,"&lt;="&amp;156)</f>
        <v>5.6752469390630722E-10</v>
      </c>
      <c r="BO426" s="33">
        <f t="shared" si="747"/>
        <v>5.6752469390630722E-10</v>
      </c>
      <c r="BP426" s="24">
        <f>SUMIFS(Detail!AH:AH,Detail!$A:$A,$B426,Detail!$B:$B,"&lt;="&amp;159)</f>
        <v>2.8194335754960775E-10</v>
      </c>
      <c r="BQ426" s="24">
        <f>SUMIFS(Detail!AH:AH,Detail!$A:$A,$B426,Detail!$B:$B,"&lt;="&amp;162)</f>
        <v>1.4097167877480388E-10</v>
      </c>
      <c r="BR426" s="24">
        <f>SUMIFS(Detail!AH:AH,Detail!$A:$A,$B426,Detail!$B:$B,"&lt;="&amp;165)</f>
        <v>6.730260793119669E-11</v>
      </c>
      <c r="BS426" s="24">
        <f>SUMIFS(Detail!AH:AH,Detail!$A:$A,$B426,Detail!$B:$B,"&lt;="&amp;168)</f>
        <v>3.4560798667371273E-11</v>
      </c>
      <c r="BT426" s="33">
        <f t="shared" si="748"/>
        <v>3.4560798667371273E-11</v>
      </c>
      <c r="BU426" s="24">
        <f>SUMIFS(Detail!AH:AH,Detail!$A:$A,$B426,Detail!$B:$B,"&lt;="&amp;171)</f>
        <v>1.8189894035458565E-11</v>
      </c>
      <c r="BV426" s="24">
        <f>SUMIFS(Detail!AH:AH,Detail!$A:$A,$B426,Detail!$B:$B,"&lt;="&amp;174)</f>
        <v>1.0004441719502211E-11</v>
      </c>
      <c r="BW426" s="24">
        <f>SUMIFS(Detail!AH:AH,Detail!$A:$A,$B426,Detail!$B:$B,"&lt;="&amp;177)</f>
        <v>4.5474735088646412E-12</v>
      </c>
      <c r="BX426" s="24">
        <f>SUMIFS(Detail!AH:AH,Detail!$A:$A,$B426,Detail!$B:$B,"&lt;="&amp;180)</f>
        <v>9.0949470177292824E-13</v>
      </c>
      <c r="BY426" s="33">
        <f t="shared" si="749"/>
        <v>9.0949470177292824E-13</v>
      </c>
      <c r="BZ426" s="24">
        <f>SUMIFS(Detail!AH:AH,Detail!$A:$A,$B426,Detail!$B:$B,"&lt;="&amp;183)</f>
        <v>0</v>
      </c>
      <c r="CA426" s="24">
        <f>SUMIFS(Detail!AH:AH,Detail!$A:$A,$B426,Detail!$B:$B,"&lt;="&amp;186)</f>
        <v>0</v>
      </c>
      <c r="CB426" s="24">
        <f>SUMIFS(Detail!AH:AH,Detail!$A:$A,$B426,Detail!$B:$B,"&lt;="&amp;189)</f>
        <v>0</v>
      </c>
      <c r="CC426" s="24">
        <f>SUMIFS(Detail!AH:AH,Detail!$A:$A,$B426,Detail!$B:$B,"&lt;="&amp;192)</f>
        <v>0</v>
      </c>
      <c r="CD426" s="33">
        <f t="shared" si="750"/>
        <v>0</v>
      </c>
      <c r="CE426" s="24">
        <f>SUMIFS(Detail!AH:AH,Detail!$A:$A,$B426,Detail!$B:$B,"&lt;="&amp;195)</f>
        <v>0</v>
      </c>
      <c r="CF426" s="24">
        <f>SUMIFS(Detail!AH:AH,Detail!$A:$A,$B426,Detail!$B:$B,"&lt;="&amp;198)</f>
        <v>0</v>
      </c>
      <c r="CG426" s="24">
        <f>SUMIFS(Detail!AH:AH,Detail!$A:$A,$B426,Detail!$B:$B,"&lt;="&amp;201)</f>
        <v>0</v>
      </c>
      <c r="CH426" s="24">
        <f>SUMIFS(Detail!AH:AH,Detail!$A:$A,$B426,Detail!$B:$B,"&lt;="&amp;204)</f>
        <v>0</v>
      </c>
      <c r="CI426" s="33">
        <f t="shared" si="751"/>
        <v>0</v>
      </c>
      <c r="CJ426" s="24">
        <f>SUMIFS(Detail!AH:AH,Detail!$A:$A,$B426,Detail!$B:$B,"&lt;="&amp;207)</f>
        <v>0</v>
      </c>
      <c r="CK426" s="24">
        <f>SUMIFS(Detail!AH:AH,Detail!$A:$A,$B426,Detail!$B:$B,"&lt;="&amp;210)</f>
        <v>0</v>
      </c>
      <c r="CL426" s="24">
        <f>SUMIFS(Detail!AH:AH,Detail!$A:$A,$B426,Detail!$B:$B,"&lt;="&amp;213)</f>
        <v>0</v>
      </c>
      <c r="CM426" s="24">
        <f>SUMIFS(Detail!AH:AH,Detail!$A:$A,$B426,Detail!$B:$B,"&lt;="&amp;216)</f>
        <v>0</v>
      </c>
      <c r="CN426" s="33">
        <f t="shared" si="752"/>
        <v>0</v>
      </c>
      <c r="CO426" s="24">
        <f>SUMIFS(Detail!AH:AH,Detail!$A:$A,$B426,Detail!$B:$B,"&lt;="&amp;219)</f>
        <v>0</v>
      </c>
      <c r="CP426" s="24">
        <f>SUMIFS(Detail!AH:AH,Detail!$A:$A,$B426,Detail!$B:$B,"&lt;="&amp;222)</f>
        <v>0</v>
      </c>
      <c r="CQ426" s="24">
        <f>SUMIFS(Detail!AH:AH,Detail!$A:$A,$B426,Detail!$B:$B,"&lt;="&amp;225)</f>
        <v>0</v>
      </c>
      <c r="CR426" s="24">
        <f>SUMIFS(Detail!AH:AH,Detail!$A:$A,$B426,Detail!$B:$B,"&lt;="&amp;228)</f>
        <v>0</v>
      </c>
      <c r="CS426" s="33">
        <f t="shared" si="753"/>
        <v>0</v>
      </c>
      <c r="CT426" s="24">
        <f>SUMIFS(Detail!AH:AH,Detail!$A:$A,$B426,Detail!$B:$B,"&lt;="&amp;231)</f>
        <v>0</v>
      </c>
      <c r="CU426" s="24">
        <f>SUMIFS(Detail!AH:AH,Detail!$A:$A,$B426,Detail!$B:$B,"&lt;="&amp;234)</f>
        <v>0</v>
      </c>
      <c r="CV426" s="24">
        <f>SUMIFS(Detail!AH:AH,Detail!$A:$A,$B426,Detail!$B:$B,"&lt;="&amp;237)</f>
        <v>0</v>
      </c>
      <c r="CW426" s="24">
        <f>SUMIFS(Detail!AH:AH,Detail!$A:$A,$B426,Detail!$B:$B,"&lt;="&amp;240)</f>
        <v>0</v>
      </c>
      <c r="CX426" s="33">
        <f t="shared" si="754"/>
        <v>0</v>
      </c>
      <c r="CY426" s="24">
        <f>SUMIFS(Detail!AH:AH,Detail!$A:$A,$B426,Detail!$B:$B,"&lt;="&amp;243)</f>
        <v>0</v>
      </c>
      <c r="CZ426" s="24">
        <f>SUMIFS(Detail!AH:AH,Detail!$A:$A,$B426,Detail!$B:$B,"&lt;="&amp;246)</f>
        <v>0</v>
      </c>
      <c r="DA426" s="24">
        <f>SUMIFS(Detail!AH:AH,Detail!$A:$A,$B426,Detail!$B:$B,"&lt;="&amp;249)</f>
        <v>0</v>
      </c>
      <c r="DB426" s="24">
        <f>SUMIFS(Detail!AH:AH,Detail!$A:$A,$B426,Detail!$B:$B,"&lt;="&amp;252)</f>
        <v>0</v>
      </c>
      <c r="DC426" s="33">
        <f t="shared" si="755"/>
        <v>0</v>
      </c>
      <c r="DD426" s="86">
        <f>SUMIFS(Detail!AH:AH,Detail!$A:$A,$B426,Detail!$B:$B,"&gt;60")</f>
        <v>-534.41095242726442</v>
      </c>
    </row>
    <row r="427" spans="1:108" x14ac:dyDescent="0.25">
      <c r="A427" t="s">
        <v>5682</v>
      </c>
      <c r="B427" s="32" t="s">
        <v>5123</v>
      </c>
      <c r="C427" s="24">
        <f>SUMIFS(Detail!AH:AH,Detail!$A:$A,$B427,Detail!$B:$B,"&lt;="&amp;3)</f>
        <v>0</v>
      </c>
      <c r="D427" s="24">
        <f>SUMIFS(Detail!AH:AH,Detail!$A:$A,$B427,Detail!$B:$B,"&lt;="&amp;6)</f>
        <v>0</v>
      </c>
      <c r="E427" s="24">
        <f>SUMIFS(Detail!AH:AH,Detail!$A:$A,$B427,Detail!$B:$B,"&lt;="&amp;9)</f>
        <v>0.40477025190175581</v>
      </c>
      <c r="F427" s="24">
        <f>SUMIFS(Detail!AH:AH,Detail!$A:$A,$B427,Detail!$B:$B,"&lt;="&amp;12)</f>
        <v>6.1549765532187291</v>
      </c>
      <c r="G427" s="33">
        <f t="shared" si="735"/>
        <v>6.1549765532187291</v>
      </c>
      <c r="H427" s="24">
        <f>SUMIFS(Detail!AH:AH,Detail!$A:$A,$B427,Detail!$B:$B,"&lt;="&amp;15)</f>
        <v>24.220314324471829</v>
      </c>
      <c r="I427" s="24">
        <f>SUMIFS(Detail!AH:AH,Detail!$A:$A,$B427,Detail!$B:$B,"&lt;="&amp;18)</f>
        <v>60.09780628819928</v>
      </c>
      <c r="J427" s="24">
        <f>SUMIFS(Detail!AH:AH,Detail!$A:$A,$B427,Detail!$B:$B,"&lt;="&amp;21)</f>
        <v>117.69033766062714</v>
      </c>
      <c r="K427" s="24">
        <f>SUMIFS(Detail!AH:AH,Detail!$A:$A,$B427,Detail!$B:$B,"&lt;="&amp;24)</f>
        <v>197.43383360871755</v>
      </c>
      <c r="L427" s="33">
        <f t="shared" si="736"/>
        <v>197.43383360871755</v>
      </c>
      <c r="M427" s="24">
        <f>SUMIFS(Detail!AH:AH,Detail!$A:$A,$B427,Detail!$B:$B,"&lt;="&amp;27)</f>
        <v>295.28140657489627</v>
      </c>
      <c r="N427" s="24">
        <f>SUMIFS(Detail!AH:AH,Detail!$A:$A,$B427,Detail!$B:$B,"&lt;="&amp;30)</f>
        <v>401.76660448682696</v>
      </c>
      <c r="O427" s="24">
        <f>SUMIFS(Detail!AH:AH,Detail!$A:$A,$B427,Detail!$B:$B,"&lt;="&amp;33)</f>
        <v>517.87861480306856</v>
      </c>
      <c r="P427" s="24">
        <f>SUMIFS(Detail!AH:AH,Detail!$A:$A,$B427,Detail!$B:$B,"&lt;="&amp;36)</f>
        <v>655.44276808921256</v>
      </c>
      <c r="Q427" s="33">
        <f t="shared" si="737"/>
        <v>655.44276808921256</v>
      </c>
      <c r="R427" s="24">
        <f>SUMIFS(Detail!AH:AH,Detail!$A:$A,$B427,Detail!$B:$B,"&lt;="&amp;39)</f>
        <v>821.66146267464842</v>
      </c>
      <c r="S427" s="24">
        <f>SUMIFS(Detail!AH:AH,Detail!$A:$A,$B427,Detail!$B:$B,"&lt;="&amp;42)</f>
        <v>1013.5897661761489</v>
      </c>
      <c r="T427" s="24">
        <f>SUMIFS(Detail!AH:AH,Detail!$A:$A,$B427,Detail!$B:$B,"&lt;="&amp;45)</f>
        <v>1215.9995737251238</v>
      </c>
      <c r="U427" s="24">
        <f>SUMIFS(Detail!AH:AH,Detail!$A:$A,$B427,Detail!$B:$B,"&lt;="&amp;48)</f>
        <v>1433.4359932407378</v>
      </c>
      <c r="V427" s="33">
        <f t="shared" si="738"/>
        <v>1433.4359932407378</v>
      </c>
      <c r="W427" s="24">
        <f>SUMIFS(Detail!AH:AH,Detail!$A:$A,$B427,Detail!$B:$B,"&lt;="&amp;51)</f>
        <v>1691.3028276902282</v>
      </c>
      <c r="X427" s="24">
        <f>SUMIFS(Detail!AH:AH,Detail!$A:$A,$B427,Detail!$B:$B,"&lt;="&amp;54)</f>
        <v>2005.1935203068902</v>
      </c>
      <c r="Y427" s="24">
        <f>SUMIFS(Detail!AH:AH,Detail!$A:$A,$B427,Detail!$B:$B,"&lt;="&amp;57)</f>
        <v>2370.0184936763412</v>
      </c>
      <c r="Z427" s="24">
        <f>SUMIFS(Detail!AH:AH,Detail!$A:$A,$B427,Detail!$B:$B,"&lt;="&amp;60)</f>
        <v>2755.8549409126417</v>
      </c>
      <c r="AA427" s="33">
        <f t="shared" si="739"/>
        <v>2755.8549409126417</v>
      </c>
      <c r="AB427" s="24">
        <f>SUMIFS(Detail!AH:AH,Detail!$A:$A,$B427,Detail!$B:$B,"&lt;="&amp;63)</f>
        <v>3138.0226757226519</v>
      </c>
      <c r="AC427" s="24">
        <f>SUMIFS(Detail!AH:AH,Detail!$A:$A,$B427,Detail!$B:$B,"&lt;="&amp;66)</f>
        <v>3402.2962810343897</v>
      </c>
      <c r="AD427" s="24">
        <f>SUMIFS(Detail!AH:AH,Detail!$A:$A,$B427,Detail!$B:$B,"&lt;="&amp;69)</f>
        <v>3525.7017356119723</v>
      </c>
      <c r="AE427" s="24">
        <f>SUMIFS(Detail!AH:AH,Detail!$A:$A,$B427,Detail!$B:$B,"&lt;="&amp;72)</f>
        <v>3541.8428665636147</v>
      </c>
      <c r="AF427" s="33">
        <f t="shared" si="740"/>
        <v>3541.8428665636147</v>
      </c>
      <c r="AG427" s="24">
        <f>SUMIFS(Detail!AH:AH,Detail!$A:$A,$B427,Detail!$B:$B,"&lt;="&amp;75)</f>
        <v>3485.0298641254776</v>
      </c>
      <c r="AH427" s="24">
        <f>SUMIFS(Detail!AH:AH,Detail!$A:$A,$B427,Detail!$B:$B,"&lt;="&amp;78)</f>
        <v>3381.2772582616944</v>
      </c>
      <c r="AI427" s="24">
        <f>SUMIFS(Detail!AH:AH,Detail!$A:$A,$B427,Detail!$B:$B,"&lt;="&amp;81)</f>
        <v>3248.8828459507913</v>
      </c>
      <c r="AJ427" s="24">
        <f>SUMIFS(Detail!AH:AH,Detail!$A:$A,$B427,Detail!$B:$B,"&lt;="&amp;84)</f>
        <v>3100.3760370853834</v>
      </c>
      <c r="AK427" s="33">
        <f t="shared" si="741"/>
        <v>3100.3760370853834</v>
      </c>
      <c r="AL427" s="24">
        <f>SUMIFS(Detail!AH:AH,Detail!$A:$A,$B427,Detail!$B:$B,"&lt;="&amp;87)</f>
        <v>2944.2263531399331</v>
      </c>
      <c r="AM427" s="24">
        <f>SUMIFS(Detail!AH:AH,Detail!$A:$A,$B427,Detail!$B:$B,"&lt;="&amp;90)</f>
        <v>2786.0998157770937</v>
      </c>
      <c r="AN427" s="24">
        <f>SUMIFS(Detail!AH:AH,Detail!$A:$A,$B427,Detail!$B:$B,"&lt;="&amp;93)</f>
        <v>2629.7357177222075</v>
      </c>
      <c r="AO427" s="24">
        <f>SUMIFS(Detail!AH:AH,Detail!$A:$A,$B427,Detail!$B:$B,"&lt;="&amp;96)</f>
        <v>2477.5509421813786</v>
      </c>
      <c r="AP427" s="33">
        <f t="shared" si="742"/>
        <v>2477.5509421813786</v>
      </c>
      <c r="AQ427" s="24">
        <f>SUMIFS(Detail!AH:AH,Detail!$A:$A,$B427,Detail!$B:$B,"&lt;="&amp;99)</f>
        <v>2331.0530172597755</v>
      </c>
      <c r="AR427" s="24">
        <f>SUMIFS(Detail!AH:AH,Detail!$A:$A,$B427,Detail!$B:$B,"&lt;="&amp;102)</f>
        <v>2191.1246240134897</v>
      </c>
      <c r="AS427" s="24">
        <f>SUMIFS(Detail!AH:AH,Detail!$A:$A,$B427,Detail!$B:$B,"&lt;="&amp;105)</f>
        <v>2058.2207272239975</v>
      </c>
      <c r="AT427" s="24">
        <f>SUMIFS(Detail!AH:AH,Detail!$A:$A,$B427,Detail!$B:$B,"&lt;="&amp;108)</f>
        <v>1932.5046596202192</v>
      </c>
      <c r="AU427" s="33">
        <f t="shared" si="743"/>
        <v>1932.5046596202192</v>
      </c>
      <c r="AV427" s="24">
        <f>SUMIFS(Detail!AH:AH,Detail!$A:$A,$B427,Detail!$B:$B,"&lt;="&amp;111)</f>
        <v>1813.9430851024117</v>
      </c>
      <c r="AW427" s="24">
        <f>SUMIFS(Detail!AH:AH,Detail!$A:$A,$B427,Detail!$B:$B,"&lt;="&amp;114)</f>
        <v>1702.3724539540053</v>
      </c>
      <c r="AX427" s="24">
        <f>SUMIFS(Detail!AH:AH,Detail!$A:$A,$B427,Detail!$B:$B,"&lt;="&amp;117)</f>
        <v>1597.5455712983749</v>
      </c>
      <c r="AY427" s="24">
        <f>SUMIFS(Detail!AH:AH,Detail!$A:$A,$B427,Detail!$B:$B,"&lt;="&amp;120)</f>
        <v>1499.1642156099588</v>
      </c>
      <c r="AZ427" s="33">
        <f t="shared" si="744"/>
        <v>1499.1642156099588</v>
      </c>
      <c r="BA427" s="24">
        <f>SUMIFS(Detail!AH:AH,Detail!$A:$A,$B427,Detail!$B:$B,"&lt;="&amp;123)</f>
        <v>1406.9019221838462</v>
      </c>
      <c r="BB427" s="24">
        <f>SUMIFS(Detail!AH:AH,Detail!$A:$A,$B427,Detail!$B:$B,"&lt;="&amp;126)</f>
        <v>1320.41980300676</v>
      </c>
      <c r="BC427" s="24">
        <f>SUMIFS(Detail!AH:AH,Detail!$A:$A,$B427,Detail!$B:$B,"&lt;="&amp;129)</f>
        <v>1239.3774199843974</v>
      </c>
      <c r="BD427" s="24">
        <f>SUMIFS(Detail!AH:AH,Detail!$A:$A,$B427,Detail!$B:$B,"&lt;="&amp;132)</f>
        <v>1163.4401370044397</v>
      </c>
      <c r="BE427" s="33">
        <f t="shared" si="745"/>
        <v>1163.4401370044397</v>
      </c>
      <c r="BF427" s="24">
        <f>SUMIFS(Detail!AH:AH,Detail!$A:$A,$B427,Detail!$B:$B,"&lt;="&amp;135)</f>
        <v>1092.28396390544</v>
      </c>
      <c r="BG427" s="24">
        <f>SUMIFS(Detail!AH:AH,Detail!$A:$A,$B427,Detail!$B:$B,"&lt;="&amp;138)</f>
        <v>1025.5986158417109</v>
      </c>
      <c r="BH427" s="24">
        <f>SUMIFS(Detail!AH:AH,Detail!$A:$A,$B427,Detail!$B:$B,"&lt;="&amp;141)</f>
        <v>963.08930684552251</v>
      </c>
      <c r="BI427" s="24">
        <f>SUMIFS(Detail!AH:AH,Detail!$A:$A,$B427,Detail!$B:$B,"&lt;="&amp;144)</f>
        <v>904.47765081181569</v>
      </c>
      <c r="BJ427" s="33">
        <f t="shared" si="746"/>
        <v>904.47765081181569</v>
      </c>
      <c r="BK427" s="24">
        <f>SUMIFS(Detail!AH:AH,Detail!$A:$A,$B427,Detail!$B:$B,"&lt;="&amp;147)</f>
        <v>849.50193901332386</v>
      </c>
      <c r="BL427" s="24">
        <f>SUMIFS(Detail!AH:AH,Detail!$A:$A,$B427,Detail!$B:$B,"&lt;="&amp;150)</f>
        <v>797.91698841107791</v>
      </c>
      <c r="BM427" s="24">
        <f>SUMIFS(Detail!AH:AH,Detail!$A:$A,$B427,Detail!$B:$B,"&lt;="&amp;153)</f>
        <v>749.49370098969666</v>
      </c>
      <c r="BN427" s="24">
        <f>SUMIFS(Detail!AH:AH,Detail!$A:$A,$B427,Detail!$B:$B,"&lt;="&amp;156)</f>
        <v>704.01843518417809</v>
      </c>
      <c r="BO427" s="33">
        <f t="shared" si="747"/>
        <v>704.01843518417809</v>
      </c>
      <c r="BP427" s="24">
        <f>SUMIFS(Detail!AH:AH,Detail!$A:$A,$B427,Detail!$B:$B,"&lt;="&amp;159)</f>
        <v>661.29226199712139</v>
      </c>
      <c r="BQ427" s="24">
        <f>SUMIFS(Detail!AH:AH,Detail!$A:$A,$B427,Detail!$B:$B,"&lt;="&amp;162)</f>
        <v>621.13015766140961</v>
      </c>
      <c r="BR427" s="24">
        <f>SUMIFS(Detail!AH:AH,Detail!$A:$A,$B427,Detail!$B:$B,"&lt;="&amp;165)</f>
        <v>583.36016956687308</v>
      </c>
      <c r="BS427" s="24">
        <f>SUMIFS(Detail!AH:AH,Detail!$A:$A,$B427,Detail!$B:$B,"&lt;="&amp;168)</f>
        <v>547.82258111822739</v>
      </c>
      <c r="BT427" s="33">
        <f t="shared" si="748"/>
        <v>547.82258111822739</v>
      </c>
      <c r="BU427" s="24">
        <f>SUMIFS(Detail!AH:AH,Detail!$A:$A,$B427,Detail!$B:$B,"&lt;="&amp;171)</f>
        <v>514.36909312698845</v>
      </c>
      <c r="BV427" s="24">
        <f>SUMIFS(Detail!AH:AH,Detail!$A:$A,$B427,Detail!$B:$B,"&lt;="&amp;174)</f>
        <v>482.86203346610637</v>
      </c>
      <c r="BW427" s="24">
        <f>SUMIFS(Detail!AH:AH,Detail!$A:$A,$B427,Detail!$B:$B,"&lt;="&amp;177)</f>
        <v>453.17360245171585</v>
      </c>
      <c r="BX427" s="24">
        <f>SUMIFS(Detail!AH:AH,Detail!$A:$A,$B427,Detail!$B:$B,"&lt;="&amp;180)</f>
        <v>425.18515833730635</v>
      </c>
      <c r="BY427" s="33">
        <f t="shared" si="749"/>
        <v>425.18515833730635</v>
      </c>
      <c r="BZ427" s="24">
        <f>SUMIFS(Detail!AH:AH,Detail!$A:$A,$B427,Detail!$B:$B,"&lt;="&amp;183)</f>
        <v>398.78654509963599</v>
      </c>
      <c r="CA427" s="24">
        <f>SUMIFS(Detail!AH:AH,Detail!$A:$A,$B427,Detail!$B:$B,"&lt;="&amp;186)</f>
        <v>373.87546313339044</v>
      </c>
      <c r="CB427" s="24">
        <f>SUMIFS(Detail!AH:AH,Detail!$A:$A,$B427,Detail!$B:$B,"&lt;="&amp;189)</f>
        <v>350.35688238311923</v>
      </c>
      <c r="CC427" s="24">
        <f>SUMIFS(Detail!AH:AH,Detail!$A:$A,$B427,Detail!$B:$B,"&lt;="&amp;192)</f>
        <v>328.14249670041318</v>
      </c>
      <c r="CD427" s="33">
        <f t="shared" si="750"/>
        <v>328.14249670041318</v>
      </c>
      <c r="CE427" s="24">
        <f>SUMIFS(Detail!AH:AH,Detail!$A:$A,$B427,Detail!$B:$B,"&lt;="&amp;195)</f>
        <v>307.15021772960608</v>
      </c>
      <c r="CF427" s="24">
        <f>SUMIFS(Detail!AH:AH,Detail!$A:$A,$B427,Detail!$B:$B,"&lt;="&amp;198)</f>
        <v>287.3037063255033</v>
      </c>
      <c r="CG427" s="24">
        <f>SUMIFS(Detail!AH:AH,Detail!$A:$A,$B427,Detail!$B:$B,"&lt;="&amp;201)</f>
        <v>268.53193934207593</v>
      </c>
      <c r="CH427" s="24">
        <f>SUMIFS(Detail!AH:AH,Detail!$A:$A,$B427,Detail!$B:$B,"&lt;="&amp;204)</f>
        <v>250.76880956297464</v>
      </c>
      <c r="CI427" s="33">
        <f t="shared" si="751"/>
        <v>250.76880956297464</v>
      </c>
      <c r="CJ427" s="24">
        <f>SUMIFS(Detail!AH:AH,Detail!$A:$A,$B427,Detail!$B:$B,"&lt;="&amp;207)</f>
        <v>233.95275654397483</v>
      </c>
      <c r="CK427" s="24">
        <f>SUMIFS(Detail!AH:AH,Detail!$A:$A,$B427,Detail!$B:$B,"&lt;="&amp;210)</f>
        <v>218.0264261846205</v>
      </c>
      <c r="CL427" s="24">
        <f>SUMIFS(Detail!AH:AH,Detail!$A:$A,$B427,Detail!$B:$B,"&lt;="&amp;213)</f>
        <v>202.93635692478347</v>
      </c>
      <c r="CM427" s="24">
        <f>SUMIFS(Detail!AH:AH,Detail!$A:$A,$B427,Detail!$B:$B,"&lt;="&amp;216)</f>
        <v>188.63269056022909</v>
      </c>
      <c r="CN427" s="33">
        <f t="shared" si="752"/>
        <v>188.63269056022909</v>
      </c>
      <c r="CO427" s="24">
        <f>SUMIFS(Detail!AH:AH,Detail!$A:$A,$B427,Detail!$B:$B,"&lt;="&amp;219)</f>
        <v>175.06890578232924</v>
      </c>
      <c r="CP427" s="24">
        <f>SUMIFS(Detail!AH:AH,Detail!$A:$A,$B427,Detail!$B:$B,"&lt;="&amp;222)</f>
        <v>162.20157266344177</v>
      </c>
      <c r="CQ427" s="24">
        <f>SUMIFS(Detail!AH:AH,Detail!$A:$A,$B427,Detail!$B:$B,"&lt;="&amp;225)</f>
        <v>149.99012642774323</v>
      </c>
      <c r="CR427" s="24">
        <f>SUMIFS(Detail!AH:AH,Detail!$A:$A,$B427,Detail!$B:$B,"&lt;="&amp;228)</f>
        <v>138.39665896391671</v>
      </c>
      <c r="CS427" s="33">
        <f t="shared" si="753"/>
        <v>138.39665896391671</v>
      </c>
      <c r="CT427" s="24">
        <f>SUMIFS(Detail!AH:AH,Detail!$A:$A,$B427,Detail!$B:$B,"&lt;="&amp;231)</f>
        <v>127.38572665013271</v>
      </c>
      <c r="CU427" s="24">
        <f>SUMIFS(Detail!AH:AH,Detail!$A:$A,$B427,Detail!$B:$B,"&lt;="&amp;234)</f>
        <v>116.9241731696784</v>
      </c>
      <c r="CV427" s="24">
        <f>SUMIFS(Detail!AH:AH,Detail!$A:$A,$B427,Detail!$B:$B,"&lt;="&amp;237)</f>
        <v>106.98096609911954</v>
      </c>
      <c r="CW427" s="24">
        <f>SUMIFS(Detail!AH:AH,Detail!$A:$A,$B427,Detail!$B:$B,"&lt;="&amp;240)</f>
        <v>97.527046147293731</v>
      </c>
      <c r="CX427" s="33">
        <f t="shared" si="754"/>
        <v>97.527046147293731</v>
      </c>
      <c r="CY427" s="24">
        <f>SUMIFS(Detail!AH:AH,Detail!$A:$A,$B427,Detail!$B:$B,"&lt;="&amp;243)</f>
        <v>0</v>
      </c>
      <c r="CZ427" s="24">
        <f>SUMIFS(Detail!AH:AH,Detail!$A:$A,$B427,Detail!$B:$B,"&lt;="&amp;246)</f>
        <v>0</v>
      </c>
      <c r="DA427" s="24">
        <f>SUMIFS(Detail!AH:AH,Detail!$A:$A,$B427,Detail!$B:$B,"&lt;="&amp;249)</f>
        <v>0</v>
      </c>
      <c r="DB427" s="24">
        <f>SUMIFS(Detail!AH:AH,Detail!$A:$A,$B427,Detail!$B:$B,"&lt;="&amp;252)</f>
        <v>0</v>
      </c>
      <c r="DC427" s="33">
        <f t="shared" si="755"/>
        <v>0</v>
      </c>
      <c r="DD427" s="86">
        <f>SUMIFS(Detail!AH:AH,Detail!$A:$A,$B427,Detail!$B:$B,"&gt;60")</f>
        <v>-2755.8549409126417</v>
      </c>
    </row>
    <row r="428" spans="1:108" x14ac:dyDescent="0.25">
      <c r="A428" t="s">
        <v>5683</v>
      </c>
      <c r="B428" s="32" t="s">
        <v>5124</v>
      </c>
      <c r="C428" s="24">
        <f>SUMIFS(Detail!AH:AH,Detail!$A:$A,$B428,Detail!$B:$B,"&lt;="&amp;3)</f>
        <v>0</v>
      </c>
      <c r="D428" s="24">
        <f>SUMIFS(Detail!AH:AH,Detail!$A:$A,$B428,Detail!$B:$B,"&lt;="&amp;6)</f>
        <v>0</v>
      </c>
      <c r="E428" s="24">
        <f>SUMIFS(Detail!AH:AH,Detail!$A:$A,$B428,Detail!$B:$B,"&lt;="&amp;9)</f>
        <v>21.580038682740145</v>
      </c>
      <c r="F428" s="24">
        <f>SUMIFS(Detail!AH:AH,Detail!$A:$A,$B428,Detail!$B:$B,"&lt;="&amp;12)</f>
        <v>51.577824925789841</v>
      </c>
      <c r="G428" s="33">
        <f t="shared" si="735"/>
        <v>51.577824925789841</v>
      </c>
      <c r="H428" s="24">
        <f>SUMIFS(Detail!AH:AH,Detail!$A:$A,$B428,Detail!$B:$B,"&lt;="&amp;15)</f>
        <v>62.464574000940445</v>
      </c>
      <c r="I428" s="24">
        <f>SUMIFS(Detail!AH:AH,Detail!$A:$A,$B428,Detail!$B:$B,"&lt;="&amp;18)</f>
        <v>70.343506584245915</v>
      </c>
      <c r="J428" s="24">
        <f>SUMIFS(Detail!AH:AH,Detail!$A:$A,$B428,Detail!$B:$B,"&lt;="&amp;21)</f>
        <v>84.319078081164434</v>
      </c>
      <c r="K428" s="24">
        <f>SUMIFS(Detail!AH:AH,Detail!$A:$A,$B428,Detail!$B:$B,"&lt;="&amp;24)</f>
        <v>92.503244297283118</v>
      </c>
      <c r="L428" s="33">
        <f t="shared" si="736"/>
        <v>92.503244297283118</v>
      </c>
      <c r="M428" s="24">
        <f>SUMIFS(Detail!AH:AH,Detail!$A:$A,$B428,Detail!$B:$B,"&lt;="&amp;27)</f>
        <v>116.25288683513804</v>
      </c>
      <c r="N428" s="24">
        <f>SUMIFS(Detail!AH:AH,Detail!$A:$A,$B428,Detail!$B:$B,"&lt;="&amp;30)</f>
        <v>128.92994605077456</v>
      </c>
      <c r="O428" s="24">
        <f>SUMIFS(Detail!AH:AH,Detail!$A:$A,$B428,Detail!$B:$B,"&lt;="&amp;33)</f>
        <v>142.01335639268427</v>
      </c>
      <c r="P428" s="24">
        <f>SUMIFS(Detail!AH:AH,Detail!$A:$A,$B428,Detail!$B:$B,"&lt;="&amp;36)</f>
        <v>169.10288458761511</v>
      </c>
      <c r="Q428" s="33">
        <f t="shared" si="737"/>
        <v>169.10288458761511</v>
      </c>
      <c r="R428" s="24">
        <f>SUMIFS(Detail!AH:AH,Detail!$A:$A,$B428,Detail!$B:$B,"&lt;="&amp;39)</f>
        <v>185.17622573146218</v>
      </c>
      <c r="S428" s="24">
        <f>SUMIFS(Detail!AH:AH,Detail!$A:$A,$B428,Detail!$B:$B,"&lt;="&amp;42)</f>
        <v>232.56985097262259</v>
      </c>
      <c r="T428" s="24">
        <f>SUMIFS(Detail!AH:AH,Detail!$A:$A,$B428,Detail!$B:$B,"&lt;="&amp;45)</f>
        <v>257.88475168573132</v>
      </c>
      <c r="U428" s="24">
        <f>SUMIFS(Detail!AH:AH,Detail!$A:$A,$B428,Detail!$B:$B,"&lt;="&amp;48)</f>
        <v>284.03658371219808</v>
      </c>
      <c r="V428" s="33">
        <f t="shared" si="738"/>
        <v>284.03658371219808</v>
      </c>
      <c r="W428" s="24">
        <f>SUMIFS(Detail!AH:AH,Detail!$A:$A,$B428,Detail!$B:$B,"&lt;="&amp;51)</f>
        <v>338.20976818386771</v>
      </c>
      <c r="X428" s="24">
        <f>SUMIFS(Detail!AH:AH,Detail!$A:$A,$B428,Detail!$B:$B,"&lt;="&amp;54)</f>
        <v>370.35410050509927</v>
      </c>
      <c r="Y428" s="24">
        <f>SUMIFS(Detail!AH:AH,Detail!$A:$A,$B428,Detail!$B:$B,"&lt;="&amp;57)</f>
        <v>465.14039275959112</v>
      </c>
      <c r="Z428" s="24">
        <f>SUMIFS(Detail!AH:AH,Detail!$A:$A,$B428,Detail!$B:$B,"&lt;="&amp;60)</f>
        <v>515.76979690648659</v>
      </c>
      <c r="AA428" s="33">
        <f t="shared" si="739"/>
        <v>515.76979690648659</v>
      </c>
      <c r="AB428" s="24">
        <f>SUMIFS(Detail!AH:AH,Detail!$A:$A,$B428,Detail!$B:$B,"&lt;="&amp;63)</f>
        <v>129.64642637198631</v>
      </c>
      <c r="AC428" s="24">
        <f>SUMIFS(Detail!AH:AH,Detail!$A:$A,$B428,Detail!$B:$B,"&lt;="&amp;66)</f>
        <v>38.132677004675315</v>
      </c>
      <c r="AD428" s="24">
        <f>SUMIFS(Detail!AH:AH,Detail!$A:$A,$B428,Detail!$B:$B,"&lt;="&amp;69)</f>
        <v>12.339950478006358</v>
      </c>
      <c r="AE428" s="24">
        <f>SUMIFS(Detail!AH:AH,Detail!$A:$A,$B428,Detail!$B:$B,"&lt;="&amp;72)</f>
        <v>4.248270627369493</v>
      </c>
      <c r="AF428" s="33">
        <f t="shared" si="740"/>
        <v>4.248270627369493</v>
      </c>
      <c r="AG428" s="24">
        <f>SUMIFS(Detail!AH:AH,Detail!$A:$A,$B428,Detail!$B:$B,"&lt;="&amp;75)</f>
        <v>1.5304529863669813</v>
      </c>
      <c r="AH428" s="24">
        <f>SUMIFS(Detail!AH:AH,Detail!$A:$A,$B428,Detail!$B:$B,"&lt;="&amp;78)</f>
        <v>0.57131826567183452</v>
      </c>
      <c r="AI428" s="24">
        <f>SUMIFS(Detail!AH:AH,Detail!$A:$A,$B428,Detail!$B:$B,"&lt;="&amp;81)</f>
        <v>0.21957115237637481</v>
      </c>
      <c r="AJ428" s="24">
        <f>SUMIFS(Detail!AH:AH,Detail!$A:$A,$B428,Detail!$B:$B,"&lt;="&amp;84)</f>
        <v>8.6481496462511132E-2</v>
      </c>
      <c r="AK428" s="33">
        <f t="shared" si="741"/>
        <v>8.6481496462511132E-2</v>
      </c>
      <c r="AL428" s="24">
        <f>SUMIFS(Detail!AH:AH,Detail!$A:$A,$B428,Detail!$B:$B,"&lt;="&amp;87)</f>
        <v>3.4789259943863726E-2</v>
      </c>
      <c r="AM428" s="24">
        <f>SUMIFS(Detail!AH:AH,Detail!$A:$A,$B428,Detail!$B:$B,"&lt;="&amp;90)</f>
        <v>1.4256200813179021E-2</v>
      </c>
      <c r="AN428" s="24">
        <f>SUMIFS(Detail!AH:AH,Detail!$A:$A,$B428,Detail!$B:$B,"&lt;="&amp;93)</f>
        <v>5.9387853725638706E-3</v>
      </c>
      <c r="AO428" s="24">
        <f>SUMIFS(Detail!AH:AH,Detail!$A:$A,$B428,Detail!$B:$B,"&lt;="&amp;96)</f>
        <v>2.5107062110691913E-3</v>
      </c>
      <c r="AP428" s="33">
        <f t="shared" si="742"/>
        <v>2.5107062110691913E-3</v>
      </c>
      <c r="AQ428" s="24">
        <f>SUMIFS(Detail!AH:AH,Detail!$A:$A,$B428,Detail!$B:$B,"&lt;="&amp;99)</f>
        <v>1.0757095524240867E-3</v>
      </c>
      <c r="AR428" s="24">
        <f>SUMIFS(Detail!AH:AH,Detail!$A:$A,$B428,Detail!$B:$B,"&lt;="&amp;102)</f>
        <v>4.6653976369270822E-4</v>
      </c>
      <c r="AS428" s="24">
        <f>SUMIFS(Detail!AH:AH,Detail!$A:$A,$B428,Detail!$B:$B,"&lt;="&amp;105)</f>
        <v>2.0461920848902082E-4</v>
      </c>
      <c r="AT428" s="24">
        <f>SUMIFS(Detail!AH:AH,Detail!$A:$A,$B428,Detail!$B:$B,"&lt;="&amp;108)</f>
        <v>9.0677218395285308E-5</v>
      </c>
      <c r="AU428" s="33">
        <f t="shared" si="743"/>
        <v>9.0677218395285308E-5</v>
      </c>
      <c r="AV428" s="24">
        <f>SUMIFS(Detail!AH:AH,Detail!$A:$A,$B428,Detail!$B:$B,"&lt;="&amp;111)</f>
        <v>4.057165642734617E-5</v>
      </c>
      <c r="AW428" s="24">
        <f>SUMIFS(Detail!AH:AH,Detail!$A:$A,$B428,Detail!$B:$B,"&lt;="&amp;114)</f>
        <v>1.8316340174351353E-5</v>
      </c>
      <c r="AX428" s="24">
        <f>SUMIFS(Detail!AH:AH,Detail!$A:$A,$B428,Detail!$B:$B,"&lt;="&amp;117)</f>
        <v>8.3386867117951624E-6</v>
      </c>
      <c r="AY428" s="24">
        <f>SUMIFS(Detail!AH:AH,Detail!$A:$A,$B428,Detail!$B:$B,"&lt;="&amp;120)</f>
        <v>3.8263015085249208E-6</v>
      </c>
      <c r="AZ428" s="33">
        <f t="shared" si="744"/>
        <v>3.8263015085249208E-6</v>
      </c>
      <c r="BA428" s="24">
        <f>SUMIFS(Detail!AH:AH,Detail!$A:$A,$B428,Detail!$B:$B,"&lt;="&amp;123)</f>
        <v>1.7688298612483777E-6</v>
      </c>
      <c r="BB428" s="24">
        <f>SUMIFS(Detail!AH:AH,Detail!$A:$A,$B428,Detail!$B:$B,"&lt;="&amp;126)</f>
        <v>8.2345559349050745E-7</v>
      </c>
      <c r="BC428" s="24">
        <f>SUMIFS(Detail!AH:AH,Detail!$A:$A,$B428,Detail!$B:$B,"&lt;="&amp;129)</f>
        <v>3.8590860640397295E-7</v>
      </c>
      <c r="BD428" s="24">
        <f>SUMIFS(Detail!AH:AH,Detail!$A:$A,$B428,Detail!$B:$B,"&lt;="&amp;132)</f>
        <v>1.8199898477178067E-7</v>
      </c>
      <c r="BE428" s="33">
        <f t="shared" si="745"/>
        <v>1.8199898477178067E-7</v>
      </c>
      <c r="BF428" s="24">
        <f>SUMIFS(Detail!AH:AH,Detail!$A:$A,$B428,Detail!$B:$B,"&lt;="&amp;135)</f>
        <v>8.6351064965128899E-8</v>
      </c>
      <c r="BG428" s="24">
        <f>SUMIFS(Detail!AH:AH,Detail!$A:$A,$B428,Detail!$B:$B,"&lt;="&amp;138)</f>
        <v>4.120647645322606E-8</v>
      </c>
      <c r="BH428" s="24">
        <f>SUMIFS(Detail!AH:AH,Detail!$A:$A,$B428,Detail!$B:$B,"&lt;="&amp;141)</f>
        <v>1.9770595827139914E-8</v>
      </c>
      <c r="BI428" s="24">
        <f>SUMIFS(Detail!AH:AH,Detail!$A:$A,$B428,Detail!$B:$B,"&lt;="&amp;144)</f>
        <v>9.5351424533873796E-9</v>
      </c>
      <c r="BJ428" s="33">
        <f t="shared" si="746"/>
        <v>9.5351424533873796E-9</v>
      </c>
      <c r="BK428" s="24">
        <f>SUMIFS(Detail!AH:AH,Detail!$A:$A,$B428,Detail!$B:$B,"&lt;="&amp;147)</f>
        <v>4.6229615691117942E-9</v>
      </c>
      <c r="BL428" s="24">
        <f>SUMIFS(Detail!AH:AH,Detail!$A:$A,$B428,Detail!$B:$B,"&lt;="&amp;150)</f>
        <v>2.2528183762915432E-9</v>
      </c>
      <c r="BM428" s="24">
        <f>SUMIFS(Detail!AH:AH,Detail!$A:$A,$B428,Detail!$B:$B,"&lt;="&amp;153)</f>
        <v>1.102307578548789E-9</v>
      </c>
      <c r="BN428" s="24">
        <f>SUMIFS(Detail!AH:AH,Detail!$A:$A,$B428,Detail!$B:$B,"&lt;="&amp;156)</f>
        <v>5.4205884225666523E-10</v>
      </c>
      <c r="BO428" s="33">
        <f t="shared" si="747"/>
        <v>5.4205884225666523E-10</v>
      </c>
      <c r="BP428" s="24">
        <f>SUMIFS(Detail!AH:AH,Detail!$A:$A,$B428,Detail!$B:$B,"&lt;="&amp;159)</f>
        <v>2.6830093702301383E-10</v>
      </c>
      <c r="BQ428" s="24">
        <f>SUMIFS(Detail!AH:AH,Detail!$A:$A,$B428,Detail!$B:$B,"&lt;="&amp;162)</f>
        <v>1.3278622645884752E-10</v>
      </c>
      <c r="BR428" s="24">
        <f>SUMIFS(Detail!AH:AH,Detail!$A:$A,$B428,Detail!$B:$B,"&lt;="&amp;165)</f>
        <v>6.730260793119669E-11</v>
      </c>
      <c r="BS428" s="24">
        <f>SUMIFS(Detail!AH:AH,Detail!$A:$A,$B428,Detail!$B:$B,"&lt;="&amp;168)</f>
        <v>3.3651303965598345E-11</v>
      </c>
      <c r="BT428" s="33">
        <f t="shared" si="748"/>
        <v>3.3651303965598345E-11</v>
      </c>
      <c r="BU428" s="24">
        <f>SUMIFS(Detail!AH:AH,Detail!$A:$A,$B428,Detail!$B:$B,"&lt;="&amp;171)</f>
        <v>1.6370904631912708E-11</v>
      </c>
      <c r="BV428" s="24">
        <f>SUMIFS(Detail!AH:AH,Detail!$A:$A,$B428,Detail!$B:$B,"&lt;="&amp;174)</f>
        <v>7.2759576141834259E-12</v>
      </c>
      <c r="BW428" s="24">
        <f>SUMIFS(Detail!AH:AH,Detail!$A:$A,$B428,Detail!$B:$B,"&lt;="&amp;177)</f>
        <v>3.637978807091713E-12</v>
      </c>
      <c r="BX428" s="24">
        <f>SUMIFS(Detail!AH:AH,Detail!$A:$A,$B428,Detail!$B:$B,"&lt;="&amp;180)</f>
        <v>1.8189894035458565E-12</v>
      </c>
      <c r="BY428" s="33">
        <f t="shared" si="749"/>
        <v>1.8189894035458565E-12</v>
      </c>
      <c r="BZ428" s="24">
        <f>SUMIFS(Detail!AH:AH,Detail!$A:$A,$B428,Detail!$B:$B,"&lt;="&amp;183)</f>
        <v>1.8189894035458565E-12</v>
      </c>
      <c r="CA428" s="24">
        <f>SUMIFS(Detail!AH:AH,Detail!$A:$A,$B428,Detail!$B:$B,"&lt;="&amp;186)</f>
        <v>0</v>
      </c>
      <c r="CB428" s="24">
        <f>SUMIFS(Detail!AH:AH,Detail!$A:$A,$B428,Detail!$B:$B,"&lt;="&amp;189)</f>
        <v>0</v>
      </c>
      <c r="CC428" s="24">
        <f>SUMIFS(Detail!AH:AH,Detail!$A:$A,$B428,Detail!$B:$B,"&lt;="&amp;192)</f>
        <v>0</v>
      </c>
      <c r="CD428" s="33">
        <f t="shared" si="750"/>
        <v>0</v>
      </c>
      <c r="CE428" s="24">
        <f>SUMIFS(Detail!AH:AH,Detail!$A:$A,$B428,Detail!$B:$B,"&lt;="&amp;195)</f>
        <v>0</v>
      </c>
      <c r="CF428" s="24">
        <f>SUMIFS(Detail!AH:AH,Detail!$A:$A,$B428,Detail!$B:$B,"&lt;="&amp;198)</f>
        <v>0</v>
      </c>
      <c r="CG428" s="24">
        <f>SUMIFS(Detail!AH:AH,Detail!$A:$A,$B428,Detail!$B:$B,"&lt;="&amp;201)</f>
        <v>0</v>
      </c>
      <c r="CH428" s="24">
        <f>SUMIFS(Detail!AH:AH,Detail!$A:$A,$B428,Detail!$B:$B,"&lt;="&amp;204)</f>
        <v>0</v>
      </c>
      <c r="CI428" s="33">
        <f t="shared" si="751"/>
        <v>0</v>
      </c>
      <c r="CJ428" s="24">
        <f>SUMIFS(Detail!AH:AH,Detail!$A:$A,$B428,Detail!$B:$B,"&lt;="&amp;207)</f>
        <v>0</v>
      </c>
      <c r="CK428" s="24">
        <f>SUMIFS(Detail!AH:AH,Detail!$A:$A,$B428,Detail!$B:$B,"&lt;="&amp;210)</f>
        <v>0</v>
      </c>
      <c r="CL428" s="24">
        <f>SUMIFS(Detail!AH:AH,Detail!$A:$A,$B428,Detail!$B:$B,"&lt;="&amp;213)</f>
        <v>0</v>
      </c>
      <c r="CM428" s="24">
        <f>SUMIFS(Detail!AH:AH,Detail!$A:$A,$B428,Detail!$B:$B,"&lt;="&amp;216)</f>
        <v>0</v>
      </c>
      <c r="CN428" s="33">
        <f t="shared" si="752"/>
        <v>0</v>
      </c>
      <c r="CO428" s="24">
        <f>SUMIFS(Detail!AH:AH,Detail!$A:$A,$B428,Detail!$B:$B,"&lt;="&amp;219)</f>
        <v>0</v>
      </c>
      <c r="CP428" s="24">
        <f>SUMIFS(Detail!AH:AH,Detail!$A:$A,$B428,Detail!$B:$B,"&lt;="&amp;222)</f>
        <v>0</v>
      </c>
      <c r="CQ428" s="24">
        <f>SUMIFS(Detail!AH:AH,Detail!$A:$A,$B428,Detail!$B:$B,"&lt;="&amp;225)</f>
        <v>0</v>
      </c>
      <c r="CR428" s="24">
        <f>SUMIFS(Detail!AH:AH,Detail!$A:$A,$B428,Detail!$B:$B,"&lt;="&amp;228)</f>
        <v>0</v>
      </c>
      <c r="CS428" s="33">
        <f t="shared" si="753"/>
        <v>0</v>
      </c>
      <c r="CT428" s="24">
        <f>SUMIFS(Detail!AH:AH,Detail!$A:$A,$B428,Detail!$B:$B,"&lt;="&amp;231)</f>
        <v>0</v>
      </c>
      <c r="CU428" s="24">
        <f>SUMIFS(Detail!AH:AH,Detail!$A:$A,$B428,Detail!$B:$B,"&lt;="&amp;234)</f>
        <v>0</v>
      </c>
      <c r="CV428" s="24">
        <f>SUMIFS(Detail!AH:AH,Detail!$A:$A,$B428,Detail!$B:$B,"&lt;="&amp;237)</f>
        <v>0</v>
      </c>
      <c r="CW428" s="24">
        <f>SUMIFS(Detail!AH:AH,Detail!$A:$A,$B428,Detail!$B:$B,"&lt;="&amp;240)</f>
        <v>0</v>
      </c>
      <c r="CX428" s="33">
        <f t="shared" si="754"/>
        <v>0</v>
      </c>
      <c r="CY428" s="24">
        <f>SUMIFS(Detail!AH:AH,Detail!$A:$A,$B428,Detail!$B:$B,"&lt;="&amp;243)</f>
        <v>0</v>
      </c>
      <c r="CZ428" s="24">
        <f>SUMIFS(Detail!AH:AH,Detail!$A:$A,$B428,Detail!$B:$B,"&lt;="&amp;246)</f>
        <v>0</v>
      </c>
      <c r="DA428" s="24">
        <f>SUMIFS(Detail!AH:AH,Detail!$A:$A,$B428,Detail!$B:$B,"&lt;="&amp;249)</f>
        <v>0</v>
      </c>
      <c r="DB428" s="24">
        <f>SUMIFS(Detail!AH:AH,Detail!$A:$A,$B428,Detail!$B:$B,"&lt;="&amp;252)</f>
        <v>0</v>
      </c>
      <c r="DC428" s="33">
        <f t="shared" si="755"/>
        <v>0</v>
      </c>
      <c r="DD428" s="86">
        <f>SUMIFS(Detail!AH:AH,Detail!$A:$A,$B428,Detail!$B:$B,"&gt;60")</f>
        <v>-515.76979690648659</v>
      </c>
    </row>
    <row r="429" spans="1:108" x14ac:dyDescent="0.25">
      <c r="A429" t="s">
        <v>5684</v>
      </c>
      <c r="B429" s="32" t="s">
        <v>5125</v>
      </c>
      <c r="C429" s="24">
        <f>SUMIFS(Detail!AH:AH,Detail!$A:$A,$B429,Detail!$B:$B,"&lt;="&amp;3)</f>
        <v>0</v>
      </c>
      <c r="D429" s="24">
        <f>SUMIFS(Detail!AH:AH,Detail!$A:$A,$B429,Detail!$B:$B,"&lt;="&amp;6)</f>
        <v>0</v>
      </c>
      <c r="E429" s="24">
        <f>SUMIFS(Detail!AH:AH,Detail!$A:$A,$B429,Detail!$B:$B,"&lt;="&amp;9)</f>
        <v>0.19182256606880135</v>
      </c>
      <c r="F429" s="24">
        <f>SUMIFS(Detail!AH:AH,Detail!$A:$A,$B429,Detail!$B:$B,"&lt;="&amp;12)</f>
        <v>0.36255827186150913</v>
      </c>
      <c r="G429" s="33">
        <f t="shared" si="735"/>
        <v>0.36255827186150913</v>
      </c>
      <c r="H429" s="24">
        <f>SUMIFS(Detail!AH:AH,Detail!$A:$A,$B429,Detail!$B:$B,"&lt;="&amp;15)</f>
        <v>11.147995649386393</v>
      </c>
      <c r="I429" s="24">
        <f>SUMIFS(Detail!AH:AH,Detail!$A:$A,$B429,Detail!$B:$B,"&lt;="&amp;18)</f>
        <v>24.558509708223269</v>
      </c>
      <c r="J429" s="24">
        <f>SUMIFS(Detail!AH:AH,Detail!$A:$A,$B429,Detail!$B:$B,"&lt;="&amp;21)</f>
        <v>30.981789356567987</v>
      </c>
      <c r="K429" s="24">
        <f>SUMIFS(Detail!AH:AH,Detail!$A:$A,$B429,Detail!$B:$B,"&lt;="&amp;24)</f>
        <v>33.083246235437088</v>
      </c>
      <c r="L429" s="33">
        <f t="shared" si="736"/>
        <v>33.083246235437088</v>
      </c>
      <c r="M429" s="24">
        <f>SUMIFS(Detail!AH:AH,Detail!$A:$A,$B429,Detail!$B:$B,"&lt;="&amp;27)</f>
        <v>39.075805833635798</v>
      </c>
      <c r="N429" s="24">
        <f>SUMIFS(Detail!AH:AH,Detail!$A:$A,$B429,Detail!$B:$B,"&lt;="&amp;30)</f>
        <v>45.977282731645118</v>
      </c>
      <c r="O429" s="24">
        <f>SUMIFS(Detail!AH:AH,Detail!$A:$A,$B429,Detail!$B:$B,"&lt;="&amp;33)</f>
        <v>49.353010144074744</v>
      </c>
      <c r="P429" s="24">
        <f>SUMIFS(Detail!AH:AH,Detail!$A:$A,$B429,Detail!$B:$B,"&lt;="&amp;36)</f>
        <v>50.513854374235507</v>
      </c>
      <c r="Q429" s="33">
        <f t="shared" si="737"/>
        <v>50.513854374235507</v>
      </c>
      <c r="R429" s="24">
        <f>SUMIFS(Detail!AH:AH,Detail!$A:$A,$B429,Detail!$B:$B,"&lt;="&amp;39)</f>
        <v>58.912149936339688</v>
      </c>
      <c r="S429" s="24">
        <f>SUMIFS(Detail!AH:AH,Detail!$A:$A,$B429,Detail!$B:$B,"&lt;="&amp;42)</f>
        <v>69.071737673512189</v>
      </c>
      <c r="T429" s="24">
        <f>SUMIFS(Detail!AH:AH,Detail!$A:$A,$B429,Detail!$B:$B,"&lt;="&amp;45)</f>
        <v>74.068573855805198</v>
      </c>
      <c r="U429" s="24">
        <f>SUMIFS(Detail!AH:AH,Detail!$A:$A,$B429,Detail!$B:$B,"&lt;="&amp;48)</f>
        <v>75.78566632026309</v>
      </c>
      <c r="V429" s="33">
        <f t="shared" si="738"/>
        <v>75.78566632026309</v>
      </c>
      <c r="W429" s="24">
        <f>SUMIFS(Detail!AH:AH,Detail!$A:$A,$B429,Detail!$B:$B,"&lt;="&amp;51)</f>
        <v>88.374048650817713</v>
      </c>
      <c r="X429" s="24">
        <f>SUMIFS(Detail!AH:AH,Detail!$A:$A,$B429,Detail!$B:$B,"&lt;="&amp;54)</f>
        <v>103.60993663821159</v>
      </c>
      <c r="Y429" s="24">
        <f>SUMIFS(Detail!AH:AH,Detail!$A:$A,$B429,Detail!$B:$B,"&lt;="&amp;57)</f>
        <v>111.10381135870784</v>
      </c>
      <c r="Z429" s="24">
        <f>SUMIFS(Detail!AH:AH,Detail!$A:$A,$B429,Detail!$B:$B,"&lt;="&amp;60)</f>
        <v>113.67889395833004</v>
      </c>
      <c r="AA429" s="33">
        <f t="shared" si="739"/>
        <v>113.67889395833004</v>
      </c>
      <c r="AB429" s="24">
        <f>SUMIFS(Detail!AH:AH,Detail!$A:$A,$B429,Detail!$B:$B,"&lt;="&amp;63)</f>
        <v>28.73598475055087</v>
      </c>
      <c r="AC429" s="24">
        <f>SUMIFS(Detail!AH:AH,Detail!$A:$A,$B429,Detail!$B:$B,"&lt;="&amp;66)</f>
        <v>8.4853584968889209</v>
      </c>
      <c r="AD429" s="24">
        <f>SUMIFS(Detail!AH:AH,Detail!$A:$A,$B429,Detail!$B:$B,"&lt;="&amp;69)</f>
        <v>2.7542626540705442</v>
      </c>
      <c r="AE429" s="24">
        <f>SUMIFS(Detail!AH:AH,Detail!$A:$A,$B429,Detail!$B:$B,"&lt;="&amp;72)</f>
        <v>0.95057130559030156</v>
      </c>
      <c r="AF429" s="33">
        <f t="shared" si="740"/>
        <v>0.95057130559030156</v>
      </c>
      <c r="AG429" s="24">
        <f>SUMIFS(Detail!AH:AH,Detail!$A:$A,$B429,Detail!$B:$B,"&lt;="&amp;75)</f>
        <v>0.34317087391036694</v>
      </c>
      <c r="AH429" s="24">
        <f>SUMIFS(Detail!AH:AH,Detail!$A:$A,$B429,Detail!$B:$B,"&lt;="&amp;78)</f>
        <v>0.12834170120777344</v>
      </c>
      <c r="AI429" s="24">
        <f>SUMIFS(Detail!AH:AH,Detail!$A:$A,$B429,Detail!$B:$B,"&lt;="&amp;81)</f>
        <v>4.9405306356220535E-2</v>
      </c>
      <c r="AJ429" s="24">
        <f>SUMIFS(Detail!AH:AH,Detail!$A:$A,$B429,Detail!$B:$B,"&lt;="&amp;84)</f>
        <v>1.9487607665951145E-2</v>
      </c>
      <c r="AK429" s="33">
        <f t="shared" si="741"/>
        <v>1.9487607665951145E-2</v>
      </c>
      <c r="AL429" s="24">
        <f>SUMIFS(Detail!AH:AH,Detail!$A:$A,$B429,Detail!$B:$B,"&lt;="&amp;87)</f>
        <v>7.8498152606698568E-3</v>
      </c>
      <c r="AM429" s="24">
        <f>SUMIFS(Detail!AH:AH,Detail!$A:$A,$B429,Detail!$B:$B,"&lt;="&amp;90)</f>
        <v>3.2206893158672756E-3</v>
      </c>
      <c r="AN429" s="24">
        <f>SUMIFS(Detail!AH:AH,Detail!$A:$A,$B429,Detail!$B:$B,"&lt;="&amp;93)</f>
        <v>1.3431758834485663E-3</v>
      </c>
      <c r="AO429" s="24">
        <f>SUMIFS(Detail!AH:AH,Detail!$A:$A,$B429,Detail!$B:$B,"&lt;="&amp;96)</f>
        <v>5.6844273512979271E-4</v>
      </c>
      <c r="AP429" s="33">
        <f t="shared" si="742"/>
        <v>5.6844273512979271E-4</v>
      </c>
      <c r="AQ429" s="24">
        <f>SUMIFS(Detail!AH:AH,Detail!$A:$A,$B429,Detail!$B:$B,"&lt;="&amp;99)</f>
        <v>2.4378750322284759E-4</v>
      </c>
      <c r="AR429" s="24">
        <f>SUMIFS(Detail!AH:AH,Detail!$A:$A,$B429,Detail!$B:$B,"&lt;="&amp;102)</f>
        <v>1.0582894924482389E-4</v>
      </c>
      <c r="AS429" s="24">
        <f>SUMIFS(Detail!AH:AH,Detail!$A:$A,$B429,Detail!$B:$B,"&lt;="&amp;105)</f>
        <v>4.6455649226118112E-5</v>
      </c>
      <c r="AT429" s="24">
        <f>SUMIFS(Detail!AH:AH,Detail!$A:$A,$B429,Detail!$B:$B,"&lt;="&amp;108)</f>
        <v>2.0603742996172514E-5</v>
      </c>
      <c r="AU429" s="33">
        <f t="shared" si="743"/>
        <v>2.0603742996172514E-5</v>
      </c>
      <c r="AV429" s="24">
        <f>SUMIFS(Detail!AH:AH,Detail!$A:$A,$B429,Detail!$B:$B,"&lt;="&amp;111)</f>
        <v>9.2258869699435309E-6</v>
      </c>
      <c r="AW429" s="24">
        <f>SUMIFS(Detail!AH:AH,Detail!$A:$A,$B429,Detail!$B:$B,"&lt;="&amp;114)</f>
        <v>4.1681660150061361E-6</v>
      </c>
      <c r="AX429" s="24">
        <f>SUMIFS(Detail!AH:AH,Detail!$A:$A,$B429,Detail!$B:$B,"&lt;="&amp;117)</f>
        <v>1.8989348973263986E-6</v>
      </c>
      <c r="AY429" s="24">
        <f>SUMIFS(Detail!AH:AH,Detail!$A:$A,$B429,Detail!$B:$B,"&lt;="&amp;120)</f>
        <v>8.7193484432646073E-7</v>
      </c>
      <c r="AZ429" s="33">
        <f t="shared" si="744"/>
        <v>8.7193484432646073E-7</v>
      </c>
      <c r="BA429" s="24">
        <f>SUMIFS(Detail!AH:AH,Detail!$A:$A,$B429,Detail!$B:$B,"&lt;="&amp;123)</f>
        <v>4.0333952711080201E-7</v>
      </c>
      <c r="BB429" s="24">
        <f>SUMIFS(Detail!AH:AH,Detail!$A:$A,$B429,Detail!$B:$B,"&lt;="&amp;126)</f>
        <v>1.8788568922900595E-7</v>
      </c>
      <c r="BC429" s="24">
        <f>SUMIFS(Detail!AH:AH,Detail!$A:$A,$B429,Detail!$B:$B,"&lt;="&amp;129)</f>
        <v>8.8103888629120775E-8</v>
      </c>
      <c r="BD429" s="24">
        <f>SUMIFS(Detail!AH:AH,Detail!$A:$A,$B429,Detail!$B:$B,"&lt;="&amp;132)</f>
        <v>4.1574594433768652E-8</v>
      </c>
      <c r="BE429" s="33">
        <f t="shared" si="745"/>
        <v>4.1574594433768652E-8</v>
      </c>
      <c r="BF429" s="24">
        <f>SUMIFS(Detail!AH:AH,Detail!$A:$A,$B429,Detail!$B:$B,"&lt;="&amp;135)</f>
        <v>1.9736489775823429E-8</v>
      </c>
      <c r="BG429" s="24">
        <f>SUMIFS(Detail!AH:AH,Detail!$A:$A,$B429,Detail!$B:$B,"&lt;="&amp;138)</f>
        <v>9.4225924840429798E-9</v>
      </c>
      <c r="BH429" s="24">
        <f>SUMIFS(Detail!AH:AH,Detail!$A:$A,$B429,Detail!$B:$B,"&lt;="&amp;141)</f>
        <v>4.5233718992676586E-9</v>
      </c>
      <c r="BI429" s="24">
        <f>SUMIFS(Detail!AH:AH,Detail!$A:$A,$B429,Detail!$B:$B,"&lt;="&amp;144)</f>
        <v>2.1827872842550278E-9</v>
      </c>
      <c r="BJ429" s="33">
        <f t="shared" si="746"/>
        <v>2.1827872842550278E-9</v>
      </c>
      <c r="BK429" s="24">
        <f>SUMIFS(Detail!AH:AH,Detail!$A:$A,$B429,Detail!$B:$B,"&lt;="&amp;147)</f>
        <v>1.0588792065391317E-9</v>
      </c>
      <c r="BL429" s="24">
        <f>SUMIFS(Detail!AH:AH,Detail!$A:$A,$B429,Detail!$B:$B,"&lt;="&amp;150)</f>
        <v>5.1545612222980708E-10</v>
      </c>
      <c r="BM429" s="24">
        <f>SUMIFS(Detail!AH:AH,Detail!$A:$A,$B429,Detail!$B:$B,"&lt;="&amp;153)</f>
        <v>2.5329427444376051E-10</v>
      </c>
      <c r="BN429" s="24">
        <f>SUMIFS(Detail!AH:AH,Detail!$A:$A,$B429,Detail!$B:$B,"&lt;="&amp;156)</f>
        <v>1.248281478183344E-10</v>
      </c>
      <c r="BO429" s="33">
        <f t="shared" si="747"/>
        <v>1.248281478183344E-10</v>
      </c>
      <c r="BP429" s="24">
        <f>SUMIFS(Detail!AH:AH,Detail!$A:$A,$B429,Detail!$B:$B,"&lt;="&amp;159)</f>
        <v>6.184563972055912E-11</v>
      </c>
      <c r="BQ429" s="24">
        <f>SUMIFS(Detail!AH:AH,Detail!$A:$A,$B429,Detail!$B:$B,"&lt;="&amp;162)</f>
        <v>3.0468072509393096E-11</v>
      </c>
      <c r="BR429" s="24">
        <f>SUMIFS(Detail!AH:AH,Detail!$A:$A,$B429,Detail!$B:$B,"&lt;="&amp;165)</f>
        <v>1.4779288903810084E-11</v>
      </c>
      <c r="BS429" s="24">
        <f>SUMIFS(Detail!AH:AH,Detail!$A:$A,$B429,Detail!$B:$B,"&lt;="&amp;168)</f>
        <v>7.503331289626658E-12</v>
      </c>
      <c r="BT429" s="33">
        <f t="shared" si="748"/>
        <v>7.503331289626658E-12</v>
      </c>
      <c r="BU429" s="24">
        <f>SUMIFS(Detail!AH:AH,Detail!$A:$A,$B429,Detail!$B:$B,"&lt;="&amp;171)</f>
        <v>4.0927261579781771E-12</v>
      </c>
      <c r="BV429" s="24">
        <f>SUMIFS(Detail!AH:AH,Detail!$A:$A,$B429,Detail!$B:$B,"&lt;="&amp;174)</f>
        <v>1.5916157281026244E-12</v>
      </c>
      <c r="BW429" s="24">
        <f>SUMIFS(Detail!AH:AH,Detail!$A:$A,$B429,Detail!$B:$B,"&lt;="&amp;177)</f>
        <v>9.0949470177292824E-13</v>
      </c>
      <c r="BX429" s="24">
        <f>SUMIFS(Detail!AH:AH,Detail!$A:$A,$B429,Detail!$B:$B,"&lt;="&amp;180)</f>
        <v>2.2737367544323206E-13</v>
      </c>
      <c r="BY429" s="33">
        <f t="shared" si="749"/>
        <v>2.2737367544323206E-13</v>
      </c>
      <c r="BZ429" s="24">
        <f>SUMIFS(Detail!AH:AH,Detail!$A:$A,$B429,Detail!$B:$B,"&lt;="&amp;183)</f>
        <v>0</v>
      </c>
      <c r="CA429" s="24">
        <f>SUMIFS(Detail!AH:AH,Detail!$A:$A,$B429,Detail!$B:$B,"&lt;="&amp;186)</f>
        <v>0</v>
      </c>
      <c r="CB429" s="24">
        <f>SUMIFS(Detail!AH:AH,Detail!$A:$A,$B429,Detail!$B:$B,"&lt;="&amp;189)</f>
        <v>0</v>
      </c>
      <c r="CC429" s="24">
        <f>SUMIFS(Detail!AH:AH,Detail!$A:$A,$B429,Detail!$B:$B,"&lt;="&amp;192)</f>
        <v>0</v>
      </c>
      <c r="CD429" s="33">
        <f t="shared" si="750"/>
        <v>0</v>
      </c>
      <c r="CE429" s="24">
        <f>SUMIFS(Detail!AH:AH,Detail!$A:$A,$B429,Detail!$B:$B,"&lt;="&amp;195)</f>
        <v>0</v>
      </c>
      <c r="CF429" s="24">
        <f>SUMIFS(Detail!AH:AH,Detail!$A:$A,$B429,Detail!$B:$B,"&lt;="&amp;198)</f>
        <v>0</v>
      </c>
      <c r="CG429" s="24">
        <f>SUMIFS(Detail!AH:AH,Detail!$A:$A,$B429,Detail!$B:$B,"&lt;="&amp;201)</f>
        <v>0</v>
      </c>
      <c r="CH429" s="24">
        <f>SUMIFS(Detail!AH:AH,Detail!$A:$A,$B429,Detail!$B:$B,"&lt;="&amp;204)</f>
        <v>0</v>
      </c>
      <c r="CI429" s="33">
        <f t="shared" si="751"/>
        <v>0</v>
      </c>
      <c r="CJ429" s="24">
        <f>SUMIFS(Detail!AH:AH,Detail!$A:$A,$B429,Detail!$B:$B,"&lt;="&amp;207)</f>
        <v>0</v>
      </c>
      <c r="CK429" s="24">
        <f>SUMIFS(Detail!AH:AH,Detail!$A:$A,$B429,Detail!$B:$B,"&lt;="&amp;210)</f>
        <v>0</v>
      </c>
      <c r="CL429" s="24">
        <f>SUMIFS(Detail!AH:AH,Detail!$A:$A,$B429,Detail!$B:$B,"&lt;="&amp;213)</f>
        <v>0</v>
      </c>
      <c r="CM429" s="24">
        <f>SUMIFS(Detail!AH:AH,Detail!$A:$A,$B429,Detail!$B:$B,"&lt;="&amp;216)</f>
        <v>0</v>
      </c>
      <c r="CN429" s="33">
        <f t="shared" si="752"/>
        <v>0</v>
      </c>
      <c r="CO429" s="24">
        <f>SUMIFS(Detail!AH:AH,Detail!$A:$A,$B429,Detail!$B:$B,"&lt;="&amp;219)</f>
        <v>0</v>
      </c>
      <c r="CP429" s="24">
        <f>SUMIFS(Detail!AH:AH,Detail!$A:$A,$B429,Detail!$B:$B,"&lt;="&amp;222)</f>
        <v>0</v>
      </c>
      <c r="CQ429" s="24">
        <f>SUMIFS(Detail!AH:AH,Detail!$A:$A,$B429,Detail!$B:$B,"&lt;="&amp;225)</f>
        <v>0</v>
      </c>
      <c r="CR429" s="24">
        <f>SUMIFS(Detail!AH:AH,Detail!$A:$A,$B429,Detail!$B:$B,"&lt;="&amp;228)</f>
        <v>0</v>
      </c>
      <c r="CS429" s="33">
        <f t="shared" si="753"/>
        <v>0</v>
      </c>
      <c r="CT429" s="24">
        <f>SUMIFS(Detail!AH:AH,Detail!$A:$A,$B429,Detail!$B:$B,"&lt;="&amp;231)</f>
        <v>0</v>
      </c>
      <c r="CU429" s="24">
        <f>SUMIFS(Detail!AH:AH,Detail!$A:$A,$B429,Detail!$B:$B,"&lt;="&amp;234)</f>
        <v>0</v>
      </c>
      <c r="CV429" s="24">
        <f>SUMIFS(Detail!AH:AH,Detail!$A:$A,$B429,Detail!$B:$B,"&lt;="&amp;237)</f>
        <v>0</v>
      </c>
      <c r="CW429" s="24">
        <f>SUMIFS(Detail!AH:AH,Detail!$A:$A,$B429,Detail!$B:$B,"&lt;="&amp;240)</f>
        <v>0</v>
      </c>
      <c r="CX429" s="33">
        <f t="shared" si="754"/>
        <v>0</v>
      </c>
      <c r="CY429" s="24">
        <f>SUMIFS(Detail!AH:AH,Detail!$A:$A,$B429,Detail!$B:$B,"&lt;="&amp;243)</f>
        <v>0</v>
      </c>
      <c r="CZ429" s="24">
        <f>SUMIFS(Detail!AH:AH,Detail!$A:$A,$B429,Detail!$B:$B,"&lt;="&amp;246)</f>
        <v>0</v>
      </c>
      <c r="DA429" s="24">
        <f>SUMIFS(Detail!AH:AH,Detail!$A:$A,$B429,Detail!$B:$B,"&lt;="&amp;249)</f>
        <v>0</v>
      </c>
      <c r="DB429" s="24">
        <f>SUMIFS(Detail!AH:AH,Detail!$A:$A,$B429,Detail!$B:$B,"&lt;="&amp;252)</f>
        <v>0</v>
      </c>
      <c r="DC429" s="33">
        <f t="shared" si="755"/>
        <v>0</v>
      </c>
      <c r="DD429" s="86">
        <f>SUMIFS(Detail!AH:AH,Detail!$A:$A,$B429,Detail!$B:$B,"&gt;60")</f>
        <v>-113.67889395833004</v>
      </c>
    </row>
    <row r="430" spans="1:108" x14ac:dyDescent="0.25">
      <c r="A430" t="s">
        <v>5685</v>
      </c>
      <c r="B430" s="32" t="s">
        <v>5126</v>
      </c>
      <c r="C430" s="24">
        <f>SUMIFS(Detail!AH:AH,Detail!$A:$A,$B430,Detail!$B:$B,"&lt;="&amp;3)</f>
        <v>0</v>
      </c>
      <c r="D430" s="24">
        <f>SUMIFS(Detail!AH:AH,Detail!$A:$A,$B430,Detail!$B:$B,"&lt;="&amp;6)</f>
        <v>0</v>
      </c>
      <c r="E430" s="24">
        <f>SUMIFS(Detail!AH:AH,Detail!$A:$A,$B430,Detail!$B:$B,"&lt;="&amp;9)</f>
        <v>9.0405099310839954E-2</v>
      </c>
      <c r="F430" s="24">
        <f>SUMIFS(Detail!AH:AH,Detail!$A:$A,$B430,Detail!$B:$B,"&lt;="&amp;12)</f>
        <v>0.54740342463179825</v>
      </c>
      <c r="G430" s="33">
        <f t="shared" si="735"/>
        <v>0.54740342463179825</v>
      </c>
      <c r="H430" s="24">
        <f>SUMIFS(Detail!AH:AH,Detail!$A:$A,$B430,Detail!$B:$B,"&lt;="&amp;15)</f>
        <v>2.0549511942989369</v>
      </c>
      <c r="I430" s="24">
        <f>SUMIFS(Detail!AH:AH,Detail!$A:$A,$B430,Detail!$B:$B,"&lt;="&amp;18)</f>
        <v>5.5267430867610337</v>
      </c>
      <c r="J430" s="24">
        <f>SUMIFS(Detail!AH:AH,Detail!$A:$A,$B430,Detail!$B:$B,"&lt;="&amp;21)</f>
        <v>11.041531310944663</v>
      </c>
      <c r="K430" s="24">
        <f>SUMIFS(Detail!AH:AH,Detail!$A:$A,$B430,Detail!$B:$B,"&lt;="&amp;24)</f>
        <v>18.118837724529854</v>
      </c>
      <c r="L430" s="33">
        <f t="shared" si="736"/>
        <v>18.118837724529854</v>
      </c>
      <c r="M430" s="24">
        <f>SUMIFS(Detail!AH:AH,Detail!$A:$A,$B430,Detail!$B:$B,"&lt;="&amp;27)</f>
        <v>24.899543811328186</v>
      </c>
      <c r="N430" s="24">
        <f>SUMIFS(Detail!AH:AH,Detail!$A:$A,$B430,Detail!$B:$B,"&lt;="&amp;30)</f>
        <v>29.952883736618361</v>
      </c>
      <c r="O430" s="24">
        <f>SUMIFS(Detail!AH:AH,Detail!$A:$A,$B430,Detail!$B:$B,"&lt;="&amp;33)</f>
        <v>35.055549632352893</v>
      </c>
      <c r="P430" s="24">
        <f>SUMIFS(Detail!AH:AH,Detail!$A:$A,$B430,Detail!$B:$B,"&lt;="&amp;36)</f>
        <v>41.236226901639782</v>
      </c>
      <c r="Q430" s="33">
        <f t="shared" si="737"/>
        <v>41.236226901639782</v>
      </c>
      <c r="R430" s="24">
        <f>SUMIFS(Detail!AH:AH,Detail!$A:$A,$B430,Detail!$B:$B,"&lt;="&amp;39)</f>
        <v>49.668901637553859</v>
      </c>
      <c r="S430" s="24">
        <f>SUMIFS(Detail!AH:AH,Detail!$A:$A,$B430,Detail!$B:$B,"&lt;="&amp;42)</f>
        <v>58.808803548061178</v>
      </c>
      <c r="T430" s="24">
        <f>SUMIFS(Detail!AH:AH,Detail!$A:$A,$B430,Detail!$B:$B,"&lt;="&amp;45)</f>
        <v>65.869635212159324</v>
      </c>
      <c r="U430" s="24">
        <f>SUMIFS(Detail!AH:AH,Detail!$A:$A,$B430,Detail!$B:$B,"&lt;="&amp;48)</f>
        <v>74.046154952116581</v>
      </c>
      <c r="V430" s="33">
        <f t="shared" si="738"/>
        <v>74.046154952116581</v>
      </c>
      <c r="W430" s="24">
        <f>SUMIFS(Detail!AH:AH,Detail!$A:$A,$B430,Detail!$B:$B,"&lt;="&amp;51)</f>
        <v>85.071598889148049</v>
      </c>
      <c r="X430" s="24">
        <f>SUMIFS(Detail!AH:AH,Detail!$A:$A,$B430,Detail!$B:$B,"&lt;="&amp;54)</f>
        <v>101.05979329398542</v>
      </c>
      <c r="Y430" s="24">
        <f>SUMIFS(Detail!AH:AH,Detail!$A:$A,$B430,Detail!$B:$B,"&lt;="&amp;57)</f>
        <v>118.76302510071469</v>
      </c>
      <c r="Z430" s="24">
        <f>SUMIFS(Detail!AH:AH,Detail!$A:$A,$B430,Detail!$B:$B,"&lt;="&amp;60)</f>
        <v>132.50454446557842</v>
      </c>
      <c r="AA430" s="33">
        <f t="shared" si="739"/>
        <v>132.50454446557842</v>
      </c>
      <c r="AB430" s="24">
        <f>SUMIFS(Detail!AH:AH,Detail!$A:$A,$B430,Detail!$B:$B,"&lt;="&amp;63)</f>
        <v>108.51635628426266</v>
      </c>
      <c r="AC430" s="24">
        <f>SUMIFS(Detail!AH:AH,Detail!$A:$A,$B430,Detail!$B:$B,"&lt;="&amp;66)</f>
        <v>75.725263554755429</v>
      </c>
      <c r="AD430" s="24">
        <f>SUMIFS(Detail!AH:AH,Detail!$A:$A,$B430,Detail!$B:$B,"&lt;="&amp;69)</f>
        <v>50.775587075089106</v>
      </c>
      <c r="AE430" s="24">
        <f>SUMIFS(Detail!AH:AH,Detail!$A:$A,$B430,Detail!$B:$B,"&lt;="&amp;72)</f>
        <v>33.603330150861211</v>
      </c>
      <c r="AF430" s="33">
        <f t="shared" si="740"/>
        <v>33.603330150861211</v>
      </c>
      <c r="AG430" s="24">
        <f>SUMIFS(Detail!AH:AH,Detail!$A:$A,$B430,Detail!$B:$B,"&lt;="&amp;75)</f>
        <v>22.164967101168486</v>
      </c>
      <c r="AH430" s="24">
        <f>SUMIFS(Detail!AH:AH,Detail!$A:$A,$B430,Detail!$B:$B,"&lt;="&amp;78)</f>
        <v>14.634093396244225</v>
      </c>
      <c r="AI430" s="24">
        <f>SUMIFS(Detail!AH:AH,Detail!$A:$A,$B430,Detail!$B:$B,"&lt;="&amp;81)</f>
        <v>9.6908271740883265</v>
      </c>
      <c r="AJ430" s="24">
        <f>SUMIFS(Detail!AH:AH,Detail!$A:$A,$B430,Detail!$B:$B,"&lt;="&amp;84)</f>
        <v>6.4428724349177173</v>
      </c>
      <c r="AK430" s="33">
        <f t="shared" si="741"/>
        <v>6.4428724349177173</v>
      </c>
      <c r="AL430" s="24">
        <f>SUMIFS(Detail!AH:AH,Detail!$A:$A,$B430,Detail!$B:$B,"&lt;="&amp;87)</f>
        <v>4.302469712095899</v>
      </c>
      <c r="AM430" s="24">
        <f>SUMIFS(Detail!AH:AH,Detail!$A:$A,$B430,Detail!$B:$B,"&lt;="&amp;90)</f>
        <v>2.8863391783775114</v>
      </c>
      <c r="AN430" s="24">
        <f>SUMIFS(Detail!AH:AH,Detail!$A:$A,$B430,Detail!$B:$B,"&lt;="&amp;93)</f>
        <v>1.9452298272929056</v>
      </c>
      <c r="AO430" s="24">
        <f>SUMIFS(Detail!AH:AH,Detail!$A:$A,$B430,Detail!$B:$B,"&lt;="&amp;96)</f>
        <v>1.3168996415522543</v>
      </c>
      <c r="AP430" s="33">
        <f t="shared" si="742"/>
        <v>1.3168996415522543</v>
      </c>
      <c r="AQ430" s="24">
        <f>SUMIFS(Detail!AH:AH,Detail!$A:$A,$B430,Detail!$B:$B,"&lt;="&amp;99)</f>
        <v>0.89543807575114442</v>
      </c>
      <c r="AR430" s="24">
        <f>SUMIFS(Detail!AH:AH,Detail!$A:$A,$B430,Detail!$B:$B,"&lt;="&amp;102)</f>
        <v>0.61143649561972779</v>
      </c>
      <c r="AS430" s="24">
        <f>SUMIFS(Detail!AH:AH,Detail!$A:$A,$B430,Detail!$B:$B,"&lt;="&amp;105)</f>
        <v>0.41920539145053226</v>
      </c>
      <c r="AT430" s="24">
        <f>SUMIFS(Detail!AH:AH,Detail!$A:$A,$B430,Detail!$B:$B,"&lt;="&amp;108)</f>
        <v>0.28852769284912938</v>
      </c>
      <c r="AU430" s="33">
        <f t="shared" si="743"/>
        <v>0.28852769284912938</v>
      </c>
      <c r="AV430" s="24">
        <f>SUMIFS(Detail!AH:AH,Detail!$A:$A,$B430,Detail!$B:$B,"&lt;="&amp;111)</f>
        <v>0.1993240067622537</v>
      </c>
      <c r="AW430" s="24">
        <f>SUMIFS(Detail!AH:AH,Detail!$A:$A,$B430,Detail!$B:$B,"&lt;="&amp;114)</f>
        <v>0.13818843423041471</v>
      </c>
      <c r="AX430" s="24">
        <f>SUMIFS(Detail!AH:AH,Detail!$A:$A,$B430,Detail!$B:$B,"&lt;="&amp;117)</f>
        <v>9.6129178799856163E-2</v>
      </c>
      <c r="AY430" s="24">
        <f>SUMIFS(Detail!AH:AH,Detail!$A:$A,$B430,Detail!$B:$B,"&lt;="&amp;120)</f>
        <v>6.7088027149566187E-2</v>
      </c>
      <c r="AZ430" s="33">
        <f t="shared" si="744"/>
        <v>6.7088027149566187E-2</v>
      </c>
      <c r="BA430" s="24">
        <f>SUMIFS(Detail!AH:AH,Detail!$A:$A,$B430,Detail!$B:$B,"&lt;="&amp;123)</f>
        <v>4.6965544291651895E-2</v>
      </c>
      <c r="BB430" s="24">
        <f>SUMIFS(Detail!AH:AH,Detail!$A:$A,$B430,Detail!$B:$B,"&lt;="&amp;126)</f>
        <v>3.2976158077417494E-2</v>
      </c>
      <c r="BC430" s="24">
        <f>SUMIFS(Detail!AH:AH,Detail!$A:$A,$B430,Detail!$B:$B,"&lt;="&amp;129)</f>
        <v>2.3219472511073036E-2</v>
      </c>
      <c r="BD430" s="24">
        <f>SUMIFS(Detail!AH:AH,Detail!$A:$A,$B430,Detail!$B:$B,"&lt;="&amp;132)</f>
        <v>1.6393994273357748E-2</v>
      </c>
      <c r="BE430" s="33">
        <f t="shared" si="745"/>
        <v>1.6393994273357748E-2</v>
      </c>
      <c r="BF430" s="24">
        <f>SUMIFS(Detail!AH:AH,Detail!$A:$A,$B430,Detail!$B:$B,"&lt;="&amp;135)</f>
        <v>1.1605103644342307E-2</v>
      </c>
      <c r="BG430" s="24">
        <f>SUMIFS(Detail!AH:AH,Detail!$A:$A,$B430,Detail!$B:$B,"&lt;="&amp;138)</f>
        <v>8.2356848859035381E-3</v>
      </c>
      <c r="BH430" s="24">
        <f>SUMIFS(Detail!AH:AH,Detail!$A:$A,$B430,Detail!$B:$B,"&lt;="&amp;141)</f>
        <v>5.8586059428762383E-3</v>
      </c>
      <c r="BI430" s="24">
        <f>SUMIFS(Detail!AH:AH,Detail!$A:$A,$B430,Detail!$B:$B,"&lt;="&amp;144)</f>
        <v>4.17727178955829E-3</v>
      </c>
      <c r="BJ430" s="33">
        <f t="shared" si="746"/>
        <v>4.17727178955829E-3</v>
      </c>
      <c r="BK430" s="24">
        <f>SUMIFS(Detail!AH:AH,Detail!$A:$A,$B430,Detail!$B:$B,"&lt;="&amp;147)</f>
        <v>2.985090374295396E-3</v>
      </c>
      <c r="BL430" s="24">
        <f>SUMIFS(Detail!AH:AH,Detail!$A:$A,$B430,Detail!$B:$B,"&lt;="&amp;150)</f>
        <v>2.1377317889346159E-3</v>
      </c>
      <c r="BM430" s="24">
        <f>SUMIFS(Detail!AH:AH,Detail!$A:$A,$B430,Detail!$B:$B,"&lt;="&amp;153)</f>
        <v>1.534075342306096E-3</v>
      </c>
      <c r="BN430" s="24">
        <f>SUMIFS(Detail!AH:AH,Detail!$A:$A,$B430,Detail!$B:$B,"&lt;="&amp;156)</f>
        <v>1.1030789698907029E-3</v>
      </c>
      <c r="BO430" s="33">
        <f t="shared" si="747"/>
        <v>1.1030789698907029E-3</v>
      </c>
      <c r="BP430" s="24">
        <f>SUMIFS(Detail!AH:AH,Detail!$A:$A,$B430,Detail!$B:$B,"&lt;="&amp;159)</f>
        <v>7.9470044238405535E-4</v>
      </c>
      <c r="BQ430" s="24">
        <f>SUMIFS(Detail!AH:AH,Detail!$A:$A,$B430,Detail!$B:$B,"&lt;="&amp;162)</f>
        <v>5.7360033702025248E-4</v>
      </c>
      <c r="BR430" s="24">
        <f>SUMIFS(Detail!AH:AH,Detail!$A:$A,$B430,Detail!$B:$B,"&lt;="&amp;165)</f>
        <v>4.1476120873085165E-4</v>
      </c>
      <c r="BS430" s="24">
        <f>SUMIFS(Detail!AH:AH,Detail!$A:$A,$B430,Detail!$B:$B,"&lt;="&amp;168)</f>
        <v>3.0043102628951601E-4</v>
      </c>
      <c r="BT430" s="33">
        <f t="shared" si="748"/>
        <v>3.0043102628951601E-4</v>
      </c>
      <c r="BU430" s="24">
        <f>SUMIFS(Detail!AH:AH,Detail!$A:$A,$B430,Detail!$B:$B,"&lt;="&amp;171)</f>
        <v>2.179845896534971E-4</v>
      </c>
      <c r="BV430" s="24">
        <f>SUMIFS(Detail!AH:AH,Detail!$A:$A,$B430,Detail!$B:$B,"&lt;="&amp;174)</f>
        <v>1.5842321499803802E-4</v>
      </c>
      <c r="BW430" s="24">
        <f>SUMIFS(Detail!AH:AH,Detail!$A:$A,$B430,Detail!$B:$B,"&lt;="&amp;177)</f>
        <v>1.1531947666298947E-4</v>
      </c>
      <c r="BX430" s="24">
        <f>SUMIFS(Detail!AH:AH,Detail!$A:$A,$B430,Detail!$B:$B,"&lt;="&amp;180)</f>
        <v>8.4073111565885483E-5</v>
      </c>
      <c r="BY430" s="33">
        <f t="shared" si="749"/>
        <v>8.4073111565885483E-5</v>
      </c>
      <c r="BZ430" s="24">
        <f>SUMIFS(Detail!AH:AH,Detail!$A:$A,$B430,Detail!$B:$B,"&lt;="&amp;183)</f>
        <v>6.1385098888422363E-5</v>
      </c>
      <c r="CA430" s="24">
        <f>SUMIFS(Detail!AH:AH,Detail!$A:$A,$B430,Detail!$B:$B,"&lt;="&amp;186)</f>
        <v>4.4885057150167995E-5</v>
      </c>
      <c r="CB430" s="24">
        <f>SUMIFS(Detail!AH:AH,Detail!$A:$A,$B430,Detail!$B:$B,"&lt;="&amp;189)</f>
        <v>3.286668834334705E-5</v>
      </c>
      <c r="CC430" s="24">
        <f>SUMIFS(Detail!AH:AH,Detail!$A:$A,$B430,Detail!$B:$B,"&lt;="&amp;192)</f>
        <v>2.4099525035126135E-5</v>
      </c>
      <c r="CD430" s="33">
        <f t="shared" si="750"/>
        <v>2.4099525035126135E-5</v>
      </c>
      <c r="CE430" s="24">
        <f>SUMIFS(Detail!AH:AH,Detail!$A:$A,$B430,Detail!$B:$B,"&lt;="&amp;195)</f>
        <v>1.7694690313874162E-5</v>
      </c>
      <c r="CF430" s="24">
        <f>SUMIFS(Detail!AH:AH,Detail!$A:$A,$B430,Detail!$B:$B,"&lt;="&amp;198)</f>
        <v>1.3008985206397483E-5</v>
      </c>
      <c r="CG430" s="24">
        <f>SUMIFS(Detail!AH:AH,Detail!$A:$A,$B430,Detail!$B:$B,"&lt;="&amp;201)</f>
        <v>9.5762211458350066E-6</v>
      </c>
      <c r="CH430" s="24">
        <f>SUMIFS(Detail!AH:AH,Detail!$A:$A,$B430,Detail!$B:$B,"&lt;="&amp;204)</f>
        <v>7.0579658313363325E-6</v>
      </c>
      <c r="CI430" s="33">
        <f t="shared" si="751"/>
        <v>7.0579658313363325E-6</v>
      </c>
      <c r="CJ430" s="24">
        <f>SUMIFS(Detail!AH:AH,Detail!$A:$A,$B430,Detail!$B:$B,"&lt;="&amp;207)</f>
        <v>5.2081570629525231E-6</v>
      </c>
      <c r="CK430" s="24">
        <f>SUMIFS(Detail!AH:AH,Detail!$A:$A,$B430,Detail!$B:$B,"&lt;="&amp;210)</f>
        <v>3.847614834739943E-6</v>
      </c>
      <c r="CL430" s="24">
        <f>SUMIFS(Detail!AH:AH,Detail!$A:$A,$B430,Detail!$B:$B,"&lt;="&amp;213)</f>
        <v>2.8456768177420599E-6</v>
      </c>
      <c r="CM430" s="24">
        <f>SUMIFS(Detail!AH:AH,Detail!$A:$A,$B430,Detail!$B:$B,"&lt;="&amp;216)</f>
        <v>2.1069208742119372E-6</v>
      </c>
      <c r="CN430" s="33">
        <f t="shared" si="752"/>
        <v>2.1069208742119372E-6</v>
      </c>
      <c r="CO430" s="24">
        <f>SUMIFS(Detail!AH:AH,Detail!$A:$A,$B430,Detail!$B:$B,"&lt;="&amp;219)</f>
        <v>1.5615639767929679E-6</v>
      </c>
      <c r="CP430" s="24">
        <f>SUMIFS(Detail!AH:AH,Detail!$A:$A,$B430,Detail!$B:$B,"&lt;="&amp;222)</f>
        <v>1.1585066204133909E-6</v>
      </c>
      <c r="CQ430" s="24">
        <f>SUMIFS(Detail!AH:AH,Detail!$A:$A,$B430,Detail!$B:$B,"&lt;="&amp;225)</f>
        <v>8.6027921497588977E-7</v>
      </c>
      <c r="CR430" s="24">
        <f>SUMIFS(Detail!AH:AH,Detail!$A:$A,$B430,Detail!$B:$B,"&lt;="&amp;228)</f>
        <v>6.3936954575183336E-7</v>
      </c>
      <c r="CS430" s="33">
        <f t="shared" si="753"/>
        <v>6.3936954575183336E-7</v>
      </c>
      <c r="CT430" s="24">
        <f>SUMIFS(Detail!AH:AH,Detail!$A:$A,$B430,Detail!$B:$B,"&lt;="&amp;231)</f>
        <v>4.7555477067362517E-7</v>
      </c>
      <c r="CU430" s="24">
        <f>SUMIFS(Detail!AH:AH,Detail!$A:$A,$B430,Detail!$B:$B,"&lt;="&amp;234)</f>
        <v>3.5394737096794415E-7</v>
      </c>
      <c r="CV430" s="24">
        <f>SUMIFS(Detail!AH:AH,Detail!$A:$A,$B430,Detail!$B:$B,"&lt;="&amp;237)</f>
        <v>2.6357815841038246E-7</v>
      </c>
      <c r="CW430" s="24">
        <f>SUMIFS(Detail!AH:AH,Detail!$A:$A,$B430,Detail!$B:$B,"&lt;="&amp;240)</f>
        <v>1.9635490389191546E-7</v>
      </c>
      <c r="CX430" s="33">
        <f t="shared" si="754"/>
        <v>1.9635490389191546E-7</v>
      </c>
      <c r="CY430" s="24">
        <f>SUMIFS(Detail!AH:AH,Detail!$A:$A,$B430,Detail!$B:$B,"&lt;="&amp;243)</f>
        <v>0</v>
      </c>
      <c r="CZ430" s="24">
        <f>SUMIFS(Detail!AH:AH,Detail!$A:$A,$B430,Detail!$B:$B,"&lt;="&amp;246)</f>
        <v>0</v>
      </c>
      <c r="DA430" s="24">
        <f>SUMIFS(Detail!AH:AH,Detail!$A:$A,$B430,Detail!$B:$B,"&lt;="&amp;249)</f>
        <v>0</v>
      </c>
      <c r="DB430" s="24">
        <f>SUMIFS(Detail!AH:AH,Detail!$A:$A,$B430,Detail!$B:$B,"&lt;="&amp;252)</f>
        <v>0</v>
      </c>
      <c r="DC430" s="33">
        <f t="shared" si="755"/>
        <v>0</v>
      </c>
      <c r="DD430" s="86">
        <f>SUMIFS(Detail!AH:AH,Detail!$A:$A,$B430,Detail!$B:$B,"&gt;60")</f>
        <v>-132.50454446557842</v>
      </c>
    </row>
    <row r="431" spans="1:108" x14ac:dyDescent="0.25">
      <c r="A431" t="s">
        <v>5686</v>
      </c>
      <c r="B431" s="32" t="s">
        <v>5127</v>
      </c>
      <c r="C431" s="24">
        <f>SUMIFS(Detail!AH:AH,Detail!$A:$A,$B431,Detail!$B:$B,"&lt;="&amp;3)</f>
        <v>0</v>
      </c>
      <c r="D431" s="24">
        <f>SUMIFS(Detail!AH:AH,Detail!$A:$A,$B431,Detail!$B:$B,"&lt;="&amp;6)</f>
        <v>0</v>
      </c>
      <c r="E431" s="24">
        <f>SUMIFS(Detail!AH:AH,Detail!$A:$A,$B431,Detail!$B:$B,"&lt;="&amp;9)</f>
        <v>0</v>
      </c>
      <c r="F431" s="24">
        <f>SUMIFS(Detail!AH:AH,Detail!$A:$A,$B431,Detail!$B:$B,"&lt;="&amp;12)</f>
        <v>3.0465879591546403E-2</v>
      </c>
      <c r="G431" s="33">
        <f t="shared" si="735"/>
        <v>3.0465879591546403E-2</v>
      </c>
      <c r="H431" s="24">
        <f>SUMIFS(Detail!AH:AH,Detail!$A:$A,$B431,Detail!$B:$B,"&lt;="&amp;15)</f>
        <v>0.26198759225765589</v>
      </c>
      <c r="I431" s="24">
        <f>SUMIFS(Detail!AH:AH,Detail!$A:$A,$B431,Detail!$B:$B,"&lt;="&amp;18)</f>
        <v>1.0387301334135897</v>
      </c>
      <c r="J431" s="24">
        <f>SUMIFS(Detail!AH:AH,Detail!$A:$A,$B431,Detail!$B:$B,"&lt;="&amp;21)</f>
        <v>2.7693288035760353</v>
      </c>
      <c r="K431" s="24">
        <f>SUMIFS(Detail!AH:AH,Detail!$A:$A,$B431,Detail!$B:$B,"&lt;="&amp;24)</f>
        <v>5.6463052243568059</v>
      </c>
      <c r="L431" s="33">
        <f t="shared" si="736"/>
        <v>5.6463052243568059</v>
      </c>
      <c r="M431" s="24">
        <f>SUMIFS(Detail!AH:AH,Detail!$A:$A,$B431,Detail!$B:$B,"&lt;="&amp;27)</f>
        <v>9.3639665352390793</v>
      </c>
      <c r="N431" s="24">
        <f>SUMIFS(Detail!AH:AH,Detail!$A:$A,$B431,Detail!$B:$B,"&lt;="&amp;30)</f>
        <v>13.193934219037885</v>
      </c>
      <c r="O431" s="24">
        <f>SUMIFS(Detail!AH:AH,Detail!$A:$A,$B431,Detail!$B:$B,"&lt;="&amp;33)</f>
        <v>17.051145551933551</v>
      </c>
      <c r="P431" s="24">
        <f>SUMIFS(Detail!AH:AH,Detail!$A:$A,$B431,Detail!$B:$B,"&lt;="&amp;36)</f>
        <v>21.417422890281081</v>
      </c>
      <c r="Q431" s="33">
        <f t="shared" si="737"/>
        <v>21.417422890281081</v>
      </c>
      <c r="R431" s="24">
        <f>SUMIFS(Detail!AH:AH,Detail!$A:$A,$B431,Detail!$B:$B,"&lt;="&amp;39)</f>
        <v>26.843409696543794</v>
      </c>
      <c r="S431" s="24">
        <f>SUMIFS(Detail!AH:AH,Detail!$A:$A,$B431,Detail!$B:$B,"&lt;="&amp;42)</f>
        <v>33.443506664058688</v>
      </c>
      <c r="T431" s="24">
        <f>SUMIFS(Detail!AH:AH,Detail!$A:$A,$B431,Detail!$B:$B,"&lt;="&amp;45)</f>
        <v>40.138175473472614</v>
      </c>
      <c r="U431" s="24">
        <f>SUMIFS(Detail!AH:AH,Detail!$A:$A,$B431,Detail!$B:$B,"&lt;="&amp;48)</f>
        <v>46.886560779092136</v>
      </c>
      <c r="V431" s="33">
        <f t="shared" si="738"/>
        <v>46.886560779092136</v>
      </c>
      <c r="W431" s="24">
        <f>SUMIFS(Detail!AH:AH,Detail!$A:$A,$B431,Detail!$B:$B,"&lt;="&amp;51)</f>
        <v>54.700530472103594</v>
      </c>
      <c r="X431" s="24">
        <f>SUMIFS(Detail!AH:AH,Detail!$A:$A,$B431,Detail!$B:$B,"&lt;="&amp;54)</f>
        <v>64.69825771350267</v>
      </c>
      <c r="Y431" s="24">
        <f>SUMIFS(Detail!AH:AH,Detail!$A:$A,$B431,Detail!$B:$B,"&lt;="&amp;57)</f>
        <v>77.112224667807112</v>
      </c>
      <c r="Z431" s="24">
        <f>SUMIFS(Detail!AH:AH,Detail!$A:$A,$B431,Detail!$B:$B,"&lt;="&amp;60)</f>
        <v>89.781330817843923</v>
      </c>
      <c r="AA431" s="33">
        <f t="shared" si="739"/>
        <v>89.781330817843923</v>
      </c>
      <c r="AB431" s="24">
        <f>SUMIFS(Detail!AH:AH,Detail!$A:$A,$B431,Detail!$B:$B,"&lt;="&amp;63)</f>
        <v>95.087102681321767</v>
      </c>
      <c r="AC431" s="24">
        <f>SUMIFS(Detail!AH:AH,Detail!$A:$A,$B431,Detail!$B:$B,"&lt;="&amp;66)</f>
        <v>92.252098152090127</v>
      </c>
      <c r="AD431" s="24">
        <f>SUMIFS(Detail!AH:AH,Detail!$A:$A,$B431,Detail!$B:$B,"&lt;="&amp;69)</f>
        <v>87.102554265703191</v>
      </c>
      <c r="AE431" s="24">
        <f>SUMIFS(Detail!AH:AH,Detail!$A:$A,$B431,Detail!$B:$B,"&lt;="&amp;72)</f>
        <v>81.395831876781017</v>
      </c>
      <c r="AF431" s="33">
        <f t="shared" si="740"/>
        <v>81.395831876781017</v>
      </c>
      <c r="AG431" s="24">
        <f>SUMIFS(Detail!AH:AH,Detail!$A:$A,$B431,Detail!$B:$B,"&lt;="&amp;75)</f>
        <v>75.75606766612168</v>
      </c>
      <c r="AH431" s="24">
        <f>SUMIFS(Detail!AH:AH,Detail!$A:$A,$B431,Detail!$B:$B,"&lt;="&amp;78)</f>
        <v>70.416700576447852</v>
      </c>
      <c r="AI431" s="24">
        <f>SUMIFS(Detail!AH:AH,Detail!$A:$A,$B431,Detail!$B:$B,"&lt;="&amp;81)</f>
        <v>65.456562192163005</v>
      </c>
      <c r="AJ431" s="24">
        <f>SUMIFS(Detail!AH:AH,Detail!$A:$A,$B431,Detail!$B:$B,"&lt;="&amp;84)</f>
        <v>60.888929228385734</v>
      </c>
      <c r="AK431" s="33">
        <f t="shared" si="741"/>
        <v>60.888929228385734</v>
      </c>
      <c r="AL431" s="24">
        <f>SUMIFS(Detail!AH:AH,Detail!$A:$A,$B431,Detail!$B:$B,"&lt;="&amp;87)</f>
        <v>56.69892473073071</v>
      </c>
      <c r="AM431" s="24">
        <f>SUMIFS(Detail!AH:AH,Detail!$A:$A,$B431,Detail!$B:$B,"&lt;="&amp;90)</f>
        <v>52.860259097894811</v>
      </c>
      <c r="AN431" s="24">
        <f>SUMIFS(Detail!AH:AH,Detail!$A:$A,$B431,Detail!$B:$B,"&lt;="&amp;93)</f>
        <v>49.343016887609053</v>
      </c>
      <c r="AO431" s="24">
        <f>SUMIFS(Detail!AH:AH,Detail!$A:$A,$B431,Detail!$B:$B,"&lt;="&amp;96)</f>
        <v>46.117300456274279</v>
      </c>
      <c r="AP431" s="33">
        <f t="shared" si="742"/>
        <v>46.117300456274279</v>
      </c>
      <c r="AQ431" s="24">
        <f>SUMIFS(Detail!AH:AH,Detail!$A:$A,$B431,Detail!$B:$B,"&lt;="&amp;99)</f>
        <v>43.154876989298714</v>
      </c>
      <c r="AR431" s="24">
        <f>SUMIFS(Detail!AH:AH,Detail!$A:$A,$B431,Detail!$B:$B,"&lt;="&amp;102)</f>
        <v>40.429840940040833</v>
      </c>
      <c r="AS431" s="24">
        <f>SUMIFS(Detail!AH:AH,Detail!$A:$A,$B431,Detail!$B:$B,"&lt;="&amp;105)</f>
        <v>37.918788693751765</v>
      </c>
      <c r="AT431" s="24">
        <f>SUMIFS(Detail!AH:AH,Detail!$A:$A,$B431,Detail!$B:$B,"&lt;="&amp;108)</f>
        <v>35.60075643151157</v>
      </c>
      <c r="AU431" s="33">
        <f t="shared" si="743"/>
        <v>35.60075643151157</v>
      </c>
      <c r="AV431" s="24">
        <f>SUMIFS(Detail!AH:AH,Detail!$A:$A,$B431,Detail!$B:$B,"&lt;="&amp;111)</f>
        <v>33.457050184782929</v>
      </c>
      <c r="AW431" s="24">
        <f>SUMIFS(Detail!AH:AH,Detail!$A:$A,$B431,Detail!$B:$B,"&lt;="&amp;114)</f>
        <v>31.471034688243776</v>
      </c>
      <c r="AX431" s="24">
        <f>SUMIFS(Detail!AH:AH,Detail!$A:$A,$B431,Detail!$B:$B,"&lt;="&amp;117)</f>
        <v>29.627915023118817</v>
      </c>
      <c r="AY431" s="24">
        <f>SUMIFS(Detail!AH:AH,Detail!$A:$A,$B431,Detail!$B:$B,"&lt;="&amp;120)</f>
        <v>27.914527750285743</v>
      </c>
      <c r="AZ431" s="33">
        <f t="shared" si="744"/>
        <v>27.914527750285743</v>
      </c>
      <c r="BA431" s="24">
        <f>SUMIFS(Detail!AH:AH,Detail!$A:$A,$B431,Detail!$B:$B,"&lt;="&amp;123)</f>
        <v>26.319149017632526</v>
      </c>
      <c r="BB431" s="24">
        <f>SUMIFS(Detail!AH:AH,Detail!$A:$A,$B431,Detail!$B:$B,"&lt;="&amp;126)</f>
        <v>24.83132224760061</v>
      </c>
      <c r="BC431" s="24">
        <f>SUMIFS(Detail!AH:AH,Detail!$A:$A,$B431,Detail!$B:$B,"&lt;="&amp;129)</f>
        <v>23.441705488116327</v>
      </c>
      <c r="BD431" s="24">
        <f>SUMIFS(Detail!AH:AH,Detail!$A:$A,$B431,Detail!$B:$B,"&lt;="&amp;132)</f>
        <v>22.141937274014708</v>
      </c>
      <c r="BE431" s="33">
        <f t="shared" si="745"/>
        <v>22.141937274014708</v>
      </c>
      <c r="BF431" s="24">
        <f>SUMIFS(Detail!AH:AH,Detail!$A:$A,$B431,Detail!$B:$B,"&lt;="&amp;135)</f>
        <v>20.924519310501864</v>
      </c>
      <c r="BG431" s="24">
        <f>SUMIFS(Detail!AH:AH,Detail!$A:$A,$B431,Detail!$B:$B,"&lt;="&amp;138)</f>
        <v>19.782714130467411</v>
      </c>
      <c r="BH431" s="24">
        <f>SUMIFS(Detail!AH:AH,Detail!$A:$A,$B431,Detail!$B:$B,"&lt;="&amp;141)</f>
        <v>18.710455912680573</v>
      </c>
      <c r="BI431" s="24">
        <f>SUMIFS(Detail!AH:AH,Detail!$A:$A,$B431,Detail!$B:$B,"&lt;="&amp;144)</f>
        <v>17.702272777374901</v>
      </c>
      <c r="BJ431" s="33">
        <f t="shared" si="746"/>
        <v>17.702272777374901</v>
      </c>
      <c r="BK431" s="24">
        <f>SUMIFS(Detail!AH:AH,Detail!$A:$A,$B431,Detail!$B:$B,"&lt;="&amp;147)</f>
        <v>16.753219043890567</v>
      </c>
      <c r="BL431" s="24">
        <f>SUMIFS(Detail!AH:AH,Detail!$A:$A,$B431,Detail!$B:$B,"&lt;="&amp;150)</f>
        <v>15.858816112017735</v>
      </c>
      <c r="BM431" s="24">
        <f>SUMIFS(Detail!AH:AH,Detail!$A:$A,$B431,Detail!$B:$B,"&lt;="&amp;153)</f>
        <v>15.015000798880465</v>
      </c>
      <c r="BN431" s="24">
        <f>SUMIFS(Detail!AH:AH,Detail!$A:$A,$B431,Detail!$B:$B,"&lt;="&amp;156)</f>
        <v>14.218080119424371</v>
      </c>
      <c r="BO431" s="33">
        <f t="shared" si="747"/>
        <v>14.218080119424371</v>
      </c>
      <c r="BP431" s="24">
        <f>SUMIFS(Detail!AH:AH,Detail!$A:$A,$B431,Detail!$B:$B,"&lt;="&amp;159)</f>
        <v>13.464691637944725</v>
      </c>
      <c r="BQ431" s="24">
        <f>SUMIFS(Detail!AH:AH,Detail!$A:$A,$B431,Detail!$B:$B,"&lt;="&amp;162)</f>
        <v>12.75176864035609</v>
      </c>
      <c r="BR431" s="24">
        <f>SUMIFS(Detail!AH:AH,Detail!$A:$A,$B431,Detail!$B:$B,"&lt;="&amp;165)</f>
        <v>12.076509482947358</v>
      </c>
      <c r="BS431" s="24">
        <f>SUMIFS(Detail!AH:AH,Detail!$A:$A,$B431,Detail!$B:$B,"&lt;="&amp;168)</f>
        <v>11.436350564687928</v>
      </c>
      <c r="BT431" s="33">
        <f t="shared" si="748"/>
        <v>11.436350564687928</v>
      </c>
      <c r="BU431" s="24">
        <f>SUMIFS(Detail!AH:AH,Detail!$A:$A,$B431,Detail!$B:$B,"&lt;="&amp;171)</f>
        <v>10.82894244842737</v>
      </c>
      <c r="BV431" s="24">
        <f>SUMIFS(Detail!AH:AH,Detail!$A:$A,$B431,Detail!$B:$B,"&lt;="&amp;174)</f>
        <v>10.252128723257556</v>
      </c>
      <c r="BW431" s="24">
        <f>SUMIFS(Detail!AH:AH,Detail!$A:$A,$B431,Detail!$B:$B,"&lt;="&amp;177)</f>
        <v>9.7039272574279494</v>
      </c>
      <c r="BX431" s="24">
        <f>SUMIFS(Detail!AH:AH,Detail!$A:$A,$B431,Detail!$B:$B,"&lt;="&amp;180)</f>
        <v>9.1825135399257078</v>
      </c>
      <c r="BY431" s="33">
        <f t="shared" si="749"/>
        <v>9.1825135399257078</v>
      </c>
      <c r="BZ431" s="24">
        <f>SUMIFS(Detail!AH:AH,Detail!$A:$A,$B431,Detail!$B:$B,"&lt;="&amp;183)</f>
        <v>8.6862058504102606</v>
      </c>
      <c r="CA431" s="24">
        <f>SUMIFS(Detail!AH:AH,Detail!$A:$A,$B431,Detail!$B:$B,"&lt;="&amp;186)</f>
        <v>8.2134520326571874</v>
      </c>
      <c r="CB431" s="24">
        <f>SUMIFS(Detail!AH:AH,Detail!$A:$A,$B431,Detail!$B:$B,"&lt;="&amp;189)</f>
        <v>7.7628176769977699</v>
      </c>
      <c r="CC431" s="24">
        <f>SUMIFS(Detail!AH:AH,Detail!$A:$A,$B431,Detail!$B:$B,"&lt;="&amp;192)</f>
        <v>7.3329755431487911</v>
      </c>
      <c r="CD431" s="33">
        <f t="shared" si="750"/>
        <v>7.3329755431487911</v>
      </c>
      <c r="CE431" s="24">
        <f>SUMIFS(Detail!AH:AH,Detail!$A:$A,$B431,Detail!$B:$B,"&lt;="&amp;195)</f>
        <v>6.9226960770365622</v>
      </c>
      <c r="CF431" s="24">
        <f>SUMIFS(Detail!AH:AH,Detail!$A:$A,$B431,Detail!$B:$B,"&lt;="&amp;198)</f>
        <v>6.5308388942748934</v>
      </c>
      <c r="CG431" s="24">
        <f>SUMIFS(Detail!AH:AH,Detail!$A:$A,$B431,Detail!$B:$B,"&lt;="&amp;201)</f>
        <v>6.1563451193095489</v>
      </c>
      <c r="CH431" s="24">
        <f>SUMIFS(Detail!AH:AH,Detail!$A:$A,$B431,Detail!$B:$B,"&lt;="&amp;204)</f>
        <v>5.7982304833246872</v>
      </c>
      <c r="CI431" s="33">
        <f t="shared" si="751"/>
        <v>5.7982304833246872</v>
      </c>
      <c r="CJ431" s="24">
        <f>SUMIFS(Detail!AH:AH,Detail!$A:$A,$B431,Detail!$B:$B,"&lt;="&amp;207)</f>
        <v>5.4555790961607045</v>
      </c>
      <c r="CK431" s="24">
        <f>SUMIFS(Detail!AH:AH,Detail!$A:$A,$B431,Detail!$B:$B,"&lt;="&amp;210)</f>
        <v>5.127537817960274</v>
      </c>
      <c r="CL431" s="24">
        <f>SUMIFS(Detail!AH:AH,Detail!$A:$A,$B431,Detail!$B:$B,"&lt;="&amp;213)</f>
        <v>4.8133111653468177</v>
      </c>
      <c r="CM431" s="24">
        <f>SUMIFS(Detail!AH:AH,Detail!$A:$A,$B431,Detail!$B:$B,"&lt;="&amp;216)</f>
        <v>4.5121566947905194</v>
      </c>
      <c r="CN431" s="33">
        <f t="shared" si="752"/>
        <v>4.5121566947905194</v>
      </c>
      <c r="CO431" s="24">
        <f>SUMIFS(Detail!AH:AH,Detail!$A:$A,$B431,Detail!$B:$B,"&lt;="&amp;219)</f>
        <v>4.2233808126520671</v>
      </c>
      <c r="CP431" s="24">
        <f>SUMIFS(Detail!AH:AH,Detail!$A:$A,$B431,Detail!$B:$B,"&lt;="&amp;222)</f>
        <v>3.9463349673261519</v>
      </c>
      <c r="CQ431" s="24">
        <f>SUMIFS(Detail!AH:AH,Detail!$A:$A,$B431,Detail!$B:$B,"&lt;="&amp;225)</f>
        <v>3.6804121840871176</v>
      </c>
      <c r="CR431" s="24">
        <f>SUMIFS(Detail!AH:AH,Detail!$A:$A,$B431,Detail!$B:$B,"&lt;="&amp;228)</f>
        <v>3.4250439077511601</v>
      </c>
      <c r="CS431" s="33">
        <f t="shared" si="753"/>
        <v>3.4250439077511601</v>
      </c>
      <c r="CT431" s="24">
        <f>SUMIFS(Detail!AH:AH,Detail!$A:$A,$B431,Detail!$B:$B,"&lt;="&amp;231)</f>
        <v>3.1796971222197499</v>
      </c>
      <c r="CU431" s="24">
        <f>SUMIFS(Detail!AH:AH,Detail!$A:$A,$B431,Detail!$B:$B,"&lt;="&amp;234)</f>
        <v>2.9438717194298079</v>
      </c>
      <c r="CV431" s="24">
        <f>SUMIFS(Detail!AH:AH,Detail!$A:$A,$B431,Detail!$B:$B,"&lt;="&amp;237)</f>
        <v>2.7170980932665998</v>
      </c>
      <c r="CW431" s="24">
        <f>SUMIFS(Detail!AH:AH,Detail!$A:$A,$B431,Detail!$B:$B,"&lt;="&amp;240)</f>
        <v>2.4989349366687748</v>
      </c>
      <c r="CX431" s="33">
        <f t="shared" si="754"/>
        <v>2.4989349366687748</v>
      </c>
      <c r="CY431" s="24">
        <f>SUMIFS(Detail!AH:AH,Detail!$A:$A,$B431,Detail!$B:$B,"&lt;="&amp;243)</f>
        <v>0</v>
      </c>
      <c r="CZ431" s="24">
        <f>SUMIFS(Detail!AH:AH,Detail!$A:$A,$B431,Detail!$B:$B,"&lt;="&amp;246)</f>
        <v>0</v>
      </c>
      <c r="DA431" s="24">
        <f>SUMIFS(Detail!AH:AH,Detail!$A:$A,$B431,Detail!$B:$B,"&lt;="&amp;249)</f>
        <v>0</v>
      </c>
      <c r="DB431" s="24">
        <f>SUMIFS(Detail!AH:AH,Detail!$A:$A,$B431,Detail!$B:$B,"&lt;="&amp;252)</f>
        <v>0</v>
      </c>
      <c r="DC431" s="33">
        <f t="shared" si="755"/>
        <v>0</v>
      </c>
      <c r="DD431" s="86">
        <f>SUMIFS(Detail!AH:AH,Detail!$A:$A,$B431,Detail!$B:$B,"&gt;60")</f>
        <v>-89.781330817843923</v>
      </c>
    </row>
    <row r="432" spans="1:108" x14ac:dyDescent="0.25">
      <c r="A432" t="s">
        <v>5687</v>
      </c>
      <c r="B432" s="32" t="s">
        <v>5128</v>
      </c>
      <c r="C432" s="24">
        <f>SUMIFS(Detail!AH:AH,Detail!$A:$A,$B432,Detail!$B:$B,"&lt;="&amp;3)</f>
        <v>0</v>
      </c>
      <c r="D432" s="24">
        <f>SUMIFS(Detail!AH:AH,Detail!$A:$A,$B432,Detail!$B:$B,"&lt;="&amp;6)</f>
        <v>0</v>
      </c>
      <c r="E432" s="24">
        <f>SUMIFS(Detail!AH:AH,Detail!$A:$A,$B432,Detail!$B:$B,"&lt;="&amp;9)</f>
        <v>0</v>
      </c>
      <c r="F432" s="24">
        <f>SUMIFS(Detail!AH:AH,Detail!$A:$A,$B432,Detail!$B:$B,"&lt;="&amp;12)</f>
        <v>0</v>
      </c>
      <c r="G432" s="33">
        <f t="shared" si="735"/>
        <v>0</v>
      </c>
      <c r="H432" s="24">
        <f>SUMIFS(Detail!AH:AH,Detail!$A:$A,$B432,Detail!$B:$B,"&lt;="&amp;15)</f>
        <v>1.0779774350533877</v>
      </c>
      <c r="I432" s="24">
        <f>SUMIFS(Detail!AH:AH,Detail!$A:$A,$B432,Detail!$B:$B,"&lt;="&amp;18)</f>
        <v>7.6353883065185961</v>
      </c>
      <c r="J432" s="24">
        <f>SUMIFS(Detail!AH:AH,Detail!$A:$A,$B432,Detail!$B:$B,"&lt;="&amp;21)</f>
        <v>35.285052106303041</v>
      </c>
      <c r="K432" s="24">
        <f>SUMIFS(Detail!AH:AH,Detail!$A:$A,$B432,Detail!$B:$B,"&lt;="&amp;24)</f>
        <v>98.351166724219581</v>
      </c>
      <c r="L432" s="33">
        <f t="shared" si="736"/>
        <v>98.351166724219581</v>
      </c>
      <c r="M432" s="24">
        <f>SUMIFS(Detail!AH:AH,Detail!$A:$A,$B432,Detail!$B:$B,"&lt;="&amp;27)</f>
        <v>191.38698365927462</v>
      </c>
      <c r="N432" s="24">
        <f>SUMIFS(Detail!AH:AH,Detail!$A:$A,$B432,Detail!$B:$B,"&lt;="&amp;30)</f>
        <v>307.61866119852311</v>
      </c>
      <c r="O432" s="24">
        <f>SUMIFS(Detail!AH:AH,Detail!$A:$A,$B432,Detail!$B:$B,"&lt;="&amp;33)</f>
        <v>432.49953913912805</v>
      </c>
      <c r="P432" s="24">
        <f>SUMIFS(Detail!AH:AH,Detail!$A:$A,$B432,Detail!$B:$B,"&lt;="&amp;36)</f>
        <v>555.2167959072649</v>
      </c>
      <c r="Q432" s="33">
        <f t="shared" si="737"/>
        <v>555.2167959072649</v>
      </c>
      <c r="R432" s="24">
        <f>SUMIFS(Detail!AH:AH,Detail!$A:$A,$B432,Detail!$B:$B,"&lt;="&amp;39)</f>
        <v>685.51738592952006</v>
      </c>
      <c r="S432" s="24">
        <f>SUMIFS(Detail!AH:AH,Detail!$A:$A,$B432,Detail!$B:$B,"&lt;="&amp;42)</f>
        <v>832.82806814470496</v>
      </c>
      <c r="T432" s="24">
        <f>SUMIFS(Detail!AH:AH,Detail!$A:$A,$B432,Detail!$B:$B,"&lt;="&amp;45)</f>
        <v>1004.860021366947</v>
      </c>
      <c r="U432" s="24">
        <f>SUMIFS(Detail!AH:AH,Detail!$A:$A,$B432,Detail!$B:$B,"&lt;="&amp;48)</f>
        <v>1208.7990301990103</v>
      </c>
      <c r="V432" s="33">
        <f t="shared" si="738"/>
        <v>1208.7990301990103</v>
      </c>
      <c r="W432" s="24">
        <f>SUMIFS(Detail!AH:AH,Detail!$A:$A,$B432,Detail!$B:$B,"&lt;="&amp;51)</f>
        <v>1452.1913282284804</v>
      </c>
      <c r="X432" s="24">
        <f>SUMIFS(Detail!AH:AH,Detail!$A:$A,$B432,Detail!$B:$B,"&lt;="&amp;54)</f>
        <v>1743.5394457636976</v>
      </c>
      <c r="Y432" s="24">
        <f>SUMIFS(Detail!AH:AH,Detail!$A:$A,$B432,Detail!$B:$B,"&lt;="&amp;57)</f>
        <v>2092.7604793434766</v>
      </c>
      <c r="Z432" s="24">
        <f>SUMIFS(Detail!AH:AH,Detail!$A:$A,$B432,Detail!$B:$B,"&lt;="&amp;60)</f>
        <v>2511.6051338911129</v>
      </c>
      <c r="AA432" s="33">
        <f t="shared" si="739"/>
        <v>2511.6051338911129</v>
      </c>
      <c r="AB432" s="24">
        <f>SUMIFS(Detail!AH:AH,Detail!$A:$A,$B432,Detail!$B:$B,"&lt;="&amp;63)</f>
        <v>1669.01143795397</v>
      </c>
      <c r="AC432" s="24">
        <f>SUMIFS(Detail!AH:AH,Detail!$A:$A,$B432,Detail!$B:$B,"&lt;="&amp;66)</f>
        <v>901.80957192287678</v>
      </c>
      <c r="AD432" s="24">
        <f>SUMIFS(Detail!AH:AH,Detail!$A:$A,$B432,Detail!$B:$B,"&lt;="&amp;69)</f>
        <v>476.70222399792328</v>
      </c>
      <c r="AE432" s="24">
        <f>SUMIFS(Detail!AH:AH,Detail!$A:$A,$B432,Detail!$B:$B,"&lt;="&amp;72)</f>
        <v>253.44436452178343</v>
      </c>
      <c r="AF432" s="33">
        <f t="shared" si="740"/>
        <v>253.44436452178343</v>
      </c>
      <c r="AG432" s="24">
        <f>SUMIFS(Detail!AH:AH,Detail!$A:$A,$B432,Detail!$B:$B,"&lt;="&amp;75)</f>
        <v>136.4407553628007</v>
      </c>
      <c r="AH432" s="24">
        <f>SUMIFS(Detail!AH:AH,Detail!$A:$A,$B432,Detail!$B:$B,"&lt;="&amp;78)</f>
        <v>74.473717891833076</v>
      </c>
      <c r="AI432" s="24">
        <f>SUMIFS(Detail!AH:AH,Detail!$A:$A,$B432,Detail!$B:$B,"&lt;="&amp;81)</f>
        <v>41.199506310556899</v>
      </c>
      <c r="AJ432" s="24">
        <f>SUMIFS(Detail!AH:AH,Detail!$A:$A,$B432,Detail!$B:$B,"&lt;="&amp;84)</f>
        <v>23.078673348391021</v>
      </c>
      <c r="AK432" s="33">
        <f t="shared" si="741"/>
        <v>23.078673348391021</v>
      </c>
      <c r="AL432" s="24">
        <f>SUMIFS(Detail!AH:AH,Detail!$A:$A,$B432,Detail!$B:$B,"&lt;="&amp;87)</f>
        <v>13.076972842405667</v>
      </c>
      <c r="AM432" s="24">
        <f>SUMIFS(Detail!AH:AH,Detail!$A:$A,$B432,Detail!$B:$B,"&lt;="&amp;90)</f>
        <v>7.4876213631796418</v>
      </c>
      <c r="AN432" s="24">
        <f>SUMIFS(Detail!AH:AH,Detail!$A:$A,$B432,Detail!$B:$B,"&lt;="&amp;93)</f>
        <v>4.3283445430424763</v>
      </c>
      <c r="AO432" s="24">
        <f>SUMIFS(Detail!AH:AH,Detail!$A:$A,$B432,Detail!$B:$B,"&lt;="&amp;96)</f>
        <v>2.5239804524098872</v>
      </c>
      <c r="AP432" s="33">
        <f t="shared" si="742"/>
        <v>2.5239804524098872</v>
      </c>
      <c r="AQ432" s="24">
        <f>SUMIFS(Detail!AH:AH,Detail!$A:$A,$B432,Detail!$B:$B,"&lt;="&amp;99)</f>
        <v>1.483623331412673</v>
      </c>
      <c r="AR432" s="24">
        <f>SUMIFS(Detail!AH:AH,Detail!$A:$A,$B432,Detail!$B:$B,"&lt;="&amp;102)</f>
        <v>0.8785376405066927</v>
      </c>
      <c r="AS432" s="24">
        <f>SUMIFS(Detail!AH:AH,Detail!$A:$A,$B432,Detail!$B:$B,"&lt;="&amp;105)</f>
        <v>0.52378756055259146</v>
      </c>
      <c r="AT432" s="24">
        <f>SUMIFS(Detail!AH:AH,Detail!$A:$A,$B432,Detail!$B:$B,"&lt;="&amp;108)</f>
        <v>0.3142649854416959</v>
      </c>
      <c r="AU432" s="33">
        <f t="shared" si="743"/>
        <v>0.3142649854416959</v>
      </c>
      <c r="AV432" s="24">
        <f>SUMIFS(Detail!AH:AH,Detail!$A:$A,$B432,Detail!$B:$B,"&lt;="&amp;111)</f>
        <v>0.18966862443630816</v>
      </c>
      <c r="AW432" s="24">
        <f>SUMIFS(Detail!AH:AH,Detail!$A:$A,$B432,Detail!$B:$B,"&lt;="&amp;114)</f>
        <v>0.11510323353286367</v>
      </c>
      <c r="AX432" s="24">
        <f>SUMIFS(Detail!AH:AH,Detail!$A:$A,$B432,Detail!$B:$B,"&lt;="&amp;117)</f>
        <v>7.0214055987889878E-2</v>
      </c>
      <c r="AY432" s="24">
        <f>SUMIFS(Detail!AH:AH,Detail!$A:$A,$B432,Detail!$B:$B,"&lt;="&amp;120)</f>
        <v>4.3040037591708824E-2</v>
      </c>
      <c r="AZ432" s="33">
        <f t="shared" si="744"/>
        <v>4.3040037591708824E-2</v>
      </c>
      <c r="BA432" s="24">
        <f>SUMIFS(Detail!AH:AH,Detail!$A:$A,$B432,Detail!$B:$B,"&lt;="&amp;123)</f>
        <v>2.6504169851250481E-2</v>
      </c>
      <c r="BB432" s="24">
        <f>SUMIFS(Detail!AH:AH,Detail!$A:$A,$B432,Detail!$B:$B,"&lt;="&amp;126)</f>
        <v>1.6392352488765027E-2</v>
      </c>
      <c r="BC432" s="24">
        <f>SUMIFS(Detail!AH:AH,Detail!$A:$A,$B432,Detail!$B:$B,"&lt;="&amp;129)</f>
        <v>1.0180203869822435E-2</v>
      </c>
      <c r="BD432" s="24">
        <f>SUMIFS(Detail!AH:AH,Detail!$A:$A,$B432,Detail!$B:$B,"&lt;="&amp;132)</f>
        <v>6.3470389577560127E-3</v>
      </c>
      <c r="BE432" s="33">
        <f t="shared" si="745"/>
        <v>6.3470389577560127E-3</v>
      </c>
      <c r="BF432" s="24">
        <f>SUMIFS(Detail!AH:AH,Detail!$A:$A,$B432,Detail!$B:$B,"&lt;="&amp;135)</f>
        <v>3.9719560372759588E-3</v>
      </c>
      <c r="BG432" s="24">
        <f>SUMIFS(Detail!AH:AH,Detail!$A:$A,$B432,Detail!$B:$B,"&lt;="&amp;138)</f>
        <v>2.4944921460701153E-3</v>
      </c>
      <c r="BH432" s="24">
        <f>SUMIFS(Detail!AH:AH,Detail!$A:$A,$B432,Detail!$B:$B,"&lt;="&amp;141)</f>
        <v>1.5719406146672554E-3</v>
      </c>
      <c r="BI432" s="24">
        <f>SUMIFS(Detail!AH:AH,Detail!$A:$A,$B432,Detail!$B:$B,"&lt;="&amp;144)</f>
        <v>9.9381051404634491E-4</v>
      </c>
      <c r="BJ432" s="33">
        <f t="shared" si="746"/>
        <v>9.9381051404634491E-4</v>
      </c>
      <c r="BK432" s="24">
        <f>SUMIFS(Detail!AH:AH,Detail!$A:$A,$B432,Detail!$B:$B,"&lt;="&amp;147)</f>
        <v>6.3026965653989464E-4</v>
      </c>
      <c r="BL432" s="24">
        <f>SUMIFS(Detail!AH:AH,Detail!$A:$A,$B432,Detail!$B:$B,"&lt;="&amp;150)</f>
        <v>4.0091353730531409E-4</v>
      </c>
      <c r="BM432" s="24">
        <f>SUMIFS(Detail!AH:AH,Detail!$A:$A,$B432,Detail!$B:$B,"&lt;="&amp;153)</f>
        <v>2.5575639301678166E-4</v>
      </c>
      <c r="BN432" s="24">
        <f>SUMIFS(Detail!AH:AH,Detail!$A:$A,$B432,Detail!$B:$B,"&lt;="&amp;156)</f>
        <v>1.6360896552214399E-4</v>
      </c>
      <c r="BO432" s="33">
        <f t="shared" si="747"/>
        <v>1.6360896552214399E-4</v>
      </c>
      <c r="BP432" s="24">
        <f>SUMIFS(Detail!AH:AH,Detail!$A:$A,$B432,Detail!$B:$B,"&lt;="&amp;159)</f>
        <v>1.0494192247278988E-4</v>
      </c>
      <c r="BQ432" s="24">
        <f>SUMIFS(Detail!AH:AH,Detail!$A:$A,$B432,Detail!$B:$B,"&lt;="&amp;162)</f>
        <v>6.748566374881193E-5</v>
      </c>
      <c r="BR432" s="24">
        <f>SUMIFS(Detail!AH:AH,Detail!$A:$A,$B432,Detail!$B:$B,"&lt;="&amp;165)</f>
        <v>4.350671952124685E-5</v>
      </c>
      <c r="BS432" s="24">
        <f>SUMIFS(Detail!AH:AH,Detail!$A:$A,$B432,Detail!$B:$B,"&lt;="&amp;168)</f>
        <v>2.8115624445490539E-5</v>
      </c>
      <c r="BT432" s="33">
        <f t="shared" si="748"/>
        <v>2.8115624445490539E-5</v>
      </c>
      <c r="BU432" s="24">
        <f>SUMIFS(Detail!AH:AH,Detail!$A:$A,$B432,Detail!$B:$B,"&lt;="&amp;171)</f>
        <v>1.8211758288089186E-5</v>
      </c>
      <c r="BV432" s="24">
        <f>SUMIFS(Detail!AH:AH,Detail!$A:$A,$B432,Detail!$B:$B,"&lt;="&amp;174)</f>
        <v>1.1823256500065327E-5</v>
      </c>
      <c r="BW432" s="24">
        <f>SUMIFS(Detail!AH:AH,Detail!$A:$A,$B432,Detail!$B:$B,"&lt;="&amp;177)</f>
        <v>7.6926153269596398E-6</v>
      </c>
      <c r="BX432" s="24">
        <f>SUMIFS(Detail!AH:AH,Detail!$A:$A,$B432,Detail!$B:$B,"&lt;="&amp;180)</f>
        <v>5.0157104851678014E-6</v>
      </c>
      <c r="BY432" s="33">
        <f t="shared" si="749"/>
        <v>5.0157104851678014E-6</v>
      </c>
      <c r="BZ432" s="24">
        <f>SUMIFS(Detail!AH:AH,Detail!$A:$A,$B432,Detail!$B:$B,"&lt;="&amp;183)</f>
        <v>3.2770840334706008E-6</v>
      </c>
      <c r="CA432" s="24">
        <f>SUMIFS(Detail!AH:AH,Detail!$A:$A,$B432,Detail!$B:$B,"&lt;="&amp;186)</f>
        <v>2.1454179659485817E-6</v>
      </c>
      <c r="CB432" s="24">
        <f>SUMIFS(Detail!AH:AH,Detail!$A:$A,$B432,Detail!$B:$B,"&lt;="&amp;189)</f>
        <v>1.4072866179049015E-6</v>
      </c>
      <c r="CC432" s="24">
        <f>SUMIFS(Detail!AH:AH,Detail!$A:$A,$B432,Detail!$B:$B,"&lt;="&amp;192)</f>
        <v>9.2486880021169782E-7</v>
      </c>
      <c r="CD432" s="33">
        <f t="shared" si="750"/>
        <v>9.2486880021169782E-7</v>
      </c>
      <c r="CE432" s="24">
        <f>SUMIFS(Detail!AH:AH,Detail!$A:$A,$B432,Detail!$B:$B,"&lt;="&amp;195)</f>
        <v>6.0893944464623928E-7</v>
      </c>
      <c r="CF432" s="24">
        <f>SUMIFS(Detail!AH:AH,Detail!$A:$A,$B432,Detail!$B:$B,"&lt;="&amp;198)</f>
        <v>4.0165468817576766E-7</v>
      </c>
      <c r="CG432" s="24">
        <f>SUMIFS(Detail!AH:AH,Detail!$A:$A,$B432,Detail!$B:$B,"&lt;="&amp;201)</f>
        <v>2.6539055397734046E-7</v>
      </c>
      <c r="CH432" s="24">
        <f>SUMIFS(Detail!AH:AH,Detail!$A:$A,$B432,Detail!$B:$B,"&lt;="&amp;204)</f>
        <v>1.7565616872161627E-7</v>
      </c>
      <c r="CI432" s="33">
        <f t="shared" si="751"/>
        <v>1.7565616872161627E-7</v>
      </c>
      <c r="CJ432" s="24">
        <f>SUMIFS(Detail!AH:AH,Detail!$A:$A,$B432,Detail!$B:$B,"&lt;="&amp;207)</f>
        <v>1.164662535302341E-7</v>
      </c>
      <c r="CK432" s="24">
        <f>SUMIFS(Detail!AH:AH,Detail!$A:$A,$B432,Detail!$B:$B,"&lt;="&amp;210)</f>
        <v>7.7336153481155634E-8</v>
      </c>
      <c r="CL432" s="24">
        <f>SUMIFS(Detail!AH:AH,Detail!$A:$A,$B432,Detail!$B:$B,"&lt;="&amp;213)</f>
        <v>5.1426468417048454E-8</v>
      </c>
      <c r="CM432" s="24">
        <f>SUMIFS(Detail!AH:AH,Detail!$A:$A,$B432,Detail!$B:$B,"&lt;="&amp;216)</f>
        <v>3.4262484405189753E-8</v>
      </c>
      <c r="CN432" s="33">
        <f t="shared" si="752"/>
        <v>3.4262484405189753E-8</v>
      </c>
      <c r="CO432" s="24">
        <f>SUMIFS(Detail!AH:AH,Detail!$A:$A,$B432,Detail!$B:$B,"&lt;="&amp;219)</f>
        <v>2.2861058823764324E-8</v>
      </c>
      <c r="CP432" s="24">
        <f>SUMIFS(Detail!AH:AH,Detail!$A:$A,$B432,Detail!$B:$B,"&lt;="&amp;222)</f>
        <v>1.5272235032171011E-8</v>
      </c>
      <c r="CQ432" s="24">
        <f>SUMIFS(Detail!AH:AH,Detail!$A:$A,$B432,Detail!$B:$B,"&lt;="&amp;225)</f>
        <v>1.0222720447927713E-8</v>
      </c>
      <c r="CR432" s="24">
        <f>SUMIFS(Detail!AH:AH,Detail!$A:$A,$B432,Detail!$B:$B,"&lt;="&amp;228)</f>
        <v>6.8466761149466038E-9</v>
      </c>
      <c r="CS432" s="33">
        <f t="shared" si="753"/>
        <v>6.8466761149466038E-9</v>
      </c>
      <c r="CT432" s="24">
        <f>SUMIFS(Detail!AH:AH,Detail!$A:$A,$B432,Detail!$B:$B,"&lt;="&amp;231)</f>
        <v>4.5911292545497417E-9</v>
      </c>
      <c r="CU432" s="24">
        <f>SUMIFS(Detail!AH:AH,Detail!$A:$A,$B432,Detail!$B:$B,"&lt;="&amp;234)</f>
        <v>3.0850060284137726E-9</v>
      </c>
      <c r="CV432" s="24">
        <f>SUMIFS(Detail!AH:AH,Detail!$A:$A,$B432,Detail!$B:$B,"&lt;="&amp;237)</f>
        <v>2.066371962428093E-9</v>
      </c>
      <c r="CW432" s="24">
        <f>SUMIFS(Detail!AH:AH,Detail!$A:$A,$B432,Detail!$B:$B,"&lt;="&amp;240)</f>
        <v>1.3969838619232178E-9</v>
      </c>
      <c r="CX432" s="33">
        <f t="shared" si="754"/>
        <v>1.3969838619232178E-9</v>
      </c>
      <c r="CY432" s="24">
        <f>SUMIFS(Detail!AH:AH,Detail!$A:$A,$B432,Detail!$B:$B,"&lt;="&amp;243)</f>
        <v>0</v>
      </c>
      <c r="CZ432" s="24">
        <f>SUMIFS(Detail!AH:AH,Detail!$A:$A,$B432,Detail!$B:$B,"&lt;="&amp;246)</f>
        <v>0</v>
      </c>
      <c r="DA432" s="24">
        <f>SUMIFS(Detail!AH:AH,Detail!$A:$A,$B432,Detail!$B:$B,"&lt;="&amp;249)</f>
        <v>0</v>
      </c>
      <c r="DB432" s="24">
        <f>SUMIFS(Detail!AH:AH,Detail!$A:$A,$B432,Detail!$B:$B,"&lt;="&amp;252)</f>
        <v>0</v>
      </c>
      <c r="DC432" s="33">
        <f t="shared" si="755"/>
        <v>0</v>
      </c>
      <c r="DD432" s="86">
        <f>SUMIFS(Detail!AH:AH,Detail!$A:$A,$B432,Detail!$B:$B,"&gt;60")</f>
        <v>-2511.6051338911129</v>
      </c>
    </row>
    <row r="433" spans="1:108" x14ac:dyDescent="0.25">
      <c r="A433" t="s">
        <v>5688</v>
      </c>
      <c r="B433" s="32" t="s">
        <v>5129</v>
      </c>
      <c r="C433" s="24">
        <f>SUMIFS(Detail!AH:AH,Detail!$A:$A,$B433,Detail!$B:$B,"&lt;="&amp;3)</f>
        <v>0</v>
      </c>
      <c r="D433" s="24">
        <f>SUMIFS(Detail!AH:AH,Detail!$A:$A,$B433,Detail!$B:$B,"&lt;="&amp;6)</f>
        <v>0</v>
      </c>
      <c r="E433" s="24">
        <f>SUMIFS(Detail!AH:AH,Detail!$A:$A,$B433,Detail!$B:$B,"&lt;="&amp;9)</f>
        <v>0</v>
      </c>
      <c r="F433" s="24">
        <f>SUMIFS(Detail!AH:AH,Detail!$A:$A,$B433,Detail!$B:$B,"&lt;="&amp;12)</f>
        <v>0</v>
      </c>
      <c r="G433" s="33">
        <f t="shared" si="735"/>
        <v>0</v>
      </c>
      <c r="H433" s="24">
        <f>SUMIFS(Detail!AH:AH,Detail!$A:$A,$B433,Detail!$B:$B,"&lt;="&amp;15)</f>
        <v>2.1081783953216448E-3</v>
      </c>
      <c r="I433" s="24">
        <f>SUMIFS(Detail!AH:AH,Detail!$A:$A,$B433,Detail!$B:$B,"&lt;="&amp;18)</f>
        <v>3.9435793931639977E-2</v>
      </c>
      <c r="J433" s="24">
        <f>SUMIFS(Detail!AH:AH,Detail!$A:$A,$B433,Detail!$B:$B,"&lt;="&amp;21)</f>
        <v>0.26628092759601907</v>
      </c>
      <c r="K433" s="24">
        <f>SUMIFS(Detail!AH:AH,Detail!$A:$A,$B433,Detail!$B:$B,"&lt;="&amp;24)</f>
        <v>1.1970971582425451</v>
      </c>
      <c r="L433" s="33">
        <f t="shared" si="736"/>
        <v>1.1970971582425451</v>
      </c>
      <c r="M433" s="24">
        <f>SUMIFS(Detail!AH:AH,Detail!$A:$A,$B433,Detail!$B:$B,"&lt;="&amp;27)</f>
        <v>3.6545350844256905</v>
      </c>
      <c r="N433" s="24">
        <f>SUMIFS(Detail!AH:AH,Detail!$A:$A,$B433,Detail!$B:$B,"&lt;="&amp;30)</f>
        <v>8.4513217758928825</v>
      </c>
      <c r="O433" s="24">
        <f>SUMIFS(Detail!AH:AH,Detail!$A:$A,$B433,Detail!$B:$B,"&lt;="&amp;33)</f>
        <v>16.249803123578225</v>
      </c>
      <c r="P433" s="24">
        <f>SUMIFS(Detail!AH:AH,Detail!$A:$A,$B433,Detail!$B:$B,"&lt;="&amp;36)</f>
        <v>27.358934699112655</v>
      </c>
      <c r="Q433" s="33">
        <f t="shared" si="737"/>
        <v>27.358934699112655</v>
      </c>
      <c r="R433" s="24">
        <f>SUMIFS(Detail!AH:AH,Detail!$A:$A,$B433,Detail!$B:$B,"&lt;="&amp;39)</f>
        <v>41.832135078892598</v>
      </c>
      <c r="S433" s="24">
        <f>SUMIFS(Detail!AH:AH,Detail!$A:$A,$B433,Detail!$B:$B,"&lt;="&amp;42)</f>
        <v>59.803582530216595</v>
      </c>
      <c r="T433" s="24">
        <f>SUMIFS(Detail!AH:AH,Detail!$A:$A,$B433,Detail!$B:$B,"&lt;="&amp;45)</f>
        <v>81.584497671180984</v>
      </c>
      <c r="U433" s="24">
        <f>SUMIFS(Detail!AH:AH,Detail!$A:$A,$B433,Detail!$B:$B,"&lt;="&amp;48)</f>
        <v>107.67444234757838</v>
      </c>
      <c r="V433" s="33">
        <f t="shared" si="738"/>
        <v>107.67444234757838</v>
      </c>
      <c r="W433" s="24">
        <f>SUMIFS(Detail!AH:AH,Detail!$A:$A,$B433,Detail!$B:$B,"&lt;="&amp;51)</f>
        <v>138.76441595725336</v>
      </c>
      <c r="X433" s="24">
        <f>SUMIFS(Detail!AH:AH,Detail!$A:$A,$B433,Detail!$B:$B,"&lt;="&amp;54)</f>
        <v>175.74722676151407</v>
      </c>
      <c r="Y433" s="24">
        <f>SUMIFS(Detail!AH:AH,Detail!$A:$A,$B433,Detail!$B:$B,"&lt;="&amp;57)</f>
        <v>219.73775517029532</v>
      </c>
      <c r="Z433" s="24">
        <f>SUMIFS(Detail!AH:AH,Detail!$A:$A,$B433,Detail!$B:$B,"&lt;="&amp;60)</f>
        <v>272.10339775531014</v>
      </c>
      <c r="AA433" s="33">
        <f t="shared" si="739"/>
        <v>272.10339775531014</v>
      </c>
      <c r="AB433" s="24">
        <f>SUMIFS(Detail!AH:AH,Detail!$A:$A,$B433,Detail!$B:$B,"&lt;="&amp;63)</f>
        <v>329.83578682661442</v>
      </c>
      <c r="AC433" s="24">
        <f>SUMIFS(Detail!AH:AH,Detail!$A:$A,$B433,Detail!$B:$B,"&lt;="&amp;66)</f>
        <v>372.72257646741502</v>
      </c>
      <c r="AD433" s="24">
        <f>SUMIFS(Detail!AH:AH,Detail!$A:$A,$B433,Detail!$B:$B,"&lt;="&amp;69)</f>
        <v>396.05007873479144</v>
      </c>
      <c r="AE433" s="24">
        <f>SUMIFS(Detail!AH:AH,Detail!$A:$A,$B433,Detail!$B:$B,"&lt;="&amp;72)</f>
        <v>404.1687439288977</v>
      </c>
      <c r="AF433" s="33">
        <f t="shared" si="740"/>
        <v>404.1687439288977</v>
      </c>
      <c r="AG433" s="24">
        <f>SUMIFS(Detail!AH:AH,Detail!$A:$A,$B433,Detail!$B:$B,"&lt;="&amp;75)</f>
        <v>401.79567278943466</v>
      </c>
      <c r="AH433" s="24">
        <f>SUMIFS(Detail!AH:AH,Detail!$A:$A,$B433,Detail!$B:$B,"&lt;="&amp;78)</f>
        <v>392.55429500974219</v>
      </c>
      <c r="AI433" s="24">
        <f>SUMIFS(Detail!AH:AH,Detail!$A:$A,$B433,Detail!$B:$B,"&lt;="&amp;81)</f>
        <v>379.00669126257139</v>
      </c>
      <c r="AJ433" s="24">
        <f>SUMIFS(Detail!AH:AH,Detail!$A:$A,$B433,Detail!$B:$B,"&lt;="&amp;84)</f>
        <v>362.91364608912136</v>
      </c>
      <c r="AK433" s="33">
        <f t="shared" si="741"/>
        <v>362.91364608912136</v>
      </c>
      <c r="AL433" s="24">
        <f>SUMIFS(Detail!AH:AH,Detail!$A:$A,$B433,Detail!$B:$B,"&lt;="&amp;87)</f>
        <v>345.47041057250635</v>
      </c>
      <c r="AM433" s="24">
        <f>SUMIFS(Detail!AH:AH,Detail!$A:$A,$B433,Detail!$B:$B,"&lt;="&amp;90)</f>
        <v>327.48136495391554</v>
      </c>
      <c r="AN433" s="24">
        <f>SUMIFS(Detail!AH:AH,Detail!$A:$A,$B433,Detail!$B:$B,"&lt;="&amp;93)</f>
        <v>309.48223285455288</v>
      </c>
      <c r="AO433" s="24">
        <f>SUMIFS(Detail!AH:AH,Detail!$A:$A,$B433,Detail!$B:$B,"&lt;="&amp;96)</f>
        <v>291.82429056970545</v>
      </c>
      <c r="AP433" s="33">
        <f t="shared" si="742"/>
        <v>291.82429056970545</v>
      </c>
      <c r="AQ433" s="24">
        <f>SUMIFS(Detail!AH:AH,Detail!$A:$A,$B433,Detail!$B:$B,"&lt;="&amp;99)</f>
        <v>274.73179017584084</v>
      </c>
      <c r="AR433" s="24">
        <f>SUMIFS(Detail!AH:AH,Detail!$A:$A,$B433,Detail!$B:$B,"&lt;="&amp;102)</f>
        <v>258.34155388382396</v>
      </c>
      <c r="AS433" s="24">
        <f>SUMIFS(Detail!AH:AH,Detail!$A:$A,$B433,Detail!$B:$B,"&lt;="&amp;105)</f>
        <v>242.73035810256715</v>
      </c>
      <c r="AT433" s="24">
        <f>SUMIFS(Detail!AH:AH,Detail!$A:$A,$B433,Detail!$B:$B,"&lt;="&amp;108)</f>
        <v>227.93381274975127</v>
      </c>
      <c r="AU433" s="33">
        <f t="shared" si="743"/>
        <v>227.93381274975127</v>
      </c>
      <c r="AV433" s="24">
        <f>SUMIFS(Detail!AH:AH,Detail!$A:$A,$B433,Detail!$B:$B,"&lt;="&amp;111)</f>
        <v>213.95953300346923</v>
      </c>
      <c r="AW433" s="24">
        <f>SUMIFS(Detail!AH:AH,Detail!$A:$A,$B433,Detail!$B:$B,"&lt;="&amp;114)</f>
        <v>200.79636022376394</v>
      </c>
      <c r="AX433" s="24">
        <f>SUMIFS(Detail!AH:AH,Detail!$A:$A,$B433,Detail!$B:$B,"&lt;="&amp;117)</f>
        <v>188.42083070689682</v>
      </c>
      <c r="AY433" s="24">
        <f>SUMIFS(Detail!AH:AH,Detail!$A:$A,$B433,Detail!$B:$B,"&lt;="&amp;120)</f>
        <v>176.80171617643236</v>
      </c>
      <c r="AZ433" s="33">
        <f t="shared" si="744"/>
        <v>176.80171617643236</v>
      </c>
      <c r="BA433" s="24">
        <f>SUMIFS(Detail!AH:AH,Detail!$A:$A,$B433,Detail!$B:$B,"&lt;="&amp;123)</f>
        <v>165.90320600975315</v>
      </c>
      <c r="BB433" s="24">
        <f>SUMIFS(Detail!AH:AH,Detail!$A:$A,$B433,Detail!$B:$B,"&lt;="&amp;126)</f>
        <v>155.68712824435897</v>
      </c>
      <c r="BC433" s="24">
        <f>SUMIFS(Detail!AH:AH,Detail!$A:$A,$B433,Detail!$B:$B,"&lt;="&amp;129)</f>
        <v>146.11448779776038</v>
      </c>
      <c r="BD433" s="24">
        <f>SUMIFS(Detail!AH:AH,Detail!$A:$A,$B433,Detail!$B:$B,"&lt;="&amp;132)</f>
        <v>137.14651839816315</v>
      </c>
      <c r="BE433" s="33">
        <f t="shared" si="745"/>
        <v>137.14651839816315</v>
      </c>
      <c r="BF433" s="24">
        <f>SUMIFS(Detail!AH:AH,Detail!$A:$A,$B433,Detail!$B:$B,"&lt;="&amp;135)</f>
        <v>128.74538770419349</v>
      </c>
      <c r="BG433" s="24">
        <f>SUMIFS(Detail!AH:AH,Detail!$A:$A,$B433,Detail!$B:$B,"&lt;="&amp;138)</f>
        <v>120.87465512879453</v>
      </c>
      <c r="BH433" s="24">
        <f>SUMIFS(Detail!AH:AH,Detail!$A:$A,$B433,Detail!$B:$B,"&lt;="&amp;141)</f>
        <v>113.49955368318524</v>
      </c>
      <c r="BI433" s="24">
        <f>SUMIFS(Detail!AH:AH,Detail!$A:$A,$B433,Detail!$B:$B,"&lt;="&amp;144)</f>
        <v>106.58714713235258</v>
      </c>
      <c r="BJ433" s="33">
        <f t="shared" si="746"/>
        <v>106.58714713235258</v>
      </c>
      <c r="BK433" s="24">
        <f>SUMIFS(Detail!AH:AH,Detail!$A:$A,$B433,Detail!$B:$B,"&lt;="&amp;147)</f>
        <v>100.1063994515639</v>
      </c>
      <c r="BL433" s="24">
        <f>SUMIFS(Detail!AH:AH,Detail!$A:$A,$B433,Detail!$B:$B,"&lt;="&amp;150)</f>
        <v>94.028183304807953</v>
      </c>
      <c r="BM433" s="24">
        <f>SUMIFS(Detail!AH:AH,Detail!$A:$A,$B433,Detail!$B:$B,"&lt;="&amp;153)</f>
        <v>88.325246859072195</v>
      </c>
      <c r="BN433" s="24">
        <f>SUMIFS(Detail!AH:AH,Detail!$A:$A,$B433,Detail!$B:$B,"&lt;="&amp;156)</f>
        <v>82.97215288403595</v>
      </c>
      <c r="BO433" s="33">
        <f t="shared" si="747"/>
        <v>82.97215288403595</v>
      </c>
      <c r="BP433" s="24">
        <f>SUMIFS(Detail!AH:AH,Detail!$A:$A,$B433,Detail!$B:$B,"&lt;="&amp;159)</f>
        <v>77.945200188632043</v>
      </c>
      <c r="BQ433" s="24">
        <f>SUMIFS(Detail!AH:AH,Detail!$A:$A,$B433,Detail!$B:$B,"&lt;="&amp;162)</f>
        <v>73.222334605800825</v>
      </c>
      <c r="BR433" s="24">
        <f>SUMIFS(Detail!AH:AH,Detail!$A:$A,$B433,Detail!$B:$B,"&lt;="&amp;165)</f>
        <v>68.783054663603707</v>
      </c>
      <c r="BS433" s="24">
        <f>SUMIFS(Detail!AH:AH,Detail!$A:$A,$B433,Detail!$B:$B,"&lt;="&amp;168)</f>
        <v>64.608315566034435</v>
      </c>
      <c r="BT433" s="33">
        <f t="shared" si="748"/>
        <v>64.608315566034435</v>
      </c>
      <c r="BU433" s="24">
        <f>SUMIFS(Detail!AH:AH,Detail!$A:$A,$B433,Detail!$B:$B,"&lt;="&amp;171)</f>
        <v>60.680433999927573</v>
      </c>
      <c r="BV433" s="24">
        <f>SUMIFS(Detail!AH:AH,Detail!$A:$A,$B433,Detail!$B:$B,"&lt;="&amp;174)</f>
        <v>56.982995476480028</v>
      </c>
      <c r="BW433" s="24">
        <f>SUMIFS(Detail!AH:AH,Detail!$A:$A,$B433,Detail!$B:$B,"&lt;="&amp;177)</f>
        <v>53.500765327665704</v>
      </c>
      <c r="BX433" s="24">
        <f>SUMIFS(Detail!AH:AH,Detail!$A:$A,$B433,Detail!$B:$B,"&lt;="&amp;180)</f>
        <v>50.219604051348142</v>
      </c>
      <c r="BY433" s="33">
        <f t="shared" si="749"/>
        <v>50.219604051348142</v>
      </c>
      <c r="BZ433" s="24">
        <f>SUMIFS(Detail!AH:AH,Detail!$A:$A,$B433,Detail!$B:$B,"&lt;="&amp;183)</f>
        <v>47.126387391681419</v>
      </c>
      <c r="CA433" s="24">
        <f>SUMIFS(Detail!AH:AH,Detail!$A:$A,$B433,Detail!$B:$B,"&lt;="&amp;186)</f>
        <v>44.208931322082663</v>
      </c>
      <c r="CB433" s="24">
        <f>SUMIFS(Detail!AH:AH,Detail!$A:$A,$B433,Detail!$B:$B,"&lt;="&amp;189)</f>
        <v>41.455921943619614</v>
      </c>
      <c r="CC433" s="24">
        <f>SUMIFS(Detail!AH:AH,Detail!$A:$A,$B433,Detail!$B:$B,"&lt;="&amp;192)</f>
        <v>38.856850204951115</v>
      </c>
      <c r="CD433" s="33">
        <f t="shared" si="750"/>
        <v>38.856850204951115</v>
      </c>
      <c r="CE433" s="24">
        <f>SUMIFS(Detail!AH:AH,Detail!$A:$A,$B433,Detail!$B:$B,"&lt;="&amp;195)</f>
        <v>36.401951278366141</v>
      </c>
      <c r="CF433" s="24">
        <f>SUMIFS(Detail!AH:AH,Detail!$A:$A,$B433,Detail!$B:$B,"&lt;="&amp;198)</f>
        <v>34.082148380432045</v>
      </c>
      <c r="CG433" s="24">
        <f>SUMIFS(Detail!AH:AH,Detail!$A:$A,$B433,Detail!$B:$B,"&lt;="&amp;201)</f>
        <v>31.889000798499637</v>
      </c>
      <c r="CH433" s="24">
        <f>SUMIFS(Detail!AH:AH,Detail!$A:$A,$B433,Detail!$B:$B,"&lt;="&amp;204)</f>
        <v>29.814655870451134</v>
      </c>
      <c r="CI433" s="33">
        <f t="shared" si="751"/>
        <v>29.814655870451134</v>
      </c>
      <c r="CJ433" s="24">
        <f>SUMIFS(Detail!AH:AH,Detail!$A:$A,$B433,Detail!$B:$B,"&lt;="&amp;207)</f>
        <v>27.851804660793732</v>
      </c>
      <c r="CK433" s="24">
        <f>SUMIFS(Detail!AH:AH,Detail!$A:$A,$B433,Detail!$B:$B,"&lt;="&amp;210)</f>
        <v>25.99364107869178</v>
      </c>
      <c r="CL433" s="24">
        <f>SUMIFS(Detail!AH:AH,Detail!$A:$A,$B433,Detail!$B:$B,"&lt;="&amp;213)</f>
        <v>24.233824190594532</v>
      </c>
      <c r="CM433" s="24">
        <f>SUMIFS(Detail!AH:AH,Detail!$A:$A,$B433,Detail!$B:$B,"&lt;="&amp;216)</f>
        <v>22.566443490239635</v>
      </c>
      <c r="CN433" s="33">
        <f t="shared" si="752"/>
        <v>22.566443490239635</v>
      </c>
      <c r="CO433" s="24">
        <f>SUMIFS(Detail!AH:AH,Detail!$A:$A,$B433,Detail!$B:$B,"&lt;="&amp;219)</f>
        <v>20.985986900800526</v>
      </c>
      <c r="CP433" s="24">
        <f>SUMIFS(Detail!AH:AH,Detail!$A:$A,$B433,Detail!$B:$B,"&lt;="&amp;222)</f>
        <v>19.487311297056294</v>
      </c>
      <c r="CQ433" s="24">
        <f>SUMIFS(Detail!AH:AH,Detail!$A:$A,$B433,Detail!$B:$B,"&lt;="&amp;225)</f>
        <v>18.065615348936717</v>
      </c>
      <c r="CR433" s="24">
        <f>SUMIFS(Detail!AH:AH,Detail!$A:$A,$B433,Detail!$B:$B,"&lt;="&amp;228)</f>
        <v>16.716414501405325</v>
      </c>
      <c r="CS433" s="33">
        <f t="shared" si="753"/>
        <v>16.716414501405325</v>
      </c>
      <c r="CT433" s="24">
        <f>SUMIFS(Detail!AH:AH,Detail!$A:$A,$B433,Detail!$B:$B,"&lt;="&amp;231)</f>
        <v>15.435517918895584</v>
      </c>
      <c r="CU433" s="24">
        <f>SUMIFS(Detail!AH:AH,Detail!$A:$A,$B433,Detail!$B:$B,"&lt;="&amp;234)</f>
        <v>14.219007235351455</v>
      </c>
      <c r="CV433" s="24">
        <f>SUMIFS(Detail!AH:AH,Detail!$A:$A,$B433,Detail!$B:$B,"&lt;="&amp;237)</f>
        <v>13.063216963151717</v>
      </c>
      <c r="CW433" s="24">
        <f>SUMIFS(Detail!AH:AH,Detail!$A:$A,$B433,Detail!$B:$B,"&lt;="&amp;240)</f>
        <v>11.964716425758979</v>
      </c>
      <c r="CX433" s="33">
        <f t="shared" si="754"/>
        <v>11.964716425758979</v>
      </c>
      <c r="CY433" s="24">
        <f>SUMIFS(Detail!AH:AH,Detail!$A:$A,$B433,Detail!$B:$B,"&lt;="&amp;243)</f>
        <v>0</v>
      </c>
      <c r="CZ433" s="24">
        <f>SUMIFS(Detail!AH:AH,Detail!$A:$A,$B433,Detail!$B:$B,"&lt;="&amp;246)</f>
        <v>0</v>
      </c>
      <c r="DA433" s="24">
        <f>SUMIFS(Detail!AH:AH,Detail!$A:$A,$B433,Detail!$B:$B,"&lt;="&amp;249)</f>
        <v>0</v>
      </c>
      <c r="DB433" s="24">
        <f>SUMIFS(Detail!AH:AH,Detail!$A:$A,$B433,Detail!$B:$B,"&lt;="&amp;252)</f>
        <v>0</v>
      </c>
      <c r="DC433" s="33">
        <f t="shared" si="755"/>
        <v>0</v>
      </c>
      <c r="DD433" s="86">
        <f>SUMIFS(Detail!AH:AH,Detail!$A:$A,$B433,Detail!$B:$B,"&gt;60")</f>
        <v>-272.10339775531014</v>
      </c>
    </row>
    <row r="434" spans="1:108" x14ac:dyDescent="0.25">
      <c r="A434" t="s">
        <v>5689</v>
      </c>
      <c r="B434" s="87" t="s">
        <v>5690</v>
      </c>
      <c r="C434" s="88">
        <f>SUM(C424:C433)</f>
        <v>0</v>
      </c>
      <c r="D434" s="88">
        <f>SUM(D424:D433)</f>
        <v>0</v>
      </c>
      <c r="E434" s="88">
        <f>SUM(E424:E433)</f>
        <v>148.68950745966592</v>
      </c>
      <c r="F434" s="88">
        <f>SUM(F424:F433)</f>
        <v>316.20037965313742</v>
      </c>
      <c r="G434" s="89">
        <f t="shared" si="735"/>
        <v>316.20037965313742</v>
      </c>
      <c r="H434" s="88">
        <f>SUM(H424:H433)</f>
        <v>411.85190937109314</v>
      </c>
      <c r="I434" s="88">
        <f>SUM(I424:I433)</f>
        <v>525.06709152537871</v>
      </c>
      <c r="J434" s="88">
        <f>SUM(J424:J433)</f>
        <v>750.38115026819798</v>
      </c>
      <c r="K434" s="88">
        <f>SUM(K424:K433)</f>
        <v>1003.6608487050116</v>
      </c>
      <c r="L434" s="89">
        <f t="shared" si="736"/>
        <v>1003.6608487050116</v>
      </c>
      <c r="M434" s="88">
        <f>SUM(M424:M433)</f>
        <v>1241.1883038325418</v>
      </c>
      <c r="N434" s="88">
        <f>SUM(N424:N433)</f>
        <v>1526.3449058445085</v>
      </c>
      <c r="O434" s="88">
        <f>SUM(O424:O433)</f>
        <v>1840.6717782922483</v>
      </c>
      <c r="P434" s="88">
        <f>SUM(P424:P433)</f>
        <v>2278.9507093415064</v>
      </c>
      <c r="Q434" s="89">
        <f t="shared" si="737"/>
        <v>2278.9507093415064</v>
      </c>
      <c r="R434" s="88">
        <f>SUM(R424:R433)</f>
        <v>2722.8452330816131</v>
      </c>
      <c r="S434" s="88">
        <f>SUM(S424:S433)</f>
        <v>3137.9899737033161</v>
      </c>
      <c r="T434" s="88">
        <f>SUM(T424:T433)</f>
        <v>3611.0540125171651</v>
      </c>
      <c r="U434" s="88">
        <f>SUM(U424:U433)</f>
        <v>4166.3585537230583</v>
      </c>
      <c r="V434" s="89">
        <f t="shared" si="738"/>
        <v>4166.3585537230583</v>
      </c>
      <c r="W434" s="88">
        <f>SUM(W424:W433)</f>
        <v>4960.9881401038529</v>
      </c>
      <c r="X434" s="88">
        <f>SUM(X424:X433)</f>
        <v>5802.8361979926631</v>
      </c>
      <c r="Y434" s="88">
        <f>SUM(Y424:Y433)</f>
        <v>6663.9399619512533</v>
      </c>
      <c r="Z434" s="88">
        <f>SUM(Z424:Z433)</f>
        <v>7655.1381562939278</v>
      </c>
      <c r="AA434" s="89">
        <f t="shared" si="739"/>
        <v>7655.1381562939278</v>
      </c>
      <c r="AB434" s="88">
        <f>SUM(AB424:AB433)</f>
        <v>6167.5705124678016</v>
      </c>
      <c r="AC434" s="88">
        <f>SUM(AC424:AC433)</f>
        <v>5375.019591911805</v>
      </c>
      <c r="AD434" s="88">
        <f>SUM(AD424:AD433)</f>
        <v>4948.9449110269961</v>
      </c>
      <c r="AE434" s="88">
        <f>SUM(AE424:AE433)</f>
        <v>4663.0946072180404</v>
      </c>
      <c r="AF434" s="89">
        <f t="shared" si="740"/>
        <v>4663.0946072180404</v>
      </c>
      <c r="AG434" s="88">
        <f>SUM(AG424:AG433)</f>
        <v>4426.2068934940198</v>
      </c>
      <c r="AH434" s="88">
        <f>SUM(AH424:AH433)</f>
        <v>4204.5932004713486</v>
      </c>
      <c r="AI434" s="88">
        <f>SUM(AI424:AI433)</f>
        <v>3987.6083339200113</v>
      </c>
      <c r="AJ434" s="88">
        <f>SUM(AJ424:AJ433)</f>
        <v>3773.3638836522327</v>
      </c>
      <c r="AK434" s="89">
        <f t="shared" si="741"/>
        <v>3773.3638836522327</v>
      </c>
      <c r="AL434" s="88">
        <f>SUM(AL424:AL433)</f>
        <v>3562.9287982514716</v>
      </c>
      <c r="AM434" s="88">
        <f>SUM(AM424:AM433)</f>
        <v>3358.0421992768925</v>
      </c>
      <c r="AN434" s="88">
        <f>SUM(AN424:AN433)</f>
        <v>3160.2769874320447</v>
      </c>
      <c r="AO434" s="88">
        <f>SUM(AO424:AO433)</f>
        <v>2970.7966459906411</v>
      </c>
      <c r="AP434" s="89">
        <f t="shared" si="742"/>
        <v>2970.7966459906411</v>
      </c>
      <c r="AQ434" s="88">
        <f>SUM(AQ424:AQ433)</f>
        <v>2790.3397200479458</v>
      </c>
      <c r="AR434" s="88">
        <f>SUM(AR424:AR433)</f>
        <v>2619.2837039725609</v>
      </c>
      <c r="AS434" s="88">
        <f>SUM(AS424:AS433)</f>
        <v>2457.7266332273493</v>
      </c>
      <c r="AT434" s="88">
        <f>SUM(AT424:AT433)</f>
        <v>2305.5615282511772</v>
      </c>
      <c r="AU434" s="89">
        <f t="shared" si="743"/>
        <v>2305.5615282511772</v>
      </c>
      <c r="AV434" s="88">
        <f>SUM(AV424:AV433)</f>
        <v>2162.5379767524864</v>
      </c>
      <c r="AW434" s="88">
        <f>SUM(AW424:AW433)</f>
        <v>2028.3101609447019</v>
      </c>
      <c r="AX434" s="88">
        <f>SUM(AX424:AX433)</f>
        <v>1902.4730012835641</v>
      </c>
      <c r="AY434" s="88">
        <f>SUM(AY424:AY433)</f>
        <v>1784.5886801425245</v>
      </c>
      <c r="AZ434" s="89">
        <f t="shared" si="744"/>
        <v>1784.5886801425245</v>
      </c>
      <c r="BA434" s="88">
        <f>SUM(BA424:BA433)</f>
        <v>1674.2056990598899</v>
      </c>
      <c r="BB434" s="88">
        <f>SUM(BB424:BB433)</f>
        <v>1570.8722852928311</v>
      </c>
      <c r="BC434" s="88">
        <f>SUM(BC424:BC433)</f>
        <v>1474.1455926537005</v>
      </c>
      <c r="BD434" s="88">
        <f>SUM(BD424:BD433)</f>
        <v>1383.5978105311738</v>
      </c>
      <c r="BE434" s="89">
        <f t="shared" si="745"/>
        <v>1383.5978105311738</v>
      </c>
      <c r="BF434" s="88">
        <f>SUM(BF424:BF433)</f>
        <v>1298.8200235635197</v>
      </c>
      <c r="BG434" s="88">
        <f>SUM(BG424:BG433)</f>
        <v>1219.4244514401876</v>
      </c>
      <c r="BH434" s="88">
        <f>SUM(BH424:BH433)</f>
        <v>1145.0455352898678</v>
      </c>
      <c r="BI434" s="88">
        <f>SUM(BI424:BI433)</f>
        <v>1075.3402141988925</v>
      </c>
      <c r="BJ434" s="89">
        <f t="shared" si="746"/>
        <v>1075.3402141988925</v>
      </c>
      <c r="BK434" s="88">
        <f>SUM(BK424:BK433)</f>
        <v>1009.9876435855138</v>
      </c>
      <c r="BL434" s="88">
        <f>SUM(BL424:BL433)</f>
        <v>948.68853897024712</v>
      </c>
      <c r="BM434" s="88">
        <f>SUM(BM424:BM433)</f>
        <v>891.16427824508241</v>
      </c>
      <c r="BN434" s="88">
        <f>SUM(BN424:BN433)</f>
        <v>837.15585833597095</v>
      </c>
      <c r="BO434" s="89">
        <f t="shared" si="747"/>
        <v>837.15585833597095</v>
      </c>
      <c r="BP434" s="88">
        <f>SUM(BP424:BP433)</f>
        <v>786.42277476555137</v>
      </c>
      <c r="BQ434" s="88">
        <f>SUM(BQ424:BQ433)</f>
        <v>738.74187250349416</v>
      </c>
      <c r="BR434" s="88">
        <f>SUM(BR424:BR433)</f>
        <v>693.90620174766786</v>
      </c>
      <c r="BS434" s="88">
        <f>SUM(BS424:BS433)</f>
        <v>651.72390150472074</v>
      </c>
      <c r="BT434" s="89">
        <f t="shared" si="748"/>
        <v>651.72390150472074</v>
      </c>
      <c r="BU434" s="88">
        <f>SUM(BU424:BU433)</f>
        <v>612.0171259955041</v>
      </c>
      <c r="BV434" s="88">
        <f>SUM(BV424:BV433)</f>
        <v>574.62102323240038</v>
      </c>
      <c r="BW434" s="88">
        <f>SUM(BW424:BW433)</f>
        <v>539.3827710325063</v>
      </c>
      <c r="BX434" s="88">
        <f>SUM(BX424:BX433)</f>
        <v>506.16067282534493</v>
      </c>
      <c r="BY434" s="89">
        <f t="shared" si="749"/>
        <v>506.16067282534493</v>
      </c>
      <c r="BZ434" s="88">
        <f>SUM(BZ424:BZ433)</f>
        <v>474.82331357407384</v>
      </c>
      <c r="CA434" s="88">
        <f>SUM(CA424:CA433)</f>
        <v>445.24877472509502</v>
      </c>
      <c r="CB434" s="88">
        <f>SUM(CB424:CB433)</f>
        <v>417.32390616362284</v>
      </c>
      <c r="CC434" s="88">
        <f>SUM(CC424:CC433)</f>
        <v>390.94365255272862</v>
      </c>
      <c r="CD434" s="89">
        <f t="shared" si="750"/>
        <v>390.94365255272862</v>
      </c>
      <c r="CE434" s="88">
        <f>SUM(CE424:CE433)</f>
        <v>366.01043108086719</v>
      </c>
      <c r="CF434" s="88">
        <f>SUM(CF424:CF433)</f>
        <v>342.43355746468433</v>
      </c>
      <c r="CG434" s="88">
        <f>SUM(CG424:CG433)</f>
        <v>320.12871700109952</v>
      </c>
      <c r="CH434" s="88">
        <f>SUM(CH424:CH433)</f>
        <v>299.01747749748915</v>
      </c>
      <c r="CI434" s="89">
        <f t="shared" si="751"/>
        <v>299.01747749748915</v>
      </c>
      <c r="CJ434" s="88">
        <f>SUM(CJ424:CJ433)</f>
        <v>279.02684100071303</v>
      </c>
      <c r="CK434" s="88">
        <f>SUM(CK424:CK433)</f>
        <v>260.08883137785892</v>
      </c>
      <c r="CL434" s="88">
        <f>SUM(CL424:CL433)</f>
        <v>242.14011495655961</v>
      </c>
      <c r="CM434" s="88">
        <f>SUM(CM424:CM433)</f>
        <v>225.12165159986944</v>
      </c>
      <c r="CN434" s="89">
        <f t="shared" si="752"/>
        <v>225.12165159986944</v>
      </c>
      <c r="CO434" s="88">
        <f>SUM(CO424:CO433)</f>
        <v>208.97837376422717</v>
      </c>
      <c r="CP434" s="88">
        <f>SUM(CP424:CP433)</f>
        <v>193.65889126150262</v>
      </c>
      <c r="CQ434" s="88">
        <f>SUM(CQ424:CQ433)</f>
        <v>179.11521961426047</v>
      </c>
      <c r="CR434" s="88">
        <f>SUM(CR424:CR433)</f>
        <v>165.30253005541636</v>
      </c>
      <c r="CS434" s="89">
        <f t="shared" si="753"/>
        <v>165.30253005541636</v>
      </c>
      <c r="CT434" s="88">
        <f>SUM(CT424:CT433)</f>
        <v>152.17891937811146</v>
      </c>
      <c r="CU434" s="88">
        <f>SUM(CU424:CU433)</f>
        <v>139.7051979854516</v>
      </c>
      <c r="CV434" s="88">
        <f>SUM(CV424:CV433)</f>
        <v>127.84469462632012</v>
      </c>
      <c r="CW434" s="88">
        <f>SUM(CW424:CW433)</f>
        <v>116.56307642885668</v>
      </c>
      <c r="CX434" s="89">
        <f t="shared" si="754"/>
        <v>116.56307642885668</v>
      </c>
      <c r="CY434" s="88">
        <f>SUM(CY424:CY433)</f>
        <v>0</v>
      </c>
      <c r="CZ434" s="88">
        <f>SUM(CZ424:CZ433)</f>
        <v>0</v>
      </c>
      <c r="DA434" s="88">
        <f>SUM(DA424:DA433)</f>
        <v>0</v>
      </c>
      <c r="DB434" s="88">
        <f>SUM(DB424:DB433)</f>
        <v>0</v>
      </c>
      <c r="DC434" s="89">
        <f t="shared" si="755"/>
        <v>0</v>
      </c>
      <c r="DD434" s="90">
        <f>SUM(DD424:DD433)</f>
        <v>-7655.1381562939278</v>
      </c>
    </row>
    <row r="435" spans="1:108" x14ac:dyDescent="0.25">
      <c r="A435" t="s">
        <v>5691</v>
      </c>
      <c r="B435" s="30" t="s">
        <v>4729</v>
      </c>
    </row>
    <row r="436" spans="1:108" x14ac:dyDescent="0.25">
      <c r="A436" t="s">
        <v>5692</v>
      </c>
      <c r="B436" s="32" t="s">
        <v>5120</v>
      </c>
      <c r="C436" s="24">
        <f>SUMIFS(Detail!AI:AI,Detail!$A:$A,$B436,Detail!$D:$D,1,Detail!$C:$C,1)</f>
        <v>0</v>
      </c>
      <c r="D436" s="24">
        <f>SUMIFS(Detail!AI:AI,Detail!$A:$A,$B436,Detail!$D:$D,1,Detail!$C:$C,2)</f>
        <v>0</v>
      </c>
      <c r="E436" s="24">
        <f>SUMIFS(Detail!AI:AI,Detail!$A:$A,$B436,Detail!$D:$D,1,Detail!$C:$C,3)</f>
        <v>151.64116884246678</v>
      </c>
      <c r="F436" s="24">
        <f>SUMIFS(Detail!AI:AI,Detail!$A:$A,$B436,Detail!$D:$D,1,Detail!$C:$C,4)</f>
        <v>240.59503878181906</v>
      </c>
      <c r="G436" s="33">
        <f t="shared" ref="G436:G446" si="756">SUM(C436:F436)</f>
        <v>392.23620762428584</v>
      </c>
      <c r="H436" s="24">
        <f>SUMIFS(Detail!AI:AI,Detail!$A:$A,$B436,Detail!$D:$D,2,Detail!$C:$C,1)</f>
        <v>182.53821029418464</v>
      </c>
      <c r="I436" s="24">
        <f>SUMIFS(Detail!AI:AI,Detail!$A:$A,$B436,Detail!$D:$D,2,Detail!$C:$C,2)</f>
        <v>206.46242011412915</v>
      </c>
      <c r="J436" s="24">
        <f>SUMIFS(Detail!AI:AI,Detail!$A:$A,$B436,Detail!$D:$D,2,Detail!$C:$C,3)</f>
        <v>305.26673677374822</v>
      </c>
      <c r="K436" s="24">
        <f>SUMIFS(Detail!AI:AI,Detail!$A:$A,$B436,Detail!$D:$D,2,Detail!$C:$C,4)</f>
        <v>313.80339532217454</v>
      </c>
      <c r="L436" s="33">
        <f t="shared" ref="L436:L446" si="757">SUM(H436:K436)</f>
        <v>1008.0707625042365</v>
      </c>
      <c r="M436" s="24">
        <f>SUMIFS(Detail!AI:AI,Detail!$A:$A,$B436,Detail!$D:$D,3,Detail!$C:$C,1)</f>
        <v>207.7297451880745</v>
      </c>
      <c r="N436" s="24">
        <f>SUMIFS(Detail!AI:AI,Detail!$A:$A,$B436,Detail!$D:$D,3,Detail!$C:$C,2)</f>
        <v>236.27012760113166</v>
      </c>
      <c r="O436" s="24">
        <f>SUMIFS(Detail!AI:AI,Detail!$A:$A,$B436,Detail!$D:$D,3,Detail!$C:$C,3)</f>
        <v>268.40104657761708</v>
      </c>
      <c r="P436" s="24">
        <f>SUMIFS(Detail!AI:AI,Detail!$A:$A,$B436,Detail!$D:$D,3,Detail!$C:$C,4)</f>
        <v>396.84675775296182</v>
      </c>
      <c r="Q436" s="33">
        <f t="shared" ref="Q436:Q446" si="758">SUM(M436:P436)</f>
        <v>1109.2476771197851</v>
      </c>
      <c r="R436" s="24">
        <f>SUMIFS(Detail!AI:AI,Detail!$A:$A,$B436,Detail!$D:$D,4,Detail!$C:$C,1)</f>
        <v>407.94441391877126</v>
      </c>
      <c r="S436" s="24">
        <f>SUMIFS(Detail!AI:AI,Detail!$A:$A,$B436,Detail!$D:$D,4,Detail!$C:$C,2)</f>
        <v>270.04866874449817</v>
      </c>
      <c r="T436" s="24">
        <f>SUMIFS(Detail!AI:AI,Detail!$A:$A,$B436,Detail!$D:$D,4,Detail!$C:$C,3)</f>
        <v>307.15116588147066</v>
      </c>
      <c r="U436" s="24">
        <f>SUMIFS(Detail!AI:AI,Detail!$A:$A,$B436,Detail!$D:$D,4,Detail!$C:$C,4)</f>
        <v>348.92136055090214</v>
      </c>
      <c r="V436" s="33">
        <f t="shared" ref="V436:V446" si="759">SUM(R436:U436)</f>
        <v>1334.0656090956422</v>
      </c>
      <c r="W436" s="24">
        <f>SUMIFS(Detail!AI:AI,Detail!$A:$A,$B436,Detail!$D:$D,5,Detail!$C:$C,1)</f>
        <v>515.90078507884982</v>
      </c>
      <c r="X436" s="24">
        <f>SUMIFS(Detail!AI:AI,Detail!$A:$A,$B436,Detail!$D:$D,5,Detail!$C:$C,2)</f>
        <v>530.32773809440278</v>
      </c>
      <c r="Y436" s="24">
        <f>SUMIFS(Detail!AI:AI,Detail!$A:$A,$B436,Detail!$D:$D,5,Detail!$C:$C,3)</f>
        <v>351.06326936784626</v>
      </c>
      <c r="Z436" s="24">
        <f>SUMIFS(Detail!AI:AI,Detail!$A:$A,$B436,Detail!$D:$D,5,Detail!$C:$C,4)</f>
        <v>399.29651564591313</v>
      </c>
      <c r="AA436" s="33">
        <f t="shared" ref="AA436:AA446" si="760">SUM(W436:Z436)</f>
        <v>1796.588308187012</v>
      </c>
      <c r="AB436" s="24">
        <f>SUMIFS(Detail!AI:AI,Detail!$A:$A,$B436,Detail!$D:$D,6,Detail!$C:$C,1)</f>
        <v>12.24829781151675</v>
      </c>
      <c r="AC436" s="24">
        <f>SUMIFS(Detail!AI:AI,Detail!$A:$A,$B436,Detail!$D:$D,6,Detail!$C:$C,2)</f>
        <v>1.0871054619201459E-3</v>
      </c>
      <c r="AD436" s="24">
        <f>SUMIFS(Detail!AI:AI,Detail!$A:$A,$B436,Detail!$D:$D,6,Detail!$C:$C,3)</f>
        <v>5.5150121625047177E-7</v>
      </c>
      <c r="AE436" s="24">
        <f>SUMIFS(Detail!AI:AI,Detail!$A:$A,$B436,Detail!$D:$D,6,Detail!$C:$C,4)</f>
        <v>5.5752025218680501E-10</v>
      </c>
      <c r="AF436" s="33">
        <f t="shared" ref="AF436:AF446" si="761">SUM(AB436:AE436)</f>
        <v>12.249385469037406</v>
      </c>
      <c r="AG436" s="24">
        <f>SUMIFS(Detail!AI:AI,Detail!$A:$A,$B436,Detail!$D:$D,7,Detail!$C:$C,1)</f>
        <v>9.0949470177292824E-13</v>
      </c>
      <c r="AH436" s="24">
        <f>SUMIFS(Detail!AI:AI,Detail!$A:$A,$B436,Detail!$D:$D,7,Detail!$C:$C,2)</f>
        <v>0</v>
      </c>
      <c r="AI436" s="24">
        <f>SUMIFS(Detail!AI:AI,Detail!$A:$A,$B436,Detail!$D:$D,7,Detail!$C:$C,3)</f>
        <v>0</v>
      </c>
      <c r="AJ436" s="24">
        <f>SUMIFS(Detail!AI:AI,Detail!$A:$A,$B436,Detail!$D:$D,7,Detail!$C:$C,4)</f>
        <v>0</v>
      </c>
      <c r="AK436" s="33">
        <f t="shared" ref="AK436:AK446" si="762">SUM(AG436:AJ436)</f>
        <v>9.0949470177292824E-13</v>
      </c>
      <c r="AL436" s="24">
        <f>SUMIFS(Detail!AI:AI,Detail!$A:$A,$B436,Detail!$D:$D,8,Detail!$C:$C,1)</f>
        <v>0</v>
      </c>
      <c r="AM436" s="24">
        <f>SUMIFS(Detail!AI:AI,Detail!$A:$A,$B436,Detail!$D:$D,8,Detail!$C:$C,2)</f>
        <v>0</v>
      </c>
      <c r="AN436" s="24">
        <f>SUMIFS(Detail!AI:AI,Detail!$A:$A,$B436,Detail!$D:$D,8,Detail!$C:$C,3)</f>
        <v>0</v>
      </c>
      <c r="AO436" s="24">
        <f>SUMIFS(Detail!AI:AI,Detail!$A:$A,$B436,Detail!$D:$D,8,Detail!$C:$C,4)</f>
        <v>0</v>
      </c>
      <c r="AP436" s="33">
        <f t="shared" ref="AP436:AP446" si="763">SUM(AL436:AO436)</f>
        <v>0</v>
      </c>
      <c r="AQ436" s="24">
        <f>SUMIFS(Detail!AI:AI,Detail!$A:$A,$B436,Detail!$D:$D,9,Detail!$C:$C,1)</f>
        <v>0</v>
      </c>
      <c r="AR436" s="24">
        <f>SUMIFS(Detail!AI:AI,Detail!$A:$A,$B436,Detail!$D:$D,9,Detail!$C:$C,2)</f>
        <v>0</v>
      </c>
      <c r="AS436" s="24">
        <f>SUMIFS(Detail!AI:AI,Detail!$A:$A,$B436,Detail!$D:$D,9,Detail!$C:$C,3)</f>
        <v>0</v>
      </c>
      <c r="AT436" s="24">
        <f>SUMIFS(Detail!AI:AI,Detail!$A:$A,$B436,Detail!$D:$D,9,Detail!$C:$C,4)</f>
        <v>0</v>
      </c>
      <c r="AU436" s="33">
        <f t="shared" ref="AU436:AU446" si="764">SUM(AQ436:AT436)</f>
        <v>0</v>
      </c>
      <c r="AV436" s="24">
        <f>SUMIFS(Detail!AI:AI,Detail!$A:$A,$B436,Detail!$D:$D,10,Detail!$C:$C,1)</f>
        <v>0</v>
      </c>
      <c r="AW436" s="24">
        <f>SUMIFS(Detail!AI:AI,Detail!$A:$A,$B436,Detail!$D:$D,10,Detail!$C:$C,2)</f>
        <v>0</v>
      </c>
      <c r="AX436" s="24">
        <f>SUMIFS(Detail!AI:AI,Detail!$A:$A,$B436,Detail!$D:$D,10,Detail!$C:$C,3)</f>
        <v>0</v>
      </c>
      <c r="AY436" s="24">
        <f>SUMIFS(Detail!AI:AI,Detail!$A:$A,$B436,Detail!$D:$D,10,Detail!$C:$C,4)</f>
        <v>0</v>
      </c>
      <c r="AZ436" s="33">
        <f t="shared" ref="AZ436:AZ446" si="765">SUM(AV436:AY436)</f>
        <v>0</v>
      </c>
      <c r="BA436" s="24">
        <f>SUMIFS(Detail!AI:AI,Detail!$A:$A,$B436,Detail!$D:$D,11,Detail!$C:$C,1)</f>
        <v>0</v>
      </c>
      <c r="BB436" s="24">
        <f>SUMIFS(Detail!AI:AI,Detail!$A:$A,$B436,Detail!$D:$D,11,Detail!$C:$C,2)</f>
        <v>0</v>
      </c>
      <c r="BC436" s="24">
        <f>SUMIFS(Detail!AI:AI,Detail!$A:$A,$B436,Detail!$D:$D,11,Detail!$C:$C,3)</f>
        <v>0</v>
      </c>
      <c r="BD436" s="24">
        <f>SUMIFS(Detail!AI:AI,Detail!$A:$A,$B436,Detail!$D:$D,11,Detail!$C:$C,4)</f>
        <v>0</v>
      </c>
      <c r="BE436" s="33">
        <f t="shared" ref="BE436:BE446" si="766">SUM(BA436:BD436)</f>
        <v>0</v>
      </c>
      <c r="BF436" s="24">
        <f>SUMIFS(Detail!AI:AI,Detail!$A:$A,$B436,Detail!$D:$D,12,Detail!$C:$C,1)</f>
        <v>0</v>
      </c>
      <c r="BG436" s="24">
        <f>SUMIFS(Detail!AI:AI,Detail!$A:$A,$B436,Detail!$D:$D,12,Detail!$C:$C,2)</f>
        <v>0</v>
      </c>
      <c r="BH436" s="24">
        <f>SUMIFS(Detail!AI:AI,Detail!$A:$A,$B436,Detail!$D:$D,12,Detail!$C:$C,3)</f>
        <v>0</v>
      </c>
      <c r="BI436" s="24">
        <f>SUMIFS(Detail!AI:AI,Detail!$A:$A,$B436,Detail!$D:$D,12,Detail!$C:$C,4)</f>
        <v>0</v>
      </c>
      <c r="BJ436" s="33">
        <f t="shared" ref="BJ436:BJ446" si="767">SUM(BF436:BI436)</f>
        <v>0</v>
      </c>
      <c r="BK436" s="24">
        <f>SUMIFS(Detail!AI:AI,Detail!$A:$A,$B436,Detail!$D:$D,13,Detail!$C:$C,1)</f>
        <v>0</v>
      </c>
      <c r="BL436" s="24">
        <f>SUMIFS(Detail!AI:AI,Detail!$A:$A,$B436,Detail!$D:$D,13,Detail!$C:$C,2)</f>
        <v>0</v>
      </c>
      <c r="BM436" s="24">
        <f>SUMIFS(Detail!AI:AI,Detail!$A:$A,$B436,Detail!$D:$D,13,Detail!$C:$C,3)</f>
        <v>0</v>
      </c>
      <c r="BN436" s="24">
        <f>SUMIFS(Detail!AI:AI,Detail!$A:$A,$B436,Detail!$D:$D,13,Detail!$C:$C,4)</f>
        <v>0</v>
      </c>
      <c r="BO436" s="33">
        <f t="shared" ref="BO436:BO446" si="768">SUM(BK436:BN436)</f>
        <v>0</v>
      </c>
      <c r="BP436" s="24">
        <f>SUMIFS(Detail!AI:AI,Detail!$A:$A,$B436,Detail!$D:$D,14,Detail!$C:$C,1)</f>
        <v>0</v>
      </c>
      <c r="BQ436" s="24">
        <f>SUMIFS(Detail!AI:AI,Detail!$A:$A,$B436,Detail!$D:$D,14,Detail!$C:$C,2)</f>
        <v>0</v>
      </c>
      <c r="BR436" s="24">
        <f>SUMIFS(Detail!AI:AI,Detail!$A:$A,$B436,Detail!$D:$D,14,Detail!$C:$C,3)</f>
        <v>0</v>
      </c>
      <c r="BS436" s="24">
        <f>SUMIFS(Detail!AI:AI,Detail!$A:$A,$B436,Detail!$D:$D,14,Detail!$C:$C,4)</f>
        <v>0</v>
      </c>
      <c r="BT436" s="33">
        <f t="shared" ref="BT436:BT446" si="769">SUM(BP436:BS436)</f>
        <v>0</v>
      </c>
      <c r="BU436" s="24">
        <f>SUMIFS(Detail!AI:AI,Detail!$A:$A,$B436,Detail!$D:$D,15,Detail!$C:$C,1)</f>
        <v>0</v>
      </c>
      <c r="BV436" s="24">
        <f>SUMIFS(Detail!AI:AI,Detail!$A:$A,$B436,Detail!$D:$D,15,Detail!$C:$C,2)</f>
        <v>0</v>
      </c>
      <c r="BW436" s="24">
        <f>SUMIFS(Detail!AI:AI,Detail!$A:$A,$B436,Detail!$D:$D,15,Detail!$C:$C,3)</f>
        <v>0</v>
      </c>
      <c r="BX436" s="24">
        <f>SUMIFS(Detail!AI:AI,Detail!$A:$A,$B436,Detail!$D:$D,15,Detail!$C:$C,4)</f>
        <v>0</v>
      </c>
      <c r="BY436" s="33">
        <f t="shared" ref="BY436:BY446" si="770">SUM(BU436:BX436)</f>
        <v>0</v>
      </c>
      <c r="BZ436" s="24">
        <f>SUMIFS(Detail!AI:AI,Detail!$A:$A,$B436,Detail!$D:$D,16,Detail!$C:$C,1)</f>
        <v>0</v>
      </c>
      <c r="CA436" s="24">
        <f>SUMIFS(Detail!AI:AI,Detail!$A:$A,$B436,Detail!$D:$D,16,Detail!$C:$C,2)</f>
        <v>0</v>
      </c>
      <c r="CB436" s="24">
        <f>SUMIFS(Detail!AI:AI,Detail!$A:$A,$B436,Detail!$D:$D,16,Detail!$C:$C,3)</f>
        <v>0</v>
      </c>
      <c r="CC436" s="24">
        <f>SUMIFS(Detail!AI:AI,Detail!$A:$A,$B436,Detail!$D:$D,16,Detail!$C:$C,4)</f>
        <v>0</v>
      </c>
      <c r="CD436" s="33">
        <f t="shared" ref="CD436:CD446" si="771">SUM(BZ436:CC436)</f>
        <v>0</v>
      </c>
      <c r="CE436" s="24">
        <f>SUMIFS(Detail!AI:AI,Detail!$A:$A,$B436,Detail!$D:$D,17,Detail!$C:$C,1)</f>
        <v>0</v>
      </c>
      <c r="CF436" s="24">
        <f>SUMIFS(Detail!AI:AI,Detail!$A:$A,$B436,Detail!$D:$D,17,Detail!$C:$C,2)</f>
        <v>0</v>
      </c>
      <c r="CG436" s="24">
        <f>SUMIFS(Detail!AI:AI,Detail!$A:$A,$B436,Detail!$D:$D,17,Detail!$C:$C,3)</f>
        <v>0</v>
      </c>
      <c r="CH436" s="24">
        <f>SUMIFS(Detail!AI:AI,Detail!$A:$A,$B436,Detail!$D:$D,17,Detail!$C:$C,4)</f>
        <v>0</v>
      </c>
      <c r="CI436" s="33">
        <f t="shared" ref="CI436:CI446" si="772">SUM(CE436:CH436)</f>
        <v>0</v>
      </c>
      <c r="CJ436" s="24">
        <f>SUMIFS(Detail!AI:AI,Detail!$A:$A,$B436,Detail!$D:$D,18,Detail!$C:$C,1)</f>
        <v>0</v>
      </c>
      <c r="CK436" s="24">
        <f>SUMIFS(Detail!AI:AI,Detail!$A:$A,$B436,Detail!$D:$D,18,Detail!$C:$C,2)</f>
        <v>0</v>
      </c>
      <c r="CL436" s="24">
        <f>SUMIFS(Detail!AI:AI,Detail!$A:$A,$B436,Detail!$D:$D,18,Detail!$C:$C,3)</f>
        <v>0</v>
      </c>
      <c r="CM436" s="24">
        <f>SUMIFS(Detail!AI:AI,Detail!$A:$A,$B436,Detail!$D:$D,18,Detail!$C:$C,4)</f>
        <v>0</v>
      </c>
      <c r="CN436" s="33">
        <f t="shared" ref="CN436:CN446" si="773">SUM(CJ436:CM436)</f>
        <v>0</v>
      </c>
      <c r="CO436" s="24">
        <f>SUMIFS(Detail!AI:AI,Detail!$A:$A,$B436,Detail!$D:$D,19,Detail!$C:$C,1)</f>
        <v>0</v>
      </c>
      <c r="CP436" s="24">
        <f>SUMIFS(Detail!AI:AI,Detail!$A:$A,$B436,Detail!$D:$D,19,Detail!$C:$C,2)</f>
        <v>0</v>
      </c>
      <c r="CQ436" s="24">
        <f>SUMIFS(Detail!AI:AI,Detail!$A:$A,$B436,Detail!$D:$D,19,Detail!$C:$C,3)</f>
        <v>0</v>
      </c>
      <c r="CR436" s="24">
        <f>SUMIFS(Detail!AI:AI,Detail!$A:$A,$B436,Detail!$D:$D,19,Detail!$C:$C,4)</f>
        <v>0</v>
      </c>
      <c r="CS436" s="33">
        <f t="shared" ref="CS436:CS446" si="774">SUM(CO436:CR436)</f>
        <v>0</v>
      </c>
      <c r="CT436" s="24">
        <f>SUMIFS(Detail!AI:AI,Detail!$A:$A,$B436,Detail!$D:$D,20,Detail!$C:$C,1)</f>
        <v>0</v>
      </c>
      <c r="CU436" s="24">
        <f>SUMIFS(Detail!AI:AI,Detail!$A:$A,$B436,Detail!$D:$D,20,Detail!$C:$C,2)</f>
        <v>0</v>
      </c>
      <c r="CV436" s="24">
        <f>SUMIFS(Detail!AI:AI,Detail!$A:$A,$B436,Detail!$D:$D,20,Detail!$C:$C,3)</f>
        <v>0</v>
      </c>
      <c r="CW436" s="24">
        <f>SUMIFS(Detail!AI:AI,Detail!$A:$A,$B436,Detail!$D:$D,20,Detail!$C:$C,4)</f>
        <v>0</v>
      </c>
      <c r="CX436" s="33">
        <f t="shared" ref="CX436:CX446" si="775">SUM(CT436:CW436)</f>
        <v>0</v>
      </c>
      <c r="CY436" s="24">
        <f>SUMIFS(Detail!AI:AI,Detail!$A:$A,$B436,Detail!$D:$D,21,Detail!$C:$C,1)</f>
        <v>0</v>
      </c>
      <c r="CZ436" s="24">
        <f>SUMIFS(Detail!AI:AI,Detail!$A:$A,$B436,Detail!$D:$D,21,Detail!$C:$C,2)</f>
        <v>0</v>
      </c>
      <c r="DA436" s="24">
        <f>SUMIFS(Detail!AI:AI,Detail!$A:$A,$B436,Detail!$D:$D,21,Detail!$C:$C,3)</f>
        <v>0</v>
      </c>
      <c r="DB436" s="24">
        <f>SUMIFS(Detail!AI:AI,Detail!$A:$A,$B436,Detail!$D:$D,21,Detail!$C:$C,4)</f>
        <v>0</v>
      </c>
      <c r="DC436" s="33">
        <f t="shared" ref="DC436:DC446" si="776">SUM(CY436:DB436)</f>
        <v>0</v>
      </c>
      <c r="DD436" s="86">
        <f>SUMIFS(Detail!AI:AI,Detail!$A:$A,$B436,Detail!$B:$B,"&gt;60")</f>
        <v>12.249385469038316</v>
      </c>
    </row>
    <row r="437" spans="1:108" x14ac:dyDescent="0.25">
      <c r="A437" t="s">
        <v>5693</v>
      </c>
      <c r="B437" s="32" t="s">
        <v>5121</v>
      </c>
      <c r="C437" s="24">
        <f>SUMIFS(Detail!AI:AI,Detail!$A:$A,$B437,Detail!$D:$D,1,Detail!$C:$C,1)</f>
        <v>0</v>
      </c>
      <c r="D437" s="24">
        <f>SUMIFS(Detail!AI:AI,Detail!$A:$A,$B437,Detail!$D:$D,1,Detail!$C:$C,2)</f>
        <v>0</v>
      </c>
      <c r="E437" s="24">
        <f>SUMIFS(Detail!AI:AI,Detail!$A:$A,$B437,Detail!$D:$D,1,Detail!$C:$C,3)</f>
        <v>36.208027293908877</v>
      </c>
      <c r="F437" s="24">
        <f>SUMIFS(Detail!AI:AI,Detail!$A:$A,$B437,Detail!$D:$D,1,Detail!$C:$C,4)</f>
        <v>160.23375705103652</v>
      </c>
      <c r="G437" s="33">
        <f t="shared" si="756"/>
        <v>196.4417843449454</v>
      </c>
      <c r="H437" s="24">
        <f>SUMIFS(Detail!AI:AI,Detail!$A:$A,$B437,Detail!$D:$D,2,Detail!$C:$C,1)</f>
        <v>159.3342302953526</v>
      </c>
      <c r="I437" s="24">
        <f>SUMIFS(Detail!AI:AI,Detail!$A:$A,$B437,Detail!$D:$D,2,Detail!$C:$C,2)</f>
        <v>130.22767099012049</v>
      </c>
      <c r="J437" s="24">
        <f>SUMIFS(Detail!AI:AI,Detail!$A:$A,$B437,Detail!$D:$D,2,Detail!$C:$C,3)</f>
        <v>168.33550842146502</v>
      </c>
      <c r="K437" s="24">
        <f>SUMIFS(Detail!AI:AI,Detail!$A:$A,$B437,Detail!$D:$D,2,Detail!$C:$C,4)</f>
        <v>253.97368654389925</v>
      </c>
      <c r="L437" s="33">
        <f t="shared" si="757"/>
        <v>711.87109625083735</v>
      </c>
      <c r="M437" s="24">
        <f>SUMIFS(Detail!AI:AI,Detail!$A:$A,$B437,Detail!$D:$D,3,Detail!$C:$C,1)</f>
        <v>225.05927700715426</v>
      </c>
      <c r="N437" s="24">
        <f>SUMIFS(Detail!AI:AI,Detail!$A:$A,$B437,Detail!$D:$D,3,Detail!$C:$C,2)</f>
        <v>187.59259851122056</v>
      </c>
      <c r="O437" s="24">
        <f>SUMIFS(Detail!AI:AI,Detail!$A:$A,$B437,Detail!$D:$D,3,Detail!$C:$C,3)</f>
        <v>156.67706108658604</v>
      </c>
      <c r="P437" s="24">
        <f>SUMIFS(Detail!AI:AI,Detail!$A:$A,$B437,Detail!$D:$D,3,Detail!$C:$C,4)</f>
        <v>192.73834187306375</v>
      </c>
      <c r="Q437" s="33">
        <f t="shared" si="758"/>
        <v>762.0672784780246</v>
      </c>
      <c r="R437" s="24">
        <f>SUMIFS(Detail!AI:AI,Detail!$A:$A,$B437,Detail!$D:$D,4,Detail!$C:$C,1)</f>
        <v>279.16430213406875</v>
      </c>
      <c r="S437" s="24">
        <f>SUMIFS(Detail!AI:AI,Detail!$A:$A,$B437,Detail!$D:$D,4,Detail!$C:$C,2)</f>
        <v>246.12692861812661</v>
      </c>
      <c r="T437" s="24">
        <f>SUMIFS(Detail!AI:AI,Detail!$A:$A,$B437,Detail!$D:$D,4,Detail!$C:$C,3)</f>
        <v>204.77820620600005</v>
      </c>
      <c r="U437" s="24">
        <f>SUMIFS(Detail!AI:AI,Detail!$A:$A,$B437,Detail!$D:$D,4,Detail!$C:$C,4)</f>
        <v>170.80167674564154</v>
      </c>
      <c r="V437" s="33">
        <f t="shared" si="759"/>
        <v>900.87111370383695</v>
      </c>
      <c r="W437" s="24">
        <f>SUMIFS(Detail!AI:AI,Detail!$A:$A,$B437,Detail!$D:$D,5,Detail!$C:$C,1)</f>
        <v>207.50885861648385</v>
      </c>
      <c r="X437" s="24">
        <f>SUMIFS(Detail!AI:AI,Detail!$A:$A,$B437,Detail!$D:$D,5,Detail!$C:$C,2)</f>
        <v>297.36008917564732</v>
      </c>
      <c r="Y437" s="24">
        <f>SUMIFS(Detail!AI:AI,Detail!$A:$A,$B437,Detail!$D:$D,5,Detail!$C:$C,3)</f>
        <v>261.96758075898651</v>
      </c>
      <c r="Z437" s="24">
        <f>SUMIFS(Detail!AI:AI,Detail!$A:$A,$B437,Detail!$D:$D,5,Detail!$C:$C,4)</f>
        <v>217.99243635265793</v>
      </c>
      <c r="AA437" s="33">
        <f t="shared" si="760"/>
        <v>984.82896490377561</v>
      </c>
      <c r="AB437" s="24">
        <f>SUMIFS(Detail!AI:AI,Detail!$A:$A,$B437,Detail!$D:$D,6,Detail!$C:$C,1)</f>
        <v>146.26687385999321</v>
      </c>
      <c r="AC437" s="24">
        <f>SUMIFS(Detail!AI:AI,Detail!$A:$A,$B437,Detail!$D:$D,6,Detail!$C:$C,2)</f>
        <v>84.505419341906872</v>
      </c>
      <c r="AD437" s="24">
        <f>SUMIFS(Detail!AI:AI,Detail!$A:$A,$B437,Detail!$D:$D,6,Detail!$C:$C,3)</f>
        <v>55.70201152648724</v>
      </c>
      <c r="AE437" s="24">
        <f>SUMIFS(Detail!AI:AI,Detail!$A:$A,$B437,Detail!$D:$D,6,Detail!$C:$C,4)</f>
        <v>39.542536508289686</v>
      </c>
      <c r="AF437" s="33">
        <f t="shared" si="761"/>
        <v>326.01684123667701</v>
      </c>
      <c r="AG437" s="24">
        <f>SUMIFS(Detail!AI:AI,Detail!$A:$A,$B437,Detail!$D:$D,7,Detail!$C:$C,1)</f>
        <v>29.444216529841469</v>
      </c>
      <c r="AH437" s="24">
        <f>SUMIFS(Detail!AI:AI,Detail!$A:$A,$B437,Detail!$D:$D,7,Detail!$C:$C,2)</f>
        <v>22.681707243889377</v>
      </c>
      <c r="AI437" s="24">
        <f>SUMIFS(Detail!AI:AI,Detail!$A:$A,$B437,Detail!$D:$D,7,Detail!$C:$C,3)</f>
        <v>17.926348297560708</v>
      </c>
      <c r="AJ437" s="24">
        <f>SUMIFS(Detail!AI:AI,Detail!$A:$A,$B437,Detail!$D:$D,7,Detail!$C:$C,4)</f>
        <v>14.45740034957953</v>
      </c>
      <c r="AK437" s="33">
        <f t="shared" si="762"/>
        <v>84.509672420871084</v>
      </c>
      <c r="AL437" s="24">
        <f>SUMIFS(Detail!AI:AI,Detail!$A:$A,$B437,Detail!$D:$D,8,Detail!$C:$C,1)</f>
        <v>11.853011676937967</v>
      </c>
      <c r="AM437" s="24">
        <f>SUMIFS(Detail!AI:AI,Detail!$A:$A,$B437,Detail!$D:$D,8,Detail!$C:$C,2)</f>
        <v>9.8516931567851316</v>
      </c>
      <c r="AN437" s="24">
        <f>SUMIFS(Detail!AI:AI,Detail!$A:$A,$B437,Detail!$D:$D,8,Detail!$C:$C,3)</f>
        <v>8.2838849711747571</v>
      </c>
      <c r="AO437" s="24">
        <f>SUMIFS(Detail!AI:AI,Detail!$A:$A,$B437,Detail!$D:$D,8,Detail!$C:$C,4)</f>
        <v>7.0355511792931793</v>
      </c>
      <c r="AP437" s="33">
        <f t="shared" si="763"/>
        <v>37.024140984191035</v>
      </c>
      <c r="AQ437" s="24">
        <f>SUMIFS(Detail!AI:AI,Detail!$A:$A,$B437,Detail!$D:$D,9,Detail!$C:$C,1)</f>
        <v>6.0276435564433086</v>
      </c>
      <c r="AR437" s="24">
        <f>SUMIFS(Detail!AI:AI,Detail!$A:$A,$B437,Detail!$D:$D,9,Detail!$C:$C,2)</f>
        <v>5.2039508664342975</v>
      </c>
      <c r="AS437" s="24">
        <f>SUMIFS(Detail!AI:AI,Detail!$A:$A,$B437,Detail!$D:$D,9,Detail!$C:$C,3)</f>
        <v>4.5236181435166145</v>
      </c>
      <c r="AT437" s="24">
        <f>SUMIFS(Detail!AI:AI,Detail!$A:$A,$B437,Detail!$D:$D,9,Detail!$C:$C,4)</f>
        <v>3.9563834161886007</v>
      </c>
      <c r="AU437" s="33">
        <f t="shared" si="764"/>
        <v>19.711595982582821</v>
      </c>
      <c r="AV437" s="24">
        <f>SUMIFS(Detail!AI:AI,Detail!$A:$A,$B437,Detail!$D:$D,10,Detail!$C:$C,1)</f>
        <v>3.4794556969327459</v>
      </c>
      <c r="AW437" s="24">
        <f>SUMIFS(Detail!AI:AI,Detail!$A:$A,$B437,Detail!$D:$D,10,Detail!$C:$C,2)</f>
        <v>3.0754165649564129</v>
      </c>
      <c r="AX437" s="24">
        <f>SUMIFS(Detail!AI:AI,Detail!$A:$A,$B437,Detail!$D:$D,10,Detail!$C:$C,3)</f>
        <v>2.7307782141392636</v>
      </c>
      <c r="AY437" s="24">
        <f>SUMIFS(Detail!AI:AI,Detail!$A:$A,$B437,Detail!$D:$D,10,Detail!$C:$C,4)</f>
        <v>2.4349729948503409</v>
      </c>
      <c r="AZ437" s="33">
        <f t="shared" si="765"/>
        <v>11.720623470878763</v>
      </c>
      <c r="BA437" s="24">
        <f>SUMIFS(Detail!AI:AI,Detail!$A:$A,$B437,Detail!$D:$D,11,Detail!$C:$C,1)</f>
        <v>2.1796328326599905</v>
      </c>
      <c r="BB437" s="24">
        <f>SUMIFS(Detail!AI:AI,Detail!$A:$A,$B437,Detail!$D:$D,11,Detail!$C:$C,2)</f>
        <v>1.9580672217130086</v>
      </c>
      <c r="BC437" s="24">
        <f>SUMIFS(Detail!AI:AI,Detail!$A:$A,$B437,Detail!$D:$D,11,Detail!$C:$C,3)</f>
        <v>1.7648796566491001</v>
      </c>
      <c r="BD437" s="24">
        <f>SUMIFS(Detail!AI:AI,Detail!$A:$A,$B437,Detail!$D:$D,11,Detail!$C:$C,4)</f>
        <v>1.595682123541792</v>
      </c>
      <c r="BE437" s="33">
        <f t="shared" si="766"/>
        <v>7.4982618345638912</v>
      </c>
      <c r="BF437" s="24">
        <f>SUMIFS(Detail!AI:AI,Detail!$A:$A,$B437,Detail!$D:$D,12,Detail!$C:$C,1)</f>
        <v>1.4468800591857871</v>
      </c>
      <c r="BG437" s="24">
        <f>SUMIFS(Detail!AI:AI,Detail!$A:$A,$B437,Detail!$D:$D,12,Detail!$C:$C,2)</f>
        <v>1.3155086241422396</v>
      </c>
      <c r="BH437" s="24">
        <f>SUMIFS(Detail!AI:AI,Detail!$A:$A,$B437,Detail!$D:$D,12,Detail!$C:$C,3)</f>
        <v>1.1991067970479889</v>
      </c>
      <c r="BI437" s="24">
        <f>SUMIFS(Detail!AI:AI,Detail!$A:$A,$B437,Detail!$D:$D,12,Detail!$C:$C,4)</f>
        <v>1.0956196583947531</v>
      </c>
      <c r="BJ437" s="33">
        <f t="shared" si="767"/>
        <v>5.0571151387707687</v>
      </c>
      <c r="BK437" s="24">
        <f>SUMIFS(Detail!AI:AI,Detail!$A:$A,$B437,Detail!$D:$D,13,Detail!$C:$C,1)</f>
        <v>1.0033219025940525</v>
      </c>
      <c r="BL437" s="24">
        <f>SUMIFS(Detail!AI:AI,Detail!$A:$A,$B437,Detail!$D:$D,13,Detail!$C:$C,2)</f>
        <v>0.92075749004152385</v>
      </c>
      <c r="BM437" s="24">
        <f>SUMIFS(Detail!AI:AI,Detail!$A:$A,$B437,Detail!$D:$D,13,Detail!$C:$C,3)</f>
        <v>0.84669168004620587</v>
      </c>
      <c r="BN437" s="24">
        <f>SUMIFS(Detail!AI:AI,Detail!$A:$A,$B437,Detail!$D:$D,13,Detail!$C:$C,4)</f>
        <v>0.78007264025518452</v>
      </c>
      <c r="BO437" s="33">
        <f t="shared" si="768"/>
        <v>3.5508437129369668</v>
      </c>
      <c r="BP437" s="24">
        <f>SUMIFS(Detail!AI:AI,Detail!$A:$A,$B437,Detail!$D:$D,14,Detail!$C:$C,1)</f>
        <v>0.72000052107932788</v>
      </c>
      <c r="BQ437" s="24">
        <f>SUMIFS(Detail!AI:AI,Detail!$A:$A,$B437,Detail!$D:$D,14,Detail!$C:$C,2)</f>
        <v>0.66570239162820144</v>
      </c>
      <c r="BR437" s="24">
        <f>SUMIFS(Detail!AI:AI,Detail!$A:$A,$B437,Detail!$D:$D,14,Detail!$C:$C,3)</f>
        <v>0.61651180970193309</v>
      </c>
      <c r="BS437" s="24">
        <f>SUMIFS(Detail!AI:AI,Detail!$A:$A,$B437,Detail!$D:$D,14,Detail!$C:$C,4)</f>
        <v>0.57185207895327039</v>
      </c>
      <c r="BT437" s="33">
        <f t="shared" si="769"/>
        <v>2.5740668013627328</v>
      </c>
      <c r="BU437" s="24">
        <f>SUMIFS(Detail!AI:AI,Detail!$A:$A,$B437,Detail!$D:$D,15,Detail!$C:$C,1)</f>
        <v>0.53122245770373411</v>
      </c>
      <c r="BV437" s="24">
        <f>SUMIFS(Detail!AI:AI,Detail!$A:$A,$B437,Detail!$D:$D,15,Detail!$C:$C,2)</f>
        <v>0.49418674420576281</v>
      </c>
      <c r="BW437" s="24">
        <f>SUMIFS(Detail!AI:AI,Detail!$A:$A,$B437,Detail!$D:$D,15,Detail!$C:$C,3)</f>
        <v>0.46036378553753821</v>
      </c>
      <c r="BX437" s="24">
        <f>SUMIFS(Detail!AI:AI,Detail!$A:$A,$B437,Detail!$D:$D,15,Detail!$C:$C,4)</f>
        <v>0.42941955173455426</v>
      </c>
      <c r="BY437" s="33">
        <f t="shared" si="770"/>
        <v>1.9151925391815894</v>
      </c>
      <c r="BZ437" s="24">
        <f>SUMIFS(Detail!AI:AI,Detail!$A:$A,$B437,Detail!$D:$D,16,Detail!$C:$C,1)</f>
        <v>0.40106048962252316</v>
      </c>
      <c r="CA437" s="24">
        <f>SUMIFS(Detail!AI:AI,Detail!$A:$A,$B437,Detail!$D:$D,16,Detail!$C:$C,2)</f>
        <v>0.37502792790201056</v>
      </c>
      <c r="CB437" s="24">
        <f>SUMIFS(Detail!AI:AI,Detail!$A:$A,$B437,Detail!$D:$D,16,Detail!$C:$C,3)</f>
        <v>0.35109334950902849</v>
      </c>
      <c r="CC437" s="24">
        <f>SUMIFS(Detail!AI:AI,Detail!$A:$A,$B437,Detail!$D:$D,16,Detail!$C:$C,4)</f>
        <v>0.32905438253646935</v>
      </c>
      <c r="CD437" s="33">
        <f t="shared" si="771"/>
        <v>1.4562361495700316</v>
      </c>
      <c r="CE437" s="24">
        <f>SUMIFS(Detail!AI:AI,Detail!$A:$A,$B437,Detail!$D:$D,17,Detail!$C:$C,1)</f>
        <v>0.3087313889732286</v>
      </c>
      <c r="CF437" s="24">
        <f>SUMIFS(Detail!AI:AI,Detail!$A:$A,$B437,Detail!$D:$D,17,Detail!$C:$C,2)</f>
        <v>0.28996455251899533</v>
      </c>
      <c r="CG437" s="24">
        <f>SUMIFS(Detail!AI:AI,Detail!$A:$A,$B437,Detail!$D:$D,17,Detail!$C:$C,3)</f>
        <v>0.2726113847884335</v>
      </c>
      <c r="CH437" s="24">
        <f>SUMIFS(Detail!AI:AI,Detail!$A:$A,$B437,Detail!$D:$D,17,Detail!$C:$C,4)</f>
        <v>0.25654458335020536</v>
      </c>
      <c r="CI437" s="33">
        <f t="shared" si="772"/>
        <v>1.1278519096308628</v>
      </c>
      <c r="CJ437" s="24">
        <f>SUMIFS(Detail!AI:AI,Detail!$A:$A,$B437,Detail!$D:$D,18,Detail!$C:$C,1)</f>
        <v>0.24165018668782068</v>
      </c>
      <c r="CK437" s="24">
        <f>SUMIFS(Detail!AI:AI,Detail!$A:$A,$B437,Detail!$D:$D,18,Detail!$C:$C,2)</f>
        <v>0.22782598053436232</v>
      </c>
      <c r="CL437" s="24">
        <f>SUMIFS(Detail!AI:AI,Detail!$A:$A,$B437,Detail!$D:$D,18,Detail!$C:$C,3)</f>
        <v>0.21498011769199366</v>
      </c>
      <c r="CM437" s="24">
        <f>SUMIFS(Detail!AI:AI,Detail!$A:$A,$B437,Detail!$D:$D,18,Detail!$C:$C,4)</f>
        <v>0.20302991967082562</v>
      </c>
      <c r="CN437" s="33">
        <f t="shared" si="773"/>
        <v>0.88748620458500227</v>
      </c>
      <c r="CO437" s="24">
        <f>SUMIFS(Detail!AI:AI,Detail!$A:$A,$B437,Detail!$D:$D,19,Detail!$C:$C,1)</f>
        <v>0.19190083366947874</v>
      </c>
      <c r="CP437" s="24">
        <f>SUMIFS(Detail!AI:AI,Detail!$A:$A,$B437,Detail!$D:$D,19,Detail!$C:$C,2)</f>
        <v>0.18152552257834031</v>
      </c>
      <c r="CQ437" s="24">
        <f>SUMIFS(Detail!AI:AI,Detail!$A:$A,$B437,Detail!$D:$D,19,Detail!$C:$C,3)</f>
        <v>0.17184306926628778</v>
      </c>
      <c r="CR437" s="24">
        <f>SUMIFS(Detail!AI:AI,Detail!$A:$A,$B437,Detail!$D:$D,19,Detail!$C:$C,4)</f>
        <v>0.16279827923517587</v>
      </c>
      <c r="CS437" s="33">
        <f t="shared" si="774"/>
        <v>0.70806770474928271</v>
      </c>
      <c r="CT437" s="24">
        <f>SUMIFS(Detail!AI:AI,Detail!$A:$A,$B437,Detail!$D:$D,20,Detail!$C:$C,1)</f>
        <v>0.15434106820839588</v>
      </c>
      <c r="CU437" s="24">
        <f>SUMIFS(Detail!AI:AI,Detail!$A:$A,$B437,Detail!$D:$D,20,Detail!$C:$C,2)</f>
        <v>0.14642592318978132</v>
      </c>
      <c r="CV437" s="24">
        <f>SUMIFS(Detail!AI:AI,Detail!$A:$A,$B437,Detail!$D:$D,20,Detail!$C:$C,3)</f>
        <v>0.13901142724535021</v>
      </c>
      <c r="CW437" s="24">
        <f>SUMIFS(Detail!AI:AI,Detail!$A:$A,$B437,Detail!$D:$D,20,Detail!$C:$C,4)</f>
        <v>0.13205983966417989</v>
      </c>
      <c r="CX437" s="33">
        <f t="shared" si="775"/>
        <v>0.57183825830770729</v>
      </c>
      <c r="CY437" s="24">
        <f>SUMIFS(Detail!AI:AI,Detail!$A:$A,$B437,Detail!$D:$D,21,Detail!$C:$C,1)</f>
        <v>1.1487592197217964</v>
      </c>
      <c r="CZ437" s="24">
        <f>SUMIFS(Detail!AI:AI,Detail!$A:$A,$B437,Detail!$D:$D,21,Detail!$C:$C,2)</f>
        <v>0</v>
      </c>
      <c r="DA437" s="24">
        <f>SUMIFS(Detail!AI:AI,Detail!$A:$A,$B437,Detail!$D:$D,21,Detail!$C:$C,3)</f>
        <v>0</v>
      </c>
      <c r="DB437" s="24">
        <f>SUMIFS(Detail!AI:AI,Detail!$A:$A,$B437,Detail!$D:$D,21,Detail!$C:$C,4)</f>
        <v>0</v>
      </c>
      <c r="DC437" s="33">
        <f t="shared" si="776"/>
        <v>1.1487592197217964</v>
      </c>
      <c r="DD437" s="86">
        <f>SUMIFS(Detail!AI:AI,Detail!$A:$A,$B437,Detail!$B:$B,"&gt;60")</f>
        <v>505.47859356858135</v>
      </c>
    </row>
    <row r="438" spans="1:108" x14ac:dyDescent="0.25">
      <c r="A438" t="s">
        <v>5694</v>
      </c>
      <c r="B438" s="32" t="s">
        <v>5122</v>
      </c>
      <c r="C438" s="24">
        <f>SUMIFS(Detail!AI:AI,Detail!$A:$A,$B438,Detail!$D:$D,1,Detail!$C:$C,1)</f>
        <v>0</v>
      </c>
      <c r="D438" s="24">
        <f>SUMIFS(Detail!AI:AI,Detail!$A:$A,$B438,Detail!$D:$D,1,Detail!$C:$C,2)</f>
        <v>0</v>
      </c>
      <c r="E438" s="24">
        <f>SUMIFS(Detail!AI:AI,Detail!$A:$A,$B438,Detail!$D:$D,1,Detail!$C:$C,3)</f>
        <v>59.607377689648885</v>
      </c>
      <c r="F438" s="24">
        <f>SUMIFS(Detail!AI:AI,Detail!$A:$A,$B438,Detail!$D:$D,1,Detail!$C:$C,4)</f>
        <v>118.41647260959346</v>
      </c>
      <c r="G438" s="33">
        <f t="shared" si="756"/>
        <v>178.02385029924233</v>
      </c>
      <c r="H438" s="24">
        <f>SUMIFS(Detail!AI:AI,Detail!$A:$A,$B438,Detail!$D:$D,2,Detail!$C:$C,1)</f>
        <v>130.44443195824519</v>
      </c>
      <c r="I438" s="24">
        <f>SUMIFS(Detail!AI:AI,Detail!$A:$A,$B438,Detail!$D:$D,2,Detail!$C:$C,2)</f>
        <v>167.69538241944315</v>
      </c>
      <c r="J438" s="24">
        <f>SUMIFS(Detail!AI:AI,Detail!$A:$A,$B438,Detail!$D:$D,2,Detail!$C:$C,3)</f>
        <v>205.19535833040015</v>
      </c>
      <c r="K438" s="24">
        <f>SUMIFS(Detail!AI:AI,Detail!$A:$A,$B438,Detail!$D:$D,2,Detail!$C:$C,4)</f>
        <v>242.69535831759788</v>
      </c>
      <c r="L438" s="33">
        <f t="shared" si="757"/>
        <v>746.0305310256864</v>
      </c>
      <c r="M438" s="24">
        <f>SUMIFS(Detail!AI:AI,Detail!$A:$A,$B438,Detail!$D:$D,3,Detail!$C:$C,1)</f>
        <v>244.43093170379507</v>
      </c>
      <c r="N438" s="24">
        <f>SUMIFS(Detail!AI:AI,Detail!$A:$A,$B438,Detail!$D:$D,3,Detail!$C:$C,2)</f>
        <v>260.95124539734411</v>
      </c>
      <c r="O438" s="24">
        <f>SUMIFS(Detail!AI:AI,Detail!$A:$A,$B438,Detail!$D:$D,3,Detail!$C:$C,3)</f>
        <v>335.39077092452317</v>
      </c>
      <c r="P438" s="24">
        <f>SUMIFS(Detail!AI:AI,Detail!$A:$A,$B438,Detail!$D:$D,3,Detail!$C:$C,4)</f>
        <v>410.39071666406721</v>
      </c>
      <c r="Q438" s="33">
        <f t="shared" si="758"/>
        <v>1251.1636646897296</v>
      </c>
      <c r="R438" s="24">
        <f>SUMIFS(Detail!AI:AI,Detail!$A:$A,$B438,Detail!$D:$D,4,Detail!$C:$C,1)</f>
        <v>485.39071663519962</v>
      </c>
      <c r="S438" s="24">
        <f>SUMIFS(Detail!AI:AI,Detail!$A:$A,$B438,Detail!$D:$D,4,Detail!$C:$C,2)</f>
        <v>488.86186340758923</v>
      </c>
      <c r="T438" s="24">
        <f>SUMIFS(Detail!AI:AI,Detail!$A:$A,$B438,Detail!$D:$D,4,Detail!$C:$C,3)</f>
        <v>521.90249079468822</v>
      </c>
      <c r="U438" s="24">
        <f>SUMIFS(Detail!AI:AI,Detail!$A:$A,$B438,Detail!$D:$D,4,Detail!$C:$C,4)</f>
        <v>670.78154184904724</v>
      </c>
      <c r="V438" s="33">
        <f t="shared" si="759"/>
        <v>2166.9366126865243</v>
      </c>
      <c r="W438" s="24">
        <f>SUMIFS(Detail!AI:AI,Detail!$A:$A,$B438,Detail!$D:$D,5,Detail!$C:$C,1)</f>
        <v>820.78143332813397</v>
      </c>
      <c r="X438" s="24">
        <f>SUMIFS(Detail!AI:AI,Detail!$A:$A,$B438,Detail!$D:$D,5,Detail!$C:$C,2)</f>
        <v>970.78143327040016</v>
      </c>
      <c r="Y438" s="24">
        <f>SUMIFS(Detail!AI:AI,Detail!$A:$A,$B438,Detail!$D:$D,5,Detail!$C:$C,3)</f>
        <v>977.72372681517754</v>
      </c>
      <c r="Z438" s="24">
        <f>SUMIFS(Detail!AI:AI,Detail!$A:$A,$B438,Detail!$D:$D,5,Detail!$C:$C,4)</f>
        <v>1043.8049815893755</v>
      </c>
      <c r="AA438" s="33">
        <f t="shared" si="760"/>
        <v>3813.0915750030872</v>
      </c>
      <c r="AB438" s="24">
        <f>SUMIFS(Detail!AI:AI,Detail!$A:$A,$B438,Detail!$D:$D,6,Detail!$C:$C,1)</f>
        <v>32.250903291043869</v>
      </c>
      <c r="AC438" s="24">
        <f>SUMIFS(Detail!AI:AI,Detail!$A:$A,$B438,Detail!$D:$D,6,Detail!$C:$C,2)</f>
        <v>2.8615517730941065E-3</v>
      </c>
      <c r="AD438" s="24">
        <f>SUMIFS(Detail!AI:AI,Detail!$A:$A,$B438,Detail!$D:$D,6,Detail!$C:$C,3)</f>
        <v>1.4514407666865736E-6</v>
      </c>
      <c r="AE438" s="24">
        <f>SUMIFS(Detail!AI:AI,Detail!$A:$A,$B438,Detail!$D:$D,6,Detail!$C:$C,4)</f>
        <v>1.470652932766825E-9</v>
      </c>
      <c r="AF438" s="33">
        <f t="shared" si="761"/>
        <v>32.253766295728383</v>
      </c>
      <c r="AG438" s="24">
        <f>SUMIFS(Detail!AI:AI,Detail!$A:$A,$B438,Detail!$D:$D,7,Detail!$C:$C,1)</f>
        <v>1.8189894035458565E-12</v>
      </c>
      <c r="AH438" s="24">
        <f>SUMIFS(Detail!AI:AI,Detail!$A:$A,$B438,Detail!$D:$D,7,Detail!$C:$C,2)</f>
        <v>0</v>
      </c>
      <c r="AI438" s="24">
        <f>SUMIFS(Detail!AI:AI,Detail!$A:$A,$B438,Detail!$D:$D,7,Detail!$C:$C,3)</f>
        <v>0</v>
      </c>
      <c r="AJ438" s="24">
        <f>SUMIFS(Detail!AI:AI,Detail!$A:$A,$B438,Detail!$D:$D,7,Detail!$C:$C,4)</f>
        <v>0</v>
      </c>
      <c r="AK438" s="33">
        <f t="shared" si="762"/>
        <v>1.8189894035458565E-12</v>
      </c>
      <c r="AL438" s="24">
        <f>SUMIFS(Detail!AI:AI,Detail!$A:$A,$B438,Detail!$D:$D,8,Detail!$C:$C,1)</f>
        <v>0</v>
      </c>
      <c r="AM438" s="24">
        <f>SUMIFS(Detail!AI:AI,Detail!$A:$A,$B438,Detail!$D:$D,8,Detail!$C:$C,2)</f>
        <v>0</v>
      </c>
      <c r="AN438" s="24">
        <f>SUMIFS(Detail!AI:AI,Detail!$A:$A,$B438,Detail!$D:$D,8,Detail!$C:$C,3)</f>
        <v>0</v>
      </c>
      <c r="AO438" s="24">
        <f>SUMIFS(Detail!AI:AI,Detail!$A:$A,$B438,Detail!$D:$D,8,Detail!$C:$C,4)</f>
        <v>0</v>
      </c>
      <c r="AP438" s="33">
        <f t="shared" si="763"/>
        <v>0</v>
      </c>
      <c r="AQ438" s="24">
        <f>SUMIFS(Detail!AI:AI,Detail!$A:$A,$B438,Detail!$D:$D,9,Detail!$C:$C,1)</f>
        <v>0</v>
      </c>
      <c r="AR438" s="24">
        <f>SUMIFS(Detail!AI:AI,Detail!$A:$A,$B438,Detail!$D:$D,9,Detail!$C:$C,2)</f>
        <v>0</v>
      </c>
      <c r="AS438" s="24">
        <f>SUMIFS(Detail!AI:AI,Detail!$A:$A,$B438,Detail!$D:$D,9,Detail!$C:$C,3)</f>
        <v>0</v>
      </c>
      <c r="AT438" s="24">
        <f>SUMIFS(Detail!AI:AI,Detail!$A:$A,$B438,Detail!$D:$D,9,Detail!$C:$C,4)</f>
        <v>0</v>
      </c>
      <c r="AU438" s="33">
        <f t="shared" si="764"/>
        <v>0</v>
      </c>
      <c r="AV438" s="24">
        <f>SUMIFS(Detail!AI:AI,Detail!$A:$A,$B438,Detail!$D:$D,10,Detail!$C:$C,1)</f>
        <v>0</v>
      </c>
      <c r="AW438" s="24">
        <f>SUMIFS(Detail!AI:AI,Detail!$A:$A,$B438,Detail!$D:$D,10,Detail!$C:$C,2)</f>
        <v>0</v>
      </c>
      <c r="AX438" s="24">
        <f>SUMIFS(Detail!AI:AI,Detail!$A:$A,$B438,Detail!$D:$D,10,Detail!$C:$C,3)</f>
        <v>0</v>
      </c>
      <c r="AY438" s="24">
        <f>SUMIFS(Detail!AI:AI,Detail!$A:$A,$B438,Detail!$D:$D,10,Detail!$C:$C,4)</f>
        <v>0</v>
      </c>
      <c r="AZ438" s="33">
        <f t="shared" si="765"/>
        <v>0</v>
      </c>
      <c r="BA438" s="24">
        <f>SUMIFS(Detail!AI:AI,Detail!$A:$A,$B438,Detail!$D:$D,11,Detail!$C:$C,1)</f>
        <v>0</v>
      </c>
      <c r="BB438" s="24">
        <f>SUMIFS(Detail!AI:AI,Detail!$A:$A,$B438,Detail!$D:$D,11,Detail!$C:$C,2)</f>
        <v>0</v>
      </c>
      <c r="BC438" s="24">
        <f>SUMIFS(Detail!AI:AI,Detail!$A:$A,$B438,Detail!$D:$D,11,Detail!$C:$C,3)</f>
        <v>0</v>
      </c>
      <c r="BD438" s="24">
        <f>SUMIFS(Detail!AI:AI,Detail!$A:$A,$B438,Detail!$D:$D,11,Detail!$C:$C,4)</f>
        <v>0</v>
      </c>
      <c r="BE438" s="33">
        <f t="shared" si="766"/>
        <v>0</v>
      </c>
      <c r="BF438" s="24">
        <f>SUMIFS(Detail!AI:AI,Detail!$A:$A,$B438,Detail!$D:$D,12,Detail!$C:$C,1)</f>
        <v>0</v>
      </c>
      <c r="BG438" s="24">
        <f>SUMIFS(Detail!AI:AI,Detail!$A:$A,$B438,Detail!$D:$D,12,Detail!$C:$C,2)</f>
        <v>0</v>
      </c>
      <c r="BH438" s="24">
        <f>SUMIFS(Detail!AI:AI,Detail!$A:$A,$B438,Detail!$D:$D,12,Detail!$C:$C,3)</f>
        <v>0</v>
      </c>
      <c r="BI438" s="24">
        <f>SUMIFS(Detail!AI:AI,Detail!$A:$A,$B438,Detail!$D:$D,12,Detail!$C:$C,4)</f>
        <v>0</v>
      </c>
      <c r="BJ438" s="33">
        <f t="shared" si="767"/>
        <v>0</v>
      </c>
      <c r="BK438" s="24">
        <f>SUMIFS(Detail!AI:AI,Detail!$A:$A,$B438,Detail!$D:$D,13,Detail!$C:$C,1)</f>
        <v>0</v>
      </c>
      <c r="BL438" s="24">
        <f>SUMIFS(Detail!AI:AI,Detail!$A:$A,$B438,Detail!$D:$D,13,Detail!$C:$C,2)</f>
        <v>0</v>
      </c>
      <c r="BM438" s="24">
        <f>SUMIFS(Detail!AI:AI,Detail!$A:$A,$B438,Detail!$D:$D,13,Detail!$C:$C,3)</f>
        <v>0</v>
      </c>
      <c r="BN438" s="24">
        <f>SUMIFS(Detail!AI:AI,Detail!$A:$A,$B438,Detail!$D:$D,13,Detail!$C:$C,4)</f>
        <v>0</v>
      </c>
      <c r="BO438" s="33">
        <f t="shared" si="768"/>
        <v>0</v>
      </c>
      <c r="BP438" s="24">
        <f>SUMIFS(Detail!AI:AI,Detail!$A:$A,$B438,Detail!$D:$D,14,Detail!$C:$C,1)</f>
        <v>0</v>
      </c>
      <c r="BQ438" s="24">
        <f>SUMIFS(Detail!AI:AI,Detail!$A:$A,$B438,Detail!$D:$D,14,Detail!$C:$C,2)</f>
        <v>0</v>
      </c>
      <c r="BR438" s="24">
        <f>SUMIFS(Detail!AI:AI,Detail!$A:$A,$B438,Detail!$D:$D,14,Detail!$C:$C,3)</f>
        <v>0</v>
      </c>
      <c r="BS438" s="24">
        <f>SUMIFS(Detail!AI:AI,Detail!$A:$A,$B438,Detail!$D:$D,14,Detail!$C:$C,4)</f>
        <v>0</v>
      </c>
      <c r="BT438" s="33">
        <f t="shared" si="769"/>
        <v>0</v>
      </c>
      <c r="BU438" s="24">
        <f>SUMIFS(Detail!AI:AI,Detail!$A:$A,$B438,Detail!$D:$D,15,Detail!$C:$C,1)</f>
        <v>0</v>
      </c>
      <c r="BV438" s="24">
        <f>SUMIFS(Detail!AI:AI,Detail!$A:$A,$B438,Detail!$D:$D,15,Detail!$C:$C,2)</f>
        <v>0</v>
      </c>
      <c r="BW438" s="24">
        <f>SUMIFS(Detail!AI:AI,Detail!$A:$A,$B438,Detail!$D:$D,15,Detail!$C:$C,3)</f>
        <v>0</v>
      </c>
      <c r="BX438" s="24">
        <f>SUMIFS(Detail!AI:AI,Detail!$A:$A,$B438,Detail!$D:$D,15,Detail!$C:$C,4)</f>
        <v>0</v>
      </c>
      <c r="BY438" s="33">
        <f t="shared" si="770"/>
        <v>0</v>
      </c>
      <c r="BZ438" s="24">
        <f>SUMIFS(Detail!AI:AI,Detail!$A:$A,$B438,Detail!$D:$D,16,Detail!$C:$C,1)</f>
        <v>0</v>
      </c>
      <c r="CA438" s="24">
        <f>SUMIFS(Detail!AI:AI,Detail!$A:$A,$B438,Detail!$D:$D,16,Detail!$C:$C,2)</f>
        <v>0</v>
      </c>
      <c r="CB438" s="24">
        <f>SUMIFS(Detail!AI:AI,Detail!$A:$A,$B438,Detail!$D:$D,16,Detail!$C:$C,3)</f>
        <v>0</v>
      </c>
      <c r="CC438" s="24">
        <f>SUMIFS(Detail!AI:AI,Detail!$A:$A,$B438,Detail!$D:$D,16,Detail!$C:$C,4)</f>
        <v>0</v>
      </c>
      <c r="CD438" s="33">
        <f t="shared" si="771"/>
        <v>0</v>
      </c>
      <c r="CE438" s="24">
        <f>SUMIFS(Detail!AI:AI,Detail!$A:$A,$B438,Detail!$D:$D,17,Detail!$C:$C,1)</f>
        <v>0</v>
      </c>
      <c r="CF438" s="24">
        <f>SUMIFS(Detail!AI:AI,Detail!$A:$A,$B438,Detail!$D:$D,17,Detail!$C:$C,2)</f>
        <v>0</v>
      </c>
      <c r="CG438" s="24">
        <f>SUMIFS(Detail!AI:AI,Detail!$A:$A,$B438,Detail!$D:$D,17,Detail!$C:$C,3)</f>
        <v>0</v>
      </c>
      <c r="CH438" s="24">
        <f>SUMIFS(Detail!AI:AI,Detail!$A:$A,$B438,Detail!$D:$D,17,Detail!$C:$C,4)</f>
        <v>0</v>
      </c>
      <c r="CI438" s="33">
        <f t="shared" si="772"/>
        <v>0</v>
      </c>
      <c r="CJ438" s="24">
        <f>SUMIFS(Detail!AI:AI,Detail!$A:$A,$B438,Detail!$D:$D,18,Detail!$C:$C,1)</f>
        <v>0</v>
      </c>
      <c r="CK438" s="24">
        <f>SUMIFS(Detail!AI:AI,Detail!$A:$A,$B438,Detail!$D:$D,18,Detail!$C:$C,2)</f>
        <v>0</v>
      </c>
      <c r="CL438" s="24">
        <f>SUMIFS(Detail!AI:AI,Detail!$A:$A,$B438,Detail!$D:$D,18,Detail!$C:$C,3)</f>
        <v>0</v>
      </c>
      <c r="CM438" s="24">
        <f>SUMIFS(Detail!AI:AI,Detail!$A:$A,$B438,Detail!$D:$D,18,Detail!$C:$C,4)</f>
        <v>0</v>
      </c>
      <c r="CN438" s="33">
        <f t="shared" si="773"/>
        <v>0</v>
      </c>
      <c r="CO438" s="24">
        <f>SUMIFS(Detail!AI:AI,Detail!$A:$A,$B438,Detail!$D:$D,19,Detail!$C:$C,1)</f>
        <v>0</v>
      </c>
      <c r="CP438" s="24">
        <f>SUMIFS(Detail!AI:AI,Detail!$A:$A,$B438,Detail!$D:$D,19,Detail!$C:$C,2)</f>
        <v>0</v>
      </c>
      <c r="CQ438" s="24">
        <f>SUMIFS(Detail!AI:AI,Detail!$A:$A,$B438,Detail!$D:$D,19,Detail!$C:$C,3)</f>
        <v>0</v>
      </c>
      <c r="CR438" s="24">
        <f>SUMIFS(Detail!AI:AI,Detail!$A:$A,$B438,Detail!$D:$D,19,Detail!$C:$C,4)</f>
        <v>0</v>
      </c>
      <c r="CS438" s="33">
        <f t="shared" si="774"/>
        <v>0</v>
      </c>
      <c r="CT438" s="24">
        <f>SUMIFS(Detail!AI:AI,Detail!$A:$A,$B438,Detail!$D:$D,20,Detail!$C:$C,1)</f>
        <v>0</v>
      </c>
      <c r="CU438" s="24">
        <f>SUMIFS(Detail!AI:AI,Detail!$A:$A,$B438,Detail!$D:$D,20,Detail!$C:$C,2)</f>
        <v>0</v>
      </c>
      <c r="CV438" s="24">
        <f>SUMIFS(Detail!AI:AI,Detail!$A:$A,$B438,Detail!$D:$D,20,Detail!$C:$C,3)</f>
        <v>0</v>
      </c>
      <c r="CW438" s="24">
        <f>SUMIFS(Detail!AI:AI,Detail!$A:$A,$B438,Detail!$D:$D,20,Detail!$C:$C,4)</f>
        <v>0</v>
      </c>
      <c r="CX438" s="33">
        <f t="shared" si="775"/>
        <v>0</v>
      </c>
      <c r="CY438" s="24">
        <f>SUMIFS(Detail!AI:AI,Detail!$A:$A,$B438,Detail!$D:$D,21,Detail!$C:$C,1)</f>
        <v>0</v>
      </c>
      <c r="CZ438" s="24">
        <f>SUMIFS(Detail!AI:AI,Detail!$A:$A,$B438,Detail!$D:$D,21,Detail!$C:$C,2)</f>
        <v>0</v>
      </c>
      <c r="DA438" s="24">
        <f>SUMIFS(Detail!AI:AI,Detail!$A:$A,$B438,Detail!$D:$D,21,Detail!$C:$C,3)</f>
        <v>0</v>
      </c>
      <c r="DB438" s="24">
        <f>SUMIFS(Detail!AI:AI,Detail!$A:$A,$B438,Detail!$D:$D,21,Detail!$C:$C,4)</f>
        <v>0</v>
      </c>
      <c r="DC438" s="33">
        <f t="shared" si="776"/>
        <v>0</v>
      </c>
      <c r="DD438" s="86">
        <f>SUMIFS(Detail!AI:AI,Detail!$A:$A,$B438,Detail!$B:$B,"&gt;60")</f>
        <v>32.253766295730202</v>
      </c>
    </row>
    <row r="439" spans="1:108" x14ac:dyDescent="0.25">
      <c r="A439" t="s">
        <v>5695</v>
      </c>
      <c r="B439" s="32" t="s">
        <v>5123</v>
      </c>
      <c r="C439" s="24">
        <f>SUMIFS(Detail!AI:AI,Detail!$A:$A,$B439,Detail!$D:$D,1,Detail!$C:$C,1)</f>
        <v>0</v>
      </c>
      <c r="D439" s="24">
        <f>SUMIFS(Detail!AI:AI,Detail!$A:$A,$B439,Detail!$D:$D,1,Detail!$C:$C,2)</f>
        <v>0</v>
      </c>
      <c r="E439" s="24">
        <f>SUMIFS(Detail!AI:AI,Detail!$A:$A,$B439,Detail!$D:$D,1,Detail!$C:$C,3)</f>
        <v>0.44618058291617813</v>
      </c>
      <c r="F439" s="24">
        <f>SUMIFS(Detail!AI:AI,Detail!$A:$A,$B439,Detail!$D:$D,1,Detail!$C:$C,4)</f>
        <v>7.0575976761394479</v>
      </c>
      <c r="G439" s="33">
        <f t="shared" si="756"/>
        <v>7.5037782590556263</v>
      </c>
      <c r="H439" s="24">
        <f>SUMIFS(Detail!AI:AI,Detail!$A:$A,$B439,Detail!$D:$D,2,Detail!$C:$C,1)</f>
        <v>24.960724038642294</v>
      </c>
      <c r="I439" s="24">
        <f>SUMIFS(Detail!AI:AI,Detail!$A:$A,$B439,Detail!$D:$D,2,Detail!$C:$C,2)</f>
        <v>54.772541423287493</v>
      </c>
      <c r="J439" s="24">
        <f>SUMIFS(Detail!AI:AI,Detail!$A:$A,$B439,Detail!$D:$D,2,Detail!$C:$C,3)</f>
        <v>96.339385603997158</v>
      </c>
      <c r="K439" s="24">
        <f>SUMIFS(Detail!AI:AI,Detail!$A:$A,$B439,Detail!$D:$D,2,Detail!$C:$C,4)</f>
        <v>146.1636700651691</v>
      </c>
      <c r="L439" s="33">
        <f t="shared" si="757"/>
        <v>322.23632113109602</v>
      </c>
      <c r="M439" s="24">
        <f>SUMIFS(Detail!AI:AI,Detail!$A:$A,$B439,Detail!$D:$D,3,Detail!$C:$C,1)</f>
        <v>198.20827638447821</v>
      </c>
      <c r="N439" s="24">
        <f>SUMIFS(Detail!AI:AI,Detail!$A:$A,$B439,Detail!$D:$D,3,Detail!$C:$C,2)</f>
        <v>243.20571840531341</v>
      </c>
      <c r="O439" s="24">
        <f>SUMIFS(Detail!AI:AI,Detail!$A:$A,$B439,Detail!$D:$D,3,Detail!$C:$C,3)</f>
        <v>289.39482752171693</v>
      </c>
      <c r="P439" s="24">
        <f>SUMIFS(Detail!AI:AI,Detail!$A:$A,$B439,Detail!$D:$D,3,Detail!$C:$C,4)</f>
        <v>352.68652619582735</v>
      </c>
      <c r="Q439" s="33">
        <f t="shared" si="758"/>
        <v>1083.4953485073358</v>
      </c>
      <c r="R439" s="24">
        <f>SUMIFS(Detail!AI:AI,Detail!$A:$A,$B439,Detail!$D:$D,4,Detail!$C:$C,1)</f>
        <v>432.71106267291316</v>
      </c>
      <c r="S439" s="24">
        <f>SUMIFS(Detail!AI:AI,Detail!$A:$A,$B439,Detail!$D:$D,4,Detail!$C:$C,2)</f>
        <v>519.19980369902532</v>
      </c>
      <c r="T439" s="24">
        <f>SUMIFS(Detail!AI:AI,Detail!$A:$A,$B439,Detail!$D:$D,4,Detail!$C:$C,3)</f>
        <v>593.92826060030984</v>
      </c>
      <c r="U439" s="24">
        <f>SUMIFS(Detail!AI:AI,Detail!$A:$A,$B439,Detail!$D:$D,4,Detail!$C:$C,4)</f>
        <v>673.22060932594059</v>
      </c>
      <c r="V439" s="33">
        <f t="shared" si="759"/>
        <v>2219.0597362981889</v>
      </c>
      <c r="W439" s="24">
        <f>SUMIFS(Detail!AI:AI,Detail!$A:$A,$B439,Detail!$D:$D,5,Detail!$C:$C,1)</f>
        <v>788.62104783054656</v>
      </c>
      <c r="X439" s="24">
        <f>SUMIFS(Detail!AI:AI,Detail!$A:$A,$B439,Detail!$D:$D,5,Detail!$C:$C,2)</f>
        <v>939.10382756575291</v>
      </c>
      <c r="Y439" s="24">
        <f>SUMIFS(Detail!AI:AI,Detail!$A:$A,$B439,Detail!$D:$D,5,Detail!$C:$C,3)</f>
        <v>1103.8741333063372</v>
      </c>
      <c r="Z439" s="24">
        <f>SUMIFS(Detail!AI:AI,Detail!$A:$A,$B439,Detail!$D:$D,5,Detail!$C:$C,4)</f>
        <v>1246.2631398569574</v>
      </c>
      <c r="AA439" s="33">
        <f t="shared" si="760"/>
        <v>4077.8621485595941</v>
      </c>
      <c r="AB439" s="24">
        <f>SUMIFS(Detail!AI:AI,Detail!$A:$A,$B439,Detail!$D:$D,6,Detail!$C:$C,1)</f>
        <v>1360.5423439937986</v>
      </c>
      <c r="AC439" s="24">
        <f>SUMIFS(Detail!AI:AI,Detail!$A:$A,$B439,Detail!$D:$D,6,Detail!$C:$C,2)</f>
        <v>1323.7140090966368</v>
      </c>
      <c r="AD439" s="24">
        <f>SUMIFS(Detail!AI:AI,Detail!$A:$A,$B439,Detail!$D:$D,6,Detail!$C:$C,3)</f>
        <v>1197.7708343321392</v>
      </c>
      <c r="AE439" s="24">
        <f>SUMIFS(Detail!AI:AI,Detail!$A:$A,$B439,Detail!$D:$D,6,Detail!$C:$C,4)</f>
        <v>1059.8864409656799</v>
      </c>
      <c r="AF439" s="33">
        <f t="shared" si="761"/>
        <v>4941.9136283882544</v>
      </c>
      <c r="AG439" s="24">
        <f>SUMIFS(Detail!AI:AI,Detail!$A:$A,$B439,Detail!$D:$D,7,Detail!$C:$C,1)</f>
        <v>932.25547637636191</v>
      </c>
      <c r="AH439" s="24">
        <f>SUMIFS(Detail!AI:AI,Detail!$A:$A,$B439,Detail!$D:$D,7,Detail!$C:$C,2)</f>
        <v>820.00851742315353</v>
      </c>
      <c r="AI439" s="24">
        <f>SUMIFS(Detail!AI:AI,Detail!$A:$A,$B439,Detail!$D:$D,7,Detail!$C:$C,3)</f>
        <v>723.0489789435469</v>
      </c>
      <c r="AJ439" s="24">
        <f>SUMIFS(Detail!AI:AI,Detail!$A:$A,$B439,Detail!$D:$D,7,Detail!$C:$C,4)</f>
        <v>639.75182805490113</v>
      </c>
      <c r="AK439" s="33">
        <f t="shared" si="762"/>
        <v>3115.0648007979635</v>
      </c>
      <c r="AL439" s="24">
        <f>SUMIFS(Detail!AI:AI,Detail!$A:$A,$B439,Detail!$D:$D,8,Detail!$C:$C,1)</f>
        <v>568.1992458041841</v>
      </c>
      <c r="AM439" s="24">
        <f>SUMIFS(Detail!AI:AI,Detail!$A:$A,$B439,Detail!$D:$D,8,Detail!$C:$C,2)</f>
        <v>506.58982287663275</v>
      </c>
      <c r="AN439" s="24">
        <f>SUMIFS(Detail!AI:AI,Detail!$A:$A,$B439,Detail!$D:$D,8,Detail!$C:$C,3)</f>
        <v>453.35485307436466</v>
      </c>
      <c r="AO439" s="24">
        <f>SUMIFS(Detail!AI:AI,Detail!$A:$A,$B439,Detail!$D:$D,8,Detail!$C:$C,4)</f>
        <v>407.17158319661394</v>
      </c>
      <c r="AP439" s="33">
        <f t="shared" si="763"/>
        <v>1935.3155049517954</v>
      </c>
      <c r="AQ439" s="24">
        <f>SUMIFS(Detail!AI:AI,Detail!$A:$A,$B439,Detail!$D:$D,9,Detail!$C:$C,1)</f>
        <v>366.93911911637042</v>
      </c>
      <c r="AR439" s="24">
        <f>SUMIFS(Detail!AI:AI,Detail!$A:$A,$B439,Detail!$D:$D,9,Detail!$C:$C,2)</f>
        <v>331.74550019423259</v>
      </c>
      <c r="AS439" s="24">
        <f>SUMIFS(Detail!AI:AI,Detail!$A:$A,$B439,Detail!$D:$D,9,Detail!$C:$C,3)</f>
        <v>300.83556726370807</v>
      </c>
      <c r="AT439" s="24">
        <f>SUMIFS(Detail!AI:AI,Detail!$A:$A,$B439,Detail!$D:$D,9,Detail!$C:$C,4)</f>
        <v>273.5827968295489</v>
      </c>
      <c r="AU439" s="33">
        <f t="shared" si="764"/>
        <v>1273.10298340386</v>
      </c>
      <c r="AV439" s="24">
        <f>SUMIFS(Detail!AI:AI,Detail!$A:$A,$B439,Detail!$D:$D,10,Detail!$C:$C,1)</f>
        <v>249.46573150406402</v>
      </c>
      <c r="AW439" s="24">
        <f>SUMIFS(Detail!AI:AI,Detail!$A:$A,$B439,Detail!$D:$D,10,Detail!$C:$C,2)</f>
        <v>228.04868612517748</v>
      </c>
      <c r="AX439" s="24">
        <f>SUMIFS(Detail!AI:AI,Detail!$A:$A,$B439,Detail!$D:$D,10,Detail!$C:$C,3)</f>
        <v>208.96611585696155</v>
      </c>
      <c r="AY439" s="24">
        <f>SUMIFS(Detail!AI:AI,Detail!$A:$A,$B439,Detail!$D:$D,10,Detail!$C:$C,4)</f>
        <v>191.9100027925997</v>
      </c>
      <c r="AZ439" s="33">
        <f t="shared" si="765"/>
        <v>878.39053627880276</v>
      </c>
      <c r="BA439" s="24">
        <f>SUMIFS(Detail!AI:AI,Detail!$A:$A,$B439,Detail!$D:$D,11,Detail!$C:$C,1)</f>
        <v>176.61968387993693</v>
      </c>
      <c r="BB439" s="24">
        <f>SUMIFS(Detail!AI:AI,Detail!$A:$A,$B439,Detail!$D:$D,11,Detail!$C:$C,2)</f>
        <v>162.87363531164374</v>
      </c>
      <c r="BC439" s="24">
        <f>SUMIFS(Detail!AI:AI,Detail!$A:$A,$B439,Detail!$D:$D,11,Detail!$C:$C,3)</f>
        <v>150.48281894445608</v>
      </c>
      <c r="BD439" s="24">
        <f>SUMIFS(Detail!AI:AI,Detail!$A:$A,$B439,Detail!$D:$D,11,Detail!$C:$C,4)</f>
        <v>139.28527511500215</v>
      </c>
      <c r="BE439" s="33">
        <f t="shared" si="766"/>
        <v>629.2614132510389</v>
      </c>
      <c r="BF439" s="24">
        <f>SUMIFS(Detail!AI:AI,Detail!$A:$A,$B439,Detail!$D:$D,12,Detail!$C:$C,1)</f>
        <v>129.14171133763739</v>
      </c>
      <c r="BG439" s="24">
        <f>SUMIFS(Detail!AI:AI,Detail!$A:$A,$B439,Detail!$D:$D,12,Detail!$C:$C,2)</f>
        <v>119.93188873437248</v>
      </c>
      <c r="BH439" s="24">
        <f>SUMIFS(Detail!AI:AI,Detail!$A:$A,$B439,Detail!$D:$D,12,Detail!$C:$C,3)</f>
        <v>111.5516495526208</v>
      </c>
      <c r="BI439" s="24">
        <f>SUMIFS(Detail!AI:AI,Detail!$A:$A,$B439,Detail!$D:$D,12,Detail!$C:$C,4)</f>
        <v>103.91046178808756</v>
      </c>
      <c r="BJ439" s="33">
        <f t="shared" si="767"/>
        <v>464.53571141271823</v>
      </c>
      <c r="BK439" s="24">
        <f>SUMIFS(Detail!AI:AI,Detail!$A:$A,$B439,Detail!$D:$D,13,Detail!$C:$C,1)</f>
        <v>96.929382549278671</v>
      </c>
      <c r="BL439" s="24">
        <f>SUMIFS(Detail!AI:AI,Detail!$A:$A,$B439,Detail!$D:$D,13,Detail!$C:$C,2)</f>
        <v>90.53936188744774</v>
      </c>
      <c r="BM439" s="24">
        <f>SUMIFS(Detail!AI:AI,Detail!$A:$A,$B439,Detail!$D:$D,13,Detail!$C:$C,3)</f>
        <v>84.679824581769935</v>
      </c>
      <c r="BN439" s="24">
        <f>SUMIFS(Detail!AI:AI,Detail!$A:$A,$B439,Detail!$D:$D,13,Detail!$C:$C,4)</f>
        <v>79.297479771761573</v>
      </c>
      <c r="BO439" s="33">
        <f t="shared" si="768"/>
        <v>351.44604879025792</v>
      </c>
      <c r="BP439" s="24">
        <f>SUMIFS(Detail!AI:AI,Detail!$A:$A,$B439,Detail!$D:$D,14,Detail!$C:$C,1)</f>
        <v>74.345318113460962</v>
      </c>
      <c r="BQ439" s="24">
        <f>SUMIFS(Detail!AI:AI,Detail!$A:$A,$B439,Detail!$D:$D,14,Detail!$C:$C,2)</f>
        <v>69.781763880022481</v>
      </c>
      <c r="BR439" s="24">
        <f>SUMIFS(Detail!AI:AI,Detail!$A:$A,$B439,Detail!$D:$D,14,Detail!$C:$C,3)</f>
        <v>65.56995557999835</v>
      </c>
      <c r="BS439" s="24">
        <f>SUMIFS(Detail!AI:AI,Detail!$A:$A,$B439,Detail!$D:$D,14,Detail!$C:$C,4)</f>
        <v>61.677133572251478</v>
      </c>
      <c r="BT439" s="33">
        <f t="shared" si="769"/>
        <v>271.37417114573327</v>
      </c>
      <c r="BU439" s="24">
        <f>SUMIFS(Detail!AI:AI,Detail!$A:$A,$B439,Detail!$D:$D,15,Detail!$C:$C,1)</f>
        <v>58.074117083229794</v>
      </c>
      <c r="BV439" s="24">
        <f>SUMIFS(Detail!AI:AI,Detail!$A:$A,$B439,Detail!$D:$D,15,Detail!$C:$C,2)</f>
        <v>54.734856188075355</v>
      </c>
      <c r="BW439" s="24">
        <f>SUMIFS(Detail!AI:AI,Detail!$A:$A,$B439,Detail!$D:$D,15,Detail!$C:$C,3)</f>
        <v>51.636046862378862</v>
      </c>
      <c r="BX439" s="24">
        <f>SUMIFS(Detail!AI:AI,Detail!$A:$A,$B439,Detail!$D:$D,15,Detail!$C:$C,4)</f>
        <v>48.756799272709031</v>
      </c>
      <c r="BY439" s="33">
        <f t="shared" si="770"/>
        <v>213.20181940639304</v>
      </c>
      <c r="BZ439" s="24">
        <f>SUMIFS(Detail!AI:AI,Detail!$A:$A,$B439,Detail!$D:$D,16,Detail!$C:$C,1)</f>
        <v>46.078351149360969</v>
      </c>
      <c r="CA439" s="24">
        <f>SUMIFS(Detail!AI:AI,Detail!$A:$A,$B439,Detail!$D:$D,16,Detail!$C:$C,2)</f>
        <v>43.583819451581803</v>
      </c>
      <c r="CB439" s="24">
        <f>SUMIFS(Detail!AI:AI,Detail!$A:$A,$B439,Detail!$D:$D,16,Detail!$C:$C,3)</f>
        <v>41.257984654435859</v>
      </c>
      <c r="CC439" s="24">
        <f>SUMIFS(Detail!AI:AI,Detail!$A:$A,$B439,Detail!$D:$D,16,Detail!$C:$C,4)</f>
        <v>39.087102905643405</v>
      </c>
      <c r="CD439" s="33">
        <f t="shared" si="771"/>
        <v>170.00725816102204</v>
      </c>
      <c r="CE439" s="24">
        <f>SUMIFS(Detail!AI:AI,Detail!$A:$A,$B439,Detail!$D:$D,17,Detail!$C:$C,1)</f>
        <v>37.058742059329234</v>
      </c>
      <c r="CF439" s="24">
        <f>SUMIFS(Detail!AI:AI,Detail!$A:$A,$B439,Detail!$D:$D,17,Detail!$C:$C,2)</f>
        <v>35.161638219538872</v>
      </c>
      <c r="CG439" s="24">
        <f>SUMIFS(Detail!AI:AI,Detail!$A:$A,$B439,Detail!$D:$D,17,Detail!$C:$C,3)</f>
        <v>33.385569947222393</v>
      </c>
      <c r="CH439" s="24">
        <f>SUMIFS(Detail!AI:AI,Detail!$A:$A,$B439,Detail!$D:$D,17,Detail!$C:$C,4)</f>
        <v>31.721247717599908</v>
      </c>
      <c r="CI439" s="33">
        <f t="shared" si="772"/>
        <v>137.32719794369041</v>
      </c>
      <c r="CJ439" s="24">
        <f>SUMIFS(Detail!AI:AI,Detail!$A:$A,$B439,Detail!$D:$D,18,Detail!$C:$C,1)</f>
        <v>30.16021657548481</v>
      </c>
      <c r="CK439" s="24">
        <f>SUMIFS(Detail!AI:AI,Detail!$A:$A,$B439,Detail!$D:$D,18,Detail!$C:$C,2)</f>
        <v>28.6947702398611</v>
      </c>
      <c r="CL439" s="24">
        <f>SUMIFS(Detail!AI:AI,Detail!$A:$A,$B439,Detail!$D:$D,18,Detail!$C:$C,3)</f>
        <v>27.317875162880227</v>
      </c>
      <c r="CM439" s="24">
        <f>SUMIFS(Detail!AI:AI,Detail!$A:$A,$B439,Detail!$D:$D,18,Detail!$C:$C,4)</f>
        <v>26.023103262214136</v>
      </c>
      <c r="CN439" s="33">
        <f t="shared" si="773"/>
        <v>112.19596524044027</v>
      </c>
      <c r="CO439" s="24">
        <f>SUMIFS(Detail!AI:AI,Detail!$A:$A,$B439,Detail!$D:$D,19,Detail!$C:$C,1)</f>
        <v>24.804572227203607</v>
      </c>
      <c r="CP439" s="24">
        <f>SUMIFS(Detail!AI:AI,Detail!$A:$A,$B439,Detail!$D:$D,19,Detail!$C:$C,2)</f>
        <v>23.656892451839667</v>
      </c>
      <c r="CQ439" s="24">
        <f>SUMIFS(Detail!AI:AI,Detail!$A:$A,$B439,Detail!$D:$D,19,Detail!$C:$C,3)</f>
        <v>22.575119777673535</v>
      </c>
      <c r="CR439" s="24">
        <f>SUMIFS(Detail!AI:AI,Detail!$A:$A,$B439,Detail!$D:$D,19,Detail!$C:$C,4)</f>
        <v>21.554713339985028</v>
      </c>
      <c r="CS439" s="33">
        <f t="shared" si="774"/>
        <v>92.591297796701838</v>
      </c>
      <c r="CT439" s="24">
        <f>SUMIFS(Detail!AI:AI,Detail!$A:$A,$B439,Detail!$D:$D,20,Detail!$C:$C,1)</f>
        <v>20.591497905868891</v>
      </c>
      <c r="CU439" s="24">
        <f>SUMIFS(Detail!AI:AI,Detail!$A:$A,$B439,Detail!$D:$D,20,Detail!$C:$C,2)</f>
        <v>19.681630171820871</v>
      </c>
      <c r="CV439" s="24">
        <f>SUMIFS(Detail!AI:AI,Detail!$A:$A,$B439,Detail!$D:$D,20,Detail!$C:$C,3)</f>
        <v>18.821568559105799</v>
      </c>
      <c r="CW439" s="24">
        <f>SUMIFS(Detail!AI:AI,Detail!$A:$A,$B439,Detail!$D:$D,20,Detail!$C:$C,4)</f>
        <v>18.008046103419474</v>
      </c>
      <c r="CX439" s="33">
        <f t="shared" si="775"/>
        <v>77.102742740215035</v>
      </c>
      <c r="CY439" s="24">
        <f>SUMIFS(Detail!AI:AI,Detail!$A:$A,$B439,Detail!$D:$D,21,Detail!$C:$C,1)</f>
        <v>194.51158753584241</v>
      </c>
      <c r="CZ439" s="24">
        <f>SUMIFS(Detail!AI:AI,Detail!$A:$A,$B439,Detail!$D:$D,21,Detail!$C:$C,2)</f>
        <v>0</v>
      </c>
      <c r="DA439" s="24">
        <f>SUMIFS(Detail!AI:AI,Detail!$A:$A,$B439,Detail!$D:$D,21,Detail!$C:$C,3)</f>
        <v>0</v>
      </c>
      <c r="DB439" s="24">
        <f>SUMIFS(Detail!AI:AI,Detail!$A:$A,$B439,Detail!$D:$D,21,Detail!$C:$C,4)</f>
        <v>0</v>
      </c>
      <c r="DC439" s="33">
        <f t="shared" si="776"/>
        <v>194.51158753584241</v>
      </c>
      <c r="DD439" s="86">
        <f>SUMIFS(Detail!AI:AI,Detail!$A:$A,$B439,Detail!$B:$B,"&gt;60")</f>
        <v>14857.342667244729</v>
      </c>
    </row>
    <row r="440" spans="1:108" x14ac:dyDescent="0.25">
      <c r="A440" t="s">
        <v>5696</v>
      </c>
      <c r="B440" s="32" t="s">
        <v>5124</v>
      </c>
      <c r="C440" s="24">
        <f>SUMIFS(Detail!AI:AI,Detail!$A:$A,$B440,Detail!$D:$D,1,Detail!$C:$C,1)</f>
        <v>0</v>
      </c>
      <c r="D440" s="24">
        <f>SUMIFS(Detail!AI:AI,Detail!$A:$A,$B440,Detail!$D:$D,1,Detail!$C:$C,2)</f>
        <v>0</v>
      </c>
      <c r="E440" s="24">
        <f>SUMIFS(Detail!AI:AI,Detail!$A:$A,$B440,Detail!$D:$D,1,Detail!$C:$C,3)</f>
        <v>44.705533267236667</v>
      </c>
      <c r="F440" s="24">
        <f>SUMIFS(Detail!AI:AI,Detail!$A:$A,$B440,Detail!$D:$D,1,Detail!$C:$C,4)</f>
        <v>115.63567441753709</v>
      </c>
      <c r="G440" s="33">
        <f t="shared" si="756"/>
        <v>160.34120768477376</v>
      </c>
      <c r="H440" s="24">
        <f>SUMIFS(Detail!AI:AI,Detail!$A:$A,$B440,Detail!$D:$D,2,Detail!$C:$C,1)</f>
        <v>132.940486447658</v>
      </c>
      <c r="I440" s="24">
        <f>SUMIFS(Detail!AI:AI,Detail!$A:$A,$B440,Detail!$D:$D,2,Detail!$C:$C,2)</f>
        <v>139.97967048447106</v>
      </c>
      <c r="J440" s="24">
        <f>SUMIFS(Detail!AI:AI,Detail!$A:$A,$B440,Detail!$D:$D,2,Detail!$C:$C,3)</f>
        <v>170.99615454383888</v>
      </c>
      <c r="K440" s="24">
        <f>SUMIFS(Detail!AI:AI,Detail!$A:$A,$B440,Detail!$D:$D,2,Detail!$C:$C,4)</f>
        <v>187.34428752094095</v>
      </c>
      <c r="L440" s="33">
        <f t="shared" si="757"/>
        <v>631.26059899690893</v>
      </c>
      <c r="M440" s="24">
        <f>SUMIFS(Detail!AI:AI,Detail!$A:$A,$B440,Detail!$D:$D,3,Detail!$C:$C,1)</f>
        <v>232.20551818151762</v>
      </c>
      <c r="N440" s="24">
        <f>SUMIFS(Detail!AI:AI,Detail!$A:$A,$B440,Detail!$D:$D,3,Detail!$C:$C,2)</f>
        <v>265.88106335347345</v>
      </c>
      <c r="O440" s="24">
        <f>SUMIFS(Detail!AI:AI,Detail!$A:$A,$B440,Detail!$D:$D,3,Detail!$C:$C,3)</f>
        <v>279.95934101708144</v>
      </c>
      <c r="P440" s="24">
        <f>SUMIFS(Detail!AI:AI,Detail!$A:$A,$B440,Detail!$D:$D,3,Detail!$C:$C,4)</f>
        <v>341.99230908772824</v>
      </c>
      <c r="Q440" s="33">
        <f t="shared" si="758"/>
        <v>1120.0382316398009</v>
      </c>
      <c r="R440" s="24">
        <f>SUMIFS(Detail!AI:AI,Detail!$A:$A,$B440,Detail!$D:$D,4,Detail!$C:$C,1)</f>
        <v>374.68857504188122</v>
      </c>
      <c r="S440" s="24">
        <f>SUMIFS(Detail!AI:AI,Detail!$A:$A,$B440,Detail!$D:$D,4,Detail!$C:$C,2)</f>
        <v>464.41103636303569</v>
      </c>
      <c r="T440" s="24">
        <f>SUMIFS(Detail!AI:AI,Detail!$A:$A,$B440,Detail!$D:$D,4,Detail!$C:$C,3)</f>
        <v>531.76212670694758</v>
      </c>
      <c r="U440" s="24">
        <f>SUMIFS(Detail!AI:AI,Detail!$A:$A,$B440,Detail!$D:$D,4,Detail!$C:$C,4)</f>
        <v>559.91868203416243</v>
      </c>
      <c r="V440" s="33">
        <f t="shared" si="759"/>
        <v>1930.7804201460269</v>
      </c>
      <c r="W440" s="24">
        <f>SUMIFS(Detail!AI:AI,Detail!$A:$A,$B440,Detail!$D:$D,5,Detail!$C:$C,1)</f>
        <v>683.98461817545694</v>
      </c>
      <c r="X440" s="24">
        <f>SUMIFS(Detail!AI:AI,Detail!$A:$A,$B440,Detail!$D:$D,5,Detail!$C:$C,2)</f>
        <v>749.37715008376108</v>
      </c>
      <c r="Y440" s="24">
        <f>SUMIFS(Detail!AI:AI,Detail!$A:$A,$B440,Detail!$D:$D,5,Detail!$C:$C,3)</f>
        <v>928.82207272607229</v>
      </c>
      <c r="Z440" s="24">
        <f>SUMIFS(Detail!AI:AI,Detail!$A:$A,$B440,Detail!$D:$D,5,Detail!$C:$C,4)</f>
        <v>1063.5242534138952</v>
      </c>
      <c r="AA440" s="33">
        <f t="shared" si="760"/>
        <v>3425.7080943991855</v>
      </c>
      <c r="AB440" s="24">
        <f>SUMIFS(Detail!AI:AI,Detail!$A:$A,$B440,Detail!$D:$D,6,Detail!$C:$C,1)</f>
        <v>28.74388039578298</v>
      </c>
      <c r="AC440" s="24">
        <f>SUMIFS(Detail!AI:AI,Detail!$A:$A,$B440,Detail!$D:$D,6,Detail!$C:$C,2)</f>
        <v>2.5654305009084055E-3</v>
      </c>
      <c r="AD440" s="24">
        <f>SUMIFS(Detail!AI:AI,Detail!$A:$A,$B440,Detail!$D:$D,6,Detail!$C:$C,3)</f>
        <v>1.3056915122433566E-6</v>
      </c>
      <c r="AE440" s="24">
        <f>SUMIFS(Detail!AI:AI,Detail!$A:$A,$B440,Detail!$D:$D,6,Detail!$C:$C,4)</f>
        <v>1.3260432751849294E-9</v>
      </c>
      <c r="AF440" s="33">
        <f t="shared" si="761"/>
        <v>28.746447133301444</v>
      </c>
      <c r="AG440" s="24">
        <f>SUMIFS(Detail!AI:AI,Detail!$A:$A,$B440,Detail!$D:$D,7,Detail!$C:$C,1)</f>
        <v>2.7284841053187847E-12</v>
      </c>
      <c r="AH440" s="24">
        <f>SUMIFS(Detail!AI:AI,Detail!$A:$A,$B440,Detail!$D:$D,7,Detail!$C:$C,2)</f>
        <v>0</v>
      </c>
      <c r="AI440" s="24">
        <f>SUMIFS(Detail!AI:AI,Detail!$A:$A,$B440,Detail!$D:$D,7,Detail!$C:$C,3)</f>
        <v>0</v>
      </c>
      <c r="AJ440" s="24">
        <f>SUMIFS(Detail!AI:AI,Detail!$A:$A,$B440,Detail!$D:$D,7,Detail!$C:$C,4)</f>
        <v>0</v>
      </c>
      <c r="AK440" s="33">
        <f t="shared" si="762"/>
        <v>2.7284841053187847E-12</v>
      </c>
      <c r="AL440" s="24">
        <f>SUMIFS(Detail!AI:AI,Detail!$A:$A,$B440,Detail!$D:$D,8,Detail!$C:$C,1)</f>
        <v>0</v>
      </c>
      <c r="AM440" s="24">
        <f>SUMIFS(Detail!AI:AI,Detail!$A:$A,$B440,Detail!$D:$D,8,Detail!$C:$C,2)</f>
        <v>0</v>
      </c>
      <c r="AN440" s="24">
        <f>SUMIFS(Detail!AI:AI,Detail!$A:$A,$B440,Detail!$D:$D,8,Detail!$C:$C,3)</f>
        <v>0</v>
      </c>
      <c r="AO440" s="24">
        <f>SUMIFS(Detail!AI:AI,Detail!$A:$A,$B440,Detail!$D:$D,8,Detail!$C:$C,4)</f>
        <v>0</v>
      </c>
      <c r="AP440" s="33">
        <f t="shared" si="763"/>
        <v>0</v>
      </c>
      <c r="AQ440" s="24">
        <f>SUMIFS(Detail!AI:AI,Detail!$A:$A,$B440,Detail!$D:$D,9,Detail!$C:$C,1)</f>
        <v>0</v>
      </c>
      <c r="AR440" s="24">
        <f>SUMIFS(Detail!AI:AI,Detail!$A:$A,$B440,Detail!$D:$D,9,Detail!$C:$C,2)</f>
        <v>0</v>
      </c>
      <c r="AS440" s="24">
        <f>SUMIFS(Detail!AI:AI,Detail!$A:$A,$B440,Detail!$D:$D,9,Detail!$C:$C,3)</f>
        <v>0</v>
      </c>
      <c r="AT440" s="24">
        <f>SUMIFS(Detail!AI:AI,Detail!$A:$A,$B440,Detail!$D:$D,9,Detail!$C:$C,4)</f>
        <v>0</v>
      </c>
      <c r="AU440" s="33">
        <f t="shared" si="764"/>
        <v>0</v>
      </c>
      <c r="AV440" s="24">
        <f>SUMIFS(Detail!AI:AI,Detail!$A:$A,$B440,Detail!$D:$D,10,Detail!$C:$C,1)</f>
        <v>0</v>
      </c>
      <c r="AW440" s="24">
        <f>SUMIFS(Detail!AI:AI,Detail!$A:$A,$B440,Detail!$D:$D,10,Detail!$C:$C,2)</f>
        <v>0</v>
      </c>
      <c r="AX440" s="24">
        <f>SUMIFS(Detail!AI:AI,Detail!$A:$A,$B440,Detail!$D:$D,10,Detail!$C:$C,3)</f>
        <v>0</v>
      </c>
      <c r="AY440" s="24">
        <f>SUMIFS(Detail!AI:AI,Detail!$A:$A,$B440,Detail!$D:$D,10,Detail!$C:$C,4)</f>
        <v>0</v>
      </c>
      <c r="AZ440" s="33">
        <f t="shared" si="765"/>
        <v>0</v>
      </c>
      <c r="BA440" s="24">
        <f>SUMIFS(Detail!AI:AI,Detail!$A:$A,$B440,Detail!$D:$D,11,Detail!$C:$C,1)</f>
        <v>0</v>
      </c>
      <c r="BB440" s="24">
        <f>SUMIFS(Detail!AI:AI,Detail!$A:$A,$B440,Detail!$D:$D,11,Detail!$C:$C,2)</f>
        <v>0</v>
      </c>
      <c r="BC440" s="24">
        <f>SUMIFS(Detail!AI:AI,Detail!$A:$A,$B440,Detail!$D:$D,11,Detail!$C:$C,3)</f>
        <v>0</v>
      </c>
      <c r="BD440" s="24">
        <f>SUMIFS(Detail!AI:AI,Detail!$A:$A,$B440,Detail!$D:$D,11,Detail!$C:$C,4)</f>
        <v>0</v>
      </c>
      <c r="BE440" s="33">
        <f t="shared" si="766"/>
        <v>0</v>
      </c>
      <c r="BF440" s="24">
        <f>SUMIFS(Detail!AI:AI,Detail!$A:$A,$B440,Detail!$D:$D,12,Detail!$C:$C,1)</f>
        <v>0</v>
      </c>
      <c r="BG440" s="24">
        <f>SUMIFS(Detail!AI:AI,Detail!$A:$A,$B440,Detail!$D:$D,12,Detail!$C:$C,2)</f>
        <v>0</v>
      </c>
      <c r="BH440" s="24">
        <f>SUMIFS(Detail!AI:AI,Detail!$A:$A,$B440,Detail!$D:$D,12,Detail!$C:$C,3)</f>
        <v>0</v>
      </c>
      <c r="BI440" s="24">
        <f>SUMIFS(Detail!AI:AI,Detail!$A:$A,$B440,Detail!$D:$D,12,Detail!$C:$C,4)</f>
        <v>0</v>
      </c>
      <c r="BJ440" s="33">
        <f t="shared" si="767"/>
        <v>0</v>
      </c>
      <c r="BK440" s="24">
        <f>SUMIFS(Detail!AI:AI,Detail!$A:$A,$B440,Detail!$D:$D,13,Detail!$C:$C,1)</f>
        <v>0</v>
      </c>
      <c r="BL440" s="24">
        <f>SUMIFS(Detail!AI:AI,Detail!$A:$A,$B440,Detail!$D:$D,13,Detail!$C:$C,2)</f>
        <v>0</v>
      </c>
      <c r="BM440" s="24">
        <f>SUMIFS(Detail!AI:AI,Detail!$A:$A,$B440,Detail!$D:$D,13,Detail!$C:$C,3)</f>
        <v>0</v>
      </c>
      <c r="BN440" s="24">
        <f>SUMIFS(Detail!AI:AI,Detail!$A:$A,$B440,Detail!$D:$D,13,Detail!$C:$C,4)</f>
        <v>0</v>
      </c>
      <c r="BO440" s="33">
        <f t="shared" si="768"/>
        <v>0</v>
      </c>
      <c r="BP440" s="24">
        <f>SUMIFS(Detail!AI:AI,Detail!$A:$A,$B440,Detail!$D:$D,14,Detail!$C:$C,1)</f>
        <v>0</v>
      </c>
      <c r="BQ440" s="24">
        <f>SUMIFS(Detail!AI:AI,Detail!$A:$A,$B440,Detail!$D:$D,14,Detail!$C:$C,2)</f>
        <v>0</v>
      </c>
      <c r="BR440" s="24">
        <f>SUMIFS(Detail!AI:AI,Detail!$A:$A,$B440,Detail!$D:$D,14,Detail!$C:$C,3)</f>
        <v>0</v>
      </c>
      <c r="BS440" s="24">
        <f>SUMIFS(Detail!AI:AI,Detail!$A:$A,$B440,Detail!$D:$D,14,Detail!$C:$C,4)</f>
        <v>0</v>
      </c>
      <c r="BT440" s="33">
        <f t="shared" si="769"/>
        <v>0</v>
      </c>
      <c r="BU440" s="24">
        <f>SUMIFS(Detail!AI:AI,Detail!$A:$A,$B440,Detail!$D:$D,15,Detail!$C:$C,1)</f>
        <v>0</v>
      </c>
      <c r="BV440" s="24">
        <f>SUMIFS(Detail!AI:AI,Detail!$A:$A,$B440,Detail!$D:$D,15,Detail!$C:$C,2)</f>
        <v>0</v>
      </c>
      <c r="BW440" s="24">
        <f>SUMIFS(Detail!AI:AI,Detail!$A:$A,$B440,Detail!$D:$D,15,Detail!$C:$C,3)</f>
        <v>0</v>
      </c>
      <c r="BX440" s="24">
        <f>SUMIFS(Detail!AI:AI,Detail!$A:$A,$B440,Detail!$D:$D,15,Detail!$C:$C,4)</f>
        <v>0</v>
      </c>
      <c r="BY440" s="33">
        <f t="shared" si="770"/>
        <v>0</v>
      </c>
      <c r="BZ440" s="24">
        <f>SUMIFS(Detail!AI:AI,Detail!$A:$A,$B440,Detail!$D:$D,16,Detail!$C:$C,1)</f>
        <v>0</v>
      </c>
      <c r="CA440" s="24">
        <f>SUMIFS(Detail!AI:AI,Detail!$A:$A,$B440,Detail!$D:$D,16,Detail!$C:$C,2)</f>
        <v>0</v>
      </c>
      <c r="CB440" s="24">
        <f>SUMIFS(Detail!AI:AI,Detail!$A:$A,$B440,Detail!$D:$D,16,Detail!$C:$C,3)</f>
        <v>0</v>
      </c>
      <c r="CC440" s="24">
        <f>SUMIFS(Detail!AI:AI,Detail!$A:$A,$B440,Detail!$D:$D,16,Detail!$C:$C,4)</f>
        <v>0</v>
      </c>
      <c r="CD440" s="33">
        <f t="shared" si="771"/>
        <v>0</v>
      </c>
      <c r="CE440" s="24">
        <f>SUMIFS(Detail!AI:AI,Detail!$A:$A,$B440,Detail!$D:$D,17,Detail!$C:$C,1)</f>
        <v>0</v>
      </c>
      <c r="CF440" s="24">
        <f>SUMIFS(Detail!AI:AI,Detail!$A:$A,$B440,Detail!$D:$D,17,Detail!$C:$C,2)</f>
        <v>0</v>
      </c>
      <c r="CG440" s="24">
        <f>SUMIFS(Detail!AI:AI,Detail!$A:$A,$B440,Detail!$D:$D,17,Detail!$C:$C,3)</f>
        <v>0</v>
      </c>
      <c r="CH440" s="24">
        <f>SUMIFS(Detail!AI:AI,Detail!$A:$A,$B440,Detail!$D:$D,17,Detail!$C:$C,4)</f>
        <v>0</v>
      </c>
      <c r="CI440" s="33">
        <f t="shared" si="772"/>
        <v>0</v>
      </c>
      <c r="CJ440" s="24">
        <f>SUMIFS(Detail!AI:AI,Detail!$A:$A,$B440,Detail!$D:$D,18,Detail!$C:$C,1)</f>
        <v>0</v>
      </c>
      <c r="CK440" s="24">
        <f>SUMIFS(Detail!AI:AI,Detail!$A:$A,$B440,Detail!$D:$D,18,Detail!$C:$C,2)</f>
        <v>0</v>
      </c>
      <c r="CL440" s="24">
        <f>SUMIFS(Detail!AI:AI,Detail!$A:$A,$B440,Detail!$D:$D,18,Detail!$C:$C,3)</f>
        <v>0</v>
      </c>
      <c r="CM440" s="24">
        <f>SUMIFS(Detail!AI:AI,Detail!$A:$A,$B440,Detail!$D:$D,18,Detail!$C:$C,4)</f>
        <v>0</v>
      </c>
      <c r="CN440" s="33">
        <f t="shared" si="773"/>
        <v>0</v>
      </c>
      <c r="CO440" s="24">
        <f>SUMIFS(Detail!AI:AI,Detail!$A:$A,$B440,Detail!$D:$D,19,Detail!$C:$C,1)</f>
        <v>0</v>
      </c>
      <c r="CP440" s="24">
        <f>SUMIFS(Detail!AI:AI,Detail!$A:$A,$B440,Detail!$D:$D,19,Detail!$C:$C,2)</f>
        <v>0</v>
      </c>
      <c r="CQ440" s="24">
        <f>SUMIFS(Detail!AI:AI,Detail!$A:$A,$B440,Detail!$D:$D,19,Detail!$C:$C,3)</f>
        <v>0</v>
      </c>
      <c r="CR440" s="24">
        <f>SUMIFS(Detail!AI:AI,Detail!$A:$A,$B440,Detail!$D:$D,19,Detail!$C:$C,4)</f>
        <v>0</v>
      </c>
      <c r="CS440" s="33">
        <f t="shared" si="774"/>
        <v>0</v>
      </c>
      <c r="CT440" s="24">
        <f>SUMIFS(Detail!AI:AI,Detail!$A:$A,$B440,Detail!$D:$D,20,Detail!$C:$C,1)</f>
        <v>0</v>
      </c>
      <c r="CU440" s="24">
        <f>SUMIFS(Detail!AI:AI,Detail!$A:$A,$B440,Detail!$D:$D,20,Detail!$C:$C,2)</f>
        <v>0</v>
      </c>
      <c r="CV440" s="24">
        <f>SUMIFS(Detail!AI:AI,Detail!$A:$A,$B440,Detail!$D:$D,20,Detail!$C:$C,3)</f>
        <v>0</v>
      </c>
      <c r="CW440" s="24">
        <f>SUMIFS(Detail!AI:AI,Detail!$A:$A,$B440,Detail!$D:$D,20,Detail!$C:$C,4)</f>
        <v>0</v>
      </c>
      <c r="CX440" s="33">
        <f t="shared" si="775"/>
        <v>0</v>
      </c>
      <c r="CY440" s="24">
        <f>SUMIFS(Detail!AI:AI,Detail!$A:$A,$B440,Detail!$D:$D,21,Detail!$C:$C,1)</f>
        <v>0</v>
      </c>
      <c r="CZ440" s="24">
        <f>SUMIFS(Detail!AI:AI,Detail!$A:$A,$B440,Detail!$D:$D,21,Detail!$C:$C,2)</f>
        <v>0</v>
      </c>
      <c r="DA440" s="24">
        <f>SUMIFS(Detail!AI:AI,Detail!$A:$A,$B440,Detail!$D:$D,21,Detail!$C:$C,3)</f>
        <v>0</v>
      </c>
      <c r="DB440" s="24">
        <f>SUMIFS(Detail!AI:AI,Detail!$A:$A,$B440,Detail!$D:$D,21,Detail!$C:$C,4)</f>
        <v>0</v>
      </c>
      <c r="DC440" s="33">
        <f t="shared" si="776"/>
        <v>0</v>
      </c>
      <c r="DD440" s="86">
        <f>SUMIFS(Detail!AI:AI,Detail!$A:$A,$B440,Detail!$B:$B,"&gt;60")</f>
        <v>28.746447133304173</v>
      </c>
    </row>
    <row r="441" spans="1:108" x14ac:dyDescent="0.25">
      <c r="A441" t="s">
        <v>5697</v>
      </c>
      <c r="B441" s="32" t="s">
        <v>5125</v>
      </c>
      <c r="C441" s="24">
        <f>SUMIFS(Detail!AI:AI,Detail!$A:$A,$B441,Detail!$D:$D,1,Detail!$C:$C,1)</f>
        <v>0</v>
      </c>
      <c r="D441" s="24">
        <f>SUMIFS(Detail!AI:AI,Detail!$A:$A,$B441,Detail!$D:$D,1,Detail!$C:$C,2)</f>
        <v>0</v>
      </c>
      <c r="E441" s="24">
        <f>SUMIFS(Detail!AI:AI,Detail!$A:$A,$B441,Detail!$D:$D,1,Detail!$C:$C,3)</f>
        <v>0.39738251793099266</v>
      </c>
      <c r="F441" s="24">
        <f>SUMIFS(Detail!AI:AI,Detail!$A:$A,$B441,Detail!$D:$D,1,Detail!$C:$C,4)</f>
        <v>0.82918140252372252</v>
      </c>
      <c r="G441" s="33">
        <f t="shared" si="756"/>
        <v>1.2265639204547152</v>
      </c>
      <c r="H441" s="24">
        <f>SUMIFS(Detail!AI:AI,Detail!$A:$A,$B441,Detail!$D:$D,2,Detail!$C:$C,1)</f>
        <v>23.086753935396967</v>
      </c>
      <c r="I441" s="24">
        <f>SUMIFS(Detail!AI:AI,Detail!$A:$A,$B441,Detail!$D:$D,2,Detail!$C:$C,2)</f>
        <v>55.215142233067645</v>
      </c>
      <c r="J441" s="24">
        <f>SUMIFS(Detail!AI:AI,Detail!$A:$A,$B441,Detail!$D:$D,2,Detail!$C:$C,3)</f>
        <v>65.275753088237593</v>
      </c>
      <c r="K441" s="24">
        <f>SUMIFS(Detail!AI:AI,Detail!$A:$A,$B441,Detail!$D:$D,2,Detail!$C:$C,4)</f>
        <v>66.654202820815328</v>
      </c>
      <c r="L441" s="33">
        <f t="shared" si="757"/>
        <v>210.23185207751754</v>
      </c>
      <c r="M441" s="24">
        <f>SUMIFS(Detail!AI:AI,Detail!$A:$A,$B441,Detail!$D:$D,3,Detail!$C:$C,1)</f>
        <v>77.793375958226278</v>
      </c>
      <c r="N441" s="24">
        <f>SUMIFS(Detail!AI:AI,Detail!$A:$A,$B441,Detail!$D:$D,3,Detail!$C:$C,2)</f>
        <v>93.857571115994233</v>
      </c>
      <c r="O441" s="24">
        <f>SUMIFS(Detail!AI:AI,Detail!$A:$A,$B441,Detail!$D:$D,3,Detail!$C:$C,3)</f>
        <v>99.086567803083824</v>
      </c>
      <c r="P441" s="24">
        <f>SUMIFS(Detail!AI:AI,Detail!$A:$A,$B441,Detail!$D:$D,3,Detail!$C:$C,4)</f>
        <v>99.991692111669465</v>
      </c>
      <c r="Q441" s="33">
        <f t="shared" si="758"/>
        <v>370.72920698897377</v>
      </c>
      <c r="R441" s="24">
        <f>SUMIFS(Detail!AI:AI,Detail!$A:$A,$B441,Detail!$D:$D,4,Detail!$C:$C,1)</f>
        <v>116.69006494681162</v>
      </c>
      <c r="S441" s="24">
        <f>SUMIFS(Detail!AI:AI,Detail!$A:$A,$B441,Detail!$D:$D,4,Detail!$C:$C,2)</f>
        <v>140.78635667453079</v>
      </c>
      <c r="T441" s="24">
        <f>SUMIFS(Detail!AI:AI,Detail!$A:$A,$B441,Detail!$D:$D,4,Detail!$C:$C,3)</f>
        <v>148.62985170462628</v>
      </c>
      <c r="U441" s="24">
        <f>SUMIFS(Detail!AI:AI,Detail!$A:$A,$B441,Detail!$D:$D,4,Detail!$C:$C,4)</f>
        <v>149.98753816750445</v>
      </c>
      <c r="V441" s="33">
        <f t="shared" si="759"/>
        <v>556.09381149347314</v>
      </c>
      <c r="W441" s="24">
        <f>SUMIFS(Detail!AI:AI,Detail!$A:$A,$B441,Detail!$D:$D,5,Detail!$C:$C,1)</f>
        <v>175.03509742021697</v>
      </c>
      <c r="X441" s="24">
        <f>SUMIFS(Detail!AI:AI,Detail!$A:$A,$B441,Detail!$D:$D,5,Detail!$C:$C,2)</f>
        <v>211.17953501179682</v>
      </c>
      <c r="Y441" s="24">
        <f>SUMIFS(Detail!AI:AI,Detail!$A:$A,$B441,Detail!$D:$D,5,Detail!$C:$C,3)</f>
        <v>222.94477755693947</v>
      </c>
      <c r="Z441" s="24">
        <f>SUMIFS(Detail!AI:AI,Detail!$A:$A,$B441,Detail!$D:$D,5,Detail!$C:$C,4)</f>
        <v>224.98130725125634</v>
      </c>
      <c r="AA441" s="33">
        <f t="shared" si="760"/>
        <v>834.1407172402096</v>
      </c>
      <c r="AB441" s="24">
        <f>SUMIFS(Detail!AI:AI,Detail!$A:$A,$B441,Detail!$D:$D,6,Detail!$C:$C,1)</f>
        <v>6.3272843198674309</v>
      </c>
      <c r="AC441" s="24">
        <f>SUMIFS(Detail!AI:AI,Detail!$A:$A,$B441,Detail!$D:$D,6,Detail!$C:$C,2)</f>
        <v>5.6367263232459663E-4</v>
      </c>
      <c r="AD441" s="24">
        <f>SUMIFS(Detail!AI:AI,Detail!$A:$A,$B441,Detail!$D:$D,6,Detail!$C:$C,3)</f>
        <v>2.8658018891292159E-7</v>
      </c>
      <c r="AE441" s="24">
        <f>SUMIFS(Detail!AI:AI,Detail!$A:$A,$B441,Detail!$D:$D,6,Detail!$C:$C,4)</f>
        <v>2.9103830456733704E-10</v>
      </c>
      <c r="AF441" s="33">
        <f t="shared" si="761"/>
        <v>6.3278482793709827</v>
      </c>
      <c r="AG441" s="24">
        <f>SUMIFS(Detail!AI:AI,Detail!$A:$A,$B441,Detail!$D:$D,7,Detail!$C:$C,1)</f>
        <v>4.5474735088646412E-13</v>
      </c>
      <c r="AH441" s="24">
        <f>SUMIFS(Detail!AI:AI,Detail!$A:$A,$B441,Detail!$D:$D,7,Detail!$C:$C,2)</f>
        <v>0</v>
      </c>
      <c r="AI441" s="24">
        <f>SUMIFS(Detail!AI:AI,Detail!$A:$A,$B441,Detail!$D:$D,7,Detail!$C:$C,3)</f>
        <v>0</v>
      </c>
      <c r="AJ441" s="24">
        <f>SUMIFS(Detail!AI:AI,Detail!$A:$A,$B441,Detail!$D:$D,7,Detail!$C:$C,4)</f>
        <v>0</v>
      </c>
      <c r="AK441" s="33">
        <f t="shared" si="762"/>
        <v>4.5474735088646412E-13</v>
      </c>
      <c r="AL441" s="24">
        <f>SUMIFS(Detail!AI:AI,Detail!$A:$A,$B441,Detail!$D:$D,8,Detail!$C:$C,1)</f>
        <v>0</v>
      </c>
      <c r="AM441" s="24">
        <f>SUMIFS(Detail!AI:AI,Detail!$A:$A,$B441,Detail!$D:$D,8,Detail!$C:$C,2)</f>
        <v>0</v>
      </c>
      <c r="AN441" s="24">
        <f>SUMIFS(Detail!AI:AI,Detail!$A:$A,$B441,Detail!$D:$D,8,Detail!$C:$C,3)</f>
        <v>0</v>
      </c>
      <c r="AO441" s="24">
        <f>SUMIFS(Detail!AI:AI,Detail!$A:$A,$B441,Detail!$D:$D,8,Detail!$C:$C,4)</f>
        <v>0</v>
      </c>
      <c r="AP441" s="33">
        <f t="shared" si="763"/>
        <v>0</v>
      </c>
      <c r="AQ441" s="24">
        <f>SUMIFS(Detail!AI:AI,Detail!$A:$A,$B441,Detail!$D:$D,9,Detail!$C:$C,1)</f>
        <v>0</v>
      </c>
      <c r="AR441" s="24">
        <f>SUMIFS(Detail!AI:AI,Detail!$A:$A,$B441,Detail!$D:$D,9,Detail!$C:$C,2)</f>
        <v>0</v>
      </c>
      <c r="AS441" s="24">
        <f>SUMIFS(Detail!AI:AI,Detail!$A:$A,$B441,Detail!$D:$D,9,Detail!$C:$C,3)</f>
        <v>0</v>
      </c>
      <c r="AT441" s="24">
        <f>SUMIFS(Detail!AI:AI,Detail!$A:$A,$B441,Detail!$D:$D,9,Detail!$C:$C,4)</f>
        <v>0</v>
      </c>
      <c r="AU441" s="33">
        <f t="shared" si="764"/>
        <v>0</v>
      </c>
      <c r="AV441" s="24">
        <f>SUMIFS(Detail!AI:AI,Detail!$A:$A,$B441,Detail!$D:$D,10,Detail!$C:$C,1)</f>
        <v>0</v>
      </c>
      <c r="AW441" s="24">
        <f>SUMIFS(Detail!AI:AI,Detail!$A:$A,$B441,Detail!$D:$D,10,Detail!$C:$C,2)</f>
        <v>0</v>
      </c>
      <c r="AX441" s="24">
        <f>SUMIFS(Detail!AI:AI,Detail!$A:$A,$B441,Detail!$D:$D,10,Detail!$C:$C,3)</f>
        <v>0</v>
      </c>
      <c r="AY441" s="24">
        <f>SUMIFS(Detail!AI:AI,Detail!$A:$A,$B441,Detail!$D:$D,10,Detail!$C:$C,4)</f>
        <v>0</v>
      </c>
      <c r="AZ441" s="33">
        <f t="shared" si="765"/>
        <v>0</v>
      </c>
      <c r="BA441" s="24">
        <f>SUMIFS(Detail!AI:AI,Detail!$A:$A,$B441,Detail!$D:$D,11,Detail!$C:$C,1)</f>
        <v>0</v>
      </c>
      <c r="BB441" s="24">
        <f>SUMIFS(Detail!AI:AI,Detail!$A:$A,$B441,Detail!$D:$D,11,Detail!$C:$C,2)</f>
        <v>0</v>
      </c>
      <c r="BC441" s="24">
        <f>SUMIFS(Detail!AI:AI,Detail!$A:$A,$B441,Detail!$D:$D,11,Detail!$C:$C,3)</f>
        <v>0</v>
      </c>
      <c r="BD441" s="24">
        <f>SUMIFS(Detail!AI:AI,Detail!$A:$A,$B441,Detail!$D:$D,11,Detail!$C:$C,4)</f>
        <v>0</v>
      </c>
      <c r="BE441" s="33">
        <f t="shared" si="766"/>
        <v>0</v>
      </c>
      <c r="BF441" s="24">
        <f>SUMIFS(Detail!AI:AI,Detail!$A:$A,$B441,Detail!$D:$D,12,Detail!$C:$C,1)</f>
        <v>0</v>
      </c>
      <c r="BG441" s="24">
        <f>SUMIFS(Detail!AI:AI,Detail!$A:$A,$B441,Detail!$D:$D,12,Detail!$C:$C,2)</f>
        <v>0</v>
      </c>
      <c r="BH441" s="24">
        <f>SUMIFS(Detail!AI:AI,Detail!$A:$A,$B441,Detail!$D:$D,12,Detail!$C:$C,3)</f>
        <v>0</v>
      </c>
      <c r="BI441" s="24">
        <f>SUMIFS(Detail!AI:AI,Detail!$A:$A,$B441,Detail!$D:$D,12,Detail!$C:$C,4)</f>
        <v>0</v>
      </c>
      <c r="BJ441" s="33">
        <f t="shared" si="767"/>
        <v>0</v>
      </c>
      <c r="BK441" s="24">
        <f>SUMIFS(Detail!AI:AI,Detail!$A:$A,$B441,Detail!$D:$D,13,Detail!$C:$C,1)</f>
        <v>0</v>
      </c>
      <c r="BL441" s="24">
        <f>SUMIFS(Detail!AI:AI,Detail!$A:$A,$B441,Detail!$D:$D,13,Detail!$C:$C,2)</f>
        <v>0</v>
      </c>
      <c r="BM441" s="24">
        <f>SUMIFS(Detail!AI:AI,Detail!$A:$A,$B441,Detail!$D:$D,13,Detail!$C:$C,3)</f>
        <v>0</v>
      </c>
      <c r="BN441" s="24">
        <f>SUMIFS(Detail!AI:AI,Detail!$A:$A,$B441,Detail!$D:$D,13,Detail!$C:$C,4)</f>
        <v>0</v>
      </c>
      <c r="BO441" s="33">
        <f t="shared" si="768"/>
        <v>0</v>
      </c>
      <c r="BP441" s="24">
        <f>SUMIFS(Detail!AI:AI,Detail!$A:$A,$B441,Detail!$D:$D,14,Detail!$C:$C,1)</f>
        <v>0</v>
      </c>
      <c r="BQ441" s="24">
        <f>SUMIFS(Detail!AI:AI,Detail!$A:$A,$B441,Detail!$D:$D,14,Detail!$C:$C,2)</f>
        <v>0</v>
      </c>
      <c r="BR441" s="24">
        <f>SUMIFS(Detail!AI:AI,Detail!$A:$A,$B441,Detail!$D:$D,14,Detail!$C:$C,3)</f>
        <v>0</v>
      </c>
      <c r="BS441" s="24">
        <f>SUMIFS(Detail!AI:AI,Detail!$A:$A,$B441,Detail!$D:$D,14,Detail!$C:$C,4)</f>
        <v>0</v>
      </c>
      <c r="BT441" s="33">
        <f t="shared" si="769"/>
        <v>0</v>
      </c>
      <c r="BU441" s="24">
        <f>SUMIFS(Detail!AI:AI,Detail!$A:$A,$B441,Detail!$D:$D,15,Detail!$C:$C,1)</f>
        <v>0</v>
      </c>
      <c r="BV441" s="24">
        <f>SUMIFS(Detail!AI:AI,Detail!$A:$A,$B441,Detail!$D:$D,15,Detail!$C:$C,2)</f>
        <v>0</v>
      </c>
      <c r="BW441" s="24">
        <f>SUMIFS(Detail!AI:AI,Detail!$A:$A,$B441,Detail!$D:$D,15,Detail!$C:$C,3)</f>
        <v>0</v>
      </c>
      <c r="BX441" s="24">
        <f>SUMIFS(Detail!AI:AI,Detail!$A:$A,$B441,Detail!$D:$D,15,Detail!$C:$C,4)</f>
        <v>0</v>
      </c>
      <c r="BY441" s="33">
        <f t="shared" si="770"/>
        <v>0</v>
      </c>
      <c r="BZ441" s="24">
        <f>SUMIFS(Detail!AI:AI,Detail!$A:$A,$B441,Detail!$D:$D,16,Detail!$C:$C,1)</f>
        <v>0</v>
      </c>
      <c r="CA441" s="24">
        <f>SUMIFS(Detail!AI:AI,Detail!$A:$A,$B441,Detail!$D:$D,16,Detail!$C:$C,2)</f>
        <v>0</v>
      </c>
      <c r="CB441" s="24">
        <f>SUMIFS(Detail!AI:AI,Detail!$A:$A,$B441,Detail!$D:$D,16,Detail!$C:$C,3)</f>
        <v>0</v>
      </c>
      <c r="CC441" s="24">
        <f>SUMIFS(Detail!AI:AI,Detail!$A:$A,$B441,Detail!$D:$D,16,Detail!$C:$C,4)</f>
        <v>0</v>
      </c>
      <c r="CD441" s="33">
        <f t="shared" si="771"/>
        <v>0</v>
      </c>
      <c r="CE441" s="24">
        <f>SUMIFS(Detail!AI:AI,Detail!$A:$A,$B441,Detail!$D:$D,17,Detail!$C:$C,1)</f>
        <v>0</v>
      </c>
      <c r="CF441" s="24">
        <f>SUMIFS(Detail!AI:AI,Detail!$A:$A,$B441,Detail!$D:$D,17,Detail!$C:$C,2)</f>
        <v>0</v>
      </c>
      <c r="CG441" s="24">
        <f>SUMIFS(Detail!AI:AI,Detail!$A:$A,$B441,Detail!$D:$D,17,Detail!$C:$C,3)</f>
        <v>0</v>
      </c>
      <c r="CH441" s="24">
        <f>SUMIFS(Detail!AI:AI,Detail!$A:$A,$B441,Detail!$D:$D,17,Detail!$C:$C,4)</f>
        <v>0</v>
      </c>
      <c r="CI441" s="33">
        <f t="shared" si="772"/>
        <v>0</v>
      </c>
      <c r="CJ441" s="24">
        <f>SUMIFS(Detail!AI:AI,Detail!$A:$A,$B441,Detail!$D:$D,18,Detail!$C:$C,1)</f>
        <v>0</v>
      </c>
      <c r="CK441" s="24">
        <f>SUMIFS(Detail!AI:AI,Detail!$A:$A,$B441,Detail!$D:$D,18,Detail!$C:$C,2)</f>
        <v>0</v>
      </c>
      <c r="CL441" s="24">
        <f>SUMIFS(Detail!AI:AI,Detail!$A:$A,$B441,Detail!$D:$D,18,Detail!$C:$C,3)</f>
        <v>0</v>
      </c>
      <c r="CM441" s="24">
        <f>SUMIFS(Detail!AI:AI,Detail!$A:$A,$B441,Detail!$D:$D,18,Detail!$C:$C,4)</f>
        <v>0</v>
      </c>
      <c r="CN441" s="33">
        <f t="shared" si="773"/>
        <v>0</v>
      </c>
      <c r="CO441" s="24">
        <f>SUMIFS(Detail!AI:AI,Detail!$A:$A,$B441,Detail!$D:$D,19,Detail!$C:$C,1)</f>
        <v>0</v>
      </c>
      <c r="CP441" s="24">
        <f>SUMIFS(Detail!AI:AI,Detail!$A:$A,$B441,Detail!$D:$D,19,Detail!$C:$C,2)</f>
        <v>0</v>
      </c>
      <c r="CQ441" s="24">
        <f>SUMIFS(Detail!AI:AI,Detail!$A:$A,$B441,Detail!$D:$D,19,Detail!$C:$C,3)</f>
        <v>0</v>
      </c>
      <c r="CR441" s="24">
        <f>SUMIFS(Detail!AI:AI,Detail!$A:$A,$B441,Detail!$D:$D,19,Detail!$C:$C,4)</f>
        <v>0</v>
      </c>
      <c r="CS441" s="33">
        <f t="shared" si="774"/>
        <v>0</v>
      </c>
      <c r="CT441" s="24">
        <f>SUMIFS(Detail!AI:AI,Detail!$A:$A,$B441,Detail!$D:$D,20,Detail!$C:$C,1)</f>
        <v>0</v>
      </c>
      <c r="CU441" s="24">
        <f>SUMIFS(Detail!AI:AI,Detail!$A:$A,$B441,Detail!$D:$D,20,Detail!$C:$C,2)</f>
        <v>0</v>
      </c>
      <c r="CV441" s="24">
        <f>SUMIFS(Detail!AI:AI,Detail!$A:$A,$B441,Detail!$D:$D,20,Detail!$C:$C,3)</f>
        <v>0</v>
      </c>
      <c r="CW441" s="24">
        <f>SUMIFS(Detail!AI:AI,Detail!$A:$A,$B441,Detail!$D:$D,20,Detail!$C:$C,4)</f>
        <v>0</v>
      </c>
      <c r="CX441" s="33">
        <f t="shared" si="775"/>
        <v>0</v>
      </c>
      <c r="CY441" s="24">
        <f>SUMIFS(Detail!AI:AI,Detail!$A:$A,$B441,Detail!$D:$D,21,Detail!$C:$C,1)</f>
        <v>0</v>
      </c>
      <c r="CZ441" s="24">
        <f>SUMIFS(Detail!AI:AI,Detail!$A:$A,$B441,Detail!$D:$D,21,Detail!$C:$C,2)</f>
        <v>0</v>
      </c>
      <c r="DA441" s="24">
        <f>SUMIFS(Detail!AI:AI,Detail!$A:$A,$B441,Detail!$D:$D,21,Detail!$C:$C,3)</f>
        <v>0</v>
      </c>
      <c r="DB441" s="24">
        <f>SUMIFS(Detail!AI:AI,Detail!$A:$A,$B441,Detail!$D:$D,21,Detail!$C:$C,4)</f>
        <v>0</v>
      </c>
      <c r="DC441" s="33">
        <f t="shared" si="776"/>
        <v>0</v>
      </c>
      <c r="DD441" s="86">
        <f>SUMIFS(Detail!AI:AI,Detail!$A:$A,$B441,Detail!$B:$B,"&gt;60")</f>
        <v>6.3278482793714375</v>
      </c>
    </row>
    <row r="442" spans="1:108" x14ac:dyDescent="0.25">
      <c r="A442" t="s">
        <v>5698</v>
      </c>
      <c r="B442" s="32" t="s">
        <v>5126</v>
      </c>
      <c r="C442" s="24">
        <f>SUMIFS(Detail!AI:AI,Detail!$A:$A,$B442,Detail!$D:$D,1,Detail!$C:$C,1)</f>
        <v>0</v>
      </c>
      <c r="D442" s="24">
        <f>SUMIFS(Detail!AI:AI,Detail!$A:$A,$B442,Detail!$D:$D,1,Detail!$C:$C,2)</f>
        <v>0</v>
      </c>
      <c r="E442" s="24">
        <f>SUMIFS(Detail!AI:AI,Detail!$A:$A,$B442,Detail!$D:$D,1,Detail!$C:$C,3)</f>
        <v>0.32695535121606689</v>
      </c>
      <c r="F442" s="24">
        <f>SUMIFS(Detail!AI:AI,Detail!$A:$A,$B442,Detail!$D:$D,1,Detail!$C:$C,4)</f>
        <v>1.92580891451717</v>
      </c>
      <c r="G442" s="33">
        <f t="shared" si="756"/>
        <v>2.2527642657332367</v>
      </c>
      <c r="H442" s="24">
        <f>SUMIFS(Detail!AI:AI,Detail!$A:$A,$B442,Detail!$D:$D,2,Detail!$C:$C,1)</f>
        <v>6.8243594332582731</v>
      </c>
      <c r="I442" s="24">
        <f>SUMIFS(Detail!AI:AI,Detail!$A:$A,$B442,Detail!$D:$D,2,Detail!$C:$C,2)</f>
        <v>17.510284238975686</v>
      </c>
      <c r="J442" s="24">
        <f>SUMIFS(Detail!AI:AI,Detail!$A:$A,$B442,Detail!$D:$D,2,Detail!$C:$C,3)</f>
        <v>32.198308485667852</v>
      </c>
      <c r="K442" s="24">
        <f>SUMIFS(Detail!AI:AI,Detail!$A:$A,$B442,Detail!$D:$D,2,Detail!$C:$C,4)</f>
        <v>48.620981375564376</v>
      </c>
      <c r="L442" s="33">
        <f t="shared" si="757"/>
        <v>105.15393353346619</v>
      </c>
      <c r="M442" s="24">
        <f>SUMIFS(Detail!AI:AI,Detail!$A:$A,$B442,Detail!$D:$D,3,Detail!$C:$C,1)</f>
        <v>60.567832938543589</v>
      </c>
      <c r="N442" s="24">
        <f>SUMIFS(Detail!AI:AI,Detail!$A:$A,$B442,Detail!$D:$D,3,Detail!$C:$C,2)</f>
        <v>64.973833482586116</v>
      </c>
      <c r="O442" s="24">
        <f>SUMIFS(Detail!AI:AI,Detail!$A:$A,$B442,Detail!$D:$D,3,Detail!$C:$C,3)</f>
        <v>73.298499968874893</v>
      </c>
      <c r="P442" s="24">
        <f>SUMIFS(Detail!AI:AI,Detail!$A:$A,$B442,Detail!$D:$D,3,Detail!$C:$C,4)</f>
        <v>86.131920701009051</v>
      </c>
      <c r="Q442" s="33">
        <f t="shared" si="758"/>
        <v>284.97208709101363</v>
      </c>
      <c r="R442" s="24">
        <f>SUMIFS(Detail!AI:AI,Detail!$A:$A,$B442,Detail!$D:$D,4,Detail!$C:$C,1)</f>
        <v>105.69778377683019</v>
      </c>
      <c r="S442" s="24">
        <f>SUMIFS(Detail!AI:AI,Detail!$A:$A,$B442,Detail!$D:$D,4,Detail!$C:$C,2)</f>
        <v>124.46809904608983</v>
      </c>
      <c r="T442" s="24">
        <f>SUMIFS(Detail!AI:AI,Detail!$A:$A,$B442,Detail!$D:$D,4,Detail!$C:$C,3)</f>
        <v>131.39468746960006</v>
      </c>
      <c r="U442" s="24">
        <f>SUMIFS(Detail!AI:AI,Detail!$A:$A,$B442,Detail!$D:$D,4,Detail!$C:$C,4)</f>
        <v>147.25962778590679</v>
      </c>
      <c r="V442" s="33">
        <f t="shared" si="759"/>
        <v>508.82019807842687</v>
      </c>
      <c r="W442" s="24">
        <f>SUMIFS(Detail!AI:AI,Detail!$A:$A,$B442,Detail!$D:$D,5,Detail!$C:$C,1)</f>
        <v>172.57867871047597</v>
      </c>
      <c r="X442" s="24">
        <f>SUMIFS(Detail!AI:AI,Detail!$A:$A,$B442,Detail!$D:$D,5,Detail!$C:$C,2)</f>
        <v>211.54942322944908</v>
      </c>
      <c r="Y442" s="24">
        <f>SUMIFS(Detail!AI:AI,Detail!$A:$A,$B442,Detail!$D:$D,5,Detail!$C:$C,3)</f>
        <v>249.01310395513133</v>
      </c>
      <c r="Z442" s="24">
        <f>SUMIFS(Detail!AI:AI,Detail!$A:$A,$B442,Detail!$D:$D,5,Detail!$C:$C,4)</f>
        <v>262.82854766885089</v>
      </c>
      <c r="AA442" s="33">
        <f t="shared" si="760"/>
        <v>895.96975356390726</v>
      </c>
      <c r="AB442" s="24">
        <f>SUMIFS(Detail!AI:AI,Detail!$A:$A,$B442,Detail!$D:$D,6,Detail!$C:$C,1)</f>
        <v>139.99700710107027</v>
      </c>
      <c r="AC442" s="24">
        <f>SUMIFS(Detail!AI:AI,Detail!$A:$A,$B442,Detail!$D:$D,6,Detail!$C:$C,2)</f>
        <v>47.632092274662909</v>
      </c>
      <c r="AD442" s="24">
        <f>SUMIFS(Detail!AI:AI,Detail!$A:$A,$B442,Detail!$D:$D,6,Detail!$C:$C,3)</f>
        <v>19.272340573058727</v>
      </c>
      <c r="AE442" s="24">
        <f>SUMIFS(Detail!AI:AI,Detail!$A:$A,$B442,Detail!$D:$D,6,Detail!$C:$C,4)</f>
        <v>8.4167401976612837</v>
      </c>
      <c r="AF442" s="33">
        <f t="shared" si="761"/>
        <v>215.31818014645319</v>
      </c>
      <c r="AG442" s="24">
        <f>SUMIFS(Detail!AI:AI,Detail!$A:$A,$B442,Detail!$D:$D,7,Detail!$C:$C,1)</f>
        <v>3.8594073853375903</v>
      </c>
      <c r="AH442" s="24">
        <f>SUMIFS(Detail!AI:AI,Detail!$A:$A,$B442,Detail!$D:$D,7,Detail!$C:$C,2)</f>
        <v>1.8333660891121326</v>
      </c>
      <c r="AI442" s="24">
        <f>SUMIFS(Detail!AI:AI,Detail!$A:$A,$B442,Detail!$D:$D,7,Detail!$C:$C,3)</f>
        <v>0.895189048139855</v>
      </c>
      <c r="AJ442" s="24">
        <f>SUMIFS(Detail!AI:AI,Detail!$A:$A,$B442,Detail!$D:$D,7,Detail!$C:$C,4)</f>
        <v>0.44697459678286577</v>
      </c>
      <c r="AK442" s="33">
        <f t="shared" si="762"/>
        <v>7.0349371193724437</v>
      </c>
      <c r="AL442" s="24">
        <f>SUMIFS(Detail!AI:AI,Detail!$A:$A,$B442,Detail!$D:$D,8,Detail!$C:$C,1)</f>
        <v>0.22739685068427207</v>
      </c>
      <c r="AM442" s="24">
        <f>SUMIFS(Detail!AI:AI,Detail!$A:$A,$B442,Detail!$D:$D,8,Detail!$C:$C,2)</f>
        <v>0.11756049544669622</v>
      </c>
      <c r="AN442" s="24">
        <f>SUMIFS(Detail!AI:AI,Detail!$A:$A,$B442,Detail!$D:$D,8,Detail!$C:$C,3)</f>
        <v>6.1634836479015576E-2</v>
      </c>
      <c r="AO442" s="24">
        <f>SUMIFS(Detail!AI:AI,Detail!$A:$A,$B442,Detail!$D:$D,8,Detail!$C:$C,4)</f>
        <v>3.2717404630147939E-2</v>
      </c>
      <c r="AP442" s="33">
        <f t="shared" si="763"/>
        <v>0.4393095872401318</v>
      </c>
      <c r="AQ442" s="24">
        <f>SUMIFS(Detail!AI:AI,Detail!$A:$A,$B442,Detail!$D:$D,9,Detail!$C:$C,1)</f>
        <v>1.7561187037244963E-2</v>
      </c>
      <c r="AR442" s="24">
        <f>SUMIFS(Detail!AI:AI,Detail!$A:$A,$B442,Detail!$D:$D,9,Detail!$C:$C,2)</f>
        <v>9.5210760259760718E-3</v>
      </c>
      <c r="AS442" s="24">
        <f>SUMIFS(Detail!AI:AI,Detail!$A:$A,$B442,Detail!$D:$D,9,Detail!$C:$C,3)</f>
        <v>5.2093824706389569E-3</v>
      </c>
      <c r="AT442" s="24">
        <f>SUMIFS(Detail!AI:AI,Detail!$A:$A,$B442,Detail!$D:$D,9,Detail!$C:$C,4)</f>
        <v>2.874251041248499E-3</v>
      </c>
      <c r="AU442" s="33">
        <f t="shared" si="764"/>
        <v>3.5165896575108491E-2</v>
      </c>
      <c r="AV442" s="24">
        <f>SUMIFS(Detail!AI:AI,Detail!$A:$A,$B442,Detail!$D:$D,10,Detail!$C:$C,1)</f>
        <v>1.5981538315372745E-3</v>
      </c>
      <c r="AW442" s="24">
        <f>SUMIFS(Detail!AI:AI,Detail!$A:$A,$B442,Detail!$D:$D,10,Detail!$C:$C,2)</f>
        <v>8.9499977184459567E-4</v>
      </c>
      <c r="AX442" s="24">
        <f>SUMIFS(Detail!AI:AI,Detail!$A:$A,$B442,Detail!$D:$D,10,Detail!$C:$C,3)</f>
        <v>5.045725968102488E-4</v>
      </c>
      <c r="AY442" s="24">
        <f>SUMIFS(Detail!AI:AI,Detail!$A:$A,$B442,Detail!$D:$D,10,Detail!$C:$C,4)</f>
        <v>2.8624127025977941E-4</v>
      </c>
      <c r="AZ442" s="33">
        <f t="shared" si="765"/>
        <v>3.2839674704518984E-3</v>
      </c>
      <c r="BA442" s="24">
        <f>SUMIFS(Detail!AI:AI,Detail!$A:$A,$B442,Detail!$D:$D,11,Detail!$C:$C,1)</f>
        <v>1.633358413073438E-4</v>
      </c>
      <c r="BB442" s="24">
        <f>SUMIFS(Detail!AI:AI,Detail!$A:$A,$B442,Detail!$D:$D,11,Detail!$C:$C,2)</f>
        <v>9.3717820163874421E-5</v>
      </c>
      <c r="BC442" s="24">
        <f>SUMIFS(Detail!AI:AI,Detail!$A:$A,$B442,Detail!$D:$D,11,Detail!$C:$C,3)</f>
        <v>5.4053075018600794E-5</v>
      </c>
      <c r="BD442" s="24">
        <f>SUMIFS(Detail!AI:AI,Detail!$A:$A,$B442,Detail!$D:$D,11,Detail!$C:$C,4)</f>
        <v>3.1329639341493021E-5</v>
      </c>
      <c r="BE442" s="33">
        <f t="shared" si="766"/>
        <v>3.4243637583131203E-4</v>
      </c>
      <c r="BF442" s="24">
        <f>SUMIFS(Detail!AI:AI,Detail!$A:$A,$B442,Detail!$D:$D,12,Detail!$C:$C,1)</f>
        <v>1.8243900967718218E-5</v>
      </c>
      <c r="BG442" s="24">
        <f>SUMIFS(Detail!AI:AI,Detail!$A:$A,$B442,Detail!$D:$D,12,Detail!$C:$C,2)</f>
        <v>1.0671065183487372E-5</v>
      </c>
      <c r="BH442" s="24">
        <f>SUMIFS(Detail!AI:AI,Detail!$A:$A,$B442,Detail!$D:$D,12,Detail!$C:$C,3)</f>
        <v>6.2680794599145884E-6</v>
      </c>
      <c r="BI442" s="24">
        <f>SUMIFS(Detail!AI:AI,Detail!$A:$A,$B442,Detail!$D:$D,12,Detail!$C:$C,4)</f>
        <v>3.69670442523784E-6</v>
      </c>
      <c r="BJ442" s="33">
        <f t="shared" si="767"/>
        <v>3.8879750036358018E-5</v>
      </c>
      <c r="BK442" s="24">
        <f>SUMIFS(Detail!AI:AI,Detail!$A:$A,$B442,Detail!$D:$D,13,Detail!$C:$C,1)</f>
        <v>2.1886251033720328E-6</v>
      </c>
      <c r="BL442" s="24">
        <f>SUMIFS(Detail!AI:AI,Detail!$A:$A,$B442,Detail!$D:$D,13,Detail!$C:$C,2)</f>
        <v>1.3005703749513486E-6</v>
      </c>
      <c r="BM442" s="24">
        <f>SUMIFS(Detail!AI:AI,Detail!$A:$A,$B442,Detail!$D:$D,13,Detail!$C:$C,3)</f>
        <v>7.7559820965689141E-7</v>
      </c>
      <c r="BN442" s="24">
        <f>SUMIFS(Detail!AI:AI,Detail!$A:$A,$B442,Detail!$D:$D,13,Detail!$C:$C,4)</f>
        <v>4.6410900722548831E-7</v>
      </c>
      <c r="BO442" s="33">
        <f t="shared" si="768"/>
        <v>4.7289026952057611E-6</v>
      </c>
      <c r="BP442" s="24">
        <f>SUMIFS(Detail!AI:AI,Detail!$A:$A,$B442,Detail!$D:$D,14,Detail!$C:$C,1)</f>
        <v>2.7862779461429454E-7</v>
      </c>
      <c r="BQ442" s="24">
        <f>SUMIFS(Detail!AI:AI,Detail!$A:$A,$B442,Detail!$D:$D,14,Detail!$C:$C,2)</f>
        <v>1.6780313671915792E-7</v>
      </c>
      <c r="BR442" s="24">
        <f>SUMIFS(Detail!AI:AI,Detail!$A:$A,$B442,Detail!$D:$D,14,Detail!$C:$C,3)</f>
        <v>1.0136704986507539E-7</v>
      </c>
      <c r="BS442" s="24">
        <f>SUMIFS(Detail!AI:AI,Detail!$A:$A,$B442,Detail!$D:$D,14,Detail!$C:$C,4)</f>
        <v>6.1414766605594195E-8</v>
      </c>
      <c r="BT442" s="33">
        <f t="shared" si="769"/>
        <v>6.0921274780412205E-7</v>
      </c>
      <c r="BU442" s="24">
        <f>SUMIFS(Detail!AI:AI,Detail!$A:$A,$B442,Detail!$D:$D,15,Detail!$C:$C,1)</f>
        <v>3.7314293876988813E-8</v>
      </c>
      <c r="BV442" s="24">
        <f>SUMIFS(Detail!AI:AI,Detail!$A:$A,$B442,Detail!$D:$D,15,Detail!$C:$C,2)</f>
        <v>2.2733274818165228E-8</v>
      </c>
      <c r="BW442" s="24">
        <f>SUMIFS(Detail!AI:AI,Detail!$A:$A,$B442,Detail!$D:$D,15,Detail!$C:$C,3)</f>
        <v>1.3887301975046284E-8</v>
      </c>
      <c r="BX442" s="24">
        <f>SUMIFS(Detail!AI:AI,Detail!$A:$A,$B442,Detail!$D:$D,15,Detail!$C:$C,4)</f>
        <v>8.5049123299540952E-9</v>
      </c>
      <c r="BY442" s="33">
        <f t="shared" si="770"/>
        <v>8.2439783000154421E-8</v>
      </c>
      <c r="BZ442" s="24">
        <f>SUMIFS(Detail!AI:AI,Detail!$A:$A,$B442,Detail!$D:$D,16,Detail!$C:$C,1)</f>
        <v>5.2223185775801539E-9</v>
      </c>
      <c r="CA442" s="24">
        <f>SUMIFS(Detail!AI:AI,Detail!$A:$A,$B442,Detail!$D:$D,16,Detail!$C:$C,2)</f>
        <v>3.2139269023900852E-9</v>
      </c>
      <c r="CB442" s="24">
        <f>SUMIFS(Detail!AI:AI,Detail!$A:$A,$B442,Detail!$D:$D,16,Detail!$C:$C,3)</f>
        <v>1.9822437025140971E-9</v>
      </c>
      <c r="CC442" s="24">
        <f>SUMIFS(Detail!AI:AI,Detail!$A:$A,$B442,Detail!$D:$D,16,Detail!$C:$C,4)</f>
        <v>1.2264536053407937E-9</v>
      </c>
      <c r="CD442" s="33">
        <f t="shared" si="771"/>
        <v>1.164494278782513E-8</v>
      </c>
      <c r="CE442" s="24">
        <f>SUMIFS(Detail!AI:AI,Detail!$A:$A,$B442,Detail!$D:$D,17,Detail!$C:$C,1)</f>
        <v>7.5942807598039508E-10</v>
      </c>
      <c r="CF442" s="24">
        <f>SUMIFS(Detail!AI:AI,Detail!$A:$A,$B442,Detail!$D:$D,17,Detail!$C:$C,2)</f>
        <v>4.7157300286926329E-10</v>
      </c>
      <c r="CG442" s="24">
        <f>SUMIFS(Detail!AI:AI,Detail!$A:$A,$B442,Detail!$D:$D,17,Detail!$C:$C,3)</f>
        <v>2.9399416234809905E-10</v>
      </c>
      <c r="CH442" s="24">
        <f>SUMIFS(Detail!AI:AI,Detail!$A:$A,$B442,Detail!$D:$D,17,Detail!$C:$C,4)</f>
        <v>1.8235368770547211E-10</v>
      </c>
      <c r="CI442" s="33">
        <f t="shared" si="772"/>
        <v>1.7073489289032295E-9</v>
      </c>
      <c r="CJ442" s="24">
        <f>SUMIFS(Detail!AI:AI,Detail!$A:$A,$B442,Detail!$D:$D,18,Detail!$C:$C,1)</f>
        <v>1.1505107977427542E-10</v>
      </c>
      <c r="CK442" s="24">
        <f>SUMIFS(Detail!AI:AI,Detail!$A:$A,$B442,Detail!$D:$D,18,Detail!$C:$C,2)</f>
        <v>7.0940586738288403E-11</v>
      </c>
      <c r="CL442" s="24">
        <f>SUMIFS(Detail!AI:AI,Detail!$A:$A,$B442,Detail!$D:$D,18,Detail!$C:$C,3)</f>
        <v>4.5474735088646412E-11</v>
      </c>
      <c r="CM442" s="24">
        <f>SUMIFS(Detail!AI:AI,Detail!$A:$A,$B442,Detail!$D:$D,18,Detail!$C:$C,4)</f>
        <v>2.8421709430404007E-11</v>
      </c>
      <c r="CN442" s="33">
        <f t="shared" si="773"/>
        <v>2.5988811103161424E-10</v>
      </c>
      <c r="CO442" s="24">
        <f>SUMIFS(Detail!AI:AI,Detail!$A:$A,$B442,Detail!$D:$D,19,Detail!$C:$C,1)</f>
        <v>1.7280399333685637E-11</v>
      </c>
      <c r="CP442" s="24">
        <f>SUMIFS(Detail!AI:AI,Detail!$A:$A,$B442,Detail!$D:$D,19,Detail!$C:$C,2)</f>
        <v>1.1368683772161603E-11</v>
      </c>
      <c r="CQ442" s="24">
        <f>SUMIFS(Detail!AI:AI,Detail!$A:$A,$B442,Detail!$D:$D,19,Detail!$C:$C,3)</f>
        <v>6.8212102632969618E-12</v>
      </c>
      <c r="CR442" s="24">
        <f>SUMIFS(Detail!AI:AI,Detail!$A:$A,$B442,Detail!$D:$D,19,Detail!$C:$C,4)</f>
        <v>5.4569682106375694E-12</v>
      </c>
      <c r="CS442" s="33">
        <f t="shared" si="774"/>
        <v>4.0927261579781771E-11</v>
      </c>
      <c r="CT442" s="24">
        <f>SUMIFS(Detail!AI:AI,Detail!$A:$A,$B442,Detail!$D:$D,20,Detail!$C:$C,1)</f>
        <v>2.7284841053187847E-12</v>
      </c>
      <c r="CU442" s="24">
        <f>SUMIFS(Detail!AI:AI,Detail!$A:$A,$B442,Detail!$D:$D,20,Detail!$C:$C,2)</f>
        <v>1.5916157281026244E-12</v>
      </c>
      <c r="CV442" s="24">
        <f>SUMIFS(Detail!AI:AI,Detail!$A:$A,$B442,Detail!$D:$D,20,Detail!$C:$C,3)</f>
        <v>9.0949470177292824E-13</v>
      </c>
      <c r="CW442" s="24">
        <f>SUMIFS(Detail!AI:AI,Detail!$A:$A,$B442,Detail!$D:$D,20,Detail!$C:$C,4)</f>
        <v>4.5474735088646412E-13</v>
      </c>
      <c r="CX442" s="33">
        <f t="shared" si="775"/>
        <v>5.6843418860808015E-12</v>
      </c>
      <c r="CY442" s="24">
        <f>SUMIFS(Detail!AI:AI,Detail!$A:$A,$B442,Detail!$D:$D,21,Detail!$C:$C,1)</f>
        <v>1.5916157281026244E-12</v>
      </c>
      <c r="CZ442" s="24">
        <f>SUMIFS(Detail!AI:AI,Detail!$A:$A,$B442,Detail!$D:$D,21,Detail!$C:$C,2)</f>
        <v>0</v>
      </c>
      <c r="DA442" s="24">
        <f>SUMIFS(Detail!AI:AI,Detail!$A:$A,$B442,Detail!$D:$D,21,Detail!$C:$C,3)</f>
        <v>0</v>
      </c>
      <c r="DB442" s="24">
        <f>SUMIFS(Detail!AI:AI,Detail!$A:$A,$B442,Detail!$D:$D,21,Detail!$C:$C,4)</f>
        <v>0</v>
      </c>
      <c r="DC442" s="33">
        <f t="shared" si="776"/>
        <v>1.5916157281026244E-12</v>
      </c>
      <c r="DD442" s="86">
        <f>SUMIFS(Detail!AI:AI,Detail!$A:$A,$B442,Detail!$B:$B,"&gt;60")</f>
        <v>222.8312634674528</v>
      </c>
    </row>
    <row r="443" spans="1:108" x14ac:dyDescent="0.25">
      <c r="A443" t="s">
        <v>5699</v>
      </c>
      <c r="B443" s="32" t="s">
        <v>5127</v>
      </c>
      <c r="C443" s="24">
        <f>SUMIFS(Detail!AI:AI,Detail!$A:$A,$B443,Detail!$D:$D,1,Detail!$C:$C,1)</f>
        <v>0</v>
      </c>
      <c r="D443" s="24">
        <f>SUMIFS(Detail!AI:AI,Detail!$A:$A,$B443,Detail!$D:$D,1,Detail!$C:$C,2)</f>
        <v>0</v>
      </c>
      <c r="E443" s="24">
        <f>SUMIFS(Detail!AI:AI,Detail!$A:$A,$B443,Detail!$D:$D,1,Detail!$C:$C,3)</f>
        <v>0</v>
      </c>
      <c r="F443" s="24">
        <f>SUMIFS(Detail!AI:AI,Detail!$A:$A,$B443,Detail!$D:$D,1,Detail!$C:$C,4)</f>
        <v>4.1591486984062752E-2</v>
      </c>
      <c r="G443" s="33">
        <f t="shared" si="756"/>
        <v>4.1591486984062752E-2</v>
      </c>
      <c r="H443" s="24">
        <f>SUMIFS(Detail!AI:AI,Detail!$A:$A,$B443,Detail!$D:$D,2,Detail!$C:$C,1)</f>
        <v>0.36448521449564431</v>
      </c>
      <c r="I443" s="24">
        <f>SUMIFS(Detail!AI:AI,Detail!$A:$A,$B443,Detail!$D:$D,2,Detail!$C:$C,2)</f>
        <v>1.3589659993024095</v>
      </c>
      <c r="J443" s="24">
        <f>SUMIFS(Detail!AI:AI,Detail!$A:$A,$B443,Detail!$D:$D,2,Detail!$C:$C,3)</f>
        <v>3.3433944593460283</v>
      </c>
      <c r="K443" s="24">
        <f>SUMIFS(Detail!AI:AI,Detail!$A:$A,$B443,Detail!$D:$D,2,Detail!$C:$C,4)</f>
        <v>6.1900395690126198</v>
      </c>
      <c r="L443" s="33">
        <f t="shared" si="757"/>
        <v>11.256885242156702</v>
      </c>
      <c r="M443" s="24">
        <f>SUMIFS(Detail!AI:AI,Detail!$A:$A,$B443,Detail!$D:$D,3,Detail!$C:$C,1)</f>
        <v>9.1496018586107066</v>
      </c>
      <c r="N443" s="24">
        <f>SUMIFS(Detail!AI:AI,Detail!$A:$A,$B443,Detail!$D:$D,3,Detail!$C:$C,2)</f>
        <v>11.189597943085136</v>
      </c>
      <c r="O443" s="24">
        <f>SUMIFS(Detail!AI:AI,Detail!$A:$A,$B443,Detail!$D:$D,3,Detail!$C:$C,3)</f>
        <v>12.845972361848752</v>
      </c>
      <c r="P443" s="24">
        <f>SUMIFS(Detail!AI:AI,Detail!$A:$A,$B443,Detail!$D:$D,3,Detail!$C:$C,4)</f>
        <v>15.14762826672191</v>
      </c>
      <c r="Q443" s="33">
        <f t="shared" si="758"/>
        <v>48.332800430266502</v>
      </c>
      <c r="R443" s="24">
        <f>SUMIFS(Detail!AI:AI,Detail!$A:$A,$B443,Detail!$D:$D,4,Detail!$C:$C,1)</f>
        <v>18.585728308994852</v>
      </c>
      <c r="S443" s="24">
        <f>SUMIFS(Detail!AI:AI,Detail!$A:$A,$B443,Detail!$D:$D,4,Detail!$C:$C,2)</f>
        <v>22.869625955917002</v>
      </c>
      <c r="T443" s="24">
        <f>SUMIFS(Detail!AI:AI,Detail!$A:$A,$B443,Detail!$D:$D,4,Detail!$C:$C,3)</f>
        <v>25.913575457412989</v>
      </c>
      <c r="U443" s="24">
        <f>SUMIFS(Detail!AI:AI,Detail!$A:$A,$B443,Detail!$D:$D,4,Detail!$C:$C,4)</f>
        <v>28.518036454663672</v>
      </c>
      <c r="V443" s="33">
        <f t="shared" si="759"/>
        <v>95.886966176988523</v>
      </c>
      <c r="W443" s="24">
        <f>SUMIFS(Detail!AI:AI,Detail!$A:$A,$B443,Detail!$D:$D,5,Detail!$C:$C,1)</f>
        <v>32.610685578578227</v>
      </c>
      <c r="X443" s="24">
        <f>SUMIFS(Detail!AI:AI,Detail!$A:$A,$B443,Detail!$D:$D,5,Detail!$C:$C,2)</f>
        <v>39.104388480456009</v>
      </c>
      <c r="Y443" s="24">
        <f>SUMIFS(Detail!AI:AI,Detail!$A:$A,$B443,Detail!$D:$D,5,Detail!$C:$C,3)</f>
        <v>47.377258466583186</v>
      </c>
      <c r="Z443" s="24">
        <f>SUMIFS(Detail!AI:AI,Detail!$A:$A,$B443,Detail!$D:$D,5,Detail!$C:$C,4)</f>
        <v>53.23247468797814</v>
      </c>
      <c r="AA443" s="33">
        <f t="shared" si="760"/>
        <v>172.32480721359556</v>
      </c>
      <c r="AB443" s="24">
        <f>SUMIFS(Detail!AI:AI,Detail!$A:$A,$B443,Detail!$D:$D,6,Detail!$C:$C,1)</f>
        <v>47.371711639434352</v>
      </c>
      <c r="AC443" s="24">
        <f>SUMIFS(Detail!AI:AI,Detail!$A:$A,$B443,Detail!$D:$D,6,Detail!$C:$C,2)</f>
        <v>32.935861904744343</v>
      </c>
      <c r="AD443" s="24">
        <f>SUMIFS(Detail!AI:AI,Detail!$A:$A,$B443,Detail!$D:$D,6,Detail!$C:$C,3)</f>
        <v>24.527722419131123</v>
      </c>
      <c r="AE443" s="24">
        <f>SUMIFS(Detail!AI:AI,Detail!$A:$A,$B443,Detail!$D:$D,6,Detail!$C:$C,4)</f>
        <v>19.153942894381998</v>
      </c>
      <c r="AF443" s="33">
        <f t="shared" si="761"/>
        <v>123.98923885769182</v>
      </c>
      <c r="AG443" s="24">
        <f>SUMIFS(Detail!AI:AI,Detail!$A:$A,$B443,Detail!$D:$D,7,Detail!$C:$C,1)</f>
        <v>15.447927048136876</v>
      </c>
      <c r="AH443" s="24">
        <f>SUMIFS(Detail!AI:AI,Detail!$A:$A,$B443,Detail!$D:$D,7,Detail!$C:$C,2)</f>
        <v>12.75606500890882</v>
      </c>
      <c r="AI443" s="24">
        <f>SUMIFS(Detail!AI:AI,Detail!$A:$A,$B443,Detail!$D:$D,7,Detail!$C:$C,3)</f>
        <v>10.725915761751139</v>
      </c>
      <c r="AJ443" s="24">
        <f>SUMIFS(Detail!AI:AI,Detail!$A:$A,$B443,Detail!$D:$D,7,Detail!$C:$C,4)</f>
        <v>9.1502809477377696</v>
      </c>
      <c r="AK443" s="33">
        <f t="shared" si="762"/>
        <v>48.080188766534604</v>
      </c>
      <c r="AL443" s="24">
        <f>SUMIFS(Detail!AI:AI,Detail!$A:$A,$B443,Detail!$D:$D,8,Detail!$C:$C,1)</f>
        <v>7.8993299069844625</v>
      </c>
      <c r="AM443" s="24">
        <f>SUMIFS(Detail!AI:AI,Detail!$A:$A,$B443,Detail!$D:$D,8,Detail!$C:$C,2)</f>
        <v>6.8876281469507603</v>
      </c>
      <c r="AN443" s="24">
        <f>SUMIFS(Detail!AI:AI,Detail!$A:$A,$B443,Detail!$D:$D,8,Detail!$C:$C,3)</f>
        <v>6.0567275768407853</v>
      </c>
      <c r="AO443" s="24">
        <f>SUMIFS(Detail!AI:AI,Detail!$A:$A,$B443,Detail!$D:$D,8,Detail!$C:$C,4)</f>
        <v>5.3653553889599834</v>
      </c>
      <c r="AP443" s="33">
        <f t="shared" si="763"/>
        <v>26.209041019735992</v>
      </c>
      <c r="AQ443" s="24">
        <f>SUMIFS(Detail!AI:AI,Detail!$A:$A,$B443,Detail!$D:$D,9,Detail!$C:$C,1)</f>
        <v>4.7835885435835053</v>
      </c>
      <c r="AR443" s="24">
        <f>SUMIFS(Detail!AI:AI,Detail!$A:$A,$B443,Detail!$D:$D,9,Detail!$C:$C,2)</f>
        <v>4.2892431032897775</v>
      </c>
      <c r="AS443" s="24">
        <f>SUMIFS(Detail!AI:AI,Detail!$A:$A,$B443,Detail!$D:$D,9,Detail!$C:$C,3)</f>
        <v>3.8655544791353122</v>
      </c>
      <c r="AT443" s="24">
        <f>SUMIFS(Detail!AI:AI,Detail!$A:$A,$B443,Detail!$D:$D,9,Detail!$C:$C,4)</f>
        <v>3.499640818695184</v>
      </c>
      <c r="AU443" s="33">
        <f t="shared" si="764"/>
        <v>16.438026944703779</v>
      </c>
      <c r="AV443" s="24">
        <f>SUMIFS(Detail!AI:AI,Detail!$A:$A,$B443,Detail!$D:$D,10,Detail!$C:$C,1)</f>
        <v>3.18145799904039</v>
      </c>
      <c r="AW443" s="24">
        <f>SUMIFS(Detail!AI:AI,Detail!$A:$A,$B443,Detail!$D:$D,10,Detail!$C:$C,2)</f>
        <v>2.9030724554742164</v>
      </c>
      <c r="AX443" s="24">
        <f>SUMIFS(Detail!AI:AI,Detail!$A:$A,$B443,Detail!$D:$D,10,Detail!$C:$C,3)</f>
        <v>2.6581448607690845</v>
      </c>
      <c r="AY443" s="24">
        <f>SUMIFS(Detail!AI:AI,Detail!$A:$A,$B443,Detail!$D:$D,10,Detail!$C:$C,4)</f>
        <v>2.4415568927248614</v>
      </c>
      <c r="AZ443" s="33">
        <f t="shared" si="765"/>
        <v>11.184232208008552</v>
      </c>
      <c r="BA443" s="24">
        <f>SUMIFS(Detail!AI:AI,Detail!$A:$A,$B443,Detail!$D:$D,11,Detail!$C:$C,1)</f>
        <v>2.2491370831568247</v>
      </c>
      <c r="BB443" s="24">
        <f>SUMIFS(Detail!AI:AI,Detail!$A:$A,$B443,Detail!$D:$D,11,Detail!$C:$C,2)</f>
        <v>2.0774565251419972</v>
      </c>
      <c r="BC443" s="24">
        <f>SUMIFS(Detail!AI:AI,Detail!$A:$A,$B443,Detail!$D:$D,11,Detail!$C:$C,3)</f>
        <v>1.9236746414429717</v>
      </c>
      <c r="BD443" s="24">
        <f>SUMIFS(Detail!AI:AI,Detail!$A:$A,$B443,Detail!$D:$D,11,Detail!$C:$C,4)</f>
        <v>1.7854213591698453</v>
      </c>
      <c r="BE443" s="33">
        <f t="shared" si="766"/>
        <v>8.035689608911639</v>
      </c>
      <c r="BF443" s="24">
        <f>SUMIFS(Detail!AI:AI,Detail!$A:$A,$B443,Detail!$D:$D,12,Detail!$C:$C,1)</f>
        <v>1.6607061173629063</v>
      </c>
      <c r="BG443" s="24">
        <f>SUMIFS(Detail!AI:AI,Detail!$A:$A,$B443,Detail!$D:$D,12,Detail!$C:$C,2)</f>
        <v>1.547846895267071</v>
      </c>
      <c r="BH443" s="24">
        <f>SUMIFS(Detail!AI:AI,Detail!$A:$A,$B443,Detail!$D:$D,12,Detail!$C:$C,3)</f>
        <v>1.4454143474534931</v>
      </c>
      <c r="BI443" s="24">
        <f>SUMIFS(Detail!AI:AI,Detail!$A:$A,$B443,Detail!$D:$D,12,Detail!$C:$C,4)</f>
        <v>1.3521874567337591</v>
      </c>
      <c r="BJ443" s="33">
        <f t="shared" si="767"/>
        <v>6.0061548168172294</v>
      </c>
      <c r="BK443" s="24">
        <f>SUMIFS(Detail!AI:AI,Detail!$A:$A,$B443,Detail!$D:$D,13,Detail!$C:$C,1)</f>
        <v>1.2671180530419406</v>
      </c>
      <c r="BL443" s="24">
        <f>SUMIFS(Detail!AI:AI,Detail!$A:$A,$B443,Detail!$D:$D,13,Detail!$C:$C,2)</f>
        <v>1.1893022179701802</v>
      </c>
      <c r="BM443" s="24">
        <f>SUMIFS(Detail!AI:AI,Detail!$A:$A,$B443,Detail!$D:$D,13,Detail!$C:$C,3)</f>
        <v>1.1179570813737882</v>
      </c>
      <c r="BN443" s="24">
        <f>SUMIFS(Detail!AI:AI,Detail!$A:$A,$B443,Detail!$D:$D,13,Detail!$C:$C,4)</f>
        <v>1.0524018731568958</v>
      </c>
      <c r="BO443" s="33">
        <f t="shared" si="768"/>
        <v>4.6267792255428049</v>
      </c>
      <c r="BP443" s="24">
        <f>SUMIFS(Detail!AI:AI,Detail!$A:$A,$B443,Detail!$D:$D,14,Detail!$C:$C,1)</f>
        <v>0.99204235737715862</v>
      </c>
      <c r="BQ443" s="24">
        <f>SUMIFS(Detail!AI:AI,Detail!$A:$A,$B443,Detail!$D:$D,14,Detail!$C:$C,2)</f>
        <v>0.9363579731111713</v>
      </c>
      <c r="BR443" s="24">
        <f>SUMIFS(Detail!AI:AI,Detail!$A:$A,$B443,Detail!$D:$D,14,Detail!$C:$C,3)</f>
        <v>0.88489115526226669</v>
      </c>
      <c r="BS443" s="24">
        <f>SUMIFS(Detail!AI:AI,Detail!$A:$A,$B443,Detail!$D:$D,14,Detail!$C:$C,4)</f>
        <v>0.83723842157189665</v>
      </c>
      <c r="BT443" s="33">
        <f t="shared" si="769"/>
        <v>3.6505299073224933</v>
      </c>
      <c r="BU443" s="24">
        <f>SUMIFS(Detail!AI:AI,Detail!$A:$A,$B443,Detail!$D:$D,15,Detail!$C:$C,1)</f>
        <v>0.79304289870674438</v>
      </c>
      <c r="BV443" s="24">
        <f>SUMIFS(Detail!AI:AI,Detail!$A:$A,$B443,Detail!$D:$D,15,Detail!$C:$C,2)</f>
        <v>0.75198802716897717</v>
      </c>
      <c r="BW443" s="24">
        <f>SUMIFS(Detail!AI:AI,Detail!$A:$A,$B443,Detail!$D:$D,15,Detail!$C:$C,3)</f>
        <v>0.71379223671192449</v>
      </c>
      <c r="BX443" s="24">
        <f>SUMIFS(Detail!AI:AI,Detail!$A:$A,$B443,Detail!$D:$D,15,Detail!$C:$C,4)</f>
        <v>0.67820442460345021</v>
      </c>
      <c r="BY443" s="33">
        <f t="shared" si="770"/>
        <v>2.9370275871910962</v>
      </c>
      <c r="BZ443" s="24">
        <f>SUMIFS(Detail!AI:AI,Detail!$A:$A,$B443,Detail!$D:$D,16,Detail!$C:$C,1)</f>
        <v>0.64500010105393812</v>
      </c>
      <c r="CA443" s="24">
        <f>SUMIFS(Detail!AI:AI,Detail!$A:$A,$B443,Detail!$D:$D,16,Detail!$C:$C,2)</f>
        <v>0.61397809146274085</v>
      </c>
      <c r="CB443" s="24">
        <f>SUMIFS(Detail!AI:AI,Detail!$A:$A,$B443,Detail!$D:$D,16,Detail!$C:$C,3)</f>
        <v>0.58495770530396385</v>
      </c>
      <c r="CC443" s="24">
        <f>SUMIFS(Detail!AI:AI,Detail!$A:$A,$B443,Detail!$D:$D,16,Detail!$C:$C,4)</f>
        <v>0.55777629760257241</v>
      </c>
      <c r="CD443" s="33">
        <f t="shared" si="771"/>
        <v>2.4017121954232152</v>
      </c>
      <c r="CE443" s="24">
        <f>SUMIFS(Detail!AI:AI,Detail!$A:$A,$B443,Detail!$D:$D,17,Detail!$C:$C,1)</f>
        <v>0.532287161950876</v>
      </c>
      <c r="CF443" s="24">
        <f>SUMIFS(Detail!AI:AI,Detail!$A:$A,$B443,Detail!$D:$D,17,Detail!$C:$C,2)</f>
        <v>0.50835770450362361</v>
      </c>
      <c r="CG443" s="24">
        <f>SUMIFS(Detail!AI:AI,Detail!$A:$A,$B443,Detail!$D:$D,17,Detail!$C:$C,3)</f>
        <v>0.48586785692373269</v>
      </c>
      <c r="CH443" s="24">
        <f>SUMIFS(Detail!AI:AI,Detail!$A:$A,$B443,Detail!$D:$D,17,Detail!$C:$C,4)</f>
        <v>0.46470869318852692</v>
      </c>
      <c r="CI443" s="33">
        <f t="shared" si="772"/>
        <v>1.9912214165667592</v>
      </c>
      <c r="CJ443" s="24">
        <f>SUMIFS(Detail!AI:AI,Detail!$A:$A,$B443,Detail!$D:$D,18,Detail!$C:$C,1)</f>
        <v>0.44478122088594318</v>
      </c>
      <c r="CK443" s="24">
        <f>SUMIFS(Detail!AI:AI,Detail!$A:$A,$B443,Detail!$D:$D,18,Detail!$C:$C,2)</f>
        <v>0.42599532229087345</v>
      </c>
      <c r="CL443" s="24">
        <f>SUMIFS(Detail!AI:AI,Detail!$A:$A,$B443,Detail!$D:$D,18,Detail!$C:$C,3)</f>
        <v>0.40826882440228474</v>
      </c>
      <c r="CM443" s="24">
        <f>SUMIFS(Detail!AI:AI,Detail!$A:$A,$B443,Detail!$D:$D,18,Detail!$C:$C,4)</f>
        <v>0.39152668030362747</v>
      </c>
      <c r="CN443" s="33">
        <f t="shared" si="773"/>
        <v>1.6705720478827288</v>
      </c>
      <c r="CO443" s="24">
        <f>SUMIFS(Detail!AI:AI,Detail!$A:$A,$B443,Detail!$D:$D,19,Detail!$C:$C,1)</f>
        <v>0.37570024689955517</v>
      </c>
      <c r="CP443" s="24">
        <f>SUMIFS(Detail!AI:AI,Detail!$A:$A,$B443,Detail!$D:$D,19,Detail!$C:$C,2)</f>
        <v>0.36072664628477469</v>
      </c>
      <c r="CQ443" s="24">
        <f>SUMIFS(Detail!AI:AI,Detail!$A:$A,$B443,Detail!$D:$D,19,Detail!$C:$C,3)</f>
        <v>0.34654819987997598</v>
      </c>
      <c r="CR443" s="24">
        <f>SUMIFS(Detail!AI:AI,Detail!$A:$A,$B443,Detail!$D:$D,19,Detail!$C:$C,4)</f>
        <v>0.33311192602343453</v>
      </c>
      <c r="CS443" s="33">
        <f t="shared" si="774"/>
        <v>1.4160870190877404</v>
      </c>
      <c r="CT443" s="24">
        <f>SUMIFS(Detail!AI:AI,Detail!$A:$A,$B443,Detail!$D:$D,20,Detail!$C:$C,1)</f>
        <v>0.32036909302939875</v>
      </c>
      <c r="CU443" s="24">
        <f>SUMIFS(Detail!AI:AI,Detail!$A:$A,$B443,Detail!$D:$D,20,Detail!$C:$C,2)</f>
        <v>0.30827482084055191</v>
      </c>
      <c r="CV443" s="24">
        <f>SUMIFS(Detail!AI:AI,Detail!$A:$A,$B443,Detail!$D:$D,20,Detail!$C:$C,3)</f>
        <v>0.29678772533623032</v>
      </c>
      <c r="CW443" s="24">
        <f>SUMIFS(Detail!AI:AI,Detail!$A:$A,$B443,Detail!$D:$D,20,Detail!$C:$C,4)</f>
        <v>0.28586960017730689</v>
      </c>
      <c r="CX443" s="33">
        <f t="shared" si="775"/>
        <v>1.2113012393834879</v>
      </c>
      <c r="CY443" s="24">
        <f>SUMIFS(Detail!AI:AI,Detail!$A:$A,$B443,Detail!$D:$D,21,Detail!$C:$C,1)</f>
        <v>3.3091465892048291</v>
      </c>
      <c r="CZ443" s="24">
        <f>SUMIFS(Detail!AI:AI,Detail!$A:$A,$B443,Detail!$D:$D,21,Detail!$C:$C,2)</f>
        <v>0</v>
      </c>
      <c r="DA443" s="24">
        <f>SUMIFS(Detail!AI:AI,Detail!$A:$A,$B443,Detail!$D:$D,21,Detail!$C:$C,3)</f>
        <v>0</v>
      </c>
      <c r="DB443" s="24">
        <f>SUMIFS(Detail!AI:AI,Detail!$A:$A,$B443,Detail!$D:$D,21,Detail!$C:$C,4)</f>
        <v>0</v>
      </c>
      <c r="DC443" s="33">
        <f t="shared" si="776"/>
        <v>3.3091465892048291</v>
      </c>
      <c r="DD443" s="86">
        <f>SUMIFS(Detail!AI:AI,Detail!$A:$A,$B443,Detail!$B:$B,"&gt;60")</f>
        <v>263.15694945000877</v>
      </c>
    </row>
    <row r="444" spans="1:108" x14ac:dyDescent="0.25">
      <c r="A444" t="s">
        <v>5700</v>
      </c>
      <c r="B444" s="32" t="s">
        <v>5128</v>
      </c>
      <c r="C444" s="24">
        <f>SUMIFS(Detail!AI:AI,Detail!$A:$A,$B444,Detail!$D:$D,1,Detail!$C:$C,1)</f>
        <v>0</v>
      </c>
      <c r="D444" s="24">
        <f>SUMIFS(Detail!AI:AI,Detail!$A:$A,$B444,Detail!$D:$D,1,Detail!$C:$C,2)</f>
        <v>0</v>
      </c>
      <c r="E444" s="24">
        <f>SUMIFS(Detail!AI:AI,Detail!$A:$A,$B444,Detail!$D:$D,1,Detail!$C:$C,3)</f>
        <v>0</v>
      </c>
      <c r="F444" s="24">
        <f>SUMIFS(Detail!AI:AI,Detail!$A:$A,$B444,Detail!$D:$D,1,Detail!$C:$C,4)</f>
        <v>0</v>
      </c>
      <c r="G444" s="33">
        <f t="shared" si="756"/>
        <v>0</v>
      </c>
      <c r="H444" s="24">
        <f>SUMIFS(Detail!AI:AI,Detail!$A:$A,$B444,Detail!$D:$D,2,Detail!$C:$C,1)</f>
        <v>3.3171346396249395</v>
      </c>
      <c r="I444" s="24">
        <f>SUMIFS(Detail!AI:AI,Detail!$A:$A,$B444,Detail!$D:$D,2,Detail!$C:$C,2)</f>
        <v>23.550966397389455</v>
      </c>
      <c r="J444" s="24">
        <f>SUMIFS(Detail!AI:AI,Detail!$A:$A,$B444,Detail!$D:$D,2,Detail!$C:$C,3)</f>
        <v>106.24578520506738</v>
      </c>
      <c r="K444" s="24">
        <f>SUMIFS(Detail!AI:AI,Detail!$A:$A,$B444,Detail!$D:$D,2,Detail!$C:$C,4)</f>
        <v>288.7591870438261</v>
      </c>
      <c r="L444" s="33">
        <f t="shared" si="757"/>
        <v>421.87307328590788</v>
      </c>
      <c r="M444" s="24">
        <f>SUMIFS(Detail!AI:AI,Detail!$A:$A,$B444,Detail!$D:$D,3,Detail!$C:$C,1)</f>
        <v>525.20497999631425</v>
      </c>
      <c r="N444" s="24">
        <f>SUMIFS(Detail!AI:AI,Detail!$A:$A,$B444,Detail!$D:$D,3,Detail!$C:$C,2)</f>
        <v>796.77134137417318</v>
      </c>
      <c r="O444" s="24">
        <f>SUMIFS(Detail!AI:AI,Detail!$A:$A,$B444,Detail!$D:$D,3,Detail!$C:$C,3)</f>
        <v>1065.2439830396534</v>
      </c>
      <c r="P444" s="24">
        <f>SUMIFS(Detail!AI:AI,Detail!$A:$A,$B444,Detail!$D:$D,3,Detail!$C:$C,4)</f>
        <v>1304.4085662970897</v>
      </c>
      <c r="Q444" s="33">
        <f t="shared" si="758"/>
        <v>3691.6288707072304</v>
      </c>
      <c r="R444" s="24">
        <f>SUMIFS(Detail!AI:AI,Detail!$A:$A,$B444,Detail!$D:$D,4,Detail!$C:$C,1)</f>
        <v>1570.7410961216783</v>
      </c>
      <c r="S444" s="24">
        <f>SUMIFS(Detail!AI:AI,Detail!$A:$A,$B444,Detail!$D:$D,4,Detail!$C:$C,2)</f>
        <v>1886.2809666276735</v>
      </c>
      <c r="T444" s="24">
        <f>SUMIFS(Detail!AI:AI,Detail!$A:$A,$B444,Detail!$D:$D,4,Detail!$C:$C,3)</f>
        <v>2263.9298716510266</v>
      </c>
      <c r="U444" s="24">
        <f>SUMIFS(Detail!AI:AI,Detail!$A:$A,$B444,Detail!$D:$D,4,Detail!$C:$C,4)</f>
        <v>2716.8343114232448</v>
      </c>
      <c r="V444" s="33">
        <f t="shared" si="759"/>
        <v>8437.7862458236232</v>
      </c>
      <c r="W444" s="24">
        <f>SUMIFS(Detail!AI:AI,Detail!$A:$A,$B444,Detail!$D:$D,5,Detail!$C:$C,1)</f>
        <v>3260.2387276891441</v>
      </c>
      <c r="X444" s="24">
        <f>SUMIFS(Detail!AI:AI,Detail!$A:$A,$B444,Detail!$D:$D,5,Detail!$C:$C,2)</f>
        <v>3912.298854224844</v>
      </c>
      <c r="Y444" s="24">
        <f>SUMIFS(Detail!AI:AI,Detail!$A:$A,$B444,Detail!$D:$D,5,Detail!$C:$C,3)</f>
        <v>4694.7628407714474</v>
      </c>
      <c r="Z444" s="24">
        <f>SUMIFS(Detail!AI:AI,Detail!$A:$A,$B444,Detail!$D:$D,5,Detail!$C:$C,4)</f>
        <v>5633.7168840919439</v>
      </c>
      <c r="AA444" s="33">
        <f t="shared" si="760"/>
        <v>17501.017306777379</v>
      </c>
      <c r="AB444" s="24">
        <f>SUMIFS(Detail!AI:AI,Detail!$A:$A,$B444,Detail!$D:$D,6,Detail!$C:$C,1)</f>
        <v>2224.9648173441747</v>
      </c>
      <c r="AC444" s="24">
        <f>SUMIFS(Detail!AI:AI,Detail!$A:$A,$B444,Detail!$D:$D,6,Detail!$C:$C,2)</f>
        <v>400.65595654732533</v>
      </c>
      <c r="AD444" s="24">
        <f>SUMIFS(Detail!AI:AI,Detail!$A:$A,$B444,Detail!$D:$D,6,Detail!$C:$C,3)</f>
        <v>95.957050176035409</v>
      </c>
      <c r="AE444" s="24">
        <f>SUMIFS(Detail!AI:AI,Detail!$A:$A,$B444,Detail!$D:$D,6,Detail!$C:$C,4)</f>
        <v>25.978008721373044</v>
      </c>
      <c r="AF444" s="33">
        <f t="shared" si="761"/>
        <v>2747.5558327889084</v>
      </c>
      <c r="AG444" s="24">
        <f>SUMIFS(Detail!AI:AI,Detail!$A:$A,$B444,Detail!$D:$D,7,Detail!$C:$C,1)</f>
        <v>7.6004908945033094</v>
      </c>
      <c r="AH444" s="24">
        <f>SUMIFS(Detail!AI:AI,Detail!$A:$A,$B444,Detail!$D:$D,7,Detail!$C:$C,2)</f>
        <v>2.351971318887081</v>
      </c>
      <c r="AI444" s="24">
        <f>SUMIFS(Detail!AI:AI,Detail!$A:$A,$B444,Detail!$D:$D,7,Detail!$C:$C,3)</f>
        <v>0.76018089725403115</v>
      </c>
      <c r="AJ444" s="24">
        <f>SUMIFS(Detail!AI:AI,Detail!$A:$A,$B444,Detail!$D:$D,7,Detail!$C:$C,4)</f>
        <v>0.25452876111376099</v>
      </c>
      <c r="AK444" s="33">
        <f t="shared" si="762"/>
        <v>10.967171871758183</v>
      </c>
      <c r="AL444" s="24">
        <f>SUMIFS(Detail!AI:AI,Detail!$A:$A,$B444,Detail!$D:$D,8,Detail!$C:$C,1)</f>
        <v>8.7780628149630502E-2</v>
      </c>
      <c r="AM444" s="24">
        <f>SUMIFS(Detail!AI:AI,Detail!$A:$A,$B444,Detail!$D:$D,8,Detail!$C:$C,2)</f>
        <v>3.1050281831994653E-2</v>
      </c>
      <c r="AN444" s="24">
        <f>SUMIFS(Detail!AI:AI,Detail!$A:$A,$B444,Detail!$D:$D,8,Detail!$C:$C,3)</f>
        <v>1.122876197041478E-2</v>
      </c>
      <c r="AO444" s="24">
        <f>SUMIFS(Detail!AI:AI,Detail!$A:$A,$B444,Detail!$D:$D,8,Detail!$C:$C,4)</f>
        <v>4.1408552206121385E-3</v>
      </c>
      <c r="AP444" s="33">
        <f t="shared" si="763"/>
        <v>0.13420052717265207</v>
      </c>
      <c r="AQ444" s="24">
        <f>SUMIFS(Detail!AI:AI,Detail!$A:$A,$B444,Detail!$D:$D,9,Detail!$C:$C,1)</f>
        <v>1.553983696794603E-3</v>
      </c>
      <c r="AR444" s="24">
        <f>SUMIFS(Detail!AI:AI,Detail!$A:$A,$B444,Detail!$D:$D,9,Detail!$C:$C,2)</f>
        <v>5.9246973250992596E-4</v>
      </c>
      <c r="AS444" s="24">
        <f>SUMIFS(Detail!AI:AI,Detail!$A:$A,$B444,Detail!$D:$D,9,Detail!$C:$C,3)</f>
        <v>2.2915796580491588E-4</v>
      </c>
      <c r="AT444" s="24">
        <f>SUMIFS(Detail!AI:AI,Detail!$A:$A,$B444,Detail!$D:$D,9,Detail!$C:$C,4)</f>
        <v>8.9811590441968292E-5</v>
      </c>
      <c r="AU444" s="33">
        <f t="shared" si="764"/>
        <v>2.4654229855514131E-3</v>
      </c>
      <c r="AV444" s="24">
        <f>SUMIFS(Detail!AI:AI,Detail!$A:$A,$B444,Detail!$D:$D,10,Detail!$C:$C,1)</f>
        <v>3.5629731428343803E-5</v>
      </c>
      <c r="AW444" s="24">
        <f>SUMIFS(Detail!AI:AI,Detail!$A:$A,$B444,Detail!$D:$D,10,Detail!$C:$C,2)</f>
        <v>1.4295153960119933E-5</v>
      </c>
      <c r="AX444" s="24">
        <f>SUMIFS(Detail!AI:AI,Detail!$A:$A,$B444,Detail!$D:$D,10,Detail!$C:$C,3)</f>
        <v>5.7959477999247611E-6</v>
      </c>
      <c r="AY444" s="24">
        <f>SUMIFS(Detail!AI:AI,Detail!$A:$A,$B444,Detail!$D:$D,10,Detail!$C:$C,4)</f>
        <v>2.373119059484452E-6</v>
      </c>
      <c r="AZ444" s="33">
        <f t="shared" si="765"/>
        <v>5.8093952247872949E-5</v>
      </c>
      <c r="BA444" s="24">
        <f>SUMIFS(Detail!AI:AI,Detail!$A:$A,$B444,Detail!$D:$D,11,Detail!$C:$C,1)</f>
        <v>9.8066084319725633E-7</v>
      </c>
      <c r="BB444" s="24">
        <f>SUMIFS(Detail!AI:AI,Detail!$A:$A,$B444,Detail!$D:$D,11,Detail!$C:$C,2)</f>
        <v>4.0877057472243905E-7</v>
      </c>
      <c r="BC444" s="24">
        <f>SUMIFS(Detail!AI:AI,Detail!$A:$A,$B444,Detail!$D:$D,11,Detail!$C:$C,3)</f>
        <v>1.7178535927087069E-7</v>
      </c>
      <c r="BD444" s="24">
        <f>SUMIFS(Detail!AI:AI,Detail!$A:$A,$B444,Detail!$D:$D,11,Detail!$C:$C,4)</f>
        <v>7.2752300184220076E-8</v>
      </c>
      <c r="BE444" s="33">
        <f t="shared" si="766"/>
        <v>1.6339690773747861E-6</v>
      </c>
      <c r="BF444" s="24">
        <f>SUMIFS(Detail!AI:AI,Detail!$A:$A,$B444,Detail!$D:$D,12,Detail!$C:$C,1)</f>
        <v>3.1046511139720678E-8</v>
      </c>
      <c r="BG444" s="24">
        <f>SUMIFS(Detail!AI:AI,Detail!$A:$A,$B444,Detail!$D:$D,12,Detail!$C:$C,2)</f>
        <v>1.333683030679822E-8</v>
      </c>
      <c r="BH444" s="24">
        <f>SUMIFS(Detail!AI:AI,Detail!$A:$A,$B444,Detail!$D:$D,12,Detail!$C:$C,3)</f>
        <v>5.7625584304332733E-9</v>
      </c>
      <c r="BI444" s="24">
        <f>SUMIFS(Detail!AI:AI,Detail!$A:$A,$B444,Detail!$D:$D,12,Detail!$C:$C,4)</f>
        <v>2.5102053768932819E-9</v>
      </c>
      <c r="BJ444" s="33">
        <f t="shared" si="767"/>
        <v>5.2656105253845453E-8</v>
      </c>
      <c r="BK444" s="24">
        <f>SUMIFS(Detail!AI:AI,Detail!$A:$A,$B444,Detail!$D:$D,13,Detail!$C:$C,1)</f>
        <v>1.0913936421275139E-9</v>
      </c>
      <c r="BL444" s="24">
        <f>SUMIFS(Detail!AI:AI,Detail!$A:$A,$B444,Detail!$D:$D,13,Detail!$C:$C,2)</f>
        <v>4.8748916015028954E-10</v>
      </c>
      <c r="BM444" s="24">
        <f>SUMIFS(Detail!AI:AI,Detail!$A:$A,$B444,Detail!$D:$D,13,Detail!$C:$C,3)</f>
        <v>2.1827872842550278E-10</v>
      </c>
      <c r="BN444" s="24">
        <f>SUMIFS(Detail!AI:AI,Detail!$A:$A,$B444,Detail!$D:$D,13,Detail!$C:$C,4)</f>
        <v>9.4587448984384537E-11</v>
      </c>
      <c r="BO444" s="33">
        <f t="shared" si="768"/>
        <v>1.8917489796876907E-9</v>
      </c>
      <c r="BP444" s="24">
        <f>SUMIFS(Detail!AI:AI,Detail!$A:$A,$B444,Detail!$D:$D,14,Detail!$C:$C,1)</f>
        <v>4.3655745685100555E-11</v>
      </c>
      <c r="BQ444" s="24">
        <f>SUMIFS(Detail!AI:AI,Detail!$A:$A,$B444,Detail!$D:$D,14,Detail!$C:$C,2)</f>
        <v>2.9103830456733704E-11</v>
      </c>
      <c r="BR444" s="24">
        <f>SUMIFS(Detail!AI:AI,Detail!$A:$A,$B444,Detail!$D:$D,14,Detail!$C:$C,3)</f>
        <v>0</v>
      </c>
      <c r="BS444" s="24">
        <f>SUMIFS(Detail!AI:AI,Detail!$A:$A,$B444,Detail!$D:$D,14,Detail!$C:$C,4)</f>
        <v>7.2759576141834259E-12</v>
      </c>
      <c r="BT444" s="33">
        <f t="shared" si="769"/>
        <v>8.0035533756017685E-11</v>
      </c>
      <c r="BU444" s="24">
        <f>SUMIFS(Detail!AI:AI,Detail!$A:$A,$B444,Detail!$D:$D,15,Detail!$C:$C,1)</f>
        <v>0</v>
      </c>
      <c r="BV444" s="24">
        <f>SUMIFS(Detail!AI:AI,Detail!$A:$A,$B444,Detail!$D:$D,15,Detail!$C:$C,2)</f>
        <v>0</v>
      </c>
      <c r="BW444" s="24">
        <f>SUMIFS(Detail!AI:AI,Detail!$A:$A,$B444,Detail!$D:$D,15,Detail!$C:$C,3)</f>
        <v>0</v>
      </c>
      <c r="BX444" s="24">
        <f>SUMIFS(Detail!AI:AI,Detail!$A:$A,$B444,Detail!$D:$D,15,Detail!$C:$C,4)</f>
        <v>0</v>
      </c>
      <c r="BY444" s="33">
        <f t="shared" si="770"/>
        <v>0</v>
      </c>
      <c r="BZ444" s="24">
        <f>SUMIFS(Detail!AI:AI,Detail!$A:$A,$B444,Detail!$D:$D,16,Detail!$C:$C,1)</f>
        <v>0</v>
      </c>
      <c r="CA444" s="24">
        <f>SUMIFS(Detail!AI:AI,Detail!$A:$A,$B444,Detail!$D:$D,16,Detail!$C:$C,2)</f>
        <v>0</v>
      </c>
      <c r="CB444" s="24">
        <f>SUMIFS(Detail!AI:AI,Detail!$A:$A,$B444,Detail!$D:$D,16,Detail!$C:$C,3)</f>
        <v>0</v>
      </c>
      <c r="CC444" s="24">
        <f>SUMIFS(Detail!AI:AI,Detail!$A:$A,$B444,Detail!$D:$D,16,Detail!$C:$C,4)</f>
        <v>0</v>
      </c>
      <c r="CD444" s="33">
        <f t="shared" si="771"/>
        <v>0</v>
      </c>
      <c r="CE444" s="24">
        <f>SUMIFS(Detail!AI:AI,Detail!$A:$A,$B444,Detail!$D:$D,17,Detail!$C:$C,1)</f>
        <v>0</v>
      </c>
      <c r="CF444" s="24">
        <f>SUMIFS(Detail!AI:AI,Detail!$A:$A,$B444,Detail!$D:$D,17,Detail!$C:$C,2)</f>
        <v>0</v>
      </c>
      <c r="CG444" s="24">
        <f>SUMIFS(Detail!AI:AI,Detail!$A:$A,$B444,Detail!$D:$D,17,Detail!$C:$C,3)</f>
        <v>0</v>
      </c>
      <c r="CH444" s="24">
        <f>SUMIFS(Detail!AI:AI,Detail!$A:$A,$B444,Detail!$D:$D,17,Detail!$C:$C,4)</f>
        <v>0</v>
      </c>
      <c r="CI444" s="33">
        <f t="shared" si="772"/>
        <v>0</v>
      </c>
      <c r="CJ444" s="24">
        <f>SUMIFS(Detail!AI:AI,Detail!$A:$A,$B444,Detail!$D:$D,18,Detail!$C:$C,1)</f>
        <v>0</v>
      </c>
      <c r="CK444" s="24">
        <f>SUMIFS(Detail!AI:AI,Detail!$A:$A,$B444,Detail!$D:$D,18,Detail!$C:$C,2)</f>
        <v>0</v>
      </c>
      <c r="CL444" s="24">
        <f>SUMIFS(Detail!AI:AI,Detail!$A:$A,$B444,Detail!$D:$D,18,Detail!$C:$C,3)</f>
        <v>0</v>
      </c>
      <c r="CM444" s="24">
        <f>SUMIFS(Detail!AI:AI,Detail!$A:$A,$B444,Detail!$D:$D,18,Detail!$C:$C,4)</f>
        <v>0</v>
      </c>
      <c r="CN444" s="33">
        <f t="shared" si="773"/>
        <v>0</v>
      </c>
      <c r="CO444" s="24">
        <f>SUMIFS(Detail!AI:AI,Detail!$A:$A,$B444,Detail!$D:$D,19,Detail!$C:$C,1)</f>
        <v>0</v>
      </c>
      <c r="CP444" s="24">
        <f>SUMIFS(Detail!AI:AI,Detail!$A:$A,$B444,Detail!$D:$D,19,Detail!$C:$C,2)</f>
        <v>0</v>
      </c>
      <c r="CQ444" s="24">
        <f>SUMIFS(Detail!AI:AI,Detail!$A:$A,$B444,Detail!$D:$D,19,Detail!$C:$C,3)</f>
        <v>0</v>
      </c>
      <c r="CR444" s="24">
        <f>SUMIFS(Detail!AI:AI,Detail!$A:$A,$B444,Detail!$D:$D,19,Detail!$C:$C,4)</f>
        <v>0</v>
      </c>
      <c r="CS444" s="33">
        <f t="shared" si="774"/>
        <v>0</v>
      </c>
      <c r="CT444" s="24">
        <f>SUMIFS(Detail!AI:AI,Detail!$A:$A,$B444,Detail!$D:$D,20,Detail!$C:$C,1)</f>
        <v>0</v>
      </c>
      <c r="CU444" s="24">
        <f>SUMIFS(Detail!AI:AI,Detail!$A:$A,$B444,Detail!$D:$D,20,Detail!$C:$C,2)</f>
        <v>0</v>
      </c>
      <c r="CV444" s="24">
        <f>SUMIFS(Detail!AI:AI,Detail!$A:$A,$B444,Detail!$D:$D,20,Detail!$C:$C,3)</f>
        <v>0</v>
      </c>
      <c r="CW444" s="24">
        <f>SUMIFS(Detail!AI:AI,Detail!$A:$A,$B444,Detail!$D:$D,20,Detail!$C:$C,4)</f>
        <v>0</v>
      </c>
      <c r="CX444" s="33">
        <f t="shared" si="775"/>
        <v>0</v>
      </c>
      <c r="CY444" s="24">
        <f>SUMIFS(Detail!AI:AI,Detail!$A:$A,$B444,Detail!$D:$D,21,Detail!$C:$C,1)</f>
        <v>0</v>
      </c>
      <c r="CZ444" s="24">
        <f>SUMIFS(Detail!AI:AI,Detail!$A:$A,$B444,Detail!$D:$D,21,Detail!$C:$C,2)</f>
        <v>0</v>
      </c>
      <c r="DA444" s="24">
        <f>SUMIFS(Detail!AI:AI,Detail!$A:$A,$B444,Detail!$D:$D,21,Detail!$C:$C,3)</f>
        <v>0</v>
      </c>
      <c r="DB444" s="24">
        <f>SUMIFS(Detail!AI:AI,Detail!$A:$A,$B444,Detail!$D:$D,21,Detail!$C:$C,4)</f>
        <v>0</v>
      </c>
      <c r="DC444" s="33">
        <f t="shared" si="776"/>
        <v>0</v>
      </c>
      <c r="DD444" s="86">
        <f>SUMIFS(Detail!AI:AI,Detail!$A:$A,$B444,Detail!$B:$B,"&gt;60")</f>
        <v>2758.659730393374</v>
      </c>
    </row>
    <row r="445" spans="1:108" x14ac:dyDescent="0.25">
      <c r="A445" t="s">
        <v>5701</v>
      </c>
      <c r="B445" s="32" t="s">
        <v>5129</v>
      </c>
      <c r="C445" s="24">
        <f>SUMIFS(Detail!AI:AI,Detail!$A:$A,$B445,Detail!$D:$D,1,Detail!$C:$C,1)</f>
        <v>0</v>
      </c>
      <c r="D445" s="24">
        <f>SUMIFS(Detail!AI:AI,Detail!$A:$A,$B445,Detail!$D:$D,1,Detail!$C:$C,2)</f>
        <v>0</v>
      </c>
      <c r="E445" s="24">
        <f>SUMIFS(Detail!AI:AI,Detail!$A:$A,$B445,Detail!$D:$D,1,Detail!$C:$C,3)</f>
        <v>0</v>
      </c>
      <c r="F445" s="24">
        <f>SUMIFS(Detail!AI:AI,Detail!$A:$A,$B445,Detail!$D:$D,1,Detail!$C:$C,4)</f>
        <v>0</v>
      </c>
      <c r="G445" s="33">
        <f t="shared" si="756"/>
        <v>0</v>
      </c>
      <c r="H445" s="24">
        <f>SUMIFS(Detail!AI:AI,Detail!$A:$A,$B445,Detail!$D:$D,2,Detail!$C:$C,1)</f>
        <v>2.3238572026884276E-3</v>
      </c>
      <c r="I445" s="24">
        <f>SUMIFS(Detail!AI:AI,Detail!$A:$A,$B445,Detail!$D:$D,2,Detail!$C:$C,2)</f>
        <v>4.4891821439302461E-2</v>
      </c>
      <c r="J445" s="24">
        <f>SUMIFS(Detail!AI:AI,Detail!$A:$A,$B445,Detail!$D:$D,2,Detail!$C:$C,3)</f>
        <v>0.28944900327484241</v>
      </c>
      <c r="K445" s="24">
        <f>SUMIFS(Detail!AI:AI,Detail!$A:$A,$B445,Detail!$D:$D,2,Detail!$C:$C,4)</f>
        <v>1.2469712015261714</v>
      </c>
      <c r="L445" s="33">
        <f t="shared" si="757"/>
        <v>1.5836358834430047</v>
      </c>
      <c r="M445" s="24">
        <f>SUMIFS(Detail!AI:AI,Detail!$A:$A,$B445,Detail!$D:$D,3,Detail!$C:$C,1)</f>
        <v>3.5374557600648591</v>
      </c>
      <c r="N445" s="24">
        <f>SUMIFS(Detail!AI:AI,Detail!$A:$A,$B445,Detail!$D:$D,3,Detail!$C:$C,2)</f>
        <v>7.4692363821752927</v>
      </c>
      <c r="O445" s="24">
        <f>SUMIFS(Detail!AI:AI,Detail!$A:$A,$B445,Detail!$D:$D,3,Detail!$C:$C,3)</f>
        <v>13.126816005802791</v>
      </c>
      <c r="P445" s="24">
        <f>SUMIFS(Detail!AI:AI,Detail!$A:$A,$B445,Detail!$D:$D,3,Detail!$C:$C,4)</f>
        <v>20.257472037252615</v>
      </c>
      <c r="Q445" s="33">
        <f t="shared" si="758"/>
        <v>44.390980185295561</v>
      </c>
      <c r="R445" s="24">
        <f>SUMIFS(Detail!AI:AI,Detail!$A:$A,$B445,Detail!$D:$D,4,Detail!$C:$C,1)</f>
        <v>28.550886365207582</v>
      </c>
      <c r="S445" s="24">
        <f>SUMIFS(Detail!AI:AI,Detail!$A:$A,$B445,Detail!$D:$D,4,Detail!$C:$C,2)</f>
        <v>38.048297123436996</v>
      </c>
      <c r="T445" s="24">
        <f>SUMIFS(Detail!AI:AI,Detail!$A:$A,$B445,Detail!$D:$D,4,Detail!$C:$C,3)</f>
        <v>48.983457355343901</v>
      </c>
      <c r="U445" s="24">
        <f>SUMIFS(Detail!AI:AI,Detail!$A:$A,$B445,Detail!$D:$D,4,Detail!$C:$C,4)</f>
        <v>61.688133303248691</v>
      </c>
      <c r="V445" s="33">
        <f t="shared" si="759"/>
        <v>177.27077414723715</v>
      </c>
      <c r="W445" s="24">
        <f>SUMIFS(Detail!AI:AI,Detail!$A:$A,$B445,Detail!$D:$D,5,Detail!$C:$C,1)</f>
        <v>76.570576900141617</v>
      </c>
      <c r="X445" s="24">
        <f>SUMIFS(Detail!AI:AI,Detail!$A:$A,$B445,Detail!$D:$D,5,Detail!$C:$C,2)</f>
        <v>94.117982298338802</v>
      </c>
      <c r="Y445" s="24">
        <f>SUMIFS(Detail!AI:AI,Detail!$A:$A,$B445,Detail!$D:$D,5,Detail!$C:$C,3)</f>
        <v>114.90868470079977</v>
      </c>
      <c r="Z445" s="24">
        <f>SUMIFS(Detail!AI:AI,Detail!$A:$A,$B445,Detail!$D:$D,5,Detail!$C:$C,4)</f>
        <v>139.62995802079968</v>
      </c>
      <c r="AA445" s="33">
        <f t="shared" si="760"/>
        <v>425.22720192007989</v>
      </c>
      <c r="AB445" s="24">
        <f>SUMIFS(Detail!AI:AI,Detail!$A:$A,$B445,Detail!$D:$D,6,Detail!$C:$C,1)</f>
        <v>163.87285558297879</v>
      </c>
      <c r="AC445" s="24">
        <f>SUMIFS(Detail!AI:AI,Detail!$A:$A,$B445,Detail!$D:$D,6,Detail!$C:$C,2)</f>
        <v>163.63815802189424</v>
      </c>
      <c r="AD445" s="24">
        <f>SUMIFS(Detail!AI:AI,Detail!$A:$A,$B445,Detail!$D:$D,6,Detail!$C:$C,3)</f>
        <v>149.04457941698979</v>
      </c>
      <c r="AE445" s="24">
        <f>SUMIFS(Detail!AI:AI,Detail!$A:$A,$B445,Detail!$D:$D,6,Detail!$C:$C,4)</f>
        <v>131.97530214660719</v>
      </c>
      <c r="AF445" s="33">
        <f t="shared" si="761"/>
        <v>608.53089516847001</v>
      </c>
      <c r="AG445" s="24">
        <f>SUMIFS(Detail!AI:AI,Detail!$A:$A,$B445,Detail!$D:$D,7,Detail!$C:$C,1)</f>
        <v>115.90523231429847</v>
      </c>
      <c r="AH445" s="24">
        <f>SUMIFS(Detail!AI:AI,Detail!$A:$A,$B445,Detail!$D:$D,7,Detail!$C:$C,2)</f>
        <v>101.70197393695571</v>
      </c>
      <c r="AI445" s="24">
        <f>SUMIFS(Detail!AI:AI,Detail!$A:$A,$B445,Detail!$D:$D,7,Detail!$C:$C,3)</f>
        <v>89.426113776101147</v>
      </c>
      <c r="AJ445" s="24">
        <f>SUMIFS(Detail!AI:AI,Detail!$A:$A,$B445,Detail!$D:$D,7,Detail!$C:$C,4)</f>
        <v>78.894023827116143</v>
      </c>
      <c r="AK445" s="33">
        <f t="shared" si="762"/>
        <v>385.92734385447147</v>
      </c>
      <c r="AL445" s="24">
        <f>SUMIFS(Detail!AI:AI,Detail!$A:$A,$B445,Detail!$D:$D,8,Detail!$C:$C,1)</f>
        <v>69.867025534069398</v>
      </c>
      <c r="AM445" s="24">
        <f>SUMIFS(Detail!AI:AI,Detail!$A:$A,$B445,Detail!$D:$D,8,Detail!$C:$C,2)</f>
        <v>62.114977094716778</v>
      </c>
      <c r="AN445" s="24">
        <f>SUMIFS(Detail!AI:AI,Detail!$A:$A,$B445,Detail!$D:$D,8,Detail!$C:$C,3)</f>
        <v>55.43553451283401</v>
      </c>
      <c r="AO445" s="24">
        <f>SUMIFS(Detail!AI:AI,Detail!$A:$A,$B445,Detail!$D:$D,8,Detail!$C:$C,4)</f>
        <v>49.65751143352054</v>
      </c>
      <c r="AP445" s="33">
        <f t="shared" si="763"/>
        <v>237.07504857514073</v>
      </c>
      <c r="AQ445" s="24">
        <f>SUMIFS(Detail!AI:AI,Detail!$A:$A,$B445,Detail!$D:$D,9,Detail!$C:$C,1)</f>
        <v>44.638357229925305</v>
      </c>
      <c r="AR445" s="24">
        <f>SUMIFS(Detail!AI:AI,Detail!$A:$A,$B445,Detail!$D:$D,9,Detail!$C:$C,2)</f>
        <v>40.26009239970449</v>
      </c>
      <c r="AS445" s="24">
        <f>SUMIFS(Detail!AI:AI,Detail!$A:$A,$B445,Detail!$D:$D,9,Detail!$C:$C,3)</f>
        <v>36.425188391895972</v>
      </c>
      <c r="AT445" s="24">
        <f>SUMIFS(Detail!AI:AI,Detail!$A:$A,$B445,Detail!$D:$D,9,Detail!$C:$C,4)</f>
        <v>33.052903073968992</v>
      </c>
      <c r="AU445" s="33">
        <f t="shared" si="764"/>
        <v>154.37654109549476</v>
      </c>
      <c r="AV445" s="24">
        <f>SUMIFS(Detail!AI:AI,Detail!$A:$A,$B445,Detail!$D:$D,10,Detail!$C:$C,1)</f>
        <v>30.076194892314334</v>
      </c>
      <c r="AW445" s="24">
        <f>SUMIFS(Detail!AI:AI,Detail!$A:$A,$B445,Detail!$D:$D,10,Detail!$C:$C,2)</f>
        <v>27.43919051006651</v>
      </c>
      <c r="AX445" s="24">
        <f>SUMIFS(Detail!AI:AI,Detail!$A:$A,$B445,Detail!$D:$D,10,Detail!$C:$C,3)</f>
        <v>25.095132027431646</v>
      </c>
      <c r="AY445" s="24">
        <f>SUMIFS(Detail!AI:AI,Detail!$A:$A,$B445,Detail!$D:$D,10,Detail!$C:$C,4)</f>
        <v>23.00472160189338</v>
      </c>
      <c r="AZ445" s="33">
        <f t="shared" si="765"/>
        <v>105.61523903170587</v>
      </c>
      <c r="BA445" s="24">
        <f>SUMIFS(Detail!AI:AI,Detail!$A:$A,$B445,Detail!$D:$D,11,Detail!$C:$C,1)</f>
        <v>21.134788180386295</v>
      </c>
      <c r="BB445" s="24">
        <f>SUMIFS(Detail!AI:AI,Detail!$A:$A,$B445,Detail!$D:$D,11,Detail!$C:$C,2)</f>
        <v>19.457212495167369</v>
      </c>
      <c r="BC445" s="24">
        <f>SUMIFS(Detail!AI:AI,Detail!$A:$A,$B445,Detail!$D:$D,11,Detail!$C:$C,3)</f>
        <v>17.948058149622284</v>
      </c>
      <c r="BD445" s="24">
        <f>SUMIFS(Detail!AI:AI,Detail!$A:$A,$B445,Detail!$D:$D,11,Detail!$C:$C,4)</f>
        <v>16.586866964345973</v>
      </c>
      <c r="BE445" s="33">
        <f t="shared" si="766"/>
        <v>75.12692578952192</v>
      </c>
      <c r="BF445" s="24">
        <f>SUMIFS(Detail!AI:AI,Detail!$A:$A,$B445,Detail!$D:$D,12,Detail!$C:$C,1)</f>
        <v>15.356085369100583</v>
      </c>
      <c r="BG445" s="24">
        <f>SUMIFS(Detail!AI:AI,Detail!$A:$A,$B445,Detail!$D:$D,12,Detail!$C:$C,2)</f>
        <v>14.240595580597528</v>
      </c>
      <c r="BH445" s="24">
        <f>SUMIFS(Detail!AI:AI,Detail!$A:$A,$B445,Detail!$D:$D,12,Detail!$C:$C,3)</f>
        <v>13.227330827682636</v>
      </c>
      <c r="BI445" s="24">
        <f>SUMIFS(Detail!AI:AI,Detail!$A:$A,$B445,Detail!$D:$D,12,Detail!$C:$C,4)</f>
        <v>12.304958231972705</v>
      </c>
      <c r="BJ445" s="33">
        <f t="shared" si="767"/>
        <v>55.128970009353452</v>
      </c>
      <c r="BK445" s="24">
        <f>SUMIFS(Detail!AI:AI,Detail!$A:$A,$B445,Detail!$D:$D,13,Detail!$C:$C,1)</f>
        <v>11.463616360300875</v>
      </c>
      <c r="BL445" s="24">
        <f>SUMIFS(Detail!AI:AI,Detail!$A:$A,$B445,Detail!$D:$D,13,Detail!$C:$C,2)</f>
        <v>10.694697134971193</v>
      </c>
      <c r="BM445" s="24">
        <f>SUMIFS(Detail!AI:AI,Detail!$A:$A,$B445,Detail!$D:$D,13,Detail!$C:$C,3)</f>
        <v>9.990663880696502</v>
      </c>
      <c r="BN445" s="24">
        <f>SUMIFS(Detail!AI:AI,Detail!$A:$A,$B445,Detail!$D:$D,13,Detail!$C:$C,4)</f>
        <v>9.344898931015905</v>
      </c>
      <c r="BO445" s="33">
        <f t="shared" si="768"/>
        <v>41.493876306984475</v>
      </c>
      <c r="BP445" s="24">
        <f>SUMIFS(Detail!AI:AI,Detail!$A:$A,$B445,Detail!$D:$D,14,Detail!$C:$C,1)</f>
        <v>8.7515755116955916</v>
      </c>
      <c r="BQ445" s="24">
        <f>SUMIFS(Detail!AI:AI,Detail!$A:$A,$B445,Detail!$D:$D,14,Detail!$C:$C,2)</f>
        <v>8.2055496416815004</v>
      </c>
      <c r="BR445" s="24">
        <f>SUMIFS(Detail!AI:AI,Detail!$A:$A,$B445,Detail!$D:$D,14,Detail!$C:$C,3)</f>
        <v>7.7022686034683829</v>
      </c>
      <c r="BS445" s="24">
        <f>SUMIFS(Detail!AI:AI,Detail!$A:$A,$B445,Detail!$D:$D,14,Detail!$C:$C,4)</f>
        <v>7.2376931803951265</v>
      </c>
      <c r="BT445" s="33">
        <f t="shared" si="769"/>
        <v>31.897086937240601</v>
      </c>
      <c r="BU445" s="24">
        <f>SUMIFS(Detail!AI:AI,Detail!$A:$A,$B445,Detail!$D:$D,15,Detail!$C:$C,1)</f>
        <v>6.8082313742675069</v>
      </c>
      <c r="BV445" s="24">
        <f>SUMIFS(Detail!AI:AI,Detail!$A:$A,$B445,Detail!$D:$D,15,Detail!$C:$C,2)</f>
        <v>6.4106817305091681</v>
      </c>
      <c r="BW445" s="24">
        <f>SUMIFS(Detail!AI:AI,Detail!$A:$A,$B445,Detail!$D:$D,15,Detail!$C:$C,3)</f>
        <v>6.04218473114679</v>
      </c>
      <c r="BX445" s="24">
        <f>SUMIFS(Detail!AI:AI,Detail!$A:$A,$B445,Detail!$D:$D,15,Detail!$C:$C,4)</f>
        <v>5.7001809852586121</v>
      </c>
      <c r="BY445" s="33">
        <f t="shared" si="770"/>
        <v>24.961278821182077</v>
      </c>
      <c r="BZ445" s="24">
        <f>SUMIFS(Detail!AI:AI,Detail!$A:$A,$B445,Detail!$D:$D,16,Detail!$C:$C,1)</f>
        <v>5.3823751648810685</v>
      </c>
      <c r="CA445" s="24">
        <f>SUMIFS(Detail!AI:AI,Detail!$A:$A,$B445,Detail!$D:$D,16,Detail!$C:$C,2)</f>
        <v>5.0867048123577661</v>
      </c>
      <c r="CB445" s="24">
        <f>SUMIFS(Detail!AI:AI,Detail!$A:$A,$B445,Detail!$D:$D,16,Detail!$C:$C,3)</f>
        <v>4.8113132903699807</v>
      </c>
      <c r="CC445" s="24">
        <f>SUMIFS(Detail!AI:AI,Detail!$A:$A,$B445,Detail!$D:$D,16,Detail!$C:$C,4)</f>
        <v>4.5545262652008205</v>
      </c>
      <c r="CD445" s="33">
        <f t="shared" si="771"/>
        <v>19.834919532809636</v>
      </c>
      <c r="CE445" s="24">
        <f>SUMIFS(Detail!AI:AI,Detail!$A:$A,$B445,Detail!$D:$D,17,Detail!$C:$C,1)</f>
        <v>4.3148312118660215</v>
      </c>
      <c r="CF445" s="24">
        <f>SUMIFS(Detail!AI:AI,Detail!$A:$A,$B445,Detail!$D:$D,17,Detail!$C:$C,2)</f>
        <v>4.0908595107184738</v>
      </c>
      <c r="CG445" s="24">
        <f>SUMIFS(Detail!AI:AI,Detail!$A:$A,$B445,Detail!$D:$D,17,Detail!$C:$C,3)</f>
        <v>3.8813707723129482</v>
      </c>
      <c r="CH445" s="24">
        <f>SUMIFS(Detail!AI:AI,Detail!$A:$A,$B445,Detail!$D:$D,17,Detail!$C:$C,4)</f>
        <v>3.6852390830285913</v>
      </c>
      <c r="CI445" s="33">
        <f t="shared" si="772"/>
        <v>15.972300577926035</v>
      </c>
      <c r="CJ445" s="24">
        <f>SUMIFS(Detail!AI:AI,Detail!$A:$A,$B445,Detail!$D:$D,18,Detail!$C:$C,1)</f>
        <v>3.5014409104492188</v>
      </c>
      <c r="CK445" s="24">
        <f>SUMIFS(Detail!AI:AI,Detail!$A:$A,$B445,Detail!$D:$D,18,Detail!$C:$C,2)</f>
        <v>3.3290444463800668</v>
      </c>
      <c r="CL445" s="24">
        <f>SUMIFS(Detail!AI:AI,Detail!$A:$A,$B445,Detail!$D:$D,18,Detail!$C:$C,3)</f>
        <v>3.1672001979313791</v>
      </c>
      <c r="CM445" s="24">
        <f>SUMIFS(Detail!AI:AI,Detail!$A:$A,$B445,Detail!$D:$D,18,Detail!$C:$C,4)</f>
        <v>3.0151326645468544</v>
      </c>
      <c r="CN445" s="33">
        <f t="shared" si="773"/>
        <v>13.012818219307519</v>
      </c>
      <c r="CO445" s="24">
        <f>SUMIFS(Detail!AI:AI,Detail!$A:$A,$B445,Detail!$D:$D,19,Detail!$C:$C,1)</f>
        <v>2.8721329618792879</v>
      </c>
      <c r="CP445" s="24">
        <f>SUMIFS(Detail!AI:AI,Detail!$A:$A,$B445,Detail!$D:$D,19,Detail!$C:$C,2)</f>
        <v>2.7375522730480952</v>
      </c>
      <c r="CQ445" s="24">
        <f>SUMIFS(Detail!AI:AI,Detail!$A:$A,$B445,Detail!$D:$D,19,Detail!$C:$C,3)</f>
        <v>2.6107960242338777</v>
      </c>
      <c r="CR445" s="24">
        <f>SUMIFS(Detail!AI:AI,Detail!$A:$A,$B445,Detail!$D:$D,19,Detail!$C:$C,4)</f>
        <v>2.4913186957587641</v>
      </c>
      <c r="CS445" s="33">
        <f t="shared" si="774"/>
        <v>10.711799954920025</v>
      </c>
      <c r="CT445" s="24">
        <f>SUMIFS(Detail!AI:AI,Detail!$A:$A,$B445,Detail!$D:$D,20,Detail!$C:$C,1)</f>
        <v>2.3786191916556163</v>
      </c>
      <c r="CU445" s="24">
        <f>SUMIFS(Detail!AI:AI,Detail!$A:$A,$B445,Detail!$D:$D,20,Detail!$C:$C,2)</f>
        <v>2.272236701039219</v>
      </c>
      <c r="CV445" s="24">
        <f>SUMIFS(Detail!AI:AI,Detail!$A:$A,$B445,Detail!$D:$D,20,Detail!$C:$C,3)</f>
        <v>2.1717469932964377</v>
      </c>
      <c r="CW445" s="24">
        <f>SUMIFS(Detail!AI:AI,Detail!$A:$A,$B445,Detail!$D:$D,20,Detail!$C:$C,4)</f>
        <v>2.0767590966133866</v>
      </c>
      <c r="CX445" s="33">
        <f t="shared" si="775"/>
        <v>8.8993619826046597</v>
      </c>
      <c r="CY445" s="24">
        <f>SUMIFS(Detail!AI:AI,Detail!$A:$A,$B445,Detail!$D:$D,21,Detail!$C:$C,1)</f>
        <v>23.785394030875068</v>
      </c>
      <c r="CZ445" s="24">
        <f>SUMIFS(Detail!AI:AI,Detail!$A:$A,$B445,Detail!$D:$D,21,Detail!$C:$C,2)</f>
        <v>0</v>
      </c>
      <c r="DA445" s="24">
        <f>SUMIFS(Detail!AI:AI,Detail!$A:$A,$B445,Detail!$D:$D,21,Detail!$C:$C,3)</f>
        <v>0</v>
      </c>
      <c r="DB445" s="24">
        <f>SUMIFS(Detail!AI:AI,Detail!$A:$A,$B445,Detail!$D:$D,21,Detail!$C:$C,4)</f>
        <v>0</v>
      </c>
      <c r="DC445" s="33">
        <f t="shared" si="776"/>
        <v>23.785394030875068</v>
      </c>
      <c r="DD445" s="86">
        <f>SUMIFS(Detail!AI:AI,Detail!$A:$A,$B445,Detail!$B:$B,"&gt;60")</f>
        <v>1812.3497998880082</v>
      </c>
    </row>
    <row r="446" spans="1:108" x14ac:dyDescent="0.25">
      <c r="A446" t="s">
        <v>5702</v>
      </c>
      <c r="B446" s="87" t="s">
        <v>5703</v>
      </c>
      <c r="C446" s="88">
        <f>SUM(C436:C445)</f>
        <v>0</v>
      </c>
      <c r="D446" s="88">
        <f>SUM(D436:D445)</f>
        <v>0</v>
      </c>
      <c r="E446" s="88">
        <f>SUM(E436:E445)</f>
        <v>293.3326255453245</v>
      </c>
      <c r="F446" s="88">
        <f>SUM(F436:F445)</f>
        <v>644.73512234015061</v>
      </c>
      <c r="G446" s="89">
        <f t="shared" si="756"/>
        <v>938.06774788547511</v>
      </c>
      <c r="H446" s="88">
        <f>SUM(H436:H445)</f>
        <v>663.81314011406107</v>
      </c>
      <c r="I446" s="88">
        <f>SUM(I436:I445)</f>
        <v>796.81793612162585</v>
      </c>
      <c r="J446" s="88">
        <f>SUM(J436:J445)</f>
        <v>1153.485833915043</v>
      </c>
      <c r="K446" s="88">
        <f>SUM(K436:K445)</f>
        <v>1555.4517797805261</v>
      </c>
      <c r="L446" s="89">
        <f t="shared" si="757"/>
        <v>4169.5686899312568</v>
      </c>
      <c r="M446" s="88">
        <f>SUM(M436:M445)</f>
        <v>1783.8869949767793</v>
      </c>
      <c r="N446" s="88">
        <f>SUM(N436:N445)</f>
        <v>2168.1623335664972</v>
      </c>
      <c r="O446" s="88">
        <f>SUM(O436:O445)</f>
        <v>2593.4248863067883</v>
      </c>
      <c r="P446" s="88">
        <f>SUM(P436:P445)</f>
        <v>3220.5919309873912</v>
      </c>
      <c r="Q446" s="89">
        <f t="shared" si="758"/>
        <v>9766.0661458374561</v>
      </c>
      <c r="R446" s="88">
        <f>SUM(R436:R445)</f>
        <v>3820.1646299223562</v>
      </c>
      <c r="S446" s="88">
        <f>SUM(S436:S445)</f>
        <v>4201.1016462599227</v>
      </c>
      <c r="T446" s="88">
        <f>SUM(T436:T445)</f>
        <v>4778.3736938274251</v>
      </c>
      <c r="U446" s="88">
        <f>SUM(U436:U445)</f>
        <v>5527.9315176402615</v>
      </c>
      <c r="V446" s="89">
        <f t="shared" si="759"/>
        <v>18327.571487649966</v>
      </c>
      <c r="W446" s="88">
        <f>SUM(W436:W445)</f>
        <v>6733.8305093280278</v>
      </c>
      <c r="X446" s="88">
        <f>SUM(X436:X445)</f>
        <v>7955.200421434849</v>
      </c>
      <c r="Y446" s="88">
        <f>SUM(Y436:Y445)</f>
        <v>8952.4574484253208</v>
      </c>
      <c r="Z446" s="88">
        <f>SUM(Z436:Z445)</f>
        <v>10285.270498579628</v>
      </c>
      <c r="AA446" s="89">
        <f t="shared" si="760"/>
        <v>33926.758877767825</v>
      </c>
      <c r="AB446" s="88">
        <f>SUM(AB436:AB445)</f>
        <v>4162.5859753396608</v>
      </c>
      <c r="AC446" s="88">
        <f>SUM(AC436:AC445)</f>
        <v>2053.0885749475387</v>
      </c>
      <c r="AD446" s="88">
        <f>SUM(AD436:AD445)</f>
        <v>1542.2745420390552</v>
      </c>
      <c r="AE446" s="88">
        <f>SUM(AE436:AE445)</f>
        <v>1284.9529714376383</v>
      </c>
      <c r="AF446" s="89">
        <f t="shared" si="761"/>
        <v>9042.9020637638932</v>
      </c>
      <c r="AG446" s="88">
        <f>SUM(AG436:AG445)</f>
        <v>1104.5127505484857</v>
      </c>
      <c r="AH446" s="88">
        <f>SUM(AH436:AH445)</f>
        <v>961.3336010209066</v>
      </c>
      <c r="AI446" s="88">
        <f>SUM(AI436:AI445)</f>
        <v>842.78272672435378</v>
      </c>
      <c r="AJ446" s="88">
        <f>SUM(AJ436:AJ445)</f>
        <v>742.95503653723119</v>
      </c>
      <c r="AK446" s="89">
        <f t="shared" si="762"/>
        <v>3651.5841148309769</v>
      </c>
      <c r="AL446" s="88">
        <f>SUM(AL436:AL445)</f>
        <v>658.13379040100983</v>
      </c>
      <c r="AM446" s="88">
        <f>SUM(AM436:AM445)</f>
        <v>585.59273205236411</v>
      </c>
      <c r="AN446" s="88">
        <f>SUM(AN436:AN445)</f>
        <v>523.20386373366364</v>
      </c>
      <c r="AO446" s="88">
        <f>SUM(AO436:AO445)</f>
        <v>469.2668594582384</v>
      </c>
      <c r="AP446" s="89">
        <f t="shared" si="763"/>
        <v>2236.1972456452759</v>
      </c>
      <c r="AQ446" s="88">
        <f>SUM(AQ436:AQ445)</f>
        <v>422.40782361705658</v>
      </c>
      <c r="AR446" s="88">
        <f>SUM(AR436:AR445)</f>
        <v>381.50890010941964</v>
      </c>
      <c r="AS446" s="88">
        <f>SUM(AS436:AS445)</f>
        <v>345.65536681869241</v>
      </c>
      <c r="AT446" s="88">
        <f>SUM(AT436:AT445)</f>
        <v>314.09468820103336</v>
      </c>
      <c r="AU446" s="89">
        <f t="shared" si="764"/>
        <v>1463.666778746202</v>
      </c>
      <c r="AV446" s="88">
        <f>SUM(AV436:AV445)</f>
        <v>286.20447387591446</v>
      </c>
      <c r="AW446" s="88">
        <f>SUM(AW436:AW445)</f>
        <v>261.46727495060043</v>
      </c>
      <c r="AX446" s="88">
        <f>SUM(AX436:AX445)</f>
        <v>239.45068132784615</v>
      </c>
      <c r="AY446" s="88">
        <f>SUM(AY436:AY445)</f>
        <v>219.7915428964576</v>
      </c>
      <c r="AZ446" s="89">
        <f t="shared" si="765"/>
        <v>1006.9139730508186</v>
      </c>
      <c r="BA446" s="88">
        <f>SUM(BA436:BA445)</f>
        <v>202.18340629264219</v>
      </c>
      <c r="BB446" s="88">
        <f>SUM(BB436:BB445)</f>
        <v>186.36646568025685</v>
      </c>
      <c r="BC446" s="88">
        <f>SUM(BC436:BC445)</f>
        <v>172.11948561703082</v>
      </c>
      <c r="BD446" s="88">
        <f>SUM(BD436:BD445)</f>
        <v>159.2532769644514</v>
      </c>
      <c r="BE446" s="89">
        <f t="shared" si="766"/>
        <v>719.92263455438126</v>
      </c>
      <c r="BF446" s="88">
        <f>SUM(BF436:BF445)</f>
        <v>147.60540115823414</v>
      </c>
      <c r="BG446" s="88">
        <f>SUM(BG436:BG445)</f>
        <v>137.03585051878133</v>
      </c>
      <c r="BH446" s="88">
        <f>SUM(BH436:BH445)</f>
        <v>127.42350779864694</v>
      </c>
      <c r="BI446" s="88">
        <f>SUM(BI436:BI445)</f>
        <v>118.66323083440341</v>
      </c>
      <c r="BJ446" s="89">
        <f t="shared" si="767"/>
        <v>530.72799031006582</v>
      </c>
      <c r="BK446" s="88">
        <f>SUM(BK436:BK445)</f>
        <v>110.66344105493204</v>
      </c>
      <c r="BL446" s="88">
        <f>SUM(BL436:BL445)</f>
        <v>103.3441200314885</v>
      </c>
      <c r="BM446" s="88">
        <f>SUM(BM436:BM445)</f>
        <v>96.63513799970292</v>
      </c>
      <c r="BN446" s="88">
        <f>SUM(BN436:BN445)</f>
        <v>90.474853680393153</v>
      </c>
      <c r="BO446" s="89">
        <f t="shared" si="768"/>
        <v>401.11755276651661</v>
      </c>
      <c r="BP446" s="88">
        <f>SUM(BP436:BP445)</f>
        <v>84.808936782284491</v>
      </c>
      <c r="BQ446" s="88">
        <f>SUM(BQ436:BQ445)</f>
        <v>79.589374054275595</v>
      </c>
      <c r="BR446" s="88">
        <f>SUM(BR436:BR445)</f>
        <v>74.773627249797983</v>
      </c>
      <c r="BS446" s="88">
        <f>SUM(BS436:BS445)</f>
        <v>70.323917314593814</v>
      </c>
      <c r="BT446" s="89">
        <f t="shared" si="769"/>
        <v>309.49585540095188</v>
      </c>
      <c r="BU446" s="88">
        <f>SUM(BU436:BU445)</f>
        <v>66.206613851222073</v>
      </c>
      <c r="BV446" s="88">
        <f>SUM(BV436:BV445)</f>
        <v>62.391712712692538</v>
      </c>
      <c r="BW446" s="88">
        <f>SUM(BW436:BW445)</f>
        <v>58.852387629662417</v>
      </c>
      <c r="BX446" s="88">
        <f>SUM(BX436:BX445)</f>
        <v>55.56460424281056</v>
      </c>
      <c r="BY446" s="89">
        <f t="shared" si="770"/>
        <v>243.01531843638759</v>
      </c>
      <c r="BZ446" s="88">
        <f>SUM(BZ436:BZ445)</f>
        <v>52.506786910140818</v>
      </c>
      <c r="CA446" s="88">
        <f>SUM(CA436:CA445)</f>
        <v>49.659530286518248</v>
      </c>
      <c r="CB446" s="88">
        <f>SUM(CB436:CB445)</f>
        <v>47.005349001601076</v>
      </c>
      <c r="CC446" s="88">
        <f>SUM(CC436:CC445)</f>
        <v>44.528459852209721</v>
      </c>
      <c r="CD446" s="89">
        <f t="shared" si="771"/>
        <v>193.70012605046986</v>
      </c>
      <c r="CE446" s="88">
        <f>SUM(CE436:CE445)</f>
        <v>42.214591822878788</v>
      </c>
      <c r="CF446" s="88">
        <f>SUM(CF436:CF445)</f>
        <v>40.050819987751538</v>
      </c>
      <c r="CG446" s="88">
        <f>SUM(CG436:CG445)</f>
        <v>38.025419961541502</v>
      </c>
      <c r="CH446" s="88">
        <f>SUM(CH436:CH445)</f>
        <v>36.127740077349586</v>
      </c>
      <c r="CI446" s="89">
        <f t="shared" si="772"/>
        <v>156.41857184952141</v>
      </c>
      <c r="CJ446" s="88">
        <f>SUM(CJ436:CJ445)</f>
        <v>34.348088893622844</v>
      </c>
      <c r="CK446" s="88">
        <f>SUM(CK436:CK445)</f>
        <v>32.677635989137343</v>
      </c>
      <c r="CL446" s="88">
        <f>SUM(CL436:CL445)</f>
        <v>31.10832430295136</v>
      </c>
      <c r="CM446" s="88">
        <f>SUM(CM436:CM445)</f>
        <v>29.632792526763865</v>
      </c>
      <c r="CN446" s="89">
        <f t="shared" si="773"/>
        <v>127.76684171247541</v>
      </c>
      <c r="CO446" s="88">
        <f>SUM(CO436:CO445)</f>
        <v>28.24430626966921</v>
      </c>
      <c r="CP446" s="88">
        <f>SUM(CP436:CP445)</f>
        <v>26.936696893762246</v>
      </c>
      <c r="CQ446" s="88">
        <f>SUM(CQ436:CQ445)</f>
        <v>25.704307071060498</v>
      </c>
      <c r="CR446" s="88">
        <f>SUM(CR436:CR445)</f>
        <v>24.54194224100786</v>
      </c>
      <c r="CS446" s="89">
        <f t="shared" si="774"/>
        <v>105.42725247549981</v>
      </c>
      <c r="CT446" s="88">
        <f>SUM(CT436:CT445)</f>
        <v>23.444827258765031</v>
      </c>
      <c r="CU446" s="88">
        <f>SUM(CU436:CU445)</f>
        <v>22.408567616892014</v>
      </c>
      <c r="CV446" s="88">
        <f>SUM(CV436:CV445)</f>
        <v>21.429114704984727</v>
      </c>
      <c r="CW446" s="88">
        <f>SUM(CW436:CW445)</f>
        <v>20.502734639874802</v>
      </c>
      <c r="CX446" s="89">
        <f t="shared" si="775"/>
        <v>87.785244220516574</v>
      </c>
      <c r="CY446" s="88">
        <f>SUM(CY436:CY445)</f>
        <v>222.75488737564569</v>
      </c>
      <c r="CZ446" s="88">
        <f>SUM(CZ436:CZ445)</f>
        <v>0</v>
      </c>
      <c r="DA446" s="88">
        <f>SUM(DA436:DA445)</f>
        <v>0</v>
      </c>
      <c r="DB446" s="88">
        <f>SUM(DB436:DB445)</f>
        <v>0</v>
      </c>
      <c r="DC446" s="89">
        <f t="shared" si="776"/>
        <v>222.75488737564569</v>
      </c>
      <c r="DD446" s="90">
        <f>SUM(DD436:DD445)</f>
        <v>20499.396451189601</v>
      </c>
    </row>
    <row r="447" spans="1:108" x14ac:dyDescent="0.25">
      <c r="A447" t="s">
        <v>5704</v>
      </c>
      <c r="B447" s="30" t="s">
        <v>4731</v>
      </c>
    </row>
    <row r="448" spans="1:108" x14ac:dyDescent="0.25">
      <c r="A448" t="s">
        <v>5705</v>
      </c>
      <c r="B448" s="32" t="s">
        <v>5120</v>
      </c>
      <c r="C448" s="24">
        <f>SUMIFS(Detail!AJ:AJ,Detail!$A:$A,$B448,Detail!$D:$D,1,Detail!$C:$C,1)</f>
        <v>0</v>
      </c>
      <c r="D448" s="24">
        <f>SUMIFS(Detail!AJ:AJ,Detail!$A:$A,$B448,Detail!$D:$D,1,Detail!$C:$C,2)</f>
        <v>0</v>
      </c>
      <c r="E448" s="24">
        <f>SUMIFS(Detail!AJ:AJ,Detail!$A:$A,$B448,Detail!$D:$D,1,Detail!$C:$C,3)</f>
        <v>159</v>
      </c>
      <c r="F448" s="24">
        <f>SUMIFS(Detail!AJ:AJ,Detail!$A:$A,$B448,Detail!$D:$D,1,Detail!$C:$C,4)</f>
        <v>238.49999999999994</v>
      </c>
      <c r="G448" s="33">
        <f t="shared" ref="G448:G458" si="777">SUM(C448:F448)</f>
        <v>397.49999999999994</v>
      </c>
      <c r="H448" s="24">
        <f>SUMIFS(Detail!AJ:AJ,Detail!$A:$A,$B448,Detail!$D:$D,2,Detail!$C:$C,1)</f>
        <v>182.84999999999997</v>
      </c>
      <c r="I448" s="24">
        <f>SUMIFS(Detail!AJ:AJ,Detail!$A:$A,$B448,Detail!$D:$D,2,Detail!$C:$C,2)</f>
        <v>206.69999999999993</v>
      </c>
      <c r="J448" s="24">
        <f>SUMIFS(Detail!AJ:AJ,Detail!$A:$A,$B448,Detail!$D:$D,2,Detail!$C:$C,3)</f>
        <v>310.05000000000007</v>
      </c>
      <c r="K448" s="24">
        <f>SUMIFS(Detail!AJ:AJ,Detail!$A:$A,$B448,Detail!$D:$D,2,Detail!$C:$C,4)</f>
        <v>310.04999999999995</v>
      </c>
      <c r="L448" s="33">
        <f t="shared" ref="L448:L458" si="778">SUM(H448:K448)</f>
        <v>1009.6499999999999</v>
      </c>
      <c r="M448" s="24">
        <f>SUMIFS(Detail!AJ:AJ,Detail!$A:$A,$B448,Detail!$D:$D,3,Detail!$C:$C,1)</f>
        <v>206.70000000000027</v>
      </c>
      <c r="N448" s="24">
        <f>SUMIFS(Detail!AJ:AJ,Detail!$A:$A,$B448,Detail!$D:$D,3,Detail!$C:$C,2)</f>
        <v>237.70499999999993</v>
      </c>
      <c r="O448" s="24">
        <f>SUMIFS(Detail!AJ:AJ,Detail!$A:$A,$B448,Detail!$D:$D,3,Detail!$C:$C,3)</f>
        <v>268.70999999999981</v>
      </c>
      <c r="P448" s="24">
        <f>SUMIFS(Detail!AJ:AJ,Detail!$A:$A,$B448,Detail!$D:$D,3,Detail!$C:$C,4)</f>
        <v>403.06500000000005</v>
      </c>
      <c r="Q448" s="33">
        <f t="shared" ref="Q448:Q458" si="779">SUM(M448:P448)</f>
        <v>1116.18</v>
      </c>
      <c r="R448" s="24">
        <f>SUMIFS(Detail!AJ:AJ,Detail!$A:$A,$B448,Detail!$D:$D,4,Detail!$C:$C,1)</f>
        <v>403.06500000000005</v>
      </c>
      <c r="S448" s="24">
        <f>SUMIFS(Detail!AJ:AJ,Detail!$A:$A,$B448,Detail!$D:$D,4,Detail!$C:$C,2)</f>
        <v>268.71000000000049</v>
      </c>
      <c r="T448" s="24">
        <f>SUMIFS(Detail!AJ:AJ,Detail!$A:$A,$B448,Detail!$D:$D,4,Detail!$C:$C,3)</f>
        <v>309.01650000000018</v>
      </c>
      <c r="U448" s="24">
        <f>SUMIFS(Detail!AJ:AJ,Detail!$A:$A,$B448,Detail!$D:$D,4,Detail!$C:$C,4)</f>
        <v>349.32299999999941</v>
      </c>
      <c r="V448" s="33">
        <f t="shared" ref="V448:V458" si="780">SUM(R448:U448)</f>
        <v>1330.1145000000001</v>
      </c>
      <c r="W448" s="24">
        <f>SUMIFS(Detail!AJ:AJ,Detail!$A:$A,$B448,Detail!$D:$D,5,Detail!$C:$C,1)</f>
        <v>523.98450000000003</v>
      </c>
      <c r="X448" s="24">
        <f>SUMIFS(Detail!AJ:AJ,Detail!$A:$A,$B448,Detail!$D:$D,5,Detail!$C:$C,2)</f>
        <v>523.98450000000048</v>
      </c>
      <c r="Y448" s="24">
        <f>SUMIFS(Detail!AJ:AJ,Detail!$A:$A,$B448,Detail!$D:$D,5,Detail!$C:$C,3)</f>
        <v>349.32299999999941</v>
      </c>
      <c r="Z448" s="24">
        <f>SUMIFS(Detail!AJ:AJ,Detail!$A:$A,$B448,Detail!$D:$D,5,Detail!$C:$C,4)</f>
        <v>401.72145</v>
      </c>
      <c r="AA448" s="33">
        <f t="shared" ref="AA448:AA458" si="781">SUM(W448:Z448)</f>
        <v>1799.0134499999999</v>
      </c>
      <c r="AB448" s="24">
        <f>SUMIFS(Detail!AJ:AJ,Detail!$A:$A,$B448,Detail!$D:$D,6,Detail!$C:$C,1)</f>
        <v>0</v>
      </c>
      <c r="AC448" s="24">
        <f>SUMIFS(Detail!AJ:AJ,Detail!$A:$A,$B448,Detail!$D:$D,6,Detail!$C:$C,2)</f>
        <v>0</v>
      </c>
      <c r="AD448" s="24">
        <f>SUMIFS(Detail!AJ:AJ,Detail!$A:$A,$B448,Detail!$D:$D,6,Detail!$C:$C,3)</f>
        <v>0</v>
      </c>
      <c r="AE448" s="24">
        <f>SUMIFS(Detail!AJ:AJ,Detail!$A:$A,$B448,Detail!$D:$D,6,Detail!$C:$C,4)</f>
        <v>0</v>
      </c>
      <c r="AF448" s="33">
        <f t="shared" ref="AF448:AF458" si="782">SUM(AB448:AE448)</f>
        <v>0</v>
      </c>
      <c r="AG448" s="24">
        <f>SUMIFS(Detail!AJ:AJ,Detail!$A:$A,$B448,Detail!$D:$D,7,Detail!$C:$C,1)</f>
        <v>0</v>
      </c>
      <c r="AH448" s="24">
        <f>SUMIFS(Detail!AJ:AJ,Detail!$A:$A,$B448,Detail!$D:$D,7,Detail!$C:$C,2)</f>
        <v>0</v>
      </c>
      <c r="AI448" s="24">
        <f>SUMIFS(Detail!AJ:AJ,Detail!$A:$A,$B448,Detail!$D:$D,7,Detail!$C:$C,3)</f>
        <v>0</v>
      </c>
      <c r="AJ448" s="24">
        <f>SUMIFS(Detail!AJ:AJ,Detail!$A:$A,$B448,Detail!$D:$D,7,Detail!$C:$C,4)</f>
        <v>0</v>
      </c>
      <c r="AK448" s="33">
        <f t="shared" ref="AK448:AK458" si="783">SUM(AG448:AJ448)</f>
        <v>0</v>
      </c>
      <c r="AL448" s="24">
        <f>SUMIFS(Detail!AJ:AJ,Detail!$A:$A,$B448,Detail!$D:$D,8,Detail!$C:$C,1)</f>
        <v>0</v>
      </c>
      <c r="AM448" s="24">
        <f>SUMIFS(Detail!AJ:AJ,Detail!$A:$A,$B448,Detail!$D:$D,8,Detail!$C:$C,2)</f>
        <v>0</v>
      </c>
      <c r="AN448" s="24">
        <f>SUMIFS(Detail!AJ:AJ,Detail!$A:$A,$B448,Detail!$D:$D,8,Detail!$C:$C,3)</f>
        <v>0</v>
      </c>
      <c r="AO448" s="24">
        <f>SUMIFS(Detail!AJ:AJ,Detail!$A:$A,$B448,Detail!$D:$D,8,Detail!$C:$C,4)</f>
        <v>0</v>
      </c>
      <c r="AP448" s="33">
        <f t="shared" ref="AP448:AP458" si="784">SUM(AL448:AO448)</f>
        <v>0</v>
      </c>
      <c r="AQ448" s="24">
        <f>SUMIFS(Detail!AJ:AJ,Detail!$A:$A,$B448,Detail!$D:$D,9,Detail!$C:$C,1)</f>
        <v>0</v>
      </c>
      <c r="AR448" s="24">
        <f>SUMIFS(Detail!AJ:AJ,Detail!$A:$A,$B448,Detail!$D:$D,9,Detail!$C:$C,2)</f>
        <v>0</v>
      </c>
      <c r="AS448" s="24">
        <f>SUMIFS(Detail!AJ:AJ,Detail!$A:$A,$B448,Detail!$D:$D,9,Detail!$C:$C,3)</f>
        <v>0</v>
      </c>
      <c r="AT448" s="24">
        <f>SUMIFS(Detail!AJ:AJ,Detail!$A:$A,$B448,Detail!$D:$D,9,Detail!$C:$C,4)</f>
        <v>0</v>
      </c>
      <c r="AU448" s="33">
        <f t="shared" ref="AU448:AU458" si="785">SUM(AQ448:AT448)</f>
        <v>0</v>
      </c>
      <c r="AV448" s="24">
        <f>SUMIFS(Detail!AJ:AJ,Detail!$A:$A,$B448,Detail!$D:$D,10,Detail!$C:$C,1)</f>
        <v>0</v>
      </c>
      <c r="AW448" s="24">
        <f>SUMIFS(Detail!AJ:AJ,Detail!$A:$A,$B448,Detail!$D:$D,10,Detail!$C:$C,2)</f>
        <v>0</v>
      </c>
      <c r="AX448" s="24">
        <f>SUMIFS(Detail!AJ:AJ,Detail!$A:$A,$B448,Detail!$D:$D,10,Detail!$C:$C,3)</f>
        <v>0</v>
      </c>
      <c r="AY448" s="24">
        <f>SUMIFS(Detail!AJ:AJ,Detail!$A:$A,$B448,Detail!$D:$D,10,Detail!$C:$C,4)</f>
        <v>0</v>
      </c>
      <c r="AZ448" s="33">
        <f t="shared" ref="AZ448:AZ458" si="786">SUM(AV448:AY448)</f>
        <v>0</v>
      </c>
      <c r="BA448" s="24">
        <f>SUMIFS(Detail!AJ:AJ,Detail!$A:$A,$B448,Detail!$D:$D,11,Detail!$C:$C,1)</f>
        <v>0</v>
      </c>
      <c r="BB448" s="24">
        <f>SUMIFS(Detail!AJ:AJ,Detail!$A:$A,$B448,Detail!$D:$D,11,Detail!$C:$C,2)</f>
        <v>0</v>
      </c>
      <c r="BC448" s="24">
        <f>SUMIFS(Detail!AJ:AJ,Detail!$A:$A,$B448,Detail!$D:$D,11,Detail!$C:$C,3)</f>
        <v>0</v>
      </c>
      <c r="BD448" s="24">
        <f>SUMIFS(Detail!AJ:AJ,Detail!$A:$A,$B448,Detail!$D:$D,11,Detail!$C:$C,4)</f>
        <v>0</v>
      </c>
      <c r="BE448" s="33">
        <f t="shared" ref="BE448:BE458" si="787">SUM(BA448:BD448)</f>
        <v>0</v>
      </c>
      <c r="BF448" s="24">
        <f>SUMIFS(Detail!AJ:AJ,Detail!$A:$A,$B448,Detail!$D:$D,12,Detail!$C:$C,1)</f>
        <v>0</v>
      </c>
      <c r="BG448" s="24">
        <f>SUMIFS(Detail!AJ:AJ,Detail!$A:$A,$B448,Detail!$D:$D,12,Detail!$C:$C,2)</f>
        <v>0</v>
      </c>
      <c r="BH448" s="24">
        <f>SUMIFS(Detail!AJ:AJ,Detail!$A:$A,$B448,Detail!$D:$D,12,Detail!$C:$C,3)</f>
        <v>0</v>
      </c>
      <c r="BI448" s="24">
        <f>SUMIFS(Detail!AJ:AJ,Detail!$A:$A,$B448,Detail!$D:$D,12,Detail!$C:$C,4)</f>
        <v>0</v>
      </c>
      <c r="BJ448" s="33">
        <f t="shared" ref="BJ448:BJ458" si="788">SUM(BF448:BI448)</f>
        <v>0</v>
      </c>
      <c r="BK448" s="24">
        <f>SUMIFS(Detail!AJ:AJ,Detail!$A:$A,$B448,Detail!$D:$D,13,Detail!$C:$C,1)</f>
        <v>0</v>
      </c>
      <c r="BL448" s="24">
        <f>SUMIFS(Detail!AJ:AJ,Detail!$A:$A,$B448,Detail!$D:$D,13,Detail!$C:$C,2)</f>
        <v>0</v>
      </c>
      <c r="BM448" s="24">
        <f>SUMIFS(Detail!AJ:AJ,Detail!$A:$A,$B448,Detail!$D:$D,13,Detail!$C:$C,3)</f>
        <v>0</v>
      </c>
      <c r="BN448" s="24">
        <f>SUMIFS(Detail!AJ:AJ,Detail!$A:$A,$B448,Detail!$D:$D,13,Detail!$C:$C,4)</f>
        <v>0</v>
      </c>
      <c r="BO448" s="33">
        <f t="shared" ref="BO448:BO458" si="789">SUM(BK448:BN448)</f>
        <v>0</v>
      </c>
      <c r="BP448" s="24">
        <f>SUMIFS(Detail!AJ:AJ,Detail!$A:$A,$B448,Detail!$D:$D,14,Detail!$C:$C,1)</f>
        <v>0</v>
      </c>
      <c r="BQ448" s="24">
        <f>SUMIFS(Detail!AJ:AJ,Detail!$A:$A,$B448,Detail!$D:$D,14,Detail!$C:$C,2)</f>
        <v>0</v>
      </c>
      <c r="BR448" s="24">
        <f>SUMIFS(Detail!AJ:AJ,Detail!$A:$A,$B448,Detail!$D:$D,14,Detail!$C:$C,3)</f>
        <v>0</v>
      </c>
      <c r="BS448" s="24">
        <f>SUMIFS(Detail!AJ:AJ,Detail!$A:$A,$B448,Detail!$D:$D,14,Detail!$C:$C,4)</f>
        <v>0</v>
      </c>
      <c r="BT448" s="33">
        <f t="shared" ref="BT448:BT458" si="790">SUM(BP448:BS448)</f>
        <v>0</v>
      </c>
      <c r="BU448" s="24">
        <f>SUMIFS(Detail!AJ:AJ,Detail!$A:$A,$B448,Detail!$D:$D,15,Detail!$C:$C,1)</f>
        <v>0</v>
      </c>
      <c r="BV448" s="24">
        <f>SUMIFS(Detail!AJ:AJ,Detail!$A:$A,$B448,Detail!$D:$D,15,Detail!$C:$C,2)</f>
        <v>0</v>
      </c>
      <c r="BW448" s="24">
        <f>SUMIFS(Detail!AJ:AJ,Detail!$A:$A,$B448,Detail!$D:$D,15,Detail!$C:$C,3)</f>
        <v>0</v>
      </c>
      <c r="BX448" s="24">
        <f>SUMIFS(Detail!AJ:AJ,Detail!$A:$A,$B448,Detail!$D:$D,15,Detail!$C:$C,4)</f>
        <v>0</v>
      </c>
      <c r="BY448" s="33">
        <f t="shared" ref="BY448:BY458" si="791">SUM(BU448:BX448)</f>
        <v>0</v>
      </c>
      <c r="BZ448" s="24">
        <f>SUMIFS(Detail!AJ:AJ,Detail!$A:$A,$B448,Detail!$D:$D,16,Detail!$C:$C,1)</f>
        <v>0</v>
      </c>
      <c r="CA448" s="24">
        <f>SUMIFS(Detail!AJ:AJ,Detail!$A:$A,$B448,Detail!$D:$D,16,Detail!$C:$C,2)</f>
        <v>0</v>
      </c>
      <c r="CB448" s="24">
        <f>SUMIFS(Detail!AJ:AJ,Detail!$A:$A,$B448,Detail!$D:$D,16,Detail!$C:$C,3)</f>
        <v>0</v>
      </c>
      <c r="CC448" s="24">
        <f>SUMIFS(Detail!AJ:AJ,Detail!$A:$A,$B448,Detail!$D:$D,16,Detail!$C:$C,4)</f>
        <v>0</v>
      </c>
      <c r="CD448" s="33">
        <f t="shared" ref="CD448:CD458" si="792">SUM(BZ448:CC448)</f>
        <v>0</v>
      </c>
      <c r="CE448" s="24">
        <f>SUMIFS(Detail!AJ:AJ,Detail!$A:$A,$B448,Detail!$D:$D,17,Detail!$C:$C,1)</f>
        <v>0</v>
      </c>
      <c r="CF448" s="24">
        <f>SUMIFS(Detail!AJ:AJ,Detail!$A:$A,$B448,Detail!$D:$D,17,Detail!$C:$C,2)</f>
        <v>0</v>
      </c>
      <c r="CG448" s="24">
        <f>SUMIFS(Detail!AJ:AJ,Detail!$A:$A,$B448,Detail!$D:$D,17,Detail!$C:$C,3)</f>
        <v>0</v>
      </c>
      <c r="CH448" s="24">
        <f>SUMIFS(Detail!AJ:AJ,Detail!$A:$A,$B448,Detail!$D:$D,17,Detail!$C:$C,4)</f>
        <v>0</v>
      </c>
      <c r="CI448" s="33">
        <f t="shared" ref="CI448:CI458" si="793">SUM(CE448:CH448)</f>
        <v>0</v>
      </c>
      <c r="CJ448" s="24">
        <f>SUMIFS(Detail!AJ:AJ,Detail!$A:$A,$B448,Detail!$D:$D,18,Detail!$C:$C,1)</f>
        <v>0</v>
      </c>
      <c r="CK448" s="24">
        <f>SUMIFS(Detail!AJ:AJ,Detail!$A:$A,$B448,Detail!$D:$D,18,Detail!$C:$C,2)</f>
        <v>0</v>
      </c>
      <c r="CL448" s="24">
        <f>SUMIFS(Detail!AJ:AJ,Detail!$A:$A,$B448,Detail!$D:$D,18,Detail!$C:$C,3)</f>
        <v>0</v>
      </c>
      <c r="CM448" s="24">
        <f>SUMIFS(Detail!AJ:AJ,Detail!$A:$A,$B448,Detail!$D:$D,18,Detail!$C:$C,4)</f>
        <v>0</v>
      </c>
      <c r="CN448" s="33">
        <f t="shared" ref="CN448:CN458" si="794">SUM(CJ448:CM448)</f>
        <v>0</v>
      </c>
      <c r="CO448" s="24">
        <f>SUMIFS(Detail!AJ:AJ,Detail!$A:$A,$B448,Detail!$D:$D,19,Detail!$C:$C,1)</f>
        <v>0</v>
      </c>
      <c r="CP448" s="24">
        <f>SUMIFS(Detail!AJ:AJ,Detail!$A:$A,$B448,Detail!$D:$D,19,Detail!$C:$C,2)</f>
        <v>0</v>
      </c>
      <c r="CQ448" s="24">
        <f>SUMIFS(Detail!AJ:AJ,Detail!$A:$A,$B448,Detail!$D:$D,19,Detail!$C:$C,3)</f>
        <v>0</v>
      </c>
      <c r="CR448" s="24">
        <f>SUMIFS(Detail!AJ:AJ,Detail!$A:$A,$B448,Detail!$D:$D,19,Detail!$C:$C,4)</f>
        <v>0</v>
      </c>
      <c r="CS448" s="33">
        <f t="shared" ref="CS448:CS458" si="795">SUM(CO448:CR448)</f>
        <v>0</v>
      </c>
      <c r="CT448" s="24">
        <f>SUMIFS(Detail!AJ:AJ,Detail!$A:$A,$B448,Detail!$D:$D,20,Detail!$C:$C,1)</f>
        <v>0</v>
      </c>
      <c r="CU448" s="24">
        <f>SUMIFS(Detail!AJ:AJ,Detail!$A:$A,$B448,Detail!$D:$D,20,Detail!$C:$C,2)</f>
        <v>0</v>
      </c>
      <c r="CV448" s="24">
        <f>SUMIFS(Detail!AJ:AJ,Detail!$A:$A,$B448,Detail!$D:$D,20,Detail!$C:$C,3)</f>
        <v>0</v>
      </c>
      <c r="CW448" s="24">
        <f>SUMIFS(Detail!AJ:AJ,Detail!$A:$A,$B448,Detail!$D:$D,20,Detail!$C:$C,4)</f>
        <v>0</v>
      </c>
      <c r="CX448" s="33">
        <f t="shared" ref="CX448:CX458" si="796">SUM(CT448:CW448)</f>
        <v>0</v>
      </c>
      <c r="CY448" s="24">
        <f>SUMIFS(Detail!AJ:AJ,Detail!$A:$A,$B448,Detail!$D:$D,21,Detail!$C:$C,1)</f>
        <v>0</v>
      </c>
      <c r="CZ448" s="24">
        <f>SUMIFS(Detail!AJ:AJ,Detail!$A:$A,$B448,Detail!$D:$D,21,Detail!$C:$C,2)</f>
        <v>0</v>
      </c>
      <c r="DA448" s="24">
        <f>SUMIFS(Detail!AJ:AJ,Detail!$A:$A,$B448,Detail!$D:$D,21,Detail!$C:$C,3)</f>
        <v>0</v>
      </c>
      <c r="DB448" s="24">
        <f>SUMIFS(Detail!AJ:AJ,Detail!$A:$A,$B448,Detail!$D:$D,21,Detail!$C:$C,4)</f>
        <v>0</v>
      </c>
      <c r="DC448" s="33">
        <f t="shared" ref="DC448:DC458" si="797">SUM(CY448:DB448)</f>
        <v>0</v>
      </c>
      <c r="DD448" s="86">
        <f>SUMIFS(Detail!AJ:AJ,Detail!$A:$A,$B448,Detail!$B:$B,"&gt;60")</f>
        <v>0</v>
      </c>
    </row>
    <row r="449" spans="1:108" x14ac:dyDescent="0.25">
      <c r="A449" t="s">
        <v>5706</v>
      </c>
      <c r="B449" s="32" t="s">
        <v>5121</v>
      </c>
      <c r="C449" s="24">
        <f>SUMIFS(Detail!AJ:AJ,Detail!$A:$A,$B449,Detail!$D:$D,1,Detail!$C:$C,1)</f>
        <v>0</v>
      </c>
      <c r="D449" s="24">
        <f>SUMIFS(Detail!AJ:AJ,Detail!$A:$A,$B449,Detail!$D:$D,1,Detail!$C:$C,2)</f>
        <v>0</v>
      </c>
      <c r="E449" s="24">
        <f>SUMIFS(Detail!AJ:AJ,Detail!$A:$A,$B449,Detail!$D:$D,1,Detail!$C:$C,3)</f>
        <v>207.5</v>
      </c>
      <c r="F449" s="24">
        <f>SUMIFS(Detail!AJ:AJ,Detail!$A:$A,$B449,Detail!$D:$D,1,Detail!$C:$C,4)</f>
        <v>290.50000000000006</v>
      </c>
      <c r="G449" s="33">
        <f t="shared" si="777"/>
        <v>498.00000000000006</v>
      </c>
      <c r="H449" s="24">
        <f>SUMIFS(Detail!AJ:AJ,Detail!$A:$A,$B449,Detail!$D:$D,2,Detail!$C:$C,1)</f>
        <v>128.65000000000003</v>
      </c>
      <c r="I449" s="24">
        <f>SUMIFS(Detail!AJ:AJ,Detail!$A:$A,$B449,Detail!$D:$D,2,Detail!$C:$C,2)</f>
        <v>136.95000000000005</v>
      </c>
      <c r="J449" s="24">
        <f>SUMIFS(Detail!AJ:AJ,Detail!$A:$A,$B449,Detail!$D:$D,2,Detail!$C:$C,3)</f>
        <v>319.54999999999995</v>
      </c>
      <c r="K449" s="24">
        <f>SUMIFS(Detail!AJ:AJ,Detail!$A:$A,$B449,Detail!$D:$D,2,Detail!$C:$C,4)</f>
        <v>319.54999999999995</v>
      </c>
      <c r="L449" s="33">
        <f t="shared" si="778"/>
        <v>904.7</v>
      </c>
      <c r="M449" s="24">
        <f>SUMIFS(Detail!AJ:AJ,Detail!$A:$A,$B449,Detail!$D:$D,3,Detail!$C:$C,1)</f>
        <v>178.45000000000005</v>
      </c>
      <c r="N449" s="24">
        <f>SUMIFS(Detail!AJ:AJ,Detail!$A:$A,$B449,Detail!$D:$D,3,Detail!$C:$C,2)</f>
        <v>135.08249999999998</v>
      </c>
      <c r="O449" s="24">
        <f>SUMIFS(Detail!AJ:AJ,Detail!$A:$A,$B449,Detail!$D:$D,3,Detail!$C:$C,3)</f>
        <v>143.7974999999999</v>
      </c>
      <c r="P449" s="24">
        <f>SUMIFS(Detail!AJ:AJ,Detail!$A:$A,$B449,Detail!$D:$D,3,Detail!$C:$C,4)</f>
        <v>335.52750000000037</v>
      </c>
      <c r="Q449" s="33">
        <f t="shared" si="779"/>
        <v>792.8575000000003</v>
      </c>
      <c r="R449" s="24">
        <f>SUMIFS(Detail!AJ:AJ,Detail!$A:$A,$B449,Detail!$D:$D,4,Detail!$C:$C,1)</f>
        <v>335.52750000000015</v>
      </c>
      <c r="S449" s="24">
        <f>SUMIFS(Detail!AJ:AJ,Detail!$A:$A,$B449,Detail!$D:$D,4,Detail!$C:$C,2)</f>
        <v>187.37249999999995</v>
      </c>
      <c r="T449" s="24">
        <f>SUMIFS(Detail!AJ:AJ,Detail!$A:$A,$B449,Detail!$D:$D,4,Detail!$C:$C,3)</f>
        <v>141.83662500000037</v>
      </c>
      <c r="U449" s="24">
        <f>SUMIFS(Detail!AJ:AJ,Detail!$A:$A,$B449,Detail!$D:$D,4,Detail!$C:$C,4)</f>
        <v>150.98737500000016</v>
      </c>
      <c r="V449" s="33">
        <f t="shared" si="780"/>
        <v>815.72400000000061</v>
      </c>
      <c r="W449" s="24">
        <f>SUMIFS(Detail!AJ:AJ,Detail!$A:$A,$B449,Detail!$D:$D,5,Detail!$C:$C,1)</f>
        <v>352.30387500000006</v>
      </c>
      <c r="X449" s="24">
        <f>SUMIFS(Detail!AJ:AJ,Detail!$A:$A,$B449,Detail!$D:$D,5,Detail!$C:$C,2)</f>
        <v>352.30387500000006</v>
      </c>
      <c r="Y449" s="24">
        <f>SUMIFS(Detail!AJ:AJ,Detail!$A:$A,$B449,Detail!$D:$D,5,Detail!$C:$C,3)</f>
        <v>196.74112500000047</v>
      </c>
      <c r="Z449" s="24">
        <f>SUMIFS(Detail!AJ:AJ,Detail!$A:$A,$B449,Detail!$D:$D,5,Detail!$C:$C,4)</f>
        <v>148.92845624999973</v>
      </c>
      <c r="AA449" s="33">
        <f t="shared" si="781"/>
        <v>1050.2773312500003</v>
      </c>
      <c r="AB449" s="24">
        <f>SUMIFS(Detail!AJ:AJ,Detail!$A:$A,$B449,Detail!$D:$D,6,Detail!$C:$C,1)</f>
        <v>0</v>
      </c>
      <c r="AC449" s="24">
        <f>SUMIFS(Detail!AJ:AJ,Detail!$A:$A,$B449,Detail!$D:$D,6,Detail!$C:$C,2)</f>
        <v>0</v>
      </c>
      <c r="AD449" s="24">
        <f>SUMIFS(Detail!AJ:AJ,Detail!$A:$A,$B449,Detail!$D:$D,6,Detail!$C:$C,3)</f>
        <v>0</v>
      </c>
      <c r="AE449" s="24">
        <f>SUMIFS(Detail!AJ:AJ,Detail!$A:$A,$B449,Detail!$D:$D,6,Detail!$C:$C,4)</f>
        <v>0</v>
      </c>
      <c r="AF449" s="33">
        <f t="shared" si="782"/>
        <v>0</v>
      </c>
      <c r="AG449" s="24">
        <f>SUMIFS(Detail!AJ:AJ,Detail!$A:$A,$B449,Detail!$D:$D,7,Detail!$C:$C,1)</f>
        <v>0</v>
      </c>
      <c r="AH449" s="24">
        <f>SUMIFS(Detail!AJ:AJ,Detail!$A:$A,$B449,Detail!$D:$D,7,Detail!$C:$C,2)</f>
        <v>0</v>
      </c>
      <c r="AI449" s="24">
        <f>SUMIFS(Detail!AJ:AJ,Detail!$A:$A,$B449,Detail!$D:$D,7,Detail!$C:$C,3)</f>
        <v>0</v>
      </c>
      <c r="AJ449" s="24">
        <f>SUMIFS(Detail!AJ:AJ,Detail!$A:$A,$B449,Detail!$D:$D,7,Detail!$C:$C,4)</f>
        <v>0</v>
      </c>
      <c r="AK449" s="33">
        <f t="shared" si="783"/>
        <v>0</v>
      </c>
      <c r="AL449" s="24">
        <f>SUMIFS(Detail!AJ:AJ,Detail!$A:$A,$B449,Detail!$D:$D,8,Detail!$C:$C,1)</f>
        <v>0</v>
      </c>
      <c r="AM449" s="24">
        <f>SUMIFS(Detail!AJ:AJ,Detail!$A:$A,$B449,Detail!$D:$D,8,Detail!$C:$C,2)</f>
        <v>0</v>
      </c>
      <c r="AN449" s="24">
        <f>SUMIFS(Detail!AJ:AJ,Detail!$A:$A,$B449,Detail!$D:$D,8,Detail!$C:$C,3)</f>
        <v>0</v>
      </c>
      <c r="AO449" s="24">
        <f>SUMIFS(Detail!AJ:AJ,Detail!$A:$A,$B449,Detail!$D:$D,8,Detail!$C:$C,4)</f>
        <v>0</v>
      </c>
      <c r="AP449" s="33">
        <f t="shared" si="784"/>
        <v>0</v>
      </c>
      <c r="AQ449" s="24">
        <f>SUMIFS(Detail!AJ:AJ,Detail!$A:$A,$B449,Detail!$D:$D,9,Detail!$C:$C,1)</f>
        <v>0</v>
      </c>
      <c r="AR449" s="24">
        <f>SUMIFS(Detail!AJ:AJ,Detail!$A:$A,$B449,Detail!$D:$D,9,Detail!$C:$C,2)</f>
        <v>0</v>
      </c>
      <c r="AS449" s="24">
        <f>SUMIFS(Detail!AJ:AJ,Detail!$A:$A,$B449,Detail!$D:$D,9,Detail!$C:$C,3)</f>
        <v>0</v>
      </c>
      <c r="AT449" s="24">
        <f>SUMIFS(Detail!AJ:AJ,Detail!$A:$A,$B449,Detail!$D:$D,9,Detail!$C:$C,4)</f>
        <v>0</v>
      </c>
      <c r="AU449" s="33">
        <f t="shared" si="785"/>
        <v>0</v>
      </c>
      <c r="AV449" s="24">
        <f>SUMIFS(Detail!AJ:AJ,Detail!$A:$A,$B449,Detail!$D:$D,10,Detail!$C:$C,1)</f>
        <v>0</v>
      </c>
      <c r="AW449" s="24">
        <f>SUMIFS(Detail!AJ:AJ,Detail!$A:$A,$B449,Detail!$D:$D,10,Detail!$C:$C,2)</f>
        <v>0</v>
      </c>
      <c r="AX449" s="24">
        <f>SUMIFS(Detail!AJ:AJ,Detail!$A:$A,$B449,Detail!$D:$D,10,Detail!$C:$C,3)</f>
        <v>0</v>
      </c>
      <c r="AY449" s="24">
        <f>SUMIFS(Detail!AJ:AJ,Detail!$A:$A,$B449,Detail!$D:$D,10,Detail!$C:$C,4)</f>
        <v>0</v>
      </c>
      <c r="AZ449" s="33">
        <f t="shared" si="786"/>
        <v>0</v>
      </c>
      <c r="BA449" s="24">
        <f>SUMIFS(Detail!AJ:AJ,Detail!$A:$A,$B449,Detail!$D:$D,11,Detail!$C:$C,1)</f>
        <v>0</v>
      </c>
      <c r="BB449" s="24">
        <f>SUMIFS(Detail!AJ:AJ,Detail!$A:$A,$B449,Detail!$D:$D,11,Detail!$C:$C,2)</f>
        <v>0</v>
      </c>
      <c r="BC449" s="24">
        <f>SUMIFS(Detail!AJ:AJ,Detail!$A:$A,$B449,Detail!$D:$D,11,Detail!$C:$C,3)</f>
        <v>0</v>
      </c>
      <c r="BD449" s="24">
        <f>SUMIFS(Detail!AJ:AJ,Detail!$A:$A,$B449,Detail!$D:$D,11,Detail!$C:$C,4)</f>
        <v>0</v>
      </c>
      <c r="BE449" s="33">
        <f t="shared" si="787"/>
        <v>0</v>
      </c>
      <c r="BF449" s="24">
        <f>SUMIFS(Detail!AJ:AJ,Detail!$A:$A,$B449,Detail!$D:$D,12,Detail!$C:$C,1)</f>
        <v>0</v>
      </c>
      <c r="BG449" s="24">
        <f>SUMIFS(Detail!AJ:AJ,Detail!$A:$A,$B449,Detail!$D:$D,12,Detail!$C:$C,2)</f>
        <v>0</v>
      </c>
      <c r="BH449" s="24">
        <f>SUMIFS(Detail!AJ:AJ,Detail!$A:$A,$B449,Detail!$D:$D,12,Detail!$C:$C,3)</f>
        <v>0</v>
      </c>
      <c r="BI449" s="24">
        <f>SUMIFS(Detail!AJ:AJ,Detail!$A:$A,$B449,Detail!$D:$D,12,Detail!$C:$C,4)</f>
        <v>0</v>
      </c>
      <c r="BJ449" s="33">
        <f t="shared" si="788"/>
        <v>0</v>
      </c>
      <c r="BK449" s="24">
        <f>SUMIFS(Detail!AJ:AJ,Detail!$A:$A,$B449,Detail!$D:$D,13,Detail!$C:$C,1)</f>
        <v>0</v>
      </c>
      <c r="BL449" s="24">
        <f>SUMIFS(Detail!AJ:AJ,Detail!$A:$A,$B449,Detail!$D:$D,13,Detail!$C:$C,2)</f>
        <v>0</v>
      </c>
      <c r="BM449" s="24">
        <f>SUMIFS(Detail!AJ:AJ,Detail!$A:$A,$B449,Detail!$D:$D,13,Detail!$C:$C,3)</f>
        <v>0</v>
      </c>
      <c r="BN449" s="24">
        <f>SUMIFS(Detail!AJ:AJ,Detail!$A:$A,$B449,Detail!$D:$D,13,Detail!$C:$C,4)</f>
        <v>0</v>
      </c>
      <c r="BO449" s="33">
        <f t="shared" si="789"/>
        <v>0</v>
      </c>
      <c r="BP449" s="24">
        <f>SUMIFS(Detail!AJ:AJ,Detail!$A:$A,$B449,Detail!$D:$D,14,Detail!$C:$C,1)</f>
        <v>0</v>
      </c>
      <c r="BQ449" s="24">
        <f>SUMIFS(Detail!AJ:AJ,Detail!$A:$A,$B449,Detail!$D:$D,14,Detail!$C:$C,2)</f>
        <v>0</v>
      </c>
      <c r="BR449" s="24">
        <f>SUMIFS(Detail!AJ:AJ,Detail!$A:$A,$B449,Detail!$D:$D,14,Detail!$C:$C,3)</f>
        <v>0</v>
      </c>
      <c r="BS449" s="24">
        <f>SUMIFS(Detail!AJ:AJ,Detail!$A:$A,$B449,Detail!$D:$D,14,Detail!$C:$C,4)</f>
        <v>0</v>
      </c>
      <c r="BT449" s="33">
        <f t="shared" si="790"/>
        <v>0</v>
      </c>
      <c r="BU449" s="24">
        <f>SUMIFS(Detail!AJ:AJ,Detail!$A:$A,$B449,Detail!$D:$D,15,Detail!$C:$C,1)</f>
        <v>0</v>
      </c>
      <c r="BV449" s="24">
        <f>SUMIFS(Detail!AJ:AJ,Detail!$A:$A,$B449,Detail!$D:$D,15,Detail!$C:$C,2)</f>
        <v>0</v>
      </c>
      <c r="BW449" s="24">
        <f>SUMIFS(Detail!AJ:AJ,Detail!$A:$A,$B449,Detail!$D:$D,15,Detail!$C:$C,3)</f>
        <v>0</v>
      </c>
      <c r="BX449" s="24">
        <f>SUMIFS(Detail!AJ:AJ,Detail!$A:$A,$B449,Detail!$D:$D,15,Detail!$C:$C,4)</f>
        <v>0</v>
      </c>
      <c r="BY449" s="33">
        <f t="shared" si="791"/>
        <v>0</v>
      </c>
      <c r="BZ449" s="24">
        <f>SUMIFS(Detail!AJ:AJ,Detail!$A:$A,$B449,Detail!$D:$D,16,Detail!$C:$C,1)</f>
        <v>0</v>
      </c>
      <c r="CA449" s="24">
        <f>SUMIFS(Detail!AJ:AJ,Detail!$A:$A,$B449,Detail!$D:$D,16,Detail!$C:$C,2)</f>
        <v>0</v>
      </c>
      <c r="CB449" s="24">
        <f>SUMIFS(Detail!AJ:AJ,Detail!$A:$A,$B449,Detail!$D:$D,16,Detail!$C:$C,3)</f>
        <v>0</v>
      </c>
      <c r="CC449" s="24">
        <f>SUMIFS(Detail!AJ:AJ,Detail!$A:$A,$B449,Detail!$D:$D,16,Detail!$C:$C,4)</f>
        <v>0</v>
      </c>
      <c r="CD449" s="33">
        <f t="shared" si="792"/>
        <v>0</v>
      </c>
      <c r="CE449" s="24">
        <f>SUMIFS(Detail!AJ:AJ,Detail!$A:$A,$B449,Detail!$D:$D,17,Detail!$C:$C,1)</f>
        <v>0</v>
      </c>
      <c r="CF449" s="24">
        <f>SUMIFS(Detail!AJ:AJ,Detail!$A:$A,$B449,Detail!$D:$D,17,Detail!$C:$C,2)</f>
        <v>0</v>
      </c>
      <c r="CG449" s="24">
        <f>SUMIFS(Detail!AJ:AJ,Detail!$A:$A,$B449,Detail!$D:$D,17,Detail!$C:$C,3)</f>
        <v>0</v>
      </c>
      <c r="CH449" s="24">
        <f>SUMIFS(Detail!AJ:AJ,Detail!$A:$A,$B449,Detail!$D:$D,17,Detail!$C:$C,4)</f>
        <v>0</v>
      </c>
      <c r="CI449" s="33">
        <f t="shared" si="793"/>
        <v>0</v>
      </c>
      <c r="CJ449" s="24">
        <f>SUMIFS(Detail!AJ:AJ,Detail!$A:$A,$B449,Detail!$D:$D,18,Detail!$C:$C,1)</f>
        <v>0</v>
      </c>
      <c r="CK449" s="24">
        <f>SUMIFS(Detail!AJ:AJ,Detail!$A:$A,$B449,Detail!$D:$D,18,Detail!$C:$C,2)</f>
        <v>0</v>
      </c>
      <c r="CL449" s="24">
        <f>SUMIFS(Detail!AJ:AJ,Detail!$A:$A,$B449,Detail!$D:$D,18,Detail!$C:$C,3)</f>
        <v>0</v>
      </c>
      <c r="CM449" s="24">
        <f>SUMIFS(Detail!AJ:AJ,Detail!$A:$A,$B449,Detail!$D:$D,18,Detail!$C:$C,4)</f>
        <v>0</v>
      </c>
      <c r="CN449" s="33">
        <f t="shared" si="794"/>
        <v>0</v>
      </c>
      <c r="CO449" s="24">
        <f>SUMIFS(Detail!AJ:AJ,Detail!$A:$A,$B449,Detail!$D:$D,19,Detail!$C:$C,1)</f>
        <v>0</v>
      </c>
      <c r="CP449" s="24">
        <f>SUMIFS(Detail!AJ:AJ,Detail!$A:$A,$B449,Detail!$D:$D,19,Detail!$C:$C,2)</f>
        <v>0</v>
      </c>
      <c r="CQ449" s="24">
        <f>SUMIFS(Detail!AJ:AJ,Detail!$A:$A,$B449,Detail!$D:$D,19,Detail!$C:$C,3)</f>
        <v>0</v>
      </c>
      <c r="CR449" s="24">
        <f>SUMIFS(Detail!AJ:AJ,Detail!$A:$A,$B449,Detail!$D:$D,19,Detail!$C:$C,4)</f>
        <v>0</v>
      </c>
      <c r="CS449" s="33">
        <f t="shared" si="795"/>
        <v>0</v>
      </c>
      <c r="CT449" s="24">
        <f>SUMIFS(Detail!AJ:AJ,Detail!$A:$A,$B449,Detail!$D:$D,20,Detail!$C:$C,1)</f>
        <v>0</v>
      </c>
      <c r="CU449" s="24">
        <f>SUMIFS(Detail!AJ:AJ,Detail!$A:$A,$B449,Detail!$D:$D,20,Detail!$C:$C,2)</f>
        <v>0</v>
      </c>
      <c r="CV449" s="24">
        <f>SUMIFS(Detail!AJ:AJ,Detail!$A:$A,$B449,Detail!$D:$D,20,Detail!$C:$C,3)</f>
        <v>0</v>
      </c>
      <c r="CW449" s="24">
        <f>SUMIFS(Detail!AJ:AJ,Detail!$A:$A,$B449,Detail!$D:$D,20,Detail!$C:$C,4)</f>
        <v>0</v>
      </c>
      <c r="CX449" s="33">
        <f t="shared" si="796"/>
        <v>0</v>
      </c>
      <c r="CY449" s="24">
        <f>SUMIFS(Detail!AJ:AJ,Detail!$A:$A,$B449,Detail!$D:$D,21,Detail!$C:$C,1)</f>
        <v>0</v>
      </c>
      <c r="CZ449" s="24">
        <f>SUMIFS(Detail!AJ:AJ,Detail!$A:$A,$B449,Detail!$D:$D,21,Detail!$C:$C,2)</f>
        <v>0</v>
      </c>
      <c r="DA449" s="24">
        <f>SUMIFS(Detail!AJ:AJ,Detail!$A:$A,$B449,Detail!$D:$D,21,Detail!$C:$C,3)</f>
        <v>0</v>
      </c>
      <c r="DB449" s="24">
        <f>SUMIFS(Detail!AJ:AJ,Detail!$A:$A,$B449,Detail!$D:$D,21,Detail!$C:$C,4)</f>
        <v>0</v>
      </c>
      <c r="DC449" s="33">
        <f t="shared" si="797"/>
        <v>0</v>
      </c>
      <c r="DD449" s="86">
        <f>SUMIFS(Detail!AJ:AJ,Detail!$A:$A,$B449,Detail!$B:$B,"&gt;60")</f>
        <v>0</v>
      </c>
    </row>
    <row r="450" spans="1:108" x14ac:dyDescent="0.25">
      <c r="A450" t="s">
        <v>5707</v>
      </c>
      <c r="B450" s="32" t="s">
        <v>5122</v>
      </c>
      <c r="C450" s="24">
        <f>SUMIFS(Detail!AJ:AJ,Detail!$A:$A,$B450,Detail!$D:$D,1,Detail!$C:$C,1)</f>
        <v>0</v>
      </c>
      <c r="D450" s="24">
        <f>SUMIFS(Detail!AJ:AJ,Detail!$A:$A,$B450,Detail!$D:$D,1,Detail!$C:$C,2)</f>
        <v>0</v>
      </c>
      <c r="E450" s="24">
        <f>SUMIFS(Detail!AJ:AJ,Detail!$A:$A,$B450,Detail!$D:$D,1,Detail!$C:$C,3)</f>
        <v>62.5</v>
      </c>
      <c r="F450" s="24">
        <f>SUMIFS(Detail!AJ:AJ,Detail!$A:$A,$B450,Detail!$D:$D,1,Detail!$C:$C,4)</f>
        <v>118.74999999999997</v>
      </c>
      <c r="G450" s="33">
        <f t="shared" si="777"/>
        <v>181.24999999999997</v>
      </c>
      <c r="H450" s="24">
        <f>SUMIFS(Detail!AJ:AJ,Detail!$A:$A,$B450,Detail!$D:$D,2,Detail!$C:$C,1)</f>
        <v>131.25000000000003</v>
      </c>
      <c r="I450" s="24">
        <f>SUMIFS(Detail!AJ:AJ,Detail!$A:$A,$B450,Detail!$D:$D,2,Detail!$C:$C,2)</f>
        <v>168.75</v>
      </c>
      <c r="J450" s="24">
        <f>SUMIFS(Detail!AJ:AJ,Detail!$A:$A,$B450,Detail!$D:$D,2,Detail!$C:$C,3)</f>
        <v>206.25</v>
      </c>
      <c r="K450" s="24">
        <f>SUMIFS(Detail!AJ:AJ,Detail!$A:$A,$B450,Detail!$D:$D,2,Detail!$C:$C,4)</f>
        <v>243.75</v>
      </c>
      <c r="L450" s="33">
        <f t="shared" si="778"/>
        <v>750</v>
      </c>
      <c r="M450" s="24">
        <f>SUMIFS(Detail!AJ:AJ,Detail!$A:$A,$B450,Detail!$D:$D,3,Detail!$C:$C,1)</f>
        <v>243.74999999999977</v>
      </c>
      <c r="N450" s="24">
        <f>SUMIFS(Detail!AJ:AJ,Detail!$A:$A,$B450,Detail!$D:$D,3,Detail!$C:$C,2)</f>
        <v>262.5</v>
      </c>
      <c r="O450" s="24">
        <f>SUMIFS(Detail!AJ:AJ,Detail!$A:$A,$B450,Detail!$D:$D,3,Detail!$C:$C,3)</f>
        <v>337.5</v>
      </c>
      <c r="P450" s="24">
        <f>SUMIFS(Detail!AJ:AJ,Detail!$A:$A,$B450,Detail!$D:$D,3,Detail!$C:$C,4)</f>
        <v>412.50000000000023</v>
      </c>
      <c r="Q450" s="33">
        <f t="shared" si="779"/>
        <v>1256.25</v>
      </c>
      <c r="R450" s="24">
        <f>SUMIFS(Detail!AJ:AJ,Detail!$A:$A,$B450,Detail!$D:$D,4,Detail!$C:$C,1)</f>
        <v>487.5</v>
      </c>
      <c r="S450" s="24">
        <f>SUMIFS(Detail!AJ:AJ,Detail!$A:$A,$B450,Detail!$D:$D,4,Detail!$C:$C,2)</f>
        <v>487.5</v>
      </c>
      <c r="T450" s="24">
        <f>SUMIFS(Detail!AJ:AJ,Detail!$A:$A,$B450,Detail!$D:$D,4,Detail!$C:$C,3)</f>
        <v>525</v>
      </c>
      <c r="U450" s="24">
        <f>SUMIFS(Detail!AJ:AJ,Detail!$A:$A,$B450,Detail!$D:$D,4,Detail!$C:$C,4)</f>
        <v>675</v>
      </c>
      <c r="V450" s="33">
        <f t="shared" si="780"/>
        <v>2175</v>
      </c>
      <c r="W450" s="24">
        <f>SUMIFS(Detail!AJ:AJ,Detail!$A:$A,$B450,Detail!$D:$D,5,Detail!$C:$C,1)</f>
        <v>825</v>
      </c>
      <c r="X450" s="24">
        <f>SUMIFS(Detail!AJ:AJ,Detail!$A:$A,$B450,Detail!$D:$D,5,Detail!$C:$C,2)</f>
        <v>975</v>
      </c>
      <c r="Y450" s="24">
        <f>SUMIFS(Detail!AJ:AJ,Detail!$A:$A,$B450,Detail!$D:$D,5,Detail!$C:$C,3)</f>
        <v>975</v>
      </c>
      <c r="Z450" s="24">
        <f>SUMIFS(Detail!AJ:AJ,Detail!$A:$A,$B450,Detail!$D:$D,5,Detail!$C:$C,4)</f>
        <v>1050</v>
      </c>
      <c r="AA450" s="33">
        <f t="shared" si="781"/>
        <v>3825</v>
      </c>
      <c r="AB450" s="24">
        <f>SUMIFS(Detail!AJ:AJ,Detail!$A:$A,$B450,Detail!$D:$D,6,Detail!$C:$C,1)</f>
        <v>0</v>
      </c>
      <c r="AC450" s="24">
        <f>SUMIFS(Detail!AJ:AJ,Detail!$A:$A,$B450,Detail!$D:$D,6,Detail!$C:$C,2)</f>
        <v>0</v>
      </c>
      <c r="AD450" s="24">
        <f>SUMIFS(Detail!AJ:AJ,Detail!$A:$A,$B450,Detail!$D:$D,6,Detail!$C:$C,3)</f>
        <v>0</v>
      </c>
      <c r="AE450" s="24">
        <f>SUMIFS(Detail!AJ:AJ,Detail!$A:$A,$B450,Detail!$D:$D,6,Detail!$C:$C,4)</f>
        <v>0</v>
      </c>
      <c r="AF450" s="33">
        <f t="shared" si="782"/>
        <v>0</v>
      </c>
      <c r="AG450" s="24">
        <f>SUMIFS(Detail!AJ:AJ,Detail!$A:$A,$B450,Detail!$D:$D,7,Detail!$C:$C,1)</f>
        <v>0</v>
      </c>
      <c r="AH450" s="24">
        <f>SUMIFS(Detail!AJ:AJ,Detail!$A:$A,$B450,Detail!$D:$D,7,Detail!$C:$C,2)</f>
        <v>0</v>
      </c>
      <c r="AI450" s="24">
        <f>SUMIFS(Detail!AJ:AJ,Detail!$A:$A,$B450,Detail!$D:$D,7,Detail!$C:$C,3)</f>
        <v>0</v>
      </c>
      <c r="AJ450" s="24">
        <f>SUMIFS(Detail!AJ:AJ,Detail!$A:$A,$B450,Detail!$D:$D,7,Detail!$C:$C,4)</f>
        <v>0</v>
      </c>
      <c r="AK450" s="33">
        <f t="shared" si="783"/>
        <v>0</v>
      </c>
      <c r="AL450" s="24">
        <f>SUMIFS(Detail!AJ:AJ,Detail!$A:$A,$B450,Detail!$D:$D,8,Detail!$C:$C,1)</f>
        <v>0</v>
      </c>
      <c r="AM450" s="24">
        <f>SUMIFS(Detail!AJ:AJ,Detail!$A:$A,$B450,Detail!$D:$D,8,Detail!$C:$C,2)</f>
        <v>0</v>
      </c>
      <c r="AN450" s="24">
        <f>SUMIFS(Detail!AJ:AJ,Detail!$A:$A,$B450,Detail!$D:$D,8,Detail!$C:$C,3)</f>
        <v>0</v>
      </c>
      <c r="AO450" s="24">
        <f>SUMIFS(Detail!AJ:AJ,Detail!$A:$A,$B450,Detail!$D:$D,8,Detail!$C:$C,4)</f>
        <v>0</v>
      </c>
      <c r="AP450" s="33">
        <f t="shared" si="784"/>
        <v>0</v>
      </c>
      <c r="AQ450" s="24">
        <f>SUMIFS(Detail!AJ:AJ,Detail!$A:$A,$B450,Detail!$D:$D,9,Detail!$C:$C,1)</f>
        <v>0</v>
      </c>
      <c r="AR450" s="24">
        <f>SUMIFS(Detail!AJ:AJ,Detail!$A:$A,$B450,Detail!$D:$D,9,Detail!$C:$C,2)</f>
        <v>0</v>
      </c>
      <c r="AS450" s="24">
        <f>SUMIFS(Detail!AJ:AJ,Detail!$A:$A,$B450,Detail!$D:$D,9,Detail!$C:$C,3)</f>
        <v>0</v>
      </c>
      <c r="AT450" s="24">
        <f>SUMIFS(Detail!AJ:AJ,Detail!$A:$A,$B450,Detail!$D:$D,9,Detail!$C:$C,4)</f>
        <v>0</v>
      </c>
      <c r="AU450" s="33">
        <f t="shared" si="785"/>
        <v>0</v>
      </c>
      <c r="AV450" s="24">
        <f>SUMIFS(Detail!AJ:AJ,Detail!$A:$A,$B450,Detail!$D:$D,10,Detail!$C:$C,1)</f>
        <v>0</v>
      </c>
      <c r="AW450" s="24">
        <f>SUMIFS(Detail!AJ:AJ,Detail!$A:$A,$B450,Detail!$D:$D,10,Detail!$C:$C,2)</f>
        <v>0</v>
      </c>
      <c r="AX450" s="24">
        <f>SUMIFS(Detail!AJ:AJ,Detail!$A:$A,$B450,Detail!$D:$D,10,Detail!$C:$C,3)</f>
        <v>0</v>
      </c>
      <c r="AY450" s="24">
        <f>SUMIFS(Detail!AJ:AJ,Detail!$A:$A,$B450,Detail!$D:$D,10,Detail!$C:$C,4)</f>
        <v>0</v>
      </c>
      <c r="AZ450" s="33">
        <f t="shared" si="786"/>
        <v>0</v>
      </c>
      <c r="BA450" s="24">
        <f>SUMIFS(Detail!AJ:AJ,Detail!$A:$A,$B450,Detail!$D:$D,11,Detail!$C:$C,1)</f>
        <v>0</v>
      </c>
      <c r="BB450" s="24">
        <f>SUMIFS(Detail!AJ:AJ,Detail!$A:$A,$B450,Detail!$D:$D,11,Detail!$C:$C,2)</f>
        <v>0</v>
      </c>
      <c r="BC450" s="24">
        <f>SUMIFS(Detail!AJ:AJ,Detail!$A:$A,$B450,Detail!$D:$D,11,Detail!$C:$C,3)</f>
        <v>0</v>
      </c>
      <c r="BD450" s="24">
        <f>SUMIFS(Detail!AJ:AJ,Detail!$A:$A,$B450,Detail!$D:$D,11,Detail!$C:$C,4)</f>
        <v>0</v>
      </c>
      <c r="BE450" s="33">
        <f t="shared" si="787"/>
        <v>0</v>
      </c>
      <c r="BF450" s="24">
        <f>SUMIFS(Detail!AJ:AJ,Detail!$A:$A,$B450,Detail!$D:$D,12,Detail!$C:$C,1)</f>
        <v>0</v>
      </c>
      <c r="BG450" s="24">
        <f>SUMIFS(Detail!AJ:AJ,Detail!$A:$A,$B450,Detail!$D:$D,12,Detail!$C:$C,2)</f>
        <v>0</v>
      </c>
      <c r="BH450" s="24">
        <f>SUMIFS(Detail!AJ:AJ,Detail!$A:$A,$B450,Detail!$D:$D,12,Detail!$C:$C,3)</f>
        <v>0</v>
      </c>
      <c r="BI450" s="24">
        <f>SUMIFS(Detail!AJ:AJ,Detail!$A:$A,$B450,Detail!$D:$D,12,Detail!$C:$C,4)</f>
        <v>0</v>
      </c>
      <c r="BJ450" s="33">
        <f t="shared" si="788"/>
        <v>0</v>
      </c>
      <c r="BK450" s="24">
        <f>SUMIFS(Detail!AJ:AJ,Detail!$A:$A,$B450,Detail!$D:$D,13,Detail!$C:$C,1)</f>
        <v>0</v>
      </c>
      <c r="BL450" s="24">
        <f>SUMIFS(Detail!AJ:AJ,Detail!$A:$A,$B450,Detail!$D:$D,13,Detail!$C:$C,2)</f>
        <v>0</v>
      </c>
      <c r="BM450" s="24">
        <f>SUMIFS(Detail!AJ:AJ,Detail!$A:$A,$B450,Detail!$D:$D,13,Detail!$C:$C,3)</f>
        <v>0</v>
      </c>
      <c r="BN450" s="24">
        <f>SUMIFS(Detail!AJ:AJ,Detail!$A:$A,$B450,Detail!$D:$D,13,Detail!$C:$C,4)</f>
        <v>0</v>
      </c>
      <c r="BO450" s="33">
        <f t="shared" si="789"/>
        <v>0</v>
      </c>
      <c r="BP450" s="24">
        <f>SUMIFS(Detail!AJ:AJ,Detail!$A:$A,$B450,Detail!$D:$D,14,Detail!$C:$C,1)</f>
        <v>0</v>
      </c>
      <c r="BQ450" s="24">
        <f>SUMIFS(Detail!AJ:AJ,Detail!$A:$A,$B450,Detail!$D:$D,14,Detail!$C:$C,2)</f>
        <v>0</v>
      </c>
      <c r="BR450" s="24">
        <f>SUMIFS(Detail!AJ:AJ,Detail!$A:$A,$B450,Detail!$D:$D,14,Detail!$C:$C,3)</f>
        <v>0</v>
      </c>
      <c r="BS450" s="24">
        <f>SUMIFS(Detail!AJ:AJ,Detail!$A:$A,$B450,Detail!$D:$D,14,Detail!$C:$C,4)</f>
        <v>0</v>
      </c>
      <c r="BT450" s="33">
        <f t="shared" si="790"/>
        <v>0</v>
      </c>
      <c r="BU450" s="24">
        <f>SUMIFS(Detail!AJ:AJ,Detail!$A:$A,$B450,Detail!$D:$D,15,Detail!$C:$C,1)</f>
        <v>0</v>
      </c>
      <c r="BV450" s="24">
        <f>SUMIFS(Detail!AJ:AJ,Detail!$A:$A,$B450,Detail!$D:$D,15,Detail!$C:$C,2)</f>
        <v>0</v>
      </c>
      <c r="BW450" s="24">
        <f>SUMIFS(Detail!AJ:AJ,Detail!$A:$A,$B450,Detail!$D:$D,15,Detail!$C:$C,3)</f>
        <v>0</v>
      </c>
      <c r="BX450" s="24">
        <f>SUMIFS(Detail!AJ:AJ,Detail!$A:$A,$B450,Detail!$D:$D,15,Detail!$C:$C,4)</f>
        <v>0</v>
      </c>
      <c r="BY450" s="33">
        <f t="shared" si="791"/>
        <v>0</v>
      </c>
      <c r="BZ450" s="24">
        <f>SUMIFS(Detail!AJ:AJ,Detail!$A:$A,$B450,Detail!$D:$D,16,Detail!$C:$C,1)</f>
        <v>0</v>
      </c>
      <c r="CA450" s="24">
        <f>SUMIFS(Detail!AJ:AJ,Detail!$A:$A,$B450,Detail!$D:$D,16,Detail!$C:$C,2)</f>
        <v>0</v>
      </c>
      <c r="CB450" s="24">
        <f>SUMIFS(Detail!AJ:AJ,Detail!$A:$A,$B450,Detail!$D:$D,16,Detail!$C:$C,3)</f>
        <v>0</v>
      </c>
      <c r="CC450" s="24">
        <f>SUMIFS(Detail!AJ:AJ,Detail!$A:$A,$B450,Detail!$D:$D,16,Detail!$C:$C,4)</f>
        <v>0</v>
      </c>
      <c r="CD450" s="33">
        <f t="shared" si="792"/>
        <v>0</v>
      </c>
      <c r="CE450" s="24">
        <f>SUMIFS(Detail!AJ:AJ,Detail!$A:$A,$B450,Detail!$D:$D,17,Detail!$C:$C,1)</f>
        <v>0</v>
      </c>
      <c r="CF450" s="24">
        <f>SUMIFS(Detail!AJ:AJ,Detail!$A:$A,$B450,Detail!$D:$D,17,Detail!$C:$C,2)</f>
        <v>0</v>
      </c>
      <c r="CG450" s="24">
        <f>SUMIFS(Detail!AJ:AJ,Detail!$A:$A,$B450,Detail!$D:$D,17,Detail!$C:$C,3)</f>
        <v>0</v>
      </c>
      <c r="CH450" s="24">
        <f>SUMIFS(Detail!AJ:AJ,Detail!$A:$A,$B450,Detail!$D:$D,17,Detail!$C:$C,4)</f>
        <v>0</v>
      </c>
      <c r="CI450" s="33">
        <f t="shared" si="793"/>
        <v>0</v>
      </c>
      <c r="CJ450" s="24">
        <f>SUMIFS(Detail!AJ:AJ,Detail!$A:$A,$B450,Detail!$D:$D,18,Detail!$C:$C,1)</f>
        <v>0</v>
      </c>
      <c r="CK450" s="24">
        <f>SUMIFS(Detail!AJ:AJ,Detail!$A:$A,$B450,Detail!$D:$D,18,Detail!$C:$C,2)</f>
        <v>0</v>
      </c>
      <c r="CL450" s="24">
        <f>SUMIFS(Detail!AJ:AJ,Detail!$A:$A,$B450,Detail!$D:$D,18,Detail!$C:$C,3)</f>
        <v>0</v>
      </c>
      <c r="CM450" s="24">
        <f>SUMIFS(Detail!AJ:AJ,Detail!$A:$A,$B450,Detail!$D:$D,18,Detail!$C:$C,4)</f>
        <v>0</v>
      </c>
      <c r="CN450" s="33">
        <f t="shared" si="794"/>
        <v>0</v>
      </c>
      <c r="CO450" s="24">
        <f>SUMIFS(Detail!AJ:AJ,Detail!$A:$A,$B450,Detail!$D:$D,19,Detail!$C:$C,1)</f>
        <v>0</v>
      </c>
      <c r="CP450" s="24">
        <f>SUMIFS(Detail!AJ:AJ,Detail!$A:$A,$B450,Detail!$D:$D,19,Detail!$C:$C,2)</f>
        <v>0</v>
      </c>
      <c r="CQ450" s="24">
        <f>SUMIFS(Detail!AJ:AJ,Detail!$A:$A,$B450,Detail!$D:$D,19,Detail!$C:$C,3)</f>
        <v>0</v>
      </c>
      <c r="CR450" s="24">
        <f>SUMIFS(Detail!AJ:AJ,Detail!$A:$A,$B450,Detail!$D:$D,19,Detail!$C:$C,4)</f>
        <v>0</v>
      </c>
      <c r="CS450" s="33">
        <f t="shared" si="795"/>
        <v>0</v>
      </c>
      <c r="CT450" s="24">
        <f>SUMIFS(Detail!AJ:AJ,Detail!$A:$A,$B450,Detail!$D:$D,20,Detail!$C:$C,1)</f>
        <v>0</v>
      </c>
      <c r="CU450" s="24">
        <f>SUMIFS(Detail!AJ:AJ,Detail!$A:$A,$B450,Detail!$D:$D,20,Detail!$C:$C,2)</f>
        <v>0</v>
      </c>
      <c r="CV450" s="24">
        <f>SUMIFS(Detail!AJ:AJ,Detail!$A:$A,$B450,Detail!$D:$D,20,Detail!$C:$C,3)</f>
        <v>0</v>
      </c>
      <c r="CW450" s="24">
        <f>SUMIFS(Detail!AJ:AJ,Detail!$A:$A,$B450,Detail!$D:$D,20,Detail!$C:$C,4)</f>
        <v>0</v>
      </c>
      <c r="CX450" s="33">
        <f t="shared" si="796"/>
        <v>0</v>
      </c>
      <c r="CY450" s="24">
        <f>SUMIFS(Detail!AJ:AJ,Detail!$A:$A,$B450,Detail!$D:$D,21,Detail!$C:$C,1)</f>
        <v>0</v>
      </c>
      <c r="CZ450" s="24">
        <f>SUMIFS(Detail!AJ:AJ,Detail!$A:$A,$B450,Detail!$D:$D,21,Detail!$C:$C,2)</f>
        <v>0</v>
      </c>
      <c r="DA450" s="24">
        <f>SUMIFS(Detail!AJ:AJ,Detail!$A:$A,$B450,Detail!$D:$D,21,Detail!$C:$C,3)</f>
        <v>0</v>
      </c>
      <c r="DB450" s="24">
        <f>SUMIFS(Detail!AJ:AJ,Detail!$A:$A,$B450,Detail!$D:$D,21,Detail!$C:$C,4)</f>
        <v>0</v>
      </c>
      <c r="DC450" s="33">
        <f t="shared" si="797"/>
        <v>0</v>
      </c>
      <c r="DD450" s="86">
        <f>SUMIFS(Detail!AJ:AJ,Detail!$A:$A,$B450,Detail!$B:$B,"&gt;60")</f>
        <v>0</v>
      </c>
    </row>
    <row r="451" spans="1:108" x14ac:dyDescent="0.25">
      <c r="A451" t="s">
        <v>5708</v>
      </c>
      <c r="B451" s="32" t="s">
        <v>5123</v>
      </c>
      <c r="C451" s="24">
        <f>SUMIFS(Detail!AJ:AJ,Detail!$A:$A,$B451,Detail!$D:$D,1,Detail!$C:$C,1)</f>
        <v>0</v>
      </c>
      <c r="D451" s="24">
        <f>SUMIFS(Detail!AJ:AJ,Detail!$A:$A,$B451,Detail!$D:$D,1,Detail!$C:$C,2)</f>
        <v>0</v>
      </c>
      <c r="E451" s="24">
        <f>SUMIFS(Detail!AJ:AJ,Detail!$A:$A,$B451,Detail!$D:$D,1,Detail!$C:$C,3)</f>
        <v>90</v>
      </c>
      <c r="F451" s="24">
        <f>SUMIFS(Detail!AJ:AJ,Detail!$A:$A,$B451,Detail!$D:$D,1,Detail!$C:$C,4)</f>
        <v>225</v>
      </c>
      <c r="G451" s="33">
        <f t="shared" si="777"/>
        <v>315</v>
      </c>
      <c r="H451" s="24">
        <f>SUMIFS(Detail!AJ:AJ,Detail!$A:$A,$B451,Detail!$D:$D,2,Detail!$C:$C,1)</f>
        <v>360</v>
      </c>
      <c r="I451" s="24">
        <f>SUMIFS(Detail!AJ:AJ,Detail!$A:$A,$B451,Detail!$D:$D,2,Detail!$C:$C,2)</f>
        <v>506.25</v>
      </c>
      <c r="J451" s="24">
        <f>SUMIFS(Detail!AJ:AJ,Detail!$A:$A,$B451,Detail!$D:$D,2,Detail!$C:$C,3)</f>
        <v>618.75</v>
      </c>
      <c r="K451" s="24">
        <f>SUMIFS(Detail!AJ:AJ,Detail!$A:$A,$B451,Detail!$D:$D,2,Detail!$C:$C,4)</f>
        <v>675</v>
      </c>
      <c r="L451" s="33">
        <f t="shared" si="778"/>
        <v>2160</v>
      </c>
      <c r="M451" s="24">
        <f>SUMIFS(Detail!AJ:AJ,Detail!$A:$A,$B451,Detail!$D:$D,3,Detail!$C:$C,1)</f>
        <v>607.5</v>
      </c>
      <c r="N451" s="24">
        <f>SUMIFS(Detail!AJ:AJ,Detail!$A:$A,$B451,Detail!$D:$D,3,Detail!$C:$C,2)</f>
        <v>720</v>
      </c>
      <c r="O451" s="24">
        <f>SUMIFS(Detail!AJ:AJ,Detail!$A:$A,$B451,Detail!$D:$D,3,Detail!$C:$C,3)</f>
        <v>1012.5</v>
      </c>
      <c r="P451" s="24">
        <f>SUMIFS(Detail!AJ:AJ,Detail!$A:$A,$B451,Detail!$D:$D,3,Detail!$C:$C,4)</f>
        <v>1237.5</v>
      </c>
      <c r="Q451" s="33">
        <f t="shared" si="779"/>
        <v>3577.5</v>
      </c>
      <c r="R451" s="24">
        <f>SUMIFS(Detail!AJ:AJ,Detail!$A:$A,$B451,Detail!$D:$D,4,Detail!$C:$C,1)</f>
        <v>1350</v>
      </c>
      <c r="S451" s="24">
        <f>SUMIFS(Detail!AJ:AJ,Detail!$A:$A,$B451,Detail!$D:$D,4,Detail!$C:$C,2)</f>
        <v>1215</v>
      </c>
      <c r="T451" s="24">
        <f>SUMIFS(Detail!AJ:AJ,Detail!$A:$A,$B451,Detail!$D:$D,4,Detail!$C:$C,3)</f>
        <v>1440</v>
      </c>
      <c r="U451" s="24">
        <f>SUMIFS(Detail!AJ:AJ,Detail!$A:$A,$B451,Detail!$D:$D,4,Detail!$C:$C,4)</f>
        <v>2025</v>
      </c>
      <c r="V451" s="33">
        <f t="shared" si="780"/>
        <v>6030</v>
      </c>
      <c r="W451" s="24">
        <f>SUMIFS(Detail!AJ:AJ,Detail!$A:$A,$B451,Detail!$D:$D,5,Detail!$C:$C,1)</f>
        <v>2475</v>
      </c>
      <c r="X451" s="24">
        <f>SUMIFS(Detail!AJ:AJ,Detail!$A:$A,$B451,Detail!$D:$D,5,Detail!$C:$C,2)</f>
        <v>2700</v>
      </c>
      <c r="Y451" s="24">
        <f>SUMIFS(Detail!AJ:AJ,Detail!$A:$A,$B451,Detail!$D:$D,5,Detail!$C:$C,3)</f>
        <v>2430</v>
      </c>
      <c r="Z451" s="24">
        <f>SUMIFS(Detail!AJ:AJ,Detail!$A:$A,$B451,Detail!$D:$D,5,Detail!$C:$C,4)</f>
        <v>2880</v>
      </c>
      <c r="AA451" s="33">
        <f t="shared" si="781"/>
        <v>10485</v>
      </c>
      <c r="AB451" s="24">
        <f>SUMIFS(Detail!AJ:AJ,Detail!$A:$A,$B451,Detail!$D:$D,6,Detail!$C:$C,1)</f>
        <v>0</v>
      </c>
      <c r="AC451" s="24">
        <f>SUMIFS(Detail!AJ:AJ,Detail!$A:$A,$B451,Detail!$D:$D,6,Detail!$C:$C,2)</f>
        <v>0</v>
      </c>
      <c r="AD451" s="24">
        <f>SUMIFS(Detail!AJ:AJ,Detail!$A:$A,$B451,Detail!$D:$D,6,Detail!$C:$C,3)</f>
        <v>0</v>
      </c>
      <c r="AE451" s="24">
        <f>SUMIFS(Detail!AJ:AJ,Detail!$A:$A,$B451,Detail!$D:$D,6,Detail!$C:$C,4)</f>
        <v>0</v>
      </c>
      <c r="AF451" s="33">
        <f t="shared" si="782"/>
        <v>0</v>
      </c>
      <c r="AG451" s="24">
        <f>SUMIFS(Detail!AJ:AJ,Detail!$A:$A,$B451,Detail!$D:$D,7,Detail!$C:$C,1)</f>
        <v>0</v>
      </c>
      <c r="AH451" s="24">
        <f>SUMIFS(Detail!AJ:AJ,Detail!$A:$A,$B451,Detail!$D:$D,7,Detail!$C:$C,2)</f>
        <v>0</v>
      </c>
      <c r="AI451" s="24">
        <f>SUMIFS(Detail!AJ:AJ,Detail!$A:$A,$B451,Detail!$D:$D,7,Detail!$C:$C,3)</f>
        <v>0</v>
      </c>
      <c r="AJ451" s="24">
        <f>SUMIFS(Detail!AJ:AJ,Detail!$A:$A,$B451,Detail!$D:$D,7,Detail!$C:$C,4)</f>
        <v>0</v>
      </c>
      <c r="AK451" s="33">
        <f t="shared" si="783"/>
        <v>0</v>
      </c>
      <c r="AL451" s="24">
        <f>SUMIFS(Detail!AJ:AJ,Detail!$A:$A,$B451,Detail!$D:$D,8,Detail!$C:$C,1)</f>
        <v>0</v>
      </c>
      <c r="AM451" s="24">
        <f>SUMIFS(Detail!AJ:AJ,Detail!$A:$A,$B451,Detail!$D:$D,8,Detail!$C:$C,2)</f>
        <v>0</v>
      </c>
      <c r="AN451" s="24">
        <f>SUMIFS(Detail!AJ:AJ,Detail!$A:$A,$B451,Detail!$D:$D,8,Detail!$C:$C,3)</f>
        <v>0</v>
      </c>
      <c r="AO451" s="24">
        <f>SUMIFS(Detail!AJ:AJ,Detail!$A:$A,$B451,Detail!$D:$D,8,Detail!$C:$C,4)</f>
        <v>0</v>
      </c>
      <c r="AP451" s="33">
        <f t="shared" si="784"/>
        <v>0</v>
      </c>
      <c r="AQ451" s="24">
        <f>SUMIFS(Detail!AJ:AJ,Detail!$A:$A,$B451,Detail!$D:$D,9,Detail!$C:$C,1)</f>
        <v>0</v>
      </c>
      <c r="AR451" s="24">
        <f>SUMIFS(Detail!AJ:AJ,Detail!$A:$A,$B451,Detail!$D:$D,9,Detail!$C:$C,2)</f>
        <v>0</v>
      </c>
      <c r="AS451" s="24">
        <f>SUMIFS(Detail!AJ:AJ,Detail!$A:$A,$B451,Detail!$D:$D,9,Detail!$C:$C,3)</f>
        <v>0</v>
      </c>
      <c r="AT451" s="24">
        <f>SUMIFS(Detail!AJ:AJ,Detail!$A:$A,$B451,Detail!$D:$D,9,Detail!$C:$C,4)</f>
        <v>0</v>
      </c>
      <c r="AU451" s="33">
        <f t="shared" si="785"/>
        <v>0</v>
      </c>
      <c r="AV451" s="24">
        <f>SUMIFS(Detail!AJ:AJ,Detail!$A:$A,$B451,Detail!$D:$D,10,Detail!$C:$C,1)</f>
        <v>0</v>
      </c>
      <c r="AW451" s="24">
        <f>SUMIFS(Detail!AJ:AJ,Detail!$A:$A,$B451,Detail!$D:$D,10,Detail!$C:$C,2)</f>
        <v>0</v>
      </c>
      <c r="AX451" s="24">
        <f>SUMIFS(Detail!AJ:AJ,Detail!$A:$A,$B451,Detail!$D:$D,10,Detail!$C:$C,3)</f>
        <v>0</v>
      </c>
      <c r="AY451" s="24">
        <f>SUMIFS(Detail!AJ:AJ,Detail!$A:$A,$B451,Detail!$D:$D,10,Detail!$C:$C,4)</f>
        <v>0</v>
      </c>
      <c r="AZ451" s="33">
        <f t="shared" si="786"/>
        <v>0</v>
      </c>
      <c r="BA451" s="24">
        <f>SUMIFS(Detail!AJ:AJ,Detail!$A:$A,$B451,Detail!$D:$D,11,Detail!$C:$C,1)</f>
        <v>0</v>
      </c>
      <c r="BB451" s="24">
        <f>SUMIFS(Detail!AJ:AJ,Detail!$A:$A,$B451,Detail!$D:$D,11,Detail!$C:$C,2)</f>
        <v>0</v>
      </c>
      <c r="BC451" s="24">
        <f>SUMIFS(Detail!AJ:AJ,Detail!$A:$A,$B451,Detail!$D:$D,11,Detail!$C:$C,3)</f>
        <v>0</v>
      </c>
      <c r="BD451" s="24">
        <f>SUMIFS(Detail!AJ:AJ,Detail!$A:$A,$B451,Detail!$D:$D,11,Detail!$C:$C,4)</f>
        <v>0</v>
      </c>
      <c r="BE451" s="33">
        <f t="shared" si="787"/>
        <v>0</v>
      </c>
      <c r="BF451" s="24">
        <f>SUMIFS(Detail!AJ:AJ,Detail!$A:$A,$B451,Detail!$D:$D,12,Detail!$C:$C,1)</f>
        <v>0</v>
      </c>
      <c r="BG451" s="24">
        <f>SUMIFS(Detail!AJ:AJ,Detail!$A:$A,$B451,Detail!$D:$D,12,Detail!$C:$C,2)</f>
        <v>0</v>
      </c>
      <c r="BH451" s="24">
        <f>SUMIFS(Detail!AJ:AJ,Detail!$A:$A,$B451,Detail!$D:$D,12,Detail!$C:$C,3)</f>
        <v>0</v>
      </c>
      <c r="BI451" s="24">
        <f>SUMIFS(Detail!AJ:AJ,Detail!$A:$A,$B451,Detail!$D:$D,12,Detail!$C:$C,4)</f>
        <v>0</v>
      </c>
      <c r="BJ451" s="33">
        <f t="shared" si="788"/>
        <v>0</v>
      </c>
      <c r="BK451" s="24">
        <f>SUMIFS(Detail!AJ:AJ,Detail!$A:$A,$B451,Detail!$D:$D,13,Detail!$C:$C,1)</f>
        <v>0</v>
      </c>
      <c r="BL451" s="24">
        <f>SUMIFS(Detail!AJ:AJ,Detail!$A:$A,$B451,Detail!$D:$D,13,Detail!$C:$C,2)</f>
        <v>0</v>
      </c>
      <c r="BM451" s="24">
        <f>SUMIFS(Detail!AJ:AJ,Detail!$A:$A,$B451,Detail!$D:$D,13,Detail!$C:$C,3)</f>
        <v>0</v>
      </c>
      <c r="BN451" s="24">
        <f>SUMIFS(Detail!AJ:AJ,Detail!$A:$A,$B451,Detail!$D:$D,13,Detail!$C:$C,4)</f>
        <v>0</v>
      </c>
      <c r="BO451" s="33">
        <f t="shared" si="789"/>
        <v>0</v>
      </c>
      <c r="BP451" s="24">
        <f>SUMIFS(Detail!AJ:AJ,Detail!$A:$A,$B451,Detail!$D:$D,14,Detail!$C:$C,1)</f>
        <v>0</v>
      </c>
      <c r="BQ451" s="24">
        <f>SUMIFS(Detail!AJ:AJ,Detail!$A:$A,$B451,Detail!$D:$D,14,Detail!$C:$C,2)</f>
        <v>0</v>
      </c>
      <c r="BR451" s="24">
        <f>SUMIFS(Detail!AJ:AJ,Detail!$A:$A,$B451,Detail!$D:$D,14,Detail!$C:$C,3)</f>
        <v>0</v>
      </c>
      <c r="BS451" s="24">
        <f>SUMIFS(Detail!AJ:AJ,Detail!$A:$A,$B451,Detail!$D:$D,14,Detail!$C:$C,4)</f>
        <v>0</v>
      </c>
      <c r="BT451" s="33">
        <f t="shared" si="790"/>
        <v>0</v>
      </c>
      <c r="BU451" s="24">
        <f>SUMIFS(Detail!AJ:AJ,Detail!$A:$A,$B451,Detail!$D:$D,15,Detail!$C:$C,1)</f>
        <v>0</v>
      </c>
      <c r="BV451" s="24">
        <f>SUMIFS(Detail!AJ:AJ,Detail!$A:$A,$B451,Detail!$D:$D,15,Detail!$C:$C,2)</f>
        <v>0</v>
      </c>
      <c r="BW451" s="24">
        <f>SUMIFS(Detail!AJ:AJ,Detail!$A:$A,$B451,Detail!$D:$D,15,Detail!$C:$C,3)</f>
        <v>0</v>
      </c>
      <c r="BX451" s="24">
        <f>SUMIFS(Detail!AJ:AJ,Detail!$A:$A,$B451,Detail!$D:$D,15,Detail!$C:$C,4)</f>
        <v>0</v>
      </c>
      <c r="BY451" s="33">
        <f t="shared" si="791"/>
        <v>0</v>
      </c>
      <c r="BZ451" s="24">
        <f>SUMIFS(Detail!AJ:AJ,Detail!$A:$A,$B451,Detail!$D:$D,16,Detail!$C:$C,1)</f>
        <v>0</v>
      </c>
      <c r="CA451" s="24">
        <f>SUMIFS(Detail!AJ:AJ,Detail!$A:$A,$B451,Detail!$D:$D,16,Detail!$C:$C,2)</f>
        <v>0</v>
      </c>
      <c r="CB451" s="24">
        <f>SUMIFS(Detail!AJ:AJ,Detail!$A:$A,$B451,Detail!$D:$D,16,Detail!$C:$C,3)</f>
        <v>0</v>
      </c>
      <c r="CC451" s="24">
        <f>SUMIFS(Detail!AJ:AJ,Detail!$A:$A,$B451,Detail!$D:$D,16,Detail!$C:$C,4)</f>
        <v>0</v>
      </c>
      <c r="CD451" s="33">
        <f t="shared" si="792"/>
        <v>0</v>
      </c>
      <c r="CE451" s="24">
        <f>SUMIFS(Detail!AJ:AJ,Detail!$A:$A,$B451,Detail!$D:$D,17,Detail!$C:$C,1)</f>
        <v>0</v>
      </c>
      <c r="CF451" s="24">
        <f>SUMIFS(Detail!AJ:AJ,Detail!$A:$A,$B451,Detail!$D:$D,17,Detail!$C:$C,2)</f>
        <v>0</v>
      </c>
      <c r="CG451" s="24">
        <f>SUMIFS(Detail!AJ:AJ,Detail!$A:$A,$B451,Detail!$D:$D,17,Detail!$C:$C,3)</f>
        <v>0</v>
      </c>
      <c r="CH451" s="24">
        <f>SUMIFS(Detail!AJ:AJ,Detail!$A:$A,$B451,Detail!$D:$D,17,Detail!$C:$C,4)</f>
        <v>0</v>
      </c>
      <c r="CI451" s="33">
        <f t="shared" si="793"/>
        <v>0</v>
      </c>
      <c r="CJ451" s="24">
        <f>SUMIFS(Detail!AJ:AJ,Detail!$A:$A,$B451,Detail!$D:$D,18,Detail!$C:$C,1)</f>
        <v>0</v>
      </c>
      <c r="CK451" s="24">
        <f>SUMIFS(Detail!AJ:AJ,Detail!$A:$A,$B451,Detail!$D:$D,18,Detail!$C:$C,2)</f>
        <v>0</v>
      </c>
      <c r="CL451" s="24">
        <f>SUMIFS(Detail!AJ:AJ,Detail!$A:$A,$B451,Detail!$D:$D,18,Detail!$C:$C,3)</f>
        <v>0</v>
      </c>
      <c r="CM451" s="24">
        <f>SUMIFS(Detail!AJ:AJ,Detail!$A:$A,$B451,Detail!$D:$D,18,Detail!$C:$C,4)</f>
        <v>0</v>
      </c>
      <c r="CN451" s="33">
        <f t="shared" si="794"/>
        <v>0</v>
      </c>
      <c r="CO451" s="24">
        <f>SUMIFS(Detail!AJ:AJ,Detail!$A:$A,$B451,Detail!$D:$D,19,Detail!$C:$C,1)</f>
        <v>0</v>
      </c>
      <c r="CP451" s="24">
        <f>SUMIFS(Detail!AJ:AJ,Detail!$A:$A,$B451,Detail!$D:$D,19,Detail!$C:$C,2)</f>
        <v>0</v>
      </c>
      <c r="CQ451" s="24">
        <f>SUMIFS(Detail!AJ:AJ,Detail!$A:$A,$B451,Detail!$D:$D,19,Detail!$C:$C,3)</f>
        <v>0</v>
      </c>
      <c r="CR451" s="24">
        <f>SUMIFS(Detail!AJ:AJ,Detail!$A:$A,$B451,Detail!$D:$D,19,Detail!$C:$C,4)</f>
        <v>0</v>
      </c>
      <c r="CS451" s="33">
        <f t="shared" si="795"/>
        <v>0</v>
      </c>
      <c r="CT451" s="24">
        <f>SUMIFS(Detail!AJ:AJ,Detail!$A:$A,$B451,Detail!$D:$D,20,Detail!$C:$C,1)</f>
        <v>0</v>
      </c>
      <c r="CU451" s="24">
        <f>SUMIFS(Detail!AJ:AJ,Detail!$A:$A,$B451,Detail!$D:$D,20,Detail!$C:$C,2)</f>
        <v>0</v>
      </c>
      <c r="CV451" s="24">
        <f>SUMIFS(Detail!AJ:AJ,Detail!$A:$A,$B451,Detail!$D:$D,20,Detail!$C:$C,3)</f>
        <v>0</v>
      </c>
      <c r="CW451" s="24">
        <f>SUMIFS(Detail!AJ:AJ,Detail!$A:$A,$B451,Detail!$D:$D,20,Detail!$C:$C,4)</f>
        <v>0</v>
      </c>
      <c r="CX451" s="33">
        <f t="shared" si="796"/>
        <v>0</v>
      </c>
      <c r="CY451" s="24">
        <f>SUMIFS(Detail!AJ:AJ,Detail!$A:$A,$B451,Detail!$D:$D,21,Detail!$C:$C,1)</f>
        <v>0</v>
      </c>
      <c r="CZ451" s="24">
        <f>SUMIFS(Detail!AJ:AJ,Detail!$A:$A,$B451,Detail!$D:$D,21,Detail!$C:$C,2)</f>
        <v>0</v>
      </c>
      <c r="DA451" s="24">
        <f>SUMIFS(Detail!AJ:AJ,Detail!$A:$A,$B451,Detail!$D:$D,21,Detail!$C:$C,3)</f>
        <v>0</v>
      </c>
      <c r="DB451" s="24">
        <f>SUMIFS(Detail!AJ:AJ,Detail!$A:$A,$B451,Detail!$D:$D,21,Detail!$C:$C,4)</f>
        <v>0</v>
      </c>
      <c r="DC451" s="33">
        <f t="shared" si="797"/>
        <v>0</v>
      </c>
      <c r="DD451" s="86">
        <f>SUMIFS(Detail!AJ:AJ,Detail!$A:$A,$B451,Detail!$B:$B,"&gt;60")</f>
        <v>0</v>
      </c>
    </row>
    <row r="452" spans="1:108" x14ac:dyDescent="0.25">
      <c r="A452" t="s">
        <v>5709</v>
      </c>
      <c r="B452" s="32" t="s">
        <v>5124</v>
      </c>
      <c r="C452" s="24">
        <f>SUMIFS(Detail!AJ:AJ,Detail!$A:$A,$B452,Detail!$D:$D,1,Detail!$C:$C,1)</f>
        <v>0</v>
      </c>
      <c r="D452" s="24">
        <f>SUMIFS(Detail!AJ:AJ,Detail!$A:$A,$B452,Detail!$D:$D,1,Detail!$C:$C,2)</f>
        <v>0</v>
      </c>
      <c r="E452" s="24">
        <f>SUMIFS(Detail!AJ:AJ,Detail!$A:$A,$B452,Detail!$D:$D,1,Detail!$C:$C,3)</f>
        <v>46.875</v>
      </c>
      <c r="F452" s="24">
        <f>SUMIFS(Detail!AJ:AJ,Detail!$A:$A,$B452,Detail!$D:$D,1,Detail!$C:$C,4)</f>
        <v>117.1875</v>
      </c>
      <c r="G452" s="33">
        <f t="shared" si="777"/>
        <v>164.0625</v>
      </c>
      <c r="H452" s="24">
        <f>SUMIFS(Detail!AJ:AJ,Detail!$A:$A,$B452,Detail!$D:$D,2,Detail!$C:$C,1)</f>
        <v>132.8125</v>
      </c>
      <c r="I452" s="24">
        <f>SUMIFS(Detail!AJ:AJ,Detail!$A:$A,$B452,Detail!$D:$D,2,Detail!$C:$C,2)</f>
        <v>140.625</v>
      </c>
      <c r="J452" s="24">
        <f>SUMIFS(Detail!AJ:AJ,Detail!$A:$A,$B452,Detail!$D:$D,2,Detail!$C:$C,3)</f>
        <v>171.875</v>
      </c>
      <c r="K452" s="24">
        <f>SUMIFS(Detail!AJ:AJ,Detail!$A:$A,$B452,Detail!$D:$D,2,Detail!$C:$C,4)</f>
        <v>187.5</v>
      </c>
      <c r="L452" s="33">
        <f t="shared" si="778"/>
        <v>632.8125</v>
      </c>
      <c r="M452" s="24">
        <f>SUMIFS(Detail!AJ:AJ,Detail!$A:$A,$B452,Detail!$D:$D,3,Detail!$C:$C,1)</f>
        <v>234.375</v>
      </c>
      <c r="N452" s="24">
        <f>SUMIFS(Detail!AJ:AJ,Detail!$A:$A,$B452,Detail!$D:$D,3,Detail!$C:$C,2)</f>
        <v>265.625</v>
      </c>
      <c r="O452" s="24">
        <f>SUMIFS(Detail!AJ:AJ,Detail!$A:$A,$B452,Detail!$D:$D,3,Detail!$C:$C,3)</f>
        <v>281.25</v>
      </c>
      <c r="P452" s="24">
        <f>SUMIFS(Detail!AJ:AJ,Detail!$A:$A,$B452,Detail!$D:$D,3,Detail!$C:$C,4)</f>
        <v>343.75</v>
      </c>
      <c r="Q452" s="33">
        <f t="shared" si="779"/>
        <v>1125</v>
      </c>
      <c r="R452" s="24">
        <f>SUMIFS(Detail!AJ:AJ,Detail!$A:$A,$B452,Detail!$D:$D,4,Detail!$C:$C,1)</f>
        <v>375</v>
      </c>
      <c r="S452" s="24">
        <f>SUMIFS(Detail!AJ:AJ,Detail!$A:$A,$B452,Detail!$D:$D,4,Detail!$C:$C,2)</f>
        <v>468.75</v>
      </c>
      <c r="T452" s="24">
        <f>SUMIFS(Detail!AJ:AJ,Detail!$A:$A,$B452,Detail!$D:$D,4,Detail!$C:$C,3)</f>
        <v>531.25</v>
      </c>
      <c r="U452" s="24">
        <f>SUMIFS(Detail!AJ:AJ,Detail!$A:$A,$B452,Detail!$D:$D,4,Detail!$C:$C,4)</f>
        <v>562.5</v>
      </c>
      <c r="V452" s="33">
        <f t="shared" si="780"/>
        <v>1937.5</v>
      </c>
      <c r="W452" s="24">
        <f>SUMIFS(Detail!AJ:AJ,Detail!$A:$A,$B452,Detail!$D:$D,5,Detail!$C:$C,1)</f>
        <v>687.5</v>
      </c>
      <c r="X452" s="24">
        <f>SUMIFS(Detail!AJ:AJ,Detail!$A:$A,$B452,Detail!$D:$D,5,Detail!$C:$C,2)</f>
        <v>750</v>
      </c>
      <c r="Y452" s="24">
        <f>SUMIFS(Detail!AJ:AJ,Detail!$A:$A,$B452,Detail!$D:$D,5,Detail!$C:$C,3)</f>
        <v>937.5</v>
      </c>
      <c r="Z452" s="24">
        <f>SUMIFS(Detail!AJ:AJ,Detail!$A:$A,$B452,Detail!$D:$D,5,Detail!$C:$C,4)</f>
        <v>1062.5</v>
      </c>
      <c r="AA452" s="33">
        <f t="shared" si="781"/>
        <v>3437.5</v>
      </c>
      <c r="AB452" s="24">
        <f>SUMIFS(Detail!AJ:AJ,Detail!$A:$A,$B452,Detail!$D:$D,6,Detail!$C:$C,1)</f>
        <v>0</v>
      </c>
      <c r="AC452" s="24">
        <f>SUMIFS(Detail!AJ:AJ,Detail!$A:$A,$B452,Detail!$D:$D,6,Detail!$C:$C,2)</f>
        <v>0</v>
      </c>
      <c r="AD452" s="24">
        <f>SUMIFS(Detail!AJ:AJ,Detail!$A:$A,$B452,Detail!$D:$D,6,Detail!$C:$C,3)</f>
        <v>0</v>
      </c>
      <c r="AE452" s="24">
        <f>SUMIFS(Detail!AJ:AJ,Detail!$A:$A,$B452,Detail!$D:$D,6,Detail!$C:$C,4)</f>
        <v>0</v>
      </c>
      <c r="AF452" s="33">
        <f t="shared" si="782"/>
        <v>0</v>
      </c>
      <c r="AG452" s="24">
        <f>SUMIFS(Detail!AJ:AJ,Detail!$A:$A,$B452,Detail!$D:$D,7,Detail!$C:$C,1)</f>
        <v>0</v>
      </c>
      <c r="AH452" s="24">
        <f>SUMIFS(Detail!AJ:AJ,Detail!$A:$A,$B452,Detail!$D:$D,7,Detail!$C:$C,2)</f>
        <v>0</v>
      </c>
      <c r="AI452" s="24">
        <f>SUMIFS(Detail!AJ:AJ,Detail!$A:$A,$B452,Detail!$D:$D,7,Detail!$C:$C,3)</f>
        <v>0</v>
      </c>
      <c r="AJ452" s="24">
        <f>SUMIFS(Detail!AJ:AJ,Detail!$A:$A,$B452,Detail!$D:$D,7,Detail!$C:$C,4)</f>
        <v>0</v>
      </c>
      <c r="AK452" s="33">
        <f t="shared" si="783"/>
        <v>0</v>
      </c>
      <c r="AL452" s="24">
        <f>SUMIFS(Detail!AJ:AJ,Detail!$A:$A,$B452,Detail!$D:$D,8,Detail!$C:$C,1)</f>
        <v>0</v>
      </c>
      <c r="AM452" s="24">
        <f>SUMIFS(Detail!AJ:AJ,Detail!$A:$A,$B452,Detail!$D:$D,8,Detail!$C:$C,2)</f>
        <v>0</v>
      </c>
      <c r="AN452" s="24">
        <f>SUMIFS(Detail!AJ:AJ,Detail!$A:$A,$B452,Detail!$D:$D,8,Detail!$C:$C,3)</f>
        <v>0</v>
      </c>
      <c r="AO452" s="24">
        <f>SUMIFS(Detail!AJ:AJ,Detail!$A:$A,$B452,Detail!$D:$D,8,Detail!$C:$C,4)</f>
        <v>0</v>
      </c>
      <c r="AP452" s="33">
        <f t="shared" si="784"/>
        <v>0</v>
      </c>
      <c r="AQ452" s="24">
        <f>SUMIFS(Detail!AJ:AJ,Detail!$A:$A,$B452,Detail!$D:$D,9,Detail!$C:$C,1)</f>
        <v>0</v>
      </c>
      <c r="AR452" s="24">
        <f>SUMIFS(Detail!AJ:AJ,Detail!$A:$A,$B452,Detail!$D:$D,9,Detail!$C:$C,2)</f>
        <v>0</v>
      </c>
      <c r="AS452" s="24">
        <f>SUMIFS(Detail!AJ:AJ,Detail!$A:$A,$B452,Detail!$D:$D,9,Detail!$C:$C,3)</f>
        <v>0</v>
      </c>
      <c r="AT452" s="24">
        <f>SUMIFS(Detail!AJ:AJ,Detail!$A:$A,$B452,Detail!$D:$D,9,Detail!$C:$C,4)</f>
        <v>0</v>
      </c>
      <c r="AU452" s="33">
        <f t="shared" si="785"/>
        <v>0</v>
      </c>
      <c r="AV452" s="24">
        <f>SUMIFS(Detail!AJ:AJ,Detail!$A:$A,$B452,Detail!$D:$D,10,Detail!$C:$C,1)</f>
        <v>0</v>
      </c>
      <c r="AW452" s="24">
        <f>SUMIFS(Detail!AJ:AJ,Detail!$A:$A,$B452,Detail!$D:$D,10,Detail!$C:$C,2)</f>
        <v>0</v>
      </c>
      <c r="AX452" s="24">
        <f>SUMIFS(Detail!AJ:AJ,Detail!$A:$A,$B452,Detail!$D:$D,10,Detail!$C:$C,3)</f>
        <v>0</v>
      </c>
      <c r="AY452" s="24">
        <f>SUMIFS(Detail!AJ:AJ,Detail!$A:$A,$B452,Detail!$D:$D,10,Detail!$C:$C,4)</f>
        <v>0</v>
      </c>
      <c r="AZ452" s="33">
        <f t="shared" si="786"/>
        <v>0</v>
      </c>
      <c r="BA452" s="24">
        <f>SUMIFS(Detail!AJ:AJ,Detail!$A:$A,$B452,Detail!$D:$D,11,Detail!$C:$C,1)</f>
        <v>0</v>
      </c>
      <c r="BB452" s="24">
        <f>SUMIFS(Detail!AJ:AJ,Detail!$A:$A,$B452,Detail!$D:$D,11,Detail!$C:$C,2)</f>
        <v>0</v>
      </c>
      <c r="BC452" s="24">
        <f>SUMIFS(Detail!AJ:AJ,Detail!$A:$A,$B452,Detail!$D:$D,11,Detail!$C:$C,3)</f>
        <v>0</v>
      </c>
      <c r="BD452" s="24">
        <f>SUMIFS(Detail!AJ:AJ,Detail!$A:$A,$B452,Detail!$D:$D,11,Detail!$C:$C,4)</f>
        <v>0</v>
      </c>
      <c r="BE452" s="33">
        <f t="shared" si="787"/>
        <v>0</v>
      </c>
      <c r="BF452" s="24">
        <f>SUMIFS(Detail!AJ:AJ,Detail!$A:$A,$B452,Detail!$D:$D,12,Detail!$C:$C,1)</f>
        <v>0</v>
      </c>
      <c r="BG452" s="24">
        <f>SUMIFS(Detail!AJ:AJ,Detail!$A:$A,$B452,Detail!$D:$D,12,Detail!$C:$C,2)</f>
        <v>0</v>
      </c>
      <c r="BH452" s="24">
        <f>SUMIFS(Detail!AJ:AJ,Detail!$A:$A,$B452,Detail!$D:$D,12,Detail!$C:$C,3)</f>
        <v>0</v>
      </c>
      <c r="BI452" s="24">
        <f>SUMIFS(Detail!AJ:AJ,Detail!$A:$A,$B452,Detail!$D:$D,12,Detail!$C:$C,4)</f>
        <v>0</v>
      </c>
      <c r="BJ452" s="33">
        <f t="shared" si="788"/>
        <v>0</v>
      </c>
      <c r="BK452" s="24">
        <f>SUMIFS(Detail!AJ:AJ,Detail!$A:$A,$B452,Detail!$D:$D,13,Detail!$C:$C,1)</f>
        <v>0</v>
      </c>
      <c r="BL452" s="24">
        <f>SUMIFS(Detail!AJ:AJ,Detail!$A:$A,$B452,Detail!$D:$D,13,Detail!$C:$C,2)</f>
        <v>0</v>
      </c>
      <c r="BM452" s="24">
        <f>SUMIFS(Detail!AJ:AJ,Detail!$A:$A,$B452,Detail!$D:$D,13,Detail!$C:$C,3)</f>
        <v>0</v>
      </c>
      <c r="BN452" s="24">
        <f>SUMIFS(Detail!AJ:AJ,Detail!$A:$A,$B452,Detail!$D:$D,13,Detail!$C:$C,4)</f>
        <v>0</v>
      </c>
      <c r="BO452" s="33">
        <f t="shared" si="789"/>
        <v>0</v>
      </c>
      <c r="BP452" s="24">
        <f>SUMIFS(Detail!AJ:AJ,Detail!$A:$A,$B452,Detail!$D:$D,14,Detail!$C:$C,1)</f>
        <v>0</v>
      </c>
      <c r="BQ452" s="24">
        <f>SUMIFS(Detail!AJ:AJ,Detail!$A:$A,$B452,Detail!$D:$D,14,Detail!$C:$C,2)</f>
        <v>0</v>
      </c>
      <c r="BR452" s="24">
        <f>SUMIFS(Detail!AJ:AJ,Detail!$A:$A,$B452,Detail!$D:$D,14,Detail!$C:$C,3)</f>
        <v>0</v>
      </c>
      <c r="BS452" s="24">
        <f>SUMIFS(Detail!AJ:AJ,Detail!$A:$A,$B452,Detail!$D:$D,14,Detail!$C:$C,4)</f>
        <v>0</v>
      </c>
      <c r="BT452" s="33">
        <f t="shared" si="790"/>
        <v>0</v>
      </c>
      <c r="BU452" s="24">
        <f>SUMIFS(Detail!AJ:AJ,Detail!$A:$A,$B452,Detail!$D:$D,15,Detail!$C:$C,1)</f>
        <v>0</v>
      </c>
      <c r="BV452" s="24">
        <f>SUMIFS(Detail!AJ:AJ,Detail!$A:$A,$B452,Detail!$D:$D,15,Detail!$C:$C,2)</f>
        <v>0</v>
      </c>
      <c r="BW452" s="24">
        <f>SUMIFS(Detail!AJ:AJ,Detail!$A:$A,$B452,Detail!$D:$D,15,Detail!$C:$C,3)</f>
        <v>0</v>
      </c>
      <c r="BX452" s="24">
        <f>SUMIFS(Detail!AJ:AJ,Detail!$A:$A,$B452,Detail!$D:$D,15,Detail!$C:$C,4)</f>
        <v>0</v>
      </c>
      <c r="BY452" s="33">
        <f t="shared" si="791"/>
        <v>0</v>
      </c>
      <c r="BZ452" s="24">
        <f>SUMIFS(Detail!AJ:AJ,Detail!$A:$A,$B452,Detail!$D:$D,16,Detail!$C:$C,1)</f>
        <v>0</v>
      </c>
      <c r="CA452" s="24">
        <f>SUMIFS(Detail!AJ:AJ,Detail!$A:$A,$B452,Detail!$D:$D,16,Detail!$C:$C,2)</f>
        <v>0</v>
      </c>
      <c r="CB452" s="24">
        <f>SUMIFS(Detail!AJ:AJ,Detail!$A:$A,$B452,Detail!$D:$D,16,Detail!$C:$C,3)</f>
        <v>0</v>
      </c>
      <c r="CC452" s="24">
        <f>SUMIFS(Detail!AJ:AJ,Detail!$A:$A,$B452,Detail!$D:$D,16,Detail!$C:$C,4)</f>
        <v>0</v>
      </c>
      <c r="CD452" s="33">
        <f t="shared" si="792"/>
        <v>0</v>
      </c>
      <c r="CE452" s="24">
        <f>SUMIFS(Detail!AJ:AJ,Detail!$A:$A,$B452,Detail!$D:$D,17,Detail!$C:$C,1)</f>
        <v>0</v>
      </c>
      <c r="CF452" s="24">
        <f>SUMIFS(Detail!AJ:AJ,Detail!$A:$A,$B452,Detail!$D:$D,17,Detail!$C:$C,2)</f>
        <v>0</v>
      </c>
      <c r="CG452" s="24">
        <f>SUMIFS(Detail!AJ:AJ,Detail!$A:$A,$B452,Detail!$D:$D,17,Detail!$C:$C,3)</f>
        <v>0</v>
      </c>
      <c r="CH452" s="24">
        <f>SUMIFS(Detail!AJ:AJ,Detail!$A:$A,$B452,Detail!$D:$D,17,Detail!$C:$C,4)</f>
        <v>0</v>
      </c>
      <c r="CI452" s="33">
        <f t="shared" si="793"/>
        <v>0</v>
      </c>
      <c r="CJ452" s="24">
        <f>SUMIFS(Detail!AJ:AJ,Detail!$A:$A,$B452,Detail!$D:$D,18,Detail!$C:$C,1)</f>
        <v>0</v>
      </c>
      <c r="CK452" s="24">
        <f>SUMIFS(Detail!AJ:AJ,Detail!$A:$A,$B452,Detail!$D:$D,18,Detail!$C:$C,2)</f>
        <v>0</v>
      </c>
      <c r="CL452" s="24">
        <f>SUMIFS(Detail!AJ:AJ,Detail!$A:$A,$B452,Detail!$D:$D,18,Detail!$C:$C,3)</f>
        <v>0</v>
      </c>
      <c r="CM452" s="24">
        <f>SUMIFS(Detail!AJ:AJ,Detail!$A:$A,$B452,Detail!$D:$D,18,Detail!$C:$C,4)</f>
        <v>0</v>
      </c>
      <c r="CN452" s="33">
        <f t="shared" si="794"/>
        <v>0</v>
      </c>
      <c r="CO452" s="24">
        <f>SUMIFS(Detail!AJ:AJ,Detail!$A:$A,$B452,Detail!$D:$D,19,Detail!$C:$C,1)</f>
        <v>0</v>
      </c>
      <c r="CP452" s="24">
        <f>SUMIFS(Detail!AJ:AJ,Detail!$A:$A,$B452,Detail!$D:$D,19,Detail!$C:$C,2)</f>
        <v>0</v>
      </c>
      <c r="CQ452" s="24">
        <f>SUMIFS(Detail!AJ:AJ,Detail!$A:$A,$B452,Detail!$D:$D,19,Detail!$C:$C,3)</f>
        <v>0</v>
      </c>
      <c r="CR452" s="24">
        <f>SUMIFS(Detail!AJ:AJ,Detail!$A:$A,$B452,Detail!$D:$D,19,Detail!$C:$C,4)</f>
        <v>0</v>
      </c>
      <c r="CS452" s="33">
        <f t="shared" si="795"/>
        <v>0</v>
      </c>
      <c r="CT452" s="24">
        <f>SUMIFS(Detail!AJ:AJ,Detail!$A:$A,$B452,Detail!$D:$D,20,Detail!$C:$C,1)</f>
        <v>0</v>
      </c>
      <c r="CU452" s="24">
        <f>SUMIFS(Detail!AJ:AJ,Detail!$A:$A,$B452,Detail!$D:$D,20,Detail!$C:$C,2)</f>
        <v>0</v>
      </c>
      <c r="CV452" s="24">
        <f>SUMIFS(Detail!AJ:AJ,Detail!$A:$A,$B452,Detail!$D:$D,20,Detail!$C:$C,3)</f>
        <v>0</v>
      </c>
      <c r="CW452" s="24">
        <f>SUMIFS(Detail!AJ:AJ,Detail!$A:$A,$B452,Detail!$D:$D,20,Detail!$C:$C,4)</f>
        <v>0</v>
      </c>
      <c r="CX452" s="33">
        <f t="shared" si="796"/>
        <v>0</v>
      </c>
      <c r="CY452" s="24">
        <f>SUMIFS(Detail!AJ:AJ,Detail!$A:$A,$B452,Detail!$D:$D,21,Detail!$C:$C,1)</f>
        <v>0</v>
      </c>
      <c r="CZ452" s="24">
        <f>SUMIFS(Detail!AJ:AJ,Detail!$A:$A,$B452,Detail!$D:$D,21,Detail!$C:$C,2)</f>
        <v>0</v>
      </c>
      <c r="DA452" s="24">
        <f>SUMIFS(Detail!AJ:AJ,Detail!$A:$A,$B452,Detail!$D:$D,21,Detail!$C:$C,3)</f>
        <v>0</v>
      </c>
      <c r="DB452" s="24">
        <f>SUMIFS(Detail!AJ:AJ,Detail!$A:$A,$B452,Detail!$D:$D,21,Detail!$C:$C,4)</f>
        <v>0</v>
      </c>
      <c r="DC452" s="33">
        <f t="shared" si="797"/>
        <v>0</v>
      </c>
      <c r="DD452" s="86">
        <f>SUMIFS(Detail!AJ:AJ,Detail!$A:$A,$B452,Detail!$B:$B,"&gt;60")</f>
        <v>0</v>
      </c>
    </row>
    <row r="453" spans="1:108" x14ac:dyDescent="0.25">
      <c r="A453" t="s">
        <v>5710</v>
      </c>
      <c r="B453" s="32" t="s">
        <v>5125</v>
      </c>
      <c r="C453" s="24">
        <f>SUMIFS(Detail!AJ:AJ,Detail!$A:$A,$B453,Detail!$D:$D,1,Detail!$C:$C,1)</f>
        <v>0</v>
      </c>
      <c r="D453" s="24">
        <f>SUMIFS(Detail!AJ:AJ,Detail!$A:$A,$B453,Detail!$D:$D,1,Detail!$C:$C,2)</f>
        <v>0</v>
      </c>
      <c r="E453" s="24">
        <f>SUMIFS(Detail!AJ:AJ,Detail!$A:$A,$B453,Detail!$D:$D,1,Detail!$C:$C,3)</f>
        <v>0.41666666666666663</v>
      </c>
      <c r="F453" s="24">
        <f>SUMIFS(Detail!AJ:AJ,Detail!$A:$A,$B453,Detail!$D:$D,1,Detail!$C:$C,4)</f>
        <v>0.83333333333333337</v>
      </c>
      <c r="G453" s="33">
        <f t="shared" si="777"/>
        <v>1.25</v>
      </c>
      <c r="H453" s="24">
        <f>SUMIFS(Detail!AJ:AJ,Detail!$A:$A,$B453,Detail!$D:$D,2,Detail!$C:$C,1)</f>
        <v>24.166666666666671</v>
      </c>
      <c r="I453" s="24">
        <f>SUMIFS(Detail!AJ:AJ,Detail!$A:$A,$B453,Detail!$D:$D,2,Detail!$C:$C,2)</f>
        <v>55.833333333333343</v>
      </c>
      <c r="J453" s="24">
        <f>SUMIFS(Detail!AJ:AJ,Detail!$A:$A,$B453,Detail!$D:$D,2,Detail!$C:$C,3)</f>
        <v>65.4166666666667</v>
      </c>
      <c r="K453" s="24">
        <f>SUMIFS(Detail!AJ:AJ,Detail!$A:$A,$B453,Detail!$D:$D,2,Detail!$C:$C,4)</f>
        <v>66.666666666666686</v>
      </c>
      <c r="L453" s="33">
        <f t="shared" si="778"/>
        <v>212.0833333333334</v>
      </c>
      <c r="M453" s="24">
        <f>SUMIFS(Detail!AJ:AJ,Detail!$A:$A,$B453,Detail!$D:$D,3,Detail!$C:$C,1)</f>
        <v>78.333333333333343</v>
      </c>
      <c r="N453" s="24">
        <f>SUMIFS(Detail!AJ:AJ,Detail!$A:$A,$B453,Detail!$D:$D,3,Detail!$C:$C,2)</f>
        <v>94.166666666666686</v>
      </c>
      <c r="O453" s="24">
        <f>SUMIFS(Detail!AJ:AJ,Detail!$A:$A,$B453,Detail!$D:$D,3,Detail!$C:$C,3)</f>
        <v>99.166666666666686</v>
      </c>
      <c r="P453" s="24">
        <f>SUMIFS(Detail!AJ:AJ,Detail!$A:$A,$B453,Detail!$D:$D,3,Detail!$C:$C,4)</f>
        <v>100.00000000000011</v>
      </c>
      <c r="Q453" s="33">
        <f t="shared" si="779"/>
        <v>371.66666666666686</v>
      </c>
      <c r="R453" s="24">
        <f>SUMIFS(Detail!AJ:AJ,Detail!$A:$A,$B453,Detail!$D:$D,4,Detail!$C:$C,1)</f>
        <v>117.5</v>
      </c>
      <c r="S453" s="24">
        <f>SUMIFS(Detail!AJ:AJ,Detail!$A:$A,$B453,Detail!$D:$D,4,Detail!$C:$C,2)</f>
        <v>141.25</v>
      </c>
      <c r="T453" s="24">
        <f>SUMIFS(Detail!AJ:AJ,Detail!$A:$A,$B453,Detail!$D:$D,4,Detail!$C:$C,3)</f>
        <v>148.75</v>
      </c>
      <c r="U453" s="24">
        <f>SUMIFS(Detail!AJ:AJ,Detail!$A:$A,$B453,Detail!$D:$D,4,Detail!$C:$C,4)</f>
        <v>150</v>
      </c>
      <c r="V453" s="33">
        <f t="shared" si="780"/>
        <v>557.5</v>
      </c>
      <c r="W453" s="24">
        <f>SUMIFS(Detail!AJ:AJ,Detail!$A:$A,$B453,Detail!$D:$D,5,Detail!$C:$C,1)</f>
        <v>176.25</v>
      </c>
      <c r="X453" s="24">
        <f>SUMIFS(Detail!AJ:AJ,Detail!$A:$A,$B453,Detail!$D:$D,5,Detail!$C:$C,2)</f>
        <v>211.875</v>
      </c>
      <c r="Y453" s="24">
        <f>SUMIFS(Detail!AJ:AJ,Detail!$A:$A,$B453,Detail!$D:$D,5,Detail!$C:$C,3)</f>
        <v>223.125</v>
      </c>
      <c r="Z453" s="24">
        <f>SUMIFS(Detail!AJ:AJ,Detail!$A:$A,$B453,Detail!$D:$D,5,Detail!$C:$C,4)</f>
        <v>225</v>
      </c>
      <c r="AA453" s="33">
        <f t="shared" si="781"/>
        <v>836.25</v>
      </c>
      <c r="AB453" s="24">
        <f>SUMIFS(Detail!AJ:AJ,Detail!$A:$A,$B453,Detail!$D:$D,6,Detail!$C:$C,1)</f>
        <v>0</v>
      </c>
      <c r="AC453" s="24">
        <f>SUMIFS(Detail!AJ:AJ,Detail!$A:$A,$B453,Detail!$D:$D,6,Detail!$C:$C,2)</f>
        <v>0</v>
      </c>
      <c r="AD453" s="24">
        <f>SUMIFS(Detail!AJ:AJ,Detail!$A:$A,$B453,Detail!$D:$D,6,Detail!$C:$C,3)</f>
        <v>0</v>
      </c>
      <c r="AE453" s="24">
        <f>SUMIFS(Detail!AJ:AJ,Detail!$A:$A,$B453,Detail!$D:$D,6,Detail!$C:$C,4)</f>
        <v>0</v>
      </c>
      <c r="AF453" s="33">
        <f t="shared" si="782"/>
        <v>0</v>
      </c>
      <c r="AG453" s="24">
        <f>SUMIFS(Detail!AJ:AJ,Detail!$A:$A,$B453,Detail!$D:$D,7,Detail!$C:$C,1)</f>
        <v>0</v>
      </c>
      <c r="AH453" s="24">
        <f>SUMIFS(Detail!AJ:AJ,Detail!$A:$A,$B453,Detail!$D:$D,7,Detail!$C:$C,2)</f>
        <v>0</v>
      </c>
      <c r="AI453" s="24">
        <f>SUMIFS(Detail!AJ:AJ,Detail!$A:$A,$B453,Detail!$D:$D,7,Detail!$C:$C,3)</f>
        <v>0</v>
      </c>
      <c r="AJ453" s="24">
        <f>SUMIFS(Detail!AJ:AJ,Detail!$A:$A,$B453,Detail!$D:$D,7,Detail!$C:$C,4)</f>
        <v>0</v>
      </c>
      <c r="AK453" s="33">
        <f t="shared" si="783"/>
        <v>0</v>
      </c>
      <c r="AL453" s="24">
        <f>SUMIFS(Detail!AJ:AJ,Detail!$A:$A,$B453,Detail!$D:$D,8,Detail!$C:$C,1)</f>
        <v>0</v>
      </c>
      <c r="AM453" s="24">
        <f>SUMIFS(Detail!AJ:AJ,Detail!$A:$A,$B453,Detail!$D:$D,8,Detail!$C:$C,2)</f>
        <v>0</v>
      </c>
      <c r="AN453" s="24">
        <f>SUMIFS(Detail!AJ:AJ,Detail!$A:$A,$B453,Detail!$D:$D,8,Detail!$C:$C,3)</f>
        <v>0</v>
      </c>
      <c r="AO453" s="24">
        <f>SUMIFS(Detail!AJ:AJ,Detail!$A:$A,$B453,Detail!$D:$D,8,Detail!$C:$C,4)</f>
        <v>0</v>
      </c>
      <c r="AP453" s="33">
        <f t="shared" si="784"/>
        <v>0</v>
      </c>
      <c r="AQ453" s="24">
        <f>SUMIFS(Detail!AJ:AJ,Detail!$A:$A,$B453,Detail!$D:$D,9,Detail!$C:$C,1)</f>
        <v>0</v>
      </c>
      <c r="AR453" s="24">
        <f>SUMIFS(Detail!AJ:AJ,Detail!$A:$A,$B453,Detail!$D:$D,9,Detail!$C:$C,2)</f>
        <v>0</v>
      </c>
      <c r="AS453" s="24">
        <f>SUMIFS(Detail!AJ:AJ,Detail!$A:$A,$B453,Detail!$D:$D,9,Detail!$C:$C,3)</f>
        <v>0</v>
      </c>
      <c r="AT453" s="24">
        <f>SUMIFS(Detail!AJ:AJ,Detail!$A:$A,$B453,Detail!$D:$D,9,Detail!$C:$C,4)</f>
        <v>0</v>
      </c>
      <c r="AU453" s="33">
        <f t="shared" si="785"/>
        <v>0</v>
      </c>
      <c r="AV453" s="24">
        <f>SUMIFS(Detail!AJ:AJ,Detail!$A:$A,$B453,Detail!$D:$D,10,Detail!$C:$C,1)</f>
        <v>0</v>
      </c>
      <c r="AW453" s="24">
        <f>SUMIFS(Detail!AJ:AJ,Detail!$A:$A,$B453,Detail!$D:$D,10,Detail!$C:$C,2)</f>
        <v>0</v>
      </c>
      <c r="AX453" s="24">
        <f>SUMIFS(Detail!AJ:AJ,Detail!$A:$A,$B453,Detail!$D:$D,10,Detail!$C:$C,3)</f>
        <v>0</v>
      </c>
      <c r="AY453" s="24">
        <f>SUMIFS(Detail!AJ:AJ,Detail!$A:$A,$B453,Detail!$D:$D,10,Detail!$C:$C,4)</f>
        <v>0</v>
      </c>
      <c r="AZ453" s="33">
        <f t="shared" si="786"/>
        <v>0</v>
      </c>
      <c r="BA453" s="24">
        <f>SUMIFS(Detail!AJ:AJ,Detail!$A:$A,$B453,Detail!$D:$D,11,Detail!$C:$C,1)</f>
        <v>0</v>
      </c>
      <c r="BB453" s="24">
        <f>SUMIFS(Detail!AJ:AJ,Detail!$A:$A,$B453,Detail!$D:$D,11,Detail!$C:$C,2)</f>
        <v>0</v>
      </c>
      <c r="BC453" s="24">
        <f>SUMIFS(Detail!AJ:AJ,Detail!$A:$A,$B453,Detail!$D:$D,11,Detail!$C:$C,3)</f>
        <v>0</v>
      </c>
      <c r="BD453" s="24">
        <f>SUMIFS(Detail!AJ:AJ,Detail!$A:$A,$B453,Detail!$D:$D,11,Detail!$C:$C,4)</f>
        <v>0</v>
      </c>
      <c r="BE453" s="33">
        <f t="shared" si="787"/>
        <v>0</v>
      </c>
      <c r="BF453" s="24">
        <f>SUMIFS(Detail!AJ:AJ,Detail!$A:$A,$B453,Detail!$D:$D,12,Detail!$C:$C,1)</f>
        <v>0</v>
      </c>
      <c r="BG453" s="24">
        <f>SUMIFS(Detail!AJ:AJ,Detail!$A:$A,$B453,Detail!$D:$D,12,Detail!$C:$C,2)</f>
        <v>0</v>
      </c>
      <c r="BH453" s="24">
        <f>SUMIFS(Detail!AJ:AJ,Detail!$A:$A,$B453,Detail!$D:$D,12,Detail!$C:$C,3)</f>
        <v>0</v>
      </c>
      <c r="BI453" s="24">
        <f>SUMIFS(Detail!AJ:AJ,Detail!$A:$A,$B453,Detail!$D:$D,12,Detail!$C:$C,4)</f>
        <v>0</v>
      </c>
      <c r="BJ453" s="33">
        <f t="shared" si="788"/>
        <v>0</v>
      </c>
      <c r="BK453" s="24">
        <f>SUMIFS(Detail!AJ:AJ,Detail!$A:$A,$B453,Detail!$D:$D,13,Detail!$C:$C,1)</f>
        <v>0</v>
      </c>
      <c r="BL453" s="24">
        <f>SUMIFS(Detail!AJ:AJ,Detail!$A:$A,$B453,Detail!$D:$D,13,Detail!$C:$C,2)</f>
        <v>0</v>
      </c>
      <c r="BM453" s="24">
        <f>SUMIFS(Detail!AJ:AJ,Detail!$A:$A,$B453,Detail!$D:$D,13,Detail!$C:$C,3)</f>
        <v>0</v>
      </c>
      <c r="BN453" s="24">
        <f>SUMIFS(Detail!AJ:AJ,Detail!$A:$A,$B453,Detail!$D:$D,13,Detail!$C:$C,4)</f>
        <v>0</v>
      </c>
      <c r="BO453" s="33">
        <f t="shared" si="789"/>
        <v>0</v>
      </c>
      <c r="BP453" s="24">
        <f>SUMIFS(Detail!AJ:AJ,Detail!$A:$A,$B453,Detail!$D:$D,14,Detail!$C:$C,1)</f>
        <v>0</v>
      </c>
      <c r="BQ453" s="24">
        <f>SUMIFS(Detail!AJ:AJ,Detail!$A:$A,$B453,Detail!$D:$D,14,Detail!$C:$C,2)</f>
        <v>0</v>
      </c>
      <c r="BR453" s="24">
        <f>SUMIFS(Detail!AJ:AJ,Detail!$A:$A,$B453,Detail!$D:$D,14,Detail!$C:$C,3)</f>
        <v>0</v>
      </c>
      <c r="BS453" s="24">
        <f>SUMIFS(Detail!AJ:AJ,Detail!$A:$A,$B453,Detail!$D:$D,14,Detail!$C:$C,4)</f>
        <v>0</v>
      </c>
      <c r="BT453" s="33">
        <f t="shared" si="790"/>
        <v>0</v>
      </c>
      <c r="BU453" s="24">
        <f>SUMIFS(Detail!AJ:AJ,Detail!$A:$A,$B453,Detail!$D:$D,15,Detail!$C:$C,1)</f>
        <v>0</v>
      </c>
      <c r="BV453" s="24">
        <f>SUMIFS(Detail!AJ:AJ,Detail!$A:$A,$B453,Detail!$D:$D,15,Detail!$C:$C,2)</f>
        <v>0</v>
      </c>
      <c r="BW453" s="24">
        <f>SUMIFS(Detail!AJ:AJ,Detail!$A:$A,$B453,Detail!$D:$D,15,Detail!$C:$C,3)</f>
        <v>0</v>
      </c>
      <c r="BX453" s="24">
        <f>SUMIFS(Detail!AJ:AJ,Detail!$A:$A,$B453,Detail!$D:$D,15,Detail!$C:$C,4)</f>
        <v>0</v>
      </c>
      <c r="BY453" s="33">
        <f t="shared" si="791"/>
        <v>0</v>
      </c>
      <c r="BZ453" s="24">
        <f>SUMIFS(Detail!AJ:AJ,Detail!$A:$A,$B453,Detail!$D:$D,16,Detail!$C:$C,1)</f>
        <v>0</v>
      </c>
      <c r="CA453" s="24">
        <f>SUMIFS(Detail!AJ:AJ,Detail!$A:$A,$B453,Detail!$D:$D,16,Detail!$C:$C,2)</f>
        <v>0</v>
      </c>
      <c r="CB453" s="24">
        <f>SUMIFS(Detail!AJ:AJ,Detail!$A:$A,$B453,Detail!$D:$D,16,Detail!$C:$C,3)</f>
        <v>0</v>
      </c>
      <c r="CC453" s="24">
        <f>SUMIFS(Detail!AJ:AJ,Detail!$A:$A,$B453,Detail!$D:$D,16,Detail!$C:$C,4)</f>
        <v>0</v>
      </c>
      <c r="CD453" s="33">
        <f t="shared" si="792"/>
        <v>0</v>
      </c>
      <c r="CE453" s="24">
        <f>SUMIFS(Detail!AJ:AJ,Detail!$A:$A,$B453,Detail!$D:$D,17,Detail!$C:$C,1)</f>
        <v>0</v>
      </c>
      <c r="CF453" s="24">
        <f>SUMIFS(Detail!AJ:AJ,Detail!$A:$A,$B453,Detail!$D:$D,17,Detail!$C:$C,2)</f>
        <v>0</v>
      </c>
      <c r="CG453" s="24">
        <f>SUMIFS(Detail!AJ:AJ,Detail!$A:$A,$B453,Detail!$D:$D,17,Detail!$C:$C,3)</f>
        <v>0</v>
      </c>
      <c r="CH453" s="24">
        <f>SUMIFS(Detail!AJ:AJ,Detail!$A:$A,$B453,Detail!$D:$D,17,Detail!$C:$C,4)</f>
        <v>0</v>
      </c>
      <c r="CI453" s="33">
        <f t="shared" si="793"/>
        <v>0</v>
      </c>
      <c r="CJ453" s="24">
        <f>SUMIFS(Detail!AJ:AJ,Detail!$A:$A,$B453,Detail!$D:$D,18,Detail!$C:$C,1)</f>
        <v>0</v>
      </c>
      <c r="CK453" s="24">
        <f>SUMIFS(Detail!AJ:AJ,Detail!$A:$A,$B453,Detail!$D:$D,18,Detail!$C:$C,2)</f>
        <v>0</v>
      </c>
      <c r="CL453" s="24">
        <f>SUMIFS(Detail!AJ:AJ,Detail!$A:$A,$B453,Detail!$D:$D,18,Detail!$C:$C,3)</f>
        <v>0</v>
      </c>
      <c r="CM453" s="24">
        <f>SUMIFS(Detail!AJ:AJ,Detail!$A:$A,$B453,Detail!$D:$D,18,Detail!$C:$C,4)</f>
        <v>0</v>
      </c>
      <c r="CN453" s="33">
        <f t="shared" si="794"/>
        <v>0</v>
      </c>
      <c r="CO453" s="24">
        <f>SUMIFS(Detail!AJ:AJ,Detail!$A:$A,$B453,Detail!$D:$D,19,Detail!$C:$C,1)</f>
        <v>0</v>
      </c>
      <c r="CP453" s="24">
        <f>SUMIFS(Detail!AJ:AJ,Detail!$A:$A,$B453,Detail!$D:$D,19,Detail!$C:$C,2)</f>
        <v>0</v>
      </c>
      <c r="CQ453" s="24">
        <f>SUMIFS(Detail!AJ:AJ,Detail!$A:$A,$B453,Detail!$D:$D,19,Detail!$C:$C,3)</f>
        <v>0</v>
      </c>
      <c r="CR453" s="24">
        <f>SUMIFS(Detail!AJ:AJ,Detail!$A:$A,$B453,Detail!$D:$D,19,Detail!$C:$C,4)</f>
        <v>0</v>
      </c>
      <c r="CS453" s="33">
        <f t="shared" si="795"/>
        <v>0</v>
      </c>
      <c r="CT453" s="24">
        <f>SUMIFS(Detail!AJ:AJ,Detail!$A:$A,$B453,Detail!$D:$D,20,Detail!$C:$C,1)</f>
        <v>0</v>
      </c>
      <c r="CU453" s="24">
        <f>SUMIFS(Detail!AJ:AJ,Detail!$A:$A,$B453,Detail!$D:$D,20,Detail!$C:$C,2)</f>
        <v>0</v>
      </c>
      <c r="CV453" s="24">
        <f>SUMIFS(Detail!AJ:AJ,Detail!$A:$A,$B453,Detail!$D:$D,20,Detail!$C:$C,3)</f>
        <v>0</v>
      </c>
      <c r="CW453" s="24">
        <f>SUMIFS(Detail!AJ:AJ,Detail!$A:$A,$B453,Detail!$D:$D,20,Detail!$C:$C,4)</f>
        <v>0</v>
      </c>
      <c r="CX453" s="33">
        <f t="shared" si="796"/>
        <v>0</v>
      </c>
      <c r="CY453" s="24">
        <f>SUMIFS(Detail!AJ:AJ,Detail!$A:$A,$B453,Detail!$D:$D,21,Detail!$C:$C,1)</f>
        <v>0</v>
      </c>
      <c r="CZ453" s="24">
        <f>SUMIFS(Detail!AJ:AJ,Detail!$A:$A,$B453,Detail!$D:$D,21,Detail!$C:$C,2)</f>
        <v>0</v>
      </c>
      <c r="DA453" s="24">
        <f>SUMIFS(Detail!AJ:AJ,Detail!$A:$A,$B453,Detail!$D:$D,21,Detail!$C:$C,3)</f>
        <v>0</v>
      </c>
      <c r="DB453" s="24">
        <f>SUMIFS(Detail!AJ:AJ,Detail!$A:$A,$B453,Detail!$D:$D,21,Detail!$C:$C,4)</f>
        <v>0</v>
      </c>
      <c r="DC453" s="33">
        <f t="shared" si="797"/>
        <v>0</v>
      </c>
      <c r="DD453" s="86">
        <f>SUMIFS(Detail!AJ:AJ,Detail!$A:$A,$B453,Detail!$B:$B,"&gt;60")</f>
        <v>0</v>
      </c>
    </row>
    <row r="454" spans="1:108" x14ac:dyDescent="0.25">
      <c r="A454" t="s">
        <v>5711</v>
      </c>
      <c r="B454" s="32" t="s">
        <v>5126</v>
      </c>
      <c r="C454" s="24">
        <f>SUMIFS(Detail!AJ:AJ,Detail!$A:$A,$B454,Detail!$D:$D,1,Detail!$C:$C,1)</f>
        <v>0</v>
      </c>
      <c r="D454" s="24">
        <f>SUMIFS(Detail!AJ:AJ,Detail!$A:$A,$B454,Detail!$D:$D,1,Detail!$C:$C,2)</f>
        <v>0</v>
      </c>
      <c r="E454" s="24">
        <f>SUMIFS(Detail!AJ:AJ,Detail!$A:$A,$B454,Detail!$D:$D,1,Detail!$C:$C,3)</f>
        <v>0.83333333333333326</v>
      </c>
      <c r="F454" s="24">
        <f>SUMIFS(Detail!AJ:AJ,Detail!$A:$A,$B454,Detail!$D:$D,1,Detail!$C:$C,4)</f>
        <v>3.6666666666666665</v>
      </c>
      <c r="G454" s="33">
        <f t="shared" si="777"/>
        <v>4.5</v>
      </c>
      <c r="H454" s="24">
        <f>SUMIFS(Detail!AJ:AJ,Detail!$A:$A,$B454,Detail!$D:$D,2,Detail!$C:$C,1)</f>
        <v>12.333333333333332</v>
      </c>
      <c r="I454" s="24">
        <f>SUMIFS(Detail!AJ:AJ,Detail!$A:$A,$B454,Detail!$D:$D,2,Detail!$C:$C,2)</f>
        <v>27.333333333333332</v>
      </c>
      <c r="J454" s="24">
        <f>SUMIFS(Detail!AJ:AJ,Detail!$A:$A,$B454,Detail!$D:$D,2,Detail!$C:$C,3)</f>
        <v>44.833333333333336</v>
      </c>
      <c r="K454" s="24">
        <f>SUMIFS(Detail!AJ:AJ,Detail!$A:$A,$B454,Detail!$D:$D,2,Detail!$C:$C,4)</f>
        <v>62</v>
      </c>
      <c r="L454" s="33">
        <f t="shared" si="778"/>
        <v>146.5</v>
      </c>
      <c r="M454" s="24">
        <f>SUMIFS(Detail!AJ:AJ,Detail!$A:$A,$B454,Detail!$D:$D,3,Detail!$C:$C,1)</f>
        <v>67.333333333333343</v>
      </c>
      <c r="N454" s="24">
        <f>SUMIFS(Detail!AJ:AJ,Detail!$A:$A,$B454,Detail!$D:$D,3,Detail!$C:$C,2)</f>
        <v>69.666666666666657</v>
      </c>
      <c r="O454" s="24">
        <f>SUMIFS(Detail!AJ:AJ,Detail!$A:$A,$B454,Detail!$D:$D,3,Detail!$C:$C,3)</f>
        <v>81.333333333333314</v>
      </c>
      <c r="P454" s="24">
        <f>SUMIFS(Detail!AJ:AJ,Detail!$A:$A,$B454,Detail!$D:$D,3,Detail!$C:$C,4)</f>
        <v>98.000000000000057</v>
      </c>
      <c r="Q454" s="33">
        <f t="shared" si="779"/>
        <v>316.33333333333337</v>
      </c>
      <c r="R454" s="24">
        <f>SUMIFS(Detail!AJ:AJ,Detail!$A:$A,$B454,Detail!$D:$D,4,Detail!$C:$C,1)</f>
        <v>124</v>
      </c>
      <c r="S454" s="24">
        <f>SUMIFS(Detail!AJ:AJ,Detail!$A:$A,$B454,Detail!$D:$D,4,Detail!$C:$C,2)</f>
        <v>134.66666666666663</v>
      </c>
      <c r="T454" s="24">
        <f>SUMIFS(Detail!AJ:AJ,Detail!$A:$A,$B454,Detail!$D:$D,4,Detail!$C:$C,3)</f>
        <v>139.33333333333326</v>
      </c>
      <c r="U454" s="24">
        <f>SUMIFS(Detail!AJ:AJ,Detail!$A:$A,$B454,Detail!$D:$D,4,Detail!$C:$C,4)</f>
        <v>162.66666666666652</v>
      </c>
      <c r="V454" s="33">
        <f t="shared" si="780"/>
        <v>560.6666666666664</v>
      </c>
      <c r="W454" s="24">
        <f>SUMIFS(Detail!AJ:AJ,Detail!$A:$A,$B454,Detail!$D:$D,5,Detail!$C:$C,1)</f>
        <v>196</v>
      </c>
      <c r="X454" s="24">
        <f>SUMIFS(Detail!AJ:AJ,Detail!$A:$A,$B454,Detail!$D:$D,5,Detail!$C:$C,2)</f>
        <v>248.00000000000023</v>
      </c>
      <c r="Y454" s="24">
        <f>SUMIFS(Detail!AJ:AJ,Detail!$A:$A,$B454,Detail!$D:$D,5,Detail!$C:$C,3)</f>
        <v>269.33333333333348</v>
      </c>
      <c r="Z454" s="24">
        <f>SUMIFS(Detail!AJ:AJ,Detail!$A:$A,$B454,Detail!$D:$D,5,Detail!$C:$C,4)</f>
        <v>278.66666666666652</v>
      </c>
      <c r="AA454" s="33">
        <f t="shared" si="781"/>
        <v>992.00000000000023</v>
      </c>
      <c r="AB454" s="24">
        <f>SUMIFS(Detail!AJ:AJ,Detail!$A:$A,$B454,Detail!$D:$D,6,Detail!$C:$C,1)</f>
        <v>0</v>
      </c>
      <c r="AC454" s="24">
        <f>SUMIFS(Detail!AJ:AJ,Detail!$A:$A,$B454,Detail!$D:$D,6,Detail!$C:$C,2)</f>
        <v>0</v>
      </c>
      <c r="AD454" s="24">
        <f>SUMIFS(Detail!AJ:AJ,Detail!$A:$A,$B454,Detail!$D:$D,6,Detail!$C:$C,3)</f>
        <v>0</v>
      </c>
      <c r="AE454" s="24">
        <f>SUMIFS(Detail!AJ:AJ,Detail!$A:$A,$B454,Detail!$D:$D,6,Detail!$C:$C,4)</f>
        <v>0</v>
      </c>
      <c r="AF454" s="33">
        <f t="shared" si="782"/>
        <v>0</v>
      </c>
      <c r="AG454" s="24">
        <f>SUMIFS(Detail!AJ:AJ,Detail!$A:$A,$B454,Detail!$D:$D,7,Detail!$C:$C,1)</f>
        <v>0</v>
      </c>
      <c r="AH454" s="24">
        <f>SUMIFS(Detail!AJ:AJ,Detail!$A:$A,$B454,Detail!$D:$D,7,Detail!$C:$C,2)</f>
        <v>0</v>
      </c>
      <c r="AI454" s="24">
        <f>SUMIFS(Detail!AJ:AJ,Detail!$A:$A,$B454,Detail!$D:$D,7,Detail!$C:$C,3)</f>
        <v>0</v>
      </c>
      <c r="AJ454" s="24">
        <f>SUMIFS(Detail!AJ:AJ,Detail!$A:$A,$B454,Detail!$D:$D,7,Detail!$C:$C,4)</f>
        <v>0</v>
      </c>
      <c r="AK454" s="33">
        <f t="shared" si="783"/>
        <v>0</v>
      </c>
      <c r="AL454" s="24">
        <f>SUMIFS(Detail!AJ:AJ,Detail!$A:$A,$B454,Detail!$D:$D,8,Detail!$C:$C,1)</f>
        <v>0</v>
      </c>
      <c r="AM454" s="24">
        <f>SUMIFS(Detail!AJ:AJ,Detail!$A:$A,$B454,Detail!$D:$D,8,Detail!$C:$C,2)</f>
        <v>0</v>
      </c>
      <c r="AN454" s="24">
        <f>SUMIFS(Detail!AJ:AJ,Detail!$A:$A,$B454,Detail!$D:$D,8,Detail!$C:$C,3)</f>
        <v>0</v>
      </c>
      <c r="AO454" s="24">
        <f>SUMIFS(Detail!AJ:AJ,Detail!$A:$A,$B454,Detail!$D:$D,8,Detail!$C:$C,4)</f>
        <v>0</v>
      </c>
      <c r="AP454" s="33">
        <f t="shared" si="784"/>
        <v>0</v>
      </c>
      <c r="AQ454" s="24">
        <f>SUMIFS(Detail!AJ:AJ,Detail!$A:$A,$B454,Detail!$D:$D,9,Detail!$C:$C,1)</f>
        <v>0</v>
      </c>
      <c r="AR454" s="24">
        <f>SUMIFS(Detail!AJ:AJ,Detail!$A:$A,$B454,Detail!$D:$D,9,Detail!$C:$C,2)</f>
        <v>0</v>
      </c>
      <c r="AS454" s="24">
        <f>SUMIFS(Detail!AJ:AJ,Detail!$A:$A,$B454,Detail!$D:$D,9,Detail!$C:$C,3)</f>
        <v>0</v>
      </c>
      <c r="AT454" s="24">
        <f>SUMIFS(Detail!AJ:AJ,Detail!$A:$A,$B454,Detail!$D:$D,9,Detail!$C:$C,4)</f>
        <v>0</v>
      </c>
      <c r="AU454" s="33">
        <f t="shared" si="785"/>
        <v>0</v>
      </c>
      <c r="AV454" s="24">
        <f>SUMIFS(Detail!AJ:AJ,Detail!$A:$A,$B454,Detail!$D:$D,10,Detail!$C:$C,1)</f>
        <v>0</v>
      </c>
      <c r="AW454" s="24">
        <f>SUMIFS(Detail!AJ:AJ,Detail!$A:$A,$B454,Detail!$D:$D,10,Detail!$C:$C,2)</f>
        <v>0</v>
      </c>
      <c r="AX454" s="24">
        <f>SUMIFS(Detail!AJ:AJ,Detail!$A:$A,$B454,Detail!$D:$D,10,Detail!$C:$C,3)</f>
        <v>0</v>
      </c>
      <c r="AY454" s="24">
        <f>SUMIFS(Detail!AJ:AJ,Detail!$A:$A,$B454,Detail!$D:$D,10,Detail!$C:$C,4)</f>
        <v>0</v>
      </c>
      <c r="AZ454" s="33">
        <f t="shared" si="786"/>
        <v>0</v>
      </c>
      <c r="BA454" s="24">
        <f>SUMIFS(Detail!AJ:AJ,Detail!$A:$A,$B454,Detail!$D:$D,11,Detail!$C:$C,1)</f>
        <v>0</v>
      </c>
      <c r="BB454" s="24">
        <f>SUMIFS(Detail!AJ:AJ,Detail!$A:$A,$B454,Detail!$D:$D,11,Detail!$C:$C,2)</f>
        <v>0</v>
      </c>
      <c r="BC454" s="24">
        <f>SUMIFS(Detail!AJ:AJ,Detail!$A:$A,$B454,Detail!$D:$D,11,Detail!$C:$C,3)</f>
        <v>0</v>
      </c>
      <c r="BD454" s="24">
        <f>SUMIFS(Detail!AJ:AJ,Detail!$A:$A,$B454,Detail!$D:$D,11,Detail!$C:$C,4)</f>
        <v>0</v>
      </c>
      <c r="BE454" s="33">
        <f t="shared" si="787"/>
        <v>0</v>
      </c>
      <c r="BF454" s="24">
        <f>SUMIFS(Detail!AJ:AJ,Detail!$A:$A,$B454,Detail!$D:$D,12,Detail!$C:$C,1)</f>
        <v>0</v>
      </c>
      <c r="BG454" s="24">
        <f>SUMIFS(Detail!AJ:AJ,Detail!$A:$A,$B454,Detail!$D:$D,12,Detail!$C:$C,2)</f>
        <v>0</v>
      </c>
      <c r="BH454" s="24">
        <f>SUMIFS(Detail!AJ:AJ,Detail!$A:$A,$B454,Detail!$D:$D,12,Detail!$C:$C,3)</f>
        <v>0</v>
      </c>
      <c r="BI454" s="24">
        <f>SUMIFS(Detail!AJ:AJ,Detail!$A:$A,$B454,Detail!$D:$D,12,Detail!$C:$C,4)</f>
        <v>0</v>
      </c>
      <c r="BJ454" s="33">
        <f t="shared" si="788"/>
        <v>0</v>
      </c>
      <c r="BK454" s="24">
        <f>SUMIFS(Detail!AJ:AJ,Detail!$A:$A,$B454,Detail!$D:$D,13,Detail!$C:$C,1)</f>
        <v>0</v>
      </c>
      <c r="BL454" s="24">
        <f>SUMIFS(Detail!AJ:AJ,Detail!$A:$A,$B454,Detail!$D:$D,13,Detail!$C:$C,2)</f>
        <v>0</v>
      </c>
      <c r="BM454" s="24">
        <f>SUMIFS(Detail!AJ:AJ,Detail!$A:$A,$B454,Detail!$D:$D,13,Detail!$C:$C,3)</f>
        <v>0</v>
      </c>
      <c r="BN454" s="24">
        <f>SUMIFS(Detail!AJ:AJ,Detail!$A:$A,$B454,Detail!$D:$D,13,Detail!$C:$C,4)</f>
        <v>0</v>
      </c>
      <c r="BO454" s="33">
        <f t="shared" si="789"/>
        <v>0</v>
      </c>
      <c r="BP454" s="24">
        <f>SUMIFS(Detail!AJ:AJ,Detail!$A:$A,$B454,Detail!$D:$D,14,Detail!$C:$C,1)</f>
        <v>0</v>
      </c>
      <c r="BQ454" s="24">
        <f>SUMIFS(Detail!AJ:AJ,Detail!$A:$A,$B454,Detail!$D:$D,14,Detail!$C:$C,2)</f>
        <v>0</v>
      </c>
      <c r="BR454" s="24">
        <f>SUMIFS(Detail!AJ:AJ,Detail!$A:$A,$B454,Detail!$D:$D,14,Detail!$C:$C,3)</f>
        <v>0</v>
      </c>
      <c r="BS454" s="24">
        <f>SUMIFS(Detail!AJ:AJ,Detail!$A:$A,$B454,Detail!$D:$D,14,Detail!$C:$C,4)</f>
        <v>0</v>
      </c>
      <c r="BT454" s="33">
        <f t="shared" si="790"/>
        <v>0</v>
      </c>
      <c r="BU454" s="24">
        <f>SUMIFS(Detail!AJ:AJ,Detail!$A:$A,$B454,Detail!$D:$D,15,Detail!$C:$C,1)</f>
        <v>0</v>
      </c>
      <c r="BV454" s="24">
        <f>SUMIFS(Detail!AJ:AJ,Detail!$A:$A,$B454,Detail!$D:$D,15,Detail!$C:$C,2)</f>
        <v>0</v>
      </c>
      <c r="BW454" s="24">
        <f>SUMIFS(Detail!AJ:AJ,Detail!$A:$A,$B454,Detail!$D:$D,15,Detail!$C:$C,3)</f>
        <v>0</v>
      </c>
      <c r="BX454" s="24">
        <f>SUMIFS(Detail!AJ:AJ,Detail!$A:$A,$B454,Detail!$D:$D,15,Detail!$C:$C,4)</f>
        <v>0</v>
      </c>
      <c r="BY454" s="33">
        <f t="shared" si="791"/>
        <v>0</v>
      </c>
      <c r="BZ454" s="24">
        <f>SUMIFS(Detail!AJ:AJ,Detail!$A:$A,$B454,Detail!$D:$D,16,Detail!$C:$C,1)</f>
        <v>0</v>
      </c>
      <c r="CA454" s="24">
        <f>SUMIFS(Detail!AJ:AJ,Detail!$A:$A,$B454,Detail!$D:$D,16,Detail!$C:$C,2)</f>
        <v>0</v>
      </c>
      <c r="CB454" s="24">
        <f>SUMIFS(Detail!AJ:AJ,Detail!$A:$A,$B454,Detail!$D:$D,16,Detail!$C:$C,3)</f>
        <v>0</v>
      </c>
      <c r="CC454" s="24">
        <f>SUMIFS(Detail!AJ:AJ,Detail!$A:$A,$B454,Detail!$D:$D,16,Detail!$C:$C,4)</f>
        <v>0</v>
      </c>
      <c r="CD454" s="33">
        <f t="shared" si="792"/>
        <v>0</v>
      </c>
      <c r="CE454" s="24">
        <f>SUMIFS(Detail!AJ:AJ,Detail!$A:$A,$B454,Detail!$D:$D,17,Detail!$C:$C,1)</f>
        <v>0</v>
      </c>
      <c r="CF454" s="24">
        <f>SUMIFS(Detail!AJ:AJ,Detail!$A:$A,$B454,Detail!$D:$D,17,Detail!$C:$C,2)</f>
        <v>0</v>
      </c>
      <c r="CG454" s="24">
        <f>SUMIFS(Detail!AJ:AJ,Detail!$A:$A,$B454,Detail!$D:$D,17,Detail!$C:$C,3)</f>
        <v>0</v>
      </c>
      <c r="CH454" s="24">
        <f>SUMIFS(Detail!AJ:AJ,Detail!$A:$A,$B454,Detail!$D:$D,17,Detail!$C:$C,4)</f>
        <v>0</v>
      </c>
      <c r="CI454" s="33">
        <f t="shared" si="793"/>
        <v>0</v>
      </c>
      <c r="CJ454" s="24">
        <f>SUMIFS(Detail!AJ:AJ,Detail!$A:$A,$B454,Detail!$D:$D,18,Detail!$C:$C,1)</f>
        <v>0</v>
      </c>
      <c r="CK454" s="24">
        <f>SUMIFS(Detail!AJ:AJ,Detail!$A:$A,$B454,Detail!$D:$D,18,Detail!$C:$C,2)</f>
        <v>0</v>
      </c>
      <c r="CL454" s="24">
        <f>SUMIFS(Detail!AJ:AJ,Detail!$A:$A,$B454,Detail!$D:$D,18,Detail!$C:$C,3)</f>
        <v>0</v>
      </c>
      <c r="CM454" s="24">
        <f>SUMIFS(Detail!AJ:AJ,Detail!$A:$A,$B454,Detail!$D:$D,18,Detail!$C:$C,4)</f>
        <v>0</v>
      </c>
      <c r="CN454" s="33">
        <f t="shared" si="794"/>
        <v>0</v>
      </c>
      <c r="CO454" s="24">
        <f>SUMIFS(Detail!AJ:AJ,Detail!$A:$A,$B454,Detail!$D:$D,19,Detail!$C:$C,1)</f>
        <v>0</v>
      </c>
      <c r="CP454" s="24">
        <f>SUMIFS(Detail!AJ:AJ,Detail!$A:$A,$B454,Detail!$D:$D,19,Detail!$C:$C,2)</f>
        <v>0</v>
      </c>
      <c r="CQ454" s="24">
        <f>SUMIFS(Detail!AJ:AJ,Detail!$A:$A,$B454,Detail!$D:$D,19,Detail!$C:$C,3)</f>
        <v>0</v>
      </c>
      <c r="CR454" s="24">
        <f>SUMIFS(Detail!AJ:AJ,Detail!$A:$A,$B454,Detail!$D:$D,19,Detail!$C:$C,4)</f>
        <v>0</v>
      </c>
      <c r="CS454" s="33">
        <f t="shared" si="795"/>
        <v>0</v>
      </c>
      <c r="CT454" s="24">
        <f>SUMIFS(Detail!AJ:AJ,Detail!$A:$A,$B454,Detail!$D:$D,20,Detail!$C:$C,1)</f>
        <v>0</v>
      </c>
      <c r="CU454" s="24">
        <f>SUMIFS(Detail!AJ:AJ,Detail!$A:$A,$B454,Detail!$D:$D,20,Detail!$C:$C,2)</f>
        <v>0</v>
      </c>
      <c r="CV454" s="24">
        <f>SUMIFS(Detail!AJ:AJ,Detail!$A:$A,$B454,Detail!$D:$D,20,Detail!$C:$C,3)</f>
        <v>0</v>
      </c>
      <c r="CW454" s="24">
        <f>SUMIFS(Detail!AJ:AJ,Detail!$A:$A,$B454,Detail!$D:$D,20,Detail!$C:$C,4)</f>
        <v>0</v>
      </c>
      <c r="CX454" s="33">
        <f t="shared" si="796"/>
        <v>0</v>
      </c>
      <c r="CY454" s="24">
        <f>SUMIFS(Detail!AJ:AJ,Detail!$A:$A,$B454,Detail!$D:$D,21,Detail!$C:$C,1)</f>
        <v>0</v>
      </c>
      <c r="CZ454" s="24">
        <f>SUMIFS(Detail!AJ:AJ,Detail!$A:$A,$B454,Detail!$D:$D,21,Detail!$C:$C,2)</f>
        <v>0</v>
      </c>
      <c r="DA454" s="24">
        <f>SUMIFS(Detail!AJ:AJ,Detail!$A:$A,$B454,Detail!$D:$D,21,Detail!$C:$C,3)</f>
        <v>0</v>
      </c>
      <c r="DB454" s="24">
        <f>SUMIFS(Detail!AJ:AJ,Detail!$A:$A,$B454,Detail!$D:$D,21,Detail!$C:$C,4)</f>
        <v>0</v>
      </c>
      <c r="DC454" s="33">
        <f t="shared" si="797"/>
        <v>0</v>
      </c>
      <c r="DD454" s="86">
        <f>SUMIFS(Detail!AJ:AJ,Detail!$A:$A,$B454,Detail!$B:$B,"&gt;60")</f>
        <v>0</v>
      </c>
    </row>
    <row r="455" spans="1:108" x14ac:dyDescent="0.25">
      <c r="A455" t="s">
        <v>5712</v>
      </c>
      <c r="B455" s="32" t="s">
        <v>5127</v>
      </c>
      <c r="C455" s="24">
        <f>SUMIFS(Detail!AJ:AJ,Detail!$A:$A,$B455,Detail!$D:$D,1,Detail!$C:$C,1)</f>
        <v>0</v>
      </c>
      <c r="D455" s="24">
        <f>SUMIFS(Detail!AJ:AJ,Detail!$A:$A,$B455,Detail!$D:$D,1,Detail!$C:$C,2)</f>
        <v>0</v>
      </c>
      <c r="E455" s="24">
        <f>SUMIFS(Detail!AJ:AJ,Detail!$A:$A,$B455,Detail!$D:$D,1,Detail!$C:$C,3)</f>
        <v>0</v>
      </c>
      <c r="F455" s="24">
        <f>SUMIFS(Detail!AJ:AJ,Detail!$A:$A,$B455,Detail!$D:$D,1,Detail!$C:$C,4)</f>
        <v>0.5</v>
      </c>
      <c r="G455" s="33">
        <f t="shared" si="777"/>
        <v>0.5</v>
      </c>
      <c r="H455" s="24">
        <f>SUMIFS(Detail!AJ:AJ,Detail!$A:$A,$B455,Detail!$D:$D,2,Detail!$C:$C,1)</f>
        <v>2.5</v>
      </c>
      <c r="I455" s="24">
        <f>SUMIFS(Detail!AJ:AJ,Detail!$A:$A,$B455,Detail!$D:$D,2,Detail!$C:$C,2)</f>
        <v>6.75</v>
      </c>
      <c r="J455" s="24">
        <f>SUMIFS(Detail!AJ:AJ,Detail!$A:$A,$B455,Detail!$D:$D,2,Detail!$C:$C,3)</f>
        <v>12.75</v>
      </c>
      <c r="K455" s="24">
        <f>SUMIFS(Detail!AJ:AJ,Detail!$A:$A,$B455,Detail!$D:$D,2,Detail!$C:$C,4)</f>
        <v>18.5</v>
      </c>
      <c r="L455" s="33">
        <f t="shared" si="778"/>
        <v>40.5</v>
      </c>
      <c r="M455" s="24">
        <f>SUMIFS(Detail!AJ:AJ,Detail!$A:$A,$B455,Detail!$D:$D,3,Detail!$C:$C,1)</f>
        <v>20.499999999999993</v>
      </c>
      <c r="N455" s="24">
        <f>SUMIFS(Detail!AJ:AJ,Detail!$A:$A,$B455,Detail!$D:$D,3,Detail!$C:$C,2)</f>
        <v>20.250000000000007</v>
      </c>
      <c r="O455" s="24">
        <f>SUMIFS(Detail!AJ:AJ,Detail!$A:$A,$B455,Detail!$D:$D,3,Detail!$C:$C,3)</f>
        <v>22.75</v>
      </c>
      <c r="P455" s="24">
        <f>SUMIFS(Detail!AJ:AJ,Detail!$A:$A,$B455,Detail!$D:$D,3,Detail!$C:$C,4)</f>
        <v>28.5</v>
      </c>
      <c r="Q455" s="33">
        <f t="shared" si="779"/>
        <v>92</v>
      </c>
      <c r="R455" s="24">
        <f>SUMIFS(Detail!AJ:AJ,Detail!$A:$A,$B455,Detail!$D:$D,4,Detail!$C:$C,1)</f>
        <v>37</v>
      </c>
      <c r="S455" s="24">
        <f>SUMIFS(Detail!AJ:AJ,Detail!$A:$A,$B455,Detail!$D:$D,4,Detail!$C:$C,2)</f>
        <v>41</v>
      </c>
      <c r="T455" s="24">
        <f>SUMIFS(Detail!AJ:AJ,Detail!$A:$A,$B455,Detail!$D:$D,4,Detail!$C:$C,3)</f>
        <v>40.5</v>
      </c>
      <c r="U455" s="24">
        <f>SUMIFS(Detail!AJ:AJ,Detail!$A:$A,$B455,Detail!$D:$D,4,Detail!$C:$C,4)</f>
        <v>45.500000000000057</v>
      </c>
      <c r="V455" s="33">
        <f t="shared" si="780"/>
        <v>164.00000000000006</v>
      </c>
      <c r="W455" s="24">
        <f>SUMIFS(Detail!AJ:AJ,Detail!$A:$A,$B455,Detail!$D:$D,5,Detail!$C:$C,1)</f>
        <v>57</v>
      </c>
      <c r="X455" s="24">
        <f>SUMIFS(Detail!AJ:AJ,Detail!$A:$A,$B455,Detail!$D:$D,5,Detail!$C:$C,2)</f>
        <v>74.000000000000057</v>
      </c>
      <c r="Y455" s="24">
        <f>SUMIFS(Detail!AJ:AJ,Detail!$A:$A,$B455,Detail!$D:$D,5,Detail!$C:$C,3)</f>
        <v>82</v>
      </c>
      <c r="Z455" s="24">
        <f>SUMIFS(Detail!AJ:AJ,Detail!$A:$A,$B455,Detail!$D:$D,5,Detail!$C:$C,4)</f>
        <v>81</v>
      </c>
      <c r="AA455" s="33">
        <f t="shared" si="781"/>
        <v>294.00000000000006</v>
      </c>
      <c r="AB455" s="24">
        <f>SUMIFS(Detail!AJ:AJ,Detail!$A:$A,$B455,Detail!$D:$D,6,Detail!$C:$C,1)</f>
        <v>0</v>
      </c>
      <c r="AC455" s="24">
        <f>SUMIFS(Detail!AJ:AJ,Detail!$A:$A,$B455,Detail!$D:$D,6,Detail!$C:$C,2)</f>
        <v>0</v>
      </c>
      <c r="AD455" s="24">
        <f>SUMIFS(Detail!AJ:AJ,Detail!$A:$A,$B455,Detail!$D:$D,6,Detail!$C:$C,3)</f>
        <v>0</v>
      </c>
      <c r="AE455" s="24">
        <f>SUMIFS(Detail!AJ:AJ,Detail!$A:$A,$B455,Detail!$D:$D,6,Detail!$C:$C,4)</f>
        <v>0</v>
      </c>
      <c r="AF455" s="33">
        <f t="shared" si="782"/>
        <v>0</v>
      </c>
      <c r="AG455" s="24">
        <f>SUMIFS(Detail!AJ:AJ,Detail!$A:$A,$B455,Detail!$D:$D,7,Detail!$C:$C,1)</f>
        <v>0</v>
      </c>
      <c r="AH455" s="24">
        <f>SUMIFS(Detail!AJ:AJ,Detail!$A:$A,$B455,Detail!$D:$D,7,Detail!$C:$C,2)</f>
        <v>0</v>
      </c>
      <c r="AI455" s="24">
        <f>SUMIFS(Detail!AJ:AJ,Detail!$A:$A,$B455,Detail!$D:$D,7,Detail!$C:$C,3)</f>
        <v>0</v>
      </c>
      <c r="AJ455" s="24">
        <f>SUMIFS(Detail!AJ:AJ,Detail!$A:$A,$B455,Detail!$D:$D,7,Detail!$C:$C,4)</f>
        <v>0</v>
      </c>
      <c r="AK455" s="33">
        <f t="shared" si="783"/>
        <v>0</v>
      </c>
      <c r="AL455" s="24">
        <f>SUMIFS(Detail!AJ:AJ,Detail!$A:$A,$B455,Detail!$D:$D,8,Detail!$C:$C,1)</f>
        <v>0</v>
      </c>
      <c r="AM455" s="24">
        <f>SUMIFS(Detail!AJ:AJ,Detail!$A:$A,$B455,Detail!$D:$D,8,Detail!$C:$C,2)</f>
        <v>0</v>
      </c>
      <c r="AN455" s="24">
        <f>SUMIFS(Detail!AJ:AJ,Detail!$A:$A,$B455,Detail!$D:$D,8,Detail!$C:$C,3)</f>
        <v>0</v>
      </c>
      <c r="AO455" s="24">
        <f>SUMIFS(Detail!AJ:AJ,Detail!$A:$A,$B455,Detail!$D:$D,8,Detail!$C:$C,4)</f>
        <v>0</v>
      </c>
      <c r="AP455" s="33">
        <f t="shared" si="784"/>
        <v>0</v>
      </c>
      <c r="AQ455" s="24">
        <f>SUMIFS(Detail!AJ:AJ,Detail!$A:$A,$B455,Detail!$D:$D,9,Detail!$C:$C,1)</f>
        <v>0</v>
      </c>
      <c r="AR455" s="24">
        <f>SUMIFS(Detail!AJ:AJ,Detail!$A:$A,$B455,Detail!$D:$D,9,Detail!$C:$C,2)</f>
        <v>0</v>
      </c>
      <c r="AS455" s="24">
        <f>SUMIFS(Detail!AJ:AJ,Detail!$A:$A,$B455,Detail!$D:$D,9,Detail!$C:$C,3)</f>
        <v>0</v>
      </c>
      <c r="AT455" s="24">
        <f>SUMIFS(Detail!AJ:AJ,Detail!$A:$A,$B455,Detail!$D:$D,9,Detail!$C:$C,4)</f>
        <v>0</v>
      </c>
      <c r="AU455" s="33">
        <f t="shared" si="785"/>
        <v>0</v>
      </c>
      <c r="AV455" s="24">
        <f>SUMIFS(Detail!AJ:AJ,Detail!$A:$A,$B455,Detail!$D:$D,10,Detail!$C:$C,1)</f>
        <v>0</v>
      </c>
      <c r="AW455" s="24">
        <f>SUMIFS(Detail!AJ:AJ,Detail!$A:$A,$B455,Detail!$D:$D,10,Detail!$C:$C,2)</f>
        <v>0</v>
      </c>
      <c r="AX455" s="24">
        <f>SUMIFS(Detail!AJ:AJ,Detail!$A:$A,$B455,Detail!$D:$D,10,Detail!$C:$C,3)</f>
        <v>0</v>
      </c>
      <c r="AY455" s="24">
        <f>SUMIFS(Detail!AJ:AJ,Detail!$A:$A,$B455,Detail!$D:$D,10,Detail!$C:$C,4)</f>
        <v>0</v>
      </c>
      <c r="AZ455" s="33">
        <f t="shared" si="786"/>
        <v>0</v>
      </c>
      <c r="BA455" s="24">
        <f>SUMIFS(Detail!AJ:AJ,Detail!$A:$A,$B455,Detail!$D:$D,11,Detail!$C:$C,1)</f>
        <v>0</v>
      </c>
      <c r="BB455" s="24">
        <f>SUMIFS(Detail!AJ:AJ,Detail!$A:$A,$B455,Detail!$D:$D,11,Detail!$C:$C,2)</f>
        <v>0</v>
      </c>
      <c r="BC455" s="24">
        <f>SUMIFS(Detail!AJ:AJ,Detail!$A:$A,$B455,Detail!$D:$D,11,Detail!$C:$C,3)</f>
        <v>0</v>
      </c>
      <c r="BD455" s="24">
        <f>SUMIFS(Detail!AJ:AJ,Detail!$A:$A,$B455,Detail!$D:$D,11,Detail!$C:$C,4)</f>
        <v>0</v>
      </c>
      <c r="BE455" s="33">
        <f t="shared" si="787"/>
        <v>0</v>
      </c>
      <c r="BF455" s="24">
        <f>SUMIFS(Detail!AJ:AJ,Detail!$A:$A,$B455,Detail!$D:$D,12,Detail!$C:$C,1)</f>
        <v>0</v>
      </c>
      <c r="BG455" s="24">
        <f>SUMIFS(Detail!AJ:AJ,Detail!$A:$A,$B455,Detail!$D:$D,12,Detail!$C:$C,2)</f>
        <v>0</v>
      </c>
      <c r="BH455" s="24">
        <f>SUMIFS(Detail!AJ:AJ,Detail!$A:$A,$B455,Detail!$D:$D,12,Detail!$C:$C,3)</f>
        <v>0</v>
      </c>
      <c r="BI455" s="24">
        <f>SUMIFS(Detail!AJ:AJ,Detail!$A:$A,$B455,Detail!$D:$D,12,Detail!$C:$C,4)</f>
        <v>0</v>
      </c>
      <c r="BJ455" s="33">
        <f t="shared" si="788"/>
        <v>0</v>
      </c>
      <c r="BK455" s="24">
        <f>SUMIFS(Detail!AJ:AJ,Detail!$A:$A,$B455,Detail!$D:$D,13,Detail!$C:$C,1)</f>
        <v>0</v>
      </c>
      <c r="BL455" s="24">
        <f>SUMIFS(Detail!AJ:AJ,Detail!$A:$A,$B455,Detail!$D:$D,13,Detail!$C:$C,2)</f>
        <v>0</v>
      </c>
      <c r="BM455" s="24">
        <f>SUMIFS(Detail!AJ:AJ,Detail!$A:$A,$B455,Detail!$D:$D,13,Detail!$C:$C,3)</f>
        <v>0</v>
      </c>
      <c r="BN455" s="24">
        <f>SUMIFS(Detail!AJ:AJ,Detail!$A:$A,$B455,Detail!$D:$D,13,Detail!$C:$C,4)</f>
        <v>0</v>
      </c>
      <c r="BO455" s="33">
        <f t="shared" si="789"/>
        <v>0</v>
      </c>
      <c r="BP455" s="24">
        <f>SUMIFS(Detail!AJ:AJ,Detail!$A:$A,$B455,Detail!$D:$D,14,Detail!$C:$C,1)</f>
        <v>0</v>
      </c>
      <c r="BQ455" s="24">
        <f>SUMIFS(Detail!AJ:AJ,Detail!$A:$A,$B455,Detail!$D:$D,14,Detail!$C:$C,2)</f>
        <v>0</v>
      </c>
      <c r="BR455" s="24">
        <f>SUMIFS(Detail!AJ:AJ,Detail!$A:$A,$B455,Detail!$D:$D,14,Detail!$C:$C,3)</f>
        <v>0</v>
      </c>
      <c r="BS455" s="24">
        <f>SUMIFS(Detail!AJ:AJ,Detail!$A:$A,$B455,Detail!$D:$D,14,Detail!$C:$C,4)</f>
        <v>0</v>
      </c>
      <c r="BT455" s="33">
        <f t="shared" si="790"/>
        <v>0</v>
      </c>
      <c r="BU455" s="24">
        <f>SUMIFS(Detail!AJ:AJ,Detail!$A:$A,$B455,Detail!$D:$D,15,Detail!$C:$C,1)</f>
        <v>0</v>
      </c>
      <c r="BV455" s="24">
        <f>SUMIFS(Detail!AJ:AJ,Detail!$A:$A,$B455,Detail!$D:$D,15,Detail!$C:$C,2)</f>
        <v>0</v>
      </c>
      <c r="BW455" s="24">
        <f>SUMIFS(Detail!AJ:AJ,Detail!$A:$A,$B455,Detail!$D:$D,15,Detail!$C:$C,3)</f>
        <v>0</v>
      </c>
      <c r="BX455" s="24">
        <f>SUMIFS(Detail!AJ:AJ,Detail!$A:$A,$B455,Detail!$D:$D,15,Detail!$C:$C,4)</f>
        <v>0</v>
      </c>
      <c r="BY455" s="33">
        <f t="shared" si="791"/>
        <v>0</v>
      </c>
      <c r="BZ455" s="24">
        <f>SUMIFS(Detail!AJ:AJ,Detail!$A:$A,$B455,Detail!$D:$D,16,Detail!$C:$C,1)</f>
        <v>0</v>
      </c>
      <c r="CA455" s="24">
        <f>SUMIFS(Detail!AJ:AJ,Detail!$A:$A,$B455,Detail!$D:$D,16,Detail!$C:$C,2)</f>
        <v>0</v>
      </c>
      <c r="CB455" s="24">
        <f>SUMIFS(Detail!AJ:AJ,Detail!$A:$A,$B455,Detail!$D:$D,16,Detail!$C:$C,3)</f>
        <v>0</v>
      </c>
      <c r="CC455" s="24">
        <f>SUMIFS(Detail!AJ:AJ,Detail!$A:$A,$B455,Detail!$D:$D,16,Detail!$C:$C,4)</f>
        <v>0</v>
      </c>
      <c r="CD455" s="33">
        <f t="shared" si="792"/>
        <v>0</v>
      </c>
      <c r="CE455" s="24">
        <f>SUMIFS(Detail!AJ:AJ,Detail!$A:$A,$B455,Detail!$D:$D,17,Detail!$C:$C,1)</f>
        <v>0</v>
      </c>
      <c r="CF455" s="24">
        <f>SUMIFS(Detail!AJ:AJ,Detail!$A:$A,$B455,Detail!$D:$D,17,Detail!$C:$C,2)</f>
        <v>0</v>
      </c>
      <c r="CG455" s="24">
        <f>SUMIFS(Detail!AJ:AJ,Detail!$A:$A,$B455,Detail!$D:$D,17,Detail!$C:$C,3)</f>
        <v>0</v>
      </c>
      <c r="CH455" s="24">
        <f>SUMIFS(Detail!AJ:AJ,Detail!$A:$A,$B455,Detail!$D:$D,17,Detail!$C:$C,4)</f>
        <v>0</v>
      </c>
      <c r="CI455" s="33">
        <f t="shared" si="793"/>
        <v>0</v>
      </c>
      <c r="CJ455" s="24">
        <f>SUMIFS(Detail!AJ:AJ,Detail!$A:$A,$B455,Detail!$D:$D,18,Detail!$C:$C,1)</f>
        <v>0</v>
      </c>
      <c r="CK455" s="24">
        <f>SUMIFS(Detail!AJ:AJ,Detail!$A:$A,$B455,Detail!$D:$D,18,Detail!$C:$C,2)</f>
        <v>0</v>
      </c>
      <c r="CL455" s="24">
        <f>SUMIFS(Detail!AJ:AJ,Detail!$A:$A,$B455,Detail!$D:$D,18,Detail!$C:$C,3)</f>
        <v>0</v>
      </c>
      <c r="CM455" s="24">
        <f>SUMIFS(Detail!AJ:AJ,Detail!$A:$A,$B455,Detail!$D:$D,18,Detail!$C:$C,4)</f>
        <v>0</v>
      </c>
      <c r="CN455" s="33">
        <f t="shared" si="794"/>
        <v>0</v>
      </c>
      <c r="CO455" s="24">
        <f>SUMIFS(Detail!AJ:AJ,Detail!$A:$A,$B455,Detail!$D:$D,19,Detail!$C:$C,1)</f>
        <v>0</v>
      </c>
      <c r="CP455" s="24">
        <f>SUMIFS(Detail!AJ:AJ,Detail!$A:$A,$B455,Detail!$D:$D,19,Detail!$C:$C,2)</f>
        <v>0</v>
      </c>
      <c r="CQ455" s="24">
        <f>SUMIFS(Detail!AJ:AJ,Detail!$A:$A,$B455,Detail!$D:$D,19,Detail!$C:$C,3)</f>
        <v>0</v>
      </c>
      <c r="CR455" s="24">
        <f>SUMIFS(Detail!AJ:AJ,Detail!$A:$A,$B455,Detail!$D:$D,19,Detail!$C:$C,4)</f>
        <v>0</v>
      </c>
      <c r="CS455" s="33">
        <f t="shared" si="795"/>
        <v>0</v>
      </c>
      <c r="CT455" s="24">
        <f>SUMIFS(Detail!AJ:AJ,Detail!$A:$A,$B455,Detail!$D:$D,20,Detail!$C:$C,1)</f>
        <v>0</v>
      </c>
      <c r="CU455" s="24">
        <f>SUMIFS(Detail!AJ:AJ,Detail!$A:$A,$B455,Detail!$D:$D,20,Detail!$C:$C,2)</f>
        <v>0</v>
      </c>
      <c r="CV455" s="24">
        <f>SUMIFS(Detail!AJ:AJ,Detail!$A:$A,$B455,Detail!$D:$D,20,Detail!$C:$C,3)</f>
        <v>0</v>
      </c>
      <c r="CW455" s="24">
        <f>SUMIFS(Detail!AJ:AJ,Detail!$A:$A,$B455,Detail!$D:$D,20,Detail!$C:$C,4)</f>
        <v>0</v>
      </c>
      <c r="CX455" s="33">
        <f t="shared" si="796"/>
        <v>0</v>
      </c>
      <c r="CY455" s="24">
        <f>SUMIFS(Detail!AJ:AJ,Detail!$A:$A,$B455,Detail!$D:$D,21,Detail!$C:$C,1)</f>
        <v>0</v>
      </c>
      <c r="CZ455" s="24">
        <f>SUMIFS(Detail!AJ:AJ,Detail!$A:$A,$B455,Detail!$D:$D,21,Detail!$C:$C,2)</f>
        <v>0</v>
      </c>
      <c r="DA455" s="24">
        <f>SUMIFS(Detail!AJ:AJ,Detail!$A:$A,$B455,Detail!$D:$D,21,Detail!$C:$C,3)</f>
        <v>0</v>
      </c>
      <c r="DB455" s="24">
        <f>SUMIFS(Detail!AJ:AJ,Detail!$A:$A,$B455,Detail!$D:$D,21,Detail!$C:$C,4)</f>
        <v>0</v>
      </c>
      <c r="DC455" s="33">
        <f t="shared" si="797"/>
        <v>0</v>
      </c>
      <c r="DD455" s="86">
        <f>SUMIFS(Detail!AJ:AJ,Detail!$A:$A,$B455,Detail!$B:$B,"&gt;60")</f>
        <v>0</v>
      </c>
    </row>
    <row r="456" spans="1:108" x14ac:dyDescent="0.25">
      <c r="A456" t="s">
        <v>5713</v>
      </c>
      <c r="B456" s="32" t="s">
        <v>5128</v>
      </c>
      <c r="C456" s="24">
        <f>SUMIFS(Detail!AJ:AJ,Detail!$A:$A,$B456,Detail!$D:$D,1,Detail!$C:$C,1)</f>
        <v>0</v>
      </c>
      <c r="D456" s="24">
        <f>SUMIFS(Detail!AJ:AJ,Detail!$A:$A,$B456,Detail!$D:$D,1,Detail!$C:$C,2)</f>
        <v>0</v>
      </c>
      <c r="E456" s="24">
        <f>SUMIFS(Detail!AJ:AJ,Detail!$A:$A,$B456,Detail!$D:$D,1,Detail!$C:$C,3)</f>
        <v>0</v>
      </c>
      <c r="F456" s="24">
        <f>SUMIFS(Detail!AJ:AJ,Detail!$A:$A,$B456,Detail!$D:$D,1,Detail!$C:$C,4)</f>
        <v>0</v>
      </c>
      <c r="G456" s="33">
        <f t="shared" si="777"/>
        <v>0</v>
      </c>
      <c r="H456" s="24">
        <f>SUMIFS(Detail!AJ:AJ,Detail!$A:$A,$B456,Detail!$D:$D,2,Detail!$C:$C,1)</f>
        <v>6.2499999999999991</v>
      </c>
      <c r="I456" s="24">
        <f>SUMIFS(Detail!AJ:AJ,Detail!$A:$A,$B456,Detail!$D:$D,2,Detail!$C:$C,2)</f>
        <v>37.5</v>
      </c>
      <c r="J456" s="24">
        <f>SUMIFS(Detail!AJ:AJ,Detail!$A:$A,$B456,Detail!$D:$D,2,Detail!$C:$C,3)</f>
        <v>162.5</v>
      </c>
      <c r="K456" s="24">
        <f>SUMIFS(Detail!AJ:AJ,Detail!$A:$A,$B456,Detail!$D:$D,2,Detail!$C:$C,4)</f>
        <v>382.5</v>
      </c>
      <c r="L456" s="33">
        <f t="shared" si="778"/>
        <v>588.75</v>
      </c>
      <c r="M456" s="24">
        <f>SUMIFS(Detail!AJ:AJ,Detail!$A:$A,$B456,Detail!$D:$D,3,Detail!$C:$C,1)</f>
        <v>640.25</v>
      </c>
      <c r="N456" s="24">
        <f>SUMIFS(Detail!AJ:AJ,Detail!$A:$A,$B456,Detail!$D:$D,3,Detail!$C:$C,2)</f>
        <v>925.79999999999973</v>
      </c>
      <c r="O456" s="24">
        <f>SUMIFS(Detail!AJ:AJ,Detail!$A:$A,$B456,Detail!$D:$D,3,Detail!$C:$C,3)</f>
        <v>1180.9599999999996</v>
      </c>
      <c r="P456" s="24">
        <f>SUMIFS(Detail!AJ:AJ,Detail!$A:$A,$B456,Detail!$D:$D,3,Detail!$C:$C,4)</f>
        <v>1417.152</v>
      </c>
      <c r="Q456" s="33">
        <f t="shared" si="779"/>
        <v>4164.1619999999994</v>
      </c>
      <c r="R456" s="24">
        <f>SUMIFS(Detail!AJ:AJ,Detail!$A:$A,$B456,Detail!$D:$D,4,Detail!$C:$C,1)</f>
        <v>1700.5824000000002</v>
      </c>
      <c r="S456" s="24">
        <f>SUMIFS(Detail!AJ:AJ,Detail!$A:$A,$B456,Detail!$D:$D,4,Detail!$C:$C,2)</f>
        <v>2040.6988799999999</v>
      </c>
      <c r="T456" s="24">
        <f>SUMIFS(Detail!AJ:AJ,Detail!$A:$A,$B456,Detail!$D:$D,4,Detail!$C:$C,3)</f>
        <v>2448.8386559999999</v>
      </c>
      <c r="U456" s="24">
        <f>SUMIFS(Detail!AJ:AJ,Detail!$A:$A,$B456,Detail!$D:$D,4,Detail!$C:$C,4)</f>
        <v>2938.6063871999995</v>
      </c>
      <c r="V456" s="33">
        <f t="shared" si="780"/>
        <v>9128.7263232000005</v>
      </c>
      <c r="W456" s="24">
        <f>SUMIFS(Detail!AJ:AJ,Detail!$A:$A,$B456,Detail!$D:$D,5,Detail!$C:$C,1)</f>
        <v>3526.3276646399991</v>
      </c>
      <c r="X456" s="24">
        <f>SUMIFS(Detail!AJ:AJ,Detail!$A:$A,$B456,Detail!$D:$D,5,Detail!$C:$C,2)</f>
        <v>4231.5931975679996</v>
      </c>
      <c r="Y456" s="24">
        <f>SUMIFS(Detail!AJ:AJ,Detail!$A:$A,$B456,Detail!$D:$D,5,Detail!$C:$C,3)</f>
        <v>5077.9118370815995</v>
      </c>
      <c r="Z456" s="24">
        <f>SUMIFS(Detail!AJ:AJ,Detail!$A:$A,$B456,Detail!$D:$D,5,Detail!$C:$C,4)</f>
        <v>6093.494204497918</v>
      </c>
      <c r="AA456" s="33">
        <f t="shared" si="781"/>
        <v>18929.326903787514</v>
      </c>
      <c r="AB456" s="24">
        <f>SUMIFS(Detail!AJ:AJ,Detail!$A:$A,$B456,Detail!$D:$D,6,Detail!$C:$C,1)</f>
        <v>0</v>
      </c>
      <c r="AC456" s="24">
        <f>SUMIFS(Detail!AJ:AJ,Detail!$A:$A,$B456,Detail!$D:$D,6,Detail!$C:$C,2)</f>
        <v>0</v>
      </c>
      <c r="AD456" s="24">
        <f>SUMIFS(Detail!AJ:AJ,Detail!$A:$A,$B456,Detail!$D:$D,6,Detail!$C:$C,3)</f>
        <v>0</v>
      </c>
      <c r="AE456" s="24">
        <f>SUMIFS(Detail!AJ:AJ,Detail!$A:$A,$B456,Detail!$D:$D,6,Detail!$C:$C,4)</f>
        <v>0</v>
      </c>
      <c r="AF456" s="33">
        <f t="shared" si="782"/>
        <v>0</v>
      </c>
      <c r="AG456" s="24">
        <f>SUMIFS(Detail!AJ:AJ,Detail!$A:$A,$B456,Detail!$D:$D,7,Detail!$C:$C,1)</f>
        <v>0</v>
      </c>
      <c r="AH456" s="24">
        <f>SUMIFS(Detail!AJ:AJ,Detail!$A:$A,$B456,Detail!$D:$D,7,Detail!$C:$C,2)</f>
        <v>0</v>
      </c>
      <c r="AI456" s="24">
        <f>SUMIFS(Detail!AJ:AJ,Detail!$A:$A,$B456,Detail!$D:$D,7,Detail!$C:$C,3)</f>
        <v>0</v>
      </c>
      <c r="AJ456" s="24">
        <f>SUMIFS(Detail!AJ:AJ,Detail!$A:$A,$B456,Detail!$D:$D,7,Detail!$C:$C,4)</f>
        <v>0</v>
      </c>
      <c r="AK456" s="33">
        <f t="shared" si="783"/>
        <v>0</v>
      </c>
      <c r="AL456" s="24">
        <f>SUMIFS(Detail!AJ:AJ,Detail!$A:$A,$B456,Detail!$D:$D,8,Detail!$C:$C,1)</f>
        <v>0</v>
      </c>
      <c r="AM456" s="24">
        <f>SUMIFS(Detail!AJ:AJ,Detail!$A:$A,$B456,Detail!$D:$D,8,Detail!$C:$C,2)</f>
        <v>0</v>
      </c>
      <c r="AN456" s="24">
        <f>SUMIFS(Detail!AJ:AJ,Detail!$A:$A,$B456,Detail!$D:$D,8,Detail!$C:$C,3)</f>
        <v>0</v>
      </c>
      <c r="AO456" s="24">
        <f>SUMIFS(Detail!AJ:AJ,Detail!$A:$A,$B456,Detail!$D:$D,8,Detail!$C:$C,4)</f>
        <v>0</v>
      </c>
      <c r="AP456" s="33">
        <f t="shared" si="784"/>
        <v>0</v>
      </c>
      <c r="AQ456" s="24">
        <f>SUMIFS(Detail!AJ:AJ,Detail!$A:$A,$B456,Detail!$D:$D,9,Detail!$C:$C,1)</f>
        <v>0</v>
      </c>
      <c r="AR456" s="24">
        <f>SUMIFS(Detail!AJ:AJ,Detail!$A:$A,$B456,Detail!$D:$D,9,Detail!$C:$C,2)</f>
        <v>0</v>
      </c>
      <c r="AS456" s="24">
        <f>SUMIFS(Detail!AJ:AJ,Detail!$A:$A,$B456,Detail!$D:$D,9,Detail!$C:$C,3)</f>
        <v>0</v>
      </c>
      <c r="AT456" s="24">
        <f>SUMIFS(Detail!AJ:AJ,Detail!$A:$A,$B456,Detail!$D:$D,9,Detail!$C:$C,4)</f>
        <v>0</v>
      </c>
      <c r="AU456" s="33">
        <f t="shared" si="785"/>
        <v>0</v>
      </c>
      <c r="AV456" s="24">
        <f>SUMIFS(Detail!AJ:AJ,Detail!$A:$A,$B456,Detail!$D:$D,10,Detail!$C:$C,1)</f>
        <v>0</v>
      </c>
      <c r="AW456" s="24">
        <f>SUMIFS(Detail!AJ:AJ,Detail!$A:$A,$B456,Detail!$D:$D,10,Detail!$C:$C,2)</f>
        <v>0</v>
      </c>
      <c r="AX456" s="24">
        <f>SUMIFS(Detail!AJ:AJ,Detail!$A:$A,$B456,Detail!$D:$D,10,Detail!$C:$C,3)</f>
        <v>0</v>
      </c>
      <c r="AY456" s="24">
        <f>SUMIFS(Detail!AJ:AJ,Detail!$A:$A,$B456,Detail!$D:$D,10,Detail!$C:$C,4)</f>
        <v>0</v>
      </c>
      <c r="AZ456" s="33">
        <f t="shared" si="786"/>
        <v>0</v>
      </c>
      <c r="BA456" s="24">
        <f>SUMIFS(Detail!AJ:AJ,Detail!$A:$A,$B456,Detail!$D:$D,11,Detail!$C:$C,1)</f>
        <v>0</v>
      </c>
      <c r="BB456" s="24">
        <f>SUMIFS(Detail!AJ:AJ,Detail!$A:$A,$B456,Detail!$D:$D,11,Detail!$C:$C,2)</f>
        <v>0</v>
      </c>
      <c r="BC456" s="24">
        <f>SUMIFS(Detail!AJ:AJ,Detail!$A:$A,$B456,Detail!$D:$D,11,Detail!$C:$C,3)</f>
        <v>0</v>
      </c>
      <c r="BD456" s="24">
        <f>SUMIFS(Detail!AJ:AJ,Detail!$A:$A,$B456,Detail!$D:$D,11,Detail!$C:$C,4)</f>
        <v>0</v>
      </c>
      <c r="BE456" s="33">
        <f t="shared" si="787"/>
        <v>0</v>
      </c>
      <c r="BF456" s="24">
        <f>SUMIFS(Detail!AJ:AJ,Detail!$A:$A,$B456,Detail!$D:$D,12,Detail!$C:$C,1)</f>
        <v>0</v>
      </c>
      <c r="BG456" s="24">
        <f>SUMIFS(Detail!AJ:AJ,Detail!$A:$A,$B456,Detail!$D:$D,12,Detail!$C:$C,2)</f>
        <v>0</v>
      </c>
      <c r="BH456" s="24">
        <f>SUMIFS(Detail!AJ:AJ,Detail!$A:$A,$B456,Detail!$D:$D,12,Detail!$C:$C,3)</f>
        <v>0</v>
      </c>
      <c r="BI456" s="24">
        <f>SUMIFS(Detail!AJ:AJ,Detail!$A:$A,$B456,Detail!$D:$D,12,Detail!$C:$C,4)</f>
        <v>0</v>
      </c>
      <c r="BJ456" s="33">
        <f t="shared" si="788"/>
        <v>0</v>
      </c>
      <c r="BK456" s="24">
        <f>SUMIFS(Detail!AJ:AJ,Detail!$A:$A,$B456,Detail!$D:$D,13,Detail!$C:$C,1)</f>
        <v>0</v>
      </c>
      <c r="BL456" s="24">
        <f>SUMIFS(Detail!AJ:AJ,Detail!$A:$A,$B456,Detail!$D:$D,13,Detail!$C:$C,2)</f>
        <v>0</v>
      </c>
      <c r="BM456" s="24">
        <f>SUMIFS(Detail!AJ:AJ,Detail!$A:$A,$B456,Detail!$D:$D,13,Detail!$C:$C,3)</f>
        <v>0</v>
      </c>
      <c r="BN456" s="24">
        <f>SUMIFS(Detail!AJ:AJ,Detail!$A:$A,$B456,Detail!$D:$D,13,Detail!$C:$C,4)</f>
        <v>0</v>
      </c>
      <c r="BO456" s="33">
        <f t="shared" si="789"/>
        <v>0</v>
      </c>
      <c r="BP456" s="24">
        <f>SUMIFS(Detail!AJ:AJ,Detail!$A:$A,$B456,Detail!$D:$D,14,Detail!$C:$C,1)</f>
        <v>0</v>
      </c>
      <c r="BQ456" s="24">
        <f>SUMIFS(Detail!AJ:AJ,Detail!$A:$A,$B456,Detail!$D:$D,14,Detail!$C:$C,2)</f>
        <v>0</v>
      </c>
      <c r="BR456" s="24">
        <f>SUMIFS(Detail!AJ:AJ,Detail!$A:$A,$B456,Detail!$D:$D,14,Detail!$C:$C,3)</f>
        <v>0</v>
      </c>
      <c r="BS456" s="24">
        <f>SUMIFS(Detail!AJ:AJ,Detail!$A:$A,$B456,Detail!$D:$D,14,Detail!$C:$C,4)</f>
        <v>0</v>
      </c>
      <c r="BT456" s="33">
        <f t="shared" si="790"/>
        <v>0</v>
      </c>
      <c r="BU456" s="24">
        <f>SUMIFS(Detail!AJ:AJ,Detail!$A:$A,$B456,Detail!$D:$D,15,Detail!$C:$C,1)</f>
        <v>0</v>
      </c>
      <c r="BV456" s="24">
        <f>SUMIFS(Detail!AJ:AJ,Detail!$A:$A,$B456,Detail!$D:$D,15,Detail!$C:$C,2)</f>
        <v>0</v>
      </c>
      <c r="BW456" s="24">
        <f>SUMIFS(Detail!AJ:AJ,Detail!$A:$A,$B456,Detail!$D:$D,15,Detail!$C:$C,3)</f>
        <v>0</v>
      </c>
      <c r="BX456" s="24">
        <f>SUMIFS(Detail!AJ:AJ,Detail!$A:$A,$B456,Detail!$D:$D,15,Detail!$C:$C,4)</f>
        <v>0</v>
      </c>
      <c r="BY456" s="33">
        <f t="shared" si="791"/>
        <v>0</v>
      </c>
      <c r="BZ456" s="24">
        <f>SUMIFS(Detail!AJ:AJ,Detail!$A:$A,$B456,Detail!$D:$D,16,Detail!$C:$C,1)</f>
        <v>0</v>
      </c>
      <c r="CA456" s="24">
        <f>SUMIFS(Detail!AJ:AJ,Detail!$A:$A,$B456,Detail!$D:$D,16,Detail!$C:$C,2)</f>
        <v>0</v>
      </c>
      <c r="CB456" s="24">
        <f>SUMIFS(Detail!AJ:AJ,Detail!$A:$A,$B456,Detail!$D:$D,16,Detail!$C:$C,3)</f>
        <v>0</v>
      </c>
      <c r="CC456" s="24">
        <f>SUMIFS(Detail!AJ:AJ,Detail!$A:$A,$B456,Detail!$D:$D,16,Detail!$C:$C,4)</f>
        <v>0</v>
      </c>
      <c r="CD456" s="33">
        <f t="shared" si="792"/>
        <v>0</v>
      </c>
      <c r="CE456" s="24">
        <f>SUMIFS(Detail!AJ:AJ,Detail!$A:$A,$B456,Detail!$D:$D,17,Detail!$C:$C,1)</f>
        <v>0</v>
      </c>
      <c r="CF456" s="24">
        <f>SUMIFS(Detail!AJ:AJ,Detail!$A:$A,$B456,Detail!$D:$D,17,Detail!$C:$C,2)</f>
        <v>0</v>
      </c>
      <c r="CG456" s="24">
        <f>SUMIFS(Detail!AJ:AJ,Detail!$A:$A,$B456,Detail!$D:$D,17,Detail!$C:$C,3)</f>
        <v>0</v>
      </c>
      <c r="CH456" s="24">
        <f>SUMIFS(Detail!AJ:AJ,Detail!$A:$A,$B456,Detail!$D:$D,17,Detail!$C:$C,4)</f>
        <v>0</v>
      </c>
      <c r="CI456" s="33">
        <f t="shared" si="793"/>
        <v>0</v>
      </c>
      <c r="CJ456" s="24">
        <f>SUMIFS(Detail!AJ:AJ,Detail!$A:$A,$B456,Detail!$D:$D,18,Detail!$C:$C,1)</f>
        <v>0</v>
      </c>
      <c r="CK456" s="24">
        <f>SUMIFS(Detail!AJ:AJ,Detail!$A:$A,$B456,Detail!$D:$D,18,Detail!$C:$C,2)</f>
        <v>0</v>
      </c>
      <c r="CL456" s="24">
        <f>SUMIFS(Detail!AJ:AJ,Detail!$A:$A,$B456,Detail!$D:$D,18,Detail!$C:$C,3)</f>
        <v>0</v>
      </c>
      <c r="CM456" s="24">
        <f>SUMIFS(Detail!AJ:AJ,Detail!$A:$A,$B456,Detail!$D:$D,18,Detail!$C:$C,4)</f>
        <v>0</v>
      </c>
      <c r="CN456" s="33">
        <f t="shared" si="794"/>
        <v>0</v>
      </c>
      <c r="CO456" s="24">
        <f>SUMIFS(Detail!AJ:AJ,Detail!$A:$A,$B456,Detail!$D:$D,19,Detail!$C:$C,1)</f>
        <v>0</v>
      </c>
      <c r="CP456" s="24">
        <f>SUMIFS(Detail!AJ:AJ,Detail!$A:$A,$B456,Detail!$D:$D,19,Detail!$C:$C,2)</f>
        <v>0</v>
      </c>
      <c r="CQ456" s="24">
        <f>SUMIFS(Detail!AJ:AJ,Detail!$A:$A,$B456,Detail!$D:$D,19,Detail!$C:$C,3)</f>
        <v>0</v>
      </c>
      <c r="CR456" s="24">
        <f>SUMIFS(Detail!AJ:AJ,Detail!$A:$A,$B456,Detail!$D:$D,19,Detail!$C:$C,4)</f>
        <v>0</v>
      </c>
      <c r="CS456" s="33">
        <f t="shared" si="795"/>
        <v>0</v>
      </c>
      <c r="CT456" s="24">
        <f>SUMIFS(Detail!AJ:AJ,Detail!$A:$A,$B456,Detail!$D:$D,20,Detail!$C:$C,1)</f>
        <v>0</v>
      </c>
      <c r="CU456" s="24">
        <f>SUMIFS(Detail!AJ:AJ,Detail!$A:$A,$B456,Detail!$D:$D,20,Detail!$C:$C,2)</f>
        <v>0</v>
      </c>
      <c r="CV456" s="24">
        <f>SUMIFS(Detail!AJ:AJ,Detail!$A:$A,$B456,Detail!$D:$D,20,Detail!$C:$C,3)</f>
        <v>0</v>
      </c>
      <c r="CW456" s="24">
        <f>SUMIFS(Detail!AJ:AJ,Detail!$A:$A,$B456,Detail!$D:$D,20,Detail!$C:$C,4)</f>
        <v>0</v>
      </c>
      <c r="CX456" s="33">
        <f t="shared" si="796"/>
        <v>0</v>
      </c>
      <c r="CY456" s="24">
        <f>SUMIFS(Detail!AJ:AJ,Detail!$A:$A,$B456,Detail!$D:$D,21,Detail!$C:$C,1)</f>
        <v>0</v>
      </c>
      <c r="CZ456" s="24">
        <f>SUMIFS(Detail!AJ:AJ,Detail!$A:$A,$B456,Detail!$D:$D,21,Detail!$C:$C,2)</f>
        <v>0</v>
      </c>
      <c r="DA456" s="24">
        <f>SUMIFS(Detail!AJ:AJ,Detail!$A:$A,$B456,Detail!$D:$D,21,Detail!$C:$C,3)</f>
        <v>0</v>
      </c>
      <c r="DB456" s="24">
        <f>SUMIFS(Detail!AJ:AJ,Detail!$A:$A,$B456,Detail!$D:$D,21,Detail!$C:$C,4)</f>
        <v>0</v>
      </c>
      <c r="DC456" s="33">
        <f t="shared" si="797"/>
        <v>0</v>
      </c>
      <c r="DD456" s="86">
        <f>SUMIFS(Detail!AJ:AJ,Detail!$A:$A,$B456,Detail!$B:$B,"&gt;60")</f>
        <v>0</v>
      </c>
    </row>
    <row r="457" spans="1:108" x14ac:dyDescent="0.25">
      <c r="A457" t="s">
        <v>5714</v>
      </c>
      <c r="B457" s="32" t="s">
        <v>5129</v>
      </c>
      <c r="C457" s="24">
        <f>SUMIFS(Detail!AJ:AJ,Detail!$A:$A,$B457,Detail!$D:$D,1,Detail!$C:$C,1)</f>
        <v>0</v>
      </c>
      <c r="D457" s="24">
        <f>SUMIFS(Detail!AJ:AJ,Detail!$A:$A,$B457,Detail!$D:$D,1,Detail!$C:$C,2)</f>
        <v>0</v>
      </c>
      <c r="E457" s="24">
        <f>SUMIFS(Detail!AJ:AJ,Detail!$A:$A,$B457,Detail!$D:$D,1,Detail!$C:$C,3)</f>
        <v>0</v>
      </c>
      <c r="F457" s="24">
        <f>SUMIFS(Detail!AJ:AJ,Detail!$A:$A,$B457,Detail!$D:$D,1,Detail!$C:$C,4)</f>
        <v>0</v>
      </c>
      <c r="G457" s="33">
        <f t="shared" si="777"/>
        <v>0</v>
      </c>
      <c r="H457" s="24">
        <f>SUMIFS(Detail!AJ:AJ,Detail!$A:$A,$B457,Detail!$D:$D,2,Detail!$C:$C,1)</f>
        <v>0.46874999999999994</v>
      </c>
      <c r="I457" s="24">
        <f>SUMIFS(Detail!AJ:AJ,Detail!$A:$A,$B457,Detail!$D:$D,2,Detail!$C:$C,2)</f>
        <v>2.8125</v>
      </c>
      <c r="J457" s="24">
        <f>SUMIFS(Detail!AJ:AJ,Detail!$A:$A,$B457,Detail!$D:$D,2,Detail!$C:$C,3)</f>
        <v>12.1875</v>
      </c>
      <c r="K457" s="24">
        <f>SUMIFS(Detail!AJ:AJ,Detail!$A:$A,$B457,Detail!$D:$D,2,Detail!$C:$C,4)</f>
        <v>28.6875</v>
      </c>
      <c r="L457" s="33">
        <f t="shared" si="778"/>
        <v>44.15625</v>
      </c>
      <c r="M457" s="24">
        <f>SUMIFS(Detail!AJ:AJ,Detail!$A:$A,$B457,Detail!$D:$D,3,Detail!$C:$C,1)</f>
        <v>48.018750000000011</v>
      </c>
      <c r="N457" s="24">
        <f>SUMIFS(Detail!AJ:AJ,Detail!$A:$A,$B457,Detail!$D:$D,3,Detail!$C:$C,2)</f>
        <v>69.435000000000002</v>
      </c>
      <c r="O457" s="24">
        <f>SUMIFS(Detail!AJ:AJ,Detail!$A:$A,$B457,Detail!$D:$D,3,Detail!$C:$C,3)</f>
        <v>88.572000000000003</v>
      </c>
      <c r="P457" s="24">
        <f>SUMIFS(Detail!AJ:AJ,Detail!$A:$A,$B457,Detail!$D:$D,3,Detail!$C:$C,4)</f>
        <v>106.28640000000007</v>
      </c>
      <c r="Q457" s="33">
        <f t="shared" si="779"/>
        <v>312.31215000000009</v>
      </c>
      <c r="R457" s="24">
        <f>SUMIFS(Detail!AJ:AJ,Detail!$A:$A,$B457,Detail!$D:$D,4,Detail!$C:$C,1)</f>
        <v>127.54368000000005</v>
      </c>
      <c r="S457" s="24">
        <f>SUMIFS(Detail!AJ:AJ,Detail!$A:$A,$B457,Detail!$D:$D,4,Detail!$C:$C,2)</f>
        <v>153.05241599999994</v>
      </c>
      <c r="T457" s="24">
        <f>SUMIFS(Detail!AJ:AJ,Detail!$A:$A,$B457,Detail!$D:$D,4,Detail!$C:$C,3)</f>
        <v>183.66289919999997</v>
      </c>
      <c r="U457" s="24">
        <f>SUMIFS(Detail!AJ:AJ,Detail!$A:$A,$B457,Detail!$D:$D,4,Detail!$C:$C,4)</f>
        <v>220.39547903999983</v>
      </c>
      <c r="V457" s="33">
        <f t="shared" si="780"/>
        <v>684.65447423999979</v>
      </c>
      <c r="W457" s="24">
        <f>SUMIFS(Detail!AJ:AJ,Detail!$A:$A,$B457,Detail!$D:$D,5,Detail!$C:$C,1)</f>
        <v>264.47457484799997</v>
      </c>
      <c r="X457" s="24">
        <f>SUMIFS(Detail!AJ:AJ,Detail!$A:$A,$B457,Detail!$D:$D,5,Detail!$C:$C,2)</f>
        <v>317.36948981759997</v>
      </c>
      <c r="Y457" s="24">
        <f>SUMIFS(Detail!AJ:AJ,Detail!$A:$A,$B457,Detail!$D:$D,5,Detail!$C:$C,3)</f>
        <v>380.8433877811201</v>
      </c>
      <c r="Z457" s="24">
        <f>SUMIFS(Detail!AJ:AJ,Detail!$A:$A,$B457,Detail!$D:$D,5,Detail!$C:$C,4)</f>
        <v>457.01206533734398</v>
      </c>
      <c r="AA457" s="33">
        <f t="shared" si="781"/>
        <v>1419.699517784064</v>
      </c>
      <c r="AB457" s="24">
        <f>SUMIFS(Detail!AJ:AJ,Detail!$A:$A,$B457,Detail!$D:$D,6,Detail!$C:$C,1)</f>
        <v>0</v>
      </c>
      <c r="AC457" s="24">
        <f>SUMIFS(Detail!AJ:AJ,Detail!$A:$A,$B457,Detail!$D:$D,6,Detail!$C:$C,2)</f>
        <v>0</v>
      </c>
      <c r="AD457" s="24">
        <f>SUMIFS(Detail!AJ:AJ,Detail!$A:$A,$B457,Detail!$D:$D,6,Detail!$C:$C,3)</f>
        <v>0</v>
      </c>
      <c r="AE457" s="24">
        <f>SUMIFS(Detail!AJ:AJ,Detail!$A:$A,$B457,Detail!$D:$D,6,Detail!$C:$C,4)</f>
        <v>0</v>
      </c>
      <c r="AF457" s="33">
        <f t="shared" si="782"/>
        <v>0</v>
      </c>
      <c r="AG457" s="24">
        <f>SUMIFS(Detail!AJ:AJ,Detail!$A:$A,$B457,Detail!$D:$D,7,Detail!$C:$C,1)</f>
        <v>0</v>
      </c>
      <c r="AH457" s="24">
        <f>SUMIFS(Detail!AJ:AJ,Detail!$A:$A,$B457,Detail!$D:$D,7,Detail!$C:$C,2)</f>
        <v>0</v>
      </c>
      <c r="AI457" s="24">
        <f>SUMIFS(Detail!AJ:AJ,Detail!$A:$A,$B457,Detail!$D:$D,7,Detail!$C:$C,3)</f>
        <v>0</v>
      </c>
      <c r="AJ457" s="24">
        <f>SUMIFS(Detail!AJ:AJ,Detail!$A:$A,$B457,Detail!$D:$D,7,Detail!$C:$C,4)</f>
        <v>0</v>
      </c>
      <c r="AK457" s="33">
        <f t="shared" si="783"/>
        <v>0</v>
      </c>
      <c r="AL457" s="24">
        <f>SUMIFS(Detail!AJ:AJ,Detail!$A:$A,$B457,Detail!$D:$D,8,Detail!$C:$C,1)</f>
        <v>0</v>
      </c>
      <c r="AM457" s="24">
        <f>SUMIFS(Detail!AJ:AJ,Detail!$A:$A,$B457,Detail!$D:$D,8,Detail!$C:$C,2)</f>
        <v>0</v>
      </c>
      <c r="AN457" s="24">
        <f>SUMIFS(Detail!AJ:AJ,Detail!$A:$A,$B457,Detail!$D:$D,8,Detail!$C:$C,3)</f>
        <v>0</v>
      </c>
      <c r="AO457" s="24">
        <f>SUMIFS(Detail!AJ:AJ,Detail!$A:$A,$B457,Detail!$D:$D,8,Detail!$C:$C,4)</f>
        <v>0</v>
      </c>
      <c r="AP457" s="33">
        <f t="shared" si="784"/>
        <v>0</v>
      </c>
      <c r="AQ457" s="24">
        <f>SUMIFS(Detail!AJ:AJ,Detail!$A:$A,$B457,Detail!$D:$D,9,Detail!$C:$C,1)</f>
        <v>0</v>
      </c>
      <c r="AR457" s="24">
        <f>SUMIFS(Detail!AJ:AJ,Detail!$A:$A,$B457,Detail!$D:$D,9,Detail!$C:$C,2)</f>
        <v>0</v>
      </c>
      <c r="AS457" s="24">
        <f>SUMIFS(Detail!AJ:AJ,Detail!$A:$A,$B457,Detail!$D:$D,9,Detail!$C:$C,3)</f>
        <v>0</v>
      </c>
      <c r="AT457" s="24">
        <f>SUMIFS(Detail!AJ:AJ,Detail!$A:$A,$B457,Detail!$D:$D,9,Detail!$C:$C,4)</f>
        <v>0</v>
      </c>
      <c r="AU457" s="33">
        <f t="shared" si="785"/>
        <v>0</v>
      </c>
      <c r="AV457" s="24">
        <f>SUMIFS(Detail!AJ:AJ,Detail!$A:$A,$B457,Detail!$D:$D,10,Detail!$C:$C,1)</f>
        <v>0</v>
      </c>
      <c r="AW457" s="24">
        <f>SUMIFS(Detail!AJ:AJ,Detail!$A:$A,$B457,Detail!$D:$D,10,Detail!$C:$C,2)</f>
        <v>0</v>
      </c>
      <c r="AX457" s="24">
        <f>SUMIFS(Detail!AJ:AJ,Detail!$A:$A,$B457,Detail!$D:$D,10,Detail!$C:$C,3)</f>
        <v>0</v>
      </c>
      <c r="AY457" s="24">
        <f>SUMIFS(Detail!AJ:AJ,Detail!$A:$A,$B457,Detail!$D:$D,10,Detail!$C:$C,4)</f>
        <v>0</v>
      </c>
      <c r="AZ457" s="33">
        <f t="shared" si="786"/>
        <v>0</v>
      </c>
      <c r="BA457" s="24">
        <f>SUMIFS(Detail!AJ:AJ,Detail!$A:$A,$B457,Detail!$D:$D,11,Detail!$C:$C,1)</f>
        <v>0</v>
      </c>
      <c r="BB457" s="24">
        <f>SUMIFS(Detail!AJ:AJ,Detail!$A:$A,$B457,Detail!$D:$D,11,Detail!$C:$C,2)</f>
        <v>0</v>
      </c>
      <c r="BC457" s="24">
        <f>SUMIFS(Detail!AJ:AJ,Detail!$A:$A,$B457,Detail!$D:$D,11,Detail!$C:$C,3)</f>
        <v>0</v>
      </c>
      <c r="BD457" s="24">
        <f>SUMIFS(Detail!AJ:AJ,Detail!$A:$A,$B457,Detail!$D:$D,11,Detail!$C:$C,4)</f>
        <v>0</v>
      </c>
      <c r="BE457" s="33">
        <f t="shared" si="787"/>
        <v>0</v>
      </c>
      <c r="BF457" s="24">
        <f>SUMIFS(Detail!AJ:AJ,Detail!$A:$A,$B457,Detail!$D:$D,12,Detail!$C:$C,1)</f>
        <v>0</v>
      </c>
      <c r="BG457" s="24">
        <f>SUMIFS(Detail!AJ:AJ,Detail!$A:$A,$B457,Detail!$D:$D,12,Detail!$C:$C,2)</f>
        <v>0</v>
      </c>
      <c r="BH457" s="24">
        <f>SUMIFS(Detail!AJ:AJ,Detail!$A:$A,$B457,Detail!$D:$D,12,Detail!$C:$C,3)</f>
        <v>0</v>
      </c>
      <c r="BI457" s="24">
        <f>SUMIFS(Detail!AJ:AJ,Detail!$A:$A,$B457,Detail!$D:$D,12,Detail!$C:$C,4)</f>
        <v>0</v>
      </c>
      <c r="BJ457" s="33">
        <f t="shared" si="788"/>
        <v>0</v>
      </c>
      <c r="BK457" s="24">
        <f>SUMIFS(Detail!AJ:AJ,Detail!$A:$A,$B457,Detail!$D:$D,13,Detail!$C:$C,1)</f>
        <v>0</v>
      </c>
      <c r="BL457" s="24">
        <f>SUMIFS(Detail!AJ:AJ,Detail!$A:$A,$B457,Detail!$D:$D,13,Detail!$C:$C,2)</f>
        <v>0</v>
      </c>
      <c r="BM457" s="24">
        <f>SUMIFS(Detail!AJ:AJ,Detail!$A:$A,$B457,Detail!$D:$D,13,Detail!$C:$C,3)</f>
        <v>0</v>
      </c>
      <c r="BN457" s="24">
        <f>SUMIFS(Detail!AJ:AJ,Detail!$A:$A,$B457,Detail!$D:$D,13,Detail!$C:$C,4)</f>
        <v>0</v>
      </c>
      <c r="BO457" s="33">
        <f t="shared" si="789"/>
        <v>0</v>
      </c>
      <c r="BP457" s="24">
        <f>SUMIFS(Detail!AJ:AJ,Detail!$A:$A,$B457,Detail!$D:$D,14,Detail!$C:$C,1)</f>
        <v>0</v>
      </c>
      <c r="BQ457" s="24">
        <f>SUMIFS(Detail!AJ:AJ,Detail!$A:$A,$B457,Detail!$D:$D,14,Detail!$C:$C,2)</f>
        <v>0</v>
      </c>
      <c r="BR457" s="24">
        <f>SUMIFS(Detail!AJ:AJ,Detail!$A:$A,$B457,Detail!$D:$D,14,Detail!$C:$C,3)</f>
        <v>0</v>
      </c>
      <c r="BS457" s="24">
        <f>SUMIFS(Detail!AJ:AJ,Detail!$A:$A,$B457,Detail!$D:$D,14,Detail!$C:$C,4)</f>
        <v>0</v>
      </c>
      <c r="BT457" s="33">
        <f t="shared" si="790"/>
        <v>0</v>
      </c>
      <c r="BU457" s="24">
        <f>SUMIFS(Detail!AJ:AJ,Detail!$A:$A,$B457,Detail!$D:$D,15,Detail!$C:$C,1)</f>
        <v>0</v>
      </c>
      <c r="BV457" s="24">
        <f>SUMIFS(Detail!AJ:AJ,Detail!$A:$A,$B457,Detail!$D:$D,15,Detail!$C:$C,2)</f>
        <v>0</v>
      </c>
      <c r="BW457" s="24">
        <f>SUMIFS(Detail!AJ:AJ,Detail!$A:$A,$B457,Detail!$D:$D,15,Detail!$C:$C,3)</f>
        <v>0</v>
      </c>
      <c r="BX457" s="24">
        <f>SUMIFS(Detail!AJ:AJ,Detail!$A:$A,$B457,Detail!$D:$D,15,Detail!$C:$C,4)</f>
        <v>0</v>
      </c>
      <c r="BY457" s="33">
        <f t="shared" si="791"/>
        <v>0</v>
      </c>
      <c r="BZ457" s="24">
        <f>SUMIFS(Detail!AJ:AJ,Detail!$A:$A,$B457,Detail!$D:$D,16,Detail!$C:$C,1)</f>
        <v>0</v>
      </c>
      <c r="CA457" s="24">
        <f>SUMIFS(Detail!AJ:AJ,Detail!$A:$A,$B457,Detail!$D:$D,16,Detail!$C:$C,2)</f>
        <v>0</v>
      </c>
      <c r="CB457" s="24">
        <f>SUMIFS(Detail!AJ:AJ,Detail!$A:$A,$B457,Detail!$D:$D,16,Detail!$C:$C,3)</f>
        <v>0</v>
      </c>
      <c r="CC457" s="24">
        <f>SUMIFS(Detail!AJ:AJ,Detail!$A:$A,$B457,Detail!$D:$D,16,Detail!$C:$C,4)</f>
        <v>0</v>
      </c>
      <c r="CD457" s="33">
        <f t="shared" si="792"/>
        <v>0</v>
      </c>
      <c r="CE457" s="24">
        <f>SUMIFS(Detail!AJ:AJ,Detail!$A:$A,$B457,Detail!$D:$D,17,Detail!$C:$C,1)</f>
        <v>0</v>
      </c>
      <c r="CF457" s="24">
        <f>SUMIFS(Detail!AJ:AJ,Detail!$A:$A,$B457,Detail!$D:$D,17,Detail!$C:$C,2)</f>
        <v>0</v>
      </c>
      <c r="CG457" s="24">
        <f>SUMIFS(Detail!AJ:AJ,Detail!$A:$A,$B457,Detail!$D:$D,17,Detail!$C:$C,3)</f>
        <v>0</v>
      </c>
      <c r="CH457" s="24">
        <f>SUMIFS(Detail!AJ:AJ,Detail!$A:$A,$B457,Detail!$D:$D,17,Detail!$C:$C,4)</f>
        <v>0</v>
      </c>
      <c r="CI457" s="33">
        <f t="shared" si="793"/>
        <v>0</v>
      </c>
      <c r="CJ457" s="24">
        <f>SUMIFS(Detail!AJ:AJ,Detail!$A:$A,$B457,Detail!$D:$D,18,Detail!$C:$C,1)</f>
        <v>0</v>
      </c>
      <c r="CK457" s="24">
        <f>SUMIFS(Detail!AJ:AJ,Detail!$A:$A,$B457,Detail!$D:$D,18,Detail!$C:$C,2)</f>
        <v>0</v>
      </c>
      <c r="CL457" s="24">
        <f>SUMIFS(Detail!AJ:AJ,Detail!$A:$A,$B457,Detail!$D:$D,18,Detail!$C:$C,3)</f>
        <v>0</v>
      </c>
      <c r="CM457" s="24">
        <f>SUMIFS(Detail!AJ:AJ,Detail!$A:$A,$B457,Detail!$D:$D,18,Detail!$C:$C,4)</f>
        <v>0</v>
      </c>
      <c r="CN457" s="33">
        <f t="shared" si="794"/>
        <v>0</v>
      </c>
      <c r="CO457" s="24">
        <f>SUMIFS(Detail!AJ:AJ,Detail!$A:$A,$B457,Detail!$D:$D,19,Detail!$C:$C,1)</f>
        <v>0</v>
      </c>
      <c r="CP457" s="24">
        <f>SUMIFS(Detail!AJ:AJ,Detail!$A:$A,$B457,Detail!$D:$D,19,Detail!$C:$C,2)</f>
        <v>0</v>
      </c>
      <c r="CQ457" s="24">
        <f>SUMIFS(Detail!AJ:AJ,Detail!$A:$A,$B457,Detail!$D:$D,19,Detail!$C:$C,3)</f>
        <v>0</v>
      </c>
      <c r="CR457" s="24">
        <f>SUMIFS(Detail!AJ:AJ,Detail!$A:$A,$B457,Detail!$D:$D,19,Detail!$C:$C,4)</f>
        <v>0</v>
      </c>
      <c r="CS457" s="33">
        <f t="shared" si="795"/>
        <v>0</v>
      </c>
      <c r="CT457" s="24">
        <f>SUMIFS(Detail!AJ:AJ,Detail!$A:$A,$B457,Detail!$D:$D,20,Detail!$C:$C,1)</f>
        <v>0</v>
      </c>
      <c r="CU457" s="24">
        <f>SUMIFS(Detail!AJ:AJ,Detail!$A:$A,$B457,Detail!$D:$D,20,Detail!$C:$C,2)</f>
        <v>0</v>
      </c>
      <c r="CV457" s="24">
        <f>SUMIFS(Detail!AJ:AJ,Detail!$A:$A,$B457,Detail!$D:$D,20,Detail!$C:$C,3)</f>
        <v>0</v>
      </c>
      <c r="CW457" s="24">
        <f>SUMIFS(Detail!AJ:AJ,Detail!$A:$A,$B457,Detail!$D:$D,20,Detail!$C:$C,4)</f>
        <v>0</v>
      </c>
      <c r="CX457" s="33">
        <f t="shared" si="796"/>
        <v>0</v>
      </c>
      <c r="CY457" s="24">
        <f>SUMIFS(Detail!AJ:AJ,Detail!$A:$A,$B457,Detail!$D:$D,21,Detail!$C:$C,1)</f>
        <v>0</v>
      </c>
      <c r="CZ457" s="24">
        <f>SUMIFS(Detail!AJ:AJ,Detail!$A:$A,$B457,Detail!$D:$D,21,Detail!$C:$C,2)</f>
        <v>0</v>
      </c>
      <c r="DA457" s="24">
        <f>SUMIFS(Detail!AJ:AJ,Detail!$A:$A,$B457,Detail!$D:$D,21,Detail!$C:$C,3)</f>
        <v>0</v>
      </c>
      <c r="DB457" s="24">
        <f>SUMIFS(Detail!AJ:AJ,Detail!$A:$A,$B457,Detail!$D:$D,21,Detail!$C:$C,4)</f>
        <v>0</v>
      </c>
      <c r="DC457" s="33">
        <f t="shared" si="797"/>
        <v>0</v>
      </c>
      <c r="DD457" s="86">
        <f>SUMIFS(Detail!AJ:AJ,Detail!$A:$A,$B457,Detail!$B:$B,"&gt;60")</f>
        <v>0</v>
      </c>
    </row>
    <row r="458" spans="1:108" x14ac:dyDescent="0.25">
      <c r="A458" t="s">
        <v>5715</v>
      </c>
      <c r="B458" s="87" t="s">
        <v>5716</v>
      </c>
      <c r="C458" s="88">
        <f>SUM(C448:C457)</f>
        <v>0</v>
      </c>
      <c r="D458" s="88">
        <f>SUM(D448:D457)</f>
        <v>0</v>
      </c>
      <c r="E458" s="88">
        <f>SUM(E448:E457)</f>
        <v>567.125</v>
      </c>
      <c r="F458" s="88">
        <f>SUM(F448:F457)</f>
        <v>994.9375</v>
      </c>
      <c r="G458" s="89">
        <f t="shared" si="777"/>
        <v>1562.0625</v>
      </c>
      <c r="H458" s="88">
        <f>SUM(H448:H457)</f>
        <v>981.28125</v>
      </c>
      <c r="I458" s="88">
        <f>SUM(I448:I457)</f>
        <v>1289.5041666666666</v>
      </c>
      <c r="J458" s="88">
        <f>SUM(J448:J457)</f>
        <v>1924.1624999999999</v>
      </c>
      <c r="K458" s="88">
        <f>SUM(K448:K457)</f>
        <v>2294.2041666666664</v>
      </c>
      <c r="L458" s="89">
        <f t="shared" si="778"/>
        <v>6489.1520833333325</v>
      </c>
      <c r="M458" s="88">
        <f>SUM(M448:M457)</f>
        <v>2325.2104166666668</v>
      </c>
      <c r="N458" s="88">
        <f>SUM(N448:N457)</f>
        <v>2800.2308333333331</v>
      </c>
      <c r="O458" s="88">
        <f>SUM(O448:O457)</f>
        <v>3516.5394999999994</v>
      </c>
      <c r="P458" s="88">
        <f>SUM(P448:P457)</f>
        <v>4482.2809000000007</v>
      </c>
      <c r="Q458" s="89">
        <f t="shared" si="779"/>
        <v>13124.26165</v>
      </c>
      <c r="R458" s="88">
        <f>SUM(R448:R457)</f>
        <v>5057.7185799999997</v>
      </c>
      <c r="S458" s="88">
        <f>SUM(S448:S457)</f>
        <v>5138.000462666666</v>
      </c>
      <c r="T458" s="88">
        <f>SUM(T448:T457)</f>
        <v>5908.1880135333331</v>
      </c>
      <c r="U458" s="88">
        <f>SUM(U448:U457)</f>
        <v>7279.978907906665</v>
      </c>
      <c r="V458" s="89">
        <f t="shared" si="780"/>
        <v>23383.885964106663</v>
      </c>
      <c r="W458" s="88">
        <f>SUM(W448:W457)</f>
        <v>9083.8406144879991</v>
      </c>
      <c r="X458" s="88">
        <f>SUM(X448:X457)</f>
        <v>10384.1260623856</v>
      </c>
      <c r="Y458" s="88">
        <f>SUM(Y448:Y457)</f>
        <v>10921.777683196053</v>
      </c>
      <c r="Z458" s="88">
        <f>SUM(Z448:Z457)</f>
        <v>12678.322842751928</v>
      </c>
      <c r="AA458" s="89">
        <f t="shared" si="781"/>
        <v>43068.067202821578</v>
      </c>
      <c r="AB458" s="88">
        <f>SUM(AB448:AB457)</f>
        <v>0</v>
      </c>
      <c r="AC458" s="88">
        <f>SUM(AC448:AC457)</f>
        <v>0</v>
      </c>
      <c r="AD458" s="88">
        <f>SUM(AD448:AD457)</f>
        <v>0</v>
      </c>
      <c r="AE458" s="88">
        <f>SUM(AE448:AE457)</f>
        <v>0</v>
      </c>
      <c r="AF458" s="89">
        <f t="shared" si="782"/>
        <v>0</v>
      </c>
      <c r="AG458" s="88">
        <f>SUM(AG448:AG457)</f>
        <v>0</v>
      </c>
      <c r="AH458" s="88">
        <f>SUM(AH448:AH457)</f>
        <v>0</v>
      </c>
      <c r="AI458" s="88">
        <f>SUM(AI448:AI457)</f>
        <v>0</v>
      </c>
      <c r="AJ458" s="88">
        <f>SUM(AJ448:AJ457)</f>
        <v>0</v>
      </c>
      <c r="AK458" s="89">
        <f t="shared" si="783"/>
        <v>0</v>
      </c>
      <c r="AL458" s="88">
        <f>SUM(AL448:AL457)</f>
        <v>0</v>
      </c>
      <c r="AM458" s="88">
        <f>SUM(AM448:AM457)</f>
        <v>0</v>
      </c>
      <c r="AN458" s="88">
        <f>SUM(AN448:AN457)</f>
        <v>0</v>
      </c>
      <c r="AO458" s="88">
        <f>SUM(AO448:AO457)</f>
        <v>0</v>
      </c>
      <c r="AP458" s="89">
        <f t="shared" si="784"/>
        <v>0</v>
      </c>
      <c r="AQ458" s="88">
        <f>SUM(AQ448:AQ457)</f>
        <v>0</v>
      </c>
      <c r="AR458" s="88">
        <f>SUM(AR448:AR457)</f>
        <v>0</v>
      </c>
      <c r="AS458" s="88">
        <f>SUM(AS448:AS457)</f>
        <v>0</v>
      </c>
      <c r="AT458" s="88">
        <f>SUM(AT448:AT457)</f>
        <v>0</v>
      </c>
      <c r="AU458" s="89">
        <f t="shared" si="785"/>
        <v>0</v>
      </c>
      <c r="AV458" s="88">
        <f>SUM(AV448:AV457)</f>
        <v>0</v>
      </c>
      <c r="AW458" s="88">
        <f>SUM(AW448:AW457)</f>
        <v>0</v>
      </c>
      <c r="AX458" s="88">
        <f>SUM(AX448:AX457)</f>
        <v>0</v>
      </c>
      <c r="AY458" s="88">
        <f>SUM(AY448:AY457)</f>
        <v>0</v>
      </c>
      <c r="AZ458" s="89">
        <f t="shared" si="786"/>
        <v>0</v>
      </c>
      <c r="BA458" s="88">
        <f>SUM(BA448:BA457)</f>
        <v>0</v>
      </c>
      <c r="BB458" s="88">
        <f>SUM(BB448:BB457)</f>
        <v>0</v>
      </c>
      <c r="BC458" s="88">
        <f>SUM(BC448:BC457)</f>
        <v>0</v>
      </c>
      <c r="BD458" s="88">
        <f>SUM(BD448:BD457)</f>
        <v>0</v>
      </c>
      <c r="BE458" s="89">
        <f t="shared" si="787"/>
        <v>0</v>
      </c>
      <c r="BF458" s="88">
        <f>SUM(BF448:BF457)</f>
        <v>0</v>
      </c>
      <c r="BG458" s="88">
        <f>SUM(BG448:BG457)</f>
        <v>0</v>
      </c>
      <c r="BH458" s="88">
        <f>SUM(BH448:BH457)</f>
        <v>0</v>
      </c>
      <c r="BI458" s="88">
        <f>SUM(BI448:BI457)</f>
        <v>0</v>
      </c>
      <c r="BJ458" s="89">
        <f t="shared" si="788"/>
        <v>0</v>
      </c>
      <c r="BK458" s="88">
        <f>SUM(BK448:BK457)</f>
        <v>0</v>
      </c>
      <c r="BL458" s="88">
        <f>SUM(BL448:BL457)</f>
        <v>0</v>
      </c>
      <c r="BM458" s="88">
        <f>SUM(BM448:BM457)</f>
        <v>0</v>
      </c>
      <c r="BN458" s="88">
        <f>SUM(BN448:BN457)</f>
        <v>0</v>
      </c>
      <c r="BO458" s="89">
        <f t="shared" si="789"/>
        <v>0</v>
      </c>
      <c r="BP458" s="88">
        <f>SUM(BP448:BP457)</f>
        <v>0</v>
      </c>
      <c r="BQ458" s="88">
        <f>SUM(BQ448:BQ457)</f>
        <v>0</v>
      </c>
      <c r="BR458" s="88">
        <f>SUM(BR448:BR457)</f>
        <v>0</v>
      </c>
      <c r="BS458" s="88">
        <f>SUM(BS448:BS457)</f>
        <v>0</v>
      </c>
      <c r="BT458" s="89">
        <f t="shared" si="790"/>
        <v>0</v>
      </c>
      <c r="BU458" s="88">
        <f>SUM(BU448:BU457)</f>
        <v>0</v>
      </c>
      <c r="BV458" s="88">
        <f>SUM(BV448:BV457)</f>
        <v>0</v>
      </c>
      <c r="BW458" s="88">
        <f>SUM(BW448:BW457)</f>
        <v>0</v>
      </c>
      <c r="BX458" s="88">
        <f>SUM(BX448:BX457)</f>
        <v>0</v>
      </c>
      <c r="BY458" s="89">
        <f t="shared" si="791"/>
        <v>0</v>
      </c>
      <c r="BZ458" s="88">
        <f>SUM(BZ448:BZ457)</f>
        <v>0</v>
      </c>
      <c r="CA458" s="88">
        <f>SUM(CA448:CA457)</f>
        <v>0</v>
      </c>
      <c r="CB458" s="88">
        <f>SUM(CB448:CB457)</f>
        <v>0</v>
      </c>
      <c r="CC458" s="88">
        <f>SUM(CC448:CC457)</f>
        <v>0</v>
      </c>
      <c r="CD458" s="89">
        <f t="shared" si="792"/>
        <v>0</v>
      </c>
      <c r="CE458" s="88">
        <f>SUM(CE448:CE457)</f>
        <v>0</v>
      </c>
      <c r="CF458" s="88">
        <f>SUM(CF448:CF457)</f>
        <v>0</v>
      </c>
      <c r="CG458" s="88">
        <f>SUM(CG448:CG457)</f>
        <v>0</v>
      </c>
      <c r="CH458" s="88">
        <f>SUM(CH448:CH457)</f>
        <v>0</v>
      </c>
      <c r="CI458" s="89">
        <f t="shared" si="793"/>
        <v>0</v>
      </c>
      <c r="CJ458" s="88">
        <f>SUM(CJ448:CJ457)</f>
        <v>0</v>
      </c>
      <c r="CK458" s="88">
        <f>SUM(CK448:CK457)</f>
        <v>0</v>
      </c>
      <c r="CL458" s="88">
        <f>SUM(CL448:CL457)</f>
        <v>0</v>
      </c>
      <c r="CM458" s="88">
        <f>SUM(CM448:CM457)</f>
        <v>0</v>
      </c>
      <c r="CN458" s="89">
        <f t="shared" si="794"/>
        <v>0</v>
      </c>
      <c r="CO458" s="88">
        <f>SUM(CO448:CO457)</f>
        <v>0</v>
      </c>
      <c r="CP458" s="88">
        <f>SUM(CP448:CP457)</f>
        <v>0</v>
      </c>
      <c r="CQ458" s="88">
        <f>SUM(CQ448:CQ457)</f>
        <v>0</v>
      </c>
      <c r="CR458" s="88">
        <f>SUM(CR448:CR457)</f>
        <v>0</v>
      </c>
      <c r="CS458" s="89">
        <f t="shared" si="795"/>
        <v>0</v>
      </c>
      <c r="CT458" s="88">
        <f>SUM(CT448:CT457)</f>
        <v>0</v>
      </c>
      <c r="CU458" s="88">
        <f>SUM(CU448:CU457)</f>
        <v>0</v>
      </c>
      <c r="CV458" s="88">
        <f>SUM(CV448:CV457)</f>
        <v>0</v>
      </c>
      <c r="CW458" s="88">
        <f>SUM(CW448:CW457)</f>
        <v>0</v>
      </c>
      <c r="CX458" s="89">
        <f t="shared" si="796"/>
        <v>0</v>
      </c>
      <c r="CY458" s="88">
        <f>SUM(CY448:CY457)</f>
        <v>0</v>
      </c>
      <c r="CZ458" s="88">
        <f>SUM(CZ448:CZ457)</f>
        <v>0</v>
      </c>
      <c r="DA458" s="88">
        <f>SUM(DA448:DA457)</f>
        <v>0</v>
      </c>
      <c r="DB458" s="88">
        <f>SUM(DB448:DB457)</f>
        <v>0</v>
      </c>
      <c r="DC458" s="89">
        <f t="shared" si="797"/>
        <v>0</v>
      </c>
      <c r="DD458" s="90">
        <f>SUM(DD448:DD457)</f>
        <v>0</v>
      </c>
    </row>
    <row r="459" spans="1:108" x14ac:dyDescent="0.25">
      <c r="A459" t="s">
        <v>5717</v>
      </c>
      <c r="B459" s="30" t="s">
        <v>4703</v>
      </c>
    </row>
    <row r="460" spans="1:108" x14ac:dyDescent="0.25">
      <c r="A460" t="s">
        <v>5718</v>
      </c>
      <c r="B460" s="32" t="s">
        <v>5120</v>
      </c>
      <c r="C460" s="24">
        <f>SUMIFS(Detail!BA:BA,Detail!$A:$A,$B460,Detail!$B:$B,"&lt;="&amp;3)</f>
        <v>0</v>
      </c>
      <c r="D460" s="24">
        <f>SUMIFS(Detail!BA:BA,Detail!$A:$A,$B460,Detail!$B:$B,"&lt;="&amp;6)</f>
        <v>0</v>
      </c>
      <c r="E460" s="24">
        <f>SUMIFS(Detail!BA:BA,Detail!$A:$A,$B460,Detail!$B:$B,"&lt;="&amp;9)</f>
        <v>7.358831157533217</v>
      </c>
      <c r="F460" s="24">
        <f>SUMIFS(Detail!BA:BA,Detail!$A:$A,$B460,Detail!$B:$B,"&lt;="&amp;12)</f>
        <v>5.2637923757141039</v>
      </c>
      <c r="G460" s="33">
        <f t="shared" ref="G460:G470" si="798">F460</f>
        <v>5.2637923757141039</v>
      </c>
      <c r="H460" s="24">
        <f>SUMIFS(Detail!BA:BA,Detail!$A:$A,$B460,Detail!$B:$B,"&lt;="&amp;15)</f>
        <v>5.5755820815294328</v>
      </c>
      <c r="I460" s="24">
        <f>SUMIFS(Detail!BA:BA,Detail!$A:$A,$B460,Detail!$B:$B,"&lt;="&amp;18)</f>
        <v>5.8131619674002195</v>
      </c>
      <c r="J460" s="24">
        <f>SUMIFS(Detail!BA:BA,Detail!$A:$A,$B460,Detail!$B:$B,"&lt;="&amp;21)</f>
        <v>10.596425193652067</v>
      </c>
      <c r="K460" s="24">
        <f>SUMIFS(Detail!BA:BA,Detail!$A:$A,$B460,Detail!$B:$B,"&lt;="&amp;24)</f>
        <v>6.8430298714774835</v>
      </c>
      <c r="L460" s="33">
        <f t="shared" ref="L460:L470" si="799">K460</f>
        <v>6.8430298714774835</v>
      </c>
      <c r="M460" s="24">
        <f>SUMIFS(Detail!BA:BA,Detail!$A:$A,$B460,Detail!$B:$B,"&lt;="&amp;27)</f>
        <v>5.8132846834032534</v>
      </c>
      <c r="N460" s="24">
        <f>SUMIFS(Detail!BA:BA,Detail!$A:$A,$B460,Detail!$B:$B,"&lt;="&amp;30)</f>
        <v>7.2481570822715184</v>
      </c>
      <c r="O460" s="24">
        <f>SUMIFS(Detail!BA:BA,Detail!$A:$A,$B460,Detail!$B:$B,"&lt;="&amp;33)</f>
        <v>7.5571105046542471</v>
      </c>
      <c r="P460" s="24">
        <f>SUMIFS(Detail!BA:BA,Detail!$A:$A,$B460,Detail!$B:$B,"&lt;="&amp;36)</f>
        <v>13.775352751692481</v>
      </c>
      <c r="Q460" s="33">
        <f t="shared" ref="Q460:Q470" si="800">P460</f>
        <v>13.775352751692481</v>
      </c>
      <c r="R460" s="24">
        <f>SUMIFS(Detail!BA:BA,Detail!$A:$A,$B460,Detail!$B:$B,"&lt;="&amp;39)</f>
        <v>8.8959388329212743</v>
      </c>
      <c r="S460" s="24">
        <f>SUMIFS(Detail!BA:BA,Detail!$A:$A,$B460,Detail!$B:$B,"&lt;="&amp;42)</f>
        <v>7.5572700884235928</v>
      </c>
      <c r="T460" s="24">
        <f>SUMIFS(Detail!BA:BA,Detail!$A:$A,$B460,Detail!$B:$B,"&lt;="&amp;45)</f>
        <v>9.4226042069531104</v>
      </c>
      <c r="U460" s="24">
        <f>SUMIFS(Detail!BA:BA,Detail!$A:$A,$B460,Detail!$B:$B,"&lt;="&amp;48)</f>
        <v>9.8242436560503847</v>
      </c>
      <c r="V460" s="33">
        <f t="shared" ref="V460:V470" si="801">U460</f>
        <v>9.8242436560503847</v>
      </c>
      <c r="W460" s="24">
        <f>SUMIFS(Detail!BA:BA,Detail!$A:$A,$B460,Detail!$B:$B,"&lt;="&amp;51)</f>
        <v>17.907958577200588</v>
      </c>
      <c r="X460" s="24">
        <f>SUMIFS(Detail!BA:BA,Detail!$A:$A,$B460,Detail!$B:$B,"&lt;="&amp;54)</f>
        <v>11.564720482798293</v>
      </c>
      <c r="Y460" s="24">
        <f>SUMIFS(Detail!BA:BA,Detail!$A:$A,$B460,Detail!$B:$B,"&lt;="&amp;57)</f>
        <v>9.8244511149514437</v>
      </c>
      <c r="Z460" s="24">
        <f>SUMIFS(Detail!BA:BA,Detail!$A:$A,$B460,Detail!$B:$B,"&lt;="&amp;60)</f>
        <v>12.249385469038316</v>
      </c>
      <c r="AA460" s="33">
        <f t="shared" ref="AA460:AA470" si="802">Z460</f>
        <v>12.249385469038316</v>
      </c>
      <c r="AB460" s="24">
        <f>SUMIFS(Detail!BA:BA,Detail!$A:$A,$B460,Detail!$B:$B,"&lt;="&amp;63)</f>
        <v>1.0876575215661433E-3</v>
      </c>
      <c r="AC460" s="24">
        <f>SUMIFS(Detail!BA:BA,Detail!$A:$A,$B460,Detail!$B:$B,"&lt;="&amp;66)</f>
        <v>5.5205964599736035E-7</v>
      </c>
      <c r="AD460" s="24">
        <f>SUMIFS(Detail!BA:BA,Detail!$A:$A,$B460,Detail!$B:$B,"&lt;="&amp;69)</f>
        <v>5.5842974688857794E-10</v>
      </c>
      <c r="AE460" s="24">
        <f>SUMIFS(Detail!BA:BA,Detail!$A:$A,$B460,Detail!$B:$B,"&lt;="&amp;72)</f>
        <v>9.0949470177292824E-13</v>
      </c>
      <c r="AF460" s="33">
        <f t="shared" ref="AF460:AF470" si="803">AE460</f>
        <v>9.0949470177292824E-13</v>
      </c>
      <c r="AG460" s="24">
        <f>SUMIFS(Detail!BA:BA,Detail!$A:$A,$B460,Detail!$B:$B,"&lt;="&amp;75)</f>
        <v>0</v>
      </c>
      <c r="AH460" s="24">
        <f>SUMIFS(Detail!BA:BA,Detail!$A:$A,$B460,Detail!$B:$B,"&lt;="&amp;78)</f>
        <v>0</v>
      </c>
      <c r="AI460" s="24">
        <f>SUMIFS(Detail!BA:BA,Detail!$A:$A,$B460,Detail!$B:$B,"&lt;="&amp;81)</f>
        <v>0</v>
      </c>
      <c r="AJ460" s="24">
        <f>SUMIFS(Detail!BA:BA,Detail!$A:$A,$B460,Detail!$B:$B,"&lt;="&amp;84)</f>
        <v>0</v>
      </c>
      <c r="AK460" s="33">
        <f t="shared" ref="AK460:AK470" si="804">AJ460</f>
        <v>0</v>
      </c>
      <c r="AL460" s="24">
        <f>SUMIFS(Detail!BA:BA,Detail!$A:$A,$B460,Detail!$B:$B,"&lt;="&amp;87)</f>
        <v>0</v>
      </c>
      <c r="AM460" s="24">
        <f>SUMIFS(Detail!BA:BA,Detail!$A:$A,$B460,Detail!$B:$B,"&lt;="&amp;90)</f>
        <v>0</v>
      </c>
      <c r="AN460" s="24">
        <f>SUMIFS(Detail!BA:BA,Detail!$A:$A,$B460,Detail!$B:$B,"&lt;="&amp;93)</f>
        <v>0</v>
      </c>
      <c r="AO460" s="24">
        <f>SUMIFS(Detail!BA:BA,Detail!$A:$A,$B460,Detail!$B:$B,"&lt;="&amp;96)</f>
        <v>0</v>
      </c>
      <c r="AP460" s="33">
        <f t="shared" ref="AP460:AP470" si="805">AO460</f>
        <v>0</v>
      </c>
      <c r="AQ460" s="24">
        <f>SUMIFS(Detail!BA:BA,Detail!$A:$A,$B460,Detail!$B:$B,"&lt;="&amp;99)</f>
        <v>0</v>
      </c>
      <c r="AR460" s="24">
        <f>SUMIFS(Detail!BA:BA,Detail!$A:$A,$B460,Detail!$B:$B,"&lt;="&amp;102)</f>
        <v>0</v>
      </c>
      <c r="AS460" s="24">
        <f>SUMIFS(Detail!BA:BA,Detail!$A:$A,$B460,Detail!$B:$B,"&lt;="&amp;105)</f>
        <v>0</v>
      </c>
      <c r="AT460" s="24">
        <f>SUMIFS(Detail!BA:BA,Detail!$A:$A,$B460,Detail!$B:$B,"&lt;="&amp;108)</f>
        <v>0</v>
      </c>
      <c r="AU460" s="33">
        <f t="shared" ref="AU460:AU470" si="806">AT460</f>
        <v>0</v>
      </c>
      <c r="AV460" s="24">
        <f>SUMIFS(Detail!BA:BA,Detail!$A:$A,$B460,Detail!$B:$B,"&lt;="&amp;111)</f>
        <v>0</v>
      </c>
      <c r="AW460" s="24">
        <f>SUMIFS(Detail!BA:BA,Detail!$A:$A,$B460,Detail!$B:$B,"&lt;="&amp;114)</f>
        <v>0</v>
      </c>
      <c r="AX460" s="24">
        <f>SUMIFS(Detail!BA:BA,Detail!$A:$A,$B460,Detail!$B:$B,"&lt;="&amp;117)</f>
        <v>0</v>
      </c>
      <c r="AY460" s="24">
        <f>SUMIFS(Detail!BA:BA,Detail!$A:$A,$B460,Detail!$B:$B,"&lt;="&amp;120)</f>
        <v>0</v>
      </c>
      <c r="AZ460" s="33">
        <f t="shared" ref="AZ460:AZ470" si="807">AY460</f>
        <v>0</v>
      </c>
      <c r="BA460" s="24">
        <f>SUMIFS(Detail!BA:BA,Detail!$A:$A,$B460,Detail!$B:$B,"&lt;="&amp;123)</f>
        <v>0</v>
      </c>
      <c r="BB460" s="24">
        <f>SUMIFS(Detail!BA:BA,Detail!$A:$A,$B460,Detail!$B:$B,"&lt;="&amp;126)</f>
        <v>0</v>
      </c>
      <c r="BC460" s="24">
        <f>SUMIFS(Detail!BA:BA,Detail!$A:$A,$B460,Detail!$B:$B,"&lt;="&amp;129)</f>
        <v>0</v>
      </c>
      <c r="BD460" s="24">
        <f>SUMIFS(Detail!BA:BA,Detail!$A:$A,$B460,Detail!$B:$B,"&lt;="&amp;132)</f>
        <v>0</v>
      </c>
      <c r="BE460" s="33">
        <f t="shared" ref="BE460:BE470" si="808">BD460</f>
        <v>0</v>
      </c>
      <c r="BF460" s="24">
        <f>SUMIFS(Detail!BA:BA,Detail!$A:$A,$B460,Detail!$B:$B,"&lt;="&amp;135)</f>
        <v>0</v>
      </c>
      <c r="BG460" s="24">
        <f>SUMIFS(Detail!BA:BA,Detail!$A:$A,$B460,Detail!$B:$B,"&lt;="&amp;138)</f>
        <v>0</v>
      </c>
      <c r="BH460" s="24">
        <f>SUMIFS(Detail!BA:BA,Detail!$A:$A,$B460,Detail!$B:$B,"&lt;="&amp;141)</f>
        <v>0</v>
      </c>
      <c r="BI460" s="24">
        <f>SUMIFS(Detail!BA:BA,Detail!$A:$A,$B460,Detail!$B:$B,"&lt;="&amp;144)</f>
        <v>0</v>
      </c>
      <c r="BJ460" s="33">
        <f t="shared" ref="BJ460:BJ470" si="809">BI460</f>
        <v>0</v>
      </c>
      <c r="BK460" s="24">
        <f>SUMIFS(Detail!BA:BA,Detail!$A:$A,$B460,Detail!$B:$B,"&lt;="&amp;147)</f>
        <v>0</v>
      </c>
      <c r="BL460" s="24">
        <f>SUMIFS(Detail!BA:BA,Detail!$A:$A,$B460,Detail!$B:$B,"&lt;="&amp;150)</f>
        <v>0</v>
      </c>
      <c r="BM460" s="24">
        <f>SUMIFS(Detail!BA:BA,Detail!$A:$A,$B460,Detail!$B:$B,"&lt;="&amp;153)</f>
        <v>0</v>
      </c>
      <c r="BN460" s="24">
        <f>SUMIFS(Detail!BA:BA,Detail!$A:$A,$B460,Detail!$B:$B,"&lt;="&amp;156)</f>
        <v>0</v>
      </c>
      <c r="BO460" s="33">
        <f t="shared" ref="BO460:BO470" si="810">BN460</f>
        <v>0</v>
      </c>
      <c r="BP460" s="24">
        <f>SUMIFS(Detail!BA:BA,Detail!$A:$A,$B460,Detail!$B:$B,"&lt;="&amp;159)</f>
        <v>0</v>
      </c>
      <c r="BQ460" s="24">
        <f>SUMIFS(Detail!BA:BA,Detail!$A:$A,$B460,Detail!$B:$B,"&lt;="&amp;162)</f>
        <v>0</v>
      </c>
      <c r="BR460" s="24">
        <f>SUMIFS(Detail!BA:BA,Detail!$A:$A,$B460,Detail!$B:$B,"&lt;="&amp;165)</f>
        <v>0</v>
      </c>
      <c r="BS460" s="24">
        <f>SUMIFS(Detail!BA:BA,Detail!$A:$A,$B460,Detail!$B:$B,"&lt;="&amp;168)</f>
        <v>0</v>
      </c>
      <c r="BT460" s="33">
        <f t="shared" ref="BT460:BT470" si="811">BS460</f>
        <v>0</v>
      </c>
      <c r="BU460" s="24">
        <f>SUMIFS(Detail!BA:BA,Detail!$A:$A,$B460,Detail!$B:$B,"&lt;="&amp;171)</f>
        <v>0</v>
      </c>
      <c r="BV460" s="24">
        <f>SUMIFS(Detail!BA:BA,Detail!$A:$A,$B460,Detail!$B:$B,"&lt;="&amp;174)</f>
        <v>0</v>
      </c>
      <c r="BW460" s="24">
        <f>SUMIFS(Detail!BA:BA,Detail!$A:$A,$B460,Detail!$B:$B,"&lt;="&amp;177)</f>
        <v>0</v>
      </c>
      <c r="BX460" s="24">
        <f>SUMIFS(Detail!BA:BA,Detail!$A:$A,$B460,Detail!$B:$B,"&lt;="&amp;180)</f>
        <v>0</v>
      </c>
      <c r="BY460" s="33">
        <f t="shared" ref="BY460:BY470" si="812">BX460</f>
        <v>0</v>
      </c>
      <c r="BZ460" s="24">
        <f>SUMIFS(Detail!BA:BA,Detail!$A:$A,$B460,Detail!$B:$B,"&lt;="&amp;183)</f>
        <v>0</v>
      </c>
      <c r="CA460" s="24">
        <f>SUMIFS(Detail!BA:BA,Detail!$A:$A,$B460,Detail!$B:$B,"&lt;="&amp;186)</f>
        <v>0</v>
      </c>
      <c r="CB460" s="24">
        <f>SUMIFS(Detail!BA:BA,Detail!$A:$A,$B460,Detail!$B:$B,"&lt;="&amp;189)</f>
        <v>0</v>
      </c>
      <c r="CC460" s="24">
        <f>SUMIFS(Detail!BA:BA,Detail!$A:$A,$B460,Detail!$B:$B,"&lt;="&amp;192)</f>
        <v>0</v>
      </c>
      <c r="CD460" s="33">
        <f t="shared" ref="CD460:CD470" si="813">CC460</f>
        <v>0</v>
      </c>
      <c r="CE460" s="24">
        <f>SUMIFS(Detail!BA:BA,Detail!$A:$A,$B460,Detail!$B:$B,"&lt;="&amp;195)</f>
        <v>0</v>
      </c>
      <c r="CF460" s="24">
        <f>SUMIFS(Detail!BA:BA,Detail!$A:$A,$B460,Detail!$B:$B,"&lt;="&amp;198)</f>
        <v>0</v>
      </c>
      <c r="CG460" s="24">
        <f>SUMIFS(Detail!BA:BA,Detail!$A:$A,$B460,Detail!$B:$B,"&lt;="&amp;201)</f>
        <v>0</v>
      </c>
      <c r="CH460" s="24">
        <f>SUMIFS(Detail!BA:BA,Detail!$A:$A,$B460,Detail!$B:$B,"&lt;="&amp;204)</f>
        <v>0</v>
      </c>
      <c r="CI460" s="33">
        <f t="shared" ref="CI460:CI470" si="814">CH460</f>
        <v>0</v>
      </c>
      <c r="CJ460" s="24">
        <f>SUMIFS(Detail!BA:BA,Detail!$A:$A,$B460,Detail!$B:$B,"&lt;="&amp;207)</f>
        <v>0</v>
      </c>
      <c r="CK460" s="24">
        <f>SUMIFS(Detail!BA:BA,Detail!$A:$A,$B460,Detail!$B:$B,"&lt;="&amp;210)</f>
        <v>0</v>
      </c>
      <c r="CL460" s="24">
        <f>SUMIFS(Detail!BA:BA,Detail!$A:$A,$B460,Detail!$B:$B,"&lt;="&amp;213)</f>
        <v>0</v>
      </c>
      <c r="CM460" s="24">
        <f>SUMIFS(Detail!BA:BA,Detail!$A:$A,$B460,Detail!$B:$B,"&lt;="&amp;216)</f>
        <v>0</v>
      </c>
      <c r="CN460" s="33">
        <f t="shared" ref="CN460:CN470" si="815">CM460</f>
        <v>0</v>
      </c>
      <c r="CO460" s="24">
        <f>SUMIFS(Detail!BA:BA,Detail!$A:$A,$B460,Detail!$B:$B,"&lt;="&amp;219)</f>
        <v>0</v>
      </c>
      <c r="CP460" s="24">
        <f>SUMIFS(Detail!BA:BA,Detail!$A:$A,$B460,Detail!$B:$B,"&lt;="&amp;222)</f>
        <v>0</v>
      </c>
      <c r="CQ460" s="24">
        <f>SUMIFS(Detail!BA:BA,Detail!$A:$A,$B460,Detail!$B:$B,"&lt;="&amp;225)</f>
        <v>0</v>
      </c>
      <c r="CR460" s="24">
        <f>SUMIFS(Detail!BA:BA,Detail!$A:$A,$B460,Detail!$B:$B,"&lt;="&amp;228)</f>
        <v>0</v>
      </c>
      <c r="CS460" s="33">
        <f t="shared" ref="CS460:CS470" si="816">CR460</f>
        <v>0</v>
      </c>
      <c r="CT460" s="24">
        <f>SUMIFS(Detail!BA:BA,Detail!$A:$A,$B460,Detail!$B:$B,"&lt;="&amp;231)</f>
        <v>0</v>
      </c>
      <c r="CU460" s="24">
        <f>SUMIFS(Detail!BA:BA,Detail!$A:$A,$B460,Detail!$B:$B,"&lt;="&amp;234)</f>
        <v>0</v>
      </c>
      <c r="CV460" s="24">
        <f>SUMIFS(Detail!BA:BA,Detail!$A:$A,$B460,Detail!$B:$B,"&lt;="&amp;237)</f>
        <v>0</v>
      </c>
      <c r="CW460" s="24">
        <f>SUMIFS(Detail!BA:BA,Detail!$A:$A,$B460,Detail!$B:$B,"&lt;="&amp;240)</f>
        <v>0</v>
      </c>
      <c r="CX460" s="33">
        <f t="shared" ref="CX460:CX470" si="817">CW460</f>
        <v>0</v>
      </c>
      <c r="CY460" s="24">
        <f>SUMIFS(Detail!BA:BA,Detail!$A:$A,$B460,Detail!$B:$B,"&lt;="&amp;243)</f>
        <v>0</v>
      </c>
      <c r="CZ460" s="24">
        <f>SUMIFS(Detail!BA:BA,Detail!$A:$A,$B460,Detail!$B:$B,"&lt;="&amp;246)</f>
        <v>0</v>
      </c>
      <c r="DA460" s="24">
        <f>SUMIFS(Detail!BA:BA,Detail!$A:$A,$B460,Detail!$B:$B,"&lt;="&amp;249)</f>
        <v>0</v>
      </c>
      <c r="DB460" s="24">
        <f>SUMIFS(Detail!BA:BA,Detail!$A:$A,$B460,Detail!$B:$B,"&lt;="&amp;252)</f>
        <v>0</v>
      </c>
      <c r="DC460" s="33">
        <f t="shared" ref="DC460:DC470" si="818">DB460</f>
        <v>0</v>
      </c>
      <c r="DD460" s="86">
        <f>SUMIFS(Detail!BA:BA,Detail!$A:$A,$B460,Detail!$B:$B,"&gt;60")</f>
        <v>-12.249385469038316</v>
      </c>
    </row>
    <row r="461" spans="1:108" x14ac:dyDescent="0.25">
      <c r="A461" t="s">
        <v>5719</v>
      </c>
      <c r="B461" s="32" t="s">
        <v>5121</v>
      </c>
      <c r="C461" s="24">
        <f>SUMIFS(Detail!BA:BA,Detail!$A:$A,$B461,Detail!$B:$B,"&lt;="&amp;3)</f>
        <v>0</v>
      </c>
      <c r="D461" s="24">
        <f>SUMIFS(Detail!BA:BA,Detail!$A:$A,$B461,Detail!$B:$B,"&lt;="&amp;6)</f>
        <v>0</v>
      </c>
      <c r="E461" s="24">
        <f>SUMIFS(Detail!BA:BA,Detail!$A:$A,$B461,Detail!$B:$B,"&lt;="&amp;9)</f>
        <v>171.29197270609112</v>
      </c>
      <c r="F461" s="24">
        <f>SUMIFS(Detail!BA:BA,Detail!$A:$A,$B461,Detail!$B:$B,"&lt;="&amp;12)</f>
        <v>301.55821565505465</v>
      </c>
      <c r="G461" s="33">
        <f t="shared" si="798"/>
        <v>301.55821565505465</v>
      </c>
      <c r="H461" s="24">
        <f>SUMIFS(Detail!BA:BA,Detail!$A:$A,$B461,Detail!$B:$B,"&lt;="&amp;15)</f>
        <v>270.87398535970209</v>
      </c>
      <c r="I461" s="24">
        <f>SUMIFS(Detail!BA:BA,Detail!$A:$A,$B461,Detail!$B:$B,"&lt;="&amp;18)</f>
        <v>277.59631436958165</v>
      </c>
      <c r="J461" s="24">
        <f>SUMIFS(Detail!BA:BA,Detail!$A:$A,$B461,Detail!$B:$B,"&lt;="&amp;21)</f>
        <v>428.81080594811658</v>
      </c>
      <c r="K461" s="24">
        <f>SUMIFS(Detail!BA:BA,Detail!$A:$A,$B461,Detail!$B:$B,"&lt;="&amp;24)</f>
        <v>494.38711940421729</v>
      </c>
      <c r="L461" s="33">
        <f t="shared" si="799"/>
        <v>494.38711940421729</v>
      </c>
      <c r="M461" s="24">
        <f>SUMIFS(Detail!BA:BA,Detail!$A:$A,$B461,Detail!$B:$B,"&lt;="&amp;27)</f>
        <v>447.77784239706307</v>
      </c>
      <c r="N461" s="24">
        <f>SUMIFS(Detail!BA:BA,Detail!$A:$A,$B461,Detail!$B:$B,"&lt;="&amp;30)</f>
        <v>395.26774388584249</v>
      </c>
      <c r="O461" s="24">
        <f>SUMIFS(Detail!BA:BA,Detail!$A:$A,$B461,Detail!$B:$B,"&lt;="&amp;33)</f>
        <v>382.38818279925636</v>
      </c>
      <c r="P461" s="24">
        <f>SUMIFS(Detail!BA:BA,Detail!$A:$A,$B461,Detail!$B:$B,"&lt;="&amp;36)</f>
        <v>525.17734092619298</v>
      </c>
      <c r="Q461" s="33">
        <f t="shared" si="800"/>
        <v>525.17734092619298</v>
      </c>
      <c r="R461" s="24">
        <f>SUMIFS(Detail!BA:BA,Detail!$A:$A,$B461,Detail!$B:$B,"&lt;="&amp;39)</f>
        <v>581.54053879212438</v>
      </c>
      <c r="S461" s="24">
        <f>SUMIFS(Detail!BA:BA,Detail!$A:$A,$B461,Detail!$B:$B,"&lt;="&amp;42)</f>
        <v>522.78611017399771</v>
      </c>
      <c r="T461" s="24">
        <f>SUMIFS(Detail!BA:BA,Detail!$A:$A,$B461,Detail!$B:$B,"&lt;="&amp;45)</f>
        <v>459.84452896799803</v>
      </c>
      <c r="U461" s="24">
        <f>SUMIFS(Detail!BA:BA,Detail!$A:$A,$B461,Detail!$B:$B,"&lt;="&amp;48)</f>
        <v>440.03022722235664</v>
      </c>
      <c r="V461" s="33">
        <f t="shared" si="801"/>
        <v>440.03022722235664</v>
      </c>
      <c r="W461" s="24">
        <f>SUMIFS(Detail!BA:BA,Detail!$A:$A,$B461,Detail!$B:$B,"&lt;="&amp;51)</f>
        <v>584.82524360587286</v>
      </c>
      <c r="X461" s="24">
        <f>SUMIFS(Detail!BA:BA,Detail!$A:$A,$B461,Detail!$B:$B,"&lt;="&amp;54)</f>
        <v>639.7690294302256</v>
      </c>
      <c r="Y461" s="24">
        <f>SUMIFS(Detail!BA:BA,Detail!$A:$A,$B461,Detail!$B:$B,"&lt;="&amp;57)</f>
        <v>574.54257367123955</v>
      </c>
      <c r="Z461" s="24">
        <f>SUMIFS(Detail!BA:BA,Detail!$A:$A,$B461,Detail!$B:$B,"&lt;="&amp;60)</f>
        <v>505.47859356858135</v>
      </c>
      <c r="AA461" s="33">
        <f t="shared" si="802"/>
        <v>505.47859356858135</v>
      </c>
      <c r="AB461" s="24">
        <f>SUMIFS(Detail!BA:BA,Detail!$A:$A,$B461,Detail!$B:$B,"&lt;="&amp;63)</f>
        <v>359.21171970858813</v>
      </c>
      <c r="AC461" s="24">
        <f>SUMIFS(Detail!BA:BA,Detail!$A:$A,$B461,Detail!$B:$B,"&lt;="&amp;66)</f>
        <v>274.70630036668126</v>
      </c>
      <c r="AD461" s="24">
        <f>SUMIFS(Detail!BA:BA,Detail!$A:$A,$B461,Detail!$B:$B,"&lt;="&amp;69)</f>
        <v>219.00428884019402</v>
      </c>
      <c r="AE461" s="24">
        <f>SUMIFS(Detail!BA:BA,Detail!$A:$A,$B461,Detail!$B:$B,"&lt;="&amp;72)</f>
        <v>179.46175233190434</v>
      </c>
      <c r="AF461" s="33">
        <f t="shared" si="803"/>
        <v>179.46175233190434</v>
      </c>
      <c r="AG461" s="24">
        <f>SUMIFS(Detail!BA:BA,Detail!$A:$A,$B461,Detail!$B:$B,"&lt;="&amp;75)</f>
        <v>150.01753580206287</v>
      </c>
      <c r="AH461" s="24">
        <f>SUMIFS(Detail!BA:BA,Detail!$A:$A,$B461,Detail!$B:$B,"&lt;="&amp;78)</f>
        <v>127.33582855817349</v>
      </c>
      <c r="AI461" s="24">
        <f>SUMIFS(Detail!BA:BA,Detail!$A:$A,$B461,Detail!$B:$B,"&lt;="&amp;81)</f>
        <v>109.40948026061278</v>
      </c>
      <c r="AJ461" s="24">
        <f>SUMIFS(Detail!BA:BA,Detail!$A:$A,$B461,Detail!$B:$B,"&lt;="&amp;84)</f>
        <v>94.952079911033252</v>
      </c>
      <c r="AK461" s="33">
        <f t="shared" si="804"/>
        <v>94.952079911033252</v>
      </c>
      <c r="AL461" s="24">
        <f>SUMIFS(Detail!BA:BA,Detail!$A:$A,$B461,Detail!$B:$B,"&lt;="&amp;87)</f>
        <v>83.099068234095284</v>
      </c>
      <c r="AM461" s="24">
        <f>SUMIFS(Detail!BA:BA,Detail!$A:$A,$B461,Detail!$B:$B,"&lt;="&amp;90)</f>
        <v>73.247375077310153</v>
      </c>
      <c r="AN461" s="24">
        <f>SUMIFS(Detail!BA:BA,Detail!$A:$A,$B461,Detail!$B:$B,"&lt;="&amp;93)</f>
        <v>64.963490106135396</v>
      </c>
      <c r="AO461" s="24">
        <f>SUMIFS(Detail!BA:BA,Detail!$A:$A,$B461,Detail!$B:$B,"&lt;="&amp;96)</f>
        <v>57.927938926842216</v>
      </c>
      <c r="AP461" s="33">
        <f t="shared" si="805"/>
        <v>57.927938926842216</v>
      </c>
      <c r="AQ461" s="24">
        <f>SUMIFS(Detail!BA:BA,Detail!$A:$A,$B461,Detail!$B:$B,"&lt;="&amp;99)</f>
        <v>51.900295370398908</v>
      </c>
      <c r="AR461" s="24">
        <f>SUMIFS(Detail!BA:BA,Detail!$A:$A,$B461,Detail!$B:$B,"&lt;="&amp;102)</f>
        <v>46.69634450396461</v>
      </c>
      <c r="AS461" s="24">
        <f>SUMIFS(Detail!BA:BA,Detail!$A:$A,$B461,Detail!$B:$B,"&lt;="&amp;105)</f>
        <v>42.172726360447996</v>
      </c>
      <c r="AT461" s="24">
        <f>SUMIFS(Detail!BA:BA,Detail!$A:$A,$B461,Detail!$B:$B,"&lt;="&amp;108)</f>
        <v>38.216342944259395</v>
      </c>
      <c r="AU461" s="33">
        <f t="shared" si="806"/>
        <v>38.216342944259395</v>
      </c>
      <c r="AV461" s="24">
        <f>SUMIFS(Detail!BA:BA,Detail!$A:$A,$B461,Detail!$B:$B,"&lt;="&amp;111)</f>
        <v>34.736887247326649</v>
      </c>
      <c r="AW461" s="24">
        <f>SUMIFS(Detail!BA:BA,Detail!$A:$A,$B461,Detail!$B:$B,"&lt;="&amp;114)</f>
        <v>31.661470682370236</v>
      </c>
      <c r="AX461" s="24">
        <f>SUMIFS(Detail!BA:BA,Detail!$A:$A,$B461,Detail!$B:$B,"&lt;="&amp;117)</f>
        <v>28.930692468230973</v>
      </c>
      <c r="AY461" s="24">
        <f>SUMIFS(Detail!BA:BA,Detail!$A:$A,$B461,Detail!$B:$B,"&lt;="&amp;120)</f>
        <v>26.495719473380632</v>
      </c>
      <c r="AZ461" s="33">
        <f t="shared" si="807"/>
        <v>26.495719473380632</v>
      </c>
      <c r="BA461" s="24">
        <f>SUMIFS(Detail!BA:BA,Detail!$A:$A,$B461,Detail!$B:$B,"&lt;="&amp;123)</f>
        <v>24.316086640720641</v>
      </c>
      <c r="BB461" s="24">
        <f>SUMIFS(Detail!BA:BA,Detail!$A:$A,$B461,Detail!$B:$B,"&lt;="&amp;126)</f>
        <v>22.358019419007633</v>
      </c>
      <c r="BC461" s="24">
        <f>SUMIFS(Detail!BA:BA,Detail!$A:$A,$B461,Detail!$B:$B,"&lt;="&amp;129)</f>
        <v>20.593139762358533</v>
      </c>
      <c r="BD461" s="24">
        <f>SUMIFS(Detail!BA:BA,Detail!$A:$A,$B461,Detail!$B:$B,"&lt;="&amp;132)</f>
        <v>18.997457638816741</v>
      </c>
      <c r="BE461" s="33">
        <f t="shared" si="808"/>
        <v>18.997457638816741</v>
      </c>
      <c r="BF461" s="24">
        <f>SUMIFS(Detail!BA:BA,Detail!$A:$A,$B461,Detail!$B:$B,"&lt;="&amp;135)</f>
        <v>17.550577579630954</v>
      </c>
      <c r="BG461" s="24">
        <f>SUMIFS(Detail!BA:BA,Detail!$A:$A,$B461,Detail!$B:$B,"&lt;="&amp;138)</f>
        <v>16.235068955488714</v>
      </c>
      <c r="BH461" s="24">
        <f>SUMIFS(Detail!BA:BA,Detail!$A:$A,$B461,Detail!$B:$B,"&lt;="&amp;141)</f>
        <v>15.035962158440725</v>
      </c>
      <c r="BI461" s="24">
        <f>SUMIFS(Detail!BA:BA,Detail!$A:$A,$B461,Detail!$B:$B,"&lt;="&amp;144)</f>
        <v>13.940342500045972</v>
      </c>
      <c r="BJ461" s="33">
        <f t="shared" si="809"/>
        <v>13.940342500045972</v>
      </c>
      <c r="BK461" s="24">
        <f>SUMIFS(Detail!BA:BA,Detail!$A:$A,$B461,Detail!$B:$B,"&lt;="&amp;147)</f>
        <v>12.937020597451919</v>
      </c>
      <c r="BL461" s="24">
        <f>SUMIFS(Detail!BA:BA,Detail!$A:$A,$B461,Detail!$B:$B,"&lt;="&amp;150)</f>
        <v>12.016263107410396</v>
      </c>
      <c r="BM461" s="24">
        <f>SUMIFS(Detail!BA:BA,Detail!$A:$A,$B461,Detail!$B:$B,"&lt;="&amp;153)</f>
        <v>11.16957142736419</v>
      </c>
      <c r="BN461" s="24">
        <f>SUMIFS(Detail!BA:BA,Detail!$A:$A,$B461,Detail!$B:$B,"&lt;="&amp;156)</f>
        <v>10.389498787109005</v>
      </c>
      <c r="BO461" s="33">
        <f t="shared" si="810"/>
        <v>10.389498787109005</v>
      </c>
      <c r="BP461" s="24">
        <f>SUMIFS(Detail!BA:BA,Detail!$A:$A,$B461,Detail!$B:$B,"&lt;="&amp;159)</f>
        <v>9.6694982660296773</v>
      </c>
      <c r="BQ461" s="24">
        <f>SUMIFS(Detail!BA:BA,Detail!$A:$A,$B461,Detail!$B:$B,"&lt;="&amp;162)</f>
        <v>9.0037958744014759</v>
      </c>
      <c r="BR461" s="24">
        <f>SUMIFS(Detail!BA:BA,Detail!$A:$A,$B461,Detail!$B:$B,"&lt;="&amp;165)</f>
        <v>8.3872840646995428</v>
      </c>
      <c r="BS461" s="24">
        <f>SUMIFS(Detail!BA:BA,Detail!$A:$A,$B461,Detail!$B:$B,"&lt;="&amp;168)</f>
        <v>7.8154319857462724</v>
      </c>
      <c r="BT461" s="33">
        <f t="shared" si="811"/>
        <v>7.8154319857462724</v>
      </c>
      <c r="BU461" s="24">
        <f>SUMIFS(Detail!BA:BA,Detail!$A:$A,$B461,Detail!$B:$B,"&lt;="&amp;171)</f>
        <v>7.2842095280425383</v>
      </c>
      <c r="BV461" s="24">
        <f>SUMIFS(Detail!BA:BA,Detail!$A:$A,$B461,Detail!$B:$B,"&lt;="&amp;174)</f>
        <v>6.7900227838367755</v>
      </c>
      <c r="BW461" s="24">
        <f>SUMIFS(Detail!BA:BA,Detail!$A:$A,$B461,Detail!$B:$B,"&lt;="&amp;177)</f>
        <v>6.3296589982992373</v>
      </c>
      <c r="BX461" s="24">
        <f>SUMIFS(Detail!BA:BA,Detail!$A:$A,$B461,Detail!$B:$B,"&lt;="&amp;180)</f>
        <v>5.900239446564683</v>
      </c>
      <c r="BY461" s="33">
        <f t="shared" si="812"/>
        <v>5.900239446564683</v>
      </c>
      <c r="BZ461" s="24">
        <f>SUMIFS(Detail!BA:BA,Detail!$A:$A,$B461,Detail!$B:$B,"&lt;="&amp;183)</f>
        <v>5.4991789569421599</v>
      </c>
      <c r="CA461" s="24">
        <f>SUMIFS(Detail!BA:BA,Detail!$A:$A,$B461,Detail!$B:$B,"&lt;="&amp;186)</f>
        <v>5.1241510290401493</v>
      </c>
      <c r="CB461" s="24">
        <f>SUMIFS(Detail!BA:BA,Detail!$A:$A,$B461,Detail!$B:$B,"&lt;="&amp;189)</f>
        <v>4.7730576795311208</v>
      </c>
      <c r="CC461" s="24">
        <f>SUMIFS(Detail!BA:BA,Detail!$A:$A,$B461,Detail!$B:$B,"&lt;="&amp;192)</f>
        <v>4.4440032969946515</v>
      </c>
      <c r="CD461" s="33">
        <f t="shared" si="813"/>
        <v>4.4440032969946515</v>
      </c>
      <c r="CE461" s="24">
        <f>SUMIFS(Detail!BA:BA,Detail!$A:$A,$B461,Detail!$B:$B,"&lt;="&amp;195)</f>
        <v>4.1352719080214229</v>
      </c>
      <c r="CF461" s="24">
        <f>SUMIFS(Detail!BA:BA,Detail!$A:$A,$B461,Detail!$B:$B,"&lt;="&amp;198)</f>
        <v>3.8453073555024275</v>
      </c>
      <c r="CG461" s="24">
        <f>SUMIFS(Detail!BA:BA,Detail!$A:$A,$B461,Detail!$B:$B,"&lt;="&amp;201)</f>
        <v>3.572695970713994</v>
      </c>
      <c r="CH461" s="24">
        <f>SUMIFS(Detail!BA:BA,Detail!$A:$A,$B461,Detail!$B:$B,"&lt;="&amp;204)</f>
        <v>3.3161513873637887</v>
      </c>
      <c r="CI461" s="33">
        <f t="shared" si="814"/>
        <v>3.3161513873637887</v>
      </c>
      <c r="CJ461" s="24">
        <f>SUMIFS(Detail!BA:BA,Detail!$A:$A,$B461,Detail!$B:$B,"&lt;="&amp;207)</f>
        <v>3.074501200675968</v>
      </c>
      <c r="CK461" s="24">
        <f>SUMIFS(Detail!BA:BA,Detail!$A:$A,$B461,Detail!$B:$B,"&lt;="&amp;210)</f>
        <v>2.8466752201416057</v>
      </c>
      <c r="CL461" s="24">
        <f>SUMIFS(Detail!BA:BA,Detail!$A:$A,$B461,Detail!$B:$B,"&lt;="&amp;213)</f>
        <v>2.631695102449612</v>
      </c>
      <c r="CM461" s="24">
        <f>SUMIFS(Detail!BA:BA,Detail!$A:$A,$B461,Detail!$B:$B,"&lt;="&amp;216)</f>
        <v>2.4286651827787864</v>
      </c>
      <c r="CN461" s="33">
        <f t="shared" si="815"/>
        <v>2.4286651827787864</v>
      </c>
      <c r="CO461" s="24">
        <f>SUMIFS(Detail!BA:BA,Detail!$A:$A,$B461,Detail!$B:$B,"&lt;="&amp;219)</f>
        <v>2.2367643491093077</v>
      </c>
      <c r="CP461" s="24">
        <f>SUMIFS(Detail!BA:BA,Detail!$A:$A,$B461,Detail!$B:$B,"&lt;="&amp;222)</f>
        <v>2.0552388265309673</v>
      </c>
      <c r="CQ461" s="24">
        <f>SUMIFS(Detail!BA:BA,Detail!$A:$A,$B461,Detail!$B:$B,"&lt;="&amp;225)</f>
        <v>1.8833957572646796</v>
      </c>
      <c r="CR461" s="24">
        <f>SUMIFS(Detail!BA:BA,Detail!$A:$A,$B461,Detail!$B:$B,"&lt;="&amp;228)</f>
        <v>1.7205974780295037</v>
      </c>
      <c r="CS461" s="33">
        <f t="shared" si="816"/>
        <v>1.7205974780295037</v>
      </c>
      <c r="CT461" s="24">
        <f>SUMIFS(Detail!BA:BA,Detail!$A:$A,$B461,Detail!$B:$B,"&lt;="&amp;231)</f>
        <v>1.5662564098211078</v>
      </c>
      <c r="CU461" s="24">
        <f>SUMIFS(Detail!BA:BA,Detail!$A:$A,$B461,Detail!$B:$B,"&lt;="&amp;234)</f>
        <v>1.4198304866313265</v>
      </c>
      <c r="CV461" s="24">
        <f>SUMIFS(Detail!BA:BA,Detail!$A:$A,$B461,Detail!$B:$B,"&lt;="&amp;237)</f>
        <v>1.2808190593859763</v>
      </c>
      <c r="CW461" s="24">
        <f>SUMIFS(Detail!BA:BA,Detail!$A:$A,$B461,Detail!$B:$B,"&lt;="&amp;240)</f>
        <v>1.1487592197217964</v>
      </c>
      <c r="CX461" s="33">
        <f t="shared" si="817"/>
        <v>1.1487592197217964</v>
      </c>
      <c r="CY461" s="24">
        <f>SUMIFS(Detail!BA:BA,Detail!$A:$A,$B461,Detail!$B:$B,"&lt;="&amp;243)</f>
        <v>0</v>
      </c>
      <c r="CZ461" s="24">
        <f>SUMIFS(Detail!BA:BA,Detail!$A:$A,$B461,Detail!$B:$B,"&lt;="&amp;246)</f>
        <v>0</v>
      </c>
      <c r="DA461" s="24">
        <f>SUMIFS(Detail!BA:BA,Detail!$A:$A,$B461,Detail!$B:$B,"&lt;="&amp;249)</f>
        <v>0</v>
      </c>
      <c r="DB461" s="24">
        <f>SUMIFS(Detail!BA:BA,Detail!$A:$A,$B461,Detail!$B:$B,"&lt;="&amp;252)</f>
        <v>0</v>
      </c>
      <c r="DC461" s="33">
        <f t="shared" si="818"/>
        <v>0</v>
      </c>
      <c r="DD461" s="86">
        <f>SUMIFS(Detail!BA:BA,Detail!$A:$A,$B461,Detail!$B:$B,"&gt;60")</f>
        <v>-505.47859356858135</v>
      </c>
    </row>
    <row r="462" spans="1:108" x14ac:dyDescent="0.25">
      <c r="A462" t="s">
        <v>5720</v>
      </c>
      <c r="B462" s="32" t="s">
        <v>5122</v>
      </c>
      <c r="C462" s="24">
        <f>SUMIFS(Detail!BA:BA,Detail!$A:$A,$B462,Detail!$B:$B,"&lt;="&amp;3)</f>
        <v>0</v>
      </c>
      <c r="D462" s="24">
        <f>SUMIFS(Detail!BA:BA,Detail!$A:$A,$B462,Detail!$B:$B,"&lt;="&amp;6)</f>
        <v>0</v>
      </c>
      <c r="E462" s="24">
        <f>SUMIFS(Detail!BA:BA,Detail!$A:$A,$B462,Detail!$B:$B,"&lt;="&amp;9)</f>
        <v>2.8926223103511077</v>
      </c>
      <c r="F462" s="24">
        <f>SUMIFS(Detail!BA:BA,Detail!$A:$A,$B462,Detail!$B:$B,"&lt;="&amp;12)</f>
        <v>3.2261497007576168</v>
      </c>
      <c r="G462" s="33">
        <f t="shared" si="798"/>
        <v>3.2261497007576168</v>
      </c>
      <c r="H462" s="24">
        <f>SUMIFS(Detail!BA:BA,Detail!$A:$A,$B462,Detail!$B:$B,"&lt;="&amp;15)</f>
        <v>4.0317177425124555</v>
      </c>
      <c r="I462" s="24">
        <f>SUMIFS(Detail!BA:BA,Detail!$A:$A,$B462,Detail!$B:$B,"&lt;="&amp;18)</f>
        <v>5.0863353230693065</v>
      </c>
      <c r="J462" s="24">
        <f>SUMIFS(Detail!BA:BA,Detail!$A:$A,$B462,Detail!$B:$B,"&lt;="&amp;21)</f>
        <v>6.1409769926691524</v>
      </c>
      <c r="K462" s="24">
        <f>SUMIFS(Detail!BA:BA,Detail!$A:$A,$B462,Detail!$B:$B,"&lt;="&amp;24)</f>
        <v>7.1956186750712732</v>
      </c>
      <c r="L462" s="33">
        <f t="shared" si="799"/>
        <v>7.1956186750712732</v>
      </c>
      <c r="M462" s="24">
        <f>SUMIFS(Detail!BA:BA,Detail!$A:$A,$B462,Detail!$B:$B,"&lt;="&amp;27)</f>
        <v>6.5146869712759781</v>
      </c>
      <c r="N462" s="24">
        <f>SUMIFS(Detail!BA:BA,Detail!$A:$A,$B462,Detail!$B:$B,"&lt;="&amp;30)</f>
        <v>8.0634415739318683</v>
      </c>
      <c r="O462" s="24">
        <f>SUMIFS(Detail!BA:BA,Detail!$A:$A,$B462,Detail!$B:$B,"&lt;="&amp;33)</f>
        <v>10.172670649408701</v>
      </c>
      <c r="P462" s="24">
        <f>SUMIFS(Detail!BA:BA,Detail!$A:$A,$B462,Detail!$B:$B,"&lt;="&amp;36)</f>
        <v>12.281953985341715</v>
      </c>
      <c r="Q462" s="33">
        <f t="shared" si="800"/>
        <v>12.281953985341715</v>
      </c>
      <c r="R462" s="24">
        <f>SUMIFS(Detail!BA:BA,Detail!$A:$A,$B462,Detail!$B:$B,"&lt;="&amp;39)</f>
        <v>14.391237350142092</v>
      </c>
      <c r="S462" s="24">
        <f>SUMIFS(Detail!BA:BA,Detail!$A:$A,$B462,Detail!$B:$B,"&lt;="&amp;42)</f>
        <v>13.029373942552866</v>
      </c>
      <c r="T462" s="24">
        <f>SUMIFS(Detail!BA:BA,Detail!$A:$A,$B462,Detail!$B:$B,"&lt;="&amp;45)</f>
        <v>16.126883147864646</v>
      </c>
      <c r="U462" s="24">
        <f>SUMIFS(Detail!BA:BA,Detail!$A:$A,$B462,Detail!$B:$B,"&lt;="&amp;48)</f>
        <v>20.345341298817402</v>
      </c>
      <c r="V462" s="33">
        <f t="shared" si="801"/>
        <v>20.345341298817402</v>
      </c>
      <c r="W462" s="24">
        <f>SUMIFS(Detail!BA:BA,Detail!$A:$A,$B462,Detail!$B:$B,"&lt;="&amp;51)</f>
        <v>24.563907970683431</v>
      </c>
      <c r="X462" s="24">
        <f>SUMIFS(Detail!BA:BA,Detail!$A:$A,$B462,Detail!$B:$B,"&lt;="&amp;54)</f>
        <v>28.782474700283274</v>
      </c>
      <c r="Y462" s="24">
        <f>SUMIFS(Detail!BA:BA,Detail!$A:$A,$B462,Detail!$B:$B,"&lt;="&amp;57)</f>
        <v>26.058747885105731</v>
      </c>
      <c r="Z462" s="24">
        <f>SUMIFS(Detail!BA:BA,Detail!$A:$A,$B462,Detail!$B:$B,"&lt;="&amp;60)</f>
        <v>32.253766295730202</v>
      </c>
      <c r="AA462" s="33">
        <f t="shared" si="802"/>
        <v>32.253766295730202</v>
      </c>
      <c r="AB462" s="24">
        <f>SUMIFS(Detail!BA:BA,Detail!$A:$A,$B462,Detail!$B:$B,"&lt;="&amp;63)</f>
        <v>2.8630046863327152E-3</v>
      </c>
      <c r="AC462" s="24">
        <f>SUMIFS(Detail!BA:BA,Detail!$A:$A,$B462,Detail!$B:$B,"&lt;="&amp;66)</f>
        <v>1.452913238608744E-6</v>
      </c>
      <c r="AD462" s="24">
        <f>SUMIFS(Detail!BA:BA,Detail!$A:$A,$B462,Detail!$B:$B,"&lt;="&amp;69)</f>
        <v>1.4724719221703708E-9</v>
      </c>
      <c r="AE462" s="24">
        <f>SUMIFS(Detail!BA:BA,Detail!$A:$A,$B462,Detail!$B:$B,"&lt;="&amp;72)</f>
        <v>1.8189894035458565E-12</v>
      </c>
      <c r="AF462" s="33">
        <f t="shared" si="803"/>
        <v>1.8189894035458565E-12</v>
      </c>
      <c r="AG462" s="24">
        <f>SUMIFS(Detail!BA:BA,Detail!$A:$A,$B462,Detail!$B:$B,"&lt;="&amp;75)</f>
        <v>0</v>
      </c>
      <c r="AH462" s="24">
        <f>SUMIFS(Detail!BA:BA,Detail!$A:$A,$B462,Detail!$B:$B,"&lt;="&amp;78)</f>
        <v>0</v>
      </c>
      <c r="AI462" s="24">
        <f>SUMIFS(Detail!BA:BA,Detail!$A:$A,$B462,Detail!$B:$B,"&lt;="&amp;81)</f>
        <v>0</v>
      </c>
      <c r="AJ462" s="24">
        <f>SUMIFS(Detail!BA:BA,Detail!$A:$A,$B462,Detail!$B:$B,"&lt;="&amp;84)</f>
        <v>0</v>
      </c>
      <c r="AK462" s="33">
        <f t="shared" si="804"/>
        <v>0</v>
      </c>
      <c r="AL462" s="24">
        <f>SUMIFS(Detail!BA:BA,Detail!$A:$A,$B462,Detail!$B:$B,"&lt;="&amp;87)</f>
        <v>0</v>
      </c>
      <c r="AM462" s="24">
        <f>SUMIFS(Detail!BA:BA,Detail!$A:$A,$B462,Detail!$B:$B,"&lt;="&amp;90)</f>
        <v>0</v>
      </c>
      <c r="AN462" s="24">
        <f>SUMIFS(Detail!BA:BA,Detail!$A:$A,$B462,Detail!$B:$B,"&lt;="&amp;93)</f>
        <v>0</v>
      </c>
      <c r="AO462" s="24">
        <f>SUMIFS(Detail!BA:BA,Detail!$A:$A,$B462,Detail!$B:$B,"&lt;="&amp;96)</f>
        <v>0</v>
      </c>
      <c r="AP462" s="33">
        <f t="shared" si="805"/>
        <v>0</v>
      </c>
      <c r="AQ462" s="24">
        <f>SUMIFS(Detail!BA:BA,Detail!$A:$A,$B462,Detail!$B:$B,"&lt;="&amp;99)</f>
        <v>0</v>
      </c>
      <c r="AR462" s="24">
        <f>SUMIFS(Detail!BA:BA,Detail!$A:$A,$B462,Detail!$B:$B,"&lt;="&amp;102)</f>
        <v>0</v>
      </c>
      <c r="AS462" s="24">
        <f>SUMIFS(Detail!BA:BA,Detail!$A:$A,$B462,Detail!$B:$B,"&lt;="&amp;105)</f>
        <v>0</v>
      </c>
      <c r="AT462" s="24">
        <f>SUMIFS(Detail!BA:BA,Detail!$A:$A,$B462,Detail!$B:$B,"&lt;="&amp;108)</f>
        <v>0</v>
      </c>
      <c r="AU462" s="33">
        <f t="shared" si="806"/>
        <v>0</v>
      </c>
      <c r="AV462" s="24">
        <f>SUMIFS(Detail!BA:BA,Detail!$A:$A,$B462,Detail!$B:$B,"&lt;="&amp;111)</f>
        <v>0</v>
      </c>
      <c r="AW462" s="24">
        <f>SUMIFS(Detail!BA:BA,Detail!$A:$A,$B462,Detail!$B:$B,"&lt;="&amp;114)</f>
        <v>0</v>
      </c>
      <c r="AX462" s="24">
        <f>SUMIFS(Detail!BA:BA,Detail!$A:$A,$B462,Detail!$B:$B,"&lt;="&amp;117)</f>
        <v>0</v>
      </c>
      <c r="AY462" s="24">
        <f>SUMIFS(Detail!BA:BA,Detail!$A:$A,$B462,Detail!$B:$B,"&lt;="&amp;120)</f>
        <v>0</v>
      </c>
      <c r="AZ462" s="33">
        <f t="shared" si="807"/>
        <v>0</v>
      </c>
      <c r="BA462" s="24">
        <f>SUMIFS(Detail!BA:BA,Detail!$A:$A,$B462,Detail!$B:$B,"&lt;="&amp;123)</f>
        <v>0</v>
      </c>
      <c r="BB462" s="24">
        <f>SUMIFS(Detail!BA:BA,Detail!$A:$A,$B462,Detail!$B:$B,"&lt;="&amp;126)</f>
        <v>0</v>
      </c>
      <c r="BC462" s="24">
        <f>SUMIFS(Detail!BA:BA,Detail!$A:$A,$B462,Detail!$B:$B,"&lt;="&amp;129)</f>
        <v>0</v>
      </c>
      <c r="BD462" s="24">
        <f>SUMIFS(Detail!BA:BA,Detail!$A:$A,$B462,Detail!$B:$B,"&lt;="&amp;132)</f>
        <v>0</v>
      </c>
      <c r="BE462" s="33">
        <f t="shared" si="808"/>
        <v>0</v>
      </c>
      <c r="BF462" s="24">
        <f>SUMIFS(Detail!BA:BA,Detail!$A:$A,$B462,Detail!$B:$B,"&lt;="&amp;135)</f>
        <v>0</v>
      </c>
      <c r="BG462" s="24">
        <f>SUMIFS(Detail!BA:BA,Detail!$A:$A,$B462,Detail!$B:$B,"&lt;="&amp;138)</f>
        <v>0</v>
      </c>
      <c r="BH462" s="24">
        <f>SUMIFS(Detail!BA:BA,Detail!$A:$A,$B462,Detail!$B:$B,"&lt;="&amp;141)</f>
        <v>0</v>
      </c>
      <c r="BI462" s="24">
        <f>SUMIFS(Detail!BA:BA,Detail!$A:$A,$B462,Detail!$B:$B,"&lt;="&amp;144)</f>
        <v>0</v>
      </c>
      <c r="BJ462" s="33">
        <f t="shared" si="809"/>
        <v>0</v>
      </c>
      <c r="BK462" s="24">
        <f>SUMIFS(Detail!BA:BA,Detail!$A:$A,$B462,Detail!$B:$B,"&lt;="&amp;147)</f>
        <v>0</v>
      </c>
      <c r="BL462" s="24">
        <f>SUMIFS(Detail!BA:BA,Detail!$A:$A,$B462,Detail!$B:$B,"&lt;="&amp;150)</f>
        <v>0</v>
      </c>
      <c r="BM462" s="24">
        <f>SUMIFS(Detail!BA:BA,Detail!$A:$A,$B462,Detail!$B:$B,"&lt;="&amp;153)</f>
        <v>0</v>
      </c>
      <c r="BN462" s="24">
        <f>SUMIFS(Detail!BA:BA,Detail!$A:$A,$B462,Detail!$B:$B,"&lt;="&amp;156)</f>
        <v>0</v>
      </c>
      <c r="BO462" s="33">
        <f t="shared" si="810"/>
        <v>0</v>
      </c>
      <c r="BP462" s="24">
        <f>SUMIFS(Detail!BA:BA,Detail!$A:$A,$B462,Detail!$B:$B,"&lt;="&amp;159)</f>
        <v>0</v>
      </c>
      <c r="BQ462" s="24">
        <f>SUMIFS(Detail!BA:BA,Detail!$A:$A,$B462,Detail!$B:$B,"&lt;="&amp;162)</f>
        <v>0</v>
      </c>
      <c r="BR462" s="24">
        <f>SUMIFS(Detail!BA:BA,Detail!$A:$A,$B462,Detail!$B:$B,"&lt;="&amp;165)</f>
        <v>0</v>
      </c>
      <c r="BS462" s="24">
        <f>SUMIFS(Detail!BA:BA,Detail!$A:$A,$B462,Detail!$B:$B,"&lt;="&amp;168)</f>
        <v>0</v>
      </c>
      <c r="BT462" s="33">
        <f t="shared" si="811"/>
        <v>0</v>
      </c>
      <c r="BU462" s="24">
        <f>SUMIFS(Detail!BA:BA,Detail!$A:$A,$B462,Detail!$B:$B,"&lt;="&amp;171)</f>
        <v>0</v>
      </c>
      <c r="BV462" s="24">
        <f>SUMIFS(Detail!BA:BA,Detail!$A:$A,$B462,Detail!$B:$B,"&lt;="&amp;174)</f>
        <v>0</v>
      </c>
      <c r="BW462" s="24">
        <f>SUMIFS(Detail!BA:BA,Detail!$A:$A,$B462,Detail!$B:$B,"&lt;="&amp;177)</f>
        <v>0</v>
      </c>
      <c r="BX462" s="24">
        <f>SUMIFS(Detail!BA:BA,Detail!$A:$A,$B462,Detail!$B:$B,"&lt;="&amp;180)</f>
        <v>0</v>
      </c>
      <c r="BY462" s="33">
        <f t="shared" si="812"/>
        <v>0</v>
      </c>
      <c r="BZ462" s="24">
        <f>SUMIFS(Detail!BA:BA,Detail!$A:$A,$B462,Detail!$B:$B,"&lt;="&amp;183)</f>
        <v>0</v>
      </c>
      <c r="CA462" s="24">
        <f>SUMIFS(Detail!BA:BA,Detail!$A:$A,$B462,Detail!$B:$B,"&lt;="&amp;186)</f>
        <v>0</v>
      </c>
      <c r="CB462" s="24">
        <f>SUMIFS(Detail!BA:BA,Detail!$A:$A,$B462,Detail!$B:$B,"&lt;="&amp;189)</f>
        <v>0</v>
      </c>
      <c r="CC462" s="24">
        <f>SUMIFS(Detail!BA:BA,Detail!$A:$A,$B462,Detail!$B:$B,"&lt;="&amp;192)</f>
        <v>0</v>
      </c>
      <c r="CD462" s="33">
        <f t="shared" si="813"/>
        <v>0</v>
      </c>
      <c r="CE462" s="24">
        <f>SUMIFS(Detail!BA:BA,Detail!$A:$A,$B462,Detail!$B:$B,"&lt;="&amp;195)</f>
        <v>0</v>
      </c>
      <c r="CF462" s="24">
        <f>SUMIFS(Detail!BA:BA,Detail!$A:$A,$B462,Detail!$B:$B,"&lt;="&amp;198)</f>
        <v>0</v>
      </c>
      <c r="CG462" s="24">
        <f>SUMIFS(Detail!BA:BA,Detail!$A:$A,$B462,Detail!$B:$B,"&lt;="&amp;201)</f>
        <v>0</v>
      </c>
      <c r="CH462" s="24">
        <f>SUMIFS(Detail!BA:BA,Detail!$A:$A,$B462,Detail!$B:$B,"&lt;="&amp;204)</f>
        <v>0</v>
      </c>
      <c r="CI462" s="33">
        <f t="shared" si="814"/>
        <v>0</v>
      </c>
      <c r="CJ462" s="24">
        <f>SUMIFS(Detail!BA:BA,Detail!$A:$A,$B462,Detail!$B:$B,"&lt;="&amp;207)</f>
        <v>0</v>
      </c>
      <c r="CK462" s="24">
        <f>SUMIFS(Detail!BA:BA,Detail!$A:$A,$B462,Detail!$B:$B,"&lt;="&amp;210)</f>
        <v>0</v>
      </c>
      <c r="CL462" s="24">
        <f>SUMIFS(Detail!BA:BA,Detail!$A:$A,$B462,Detail!$B:$B,"&lt;="&amp;213)</f>
        <v>0</v>
      </c>
      <c r="CM462" s="24">
        <f>SUMIFS(Detail!BA:BA,Detail!$A:$A,$B462,Detail!$B:$B,"&lt;="&amp;216)</f>
        <v>0</v>
      </c>
      <c r="CN462" s="33">
        <f t="shared" si="815"/>
        <v>0</v>
      </c>
      <c r="CO462" s="24">
        <f>SUMIFS(Detail!BA:BA,Detail!$A:$A,$B462,Detail!$B:$B,"&lt;="&amp;219)</f>
        <v>0</v>
      </c>
      <c r="CP462" s="24">
        <f>SUMIFS(Detail!BA:BA,Detail!$A:$A,$B462,Detail!$B:$B,"&lt;="&amp;222)</f>
        <v>0</v>
      </c>
      <c r="CQ462" s="24">
        <f>SUMIFS(Detail!BA:BA,Detail!$A:$A,$B462,Detail!$B:$B,"&lt;="&amp;225)</f>
        <v>0</v>
      </c>
      <c r="CR462" s="24">
        <f>SUMIFS(Detail!BA:BA,Detail!$A:$A,$B462,Detail!$B:$B,"&lt;="&amp;228)</f>
        <v>0</v>
      </c>
      <c r="CS462" s="33">
        <f t="shared" si="816"/>
        <v>0</v>
      </c>
      <c r="CT462" s="24">
        <f>SUMIFS(Detail!BA:BA,Detail!$A:$A,$B462,Detail!$B:$B,"&lt;="&amp;231)</f>
        <v>0</v>
      </c>
      <c r="CU462" s="24">
        <f>SUMIFS(Detail!BA:BA,Detail!$A:$A,$B462,Detail!$B:$B,"&lt;="&amp;234)</f>
        <v>0</v>
      </c>
      <c r="CV462" s="24">
        <f>SUMIFS(Detail!BA:BA,Detail!$A:$A,$B462,Detail!$B:$B,"&lt;="&amp;237)</f>
        <v>0</v>
      </c>
      <c r="CW462" s="24">
        <f>SUMIFS(Detail!BA:BA,Detail!$A:$A,$B462,Detail!$B:$B,"&lt;="&amp;240)</f>
        <v>0</v>
      </c>
      <c r="CX462" s="33">
        <f t="shared" si="817"/>
        <v>0</v>
      </c>
      <c r="CY462" s="24">
        <f>SUMIFS(Detail!BA:BA,Detail!$A:$A,$B462,Detail!$B:$B,"&lt;="&amp;243)</f>
        <v>0</v>
      </c>
      <c r="CZ462" s="24">
        <f>SUMIFS(Detail!BA:BA,Detail!$A:$A,$B462,Detail!$B:$B,"&lt;="&amp;246)</f>
        <v>0</v>
      </c>
      <c r="DA462" s="24">
        <f>SUMIFS(Detail!BA:BA,Detail!$A:$A,$B462,Detail!$B:$B,"&lt;="&amp;249)</f>
        <v>0</v>
      </c>
      <c r="DB462" s="24">
        <f>SUMIFS(Detail!BA:BA,Detail!$A:$A,$B462,Detail!$B:$B,"&lt;="&amp;252)</f>
        <v>0</v>
      </c>
      <c r="DC462" s="33">
        <f t="shared" si="818"/>
        <v>0</v>
      </c>
      <c r="DD462" s="86">
        <f>SUMIFS(Detail!BA:BA,Detail!$A:$A,$B462,Detail!$B:$B,"&gt;60")</f>
        <v>-32.253766295730202</v>
      </c>
    </row>
    <row r="463" spans="1:108" x14ac:dyDescent="0.25">
      <c r="A463" t="s">
        <v>5721</v>
      </c>
      <c r="B463" s="32" t="s">
        <v>5123</v>
      </c>
      <c r="C463" s="24">
        <f>SUMIFS(Detail!BA:BA,Detail!$A:$A,$B463,Detail!$B:$B,"&lt;="&amp;3)</f>
        <v>0</v>
      </c>
      <c r="D463" s="24">
        <f>SUMIFS(Detail!BA:BA,Detail!$A:$A,$B463,Detail!$B:$B,"&lt;="&amp;6)</f>
        <v>0</v>
      </c>
      <c r="E463" s="24">
        <f>SUMIFS(Detail!BA:BA,Detail!$A:$A,$B463,Detail!$B:$B,"&lt;="&amp;9)</f>
        <v>89.553819417083815</v>
      </c>
      <c r="F463" s="24">
        <f>SUMIFS(Detail!BA:BA,Detail!$A:$A,$B463,Detail!$B:$B,"&lt;="&amp;12)</f>
        <v>307.49622174094435</v>
      </c>
      <c r="G463" s="33">
        <f t="shared" si="798"/>
        <v>307.49622174094435</v>
      </c>
      <c r="H463" s="24">
        <f>SUMIFS(Detail!BA:BA,Detail!$A:$A,$B463,Detail!$B:$B,"&lt;="&amp;15)</f>
        <v>642.53549770230211</v>
      </c>
      <c r="I463" s="24">
        <f>SUMIFS(Detail!BA:BA,Detail!$A:$A,$B463,Detail!$B:$B,"&lt;="&amp;18)</f>
        <v>1094.0129562790146</v>
      </c>
      <c r="J463" s="24">
        <f>SUMIFS(Detail!BA:BA,Detail!$A:$A,$B463,Detail!$B:$B,"&lt;="&amp;21)</f>
        <v>1616.4235706750173</v>
      </c>
      <c r="K463" s="24">
        <f>SUMIFS(Detail!BA:BA,Detail!$A:$A,$B463,Detail!$B:$B,"&lt;="&amp;24)</f>
        <v>2145.2599006098485</v>
      </c>
      <c r="L463" s="33">
        <f t="shared" si="799"/>
        <v>2145.2599006098485</v>
      </c>
      <c r="M463" s="24">
        <f>SUMIFS(Detail!BA:BA,Detail!$A:$A,$B463,Detail!$B:$B,"&lt;="&amp;27)</f>
        <v>2554.5516242253702</v>
      </c>
      <c r="N463" s="24">
        <f>SUMIFS(Detail!BA:BA,Detail!$A:$A,$B463,Detail!$B:$B,"&lt;="&amp;30)</f>
        <v>3031.3459058200569</v>
      </c>
      <c r="O463" s="24">
        <f>SUMIFS(Detail!BA:BA,Detail!$A:$A,$B463,Detail!$B:$B,"&lt;="&amp;33)</f>
        <v>3754.4510782983398</v>
      </c>
      <c r="P463" s="24">
        <f>SUMIFS(Detail!BA:BA,Detail!$A:$A,$B463,Detail!$B:$B,"&lt;="&amp;36)</f>
        <v>4639.2645521025124</v>
      </c>
      <c r="Q463" s="33">
        <f t="shared" si="800"/>
        <v>4639.2645521025124</v>
      </c>
      <c r="R463" s="24">
        <f>SUMIFS(Detail!BA:BA,Detail!$A:$A,$B463,Detail!$B:$B,"&lt;="&amp;39)</f>
        <v>5556.5534894295997</v>
      </c>
      <c r="S463" s="24">
        <f>SUMIFS(Detail!BA:BA,Detail!$A:$A,$B463,Detail!$B:$B,"&lt;="&amp;42)</f>
        <v>6252.3536857305735</v>
      </c>
      <c r="T463" s="24">
        <f>SUMIFS(Detail!BA:BA,Detail!$A:$A,$B463,Detail!$B:$B,"&lt;="&amp;45)</f>
        <v>7098.4254251302646</v>
      </c>
      <c r="U463" s="24">
        <f>SUMIFS(Detail!BA:BA,Detail!$A:$A,$B463,Detail!$B:$B,"&lt;="&amp;48)</f>
        <v>8450.2048158043235</v>
      </c>
      <c r="V463" s="33">
        <f t="shared" si="801"/>
        <v>8450.2048158043235</v>
      </c>
      <c r="W463" s="24">
        <f>SUMIFS(Detail!BA:BA,Detail!$A:$A,$B463,Detail!$B:$B,"&lt;="&amp;51)</f>
        <v>10136.583767973778</v>
      </c>
      <c r="X463" s="24">
        <f>SUMIFS(Detail!BA:BA,Detail!$A:$A,$B463,Detail!$B:$B,"&lt;="&amp;54)</f>
        <v>11897.479940408024</v>
      </c>
      <c r="Y463" s="24">
        <f>SUMIFS(Detail!BA:BA,Detail!$A:$A,$B463,Detail!$B:$B,"&lt;="&amp;57)</f>
        <v>13223.605807101687</v>
      </c>
      <c r="Z463" s="24">
        <f>SUMIFS(Detail!BA:BA,Detail!$A:$A,$B463,Detail!$B:$B,"&lt;="&amp;60)</f>
        <v>14857.342667244729</v>
      </c>
      <c r="AA463" s="33">
        <f t="shared" si="802"/>
        <v>14857.342667244729</v>
      </c>
      <c r="AB463" s="24">
        <f>SUMIFS(Detail!BA:BA,Detail!$A:$A,$B463,Detail!$B:$B,"&lt;="&amp;63)</f>
        <v>13496.800323250931</v>
      </c>
      <c r="AC463" s="24">
        <f>SUMIFS(Detail!BA:BA,Detail!$A:$A,$B463,Detail!$B:$B,"&lt;="&amp;66)</f>
        <v>12173.086314154294</v>
      </c>
      <c r="AD463" s="24">
        <f>SUMIFS(Detail!BA:BA,Detail!$A:$A,$B463,Detail!$B:$B,"&lt;="&amp;69)</f>
        <v>10975.315479822155</v>
      </c>
      <c r="AE463" s="24">
        <f>SUMIFS(Detail!BA:BA,Detail!$A:$A,$B463,Detail!$B:$B,"&lt;="&amp;72)</f>
        <v>9915.429038856475</v>
      </c>
      <c r="AF463" s="33">
        <f t="shared" si="803"/>
        <v>9915.429038856475</v>
      </c>
      <c r="AG463" s="24">
        <f>SUMIFS(Detail!BA:BA,Detail!$A:$A,$B463,Detail!$B:$B,"&lt;="&amp;75)</f>
        <v>8983.1735624801131</v>
      </c>
      <c r="AH463" s="24">
        <f>SUMIFS(Detail!BA:BA,Detail!$A:$A,$B463,Detail!$B:$B,"&lt;="&amp;78)</f>
        <v>8163.1650450569596</v>
      </c>
      <c r="AI463" s="24">
        <f>SUMIFS(Detail!BA:BA,Detail!$A:$A,$B463,Detail!$B:$B,"&lt;="&amp;81)</f>
        <v>7440.1160661134127</v>
      </c>
      <c r="AJ463" s="24">
        <f>SUMIFS(Detail!BA:BA,Detail!$A:$A,$B463,Detail!$B:$B,"&lt;="&amp;84)</f>
        <v>6800.3642380585115</v>
      </c>
      <c r="AK463" s="33">
        <f t="shared" si="804"/>
        <v>6800.3642380585115</v>
      </c>
      <c r="AL463" s="24">
        <f>SUMIFS(Detail!BA:BA,Detail!$A:$A,$B463,Detail!$B:$B,"&lt;="&amp;87)</f>
        <v>6232.1649922543274</v>
      </c>
      <c r="AM463" s="24">
        <f>SUMIFS(Detail!BA:BA,Detail!$A:$A,$B463,Detail!$B:$B,"&lt;="&amp;90)</f>
        <v>5725.5751693776947</v>
      </c>
      <c r="AN463" s="24">
        <f>SUMIFS(Detail!BA:BA,Detail!$A:$A,$B463,Detail!$B:$B,"&lt;="&amp;93)</f>
        <v>5272.22031630333</v>
      </c>
      <c r="AO463" s="24">
        <f>SUMIFS(Detail!BA:BA,Detail!$A:$A,$B463,Detail!$B:$B,"&lt;="&amp;96)</f>
        <v>4865.0487331067161</v>
      </c>
      <c r="AP463" s="33">
        <f t="shared" si="805"/>
        <v>4865.0487331067161</v>
      </c>
      <c r="AQ463" s="24">
        <f>SUMIFS(Detail!BA:BA,Detail!$A:$A,$B463,Detail!$B:$B,"&lt;="&amp;99)</f>
        <v>4498.1096139903457</v>
      </c>
      <c r="AR463" s="24">
        <f>SUMIFS(Detail!BA:BA,Detail!$A:$A,$B463,Detail!$B:$B,"&lt;="&amp;102)</f>
        <v>4166.3641137961131</v>
      </c>
      <c r="AS463" s="24">
        <f>SUMIFS(Detail!BA:BA,Detail!$A:$A,$B463,Detail!$B:$B,"&lt;="&amp;105)</f>
        <v>3865.528546532405</v>
      </c>
      <c r="AT463" s="24">
        <f>SUMIFS(Detail!BA:BA,Detail!$A:$A,$B463,Detail!$B:$B,"&lt;="&amp;108)</f>
        <v>3591.9457497028561</v>
      </c>
      <c r="AU463" s="33">
        <f t="shared" si="806"/>
        <v>3591.9457497028561</v>
      </c>
      <c r="AV463" s="24">
        <f>SUMIFS(Detail!BA:BA,Detail!$A:$A,$B463,Detail!$B:$B,"&lt;="&amp;111)</f>
        <v>3342.4800181987921</v>
      </c>
      <c r="AW463" s="24">
        <f>SUMIFS(Detail!BA:BA,Detail!$A:$A,$B463,Detail!$B:$B,"&lt;="&amp;114)</f>
        <v>3114.4313320736146</v>
      </c>
      <c r="AX463" s="24">
        <f>SUMIFS(Detail!BA:BA,Detail!$A:$A,$B463,Detail!$B:$B,"&lt;="&amp;117)</f>
        <v>2905.4652162166531</v>
      </c>
      <c r="AY463" s="24">
        <f>SUMIFS(Detail!BA:BA,Detail!$A:$A,$B463,Detail!$B:$B,"&lt;="&amp;120)</f>
        <v>2713.5552134240534</v>
      </c>
      <c r="AZ463" s="33">
        <f t="shared" si="807"/>
        <v>2713.5552134240534</v>
      </c>
      <c r="BA463" s="24">
        <f>SUMIFS(Detail!BA:BA,Detail!$A:$A,$B463,Detail!$B:$B,"&lt;="&amp;123)</f>
        <v>2536.9355295441164</v>
      </c>
      <c r="BB463" s="24">
        <f>SUMIFS(Detail!BA:BA,Detail!$A:$A,$B463,Detail!$B:$B,"&lt;="&amp;126)</f>
        <v>2374.0618942324727</v>
      </c>
      <c r="BC463" s="24">
        <f>SUMIFS(Detail!BA:BA,Detail!$A:$A,$B463,Detail!$B:$B,"&lt;="&amp;129)</f>
        <v>2223.5790752880166</v>
      </c>
      <c r="BD463" s="24">
        <f>SUMIFS(Detail!BA:BA,Detail!$A:$A,$B463,Detail!$B:$B,"&lt;="&amp;132)</f>
        <v>2084.2938001730145</v>
      </c>
      <c r="BE463" s="33">
        <f t="shared" si="808"/>
        <v>2084.2938001730145</v>
      </c>
      <c r="BF463" s="24">
        <f>SUMIFS(Detail!BA:BA,Detail!$A:$A,$B463,Detail!$B:$B,"&lt;="&amp;135)</f>
        <v>1955.1520888353771</v>
      </c>
      <c r="BG463" s="24">
        <f>SUMIFS(Detail!BA:BA,Detail!$A:$A,$B463,Detail!$B:$B,"&lt;="&amp;138)</f>
        <v>1835.2202001010046</v>
      </c>
      <c r="BH463" s="24">
        <f>SUMIFS(Detail!BA:BA,Detail!$A:$A,$B463,Detail!$B:$B,"&lt;="&amp;141)</f>
        <v>1723.6685505483838</v>
      </c>
      <c r="BI463" s="24">
        <f>SUMIFS(Detail!BA:BA,Detail!$A:$A,$B463,Detail!$B:$B,"&lt;="&amp;144)</f>
        <v>1619.7580887602962</v>
      </c>
      <c r="BJ463" s="33">
        <f t="shared" si="809"/>
        <v>1619.7580887602962</v>
      </c>
      <c r="BK463" s="24">
        <f>SUMIFS(Detail!BA:BA,Detail!$A:$A,$B463,Detail!$B:$B,"&lt;="&amp;147)</f>
        <v>1522.8287062110176</v>
      </c>
      <c r="BL463" s="24">
        <f>SUMIFS(Detail!BA:BA,Detail!$A:$A,$B463,Detail!$B:$B,"&lt;="&amp;150)</f>
        <v>1432.2893443235698</v>
      </c>
      <c r="BM463" s="24">
        <f>SUMIFS(Detail!BA:BA,Detail!$A:$A,$B463,Detail!$B:$B,"&lt;="&amp;153)</f>
        <v>1347.6095197417999</v>
      </c>
      <c r="BN463" s="24">
        <f>SUMIFS(Detail!BA:BA,Detail!$A:$A,$B463,Detail!$B:$B,"&lt;="&amp;156)</f>
        <v>1268.3120399700383</v>
      </c>
      <c r="BO463" s="33">
        <f t="shared" si="810"/>
        <v>1268.3120399700383</v>
      </c>
      <c r="BP463" s="24">
        <f>SUMIFS(Detail!BA:BA,Detail!$A:$A,$B463,Detail!$B:$B,"&lt;="&amp;159)</f>
        <v>1193.9667218565774</v>
      </c>
      <c r="BQ463" s="24">
        <f>SUMIFS(Detail!BA:BA,Detail!$A:$A,$B463,Detail!$B:$B,"&lt;="&amp;162)</f>
        <v>1124.1849579765549</v>
      </c>
      <c r="BR463" s="24">
        <f>SUMIFS(Detail!BA:BA,Detail!$A:$A,$B463,Detail!$B:$B,"&lt;="&amp;165)</f>
        <v>1058.6150023965565</v>
      </c>
      <c r="BS463" s="24">
        <f>SUMIFS(Detail!BA:BA,Detail!$A:$A,$B463,Detail!$B:$B,"&lt;="&amp;168)</f>
        <v>996.93786882430504</v>
      </c>
      <c r="BT463" s="33">
        <f t="shared" si="811"/>
        <v>996.93786882430504</v>
      </c>
      <c r="BU463" s="24">
        <f>SUMIFS(Detail!BA:BA,Detail!$A:$A,$B463,Detail!$B:$B,"&lt;="&amp;171)</f>
        <v>938.86375174107525</v>
      </c>
      <c r="BV463" s="24">
        <f>SUMIFS(Detail!BA:BA,Detail!$A:$A,$B463,Detail!$B:$B,"&lt;="&amp;174)</f>
        <v>884.12889555299989</v>
      </c>
      <c r="BW463" s="24">
        <f>SUMIFS(Detail!BA:BA,Detail!$A:$A,$B463,Detail!$B:$B,"&lt;="&amp;177)</f>
        <v>832.49284869062103</v>
      </c>
      <c r="BX463" s="24">
        <f>SUMIFS(Detail!BA:BA,Detail!$A:$A,$B463,Detail!$B:$B,"&lt;="&amp;180)</f>
        <v>783.736049417912</v>
      </c>
      <c r="BY463" s="33">
        <f t="shared" si="812"/>
        <v>783.736049417912</v>
      </c>
      <c r="BZ463" s="24">
        <f>SUMIFS(Detail!BA:BA,Detail!$A:$A,$B463,Detail!$B:$B,"&lt;="&amp;183)</f>
        <v>737.65769826855103</v>
      </c>
      <c r="CA463" s="24">
        <f>SUMIFS(Detail!BA:BA,Detail!$A:$A,$B463,Detail!$B:$B,"&lt;="&amp;186)</f>
        <v>694.07387881696923</v>
      </c>
      <c r="CB463" s="24">
        <f>SUMIFS(Detail!BA:BA,Detail!$A:$A,$B463,Detail!$B:$B,"&lt;="&amp;189)</f>
        <v>652.81589416253337</v>
      </c>
      <c r="CC463" s="24">
        <f>SUMIFS(Detail!BA:BA,Detail!$A:$A,$B463,Detail!$B:$B,"&lt;="&amp;192)</f>
        <v>613.72879125688996</v>
      </c>
      <c r="CD463" s="33">
        <f t="shared" si="813"/>
        <v>613.72879125688996</v>
      </c>
      <c r="CE463" s="24">
        <f>SUMIFS(Detail!BA:BA,Detail!$A:$A,$B463,Detail!$B:$B,"&lt;="&amp;195)</f>
        <v>576.67004919756073</v>
      </c>
      <c r="CF463" s="24">
        <f>SUMIFS(Detail!BA:BA,Detail!$A:$A,$B463,Detail!$B:$B,"&lt;="&amp;198)</f>
        <v>541.50841097802186</v>
      </c>
      <c r="CG463" s="24">
        <f>SUMIFS(Detail!BA:BA,Detail!$A:$A,$B463,Detail!$B:$B,"&lt;="&amp;201)</f>
        <v>508.12284103079946</v>
      </c>
      <c r="CH463" s="24">
        <f>SUMIFS(Detail!BA:BA,Detail!$A:$A,$B463,Detail!$B:$B,"&lt;="&amp;204)</f>
        <v>476.40159331319956</v>
      </c>
      <c r="CI463" s="33">
        <f t="shared" si="814"/>
        <v>476.40159331319956</v>
      </c>
      <c r="CJ463" s="24">
        <f>SUMIFS(Detail!BA:BA,Detail!$A:$A,$B463,Detail!$B:$B,"&lt;="&amp;207)</f>
        <v>446.24137673771475</v>
      </c>
      <c r="CK463" s="24">
        <f>SUMIFS(Detail!BA:BA,Detail!$A:$A,$B463,Detail!$B:$B,"&lt;="&amp;210)</f>
        <v>417.54660649785365</v>
      </c>
      <c r="CL463" s="24">
        <f>SUMIFS(Detail!BA:BA,Detail!$A:$A,$B463,Detail!$B:$B,"&lt;="&amp;213)</f>
        <v>390.22873133497342</v>
      </c>
      <c r="CM463" s="24">
        <f>SUMIFS(Detail!BA:BA,Detail!$A:$A,$B463,Detail!$B:$B,"&lt;="&amp;216)</f>
        <v>364.20562807275928</v>
      </c>
      <c r="CN463" s="33">
        <f t="shared" si="815"/>
        <v>364.20562807275928</v>
      </c>
      <c r="CO463" s="24">
        <f>SUMIFS(Detail!BA:BA,Detail!$A:$A,$B463,Detail!$B:$B,"&lt;="&amp;219)</f>
        <v>339.40105584555567</v>
      </c>
      <c r="CP463" s="24">
        <f>SUMIFS(Detail!BA:BA,Detail!$A:$A,$B463,Detail!$B:$B,"&lt;="&amp;222)</f>
        <v>315.74416339371601</v>
      </c>
      <c r="CQ463" s="24">
        <f>SUMIFS(Detail!BA:BA,Detail!$A:$A,$B463,Detail!$B:$B,"&lt;="&amp;225)</f>
        <v>293.16904361604247</v>
      </c>
      <c r="CR463" s="24">
        <f>SUMIFS(Detail!BA:BA,Detail!$A:$A,$B463,Detail!$B:$B,"&lt;="&amp;228)</f>
        <v>271.61433027605744</v>
      </c>
      <c r="CS463" s="33">
        <f t="shared" si="816"/>
        <v>271.61433027605744</v>
      </c>
      <c r="CT463" s="24">
        <f>SUMIFS(Detail!BA:BA,Detail!$A:$A,$B463,Detail!$B:$B,"&lt;="&amp;231)</f>
        <v>251.02283237018855</v>
      </c>
      <c r="CU463" s="24">
        <f>SUMIFS(Detail!BA:BA,Detail!$A:$A,$B463,Detail!$B:$B,"&lt;="&amp;234)</f>
        <v>231.34120219836768</v>
      </c>
      <c r="CV463" s="24">
        <f>SUMIFS(Detail!BA:BA,Detail!$A:$A,$B463,Detail!$B:$B,"&lt;="&amp;237)</f>
        <v>212.51963363926188</v>
      </c>
      <c r="CW463" s="24">
        <f>SUMIFS(Detail!BA:BA,Detail!$A:$A,$B463,Detail!$B:$B,"&lt;="&amp;240)</f>
        <v>194.51158753584241</v>
      </c>
      <c r="CX463" s="33">
        <f t="shared" si="817"/>
        <v>194.51158753584241</v>
      </c>
      <c r="CY463" s="24">
        <f>SUMIFS(Detail!BA:BA,Detail!$A:$A,$B463,Detail!$B:$B,"&lt;="&amp;243)</f>
        <v>0</v>
      </c>
      <c r="CZ463" s="24">
        <f>SUMIFS(Detail!BA:BA,Detail!$A:$A,$B463,Detail!$B:$B,"&lt;="&amp;246)</f>
        <v>0</v>
      </c>
      <c r="DA463" s="24">
        <f>SUMIFS(Detail!BA:BA,Detail!$A:$A,$B463,Detail!$B:$B,"&lt;="&amp;249)</f>
        <v>0</v>
      </c>
      <c r="DB463" s="24">
        <f>SUMIFS(Detail!BA:BA,Detail!$A:$A,$B463,Detail!$B:$B,"&lt;="&amp;252)</f>
        <v>0</v>
      </c>
      <c r="DC463" s="33">
        <f t="shared" si="818"/>
        <v>0</v>
      </c>
      <c r="DD463" s="86">
        <f>SUMIFS(Detail!BA:BA,Detail!$A:$A,$B463,Detail!$B:$B,"&gt;60")</f>
        <v>-14857.342667244729</v>
      </c>
    </row>
    <row r="464" spans="1:108" x14ac:dyDescent="0.25">
      <c r="A464" t="s">
        <v>5722</v>
      </c>
      <c r="B464" s="32" t="s">
        <v>5124</v>
      </c>
      <c r="C464" s="24">
        <f>SUMIFS(Detail!BA:BA,Detail!$A:$A,$B464,Detail!$B:$B,"&lt;="&amp;3)</f>
        <v>0</v>
      </c>
      <c r="D464" s="24">
        <f>SUMIFS(Detail!BA:BA,Detail!$A:$A,$B464,Detail!$B:$B,"&lt;="&amp;6)</f>
        <v>0</v>
      </c>
      <c r="E464" s="24">
        <f>SUMIFS(Detail!BA:BA,Detail!$A:$A,$B464,Detail!$B:$B,"&lt;="&amp;9)</f>
        <v>2.1694667327633326</v>
      </c>
      <c r="F464" s="24">
        <f>SUMIFS(Detail!BA:BA,Detail!$A:$A,$B464,Detail!$B:$B,"&lt;="&amp;12)</f>
        <v>3.7212923152262363</v>
      </c>
      <c r="G464" s="33">
        <f t="shared" si="798"/>
        <v>3.7212923152262363</v>
      </c>
      <c r="H464" s="24">
        <f>SUMIFS(Detail!BA:BA,Detail!$A:$A,$B464,Detail!$B:$B,"&lt;="&amp;15)</f>
        <v>3.5933058675682332</v>
      </c>
      <c r="I464" s="24">
        <f>SUMIFS(Detail!BA:BA,Detail!$A:$A,$B464,Detail!$B:$B,"&lt;="&amp;18)</f>
        <v>4.2386353830971757</v>
      </c>
      <c r="J464" s="24">
        <f>SUMIFS(Detail!BA:BA,Detail!$A:$A,$B464,Detail!$B:$B,"&lt;="&amp;21)</f>
        <v>5.1174808392582918</v>
      </c>
      <c r="K464" s="24">
        <f>SUMIFS(Detail!BA:BA,Detail!$A:$A,$B464,Detail!$B:$B,"&lt;="&amp;24)</f>
        <v>5.2731933183173396</v>
      </c>
      <c r="L464" s="33">
        <f t="shared" si="799"/>
        <v>5.2731933183173396</v>
      </c>
      <c r="M464" s="24">
        <f>SUMIFS(Detail!BA:BA,Detail!$A:$A,$B464,Detail!$B:$B,"&lt;="&amp;27)</f>
        <v>7.4426751367997213</v>
      </c>
      <c r="N464" s="24">
        <f>SUMIFS(Detail!BA:BA,Detail!$A:$A,$B464,Detail!$B:$B,"&lt;="&amp;30)</f>
        <v>7.1866117833262706</v>
      </c>
      <c r="O464" s="24">
        <f>SUMIFS(Detail!BA:BA,Detail!$A:$A,$B464,Detail!$B:$B,"&lt;="&amp;33)</f>
        <v>8.4772707662448283</v>
      </c>
      <c r="P464" s="24">
        <f>SUMIFS(Detail!BA:BA,Detail!$A:$A,$B464,Detail!$B:$B,"&lt;="&amp;36)</f>
        <v>10.234961678516584</v>
      </c>
      <c r="Q464" s="33">
        <f t="shared" si="800"/>
        <v>10.234961678516584</v>
      </c>
      <c r="R464" s="24">
        <f>SUMIFS(Detail!BA:BA,Detail!$A:$A,$B464,Detail!$B:$B,"&lt;="&amp;39)</f>
        <v>10.546386636635361</v>
      </c>
      <c r="S464" s="24">
        <f>SUMIFS(Detail!BA:BA,Detail!$A:$A,$B464,Detail!$B:$B,"&lt;="&amp;42)</f>
        <v>14.88535027359967</v>
      </c>
      <c r="T464" s="24">
        <f>SUMIFS(Detail!BA:BA,Detail!$A:$A,$B464,Detail!$B:$B,"&lt;="&amp;45)</f>
        <v>14.373223566652086</v>
      </c>
      <c r="U464" s="24">
        <f>SUMIFS(Detail!BA:BA,Detail!$A:$A,$B464,Detail!$B:$B,"&lt;="&amp;48)</f>
        <v>16.954541532489657</v>
      </c>
      <c r="V464" s="33">
        <f t="shared" si="801"/>
        <v>16.954541532489657</v>
      </c>
      <c r="W464" s="24">
        <f>SUMIFS(Detail!BA:BA,Detail!$A:$A,$B464,Detail!$B:$B,"&lt;="&amp;51)</f>
        <v>20.469923357032712</v>
      </c>
      <c r="X464" s="24">
        <f>SUMIFS(Detail!BA:BA,Detail!$A:$A,$B464,Detail!$B:$B,"&lt;="&amp;54)</f>
        <v>21.092773273271632</v>
      </c>
      <c r="Y464" s="24">
        <f>SUMIFS(Detail!BA:BA,Detail!$A:$A,$B464,Detail!$B:$B,"&lt;="&amp;57)</f>
        <v>29.77070054719934</v>
      </c>
      <c r="Z464" s="24">
        <f>SUMIFS(Detail!BA:BA,Detail!$A:$A,$B464,Detail!$B:$B,"&lt;="&amp;60)</f>
        <v>28.746447133304173</v>
      </c>
      <c r="AA464" s="33">
        <f t="shared" si="802"/>
        <v>28.746447133304173</v>
      </c>
      <c r="AB464" s="24">
        <f>SUMIFS(Detail!BA:BA,Detail!$A:$A,$B464,Detail!$B:$B,"&lt;="&amp;63)</f>
        <v>2.5667375211924082E-3</v>
      </c>
      <c r="AC464" s="24">
        <f>SUMIFS(Detail!BA:BA,Detail!$A:$A,$B464,Detail!$B:$B,"&lt;="&amp;66)</f>
        <v>1.3070202840026468E-6</v>
      </c>
      <c r="AD464" s="24">
        <f>SUMIFS(Detail!BA:BA,Detail!$A:$A,$B464,Detail!$B:$B,"&lt;="&amp;69)</f>
        <v>1.3287717592902482E-9</v>
      </c>
      <c r="AE464" s="24">
        <f>SUMIFS(Detail!BA:BA,Detail!$A:$A,$B464,Detail!$B:$B,"&lt;="&amp;72)</f>
        <v>2.7284841053187847E-12</v>
      </c>
      <c r="AF464" s="33">
        <f t="shared" si="803"/>
        <v>2.7284841053187847E-12</v>
      </c>
      <c r="AG464" s="24">
        <f>SUMIFS(Detail!BA:BA,Detail!$A:$A,$B464,Detail!$B:$B,"&lt;="&amp;75)</f>
        <v>0</v>
      </c>
      <c r="AH464" s="24">
        <f>SUMIFS(Detail!BA:BA,Detail!$A:$A,$B464,Detail!$B:$B,"&lt;="&amp;78)</f>
        <v>0</v>
      </c>
      <c r="AI464" s="24">
        <f>SUMIFS(Detail!BA:BA,Detail!$A:$A,$B464,Detail!$B:$B,"&lt;="&amp;81)</f>
        <v>0</v>
      </c>
      <c r="AJ464" s="24">
        <f>SUMIFS(Detail!BA:BA,Detail!$A:$A,$B464,Detail!$B:$B,"&lt;="&amp;84)</f>
        <v>0</v>
      </c>
      <c r="AK464" s="33">
        <f t="shared" si="804"/>
        <v>0</v>
      </c>
      <c r="AL464" s="24">
        <f>SUMIFS(Detail!BA:BA,Detail!$A:$A,$B464,Detail!$B:$B,"&lt;="&amp;87)</f>
        <v>0</v>
      </c>
      <c r="AM464" s="24">
        <f>SUMIFS(Detail!BA:BA,Detail!$A:$A,$B464,Detail!$B:$B,"&lt;="&amp;90)</f>
        <v>0</v>
      </c>
      <c r="AN464" s="24">
        <f>SUMIFS(Detail!BA:BA,Detail!$A:$A,$B464,Detail!$B:$B,"&lt;="&amp;93)</f>
        <v>0</v>
      </c>
      <c r="AO464" s="24">
        <f>SUMIFS(Detail!BA:BA,Detail!$A:$A,$B464,Detail!$B:$B,"&lt;="&amp;96)</f>
        <v>0</v>
      </c>
      <c r="AP464" s="33">
        <f t="shared" si="805"/>
        <v>0</v>
      </c>
      <c r="AQ464" s="24">
        <f>SUMIFS(Detail!BA:BA,Detail!$A:$A,$B464,Detail!$B:$B,"&lt;="&amp;99)</f>
        <v>0</v>
      </c>
      <c r="AR464" s="24">
        <f>SUMIFS(Detail!BA:BA,Detail!$A:$A,$B464,Detail!$B:$B,"&lt;="&amp;102)</f>
        <v>0</v>
      </c>
      <c r="AS464" s="24">
        <f>SUMIFS(Detail!BA:BA,Detail!$A:$A,$B464,Detail!$B:$B,"&lt;="&amp;105)</f>
        <v>0</v>
      </c>
      <c r="AT464" s="24">
        <f>SUMIFS(Detail!BA:BA,Detail!$A:$A,$B464,Detail!$B:$B,"&lt;="&amp;108)</f>
        <v>0</v>
      </c>
      <c r="AU464" s="33">
        <f t="shared" si="806"/>
        <v>0</v>
      </c>
      <c r="AV464" s="24">
        <f>SUMIFS(Detail!BA:BA,Detail!$A:$A,$B464,Detail!$B:$B,"&lt;="&amp;111)</f>
        <v>0</v>
      </c>
      <c r="AW464" s="24">
        <f>SUMIFS(Detail!BA:BA,Detail!$A:$A,$B464,Detail!$B:$B,"&lt;="&amp;114)</f>
        <v>0</v>
      </c>
      <c r="AX464" s="24">
        <f>SUMIFS(Detail!BA:BA,Detail!$A:$A,$B464,Detail!$B:$B,"&lt;="&amp;117)</f>
        <v>0</v>
      </c>
      <c r="AY464" s="24">
        <f>SUMIFS(Detail!BA:BA,Detail!$A:$A,$B464,Detail!$B:$B,"&lt;="&amp;120)</f>
        <v>0</v>
      </c>
      <c r="AZ464" s="33">
        <f t="shared" si="807"/>
        <v>0</v>
      </c>
      <c r="BA464" s="24">
        <f>SUMIFS(Detail!BA:BA,Detail!$A:$A,$B464,Detail!$B:$B,"&lt;="&amp;123)</f>
        <v>0</v>
      </c>
      <c r="BB464" s="24">
        <f>SUMIFS(Detail!BA:BA,Detail!$A:$A,$B464,Detail!$B:$B,"&lt;="&amp;126)</f>
        <v>0</v>
      </c>
      <c r="BC464" s="24">
        <f>SUMIFS(Detail!BA:BA,Detail!$A:$A,$B464,Detail!$B:$B,"&lt;="&amp;129)</f>
        <v>0</v>
      </c>
      <c r="BD464" s="24">
        <f>SUMIFS(Detail!BA:BA,Detail!$A:$A,$B464,Detail!$B:$B,"&lt;="&amp;132)</f>
        <v>0</v>
      </c>
      <c r="BE464" s="33">
        <f t="shared" si="808"/>
        <v>0</v>
      </c>
      <c r="BF464" s="24">
        <f>SUMIFS(Detail!BA:BA,Detail!$A:$A,$B464,Detail!$B:$B,"&lt;="&amp;135)</f>
        <v>0</v>
      </c>
      <c r="BG464" s="24">
        <f>SUMIFS(Detail!BA:BA,Detail!$A:$A,$B464,Detail!$B:$B,"&lt;="&amp;138)</f>
        <v>0</v>
      </c>
      <c r="BH464" s="24">
        <f>SUMIFS(Detail!BA:BA,Detail!$A:$A,$B464,Detail!$B:$B,"&lt;="&amp;141)</f>
        <v>0</v>
      </c>
      <c r="BI464" s="24">
        <f>SUMIFS(Detail!BA:BA,Detail!$A:$A,$B464,Detail!$B:$B,"&lt;="&amp;144)</f>
        <v>0</v>
      </c>
      <c r="BJ464" s="33">
        <f t="shared" si="809"/>
        <v>0</v>
      </c>
      <c r="BK464" s="24">
        <f>SUMIFS(Detail!BA:BA,Detail!$A:$A,$B464,Detail!$B:$B,"&lt;="&amp;147)</f>
        <v>0</v>
      </c>
      <c r="BL464" s="24">
        <f>SUMIFS(Detail!BA:BA,Detail!$A:$A,$B464,Detail!$B:$B,"&lt;="&amp;150)</f>
        <v>0</v>
      </c>
      <c r="BM464" s="24">
        <f>SUMIFS(Detail!BA:BA,Detail!$A:$A,$B464,Detail!$B:$B,"&lt;="&amp;153)</f>
        <v>0</v>
      </c>
      <c r="BN464" s="24">
        <f>SUMIFS(Detail!BA:BA,Detail!$A:$A,$B464,Detail!$B:$B,"&lt;="&amp;156)</f>
        <v>0</v>
      </c>
      <c r="BO464" s="33">
        <f t="shared" si="810"/>
        <v>0</v>
      </c>
      <c r="BP464" s="24">
        <f>SUMIFS(Detail!BA:BA,Detail!$A:$A,$B464,Detail!$B:$B,"&lt;="&amp;159)</f>
        <v>0</v>
      </c>
      <c r="BQ464" s="24">
        <f>SUMIFS(Detail!BA:BA,Detail!$A:$A,$B464,Detail!$B:$B,"&lt;="&amp;162)</f>
        <v>0</v>
      </c>
      <c r="BR464" s="24">
        <f>SUMIFS(Detail!BA:BA,Detail!$A:$A,$B464,Detail!$B:$B,"&lt;="&amp;165)</f>
        <v>0</v>
      </c>
      <c r="BS464" s="24">
        <f>SUMIFS(Detail!BA:BA,Detail!$A:$A,$B464,Detail!$B:$B,"&lt;="&amp;168)</f>
        <v>0</v>
      </c>
      <c r="BT464" s="33">
        <f t="shared" si="811"/>
        <v>0</v>
      </c>
      <c r="BU464" s="24">
        <f>SUMIFS(Detail!BA:BA,Detail!$A:$A,$B464,Detail!$B:$B,"&lt;="&amp;171)</f>
        <v>0</v>
      </c>
      <c r="BV464" s="24">
        <f>SUMIFS(Detail!BA:BA,Detail!$A:$A,$B464,Detail!$B:$B,"&lt;="&amp;174)</f>
        <v>0</v>
      </c>
      <c r="BW464" s="24">
        <f>SUMIFS(Detail!BA:BA,Detail!$A:$A,$B464,Detail!$B:$B,"&lt;="&amp;177)</f>
        <v>0</v>
      </c>
      <c r="BX464" s="24">
        <f>SUMIFS(Detail!BA:BA,Detail!$A:$A,$B464,Detail!$B:$B,"&lt;="&amp;180)</f>
        <v>0</v>
      </c>
      <c r="BY464" s="33">
        <f t="shared" si="812"/>
        <v>0</v>
      </c>
      <c r="BZ464" s="24">
        <f>SUMIFS(Detail!BA:BA,Detail!$A:$A,$B464,Detail!$B:$B,"&lt;="&amp;183)</f>
        <v>0</v>
      </c>
      <c r="CA464" s="24">
        <f>SUMIFS(Detail!BA:BA,Detail!$A:$A,$B464,Detail!$B:$B,"&lt;="&amp;186)</f>
        <v>0</v>
      </c>
      <c r="CB464" s="24">
        <f>SUMIFS(Detail!BA:BA,Detail!$A:$A,$B464,Detail!$B:$B,"&lt;="&amp;189)</f>
        <v>0</v>
      </c>
      <c r="CC464" s="24">
        <f>SUMIFS(Detail!BA:BA,Detail!$A:$A,$B464,Detail!$B:$B,"&lt;="&amp;192)</f>
        <v>0</v>
      </c>
      <c r="CD464" s="33">
        <f t="shared" si="813"/>
        <v>0</v>
      </c>
      <c r="CE464" s="24">
        <f>SUMIFS(Detail!BA:BA,Detail!$A:$A,$B464,Detail!$B:$B,"&lt;="&amp;195)</f>
        <v>0</v>
      </c>
      <c r="CF464" s="24">
        <f>SUMIFS(Detail!BA:BA,Detail!$A:$A,$B464,Detail!$B:$B,"&lt;="&amp;198)</f>
        <v>0</v>
      </c>
      <c r="CG464" s="24">
        <f>SUMIFS(Detail!BA:BA,Detail!$A:$A,$B464,Detail!$B:$B,"&lt;="&amp;201)</f>
        <v>0</v>
      </c>
      <c r="CH464" s="24">
        <f>SUMIFS(Detail!BA:BA,Detail!$A:$A,$B464,Detail!$B:$B,"&lt;="&amp;204)</f>
        <v>0</v>
      </c>
      <c r="CI464" s="33">
        <f t="shared" si="814"/>
        <v>0</v>
      </c>
      <c r="CJ464" s="24">
        <f>SUMIFS(Detail!BA:BA,Detail!$A:$A,$B464,Detail!$B:$B,"&lt;="&amp;207)</f>
        <v>0</v>
      </c>
      <c r="CK464" s="24">
        <f>SUMIFS(Detail!BA:BA,Detail!$A:$A,$B464,Detail!$B:$B,"&lt;="&amp;210)</f>
        <v>0</v>
      </c>
      <c r="CL464" s="24">
        <f>SUMIFS(Detail!BA:BA,Detail!$A:$A,$B464,Detail!$B:$B,"&lt;="&amp;213)</f>
        <v>0</v>
      </c>
      <c r="CM464" s="24">
        <f>SUMIFS(Detail!BA:BA,Detail!$A:$A,$B464,Detail!$B:$B,"&lt;="&amp;216)</f>
        <v>0</v>
      </c>
      <c r="CN464" s="33">
        <f t="shared" si="815"/>
        <v>0</v>
      </c>
      <c r="CO464" s="24">
        <f>SUMIFS(Detail!BA:BA,Detail!$A:$A,$B464,Detail!$B:$B,"&lt;="&amp;219)</f>
        <v>0</v>
      </c>
      <c r="CP464" s="24">
        <f>SUMIFS(Detail!BA:BA,Detail!$A:$A,$B464,Detail!$B:$B,"&lt;="&amp;222)</f>
        <v>0</v>
      </c>
      <c r="CQ464" s="24">
        <f>SUMIFS(Detail!BA:BA,Detail!$A:$A,$B464,Detail!$B:$B,"&lt;="&amp;225)</f>
        <v>0</v>
      </c>
      <c r="CR464" s="24">
        <f>SUMIFS(Detail!BA:BA,Detail!$A:$A,$B464,Detail!$B:$B,"&lt;="&amp;228)</f>
        <v>0</v>
      </c>
      <c r="CS464" s="33">
        <f t="shared" si="816"/>
        <v>0</v>
      </c>
      <c r="CT464" s="24">
        <f>SUMIFS(Detail!BA:BA,Detail!$A:$A,$B464,Detail!$B:$B,"&lt;="&amp;231)</f>
        <v>0</v>
      </c>
      <c r="CU464" s="24">
        <f>SUMIFS(Detail!BA:BA,Detail!$A:$A,$B464,Detail!$B:$B,"&lt;="&amp;234)</f>
        <v>0</v>
      </c>
      <c r="CV464" s="24">
        <f>SUMIFS(Detail!BA:BA,Detail!$A:$A,$B464,Detail!$B:$B,"&lt;="&amp;237)</f>
        <v>0</v>
      </c>
      <c r="CW464" s="24">
        <f>SUMIFS(Detail!BA:BA,Detail!$A:$A,$B464,Detail!$B:$B,"&lt;="&amp;240)</f>
        <v>0</v>
      </c>
      <c r="CX464" s="33">
        <f t="shared" si="817"/>
        <v>0</v>
      </c>
      <c r="CY464" s="24">
        <f>SUMIFS(Detail!BA:BA,Detail!$A:$A,$B464,Detail!$B:$B,"&lt;="&amp;243)</f>
        <v>0</v>
      </c>
      <c r="CZ464" s="24">
        <f>SUMIFS(Detail!BA:BA,Detail!$A:$A,$B464,Detail!$B:$B,"&lt;="&amp;246)</f>
        <v>0</v>
      </c>
      <c r="DA464" s="24">
        <f>SUMIFS(Detail!BA:BA,Detail!$A:$A,$B464,Detail!$B:$B,"&lt;="&amp;249)</f>
        <v>0</v>
      </c>
      <c r="DB464" s="24">
        <f>SUMIFS(Detail!BA:BA,Detail!$A:$A,$B464,Detail!$B:$B,"&lt;="&amp;252)</f>
        <v>0</v>
      </c>
      <c r="DC464" s="33">
        <f t="shared" si="818"/>
        <v>0</v>
      </c>
      <c r="DD464" s="86">
        <f>SUMIFS(Detail!BA:BA,Detail!$A:$A,$B464,Detail!$B:$B,"&gt;60")</f>
        <v>-28.746447133304173</v>
      </c>
    </row>
    <row r="465" spans="1:108" x14ac:dyDescent="0.25">
      <c r="A465" t="s">
        <v>5723</v>
      </c>
      <c r="B465" s="32" t="s">
        <v>5125</v>
      </c>
      <c r="C465" s="24">
        <f>SUMIFS(Detail!BA:BA,Detail!$A:$A,$B465,Detail!$B:$B,"&lt;="&amp;3)</f>
        <v>0</v>
      </c>
      <c r="D465" s="24">
        <f>SUMIFS(Detail!BA:BA,Detail!$A:$A,$B465,Detail!$B:$B,"&lt;="&amp;6)</f>
        <v>0</v>
      </c>
      <c r="E465" s="24">
        <f>SUMIFS(Detail!BA:BA,Detail!$A:$A,$B465,Detail!$B:$B,"&lt;="&amp;9)</f>
        <v>1.9284148735673967E-2</v>
      </c>
      <c r="F465" s="24">
        <f>SUMIFS(Detail!BA:BA,Detail!$A:$A,$B465,Detail!$B:$B,"&lt;="&amp;12)</f>
        <v>2.3436079545284816E-2</v>
      </c>
      <c r="G465" s="33">
        <f t="shared" si="798"/>
        <v>2.3436079545284816E-2</v>
      </c>
      <c r="H465" s="24">
        <f>SUMIFS(Detail!BA:BA,Detail!$A:$A,$B465,Detail!$B:$B,"&lt;="&amp;15)</f>
        <v>1.1033488108149889</v>
      </c>
      <c r="I465" s="24">
        <f>SUMIFS(Detail!BA:BA,Detail!$A:$A,$B465,Detail!$B:$B,"&lt;="&amp;18)</f>
        <v>1.7215399110806828</v>
      </c>
      <c r="J465" s="24">
        <f>SUMIFS(Detail!BA:BA,Detail!$A:$A,$B465,Detail!$B:$B,"&lt;="&amp;21)</f>
        <v>1.8624534895097895</v>
      </c>
      <c r="K465" s="24">
        <f>SUMIFS(Detail!BA:BA,Detail!$A:$A,$B465,Detail!$B:$B,"&lt;="&amp;24)</f>
        <v>1.8749173353611468</v>
      </c>
      <c r="L465" s="33">
        <f t="shared" si="799"/>
        <v>1.8749173353611468</v>
      </c>
      <c r="M465" s="24">
        <f>SUMIFS(Detail!BA:BA,Detail!$A:$A,$B465,Detail!$B:$B,"&lt;="&amp;27)</f>
        <v>2.4148747104682116</v>
      </c>
      <c r="N465" s="24">
        <f>SUMIFS(Detail!BA:BA,Detail!$A:$A,$B465,Detail!$B:$B,"&lt;="&amp;30)</f>
        <v>2.7239702611406642</v>
      </c>
      <c r="O465" s="24">
        <f>SUMIFS(Detail!BA:BA,Detail!$A:$A,$B465,Detail!$B:$B,"&lt;="&amp;33)</f>
        <v>2.8040691247235259</v>
      </c>
      <c r="P465" s="24">
        <f>SUMIFS(Detail!BA:BA,Detail!$A:$A,$B465,Detail!$B:$B,"&lt;="&amp;36)</f>
        <v>2.8123770130541743</v>
      </c>
      <c r="Q465" s="33">
        <f t="shared" si="800"/>
        <v>2.8123770130541743</v>
      </c>
      <c r="R465" s="24">
        <f>SUMIFS(Detail!BA:BA,Detail!$A:$A,$B465,Detail!$B:$B,"&lt;="&amp;39)</f>
        <v>3.6223120662425572</v>
      </c>
      <c r="S465" s="24">
        <f>SUMIFS(Detail!BA:BA,Detail!$A:$A,$B465,Detail!$B:$B,"&lt;="&amp;42)</f>
        <v>4.0859553917117637</v>
      </c>
      <c r="T465" s="24">
        <f>SUMIFS(Detail!BA:BA,Detail!$A:$A,$B465,Detail!$B:$B,"&lt;="&amp;45)</f>
        <v>4.2061036870854878</v>
      </c>
      <c r="U465" s="24">
        <f>SUMIFS(Detail!BA:BA,Detail!$A:$A,$B465,Detail!$B:$B,"&lt;="&amp;48)</f>
        <v>4.2185655195810341</v>
      </c>
      <c r="V465" s="33">
        <f t="shared" si="801"/>
        <v>4.2185655195810341</v>
      </c>
      <c r="W465" s="24">
        <f>SUMIFS(Detail!BA:BA,Detail!$A:$A,$B465,Detail!$B:$B,"&lt;="&amp;51)</f>
        <v>5.4334680993640632</v>
      </c>
      <c r="X465" s="24">
        <f>SUMIFS(Detail!BA:BA,Detail!$A:$A,$B465,Detail!$B:$B,"&lt;="&amp;54)</f>
        <v>6.1289330875672476</v>
      </c>
      <c r="Y465" s="24">
        <f>SUMIFS(Detail!BA:BA,Detail!$A:$A,$B465,Detail!$B:$B,"&lt;="&amp;57)</f>
        <v>6.3091555306277769</v>
      </c>
      <c r="Z465" s="24">
        <f>SUMIFS(Detail!BA:BA,Detail!$A:$A,$B465,Detail!$B:$B,"&lt;="&amp;60)</f>
        <v>6.3278482793714375</v>
      </c>
      <c r="AA465" s="33">
        <f t="shared" si="802"/>
        <v>6.3278482793714375</v>
      </c>
      <c r="AB465" s="24">
        <f>SUMIFS(Detail!BA:BA,Detail!$A:$A,$B465,Detail!$B:$B,"&lt;="&amp;63)</f>
        <v>5.6395950400656147E-4</v>
      </c>
      <c r="AC465" s="24">
        <f>SUMIFS(Detail!BA:BA,Detail!$A:$A,$B465,Detail!$B:$B,"&lt;="&amp;66)</f>
        <v>2.8687168196483981E-7</v>
      </c>
      <c r="AD465" s="24">
        <f>SUMIFS(Detail!BA:BA,Detail!$A:$A,$B465,Detail!$B:$B,"&lt;="&amp;69)</f>
        <v>2.914930519182235E-10</v>
      </c>
      <c r="AE465" s="24">
        <f>SUMIFS(Detail!BA:BA,Detail!$A:$A,$B465,Detail!$B:$B,"&lt;="&amp;72)</f>
        <v>4.5474735088646412E-13</v>
      </c>
      <c r="AF465" s="33">
        <f t="shared" si="803"/>
        <v>4.5474735088646412E-13</v>
      </c>
      <c r="AG465" s="24">
        <f>SUMIFS(Detail!BA:BA,Detail!$A:$A,$B465,Detail!$B:$B,"&lt;="&amp;75)</f>
        <v>0</v>
      </c>
      <c r="AH465" s="24">
        <f>SUMIFS(Detail!BA:BA,Detail!$A:$A,$B465,Detail!$B:$B,"&lt;="&amp;78)</f>
        <v>0</v>
      </c>
      <c r="AI465" s="24">
        <f>SUMIFS(Detail!BA:BA,Detail!$A:$A,$B465,Detail!$B:$B,"&lt;="&amp;81)</f>
        <v>0</v>
      </c>
      <c r="AJ465" s="24">
        <f>SUMIFS(Detail!BA:BA,Detail!$A:$A,$B465,Detail!$B:$B,"&lt;="&amp;84)</f>
        <v>0</v>
      </c>
      <c r="AK465" s="33">
        <f t="shared" si="804"/>
        <v>0</v>
      </c>
      <c r="AL465" s="24">
        <f>SUMIFS(Detail!BA:BA,Detail!$A:$A,$B465,Detail!$B:$B,"&lt;="&amp;87)</f>
        <v>0</v>
      </c>
      <c r="AM465" s="24">
        <f>SUMIFS(Detail!BA:BA,Detail!$A:$A,$B465,Detail!$B:$B,"&lt;="&amp;90)</f>
        <v>0</v>
      </c>
      <c r="AN465" s="24">
        <f>SUMIFS(Detail!BA:BA,Detail!$A:$A,$B465,Detail!$B:$B,"&lt;="&amp;93)</f>
        <v>0</v>
      </c>
      <c r="AO465" s="24">
        <f>SUMIFS(Detail!BA:BA,Detail!$A:$A,$B465,Detail!$B:$B,"&lt;="&amp;96)</f>
        <v>0</v>
      </c>
      <c r="AP465" s="33">
        <f t="shared" si="805"/>
        <v>0</v>
      </c>
      <c r="AQ465" s="24">
        <f>SUMIFS(Detail!BA:BA,Detail!$A:$A,$B465,Detail!$B:$B,"&lt;="&amp;99)</f>
        <v>0</v>
      </c>
      <c r="AR465" s="24">
        <f>SUMIFS(Detail!BA:BA,Detail!$A:$A,$B465,Detail!$B:$B,"&lt;="&amp;102)</f>
        <v>0</v>
      </c>
      <c r="AS465" s="24">
        <f>SUMIFS(Detail!BA:BA,Detail!$A:$A,$B465,Detail!$B:$B,"&lt;="&amp;105)</f>
        <v>0</v>
      </c>
      <c r="AT465" s="24">
        <f>SUMIFS(Detail!BA:BA,Detail!$A:$A,$B465,Detail!$B:$B,"&lt;="&amp;108)</f>
        <v>0</v>
      </c>
      <c r="AU465" s="33">
        <f t="shared" si="806"/>
        <v>0</v>
      </c>
      <c r="AV465" s="24">
        <f>SUMIFS(Detail!BA:BA,Detail!$A:$A,$B465,Detail!$B:$B,"&lt;="&amp;111)</f>
        <v>0</v>
      </c>
      <c r="AW465" s="24">
        <f>SUMIFS(Detail!BA:BA,Detail!$A:$A,$B465,Detail!$B:$B,"&lt;="&amp;114)</f>
        <v>0</v>
      </c>
      <c r="AX465" s="24">
        <f>SUMIFS(Detail!BA:BA,Detail!$A:$A,$B465,Detail!$B:$B,"&lt;="&amp;117)</f>
        <v>0</v>
      </c>
      <c r="AY465" s="24">
        <f>SUMIFS(Detail!BA:BA,Detail!$A:$A,$B465,Detail!$B:$B,"&lt;="&amp;120)</f>
        <v>0</v>
      </c>
      <c r="AZ465" s="33">
        <f t="shared" si="807"/>
        <v>0</v>
      </c>
      <c r="BA465" s="24">
        <f>SUMIFS(Detail!BA:BA,Detail!$A:$A,$B465,Detail!$B:$B,"&lt;="&amp;123)</f>
        <v>0</v>
      </c>
      <c r="BB465" s="24">
        <f>SUMIFS(Detail!BA:BA,Detail!$A:$A,$B465,Detail!$B:$B,"&lt;="&amp;126)</f>
        <v>0</v>
      </c>
      <c r="BC465" s="24">
        <f>SUMIFS(Detail!BA:BA,Detail!$A:$A,$B465,Detail!$B:$B,"&lt;="&amp;129)</f>
        <v>0</v>
      </c>
      <c r="BD465" s="24">
        <f>SUMIFS(Detail!BA:BA,Detail!$A:$A,$B465,Detail!$B:$B,"&lt;="&amp;132)</f>
        <v>0</v>
      </c>
      <c r="BE465" s="33">
        <f t="shared" si="808"/>
        <v>0</v>
      </c>
      <c r="BF465" s="24">
        <f>SUMIFS(Detail!BA:BA,Detail!$A:$A,$B465,Detail!$B:$B,"&lt;="&amp;135)</f>
        <v>0</v>
      </c>
      <c r="BG465" s="24">
        <f>SUMIFS(Detail!BA:BA,Detail!$A:$A,$B465,Detail!$B:$B,"&lt;="&amp;138)</f>
        <v>0</v>
      </c>
      <c r="BH465" s="24">
        <f>SUMIFS(Detail!BA:BA,Detail!$A:$A,$B465,Detail!$B:$B,"&lt;="&amp;141)</f>
        <v>0</v>
      </c>
      <c r="BI465" s="24">
        <f>SUMIFS(Detail!BA:BA,Detail!$A:$A,$B465,Detail!$B:$B,"&lt;="&amp;144)</f>
        <v>0</v>
      </c>
      <c r="BJ465" s="33">
        <f t="shared" si="809"/>
        <v>0</v>
      </c>
      <c r="BK465" s="24">
        <f>SUMIFS(Detail!BA:BA,Detail!$A:$A,$B465,Detail!$B:$B,"&lt;="&amp;147)</f>
        <v>0</v>
      </c>
      <c r="BL465" s="24">
        <f>SUMIFS(Detail!BA:BA,Detail!$A:$A,$B465,Detail!$B:$B,"&lt;="&amp;150)</f>
        <v>0</v>
      </c>
      <c r="BM465" s="24">
        <f>SUMIFS(Detail!BA:BA,Detail!$A:$A,$B465,Detail!$B:$B,"&lt;="&amp;153)</f>
        <v>0</v>
      </c>
      <c r="BN465" s="24">
        <f>SUMIFS(Detail!BA:BA,Detail!$A:$A,$B465,Detail!$B:$B,"&lt;="&amp;156)</f>
        <v>0</v>
      </c>
      <c r="BO465" s="33">
        <f t="shared" si="810"/>
        <v>0</v>
      </c>
      <c r="BP465" s="24">
        <f>SUMIFS(Detail!BA:BA,Detail!$A:$A,$B465,Detail!$B:$B,"&lt;="&amp;159)</f>
        <v>0</v>
      </c>
      <c r="BQ465" s="24">
        <f>SUMIFS(Detail!BA:BA,Detail!$A:$A,$B465,Detail!$B:$B,"&lt;="&amp;162)</f>
        <v>0</v>
      </c>
      <c r="BR465" s="24">
        <f>SUMIFS(Detail!BA:BA,Detail!$A:$A,$B465,Detail!$B:$B,"&lt;="&amp;165)</f>
        <v>0</v>
      </c>
      <c r="BS465" s="24">
        <f>SUMIFS(Detail!BA:BA,Detail!$A:$A,$B465,Detail!$B:$B,"&lt;="&amp;168)</f>
        <v>0</v>
      </c>
      <c r="BT465" s="33">
        <f t="shared" si="811"/>
        <v>0</v>
      </c>
      <c r="BU465" s="24">
        <f>SUMIFS(Detail!BA:BA,Detail!$A:$A,$B465,Detail!$B:$B,"&lt;="&amp;171)</f>
        <v>0</v>
      </c>
      <c r="BV465" s="24">
        <f>SUMIFS(Detail!BA:BA,Detail!$A:$A,$B465,Detail!$B:$B,"&lt;="&amp;174)</f>
        <v>0</v>
      </c>
      <c r="BW465" s="24">
        <f>SUMIFS(Detail!BA:BA,Detail!$A:$A,$B465,Detail!$B:$B,"&lt;="&amp;177)</f>
        <v>0</v>
      </c>
      <c r="BX465" s="24">
        <f>SUMIFS(Detail!BA:BA,Detail!$A:$A,$B465,Detail!$B:$B,"&lt;="&amp;180)</f>
        <v>0</v>
      </c>
      <c r="BY465" s="33">
        <f t="shared" si="812"/>
        <v>0</v>
      </c>
      <c r="BZ465" s="24">
        <f>SUMIFS(Detail!BA:BA,Detail!$A:$A,$B465,Detail!$B:$B,"&lt;="&amp;183)</f>
        <v>0</v>
      </c>
      <c r="CA465" s="24">
        <f>SUMIFS(Detail!BA:BA,Detail!$A:$A,$B465,Detail!$B:$B,"&lt;="&amp;186)</f>
        <v>0</v>
      </c>
      <c r="CB465" s="24">
        <f>SUMIFS(Detail!BA:BA,Detail!$A:$A,$B465,Detail!$B:$B,"&lt;="&amp;189)</f>
        <v>0</v>
      </c>
      <c r="CC465" s="24">
        <f>SUMIFS(Detail!BA:BA,Detail!$A:$A,$B465,Detail!$B:$B,"&lt;="&amp;192)</f>
        <v>0</v>
      </c>
      <c r="CD465" s="33">
        <f t="shared" si="813"/>
        <v>0</v>
      </c>
      <c r="CE465" s="24">
        <f>SUMIFS(Detail!BA:BA,Detail!$A:$A,$B465,Detail!$B:$B,"&lt;="&amp;195)</f>
        <v>0</v>
      </c>
      <c r="CF465" s="24">
        <f>SUMIFS(Detail!BA:BA,Detail!$A:$A,$B465,Detail!$B:$B,"&lt;="&amp;198)</f>
        <v>0</v>
      </c>
      <c r="CG465" s="24">
        <f>SUMIFS(Detail!BA:BA,Detail!$A:$A,$B465,Detail!$B:$B,"&lt;="&amp;201)</f>
        <v>0</v>
      </c>
      <c r="CH465" s="24">
        <f>SUMIFS(Detail!BA:BA,Detail!$A:$A,$B465,Detail!$B:$B,"&lt;="&amp;204)</f>
        <v>0</v>
      </c>
      <c r="CI465" s="33">
        <f t="shared" si="814"/>
        <v>0</v>
      </c>
      <c r="CJ465" s="24">
        <f>SUMIFS(Detail!BA:BA,Detail!$A:$A,$B465,Detail!$B:$B,"&lt;="&amp;207)</f>
        <v>0</v>
      </c>
      <c r="CK465" s="24">
        <f>SUMIFS(Detail!BA:BA,Detail!$A:$A,$B465,Detail!$B:$B,"&lt;="&amp;210)</f>
        <v>0</v>
      </c>
      <c r="CL465" s="24">
        <f>SUMIFS(Detail!BA:BA,Detail!$A:$A,$B465,Detail!$B:$B,"&lt;="&amp;213)</f>
        <v>0</v>
      </c>
      <c r="CM465" s="24">
        <f>SUMIFS(Detail!BA:BA,Detail!$A:$A,$B465,Detail!$B:$B,"&lt;="&amp;216)</f>
        <v>0</v>
      </c>
      <c r="CN465" s="33">
        <f t="shared" si="815"/>
        <v>0</v>
      </c>
      <c r="CO465" s="24">
        <f>SUMIFS(Detail!BA:BA,Detail!$A:$A,$B465,Detail!$B:$B,"&lt;="&amp;219)</f>
        <v>0</v>
      </c>
      <c r="CP465" s="24">
        <f>SUMIFS(Detail!BA:BA,Detail!$A:$A,$B465,Detail!$B:$B,"&lt;="&amp;222)</f>
        <v>0</v>
      </c>
      <c r="CQ465" s="24">
        <f>SUMIFS(Detail!BA:BA,Detail!$A:$A,$B465,Detail!$B:$B,"&lt;="&amp;225)</f>
        <v>0</v>
      </c>
      <c r="CR465" s="24">
        <f>SUMIFS(Detail!BA:BA,Detail!$A:$A,$B465,Detail!$B:$B,"&lt;="&amp;228)</f>
        <v>0</v>
      </c>
      <c r="CS465" s="33">
        <f t="shared" si="816"/>
        <v>0</v>
      </c>
      <c r="CT465" s="24">
        <f>SUMIFS(Detail!BA:BA,Detail!$A:$A,$B465,Detail!$B:$B,"&lt;="&amp;231)</f>
        <v>0</v>
      </c>
      <c r="CU465" s="24">
        <f>SUMIFS(Detail!BA:BA,Detail!$A:$A,$B465,Detail!$B:$B,"&lt;="&amp;234)</f>
        <v>0</v>
      </c>
      <c r="CV465" s="24">
        <f>SUMIFS(Detail!BA:BA,Detail!$A:$A,$B465,Detail!$B:$B,"&lt;="&amp;237)</f>
        <v>0</v>
      </c>
      <c r="CW465" s="24">
        <f>SUMIFS(Detail!BA:BA,Detail!$A:$A,$B465,Detail!$B:$B,"&lt;="&amp;240)</f>
        <v>0</v>
      </c>
      <c r="CX465" s="33">
        <f t="shared" si="817"/>
        <v>0</v>
      </c>
      <c r="CY465" s="24">
        <f>SUMIFS(Detail!BA:BA,Detail!$A:$A,$B465,Detail!$B:$B,"&lt;="&amp;243)</f>
        <v>0</v>
      </c>
      <c r="CZ465" s="24">
        <f>SUMIFS(Detail!BA:BA,Detail!$A:$A,$B465,Detail!$B:$B,"&lt;="&amp;246)</f>
        <v>0</v>
      </c>
      <c r="DA465" s="24">
        <f>SUMIFS(Detail!BA:BA,Detail!$A:$A,$B465,Detail!$B:$B,"&lt;="&amp;249)</f>
        <v>0</v>
      </c>
      <c r="DB465" s="24">
        <f>SUMIFS(Detail!BA:BA,Detail!$A:$A,$B465,Detail!$B:$B,"&lt;="&amp;252)</f>
        <v>0</v>
      </c>
      <c r="DC465" s="33">
        <f t="shared" si="818"/>
        <v>0</v>
      </c>
      <c r="DD465" s="86">
        <f>SUMIFS(Detail!BA:BA,Detail!$A:$A,$B465,Detail!$B:$B,"&gt;60")</f>
        <v>-6.3278482793714375</v>
      </c>
    </row>
    <row r="466" spans="1:108" x14ac:dyDescent="0.25">
      <c r="A466" t="s">
        <v>5724</v>
      </c>
      <c r="B466" s="32" t="s">
        <v>5126</v>
      </c>
      <c r="C466" s="24">
        <f>SUMIFS(Detail!BA:BA,Detail!$A:$A,$B466,Detail!$B:$B,"&lt;="&amp;3)</f>
        <v>0</v>
      </c>
      <c r="D466" s="24">
        <f>SUMIFS(Detail!BA:BA,Detail!$A:$A,$B466,Detail!$B:$B,"&lt;="&amp;6)</f>
        <v>0</v>
      </c>
      <c r="E466" s="24">
        <f>SUMIFS(Detail!BA:BA,Detail!$A:$A,$B466,Detail!$B:$B,"&lt;="&amp;9)</f>
        <v>0.50637798211726637</v>
      </c>
      <c r="F466" s="24">
        <f>SUMIFS(Detail!BA:BA,Detail!$A:$A,$B466,Detail!$B:$B,"&lt;="&amp;12)</f>
        <v>2.2472357342667633</v>
      </c>
      <c r="G466" s="33">
        <f t="shared" si="798"/>
        <v>2.2472357342667633</v>
      </c>
      <c r="H466" s="24">
        <f>SUMIFS(Detail!BA:BA,Detail!$A:$A,$B466,Detail!$B:$B,"&lt;="&amp;15)</f>
        <v>7.7562096343418219</v>
      </c>
      <c r="I466" s="24">
        <f>SUMIFS(Detail!BA:BA,Detail!$A:$A,$B466,Detail!$B:$B,"&lt;="&amp;18)</f>
        <v>17.579258728699468</v>
      </c>
      <c r="J466" s="24">
        <f>SUMIFS(Detail!BA:BA,Detail!$A:$A,$B466,Detail!$B:$B,"&lt;="&amp;21)</f>
        <v>30.214283576364956</v>
      </c>
      <c r="K466" s="24">
        <f>SUMIFS(Detail!BA:BA,Detail!$A:$A,$B466,Detail!$B:$B,"&lt;="&amp;24)</f>
        <v>43.593302200800579</v>
      </c>
      <c r="L466" s="33">
        <f t="shared" si="799"/>
        <v>43.593302200800579</v>
      </c>
      <c r="M466" s="24">
        <f>SUMIFS(Detail!BA:BA,Detail!$A:$A,$B466,Detail!$B:$B,"&lt;="&amp;27)</f>
        <v>50.358802595590333</v>
      </c>
      <c r="N466" s="24">
        <f>SUMIFS(Detail!BA:BA,Detail!$A:$A,$B466,Detail!$B:$B,"&lt;="&amp;30)</f>
        <v>55.051635779670875</v>
      </c>
      <c r="O466" s="24">
        <f>SUMIFS(Detail!BA:BA,Detail!$A:$A,$B466,Detail!$B:$B,"&lt;="&amp;33)</f>
        <v>63.086469144129296</v>
      </c>
      <c r="P466" s="24">
        <f>SUMIFS(Detail!BA:BA,Detail!$A:$A,$B466,Detail!$B:$B,"&lt;="&amp;36)</f>
        <v>74.954548443120302</v>
      </c>
      <c r="Q466" s="33">
        <f t="shared" si="800"/>
        <v>74.954548443120302</v>
      </c>
      <c r="R466" s="24">
        <f>SUMIFS(Detail!BA:BA,Detail!$A:$A,$B466,Detail!$B:$B,"&lt;="&amp;39)</f>
        <v>93.25676466629011</v>
      </c>
      <c r="S466" s="24">
        <f>SUMIFS(Detail!BA:BA,Detail!$A:$A,$B466,Detail!$B:$B,"&lt;="&amp;42)</f>
        <v>103.45533228686691</v>
      </c>
      <c r="T466" s="24">
        <f>SUMIFS(Detail!BA:BA,Detail!$A:$A,$B466,Detail!$B:$B,"&lt;="&amp;45)</f>
        <v>111.39397815060011</v>
      </c>
      <c r="U466" s="24">
        <f>SUMIFS(Detail!BA:BA,Detail!$A:$A,$B466,Detail!$B:$B,"&lt;="&amp;48)</f>
        <v>126.80101703135983</v>
      </c>
      <c r="V466" s="33">
        <f t="shared" si="801"/>
        <v>126.80101703135983</v>
      </c>
      <c r="W466" s="24">
        <f>SUMIFS(Detail!BA:BA,Detail!$A:$A,$B466,Detail!$B:$B,"&lt;="&amp;51)</f>
        <v>150.22233832088386</v>
      </c>
      <c r="X466" s="24">
        <f>SUMIFS(Detail!BA:BA,Detail!$A:$A,$B466,Detail!$B:$B,"&lt;="&amp;54)</f>
        <v>186.67291509143502</v>
      </c>
      <c r="Y466" s="24">
        <f>SUMIFS(Detail!BA:BA,Detail!$A:$A,$B466,Detail!$B:$B,"&lt;="&amp;57)</f>
        <v>206.99314446963717</v>
      </c>
      <c r="Z466" s="24">
        <f>SUMIFS(Detail!BA:BA,Detail!$A:$A,$B466,Detail!$B:$B,"&lt;="&amp;60)</f>
        <v>222.8312634674528</v>
      </c>
      <c r="AA466" s="33">
        <f t="shared" si="802"/>
        <v>222.8312634674528</v>
      </c>
      <c r="AB466" s="24">
        <f>SUMIFS(Detail!BA:BA,Detail!$A:$A,$B466,Detail!$B:$B,"&lt;="&amp;63)</f>
        <v>82.834256366382533</v>
      </c>
      <c r="AC466" s="24">
        <f>SUMIFS(Detail!BA:BA,Detail!$A:$A,$B466,Detail!$B:$B,"&lt;="&amp;66)</f>
        <v>35.202164091719624</v>
      </c>
      <c r="AD466" s="24">
        <f>SUMIFS(Detail!BA:BA,Detail!$A:$A,$B466,Detail!$B:$B,"&lt;="&amp;69)</f>
        <v>15.929823518660896</v>
      </c>
      <c r="AE466" s="24">
        <f>SUMIFS(Detail!BA:BA,Detail!$A:$A,$B466,Detail!$B:$B,"&lt;="&amp;72)</f>
        <v>7.5130833209996126</v>
      </c>
      <c r="AF466" s="33">
        <f t="shared" si="803"/>
        <v>7.5130833209996126</v>
      </c>
      <c r="AG466" s="24">
        <f>SUMIFS(Detail!BA:BA,Detail!$A:$A,$B466,Detail!$B:$B,"&lt;="&amp;75)</f>
        <v>3.6536759356620223</v>
      </c>
      <c r="AH466" s="24">
        <f>SUMIFS(Detail!BA:BA,Detail!$A:$A,$B466,Detail!$B:$B,"&lt;="&amp;78)</f>
        <v>1.8203098465498897</v>
      </c>
      <c r="AI466" s="24">
        <f>SUMIFS(Detail!BA:BA,Detail!$A:$A,$B466,Detail!$B:$B,"&lt;="&amp;81)</f>
        <v>0.92512079841003469</v>
      </c>
      <c r="AJ466" s="24">
        <f>SUMIFS(Detail!BA:BA,Detail!$A:$A,$B466,Detail!$B:$B,"&lt;="&amp;84)</f>
        <v>0.47814620162716892</v>
      </c>
      <c r="AK466" s="33">
        <f t="shared" si="804"/>
        <v>0.47814620162716892</v>
      </c>
      <c r="AL466" s="24">
        <f>SUMIFS(Detail!BA:BA,Detail!$A:$A,$B466,Detail!$B:$B,"&lt;="&amp;87)</f>
        <v>0.25074935094289685</v>
      </c>
      <c r="AM466" s="24">
        <f>SUMIFS(Detail!BA:BA,Detail!$A:$A,$B466,Detail!$B:$B,"&lt;="&amp;90)</f>
        <v>0.13318885549620063</v>
      </c>
      <c r="AN466" s="24">
        <f>SUMIFS(Detail!BA:BA,Detail!$A:$A,$B466,Detail!$B:$B,"&lt;="&amp;93)</f>
        <v>7.1554019017185055E-2</v>
      </c>
      <c r="AO466" s="24">
        <f>SUMIFS(Detail!BA:BA,Detail!$A:$A,$B466,Detail!$B:$B,"&lt;="&amp;96)</f>
        <v>3.8836614387037116E-2</v>
      </c>
      <c r="AP466" s="33">
        <f t="shared" si="805"/>
        <v>3.8836614387037116E-2</v>
      </c>
      <c r="AQ466" s="24">
        <f>SUMIFS(Detail!BA:BA,Detail!$A:$A,$B466,Detail!$B:$B,"&lt;="&amp;99)</f>
        <v>2.1275427349792153E-2</v>
      </c>
      <c r="AR466" s="24">
        <f>SUMIFS(Detail!BA:BA,Detail!$A:$A,$B466,Detail!$B:$B,"&lt;="&amp;102)</f>
        <v>1.1754351323816081E-2</v>
      </c>
      <c r="AS466" s="24">
        <f>SUMIFS(Detail!BA:BA,Detail!$A:$A,$B466,Detail!$B:$B,"&lt;="&amp;105)</f>
        <v>6.5449688531771244E-3</v>
      </c>
      <c r="AT466" s="24">
        <f>SUMIFS(Detail!BA:BA,Detail!$A:$A,$B466,Detail!$B:$B,"&lt;="&amp;108)</f>
        <v>3.6707178119286255E-3</v>
      </c>
      <c r="AU466" s="33">
        <f t="shared" si="806"/>
        <v>3.6707178119286255E-3</v>
      </c>
      <c r="AV466" s="24">
        <f>SUMIFS(Detail!BA:BA,Detail!$A:$A,$B466,Detail!$B:$B,"&lt;="&amp;111)</f>
        <v>2.0725639803913509E-3</v>
      </c>
      <c r="AW466" s="24">
        <f>SUMIFS(Detail!BA:BA,Detail!$A:$A,$B466,Detail!$B:$B,"&lt;="&amp;114)</f>
        <v>1.1775642085467553E-3</v>
      </c>
      <c r="AX466" s="24">
        <f>SUMIFS(Detail!BA:BA,Detail!$A:$A,$B466,Detail!$B:$B,"&lt;="&amp;117)</f>
        <v>6.7299161173650646E-4</v>
      </c>
      <c r="AY466" s="24">
        <f>SUMIFS(Detail!BA:BA,Detail!$A:$A,$B466,Detail!$B:$B,"&lt;="&amp;120)</f>
        <v>3.8675034147672704E-4</v>
      </c>
      <c r="AZ466" s="33">
        <f t="shared" si="807"/>
        <v>3.8675034147672704E-4</v>
      </c>
      <c r="BA466" s="24">
        <f>SUMIFS(Detail!BA:BA,Detail!$A:$A,$B466,Detail!$B:$B,"&lt;="&amp;123)</f>
        <v>2.2341450016938325E-4</v>
      </c>
      <c r="BB466" s="24">
        <f>SUMIFS(Detail!BA:BA,Detail!$A:$A,$B466,Detail!$B:$B,"&lt;="&amp;126)</f>
        <v>1.2969668000550882E-4</v>
      </c>
      <c r="BC466" s="24">
        <f>SUMIFS(Detail!BA:BA,Detail!$A:$A,$B466,Detail!$B:$B,"&lt;="&amp;129)</f>
        <v>7.5643604986908031E-5</v>
      </c>
      <c r="BD466" s="24">
        <f>SUMIFS(Detail!BA:BA,Detail!$A:$A,$B466,Detail!$B:$B,"&lt;="&amp;132)</f>
        <v>4.431396564541501E-5</v>
      </c>
      <c r="BE466" s="33">
        <f t="shared" si="808"/>
        <v>4.431396564541501E-5</v>
      </c>
      <c r="BF466" s="24">
        <f>SUMIFS(Detail!BA:BA,Detail!$A:$A,$B466,Detail!$B:$B,"&lt;="&amp;135)</f>
        <v>2.6070064677696791E-5</v>
      </c>
      <c r="BG466" s="24">
        <f>SUMIFS(Detail!BA:BA,Detail!$A:$A,$B466,Detail!$B:$B,"&lt;="&amp;138)</f>
        <v>1.539899949420942E-5</v>
      </c>
      <c r="BH466" s="24">
        <f>SUMIFS(Detail!BA:BA,Detail!$A:$A,$B466,Detail!$B:$B,"&lt;="&amp;141)</f>
        <v>9.1309200342948316E-6</v>
      </c>
      <c r="BI466" s="24">
        <f>SUMIFS(Detail!BA:BA,Detail!$A:$A,$B466,Detail!$B:$B,"&lt;="&amp;144)</f>
        <v>5.4342156090569915E-6</v>
      </c>
      <c r="BJ466" s="33">
        <f t="shared" si="809"/>
        <v>5.4342156090569915E-6</v>
      </c>
      <c r="BK466" s="24">
        <f>SUMIFS(Detail!BA:BA,Detail!$A:$A,$B466,Detail!$B:$B,"&lt;="&amp;147)</f>
        <v>3.2455905056849588E-6</v>
      </c>
      <c r="BL466" s="24">
        <f>SUMIFS(Detail!BA:BA,Detail!$A:$A,$B466,Detail!$B:$B,"&lt;="&amp;150)</f>
        <v>1.9450201307336101E-6</v>
      </c>
      <c r="BM466" s="24">
        <f>SUMIFS(Detail!BA:BA,Detail!$A:$A,$B466,Detail!$B:$B,"&lt;="&amp;153)</f>
        <v>1.1694219210767187E-6</v>
      </c>
      <c r="BN466" s="24">
        <f>SUMIFS(Detail!BA:BA,Detail!$A:$A,$B466,Detail!$B:$B,"&lt;="&amp;156)</f>
        <v>7.0531291385123041E-7</v>
      </c>
      <c r="BO466" s="33">
        <f t="shared" si="810"/>
        <v>7.0531291385123041E-7</v>
      </c>
      <c r="BP466" s="24">
        <f>SUMIFS(Detail!BA:BA,Detail!$A:$A,$B466,Detail!$B:$B,"&lt;="&amp;159)</f>
        <v>4.2668511923693586E-7</v>
      </c>
      <c r="BQ466" s="24">
        <f>SUMIFS(Detail!BA:BA,Detail!$A:$A,$B466,Detail!$B:$B,"&lt;="&amp;162)</f>
        <v>2.5888198251777794E-7</v>
      </c>
      <c r="BR466" s="24">
        <f>SUMIFS(Detail!BA:BA,Detail!$A:$A,$B466,Detail!$B:$B,"&lt;="&amp;165)</f>
        <v>1.5751493265270256E-7</v>
      </c>
      <c r="BS466" s="24">
        <f>SUMIFS(Detail!BA:BA,Detail!$A:$A,$B466,Detail!$B:$B,"&lt;="&amp;168)</f>
        <v>9.610016604710836E-8</v>
      </c>
      <c r="BT466" s="33">
        <f t="shared" si="811"/>
        <v>9.610016604710836E-8</v>
      </c>
      <c r="BU466" s="24">
        <f>SUMIFS(Detail!BA:BA,Detail!$A:$A,$B466,Detail!$B:$B,"&lt;="&amp;171)</f>
        <v>5.8785872170119546E-8</v>
      </c>
      <c r="BV466" s="24">
        <f>SUMIFS(Detail!BA:BA,Detail!$A:$A,$B466,Detail!$B:$B,"&lt;="&amp;174)</f>
        <v>3.6052597351954319E-8</v>
      </c>
      <c r="BW466" s="24">
        <f>SUMIFS(Detail!BA:BA,Detail!$A:$A,$B466,Detail!$B:$B,"&lt;="&amp;177)</f>
        <v>2.2165295376908034E-8</v>
      </c>
      <c r="BX466" s="24">
        <f>SUMIFS(Detail!BA:BA,Detail!$A:$A,$B466,Detail!$B:$B,"&lt;="&amp;180)</f>
        <v>1.3660383046953939E-8</v>
      </c>
      <c r="BY466" s="33">
        <f t="shared" si="812"/>
        <v>1.3660383046953939E-8</v>
      </c>
      <c r="BZ466" s="24">
        <f>SUMIFS(Detail!BA:BA,Detail!$A:$A,$B466,Detail!$B:$B,"&lt;="&amp;183)</f>
        <v>8.438064469373785E-9</v>
      </c>
      <c r="CA466" s="24">
        <f>SUMIFS(Detail!BA:BA,Detail!$A:$A,$B466,Detail!$B:$B,"&lt;="&amp;186)</f>
        <v>5.2241375669836998E-9</v>
      </c>
      <c r="CB466" s="24">
        <f>SUMIFS(Detail!BA:BA,Detail!$A:$A,$B466,Detail!$B:$B,"&lt;="&amp;189)</f>
        <v>3.2418938644696027E-9</v>
      </c>
      <c r="CC466" s="24">
        <f>SUMIFS(Detail!BA:BA,Detail!$A:$A,$B466,Detail!$B:$B,"&lt;="&amp;192)</f>
        <v>2.015440259128809E-9</v>
      </c>
      <c r="CD466" s="33">
        <f t="shared" si="813"/>
        <v>2.015440259128809E-9</v>
      </c>
      <c r="CE466" s="24">
        <f>SUMIFS(Detail!BA:BA,Detail!$A:$A,$B466,Detail!$B:$B,"&lt;="&amp;195)</f>
        <v>1.2560121831484139E-9</v>
      </c>
      <c r="CF466" s="24">
        <f>SUMIFS(Detail!BA:BA,Detail!$A:$A,$B466,Detail!$B:$B,"&lt;="&amp;198)</f>
        <v>7.8443918027915061E-10</v>
      </c>
      <c r="CG466" s="24">
        <f>SUMIFS(Detail!BA:BA,Detail!$A:$A,$B466,Detail!$B:$B,"&lt;="&amp;201)</f>
        <v>4.9044501793105155E-10</v>
      </c>
      <c r="CH466" s="24">
        <f>SUMIFS(Detail!BA:BA,Detail!$A:$A,$B466,Detail!$B:$B,"&lt;="&amp;204)</f>
        <v>3.0809133022557944E-10</v>
      </c>
      <c r="CI466" s="33">
        <f t="shared" si="814"/>
        <v>3.0809133022557944E-10</v>
      </c>
      <c r="CJ466" s="24">
        <f>SUMIFS(Detail!BA:BA,Detail!$A:$A,$B466,Detail!$B:$B,"&lt;="&amp;207)</f>
        <v>1.9304025045130402E-10</v>
      </c>
      <c r="CK466" s="24">
        <f>SUMIFS(Detail!BA:BA,Detail!$A:$A,$B466,Detail!$B:$B,"&lt;="&amp;210)</f>
        <v>1.2209966371301562E-10</v>
      </c>
      <c r="CL466" s="24">
        <f>SUMIFS(Detail!BA:BA,Detail!$A:$A,$B466,Detail!$B:$B,"&lt;="&amp;213)</f>
        <v>7.6624928624369204E-11</v>
      </c>
      <c r="CM466" s="24">
        <f>SUMIFS(Detail!BA:BA,Detail!$A:$A,$B466,Detail!$B:$B,"&lt;="&amp;216)</f>
        <v>4.8203219193965197E-11</v>
      </c>
      <c r="CN466" s="33">
        <f t="shared" si="815"/>
        <v>4.8203219193965197E-11</v>
      </c>
      <c r="CO466" s="24">
        <f>SUMIFS(Detail!BA:BA,Detail!$A:$A,$B466,Detail!$B:$B,"&lt;="&amp;219)</f>
        <v>3.092281986027956E-11</v>
      </c>
      <c r="CP466" s="24">
        <f>SUMIFS(Detail!BA:BA,Detail!$A:$A,$B466,Detail!$B:$B,"&lt;="&amp;222)</f>
        <v>1.9554136088117957E-11</v>
      </c>
      <c r="CQ466" s="24">
        <f>SUMIFS(Detail!BA:BA,Detail!$A:$A,$B466,Detail!$B:$B,"&lt;="&amp;225)</f>
        <v>1.2732925824820995E-11</v>
      </c>
      <c r="CR466" s="24">
        <f>SUMIFS(Detail!BA:BA,Detail!$A:$A,$B466,Detail!$B:$B,"&lt;="&amp;228)</f>
        <v>7.2759576141834259E-12</v>
      </c>
      <c r="CS466" s="33">
        <f t="shared" si="816"/>
        <v>7.2759576141834259E-12</v>
      </c>
      <c r="CT466" s="24">
        <f>SUMIFS(Detail!BA:BA,Detail!$A:$A,$B466,Detail!$B:$B,"&lt;="&amp;231)</f>
        <v>4.5474735088646412E-12</v>
      </c>
      <c r="CU466" s="24">
        <f>SUMIFS(Detail!BA:BA,Detail!$A:$A,$B466,Detail!$B:$B,"&lt;="&amp;234)</f>
        <v>2.9558577807620168E-12</v>
      </c>
      <c r="CV466" s="24">
        <f>SUMIFS(Detail!BA:BA,Detail!$A:$A,$B466,Detail!$B:$B,"&lt;="&amp;237)</f>
        <v>2.0463630789890885E-12</v>
      </c>
      <c r="CW466" s="24">
        <f>SUMIFS(Detail!BA:BA,Detail!$A:$A,$B466,Detail!$B:$B,"&lt;="&amp;240)</f>
        <v>1.5916157281026244E-12</v>
      </c>
      <c r="CX466" s="33">
        <f t="shared" si="817"/>
        <v>1.5916157281026244E-12</v>
      </c>
      <c r="CY466" s="24">
        <f>SUMIFS(Detail!BA:BA,Detail!$A:$A,$B466,Detail!$B:$B,"&lt;="&amp;243)</f>
        <v>0</v>
      </c>
      <c r="CZ466" s="24">
        <f>SUMIFS(Detail!BA:BA,Detail!$A:$A,$B466,Detail!$B:$B,"&lt;="&amp;246)</f>
        <v>0</v>
      </c>
      <c r="DA466" s="24">
        <f>SUMIFS(Detail!BA:BA,Detail!$A:$A,$B466,Detail!$B:$B,"&lt;="&amp;249)</f>
        <v>0</v>
      </c>
      <c r="DB466" s="24">
        <f>SUMIFS(Detail!BA:BA,Detail!$A:$A,$B466,Detail!$B:$B,"&lt;="&amp;252)</f>
        <v>0</v>
      </c>
      <c r="DC466" s="33">
        <f t="shared" si="818"/>
        <v>0</v>
      </c>
      <c r="DD466" s="86">
        <f>SUMIFS(Detail!BA:BA,Detail!$A:$A,$B466,Detail!$B:$B,"&gt;60")</f>
        <v>-222.8312634674528</v>
      </c>
    </row>
    <row r="467" spans="1:108" x14ac:dyDescent="0.25">
      <c r="A467" t="s">
        <v>5725</v>
      </c>
      <c r="B467" s="32" t="s">
        <v>5127</v>
      </c>
      <c r="C467" s="24">
        <f>SUMIFS(Detail!BA:BA,Detail!$A:$A,$B467,Detail!$B:$B,"&lt;="&amp;3)</f>
        <v>0</v>
      </c>
      <c r="D467" s="24">
        <f>SUMIFS(Detail!BA:BA,Detail!$A:$A,$B467,Detail!$B:$B,"&lt;="&amp;6)</f>
        <v>0</v>
      </c>
      <c r="E467" s="24">
        <f>SUMIFS(Detail!BA:BA,Detail!$A:$A,$B467,Detail!$B:$B,"&lt;="&amp;9)</f>
        <v>0</v>
      </c>
      <c r="F467" s="24">
        <f>SUMIFS(Detail!BA:BA,Detail!$A:$A,$B467,Detail!$B:$B,"&lt;="&amp;12)</f>
        <v>0.45840851301593727</v>
      </c>
      <c r="G467" s="33">
        <f t="shared" si="798"/>
        <v>0.45840851301593727</v>
      </c>
      <c r="H467" s="24">
        <f>SUMIFS(Detail!BA:BA,Detail!$A:$A,$B467,Detail!$B:$B,"&lt;="&amp;15)</f>
        <v>2.5939232985202931</v>
      </c>
      <c r="I467" s="24">
        <f>SUMIFS(Detail!BA:BA,Detail!$A:$A,$B467,Detail!$B:$B,"&lt;="&amp;18)</f>
        <v>7.9849572992178839</v>
      </c>
      <c r="J467" s="24">
        <f>SUMIFS(Detail!BA:BA,Detail!$A:$A,$B467,Detail!$B:$B,"&lt;="&amp;21)</f>
        <v>17.391562839871856</v>
      </c>
      <c r="K467" s="24">
        <f>SUMIFS(Detail!BA:BA,Detail!$A:$A,$B467,Detail!$B:$B,"&lt;="&amp;24)</f>
        <v>29.701523270859234</v>
      </c>
      <c r="L467" s="33">
        <f t="shared" si="799"/>
        <v>29.701523270859234</v>
      </c>
      <c r="M467" s="24">
        <f>SUMIFS(Detail!BA:BA,Detail!$A:$A,$B467,Detail!$B:$B,"&lt;="&amp;27)</f>
        <v>41.051921412248518</v>
      </c>
      <c r="N467" s="24">
        <f>SUMIFS(Detail!BA:BA,Detail!$A:$A,$B467,Detail!$B:$B,"&lt;="&amp;30)</f>
        <v>50.112323469163393</v>
      </c>
      <c r="O467" s="24">
        <f>SUMIFS(Detail!BA:BA,Detail!$A:$A,$B467,Detail!$B:$B,"&lt;="&amp;33)</f>
        <v>60.016351107314641</v>
      </c>
      <c r="P467" s="24">
        <f>SUMIFS(Detail!BA:BA,Detail!$A:$A,$B467,Detail!$B:$B,"&lt;="&amp;36)</f>
        <v>73.368722840592739</v>
      </c>
      <c r="Q467" s="33">
        <f t="shared" si="800"/>
        <v>73.368722840592739</v>
      </c>
      <c r="R467" s="24">
        <f>SUMIFS(Detail!BA:BA,Detail!$A:$A,$B467,Detail!$B:$B,"&lt;="&amp;39)</f>
        <v>91.782994531597879</v>
      </c>
      <c r="S467" s="24">
        <f>SUMIFS(Detail!BA:BA,Detail!$A:$A,$B467,Detail!$B:$B,"&lt;="&amp;42)</f>
        <v>109.91336857568088</v>
      </c>
      <c r="T467" s="24">
        <f>SUMIFS(Detail!BA:BA,Detail!$A:$A,$B467,Detail!$B:$B,"&lt;="&amp;45)</f>
        <v>124.49979311826789</v>
      </c>
      <c r="U467" s="24">
        <f>SUMIFS(Detail!BA:BA,Detail!$A:$A,$B467,Detail!$B:$B,"&lt;="&amp;48)</f>
        <v>141.48175666360427</v>
      </c>
      <c r="V467" s="33">
        <f t="shared" si="801"/>
        <v>141.48175666360427</v>
      </c>
      <c r="W467" s="24">
        <f>SUMIFS(Detail!BA:BA,Detail!$A:$A,$B467,Detail!$B:$B,"&lt;="&amp;51)</f>
        <v>165.87107108502605</v>
      </c>
      <c r="X467" s="24">
        <f>SUMIFS(Detail!BA:BA,Detail!$A:$A,$B467,Detail!$B:$B,"&lt;="&amp;54)</f>
        <v>200.76668260457009</v>
      </c>
      <c r="Y467" s="24">
        <f>SUMIFS(Detail!BA:BA,Detail!$A:$A,$B467,Detail!$B:$B,"&lt;="&amp;57)</f>
        <v>235.38942413798691</v>
      </c>
      <c r="Z467" s="24">
        <f>SUMIFS(Detail!BA:BA,Detail!$A:$A,$B467,Detail!$B:$B,"&lt;="&amp;60)</f>
        <v>263.15694945000877</v>
      </c>
      <c r="AA467" s="33">
        <f t="shared" si="802"/>
        <v>263.15694945000877</v>
      </c>
      <c r="AB467" s="24">
        <f>SUMIFS(Detail!BA:BA,Detail!$A:$A,$B467,Detail!$B:$B,"&lt;="&amp;63)</f>
        <v>215.78523781057442</v>
      </c>
      <c r="AC467" s="24">
        <f>SUMIFS(Detail!BA:BA,Detail!$A:$A,$B467,Detail!$B:$B,"&lt;="&amp;66)</f>
        <v>182.84937590583007</v>
      </c>
      <c r="AD467" s="24">
        <f>SUMIFS(Detail!BA:BA,Detail!$A:$A,$B467,Detail!$B:$B,"&lt;="&amp;69)</f>
        <v>158.32165348669895</v>
      </c>
      <c r="AE467" s="24">
        <f>SUMIFS(Detail!BA:BA,Detail!$A:$A,$B467,Detail!$B:$B,"&lt;="&amp;72)</f>
        <v>139.16771059231695</v>
      </c>
      <c r="AF467" s="33">
        <f t="shared" si="803"/>
        <v>139.16771059231695</v>
      </c>
      <c r="AG467" s="24">
        <f>SUMIFS(Detail!BA:BA,Detail!$A:$A,$B467,Detail!$B:$B,"&lt;="&amp;75)</f>
        <v>123.71978354418007</v>
      </c>
      <c r="AH467" s="24">
        <f>SUMIFS(Detail!BA:BA,Detail!$A:$A,$B467,Detail!$B:$B,"&lt;="&amp;78)</f>
        <v>110.96371853527125</v>
      </c>
      <c r="AI467" s="24">
        <f>SUMIFS(Detail!BA:BA,Detail!$A:$A,$B467,Detail!$B:$B,"&lt;="&amp;81)</f>
        <v>100.23780277352012</v>
      </c>
      <c r="AJ467" s="24">
        <f>SUMIFS(Detail!BA:BA,Detail!$A:$A,$B467,Detail!$B:$B,"&lt;="&amp;84)</f>
        <v>91.087521825782346</v>
      </c>
      <c r="AK467" s="33">
        <f t="shared" si="804"/>
        <v>91.087521825782346</v>
      </c>
      <c r="AL467" s="24">
        <f>SUMIFS(Detail!BA:BA,Detail!$A:$A,$B467,Detail!$B:$B,"&lt;="&amp;87)</f>
        <v>83.188191918797884</v>
      </c>
      <c r="AM467" s="24">
        <f>SUMIFS(Detail!BA:BA,Detail!$A:$A,$B467,Detail!$B:$B,"&lt;="&amp;90)</f>
        <v>76.300563771847123</v>
      </c>
      <c r="AN467" s="24">
        <f>SUMIFS(Detail!BA:BA,Detail!$A:$A,$B467,Detail!$B:$B,"&lt;="&amp;93)</f>
        <v>70.243836195006338</v>
      </c>
      <c r="AO467" s="24">
        <f>SUMIFS(Detail!BA:BA,Detail!$A:$A,$B467,Detail!$B:$B,"&lt;="&amp;96)</f>
        <v>64.878480806046355</v>
      </c>
      <c r="AP467" s="33">
        <f t="shared" si="805"/>
        <v>64.878480806046355</v>
      </c>
      <c r="AQ467" s="24">
        <f>SUMIFS(Detail!BA:BA,Detail!$A:$A,$B467,Detail!$B:$B,"&lt;="&amp;99)</f>
        <v>60.094892262462849</v>
      </c>
      <c r="AR467" s="24">
        <f>SUMIFS(Detail!BA:BA,Detail!$A:$A,$B467,Detail!$B:$B,"&lt;="&amp;102)</f>
        <v>55.805649159173072</v>
      </c>
      <c r="AS467" s="24">
        <f>SUMIFS(Detail!BA:BA,Detail!$A:$A,$B467,Detail!$B:$B,"&lt;="&amp;105)</f>
        <v>51.94009468003776</v>
      </c>
      <c r="AT467" s="24">
        <f>SUMIFS(Detail!BA:BA,Detail!$A:$A,$B467,Detail!$B:$B,"&lt;="&amp;108)</f>
        <v>48.440453861342576</v>
      </c>
      <c r="AU467" s="33">
        <f t="shared" si="806"/>
        <v>48.440453861342576</v>
      </c>
      <c r="AV467" s="24">
        <f>SUMIFS(Detail!BA:BA,Detail!$A:$A,$B467,Detail!$B:$B,"&lt;="&amp;111)</f>
        <v>45.258995862302186</v>
      </c>
      <c r="AW467" s="24">
        <f>SUMIFS(Detail!BA:BA,Detail!$A:$A,$B467,Detail!$B:$B,"&lt;="&amp;114)</f>
        <v>42.355923406827969</v>
      </c>
      <c r="AX467" s="24">
        <f>SUMIFS(Detail!BA:BA,Detail!$A:$A,$B467,Detail!$B:$B,"&lt;="&amp;117)</f>
        <v>39.697778546058885</v>
      </c>
      <c r="AY467" s="24">
        <f>SUMIFS(Detail!BA:BA,Detail!$A:$A,$B467,Detail!$B:$B,"&lt;="&amp;120)</f>
        <v>37.256221653334023</v>
      </c>
      <c r="AZ467" s="33">
        <f t="shared" si="807"/>
        <v>37.256221653334023</v>
      </c>
      <c r="BA467" s="24">
        <f>SUMIFS(Detail!BA:BA,Detail!$A:$A,$B467,Detail!$B:$B,"&lt;="&amp;123)</f>
        <v>35.007084570177199</v>
      </c>
      <c r="BB467" s="24">
        <f>SUMIFS(Detail!BA:BA,Detail!$A:$A,$B467,Detail!$B:$B,"&lt;="&amp;126)</f>
        <v>32.929628045035201</v>
      </c>
      <c r="BC467" s="24">
        <f>SUMIFS(Detail!BA:BA,Detail!$A:$A,$B467,Detail!$B:$B,"&lt;="&amp;129)</f>
        <v>31.00595340359223</v>
      </c>
      <c r="BD467" s="24">
        <f>SUMIFS(Detail!BA:BA,Detail!$A:$A,$B467,Detail!$B:$B,"&lt;="&amp;132)</f>
        <v>29.220532044422384</v>
      </c>
      <c r="BE467" s="33">
        <f t="shared" si="808"/>
        <v>29.220532044422384</v>
      </c>
      <c r="BF467" s="24">
        <f>SUMIFS(Detail!BA:BA,Detail!$A:$A,$B467,Detail!$B:$B,"&lt;="&amp;135)</f>
        <v>27.559825927059478</v>
      </c>
      <c r="BG467" s="24">
        <f>SUMIFS(Detail!BA:BA,Detail!$A:$A,$B467,Detail!$B:$B,"&lt;="&amp;138)</f>
        <v>26.011979031792407</v>
      </c>
      <c r="BH467" s="24">
        <f>SUMIFS(Detail!BA:BA,Detail!$A:$A,$B467,Detail!$B:$B,"&lt;="&amp;141)</f>
        <v>24.566564684338914</v>
      </c>
      <c r="BI467" s="24">
        <f>SUMIFS(Detail!BA:BA,Detail!$A:$A,$B467,Detail!$B:$B,"&lt;="&amp;144)</f>
        <v>23.214377227605155</v>
      </c>
      <c r="BJ467" s="33">
        <f t="shared" si="809"/>
        <v>23.214377227605155</v>
      </c>
      <c r="BK467" s="24">
        <f>SUMIFS(Detail!BA:BA,Detail!$A:$A,$B467,Detail!$B:$B,"&lt;="&amp;147)</f>
        <v>21.947259174563214</v>
      </c>
      <c r="BL467" s="24">
        <f>SUMIFS(Detail!BA:BA,Detail!$A:$A,$B467,Detail!$B:$B,"&lt;="&amp;150)</f>
        <v>20.757956956593034</v>
      </c>
      <c r="BM467" s="24">
        <f>SUMIFS(Detail!BA:BA,Detail!$A:$A,$B467,Detail!$B:$B,"&lt;="&amp;153)</f>
        <v>19.639999875219246</v>
      </c>
      <c r="BN467" s="24">
        <f>SUMIFS(Detail!BA:BA,Detail!$A:$A,$B467,Detail!$B:$B,"&lt;="&amp;156)</f>
        <v>18.58759800206235</v>
      </c>
      <c r="BO467" s="33">
        <f t="shared" si="810"/>
        <v>18.58759800206235</v>
      </c>
      <c r="BP467" s="24">
        <f>SUMIFS(Detail!BA:BA,Detail!$A:$A,$B467,Detail!$B:$B,"&lt;="&amp;159)</f>
        <v>17.595555644685192</v>
      </c>
      <c r="BQ467" s="24">
        <f>SUMIFS(Detail!BA:BA,Detail!$A:$A,$B467,Detail!$B:$B,"&lt;="&amp;162)</f>
        <v>16.65919767157402</v>
      </c>
      <c r="BR467" s="24">
        <f>SUMIFS(Detail!BA:BA,Detail!$A:$A,$B467,Detail!$B:$B,"&lt;="&amp;165)</f>
        <v>15.774306516311754</v>
      </c>
      <c r="BS467" s="24">
        <f>SUMIFS(Detail!BA:BA,Detail!$A:$A,$B467,Detail!$B:$B,"&lt;="&amp;168)</f>
        <v>14.937068094739857</v>
      </c>
      <c r="BT467" s="33">
        <f t="shared" si="811"/>
        <v>14.937068094739857</v>
      </c>
      <c r="BU467" s="24">
        <f>SUMIFS(Detail!BA:BA,Detail!$A:$A,$B467,Detail!$B:$B,"&lt;="&amp;171)</f>
        <v>14.144025196033112</v>
      </c>
      <c r="BV467" s="24">
        <f>SUMIFS(Detail!BA:BA,Detail!$A:$A,$B467,Detail!$B:$B,"&lt;="&amp;174)</f>
        <v>13.392037168864135</v>
      </c>
      <c r="BW467" s="24">
        <f>SUMIFS(Detail!BA:BA,Detail!$A:$A,$B467,Detail!$B:$B,"&lt;="&amp;177)</f>
        <v>12.678244932152211</v>
      </c>
      <c r="BX467" s="24">
        <f>SUMIFS(Detail!BA:BA,Detail!$A:$A,$B467,Detail!$B:$B,"&lt;="&amp;180)</f>
        <v>12.000040507548761</v>
      </c>
      <c r="BY467" s="33">
        <f t="shared" si="812"/>
        <v>12.000040507548761</v>
      </c>
      <c r="BZ467" s="24">
        <f>SUMIFS(Detail!BA:BA,Detail!$A:$A,$B467,Detail!$B:$B,"&lt;="&amp;183)</f>
        <v>11.355040406494822</v>
      </c>
      <c r="CA467" s="24">
        <f>SUMIFS(Detail!BA:BA,Detail!$A:$A,$B467,Detail!$B:$B,"&lt;="&amp;186)</f>
        <v>10.741062315032082</v>
      </c>
      <c r="CB467" s="24">
        <f>SUMIFS(Detail!BA:BA,Detail!$A:$A,$B467,Detail!$B:$B,"&lt;="&amp;189)</f>
        <v>10.156104609728118</v>
      </c>
      <c r="CC467" s="24">
        <f>SUMIFS(Detail!BA:BA,Detail!$A:$A,$B467,Detail!$B:$B,"&lt;="&amp;192)</f>
        <v>9.5983283121255454</v>
      </c>
      <c r="CD467" s="33">
        <f t="shared" si="813"/>
        <v>9.5983283121255454</v>
      </c>
      <c r="CE467" s="24">
        <f>SUMIFS(Detail!BA:BA,Detail!$A:$A,$B467,Detail!$B:$B,"&lt;="&amp;195)</f>
        <v>9.0660411501746694</v>
      </c>
      <c r="CF467" s="24">
        <f>SUMIFS(Detail!BA:BA,Detail!$A:$A,$B467,Detail!$B:$B,"&lt;="&amp;198)</f>
        <v>8.5576834456710458</v>
      </c>
      <c r="CG467" s="24">
        <f>SUMIFS(Detail!BA:BA,Detail!$A:$A,$B467,Detail!$B:$B,"&lt;="&amp;201)</f>
        <v>8.0718155887473131</v>
      </c>
      <c r="CH467" s="24">
        <f>SUMIFS(Detail!BA:BA,Detail!$A:$A,$B467,Detail!$B:$B,"&lt;="&amp;204)</f>
        <v>7.6071068955587862</v>
      </c>
      <c r="CI467" s="33">
        <f t="shared" si="814"/>
        <v>7.6071068955587862</v>
      </c>
      <c r="CJ467" s="24">
        <f>SUMIFS(Detail!BA:BA,Detail!$A:$A,$B467,Detail!$B:$B,"&lt;="&amp;207)</f>
        <v>7.162325674672843</v>
      </c>
      <c r="CK467" s="24">
        <f>SUMIFS(Detail!BA:BA,Detail!$A:$A,$B467,Detail!$B:$B,"&lt;="&amp;210)</f>
        <v>6.7363303523819695</v>
      </c>
      <c r="CL467" s="24">
        <f>SUMIFS(Detail!BA:BA,Detail!$A:$A,$B467,Detail!$B:$B,"&lt;="&amp;213)</f>
        <v>6.3280615279796848</v>
      </c>
      <c r="CM467" s="24">
        <f>SUMIFS(Detail!BA:BA,Detail!$A:$A,$B467,Detail!$B:$B,"&lt;="&amp;216)</f>
        <v>5.9365348476760573</v>
      </c>
      <c r="CN467" s="33">
        <f t="shared" si="815"/>
        <v>5.9365348476760573</v>
      </c>
      <c r="CO467" s="24">
        <f>SUMIFS(Detail!BA:BA,Detail!$A:$A,$B467,Detail!$B:$B,"&lt;="&amp;219)</f>
        <v>5.5608346007765022</v>
      </c>
      <c r="CP467" s="24">
        <f>SUMIFS(Detail!BA:BA,Detail!$A:$A,$B467,Detail!$B:$B,"&lt;="&amp;222)</f>
        <v>5.2001079544917275</v>
      </c>
      <c r="CQ467" s="24">
        <f>SUMIFS(Detail!BA:BA,Detail!$A:$A,$B467,Detail!$B:$B,"&lt;="&amp;225)</f>
        <v>4.8535597546117515</v>
      </c>
      <c r="CR467" s="24">
        <f>SUMIFS(Detail!BA:BA,Detail!$A:$A,$B467,Detail!$B:$B,"&lt;="&amp;228)</f>
        <v>4.520447828588317</v>
      </c>
      <c r="CS467" s="33">
        <f t="shared" si="816"/>
        <v>4.520447828588317</v>
      </c>
      <c r="CT467" s="24">
        <f>SUMIFS(Detail!BA:BA,Detail!$A:$A,$B467,Detail!$B:$B,"&lt;="&amp;231)</f>
        <v>4.2000787355589182</v>
      </c>
      <c r="CU467" s="24">
        <f>SUMIFS(Detail!BA:BA,Detail!$A:$A,$B467,Detail!$B:$B,"&lt;="&amp;234)</f>
        <v>3.8918039147183663</v>
      </c>
      <c r="CV467" s="24">
        <f>SUMIFS(Detail!BA:BA,Detail!$A:$A,$B467,Detail!$B:$B,"&lt;="&amp;237)</f>
        <v>3.595016189382136</v>
      </c>
      <c r="CW467" s="24">
        <f>SUMIFS(Detail!BA:BA,Detail!$A:$A,$B467,Detail!$B:$B,"&lt;="&amp;240)</f>
        <v>3.3091465892048291</v>
      </c>
      <c r="CX467" s="33">
        <f t="shared" si="817"/>
        <v>3.3091465892048291</v>
      </c>
      <c r="CY467" s="24">
        <f>SUMIFS(Detail!BA:BA,Detail!$A:$A,$B467,Detail!$B:$B,"&lt;="&amp;243)</f>
        <v>0</v>
      </c>
      <c r="CZ467" s="24">
        <f>SUMIFS(Detail!BA:BA,Detail!$A:$A,$B467,Detail!$B:$B,"&lt;="&amp;246)</f>
        <v>0</v>
      </c>
      <c r="DA467" s="24">
        <f>SUMIFS(Detail!BA:BA,Detail!$A:$A,$B467,Detail!$B:$B,"&lt;="&amp;249)</f>
        <v>0</v>
      </c>
      <c r="DB467" s="24">
        <f>SUMIFS(Detail!BA:BA,Detail!$A:$A,$B467,Detail!$B:$B,"&lt;="&amp;252)</f>
        <v>0</v>
      </c>
      <c r="DC467" s="33">
        <f t="shared" si="818"/>
        <v>0</v>
      </c>
      <c r="DD467" s="86">
        <f>SUMIFS(Detail!BA:BA,Detail!$A:$A,$B467,Detail!$B:$B,"&gt;60")</f>
        <v>-263.15694945000877</v>
      </c>
    </row>
    <row r="468" spans="1:108" x14ac:dyDescent="0.25">
      <c r="A468" t="s">
        <v>5726</v>
      </c>
      <c r="B468" s="32" t="s">
        <v>5128</v>
      </c>
      <c r="C468" s="24">
        <f>SUMIFS(Detail!BA:BA,Detail!$A:$A,$B468,Detail!$B:$B,"&lt;="&amp;3)</f>
        <v>0</v>
      </c>
      <c r="D468" s="24">
        <f>SUMIFS(Detail!BA:BA,Detail!$A:$A,$B468,Detail!$B:$B,"&lt;="&amp;6)</f>
        <v>0</v>
      </c>
      <c r="E468" s="24">
        <f>SUMIFS(Detail!BA:BA,Detail!$A:$A,$B468,Detail!$B:$B,"&lt;="&amp;9)</f>
        <v>0</v>
      </c>
      <c r="F468" s="24">
        <f>SUMIFS(Detail!BA:BA,Detail!$A:$A,$B468,Detail!$B:$B,"&lt;="&amp;12)</f>
        <v>0</v>
      </c>
      <c r="G468" s="33">
        <f t="shared" si="798"/>
        <v>0</v>
      </c>
      <c r="H468" s="24">
        <f>SUMIFS(Detail!BA:BA,Detail!$A:$A,$B468,Detail!$B:$B,"&lt;="&amp;15)</f>
        <v>2.9328653603750596</v>
      </c>
      <c r="I468" s="24">
        <f>SUMIFS(Detail!BA:BA,Detail!$A:$A,$B468,Detail!$B:$B,"&lt;="&amp;18)</f>
        <v>16.881898962985606</v>
      </c>
      <c r="J468" s="24">
        <f>SUMIFS(Detail!BA:BA,Detail!$A:$A,$B468,Detail!$B:$B,"&lt;="&amp;21)</f>
        <v>73.136113757918224</v>
      </c>
      <c r="K468" s="24">
        <f>SUMIFS(Detail!BA:BA,Detail!$A:$A,$B468,Detail!$B:$B,"&lt;="&amp;24)</f>
        <v>166.87692671409212</v>
      </c>
      <c r="L468" s="33">
        <f t="shared" si="799"/>
        <v>166.87692671409212</v>
      </c>
      <c r="M468" s="24">
        <f>SUMIFS(Detail!BA:BA,Detail!$A:$A,$B468,Detail!$B:$B,"&lt;="&amp;27)</f>
        <v>281.92194671777781</v>
      </c>
      <c r="N468" s="24">
        <f>SUMIFS(Detail!BA:BA,Detail!$A:$A,$B468,Detail!$B:$B,"&lt;="&amp;30)</f>
        <v>410.95060534360437</v>
      </c>
      <c r="O468" s="24">
        <f>SUMIFS(Detail!BA:BA,Detail!$A:$A,$B468,Detail!$B:$B,"&lt;="&amp;33)</f>
        <v>526.66662230395059</v>
      </c>
      <c r="P468" s="24">
        <f>SUMIFS(Detail!BA:BA,Detail!$A:$A,$B468,Detail!$B:$B,"&lt;="&amp;36)</f>
        <v>639.41005600686094</v>
      </c>
      <c r="Q468" s="33">
        <f t="shared" si="800"/>
        <v>639.41005600686094</v>
      </c>
      <c r="R468" s="24">
        <f>SUMIFS(Detail!BA:BA,Detail!$A:$A,$B468,Detail!$B:$B,"&lt;="&amp;39)</f>
        <v>769.25135988518286</v>
      </c>
      <c r="S468" s="24">
        <f>SUMIFS(Detail!BA:BA,Detail!$A:$A,$B468,Detail!$B:$B,"&lt;="&amp;42)</f>
        <v>923.6692732575093</v>
      </c>
      <c r="T468" s="24">
        <f>SUMIFS(Detail!BA:BA,Detail!$A:$A,$B468,Detail!$B:$B,"&lt;="&amp;45)</f>
        <v>1108.5780576064826</v>
      </c>
      <c r="U468" s="24">
        <f>SUMIFS(Detail!BA:BA,Detail!$A:$A,$B468,Detail!$B:$B,"&lt;="&amp;48)</f>
        <v>1330.3501333832373</v>
      </c>
      <c r="V468" s="33">
        <f t="shared" si="801"/>
        <v>1330.3501333832373</v>
      </c>
      <c r="W468" s="24">
        <f>SUMIFS(Detail!BA:BA,Detail!$A:$A,$B468,Detail!$B:$B,"&lt;="&amp;51)</f>
        <v>1596.4390703340923</v>
      </c>
      <c r="X468" s="24">
        <f>SUMIFS(Detail!BA:BA,Detail!$A:$A,$B468,Detail!$B:$B,"&lt;="&amp;54)</f>
        <v>1915.7334136772479</v>
      </c>
      <c r="Y468" s="24">
        <f>SUMIFS(Detail!BA:BA,Detail!$A:$A,$B468,Detail!$B:$B,"&lt;="&amp;57)</f>
        <v>2298.8824099874</v>
      </c>
      <c r="Z468" s="24">
        <f>SUMIFS(Detail!BA:BA,Detail!$A:$A,$B468,Detail!$B:$B,"&lt;="&amp;60)</f>
        <v>2758.659730393374</v>
      </c>
      <c r="AA468" s="33">
        <f t="shared" si="802"/>
        <v>2758.659730393374</v>
      </c>
      <c r="AB468" s="24">
        <f>SUMIFS(Detail!BA:BA,Detail!$A:$A,$B468,Detail!$B:$B,"&lt;="&amp;63)</f>
        <v>533.69491304919939</v>
      </c>
      <c r="AC468" s="24">
        <f>SUMIFS(Detail!BA:BA,Detail!$A:$A,$B468,Detail!$B:$B,"&lt;="&amp;66)</f>
        <v>133.03895650187405</v>
      </c>
      <c r="AD468" s="24">
        <f>SUMIFS(Detail!BA:BA,Detail!$A:$A,$B468,Detail!$B:$B,"&lt;="&amp;69)</f>
        <v>37.081906325838645</v>
      </c>
      <c r="AE468" s="24">
        <f>SUMIFS(Detail!BA:BA,Detail!$A:$A,$B468,Detail!$B:$B,"&lt;="&amp;72)</f>
        <v>11.103897604465601</v>
      </c>
      <c r="AF468" s="33">
        <f t="shared" si="803"/>
        <v>11.103897604465601</v>
      </c>
      <c r="AG468" s="24">
        <f>SUMIFS(Detail!BA:BA,Detail!$A:$A,$B468,Detail!$B:$B,"&lt;="&amp;75)</f>
        <v>3.5034067099622916</v>
      </c>
      <c r="AH468" s="24">
        <f>SUMIFS(Detail!BA:BA,Detail!$A:$A,$B468,Detail!$B:$B,"&lt;="&amp;78)</f>
        <v>1.1514353910752106</v>
      </c>
      <c r="AI468" s="24">
        <f>SUMIFS(Detail!BA:BA,Detail!$A:$A,$B468,Detail!$B:$B,"&lt;="&amp;81)</f>
        <v>0.39125449382117949</v>
      </c>
      <c r="AJ468" s="24">
        <f>SUMIFS(Detail!BA:BA,Detail!$A:$A,$B468,Detail!$B:$B,"&lt;="&amp;84)</f>
        <v>0.1367257327074185</v>
      </c>
      <c r="AK468" s="33">
        <f t="shared" si="804"/>
        <v>0.1367257327074185</v>
      </c>
      <c r="AL468" s="24">
        <f>SUMIFS(Detail!BA:BA,Detail!$A:$A,$B468,Detail!$B:$B,"&lt;="&amp;87)</f>
        <v>4.8945104557788E-2</v>
      </c>
      <c r="AM468" s="24">
        <f>SUMIFS(Detail!BA:BA,Detail!$A:$A,$B468,Detail!$B:$B,"&lt;="&amp;90)</f>
        <v>1.7894822725793347E-2</v>
      </c>
      <c r="AN468" s="24">
        <f>SUMIFS(Detail!BA:BA,Detail!$A:$A,$B468,Detail!$B:$B,"&lt;="&amp;93)</f>
        <v>6.6660607553785667E-3</v>
      </c>
      <c r="AO468" s="24">
        <f>SUMIFS(Detail!BA:BA,Detail!$A:$A,$B468,Detail!$B:$B,"&lt;="&amp;96)</f>
        <v>2.5252055347664282E-3</v>
      </c>
      <c r="AP468" s="33">
        <f t="shared" si="805"/>
        <v>2.5252055347664282E-3</v>
      </c>
      <c r="AQ468" s="24">
        <f>SUMIFS(Detail!BA:BA,Detail!$A:$A,$B468,Detail!$B:$B,"&lt;="&amp;99)</f>
        <v>9.7122183797182515E-4</v>
      </c>
      <c r="AR468" s="24">
        <f>SUMIFS(Detail!BA:BA,Detail!$A:$A,$B468,Detail!$B:$B,"&lt;="&amp;102)</f>
        <v>3.7875210546189919E-4</v>
      </c>
      <c r="AS468" s="24">
        <f>SUMIFS(Detail!BA:BA,Detail!$A:$A,$B468,Detail!$B:$B,"&lt;="&amp;105)</f>
        <v>1.4959413965698332E-4</v>
      </c>
      <c r="AT468" s="24">
        <f>SUMIFS(Detail!BA:BA,Detail!$A:$A,$B468,Detail!$B:$B,"&lt;="&amp;108)</f>
        <v>5.9782549215015024E-5</v>
      </c>
      <c r="AU468" s="33">
        <f t="shared" si="806"/>
        <v>5.9782549215015024E-5</v>
      </c>
      <c r="AV468" s="24">
        <f>SUMIFS(Detail!BA:BA,Detail!$A:$A,$B468,Detail!$B:$B,"&lt;="&amp;111)</f>
        <v>2.4152817786671221E-5</v>
      </c>
      <c r="AW468" s="24">
        <f>SUMIFS(Detail!BA:BA,Detail!$A:$A,$B468,Detail!$B:$B,"&lt;="&amp;114)</f>
        <v>9.8576638265512884E-6</v>
      </c>
      <c r="AX468" s="24">
        <f>SUMIFS(Detail!BA:BA,Detail!$A:$A,$B468,Detail!$B:$B,"&lt;="&amp;117)</f>
        <v>4.0617160266265273E-6</v>
      </c>
      <c r="AY468" s="24">
        <f>SUMIFS(Detail!BA:BA,Detail!$A:$A,$B468,Detail!$B:$B,"&lt;="&amp;120)</f>
        <v>1.6885969671420753E-6</v>
      </c>
      <c r="AZ468" s="33">
        <f t="shared" si="807"/>
        <v>1.6885969671420753E-6</v>
      </c>
      <c r="BA468" s="24">
        <f>SUMIFS(Detail!BA:BA,Detail!$A:$A,$B468,Detail!$B:$B,"&lt;="&amp;123)</f>
        <v>7.0793612394481897E-7</v>
      </c>
      <c r="BB468" s="24">
        <f>SUMIFS(Detail!BA:BA,Detail!$A:$A,$B468,Detail!$B:$B,"&lt;="&amp;126)</f>
        <v>2.9916554922237992E-7</v>
      </c>
      <c r="BC468" s="24">
        <f>SUMIFS(Detail!BA:BA,Detail!$A:$A,$B468,Detail!$B:$B,"&lt;="&amp;129)</f>
        <v>1.2738018995150924E-7</v>
      </c>
      <c r="BD468" s="24">
        <f>SUMIFS(Detail!BA:BA,Detail!$A:$A,$B468,Detail!$B:$B,"&lt;="&amp;132)</f>
        <v>5.4627889767289162E-8</v>
      </c>
      <c r="BE468" s="33">
        <f t="shared" si="808"/>
        <v>5.4627889767289162E-8</v>
      </c>
      <c r="BF468" s="24">
        <f>SUMIFS(Detail!BA:BA,Detail!$A:$A,$B468,Detail!$B:$B,"&lt;="&amp;135)</f>
        <v>2.3581378627568483E-8</v>
      </c>
      <c r="BG468" s="24">
        <f>SUMIFS(Detail!BA:BA,Detail!$A:$A,$B468,Detail!$B:$B,"&lt;="&amp;138)</f>
        <v>1.0244548320770264E-8</v>
      </c>
      <c r="BH468" s="24">
        <f>SUMIFS(Detail!BA:BA,Detail!$A:$A,$B468,Detail!$B:$B,"&lt;="&amp;141)</f>
        <v>4.4819898903369904E-9</v>
      </c>
      <c r="BI468" s="24">
        <f>SUMIFS(Detail!BA:BA,Detail!$A:$A,$B468,Detail!$B:$B,"&lt;="&amp;144)</f>
        <v>1.9717845134437084E-9</v>
      </c>
      <c r="BJ468" s="33">
        <f t="shared" si="809"/>
        <v>1.9717845134437084E-9</v>
      </c>
      <c r="BK468" s="24">
        <f>SUMIFS(Detail!BA:BA,Detail!$A:$A,$B468,Detail!$B:$B,"&lt;="&amp;147)</f>
        <v>8.8039087131619453E-10</v>
      </c>
      <c r="BL468" s="24">
        <f>SUMIFS(Detail!BA:BA,Detail!$A:$A,$B468,Detail!$B:$B,"&lt;="&amp;150)</f>
        <v>3.92901711165905E-10</v>
      </c>
      <c r="BM468" s="24">
        <f>SUMIFS(Detail!BA:BA,Detail!$A:$A,$B468,Detail!$B:$B,"&lt;="&amp;153)</f>
        <v>1.7462298274040222E-10</v>
      </c>
      <c r="BN468" s="24">
        <f>SUMIFS(Detail!BA:BA,Detail!$A:$A,$B468,Detail!$B:$B,"&lt;="&amp;156)</f>
        <v>8.0035533756017685E-11</v>
      </c>
      <c r="BO468" s="33">
        <f t="shared" si="810"/>
        <v>8.0035533756017685E-11</v>
      </c>
      <c r="BP468" s="24">
        <f>SUMIFS(Detail!BA:BA,Detail!$A:$A,$B468,Detail!$B:$B,"&lt;="&amp;159)</f>
        <v>3.637978807091713E-11</v>
      </c>
      <c r="BQ468" s="24">
        <f>SUMIFS(Detail!BA:BA,Detail!$A:$A,$B468,Detail!$B:$B,"&lt;="&amp;162)</f>
        <v>7.2759576141834259E-12</v>
      </c>
      <c r="BR468" s="24">
        <f>SUMIFS(Detail!BA:BA,Detail!$A:$A,$B468,Detail!$B:$B,"&lt;="&amp;165)</f>
        <v>7.2759576141834259E-12</v>
      </c>
      <c r="BS468" s="24">
        <f>SUMIFS(Detail!BA:BA,Detail!$A:$A,$B468,Detail!$B:$B,"&lt;="&amp;168)</f>
        <v>0</v>
      </c>
      <c r="BT468" s="33">
        <f t="shared" si="811"/>
        <v>0</v>
      </c>
      <c r="BU468" s="24">
        <f>SUMIFS(Detail!BA:BA,Detail!$A:$A,$B468,Detail!$B:$B,"&lt;="&amp;171)</f>
        <v>0</v>
      </c>
      <c r="BV468" s="24">
        <f>SUMIFS(Detail!BA:BA,Detail!$A:$A,$B468,Detail!$B:$B,"&lt;="&amp;174)</f>
        <v>0</v>
      </c>
      <c r="BW468" s="24">
        <f>SUMIFS(Detail!BA:BA,Detail!$A:$A,$B468,Detail!$B:$B,"&lt;="&amp;177)</f>
        <v>0</v>
      </c>
      <c r="BX468" s="24">
        <f>SUMIFS(Detail!BA:BA,Detail!$A:$A,$B468,Detail!$B:$B,"&lt;="&amp;180)</f>
        <v>0</v>
      </c>
      <c r="BY468" s="33">
        <f t="shared" si="812"/>
        <v>0</v>
      </c>
      <c r="BZ468" s="24">
        <f>SUMIFS(Detail!BA:BA,Detail!$A:$A,$B468,Detail!$B:$B,"&lt;="&amp;183)</f>
        <v>0</v>
      </c>
      <c r="CA468" s="24">
        <f>SUMIFS(Detail!BA:BA,Detail!$A:$A,$B468,Detail!$B:$B,"&lt;="&amp;186)</f>
        <v>0</v>
      </c>
      <c r="CB468" s="24">
        <f>SUMIFS(Detail!BA:BA,Detail!$A:$A,$B468,Detail!$B:$B,"&lt;="&amp;189)</f>
        <v>0</v>
      </c>
      <c r="CC468" s="24">
        <f>SUMIFS(Detail!BA:BA,Detail!$A:$A,$B468,Detail!$B:$B,"&lt;="&amp;192)</f>
        <v>0</v>
      </c>
      <c r="CD468" s="33">
        <f t="shared" si="813"/>
        <v>0</v>
      </c>
      <c r="CE468" s="24">
        <f>SUMIFS(Detail!BA:BA,Detail!$A:$A,$B468,Detail!$B:$B,"&lt;="&amp;195)</f>
        <v>0</v>
      </c>
      <c r="CF468" s="24">
        <f>SUMIFS(Detail!BA:BA,Detail!$A:$A,$B468,Detail!$B:$B,"&lt;="&amp;198)</f>
        <v>0</v>
      </c>
      <c r="CG468" s="24">
        <f>SUMIFS(Detail!BA:BA,Detail!$A:$A,$B468,Detail!$B:$B,"&lt;="&amp;201)</f>
        <v>0</v>
      </c>
      <c r="CH468" s="24">
        <f>SUMIFS(Detail!BA:BA,Detail!$A:$A,$B468,Detail!$B:$B,"&lt;="&amp;204)</f>
        <v>0</v>
      </c>
      <c r="CI468" s="33">
        <f t="shared" si="814"/>
        <v>0</v>
      </c>
      <c r="CJ468" s="24">
        <f>SUMIFS(Detail!BA:BA,Detail!$A:$A,$B468,Detail!$B:$B,"&lt;="&amp;207)</f>
        <v>0</v>
      </c>
      <c r="CK468" s="24">
        <f>SUMIFS(Detail!BA:BA,Detail!$A:$A,$B468,Detail!$B:$B,"&lt;="&amp;210)</f>
        <v>0</v>
      </c>
      <c r="CL468" s="24">
        <f>SUMIFS(Detail!BA:BA,Detail!$A:$A,$B468,Detail!$B:$B,"&lt;="&amp;213)</f>
        <v>0</v>
      </c>
      <c r="CM468" s="24">
        <f>SUMIFS(Detail!BA:BA,Detail!$A:$A,$B468,Detail!$B:$B,"&lt;="&amp;216)</f>
        <v>0</v>
      </c>
      <c r="CN468" s="33">
        <f t="shared" si="815"/>
        <v>0</v>
      </c>
      <c r="CO468" s="24">
        <f>SUMIFS(Detail!BA:BA,Detail!$A:$A,$B468,Detail!$B:$B,"&lt;="&amp;219)</f>
        <v>0</v>
      </c>
      <c r="CP468" s="24">
        <f>SUMIFS(Detail!BA:BA,Detail!$A:$A,$B468,Detail!$B:$B,"&lt;="&amp;222)</f>
        <v>0</v>
      </c>
      <c r="CQ468" s="24">
        <f>SUMIFS(Detail!BA:BA,Detail!$A:$A,$B468,Detail!$B:$B,"&lt;="&amp;225)</f>
        <v>0</v>
      </c>
      <c r="CR468" s="24">
        <f>SUMIFS(Detail!BA:BA,Detail!$A:$A,$B468,Detail!$B:$B,"&lt;="&amp;228)</f>
        <v>0</v>
      </c>
      <c r="CS468" s="33">
        <f t="shared" si="816"/>
        <v>0</v>
      </c>
      <c r="CT468" s="24">
        <f>SUMIFS(Detail!BA:BA,Detail!$A:$A,$B468,Detail!$B:$B,"&lt;="&amp;231)</f>
        <v>0</v>
      </c>
      <c r="CU468" s="24">
        <f>SUMIFS(Detail!BA:BA,Detail!$A:$A,$B468,Detail!$B:$B,"&lt;="&amp;234)</f>
        <v>0</v>
      </c>
      <c r="CV468" s="24">
        <f>SUMIFS(Detail!BA:BA,Detail!$A:$A,$B468,Detail!$B:$B,"&lt;="&amp;237)</f>
        <v>0</v>
      </c>
      <c r="CW468" s="24">
        <f>SUMIFS(Detail!BA:BA,Detail!$A:$A,$B468,Detail!$B:$B,"&lt;="&amp;240)</f>
        <v>0</v>
      </c>
      <c r="CX468" s="33">
        <f t="shared" si="817"/>
        <v>0</v>
      </c>
      <c r="CY468" s="24">
        <f>SUMIFS(Detail!BA:BA,Detail!$A:$A,$B468,Detail!$B:$B,"&lt;="&amp;243)</f>
        <v>0</v>
      </c>
      <c r="CZ468" s="24">
        <f>SUMIFS(Detail!BA:BA,Detail!$A:$A,$B468,Detail!$B:$B,"&lt;="&amp;246)</f>
        <v>0</v>
      </c>
      <c r="DA468" s="24">
        <f>SUMIFS(Detail!BA:BA,Detail!$A:$A,$B468,Detail!$B:$B,"&lt;="&amp;249)</f>
        <v>0</v>
      </c>
      <c r="DB468" s="24">
        <f>SUMIFS(Detail!BA:BA,Detail!$A:$A,$B468,Detail!$B:$B,"&lt;="&amp;252)</f>
        <v>0</v>
      </c>
      <c r="DC468" s="33">
        <f t="shared" si="818"/>
        <v>0</v>
      </c>
      <c r="DD468" s="86">
        <f>SUMIFS(Detail!BA:BA,Detail!$A:$A,$B468,Detail!$B:$B,"&gt;60")</f>
        <v>-2758.659730393374</v>
      </c>
    </row>
    <row r="469" spans="1:108" x14ac:dyDescent="0.25">
      <c r="A469" t="s">
        <v>5727</v>
      </c>
      <c r="B469" s="32" t="s">
        <v>5129</v>
      </c>
      <c r="C469" s="24">
        <f>SUMIFS(Detail!BA:BA,Detail!$A:$A,$B469,Detail!$B:$B,"&lt;="&amp;3)</f>
        <v>0</v>
      </c>
      <c r="D469" s="24">
        <f>SUMIFS(Detail!BA:BA,Detail!$A:$A,$B469,Detail!$B:$B,"&lt;="&amp;6)</f>
        <v>0</v>
      </c>
      <c r="E469" s="24">
        <f>SUMIFS(Detail!BA:BA,Detail!$A:$A,$B469,Detail!$B:$B,"&lt;="&amp;9)</f>
        <v>0</v>
      </c>
      <c r="F469" s="24">
        <f>SUMIFS(Detail!BA:BA,Detail!$A:$A,$B469,Detail!$B:$B,"&lt;="&amp;12)</f>
        <v>0</v>
      </c>
      <c r="G469" s="33">
        <f t="shared" si="798"/>
        <v>0</v>
      </c>
      <c r="H469" s="24">
        <f>SUMIFS(Detail!BA:BA,Detail!$A:$A,$B469,Detail!$B:$B,"&lt;="&amp;15)</f>
        <v>0.46642614279731154</v>
      </c>
      <c r="I469" s="24">
        <f>SUMIFS(Detail!BA:BA,Detail!$A:$A,$B469,Detail!$B:$B,"&lt;="&amp;18)</f>
        <v>3.2340343213580089</v>
      </c>
      <c r="J469" s="24">
        <f>SUMIFS(Detail!BA:BA,Detail!$A:$A,$B469,Detail!$B:$B,"&lt;="&amp;21)</f>
        <v>15.132085318083167</v>
      </c>
      <c r="K469" s="24">
        <f>SUMIFS(Detail!BA:BA,Detail!$A:$A,$B469,Detail!$B:$B,"&lt;="&amp;24)</f>
        <v>42.572614116556998</v>
      </c>
      <c r="L469" s="33">
        <f t="shared" si="799"/>
        <v>42.572614116556998</v>
      </c>
      <c r="M469" s="24">
        <f>SUMIFS(Detail!BA:BA,Detail!$A:$A,$B469,Detail!$B:$B,"&lt;="&amp;27)</f>
        <v>87.053908356492144</v>
      </c>
      <c r="N469" s="24">
        <f>SUMIFS(Detail!BA:BA,Detail!$A:$A,$B469,Detail!$B:$B,"&lt;="&amp;30)</f>
        <v>149.01967197431685</v>
      </c>
      <c r="O469" s="24">
        <f>SUMIFS(Detail!BA:BA,Detail!$A:$A,$B469,Detail!$B:$B,"&lt;="&amp;33)</f>
        <v>224.46485596851406</v>
      </c>
      <c r="P469" s="24">
        <f>SUMIFS(Detail!BA:BA,Detail!$A:$A,$B469,Detail!$B:$B,"&lt;="&amp;36)</f>
        <v>310.49378393126153</v>
      </c>
      <c r="Q469" s="33">
        <f t="shared" si="800"/>
        <v>310.49378393126153</v>
      </c>
      <c r="R469" s="24">
        <f>SUMIFS(Detail!BA:BA,Detail!$A:$A,$B469,Detail!$B:$B,"&lt;="&amp;39)</f>
        <v>409.486577566054</v>
      </c>
      <c r="S469" s="24">
        <f>SUMIFS(Detail!BA:BA,Detail!$A:$A,$B469,Detail!$B:$B,"&lt;="&amp;42)</f>
        <v>524.49069644261692</v>
      </c>
      <c r="T469" s="24">
        <f>SUMIFS(Detail!BA:BA,Detail!$A:$A,$B469,Detail!$B:$B,"&lt;="&amp;45)</f>
        <v>659.17013828727295</v>
      </c>
      <c r="U469" s="24">
        <f>SUMIFS(Detail!BA:BA,Detail!$A:$A,$B469,Detail!$B:$B,"&lt;="&amp;48)</f>
        <v>817.87748402402417</v>
      </c>
      <c r="V469" s="33">
        <f t="shared" si="801"/>
        <v>817.87748402402417</v>
      </c>
      <c r="W469" s="24">
        <f>SUMIFS(Detail!BA:BA,Detail!$A:$A,$B469,Detail!$B:$B,"&lt;="&amp;51)</f>
        <v>1005.7814819718825</v>
      </c>
      <c r="X469" s="24">
        <f>SUMIFS(Detail!BA:BA,Detail!$A:$A,$B469,Detail!$B:$B,"&lt;="&amp;54)</f>
        <v>1229.0329894911438</v>
      </c>
      <c r="Y469" s="24">
        <f>SUMIFS(Detail!BA:BA,Detail!$A:$A,$B469,Detail!$B:$B,"&lt;="&amp;57)</f>
        <v>1494.9676925714639</v>
      </c>
      <c r="Z469" s="24">
        <f>SUMIFS(Detail!BA:BA,Detail!$A:$A,$B469,Detail!$B:$B,"&lt;="&amp;60)</f>
        <v>1812.3497998880084</v>
      </c>
      <c r="AA469" s="33">
        <f t="shared" si="802"/>
        <v>1812.3497998880084</v>
      </c>
      <c r="AB469" s="24">
        <f>SUMIFS(Detail!BA:BA,Detail!$A:$A,$B469,Detail!$B:$B,"&lt;="&amp;63)</f>
        <v>1648.4769443050295</v>
      </c>
      <c r="AC469" s="24">
        <f>SUMIFS(Detail!BA:BA,Detail!$A:$A,$B469,Detail!$B:$B,"&lt;="&amp;66)</f>
        <v>1484.8387862831353</v>
      </c>
      <c r="AD469" s="24">
        <f>SUMIFS(Detail!BA:BA,Detail!$A:$A,$B469,Detail!$B:$B,"&lt;="&amp;69)</f>
        <v>1335.7942068661455</v>
      </c>
      <c r="AE469" s="24">
        <f>SUMIFS(Detail!BA:BA,Detail!$A:$A,$B469,Detail!$B:$B,"&lt;="&amp;72)</f>
        <v>1203.8189047195383</v>
      </c>
      <c r="AF469" s="33">
        <f t="shared" si="803"/>
        <v>1203.8189047195383</v>
      </c>
      <c r="AG469" s="24">
        <f>SUMIFS(Detail!BA:BA,Detail!$A:$A,$B469,Detail!$B:$B,"&lt;="&amp;75)</f>
        <v>1087.9136724052398</v>
      </c>
      <c r="AH469" s="24">
        <f>SUMIFS(Detail!BA:BA,Detail!$A:$A,$B469,Detail!$B:$B,"&lt;="&amp;78)</f>
        <v>986.21169846828411</v>
      </c>
      <c r="AI469" s="24">
        <f>SUMIFS(Detail!BA:BA,Detail!$A:$A,$B469,Detail!$B:$B,"&lt;="&amp;81)</f>
        <v>896.78558469218297</v>
      </c>
      <c r="AJ469" s="24">
        <f>SUMIFS(Detail!BA:BA,Detail!$A:$A,$B469,Detail!$B:$B,"&lt;="&amp;84)</f>
        <v>817.89156086506682</v>
      </c>
      <c r="AK469" s="33">
        <f t="shared" si="804"/>
        <v>817.89156086506682</v>
      </c>
      <c r="AL469" s="24">
        <f>SUMIFS(Detail!BA:BA,Detail!$A:$A,$B469,Detail!$B:$B,"&lt;="&amp;87)</f>
        <v>748.02453533099742</v>
      </c>
      <c r="AM469" s="24">
        <f>SUMIFS(Detail!BA:BA,Detail!$A:$A,$B469,Detail!$B:$B,"&lt;="&amp;90)</f>
        <v>685.90955823628065</v>
      </c>
      <c r="AN469" s="24">
        <f>SUMIFS(Detail!BA:BA,Detail!$A:$A,$B469,Detail!$B:$B,"&lt;="&amp;93)</f>
        <v>630.47402372344663</v>
      </c>
      <c r="AO469" s="24">
        <f>SUMIFS(Detail!BA:BA,Detail!$A:$A,$B469,Detail!$B:$B,"&lt;="&amp;96)</f>
        <v>580.8165122899261</v>
      </c>
      <c r="AP469" s="33">
        <f t="shared" si="805"/>
        <v>580.8165122899261</v>
      </c>
      <c r="AQ469" s="24">
        <f>SUMIFS(Detail!BA:BA,Detail!$A:$A,$B469,Detail!$B:$B,"&lt;="&amp;99)</f>
        <v>536.17815506000079</v>
      </c>
      <c r="AR469" s="24">
        <f>SUMIFS(Detail!BA:BA,Detail!$A:$A,$B469,Detail!$B:$B,"&lt;="&amp;102)</f>
        <v>495.9180626602963</v>
      </c>
      <c r="AS469" s="24">
        <f>SUMIFS(Detail!BA:BA,Detail!$A:$A,$B469,Detail!$B:$B,"&lt;="&amp;105)</f>
        <v>459.49287426840033</v>
      </c>
      <c r="AT469" s="24">
        <f>SUMIFS(Detail!BA:BA,Detail!$A:$A,$B469,Detail!$B:$B,"&lt;="&amp;108)</f>
        <v>426.43997119443134</v>
      </c>
      <c r="AU469" s="33">
        <f t="shared" si="806"/>
        <v>426.43997119443134</v>
      </c>
      <c r="AV469" s="24">
        <f>SUMIFS(Detail!BA:BA,Detail!$A:$A,$B469,Detail!$B:$B,"&lt;="&amp;111)</f>
        <v>396.363776302117</v>
      </c>
      <c r="AW469" s="24">
        <f>SUMIFS(Detail!BA:BA,Detail!$A:$A,$B469,Detail!$B:$B,"&lt;="&amp;114)</f>
        <v>368.92458579205049</v>
      </c>
      <c r="AX469" s="24">
        <f>SUMIFS(Detail!BA:BA,Detail!$A:$A,$B469,Detail!$B:$B,"&lt;="&amp;117)</f>
        <v>343.82945376461885</v>
      </c>
      <c r="AY469" s="24">
        <f>SUMIFS(Detail!BA:BA,Detail!$A:$A,$B469,Detail!$B:$B,"&lt;="&amp;120)</f>
        <v>320.82473216272547</v>
      </c>
      <c r="AZ469" s="33">
        <f t="shared" si="807"/>
        <v>320.82473216272547</v>
      </c>
      <c r="BA469" s="24">
        <f>SUMIFS(Detail!BA:BA,Detail!$A:$A,$B469,Detail!$B:$B,"&lt;="&amp;123)</f>
        <v>299.68994398233917</v>
      </c>
      <c r="BB469" s="24">
        <f>SUMIFS(Detail!BA:BA,Detail!$A:$A,$B469,Detail!$B:$B,"&lt;="&amp;126)</f>
        <v>280.2327314871718</v>
      </c>
      <c r="BC469" s="24">
        <f>SUMIFS(Detail!BA:BA,Detail!$A:$A,$B469,Detail!$B:$B,"&lt;="&amp;129)</f>
        <v>262.28467333754952</v>
      </c>
      <c r="BD469" s="24">
        <f>SUMIFS(Detail!BA:BA,Detail!$A:$A,$B469,Detail!$B:$B,"&lt;="&amp;132)</f>
        <v>245.69780637320355</v>
      </c>
      <c r="BE469" s="33">
        <f t="shared" si="808"/>
        <v>245.69780637320355</v>
      </c>
      <c r="BF469" s="24">
        <f>SUMIFS(Detail!BA:BA,Detail!$A:$A,$B469,Detail!$B:$B,"&lt;="&amp;135)</f>
        <v>230.34172100410296</v>
      </c>
      <c r="BG469" s="24">
        <f>SUMIFS(Detail!BA:BA,Detail!$A:$A,$B469,Detail!$B:$B,"&lt;="&amp;138)</f>
        <v>216.10112542350544</v>
      </c>
      <c r="BH469" s="24">
        <f>SUMIFS(Detail!BA:BA,Detail!$A:$A,$B469,Detail!$B:$B,"&lt;="&amp;141)</f>
        <v>202.8737945958228</v>
      </c>
      <c r="BI469" s="24">
        <f>SUMIFS(Detail!BA:BA,Detail!$A:$A,$B469,Detail!$B:$B,"&lt;="&amp;144)</f>
        <v>190.5688363638501</v>
      </c>
      <c r="BJ469" s="33">
        <f t="shared" si="809"/>
        <v>190.5688363638501</v>
      </c>
      <c r="BK469" s="24">
        <f>SUMIFS(Detail!BA:BA,Detail!$A:$A,$B469,Detail!$B:$B,"&lt;="&amp;147)</f>
        <v>179.10522000354922</v>
      </c>
      <c r="BL469" s="24">
        <f>SUMIFS(Detail!BA:BA,Detail!$A:$A,$B469,Detail!$B:$B,"&lt;="&amp;150)</f>
        <v>168.41052286857803</v>
      </c>
      <c r="BM469" s="24">
        <f>SUMIFS(Detail!BA:BA,Detail!$A:$A,$B469,Detail!$B:$B,"&lt;="&amp;153)</f>
        <v>158.41985898788153</v>
      </c>
      <c r="BN469" s="24">
        <f>SUMIFS(Detail!BA:BA,Detail!$A:$A,$B469,Detail!$B:$B,"&lt;="&amp;156)</f>
        <v>149.07496005686562</v>
      </c>
      <c r="BO469" s="33">
        <f t="shared" si="810"/>
        <v>149.07496005686562</v>
      </c>
      <c r="BP469" s="24">
        <f>SUMIFS(Detail!BA:BA,Detail!$A:$A,$B469,Detail!$B:$B,"&lt;="&amp;159)</f>
        <v>140.32338454517003</v>
      </c>
      <c r="BQ469" s="24">
        <f>SUMIFS(Detail!BA:BA,Detail!$A:$A,$B469,Detail!$B:$B,"&lt;="&amp;162)</f>
        <v>132.11783490348853</v>
      </c>
      <c r="BR469" s="24">
        <f>SUMIFS(Detail!BA:BA,Detail!$A:$A,$B469,Detail!$B:$B,"&lt;="&amp;165)</f>
        <v>124.41556630002015</v>
      </c>
      <c r="BS469" s="24">
        <f>SUMIFS(Detail!BA:BA,Detail!$A:$A,$B469,Detail!$B:$B,"&lt;="&amp;168)</f>
        <v>117.17787311962502</v>
      </c>
      <c r="BT469" s="33">
        <f t="shared" si="811"/>
        <v>117.17787311962502</v>
      </c>
      <c r="BU469" s="24">
        <f>SUMIFS(Detail!BA:BA,Detail!$A:$A,$B469,Detail!$B:$B,"&lt;="&amp;171)</f>
        <v>110.36964174535751</v>
      </c>
      <c r="BV469" s="24">
        <f>SUMIFS(Detail!BA:BA,Detail!$A:$A,$B469,Detail!$B:$B,"&lt;="&amp;174)</f>
        <v>103.95896001484834</v>
      </c>
      <c r="BW469" s="24">
        <f>SUMIFS(Detail!BA:BA,Detail!$A:$A,$B469,Detail!$B:$B,"&lt;="&amp;177)</f>
        <v>97.916775283701554</v>
      </c>
      <c r="BX469" s="24">
        <f>SUMIFS(Detail!BA:BA,Detail!$A:$A,$B469,Detail!$B:$B,"&lt;="&amp;180)</f>
        <v>92.216594298442942</v>
      </c>
      <c r="BY469" s="33">
        <f t="shared" si="812"/>
        <v>92.216594298442942</v>
      </c>
      <c r="BZ469" s="24">
        <f>SUMIFS(Detail!BA:BA,Detail!$A:$A,$B469,Detail!$B:$B,"&lt;="&amp;183)</f>
        <v>86.834219133561874</v>
      </c>
      <c r="CA469" s="24">
        <f>SUMIFS(Detail!BA:BA,Detail!$A:$A,$B469,Detail!$B:$B,"&lt;="&amp;186)</f>
        <v>81.747514321204108</v>
      </c>
      <c r="CB469" s="24">
        <f>SUMIFS(Detail!BA:BA,Detail!$A:$A,$B469,Detail!$B:$B,"&lt;="&amp;189)</f>
        <v>76.936201030834127</v>
      </c>
      <c r="CC469" s="24">
        <f>SUMIFS(Detail!BA:BA,Detail!$A:$A,$B469,Detail!$B:$B,"&lt;="&amp;192)</f>
        <v>72.381674765633306</v>
      </c>
      <c r="CD469" s="33">
        <f t="shared" si="813"/>
        <v>72.381674765633306</v>
      </c>
      <c r="CE469" s="24">
        <f>SUMIFS(Detail!BA:BA,Detail!$A:$A,$B469,Detail!$B:$B,"&lt;="&amp;195)</f>
        <v>68.066843553767285</v>
      </c>
      <c r="CF469" s="24">
        <f>SUMIFS(Detail!BA:BA,Detail!$A:$A,$B469,Detail!$B:$B,"&lt;="&amp;198)</f>
        <v>63.975984043048811</v>
      </c>
      <c r="CG469" s="24">
        <f>SUMIFS(Detail!BA:BA,Detail!$A:$A,$B469,Detail!$B:$B,"&lt;="&amp;201)</f>
        <v>60.094613270735863</v>
      </c>
      <c r="CH469" s="24">
        <f>SUMIFS(Detail!BA:BA,Detail!$A:$A,$B469,Detail!$B:$B,"&lt;="&amp;204)</f>
        <v>56.409374187707272</v>
      </c>
      <c r="CI469" s="33">
        <f t="shared" si="814"/>
        <v>56.409374187707272</v>
      </c>
      <c r="CJ469" s="24">
        <f>SUMIFS(Detail!BA:BA,Detail!$A:$A,$B469,Detail!$B:$B,"&lt;="&amp;207)</f>
        <v>52.907933277258053</v>
      </c>
      <c r="CK469" s="24">
        <f>SUMIFS(Detail!BA:BA,Detail!$A:$A,$B469,Detail!$B:$B,"&lt;="&amp;210)</f>
        <v>49.578888830877986</v>
      </c>
      <c r="CL469" s="24">
        <f>SUMIFS(Detail!BA:BA,Detail!$A:$A,$B469,Detail!$B:$B,"&lt;="&amp;213)</f>
        <v>46.411688632946607</v>
      </c>
      <c r="CM469" s="24">
        <f>SUMIFS(Detail!BA:BA,Detail!$A:$A,$B469,Detail!$B:$B,"&lt;="&amp;216)</f>
        <v>43.396555968399753</v>
      </c>
      <c r="CN469" s="33">
        <f t="shared" si="815"/>
        <v>43.396555968399753</v>
      </c>
      <c r="CO469" s="24">
        <f>SUMIFS(Detail!BA:BA,Detail!$A:$A,$B469,Detail!$B:$B,"&lt;="&amp;219)</f>
        <v>40.524423006520465</v>
      </c>
      <c r="CP469" s="24">
        <f>SUMIFS(Detail!BA:BA,Detail!$A:$A,$B469,Detail!$B:$B,"&lt;="&amp;222)</f>
        <v>37.786870733472369</v>
      </c>
      <c r="CQ469" s="24">
        <f>SUMIFS(Detail!BA:BA,Detail!$A:$A,$B469,Detail!$B:$B,"&lt;="&amp;225)</f>
        <v>35.176074709238492</v>
      </c>
      <c r="CR469" s="24">
        <f>SUMIFS(Detail!BA:BA,Detail!$A:$A,$B469,Detail!$B:$B,"&lt;="&amp;228)</f>
        <v>32.684756013479728</v>
      </c>
      <c r="CS469" s="33">
        <f t="shared" si="816"/>
        <v>32.684756013479728</v>
      </c>
      <c r="CT469" s="24">
        <f>SUMIFS(Detail!BA:BA,Detail!$A:$A,$B469,Detail!$B:$B,"&lt;="&amp;231)</f>
        <v>30.306136821824111</v>
      </c>
      <c r="CU469" s="24">
        <f>SUMIFS(Detail!BA:BA,Detail!$A:$A,$B469,Detail!$B:$B,"&lt;="&amp;234)</f>
        <v>28.033900120784892</v>
      </c>
      <c r="CV469" s="24">
        <f>SUMIFS(Detail!BA:BA,Detail!$A:$A,$B469,Detail!$B:$B,"&lt;="&amp;237)</f>
        <v>25.862153127488455</v>
      </c>
      <c r="CW469" s="24">
        <f>SUMIFS(Detail!BA:BA,Detail!$A:$A,$B469,Detail!$B:$B,"&lt;="&amp;240)</f>
        <v>23.785394030875068</v>
      </c>
      <c r="CX469" s="33">
        <f t="shared" si="817"/>
        <v>23.785394030875068</v>
      </c>
      <c r="CY469" s="24">
        <f>SUMIFS(Detail!BA:BA,Detail!$A:$A,$B469,Detail!$B:$B,"&lt;="&amp;243)</f>
        <v>0</v>
      </c>
      <c r="CZ469" s="24">
        <f>SUMIFS(Detail!BA:BA,Detail!$A:$A,$B469,Detail!$B:$B,"&lt;="&amp;246)</f>
        <v>0</v>
      </c>
      <c r="DA469" s="24">
        <f>SUMIFS(Detail!BA:BA,Detail!$A:$A,$B469,Detail!$B:$B,"&lt;="&amp;249)</f>
        <v>0</v>
      </c>
      <c r="DB469" s="24">
        <f>SUMIFS(Detail!BA:BA,Detail!$A:$A,$B469,Detail!$B:$B,"&lt;="&amp;252)</f>
        <v>0</v>
      </c>
      <c r="DC469" s="33">
        <f t="shared" si="818"/>
        <v>0</v>
      </c>
      <c r="DD469" s="86">
        <f>SUMIFS(Detail!BA:BA,Detail!$A:$A,$B469,Detail!$B:$B,"&gt;60")</f>
        <v>-1812.3497998880084</v>
      </c>
    </row>
    <row r="470" spans="1:108" x14ac:dyDescent="0.25">
      <c r="A470" t="s">
        <v>5728</v>
      </c>
      <c r="B470" s="87" t="s">
        <v>5729</v>
      </c>
      <c r="C470" s="88">
        <f>SUM(C460:C469)</f>
        <v>0</v>
      </c>
      <c r="D470" s="88">
        <f>SUM(D460:D469)</f>
        <v>0</v>
      </c>
      <c r="E470" s="88">
        <f>SUM(E460:E469)</f>
        <v>273.79237445467555</v>
      </c>
      <c r="F470" s="88">
        <f>SUM(F460:F469)</f>
        <v>623.99475211452489</v>
      </c>
      <c r="G470" s="89">
        <f t="shared" si="798"/>
        <v>623.99475211452489</v>
      </c>
      <c r="H470" s="88">
        <f>SUM(H460:H469)</f>
        <v>941.46286200046382</v>
      </c>
      <c r="I470" s="88">
        <f>SUM(I460:I469)</f>
        <v>1434.1490925455046</v>
      </c>
      <c r="J470" s="88">
        <f>SUM(J460:J469)</f>
        <v>2204.8257586304612</v>
      </c>
      <c r="K470" s="88">
        <f>SUM(K460:K469)</f>
        <v>2943.5781455166016</v>
      </c>
      <c r="L470" s="89">
        <f t="shared" si="799"/>
        <v>2943.5781455166016</v>
      </c>
      <c r="M470" s="88">
        <f>SUM(M460:M469)</f>
        <v>3484.9015672064893</v>
      </c>
      <c r="N470" s="88">
        <f>SUM(N460:N469)</f>
        <v>4116.9700669733256</v>
      </c>
      <c r="O470" s="88">
        <f>SUM(O460:O469)</f>
        <v>5040.0846806665359</v>
      </c>
      <c r="P470" s="88">
        <f>SUM(P460:P469)</f>
        <v>6301.7736496791458</v>
      </c>
      <c r="Q470" s="89">
        <f t="shared" si="800"/>
        <v>6301.7736496791458</v>
      </c>
      <c r="R470" s="88">
        <f>SUM(R460:R469)</f>
        <v>7539.3275997567898</v>
      </c>
      <c r="S470" s="88">
        <f>SUM(S460:S469)</f>
        <v>8476.2264161635339</v>
      </c>
      <c r="T470" s="88">
        <f>SUM(T460:T469)</f>
        <v>9606.0407358694411</v>
      </c>
      <c r="U470" s="88">
        <f>SUM(U460:U469)</f>
        <v>11358.088126135845</v>
      </c>
      <c r="V470" s="89">
        <f t="shared" si="801"/>
        <v>11358.088126135845</v>
      </c>
      <c r="W470" s="88">
        <f>SUM(W460:W469)</f>
        <v>13708.098231295817</v>
      </c>
      <c r="X470" s="88">
        <f>SUM(X460:X469)</f>
        <v>16137.023872246566</v>
      </c>
      <c r="Y470" s="88">
        <f>SUM(Y460:Y469)</f>
        <v>18106.344107017296</v>
      </c>
      <c r="Z470" s="88">
        <f>SUM(Z460:Z469)</f>
        <v>20499.396451189601</v>
      </c>
      <c r="AA470" s="89">
        <f t="shared" si="802"/>
        <v>20499.396451189601</v>
      </c>
      <c r="AB470" s="88">
        <f>SUM(AB460:AB469)</f>
        <v>16336.810475849939</v>
      </c>
      <c r="AC470" s="88">
        <f>SUM(AC460:AC469)</f>
        <v>14283.721900902397</v>
      </c>
      <c r="AD470" s="88">
        <f>SUM(AD460:AD469)</f>
        <v>12741.447358863343</v>
      </c>
      <c r="AE470" s="88">
        <f>SUM(AE460:AE469)</f>
        <v>11456.494387425704</v>
      </c>
      <c r="AF470" s="89">
        <f t="shared" si="803"/>
        <v>11456.494387425704</v>
      </c>
      <c r="AG470" s="88">
        <f>SUM(AG460:AG469)</f>
        <v>10351.981636877221</v>
      </c>
      <c r="AH470" s="88">
        <f>SUM(AH460:AH469)</f>
        <v>9390.6480358563113</v>
      </c>
      <c r="AI470" s="88">
        <f>SUM(AI460:AI469)</f>
        <v>8547.8653091319593</v>
      </c>
      <c r="AJ470" s="88">
        <f>SUM(AJ460:AJ469)</f>
        <v>7804.9102725947287</v>
      </c>
      <c r="AK470" s="89">
        <f t="shared" si="804"/>
        <v>7804.9102725947287</v>
      </c>
      <c r="AL470" s="88">
        <f>SUM(AL460:AL469)</f>
        <v>7146.7764821937189</v>
      </c>
      <c r="AM470" s="88">
        <f>SUM(AM460:AM469)</f>
        <v>6561.1837501413538</v>
      </c>
      <c r="AN470" s="88">
        <f>SUM(AN460:AN469)</f>
        <v>6037.9798864076902</v>
      </c>
      <c r="AO470" s="88">
        <f>SUM(AO460:AO469)</f>
        <v>5568.7130269494528</v>
      </c>
      <c r="AP470" s="89">
        <f t="shared" si="805"/>
        <v>5568.7130269494528</v>
      </c>
      <c r="AQ470" s="88">
        <f>SUM(AQ460:AQ469)</f>
        <v>5146.3052033323956</v>
      </c>
      <c r="AR470" s="88">
        <f>SUM(AR460:AR469)</f>
        <v>4764.7963032229763</v>
      </c>
      <c r="AS470" s="88">
        <f>SUM(AS460:AS469)</f>
        <v>4419.1409364042838</v>
      </c>
      <c r="AT470" s="88">
        <f>SUM(AT460:AT469)</f>
        <v>4105.0462482032508</v>
      </c>
      <c r="AU470" s="89">
        <f t="shared" si="806"/>
        <v>4105.0462482032508</v>
      </c>
      <c r="AV470" s="88">
        <f>SUM(AV460:AV469)</f>
        <v>3818.8417743273358</v>
      </c>
      <c r="AW470" s="88">
        <f>SUM(AW460:AW469)</f>
        <v>3557.3744993767359</v>
      </c>
      <c r="AX470" s="88">
        <f>SUM(AX460:AX469)</f>
        <v>3317.9238180488896</v>
      </c>
      <c r="AY470" s="88">
        <f>SUM(AY460:AY469)</f>
        <v>3098.1322751524317</v>
      </c>
      <c r="AZ470" s="89">
        <f t="shared" si="807"/>
        <v>3098.1322751524317</v>
      </c>
      <c r="BA470" s="88">
        <f>SUM(BA460:BA469)</f>
        <v>2895.9488688597899</v>
      </c>
      <c r="BB470" s="88">
        <f>SUM(BB460:BB469)</f>
        <v>2709.5824031795328</v>
      </c>
      <c r="BC470" s="88">
        <f>SUM(BC460:BC469)</f>
        <v>2537.4629175625023</v>
      </c>
      <c r="BD470" s="88">
        <f>SUM(BD460:BD469)</f>
        <v>2378.2096405980506</v>
      </c>
      <c r="BE470" s="89">
        <f t="shared" si="808"/>
        <v>2378.2096405980506</v>
      </c>
      <c r="BF470" s="88">
        <f>SUM(BF460:BF469)</f>
        <v>2230.6042394398164</v>
      </c>
      <c r="BG470" s="88">
        <f>SUM(BG460:BG469)</f>
        <v>2093.568388921035</v>
      </c>
      <c r="BH470" s="88">
        <f>SUM(BH460:BH469)</f>
        <v>1966.1448811223881</v>
      </c>
      <c r="BI470" s="88">
        <f>SUM(BI460:BI469)</f>
        <v>1847.4816502879848</v>
      </c>
      <c r="BJ470" s="89">
        <f t="shared" si="809"/>
        <v>1847.4816502879848</v>
      </c>
      <c r="BK470" s="88">
        <f>SUM(BK460:BK469)</f>
        <v>1736.8182092330528</v>
      </c>
      <c r="BL470" s="88">
        <f>SUM(BL460:BL469)</f>
        <v>1633.4740892015643</v>
      </c>
      <c r="BM470" s="88">
        <f>SUM(BM460:BM469)</f>
        <v>1536.8389512018614</v>
      </c>
      <c r="BN470" s="88">
        <f>SUM(BN460:BN469)</f>
        <v>1446.3640975214682</v>
      </c>
      <c r="BO470" s="89">
        <f t="shared" si="810"/>
        <v>1446.3640975214682</v>
      </c>
      <c r="BP470" s="88">
        <f>SUM(BP460:BP469)</f>
        <v>1361.5551607391837</v>
      </c>
      <c r="BQ470" s="88">
        <f>SUM(BQ460:BQ469)</f>
        <v>1281.9657866849082</v>
      </c>
      <c r="BR470" s="88">
        <f>SUM(BR460:BR469)</f>
        <v>1207.1921594351102</v>
      </c>
      <c r="BS470" s="88">
        <f>SUM(BS460:BS469)</f>
        <v>1136.8682421205162</v>
      </c>
      <c r="BT470" s="89">
        <f t="shared" si="811"/>
        <v>1136.8682421205162</v>
      </c>
      <c r="BU470" s="88">
        <f>SUM(BU460:BU469)</f>
        <v>1070.6616282692944</v>
      </c>
      <c r="BV470" s="88">
        <f>SUM(BV460:BV469)</f>
        <v>1008.2699155566017</v>
      </c>
      <c r="BW470" s="88">
        <f>SUM(BW460:BW469)</f>
        <v>949.41752792693933</v>
      </c>
      <c r="BX470" s="88">
        <f>SUM(BX460:BX469)</f>
        <v>893.85292368412877</v>
      </c>
      <c r="BY470" s="89">
        <f t="shared" si="812"/>
        <v>893.85292368412877</v>
      </c>
      <c r="BZ470" s="88">
        <f>SUM(BZ460:BZ469)</f>
        <v>841.34613677398795</v>
      </c>
      <c r="CA470" s="88">
        <f>SUM(CA460:CA469)</f>
        <v>791.6866064874697</v>
      </c>
      <c r="CB470" s="88">
        <f>SUM(CB460:CB469)</f>
        <v>744.68125748586863</v>
      </c>
      <c r="CC470" s="88">
        <f>SUM(CC460:CC469)</f>
        <v>700.15279763365891</v>
      </c>
      <c r="CD470" s="89">
        <f t="shared" si="813"/>
        <v>700.15279763365891</v>
      </c>
      <c r="CE470" s="88">
        <f>SUM(CE460:CE469)</f>
        <v>657.93820581078012</v>
      </c>
      <c r="CF470" s="88">
        <f>SUM(CF460:CF469)</f>
        <v>617.88738582302858</v>
      </c>
      <c r="CG470" s="88">
        <f>SUM(CG460:CG469)</f>
        <v>579.86196586148708</v>
      </c>
      <c r="CH470" s="88">
        <f>SUM(CH460:CH469)</f>
        <v>543.73422578413749</v>
      </c>
      <c r="CI470" s="89">
        <f t="shared" si="814"/>
        <v>543.73422578413749</v>
      </c>
      <c r="CJ470" s="88">
        <f>SUM(CJ460:CJ469)</f>
        <v>509.38613689051465</v>
      </c>
      <c r="CK470" s="88">
        <f>SUM(CK460:CK469)</f>
        <v>476.70850090137731</v>
      </c>
      <c r="CL470" s="88">
        <f>SUM(CL460:CL469)</f>
        <v>445.60017659842595</v>
      </c>
      <c r="CM470" s="88">
        <f>SUM(CM460:CM469)</f>
        <v>415.96738407166208</v>
      </c>
      <c r="CN470" s="89">
        <f t="shared" si="815"/>
        <v>415.96738407166208</v>
      </c>
      <c r="CO470" s="88">
        <f>SUM(CO460:CO469)</f>
        <v>387.72307780199287</v>
      </c>
      <c r="CP470" s="88">
        <f>SUM(CP460:CP469)</f>
        <v>360.78638090823063</v>
      </c>
      <c r="CQ470" s="88">
        <f>SUM(CQ460:CQ469)</f>
        <v>335.08207383717013</v>
      </c>
      <c r="CR470" s="88">
        <f>SUM(CR460:CR469)</f>
        <v>310.54013159616227</v>
      </c>
      <c r="CS470" s="89">
        <f t="shared" si="816"/>
        <v>310.54013159616227</v>
      </c>
      <c r="CT470" s="88">
        <f>SUM(CT460:CT469)</f>
        <v>287.09530433739724</v>
      </c>
      <c r="CU470" s="88">
        <f>SUM(CU460:CU469)</f>
        <v>264.68673672050522</v>
      </c>
      <c r="CV470" s="88">
        <f>SUM(CV460:CV469)</f>
        <v>243.2576220155205</v>
      </c>
      <c r="CW470" s="88">
        <f>SUM(CW460:CW469)</f>
        <v>222.75488737564569</v>
      </c>
      <c r="CX470" s="89">
        <f t="shared" si="817"/>
        <v>222.75488737564569</v>
      </c>
      <c r="CY470" s="88">
        <f>SUM(CY460:CY469)</f>
        <v>0</v>
      </c>
      <c r="CZ470" s="88">
        <f>SUM(CZ460:CZ469)</f>
        <v>0</v>
      </c>
      <c r="DA470" s="88">
        <f>SUM(DA460:DA469)</f>
        <v>0</v>
      </c>
      <c r="DB470" s="88">
        <f>SUM(DB460:DB469)</f>
        <v>0</v>
      </c>
      <c r="DC470" s="89">
        <f t="shared" si="818"/>
        <v>0</v>
      </c>
      <c r="DD470" s="90">
        <f>SUM(DD460:DD469)</f>
        <v>-20499.396451189601</v>
      </c>
    </row>
    <row r="471" spans="1:108" x14ac:dyDescent="0.25">
      <c r="A471" t="s">
        <v>5730</v>
      </c>
      <c r="B471" s="30" t="s">
        <v>4705</v>
      </c>
    </row>
    <row r="472" spans="1:108" x14ac:dyDescent="0.25">
      <c r="A472" t="s">
        <v>5731</v>
      </c>
      <c r="B472" s="32" t="s">
        <v>5120</v>
      </c>
      <c r="C472" s="24">
        <f>SUMIFS(Detail!BB:BB,Detail!$A:$A,$B472,Detail!$B:$B,"&lt;="&amp;3)</f>
        <v>0</v>
      </c>
      <c r="D472" s="24">
        <f>SUMIFS(Detail!BB:BB,Detail!$A:$A,$B472,Detail!$B:$B,"&lt;="&amp;6)</f>
        <v>0</v>
      </c>
      <c r="E472" s="24">
        <f>SUMIFS(Detail!BB:BB,Detail!$A:$A,$B472,Detail!$B:$B,"&lt;="&amp;9)</f>
        <v>80.558322369387795</v>
      </c>
      <c r="F472" s="24">
        <f>SUMIFS(Detail!BB:BB,Detail!$A:$A,$B472,Detail!$B:$B,"&lt;="&amp;12)</f>
        <v>107.01628331213868</v>
      </c>
      <c r="G472" s="33">
        <f t="shared" ref="G472:G482" si="819">F472</f>
        <v>107.01628331213868</v>
      </c>
      <c r="H472" s="24">
        <f>SUMIFS(Detail!BB:BB,Detail!$A:$A,$B472,Detail!$B:$B,"&lt;="&amp;15)</f>
        <v>102.28301943412163</v>
      </c>
      <c r="I472" s="24">
        <f>SUMIFS(Detail!BB:BB,Detail!$A:$A,$B472,Detail!$B:$B,"&lt;="&amp;18)</f>
        <v>108.92641552696534</v>
      </c>
      <c r="J472" s="24">
        <f>SUMIFS(Detail!BB:BB,Detail!$A:$A,$B472,Detail!$B:$B,"&lt;="&amp;21)</f>
        <v>162.90974748035478</v>
      </c>
      <c r="K472" s="24">
        <f>SUMIFS(Detail!BB:BB,Detail!$A:$A,$B472,Detail!$B:$B,"&lt;="&amp;24)</f>
        <v>154.4143450478507</v>
      </c>
      <c r="L472" s="33">
        <f t="shared" ref="L472:L482" si="820">K472</f>
        <v>154.4143450478507</v>
      </c>
      <c r="M472" s="24">
        <f>SUMIFS(Detail!BB:BB,Detail!$A:$A,$B472,Detail!$B:$B,"&lt;="&amp;27)</f>
        <v>121.9557337322783</v>
      </c>
      <c r="N472" s="24">
        <f>SUMIFS(Detail!BB:BB,Detail!$A:$A,$B472,Detail!$B:$B,"&lt;="&amp;30)</f>
        <v>130.15380224894147</v>
      </c>
      <c r="O472" s="24">
        <f>SUMIFS(Detail!BB:BB,Detail!$A:$A,$B472,Detail!$B:$B,"&lt;="&amp;33)</f>
        <v>141.03277751899509</v>
      </c>
      <c r="P472" s="24">
        <f>SUMIFS(Detail!BB:BB,Detail!$A:$A,$B472,Detail!$B:$B,"&lt;="&amp;36)</f>
        <v>211.66158569399295</v>
      </c>
      <c r="Q472" s="33">
        <f t="shared" ref="Q472:Q482" si="821">P472</f>
        <v>211.66158569399295</v>
      </c>
      <c r="R472" s="24">
        <f>SUMIFS(Detail!BB:BB,Detail!$A:$A,$B472,Detail!$B:$B,"&lt;="&amp;39)</f>
        <v>200.71494902306722</v>
      </c>
      <c r="S472" s="24">
        <f>SUMIFS(Detail!BB:BB,Detail!$A:$A,$B472,Detail!$B:$B,"&lt;="&amp;42)</f>
        <v>158.53941248133151</v>
      </c>
      <c r="T472" s="24">
        <f>SUMIFS(Detail!BB:BB,Detail!$A:$A,$B472,Detail!$B:$B,"&lt;="&amp;45)</f>
        <v>169.20059167098452</v>
      </c>
      <c r="U472" s="24">
        <f>SUMIFS(Detail!BB:BB,Detail!$A:$A,$B472,Detail!$B:$B,"&lt;="&amp;48)</f>
        <v>183.34346714487765</v>
      </c>
      <c r="V472" s="33">
        <f t="shared" ref="V472:V482" si="822">U472</f>
        <v>183.34346714487765</v>
      </c>
      <c r="W472" s="24">
        <f>SUMIFS(Detail!BB:BB,Detail!$A:$A,$B472,Detail!$B:$B,"&lt;="&amp;51)</f>
        <v>275.16061330316825</v>
      </c>
      <c r="X472" s="24">
        <f>SUMIFS(Detail!BB:BB,Detail!$A:$A,$B472,Detail!$B:$B,"&lt;="&amp;54)</f>
        <v>260.92973408065336</v>
      </c>
      <c r="Y472" s="24">
        <f>SUMIFS(Detail!BB:BB,Detail!$A:$A,$B472,Detail!$B:$B,"&lt;="&amp;57)</f>
        <v>206.1013886911087</v>
      </c>
      <c r="Z472" s="24">
        <f>SUMIFS(Detail!BB:BB,Detail!$A:$A,$B472,Detail!$B:$B,"&lt;="&amp;60)</f>
        <v>219.96084397343839</v>
      </c>
      <c r="AA472" s="33">
        <f t="shared" ref="AA472:AA482" si="823">Z472</f>
        <v>219.96084397343839</v>
      </c>
      <c r="AB472" s="24">
        <f>SUMIFS(Detail!BB:BB,Detail!$A:$A,$B472,Detail!$B:$B,"&lt;="&amp;63)</f>
        <v>52.610882419695372</v>
      </c>
      <c r="AC472" s="24">
        <f>SUMIFS(Detail!BB:BB,Detail!$A:$A,$B472,Detail!$B:$B,"&lt;="&amp;66)</f>
        <v>15.563756955764802</v>
      </c>
      <c r="AD472" s="24">
        <f>SUMIFS(Detail!BB:BB,Detail!$A:$A,$B472,Detail!$B:$B,"&lt;="&amp;69)</f>
        <v>5.0626305432188019</v>
      </c>
      <c r="AE472" s="24">
        <f>SUMIFS(Detail!BB:BB,Detail!$A:$A,$B472,Detail!$B:$B,"&lt;="&amp;72)</f>
        <v>1.7509027580917973</v>
      </c>
      <c r="AF472" s="33">
        <f t="shared" ref="AF472:AF482" si="824">AE472</f>
        <v>1.7509027580917973</v>
      </c>
      <c r="AG472" s="24">
        <f>SUMIFS(Detail!BB:BB,Detail!$A:$A,$B472,Detail!$B:$B,"&lt;="&amp;75)</f>
        <v>0.63334976591795566</v>
      </c>
      <c r="AH472" s="24">
        <f>SUMIFS(Detail!BB:BB,Detail!$A:$A,$B472,Detail!$B:$B,"&lt;="&amp;78)</f>
        <v>0.23730225208146294</v>
      </c>
      <c r="AI472" s="24">
        <f>SUMIFS(Detail!BB:BB,Detail!$A:$A,$B472,Detail!$B:$B,"&lt;="&amp;81)</f>
        <v>9.1507421720962157E-2</v>
      </c>
      <c r="AJ472" s="24">
        <f>SUMIFS(Detail!BB:BB,Detail!$A:$A,$B472,Detail!$B:$B,"&lt;="&amp;84)</f>
        <v>3.615283300223382E-2</v>
      </c>
      <c r="AK472" s="33">
        <f t="shared" ref="AK472:AK482" si="825">AJ472</f>
        <v>3.615283300223382E-2</v>
      </c>
      <c r="AL472" s="24">
        <f>SUMIFS(Detail!BB:BB,Detail!$A:$A,$B472,Detail!$B:$B,"&lt;="&amp;87)</f>
        <v>1.4584837595975841E-2</v>
      </c>
      <c r="AM472" s="24">
        <f>SUMIFS(Detail!BB:BB,Detail!$A:$A,$B472,Detail!$B:$B,"&lt;="&amp;90)</f>
        <v>5.9925421646767063E-3</v>
      </c>
      <c r="AN472" s="24">
        <f>SUMIFS(Detail!BB:BB,Detail!$A:$A,$B472,Detail!$B:$B,"&lt;="&amp;93)</f>
        <v>2.502539767192502E-3</v>
      </c>
      <c r="AO472" s="24">
        <f>SUMIFS(Detail!BB:BB,Detail!$A:$A,$B472,Detail!$B:$B,"&lt;="&amp;96)</f>
        <v>1.0604492044876679E-3</v>
      </c>
      <c r="AP472" s="33">
        <f t="shared" ref="AP472:AP482" si="826">AO472</f>
        <v>1.0604492044876679E-3</v>
      </c>
      <c r="AQ472" s="24">
        <f>SUMIFS(Detail!BB:BB,Detail!$A:$A,$B472,Detail!$B:$B,"&lt;="&amp;99)</f>
        <v>4.5534636410593521E-4</v>
      </c>
      <c r="AR472" s="24">
        <f>SUMIFS(Detail!BB:BB,Detail!$A:$A,$B472,Detail!$B:$B,"&lt;="&amp;102)</f>
        <v>1.9789601992670214E-4</v>
      </c>
      <c r="AS472" s="24">
        <f>SUMIFS(Detail!BB:BB,Detail!$A:$A,$B472,Detail!$B:$B,"&lt;="&amp;105)</f>
        <v>8.6966184426273685E-5</v>
      </c>
      <c r="AT472" s="24">
        <f>SUMIFS(Detail!BB:BB,Detail!$A:$A,$B472,Detail!$B:$B,"&lt;="&amp;108)</f>
        <v>3.8611479794781189E-5</v>
      </c>
      <c r="AU472" s="33">
        <f t="shared" ref="AU472:AU482" si="827">AT472</f>
        <v>3.8611479794781189E-5</v>
      </c>
      <c r="AV472" s="24">
        <f>SUMIFS(Detail!BB:BB,Detail!$A:$A,$B472,Detail!$B:$B,"&lt;="&amp;111)</f>
        <v>1.7306841982644983E-5</v>
      </c>
      <c r="AW472" s="24">
        <f>SUMIFS(Detail!BB:BB,Detail!$A:$A,$B472,Detail!$B:$B,"&lt;="&amp;114)</f>
        <v>7.8266612035804428E-6</v>
      </c>
      <c r="AX472" s="24">
        <f>SUMIFS(Detail!BB:BB,Detail!$A:$A,$B472,Detail!$B:$B,"&lt;="&amp;117)</f>
        <v>3.5690054573933594E-6</v>
      </c>
      <c r="AY472" s="24">
        <f>SUMIFS(Detail!BB:BB,Detail!$A:$A,$B472,Detail!$B:$B,"&lt;="&amp;120)</f>
        <v>1.6402555047534406E-6</v>
      </c>
      <c r="AZ472" s="33">
        <f t="shared" ref="AZ472:AZ482" si="828">AY472</f>
        <v>1.6402555047534406E-6</v>
      </c>
      <c r="BA472" s="24">
        <f>SUMIFS(Detail!BB:BB,Detail!$A:$A,$B472,Detail!$B:$B,"&lt;="&amp;123)</f>
        <v>7.5940624810755253E-7</v>
      </c>
      <c r="BB472" s="24">
        <f>SUMIFS(Detail!BB:BB,Detail!$A:$A,$B472,Detail!$B:$B,"&lt;="&amp;126)</f>
        <v>3.540480975061655E-7</v>
      </c>
      <c r="BC472" s="24">
        <f>SUMIFS(Detail!BB:BB,Detail!$A:$A,$B472,Detail!$B:$B,"&lt;="&amp;129)</f>
        <v>1.6615649656159803E-7</v>
      </c>
      <c r="BD472" s="24">
        <f>SUMIFS(Detail!BB:BB,Detail!$A:$A,$B472,Detail!$B:$B,"&lt;="&amp;132)</f>
        <v>7.8466655395459384E-8</v>
      </c>
      <c r="BE472" s="33">
        <f t="shared" ref="BE472:BE482" si="829">BD472</f>
        <v>7.8466655395459384E-8</v>
      </c>
      <c r="BF472" s="24">
        <f>SUMIFS(Detail!BB:BB,Detail!$A:$A,$B472,Detail!$B:$B,"&lt;="&amp;135)</f>
        <v>3.7278368836268783E-8</v>
      </c>
      <c r="BG472" s="24">
        <f>SUMIFS(Detail!BB:BB,Detail!$A:$A,$B472,Detail!$B:$B,"&lt;="&amp;138)</f>
        <v>1.7811544239521027E-8</v>
      </c>
      <c r="BH472" s="24">
        <f>SUMIFS(Detail!BB:BB,Detail!$A:$A,$B472,Detail!$B:$B,"&lt;="&amp;141)</f>
        <v>8.5565261542797089E-9</v>
      </c>
      <c r="BI472" s="24">
        <f>SUMIFS(Detail!BB:BB,Detail!$A:$A,$B472,Detail!$B:$B,"&lt;="&amp;144)</f>
        <v>4.131834430154413E-9</v>
      </c>
      <c r="BJ472" s="33">
        <f t="shared" ref="BJ472:BJ482" si="830">BI472</f>
        <v>4.131834430154413E-9</v>
      </c>
      <c r="BK472" s="24">
        <f>SUMIFS(Detail!BB:BB,Detail!$A:$A,$B472,Detail!$B:$B,"&lt;="&amp;147)</f>
        <v>2.0054358174093068E-9</v>
      </c>
      <c r="BL472" s="24">
        <f>SUMIFS(Detail!BB:BB,Detail!$A:$A,$B472,Detail!$B:$B,"&lt;="&amp;150)</f>
        <v>9.7770680440589786E-10</v>
      </c>
      <c r="BM472" s="24">
        <f>SUMIFS(Detail!BB:BB,Detail!$A:$A,$B472,Detail!$B:$B,"&lt;="&amp;153)</f>
        <v>4.7930370783433318E-10</v>
      </c>
      <c r="BN472" s="24">
        <f>SUMIFS(Detail!BB:BB,Detail!$A:$A,$B472,Detail!$B:$B,"&lt;="&amp;156)</f>
        <v>2.3555912775918841E-10</v>
      </c>
      <c r="BO472" s="33">
        <f t="shared" ref="BO472:BO482" si="831">BN472</f>
        <v>2.3555912775918841E-10</v>
      </c>
      <c r="BP472" s="24">
        <f>SUMIFS(Detail!BB:BB,Detail!$A:$A,$B472,Detail!$B:$B,"&lt;="&amp;159)</f>
        <v>1.1732481652870774E-10</v>
      </c>
      <c r="BQ472" s="24">
        <f>SUMIFS(Detail!BB:BB,Detail!$A:$A,$B472,Detail!$B:$B,"&lt;="&amp;162)</f>
        <v>5.7298166211694479E-11</v>
      </c>
      <c r="BR472" s="24">
        <f>SUMIFS(Detail!BB:BB,Detail!$A:$A,$B472,Detail!$B:$B,"&lt;="&amp;165)</f>
        <v>3.0013325158506632E-11</v>
      </c>
      <c r="BS472" s="24">
        <f>SUMIFS(Detail!BB:BB,Detail!$A:$A,$B472,Detail!$B:$B,"&lt;="&amp;168)</f>
        <v>1.4551915228366852E-11</v>
      </c>
      <c r="BT472" s="33">
        <f t="shared" ref="BT472:BT482" si="832">BS472</f>
        <v>1.4551915228366852E-11</v>
      </c>
      <c r="BU472" s="24">
        <f>SUMIFS(Detail!BB:BB,Detail!$A:$A,$B472,Detail!$B:$B,"&lt;="&amp;171)</f>
        <v>5.4569682106375694E-12</v>
      </c>
      <c r="BV472" s="24">
        <f>SUMIFS(Detail!BB:BB,Detail!$A:$A,$B472,Detail!$B:$B,"&lt;="&amp;174)</f>
        <v>3.637978807091713E-12</v>
      </c>
      <c r="BW472" s="24">
        <f>SUMIFS(Detail!BB:BB,Detail!$A:$A,$B472,Detail!$B:$B,"&lt;="&amp;177)</f>
        <v>2.7284841053187847E-12</v>
      </c>
      <c r="BX472" s="24">
        <f>SUMIFS(Detail!BB:BB,Detail!$A:$A,$B472,Detail!$B:$B,"&lt;="&amp;180)</f>
        <v>2.7284841053187847E-12</v>
      </c>
      <c r="BY472" s="33">
        <f t="shared" ref="BY472:BY482" si="833">BX472</f>
        <v>2.7284841053187847E-12</v>
      </c>
      <c r="BZ472" s="24">
        <f>SUMIFS(Detail!BB:BB,Detail!$A:$A,$B472,Detail!$B:$B,"&lt;="&amp;183)</f>
        <v>9.0949470177292824E-13</v>
      </c>
      <c r="CA472" s="24">
        <f>SUMIFS(Detail!BB:BB,Detail!$A:$A,$B472,Detail!$B:$B,"&lt;="&amp;186)</f>
        <v>9.0949470177292824E-13</v>
      </c>
      <c r="CB472" s="24">
        <f>SUMIFS(Detail!BB:BB,Detail!$A:$A,$B472,Detail!$B:$B,"&lt;="&amp;189)</f>
        <v>9.0949470177292824E-13</v>
      </c>
      <c r="CC472" s="24">
        <f>SUMIFS(Detail!BB:BB,Detail!$A:$A,$B472,Detail!$B:$B,"&lt;="&amp;192)</f>
        <v>0</v>
      </c>
      <c r="CD472" s="33">
        <f t="shared" ref="CD472:CD482" si="834">CC472</f>
        <v>0</v>
      </c>
      <c r="CE472" s="24">
        <f>SUMIFS(Detail!BB:BB,Detail!$A:$A,$B472,Detail!$B:$B,"&lt;="&amp;195)</f>
        <v>0</v>
      </c>
      <c r="CF472" s="24">
        <f>SUMIFS(Detail!BB:BB,Detail!$A:$A,$B472,Detail!$B:$B,"&lt;="&amp;198)</f>
        <v>0</v>
      </c>
      <c r="CG472" s="24">
        <f>SUMIFS(Detail!BB:BB,Detail!$A:$A,$B472,Detail!$B:$B,"&lt;="&amp;201)</f>
        <v>0</v>
      </c>
      <c r="CH472" s="24">
        <f>SUMIFS(Detail!BB:BB,Detail!$A:$A,$B472,Detail!$B:$B,"&lt;="&amp;204)</f>
        <v>0</v>
      </c>
      <c r="CI472" s="33">
        <f t="shared" ref="CI472:CI482" si="835">CH472</f>
        <v>0</v>
      </c>
      <c r="CJ472" s="24">
        <f>SUMIFS(Detail!BB:BB,Detail!$A:$A,$B472,Detail!$B:$B,"&lt;="&amp;207)</f>
        <v>0</v>
      </c>
      <c r="CK472" s="24">
        <f>SUMIFS(Detail!BB:BB,Detail!$A:$A,$B472,Detail!$B:$B,"&lt;="&amp;210)</f>
        <v>0</v>
      </c>
      <c r="CL472" s="24">
        <f>SUMIFS(Detail!BB:BB,Detail!$A:$A,$B472,Detail!$B:$B,"&lt;="&amp;213)</f>
        <v>0</v>
      </c>
      <c r="CM472" s="24">
        <f>SUMIFS(Detail!BB:BB,Detail!$A:$A,$B472,Detail!$B:$B,"&lt;="&amp;216)</f>
        <v>0</v>
      </c>
      <c r="CN472" s="33">
        <f t="shared" ref="CN472:CN482" si="836">CM472</f>
        <v>0</v>
      </c>
      <c r="CO472" s="24">
        <f>SUMIFS(Detail!BB:BB,Detail!$A:$A,$B472,Detail!$B:$B,"&lt;="&amp;219)</f>
        <v>0</v>
      </c>
      <c r="CP472" s="24">
        <f>SUMIFS(Detail!BB:BB,Detail!$A:$A,$B472,Detail!$B:$B,"&lt;="&amp;222)</f>
        <v>0</v>
      </c>
      <c r="CQ472" s="24">
        <f>SUMIFS(Detail!BB:BB,Detail!$A:$A,$B472,Detail!$B:$B,"&lt;="&amp;225)</f>
        <v>0</v>
      </c>
      <c r="CR472" s="24">
        <f>SUMIFS(Detail!BB:BB,Detail!$A:$A,$B472,Detail!$B:$B,"&lt;="&amp;228)</f>
        <v>0</v>
      </c>
      <c r="CS472" s="33">
        <f t="shared" ref="CS472:CS482" si="837">CR472</f>
        <v>0</v>
      </c>
      <c r="CT472" s="24">
        <f>SUMIFS(Detail!BB:BB,Detail!$A:$A,$B472,Detail!$B:$B,"&lt;="&amp;231)</f>
        <v>0</v>
      </c>
      <c r="CU472" s="24">
        <f>SUMIFS(Detail!BB:BB,Detail!$A:$A,$B472,Detail!$B:$B,"&lt;="&amp;234)</f>
        <v>0</v>
      </c>
      <c r="CV472" s="24">
        <f>SUMIFS(Detail!BB:BB,Detail!$A:$A,$B472,Detail!$B:$B,"&lt;="&amp;237)</f>
        <v>0</v>
      </c>
      <c r="CW472" s="24">
        <f>SUMIFS(Detail!BB:BB,Detail!$A:$A,$B472,Detail!$B:$B,"&lt;="&amp;240)</f>
        <v>0</v>
      </c>
      <c r="CX472" s="33">
        <f t="shared" ref="CX472:CX482" si="838">CW472</f>
        <v>0</v>
      </c>
      <c r="CY472" s="24">
        <f>SUMIFS(Detail!BB:BB,Detail!$A:$A,$B472,Detail!$B:$B,"&lt;="&amp;243)</f>
        <v>0</v>
      </c>
      <c r="CZ472" s="24">
        <f>SUMIFS(Detail!BB:BB,Detail!$A:$A,$B472,Detail!$B:$B,"&lt;="&amp;246)</f>
        <v>0</v>
      </c>
      <c r="DA472" s="24">
        <f>SUMIFS(Detail!BB:BB,Detail!$A:$A,$B472,Detail!$B:$B,"&lt;="&amp;249)</f>
        <v>0</v>
      </c>
      <c r="DB472" s="24">
        <f>SUMIFS(Detail!BB:BB,Detail!$A:$A,$B472,Detail!$B:$B,"&lt;="&amp;252)</f>
        <v>0</v>
      </c>
      <c r="DC472" s="33">
        <f t="shared" ref="DC472:DC482" si="839">DB472</f>
        <v>0</v>
      </c>
      <c r="DD472" s="86">
        <f>SUMIFS(Detail!BB:BB,Detail!$A:$A,$B472,Detail!$B:$B,"&gt;60")</f>
        <v>-219.96084397343839</v>
      </c>
    </row>
    <row r="473" spans="1:108" x14ac:dyDescent="0.25">
      <c r="A473" t="s">
        <v>5732</v>
      </c>
      <c r="B473" s="32" t="s">
        <v>5121</v>
      </c>
      <c r="C473" s="24">
        <f>SUMIFS(Detail!BB:BB,Detail!$A:$A,$B473,Detail!$B:$B,"&lt;="&amp;3)</f>
        <v>0</v>
      </c>
      <c r="D473" s="24">
        <f>SUMIFS(Detail!BB:BB,Detail!$A:$A,$B473,Detail!$B:$B,"&lt;="&amp;6)</f>
        <v>0</v>
      </c>
      <c r="E473" s="24">
        <f>SUMIFS(Detail!BB:BB,Detail!$A:$A,$B473,Detail!$B:$B,"&lt;="&amp;9)</f>
        <v>195.74156744356074</v>
      </c>
      <c r="F473" s="24">
        <f>SUMIFS(Detail!BB:BB,Detail!$A:$A,$B473,Detail!$B:$B,"&lt;="&amp;12)</f>
        <v>405.82647302847971</v>
      </c>
      <c r="G473" s="33">
        <f t="shared" si="819"/>
        <v>405.82647302847971</v>
      </c>
      <c r="H473" s="24">
        <f>SUMIFS(Detail!BB:BB,Detail!$A:$A,$B473,Detail!$B:$B,"&lt;="&amp;15)</f>
        <v>420.70511517819807</v>
      </c>
      <c r="I473" s="24">
        <f>SUMIFS(Detail!BB:BB,Detail!$A:$A,$B473,Detail!$B:$B,"&lt;="&amp;18)</f>
        <v>448.63259957982905</v>
      </c>
      <c r="J473" s="24">
        <f>SUMIFS(Detail!BB:BB,Detail!$A:$A,$B473,Detail!$B:$B,"&lt;="&amp;21)</f>
        <v>644.14803059783253</v>
      </c>
      <c r="K473" s="24">
        <f>SUMIFS(Detail!BB:BB,Detail!$A:$A,$B473,Detail!$B:$B,"&lt;="&amp;24)</f>
        <v>784.76707140161386</v>
      </c>
      <c r="L473" s="33">
        <f t="shared" si="820"/>
        <v>784.76707140161386</v>
      </c>
      <c r="M473" s="24">
        <f>SUMIFS(Detail!BB:BB,Detail!$A:$A,$B473,Detail!$B:$B,"&lt;="&amp;27)</f>
        <v>771.70723924435833</v>
      </c>
      <c r="N473" s="24">
        <f>SUMIFS(Detail!BB:BB,Detail!$A:$A,$B473,Detail!$B:$B,"&lt;="&amp;30)</f>
        <v>729.2299413860045</v>
      </c>
      <c r="O473" s="24">
        <f>SUMIFS(Detail!BB:BB,Detail!$A:$A,$B473,Detail!$B:$B,"&lt;="&amp;33)</f>
        <v>714.35574640722893</v>
      </c>
      <c r="P473" s="24">
        <f>SUMIFS(Detail!BB:BB,Detail!$A:$A,$B473,Detail!$B:$B,"&lt;="&amp;36)</f>
        <v>884.58282109562901</v>
      </c>
      <c r="Q473" s="33">
        <f t="shared" si="821"/>
        <v>884.58282109562901</v>
      </c>
      <c r="R473" s="24">
        <f>SUMIFS(Detail!BB:BB,Detail!$A:$A,$B473,Detail!$B:$B,"&lt;="&amp;39)</f>
        <v>1003.9799477279589</v>
      </c>
      <c r="S473" s="24">
        <f>SUMIFS(Detail!BB:BB,Detail!$A:$A,$B473,Detail!$B:$B,"&lt;="&amp;42)</f>
        <v>967.19203608352495</v>
      </c>
      <c r="T473" s="24">
        <f>SUMIFS(Detail!BB:BB,Detail!$A:$A,$B473,Detail!$B:$B,"&lt;="&amp;45)</f>
        <v>903.51003775294816</v>
      </c>
      <c r="U473" s="24">
        <f>SUMIFS(Detail!BB:BB,Detail!$A:$A,$B473,Detail!$B:$B,"&lt;="&amp;48)</f>
        <v>871.93723556868599</v>
      </c>
      <c r="V473" s="33">
        <f t="shared" si="822"/>
        <v>871.93723556868599</v>
      </c>
      <c r="W473" s="24">
        <f>SUMIFS(Detail!BB:BB,Detail!$A:$A,$B473,Detail!$B:$B,"&lt;="&amp;51)</f>
        <v>1037.2008097721036</v>
      </c>
      <c r="X473" s="24">
        <f>SUMIFS(Detail!BB:BB,Detail!$A:$A,$B473,Detail!$B:$B,"&lt;="&amp;54)</f>
        <v>1151.0855142767787</v>
      </c>
      <c r="Y473" s="24">
        <f>SUMIFS(Detail!BB:BB,Detail!$A:$A,$B473,Detail!$B:$B,"&lt;="&amp;57)</f>
        <v>1102.5953454745418</v>
      </c>
      <c r="Z473" s="24">
        <f>SUMIFS(Detail!BB:BB,Detail!$A:$A,$B473,Detail!$B:$B,"&lt;="&amp;60)</f>
        <v>1027.1963002235411</v>
      </c>
      <c r="AA473" s="33">
        <f t="shared" si="823"/>
        <v>1027.1963002235411</v>
      </c>
      <c r="AB473" s="24">
        <f>SUMIFS(Detail!BB:BB,Detail!$A:$A,$B473,Detail!$B:$B,"&lt;="&amp;63)</f>
        <v>840.8929646799761</v>
      </c>
      <c r="AC473" s="24">
        <f>SUMIFS(Detail!BB:BB,Detail!$A:$A,$B473,Detail!$B:$B,"&lt;="&amp;66)</f>
        <v>703.19173364242306</v>
      </c>
      <c r="AD473" s="24">
        <f>SUMIFS(Detail!BB:BB,Detail!$A:$A,$B473,Detail!$B:$B,"&lt;="&amp;69)</f>
        <v>598.65336184180478</v>
      </c>
      <c r="AE473" s="24">
        <f>SUMIFS(Detail!BB:BB,Detail!$A:$A,$B473,Detail!$B:$B,"&lt;="&amp;72)</f>
        <v>516.73883657733677</v>
      </c>
      <c r="AF473" s="33">
        <f t="shared" si="824"/>
        <v>516.73883657733677</v>
      </c>
      <c r="AG473" s="24">
        <f>SUMIFS(Detail!BB:BB,Detail!$A:$A,$B473,Detail!$B:$B,"&lt;="&amp;75)</f>
        <v>450.93915409413148</v>
      </c>
      <c r="AH473" s="24">
        <f>SUMIFS(Detail!BB:BB,Detail!$A:$A,$B473,Detail!$B:$B,"&lt;="&amp;78)</f>
        <v>397.04162341604251</v>
      </c>
      <c r="AI473" s="24">
        <f>SUMIFS(Detail!BB:BB,Detail!$A:$A,$B473,Detail!$B:$B,"&lt;="&amp;81)</f>
        <v>352.19229392539819</v>
      </c>
      <c r="AJ473" s="24">
        <f>SUMIFS(Detail!BB:BB,Detail!$A:$A,$B473,Detail!$B:$B,"&lt;="&amp;84)</f>
        <v>314.38358142631841</v>
      </c>
      <c r="AK473" s="33">
        <f t="shared" si="825"/>
        <v>314.38358142631841</v>
      </c>
      <c r="AL473" s="24">
        <f>SUMIFS(Detail!BB:BB,Detail!$A:$A,$B473,Detail!$B:$B,"&lt;="&amp;87)</f>
        <v>282.15924202155884</v>
      </c>
      <c r="AM473" s="24">
        <f>SUMIFS(Detail!BB:BB,Detail!$A:$A,$B473,Detail!$B:$B,"&lt;="&amp;90)</f>
        <v>254.43583253290853</v>
      </c>
      <c r="AN473" s="24">
        <f>SUMIFS(Detail!BB:BB,Detail!$A:$A,$B473,Detail!$B:$B,"&lt;="&amp;93)</f>
        <v>230.38995225912413</v>
      </c>
      <c r="AO473" s="24">
        <f>SUMIFS(Detail!BB:BB,Detail!$A:$A,$B473,Detail!$B:$B,"&lt;="&amp;96)</f>
        <v>209.38440987689273</v>
      </c>
      <c r="AP473" s="33">
        <f t="shared" si="826"/>
        <v>209.38440987689273</v>
      </c>
      <c r="AQ473" s="24">
        <f>SUMIFS(Detail!BB:BB,Detail!$A:$A,$B473,Detail!$B:$B,"&lt;="&amp;99)</f>
        <v>190.91837070021893</v>
      </c>
      <c r="AR473" s="24">
        <f>SUMIFS(Detail!BB:BB,Detail!$A:$A,$B473,Detail!$B:$B,"&lt;="&amp;102)</f>
        <v>174.59279749355301</v>
      </c>
      <c r="AS473" s="24">
        <f>SUMIFS(Detail!BB:BB,Detail!$A:$A,$B473,Detail!$B:$B,"&lt;="&amp;105)</f>
        <v>160.08594055355934</v>
      </c>
      <c r="AT473" s="24">
        <f>SUMIFS(Detail!BB:BB,Detail!$A:$A,$B473,Detail!$B:$B,"&lt;="&amp;108)</f>
        <v>147.13560493677005</v>
      </c>
      <c r="AU473" s="33">
        <f t="shared" si="827"/>
        <v>147.13560493677005</v>
      </c>
      <c r="AV473" s="24">
        <f>SUMIFS(Detail!BB:BB,Detail!$A:$A,$B473,Detail!$B:$B,"&lt;="&amp;111)</f>
        <v>135.5260935002334</v>
      </c>
      <c r="AW473" s="24">
        <f>SUMIFS(Detail!BB:BB,Detail!$A:$A,$B473,Detail!$B:$B,"&lt;="&amp;114)</f>
        <v>125.07844159933711</v>
      </c>
      <c r="AX473" s="24">
        <f>SUMIFS(Detail!BB:BB,Detail!$A:$A,$B473,Detail!$B:$B,"&lt;="&amp;117)</f>
        <v>115.64301094537905</v>
      </c>
      <c r="AY473" s="24">
        <f>SUMIFS(Detail!BB:BB,Detail!$A:$A,$B473,Detail!$B:$B,"&lt;="&amp;120)</f>
        <v>107.09380166557548</v>
      </c>
      <c r="AZ473" s="33">
        <f t="shared" si="828"/>
        <v>107.09380166557548</v>
      </c>
      <c r="BA473" s="24">
        <f>SUMIFS(Detail!BB:BB,Detail!$A:$A,$B473,Detail!$B:$B,"&lt;="&amp;123)</f>
        <v>99.324033989039435</v>
      </c>
      <c r="BB473" s="24">
        <f>SUMIFS(Detail!BB:BB,Detail!$A:$A,$B473,Detail!$B:$B,"&lt;="&amp;126)</f>
        <v>92.242680473462769</v>
      </c>
      <c r="BC473" s="24">
        <f>SUMIFS(Detail!BB:BB,Detail!$A:$A,$B473,Detail!$B:$B,"&lt;="&amp;129)</f>
        <v>85.77171842432881</v>
      </c>
      <c r="BD473" s="24">
        <f>SUMIFS(Detail!BB:BB,Detail!$A:$A,$B473,Detail!$B:$B,"&lt;="&amp;132)</f>
        <v>79.843933967080375</v>
      </c>
      <c r="BE473" s="33">
        <f t="shared" si="829"/>
        <v>79.843933967080375</v>
      </c>
      <c r="BF473" s="24">
        <f>SUMIFS(Detail!BB:BB,Detail!$A:$A,$B473,Detail!$B:$B,"&lt;="&amp;135)</f>
        <v>74.40115292930841</v>
      </c>
      <c r="BG473" s="24">
        <f>SUMIFS(Detail!BB:BB,Detail!$A:$A,$B473,Detail!$B:$B,"&lt;="&amp;138)</f>
        <v>69.392805005957143</v>
      </c>
      <c r="BH473" s="24">
        <f>SUMIFS(Detail!BB:BB,Detail!$A:$A,$B473,Detail!$B:$B,"&lt;="&amp;141)</f>
        <v>64.774750406743806</v>
      </c>
      <c r="BI473" s="24">
        <f>SUMIFS(Detail!BB:BB,Detail!$A:$A,$B473,Detail!$B:$B,"&lt;="&amp;144)</f>
        <v>60.508314869221977</v>
      </c>
      <c r="BJ473" s="33">
        <f t="shared" si="830"/>
        <v>60.508314869221977</v>
      </c>
      <c r="BK473" s="24">
        <f>SUMIFS(Detail!BB:BB,Detail!$A:$A,$B473,Detail!$B:$B,"&lt;="&amp;147)</f>
        <v>56.559491301609796</v>
      </c>
      <c r="BL473" s="24">
        <f>SUMIFS(Detail!BB:BB,Detail!$A:$A,$B473,Detail!$B:$B,"&lt;="&amp;150)</f>
        <v>52.898275598315195</v>
      </c>
      <c r="BM473" s="24">
        <f>SUMIFS(Detail!BB:BB,Detail!$A:$A,$B473,Detail!$B:$B,"&lt;="&amp;153)</f>
        <v>49.498111190069267</v>
      </c>
      <c r="BN473" s="24">
        <f>SUMIFS(Detail!BB:BB,Detail!$A:$A,$B473,Detail!$B:$B,"&lt;="&amp;156)</f>
        <v>46.33542224603616</v>
      </c>
      <c r="BO473" s="33">
        <f t="shared" si="831"/>
        <v>46.33542224603616</v>
      </c>
      <c r="BP473" s="24">
        <f>SUMIFS(Detail!BB:BB,Detail!$A:$A,$B473,Detail!$B:$B,"&lt;="&amp;159)</f>
        <v>43.389219564788618</v>
      </c>
      <c r="BQ473" s="24">
        <f>SUMIFS(Detail!BB:BB,Detail!$A:$A,$B473,Detail!$B:$B,"&lt;="&amp;162)</f>
        <v>40.64076638396682</v>
      </c>
      <c r="BR473" s="24">
        <f>SUMIFS(Detail!BB:BB,Detail!$A:$A,$B473,Detail!$B:$B,"&lt;="&amp;165)</f>
        <v>38.07329383083561</v>
      </c>
      <c r="BS473" s="24">
        <f>SUMIFS(Detail!BB:BB,Detail!$A:$A,$B473,Detail!$B:$B,"&lt;="&amp;168)</f>
        <v>35.671757694776261</v>
      </c>
      <c r="BT473" s="33">
        <f t="shared" si="832"/>
        <v>35.671757694776261</v>
      </c>
      <c r="BU473" s="24">
        <f>SUMIFS(Detail!BB:BB,Detail!$A:$A,$B473,Detail!$B:$B,"&lt;="&amp;171)</f>
        <v>33.422629751811201</v>
      </c>
      <c r="BV473" s="24">
        <f>SUMIFS(Detail!BB:BB,Detail!$A:$A,$B473,Detail!$B:$B,"&lt;="&amp;174)</f>
        <v>31.313718103899191</v>
      </c>
      <c r="BW473" s="24">
        <f>SUMIFS(Detail!BB:BB,Detail!$A:$A,$B473,Detail!$B:$B,"&lt;="&amp;177)</f>
        <v>29.334011981892218</v>
      </c>
      <c r="BX473" s="24">
        <f>SUMIFS(Detail!BB:BB,Detail!$A:$A,$B473,Detail!$B:$B,"&lt;="&amp;180)</f>
        <v>27.473547254501682</v>
      </c>
      <c r="BY473" s="33">
        <f t="shared" si="833"/>
        <v>27.473547254501682</v>
      </c>
      <c r="BZ473" s="24">
        <f>SUMIFS(Detail!BB:BB,Detail!$A:$A,$B473,Detail!$B:$B,"&lt;="&amp;183)</f>
        <v>25.723289527102679</v>
      </c>
      <c r="CA473" s="24">
        <f>SUMIFS(Detail!BB:BB,Detail!$A:$A,$B473,Detail!$B:$B,"&lt;="&amp;186)</f>
        <v>24.075032235528852</v>
      </c>
      <c r="CB473" s="24">
        <f>SUMIFS(Detail!BB:BB,Detail!$A:$A,$B473,Detail!$B:$B,"&lt;="&amp;189)</f>
        <v>22.521307565441475</v>
      </c>
      <c r="CC473" s="24">
        <f>SUMIFS(Detail!BB:BB,Detail!$A:$A,$B473,Detail!$B:$B,"&lt;="&amp;192)</f>
        <v>21.055308376816356</v>
      </c>
      <c r="CD473" s="33">
        <f t="shared" si="834"/>
        <v>21.055308376816356</v>
      </c>
      <c r="CE473" s="24">
        <f>SUMIFS(Detail!BB:BB,Detail!$A:$A,$B473,Detail!$B:$B,"&lt;="&amp;195)</f>
        <v>19.67081960025007</v>
      </c>
      <c r="CF473" s="24">
        <f>SUMIFS(Detail!BB:BB,Detail!$A:$A,$B473,Detail!$B:$B,"&lt;="&amp;198)</f>
        <v>18.362157809336622</v>
      </c>
      <c r="CG473" s="24">
        <f>SUMIFS(Detail!BB:BB,Detail!$A:$A,$B473,Detail!$B:$B,"&lt;="&amp;201)</f>
        <v>17.124117870316695</v>
      </c>
      <c r="CH473" s="24">
        <f>SUMIFS(Detail!BB:BB,Detail!$A:$A,$B473,Detail!$B:$B,"&lt;="&amp;204)</f>
        <v>15.951925734480483</v>
      </c>
      <c r="CI473" s="33">
        <f t="shared" si="835"/>
        <v>15.951925734480483</v>
      </c>
      <c r="CJ473" s="24">
        <f>SUMIFS(Detail!BB:BB,Detail!$A:$A,$B473,Detail!$B:$B,"&lt;="&amp;207)</f>
        <v>14.84119657583642</v>
      </c>
      <c r="CK473" s="24">
        <f>SUMIFS(Detail!BB:BB,Detail!$A:$A,$B473,Detail!$B:$B,"&lt;="&amp;210)</f>
        <v>13.787897591776982</v>
      </c>
      <c r="CL473" s="24">
        <f>SUMIFS(Detail!BB:BB,Detail!$A:$A,$B473,Detail!$B:$B,"&lt;="&amp;213)</f>
        <v>12.788314881181122</v>
      </c>
      <c r="CM473" s="24">
        <f>SUMIFS(Detail!BB:BB,Detail!$A:$A,$B473,Detail!$B:$B,"&lt;="&amp;216)</f>
        <v>11.839023896205617</v>
      </c>
      <c r="CN473" s="33">
        <f t="shared" si="836"/>
        <v>11.839023896205617</v>
      </c>
      <c r="CO473" s="24">
        <f>SUMIFS(Detail!BB:BB,Detail!$A:$A,$B473,Detail!$B:$B,"&lt;="&amp;219)</f>
        <v>10.936863033129612</v>
      </c>
      <c r="CP473" s="24">
        <f>SUMIFS(Detail!BB:BB,Detail!$A:$A,$B473,Detail!$B:$B,"&lt;="&amp;222)</f>
        <v>10.078909986430517</v>
      </c>
      <c r="CQ473" s="24">
        <f>SUMIFS(Detail!BB:BB,Detail!$A:$A,$B473,Detail!$B:$B,"&lt;="&amp;225)</f>
        <v>9.2624605402561428</v>
      </c>
      <c r="CR473" s="24">
        <f>SUMIFS(Detail!BB:BB,Detail!$A:$A,$B473,Detail!$B:$B,"&lt;="&amp;228)</f>
        <v>8.4850095141564452</v>
      </c>
      <c r="CS473" s="33">
        <f t="shared" si="837"/>
        <v>8.4850095141564452</v>
      </c>
      <c r="CT473" s="24">
        <f>SUMIFS(Detail!BB:BB,Detail!$A:$A,$B473,Detail!$B:$B,"&lt;="&amp;231)</f>
        <v>7.7442336165386223</v>
      </c>
      <c r="CU473" s="24">
        <f>SUMIFS(Detail!BB:BB,Detail!$A:$A,$B473,Detail!$B:$B,"&lt;="&amp;234)</f>
        <v>7.0379759905908941</v>
      </c>
      <c r="CV473" s="24">
        <f>SUMIFS(Detail!BB:BB,Detail!$A:$A,$B473,Detail!$B:$B,"&lt;="&amp;237)</f>
        <v>6.3642322645237073</v>
      </c>
      <c r="CW473" s="24">
        <f>SUMIFS(Detail!BB:BB,Detail!$A:$A,$B473,Detail!$B:$B,"&lt;="&amp;240)</f>
        <v>5.7211379411050984</v>
      </c>
      <c r="CX473" s="33">
        <f t="shared" si="838"/>
        <v>5.7211379411050984</v>
      </c>
      <c r="CY473" s="24">
        <f>SUMIFS(Detail!BB:BB,Detail!$A:$A,$B473,Detail!$B:$B,"&lt;="&amp;243)</f>
        <v>0</v>
      </c>
      <c r="CZ473" s="24">
        <f>SUMIFS(Detail!BB:BB,Detail!$A:$A,$B473,Detail!$B:$B,"&lt;="&amp;246)</f>
        <v>0</v>
      </c>
      <c r="DA473" s="24">
        <f>SUMIFS(Detail!BB:BB,Detail!$A:$A,$B473,Detail!$B:$B,"&lt;="&amp;249)</f>
        <v>0</v>
      </c>
      <c r="DB473" s="24">
        <f>SUMIFS(Detail!BB:BB,Detail!$A:$A,$B473,Detail!$B:$B,"&lt;="&amp;252)</f>
        <v>0</v>
      </c>
      <c r="DC473" s="33">
        <f t="shared" si="839"/>
        <v>0</v>
      </c>
      <c r="DD473" s="86">
        <f>SUMIFS(Detail!BB:BB,Detail!$A:$A,$B473,Detail!$B:$B,"&gt;60")</f>
        <v>-1027.1963002235411</v>
      </c>
    </row>
    <row r="474" spans="1:108" x14ac:dyDescent="0.25">
      <c r="A474" t="s">
        <v>5733</v>
      </c>
      <c r="B474" s="32" t="s">
        <v>5122</v>
      </c>
      <c r="C474" s="24">
        <f>SUMIFS(Detail!BB:BB,Detail!$A:$A,$B474,Detail!$B:$B,"&lt;="&amp;3)</f>
        <v>0</v>
      </c>
      <c r="D474" s="24">
        <f>SUMIFS(Detail!BB:BB,Detail!$A:$A,$B474,Detail!$B:$B,"&lt;="&amp;6)</f>
        <v>0</v>
      </c>
      <c r="E474" s="24">
        <f>SUMIFS(Detail!BB:BB,Detail!$A:$A,$B474,Detail!$B:$B,"&lt;="&amp;9)</f>
        <v>31.666007220671304</v>
      </c>
      <c r="F474" s="24">
        <f>SUMIFS(Detail!BB:BB,Detail!$A:$A,$B474,Detail!$B:$B,"&lt;="&amp;12)</f>
        <v>54.732551988951954</v>
      </c>
      <c r="G474" s="33">
        <f t="shared" si="819"/>
        <v>54.732551988951954</v>
      </c>
      <c r="H474" s="24">
        <f>SUMIFS(Detail!BB:BB,Detail!$A:$A,$B474,Detail!$B:$B,"&lt;="&amp;15)</f>
        <v>68.115151567713411</v>
      </c>
      <c r="I474" s="24">
        <f>SUMIFS(Detail!BB:BB,Detail!$A:$A,$B474,Detail!$B:$B,"&lt;="&amp;18)</f>
        <v>86.763768177342229</v>
      </c>
      <c r="J474" s="24">
        <f>SUMIFS(Detail!BB:BB,Detail!$A:$A,$B474,Detail!$B:$B,"&lt;="&amp;21)</f>
        <v>106.51818207766928</v>
      </c>
      <c r="K474" s="24">
        <f>SUMIFS(Detail!BB:BB,Detail!$A:$A,$B474,Detail!$B:$B,"&lt;="&amp;24)</f>
        <v>126.57146923352673</v>
      </c>
      <c r="L474" s="33">
        <f t="shared" si="820"/>
        <v>126.57146923352673</v>
      </c>
      <c r="M474" s="24">
        <f>SUMIFS(Detail!BB:BB,Detail!$A:$A,$B474,Detail!$B:$B,"&lt;="&amp;27)</f>
        <v>127.71601657370979</v>
      </c>
      <c r="N474" s="24">
        <f>SUMIFS(Detail!BB:BB,Detail!$A:$A,$B474,Detail!$B:$B,"&lt;="&amp;30)</f>
        <v>141.64987055228949</v>
      </c>
      <c r="O474" s="24">
        <f>SUMIFS(Detail!BB:BB,Detail!$A:$A,$B474,Detail!$B:$B,"&lt;="&amp;33)</f>
        <v>175.30019953252327</v>
      </c>
      <c r="P474" s="24">
        <f>SUMIFS(Detail!BB:BB,Detail!$A:$A,$B474,Detail!$B:$B,"&lt;="&amp;36)</f>
        <v>213.65206276574963</v>
      </c>
      <c r="Q474" s="33">
        <f t="shared" si="821"/>
        <v>213.65206276574963</v>
      </c>
      <c r="R474" s="24">
        <f>SUMIFS(Detail!BB:BB,Detail!$A:$A,$B474,Detail!$B:$B,"&lt;="&amp;39)</f>
        <v>253.3663806208142</v>
      </c>
      <c r="S474" s="24">
        <f>SUMIFS(Detail!BB:BB,Detail!$A:$A,$B474,Detail!$B:$B,"&lt;="&amp;42)</f>
        <v>255.51596363410863</v>
      </c>
      <c r="T474" s="24">
        <f>SUMIFS(Detail!BB:BB,Detail!$A:$A,$B474,Detail!$B:$B,"&lt;="&amp;45)</f>
        <v>283.33217042562819</v>
      </c>
      <c r="U474" s="24">
        <f>SUMIFS(Detail!BB:BB,Detail!$A:$A,$B474,Detail!$B:$B,"&lt;="&amp;48)</f>
        <v>350.61323163572297</v>
      </c>
      <c r="V474" s="33">
        <f t="shared" si="822"/>
        <v>350.61323163572297</v>
      </c>
      <c r="W474" s="24">
        <f>SUMIFS(Detail!BB:BB,Detail!$A:$A,$B474,Detail!$B:$B,"&lt;="&amp;51)</f>
        <v>427.30930911043833</v>
      </c>
      <c r="X474" s="24">
        <f>SUMIFS(Detail!BB:BB,Detail!$A:$A,$B474,Detail!$B:$B,"&lt;="&amp;54)</f>
        <v>506.73489326563777</v>
      </c>
      <c r="Y474" s="24">
        <f>SUMIFS(Detail!BB:BB,Detail!$A:$A,$B474,Detail!$B:$B,"&lt;="&amp;57)</f>
        <v>511.03281837996565</v>
      </c>
      <c r="Z474" s="24">
        <f>SUMIFS(Detail!BB:BB,Detail!$A:$A,$B474,Detail!$B:$B,"&lt;="&amp;60)</f>
        <v>566.66471872299462</v>
      </c>
      <c r="AA474" s="33">
        <f t="shared" si="823"/>
        <v>566.66471872299462</v>
      </c>
      <c r="AB474" s="24">
        <f>SUMIFS(Detail!BB:BB,Detail!$A:$A,$B474,Detail!$B:$B,"&lt;="&amp;63)</f>
        <v>134.426565147568</v>
      </c>
      <c r="AC474" s="24">
        <f>SUMIFS(Detail!BB:BB,Detail!$A:$A,$B474,Detail!$B:$B,"&lt;="&amp;66)</f>
        <v>39.5465770521796</v>
      </c>
      <c r="AD474" s="24">
        <f>SUMIFS(Detail!BB:BB,Detail!$A:$A,$B474,Detail!$B:$B,"&lt;="&amp;69)</f>
        <v>12.806814666641003</v>
      </c>
      <c r="AE474" s="24">
        <f>SUMIFS(Detail!BB:BB,Detail!$A:$A,$B474,Detail!$B:$B,"&lt;="&amp;72)</f>
        <v>4.4126412396208252</v>
      </c>
      <c r="AF474" s="33">
        <f t="shared" si="824"/>
        <v>4.4126412396208252</v>
      </c>
      <c r="AG474" s="24">
        <f>SUMIFS(Detail!BB:BB,Detail!$A:$A,$B474,Detail!$B:$B,"&lt;="&amp;75)</f>
        <v>1.5909745307535559</v>
      </c>
      <c r="AH474" s="24">
        <f>SUMIFS(Detail!BB:BB,Detail!$A:$A,$B474,Detail!$B:$B,"&lt;="&amp;78)</f>
        <v>0.59437825855638948</v>
      </c>
      <c r="AI474" s="24">
        <f>SUMIFS(Detail!BB:BB,Detail!$A:$A,$B474,Detail!$B:$B,"&lt;="&amp;81)</f>
        <v>0.22860348460108071</v>
      </c>
      <c r="AJ474" s="24">
        <f>SUMIFS(Detail!BB:BB,Detail!$A:$A,$B474,Detail!$B:$B,"&lt;="&amp;84)</f>
        <v>9.0102013617979537E-2</v>
      </c>
      <c r="AK474" s="33">
        <f t="shared" si="825"/>
        <v>9.0102013617979537E-2</v>
      </c>
      <c r="AL474" s="24">
        <f>SUMIFS(Detail!BB:BB,Detail!$A:$A,$B474,Detail!$B:$B,"&lt;="&amp;87)</f>
        <v>3.6269553535930754E-2</v>
      </c>
      <c r="AM474" s="24">
        <f>SUMIFS(Detail!BB:BB,Detail!$A:$A,$B474,Detail!$B:$B,"&lt;="&amp;90)</f>
        <v>1.4872018538881093E-2</v>
      </c>
      <c r="AN474" s="24">
        <f>SUMIFS(Detail!BB:BB,Detail!$A:$A,$B474,Detail!$B:$B,"&lt;="&amp;93)</f>
        <v>6.1989433279450168E-3</v>
      </c>
      <c r="AO474" s="24">
        <f>SUMIFS(Detail!BB:BB,Detail!$A:$A,$B474,Detail!$B:$B,"&lt;="&amp;96)</f>
        <v>2.6221411199003342E-3</v>
      </c>
      <c r="AP474" s="33">
        <f t="shared" si="826"/>
        <v>2.6221411199003342E-3</v>
      </c>
      <c r="AQ474" s="24">
        <f>SUMIFS(Detail!BB:BB,Detail!$A:$A,$B474,Detail!$B:$B,"&lt;="&amp;99)</f>
        <v>1.1240426274525817E-3</v>
      </c>
      <c r="AR474" s="24">
        <f>SUMIFS(Detail!BB:BB,Detail!$A:$A,$B474,Detail!$B:$B,"&lt;="&amp;102)</f>
        <v>4.8774475908430759E-4</v>
      </c>
      <c r="AS474" s="24">
        <f>SUMIFS(Detail!BB:BB,Detail!$A:$A,$B474,Detail!$B:$B,"&lt;="&amp;105)</f>
        <v>2.1402087622846011E-4</v>
      </c>
      <c r="AT474" s="24">
        <f>SUMIFS(Detail!BB:BB,Detail!$A:$A,$B474,Detail!$B:$B,"&lt;="&amp;108)</f>
        <v>9.4886452643550001E-5</v>
      </c>
      <c r="AU474" s="33">
        <f t="shared" si="827"/>
        <v>9.4886452643550001E-5</v>
      </c>
      <c r="AV474" s="24">
        <f>SUMIFS(Detail!BB:BB,Detail!$A:$A,$B474,Detail!$B:$B,"&lt;="&amp;111)</f>
        <v>4.247333163220901E-5</v>
      </c>
      <c r="AW474" s="24">
        <f>SUMIFS(Detail!BB:BB,Detail!$A:$A,$B474,Detail!$B:$B,"&lt;="&amp;114)</f>
        <v>1.9182791220373474E-5</v>
      </c>
      <c r="AX474" s="24">
        <f>SUMIFS(Detail!BB:BB,Detail!$A:$A,$B474,Detail!$B:$B,"&lt;="&amp;117)</f>
        <v>8.7366106527042575E-6</v>
      </c>
      <c r="AY474" s="24">
        <f>SUMIFS(Detail!BB:BB,Detail!$A:$A,$B474,Detail!$B:$B,"&lt;="&amp;120)</f>
        <v>4.0104196159518324E-6</v>
      </c>
      <c r="AZ474" s="33">
        <f t="shared" si="828"/>
        <v>4.0104196159518324E-6</v>
      </c>
      <c r="BA474" s="24">
        <f>SUMIFS(Detail!BB:BB,Detail!$A:$A,$B474,Detail!$B:$B,"&lt;="&amp;123)</f>
        <v>1.8546206774772145E-6</v>
      </c>
      <c r="BB474" s="24">
        <f>SUMIFS(Detail!BB:BB,Detail!$A:$A,$B474,Detail!$B:$B,"&lt;="&amp;126)</f>
        <v>8.6370073404395953E-7</v>
      </c>
      <c r="BC474" s="24">
        <f>SUMIFS(Detail!BB:BB,Detail!$A:$A,$B474,Detail!$B:$B,"&lt;="&amp;129)</f>
        <v>4.0490613173460588E-7</v>
      </c>
      <c r="BD474" s="24">
        <f>SUMIFS(Detail!BB:BB,Detail!$A:$A,$B474,Detail!$B:$B,"&lt;="&amp;132)</f>
        <v>1.9102117221336812E-7</v>
      </c>
      <c r="BE474" s="33">
        <f t="shared" si="829"/>
        <v>1.9102117221336812E-7</v>
      </c>
      <c r="BF474" s="24">
        <f>SUMIFS(Detail!BB:BB,Detail!$A:$A,$B474,Detail!$B:$B,"&lt;="&amp;135)</f>
        <v>9.065934136742726E-8</v>
      </c>
      <c r="BG474" s="24">
        <f>SUMIFS(Detail!BB:BB,Detail!$A:$A,$B474,Detail!$B:$B,"&lt;="&amp;138)</f>
        <v>4.3273757910355926E-8</v>
      </c>
      <c r="BH474" s="24">
        <f>SUMIFS(Detail!BB:BB,Detail!$A:$A,$B474,Detail!$B:$B,"&lt;="&amp;141)</f>
        <v>2.0768311514984816E-8</v>
      </c>
      <c r="BI474" s="24">
        <f>SUMIFS(Detail!BB:BB,Detail!$A:$A,$B474,Detail!$B:$B,"&lt;="&amp;144)</f>
        <v>1.001990312943235E-8</v>
      </c>
      <c r="BJ474" s="33">
        <f t="shared" si="830"/>
        <v>1.001990312943235E-8</v>
      </c>
      <c r="BK474" s="24">
        <f>SUMIFS(Detail!BB:BB,Detail!$A:$A,$B474,Detail!$B:$B,"&lt;="&amp;147)</f>
        <v>4.8594301915727556E-9</v>
      </c>
      <c r="BL474" s="24">
        <f>SUMIFS(Detail!BB:BB,Detail!$A:$A,$B474,Detail!$B:$B,"&lt;="&amp;150)</f>
        <v>2.3665052140131593E-9</v>
      </c>
      <c r="BM474" s="24">
        <f>SUMIFS(Detail!BB:BB,Detail!$A:$A,$B474,Detail!$B:$B,"&lt;="&amp;153)</f>
        <v>1.1577867553569376E-9</v>
      </c>
      <c r="BN474" s="24">
        <f>SUMIFS(Detail!BB:BB,Detail!$A:$A,$B474,Detail!$B:$B,"&lt;="&amp;156)</f>
        <v>5.6752469390630722E-10</v>
      </c>
      <c r="BO474" s="33">
        <f t="shared" si="831"/>
        <v>5.6752469390630722E-10</v>
      </c>
      <c r="BP474" s="24">
        <f>SUMIFS(Detail!BB:BB,Detail!$A:$A,$B474,Detail!$B:$B,"&lt;="&amp;159)</f>
        <v>2.8194335754960775E-10</v>
      </c>
      <c r="BQ474" s="24">
        <f>SUMIFS(Detail!BB:BB,Detail!$A:$A,$B474,Detail!$B:$B,"&lt;="&amp;162)</f>
        <v>1.4097167877480388E-10</v>
      </c>
      <c r="BR474" s="24">
        <f>SUMIFS(Detail!BB:BB,Detail!$A:$A,$B474,Detail!$B:$B,"&lt;="&amp;165)</f>
        <v>6.730260793119669E-11</v>
      </c>
      <c r="BS474" s="24">
        <f>SUMIFS(Detail!BB:BB,Detail!$A:$A,$B474,Detail!$B:$B,"&lt;="&amp;168)</f>
        <v>3.4560798667371273E-11</v>
      </c>
      <c r="BT474" s="33">
        <f t="shared" si="832"/>
        <v>3.4560798667371273E-11</v>
      </c>
      <c r="BU474" s="24">
        <f>SUMIFS(Detail!BB:BB,Detail!$A:$A,$B474,Detail!$B:$B,"&lt;="&amp;171)</f>
        <v>1.8189894035458565E-11</v>
      </c>
      <c r="BV474" s="24">
        <f>SUMIFS(Detail!BB:BB,Detail!$A:$A,$B474,Detail!$B:$B,"&lt;="&amp;174)</f>
        <v>1.0004441719502211E-11</v>
      </c>
      <c r="BW474" s="24">
        <f>SUMIFS(Detail!BB:BB,Detail!$A:$A,$B474,Detail!$B:$B,"&lt;="&amp;177)</f>
        <v>4.5474735088646412E-12</v>
      </c>
      <c r="BX474" s="24">
        <f>SUMIFS(Detail!BB:BB,Detail!$A:$A,$B474,Detail!$B:$B,"&lt;="&amp;180)</f>
        <v>9.0949470177292824E-13</v>
      </c>
      <c r="BY474" s="33">
        <f t="shared" si="833"/>
        <v>9.0949470177292824E-13</v>
      </c>
      <c r="BZ474" s="24">
        <f>SUMIFS(Detail!BB:BB,Detail!$A:$A,$B474,Detail!$B:$B,"&lt;="&amp;183)</f>
        <v>0</v>
      </c>
      <c r="CA474" s="24">
        <f>SUMIFS(Detail!BB:BB,Detail!$A:$A,$B474,Detail!$B:$B,"&lt;="&amp;186)</f>
        <v>0</v>
      </c>
      <c r="CB474" s="24">
        <f>SUMIFS(Detail!BB:BB,Detail!$A:$A,$B474,Detail!$B:$B,"&lt;="&amp;189)</f>
        <v>0</v>
      </c>
      <c r="CC474" s="24">
        <f>SUMIFS(Detail!BB:BB,Detail!$A:$A,$B474,Detail!$B:$B,"&lt;="&amp;192)</f>
        <v>0</v>
      </c>
      <c r="CD474" s="33">
        <f t="shared" si="834"/>
        <v>0</v>
      </c>
      <c r="CE474" s="24">
        <f>SUMIFS(Detail!BB:BB,Detail!$A:$A,$B474,Detail!$B:$B,"&lt;="&amp;195)</f>
        <v>0</v>
      </c>
      <c r="CF474" s="24">
        <f>SUMIFS(Detail!BB:BB,Detail!$A:$A,$B474,Detail!$B:$B,"&lt;="&amp;198)</f>
        <v>0</v>
      </c>
      <c r="CG474" s="24">
        <f>SUMIFS(Detail!BB:BB,Detail!$A:$A,$B474,Detail!$B:$B,"&lt;="&amp;201)</f>
        <v>0</v>
      </c>
      <c r="CH474" s="24">
        <f>SUMIFS(Detail!BB:BB,Detail!$A:$A,$B474,Detail!$B:$B,"&lt;="&amp;204)</f>
        <v>0</v>
      </c>
      <c r="CI474" s="33">
        <f t="shared" si="835"/>
        <v>0</v>
      </c>
      <c r="CJ474" s="24">
        <f>SUMIFS(Detail!BB:BB,Detail!$A:$A,$B474,Detail!$B:$B,"&lt;="&amp;207)</f>
        <v>0</v>
      </c>
      <c r="CK474" s="24">
        <f>SUMIFS(Detail!BB:BB,Detail!$A:$A,$B474,Detail!$B:$B,"&lt;="&amp;210)</f>
        <v>0</v>
      </c>
      <c r="CL474" s="24">
        <f>SUMIFS(Detail!BB:BB,Detail!$A:$A,$B474,Detail!$B:$B,"&lt;="&amp;213)</f>
        <v>0</v>
      </c>
      <c r="CM474" s="24">
        <f>SUMIFS(Detail!BB:BB,Detail!$A:$A,$B474,Detail!$B:$B,"&lt;="&amp;216)</f>
        <v>0</v>
      </c>
      <c r="CN474" s="33">
        <f t="shared" si="836"/>
        <v>0</v>
      </c>
      <c r="CO474" s="24">
        <f>SUMIFS(Detail!BB:BB,Detail!$A:$A,$B474,Detail!$B:$B,"&lt;="&amp;219)</f>
        <v>0</v>
      </c>
      <c r="CP474" s="24">
        <f>SUMIFS(Detail!BB:BB,Detail!$A:$A,$B474,Detail!$B:$B,"&lt;="&amp;222)</f>
        <v>0</v>
      </c>
      <c r="CQ474" s="24">
        <f>SUMIFS(Detail!BB:BB,Detail!$A:$A,$B474,Detail!$B:$B,"&lt;="&amp;225)</f>
        <v>0</v>
      </c>
      <c r="CR474" s="24">
        <f>SUMIFS(Detail!BB:BB,Detail!$A:$A,$B474,Detail!$B:$B,"&lt;="&amp;228)</f>
        <v>0</v>
      </c>
      <c r="CS474" s="33">
        <f t="shared" si="837"/>
        <v>0</v>
      </c>
      <c r="CT474" s="24">
        <f>SUMIFS(Detail!BB:BB,Detail!$A:$A,$B474,Detail!$B:$B,"&lt;="&amp;231)</f>
        <v>0</v>
      </c>
      <c r="CU474" s="24">
        <f>SUMIFS(Detail!BB:BB,Detail!$A:$A,$B474,Detail!$B:$B,"&lt;="&amp;234)</f>
        <v>0</v>
      </c>
      <c r="CV474" s="24">
        <f>SUMIFS(Detail!BB:BB,Detail!$A:$A,$B474,Detail!$B:$B,"&lt;="&amp;237)</f>
        <v>0</v>
      </c>
      <c r="CW474" s="24">
        <f>SUMIFS(Detail!BB:BB,Detail!$A:$A,$B474,Detail!$B:$B,"&lt;="&amp;240)</f>
        <v>0</v>
      </c>
      <c r="CX474" s="33">
        <f t="shared" si="838"/>
        <v>0</v>
      </c>
      <c r="CY474" s="24">
        <f>SUMIFS(Detail!BB:BB,Detail!$A:$A,$B474,Detail!$B:$B,"&lt;="&amp;243)</f>
        <v>0</v>
      </c>
      <c r="CZ474" s="24">
        <f>SUMIFS(Detail!BB:BB,Detail!$A:$A,$B474,Detail!$B:$B,"&lt;="&amp;246)</f>
        <v>0</v>
      </c>
      <c r="DA474" s="24">
        <f>SUMIFS(Detail!BB:BB,Detail!$A:$A,$B474,Detail!$B:$B,"&lt;="&amp;249)</f>
        <v>0</v>
      </c>
      <c r="DB474" s="24">
        <f>SUMIFS(Detail!BB:BB,Detail!$A:$A,$B474,Detail!$B:$B,"&lt;="&amp;252)</f>
        <v>0</v>
      </c>
      <c r="DC474" s="33">
        <f t="shared" si="839"/>
        <v>0</v>
      </c>
      <c r="DD474" s="86">
        <f>SUMIFS(Detail!BB:BB,Detail!$A:$A,$B474,Detail!$B:$B,"&gt;60")</f>
        <v>-566.66471872299462</v>
      </c>
    </row>
    <row r="475" spans="1:108" x14ac:dyDescent="0.25">
      <c r="A475" t="s">
        <v>5734</v>
      </c>
      <c r="B475" s="32" t="s">
        <v>5123</v>
      </c>
      <c r="C475" s="24">
        <f>SUMIFS(Detail!BB:BB,Detail!$A:$A,$B475,Detail!$B:$B,"&lt;="&amp;3)</f>
        <v>0</v>
      </c>
      <c r="D475" s="24">
        <f>SUMIFS(Detail!BB:BB,Detail!$A:$A,$B475,Detail!$B:$B,"&lt;="&amp;6)</f>
        <v>0</v>
      </c>
      <c r="E475" s="24">
        <f>SUMIFS(Detail!BB:BB,Detail!$A:$A,$B475,Detail!$B:$B,"&lt;="&amp;9)</f>
        <v>89.958589668985582</v>
      </c>
      <c r="F475" s="24">
        <f>SUMIFS(Detail!BB:BB,Detail!$A:$A,$B475,Detail!$B:$B,"&lt;="&amp;12)</f>
        <v>313.65119829416312</v>
      </c>
      <c r="G475" s="33">
        <f t="shared" si="819"/>
        <v>313.65119829416312</v>
      </c>
      <c r="H475" s="24">
        <f>SUMIFS(Detail!BB:BB,Detail!$A:$A,$B475,Detail!$B:$B,"&lt;="&amp;15)</f>
        <v>666.75581202677392</v>
      </c>
      <c r="I475" s="24">
        <f>SUMIFS(Detail!BB:BB,Detail!$A:$A,$B475,Detail!$B:$B,"&lt;="&amp;18)</f>
        <v>1154.1107625672139</v>
      </c>
      <c r="J475" s="24">
        <f>SUMIFS(Detail!BB:BB,Detail!$A:$A,$B475,Detail!$B:$B,"&lt;="&amp;21)</f>
        <v>1734.1139083356445</v>
      </c>
      <c r="K475" s="24">
        <f>SUMIFS(Detail!BB:BB,Detail!$A:$A,$B475,Detail!$B:$B,"&lt;="&amp;24)</f>
        <v>2342.6937342185661</v>
      </c>
      <c r="L475" s="33">
        <f t="shared" si="820"/>
        <v>2342.6937342185661</v>
      </c>
      <c r="M475" s="24">
        <f>SUMIFS(Detail!BB:BB,Detail!$A:$A,$B475,Detail!$B:$B,"&lt;="&amp;27)</f>
        <v>2849.8330308002664</v>
      </c>
      <c r="N475" s="24">
        <f>SUMIFS(Detail!BB:BB,Detail!$A:$A,$B475,Detail!$B:$B,"&lt;="&amp;30)</f>
        <v>3433.1125103068835</v>
      </c>
      <c r="O475" s="24">
        <f>SUMIFS(Detail!BB:BB,Detail!$A:$A,$B475,Detail!$B:$B,"&lt;="&amp;33)</f>
        <v>4272.3296931014083</v>
      </c>
      <c r="P475" s="24">
        <f>SUMIFS(Detail!BB:BB,Detail!$A:$A,$B475,Detail!$B:$B,"&lt;="&amp;36)</f>
        <v>5294.7073201917246</v>
      </c>
      <c r="Q475" s="33">
        <f t="shared" si="821"/>
        <v>5294.7073201917246</v>
      </c>
      <c r="R475" s="24">
        <f>SUMIFS(Detail!BB:BB,Detail!$A:$A,$B475,Detail!$B:$B,"&lt;="&amp;39)</f>
        <v>6378.2149521042475</v>
      </c>
      <c r="S475" s="24">
        <f>SUMIFS(Detail!BB:BB,Detail!$A:$A,$B475,Detail!$B:$B,"&lt;="&amp;42)</f>
        <v>7265.9434519067227</v>
      </c>
      <c r="T475" s="24">
        <f>SUMIFS(Detail!BB:BB,Detail!$A:$A,$B475,Detail!$B:$B,"&lt;="&amp;45)</f>
        <v>8314.4249988553875</v>
      </c>
      <c r="U475" s="24">
        <f>SUMIFS(Detail!BB:BB,Detail!$A:$A,$B475,Detail!$B:$B,"&lt;="&amp;48)</f>
        <v>9883.6408090450605</v>
      </c>
      <c r="V475" s="33">
        <f t="shared" si="822"/>
        <v>9883.6408090450605</v>
      </c>
      <c r="W475" s="24">
        <f>SUMIFS(Detail!BB:BB,Detail!$A:$A,$B475,Detail!$B:$B,"&lt;="&amp;51)</f>
        <v>11827.886595664006</v>
      </c>
      <c r="X475" s="24">
        <f>SUMIFS(Detail!BB:BB,Detail!$A:$A,$B475,Detail!$B:$B,"&lt;="&amp;54)</f>
        <v>13902.673460714914</v>
      </c>
      <c r="Y475" s="24">
        <f>SUMIFS(Detail!BB:BB,Detail!$A:$A,$B475,Detail!$B:$B,"&lt;="&amp;57)</f>
        <v>15593.624300778029</v>
      </c>
      <c r="Z475" s="24">
        <f>SUMIFS(Detail!BB:BB,Detail!$A:$A,$B475,Detail!$B:$B,"&lt;="&amp;60)</f>
        <v>17613.19760815737</v>
      </c>
      <c r="AA475" s="33">
        <f t="shared" si="823"/>
        <v>17613.19760815737</v>
      </c>
      <c r="AB475" s="24">
        <f>SUMIFS(Detail!BB:BB,Detail!$A:$A,$B475,Detail!$B:$B,"&lt;="&amp;63)</f>
        <v>16634.822998973585</v>
      </c>
      <c r="AC475" s="24">
        <f>SUMIFS(Detail!BB:BB,Detail!$A:$A,$B475,Detail!$B:$B,"&lt;="&amp;66)</f>
        <v>15575.382595188683</v>
      </c>
      <c r="AD475" s="24">
        <f>SUMIFS(Detail!BB:BB,Detail!$A:$A,$B475,Detail!$B:$B,"&lt;="&amp;69)</f>
        <v>14501.017215434127</v>
      </c>
      <c r="AE475" s="24">
        <f>SUMIFS(Detail!BB:BB,Detail!$A:$A,$B475,Detail!$B:$B,"&lt;="&amp;72)</f>
        <v>13457.27190542009</v>
      </c>
      <c r="AF475" s="33">
        <f t="shared" si="824"/>
        <v>13457.27190542009</v>
      </c>
      <c r="AG475" s="24">
        <f>SUMIFS(Detail!BB:BB,Detail!$A:$A,$B475,Detail!$B:$B,"&lt;="&amp;75)</f>
        <v>12468.203426605591</v>
      </c>
      <c r="AH475" s="24">
        <f>SUMIFS(Detail!BB:BB,Detail!$A:$A,$B475,Detail!$B:$B,"&lt;="&amp;78)</f>
        <v>11544.442303318654</v>
      </c>
      <c r="AI475" s="24">
        <f>SUMIFS(Detail!BB:BB,Detail!$A:$A,$B475,Detail!$B:$B,"&lt;="&amp;81)</f>
        <v>10688.998912064204</v>
      </c>
      <c r="AJ475" s="24">
        <f>SUMIFS(Detail!BB:BB,Detail!$A:$A,$B475,Detail!$B:$B,"&lt;="&amp;84)</f>
        <v>9900.7402751438949</v>
      </c>
      <c r="AK475" s="33">
        <f t="shared" si="825"/>
        <v>9900.7402751438949</v>
      </c>
      <c r="AL475" s="24">
        <f>SUMIFS(Detail!BB:BB,Detail!$A:$A,$B475,Detail!$B:$B,"&lt;="&amp;87)</f>
        <v>9176.3913453942605</v>
      </c>
      <c r="AM475" s="24">
        <f>SUMIFS(Detail!BB:BB,Detail!$A:$A,$B475,Detail!$B:$B,"&lt;="&amp;90)</f>
        <v>8511.6749851547884</v>
      </c>
      <c r="AN475" s="24">
        <f>SUMIFS(Detail!BB:BB,Detail!$A:$A,$B475,Detail!$B:$B,"&lt;="&amp;93)</f>
        <v>7901.9560340255375</v>
      </c>
      <c r="AO475" s="24">
        <f>SUMIFS(Detail!BB:BB,Detail!$A:$A,$B475,Detail!$B:$B,"&lt;="&amp;96)</f>
        <v>7342.5996752880947</v>
      </c>
      <c r="AP475" s="33">
        <f t="shared" si="826"/>
        <v>7342.5996752880947</v>
      </c>
      <c r="AQ475" s="24">
        <f>SUMIFS(Detail!BB:BB,Detail!$A:$A,$B475,Detail!$B:$B,"&lt;="&amp;99)</f>
        <v>6829.1626312501212</v>
      </c>
      <c r="AR475" s="24">
        <f>SUMIFS(Detail!BB:BB,Detail!$A:$A,$B475,Detail!$B:$B,"&lt;="&amp;102)</f>
        <v>6357.4887378096028</v>
      </c>
      <c r="AS475" s="24">
        <f>SUMIFS(Detail!BB:BB,Detail!$A:$A,$B475,Detail!$B:$B,"&lt;="&amp;105)</f>
        <v>5923.7492737564025</v>
      </c>
      <c r="AT475" s="24">
        <f>SUMIFS(Detail!BB:BB,Detail!$A:$A,$B475,Detail!$B:$B,"&lt;="&amp;108)</f>
        <v>5524.4504093230753</v>
      </c>
      <c r="AU475" s="33">
        <f t="shared" si="827"/>
        <v>5524.4504093230753</v>
      </c>
      <c r="AV475" s="24">
        <f>SUMIFS(Detail!BB:BB,Detail!$A:$A,$B475,Detail!$B:$B,"&lt;="&amp;111)</f>
        <v>5156.4231033012038</v>
      </c>
      <c r="AW475" s="24">
        <f>SUMIFS(Detail!BB:BB,Detail!$A:$A,$B475,Detail!$B:$B,"&lt;="&amp;114)</f>
        <v>4816.8037860276199</v>
      </c>
      <c r="AX475" s="24">
        <f>SUMIFS(Detail!BB:BB,Detail!$A:$A,$B475,Detail!$B:$B,"&lt;="&amp;117)</f>
        <v>4503.0107875150279</v>
      </c>
      <c r="AY475" s="24">
        <f>SUMIFS(Detail!BB:BB,Detail!$A:$A,$B475,Detail!$B:$B,"&lt;="&amp;120)</f>
        <v>4212.7194290340121</v>
      </c>
      <c r="AZ475" s="33">
        <f t="shared" si="828"/>
        <v>4212.7194290340121</v>
      </c>
      <c r="BA475" s="24">
        <f>SUMIFS(Detail!BB:BB,Detail!$A:$A,$B475,Detail!$B:$B,"&lt;="&amp;123)</f>
        <v>3943.8374517279626</v>
      </c>
      <c r="BB475" s="24">
        <f>SUMIFS(Detail!BB:BB,Detail!$A:$A,$B475,Detail!$B:$B,"&lt;="&amp;126)</f>
        <v>3694.4816972392327</v>
      </c>
      <c r="BC475" s="24">
        <f>SUMIFS(Detail!BB:BB,Detail!$A:$A,$B475,Detail!$B:$B,"&lt;="&amp;129)</f>
        <v>3462.956495272414</v>
      </c>
      <c r="BD475" s="24">
        <f>SUMIFS(Detail!BB:BB,Detail!$A:$A,$B475,Detail!$B:$B,"&lt;="&amp;132)</f>
        <v>3247.7339371774542</v>
      </c>
      <c r="BE475" s="33">
        <f t="shared" si="829"/>
        <v>3247.7339371774542</v>
      </c>
      <c r="BF475" s="24">
        <f>SUMIFS(Detail!BB:BB,Detail!$A:$A,$B475,Detail!$B:$B,"&lt;="&amp;135)</f>
        <v>3047.4360527408171</v>
      </c>
      <c r="BG475" s="24">
        <f>SUMIFS(Detail!BB:BB,Detail!$A:$A,$B475,Detail!$B:$B,"&lt;="&amp;138)</f>
        <v>2860.8188159427154</v>
      </c>
      <c r="BH475" s="24">
        <f>SUMIFS(Detail!BB:BB,Detail!$A:$A,$B475,Detail!$B:$B,"&lt;="&amp;141)</f>
        <v>2686.7578573939063</v>
      </c>
      <c r="BI475" s="24">
        <f>SUMIFS(Detail!BB:BB,Detail!$A:$A,$B475,Detail!$B:$B,"&lt;="&amp;144)</f>
        <v>2524.2357395721119</v>
      </c>
      <c r="BJ475" s="33">
        <f t="shared" si="830"/>
        <v>2524.2357395721119</v>
      </c>
      <c r="BK475" s="24">
        <f>SUMIFS(Detail!BB:BB,Detail!$A:$A,$B475,Detail!$B:$B,"&lt;="&amp;147)</f>
        <v>2372.3306452243414</v>
      </c>
      <c r="BL475" s="24">
        <f>SUMIFS(Detail!BB:BB,Detail!$A:$A,$B475,Detail!$B:$B,"&lt;="&amp;150)</f>
        <v>2230.2063327346477</v>
      </c>
      <c r="BM475" s="24">
        <f>SUMIFS(Detail!BB:BB,Detail!$A:$A,$B475,Detail!$B:$B,"&lt;="&amp;153)</f>
        <v>2097.1032207314965</v>
      </c>
      <c r="BN475" s="24">
        <f>SUMIFS(Detail!BB:BB,Detail!$A:$A,$B475,Detail!$B:$B,"&lt;="&amp;156)</f>
        <v>1972.3304751542164</v>
      </c>
      <c r="BO475" s="33">
        <f t="shared" si="831"/>
        <v>1972.3304751542164</v>
      </c>
      <c r="BP475" s="24">
        <f>SUMIFS(Detail!BB:BB,Detail!$A:$A,$B475,Detail!$B:$B,"&lt;="&amp;159)</f>
        <v>1855.2589838536987</v>
      </c>
      <c r="BQ475" s="24">
        <f>SUMIFS(Detail!BB:BB,Detail!$A:$A,$B475,Detail!$B:$B,"&lt;="&amp;162)</f>
        <v>1745.3151156379645</v>
      </c>
      <c r="BR475" s="24">
        <f>SUMIFS(Detail!BB:BB,Detail!$A:$A,$B475,Detail!$B:$B,"&lt;="&amp;165)</f>
        <v>1641.9751719634296</v>
      </c>
      <c r="BS475" s="24">
        <f>SUMIFS(Detail!BB:BB,Detail!$A:$A,$B475,Detail!$B:$B,"&lt;="&amp;168)</f>
        <v>1544.7604499425324</v>
      </c>
      <c r="BT475" s="33">
        <f t="shared" si="832"/>
        <v>1544.7604499425324</v>
      </c>
      <c r="BU475" s="24">
        <f>SUMIFS(Detail!BB:BB,Detail!$A:$A,$B475,Detail!$B:$B,"&lt;="&amp;171)</f>
        <v>1453.2328448680637</v>
      </c>
      <c r="BV475" s="24">
        <f>SUMIFS(Detail!BB:BB,Detail!$A:$A,$B475,Detail!$B:$B,"&lt;="&amp;174)</f>
        <v>1366.9909290191063</v>
      </c>
      <c r="BW475" s="24">
        <f>SUMIFS(Detail!BB:BB,Detail!$A:$A,$B475,Detail!$B:$B,"&lt;="&amp;177)</f>
        <v>1285.6664511423369</v>
      </c>
      <c r="BX475" s="24">
        <f>SUMIFS(Detail!BB:BB,Detail!$A:$A,$B475,Detail!$B:$B,"&lt;="&amp;180)</f>
        <v>1208.9212077552183</v>
      </c>
      <c r="BY475" s="33">
        <f t="shared" si="833"/>
        <v>1208.9212077552183</v>
      </c>
      <c r="BZ475" s="24">
        <f>SUMIFS(Detail!BB:BB,Detail!$A:$A,$B475,Detail!$B:$B,"&lt;="&amp;183)</f>
        <v>1136.444243368187</v>
      </c>
      <c r="CA475" s="24">
        <f>SUMIFS(Detail!BB:BB,Detail!$A:$A,$B475,Detail!$B:$B,"&lt;="&amp;186)</f>
        <v>1067.9493419503597</v>
      </c>
      <c r="CB475" s="24">
        <f>SUMIFS(Detail!BB:BB,Detail!$A:$A,$B475,Detail!$B:$B,"&lt;="&amp;189)</f>
        <v>1003.1727765456526</v>
      </c>
      <c r="CC475" s="24">
        <f>SUMIFS(Detail!BB:BB,Detail!$A:$A,$B475,Detail!$B:$B,"&lt;="&amp;192)</f>
        <v>941.87128795730314</v>
      </c>
      <c r="CD475" s="33">
        <f t="shared" si="834"/>
        <v>941.87128795730314</v>
      </c>
      <c r="CE475" s="24">
        <f>SUMIFS(Detail!BB:BB,Detail!$A:$A,$B475,Detail!$B:$B,"&lt;="&amp;195)</f>
        <v>883.82026692716681</v>
      </c>
      <c r="CF475" s="24">
        <f>SUMIFS(Detail!BB:BB,Detail!$A:$A,$B475,Detail!$B:$B,"&lt;="&amp;198)</f>
        <v>828.81211730352516</v>
      </c>
      <c r="CG475" s="24">
        <f>SUMIFS(Detail!BB:BB,Detail!$A:$A,$B475,Detail!$B:$B,"&lt;="&amp;201)</f>
        <v>776.65478037287539</v>
      </c>
      <c r="CH475" s="24">
        <f>SUMIFS(Detail!BB:BB,Detail!$A:$A,$B475,Detail!$B:$B,"&lt;="&amp;204)</f>
        <v>727.17040287617419</v>
      </c>
      <c r="CI475" s="33">
        <f t="shared" si="835"/>
        <v>727.17040287617419</v>
      </c>
      <c r="CJ475" s="24">
        <f>SUMIFS(Detail!BB:BB,Detail!$A:$A,$B475,Detail!$B:$B,"&lt;="&amp;207)</f>
        <v>680.19413328168957</v>
      </c>
      <c r="CK475" s="24">
        <f>SUMIFS(Detail!BB:BB,Detail!$A:$A,$B475,Detail!$B:$B,"&lt;="&amp;210)</f>
        <v>635.57303268247415</v>
      </c>
      <c r="CL475" s="24">
        <f>SUMIFS(Detail!BB:BB,Detail!$A:$A,$B475,Detail!$B:$B,"&lt;="&amp;213)</f>
        <v>593.16508825975689</v>
      </c>
      <c r="CM475" s="24">
        <f>SUMIFS(Detail!BB:BB,Detail!$A:$A,$B475,Detail!$B:$B,"&lt;="&amp;216)</f>
        <v>552.83831863298838</v>
      </c>
      <c r="CN475" s="33">
        <f t="shared" si="836"/>
        <v>552.83831863298838</v>
      </c>
      <c r="CO475" s="24">
        <f>SUMIFS(Detail!BB:BB,Detail!$A:$A,$B475,Detail!$B:$B,"&lt;="&amp;219)</f>
        <v>514.46996162788491</v>
      </c>
      <c r="CP475" s="24">
        <f>SUMIFS(Detail!BB:BB,Detail!$A:$A,$B475,Detail!$B:$B,"&lt;="&amp;222)</f>
        <v>477.94573605715777</v>
      </c>
      <c r="CQ475" s="24">
        <f>SUMIFS(Detail!BB:BB,Detail!$A:$A,$B475,Detail!$B:$B,"&lt;="&amp;225)</f>
        <v>443.15917004378571</v>
      </c>
      <c r="CR475" s="24">
        <f>SUMIFS(Detail!BB:BB,Detail!$A:$A,$B475,Detail!$B:$B,"&lt;="&amp;228)</f>
        <v>410.01098923997415</v>
      </c>
      <c r="CS475" s="33">
        <f t="shared" si="837"/>
        <v>410.01098923997415</v>
      </c>
      <c r="CT475" s="24">
        <f>SUMIFS(Detail!BB:BB,Detail!$A:$A,$B475,Detail!$B:$B,"&lt;="&amp;231)</f>
        <v>378.40855902032126</v>
      </c>
      <c r="CU475" s="24">
        <f>SUMIFS(Detail!BB:BB,Detail!$A:$A,$B475,Detail!$B:$B,"&lt;="&amp;234)</f>
        <v>348.26537536804608</v>
      </c>
      <c r="CV475" s="24">
        <f>SUMIFS(Detail!BB:BB,Detail!$A:$A,$B475,Detail!$B:$B,"&lt;="&amp;237)</f>
        <v>319.50059973838142</v>
      </c>
      <c r="CW475" s="24">
        <f>SUMIFS(Detail!BB:BB,Detail!$A:$A,$B475,Detail!$B:$B,"&lt;="&amp;240)</f>
        <v>292.03863368313614</v>
      </c>
      <c r="CX475" s="33">
        <f t="shared" si="838"/>
        <v>292.03863368313614</v>
      </c>
      <c r="CY475" s="24">
        <f>SUMIFS(Detail!BB:BB,Detail!$A:$A,$B475,Detail!$B:$B,"&lt;="&amp;243)</f>
        <v>0</v>
      </c>
      <c r="CZ475" s="24">
        <f>SUMIFS(Detail!BB:BB,Detail!$A:$A,$B475,Detail!$B:$B,"&lt;="&amp;246)</f>
        <v>0</v>
      </c>
      <c r="DA475" s="24">
        <f>SUMIFS(Detail!BB:BB,Detail!$A:$A,$B475,Detail!$B:$B,"&lt;="&amp;249)</f>
        <v>0</v>
      </c>
      <c r="DB475" s="24">
        <f>SUMIFS(Detail!BB:BB,Detail!$A:$A,$B475,Detail!$B:$B,"&lt;="&amp;252)</f>
        <v>0</v>
      </c>
      <c r="DC475" s="33">
        <f t="shared" si="839"/>
        <v>0</v>
      </c>
      <c r="DD475" s="86">
        <f>SUMIFS(Detail!BB:BB,Detail!$A:$A,$B475,Detail!$B:$B,"&gt;60")</f>
        <v>-17613.19760815737</v>
      </c>
    </row>
    <row r="476" spans="1:108" x14ac:dyDescent="0.25">
      <c r="A476" t="s">
        <v>5735</v>
      </c>
      <c r="B476" s="32" t="s">
        <v>5124</v>
      </c>
      <c r="C476" s="24">
        <f>SUMIFS(Detail!BB:BB,Detail!$A:$A,$B476,Detail!$B:$B,"&lt;="&amp;3)</f>
        <v>0</v>
      </c>
      <c r="D476" s="24">
        <f>SUMIFS(Detail!BB:BB,Detail!$A:$A,$B476,Detail!$B:$B,"&lt;="&amp;6)</f>
        <v>0</v>
      </c>
      <c r="E476" s="24">
        <f>SUMIFS(Detail!BB:BB,Detail!$A:$A,$B476,Detail!$B:$B,"&lt;="&amp;9)</f>
        <v>23.749505415503478</v>
      </c>
      <c r="F476" s="24">
        <f>SUMIFS(Detail!BB:BB,Detail!$A:$A,$B476,Detail!$B:$B,"&lt;="&amp;12)</f>
        <v>55.299117241016077</v>
      </c>
      <c r="G476" s="33">
        <f t="shared" si="819"/>
        <v>55.299117241016077</v>
      </c>
      <c r="H476" s="24">
        <f>SUMIFS(Detail!BB:BB,Detail!$A:$A,$B476,Detail!$B:$B,"&lt;="&amp;15)</f>
        <v>66.057879868508678</v>
      </c>
      <c r="I476" s="24">
        <f>SUMIFS(Detail!BB:BB,Detail!$A:$A,$B476,Detail!$B:$B,"&lt;="&amp;18)</f>
        <v>74.582141967343091</v>
      </c>
      <c r="J476" s="24">
        <f>SUMIFS(Detail!BB:BB,Detail!$A:$A,$B476,Detail!$B:$B,"&lt;="&amp;21)</f>
        <v>89.436558920422726</v>
      </c>
      <c r="K476" s="24">
        <f>SUMIFS(Detail!BB:BB,Detail!$A:$A,$B476,Detail!$B:$B,"&lt;="&amp;24)</f>
        <v>97.776437615600457</v>
      </c>
      <c r="L476" s="33">
        <f t="shared" si="820"/>
        <v>97.776437615600457</v>
      </c>
      <c r="M476" s="24">
        <f>SUMIFS(Detail!BB:BB,Detail!$A:$A,$B476,Detail!$B:$B,"&lt;="&amp;27)</f>
        <v>123.69556197193776</v>
      </c>
      <c r="N476" s="24">
        <f>SUMIFS(Detail!BB:BB,Detail!$A:$A,$B476,Detail!$B:$B,"&lt;="&amp;30)</f>
        <v>136.11655783410083</v>
      </c>
      <c r="O476" s="24">
        <f>SUMIFS(Detail!BB:BB,Detail!$A:$A,$B476,Detail!$B:$B,"&lt;="&amp;33)</f>
        <v>150.4906271589291</v>
      </c>
      <c r="P476" s="24">
        <f>SUMIFS(Detail!BB:BB,Detail!$A:$A,$B476,Detail!$B:$B,"&lt;="&amp;36)</f>
        <v>179.33784626613169</v>
      </c>
      <c r="Q476" s="33">
        <f t="shared" si="821"/>
        <v>179.33784626613169</v>
      </c>
      <c r="R476" s="24">
        <f>SUMIFS(Detail!BB:BB,Detail!$A:$A,$B476,Detail!$B:$B,"&lt;="&amp;39)</f>
        <v>195.72261236809754</v>
      </c>
      <c r="S476" s="24">
        <f>SUMIFS(Detail!BB:BB,Detail!$A:$A,$B476,Detail!$B:$B,"&lt;="&amp;42)</f>
        <v>247.45520124622226</v>
      </c>
      <c r="T476" s="24">
        <f>SUMIFS(Detail!BB:BB,Detail!$A:$A,$B476,Detail!$B:$B,"&lt;="&amp;45)</f>
        <v>272.2579752523834</v>
      </c>
      <c r="U476" s="24">
        <f>SUMIFS(Detail!BB:BB,Detail!$A:$A,$B476,Detail!$B:$B,"&lt;="&amp;48)</f>
        <v>300.99112524468774</v>
      </c>
      <c r="V476" s="33">
        <f t="shared" si="822"/>
        <v>300.99112524468774</v>
      </c>
      <c r="W476" s="24">
        <f>SUMIFS(Detail!BB:BB,Detail!$A:$A,$B476,Detail!$B:$B,"&lt;="&amp;51)</f>
        <v>358.67969154090042</v>
      </c>
      <c r="X476" s="24">
        <f>SUMIFS(Detail!BB:BB,Detail!$A:$A,$B476,Detail!$B:$B,"&lt;="&amp;54)</f>
        <v>391.4468737783709</v>
      </c>
      <c r="Y476" s="24">
        <f>SUMIFS(Detail!BB:BB,Detail!$A:$A,$B476,Detail!$B:$B,"&lt;="&amp;57)</f>
        <v>494.91109330679046</v>
      </c>
      <c r="Z476" s="24">
        <f>SUMIFS(Detail!BB:BB,Detail!$A:$A,$B476,Detail!$B:$B,"&lt;="&amp;60)</f>
        <v>544.51624403979076</v>
      </c>
      <c r="AA476" s="33">
        <f t="shared" si="823"/>
        <v>544.51624403979076</v>
      </c>
      <c r="AB476" s="24">
        <f>SUMIFS(Detail!BB:BB,Detail!$A:$A,$B476,Detail!$B:$B,"&lt;="&amp;63)</f>
        <v>129.6489931095075</v>
      </c>
      <c r="AC476" s="24">
        <f>SUMIFS(Detail!BB:BB,Detail!$A:$A,$B476,Detail!$B:$B,"&lt;="&amp;66)</f>
        <v>38.132678311695599</v>
      </c>
      <c r="AD476" s="24">
        <f>SUMIFS(Detail!BB:BB,Detail!$A:$A,$B476,Detail!$B:$B,"&lt;="&amp;69)</f>
        <v>12.33995047933513</v>
      </c>
      <c r="AE476" s="24">
        <f>SUMIFS(Detail!BB:BB,Detail!$A:$A,$B476,Detail!$B:$B,"&lt;="&amp;72)</f>
        <v>4.2482706273722215</v>
      </c>
      <c r="AF476" s="33">
        <f t="shared" si="824"/>
        <v>4.2482706273722215</v>
      </c>
      <c r="AG476" s="24">
        <f>SUMIFS(Detail!BB:BB,Detail!$A:$A,$B476,Detail!$B:$B,"&lt;="&amp;75)</f>
        <v>1.5304529863669813</v>
      </c>
      <c r="AH476" s="24">
        <f>SUMIFS(Detail!BB:BB,Detail!$A:$A,$B476,Detail!$B:$B,"&lt;="&amp;78)</f>
        <v>0.57131826567183452</v>
      </c>
      <c r="AI476" s="24">
        <f>SUMIFS(Detail!BB:BB,Detail!$A:$A,$B476,Detail!$B:$B,"&lt;="&amp;81)</f>
        <v>0.21957115237637481</v>
      </c>
      <c r="AJ476" s="24">
        <f>SUMIFS(Detail!BB:BB,Detail!$A:$A,$B476,Detail!$B:$B,"&lt;="&amp;84)</f>
        <v>8.6481496462511132E-2</v>
      </c>
      <c r="AK476" s="33">
        <f t="shared" si="825"/>
        <v>8.6481496462511132E-2</v>
      </c>
      <c r="AL476" s="24">
        <f>SUMIFS(Detail!BB:BB,Detail!$A:$A,$B476,Detail!$B:$B,"&lt;="&amp;87)</f>
        <v>3.4789259943863726E-2</v>
      </c>
      <c r="AM476" s="24">
        <f>SUMIFS(Detail!BB:BB,Detail!$A:$A,$B476,Detail!$B:$B,"&lt;="&amp;90)</f>
        <v>1.4256200813179021E-2</v>
      </c>
      <c r="AN476" s="24">
        <f>SUMIFS(Detail!BB:BB,Detail!$A:$A,$B476,Detail!$B:$B,"&lt;="&amp;93)</f>
        <v>5.9387853725638706E-3</v>
      </c>
      <c r="AO476" s="24">
        <f>SUMIFS(Detail!BB:BB,Detail!$A:$A,$B476,Detail!$B:$B,"&lt;="&amp;96)</f>
        <v>2.5107062110691913E-3</v>
      </c>
      <c r="AP476" s="33">
        <f t="shared" si="826"/>
        <v>2.5107062110691913E-3</v>
      </c>
      <c r="AQ476" s="24">
        <f>SUMIFS(Detail!BB:BB,Detail!$A:$A,$B476,Detail!$B:$B,"&lt;="&amp;99)</f>
        <v>1.0757095524240867E-3</v>
      </c>
      <c r="AR476" s="24">
        <f>SUMIFS(Detail!BB:BB,Detail!$A:$A,$B476,Detail!$B:$B,"&lt;="&amp;102)</f>
        <v>4.6653976369270822E-4</v>
      </c>
      <c r="AS476" s="24">
        <f>SUMIFS(Detail!BB:BB,Detail!$A:$A,$B476,Detail!$B:$B,"&lt;="&amp;105)</f>
        <v>2.0461920848902082E-4</v>
      </c>
      <c r="AT476" s="24">
        <f>SUMIFS(Detail!BB:BB,Detail!$A:$A,$B476,Detail!$B:$B,"&lt;="&amp;108)</f>
        <v>9.0677218395285308E-5</v>
      </c>
      <c r="AU476" s="33">
        <f t="shared" si="827"/>
        <v>9.0677218395285308E-5</v>
      </c>
      <c r="AV476" s="24">
        <f>SUMIFS(Detail!BB:BB,Detail!$A:$A,$B476,Detail!$B:$B,"&lt;="&amp;111)</f>
        <v>4.057165642734617E-5</v>
      </c>
      <c r="AW476" s="24">
        <f>SUMIFS(Detail!BB:BB,Detail!$A:$A,$B476,Detail!$B:$B,"&lt;="&amp;114)</f>
        <v>1.8316340174351353E-5</v>
      </c>
      <c r="AX476" s="24">
        <f>SUMIFS(Detail!BB:BB,Detail!$A:$A,$B476,Detail!$B:$B,"&lt;="&amp;117)</f>
        <v>8.3386867117951624E-6</v>
      </c>
      <c r="AY476" s="24">
        <f>SUMIFS(Detail!BB:BB,Detail!$A:$A,$B476,Detail!$B:$B,"&lt;="&amp;120)</f>
        <v>3.8263015085249208E-6</v>
      </c>
      <c r="AZ476" s="33">
        <f t="shared" si="828"/>
        <v>3.8263015085249208E-6</v>
      </c>
      <c r="BA476" s="24">
        <f>SUMIFS(Detail!BB:BB,Detail!$A:$A,$B476,Detail!$B:$B,"&lt;="&amp;123)</f>
        <v>1.7688298612483777E-6</v>
      </c>
      <c r="BB476" s="24">
        <f>SUMIFS(Detail!BB:BB,Detail!$A:$A,$B476,Detail!$B:$B,"&lt;="&amp;126)</f>
        <v>8.2345559349050745E-7</v>
      </c>
      <c r="BC476" s="24">
        <f>SUMIFS(Detail!BB:BB,Detail!$A:$A,$B476,Detail!$B:$B,"&lt;="&amp;129)</f>
        <v>3.8590860640397295E-7</v>
      </c>
      <c r="BD476" s="24">
        <f>SUMIFS(Detail!BB:BB,Detail!$A:$A,$B476,Detail!$B:$B,"&lt;="&amp;132)</f>
        <v>1.8199898477178067E-7</v>
      </c>
      <c r="BE476" s="33">
        <f t="shared" si="829"/>
        <v>1.8199898477178067E-7</v>
      </c>
      <c r="BF476" s="24">
        <f>SUMIFS(Detail!BB:BB,Detail!$A:$A,$B476,Detail!$B:$B,"&lt;="&amp;135)</f>
        <v>8.6351064965128899E-8</v>
      </c>
      <c r="BG476" s="24">
        <f>SUMIFS(Detail!BB:BB,Detail!$A:$A,$B476,Detail!$B:$B,"&lt;="&amp;138)</f>
        <v>4.120647645322606E-8</v>
      </c>
      <c r="BH476" s="24">
        <f>SUMIFS(Detail!BB:BB,Detail!$A:$A,$B476,Detail!$B:$B,"&lt;="&amp;141)</f>
        <v>1.9770595827139914E-8</v>
      </c>
      <c r="BI476" s="24">
        <f>SUMIFS(Detail!BB:BB,Detail!$A:$A,$B476,Detail!$B:$B,"&lt;="&amp;144)</f>
        <v>9.5351424533873796E-9</v>
      </c>
      <c r="BJ476" s="33">
        <f t="shared" si="830"/>
        <v>9.5351424533873796E-9</v>
      </c>
      <c r="BK476" s="24">
        <f>SUMIFS(Detail!BB:BB,Detail!$A:$A,$B476,Detail!$B:$B,"&lt;="&amp;147)</f>
        <v>4.6229615691117942E-9</v>
      </c>
      <c r="BL476" s="24">
        <f>SUMIFS(Detail!BB:BB,Detail!$A:$A,$B476,Detail!$B:$B,"&lt;="&amp;150)</f>
        <v>2.2528183762915432E-9</v>
      </c>
      <c r="BM476" s="24">
        <f>SUMIFS(Detail!BB:BB,Detail!$A:$A,$B476,Detail!$B:$B,"&lt;="&amp;153)</f>
        <v>1.102307578548789E-9</v>
      </c>
      <c r="BN476" s="24">
        <f>SUMIFS(Detail!BB:BB,Detail!$A:$A,$B476,Detail!$B:$B,"&lt;="&amp;156)</f>
        <v>5.4205884225666523E-10</v>
      </c>
      <c r="BO476" s="33">
        <f t="shared" si="831"/>
        <v>5.4205884225666523E-10</v>
      </c>
      <c r="BP476" s="24">
        <f>SUMIFS(Detail!BB:BB,Detail!$A:$A,$B476,Detail!$B:$B,"&lt;="&amp;159)</f>
        <v>2.6830093702301383E-10</v>
      </c>
      <c r="BQ476" s="24">
        <f>SUMIFS(Detail!BB:BB,Detail!$A:$A,$B476,Detail!$B:$B,"&lt;="&amp;162)</f>
        <v>1.3278622645884752E-10</v>
      </c>
      <c r="BR476" s="24">
        <f>SUMIFS(Detail!BB:BB,Detail!$A:$A,$B476,Detail!$B:$B,"&lt;="&amp;165)</f>
        <v>6.730260793119669E-11</v>
      </c>
      <c r="BS476" s="24">
        <f>SUMIFS(Detail!BB:BB,Detail!$A:$A,$B476,Detail!$B:$B,"&lt;="&amp;168)</f>
        <v>3.3651303965598345E-11</v>
      </c>
      <c r="BT476" s="33">
        <f t="shared" si="832"/>
        <v>3.3651303965598345E-11</v>
      </c>
      <c r="BU476" s="24">
        <f>SUMIFS(Detail!BB:BB,Detail!$A:$A,$B476,Detail!$B:$B,"&lt;="&amp;171)</f>
        <v>1.6370904631912708E-11</v>
      </c>
      <c r="BV476" s="24">
        <f>SUMIFS(Detail!BB:BB,Detail!$A:$A,$B476,Detail!$B:$B,"&lt;="&amp;174)</f>
        <v>7.2759576141834259E-12</v>
      </c>
      <c r="BW476" s="24">
        <f>SUMIFS(Detail!BB:BB,Detail!$A:$A,$B476,Detail!$B:$B,"&lt;="&amp;177)</f>
        <v>3.637978807091713E-12</v>
      </c>
      <c r="BX476" s="24">
        <f>SUMIFS(Detail!BB:BB,Detail!$A:$A,$B476,Detail!$B:$B,"&lt;="&amp;180)</f>
        <v>1.8189894035458565E-12</v>
      </c>
      <c r="BY476" s="33">
        <f t="shared" si="833"/>
        <v>1.8189894035458565E-12</v>
      </c>
      <c r="BZ476" s="24">
        <f>SUMIFS(Detail!BB:BB,Detail!$A:$A,$B476,Detail!$B:$B,"&lt;="&amp;183)</f>
        <v>1.8189894035458565E-12</v>
      </c>
      <c r="CA476" s="24">
        <f>SUMIFS(Detail!BB:BB,Detail!$A:$A,$B476,Detail!$B:$B,"&lt;="&amp;186)</f>
        <v>0</v>
      </c>
      <c r="CB476" s="24">
        <f>SUMIFS(Detail!BB:BB,Detail!$A:$A,$B476,Detail!$B:$B,"&lt;="&amp;189)</f>
        <v>0</v>
      </c>
      <c r="CC476" s="24">
        <f>SUMIFS(Detail!BB:BB,Detail!$A:$A,$B476,Detail!$B:$B,"&lt;="&amp;192)</f>
        <v>0</v>
      </c>
      <c r="CD476" s="33">
        <f t="shared" si="834"/>
        <v>0</v>
      </c>
      <c r="CE476" s="24">
        <f>SUMIFS(Detail!BB:BB,Detail!$A:$A,$B476,Detail!$B:$B,"&lt;="&amp;195)</f>
        <v>0</v>
      </c>
      <c r="CF476" s="24">
        <f>SUMIFS(Detail!BB:BB,Detail!$A:$A,$B476,Detail!$B:$B,"&lt;="&amp;198)</f>
        <v>0</v>
      </c>
      <c r="CG476" s="24">
        <f>SUMIFS(Detail!BB:BB,Detail!$A:$A,$B476,Detail!$B:$B,"&lt;="&amp;201)</f>
        <v>0</v>
      </c>
      <c r="CH476" s="24">
        <f>SUMIFS(Detail!BB:BB,Detail!$A:$A,$B476,Detail!$B:$B,"&lt;="&amp;204)</f>
        <v>0</v>
      </c>
      <c r="CI476" s="33">
        <f t="shared" si="835"/>
        <v>0</v>
      </c>
      <c r="CJ476" s="24">
        <f>SUMIFS(Detail!BB:BB,Detail!$A:$A,$B476,Detail!$B:$B,"&lt;="&amp;207)</f>
        <v>0</v>
      </c>
      <c r="CK476" s="24">
        <f>SUMIFS(Detail!BB:BB,Detail!$A:$A,$B476,Detail!$B:$B,"&lt;="&amp;210)</f>
        <v>0</v>
      </c>
      <c r="CL476" s="24">
        <f>SUMIFS(Detail!BB:BB,Detail!$A:$A,$B476,Detail!$B:$B,"&lt;="&amp;213)</f>
        <v>0</v>
      </c>
      <c r="CM476" s="24">
        <f>SUMIFS(Detail!BB:BB,Detail!$A:$A,$B476,Detail!$B:$B,"&lt;="&amp;216)</f>
        <v>0</v>
      </c>
      <c r="CN476" s="33">
        <f t="shared" si="836"/>
        <v>0</v>
      </c>
      <c r="CO476" s="24">
        <f>SUMIFS(Detail!BB:BB,Detail!$A:$A,$B476,Detail!$B:$B,"&lt;="&amp;219)</f>
        <v>0</v>
      </c>
      <c r="CP476" s="24">
        <f>SUMIFS(Detail!BB:BB,Detail!$A:$A,$B476,Detail!$B:$B,"&lt;="&amp;222)</f>
        <v>0</v>
      </c>
      <c r="CQ476" s="24">
        <f>SUMIFS(Detail!BB:BB,Detail!$A:$A,$B476,Detail!$B:$B,"&lt;="&amp;225)</f>
        <v>0</v>
      </c>
      <c r="CR476" s="24">
        <f>SUMIFS(Detail!BB:BB,Detail!$A:$A,$B476,Detail!$B:$B,"&lt;="&amp;228)</f>
        <v>0</v>
      </c>
      <c r="CS476" s="33">
        <f t="shared" si="837"/>
        <v>0</v>
      </c>
      <c r="CT476" s="24">
        <f>SUMIFS(Detail!BB:BB,Detail!$A:$A,$B476,Detail!$B:$B,"&lt;="&amp;231)</f>
        <v>0</v>
      </c>
      <c r="CU476" s="24">
        <f>SUMIFS(Detail!BB:BB,Detail!$A:$A,$B476,Detail!$B:$B,"&lt;="&amp;234)</f>
        <v>0</v>
      </c>
      <c r="CV476" s="24">
        <f>SUMIFS(Detail!BB:BB,Detail!$A:$A,$B476,Detail!$B:$B,"&lt;="&amp;237)</f>
        <v>0</v>
      </c>
      <c r="CW476" s="24">
        <f>SUMIFS(Detail!BB:BB,Detail!$A:$A,$B476,Detail!$B:$B,"&lt;="&amp;240)</f>
        <v>0</v>
      </c>
      <c r="CX476" s="33">
        <f t="shared" si="838"/>
        <v>0</v>
      </c>
      <c r="CY476" s="24">
        <f>SUMIFS(Detail!BB:BB,Detail!$A:$A,$B476,Detail!$B:$B,"&lt;="&amp;243)</f>
        <v>0</v>
      </c>
      <c r="CZ476" s="24">
        <f>SUMIFS(Detail!BB:BB,Detail!$A:$A,$B476,Detail!$B:$B,"&lt;="&amp;246)</f>
        <v>0</v>
      </c>
      <c r="DA476" s="24">
        <f>SUMIFS(Detail!BB:BB,Detail!$A:$A,$B476,Detail!$B:$B,"&lt;="&amp;249)</f>
        <v>0</v>
      </c>
      <c r="DB476" s="24">
        <f>SUMIFS(Detail!BB:BB,Detail!$A:$A,$B476,Detail!$B:$B,"&lt;="&amp;252)</f>
        <v>0</v>
      </c>
      <c r="DC476" s="33">
        <f t="shared" si="839"/>
        <v>0</v>
      </c>
      <c r="DD476" s="86">
        <f>SUMIFS(Detail!BB:BB,Detail!$A:$A,$B476,Detail!$B:$B,"&gt;60")</f>
        <v>-544.51624403979076</v>
      </c>
    </row>
    <row r="477" spans="1:108" x14ac:dyDescent="0.25">
      <c r="A477" t="s">
        <v>5736</v>
      </c>
      <c r="B477" s="32" t="s">
        <v>5125</v>
      </c>
      <c r="C477" s="24">
        <f>SUMIFS(Detail!BB:BB,Detail!$A:$A,$B477,Detail!$B:$B,"&lt;="&amp;3)</f>
        <v>0</v>
      </c>
      <c r="D477" s="24">
        <f>SUMIFS(Detail!BB:BB,Detail!$A:$A,$B477,Detail!$B:$B,"&lt;="&amp;6)</f>
        <v>0</v>
      </c>
      <c r="E477" s="24">
        <f>SUMIFS(Detail!BB:BB,Detail!$A:$A,$B477,Detail!$B:$B,"&lt;="&amp;9)</f>
        <v>0.21110671480447532</v>
      </c>
      <c r="F477" s="24">
        <f>SUMIFS(Detail!BB:BB,Detail!$A:$A,$B477,Detail!$B:$B,"&lt;="&amp;12)</f>
        <v>0.38599435140679395</v>
      </c>
      <c r="G477" s="33">
        <f t="shared" si="819"/>
        <v>0.38599435140679395</v>
      </c>
      <c r="H477" s="24">
        <f>SUMIFS(Detail!BB:BB,Detail!$A:$A,$B477,Detail!$B:$B,"&lt;="&amp;15)</f>
        <v>12.251344460201384</v>
      </c>
      <c r="I477" s="24">
        <f>SUMIFS(Detail!BB:BB,Detail!$A:$A,$B477,Detail!$B:$B,"&lt;="&amp;18)</f>
        <v>26.280049619303952</v>
      </c>
      <c r="J477" s="24">
        <f>SUMIFS(Detail!BB:BB,Detail!$A:$A,$B477,Detail!$B:$B,"&lt;="&amp;21)</f>
        <v>32.844242846077776</v>
      </c>
      <c r="K477" s="24">
        <f>SUMIFS(Detail!BB:BB,Detail!$A:$A,$B477,Detail!$B:$B,"&lt;="&amp;24)</f>
        <v>34.958163570798234</v>
      </c>
      <c r="L477" s="33">
        <f t="shared" si="820"/>
        <v>34.958163570798234</v>
      </c>
      <c r="M477" s="24">
        <f>SUMIFS(Detail!BB:BB,Detail!$A:$A,$B477,Detail!$B:$B,"&lt;="&amp;27)</f>
        <v>41.490680544104009</v>
      </c>
      <c r="N477" s="24">
        <f>SUMIFS(Detail!BB:BB,Detail!$A:$A,$B477,Detail!$B:$B,"&lt;="&amp;30)</f>
        <v>48.701252992785783</v>
      </c>
      <c r="O477" s="24">
        <f>SUMIFS(Detail!BB:BB,Detail!$A:$A,$B477,Detail!$B:$B,"&lt;="&amp;33)</f>
        <v>52.15707926879827</v>
      </c>
      <c r="P477" s="24">
        <f>SUMIFS(Detail!BB:BB,Detail!$A:$A,$B477,Detail!$B:$B,"&lt;="&amp;36)</f>
        <v>53.326231387289681</v>
      </c>
      <c r="Q477" s="33">
        <f t="shared" si="821"/>
        <v>53.326231387289681</v>
      </c>
      <c r="R477" s="24">
        <f>SUMIFS(Detail!BB:BB,Detail!$A:$A,$B477,Detail!$B:$B,"&lt;="&amp;39)</f>
        <v>62.534462002582245</v>
      </c>
      <c r="S477" s="24">
        <f>SUMIFS(Detail!BB:BB,Detail!$A:$A,$B477,Detail!$B:$B,"&lt;="&amp;42)</f>
        <v>73.157693065223953</v>
      </c>
      <c r="T477" s="24">
        <f>SUMIFS(Detail!BB:BB,Detail!$A:$A,$B477,Detail!$B:$B,"&lt;="&amp;45)</f>
        <v>78.274677542890686</v>
      </c>
      <c r="U477" s="24">
        <f>SUMIFS(Detail!BB:BB,Detail!$A:$A,$B477,Detail!$B:$B,"&lt;="&amp;48)</f>
        <v>80.004231839844124</v>
      </c>
      <c r="V477" s="33">
        <f t="shared" si="822"/>
        <v>80.004231839844124</v>
      </c>
      <c r="W477" s="24">
        <f>SUMIFS(Detail!BB:BB,Detail!$A:$A,$B477,Detail!$B:$B,"&lt;="&amp;51)</f>
        <v>93.807516750181776</v>
      </c>
      <c r="X477" s="24">
        <f>SUMIFS(Detail!BB:BB,Detail!$A:$A,$B477,Detail!$B:$B,"&lt;="&amp;54)</f>
        <v>109.73886972577884</v>
      </c>
      <c r="Y477" s="24">
        <f>SUMIFS(Detail!BB:BB,Detail!$A:$A,$B477,Detail!$B:$B,"&lt;="&amp;57)</f>
        <v>117.41296688933562</v>
      </c>
      <c r="Z477" s="24">
        <f>SUMIFS(Detail!BB:BB,Detail!$A:$A,$B477,Detail!$B:$B,"&lt;="&amp;60)</f>
        <v>120.00674223770147</v>
      </c>
      <c r="AA477" s="33">
        <f t="shared" si="823"/>
        <v>120.00674223770147</v>
      </c>
      <c r="AB477" s="24">
        <f>SUMIFS(Detail!BB:BB,Detail!$A:$A,$B477,Detail!$B:$B,"&lt;="&amp;63)</f>
        <v>28.736548710054876</v>
      </c>
      <c r="AC477" s="24">
        <f>SUMIFS(Detail!BB:BB,Detail!$A:$A,$B477,Detail!$B:$B,"&lt;="&amp;66)</f>
        <v>8.4853587837606028</v>
      </c>
      <c r="AD477" s="24">
        <f>SUMIFS(Detail!BB:BB,Detail!$A:$A,$B477,Detail!$B:$B,"&lt;="&amp;69)</f>
        <v>2.7542626543620372</v>
      </c>
      <c r="AE477" s="24">
        <f>SUMIFS(Detail!BB:BB,Detail!$A:$A,$B477,Detail!$B:$B,"&lt;="&amp;72)</f>
        <v>0.95057130559075631</v>
      </c>
      <c r="AF477" s="33">
        <f t="shared" si="824"/>
        <v>0.95057130559075631</v>
      </c>
      <c r="AG477" s="24">
        <f>SUMIFS(Detail!BB:BB,Detail!$A:$A,$B477,Detail!$B:$B,"&lt;="&amp;75)</f>
        <v>0.34317087391036694</v>
      </c>
      <c r="AH477" s="24">
        <f>SUMIFS(Detail!BB:BB,Detail!$A:$A,$B477,Detail!$B:$B,"&lt;="&amp;78)</f>
        <v>0.12834170120777344</v>
      </c>
      <c r="AI477" s="24">
        <f>SUMIFS(Detail!BB:BB,Detail!$A:$A,$B477,Detail!$B:$B,"&lt;="&amp;81)</f>
        <v>4.9405306356220535E-2</v>
      </c>
      <c r="AJ477" s="24">
        <f>SUMIFS(Detail!BB:BB,Detail!$A:$A,$B477,Detail!$B:$B,"&lt;="&amp;84)</f>
        <v>1.9487607665951145E-2</v>
      </c>
      <c r="AK477" s="33">
        <f t="shared" si="825"/>
        <v>1.9487607665951145E-2</v>
      </c>
      <c r="AL477" s="24">
        <f>SUMIFS(Detail!BB:BB,Detail!$A:$A,$B477,Detail!$B:$B,"&lt;="&amp;87)</f>
        <v>7.8498152606698568E-3</v>
      </c>
      <c r="AM477" s="24">
        <f>SUMIFS(Detail!BB:BB,Detail!$A:$A,$B477,Detail!$B:$B,"&lt;="&amp;90)</f>
        <v>3.2206893158672756E-3</v>
      </c>
      <c r="AN477" s="24">
        <f>SUMIFS(Detail!BB:BB,Detail!$A:$A,$B477,Detail!$B:$B,"&lt;="&amp;93)</f>
        <v>1.3431758834485663E-3</v>
      </c>
      <c r="AO477" s="24">
        <f>SUMIFS(Detail!BB:BB,Detail!$A:$A,$B477,Detail!$B:$B,"&lt;="&amp;96)</f>
        <v>5.6844273512979271E-4</v>
      </c>
      <c r="AP477" s="33">
        <f t="shared" si="826"/>
        <v>5.6844273512979271E-4</v>
      </c>
      <c r="AQ477" s="24">
        <f>SUMIFS(Detail!BB:BB,Detail!$A:$A,$B477,Detail!$B:$B,"&lt;="&amp;99)</f>
        <v>2.4378750322284759E-4</v>
      </c>
      <c r="AR477" s="24">
        <f>SUMIFS(Detail!BB:BB,Detail!$A:$A,$B477,Detail!$B:$B,"&lt;="&amp;102)</f>
        <v>1.0582894924482389E-4</v>
      </c>
      <c r="AS477" s="24">
        <f>SUMIFS(Detail!BB:BB,Detail!$A:$A,$B477,Detail!$B:$B,"&lt;="&amp;105)</f>
        <v>4.6455649226118112E-5</v>
      </c>
      <c r="AT477" s="24">
        <f>SUMIFS(Detail!BB:BB,Detail!$A:$A,$B477,Detail!$B:$B,"&lt;="&amp;108)</f>
        <v>2.0603742996172514E-5</v>
      </c>
      <c r="AU477" s="33">
        <f t="shared" si="827"/>
        <v>2.0603742996172514E-5</v>
      </c>
      <c r="AV477" s="24">
        <f>SUMIFS(Detail!BB:BB,Detail!$A:$A,$B477,Detail!$B:$B,"&lt;="&amp;111)</f>
        <v>9.2258869699435309E-6</v>
      </c>
      <c r="AW477" s="24">
        <f>SUMIFS(Detail!BB:BB,Detail!$A:$A,$B477,Detail!$B:$B,"&lt;="&amp;114)</f>
        <v>4.1681660150061361E-6</v>
      </c>
      <c r="AX477" s="24">
        <f>SUMIFS(Detail!BB:BB,Detail!$A:$A,$B477,Detail!$B:$B,"&lt;="&amp;117)</f>
        <v>1.8989348973263986E-6</v>
      </c>
      <c r="AY477" s="24">
        <f>SUMIFS(Detail!BB:BB,Detail!$A:$A,$B477,Detail!$B:$B,"&lt;="&amp;120)</f>
        <v>8.7193484432646073E-7</v>
      </c>
      <c r="AZ477" s="33">
        <f t="shared" si="828"/>
        <v>8.7193484432646073E-7</v>
      </c>
      <c r="BA477" s="24">
        <f>SUMIFS(Detail!BB:BB,Detail!$A:$A,$B477,Detail!$B:$B,"&lt;="&amp;123)</f>
        <v>4.0333952711080201E-7</v>
      </c>
      <c r="BB477" s="24">
        <f>SUMIFS(Detail!BB:BB,Detail!$A:$A,$B477,Detail!$B:$B,"&lt;="&amp;126)</f>
        <v>1.8788568922900595E-7</v>
      </c>
      <c r="BC477" s="24">
        <f>SUMIFS(Detail!BB:BB,Detail!$A:$A,$B477,Detail!$B:$B,"&lt;="&amp;129)</f>
        <v>8.8103888629120775E-8</v>
      </c>
      <c r="BD477" s="24">
        <f>SUMIFS(Detail!BB:BB,Detail!$A:$A,$B477,Detail!$B:$B,"&lt;="&amp;132)</f>
        <v>4.1574594433768652E-8</v>
      </c>
      <c r="BE477" s="33">
        <f t="shared" si="829"/>
        <v>4.1574594433768652E-8</v>
      </c>
      <c r="BF477" s="24">
        <f>SUMIFS(Detail!BB:BB,Detail!$A:$A,$B477,Detail!$B:$B,"&lt;="&amp;135)</f>
        <v>1.9736489775823429E-8</v>
      </c>
      <c r="BG477" s="24">
        <f>SUMIFS(Detail!BB:BB,Detail!$A:$A,$B477,Detail!$B:$B,"&lt;="&amp;138)</f>
        <v>9.4225924840429798E-9</v>
      </c>
      <c r="BH477" s="24">
        <f>SUMIFS(Detail!BB:BB,Detail!$A:$A,$B477,Detail!$B:$B,"&lt;="&amp;141)</f>
        <v>4.5233718992676586E-9</v>
      </c>
      <c r="BI477" s="24">
        <f>SUMIFS(Detail!BB:BB,Detail!$A:$A,$B477,Detail!$B:$B,"&lt;="&amp;144)</f>
        <v>2.1827872842550278E-9</v>
      </c>
      <c r="BJ477" s="33">
        <f t="shared" si="830"/>
        <v>2.1827872842550278E-9</v>
      </c>
      <c r="BK477" s="24">
        <f>SUMIFS(Detail!BB:BB,Detail!$A:$A,$B477,Detail!$B:$B,"&lt;="&amp;147)</f>
        <v>1.0588792065391317E-9</v>
      </c>
      <c r="BL477" s="24">
        <f>SUMIFS(Detail!BB:BB,Detail!$A:$A,$B477,Detail!$B:$B,"&lt;="&amp;150)</f>
        <v>5.1545612222980708E-10</v>
      </c>
      <c r="BM477" s="24">
        <f>SUMIFS(Detail!BB:BB,Detail!$A:$A,$B477,Detail!$B:$B,"&lt;="&amp;153)</f>
        <v>2.5329427444376051E-10</v>
      </c>
      <c r="BN477" s="24">
        <f>SUMIFS(Detail!BB:BB,Detail!$A:$A,$B477,Detail!$B:$B,"&lt;="&amp;156)</f>
        <v>1.248281478183344E-10</v>
      </c>
      <c r="BO477" s="33">
        <f t="shared" si="831"/>
        <v>1.248281478183344E-10</v>
      </c>
      <c r="BP477" s="24">
        <f>SUMIFS(Detail!BB:BB,Detail!$A:$A,$B477,Detail!$B:$B,"&lt;="&amp;159)</f>
        <v>6.184563972055912E-11</v>
      </c>
      <c r="BQ477" s="24">
        <f>SUMIFS(Detail!BB:BB,Detail!$A:$A,$B477,Detail!$B:$B,"&lt;="&amp;162)</f>
        <v>3.0468072509393096E-11</v>
      </c>
      <c r="BR477" s="24">
        <f>SUMIFS(Detail!BB:BB,Detail!$A:$A,$B477,Detail!$B:$B,"&lt;="&amp;165)</f>
        <v>1.4779288903810084E-11</v>
      </c>
      <c r="BS477" s="24">
        <f>SUMIFS(Detail!BB:BB,Detail!$A:$A,$B477,Detail!$B:$B,"&lt;="&amp;168)</f>
        <v>7.503331289626658E-12</v>
      </c>
      <c r="BT477" s="33">
        <f t="shared" si="832"/>
        <v>7.503331289626658E-12</v>
      </c>
      <c r="BU477" s="24">
        <f>SUMIFS(Detail!BB:BB,Detail!$A:$A,$B477,Detail!$B:$B,"&lt;="&amp;171)</f>
        <v>4.0927261579781771E-12</v>
      </c>
      <c r="BV477" s="24">
        <f>SUMIFS(Detail!BB:BB,Detail!$A:$A,$B477,Detail!$B:$B,"&lt;="&amp;174)</f>
        <v>1.5916157281026244E-12</v>
      </c>
      <c r="BW477" s="24">
        <f>SUMIFS(Detail!BB:BB,Detail!$A:$A,$B477,Detail!$B:$B,"&lt;="&amp;177)</f>
        <v>9.0949470177292824E-13</v>
      </c>
      <c r="BX477" s="24">
        <f>SUMIFS(Detail!BB:BB,Detail!$A:$A,$B477,Detail!$B:$B,"&lt;="&amp;180)</f>
        <v>2.2737367544323206E-13</v>
      </c>
      <c r="BY477" s="33">
        <f t="shared" si="833"/>
        <v>2.2737367544323206E-13</v>
      </c>
      <c r="BZ477" s="24">
        <f>SUMIFS(Detail!BB:BB,Detail!$A:$A,$B477,Detail!$B:$B,"&lt;="&amp;183)</f>
        <v>0</v>
      </c>
      <c r="CA477" s="24">
        <f>SUMIFS(Detail!BB:BB,Detail!$A:$A,$B477,Detail!$B:$B,"&lt;="&amp;186)</f>
        <v>0</v>
      </c>
      <c r="CB477" s="24">
        <f>SUMIFS(Detail!BB:BB,Detail!$A:$A,$B477,Detail!$B:$B,"&lt;="&amp;189)</f>
        <v>0</v>
      </c>
      <c r="CC477" s="24">
        <f>SUMIFS(Detail!BB:BB,Detail!$A:$A,$B477,Detail!$B:$B,"&lt;="&amp;192)</f>
        <v>0</v>
      </c>
      <c r="CD477" s="33">
        <f t="shared" si="834"/>
        <v>0</v>
      </c>
      <c r="CE477" s="24">
        <f>SUMIFS(Detail!BB:BB,Detail!$A:$A,$B477,Detail!$B:$B,"&lt;="&amp;195)</f>
        <v>0</v>
      </c>
      <c r="CF477" s="24">
        <f>SUMIFS(Detail!BB:BB,Detail!$A:$A,$B477,Detail!$B:$B,"&lt;="&amp;198)</f>
        <v>0</v>
      </c>
      <c r="CG477" s="24">
        <f>SUMIFS(Detail!BB:BB,Detail!$A:$A,$B477,Detail!$B:$B,"&lt;="&amp;201)</f>
        <v>0</v>
      </c>
      <c r="CH477" s="24">
        <f>SUMIFS(Detail!BB:BB,Detail!$A:$A,$B477,Detail!$B:$B,"&lt;="&amp;204)</f>
        <v>0</v>
      </c>
      <c r="CI477" s="33">
        <f t="shared" si="835"/>
        <v>0</v>
      </c>
      <c r="CJ477" s="24">
        <f>SUMIFS(Detail!BB:BB,Detail!$A:$A,$B477,Detail!$B:$B,"&lt;="&amp;207)</f>
        <v>0</v>
      </c>
      <c r="CK477" s="24">
        <f>SUMIFS(Detail!BB:BB,Detail!$A:$A,$B477,Detail!$B:$B,"&lt;="&amp;210)</f>
        <v>0</v>
      </c>
      <c r="CL477" s="24">
        <f>SUMIFS(Detail!BB:BB,Detail!$A:$A,$B477,Detail!$B:$B,"&lt;="&amp;213)</f>
        <v>0</v>
      </c>
      <c r="CM477" s="24">
        <f>SUMIFS(Detail!BB:BB,Detail!$A:$A,$B477,Detail!$B:$B,"&lt;="&amp;216)</f>
        <v>0</v>
      </c>
      <c r="CN477" s="33">
        <f t="shared" si="836"/>
        <v>0</v>
      </c>
      <c r="CO477" s="24">
        <f>SUMIFS(Detail!BB:BB,Detail!$A:$A,$B477,Detail!$B:$B,"&lt;="&amp;219)</f>
        <v>0</v>
      </c>
      <c r="CP477" s="24">
        <f>SUMIFS(Detail!BB:BB,Detail!$A:$A,$B477,Detail!$B:$B,"&lt;="&amp;222)</f>
        <v>0</v>
      </c>
      <c r="CQ477" s="24">
        <f>SUMIFS(Detail!BB:BB,Detail!$A:$A,$B477,Detail!$B:$B,"&lt;="&amp;225)</f>
        <v>0</v>
      </c>
      <c r="CR477" s="24">
        <f>SUMIFS(Detail!BB:BB,Detail!$A:$A,$B477,Detail!$B:$B,"&lt;="&amp;228)</f>
        <v>0</v>
      </c>
      <c r="CS477" s="33">
        <f t="shared" si="837"/>
        <v>0</v>
      </c>
      <c r="CT477" s="24">
        <f>SUMIFS(Detail!BB:BB,Detail!$A:$A,$B477,Detail!$B:$B,"&lt;="&amp;231)</f>
        <v>0</v>
      </c>
      <c r="CU477" s="24">
        <f>SUMIFS(Detail!BB:BB,Detail!$A:$A,$B477,Detail!$B:$B,"&lt;="&amp;234)</f>
        <v>0</v>
      </c>
      <c r="CV477" s="24">
        <f>SUMIFS(Detail!BB:BB,Detail!$A:$A,$B477,Detail!$B:$B,"&lt;="&amp;237)</f>
        <v>0</v>
      </c>
      <c r="CW477" s="24">
        <f>SUMIFS(Detail!BB:BB,Detail!$A:$A,$B477,Detail!$B:$B,"&lt;="&amp;240)</f>
        <v>0</v>
      </c>
      <c r="CX477" s="33">
        <f t="shared" si="838"/>
        <v>0</v>
      </c>
      <c r="CY477" s="24">
        <f>SUMIFS(Detail!BB:BB,Detail!$A:$A,$B477,Detail!$B:$B,"&lt;="&amp;243)</f>
        <v>0</v>
      </c>
      <c r="CZ477" s="24">
        <f>SUMIFS(Detail!BB:BB,Detail!$A:$A,$B477,Detail!$B:$B,"&lt;="&amp;246)</f>
        <v>0</v>
      </c>
      <c r="DA477" s="24">
        <f>SUMIFS(Detail!BB:BB,Detail!$A:$A,$B477,Detail!$B:$B,"&lt;="&amp;249)</f>
        <v>0</v>
      </c>
      <c r="DB477" s="24">
        <f>SUMIFS(Detail!BB:BB,Detail!$A:$A,$B477,Detail!$B:$B,"&lt;="&amp;252)</f>
        <v>0</v>
      </c>
      <c r="DC477" s="33">
        <f t="shared" si="839"/>
        <v>0</v>
      </c>
      <c r="DD477" s="86">
        <f>SUMIFS(Detail!BB:BB,Detail!$A:$A,$B477,Detail!$B:$B,"&gt;60")</f>
        <v>-120.00674223770147</v>
      </c>
    </row>
    <row r="478" spans="1:108" x14ac:dyDescent="0.25">
      <c r="A478" t="s">
        <v>5737</v>
      </c>
      <c r="B478" s="32" t="s">
        <v>5126</v>
      </c>
      <c r="C478" s="24">
        <f>SUMIFS(Detail!BB:BB,Detail!$A:$A,$B478,Detail!$B:$B,"&lt;="&amp;3)</f>
        <v>0</v>
      </c>
      <c r="D478" s="24">
        <f>SUMIFS(Detail!BB:BB,Detail!$A:$A,$B478,Detail!$B:$B,"&lt;="&amp;6)</f>
        <v>0</v>
      </c>
      <c r="E478" s="24">
        <f>SUMIFS(Detail!BB:BB,Detail!$A:$A,$B478,Detail!$B:$B,"&lt;="&amp;9)</f>
        <v>0.59678308142810632</v>
      </c>
      <c r="F478" s="24">
        <f>SUMIFS(Detail!BB:BB,Detail!$A:$A,$B478,Detail!$B:$B,"&lt;="&amp;12)</f>
        <v>2.7946391588985615</v>
      </c>
      <c r="G478" s="33">
        <f t="shared" si="819"/>
        <v>2.7946391588985615</v>
      </c>
      <c r="H478" s="24">
        <f>SUMIFS(Detail!BB:BB,Detail!$A:$A,$B478,Detail!$B:$B,"&lt;="&amp;15)</f>
        <v>9.8111608286407588</v>
      </c>
      <c r="I478" s="24">
        <f>SUMIFS(Detail!BB:BB,Detail!$A:$A,$B478,Detail!$B:$B,"&lt;="&amp;18)</f>
        <v>23.106001815460502</v>
      </c>
      <c r="J478" s="24">
        <f>SUMIFS(Detail!BB:BB,Detail!$A:$A,$B478,Detail!$B:$B,"&lt;="&amp;21)</f>
        <v>41.255814887309619</v>
      </c>
      <c r="K478" s="24">
        <f>SUMIFS(Detail!BB:BB,Detail!$A:$A,$B478,Detail!$B:$B,"&lt;="&amp;24)</f>
        <v>61.712139925330433</v>
      </c>
      <c r="L478" s="33">
        <f t="shared" si="820"/>
        <v>61.712139925330433</v>
      </c>
      <c r="M478" s="24">
        <f>SUMIFS(Detail!BB:BB,Detail!$A:$A,$B478,Detail!$B:$B,"&lt;="&amp;27)</f>
        <v>75.25834640691852</v>
      </c>
      <c r="N478" s="24">
        <f>SUMIFS(Detail!BB:BB,Detail!$A:$A,$B478,Detail!$B:$B,"&lt;="&amp;30)</f>
        <v>85.004519516289236</v>
      </c>
      <c r="O478" s="24">
        <f>SUMIFS(Detail!BB:BB,Detail!$A:$A,$B478,Detail!$B:$B,"&lt;="&amp;33)</f>
        <v>98.142018776482189</v>
      </c>
      <c r="P478" s="24">
        <f>SUMIFS(Detail!BB:BB,Detail!$A:$A,$B478,Detail!$B:$B,"&lt;="&amp;36)</f>
        <v>116.19077534476008</v>
      </c>
      <c r="Q478" s="33">
        <f t="shared" si="821"/>
        <v>116.19077534476008</v>
      </c>
      <c r="R478" s="24">
        <f>SUMIFS(Detail!BB:BB,Detail!$A:$A,$B478,Detail!$B:$B,"&lt;="&amp;39)</f>
        <v>142.92566630384397</v>
      </c>
      <c r="S478" s="24">
        <f>SUMIFS(Detail!BB:BB,Detail!$A:$A,$B478,Detail!$B:$B,"&lt;="&amp;42)</f>
        <v>162.26413583492808</v>
      </c>
      <c r="T478" s="24">
        <f>SUMIFS(Detail!BB:BB,Detail!$A:$A,$B478,Detail!$B:$B,"&lt;="&amp;45)</f>
        <v>177.26361336275943</v>
      </c>
      <c r="U478" s="24">
        <f>SUMIFS(Detail!BB:BB,Detail!$A:$A,$B478,Detail!$B:$B,"&lt;="&amp;48)</f>
        <v>200.84717198347641</v>
      </c>
      <c r="V478" s="33">
        <f t="shared" si="822"/>
        <v>200.84717198347641</v>
      </c>
      <c r="W478" s="24">
        <f>SUMIFS(Detail!BB:BB,Detail!$A:$A,$B478,Detail!$B:$B,"&lt;="&amp;51)</f>
        <v>235.29393721003191</v>
      </c>
      <c r="X478" s="24">
        <f>SUMIFS(Detail!BB:BB,Detail!$A:$A,$B478,Detail!$B:$B,"&lt;="&amp;54)</f>
        <v>287.73270838542044</v>
      </c>
      <c r="Y478" s="24">
        <f>SUMIFS(Detail!BB:BB,Detail!$A:$A,$B478,Detail!$B:$B,"&lt;="&amp;57)</f>
        <v>325.75616957035186</v>
      </c>
      <c r="Z478" s="24">
        <f>SUMIFS(Detail!BB:BB,Detail!$A:$A,$B478,Detail!$B:$B,"&lt;="&amp;60)</f>
        <v>355.33580793303122</v>
      </c>
      <c r="AA478" s="33">
        <f t="shared" si="823"/>
        <v>355.33580793303122</v>
      </c>
      <c r="AB478" s="24">
        <f>SUMIFS(Detail!BB:BB,Detail!$A:$A,$B478,Detail!$B:$B,"&lt;="&amp;63)</f>
        <v>191.35061265064519</v>
      </c>
      <c r="AC478" s="24">
        <f>SUMIFS(Detail!BB:BB,Detail!$A:$A,$B478,Detail!$B:$B,"&lt;="&amp;66)</f>
        <v>110.92742764647505</v>
      </c>
      <c r="AD478" s="24">
        <f>SUMIFS(Detail!BB:BB,Detail!$A:$A,$B478,Detail!$B:$B,"&lt;="&amp;69)</f>
        <v>66.705410593750003</v>
      </c>
      <c r="AE478" s="24">
        <f>SUMIFS(Detail!BB:BB,Detail!$A:$A,$B478,Detail!$B:$B,"&lt;="&amp;72)</f>
        <v>41.116413471860824</v>
      </c>
      <c r="AF478" s="33">
        <f t="shared" si="824"/>
        <v>41.116413471860824</v>
      </c>
      <c r="AG478" s="24">
        <f>SUMIFS(Detail!BB:BB,Detail!$A:$A,$B478,Detail!$B:$B,"&lt;="&amp;75)</f>
        <v>25.818643036830508</v>
      </c>
      <c r="AH478" s="24">
        <f>SUMIFS(Detail!BB:BB,Detail!$A:$A,$B478,Detail!$B:$B,"&lt;="&amp;78)</f>
        <v>16.454403242794115</v>
      </c>
      <c r="AI478" s="24">
        <f>SUMIFS(Detail!BB:BB,Detail!$A:$A,$B478,Detail!$B:$B,"&lt;="&amp;81)</f>
        <v>10.615947972498361</v>
      </c>
      <c r="AJ478" s="24">
        <f>SUMIFS(Detail!BB:BB,Detail!$A:$A,$B478,Detail!$B:$B,"&lt;="&amp;84)</f>
        <v>6.9210186365448862</v>
      </c>
      <c r="AK478" s="33">
        <f t="shared" si="825"/>
        <v>6.9210186365448862</v>
      </c>
      <c r="AL478" s="24">
        <f>SUMIFS(Detail!BB:BB,Detail!$A:$A,$B478,Detail!$B:$B,"&lt;="&amp;87)</f>
        <v>4.5532190630387959</v>
      </c>
      <c r="AM478" s="24">
        <f>SUMIFS(Detail!BB:BB,Detail!$A:$A,$B478,Detail!$B:$B,"&lt;="&amp;90)</f>
        <v>3.019528033873712</v>
      </c>
      <c r="AN478" s="24">
        <f>SUMIFS(Detail!BB:BB,Detail!$A:$A,$B478,Detail!$B:$B,"&lt;="&amp;93)</f>
        <v>2.0167838463100907</v>
      </c>
      <c r="AO478" s="24">
        <f>SUMIFS(Detail!BB:BB,Detail!$A:$A,$B478,Detail!$B:$B,"&lt;="&amp;96)</f>
        <v>1.3557362559392914</v>
      </c>
      <c r="AP478" s="33">
        <f t="shared" si="826"/>
        <v>1.3557362559392914</v>
      </c>
      <c r="AQ478" s="24">
        <f>SUMIFS(Detail!BB:BB,Detail!$A:$A,$B478,Detail!$B:$B,"&lt;="&amp;99)</f>
        <v>0.91671350310093658</v>
      </c>
      <c r="AR478" s="24">
        <f>SUMIFS(Detail!BB:BB,Detail!$A:$A,$B478,Detail!$B:$B,"&lt;="&amp;102)</f>
        <v>0.62319084694354387</v>
      </c>
      <c r="AS478" s="24">
        <f>SUMIFS(Detail!BB:BB,Detail!$A:$A,$B478,Detail!$B:$B,"&lt;="&amp;105)</f>
        <v>0.42575036030370939</v>
      </c>
      <c r="AT478" s="24">
        <f>SUMIFS(Detail!BB:BB,Detail!$A:$A,$B478,Detail!$B:$B,"&lt;="&amp;108)</f>
        <v>0.29219841066105801</v>
      </c>
      <c r="AU478" s="33">
        <f t="shared" si="827"/>
        <v>0.29219841066105801</v>
      </c>
      <c r="AV478" s="24">
        <f>SUMIFS(Detail!BB:BB,Detail!$A:$A,$B478,Detail!$B:$B,"&lt;="&amp;111)</f>
        <v>0.20139657074264505</v>
      </c>
      <c r="AW478" s="24">
        <f>SUMIFS(Detail!BB:BB,Detail!$A:$A,$B478,Detail!$B:$B,"&lt;="&amp;114)</f>
        <v>0.13936599843896147</v>
      </c>
      <c r="AX478" s="24">
        <f>SUMIFS(Detail!BB:BB,Detail!$A:$A,$B478,Detail!$B:$B,"&lt;="&amp;117)</f>
        <v>9.680217041159267E-2</v>
      </c>
      <c r="AY478" s="24">
        <f>SUMIFS(Detail!BB:BB,Detail!$A:$A,$B478,Detail!$B:$B,"&lt;="&amp;120)</f>
        <v>6.7474777491042914E-2</v>
      </c>
      <c r="AZ478" s="33">
        <f t="shared" si="828"/>
        <v>6.7474777491042914E-2</v>
      </c>
      <c r="BA478" s="24">
        <f>SUMIFS(Detail!BB:BB,Detail!$A:$A,$B478,Detail!$B:$B,"&lt;="&amp;123)</f>
        <v>4.7188958791821278E-2</v>
      </c>
      <c r="BB478" s="24">
        <f>SUMIFS(Detail!BB:BB,Detail!$A:$A,$B478,Detail!$B:$B,"&lt;="&amp;126)</f>
        <v>3.3105854757423003E-2</v>
      </c>
      <c r="BC478" s="24">
        <f>SUMIFS(Detail!BB:BB,Detail!$A:$A,$B478,Detail!$B:$B,"&lt;="&amp;129)</f>
        <v>2.3295116116059944E-2</v>
      </c>
      <c r="BD478" s="24">
        <f>SUMIFS(Detail!BB:BB,Detail!$A:$A,$B478,Detail!$B:$B,"&lt;="&amp;132)</f>
        <v>1.6438308239003163E-2</v>
      </c>
      <c r="BE478" s="33">
        <f t="shared" si="829"/>
        <v>1.6438308239003163E-2</v>
      </c>
      <c r="BF478" s="24">
        <f>SUMIFS(Detail!BB:BB,Detail!$A:$A,$B478,Detail!$B:$B,"&lt;="&amp;135)</f>
        <v>1.1631173709020004E-2</v>
      </c>
      <c r="BG478" s="24">
        <f>SUMIFS(Detail!BB:BB,Detail!$A:$A,$B478,Detail!$B:$B,"&lt;="&amp;138)</f>
        <v>8.2510838853977475E-3</v>
      </c>
      <c r="BH478" s="24">
        <f>SUMIFS(Detail!BB:BB,Detail!$A:$A,$B478,Detail!$B:$B,"&lt;="&amp;141)</f>
        <v>5.8677368629105331E-3</v>
      </c>
      <c r="BI478" s="24">
        <f>SUMIFS(Detail!BB:BB,Detail!$A:$A,$B478,Detail!$B:$B,"&lt;="&amp;144)</f>
        <v>4.182706005167347E-3</v>
      </c>
      <c r="BJ478" s="33">
        <f t="shared" si="830"/>
        <v>4.182706005167347E-3</v>
      </c>
      <c r="BK478" s="24">
        <f>SUMIFS(Detail!BB:BB,Detail!$A:$A,$B478,Detail!$B:$B,"&lt;="&amp;147)</f>
        <v>2.988335964801081E-3</v>
      </c>
      <c r="BL478" s="24">
        <f>SUMIFS(Detail!BB:BB,Detail!$A:$A,$B478,Detail!$B:$B,"&lt;="&amp;150)</f>
        <v>2.1396768090653495E-3</v>
      </c>
      <c r="BM478" s="24">
        <f>SUMIFS(Detail!BB:BB,Detail!$A:$A,$B478,Detail!$B:$B,"&lt;="&amp;153)</f>
        <v>1.5352447642271727E-3</v>
      </c>
      <c r="BN478" s="24">
        <f>SUMIFS(Detail!BB:BB,Detail!$A:$A,$B478,Detail!$B:$B,"&lt;="&amp;156)</f>
        <v>1.1037842828045541E-3</v>
      </c>
      <c r="BO478" s="33">
        <f t="shared" si="831"/>
        <v>1.1037842828045541E-3</v>
      </c>
      <c r="BP478" s="24">
        <f>SUMIFS(Detail!BB:BB,Detail!$A:$A,$B478,Detail!$B:$B,"&lt;="&amp;159)</f>
        <v>7.9512712750329229E-4</v>
      </c>
      <c r="BQ478" s="24">
        <f>SUMIFS(Detail!BB:BB,Detail!$A:$A,$B478,Detail!$B:$B,"&lt;="&amp;162)</f>
        <v>5.7385921900277026E-4</v>
      </c>
      <c r="BR478" s="24">
        <f>SUMIFS(Detail!BB:BB,Detail!$A:$A,$B478,Detail!$B:$B,"&lt;="&amp;165)</f>
        <v>4.1491872366350435E-4</v>
      </c>
      <c r="BS478" s="24">
        <f>SUMIFS(Detail!BB:BB,Detail!$A:$A,$B478,Detail!$B:$B,"&lt;="&amp;168)</f>
        <v>3.0052712645556312E-4</v>
      </c>
      <c r="BT478" s="33">
        <f t="shared" si="832"/>
        <v>3.0052712645556312E-4</v>
      </c>
      <c r="BU478" s="24">
        <f>SUMIFS(Detail!BB:BB,Detail!$A:$A,$B478,Detail!$B:$B,"&lt;="&amp;171)</f>
        <v>2.1804337552566722E-4</v>
      </c>
      <c r="BV478" s="24">
        <f>SUMIFS(Detail!BB:BB,Detail!$A:$A,$B478,Detail!$B:$B,"&lt;="&amp;174)</f>
        <v>1.5845926759538997E-4</v>
      </c>
      <c r="BW478" s="24">
        <f>SUMIFS(Detail!BB:BB,Detail!$A:$A,$B478,Detail!$B:$B,"&lt;="&amp;177)</f>
        <v>1.1534164195836638E-4</v>
      </c>
      <c r="BX478" s="24">
        <f>SUMIFS(Detail!BB:BB,Detail!$A:$A,$B478,Detail!$B:$B,"&lt;="&amp;180)</f>
        <v>8.4086771948932437E-5</v>
      </c>
      <c r="BY478" s="33">
        <f t="shared" si="833"/>
        <v>8.4086771948932437E-5</v>
      </c>
      <c r="BZ478" s="24">
        <f>SUMIFS(Detail!BB:BB,Detail!$A:$A,$B478,Detail!$B:$B,"&lt;="&amp;183)</f>
        <v>6.1393536952891736E-5</v>
      </c>
      <c r="CA478" s="24">
        <f>SUMIFS(Detail!BB:BB,Detail!$A:$A,$B478,Detail!$B:$B,"&lt;="&amp;186)</f>
        <v>4.4890281287734979E-5</v>
      </c>
      <c r="CB478" s="24">
        <f>SUMIFS(Detail!BB:BB,Detail!$A:$A,$B478,Detail!$B:$B,"&lt;="&amp;189)</f>
        <v>3.286993023721152E-5</v>
      </c>
      <c r="CC478" s="24">
        <f>SUMIFS(Detail!BB:BB,Detail!$A:$A,$B478,Detail!$B:$B,"&lt;="&amp;192)</f>
        <v>2.4101540475385264E-5</v>
      </c>
      <c r="CD478" s="33">
        <f t="shared" si="834"/>
        <v>2.4101540475385264E-5</v>
      </c>
      <c r="CE478" s="24">
        <f>SUMIFS(Detail!BB:BB,Detail!$A:$A,$B478,Detail!$B:$B,"&lt;="&amp;195)</f>
        <v>1.769594632605731E-5</v>
      </c>
      <c r="CF478" s="24">
        <f>SUMIFS(Detail!BB:BB,Detail!$A:$A,$B478,Detail!$B:$B,"&lt;="&amp;198)</f>
        <v>1.3009769645577762E-5</v>
      </c>
      <c r="CG478" s="24">
        <f>SUMIFS(Detail!BB:BB,Detail!$A:$A,$B478,Detail!$B:$B,"&lt;="&amp;201)</f>
        <v>9.5767115908529377E-6</v>
      </c>
      <c r="CH478" s="24">
        <f>SUMIFS(Detail!BB:BB,Detail!$A:$A,$B478,Detail!$B:$B,"&lt;="&amp;204)</f>
        <v>7.0582739226665581E-6</v>
      </c>
      <c r="CI478" s="33">
        <f t="shared" si="835"/>
        <v>7.0582739226665581E-6</v>
      </c>
      <c r="CJ478" s="24">
        <f>SUMIFS(Detail!BB:BB,Detail!$A:$A,$B478,Detail!$B:$B,"&lt;="&amp;207)</f>
        <v>5.2083501032029744E-6</v>
      </c>
      <c r="CK478" s="24">
        <f>SUMIFS(Detail!BB:BB,Detail!$A:$A,$B478,Detail!$B:$B,"&lt;="&amp;210)</f>
        <v>3.8477369344036561E-6</v>
      </c>
      <c r="CL478" s="24">
        <f>SUMIFS(Detail!BB:BB,Detail!$A:$A,$B478,Detail!$B:$B,"&lt;="&amp;213)</f>
        <v>2.8457534426706843E-6</v>
      </c>
      <c r="CM478" s="24">
        <f>SUMIFS(Detail!BB:BB,Detail!$A:$A,$B478,Detail!$B:$B,"&lt;="&amp;216)</f>
        <v>2.1069690774311312E-6</v>
      </c>
      <c r="CN478" s="33">
        <f t="shared" si="836"/>
        <v>2.1069690774311312E-6</v>
      </c>
      <c r="CO478" s="24">
        <f>SUMIFS(Detail!BB:BB,Detail!$A:$A,$B478,Detail!$B:$B,"&lt;="&amp;219)</f>
        <v>1.5615948996128282E-6</v>
      </c>
      <c r="CP478" s="24">
        <f>SUMIFS(Detail!BB:BB,Detail!$A:$A,$B478,Detail!$B:$B,"&lt;="&amp;222)</f>
        <v>1.158526174549479E-6</v>
      </c>
      <c r="CQ478" s="24">
        <f>SUMIFS(Detail!BB:BB,Detail!$A:$A,$B478,Detail!$B:$B,"&lt;="&amp;225)</f>
        <v>8.6029194790171459E-7</v>
      </c>
      <c r="CR478" s="24">
        <f>SUMIFS(Detail!BB:BB,Detail!$A:$A,$B478,Detail!$B:$B,"&lt;="&amp;228)</f>
        <v>6.3937682170944754E-7</v>
      </c>
      <c r="CS478" s="33">
        <f t="shared" si="837"/>
        <v>6.3937682170944754E-7</v>
      </c>
      <c r="CT478" s="24">
        <f>SUMIFS(Detail!BB:BB,Detail!$A:$A,$B478,Detail!$B:$B,"&lt;="&amp;231)</f>
        <v>4.7555931814713404E-7</v>
      </c>
      <c r="CU478" s="24">
        <f>SUMIFS(Detail!BB:BB,Detail!$A:$A,$B478,Detail!$B:$B,"&lt;="&amp;234)</f>
        <v>3.5395032682572491E-7</v>
      </c>
      <c r="CV478" s="24">
        <f>SUMIFS(Detail!BB:BB,Detail!$A:$A,$B478,Detail!$B:$B,"&lt;="&amp;237)</f>
        <v>2.6358020477346145E-7</v>
      </c>
      <c r="CW478" s="24">
        <f>SUMIFS(Detail!BB:BB,Detail!$A:$A,$B478,Detail!$B:$B,"&lt;="&amp;240)</f>
        <v>1.9635649550764356E-7</v>
      </c>
      <c r="CX478" s="33">
        <f t="shared" si="838"/>
        <v>1.9635649550764356E-7</v>
      </c>
      <c r="CY478" s="24">
        <f>SUMIFS(Detail!BB:BB,Detail!$A:$A,$B478,Detail!$B:$B,"&lt;="&amp;243)</f>
        <v>0</v>
      </c>
      <c r="CZ478" s="24">
        <f>SUMIFS(Detail!BB:BB,Detail!$A:$A,$B478,Detail!$B:$B,"&lt;="&amp;246)</f>
        <v>0</v>
      </c>
      <c r="DA478" s="24">
        <f>SUMIFS(Detail!BB:BB,Detail!$A:$A,$B478,Detail!$B:$B,"&lt;="&amp;249)</f>
        <v>0</v>
      </c>
      <c r="DB478" s="24">
        <f>SUMIFS(Detail!BB:BB,Detail!$A:$A,$B478,Detail!$B:$B,"&lt;="&amp;252)</f>
        <v>0</v>
      </c>
      <c r="DC478" s="33">
        <f t="shared" si="839"/>
        <v>0</v>
      </c>
      <c r="DD478" s="86">
        <f>SUMIFS(Detail!BB:BB,Detail!$A:$A,$B478,Detail!$B:$B,"&gt;60")</f>
        <v>-355.33580793303122</v>
      </c>
    </row>
    <row r="479" spans="1:108" x14ac:dyDescent="0.25">
      <c r="A479" t="s">
        <v>5738</v>
      </c>
      <c r="B479" s="32" t="s">
        <v>5127</v>
      </c>
      <c r="C479" s="24">
        <f>SUMIFS(Detail!BB:BB,Detail!$A:$A,$B479,Detail!$B:$B,"&lt;="&amp;3)</f>
        <v>0</v>
      </c>
      <c r="D479" s="24">
        <f>SUMIFS(Detail!BB:BB,Detail!$A:$A,$B479,Detail!$B:$B,"&lt;="&amp;6)</f>
        <v>0</v>
      </c>
      <c r="E479" s="24">
        <f>SUMIFS(Detail!BB:BB,Detail!$A:$A,$B479,Detail!$B:$B,"&lt;="&amp;9)</f>
        <v>0</v>
      </c>
      <c r="F479" s="24">
        <f>SUMIFS(Detail!BB:BB,Detail!$A:$A,$B479,Detail!$B:$B,"&lt;="&amp;12)</f>
        <v>0.48887439260748367</v>
      </c>
      <c r="G479" s="33">
        <f t="shared" si="819"/>
        <v>0.48887439260748367</v>
      </c>
      <c r="H479" s="24">
        <f>SUMIFS(Detail!BB:BB,Detail!$A:$A,$B479,Detail!$B:$B,"&lt;="&amp;15)</f>
        <v>2.8559108907779489</v>
      </c>
      <c r="I479" s="24">
        <f>SUMIFS(Detail!BB:BB,Detail!$A:$A,$B479,Detail!$B:$B,"&lt;="&amp;18)</f>
        <v>9.0236874326314727</v>
      </c>
      <c r="J479" s="24">
        <f>SUMIFS(Detail!BB:BB,Detail!$A:$A,$B479,Detail!$B:$B,"&lt;="&amp;21)</f>
        <v>20.16089164344789</v>
      </c>
      <c r="K479" s="24">
        <f>SUMIFS(Detail!BB:BB,Detail!$A:$A,$B479,Detail!$B:$B,"&lt;="&amp;24)</f>
        <v>35.347828495216042</v>
      </c>
      <c r="L479" s="33">
        <f t="shared" si="820"/>
        <v>35.347828495216042</v>
      </c>
      <c r="M479" s="24">
        <f>SUMIFS(Detail!BB:BB,Detail!$A:$A,$B479,Detail!$B:$B,"&lt;="&amp;27)</f>
        <v>50.415887947487604</v>
      </c>
      <c r="N479" s="24">
        <f>SUMIFS(Detail!BB:BB,Detail!$A:$A,$B479,Detail!$B:$B,"&lt;="&amp;30)</f>
        <v>63.306257688201278</v>
      </c>
      <c r="O479" s="24">
        <f>SUMIFS(Detail!BB:BB,Detail!$A:$A,$B479,Detail!$B:$B,"&lt;="&amp;33)</f>
        <v>77.067496659248192</v>
      </c>
      <c r="P479" s="24">
        <f>SUMIFS(Detail!BB:BB,Detail!$A:$A,$B479,Detail!$B:$B,"&lt;="&amp;36)</f>
        <v>94.786145730873812</v>
      </c>
      <c r="Q479" s="33">
        <f t="shared" si="821"/>
        <v>94.786145730873812</v>
      </c>
      <c r="R479" s="24">
        <f>SUMIFS(Detail!BB:BB,Detail!$A:$A,$B479,Detail!$B:$B,"&lt;="&amp;39)</f>
        <v>118.62640422814167</v>
      </c>
      <c r="S479" s="24">
        <f>SUMIFS(Detail!BB:BB,Detail!$A:$A,$B479,Detail!$B:$B,"&lt;="&amp;42)</f>
        <v>143.35687523973957</v>
      </c>
      <c r="T479" s="24">
        <f>SUMIFS(Detail!BB:BB,Detail!$A:$A,$B479,Detail!$B:$B,"&lt;="&amp;45)</f>
        <v>164.6379685917405</v>
      </c>
      <c r="U479" s="24">
        <f>SUMIFS(Detail!BB:BB,Detail!$A:$A,$B479,Detail!$B:$B,"&lt;="&amp;48)</f>
        <v>188.36831744269642</v>
      </c>
      <c r="V479" s="33">
        <f t="shared" si="822"/>
        <v>188.36831744269642</v>
      </c>
      <c r="W479" s="24">
        <f>SUMIFS(Detail!BB:BB,Detail!$A:$A,$B479,Detail!$B:$B,"&lt;="&amp;51)</f>
        <v>220.57160155712964</v>
      </c>
      <c r="X479" s="24">
        <f>SUMIFS(Detail!BB:BB,Detail!$A:$A,$B479,Detail!$B:$B,"&lt;="&amp;54)</f>
        <v>265.46494031807276</v>
      </c>
      <c r="Y479" s="24">
        <f>SUMIFS(Detail!BB:BB,Detail!$A:$A,$B479,Detail!$B:$B,"&lt;="&amp;57)</f>
        <v>312.50164880579405</v>
      </c>
      <c r="Z479" s="24">
        <f>SUMIFS(Detail!BB:BB,Detail!$A:$A,$B479,Detail!$B:$B,"&lt;="&amp;60)</f>
        <v>352.93828026785269</v>
      </c>
      <c r="AA479" s="33">
        <f t="shared" si="823"/>
        <v>352.93828026785269</v>
      </c>
      <c r="AB479" s="24">
        <f>SUMIFS(Detail!BB:BB,Detail!$A:$A,$B479,Detail!$B:$B,"&lt;="&amp;63)</f>
        <v>310.87234049189618</v>
      </c>
      <c r="AC479" s="24">
        <f>SUMIFS(Detail!BB:BB,Detail!$A:$A,$B479,Detail!$B:$B,"&lt;="&amp;66)</f>
        <v>275.1014740579202</v>
      </c>
      <c r="AD479" s="24">
        <f>SUMIFS(Detail!BB:BB,Detail!$A:$A,$B479,Detail!$B:$B,"&lt;="&amp;69)</f>
        <v>245.42420775240214</v>
      </c>
      <c r="AE479" s="24">
        <f>SUMIFS(Detail!BB:BB,Detail!$A:$A,$B479,Detail!$B:$B,"&lt;="&amp;72)</f>
        <v>220.56354246909797</v>
      </c>
      <c r="AF479" s="33">
        <f t="shared" si="824"/>
        <v>220.56354246909797</v>
      </c>
      <c r="AG479" s="24">
        <f>SUMIFS(Detail!BB:BB,Detail!$A:$A,$B479,Detail!$B:$B,"&lt;="&amp;75)</f>
        <v>199.47585121030176</v>
      </c>
      <c r="AH479" s="24">
        <f>SUMIFS(Detail!BB:BB,Detail!$A:$A,$B479,Detail!$B:$B,"&lt;="&amp;78)</f>
        <v>181.38041911171911</v>
      </c>
      <c r="AI479" s="24">
        <f>SUMIFS(Detail!BB:BB,Detail!$A:$A,$B479,Detail!$B:$B,"&lt;="&amp;81)</f>
        <v>165.69436496568312</v>
      </c>
      <c r="AJ479" s="24">
        <f>SUMIFS(Detail!BB:BB,Detail!$A:$A,$B479,Detail!$B:$B,"&lt;="&amp;84)</f>
        <v>151.97645105416808</v>
      </c>
      <c r="AK479" s="33">
        <f t="shared" si="825"/>
        <v>151.97645105416808</v>
      </c>
      <c r="AL479" s="24">
        <f>SUMIFS(Detail!BB:BB,Detail!$A:$A,$B479,Detail!$B:$B,"&lt;="&amp;87)</f>
        <v>139.88711664952859</v>
      </c>
      <c r="AM479" s="24">
        <f>SUMIFS(Detail!BB:BB,Detail!$A:$A,$B479,Detail!$B:$B,"&lt;="&amp;90)</f>
        <v>129.16082286974193</v>
      </c>
      <c r="AN479" s="24">
        <f>SUMIFS(Detail!BB:BB,Detail!$A:$A,$B479,Detail!$B:$B,"&lt;="&amp;93)</f>
        <v>119.58685308261539</v>
      </c>
      <c r="AO479" s="24">
        <f>SUMIFS(Detail!BB:BB,Detail!$A:$A,$B479,Detail!$B:$B,"&lt;="&amp;96)</f>
        <v>110.99578126232063</v>
      </c>
      <c r="AP479" s="33">
        <f t="shared" si="826"/>
        <v>110.99578126232063</v>
      </c>
      <c r="AQ479" s="24">
        <f>SUMIFS(Detail!BB:BB,Detail!$A:$A,$B479,Detail!$B:$B,"&lt;="&amp;99)</f>
        <v>103.24976925176156</v>
      </c>
      <c r="AR479" s="24">
        <f>SUMIFS(Detail!BB:BB,Detail!$A:$A,$B479,Detail!$B:$B,"&lt;="&amp;102)</f>
        <v>96.235490099213905</v>
      </c>
      <c r="AS479" s="24">
        <f>SUMIFS(Detail!BB:BB,Detail!$A:$A,$B479,Detail!$B:$B,"&lt;="&amp;105)</f>
        <v>89.858883373789524</v>
      </c>
      <c r="AT479" s="24">
        <f>SUMIFS(Detail!BB:BB,Detail!$A:$A,$B479,Detail!$B:$B,"&lt;="&amp;108)</f>
        <v>84.041210292854146</v>
      </c>
      <c r="AU479" s="33">
        <f t="shared" si="827"/>
        <v>84.041210292854146</v>
      </c>
      <c r="AV479" s="24">
        <f>SUMIFS(Detail!BB:BB,Detail!$A:$A,$B479,Detail!$B:$B,"&lt;="&amp;111)</f>
        <v>78.716046047085115</v>
      </c>
      <c r="AW479" s="24">
        <f>SUMIFS(Detail!BB:BB,Detail!$A:$A,$B479,Detail!$B:$B,"&lt;="&amp;114)</f>
        <v>73.826958095071745</v>
      </c>
      <c r="AX479" s="24">
        <f>SUMIFS(Detail!BB:BB,Detail!$A:$A,$B479,Detail!$B:$B,"&lt;="&amp;117)</f>
        <v>69.325693569177702</v>
      </c>
      <c r="AY479" s="24">
        <f>SUMIFS(Detail!BB:BB,Detail!$A:$A,$B479,Detail!$B:$B,"&lt;="&amp;120)</f>
        <v>65.170749403619766</v>
      </c>
      <c r="AZ479" s="33">
        <f t="shared" si="828"/>
        <v>65.170749403619766</v>
      </c>
      <c r="BA479" s="24">
        <f>SUMIFS(Detail!BB:BB,Detail!$A:$A,$B479,Detail!$B:$B,"&lt;="&amp;123)</f>
        <v>61.326233587809725</v>
      </c>
      <c r="BB479" s="24">
        <f>SUMIFS(Detail!BB:BB,Detail!$A:$A,$B479,Detail!$B:$B,"&lt;="&amp;126)</f>
        <v>57.760950292635812</v>
      </c>
      <c r="BC479" s="24">
        <f>SUMIFS(Detail!BB:BB,Detail!$A:$A,$B479,Detail!$B:$B,"&lt;="&amp;129)</f>
        <v>54.447658891708556</v>
      </c>
      <c r="BD479" s="24">
        <f>SUMIFS(Detail!BB:BB,Detail!$A:$A,$B479,Detail!$B:$B,"&lt;="&amp;132)</f>
        <v>51.362469318437093</v>
      </c>
      <c r="BE479" s="33">
        <f t="shared" si="829"/>
        <v>51.362469318437093</v>
      </c>
      <c r="BF479" s="24">
        <f>SUMIFS(Detail!BB:BB,Detail!$A:$A,$B479,Detail!$B:$B,"&lt;="&amp;135)</f>
        <v>48.484345237561342</v>
      </c>
      <c r="BG479" s="24">
        <f>SUMIFS(Detail!BB:BB,Detail!$A:$A,$B479,Detail!$B:$B,"&lt;="&amp;138)</f>
        <v>45.794693162259819</v>
      </c>
      <c r="BH479" s="24">
        <f>SUMIFS(Detail!BB:BB,Detail!$A:$A,$B479,Detail!$B:$B,"&lt;="&amp;141)</f>
        <v>43.277020597019487</v>
      </c>
      <c r="BI479" s="24">
        <f>SUMIFS(Detail!BB:BB,Detail!$A:$A,$B479,Detail!$B:$B,"&lt;="&amp;144)</f>
        <v>40.916650004980056</v>
      </c>
      <c r="BJ479" s="33">
        <f t="shared" si="830"/>
        <v>40.916650004980056</v>
      </c>
      <c r="BK479" s="24">
        <f>SUMIFS(Detail!BB:BB,Detail!$A:$A,$B479,Detail!$B:$B,"&lt;="&amp;147)</f>
        <v>38.700478218453782</v>
      </c>
      <c r="BL479" s="24">
        <f>SUMIFS(Detail!BB:BB,Detail!$A:$A,$B479,Detail!$B:$B,"&lt;="&amp;150)</f>
        <v>36.616773068610769</v>
      </c>
      <c r="BM479" s="24">
        <f>SUMIFS(Detail!BB:BB,Detail!$A:$A,$B479,Detail!$B:$B,"&lt;="&amp;153)</f>
        <v>34.655000674099711</v>
      </c>
      <c r="BN479" s="24">
        <f>SUMIFS(Detail!BB:BB,Detail!$A:$A,$B479,Detail!$B:$B,"&lt;="&amp;156)</f>
        <v>32.805678121486721</v>
      </c>
      <c r="BO479" s="33">
        <f t="shared" si="831"/>
        <v>32.805678121486721</v>
      </c>
      <c r="BP479" s="24">
        <f>SUMIFS(Detail!BB:BB,Detail!$A:$A,$B479,Detail!$B:$B,"&lt;="&amp;159)</f>
        <v>31.060247282629916</v>
      </c>
      <c r="BQ479" s="24">
        <f>SUMIFS(Detail!BB:BB,Detail!$A:$A,$B479,Detail!$B:$B,"&lt;="&amp;162)</f>
        <v>29.41096631193011</v>
      </c>
      <c r="BR479" s="24">
        <f>SUMIFS(Detail!BB:BB,Detail!$A:$A,$B479,Detail!$B:$B,"&lt;="&amp;165)</f>
        <v>27.850815999259112</v>
      </c>
      <c r="BS479" s="24">
        <f>SUMIFS(Detail!BB:BB,Detail!$A:$A,$B479,Detail!$B:$B,"&lt;="&amp;168)</f>
        <v>26.373418659427784</v>
      </c>
      <c r="BT479" s="33">
        <f t="shared" si="832"/>
        <v>26.373418659427784</v>
      </c>
      <c r="BU479" s="24">
        <f>SUMIFS(Detail!BB:BB,Detail!$A:$A,$B479,Detail!$B:$B,"&lt;="&amp;171)</f>
        <v>24.972967644460482</v>
      </c>
      <c r="BV479" s="24">
        <f>SUMIFS(Detail!BB:BB,Detail!$A:$A,$B479,Detail!$B:$B,"&lt;="&amp;174)</f>
        <v>23.644165892121691</v>
      </c>
      <c r="BW479" s="24">
        <f>SUMIFS(Detail!BB:BB,Detail!$A:$A,$B479,Detail!$B:$B,"&lt;="&amp;177)</f>
        <v>22.38217218958016</v>
      </c>
      <c r="BX479" s="24">
        <f>SUMIFS(Detail!BB:BB,Detail!$A:$A,$B479,Detail!$B:$B,"&lt;="&amp;180)</f>
        <v>21.182554047474468</v>
      </c>
      <c r="BY479" s="33">
        <f t="shared" si="833"/>
        <v>21.182554047474468</v>
      </c>
      <c r="BZ479" s="24">
        <f>SUMIFS(Detail!BB:BB,Detail!$A:$A,$B479,Detail!$B:$B,"&lt;="&amp;183)</f>
        <v>20.041246256905083</v>
      </c>
      <c r="CA479" s="24">
        <f>SUMIFS(Detail!BB:BB,Detail!$A:$A,$B479,Detail!$B:$B,"&lt;="&amp;186)</f>
        <v>18.954514347689269</v>
      </c>
      <c r="CB479" s="24">
        <f>SUMIFS(Detail!BB:BB,Detail!$A:$A,$B479,Detail!$B:$B,"&lt;="&amp;189)</f>
        <v>17.918922286725888</v>
      </c>
      <c r="CC479" s="24">
        <f>SUMIFS(Detail!BB:BB,Detail!$A:$A,$B479,Detail!$B:$B,"&lt;="&amp;192)</f>
        <v>16.931303855274336</v>
      </c>
      <c r="CD479" s="33">
        <f t="shared" si="834"/>
        <v>16.931303855274336</v>
      </c>
      <c r="CE479" s="24">
        <f>SUMIFS(Detail!BB:BB,Detail!$A:$A,$B479,Detail!$B:$B,"&lt;="&amp;195)</f>
        <v>15.988737227211232</v>
      </c>
      <c r="CF479" s="24">
        <f>SUMIFS(Detail!BB:BB,Detail!$A:$A,$B479,Detail!$B:$B,"&lt;="&amp;198)</f>
        <v>15.088522339945939</v>
      </c>
      <c r="CG479" s="24">
        <f>SUMIFS(Detail!BB:BB,Detail!$A:$A,$B479,Detail!$B:$B,"&lt;="&amp;201)</f>
        <v>14.228160708056862</v>
      </c>
      <c r="CH479" s="24">
        <f>SUMIFS(Detail!BB:BB,Detail!$A:$A,$B479,Detail!$B:$B,"&lt;="&amp;204)</f>
        <v>13.405337378883473</v>
      </c>
      <c r="CI479" s="33">
        <f t="shared" si="835"/>
        <v>13.405337378883473</v>
      </c>
      <c r="CJ479" s="24">
        <f>SUMIFS(Detail!BB:BB,Detail!$A:$A,$B479,Detail!$B:$B,"&lt;="&amp;207)</f>
        <v>12.617904770833547</v>
      </c>
      <c r="CK479" s="24">
        <f>SUMIFS(Detail!BB:BB,Detail!$A:$A,$B479,Detail!$B:$B,"&lt;="&amp;210)</f>
        <v>11.863868170342244</v>
      </c>
      <c r="CL479" s="24">
        <f>SUMIFS(Detail!BB:BB,Detail!$A:$A,$B479,Detail!$B:$B,"&lt;="&amp;213)</f>
        <v>11.141372693326502</v>
      </c>
      <c r="CM479" s="24">
        <f>SUMIFS(Detail!BB:BB,Detail!$A:$A,$B479,Detail!$B:$B,"&lt;="&amp;216)</f>
        <v>10.448691542466577</v>
      </c>
      <c r="CN479" s="33">
        <f t="shared" si="836"/>
        <v>10.448691542466577</v>
      </c>
      <c r="CO479" s="24">
        <f>SUMIFS(Detail!BB:BB,Detail!$A:$A,$B479,Detail!$B:$B,"&lt;="&amp;219)</f>
        <v>9.7842154134285693</v>
      </c>
      <c r="CP479" s="24">
        <f>SUMIFS(Detail!BB:BB,Detail!$A:$A,$B479,Detail!$B:$B,"&lt;="&amp;222)</f>
        <v>9.1464429218178793</v>
      </c>
      <c r="CQ479" s="24">
        <f>SUMIFS(Detail!BB:BB,Detail!$A:$A,$B479,Detail!$B:$B,"&lt;="&amp;225)</f>
        <v>8.5339719386988691</v>
      </c>
      <c r="CR479" s="24">
        <f>SUMIFS(Detail!BB:BB,Detail!$A:$A,$B479,Detail!$B:$B,"&lt;="&amp;228)</f>
        <v>7.945491736339477</v>
      </c>
      <c r="CS479" s="33">
        <f t="shared" si="837"/>
        <v>7.945491736339477</v>
      </c>
      <c r="CT479" s="24">
        <f>SUMIFS(Detail!BB:BB,Detail!$A:$A,$B479,Detail!$B:$B,"&lt;="&amp;231)</f>
        <v>7.3797758577786681</v>
      </c>
      <c r="CU479" s="24">
        <f>SUMIFS(Detail!BB:BB,Detail!$A:$A,$B479,Detail!$B:$B,"&lt;="&amp;234)</f>
        <v>6.8356756341481741</v>
      </c>
      <c r="CV479" s="24">
        <f>SUMIFS(Detail!BB:BB,Detail!$A:$A,$B479,Detail!$B:$B,"&lt;="&amp;237)</f>
        <v>6.3121142826487358</v>
      </c>
      <c r="CW479" s="24">
        <f>SUMIFS(Detail!BB:BB,Detail!$A:$A,$B479,Detail!$B:$B,"&lt;="&amp;240)</f>
        <v>5.8080815258736038</v>
      </c>
      <c r="CX479" s="33">
        <f t="shared" si="838"/>
        <v>5.8080815258736038</v>
      </c>
      <c r="CY479" s="24">
        <f>SUMIFS(Detail!BB:BB,Detail!$A:$A,$B479,Detail!$B:$B,"&lt;="&amp;243)</f>
        <v>0</v>
      </c>
      <c r="CZ479" s="24">
        <f>SUMIFS(Detail!BB:BB,Detail!$A:$A,$B479,Detail!$B:$B,"&lt;="&amp;246)</f>
        <v>0</v>
      </c>
      <c r="DA479" s="24">
        <f>SUMIFS(Detail!BB:BB,Detail!$A:$A,$B479,Detail!$B:$B,"&lt;="&amp;249)</f>
        <v>0</v>
      </c>
      <c r="DB479" s="24">
        <f>SUMIFS(Detail!BB:BB,Detail!$A:$A,$B479,Detail!$B:$B,"&lt;="&amp;252)</f>
        <v>0</v>
      </c>
      <c r="DC479" s="33">
        <f t="shared" si="839"/>
        <v>0</v>
      </c>
      <c r="DD479" s="86">
        <f>SUMIFS(Detail!BB:BB,Detail!$A:$A,$B479,Detail!$B:$B,"&gt;60")</f>
        <v>-352.93828026785269</v>
      </c>
    </row>
    <row r="480" spans="1:108" x14ac:dyDescent="0.25">
      <c r="A480" t="s">
        <v>5739</v>
      </c>
      <c r="B480" s="32" t="s">
        <v>5128</v>
      </c>
      <c r="C480" s="24">
        <f>SUMIFS(Detail!BB:BB,Detail!$A:$A,$B480,Detail!$B:$B,"&lt;="&amp;3)</f>
        <v>0</v>
      </c>
      <c r="D480" s="24">
        <f>SUMIFS(Detail!BB:BB,Detail!$A:$A,$B480,Detail!$B:$B,"&lt;="&amp;6)</f>
        <v>0</v>
      </c>
      <c r="E480" s="24">
        <f>SUMIFS(Detail!BB:BB,Detail!$A:$A,$B480,Detail!$B:$B,"&lt;="&amp;9)</f>
        <v>0</v>
      </c>
      <c r="F480" s="24">
        <f>SUMIFS(Detail!BB:BB,Detail!$A:$A,$B480,Detail!$B:$B,"&lt;="&amp;12)</f>
        <v>0</v>
      </c>
      <c r="G480" s="33">
        <f t="shared" si="819"/>
        <v>0</v>
      </c>
      <c r="H480" s="24">
        <f>SUMIFS(Detail!BB:BB,Detail!$A:$A,$B480,Detail!$B:$B,"&lt;="&amp;15)</f>
        <v>4.0108427954284469</v>
      </c>
      <c r="I480" s="24">
        <f>SUMIFS(Detail!BB:BB,Detail!$A:$A,$B480,Detail!$B:$B,"&lt;="&amp;18)</f>
        <v>24.517287269504202</v>
      </c>
      <c r="J480" s="24">
        <f>SUMIFS(Detail!BB:BB,Detail!$A:$A,$B480,Detail!$B:$B,"&lt;="&amp;21)</f>
        <v>108.42116586422127</v>
      </c>
      <c r="K480" s="24">
        <f>SUMIFS(Detail!BB:BB,Detail!$A:$A,$B480,Detail!$B:$B,"&lt;="&amp;24)</f>
        <v>265.2280934383117</v>
      </c>
      <c r="L480" s="33">
        <f t="shared" si="820"/>
        <v>265.2280934383117</v>
      </c>
      <c r="M480" s="24">
        <f>SUMIFS(Detail!BB:BB,Detail!$A:$A,$B480,Detail!$B:$B,"&lt;="&amp;27)</f>
        <v>473.30893037705243</v>
      </c>
      <c r="N480" s="24">
        <f>SUMIFS(Detail!BB:BB,Detail!$A:$A,$B480,Detail!$B:$B,"&lt;="&amp;30)</f>
        <v>718.56926654212748</v>
      </c>
      <c r="O480" s="24">
        <f>SUMIFS(Detail!BB:BB,Detail!$A:$A,$B480,Detail!$B:$B,"&lt;="&amp;33)</f>
        <v>959.16616144307864</v>
      </c>
      <c r="P480" s="24">
        <f>SUMIFS(Detail!BB:BB,Detail!$A:$A,$B480,Detail!$B:$B,"&lt;="&amp;36)</f>
        <v>1194.6268519141258</v>
      </c>
      <c r="Q480" s="33">
        <f t="shared" si="821"/>
        <v>1194.6268519141258</v>
      </c>
      <c r="R480" s="24">
        <f>SUMIFS(Detail!BB:BB,Detail!$A:$A,$B480,Detail!$B:$B,"&lt;="&amp;39)</f>
        <v>1454.7687458147029</v>
      </c>
      <c r="S480" s="24">
        <f>SUMIFS(Detail!BB:BB,Detail!$A:$A,$B480,Detail!$B:$B,"&lt;="&amp;42)</f>
        <v>1756.4973414022143</v>
      </c>
      <c r="T480" s="24">
        <f>SUMIFS(Detail!BB:BB,Detail!$A:$A,$B480,Detail!$B:$B,"&lt;="&amp;45)</f>
        <v>2113.4380789734296</v>
      </c>
      <c r="U480" s="24">
        <f>SUMIFS(Detail!BB:BB,Detail!$A:$A,$B480,Detail!$B:$B,"&lt;="&amp;48)</f>
        <v>2539.1491635822476</v>
      </c>
      <c r="V480" s="33">
        <f t="shared" si="822"/>
        <v>2539.1491635822476</v>
      </c>
      <c r="W480" s="24">
        <f>SUMIFS(Detail!BB:BB,Detail!$A:$A,$B480,Detail!$B:$B,"&lt;="&amp;51)</f>
        <v>3048.6303985625727</v>
      </c>
      <c r="X480" s="24">
        <f>SUMIFS(Detail!BB:BB,Detail!$A:$A,$B480,Detail!$B:$B,"&lt;="&amp;54)</f>
        <v>3659.2728594409455</v>
      </c>
      <c r="Y480" s="24">
        <f>SUMIFS(Detail!BB:BB,Detail!$A:$A,$B480,Detail!$B:$B,"&lt;="&amp;57)</f>
        <v>4391.6428893308766</v>
      </c>
      <c r="Z480" s="24">
        <f>SUMIFS(Detail!BB:BB,Detail!$A:$A,$B480,Detail!$B:$B,"&lt;="&amp;60)</f>
        <v>5270.264864284487</v>
      </c>
      <c r="AA480" s="33">
        <f t="shared" si="823"/>
        <v>5270.264864284487</v>
      </c>
      <c r="AB480" s="24">
        <f>SUMIFS(Detail!BB:BB,Detail!$A:$A,$B480,Detail!$B:$B,"&lt;="&amp;63)</f>
        <v>2202.7063510031694</v>
      </c>
      <c r="AC480" s="24">
        <f>SUMIFS(Detail!BB:BB,Detail!$A:$A,$B480,Detail!$B:$B,"&lt;="&amp;66)</f>
        <v>1034.8485284247508</v>
      </c>
      <c r="AD480" s="24">
        <f>SUMIFS(Detail!BB:BB,Detail!$A:$A,$B480,Detail!$B:$B,"&lt;="&amp;69)</f>
        <v>513.78413032376193</v>
      </c>
      <c r="AE480" s="24">
        <f>SUMIFS(Detail!BB:BB,Detail!$A:$A,$B480,Detail!$B:$B,"&lt;="&amp;72)</f>
        <v>264.54826212624903</v>
      </c>
      <c r="AF480" s="33">
        <f t="shared" si="824"/>
        <v>264.54826212624903</v>
      </c>
      <c r="AG480" s="24">
        <f>SUMIFS(Detail!BB:BB,Detail!$A:$A,$B480,Detail!$B:$B,"&lt;="&amp;75)</f>
        <v>139.94416207276299</v>
      </c>
      <c r="AH480" s="24">
        <f>SUMIFS(Detail!BB:BB,Detail!$A:$A,$B480,Detail!$B:$B,"&lt;="&amp;78)</f>
        <v>75.625153282908286</v>
      </c>
      <c r="AI480" s="24">
        <f>SUMIFS(Detail!BB:BB,Detail!$A:$A,$B480,Detail!$B:$B,"&lt;="&amp;81)</f>
        <v>41.590760804378078</v>
      </c>
      <c r="AJ480" s="24">
        <f>SUMIFS(Detail!BB:BB,Detail!$A:$A,$B480,Detail!$B:$B,"&lt;="&amp;84)</f>
        <v>23.21539908109844</v>
      </c>
      <c r="AK480" s="33">
        <f t="shared" si="825"/>
        <v>23.21539908109844</v>
      </c>
      <c r="AL480" s="24">
        <f>SUMIFS(Detail!BB:BB,Detail!$A:$A,$B480,Detail!$B:$B,"&lt;="&amp;87)</f>
        <v>13.125917946963455</v>
      </c>
      <c r="AM480" s="24">
        <f>SUMIFS(Detail!BB:BB,Detail!$A:$A,$B480,Detail!$B:$B,"&lt;="&amp;90)</f>
        <v>7.5055161859054351</v>
      </c>
      <c r="AN480" s="24">
        <f>SUMIFS(Detail!BB:BB,Detail!$A:$A,$B480,Detail!$B:$B,"&lt;="&amp;93)</f>
        <v>4.3350106037978549</v>
      </c>
      <c r="AO480" s="24">
        <f>SUMIFS(Detail!BB:BB,Detail!$A:$A,$B480,Detail!$B:$B,"&lt;="&amp;96)</f>
        <v>2.5265056579446536</v>
      </c>
      <c r="AP480" s="33">
        <f t="shared" si="826"/>
        <v>2.5265056579446536</v>
      </c>
      <c r="AQ480" s="24">
        <f>SUMIFS(Detail!BB:BB,Detail!$A:$A,$B480,Detail!$B:$B,"&lt;="&amp;99)</f>
        <v>1.4845945532506448</v>
      </c>
      <c r="AR480" s="24">
        <f>SUMIFS(Detail!BB:BB,Detail!$A:$A,$B480,Detail!$B:$B,"&lt;="&amp;102)</f>
        <v>0.8789163926121546</v>
      </c>
      <c r="AS480" s="24">
        <f>SUMIFS(Detail!BB:BB,Detail!$A:$A,$B480,Detail!$B:$B,"&lt;="&amp;105)</f>
        <v>0.52393715469224844</v>
      </c>
      <c r="AT480" s="24">
        <f>SUMIFS(Detail!BB:BB,Detail!$A:$A,$B480,Detail!$B:$B,"&lt;="&amp;108)</f>
        <v>0.31432476799091091</v>
      </c>
      <c r="AU480" s="33">
        <f t="shared" si="827"/>
        <v>0.31432476799091091</v>
      </c>
      <c r="AV480" s="24">
        <f>SUMIFS(Detail!BB:BB,Detail!$A:$A,$B480,Detail!$B:$B,"&lt;="&amp;111)</f>
        <v>0.18969277725409484</v>
      </c>
      <c r="AW480" s="24">
        <f>SUMIFS(Detail!BB:BB,Detail!$A:$A,$B480,Detail!$B:$B,"&lt;="&amp;114)</f>
        <v>0.11511309119669022</v>
      </c>
      <c r="AX480" s="24">
        <f>SUMIFS(Detail!BB:BB,Detail!$A:$A,$B480,Detail!$B:$B,"&lt;="&amp;117)</f>
        <v>7.0218117703916505E-2</v>
      </c>
      <c r="AY480" s="24">
        <f>SUMIFS(Detail!BB:BB,Detail!$A:$A,$B480,Detail!$B:$B,"&lt;="&amp;120)</f>
        <v>4.3041726188675966E-2</v>
      </c>
      <c r="AZ480" s="33">
        <f t="shared" si="828"/>
        <v>4.3041726188675966E-2</v>
      </c>
      <c r="BA480" s="24">
        <f>SUMIFS(Detail!BB:BB,Detail!$A:$A,$B480,Detail!$B:$B,"&lt;="&amp;123)</f>
        <v>2.6504877787374426E-2</v>
      </c>
      <c r="BB480" s="24">
        <f>SUMIFS(Detail!BB:BB,Detail!$A:$A,$B480,Detail!$B:$B,"&lt;="&amp;126)</f>
        <v>1.639265165431425E-2</v>
      </c>
      <c r="BC480" s="24">
        <f>SUMIFS(Detail!BB:BB,Detail!$A:$A,$B480,Detail!$B:$B,"&lt;="&amp;129)</f>
        <v>1.0180331250012387E-2</v>
      </c>
      <c r="BD480" s="24">
        <f>SUMIFS(Detail!BB:BB,Detail!$A:$A,$B480,Detail!$B:$B,"&lt;="&amp;132)</f>
        <v>6.34709358564578E-3</v>
      </c>
      <c r="BE480" s="33">
        <f t="shared" si="829"/>
        <v>6.34709358564578E-3</v>
      </c>
      <c r="BF480" s="24">
        <f>SUMIFS(Detail!BB:BB,Detail!$A:$A,$B480,Detail!$B:$B,"&lt;="&amp;135)</f>
        <v>3.9719796186545864E-3</v>
      </c>
      <c r="BG480" s="24">
        <f>SUMIFS(Detail!BB:BB,Detail!$A:$A,$B480,Detail!$B:$B,"&lt;="&amp;138)</f>
        <v>2.494502390618436E-3</v>
      </c>
      <c r="BH480" s="24">
        <f>SUMIFS(Detail!BB:BB,Detail!$A:$A,$B480,Detail!$B:$B,"&lt;="&amp;141)</f>
        <v>1.5719450966571458E-3</v>
      </c>
      <c r="BI480" s="24">
        <f>SUMIFS(Detail!BB:BB,Detail!$A:$A,$B480,Detail!$B:$B,"&lt;="&amp;144)</f>
        <v>9.9381248583085835E-4</v>
      </c>
      <c r="BJ480" s="33">
        <f t="shared" si="830"/>
        <v>9.9381248583085835E-4</v>
      </c>
      <c r="BK480" s="24">
        <f>SUMIFS(Detail!BB:BB,Detail!$A:$A,$B480,Detail!$B:$B,"&lt;="&amp;147)</f>
        <v>6.3027053693076596E-4</v>
      </c>
      <c r="BL480" s="24">
        <f>SUMIFS(Detail!BB:BB,Detail!$A:$A,$B480,Detail!$B:$B,"&lt;="&amp;150)</f>
        <v>4.0091393020702526E-4</v>
      </c>
      <c r="BM480" s="24">
        <f>SUMIFS(Detail!BB:BB,Detail!$A:$A,$B480,Detail!$B:$B,"&lt;="&amp;153)</f>
        <v>2.557565676397644E-4</v>
      </c>
      <c r="BN480" s="24">
        <f>SUMIFS(Detail!BB:BB,Detail!$A:$A,$B480,Detail!$B:$B,"&lt;="&amp;156)</f>
        <v>1.6360904555767775E-4</v>
      </c>
      <c r="BO480" s="33">
        <f t="shared" si="831"/>
        <v>1.6360904555767775E-4</v>
      </c>
      <c r="BP480" s="24">
        <f>SUMIFS(Detail!BB:BB,Detail!$A:$A,$B480,Detail!$B:$B,"&lt;="&amp;159)</f>
        <v>1.0494195885257795E-4</v>
      </c>
      <c r="BQ480" s="24">
        <f>SUMIFS(Detail!BB:BB,Detail!$A:$A,$B480,Detail!$B:$B,"&lt;="&amp;162)</f>
        <v>6.7485671024769545E-5</v>
      </c>
      <c r="BR480" s="24">
        <f>SUMIFS(Detail!BB:BB,Detail!$A:$A,$B480,Detail!$B:$B,"&lt;="&amp;165)</f>
        <v>4.3506726797204465E-5</v>
      </c>
      <c r="BS480" s="24">
        <f>SUMIFS(Detail!BB:BB,Detail!$A:$A,$B480,Detail!$B:$B,"&lt;="&amp;168)</f>
        <v>2.8115624445490539E-5</v>
      </c>
      <c r="BT480" s="33">
        <f t="shared" si="832"/>
        <v>2.8115624445490539E-5</v>
      </c>
      <c r="BU480" s="24">
        <f>SUMIFS(Detail!BB:BB,Detail!$A:$A,$B480,Detail!$B:$B,"&lt;="&amp;171)</f>
        <v>1.8211758288089186E-5</v>
      </c>
      <c r="BV480" s="24">
        <f>SUMIFS(Detail!BB:BB,Detail!$A:$A,$B480,Detail!$B:$B,"&lt;="&amp;174)</f>
        <v>1.1823256500065327E-5</v>
      </c>
      <c r="BW480" s="24">
        <f>SUMIFS(Detail!BB:BB,Detail!$A:$A,$B480,Detail!$B:$B,"&lt;="&amp;177)</f>
        <v>7.6926153269596398E-6</v>
      </c>
      <c r="BX480" s="24">
        <f>SUMIFS(Detail!BB:BB,Detail!$A:$A,$B480,Detail!$B:$B,"&lt;="&amp;180)</f>
        <v>5.0157104851678014E-6</v>
      </c>
      <c r="BY480" s="33">
        <f t="shared" si="833"/>
        <v>5.0157104851678014E-6</v>
      </c>
      <c r="BZ480" s="24">
        <f>SUMIFS(Detail!BB:BB,Detail!$A:$A,$B480,Detail!$B:$B,"&lt;="&amp;183)</f>
        <v>3.2770840334706008E-6</v>
      </c>
      <c r="CA480" s="24">
        <f>SUMIFS(Detail!BB:BB,Detail!$A:$A,$B480,Detail!$B:$B,"&lt;="&amp;186)</f>
        <v>2.1454179659485817E-6</v>
      </c>
      <c r="CB480" s="24">
        <f>SUMIFS(Detail!BB:BB,Detail!$A:$A,$B480,Detail!$B:$B,"&lt;="&amp;189)</f>
        <v>1.4072866179049015E-6</v>
      </c>
      <c r="CC480" s="24">
        <f>SUMIFS(Detail!BB:BB,Detail!$A:$A,$B480,Detail!$B:$B,"&lt;="&amp;192)</f>
        <v>9.2486880021169782E-7</v>
      </c>
      <c r="CD480" s="33">
        <f t="shared" si="834"/>
        <v>9.2486880021169782E-7</v>
      </c>
      <c r="CE480" s="24">
        <f>SUMIFS(Detail!BB:BB,Detail!$A:$A,$B480,Detail!$B:$B,"&lt;="&amp;195)</f>
        <v>6.0893944464623928E-7</v>
      </c>
      <c r="CF480" s="24">
        <f>SUMIFS(Detail!BB:BB,Detail!$A:$A,$B480,Detail!$B:$B,"&lt;="&amp;198)</f>
        <v>4.0165468817576766E-7</v>
      </c>
      <c r="CG480" s="24">
        <f>SUMIFS(Detail!BB:BB,Detail!$A:$A,$B480,Detail!$B:$B,"&lt;="&amp;201)</f>
        <v>2.6539055397734046E-7</v>
      </c>
      <c r="CH480" s="24">
        <f>SUMIFS(Detail!BB:BB,Detail!$A:$A,$B480,Detail!$B:$B,"&lt;="&amp;204)</f>
        <v>1.7565616872161627E-7</v>
      </c>
      <c r="CI480" s="33">
        <f t="shared" si="835"/>
        <v>1.7565616872161627E-7</v>
      </c>
      <c r="CJ480" s="24">
        <f>SUMIFS(Detail!BB:BB,Detail!$A:$A,$B480,Detail!$B:$B,"&lt;="&amp;207)</f>
        <v>1.164662535302341E-7</v>
      </c>
      <c r="CK480" s="24">
        <f>SUMIFS(Detail!BB:BB,Detail!$A:$A,$B480,Detail!$B:$B,"&lt;="&amp;210)</f>
        <v>7.7336153481155634E-8</v>
      </c>
      <c r="CL480" s="24">
        <f>SUMIFS(Detail!BB:BB,Detail!$A:$A,$B480,Detail!$B:$B,"&lt;="&amp;213)</f>
        <v>5.1426468417048454E-8</v>
      </c>
      <c r="CM480" s="24">
        <f>SUMIFS(Detail!BB:BB,Detail!$A:$A,$B480,Detail!$B:$B,"&lt;="&amp;216)</f>
        <v>3.4262484405189753E-8</v>
      </c>
      <c r="CN480" s="33">
        <f t="shared" si="836"/>
        <v>3.4262484405189753E-8</v>
      </c>
      <c r="CO480" s="24">
        <f>SUMIFS(Detail!BB:BB,Detail!$A:$A,$B480,Detail!$B:$B,"&lt;="&amp;219)</f>
        <v>2.2861058823764324E-8</v>
      </c>
      <c r="CP480" s="24">
        <f>SUMIFS(Detail!BB:BB,Detail!$A:$A,$B480,Detail!$B:$B,"&lt;="&amp;222)</f>
        <v>1.5272235032171011E-8</v>
      </c>
      <c r="CQ480" s="24">
        <f>SUMIFS(Detail!BB:BB,Detail!$A:$A,$B480,Detail!$B:$B,"&lt;="&amp;225)</f>
        <v>1.0222720447927713E-8</v>
      </c>
      <c r="CR480" s="24">
        <f>SUMIFS(Detail!BB:BB,Detail!$A:$A,$B480,Detail!$B:$B,"&lt;="&amp;228)</f>
        <v>6.8466761149466038E-9</v>
      </c>
      <c r="CS480" s="33">
        <f t="shared" si="837"/>
        <v>6.8466761149466038E-9</v>
      </c>
      <c r="CT480" s="24">
        <f>SUMIFS(Detail!BB:BB,Detail!$A:$A,$B480,Detail!$B:$B,"&lt;="&amp;231)</f>
        <v>4.5911292545497417E-9</v>
      </c>
      <c r="CU480" s="24">
        <f>SUMIFS(Detail!BB:BB,Detail!$A:$A,$B480,Detail!$B:$B,"&lt;="&amp;234)</f>
        <v>3.0850060284137726E-9</v>
      </c>
      <c r="CV480" s="24">
        <f>SUMIFS(Detail!BB:BB,Detail!$A:$A,$B480,Detail!$B:$B,"&lt;="&amp;237)</f>
        <v>2.066371962428093E-9</v>
      </c>
      <c r="CW480" s="24">
        <f>SUMIFS(Detail!BB:BB,Detail!$A:$A,$B480,Detail!$B:$B,"&lt;="&amp;240)</f>
        <v>1.3969838619232178E-9</v>
      </c>
      <c r="CX480" s="33">
        <f t="shared" si="838"/>
        <v>1.3969838619232178E-9</v>
      </c>
      <c r="CY480" s="24">
        <f>SUMIFS(Detail!BB:BB,Detail!$A:$A,$B480,Detail!$B:$B,"&lt;="&amp;243)</f>
        <v>0</v>
      </c>
      <c r="CZ480" s="24">
        <f>SUMIFS(Detail!BB:BB,Detail!$A:$A,$B480,Detail!$B:$B,"&lt;="&amp;246)</f>
        <v>0</v>
      </c>
      <c r="DA480" s="24">
        <f>SUMIFS(Detail!BB:BB,Detail!$A:$A,$B480,Detail!$B:$B,"&lt;="&amp;249)</f>
        <v>0</v>
      </c>
      <c r="DB480" s="24">
        <f>SUMIFS(Detail!BB:BB,Detail!$A:$A,$B480,Detail!$B:$B,"&lt;="&amp;252)</f>
        <v>0</v>
      </c>
      <c r="DC480" s="33">
        <f t="shared" si="839"/>
        <v>0</v>
      </c>
      <c r="DD480" s="86">
        <f>SUMIFS(Detail!BB:BB,Detail!$A:$A,$B480,Detail!$B:$B,"&gt;60")</f>
        <v>-5270.264864284487</v>
      </c>
    </row>
    <row r="481" spans="1:108" x14ac:dyDescent="0.25">
      <c r="A481" t="s">
        <v>5740</v>
      </c>
      <c r="B481" s="32" t="s">
        <v>5129</v>
      </c>
      <c r="C481" s="24">
        <f>SUMIFS(Detail!BB:BB,Detail!$A:$A,$B481,Detail!$B:$B,"&lt;="&amp;3)</f>
        <v>0</v>
      </c>
      <c r="D481" s="24">
        <f>SUMIFS(Detail!BB:BB,Detail!$A:$A,$B481,Detail!$B:$B,"&lt;="&amp;6)</f>
        <v>0</v>
      </c>
      <c r="E481" s="24">
        <f>SUMIFS(Detail!BB:BB,Detail!$A:$A,$B481,Detail!$B:$B,"&lt;="&amp;9)</f>
        <v>0</v>
      </c>
      <c r="F481" s="24">
        <f>SUMIFS(Detail!BB:BB,Detail!$A:$A,$B481,Detail!$B:$B,"&lt;="&amp;12)</f>
        <v>0</v>
      </c>
      <c r="G481" s="33">
        <f t="shared" si="819"/>
        <v>0</v>
      </c>
      <c r="H481" s="24">
        <f>SUMIFS(Detail!BB:BB,Detail!$A:$A,$B481,Detail!$B:$B,"&lt;="&amp;15)</f>
        <v>0.46853432119263311</v>
      </c>
      <c r="I481" s="24">
        <f>SUMIFS(Detail!BB:BB,Detail!$A:$A,$B481,Detail!$B:$B,"&lt;="&amp;18)</f>
        <v>3.273470115289649</v>
      </c>
      <c r="J481" s="24">
        <f>SUMIFS(Detail!BB:BB,Detail!$A:$A,$B481,Detail!$B:$B,"&lt;="&amp;21)</f>
        <v>15.398366245679187</v>
      </c>
      <c r="K481" s="24">
        <f>SUMIFS(Detail!BB:BB,Detail!$A:$A,$B481,Detail!$B:$B,"&lt;="&amp;24)</f>
        <v>43.76971127479954</v>
      </c>
      <c r="L481" s="33">
        <f t="shared" si="820"/>
        <v>43.76971127479954</v>
      </c>
      <c r="M481" s="24">
        <f>SUMIFS(Detail!BB:BB,Detail!$A:$A,$B481,Detail!$B:$B,"&lt;="&amp;27)</f>
        <v>90.708443440917833</v>
      </c>
      <c r="N481" s="24">
        <f>SUMIFS(Detail!BB:BB,Detail!$A:$A,$B481,Detail!$B:$B,"&lt;="&amp;30)</f>
        <v>157.47099375020974</v>
      </c>
      <c r="O481" s="24">
        <f>SUMIFS(Detail!BB:BB,Detail!$A:$A,$B481,Detail!$B:$B,"&lt;="&amp;33)</f>
        <v>240.71465909209229</v>
      </c>
      <c r="P481" s="24">
        <f>SUMIFS(Detail!BB:BB,Detail!$A:$A,$B481,Detail!$B:$B,"&lt;="&amp;36)</f>
        <v>337.85271863037417</v>
      </c>
      <c r="Q481" s="33">
        <f t="shared" si="821"/>
        <v>337.85271863037417</v>
      </c>
      <c r="R481" s="24">
        <f>SUMIFS(Detail!BB:BB,Detail!$A:$A,$B481,Detail!$B:$B,"&lt;="&amp;39)</f>
        <v>451.31871264494657</v>
      </c>
      <c r="S481" s="24">
        <f>SUMIFS(Detail!BB:BB,Detail!$A:$A,$B481,Detail!$B:$B,"&lt;="&amp;42)</f>
        <v>584.29427897283358</v>
      </c>
      <c r="T481" s="24">
        <f>SUMIFS(Detail!BB:BB,Detail!$A:$A,$B481,Detail!$B:$B,"&lt;="&amp;45)</f>
        <v>740.75463595845395</v>
      </c>
      <c r="U481" s="24">
        <f>SUMIFS(Detail!BB:BB,Detail!$A:$A,$B481,Detail!$B:$B,"&lt;="&amp;48)</f>
        <v>925.55192637160258</v>
      </c>
      <c r="V481" s="33">
        <f t="shared" si="822"/>
        <v>925.55192637160258</v>
      </c>
      <c r="W481" s="24">
        <f>SUMIFS(Detail!BB:BB,Detail!$A:$A,$B481,Detail!$B:$B,"&lt;="&amp;51)</f>
        <v>1144.5458979291359</v>
      </c>
      <c r="X481" s="24">
        <f>SUMIFS(Detail!BB:BB,Detail!$A:$A,$B481,Detail!$B:$B,"&lt;="&amp;54)</f>
        <v>1404.7802162526577</v>
      </c>
      <c r="Y481" s="24">
        <f>SUMIFS(Detail!BB:BB,Detail!$A:$A,$B481,Detail!$B:$B,"&lt;="&amp;57)</f>
        <v>1714.7054477417594</v>
      </c>
      <c r="Z481" s="24">
        <f>SUMIFS(Detail!BB:BB,Detail!$A:$A,$B481,Detail!$B:$B,"&lt;="&amp;60)</f>
        <v>2084.4531976433186</v>
      </c>
      <c r="AA481" s="33">
        <f t="shared" si="823"/>
        <v>2084.4531976433186</v>
      </c>
      <c r="AB481" s="24">
        <f>SUMIFS(Detail!BB:BB,Detail!$A:$A,$B481,Detail!$B:$B,"&lt;="&amp;63)</f>
        <v>1978.3127311316439</v>
      </c>
      <c r="AC481" s="24">
        <f>SUMIFS(Detail!BB:BB,Detail!$A:$A,$B481,Detail!$B:$B,"&lt;="&amp;66)</f>
        <v>1857.5613627505504</v>
      </c>
      <c r="AD481" s="24">
        <f>SUMIFS(Detail!BB:BB,Detail!$A:$A,$B481,Detail!$B:$B,"&lt;="&amp;69)</f>
        <v>1731.8442856009369</v>
      </c>
      <c r="AE481" s="24">
        <f>SUMIFS(Detail!BB:BB,Detail!$A:$A,$B481,Detail!$B:$B,"&lt;="&amp;72)</f>
        <v>1607.9876486484359</v>
      </c>
      <c r="AF481" s="33">
        <f t="shared" si="824"/>
        <v>1607.9876486484359</v>
      </c>
      <c r="AG481" s="24">
        <f>SUMIFS(Detail!BB:BB,Detail!$A:$A,$B481,Detail!$B:$B,"&lt;="&amp;75)</f>
        <v>1489.7093451946744</v>
      </c>
      <c r="AH481" s="24">
        <f>SUMIFS(Detail!BB:BB,Detail!$A:$A,$B481,Detail!$B:$B,"&lt;="&amp;78)</f>
        <v>1378.7659934780263</v>
      </c>
      <c r="AI481" s="24">
        <f>SUMIFS(Detail!BB:BB,Detail!$A:$A,$B481,Detail!$B:$B,"&lt;="&amp;81)</f>
        <v>1275.7922759547544</v>
      </c>
      <c r="AJ481" s="24">
        <f>SUMIFS(Detail!BB:BB,Detail!$A:$A,$B481,Detail!$B:$B,"&lt;="&amp;84)</f>
        <v>1180.8052069541882</v>
      </c>
      <c r="AK481" s="33">
        <f t="shared" si="825"/>
        <v>1180.8052069541882</v>
      </c>
      <c r="AL481" s="24">
        <f>SUMIFS(Detail!BB:BB,Detail!$A:$A,$B481,Detail!$B:$B,"&lt;="&amp;87)</f>
        <v>1093.4949459035038</v>
      </c>
      <c r="AM481" s="24">
        <f>SUMIFS(Detail!BB:BB,Detail!$A:$A,$B481,Detail!$B:$B,"&lt;="&amp;90)</f>
        <v>1013.3909231901962</v>
      </c>
      <c r="AN481" s="24">
        <f>SUMIFS(Detail!BB:BB,Detail!$A:$A,$B481,Detail!$B:$B,"&lt;="&amp;93)</f>
        <v>939.95625657799951</v>
      </c>
      <c r="AO481" s="24">
        <f>SUMIFS(Detail!BB:BB,Detail!$A:$A,$B481,Detail!$B:$B,"&lt;="&amp;96)</f>
        <v>872.64080285963155</v>
      </c>
      <c r="AP481" s="33">
        <f t="shared" si="826"/>
        <v>872.64080285963155</v>
      </c>
      <c r="AQ481" s="24">
        <f>SUMIFS(Detail!BB:BB,Detail!$A:$A,$B481,Detail!$B:$B,"&lt;="&amp;99)</f>
        <v>810.90994523584163</v>
      </c>
      <c r="AR481" s="24">
        <f>SUMIFS(Detail!BB:BB,Detail!$A:$A,$B481,Detail!$B:$B,"&lt;="&amp;102)</f>
        <v>754.25961654412026</v>
      </c>
      <c r="AS481" s="24">
        <f>SUMIFS(Detail!BB:BB,Detail!$A:$A,$B481,Detail!$B:$B,"&lt;="&amp;105)</f>
        <v>702.22323237096748</v>
      </c>
      <c r="AT481" s="24">
        <f>SUMIFS(Detail!BB:BB,Detail!$A:$A,$B481,Detail!$B:$B,"&lt;="&amp;108)</f>
        <v>654.37378394418261</v>
      </c>
      <c r="AU481" s="33">
        <f t="shared" si="827"/>
        <v>654.37378394418261</v>
      </c>
      <c r="AV481" s="24">
        <f>SUMIFS(Detail!BB:BB,Detail!$A:$A,$B481,Detail!$B:$B,"&lt;="&amp;111)</f>
        <v>610.32330930558624</v>
      </c>
      <c r="AW481" s="24">
        <f>SUMIFS(Detail!BB:BB,Detail!$A:$A,$B481,Detail!$B:$B,"&lt;="&amp;114)</f>
        <v>569.72094601581443</v>
      </c>
      <c r="AX481" s="24">
        <f>SUMIFS(Detail!BB:BB,Detail!$A:$A,$B481,Detail!$B:$B,"&lt;="&amp;117)</f>
        <v>532.25028447151567</v>
      </c>
      <c r="AY481" s="24">
        <f>SUMIFS(Detail!BB:BB,Detail!$A:$A,$B481,Detail!$B:$B,"&lt;="&amp;120)</f>
        <v>497.62644833915783</v>
      </c>
      <c r="AZ481" s="33">
        <f t="shared" si="828"/>
        <v>497.62644833915783</v>
      </c>
      <c r="BA481" s="24">
        <f>SUMIFS(Detail!BB:BB,Detail!$A:$A,$B481,Detail!$B:$B,"&lt;="&amp;123)</f>
        <v>465.59314999209232</v>
      </c>
      <c r="BB481" s="24">
        <f>SUMIFS(Detail!BB:BB,Detail!$A:$A,$B481,Detail!$B:$B,"&lt;="&amp;126)</f>
        <v>435.91985973153078</v>
      </c>
      <c r="BC481" s="24">
        <f>SUMIFS(Detail!BB:BB,Detail!$A:$A,$B481,Detail!$B:$B,"&lt;="&amp;129)</f>
        <v>408.3991611353099</v>
      </c>
      <c r="BD481" s="24">
        <f>SUMIFS(Detail!BB:BB,Detail!$A:$A,$B481,Detail!$B:$B,"&lt;="&amp;132)</f>
        <v>382.8443247713667</v>
      </c>
      <c r="BE481" s="33">
        <f t="shared" si="829"/>
        <v>382.8443247713667</v>
      </c>
      <c r="BF481" s="24">
        <f>SUMIFS(Detail!BB:BB,Detail!$A:$A,$B481,Detail!$B:$B,"&lt;="&amp;135)</f>
        <v>359.08710870829646</v>
      </c>
      <c r="BG481" s="24">
        <f>SUMIFS(Detail!BB:BB,Detail!$A:$A,$B481,Detail!$B:$B,"&lt;="&amp;138)</f>
        <v>336.97578055229997</v>
      </c>
      <c r="BH481" s="24">
        <f>SUMIFS(Detail!BB:BB,Detail!$A:$A,$B481,Detail!$B:$B,"&lt;="&amp;141)</f>
        <v>316.37334827900804</v>
      </c>
      <c r="BI481" s="24">
        <f>SUMIFS(Detail!BB:BB,Detail!$A:$A,$B481,Detail!$B:$B,"&lt;="&amp;144)</f>
        <v>297.15598349620268</v>
      </c>
      <c r="BJ481" s="33">
        <f t="shared" si="830"/>
        <v>297.15598349620268</v>
      </c>
      <c r="BK481" s="24">
        <f>SUMIFS(Detail!BB:BB,Detail!$A:$A,$B481,Detail!$B:$B,"&lt;="&amp;147)</f>
        <v>279.21161945511312</v>
      </c>
      <c r="BL481" s="24">
        <f>SUMIFS(Detail!BB:BB,Detail!$A:$A,$B481,Detail!$B:$B,"&lt;="&amp;150)</f>
        <v>262.43870617338598</v>
      </c>
      <c r="BM481" s="24">
        <f>SUMIFS(Detail!BB:BB,Detail!$A:$A,$B481,Detail!$B:$B,"&lt;="&amp;153)</f>
        <v>246.74510584695372</v>
      </c>
      <c r="BN481" s="24">
        <f>SUMIFS(Detail!BB:BB,Detail!$A:$A,$B481,Detail!$B:$B,"&lt;="&amp;156)</f>
        <v>232.04711294090157</v>
      </c>
      <c r="BO481" s="33">
        <f t="shared" si="831"/>
        <v>232.04711294090157</v>
      </c>
      <c r="BP481" s="24">
        <f>SUMIFS(Detail!BB:BB,Detail!$A:$A,$B481,Detail!$B:$B,"&lt;="&amp;159)</f>
        <v>218.26858473380207</v>
      </c>
      <c r="BQ481" s="24">
        <f>SUMIFS(Detail!BB:BB,Detail!$A:$A,$B481,Detail!$B:$B,"&lt;="&amp;162)</f>
        <v>205.34016950928935</v>
      </c>
      <c r="BR481" s="24">
        <f>SUMIFS(Detail!BB:BB,Detail!$A:$A,$B481,Detail!$B:$B,"&lt;="&amp;165)</f>
        <v>193.19862096362385</v>
      </c>
      <c r="BS481" s="24">
        <f>SUMIFS(Detail!BB:BB,Detail!$A:$A,$B481,Detail!$B:$B,"&lt;="&amp;168)</f>
        <v>181.78618868565945</v>
      </c>
      <c r="BT481" s="33">
        <f t="shared" si="832"/>
        <v>181.78618868565945</v>
      </c>
      <c r="BU481" s="24">
        <f>SUMIFS(Detail!BB:BB,Detail!$A:$A,$B481,Detail!$B:$B,"&lt;="&amp;171)</f>
        <v>171.05007574528508</v>
      </c>
      <c r="BV481" s="24">
        <f>SUMIFS(Detail!BB:BB,Detail!$A:$A,$B481,Detail!$B:$B,"&lt;="&amp;174)</f>
        <v>160.94195549132837</v>
      </c>
      <c r="BW481" s="24">
        <f>SUMIFS(Detail!BB:BB,Detail!$A:$A,$B481,Detail!$B:$B,"&lt;="&amp;177)</f>
        <v>151.41754061136726</v>
      </c>
      <c r="BX481" s="24">
        <f>SUMIFS(Detail!BB:BB,Detail!$A:$A,$B481,Detail!$B:$B,"&lt;="&amp;180)</f>
        <v>142.43619834979108</v>
      </c>
      <c r="BY481" s="33">
        <f t="shared" si="833"/>
        <v>142.43619834979108</v>
      </c>
      <c r="BZ481" s="24">
        <f>SUMIFS(Detail!BB:BB,Detail!$A:$A,$B481,Detail!$B:$B,"&lt;="&amp;183)</f>
        <v>133.96060652524329</v>
      </c>
      <c r="CA481" s="24">
        <f>SUMIFS(Detail!BB:BB,Detail!$A:$A,$B481,Detail!$B:$B,"&lt;="&amp;186)</f>
        <v>125.95644564328677</v>
      </c>
      <c r="CB481" s="24">
        <f>SUMIFS(Detail!BB:BB,Detail!$A:$A,$B481,Detail!$B:$B,"&lt;="&amp;189)</f>
        <v>118.39212297445374</v>
      </c>
      <c r="CC481" s="24">
        <f>SUMIFS(Detail!BB:BB,Detail!$A:$A,$B481,Detail!$B:$B,"&lt;="&amp;192)</f>
        <v>111.23852497058442</v>
      </c>
      <c r="CD481" s="33">
        <f t="shared" si="834"/>
        <v>111.23852497058442</v>
      </c>
      <c r="CE481" s="24">
        <f>SUMIFS(Detail!BB:BB,Detail!$A:$A,$B481,Detail!$B:$B,"&lt;="&amp;195)</f>
        <v>104.46879483213343</v>
      </c>
      <c r="CF481" s="24">
        <f>SUMIFS(Detail!BB:BB,Detail!$A:$A,$B481,Detail!$B:$B,"&lt;="&amp;198)</f>
        <v>98.058132423480856</v>
      </c>
      <c r="CG481" s="24">
        <f>SUMIFS(Detail!BB:BB,Detail!$A:$A,$B481,Detail!$B:$B,"&lt;="&amp;201)</f>
        <v>91.9836140692355</v>
      </c>
      <c r="CH481" s="24">
        <f>SUMIFS(Detail!BB:BB,Detail!$A:$A,$B481,Detail!$B:$B,"&lt;="&amp;204)</f>
        <v>86.224030058158405</v>
      </c>
      <c r="CI481" s="33">
        <f t="shared" si="835"/>
        <v>86.224030058158405</v>
      </c>
      <c r="CJ481" s="24">
        <f>SUMIFS(Detail!BB:BB,Detail!$A:$A,$B481,Detail!$B:$B,"&lt;="&amp;207)</f>
        <v>80.759737938051785</v>
      </c>
      <c r="CK481" s="24">
        <f>SUMIFS(Detail!BB:BB,Detail!$A:$A,$B481,Detail!$B:$B,"&lt;="&amp;210)</f>
        <v>75.572529909569766</v>
      </c>
      <c r="CL481" s="24">
        <f>SUMIFS(Detail!BB:BB,Detail!$A:$A,$B481,Detail!$B:$B,"&lt;="&amp;213)</f>
        <v>70.645512823541139</v>
      </c>
      <c r="CM481" s="24">
        <f>SUMIFS(Detail!BB:BB,Detail!$A:$A,$B481,Detail!$B:$B,"&lt;="&amp;216)</f>
        <v>65.962999458639388</v>
      </c>
      <c r="CN481" s="33">
        <f t="shared" si="836"/>
        <v>65.962999458639388</v>
      </c>
      <c r="CO481" s="24">
        <f>SUMIFS(Detail!BB:BB,Detail!$A:$A,$B481,Detail!$B:$B,"&lt;="&amp;219)</f>
        <v>61.510409907320991</v>
      </c>
      <c r="CP481" s="24">
        <f>SUMIFS(Detail!BB:BB,Detail!$A:$A,$B481,Detail!$B:$B,"&lt;="&amp;222)</f>
        <v>57.274182030528664</v>
      </c>
      <c r="CQ481" s="24">
        <f>SUMIFS(Detail!BB:BB,Detail!$A:$A,$B481,Detail!$B:$B,"&lt;="&amp;225)</f>
        <v>53.241690058175209</v>
      </c>
      <c r="CR481" s="24">
        <f>SUMIFS(Detail!BB:BB,Detail!$A:$A,$B481,Detail!$B:$B,"&lt;="&amp;228)</f>
        <v>49.401170514885052</v>
      </c>
      <c r="CS481" s="33">
        <f t="shared" si="837"/>
        <v>49.401170514885052</v>
      </c>
      <c r="CT481" s="24">
        <f>SUMIFS(Detail!BB:BB,Detail!$A:$A,$B481,Detail!$B:$B,"&lt;="&amp;231)</f>
        <v>45.741654740719696</v>
      </c>
      <c r="CU481" s="24">
        <f>SUMIFS(Detail!BB:BB,Detail!$A:$A,$B481,Detail!$B:$B,"&lt;="&amp;234)</f>
        <v>42.252907356136348</v>
      </c>
      <c r="CV481" s="24">
        <f>SUMIFS(Detail!BB:BB,Detail!$A:$A,$B481,Detail!$B:$B,"&lt;="&amp;237)</f>
        <v>38.925370090640172</v>
      </c>
      <c r="CW481" s="24">
        <f>SUMIFS(Detail!BB:BB,Detail!$A:$A,$B481,Detail!$B:$B,"&lt;="&amp;240)</f>
        <v>35.750110456634047</v>
      </c>
      <c r="CX481" s="33">
        <f t="shared" si="838"/>
        <v>35.750110456634047</v>
      </c>
      <c r="CY481" s="24">
        <f>SUMIFS(Detail!BB:BB,Detail!$A:$A,$B481,Detail!$B:$B,"&lt;="&amp;243)</f>
        <v>0</v>
      </c>
      <c r="CZ481" s="24">
        <f>SUMIFS(Detail!BB:BB,Detail!$A:$A,$B481,Detail!$B:$B,"&lt;="&amp;246)</f>
        <v>0</v>
      </c>
      <c r="DA481" s="24">
        <f>SUMIFS(Detail!BB:BB,Detail!$A:$A,$B481,Detail!$B:$B,"&lt;="&amp;249)</f>
        <v>0</v>
      </c>
      <c r="DB481" s="24">
        <f>SUMIFS(Detail!BB:BB,Detail!$A:$A,$B481,Detail!$B:$B,"&lt;="&amp;252)</f>
        <v>0</v>
      </c>
      <c r="DC481" s="33">
        <f t="shared" si="839"/>
        <v>0</v>
      </c>
      <c r="DD481" s="86">
        <f>SUMIFS(Detail!BB:BB,Detail!$A:$A,$B481,Detail!$B:$B,"&gt;60")</f>
        <v>-2084.4531976433186</v>
      </c>
    </row>
    <row r="482" spans="1:108" x14ac:dyDescent="0.25">
      <c r="A482" t="s">
        <v>5741</v>
      </c>
      <c r="B482" s="87" t="s">
        <v>5742</v>
      </c>
      <c r="C482" s="88">
        <f>SUM(C472:C481)</f>
        <v>0</v>
      </c>
      <c r="D482" s="88">
        <f>SUM(D472:D481)</f>
        <v>0</v>
      </c>
      <c r="E482" s="88">
        <f>SUM(E472:E481)</f>
        <v>422.4818819143415</v>
      </c>
      <c r="F482" s="88">
        <f>SUM(F472:F481)</f>
        <v>940.19513176766247</v>
      </c>
      <c r="G482" s="89">
        <f t="shared" si="819"/>
        <v>940.19513176766247</v>
      </c>
      <c r="H482" s="88">
        <f>SUM(H472:H481)</f>
        <v>1353.3147713715573</v>
      </c>
      <c r="I482" s="88">
        <f>SUM(I472:I481)</f>
        <v>1959.2161840708834</v>
      </c>
      <c r="J482" s="88">
        <f>SUM(J472:J481)</f>
        <v>2955.2069088986591</v>
      </c>
      <c r="K482" s="88">
        <f>SUM(K472:K481)</f>
        <v>3947.2389942216141</v>
      </c>
      <c r="L482" s="89">
        <f t="shared" si="820"/>
        <v>3947.2389942216141</v>
      </c>
      <c r="M482" s="88">
        <f>SUM(M472:M481)</f>
        <v>4726.089871039032</v>
      </c>
      <c r="N482" s="88">
        <f>SUM(N472:N481)</f>
        <v>5643.3149728178332</v>
      </c>
      <c r="O482" s="88">
        <f>SUM(O472:O481)</f>
        <v>6880.7564589587837</v>
      </c>
      <c r="P482" s="88">
        <f>SUM(P472:P481)</f>
        <v>8580.7243590206508</v>
      </c>
      <c r="Q482" s="89">
        <f t="shared" si="821"/>
        <v>8580.7243590206508</v>
      </c>
      <c r="R482" s="88">
        <f>SUM(R472:R481)</f>
        <v>10262.172832838403</v>
      </c>
      <c r="S482" s="88">
        <f>SUM(S472:S481)</f>
        <v>11614.216389866848</v>
      </c>
      <c r="T482" s="88">
        <f>SUM(T472:T481)</f>
        <v>13217.094748386608</v>
      </c>
      <c r="U482" s="88">
        <f>SUM(U472:U481)</f>
        <v>15524.446679858902</v>
      </c>
      <c r="V482" s="89">
        <f t="shared" si="822"/>
        <v>15524.446679858902</v>
      </c>
      <c r="W482" s="88">
        <f>SUM(W472:W481)</f>
        <v>18669.086371399666</v>
      </c>
      <c r="X482" s="88">
        <f>SUM(X472:X481)</f>
        <v>21939.860070239229</v>
      </c>
      <c r="Y482" s="88">
        <f>SUM(Y472:Y481)</f>
        <v>24770.284068968554</v>
      </c>
      <c r="Z482" s="88">
        <f>SUM(Z472:Z481)</f>
        <v>28154.534607483525</v>
      </c>
      <c r="AA482" s="89">
        <f t="shared" si="823"/>
        <v>28154.534607483525</v>
      </c>
      <c r="AB482" s="88">
        <f>SUM(AB472:AB481)</f>
        <v>22504.380988317738</v>
      </c>
      <c r="AC482" s="88">
        <f>SUM(AC472:AC481)</f>
        <v>19658.741492814203</v>
      </c>
      <c r="AD482" s="88">
        <f>SUM(AD472:AD481)</f>
        <v>17690.392269890337</v>
      </c>
      <c r="AE482" s="88">
        <f>SUM(AE472:AE481)</f>
        <v>16119.588994643744</v>
      </c>
      <c r="AF482" s="89">
        <f t="shared" si="824"/>
        <v>16119.588994643744</v>
      </c>
      <c r="AG482" s="88">
        <f>SUM(AG472:AG481)</f>
        <v>14778.188530371242</v>
      </c>
      <c r="AH482" s="88">
        <f>SUM(AH472:AH481)</f>
        <v>13595.241236327664</v>
      </c>
      <c r="AI482" s="88">
        <f>SUM(AI472:AI481)</f>
        <v>12535.47364305197</v>
      </c>
      <c r="AJ482" s="88">
        <f>SUM(AJ472:AJ481)</f>
        <v>11578.274156246962</v>
      </c>
      <c r="AK482" s="89">
        <f t="shared" si="825"/>
        <v>11578.274156246962</v>
      </c>
      <c r="AL482" s="88">
        <f>SUM(AL472:AL481)</f>
        <v>10709.705280445191</v>
      </c>
      <c r="AM482" s="88">
        <f>SUM(AM472:AM481)</f>
        <v>9919.2259494182472</v>
      </c>
      <c r="AN482" s="88">
        <f>SUM(AN472:AN481)</f>
        <v>9198.2568738397349</v>
      </c>
      <c r="AO482" s="88">
        <f>SUM(AO472:AO481)</f>
        <v>8539.5096729400939</v>
      </c>
      <c r="AP482" s="89">
        <f t="shared" si="826"/>
        <v>8539.5096729400939</v>
      </c>
      <c r="AQ482" s="88">
        <f>SUM(AQ472:AQ481)</f>
        <v>7936.6449233803423</v>
      </c>
      <c r="AR482" s="88">
        <f>SUM(AR472:AR481)</f>
        <v>7384.0800071955373</v>
      </c>
      <c r="AS482" s="88">
        <f>SUM(AS472:AS481)</f>
        <v>6876.8675696316332</v>
      </c>
      <c r="AT482" s="88">
        <f>SUM(AT472:AT481)</f>
        <v>6410.6077764544279</v>
      </c>
      <c r="AU482" s="89">
        <f t="shared" si="827"/>
        <v>6410.6077764544279</v>
      </c>
      <c r="AV482" s="88">
        <f>SUM(AV472:AV481)</f>
        <v>5981.3797510798222</v>
      </c>
      <c r="AW482" s="88">
        <f>SUM(AW472:AW481)</f>
        <v>5585.6846603214381</v>
      </c>
      <c r="AX482" s="88">
        <f>SUM(AX472:AX481)</f>
        <v>5220.3968193324545</v>
      </c>
      <c r="AY482" s="88">
        <f>SUM(AY472:AY481)</f>
        <v>4882.7209552949571</v>
      </c>
      <c r="AZ482" s="89">
        <f t="shared" si="828"/>
        <v>4882.7209552949571</v>
      </c>
      <c r="BA482" s="88">
        <f>SUM(BA472:BA481)</f>
        <v>4570.1545679196797</v>
      </c>
      <c r="BB482" s="88">
        <f>SUM(BB472:BB481)</f>
        <v>4280.4546884723641</v>
      </c>
      <c r="BC482" s="88">
        <f>SUM(BC472:BC481)</f>
        <v>4011.6085102162028</v>
      </c>
      <c r="BD482" s="88">
        <f>SUM(BD472:BD481)</f>
        <v>3761.8074511292248</v>
      </c>
      <c r="BE482" s="89">
        <f t="shared" si="829"/>
        <v>3761.8074511292248</v>
      </c>
      <c r="BF482" s="88">
        <f>SUM(BF472:BF481)</f>
        <v>3529.4242630033359</v>
      </c>
      <c r="BG482" s="88">
        <f>SUM(BG472:BG481)</f>
        <v>3312.9928403612234</v>
      </c>
      <c r="BH482" s="88">
        <f>SUM(BH472:BH481)</f>
        <v>3111.1904164122561</v>
      </c>
      <c r="BI482" s="88">
        <f>SUM(BI472:BI481)</f>
        <v>2922.8218644868771</v>
      </c>
      <c r="BJ482" s="89">
        <f t="shared" si="830"/>
        <v>2922.8218644868771</v>
      </c>
      <c r="BK482" s="88">
        <f>SUM(BK472:BK481)</f>
        <v>2746.805852818567</v>
      </c>
      <c r="BL482" s="88">
        <f>SUM(BL472:BL481)</f>
        <v>2582.1626281718113</v>
      </c>
      <c r="BM482" s="88">
        <f>SUM(BM472:BM481)</f>
        <v>2428.0032294469443</v>
      </c>
      <c r="BN482" s="88">
        <f>SUM(BN472:BN481)</f>
        <v>2283.5199558574391</v>
      </c>
      <c r="BO482" s="89">
        <f t="shared" si="831"/>
        <v>2283.5199558574391</v>
      </c>
      <c r="BP482" s="88">
        <f>SUM(BP472:BP481)</f>
        <v>2147.9779355047349</v>
      </c>
      <c r="BQ482" s="88">
        <f>SUM(BQ472:BQ481)</f>
        <v>2020.7076591884024</v>
      </c>
      <c r="BR482" s="88">
        <f>SUM(BR472:BR481)</f>
        <v>1901.098361182778</v>
      </c>
      <c r="BS482" s="88">
        <f>SUM(BS472:BS481)</f>
        <v>1788.592143625237</v>
      </c>
      <c r="BT482" s="89">
        <f t="shared" si="832"/>
        <v>1788.592143625237</v>
      </c>
      <c r="BU482" s="88">
        <f>SUM(BU472:BU481)</f>
        <v>1682.6787542647985</v>
      </c>
      <c r="BV482" s="88">
        <f>SUM(BV472:BV481)</f>
        <v>1582.8909387890021</v>
      </c>
      <c r="BW482" s="88">
        <f>SUM(BW472:BW481)</f>
        <v>1488.8002989594456</v>
      </c>
      <c r="BX482" s="88">
        <f>SUM(BX472:BX481)</f>
        <v>1400.0135965094737</v>
      </c>
      <c r="BY482" s="89">
        <f t="shared" si="833"/>
        <v>1400.0135965094737</v>
      </c>
      <c r="BZ482" s="88">
        <f>SUM(BZ472:BZ481)</f>
        <v>1316.1694503480617</v>
      </c>
      <c r="CA482" s="88">
        <f>SUM(CA472:CA481)</f>
        <v>1236.9353812125646</v>
      </c>
      <c r="CB482" s="88">
        <f>SUM(CB472:CB481)</f>
        <v>1162.0051636494914</v>
      </c>
      <c r="CC482" s="88">
        <f>SUM(CC472:CC481)</f>
        <v>1091.0964501863875</v>
      </c>
      <c r="CD482" s="89">
        <f t="shared" si="834"/>
        <v>1091.0964501863875</v>
      </c>
      <c r="CE482" s="88">
        <f>SUM(CE472:CE481)</f>
        <v>1023.9486368916473</v>
      </c>
      <c r="CF482" s="88">
        <f>SUM(CF472:CF481)</f>
        <v>960.32094328771291</v>
      </c>
      <c r="CG482" s="88">
        <f>SUM(CG472:CG481)</f>
        <v>899.9906828625866</v>
      </c>
      <c r="CH482" s="88">
        <f>SUM(CH472:CH481)</f>
        <v>842.75170328162665</v>
      </c>
      <c r="CI482" s="89">
        <f t="shared" si="835"/>
        <v>842.75170328162665</v>
      </c>
      <c r="CJ482" s="88">
        <f>SUM(CJ472:CJ481)</f>
        <v>788.41297789122768</v>
      </c>
      <c r="CK482" s="88">
        <f>SUM(CK472:CK481)</f>
        <v>736.79733227923623</v>
      </c>
      <c r="CL482" s="88">
        <f>SUM(CL472:CL481)</f>
        <v>687.74029155498556</v>
      </c>
      <c r="CM482" s="88">
        <f>SUM(CM472:CM481)</f>
        <v>641.08903567153152</v>
      </c>
      <c r="CN482" s="89">
        <f t="shared" si="836"/>
        <v>641.08903567153152</v>
      </c>
      <c r="CO482" s="88">
        <f>SUM(CO472:CO481)</f>
        <v>596.70145156622004</v>
      </c>
      <c r="CP482" s="88">
        <f>SUM(CP472:CP481)</f>
        <v>554.44527216973324</v>
      </c>
      <c r="CQ482" s="88">
        <f>SUM(CQ472:CQ481)</f>
        <v>514.1972934514306</v>
      </c>
      <c r="CR482" s="88">
        <f>SUM(CR472:CR481)</f>
        <v>475.84266165157862</v>
      </c>
      <c r="CS482" s="89">
        <f t="shared" si="837"/>
        <v>475.84266165157862</v>
      </c>
      <c r="CT482" s="88">
        <f>SUM(CT472:CT481)</f>
        <v>439.2742237155087</v>
      </c>
      <c r="CU482" s="88">
        <f>SUM(CU472:CU481)</f>
        <v>404.39193470595683</v>
      </c>
      <c r="CV482" s="88">
        <f>SUM(CV472:CV481)</f>
        <v>371.10231664184062</v>
      </c>
      <c r="CW482" s="88">
        <f>SUM(CW472:CW481)</f>
        <v>339.31796380450237</v>
      </c>
      <c r="CX482" s="89">
        <f t="shared" si="838"/>
        <v>339.31796380450237</v>
      </c>
      <c r="CY482" s="88">
        <f>SUM(CY472:CY481)</f>
        <v>0</v>
      </c>
      <c r="CZ482" s="88">
        <f>SUM(CZ472:CZ481)</f>
        <v>0</v>
      </c>
      <c r="DA482" s="88">
        <f>SUM(DA472:DA481)</f>
        <v>0</v>
      </c>
      <c r="DB482" s="88">
        <f>SUM(DB472:DB481)</f>
        <v>0</v>
      </c>
      <c r="DC482" s="89">
        <f t="shared" si="839"/>
        <v>0</v>
      </c>
      <c r="DD482" s="90">
        <f>SUM(DD472:DD481)</f>
        <v>-28154.534607483525</v>
      </c>
    </row>
    <row r="483" spans="1:108" x14ac:dyDescent="0.25">
      <c r="A483" t="s">
        <v>5743</v>
      </c>
      <c r="B483" s="30" t="s">
        <v>4733</v>
      </c>
    </row>
    <row r="484" spans="1:108" x14ac:dyDescent="0.25">
      <c r="A484" t="s">
        <v>5744</v>
      </c>
      <c r="B484" s="32" t="s">
        <v>5120</v>
      </c>
      <c r="C484" s="24">
        <f>SUMIFS(Detail!BC:BC,Detail!$A:$A,$B484,Detail!$B:$B,"&lt;="&amp;3)</f>
        <v>0</v>
      </c>
      <c r="D484" s="24">
        <f>SUMIFS(Detail!BC:BC,Detail!$A:$A,$B484,Detail!$B:$B,"&lt;="&amp;6)</f>
        <v>0</v>
      </c>
      <c r="E484" s="24">
        <f>SUMIFS(Detail!BC:BC,Detail!$A:$A,$B484,Detail!$B:$B,"&lt;="&amp;9)</f>
        <v>7.358831157533217</v>
      </c>
      <c r="F484" s="24">
        <f>SUMIFS(Detail!BC:BC,Detail!$A:$A,$B484,Detail!$B:$B,"&lt;="&amp;12)</f>
        <v>5.2637923757141039</v>
      </c>
      <c r="G484" s="33">
        <f t="shared" ref="G484:G494" si="840">F484</f>
        <v>5.2637923757141039</v>
      </c>
      <c r="H484" s="24">
        <f>SUMIFS(Detail!BC:BC,Detail!$A:$A,$B484,Detail!$B:$B,"&lt;="&amp;15)</f>
        <v>5.5755820815294328</v>
      </c>
      <c r="I484" s="24">
        <f>SUMIFS(Detail!BC:BC,Detail!$A:$A,$B484,Detail!$B:$B,"&lt;="&amp;18)</f>
        <v>5.8131619674002195</v>
      </c>
      <c r="J484" s="24">
        <f>SUMIFS(Detail!BC:BC,Detail!$A:$A,$B484,Detail!$B:$B,"&lt;="&amp;21)</f>
        <v>10.596425193652067</v>
      </c>
      <c r="K484" s="24">
        <f>SUMIFS(Detail!BC:BC,Detail!$A:$A,$B484,Detail!$B:$B,"&lt;="&amp;24)</f>
        <v>6.8430298714774835</v>
      </c>
      <c r="L484" s="33">
        <f t="shared" ref="L484:L494" si="841">K484</f>
        <v>6.8430298714774835</v>
      </c>
      <c r="M484" s="24">
        <f>SUMIFS(Detail!BC:BC,Detail!$A:$A,$B484,Detail!$B:$B,"&lt;="&amp;27)</f>
        <v>5.8132846834032534</v>
      </c>
      <c r="N484" s="24">
        <f>SUMIFS(Detail!BC:BC,Detail!$A:$A,$B484,Detail!$B:$B,"&lt;="&amp;30)</f>
        <v>7.2481570822715184</v>
      </c>
      <c r="O484" s="24">
        <f>SUMIFS(Detail!BC:BC,Detail!$A:$A,$B484,Detail!$B:$B,"&lt;="&amp;33)</f>
        <v>7.5571105046542471</v>
      </c>
      <c r="P484" s="24">
        <f>SUMIFS(Detail!BC:BC,Detail!$A:$A,$B484,Detail!$B:$B,"&lt;="&amp;36)</f>
        <v>13.775352751692481</v>
      </c>
      <c r="Q484" s="33">
        <f t="shared" ref="Q484:Q494" si="842">P484</f>
        <v>13.775352751692481</v>
      </c>
      <c r="R484" s="24">
        <f>SUMIFS(Detail!BC:BC,Detail!$A:$A,$B484,Detail!$B:$B,"&lt;="&amp;39)</f>
        <v>8.8959388329212743</v>
      </c>
      <c r="S484" s="24">
        <f>SUMIFS(Detail!BC:BC,Detail!$A:$A,$B484,Detail!$B:$B,"&lt;="&amp;42)</f>
        <v>7.5572700884235928</v>
      </c>
      <c r="T484" s="24">
        <f>SUMIFS(Detail!BC:BC,Detail!$A:$A,$B484,Detail!$B:$B,"&lt;="&amp;45)</f>
        <v>9.4226042069531104</v>
      </c>
      <c r="U484" s="24">
        <f>SUMIFS(Detail!BC:BC,Detail!$A:$A,$B484,Detail!$B:$B,"&lt;="&amp;48)</f>
        <v>9.8242436560503847</v>
      </c>
      <c r="V484" s="33">
        <f t="shared" ref="V484:V494" si="843">U484</f>
        <v>9.8242436560503847</v>
      </c>
      <c r="W484" s="24">
        <f>SUMIFS(Detail!BC:BC,Detail!$A:$A,$B484,Detail!$B:$B,"&lt;="&amp;51)</f>
        <v>17.907958577200588</v>
      </c>
      <c r="X484" s="24">
        <f>SUMIFS(Detail!BC:BC,Detail!$A:$A,$B484,Detail!$B:$B,"&lt;="&amp;54)</f>
        <v>11.564720482798293</v>
      </c>
      <c r="Y484" s="24">
        <f>SUMIFS(Detail!BC:BC,Detail!$A:$A,$B484,Detail!$B:$B,"&lt;="&amp;57)</f>
        <v>9.8244511149514437</v>
      </c>
      <c r="Z484" s="24">
        <f>SUMIFS(Detail!BC:BC,Detail!$A:$A,$B484,Detail!$B:$B,"&lt;="&amp;60)</f>
        <v>12.249385469038316</v>
      </c>
      <c r="AA484" s="33">
        <f t="shared" ref="AA484:AA494" si="844">Z484</f>
        <v>12.249385469038316</v>
      </c>
      <c r="AB484" s="24">
        <f>SUMIFS(Detail!BC:BC,Detail!$A:$A,$B484,Detail!$B:$B,"&lt;="&amp;63)</f>
        <v>1.0876575215661433E-3</v>
      </c>
      <c r="AC484" s="24">
        <f>SUMIFS(Detail!BC:BC,Detail!$A:$A,$B484,Detail!$B:$B,"&lt;="&amp;66)</f>
        <v>5.5205964599736035E-7</v>
      </c>
      <c r="AD484" s="24">
        <f>SUMIFS(Detail!BC:BC,Detail!$A:$A,$B484,Detail!$B:$B,"&lt;="&amp;69)</f>
        <v>5.5842974688857794E-10</v>
      </c>
      <c r="AE484" s="24">
        <f>SUMIFS(Detail!BC:BC,Detail!$A:$A,$B484,Detail!$B:$B,"&lt;="&amp;72)</f>
        <v>9.0949470177292824E-13</v>
      </c>
      <c r="AF484" s="33">
        <f t="shared" ref="AF484:AF494" si="845">AE484</f>
        <v>9.0949470177292824E-13</v>
      </c>
      <c r="AG484" s="24">
        <f>SUMIFS(Detail!BC:BC,Detail!$A:$A,$B484,Detail!$B:$B,"&lt;="&amp;75)</f>
        <v>0</v>
      </c>
      <c r="AH484" s="24">
        <f>SUMIFS(Detail!BC:BC,Detail!$A:$A,$B484,Detail!$B:$B,"&lt;="&amp;78)</f>
        <v>0</v>
      </c>
      <c r="AI484" s="24">
        <f>SUMIFS(Detail!BC:BC,Detail!$A:$A,$B484,Detail!$B:$B,"&lt;="&amp;81)</f>
        <v>0</v>
      </c>
      <c r="AJ484" s="24">
        <f>SUMIFS(Detail!BC:BC,Detail!$A:$A,$B484,Detail!$B:$B,"&lt;="&amp;84)</f>
        <v>0</v>
      </c>
      <c r="AK484" s="33">
        <f t="shared" ref="AK484:AK494" si="846">AJ484</f>
        <v>0</v>
      </c>
      <c r="AL484" s="24">
        <f>SUMIFS(Detail!BC:BC,Detail!$A:$A,$B484,Detail!$B:$B,"&lt;="&amp;87)</f>
        <v>0</v>
      </c>
      <c r="AM484" s="24">
        <f>SUMIFS(Detail!BC:BC,Detail!$A:$A,$B484,Detail!$B:$B,"&lt;="&amp;90)</f>
        <v>0</v>
      </c>
      <c r="AN484" s="24">
        <f>SUMIFS(Detail!BC:BC,Detail!$A:$A,$B484,Detail!$B:$B,"&lt;="&amp;93)</f>
        <v>0</v>
      </c>
      <c r="AO484" s="24">
        <f>SUMIFS(Detail!BC:BC,Detail!$A:$A,$B484,Detail!$B:$B,"&lt;="&amp;96)</f>
        <v>0</v>
      </c>
      <c r="AP484" s="33">
        <f t="shared" ref="AP484:AP494" si="847">AO484</f>
        <v>0</v>
      </c>
      <c r="AQ484" s="24">
        <f>SUMIFS(Detail!BC:BC,Detail!$A:$A,$B484,Detail!$B:$B,"&lt;="&amp;99)</f>
        <v>0</v>
      </c>
      <c r="AR484" s="24">
        <f>SUMIFS(Detail!BC:BC,Detail!$A:$A,$B484,Detail!$B:$B,"&lt;="&amp;102)</f>
        <v>0</v>
      </c>
      <c r="AS484" s="24">
        <f>SUMIFS(Detail!BC:BC,Detail!$A:$A,$B484,Detail!$B:$B,"&lt;="&amp;105)</f>
        <v>0</v>
      </c>
      <c r="AT484" s="24">
        <f>SUMIFS(Detail!BC:BC,Detail!$A:$A,$B484,Detail!$B:$B,"&lt;="&amp;108)</f>
        <v>0</v>
      </c>
      <c r="AU484" s="33">
        <f t="shared" ref="AU484:AU494" si="848">AT484</f>
        <v>0</v>
      </c>
      <c r="AV484" s="24">
        <f>SUMIFS(Detail!BC:BC,Detail!$A:$A,$B484,Detail!$B:$B,"&lt;="&amp;111)</f>
        <v>0</v>
      </c>
      <c r="AW484" s="24">
        <f>SUMIFS(Detail!BC:BC,Detail!$A:$A,$B484,Detail!$B:$B,"&lt;="&amp;114)</f>
        <v>0</v>
      </c>
      <c r="AX484" s="24">
        <f>SUMIFS(Detail!BC:BC,Detail!$A:$A,$B484,Detail!$B:$B,"&lt;="&amp;117)</f>
        <v>0</v>
      </c>
      <c r="AY484" s="24">
        <f>SUMIFS(Detail!BC:BC,Detail!$A:$A,$B484,Detail!$B:$B,"&lt;="&amp;120)</f>
        <v>0</v>
      </c>
      <c r="AZ484" s="33">
        <f t="shared" ref="AZ484:AZ494" si="849">AY484</f>
        <v>0</v>
      </c>
      <c r="BA484" s="24">
        <f>SUMIFS(Detail!BC:BC,Detail!$A:$A,$B484,Detail!$B:$B,"&lt;="&amp;123)</f>
        <v>0</v>
      </c>
      <c r="BB484" s="24">
        <f>SUMIFS(Detail!BC:BC,Detail!$A:$A,$B484,Detail!$B:$B,"&lt;="&amp;126)</f>
        <v>0</v>
      </c>
      <c r="BC484" s="24">
        <f>SUMIFS(Detail!BC:BC,Detail!$A:$A,$B484,Detail!$B:$B,"&lt;="&amp;129)</f>
        <v>0</v>
      </c>
      <c r="BD484" s="24">
        <f>SUMIFS(Detail!BC:BC,Detail!$A:$A,$B484,Detail!$B:$B,"&lt;="&amp;132)</f>
        <v>0</v>
      </c>
      <c r="BE484" s="33">
        <f t="shared" ref="BE484:BE494" si="850">BD484</f>
        <v>0</v>
      </c>
      <c r="BF484" s="24">
        <f>SUMIFS(Detail!BC:BC,Detail!$A:$A,$B484,Detail!$B:$B,"&lt;="&amp;135)</f>
        <v>0</v>
      </c>
      <c r="BG484" s="24">
        <f>SUMIFS(Detail!BC:BC,Detail!$A:$A,$B484,Detail!$B:$B,"&lt;="&amp;138)</f>
        <v>0</v>
      </c>
      <c r="BH484" s="24">
        <f>SUMIFS(Detail!BC:BC,Detail!$A:$A,$B484,Detail!$B:$B,"&lt;="&amp;141)</f>
        <v>0</v>
      </c>
      <c r="BI484" s="24">
        <f>SUMIFS(Detail!BC:BC,Detail!$A:$A,$B484,Detail!$B:$B,"&lt;="&amp;144)</f>
        <v>0</v>
      </c>
      <c r="BJ484" s="33">
        <f t="shared" ref="BJ484:BJ494" si="851">BI484</f>
        <v>0</v>
      </c>
      <c r="BK484" s="24">
        <f>SUMIFS(Detail!BC:BC,Detail!$A:$A,$B484,Detail!$B:$B,"&lt;="&amp;147)</f>
        <v>0</v>
      </c>
      <c r="BL484" s="24">
        <f>SUMIFS(Detail!BC:BC,Detail!$A:$A,$B484,Detail!$B:$B,"&lt;="&amp;150)</f>
        <v>0</v>
      </c>
      <c r="BM484" s="24">
        <f>SUMIFS(Detail!BC:BC,Detail!$A:$A,$B484,Detail!$B:$B,"&lt;="&amp;153)</f>
        <v>0</v>
      </c>
      <c r="BN484" s="24">
        <f>SUMIFS(Detail!BC:BC,Detail!$A:$A,$B484,Detail!$B:$B,"&lt;="&amp;156)</f>
        <v>0</v>
      </c>
      <c r="BO484" s="33">
        <f t="shared" ref="BO484:BO494" si="852">BN484</f>
        <v>0</v>
      </c>
      <c r="BP484" s="24">
        <f>SUMIFS(Detail!BC:BC,Detail!$A:$A,$B484,Detail!$B:$B,"&lt;="&amp;159)</f>
        <v>0</v>
      </c>
      <c r="BQ484" s="24">
        <f>SUMIFS(Detail!BC:BC,Detail!$A:$A,$B484,Detail!$B:$B,"&lt;="&amp;162)</f>
        <v>0</v>
      </c>
      <c r="BR484" s="24">
        <f>SUMIFS(Detail!BC:BC,Detail!$A:$A,$B484,Detail!$B:$B,"&lt;="&amp;165)</f>
        <v>0</v>
      </c>
      <c r="BS484" s="24">
        <f>SUMIFS(Detail!BC:BC,Detail!$A:$A,$B484,Detail!$B:$B,"&lt;="&amp;168)</f>
        <v>0</v>
      </c>
      <c r="BT484" s="33">
        <f t="shared" ref="BT484:BT494" si="853">BS484</f>
        <v>0</v>
      </c>
      <c r="BU484" s="24">
        <f>SUMIFS(Detail!BC:BC,Detail!$A:$A,$B484,Detail!$B:$B,"&lt;="&amp;171)</f>
        <v>0</v>
      </c>
      <c r="BV484" s="24">
        <f>SUMIFS(Detail!BC:BC,Detail!$A:$A,$B484,Detail!$B:$B,"&lt;="&amp;174)</f>
        <v>0</v>
      </c>
      <c r="BW484" s="24">
        <f>SUMIFS(Detail!BC:BC,Detail!$A:$A,$B484,Detail!$B:$B,"&lt;="&amp;177)</f>
        <v>0</v>
      </c>
      <c r="BX484" s="24">
        <f>SUMIFS(Detail!BC:BC,Detail!$A:$A,$B484,Detail!$B:$B,"&lt;="&amp;180)</f>
        <v>0</v>
      </c>
      <c r="BY484" s="33">
        <f t="shared" ref="BY484:BY494" si="854">BX484</f>
        <v>0</v>
      </c>
      <c r="BZ484" s="24">
        <f>SUMIFS(Detail!BC:BC,Detail!$A:$A,$B484,Detail!$B:$B,"&lt;="&amp;183)</f>
        <v>0</v>
      </c>
      <c r="CA484" s="24">
        <f>SUMIFS(Detail!BC:BC,Detail!$A:$A,$B484,Detail!$B:$B,"&lt;="&amp;186)</f>
        <v>0</v>
      </c>
      <c r="CB484" s="24">
        <f>SUMIFS(Detail!BC:BC,Detail!$A:$A,$B484,Detail!$B:$B,"&lt;="&amp;189)</f>
        <v>0</v>
      </c>
      <c r="CC484" s="24">
        <f>SUMIFS(Detail!BC:BC,Detail!$A:$A,$B484,Detail!$B:$B,"&lt;="&amp;192)</f>
        <v>0</v>
      </c>
      <c r="CD484" s="33">
        <f t="shared" ref="CD484:CD494" si="855">CC484</f>
        <v>0</v>
      </c>
      <c r="CE484" s="24">
        <f>SUMIFS(Detail!BC:BC,Detail!$A:$A,$B484,Detail!$B:$B,"&lt;="&amp;195)</f>
        <v>0</v>
      </c>
      <c r="CF484" s="24">
        <f>SUMIFS(Detail!BC:BC,Detail!$A:$A,$B484,Detail!$B:$B,"&lt;="&amp;198)</f>
        <v>0</v>
      </c>
      <c r="CG484" s="24">
        <f>SUMIFS(Detail!BC:BC,Detail!$A:$A,$B484,Detail!$B:$B,"&lt;="&amp;201)</f>
        <v>0</v>
      </c>
      <c r="CH484" s="24">
        <f>SUMIFS(Detail!BC:BC,Detail!$A:$A,$B484,Detail!$B:$B,"&lt;="&amp;204)</f>
        <v>0</v>
      </c>
      <c r="CI484" s="33">
        <f t="shared" ref="CI484:CI494" si="856">CH484</f>
        <v>0</v>
      </c>
      <c r="CJ484" s="24">
        <f>SUMIFS(Detail!BC:BC,Detail!$A:$A,$B484,Detail!$B:$B,"&lt;="&amp;207)</f>
        <v>0</v>
      </c>
      <c r="CK484" s="24">
        <f>SUMIFS(Detail!BC:BC,Detail!$A:$A,$B484,Detail!$B:$B,"&lt;="&amp;210)</f>
        <v>0</v>
      </c>
      <c r="CL484" s="24">
        <f>SUMIFS(Detail!BC:BC,Detail!$A:$A,$B484,Detail!$B:$B,"&lt;="&amp;213)</f>
        <v>0</v>
      </c>
      <c r="CM484" s="24">
        <f>SUMIFS(Detail!BC:BC,Detail!$A:$A,$B484,Detail!$B:$B,"&lt;="&amp;216)</f>
        <v>0</v>
      </c>
      <c r="CN484" s="33">
        <f t="shared" ref="CN484:CN494" si="857">CM484</f>
        <v>0</v>
      </c>
      <c r="CO484" s="24">
        <f>SUMIFS(Detail!BC:BC,Detail!$A:$A,$B484,Detail!$B:$B,"&lt;="&amp;219)</f>
        <v>0</v>
      </c>
      <c r="CP484" s="24">
        <f>SUMIFS(Detail!BC:BC,Detail!$A:$A,$B484,Detail!$B:$B,"&lt;="&amp;222)</f>
        <v>0</v>
      </c>
      <c r="CQ484" s="24">
        <f>SUMIFS(Detail!BC:BC,Detail!$A:$A,$B484,Detail!$B:$B,"&lt;="&amp;225)</f>
        <v>0</v>
      </c>
      <c r="CR484" s="24">
        <f>SUMIFS(Detail!BC:BC,Detail!$A:$A,$B484,Detail!$B:$B,"&lt;="&amp;228)</f>
        <v>0</v>
      </c>
      <c r="CS484" s="33">
        <f t="shared" ref="CS484:CS494" si="858">CR484</f>
        <v>0</v>
      </c>
      <c r="CT484" s="24">
        <f>SUMIFS(Detail!BC:BC,Detail!$A:$A,$B484,Detail!$B:$B,"&lt;="&amp;231)</f>
        <v>0</v>
      </c>
      <c r="CU484" s="24">
        <f>SUMIFS(Detail!BC:BC,Detail!$A:$A,$B484,Detail!$B:$B,"&lt;="&amp;234)</f>
        <v>0</v>
      </c>
      <c r="CV484" s="24">
        <f>SUMIFS(Detail!BC:BC,Detail!$A:$A,$B484,Detail!$B:$B,"&lt;="&amp;237)</f>
        <v>0</v>
      </c>
      <c r="CW484" s="24">
        <f>SUMIFS(Detail!BC:BC,Detail!$A:$A,$B484,Detail!$B:$B,"&lt;="&amp;240)</f>
        <v>0</v>
      </c>
      <c r="CX484" s="33">
        <f t="shared" ref="CX484:CX494" si="859">CW484</f>
        <v>0</v>
      </c>
      <c r="CY484" s="24">
        <f>SUMIFS(Detail!BC:BC,Detail!$A:$A,$B484,Detail!$B:$B,"&lt;="&amp;243)</f>
        <v>0</v>
      </c>
      <c r="CZ484" s="24">
        <f>SUMIFS(Detail!BC:BC,Detail!$A:$A,$B484,Detail!$B:$B,"&lt;="&amp;246)</f>
        <v>0</v>
      </c>
      <c r="DA484" s="24">
        <f>SUMIFS(Detail!BC:BC,Detail!$A:$A,$B484,Detail!$B:$B,"&lt;="&amp;249)</f>
        <v>0</v>
      </c>
      <c r="DB484" s="24">
        <f>SUMIFS(Detail!BC:BC,Detail!$A:$A,$B484,Detail!$B:$B,"&lt;="&amp;252)</f>
        <v>0</v>
      </c>
      <c r="DC484" s="33">
        <f t="shared" ref="DC484:DC494" si="860">DB484</f>
        <v>0</v>
      </c>
      <c r="DD484" s="86">
        <f>SUMIFS(Detail!BC:BC,Detail!$A:$A,$B484,Detail!$B:$B,"&gt;60")</f>
        <v>-12.249385469038316</v>
      </c>
    </row>
    <row r="485" spans="1:108" x14ac:dyDescent="0.25">
      <c r="A485" t="s">
        <v>5745</v>
      </c>
      <c r="B485" s="32" t="s">
        <v>5121</v>
      </c>
      <c r="C485" s="24">
        <f>SUMIFS(Detail!BC:BC,Detail!$A:$A,$B485,Detail!$B:$B,"&lt;="&amp;3)</f>
        <v>0</v>
      </c>
      <c r="D485" s="24">
        <f>SUMIFS(Detail!BC:BC,Detail!$A:$A,$B485,Detail!$B:$B,"&lt;="&amp;6)</f>
        <v>0</v>
      </c>
      <c r="E485" s="24">
        <f>SUMIFS(Detail!BC:BC,Detail!$A:$A,$B485,Detail!$B:$B,"&lt;="&amp;9)</f>
        <v>171.29197270609112</v>
      </c>
      <c r="F485" s="24">
        <f>SUMIFS(Detail!BC:BC,Detail!$A:$A,$B485,Detail!$B:$B,"&lt;="&amp;12)</f>
        <v>301.55821565505465</v>
      </c>
      <c r="G485" s="33">
        <f t="shared" si="840"/>
        <v>301.55821565505465</v>
      </c>
      <c r="H485" s="24">
        <f>SUMIFS(Detail!BC:BC,Detail!$A:$A,$B485,Detail!$B:$B,"&lt;="&amp;15)</f>
        <v>270.87398535970209</v>
      </c>
      <c r="I485" s="24">
        <f>SUMIFS(Detail!BC:BC,Detail!$A:$A,$B485,Detail!$B:$B,"&lt;="&amp;18)</f>
        <v>277.59631436958165</v>
      </c>
      <c r="J485" s="24">
        <f>SUMIFS(Detail!BC:BC,Detail!$A:$A,$B485,Detail!$B:$B,"&lt;="&amp;21)</f>
        <v>428.81080594811658</v>
      </c>
      <c r="K485" s="24">
        <f>SUMIFS(Detail!BC:BC,Detail!$A:$A,$B485,Detail!$B:$B,"&lt;="&amp;24)</f>
        <v>494.38711940421729</v>
      </c>
      <c r="L485" s="33">
        <f t="shared" si="841"/>
        <v>494.38711940421729</v>
      </c>
      <c r="M485" s="24">
        <f>SUMIFS(Detail!BC:BC,Detail!$A:$A,$B485,Detail!$B:$B,"&lt;="&amp;27)</f>
        <v>447.77784239706307</v>
      </c>
      <c r="N485" s="24">
        <f>SUMIFS(Detail!BC:BC,Detail!$A:$A,$B485,Detail!$B:$B,"&lt;="&amp;30)</f>
        <v>395.26774388584249</v>
      </c>
      <c r="O485" s="24">
        <f>SUMIFS(Detail!BC:BC,Detail!$A:$A,$B485,Detail!$B:$B,"&lt;="&amp;33)</f>
        <v>382.38818279925636</v>
      </c>
      <c r="P485" s="24">
        <f>SUMIFS(Detail!BC:BC,Detail!$A:$A,$B485,Detail!$B:$B,"&lt;="&amp;36)</f>
        <v>525.17734092619298</v>
      </c>
      <c r="Q485" s="33">
        <f t="shared" si="842"/>
        <v>525.17734092619298</v>
      </c>
      <c r="R485" s="24">
        <f>SUMIFS(Detail!BC:BC,Detail!$A:$A,$B485,Detail!$B:$B,"&lt;="&amp;39)</f>
        <v>581.54053879212438</v>
      </c>
      <c r="S485" s="24">
        <f>SUMIFS(Detail!BC:BC,Detail!$A:$A,$B485,Detail!$B:$B,"&lt;="&amp;42)</f>
        <v>522.78611017399771</v>
      </c>
      <c r="T485" s="24">
        <f>SUMIFS(Detail!BC:BC,Detail!$A:$A,$B485,Detail!$B:$B,"&lt;="&amp;45)</f>
        <v>459.84452896799803</v>
      </c>
      <c r="U485" s="24">
        <f>SUMIFS(Detail!BC:BC,Detail!$A:$A,$B485,Detail!$B:$B,"&lt;="&amp;48)</f>
        <v>440.03022722235664</v>
      </c>
      <c r="V485" s="33">
        <f t="shared" si="843"/>
        <v>440.03022722235664</v>
      </c>
      <c r="W485" s="24">
        <f>SUMIFS(Detail!BC:BC,Detail!$A:$A,$B485,Detail!$B:$B,"&lt;="&amp;51)</f>
        <v>584.82524360587286</v>
      </c>
      <c r="X485" s="24">
        <f>SUMIFS(Detail!BC:BC,Detail!$A:$A,$B485,Detail!$B:$B,"&lt;="&amp;54)</f>
        <v>639.7690294302256</v>
      </c>
      <c r="Y485" s="24">
        <f>SUMIFS(Detail!BC:BC,Detail!$A:$A,$B485,Detail!$B:$B,"&lt;="&amp;57)</f>
        <v>574.54257367123955</v>
      </c>
      <c r="Z485" s="24">
        <f>SUMIFS(Detail!BC:BC,Detail!$A:$A,$B485,Detail!$B:$B,"&lt;="&amp;60)</f>
        <v>505.47859356858135</v>
      </c>
      <c r="AA485" s="33">
        <f t="shared" si="844"/>
        <v>505.47859356858135</v>
      </c>
      <c r="AB485" s="24">
        <f>SUMIFS(Detail!BC:BC,Detail!$A:$A,$B485,Detail!$B:$B,"&lt;="&amp;63)</f>
        <v>359.21171970858813</v>
      </c>
      <c r="AC485" s="24">
        <f>SUMIFS(Detail!BC:BC,Detail!$A:$A,$B485,Detail!$B:$B,"&lt;="&amp;66)</f>
        <v>274.70630036668126</v>
      </c>
      <c r="AD485" s="24">
        <f>SUMIFS(Detail!BC:BC,Detail!$A:$A,$B485,Detail!$B:$B,"&lt;="&amp;69)</f>
        <v>219.00428884019402</v>
      </c>
      <c r="AE485" s="24">
        <f>SUMIFS(Detail!BC:BC,Detail!$A:$A,$B485,Detail!$B:$B,"&lt;="&amp;72)</f>
        <v>179.46175233190434</v>
      </c>
      <c r="AF485" s="33">
        <f t="shared" si="845"/>
        <v>179.46175233190434</v>
      </c>
      <c r="AG485" s="24">
        <f>SUMIFS(Detail!BC:BC,Detail!$A:$A,$B485,Detail!$B:$B,"&lt;="&amp;75)</f>
        <v>150.01753580206287</v>
      </c>
      <c r="AH485" s="24">
        <f>SUMIFS(Detail!BC:BC,Detail!$A:$A,$B485,Detail!$B:$B,"&lt;="&amp;78)</f>
        <v>127.33582855817349</v>
      </c>
      <c r="AI485" s="24">
        <f>SUMIFS(Detail!BC:BC,Detail!$A:$A,$B485,Detail!$B:$B,"&lt;="&amp;81)</f>
        <v>109.40948026061278</v>
      </c>
      <c r="AJ485" s="24">
        <f>SUMIFS(Detail!BC:BC,Detail!$A:$A,$B485,Detail!$B:$B,"&lt;="&amp;84)</f>
        <v>94.952079911033252</v>
      </c>
      <c r="AK485" s="33">
        <f t="shared" si="846"/>
        <v>94.952079911033252</v>
      </c>
      <c r="AL485" s="24">
        <f>SUMIFS(Detail!BC:BC,Detail!$A:$A,$B485,Detail!$B:$B,"&lt;="&amp;87)</f>
        <v>83.099068234095284</v>
      </c>
      <c r="AM485" s="24">
        <f>SUMIFS(Detail!BC:BC,Detail!$A:$A,$B485,Detail!$B:$B,"&lt;="&amp;90)</f>
        <v>73.247375077310153</v>
      </c>
      <c r="AN485" s="24">
        <f>SUMIFS(Detail!BC:BC,Detail!$A:$A,$B485,Detail!$B:$B,"&lt;="&amp;93)</f>
        <v>64.963490106135396</v>
      </c>
      <c r="AO485" s="24">
        <f>SUMIFS(Detail!BC:BC,Detail!$A:$A,$B485,Detail!$B:$B,"&lt;="&amp;96)</f>
        <v>57.927938926842216</v>
      </c>
      <c r="AP485" s="33">
        <f t="shared" si="847"/>
        <v>57.927938926842216</v>
      </c>
      <c r="AQ485" s="24">
        <f>SUMIFS(Detail!BC:BC,Detail!$A:$A,$B485,Detail!$B:$B,"&lt;="&amp;99)</f>
        <v>51.900295370398908</v>
      </c>
      <c r="AR485" s="24">
        <f>SUMIFS(Detail!BC:BC,Detail!$A:$A,$B485,Detail!$B:$B,"&lt;="&amp;102)</f>
        <v>46.69634450396461</v>
      </c>
      <c r="AS485" s="24">
        <f>SUMIFS(Detail!BC:BC,Detail!$A:$A,$B485,Detail!$B:$B,"&lt;="&amp;105)</f>
        <v>42.172726360447996</v>
      </c>
      <c r="AT485" s="24">
        <f>SUMIFS(Detail!BC:BC,Detail!$A:$A,$B485,Detail!$B:$B,"&lt;="&amp;108)</f>
        <v>38.216342944259395</v>
      </c>
      <c r="AU485" s="33">
        <f t="shared" si="848"/>
        <v>38.216342944259395</v>
      </c>
      <c r="AV485" s="24">
        <f>SUMIFS(Detail!BC:BC,Detail!$A:$A,$B485,Detail!$B:$B,"&lt;="&amp;111)</f>
        <v>34.736887247326649</v>
      </c>
      <c r="AW485" s="24">
        <f>SUMIFS(Detail!BC:BC,Detail!$A:$A,$B485,Detail!$B:$B,"&lt;="&amp;114)</f>
        <v>31.661470682370236</v>
      </c>
      <c r="AX485" s="24">
        <f>SUMIFS(Detail!BC:BC,Detail!$A:$A,$B485,Detail!$B:$B,"&lt;="&amp;117)</f>
        <v>28.930692468230973</v>
      </c>
      <c r="AY485" s="24">
        <f>SUMIFS(Detail!BC:BC,Detail!$A:$A,$B485,Detail!$B:$B,"&lt;="&amp;120)</f>
        <v>26.495719473380632</v>
      </c>
      <c r="AZ485" s="33">
        <f t="shared" si="849"/>
        <v>26.495719473380632</v>
      </c>
      <c r="BA485" s="24">
        <f>SUMIFS(Detail!BC:BC,Detail!$A:$A,$B485,Detail!$B:$B,"&lt;="&amp;123)</f>
        <v>24.316086640720641</v>
      </c>
      <c r="BB485" s="24">
        <f>SUMIFS(Detail!BC:BC,Detail!$A:$A,$B485,Detail!$B:$B,"&lt;="&amp;126)</f>
        <v>22.358019419007633</v>
      </c>
      <c r="BC485" s="24">
        <f>SUMIFS(Detail!BC:BC,Detail!$A:$A,$B485,Detail!$B:$B,"&lt;="&amp;129)</f>
        <v>20.593139762358533</v>
      </c>
      <c r="BD485" s="24">
        <f>SUMIFS(Detail!BC:BC,Detail!$A:$A,$B485,Detail!$B:$B,"&lt;="&amp;132)</f>
        <v>18.997457638816741</v>
      </c>
      <c r="BE485" s="33">
        <f t="shared" si="850"/>
        <v>18.997457638816741</v>
      </c>
      <c r="BF485" s="24">
        <f>SUMIFS(Detail!BC:BC,Detail!$A:$A,$B485,Detail!$B:$B,"&lt;="&amp;135)</f>
        <v>17.550577579630954</v>
      </c>
      <c r="BG485" s="24">
        <f>SUMIFS(Detail!BC:BC,Detail!$A:$A,$B485,Detail!$B:$B,"&lt;="&amp;138)</f>
        <v>16.235068955488714</v>
      </c>
      <c r="BH485" s="24">
        <f>SUMIFS(Detail!BC:BC,Detail!$A:$A,$B485,Detail!$B:$B,"&lt;="&amp;141)</f>
        <v>15.035962158440725</v>
      </c>
      <c r="BI485" s="24">
        <f>SUMIFS(Detail!BC:BC,Detail!$A:$A,$B485,Detail!$B:$B,"&lt;="&amp;144)</f>
        <v>13.940342500045972</v>
      </c>
      <c r="BJ485" s="33">
        <f t="shared" si="851"/>
        <v>13.940342500045972</v>
      </c>
      <c r="BK485" s="24">
        <f>SUMIFS(Detail!BC:BC,Detail!$A:$A,$B485,Detail!$B:$B,"&lt;="&amp;147)</f>
        <v>12.937020597451919</v>
      </c>
      <c r="BL485" s="24">
        <f>SUMIFS(Detail!BC:BC,Detail!$A:$A,$B485,Detail!$B:$B,"&lt;="&amp;150)</f>
        <v>12.016263107410396</v>
      </c>
      <c r="BM485" s="24">
        <f>SUMIFS(Detail!BC:BC,Detail!$A:$A,$B485,Detail!$B:$B,"&lt;="&amp;153)</f>
        <v>11.16957142736419</v>
      </c>
      <c r="BN485" s="24">
        <f>SUMIFS(Detail!BC:BC,Detail!$A:$A,$B485,Detail!$B:$B,"&lt;="&amp;156)</f>
        <v>10.389498787109005</v>
      </c>
      <c r="BO485" s="33">
        <f t="shared" si="852"/>
        <v>10.389498787109005</v>
      </c>
      <c r="BP485" s="24">
        <f>SUMIFS(Detail!BC:BC,Detail!$A:$A,$B485,Detail!$B:$B,"&lt;="&amp;159)</f>
        <v>9.6694982660296773</v>
      </c>
      <c r="BQ485" s="24">
        <f>SUMIFS(Detail!BC:BC,Detail!$A:$A,$B485,Detail!$B:$B,"&lt;="&amp;162)</f>
        <v>9.0037958744014759</v>
      </c>
      <c r="BR485" s="24">
        <f>SUMIFS(Detail!BC:BC,Detail!$A:$A,$B485,Detail!$B:$B,"&lt;="&amp;165)</f>
        <v>8.3872840646995428</v>
      </c>
      <c r="BS485" s="24">
        <f>SUMIFS(Detail!BC:BC,Detail!$A:$A,$B485,Detail!$B:$B,"&lt;="&amp;168)</f>
        <v>7.8154319857462724</v>
      </c>
      <c r="BT485" s="33">
        <f t="shared" si="853"/>
        <v>7.8154319857462724</v>
      </c>
      <c r="BU485" s="24">
        <f>SUMIFS(Detail!BC:BC,Detail!$A:$A,$B485,Detail!$B:$B,"&lt;="&amp;171)</f>
        <v>7.2842095280425383</v>
      </c>
      <c r="BV485" s="24">
        <f>SUMIFS(Detail!BC:BC,Detail!$A:$A,$B485,Detail!$B:$B,"&lt;="&amp;174)</f>
        <v>6.7900227838367755</v>
      </c>
      <c r="BW485" s="24">
        <f>SUMIFS(Detail!BC:BC,Detail!$A:$A,$B485,Detail!$B:$B,"&lt;="&amp;177)</f>
        <v>6.3296589982992373</v>
      </c>
      <c r="BX485" s="24">
        <f>SUMIFS(Detail!BC:BC,Detail!$A:$A,$B485,Detail!$B:$B,"&lt;="&amp;180)</f>
        <v>5.900239446564683</v>
      </c>
      <c r="BY485" s="33">
        <f t="shared" si="854"/>
        <v>5.900239446564683</v>
      </c>
      <c r="BZ485" s="24">
        <f>SUMIFS(Detail!BC:BC,Detail!$A:$A,$B485,Detail!$B:$B,"&lt;="&amp;183)</f>
        <v>5.4991789569421599</v>
      </c>
      <c r="CA485" s="24">
        <f>SUMIFS(Detail!BC:BC,Detail!$A:$A,$B485,Detail!$B:$B,"&lt;="&amp;186)</f>
        <v>5.1241510290401493</v>
      </c>
      <c r="CB485" s="24">
        <f>SUMIFS(Detail!BC:BC,Detail!$A:$A,$B485,Detail!$B:$B,"&lt;="&amp;189)</f>
        <v>4.7730576795311208</v>
      </c>
      <c r="CC485" s="24">
        <f>SUMIFS(Detail!BC:BC,Detail!$A:$A,$B485,Detail!$B:$B,"&lt;="&amp;192)</f>
        <v>4.4440032969946515</v>
      </c>
      <c r="CD485" s="33">
        <f t="shared" si="855"/>
        <v>4.4440032969946515</v>
      </c>
      <c r="CE485" s="24">
        <f>SUMIFS(Detail!BC:BC,Detail!$A:$A,$B485,Detail!$B:$B,"&lt;="&amp;195)</f>
        <v>4.1352719080214229</v>
      </c>
      <c r="CF485" s="24">
        <f>SUMIFS(Detail!BC:BC,Detail!$A:$A,$B485,Detail!$B:$B,"&lt;="&amp;198)</f>
        <v>3.8453073555024275</v>
      </c>
      <c r="CG485" s="24">
        <f>SUMIFS(Detail!BC:BC,Detail!$A:$A,$B485,Detail!$B:$B,"&lt;="&amp;201)</f>
        <v>3.572695970713994</v>
      </c>
      <c r="CH485" s="24">
        <f>SUMIFS(Detail!BC:BC,Detail!$A:$A,$B485,Detail!$B:$B,"&lt;="&amp;204)</f>
        <v>3.3161513873637887</v>
      </c>
      <c r="CI485" s="33">
        <f t="shared" si="856"/>
        <v>3.3161513873637887</v>
      </c>
      <c r="CJ485" s="24">
        <f>SUMIFS(Detail!BC:BC,Detail!$A:$A,$B485,Detail!$B:$B,"&lt;="&amp;207)</f>
        <v>3.074501200675968</v>
      </c>
      <c r="CK485" s="24">
        <f>SUMIFS(Detail!BC:BC,Detail!$A:$A,$B485,Detail!$B:$B,"&lt;="&amp;210)</f>
        <v>2.8466752201416057</v>
      </c>
      <c r="CL485" s="24">
        <f>SUMIFS(Detail!BC:BC,Detail!$A:$A,$B485,Detail!$B:$B,"&lt;="&amp;213)</f>
        <v>2.631695102449612</v>
      </c>
      <c r="CM485" s="24">
        <f>SUMIFS(Detail!BC:BC,Detail!$A:$A,$B485,Detail!$B:$B,"&lt;="&amp;216)</f>
        <v>2.4286651827787864</v>
      </c>
      <c r="CN485" s="33">
        <f t="shared" si="857"/>
        <v>2.4286651827787864</v>
      </c>
      <c r="CO485" s="24">
        <f>SUMIFS(Detail!BC:BC,Detail!$A:$A,$B485,Detail!$B:$B,"&lt;="&amp;219)</f>
        <v>2.2367643491093077</v>
      </c>
      <c r="CP485" s="24">
        <f>SUMIFS(Detail!BC:BC,Detail!$A:$A,$B485,Detail!$B:$B,"&lt;="&amp;222)</f>
        <v>2.0552388265309673</v>
      </c>
      <c r="CQ485" s="24">
        <f>SUMIFS(Detail!BC:BC,Detail!$A:$A,$B485,Detail!$B:$B,"&lt;="&amp;225)</f>
        <v>1.8833957572646796</v>
      </c>
      <c r="CR485" s="24">
        <f>SUMIFS(Detail!BC:BC,Detail!$A:$A,$B485,Detail!$B:$B,"&lt;="&amp;228)</f>
        <v>1.7205974780295037</v>
      </c>
      <c r="CS485" s="33">
        <f t="shared" si="858"/>
        <v>1.7205974780295037</v>
      </c>
      <c r="CT485" s="24">
        <f>SUMIFS(Detail!BC:BC,Detail!$A:$A,$B485,Detail!$B:$B,"&lt;="&amp;231)</f>
        <v>1.5662564098211078</v>
      </c>
      <c r="CU485" s="24">
        <f>SUMIFS(Detail!BC:BC,Detail!$A:$A,$B485,Detail!$B:$B,"&lt;="&amp;234)</f>
        <v>1.4198304866313265</v>
      </c>
      <c r="CV485" s="24">
        <f>SUMIFS(Detail!BC:BC,Detail!$A:$A,$B485,Detail!$B:$B,"&lt;="&amp;237)</f>
        <v>1.2808190593859763</v>
      </c>
      <c r="CW485" s="24">
        <f>SUMIFS(Detail!BC:BC,Detail!$A:$A,$B485,Detail!$B:$B,"&lt;="&amp;240)</f>
        <v>1.1487592197217964</v>
      </c>
      <c r="CX485" s="33">
        <f t="shared" si="859"/>
        <v>1.1487592197217964</v>
      </c>
      <c r="CY485" s="24">
        <f>SUMIFS(Detail!BC:BC,Detail!$A:$A,$B485,Detail!$B:$B,"&lt;="&amp;243)</f>
        <v>0</v>
      </c>
      <c r="CZ485" s="24">
        <f>SUMIFS(Detail!BC:BC,Detail!$A:$A,$B485,Detail!$B:$B,"&lt;="&amp;246)</f>
        <v>0</v>
      </c>
      <c r="DA485" s="24">
        <f>SUMIFS(Detail!BC:BC,Detail!$A:$A,$B485,Detail!$B:$B,"&lt;="&amp;249)</f>
        <v>0</v>
      </c>
      <c r="DB485" s="24">
        <f>SUMIFS(Detail!BC:BC,Detail!$A:$A,$B485,Detail!$B:$B,"&lt;="&amp;252)</f>
        <v>0</v>
      </c>
      <c r="DC485" s="33">
        <f t="shared" si="860"/>
        <v>0</v>
      </c>
      <c r="DD485" s="86">
        <f>SUMIFS(Detail!BC:BC,Detail!$A:$A,$B485,Detail!$B:$B,"&gt;60")</f>
        <v>-505.47859356858135</v>
      </c>
    </row>
    <row r="486" spans="1:108" x14ac:dyDescent="0.25">
      <c r="A486" t="s">
        <v>5746</v>
      </c>
      <c r="B486" s="32" t="s">
        <v>5122</v>
      </c>
      <c r="C486" s="24">
        <f>SUMIFS(Detail!BC:BC,Detail!$A:$A,$B486,Detail!$B:$B,"&lt;="&amp;3)</f>
        <v>0</v>
      </c>
      <c r="D486" s="24">
        <f>SUMIFS(Detail!BC:BC,Detail!$A:$A,$B486,Detail!$B:$B,"&lt;="&amp;6)</f>
        <v>0</v>
      </c>
      <c r="E486" s="24">
        <f>SUMIFS(Detail!BC:BC,Detail!$A:$A,$B486,Detail!$B:$B,"&lt;="&amp;9)</f>
        <v>2.8926223103511077</v>
      </c>
      <c r="F486" s="24">
        <f>SUMIFS(Detail!BC:BC,Detail!$A:$A,$B486,Detail!$B:$B,"&lt;="&amp;12)</f>
        <v>3.2261497007576168</v>
      </c>
      <c r="G486" s="33">
        <f t="shared" si="840"/>
        <v>3.2261497007576168</v>
      </c>
      <c r="H486" s="24">
        <f>SUMIFS(Detail!BC:BC,Detail!$A:$A,$B486,Detail!$B:$B,"&lt;="&amp;15)</f>
        <v>4.0317177425124555</v>
      </c>
      <c r="I486" s="24">
        <f>SUMIFS(Detail!BC:BC,Detail!$A:$A,$B486,Detail!$B:$B,"&lt;="&amp;18)</f>
        <v>5.0863353230693065</v>
      </c>
      <c r="J486" s="24">
        <f>SUMIFS(Detail!BC:BC,Detail!$A:$A,$B486,Detail!$B:$B,"&lt;="&amp;21)</f>
        <v>6.1409769926691524</v>
      </c>
      <c r="K486" s="24">
        <f>SUMIFS(Detail!BC:BC,Detail!$A:$A,$B486,Detail!$B:$B,"&lt;="&amp;24)</f>
        <v>7.1956186750712732</v>
      </c>
      <c r="L486" s="33">
        <f t="shared" si="841"/>
        <v>7.1956186750712732</v>
      </c>
      <c r="M486" s="24">
        <f>SUMIFS(Detail!BC:BC,Detail!$A:$A,$B486,Detail!$B:$B,"&lt;="&amp;27)</f>
        <v>6.5146869712759781</v>
      </c>
      <c r="N486" s="24">
        <f>SUMIFS(Detail!BC:BC,Detail!$A:$A,$B486,Detail!$B:$B,"&lt;="&amp;30)</f>
        <v>8.0634415739318683</v>
      </c>
      <c r="O486" s="24">
        <f>SUMIFS(Detail!BC:BC,Detail!$A:$A,$B486,Detail!$B:$B,"&lt;="&amp;33)</f>
        <v>10.172670649408701</v>
      </c>
      <c r="P486" s="24">
        <f>SUMIFS(Detail!BC:BC,Detail!$A:$A,$B486,Detail!$B:$B,"&lt;="&amp;36)</f>
        <v>12.281953985341715</v>
      </c>
      <c r="Q486" s="33">
        <f t="shared" si="842"/>
        <v>12.281953985341715</v>
      </c>
      <c r="R486" s="24">
        <f>SUMIFS(Detail!BC:BC,Detail!$A:$A,$B486,Detail!$B:$B,"&lt;="&amp;39)</f>
        <v>14.391237350142092</v>
      </c>
      <c r="S486" s="24">
        <f>SUMIFS(Detail!BC:BC,Detail!$A:$A,$B486,Detail!$B:$B,"&lt;="&amp;42)</f>
        <v>13.029373942552866</v>
      </c>
      <c r="T486" s="24">
        <f>SUMIFS(Detail!BC:BC,Detail!$A:$A,$B486,Detail!$B:$B,"&lt;="&amp;45)</f>
        <v>16.126883147864646</v>
      </c>
      <c r="U486" s="24">
        <f>SUMIFS(Detail!BC:BC,Detail!$A:$A,$B486,Detail!$B:$B,"&lt;="&amp;48)</f>
        <v>20.345341298817402</v>
      </c>
      <c r="V486" s="33">
        <f t="shared" si="843"/>
        <v>20.345341298817402</v>
      </c>
      <c r="W486" s="24">
        <f>SUMIFS(Detail!BC:BC,Detail!$A:$A,$B486,Detail!$B:$B,"&lt;="&amp;51)</f>
        <v>24.563907970683431</v>
      </c>
      <c r="X486" s="24">
        <f>SUMIFS(Detail!BC:BC,Detail!$A:$A,$B486,Detail!$B:$B,"&lt;="&amp;54)</f>
        <v>28.782474700283274</v>
      </c>
      <c r="Y486" s="24">
        <f>SUMIFS(Detail!BC:BC,Detail!$A:$A,$B486,Detail!$B:$B,"&lt;="&amp;57)</f>
        <v>26.058747885105731</v>
      </c>
      <c r="Z486" s="24">
        <f>SUMIFS(Detail!BC:BC,Detail!$A:$A,$B486,Detail!$B:$B,"&lt;="&amp;60)</f>
        <v>32.253766295730202</v>
      </c>
      <c r="AA486" s="33">
        <f t="shared" si="844"/>
        <v>32.253766295730202</v>
      </c>
      <c r="AB486" s="24">
        <f>SUMIFS(Detail!BC:BC,Detail!$A:$A,$B486,Detail!$B:$B,"&lt;="&amp;63)</f>
        <v>2.8630046863327152E-3</v>
      </c>
      <c r="AC486" s="24">
        <f>SUMIFS(Detail!BC:BC,Detail!$A:$A,$B486,Detail!$B:$B,"&lt;="&amp;66)</f>
        <v>1.452913238608744E-6</v>
      </c>
      <c r="AD486" s="24">
        <f>SUMIFS(Detail!BC:BC,Detail!$A:$A,$B486,Detail!$B:$B,"&lt;="&amp;69)</f>
        <v>1.4724719221703708E-9</v>
      </c>
      <c r="AE486" s="24">
        <f>SUMIFS(Detail!BC:BC,Detail!$A:$A,$B486,Detail!$B:$B,"&lt;="&amp;72)</f>
        <v>1.8189894035458565E-12</v>
      </c>
      <c r="AF486" s="33">
        <f t="shared" si="845"/>
        <v>1.8189894035458565E-12</v>
      </c>
      <c r="AG486" s="24">
        <f>SUMIFS(Detail!BC:BC,Detail!$A:$A,$B486,Detail!$B:$B,"&lt;="&amp;75)</f>
        <v>0</v>
      </c>
      <c r="AH486" s="24">
        <f>SUMIFS(Detail!BC:BC,Detail!$A:$A,$B486,Detail!$B:$B,"&lt;="&amp;78)</f>
        <v>0</v>
      </c>
      <c r="AI486" s="24">
        <f>SUMIFS(Detail!BC:BC,Detail!$A:$A,$B486,Detail!$B:$B,"&lt;="&amp;81)</f>
        <v>0</v>
      </c>
      <c r="AJ486" s="24">
        <f>SUMIFS(Detail!BC:BC,Detail!$A:$A,$B486,Detail!$B:$B,"&lt;="&amp;84)</f>
        <v>0</v>
      </c>
      <c r="AK486" s="33">
        <f t="shared" si="846"/>
        <v>0</v>
      </c>
      <c r="AL486" s="24">
        <f>SUMIFS(Detail!BC:BC,Detail!$A:$A,$B486,Detail!$B:$B,"&lt;="&amp;87)</f>
        <v>0</v>
      </c>
      <c r="AM486" s="24">
        <f>SUMIFS(Detail!BC:BC,Detail!$A:$A,$B486,Detail!$B:$B,"&lt;="&amp;90)</f>
        <v>0</v>
      </c>
      <c r="AN486" s="24">
        <f>SUMIFS(Detail!BC:BC,Detail!$A:$A,$B486,Detail!$B:$B,"&lt;="&amp;93)</f>
        <v>0</v>
      </c>
      <c r="AO486" s="24">
        <f>SUMIFS(Detail!BC:BC,Detail!$A:$A,$B486,Detail!$B:$B,"&lt;="&amp;96)</f>
        <v>0</v>
      </c>
      <c r="AP486" s="33">
        <f t="shared" si="847"/>
        <v>0</v>
      </c>
      <c r="AQ486" s="24">
        <f>SUMIFS(Detail!BC:BC,Detail!$A:$A,$B486,Detail!$B:$B,"&lt;="&amp;99)</f>
        <v>0</v>
      </c>
      <c r="AR486" s="24">
        <f>SUMIFS(Detail!BC:BC,Detail!$A:$A,$B486,Detail!$B:$B,"&lt;="&amp;102)</f>
        <v>0</v>
      </c>
      <c r="AS486" s="24">
        <f>SUMIFS(Detail!BC:BC,Detail!$A:$A,$B486,Detail!$B:$B,"&lt;="&amp;105)</f>
        <v>0</v>
      </c>
      <c r="AT486" s="24">
        <f>SUMIFS(Detail!BC:BC,Detail!$A:$A,$B486,Detail!$B:$B,"&lt;="&amp;108)</f>
        <v>0</v>
      </c>
      <c r="AU486" s="33">
        <f t="shared" si="848"/>
        <v>0</v>
      </c>
      <c r="AV486" s="24">
        <f>SUMIFS(Detail!BC:BC,Detail!$A:$A,$B486,Detail!$B:$B,"&lt;="&amp;111)</f>
        <v>0</v>
      </c>
      <c r="AW486" s="24">
        <f>SUMIFS(Detail!BC:BC,Detail!$A:$A,$B486,Detail!$B:$B,"&lt;="&amp;114)</f>
        <v>0</v>
      </c>
      <c r="AX486" s="24">
        <f>SUMIFS(Detail!BC:BC,Detail!$A:$A,$B486,Detail!$B:$B,"&lt;="&amp;117)</f>
        <v>0</v>
      </c>
      <c r="AY486" s="24">
        <f>SUMIFS(Detail!BC:BC,Detail!$A:$A,$B486,Detail!$B:$B,"&lt;="&amp;120)</f>
        <v>0</v>
      </c>
      <c r="AZ486" s="33">
        <f t="shared" si="849"/>
        <v>0</v>
      </c>
      <c r="BA486" s="24">
        <f>SUMIFS(Detail!BC:BC,Detail!$A:$A,$B486,Detail!$B:$B,"&lt;="&amp;123)</f>
        <v>0</v>
      </c>
      <c r="BB486" s="24">
        <f>SUMIFS(Detail!BC:BC,Detail!$A:$A,$B486,Detail!$B:$B,"&lt;="&amp;126)</f>
        <v>0</v>
      </c>
      <c r="BC486" s="24">
        <f>SUMIFS(Detail!BC:BC,Detail!$A:$A,$B486,Detail!$B:$B,"&lt;="&amp;129)</f>
        <v>0</v>
      </c>
      <c r="BD486" s="24">
        <f>SUMIFS(Detail!BC:BC,Detail!$A:$A,$B486,Detail!$B:$B,"&lt;="&amp;132)</f>
        <v>0</v>
      </c>
      <c r="BE486" s="33">
        <f t="shared" si="850"/>
        <v>0</v>
      </c>
      <c r="BF486" s="24">
        <f>SUMIFS(Detail!BC:BC,Detail!$A:$A,$B486,Detail!$B:$B,"&lt;="&amp;135)</f>
        <v>0</v>
      </c>
      <c r="BG486" s="24">
        <f>SUMIFS(Detail!BC:BC,Detail!$A:$A,$B486,Detail!$B:$B,"&lt;="&amp;138)</f>
        <v>0</v>
      </c>
      <c r="BH486" s="24">
        <f>SUMIFS(Detail!BC:BC,Detail!$A:$A,$B486,Detail!$B:$B,"&lt;="&amp;141)</f>
        <v>0</v>
      </c>
      <c r="BI486" s="24">
        <f>SUMIFS(Detail!BC:BC,Detail!$A:$A,$B486,Detail!$B:$B,"&lt;="&amp;144)</f>
        <v>0</v>
      </c>
      <c r="BJ486" s="33">
        <f t="shared" si="851"/>
        <v>0</v>
      </c>
      <c r="BK486" s="24">
        <f>SUMIFS(Detail!BC:BC,Detail!$A:$A,$B486,Detail!$B:$B,"&lt;="&amp;147)</f>
        <v>0</v>
      </c>
      <c r="BL486" s="24">
        <f>SUMIFS(Detail!BC:BC,Detail!$A:$A,$B486,Detail!$B:$B,"&lt;="&amp;150)</f>
        <v>0</v>
      </c>
      <c r="BM486" s="24">
        <f>SUMIFS(Detail!BC:BC,Detail!$A:$A,$B486,Detail!$B:$B,"&lt;="&amp;153)</f>
        <v>0</v>
      </c>
      <c r="BN486" s="24">
        <f>SUMIFS(Detail!BC:BC,Detail!$A:$A,$B486,Detail!$B:$B,"&lt;="&amp;156)</f>
        <v>0</v>
      </c>
      <c r="BO486" s="33">
        <f t="shared" si="852"/>
        <v>0</v>
      </c>
      <c r="BP486" s="24">
        <f>SUMIFS(Detail!BC:BC,Detail!$A:$A,$B486,Detail!$B:$B,"&lt;="&amp;159)</f>
        <v>0</v>
      </c>
      <c r="BQ486" s="24">
        <f>SUMIFS(Detail!BC:BC,Detail!$A:$A,$B486,Detail!$B:$B,"&lt;="&amp;162)</f>
        <v>0</v>
      </c>
      <c r="BR486" s="24">
        <f>SUMIFS(Detail!BC:BC,Detail!$A:$A,$B486,Detail!$B:$B,"&lt;="&amp;165)</f>
        <v>0</v>
      </c>
      <c r="BS486" s="24">
        <f>SUMIFS(Detail!BC:BC,Detail!$A:$A,$B486,Detail!$B:$B,"&lt;="&amp;168)</f>
        <v>0</v>
      </c>
      <c r="BT486" s="33">
        <f t="shared" si="853"/>
        <v>0</v>
      </c>
      <c r="BU486" s="24">
        <f>SUMIFS(Detail!BC:BC,Detail!$A:$A,$B486,Detail!$B:$B,"&lt;="&amp;171)</f>
        <v>0</v>
      </c>
      <c r="BV486" s="24">
        <f>SUMIFS(Detail!BC:BC,Detail!$A:$A,$B486,Detail!$B:$B,"&lt;="&amp;174)</f>
        <v>0</v>
      </c>
      <c r="BW486" s="24">
        <f>SUMIFS(Detail!BC:BC,Detail!$A:$A,$B486,Detail!$B:$B,"&lt;="&amp;177)</f>
        <v>0</v>
      </c>
      <c r="BX486" s="24">
        <f>SUMIFS(Detail!BC:BC,Detail!$A:$A,$B486,Detail!$B:$B,"&lt;="&amp;180)</f>
        <v>0</v>
      </c>
      <c r="BY486" s="33">
        <f t="shared" si="854"/>
        <v>0</v>
      </c>
      <c r="BZ486" s="24">
        <f>SUMIFS(Detail!BC:BC,Detail!$A:$A,$B486,Detail!$B:$B,"&lt;="&amp;183)</f>
        <v>0</v>
      </c>
      <c r="CA486" s="24">
        <f>SUMIFS(Detail!BC:BC,Detail!$A:$A,$B486,Detail!$B:$B,"&lt;="&amp;186)</f>
        <v>0</v>
      </c>
      <c r="CB486" s="24">
        <f>SUMIFS(Detail!BC:BC,Detail!$A:$A,$B486,Detail!$B:$B,"&lt;="&amp;189)</f>
        <v>0</v>
      </c>
      <c r="CC486" s="24">
        <f>SUMIFS(Detail!BC:BC,Detail!$A:$A,$B486,Detail!$B:$B,"&lt;="&amp;192)</f>
        <v>0</v>
      </c>
      <c r="CD486" s="33">
        <f t="shared" si="855"/>
        <v>0</v>
      </c>
      <c r="CE486" s="24">
        <f>SUMIFS(Detail!BC:BC,Detail!$A:$A,$B486,Detail!$B:$B,"&lt;="&amp;195)</f>
        <v>0</v>
      </c>
      <c r="CF486" s="24">
        <f>SUMIFS(Detail!BC:BC,Detail!$A:$A,$B486,Detail!$B:$B,"&lt;="&amp;198)</f>
        <v>0</v>
      </c>
      <c r="CG486" s="24">
        <f>SUMIFS(Detail!BC:BC,Detail!$A:$A,$B486,Detail!$B:$B,"&lt;="&amp;201)</f>
        <v>0</v>
      </c>
      <c r="CH486" s="24">
        <f>SUMIFS(Detail!BC:BC,Detail!$A:$A,$B486,Detail!$B:$B,"&lt;="&amp;204)</f>
        <v>0</v>
      </c>
      <c r="CI486" s="33">
        <f t="shared" si="856"/>
        <v>0</v>
      </c>
      <c r="CJ486" s="24">
        <f>SUMIFS(Detail!BC:BC,Detail!$A:$A,$B486,Detail!$B:$B,"&lt;="&amp;207)</f>
        <v>0</v>
      </c>
      <c r="CK486" s="24">
        <f>SUMIFS(Detail!BC:BC,Detail!$A:$A,$B486,Detail!$B:$B,"&lt;="&amp;210)</f>
        <v>0</v>
      </c>
      <c r="CL486" s="24">
        <f>SUMIFS(Detail!BC:BC,Detail!$A:$A,$B486,Detail!$B:$B,"&lt;="&amp;213)</f>
        <v>0</v>
      </c>
      <c r="CM486" s="24">
        <f>SUMIFS(Detail!BC:BC,Detail!$A:$A,$B486,Detail!$B:$B,"&lt;="&amp;216)</f>
        <v>0</v>
      </c>
      <c r="CN486" s="33">
        <f t="shared" si="857"/>
        <v>0</v>
      </c>
      <c r="CO486" s="24">
        <f>SUMIFS(Detail!BC:BC,Detail!$A:$A,$B486,Detail!$B:$B,"&lt;="&amp;219)</f>
        <v>0</v>
      </c>
      <c r="CP486" s="24">
        <f>SUMIFS(Detail!BC:BC,Detail!$A:$A,$B486,Detail!$B:$B,"&lt;="&amp;222)</f>
        <v>0</v>
      </c>
      <c r="CQ486" s="24">
        <f>SUMIFS(Detail!BC:BC,Detail!$A:$A,$B486,Detail!$B:$B,"&lt;="&amp;225)</f>
        <v>0</v>
      </c>
      <c r="CR486" s="24">
        <f>SUMIFS(Detail!BC:BC,Detail!$A:$A,$B486,Detail!$B:$B,"&lt;="&amp;228)</f>
        <v>0</v>
      </c>
      <c r="CS486" s="33">
        <f t="shared" si="858"/>
        <v>0</v>
      </c>
      <c r="CT486" s="24">
        <f>SUMIFS(Detail!BC:BC,Detail!$A:$A,$B486,Detail!$B:$B,"&lt;="&amp;231)</f>
        <v>0</v>
      </c>
      <c r="CU486" s="24">
        <f>SUMIFS(Detail!BC:BC,Detail!$A:$A,$B486,Detail!$B:$B,"&lt;="&amp;234)</f>
        <v>0</v>
      </c>
      <c r="CV486" s="24">
        <f>SUMIFS(Detail!BC:BC,Detail!$A:$A,$B486,Detail!$B:$B,"&lt;="&amp;237)</f>
        <v>0</v>
      </c>
      <c r="CW486" s="24">
        <f>SUMIFS(Detail!BC:BC,Detail!$A:$A,$B486,Detail!$B:$B,"&lt;="&amp;240)</f>
        <v>0</v>
      </c>
      <c r="CX486" s="33">
        <f t="shared" si="859"/>
        <v>0</v>
      </c>
      <c r="CY486" s="24">
        <f>SUMIFS(Detail!BC:BC,Detail!$A:$A,$B486,Detail!$B:$B,"&lt;="&amp;243)</f>
        <v>0</v>
      </c>
      <c r="CZ486" s="24">
        <f>SUMIFS(Detail!BC:BC,Detail!$A:$A,$B486,Detail!$B:$B,"&lt;="&amp;246)</f>
        <v>0</v>
      </c>
      <c r="DA486" s="24">
        <f>SUMIFS(Detail!BC:BC,Detail!$A:$A,$B486,Detail!$B:$B,"&lt;="&amp;249)</f>
        <v>0</v>
      </c>
      <c r="DB486" s="24">
        <f>SUMIFS(Detail!BC:BC,Detail!$A:$A,$B486,Detail!$B:$B,"&lt;="&amp;252)</f>
        <v>0</v>
      </c>
      <c r="DC486" s="33">
        <f t="shared" si="860"/>
        <v>0</v>
      </c>
      <c r="DD486" s="86">
        <f>SUMIFS(Detail!BC:BC,Detail!$A:$A,$B486,Detail!$B:$B,"&gt;60")</f>
        <v>-32.253766295730202</v>
      </c>
    </row>
    <row r="487" spans="1:108" x14ac:dyDescent="0.25">
      <c r="A487" t="s">
        <v>5747</v>
      </c>
      <c r="B487" s="32" t="s">
        <v>5123</v>
      </c>
      <c r="C487" s="24">
        <f>SUMIFS(Detail!BC:BC,Detail!$A:$A,$B487,Detail!$B:$B,"&lt;="&amp;3)</f>
        <v>0</v>
      </c>
      <c r="D487" s="24">
        <f>SUMIFS(Detail!BC:BC,Detail!$A:$A,$B487,Detail!$B:$B,"&lt;="&amp;6)</f>
        <v>0</v>
      </c>
      <c r="E487" s="24">
        <f>SUMIFS(Detail!BC:BC,Detail!$A:$A,$B487,Detail!$B:$B,"&lt;="&amp;9)</f>
        <v>89.553819417083815</v>
      </c>
      <c r="F487" s="24">
        <f>SUMIFS(Detail!BC:BC,Detail!$A:$A,$B487,Detail!$B:$B,"&lt;="&amp;12)</f>
        <v>307.49622174094435</v>
      </c>
      <c r="G487" s="33">
        <f t="shared" si="840"/>
        <v>307.49622174094435</v>
      </c>
      <c r="H487" s="24">
        <f>SUMIFS(Detail!BC:BC,Detail!$A:$A,$B487,Detail!$B:$B,"&lt;="&amp;15)</f>
        <v>642.53549770230211</v>
      </c>
      <c r="I487" s="24">
        <f>SUMIFS(Detail!BC:BC,Detail!$A:$A,$B487,Detail!$B:$B,"&lt;="&amp;18)</f>
        <v>1094.0129562790146</v>
      </c>
      <c r="J487" s="24">
        <f>SUMIFS(Detail!BC:BC,Detail!$A:$A,$B487,Detail!$B:$B,"&lt;="&amp;21)</f>
        <v>1616.4235706750173</v>
      </c>
      <c r="K487" s="24">
        <f>SUMIFS(Detail!BC:BC,Detail!$A:$A,$B487,Detail!$B:$B,"&lt;="&amp;24)</f>
        <v>2145.2599006098485</v>
      </c>
      <c r="L487" s="33">
        <f t="shared" si="841"/>
        <v>2145.2599006098485</v>
      </c>
      <c r="M487" s="24">
        <f>SUMIFS(Detail!BC:BC,Detail!$A:$A,$B487,Detail!$B:$B,"&lt;="&amp;27)</f>
        <v>2554.5516242253702</v>
      </c>
      <c r="N487" s="24">
        <f>SUMIFS(Detail!BC:BC,Detail!$A:$A,$B487,Detail!$B:$B,"&lt;="&amp;30)</f>
        <v>3031.3459058200569</v>
      </c>
      <c r="O487" s="24">
        <f>SUMIFS(Detail!BC:BC,Detail!$A:$A,$B487,Detail!$B:$B,"&lt;="&amp;33)</f>
        <v>3754.4510782983398</v>
      </c>
      <c r="P487" s="24">
        <f>SUMIFS(Detail!BC:BC,Detail!$A:$A,$B487,Detail!$B:$B,"&lt;="&amp;36)</f>
        <v>4639.2645521025124</v>
      </c>
      <c r="Q487" s="33">
        <f t="shared" si="842"/>
        <v>4639.2645521025124</v>
      </c>
      <c r="R487" s="24">
        <f>SUMIFS(Detail!BC:BC,Detail!$A:$A,$B487,Detail!$B:$B,"&lt;="&amp;39)</f>
        <v>5556.5534894295997</v>
      </c>
      <c r="S487" s="24">
        <f>SUMIFS(Detail!BC:BC,Detail!$A:$A,$B487,Detail!$B:$B,"&lt;="&amp;42)</f>
        <v>6252.3536857305735</v>
      </c>
      <c r="T487" s="24">
        <f>SUMIFS(Detail!BC:BC,Detail!$A:$A,$B487,Detail!$B:$B,"&lt;="&amp;45)</f>
        <v>7098.4254251302646</v>
      </c>
      <c r="U487" s="24">
        <f>SUMIFS(Detail!BC:BC,Detail!$A:$A,$B487,Detail!$B:$B,"&lt;="&amp;48)</f>
        <v>8450.2048158043235</v>
      </c>
      <c r="V487" s="33">
        <f t="shared" si="843"/>
        <v>8450.2048158043235</v>
      </c>
      <c r="W487" s="24">
        <f>SUMIFS(Detail!BC:BC,Detail!$A:$A,$B487,Detail!$B:$B,"&lt;="&amp;51)</f>
        <v>10136.583767973778</v>
      </c>
      <c r="X487" s="24">
        <f>SUMIFS(Detail!BC:BC,Detail!$A:$A,$B487,Detail!$B:$B,"&lt;="&amp;54)</f>
        <v>11897.479940408024</v>
      </c>
      <c r="Y487" s="24">
        <f>SUMIFS(Detail!BC:BC,Detail!$A:$A,$B487,Detail!$B:$B,"&lt;="&amp;57)</f>
        <v>13223.605807101687</v>
      </c>
      <c r="Z487" s="24">
        <f>SUMIFS(Detail!BC:BC,Detail!$A:$A,$B487,Detail!$B:$B,"&lt;="&amp;60)</f>
        <v>14857.342667244729</v>
      </c>
      <c r="AA487" s="33">
        <f t="shared" si="844"/>
        <v>14857.342667244729</v>
      </c>
      <c r="AB487" s="24">
        <f>SUMIFS(Detail!BC:BC,Detail!$A:$A,$B487,Detail!$B:$B,"&lt;="&amp;63)</f>
        <v>13496.800323250931</v>
      </c>
      <c r="AC487" s="24">
        <f>SUMIFS(Detail!BC:BC,Detail!$A:$A,$B487,Detail!$B:$B,"&lt;="&amp;66)</f>
        <v>12173.086314154294</v>
      </c>
      <c r="AD487" s="24">
        <f>SUMIFS(Detail!BC:BC,Detail!$A:$A,$B487,Detail!$B:$B,"&lt;="&amp;69)</f>
        <v>10975.315479822155</v>
      </c>
      <c r="AE487" s="24">
        <f>SUMIFS(Detail!BC:BC,Detail!$A:$A,$B487,Detail!$B:$B,"&lt;="&amp;72)</f>
        <v>9915.429038856475</v>
      </c>
      <c r="AF487" s="33">
        <f t="shared" si="845"/>
        <v>9915.429038856475</v>
      </c>
      <c r="AG487" s="24">
        <f>SUMIFS(Detail!BC:BC,Detail!$A:$A,$B487,Detail!$B:$B,"&lt;="&amp;75)</f>
        <v>8983.1735624801131</v>
      </c>
      <c r="AH487" s="24">
        <f>SUMIFS(Detail!BC:BC,Detail!$A:$A,$B487,Detail!$B:$B,"&lt;="&amp;78)</f>
        <v>8163.1650450569596</v>
      </c>
      <c r="AI487" s="24">
        <f>SUMIFS(Detail!BC:BC,Detail!$A:$A,$B487,Detail!$B:$B,"&lt;="&amp;81)</f>
        <v>7440.1160661134127</v>
      </c>
      <c r="AJ487" s="24">
        <f>SUMIFS(Detail!BC:BC,Detail!$A:$A,$B487,Detail!$B:$B,"&lt;="&amp;84)</f>
        <v>6800.3642380585115</v>
      </c>
      <c r="AK487" s="33">
        <f t="shared" si="846"/>
        <v>6800.3642380585115</v>
      </c>
      <c r="AL487" s="24">
        <f>SUMIFS(Detail!BC:BC,Detail!$A:$A,$B487,Detail!$B:$B,"&lt;="&amp;87)</f>
        <v>6232.1649922543274</v>
      </c>
      <c r="AM487" s="24">
        <f>SUMIFS(Detail!BC:BC,Detail!$A:$A,$B487,Detail!$B:$B,"&lt;="&amp;90)</f>
        <v>5725.5751693776947</v>
      </c>
      <c r="AN487" s="24">
        <f>SUMIFS(Detail!BC:BC,Detail!$A:$A,$B487,Detail!$B:$B,"&lt;="&amp;93)</f>
        <v>5272.22031630333</v>
      </c>
      <c r="AO487" s="24">
        <f>SUMIFS(Detail!BC:BC,Detail!$A:$A,$B487,Detail!$B:$B,"&lt;="&amp;96)</f>
        <v>4865.0487331067161</v>
      </c>
      <c r="AP487" s="33">
        <f t="shared" si="847"/>
        <v>4865.0487331067161</v>
      </c>
      <c r="AQ487" s="24">
        <f>SUMIFS(Detail!BC:BC,Detail!$A:$A,$B487,Detail!$B:$B,"&lt;="&amp;99)</f>
        <v>4498.1096139903457</v>
      </c>
      <c r="AR487" s="24">
        <f>SUMIFS(Detail!BC:BC,Detail!$A:$A,$B487,Detail!$B:$B,"&lt;="&amp;102)</f>
        <v>4166.3641137961131</v>
      </c>
      <c r="AS487" s="24">
        <f>SUMIFS(Detail!BC:BC,Detail!$A:$A,$B487,Detail!$B:$B,"&lt;="&amp;105)</f>
        <v>3865.528546532405</v>
      </c>
      <c r="AT487" s="24">
        <f>SUMIFS(Detail!BC:BC,Detail!$A:$A,$B487,Detail!$B:$B,"&lt;="&amp;108)</f>
        <v>3591.9457497028561</v>
      </c>
      <c r="AU487" s="33">
        <f t="shared" si="848"/>
        <v>3591.9457497028561</v>
      </c>
      <c r="AV487" s="24">
        <f>SUMIFS(Detail!BC:BC,Detail!$A:$A,$B487,Detail!$B:$B,"&lt;="&amp;111)</f>
        <v>3342.4800181987921</v>
      </c>
      <c r="AW487" s="24">
        <f>SUMIFS(Detail!BC:BC,Detail!$A:$A,$B487,Detail!$B:$B,"&lt;="&amp;114)</f>
        <v>3114.4313320736146</v>
      </c>
      <c r="AX487" s="24">
        <f>SUMIFS(Detail!BC:BC,Detail!$A:$A,$B487,Detail!$B:$B,"&lt;="&amp;117)</f>
        <v>2905.4652162166531</v>
      </c>
      <c r="AY487" s="24">
        <f>SUMIFS(Detail!BC:BC,Detail!$A:$A,$B487,Detail!$B:$B,"&lt;="&amp;120)</f>
        <v>2713.5552134240534</v>
      </c>
      <c r="AZ487" s="33">
        <f t="shared" si="849"/>
        <v>2713.5552134240534</v>
      </c>
      <c r="BA487" s="24">
        <f>SUMIFS(Detail!BC:BC,Detail!$A:$A,$B487,Detail!$B:$B,"&lt;="&amp;123)</f>
        <v>2536.9355295441164</v>
      </c>
      <c r="BB487" s="24">
        <f>SUMIFS(Detail!BC:BC,Detail!$A:$A,$B487,Detail!$B:$B,"&lt;="&amp;126)</f>
        <v>2374.0618942324727</v>
      </c>
      <c r="BC487" s="24">
        <f>SUMIFS(Detail!BC:BC,Detail!$A:$A,$B487,Detail!$B:$B,"&lt;="&amp;129)</f>
        <v>2223.5790752880166</v>
      </c>
      <c r="BD487" s="24">
        <f>SUMIFS(Detail!BC:BC,Detail!$A:$A,$B487,Detail!$B:$B,"&lt;="&amp;132)</f>
        <v>2084.2938001730145</v>
      </c>
      <c r="BE487" s="33">
        <f t="shared" si="850"/>
        <v>2084.2938001730145</v>
      </c>
      <c r="BF487" s="24">
        <f>SUMIFS(Detail!BC:BC,Detail!$A:$A,$B487,Detail!$B:$B,"&lt;="&amp;135)</f>
        <v>1955.1520888353771</v>
      </c>
      <c r="BG487" s="24">
        <f>SUMIFS(Detail!BC:BC,Detail!$A:$A,$B487,Detail!$B:$B,"&lt;="&amp;138)</f>
        <v>1835.2202001010046</v>
      </c>
      <c r="BH487" s="24">
        <f>SUMIFS(Detail!BC:BC,Detail!$A:$A,$B487,Detail!$B:$B,"&lt;="&amp;141)</f>
        <v>1723.6685505483838</v>
      </c>
      <c r="BI487" s="24">
        <f>SUMIFS(Detail!BC:BC,Detail!$A:$A,$B487,Detail!$B:$B,"&lt;="&amp;144)</f>
        <v>1619.7580887602962</v>
      </c>
      <c r="BJ487" s="33">
        <f t="shared" si="851"/>
        <v>1619.7580887602962</v>
      </c>
      <c r="BK487" s="24">
        <f>SUMIFS(Detail!BC:BC,Detail!$A:$A,$B487,Detail!$B:$B,"&lt;="&amp;147)</f>
        <v>1522.8287062110176</v>
      </c>
      <c r="BL487" s="24">
        <f>SUMIFS(Detail!BC:BC,Detail!$A:$A,$B487,Detail!$B:$B,"&lt;="&amp;150)</f>
        <v>1432.2893443235698</v>
      </c>
      <c r="BM487" s="24">
        <f>SUMIFS(Detail!BC:BC,Detail!$A:$A,$B487,Detail!$B:$B,"&lt;="&amp;153)</f>
        <v>1347.6095197417999</v>
      </c>
      <c r="BN487" s="24">
        <f>SUMIFS(Detail!BC:BC,Detail!$A:$A,$B487,Detail!$B:$B,"&lt;="&amp;156)</f>
        <v>1268.3120399700383</v>
      </c>
      <c r="BO487" s="33">
        <f t="shared" si="852"/>
        <v>1268.3120399700383</v>
      </c>
      <c r="BP487" s="24">
        <f>SUMIFS(Detail!BC:BC,Detail!$A:$A,$B487,Detail!$B:$B,"&lt;="&amp;159)</f>
        <v>1193.9667218565774</v>
      </c>
      <c r="BQ487" s="24">
        <f>SUMIFS(Detail!BC:BC,Detail!$A:$A,$B487,Detail!$B:$B,"&lt;="&amp;162)</f>
        <v>1124.1849579765549</v>
      </c>
      <c r="BR487" s="24">
        <f>SUMIFS(Detail!BC:BC,Detail!$A:$A,$B487,Detail!$B:$B,"&lt;="&amp;165)</f>
        <v>1058.6150023965565</v>
      </c>
      <c r="BS487" s="24">
        <f>SUMIFS(Detail!BC:BC,Detail!$A:$A,$B487,Detail!$B:$B,"&lt;="&amp;168)</f>
        <v>996.93786882430504</v>
      </c>
      <c r="BT487" s="33">
        <f t="shared" si="853"/>
        <v>996.93786882430504</v>
      </c>
      <c r="BU487" s="24">
        <f>SUMIFS(Detail!BC:BC,Detail!$A:$A,$B487,Detail!$B:$B,"&lt;="&amp;171)</f>
        <v>938.86375174107525</v>
      </c>
      <c r="BV487" s="24">
        <f>SUMIFS(Detail!BC:BC,Detail!$A:$A,$B487,Detail!$B:$B,"&lt;="&amp;174)</f>
        <v>884.12889555299989</v>
      </c>
      <c r="BW487" s="24">
        <f>SUMIFS(Detail!BC:BC,Detail!$A:$A,$B487,Detail!$B:$B,"&lt;="&amp;177)</f>
        <v>832.49284869062103</v>
      </c>
      <c r="BX487" s="24">
        <f>SUMIFS(Detail!BC:BC,Detail!$A:$A,$B487,Detail!$B:$B,"&lt;="&amp;180)</f>
        <v>783.736049417912</v>
      </c>
      <c r="BY487" s="33">
        <f t="shared" si="854"/>
        <v>783.736049417912</v>
      </c>
      <c r="BZ487" s="24">
        <f>SUMIFS(Detail!BC:BC,Detail!$A:$A,$B487,Detail!$B:$B,"&lt;="&amp;183)</f>
        <v>737.65769826855103</v>
      </c>
      <c r="CA487" s="24">
        <f>SUMIFS(Detail!BC:BC,Detail!$A:$A,$B487,Detail!$B:$B,"&lt;="&amp;186)</f>
        <v>694.07387881696923</v>
      </c>
      <c r="CB487" s="24">
        <f>SUMIFS(Detail!BC:BC,Detail!$A:$A,$B487,Detail!$B:$B,"&lt;="&amp;189)</f>
        <v>652.81589416253337</v>
      </c>
      <c r="CC487" s="24">
        <f>SUMIFS(Detail!BC:BC,Detail!$A:$A,$B487,Detail!$B:$B,"&lt;="&amp;192)</f>
        <v>613.72879125688996</v>
      </c>
      <c r="CD487" s="33">
        <f t="shared" si="855"/>
        <v>613.72879125688996</v>
      </c>
      <c r="CE487" s="24">
        <f>SUMIFS(Detail!BC:BC,Detail!$A:$A,$B487,Detail!$B:$B,"&lt;="&amp;195)</f>
        <v>576.67004919756073</v>
      </c>
      <c r="CF487" s="24">
        <f>SUMIFS(Detail!BC:BC,Detail!$A:$A,$B487,Detail!$B:$B,"&lt;="&amp;198)</f>
        <v>541.50841097802186</v>
      </c>
      <c r="CG487" s="24">
        <f>SUMIFS(Detail!BC:BC,Detail!$A:$A,$B487,Detail!$B:$B,"&lt;="&amp;201)</f>
        <v>508.12284103079946</v>
      </c>
      <c r="CH487" s="24">
        <f>SUMIFS(Detail!BC:BC,Detail!$A:$A,$B487,Detail!$B:$B,"&lt;="&amp;204)</f>
        <v>476.40159331319956</v>
      </c>
      <c r="CI487" s="33">
        <f t="shared" si="856"/>
        <v>476.40159331319956</v>
      </c>
      <c r="CJ487" s="24">
        <f>SUMIFS(Detail!BC:BC,Detail!$A:$A,$B487,Detail!$B:$B,"&lt;="&amp;207)</f>
        <v>446.24137673771475</v>
      </c>
      <c r="CK487" s="24">
        <f>SUMIFS(Detail!BC:BC,Detail!$A:$A,$B487,Detail!$B:$B,"&lt;="&amp;210)</f>
        <v>417.54660649785365</v>
      </c>
      <c r="CL487" s="24">
        <f>SUMIFS(Detail!BC:BC,Detail!$A:$A,$B487,Detail!$B:$B,"&lt;="&amp;213)</f>
        <v>390.22873133497342</v>
      </c>
      <c r="CM487" s="24">
        <f>SUMIFS(Detail!BC:BC,Detail!$A:$A,$B487,Detail!$B:$B,"&lt;="&amp;216)</f>
        <v>364.20562807275928</v>
      </c>
      <c r="CN487" s="33">
        <f t="shared" si="857"/>
        <v>364.20562807275928</v>
      </c>
      <c r="CO487" s="24">
        <f>SUMIFS(Detail!BC:BC,Detail!$A:$A,$B487,Detail!$B:$B,"&lt;="&amp;219)</f>
        <v>339.40105584555567</v>
      </c>
      <c r="CP487" s="24">
        <f>SUMIFS(Detail!BC:BC,Detail!$A:$A,$B487,Detail!$B:$B,"&lt;="&amp;222)</f>
        <v>315.74416339371601</v>
      </c>
      <c r="CQ487" s="24">
        <f>SUMIFS(Detail!BC:BC,Detail!$A:$A,$B487,Detail!$B:$B,"&lt;="&amp;225)</f>
        <v>293.16904361604247</v>
      </c>
      <c r="CR487" s="24">
        <f>SUMIFS(Detail!BC:BC,Detail!$A:$A,$B487,Detail!$B:$B,"&lt;="&amp;228)</f>
        <v>271.61433027605744</v>
      </c>
      <c r="CS487" s="33">
        <f t="shared" si="858"/>
        <v>271.61433027605744</v>
      </c>
      <c r="CT487" s="24">
        <f>SUMIFS(Detail!BC:BC,Detail!$A:$A,$B487,Detail!$B:$B,"&lt;="&amp;231)</f>
        <v>251.02283237018855</v>
      </c>
      <c r="CU487" s="24">
        <f>SUMIFS(Detail!BC:BC,Detail!$A:$A,$B487,Detail!$B:$B,"&lt;="&amp;234)</f>
        <v>231.34120219836768</v>
      </c>
      <c r="CV487" s="24">
        <f>SUMIFS(Detail!BC:BC,Detail!$A:$A,$B487,Detail!$B:$B,"&lt;="&amp;237)</f>
        <v>212.51963363926188</v>
      </c>
      <c r="CW487" s="24">
        <f>SUMIFS(Detail!BC:BC,Detail!$A:$A,$B487,Detail!$B:$B,"&lt;="&amp;240)</f>
        <v>194.51158753584241</v>
      </c>
      <c r="CX487" s="33">
        <f t="shared" si="859"/>
        <v>194.51158753584241</v>
      </c>
      <c r="CY487" s="24">
        <f>SUMIFS(Detail!BC:BC,Detail!$A:$A,$B487,Detail!$B:$B,"&lt;="&amp;243)</f>
        <v>0</v>
      </c>
      <c r="CZ487" s="24">
        <f>SUMIFS(Detail!BC:BC,Detail!$A:$A,$B487,Detail!$B:$B,"&lt;="&amp;246)</f>
        <v>0</v>
      </c>
      <c r="DA487" s="24">
        <f>SUMIFS(Detail!BC:BC,Detail!$A:$A,$B487,Detail!$B:$B,"&lt;="&amp;249)</f>
        <v>0</v>
      </c>
      <c r="DB487" s="24">
        <f>SUMIFS(Detail!BC:BC,Detail!$A:$A,$B487,Detail!$B:$B,"&lt;="&amp;252)</f>
        <v>0</v>
      </c>
      <c r="DC487" s="33">
        <f t="shared" si="860"/>
        <v>0</v>
      </c>
      <c r="DD487" s="86">
        <f>SUMIFS(Detail!BC:BC,Detail!$A:$A,$B487,Detail!$B:$B,"&gt;60")</f>
        <v>-14857.342667244729</v>
      </c>
    </row>
    <row r="488" spans="1:108" x14ac:dyDescent="0.25">
      <c r="A488" t="s">
        <v>5748</v>
      </c>
      <c r="B488" s="32" t="s">
        <v>5124</v>
      </c>
      <c r="C488" s="24">
        <f>SUMIFS(Detail!BC:BC,Detail!$A:$A,$B488,Detail!$B:$B,"&lt;="&amp;3)</f>
        <v>0</v>
      </c>
      <c r="D488" s="24">
        <f>SUMIFS(Detail!BC:BC,Detail!$A:$A,$B488,Detail!$B:$B,"&lt;="&amp;6)</f>
        <v>0</v>
      </c>
      <c r="E488" s="24">
        <f>SUMIFS(Detail!BC:BC,Detail!$A:$A,$B488,Detail!$B:$B,"&lt;="&amp;9)</f>
        <v>2.1694667327633326</v>
      </c>
      <c r="F488" s="24">
        <f>SUMIFS(Detail!BC:BC,Detail!$A:$A,$B488,Detail!$B:$B,"&lt;="&amp;12)</f>
        <v>3.7212923152262363</v>
      </c>
      <c r="G488" s="33">
        <f t="shared" si="840"/>
        <v>3.7212923152262363</v>
      </c>
      <c r="H488" s="24">
        <f>SUMIFS(Detail!BC:BC,Detail!$A:$A,$B488,Detail!$B:$B,"&lt;="&amp;15)</f>
        <v>3.5933058675682332</v>
      </c>
      <c r="I488" s="24">
        <f>SUMIFS(Detail!BC:BC,Detail!$A:$A,$B488,Detail!$B:$B,"&lt;="&amp;18)</f>
        <v>4.2386353830971757</v>
      </c>
      <c r="J488" s="24">
        <f>SUMIFS(Detail!BC:BC,Detail!$A:$A,$B488,Detail!$B:$B,"&lt;="&amp;21)</f>
        <v>5.1174808392582918</v>
      </c>
      <c r="K488" s="24">
        <f>SUMIFS(Detail!BC:BC,Detail!$A:$A,$B488,Detail!$B:$B,"&lt;="&amp;24)</f>
        <v>5.2731933183173396</v>
      </c>
      <c r="L488" s="33">
        <f t="shared" si="841"/>
        <v>5.2731933183173396</v>
      </c>
      <c r="M488" s="24">
        <f>SUMIFS(Detail!BC:BC,Detail!$A:$A,$B488,Detail!$B:$B,"&lt;="&amp;27)</f>
        <v>7.4426751367997213</v>
      </c>
      <c r="N488" s="24">
        <f>SUMIFS(Detail!BC:BC,Detail!$A:$A,$B488,Detail!$B:$B,"&lt;="&amp;30)</f>
        <v>7.1866117833262706</v>
      </c>
      <c r="O488" s="24">
        <f>SUMIFS(Detail!BC:BC,Detail!$A:$A,$B488,Detail!$B:$B,"&lt;="&amp;33)</f>
        <v>8.4772707662448283</v>
      </c>
      <c r="P488" s="24">
        <f>SUMIFS(Detail!BC:BC,Detail!$A:$A,$B488,Detail!$B:$B,"&lt;="&amp;36)</f>
        <v>10.234961678516584</v>
      </c>
      <c r="Q488" s="33">
        <f t="shared" si="842"/>
        <v>10.234961678516584</v>
      </c>
      <c r="R488" s="24">
        <f>SUMIFS(Detail!BC:BC,Detail!$A:$A,$B488,Detail!$B:$B,"&lt;="&amp;39)</f>
        <v>10.546386636635361</v>
      </c>
      <c r="S488" s="24">
        <f>SUMIFS(Detail!BC:BC,Detail!$A:$A,$B488,Detail!$B:$B,"&lt;="&amp;42)</f>
        <v>14.88535027359967</v>
      </c>
      <c r="T488" s="24">
        <f>SUMIFS(Detail!BC:BC,Detail!$A:$A,$B488,Detail!$B:$B,"&lt;="&amp;45)</f>
        <v>14.373223566652086</v>
      </c>
      <c r="U488" s="24">
        <f>SUMIFS(Detail!BC:BC,Detail!$A:$A,$B488,Detail!$B:$B,"&lt;="&amp;48)</f>
        <v>16.954541532489657</v>
      </c>
      <c r="V488" s="33">
        <f t="shared" si="843"/>
        <v>16.954541532489657</v>
      </c>
      <c r="W488" s="24">
        <f>SUMIFS(Detail!BC:BC,Detail!$A:$A,$B488,Detail!$B:$B,"&lt;="&amp;51)</f>
        <v>20.469923357032712</v>
      </c>
      <c r="X488" s="24">
        <f>SUMIFS(Detail!BC:BC,Detail!$A:$A,$B488,Detail!$B:$B,"&lt;="&amp;54)</f>
        <v>21.092773273271632</v>
      </c>
      <c r="Y488" s="24">
        <f>SUMIFS(Detail!BC:BC,Detail!$A:$A,$B488,Detail!$B:$B,"&lt;="&amp;57)</f>
        <v>29.77070054719934</v>
      </c>
      <c r="Z488" s="24">
        <f>SUMIFS(Detail!BC:BC,Detail!$A:$A,$B488,Detail!$B:$B,"&lt;="&amp;60)</f>
        <v>28.746447133304173</v>
      </c>
      <c r="AA488" s="33">
        <f t="shared" si="844"/>
        <v>28.746447133304173</v>
      </c>
      <c r="AB488" s="24">
        <f>SUMIFS(Detail!BC:BC,Detail!$A:$A,$B488,Detail!$B:$B,"&lt;="&amp;63)</f>
        <v>2.5667375211924082E-3</v>
      </c>
      <c r="AC488" s="24">
        <f>SUMIFS(Detail!BC:BC,Detail!$A:$A,$B488,Detail!$B:$B,"&lt;="&amp;66)</f>
        <v>1.3070202840026468E-6</v>
      </c>
      <c r="AD488" s="24">
        <f>SUMIFS(Detail!BC:BC,Detail!$A:$A,$B488,Detail!$B:$B,"&lt;="&amp;69)</f>
        <v>1.3287717592902482E-9</v>
      </c>
      <c r="AE488" s="24">
        <f>SUMIFS(Detail!BC:BC,Detail!$A:$A,$B488,Detail!$B:$B,"&lt;="&amp;72)</f>
        <v>2.7284841053187847E-12</v>
      </c>
      <c r="AF488" s="33">
        <f t="shared" si="845"/>
        <v>2.7284841053187847E-12</v>
      </c>
      <c r="AG488" s="24">
        <f>SUMIFS(Detail!BC:BC,Detail!$A:$A,$B488,Detail!$B:$B,"&lt;="&amp;75)</f>
        <v>0</v>
      </c>
      <c r="AH488" s="24">
        <f>SUMIFS(Detail!BC:BC,Detail!$A:$A,$B488,Detail!$B:$B,"&lt;="&amp;78)</f>
        <v>0</v>
      </c>
      <c r="AI488" s="24">
        <f>SUMIFS(Detail!BC:BC,Detail!$A:$A,$B488,Detail!$B:$B,"&lt;="&amp;81)</f>
        <v>0</v>
      </c>
      <c r="AJ488" s="24">
        <f>SUMIFS(Detail!BC:BC,Detail!$A:$A,$B488,Detail!$B:$B,"&lt;="&amp;84)</f>
        <v>0</v>
      </c>
      <c r="AK488" s="33">
        <f t="shared" si="846"/>
        <v>0</v>
      </c>
      <c r="AL488" s="24">
        <f>SUMIFS(Detail!BC:BC,Detail!$A:$A,$B488,Detail!$B:$B,"&lt;="&amp;87)</f>
        <v>0</v>
      </c>
      <c r="AM488" s="24">
        <f>SUMIFS(Detail!BC:BC,Detail!$A:$A,$B488,Detail!$B:$B,"&lt;="&amp;90)</f>
        <v>0</v>
      </c>
      <c r="AN488" s="24">
        <f>SUMIFS(Detail!BC:BC,Detail!$A:$A,$B488,Detail!$B:$B,"&lt;="&amp;93)</f>
        <v>0</v>
      </c>
      <c r="AO488" s="24">
        <f>SUMIFS(Detail!BC:BC,Detail!$A:$A,$B488,Detail!$B:$B,"&lt;="&amp;96)</f>
        <v>0</v>
      </c>
      <c r="AP488" s="33">
        <f t="shared" si="847"/>
        <v>0</v>
      </c>
      <c r="AQ488" s="24">
        <f>SUMIFS(Detail!BC:BC,Detail!$A:$A,$B488,Detail!$B:$B,"&lt;="&amp;99)</f>
        <v>0</v>
      </c>
      <c r="AR488" s="24">
        <f>SUMIFS(Detail!BC:BC,Detail!$A:$A,$B488,Detail!$B:$B,"&lt;="&amp;102)</f>
        <v>0</v>
      </c>
      <c r="AS488" s="24">
        <f>SUMIFS(Detail!BC:BC,Detail!$A:$A,$B488,Detail!$B:$B,"&lt;="&amp;105)</f>
        <v>0</v>
      </c>
      <c r="AT488" s="24">
        <f>SUMIFS(Detail!BC:BC,Detail!$A:$A,$B488,Detail!$B:$B,"&lt;="&amp;108)</f>
        <v>0</v>
      </c>
      <c r="AU488" s="33">
        <f t="shared" si="848"/>
        <v>0</v>
      </c>
      <c r="AV488" s="24">
        <f>SUMIFS(Detail!BC:BC,Detail!$A:$A,$B488,Detail!$B:$B,"&lt;="&amp;111)</f>
        <v>0</v>
      </c>
      <c r="AW488" s="24">
        <f>SUMIFS(Detail!BC:BC,Detail!$A:$A,$B488,Detail!$B:$B,"&lt;="&amp;114)</f>
        <v>0</v>
      </c>
      <c r="AX488" s="24">
        <f>SUMIFS(Detail!BC:BC,Detail!$A:$A,$B488,Detail!$B:$B,"&lt;="&amp;117)</f>
        <v>0</v>
      </c>
      <c r="AY488" s="24">
        <f>SUMIFS(Detail!BC:BC,Detail!$A:$A,$B488,Detail!$B:$B,"&lt;="&amp;120)</f>
        <v>0</v>
      </c>
      <c r="AZ488" s="33">
        <f t="shared" si="849"/>
        <v>0</v>
      </c>
      <c r="BA488" s="24">
        <f>SUMIFS(Detail!BC:BC,Detail!$A:$A,$B488,Detail!$B:$B,"&lt;="&amp;123)</f>
        <v>0</v>
      </c>
      <c r="BB488" s="24">
        <f>SUMIFS(Detail!BC:BC,Detail!$A:$A,$B488,Detail!$B:$B,"&lt;="&amp;126)</f>
        <v>0</v>
      </c>
      <c r="BC488" s="24">
        <f>SUMIFS(Detail!BC:BC,Detail!$A:$A,$B488,Detail!$B:$B,"&lt;="&amp;129)</f>
        <v>0</v>
      </c>
      <c r="BD488" s="24">
        <f>SUMIFS(Detail!BC:BC,Detail!$A:$A,$B488,Detail!$B:$B,"&lt;="&amp;132)</f>
        <v>0</v>
      </c>
      <c r="BE488" s="33">
        <f t="shared" si="850"/>
        <v>0</v>
      </c>
      <c r="BF488" s="24">
        <f>SUMIFS(Detail!BC:BC,Detail!$A:$A,$B488,Detail!$B:$B,"&lt;="&amp;135)</f>
        <v>0</v>
      </c>
      <c r="BG488" s="24">
        <f>SUMIFS(Detail!BC:BC,Detail!$A:$A,$B488,Detail!$B:$B,"&lt;="&amp;138)</f>
        <v>0</v>
      </c>
      <c r="BH488" s="24">
        <f>SUMIFS(Detail!BC:BC,Detail!$A:$A,$B488,Detail!$B:$B,"&lt;="&amp;141)</f>
        <v>0</v>
      </c>
      <c r="BI488" s="24">
        <f>SUMIFS(Detail!BC:BC,Detail!$A:$A,$B488,Detail!$B:$B,"&lt;="&amp;144)</f>
        <v>0</v>
      </c>
      <c r="BJ488" s="33">
        <f t="shared" si="851"/>
        <v>0</v>
      </c>
      <c r="BK488" s="24">
        <f>SUMIFS(Detail!BC:BC,Detail!$A:$A,$B488,Detail!$B:$B,"&lt;="&amp;147)</f>
        <v>0</v>
      </c>
      <c r="BL488" s="24">
        <f>SUMIFS(Detail!BC:BC,Detail!$A:$A,$B488,Detail!$B:$B,"&lt;="&amp;150)</f>
        <v>0</v>
      </c>
      <c r="BM488" s="24">
        <f>SUMIFS(Detail!BC:BC,Detail!$A:$A,$B488,Detail!$B:$B,"&lt;="&amp;153)</f>
        <v>0</v>
      </c>
      <c r="BN488" s="24">
        <f>SUMIFS(Detail!BC:BC,Detail!$A:$A,$B488,Detail!$B:$B,"&lt;="&amp;156)</f>
        <v>0</v>
      </c>
      <c r="BO488" s="33">
        <f t="shared" si="852"/>
        <v>0</v>
      </c>
      <c r="BP488" s="24">
        <f>SUMIFS(Detail!BC:BC,Detail!$A:$A,$B488,Detail!$B:$B,"&lt;="&amp;159)</f>
        <v>0</v>
      </c>
      <c r="BQ488" s="24">
        <f>SUMIFS(Detail!BC:BC,Detail!$A:$A,$B488,Detail!$B:$B,"&lt;="&amp;162)</f>
        <v>0</v>
      </c>
      <c r="BR488" s="24">
        <f>SUMIFS(Detail!BC:BC,Detail!$A:$A,$B488,Detail!$B:$B,"&lt;="&amp;165)</f>
        <v>0</v>
      </c>
      <c r="BS488" s="24">
        <f>SUMIFS(Detail!BC:BC,Detail!$A:$A,$B488,Detail!$B:$B,"&lt;="&amp;168)</f>
        <v>0</v>
      </c>
      <c r="BT488" s="33">
        <f t="shared" si="853"/>
        <v>0</v>
      </c>
      <c r="BU488" s="24">
        <f>SUMIFS(Detail!BC:BC,Detail!$A:$A,$B488,Detail!$B:$B,"&lt;="&amp;171)</f>
        <v>0</v>
      </c>
      <c r="BV488" s="24">
        <f>SUMIFS(Detail!BC:BC,Detail!$A:$A,$B488,Detail!$B:$B,"&lt;="&amp;174)</f>
        <v>0</v>
      </c>
      <c r="BW488" s="24">
        <f>SUMIFS(Detail!BC:BC,Detail!$A:$A,$B488,Detail!$B:$B,"&lt;="&amp;177)</f>
        <v>0</v>
      </c>
      <c r="BX488" s="24">
        <f>SUMIFS(Detail!BC:BC,Detail!$A:$A,$B488,Detail!$B:$B,"&lt;="&amp;180)</f>
        <v>0</v>
      </c>
      <c r="BY488" s="33">
        <f t="shared" si="854"/>
        <v>0</v>
      </c>
      <c r="BZ488" s="24">
        <f>SUMIFS(Detail!BC:BC,Detail!$A:$A,$B488,Detail!$B:$B,"&lt;="&amp;183)</f>
        <v>0</v>
      </c>
      <c r="CA488" s="24">
        <f>SUMIFS(Detail!BC:BC,Detail!$A:$A,$B488,Detail!$B:$B,"&lt;="&amp;186)</f>
        <v>0</v>
      </c>
      <c r="CB488" s="24">
        <f>SUMIFS(Detail!BC:BC,Detail!$A:$A,$B488,Detail!$B:$B,"&lt;="&amp;189)</f>
        <v>0</v>
      </c>
      <c r="CC488" s="24">
        <f>SUMIFS(Detail!BC:BC,Detail!$A:$A,$B488,Detail!$B:$B,"&lt;="&amp;192)</f>
        <v>0</v>
      </c>
      <c r="CD488" s="33">
        <f t="shared" si="855"/>
        <v>0</v>
      </c>
      <c r="CE488" s="24">
        <f>SUMIFS(Detail!BC:BC,Detail!$A:$A,$B488,Detail!$B:$B,"&lt;="&amp;195)</f>
        <v>0</v>
      </c>
      <c r="CF488" s="24">
        <f>SUMIFS(Detail!BC:BC,Detail!$A:$A,$B488,Detail!$B:$B,"&lt;="&amp;198)</f>
        <v>0</v>
      </c>
      <c r="CG488" s="24">
        <f>SUMIFS(Detail!BC:BC,Detail!$A:$A,$B488,Detail!$B:$B,"&lt;="&amp;201)</f>
        <v>0</v>
      </c>
      <c r="CH488" s="24">
        <f>SUMIFS(Detail!BC:BC,Detail!$A:$A,$B488,Detail!$B:$B,"&lt;="&amp;204)</f>
        <v>0</v>
      </c>
      <c r="CI488" s="33">
        <f t="shared" si="856"/>
        <v>0</v>
      </c>
      <c r="CJ488" s="24">
        <f>SUMIFS(Detail!BC:BC,Detail!$A:$A,$B488,Detail!$B:$B,"&lt;="&amp;207)</f>
        <v>0</v>
      </c>
      <c r="CK488" s="24">
        <f>SUMIFS(Detail!BC:BC,Detail!$A:$A,$B488,Detail!$B:$B,"&lt;="&amp;210)</f>
        <v>0</v>
      </c>
      <c r="CL488" s="24">
        <f>SUMIFS(Detail!BC:BC,Detail!$A:$A,$B488,Detail!$B:$B,"&lt;="&amp;213)</f>
        <v>0</v>
      </c>
      <c r="CM488" s="24">
        <f>SUMIFS(Detail!BC:BC,Detail!$A:$A,$B488,Detail!$B:$B,"&lt;="&amp;216)</f>
        <v>0</v>
      </c>
      <c r="CN488" s="33">
        <f t="shared" si="857"/>
        <v>0</v>
      </c>
      <c r="CO488" s="24">
        <f>SUMIFS(Detail!BC:BC,Detail!$A:$A,$B488,Detail!$B:$B,"&lt;="&amp;219)</f>
        <v>0</v>
      </c>
      <c r="CP488" s="24">
        <f>SUMIFS(Detail!BC:BC,Detail!$A:$A,$B488,Detail!$B:$B,"&lt;="&amp;222)</f>
        <v>0</v>
      </c>
      <c r="CQ488" s="24">
        <f>SUMIFS(Detail!BC:BC,Detail!$A:$A,$B488,Detail!$B:$B,"&lt;="&amp;225)</f>
        <v>0</v>
      </c>
      <c r="CR488" s="24">
        <f>SUMIFS(Detail!BC:BC,Detail!$A:$A,$B488,Detail!$B:$B,"&lt;="&amp;228)</f>
        <v>0</v>
      </c>
      <c r="CS488" s="33">
        <f t="shared" si="858"/>
        <v>0</v>
      </c>
      <c r="CT488" s="24">
        <f>SUMIFS(Detail!BC:BC,Detail!$A:$A,$B488,Detail!$B:$B,"&lt;="&amp;231)</f>
        <v>0</v>
      </c>
      <c r="CU488" s="24">
        <f>SUMIFS(Detail!BC:BC,Detail!$A:$A,$B488,Detail!$B:$B,"&lt;="&amp;234)</f>
        <v>0</v>
      </c>
      <c r="CV488" s="24">
        <f>SUMIFS(Detail!BC:BC,Detail!$A:$A,$B488,Detail!$B:$B,"&lt;="&amp;237)</f>
        <v>0</v>
      </c>
      <c r="CW488" s="24">
        <f>SUMIFS(Detail!BC:BC,Detail!$A:$A,$B488,Detail!$B:$B,"&lt;="&amp;240)</f>
        <v>0</v>
      </c>
      <c r="CX488" s="33">
        <f t="shared" si="859"/>
        <v>0</v>
      </c>
      <c r="CY488" s="24">
        <f>SUMIFS(Detail!BC:BC,Detail!$A:$A,$B488,Detail!$B:$B,"&lt;="&amp;243)</f>
        <v>0</v>
      </c>
      <c r="CZ488" s="24">
        <f>SUMIFS(Detail!BC:BC,Detail!$A:$A,$B488,Detail!$B:$B,"&lt;="&amp;246)</f>
        <v>0</v>
      </c>
      <c r="DA488" s="24">
        <f>SUMIFS(Detail!BC:BC,Detail!$A:$A,$B488,Detail!$B:$B,"&lt;="&amp;249)</f>
        <v>0</v>
      </c>
      <c r="DB488" s="24">
        <f>SUMIFS(Detail!BC:BC,Detail!$A:$A,$B488,Detail!$B:$B,"&lt;="&amp;252)</f>
        <v>0</v>
      </c>
      <c r="DC488" s="33">
        <f t="shared" si="860"/>
        <v>0</v>
      </c>
      <c r="DD488" s="86">
        <f>SUMIFS(Detail!BC:BC,Detail!$A:$A,$B488,Detail!$B:$B,"&gt;60")</f>
        <v>-28.746447133304173</v>
      </c>
    </row>
    <row r="489" spans="1:108" x14ac:dyDescent="0.25">
      <c r="A489" t="s">
        <v>5749</v>
      </c>
      <c r="B489" s="32" t="s">
        <v>5125</v>
      </c>
      <c r="C489" s="24">
        <f>SUMIFS(Detail!BC:BC,Detail!$A:$A,$B489,Detail!$B:$B,"&lt;="&amp;3)</f>
        <v>0</v>
      </c>
      <c r="D489" s="24">
        <f>SUMIFS(Detail!BC:BC,Detail!$A:$A,$B489,Detail!$B:$B,"&lt;="&amp;6)</f>
        <v>0</v>
      </c>
      <c r="E489" s="24">
        <f>SUMIFS(Detail!BC:BC,Detail!$A:$A,$B489,Detail!$B:$B,"&lt;="&amp;9)</f>
        <v>1.9284148735673967E-2</v>
      </c>
      <c r="F489" s="24">
        <f>SUMIFS(Detail!BC:BC,Detail!$A:$A,$B489,Detail!$B:$B,"&lt;="&amp;12)</f>
        <v>2.3436079545284816E-2</v>
      </c>
      <c r="G489" s="33">
        <f t="shared" si="840"/>
        <v>2.3436079545284816E-2</v>
      </c>
      <c r="H489" s="24">
        <f>SUMIFS(Detail!BC:BC,Detail!$A:$A,$B489,Detail!$B:$B,"&lt;="&amp;15)</f>
        <v>1.1033488108149889</v>
      </c>
      <c r="I489" s="24">
        <f>SUMIFS(Detail!BC:BC,Detail!$A:$A,$B489,Detail!$B:$B,"&lt;="&amp;18)</f>
        <v>1.7215399110806828</v>
      </c>
      <c r="J489" s="24">
        <f>SUMIFS(Detail!BC:BC,Detail!$A:$A,$B489,Detail!$B:$B,"&lt;="&amp;21)</f>
        <v>1.8624534895097895</v>
      </c>
      <c r="K489" s="24">
        <f>SUMIFS(Detail!BC:BC,Detail!$A:$A,$B489,Detail!$B:$B,"&lt;="&amp;24)</f>
        <v>1.8749173353611468</v>
      </c>
      <c r="L489" s="33">
        <f t="shared" si="841"/>
        <v>1.8749173353611468</v>
      </c>
      <c r="M489" s="24">
        <f>SUMIFS(Detail!BC:BC,Detail!$A:$A,$B489,Detail!$B:$B,"&lt;="&amp;27)</f>
        <v>2.4148747104682116</v>
      </c>
      <c r="N489" s="24">
        <f>SUMIFS(Detail!BC:BC,Detail!$A:$A,$B489,Detail!$B:$B,"&lt;="&amp;30)</f>
        <v>2.7239702611406642</v>
      </c>
      <c r="O489" s="24">
        <f>SUMIFS(Detail!BC:BC,Detail!$A:$A,$B489,Detail!$B:$B,"&lt;="&amp;33)</f>
        <v>2.8040691247235259</v>
      </c>
      <c r="P489" s="24">
        <f>SUMIFS(Detail!BC:BC,Detail!$A:$A,$B489,Detail!$B:$B,"&lt;="&amp;36)</f>
        <v>2.8123770130541743</v>
      </c>
      <c r="Q489" s="33">
        <f t="shared" si="842"/>
        <v>2.8123770130541743</v>
      </c>
      <c r="R489" s="24">
        <f>SUMIFS(Detail!BC:BC,Detail!$A:$A,$B489,Detail!$B:$B,"&lt;="&amp;39)</f>
        <v>3.6223120662425572</v>
      </c>
      <c r="S489" s="24">
        <f>SUMIFS(Detail!BC:BC,Detail!$A:$A,$B489,Detail!$B:$B,"&lt;="&amp;42)</f>
        <v>4.0859553917117637</v>
      </c>
      <c r="T489" s="24">
        <f>SUMIFS(Detail!BC:BC,Detail!$A:$A,$B489,Detail!$B:$B,"&lt;="&amp;45)</f>
        <v>4.2061036870854878</v>
      </c>
      <c r="U489" s="24">
        <f>SUMIFS(Detail!BC:BC,Detail!$A:$A,$B489,Detail!$B:$B,"&lt;="&amp;48)</f>
        <v>4.2185655195810341</v>
      </c>
      <c r="V489" s="33">
        <f t="shared" si="843"/>
        <v>4.2185655195810341</v>
      </c>
      <c r="W489" s="24">
        <f>SUMIFS(Detail!BC:BC,Detail!$A:$A,$B489,Detail!$B:$B,"&lt;="&amp;51)</f>
        <v>5.4334680993640632</v>
      </c>
      <c r="X489" s="24">
        <f>SUMIFS(Detail!BC:BC,Detail!$A:$A,$B489,Detail!$B:$B,"&lt;="&amp;54)</f>
        <v>6.1289330875672476</v>
      </c>
      <c r="Y489" s="24">
        <f>SUMIFS(Detail!BC:BC,Detail!$A:$A,$B489,Detail!$B:$B,"&lt;="&amp;57)</f>
        <v>6.3091555306277769</v>
      </c>
      <c r="Z489" s="24">
        <f>SUMIFS(Detail!BC:BC,Detail!$A:$A,$B489,Detail!$B:$B,"&lt;="&amp;60)</f>
        <v>6.3278482793714375</v>
      </c>
      <c r="AA489" s="33">
        <f t="shared" si="844"/>
        <v>6.3278482793714375</v>
      </c>
      <c r="AB489" s="24">
        <f>SUMIFS(Detail!BC:BC,Detail!$A:$A,$B489,Detail!$B:$B,"&lt;="&amp;63)</f>
        <v>5.6395950400656147E-4</v>
      </c>
      <c r="AC489" s="24">
        <f>SUMIFS(Detail!BC:BC,Detail!$A:$A,$B489,Detail!$B:$B,"&lt;="&amp;66)</f>
        <v>2.8687168196483981E-7</v>
      </c>
      <c r="AD489" s="24">
        <f>SUMIFS(Detail!BC:BC,Detail!$A:$A,$B489,Detail!$B:$B,"&lt;="&amp;69)</f>
        <v>2.914930519182235E-10</v>
      </c>
      <c r="AE489" s="24">
        <f>SUMIFS(Detail!BC:BC,Detail!$A:$A,$B489,Detail!$B:$B,"&lt;="&amp;72)</f>
        <v>4.5474735088646412E-13</v>
      </c>
      <c r="AF489" s="33">
        <f t="shared" si="845"/>
        <v>4.5474735088646412E-13</v>
      </c>
      <c r="AG489" s="24">
        <f>SUMIFS(Detail!BC:BC,Detail!$A:$A,$B489,Detail!$B:$B,"&lt;="&amp;75)</f>
        <v>0</v>
      </c>
      <c r="AH489" s="24">
        <f>SUMIFS(Detail!BC:BC,Detail!$A:$A,$B489,Detail!$B:$B,"&lt;="&amp;78)</f>
        <v>0</v>
      </c>
      <c r="AI489" s="24">
        <f>SUMIFS(Detail!BC:BC,Detail!$A:$A,$B489,Detail!$B:$B,"&lt;="&amp;81)</f>
        <v>0</v>
      </c>
      <c r="AJ489" s="24">
        <f>SUMIFS(Detail!BC:BC,Detail!$A:$A,$B489,Detail!$B:$B,"&lt;="&amp;84)</f>
        <v>0</v>
      </c>
      <c r="AK489" s="33">
        <f t="shared" si="846"/>
        <v>0</v>
      </c>
      <c r="AL489" s="24">
        <f>SUMIFS(Detail!BC:BC,Detail!$A:$A,$B489,Detail!$B:$B,"&lt;="&amp;87)</f>
        <v>0</v>
      </c>
      <c r="AM489" s="24">
        <f>SUMIFS(Detail!BC:BC,Detail!$A:$A,$B489,Detail!$B:$B,"&lt;="&amp;90)</f>
        <v>0</v>
      </c>
      <c r="AN489" s="24">
        <f>SUMIFS(Detail!BC:BC,Detail!$A:$A,$B489,Detail!$B:$B,"&lt;="&amp;93)</f>
        <v>0</v>
      </c>
      <c r="AO489" s="24">
        <f>SUMIFS(Detail!BC:BC,Detail!$A:$A,$B489,Detail!$B:$B,"&lt;="&amp;96)</f>
        <v>0</v>
      </c>
      <c r="AP489" s="33">
        <f t="shared" si="847"/>
        <v>0</v>
      </c>
      <c r="AQ489" s="24">
        <f>SUMIFS(Detail!BC:BC,Detail!$A:$A,$B489,Detail!$B:$B,"&lt;="&amp;99)</f>
        <v>0</v>
      </c>
      <c r="AR489" s="24">
        <f>SUMIFS(Detail!BC:BC,Detail!$A:$A,$B489,Detail!$B:$B,"&lt;="&amp;102)</f>
        <v>0</v>
      </c>
      <c r="AS489" s="24">
        <f>SUMIFS(Detail!BC:BC,Detail!$A:$A,$B489,Detail!$B:$B,"&lt;="&amp;105)</f>
        <v>0</v>
      </c>
      <c r="AT489" s="24">
        <f>SUMIFS(Detail!BC:BC,Detail!$A:$A,$B489,Detail!$B:$B,"&lt;="&amp;108)</f>
        <v>0</v>
      </c>
      <c r="AU489" s="33">
        <f t="shared" si="848"/>
        <v>0</v>
      </c>
      <c r="AV489" s="24">
        <f>SUMIFS(Detail!BC:BC,Detail!$A:$A,$B489,Detail!$B:$B,"&lt;="&amp;111)</f>
        <v>0</v>
      </c>
      <c r="AW489" s="24">
        <f>SUMIFS(Detail!BC:BC,Detail!$A:$A,$B489,Detail!$B:$B,"&lt;="&amp;114)</f>
        <v>0</v>
      </c>
      <c r="AX489" s="24">
        <f>SUMIFS(Detail!BC:BC,Detail!$A:$A,$B489,Detail!$B:$B,"&lt;="&amp;117)</f>
        <v>0</v>
      </c>
      <c r="AY489" s="24">
        <f>SUMIFS(Detail!BC:BC,Detail!$A:$A,$B489,Detail!$B:$B,"&lt;="&amp;120)</f>
        <v>0</v>
      </c>
      <c r="AZ489" s="33">
        <f t="shared" si="849"/>
        <v>0</v>
      </c>
      <c r="BA489" s="24">
        <f>SUMIFS(Detail!BC:BC,Detail!$A:$A,$B489,Detail!$B:$B,"&lt;="&amp;123)</f>
        <v>0</v>
      </c>
      <c r="BB489" s="24">
        <f>SUMIFS(Detail!BC:BC,Detail!$A:$A,$B489,Detail!$B:$B,"&lt;="&amp;126)</f>
        <v>0</v>
      </c>
      <c r="BC489" s="24">
        <f>SUMIFS(Detail!BC:BC,Detail!$A:$A,$B489,Detail!$B:$B,"&lt;="&amp;129)</f>
        <v>0</v>
      </c>
      <c r="BD489" s="24">
        <f>SUMIFS(Detail!BC:BC,Detail!$A:$A,$B489,Detail!$B:$B,"&lt;="&amp;132)</f>
        <v>0</v>
      </c>
      <c r="BE489" s="33">
        <f t="shared" si="850"/>
        <v>0</v>
      </c>
      <c r="BF489" s="24">
        <f>SUMIFS(Detail!BC:BC,Detail!$A:$A,$B489,Detail!$B:$B,"&lt;="&amp;135)</f>
        <v>0</v>
      </c>
      <c r="BG489" s="24">
        <f>SUMIFS(Detail!BC:BC,Detail!$A:$A,$B489,Detail!$B:$B,"&lt;="&amp;138)</f>
        <v>0</v>
      </c>
      <c r="BH489" s="24">
        <f>SUMIFS(Detail!BC:BC,Detail!$A:$A,$B489,Detail!$B:$B,"&lt;="&amp;141)</f>
        <v>0</v>
      </c>
      <c r="BI489" s="24">
        <f>SUMIFS(Detail!BC:BC,Detail!$A:$A,$B489,Detail!$B:$B,"&lt;="&amp;144)</f>
        <v>0</v>
      </c>
      <c r="BJ489" s="33">
        <f t="shared" si="851"/>
        <v>0</v>
      </c>
      <c r="BK489" s="24">
        <f>SUMIFS(Detail!BC:BC,Detail!$A:$A,$B489,Detail!$B:$B,"&lt;="&amp;147)</f>
        <v>0</v>
      </c>
      <c r="BL489" s="24">
        <f>SUMIFS(Detail!BC:BC,Detail!$A:$A,$B489,Detail!$B:$B,"&lt;="&amp;150)</f>
        <v>0</v>
      </c>
      <c r="BM489" s="24">
        <f>SUMIFS(Detail!BC:BC,Detail!$A:$A,$B489,Detail!$B:$B,"&lt;="&amp;153)</f>
        <v>0</v>
      </c>
      <c r="BN489" s="24">
        <f>SUMIFS(Detail!BC:BC,Detail!$A:$A,$B489,Detail!$B:$B,"&lt;="&amp;156)</f>
        <v>0</v>
      </c>
      <c r="BO489" s="33">
        <f t="shared" si="852"/>
        <v>0</v>
      </c>
      <c r="BP489" s="24">
        <f>SUMIFS(Detail!BC:BC,Detail!$A:$A,$B489,Detail!$B:$B,"&lt;="&amp;159)</f>
        <v>0</v>
      </c>
      <c r="BQ489" s="24">
        <f>SUMIFS(Detail!BC:BC,Detail!$A:$A,$B489,Detail!$B:$B,"&lt;="&amp;162)</f>
        <v>0</v>
      </c>
      <c r="BR489" s="24">
        <f>SUMIFS(Detail!BC:BC,Detail!$A:$A,$B489,Detail!$B:$B,"&lt;="&amp;165)</f>
        <v>0</v>
      </c>
      <c r="BS489" s="24">
        <f>SUMIFS(Detail!BC:BC,Detail!$A:$A,$B489,Detail!$B:$B,"&lt;="&amp;168)</f>
        <v>0</v>
      </c>
      <c r="BT489" s="33">
        <f t="shared" si="853"/>
        <v>0</v>
      </c>
      <c r="BU489" s="24">
        <f>SUMIFS(Detail!BC:BC,Detail!$A:$A,$B489,Detail!$B:$B,"&lt;="&amp;171)</f>
        <v>0</v>
      </c>
      <c r="BV489" s="24">
        <f>SUMIFS(Detail!BC:BC,Detail!$A:$A,$B489,Detail!$B:$B,"&lt;="&amp;174)</f>
        <v>0</v>
      </c>
      <c r="BW489" s="24">
        <f>SUMIFS(Detail!BC:BC,Detail!$A:$A,$B489,Detail!$B:$B,"&lt;="&amp;177)</f>
        <v>0</v>
      </c>
      <c r="BX489" s="24">
        <f>SUMIFS(Detail!BC:BC,Detail!$A:$A,$B489,Detail!$B:$B,"&lt;="&amp;180)</f>
        <v>0</v>
      </c>
      <c r="BY489" s="33">
        <f t="shared" si="854"/>
        <v>0</v>
      </c>
      <c r="BZ489" s="24">
        <f>SUMIFS(Detail!BC:BC,Detail!$A:$A,$B489,Detail!$B:$B,"&lt;="&amp;183)</f>
        <v>0</v>
      </c>
      <c r="CA489" s="24">
        <f>SUMIFS(Detail!BC:BC,Detail!$A:$A,$B489,Detail!$B:$B,"&lt;="&amp;186)</f>
        <v>0</v>
      </c>
      <c r="CB489" s="24">
        <f>SUMIFS(Detail!BC:BC,Detail!$A:$A,$B489,Detail!$B:$B,"&lt;="&amp;189)</f>
        <v>0</v>
      </c>
      <c r="CC489" s="24">
        <f>SUMIFS(Detail!BC:BC,Detail!$A:$A,$B489,Detail!$B:$B,"&lt;="&amp;192)</f>
        <v>0</v>
      </c>
      <c r="CD489" s="33">
        <f t="shared" si="855"/>
        <v>0</v>
      </c>
      <c r="CE489" s="24">
        <f>SUMIFS(Detail!BC:BC,Detail!$A:$A,$B489,Detail!$B:$B,"&lt;="&amp;195)</f>
        <v>0</v>
      </c>
      <c r="CF489" s="24">
        <f>SUMIFS(Detail!BC:BC,Detail!$A:$A,$B489,Detail!$B:$B,"&lt;="&amp;198)</f>
        <v>0</v>
      </c>
      <c r="CG489" s="24">
        <f>SUMIFS(Detail!BC:BC,Detail!$A:$A,$B489,Detail!$B:$B,"&lt;="&amp;201)</f>
        <v>0</v>
      </c>
      <c r="CH489" s="24">
        <f>SUMIFS(Detail!BC:BC,Detail!$A:$A,$B489,Detail!$B:$B,"&lt;="&amp;204)</f>
        <v>0</v>
      </c>
      <c r="CI489" s="33">
        <f t="shared" si="856"/>
        <v>0</v>
      </c>
      <c r="CJ489" s="24">
        <f>SUMIFS(Detail!BC:BC,Detail!$A:$A,$B489,Detail!$B:$B,"&lt;="&amp;207)</f>
        <v>0</v>
      </c>
      <c r="CK489" s="24">
        <f>SUMIFS(Detail!BC:BC,Detail!$A:$A,$B489,Detail!$B:$B,"&lt;="&amp;210)</f>
        <v>0</v>
      </c>
      <c r="CL489" s="24">
        <f>SUMIFS(Detail!BC:BC,Detail!$A:$A,$B489,Detail!$B:$B,"&lt;="&amp;213)</f>
        <v>0</v>
      </c>
      <c r="CM489" s="24">
        <f>SUMIFS(Detail!BC:BC,Detail!$A:$A,$B489,Detail!$B:$B,"&lt;="&amp;216)</f>
        <v>0</v>
      </c>
      <c r="CN489" s="33">
        <f t="shared" si="857"/>
        <v>0</v>
      </c>
      <c r="CO489" s="24">
        <f>SUMIFS(Detail!BC:BC,Detail!$A:$A,$B489,Detail!$B:$B,"&lt;="&amp;219)</f>
        <v>0</v>
      </c>
      <c r="CP489" s="24">
        <f>SUMIFS(Detail!BC:BC,Detail!$A:$A,$B489,Detail!$B:$B,"&lt;="&amp;222)</f>
        <v>0</v>
      </c>
      <c r="CQ489" s="24">
        <f>SUMIFS(Detail!BC:BC,Detail!$A:$A,$B489,Detail!$B:$B,"&lt;="&amp;225)</f>
        <v>0</v>
      </c>
      <c r="CR489" s="24">
        <f>SUMIFS(Detail!BC:BC,Detail!$A:$A,$B489,Detail!$B:$B,"&lt;="&amp;228)</f>
        <v>0</v>
      </c>
      <c r="CS489" s="33">
        <f t="shared" si="858"/>
        <v>0</v>
      </c>
      <c r="CT489" s="24">
        <f>SUMIFS(Detail!BC:BC,Detail!$A:$A,$B489,Detail!$B:$B,"&lt;="&amp;231)</f>
        <v>0</v>
      </c>
      <c r="CU489" s="24">
        <f>SUMIFS(Detail!BC:BC,Detail!$A:$A,$B489,Detail!$B:$B,"&lt;="&amp;234)</f>
        <v>0</v>
      </c>
      <c r="CV489" s="24">
        <f>SUMIFS(Detail!BC:BC,Detail!$A:$A,$B489,Detail!$B:$B,"&lt;="&amp;237)</f>
        <v>0</v>
      </c>
      <c r="CW489" s="24">
        <f>SUMIFS(Detail!BC:BC,Detail!$A:$A,$B489,Detail!$B:$B,"&lt;="&amp;240)</f>
        <v>0</v>
      </c>
      <c r="CX489" s="33">
        <f t="shared" si="859"/>
        <v>0</v>
      </c>
      <c r="CY489" s="24">
        <f>SUMIFS(Detail!BC:BC,Detail!$A:$A,$B489,Detail!$B:$B,"&lt;="&amp;243)</f>
        <v>0</v>
      </c>
      <c r="CZ489" s="24">
        <f>SUMIFS(Detail!BC:BC,Detail!$A:$A,$B489,Detail!$B:$B,"&lt;="&amp;246)</f>
        <v>0</v>
      </c>
      <c r="DA489" s="24">
        <f>SUMIFS(Detail!BC:BC,Detail!$A:$A,$B489,Detail!$B:$B,"&lt;="&amp;249)</f>
        <v>0</v>
      </c>
      <c r="DB489" s="24">
        <f>SUMIFS(Detail!BC:BC,Detail!$A:$A,$B489,Detail!$B:$B,"&lt;="&amp;252)</f>
        <v>0</v>
      </c>
      <c r="DC489" s="33">
        <f t="shared" si="860"/>
        <v>0</v>
      </c>
      <c r="DD489" s="86">
        <f>SUMIFS(Detail!BC:BC,Detail!$A:$A,$B489,Detail!$B:$B,"&gt;60")</f>
        <v>-6.3278482793714375</v>
      </c>
    </row>
    <row r="490" spans="1:108" x14ac:dyDescent="0.25">
      <c r="A490" t="s">
        <v>5750</v>
      </c>
      <c r="B490" s="32" t="s">
        <v>5126</v>
      </c>
      <c r="C490" s="24">
        <f>SUMIFS(Detail!BC:BC,Detail!$A:$A,$B490,Detail!$B:$B,"&lt;="&amp;3)</f>
        <v>0</v>
      </c>
      <c r="D490" s="24">
        <f>SUMIFS(Detail!BC:BC,Detail!$A:$A,$B490,Detail!$B:$B,"&lt;="&amp;6)</f>
        <v>0</v>
      </c>
      <c r="E490" s="24">
        <f>SUMIFS(Detail!BC:BC,Detail!$A:$A,$B490,Detail!$B:$B,"&lt;="&amp;9)</f>
        <v>0.50637798211726637</v>
      </c>
      <c r="F490" s="24">
        <f>SUMIFS(Detail!BC:BC,Detail!$A:$A,$B490,Detail!$B:$B,"&lt;="&amp;12)</f>
        <v>2.2472357342667633</v>
      </c>
      <c r="G490" s="33">
        <f t="shared" si="840"/>
        <v>2.2472357342667633</v>
      </c>
      <c r="H490" s="24">
        <f>SUMIFS(Detail!BC:BC,Detail!$A:$A,$B490,Detail!$B:$B,"&lt;="&amp;15)</f>
        <v>7.7562096343418219</v>
      </c>
      <c r="I490" s="24">
        <f>SUMIFS(Detail!BC:BC,Detail!$A:$A,$B490,Detail!$B:$B,"&lt;="&amp;18)</f>
        <v>17.579258728699468</v>
      </c>
      <c r="J490" s="24">
        <f>SUMIFS(Detail!BC:BC,Detail!$A:$A,$B490,Detail!$B:$B,"&lt;="&amp;21)</f>
        <v>30.214283576364956</v>
      </c>
      <c r="K490" s="24">
        <f>SUMIFS(Detail!BC:BC,Detail!$A:$A,$B490,Detail!$B:$B,"&lt;="&amp;24)</f>
        <v>43.593302200800579</v>
      </c>
      <c r="L490" s="33">
        <f t="shared" si="841"/>
        <v>43.593302200800579</v>
      </c>
      <c r="M490" s="24">
        <f>SUMIFS(Detail!BC:BC,Detail!$A:$A,$B490,Detail!$B:$B,"&lt;="&amp;27)</f>
        <v>50.358802595590333</v>
      </c>
      <c r="N490" s="24">
        <f>SUMIFS(Detail!BC:BC,Detail!$A:$A,$B490,Detail!$B:$B,"&lt;="&amp;30)</f>
        <v>55.051635779670875</v>
      </c>
      <c r="O490" s="24">
        <f>SUMIFS(Detail!BC:BC,Detail!$A:$A,$B490,Detail!$B:$B,"&lt;="&amp;33)</f>
        <v>63.086469144129296</v>
      </c>
      <c r="P490" s="24">
        <f>SUMIFS(Detail!BC:BC,Detail!$A:$A,$B490,Detail!$B:$B,"&lt;="&amp;36)</f>
        <v>74.954548443120302</v>
      </c>
      <c r="Q490" s="33">
        <f t="shared" si="842"/>
        <v>74.954548443120302</v>
      </c>
      <c r="R490" s="24">
        <f>SUMIFS(Detail!BC:BC,Detail!$A:$A,$B490,Detail!$B:$B,"&lt;="&amp;39)</f>
        <v>93.25676466629011</v>
      </c>
      <c r="S490" s="24">
        <f>SUMIFS(Detail!BC:BC,Detail!$A:$A,$B490,Detail!$B:$B,"&lt;="&amp;42)</f>
        <v>103.45533228686691</v>
      </c>
      <c r="T490" s="24">
        <f>SUMIFS(Detail!BC:BC,Detail!$A:$A,$B490,Detail!$B:$B,"&lt;="&amp;45)</f>
        <v>111.39397815060011</v>
      </c>
      <c r="U490" s="24">
        <f>SUMIFS(Detail!BC:BC,Detail!$A:$A,$B490,Detail!$B:$B,"&lt;="&amp;48)</f>
        <v>126.80101703135983</v>
      </c>
      <c r="V490" s="33">
        <f t="shared" si="843"/>
        <v>126.80101703135983</v>
      </c>
      <c r="W490" s="24">
        <f>SUMIFS(Detail!BC:BC,Detail!$A:$A,$B490,Detail!$B:$B,"&lt;="&amp;51)</f>
        <v>150.22233832088386</v>
      </c>
      <c r="X490" s="24">
        <f>SUMIFS(Detail!BC:BC,Detail!$A:$A,$B490,Detail!$B:$B,"&lt;="&amp;54)</f>
        <v>186.67291509143502</v>
      </c>
      <c r="Y490" s="24">
        <f>SUMIFS(Detail!BC:BC,Detail!$A:$A,$B490,Detail!$B:$B,"&lt;="&amp;57)</f>
        <v>206.99314446963717</v>
      </c>
      <c r="Z490" s="24">
        <f>SUMIFS(Detail!BC:BC,Detail!$A:$A,$B490,Detail!$B:$B,"&lt;="&amp;60)</f>
        <v>222.8312634674528</v>
      </c>
      <c r="AA490" s="33">
        <f t="shared" si="844"/>
        <v>222.8312634674528</v>
      </c>
      <c r="AB490" s="24">
        <f>SUMIFS(Detail!BC:BC,Detail!$A:$A,$B490,Detail!$B:$B,"&lt;="&amp;63)</f>
        <v>82.834256366382533</v>
      </c>
      <c r="AC490" s="24">
        <f>SUMIFS(Detail!BC:BC,Detail!$A:$A,$B490,Detail!$B:$B,"&lt;="&amp;66)</f>
        <v>35.202164091719624</v>
      </c>
      <c r="AD490" s="24">
        <f>SUMIFS(Detail!BC:BC,Detail!$A:$A,$B490,Detail!$B:$B,"&lt;="&amp;69)</f>
        <v>15.929823518660896</v>
      </c>
      <c r="AE490" s="24">
        <f>SUMIFS(Detail!BC:BC,Detail!$A:$A,$B490,Detail!$B:$B,"&lt;="&amp;72)</f>
        <v>7.5130833209996126</v>
      </c>
      <c r="AF490" s="33">
        <f t="shared" si="845"/>
        <v>7.5130833209996126</v>
      </c>
      <c r="AG490" s="24">
        <f>SUMIFS(Detail!BC:BC,Detail!$A:$A,$B490,Detail!$B:$B,"&lt;="&amp;75)</f>
        <v>3.6536759356620223</v>
      </c>
      <c r="AH490" s="24">
        <f>SUMIFS(Detail!BC:BC,Detail!$A:$A,$B490,Detail!$B:$B,"&lt;="&amp;78)</f>
        <v>1.8203098465498897</v>
      </c>
      <c r="AI490" s="24">
        <f>SUMIFS(Detail!BC:BC,Detail!$A:$A,$B490,Detail!$B:$B,"&lt;="&amp;81)</f>
        <v>0.92512079841003469</v>
      </c>
      <c r="AJ490" s="24">
        <f>SUMIFS(Detail!BC:BC,Detail!$A:$A,$B490,Detail!$B:$B,"&lt;="&amp;84)</f>
        <v>0.47814620162716892</v>
      </c>
      <c r="AK490" s="33">
        <f t="shared" si="846"/>
        <v>0.47814620162716892</v>
      </c>
      <c r="AL490" s="24">
        <f>SUMIFS(Detail!BC:BC,Detail!$A:$A,$B490,Detail!$B:$B,"&lt;="&amp;87)</f>
        <v>0.25074935094289685</v>
      </c>
      <c r="AM490" s="24">
        <f>SUMIFS(Detail!BC:BC,Detail!$A:$A,$B490,Detail!$B:$B,"&lt;="&amp;90)</f>
        <v>0.13318885549620063</v>
      </c>
      <c r="AN490" s="24">
        <f>SUMIFS(Detail!BC:BC,Detail!$A:$A,$B490,Detail!$B:$B,"&lt;="&amp;93)</f>
        <v>7.1554019017185055E-2</v>
      </c>
      <c r="AO490" s="24">
        <f>SUMIFS(Detail!BC:BC,Detail!$A:$A,$B490,Detail!$B:$B,"&lt;="&amp;96)</f>
        <v>3.8836614387037116E-2</v>
      </c>
      <c r="AP490" s="33">
        <f t="shared" si="847"/>
        <v>3.8836614387037116E-2</v>
      </c>
      <c r="AQ490" s="24">
        <f>SUMIFS(Detail!BC:BC,Detail!$A:$A,$B490,Detail!$B:$B,"&lt;="&amp;99)</f>
        <v>2.1275427349792153E-2</v>
      </c>
      <c r="AR490" s="24">
        <f>SUMIFS(Detail!BC:BC,Detail!$A:$A,$B490,Detail!$B:$B,"&lt;="&amp;102)</f>
        <v>1.1754351323816081E-2</v>
      </c>
      <c r="AS490" s="24">
        <f>SUMIFS(Detail!BC:BC,Detail!$A:$A,$B490,Detail!$B:$B,"&lt;="&amp;105)</f>
        <v>6.5449688531771244E-3</v>
      </c>
      <c r="AT490" s="24">
        <f>SUMIFS(Detail!BC:BC,Detail!$A:$A,$B490,Detail!$B:$B,"&lt;="&amp;108)</f>
        <v>3.6707178119286255E-3</v>
      </c>
      <c r="AU490" s="33">
        <f t="shared" si="848"/>
        <v>3.6707178119286255E-3</v>
      </c>
      <c r="AV490" s="24">
        <f>SUMIFS(Detail!BC:BC,Detail!$A:$A,$B490,Detail!$B:$B,"&lt;="&amp;111)</f>
        <v>2.0725639803913509E-3</v>
      </c>
      <c r="AW490" s="24">
        <f>SUMIFS(Detail!BC:BC,Detail!$A:$A,$B490,Detail!$B:$B,"&lt;="&amp;114)</f>
        <v>1.1775642085467553E-3</v>
      </c>
      <c r="AX490" s="24">
        <f>SUMIFS(Detail!BC:BC,Detail!$A:$A,$B490,Detail!$B:$B,"&lt;="&amp;117)</f>
        <v>6.7299161173650646E-4</v>
      </c>
      <c r="AY490" s="24">
        <f>SUMIFS(Detail!BC:BC,Detail!$A:$A,$B490,Detail!$B:$B,"&lt;="&amp;120)</f>
        <v>3.8675034147672704E-4</v>
      </c>
      <c r="AZ490" s="33">
        <f t="shared" si="849"/>
        <v>3.8675034147672704E-4</v>
      </c>
      <c r="BA490" s="24">
        <f>SUMIFS(Detail!BC:BC,Detail!$A:$A,$B490,Detail!$B:$B,"&lt;="&amp;123)</f>
        <v>2.2341450016938325E-4</v>
      </c>
      <c r="BB490" s="24">
        <f>SUMIFS(Detail!BC:BC,Detail!$A:$A,$B490,Detail!$B:$B,"&lt;="&amp;126)</f>
        <v>1.2969668000550882E-4</v>
      </c>
      <c r="BC490" s="24">
        <f>SUMIFS(Detail!BC:BC,Detail!$A:$A,$B490,Detail!$B:$B,"&lt;="&amp;129)</f>
        <v>7.5643604986908031E-5</v>
      </c>
      <c r="BD490" s="24">
        <f>SUMIFS(Detail!BC:BC,Detail!$A:$A,$B490,Detail!$B:$B,"&lt;="&amp;132)</f>
        <v>4.431396564541501E-5</v>
      </c>
      <c r="BE490" s="33">
        <f t="shared" si="850"/>
        <v>4.431396564541501E-5</v>
      </c>
      <c r="BF490" s="24">
        <f>SUMIFS(Detail!BC:BC,Detail!$A:$A,$B490,Detail!$B:$B,"&lt;="&amp;135)</f>
        <v>2.6070064677696791E-5</v>
      </c>
      <c r="BG490" s="24">
        <f>SUMIFS(Detail!BC:BC,Detail!$A:$A,$B490,Detail!$B:$B,"&lt;="&amp;138)</f>
        <v>1.539899949420942E-5</v>
      </c>
      <c r="BH490" s="24">
        <f>SUMIFS(Detail!BC:BC,Detail!$A:$A,$B490,Detail!$B:$B,"&lt;="&amp;141)</f>
        <v>9.1309200342948316E-6</v>
      </c>
      <c r="BI490" s="24">
        <f>SUMIFS(Detail!BC:BC,Detail!$A:$A,$B490,Detail!$B:$B,"&lt;="&amp;144)</f>
        <v>5.4342156090569915E-6</v>
      </c>
      <c r="BJ490" s="33">
        <f t="shared" si="851"/>
        <v>5.4342156090569915E-6</v>
      </c>
      <c r="BK490" s="24">
        <f>SUMIFS(Detail!BC:BC,Detail!$A:$A,$B490,Detail!$B:$B,"&lt;="&amp;147)</f>
        <v>3.2455905056849588E-6</v>
      </c>
      <c r="BL490" s="24">
        <f>SUMIFS(Detail!BC:BC,Detail!$A:$A,$B490,Detail!$B:$B,"&lt;="&amp;150)</f>
        <v>1.9450201307336101E-6</v>
      </c>
      <c r="BM490" s="24">
        <f>SUMIFS(Detail!BC:BC,Detail!$A:$A,$B490,Detail!$B:$B,"&lt;="&amp;153)</f>
        <v>1.1694219210767187E-6</v>
      </c>
      <c r="BN490" s="24">
        <f>SUMIFS(Detail!BC:BC,Detail!$A:$A,$B490,Detail!$B:$B,"&lt;="&amp;156)</f>
        <v>7.0531291385123041E-7</v>
      </c>
      <c r="BO490" s="33">
        <f t="shared" si="852"/>
        <v>7.0531291385123041E-7</v>
      </c>
      <c r="BP490" s="24">
        <f>SUMIFS(Detail!BC:BC,Detail!$A:$A,$B490,Detail!$B:$B,"&lt;="&amp;159)</f>
        <v>4.2668511923693586E-7</v>
      </c>
      <c r="BQ490" s="24">
        <f>SUMIFS(Detail!BC:BC,Detail!$A:$A,$B490,Detail!$B:$B,"&lt;="&amp;162)</f>
        <v>2.5888198251777794E-7</v>
      </c>
      <c r="BR490" s="24">
        <f>SUMIFS(Detail!BC:BC,Detail!$A:$A,$B490,Detail!$B:$B,"&lt;="&amp;165)</f>
        <v>1.5751493265270256E-7</v>
      </c>
      <c r="BS490" s="24">
        <f>SUMIFS(Detail!BC:BC,Detail!$A:$A,$B490,Detail!$B:$B,"&lt;="&amp;168)</f>
        <v>9.610016604710836E-8</v>
      </c>
      <c r="BT490" s="33">
        <f t="shared" si="853"/>
        <v>9.610016604710836E-8</v>
      </c>
      <c r="BU490" s="24">
        <f>SUMIFS(Detail!BC:BC,Detail!$A:$A,$B490,Detail!$B:$B,"&lt;="&amp;171)</f>
        <v>5.8785872170119546E-8</v>
      </c>
      <c r="BV490" s="24">
        <f>SUMIFS(Detail!BC:BC,Detail!$A:$A,$B490,Detail!$B:$B,"&lt;="&amp;174)</f>
        <v>3.6052597351954319E-8</v>
      </c>
      <c r="BW490" s="24">
        <f>SUMIFS(Detail!BC:BC,Detail!$A:$A,$B490,Detail!$B:$B,"&lt;="&amp;177)</f>
        <v>2.2165295376908034E-8</v>
      </c>
      <c r="BX490" s="24">
        <f>SUMIFS(Detail!BC:BC,Detail!$A:$A,$B490,Detail!$B:$B,"&lt;="&amp;180)</f>
        <v>1.3660383046953939E-8</v>
      </c>
      <c r="BY490" s="33">
        <f t="shared" si="854"/>
        <v>1.3660383046953939E-8</v>
      </c>
      <c r="BZ490" s="24">
        <f>SUMIFS(Detail!BC:BC,Detail!$A:$A,$B490,Detail!$B:$B,"&lt;="&amp;183)</f>
        <v>8.438064469373785E-9</v>
      </c>
      <c r="CA490" s="24">
        <f>SUMIFS(Detail!BC:BC,Detail!$A:$A,$B490,Detail!$B:$B,"&lt;="&amp;186)</f>
        <v>5.2241375669836998E-9</v>
      </c>
      <c r="CB490" s="24">
        <f>SUMIFS(Detail!BC:BC,Detail!$A:$A,$B490,Detail!$B:$B,"&lt;="&amp;189)</f>
        <v>3.2418938644696027E-9</v>
      </c>
      <c r="CC490" s="24">
        <f>SUMIFS(Detail!BC:BC,Detail!$A:$A,$B490,Detail!$B:$B,"&lt;="&amp;192)</f>
        <v>2.015440259128809E-9</v>
      </c>
      <c r="CD490" s="33">
        <f t="shared" si="855"/>
        <v>2.015440259128809E-9</v>
      </c>
      <c r="CE490" s="24">
        <f>SUMIFS(Detail!BC:BC,Detail!$A:$A,$B490,Detail!$B:$B,"&lt;="&amp;195)</f>
        <v>1.2560121831484139E-9</v>
      </c>
      <c r="CF490" s="24">
        <f>SUMIFS(Detail!BC:BC,Detail!$A:$A,$B490,Detail!$B:$B,"&lt;="&amp;198)</f>
        <v>7.8443918027915061E-10</v>
      </c>
      <c r="CG490" s="24">
        <f>SUMIFS(Detail!BC:BC,Detail!$A:$A,$B490,Detail!$B:$B,"&lt;="&amp;201)</f>
        <v>4.9044501793105155E-10</v>
      </c>
      <c r="CH490" s="24">
        <f>SUMIFS(Detail!BC:BC,Detail!$A:$A,$B490,Detail!$B:$B,"&lt;="&amp;204)</f>
        <v>3.0809133022557944E-10</v>
      </c>
      <c r="CI490" s="33">
        <f t="shared" si="856"/>
        <v>3.0809133022557944E-10</v>
      </c>
      <c r="CJ490" s="24">
        <f>SUMIFS(Detail!BC:BC,Detail!$A:$A,$B490,Detail!$B:$B,"&lt;="&amp;207)</f>
        <v>1.9304025045130402E-10</v>
      </c>
      <c r="CK490" s="24">
        <f>SUMIFS(Detail!BC:BC,Detail!$A:$A,$B490,Detail!$B:$B,"&lt;="&amp;210)</f>
        <v>1.2209966371301562E-10</v>
      </c>
      <c r="CL490" s="24">
        <f>SUMIFS(Detail!BC:BC,Detail!$A:$A,$B490,Detail!$B:$B,"&lt;="&amp;213)</f>
        <v>7.6624928624369204E-11</v>
      </c>
      <c r="CM490" s="24">
        <f>SUMIFS(Detail!BC:BC,Detail!$A:$A,$B490,Detail!$B:$B,"&lt;="&amp;216)</f>
        <v>4.8203219193965197E-11</v>
      </c>
      <c r="CN490" s="33">
        <f t="shared" si="857"/>
        <v>4.8203219193965197E-11</v>
      </c>
      <c r="CO490" s="24">
        <f>SUMIFS(Detail!BC:BC,Detail!$A:$A,$B490,Detail!$B:$B,"&lt;="&amp;219)</f>
        <v>3.092281986027956E-11</v>
      </c>
      <c r="CP490" s="24">
        <f>SUMIFS(Detail!BC:BC,Detail!$A:$A,$B490,Detail!$B:$B,"&lt;="&amp;222)</f>
        <v>1.9554136088117957E-11</v>
      </c>
      <c r="CQ490" s="24">
        <f>SUMIFS(Detail!BC:BC,Detail!$A:$A,$B490,Detail!$B:$B,"&lt;="&amp;225)</f>
        <v>1.2732925824820995E-11</v>
      </c>
      <c r="CR490" s="24">
        <f>SUMIFS(Detail!BC:BC,Detail!$A:$A,$B490,Detail!$B:$B,"&lt;="&amp;228)</f>
        <v>7.2759576141834259E-12</v>
      </c>
      <c r="CS490" s="33">
        <f t="shared" si="858"/>
        <v>7.2759576141834259E-12</v>
      </c>
      <c r="CT490" s="24">
        <f>SUMIFS(Detail!BC:BC,Detail!$A:$A,$B490,Detail!$B:$B,"&lt;="&amp;231)</f>
        <v>4.5474735088646412E-12</v>
      </c>
      <c r="CU490" s="24">
        <f>SUMIFS(Detail!BC:BC,Detail!$A:$A,$B490,Detail!$B:$B,"&lt;="&amp;234)</f>
        <v>2.9558577807620168E-12</v>
      </c>
      <c r="CV490" s="24">
        <f>SUMIFS(Detail!BC:BC,Detail!$A:$A,$B490,Detail!$B:$B,"&lt;="&amp;237)</f>
        <v>2.0463630789890885E-12</v>
      </c>
      <c r="CW490" s="24">
        <f>SUMIFS(Detail!BC:BC,Detail!$A:$A,$B490,Detail!$B:$B,"&lt;="&amp;240)</f>
        <v>1.5916157281026244E-12</v>
      </c>
      <c r="CX490" s="33">
        <f t="shared" si="859"/>
        <v>1.5916157281026244E-12</v>
      </c>
      <c r="CY490" s="24">
        <f>SUMIFS(Detail!BC:BC,Detail!$A:$A,$B490,Detail!$B:$B,"&lt;="&amp;243)</f>
        <v>0</v>
      </c>
      <c r="CZ490" s="24">
        <f>SUMIFS(Detail!BC:BC,Detail!$A:$A,$B490,Detail!$B:$B,"&lt;="&amp;246)</f>
        <v>0</v>
      </c>
      <c r="DA490" s="24">
        <f>SUMIFS(Detail!BC:BC,Detail!$A:$A,$B490,Detail!$B:$B,"&lt;="&amp;249)</f>
        <v>0</v>
      </c>
      <c r="DB490" s="24">
        <f>SUMIFS(Detail!BC:BC,Detail!$A:$A,$B490,Detail!$B:$B,"&lt;="&amp;252)</f>
        <v>0</v>
      </c>
      <c r="DC490" s="33">
        <f t="shared" si="860"/>
        <v>0</v>
      </c>
      <c r="DD490" s="86">
        <f>SUMIFS(Detail!BC:BC,Detail!$A:$A,$B490,Detail!$B:$B,"&gt;60")</f>
        <v>-222.8312634674528</v>
      </c>
    </row>
    <row r="491" spans="1:108" x14ac:dyDescent="0.25">
      <c r="A491" t="s">
        <v>5751</v>
      </c>
      <c r="B491" s="32" t="s">
        <v>5127</v>
      </c>
      <c r="C491" s="24">
        <f>SUMIFS(Detail!BC:BC,Detail!$A:$A,$B491,Detail!$B:$B,"&lt;="&amp;3)</f>
        <v>0</v>
      </c>
      <c r="D491" s="24">
        <f>SUMIFS(Detail!BC:BC,Detail!$A:$A,$B491,Detail!$B:$B,"&lt;="&amp;6)</f>
        <v>0</v>
      </c>
      <c r="E491" s="24">
        <f>SUMIFS(Detail!BC:BC,Detail!$A:$A,$B491,Detail!$B:$B,"&lt;="&amp;9)</f>
        <v>0</v>
      </c>
      <c r="F491" s="24">
        <f>SUMIFS(Detail!BC:BC,Detail!$A:$A,$B491,Detail!$B:$B,"&lt;="&amp;12)</f>
        <v>0.45840851301593727</v>
      </c>
      <c r="G491" s="33">
        <f t="shared" si="840"/>
        <v>0.45840851301593727</v>
      </c>
      <c r="H491" s="24">
        <f>SUMIFS(Detail!BC:BC,Detail!$A:$A,$B491,Detail!$B:$B,"&lt;="&amp;15)</f>
        <v>2.5939232985202931</v>
      </c>
      <c r="I491" s="24">
        <f>SUMIFS(Detail!BC:BC,Detail!$A:$A,$B491,Detail!$B:$B,"&lt;="&amp;18)</f>
        <v>7.9849572992178839</v>
      </c>
      <c r="J491" s="24">
        <f>SUMIFS(Detail!BC:BC,Detail!$A:$A,$B491,Detail!$B:$B,"&lt;="&amp;21)</f>
        <v>17.391562839871856</v>
      </c>
      <c r="K491" s="24">
        <f>SUMIFS(Detail!BC:BC,Detail!$A:$A,$B491,Detail!$B:$B,"&lt;="&amp;24)</f>
        <v>29.701523270859234</v>
      </c>
      <c r="L491" s="33">
        <f t="shared" si="841"/>
        <v>29.701523270859234</v>
      </c>
      <c r="M491" s="24">
        <f>SUMIFS(Detail!BC:BC,Detail!$A:$A,$B491,Detail!$B:$B,"&lt;="&amp;27)</f>
        <v>41.051921412248518</v>
      </c>
      <c r="N491" s="24">
        <f>SUMIFS(Detail!BC:BC,Detail!$A:$A,$B491,Detail!$B:$B,"&lt;="&amp;30)</f>
        <v>50.112323469163393</v>
      </c>
      <c r="O491" s="24">
        <f>SUMIFS(Detail!BC:BC,Detail!$A:$A,$B491,Detail!$B:$B,"&lt;="&amp;33)</f>
        <v>60.016351107314641</v>
      </c>
      <c r="P491" s="24">
        <f>SUMIFS(Detail!BC:BC,Detail!$A:$A,$B491,Detail!$B:$B,"&lt;="&amp;36)</f>
        <v>73.368722840592739</v>
      </c>
      <c r="Q491" s="33">
        <f t="shared" si="842"/>
        <v>73.368722840592739</v>
      </c>
      <c r="R491" s="24">
        <f>SUMIFS(Detail!BC:BC,Detail!$A:$A,$B491,Detail!$B:$B,"&lt;="&amp;39)</f>
        <v>91.782994531597879</v>
      </c>
      <c r="S491" s="24">
        <f>SUMIFS(Detail!BC:BC,Detail!$A:$A,$B491,Detail!$B:$B,"&lt;="&amp;42)</f>
        <v>109.91336857568088</v>
      </c>
      <c r="T491" s="24">
        <f>SUMIFS(Detail!BC:BC,Detail!$A:$A,$B491,Detail!$B:$B,"&lt;="&amp;45)</f>
        <v>124.49979311826789</v>
      </c>
      <c r="U491" s="24">
        <f>SUMIFS(Detail!BC:BC,Detail!$A:$A,$B491,Detail!$B:$B,"&lt;="&amp;48)</f>
        <v>141.48175666360427</v>
      </c>
      <c r="V491" s="33">
        <f t="shared" si="843"/>
        <v>141.48175666360427</v>
      </c>
      <c r="W491" s="24">
        <f>SUMIFS(Detail!BC:BC,Detail!$A:$A,$B491,Detail!$B:$B,"&lt;="&amp;51)</f>
        <v>165.87107108502605</v>
      </c>
      <c r="X491" s="24">
        <f>SUMIFS(Detail!BC:BC,Detail!$A:$A,$B491,Detail!$B:$B,"&lt;="&amp;54)</f>
        <v>200.76668260457009</v>
      </c>
      <c r="Y491" s="24">
        <f>SUMIFS(Detail!BC:BC,Detail!$A:$A,$B491,Detail!$B:$B,"&lt;="&amp;57)</f>
        <v>235.38942413798691</v>
      </c>
      <c r="Z491" s="24">
        <f>SUMIFS(Detail!BC:BC,Detail!$A:$A,$B491,Detail!$B:$B,"&lt;="&amp;60)</f>
        <v>263.15694945000877</v>
      </c>
      <c r="AA491" s="33">
        <f t="shared" si="844"/>
        <v>263.15694945000877</v>
      </c>
      <c r="AB491" s="24">
        <f>SUMIFS(Detail!BC:BC,Detail!$A:$A,$B491,Detail!$B:$B,"&lt;="&amp;63)</f>
        <v>215.78523781057442</v>
      </c>
      <c r="AC491" s="24">
        <f>SUMIFS(Detail!BC:BC,Detail!$A:$A,$B491,Detail!$B:$B,"&lt;="&amp;66)</f>
        <v>182.84937590583007</v>
      </c>
      <c r="AD491" s="24">
        <f>SUMIFS(Detail!BC:BC,Detail!$A:$A,$B491,Detail!$B:$B,"&lt;="&amp;69)</f>
        <v>158.32165348669895</v>
      </c>
      <c r="AE491" s="24">
        <f>SUMIFS(Detail!BC:BC,Detail!$A:$A,$B491,Detail!$B:$B,"&lt;="&amp;72)</f>
        <v>139.16771059231695</v>
      </c>
      <c r="AF491" s="33">
        <f t="shared" si="845"/>
        <v>139.16771059231695</v>
      </c>
      <c r="AG491" s="24">
        <f>SUMIFS(Detail!BC:BC,Detail!$A:$A,$B491,Detail!$B:$B,"&lt;="&amp;75)</f>
        <v>123.71978354418007</v>
      </c>
      <c r="AH491" s="24">
        <f>SUMIFS(Detail!BC:BC,Detail!$A:$A,$B491,Detail!$B:$B,"&lt;="&amp;78)</f>
        <v>110.96371853527125</v>
      </c>
      <c r="AI491" s="24">
        <f>SUMIFS(Detail!BC:BC,Detail!$A:$A,$B491,Detail!$B:$B,"&lt;="&amp;81)</f>
        <v>100.23780277352012</v>
      </c>
      <c r="AJ491" s="24">
        <f>SUMIFS(Detail!BC:BC,Detail!$A:$A,$B491,Detail!$B:$B,"&lt;="&amp;84)</f>
        <v>91.087521825782346</v>
      </c>
      <c r="AK491" s="33">
        <f t="shared" si="846"/>
        <v>91.087521825782346</v>
      </c>
      <c r="AL491" s="24">
        <f>SUMIFS(Detail!BC:BC,Detail!$A:$A,$B491,Detail!$B:$B,"&lt;="&amp;87)</f>
        <v>83.188191918797884</v>
      </c>
      <c r="AM491" s="24">
        <f>SUMIFS(Detail!BC:BC,Detail!$A:$A,$B491,Detail!$B:$B,"&lt;="&amp;90)</f>
        <v>76.300563771847123</v>
      </c>
      <c r="AN491" s="24">
        <f>SUMIFS(Detail!BC:BC,Detail!$A:$A,$B491,Detail!$B:$B,"&lt;="&amp;93)</f>
        <v>70.243836195006338</v>
      </c>
      <c r="AO491" s="24">
        <f>SUMIFS(Detail!BC:BC,Detail!$A:$A,$B491,Detail!$B:$B,"&lt;="&amp;96)</f>
        <v>64.878480806046355</v>
      </c>
      <c r="AP491" s="33">
        <f t="shared" si="847"/>
        <v>64.878480806046355</v>
      </c>
      <c r="AQ491" s="24">
        <f>SUMIFS(Detail!BC:BC,Detail!$A:$A,$B491,Detail!$B:$B,"&lt;="&amp;99)</f>
        <v>60.094892262462849</v>
      </c>
      <c r="AR491" s="24">
        <f>SUMIFS(Detail!BC:BC,Detail!$A:$A,$B491,Detail!$B:$B,"&lt;="&amp;102)</f>
        <v>55.805649159173072</v>
      </c>
      <c r="AS491" s="24">
        <f>SUMIFS(Detail!BC:BC,Detail!$A:$A,$B491,Detail!$B:$B,"&lt;="&amp;105)</f>
        <v>51.94009468003776</v>
      </c>
      <c r="AT491" s="24">
        <f>SUMIFS(Detail!BC:BC,Detail!$A:$A,$B491,Detail!$B:$B,"&lt;="&amp;108)</f>
        <v>48.440453861342576</v>
      </c>
      <c r="AU491" s="33">
        <f t="shared" si="848"/>
        <v>48.440453861342576</v>
      </c>
      <c r="AV491" s="24">
        <f>SUMIFS(Detail!BC:BC,Detail!$A:$A,$B491,Detail!$B:$B,"&lt;="&amp;111)</f>
        <v>45.258995862302186</v>
      </c>
      <c r="AW491" s="24">
        <f>SUMIFS(Detail!BC:BC,Detail!$A:$A,$B491,Detail!$B:$B,"&lt;="&amp;114)</f>
        <v>42.355923406827969</v>
      </c>
      <c r="AX491" s="24">
        <f>SUMIFS(Detail!BC:BC,Detail!$A:$A,$B491,Detail!$B:$B,"&lt;="&amp;117)</f>
        <v>39.697778546058885</v>
      </c>
      <c r="AY491" s="24">
        <f>SUMIFS(Detail!BC:BC,Detail!$A:$A,$B491,Detail!$B:$B,"&lt;="&amp;120)</f>
        <v>37.256221653334023</v>
      </c>
      <c r="AZ491" s="33">
        <f t="shared" si="849"/>
        <v>37.256221653334023</v>
      </c>
      <c r="BA491" s="24">
        <f>SUMIFS(Detail!BC:BC,Detail!$A:$A,$B491,Detail!$B:$B,"&lt;="&amp;123)</f>
        <v>35.007084570177199</v>
      </c>
      <c r="BB491" s="24">
        <f>SUMIFS(Detail!BC:BC,Detail!$A:$A,$B491,Detail!$B:$B,"&lt;="&amp;126)</f>
        <v>32.929628045035201</v>
      </c>
      <c r="BC491" s="24">
        <f>SUMIFS(Detail!BC:BC,Detail!$A:$A,$B491,Detail!$B:$B,"&lt;="&amp;129)</f>
        <v>31.00595340359223</v>
      </c>
      <c r="BD491" s="24">
        <f>SUMIFS(Detail!BC:BC,Detail!$A:$A,$B491,Detail!$B:$B,"&lt;="&amp;132)</f>
        <v>29.220532044422384</v>
      </c>
      <c r="BE491" s="33">
        <f t="shared" si="850"/>
        <v>29.220532044422384</v>
      </c>
      <c r="BF491" s="24">
        <f>SUMIFS(Detail!BC:BC,Detail!$A:$A,$B491,Detail!$B:$B,"&lt;="&amp;135)</f>
        <v>27.559825927059478</v>
      </c>
      <c r="BG491" s="24">
        <f>SUMIFS(Detail!BC:BC,Detail!$A:$A,$B491,Detail!$B:$B,"&lt;="&amp;138)</f>
        <v>26.011979031792407</v>
      </c>
      <c r="BH491" s="24">
        <f>SUMIFS(Detail!BC:BC,Detail!$A:$A,$B491,Detail!$B:$B,"&lt;="&amp;141)</f>
        <v>24.566564684338914</v>
      </c>
      <c r="BI491" s="24">
        <f>SUMIFS(Detail!BC:BC,Detail!$A:$A,$B491,Detail!$B:$B,"&lt;="&amp;144)</f>
        <v>23.214377227605155</v>
      </c>
      <c r="BJ491" s="33">
        <f t="shared" si="851"/>
        <v>23.214377227605155</v>
      </c>
      <c r="BK491" s="24">
        <f>SUMIFS(Detail!BC:BC,Detail!$A:$A,$B491,Detail!$B:$B,"&lt;="&amp;147)</f>
        <v>21.947259174563214</v>
      </c>
      <c r="BL491" s="24">
        <f>SUMIFS(Detail!BC:BC,Detail!$A:$A,$B491,Detail!$B:$B,"&lt;="&amp;150)</f>
        <v>20.757956956593034</v>
      </c>
      <c r="BM491" s="24">
        <f>SUMIFS(Detail!BC:BC,Detail!$A:$A,$B491,Detail!$B:$B,"&lt;="&amp;153)</f>
        <v>19.639999875219246</v>
      </c>
      <c r="BN491" s="24">
        <f>SUMIFS(Detail!BC:BC,Detail!$A:$A,$B491,Detail!$B:$B,"&lt;="&amp;156)</f>
        <v>18.58759800206235</v>
      </c>
      <c r="BO491" s="33">
        <f t="shared" si="852"/>
        <v>18.58759800206235</v>
      </c>
      <c r="BP491" s="24">
        <f>SUMIFS(Detail!BC:BC,Detail!$A:$A,$B491,Detail!$B:$B,"&lt;="&amp;159)</f>
        <v>17.595555644685192</v>
      </c>
      <c r="BQ491" s="24">
        <f>SUMIFS(Detail!BC:BC,Detail!$A:$A,$B491,Detail!$B:$B,"&lt;="&amp;162)</f>
        <v>16.65919767157402</v>
      </c>
      <c r="BR491" s="24">
        <f>SUMIFS(Detail!BC:BC,Detail!$A:$A,$B491,Detail!$B:$B,"&lt;="&amp;165)</f>
        <v>15.774306516311754</v>
      </c>
      <c r="BS491" s="24">
        <f>SUMIFS(Detail!BC:BC,Detail!$A:$A,$B491,Detail!$B:$B,"&lt;="&amp;168)</f>
        <v>14.937068094739857</v>
      </c>
      <c r="BT491" s="33">
        <f t="shared" si="853"/>
        <v>14.937068094739857</v>
      </c>
      <c r="BU491" s="24">
        <f>SUMIFS(Detail!BC:BC,Detail!$A:$A,$B491,Detail!$B:$B,"&lt;="&amp;171)</f>
        <v>14.144025196033112</v>
      </c>
      <c r="BV491" s="24">
        <f>SUMIFS(Detail!BC:BC,Detail!$A:$A,$B491,Detail!$B:$B,"&lt;="&amp;174)</f>
        <v>13.392037168864135</v>
      </c>
      <c r="BW491" s="24">
        <f>SUMIFS(Detail!BC:BC,Detail!$A:$A,$B491,Detail!$B:$B,"&lt;="&amp;177)</f>
        <v>12.678244932152211</v>
      </c>
      <c r="BX491" s="24">
        <f>SUMIFS(Detail!BC:BC,Detail!$A:$A,$B491,Detail!$B:$B,"&lt;="&amp;180)</f>
        <v>12.000040507548761</v>
      </c>
      <c r="BY491" s="33">
        <f t="shared" si="854"/>
        <v>12.000040507548761</v>
      </c>
      <c r="BZ491" s="24">
        <f>SUMIFS(Detail!BC:BC,Detail!$A:$A,$B491,Detail!$B:$B,"&lt;="&amp;183)</f>
        <v>11.355040406494822</v>
      </c>
      <c r="CA491" s="24">
        <f>SUMIFS(Detail!BC:BC,Detail!$A:$A,$B491,Detail!$B:$B,"&lt;="&amp;186)</f>
        <v>10.741062315032082</v>
      </c>
      <c r="CB491" s="24">
        <f>SUMIFS(Detail!BC:BC,Detail!$A:$A,$B491,Detail!$B:$B,"&lt;="&amp;189)</f>
        <v>10.156104609728118</v>
      </c>
      <c r="CC491" s="24">
        <f>SUMIFS(Detail!BC:BC,Detail!$A:$A,$B491,Detail!$B:$B,"&lt;="&amp;192)</f>
        <v>9.5983283121255454</v>
      </c>
      <c r="CD491" s="33">
        <f t="shared" si="855"/>
        <v>9.5983283121255454</v>
      </c>
      <c r="CE491" s="24">
        <f>SUMIFS(Detail!BC:BC,Detail!$A:$A,$B491,Detail!$B:$B,"&lt;="&amp;195)</f>
        <v>9.0660411501746694</v>
      </c>
      <c r="CF491" s="24">
        <f>SUMIFS(Detail!BC:BC,Detail!$A:$A,$B491,Detail!$B:$B,"&lt;="&amp;198)</f>
        <v>8.5576834456710458</v>
      </c>
      <c r="CG491" s="24">
        <f>SUMIFS(Detail!BC:BC,Detail!$A:$A,$B491,Detail!$B:$B,"&lt;="&amp;201)</f>
        <v>8.0718155887473131</v>
      </c>
      <c r="CH491" s="24">
        <f>SUMIFS(Detail!BC:BC,Detail!$A:$A,$B491,Detail!$B:$B,"&lt;="&amp;204)</f>
        <v>7.6071068955587862</v>
      </c>
      <c r="CI491" s="33">
        <f t="shared" si="856"/>
        <v>7.6071068955587862</v>
      </c>
      <c r="CJ491" s="24">
        <f>SUMIFS(Detail!BC:BC,Detail!$A:$A,$B491,Detail!$B:$B,"&lt;="&amp;207)</f>
        <v>7.162325674672843</v>
      </c>
      <c r="CK491" s="24">
        <f>SUMIFS(Detail!BC:BC,Detail!$A:$A,$B491,Detail!$B:$B,"&lt;="&amp;210)</f>
        <v>6.7363303523819695</v>
      </c>
      <c r="CL491" s="24">
        <f>SUMIFS(Detail!BC:BC,Detail!$A:$A,$B491,Detail!$B:$B,"&lt;="&amp;213)</f>
        <v>6.3280615279796848</v>
      </c>
      <c r="CM491" s="24">
        <f>SUMIFS(Detail!BC:BC,Detail!$A:$A,$B491,Detail!$B:$B,"&lt;="&amp;216)</f>
        <v>5.9365348476760573</v>
      </c>
      <c r="CN491" s="33">
        <f t="shared" si="857"/>
        <v>5.9365348476760573</v>
      </c>
      <c r="CO491" s="24">
        <f>SUMIFS(Detail!BC:BC,Detail!$A:$A,$B491,Detail!$B:$B,"&lt;="&amp;219)</f>
        <v>5.5608346007765022</v>
      </c>
      <c r="CP491" s="24">
        <f>SUMIFS(Detail!BC:BC,Detail!$A:$A,$B491,Detail!$B:$B,"&lt;="&amp;222)</f>
        <v>5.2001079544917275</v>
      </c>
      <c r="CQ491" s="24">
        <f>SUMIFS(Detail!BC:BC,Detail!$A:$A,$B491,Detail!$B:$B,"&lt;="&amp;225)</f>
        <v>4.8535597546117515</v>
      </c>
      <c r="CR491" s="24">
        <f>SUMIFS(Detail!BC:BC,Detail!$A:$A,$B491,Detail!$B:$B,"&lt;="&amp;228)</f>
        <v>4.520447828588317</v>
      </c>
      <c r="CS491" s="33">
        <f t="shared" si="858"/>
        <v>4.520447828588317</v>
      </c>
      <c r="CT491" s="24">
        <f>SUMIFS(Detail!BC:BC,Detail!$A:$A,$B491,Detail!$B:$B,"&lt;="&amp;231)</f>
        <v>4.2000787355589182</v>
      </c>
      <c r="CU491" s="24">
        <f>SUMIFS(Detail!BC:BC,Detail!$A:$A,$B491,Detail!$B:$B,"&lt;="&amp;234)</f>
        <v>3.8918039147183663</v>
      </c>
      <c r="CV491" s="24">
        <f>SUMIFS(Detail!BC:BC,Detail!$A:$A,$B491,Detail!$B:$B,"&lt;="&amp;237)</f>
        <v>3.595016189382136</v>
      </c>
      <c r="CW491" s="24">
        <f>SUMIFS(Detail!BC:BC,Detail!$A:$A,$B491,Detail!$B:$B,"&lt;="&amp;240)</f>
        <v>3.3091465892048291</v>
      </c>
      <c r="CX491" s="33">
        <f t="shared" si="859"/>
        <v>3.3091465892048291</v>
      </c>
      <c r="CY491" s="24">
        <f>SUMIFS(Detail!BC:BC,Detail!$A:$A,$B491,Detail!$B:$B,"&lt;="&amp;243)</f>
        <v>0</v>
      </c>
      <c r="CZ491" s="24">
        <f>SUMIFS(Detail!BC:BC,Detail!$A:$A,$B491,Detail!$B:$B,"&lt;="&amp;246)</f>
        <v>0</v>
      </c>
      <c r="DA491" s="24">
        <f>SUMIFS(Detail!BC:BC,Detail!$A:$A,$B491,Detail!$B:$B,"&lt;="&amp;249)</f>
        <v>0</v>
      </c>
      <c r="DB491" s="24">
        <f>SUMIFS(Detail!BC:BC,Detail!$A:$A,$B491,Detail!$B:$B,"&lt;="&amp;252)</f>
        <v>0</v>
      </c>
      <c r="DC491" s="33">
        <f t="shared" si="860"/>
        <v>0</v>
      </c>
      <c r="DD491" s="86">
        <f>SUMIFS(Detail!BC:BC,Detail!$A:$A,$B491,Detail!$B:$B,"&gt;60")</f>
        <v>-263.15694945000877</v>
      </c>
    </row>
    <row r="492" spans="1:108" x14ac:dyDescent="0.25">
      <c r="A492" t="s">
        <v>5752</v>
      </c>
      <c r="B492" s="32" t="s">
        <v>5128</v>
      </c>
      <c r="C492" s="24">
        <f>SUMIFS(Detail!BC:BC,Detail!$A:$A,$B492,Detail!$B:$B,"&lt;="&amp;3)</f>
        <v>0</v>
      </c>
      <c r="D492" s="24">
        <f>SUMIFS(Detail!BC:BC,Detail!$A:$A,$B492,Detail!$B:$B,"&lt;="&amp;6)</f>
        <v>0</v>
      </c>
      <c r="E492" s="24">
        <f>SUMIFS(Detail!BC:BC,Detail!$A:$A,$B492,Detail!$B:$B,"&lt;="&amp;9)</f>
        <v>0</v>
      </c>
      <c r="F492" s="24">
        <f>SUMIFS(Detail!BC:BC,Detail!$A:$A,$B492,Detail!$B:$B,"&lt;="&amp;12)</f>
        <v>0</v>
      </c>
      <c r="G492" s="33">
        <f t="shared" si="840"/>
        <v>0</v>
      </c>
      <c r="H492" s="24">
        <f>SUMIFS(Detail!BC:BC,Detail!$A:$A,$B492,Detail!$B:$B,"&lt;="&amp;15)</f>
        <v>2.9328653603750596</v>
      </c>
      <c r="I492" s="24">
        <f>SUMIFS(Detail!BC:BC,Detail!$A:$A,$B492,Detail!$B:$B,"&lt;="&amp;18)</f>
        <v>16.881898962985606</v>
      </c>
      <c r="J492" s="24">
        <f>SUMIFS(Detail!BC:BC,Detail!$A:$A,$B492,Detail!$B:$B,"&lt;="&amp;21)</f>
        <v>73.136113757918224</v>
      </c>
      <c r="K492" s="24">
        <f>SUMIFS(Detail!BC:BC,Detail!$A:$A,$B492,Detail!$B:$B,"&lt;="&amp;24)</f>
        <v>166.87692671409212</v>
      </c>
      <c r="L492" s="33">
        <f t="shared" si="841"/>
        <v>166.87692671409212</v>
      </c>
      <c r="M492" s="24">
        <f>SUMIFS(Detail!BC:BC,Detail!$A:$A,$B492,Detail!$B:$B,"&lt;="&amp;27)</f>
        <v>281.92194671777781</v>
      </c>
      <c r="N492" s="24">
        <f>SUMIFS(Detail!BC:BC,Detail!$A:$A,$B492,Detail!$B:$B,"&lt;="&amp;30)</f>
        <v>410.95060534360437</v>
      </c>
      <c r="O492" s="24">
        <f>SUMIFS(Detail!BC:BC,Detail!$A:$A,$B492,Detail!$B:$B,"&lt;="&amp;33)</f>
        <v>526.66662230395059</v>
      </c>
      <c r="P492" s="24">
        <f>SUMIFS(Detail!BC:BC,Detail!$A:$A,$B492,Detail!$B:$B,"&lt;="&amp;36)</f>
        <v>639.41005600686094</v>
      </c>
      <c r="Q492" s="33">
        <f t="shared" si="842"/>
        <v>639.41005600686094</v>
      </c>
      <c r="R492" s="24">
        <f>SUMIFS(Detail!BC:BC,Detail!$A:$A,$B492,Detail!$B:$B,"&lt;="&amp;39)</f>
        <v>769.25135988518286</v>
      </c>
      <c r="S492" s="24">
        <f>SUMIFS(Detail!BC:BC,Detail!$A:$A,$B492,Detail!$B:$B,"&lt;="&amp;42)</f>
        <v>923.6692732575093</v>
      </c>
      <c r="T492" s="24">
        <f>SUMIFS(Detail!BC:BC,Detail!$A:$A,$B492,Detail!$B:$B,"&lt;="&amp;45)</f>
        <v>1108.5780576064826</v>
      </c>
      <c r="U492" s="24">
        <f>SUMIFS(Detail!BC:BC,Detail!$A:$A,$B492,Detail!$B:$B,"&lt;="&amp;48)</f>
        <v>1330.3501333832373</v>
      </c>
      <c r="V492" s="33">
        <f t="shared" si="843"/>
        <v>1330.3501333832373</v>
      </c>
      <c r="W492" s="24">
        <f>SUMIFS(Detail!BC:BC,Detail!$A:$A,$B492,Detail!$B:$B,"&lt;="&amp;51)</f>
        <v>1596.4390703340923</v>
      </c>
      <c r="X492" s="24">
        <f>SUMIFS(Detail!BC:BC,Detail!$A:$A,$B492,Detail!$B:$B,"&lt;="&amp;54)</f>
        <v>1915.7334136772479</v>
      </c>
      <c r="Y492" s="24">
        <f>SUMIFS(Detail!BC:BC,Detail!$A:$A,$B492,Detail!$B:$B,"&lt;="&amp;57)</f>
        <v>2298.8824099874</v>
      </c>
      <c r="Z492" s="24">
        <f>SUMIFS(Detail!BC:BC,Detail!$A:$A,$B492,Detail!$B:$B,"&lt;="&amp;60)</f>
        <v>2758.659730393374</v>
      </c>
      <c r="AA492" s="33">
        <f t="shared" si="844"/>
        <v>2758.659730393374</v>
      </c>
      <c r="AB492" s="24">
        <f>SUMIFS(Detail!BC:BC,Detail!$A:$A,$B492,Detail!$B:$B,"&lt;="&amp;63)</f>
        <v>533.69491304919939</v>
      </c>
      <c r="AC492" s="24">
        <f>SUMIFS(Detail!BC:BC,Detail!$A:$A,$B492,Detail!$B:$B,"&lt;="&amp;66)</f>
        <v>133.03895650187405</v>
      </c>
      <c r="AD492" s="24">
        <f>SUMIFS(Detail!BC:BC,Detail!$A:$A,$B492,Detail!$B:$B,"&lt;="&amp;69)</f>
        <v>37.081906325838645</v>
      </c>
      <c r="AE492" s="24">
        <f>SUMIFS(Detail!BC:BC,Detail!$A:$A,$B492,Detail!$B:$B,"&lt;="&amp;72)</f>
        <v>11.103897604465601</v>
      </c>
      <c r="AF492" s="33">
        <f t="shared" si="845"/>
        <v>11.103897604465601</v>
      </c>
      <c r="AG492" s="24">
        <f>SUMIFS(Detail!BC:BC,Detail!$A:$A,$B492,Detail!$B:$B,"&lt;="&amp;75)</f>
        <v>3.5034067099622916</v>
      </c>
      <c r="AH492" s="24">
        <f>SUMIFS(Detail!BC:BC,Detail!$A:$A,$B492,Detail!$B:$B,"&lt;="&amp;78)</f>
        <v>1.1514353910752106</v>
      </c>
      <c r="AI492" s="24">
        <f>SUMIFS(Detail!BC:BC,Detail!$A:$A,$B492,Detail!$B:$B,"&lt;="&amp;81)</f>
        <v>0.39125449382117949</v>
      </c>
      <c r="AJ492" s="24">
        <f>SUMIFS(Detail!BC:BC,Detail!$A:$A,$B492,Detail!$B:$B,"&lt;="&amp;84)</f>
        <v>0.1367257327074185</v>
      </c>
      <c r="AK492" s="33">
        <f t="shared" si="846"/>
        <v>0.1367257327074185</v>
      </c>
      <c r="AL492" s="24">
        <f>SUMIFS(Detail!BC:BC,Detail!$A:$A,$B492,Detail!$B:$B,"&lt;="&amp;87)</f>
        <v>4.8945104557788E-2</v>
      </c>
      <c r="AM492" s="24">
        <f>SUMIFS(Detail!BC:BC,Detail!$A:$A,$B492,Detail!$B:$B,"&lt;="&amp;90)</f>
        <v>1.7894822725793347E-2</v>
      </c>
      <c r="AN492" s="24">
        <f>SUMIFS(Detail!BC:BC,Detail!$A:$A,$B492,Detail!$B:$B,"&lt;="&amp;93)</f>
        <v>6.6660607553785667E-3</v>
      </c>
      <c r="AO492" s="24">
        <f>SUMIFS(Detail!BC:BC,Detail!$A:$A,$B492,Detail!$B:$B,"&lt;="&amp;96)</f>
        <v>2.5252055347664282E-3</v>
      </c>
      <c r="AP492" s="33">
        <f t="shared" si="847"/>
        <v>2.5252055347664282E-3</v>
      </c>
      <c r="AQ492" s="24">
        <f>SUMIFS(Detail!BC:BC,Detail!$A:$A,$B492,Detail!$B:$B,"&lt;="&amp;99)</f>
        <v>9.7122183797182515E-4</v>
      </c>
      <c r="AR492" s="24">
        <f>SUMIFS(Detail!BC:BC,Detail!$A:$A,$B492,Detail!$B:$B,"&lt;="&amp;102)</f>
        <v>3.7875210546189919E-4</v>
      </c>
      <c r="AS492" s="24">
        <f>SUMIFS(Detail!BC:BC,Detail!$A:$A,$B492,Detail!$B:$B,"&lt;="&amp;105)</f>
        <v>1.4959413965698332E-4</v>
      </c>
      <c r="AT492" s="24">
        <f>SUMIFS(Detail!BC:BC,Detail!$A:$A,$B492,Detail!$B:$B,"&lt;="&amp;108)</f>
        <v>5.9782549215015024E-5</v>
      </c>
      <c r="AU492" s="33">
        <f t="shared" si="848"/>
        <v>5.9782549215015024E-5</v>
      </c>
      <c r="AV492" s="24">
        <f>SUMIFS(Detail!BC:BC,Detail!$A:$A,$B492,Detail!$B:$B,"&lt;="&amp;111)</f>
        <v>2.4152817786671221E-5</v>
      </c>
      <c r="AW492" s="24">
        <f>SUMIFS(Detail!BC:BC,Detail!$A:$A,$B492,Detail!$B:$B,"&lt;="&amp;114)</f>
        <v>9.8576638265512884E-6</v>
      </c>
      <c r="AX492" s="24">
        <f>SUMIFS(Detail!BC:BC,Detail!$A:$A,$B492,Detail!$B:$B,"&lt;="&amp;117)</f>
        <v>4.0617160266265273E-6</v>
      </c>
      <c r="AY492" s="24">
        <f>SUMIFS(Detail!BC:BC,Detail!$A:$A,$B492,Detail!$B:$B,"&lt;="&amp;120)</f>
        <v>1.6885969671420753E-6</v>
      </c>
      <c r="AZ492" s="33">
        <f t="shared" si="849"/>
        <v>1.6885969671420753E-6</v>
      </c>
      <c r="BA492" s="24">
        <f>SUMIFS(Detail!BC:BC,Detail!$A:$A,$B492,Detail!$B:$B,"&lt;="&amp;123)</f>
        <v>7.0793612394481897E-7</v>
      </c>
      <c r="BB492" s="24">
        <f>SUMIFS(Detail!BC:BC,Detail!$A:$A,$B492,Detail!$B:$B,"&lt;="&amp;126)</f>
        <v>2.9916554922237992E-7</v>
      </c>
      <c r="BC492" s="24">
        <f>SUMIFS(Detail!BC:BC,Detail!$A:$A,$B492,Detail!$B:$B,"&lt;="&amp;129)</f>
        <v>1.2738018995150924E-7</v>
      </c>
      <c r="BD492" s="24">
        <f>SUMIFS(Detail!BC:BC,Detail!$A:$A,$B492,Detail!$B:$B,"&lt;="&amp;132)</f>
        <v>5.4627889767289162E-8</v>
      </c>
      <c r="BE492" s="33">
        <f t="shared" si="850"/>
        <v>5.4627889767289162E-8</v>
      </c>
      <c r="BF492" s="24">
        <f>SUMIFS(Detail!BC:BC,Detail!$A:$A,$B492,Detail!$B:$B,"&lt;="&amp;135)</f>
        <v>2.3581378627568483E-8</v>
      </c>
      <c r="BG492" s="24">
        <f>SUMIFS(Detail!BC:BC,Detail!$A:$A,$B492,Detail!$B:$B,"&lt;="&amp;138)</f>
        <v>1.0244548320770264E-8</v>
      </c>
      <c r="BH492" s="24">
        <f>SUMIFS(Detail!BC:BC,Detail!$A:$A,$B492,Detail!$B:$B,"&lt;="&amp;141)</f>
        <v>4.4819898903369904E-9</v>
      </c>
      <c r="BI492" s="24">
        <f>SUMIFS(Detail!BC:BC,Detail!$A:$A,$B492,Detail!$B:$B,"&lt;="&amp;144)</f>
        <v>1.9717845134437084E-9</v>
      </c>
      <c r="BJ492" s="33">
        <f t="shared" si="851"/>
        <v>1.9717845134437084E-9</v>
      </c>
      <c r="BK492" s="24">
        <f>SUMIFS(Detail!BC:BC,Detail!$A:$A,$B492,Detail!$B:$B,"&lt;="&amp;147)</f>
        <v>8.8039087131619453E-10</v>
      </c>
      <c r="BL492" s="24">
        <f>SUMIFS(Detail!BC:BC,Detail!$A:$A,$B492,Detail!$B:$B,"&lt;="&amp;150)</f>
        <v>3.92901711165905E-10</v>
      </c>
      <c r="BM492" s="24">
        <f>SUMIFS(Detail!BC:BC,Detail!$A:$A,$B492,Detail!$B:$B,"&lt;="&amp;153)</f>
        <v>1.7462298274040222E-10</v>
      </c>
      <c r="BN492" s="24">
        <f>SUMIFS(Detail!BC:BC,Detail!$A:$A,$B492,Detail!$B:$B,"&lt;="&amp;156)</f>
        <v>8.0035533756017685E-11</v>
      </c>
      <c r="BO492" s="33">
        <f t="shared" si="852"/>
        <v>8.0035533756017685E-11</v>
      </c>
      <c r="BP492" s="24">
        <f>SUMIFS(Detail!BC:BC,Detail!$A:$A,$B492,Detail!$B:$B,"&lt;="&amp;159)</f>
        <v>3.637978807091713E-11</v>
      </c>
      <c r="BQ492" s="24">
        <f>SUMIFS(Detail!BC:BC,Detail!$A:$A,$B492,Detail!$B:$B,"&lt;="&amp;162)</f>
        <v>7.2759576141834259E-12</v>
      </c>
      <c r="BR492" s="24">
        <f>SUMIFS(Detail!BC:BC,Detail!$A:$A,$B492,Detail!$B:$B,"&lt;="&amp;165)</f>
        <v>7.2759576141834259E-12</v>
      </c>
      <c r="BS492" s="24">
        <f>SUMIFS(Detail!BC:BC,Detail!$A:$A,$B492,Detail!$B:$B,"&lt;="&amp;168)</f>
        <v>0</v>
      </c>
      <c r="BT492" s="33">
        <f t="shared" si="853"/>
        <v>0</v>
      </c>
      <c r="BU492" s="24">
        <f>SUMIFS(Detail!BC:BC,Detail!$A:$A,$B492,Detail!$B:$B,"&lt;="&amp;171)</f>
        <v>0</v>
      </c>
      <c r="BV492" s="24">
        <f>SUMIFS(Detail!BC:BC,Detail!$A:$A,$B492,Detail!$B:$B,"&lt;="&amp;174)</f>
        <v>0</v>
      </c>
      <c r="BW492" s="24">
        <f>SUMIFS(Detail!BC:BC,Detail!$A:$A,$B492,Detail!$B:$B,"&lt;="&amp;177)</f>
        <v>0</v>
      </c>
      <c r="BX492" s="24">
        <f>SUMIFS(Detail!BC:BC,Detail!$A:$A,$B492,Detail!$B:$B,"&lt;="&amp;180)</f>
        <v>0</v>
      </c>
      <c r="BY492" s="33">
        <f t="shared" si="854"/>
        <v>0</v>
      </c>
      <c r="BZ492" s="24">
        <f>SUMIFS(Detail!BC:BC,Detail!$A:$A,$B492,Detail!$B:$B,"&lt;="&amp;183)</f>
        <v>0</v>
      </c>
      <c r="CA492" s="24">
        <f>SUMIFS(Detail!BC:BC,Detail!$A:$A,$B492,Detail!$B:$B,"&lt;="&amp;186)</f>
        <v>0</v>
      </c>
      <c r="CB492" s="24">
        <f>SUMIFS(Detail!BC:BC,Detail!$A:$A,$B492,Detail!$B:$B,"&lt;="&amp;189)</f>
        <v>0</v>
      </c>
      <c r="CC492" s="24">
        <f>SUMIFS(Detail!BC:BC,Detail!$A:$A,$B492,Detail!$B:$B,"&lt;="&amp;192)</f>
        <v>0</v>
      </c>
      <c r="CD492" s="33">
        <f t="shared" si="855"/>
        <v>0</v>
      </c>
      <c r="CE492" s="24">
        <f>SUMIFS(Detail!BC:BC,Detail!$A:$A,$B492,Detail!$B:$B,"&lt;="&amp;195)</f>
        <v>0</v>
      </c>
      <c r="CF492" s="24">
        <f>SUMIFS(Detail!BC:BC,Detail!$A:$A,$B492,Detail!$B:$B,"&lt;="&amp;198)</f>
        <v>0</v>
      </c>
      <c r="CG492" s="24">
        <f>SUMIFS(Detail!BC:BC,Detail!$A:$A,$B492,Detail!$B:$B,"&lt;="&amp;201)</f>
        <v>0</v>
      </c>
      <c r="CH492" s="24">
        <f>SUMIFS(Detail!BC:BC,Detail!$A:$A,$B492,Detail!$B:$B,"&lt;="&amp;204)</f>
        <v>0</v>
      </c>
      <c r="CI492" s="33">
        <f t="shared" si="856"/>
        <v>0</v>
      </c>
      <c r="CJ492" s="24">
        <f>SUMIFS(Detail!BC:BC,Detail!$A:$A,$B492,Detail!$B:$B,"&lt;="&amp;207)</f>
        <v>0</v>
      </c>
      <c r="CK492" s="24">
        <f>SUMIFS(Detail!BC:BC,Detail!$A:$A,$B492,Detail!$B:$B,"&lt;="&amp;210)</f>
        <v>0</v>
      </c>
      <c r="CL492" s="24">
        <f>SUMIFS(Detail!BC:BC,Detail!$A:$A,$B492,Detail!$B:$B,"&lt;="&amp;213)</f>
        <v>0</v>
      </c>
      <c r="CM492" s="24">
        <f>SUMIFS(Detail!BC:BC,Detail!$A:$A,$B492,Detail!$B:$B,"&lt;="&amp;216)</f>
        <v>0</v>
      </c>
      <c r="CN492" s="33">
        <f t="shared" si="857"/>
        <v>0</v>
      </c>
      <c r="CO492" s="24">
        <f>SUMIFS(Detail!BC:BC,Detail!$A:$A,$B492,Detail!$B:$B,"&lt;="&amp;219)</f>
        <v>0</v>
      </c>
      <c r="CP492" s="24">
        <f>SUMIFS(Detail!BC:BC,Detail!$A:$A,$B492,Detail!$B:$B,"&lt;="&amp;222)</f>
        <v>0</v>
      </c>
      <c r="CQ492" s="24">
        <f>SUMIFS(Detail!BC:BC,Detail!$A:$A,$B492,Detail!$B:$B,"&lt;="&amp;225)</f>
        <v>0</v>
      </c>
      <c r="CR492" s="24">
        <f>SUMIFS(Detail!BC:BC,Detail!$A:$A,$B492,Detail!$B:$B,"&lt;="&amp;228)</f>
        <v>0</v>
      </c>
      <c r="CS492" s="33">
        <f t="shared" si="858"/>
        <v>0</v>
      </c>
      <c r="CT492" s="24">
        <f>SUMIFS(Detail!BC:BC,Detail!$A:$A,$B492,Detail!$B:$B,"&lt;="&amp;231)</f>
        <v>0</v>
      </c>
      <c r="CU492" s="24">
        <f>SUMIFS(Detail!BC:BC,Detail!$A:$A,$B492,Detail!$B:$B,"&lt;="&amp;234)</f>
        <v>0</v>
      </c>
      <c r="CV492" s="24">
        <f>SUMIFS(Detail!BC:BC,Detail!$A:$A,$B492,Detail!$B:$B,"&lt;="&amp;237)</f>
        <v>0</v>
      </c>
      <c r="CW492" s="24">
        <f>SUMIFS(Detail!BC:BC,Detail!$A:$A,$B492,Detail!$B:$B,"&lt;="&amp;240)</f>
        <v>0</v>
      </c>
      <c r="CX492" s="33">
        <f t="shared" si="859"/>
        <v>0</v>
      </c>
      <c r="CY492" s="24">
        <f>SUMIFS(Detail!BC:BC,Detail!$A:$A,$B492,Detail!$B:$B,"&lt;="&amp;243)</f>
        <v>0</v>
      </c>
      <c r="CZ492" s="24">
        <f>SUMIFS(Detail!BC:BC,Detail!$A:$A,$B492,Detail!$B:$B,"&lt;="&amp;246)</f>
        <v>0</v>
      </c>
      <c r="DA492" s="24">
        <f>SUMIFS(Detail!BC:BC,Detail!$A:$A,$B492,Detail!$B:$B,"&lt;="&amp;249)</f>
        <v>0</v>
      </c>
      <c r="DB492" s="24">
        <f>SUMIFS(Detail!BC:BC,Detail!$A:$A,$B492,Detail!$B:$B,"&lt;="&amp;252)</f>
        <v>0</v>
      </c>
      <c r="DC492" s="33">
        <f t="shared" si="860"/>
        <v>0</v>
      </c>
      <c r="DD492" s="86">
        <f>SUMIFS(Detail!BC:BC,Detail!$A:$A,$B492,Detail!$B:$B,"&gt;60")</f>
        <v>-2758.659730393374</v>
      </c>
    </row>
    <row r="493" spans="1:108" x14ac:dyDescent="0.25">
      <c r="A493" t="s">
        <v>5753</v>
      </c>
      <c r="B493" s="32" t="s">
        <v>5129</v>
      </c>
      <c r="C493" s="24">
        <f>SUMIFS(Detail!BC:BC,Detail!$A:$A,$B493,Detail!$B:$B,"&lt;="&amp;3)</f>
        <v>0</v>
      </c>
      <c r="D493" s="24">
        <f>SUMIFS(Detail!BC:BC,Detail!$A:$A,$B493,Detail!$B:$B,"&lt;="&amp;6)</f>
        <v>0</v>
      </c>
      <c r="E493" s="24">
        <f>SUMIFS(Detail!BC:BC,Detail!$A:$A,$B493,Detail!$B:$B,"&lt;="&amp;9)</f>
        <v>0</v>
      </c>
      <c r="F493" s="24">
        <f>SUMIFS(Detail!BC:BC,Detail!$A:$A,$B493,Detail!$B:$B,"&lt;="&amp;12)</f>
        <v>0</v>
      </c>
      <c r="G493" s="33">
        <f t="shared" si="840"/>
        <v>0</v>
      </c>
      <c r="H493" s="24">
        <f>SUMIFS(Detail!BC:BC,Detail!$A:$A,$B493,Detail!$B:$B,"&lt;="&amp;15)</f>
        <v>0.46642614279731154</v>
      </c>
      <c r="I493" s="24">
        <f>SUMIFS(Detail!BC:BC,Detail!$A:$A,$B493,Detail!$B:$B,"&lt;="&amp;18)</f>
        <v>3.2340343213580089</v>
      </c>
      <c r="J493" s="24">
        <f>SUMIFS(Detail!BC:BC,Detail!$A:$A,$B493,Detail!$B:$B,"&lt;="&amp;21)</f>
        <v>15.132085318083167</v>
      </c>
      <c r="K493" s="24">
        <f>SUMIFS(Detail!BC:BC,Detail!$A:$A,$B493,Detail!$B:$B,"&lt;="&amp;24)</f>
        <v>42.572614116556998</v>
      </c>
      <c r="L493" s="33">
        <f t="shared" si="841"/>
        <v>42.572614116556998</v>
      </c>
      <c r="M493" s="24">
        <f>SUMIFS(Detail!BC:BC,Detail!$A:$A,$B493,Detail!$B:$B,"&lt;="&amp;27)</f>
        <v>87.053908356492144</v>
      </c>
      <c r="N493" s="24">
        <f>SUMIFS(Detail!BC:BC,Detail!$A:$A,$B493,Detail!$B:$B,"&lt;="&amp;30)</f>
        <v>149.01967197431685</v>
      </c>
      <c r="O493" s="24">
        <f>SUMIFS(Detail!BC:BC,Detail!$A:$A,$B493,Detail!$B:$B,"&lt;="&amp;33)</f>
        <v>224.46485596851406</v>
      </c>
      <c r="P493" s="24">
        <f>SUMIFS(Detail!BC:BC,Detail!$A:$A,$B493,Detail!$B:$B,"&lt;="&amp;36)</f>
        <v>310.49378393126153</v>
      </c>
      <c r="Q493" s="33">
        <f t="shared" si="842"/>
        <v>310.49378393126153</v>
      </c>
      <c r="R493" s="24">
        <f>SUMIFS(Detail!BC:BC,Detail!$A:$A,$B493,Detail!$B:$B,"&lt;="&amp;39)</f>
        <v>409.486577566054</v>
      </c>
      <c r="S493" s="24">
        <f>SUMIFS(Detail!BC:BC,Detail!$A:$A,$B493,Detail!$B:$B,"&lt;="&amp;42)</f>
        <v>524.49069644261692</v>
      </c>
      <c r="T493" s="24">
        <f>SUMIFS(Detail!BC:BC,Detail!$A:$A,$B493,Detail!$B:$B,"&lt;="&amp;45)</f>
        <v>659.17013828727295</v>
      </c>
      <c r="U493" s="24">
        <f>SUMIFS(Detail!BC:BC,Detail!$A:$A,$B493,Detail!$B:$B,"&lt;="&amp;48)</f>
        <v>817.87748402402417</v>
      </c>
      <c r="V493" s="33">
        <f t="shared" si="843"/>
        <v>817.87748402402417</v>
      </c>
      <c r="W493" s="24">
        <f>SUMIFS(Detail!BC:BC,Detail!$A:$A,$B493,Detail!$B:$B,"&lt;="&amp;51)</f>
        <v>1005.7814819718825</v>
      </c>
      <c r="X493" s="24">
        <f>SUMIFS(Detail!BC:BC,Detail!$A:$A,$B493,Detail!$B:$B,"&lt;="&amp;54)</f>
        <v>1229.0329894911438</v>
      </c>
      <c r="Y493" s="24">
        <f>SUMIFS(Detail!BC:BC,Detail!$A:$A,$B493,Detail!$B:$B,"&lt;="&amp;57)</f>
        <v>1494.9676925714639</v>
      </c>
      <c r="Z493" s="24">
        <f>SUMIFS(Detail!BC:BC,Detail!$A:$A,$B493,Detail!$B:$B,"&lt;="&amp;60)</f>
        <v>1812.3497998880084</v>
      </c>
      <c r="AA493" s="33">
        <f t="shared" si="844"/>
        <v>1812.3497998880084</v>
      </c>
      <c r="AB493" s="24">
        <f>SUMIFS(Detail!BC:BC,Detail!$A:$A,$B493,Detail!$B:$B,"&lt;="&amp;63)</f>
        <v>1648.4769443050295</v>
      </c>
      <c r="AC493" s="24">
        <f>SUMIFS(Detail!BC:BC,Detail!$A:$A,$B493,Detail!$B:$B,"&lt;="&amp;66)</f>
        <v>1484.8387862831353</v>
      </c>
      <c r="AD493" s="24">
        <f>SUMIFS(Detail!BC:BC,Detail!$A:$A,$B493,Detail!$B:$B,"&lt;="&amp;69)</f>
        <v>1335.7942068661455</v>
      </c>
      <c r="AE493" s="24">
        <f>SUMIFS(Detail!BC:BC,Detail!$A:$A,$B493,Detail!$B:$B,"&lt;="&amp;72)</f>
        <v>1203.8189047195383</v>
      </c>
      <c r="AF493" s="33">
        <f t="shared" si="845"/>
        <v>1203.8189047195383</v>
      </c>
      <c r="AG493" s="24">
        <f>SUMIFS(Detail!BC:BC,Detail!$A:$A,$B493,Detail!$B:$B,"&lt;="&amp;75)</f>
        <v>1087.9136724052398</v>
      </c>
      <c r="AH493" s="24">
        <f>SUMIFS(Detail!BC:BC,Detail!$A:$A,$B493,Detail!$B:$B,"&lt;="&amp;78)</f>
        <v>986.21169846828411</v>
      </c>
      <c r="AI493" s="24">
        <f>SUMIFS(Detail!BC:BC,Detail!$A:$A,$B493,Detail!$B:$B,"&lt;="&amp;81)</f>
        <v>896.78558469218297</v>
      </c>
      <c r="AJ493" s="24">
        <f>SUMIFS(Detail!BC:BC,Detail!$A:$A,$B493,Detail!$B:$B,"&lt;="&amp;84)</f>
        <v>817.89156086506682</v>
      </c>
      <c r="AK493" s="33">
        <f t="shared" si="846"/>
        <v>817.89156086506682</v>
      </c>
      <c r="AL493" s="24">
        <f>SUMIFS(Detail!BC:BC,Detail!$A:$A,$B493,Detail!$B:$B,"&lt;="&amp;87)</f>
        <v>748.02453533099742</v>
      </c>
      <c r="AM493" s="24">
        <f>SUMIFS(Detail!BC:BC,Detail!$A:$A,$B493,Detail!$B:$B,"&lt;="&amp;90)</f>
        <v>685.90955823628065</v>
      </c>
      <c r="AN493" s="24">
        <f>SUMIFS(Detail!BC:BC,Detail!$A:$A,$B493,Detail!$B:$B,"&lt;="&amp;93)</f>
        <v>630.47402372344663</v>
      </c>
      <c r="AO493" s="24">
        <f>SUMIFS(Detail!BC:BC,Detail!$A:$A,$B493,Detail!$B:$B,"&lt;="&amp;96)</f>
        <v>580.8165122899261</v>
      </c>
      <c r="AP493" s="33">
        <f t="shared" si="847"/>
        <v>580.8165122899261</v>
      </c>
      <c r="AQ493" s="24">
        <f>SUMIFS(Detail!BC:BC,Detail!$A:$A,$B493,Detail!$B:$B,"&lt;="&amp;99)</f>
        <v>536.17815506000079</v>
      </c>
      <c r="AR493" s="24">
        <f>SUMIFS(Detail!BC:BC,Detail!$A:$A,$B493,Detail!$B:$B,"&lt;="&amp;102)</f>
        <v>495.9180626602963</v>
      </c>
      <c r="AS493" s="24">
        <f>SUMIFS(Detail!BC:BC,Detail!$A:$A,$B493,Detail!$B:$B,"&lt;="&amp;105)</f>
        <v>459.49287426840033</v>
      </c>
      <c r="AT493" s="24">
        <f>SUMIFS(Detail!BC:BC,Detail!$A:$A,$B493,Detail!$B:$B,"&lt;="&amp;108)</f>
        <v>426.43997119443134</v>
      </c>
      <c r="AU493" s="33">
        <f t="shared" si="848"/>
        <v>426.43997119443134</v>
      </c>
      <c r="AV493" s="24">
        <f>SUMIFS(Detail!BC:BC,Detail!$A:$A,$B493,Detail!$B:$B,"&lt;="&amp;111)</f>
        <v>396.363776302117</v>
      </c>
      <c r="AW493" s="24">
        <f>SUMIFS(Detail!BC:BC,Detail!$A:$A,$B493,Detail!$B:$B,"&lt;="&amp;114)</f>
        <v>368.92458579205049</v>
      </c>
      <c r="AX493" s="24">
        <f>SUMIFS(Detail!BC:BC,Detail!$A:$A,$B493,Detail!$B:$B,"&lt;="&amp;117)</f>
        <v>343.82945376461885</v>
      </c>
      <c r="AY493" s="24">
        <f>SUMIFS(Detail!BC:BC,Detail!$A:$A,$B493,Detail!$B:$B,"&lt;="&amp;120)</f>
        <v>320.82473216272547</v>
      </c>
      <c r="AZ493" s="33">
        <f t="shared" si="849"/>
        <v>320.82473216272547</v>
      </c>
      <c r="BA493" s="24">
        <f>SUMIFS(Detail!BC:BC,Detail!$A:$A,$B493,Detail!$B:$B,"&lt;="&amp;123)</f>
        <v>299.68994398233917</v>
      </c>
      <c r="BB493" s="24">
        <f>SUMIFS(Detail!BC:BC,Detail!$A:$A,$B493,Detail!$B:$B,"&lt;="&amp;126)</f>
        <v>280.2327314871718</v>
      </c>
      <c r="BC493" s="24">
        <f>SUMIFS(Detail!BC:BC,Detail!$A:$A,$B493,Detail!$B:$B,"&lt;="&amp;129)</f>
        <v>262.28467333754952</v>
      </c>
      <c r="BD493" s="24">
        <f>SUMIFS(Detail!BC:BC,Detail!$A:$A,$B493,Detail!$B:$B,"&lt;="&amp;132)</f>
        <v>245.69780637320355</v>
      </c>
      <c r="BE493" s="33">
        <f t="shared" si="850"/>
        <v>245.69780637320355</v>
      </c>
      <c r="BF493" s="24">
        <f>SUMIFS(Detail!BC:BC,Detail!$A:$A,$B493,Detail!$B:$B,"&lt;="&amp;135)</f>
        <v>230.34172100410296</v>
      </c>
      <c r="BG493" s="24">
        <f>SUMIFS(Detail!BC:BC,Detail!$A:$A,$B493,Detail!$B:$B,"&lt;="&amp;138)</f>
        <v>216.10112542350544</v>
      </c>
      <c r="BH493" s="24">
        <f>SUMIFS(Detail!BC:BC,Detail!$A:$A,$B493,Detail!$B:$B,"&lt;="&amp;141)</f>
        <v>202.8737945958228</v>
      </c>
      <c r="BI493" s="24">
        <f>SUMIFS(Detail!BC:BC,Detail!$A:$A,$B493,Detail!$B:$B,"&lt;="&amp;144)</f>
        <v>190.5688363638501</v>
      </c>
      <c r="BJ493" s="33">
        <f t="shared" si="851"/>
        <v>190.5688363638501</v>
      </c>
      <c r="BK493" s="24">
        <f>SUMIFS(Detail!BC:BC,Detail!$A:$A,$B493,Detail!$B:$B,"&lt;="&amp;147)</f>
        <v>179.10522000354922</v>
      </c>
      <c r="BL493" s="24">
        <f>SUMIFS(Detail!BC:BC,Detail!$A:$A,$B493,Detail!$B:$B,"&lt;="&amp;150)</f>
        <v>168.41052286857803</v>
      </c>
      <c r="BM493" s="24">
        <f>SUMIFS(Detail!BC:BC,Detail!$A:$A,$B493,Detail!$B:$B,"&lt;="&amp;153)</f>
        <v>158.41985898788153</v>
      </c>
      <c r="BN493" s="24">
        <f>SUMIFS(Detail!BC:BC,Detail!$A:$A,$B493,Detail!$B:$B,"&lt;="&amp;156)</f>
        <v>149.07496005686562</v>
      </c>
      <c r="BO493" s="33">
        <f t="shared" si="852"/>
        <v>149.07496005686562</v>
      </c>
      <c r="BP493" s="24">
        <f>SUMIFS(Detail!BC:BC,Detail!$A:$A,$B493,Detail!$B:$B,"&lt;="&amp;159)</f>
        <v>140.32338454517003</v>
      </c>
      <c r="BQ493" s="24">
        <f>SUMIFS(Detail!BC:BC,Detail!$A:$A,$B493,Detail!$B:$B,"&lt;="&amp;162)</f>
        <v>132.11783490348853</v>
      </c>
      <c r="BR493" s="24">
        <f>SUMIFS(Detail!BC:BC,Detail!$A:$A,$B493,Detail!$B:$B,"&lt;="&amp;165)</f>
        <v>124.41556630002015</v>
      </c>
      <c r="BS493" s="24">
        <f>SUMIFS(Detail!BC:BC,Detail!$A:$A,$B493,Detail!$B:$B,"&lt;="&amp;168)</f>
        <v>117.17787311962502</v>
      </c>
      <c r="BT493" s="33">
        <f t="shared" si="853"/>
        <v>117.17787311962502</v>
      </c>
      <c r="BU493" s="24">
        <f>SUMIFS(Detail!BC:BC,Detail!$A:$A,$B493,Detail!$B:$B,"&lt;="&amp;171)</f>
        <v>110.36964174535751</v>
      </c>
      <c r="BV493" s="24">
        <f>SUMIFS(Detail!BC:BC,Detail!$A:$A,$B493,Detail!$B:$B,"&lt;="&amp;174)</f>
        <v>103.95896001484834</v>
      </c>
      <c r="BW493" s="24">
        <f>SUMIFS(Detail!BC:BC,Detail!$A:$A,$B493,Detail!$B:$B,"&lt;="&amp;177)</f>
        <v>97.916775283701554</v>
      </c>
      <c r="BX493" s="24">
        <f>SUMIFS(Detail!BC:BC,Detail!$A:$A,$B493,Detail!$B:$B,"&lt;="&amp;180)</f>
        <v>92.216594298442942</v>
      </c>
      <c r="BY493" s="33">
        <f t="shared" si="854"/>
        <v>92.216594298442942</v>
      </c>
      <c r="BZ493" s="24">
        <f>SUMIFS(Detail!BC:BC,Detail!$A:$A,$B493,Detail!$B:$B,"&lt;="&amp;183)</f>
        <v>86.834219133561874</v>
      </c>
      <c r="CA493" s="24">
        <f>SUMIFS(Detail!BC:BC,Detail!$A:$A,$B493,Detail!$B:$B,"&lt;="&amp;186)</f>
        <v>81.747514321204108</v>
      </c>
      <c r="CB493" s="24">
        <f>SUMIFS(Detail!BC:BC,Detail!$A:$A,$B493,Detail!$B:$B,"&lt;="&amp;189)</f>
        <v>76.936201030834127</v>
      </c>
      <c r="CC493" s="24">
        <f>SUMIFS(Detail!BC:BC,Detail!$A:$A,$B493,Detail!$B:$B,"&lt;="&amp;192)</f>
        <v>72.381674765633306</v>
      </c>
      <c r="CD493" s="33">
        <f t="shared" si="855"/>
        <v>72.381674765633306</v>
      </c>
      <c r="CE493" s="24">
        <f>SUMIFS(Detail!BC:BC,Detail!$A:$A,$B493,Detail!$B:$B,"&lt;="&amp;195)</f>
        <v>68.066843553767285</v>
      </c>
      <c r="CF493" s="24">
        <f>SUMIFS(Detail!BC:BC,Detail!$A:$A,$B493,Detail!$B:$B,"&lt;="&amp;198)</f>
        <v>63.975984043048811</v>
      </c>
      <c r="CG493" s="24">
        <f>SUMIFS(Detail!BC:BC,Detail!$A:$A,$B493,Detail!$B:$B,"&lt;="&amp;201)</f>
        <v>60.094613270735863</v>
      </c>
      <c r="CH493" s="24">
        <f>SUMIFS(Detail!BC:BC,Detail!$A:$A,$B493,Detail!$B:$B,"&lt;="&amp;204)</f>
        <v>56.409374187707272</v>
      </c>
      <c r="CI493" s="33">
        <f t="shared" si="856"/>
        <v>56.409374187707272</v>
      </c>
      <c r="CJ493" s="24">
        <f>SUMIFS(Detail!BC:BC,Detail!$A:$A,$B493,Detail!$B:$B,"&lt;="&amp;207)</f>
        <v>52.907933277258053</v>
      </c>
      <c r="CK493" s="24">
        <f>SUMIFS(Detail!BC:BC,Detail!$A:$A,$B493,Detail!$B:$B,"&lt;="&amp;210)</f>
        <v>49.578888830877986</v>
      </c>
      <c r="CL493" s="24">
        <f>SUMIFS(Detail!BC:BC,Detail!$A:$A,$B493,Detail!$B:$B,"&lt;="&amp;213)</f>
        <v>46.411688632946607</v>
      </c>
      <c r="CM493" s="24">
        <f>SUMIFS(Detail!BC:BC,Detail!$A:$A,$B493,Detail!$B:$B,"&lt;="&amp;216)</f>
        <v>43.396555968399753</v>
      </c>
      <c r="CN493" s="33">
        <f t="shared" si="857"/>
        <v>43.396555968399753</v>
      </c>
      <c r="CO493" s="24">
        <f>SUMIFS(Detail!BC:BC,Detail!$A:$A,$B493,Detail!$B:$B,"&lt;="&amp;219)</f>
        <v>40.524423006520465</v>
      </c>
      <c r="CP493" s="24">
        <f>SUMIFS(Detail!BC:BC,Detail!$A:$A,$B493,Detail!$B:$B,"&lt;="&amp;222)</f>
        <v>37.786870733472369</v>
      </c>
      <c r="CQ493" s="24">
        <f>SUMIFS(Detail!BC:BC,Detail!$A:$A,$B493,Detail!$B:$B,"&lt;="&amp;225)</f>
        <v>35.176074709238492</v>
      </c>
      <c r="CR493" s="24">
        <f>SUMIFS(Detail!BC:BC,Detail!$A:$A,$B493,Detail!$B:$B,"&lt;="&amp;228)</f>
        <v>32.684756013479728</v>
      </c>
      <c r="CS493" s="33">
        <f t="shared" si="858"/>
        <v>32.684756013479728</v>
      </c>
      <c r="CT493" s="24">
        <f>SUMIFS(Detail!BC:BC,Detail!$A:$A,$B493,Detail!$B:$B,"&lt;="&amp;231)</f>
        <v>30.306136821824111</v>
      </c>
      <c r="CU493" s="24">
        <f>SUMIFS(Detail!BC:BC,Detail!$A:$A,$B493,Detail!$B:$B,"&lt;="&amp;234)</f>
        <v>28.033900120784892</v>
      </c>
      <c r="CV493" s="24">
        <f>SUMIFS(Detail!BC:BC,Detail!$A:$A,$B493,Detail!$B:$B,"&lt;="&amp;237)</f>
        <v>25.862153127488455</v>
      </c>
      <c r="CW493" s="24">
        <f>SUMIFS(Detail!BC:BC,Detail!$A:$A,$B493,Detail!$B:$B,"&lt;="&amp;240)</f>
        <v>23.785394030875068</v>
      </c>
      <c r="CX493" s="33">
        <f t="shared" si="859"/>
        <v>23.785394030875068</v>
      </c>
      <c r="CY493" s="24">
        <f>SUMIFS(Detail!BC:BC,Detail!$A:$A,$B493,Detail!$B:$B,"&lt;="&amp;243)</f>
        <v>0</v>
      </c>
      <c r="CZ493" s="24">
        <f>SUMIFS(Detail!BC:BC,Detail!$A:$A,$B493,Detail!$B:$B,"&lt;="&amp;246)</f>
        <v>0</v>
      </c>
      <c r="DA493" s="24">
        <f>SUMIFS(Detail!BC:BC,Detail!$A:$A,$B493,Detail!$B:$B,"&lt;="&amp;249)</f>
        <v>0</v>
      </c>
      <c r="DB493" s="24">
        <f>SUMIFS(Detail!BC:BC,Detail!$A:$A,$B493,Detail!$B:$B,"&lt;="&amp;252)</f>
        <v>0</v>
      </c>
      <c r="DC493" s="33">
        <f t="shared" si="860"/>
        <v>0</v>
      </c>
      <c r="DD493" s="86">
        <f>SUMIFS(Detail!BC:BC,Detail!$A:$A,$B493,Detail!$B:$B,"&gt;60")</f>
        <v>-1812.3497998880084</v>
      </c>
    </row>
    <row r="494" spans="1:108" x14ac:dyDescent="0.25">
      <c r="A494" t="s">
        <v>5754</v>
      </c>
      <c r="B494" s="87" t="s">
        <v>5755</v>
      </c>
      <c r="C494" s="88">
        <f>SUM(C484:C493)</f>
        <v>0</v>
      </c>
      <c r="D494" s="88">
        <f>SUM(D484:D493)</f>
        <v>0</v>
      </c>
      <c r="E494" s="88">
        <f>SUM(E484:E493)</f>
        <v>273.79237445467555</v>
      </c>
      <c r="F494" s="88">
        <f>SUM(F484:F493)</f>
        <v>623.99475211452489</v>
      </c>
      <c r="G494" s="89">
        <f t="shared" si="840"/>
        <v>623.99475211452489</v>
      </c>
      <c r="H494" s="88">
        <f>SUM(H484:H493)</f>
        <v>941.46286200046382</v>
      </c>
      <c r="I494" s="88">
        <f>SUM(I484:I493)</f>
        <v>1434.1490925455046</v>
      </c>
      <c r="J494" s="88">
        <f>SUM(J484:J493)</f>
        <v>2204.8257586304612</v>
      </c>
      <c r="K494" s="88">
        <f>SUM(K484:K493)</f>
        <v>2943.5781455166016</v>
      </c>
      <c r="L494" s="89">
        <f t="shared" si="841"/>
        <v>2943.5781455166016</v>
      </c>
      <c r="M494" s="88">
        <f>SUM(M484:M493)</f>
        <v>3484.9015672064893</v>
      </c>
      <c r="N494" s="88">
        <f>SUM(N484:N493)</f>
        <v>4116.9700669733256</v>
      </c>
      <c r="O494" s="88">
        <f>SUM(O484:O493)</f>
        <v>5040.0846806665359</v>
      </c>
      <c r="P494" s="88">
        <f>SUM(P484:P493)</f>
        <v>6301.7736496791458</v>
      </c>
      <c r="Q494" s="89">
        <f t="shared" si="842"/>
        <v>6301.7736496791458</v>
      </c>
      <c r="R494" s="88">
        <f>SUM(R484:R493)</f>
        <v>7539.3275997567898</v>
      </c>
      <c r="S494" s="88">
        <f>SUM(S484:S493)</f>
        <v>8476.2264161635339</v>
      </c>
      <c r="T494" s="88">
        <f>SUM(T484:T493)</f>
        <v>9606.0407358694411</v>
      </c>
      <c r="U494" s="88">
        <f>SUM(U484:U493)</f>
        <v>11358.088126135845</v>
      </c>
      <c r="V494" s="89">
        <f t="shared" si="843"/>
        <v>11358.088126135845</v>
      </c>
      <c r="W494" s="88">
        <f>SUM(W484:W493)</f>
        <v>13708.098231295817</v>
      </c>
      <c r="X494" s="88">
        <f>SUM(X484:X493)</f>
        <v>16137.023872246566</v>
      </c>
      <c r="Y494" s="88">
        <f>SUM(Y484:Y493)</f>
        <v>18106.344107017296</v>
      </c>
      <c r="Z494" s="88">
        <f>SUM(Z484:Z493)</f>
        <v>20499.396451189601</v>
      </c>
      <c r="AA494" s="89">
        <f t="shared" si="844"/>
        <v>20499.396451189601</v>
      </c>
      <c r="AB494" s="88">
        <f>SUM(AB484:AB493)</f>
        <v>16336.810475849939</v>
      </c>
      <c r="AC494" s="88">
        <f>SUM(AC484:AC493)</f>
        <v>14283.721900902397</v>
      </c>
      <c r="AD494" s="88">
        <f>SUM(AD484:AD493)</f>
        <v>12741.447358863343</v>
      </c>
      <c r="AE494" s="88">
        <f>SUM(AE484:AE493)</f>
        <v>11456.494387425704</v>
      </c>
      <c r="AF494" s="89">
        <f t="shared" si="845"/>
        <v>11456.494387425704</v>
      </c>
      <c r="AG494" s="88">
        <f>SUM(AG484:AG493)</f>
        <v>10351.981636877221</v>
      </c>
      <c r="AH494" s="88">
        <f>SUM(AH484:AH493)</f>
        <v>9390.6480358563113</v>
      </c>
      <c r="AI494" s="88">
        <f>SUM(AI484:AI493)</f>
        <v>8547.8653091319593</v>
      </c>
      <c r="AJ494" s="88">
        <f>SUM(AJ484:AJ493)</f>
        <v>7804.9102725947287</v>
      </c>
      <c r="AK494" s="89">
        <f t="shared" si="846"/>
        <v>7804.9102725947287</v>
      </c>
      <c r="AL494" s="88">
        <f>SUM(AL484:AL493)</f>
        <v>7146.7764821937189</v>
      </c>
      <c r="AM494" s="88">
        <f>SUM(AM484:AM493)</f>
        <v>6561.1837501413538</v>
      </c>
      <c r="AN494" s="88">
        <f>SUM(AN484:AN493)</f>
        <v>6037.9798864076902</v>
      </c>
      <c r="AO494" s="88">
        <f>SUM(AO484:AO493)</f>
        <v>5568.7130269494528</v>
      </c>
      <c r="AP494" s="89">
        <f t="shared" si="847"/>
        <v>5568.7130269494528</v>
      </c>
      <c r="AQ494" s="88">
        <f>SUM(AQ484:AQ493)</f>
        <v>5146.3052033323956</v>
      </c>
      <c r="AR494" s="88">
        <f>SUM(AR484:AR493)</f>
        <v>4764.7963032229763</v>
      </c>
      <c r="AS494" s="88">
        <f>SUM(AS484:AS493)</f>
        <v>4419.1409364042838</v>
      </c>
      <c r="AT494" s="88">
        <f>SUM(AT484:AT493)</f>
        <v>4105.0462482032508</v>
      </c>
      <c r="AU494" s="89">
        <f t="shared" si="848"/>
        <v>4105.0462482032508</v>
      </c>
      <c r="AV494" s="88">
        <f>SUM(AV484:AV493)</f>
        <v>3818.8417743273358</v>
      </c>
      <c r="AW494" s="88">
        <f>SUM(AW484:AW493)</f>
        <v>3557.3744993767359</v>
      </c>
      <c r="AX494" s="88">
        <f>SUM(AX484:AX493)</f>
        <v>3317.9238180488896</v>
      </c>
      <c r="AY494" s="88">
        <f>SUM(AY484:AY493)</f>
        <v>3098.1322751524317</v>
      </c>
      <c r="AZ494" s="89">
        <f t="shared" si="849"/>
        <v>3098.1322751524317</v>
      </c>
      <c r="BA494" s="88">
        <f>SUM(BA484:BA493)</f>
        <v>2895.9488688597899</v>
      </c>
      <c r="BB494" s="88">
        <f>SUM(BB484:BB493)</f>
        <v>2709.5824031795328</v>
      </c>
      <c r="BC494" s="88">
        <f>SUM(BC484:BC493)</f>
        <v>2537.4629175625023</v>
      </c>
      <c r="BD494" s="88">
        <f>SUM(BD484:BD493)</f>
        <v>2378.2096405980506</v>
      </c>
      <c r="BE494" s="89">
        <f t="shared" si="850"/>
        <v>2378.2096405980506</v>
      </c>
      <c r="BF494" s="88">
        <f>SUM(BF484:BF493)</f>
        <v>2230.6042394398164</v>
      </c>
      <c r="BG494" s="88">
        <f>SUM(BG484:BG493)</f>
        <v>2093.568388921035</v>
      </c>
      <c r="BH494" s="88">
        <f>SUM(BH484:BH493)</f>
        <v>1966.1448811223881</v>
      </c>
      <c r="BI494" s="88">
        <f>SUM(BI484:BI493)</f>
        <v>1847.4816502879848</v>
      </c>
      <c r="BJ494" s="89">
        <f t="shared" si="851"/>
        <v>1847.4816502879848</v>
      </c>
      <c r="BK494" s="88">
        <f>SUM(BK484:BK493)</f>
        <v>1736.8182092330528</v>
      </c>
      <c r="BL494" s="88">
        <f>SUM(BL484:BL493)</f>
        <v>1633.4740892015643</v>
      </c>
      <c r="BM494" s="88">
        <f>SUM(BM484:BM493)</f>
        <v>1536.8389512018614</v>
      </c>
      <c r="BN494" s="88">
        <f>SUM(BN484:BN493)</f>
        <v>1446.3640975214682</v>
      </c>
      <c r="BO494" s="89">
        <f t="shared" si="852"/>
        <v>1446.3640975214682</v>
      </c>
      <c r="BP494" s="88">
        <f>SUM(BP484:BP493)</f>
        <v>1361.5551607391837</v>
      </c>
      <c r="BQ494" s="88">
        <f>SUM(BQ484:BQ493)</f>
        <v>1281.9657866849082</v>
      </c>
      <c r="BR494" s="88">
        <f>SUM(BR484:BR493)</f>
        <v>1207.1921594351102</v>
      </c>
      <c r="BS494" s="88">
        <f>SUM(BS484:BS493)</f>
        <v>1136.8682421205162</v>
      </c>
      <c r="BT494" s="89">
        <f t="shared" si="853"/>
        <v>1136.8682421205162</v>
      </c>
      <c r="BU494" s="88">
        <f>SUM(BU484:BU493)</f>
        <v>1070.6616282692944</v>
      </c>
      <c r="BV494" s="88">
        <f>SUM(BV484:BV493)</f>
        <v>1008.2699155566017</v>
      </c>
      <c r="BW494" s="88">
        <f>SUM(BW484:BW493)</f>
        <v>949.41752792693933</v>
      </c>
      <c r="BX494" s="88">
        <f>SUM(BX484:BX493)</f>
        <v>893.85292368412877</v>
      </c>
      <c r="BY494" s="89">
        <f t="shared" si="854"/>
        <v>893.85292368412877</v>
      </c>
      <c r="BZ494" s="88">
        <f>SUM(BZ484:BZ493)</f>
        <v>841.34613677398795</v>
      </c>
      <c r="CA494" s="88">
        <f>SUM(CA484:CA493)</f>
        <v>791.6866064874697</v>
      </c>
      <c r="CB494" s="88">
        <f>SUM(CB484:CB493)</f>
        <v>744.68125748586863</v>
      </c>
      <c r="CC494" s="88">
        <f>SUM(CC484:CC493)</f>
        <v>700.15279763365891</v>
      </c>
      <c r="CD494" s="89">
        <f t="shared" si="855"/>
        <v>700.15279763365891</v>
      </c>
      <c r="CE494" s="88">
        <f>SUM(CE484:CE493)</f>
        <v>657.93820581078012</v>
      </c>
      <c r="CF494" s="88">
        <f>SUM(CF484:CF493)</f>
        <v>617.88738582302858</v>
      </c>
      <c r="CG494" s="88">
        <f>SUM(CG484:CG493)</f>
        <v>579.86196586148708</v>
      </c>
      <c r="CH494" s="88">
        <f>SUM(CH484:CH493)</f>
        <v>543.73422578413749</v>
      </c>
      <c r="CI494" s="89">
        <f t="shared" si="856"/>
        <v>543.73422578413749</v>
      </c>
      <c r="CJ494" s="88">
        <f>SUM(CJ484:CJ493)</f>
        <v>509.38613689051465</v>
      </c>
      <c r="CK494" s="88">
        <f>SUM(CK484:CK493)</f>
        <v>476.70850090137731</v>
      </c>
      <c r="CL494" s="88">
        <f>SUM(CL484:CL493)</f>
        <v>445.60017659842595</v>
      </c>
      <c r="CM494" s="88">
        <f>SUM(CM484:CM493)</f>
        <v>415.96738407166208</v>
      </c>
      <c r="CN494" s="89">
        <f t="shared" si="857"/>
        <v>415.96738407166208</v>
      </c>
      <c r="CO494" s="88">
        <f>SUM(CO484:CO493)</f>
        <v>387.72307780199287</v>
      </c>
      <c r="CP494" s="88">
        <f>SUM(CP484:CP493)</f>
        <v>360.78638090823063</v>
      </c>
      <c r="CQ494" s="88">
        <f>SUM(CQ484:CQ493)</f>
        <v>335.08207383717013</v>
      </c>
      <c r="CR494" s="88">
        <f>SUM(CR484:CR493)</f>
        <v>310.54013159616227</v>
      </c>
      <c r="CS494" s="89">
        <f t="shared" si="858"/>
        <v>310.54013159616227</v>
      </c>
      <c r="CT494" s="88">
        <f>SUM(CT484:CT493)</f>
        <v>287.09530433739724</v>
      </c>
      <c r="CU494" s="88">
        <f>SUM(CU484:CU493)</f>
        <v>264.68673672050522</v>
      </c>
      <c r="CV494" s="88">
        <f>SUM(CV484:CV493)</f>
        <v>243.2576220155205</v>
      </c>
      <c r="CW494" s="88">
        <f>SUM(CW484:CW493)</f>
        <v>222.75488737564569</v>
      </c>
      <c r="CX494" s="89">
        <f t="shared" si="859"/>
        <v>222.75488737564569</v>
      </c>
      <c r="CY494" s="88">
        <f>SUM(CY484:CY493)</f>
        <v>0</v>
      </c>
      <c r="CZ494" s="88">
        <f>SUM(CZ484:CZ493)</f>
        <v>0</v>
      </c>
      <c r="DA494" s="88">
        <f>SUM(DA484:DA493)</f>
        <v>0</v>
      </c>
      <c r="DB494" s="88">
        <f>SUM(DB484:DB493)</f>
        <v>0</v>
      </c>
      <c r="DC494" s="89">
        <f t="shared" si="860"/>
        <v>0</v>
      </c>
      <c r="DD494" s="90">
        <f>SUM(DD484:DD493)</f>
        <v>-20499.396451189601</v>
      </c>
    </row>
    <row r="495" spans="1:108" x14ac:dyDescent="0.25">
      <c r="A495" t="s">
        <v>5756</v>
      </c>
      <c r="B495" s="30" t="s">
        <v>4735</v>
      </c>
    </row>
    <row r="496" spans="1:108" x14ac:dyDescent="0.25">
      <c r="A496" t="s">
        <v>5757</v>
      </c>
      <c r="B496" s="32" t="s">
        <v>5120</v>
      </c>
      <c r="C496" s="24">
        <f>SUMIFS(Detail!BD:BD,Detail!$A:$A,$B496,Detail!$B:$B,"&lt;="&amp;3)</f>
        <v>0</v>
      </c>
      <c r="D496" s="24">
        <f>SUMIFS(Detail!BD:BD,Detail!$A:$A,$B496,Detail!$B:$B,"&lt;="&amp;6)</f>
        <v>0</v>
      </c>
      <c r="E496" s="24">
        <f>SUMIFS(Detail!BD:BD,Detail!$A:$A,$B496,Detail!$B:$B,"&lt;="&amp;9)</f>
        <v>80.558322369387795</v>
      </c>
      <c r="F496" s="24">
        <f>SUMIFS(Detail!BD:BD,Detail!$A:$A,$B496,Detail!$B:$B,"&lt;="&amp;12)</f>
        <v>107.01628331213868</v>
      </c>
      <c r="G496" s="33">
        <f t="shared" ref="G496:G506" si="861">F496</f>
        <v>107.01628331213868</v>
      </c>
      <c r="H496" s="24">
        <f>SUMIFS(Detail!BD:BD,Detail!$A:$A,$B496,Detail!$B:$B,"&lt;="&amp;15)</f>
        <v>102.28301943412163</v>
      </c>
      <c r="I496" s="24">
        <f>SUMIFS(Detail!BD:BD,Detail!$A:$A,$B496,Detail!$B:$B,"&lt;="&amp;18)</f>
        <v>108.92641552696534</v>
      </c>
      <c r="J496" s="24">
        <f>SUMIFS(Detail!BD:BD,Detail!$A:$A,$B496,Detail!$B:$B,"&lt;="&amp;21)</f>
        <v>162.90974748035478</v>
      </c>
      <c r="K496" s="24">
        <f>SUMIFS(Detail!BD:BD,Detail!$A:$A,$B496,Detail!$B:$B,"&lt;="&amp;24)</f>
        <v>154.4143450478507</v>
      </c>
      <c r="L496" s="33">
        <f t="shared" ref="L496:L506" si="862">K496</f>
        <v>154.4143450478507</v>
      </c>
      <c r="M496" s="24">
        <f>SUMIFS(Detail!BD:BD,Detail!$A:$A,$B496,Detail!$B:$B,"&lt;="&amp;27)</f>
        <v>121.9557337322783</v>
      </c>
      <c r="N496" s="24">
        <f>SUMIFS(Detail!BD:BD,Detail!$A:$A,$B496,Detail!$B:$B,"&lt;="&amp;30)</f>
        <v>130.15380224894147</v>
      </c>
      <c r="O496" s="24">
        <f>SUMIFS(Detail!BD:BD,Detail!$A:$A,$B496,Detail!$B:$B,"&lt;="&amp;33)</f>
        <v>141.03277751899509</v>
      </c>
      <c r="P496" s="24">
        <f>SUMIFS(Detail!BD:BD,Detail!$A:$A,$B496,Detail!$B:$B,"&lt;="&amp;36)</f>
        <v>211.66158569399295</v>
      </c>
      <c r="Q496" s="33">
        <f t="shared" ref="Q496:Q506" si="863">P496</f>
        <v>211.66158569399295</v>
      </c>
      <c r="R496" s="24">
        <f>SUMIFS(Detail!BD:BD,Detail!$A:$A,$B496,Detail!$B:$B,"&lt;="&amp;39)</f>
        <v>200.71494902306722</v>
      </c>
      <c r="S496" s="24">
        <f>SUMIFS(Detail!BD:BD,Detail!$A:$A,$B496,Detail!$B:$B,"&lt;="&amp;42)</f>
        <v>158.53941248133151</v>
      </c>
      <c r="T496" s="24">
        <f>SUMIFS(Detail!BD:BD,Detail!$A:$A,$B496,Detail!$B:$B,"&lt;="&amp;45)</f>
        <v>169.20059167098452</v>
      </c>
      <c r="U496" s="24">
        <f>SUMIFS(Detail!BD:BD,Detail!$A:$A,$B496,Detail!$B:$B,"&lt;="&amp;48)</f>
        <v>183.34346714487765</v>
      </c>
      <c r="V496" s="33">
        <f t="shared" ref="V496:V506" si="864">U496</f>
        <v>183.34346714487765</v>
      </c>
      <c r="W496" s="24">
        <f>SUMIFS(Detail!BD:BD,Detail!$A:$A,$B496,Detail!$B:$B,"&lt;="&amp;51)</f>
        <v>275.16061330316825</v>
      </c>
      <c r="X496" s="24">
        <f>SUMIFS(Detail!BD:BD,Detail!$A:$A,$B496,Detail!$B:$B,"&lt;="&amp;54)</f>
        <v>260.92973408065336</v>
      </c>
      <c r="Y496" s="24">
        <f>SUMIFS(Detail!BD:BD,Detail!$A:$A,$B496,Detail!$B:$B,"&lt;="&amp;57)</f>
        <v>206.1013886911087</v>
      </c>
      <c r="Z496" s="24">
        <f>SUMIFS(Detail!BD:BD,Detail!$A:$A,$B496,Detail!$B:$B,"&lt;="&amp;60)</f>
        <v>219.96084397343839</v>
      </c>
      <c r="AA496" s="33">
        <f t="shared" ref="AA496:AA506" si="865">Z496</f>
        <v>219.96084397343839</v>
      </c>
      <c r="AB496" s="24">
        <f>SUMIFS(Detail!BD:BD,Detail!$A:$A,$B496,Detail!$B:$B,"&lt;="&amp;63)</f>
        <v>52.610882419695372</v>
      </c>
      <c r="AC496" s="24">
        <f>SUMIFS(Detail!BD:BD,Detail!$A:$A,$B496,Detail!$B:$B,"&lt;="&amp;66)</f>
        <v>15.563756955764802</v>
      </c>
      <c r="AD496" s="24">
        <f>SUMIFS(Detail!BD:BD,Detail!$A:$A,$B496,Detail!$B:$B,"&lt;="&amp;69)</f>
        <v>5.0626305432188019</v>
      </c>
      <c r="AE496" s="24">
        <f>SUMIFS(Detail!BD:BD,Detail!$A:$A,$B496,Detail!$B:$B,"&lt;="&amp;72)</f>
        <v>1.7509027580917973</v>
      </c>
      <c r="AF496" s="33">
        <f t="shared" ref="AF496:AF506" si="866">AE496</f>
        <v>1.7509027580917973</v>
      </c>
      <c r="AG496" s="24">
        <f>SUMIFS(Detail!BD:BD,Detail!$A:$A,$B496,Detail!$B:$B,"&lt;="&amp;75)</f>
        <v>0.63334976591795566</v>
      </c>
      <c r="AH496" s="24">
        <f>SUMIFS(Detail!BD:BD,Detail!$A:$A,$B496,Detail!$B:$B,"&lt;="&amp;78)</f>
        <v>0.23730225208146294</v>
      </c>
      <c r="AI496" s="24">
        <f>SUMIFS(Detail!BD:BD,Detail!$A:$A,$B496,Detail!$B:$B,"&lt;="&amp;81)</f>
        <v>9.1507421720962157E-2</v>
      </c>
      <c r="AJ496" s="24">
        <f>SUMIFS(Detail!BD:BD,Detail!$A:$A,$B496,Detail!$B:$B,"&lt;="&amp;84)</f>
        <v>3.615283300223382E-2</v>
      </c>
      <c r="AK496" s="33">
        <f t="shared" ref="AK496:AK506" si="867">AJ496</f>
        <v>3.615283300223382E-2</v>
      </c>
      <c r="AL496" s="24">
        <f>SUMIFS(Detail!BD:BD,Detail!$A:$A,$B496,Detail!$B:$B,"&lt;="&amp;87)</f>
        <v>1.4584837595975841E-2</v>
      </c>
      <c r="AM496" s="24">
        <f>SUMIFS(Detail!BD:BD,Detail!$A:$A,$B496,Detail!$B:$B,"&lt;="&amp;90)</f>
        <v>5.9925421646767063E-3</v>
      </c>
      <c r="AN496" s="24">
        <f>SUMIFS(Detail!BD:BD,Detail!$A:$A,$B496,Detail!$B:$B,"&lt;="&amp;93)</f>
        <v>2.502539767192502E-3</v>
      </c>
      <c r="AO496" s="24">
        <f>SUMIFS(Detail!BD:BD,Detail!$A:$A,$B496,Detail!$B:$B,"&lt;="&amp;96)</f>
        <v>1.0604492044876679E-3</v>
      </c>
      <c r="AP496" s="33">
        <f t="shared" ref="AP496:AP506" si="868">AO496</f>
        <v>1.0604492044876679E-3</v>
      </c>
      <c r="AQ496" s="24">
        <f>SUMIFS(Detail!BD:BD,Detail!$A:$A,$B496,Detail!$B:$B,"&lt;="&amp;99)</f>
        <v>4.5534636410593521E-4</v>
      </c>
      <c r="AR496" s="24">
        <f>SUMIFS(Detail!BD:BD,Detail!$A:$A,$B496,Detail!$B:$B,"&lt;="&amp;102)</f>
        <v>1.9789601992670214E-4</v>
      </c>
      <c r="AS496" s="24">
        <f>SUMIFS(Detail!BD:BD,Detail!$A:$A,$B496,Detail!$B:$B,"&lt;="&amp;105)</f>
        <v>8.6966184426273685E-5</v>
      </c>
      <c r="AT496" s="24">
        <f>SUMIFS(Detail!BD:BD,Detail!$A:$A,$B496,Detail!$B:$B,"&lt;="&amp;108)</f>
        <v>3.8611479794781189E-5</v>
      </c>
      <c r="AU496" s="33">
        <f t="shared" ref="AU496:AU506" si="869">AT496</f>
        <v>3.8611479794781189E-5</v>
      </c>
      <c r="AV496" s="24">
        <f>SUMIFS(Detail!BD:BD,Detail!$A:$A,$B496,Detail!$B:$B,"&lt;="&amp;111)</f>
        <v>1.7306841982644983E-5</v>
      </c>
      <c r="AW496" s="24">
        <f>SUMIFS(Detail!BD:BD,Detail!$A:$A,$B496,Detail!$B:$B,"&lt;="&amp;114)</f>
        <v>7.8266612035804428E-6</v>
      </c>
      <c r="AX496" s="24">
        <f>SUMIFS(Detail!BD:BD,Detail!$A:$A,$B496,Detail!$B:$B,"&lt;="&amp;117)</f>
        <v>3.5690054573933594E-6</v>
      </c>
      <c r="AY496" s="24">
        <f>SUMIFS(Detail!BD:BD,Detail!$A:$A,$B496,Detail!$B:$B,"&lt;="&amp;120)</f>
        <v>1.6402555047534406E-6</v>
      </c>
      <c r="AZ496" s="33">
        <f t="shared" ref="AZ496:AZ506" si="870">AY496</f>
        <v>1.6402555047534406E-6</v>
      </c>
      <c r="BA496" s="24">
        <f>SUMIFS(Detail!BD:BD,Detail!$A:$A,$B496,Detail!$B:$B,"&lt;="&amp;123)</f>
        <v>7.5940624810755253E-7</v>
      </c>
      <c r="BB496" s="24">
        <f>SUMIFS(Detail!BD:BD,Detail!$A:$A,$B496,Detail!$B:$B,"&lt;="&amp;126)</f>
        <v>3.540480975061655E-7</v>
      </c>
      <c r="BC496" s="24">
        <f>SUMIFS(Detail!BD:BD,Detail!$A:$A,$B496,Detail!$B:$B,"&lt;="&amp;129)</f>
        <v>1.6615649656159803E-7</v>
      </c>
      <c r="BD496" s="24">
        <f>SUMIFS(Detail!BD:BD,Detail!$A:$A,$B496,Detail!$B:$B,"&lt;="&amp;132)</f>
        <v>7.8466655395459384E-8</v>
      </c>
      <c r="BE496" s="33">
        <f t="shared" ref="BE496:BE506" si="871">BD496</f>
        <v>7.8466655395459384E-8</v>
      </c>
      <c r="BF496" s="24">
        <f>SUMIFS(Detail!BD:BD,Detail!$A:$A,$B496,Detail!$B:$B,"&lt;="&amp;135)</f>
        <v>3.7278368836268783E-8</v>
      </c>
      <c r="BG496" s="24">
        <f>SUMIFS(Detail!BD:BD,Detail!$A:$A,$B496,Detail!$B:$B,"&lt;="&amp;138)</f>
        <v>1.7811544239521027E-8</v>
      </c>
      <c r="BH496" s="24">
        <f>SUMIFS(Detail!BD:BD,Detail!$A:$A,$B496,Detail!$B:$B,"&lt;="&amp;141)</f>
        <v>8.5565261542797089E-9</v>
      </c>
      <c r="BI496" s="24">
        <f>SUMIFS(Detail!BD:BD,Detail!$A:$A,$B496,Detail!$B:$B,"&lt;="&amp;144)</f>
        <v>4.131834430154413E-9</v>
      </c>
      <c r="BJ496" s="33">
        <f t="shared" ref="BJ496:BJ506" si="872">BI496</f>
        <v>4.131834430154413E-9</v>
      </c>
      <c r="BK496" s="24">
        <f>SUMIFS(Detail!BD:BD,Detail!$A:$A,$B496,Detail!$B:$B,"&lt;="&amp;147)</f>
        <v>2.0054358174093068E-9</v>
      </c>
      <c r="BL496" s="24">
        <f>SUMIFS(Detail!BD:BD,Detail!$A:$A,$B496,Detail!$B:$B,"&lt;="&amp;150)</f>
        <v>9.7770680440589786E-10</v>
      </c>
      <c r="BM496" s="24">
        <f>SUMIFS(Detail!BD:BD,Detail!$A:$A,$B496,Detail!$B:$B,"&lt;="&amp;153)</f>
        <v>4.7930370783433318E-10</v>
      </c>
      <c r="BN496" s="24">
        <f>SUMIFS(Detail!BD:BD,Detail!$A:$A,$B496,Detail!$B:$B,"&lt;="&amp;156)</f>
        <v>2.3555912775918841E-10</v>
      </c>
      <c r="BO496" s="33">
        <f t="shared" ref="BO496:BO506" si="873">BN496</f>
        <v>2.3555912775918841E-10</v>
      </c>
      <c r="BP496" s="24">
        <f>SUMIFS(Detail!BD:BD,Detail!$A:$A,$B496,Detail!$B:$B,"&lt;="&amp;159)</f>
        <v>1.1732481652870774E-10</v>
      </c>
      <c r="BQ496" s="24">
        <f>SUMIFS(Detail!BD:BD,Detail!$A:$A,$B496,Detail!$B:$B,"&lt;="&amp;162)</f>
        <v>5.7298166211694479E-11</v>
      </c>
      <c r="BR496" s="24">
        <f>SUMIFS(Detail!BD:BD,Detail!$A:$A,$B496,Detail!$B:$B,"&lt;="&amp;165)</f>
        <v>3.0013325158506632E-11</v>
      </c>
      <c r="BS496" s="24">
        <f>SUMIFS(Detail!BD:BD,Detail!$A:$A,$B496,Detail!$B:$B,"&lt;="&amp;168)</f>
        <v>1.4551915228366852E-11</v>
      </c>
      <c r="BT496" s="33">
        <f t="shared" ref="BT496:BT506" si="874">BS496</f>
        <v>1.4551915228366852E-11</v>
      </c>
      <c r="BU496" s="24">
        <f>SUMIFS(Detail!BD:BD,Detail!$A:$A,$B496,Detail!$B:$B,"&lt;="&amp;171)</f>
        <v>5.4569682106375694E-12</v>
      </c>
      <c r="BV496" s="24">
        <f>SUMIFS(Detail!BD:BD,Detail!$A:$A,$B496,Detail!$B:$B,"&lt;="&amp;174)</f>
        <v>3.637978807091713E-12</v>
      </c>
      <c r="BW496" s="24">
        <f>SUMIFS(Detail!BD:BD,Detail!$A:$A,$B496,Detail!$B:$B,"&lt;="&amp;177)</f>
        <v>2.7284841053187847E-12</v>
      </c>
      <c r="BX496" s="24">
        <f>SUMIFS(Detail!BD:BD,Detail!$A:$A,$B496,Detail!$B:$B,"&lt;="&amp;180)</f>
        <v>2.7284841053187847E-12</v>
      </c>
      <c r="BY496" s="33">
        <f t="shared" ref="BY496:BY506" si="875">BX496</f>
        <v>2.7284841053187847E-12</v>
      </c>
      <c r="BZ496" s="24">
        <f>SUMIFS(Detail!BD:BD,Detail!$A:$A,$B496,Detail!$B:$B,"&lt;="&amp;183)</f>
        <v>9.0949470177292824E-13</v>
      </c>
      <c r="CA496" s="24">
        <f>SUMIFS(Detail!BD:BD,Detail!$A:$A,$B496,Detail!$B:$B,"&lt;="&amp;186)</f>
        <v>9.0949470177292824E-13</v>
      </c>
      <c r="CB496" s="24">
        <f>SUMIFS(Detail!BD:BD,Detail!$A:$A,$B496,Detail!$B:$B,"&lt;="&amp;189)</f>
        <v>9.0949470177292824E-13</v>
      </c>
      <c r="CC496" s="24">
        <f>SUMIFS(Detail!BD:BD,Detail!$A:$A,$B496,Detail!$B:$B,"&lt;="&amp;192)</f>
        <v>0</v>
      </c>
      <c r="CD496" s="33">
        <f t="shared" ref="CD496:CD506" si="876">CC496</f>
        <v>0</v>
      </c>
      <c r="CE496" s="24">
        <f>SUMIFS(Detail!BD:BD,Detail!$A:$A,$B496,Detail!$B:$B,"&lt;="&amp;195)</f>
        <v>0</v>
      </c>
      <c r="CF496" s="24">
        <f>SUMIFS(Detail!BD:BD,Detail!$A:$A,$B496,Detail!$B:$B,"&lt;="&amp;198)</f>
        <v>0</v>
      </c>
      <c r="CG496" s="24">
        <f>SUMIFS(Detail!BD:BD,Detail!$A:$A,$B496,Detail!$B:$B,"&lt;="&amp;201)</f>
        <v>0</v>
      </c>
      <c r="CH496" s="24">
        <f>SUMIFS(Detail!BD:BD,Detail!$A:$A,$B496,Detail!$B:$B,"&lt;="&amp;204)</f>
        <v>0</v>
      </c>
      <c r="CI496" s="33">
        <f t="shared" ref="CI496:CI506" si="877">CH496</f>
        <v>0</v>
      </c>
      <c r="CJ496" s="24">
        <f>SUMIFS(Detail!BD:BD,Detail!$A:$A,$B496,Detail!$B:$B,"&lt;="&amp;207)</f>
        <v>0</v>
      </c>
      <c r="CK496" s="24">
        <f>SUMIFS(Detail!BD:BD,Detail!$A:$A,$B496,Detail!$B:$B,"&lt;="&amp;210)</f>
        <v>0</v>
      </c>
      <c r="CL496" s="24">
        <f>SUMIFS(Detail!BD:BD,Detail!$A:$A,$B496,Detail!$B:$B,"&lt;="&amp;213)</f>
        <v>0</v>
      </c>
      <c r="CM496" s="24">
        <f>SUMIFS(Detail!BD:BD,Detail!$A:$A,$B496,Detail!$B:$B,"&lt;="&amp;216)</f>
        <v>0</v>
      </c>
      <c r="CN496" s="33">
        <f t="shared" ref="CN496:CN506" si="878">CM496</f>
        <v>0</v>
      </c>
      <c r="CO496" s="24">
        <f>SUMIFS(Detail!BD:BD,Detail!$A:$A,$B496,Detail!$B:$B,"&lt;="&amp;219)</f>
        <v>0</v>
      </c>
      <c r="CP496" s="24">
        <f>SUMIFS(Detail!BD:BD,Detail!$A:$A,$B496,Detail!$B:$B,"&lt;="&amp;222)</f>
        <v>0</v>
      </c>
      <c r="CQ496" s="24">
        <f>SUMIFS(Detail!BD:BD,Detail!$A:$A,$B496,Detail!$B:$B,"&lt;="&amp;225)</f>
        <v>0</v>
      </c>
      <c r="CR496" s="24">
        <f>SUMIFS(Detail!BD:BD,Detail!$A:$A,$B496,Detail!$B:$B,"&lt;="&amp;228)</f>
        <v>0</v>
      </c>
      <c r="CS496" s="33">
        <f t="shared" ref="CS496:CS506" si="879">CR496</f>
        <v>0</v>
      </c>
      <c r="CT496" s="24">
        <f>SUMIFS(Detail!BD:BD,Detail!$A:$A,$B496,Detail!$B:$B,"&lt;="&amp;231)</f>
        <v>0</v>
      </c>
      <c r="CU496" s="24">
        <f>SUMIFS(Detail!BD:BD,Detail!$A:$A,$B496,Detail!$B:$B,"&lt;="&amp;234)</f>
        <v>0</v>
      </c>
      <c r="CV496" s="24">
        <f>SUMIFS(Detail!BD:BD,Detail!$A:$A,$B496,Detail!$B:$B,"&lt;="&amp;237)</f>
        <v>0</v>
      </c>
      <c r="CW496" s="24">
        <f>SUMIFS(Detail!BD:BD,Detail!$A:$A,$B496,Detail!$B:$B,"&lt;="&amp;240)</f>
        <v>0</v>
      </c>
      <c r="CX496" s="33">
        <f t="shared" ref="CX496:CX506" si="880">CW496</f>
        <v>0</v>
      </c>
      <c r="CY496" s="24">
        <f>SUMIFS(Detail!BD:BD,Detail!$A:$A,$B496,Detail!$B:$B,"&lt;="&amp;243)</f>
        <v>0</v>
      </c>
      <c r="CZ496" s="24">
        <f>SUMIFS(Detail!BD:BD,Detail!$A:$A,$B496,Detail!$B:$B,"&lt;="&amp;246)</f>
        <v>0</v>
      </c>
      <c r="DA496" s="24">
        <f>SUMIFS(Detail!BD:BD,Detail!$A:$A,$B496,Detail!$B:$B,"&lt;="&amp;249)</f>
        <v>0</v>
      </c>
      <c r="DB496" s="24">
        <f>SUMIFS(Detail!BD:BD,Detail!$A:$A,$B496,Detail!$B:$B,"&lt;="&amp;252)</f>
        <v>0</v>
      </c>
      <c r="DC496" s="33">
        <f t="shared" ref="DC496:DC506" si="881">DB496</f>
        <v>0</v>
      </c>
      <c r="DD496" s="86">
        <f>SUMIFS(Detail!BD:BD,Detail!$A:$A,$B496,Detail!$B:$B,"&gt;60")</f>
        <v>-219.96084397343839</v>
      </c>
    </row>
    <row r="497" spans="1:108" x14ac:dyDescent="0.25">
      <c r="A497" t="s">
        <v>5758</v>
      </c>
      <c r="B497" s="32" t="s">
        <v>5121</v>
      </c>
      <c r="C497" s="24">
        <f>SUMIFS(Detail!BD:BD,Detail!$A:$A,$B497,Detail!$B:$B,"&lt;="&amp;3)</f>
        <v>0</v>
      </c>
      <c r="D497" s="24">
        <f>SUMIFS(Detail!BD:BD,Detail!$A:$A,$B497,Detail!$B:$B,"&lt;="&amp;6)</f>
        <v>0</v>
      </c>
      <c r="E497" s="24">
        <f>SUMIFS(Detail!BD:BD,Detail!$A:$A,$B497,Detail!$B:$B,"&lt;="&amp;9)</f>
        <v>195.74156744356074</v>
      </c>
      <c r="F497" s="24">
        <f>SUMIFS(Detail!BD:BD,Detail!$A:$A,$B497,Detail!$B:$B,"&lt;="&amp;12)</f>
        <v>405.82647302847971</v>
      </c>
      <c r="G497" s="33">
        <f t="shared" si="861"/>
        <v>405.82647302847971</v>
      </c>
      <c r="H497" s="24">
        <f>SUMIFS(Detail!BD:BD,Detail!$A:$A,$B497,Detail!$B:$B,"&lt;="&amp;15)</f>
        <v>420.70511517819807</v>
      </c>
      <c r="I497" s="24">
        <f>SUMIFS(Detail!BD:BD,Detail!$A:$A,$B497,Detail!$B:$B,"&lt;="&amp;18)</f>
        <v>448.63259957982905</v>
      </c>
      <c r="J497" s="24">
        <f>SUMIFS(Detail!BD:BD,Detail!$A:$A,$B497,Detail!$B:$B,"&lt;="&amp;21)</f>
        <v>644.14803059783253</v>
      </c>
      <c r="K497" s="24">
        <f>SUMIFS(Detail!BD:BD,Detail!$A:$A,$B497,Detail!$B:$B,"&lt;="&amp;24)</f>
        <v>784.76707140161386</v>
      </c>
      <c r="L497" s="33">
        <f t="shared" si="862"/>
        <v>784.76707140161386</v>
      </c>
      <c r="M497" s="24">
        <f>SUMIFS(Detail!BD:BD,Detail!$A:$A,$B497,Detail!$B:$B,"&lt;="&amp;27)</f>
        <v>771.70723924435833</v>
      </c>
      <c r="N497" s="24">
        <f>SUMIFS(Detail!BD:BD,Detail!$A:$A,$B497,Detail!$B:$B,"&lt;="&amp;30)</f>
        <v>729.2299413860045</v>
      </c>
      <c r="O497" s="24">
        <f>SUMIFS(Detail!BD:BD,Detail!$A:$A,$B497,Detail!$B:$B,"&lt;="&amp;33)</f>
        <v>714.35574640722893</v>
      </c>
      <c r="P497" s="24">
        <f>SUMIFS(Detail!BD:BD,Detail!$A:$A,$B497,Detail!$B:$B,"&lt;="&amp;36)</f>
        <v>884.58282109562901</v>
      </c>
      <c r="Q497" s="33">
        <f t="shared" si="863"/>
        <v>884.58282109562901</v>
      </c>
      <c r="R497" s="24">
        <f>SUMIFS(Detail!BD:BD,Detail!$A:$A,$B497,Detail!$B:$B,"&lt;="&amp;39)</f>
        <v>1003.9799477279589</v>
      </c>
      <c r="S497" s="24">
        <f>SUMIFS(Detail!BD:BD,Detail!$A:$A,$B497,Detail!$B:$B,"&lt;="&amp;42)</f>
        <v>967.19203608352495</v>
      </c>
      <c r="T497" s="24">
        <f>SUMIFS(Detail!BD:BD,Detail!$A:$A,$B497,Detail!$B:$B,"&lt;="&amp;45)</f>
        <v>903.51003775294816</v>
      </c>
      <c r="U497" s="24">
        <f>SUMIFS(Detail!BD:BD,Detail!$A:$A,$B497,Detail!$B:$B,"&lt;="&amp;48)</f>
        <v>871.93723556868599</v>
      </c>
      <c r="V497" s="33">
        <f t="shared" si="864"/>
        <v>871.93723556868599</v>
      </c>
      <c r="W497" s="24">
        <f>SUMIFS(Detail!BD:BD,Detail!$A:$A,$B497,Detail!$B:$B,"&lt;="&amp;51)</f>
        <v>1037.2008097721036</v>
      </c>
      <c r="X497" s="24">
        <f>SUMIFS(Detail!BD:BD,Detail!$A:$A,$B497,Detail!$B:$B,"&lt;="&amp;54)</f>
        <v>1151.0855142767787</v>
      </c>
      <c r="Y497" s="24">
        <f>SUMIFS(Detail!BD:BD,Detail!$A:$A,$B497,Detail!$B:$B,"&lt;="&amp;57)</f>
        <v>1102.5953454745418</v>
      </c>
      <c r="Z497" s="24">
        <f>SUMIFS(Detail!BD:BD,Detail!$A:$A,$B497,Detail!$B:$B,"&lt;="&amp;60)</f>
        <v>1027.1963002235411</v>
      </c>
      <c r="AA497" s="33">
        <f t="shared" si="865"/>
        <v>1027.1963002235411</v>
      </c>
      <c r="AB497" s="24">
        <f>SUMIFS(Detail!BD:BD,Detail!$A:$A,$B497,Detail!$B:$B,"&lt;="&amp;63)</f>
        <v>840.8929646799761</v>
      </c>
      <c r="AC497" s="24">
        <f>SUMIFS(Detail!BD:BD,Detail!$A:$A,$B497,Detail!$B:$B,"&lt;="&amp;66)</f>
        <v>703.19173364242306</v>
      </c>
      <c r="AD497" s="24">
        <f>SUMIFS(Detail!BD:BD,Detail!$A:$A,$B497,Detail!$B:$B,"&lt;="&amp;69)</f>
        <v>598.65336184180478</v>
      </c>
      <c r="AE497" s="24">
        <f>SUMIFS(Detail!BD:BD,Detail!$A:$A,$B497,Detail!$B:$B,"&lt;="&amp;72)</f>
        <v>516.73883657733677</v>
      </c>
      <c r="AF497" s="33">
        <f t="shared" si="866"/>
        <v>516.73883657733677</v>
      </c>
      <c r="AG497" s="24">
        <f>SUMIFS(Detail!BD:BD,Detail!$A:$A,$B497,Detail!$B:$B,"&lt;="&amp;75)</f>
        <v>450.93915409413148</v>
      </c>
      <c r="AH497" s="24">
        <f>SUMIFS(Detail!BD:BD,Detail!$A:$A,$B497,Detail!$B:$B,"&lt;="&amp;78)</f>
        <v>397.04162341604251</v>
      </c>
      <c r="AI497" s="24">
        <f>SUMIFS(Detail!BD:BD,Detail!$A:$A,$B497,Detail!$B:$B,"&lt;="&amp;81)</f>
        <v>352.19229392539819</v>
      </c>
      <c r="AJ497" s="24">
        <f>SUMIFS(Detail!BD:BD,Detail!$A:$A,$B497,Detail!$B:$B,"&lt;="&amp;84)</f>
        <v>314.38358142631841</v>
      </c>
      <c r="AK497" s="33">
        <f t="shared" si="867"/>
        <v>314.38358142631841</v>
      </c>
      <c r="AL497" s="24">
        <f>SUMIFS(Detail!BD:BD,Detail!$A:$A,$B497,Detail!$B:$B,"&lt;="&amp;87)</f>
        <v>282.15924202155884</v>
      </c>
      <c r="AM497" s="24">
        <f>SUMIFS(Detail!BD:BD,Detail!$A:$A,$B497,Detail!$B:$B,"&lt;="&amp;90)</f>
        <v>254.43583253290853</v>
      </c>
      <c r="AN497" s="24">
        <f>SUMIFS(Detail!BD:BD,Detail!$A:$A,$B497,Detail!$B:$B,"&lt;="&amp;93)</f>
        <v>230.38995225912413</v>
      </c>
      <c r="AO497" s="24">
        <f>SUMIFS(Detail!BD:BD,Detail!$A:$A,$B497,Detail!$B:$B,"&lt;="&amp;96)</f>
        <v>209.38440987689273</v>
      </c>
      <c r="AP497" s="33">
        <f t="shared" si="868"/>
        <v>209.38440987689273</v>
      </c>
      <c r="AQ497" s="24">
        <f>SUMIFS(Detail!BD:BD,Detail!$A:$A,$B497,Detail!$B:$B,"&lt;="&amp;99)</f>
        <v>190.91837070021893</v>
      </c>
      <c r="AR497" s="24">
        <f>SUMIFS(Detail!BD:BD,Detail!$A:$A,$B497,Detail!$B:$B,"&lt;="&amp;102)</f>
        <v>174.59279749355301</v>
      </c>
      <c r="AS497" s="24">
        <f>SUMIFS(Detail!BD:BD,Detail!$A:$A,$B497,Detail!$B:$B,"&lt;="&amp;105)</f>
        <v>160.08594055355934</v>
      </c>
      <c r="AT497" s="24">
        <f>SUMIFS(Detail!BD:BD,Detail!$A:$A,$B497,Detail!$B:$B,"&lt;="&amp;108)</f>
        <v>147.13560493677005</v>
      </c>
      <c r="AU497" s="33">
        <f t="shared" si="869"/>
        <v>147.13560493677005</v>
      </c>
      <c r="AV497" s="24">
        <f>SUMIFS(Detail!BD:BD,Detail!$A:$A,$B497,Detail!$B:$B,"&lt;="&amp;111)</f>
        <v>135.5260935002334</v>
      </c>
      <c r="AW497" s="24">
        <f>SUMIFS(Detail!BD:BD,Detail!$A:$A,$B497,Detail!$B:$B,"&lt;="&amp;114)</f>
        <v>125.07844159933711</v>
      </c>
      <c r="AX497" s="24">
        <f>SUMIFS(Detail!BD:BD,Detail!$A:$A,$B497,Detail!$B:$B,"&lt;="&amp;117)</f>
        <v>115.64301094537905</v>
      </c>
      <c r="AY497" s="24">
        <f>SUMIFS(Detail!BD:BD,Detail!$A:$A,$B497,Detail!$B:$B,"&lt;="&amp;120)</f>
        <v>107.09380166557548</v>
      </c>
      <c r="AZ497" s="33">
        <f t="shared" si="870"/>
        <v>107.09380166557548</v>
      </c>
      <c r="BA497" s="24">
        <f>SUMIFS(Detail!BD:BD,Detail!$A:$A,$B497,Detail!$B:$B,"&lt;="&amp;123)</f>
        <v>99.324033989039435</v>
      </c>
      <c r="BB497" s="24">
        <f>SUMIFS(Detail!BD:BD,Detail!$A:$A,$B497,Detail!$B:$B,"&lt;="&amp;126)</f>
        <v>92.242680473462769</v>
      </c>
      <c r="BC497" s="24">
        <f>SUMIFS(Detail!BD:BD,Detail!$A:$A,$B497,Detail!$B:$B,"&lt;="&amp;129)</f>
        <v>85.77171842432881</v>
      </c>
      <c r="BD497" s="24">
        <f>SUMIFS(Detail!BD:BD,Detail!$A:$A,$B497,Detail!$B:$B,"&lt;="&amp;132)</f>
        <v>79.843933967080375</v>
      </c>
      <c r="BE497" s="33">
        <f t="shared" si="871"/>
        <v>79.843933967080375</v>
      </c>
      <c r="BF497" s="24">
        <f>SUMIFS(Detail!BD:BD,Detail!$A:$A,$B497,Detail!$B:$B,"&lt;="&amp;135)</f>
        <v>74.40115292930841</v>
      </c>
      <c r="BG497" s="24">
        <f>SUMIFS(Detail!BD:BD,Detail!$A:$A,$B497,Detail!$B:$B,"&lt;="&amp;138)</f>
        <v>69.392805005957143</v>
      </c>
      <c r="BH497" s="24">
        <f>SUMIFS(Detail!BD:BD,Detail!$A:$A,$B497,Detail!$B:$B,"&lt;="&amp;141)</f>
        <v>64.774750406743806</v>
      </c>
      <c r="BI497" s="24">
        <f>SUMIFS(Detail!BD:BD,Detail!$A:$A,$B497,Detail!$B:$B,"&lt;="&amp;144)</f>
        <v>60.508314869221977</v>
      </c>
      <c r="BJ497" s="33">
        <f t="shared" si="872"/>
        <v>60.508314869221977</v>
      </c>
      <c r="BK497" s="24">
        <f>SUMIFS(Detail!BD:BD,Detail!$A:$A,$B497,Detail!$B:$B,"&lt;="&amp;147)</f>
        <v>56.559491301609796</v>
      </c>
      <c r="BL497" s="24">
        <f>SUMIFS(Detail!BD:BD,Detail!$A:$A,$B497,Detail!$B:$B,"&lt;="&amp;150)</f>
        <v>52.898275598315195</v>
      </c>
      <c r="BM497" s="24">
        <f>SUMIFS(Detail!BD:BD,Detail!$A:$A,$B497,Detail!$B:$B,"&lt;="&amp;153)</f>
        <v>49.498111190069267</v>
      </c>
      <c r="BN497" s="24">
        <f>SUMIFS(Detail!BD:BD,Detail!$A:$A,$B497,Detail!$B:$B,"&lt;="&amp;156)</f>
        <v>46.33542224603616</v>
      </c>
      <c r="BO497" s="33">
        <f t="shared" si="873"/>
        <v>46.33542224603616</v>
      </c>
      <c r="BP497" s="24">
        <f>SUMIFS(Detail!BD:BD,Detail!$A:$A,$B497,Detail!$B:$B,"&lt;="&amp;159)</f>
        <v>43.389219564788618</v>
      </c>
      <c r="BQ497" s="24">
        <f>SUMIFS(Detail!BD:BD,Detail!$A:$A,$B497,Detail!$B:$B,"&lt;="&amp;162)</f>
        <v>40.64076638396682</v>
      </c>
      <c r="BR497" s="24">
        <f>SUMIFS(Detail!BD:BD,Detail!$A:$A,$B497,Detail!$B:$B,"&lt;="&amp;165)</f>
        <v>38.07329383083561</v>
      </c>
      <c r="BS497" s="24">
        <f>SUMIFS(Detail!BD:BD,Detail!$A:$A,$B497,Detail!$B:$B,"&lt;="&amp;168)</f>
        <v>35.671757694776261</v>
      </c>
      <c r="BT497" s="33">
        <f t="shared" si="874"/>
        <v>35.671757694776261</v>
      </c>
      <c r="BU497" s="24">
        <f>SUMIFS(Detail!BD:BD,Detail!$A:$A,$B497,Detail!$B:$B,"&lt;="&amp;171)</f>
        <v>33.422629751811201</v>
      </c>
      <c r="BV497" s="24">
        <f>SUMIFS(Detail!BD:BD,Detail!$A:$A,$B497,Detail!$B:$B,"&lt;="&amp;174)</f>
        <v>31.313718103899191</v>
      </c>
      <c r="BW497" s="24">
        <f>SUMIFS(Detail!BD:BD,Detail!$A:$A,$B497,Detail!$B:$B,"&lt;="&amp;177)</f>
        <v>29.334011981892218</v>
      </c>
      <c r="BX497" s="24">
        <f>SUMIFS(Detail!BD:BD,Detail!$A:$A,$B497,Detail!$B:$B,"&lt;="&amp;180)</f>
        <v>27.473547254501682</v>
      </c>
      <c r="BY497" s="33">
        <f t="shared" si="875"/>
        <v>27.473547254501682</v>
      </c>
      <c r="BZ497" s="24">
        <f>SUMIFS(Detail!BD:BD,Detail!$A:$A,$B497,Detail!$B:$B,"&lt;="&amp;183)</f>
        <v>25.723289527102679</v>
      </c>
      <c r="CA497" s="24">
        <f>SUMIFS(Detail!BD:BD,Detail!$A:$A,$B497,Detail!$B:$B,"&lt;="&amp;186)</f>
        <v>24.075032235528852</v>
      </c>
      <c r="CB497" s="24">
        <f>SUMIFS(Detail!BD:BD,Detail!$A:$A,$B497,Detail!$B:$B,"&lt;="&amp;189)</f>
        <v>22.521307565441475</v>
      </c>
      <c r="CC497" s="24">
        <f>SUMIFS(Detail!BD:BD,Detail!$A:$A,$B497,Detail!$B:$B,"&lt;="&amp;192)</f>
        <v>21.055308376816356</v>
      </c>
      <c r="CD497" s="33">
        <f t="shared" si="876"/>
        <v>21.055308376816356</v>
      </c>
      <c r="CE497" s="24">
        <f>SUMIFS(Detail!BD:BD,Detail!$A:$A,$B497,Detail!$B:$B,"&lt;="&amp;195)</f>
        <v>19.67081960025007</v>
      </c>
      <c r="CF497" s="24">
        <f>SUMIFS(Detail!BD:BD,Detail!$A:$A,$B497,Detail!$B:$B,"&lt;="&amp;198)</f>
        <v>18.362157809336622</v>
      </c>
      <c r="CG497" s="24">
        <f>SUMIFS(Detail!BD:BD,Detail!$A:$A,$B497,Detail!$B:$B,"&lt;="&amp;201)</f>
        <v>17.124117870316695</v>
      </c>
      <c r="CH497" s="24">
        <f>SUMIFS(Detail!BD:BD,Detail!$A:$A,$B497,Detail!$B:$B,"&lt;="&amp;204)</f>
        <v>15.951925734480483</v>
      </c>
      <c r="CI497" s="33">
        <f t="shared" si="877"/>
        <v>15.951925734480483</v>
      </c>
      <c r="CJ497" s="24">
        <f>SUMIFS(Detail!BD:BD,Detail!$A:$A,$B497,Detail!$B:$B,"&lt;="&amp;207)</f>
        <v>14.84119657583642</v>
      </c>
      <c r="CK497" s="24">
        <f>SUMIFS(Detail!BD:BD,Detail!$A:$A,$B497,Detail!$B:$B,"&lt;="&amp;210)</f>
        <v>13.787897591776982</v>
      </c>
      <c r="CL497" s="24">
        <f>SUMIFS(Detail!BD:BD,Detail!$A:$A,$B497,Detail!$B:$B,"&lt;="&amp;213)</f>
        <v>12.788314881181122</v>
      </c>
      <c r="CM497" s="24">
        <f>SUMIFS(Detail!BD:BD,Detail!$A:$A,$B497,Detail!$B:$B,"&lt;="&amp;216)</f>
        <v>11.839023896205617</v>
      </c>
      <c r="CN497" s="33">
        <f t="shared" si="878"/>
        <v>11.839023896205617</v>
      </c>
      <c r="CO497" s="24">
        <f>SUMIFS(Detail!BD:BD,Detail!$A:$A,$B497,Detail!$B:$B,"&lt;="&amp;219)</f>
        <v>10.936863033129612</v>
      </c>
      <c r="CP497" s="24">
        <f>SUMIFS(Detail!BD:BD,Detail!$A:$A,$B497,Detail!$B:$B,"&lt;="&amp;222)</f>
        <v>10.078909986430517</v>
      </c>
      <c r="CQ497" s="24">
        <f>SUMIFS(Detail!BD:BD,Detail!$A:$A,$B497,Detail!$B:$B,"&lt;="&amp;225)</f>
        <v>9.2624605402561428</v>
      </c>
      <c r="CR497" s="24">
        <f>SUMIFS(Detail!BD:BD,Detail!$A:$A,$B497,Detail!$B:$B,"&lt;="&amp;228)</f>
        <v>8.4850095141564452</v>
      </c>
      <c r="CS497" s="33">
        <f t="shared" si="879"/>
        <v>8.4850095141564452</v>
      </c>
      <c r="CT497" s="24">
        <f>SUMIFS(Detail!BD:BD,Detail!$A:$A,$B497,Detail!$B:$B,"&lt;="&amp;231)</f>
        <v>7.7442336165386223</v>
      </c>
      <c r="CU497" s="24">
        <f>SUMIFS(Detail!BD:BD,Detail!$A:$A,$B497,Detail!$B:$B,"&lt;="&amp;234)</f>
        <v>7.0379759905908941</v>
      </c>
      <c r="CV497" s="24">
        <f>SUMIFS(Detail!BD:BD,Detail!$A:$A,$B497,Detail!$B:$B,"&lt;="&amp;237)</f>
        <v>6.3642322645237073</v>
      </c>
      <c r="CW497" s="24">
        <f>SUMIFS(Detail!BD:BD,Detail!$A:$A,$B497,Detail!$B:$B,"&lt;="&amp;240)</f>
        <v>5.7211379411050984</v>
      </c>
      <c r="CX497" s="33">
        <f t="shared" si="880"/>
        <v>5.7211379411050984</v>
      </c>
      <c r="CY497" s="24">
        <f>SUMIFS(Detail!BD:BD,Detail!$A:$A,$B497,Detail!$B:$B,"&lt;="&amp;243)</f>
        <v>0</v>
      </c>
      <c r="CZ497" s="24">
        <f>SUMIFS(Detail!BD:BD,Detail!$A:$A,$B497,Detail!$B:$B,"&lt;="&amp;246)</f>
        <v>0</v>
      </c>
      <c r="DA497" s="24">
        <f>SUMIFS(Detail!BD:BD,Detail!$A:$A,$B497,Detail!$B:$B,"&lt;="&amp;249)</f>
        <v>0</v>
      </c>
      <c r="DB497" s="24">
        <f>SUMIFS(Detail!BD:BD,Detail!$A:$A,$B497,Detail!$B:$B,"&lt;="&amp;252)</f>
        <v>0</v>
      </c>
      <c r="DC497" s="33">
        <f t="shared" si="881"/>
        <v>0</v>
      </c>
      <c r="DD497" s="86">
        <f>SUMIFS(Detail!BD:BD,Detail!$A:$A,$B497,Detail!$B:$B,"&gt;60")</f>
        <v>-1027.1963002235411</v>
      </c>
    </row>
    <row r="498" spans="1:108" x14ac:dyDescent="0.25">
      <c r="A498" t="s">
        <v>5759</v>
      </c>
      <c r="B498" s="32" t="s">
        <v>5122</v>
      </c>
      <c r="C498" s="24">
        <f>SUMIFS(Detail!BD:BD,Detail!$A:$A,$B498,Detail!$B:$B,"&lt;="&amp;3)</f>
        <v>0</v>
      </c>
      <c r="D498" s="24">
        <f>SUMIFS(Detail!BD:BD,Detail!$A:$A,$B498,Detail!$B:$B,"&lt;="&amp;6)</f>
        <v>0</v>
      </c>
      <c r="E498" s="24">
        <f>SUMIFS(Detail!BD:BD,Detail!$A:$A,$B498,Detail!$B:$B,"&lt;="&amp;9)</f>
        <v>31.666007220671304</v>
      </c>
      <c r="F498" s="24">
        <f>SUMIFS(Detail!BD:BD,Detail!$A:$A,$B498,Detail!$B:$B,"&lt;="&amp;12)</f>
        <v>54.732551988951954</v>
      </c>
      <c r="G498" s="33">
        <f t="shared" si="861"/>
        <v>54.732551988951954</v>
      </c>
      <c r="H498" s="24">
        <f>SUMIFS(Detail!BD:BD,Detail!$A:$A,$B498,Detail!$B:$B,"&lt;="&amp;15)</f>
        <v>68.115151567713411</v>
      </c>
      <c r="I498" s="24">
        <f>SUMIFS(Detail!BD:BD,Detail!$A:$A,$B498,Detail!$B:$B,"&lt;="&amp;18)</f>
        <v>86.763768177342229</v>
      </c>
      <c r="J498" s="24">
        <f>SUMIFS(Detail!BD:BD,Detail!$A:$A,$B498,Detail!$B:$B,"&lt;="&amp;21)</f>
        <v>106.51818207766928</v>
      </c>
      <c r="K498" s="24">
        <f>SUMIFS(Detail!BD:BD,Detail!$A:$A,$B498,Detail!$B:$B,"&lt;="&amp;24)</f>
        <v>126.57146923352673</v>
      </c>
      <c r="L498" s="33">
        <f t="shared" si="862"/>
        <v>126.57146923352673</v>
      </c>
      <c r="M498" s="24">
        <f>SUMIFS(Detail!BD:BD,Detail!$A:$A,$B498,Detail!$B:$B,"&lt;="&amp;27)</f>
        <v>127.71601657370979</v>
      </c>
      <c r="N498" s="24">
        <f>SUMIFS(Detail!BD:BD,Detail!$A:$A,$B498,Detail!$B:$B,"&lt;="&amp;30)</f>
        <v>141.64987055228949</v>
      </c>
      <c r="O498" s="24">
        <f>SUMIFS(Detail!BD:BD,Detail!$A:$A,$B498,Detail!$B:$B,"&lt;="&amp;33)</f>
        <v>175.30019953252327</v>
      </c>
      <c r="P498" s="24">
        <f>SUMIFS(Detail!BD:BD,Detail!$A:$A,$B498,Detail!$B:$B,"&lt;="&amp;36)</f>
        <v>213.65206276574963</v>
      </c>
      <c r="Q498" s="33">
        <f t="shared" si="863"/>
        <v>213.65206276574963</v>
      </c>
      <c r="R498" s="24">
        <f>SUMIFS(Detail!BD:BD,Detail!$A:$A,$B498,Detail!$B:$B,"&lt;="&amp;39)</f>
        <v>253.3663806208142</v>
      </c>
      <c r="S498" s="24">
        <f>SUMIFS(Detail!BD:BD,Detail!$A:$A,$B498,Detail!$B:$B,"&lt;="&amp;42)</f>
        <v>255.51596363410863</v>
      </c>
      <c r="T498" s="24">
        <f>SUMIFS(Detail!BD:BD,Detail!$A:$A,$B498,Detail!$B:$B,"&lt;="&amp;45)</f>
        <v>283.33217042562819</v>
      </c>
      <c r="U498" s="24">
        <f>SUMIFS(Detail!BD:BD,Detail!$A:$A,$B498,Detail!$B:$B,"&lt;="&amp;48)</f>
        <v>350.61323163572297</v>
      </c>
      <c r="V498" s="33">
        <f t="shared" si="864"/>
        <v>350.61323163572297</v>
      </c>
      <c r="W498" s="24">
        <f>SUMIFS(Detail!BD:BD,Detail!$A:$A,$B498,Detail!$B:$B,"&lt;="&amp;51)</f>
        <v>427.30930911043833</v>
      </c>
      <c r="X498" s="24">
        <f>SUMIFS(Detail!BD:BD,Detail!$A:$A,$B498,Detail!$B:$B,"&lt;="&amp;54)</f>
        <v>506.73489326563777</v>
      </c>
      <c r="Y498" s="24">
        <f>SUMIFS(Detail!BD:BD,Detail!$A:$A,$B498,Detail!$B:$B,"&lt;="&amp;57)</f>
        <v>511.03281837996565</v>
      </c>
      <c r="Z498" s="24">
        <f>SUMIFS(Detail!BD:BD,Detail!$A:$A,$B498,Detail!$B:$B,"&lt;="&amp;60)</f>
        <v>566.66471872299462</v>
      </c>
      <c r="AA498" s="33">
        <f t="shared" si="865"/>
        <v>566.66471872299462</v>
      </c>
      <c r="AB498" s="24">
        <f>SUMIFS(Detail!BD:BD,Detail!$A:$A,$B498,Detail!$B:$B,"&lt;="&amp;63)</f>
        <v>134.426565147568</v>
      </c>
      <c r="AC498" s="24">
        <f>SUMIFS(Detail!BD:BD,Detail!$A:$A,$B498,Detail!$B:$B,"&lt;="&amp;66)</f>
        <v>39.5465770521796</v>
      </c>
      <c r="AD498" s="24">
        <f>SUMIFS(Detail!BD:BD,Detail!$A:$A,$B498,Detail!$B:$B,"&lt;="&amp;69)</f>
        <v>12.806814666641003</v>
      </c>
      <c r="AE498" s="24">
        <f>SUMIFS(Detail!BD:BD,Detail!$A:$A,$B498,Detail!$B:$B,"&lt;="&amp;72)</f>
        <v>4.4126412396208252</v>
      </c>
      <c r="AF498" s="33">
        <f t="shared" si="866"/>
        <v>4.4126412396208252</v>
      </c>
      <c r="AG498" s="24">
        <f>SUMIFS(Detail!BD:BD,Detail!$A:$A,$B498,Detail!$B:$B,"&lt;="&amp;75)</f>
        <v>1.5909745307535559</v>
      </c>
      <c r="AH498" s="24">
        <f>SUMIFS(Detail!BD:BD,Detail!$A:$A,$B498,Detail!$B:$B,"&lt;="&amp;78)</f>
        <v>0.59437825855638948</v>
      </c>
      <c r="AI498" s="24">
        <f>SUMIFS(Detail!BD:BD,Detail!$A:$A,$B498,Detail!$B:$B,"&lt;="&amp;81)</f>
        <v>0.22860348460108071</v>
      </c>
      <c r="AJ498" s="24">
        <f>SUMIFS(Detail!BD:BD,Detail!$A:$A,$B498,Detail!$B:$B,"&lt;="&amp;84)</f>
        <v>9.0102013617979537E-2</v>
      </c>
      <c r="AK498" s="33">
        <f t="shared" si="867"/>
        <v>9.0102013617979537E-2</v>
      </c>
      <c r="AL498" s="24">
        <f>SUMIFS(Detail!BD:BD,Detail!$A:$A,$B498,Detail!$B:$B,"&lt;="&amp;87)</f>
        <v>3.6269553535930754E-2</v>
      </c>
      <c r="AM498" s="24">
        <f>SUMIFS(Detail!BD:BD,Detail!$A:$A,$B498,Detail!$B:$B,"&lt;="&amp;90)</f>
        <v>1.4872018538881093E-2</v>
      </c>
      <c r="AN498" s="24">
        <f>SUMIFS(Detail!BD:BD,Detail!$A:$A,$B498,Detail!$B:$B,"&lt;="&amp;93)</f>
        <v>6.1989433279450168E-3</v>
      </c>
      <c r="AO498" s="24">
        <f>SUMIFS(Detail!BD:BD,Detail!$A:$A,$B498,Detail!$B:$B,"&lt;="&amp;96)</f>
        <v>2.6221411199003342E-3</v>
      </c>
      <c r="AP498" s="33">
        <f t="shared" si="868"/>
        <v>2.6221411199003342E-3</v>
      </c>
      <c r="AQ498" s="24">
        <f>SUMIFS(Detail!BD:BD,Detail!$A:$A,$B498,Detail!$B:$B,"&lt;="&amp;99)</f>
        <v>1.1240426274525817E-3</v>
      </c>
      <c r="AR498" s="24">
        <f>SUMIFS(Detail!BD:BD,Detail!$A:$A,$B498,Detail!$B:$B,"&lt;="&amp;102)</f>
        <v>4.8774475908430759E-4</v>
      </c>
      <c r="AS498" s="24">
        <f>SUMIFS(Detail!BD:BD,Detail!$A:$A,$B498,Detail!$B:$B,"&lt;="&amp;105)</f>
        <v>2.1402087622846011E-4</v>
      </c>
      <c r="AT498" s="24">
        <f>SUMIFS(Detail!BD:BD,Detail!$A:$A,$B498,Detail!$B:$B,"&lt;="&amp;108)</f>
        <v>9.4886452643550001E-5</v>
      </c>
      <c r="AU498" s="33">
        <f t="shared" si="869"/>
        <v>9.4886452643550001E-5</v>
      </c>
      <c r="AV498" s="24">
        <f>SUMIFS(Detail!BD:BD,Detail!$A:$A,$B498,Detail!$B:$B,"&lt;="&amp;111)</f>
        <v>4.247333163220901E-5</v>
      </c>
      <c r="AW498" s="24">
        <f>SUMIFS(Detail!BD:BD,Detail!$A:$A,$B498,Detail!$B:$B,"&lt;="&amp;114)</f>
        <v>1.9182791220373474E-5</v>
      </c>
      <c r="AX498" s="24">
        <f>SUMIFS(Detail!BD:BD,Detail!$A:$A,$B498,Detail!$B:$B,"&lt;="&amp;117)</f>
        <v>8.7366106527042575E-6</v>
      </c>
      <c r="AY498" s="24">
        <f>SUMIFS(Detail!BD:BD,Detail!$A:$A,$B498,Detail!$B:$B,"&lt;="&amp;120)</f>
        <v>4.0104196159518324E-6</v>
      </c>
      <c r="AZ498" s="33">
        <f t="shared" si="870"/>
        <v>4.0104196159518324E-6</v>
      </c>
      <c r="BA498" s="24">
        <f>SUMIFS(Detail!BD:BD,Detail!$A:$A,$B498,Detail!$B:$B,"&lt;="&amp;123)</f>
        <v>1.8546206774772145E-6</v>
      </c>
      <c r="BB498" s="24">
        <f>SUMIFS(Detail!BD:BD,Detail!$A:$A,$B498,Detail!$B:$B,"&lt;="&amp;126)</f>
        <v>8.6370073404395953E-7</v>
      </c>
      <c r="BC498" s="24">
        <f>SUMIFS(Detail!BD:BD,Detail!$A:$A,$B498,Detail!$B:$B,"&lt;="&amp;129)</f>
        <v>4.0490613173460588E-7</v>
      </c>
      <c r="BD498" s="24">
        <f>SUMIFS(Detail!BD:BD,Detail!$A:$A,$B498,Detail!$B:$B,"&lt;="&amp;132)</f>
        <v>1.9102117221336812E-7</v>
      </c>
      <c r="BE498" s="33">
        <f t="shared" si="871"/>
        <v>1.9102117221336812E-7</v>
      </c>
      <c r="BF498" s="24">
        <f>SUMIFS(Detail!BD:BD,Detail!$A:$A,$B498,Detail!$B:$B,"&lt;="&amp;135)</f>
        <v>9.065934136742726E-8</v>
      </c>
      <c r="BG498" s="24">
        <f>SUMIFS(Detail!BD:BD,Detail!$A:$A,$B498,Detail!$B:$B,"&lt;="&amp;138)</f>
        <v>4.3273757910355926E-8</v>
      </c>
      <c r="BH498" s="24">
        <f>SUMIFS(Detail!BD:BD,Detail!$A:$A,$B498,Detail!$B:$B,"&lt;="&amp;141)</f>
        <v>2.0768311514984816E-8</v>
      </c>
      <c r="BI498" s="24">
        <f>SUMIFS(Detail!BD:BD,Detail!$A:$A,$B498,Detail!$B:$B,"&lt;="&amp;144)</f>
        <v>1.001990312943235E-8</v>
      </c>
      <c r="BJ498" s="33">
        <f t="shared" si="872"/>
        <v>1.001990312943235E-8</v>
      </c>
      <c r="BK498" s="24">
        <f>SUMIFS(Detail!BD:BD,Detail!$A:$A,$B498,Detail!$B:$B,"&lt;="&amp;147)</f>
        <v>4.8594301915727556E-9</v>
      </c>
      <c r="BL498" s="24">
        <f>SUMIFS(Detail!BD:BD,Detail!$A:$A,$B498,Detail!$B:$B,"&lt;="&amp;150)</f>
        <v>2.3665052140131593E-9</v>
      </c>
      <c r="BM498" s="24">
        <f>SUMIFS(Detail!BD:BD,Detail!$A:$A,$B498,Detail!$B:$B,"&lt;="&amp;153)</f>
        <v>1.1577867553569376E-9</v>
      </c>
      <c r="BN498" s="24">
        <f>SUMIFS(Detail!BD:BD,Detail!$A:$A,$B498,Detail!$B:$B,"&lt;="&amp;156)</f>
        <v>5.6752469390630722E-10</v>
      </c>
      <c r="BO498" s="33">
        <f t="shared" si="873"/>
        <v>5.6752469390630722E-10</v>
      </c>
      <c r="BP498" s="24">
        <f>SUMIFS(Detail!BD:BD,Detail!$A:$A,$B498,Detail!$B:$B,"&lt;="&amp;159)</f>
        <v>2.8194335754960775E-10</v>
      </c>
      <c r="BQ498" s="24">
        <f>SUMIFS(Detail!BD:BD,Detail!$A:$A,$B498,Detail!$B:$B,"&lt;="&amp;162)</f>
        <v>1.4097167877480388E-10</v>
      </c>
      <c r="BR498" s="24">
        <f>SUMIFS(Detail!BD:BD,Detail!$A:$A,$B498,Detail!$B:$B,"&lt;="&amp;165)</f>
        <v>6.730260793119669E-11</v>
      </c>
      <c r="BS498" s="24">
        <f>SUMIFS(Detail!BD:BD,Detail!$A:$A,$B498,Detail!$B:$B,"&lt;="&amp;168)</f>
        <v>3.4560798667371273E-11</v>
      </c>
      <c r="BT498" s="33">
        <f t="shared" si="874"/>
        <v>3.4560798667371273E-11</v>
      </c>
      <c r="BU498" s="24">
        <f>SUMIFS(Detail!BD:BD,Detail!$A:$A,$B498,Detail!$B:$B,"&lt;="&amp;171)</f>
        <v>1.8189894035458565E-11</v>
      </c>
      <c r="BV498" s="24">
        <f>SUMIFS(Detail!BD:BD,Detail!$A:$A,$B498,Detail!$B:$B,"&lt;="&amp;174)</f>
        <v>1.0004441719502211E-11</v>
      </c>
      <c r="BW498" s="24">
        <f>SUMIFS(Detail!BD:BD,Detail!$A:$A,$B498,Detail!$B:$B,"&lt;="&amp;177)</f>
        <v>4.5474735088646412E-12</v>
      </c>
      <c r="BX498" s="24">
        <f>SUMIFS(Detail!BD:BD,Detail!$A:$A,$B498,Detail!$B:$B,"&lt;="&amp;180)</f>
        <v>9.0949470177292824E-13</v>
      </c>
      <c r="BY498" s="33">
        <f t="shared" si="875"/>
        <v>9.0949470177292824E-13</v>
      </c>
      <c r="BZ498" s="24">
        <f>SUMIFS(Detail!BD:BD,Detail!$A:$A,$B498,Detail!$B:$B,"&lt;="&amp;183)</f>
        <v>0</v>
      </c>
      <c r="CA498" s="24">
        <f>SUMIFS(Detail!BD:BD,Detail!$A:$A,$B498,Detail!$B:$B,"&lt;="&amp;186)</f>
        <v>0</v>
      </c>
      <c r="CB498" s="24">
        <f>SUMIFS(Detail!BD:BD,Detail!$A:$A,$B498,Detail!$B:$B,"&lt;="&amp;189)</f>
        <v>0</v>
      </c>
      <c r="CC498" s="24">
        <f>SUMIFS(Detail!BD:BD,Detail!$A:$A,$B498,Detail!$B:$B,"&lt;="&amp;192)</f>
        <v>0</v>
      </c>
      <c r="CD498" s="33">
        <f t="shared" si="876"/>
        <v>0</v>
      </c>
      <c r="CE498" s="24">
        <f>SUMIFS(Detail!BD:BD,Detail!$A:$A,$B498,Detail!$B:$B,"&lt;="&amp;195)</f>
        <v>0</v>
      </c>
      <c r="CF498" s="24">
        <f>SUMIFS(Detail!BD:BD,Detail!$A:$A,$B498,Detail!$B:$B,"&lt;="&amp;198)</f>
        <v>0</v>
      </c>
      <c r="CG498" s="24">
        <f>SUMIFS(Detail!BD:BD,Detail!$A:$A,$B498,Detail!$B:$B,"&lt;="&amp;201)</f>
        <v>0</v>
      </c>
      <c r="CH498" s="24">
        <f>SUMIFS(Detail!BD:BD,Detail!$A:$A,$B498,Detail!$B:$B,"&lt;="&amp;204)</f>
        <v>0</v>
      </c>
      <c r="CI498" s="33">
        <f t="shared" si="877"/>
        <v>0</v>
      </c>
      <c r="CJ498" s="24">
        <f>SUMIFS(Detail!BD:BD,Detail!$A:$A,$B498,Detail!$B:$B,"&lt;="&amp;207)</f>
        <v>0</v>
      </c>
      <c r="CK498" s="24">
        <f>SUMIFS(Detail!BD:BD,Detail!$A:$A,$B498,Detail!$B:$B,"&lt;="&amp;210)</f>
        <v>0</v>
      </c>
      <c r="CL498" s="24">
        <f>SUMIFS(Detail!BD:BD,Detail!$A:$A,$B498,Detail!$B:$B,"&lt;="&amp;213)</f>
        <v>0</v>
      </c>
      <c r="CM498" s="24">
        <f>SUMIFS(Detail!BD:BD,Detail!$A:$A,$B498,Detail!$B:$B,"&lt;="&amp;216)</f>
        <v>0</v>
      </c>
      <c r="CN498" s="33">
        <f t="shared" si="878"/>
        <v>0</v>
      </c>
      <c r="CO498" s="24">
        <f>SUMIFS(Detail!BD:BD,Detail!$A:$A,$B498,Detail!$B:$B,"&lt;="&amp;219)</f>
        <v>0</v>
      </c>
      <c r="CP498" s="24">
        <f>SUMIFS(Detail!BD:BD,Detail!$A:$A,$B498,Detail!$B:$B,"&lt;="&amp;222)</f>
        <v>0</v>
      </c>
      <c r="CQ498" s="24">
        <f>SUMIFS(Detail!BD:BD,Detail!$A:$A,$B498,Detail!$B:$B,"&lt;="&amp;225)</f>
        <v>0</v>
      </c>
      <c r="CR498" s="24">
        <f>SUMIFS(Detail!BD:BD,Detail!$A:$A,$B498,Detail!$B:$B,"&lt;="&amp;228)</f>
        <v>0</v>
      </c>
      <c r="CS498" s="33">
        <f t="shared" si="879"/>
        <v>0</v>
      </c>
      <c r="CT498" s="24">
        <f>SUMIFS(Detail!BD:BD,Detail!$A:$A,$B498,Detail!$B:$B,"&lt;="&amp;231)</f>
        <v>0</v>
      </c>
      <c r="CU498" s="24">
        <f>SUMIFS(Detail!BD:BD,Detail!$A:$A,$B498,Detail!$B:$B,"&lt;="&amp;234)</f>
        <v>0</v>
      </c>
      <c r="CV498" s="24">
        <f>SUMIFS(Detail!BD:BD,Detail!$A:$A,$B498,Detail!$B:$B,"&lt;="&amp;237)</f>
        <v>0</v>
      </c>
      <c r="CW498" s="24">
        <f>SUMIFS(Detail!BD:BD,Detail!$A:$A,$B498,Detail!$B:$B,"&lt;="&amp;240)</f>
        <v>0</v>
      </c>
      <c r="CX498" s="33">
        <f t="shared" si="880"/>
        <v>0</v>
      </c>
      <c r="CY498" s="24">
        <f>SUMIFS(Detail!BD:BD,Detail!$A:$A,$B498,Detail!$B:$B,"&lt;="&amp;243)</f>
        <v>0</v>
      </c>
      <c r="CZ498" s="24">
        <f>SUMIFS(Detail!BD:BD,Detail!$A:$A,$B498,Detail!$B:$B,"&lt;="&amp;246)</f>
        <v>0</v>
      </c>
      <c r="DA498" s="24">
        <f>SUMIFS(Detail!BD:BD,Detail!$A:$A,$B498,Detail!$B:$B,"&lt;="&amp;249)</f>
        <v>0</v>
      </c>
      <c r="DB498" s="24">
        <f>SUMIFS(Detail!BD:BD,Detail!$A:$A,$B498,Detail!$B:$B,"&lt;="&amp;252)</f>
        <v>0</v>
      </c>
      <c r="DC498" s="33">
        <f t="shared" si="881"/>
        <v>0</v>
      </c>
      <c r="DD498" s="86">
        <f>SUMIFS(Detail!BD:BD,Detail!$A:$A,$B498,Detail!$B:$B,"&gt;60")</f>
        <v>-566.66471872299462</v>
      </c>
    </row>
    <row r="499" spans="1:108" x14ac:dyDescent="0.25">
      <c r="A499" t="s">
        <v>5760</v>
      </c>
      <c r="B499" s="32" t="s">
        <v>5123</v>
      </c>
      <c r="C499" s="24">
        <f>SUMIFS(Detail!BD:BD,Detail!$A:$A,$B499,Detail!$B:$B,"&lt;="&amp;3)</f>
        <v>0</v>
      </c>
      <c r="D499" s="24">
        <f>SUMIFS(Detail!BD:BD,Detail!$A:$A,$B499,Detail!$B:$B,"&lt;="&amp;6)</f>
        <v>0</v>
      </c>
      <c r="E499" s="24">
        <f>SUMIFS(Detail!BD:BD,Detail!$A:$A,$B499,Detail!$B:$B,"&lt;="&amp;9)</f>
        <v>89.958589668985582</v>
      </c>
      <c r="F499" s="24">
        <f>SUMIFS(Detail!BD:BD,Detail!$A:$A,$B499,Detail!$B:$B,"&lt;="&amp;12)</f>
        <v>313.65119829416312</v>
      </c>
      <c r="G499" s="33">
        <f t="shared" si="861"/>
        <v>313.65119829416312</v>
      </c>
      <c r="H499" s="24">
        <f>SUMIFS(Detail!BD:BD,Detail!$A:$A,$B499,Detail!$B:$B,"&lt;="&amp;15)</f>
        <v>666.75581202677392</v>
      </c>
      <c r="I499" s="24">
        <f>SUMIFS(Detail!BD:BD,Detail!$A:$A,$B499,Detail!$B:$B,"&lt;="&amp;18)</f>
        <v>1154.1107625672139</v>
      </c>
      <c r="J499" s="24">
        <f>SUMIFS(Detail!BD:BD,Detail!$A:$A,$B499,Detail!$B:$B,"&lt;="&amp;21)</f>
        <v>1734.1139083356445</v>
      </c>
      <c r="K499" s="24">
        <f>SUMIFS(Detail!BD:BD,Detail!$A:$A,$B499,Detail!$B:$B,"&lt;="&amp;24)</f>
        <v>2342.6937342185661</v>
      </c>
      <c r="L499" s="33">
        <f t="shared" si="862"/>
        <v>2342.6937342185661</v>
      </c>
      <c r="M499" s="24">
        <f>SUMIFS(Detail!BD:BD,Detail!$A:$A,$B499,Detail!$B:$B,"&lt;="&amp;27)</f>
        <v>2849.8330308002664</v>
      </c>
      <c r="N499" s="24">
        <f>SUMIFS(Detail!BD:BD,Detail!$A:$A,$B499,Detail!$B:$B,"&lt;="&amp;30)</f>
        <v>3433.1125103068835</v>
      </c>
      <c r="O499" s="24">
        <f>SUMIFS(Detail!BD:BD,Detail!$A:$A,$B499,Detail!$B:$B,"&lt;="&amp;33)</f>
        <v>4272.3296931014083</v>
      </c>
      <c r="P499" s="24">
        <f>SUMIFS(Detail!BD:BD,Detail!$A:$A,$B499,Detail!$B:$B,"&lt;="&amp;36)</f>
        <v>5294.7073201917246</v>
      </c>
      <c r="Q499" s="33">
        <f t="shared" si="863"/>
        <v>5294.7073201917246</v>
      </c>
      <c r="R499" s="24">
        <f>SUMIFS(Detail!BD:BD,Detail!$A:$A,$B499,Detail!$B:$B,"&lt;="&amp;39)</f>
        <v>6378.2149521042475</v>
      </c>
      <c r="S499" s="24">
        <f>SUMIFS(Detail!BD:BD,Detail!$A:$A,$B499,Detail!$B:$B,"&lt;="&amp;42)</f>
        <v>7265.9434519067227</v>
      </c>
      <c r="T499" s="24">
        <f>SUMIFS(Detail!BD:BD,Detail!$A:$A,$B499,Detail!$B:$B,"&lt;="&amp;45)</f>
        <v>8314.4249988553875</v>
      </c>
      <c r="U499" s="24">
        <f>SUMIFS(Detail!BD:BD,Detail!$A:$A,$B499,Detail!$B:$B,"&lt;="&amp;48)</f>
        <v>9883.6408090450605</v>
      </c>
      <c r="V499" s="33">
        <f t="shared" si="864"/>
        <v>9883.6408090450605</v>
      </c>
      <c r="W499" s="24">
        <f>SUMIFS(Detail!BD:BD,Detail!$A:$A,$B499,Detail!$B:$B,"&lt;="&amp;51)</f>
        <v>11827.886595664006</v>
      </c>
      <c r="X499" s="24">
        <f>SUMIFS(Detail!BD:BD,Detail!$A:$A,$B499,Detail!$B:$B,"&lt;="&amp;54)</f>
        <v>13902.673460714914</v>
      </c>
      <c r="Y499" s="24">
        <f>SUMIFS(Detail!BD:BD,Detail!$A:$A,$B499,Detail!$B:$B,"&lt;="&amp;57)</f>
        <v>15593.624300778029</v>
      </c>
      <c r="Z499" s="24">
        <f>SUMIFS(Detail!BD:BD,Detail!$A:$A,$B499,Detail!$B:$B,"&lt;="&amp;60)</f>
        <v>17613.19760815737</v>
      </c>
      <c r="AA499" s="33">
        <f t="shared" si="865"/>
        <v>17613.19760815737</v>
      </c>
      <c r="AB499" s="24">
        <f>SUMIFS(Detail!BD:BD,Detail!$A:$A,$B499,Detail!$B:$B,"&lt;="&amp;63)</f>
        <v>16634.822998973585</v>
      </c>
      <c r="AC499" s="24">
        <f>SUMIFS(Detail!BD:BD,Detail!$A:$A,$B499,Detail!$B:$B,"&lt;="&amp;66)</f>
        <v>15575.382595188683</v>
      </c>
      <c r="AD499" s="24">
        <f>SUMIFS(Detail!BD:BD,Detail!$A:$A,$B499,Detail!$B:$B,"&lt;="&amp;69)</f>
        <v>14501.017215434127</v>
      </c>
      <c r="AE499" s="24">
        <f>SUMIFS(Detail!BD:BD,Detail!$A:$A,$B499,Detail!$B:$B,"&lt;="&amp;72)</f>
        <v>13457.27190542009</v>
      </c>
      <c r="AF499" s="33">
        <f t="shared" si="866"/>
        <v>13457.27190542009</v>
      </c>
      <c r="AG499" s="24">
        <f>SUMIFS(Detail!BD:BD,Detail!$A:$A,$B499,Detail!$B:$B,"&lt;="&amp;75)</f>
        <v>12468.203426605591</v>
      </c>
      <c r="AH499" s="24">
        <f>SUMIFS(Detail!BD:BD,Detail!$A:$A,$B499,Detail!$B:$B,"&lt;="&amp;78)</f>
        <v>11544.442303318654</v>
      </c>
      <c r="AI499" s="24">
        <f>SUMIFS(Detail!BD:BD,Detail!$A:$A,$B499,Detail!$B:$B,"&lt;="&amp;81)</f>
        <v>10688.998912064204</v>
      </c>
      <c r="AJ499" s="24">
        <f>SUMIFS(Detail!BD:BD,Detail!$A:$A,$B499,Detail!$B:$B,"&lt;="&amp;84)</f>
        <v>9900.7402751438949</v>
      </c>
      <c r="AK499" s="33">
        <f t="shared" si="867"/>
        <v>9900.7402751438949</v>
      </c>
      <c r="AL499" s="24">
        <f>SUMIFS(Detail!BD:BD,Detail!$A:$A,$B499,Detail!$B:$B,"&lt;="&amp;87)</f>
        <v>9176.3913453942605</v>
      </c>
      <c r="AM499" s="24">
        <f>SUMIFS(Detail!BD:BD,Detail!$A:$A,$B499,Detail!$B:$B,"&lt;="&amp;90)</f>
        <v>8511.6749851547884</v>
      </c>
      <c r="AN499" s="24">
        <f>SUMIFS(Detail!BD:BD,Detail!$A:$A,$B499,Detail!$B:$B,"&lt;="&amp;93)</f>
        <v>7901.9560340255375</v>
      </c>
      <c r="AO499" s="24">
        <f>SUMIFS(Detail!BD:BD,Detail!$A:$A,$B499,Detail!$B:$B,"&lt;="&amp;96)</f>
        <v>7342.5996752880947</v>
      </c>
      <c r="AP499" s="33">
        <f t="shared" si="868"/>
        <v>7342.5996752880947</v>
      </c>
      <c r="AQ499" s="24">
        <f>SUMIFS(Detail!BD:BD,Detail!$A:$A,$B499,Detail!$B:$B,"&lt;="&amp;99)</f>
        <v>6829.1626312501212</v>
      </c>
      <c r="AR499" s="24">
        <f>SUMIFS(Detail!BD:BD,Detail!$A:$A,$B499,Detail!$B:$B,"&lt;="&amp;102)</f>
        <v>6357.4887378096028</v>
      </c>
      <c r="AS499" s="24">
        <f>SUMIFS(Detail!BD:BD,Detail!$A:$A,$B499,Detail!$B:$B,"&lt;="&amp;105)</f>
        <v>5923.7492737564025</v>
      </c>
      <c r="AT499" s="24">
        <f>SUMIFS(Detail!BD:BD,Detail!$A:$A,$B499,Detail!$B:$B,"&lt;="&amp;108)</f>
        <v>5524.4504093230753</v>
      </c>
      <c r="AU499" s="33">
        <f t="shared" si="869"/>
        <v>5524.4504093230753</v>
      </c>
      <c r="AV499" s="24">
        <f>SUMIFS(Detail!BD:BD,Detail!$A:$A,$B499,Detail!$B:$B,"&lt;="&amp;111)</f>
        <v>5156.4231033012038</v>
      </c>
      <c r="AW499" s="24">
        <f>SUMIFS(Detail!BD:BD,Detail!$A:$A,$B499,Detail!$B:$B,"&lt;="&amp;114)</f>
        <v>4816.8037860276199</v>
      </c>
      <c r="AX499" s="24">
        <f>SUMIFS(Detail!BD:BD,Detail!$A:$A,$B499,Detail!$B:$B,"&lt;="&amp;117)</f>
        <v>4503.0107875150279</v>
      </c>
      <c r="AY499" s="24">
        <f>SUMIFS(Detail!BD:BD,Detail!$A:$A,$B499,Detail!$B:$B,"&lt;="&amp;120)</f>
        <v>4212.7194290340121</v>
      </c>
      <c r="AZ499" s="33">
        <f t="shared" si="870"/>
        <v>4212.7194290340121</v>
      </c>
      <c r="BA499" s="24">
        <f>SUMIFS(Detail!BD:BD,Detail!$A:$A,$B499,Detail!$B:$B,"&lt;="&amp;123)</f>
        <v>3943.8374517279626</v>
      </c>
      <c r="BB499" s="24">
        <f>SUMIFS(Detail!BD:BD,Detail!$A:$A,$B499,Detail!$B:$B,"&lt;="&amp;126)</f>
        <v>3694.4816972392327</v>
      </c>
      <c r="BC499" s="24">
        <f>SUMIFS(Detail!BD:BD,Detail!$A:$A,$B499,Detail!$B:$B,"&lt;="&amp;129)</f>
        <v>3462.956495272414</v>
      </c>
      <c r="BD499" s="24">
        <f>SUMIFS(Detail!BD:BD,Detail!$A:$A,$B499,Detail!$B:$B,"&lt;="&amp;132)</f>
        <v>3247.7339371774542</v>
      </c>
      <c r="BE499" s="33">
        <f t="shared" si="871"/>
        <v>3247.7339371774542</v>
      </c>
      <c r="BF499" s="24">
        <f>SUMIFS(Detail!BD:BD,Detail!$A:$A,$B499,Detail!$B:$B,"&lt;="&amp;135)</f>
        <v>3047.4360527408171</v>
      </c>
      <c r="BG499" s="24">
        <f>SUMIFS(Detail!BD:BD,Detail!$A:$A,$B499,Detail!$B:$B,"&lt;="&amp;138)</f>
        <v>2860.8188159427154</v>
      </c>
      <c r="BH499" s="24">
        <f>SUMIFS(Detail!BD:BD,Detail!$A:$A,$B499,Detail!$B:$B,"&lt;="&amp;141)</f>
        <v>2686.7578573939063</v>
      </c>
      <c r="BI499" s="24">
        <f>SUMIFS(Detail!BD:BD,Detail!$A:$A,$B499,Detail!$B:$B,"&lt;="&amp;144)</f>
        <v>2524.2357395721119</v>
      </c>
      <c r="BJ499" s="33">
        <f t="shared" si="872"/>
        <v>2524.2357395721119</v>
      </c>
      <c r="BK499" s="24">
        <f>SUMIFS(Detail!BD:BD,Detail!$A:$A,$B499,Detail!$B:$B,"&lt;="&amp;147)</f>
        <v>2372.3306452243414</v>
      </c>
      <c r="BL499" s="24">
        <f>SUMIFS(Detail!BD:BD,Detail!$A:$A,$B499,Detail!$B:$B,"&lt;="&amp;150)</f>
        <v>2230.2063327346477</v>
      </c>
      <c r="BM499" s="24">
        <f>SUMIFS(Detail!BD:BD,Detail!$A:$A,$B499,Detail!$B:$B,"&lt;="&amp;153)</f>
        <v>2097.1032207314965</v>
      </c>
      <c r="BN499" s="24">
        <f>SUMIFS(Detail!BD:BD,Detail!$A:$A,$B499,Detail!$B:$B,"&lt;="&amp;156)</f>
        <v>1972.3304751542164</v>
      </c>
      <c r="BO499" s="33">
        <f t="shared" si="873"/>
        <v>1972.3304751542164</v>
      </c>
      <c r="BP499" s="24">
        <f>SUMIFS(Detail!BD:BD,Detail!$A:$A,$B499,Detail!$B:$B,"&lt;="&amp;159)</f>
        <v>1855.2589838536987</v>
      </c>
      <c r="BQ499" s="24">
        <f>SUMIFS(Detail!BD:BD,Detail!$A:$A,$B499,Detail!$B:$B,"&lt;="&amp;162)</f>
        <v>1745.3151156379645</v>
      </c>
      <c r="BR499" s="24">
        <f>SUMIFS(Detail!BD:BD,Detail!$A:$A,$B499,Detail!$B:$B,"&lt;="&amp;165)</f>
        <v>1641.9751719634296</v>
      </c>
      <c r="BS499" s="24">
        <f>SUMIFS(Detail!BD:BD,Detail!$A:$A,$B499,Detail!$B:$B,"&lt;="&amp;168)</f>
        <v>1544.7604499425324</v>
      </c>
      <c r="BT499" s="33">
        <f t="shared" si="874"/>
        <v>1544.7604499425324</v>
      </c>
      <c r="BU499" s="24">
        <f>SUMIFS(Detail!BD:BD,Detail!$A:$A,$B499,Detail!$B:$B,"&lt;="&amp;171)</f>
        <v>1453.2328448680637</v>
      </c>
      <c r="BV499" s="24">
        <f>SUMIFS(Detail!BD:BD,Detail!$A:$A,$B499,Detail!$B:$B,"&lt;="&amp;174)</f>
        <v>1366.9909290191063</v>
      </c>
      <c r="BW499" s="24">
        <f>SUMIFS(Detail!BD:BD,Detail!$A:$A,$B499,Detail!$B:$B,"&lt;="&amp;177)</f>
        <v>1285.6664511423369</v>
      </c>
      <c r="BX499" s="24">
        <f>SUMIFS(Detail!BD:BD,Detail!$A:$A,$B499,Detail!$B:$B,"&lt;="&amp;180)</f>
        <v>1208.9212077552183</v>
      </c>
      <c r="BY499" s="33">
        <f t="shared" si="875"/>
        <v>1208.9212077552183</v>
      </c>
      <c r="BZ499" s="24">
        <f>SUMIFS(Detail!BD:BD,Detail!$A:$A,$B499,Detail!$B:$B,"&lt;="&amp;183)</f>
        <v>1136.444243368187</v>
      </c>
      <c r="CA499" s="24">
        <f>SUMIFS(Detail!BD:BD,Detail!$A:$A,$B499,Detail!$B:$B,"&lt;="&amp;186)</f>
        <v>1067.9493419503597</v>
      </c>
      <c r="CB499" s="24">
        <f>SUMIFS(Detail!BD:BD,Detail!$A:$A,$B499,Detail!$B:$B,"&lt;="&amp;189)</f>
        <v>1003.1727765456526</v>
      </c>
      <c r="CC499" s="24">
        <f>SUMIFS(Detail!BD:BD,Detail!$A:$A,$B499,Detail!$B:$B,"&lt;="&amp;192)</f>
        <v>941.87128795730314</v>
      </c>
      <c r="CD499" s="33">
        <f t="shared" si="876"/>
        <v>941.87128795730314</v>
      </c>
      <c r="CE499" s="24">
        <f>SUMIFS(Detail!BD:BD,Detail!$A:$A,$B499,Detail!$B:$B,"&lt;="&amp;195)</f>
        <v>883.82026692716681</v>
      </c>
      <c r="CF499" s="24">
        <f>SUMIFS(Detail!BD:BD,Detail!$A:$A,$B499,Detail!$B:$B,"&lt;="&amp;198)</f>
        <v>828.81211730352516</v>
      </c>
      <c r="CG499" s="24">
        <f>SUMIFS(Detail!BD:BD,Detail!$A:$A,$B499,Detail!$B:$B,"&lt;="&amp;201)</f>
        <v>776.65478037287539</v>
      </c>
      <c r="CH499" s="24">
        <f>SUMIFS(Detail!BD:BD,Detail!$A:$A,$B499,Detail!$B:$B,"&lt;="&amp;204)</f>
        <v>727.17040287617419</v>
      </c>
      <c r="CI499" s="33">
        <f t="shared" si="877"/>
        <v>727.17040287617419</v>
      </c>
      <c r="CJ499" s="24">
        <f>SUMIFS(Detail!BD:BD,Detail!$A:$A,$B499,Detail!$B:$B,"&lt;="&amp;207)</f>
        <v>680.19413328168957</v>
      </c>
      <c r="CK499" s="24">
        <f>SUMIFS(Detail!BD:BD,Detail!$A:$A,$B499,Detail!$B:$B,"&lt;="&amp;210)</f>
        <v>635.57303268247415</v>
      </c>
      <c r="CL499" s="24">
        <f>SUMIFS(Detail!BD:BD,Detail!$A:$A,$B499,Detail!$B:$B,"&lt;="&amp;213)</f>
        <v>593.16508825975689</v>
      </c>
      <c r="CM499" s="24">
        <f>SUMIFS(Detail!BD:BD,Detail!$A:$A,$B499,Detail!$B:$B,"&lt;="&amp;216)</f>
        <v>552.83831863298838</v>
      </c>
      <c r="CN499" s="33">
        <f t="shared" si="878"/>
        <v>552.83831863298838</v>
      </c>
      <c r="CO499" s="24">
        <f>SUMIFS(Detail!BD:BD,Detail!$A:$A,$B499,Detail!$B:$B,"&lt;="&amp;219)</f>
        <v>514.46996162788491</v>
      </c>
      <c r="CP499" s="24">
        <f>SUMIFS(Detail!BD:BD,Detail!$A:$A,$B499,Detail!$B:$B,"&lt;="&amp;222)</f>
        <v>477.94573605715777</v>
      </c>
      <c r="CQ499" s="24">
        <f>SUMIFS(Detail!BD:BD,Detail!$A:$A,$B499,Detail!$B:$B,"&lt;="&amp;225)</f>
        <v>443.15917004378571</v>
      </c>
      <c r="CR499" s="24">
        <f>SUMIFS(Detail!BD:BD,Detail!$A:$A,$B499,Detail!$B:$B,"&lt;="&amp;228)</f>
        <v>410.01098923997415</v>
      </c>
      <c r="CS499" s="33">
        <f t="shared" si="879"/>
        <v>410.01098923997415</v>
      </c>
      <c r="CT499" s="24">
        <f>SUMIFS(Detail!BD:BD,Detail!$A:$A,$B499,Detail!$B:$B,"&lt;="&amp;231)</f>
        <v>378.40855902032126</v>
      </c>
      <c r="CU499" s="24">
        <f>SUMIFS(Detail!BD:BD,Detail!$A:$A,$B499,Detail!$B:$B,"&lt;="&amp;234)</f>
        <v>348.26537536804608</v>
      </c>
      <c r="CV499" s="24">
        <f>SUMIFS(Detail!BD:BD,Detail!$A:$A,$B499,Detail!$B:$B,"&lt;="&amp;237)</f>
        <v>319.50059973838142</v>
      </c>
      <c r="CW499" s="24">
        <f>SUMIFS(Detail!BD:BD,Detail!$A:$A,$B499,Detail!$B:$B,"&lt;="&amp;240)</f>
        <v>292.03863368313614</v>
      </c>
      <c r="CX499" s="33">
        <f t="shared" si="880"/>
        <v>292.03863368313614</v>
      </c>
      <c r="CY499" s="24">
        <f>SUMIFS(Detail!BD:BD,Detail!$A:$A,$B499,Detail!$B:$B,"&lt;="&amp;243)</f>
        <v>0</v>
      </c>
      <c r="CZ499" s="24">
        <f>SUMIFS(Detail!BD:BD,Detail!$A:$A,$B499,Detail!$B:$B,"&lt;="&amp;246)</f>
        <v>0</v>
      </c>
      <c r="DA499" s="24">
        <f>SUMIFS(Detail!BD:BD,Detail!$A:$A,$B499,Detail!$B:$B,"&lt;="&amp;249)</f>
        <v>0</v>
      </c>
      <c r="DB499" s="24">
        <f>SUMIFS(Detail!BD:BD,Detail!$A:$A,$B499,Detail!$B:$B,"&lt;="&amp;252)</f>
        <v>0</v>
      </c>
      <c r="DC499" s="33">
        <f t="shared" si="881"/>
        <v>0</v>
      </c>
      <c r="DD499" s="86">
        <f>SUMIFS(Detail!BD:BD,Detail!$A:$A,$B499,Detail!$B:$B,"&gt;60")</f>
        <v>-17613.19760815737</v>
      </c>
    </row>
    <row r="500" spans="1:108" x14ac:dyDescent="0.25">
      <c r="A500" t="s">
        <v>5761</v>
      </c>
      <c r="B500" s="32" t="s">
        <v>5124</v>
      </c>
      <c r="C500" s="24">
        <f>SUMIFS(Detail!BD:BD,Detail!$A:$A,$B500,Detail!$B:$B,"&lt;="&amp;3)</f>
        <v>0</v>
      </c>
      <c r="D500" s="24">
        <f>SUMIFS(Detail!BD:BD,Detail!$A:$A,$B500,Detail!$B:$B,"&lt;="&amp;6)</f>
        <v>0</v>
      </c>
      <c r="E500" s="24">
        <f>SUMIFS(Detail!BD:BD,Detail!$A:$A,$B500,Detail!$B:$B,"&lt;="&amp;9)</f>
        <v>23.749505415503478</v>
      </c>
      <c r="F500" s="24">
        <f>SUMIFS(Detail!BD:BD,Detail!$A:$A,$B500,Detail!$B:$B,"&lt;="&amp;12)</f>
        <v>55.299117241016077</v>
      </c>
      <c r="G500" s="33">
        <f t="shared" si="861"/>
        <v>55.299117241016077</v>
      </c>
      <c r="H500" s="24">
        <f>SUMIFS(Detail!BD:BD,Detail!$A:$A,$B500,Detail!$B:$B,"&lt;="&amp;15)</f>
        <v>66.057879868508678</v>
      </c>
      <c r="I500" s="24">
        <f>SUMIFS(Detail!BD:BD,Detail!$A:$A,$B500,Detail!$B:$B,"&lt;="&amp;18)</f>
        <v>74.582141967343091</v>
      </c>
      <c r="J500" s="24">
        <f>SUMIFS(Detail!BD:BD,Detail!$A:$A,$B500,Detail!$B:$B,"&lt;="&amp;21)</f>
        <v>89.436558920422726</v>
      </c>
      <c r="K500" s="24">
        <f>SUMIFS(Detail!BD:BD,Detail!$A:$A,$B500,Detail!$B:$B,"&lt;="&amp;24)</f>
        <v>97.776437615600457</v>
      </c>
      <c r="L500" s="33">
        <f t="shared" si="862"/>
        <v>97.776437615600457</v>
      </c>
      <c r="M500" s="24">
        <f>SUMIFS(Detail!BD:BD,Detail!$A:$A,$B500,Detail!$B:$B,"&lt;="&amp;27)</f>
        <v>123.69556197193776</v>
      </c>
      <c r="N500" s="24">
        <f>SUMIFS(Detail!BD:BD,Detail!$A:$A,$B500,Detail!$B:$B,"&lt;="&amp;30)</f>
        <v>136.11655783410083</v>
      </c>
      <c r="O500" s="24">
        <f>SUMIFS(Detail!BD:BD,Detail!$A:$A,$B500,Detail!$B:$B,"&lt;="&amp;33)</f>
        <v>150.4906271589291</v>
      </c>
      <c r="P500" s="24">
        <f>SUMIFS(Detail!BD:BD,Detail!$A:$A,$B500,Detail!$B:$B,"&lt;="&amp;36)</f>
        <v>179.33784626613169</v>
      </c>
      <c r="Q500" s="33">
        <f t="shared" si="863"/>
        <v>179.33784626613169</v>
      </c>
      <c r="R500" s="24">
        <f>SUMIFS(Detail!BD:BD,Detail!$A:$A,$B500,Detail!$B:$B,"&lt;="&amp;39)</f>
        <v>195.72261236809754</v>
      </c>
      <c r="S500" s="24">
        <f>SUMIFS(Detail!BD:BD,Detail!$A:$A,$B500,Detail!$B:$B,"&lt;="&amp;42)</f>
        <v>247.45520124622226</v>
      </c>
      <c r="T500" s="24">
        <f>SUMIFS(Detail!BD:BD,Detail!$A:$A,$B500,Detail!$B:$B,"&lt;="&amp;45)</f>
        <v>272.2579752523834</v>
      </c>
      <c r="U500" s="24">
        <f>SUMIFS(Detail!BD:BD,Detail!$A:$A,$B500,Detail!$B:$B,"&lt;="&amp;48)</f>
        <v>300.99112524468774</v>
      </c>
      <c r="V500" s="33">
        <f t="shared" si="864"/>
        <v>300.99112524468774</v>
      </c>
      <c r="W500" s="24">
        <f>SUMIFS(Detail!BD:BD,Detail!$A:$A,$B500,Detail!$B:$B,"&lt;="&amp;51)</f>
        <v>358.67969154090042</v>
      </c>
      <c r="X500" s="24">
        <f>SUMIFS(Detail!BD:BD,Detail!$A:$A,$B500,Detail!$B:$B,"&lt;="&amp;54)</f>
        <v>391.4468737783709</v>
      </c>
      <c r="Y500" s="24">
        <f>SUMIFS(Detail!BD:BD,Detail!$A:$A,$B500,Detail!$B:$B,"&lt;="&amp;57)</f>
        <v>494.91109330679046</v>
      </c>
      <c r="Z500" s="24">
        <f>SUMIFS(Detail!BD:BD,Detail!$A:$A,$B500,Detail!$B:$B,"&lt;="&amp;60)</f>
        <v>544.51624403979076</v>
      </c>
      <c r="AA500" s="33">
        <f t="shared" si="865"/>
        <v>544.51624403979076</v>
      </c>
      <c r="AB500" s="24">
        <f>SUMIFS(Detail!BD:BD,Detail!$A:$A,$B500,Detail!$B:$B,"&lt;="&amp;63)</f>
        <v>129.6489931095075</v>
      </c>
      <c r="AC500" s="24">
        <f>SUMIFS(Detail!BD:BD,Detail!$A:$A,$B500,Detail!$B:$B,"&lt;="&amp;66)</f>
        <v>38.132678311695599</v>
      </c>
      <c r="AD500" s="24">
        <f>SUMIFS(Detail!BD:BD,Detail!$A:$A,$B500,Detail!$B:$B,"&lt;="&amp;69)</f>
        <v>12.33995047933513</v>
      </c>
      <c r="AE500" s="24">
        <f>SUMIFS(Detail!BD:BD,Detail!$A:$A,$B500,Detail!$B:$B,"&lt;="&amp;72)</f>
        <v>4.2482706273722215</v>
      </c>
      <c r="AF500" s="33">
        <f t="shared" si="866"/>
        <v>4.2482706273722215</v>
      </c>
      <c r="AG500" s="24">
        <f>SUMIFS(Detail!BD:BD,Detail!$A:$A,$B500,Detail!$B:$B,"&lt;="&amp;75)</f>
        <v>1.5304529863669813</v>
      </c>
      <c r="AH500" s="24">
        <f>SUMIFS(Detail!BD:BD,Detail!$A:$A,$B500,Detail!$B:$B,"&lt;="&amp;78)</f>
        <v>0.57131826567183452</v>
      </c>
      <c r="AI500" s="24">
        <f>SUMIFS(Detail!BD:BD,Detail!$A:$A,$B500,Detail!$B:$B,"&lt;="&amp;81)</f>
        <v>0.21957115237637481</v>
      </c>
      <c r="AJ500" s="24">
        <f>SUMIFS(Detail!BD:BD,Detail!$A:$A,$B500,Detail!$B:$B,"&lt;="&amp;84)</f>
        <v>8.6481496462511132E-2</v>
      </c>
      <c r="AK500" s="33">
        <f t="shared" si="867"/>
        <v>8.6481496462511132E-2</v>
      </c>
      <c r="AL500" s="24">
        <f>SUMIFS(Detail!BD:BD,Detail!$A:$A,$B500,Detail!$B:$B,"&lt;="&amp;87)</f>
        <v>3.4789259943863726E-2</v>
      </c>
      <c r="AM500" s="24">
        <f>SUMIFS(Detail!BD:BD,Detail!$A:$A,$B500,Detail!$B:$B,"&lt;="&amp;90)</f>
        <v>1.4256200813179021E-2</v>
      </c>
      <c r="AN500" s="24">
        <f>SUMIFS(Detail!BD:BD,Detail!$A:$A,$B500,Detail!$B:$B,"&lt;="&amp;93)</f>
        <v>5.9387853725638706E-3</v>
      </c>
      <c r="AO500" s="24">
        <f>SUMIFS(Detail!BD:BD,Detail!$A:$A,$B500,Detail!$B:$B,"&lt;="&amp;96)</f>
        <v>2.5107062110691913E-3</v>
      </c>
      <c r="AP500" s="33">
        <f t="shared" si="868"/>
        <v>2.5107062110691913E-3</v>
      </c>
      <c r="AQ500" s="24">
        <f>SUMIFS(Detail!BD:BD,Detail!$A:$A,$B500,Detail!$B:$B,"&lt;="&amp;99)</f>
        <v>1.0757095524240867E-3</v>
      </c>
      <c r="AR500" s="24">
        <f>SUMIFS(Detail!BD:BD,Detail!$A:$A,$B500,Detail!$B:$B,"&lt;="&amp;102)</f>
        <v>4.6653976369270822E-4</v>
      </c>
      <c r="AS500" s="24">
        <f>SUMIFS(Detail!BD:BD,Detail!$A:$A,$B500,Detail!$B:$B,"&lt;="&amp;105)</f>
        <v>2.0461920848902082E-4</v>
      </c>
      <c r="AT500" s="24">
        <f>SUMIFS(Detail!BD:BD,Detail!$A:$A,$B500,Detail!$B:$B,"&lt;="&amp;108)</f>
        <v>9.0677218395285308E-5</v>
      </c>
      <c r="AU500" s="33">
        <f t="shared" si="869"/>
        <v>9.0677218395285308E-5</v>
      </c>
      <c r="AV500" s="24">
        <f>SUMIFS(Detail!BD:BD,Detail!$A:$A,$B500,Detail!$B:$B,"&lt;="&amp;111)</f>
        <v>4.057165642734617E-5</v>
      </c>
      <c r="AW500" s="24">
        <f>SUMIFS(Detail!BD:BD,Detail!$A:$A,$B500,Detail!$B:$B,"&lt;="&amp;114)</f>
        <v>1.8316340174351353E-5</v>
      </c>
      <c r="AX500" s="24">
        <f>SUMIFS(Detail!BD:BD,Detail!$A:$A,$B500,Detail!$B:$B,"&lt;="&amp;117)</f>
        <v>8.3386867117951624E-6</v>
      </c>
      <c r="AY500" s="24">
        <f>SUMIFS(Detail!BD:BD,Detail!$A:$A,$B500,Detail!$B:$B,"&lt;="&amp;120)</f>
        <v>3.8263015085249208E-6</v>
      </c>
      <c r="AZ500" s="33">
        <f t="shared" si="870"/>
        <v>3.8263015085249208E-6</v>
      </c>
      <c r="BA500" s="24">
        <f>SUMIFS(Detail!BD:BD,Detail!$A:$A,$B500,Detail!$B:$B,"&lt;="&amp;123)</f>
        <v>1.7688298612483777E-6</v>
      </c>
      <c r="BB500" s="24">
        <f>SUMIFS(Detail!BD:BD,Detail!$A:$A,$B500,Detail!$B:$B,"&lt;="&amp;126)</f>
        <v>8.2345559349050745E-7</v>
      </c>
      <c r="BC500" s="24">
        <f>SUMIFS(Detail!BD:BD,Detail!$A:$A,$B500,Detail!$B:$B,"&lt;="&amp;129)</f>
        <v>3.8590860640397295E-7</v>
      </c>
      <c r="BD500" s="24">
        <f>SUMIFS(Detail!BD:BD,Detail!$A:$A,$B500,Detail!$B:$B,"&lt;="&amp;132)</f>
        <v>1.8199898477178067E-7</v>
      </c>
      <c r="BE500" s="33">
        <f t="shared" si="871"/>
        <v>1.8199898477178067E-7</v>
      </c>
      <c r="BF500" s="24">
        <f>SUMIFS(Detail!BD:BD,Detail!$A:$A,$B500,Detail!$B:$B,"&lt;="&amp;135)</f>
        <v>8.6351064965128899E-8</v>
      </c>
      <c r="BG500" s="24">
        <f>SUMIFS(Detail!BD:BD,Detail!$A:$A,$B500,Detail!$B:$B,"&lt;="&amp;138)</f>
        <v>4.120647645322606E-8</v>
      </c>
      <c r="BH500" s="24">
        <f>SUMIFS(Detail!BD:BD,Detail!$A:$A,$B500,Detail!$B:$B,"&lt;="&amp;141)</f>
        <v>1.9770595827139914E-8</v>
      </c>
      <c r="BI500" s="24">
        <f>SUMIFS(Detail!BD:BD,Detail!$A:$A,$B500,Detail!$B:$B,"&lt;="&amp;144)</f>
        <v>9.5351424533873796E-9</v>
      </c>
      <c r="BJ500" s="33">
        <f t="shared" si="872"/>
        <v>9.5351424533873796E-9</v>
      </c>
      <c r="BK500" s="24">
        <f>SUMIFS(Detail!BD:BD,Detail!$A:$A,$B500,Detail!$B:$B,"&lt;="&amp;147)</f>
        <v>4.6229615691117942E-9</v>
      </c>
      <c r="BL500" s="24">
        <f>SUMIFS(Detail!BD:BD,Detail!$A:$A,$B500,Detail!$B:$B,"&lt;="&amp;150)</f>
        <v>2.2528183762915432E-9</v>
      </c>
      <c r="BM500" s="24">
        <f>SUMIFS(Detail!BD:BD,Detail!$A:$A,$B500,Detail!$B:$B,"&lt;="&amp;153)</f>
        <v>1.102307578548789E-9</v>
      </c>
      <c r="BN500" s="24">
        <f>SUMIFS(Detail!BD:BD,Detail!$A:$A,$B500,Detail!$B:$B,"&lt;="&amp;156)</f>
        <v>5.4205884225666523E-10</v>
      </c>
      <c r="BO500" s="33">
        <f t="shared" si="873"/>
        <v>5.4205884225666523E-10</v>
      </c>
      <c r="BP500" s="24">
        <f>SUMIFS(Detail!BD:BD,Detail!$A:$A,$B500,Detail!$B:$B,"&lt;="&amp;159)</f>
        <v>2.6830093702301383E-10</v>
      </c>
      <c r="BQ500" s="24">
        <f>SUMIFS(Detail!BD:BD,Detail!$A:$A,$B500,Detail!$B:$B,"&lt;="&amp;162)</f>
        <v>1.3278622645884752E-10</v>
      </c>
      <c r="BR500" s="24">
        <f>SUMIFS(Detail!BD:BD,Detail!$A:$A,$B500,Detail!$B:$B,"&lt;="&amp;165)</f>
        <v>6.730260793119669E-11</v>
      </c>
      <c r="BS500" s="24">
        <f>SUMIFS(Detail!BD:BD,Detail!$A:$A,$B500,Detail!$B:$B,"&lt;="&amp;168)</f>
        <v>3.3651303965598345E-11</v>
      </c>
      <c r="BT500" s="33">
        <f t="shared" si="874"/>
        <v>3.3651303965598345E-11</v>
      </c>
      <c r="BU500" s="24">
        <f>SUMIFS(Detail!BD:BD,Detail!$A:$A,$B500,Detail!$B:$B,"&lt;="&amp;171)</f>
        <v>1.6370904631912708E-11</v>
      </c>
      <c r="BV500" s="24">
        <f>SUMIFS(Detail!BD:BD,Detail!$A:$A,$B500,Detail!$B:$B,"&lt;="&amp;174)</f>
        <v>7.2759576141834259E-12</v>
      </c>
      <c r="BW500" s="24">
        <f>SUMIFS(Detail!BD:BD,Detail!$A:$A,$B500,Detail!$B:$B,"&lt;="&amp;177)</f>
        <v>3.637978807091713E-12</v>
      </c>
      <c r="BX500" s="24">
        <f>SUMIFS(Detail!BD:BD,Detail!$A:$A,$B500,Detail!$B:$B,"&lt;="&amp;180)</f>
        <v>1.8189894035458565E-12</v>
      </c>
      <c r="BY500" s="33">
        <f t="shared" si="875"/>
        <v>1.8189894035458565E-12</v>
      </c>
      <c r="BZ500" s="24">
        <f>SUMIFS(Detail!BD:BD,Detail!$A:$A,$B500,Detail!$B:$B,"&lt;="&amp;183)</f>
        <v>1.8189894035458565E-12</v>
      </c>
      <c r="CA500" s="24">
        <f>SUMIFS(Detail!BD:BD,Detail!$A:$A,$B500,Detail!$B:$B,"&lt;="&amp;186)</f>
        <v>0</v>
      </c>
      <c r="CB500" s="24">
        <f>SUMIFS(Detail!BD:BD,Detail!$A:$A,$B500,Detail!$B:$B,"&lt;="&amp;189)</f>
        <v>0</v>
      </c>
      <c r="CC500" s="24">
        <f>SUMIFS(Detail!BD:BD,Detail!$A:$A,$B500,Detail!$B:$B,"&lt;="&amp;192)</f>
        <v>0</v>
      </c>
      <c r="CD500" s="33">
        <f t="shared" si="876"/>
        <v>0</v>
      </c>
      <c r="CE500" s="24">
        <f>SUMIFS(Detail!BD:BD,Detail!$A:$A,$B500,Detail!$B:$B,"&lt;="&amp;195)</f>
        <v>0</v>
      </c>
      <c r="CF500" s="24">
        <f>SUMIFS(Detail!BD:BD,Detail!$A:$A,$B500,Detail!$B:$B,"&lt;="&amp;198)</f>
        <v>0</v>
      </c>
      <c r="CG500" s="24">
        <f>SUMIFS(Detail!BD:BD,Detail!$A:$A,$B500,Detail!$B:$B,"&lt;="&amp;201)</f>
        <v>0</v>
      </c>
      <c r="CH500" s="24">
        <f>SUMIFS(Detail!BD:BD,Detail!$A:$A,$B500,Detail!$B:$B,"&lt;="&amp;204)</f>
        <v>0</v>
      </c>
      <c r="CI500" s="33">
        <f t="shared" si="877"/>
        <v>0</v>
      </c>
      <c r="CJ500" s="24">
        <f>SUMIFS(Detail!BD:BD,Detail!$A:$A,$B500,Detail!$B:$B,"&lt;="&amp;207)</f>
        <v>0</v>
      </c>
      <c r="CK500" s="24">
        <f>SUMIFS(Detail!BD:BD,Detail!$A:$A,$B500,Detail!$B:$B,"&lt;="&amp;210)</f>
        <v>0</v>
      </c>
      <c r="CL500" s="24">
        <f>SUMIFS(Detail!BD:BD,Detail!$A:$A,$B500,Detail!$B:$B,"&lt;="&amp;213)</f>
        <v>0</v>
      </c>
      <c r="CM500" s="24">
        <f>SUMIFS(Detail!BD:BD,Detail!$A:$A,$B500,Detail!$B:$B,"&lt;="&amp;216)</f>
        <v>0</v>
      </c>
      <c r="CN500" s="33">
        <f t="shared" si="878"/>
        <v>0</v>
      </c>
      <c r="CO500" s="24">
        <f>SUMIFS(Detail!BD:BD,Detail!$A:$A,$B500,Detail!$B:$B,"&lt;="&amp;219)</f>
        <v>0</v>
      </c>
      <c r="CP500" s="24">
        <f>SUMIFS(Detail!BD:BD,Detail!$A:$A,$B500,Detail!$B:$B,"&lt;="&amp;222)</f>
        <v>0</v>
      </c>
      <c r="CQ500" s="24">
        <f>SUMIFS(Detail!BD:BD,Detail!$A:$A,$B500,Detail!$B:$B,"&lt;="&amp;225)</f>
        <v>0</v>
      </c>
      <c r="CR500" s="24">
        <f>SUMIFS(Detail!BD:BD,Detail!$A:$A,$B500,Detail!$B:$B,"&lt;="&amp;228)</f>
        <v>0</v>
      </c>
      <c r="CS500" s="33">
        <f t="shared" si="879"/>
        <v>0</v>
      </c>
      <c r="CT500" s="24">
        <f>SUMIFS(Detail!BD:BD,Detail!$A:$A,$B500,Detail!$B:$B,"&lt;="&amp;231)</f>
        <v>0</v>
      </c>
      <c r="CU500" s="24">
        <f>SUMIFS(Detail!BD:BD,Detail!$A:$A,$B500,Detail!$B:$B,"&lt;="&amp;234)</f>
        <v>0</v>
      </c>
      <c r="CV500" s="24">
        <f>SUMIFS(Detail!BD:BD,Detail!$A:$A,$B500,Detail!$B:$B,"&lt;="&amp;237)</f>
        <v>0</v>
      </c>
      <c r="CW500" s="24">
        <f>SUMIFS(Detail!BD:BD,Detail!$A:$A,$B500,Detail!$B:$B,"&lt;="&amp;240)</f>
        <v>0</v>
      </c>
      <c r="CX500" s="33">
        <f t="shared" si="880"/>
        <v>0</v>
      </c>
      <c r="CY500" s="24">
        <f>SUMIFS(Detail!BD:BD,Detail!$A:$A,$B500,Detail!$B:$B,"&lt;="&amp;243)</f>
        <v>0</v>
      </c>
      <c r="CZ500" s="24">
        <f>SUMIFS(Detail!BD:BD,Detail!$A:$A,$B500,Detail!$B:$B,"&lt;="&amp;246)</f>
        <v>0</v>
      </c>
      <c r="DA500" s="24">
        <f>SUMIFS(Detail!BD:BD,Detail!$A:$A,$B500,Detail!$B:$B,"&lt;="&amp;249)</f>
        <v>0</v>
      </c>
      <c r="DB500" s="24">
        <f>SUMIFS(Detail!BD:BD,Detail!$A:$A,$B500,Detail!$B:$B,"&lt;="&amp;252)</f>
        <v>0</v>
      </c>
      <c r="DC500" s="33">
        <f t="shared" si="881"/>
        <v>0</v>
      </c>
      <c r="DD500" s="86">
        <f>SUMIFS(Detail!BD:BD,Detail!$A:$A,$B500,Detail!$B:$B,"&gt;60")</f>
        <v>-544.51624403979076</v>
      </c>
    </row>
    <row r="501" spans="1:108" x14ac:dyDescent="0.25">
      <c r="A501" t="s">
        <v>5762</v>
      </c>
      <c r="B501" s="32" t="s">
        <v>5125</v>
      </c>
      <c r="C501" s="24">
        <f>SUMIFS(Detail!BD:BD,Detail!$A:$A,$B501,Detail!$B:$B,"&lt;="&amp;3)</f>
        <v>0</v>
      </c>
      <c r="D501" s="24">
        <f>SUMIFS(Detail!BD:BD,Detail!$A:$A,$B501,Detail!$B:$B,"&lt;="&amp;6)</f>
        <v>0</v>
      </c>
      <c r="E501" s="24">
        <f>SUMIFS(Detail!BD:BD,Detail!$A:$A,$B501,Detail!$B:$B,"&lt;="&amp;9)</f>
        <v>0.21110671480447532</v>
      </c>
      <c r="F501" s="24">
        <f>SUMIFS(Detail!BD:BD,Detail!$A:$A,$B501,Detail!$B:$B,"&lt;="&amp;12)</f>
        <v>0.38599435140679395</v>
      </c>
      <c r="G501" s="33">
        <f t="shared" si="861"/>
        <v>0.38599435140679395</v>
      </c>
      <c r="H501" s="24">
        <f>SUMIFS(Detail!BD:BD,Detail!$A:$A,$B501,Detail!$B:$B,"&lt;="&amp;15)</f>
        <v>12.251344460201384</v>
      </c>
      <c r="I501" s="24">
        <f>SUMIFS(Detail!BD:BD,Detail!$A:$A,$B501,Detail!$B:$B,"&lt;="&amp;18)</f>
        <v>26.280049619303952</v>
      </c>
      <c r="J501" s="24">
        <f>SUMIFS(Detail!BD:BD,Detail!$A:$A,$B501,Detail!$B:$B,"&lt;="&amp;21)</f>
        <v>32.844242846077776</v>
      </c>
      <c r="K501" s="24">
        <f>SUMIFS(Detail!BD:BD,Detail!$A:$A,$B501,Detail!$B:$B,"&lt;="&amp;24)</f>
        <v>34.958163570798234</v>
      </c>
      <c r="L501" s="33">
        <f t="shared" si="862"/>
        <v>34.958163570798234</v>
      </c>
      <c r="M501" s="24">
        <f>SUMIFS(Detail!BD:BD,Detail!$A:$A,$B501,Detail!$B:$B,"&lt;="&amp;27)</f>
        <v>41.490680544104009</v>
      </c>
      <c r="N501" s="24">
        <f>SUMIFS(Detail!BD:BD,Detail!$A:$A,$B501,Detail!$B:$B,"&lt;="&amp;30)</f>
        <v>48.701252992785783</v>
      </c>
      <c r="O501" s="24">
        <f>SUMIFS(Detail!BD:BD,Detail!$A:$A,$B501,Detail!$B:$B,"&lt;="&amp;33)</f>
        <v>52.15707926879827</v>
      </c>
      <c r="P501" s="24">
        <f>SUMIFS(Detail!BD:BD,Detail!$A:$A,$B501,Detail!$B:$B,"&lt;="&amp;36)</f>
        <v>53.326231387289681</v>
      </c>
      <c r="Q501" s="33">
        <f t="shared" si="863"/>
        <v>53.326231387289681</v>
      </c>
      <c r="R501" s="24">
        <f>SUMIFS(Detail!BD:BD,Detail!$A:$A,$B501,Detail!$B:$B,"&lt;="&amp;39)</f>
        <v>62.534462002582245</v>
      </c>
      <c r="S501" s="24">
        <f>SUMIFS(Detail!BD:BD,Detail!$A:$A,$B501,Detail!$B:$B,"&lt;="&amp;42)</f>
        <v>73.157693065223953</v>
      </c>
      <c r="T501" s="24">
        <f>SUMIFS(Detail!BD:BD,Detail!$A:$A,$B501,Detail!$B:$B,"&lt;="&amp;45)</f>
        <v>78.274677542890686</v>
      </c>
      <c r="U501" s="24">
        <f>SUMIFS(Detail!BD:BD,Detail!$A:$A,$B501,Detail!$B:$B,"&lt;="&amp;48)</f>
        <v>80.004231839844124</v>
      </c>
      <c r="V501" s="33">
        <f t="shared" si="864"/>
        <v>80.004231839844124</v>
      </c>
      <c r="W501" s="24">
        <f>SUMIFS(Detail!BD:BD,Detail!$A:$A,$B501,Detail!$B:$B,"&lt;="&amp;51)</f>
        <v>93.807516750181776</v>
      </c>
      <c r="X501" s="24">
        <f>SUMIFS(Detail!BD:BD,Detail!$A:$A,$B501,Detail!$B:$B,"&lt;="&amp;54)</f>
        <v>109.73886972577884</v>
      </c>
      <c r="Y501" s="24">
        <f>SUMIFS(Detail!BD:BD,Detail!$A:$A,$B501,Detail!$B:$B,"&lt;="&amp;57)</f>
        <v>117.41296688933562</v>
      </c>
      <c r="Z501" s="24">
        <f>SUMIFS(Detail!BD:BD,Detail!$A:$A,$B501,Detail!$B:$B,"&lt;="&amp;60)</f>
        <v>120.00674223770147</v>
      </c>
      <c r="AA501" s="33">
        <f t="shared" si="865"/>
        <v>120.00674223770147</v>
      </c>
      <c r="AB501" s="24">
        <f>SUMIFS(Detail!BD:BD,Detail!$A:$A,$B501,Detail!$B:$B,"&lt;="&amp;63)</f>
        <v>28.736548710054876</v>
      </c>
      <c r="AC501" s="24">
        <f>SUMIFS(Detail!BD:BD,Detail!$A:$A,$B501,Detail!$B:$B,"&lt;="&amp;66)</f>
        <v>8.4853587837606028</v>
      </c>
      <c r="AD501" s="24">
        <f>SUMIFS(Detail!BD:BD,Detail!$A:$A,$B501,Detail!$B:$B,"&lt;="&amp;69)</f>
        <v>2.7542626543620372</v>
      </c>
      <c r="AE501" s="24">
        <f>SUMIFS(Detail!BD:BD,Detail!$A:$A,$B501,Detail!$B:$B,"&lt;="&amp;72)</f>
        <v>0.95057130559075631</v>
      </c>
      <c r="AF501" s="33">
        <f t="shared" si="866"/>
        <v>0.95057130559075631</v>
      </c>
      <c r="AG501" s="24">
        <f>SUMIFS(Detail!BD:BD,Detail!$A:$A,$B501,Detail!$B:$B,"&lt;="&amp;75)</f>
        <v>0.34317087391036694</v>
      </c>
      <c r="AH501" s="24">
        <f>SUMIFS(Detail!BD:BD,Detail!$A:$A,$B501,Detail!$B:$B,"&lt;="&amp;78)</f>
        <v>0.12834170120777344</v>
      </c>
      <c r="AI501" s="24">
        <f>SUMIFS(Detail!BD:BD,Detail!$A:$A,$B501,Detail!$B:$B,"&lt;="&amp;81)</f>
        <v>4.9405306356220535E-2</v>
      </c>
      <c r="AJ501" s="24">
        <f>SUMIFS(Detail!BD:BD,Detail!$A:$A,$B501,Detail!$B:$B,"&lt;="&amp;84)</f>
        <v>1.9487607665951145E-2</v>
      </c>
      <c r="AK501" s="33">
        <f t="shared" si="867"/>
        <v>1.9487607665951145E-2</v>
      </c>
      <c r="AL501" s="24">
        <f>SUMIFS(Detail!BD:BD,Detail!$A:$A,$B501,Detail!$B:$B,"&lt;="&amp;87)</f>
        <v>7.8498152606698568E-3</v>
      </c>
      <c r="AM501" s="24">
        <f>SUMIFS(Detail!BD:BD,Detail!$A:$A,$B501,Detail!$B:$B,"&lt;="&amp;90)</f>
        <v>3.2206893158672756E-3</v>
      </c>
      <c r="AN501" s="24">
        <f>SUMIFS(Detail!BD:BD,Detail!$A:$A,$B501,Detail!$B:$B,"&lt;="&amp;93)</f>
        <v>1.3431758834485663E-3</v>
      </c>
      <c r="AO501" s="24">
        <f>SUMIFS(Detail!BD:BD,Detail!$A:$A,$B501,Detail!$B:$B,"&lt;="&amp;96)</f>
        <v>5.6844273512979271E-4</v>
      </c>
      <c r="AP501" s="33">
        <f t="shared" si="868"/>
        <v>5.6844273512979271E-4</v>
      </c>
      <c r="AQ501" s="24">
        <f>SUMIFS(Detail!BD:BD,Detail!$A:$A,$B501,Detail!$B:$B,"&lt;="&amp;99)</f>
        <v>2.4378750322284759E-4</v>
      </c>
      <c r="AR501" s="24">
        <f>SUMIFS(Detail!BD:BD,Detail!$A:$A,$B501,Detail!$B:$B,"&lt;="&amp;102)</f>
        <v>1.0582894924482389E-4</v>
      </c>
      <c r="AS501" s="24">
        <f>SUMIFS(Detail!BD:BD,Detail!$A:$A,$B501,Detail!$B:$B,"&lt;="&amp;105)</f>
        <v>4.6455649226118112E-5</v>
      </c>
      <c r="AT501" s="24">
        <f>SUMIFS(Detail!BD:BD,Detail!$A:$A,$B501,Detail!$B:$B,"&lt;="&amp;108)</f>
        <v>2.0603742996172514E-5</v>
      </c>
      <c r="AU501" s="33">
        <f t="shared" si="869"/>
        <v>2.0603742996172514E-5</v>
      </c>
      <c r="AV501" s="24">
        <f>SUMIFS(Detail!BD:BD,Detail!$A:$A,$B501,Detail!$B:$B,"&lt;="&amp;111)</f>
        <v>9.2258869699435309E-6</v>
      </c>
      <c r="AW501" s="24">
        <f>SUMIFS(Detail!BD:BD,Detail!$A:$A,$B501,Detail!$B:$B,"&lt;="&amp;114)</f>
        <v>4.1681660150061361E-6</v>
      </c>
      <c r="AX501" s="24">
        <f>SUMIFS(Detail!BD:BD,Detail!$A:$A,$B501,Detail!$B:$B,"&lt;="&amp;117)</f>
        <v>1.8989348973263986E-6</v>
      </c>
      <c r="AY501" s="24">
        <f>SUMIFS(Detail!BD:BD,Detail!$A:$A,$B501,Detail!$B:$B,"&lt;="&amp;120)</f>
        <v>8.7193484432646073E-7</v>
      </c>
      <c r="AZ501" s="33">
        <f t="shared" si="870"/>
        <v>8.7193484432646073E-7</v>
      </c>
      <c r="BA501" s="24">
        <f>SUMIFS(Detail!BD:BD,Detail!$A:$A,$B501,Detail!$B:$B,"&lt;="&amp;123)</f>
        <v>4.0333952711080201E-7</v>
      </c>
      <c r="BB501" s="24">
        <f>SUMIFS(Detail!BD:BD,Detail!$A:$A,$B501,Detail!$B:$B,"&lt;="&amp;126)</f>
        <v>1.8788568922900595E-7</v>
      </c>
      <c r="BC501" s="24">
        <f>SUMIFS(Detail!BD:BD,Detail!$A:$A,$B501,Detail!$B:$B,"&lt;="&amp;129)</f>
        <v>8.8103888629120775E-8</v>
      </c>
      <c r="BD501" s="24">
        <f>SUMIFS(Detail!BD:BD,Detail!$A:$A,$B501,Detail!$B:$B,"&lt;="&amp;132)</f>
        <v>4.1574594433768652E-8</v>
      </c>
      <c r="BE501" s="33">
        <f t="shared" si="871"/>
        <v>4.1574594433768652E-8</v>
      </c>
      <c r="BF501" s="24">
        <f>SUMIFS(Detail!BD:BD,Detail!$A:$A,$B501,Detail!$B:$B,"&lt;="&amp;135)</f>
        <v>1.9736489775823429E-8</v>
      </c>
      <c r="BG501" s="24">
        <f>SUMIFS(Detail!BD:BD,Detail!$A:$A,$B501,Detail!$B:$B,"&lt;="&amp;138)</f>
        <v>9.4225924840429798E-9</v>
      </c>
      <c r="BH501" s="24">
        <f>SUMIFS(Detail!BD:BD,Detail!$A:$A,$B501,Detail!$B:$B,"&lt;="&amp;141)</f>
        <v>4.5233718992676586E-9</v>
      </c>
      <c r="BI501" s="24">
        <f>SUMIFS(Detail!BD:BD,Detail!$A:$A,$B501,Detail!$B:$B,"&lt;="&amp;144)</f>
        <v>2.1827872842550278E-9</v>
      </c>
      <c r="BJ501" s="33">
        <f t="shared" si="872"/>
        <v>2.1827872842550278E-9</v>
      </c>
      <c r="BK501" s="24">
        <f>SUMIFS(Detail!BD:BD,Detail!$A:$A,$B501,Detail!$B:$B,"&lt;="&amp;147)</f>
        <v>1.0588792065391317E-9</v>
      </c>
      <c r="BL501" s="24">
        <f>SUMIFS(Detail!BD:BD,Detail!$A:$A,$B501,Detail!$B:$B,"&lt;="&amp;150)</f>
        <v>5.1545612222980708E-10</v>
      </c>
      <c r="BM501" s="24">
        <f>SUMIFS(Detail!BD:BD,Detail!$A:$A,$B501,Detail!$B:$B,"&lt;="&amp;153)</f>
        <v>2.5329427444376051E-10</v>
      </c>
      <c r="BN501" s="24">
        <f>SUMIFS(Detail!BD:BD,Detail!$A:$A,$B501,Detail!$B:$B,"&lt;="&amp;156)</f>
        <v>1.248281478183344E-10</v>
      </c>
      <c r="BO501" s="33">
        <f t="shared" si="873"/>
        <v>1.248281478183344E-10</v>
      </c>
      <c r="BP501" s="24">
        <f>SUMIFS(Detail!BD:BD,Detail!$A:$A,$B501,Detail!$B:$B,"&lt;="&amp;159)</f>
        <v>6.184563972055912E-11</v>
      </c>
      <c r="BQ501" s="24">
        <f>SUMIFS(Detail!BD:BD,Detail!$A:$A,$B501,Detail!$B:$B,"&lt;="&amp;162)</f>
        <v>3.0468072509393096E-11</v>
      </c>
      <c r="BR501" s="24">
        <f>SUMIFS(Detail!BD:BD,Detail!$A:$A,$B501,Detail!$B:$B,"&lt;="&amp;165)</f>
        <v>1.4779288903810084E-11</v>
      </c>
      <c r="BS501" s="24">
        <f>SUMIFS(Detail!BD:BD,Detail!$A:$A,$B501,Detail!$B:$B,"&lt;="&amp;168)</f>
        <v>7.503331289626658E-12</v>
      </c>
      <c r="BT501" s="33">
        <f t="shared" si="874"/>
        <v>7.503331289626658E-12</v>
      </c>
      <c r="BU501" s="24">
        <f>SUMIFS(Detail!BD:BD,Detail!$A:$A,$B501,Detail!$B:$B,"&lt;="&amp;171)</f>
        <v>4.0927261579781771E-12</v>
      </c>
      <c r="BV501" s="24">
        <f>SUMIFS(Detail!BD:BD,Detail!$A:$A,$B501,Detail!$B:$B,"&lt;="&amp;174)</f>
        <v>1.5916157281026244E-12</v>
      </c>
      <c r="BW501" s="24">
        <f>SUMIFS(Detail!BD:BD,Detail!$A:$A,$B501,Detail!$B:$B,"&lt;="&amp;177)</f>
        <v>9.0949470177292824E-13</v>
      </c>
      <c r="BX501" s="24">
        <f>SUMIFS(Detail!BD:BD,Detail!$A:$A,$B501,Detail!$B:$B,"&lt;="&amp;180)</f>
        <v>2.2737367544323206E-13</v>
      </c>
      <c r="BY501" s="33">
        <f t="shared" si="875"/>
        <v>2.2737367544323206E-13</v>
      </c>
      <c r="BZ501" s="24">
        <f>SUMIFS(Detail!BD:BD,Detail!$A:$A,$B501,Detail!$B:$B,"&lt;="&amp;183)</f>
        <v>0</v>
      </c>
      <c r="CA501" s="24">
        <f>SUMIFS(Detail!BD:BD,Detail!$A:$A,$B501,Detail!$B:$B,"&lt;="&amp;186)</f>
        <v>0</v>
      </c>
      <c r="CB501" s="24">
        <f>SUMIFS(Detail!BD:BD,Detail!$A:$A,$B501,Detail!$B:$B,"&lt;="&amp;189)</f>
        <v>0</v>
      </c>
      <c r="CC501" s="24">
        <f>SUMIFS(Detail!BD:BD,Detail!$A:$A,$B501,Detail!$B:$B,"&lt;="&amp;192)</f>
        <v>0</v>
      </c>
      <c r="CD501" s="33">
        <f t="shared" si="876"/>
        <v>0</v>
      </c>
      <c r="CE501" s="24">
        <f>SUMIFS(Detail!BD:BD,Detail!$A:$A,$B501,Detail!$B:$B,"&lt;="&amp;195)</f>
        <v>0</v>
      </c>
      <c r="CF501" s="24">
        <f>SUMIFS(Detail!BD:BD,Detail!$A:$A,$B501,Detail!$B:$B,"&lt;="&amp;198)</f>
        <v>0</v>
      </c>
      <c r="CG501" s="24">
        <f>SUMIFS(Detail!BD:BD,Detail!$A:$A,$B501,Detail!$B:$B,"&lt;="&amp;201)</f>
        <v>0</v>
      </c>
      <c r="CH501" s="24">
        <f>SUMIFS(Detail!BD:BD,Detail!$A:$A,$B501,Detail!$B:$B,"&lt;="&amp;204)</f>
        <v>0</v>
      </c>
      <c r="CI501" s="33">
        <f t="shared" si="877"/>
        <v>0</v>
      </c>
      <c r="CJ501" s="24">
        <f>SUMIFS(Detail!BD:BD,Detail!$A:$A,$B501,Detail!$B:$B,"&lt;="&amp;207)</f>
        <v>0</v>
      </c>
      <c r="CK501" s="24">
        <f>SUMIFS(Detail!BD:BD,Detail!$A:$A,$B501,Detail!$B:$B,"&lt;="&amp;210)</f>
        <v>0</v>
      </c>
      <c r="CL501" s="24">
        <f>SUMIFS(Detail!BD:BD,Detail!$A:$A,$B501,Detail!$B:$B,"&lt;="&amp;213)</f>
        <v>0</v>
      </c>
      <c r="CM501" s="24">
        <f>SUMIFS(Detail!BD:BD,Detail!$A:$A,$B501,Detail!$B:$B,"&lt;="&amp;216)</f>
        <v>0</v>
      </c>
      <c r="CN501" s="33">
        <f t="shared" si="878"/>
        <v>0</v>
      </c>
      <c r="CO501" s="24">
        <f>SUMIFS(Detail!BD:BD,Detail!$A:$A,$B501,Detail!$B:$B,"&lt;="&amp;219)</f>
        <v>0</v>
      </c>
      <c r="CP501" s="24">
        <f>SUMIFS(Detail!BD:BD,Detail!$A:$A,$B501,Detail!$B:$B,"&lt;="&amp;222)</f>
        <v>0</v>
      </c>
      <c r="CQ501" s="24">
        <f>SUMIFS(Detail!BD:BD,Detail!$A:$A,$B501,Detail!$B:$B,"&lt;="&amp;225)</f>
        <v>0</v>
      </c>
      <c r="CR501" s="24">
        <f>SUMIFS(Detail!BD:BD,Detail!$A:$A,$B501,Detail!$B:$B,"&lt;="&amp;228)</f>
        <v>0</v>
      </c>
      <c r="CS501" s="33">
        <f t="shared" si="879"/>
        <v>0</v>
      </c>
      <c r="CT501" s="24">
        <f>SUMIFS(Detail!BD:BD,Detail!$A:$A,$B501,Detail!$B:$B,"&lt;="&amp;231)</f>
        <v>0</v>
      </c>
      <c r="CU501" s="24">
        <f>SUMIFS(Detail!BD:BD,Detail!$A:$A,$B501,Detail!$B:$B,"&lt;="&amp;234)</f>
        <v>0</v>
      </c>
      <c r="CV501" s="24">
        <f>SUMIFS(Detail!BD:BD,Detail!$A:$A,$B501,Detail!$B:$B,"&lt;="&amp;237)</f>
        <v>0</v>
      </c>
      <c r="CW501" s="24">
        <f>SUMIFS(Detail!BD:BD,Detail!$A:$A,$B501,Detail!$B:$B,"&lt;="&amp;240)</f>
        <v>0</v>
      </c>
      <c r="CX501" s="33">
        <f t="shared" si="880"/>
        <v>0</v>
      </c>
      <c r="CY501" s="24">
        <f>SUMIFS(Detail!BD:BD,Detail!$A:$A,$B501,Detail!$B:$B,"&lt;="&amp;243)</f>
        <v>0</v>
      </c>
      <c r="CZ501" s="24">
        <f>SUMIFS(Detail!BD:BD,Detail!$A:$A,$B501,Detail!$B:$B,"&lt;="&amp;246)</f>
        <v>0</v>
      </c>
      <c r="DA501" s="24">
        <f>SUMIFS(Detail!BD:BD,Detail!$A:$A,$B501,Detail!$B:$B,"&lt;="&amp;249)</f>
        <v>0</v>
      </c>
      <c r="DB501" s="24">
        <f>SUMIFS(Detail!BD:BD,Detail!$A:$A,$B501,Detail!$B:$B,"&lt;="&amp;252)</f>
        <v>0</v>
      </c>
      <c r="DC501" s="33">
        <f t="shared" si="881"/>
        <v>0</v>
      </c>
      <c r="DD501" s="86">
        <f>SUMIFS(Detail!BD:BD,Detail!$A:$A,$B501,Detail!$B:$B,"&gt;60")</f>
        <v>-120.00674223770147</v>
      </c>
    </row>
    <row r="502" spans="1:108" x14ac:dyDescent="0.25">
      <c r="A502" t="s">
        <v>5763</v>
      </c>
      <c r="B502" s="32" t="s">
        <v>5126</v>
      </c>
      <c r="C502" s="24">
        <f>SUMIFS(Detail!BD:BD,Detail!$A:$A,$B502,Detail!$B:$B,"&lt;="&amp;3)</f>
        <v>0</v>
      </c>
      <c r="D502" s="24">
        <f>SUMIFS(Detail!BD:BD,Detail!$A:$A,$B502,Detail!$B:$B,"&lt;="&amp;6)</f>
        <v>0</v>
      </c>
      <c r="E502" s="24">
        <f>SUMIFS(Detail!BD:BD,Detail!$A:$A,$B502,Detail!$B:$B,"&lt;="&amp;9)</f>
        <v>0.59678308142810632</v>
      </c>
      <c r="F502" s="24">
        <f>SUMIFS(Detail!BD:BD,Detail!$A:$A,$B502,Detail!$B:$B,"&lt;="&amp;12)</f>
        <v>2.7946391588985615</v>
      </c>
      <c r="G502" s="33">
        <f t="shared" si="861"/>
        <v>2.7946391588985615</v>
      </c>
      <c r="H502" s="24">
        <f>SUMIFS(Detail!BD:BD,Detail!$A:$A,$B502,Detail!$B:$B,"&lt;="&amp;15)</f>
        <v>9.8111608286407588</v>
      </c>
      <c r="I502" s="24">
        <f>SUMIFS(Detail!BD:BD,Detail!$A:$A,$B502,Detail!$B:$B,"&lt;="&amp;18)</f>
        <v>23.106001815460502</v>
      </c>
      <c r="J502" s="24">
        <f>SUMIFS(Detail!BD:BD,Detail!$A:$A,$B502,Detail!$B:$B,"&lt;="&amp;21)</f>
        <v>41.255814887309619</v>
      </c>
      <c r="K502" s="24">
        <f>SUMIFS(Detail!BD:BD,Detail!$A:$A,$B502,Detail!$B:$B,"&lt;="&amp;24)</f>
        <v>61.712139925330433</v>
      </c>
      <c r="L502" s="33">
        <f t="shared" si="862"/>
        <v>61.712139925330433</v>
      </c>
      <c r="M502" s="24">
        <f>SUMIFS(Detail!BD:BD,Detail!$A:$A,$B502,Detail!$B:$B,"&lt;="&amp;27)</f>
        <v>75.25834640691852</v>
      </c>
      <c r="N502" s="24">
        <f>SUMIFS(Detail!BD:BD,Detail!$A:$A,$B502,Detail!$B:$B,"&lt;="&amp;30)</f>
        <v>85.004519516289236</v>
      </c>
      <c r="O502" s="24">
        <f>SUMIFS(Detail!BD:BD,Detail!$A:$A,$B502,Detail!$B:$B,"&lt;="&amp;33)</f>
        <v>98.142018776482189</v>
      </c>
      <c r="P502" s="24">
        <f>SUMIFS(Detail!BD:BD,Detail!$A:$A,$B502,Detail!$B:$B,"&lt;="&amp;36)</f>
        <v>116.19077534476008</v>
      </c>
      <c r="Q502" s="33">
        <f t="shared" si="863"/>
        <v>116.19077534476008</v>
      </c>
      <c r="R502" s="24">
        <f>SUMIFS(Detail!BD:BD,Detail!$A:$A,$B502,Detail!$B:$B,"&lt;="&amp;39)</f>
        <v>142.92566630384397</v>
      </c>
      <c r="S502" s="24">
        <f>SUMIFS(Detail!BD:BD,Detail!$A:$A,$B502,Detail!$B:$B,"&lt;="&amp;42)</f>
        <v>162.26413583492808</v>
      </c>
      <c r="T502" s="24">
        <f>SUMIFS(Detail!BD:BD,Detail!$A:$A,$B502,Detail!$B:$B,"&lt;="&amp;45)</f>
        <v>177.26361336275943</v>
      </c>
      <c r="U502" s="24">
        <f>SUMIFS(Detail!BD:BD,Detail!$A:$A,$B502,Detail!$B:$B,"&lt;="&amp;48)</f>
        <v>200.84717198347641</v>
      </c>
      <c r="V502" s="33">
        <f t="shared" si="864"/>
        <v>200.84717198347641</v>
      </c>
      <c r="W502" s="24">
        <f>SUMIFS(Detail!BD:BD,Detail!$A:$A,$B502,Detail!$B:$B,"&lt;="&amp;51)</f>
        <v>235.29393721003191</v>
      </c>
      <c r="X502" s="24">
        <f>SUMIFS(Detail!BD:BD,Detail!$A:$A,$B502,Detail!$B:$B,"&lt;="&amp;54)</f>
        <v>287.73270838542044</v>
      </c>
      <c r="Y502" s="24">
        <f>SUMIFS(Detail!BD:BD,Detail!$A:$A,$B502,Detail!$B:$B,"&lt;="&amp;57)</f>
        <v>325.75616957035186</v>
      </c>
      <c r="Z502" s="24">
        <f>SUMIFS(Detail!BD:BD,Detail!$A:$A,$B502,Detail!$B:$B,"&lt;="&amp;60)</f>
        <v>355.33580793303122</v>
      </c>
      <c r="AA502" s="33">
        <f t="shared" si="865"/>
        <v>355.33580793303122</v>
      </c>
      <c r="AB502" s="24">
        <f>SUMIFS(Detail!BD:BD,Detail!$A:$A,$B502,Detail!$B:$B,"&lt;="&amp;63)</f>
        <v>191.35061265064519</v>
      </c>
      <c r="AC502" s="24">
        <f>SUMIFS(Detail!BD:BD,Detail!$A:$A,$B502,Detail!$B:$B,"&lt;="&amp;66)</f>
        <v>110.92742764647505</v>
      </c>
      <c r="AD502" s="24">
        <f>SUMIFS(Detail!BD:BD,Detail!$A:$A,$B502,Detail!$B:$B,"&lt;="&amp;69)</f>
        <v>66.705410593750003</v>
      </c>
      <c r="AE502" s="24">
        <f>SUMIFS(Detail!BD:BD,Detail!$A:$A,$B502,Detail!$B:$B,"&lt;="&amp;72)</f>
        <v>41.116413471860824</v>
      </c>
      <c r="AF502" s="33">
        <f t="shared" si="866"/>
        <v>41.116413471860824</v>
      </c>
      <c r="AG502" s="24">
        <f>SUMIFS(Detail!BD:BD,Detail!$A:$A,$B502,Detail!$B:$B,"&lt;="&amp;75)</f>
        <v>25.818643036830508</v>
      </c>
      <c r="AH502" s="24">
        <f>SUMIFS(Detail!BD:BD,Detail!$A:$A,$B502,Detail!$B:$B,"&lt;="&amp;78)</f>
        <v>16.454403242794115</v>
      </c>
      <c r="AI502" s="24">
        <f>SUMIFS(Detail!BD:BD,Detail!$A:$A,$B502,Detail!$B:$B,"&lt;="&amp;81)</f>
        <v>10.615947972498361</v>
      </c>
      <c r="AJ502" s="24">
        <f>SUMIFS(Detail!BD:BD,Detail!$A:$A,$B502,Detail!$B:$B,"&lt;="&amp;84)</f>
        <v>6.9210186365448862</v>
      </c>
      <c r="AK502" s="33">
        <f t="shared" si="867"/>
        <v>6.9210186365448862</v>
      </c>
      <c r="AL502" s="24">
        <f>SUMIFS(Detail!BD:BD,Detail!$A:$A,$B502,Detail!$B:$B,"&lt;="&amp;87)</f>
        <v>4.5532190630387959</v>
      </c>
      <c r="AM502" s="24">
        <f>SUMIFS(Detail!BD:BD,Detail!$A:$A,$B502,Detail!$B:$B,"&lt;="&amp;90)</f>
        <v>3.019528033873712</v>
      </c>
      <c r="AN502" s="24">
        <f>SUMIFS(Detail!BD:BD,Detail!$A:$A,$B502,Detail!$B:$B,"&lt;="&amp;93)</f>
        <v>2.0167838463100907</v>
      </c>
      <c r="AO502" s="24">
        <f>SUMIFS(Detail!BD:BD,Detail!$A:$A,$B502,Detail!$B:$B,"&lt;="&amp;96)</f>
        <v>1.3557362559392914</v>
      </c>
      <c r="AP502" s="33">
        <f t="shared" si="868"/>
        <v>1.3557362559392914</v>
      </c>
      <c r="AQ502" s="24">
        <f>SUMIFS(Detail!BD:BD,Detail!$A:$A,$B502,Detail!$B:$B,"&lt;="&amp;99)</f>
        <v>0.91671350310093658</v>
      </c>
      <c r="AR502" s="24">
        <f>SUMIFS(Detail!BD:BD,Detail!$A:$A,$B502,Detail!$B:$B,"&lt;="&amp;102)</f>
        <v>0.62319084694354387</v>
      </c>
      <c r="AS502" s="24">
        <f>SUMIFS(Detail!BD:BD,Detail!$A:$A,$B502,Detail!$B:$B,"&lt;="&amp;105)</f>
        <v>0.42575036030370939</v>
      </c>
      <c r="AT502" s="24">
        <f>SUMIFS(Detail!BD:BD,Detail!$A:$A,$B502,Detail!$B:$B,"&lt;="&amp;108)</f>
        <v>0.29219841066105801</v>
      </c>
      <c r="AU502" s="33">
        <f t="shared" si="869"/>
        <v>0.29219841066105801</v>
      </c>
      <c r="AV502" s="24">
        <f>SUMIFS(Detail!BD:BD,Detail!$A:$A,$B502,Detail!$B:$B,"&lt;="&amp;111)</f>
        <v>0.20139657074264505</v>
      </c>
      <c r="AW502" s="24">
        <f>SUMIFS(Detail!BD:BD,Detail!$A:$A,$B502,Detail!$B:$B,"&lt;="&amp;114)</f>
        <v>0.13936599843896147</v>
      </c>
      <c r="AX502" s="24">
        <f>SUMIFS(Detail!BD:BD,Detail!$A:$A,$B502,Detail!$B:$B,"&lt;="&amp;117)</f>
        <v>9.680217041159267E-2</v>
      </c>
      <c r="AY502" s="24">
        <f>SUMIFS(Detail!BD:BD,Detail!$A:$A,$B502,Detail!$B:$B,"&lt;="&amp;120)</f>
        <v>6.7474777491042914E-2</v>
      </c>
      <c r="AZ502" s="33">
        <f t="shared" si="870"/>
        <v>6.7474777491042914E-2</v>
      </c>
      <c r="BA502" s="24">
        <f>SUMIFS(Detail!BD:BD,Detail!$A:$A,$B502,Detail!$B:$B,"&lt;="&amp;123)</f>
        <v>4.7188958791821278E-2</v>
      </c>
      <c r="BB502" s="24">
        <f>SUMIFS(Detail!BD:BD,Detail!$A:$A,$B502,Detail!$B:$B,"&lt;="&amp;126)</f>
        <v>3.3105854757423003E-2</v>
      </c>
      <c r="BC502" s="24">
        <f>SUMIFS(Detail!BD:BD,Detail!$A:$A,$B502,Detail!$B:$B,"&lt;="&amp;129)</f>
        <v>2.3295116116059944E-2</v>
      </c>
      <c r="BD502" s="24">
        <f>SUMIFS(Detail!BD:BD,Detail!$A:$A,$B502,Detail!$B:$B,"&lt;="&amp;132)</f>
        <v>1.6438308239003163E-2</v>
      </c>
      <c r="BE502" s="33">
        <f t="shared" si="871"/>
        <v>1.6438308239003163E-2</v>
      </c>
      <c r="BF502" s="24">
        <f>SUMIFS(Detail!BD:BD,Detail!$A:$A,$B502,Detail!$B:$B,"&lt;="&amp;135)</f>
        <v>1.1631173709020004E-2</v>
      </c>
      <c r="BG502" s="24">
        <f>SUMIFS(Detail!BD:BD,Detail!$A:$A,$B502,Detail!$B:$B,"&lt;="&amp;138)</f>
        <v>8.2510838853977475E-3</v>
      </c>
      <c r="BH502" s="24">
        <f>SUMIFS(Detail!BD:BD,Detail!$A:$A,$B502,Detail!$B:$B,"&lt;="&amp;141)</f>
        <v>5.8677368629105331E-3</v>
      </c>
      <c r="BI502" s="24">
        <f>SUMIFS(Detail!BD:BD,Detail!$A:$A,$B502,Detail!$B:$B,"&lt;="&amp;144)</f>
        <v>4.182706005167347E-3</v>
      </c>
      <c r="BJ502" s="33">
        <f t="shared" si="872"/>
        <v>4.182706005167347E-3</v>
      </c>
      <c r="BK502" s="24">
        <f>SUMIFS(Detail!BD:BD,Detail!$A:$A,$B502,Detail!$B:$B,"&lt;="&amp;147)</f>
        <v>2.988335964801081E-3</v>
      </c>
      <c r="BL502" s="24">
        <f>SUMIFS(Detail!BD:BD,Detail!$A:$A,$B502,Detail!$B:$B,"&lt;="&amp;150)</f>
        <v>2.1396768090653495E-3</v>
      </c>
      <c r="BM502" s="24">
        <f>SUMIFS(Detail!BD:BD,Detail!$A:$A,$B502,Detail!$B:$B,"&lt;="&amp;153)</f>
        <v>1.5352447642271727E-3</v>
      </c>
      <c r="BN502" s="24">
        <f>SUMIFS(Detail!BD:BD,Detail!$A:$A,$B502,Detail!$B:$B,"&lt;="&amp;156)</f>
        <v>1.1037842828045541E-3</v>
      </c>
      <c r="BO502" s="33">
        <f t="shared" si="873"/>
        <v>1.1037842828045541E-3</v>
      </c>
      <c r="BP502" s="24">
        <f>SUMIFS(Detail!BD:BD,Detail!$A:$A,$B502,Detail!$B:$B,"&lt;="&amp;159)</f>
        <v>7.9512712750329229E-4</v>
      </c>
      <c r="BQ502" s="24">
        <f>SUMIFS(Detail!BD:BD,Detail!$A:$A,$B502,Detail!$B:$B,"&lt;="&amp;162)</f>
        <v>5.7385921900277026E-4</v>
      </c>
      <c r="BR502" s="24">
        <f>SUMIFS(Detail!BD:BD,Detail!$A:$A,$B502,Detail!$B:$B,"&lt;="&amp;165)</f>
        <v>4.1491872366350435E-4</v>
      </c>
      <c r="BS502" s="24">
        <f>SUMIFS(Detail!BD:BD,Detail!$A:$A,$B502,Detail!$B:$B,"&lt;="&amp;168)</f>
        <v>3.0052712645556312E-4</v>
      </c>
      <c r="BT502" s="33">
        <f t="shared" si="874"/>
        <v>3.0052712645556312E-4</v>
      </c>
      <c r="BU502" s="24">
        <f>SUMIFS(Detail!BD:BD,Detail!$A:$A,$B502,Detail!$B:$B,"&lt;="&amp;171)</f>
        <v>2.1804337552566722E-4</v>
      </c>
      <c r="BV502" s="24">
        <f>SUMIFS(Detail!BD:BD,Detail!$A:$A,$B502,Detail!$B:$B,"&lt;="&amp;174)</f>
        <v>1.5845926759538997E-4</v>
      </c>
      <c r="BW502" s="24">
        <f>SUMIFS(Detail!BD:BD,Detail!$A:$A,$B502,Detail!$B:$B,"&lt;="&amp;177)</f>
        <v>1.1534164195836638E-4</v>
      </c>
      <c r="BX502" s="24">
        <f>SUMIFS(Detail!BD:BD,Detail!$A:$A,$B502,Detail!$B:$B,"&lt;="&amp;180)</f>
        <v>8.4086771948932437E-5</v>
      </c>
      <c r="BY502" s="33">
        <f t="shared" si="875"/>
        <v>8.4086771948932437E-5</v>
      </c>
      <c r="BZ502" s="24">
        <f>SUMIFS(Detail!BD:BD,Detail!$A:$A,$B502,Detail!$B:$B,"&lt;="&amp;183)</f>
        <v>6.1393536952891736E-5</v>
      </c>
      <c r="CA502" s="24">
        <f>SUMIFS(Detail!BD:BD,Detail!$A:$A,$B502,Detail!$B:$B,"&lt;="&amp;186)</f>
        <v>4.4890281287734979E-5</v>
      </c>
      <c r="CB502" s="24">
        <f>SUMIFS(Detail!BD:BD,Detail!$A:$A,$B502,Detail!$B:$B,"&lt;="&amp;189)</f>
        <v>3.286993023721152E-5</v>
      </c>
      <c r="CC502" s="24">
        <f>SUMIFS(Detail!BD:BD,Detail!$A:$A,$B502,Detail!$B:$B,"&lt;="&amp;192)</f>
        <v>2.4101540475385264E-5</v>
      </c>
      <c r="CD502" s="33">
        <f t="shared" si="876"/>
        <v>2.4101540475385264E-5</v>
      </c>
      <c r="CE502" s="24">
        <f>SUMIFS(Detail!BD:BD,Detail!$A:$A,$B502,Detail!$B:$B,"&lt;="&amp;195)</f>
        <v>1.769594632605731E-5</v>
      </c>
      <c r="CF502" s="24">
        <f>SUMIFS(Detail!BD:BD,Detail!$A:$A,$B502,Detail!$B:$B,"&lt;="&amp;198)</f>
        <v>1.3009769645577762E-5</v>
      </c>
      <c r="CG502" s="24">
        <f>SUMIFS(Detail!BD:BD,Detail!$A:$A,$B502,Detail!$B:$B,"&lt;="&amp;201)</f>
        <v>9.5767115908529377E-6</v>
      </c>
      <c r="CH502" s="24">
        <f>SUMIFS(Detail!BD:BD,Detail!$A:$A,$B502,Detail!$B:$B,"&lt;="&amp;204)</f>
        <v>7.0582739226665581E-6</v>
      </c>
      <c r="CI502" s="33">
        <f t="shared" si="877"/>
        <v>7.0582739226665581E-6</v>
      </c>
      <c r="CJ502" s="24">
        <f>SUMIFS(Detail!BD:BD,Detail!$A:$A,$B502,Detail!$B:$B,"&lt;="&amp;207)</f>
        <v>5.2083501032029744E-6</v>
      </c>
      <c r="CK502" s="24">
        <f>SUMIFS(Detail!BD:BD,Detail!$A:$A,$B502,Detail!$B:$B,"&lt;="&amp;210)</f>
        <v>3.8477369344036561E-6</v>
      </c>
      <c r="CL502" s="24">
        <f>SUMIFS(Detail!BD:BD,Detail!$A:$A,$B502,Detail!$B:$B,"&lt;="&amp;213)</f>
        <v>2.8457534426706843E-6</v>
      </c>
      <c r="CM502" s="24">
        <f>SUMIFS(Detail!BD:BD,Detail!$A:$A,$B502,Detail!$B:$B,"&lt;="&amp;216)</f>
        <v>2.1069690774311312E-6</v>
      </c>
      <c r="CN502" s="33">
        <f t="shared" si="878"/>
        <v>2.1069690774311312E-6</v>
      </c>
      <c r="CO502" s="24">
        <f>SUMIFS(Detail!BD:BD,Detail!$A:$A,$B502,Detail!$B:$B,"&lt;="&amp;219)</f>
        <v>1.5615948996128282E-6</v>
      </c>
      <c r="CP502" s="24">
        <f>SUMIFS(Detail!BD:BD,Detail!$A:$A,$B502,Detail!$B:$B,"&lt;="&amp;222)</f>
        <v>1.158526174549479E-6</v>
      </c>
      <c r="CQ502" s="24">
        <f>SUMIFS(Detail!BD:BD,Detail!$A:$A,$B502,Detail!$B:$B,"&lt;="&amp;225)</f>
        <v>8.6029194790171459E-7</v>
      </c>
      <c r="CR502" s="24">
        <f>SUMIFS(Detail!BD:BD,Detail!$A:$A,$B502,Detail!$B:$B,"&lt;="&amp;228)</f>
        <v>6.3937682170944754E-7</v>
      </c>
      <c r="CS502" s="33">
        <f t="shared" si="879"/>
        <v>6.3937682170944754E-7</v>
      </c>
      <c r="CT502" s="24">
        <f>SUMIFS(Detail!BD:BD,Detail!$A:$A,$B502,Detail!$B:$B,"&lt;="&amp;231)</f>
        <v>4.7555931814713404E-7</v>
      </c>
      <c r="CU502" s="24">
        <f>SUMIFS(Detail!BD:BD,Detail!$A:$A,$B502,Detail!$B:$B,"&lt;="&amp;234)</f>
        <v>3.5395032682572491E-7</v>
      </c>
      <c r="CV502" s="24">
        <f>SUMIFS(Detail!BD:BD,Detail!$A:$A,$B502,Detail!$B:$B,"&lt;="&amp;237)</f>
        <v>2.6358020477346145E-7</v>
      </c>
      <c r="CW502" s="24">
        <f>SUMIFS(Detail!BD:BD,Detail!$A:$A,$B502,Detail!$B:$B,"&lt;="&amp;240)</f>
        <v>1.9635649550764356E-7</v>
      </c>
      <c r="CX502" s="33">
        <f t="shared" si="880"/>
        <v>1.9635649550764356E-7</v>
      </c>
      <c r="CY502" s="24">
        <f>SUMIFS(Detail!BD:BD,Detail!$A:$A,$B502,Detail!$B:$B,"&lt;="&amp;243)</f>
        <v>0</v>
      </c>
      <c r="CZ502" s="24">
        <f>SUMIFS(Detail!BD:BD,Detail!$A:$A,$B502,Detail!$B:$B,"&lt;="&amp;246)</f>
        <v>0</v>
      </c>
      <c r="DA502" s="24">
        <f>SUMIFS(Detail!BD:BD,Detail!$A:$A,$B502,Detail!$B:$B,"&lt;="&amp;249)</f>
        <v>0</v>
      </c>
      <c r="DB502" s="24">
        <f>SUMIFS(Detail!BD:BD,Detail!$A:$A,$B502,Detail!$B:$B,"&lt;="&amp;252)</f>
        <v>0</v>
      </c>
      <c r="DC502" s="33">
        <f t="shared" si="881"/>
        <v>0</v>
      </c>
      <c r="DD502" s="86">
        <f>SUMIFS(Detail!BD:BD,Detail!$A:$A,$B502,Detail!$B:$B,"&gt;60")</f>
        <v>-355.33580793303122</v>
      </c>
    </row>
    <row r="503" spans="1:108" x14ac:dyDescent="0.25">
      <c r="A503" t="s">
        <v>5764</v>
      </c>
      <c r="B503" s="32" t="s">
        <v>5127</v>
      </c>
      <c r="C503" s="24">
        <f>SUMIFS(Detail!BD:BD,Detail!$A:$A,$B503,Detail!$B:$B,"&lt;="&amp;3)</f>
        <v>0</v>
      </c>
      <c r="D503" s="24">
        <f>SUMIFS(Detail!BD:BD,Detail!$A:$A,$B503,Detail!$B:$B,"&lt;="&amp;6)</f>
        <v>0</v>
      </c>
      <c r="E503" s="24">
        <f>SUMIFS(Detail!BD:BD,Detail!$A:$A,$B503,Detail!$B:$B,"&lt;="&amp;9)</f>
        <v>0</v>
      </c>
      <c r="F503" s="24">
        <f>SUMIFS(Detail!BD:BD,Detail!$A:$A,$B503,Detail!$B:$B,"&lt;="&amp;12)</f>
        <v>0.48887439260748367</v>
      </c>
      <c r="G503" s="33">
        <f t="shared" si="861"/>
        <v>0.48887439260748367</v>
      </c>
      <c r="H503" s="24">
        <f>SUMIFS(Detail!BD:BD,Detail!$A:$A,$B503,Detail!$B:$B,"&lt;="&amp;15)</f>
        <v>2.8559108907779489</v>
      </c>
      <c r="I503" s="24">
        <f>SUMIFS(Detail!BD:BD,Detail!$A:$A,$B503,Detail!$B:$B,"&lt;="&amp;18)</f>
        <v>9.0236874326314727</v>
      </c>
      <c r="J503" s="24">
        <f>SUMIFS(Detail!BD:BD,Detail!$A:$A,$B503,Detail!$B:$B,"&lt;="&amp;21)</f>
        <v>20.16089164344789</v>
      </c>
      <c r="K503" s="24">
        <f>SUMIFS(Detail!BD:BD,Detail!$A:$A,$B503,Detail!$B:$B,"&lt;="&amp;24)</f>
        <v>35.347828495216042</v>
      </c>
      <c r="L503" s="33">
        <f t="shared" si="862"/>
        <v>35.347828495216042</v>
      </c>
      <c r="M503" s="24">
        <f>SUMIFS(Detail!BD:BD,Detail!$A:$A,$B503,Detail!$B:$B,"&lt;="&amp;27)</f>
        <v>50.415887947487604</v>
      </c>
      <c r="N503" s="24">
        <f>SUMIFS(Detail!BD:BD,Detail!$A:$A,$B503,Detail!$B:$B,"&lt;="&amp;30)</f>
        <v>63.306257688201278</v>
      </c>
      <c r="O503" s="24">
        <f>SUMIFS(Detail!BD:BD,Detail!$A:$A,$B503,Detail!$B:$B,"&lt;="&amp;33)</f>
        <v>77.067496659248192</v>
      </c>
      <c r="P503" s="24">
        <f>SUMIFS(Detail!BD:BD,Detail!$A:$A,$B503,Detail!$B:$B,"&lt;="&amp;36)</f>
        <v>94.786145730873812</v>
      </c>
      <c r="Q503" s="33">
        <f t="shared" si="863"/>
        <v>94.786145730873812</v>
      </c>
      <c r="R503" s="24">
        <f>SUMIFS(Detail!BD:BD,Detail!$A:$A,$B503,Detail!$B:$B,"&lt;="&amp;39)</f>
        <v>118.62640422814167</v>
      </c>
      <c r="S503" s="24">
        <f>SUMIFS(Detail!BD:BD,Detail!$A:$A,$B503,Detail!$B:$B,"&lt;="&amp;42)</f>
        <v>143.35687523973957</v>
      </c>
      <c r="T503" s="24">
        <f>SUMIFS(Detail!BD:BD,Detail!$A:$A,$B503,Detail!$B:$B,"&lt;="&amp;45)</f>
        <v>164.6379685917405</v>
      </c>
      <c r="U503" s="24">
        <f>SUMIFS(Detail!BD:BD,Detail!$A:$A,$B503,Detail!$B:$B,"&lt;="&amp;48)</f>
        <v>188.36831744269642</v>
      </c>
      <c r="V503" s="33">
        <f t="shared" si="864"/>
        <v>188.36831744269642</v>
      </c>
      <c r="W503" s="24">
        <f>SUMIFS(Detail!BD:BD,Detail!$A:$A,$B503,Detail!$B:$B,"&lt;="&amp;51)</f>
        <v>220.57160155712964</v>
      </c>
      <c r="X503" s="24">
        <f>SUMIFS(Detail!BD:BD,Detail!$A:$A,$B503,Detail!$B:$B,"&lt;="&amp;54)</f>
        <v>265.46494031807276</v>
      </c>
      <c r="Y503" s="24">
        <f>SUMIFS(Detail!BD:BD,Detail!$A:$A,$B503,Detail!$B:$B,"&lt;="&amp;57)</f>
        <v>312.50164880579405</v>
      </c>
      <c r="Z503" s="24">
        <f>SUMIFS(Detail!BD:BD,Detail!$A:$A,$B503,Detail!$B:$B,"&lt;="&amp;60)</f>
        <v>352.93828026785269</v>
      </c>
      <c r="AA503" s="33">
        <f t="shared" si="865"/>
        <v>352.93828026785269</v>
      </c>
      <c r="AB503" s="24">
        <f>SUMIFS(Detail!BD:BD,Detail!$A:$A,$B503,Detail!$B:$B,"&lt;="&amp;63)</f>
        <v>310.87234049189618</v>
      </c>
      <c r="AC503" s="24">
        <f>SUMIFS(Detail!BD:BD,Detail!$A:$A,$B503,Detail!$B:$B,"&lt;="&amp;66)</f>
        <v>275.1014740579202</v>
      </c>
      <c r="AD503" s="24">
        <f>SUMIFS(Detail!BD:BD,Detail!$A:$A,$B503,Detail!$B:$B,"&lt;="&amp;69)</f>
        <v>245.42420775240214</v>
      </c>
      <c r="AE503" s="24">
        <f>SUMIFS(Detail!BD:BD,Detail!$A:$A,$B503,Detail!$B:$B,"&lt;="&amp;72)</f>
        <v>220.56354246909797</v>
      </c>
      <c r="AF503" s="33">
        <f t="shared" si="866"/>
        <v>220.56354246909797</v>
      </c>
      <c r="AG503" s="24">
        <f>SUMIFS(Detail!BD:BD,Detail!$A:$A,$B503,Detail!$B:$B,"&lt;="&amp;75)</f>
        <v>199.47585121030176</v>
      </c>
      <c r="AH503" s="24">
        <f>SUMIFS(Detail!BD:BD,Detail!$A:$A,$B503,Detail!$B:$B,"&lt;="&amp;78)</f>
        <v>181.38041911171911</v>
      </c>
      <c r="AI503" s="24">
        <f>SUMIFS(Detail!BD:BD,Detail!$A:$A,$B503,Detail!$B:$B,"&lt;="&amp;81)</f>
        <v>165.69436496568312</v>
      </c>
      <c r="AJ503" s="24">
        <f>SUMIFS(Detail!BD:BD,Detail!$A:$A,$B503,Detail!$B:$B,"&lt;="&amp;84)</f>
        <v>151.97645105416808</v>
      </c>
      <c r="AK503" s="33">
        <f t="shared" si="867"/>
        <v>151.97645105416808</v>
      </c>
      <c r="AL503" s="24">
        <f>SUMIFS(Detail!BD:BD,Detail!$A:$A,$B503,Detail!$B:$B,"&lt;="&amp;87)</f>
        <v>139.88711664952859</v>
      </c>
      <c r="AM503" s="24">
        <f>SUMIFS(Detail!BD:BD,Detail!$A:$A,$B503,Detail!$B:$B,"&lt;="&amp;90)</f>
        <v>129.16082286974193</v>
      </c>
      <c r="AN503" s="24">
        <f>SUMIFS(Detail!BD:BD,Detail!$A:$A,$B503,Detail!$B:$B,"&lt;="&amp;93)</f>
        <v>119.58685308261539</v>
      </c>
      <c r="AO503" s="24">
        <f>SUMIFS(Detail!BD:BD,Detail!$A:$A,$B503,Detail!$B:$B,"&lt;="&amp;96)</f>
        <v>110.99578126232063</v>
      </c>
      <c r="AP503" s="33">
        <f t="shared" si="868"/>
        <v>110.99578126232063</v>
      </c>
      <c r="AQ503" s="24">
        <f>SUMIFS(Detail!BD:BD,Detail!$A:$A,$B503,Detail!$B:$B,"&lt;="&amp;99)</f>
        <v>103.24976925176156</v>
      </c>
      <c r="AR503" s="24">
        <f>SUMIFS(Detail!BD:BD,Detail!$A:$A,$B503,Detail!$B:$B,"&lt;="&amp;102)</f>
        <v>96.235490099213905</v>
      </c>
      <c r="AS503" s="24">
        <f>SUMIFS(Detail!BD:BD,Detail!$A:$A,$B503,Detail!$B:$B,"&lt;="&amp;105)</f>
        <v>89.858883373789524</v>
      </c>
      <c r="AT503" s="24">
        <f>SUMIFS(Detail!BD:BD,Detail!$A:$A,$B503,Detail!$B:$B,"&lt;="&amp;108)</f>
        <v>84.041210292854146</v>
      </c>
      <c r="AU503" s="33">
        <f t="shared" si="869"/>
        <v>84.041210292854146</v>
      </c>
      <c r="AV503" s="24">
        <f>SUMIFS(Detail!BD:BD,Detail!$A:$A,$B503,Detail!$B:$B,"&lt;="&amp;111)</f>
        <v>78.716046047085115</v>
      </c>
      <c r="AW503" s="24">
        <f>SUMIFS(Detail!BD:BD,Detail!$A:$A,$B503,Detail!$B:$B,"&lt;="&amp;114)</f>
        <v>73.826958095071745</v>
      </c>
      <c r="AX503" s="24">
        <f>SUMIFS(Detail!BD:BD,Detail!$A:$A,$B503,Detail!$B:$B,"&lt;="&amp;117)</f>
        <v>69.325693569177702</v>
      </c>
      <c r="AY503" s="24">
        <f>SUMIFS(Detail!BD:BD,Detail!$A:$A,$B503,Detail!$B:$B,"&lt;="&amp;120)</f>
        <v>65.170749403619766</v>
      </c>
      <c r="AZ503" s="33">
        <f t="shared" si="870"/>
        <v>65.170749403619766</v>
      </c>
      <c r="BA503" s="24">
        <f>SUMIFS(Detail!BD:BD,Detail!$A:$A,$B503,Detail!$B:$B,"&lt;="&amp;123)</f>
        <v>61.326233587809725</v>
      </c>
      <c r="BB503" s="24">
        <f>SUMIFS(Detail!BD:BD,Detail!$A:$A,$B503,Detail!$B:$B,"&lt;="&amp;126)</f>
        <v>57.760950292635812</v>
      </c>
      <c r="BC503" s="24">
        <f>SUMIFS(Detail!BD:BD,Detail!$A:$A,$B503,Detail!$B:$B,"&lt;="&amp;129)</f>
        <v>54.447658891708556</v>
      </c>
      <c r="BD503" s="24">
        <f>SUMIFS(Detail!BD:BD,Detail!$A:$A,$B503,Detail!$B:$B,"&lt;="&amp;132)</f>
        <v>51.362469318437093</v>
      </c>
      <c r="BE503" s="33">
        <f t="shared" si="871"/>
        <v>51.362469318437093</v>
      </c>
      <c r="BF503" s="24">
        <f>SUMIFS(Detail!BD:BD,Detail!$A:$A,$B503,Detail!$B:$B,"&lt;="&amp;135)</f>
        <v>48.484345237561342</v>
      </c>
      <c r="BG503" s="24">
        <f>SUMIFS(Detail!BD:BD,Detail!$A:$A,$B503,Detail!$B:$B,"&lt;="&amp;138)</f>
        <v>45.794693162259819</v>
      </c>
      <c r="BH503" s="24">
        <f>SUMIFS(Detail!BD:BD,Detail!$A:$A,$B503,Detail!$B:$B,"&lt;="&amp;141)</f>
        <v>43.277020597019487</v>
      </c>
      <c r="BI503" s="24">
        <f>SUMIFS(Detail!BD:BD,Detail!$A:$A,$B503,Detail!$B:$B,"&lt;="&amp;144)</f>
        <v>40.916650004980056</v>
      </c>
      <c r="BJ503" s="33">
        <f t="shared" si="872"/>
        <v>40.916650004980056</v>
      </c>
      <c r="BK503" s="24">
        <f>SUMIFS(Detail!BD:BD,Detail!$A:$A,$B503,Detail!$B:$B,"&lt;="&amp;147)</f>
        <v>38.700478218453782</v>
      </c>
      <c r="BL503" s="24">
        <f>SUMIFS(Detail!BD:BD,Detail!$A:$A,$B503,Detail!$B:$B,"&lt;="&amp;150)</f>
        <v>36.616773068610769</v>
      </c>
      <c r="BM503" s="24">
        <f>SUMIFS(Detail!BD:BD,Detail!$A:$A,$B503,Detail!$B:$B,"&lt;="&amp;153)</f>
        <v>34.655000674099711</v>
      </c>
      <c r="BN503" s="24">
        <f>SUMIFS(Detail!BD:BD,Detail!$A:$A,$B503,Detail!$B:$B,"&lt;="&amp;156)</f>
        <v>32.805678121486721</v>
      </c>
      <c r="BO503" s="33">
        <f t="shared" si="873"/>
        <v>32.805678121486721</v>
      </c>
      <c r="BP503" s="24">
        <f>SUMIFS(Detail!BD:BD,Detail!$A:$A,$B503,Detail!$B:$B,"&lt;="&amp;159)</f>
        <v>31.060247282629916</v>
      </c>
      <c r="BQ503" s="24">
        <f>SUMIFS(Detail!BD:BD,Detail!$A:$A,$B503,Detail!$B:$B,"&lt;="&amp;162)</f>
        <v>29.41096631193011</v>
      </c>
      <c r="BR503" s="24">
        <f>SUMIFS(Detail!BD:BD,Detail!$A:$A,$B503,Detail!$B:$B,"&lt;="&amp;165)</f>
        <v>27.850815999259112</v>
      </c>
      <c r="BS503" s="24">
        <f>SUMIFS(Detail!BD:BD,Detail!$A:$A,$B503,Detail!$B:$B,"&lt;="&amp;168)</f>
        <v>26.373418659427784</v>
      </c>
      <c r="BT503" s="33">
        <f t="shared" si="874"/>
        <v>26.373418659427784</v>
      </c>
      <c r="BU503" s="24">
        <f>SUMIFS(Detail!BD:BD,Detail!$A:$A,$B503,Detail!$B:$B,"&lt;="&amp;171)</f>
        <v>24.972967644460482</v>
      </c>
      <c r="BV503" s="24">
        <f>SUMIFS(Detail!BD:BD,Detail!$A:$A,$B503,Detail!$B:$B,"&lt;="&amp;174)</f>
        <v>23.644165892121691</v>
      </c>
      <c r="BW503" s="24">
        <f>SUMIFS(Detail!BD:BD,Detail!$A:$A,$B503,Detail!$B:$B,"&lt;="&amp;177)</f>
        <v>22.38217218958016</v>
      </c>
      <c r="BX503" s="24">
        <f>SUMIFS(Detail!BD:BD,Detail!$A:$A,$B503,Detail!$B:$B,"&lt;="&amp;180)</f>
        <v>21.182554047474468</v>
      </c>
      <c r="BY503" s="33">
        <f t="shared" si="875"/>
        <v>21.182554047474468</v>
      </c>
      <c r="BZ503" s="24">
        <f>SUMIFS(Detail!BD:BD,Detail!$A:$A,$B503,Detail!$B:$B,"&lt;="&amp;183)</f>
        <v>20.041246256905083</v>
      </c>
      <c r="CA503" s="24">
        <f>SUMIFS(Detail!BD:BD,Detail!$A:$A,$B503,Detail!$B:$B,"&lt;="&amp;186)</f>
        <v>18.954514347689269</v>
      </c>
      <c r="CB503" s="24">
        <f>SUMIFS(Detail!BD:BD,Detail!$A:$A,$B503,Detail!$B:$B,"&lt;="&amp;189)</f>
        <v>17.918922286725888</v>
      </c>
      <c r="CC503" s="24">
        <f>SUMIFS(Detail!BD:BD,Detail!$A:$A,$B503,Detail!$B:$B,"&lt;="&amp;192)</f>
        <v>16.931303855274336</v>
      </c>
      <c r="CD503" s="33">
        <f t="shared" si="876"/>
        <v>16.931303855274336</v>
      </c>
      <c r="CE503" s="24">
        <f>SUMIFS(Detail!BD:BD,Detail!$A:$A,$B503,Detail!$B:$B,"&lt;="&amp;195)</f>
        <v>15.988737227211232</v>
      </c>
      <c r="CF503" s="24">
        <f>SUMIFS(Detail!BD:BD,Detail!$A:$A,$B503,Detail!$B:$B,"&lt;="&amp;198)</f>
        <v>15.088522339945939</v>
      </c>
      <c r="CG503" s="24">
        <f>SUMIFS(Detail!BD:BD,Detail!$A:$A,$B503,Detail!$B:$B,"&lt;="&amp;201)</f>
        <v>14.228160708056862</v>
      </c>
      <c r="CH503" s="24">
        <f>SUMIFS(Detail!BD:BD,Detail!$A:$A,$B503,Detail!$B:$B,"&lt;="&amp;204)</f>
        <v>13.405337378883473</v>
      </c>
      <c r="CI503" s="33">
        <f t="shared" si="877"/>
        <v>13.405337378883473</v>
      </c>
      <c r="CJ503" s="24">
        <f>SUMIFS(Detail!BD:BD,Detail!$A:$A,$B503,Detail!$B:$B,"&lt;="&amp;207)</f>
        <v>12.617904770833547</v>
      </c>
      <c r="CK503" s="24">
        <f>SUMIFS(Detail!BD:BD,Detail!$A:$A,$B503,Detail!$B:$B,"&lt;="&amp;210)</f>
        <v>11.863868170342244</v>
      </c>
      <c r="CL503" s="24">
        <f>SUMIFS(Detail!BD:BD,Detail!$A:$A,$B503,Detail!$B:$B,"&lt;="&amp;213)</f>
        <v>11.141372693326502</v>
      </c>
      <c r="CM503" s="24">
        <f>SUMIFS(Detail!BD:BD,Detail!$A:$A,$B503,Detail!$B:$B,"&lt;="&amp;216)</f>
        <v>10.448691542466577</v>
      </c>
      <c r="CN503" s="33">
        <f t="shared" si="878"/>
        <v>10.448691542466577</v>
      </c>
      <c r="CO503" s="24">
        <f>SUMIFS(Detail!BD:BD,Detail!$A:$A,$B503,Detail!$B:$B,"&lt;="&amp;219)</f>
        <v>9.7842154134285693</v>
      </c>
      <c r="CP503" s="24">
        <f>SUMIFS(Detail!BD:BD,Detail!$A:$A,$B503,Detail!$B:$B,"&lt;="&amp;222)</f>
        <v>9.1464429218178793</v>
      </c>
      <c r="CQ503" s="24">
        <f>SUMIFS(Detail!BD:BD,Detail!$A:$A,$B503,Detail!$B:$B,"&lt;="&amp;225)</f>
        <v>8.5339719386988691</v>
      </c>
      <c r="CR503" s="24">
        <f>SUMIFS(Detail!BD:BD,Detail!$A:$A,$B503,Detail!$B:$B,"&lt;="&amp;228)</f>
        <v>7.945491736339477</v>
      </c>
      <c r="CS503" s="33">
        <f t="shared" si="879"/>
        <v>7.945491736339477</v>
      </c>
      <c r="CT503" s="24">
        <f>SUMIFS(Detail!BD:BD,Detail!$A:$A,$B503,Detail!$B:$B,"&lt;="&amp;231)</f>
        <v>7.3797758577786681</v>
      </c>
      <c r="CU503" s="24">
        <f>SUMIFS(Detail!BD:BD,Detail!$A:$A,$B503,Detail!$B:$B,"&lt;="&amp;234)</f>
        <v>6.8356756341481741</v>
      </c>
      <c r="CV503" s="24">
        <f>SUMIFS(Detail!BD:BD,Detail!$A:$A,$B503,Detail!$B:$B,"&lt;="&amp;237)</f>
        <v>6.3121142826487358</v>
      </c>
      <c r="CW503" s="24">
        <f>SUMIFS(Detail!BD:BD,Detail!$A:$A,$B503,Detail!$B:$B,"&lt;="&amp;240)</f>
        <v>5.8080815258736038</v>
      </c>
      <c r="CX503" s="33">
        <f t="shared" si="880"/>
        <v>5.8080815258736038</v>
      </c>
      <c r="CY503" s="24">
        <f>SUMIFS(Detail!BD:BD,Detail!$A:$A,$B503,Detail!$B:$B,"&lt;="&amp;243)</f>
        <v>0</v>
      </c>
      <c r="CZ503" s="24">
        <f>SUMIFS(Detail!BD:BD,Detail!$A:$A,$B503,Detail!$B:$B,"&lt;="&amp;246)</f>
        <v>0</v>
      </c>
      <c r="DA503" s="24">
        <f>SUMIFS(Detail!BD:BD,Detail!$A:$A,$B503,Detail!$B:$B,"&lt;="&amp;249)</f>
        <v>0</v>
      </c>
      <c r="DB503" s="24">
        <f>SUMIFS(Detail!BD:BD,Detail!$A:$A,$B503,Detail!$B:$B,"&lt;="&amp;252)</f>
        <v>0</v>
      </c>
      <c r="DC503" s="33">
        <f t="shared" si="881"/>
        <v>0</v>
      </c>
      <c r="DD503" s="86">
        <f>SUMIFS(Detail!BD:BD,Detail!$A:$A,$B503,Detail!$B:$B,"&gt;60")</f>
        <v>-352.93828026785269</v>
      </c>
    </row>
    <row r="504" spans="1:108" x14ac:dyDescent="0.25">
      <c r="A504" t="s">
        <v>5765</v>
      </c>
      <c r="B504" s="32" t="s">
        <v>5128</v>
      </c>
      <c r="C504" s="24">
        <f>SUMIFS(Detail!BD:BD,Detail!$A:$A,$B504,Detail!$B:$B,"&lt;="&amp;3)</f>
        <v>0</v>
      </c>
      <c r="D504" s="24">
        <f>SUMIFS(Detail!BD:BD,Detail!$A:$A,$B504,Detail!$B:$B,"&lt;="&amp;6)</f>
        <v>0</v>
      </c>
      <c r="E504" s="24">
        <f>SUMIFS(Detail!BD:BD,Detail!$A:$A,$B504,Detail!$B:$B,"&lt;="&amp;9)</f>
        <v>0</v>
      </c>
      <c r="F504" s="24">
        <f>SUMIFS(Detail!BD:BD,Detail!$A:$A,$B504,Detail!$B:$B,"&lt;="&amp;12)</f>
        <v>0</v>
      </c>
      <c r="G504" s="33">
        <f t="shared" si="861"/>
        <v>0</v>
      </c>
      <c r="H504" s="24">
        <f>SUMIFS(Detail!BD:BD,Detail!$A:$A,$B504,Detail!$B:$B,"&lt;="&amp;15)</f>
        <v>4.0108427954284469</v>
      </c>
      <c r="I504" s="24">
        <f>SUMIFS(Detail!BD:BD,Detail!$A:$A,$B504,Detail!$B:$B,"&lt;="&amp;18)</f>
        <v>24.517287269504202</v>
      </c>
      <c r="J504" s="24">
        <f>SUMIFS(Detail!BD:BD,Detail!$A:$A,$B504,Detail!$B:$B,"&lt;="&amp;21)</f>
        <v>108.42116586422127</v>
      </c>
      <c r="K504" s="24">
        <f>SUMIFS(Detail!BD:BD,Detail!$A:$A,$B504,Detail!$B:$B,"&lt;="&amp;24)</f>
        <v>265.2280934383117</v>
      </c>
      <c r="L504" s="33">
        <f t="shared" si="862"/>
        <v>265.2280934383117</v>
      </c>
      <c r="M504" s="24">
        <f>SUMIFS(Detail!BD:BD,Detail!$A:$A,$B504,Detail!$B:$B,"&lt;="&amp;27)</f>
        <v>473.30893037705243</v>
      </c>
      <c r="N504" s="24">
        <f>SUMIFS(Detail!BD:BD,Detail!$A:$A,$B504,Detail!$B:$B,"&lt;="&amp;30)</f>
        <v>718.56926654212748</v>
      </c>
      <c r="O504" s="24">
        <f>SUMIFS(Detail!BD:BD,Detail!$A:$A,$B504,Detail!$B:$B,"&lt;="&amp;33)</f>
        <v>959.16616144307864</v>
      </c>
      <c r="P504" s="24">
        <f>SUMIFS(Detail!BD:BD,Detail!$A:$A,$B504,Detail!$B:$B,"&lt;="&amp;36)</f>
        <v>1194.6268519141258</v>
      </c>
      <c r="Q504" s="33">
        <f t="shared" si="863"/>
        <v>1194.6268519141258</v>
      </c>
      <c r="R504" s="24">
        <f>SUMIFS(Detail!BD:BD,Detail!$A:$A,$B504,Detail!$B:$B,"&lt;="&amp;39)</f>
        <v>1454.7687458147029</v>
      </c>
      <c r="S504" s="24">
        <f>SUMIFS(Detail!BD:BD,Detail!$A:$A,$B504,Detail!$B:$B,"&lt;="&amp;42)</f>
        <v>1756.4973414022143</v>
      </c>
      <c r="T504" s="24">
        <f>SUMIFS(Detail!BD:BD,Detail!$A:$A,$B504,Detail!$B:$B,"&lt;="&amp;45)</f>
        <v>2113.4380789734296</v>
      </c>
      <c r="U504" s="24">
        <f>SUMIFS(Detail!BD:BD,Detail!$A:$A,$B504,Detail!$B:$B,"&lt;="&amp;48)</f>
        <v>2539.1491635822476</v>
      </c>
      <c r="V504" s="33">
        <f t="shared" si="864"/>
        <v>2539.1491635822476</v>
      </c>
      <c r="W504" s="24">
        <f>SUMIFS(Detail!BD:BD,Detail!$A:$A,$B504,Detail!$B:$B,"&lt;="&amp;51)</f>
        <v>3048.6303985625727</v>
      </c>
      <c r="X504" s="24">
        <f>SUMIFS(Detail!BD:BD,Detail!$A:$A,$B504,Detail!$B:$B,"&lt;="&amp;54)</f>
        <v>3659.2728594409455</v>
      </c>
      <c r="Y504" s="24">
        <f>SUMIFS(Detail!BD:BD,Detail!$A:$A,$B504,Detail!$B:$B,"&lt;="&amp;57)</f>
        <v>4391.6428893308766</v>
      </c>
      <c r="Z504" s="24">
        <f>SUMIFS(Detail!BD:BD,Detail!$A:$A,$B504,Detail!$B:$B,"&lt;="&amp;60)</f>
        <v>5270.264864284487</v>
      </c>
      <c r="AA504" s="33">
        <f t="shared" si="865"/>
        <v>5270.264864284487</v>
      </c>
      <c r="AB504" s="24">
        <f>SUMIFS(Detail!BD:BD,Detail!$A:$A,$B504,Detail!$B:$B,"&lt;="&amp;63)</f>
        <v>2202.7063510031694</v>
      </c>
      <c r="AC504" s="24">
        <f>SUMIFS(Detail!BD:BD,Detail!$A:$A,$B504,Detail!$B:$B,"&lt;="&amp;66)</f>
        <v>1034.8485284247508</v>
      </c>
      <c r="AD504" s="24">
        <f>SUMIFS(Detail!BD:BD,Detail!$A:$A,$B504,Detail!$B:$B,"&lt;="&amp;69)</f>
        <v>513.78413032376193</v>
      </c>
      <c r="AE504" s="24">
        <f>SUMIFS(Detail!BD:BD,Detail!$A:$A,$B504,Detail!$B:$B,"&lt;="&amp;72)</f>
        <v>264.54826212624903</v>
      </c>
      <c r="AF504" s="33">
        <f t="shared" si="866"/>
        <v>264.54826212624903</v>
      </c>
      <c r="AG504" s="24">
        <f>SUMIFS(Detail!BD:BD,Detail!$A:$A,$B504,Detail!$B:$B,"&lt;="&amp;75)</f>
        <v>139.94416207276299</v>
      </c>
      <c r="AH504" s="24">
        <f>SUMIFS(Detail!BD:BD,Detail!$A:$A,$B504,Detail!$B:$B,"&lt;="&amp;78)</f>
        <v>75.625153282908286</v>
      </c>
      <c r="AI504" s="24">
        <f>SUMIFS(Detail!BD:BD,Detail!$A:$A,$B504,Detail!$B:$B,"&lt;="&amp;81)</f>
        <v>41.590760804378078</v>
      </c>
      <c r="AJ504" s="24">
        <f>SUMIFS(Detail!BD:BD,Detail!$A:$A,$B504,Detail!$B:$B,"&lt;="&amp;84)</f>
        <v>23.21539908109844</v>
      </c>
      <c r="AK504" s="33">
        <f t="shared" si="867"/>
        <v>23.21539908109844</v>
      </c>
      <c r="AL504" s="24">
        <f>SUMIFS(Detail!BD:BD,Detail!$A:$A,$B504,Detail!$B:$B,"&lt;="&amp;87)</f>
        <v>13.125917946963455</v>
      </c>
      <c r="AM504" s="24">
        <f>SUMIFS(Detail!BD:BD,Detail!$A:$A,$B504,Detail!$B:$B,"&lt;="&amp;90)</f>
        <v>7.5055161859054351</v>
      </c>
      <c r="AN504" s="24">
        <f>SUMIFS(Detail!BD:BD,Detail!$A:$A,$B504,Detail!$B:$B,"&lt;="&amp;93)</f>
        <v>4.3350106037978549</v>
      </c>
      <c r="AO504" s="24">
        <f>SUMIFS(Detail!BD:BD,Detail!$A:$A,$B504,Detail!$B:$B,"&lt;="&amp;96)</f>
        <v>2.5265056579446536</v>
      </c>
      <c r="AP504" s="33">
        <f t="shared" si="868"/>
        <v>2.5265056579446536</v>
      </c>
      <c r="AQ504" s="24">
        <f>SUMIFS(Detail!BD:BD,Detail!$A:$A,$B504,Detail!$B:$B,"&lt;="&amp;99)</f>
        <v>1.4845945532506448</v>
      </c>
      <c r="AR504" s="24">
        <f>SUMIFS(Detail!BD:BD,Detail!$A:$A,$B504,Detail!$B:$B,"&lt;="&amp;102)</f>
        <v>0.8789163926121546</v>
      </c>
      <c r="AS504" s="24">
        <f>SUMIFS(Detail!BD:BD,Detail!$A:$A,$B504,Detail!$B:$B,"&lt;="&amp;105)</f>
        <v>0.52393715469224844</v>
      </c>
      <c r="AT504" s="24">
        <f>SUMIFS(Detail!BD:BD,Detail!$A:$A,$B504,Detail!$B:$B,"&lt;="&amp;108)</f>
        <v>0.31432476799091091</v>
      </c>
      <c r="AU504" s="33">
        <f t="shared" si="869"/>
        <v>0.31432476799091091</v>
      </c>
      <c r="AV504" s="24">
        <f>SUMIFS(Detail!BD:BD,Detail!$A:$A,$B504,Detail!$B:$B,"&lt;="&amp;111)</f>
        <v>0.18969277725409484</v>
      </c>
      <c r="AW504" s="24">
        <f>SUMIFS(Detail!BD:BD,Detail!$A:$A,$B504,Detail!$B:$B,"&lt;="&amp;114)</f>
        <v>0.11511309119669022</v>
      </c>
      <c r="AX504" s="24">
        <f>SUMIFS(Detail!BD:BD,Detail!$A:$A,$B504,Detail!$B:$B,"&lt;="&amp;117)</f>
        <v>7.0218117703916505E-2</v>
      </c>
      <c r="AY504" s="24">
        <f>SUMIFS(Detail!BD:BD,Detail!$A:$A,$B504,Detail!$B:$B,"&lt;="&amp;120)</f>
        <v>4.3041726188675966E-2</v>
      </c>
      <c r="AZ504" s="33">
        <f t="shared" si="870"/>
        <v>4.3041726188675966E-2</v>
      </c>
      <c r="BA504" s="24">
        <f>SUMIFS(Detail!BD:BD,Detail!$A:$A,$B504,Detail!$B:$B,"&lt;="&amp;123)</f>
        <v>2.6504877787374426E-2</v>
      </c>
      <c r="BB504" s="24">
        <f>SUMIFS(Detail!BD:BD,Detail!$A:$A,$B504,Detail!$B:$B,"&lt;="&amp;126)</f>
        <v>1.639265165431425E-2</v>
      </c>
      <c r="BC504" s="24">
        <f>SUMIFS(Detail!BD:BD,Detail!$A:$A,$B504,Detail!$B:$B,"&lt;="&amp;129)</f>
        <v>1.0180331250012387E-2</v>
      </c>
      <c r="BD504" s="24">
        <f>SUMIFS(Detail!BD:BD,Detail!$A:$A,$B504,Detail!$B:$B,"&lt;="&amp;132)</f>
        <v>6.34709358564578E-3</v>
      </c>
      <c r="BE504" s="33">
        <f t="shared" si="871"/>
        <v>6.34709358564578E-3</v>
      </c>
      <c r="BF504" s="24">
        <f>SUMIFS(Detail!BD:BD,Detail!$A:$A,$B504,Detail!$B:$B,"&lt;="&amp;135)</f>
        <v>3.9719796186545864E-3</v>
      </c>
      <c r="BG504" s="24">
        <f>SUMIFS(Detail!BD:BD,Detail!$A:$A,$B504,Detail!$B:$B,"&lt;="&amp;138)</f>
        <v>2.494502390618436E-3</v>
      </c>
      <c r="BH504" s="24">
        <f>SUMIFS(Detail!BD:BD,Detail!$A:$A,$B504,Detail!$B:$B,"&lt;="&amp;141)</f>
        <v>1.5719450966571458E-3</v>
      </c>
      <c r="BI504" s="24">
        <f>SUMIFS(Detail!BD:BD,Detail!$A:$A,$B504,Detail!$B:$B,"&lt;="&amp;144)</f>
        <v>9.9381248583085835E-4</v>
      </c>
      <c r="BJ504" s="33">
        <f t="shared" si="872"/>
        <v>9.9381248583085835E-4</v>
      </c>
      <c r="BK504" s="24">
        <f>SUMIFS(Detail!BD:BD,Detail!$A:$A,$B504,Detail!$B:$B,"&lt;="&amp;147)</f>
        <v>6.3027053693076596E-4</v>
      </c>
      <c r="BL504" s="24">
        <f>SUMIFS(Detail!BD:BD,Detail!$A:$A,$B504,Detail!$B:$B,"&lt;="&amp;150)</f>
        <v>4.0091393020702526E-4</v>
      </c>
      <c r="BM504" s="24">
        <f>SUMIFS(Detail!BD:BD,Detail!$A:$A,$B504,Detail!$B:$B,"&lt;="&amp;153)</f>
        <v>2.557565676397644E-4</v>
      </c>
      <c r="BN504" s="24">
        <f>SUMIFS(Detail!BD:BD,Detail!$A:$A,$B504,Detail!$B:$B,"&lt;="&amp;156)</f>
        <v>1.6360904555767775E-4</v>
      </c>
      <c r="BO504" s="33">
        <f t="shared" si="873"/>
        <v>1.6360904555767775E-4</v>
      </c>
      <c r="BP504" s="24">
        <f>SUMIFS(Detail!BD:BD,Detail!$A:$A,$B504,Detail!$B:$B,"&lt;="&amp;159)</f>
        <v>1.0494195885257795E-4</v>
      </c>
      <c r="BQ504" s="24">
        <f>SUMIFS(Detail!BD:BD,Detail!$A:$A,$B504,Detail!$B:$B,"&lt;="&amp;162)</f>
        <v>6.7485671024769545E-5</v>
      </c>
      <c r="BR504" s="24">
        <f>SUMIFS(Detail!BD:BD,Detail!$A:$A,$B504,Detail!$B:$B,"&lt;="&amp;165)</f>
        <v>4.3506726797204465E-5</v>
      </c>
      <c r="BS504" s="24">
        <f>SUMIFS(Detail!BD:BD,Detail!$A:$A,$B504,Detail!$B:$B,"&lt;="&amp;168)</f>
        <v>2.8115624445490539E-5</v>
      </c>
      <c r="BT504" s="33">
        <f t="shared" si="874"/>
        <v>2.8115624445490539E-5</v>
      </c>
      <c r="BU504" s="24">
        <f>SUMIFS(Detail!BD:BD,Detail!$A:$A,$B504,Detail!$B:$B,"&lt;="&amp;171)</f>
        <v>1.8211758288089186E-5</v>
      </c>
      <c r="BV504" s="24">
        <f>SUMIFS(Detail!BD:BD,Detail!$A:$A,$B504,Detail!$B:$B,"&lt;="&amp;174)</f>
        <v>1.1823256500065327E-5</v>
      </c>
      <c r="BW504" s="24">
        <f>SUMIFS(Detail!BD:BD,Detail!$A:$A,$B504,Detail!$B:$B,"&lt;="&amp;177)</f>
        <v>7.6926153269596398E-6</v>
      </c>
      <c r="BX504" s="24">
        <f>SUMIFS(Detail!BD:BD,Detail!$A:$A,$B504,Detail!$B:$B,"&lt;="&amp;180)</f>
        <v>5.0157104851678014E-6</v>
      </c>
      <c r="BY504" s="33">
        <f t="shared" si="875"/>
        <v>5.0157104851678014E-6</v>
      </c>
      <c r="BZ504" s="24">
        <f>SUMIFS(Detail!BD:BD,Detail!$A:$A,$B504,Detail!$B:$B,"&lt;="&amp;183)</f>
        <v>3.2770840334706008E-6</v>
      </c>
      <c r="CA504" s="24">
        <f>SUMIFS(Detail!BD:BD,Detail!$A:$A,$B504,Detail!$B:$B,"&lt;="&amp;186)</f>
        <v>2.1454179659485817E-6</v>
      </c>
      <c r="CB504" s="24">
        <f>SUMIFS(Detail!BD:BD,Detail!$A:$A,$B504,Detail!$B:$B,"&lt;="&amp;189)</f>
        <v>1.4072866179049015E-6</v>
      </c>
      <c r="CC504" s="24">
        <f>SUMIFS(Detail!BD:BD,Detail!$A:$A,$B504,Detail!$B:$B,"&lt;="&amp;192)</f>
        <v>9.2486880021169782E-7</v>
      </c>
      <c r="CD504" s="33">
        <f t="shared" si="876"/>
        <v>9.2486880021169782E-7</v>
      </c>
      <c r="CE504" s="24">
        <f>SUMIFS(Detail!BD:BD,Detail!$A:$A,$B504,Detail!$B:$B,"&lt;="&amp;195)</f>
        <v>6.0893944464623928E-7</v>
      </c>
      <c r="CF504" s="24">
        <f>SUMIFS(Detail!BD:BD,Detail!$A:$A,$B504,Detail!$B:$B,"&lt;="&amp;198)</f>
        <v>4.0165468817576766E-7</v>
      </c>
      <c r="CG504" s="24">
        <f>SUMIFS(Detail!BD:BD,Detail!$A:$A,$B504,Detail!$B:$B,"&lt;="&amp;201)</f>
        <v>2.6539055397734046E-7</v>
      </c>
      <c r="CH504" s="24">
        <f>SUMIFS(Detail!BD:BD,Detail!$A:$A,$B504,Detail!$B:$B,"&lt;="&amp;204)</f>
        <v>1.7565616872161627E-7</v>
      </c>
      <c r="CI504" s="33">
        <f t="shared" si="877"/>
        <v>1.7565616872161627E-7</v>
      </c>
      <c r="CJ504" s="24">
        <f>SUMIFS(Detail!BD:BD,Detail!$A:$A,$B504,Detail!$B:$B,"&lt;="&amp;207)</f>
        <v>1.164662535302341E-7</v>
      </c>
      <c r="CK504" s="24">
        <f>SUMIFS(Detail!BD:BD,Detail!$A:$A,$B504,Detail!$B:$B,"&lt;="&amp;210)</f>
        <v>7.7336153481155634E-8</v>
      </c>
      <c r="CL504" s="24">
        <f>SUMIFS(Detail!BD:BD,Detail!$A:$A,$B504,Detail!$B:$B,"&lt;="&amp;213)</f>
        <v>5.1426468417048454E-8</v>
      </c>
      <c r="CM504" s="24">
        <f>SUMIFS(Detail!BD:BD,Detail!$A:$A,$B504,Detail!$B:$B,"&lt;="&amp;216)</f>
        <v>3.4262484405189753E-8</v>
      </c>
      <c r="CN504" s="33">
        <f t="shared" si="878"/>
        <v>3.4262484405189753E-8</v>
      </c>
      <c r="CO504" s="24">
        <f>SUMIFS(Detail!BD:BD,Detail!$A:$A,$B504,Detail!$B:$B,"&lt;="&amp;219)</f>
        <v>2.2861058823764324E-8</v>
      </c>
      <c r="CP504" s="24">
        <f>SUMIFS(Detail!BD:BD,Detail!$A:$A,$B504,Detail!$B:$B,"&lt;="&amp;222)</f>
        <v>1.5272235032171011E-8</v>
      </c>
      <c r="CQ504" s="24">
        <f>SUMIFS(Detail!BD:BD,Detail!$A:$A,$B504,Detail!$B:$B,"&lt;="&amp;225)</f>
        <v>1.0222720447927713E-8</v>
      </c>
      <c r="CR504" s="24">
        <f>SUMIFS(Detail!BD:BD,Detail!$A:$A,$B504,Detail!$B:$B,"&lt;="&amp;228)</f>
        <v>6.8466761149466038E-9</v>
      </c>
      <c r="CS504" s="33">
        <f t="shared" si="879"/>
        <v>6.8466761149466038E-9</v>
      </c>
      <c r="CT504" s="24">
        <f>SUMIFS(Detail!BD:BD,Detail!$A:$A,$B504,Detail!$B:$B,"&lt;="&amp;231)</f>
        <v>4.5911292545497417E-9</v>
      </c>
      <c r="CU504" s="24">
        <f>SUMIFS(Detail!BD:BD,Detail!$A:$A,$B504,Detail!$B:$B,"&lt;="&amp;234)</f>
        <v>3.0850060284137726E-9</v>
      </c>
      <c r="CV504" s="24">
        <f>SUMIFS(Detail!BD:BD,Detail!$A:$A,$B504,Detail!$B:$B,"&lt;="&amp;237)</f>
        <v>2.066371962428093E-9</v>
      </c>
      <c r="CW504" s="24">
        <f>SUMIFS(Detail!BD:BD,Detail!$A:$A,$B504,Detail!$B:$B,"&lt;="&amp;240)</f>
        <v>1.3969838619232178E-9</v>
      </c>
      <c r="CX504" s="33">
        <f t="shared" si="880"/>
        <v>1.3969838619232178E-9</v>
      </c>
      <c r="CY504" s="24">
        <f>SUMIFS(Detail!BD:BD,Detail!$A:$A,$B504,Detail!$B:$B,"&lt;="&amp;243)</f>
        <v>0</v>
      </c>
      <c r="CZ504" s="24">
        <f>SUMIFS(Detail!BD:BD,Detail!$A:$A,$B504,Detail!$B:$B,"&lt;="&amp;246)</f>
        <v>0</v>
      </c>
      <c r="DA504" s="24">
        <f>SUMIFS(Detail!BD:BD,Detail!$A:$A,$B504,Detail!$B:$B,"&lt;="&amp;249)</f>
        <v>0</v>
      </c>
      <c r="DB504" s="24">
        <f>SUMIFS(Detail!BD:BD,Detail!$A:$A,$B504,Detail!$B:$B,"&lt;="&amp;252)</f>
        <v>0</v>
      </c>
      <c r="DC504" s="33">
        <f t="shared" si="881"/>
        <v>0</v>
      </c>
      <c r="DD504" s="86">
        <f>SUMIFS(Detail!BD:BD,Detail!$A:$A,$B504,Detail!$B:$B,"&gt;60")</f>
        <v>-5270.264864284487</v>
      </c>
    </row>
    <row r="505" spans="1:108" x14ac:dyDescent="0.25">
      <c r="A505" t="s">
        <v>5766</v>
      </c>
      <c r="B505" s="32" t="s">
        <v>5129</v>
      </c>
      <c r="C505" s="24">
        <f>SUMIFS(Detail!BD:BD,Detail!$A:$A,$B505,Detail!$B:$B,"&lt;="&amp;3)</f>
        <v>0</v>
      </c>
      <c r="D505" s="24">
        <f>SUMIFS(Detail!BD:BD,Detail!$A:$A,$B505,Detail!$B:$B,"&lt;="&amp;6)</f>
        <v>0</v>
      </c>
      <c r="E505" s="24">
        <f>SUMIFS(Detail!BD:BD,Detail!$A:$A,$B505,Detail!$B:$B,"&lt;="&amp;9)</f>
        <v>0</v>
      </c>
      <c r="F505" s="24">
        <f>SUMIFS(Detail!BD:BD,Detail!$A:$A,$B505,Detail!$B:$B,"&lt;="&amp;12)</f>
        <v>0</v>
      </c>
      <c r="G505" s="33">
        <f t="shared" si="861"/>
        <v>0</v>
      </c>
      <c r="H505" s="24">
        <f>SUMIFS(Detail!BD:BD,Detail!$A:$A,$B505,Detail!$B:$B,"&lt;="&amp;15)</f>
        <v>0.46853432119263311</v>
      </c>
      <c r="I505" s="24">
        <f>SUMIFS(Detail!BD:BD,Detail!$A:$A,$B505,Detail!$B:$B,"&lt;="&amp;18)</f>
        <v>3.273470115289649</v>
      </c>
      <c r="J505" s="24">
        <f>SUMIFS(Detail!BD:BD,Detail!$A:$A,$B505,Detail!$B:$B,"&lt;="&amp;21)</f>
        <v>15.398366245679187</v>
      </c>
      <c r="K505" s="24">
        <f>SUMIFS(Detail!BD:BD,Detail!$A:$A,$B505,Detail!$B:$B,"&lt;="&amp;24)</f>
        <v>43.76971127479954</v>
      </c>
      <c r="L505" s="33">
        <f t="shared" si="862"/>
        <v>43.76971127479954</v>
      </c>
      <c r="M505" s="24">
        <f>SUMIFS(Detail!BD:BD,Detail!$A:$A,$B505,Detail!$B:$B,"&lt;="&amp;27)</f>
        <v>90.708443440917833</v>
      </c>
      <c r="N505" s="24">
        <f>SUMIFS(Detail!BD:BD,Detail!$A:$A,$B505,Detail!$B:$B,"&lt;="&amp;30)</f>
        <v>157.47099375020974</v>
      </c>
      <c r="O505" s="24">
        <f>SUMIFS(Detail!BD:BD,Detail!$A:$A,$B505,Detail!$B:$B,"&lt;="&amp;33)</f>
        <v>240.71465909209229</v>
      </c>
      <c r="P505" s="24">
        <f>SUMIFS(Detail!BD:BD,Detail!$A:$A,$B505,Detail!$B:$B,"&lt;="&amp;36)</f>
        <v>337.85271863037417</v>
      </c>
      <c r="Q505" s="33">
        <f t="shared" si="863"/>
        <v>337.85271863037417</v>
      </c>
      <c r="R505" s="24">
        <f>SUMIFS(Detail!BD:BD,Detail!$A:$A,$B505,Detail!$B:$B,"&lt;="&amp;39)</f>
        <v>451.31871264494657</v>
      </c>
      <c r="S505" s="24">
        <f>SUMIFS(Detail!BD:BD,Detail!$A:$A,$B505,Detail!$B:$B,"&lt;="&amp;42)</f>
        <v>584.29427897283358</v>
      </c>
      <c r="T505" s="24">
        <f>SUMIFS(Detail!BD:BD,Detail!$A:$A,$B505,Detail!$B:$B,"&lt;="&amp;45)</f>
        <v>740.75463595845395</v>
      </c>
      <c r="U505" s="24">
        <f>SUMIFS(Detail!BD:BD,Detail!$A:$A,$B505,Detail!$B:$B,"&lt;="&amp;48)</f>
        <v>925.55192637160258</v>
      </c>
      <c r="V505" s="33">
        <f t="shared" si="864"/>
        <v>925.55192637160258</v>
      </c>
      <c r="W505" s="24">
        <f>SUMIFS(Detail!BD:BD,Detail!$A:$A,$B505,Detail!$B:$B,"&lt;="&amp;51)</f>
        <v>1144.5458979291359</v>
      </c>
      <c r="X505" s="24">
        <f>SUMIFS(Detail!BD:BD,Detail!$A:$A,$B505,Detail!$B:$B,"&lt;="&amp;54)</f>
        <v>1404.7802162526577</v>
      </c>
      <c r="Y505" s="24">
        <f>SUMIFS(Detail!BD:BD,Detail!$A:$A,$B505,Detail!$B:$B,"&lt;="&amp;57)</f>
        <v>1714.7054477417594</v>
      </c>
      <c r="Z505" s="24">
        <f>SUMIFS(Detail!BD:BD,Detail!$A:$A,$B505,Detail!$B:$B,"&lt;="&amp;60)</f>
        <v>2084.4531976433186</v>
      </c>
      <c r="AA505" s="33">
        <f t="shared" si="865"/>
        <v>2084.4531976433186</v>
      </c>
      <c r="AB505" s="24">
        <f>SUMIFS(Detail!BD:BD,Detail!$A:$A,$B505,Detail!$B:$B,"&lt;="&amp;63)</f>
        <v>1978.3127311316439</v>
      </c>
      <c r="AC505" s="24">
        <f>SUMIFS(Detail!BD:BD,Detail!$A:$A,$B505,Detail!$B:$B,"&lt;="&amp;66)</f>
        <v>1857.5613627505504</v>
      </c>
      <c r="AD505" s="24">
        <f>SUMIFS(Detail!BD:BD,Detail!$A:$A,$B505,Detail!$B:$B,"&lt;="&amp;69)</f>
        <v>1731.8442856009369</v>
      </c>
      <c r="AE505" s="24">
        <f>SUMIFS(Detail!BD:BD,Detail!$A:$A,$B505,Detail!$B:$B,"&lt;="&amp;72)</f>
        <v>1607.9876486484359</v>
      </c>
      <c r="AF505" s="33">
        <f t="shared" si="866"/>
        <v>1607.9876486484359</v>
      </c>
      <c r="AG505" s="24">
        <f>SUMIFS(Detail!BD:BD,Detail!$A:$A,$B505,Detail!$B:$B,"&lt;="&amp;75)</f>
        <v>1489.7093451946744</v>
      </c>
      <c r="AH505" s="24">
        <f>SUMIFS(Detail!BD:BD,Detail!$A:$A,$B505,Detail!$B:$B,"&lt;="&amp;78)</f>
        <v>1378.7659934780263</v>
      </c>
      <c r="AI505" s="24">
        <f>SUMIFS(Detail!BD:BD,Detail!$A:$A,$B505,Detail!$B:$B,"&lt;="&amp;81)</f>
        <v>1275.7922759547544</v>
      </c>
      <c r="AJ505" s="24">
        <f>SUMIFS(Detail!BD:BD,Detail!$A:$A,$B505,Detail!$B:$B,"&lt;="&amp;84)</f>
        <v>1180.8052069541882</v>
      </c>
      <c r="AK505" s="33">
        <f t="shared" si="867"/>
        <v>1180.8052069541882</v>
      </c>
      <c r="AL505" s="24">
        <f>SUMIFS(Detail!BD:BD,Detail!$A:$A,$B505,Detail!$B:$B,"&lt;="&amp;87)</f>
        <v>1093.4949459035038</v>
      </c>
      <c r="AM505" s="24">
        <f>SUMIFS(Detail!BD:BD,Detail!$A:$A,$B505,Detail!$B:$B,"&lt;="&amp;90)</f>
        <v>1013.3909231901962</v>
      </c>
      <c r="AN505" s="24">
        <f>SUMIFS(Detail!BD:BD,Detail!$A:$A,$B505,Detail!$B:$B,"&lt;="&amp;93)</f>
        <v>939.95625657799951</v>
      </c>
      <c r="AO505" s="24">
        <f>SUMIFS(Detail!BD:BD,Detail!$A:$A,$B505,Detail!$B:$B,"&lt;="&amp;96)</f>
        <v>872.64080285963155</v>
      </c>
      <c r="AP505" s="33">
        <f t="shared" si="868"/>
        <v>872.64080285963155</v>
      </c>
      <c r="AQ505" s="24">
        <f>SUMIFS(Detail!BD:BD,Detail!$A:$A,$B505,Detail!$B:$B,"&lt;="&amp;99)</f>
        <v>810.90994523584163</v>
      </c>
      <c r="AR505" s="24">
        <f>SUMIFS(Detail!BD:BD,Detail!$A:$A,$B505,Detail!$B:$B,"&lt;="&amp;102)</f>
        <v>754.25961654412026</v>
      </c>
      <c r="AS505" s="24">
        <f>SUMIFS(Detail!BD:BD,Detail!$A:$A,$B505,Detail!$B:$B,"&lt;="&amp;105)</f>
        <v>702.22323237096748</v>
      </c>
      <c r="AT505" s="24">
        <f>SUMIFS(Detail!BD:BD,Detail!$A:$A,$B505,Detail!$B:$B,"&lt;="&amp;108)</f>
        <v>654.37378394418261</v>
      </c>
      <c r="AU505" s="33">
        <f t="shared" si="869"/>
        <v>654.37378394418261</v>
      </c>
      <c r="AV505" s="24">
        <f>SUMIFS(Detail!BD:BD,Detail!$A:$A,$B505,Detail!$B:$B,"&lt;="&amp;111)</f>
        <v>610.32330930558624</v>
      </c>
      <c r="AW505" s="24">
        <f>SUMIFS(Detail!BD:BD,Detail!$A:$A,$B505,Detail!$B:$B,"&lt;="&amp;114)</f>
        <v>569.72094601581443</v>
      </c>
      <c r="AX505" s="24">
        <f>SUMIFS(Detail!BD:BD,Detail!$A:$A,$B505,Detail!$B:$B,"&lt;="&amp;117)</f>
        <v>532.25028447151567</v>
      </c>
      <c r="AY505" s="24">
        <f>SUMIFS(Detail!BD:BD,Detail!$A:$A,$B505,Detail!$B:$B,"&lt;="&amp;120)</f>
        <v>497.62644833915783</v>
      </c>
      <c r="AZ505" s="33">
        <f t="shared" si="870"/>
        <v>497.62644833915783</v>
      </c>
      <c r="BA505" s="24">
        <f>SUMIFS(Detail!BD:BD,Detail!$A:$A,$B505,Detail!$B:$B,"&lt;="&amp;123)</f>
        <v>465.59314999209232</v>
      </c>
      <c r="BB505" s="24">
        <f>SUMIFS(Detail!BD:BD,Detail!$A:$A,$B505,Detail!$B:$B,"&lt;="&amp;126)</f>
        <v>435.91985973153078</v>
      </c>
      <c r="BC505" s="24">
        <f>SUMIFS(Detail!BD:BD,Detail!$A:$A,$B505,Detail!$B:$B,"&lt;="&amp;129)</f>
        <v>408.3991611353099</v>
      </c>
      <c r="BD505" s="24">
        <f>SUMIFS(Detail!BD:BD,Detail!$A:$A,$B505,Detail!$B:$B,"&lt;="&amp;132)</f>
        <v>382.8443247713667</v>
      </c>
      <c r="BE505" s="33">
        <f t="shared" si="871"/>
        <v>382.8443247713667</v>
      </c>
      <c r="BF505" s="24">
        <f>SUMIFS(Detail!BD:BD,Detail!$A:$A,$B505,Detail!$B:$B,"&lt;="&amp;135)</f>
        <v>359.08710870829646</v>
      </c>
      <c r="BG505" s="24">
        <f>SUMIFS(Detail!BD:BD,Detail!$A:$A,$B505,Detail!$B:$B,"&lt;="&amp;138)</f>
        <v>336.97578055229997</v>
      </c>
      <c r="BH505" s="24">
        <f>SUMIFS(Detail!BD:BD,Detail!$A:$A,$B505,Detail!$B:$B,"&lt;="&amp;141)</f>
        <v>316.37334827900804</v>
      </c>
      <c r="BI505" s="24">
        <f>SUMIFS(Detail!BD:BD,Detail!$A:$A,$B505,Detail!$B:$B,"&lt;="&amp;144)</f>
        <v>297.15598349620268</v>
      </c>
      <c r="BJ505" s="33">
        <f t="shared" si="872"/>
        <v>297.15598349620268</v>
      </c>
      <c r="BK505" s="24">
        <f>SUMIFS(Detail!BD:BD,Detail!$A:$A,$B505,Detail!$B:$B,"&lt;="&amp;147)</f>
        <v>279.21161945511312</v>
      </c>
      <c r="BL505" s="24">
        <f>SUMIFS(Detail!BD:BD,Detail!$A:$A,$B505,Detail!$B:$B,"&lt;="&amp;150)</f>
        <v>262.43870617338598</v>
      </c>
      <c r="BM505" s="24">
        <f>SUMIFS(Detail!BD:BD,Detail!$A:$A,$B505,Detail!$B:$B,"&lt;="&amp;153)</f>
        <v>246.74510584695372</v>
      </c>
      <c r="BN505" s="24">
        <f>SUMIFS(Detail!BD:BD,Detail!$A:$A,$B505,Detail!$B:$B,"&lt;="&amp;156)</f>
        <v>232.04711294090157</v>
      </c>
      <c r="BO505" s="33">
        <f t="shared" si="873"/>
        <v>232.04711294090157</v>
      </c>
      <c r="BP505" s="24">
        <f>SUMIFS(Detail!BD:BD,Detail!$A:$A,$B505,Detail!$B:$B,"&lt;="&amp;159)</f>
        <v>218.26858473380207</v>
      </c>
      <c r="BQ505" s="24">
        <f>SUMIFS(Detail!BD:BD,Detail!$A:$A,$B505,Detail!$B:$B,"&lt;="&amp;162)</f>
        <v>205.34016950928935</v>
      </c>
      <c r="BR505" s="24">
        <f>SUMIFS(Detail!BD:BD,Detail!$A:$A,$B505,Detail!$B:$B,"&lt;="&amp;165)</f>
        <v>193.19862096362385</v>
      </c>
      <c r="BS505" s="24">
        <f>SUMIFS(Detail!BD:BD,Detail!$A:$A,$B505,Detail!$B:$B,"&lt;="&amp;168)</f>
        <v>181.78618868565945</v>
      </c>
      <c r="BT505" s="33">
        <f t="shared" si="874"/>
        <v>181.78618868565945</v>
      </c>
      <c r="BU505" s="24">
        <f>SUMIFS(Detail!BD:BD,Detail!$A:$A,$B505,Detail!$B:$B,"&lt;="&amp;171)</f>
        <v>171.05007574528508</v>
      </c>
      <c r="BV505" s="24">
        <f>SUMIFS(Detail!BD:BD,Detail!$A:$A,$B505,Detail!$B:$B,"&lt;="&amp;174)</f>
        <v>160.94195549132837</v>
      </c>
      <c r="BW505" s="24">
        <f>SUMIFS(Detail!BD:BD,Detail!$A:$A,$B505,Detail!$B:$B,"&lt;="&amp;177)</f>
        <v>151.41754061136726</v>
      </c>
      <c r="BX505" s="24">
        <f>SUMIFS(Detail!BD:BD,Detail!$A:$A,$B505,Detail!$B:$B,"&lt;="&amp;180)</f>
        <v>142.43619834979108</v>
      </c>
      <c r="BY505" s="33">
        <f t="shared" si="875"/>
        <v>142.43619834979108</v>
      </c>
      <c r="BZ505" s="24">
        <f>SUMIFS(Detail!BD:BD,Detail!$A:$A,$B505,Detail!$B:$B,"&lt;="&amp;183)</f>
        <v>133.96060652524329</v>
      </c>
      <c r="CA505" s="24">
        <f>SUMIFS(Detail!BD:BD,Detail!$A:$A,$B505,Detail!$B:$B,"&lt;="&amp;186)</f>
        <v>125.95644564328677</v>
      </c>
      <c r="CB505" s="24">
        <f>SUMIFS(Detail!BD:BD,Detail!$A:$A,$B505,Detail!$B:$B,"&lt;="&amp;189)</f>
        <v>118.39212297445374</v>
      </c>
      <c r="CC505" s="24">
        <f>SUMIFS(Detail!BD:BD,Detail!$A:$A,$B505,Detail!$B:$B,"&lt;="&amp;192)</f>
        <v>111.23852497058442</v>
      </c>
      <c r="CD505" s="33">
        <f t="shared" si="876"/>
        <v>111.23852497058442</v>
      </c>
      <c r="CE505" s="24">
        <f>SUMIFS(Detail!BD:BD,Detail!$A:$A,$B505,Detail!$B:$B,"&lt;="&amp;195)</f>
        <v>104.46879483213343</v>
      </c>
      <c r="CF505" s="24">
        <f>SUMIFS(Detail!BD:BD,Detail!$A:$A,$B505,Detail!$B:$B,"&lt;="&amp;198)</f>
        <v>98.058132423480856</v>
      </c>
      <c r="CG505" s="24">
        <f>SUMIFS(Detail!BD:BD,Detail!$A:$A,$B505,Detail!$B:$B,"&lt;="&amp;201)</f>
        <v>91.9836140692355</v>
      </c>
      <c r="CH505" s="24">
        <f>SUMIFS(Detail!BD:BD,Detail!$A:$A,$B505,Detail!$B:$B,"&lt;="&amp;204)</f>
        <v>86.224030058158405</v>
      </c>
      <c r="CI505" s="33">
        <f t="shared" si="877"/>
        <v>86.224030058158405</v>
      </c>
      <c r="CJ505" s="24">
        <f>SUMIFS(Detail!BD:BD,Detail!$A:$A,$B505,Detail!$B:$B,"&lt;="&amp;207)</f>
        <v>80.759737938051785</v>
      </c>
      <c r="CK505" s="24">
        <f>SUMIFS(Detail!BD:BD,Detail!$A:$A,$B505,Detail!$B:$B,"&lt;="&amp;210)</f>
        <v>75.572529909569766</v>
      </c>
      <c r="CL505" s="24">
        <f>SUMIFS(Detail!BD:BD,Detail!$A:$A,$B505,Detail!$B:$B,"&lt;="&amp;213)</f>
        <v>70.645512823541139</v>
      </c>
      <c r="CM505" s="24">
        <f>SUMIFS(Detail!BD:BD,Detail!$A:$A,$B505,Detail!$B:$B,"&lt;="&amp;216)</f>
        <v>65.962999458639388</v>
      </c>
      <c r="CN505" s="33">
        <f t="shared" si="878"/>
        <v>65.962999458639388</v>
      </c>
      <c r="CO505" s="24">
        <f>SUMIFS(Detail!BD:BD,Detail!$A:$A,$B505,Detail!$B:$B,"&lt;="&amp;219)</f>
        <v>61.510409907320991</v>
      </c>
      <c r="CP505" s="24">
        <f>SUMIFS(Detail!BD:BD,Detail!$A:$A,$B505,Detail!$B:$B,"&lt;="&amp;222)</f>
        <v>57.274182030528664</v>
      </c>
      <c r="CQ505" s="24">
        <f>SUMIFS(Detail!BD:BD,Detail!$A:$A,$B505,Detail!$B:$B,"&lt;="&amp;225)</f>
        <v>53.241690058175209</v>
      </c>
      <c r="CR505" s="24">
        <f>SUMIFS(Detail!BD:BD,Detail!$A:$A,$B505,Detail!$B:$B,"&lt;="&amp;228)</f>
        <v>49.401170514885052</v>
      </c>
      <c r="CS505" s="33">
        <f t="shared" si="879"/>
        <v>49.401170514885052</v>
      </c>
      <c r="CT505" s="24">
        <f>SUMIFS(Detail!BD:BD,Detail!$A:$A,$B505,Detail!$B:$B,"&lt;="&amp;231)</f>
        <v>45.741654740719696</v>
      </c>
      <c r="CU505" s="24">
        <f>SUMIFS(Detail!BD:BD,Detail!$A:$A,$B505,Detail!$B:$B,"&lt;="&amp;234)</f>
        <v>42.252907356136348</v>
      </c>
      <c r="CV505" s="24">
        <f>SUMIFS(Detail!BD:BD,Detail!$A:$A,$B505,Detail!$B:$B,"&lt;="&amp;237)</f>
        <v>38.925370090640172</v>
      </c>
      <c r="CW505" s="24">
        <f>SUMIFS(Detail!BD:BD,Detail!$A:$A,$B505,Detail!$B:$B,"&lt;="&amp;240)</f>
        <v>35.750110456634047</v>
      </c>
      <c r="CX505" s="33">
        <f t="shared" si="880"/>
        <v>35.750110456634047</v>
      </c>
      <c r="CY505" s="24">
        <f>SUMIFS(Detail!BD:BD,Detail!$A:$A,$B505,Detail!$B:$B,"&lt;="&amp;243)</f>
        <v>0</v>
      </c>
      <c r="CZ505" s="24">
        <f>SUMIFS(Detail!BD:BD,Detail!$A:$A,$B505,Detail!$B:$B,"&lt;="&amp;246)</f>
        <v>0</v>
      </c>
      <c r="DA505" s="24">
        <f>SUMIFS(Detail!BD:BD,Detail!$A:$A,$B505,Detail!$B:$B,"&lt;="&amp;249)</f>
        <v>0</v>
      </c>
      <c r="DB505" s="24">
        <f>SUMIFS(Detail!BD:BD,Detail!$A:$A,$B505,Detail!$B:$B,"&lt;="&amp;252)</f>
        <v>0</v>
      </c>
      <c r="DC505" s="33">
        <f t="shared" si="881"/>
        <v>0</v>
      </c>
      <c r="DD505" s="86">
        <f>SUMIFS(Detail!BD:BD,Detail!$A:$A,$B505,Detail!$B:$B,"&gt;60")</f>
        <v>-2084.4531976433186</v>
      </c>
    </row>
    <row r="506" spans="1:108" x14ac:dyDescent="0.25">
      <c r="A506" t="s">
        <v>5767</v>
      </c>
      <c r="B506" s="87" t="s">
        <v>5768</v>
      </c>
      <c r="C506" s="88">
        <f>SUM(C496:C505)</f>
        <v>0</v>
      </c>
      <c r="D506" s="88">
        <f>SUM(D496:D505)</f>
        <v>0</v>
      </c>
      <c r="E506" s="88">
        <f>SUM(E496:E505)</f>
        <v>422.4818819143415</v>
      </c>
      <c r="F506" s="88">
        <f>SUM(F496:F505)</f>
        <v>940.19513176766247</v>
      </c>
      <c r="G506" s="89">
        <f t="shared" si="861"/>
        <v>940.19513176766247</v>
      </c>
      <c r="H506" s="88">
        <f>SUM(H496:H505)</f>
        <v>1353.3147713715573</v>
      </c>
      <c r="I506" s="88">
        <f>SUM(I496:I505)</f>
        <v>1959.2161840708834</v>
      </c>
      <c r="J506" s="88">
        <f>SUM(J496:J505)</f>
        <v>2955.2069088986591</v>
      </c>
      <c r="K506" s="88">
        <f>SUM(K496:K505)</f>
        <v>3947.2389942216141</v>
      </c>
      <c r="L506" s="89">
        <f t="shared" si="862"/>
        <v>3947.2389942216141</v>
      </c>
      <c r="M506" s="88">
        <f>SUM(M496:M505)</f>
        <v>4726.089871039032</v>
      </c>
      <c r="N506" s="88">
        <f>SUM(N496:N505)</f>
        <v>5643.3149728178332</v>
      </c>
      <c r="O506" s="88">
        <f>SUM(O496:O505)</f>
        <v>6880.7564589587837</v>
      </c>
      <c r="P506" s="88">
        <f>SUM(P496:P505)</f>
        <v>8580.7243590206508</v>
      </c>
      <c r="Q506" s="89">
        <f t="shared" si="863"/>
        <v>8580.7243590206508</v>
      </c>
      <c r="R506" s="88">
        <f>SUM(R496:R505)</f>
        <v>10262.172832838403</v>
      </c>
      <c r="S506" s="88">
        <f>SUM(S496:S505)</f>
        <v>11614.216389866848</v>
      </c>
      <c r="T506" s="88">
        <f>SUM(T496:T505)</f>
        <v>13217.094748386608</v>
      </c>
      <c r="U506" s="88">
        <f>SUM(U496:U505)</f>
        <v>15524.446679858902</v>
      </c>
      <c r="V506" s="89">
        <f t="shared" si="864"/>
        <v>15524.446679858902</v>
      </c>
      <c r="W506" s="88">
        <f>SUM(W496:W505)</f>
        <v>18669.086371399666</v>
      </c>
      <c r="X506" s="88">
        <f>SUM(X496:X505)</f>
        <v>21939.860070239229</v>
      </c>
      <c r="Y506" s="88">
        <f>SUM(Y496:Y505)</f>
        <v>24770.284068968554</v>
      </c>
      <c r="Z506" s="88">
        <f>SUM(Z496:Z505)</f>
        <v>28154.534607483525</v>
      </c>
      <c r="AA506" s="89">
        <f t="shared" si="865"/>
        <v>28154.534607483525</v>
      </c>
      <c r="AB506" s="88">
        <f>SUM(AB496:AB505)</f>
        <v>22504.380988317738</v>
      </c>
      <c r="AC506" s="88">
        <f>SUM(AC496:AC505)</f>
        <v>19658.741492814203</v>
      </c>
      <c r="AD506" s="88">
        <f>SUM(AD496:AD505)</f>
        <v>17690.392269890337</v>
      </c>
      <c r="AE506" s="88">
        <f>SUM(AE496:AE505)</f>
        <v>16119.588994643744</v>
      </c>
      <c r="AF506" s="89">
        <f t="shared" si="866"/>
        <v>16119.588994643744</v>
      </c>
      <c r="AG506" s="88">
        <f>SUM(AG496:AG505)</f>
        <v>14778.188530371242</v>
      </c>
      <c r="AH506" s="88">
        <f>SUM(AH496:AH505)</f>
        <v>13595.241236327664</v>
      </c>
      <c r="AI506" s="88">
        <f>SUM(AI496:AI505)</f>
        <v>12535.47364305197</v>
      </c>
      <c r="AJ506" s="88">
        <f>SUM(AJ496:AJ505)</f>
        <v>11578.274156246962</v>
      </c>
      <c r="AK506" s="89">
        <f t="shared" si="867"/>
        <v>11578.274156246962</v>
      </c>
      <c r="AL506" s="88">
        <f>SUM(AL496:AL505)</f>
        <v>10709.705280445191</v>
      </c>
      <c r="AM506" s="88">
        <f>SUM(AM496:AM505)</f>
        <v>9919.2259494182472</v>
      </c>
      <c r="AN506" s="88">
        <f>SUM(AN496:AN505)</f>
        <v>9198.2568738397349</v>
      </c>
      <c r="AO506" s="88">
        <f>SUM(AO496:AO505)</f>
        <v>8539.5096729400939</v>
      </c>
      <c r="AP506" s="89">
        <f t="shared" si="868"/>
        <v>8539.5096729400939</v>
      </c>
      <c r="AQ506" s="88">
        <f>SUM(AQ496:AQ505)</f>
        <v>7936.6449233803423</v>
      </c>
      <c r="AR506" s="88">
        <f>SUM(AR496:AR505)</f>
        <v>7384.0800071955373</v>
      </c>
      <c r="AS506" s="88">
        <f>SUM(AS496:AS505)</f>
        <v>6876.8675696316332</v>
      </c>
      <c r="AT506" s="88">
        <f>SUM(AT496:AT505)</f>
        <v>6410.6077764544279</v>
      </c>
      <c r="AU506" s="89">
        <f t="shared" si="869"/>
        <v>6410.6077764544279</v>
      </c>
      <c r="AV506" s="88">
        <f>SUM(AV496:AV505)</f>
        <v>5981.3797510798222</v>
      </c>
      <c r="AW506" s="88">
        <f>SUM(AW496:AW505)</f>
        <v>5585.6846603214381</v>
      </c>
      <c r="AX506" s="88">
        <f>SUM(AX496:AX505)</f>
        <v>5220.3968193324545</v>
      </c>
      <c r="AY506" s="88">
        <f>SUM(AY496:AY505)</f>
        <v>4882.7209552949571</v>
      </c>
      <c r="AZ506" s="89">
        <f t="shared" si="870"/>
        <v>4882.7209552949571</v>
      </c>
      <c r="BA506" s="88">
        <f>SUM(BA496:BA505)</f>
        <v>4570.1545679196797</v>
      </c>
      <c r="BB506" s="88">
        <f>SUM(BB496:BB505)</f>
        <v>4280.4546884723641</v>
      </c>
      <c r="BC506" s="88">
        <f>SUM(BC496:BC505)</f>
        <v>4011.6085102162028</v>
      </c>
      <c r="BD506" s="88">
        <f>SUM(BD496:BD505)</f>
        <v>3761.8074511292248</v>
      </c>
      <c r="BE506" s="89">
        <f t="shared" si="871"/>
        <v>3761.8074511292248</v>
      </c>
      <c r="BF506" s="88">
        <f>SUM(BF496:BF505)</f>
        <v>3529.4242630033359</v>
      </c>
      <c r="BG506" s="88">
        <f>SUM(BG496:BG505)</f>
        <v>3312.9928403612234</v>
      </c>
      <c r="BH506" s="88">
        <f>SUM(BH496:BH505)</f>
        <v>3111.1904164122561</v>
      </c>
      <c r="BI506" s="88">
        <f>SUM(BI496:BI505)</f>
        <v>2922.8218644868771</v>
      </c>
      <c r="BJ506" s="89">
        <f t="shared" si="872"/>
        <v>2922.8218644868771</v>
      </c>
      <c r="BK506" s="88">
        <f>SUM(BK496:BK505)</f>
        <v>2746.805852818567</v>
      </c>
      <c r="BL506" s="88">
        <f>SUM(BL496:BL505)</f>
        <v>2582.1626281718113</v>
      </c>
      <c r="BM506" s="88">
        <f>SUM(BM496:BM505)</f>
        <v>2428.0032294469443</v>
      </c>
      <c r="BN506" s="88">
        <f>SUM(BN496:BN505)</f>
        <v>2283.5199558574391</v>
      </c>
      <c r="BO506" s="89">
        <f t="shared" si="873"/>
        <v>2283.5199558574391</v>
      </c>
      <c r="BP506" s="88">
        <f>SUM(BP496:BP505)</f>
        <v>2147.9779355047349</v>
      </c>
      <c r="BQ506" s="88">
        <f>SUM(BQ496:BQ505)</f>
        <v>2020.7076591884024</v>
      </c>
      <c r="BR506" s="88">
        <f>SUM(BR496:BR505)</f>
        <v>1901.098361182778</v>
      </c>
      <c r="BS506" s="88">
        <f>SUM(BS496:BS505)</f>
        <v>1788.592143625237</v>
      </c>
      <c r="BT506" s="89">
        <f t="shared" si="874"/>
        <v>1788.592143625237</v>
      </c>
      <c r="BU506" s="88">
        <f>SUM(BU496:BU505)</f>
        <v>1682.6787542647985</v>
      </c>
      <c r="BV506" s="88">
        <f>SUM(BV496:BV505)</f>
        <v>1582.8909387890021</v>
      </c>
      <c r="BW506" s="88">
        <f>SUM(BW496:BW505)</f>
        <v>1488.8002989594456</v>
      </c>
      <c r="BX506" s="88">
        <f>SUM(BX496:BX505)</f>
        <v>1400.0135965094737</v>
      </c>
      <c r="BY506" s="89">
        <f t="shared" si="875"/>
        <v>1400.0135965094737</v>
      </c>
      <c r="BZ506" s="88">
        <f>SUM(BZ496:BZ505)</f>
        <v>1316.1694503480617</v>
      </c>
      <c r="CA506" s="88">
        <f>SUM(CA496:CA505)</f>
        <v>1236.9353812125646</v>
      </c>
      <c r="CB506" s="88">
        <f>SUM(CB496:CB505)</f>
        <v>1162.0051636494914</v>
      </c>
      <c r="CC506" s="88">
        <f>SUM(CC496:CC505)</f>
        <v>1091.0964501863875</v>
      </c>
      <c r="CD506" s="89">
        <f t="shared" si="876"/>
        <v>1091.0964501863875</v>
      </c>
      <c r="CE506" s="88">
        <f>SUM(CE496:CE505)</f>
        <v>1023.9486368916473</v>
      </c>
      <c r="CF506" s="88">
        <f>SUM(CF496:CF505)</f>
        <v>960.32094328771291</v>
      </c>
      <c r="CG506" s="88">
        <f>SUM(CG496:CG505)</f>
        <v>899.9906828625866</v>
      </c>
      <c r="CH506" s="88">
        <f>SUM(CH496:CH505)</f>
        <v>842.75170328162665</v>
      </c>
      <c r="CI506" s="89">
        <f t="shared" si="877"/>
        <v>842.75170328162665</v>
      </c>
      <c r="CJ506" s="88">
        <f>SUM(CJ496:CJ505)</f>
        <v>788.41297789122768</v>
      </c>
      <c r="CK506" s="88">
        <f>SUM(CK496:CK505)</f>
        <v>736.79733227923623</v>
      </c>
      <c r="CL506" s="88">
        <f>SUM(CL496:CL505)</f>
        <v>687.74029155498556</v>
      </c>
      <c r="CM506" s="88">
        <f>SUM(CM496:CM505)</f>
        <v>641.08903567153152</v>
      </c>
      <c r="CN506" s="89">
        <f t="shared" si="878"/>
        <v>641.08903567153152</v>
      </c>
      <c r="CO506" s="88">
        <f>SUM(CO496:CO505)</f>
        <v>596.70145156622004</v>
      </c>
      <c r="CP506" s="88">
        <f>SUM(CP496:CP505)</f>
        <v>554.44527216973324</v>
      </c>
      <c r="CQ506" s="88">
        <f>SUM(CQ496:CQ505)</f>
        <v>514.1972934514306</v>
      </c>
      <c r="CR506" s="88">
        <f>SUM(CR496:CR505)</f>
        <v>475.84266165157862</v>
      </c>
      <c r="CS506" s="89">
        <f t="shared" si="879"/>
        <v>475.84266165157862</v>
      </c>
      <c r="CT506" s="88">
        <f>SUM(CT496:CT505)</f>
        <v>439.2742237155087</v>
      </c>
      <c r="CU506" s="88">
        <f>SUM(CU496:CU505)</f>
        <v>404.39193470595683</v>
      </c>
      <c r="CV506" s="88">
        <f>SUM(CV496:CV505)</f>
        <v>371.10231664184062</v>
      </c>
      <c r="CW506" s="88">
        <f>SUM(CW496:CW505)</f>
        <v>339.31796380450237</v>
      </c>
      <c r="CX506" s="89">
        <f t="shared" si="880"/>
        <v>339.31796380450237</v>
      </c>
      <c r="CY506" s="88">
        <f>SUM(CY496:CY505)</f>
        <v>0</v>
      </c>
      <c r="CZ506" s="88">
        <f>SUM(CZ496:CZ505)</f>
        <v>0</v>
      </c>
      <c r="DA506" s="88">
        <f>SUM(DA496:DA505)</f>
        <v>0</v>
      </c>
      <c r="DB506" s="88">
        <f>SUM(DB496:DB505)</f>
        <v>0</v>
      </c>
      <c r="DC506" s="89">
        <f t="shared" si="881"/>
        <v>0</v>
      </c>
      <c r="DD506" s="90">
        <f>SUM(DD496:DD505)</f>
        <v>-28154.534607483525</v>
      </c>
    </row>
    <row r="508" spans="1:108" x14ac:dyDescent="0.25">
      <c r="A508" t="s">
        <v>5769</v>
      </c>
      <c r="B508" s="30" t="s">
        <v>1966</v>
      </c>
    </row>
    <row r="509" spans="1:108" x14ac:dyDescent="0.25">
      <c r="A509" t="s">
        <v>5770</v>
      </c>
      <c r="B509" s="32" t="s">
        <v>5120</v>
      </c>
      <c r="C509" s="24">
        <f t="shared" ref="C509:F519" si="882">C4-C196</f>
        <v>0</v>
      </c>
      <c r="D509" s="24">
        <f t="shared" si="882"/>
        <v>0</v>
      </c>
      <c r="E509" s="24">
        <f t="shared" si="882"/>
        <v>318000</v>
      </c>
      <c r="F509" s="24">
        <f t="shared" si="882"/>
        <v>159000</v>
      </c>
      <c r="G509" s="33">
        <f t="shared" ref="G509:G519" si="883">SUM(C509:F509)</f>
        <v>477000</v>
      </c>
      <c r="H509" s="24">
        <f t="shared" ref="H509:K519" si="884">H4-H196</f>
        <v>413400</v>
      </c>
      <c r="I509" s="24">
        <f t="shared" si="884"/>
        <v>413400</v>
      </c>
      <c r="J509" s="24">
        <f t="shared" si="884"/>
        <v>826800</v>
      </c>
      <c r="K509" s="24">
        <f t="shared" si="884"/>
        <v>413400</v>
      </c>
      <c r="L509" s="33">
        <f t="shared" ref="L509:L519" si="885">SUM(H509:K509)</f>
        <v>2067000</v>
      </c>
      <c r="M509" s="24">
        <f t="shared" ref="M509:P519" si="886">M4-M196</f>
        <v>620100.00000000023</v>
      </c>
      <c r="N509" s="24">
        <f t="shared" si="886"/>
        <v>806130</v>
      </c>
      <c r="O509" s="24">
        <f t="shared" si="886"/>
        <v>806130</v>
      </c>
      <c r="P509" s="24">
        <f t="shared" si="886"/>
        <v>1612260</v>
      </c>
      <c r="Q509" s="33">
        <f t="shared" ref="Q509:Q519" si="887">SUM(M509:P509)</f>
        <v>3844620</v>
      </c>
      <c r="R509" s="24">
        <f t="shared" ref="R509:U519" si="888">R4-R196</f>
        <v>1074840</v>
      </c>
      <c r="S509" s="24">
        <f t="shared" si="888"/>
        <v>1074840</v>
      </c>
      <c r="T509" s="24">
        <f t="shared" si="888"/>
        <v>1397292</v>
      </c>
      <c r="U509" s="24">
        <f t="shared" si="888"/>
        <v>1397292</v>
      </c>
      <c r="V509" s="33">
        <f t="shared" ref="V509:V519" si="889">SUM(R509:U509)</f>
        <v>4944264</v>
      </c>
      <c r="W509" s="24">
        <f t="shared" ref="W509:Z519" si="890">W4-W196</f>
        <v>3493230</v>
      </c>
      <c r="X509" s="24">
        <f t="shared" si="890"/>
        <v>1746615</v>
      </c>
      <c r="Y509" s="24">
        <f t="shared" si="890"/>
        <v>1746615</v>
      </c>
      <c r="Z509" s="24">
        <f t="shared" si="890"/>
        <v>2270599.5</v>
      </c>
      <c r="AA509" s="33">
        <f t="shared" ref="AA509:AA519" si="891">SUM(W509:Z509)</f>
        <v>9257059.5</v>
      </c>
      <c r="AB509" s="24">
        <f t="shared" ref="AB509:AE519" si="892">AB4-AB196</f>
        <v>0</v>
      </c>
      <c r="AC509" s="24">
        <f t="shared" si="892"/>
        <v>0</v>
      </c>
      <c r="AD509" s="24">
        <f t="shared" si="892"/>
        <v>0</v>
      </c>
      <c r="AE509" s="24">
        <f t="shared" si="892"/>
        <v>0</v>
      </c>
      <c r="AF509" s="33">
        <f t="shared" ref="AF509:AF519" si="893">SUM(AB509:AE509)</f>
        <v>0</v>
      </c>
      <c r="AG509" s="24">
        <f t="shared" ref="AG509:AJ519" si="894">AG4-AG196</f>
        <v>0</v>
      </c>
      <c r="AH509" s="24">
        <f t="shared" si="894"/>
        <v>0</v>
      </c>
      <c r="AI509" s="24">
        <f t="shared" si="894"/>
        <v>0</v>
      </c>
      <c r="AJ509" s="24">
        <f t="shared" si="894"/>
        <v>0</v>
      </c>
      <c r="AK509" s="33">
        <f t="shared" ref="AK509:AK519" si="895">SUM(AG509:AJ509)</f>
        <v>0</v>
      </c>
      <c r="AL509" s="24">
        <f t="shared" ref="AL509:AO519" si="896">AL4-AL196</f>
        <v>0</v>
      </c>
      <c r="AM509" s="24">
        <f t="shared" si="896"/>
        <v>0</v>
      </c>
      <c r="AN509" s="24">
        <f t="shared" si="896"/>
        <v>0</v>
      </c>
      <c r="AO509" s="24">
        <f t="shared" si="896"/>
        <v>0</v>
      </c>
      <c r="AP509" s="33">
        <f t="shared" ref="AP509:AP519" si="897">SUM(AL509:AO509)</f>
        <v>0</v>
      </c>
      <c r="AQ509" s="24">
        <f t="shared" ref="AQ509:AT519" si="898">AQ4-AQ196</f>
        <v>0</v>
      </c>
      <c r="AR509" s="24">
        <f t="shared" si="898"/>
        <v>0</v>
      </c>
      <c r="AS509" s="24">
        <f t="shared" si="898"/>
        <v>0</v>
      </c>
      <c r="AT509" s="24">
        <f t="shared" si="898"/>
        <v>0</v>
      </c>
      <c r="AU509" s="33">
        <f t="shared" ref="AU509:AU519" si="899">SUM(AQ509:AT509)</f>
        <v>0</v>
      </c>
      <c r="AV509" s="24">
        <f t="shared" ref="AV509:AY519" si="900">AV4-AV196</f>
        <v>0</v>
      </c>
      <c r="AW509" s="24">
        <f t="shared" si="900"/>
        <v>0</v>
      </c>
      <c r="AX509" s="24">
        <f t="shared" si="900"/>
        <v>0</v>
      </c>
      <c r="AY509" s="24">
        <f t="shared" si="900"/>
        <v>0</v>
      </c>
      <c r="AZ509" s="33">
        <f t="shared" ref="AZ509:AZ519" si="901">SUM(AV509:AY509)</f>
        <v>0</v>
      </c>
      <c r="BA509" s="24">
        <f t="shared" ref="BA509:BD519" si="902">BA4-BA196</f>
        <v>0</v>
      </c>
      <c r="BB509" s="24">
        <f t="shared" si="902"/>
        <v>0</v>
      </c>
      <c r="BC509" s="24">
        <f t="shared" si="902"/>
        <v>0</v>
      </c>
      <c r="BD509" s="24">
        <f t="shared" si="902"/>
        <v>0</v>
      </c>
      <c r="BE509" s="33">
        <f t="shared" ref="BE509:BE519" si="903">SUM(BA509:BD509)</f>
        <v>0</v>
      </c>
      <c r="BF509" s="24">
        <f t="shared" ref="BF509:BI519" si="904">BF4-BF196</f>
        <v>0</v>
      </c>
      <c r="BG509" s="24">
        <f t="shared" si="904"/>
        <v>0</v>
      </c>
      <c r="BH509" s="24">
        <f t="shared" si="904"/>
        <v>0</v>
      </c>
      <c r="BI509" s="24">
        <f t="shared" si="904"/>
        <v>0</v>
      </c>
      <c r="BJ509" s="33">
        <f t="shared" ref="BJ509:BJ519" si="905">SUM(BF509:BI509)</f>
        <v>0</v>
      </c>
      <c r="BK509" s="24">
        <f t="shared" ref="BK509:BN519" si="906">BK4-BK196</f>
        <v>0</v>
      </c>
      <c r="BL509" s="24">
        <f t="shared" si="906"/>
        <v>0</v>
      </c>
      <c r="BM509" s="24">
        <f t="shared" si="906"/>
        <v>0</v>
      </c>
      <c r="BN509" s="24">
        <f t="shared" si="906"/>
        <v>0</v>
      </c>
      <c r="BO509" s="33">
        <f t="shared" ref="BO509:BO519" si="907">SUM(BK509:BN509)</f>
        <v>0</v>
      </c>
      <c r="BP509" s="24">
        <f t="shared" ref="BP509:BS519" si="908">BP4-BP196</f>
        <v>0</v>
      </c>
      <c r="BQ509" s="24">
        <f t="shared" si="908"/>
        <v>0</v>
      </c>
      <c r="BR509" s="24">
        <f t="shared" si="908"/>
        <v>0</v>
      </c>
      <c r="BS509" s="24">
        <f t="shared" si="908"/>
        <v>0</v>
      </c>
      <c r="BT509" s="33">
        <f t="shared" ref="BT509:BT519" si="909">SUM(BP509:BS509)</f>
        <v>0</v>
      </c>
      <c r="BU509" s="24">
        <f t="shared" ref="BU509:BX519" si="910">BU4-BU196</f>
        <v>0</v>
      </c>
      <c r="BV509" s="24">
        <f t="shared" si="910"/>
        <v>0</v>
      </c>
      <c r="BW509" s="24">
        <f t="shared" si="910"/>
        <v>0</v>
      </c>
      <c r="BX509" s="24">
        <f t="shared" si="910"/>
        <v>0</v>
      </c>
      <c r="BY509" s="33">
        <f t="shared" ref="BY509:BY519" si="911">SUM(BU509:BX509)</f>
        <v>0</v>
      </c>
      <c r="BZ509" s="24">
        <f t="shared" ref="BZ509:CC519" si="912">BZ4-BZ196</f>
        <v>0</v>
      </c>
      <c r="CA509" s="24">
        <f t="shared" si="912"/>
        <v>0</v>
      </c>
      <c r="CB509" s="24">
        <f t="shared" si="912"/>
        <v>0</v>
      </c>
      <c r="CC509" s="24">
        <f t="shared" si="912"/>
        <v>0</v>
      </c>
      <c r="CD509" s="33">
        <f t="shared" ref="CD509:CD519" si="913">SUM(BZ509:CC509)</f>
        <v>0</v>
      </c>
      <c r="CE509" s="24">
        <f t="shared" ref="CE509:CH519" si="914">CE4-CE196</f>
        <v>0</v>
      </c>
      <c r="CF509" s="24">
        <f t="shared" si="914"/>
        <v>0</v>
      </c>
      <c r="CG509" s="24">
        <f t="shared" si="914"/>
        <v>0</v>
      </c>
      <c r="CH509" s="24">
        <f t="shared" si="914"/>
        <v>0</v>
      </c>
      <c r="CI509" s="33">
        <f t="shared" ref="CI509:CI519" si="915">SUM(CE509:CH509)</f>
        <v>0</v>
      </c>
      <c r="CJ509" s="24">
        <f t="shared" ref="CJ509:CM519" si="916">CJ4-CJ196</f>
        <v>0</v>
      </c>
      <c r="CK509" s="24">
        <f t="shared" si="916"/>
        <v>0</v>
      </c>
      <c r="CL509" s="24">
        <f t="shared" si="916"/>
        <v>0</v>
      </c>
      <c r="CM509" s="24">
        <f t="shared" si="916"/>
        <v>0</v>
      </c>
      <c r="CN509" s="33">
        <f t="shared" ref="CN509:CN519" si="917">SUM(CJ509:CM509)</f>
        <v>0</v>
      </c>
      <c r="CO509" s="24">
        <f t="shared" ref="CO509:CR519" si="918">CO4-CO196</f>
        <v>0</v>
      </c>
      <c r="CP509" s="24">
        <f t="shared" si="918"/>
        <v>0</v>
      </c>
      <c r="CQ509" s="24">
        <f t="shared" si="918"/>
        <v>0</v>
      </c>
      <c r="CR509" s="24">
        <f t="shared" si="918"/>
        <v>0</v>
      </c>
      <c r="CS509" s="33">
        <f t="shared" ref="CS509:CS519" si="919">SUM(CO509:CR509)</f>
        <v>0</v>
      </c>
      <c r="CT509" s="24">
        <f t="shared" ref="CT509:CW519" si="920">CT4-CT196</f>
        <v>0</v>
      </c>
      <c r="CU509" s="24">
        <f t="shared" si="920"/>
        <v>0</v>
      </c>
      <c r="CV509" s="24">
        <f t="shared" si="920"/>
        <v>0</v>
      </c>
      <c r="CW509" s="24">
        <f t="shared" si="920"/>
        <v>0</v>
      </c>
      <c r="CX509" s="33">
        <f t="shared" ref="CX509:CX519" si="921">SUM(CT509:CW509)</f>
        <v>0</v>
      </c>
      <c r="CY509" s="24">
        <f t="shared" ref="CY509:DB519" si="922">CY4-CY196</f>
        <v>0</v>
      </c>
      <c r="CZ509" s="24">
        <f t="shared" si="922"/>
        <v>0</v>
      </c>
      <c r="DA509" s="24">
        <f t="shared" si="922"/>
        <v>0</v>
      </c>
      <c r="DB509" s="24">
        <f t="shared" si="922"/>
        <v>0</v>
      </c>
      <c r="DC509" s="33">
        <f t="shared" ref="DC509:DC519" si="923">SUM(CY509:DB509)</f>
        <v>0</v>
      </c>
      <c r="DD509" s="86">
        <f t="shared" ref="DD509:DD519" si="924">DD4-DD196</f>
        <v>0</v>
      </c>
    </row>
    <row r="510" spans="1:108" x14ac:dyDescent="0.25">
      <c r="A510" t="s">
        <v>5771</v>
      </c>
      <c r="B510" s="32" t="s">
        <v>5121</v>
      </c>
      <c r="C510" s="24">
        <f t="shared" si="882"/>
        <v>0</v>
      </c>
      <c r="D510" s="24">
        <f t="shared" si="882"/>
        <v>0</v>
      </c>
      <c r="E510" s="24">
        <f t="shared" si="882"/>
        <v>0</v>
      </c>
      <c r="F510" s="24">
        <f t="shared" si="882"/>
        <v>0</v>
      </c>
      <c r="G510" s="33">
        <f t="shared" si="883"/>
        <v>0</v>
      </c>
      <c r="H510" s="24">
        <f t="shared" si="884"/>
        <v>0</v>
      </c>
      <c r="I510" s="24">
        <f t="shared" si="884"/>
        <v>0</v>
      </c>
      <c r="J510" s="24">
        <f t="shared" si="884"/>
        <v>0</v>
      </c>
      <c r="K510" s="24">
        <f t="shared" si="884"/>
        <v>0</v>
      </c>
      <c r="L510" s="33">
        <f t="shared" si="885"/>
        <v>0</v>
      </c>
      <c r="M510" s="24">
        <f t="shared" si="886"/>
        <v>87150</v>
      </c>
      <c r="N510" s="24">
        <f t="shared" si="886"/>
        <v>47932.5</v>
      </c>
      <c r="O510" s="24">
        <f t="shared" si="886"/>
        <v>95865</v>
      </c>
      <c r="P510" s="24">
        <f t="shared" si="886"/>
        <v>239662.5</v>
      </c>
      <c r="Q510" s="33">
        <f t="shared" si="887"/>
        <v>470610</v>
      </c>
      <c r="R510" s="24">
        <f t="shared" si="888"/>
        <v>191730</v>
      </c>
      <c r="S510" s="24">
        <f t="shared" si="888"/>
        <v>183015</v>
      </c>
      <c r="T510" s="24">
        <f t="shared" si="888"/>
        <v>100658.25</v>
      </c>
      <c r="U510" s="24">
        <f t="shared" si="888"/>
        <v>201316.5</v>
      </c>
      <c r="V510" s="33">
        <f t="shared" si="889"/>
        <v>676719.75</v>
      </c>
      <c r="W510" s="24">
        <f t="shared" si="890"/>
        <v>754936.875</v>
      </c>
      <c r="X510" s="24">
        <f t="shared" si="890"/>
        <v>301974.75000000012</v>
      </c>
      <c r="Y510" s="24">
        <f t="shared" si="890"/>
        <v>288248.625</v>
      </c>
      <c r="Z510" s="24">
        <f t="shared" si="890"/>
        <v>158536.74375000002</v>
      </c>
      <c r="AA510" s="33">
        <f t="shared" si="891"/>
        <v>1503696.9937499999</v>
      </c>
      <c r="AB510" s="24">
        <f t="shared" si="892"/>
        <v>0</v>
      </c>
      <c r="AC510" s="24">
        <f t="shared" si="892"/>
        <v>0</v>
      </c>
      <c r="AD510" s="24">
        <f t="shared" si="892"/>
        <v>0</v>
      </c>
      <c r="AE510" s="24">
        <f t="shared" si="892"/>
        <v>0</v>
      </c>
      <c r="AF510" s="33">
        <f t="shared" si="893"/>
        <v>0</v>
      </c>
      <c r="AG510" s="24">
        <f t="shared" si="894"/>
        <v>0</v>
      </c>
      <c r="AH510" s="24">
        <f t="shared" si="894"/>
        <v>0</v>
      </c>
      <c r="AI510" s="24">
        <f t="shared" si="894"/>
        <v>0</v>
      </c>
      <c r="AJ510" s="24">
        <f t="shared" si="894"/>
        <v>0</v>
      </c>
      <c r="AK510" s="33">
        <f t="shared" si="895"/>
        <v>0</v>
      </c>
      <c r="AL510" s="24">
        <f t="shared" si="896"/>
        <v>0</v>
      </c>
      <c r="AM510" s="24">
        <f t="shared" si="896"/>
        <v>0</v>
      </c>
      <c r="AN510" s="24">
        <f t="shared" si="896"/>
        <v>0</v>
      </c>
      <c r="AO510" s="24">
        <f t="shared" si="896"/>
        <v>0</v>
      </c>
      <c r="AP510" s="33">
        <f t="shared" si="897"/>
        <v>0</v>
      </c>
      <c r="AQ510" s="24">
        <f t="shared" si="898"/>
        <v>0</v>
      </c>
      <c r="AR510" s="24">
        <f t="shared" si="898"/>
        <v>0</v>
      </c>
      <c r="AS510" s="24">
        <f t="shared" si="898"/>
        <v>0</v>
      </c>
      <c r="AT510" s="24">
        <f t="shared" si="898"/>
        <v>0</v>
      </c>
      <c r="AU510" s="33">
        <f t="shared" si="899"/>
        <v>0</v>
      </c>
      <c r="AV510" s="24">
        <f t="shared" si="900"/>
        <v>0</v>
      </c>
      <c r="AW510" s="24">
        <f t="shared" si="900"/>
        <v>0</v>
      </c>
      <c r="AX510" s="24">
        <f t="shared" si="900"/>
        <v>0</v>
      </c>
      <c r="AY510" s="24">
        <f t="shared" si="900"/>
        <v>0</v>
      </c>
      <c r="AZ510" s="33">
        <f t="shared" si="901"/>
        <v>0</v>
      </c>
      <c r="BA510" s="24">
        <f t="shared" si="902"/>
        <v>0</v>
      </c>
      <c r="BB510" s="24">
        <f t="shared" si="902"/>
        <v>0</v>
      </c>
      <c r="BC510" s="24">
        <f t="shared" si="902"/>
        <v>0</v>
      </c>
      <c r="BD510" s="24">
        <f t="shared" si="902"/>
        <v>0</v>
      </c>
      <c r="BE510" s="33">
        <f t="shared" si="903"/>
        <v>0</v>
      </c>
      <c r="BF510" s="24">
        <f t="shared" si="904"/>
        <v>0</v>
      </c>
      <c r="BG510" s="24">
        <f t="shared" si="904"/>
        <v>0</v>
      </c>
      <c r="BH510" s="24">
        <f t="shared" si="904"/>
        <v>0</v>
      </c>
      <c r="BI510" s="24">
        <f t="shared" si="904"/>
        <v>0</v>
      </c>
      <c r="BJ510" s="33">
        <f t="shared" si="905"/>
        <v>0</v>
      </c>
      <c r="BK510" s="24">
        <f t="shared" si="906"/>
        <v>0</v>
      </c>
      <c r="BL510" s="24">
        <f t="shared" si="906"/>
        <v>0</v>
      </c>
      <c r="BM510" s="24">
        <f t="shared" si="906"/>
        <v>0</v>
      </c>
      <c r="BN510" s="24">
        <f t="shared" si="906"/>
        <v>0</v>
      </c>
      <c r="BO510" s="33">
        <f t="shared" si="907"/>
        <v>0</v>
      </c>
      <c r="BP510" s="24">
        <f t="shared" si="908"/>
        <v>0</v>
      </c>
      <c r="BQ510" s="24">
        <f t="shared" si="908"/>
        <v>0</v>
      </c>
      <c r="BR510" s="24">
        <f t="shared" si="908"/>
        <v>0</v>
      </c>
      <c r="BS510" s="24">
        <f t="shared" si="908"/>
        <v>0</v>
      </c>
      <c r="BT510" s="33">
        <f t="shared" si="909"/>
        <v>0</v>
      </c>
      <c r="BU510" s="24">
        <f t="shared" si="910"/>
        <v>0</v>
      </c>
      <c r="BV510" s="24">
        <f t="shared" si="910"/>
        <v>0</v>
      </c>
      <c r="BW510" s="24">
        <f t="shared" si="910"/>
        <v>0</v>
      </c>
      <c r="BX510" s="24">
        <f t="shared" si="910"/>
        <v>0</v>
      </c>
      <c r="BY510" s="33">
        <f t="shared" si="911"/>
        <v>0</v>
      </c>
      <c r="BZ510" s="24">
        <f t="shared" si="912"/>
        <v>0</v>
      </c>
      <c r="CA510" s="24">
        <f t="shared" si="912"/>
        <v>0</v>
      </c>
      <c r="CB510" s="24">
        <f t="shared" si="912"/>
        <v>0</v>
      </c>
      <c r="CC510" s="24">
        <f t="shared" si="912"/>
        <v>0</v>
      </c>
      <c r="CD510" s="33">
        <f t="shared" si="913"/>
        <v>0</v>
      </c>
      <c r="CE510" s="24">
        <f t="shared" si="914"/>
        <v>0</v>
      </c>
      <c r="CF510" s="24">
        <f t="shared" si="914"/>
        <v>0</v>
      </c>
      <c r="CG510" s="24">
        <f t="shared" si="914"/>
        <v>0</v>
      </c>
      <c r="CH510" s="24">
        <f t="shared" si="914"/>
        <v>0</v>
      </c>
      <c r="CI510" s="33">
        <f t="shared" si="915"/>
        <v>0</v>
      </c>
      <c r="CJ510" s="24">
        <f t="shared" si="916"/>
        <v>0</v>
      </c>
      <c r="CK510" s="24">
        <f t="shared" si="916"/>
        <v>0</v>
      </c>
      <c r="CL510" s="24">
        <f t="shared" si="916"/>
        <v>0</v>
      </c>
      <c r="CM510" s="24">
        <f t="shared" si="916"/>
        <v>0</v>
      </c>
      <c r="CN510" s="33">
        <f t="shared" si="917"/>
        <v>0</v>
      </c>
      <c r="CO510" s="24">
        <f t="shared" si="918"/>
        <v>0</v>
      </c>
      <c r="CP510" s="24">
        <f t="shared" si="918"/>
        <v>0</v>
      </c>
      <c r="CQ510" s="24">
        <f t="shared" si="918"/>
        <v>0</v>
      </c>
      <c r="CR510" s="24">
        <f t="shared" si="918"/>
        <v>0</v>
      </c>
      <c r="CS510" s="33">
        <f t="shared" si="919"/>
        <v>0</v>
      </c>
      <c r="CT510" s="24">
        <f t="shared" si="920"/>
        <v>0</v>
      </c>
      <c r="CU510" s="24">
        <f t="shared" si="920"/>
        <v>0</v>
      </c>
      <c r="CV510" s="24">
        <f t="shared" si="920"/>
        <v>0</v>
      </c>
      <c r="CW510" s="24">
        <f t="shared" si="920"/>
        <v>0</v>
      </c>
      <c r="CX510" s="33">
        <f t="shared" si="921"/>
        <v>0</v>
      </c>
      <c r="CY510" s="24">
        <f t="shared" si="922"/>
        <v>0</v>
      </c>
      <c r="CZ510" s="24">
        <f t="shared" si="922"/>
        <v>0</v>
      </c>
      <c r="DA510" s="24">
        <f t="shared" si="922"/>
        <v>0</v>
      </c>
      <c r="DB510" s="24">
        <f t="shared" si="922"/>
        <v>0</v>
      </c>
      <c r="DC510" s="33">
        <f t="shared" si="923"/>
        <v>0</v>
      </c>
      <c r="DD510" s="86">
        <f t="shared" si="924"/>
        <v>0</v>
      </c>
    </row>
    <row r="511" spans="1:108" x14ac:dyDescent="0.25">
      <c r="A511" t="s">
        <v>5772</v>
      </c>
      <c r="B511" s="32" t="s">
        <v>5122</v>
      </c>
      <c r="C511" s="24">
        <f t="shared" si="882"/>
        <v>0</v>
      </c>
      <c r="D511" s="24">
        <f t="shared" si="882"/>
        <v>0</v>
      </c>
      <c r="E511" s="24">
        <f t="shared" si="882"/>
        <v>0</v>
      </c>
      <c r="F511" s="24">
        <f t="shared" si="882"/>
        <v>0</v>
      </c>
      <c r="G511" s="33">
        <f t="shared" si="883"/>
        <v>0</v>
      </c>
      <c r="H511" s="24">
        <f t="shared" si="884"/>
        <v>0</v>
      </c>
      <c r="I511" s="24">
        <f t="shared" si="884"/>
        <v>0</v>
      </c>
      <c r="J511" s="24">
        <f t="shared" si="884"/>
        <v>0</v>
      </c>
      <c r="K511" s="24">
        <f t="shared" si="884"/>
        <v>0</v>
      </c>
      <c r="L511" s="33">
        <f t="shared" si="885"/>
        <v>0</v>
      </c>
      <c r="M511" s="24">
        <f t="shared" si="886"/>
        <v>0</v>
      </c>
      <c r="N511" s="24">
        <f t="shared" si="886"/>
        <v>0</v>
      </c>
      <c r="O511" s="24">
        <f t="shared" si="886"/>
        <v>0</v>
      </c>
      <c r="P511" s="24">
        <f t="shared" si="886"/>
        <v>0</v>
      </c>
      <c r="Q511" s="33">
        <f t="shared" si="887"/>
        <v>0</v>
      </c>
      <c r="R511" s="24">
        <f t="shared" si="888"/>
        <v>210000</v>
      </c>
      <c r="S511" s="24">
        <f t="shared" si="888"/>
        <v>180000</v>
      </c>
      <c r="T511" s="24">
        <f t="shared" si="888"/>
        <v>240000</v>
      </c>
      <c r="U511" s="24">
        <f t="shared" si="888"/>
        <v>300000</v>
      </c>
      <c r="V511" s="33">
        <f t="shared" si="889"/>
        <v>930000</v>
      </c>
      <c r="W511" s="24">
        <f t="shared" si="890"/>
        <v>0</v>
      </c>
      <c r="X511" s="24">
        <f t="shared" si="890"/>
        <v>0</v>
      </c>
      <c r="Y511" s="24">
        <f t="shared" si="890"/>
        <v>0</v>
      </c>
      <c r="Z511" s="24">
        <f t="shared" si="890"/>
        <v>0</v>
      </c>
      <c r="AA511" s="33">
        <f t="shared" si="891"/>
        <v>0</v>
      </c>
      <c r="AB511" s="24">
        <f t="shared" si="892"/>
        <v>0</v>
      </c>
      <c r="AC511" s="24">
        <f t="shared" si="892"/>
        <v>0</v>
      </c>
      <c r="AD511" s="24">
        <f t="shared" si="892"/>
        <v>0</v>
      </c>
      <c r="AE511" s="24">
        <f t="shared" si="892"/>
        <v>0</v>
      </c>
      <c r="AF511" s="33">
        <f t="shared" si="893"/>
        <v>0</v>
      </c>
      <c r="AG511" s="24">
        <f t="shared" si="894"/>
        <v>0</v>
      </c>
      <c r="AH511" s="24">
        <f t="shared" si="894"/>
        <v>0</v>
      </c>
      <c r="AI511" s="24">
        <f t="shared" si="894"/>
        <v>0</v>
      </c>
      <c r="AJ511" s="24">
        <f t="shared" si="894"/>
        <v>0</v>
      </c>
      <c r="AK511" s="33">
        <f t="shared" si="895"/>
        <v>0</v>
      </c>
      <c r="AL511" s="24">
        <f t="shared" si="896"/>
        <v>0</v>
      </c>
      <c r="AM511" s="24">
        <f t="shared" si="896"/>
        <v>0</v>
      </c>
      <c r="AN511" s="24">
        <f t="shared" si="896"/>
        <v>0</v>
      </c>
      <c r="AO511" s="24">
        <f t="shared" si="896"/>
        <v>0</v>
      </c>
      <c r="AP511" s="33">
        <f t="shared" si="897"/>
        <v>0</v>
      </c>
      <c r="AQ511" s="24">
        <f t="shared" si="898"/>
        <v>0</v>
      </c>
      <c r="AR511" s="24">
        <f t="shared" si="898"/>
        <v>0</v>
      </c>
      <c r="AS511" s="24">
        <f t="shared" si="898"/>
        <v>0</v>
      </c>
      <c r="AT511" s="24">
        <f t="shared" si="898"/>
        <v>0</v>
      </c>
      <c r="AU511" s="33">
        <f t="shared" si="899"/>
        <v>0</v>
      </c>
      <c r="AV511" s="24">
        <f t="shared" si="900"/>
        <v>0</v>
      </c>
      <c r="AW511" s="24">
        <f t="shared" si="900"/>
        <v>0</v>
      </c>
      <c r="AX511" s="24">
        <f t="shared" si="900"/>
        <v>0</v>
      </c>
      <c r="AY511" s="24">
        <f t="shared" si="900"/>
        <v>0</v>
      </c>
      <c r="AZ511" s="33">
        <f t="shared" si="901"/>
        <v>0</v>
      </c>
      <c r="BA511" s="24">
        <f t="shared" si="902"/>
        <v>0</v>
      </c>
      <c r="BB511" s="24">
        <f t="shared" si="902"/>
        <v>0</v>
      </c>
      <c r="BC511" s="24">
        <f t="shared" si="902"/>
        <v>0</v>
      </c>
      <c r="BD511" s="24">
        <f t="shared" si="902"/>
        <v>0</v>
      </c>
      <c r="BE511" s="33">
        <f t="shared" si="903"/>
        <v>0</v>
      </c>
      <c r="BF511" s="24">
        <f t="shared" si="904"/>
        <v>0</v>
      </c>
      <c r="BG511" s="24">
        <f t="shared" si="904"/>
        <v>0</v>
      </c>
      <c r="BH511" s="24">
        <f t="shared" si="904"/>
        <v>0</v>
      </c>
      <c r="BI511" s="24">
        <f t="shared" si="904"/>
        <v>0</v>
      </c>
      <c r="BJ511" s="33">
        <f t="shared" si="905"/>
        <v>0</v>
      </c>
      <c r="BK511" s="24">
        <f t="shared" si="906"/>
        <v>0</v>
      </c>
      <c r="BL511" s="24">
        <f t="shared" si="906"/>
        <v>0</v>
      </c>
      <c r="BM511" s="24">
        <f t="shared" si="906"/>
        <v>0</v>
      </c>
      <c r="BN511" s="24">
        <f t="shared" si="906"/>
        <v>0</v>
      </c>
      <c r="BO511" s="33">
        <f t="shared" si="907"/>
        <v>0</v>
      </c>
      <c r="BP511" s="24">
        <f t="shared" si="908"/>
        <v>0</v>
      </c>
      <c r="BQ511" s="24">
        <f t="shared" si="908"/>
        <v>0</v>
      </c>
      <c r="BR511" s="24">
        <f t="shared" si="908"/>
        <v>0</v>
      </c>
      <c r="BS511" s="24">
        <f t="shared" si="908"/>
        <v>0</v>
      </c>
      <c r="BT511" s="33">
        <f t="shared" si="909"/>
        <v>0</v>
      </c>
      <c r="BU511" s="24">
        <f t="shared" si="910"/>
        <v>0</v>
      </c>
      <c r="BV511" s="24">
        <f t="shared" si="910"/>
        <v>0</v>
      </c>
      <c r="BW511" s="24">
        <f t="shared" si="910"/>
        <v>0</v>
      </c>
      <c r="BX511" s="24">
        <f t="shared" si="910"/>
        <v>0</v>
      </c>
      <c r="BY511" s="33">
        <f t="shared" si="911"/>
        <v>0</v>
      </c>
      <c r="BZ511" s="24">
        <f t="shared" si="912"/>
        <v>0</v>
      </c>
      <c r="CA511" s="24">
        <f t="shared" si="912"/>
        <v>0</v>
      </c>
      <c r="CB511" s="24">
        <f t="shared" si="912"/>
        <v>0</v>
      </c>
      <c r="CC511" s="24">
        <f t="shared" si="912"/>
        <v>0</v>
      </c>
      <c r="CD511" s="33">
        <f t="shared" si="913"/>
        <v>0</v>
      </c>
      <c r="CE511" s="24">
        <f t="shared" si="914"/>
        <v>0</v>
      </c>
      <c r="CF511" s="24">
        <f t="shared" si="914"/>
        <v>0</v>
      </c>
      <c r="CG511" s="24">
        <f t="shared" si="914"/>
        <v>0</v>
      </c>
      <c r="CH511" s="24">
        <f t="shared" si="914"/>
        <v>0</v>
      </c>
      <c r="CI511" s="33">
        <f t="shared" si="915"/>
        <v>0</v>
      </c>
      <c r="CJ511" s="24">
        <f t="shared" si="916"/>
        <v>0</v>
      </c>
      <c r="CK511" s="24">
        <f t="shared" si="916"/>
        <v>0</v>
      </c>
      <c r="CL511" s="24">
        <f t="shared" si="916"/>
        <v>0</v>
      </c>
      <c r="CM511" s="24">
        <f t="shared" si="916"/>
        <v>0</v>
      </c>
      <c r="CN511" s="33">
        <f t="shared" si="917"/>
        <v>0</v>
      </c>
      <c r="CO511" s="24">
        <f t="shared" si="918"/>
        <v>0</v>
      </c>
      <c r="CP511" s="24">
        <f t="shared" si="918"/>
        <v>0</v>
      </c>
      <c r="CQ511" s="24">
        <f t="shared" si="918"/>
        <v>0</v>
      </c>
      <c r="CR511" s="24">
        <f t="shared" si="918"/>
        <v>0</v>
      </c>
      <c r="CS511" s="33">
        <f t="shared" si="919"/>
        <v>0</v>
      </c>
      <c r="CT511" s="24">
        <f t="shared" si="920"/>
        <v>0</v>
      </c>
      <c r="CU511" s="24">
        <f t="shared" si="920"/>
        <v>0</v>
      </c>
      <c r="CV511" s="24">
        <f t="shared" si="920"/>
        <v>0</v>
      </c>
      <c r="CW511" s="24">
        <f t="shared" si="920"/>
        <v>0</v>
      </c>
      <c r="CX511" s="33">
        <f t="shared" si="921"/>
        <v>0</v>
      </c>
      <c r="CY511" s="24">
        <f t="shared" si="922"/>
        <v>0</v>
      </c>
      <c r="CZ511" s="24">
        <f t="shared" si="922"/>
        <v>0</v>
      </c>
      <c r="DA511" s="24">
        <f t="shared" si="922"/>
        <v>0</v>
      </c>
      <c r="DB511" s="24">
        <f t="shared" si="922"/>
        <v>0</v>
      </c>
      <c r="DC511" s="33">
        <f t="shared" si="923"/>
        <v>0</v>
      </c>
      <c r="DD511" s="86">
        <f t="shared" si="924"/>
        <v>0</v>
      </c>
    </row>
    <row r="512" spans="1:108" x14ac:dyDescent="0.25">
      <c r="A512" t="s">
        <v>5773</v>
      </c>
      <c r="B512" s="32" t="s">
        <v>5123</v>
      </c>
      <c r="C512" s="24">
        <f t="shared" si="882"/>
        <v>0</v>
      </c>
      <c r="D512" s="24">
        <f t="shared" si="882"/>
        <v>0</v>
      </c>
      <c r="E512" s="24">
        <f t="shared" si="882"/>
        <v>0</v>
      </c>
      <c r="F512" s="24">
        <f t="shared" si="882"/>
        <v>0</v>
      </c>
      <c r="G512" s="33">
        <f t="shared" si="883"/>
        <v>0</v>
      </c>
      <c r="H512" s="24">
        <f t="shared" si="884"/>
        <v>0</v>
      </c>
      <c r="I512" s="24">
        <f t="shared" si="884"/>
        <v>0</v>
      </c>
      <c r="J512" s="24">
        <f t="shared" si="884"/>
        <v>0</v>
      </c>
      <c r="K512" s="24">
        <f t="shared" si="884"/>
        <v>0</v>
      </c>
      <c r="L512" s="33">
        <f t="shared" si="885"/>
        <v>0</v>
      </c>
      <c r="M512" s="24">
        <f t="shared" si="886"/>
        <v>0</v>
      </c>
      <c r="N512" s="24">
        <f t="shared" si="886"/>
        <v>0</v>
      </c>
      <c r="O512" s="24">
        <f t="shared" si="886"/>
        <v>0</v>
      </c>
      <c r="P512" s="24">
        <f t="shared" si="886"/>
        <v>0</v>
      </c>
      <c r="Q512" s="33">
        <f t="shared" si="887"/>
        <v>0</v>
      </c>
      <c r="R512" s="24">
        <f t="shared" si="888"/>
        <v>900000</v>
      </c>
      <c r="S512" s="24">
        <f t="shared" si="888"/>
        <v>720000</v>
      </c>
      <c r="T512" s="24">
        <f t="shared" si="888"/>
        <v>1200000</v>
      </c>
      <c r="U512" s="24">
        <f t="shared" si="888"/>
        <v>1500000</v>
      </c>
      <c r="V512" s="33">
        <f t="shared" si="889"/>
        <v>4320000</v>
      </c>
      <c r="W512" s="24">
        <f t="shared" si="890"/>
        <v>0</v>
      </c>
      <c r="X512" s="24">
        <f t="shared" si="890"/>
        <v>0</v>
      </c>
      <c r="Y512" s="24">
        <f t="shared" si="890"/>
        <v>0</v>
      </c>
      <c r="Z512" s="24">
        <f t="shared" si="890"/>
        <v>0</v>
      </c>
      <c r="AA512" s="33">
        <f t="shared" si="891"/>
        <v>0</v>
      </c>
      <c r="AB512" s="24">
        <f t="shared" si="892"/>
        <v>0</v>
      </c>
      <c r="AC512" s="24">
        <f t="shared" si="892"/>
        <v>0</v>
      </c>
      <c r="AD512" s="24">
        <f t="shared" si="892"/>
        <v>0</v>
      </c>
      <c r="AE512" s="24">
        <f t="shared" si="892"/>
        <v>0</v>
      </c>
      <c r="AF512" s="33">
        <f t="shared" si="893"/>
        <v>0</v>
      </c>
      <c r="AG512" s="24">
        <f t="shared" si="894"/>
        <v>0</v>
      </c>
      <c r="AH512" s="24">
        <f t="shared" si="894"/>
        <v>0</v>
      </c>
      <c r="AI512" s="24">
        <f t="shared" si="894"/>
        <v>0</v>
      </c>
      <c r="AJ512" s="24">
        <f t="shared" si="894"/>
        <v>0</v>
      </c>
      <c r="AK512" s="33">
        <f t="shared" si="895"/>
        <v>0</v>
      </c>
      <c r="AL512" s="24">
        <f t="shared" si="896"/>
        <v>0</v>
      </c>
      <c r="AM512" s="24">
        <f t="shared" si="896"/>
        <v>0</v>
      </c>
      <c r="AN512" s="24">
        <f t="shared" si="896"/>
        <v>0</v>
      </c>
      <c r="AO512" s="24">
        <f t="shared" si="896"/>
        <v>0</v>
      </c>
      <c r="AP512" s="33">
        <f t="shared" si="897"/>
        <v>0</v>
      </c>
      <c r="AQ512" s="24">
        <f t="shared" si="898"/>
        <v>0</v>
      </c>
      <c r="AR512" s="24">
        <f t="shared" si="898"/>
        <v>0</v>
      </c>
      <c r="AS512" s="24">
        <f t="shared" si="898"/>
        <v>0</v>
      </c>
      <c r="AT512" s="24">
        <f t="shared" si="898"/>
        <v>0</v>
      </c>
      <c r="AU512" s="33">
        <f t="shared" si="899"/>
        <v>0</v>
      </c>
      <c r="AV512" s="24">
        <f t="shared" si="900"/>
        <v>0</v>
      </c>
      <c r="AW512" s="24">
        <f t="shared" si="900"/>
        <v>0</v>
      </c>
      <c r="AX512" s="24">
        <f t="shared" si="900"/>
        <v>0</v>
      </c>
      <c r="AY512" s="24">
        <f t="shared" si="900"/>
        <v>0</v>
      </c>
      <c r="AZ512" s="33">
        <f t="shared" si="901"/>
        <v>0</v>
      </c>
      <c r="BA512" s="24">
        <f t="shared" si="902"/>
        <v>0</v>
      </c>
      <c r="BB512" s="24">
        <f t="shared" si="902"/>
        <v>0</v>
      </c>
      <c r="BC512" s="24">
        <f t="shared" si="902"/>
        <v>0</v>
      </c>
      <c r="BD512" s="24">
        <f t="shared" si="902"/>
        <v>0</v>
      </c>
      <c r="BE512" s="33">
        <f t="shared" si="903"/>
        <v>0</v>
      </c>
      <c r="BF512" s="24">
        <f t="shared" si="904"/>
        <v>0</v>
      </c>
      <c r="BG512" s="24">
        <f t="shared" si="904"/>
        <v>0</v>
      </c>
      <c r="BH512" s="24">
        <f t="shared" si="904"/>
        <v>0</v>
      </c>
      <c r="BI512" s="24">
        <f t="shared" si="904"/>
        <v>0</v>
      </c>
      <c r="BJ512" s="33">
        <f t="shared" si="905"/>
        <v>0</v>
      </c>
      <c r="BK512" s="24">
        <f t="shared" si="906"/>
        <v>0</v>
      </c>
      <c r="BL512" s="24">
        <f t="shared" si="906"/>
        <v>0</v>
      </c>
      <c r="BM512" s="24">
        <f t="shared" si="906"/>
        <v>0</v>
      </c>
      <c r="BN512" s="24">
        <f t="shared" si="906"/>
        <v>0</v>
      </c>
      <c r="BO512" s="33">
        <f t="shared" si="907"/>
        <v>0</v>
      </c>
      <c r="BP512" s="24">
        <f t="shared" si="908"/>
        <v>0</v>
      </c>
      <c r="BQ512" s="24">
        <f t="shared" si="908"/>
        <v>0</v>
      </c>
      <c r="BR512" s="24">
        <f t="shared" si="908"/>
        <v>0</v>
      </c>
      <c r="BS512" s="24">
        <f t="shared" si="908"/>
        <v>0</v>
      </c>
      <c r="BT512" s="33">
        <f t="shared" si="909"/>
        <v>0</v>
      </c>
      <c r="BU512" s="24">
        <f t="shared" si="910"/>
        <v>0</v>
      </c>
      <c r="BV512" s="24">
        <f t="shared" si="910"/>
        <v>0</v>
      </c>
      <c r="BW512" s="24">
        <f t="shared" si="910"/>
        <v>0</v>
      </c>
      <c r="BX512" s="24">
        <f t="shared" si="910"/>
        <v>0</v>
      </c>
      <c r="BY512" s="33">
        <f t="shared" si="911"/>
        <v>0</v>
      </c>
      <c r="BZ512" s="24">
        <f t="shared" si="912"/>
        <v>0</v>
      </c>
      <c r="CA512" s="24">
        <f t="shared" si="912"/>
        <v>0</v>
      </c>
      <c r="CB512" s="24">
        <f t="shared" si="912"/>
        <v>0</v>
      </c>
      <c r="CC512" s="24">
        <f t="shared" si="912"/>
        <v>0</v>
      </c>
      <c r="CD512" s="33">
        <f t="shared" si="913"/>
        <v>0</v>
      </c>
      <c r="CE512" s="24">
        <f t="shared" si="914"/>
        <v>0</v>
      </c>
      <c r="CF512" s="24">
        <f t="shared" si="914"/>
        <v>0</v>
      </c>
      <c r="CG512" s="24">
        <f t="shared" si="914"/>
        <v>0</v>
      </c>
      <c r="CH512" s="24">
        <f t="shared" si="914"/>
        <v>0</v>
      </c>
      <c r="CI512" s="33">
        <f t="shared" si="915"/>
        <v>0</v>
      </c>
      <c r="CJ512" s="24">
        <f t="shared" si="916"/>
        <v>0</v>
      </c>
      <c r="CK512" s="24">
        <f t="shared" si="916"/>
        <v>0</v>
      </c>
      <c r="CL512" s="24">
        <f t="shared" si="916"/>
        <v>0</v>
      </c>
      <c r="CM512" s="24">
        <f t="shared" si="916"/>
        <v>0</v>
      </c>
      <c r="CN512" s="33">
        <f t="shared" si="917"/>
        <v>0</v>
      </c>
      <c r="CO512" s="24">
        <f t="shared" si="918"/>
        <v>0</v>
      </c>
      <c r="CP512" s="24">
        <f t="shared" si="918"/>
        <v>0</v>
      </c>
      <c r="CQ512" s="24">
        <f t="shared" si="918"/>
        <v>0</v>
      </c>
      <c r="CR512" s="24">
        <f t="shared" si="918"/>
        <v>0</v>
      </c>
      <c r="CS512" s="33">
        <f t="shared" si="919"/>
        <v>0</v>
      </c>
      <c r="CT512" s="24">
        <f t="shared" si="920"/>
        <v>0</v>
      </c>
      <c r="CU512" s="24">
        <f t="shared" si="920"/>
        <v>0</v>
      </c>
      <c r="CV512" s="24">
        <f t="shared" si="920"/>
        <v>0</v>
      </c>
      <c r="CW512" s="24">
        <f t="shared" si="920"/>
        <v>0</v>
      </c>
      <c r="CX512" s="33">
        <f t="shared" si="921"/>
        <v>0</v>
      </c>
      <c r="CY512" s="24">
        <f t="shared" si="922"/>
        <v>0</v>
      </c>
      <c r="CZ512" s="24">
        <f t="shared" si="922"/>
        <v>0</v>
      </c>
      <c r="DA512" s="24">
        <f t="shared" si="922"/>
        <v>0</v>
      </c>
      <c r="DB512" s="24">
        <f t="shared" si="922"/>
        <v>0</v>
      </c>
      <c r="DC512" s="33">
        <f t="shared" si="923"/>
        <v>0</v>
      </c>
      <c r="DD512" s="86">
        <f t="shared" si="924"/>
        <v>0</v>
      </c>
    </row>
    <row r="513" spans="1:108" x14ac:dyDescent="0.25">
      <c r="A513" t="s">
        <v>5774</v>
      </c>
      <c r="B513" s="32" t="s">
        <v>5124</v>
      </c>
      <c r="C513" s="24">
        <f t="shared" si="882"/>
        <v>0</v>
      </c>
      <c r="D513" s="24">
        <f t="shared" si="882"/>
        <v>0</v>
      </c>
      <c r="E513" s="24">
        <f t="shared" si="882"/>
        <v>0</v>
      </c>
      <c r="F513" s="24">
        <f t="shared" si="882"/>
        <v>0</v>
      </c>
      <c r="G513" s="33">
        <f t="shared" si="883"/>
        <v>0</v>
      </c>
      <c r="H513" s="24">
        <f t="shared" si="884"/>
        <v>0</v>
      </c>
      <c r="I513" s="24">
        <f t="shared" si="884"/>
        <v>0</v>
      </c>
      <c r="J513" s="24">
        <f t="shared" si="884"/>
        <v>0</v>
      </c>
      <c r="K513" s="24">
        <f t="shared" si="884"/>
        <v>0</v>
      </c>
      <c r="L513" s="33">
        <f t="shared" si="885"/>
        <v>0</v>
      </c>
      <c r="M513" s="24">
        <f t="shared" si="886"/>
        <v>225000</v>
      </c>
      <c r="N513" s="24">
        <f t="shared" si="886"/>
        <v>200000</v>
      </c>
      <c r="O513" s="24">
        <f t="shared" si="886"/>
        <v>250000</v>
      </c>
      <c r="P513" s="24">
        <f t="shared" si="886"/>
        <v>300000</v>
      </c>
      <c r="Q513" s="33">
        <f t="shared" si="887"/>
        <v>975000</v>
      </c>
      <c r="R513" s="24">
        <f t="shared" si="888"/>
        <v>600000</v>
      </c>
      <c r="S513" s="24">
        <f t="shared" si="888"/>
        <v>900000</v>
      </c>
      <c r="T513" s="24">
        <f t="shared" si="888"/>
        <v>800000</v>
      </c>
      <c r="U513" s="24">
        <f t="shared" si="888"/>
        <v>999999.99999999953</v>
      </c>
      <c r="V513" s="33">
        <f t="shared" si="889"/>
        <v>3299999.9999999995</v>
      </c>
      <c r="W513" s="24">
        <f t="shared" si="890"/>
        <v>1800000</v>
      </c>
      <c r="X513" s="24">
        <f t="shared" si="890"/>
        <v>1800000</v>
      </c>
      <c r="Y513" s="24">
        <f t="shared" si="890"/>
        <v>2700000</v>
      </c>
      <c r="Z513" s="24">
        <f t="shared" si="890"/>
        <v>2400000</v>
      </c>
      <c r="AA513" s="33">
        <f t="shared" si="891"/>
        <v>8700000</v>
      </c>
      <c r="AB513" s="24">
        <f t="shared" si="892"/>
        <v>0</v>
      </c>
      <c r="AC513" s="24">
        <f t="shared" si="892"/>
        <v>0</v>
      </c>
      <c r="AD513" s="24">
        <f t="shared" si="892"/>
        <v>0</v>
      </c>
      <c r="AE513" s="24">
        <f t="shared" si="892"/>
        <v>0</v>
      </c>
      <c r="AF513" s="33">
        <f t="shared" si="893"/>
        <v>0</v>
      </c>
      <c r="AG513" s="24">
        <f t="shared" si="894"/>
        <v>0</v>
      </c>
      <c r="AH513" s="24">
        <f t="shared" si="894"/>
        <v>0</v>
      </c>
      <c r="AI513" s="24">
        <f t="shared" si="894"/>
        <v>0</v>
      </c>
      <c r="AJ513" s="24">
        <f t="shared" si="894"/>
        <v>0</v>
      </c>
      <c r="AK513" s="33">
        <f t="shared" si="895"/>
        <v>0</v>
      </c>
      <c r="AL513" s="24">
        <f t="shared" si="896"/>
        <v>0</v>
      </c>
      <c r="AM513" s="24">
        <f t="shared" si="896"/>
        <v>0</v>
      </c>
      <c r="AN513" s="24">
        <f t="shared" si="896"/>
        <v>0</v>
      </c>
      <c r="AO513" s="24">
        <f t="shared" si="896"/>
        <v>0</v>
      </c>
      <c r="AP513" s="33">
        <f t="shared" si="897"/>
        <v>0</v>
      </c>
      <c r="AQ513" s="24">
        <f t="shared" si="898"/>
        <v>0</v>
      </c>
      <c r="AR513" s="24">
        <f t="shared" si="898"/>
        <v>0</v>
      </c>
      <c r="AS513" s="24">
        <f t="shared" si="898"/>
        <v>0</v>
      </c>
      <c r="AT513" s="24">
        <f t="shared" si="898"/>
        <v>0</v>
      </c>
      <c r="AU513" s="33">
        <f t="shared" si="899"/>
        <v>0</v>
      </c>
      <c r="AV513" s="24">
        <f t="shared" si="900"/>
        <v>0</v>
      </c>
      <c r="AW513" s="24">
        <f t="shared" si="900"/>
        <v>0</v>
      </c>
      <c r="AX513" s="24">
        <f t="shared" si="900"/>
        <v>0</v>
      </c>
      <c r="AY513" s="24">
        <f t="shared" si="900"/>
        <v>0</v>
      </c>
      <c r="AZ513" s="33">
        <f t="shared" si="901"/>
        <v>0</v>
      </c>
      <c r="BA513" s="24">
        <f t="shared" si="902"/>
        <v>0</v>
      </c>
      <c r="BB513" s="24">
        <f t="shared" si="902"/>
        <v>0</v>
      </c>
      <c r="BC513" s="24">
        <f t="shared" si="902"/>
        <v>0</v>
      </c>
      <c r="BD513" s="24">
        <f t="shared" si="902"/>
        <v>0</v>
      </c>
      <c r="BE513" s="33">
        <f t="shared" si="903"/>
        <v>0</v>
      </c>
      <c r="BF513" s="24">
        <f t="shared" si="904"/>
        <v>0</v>
      </c>
      <c r="BG513" s="24">
        <f t="shared" si="904"/>
        <v>0</v>
      </c>
      <c r="BH513" s="24">
        <f t="shared" si="904"/>
        <v>0</v>
      </c>
      <c r="BI513" s="24">
        <f t="shared" si="904"/>
        <v>0</v>
      </c>
      <c r="BJ513" s="33">
        <f t="shared" si="905"/>
        <v>0</v>
      </c>
      <c r="BK513" s="24">
        <f t="shared" si="906"/>
        <v>0</v>
      </c>
      <c r="BL513" s="24">
        <f t="shared" si="906"/>
        <v>0</v>
      </c>
      <c r="BM513" s="24">
        <f t="shared" si="906"/>
        <v>0</v>
      </c>
      <c r="BN513" s="24">
        <f t="shared" si="906"/>
        <v>0</v>
      </c>
      <c r="BO513" s="33">
        <f t="shared" si="907"/>
        <v>0</v>
      </c>
      <c r="BP513" s="24">
        <f t="shared" si="908"/>
        <v>0</v>
      </c>
      <c r="BQ513" s="24">
        <f t="shared" si="908"/>
        <v>0</v>
      </c>
      <c r="BR513" s="24">
        <f t="shared" si="908"/>
        <v>0</v>
      </c>
      <c r="BS513" s="24">
        <f t="shared" si="908"/>
        <v>0</v>
      </c>
      <c r="BT513" s="33">
        <f t="shared" si="909"/>
        <v>0</v>
      </c>
      <c r="BU513" s="24">
        <f t="shared" si="910"/>
        <v>0</v>
      </c>
      <c r="BV513" s="24">
        <f t="shared" si="910"/>
        <v>0</v>
      </c>
      <c r="BW513" s="24">
        <f t="shared" si="910"/>
        <v>0</v>
      </c>
      <c r="BX513" s="24">
        <f t="shared" si="910"/>
        <v>0</v>
      </c>
      <c r="BY513" s="33">
        <f t="shared" si="911"/>
        <v>0</v>
      </c>
      <c r="BZ513" s="24">
        <f t="shared" si="912"/>
        <v>0</v>
      </c>
      <c r="CA513" s="24">
        <f t="shared" si="912"/>
        <v>0</v>
      </c>
      <c r="CB513" s="24">
        <f t="shared" si="912"/>
        <v>0</v>
      </c>
      <c r="CC513" s="24">
        <f t="shared" si="912"/>
        <v>0</v>
      </c>
      <c r="CD513" s="33">
        <f t="shared" si="913"/>
        <v>0</v>
      </c>
      <c r="CE513" s="24">
        <f t="shared" si="914"/>
        <v>0</v>
      </c>
      <c r="CF513" s="24">
        <f t="shared" si="914"/>
        <v>0</v>
      </c>
      <c r="CG513" s="24">
        <f t="shared" si="914"/>
        <v>0</v>
      </c>
      <c r="CH513" s="24">
        <f t="shared" si="914"/>
        <v>0</v>
      </c>
      <c r="CI513" s="33">
        <f t="shared" si="915"/>
        <v>0</v>
      </c>
      <c r="CJ513" s="24">
        <f t="shared" si="916"/>
        <v>0</v>
      </c>
      <c r="CK513" s="24">
        <f t="shared" si="916"/>
        <v>0</v>
      </c>
      <c r="CL513" s="24">
        <f t="shared" si="916"/>
        <v>0</v>
      </c>
      <c r="CM513" s="24">
        <f t="shared" si="916"/>
        <v>0</v>
      </c>
      <c r="CN513" s="33">
        <f t="shared" si="917"/>
        <v>0</v>
      </c>
      <c r="CO513" s="24">
        <f t="shared" si="918"/>
        <v>0</v>
      </c>
      <c r="CP513" s="24">
        <f t="shared" si="918"/>
        <v>0</v>
      </c>
      <c r="CQ513" s="24">
        <f t="shared" si="918"/>
        <v>0</v>
      </c>
      <c r="CR513" s="24">
        <f t="shared" si="918"/>
        <v>0</v>
      </c>
      <c r="CS513" s="33">
        <f t="shared" si="919"/>
        <v>0</v>
      </c>
      <c r="CT513" s="24">
        <f t="shared" si="920"/>
        <v>0</v>
      </c>
      <c r="CU513" s="24">
        <f t="shared" si="920"/>
        <v>0</v>
      </c>
      <c r="CV513" s="24">
        <f t="shared" si="920"/>
        <v>0</v>
      </c>
      <c r="CW513" s="24">
        <f t="shared" si="920"/>
        <v>0</v>
      </c>
      <c r="CX513" s="33">
        <f t="shared" si="921"/>
        <v>0</v>
      </c>
      <c r="CY513" s="24">
        <f t="shared" si="922"/>
        <v>0</v>
      </c>
      <c r="CZ513" s="24">
        <f t="shared" si="922"/>
        <v>0</v>
      </c>
      <c r="DA513" s="24">
        <f t="shared" si="922"/>
        <v>0</v>
      </c>
      <c r="DB513" s="24">
        <f t="shared" si="922"/>
        <v>0</v>
      </c>
      <c r="DC513" s="33">
        <f t="shared" si="923"/>
        <v>0</v>
      </c>
      <c r="DD513" s="86">
        <f t="shared" si="924"/>
        <v>0</v>
      </c>
    </row>
    <row r="514" spans="1:108" x14ac:dyDescent="0.25">
      <c r="A514" t="s">
        <v>5775</v>
      </c>
      <c r="B514" s="32" t="s">
        <v>5125</v>
      </c>
      <c r="C514" s="24">
        <f t="shared" si="882"/>
        <v>0</v>
      </c>
      <c r="D514" s="24">
        <f t="shared" si="882"/>
        <v>0</v>
      </c>
      <c r="E514" s="24">
        <f t="shared" si="882"/>
        <v>0</v>
      </c>
      <c r="F514" s="24">
        <f t="shared" si="882"/>
        <v>0</v>
      </c>
      <c r="G514" s="33">
        <f t="shared" si="883"/>
        <v>0</v>
      </c>
      <c r="H514" s="24">
        <f t="shared" si="884"/>
        <v>0</v>
      </c>
      <c r="I514" s="24">
        <f t="shared" si="884"/>
        <v>0</v>
      </c>
      <c r="J514" s="24">
        <f t="shared" si="884"/>
        <v>0</v>
      </c>
      <c r="K514" s="24">
        <f t="shared" si="884"/>
        <v>0</v>
      </c>
      <c r="L514" s="33">
        <f t="shared" si="885"/>
        <v>0</v>
      </c>
      <c r="M514" s="24">
        <f t="shared" si="886"/>
        <v>2100000</v>
      </c>
      <c r="N514" s="24">
        <f t="shared" si="886"/>
        <v>750000</v>
      </c>
      <c r="O514" s="24">
        <f t="shared" si="886"/>
        <v>150000</v>
      </c>
      <c r="P514" s="24">
        <f t="shared" si="886"/>
        <v>0</v>
      </c>
      <c r="Q514" s="33">
        <f t="shared" si="887"/>
        <v>3000000</v>
      </c>
      <c r="R514" s="24">
        <f t="shared" si="888"/>
        <v>6300000</v>
      </c>
      <c r="S514" s="24">
        <f t="shared" si="888"/>
        <v>2250000</v>
      </c>
      <c r="T514" s="24">
        <f t="shared" si="888"/>
        <v>450000</v>
      </c>
      <c r="U514" s="24">
        <f t="shared" si="888"/>
        <v>0</v>
      </c>
      <c r="V514" s="33">
        <f t="shared" si="889"/>
        <v>9000000</v>
      </c>
      <c r="W514" s="24">
        <f t="shared" si="890"/>
        <v>14175000</v>
      </c>
      <c r="X514" s="24">
        <f t="shared" si="890"/>
        <v>5062500.0000000019</v>
      </c>
      <c r="Y514" s="24">
        <f t="shared" si="890"/>
        <v>1012500</v>
      </c>
      <c r="Z514" s="24">
        <f t="shared" si="890"/>
        <v>0</v>
      </c>
      <c r="AA514" s="33">
        <f t="shared" si="891"/>
        <v>20250000</v>
      </c>
      <c r="AB514" s="24">
        <f t="shared" si="892"/>
        <v>0</v>
      </c>
      <c r="AC514" s="24">
        <f t="shared" si="892"/>
        <v>0</v>
      </c>
      <c r="AD514" s="24">
        <f t="shared" si="892"/>
        <v>0</v>
      </c>
      <c r="AE514" s="24">
        <f t="shared" si="892"/>
        <v>0</v>
      </c>
      <c r="AF514" s="33">
        <f t="shared" si="893"/>
        <v>0</v>
      </c>
      <c r="AG514" s="24">
        <f t="shared" si="894"/>
        <v>0</v>
      </c>
      <c r="AH514" s="24">
        <f t="shared" si="894"/>
        <v>0</v>
      </c>
      <c r="AI514" s="24">
        <f t="shared" si="894"/>
        <v>0</v>
      </c>
      <c r="AJ514" s="24">
        <f t="shared" si="894"/>
        <v>0</v>
      </c>
      <c r="AK514" s="33">
        <f t="shared" si="895"/>
        <v>0</v>
      </c>
      <c r="AL514" s="24">
        <f t="shared" si="896"/>
        <v>0</v>
      </c>
      <c r="AM514" s="24">
        <f t="shared" si="896"/>
        <v>0</v>
      </c>
      <c r="AN514" s="24">
        <f t="shared" si="896"/>
        <v>0</v>
      </c>
      <c r="AO514" s="24">
        <f t="shared" si="896"/>
        <v>0</v>
      </c>
      <c r="AP514" s="33">
        <f t="shared" si="897"/>
        <v>0</v>
      </c>
      <c r="AQ514" s="24">
        <f t="shared" si="898"/>
        <v>0</v>
      </c>
      <c r="AR514" s="24">
        <f t="shared" si="898"/>
        <v>0</v>
      </c>
      <c r="AS514" s="24">
        <f t="shared" si="898"/>
        <v>0</v>
      </c>
      <c r="AT514" s="24">
        <f t="shared" si="898"/>
        <v>0</v>
      </c>
      <c r="AU514" s="33">
        <f t="shared" si="899"/>
        <v>0</v>
      </c>
      <c r="AV514" s="24">
        <f t="shared" si="900"/>
        <v>0</v>
      </c>
      <c r="AW514" s="24">
        <f t="shared" si="900"/>
        <v>0</v>
      </c>
      <c r="AX514" s="24">
        <f t="shared" si="900"/>
        <v>0</v>
      </c>
      <c r="AY514" s="24">
        <f t="shared" si="900"/>
        <v>0</v>
      </c>
      <c r="AZ514" s="33">
        <f t="shared" si="901"/>
        <v>0</v>
      </c>
      <c r="BA514" s="24">
        <f t="shared" si="902"/>
        <v>0</v>
      </c>
      <c r="BB514" s="24">
        <f t="shared" si="902"/>
        <v>0</v>
      </c>
      <c r="BC514" s="24">
        <f t="shared" si="902"/>
        <v>0</v>
      </c>
      <c r="BD514" s="24">
        <f t="shared" si="902"/>
        <v>0</v>
      </c>
      <c r="BE514" s="33">
        <f t="shared" si="903"/>
        <v>0</v>
      </c>
      <c r="BF514" s="24">
        <f t="shared" si="904"/>
        <v>0</v>
      </c>
      <c r="BG514" s="24">
        <f t="shared" si="904"/>
        <v>0</v>
      </c>
      <c r="BH514" s="24">
        <f t="shared" si="904"/>
        <v>0</v>
      </c>
      <c r="BI514" s="24">
        <f t="shared" si="904"/>
        <v>0</v>
      </c>
      <c r="BJ514" s="33">
        <f t="shared" si="905"/>
        <v>0</v>
      </c>
      <c r="BK514" s="24">
        <f t="shared" si="906"/>
        <v>0</v>
      </c>
      <c r="BL514" s="24">
        <f t="shared" si="906"/>
        <v>0</v>
      </c>
      <c r="BM514" s="24">
        <f t="shared" si="906"/>
        <v>0</v>
      </c>
      <c r="BN514" s="24">
        <f t="shared" si="906"/>
        <v>0</v>
      </c>
      <c r="BO514" s="33">
        <f t="shared" si="907"/>
        <v>0</v>
      </c>
      <c r="BP514" s="24">
        <f t="shared" si="908"/>
        <v>0</v>
      </c>
      <c r="BQ514" s="24">
        <f t="shared" si="908"/>
        <v>0</v>
      </c>
      <c r="BR514" s="24">
        <f t="shared" si="908"/>
        <v>0</v>
      </c>
      <c r="BS514" s="24">
        <f t="shared" si="908"/>
        <v>0</v>
      </c>
      <c r="BT514" s="33">
        <f t="shared" si="909"/>
        <v>0</v>
      </c>
      <c r="BU514" s="24">
        <f t="shared" si="910"/>
        <v>0</v>
      </c>
      <c r="BV514" s="24">
        <f t="shared" si="910"/>
        <v>0</v>
      </c>
      <c r="BW514" s="24">
        <f t="shared" si="910"/>
        <v>0</v>
      </c>
      <c r="BX514" s="24">
        <f t="shared" si="910"/>
        <v>0</v>
      </c>
      <c r="BY514" s="33">
        <f t="shared" si="911"/>
        <v>0</v>
      </c>
      <c r="BZ514" s="24">
        <f t="shared" si="912"/>
        <v>0</v>
      </c>
      <c r="CA514" s="24">
        <f t="shared" si="912"/>
        <v>0</v>
      </c>
      <c r="CB514" s="24">
        <f t="shared" si="912"/>
        <v>0</v>
      </c>
      <c r="CC514" s="24">
        <f t="shared" si="912"/>
        <v>0</v>
      </c>
      <c r="CD514" s="33">
        <f t="shared" si="913"/>
        <v>0</v>
      </c>
      <c r="CE514" s="24">
        <f t="shared" si="914"/>
        <v>0</v>
      </c>
      <c r="CF514" s="24">
        <f t="shared" si="914"/>
        <v>0</v>
      </c>
      <c r="CG514" s="24">
        <f t="shared" si="914"/>
        <v>0</v>
      </c>
      <c r="CH514" s="24">
        <f t="shared" si="914"/>
        <v>0</v>
      </c>
      <c r="CI514" s="33">
        <f t="shared" si="915"/>
        <v>0</v>
      </c>
      <c r="CJ514" s="24">
        <f t="shared" si="916"/>
        <v>0</v>
      </c>
      <c r="CK514" s="24">
        <f t="shared" si="916"/>
        <v>0</v>
      </c>
      <c r="CL514" s="24">
        <f t="shared" si="916"/>
        <v>0</v>
      </c>
      <c r="CM514" s="24">
        <f t="shared" si="916"/>
        <v>0</v>
      </c>
      <c r="CN514" s="33">
        <f t="shared" si="917"/>
        <v>0</v>
      </c>
      <c r="CO514" s="24">
        <f t="shared" si="918"/>
        <v>0</v>
      </c>
      <c r="CP514" s="24">
        <f t="shared" si="918"/>
        <v>0</v>
      </c>
      <c r="CQ514" s="24">
        <f t="shared" si="918"/>
        <v>0</v>
      </c>
      <c r="CR514" s="24">
        <f t="shared" si="918"/>
        <v>0</v>
      </c>
      <c r="CS514" s="33">
        <f t="shared" si="919"/>
        <v>0</v>
      </c>
      <c r="CT514" s="24">
        <f t="shared" si="920"/>
        <v>0</v>
      </c>
      <c r="CU514" s="24">
        <f t="shared" si="920"/>
        <v>0</v>
      </c>
      <c r="CV514" s="24">
        <f t="shared" si="920"/>
        <v>0</v>
      </c>
      <c r="CW514" s="24">
        <f t="shared" si="920"/>
        <v>0</v>
      </c>
      <c r="CX514" s="33">
        <f t="shared" si="921"/>
        <v>0</v>
      </c>
      <c r="CY514" s="24">
        <f t="shared" si="922"/>
        <v>0</v>
      </c>
      <c r="CZ514" s="24">
        <f t="shared" si="922"/>
        <v>0</v>
      </c>
      <c r="DA514" s="24">
        <f t="shared" si="922"/>
        <v>0</v>
      </c>
      <c r="DB514" s="24">
        <f t="shared" si="922"/>
        <v>0</v>
      </c>
      <c r="DC514" s="33">
        <f t="shared" si="923"/>
        <v>0</v>
      </c>
      <c r="DD514" s="86">
        <f t="shared" si="924"/>
        <v>0</v>
      </c>
    </row>
    <row r="515" spans="1:108" x14ac:dyDescent="0.25">
      <c r="A515" t="s">
        <v>5776</v>
      </c>
      <c r="B515" s="32" t="s">
        <v>5126</v>
      </c>
      <c r="C515" s="24">
        <f t="shared" si="882"/>
        <v>0</v>
      </c>
      <c r="D515" s="24">
        <f t="shared" si="882"/>
        <v>0</v>
      </c>
      <c r="E515" s="24">
        <f t="shared" si="882"/>
        <v>0</v>
      </c>
      <c r="F515" s="24">
        <f t="shared" si="882"/>
        <v>0</v>
      </c>
      <c r="G515" s="33">
        <f t="shared" si="883"/>
        <v>0</v>
      </c>
      <c r="H515" s="24">
        <f t="shared" si="884"/>
        <v>0</v>
      </c>
      <c r="I515" s="24">
        <f t="shared" si="884"/>
        <v>0</v>
      </c>
      <c r="J515" s="24">
        <f t="shared" si="884"/>
        <v>0</v>
      </c>
      <c r="K515" s="24">
        <f t="shared" si="884"/>
        <v>0</v>
      </c>
      <c r="L515" s="33">
        <f t="shared" si="885"/>
        <v>0</v>
      </c>
      <c r="M515" s="24">
        <f t="shared" si="886"/>
        <v>-37500</v>
      </c>
      <c r="N515" s="24">
        <f t="shared" si="886"/>
        <v>0</v>
      </c>
      <c r="O515" s="24">
        <f t="shared" si="886"/>
        <v>0</v>
      </c>
      <c r="P515" s="24">
        <f t="shared" si="886"/>
        <v>0</v>
      </c>
      <c r="Q515" s="33">
        <f t="shared" si="887"/>
        <v>-37500</v>
      </c>
      <c r="R515" s="24">
        <f t="shared" si="888"/>
        <v>-90000</v>
      </c>
      <c r="S515" s="24">
        <f t="shared" si="888"/>
        <v>0</v>
      </c>
      <c r="T515" s="24">
        <f t="shared" si="888"/>
        <v>0</v>
      </c>
      <c r="U515" s="24">
        <f t="shared" si="888"/>
        <v>0</v>
      </c>
      <c r="V515" s="33">
        <f t="shared" si="889"/>
        <v>-90000</v>
      </c>
      <c r="W515" s="24">
        <f t="shared" si="890"/>
        <v>900000</v>
      </c>
      <c r="X515" s="24">
        <f t="shared" si="890"/>
        <v>1200000</v>
      </c>
      <c r="Y515" s="24">
        <f t="shared" si="890"/>
        <v>480000</v>
      </c>
      <c r="Z515" s="24">
        <f t="shared" si="890"/>
        <v>1600000</v>
      </c>
      <c r="AA515" s="33">
        <f t="shared" si="891"/>
        <v>4180000</v>
      </c>
      <c r="AB515" s="24">
        <f t="shared" si="892"/>
        <v>0</v>
      </c>
      <c r="AC515" s="24">
        <f t="shared" si="892"/>
        <v>0</v>
      </c>
      <c r="AD515" s="24">
        <f t="shared" si="892"/>
        <v>0</v>
      </c>
      <c r="AE515" s="24">
        <f t="shared" si="892"/>
        <v>0</v>
      </c>
      <c r="AF515" s="33">
        <f t="shared" si="893"/>
        <v>0</v>
      </c>
      <c r="AG515" s="24">
        <f t="shared" si="894"/>
        <v>0</v>
      </c>
      <c r="AH515" s="24">
        <f t="shared" si="894"/>
        <v>0</v>
      </c>
      <c r="AI515" s="24">
        <f t="shared" si="894"/>
        <v>0</v>
      </c>
      <c r="AJ515" s="24">
        <f t="shared" si="894"/>
        <v>0</v>
      </c>
      <c r="AK515" s="33">
        <f t="shared" si="895"/>
        <v>0</v>
      </c>
      <c r="AL515" s="24">
        <f t="shared" si="896"/>
        <v>0</v>
      </c>
      <c r="AM515" s="24">
        <f t="shared" si="896"/>
        <v>0</v>
      </c>
      <c r="AN515" s="24">
        <f t="shared" si="896"/>
        <v>0</v>
      </c>
      <c r="AO515" s="24">
        <f t="shared" si="896"/>
        <v>0</v>
      </c>
      <c r="AP515" s="33">
        <f t="shared" si="897"/>
        <v>0</v>
      </c>
      <c r="AQ515" s="24">
        <f t="shared" si="898"/>
        <v>0</v>
      </c>
      <c r="AR515" s="24">
        <f t="shared" si="898"/>
        <v>0</v>
      </c>
      <c r="AS515" s="24">
        <f t="shared" si="898"/>
        <v>0</v>
      </c>
      <c r="AT515" s="24">
        <f t="shared" si="898"/>
        <v>0</v>
      </c>
      <c r="AU515" s="33">
        <f t="shared" si="899"/>
        <v>0</v>
      </c>
      <c r="AV515" s="24">
        <f t="shared" si="900"/>
        <v>0</v>
      </c>
      <c r="AW515" s="24">
        <f t="shared" si="900"/>
        <v>0</v>
      </c>
      <c r="AX515" s="24">
        <f t="shared" si="900"/>
        <v>0</v>
      </c>
      <c r="AY515" s="24">
        <f t="shared" si="900"/>
        <v>0</v>
      </c>
      <c r="AZ515" s="33">
        <f t="shared" si="901"/>
        <v>0</v>
      </c>
      <c r="BA515" s="24">
        <f t="shared" si="902"/>
        <v>0</v>
      </c>
      <c r="BB515" s="24">
        <f t="shared" si="902"/>
        <v>0</v>
      </c>
      <c r="BC515" s="24">
        <f t="shared" si="902"/>
        <v>0</v>
      </c>
      <c r="BD515" s="24">
        <f t="shared" si="902"/>
        <v>0</v>
      </c>
      <c r="BE515" s="33">
        <f t="shared" si="903"/>
        <v>0</v>
      </c>
      <c r="BF515" s="24">
        <f t="shared" si="904"/>
        <v>0</v>
      </c>
      <c r="BG515" s="24">
        <f t="shared" si="904"/>
        <v>0</v>
      </c>
      <c r="BH515" s="24">
        <f t="shared" si="904"/>
        <v>0</v>
      </c>
      <c r="BI515" s="24">
        <f t="shared" si="904"/>
        <v>0</v>
      </c>
      <c r="BJ515" s="33">
        <f t="shared" si="905"/>
        <v>0</v>
      </c>
      <c r="BK515" s="24">
        <f t="shared" si="906"/>
        <v>0</v>
      </c>
      <c r="BL515" s="24">
        <f t="shared" si="906"/>
        <v>0</v>
      </c>
      <c r="BM515" s="24">
        <f t="shared" si="906"/>
        <v>0</v>
      </c>
      <c r="BN515" s="24">
        <f t="shared" si="906"/>
        <v>0</v>
      </c>
      <c r="BO515" s="33">
        <f t="shared" si="907"/>
        <v>0</v>
      </c>
      <c r="BP515" s="24">
        <f t="shared" si="908"/>
        <v>0</v>
      </c>
      <c r="BQ515" s="24">
        <f t="shared" si="908"/>
        <v>0</v>
      </c>
      <c r="BR515" s="24">
        <f t="shared" si="908"/>
        <v>0</v>
      </c>
      <c r="BS515" s="24">
        <f t="shared" si="908"/>
        <v>0</v>
      </c>
      <c r="BT515" s="33">
        <f t="shared" si="909"/>
        <v>0</v>
      </c>
      <c r="BU515" s="24">
        <f t="shared" si="910"/>
        <v>0</v>
      </c>
      <c r="BV515" s="24">
        <f t="shared" si="910"/>
        <v>0</v>
      </c>
      <c r="BW515" s="24">
        <f t="shared" si="910"/>
        <v>0</v>
      </c>
      <c r="BX515" s="24">
        <f t="shared" si="910"/>
        <v>0</v>
      </c>
      <c r="BY515" s="33">
        <f t="shared" si="911"/>
        <v>0</v>
      </c>
      <c r="BZ515" s="24">
        <f t="shared" si="912"/>
        <v>0</v>
      </c>
      <c r="CA515" s="24">
        <f t="shared" si="912"/>
        <v>0</v>
      </c>
      <c r="CB515" s="24">
        <f t="shared" si="912"/>
        <v>0</v>
      </c>
      <c r="CC515" s="24">
        <f t="shared" si="912"/>
        <v>0</v>
      </c>
      <c r="CD515" s="33">
        <f t="shared" si="913"/>
        <v>0</v>
      </c>
      <c r="CE515" s="24">
        <f t="shared" si="914"/>
        <v>0</v>
      </c>
      <c r="CF515" s="24">
        <f t="shared" si="914"/>
        <v>0</v>
      </c>
      <c r="CG515" s="24">
        <f t="shared" si="914"/>
        <v>0</v>
      </c>
      <c r="CH515" s="24">
        <f t="shared" si="914"/>
        <v>0</v>
      </c>
      <c r="CI515" s="33">
        <f t="shared" si="915"/>
        <v>0</v>
      </c>
      <c r="CJ515" s="24">
        <f t="shared" si="916"/>
        <v>0</v>
      </c>
      <c r="CK515" s="24">
        <f t="shared" si="916"/>
        <v>0</v>
      </c>
      <c r="CL515" s="24">
        <f t="shared" si="916"/>
        <v>0</v>
      </c>
      <c r="CM515" s="24">
        <f t="shared" si="916"/>
        <v>0</v>
      </c>
      <c r="CN515" s="33">
        <f t="shared" si="917"/>
        <v>0</v>
      </c>
      <c r="CO515" s="24">
        <f t="shared" si="918"/>
        <v>0</v>
      </c>
      <c r="CP515" s="24">
        <f t="shared" si="918"/>
        <v>0</v>
      </c>
      <c r="CQ515" s="24">
        <f t="shared" si="918"/>
        <v>0</v>
      </c>
      <c r="CR515" s="24">
        <f t="shared" si="918"/>
        <v>0</v>
      </c>
      <c r="CS515" s="33">
        <f t="shared" si="919"/>
        <v>0</v>
      </c>
      <c r="CT515" s="24">
        <f t="shared" si="920"/>
        <v>0</v>
      </c>
      <c r="CU515" s="24">
        <f t="shared" si="920"/>
        <v>0</v>
      </c>
      <c r="CV515" s="24">
        <f t="shared" si="920"/>
        <v>0</v>
      </c>
      <c r="CW515" s="24">
        <f t="shared" si="920"/>
        <v>0</v>
      </c>
      <c r="CX515" s="33">
        <f t="shared" si="921"/>
        <v>0</v>
      </c>
      <c r="CY515" s="24">
        <f t="shared" si="922"/>
        <v>0</v>
      </c>
      <c r="CZ515" s="24">
        <f t="shared" si="922"/>
        <v>0</v>
      </c>
      <c r="DA515" s="24">
        <f t="shared" si="922"/>
        <v>0</v>
      </c>
      <c r="DB515" s="24">
        <f t="shared" si="922"/>
        <v>0</v>
      </c>
      <c r="DC515" s="33">
        <f t="shared" si="923"/>
        <v>0</v>
      </c>
      <c r="DD515" s="86">
        <f t="shared" si="924"/>
        <v>0</v>
      </c>
    </row>
    <row r="516" spans="1:108" x14ac:dyDescent="0.25">
      <c r="A516" t="s">
        <v>5777</v>
      </c>
      <c r="B516" s="32" t="s">
        <v>5127</v>
      </c>
      <c r="C516" s="24">
        <f t="shared" si="882"/>
        <v>0</v>
      </c>
      <c r="D516" s="24">
        <f t="shared" si="882"/>
        <v>0</v>
      </c>
      <c r="E516" s="24">
        <f t="shared" si="882"/>
        <v>0</v>
      </c>
      <c r="F516" s="24">
        <f t="shared" si="882"/>
        <v>0</v>
      </c>
      <c r="G516" s="33">
        <f t="shared" si="883"/>
        <v>0</v>
      </c>
      <c r="H516" s="24">
        <f t="shared" si="884"/>
        <v>0</v>
      </c>
      <c r="I516" s="24">
        <f t="shared" si="884"/>
        <v>0</v>
      </c>
      <c r="J516" s="24">
        <f t="shared" si="884"/>
        <v>0</v>
      </c>
      <c r="K516" s="24">
        <f t="shared" si="884"/>
        <v>0</v>
      </c>
      <c r="L516" s="33">
        <f t="shared" si="885"/>
        <v>0</v>
      </c>
      <c r="M516" s="24">
        <f t="shared" si="886"/>
        <v>0</v>
      </c>
      <c r="N516" s="24">
        <f t="shared" si="886"/>
        <v>0</v>
      </c>
      <c r="O516" s="24">
        <f t="shared" si="886"/>
        <v>0</v>
      </c>
      <c r="P516" s="24">
        <f t="shared" si="886"/>
        <v>0</v>
      </c>
      <c r="Q516" s="33">
        <f t="shared" si="887"/>
        <v>0</v>
      </c>
      <c r="R516" s="24">
        <f t="shared" si="888"/>
        <v>0</v>
      </c>
      <c r="S516" s="24">
        <f t="shared" si="888"/>
        <v>0</v>
      </c>
      <c r="T516" s="24">
        <f t="shared" si="888"/>
        <v>0</v>
      </c>
      <c r="U516" s="24">
        <f t="shared" si="888"/>
        <v>0</v>
      </c>
      <c r="V516" s="33">
        <f t="shared" si="889"/>
        <v>0</v>
      </c>
      <c r="W516" s="24">
        <f t="shared" si="890"/>
        <v>520000</v>
      </c>
      <c r="X516" s="24">
        <f t="shared" si="890"/>
        <v>480000</v>
      </c>
      <c r="Y516" s="24">
        <f t="shared" si="890"/>
        <v>159999.99999999977</v>
      </c>
      <c r="Z516" s="24">
        <f t="shared" si="890"/>
        <v>480000</v>
      </c>
      <c r="AA516" s="33">
        <f t="shared" si="891"/>
        <v>1639999.9999999998</v>
      </c>
      <c r="AB516" s="24">
        <f t="shared" si="892"/>
        <v>0</v>
      </c>
      <c r="AC516" s="24">
        <f t="shared" si="892"/>
        <v>0</v>
      </c>
      <c r="AD516" s="24">
        <f t="shared" si="892"/>
        <v>0</v>
      </c>
      <c r="AE516" s="24">
        <f t="shared" si="892"/>
        <v>0</v>
      </c>
      <c r="AF516" s="33">
        <f t="shared" si="893"/>
        <v>0</v>
      </c>
      <c r="AG516" s="24">
        <f t="shared" si="894"/>
        <v>0</v>
      </c>
      <c r="AH516" s="24">
        <f t="shared" si="894"/>
        <v>0</v>
      </c>
      <c r="AI516" s="24">
        <f t="shared" si="894"/>
        <v>0</v>
      </c>
      <c r="AJ516" s="24">
        <f t="shared" si="894"/>
        <v>0</v>
      </c>
      <c r="AK516" s="33">
        <f t="shared" si="895"/>
        <v>0</v>
      </c>
      <c r="AL516" s="24">
        <f t="shared" si="896"/>
        <v>0</v>
      </c>
      <c r="AM516" s="24">
        <f t="shared" si="896"/>
        <v>0</v>
      </c>
      <c r="AN516" s="24">
        <f t="shared" si="896"/>
        <v>0</v>
      </c>
      <c r="AO516" s="24">
        <f t="shared" si="896"/>
        <v>0</v>
      </c>
      <c r="AP516" s="33">
        <f t="shared" si="897"/>
        <v>0</v>
      </c>
      <c r="AQ516" s="24">
        <f t="shared" si="898"/>
        <v>0</v>
      </c>
      <c r="AR516" s="24">
        <f t="shared" si="898"/>
        <v>0</v>
      </c>
      <c r="AS516" s="24">
        <f t="shared" si="898"/>
        <v>0</v>
      </c>
      <c r="AT516" s="24">
        <f t="shared" si="898"/>
        <v>0</v>
      </c>
      <c r="AU516" s="33">
        <f t="shared" si="899"/>
        <v>0</v>
      </c>
      <c r="AV516" s="24">
        <f t="shared" si="900"/>
        <v>0</v>
      </c>
      <c r="AW516" s="24">
        <f t="shared" si="900"/>
        <v>0</v>
      </c>
      <c r="AX516" s="24">
        <f t="shared" si="900"/>
        <v>0</v>
      </c>
      <c r="AY516" s="24">
        <f t="shared" si="900"/>
        <v>0</v>
      </c>
      <c r="AZ516" s="33">
        <f t="shared" si="901"/>
        <v>0</v>
      </c>
      <c r="BA516" s="24">
        <f t="shared" si="902"/>
        <v>0</v>
      </c>
      <c r="BB516" s="24">
        <f t="shared" si="902"/>
        <v>0</v>
      </c>
      <c r="BC516" s="24">
        <f t="shared" si="902"/>
        <v>0</v>
      </c>
      <c r="BD516" s="24">
        <f t="shared" si="902"/>
        <v>0</v>
      </c>
      <c r="BE516" s="33">
        <f t="shared" si="903"/>
        <v>0</v>
      </c>
      <c r="BF516" s="24">
        <f t="shared" si="904"/>
        <v>0</v>
      </c>
      <c r="BG516" s="24">
        <f t="shared" si="904"/>
        <v>0</v>
      </c>
      <c r="BH516" s="24">
        <f t="shared" si="904"/>
        <v>0</v>
      </c>
      <c r="BI516" s="24">
        <f t="shared" si="904"/>
        <v>0</v>
      </c>
      <c r="BJ516" s="33">
        <f t="shared" si="905"/>
        <v>0</v>
      </c>
      <c r="BK516" s="24">
        <f t="shared" si="906"/>
        <v>0</v>
      </c>
      <c r="BL516" s="24">
        <f t="shared" si="906"/>
        <v>0</v>
      </c>
      <c r="BM516" s="24">
        <f t="shared" si="906"/>
        <v>0</v>
      </c>
      <c r="BN516" s="24">
        <f t="shared" si="906"/>
        <v>0</v>
      </c>
      <c r="BO516" s="33">
        <f t="shared" si="907"/>
        <v>0</v>
      </c>
      <c r="BP516" s="24">
        <f t="shared" si="908"/>
        <v>0</v>
      </c>
      <c r="BQ516" s="24">
        <f t="shared" si="908"/>
        <v>0</v>
      </c>
      <c r="BR516" s="24">
        <f t="shared" si="908"/>
        <v>0</v>
      </c>
      <c r="BS516" s="24">
        <f t="shared" si="908"/>
        <v>0</v>
      </c>
      <c r="BT516" s="33">
        <f t="shared" si="909"/>
        <v>0</v>
      </c>
      <c r="BU516" s="24">
        <f t="shared" si="910"/>
        <v>0</v>
      </c>
      <c r="BV516" s="24">
        <f t="shared" si="910"/>
        <v>0</v>
      </c>
      <c r="BW516" s="24">
        <f t="shared" si="910"/>
        <v>0</v>
      </c>
      <c r="BX516" s="24">
        <f t="shared" si="910"/>
        <v>0</v>
      </c>
      <c r="BY516" s="33">
        <f t="shared" si="911"/>
        <v>0</v>
      </c>
      <c r="BZ516" s="24">
        <f t="shared" si="912"/>
        <v>0</v>
      </c>
      <c r="CA516" s="24">
        <f t="shared" si="912"/>
        <v>0</v>
      </c>
      <c r="CB516" s="24">
        <f t="shared" si="912"/>
        <v>0</v>
      </c>
      <c r="CC516" s="24">
        <f t="shared" si="912"/>
        <v>0</v>
      </c>
      <c r="CD516" s="33">
        <f t="shared" si="913"/>
        <v>0</v>
      </c>
      <c r="CE516" s="24">
        <f t="shared" si="914"/>
        <v>0</v>
      </c>
      <c r="CF516" s="24">
        <f t="shared" si="914"/>
        <v>0</v>
      </c>
      <c r="CG516" s="24">
        <f t="shared" si="914"/>
        <v>0</v>
      </c>
      <c r="CH516" s="24">
        <f t="shared" si="914"/>
        <v>0</v>
      </c>
      <c r="CI516" s="33">
        <f t="shared" si="915"/>
        <v>0</v>
      </c>
      <c r="CJ516" s="24">
        <f t="shared" si="916"/>
        <v>0</v>
      </c>
      <c r="CK516" s="24">
        <f t="shared" si="916"/>
        <v>0</v>
      </c>
      <c r="CL516" s="24">
        <f t="shared" si="916"/>
        <v>0</v>
      </c>
      <c r="CM516" s="24">
        <f t="shared" si="916"/>
        <v>0</v>
      </c>
      <c r="CN516" s="33">
        <f t="shared" si="917"/>
        <v>0</v>
      </c>
      <c r="CO516" s="24">
        <f t="shared" si="918"/>
        <v>0</v>
      </c>
      <c r="CP516" s="24">
        <f t="shared" si="918"/>
        <v>0</v>
      </c>
      <c r="CQ516" s="24">
        <f t="shared" si="918"/>
        <v>0</v>
      </c>
      <c r="CR516" s="24">
        <f t="shared" si="918"/>
        <v>0</v>
      </c>
      <c r="CS516" s="33">
        <f t="shared" si="919"/>
        <v>0</v>
      </c>
      <c r="CT516" s="24">
        <f t="shared" si="920"/>
        <v>0</v>
      </c>
      <c r="CU516" s="24">
        <f t="shared" si="920"/>
        <v>0</v>
      </c>
      <c r="CV516" s="24">
        <f t="shared" si="920"/>
        <v>0</v>
      </c>
      <c r="CW516" s="24">
        <f t="shared" si="920"/>
        <v>0</v>
      </c>
      <c r="CX516" s="33">
        <f t="shared" si="921"/>
        <v>0</v>
      </c>
      <c r="CY516" s="24">
        <f t="shared" si="922"/>
        <v>0</v>
      </c>
      <c r="CZ516" s="24">
        <f t="shared" si="922"/>
        <v>0</v>
      </c>
      <c r="DA516" s="24">
        <f t="shared" si="922"/>
        <v>0</v>
      </c>
      <c r="DB516" s="24">
        <f t="shared" si="922"/>
        <v>0</v>
      </c>
      <c r="DC516" s="33">
        <f t="shared" si="923"/>
        <v>0</v>
      </c>
      <c r="DD516" s="86">
        <f t="shared" si="924"/>
        <v>0</v>
      </c>
    </row>
    <row r="517" spans="1:108" x14ac:dyDescent="0.25">
      <c r="A517" t="s">
        <v>5778</v>
      </c>
      <c r="B517" s="32" t="s">
        <v>5128</v>
      </c>
      <c r="C517" s="24">
        <f t="shared" si="882"/>
        <v>0</v>
      </c>
      <c r="D517" s="24">
        <f t="shared" si="882"/>
        <v>0</v>
      </c>
      <c r="E517" s="24">
        <f t="shared" si="882"/>
        <v>0</v>
      </c>
      <c r="F517" s="24">
        <f t="shared" si="882"/>
        <v>0</v>
      </c>
      <c r="G517" s="33">
        <f t="shared" si="883"/>
        <v>0</v>
      </c>
      <c r="H517" s="24">
        <f t="shared" si="884"/>
        <v>0</v>
      </c>
      <c r="I517" s="24">
        <f t="shared" si="884"/>
        <v>0</v>
      </c>
      <c r="J517" s="24">
        <f t="shared" si="884"/>
        <v>0</v>
      </c>
      <c r="K517" s="24">
        <f t="shared" si="884"/>
        <v>0</v>
      </c>
      <c r="L517" s="33">
        <f t="shared" si="885"/>
        <v>0</v>
      </c>
      <c r="M517" s="24">
        <f t="shared" si="886"/>
        <v>0</v>
      </c>
      <c r="N517" s="24">
        <f t="shared" si="886"/>
        <v>0</v>
      </c>
      <c r="O517" s="24">
        <f t="shared" si="886"/>
        <v>0</v>
      </c>
      <c r="P517" s="24">
        <f t="shared" si="886"/>
        <v>0</v>
      </c>
      <c r="Q517" s="33">
        <f t="shared" si="887"/>
        <v>0</v>
      </c>
      <c r="R517" s="24">
        <f t="shared" si="888"/>
        <v>0</v>
      </c>
      <c r="S517" s="24">
        <f t="shared" si="888"/>
        <v>0</v>
      </c>
      <c r="T517" s="24">
        <f t="shared" si="888"/>
        <v>0</v>
      </c>
      <c r="U517" s="24">
        <f t="shared" si="888"/>
        <v>0</v>
      </c>
      <c r="V517" s="33">
        <f t="shared" si="889"/>
        <v>0</v>
      </c>
      <c r="W517" s="24">
        <f t="shared" si="890"/>
        <v>2476694.5689599998</v>
      </c>
      <c r="X517" s="24">
        <f t="shared" si="890"/>
        <v>2972033.4827520028</v>
      </c>
      <c r="Y517" s="24">
        <f t="shared" si="890"/>
        <v>3566440.1793024018</v>
      </c>
      <c r="Z517" s="24">
        <f t="shared" si="890"/>
        <v>4279728.2151628733</v>
      </c>
      <c r="AA517" s="33">
        <f t="shared" si="891"/>
        <v>13294896.446177278</v>
      </c>
      <c r="AB517" s="24">
        <f t="shared" si="892"/>
        <v>0</v>
      </c>
      <c r="AC517" s="24">
        <f t="shared" si="892"/>
        <v>0</v>
      </c>
      <c r="AD517" s="24">
        <f t="shared" si="892"/>
        <v>0</v>
      </c>
      <c r="AE517" s="24">
        <f t="shared" si="892"/>
        <v>0</v>
      </c>
      <c r="AF517" s="33">
        <f t="shared" si="893"/>
        <v>0</v>
      </c>
      <c r="AG517" s="24">
        <f t="shared" si="894"/>
        <v>0</v>
      </c>
      <c r="AH517" s="24">
        <f t="shared" si="894"/>
        <v>0</v>
      </c>
      <c r="AI517" s="24">
        <f t="shared" si="894"/>
        <v>0</v>
      </c>
      <c r="AJ517" s="24">
        <f t="shared" si="894"/>
        <v>0</v>
      </c>
      <c r="AK517" s="33">
        <f t="shared" si="895"/>
        <v>0</v>
      </c>
      <c r="AL517" s="24">
        <f t="shared" si="896"/>
        <v>0</v>
      </c>
      <c r="AM517" s="24">
        <f t="shared" si="896"/>
        <v>0</v>
      </c>
      <c r="AN517" s="24">
        <f t="shared" si="896"/>
        <v>0</v>
      </c>
      <c r="AO517" s="24">
        <f t="shared" si="896"/>
        <v>0</v>
      </c>
      <c r="AP517" s="33">
        <f t="shared" si="897"/>
        <v>0</v>
      </c>
      <c r="AQ517" s="24">
        <f t="shared" si="898"/>
        <v>0</v>
      </c>
      <c r="AR517" s="24">
        <f t="shared" si="898"/>
        <v>0</v>
      </c>
      <c r="AS517" s="24">
        <f t="shared" si="898"/>
        <v>0</v>
      </c>
      <c r="AT517" s="24">
        <f t="shared" si="898"/>
        <v>0</v>
      </c>
      <c r="AU517" s="33">
        <f t="shared" si="899"/>
        <v>0</v>
      </c>
      <c r="AV517" s="24">
        <f t="shared" si="900"/>
        <v>0</v>
      </c>
      <c r="AW517" s="24">
        <f t="shared" si="900"/>
        <v>0</v>
      </c>
      <c r="AX517" s="24">
        <f t="shared" si="900"/>
        <v>0</v>
      </c>
      <c r="AY517" s="24">
        <f t="shared" si="900"/>
        <v>0</v>
      </c>
      <c r="AZ517" s="33">
        <f t="shared" si="901"/>
        <v>0</v>
      </c>
      <c r="BA517" s="24">
        <f t="shared" si="902"/>
        <v>0</v>
      </c>
      <c r="BB517" s="24">
        <f t="shared" si="902"/>
        <v>0</v>
      </c>
      <c r="BC517" s="24">
        <f t="shared" si="902"/>
        <v>0</v>
      </c>
      <c r="BD517" s="24">
        <f t="shared" si="902"/>
        <v>0</v>
      </c>
      <c r="BE517" s="33">
        <f t="shared" si="903"/>
        <v>0</v>
      </c>
      <c r="BF517" s="24">
        <f t="shared" si="904"/>
        <v>0</v>
      </c>
      <c r="BG517" s="24">
        <f t="shared" si="904"/>
        <v>0</v>
      </c>
      <c r="BH517" s="24">
        <f t="shared" si="904"/>
        <v>0</v>
      </c>
      <c r="BI517" s="24">
        <f t="shared" si="904"/>
        <v>0</v>
      </c>
      <c r="BJ517" s="33">
        <f t="shared" si="905"/>
        <v>0</v>
      </c>
      <c r="BK517" s="24">
        <f t="shared" si="906"/>
        <v>0</v>
      </c>
      <c r="BL517" s="24">
        <f t="shared" si="906"/>
        <v>0</v>
      </c>
      <c r="BM517" s="24">
        <f t="shared" si="906"/>
        <v>0</v>
      </c>
      <c r="BN517" s="24">
        <f t="shared" si="906"/>
        <v>0</v>
      </c>
      <c r="BO517" s="33">
        <f t="shared" si="907"/>
        <v>0</v>
      </c>
      <c r="BP517" s="24">
        <f t="shared" si="908"/>
        <v>0</v>
      </c>
      <c r="BQ517" s="24">
        <f t="shared" si="908"/>
        <v>0</v>
      </c>
      <c r="BR517" s="24">
        <f t="shared" si="908"/>
        <v>0</v>
      </c>
      <c r="BS517" s="24">
        <f t="shared" si="908"/>
        <v>0</v>
      </c>
      <c r="BT517" s="33">
        <f t="shared" si="909"/>
        <v>0</v>
      </c>
      <c r="BU517" s="24">
        <f t="shared" si="910"/>
        <v>0</v>
      </c>
      <c r="BV517" s="24">
        <f t="shared" si="910"/>
        <v>0</v>
      </c>
      <c r="BW517" s="24">
        <f t="shared" si="910"/>
        <v>0</v>
      </c>
      <c r="BX517" s="24">
        <f t="shared" si="910"/>
        <v>0</v>
      </c>
      <c r="BY517" s="33">
        <f t="shared" si="911"/>
        <v>0</v>
      </c>
      <c r="BZ517" s="24">
        <f t="shared" si="912"/>
        <v>0</v>
      </c>
      <c r="CA517" s="24">
        <f t="shared" si="912"/>
        <v>0</v>
      </c>
      <c r="CB517" s="24">
        <f t="shared" si="912"/>
        <v>0</v>
      </c>
      <c r="CC517" s="24">
        <f t="shared" si="912"/>
        <v>0</v>
      </c>
      <c r="CD517" s="33">
        <f t="shared" si="913"/>
        <v>0</v>
      </c>
      <c r="CE517" s="24">
        <f t="shared" si="914"/>
        <v>0</v>
      </c>
      <c r="CF517" s="24">
        <f t="shared" si="914"/>
        <v>0</v>
      </c>
      <c r="CG517" s="24">
        <f t="shared" si="914"/>
        <v>0</v>
      </c>
      <c r="CH517" s="24">
        <f t="shared" si="914"/>
        <v>0</v>
      </c>
      <c r="CI517" s="33">
        <f t="shared" si="915"/>
        <v>0</v>
      </c>
      <c r="CJ517" s="24">
        <f t="shared" si="916"/>
        <v>0</v>
      </c>
      <c r="CK517" s="24">
        <f t="shared" si="916"/>
        <v>0</v>
      </c>
      <c r="CL517" s="24">
        <f t="shared" si="916"/>
        <v>0</v>
      </c>
      <c r="CM517" s="24">
        <f t="shared" si="916"/>
        <v>0</v>
      </c>
      <c r="CN517" s="33">
        <f t="shared" si="917"/>
        <v>0</v>
      </c>
      <c r="CO517" s="24">
        <f t="shared" si="918"/>
        <v>0</v>
      </c>
      <c r="CP517" s="24">
        <f t="shared" si="918"/>
        <v>0</v>
      </c>
      <c r="CQ517" s="24">
        <f t="shared" si="918"/>
        <v>0</v>
      </c>
      <c r="CR517" s="24">
        <f t="shared" si="918"/>
        <v>0</v>
      </c>
      <c r="CS517" s="33">
        <f t="shared" si="919"/>
        <v>0</v>
      </c>
      <c r="CT517" s="24">
        <f t="shared" si="920"/>
        <v>0</v>
      </c>
      <c r="CU517" s="24">
        <f t="shared" si="920"/>
        <v>0</v>
      </c>
      <c r="CV517" s="24">
        <f t="shared" si="920"/>
        <v>0</v>
      </c>
      <c r="CW517" s="24">
        <f t="shared" si="920"/>
        <v>0</v>
      </c>
      <c r="CX517" s="33">
        <f t="shared" si="921"/>
        <v>0</v>
      </c>
      <c r="CY517" s="24">
        <f t="shared" si="922"/>
        <v>0</v>
      </c>
      <c r="CZ517" s="24">
        <f t="shared" si="922"/>
        <v>0</v>
      </c>
      <c r="DA517" s="24">
        <f t="shared" si="922"/>
        <v>0</v>
      </c>
      <c r="DB517" s="24">
        <f t="shared" si="922"/>
        <v>0</v>
      </c>
      <c r="DC517" s="33">
        <f t="shared" si="923"/>
        <v>0</v>
      </c>
      <c r="DD517" s="86">
        <f t="shared" si="924"/>
        <v>0</v>
      </c>
    </row>
    <row r="518" spans="1:108" x14ac:dyDescent="0.25">
      <c r="A518" t="s">
        <v>5779</v>
      </c>
      <c r="B518" s="32" t="s">
        <v>5129</v>
      </c>
      <c r="C518" s="24">
        <f t="shared" si="882"/>
        <v>0</v>
      </c>
      <c r="D518" s="24">
        <f t="shared" si="882"/>
        <v>0</v>
      </c>
      <c r="E518" s="24">
        <f t="shared" si="882"/>
        <v>0</v>
      </c>
      <c r="F518" s="24">
        <f t="shared" si="882"/>
        <v>0</v>
      </c>
      <c r="G518" s="33">
        <f t="shared" si="883"/>
        <v>0</v>
      </c>
      <c r="H518" s="24">
        <f t="shared" si="884"/>
        <v>0</v>
      </c>
      <c r="I518" s="24">
        <f t="shared" si="884"/>
        <v>0</v>
      </c>
      <c r="J518" s="24">
        <f t="shared" si="884"/>
        <v>0</v>
      </c>
      <c r="K518" s="24">
        <f t="shared" si="884"/>
        <v>0</v>
      </c>
      <c r="L518" s="33">
        <f t="shared" si="885"/>
        <v>0</v>
      </c>
      <c r="M518" s="24">
        <f t="shared" si="886"/>
        <v>0</v>
      </c>
      <c r="N518" s="24">
        <f t="shared" si="886"/>
        <v>0</v>
      </c>
      <c r="O518" s="24">
        <f t="shared" si="886"/>
        <v>0</v>
      </c>
      <c r="P518" s="24">
        <f t="shared" si="886"/>
        <v>0</v>
      </c>
      <c r="Q518" s="33">
        <f t="shared" si="887"/>
        <v>0</v>
      </c>
      <c r="R518" s="24">
        <f t="shared" si="888"/>
        <v>0</v>
      </c>
      <c r="S518" s="24">
        <f t="shared" si="888"/>
        <v>0</v>
      </c>
      <c r="T518" s="24">
        <f t="shared" si="888"/>
        <v>0</v>
      </c>
      <c r="U518" s="24">
        <f t="shared" si="888"/>
        <v>0</v>
      </c>
      <c r="V518" s="33">
        <f t="shared" si="889"/>
        <v>0</v>
      </c>
      <c r="W518" s="24">
        <f t="shared" si="890"/>
        <v>619173.64223999996</v>
      </c>
      <c r="X518" s="24">
        <f t="shared" si="890"/>
        <v>743008.37068800069</v>
      </c>
      <c r="Y518" s="24">
        <f t="shared" si="890"/>
        <v>891610.04482560046</v>
      </c>
      <c r="Z518" s="24">
        <f t="shared" si="890"/>
        <v>1069932.0537907183</v>
      </c>
      <c r="AA518" s="33">
        <f t="shared" si="891"/>
        <v>3323724.1115443194</v>
      </c>
      <c r="AB518" s="24">
        <f t="shared" si="892"/>
        <v>0</v>
      </c>
      <c r="AC518" s="24">
        <f t="shared" si="892"/>
        <v>0</v>
      </c>
      <c r="AD518" s="24">
        <f t="shared" si="892"/>
        <v>0</v>
      </c>
      <c r="AE518" s="24">
        <f t="shared" si="892"/>
        <v>0</v>
      </c>
      <c r="AF518" s="33">
        <f t="shared" si="893"/>
        <v>0</v>
      </c>
      <c r="AG518" s="24">
        <f t="shared" si="894"/>
        <v>0</v>
      </c>
      <c r="AH518" s="24">
        <f t="shared" si="894"/>
        <v>0</v>
      </c>
      <c r="AI518" s="24">
        <f t="shared" si="894"/>
        <v>0</v>
      </c>
      <c r="AJ518" s="24">
        <f t="shared" si="894"/>
        <v>0</v>
      </c>
      <c r="AK518" s="33">
        <f t="shared" si="895"/>
        <v>0</v>
      </c>
      <c r="AL518" s="24">
        <f t="shared" si="896"/>
        <v>0</v>
      </c>
      <c r="AM518" s="24">
        <f t="shared" si="896"/>
        <v>0</v>
      </c>
      <c r="AN518" s="24">
        <f t="shared" si="896"/>
        <v>0</v>
      </c>
      <c r="AO518" s="24">
        <f t="shared" si="896"/>
        <v>0</v>
      </c>
      <c r="AP518" s="33">
        <f t="shared" si="897"/>
        <v>0</v>
      </c>
      <c r="AQ518" s="24">
        <f t="shared" si="898"/>
        <v>0</v>
      </c>
      <c r="AR518" s="24">
        <f t="shared" si="898"/>
        <v>0</v>
      </c>
      <c r="AS518" s="24">
        <f t="shared" si="898"/>
        <v>0</v>
      </c>
      <c r="AT518" s="24">
        <f t="shared" si="898"/>
        <v>0</v>
      </c>
      <c r="AU518" s="33">
        <f t="shared" si="899"/>
        <v>0</v>
      </c>
      <c r="AV518" s="24">
        <f t="shared" si="900"/>
        <v>0</v>
      </c>
      <c r="AW518" s="24">
        <f t="shared" si="900"/>
        <v>0</v>
      </c>
      <c r="AX518" s="24">
        <f t="shared" si="900"/>
        <v>0</v>
      </c>
      <c r="AY518" s="24">
        <f t="shared" si="900"/>
        <v>0</v>
      </c>
      <c r="AZ518" s="33">
        <f t="shared" si="901"/>
        <v>0</v>
      </c>
      <c r="BA518" s="24">
        <f t="shared" si="902"/>
        <v>0</v>
      </c>
      <c r="BB518" s="24">
        <f t="shared" si="902"/>
        <v>0</v>
      </c>
      <c r="BC518" s="24">
        <f t="shared" si="902"/>
        <v>0</v>
      </c>
      <c r="BD518" s="24">
        <f t="shared" si="902"/>
        <v>0</v>
      </c>
      <c r="BE518" s="33">
        <f t="shared" si="903"/>
        <v>0</v>
      </c>
      <c r="BF518" s="24">
        <f t="shared" si="904"/>
        <v>0</v>
      </c>
      <c r="BG518" s="24">
        <f t="shared" si="904"/>
        <v>0</v>
      </c>
      <c r="BH518" s="24">
        <f t="shared" si="904"/>
        <v>0</v>
      </c>
      <c r="BI518" s="24">
        <f t="shared" si="904"/>
        <v>0</v>
      </c>
      <c r="BJ518" s="33">
        <f t="shared" si="905"/>
        <v>0</v>
      </c>
      <c r="BK518" s="24">
        <f t="shared" si="906"/>
        <v>0</v>
      </c>
      <c r="BL518" s="24">
        <f t="shared" si="906"/>
        <v>0</v>
      </c>
      <c r="BM518" s="24">
        <f t="shared" si="906"/>
        <v>0</v>
      </c>
      <c r="BN518" s="24">
        <f t="shared" si="906"/>
        <v>0</v>
      </c>
      <c r="BO518" s="33">
        <f t="shared" si="907"/>
        <v>0</v>
      </c>
      <c r="BP518" s="24">
        <f t="shared" si="908"/>
        <v>0</v>
      </c>
      <c r="BQ518" s="24">
        <f t="shared" si="908"/>
        <v>0</v>
      </c>
      <c r="BR518" s="24">
        <f t="shared" si="908"/>
        <v>0</v>
      </c>
      <c r="BS518" s="24">
        <f t="shared" si="908"/>
        <v>0</v>
      </c>
      <c r="BT518" s="33">
        <f t="shared" si="909"/>
        <v>0</v>
      </c>
      <c r="BU518" s="24">
        <f t="shared" si="910"/>
        <v>0</v>
      </c>
      <c r="BV518" s="24">
        <f t="shared" si="910"/>
        <v>0</v>
      </c>
      <c r="BW518" s="24">
        <f t="shared" si="910"/>
        <v>0</v>
      </c>
      <c r="BX518" s="24">
        <f t="shared" si="910"/>
        <v>0</v>
      </c>
      <c r="BY518" s="33">
        <f t="shared" si="911"/>
        <v>0</v>
      </c>
      <c r="BZ518" s="24">
        <f t="shared" si="912"/>
        <v>0</v>
      </c>
      <c r="CA518" s="24">
        <f t="shared" si="912"/>
        <v>0</v>
      </c>
      <c r="CB518" s="24">
        <f t="shared" si="912"/>
        <v>0</v>
      </c>
      <c r="CC518" s="24">
        <f t="shared" si="912"/>
        <v>0</v>
      </c>
      <c r="CD518" s="33">
        <f t="shared" si="913"/>
        <v>0</v>
      </c>
      <c r="CE518" s="24">
        <f t="shared" si="914"/>
        <v>0</v>
      </c>
      <c r="CF518" s="24">
        <f t="shared" si="914"/>
        <v>0</v>
      </c>
      <c r="CG518" s="24">
        <f t="shared" si="914"/>
        <v>0</v>
      </c>
      <c r="CH518" s="24">
        <f t="shared" si="914"/>
        <v>0</v>
      </c>
      <c r="CI518" s="33">
        <f t="shared" si="915"/>
        <v>0</v>
      </c>
      <c r="CJ518" s="24">
        <f t="shared" si="916"/>
        <v>0</v>
      </c>
      <c r="CK518" s="24">
        <f t="shared" si="916"/>
        <v>0</v>
      </c>
      <c r="CL518" s="24">
        <f t="shared" si="916"/>
        <v>0</v>
      </c>
      <c r="CM518" s="24">
        <f t="shared" si="916"/>
        <v>0</v>
      </c>
      <c r="CN518" s="33">
        <f t="shared" si="917"/>
        <v>0</v>
      </c>
      <c r="CO518" s="24">
        <f t="shared" si="918"/>
        <v>0</v>
      </c>
      <c r="CP518" s="24">
        <f t="shared" si="918"/>
        <v>0</v>
      </c>
      <c r="CQ518" s="24">
        <f t="shared" si="918"/>
        <v>0</v>
      </c>
      <c r="CR518" s="24">
        <f t="shared" si="918"/>
        <v>0</v>
      </c>
      <c r="CS518" s="33">
        <f t="shared" si="919"/>
        <v>0</v>
      </c>
      <c r="CT518" s="24">
        <f t="shared" si="920"/>
        <v>0</v>
      </c>
      <c r="CU518" s="24">
        <f t="shared" si="920"/>
        <v>0</v>
      </c>
      <c r="CV518" s="24">
        <f t="shared" si="920"/>
        <v>0</v>
      </c>
      <c r="CW518" s="24">
        <f t="shared" si="920"/>
        <v>0</v>
      </c>
      <c r="CX518" s="33">
        <f t="shared" si="921"/>
        <v>0</v>
      </c>
      <c r="CY518" s="24">
        <f t="shared" si="922"/>
        <v>0</v>
      </c>
      <c r="CZ518" s="24">
        <f t="shared" si="922"/>
        <v>0</v>
      </c>
      <c r="DA518" s="24">
        <f t="shared" si="922"/>
        <v>0</v>
      </c>
      <c r="DB518" s="24">
        <f t="shared" si="922"/>
        <v>0</v>
      </c>
      <c r="DC518" s="33">
        <f t="shared" si="923"/>
        <v>0</v>
      </c>
      <c r="DD518" s="86">
        <f t="shared" si="924"/>
        <v>0</v>
      </c>
    </row>
    <row r="519" spans="1:108" x14ac:dyDescent="0.25">
      <c r="A519" t="s">
        <v>4199</v>
      </c>
      <c r="B519" s="87" t="s">
        <v>5780</v>
      </c>
      <c r="C519" s="88">
        <f t="shared" si="882"/>
        <v>0</v>
      </c>
      <c r="D519" s="88">
        <f t="shared" si="882"/>
        <v>0</v>
      </c>
      <c r="E519" s="88">
        <f t="shared" si="882"/>
        <v>318000</v>
      </c>
      <c r="F519" s="88">
        <f t="shared" si="882"/>
        <v>159000</v>
      </c>
      <c r="G519" s="89">
        <f t="shared" si="883"/>
        <v>477000</v>
      </c>
      <c r="H519" s="88">
        <f t="shared" si="884"/>
        <v>413400</v>
      </c>
      <c r="I519" s="88">
        <f t="shared" si="884"/>
        <v>413400</v>
      </c>
      <c r="J519" s="88">
        <f t="shared" si="884"/>
        <v>826800</v>
      </c>
      <c r="K519" s="88">
        <f t="shared" si="884"/>
        <v>413400</v>
      </c>
      <c r="L519" s="89">
        <f t="shared" si="885"/>
        <v>2067000</v>
      </c>
      <c r="M519" s="88">
        <f t="shared" si="886"/>
        <v>2994750</v>
      </c>
      <c r="N519" s="88">
        <f t="shared" si="886"/>
        <v>1804062.5</v>
      </c>
      <c r="O519" s="88">
        <f t="shared" si="886"/>
        <v>1301995</v>
      </c>
      <c r="P519" s="88">
        <f t="shared" si="886"/>
        <v>2151922.5</v>
      </c>
      <c r="Q519" s="89">
        <f t="shared" si="887"/>
        <v>8252730</v>
      </c>
      <c r="R519" s="88">
        <f t="shared" si="888"/>
        <v>9186570</v>
      </c>
      <c r="S519" s="88">
        <f t="shared" si="888"/>
        <v>5307855</v>
      </c>
      <c r="T519" s="88">
        <f t="shared" si="888"/>
        <v>4187950.25</v>
      </c>
      <c r="U519" s="88">
        <f t="shared" si="888"/>
        <v>4398608.5000000075</v>
      </c>
      <c r="V519" s="89">
        <f t="shared" si="889"/>
        <v>23080983.750000007</v>
      </c>
      <c r="W519" s="88">
        <f t="shared" si="890"/>
        <v>24739035.086199999</v>
      </c>
      <c r="X519" s="88">
        <f t="shared" si="890"/>
        <v>14306131.603440017</v>
      </c>
      <c r="Y519" s="88">
        <f t="shared" si="890"/>
        <v>10845413.849128008</v>
      </c>
      <c r="Z519" s="88">
        <f t="shared" si="890"/>
        <v>12258796.512703598</v>
      </c>
      <c r="AA519" s="89">
        <f t="shared" si="891"/>
        <v>62149377.051471621</v>
      </c>
      <c r="AB519" s="88">
        <f t="shared" si="892"/>
        <v>0</v>
      </c>
      <c r="AC519" s="88">
        <f t="shared" si="892"/>
        <v>0</v>
      </c>
      <c r="AD519" s="88">
        <f t="shared" si="892"/>
        <v>0</v>
      </c>
      <c r="AE519" s="88">
        <f t="shared" si="892"/>
        <v>0</v>
      </c>
      <c r="AF519" s="89">
        <f t="shared" si="893"/>
        <v>0</v>
      </c>
      <c r="AG519" s="88">
        <f t="shared" si="894"/>
        <v>0</v>
      </c>
      <c r="AH519" s="88">
        <f t="shared" si="894"/>
        <v>0</v>
      </c>
      <c r="AI519" s="88">
        <f t="shared" si="894"/>
        <v>0</v>
      </c>
      <c r="AJ519" s="88">
        <f t="shared" si="894"/>
        <v>0</v>
      </c>
      <c r="AK519" s="89">
        <f t="shared" si="895"/>
        <v>0</v>
      </c>
      <c r="AL519" s="88">
        <f t="shared" si="896"/>
        <v>0</v>
      </c>
      <c r="AM519" s="88">
        <f t="shared" si="896"/>
        <v>0</v>
      </c>
      <c r="AN519" s="88">
        <f t="shared" si="896"/>
        <v>0</v>
      </c>
      <c r="AO519" s="88">
        <f t="shared" si="896"/>
        <v>0</v>
      </c>
      <c r="AP519" s="89">
        <f t="shared" si="897"/>
        <v>0</v>
      </c>
      <c r="AQ519" s="88">
        <f t="shared" si="898"/>
        <v>0</v>
      </c>
      <c r="AR519" s="88">
        <f t="shared" si="898"/>
        <v>0</v>
      </c>
      <c r="AS519" s="88">
        <f t="shared" si="898"/>
        <v>0</v>
      </c>
      <c r="AT519" s="88">
        <f t="shared" si="898"/>
        <v>0</v>
      </c>
      <c r="AU519" s="89">
        <f t="shared" si="899"/>
        <v>0</v>
      </c>
      <c r="AV519" s="88">
        <f t="shared" si="900"/>
        <v>0</v>
      </c>
      <c r="AW519" s="88">
        <f t="shared" si="900"/>
        <v>0</v>
      </c>
      <c r="AX519" s="88">
        <f t="shared" si="900"/>
        <v>0</v>
      </c>
      <c r="AY519" s="88">
        <f t="shared" si="900"/>
        <v>0</v>
      </c>
      <c r="AZ519" s="89">
        <f t="shared" si="901"/>
        <v>0</v>
      </c>
      <c r="BA519" s="88">
        <f t="shared" si="902"/>
        <v>0</v>
      </c>
      <c r="BB519" s="88">
        <f t="shared" si="902"/>
        <v>0</v>
      </c>
      <c r="BC519" s="88">
        <f t="shared" si="902"/>
        <v>0</v>
      </c>
      <c r="BD519" s="88">
        <f t="shared" si="902"/>
        <v>0</v>
      </c>
      <c r="BE519" s="89">
        <f t="shared" si="903"/>
        <v>0</v>
      </c>
      <c r="BF519" s="88">
        <f t="shared" si="904"/>
        <v>0</v>
      </c>
      <c r="BG519" s="88">
        <f t="shared" si="904"/>
        <v>0</v>
      </c>
      <c r="BH519" s="88">
        <f t="shared" si="904"/>
        <v>0</v>
      </c>
      <c r="BI519" s="88">
        <f t="shared" si="904"/>
        <v>0</v>
      </c>
      <c r="BJ519" s="89">
        <f t="shared" si="905"/>
        <v>0</v>
      </c>
      <c r="BK519" s="88">
        <f t="shared" si="906"/>
        <v>0</v>
      </c>
      <c r="BL519" s="88">
        <f t="shared" si="906"/>
        <v>0</v>
      </c>
      <c r="BM519" s="88">
        <f t="shared" si="906"/>
        <v>0</v>
      </c>
      <c r="BN519" s="88">
        <f t="shared" si="906"/>
        <v>0</v>
      </c>
      <c r="BO519" s="89">
        <f t="shared" si="907"/>
        <v>0</v>
      </c>
      <c r="BP519" s="88">
        <f t="shared" si="908"/>
        <v>0</v>
      </c>
      <c r="BQ519" s="88">
        <f t="shared" si="908"/>
        <v>0</v>
      </c>
      <c r="BR519" s="88">
        <f t="shared" si="908"/>
        <v>0</v>
      </c>
      <c r="BS519" s="88">
        <f t="shared" si="908"/>
        <v>0</v>
      </c>
      <c r="BT519" s="89">
        <f t="shared" si="909"/>
        <v>0</v>
      </c>
      <c r="BU519" s="88">
        <f t="shared" si="910"/>
        <v>0</v>
      </c>
      <c r="BV519" s="88">
        <f t="shared" si="910"/>
        <v>0</v>
      </c>
      <c r="BW519" s="88">
        <f t="shared" si="910"/>
        <v>0</v>
      </c>
      <c r="BX519" s="88">
        <f t="shared" si="910"/>
        <v>0</v>
      </c>
      <c r="BY519" s="89">
        <f t="shared" si="911"/>
        <v>0</v>
      </c>
      <c r="BZ519" s="88">
        <f t="shared" si="912"/>
        <v>0</v>
      </c>
      <c r="CA519" s="88">
        <f t="shared" si="912"/>
        <v>0</v>
      </c>
      <c r="CB519" s="88">
        <f t="shared" si="912"/>
        <v>0</v>
      </c>
      <c r="CC519" s="88">
        <f t="shared" si="912"/>
        <v>0</v>
      </c>
      <c r="CD519" s="89">
        <f t="shared" si="913"/>
        <v>0</v>
      </c>
      <c r="CE519" s="88">
        <f t="shared" si="914"/>
        <v>0</v>
      </c>
      <c r="CF519" s="88">
        <f t="shared" si="914"/>
        <v>0</v>
      </c>
      <c r="CG519" s="88">
        <f t="shared" si="914"/>
        <v>0</v>
      </c>
      <c r="CH519" s="88">
        <f t="shared" si="914"/>
        <v>0</v>
      </c>
      <c r="CI519" s="89">
        <f t="shared" si="915"/>
        <v>0</v>
      </c>
      <c r="CJ519" s="88">
        <f t="shared" si="916"/>
        <v>0</v>
      </c>
      <c r="CK519" s="88">
        <f t="shared" si="916"/>
        <v>0</v>
      </c>
      <c r="CL519" s="88">
        <f t="shared" si="916"/>
        <v>0</v>
      </c>
      <c r="CM519" s="88">
        <f t="shared" si="916"/>
        <v>0</v>
      </c>
      <c r="CN519" s="89">
        <f t="shared" si="917"/>
        <v>0</v>
      </c>
      <c r="CO519" s="88">
        <f t="shared" si="918"/>
        <v>0</v>
      </c>
      <c r="CP519" s="88">
        <f t="shared" si="918"/>
        <v>0</v>
      </c>
      <c r="CQ519" s="88">
        <f t="shared" si="918"/>
        <v>0</v>
      </c>
      <c r="CR519" s="88">
        <f t="shared" si="918"/>
        <v>0</v>
      </c>
      <c r="CS519" s="89">
        <f t="shared" si="919"/>
        <v>0</v>
      </c>
      <c r="CT519" s="88">
        <f t="shared" si="920"/>
        <v>0</v>
      </c>
      <c r="CU519" s="88">
        <f t="shared" si="920"/>
        <v>0</v>
      </c>
      <c r="CV519" s="88">
        <f t="shared" si="920"/>
        <v>0</v>
      </c>
      <c r="CW519" s="88">
        <f t="shared" si="920"/>
        <v>0</v>
      </c>
      <c r="CX519" s="89">
        <f t="shared" si="921"/>
        <v>0</v>
      </c>
      <c r="CY519" s="88">
        <f t="shared" si="922"/>
        <v>0</v>
      </c>
      <c r="CZ519" s="88">
        <f t="shared" si="922"/>
        <v>0</v>
      </c>
      <c r="DA519" s="88">
        <f t="shared" si="922"/>
        <v>0</v>
      </c>
      <c r="DB519" s="88">
        <f t="shared" si="922"/>
        <v>0</v>
      </c>
      <c r="DC519" s="89">
        <f t="shared" si="923"/>
        <v>0</v>
      </c>
      <c r="DD519" s="90">
        <f t="shared" si="924"/>
        <v>0</v>
      </c>
    </row>
    <row r="521" spans="1:108" x14ac:dyDescent="0.25">
      <c r="A521" t="s">
        <v>5781</v>
      </c>
      <c r="B521" s="30" t="s">
        <v>1969</v>
      </c>
    </row>
    <row r="522" spans="1:108" x14ac:dyDescent="0.25">
      <c r="A522" t="s">
        <v>5782</v>
      </c>
      <c r="B522" s="32" t="s">
        <v>5120</v>
      </c>
      <c r="C522" s="24">
        <f t="shared" ref="C522:F532" si="925">C16-C208</f>
        <v>0</v>
      </c>
      <c r="D522" s="24">
        <f t="shared" si="925"/>
        <v>0</v>
      </c>
      <c r="E522" s="24">
        <f t="shared" si="925"/>
        <v>159000</v>
      </c>
      <c r="F522" s="24">
        <f t="shared" si="925"/>
        <v>238500</v>
      </c>
      <c r="G522" s="33">
        <f t="shared" ref="G522:G532" si="926">SUM(C522:F522)</f>
        <v>397500</v>
      </c>
      <c r="H522" s="24">
        <f t="shared" ref="H522:K532" si="927">H16-H208</f>
        <v>365700</v>
      </c>
      <c r="I522" s="24">
        <f t="shared" si="927"/>
        <v>413400</v>
      </c>
      <c r="J522" s="24">
        <f t="shared" si="927"/>
        <v>620099.99999999953</v>
      </c>
      <c r="K522" s="24">
        <f t="shared" si="927"/>
        <v>620100</v>
      </c>
      <c r="L522" s="33">
        <f t="shared" ref="L522:L532" si="928">SUM(H522:K522)</f>
        <v>2019299.9999999995</v>
      </c>
      <c r="M522" s="24">
        <f t="shared" ref="M522:P532" si="929">M16-M208</f>
        <v>620100.00000000023</v>
      </c>
      <c r="N522" s="24">
        <f t="shared" si="929"/>
        <v>713115</v>
      </c>
      <c r="O522" s="24">
        <f t="shared" si="929"/>
        <v>806130</v>
      </c>
      <c r="P522" s="24">
        <f t="shared" si="929"/>
        <v>1209195</v>
      </c>
      <c r="Q522" s="33">
        <f t="shared" ref="Q522:Q532" si="930">SUM(M522:P522)</f>
        <v>3348540</v>
      </c>
      <c r="R522" s="24">
        <f t="shared" ref="R522:U532" si="931">R16-R208</f>
        <v>1612259.9999999995</v>
      </c>
      <c r="S522" s="24">
        <f t="shared" si="931"/>
        <v>1074840</v>
      </c>
      <c r="T522" s="24">
        <f t="shared" si="931"/>
        <v>1236066</v>
      </c>
      <c r="U522" s="24">
        <f t="shared" si="931"/>
        <v>1397292</v>
      </c>
      <c r="V522" s="33">
        <f t="shared" ref="V522:V532" si="932">SUM(R522:U522)</f>
        <v>5320458</v>
      </c>
      <c r="W522" s="24">
        <f t="shared" ref="W522:Z532" si="933">W16-W208</f>
        <v>2619922.5</v>
      </c>
      <c r="X522" s="24">
        <f t="shared" si="933"/>
        <v>2619922.5</v>
      </c>
      <c r="Y522" s="24">
        <f t="shared" si="933"/>
        <v>1746615</v>
      </c>
      <c r="Z522" s="24">
        <f t="shared" si="933"/>
        <v>2008607.25</v>
      </c>
      <c r="AA522" s="33">
        <f t="shared" ref="AA522:AA532" si="934">SUM(W522:Z522)</f>
        <v>8995067.25</v>
      </c>
      <c r="AB522" s="24">
        <f t="shared" ref="AB522:AE532" si="935">AB16-AB208</f>
        <v>1135299.75</v>
      </c>
      <c r="AC522" s="24">
        <f t="shared" si="935"/>
        <v>0</v>
      </c>
      <c r="AD522" s="24">
        <f t="shared" si="935"/>
        <v>0</v>
      </c>
      <c r="AE522" s="24">
        <f t="shared" si="935"/>
        <v>0</v>
      </c>
      <c r="AF522" s="33">
        <f t="shared" ref="AF522:AF532" si="936">SUM(AB522:AE522)</f>
        <v>1135299.75</v>
      </c>
      <c r="AG522" s="24">
        <f t="shared" ref="AG522:AJ532" si="937">AG16-AG208</f>
        <v>0</v>
      </c>
      <c r="AH522" s="24">
        <f t="shared" si="937"/>
        <v>0</v>
      </c>
      <c r="AI522" s="24">
        <f t="shared" si="937"/>
        <v>0</v>
      </c>
      <c r="AJ522" s="24">
        <f t="shared" si="937"/>
        <v>0</v>
      </c>
      <c r="AK522" s="33">
        <f t="shared" ref="AK522:AK532" si="938">SUM(AG522:AJ522)</f>
        <v>0</v>
      </c>
      <c r="AL522" s="24">
        <f t="shared" ref="AL522:AO532" si="939">AL16-AL208</f>
        <v>0</v>
      </c>
      <c r="AM522" s="24">
        <f t="shared" si="939"/>
        <v>0</v>
      </c>
      <c r="AN522" s="24">
        <f t="shared" si="939"/>
        <v>0</v>
      </c>
      <c r="AO522" s="24">
        <f t="shared" si="939"/>
        <v>0</v>
      </c>
      <c r="AP522" s="33">
        <f t="shared" ref="AP522:AP532" si="940">SUM(AL522:AO522)</f>
        <v>0</v>
      </c>
      <c r="AQ522" s="24">
        <f t="shared" ref="AQ522:AT532" si="941">AQ16-AQ208</f>
        <v>0</v>
      </c>
      <c r="AR522" s="24">
        <f t="shared" si="941"/>
        <v>0</v>
      </c>
      <c r="AS522" s="24">
        <f t="shared" si="941"/>
        <v>0</v>
      </c>
      <c r="AT522" s="24">
        <f t="shared" si="941"/>
        <v>0</v>
      </c>
      <c r="AU522" s="33">
        <f t="shared" ref="AU522:AU532" si="942">SUM(AQ522:AT522)</f>
        <v>0</v>
      </c>
      <c r="AV522" s="24">
        <f t="shared" ref="AV522:AY532" si="943">AV16-AV208</f>
        <v>0</v>
      </c>
      <c r="AW522" s="24">
        <f t="shared" si="943"/>
        <v>0</v>
      </c>
      <c r="AX522" s="24">
        <f t="shared" si="943"/>
        <v>0</v>
      </c>
      <c r="AY522" s="24">
        <f t="shared" si="943"/>
        <v>0</v>
      </c>
      <c r="AZ522" s="33">
        <f t="shared" ref="AZ522:AZ532" si="944">SUM(AV522:AY522)</f>
        <v>0</v>
      </c>
      <c r="BA522" s="24">
        <f t="shared" ref="BA522:BD532" si="945">BA16-BA208</f>
        <v>0</v>
      </c>
      <c r="BB522" s="24">
        <f t="shared" si="945"/>
        <v>0</v>
      </c>
      <c r="BC522" s="24">
        <f t="shared" si="945"/>
        <v>0</v>
      </c>
      <c r="BD522" s="24">
        <f t="shared" si="945"/>
        <v>0</v>
      </c>
      <c r="BE522" s="33">
        <f t="shared" ref="BE522:BE532" si="946">SUM(BA522:BD522)</f>
        <v>0</v>
      </c>
      <c r="BF522" s="24">
        <f t="shared" ref="BF522:BI532" si="947">BF16-BF208</f>
        <v>0</v>
      </c>
      <c r="BG522" s="24">
        <f t="shared" si="947"/>
        <v>0</v>
      </c>
      <c r="BH522" s="24">
        <f t="shared" si="947"/>
        <v>0</v>
      </c>
      <c r="BI522" s="24">
        <f t="shared" si="947"/>
        <v>0</v>
      </c>
      <c r="BJ522" s="33">
        <f t="shared" ref="BJ522:BJ532" si="948">SUM(BF522:BI522)</f>
        <v>0</v>
      </c>
      <c r="BK522" s="24">
        <f t="shared" ref="BK522:BN532" si="949">BK16-BK208</f>
        <v>0</v>
      </c>
      <c r="BL522" s="24">
        <f t="shared" si="949"/>
        <v>0</v>
      </c>
      <c r="BM522" s="24">
        <f t="shared" si="949"/>
        <v>0</v>
      </c>
      <c r="BN522" s="24">
        <f t="shared" si="949"/>
        <v>0</v>
      </c>
      <c r="BO522" s="33">
        <f t="shared" ref="BO522:BO532" si="950">SUM(BK522:BN522)</f>
        <v>0</v>
      </c>
      <c r="BP522" s="24">
        <f t="shared" ref="BP522:BS532" si="951">BP16-BP208</f>
        <v>0</v>
      </c>
      <c r="BQ522" s="24">
        <f t="shared" si="951"/>
        <v>0</v>
      </c>
      <c r="BR522" s="24">
        <f t="shared" si="951"/>
        <v>0</v>
      </c>
      <c r="BS522" s="24">
        <f t="shared" si="951"/>
        <v>0</v>
      </c>
      <c r="BT522" s="33">
        <f t="shared" ref="BT522:BT532" si="952">SUM(BP522:BS522)</f>
        <v>0</v>
      </c>
      <c r="BU522" s="24">
        <f t="shared" ref="BU522:BX532" si="953">BU16-BU208</f>
        <v>0</v>
      </c>
      <c r="BV522" s="24">
        <f t="shared" si="953"/>
        <v>0</v>
      </c>
      <c r="BW522" s="24">
        <f t="shared" si="953"/>
        <v>0</v>
      </c>
      <c r="BX522" s="24">
        <f t="shared" si="953"/>
        <v>0</v>
      </c>
      <c r="BY522" s="33">
        <f t="shared" ref="BY522:BY532" si="954">SUM(BU522:BX522)</f>
        <v>0</v>
      </c>
      <c r="BZ522" s="24">
        <f t="shared" ref="BZ522:CC532" si="955">BZ16-BZ208</f>
        <v>0</v>
      </c>
      <c r="CA522" s="24">
        <f t="shared" si="955"/>
        <v>0</v>
      </c>
      <c r="CB522" s="24">
        <f t="shared" si="955"/>
        <v>0</v>
      </c>
      <c r="CC522" s="24">
        <f t="shared" si="955"/>
        <v>0</v>
      </c>
      <c r="CD522" s="33">
        <f t="shared" ref="CD522:CD532" si="956">SUM(BZ522:CC522)</f>
        <v>0</v>
      </c>
      <c r="CE522" s="24">
        <f t="shared" ref="CE522:CH532" si="957">CE16-CE208</f>
        <v>0</v>
      </c>
      <c r="CF522" s="24">
        <f t="shared" si="957"/>
        <v>0</v>
      </c>
      <c r="CG522" s="24">
        <f t="shared" si="957"/>
        <v>0</v>
      </c>
      <c r="CH522" s="24">
        <f t="shared" si="957"/>
        <v>0</v>
      </c>
      <c r="CI522" s="33">
        <f t="shared" ref="CI522:CI532" si="958">SUM(CE522:CH522)</f>
        <v>0</v>
      </c>
      <c r="CJ522" s="24">
        <f t="shared" ref="CJ522:CM532" si="959">CJ16-CJ208</f>
        <v>0</v>
      </c>
      <c r="CK522" s="24">
        <f t="shared" si="959"/>
        <v>0</v>
      </c>
      <c r="CL522" s="24">
        <f t="shared" si="959"/>
        <v>0</v>
      </c>
      <c r="CM522" s="24">
        <f t="shared" si="959"/>
        <v>0</v>
      </c>
      <c r="CN522" s="33">
        <f t="shared" ref="CN522:CN532" si="960">SUM(CJ522:CM522)</f>
        <v>0</v>
      </c>
      <c r="CO522" s="24">
        <f t="shared" ref="CO522:CR532" si="961">CO16-CO208</f>
        <v>0</v>
      </c>
      <c r="CP522" s="24">
        <f t="shared" si="961"/>
        <v>0</v>
      </c>
      <c r="CQ522" s="24">
        <f t="shared" si="961"/>
        <v>0</v>
      </c>
      <c r="CR522" s="24">
        <f t="shared" si="961"/>
        <v>0</v>
      </c>
      <c r="CS522" s="33">
        <f t="shared" ref="CS522:CS532" si="962">SUM(CO522:CR522)</f>
        <v>0</v>
      </c>
      <c r="CT522" s="24">
        <f t="shared" ref="CT522:CW532" si="963">CT16-CT208</f>
        <v>0</v>
      </c>
      <c r="CU522" s="24">
        <f t="shared" si="963"/>
        <v>0</v>
      </c>
      <c r="CV522" s="24">
        <f t="shared" si="963"/>
        <v>0</v>
      </c>
      <c r="CW522" s="24">
        <f t="shared" si="963"/>
        <v>0</v>
      </c>
      <c r="CX522" s="33">
        <f t="shared" ref="CX522:CX532" si="964">SUM(CT522:CW522)</f>
        <v>0</v>
      </c>
      <c r="CY522" s="24">
        <f t="shared" ref="CY522:DB532" si="965">CY16-CY208</f>
        <v>0</v>
      </c>
      <c r="CZ522" s="24">
        <f t="shared" si="965"/>
        <v>0</v>
      </c>
      <c r="DA522" s="24">
        <f t="shared" si="965"/>
        <v>0</v>
      </c>
      <c r="DB522" s="24">
        <f t="shared" si="965"/>
        <v>0</v>
      </c>
      <c r="DC522" s="33">
        <f t="shared" ref="DC522:DC532" si="966">SUM(CY522:DB522)</f>
        <v>0</v>
      </c>
      <c r="DD522" s="86">
        <f t="shared" ref="DD522:DD532" si="967">DD16-DD208</f>
        <v>1135299.75</v>
      </c>
    </row>
    <row r="523" spans="1:108" x14ac:dyDescent="0.25">
      <c r="A523" t="s">
        <v>5783</v>
      </c>
      <c r="B523" s="32" t="s">
        <v>5121</v>
      </c>
      <c r="C523" s="24">
        <f t="shared" si="925"/>
        <v>0</v>
      </c>
      <c r="D523" s="24">
        <f t="shared" si="925"/>
        <v>0</v>
      </c>
      <c r="E523" s="24">
        <f t="shared" si="925"/>
        <v>0</v>
      </c>
      <c r="F523" s="24">
        <f t="shared" si="925"/>
        <v>0</v>
      </c>
      <c r="G523" s="33">
        <f t="shared" si="926"/>
        <v>0</v>
      </c>
      <c r="H523" s="24">
        <f t="shared" si="927"/>
        <v>0</v>
      </c>
      <c r="I523" s="24">
        <f t="shared" si="927"/>
        <v>0</v>
      </c>
      <c r="J523" s="24">
        <f t="shared" si="927"/>
        <v>0</v>
      </c>
      <c r="K523" s="24">
        <f t="shared" si="927"/>
        <v>0</v>
      </c>
      <c r="L523" s="33">
        <f t="shared" si="928"/>
        <v>0</v>
      </c>
      <c r="M523" s="24">
        <f t="shared" si="929"/>
        <v>89224.999999999884</v>
      </c>
      <c r="N523" s="24">
        <f t="shared" si="929"/>
        <v>67541.25</v>
      </c>
      <c r="O523" s="24">
        <f t="shared" si="929"/>
        <v>71898.75</v>
      </c>
      <c r="P523" s="24">
        <f t="shared" si="929"/>
        <v>167763.75</v>
      </c>
      <c r="Q523" s="33">
        <f t="shared" si="930"/>
        <v>396428.74999999988</v>
      </c>
      <c r="R523" s="24">
        <f t="shared" si="931"/>
        <v>335527.5</v>
      </c>
      <c r="S523" s="24">
        <f t="shared" si="931"/>
        <v>187372.5</v>
      </c>
      <c r="T523" s="24">
        <f t="shared" si="931"/>
        <v>141836.625</v>
      </c>
      <c r="U523" s="24">
        <f t="shared" si="931"/>
        <v>150987.375</v>
      </c>
      <c r="V523" s="33">
        <f t="shared" si="932"/>
        <v>815724</v>
      </c>
      <c r="W523" s="24">
        <f t="shared" si="933"/>
        <v>528455.8125</v>
      </c>
      <c r="X523" s="24">
        <f t="shared" si="933"/>
        <v>528455.8125</v>
      </c>
      <c r="Y523" s="24">
        <f t="shared" si="933"/>
        <v>295111.6875</v>
      </c>
      <c r="Z523" s="24">
        <f t="shared" si="933"/>
        <v>223392.68437500007</v>
      </c>
      <c r="AA523" s="33">
        <f t="shared" si="934"/>
        <v>1575415.9968750002</v>
      </c>
      <c r="AB523" s="24">
        <f t="shared" si="935"/>
        <v>79268.371875000012</v>
      </c>
      <c r="AC523" s="24">
        <f t="shared" si="935"/>
        <v>0</v>
      </c>
      <c r="AD523" s="24">
        <f t="shared" si="935"/>
        <v>0</v>
      </c>
      <c r="AE523" s="24">
        <f t="shared" si="935"/>
        <v>0</v>
      </c>
      <c r="AF523" s="33">
        <f t="shared" si="936"/>
        <v>79268.371875000012</v>
      </c>
      <c r="AG523" s="24">
        <f t="shared" si="937"/>
        <v>0</v>
      </c>
      <c r="AH523" s="24">
        <f t="shared" si="937"/>
        <v>0</v>
      </c>
      <c r="AI523" s="24">
        <f t="shared" si="937"/>
        <v>0</v>
      </c>
      <c r="AJ523" s="24">
        <f t="shared" si="937"/>
        <v>0</v>
      </c>
      <c r="AK523" s="33">
        <f t="shared" si="938"/>
        <v>0</v>
      </c>
      <c r="AL523" s="24">
        <f t="shared" si="939"/>
        <v>0</v>
      </c>
      <c r="AM523" s="24">
        <f t="shared" si="939"/>
        <v>0</v>
      </c>
      <c r="AN523" s="24">
        <f t="shared" si="939"/>
        <v>0</v>
      </c>
      <c r="AO523" s="24">
        <f t="shared" si="939"/>
        <v>0</v>
      </c>
      <c r="AP523" s="33">
        <f t="shared" si="940"/>
        <v>0</v>
      </c>
      <c r="AQ523" s="24">
        <f t="shared" si="941"/>
        <v>0</v>
      </c>
      <c r="AR523" s="24">
        <f t="shared" si="941"/>
        <v>0</v>
      </c>
      <c r="AS523" s="24">
        <f t="shared" si="941"/>
        <v>0</v>
      </c>
      <c r="AT523" s="24">
        <f t="shared" si="941"/>
        <v>0</v>
      </c>
      <c r="AU523" s="33">
        <f t="shared" si="942"/>
        <v>0</v>
      </c>
      <c r="AV523" s="24">
        <f t="shared" si="943"/>
        <v>0</v>
      </c>
      <c r="AW523" s="24">
        <f t="shared" si="943"/>
        <v>0</v>
      </c>
      <c r="AX523" s="24">
        <f t="shared" si="943"/>
        <v>0</v>
      </c>
      <c r="AY523" s="24">
        <f t="shared" si="943"/>
        <v>0</v>
      </c>
      <c r="AZ523" s="33">
        <f t="shared" si="944"/>
        <v>0</v>
      </c>
      <c r="BA523" s="24">
        <f t="shared" si="945"/>
        <v>0</v>
      </c>
      <c r="BB523" s="24">
        <f t="shared" si="945"/>
        <v>0</v>
      </c>
      <c r="BC523" s="24">
        <f t="shared" si="945"/>
        <v>0</v>
      </c>
      <c r="BD523" s="24">
        <f t="shared" si="945"/>
        <v>0</v>
      </c>
      <c r="BE523" s="33">
        <f t="shared" si="946"/>
        <v>0</v>
      </c>
      <c r="BF523" s="24">
        <f t="shared" si="947"/>
        <v>0</v>
      </c>
      <c r="BG523" s="24">
        <f t="shared" si="947"/>
        <v>0</v>
      </c>
      <c r="BH523" s="24">
        <f t="shared" si="947"/>
        <v>0</v>
      </c>
      <c r="BI523" s="24">
        <f t="shared" si="947"/>
        <v>0</v>
      </c>
      <c r="BJ523" s="33">
        <f t="shared" si="948"/>
        <v>0</v>
      </c>
      <c r="BK523" s="24">
        <f t="shared" si="949"/>
        <v>0</v>
      </c>
      <c r="BL523" s="24">
        <f t="shared" si="949"/>
        <v>0</v>
      </c>
      <c r="BM523" s="24">
        <f t="shared" si="949"/>
        <v>0</v>
      </c>
      <c r="BN523" s="24">
        <f t="shared" si="949"/>
        <v>0</v>
      </c>
      <c r="BO523" s="33">
        <f t="shared" si="950"/>
        <v>0</v>
      </c>
      <c r="BP523" s="24">
        <f t="shared" si="951"/>
        <v>0</v>
      </c>
      <c r="BQ523" s="24">
        <f t="shared" si="951"/>
        <v>0</v>
      </c>
      <c r="BR523" s="24">
        <f t="shared" si="951"/>
        <v>0</v>
      </c>
      <c r="BS523" s="24">
        <f t="shared" si="951"/>
        <v>0</v>
      </c>
      <c r="BT523" s="33">
        <f t="shared" si="952"/>
        <v>0</v>
      </c>
      <c r="BU523" s="24">
        <f t="shared" si="953"/>
        <v>0</v>
      </c>
      <c r="BV523" s="24">
        <f t="shared" si="953"/>
        <v>0</v>
      </c>
      <c r="BW523" s="24">
        <f t="shared" si="953"/>
        <v>0</v>
      </c>
      <c r="BX523" s="24">
        <f t="shared" si="953"/>
        <v>0</v>
      </c>
      <c r="BY523" s="33">
        <f t="shared" si="954"/>
        <v>0</v>
      </c>
      <c r="BZ523" s="24">
        <f t="shared" si="955"/>
        <v>0</v>
      </c>
      <c r="CA523" s="24">
        <f t="shared" si="955"/>
        <v>0</v>
      </c>
      <c r="CB523" s="24">
        <f t="shared" si="955"/>
        <v>0</v>
      </c>
      <c r="CC523" s="24">
        <f t="shared" si="955"/>
        <v>0</v>
      </c>
      <c r="CD523" s="33">
        <f t="shared" si="956"/>
        <v>0</v>
      </c>
      <c r="CE523" s="24">
        <f t="shared" si="957"/>
        <v>0</v>
      </c>
      <c r="CF523" s="24">
        <f t="shared" si="957"/>
        <v>0</v>
      </c>
      <c r="CG523" s="24">
        <f t="shared" si="957"/>
        <v>0</v>
      </c>
      <c r="CH523" s="24">
        <f t="shared" si="957"/>
        <v>0</v>
      </c>
      <c r="CI523" s="33">
        <f t="shared" si="958"/>
        <v>0</v>
      </c>
      <c r="CJ523" s="24">
        <f t="shared" si="959"/>
        <v>0</v>
      </c>
      <c r="CK523" s="24">
        <f t="shared" si="959"/>
        <v>0</v>
      </c>
      <c r="CL523" s="24">
        <f t="shared" si="959"/>
        <v>0</v>
      </c>
      <c r="CM523" s="24">
        <f t="shared" si="959"/>
        <v>0</v>
      </c>
      <c r="CN523" s="33">
        <f t="shared" si="960"/>
        <v>0</v>
      </c>
      <c r="CO523" s="24">
        <f t="shared" si="961"/>
        <v>0</v>
      </c>
      <c r="CP523" s="24">
        <f t="shared" si="961"/>
        <v>0</v>
      </c>
      <c r="CQ523" s="24">
        <f t="shared" si="961"/>
        <v>0</v>
      </c>
      <c r="CR523" s="24">
        <f t="shared" si="961"/>
        <v>0</v>
      </c>
      <c r="CS523" s="33">
        <f t="shared" si="962"/>
        <v>0</v>
      </c>
      <c r="CT523" s="24">
        <f t="shared" si="963"/>
        <v>0</v>
      </c>
      <c r="CU523" s="24">
        <f t="shared" si="963"/>
        <v>0</v>
      </c>
      <c r="CV523" s="24">
        <f t="shared" si="963"/>
        <v>0</v>
      </c>
      <c r="CW523" s="24">
        <f t="shared" si="963"/>
        <v>0</v>
      </c>
      <c r="CX523" s="33">
        <f t="shared" si="964"/>
        <v>0</v>
      </c>
      <c r="CY523" s="24">
        <f t="shared" si="965"/>
        <v>0</v>
      </c>
      <c r="CZ523" s="24">
        <f t="shared" si="965"/>
        <v>0</v>
      </c>
      <c r="DA523" s="24">
        <f t="shared" si="965"/>
        <v>0</v>
      </c>
      <c r="DB523" s="24">
        <f t="shared" si="965"/>
        <v>0</v>
      </c>
      <c r="DC523" s="33">
        <f t="shared" si="966"/>
        <v>0</v>
      </c>
      <c r="DD523" s="86">
        <f t="shared" si="967"/>
        <v>79268.371875000012</v>
      </c>
    </row>
    <row r="524" spans="1:108" x14ac:dyDescent="0.25">
      <c r="A524" t="s">
        <v>5784</v>
      </c>
      <c r="B524" s="32" t="s">
        <v>5122</v>
      </c>
      <c r="C524" s="24">
        <f t="shared" si="925"/>
        <v>0</v>
      </c>
      <c r="D524" s="24">
        <f t="shared" si="925"/>
        <v>0</v>
      </c>
      <c r="E524" s="24">
        <f t="shared" si="925"/>
        <v>0</v>
      </c>
      <c r="F524" s="24">
        <f t="shared" si="925"/>
        <v>0</v>
      </c>
      <c r="G524" s="33">
        <f t="shared" si="926"/>
        <v>0</v>
      </c>
      <c r="H524" s="24">
        <f t="shared" si="927"/>
        <v>0</v>
      </c>
      <c r="I524" s="24">
        <f t="shared" si="927"/>
        <v>0</v>
      </c>
      <c r="J524" s="24">
        <f t="shared" si="927"/>
        <v>0</v>
      </c>
      <c r="K524" s="24">
        <f t="shared" si="927"/>
        <v>0</v>
      </c>
      <c r="L524" s="33">
        <f t="shared" si="928"/>
        <v>0</v>
      </c>
      <c r="M524" s="24">
        <f t="shared" si="929"/>
        <v>0</v>
      </c>
      <c r="N524" s="24">
        <f t="shared" si="929"/>
        <v>0</v>
      </c>
      <c r="O524" s="24">
        <f t="shared" si="929"/>
        <v>0</v>
      </c>
      <c r="P524" s="24">
        <f t="shared" si="929"/>
        <v>0</v>
      </c>
      <c r="Q524" s="33">
        <f t="shared" si="930"/>
        <v>0</v>
      </c>
      <c r="R524" s="24">
        <f t="shared" si="931"/>
        <v>194999.99999999977</v>
      </c>
      <c r="S524" s="24">
        <f t="shared" si="931"/>
        <v>195000</v>
      </c>
      <c r="T524" s="24">
        <f t="shared" si="931"/>
        <v>210000</v>
      </c>
      <c r="U524" s="24">
        <f t="shared" si="931"/>
        <v>269999.99999999953</v>
      </c>
      <c r="V524" s="33">
        <f t="shared" si="932"/>
        <v>869999.9999999993</v>
      </c>
      <c r="W524" s="24">
        <f t="shared" si="933"/>
        <v>0</v>
      </c>
      <c r="X524" s="24">
        <f t="shared" si="933"/>
        <v>0</v>
      </c>
      <c r="Y524" s="24">
        <f t="shared" si="933"/>
        <v>0</v>
      </c>
      <c r="Z524" s="24">
        <f t="shared" si="933"/>
        <v>0</v>
      </c>
      <c r="AA524" s="33">
        <f t="shared" si="934"/>
        <v>0</v>
      </c>
      <c r="AB524" s="24">
        <f t="shared" si="935"/>
        <v>0</v>
      </c>
      <c r="AC524" s="24">
        <f t="shared" si="935"/>
        <v>0</v>
      </c>
      <c r="AD524" s="24">
        <f t="shared" si="935"/>
        <v>0</v>
      </c>
      <c r="AE524" s="24">
        <f t="shared" si="935"/>
        <v>0</v>
      </c>
      <c r="AF524" s="33">
        <f t="shared" si="936"/>
        <v>0</v>
      </c>
      <c r="AG524" s="24">
        <f t="shared" si="937"/>
        <v>0</v>
      </c>
      <c r="AH524" s="24">
        <f t="shared" si="937"/>
        <v>0</v>
      </c>
      <c r="AI524" s="24">
        <f t="shared" si="937"/>
        <v>0</v>
      </c>
      <c r="AJ524" s="24">
        <f t="shared" si="937"/>
        <v>0</v>
      </c>
      <c r="AK524" s="33">
        <f t="shared" si="938"/>
        <v>0</v>
      </c>
      <c r="AL524" s="24">
        <f t="shared" si="939"/>
        <v>0</v>
      </c>
      <c r="AM524" s="24">
        <f t="shared" si="939"/>
        <v>0</v>
      </c>
      <c r="AN524" s="24">
        <f t="shared" si="939"/>
        <v>0</v>
      </c>
      <c r="AO524" s="24">
        <f t="shared" si="939"/>
        <v>0</v>
      </c>
      <c r="AP524" s="33">
        <f t="shared" si="940"/>
        <v>0</v>
      </c>
      <c r="AQ524" s="24">
        <f t="shared" si="941"/>
        <v>0</v>
      </c>
      <c r="AR524" s="24">
        <f t="shared" si="941"/>
        <v>0</v>
      </c>
      <c r="AS524" s="24">
        <f t="shared" si="941"/>
        <v>0</v>
      </c>
      <c r="AT524" s="24">
        <f t="shared" si="941"/>
        <v>0</v>
      </c>
      <c r="AU524" s="33">
        <f t="shared" si="942"/>
        <v>0</v>
      </c>
      <c r="AV524" s="24">
        <f t="shared" si="943"/>
        <v>0</v>
      </c>
      <c r="AW524" s="24">
        <f t="shared" si="943"/>
        <v>0</v>
      </c>
      <c r="AX524" s="24">
        <f t="shared" si="943"/>
        <v>0</v>
      </c>
      <c r="AY524" s="24">
        <f t="shared" si="943"/>
        <v>0</v>
      </c>
      <c r="AZ524" s="33">
        <f t="shared" si="944"/>
        <v>0</v>
      </c>
      <c r="BA524" s="24">
        <f t="shared" si="945"/>
        <v>0</v>
      </c>
      <c r="BB524" s="24">
        <f t="shared" si="945"/>
        <v>0</v>
      </c>
      <c r="BC524" s="24">
        <f t="shared" si="945"/>
        <v>0</v>
      </c>
      <c r="BD524" s="24">
        <f t="shared" si="945"/>
        <v>0</v>
      </c>
      <c r="BE524" s="33">
        <f t="shared" si="946"/>
        <v>0</v>
      </c>
      <c r="BF524" s="24">
        <f t="shared" si="947"/>
        <v>0</v>
      </c>
      <c r="BG524" s="24">
        <f t="shared" si="947"/>
        <v>0</v>
      </c>
      <c r="BH524" s="24">
        <f t="shared" si="947"/>
        <v>0</v>
      </c>
      <c r="BI524" s="24">
        <f t="shared" si="947"/>
        <v>0</v>
      </c>
      <c r="BJ524" s="33">
        <f t="shared" si="948"/>
        <v>0</v>
      </c>
      <c r="BK524" s="24">
        <f t="shared" si="949"/>
        <v>0</v>
      </c>
      <c r="BL524" s="24">
        <f t="shared" si="949"/>
        <v>0</v>
      </c>
      <c r="BM524" s="24">
        <f t="shared" si="949"/>
        <v>0</v>
      </c>
      <c r="BN524" s="24">
        <f t="shared" si="949"/>
        <v>0</v>
      </c>
      <c r="BO524" s="33">
        <f t="shared" si="950"/>
        <v>0</v>
      </c>
      <c r="BP524" s="24">
        <f t="shared" si="951"/>
        <v>0</v>
      </c>
      <c r="BQ524" s="24">
        <f t="shared" si="951"/>
        <v>0</v>
      </c>
      <c r="BR524" s="24">
        <f t="shared" si="951"/>
        <v>0</v>
      </c>
      <c r="BS524" s="24">
        <f t="shared" si="951"/>
        <v>0</v>
      </c>
      <c r="BT524" s="33">
        <f t="shared" si="952"/>
        <v>0</v>
      </c>
      <c r="BU524" s="24">
        <f t="shared" si="953"/>
        <v>0</v>
      </c>
      <c r="BV524" s="24">
        <f t="shared" si="953"/>
        <v>0</v>
      </c>
      <c r="BW524" s="24">
        <f t="shared" si="953"/>
        <v>0</v>
      </c>
      <c r="BX524" s="24">
        <f t="shared" si="953"/>
        <v>0</v>
      </c>
      <c r="BY524" s="33">
        <f t="shared" si="954"/>
        <v>0</v>
      </c>
      <c r="BZ524" s="24">
        <f t="shared" si="955"/>
        <v>0</v>
      </c>
      <c r="CA524" s="24">
        <f t="shared" si="955"/>
        <v>0</v>
      </c>
      <c r="CB524" s="24">
        <f t="shared" si="955"/>
        <v>0</v>
      </c>
      <c r="CC524" s="24">
        <f t="shared" si="955"/>
        <v>0</v>
      </c>
      <c r="CD524" s="33">
        <f t="shared" si="956"/>
        <v>0</v>
      </c>
      <c r="CE524" s="24">
        <f t="shared" si="957"/>
        <v>0</v>
      </c>
      <c r="CF524" s="24">
        <f t="shared" si="957"/>
        <v>0</v>
      </c>
      <c r="CG524" s="24">
        <f t="shared" si="957"/>
        <v>0</v>
      </c>
      <c r="CH524" s="24">
        <f t="shared" si="957"/>
        <v>0</v>
      </c>
      <c r="CI524" s="33">
        <f t="shared" si="958"/>
        <v>0</v>
      </c>
      <c r="CJ524" s="24">
        <f t="shared" si="959"/>
        <v>0</v>
      </c>
      <c r="CK524" s="24">
        <f t="shared" si="959"/>
        <v>0</v>
      </c>
      <c r="CL524" s="24">
        <f t="shared" si="959"/>
        <v>0</v>
      </c>
      <c r="CM524" s="24">
        <f t="shared" si="959"/>
        <v>0</v>
      </c>
      <c r="CN524" s="33">
        <f t="shared" si="960"/>
        <v>0</v>
      </c>
      <c r="CO524" s="24">
        <f t="shared" si="961"/>
        <v>0</v>
      </c>
      <c r="CP524" s="24">
        <f t="shared" si="961"/>
        <v>0</v>
      </c>
      <c r="CQ524" s="24">
        <f t="shared" si="961"/>
        <v>0</v>
      </c>
      <c r="CR524" s="24">
        <f t="shared" si="961"/>
        <v>0</v>
      </c>
      <c r="CS524" s="33">
        <f t="shared" si="962"/>
        <v>0</v>
      </c>
      <c r="CT524" s="24">
        <f t="shared" si="963"/>
        <v>0</v>
      </c>
      <c r="CU524" s="24">
        <f t="shared" si="963"/>
        <v>0</v>
      </c>
      <c r="CV524" s="24">
        <f t="shared" si="963"/>
        <v>0</v>
      </c>
      <c r="CW524" s="24">
        <f t="shared" si="963"/>
        <v>0</v>
      </c>
      <c r="CX524" s="33">
        <f t="shared" si="964"/>
        <v>0</v>
      </c>
      <c r="CY524" s="24">
        <f t="shared" si="965"/>
        <v>0</v>
      </c>
      <c r="CZ524" s="24">
        <f t="shared" si="965"/>
        <v>0</v>
      </c>
      <c r="DA524" s="24">
        <f t="shared" si="965"/>
        <v>0</v>
      </c>
      <c r="DB524" s="24">
        <f t="shared" si="965"/>
        <v>0</v>
      </c>
      <c r="DC524" s="33">
        <f t="shared" si="966"/>
        <v>0</v>
      </c>
      <c r="DD524" s="86">
        <f t="shared" si="967"/>
        <v>0</v>
      </c>
    </row>
    <row r="525" spans="1:108" x14ac:dyDescent="0.25">
      <c r="A525" t="s">
        <v>5785</v>
      </c>
      <c r="B525" s="32" t="s">
        <v>5123</v>
      </c>
      <c r="C525" s="24">
        <f t="shared" si="925"/>
        <v>0</v>
      </c>
      <c r="D525" s="24">
        <f t="shared" si="925"/>
        <v>0</v>
      </c>
      <c r="E525" s="24">
        <f t="shared" si="925"/>
        <v>0</v>
      </c>
      <c r="F525" s="24">
        <f t="shared" si="925"/>
        <v>0</v>
      </c>
      <c r="G525" s="33">
        <f t="shared" si="926"/>
        <v>0</v>
      </c>
      <c r="H525" s="24">
        <f t="shared" si="927"/>
        <v>0</v>
      </c>
      <c r="I525" s="24">
        <f t="shared" si="927"/>
        <v>0</v>
      </c>
      <c r="J525" s="24">
        <f t="shared" si="927"/>
        <v>0</v>
      </c>
      <c r="K525" s="24">
        <f t="shared" si="927"/>
        <v>0</v>
      </c>
      <c r="L525" s="33">
        <f t="shared" si="928"/>
        <v>0</v>
      </c>
      <c r="M525" s="24">
        <f t="shared" si="929"/>
        <v>0</v>
      </c>
      <c r="N525" s="24">
        <f t="shared" si="929"/>
        <v>0</v>
      </c>
      <c r="O525" s="24">
        <f t="shared" si="929"/>
        <v>0</v>
      </c>
      <c r="P525" s="24">
        <f t="shared" si="929"/>
        <v>0</v>
      </c>
      <c r="Q525" s="33">
        <f t="shared" si="930"/>
        <v>0</v>
      </c>
      <c r="R525" s="24">
        <f t="shared" si="931"/>
        <v>900000</v>
      </c>
      <c r="S525" s="24">
        <f t="shared" si="931"/>
        <v>810000</v>
      </c>
      <c r="T525" s="24">
        <f t="shared" si="931"/>
        <v>960000</v>
      </c>
      <c r="U525" s="24">
        <f t="shared" si="931"/>
        <v>1350000</v>
      </c>
      <c r="V525" s="33">
        <f t="shared" si="932"/>
        <v>4020000</v>
      </c>
      <c r="W525" s="24">
        <f t="shared" si="933"/>
        <v>0</v>
      </c>
      <c r="X525" s="24">
        <f t="shared" si="933"/>
        <v>0</v>
      </c>
      <c r="Y525" s="24">
        <f t="shared" si="933"/>
        <v>0</v>
      </c>
      <c r="Z525" s="24">
        <f t="shared" si="933"/>
        <v>0</v>
      </c>
      <c r="AA525" s="33">
        <f t="shared" si="934"/>
        <v>0</v>
      </c>
      <c r="AB525" s="24">
        <f t="shared" si="935"/>
        <v>0</v>
      </c>
      <c r="AC525" s="24">
        <f t="shared" si="935"/>
        <v>0</v>
      </c>
      <c r="AD525" s="24">
        <f t="shared" si="935"/>
        <v>0</v>
      </c>
      <c r="AE525" s="24">
        <f t="shared" si="935"/>
        <v>0</v>
      </c>
      <c r="AF525" s="33">
        <f t="shared" si="936"/>
        <v>0</v>
      </c>
      <c r="AG525" s="24">
        <f t="shared" si="937"/>
        <v>0</v>
      </c>
      <c r="AH525" s="24">
        <f t="shared" si="937"/>
        <v>0</v>
      </c>
      <c r="AI525" s="24">
        <f t="shared" si="937"/>
        <v>0</v>
      </c>
      <c r="AJ525" s="24">
        <f t="shared" si="937"/>
        <v>0</v>
      </c>
      <c r="AK525" s="33">
        <f t="shared" si="938"/>
        <v>0</v>
      </c>
      <c r="AL525" s="24">
        <f t="shared" si="939"/>
        <v>0</v>
      </c>
      <c r="AM525" s="24">
        <f t="shared" si="939"/>
        <v>0</v>
      </c>
      <c r="AN525" s="24">
        <f t="shared" si="939"/>
        <v>0</v>
      </c>
      <c r="AO525" s="24">
        <f t="shared" si="939"/>
        <v>0</v>
      </c>
      <c r="AP525" s="33">
        <f t="shared" si="940"/>
        <v>0</v>
      </c>
      <c r="AQ525" s="24">
        <f t="shared" si="941"/>
        <v>0</v>
      </c>
      <c r="AR525" s="24">
        <f t="shared" si="941"/>
        <v>0</v>
      </c>
      <c r="AS525" s="24">
        <f t="shared" si="941"/>
        <v>0</v>
      </c>
      <c r="AT525" s="24">
        <f t="shared" si="941"/>
        <v>0</v>
      </c>
      <c r="AU525" s="33">
        <f t="shared" si="942"/>
        <v>0</v>
      </c>
      <c r="AV525" s="24">
        <f t="shared" si="943"/>
        <v>0</v>
      </c>
      <c r="AW525" s="24">
        <f t="shared" si="943"/>
        <v>0</v>
      </c>
      <c r="AX525" s="24">
        <f t="shared" si="943"/>
        <v>0</v>
      </c>
      <c r="AY525" s="24">
        <f t="shared" si="943"/>
        <v>0</v>
      </c>
      <c r="AZ525" s="33">
        <f t="shared" si="944"/>
        <v>0</v>
      </c>
      <c r="BA525" s="24">
        <f t="shared" si="945"/>
        <v>0</v>
      </c>
      <c r="BB525" s="24">
        <f t="shared" si="945"/>
        <v>0</v>
      </c>
      <c r="BC525" s="24">
        <f t="shared" si="945"/>
        <v>0</v>
      </c>
      <c r="BD525" s="24">
        <f t="shared" si="945"/>
        <v>0</v>
      </c>
      <c r="BE525" s="33">
        <f t="shared" si="946"/>
        <v>0</v>
      </c>
      <c r="BF525" s="24">
        <f t="shared" si="947"/>
        <v>0</v>
      </c>
      <c r="BG525" s="24">
        <f t="shared" si="947"/>
        <v>0</v>
      </c>
      <c r="BH525" s="24">
        <f t="shared" si="947"/>
        <v>0</v>
      </c>
      <c r="BI525" s="24">
        <f t="shared" si="947"/>
        <v>0</v>
      </c>
      <c r="BJ525" s="33">
        <f t="shared" si="948"/>
        <v>0</v>
      </c>
      <c r="BK525" s="24">
        <f t="shared" si="949"/>
        <v>0</v>
      </c>
      <c r="BL525" s="24">
        <f t="shared" si="949"/>
        <v>0</v>
      </c>
      <c r="BM525" s="24">
        <f t="shared" si="949"/>
        <v>0</v>
      </c>
      <c r="BN525" s="24">
        <f t="shared" si="949"/>
        <v>0</v>
      </c>
      <c r="BO525" s="33">
        <f t="shared" si="950"/>
        <v>0</v>
      </c>
      <c r="BP525" s="24">
        <f t="shared" si="951"/>
        <v>0</v>
      </c>
      <c r="BQ525" s="24">
        <f t="shared" si="951"/>
        <v>0</v>
      </c>
      <c r="BR525" s="24">
        <f t="shared" si="951"/>
        <v>0</v>
      </c>
      <c r="BS525" s="24">
        <f t="shared" si="951"/>
        <v>0</v>
      </c>
      <c r="BT525" s="33">
        <f t="shared" si="952"/>
        <v>0</v>
      </c>
      <c r="BU525" s="24">
        <f t="shared" si="953"/>
        <v>0</v>
      </c>
      <c r="BV525" s="24">
        <f t="shared" si="953"/>
        <v>0</v>
      </c>
      <c r="BW525" s="24">
        <f t="shared" si="953"/>
        <v>0</v>
      </c>
      <c r="BX525" s="24">
        <f t="shared" si="953"/>
        <v>0</v>
      </c>
      <c r="BY525" s="33">
        <f t="shared" si="954"/>
        <v>0</v>
      </c>
      <c r="BZ525" s="24">
        <f t="shared" si="955"/>
        <v>0</v>
      </c>
      <c r="CA525" s="24">
        <f t="shared" si="955"/>
        <v>0</v>
      </c>
      <c r="CB525" s="24">
        <f t="shared" si="955"/>
        <v>0</v>
      </c>
      <c r="CC525" s="24">
        <f t="shared" si="955"/>
        <v>0</v>
      </c>
      <c r="CD525" s="33">
        <f t="shared" si="956"/>
        <v>0</v>
      </c>
      <c r="CE525" s="24">
        <f t="shared" si="957"/>
        <v>0</v>
      </c>
      <c r="CF525" s="24">
        <f t="shared" si="957"/>
        <v>0</v>
      </c>
      <c r="CG525" s="24">
        <f t="shared" si="957"/>
        <v>0</v>
      </c>
      <c r="CH525" s="24">
        <f t="shared" si="957"/>
        <v>0</v>
      </c>
      <c r="CI525" s="33">
        <f t="shared" si="958"/>
        <v>0</v>
      </c>
      <c r="CJ525" s="24">
        <f t="shared" si="959"/>
        <v>0</v>
      </c>
      <c r="CK525" s="24">
        <f t="shared" si="959"/>
        <v>0</v>
      </c>
      <c r="CL525" s="24">
        <f t="shared" si="959"/>
        <v>0</v>
      </c>
      <c r="CM525" s="24">
        <f t="shared" si="959"/>
        <v>0</v>
      </c>
      <c r="CN525" s="33">
        <f t="shared" si="960"/>
        <v>0</v>
      </c>
      <c r="CO525" s="24">
        <f t="shared" si="961"/>
        <v>0</v>
      </c>
      <c r="CP525" s="24">
        <f t="shared" si="961"/>
        <v>0</v>
      </c>
      <c r="CQ525" s="24">
        <f t="shared" si="961"/>
        <v>0</v>
      </c>
      <c r="CR525" s="24">
        <f t="shared" si="961"/>
        <v>0</v>
      </c>
      <c r="CS525" s="33">
        <f t="shared" si="962"/>
        <v>0</v>
      </c>
      <c r="CT525" s="24">
        <f t="shared" si="963"/>
        <v>0</v>
      </c>
      <c r="CU525" s="24">
        <f t="shared" si="963"/>
        <v>0</v>
      </c>
      <c r="CV525" s="24">
        <f t="shared" si="963"/>
        <v>0</v>
      </c>
      <c r="CW525" s="24">
        <f t="shared" si="963"/>
        <v>0</v>
      </c>
      <c r="CX525" s="33">
        <f t="shared" si="964"/>
        <v>0</v>
      </c>
      <c r="CY525" s="24">
        <f t="shared" si="965"/>
        <v>0</v>
      </c>
      <c r="CZ525" s="24">
        <f t="shared" si="965"/>
        <v>0</v>
      </c>
      <c r="DA525" s="24">
        <f t="shared" si="965"/>
        <v>0</v>
      </c>
      <c r="DB525" s="24">
        <f t="shared" si="965"/>
        <v>0</v>
      </c>
      <c r="DC525" s="33">
        <f t="shared" si="966"/>
        <v>0</v>
      </c>
      <c r="DD525" s="86">
        <f t="shared" si="967"/>
        <v>0</v>
      </c>
    </row>
    <row r="526" spans="1:108" x14ac:dyDescent="0.25">
      <c r="A526" t="s">
        <v>5786</v>
      </c>
      <c r="B526" s="32" t="s">
        <v>5124</v>
      </c>
      <c r="C526" s="24">
        <f t="shared" si="925"/>
        <v>0</v>
      </c>
      <c r="D526" s="24">
        <f t="shared" si="925"/>
        <v>0</v>
      </c>
      <c r="E526" s="24">
        <f t="shared" si="925"/>
        <v>0</v>
      </c>
      <c r="F526" s="24">
        <f t="shared" si="925"/>
        <v>0</v>
      </c>
      <c r="G526" s="33">
        <f t="shared" si="926"/>
        <v>0</v>
      </c>
      <c r="H526" s="24">
        <f t="shared" si="927"/>
        <v>0</v>
      </c>
      <c r="I526" s="24">
        <f t="shared" si="927"/>
        <v>0</v>
      </c>
      <c r="J526" s="24">
        <f t="shared" si="927"/>
        <v>0</v>
      </c>
      <c r="K526" s="24">
        <f t="shared" si="927"/>
        <v>0</v>
      </c>
      <c r="L526" s="33">
        <f t="shared" si="928"/>
        <v>0</v>
      </c>
      <c r="M526" s="24">
        <f t="shared" si="929"/>
        <v>187499.99999999977</v>
      </c>
      <c r="N526" s="24">
        <f t="shared" si="929"/>
        <v>212500</v>
      </c>
      <c r="O526" s="24">
        <f t="shared" si="929"/>
        <v>225000</v>
      </c>
      <c r="P526" s="24">
        <f t="shared" si="929"/>
        <v>274999.99999999953</v>
      </c>
      <c r="Q526" s="33">
        <f t="shared" si="930"/>
        <v>899999.9999999993</v>
      </c>
      <c r="R526" s="24">
        <f t="shared" si="931"/>
        <v>600000</v>
      </c>
      <c r="S526" s="24">
        <f t="shared" si="931"/>
        <v>749999.99999999953</v>
      </c>
      <c r="T526" s="24">
        <f t="shared" si="931"/>
        <v>850000</v>
      </c>
      <c r="U526" s="24">
        <f t="shared" si="931"/>
        <v>900000</v>
      </c>
      <c r="V526" s="33">
        <f t="shared" si="932"/>
        <v>3099999.9999999995</v>
      </c>
      <c r="W526" s="24">
        <f t="shared" si="933"/>
        <v>1649999.9999999995</v>
      </c>
      <c r="X526" s="24">
        <f t="shared" si="933"/>
        <v>1800000</v>
      </c>
      <c r="Y526" s="24">
        <f t="shared" si="933"/>
        <v>2249999.9999999991</v>
      </c>
      <c r="Z526" s="24">
        <f t="shared" si="933"/>
        <v>2550000.0000000009</v>
      </c>
      <c r="AA526" s="33">
        <f t="shared" si="934"/>
        <v>8249999.9999999991</v>
      </c>
      <c r="AB526" s="24">
        <f t="shared" si="935"/>
        <v>1200000</v>
      </c>
      <c r="AC526" s="24">
        <f t="shared" si="935"/>
        <v>0</v>
      </c>
      <c r="AD526" s="24">
        <f t="shared" si="935"/>
        <v>0</v>
      </c>
      <c r="AE526" s="24">
        <f t="shared" si="935"/>
        <v>0</v>
      </c>
      <c r="AF526" s="33">
        <f t="shared" si="936"/>
        <v>1200000</v>
      </c>
      <c r="AG526" s="24">
        <f t="shared" si="937"/>
        <v>0</v>
      </c>
      <c r="AH526" s="24">
        <f t="shared" si="937"/>
        <v>0</v>
      </c>
      <c r="AI526" s="24">
        <f t="shared" si="937"/>
        <v>0</v>
      </c>
      <c r="AJ526" s="24">
        <f t="shared" si="937"/>
        <v>0</v>
      </c>
      <c r="AK526" s="33">
        <f t="shared" si="938"/>
        <v>0</v>
      </c>
      <c r="AL526" s="24">
        <f t="shared" si="939"/>
        <v>0</v>
      </c>
      <c r="AM526" s="24">
        <f t="shared" si="939"/>
        <v>0</v>
      </c>
      <c r="AN526" s="24">
        <f t="shared" si="939"/>
        <v>0</v>
      </c>
      <c r="AO526" s="24">
        <f t="shared" si="939"/>
        <v>0</v>
      </c>
      <c r="AP526" s="33">
        <f t="shared" si="940"/>
        <v>0</v>
      </c>
      <c r="AQ526" s="24">
        <f t="shared" si="941"/>
        <v>0</v>
      </c>
      <c r="AR526" s="24">
        <f t="shared" si="941"/>
        <v>0</v>
      </c>
      <c r="AS526" s="24">
        <f t="shared" si="941"/>
        <v>0</v>
      </c>
      <c r="AT526" s="24">
        <f t="shared" si="941"/>
        <v>0</v>
      </c>
      <c r="AU526" s="33">
        <f t="shared" si="942"/>
        <v>0</v>
      </c>
      <c r="AV526" s="24">
        <f t="shared" si="943"/>
        <v>0</v>
      </c>
      <c r="AW526" s="24">
        <f t="shared" si="943"/>
        <v>0</v>
      </c>
      <c r="AX526" s="24">
        <f t="shared" si="943"/>
        <v>0</v>
      </c>
      <c r="AY526" s="24">
        <f t="shared" si="943"/>
        <v>0</v>
      </c>
      <c r="AZ526" s="33">
        <f t="shared" si="944"/>
        <v>0</v>
      </c>
      <c r="BA526" s="24">
        <f t="shared" si="945"/>
        <v>0</v>
      </c>
      <c r="BB526" s="24">
        <f t="shared" si="945"/>
        <v>0</v>
      </c>
      <c r="BC526" s="24">
        <f t="shared" si="945"/>
        <v>0</v>
      </c>
      <c r="BD526" s="24">
        <f t="shared" si="945"/>
        <v>0</v>
      </c>
      <c r="BE526" s="33">
        <f t="shared" si="946"/>
        <v>0</v>
      </c>
      <c r="BF526" s="24">
        <f t="shared" si="947"/>
        <v>0</v>
      </c>
      <c r="BG526" s="24">
        <f t="shared" si="947"/>
        <v>0</v>
      </c>
      <c r="BH526" s="24">
        <f t="shared" si="947"/>
        <v>0</v>
      </c>
      <c r="BI526" s="24">
        <f t="shared" si="947"/>
        <v>0</v>
      </c>
      <c r="BJ526" s="33">
        <f t="shared" si="948"/>
        <v>0</v>
      </c>
      <c r="BK526" s="24">
        <f t="shared" si="949"/>
        <v>0</v>
      </c>
      <c r="BL526" s="24">
        <f t="shared" si="949"/>
        <v>0</v>
      </c>
      <c r="BM526" s="24">
        <f t="shared" si="949"/>
        <v>0</v>
      </c>
      <c r="BN526" s="24">
        <f t="shared" si="949"/>
        <v>0</v>
      </c>
      <c r="BO526" s="33">
        <f t="shared" si="950"/>
        <v>0</v>
      </c>
      <c r="BP526" s="24">
        <f t="shared" si="951"/>
        <v>0</v>
      </c>
      <c r="BQ526" s="24">
        <f t="shared" si="951"/>
        <v>0</v>
      </c>
      <c r="BR526" s="24">
        <f t="shared" si="951"/>
        <v>0</v>
      </c>
      <c r="BS526" s="24">
        <f t="shared" si="951"/>
        <v>0</v>
      </c>
      <c r="BT526" s="33">
        <f t="shared" si="952"/>
        <v>0</v>
      </c>
      <c r="BU526" s="24">
        <f t="shared" si="953"/>
        <v>0</v>
      </c>
      <c r="BV526" s="24">
        <f t="shared" si="953"/>
        <v>0</v>
      </c>
      <c r="BW526" s="24">
        <f t="shared" si="953"/>
        <v>0</v>
      </c>
      <c r="BX526" s="24">
        <f t="shared" si="953"/>
        <v>0</v>
      </c>
      <c r="BY526" s="33">
        <f t="shared" si="954"/>
        <v>0</v>
      </c>
      <c r="BZ526" s="24">
        <f t="shared" si="955"/>
        <v>0</v>
      </c>
      <c r="CA526" s="24">
        <f t="shared" si="955"/>
        <v>0</v>
      </c>
      <c r="CB526" s="24">
        <f t="shared" si="955"/>
        <v>0</v>
      </c>
      <c r="CC526" s="24">
        <f t="shared" si="955"/>
        <v>0</v>
      </c>
      <c r="CD526" s="33">
        <f t="shared" si="956"/>
        <v>0</v>
      </c>
      <c r="CE526" s="24">
        <f t="shared" si="957"/>
        <v>0</v>
      </c>
      <c r="CF526" s="24">
        <f t="shared" si="957"/>
        <v>0</v>
      </c>
      <c r="CG526" s="24">
        <f t="shared" si="957"/>
        <v>0</v>
      </c>
      <c r="CH526" s="24">
        <f t="shared" si="957"/>
        <v>0</v>
      </c>
      <c r="CI526" s="33">
        <f t="shared" si="958"/>
        <v>0</v>
      </c>
      <c r="CJ526" s="24">
        <f t="shared" si="959"/>
        <v>0</v>
      </c>
      <c r="CK526" s="24">
        <f t="shared" si="959"/>
        <v>0</v>
      </c>
      <c r="CL526" s="24">
        <f t="shared" si="959"/>
        <v>0</v>
      </c>
      <c r="CM526" s="24">
        <f t="shared" si="959"/>
        <v>0</v>
      </c>
      <c r="CN526" s="33">
        <f t="shared" si="960"/>
        <v>0</v>
      </c>
      <c r="CO526" s="24">
        <f t="shared" si="961"/>
        <v>0</v>
      </c>
      <c r="CP526" s="24">
        <f t="shared" si="961"/>
        <v>0</v>
      </c>
      <c r="CQ526" s="24">
        <f t="shared" si="961"/>
        <v>0</v>
      </c>
      <c r="CR526" s="24">
        <f t="shared" si="961"/>
        <v>0</v>
      </c>
      <c r="CS526" s="33">
        <f t="shared" si="962"/>
        <v>0</v>
      </c>
      <c r="CT526" s="24">
        <f t="shared" si="963"/>
        <v>0</v>
      </c>
      <c r="CU526" s="24">
        <f t="shared" si="963"/>
        <v>0</v>
      </c>
      <c r="CV526" s="24">
        <f t="shared" si="963"/>
        <v>0</v>
      </c>
      <c r="CW526" s="24">
        <f t="shared" si="963"/>
        <v>0</v>
      </c>
      <c r="CX526" s="33">
        <f t="shared" si="964"/>
        <v>0</v>
      </c>
      <c r="CY526" s="24">
        <f t="shared" si="965"/>
        <v>0</v>
      </c>
      <c r="CZ526" s="24">
        <f t="shared" si="965"/>
        <v>0</v>
      </c>
      <c r="DA526" s="24">
        <f t="shared" si="965"/>
        <v>0</v>
      </c>
      <c r="DB526" s="24">
        <f t="shared" si="965"/>
        <v>0</v>
      </c>
      <c r="DC526" s="33">
        <f t="shared" si="966"/>
        <v>0</v>
      </c>
      <c r="DD526" s="86">
        <f t="shared" si="967"/>
        <v>1200000</v>
      </c>
    </row>
    <row r="527" spans="1:108" x14ac:dyDescent="0.25">
      <c r="A527" t="s">
        <v>5787</v>
      </c>
      <c r="B527" s="32" t="s">
        <v>5125</v>
      </c>
      <c r="C527" s="24">
        <f t="shared" si="925"/>
        <v>0</v>
      </c>
      <c r="D527" s="24">
        <f t="shared" si="925"/>
        <v>0</v>
      </c>
      <c r="E527" s="24">
        <f t="shared" si="925"/>
        <v>0</v>
      </c>
      <c r="F527" s="24">
        <f t="shared" si="925"/>
        <v>0</v>
      </c>
      <c r="G527" s="33">
        <f t="shared" si="926"/>
        <v>0</v>
      </c>
      <c r="H527" s="24">
        <f t="shared" si="927"/>
        <v>0</v>
      </c>
      <c r="I527" s="24">
        <f t="shared" si="927"/>
        <v>0</v>
      </c>
      <c r="J527" s="24">
        <f t="shared" si="927"/>
        <v>0</v>
      </c>
      <c r="K527" s="24">
        <f t="shared" si="927"/>
        <v>0</v>
      </c>
      <c r="L527" s="33">
        <f t="shared" si="928"/>
        <v>0</v>
      </c>
      <c r="M527" s="24">
        <f t="shared" si="929"/>
        <v>587500</v>
      </c>
      <c r="N527" s="24">
        <f t="shared" si="929"/>
        <v>706249.99999999907</v>
      </c>
      <c r="O527" s="24">
        <f t="shared" si="929"/>
        <v>743750</v>
      </c>
      <c r="P527" s="24">
        <f t="shared" si="929"/>
        <v>750000</v>
      </c>
      <c r="Q527" s="33">
        <f t="shared" si="930"/>
        <v>2787499.9999999991</v>
      </c>
      <c r="R527" s="24">
        <f t="shared" si="931"/>
        <v>1762499.9999999981</v>
      </c>
      <c r="S527" s="24">
        <f t="shared" si="931"/>
        <v>2118750</v>
      </c>
      <c r="T527" s="24">
        <f t="shared" si="931"/>
        <v>2231250</v>
      </c>
      <c r="U527" s="24">
        <f t="shared" si="931"/>
        <v>2250000</v>
      </c>
      <c r="V527" s="33">
        <f t="shared" si="932"/>
        <v>8362499.9999999981</v>
      </c>
      <c r="W527" s="24">
        <f t="shared" si="933"/>
        <v>3965625</v>
      </c>
      <c r="X527" s="24">
        <f t="shared" si="933"/>
        <v>4767187.5</v>
      </c>
      <c r="Y527" s="24">
        <f t="shared" si="933"/>
        <v>5020312.5000000019</v>
      </c>
      <c r="Z527" s="24">
        <f t="shared" si="933"/>
        <v>5062500.0000000019</v>
      </c>
      <c r="AA527" s="33">
        <f t="shared" si="934"/>
        <v>18815625.000000004</v>
      </c>
      <c r="AB527" s="24">
        <f t="shared" si="935"/>
        <v>3290625</v>
      </c>
      <c r="AC527" s="24">
        <f t="shared" si="935"/>
        <v>885937.5</v>
      </c>
      <c r="AD527" s="24">
        <f t="shared" si="935"/>
        <v>126562.5</v>
      </c>
      <c r="AE527" s="24">
        <f t="shared" si="935"/>
        <v>0</v>
      </c>
      <c r="AF527" s="33">
        <f t="shared" si="936"/>
        <v>4303125</v>
      </c>
      <c r="AG527" s="24">
        <f t="shared" si="937"/>
        <v>0</v>
      </c>
      <c r="AH527" s="24">
        <f t="shared" si="937"/>
        <v>0</v>
      </c>
      <c r="AI527" s="24">
        <f t="shared" si="937"/>
        <v>0</v>
      </c>
      <c r="AJ527" s="24">
        <f t="shared" si="937"/>
        <v>0</v>
      </c>
      <c r="AK527" s="33">
        <f t="shared" si="938"/>
        <v>0</v>
      </c>
      <c r="AL527" s="24">
        <f t="shared" si="939"/>
        <v>0</v>
      </c>
      <c r="AM527" s="24">
        <f t="shared" si="939"/>
        <v>0</v>
      </c>
      <c r="AN527" s="24">
        <f t="shared" si="939"/>
        <v>0</v>
      </c>
      <c r="AO527" s="24">
        <f t="shared" si="939"/>
        <v>0</v>
      </c>
      <c r="AP527" s="33">
        <f t="shared" si="940"/>
        <v>0</v>
      </c>
      <c r="AQ527" s="24">
        <f t="shared" si="941"/>
        <v>0</v>
      </c>
      <c r="AR527" s="24">
        <f t="shared" si="941"/>
        <v>0</v>
      </c>
      <c r="AS527" s="24">
        <f t="shared" si="941"/>
        <v>0</v>
      </c>
      <c r="AT527" s="24">
        <f t="shared" si="941"/>
        <v>0</v>
      </c>
      <c r="AU527" s="33">
        <f t="shared" si="942"/>
        <v>0</v>
      </c>
      <c r="AV527" s="24">
        <f t="shared" si="943"/>
        <v>0</v>
      </c>
      <c r="AW527" s="24">
        <f t="shared" si="943"/>
        <v>0</v>
      </c>
      <c r="AX527" s="24">
        <f t="shared" si="943"/>
        <v>0</v>
      </c>
      <c r="AY527" s="24">
        <f t="shared" si="943"/>
        <v>0</v>
      </c>
      <c r="AZ527" s="33">
        <f t="shared" si="944"/>
        <v>0</v>
      </c>
      <c r="BA527" s="24">
        <f t="shared" si="945"/>
        <v>0</v>
      </c>
      <c r="BB527" s="24">
        <f t="shared" si="945"/>
        <v>0</v>
      </c>
      <c r="BC527" s="24">
        <f t="shared" si="945"/>
        <v>0</v>
      </c>
      <c r="BD527" s="24">
        <f t="shared" si="945"/>
        <v>0</v>
      </c>
      <c r="BE527" s="33">
        <f t="shared" si="946"/>
        <v>0</v>
      </c>
      <c r="BF527" s="24">
        <f t="shared" si="947"/>
        <v>0</v>
      </c>
      <c r="BG527" s="24">
        <f t="shared" si="947"/>
        <v>0</v>
      </c>
      <c r="BH527" s="24">
        <f t="shared" si="947"/>
        <v>0</v>
      </c>
      <c r="BI527" s="24">
        <f t="shared" si="947"/>
        <v>0</v>
      </c>
      <c r="BJ527" s="33">
        <f t="shared" si="948"/>
        <v>0</v>
      </c>
      <c r="BK527" s="24">
        <f t="shared" si="949"/>
        <v>0</v>
      </c>
      <c r="BL527" s="24">
        <f t="shared" si="949"/>
        <v>0</v>
      </c>
      <c r="BM527" s="24">
        <f t="shared" si="949"/>
        <v>0</v>
      </c>
      <c r="BN527" s="24">
        <f t="shared" si="949"/>
        <v>0</v>
      </c>
      <c r="BO527" s="33">
        <f t="shared" si="950"/>
        <v>0</v>
      </c>
      <c r="BP527" s="24">
        <f t="shared" si="951"/>
        <v>0</v>
      </c>
      <c r="BQ527" s="24">
        <f t="shared" si="951"/>
        <v>0</v>
      </c>
      <c r="BR527" s="24">
        <f t="shared" si="951"/>
        <v>0</v>
      </c>
      <c r="BS527" s="24">
        <f t="shared" si="951"/>
        <v>0</v>
      </c>
      <c r="BT527" s="33">
        <f t="shared" si="952"/>
        <v>0</v>
      </c>
      <c r="BU527" s="24">
        <f t="shared" si="953"/>
        <v>0</v>
      </c>
      <c r="BV527" s="24">
        <f t="shared" si="953"/>
        <v>0</v>
      </c>
      <c r="BW527" s="24">
        <f t="shared" si="953"/>
        <v>0</v>
      </c>
      <c r="BX527" s="24">
        <f t="shared" si="953"/>
        <v>0</v>
      </c>
      <c r="BY527" s="33">
        <f t="shared" si="954"/>
        <v>0</v>
      </c>
      <c r="BZ527" s="24">
        <f t="shared" si="955"/>
        <v>0</v>
      </c>
      <c r="CA527" s="24">
        <f t="shared" si="955"/>
        <v>0</v>
      </c>
      <c r="CB527" s="24">
        <f t="shared" si="955"/>
        <v>0</v>
      </c>
      <c r="CC527" s="24">
        <f t="shared" si="955"/>
        <v>0</v>
      </c>
      <c r="CD527" s="33">
        <f t="shared" si="956"/>
        <v>0</v>
      </c>
      <c r="CE527" s="24">
        <f t="shared" si="957"/>
        <v>0</v>
      </c>
      <c r="CF527" s="24">
        <f t="shared" si="957"/>
        <v>0</v>
      </c>
      <c r="CG527" s="24">
        <f t="shared" si="957"/>
        <v>0</v>
      </c>
      <c r="CH527" s="24">
        <f t="shared" si="957"/>
        <v>0</v>
      </c>
      <c r="CI527" s="33">
        <f t="shared" si="958"/>
        <v>0</v>
      </c>
      <c r="CJ527" s="24">
        <f t="shared" si="959"/>
        <v>0</v>
      </c>
      <c r="CK527" s="24">
        <f t="shared" si="959"/>
        <v>0</v>
      </c>
      <c r="CL527" s="24">
        <f t="shared" si="959"/>
        <v>0</v>
      </c>
      <c r="CM527" s="24">
        <f t="shared" si="959"/>
        <v>0</v>
      </c>
      <c r="CN527" s="33">
        <f t="shared" si="960"/>
        <v>0</v>
      </c>
      <c r="CO527" s="24">
        <f t="shared" si="961"/>
        <v>0</v>
      </c>
      <c r="CP527" s="24">
        <f t="shared" si="961"/>
        <v>0</v>
      </c>
      <c r="CQ527" s="24">
        <f t="shared" si="961"/>
        <v>0</v>
      </c>
      <c r="CR527" s="24">
        <f t="shared" si="961"/>
        <v>0</v>
      </c>
      <c r="CS527" s="33">
        <f t="shared" si="962"/>
        <v>0</v>
      </c>
      <c r="CT527" s="24">
        <f t="shared" si="963"/>
        <v>0</v>
      </c>
      <c r="CU527" s="24">
        <f t="shared" si="963"/>
        <v>0</v>
      </c>
      <c r="CV527" s="24">
        <f t="shared" si="963"/>
        <v>0</v>
      </c>
      <c r="CW527" s="24">
        <f t="shared" si="963"/>
        <v>0</v>
      </c>
      <c r="CX527" s="33">
        <f t="shared" si="964"/>
        <v>0</v>
      </c>
      <c r="CY527" s="24">
        <f t="shared" si="965"/>
        <v>0</v>
      </c>
      <c r="CZ527" s="24">
        <f t="shared" si="965"/>
        <v>0</v>
      </c>
      <c r="DA527" s="24">
        <f t="shared" si="965"/>
        <v>0</v>
      </c>
      <c r="DB527" s="24">
        <f t="shared" si="965"/>
        <v>0</v>
      </c>
      <c r="DC527" s="33">
        <f t="shared" si="966"/>
        <v>0</v>
      </c>
      <c r="DD527" s="86">
        <f t="shared" si="967"/>
        <v>4303125</v>
      </c>
    </row>
    <row r="528" spans="1:108" x14ac:dyDescent="0.25">
      <c r="A528" t="s">
        <v>5788</v>
      </c>
      <c r="B528" s="32" t="s">
        <v>5126</v>
      </c>
      <c r="C528" s="24">
        <f t="shared" si="925"/>
        <v>0</v>
      </c>
      <c r="D528" s="24">
        <f t="shared" si="925"/>
        <v>0</v>
      </c>
      <c r="E528" s="24">
        <f t="shared" si="925"/>
        <v>0</v>
      </c>
      <c r="F528" s="24">
        <f t="shared" si="925"/>
        <v>0</v>
      </c>
      <c r="G528" s="33">
        <f t="shared" si="926"/>
        <v>0</v>
      </c>
      <c r="H528" s="24">
        <f t="shared" si="927"/>
        <v>0</v>
      </c>
      <c r="I528" s="24">
        <f t="shared" si="927"/>
        <v>0</v>
      </c>
      <c r="J528" s="24">
        <f t="shared" si="927"/>
        <v>0</v>
      </c>
      <c r="K528" s="24">
        <f t="shared" si="927"/>
        <v>0</v>
      </c>
      <c r="L528" s="33">
        <f t="shared" si="928"/>
        <v>0</v>
      </c>
      <c r="M528" s="24">
        <f t="shared" si="929"/>
        <v>-9375</v>
      </c>
      <c r="N528" s="24">
        <f t="shared" si="929"/>
        <v>-9375</v>
      </c>
      <c r="O528" s="24">
        <f t="shared" si="929"/>
        <v>-9375</v>
      </c>
      <c r="P528" s="24">
        <f t="shared" si="929"/>
        <v>-9375</v>
      </c>
      <c r="Q528" s="33">
        <f t="shared" si="930"/>
        <v>-37500</v>
      </c>
      <c r="R528" s="24">
        <f t="shared" si="931"/>
        <v>-22500</v>
      </c>
      <c r="S528" s="24">
        <f t="shared" si="931"/>
        <v>-22500</v>
      </c>
      <c r="T528" s="24">
        <f t="shared" si="931"/>
        <v>-22500</v>
      </c>
      <c r="U528" s="24">
        <f t="shared" si="931"/>
        <v>-22500</v>
      </c>
      <c r="V528" s="33">
        <f t="shared" si="932"/>
        <v>-90000</v>
      </c>
      <c r="W528" s="24">
        <f t="shared" si="933"/>
        <v>660000</v>
      </c>
      <c r="X528" s="24">
        <f t="shared" si="933"/>
        <v>855000</v>
      </c>
      <c r="Y528" s="24">
        <f t="shared" si="933"/>
        <v>935000</v>
      </c>
      <c r="Z528" s="24">
        <f t="shared" si="933"/>
        <v>970000</v>
      </c>
      <c r="AA528" s="33">
        <f t="shared" si="934"/>
        <v>3420000</v>
      </c>
      <c r="AB528" s="24">
        <f t="shared" si="935"/>
        <v>970000</v>
      </c>
      <c r="AC528" s="24">
        <f t="shared" si="935"/>
        <v>670000</v>
      </c>
      <c r="AD528" s="24">
        <f t="shared" si="935"/>
        <v>460000</v>
      </c>
      <c r="AE528" s="24">
        <f t="shared" si="935"/>
        <v>199999.99999999977</v>
      </c>
      <c r="AF528" s="33">
        <f t="shared" si="936"/>
        <v>2300000</v>
      </c>
      <c r="AG528" s="24">
        <f t="shared" si="937"/>
        <v>0</v>
      </c>
      <c r="AH528" s="24">
        <f t="shared" si="937"/>
        <v>0</v>
      </c>
      <c r="AI528" s="24">
        <f t="shared" si="937"/>
        <v>0</v>
      </c>
      <c r="AJ528" s="24">
        <f t="shared" si="937"/>
        <v>0</v>
      </c>
      <c r="AK528" s="33">
        <f t="shared" si="938"/>
        <v>0</v>
      </c>
      <c r="AL528" s="24">
        <f t="shared" si="939"/>
        <v>0</v>
      </c>
      <c r="AM528" s="24">
        <f t="shared" si="939"/>
        <v>0</v>
      </c>
      <c r="AN528" s="24">
        <f t="shared" si="939"/>
        <v>0</v>
      </c>
      <c r="AO528" s="24">
        <f t="shared" si="939"/>
        <v>0</v>
      </c>
      <c r="AP528" s="33">
        <f t="shared" si="940"/>
        <v>0</v>
      </c>
      <c r="AQ528" s="24">
        <f t="shared" si="941"/>
        <v>0</v>
      </c>
      <c r="AR528" s="24">
        <f t="shared" si="941"/>
        <v>0</v>
      </c>
      <c r="AS528" s="24">
        <f t="shared" si="941"/>
        <v>0</v>
      </c>
      <c r="AT528" s="24">
        <f t="shared" si="941"/>
        <v>0</v>
      </c>
      <c r="AU528" s="33">
        <f t="shared" si="942"/>
        <v>0</v>
      </c>
      <c r="AV528" s="24">
        <f t="shared" si="943"/>
        <v>0</v>
      </c>
      <c r="AW528" s="24">
        <f t="shared" si="943"/>
        <v>0</v>
      </c>
      <c r="AX528" s="24">
        <f t="shared" si="943"/>
        <v>0</v>
      </c>
      <c r="AY528" s="24">
        <f t="shared" si="943"/>
        <v>0</v>
      </c>
      <c r="AZ528" s="33">
        <f t="shared" si="944"/>
        <v>0</v>
      </c>
      <c r="BA528" s="24">
        <f t="shared" si="945"/>
        <v>0</v>
      </c>
      <c r="BB528" s="24">
        <f t="shared" si="945"/>
        <v>0</v>
      </c>
      <c r="BC528" s="24">
        <f t="shared" si="945"/>
        <v>0</v>
      </c>
      <c r="BD528" s="24">
        <f t="shared" si="945"/>
        <v>0</v>
      </c>
      <c r="BE528" s="33">
        <f t="shared" si="946"/>
        <v>0</v>
      </c>
      <c r="BF528" s="24">
        <f t="shared" si="947"/>
        <v>0</v>
      </c>
      <c r="BG528" s="24">
        <f t="shared" si="947"/>
        <v>0</v>
      </c>
      <c r="BH528" s="24">
        <f t="shared" si="947"/>
        <v>0</v>
      </c>
      <c r="BI528" s="24">
        <f t="shared" si="947"/>
        <v>0</v>
      </c>
      <c r="BJ528" s="33">
        <f t="shared" si="948"/>
        <v>0</v>
      </c>
      <c r="BK528" s="24">
        <f t="shared" si="949"/>
        <v>0</v>
      </c>
      <c r="BL528" s="24">
        <f t="shared" si="949"/>
        <v>0</v>
      </c>
      <c r="BM528" s="24">
        <f t="shared" si="949"/>
        <v>0</v>
      </c>
      <c r="BN528" s="24">
        <f t="shared" si="949"/>
        <v>0</v>
      </c>
      <c r="BO528" s="33">
        <f t="shared" si="950"/>
        <v>0</v>
      </c>
      <c r="BP528" s="24">
        <f t="shared" si="951"/>
        <v>0</v>
      </c>
      <c r="BQ528" s="24">
        <f t="shared" si="951"/>
        <v>0</v>
      </c>
      <c r="BR528" s="24">
        <f t="shared" si="951"/>
        <v>0</v>
      </c>
      <c r="BS528" s="24">
        <f t="shared" si="951"/>
        <v>0</v>
      </c>
      <c r="BT528" s="33">
        <f t="shared" si="952"/>
        <v>0</v>
      </c>
      <c r="BU528" s="24">
        <f t="shared" si="953"/>
        <v>0</v>
      </c>
      <c r="BV528" s="24">
        <f t="shared" si="953"/>
        <v>0</v>
      </c>
      <c r="BW528" s="24">
        <f t="shared" si="953"/>
        <v>0</v>
      </c>
      <c r="BX528" s="24">
        <f t="shared" si="953"/>
        <v>0</v>
      </c>
      <c r="BY528" s="33">
        <f t="shared" si="954"/>
        <v>0</v>
      </c>
      <c r="BZ528" s="24">
        <f t="shared" si="955"/>
        <v>0</v>
      </c>
      <c r="CA528" s="24">
        <f t="shared" si="955"/>
        <v>0</v>
      </c>
      <c r="CB528" s="24">
        <f t="shared" si="955"/>
        <v>0</v>
      </c>
      <c r="CC528" s="24">
        <f t="shared" si="955"/>
        <v>0</v>
      </c>
      <c r="CD528" s="33">
        <f t="shared" si="956"/>
        <v>0</v>
      </c>
      <c r="CE528" s="24">
        <f t="shared" si="957"/>
        <v>0</v>
      </c>
      <c r="CF528" s="24">
        <f t="shared" si="957"/>
        <v>0</v>
      </c>
      <c r="CG528" s="24">
        <f t="shared" si="957"/>
        <v>0</v>
      </c>
      <c r="CH528" s="24">
        <f t="shared" si="957"/>
        <v>0</v>
      </c>
      <c r="CI528" s="33">
        <f t="shared" si="958"/>
        <v>0</v>
      </c>
      <c r="CJ528" s="24">
        <f t="shared" si="959"/>
        <v>0</v>
      </c>
      <c r="CK528" s="24">
        <f t="shared" si="959"/>
        <v>0</v>
      </c>
      <c r="CL528" s="24">
        <f t="shared" si="959"/>
        <v>0</v>
      </c>
      <c r="CM528" s="24">
        <f t="shared" si="959"/>
        <v>0</v>
      </c>
      <c r="CN528" s="33">
        <f t="shared" si="960"/>
        <v>0</v>
      </c>
      <c r="CO528" s="24">
        <f t="shared" si="961"/>
        <v>0</v>
      </c>
      <c r="CP528" s="24">
        <f t="shared" si="961"/>
        <v>0</v>
      </c>
      <c r="CQ528" s="24">
        <f t="shared" si="961"/>
        <v>0</v>
      </c>
      <c r="CR528" s="24">
        <f t="shared" si="961"/>
        <v>0</v>
      </c>
      <c r="CS528" s="33">
        <f t="shared" si="962"/>
        <v>0</v>
      </c>
      <c r="CT528" s="24">
        <f t="shared" si="963"/>
        <v>0</v>
      </c>
      <c r="CU528" s="24">
        <f t="shared" si="963"/>
        <v>0</v>
      </c>
      <c r="CV528" s="24">
        <f t="shared" si="963"/>
        <v>0</v>
      </c>
      <c r="CW528" s="24">
        <f t="shared" si="963"/>
        <v>0</v>
      </c>
      <c r="CX528" s="33">
        <f t="shared" si="964"/>
        <v>0</v>
      </c>
      <c r="CY528" s="24">
        <f t="shared" si="965"/>
        <v>0</v>
      </c>
      <c r="CZ528" s="24">
        <f t="shared" si="965"/>
        <v>0</v>
      </c>
      <c r="DA528" s="24">
        <f t="shared" si="965"/>
        <v>0</v>
      </c>
      <c r="DB528" s="24">
        <f t="shared" si="965"/>
        <v>0</v>
      </c>
      <c r="DC528" s="33">
        <f t="shared" si="966"/>
        <v>0</v>
      </c>
      <c r="DD528" s="86">
        <f t="shared" si="967"/>
        <v>2300000.0000000037</v>
      </c>
    </row>
    <row r="529" spans="1:108" x14ac:dyDescent="0.25">
      <c r="A529" t="s">
        <v>5789</v>
      </c>
      <c r="B529" s="32" t="s">
        <v>5127</v>
      </c>
      <c r="C529" s="24">
        <f t="shared" si="925"/>
        <v>0</v>
      </c>
      <c r="D529" s="24">
        <f t="shared" si="925"/>
        <v>0</v>
      </c>
      <c r="E529" s="24">
        <f t="shared" si="925"/>
        <v>0</v>
      </c>
      <c r="F529" s="24">
        <f t="shared" si="925"/>
        <v>0</v>
      </c>
      <c r="G529" s="33">
        <f t="shared" si="926"/>
        <v>0</v>
      </c>
      <c r="H529" s="24">
        <f t="shared" si="927"/>
        <v>0</v>
      </c>
      <c r="I529" s="24">
        <f t="shared" si="927"/>
        <v>0</v>
      </c>
      <c r="J529" s="24">
        <f t="shared" si="927"/>
        <v>0</v>
      </c>
      <c r="K529" s="24">
        <f t="shared" si="927"/>
        <v>0</v>
      </c>
      <c r="L529" s="33">
        <f t="shared" si="928"/>
        <v>0</v>
      </c>
      <c r="M529" s="24">
        <f t="shared" si="929"/>
        <v>0</v>
      </c>
      <c r="N529" s="24">
        <f t="shared" si="929"/>
        <v>0</v>
      </c>
      <c r="O529" s="24">
        <f t="shared" si="929"/>
        <v>0</v>
      </c>
      <c r="P529" s="24">
        <f t="shared" si="929"/>
        <v>0</v>
      </c>
      <c r="Q529" s="33">
        <f t="shared" si="930"/>
        <v>0</v>
      </c>
      <c r="R529" s="24">
        <f t="shared" si="931"/>
        <v>0</v>
      </c>
      <c r="S529" s="24">
        <f t="shared" si="931"/>
        <v>0</v>
      </c>
      <c r="T529" s="24">
        <f t="shared" si="931"/>
        <v>0</v>
      </c>
      <c r="U529" s="24">
        <f t="shared" si="931"/>
        <v>0</v>
      </c>
      <c r="V529" s="33">
        <f t="shared" si="932"/>
        <v>0</v>
      </c>
      <c r="W529" s="24">
        <f t="shared" si="933"/>
        <v>285000</v>
      </c>
      <c r="X529" s="24">
        <f t="shared" si="933"/>
        <v>370000</v>
      </c>
      <c r="Y529" s="24">
        <f t="shared" si="933"/>
        <v>409999.99999999953</v>
      </c>
      <c r="Z529" s="24">
        <f t="shared" si="933"/>
        <v>404999.99999999907</v>
      </c>
      <c r="AA529" s="33">
        <f t="shared" si="934"/>
        <v>1469999.9999999986</v>
      </c>
      <c r="AB529" s="24">
        <f t="shared" si="935"/>
        <v>345000.00000000093</v>
      </c>
      <c r="AC529" s="24">
        <f t="shared" si="935"/>
        <v>220000</v>
      </c>
      <c r="AD529" s="24">
        <f t="shared" si="935"/>
        <v>140000</v>
      </c>
      <c r="AE529" s="24">
        <f t="shared" si="935"/>
        <v>59999.999999999884</v>
      </c>
      <c r="AF529" s="33">
        <f t="shared" si="936"/>
        <v>765000.00000000081</v>
      </c>
      <c r="AG529" s="24">
        <f t="shared" si="937"/>
        <v>0</v>
      </c>
      <c r="AH529" s="24">
        <f t="shared" si="937"/>
        <v>0</v>
      </c>
      <c r="AI529" s="24">
        <f t="shared" si="937"/>
        <v>0</v>
      </c>
      <c r="AJ529" s="24">
        <f t="shared" si="937"/>
        <v>0</v>
      </c>
      <c r="AK529" s="33">
        <f t="shared" si="938"/>
        <v>0</v>
      </c>
      <c r="AL529" s="24">
        <f t="shared" si="939"/>
        <v>0</v>
      </c>
      <c r="AM529" s="24">
        <f t="shared" si="939"/>
        <v>0</v>
      </c>
      <c r="AN529" s="24">
        <f t="shared" si="939"/>
        <v>0</v>
      </c>
      <c r="AO529" s="24">
        <f t="shared" si="939"/>
        <v>0</v>
      </c>
      <c r="AP529" s="33">
        <f t="shared" si="940"/>
        <v>0</v>
      </c>
      <c r="AQ529" s="24">
        <f t="shared" si="941"/>
        <v>0</v>
      </c>
      <c r="AR529" s="24">
        <f t="shared" si="941"/>
        <v>0</v>
      </c>
      <c r="AS529" s="24">
        <f t="shared" si="941"/>
        <v>0</v>
      </c>
      <c r="AT529" s="24">
        <f t="shared" si="941"/>
        <v>0</v>
      </c>
      <c r="AU529" s="33">
        <f t="shared" si="942"/>
        <v>0</v>
      </c>
      <c r="AV529" s="24">
        <f t="shared" si="943"/>
        <v>0</v>
      </c>
      <c r="AW529" s="24">
        <f t="shared" si="943"/>
        <v>0</v>
      </c>
      <c r="AX529" s="24">
        <f t="shared" si="943"/>
        <v>0</v>
      </c>
      <c r="AY529" s="24">
        <f t="shared" si="943"/>
        <v>0</v>
      </c>
      <c r="AZ529" s="33">
        <f t="shared" si="944"/>
        <v>0</v>
      </c>
      <c r="BA529" s="24">
        <f t="shared" si="945"/>
        <v>0</v>
      </c>
      <c r="BB529" s="24">
        <f t="shared" si="945"/>
        <v>0</v>
      </c>
      <c r="BC529" s="24">
        <f t="shared" si="945"/>
        <v>0</v>
      </c>
      <c r="BD529" s="24">
        <f t="shared" si="945"/>
        <v>0</v>
      </c>
      <c r="BE529" s="33">
        <f t="shared" si="946"/>
        <v>0</v>
      </c>
      <c r="BF529" s="24">
        <f t="shared" si="947"/>
        <v>0</v>
      </c>
      <c r="BG529" s="24">
        <f t="shared" si="947"/>
        <v>0</v>
      </c>
      <c r="BH529" s="24">
        <f t="shared" si="947"/>
        <v>0</v>
      </c>
      <c r="BI529" s="24">
        <f t="shared" si="947"/>
        <v>0</v>
      </c>
      <c r="BJ529" s="33">
        <f t="shared" si="948"/>
        <v>0</v>
      </c>
      <c r="BK529" s="24">
        <f t="shared" si="949"/>
        <v>0</v>
      </c>
      <c r="BL529" s="24">
        <f t="shared" si="949"/>
        <v>0</v>
      </c>
      <c r="BM529" s="24">
        <f t="shared" si="949"/>
        <v>0</v>
      </c>
      <c r="BN529" s="24">
        <f t="shared" si="949"/>
        <v>0</v>
      </c>
      <c r="BO529" s="33">
        <f t="shared" si="950"/>
        <v>0</v>
      </c>
      <c r="BP529" s="24">
        <f t="shared" si="951"/>
        <v>0</v>
      </c>
      <c r="BQ529" s="24">
        <f t="shared" si="951"/>
        <v>0</v>
      </c>
      <c r="BR529" s="24">
        <f t="shared" si="951"/>
        <v>0</v>
      </c>
      <c r="BS529" s="24">
        <f t="shared" si="951"/>
        <v>0</v>
      </c>
      <c r="BT529" s="33">
        <f t="shared" si="952"/>
        <v>0</v>
      </c>
      <c r="BU529" s="24">
        <f t="shared" si="953"/>
        <v>0</v>
      </c>
      <c r="BV529" s="24">
        <f t="shared" si="953"/>
        <v>0</v>
      </c>
      <c r="BW529" s="24">
        <f t="shared" si="953"/>
        <v>0</v>
      </c>
      <c r="BX529" s="24">
        <f t="shared" si="953"/>
        <v>0</v>
      </c>
      <c r="BY529" s="33">
        <f t="shared" si="954"/>
        <v>0</v>
      </c>
      <c r="BZ529" s="24">
        <f t="shared" si="955"/>
        <v>0</v>
      </c>
      <c r="CA529" s="24">
        <f t="shared" si="955"/>
        <v>0</v>
      </c>
      <c r="CB529" s="24">
        <f t="shared" si="955"/>
        <v>0</v>
      </c>
      <c r="CC529" s="24">
        <f t="shared" si="955"/>
        <v>0</v>
      </c>
      <c r="CD529" s="33">
        <f t="shared" si="956"/>
        <v>0</v>
      </c>
      <c r="CE529" s="24">
        <f t="shared" si="957"/>
        <v>0</v>
      </c>
      <c r="CF529" s="24">
        <f t="shared" si="957"/>
        <v>0</v>
      </c>
      <c r="CG529" s="24">
        <f t="shared" si="957"/>
        <v>0</v>
      </c>
      <c r="CH529" s="24">
        <f t="shared" si="957"/>
        <v>0</v>
      </c>
      <c r="CI529" s="33">
        <f t="shared" si="958"/>
        <v>0</v>
      </c>
      <c r="CJ529" s="24">
        <f t="shared" si="959"/>
        <v>0</v>
      </c>
      <c r="CK529" s="24">
        <f t="shared" si="959"/>
        <v>0</v>
      </c>
      <c r="CL529" s="24">
        <f t="shared" si="959"/>
        <v>0</v>
      </c>
      <c r="CM529" s="24">
        <f t="shared" si="959"/>
        <v>0</v>
      </c>
      <c r="CN529" s="33">
        <f t="shared" si="960"/>
        <v>0</v>
      </c>
      <c r="CO529" s="24">
        <f t="shared" si="961"/>
        <v>0</v>
      </c>
      <c r="CP529" s="24">
        <f t="shared" si="961"/>
        <v>0</v>
      </c>
      <c r="CQ529" s="24">
        <f t="shared" si="961"/>
        <v>0</v>
      </c>
      <c r="CR529" s="24">
        <f t="shared" si="961"/>
        <v>0</v>
      </c>
      <c r="CS529" s="33">
        <f t="shared" si="962"/>
        <v>0</v>
      </c>
      <c r="CT529" s="24">
        <f t="shared" si="963"/>
        <v>0</v>
      </c>
      <c r="CU529" s="24">
        <f t="shared" si="963"/>
        <v>0</v>
      </c>
      <c r="CV529" s="24">
        <f t="shared" si="963"/>
        <v>0</v>
      </c>
      <c r="CW529" s="24">
        <f t="shared" si="963"/>
        <v>0</v>
      </c>
      <c r="CX529" s="33">
        <f t="shared" si="964"/>
        <v>0</v>
      </c>
      <c r="CY529" s="24">
        <f t="shared" si="965"/>
        <v>0</v>
      </c>
      <c r="CZ529" s="24">
        <f t="shared" si="965"/>
        <v>0</v>
      </c>
      <c r="DA529" s="24">
        <f t="shared" si="965"/>
        <v>0</v>
      </c>
      <c r="DB529" s="24">
        <f t="shared" si="965"/>
        <v>0</v>
      </c>
      <c r="DC529" s="33">
        <f t="shared" si="966"/>
        <v>0</v>
      </c>
      <c r="DD529" s="86">
        <f t="shared" si="967"/>
        <v>765000.00000000093</v>
      </c>
    </row>
    <row r="530" spans="1:108" x14ac:dyDescent="0.25">
      <c r="A530" t="s">
        <v>5790</v>
      </c>
      <c r="B530" s="32" t="s">
        <v>5128</v>
      </c>
      <c r="C530" s="24">
        <f t="shared" si="925"/>
        <v>0</v>
      </c>
      <c r="D530" s="24">
        <f t="shared" si="925"/>
        <v>0</v>
      </c>
      <c r="E530" s="24">
        <f t="shared" si="925"/>
        <v>0</v>
      </c>
      <c r="F530" s="24">
        <f t="shared" si="925"/>
        <v>0</v>
      </c>
      <c r="G530" s="33">
        <f t="shared" si="926"/>
        <v>0</v>
      </c>
      <c r="H530" s="24">
        <f t="shared" si="927"/>
        <v>0</v>
      </c>
      <c r="I530" s="24">
        <f t="shared" si="927"/>
        <v>0</v>
      </c>
      <c r="J530" s="24">
        <f t="shared" si="927"/>
        <v>0</v>
      </c>
      <c r="K530" s="24">
        <f t="shared" si="927"/>
        <v>0</v>
      </c>
      <c r="L530" s="33">
        <f t="shared" si="928"/>
        <v>0</v>
      </c>
      <c r="M530" s="24">
        <f t="shared" si="929"/>
        <v>0</v>
      </c>
      <c r="N530" s="24">
        <f t="shared" si="929"/>
        <v>0</v>
      </c>
      <c r="O530" s="24">
        <f t="shared" si="929"/>
        <v>0</v>
      </c>
      <c r="P530" s="24">
        <f t="shared" si="929"/>
        <v>0</v>
      </c>
      <c r="Q530" s="33">
        <f t="shared" si="930"/>
        <v>0</v>
      </c>
      <c r="R530" s="24">
        <f t="shared" si="931"/>
        <v>0</v>
      </c>
      <c r="S530" s="24">
        <f t="shared" si="931"/>
        <v>0</v>
      </c>
      <c r="T530" s="24">
        <f t="shared" si="931"/>
        <v>0</v>
      </c>
      <c r="U530" s="24">
        <f t="shared" si="931"/>
        <v>0</v>
      </c>
      <c r="V530" s="33">
        <f t="shared" si="932"/>
        <v>0</v>
      </c>
      <c r="W530" s="24">
        <f t="shared" si="933"/>
        <v>1763163.832320001</v>
      </c>
      <c r="X530" s="24">
        <f t="shared" si="933"/>
        <v>2115796.5987839997</v>
      </c>
      <c r="Y530" s="24">
        <f t="shared" si="933"/>
        <v>2538955.9185407981</v>
      </c>
      <c r="Z530" s="24">
        <f t="shared" si="933"/>
        <v>3046747.1022489592</v>
      </c>
      <c r="AA530" s="33">
        <f t="shared" si="934"/>
        <v>9464663.451893758</v>
      </c>
      <c r="AB530" s="24">
        <f t="shared" si="935"/>
        <v>3014137.2904243246</v>
      </c>
      <c r="AC530" s="24">
        <f t="shared" si="935"/>
        <v>2333046.2839603201</v>
      </c>
      <c r="AD530" s="24">
        <f t="shared" si="935"/>
        <v>1515737.0762035176</v>
      </c>
      <c r="AE530" s="24">
        <f t="shared" si="935"/>
        <v>534966.02689536009</v>
      </c>
      <c r="AF530" s="33">
        <f t="shared" si="936"/>
        <v>7397886.6774835223</v>
      </c>
      <c r="AG530" s="24">
        <f t="shared" si="937"/>
        <v>0</v>
      </c>
      <c r="AH530" s="24">
        <f t="shared" si="937"/>
        <v>0</v>
      </c>
      <c r="AI530" s="24">
        <f t="shared" si="937"/>
        <v>0</v>
      </c>
      <c r="AJ530" s="24">
        <f t="shared" si="937"/>
        <v>0</v>
      </c>
      <c r="AK530" s="33">
        <f t="shared" si="938"/>
        <v>0</v>
      </c>
      <c r="AL530" s="24">
        <f t="shared" si="939"/>
        <v>0</v>
      </c>
      <c r="AM530" s="24">
        <f t="shared" si="939"/>
        <v>0</v>
      </c>
      <c r="AN530" s="24">
        <f t="shared" si="939"/>
        <v>0</v>
      </c>
      <c r="AO530" s="24">
        <f t="shared" si="939"/>
        <v>0</v>
      </c>
      <c r="AP530" s="33">
        <f t="shared" si="940"/>
        <v>0</v>
      </c>
      <c r="AQ530" s="24">
        <f t="shared" si="941"/>
        <v>0</v>
      </c>
      <c r="AR530" s="24">
        <f t="shared" si="941"/>
        <v>0</v>
      </c>
      <c r="AS530" s="24">
        <f t="shared" si="941"/>
        <v>0</v>
      </c>
      <c r="AT530" s="24">
        <f t="shared" si="941"/>
        <v>0</v>
      </c>
      <c r="AU530" s="33">
        <f t="shared" si="942"/>
        <v>0</v>
      </c>
      <c r="AV530" s="24">
        <f t="shared" si="943"/>
        <v>0</v>
      </c>
      <c r="AW530" s="24">
        <f t="shared" si="943"/>
        <v>0</v>
      </c>
      <c r="AX530" s="24">
        <f t="shared" si="943"/>
        <v>0</v>
      </c>
      <c r="AY530" s="24">
        <f t="shared" si="943"/>
        <v>0</v>
      </c>
      <c r="AZ530" s="33">
        <f t="shared" si="944"/>
        <v>0</v>
      </c>
      <c r="BA530" s="24">
        <f t="shared" si="945"/>
        <v>0</v>
      </c>
      <c r="BB530" s="24">
        <f t="shared" si="945"/>
        <v>0</v>
      </c>
      <c r="BC530" s="24">
        <f t="shared" si="945"/>
        <v>0</v>
      </c>
      <c r="BD530" s="24">
        <f t="shared" si="945"/>
        <v>0</v>
      </c>
      <c r="BE530" s="33">
        <f t="shared" si="946"/>
        <v>0</v>
      </c>
      <c r="BF530" s="24">
        <f t="shared" si="947"/>
        <v>0</v>
      </c>
      <c r="BG530" s="24">
        <f t="shared" si="947"/>
        <v>0</v>
      </c>
      <c r="BH530" s="24">
        <f t="shared" si="947"/>
        <v>0</v>
      </c>
      <c r="BI530" s="24">
        <f t="shared" si="947"/>
        <v>0</v>
      </c>
      <c r="BJ530" s="33">
        <f t="shared" si="948"/>
        <v>0</v>
      </c>
      <c r="BK530" s="24">
        <f t="shared" si="949"/>
        <v>0</v>
      </c>
      <c r="BL530" s="24">
        <f t="shared" si="949"/>
        <v>0</v>
      </c>
      <c r="BM530" s="24">
        <f t="shared" si="949"/>
        <v>0</v>
      </c>
      <c r="BN530" s="24">
        <f t="shared" si="949"/>
        <v>0</v>
      </c>
      <c r="BO530" s="33">
        <f t="shared" si="950"/>
        <v>0</v>
      </c>
      <c r="BP530" s="24">
        <f t="shared" si="951"/>
        <v>0</v>
      </c>
      <c r="BQ530" s="24">
        <f t="shared" si="951"/>
        <v>0</v>
      </c>
      <c r="BR530" s="24">
        <f t="shared" si="951"/>
        <v>0</v>
      </c>
      <c r="BS530" s="24">
        <f t="shared" si="951"/>
        <v>0</v>
      </c>
      <c r="BT530" s="33">
        <f t="shared" si="952"/>
        <v>0</v>
      </c>
      <c r="BU530" s="24">
        <f t="shared" si="953"/>
        <v>0</v>
      </c>
      <c r="BV530" s="24">
        <f t="shared" si="953"/>
        <v>0</v>
      </c>
      <c r="BW530" s="24">
        <f t="shared" si="953"/>
        <v>0</v>
      </c>
      <c r="BX530" s="24">
        <f t="shared" si="953"/>
        <v>0</v>
      </c>
      <c r="BY530" s="33">
        <f t="shared" si="954"/>
        <v>0</v>
      </c>
      <c r="BZ530" s="24">
        <f t="shared" si="955"/>
        <v>0</v>
      </c>
      <c r="CA530" s="24">
        <f t="shared" si="955"/>
        <v>0</v>
      </c>
      <c r="CB530" s="24">
        <f t="shared" si="955"/>
        <v>0</v>
      </c>
      <c r="CC530" s="24">
        <f t="shared" si="955"/>
        <v>0</v>
      </c>
      <c r="CD530" s="33">
        <f t="shared" si="956"/>
        <v>0</v>
      </c>
      <c r="CE530" s="24">
        <f t="shared" si="957"/>
        <v>0</v>
      </c>
      <c r="CF530" s="24">
        <f t="shared" si="957"/>
        <v>0</v>
      </c>
      <c r="CG530" s="24">
        <f t="shared" si="957"/>
        <v>0</v>
      </c>
      <c r="CH530" s="24">
        <f t="shared" si="957"/>
        <v>0</v>
      </c>
      <c r="CI530" s="33">
        <f t="shared" si="958"/>
        <v>0</v>
      </c>
      <c r="CJ530" s="24">
        <f t="shared" si="959"/>
        <v>0</v>
      </c>
      <c r="CK530" s="24">
        <f t="shared" si="959"/>
        <v>0</v>
      </c>
      <c r="CL530" s="24">
        <f t="shared" si="959"/>
        <v>0</v>
      </c>
      <c r="CM530" s="24">
        <f t="shared" si="959"/>
        <v>0</v>
      </c>
      <c r="CN530" s="33">
        <f t="shared" si="960"/>
        <v>0</v>
      </c>
      <c r="CO530" s="24">
        <f t="shared" si="961"/>
        <v>0</v>
      </c>
      <c r="CP530" s="24">
        <f t="shared" si="961"/>
        <v>0</v>
      </c>
      <c r="CQ530" s="24">
        <f t="shared" si="961"/>
        <v>0</v>
      </c>
      <c r="CR530" s="24">
        <f t="shared" si="961"/>
        <v>0</v>
      </c>
      <c r="CS530" s="33">
        <f t="shared" si="962"/>
        <v>0</v>
      </c>
      <c r="CT530" s="24">
        <f t="shared" si="963"/>
        <v>0</v>
      </c>
      <c r="CU530" s="24">
        <f t="shared" si="963"/>
        <v>0</v>
      </c>
      <c r="CV530" s="24">
        <f t="shared" si="963"/>
        <v>0</v>
      </c>
      <c r="CW530" s="24">
        <f t="shared" si="963"/>
        <v>0</v>
      </c>
      <c r="CX530" s="33">
        <f t="shared" si="964"/>
        <v>0</v>
      </c>
      <c r="CY530" s="24">
        <f t="shared" si="965"/>
        <v>0</v>
      </c>
      <c r="CZ530" s="24">
        <f t="shared" si="965"/>
        <v>0</v>
      </c>
      <c r="DA530" s="24">
        <f t="shared" si="965"/>
        <v>0</v>
      </c>
      <c r="DB530" s="24">
        <f t="shared" si="965"/>
        <v>0</v>
      </c>
      <c r="DC530" s="33">
        <f t="shared" si="966"/>
        <v>0</v>
      </c>
      <c r="DD530" s="86">
        <f t="shared" si="967"/>
        <v>7397886.6774834991</v>
      </c>
    </row>
    <row r="531" spans="1:108" x14ac:dyDescent="0.25">
      <c r="A531" t="s">
        <v>5791</v>
      </c>
      <c r="B531" s="32" t="s">
        <v>5129</v>
      </c>
      <c r="C531" s="24">
        <f t="shared" si="925"/>
        <v>0</v>
      </c>
      <c r="D531" s="24">
        <f t="shared" si="925"/>
        <v>0</v>
      </c>
      <c r="E531" s="24">
        <f t="shared" si="925"/>
        <v>0</v>
      </c>
      <c r="F531" s="24">
        <f t="shared" si="925"/>
        <v>0</v>
      </c>
      <c r="G531" s="33">
        <f t="shared" si="926"/>
        <v>0</v>
      </c>
      <c r="H531" s="24">
        <f t="shared" si="927"/>
        <v>0</v>
      </c>
      <c r="I531" s="24">
        <f t="shared" si="927"/>
        <v>0</v>
      </c>
      <c r="J531" s="24">
        <f t="shared" si="927"/>
        <v>0</v>
      </c>
      <c r="K531" s="24">
        <f t="shared" si="927"/>
        <v>0</v>
      </c>
      <c r="L531" s="33">
        <f t="shared" si="928"/>
        <v>0</v>
      </c>
      <c r="M531" s="24">
        <f t="shared" si="929"/>
        <v>0</v>
      </c>
      <c r="N531" s="24">
        <f t="shared" si="929"/>
        <v>0</v>
      </c>
      <c r="O531" s="24">
        <f t="shared" si="929"/>
        <v>0</v>
      </c>
      <c r="P531" s="24">
        <f t="shared" si="929"/>
        <v>0</v>
      </c>
      <c r="Q531" s="33">
        <f t="shared" si="930"/>
        <v>0</v>
      </c>
      <c r="R531" s="24">
        <f t="shared" si="931"/>
        <v>0</v>
      </c>
      <c r="S531" s="24">
        <f t="shared" si="931"/>
        <v>0</v>
      </c>
      <c r="T531" s="24">
        <f t="shared" si="931"/>
        <v>0</v>
      </c>
      <c r="U531" s="24">
        <f t="shared" si="931"/>
        <v>0</v>
      </c>
      <c r="V531" s="33">
        <f t="shared" si="932"/>
        <v>0</v>
      </c>
      <c r="W531" s="24">
        <f t="shared" si="933"/>
        <v>440790.95808000024</v>
      </c>
      <c r="X531" s="24">
        <f t="shared" si="933"/>
        <v>528949.14969599992</v>
      </c>
      <c r="Y531" s="24">
        <f t="shared" si="933"/>
        <v>634738.97963519953</v>
      </c>
      <c r="Z531" s="24">
        <f t="shared" si="933"/>
        <v>761686.77556223981</v>
      </c>
      <c r="AA531" s="33">
        <f t="shared" si="934"/>
        <v>2366165.8629734395</v>
      </c>
      <c r="AB531" s="24">
        <f t="shared" si="935"/>
        <v>753534.32260608114</v>
      </c>
      <c r="AC531" s="24">
        <f t="shared" si="935"/>
        <v>583261.57099008001</v>
      </c>
      <c r="AD531" s="24">
        <f t="shared" si="935"/>
        <v>378934.2690508794</v>
      </c>
      <c r="AE531" s="24">
        <f t="shared" si="935"/>
        <v>133741.50672384002</v>
      </c>
      <c r="AF531" s="33">
        <f t="shared" si="936"/>
        <v>1849471.6693708806</v>
      </c>
      <c r="AG531" s="24">
        <f t="shared" si="937"/>
        <v>0</v>
      </c>
      <c r="AH531" s="24">
        <f t="shared" si="937"/>
        <v>0</v>
      </c>
      <c r="AI531" s="24">
        <f t="shared" si="937"/>
        <v>0</v>
      </c>
      <c r="AJ531" s="24">
        <f t="shared" si="937"/>
        <v>0</v>
      </c>
      <c r="AK531" s="33">
        <f t="shared" si="938"/>
        <v>0</v>
      </c>
      <c r="AL531" s="24">
        <f t="shared" si="939"/>
        <v>0</v>
      </c>
      <c r="AM531" s="24">
        <f t="shared" si="939"/>
        <v>0</v>
      </c>
      <c r="AN531" s="24">
        <f t="shared" si="939"/>
        <v>0</v>
      </c>
      <c r="AO531" s="24">
        <f t="shared" si="939"/>
        <v>0</v>
      </c>
      <c r="AP531" s="33">
        <f t="shared" si="940"/>
        <v>0</v>
      </c>
      <c r="AQ531" s="24">
        <f t="shared" si="941"/>
        <v>0</v>
      </c>
      <c r="AR531" s="24">
        <f t="shared" si="941"/>
        <v>0</v>
      </c>
      <c r="AS531" s="24">
        <f t="shared" si="941"/>
        <v>0</v>
      </c>
      <c r="AT531" s="24">
        <f t="shared" si="941"/>
        <v>0</v>
      </c>
      <c r="AU531" s="33">
        <f t="shared" si="942"/>
        <v>0</v>
      </c>
      <c r="AV531" s="24">
        <f t="shared" si="943"/>
        <v>0</v>
      </c>
      <c r="AW531" s="24">
        <f t="shared" si="943"/>
        <v>0</v>
      </c>
      <c r="AX531" s="24">
        <f t="shared" si="943"/>
        <v>0</v>
      </c>
      <c r="AY531" s="24">
        <f t="shared" si="943"/>
        <v>0</v>
      </c>
      <c r="AZ531" s="33">
        <f t="shared" si="944"/>
        <v>0</v>
      </c>
      <c r="BA531" s="24">
        <f t="shared" si="945"/>
        <v>0</v>
      </c>
      <c r="BB531" s="24">
        <f t="shared" si="945"/>
        <v>0</v>
      </c>
      <c r="BC531" s="24">
        <f t="shared" si="945"/>
        <v>0</v>
      </c>
      <c r="BD531" s="24">
        <f t="shared" si="945"/>
        <v>0</v>
      </c>
      <c r="BE531" s="33">
        <f t="shared" si="946"/>
        <v>0</v>
      </c>
      <c r="BF531" s="24">
        <f t="shared" si="947"/>
        <v>0</v>
      </c>
      <c r="BG531" s="24">
        <f t="shared" si="947"/>
        <v>0</v>
      </c>
      <c r="BH531" s="24">
        <f t="shared" si="947"/>
        <v>0</v>
      </c>
      <c r="BI531" s="24">
        <f t="shared" si="947"/>
        <v>0</v>
      </c>
      <c r="BJ531" s="33">
        <f t="shared" si="948"/>
        <v>0</v>
      </c>
      <c r="BK531" s="24">
        <f t="shared" si="949"/>
        <v>0</v>
      </c>
      <c r="BL531" s="24">
        <f t="shared" si="949"/>
        <v>0</v>
      </c>
      <c r="BM531" s="24">
        <f t="shared" si="949"/>
        <v>0</v>
      </c>
      <c r="BN531" s="24">
        <f t="shared" si="949"/>
        <v>0</v>
      </c>
      <c r="BO531" s="33">
        <f t="shared" si="950"/>
        <v>0</v>
      </c>
      <c r="BP531" s="24">
        <f t="shared" si="951"/>
        <v>0</v>
      </c>
      <c r="BQ531" s="24">
        <f t="shared" si="951"/>
        <v>0</v>
      </c>
      <c r="BR531" s="24">
        <f t="shared" si="951"/>
        <v>0</v>
      </c>
      <c r="BS531" s="24">
        <f t="shared" si="951"/>
        <v>0</v>
      </c>
      <c r="BT531" s="33">
        <f t="shared" si="952"/>
        <v>0</v>
      </c>
      <c r="BU531" s="24">
        <f t="shared" si="953"/>
        <v>0</v>
      </c>
      <c r="BV531" s="24">
        <f t="shared" si="953"/>
        <v>0</v>
      </c>
      <c r="BW531" s="24">
        <f t="shared" si="953"/>
        <v>0</v>
      </c>
      <c r="BX531" s="24">
        <f t="shared" si="953"/>
        <v>0</v>
      </c>
      <c r="BY531" s="33">
        <f t="shared" si="954"/>
        <v>0</v>
      </c>
      <c r="BZ531" s="24">
        <f t="shared" si="955"/>
        <v>0</v>
      </c>
      <c r="CA531" s="24">
        <f t="shared" si="955"/>
        <v>0</v>
      </c>
      <c r="CB531" s="24">
        <f t="shared" si="955"/>
        <v>0</v>
      </c>
      <c r="CC531" s="24">
        <f t="shared" si="955"/>
        <v>0</v>
      </c>
      <c r="CD531" s="33">
        <f t="shared" si="956"/>
        <v>0</v>
      </c>
      <c r="CE531" s="24">
        <f t="shared" si="957"/>
        <v>0</v>
      </c>
      <c r="CF531" s="24">
        <f t="shared" si="957"/>
        <v>0</v>
      </c>
      <c r="CG531" s="24">
        <f t="shared" si="957"/>
        <v>0</v>
      </c>
      <c r="CH531" s="24">
        <f t="shared" si="957"/>
        <v>0</v>
      </c>
      <c r="CI531" s="33">
        <f t="shared" si="958"/>
        <v>0</v>
      </c>
      <c r="CJ531" s="24">
        <f t="shared" si="959"/>
        <v>0</v>
      </c>
      <c r="CK531" s="24">
        <f t="shared" si="959"/>
        <v>0</v>
      </c>
      <c r="CL531" s="24">
        <f t="shared" si="959"/>
        <v>0</v>
      </c>
      <c r="CM531" s="24">
        <f t="shared" si="959"/>
        <v>0</v>
      </c>
      <c r="CN531" s="33">
        <f t="shared" si="960"/>
        <v>0</v>
      </c>
      <c r="CO531" s="24">
        <f t="shared" si="961"/>
        <v>0</v>
      </c>
      <c r="CP531" s="24">
        <f t="shared" si="961"/>
        <v>0</v>
      </c>
      <c r="CQ531" s="24">
        <f t="shared" si="961"/>
        <v>0</v>
      </c>
      <c r="CR531" s="24">
        <f t="shared" si="961"/>
        <v>0</v>
      </c>
      <c r="CS531" s="33">
        <f t="shared" si="962"/>
        <v>0</v>
      </c>
      <c r="CT531" s="24">
        <f t="shared" si="963"/>
        <v>0</v>
      </c>
      <c r="CU531" s="24">
        <f t="shared" si="963"/>
        <v>0</v>
      </c>
      <c r="CV531" s="24">
        <f t="shared" si="963"/>
        <v>0</v>
      </c>
      <c r="CW531" s="24">
        <f t="shared" si="963"/>
        <v>0</v>
      </c>
      <c r="CX531" s="33">
        <f t="shared" si="964"/>
        <v>0</v>
      </c>
      <c r="CY531" s="24">
        <f t="shared" si="965"/>
        <v>0</v>
      </c>
      <c r="CZ531" s="24">
        <f t="shared" si="965"/>
        <v>0</v>
      </c>
      <c r="DA531" s="24">
        <f t="shared" si="965"/>
        <v>0</v>
      </c>
      <c r="DB531" s="24">
        <f t="shared" si="965"/>
        <v>0</v>
      </c>
      <c r="DC531" s="33">
        <f t="shared" si="966"/>
        <v>0</v>
      </c>
      <c r="DD531" s="86">
        <f t="shared" si="967"/>
        <v>1849471.6693708748</v>
      </c>
    </row>
    <row r="532" spans="1:108" x14ac:dyDescent="0.25">
      <c r="A532" t="s">
        <v>4202</v>
      </c>
      <c r="B532" s="87" t="s">
        <v>5792</v>
      </c>
      <c r="C532" s="88">
        <f t="shared" si="925"/>
        <v>0</v>
      </c>
      <c r="D532" s="88">
        <f t="shared" si="925"/>
        <v>0</v>
      </c>
      <c r="E532" s="88">
        <f t="shared" si="925"/>
        <v>159000</v>
      </c>
      <c r="F532" s="88">
        <f t="shared" si="925"/>
        <v>238500</v>
      </c>
      <c r="G532" s="89">
        <f t="shared" si="926"/>
        <v>397500</v>
      </c>
      <c r="H532" s="88">
        <f t="shared" si="927"/>
        <v>365700</v>
      </c>
      <c r="I532" s="88">
        <f t="shared" si="927"/>
        <v>413400</v>
      </c>
      <c r="J532" s="88">
        <f t="shared" si="927"/>
        <v>620100</v>
      </c>
      <c r="K532" s="88">
        <f t="shared" si="927"/>
        <v>620100</v>
      </c>
      <c r="L532" s="89">
        <f t="shared" si="928"/>
        <v>2019300</v>
      </c>
      <c r="M532" s="88">
        <f t="shared" si="929"/>
        <v>1474950</v>
      </c>
      <c r="N532" s="88">
        <f t="shared" si="929"/>
        <v>1690031.25</v>
      </c>
      <c r="O532" s="88">
        <f t="shared" si="929"/>
        <v>1837403.75</v>
      </c>
      <c r="P532" s="88">
        <f t="shared" si="929"/>
        <v>2392583.75</v>
      </c>
      <c r="Q532" s="89">
        <f t="shared" si="930"/>
        <v>7394968.75</v>
      </c>
      <c r="R532" s="88">
        <f t="shared" si="931"/>
        <v>5382787.5</v>
      </c>
      <c r="S532" s="88">
        <f t="shared" si="931"/>
        <v>5113462.5</v>
      </c>
      <c r="T532" s="88">
        <f t="shared" si="931"/>
        <v>5606652.625</v>
      </c>
      <c r="U532" s="88">
        <f t="shared" si="931"/>
        <v>6295779.375</v>
      </c>
      <c r="V532" s="89">
        <f t="shared" si="932"/>
        <v>22398682</v>
      </c>
      <c r="W532" s="88">
        <f t="shared" si="933"/>
        <v>11912958.102899998</v>
      </c>
      <c r="X532" s="88">
        <f t="shared" si="933"/>
        <v>13585311.560979992</v>
      </c>
      <c r="Y532" s="88">
        <f t="shared" si="933"/>
        <v>13830734.085675985</v>
      </c>
      <c r="Z532" s="88">
        <f t="shared" si="933"/>
        <v>15027933.812186211</v>
      </c>
      <c r="AA532" s="89">
        <f t="shared" si="934"/>
        <v>54356937.561742187</v>
      </c>
      <c r="AB532" s="88">
        <f t="shared" si="935"/>
        <v>10787864.734905407</v>
      </c>
      <c r="AC532" s="88">
        <f t="shared" si="935"/>
        <v>4692245.3549503982</v>
      </c>
      <c r="AD532" s="88">
        <f t="shared" si="935"/>
        <v>2621233.8452543952</v>
      </c>
      <c r="AE532" s="88">
        <f t="shared" si="935"/>
        <v>928707.53361919988</v>
      </c>
      <c r="AF532" s="89">
        <f t="shared" si="936"/>
        <v>19030051.468729399</v>
      </c>
      <c r="AG532" s="88">
        <f t="shared" si="937"/>
        <v>0</v>
      </c>
      <c r="AH532" s="88">
        <f t="shared" si="937"/>
        <v>0</v>
      </c>
      <c r="AI532" s="88">
        <f t="shared" si="937"/>
        <v>0</v>
      </c>
      <c r="AJ532" s="88">
        <f t="shared" si="937"/>
        <v>0</v>
      </c>
      <c r="AK532" s="89">
        <f t="shared" si="938"/>
        <v>0</v>
      </c>
      <c r="AL532" s="88">
        <f t="shared" si="939"/>
        <v>0</v>
      </c>
      <c r="AM532" s="88">
        <f t="shared" si="939"/>
        <v>0</v>
      </c>
      <c r="AN532" s="88">
        <f t="shared" si="939"/>
        <v>0</v>
      </c>
      <c r="AO532" s="88">
        <f t="shared" si="939"/>
        <v>0</v>
      </c>
      <c r="AP532" s="89">
        <f t="shared" si="940"/>
        <v>0</v>
      </c>
      <c r="AQ532" s="88">
        <f t="shared" si="941"/>
        <v>0</v>
      </c>
      <c r="AR532" s="88">
        <f t="shared" si="941"/>
        <v>0</v>
      </c>
      <c r="AS532" s="88">
        <f t="shared" si="941"/>
        <v>0</v>
      </c>
      <c r="AT532" s="88">
        <f t="shared" si="941"/>
        <v>0</v>
      </c>
      <c r="AU532" s="89">
        <f t="shared" si="942"/>
        <v>0</v>
      </c>
      <c r="AV532" s="88">
        <f t="shared" si="943"/>
        <v>0</v>
      </c>
      <c r="AW532" s="88">
        <f t="shared" si="943"/>
        <v>0</v>
      </c>
      <c r="AX532" s="88">
        <f t="shared" si="943"/>
        <v>0</v>
      </c>
      <c r="AY532" s="88">
        <f t="shared" si="943"/>
        <v>0</v>
      </c>
      <c r="AZ532" s="89">
        <f t="shared" si="944"/>
        <v>0</v>
      </c>
      <c r="BA532" s="88">
        <f t="shared" si="945"/>
        <v>0</v>
      </c>
      <c r="BB532" s="88">
        <f t="shared" si="945"/>
        <v>0</v>
      </c>
      <c r="BC532" s="88">
        <f t="shared" si="945"/>
        <v>0</v>
      </c>
      <c r="BD532" s="88">
        <f t="shared" si="945"/>
        <v>0</v>
      </c>
      <c r="BE532" s="89">
        <f t="shared" si="946"/>
        <v>0</v>
      </c>
      <c r="BF532" s="88">
        <f t="shared" si="947"/>
        <v>0</v>
      </c>
      <c r="BG532" s="88">
        <f t="shared" si="947"/>
        <v>0</v>
      </c>
      <c r="BH532" s="88">
        <f t="shared" si="947"/>
        <v>0</v>
      </c>
      <c r="BI532" s="88">
        <f t="shared" si="947"/>
        <v>0</v>
      </c>
      <c r="BJ532" s="89">
        <f t="shared" si="948"/>
        <v>0</v>
      </c>
      <c r="BK532" s="88">
        <f t="shared" si="949"/>
        <v>0</v>
      </c>
      <c r="BL532" s="88">
        <f t="shared" si="949"/>
        <v>0</v>
      </c>
      <c r="BM532" s="88">
        <f t="shared" si="949"/>
        <v>0</v>
      </c>
      <c r="BN532" s="88">
        <f t="shared" si="949"/>
        <v>0</v>
      </c>
      <c r="BO532" s="89">
        <f t="shared" si="950"/>
        <v>0</v>
      </c>
      <c r="BP532" s="88">
        <f t="shared" si="951"/>
        <v>0</v>
      </c>
      <c r="BQ532" s="88">
        <f t="shared" si="951"/>
        <v>0</v>
      </c>
      <c r="BR532" s="88">
        <f t="shared" si="951"/>
        <v>0</v>
      </c>
      <c r="BS532" s="88">
        <f t="shared" si="951"/>
        <v>0</v>
      </c>
      <c r="BT532" s="89">
        <f t="shared" si="952"/>
        <v>0</v>
      </c>
      <c r="BU532" s="88">
        <f t="shared" si="953"/>
        <v>0</v>
      </c>
      <c r="BV532" s="88">
        <f t="shared" si="953"/>
        <v>0</v>
      </c>
      <c r="BW532" s="88">
        <f t="shared" si="953"/>
        <v>0</v>
      </c>
      <c r="BX532" s="88">
        <f t="shared" si="953"/>
        <v>0</v>
      </c>
      <c r="BY532" s="89">
        <f t="shared" si="954"/>
        <v>0</v>
      </c>
      <c r="BZ532" s="88">
        <f t="shared" si="955"/>
        <v>0</v>
      </c>
      <c r="CA532" s="88">
        <f t="shared" si="955"/>
        <v>0</v>
      </c>
      <c r="CB532" s="88">
        <f t="shared" si="955"/>
        <v>0</v>
      </c>
      <c r="CC532" s="88">
        <f t="shared" si="955"/>
        <v>0</v>
      </c>
      <c r="CD532" s="89">
        <f t="shared" si="956"/>
        <v>0</v>
      </c>
      <c r="CE532" s="88">
        <f t="shared" si="957"/>
        <v>0</v>
      </c>
      <c r="CF532" s="88">
        <f t="shared" si="957"/>
        <v>0</v>
      </c>
      <c r="CG532" s="88">
        <f t="shared" si="957"/>
        <v>0</v>
      </c>
      <c r="CH532" s="88">
        <f t="shared" si="957"/>
        <v>0</v>
      </c>
      <c r="CI532" s="89">
        <f t="shared" si="958"/>
        <v>0</v>
      </c>
      <c r="CJ532" s="88">
        <f t="shared" si="959"/>
        <v>0</v>
      </c>
      <c r="CK532" s="88">
        <f t="shared" si="959"/>
        <v>0</v>
      </c>
      <c r="CL532" s="88">
        <f t="shared" si="959"/>
        <v>0</v>
      </c>
      <c r="CM532" s="88">
        <f t="shared" si="959"/>
        <v>0</v>
      </c>
      <c r="CN532" s="89">
        <f t="shared" si="960"/>
        <v>0</v>
      </c>
      <c r="CO532" s="88">
        <f t="shared" si="961"/>
        <v>0</v>
      </c>
      <c r="CP532" s="88">
        <f t="shared" si="961"/>
        <v>0</v>
      </c>
      <c r="CQ532" s="88">
        <f t="shared" si="961"/>
        <v>0</v>
      </c>
      <c r="CR532" s="88">
        <f t="shared" si="961"/>
        <v>0</v>
      </c>
      <c r="CS532" s="89">
        <f t="shared" si="962"/>
        <v>0</v>
      </c>
      <c r="CT532" s="88">
        <f t="shared" si="963"/>
        <v>0</v>
      </c>
      <c r="CU532" s="88">
        <f t="shared" si="963"/>
        <v>0</v>
      </c>
      <c r="CV532" s="88">
        <f t="shared" si="963"/>
        <v>0</v>
      </c>
      <c r="CW532" s="88">
        <f t="shared" si="963"/>
        <v>0</v>
      </c>
      <c r="CX532" s="89">
        <f t="shared" si="964"/>
        <v>0</v>
      </c>
      <c r="CY532" s="88">
        <f t="shared" si="965"/>
        <v>0</v>
      </c>
      <c r="CZ532" s="88">
        <f t="shared" si="965"/>
        <v>0</v>
      </c>
      <c r="DA532" s="88">
        <f t="shared" si="965"/>
        <v>0</v>
      </c>
      <c r="DB532" s="88">
        <f t="shared" si="965"/>
        <v>0</v>
      </c>
      <c r="DC532" s="89">
        <f t="shared" si="966"/>
        <v>0</v>
      </c>
      <c r="DD532" s="90">
        <f t="shared" si="967"/>
        <v>19030051.468729377</v>
      </c>
    </row>
    <row r="534" spans="1:108" x14ac:dyDescent="0.25">
      <c r="A534" t="s">
        <v>5793</v>
      </c>
      <c r="B534" s="30" t="s">
        <v>118</v>
      </c>
    </row>
    <row r="535" spans="1:108" x14ac:dyDescent="0.25">
      <c r="A535" t="s">
        <v>5794</v>
      </c>
      <c r="B535" s="32" t="s">
        <v>5120</v>
      </c>
      <c r="C535" s="24">
        <f t="shared" ref="C535:F545" si="968">C28-C220</f>
        <v>0</v>
      </c>
      <c r="D535" s="24">
        <f t="shared" si="968"/>
        <v>0</v>
      </c>
      <c r="E535" s="24">
        <f t="shared" si="968"/>
        <v>190800</v>
      </c>
      <c r="F535" s="24">
        <f t="shared" si="968"/>
        <v>95400</v>
      </c>
      <c r="G535" s="33">
        <f t="shared" ref="G535:G545" si="969">SUM(C535:F535)</f>
        <v>286200</v>
      </c>
      <c r="H535" s="24">
        <f t="shared" ref="H535:K545" si="970">H28-H220</f>
        <v>248040</v>
      </c>
      <c r="I535" s="24">
        <f t="shared" si="970"/>
        <v>248040</v>
      </c>
      <c r="J535" s="24">
        <f t="shared" si="970"/>
        <v>496080</v>
      </c>
      <c r="K535" s="24">
        <f t="shared" si="970"/>
        <v>248040</v>
      </c>
      <c r="L535" s="33">
        <f t="shared" ref="L535:L545" si="971">SUM(H535:K535)</f>
        <v>1240200</v>
      </c>
      <c r="M535" s="24">
        <f t="shared" ref="M535:P545" si="972">M28-M220</f>
        <v>372060</v>
      </c>
      <c r="N535" s="24">
        <f t="shared" si="972"/>
        <v>483678.00000000023</v>
      </c>
      <c r="O535" s="24">
        <f t="shared" si="972"/>
        <v>483678.00000000023</v>
      </c>
      <c r="P535" s="24">
        <f t="shared" si="972"/>
        <v>967356.00000000047</v>
      </c>
      <c r="Q535" s="33">
        <f t="shared" ref="Q535:Q545" si="973">SUM(M535:P535)</f>
        <v>2306772.0000000009</v>
      </c>
      <c r="R535" s="24">
        <f t="shared" ref="R535:U545" si="974">R28-R220</f>
        <v>644904</v>
      </c>
      <c r="S535" s="24">
        <f t="shared" si="974"/>
        <v>644904</v>
      </c>
      <c r="T535" s="24">
        <f t="shared" si="974"/>
        <v>838375.20000000019</v>
      </c>
      <c r="U535" s="24">
        <f t="shared" si="974"/>
        <v>838375.20000000019</v>
      </c>
      <c r="V535" s="33">
        <f t="shared" ref="V535:V545" si="975">SUM(R535:U535)</f>
        <v>2966558.4000000004</v>
      </c>
      <c r="W535" s="24">
        <f t="shared" ref="W535:Z545" si="976">W28-W220</f>
        <v>2095938</v>
      </c>
      <c r="X535" s="24">
        <f t="shared" si="976"/>
        <v>1047969</v>
      </c>
      <c r="Y535" s="24">
        <f t="shared" si="976"/>
        <v>1047969</v>
      </c>
      <c r="Z535" s="24">
        <f t="shared" si="976"/>
        <v>1362359.7</v>
      </c>
      <c r="AA535" s="33">
        <f t="shared" ref="AA535:AA545" si="977">SUM(W535:Z535)</f>
        <v>5554235.7000000002</v>
      </c>
      <c r="AB535" s="24">
        <f t="shared" ref="AB535:AE545" si="978">AB28-AB220</f>
        <v>0</v>
      </c>
      <c r="AC535" s="24">
        <f t="shared" si="978"/>
        <v>0</v>
      </c>
      <c r="AD535" s="24">
        <f t="shared" si="978"/>
        <v>0</v>
      </c>
      <c r="AE535" s="24">
        <f t="shared" si="978"/>
        <v>0</v>
      </c>
      <c r="AF535" s="33">
        <f t="shared" ref="AF535:AF545" si="979">SUM(AB535:AE535)</f>
        <v>0</v>
      </c>
      <c r="AG535" s="24">
        <f t="shared" ref="AG535:AJ545" si="980">AG28-AG220</f>
        <v>0</v>
      </c>
      <c r="AH535" s="24">
        <f t="shared" si="980"/>
        <v>0</v>
      </c>
      <c r="AI535" s="24">
        <f t="shared" si="980"/>
        <v>0</v>
      </c>
      <c r="AJ535" s="24">
        <f t="shared" si="980"/>
        <v>0</v>
      </c>
      <c r="AK535" s="33">
        <f t="shared" ref="AK535:AK545" si="981">SUM(AG535:AJ535)</f>
        <v>0</v>
      </c>
      <c r="AL535" s="24">
        <f t="shared" ref="AL535:AO545" si="982">AL28-AL220</f>
        <v>0</v>
      </c>
      <c r="AM535" s="24">
        <f t="shared" si="982"/>
        <v>0</v>
      </c>
      <c r="AN535" s="24">
        <f t="shared" si="982"/>
        <v>0</v>
      </c>
      <c r="AO535" s="24">
        <f t="shared" si="982"/>
        <v>0</v>
      </c>
      <c r="AP535" s="33">
        <f t="shared" ref="AP535:AP545" si="983">SUM(AL535:AO535)</f>
        <v>0</v>
      </c>
      <c r="AQ535" s="24">
        <f t="shared" ref="AQ535:AT545" si="984">AQ28-AQ220</f>
        <v>0</v>
      </c>
      <c r="AR535" s="24">
        <f t="shared" si="984"/>
        <v>0</v>
      </c>
      <c r="AS535" s="24">
        <f t="shared" si="984"/>
        <v>0</v>
      </c>
      <c r="AT535" s="24">
        <f t="shared" si="984"/>
        <v>0</v>
      </c>
      <c r="AU535" s="33">
        <f t="shared" ref="AU535:AU545" si="985">SUM(AQ535:AT535)</f>
        <v>0</v>
      </c>
      <c r="AV535" s="24">
        <f t="shared" ref="AV535:AY545" si="986">AV28-AV220</f>
        <v>0</v>
      </c>
      <c r="AW535" s="24">
        <f t="shared" si="986"/>
        <v>0</v>
      </c>
      <c r="AX535" s="24">
        <f t="shared" si="986"/>
        <v>0</v>
      </c>
      <c r="AY535" s="24">
        <f t="shared" si="986"/>
        <v>0</v>
      </c>
      <c r="AZ535" s="33">
        <f t="shared" ref="AZ535:AZ545" si="987">SUM(AV535:AY535)</f>
        <v>0</v>
      </c>
      <c r="BA535" s="24">
        <f t="shared" ref="BA535:BD545" si="988">BA28-BA220</f>
        <v>0</v>
      </c>
      <c r="BB535" s="24">
        <f t="shared" si="988"/>
        <v>0</v>
      </c>
      <c r="BC535" s="24">
        <f t="shared" si="988"/>
        <v>0</v>
      </c>
      <c r="BD535" s="24">
        <f t="shared" si="988"/>
        <v>0</v>
      </c>
      <c r="BE535" s="33">
        <f t="shared" ref="BE535:BE545" si="989">SUM(BA535:BD535)</f>
        <v>0</v>
      </c>
      <c r="BF535" s="24">
        <f t="shared" ref="BF535:BI545" si="990">BF28-BF220</f>
        <v>0</v>
      </c>
      <c r="BG535" s="24">
        <f t="shared" si="990"/>
        <v>0</v>
      </c>
      <c r="BH535" s="24">
        <f t="shared" si="990"/>
        <v>0</v>
      </c>
      <c r="BI535" s="24">
        <f t="shared" si="990"/>
        <v>0</v>
      </c>
      <c r="BJ535" s="33">
        <f t="shared" ref="BJ535:BJ545" si="991">SUM(BF535:BI535)</f>
        <v>0</v>
      </c>
      <c r="BK535" s="24">
        <f t="shared" ref="BK535:BN545" si="992">BK28-BK220</f>
        <v>0</v>
      </c>
      <c r="BL535" s="24">
        <f t="shared" si="992"/>
        <v>0</v>
      </c>
      <c r="BM535" s="24">
        <f t="shared" si="992"/>
        <v>0</v>
      </c>
      <c r="BN535" s="24">
        <f t="shared" si="992"/>
        <v>0</v>
      </c>
      <c r="BO535" s="33">
        <f t="shared" ref="BO535:BO545" si="993">SUM(BK535:BN535)</f>
        <v>0</v>
      </c>
      <c r="BP535" s="24">
        <f t="shared" ref="BP535:BS545" si="994">BP28-BP220</f>
        <v>0</v>
      </c>
      <c r="BQ535" s="24">
        <f t="shared" si="994"/>
        <v>0</v>
      </c>
      <c r="BR535" s="24">
        <f t="shared" si="994"/>
        <v>0</v>
      </c>
      <c r="BS535" s="24">
        <f t="shared" si="994"/>
        <v>0</v>
      </c>
      <c r="BT535" s="33">
        <f t="shared" ref="BT535:BT545" si="995">SUM(BP535:BS535)</f>
        <v>0</v>
      </c>
      <c r="BU535" s="24">
        <f t="shared" ref="BU535:BX545" si="996">BU28-BU220</f>
        <v>0</v>
      </c>
      <c r="BV535" s="24">
        <f t="shared" si="996"/>
        <v>0</v>
      </c>
      <c r="BW535" s="24">
        <f t="shared" si="996"/>
        <v>0</v>
      </c>
      <c r="BX535" s="24">
        <f t="shared" si="996"/>
        <v>0</v>
      </c>
      <c r="BY535" s="33">
        <f t="shared" ref="BY535:BY545" si="997">SUM(BU535:BX535)</f>
        <v>0</v>
      </c>
      <c r="BZ535" s="24">
        <f t="shared" ref="BZ535:CC545" si="998">BZ28-BZ220</f>
        <v>0</v>
      </c>
      <c r="CA535" s="24">
        <f t="shared" si="998"/>
        <v>0</v>
      </c>
      <c r="CB535" s="24">
        <f t="shared" si="998"/>
        <v>0</v>
      </c>
      <c r="CC535" s="24">
        <f t="shared" si="998"/>
        <v>0</v>
      </c>
      <c r="CD535" s="33">
        <f t="shared" ref="CD535:CD545" si="999">SUM(BZ535:CC535)</f>
        <v>0</v>
      </c>
      <c r="CE535" s="24">
        <f t="shared" ref="CE535:CH545" si="1000">CE28-CE220</f>
        <v>0</v>
      </c>
      <c r="CF535" s="24">
        <f t="shared" si="1000"/>
        <v>0</v>
      </c>
      <c r="CG535" s="24">
        <f t="shared" si="1000"/>
        <v>0</v>
      </c>
      <c r="CH535" s="24">
        <f t="shared" si="1000"/>
        <v>0</v>
      </c>
      <c r="CI535" s="33">
        <f t="shared" ref="CI535:CI545" si="1001">SUM(CE535:CH535)</f>
        <v>0</v>
      </c>
      <c r="CJ535" s="24">
        <f t="shared" ref="CJ535:CM545" si="1002">CJ28-CJ220</f>
        <v>0</v>
      </c>
      <c r="CK535" s="24">
        <f t="shared" si="1002"/>
        <v>0</v>
      </c>
      <c r="CL535" s="24">
        <f t="shared" si="1002"/>
        <v>0</v>
      </c>
      <c r="CM535" s="24">
        <f t="shared" si="1002"/>
        <v>0</v>
      </c>
      <c r="CN535" s="33">
        <f t="shared" ref="CN535:CN545" si="1003">SUM(CJ535:CM535)</f>
        <v>0</v>
      </c>
      <c r="CO535" s="24">
        <f t="shared" ref="CO535:CR545" si="1004">CO28-CO220</f>
        <v>0</v>
      </c>
      <c r="CP535" s="24">
        <f t="shared" si="1004"/>
        <v>0</v>
      </c>
      <c r="CQ535" s="24">
        <f t="shared" si="1004"/>
        <v>0</v>
      </c>
      <c r="CR535" s="24">
        <f t="shared" si="1004"/>
        <v>0</v>
      </c>
      <c r="CS535" s="33">
        <f t="shared" ref="CS535:CS545" si="1005">SUM(CO535:CR535)</f>
        <v>0</v>
      </c>
      <c r="CT535" s="24">
        <f t="shared" ref="CT535:CW545" si="1006">CT28-CT220</f>
        <v>0</v>
      </c>
      <c r="CU535" s="24">
        <f t="shared" si="1006"/>
        <v>0</v>
      </c>
      <c r="CV535" s="24">
        <f t="shared" si="1006"/>
        <v>0</v>
      </c>
      <c r="CW535" s="24">
        <f t="shared" si="1006"/>
        <v>0</v>
      </c>
      <c r="CX535" s="33">
        <f t="shared" ref="CX535:CX545" si="1007">SUM(CT535:CW535)</f>
        <v>0</v>
      </c>
      <c r="CY535" s="24">
        <f t="shared" ref="CY535:DB545" si="1008">CY28-CY220</f>
        <v>0</v>
      </c>
      <c r="CZ535" s="24">
        <f t="shared" si="1008"/>
        <v>0</v>
      </c>
      <c r="DA535" s="24">
        <f t="shared" si="1008"/>
        <v>0</v>
      </c>
      <c r="DB535" s="24">
        <f t="shared" si="1008"/>
        <v>0</v>
      </c>
      <c r="DC535" s="33">
        <f t="shared" ref="DC535:DC545" si="1009">SUM(CY535:DB535)</f>
        <v>0</v>
      </c>
      <c r="DD535" s="86">
        <f t="shared" ref="DD535:DD545" si="1010">DD28-DD220</f>
        <v>0</v>
      </c>
    </row>
    <row r="536" spans="1:108" x14ac:dyDescent="0.25">
      <c r="A536" t="s">
        <v>5795</v>
      </c>
      <c r="B536" s="32" t="s">
        <v>5121</v>
      </c>
      <c r="C536" s="24">
        <f t="shared" si="968"/>
        <v>0</v>
      </c>
      <c r="D536" s="24">
        <f t="shared" si="968"/>
        <v>0</v>
      </c>
      <c r="E536" s="24">
        <f t="shared" si="968"/>
        <v>0</v>
      </c>
      <c r="F536" s="24">
        <f t="shared" si="968"/>
        <v>0</v>
      </c>
      <c r="G536" s="33">
        <f t="shared" si="969"/>
        <v>0</v>
      </c>
      <c r="H536" s="24">
        <f t="shared" si="970"/>
        <v>0</v>
      </c>
      <c r="I536" s="24">
        <f t="shared" si="970"/>
        <v>0</v>
      </c>
      <c r="J536" s="24">
        <f t="shared" si="970"/>
        <v>0</v>
      </c>
      <c r="K536" s="24">
        <f t="shared" si="970"/>
        <v>0</v>
      </c>
      <c r="L536" s="33">
        <f t="shared" si="971"/>
        <v>0</v>
      </c>
      <c r="M536" s="24">
        <f t="shared" si="972"/>
        <v>43575</v>
      </c>
      <c r="N536" s="24">
        <f t="shared" si="972"/>
        <v>23966.25</v>
      </c>
      <c r="O536" s="24">
        <f t="shared" si="972"/>
        <v>47932.5</v>
      </c>
      <c r="P536" s="24">
        <f t="shared" si="972"/>
        <v>119831.25</v>
      </c>
      <c r="Q536" s="33">
        <f t="shared" si="973"/>
        <v>235305</v>
      </c>
      <c r="R536" s="24">
        <f t="shared" si="974"/>
        <v>95865</v>
      </c>
      <c r="S536" s="24">
        <f t="shared" si="974"/>
        <v>91507.5</v>
      </c>
      <c r="T536" s="24">
        <f t="shared" si="974"/>
        <v>50329.125</v>
      </c>
      <c r="U536" s="24">
        <f t="shared" si="974"/>
        <v>100658.25</v>
      </c>
      <c r="V536" s="33">
        <f t="shared" si="975"/>
        <v>338359.875</v>
      </c>
      <c r="W536" s="24">
        <f t="shared" si="976"/>
        <v>377468.4375</v>
      </c>
      <c r="X536" s="24">
        <f t="shared" si="976"/>
        <v>150987.37500000006</v>
      </c>
      <c r="Y536" s="24">
        <f t="shared" si="976"/>
        <v>144124.3125</v>
      </c>
      <c r="Z536" s="24">
        <f t="shared" si="976"/>
        <v>79268.371875000012</v>
      </c>
      <c r="AA536" s="33">
        <f t="shared" si="977"/>
        <v>751848.49687499995</v>
      </c>
      <c r="AB536" s="24">
        <f t="shared" si="978"/>
        <v>0</v>
      </c>
      <c r="AC536" s="24">
        <f t="shared" si="978"/>
        <v>0</v>
      </c>
      <c r="AD536" s="24">
        <f t="shared" si="978"/>
        <v>0</v>
      </c>
      <c r="AE536" s="24">
        <f t="shared" si="978"/>
        <v>0</v>
      </c>
      <c r="AF536" s="33">
        <f t="shared" si="979"/>
        <v>0</v>
      </c>
      <c r="AG536" s="24">
        <f t="shared" si="980"/>
        <v>0</v>
      </c>
      <c r="AH536" s="24">
        <f t="shared" si="980"/>
        <v>0</v>
      </c>
      <c r="AI536" s="24">
        <f t="shared" si="980"/>
        <v>0</v>
      </c>
      <c r="AJ536" s="24">
        <f t="shared" si="980"/>
        <v>0</v>
      </c>
      <c r="AK536" s="33">
        <f t="shared" si="981"/>
        <v>0</v>
      </c>
      <c r="AL536" s="24">
        <f t="shared" si="982"/>
        <v>0</v>
      </c>
      <c r="AM536" s="24">
        <f t="shared" si="982"/>
        <v>0</v>
      </c>
      <c r="AN536" s="24">
        <f t="shared" si="982"/>
        <v>0</v>
      </c>
      <c r="AO536" s="24">
        <f t="shared" si="982"/>
        <v>0</v>
      </c>
      <c r="AP536" s="33">
        <f t="shared" si="983"/>
        <v>0</v>
      </c>
      <c r="AQ536" s="24">
        <f t="shared" si="984"/>
        <v>0</v>
      </c>
      <c r="AR536" s="24">
        <f t="shared" si="984"/>
        <v>0</v>
      </c>
      <c r="AS536" s="24">
        <f t="shared" si="984"/>
        <v>0</v>
      </c>
      <c r="AT536" s="24">
        <f t="shared" si="984"/>
        <v>0</v>
      </c>
      <c r="AU536" s="33">
        <f t="shared" si="985"/>
        <v>0</v>
      </c>
      <c r="AV536" s="24">
        <f t="shared" si="986"/>
        <v>0</v>
      </c>
      <c r="AW536" s="24">
        <f t="shared" si="986"/>
        <v>0</v>
      </c>
      <c r="AX536" s="24">
        <f t="shared" si="986"/>
        <v>0</v>
      </c>
      <c r="AY536" s="24">
        <f t="shared" si="986"/>
        <v>0</v>
      </c>
      <c r="AZ536" s="33">
        <f t="shared" si="987"/>
        <v>0</v>
      </c>
      <c r="BA536" s="24">
        <f t="shared" si="988"/>
        <v>0</v>
      </c>
      <c r="BB536" s="24">
        <f t="shared" si="988"/>
        <v>0</v>
      </c>
      <c r="BC536" s="24">
        <f t="shared" si="988"/>
        <v>0</v>
      </c>
      <c r="BD536" s="24">
        <f t="shared" si="988"/>
        <v>0</v>
      </c>
      <c r="BE536" s="33">
        <f t="shared" si="989"/>
        <v>0</v>
      </c>
      <c r="BF536" s="24">
        <f t="shared" si="990"/>
        <v>0</v>
      </c>
      <c r="BG536" s="24">
        <f t="shared" si="990"/>
        <v>0</v>
      </c>
      <c r="BH536" s="24">
        <f t="shared" si="990"/>
        <v>0</v>
      </c>
      <c r="BI536" s="24">
        <f t="shared" si="990"/>
        <v>0</v>
      </c>
      <c r="BJ536" s="33">
        <f t="shared" si="991"/>
        <v>0</v>
      </c>
      <c r="BK536" s="24">
        <f t="shared" si="992"/>
        <v>0</v>
      </c>
      <c r="BL536" s="24">
        <f t="shared" si="992"/>
        <v>0</v>
      </c>
      <c r="BM536" s="24">
        <f t="shared" si="992"/>
        <v>0</v>
      </c>
      <c r="BN536" s="24">
        <f t="shared" si="992"/>
        <v>0</v>
      </c>
      <c r="BO536" s="33">
        <f t="shared" si="993"/>
        <v>0</v>
      </c>
      <c r="BP536" s="24">
        <f t="shared" si="994"/>
        <v>0</v>
      </c>
      <c r="BQ536" s="24">
        <f t="shared" si="994"/>
        <v>0</v>
      </c>
      <c r="BR536" s="24">
        <f t="shared" si="994"/>
        <v>0</v>
      </c>
      <c r="BS536" s="24">
        <f t="shared" si="994"/>
        <v>0</v>
      </c>
      <c r="BT536" s="33">
        <f t="shared" si="995"/>
        <v>0</v>
      </c>
      <c r="BU536" s="24">
        <f t="shared" si="996"/>
        <v>0</v>
      </c>
      <c r="BV536" s="24">
        <f t="shared" si="996"/>
        <v>0</v>
      </c>
      <c r="BW536" s="24">
        <f t="shared" si="996"/>
        <v>0</v>
      </c>
      <c r="BX536" s="24">
        <f t="shared" si="996"/>
        <v>0</v>
      </c>
      <c r="BY536" s="33">
        <f t="shared" si="997"/>
        <v>0</v>
      </c>
      <c r="BZ536" s="24">
        <f t="shared" si="998"/>
        <v>0</v>
      </c>
      <c r="CA536" s="24">
        <f t="shared" si="998"/>
        <v>0</v>
      </c>
      <c r="CB536" s="24">
        <f t="shared" si="998"/>
        <v>0</v>
      </c>
      <c r="CC536" s="24">
        <f t="shared" si="998"/>
        <v>0</v>
      </c>
      <c r="CD536" s="33">
        <f t="shared" si="999"/>
        <v>0</v>
      </c>
      <c r="CE536" s="24">
        <f t="shared" si="1000"/>
        <v>0</v>
      </c>
      <c r="CF536" s="24">
        <f t="shared" si="1000"/>
        <v>0</v>
      </c>
      <c r="CG536" s="24">
        <f t="shared" si="1000"/>
        <v>0</v>
      </c>
      <c r="CH536" s="24">
        <f t="shared" si="1000"/>
        <v>0</v>
      </c>
      <c r="CI536" s="33">
        <f t="shared" si="1001"/>
        <v>0</v>
      </c>
      <c r="CJ536" s="24">
        <f t="shared" si="1002"/>
        <v>0</v>
      </c>
      <c r="CK536" s="24">
        <f t="shared" si="1002"/>
        <v>0</v>
      </c>
      <c r="CL536" s="24">
        <f t="shared" si="1002"/>
        <v>0</v>
      </c>
      <c r="CM536" s="24">
        <f t="shared" si="1002"/>
        <v>0</v>
      </c>
      <c r="CN536" s="33">
        <f t="shared" si="1003"/>
        <v>0</v>
      </c>
      <c r="CO536" s="24">
        <f t="shared" si="1004"/>
        <v>0</v>
      </c>
      <c r="CP536" s="24">
        <f t="shared" si="1004"/>
        <v>0</v>
      </c>
      <c r="CQ536" s="24">
        <f t="shared" si="1004"/>
        <v>0</v>
      </c>
      <c r="CR536" s="24">
        <f t="shared" si="1004"/>
        <v>0</v>
      </c>
      <c r="CS536" s="33">
        <f t="shared" si="1005"/>
        <v>0</v>
      </c>
      <c r="CT536" s="24">
        <f t="shared" si="1006"/>
        <v>0</v>
      </c>
      <c r="CU536" s="24">
        <f t="shared" si="1006"/>
        <v>0</v>
      </c>
      <c r="CV536" s="24">
        <f t="shared" si="1006"/>
        <v>0</v>
      </c>
      <c r="CW536" s="24">
        <f t="shared" si="1006"/>
        <v>0</v>
      </c>
      <c r="CX536" s="33">
        <f t="shared" si="1007"/>
        <v>0</v>
      </c>
      <c r="CY536" s="24">
        <f t="shared" si="1008"/>
        <v>0</v>
      </c>
      <c r="CZ536" s="24">
        <f t="shared" si="1008"/>
        <v>0</v>
      </c>
      <c r="DA536" s="24">
        <f t="shared" si="1008"/>
        <v>0</v>
      </c>
      <c r="DB536" s="24">
        <f t="shared" si="1008"/>
        <v>0</v>
      </c>
      <c r="DC536" s="33">
        <f t="shared" si="1009"/>
        <v>0</v>
      </c>
      <c r="DD536" s="86">
        <f t="shared" si="1010"/>
        <v>0</v>
      </c>
    </row>
    <row r="537" spans="1:108" x14ac:dyDescent="0.25">
      <c r="A537" t="s">
        <v>5796</v>
      </c>
      <c r="B537" s="32" t="s">
        <v>5122</v>
      </c>
      <c r="C537" s="24">
        <f t="shared" si="968"/>
        <v>0</v>
      </c>
      <c r="D537" s="24">
        <f t="shared" si="968"/>
        <v>0</v>
      </c>
      <c r="E537" s="24">
        <f t="shared" si="968"/>
        <v>0</v>
      </c>
      <c r="F537" s="24">
        <f t="shared" si="968"/>
        <v>0</v>
      </c>
      <c r="G537" s="33">
        <f t="shared" si="969"/>
        <v>0</v>
      </c>
      <c r="H537" s="24">
        <f t="shared" si="970"/>
        <v>0</v>
      </c>
      <c r="I537" s="24">
        <f t="shared" si="970"/>
        <v>0</v>
      </c>
      <c r="J537" s="24">
        <f t="shared" si="970"/>
        <v>0</v>
      </c>
      <c r="K537" s="24">
        <f t="shared" si="970"/>
        <v>0</v>
      </c>
      <c r="L537" s="33">
        <f t="shared" si="971"/>
        <v>0</v>
      </c>
      <c r="M537" s="24">
        <f t="shared" si="972"/>
        <v>0</v>
      </c>
      <c r="N537" s="24">
        <f t="shared" si="972"/>
        <v>0</v>
      </c>
      <c r="O537" s="24">
        <f t="shared" si="972"/>
        <v>0</v>
      </c>
      <c r="P537" s="24">
        <f t="shared" si="972"/>
        <v>0</v>
      </c>
      <c r="Q537" s="33">
        <f t="shared" si="973"/>
        <v>0</v>
      </c>
      <c r="R537" s="24">
        <f t="shared" si="974"/>
        <v>63000</v>
      </c>
      <c r="S537" s="24">
        <f t="shared" si="974"/>
        <v>54000</v>
      </c>
      <c r="T537" s="24">
        <f t="shared" si="974"/>
        <v>72000</v>
      </c>
      <c r="U537" s="24">
        <f t="shared" si="974"/>
        <v>90000</v>
      </c>
      <c r="V537" s="33">
        <f t="shared" si="975"/>
        <v>279000</v>
      </c>
      <c r="W537" s="24">
        <f t="shared" si="976"/>
        <v>0</v>
      </c>
      <c r="X537" s="24">
        <f t="shared" si="976"/>
        <v>0</v>
      </c>
      <c r="Y537" s="24">
        <f t="shared" si="976"/>
        <v>0</v>
      </c>
      <c r="Z537" s="24">
        <f t="shared" si="976"/>
        <v>0</v>
      </c>
      <c r="AA537" s="33">
        <f t="shared" si="977"/>
        <v>0</v>
      </c>
      <c r="AB537" s="24">
        <f t="shared" si="978"/>
        <v>0</v>
      </c>
      <c r="AC537" s="24">
        <f t="shared" si="978"/>
        <v>0</v>
      </c>
      <c r="AD537" s="24">
        <f t="shared" si="978"/>
        <v>0</v>
      </c>
      <c r="AE537" s="24">
        <f t="shared" si="978"/>
        <v>0</v>
      </c>
      <c r="AF537" s="33">
        <f t="shared" si="979"/>
        <v>0</v>
      </c>
      <c r="AG537" s="24">
        <f t="shared" si="980"/>
        <v>0</v>
      </c>
      <c r="AH537" s="24">
        <f t="shared" si="980"/>
        <v>0</v>
      </c>
      <c r="AI537" s="24">
        <f t="shared" si="980"/>
        <v>0</v>
      </c>
      <c r="AJ537" s="24">
        <f t="shared" si="980"/>
        <v>0</v>
      </c>
      <c r="AK537" s="33">
        <f t="shared" si="981"/>
        <v>0</v>
      </c>
      <c r="AL537" s="24">
        <f t="shared" si="982"/>
        <v>0</v>
      </c>
      <c r="AM537" s="24">
        <f t="shared" si="982"/>
        <v>0</v>
      </c>
      <c r="AN537" s="24">
        <f t="shared" si="982"/>
        <v>0</v>
      </c>
      <c r="AO537" s="24">
        <f t="shared" si="982"/>
        <v>0</v>
      </c>
      <c r="AP537" s="33">
        <f t="shared" si="983"/>
        <v>0</v>
      </c>
      <c r="AQ537" s="24">
        <f t="shared" si="984"/>
        <v>0</v>
      </c>
      <c r="AR537" s="24">
        <f t="shared" si="984"/>
        <v>0</v>
      </c>
      <c r="AS537" s="24">
        <f t="shared" si="984"/>
        <v>0</v>
      </c>
      <c r="AT537" s="24">
        <f t="shared" si="984"/>
        <v>0</v>
      </c>
      <c r="AU537" s="33">
        <f t="shared" si="985"/>
        <v>0</v>
      </c>
      <c r="AV537" s="24">
        <f t="shared" si="986"/>
        <v>0</v>
      </c>
      <c r="AW537" s="24">
        <f t="shared" si="986"/>
        <v>0</v>
      </c>
      <c r="AX537" s="24">
        <f t="shared" si="986"/>
        <v>0</v>
      </c>
      <c r="AY537" s="24">
        <f t="shared" si="986"/>
        <v>0</v>
      </c>
      <c r="AZ537" s="33">
        <f t="shared" si="987"/>
        <v>0</v>
      </c>
      <c r="BA537" s="24">
        <f t="shared" si="988"/>
        <v>0</v>
      </c>
      <c r="BB537" s="24">
        <f t="shared" si="988"/>
        <v>0</v>
      </c>
      <c r="BC537" s="24">
        <f t="shared" si="988"/>
        <v>0</v>
      </c>
      <c r="BD537" s="24">
        <f t="shared" si="988"/>
        <v>0</v>
      </c>
      <c r="BE537" s="33">
        <f t="shared" si="989"/>
        <v>0</v>
      </c>
      <c r="BF537" s="24">
        <f t="shared" si="990"/>
        <v>0</v>
      </c>
      <c r="BG537" s="24">
        <f t="shared" si="990"/>
        <v>0</v>
      </c>
      <c r="BH537" s="24">
        <f t="shared" si="990"/>
        <v>0</v>
      </c>
      <c r="BI537" s="24">
        <f t="shared" si="990"/>
        <v>0</v>
      </c>
      <c r="BJ537" s="33">
        <f t="shared" si="991"/>
        <v>0</v>
      </c>
      <c r="BK537" s="24">
        <f t="shared" si="992"/>
        <v>0</v>
      </c>
      <c r="BL537" s="24">
        <f t="shared" si="992"/>
        <v>0</v>
      </c>
      <c r="BM537" s="24">
        <f t="shared" si="992"/>
        <v>0</v>
      </c>
      <c r="BN537" s="24">
        <f t="shared" si="992"/>
        <v>0</v>
      </c>
      <c r="BO537" s="33">
        <f t="shared" si="993"/>
        <v>0</v>
      </c>
      <c r="BP537" s="24">
        <f t="shared" si="994"/>
        <v>0</v>
      </c>
      <c r="BQ537" s="24">
        <f t="shared" si="994"/>
        <v>0</v>
      </c>
      <c r="BR537" s="24">
        <f t="shared" si="994"/>
        <v>0</v>
      </c>
      <c r="BS537" s="24">
        <f t="shared" si="994"/>
        <v>0</v>
      </c>
      <c r="BT537" s="33">
        <f t="shared" si="995"/>
        <v>0</v>
      </c>
      <c r="BU537" s="24">
        <f t="shared" si="996"/>
        <v>0</v>
      </c>
      <c r="BV537" s="24">
        <f t="shared" si="996"/>
        <v>0</v>
      </c>
      <c r="BW537" s="24">
        <f t="shared" si="996"/>
        <v>0</v>
      </c>
      <c r="BX537" s="24">
        <f t="shared" si="996"/>
        <v>0</v>
      </c>
      <c r="BY537" s="33">
        <f t="shared" si="997"/>
        <v>0</v>
      </c>
      <c r="BZ537" s="24">
        <f t="shared" si="998"/>
        <v>0</v>
      </c>
      <c r="CA537" s="24">
        <f t="shared" si="998"/>
        <v>0</v>
      </c>
      <c r="CB537" s="24">
        <f t="shared" si="998"/>
        <v>0</v>
      </c>
      <c r="CC537" s="24">
        <f t="shared" si="998"/>
        <v>0</v>
      </c>
      <c r="CD537" s="33">
        <f t="shared" si="999"/>
        <v>0</v>
      </c>
      <c r="CE537" s="24">
        <f t="shared" si="1000"/>
        <v>0</v>
      </c>
      <c r="CF537" s="24">
        <f t="shared" si="1000"/>
        <v>0</v>
      </c>
      <c r="CG537" s="24">
        <f t="shared" si="1000"/>
        <v>0</v>
      </c>
      <c r="CH537" s="24">
        <f t="shared" si="1000"/>
        <v>0</v>
      </c>
      <c r="CI537" s="33">
        <f t="shared" si="1001"/>
        <v>0</v>
      </c>
      <c r="CJ537" s="24">
        <f t="shared" si="1002"/>
        <v>0</v>
      </c>
      <c r="CK537" s="24">
        <f t="shared" si="1002"/>
        <v>0</v>
      </c>
      <c r="CL537" s="24">
        <f t="shared" si="1002"/>
        <v>0</v>
      </c>
      <c r="CM537" s="24">
        <f t="shared" si="1002"/>
        <v>0</v>
      </c>
      <c r="CN537" s="33">
        <f t="shared" si="1003"/>
        <v>0</v>
      </c>
      <c r="CO537" s="24">
        <f t="shared" si="1004"/>
        <v>0</v>
      </c>
      <c r="CP537" s="24">
        <f t="shared" si="1004"/>
        <v>0</v>
      </c>
      <c r="CQ537" s="24">
        <f t="shared" si="1004"/>
        <v>0</v>
      </c>
      <c r="CR537" s="24">
        <f t="shared" si="1004"/>
        <v>0</v>
      </c>
      <c r="CS537" s="33">
        <f t="shared" si="1005"/>
        <v>0</v>
      </c>
      <c r="CT537" s="24">
        <f t="shared" si="1006"/>
        <v>0</v>
      </c>
      <c r="CU537" s="24">
        <f t="shared" si="1006"/>
        <v>0</v>
      </c>
      <c r="CV537" s="24">
        <f t="shared" si="1006"/>
        <v>0</v>
      </c>
      <c r="CW537" s="24">
        <f t="shared" si="1006"/>
        <v>0</v>
      </c>
      <c r="CX537" s="33">
        <f t="shared" si="1007"/>
        <v>0</v>
      </c>
      <c r="CY537" s="24">
        <f t="shared" si="1008"/>
        <v>0</v>
      </c>
      <c r="CZ537" s="24">
        <f t="shared" si="1008"/>
        <v>0</v>
      </c>
      <c r="DA537" s="24">
        <f t="shared" si="1008"/>
        <v>0</v>
      </c>
      <c r="DB537" s="24">
        <f t="shared" si="1008"/>
        <v>0</v>
      </c>
      <c r="DC537" s="33">
        <f t="shared" si="1009"/>
        <v>0</v>
      </c>
      <c r="DD537" s="86">
        <f t="shared" si="1010"/>
        <v>0</v>
      </c>
    </row>
    <row r="538" spans="1:108" x14ac:dyDescent="0.25">
      <c r="A538" t="s">
        <v>5797</v>
      </c>
      <c r="B538" s="32" t="s">
        <v>5123</v>
      </c>
      <c r="C538" s="24">
        <f t="shared" si="968"/>
        <v>0</v>
      </c>
      <c r="D538" s="24">
        <f t="shared" si="968"/>
        <v>0</v>
      </c>
      <c r="E538" s="24">
        <f t="shared" si="968"/>
        <v>0</v>
      </c>
      <c r="F538" s="24">
        <f t="shared" si="968"/>
        <v>0</v>
      </c>
      <c r="G538" s="33">
        <f t="shared" si="969"/>
        <v>0</v>
      </c>
      <c r="H538" s="24">
        <f t="shared" si="970"/>
        <v>0</v>
      </c>
      <c r="I538" s="24">
        <f t="shared" si="970"/>
        <v>0</v>
      </c>
      <c r="J538" s="24">
        <f t="shared" si="970"/>
        <v>0</v>
      </c>
      <c r="K538" s="24">
        <f t="shared" si="970"/>
        <v>0</v>
      </c>
      <c r="L538" s="33">
        <f t="shared" si="971"/>
        <v>0</v>
      </c>
      <c r="M538" s="24">
        <f t="shared" si="972"/>
        <v>0</v>
      </c>
      <c r="N538" s="24">
        <f t="shared" si="972"/>
        <v>0</v>
      </c>
      <c r="O538" s="24">
        <f t="shared" si="972"/>
        <v>0</v>
      </c>
      <c r="P538" s="24">
        <f t="shared" si="972"/>
        <v>0</v>
      </c>
      <c r="Q538" s="33">
        <f t="shared" si="973"/>
        <v>0</v>
      </c>
      <c r="R538" s="24">
        <f t="shared" si="974"/>
        <v>360000</v>
      </c>
      <c r="S538" s="24">
        <f t="shared" si="974"/>
        <v>287999.99999999953</v>
      </c>
      <c r="T538" s="24">
        <f t="shared" si="974"/>
        <v>480000</v>
      </c>
      <c r="U538" s="24">
        <f t="shared" si="974"/>
        <v>599999.99999999907</v>
      </c>
      <c r="V538" s="33">
        <f t="shared" si="975"/>
        <v>1727999.9999999986</v>
      </c>
      <c r="W538" s="24">
        <f t="shared" si="976"/>
        <v>0</v>
      </c>
      <c r="X538" s="24">
        <f t="shared" si="976"/>
        <v>0</v>
      </c>
      <c r="Y538" s="24">
        <f t="shared" si="976"/>
        <v>0</v>
      </c>
      <c r="Z538" s="24">
        <f t="shared" si="976"/>
        <v>0</v>
      </c>
      <c r="AA538" s="33">
        <f t="shared" si="977"/>
        <v>0</v>
      </c>
      <c r="AB538" s="24">
        <f t="shared" si="978"/>
        <v>0</v>
      </c>
      <c r="AC538" s="24">
        <f t="shared" si="978"/>
        <v>0</v>
      </c>
      <c r="AD538" s="24">
        <f t="shared" si="978"/>
        <v>0</v>
      </c>
      <c r="AE538" s="24">
        <f t="shared" si="978"/>
        <v>0</v>
      </c>
      <c r="AF538" s="33">
        <f t="shared" si="979"/>
        <v>0</v>
      </c>
      <c r="AG538" s="24">
        <f t="shared" si="980"/>
        <v>0</v>
      </c>
      <c r="AH538" s="24">
        <f t="shared" si="980"/>
        <v>0</v>
      </c>
      <c r="AI538" s="24">
        <f t="shared" si="980"/>
        <v>0</v>
      </c>
      <c r="AJ538" s="24">
        <f t="shared" si="980"/>
        <v>0</v>
      </c>
      <c r="AK538" s="33">
        <f t="shared" si="981"/>
        <v>0</v>
      </c>
      <c r="AL538" s="24">
        <f t="shared" si="982"/>
        <v>0</v>
      </c>
      <c r="AM538" s="24">
        <f t="shared" si="982"/>
        <v>0</v>
      </c>
      <c r="AN538" s="24">
        <f t="shared" si="982"/>
        <v>0</v>
      </c>
      <c r="AO538" s="24">
        <f t="shared" si="982"/>
        <v>0</v>
      </c>
      <c r="AP538" s="33">
        <f t="shared" si="983"/>
        <v>0</v>
      </c>
      <c r="AQ538" s="24">
        <f t="shared" si="984"/>
        <v>0</v>
      </c>
      <c r="AR538" s="24">
        <f t="shared" si="984"/>
        <v>0</v>
      </c>
      <c r="AS538" s="24">
        <f t="shared" si="984"/>
        <v>0</v>
      </c>
      <c r="AT538" s="24">
        <f t="shared" si="984"/>
        <v>0</v>
      </c>
      <c r="AU538" s="33">
        <f t="shared" si="985"/>
        <v>0</v>
      </c>
      <c r="AV538" s="24">
        <f t="shared" si="986"/>
        <v>0</v>
      </c>
      <c r="AW538" s="24">
        <f t="shared" si="986"/>
        <v>0</v>
      </c>
      <c r="AX538" s="24">
        <f t="shared" si="986"/>
        <v>0</v>
      </c>
      <c r="AY538" s="24">
        <f t="shared" si="986"/>
        <v>0</v>
      </c>
      <c r="AZ538" s="33">
        <f t="shared" si="987"/>
        <v>0</v>
      </c>
      <c r="BA538" s="24">
        <f t="shared" si="988"/>
        <v>0</v>
      </c>
      <c r="BB538" s="24">
        <f t="shared" si="988"/>
        <v>0</v>
      </c>
      <c r="BC538" s="24">
        <f t="shared" si="988"/>
        <v>0</v>
      </c>
      <c r="BD538" s="24">
        <f t="shared" si="988"/>
        <v>0</v>
      </c>
      <c r="BE538" s="33">
        <f t="shared" si="989"/>
        <v>0</v>
      </c>
      <c r="BF538" s="24">
        <f t="shared" si="990"/>
        <v>0</v>
      </c>
      <c r="BG538" s="24">
        <f t="shared" si="990"/>
        <v>0</v>
      </c>
      <c r="BH538" s="24">
        <f t="shared" si="990"/>
        <v>0</v>
      </c>
      <c r="BI538" s="24">
        <f t="shared" si="990"/>
        <v>0</v>
      </c>
      <c r="BJ538" s="33">
        <f t="shared" si="991"/>
        <v>0</v>
      </c>
      <c r="BK538" s="24">
        <f t="shared" si="992"/>
        <v>0</v>
      </c>
      <c r="BL538" s="24">
        <f t="shared" si="992"/>
        <v>0</v>
      </c>
      <c r="BM538" s="24">
        <f t="shared" si="992"/>
        <v>0</v>
      </c>
      <c r="BN538" s="24">
        <f t="shared" si="992"/>
        <v>0</v>
      </c>
      <c r="BO538" s="33">
        <f t="shared" si="993"/>
        <v>0</v>
      </c>
      <c r="BP538" s="24">
        <f t="shared" si="994"/>
        <v>0</v>
      </c>
      <c r="BQ538" s="24">
        <f t="shared" si="994"/>
        <v>0</v>
      </c>
      <c r="BR538" s="24">
        <f t="shared" si="994"/>
        <v>0</v>
      </c>
      <c r="BS538" s="24">
        <f t="shared" si="994"/>
        <v>0</v>
      </c>
      <c r="BT538" s="33">
        <f t="shared" si="995"/>
        <v>0</v>
      </c>
      <c r="BU538" s="24">
        <f t="shared" si="996"/>
        <v>0</v>
      </c>
      <c r="BV538" s="24">
        <f t="shared" si="996"/>
        <v>0</v>
      </c>
      <c r="BW538" s="24">
        <f t="shared" si="996"/>
        <v>0</v>
      </c>
      <c r="BX538" s="24">
        <f t="shared" si="996"/>
        <v>0</v>
      </c>
      <c r="BY538" s="33">
        <f t="shared" si="997"/>
        <v>0</v>
      </c>
      <c r="BZ538" s="24">
        <f t="shared" si="998"/>
        <v>0</v>
      </c>
      <c r="CA538" s="24">
        <f t="shared" si="998"/>
        <v>0</v>
      </c>
      <c r="CB538" s="24">
        <f t="shared" si="998"/>
        <v>0</v>
      </c>
      <c r="CC538" s="24">
        <f t="shared" si="998"/>
        <v>0</v>
      </c>
      <c r="CD538" s="33">
        <f t="shared" si="999"/>
        <v>0</v>
      </c>
      <c r="CE538" s="24">
        <f t="shared" si="1000"/>
        <v>0</v>
      </c>
      <c r="CF538" s="24">
        <f t="shared" si="1000"/>
        <v>0</v>
      </c>
      <c r="CG538" s="24">
        <f t="shared" si="1000"/>
        <v>0</v>
      </c>
      <c r="CH538" s="24">
        <f t="shared" si="1000"/>
        <v>0</v>
      </c>
      <c r="CI538" s="33">
        <f t="shared" si="1001"/>
        <v>0</v>
      </c>
      <c r="CJ538" s="24">
        <f t="shared" si="1002"/>
        <v>0</v>
      </c>
      <c r="CK538" s="24">
        <f t="shared" si="1002"/>
        <v>0</v>
      </c>
      <c r="CL538" s="24">
        <f t="shared" si="1002"/>
        <v>0</v>
      </c>
      <c r="CM538" s="24">
        <f t="shared" si="1002"/>
        <v>0</v>
      </c>
      <c r="CN538" s="33">
        <f t="shared" si="1003"/>
        <v>0</v>
      </c>
      <c r="CO538" s="24">
        <f t="shared" si="1004"/>
        <v>0</v>
      </c>
      <c r="CP538" s="24">
        <f t="shared" si="1004"/>
        <v>0</v>
      </c>
      <c r="CQ538" s="24">
        <f t="shared" si="1004"/>
        <v>0</v>
      </c>
      <c r="CR538" s="24">
        <f t="shared" si="1004"/>
        <v>0</v>
      </c>
      <c r="CS538" s="33">
        <f t="shared" si="1005"/>
        <v>0</v>
      </c>
      <c r="CT538" s="24">
        <f t="shared" si="1006"/>
        <v>0</v>
      </c>
      <c r="CU538" s="24">
        <f t="shared" si="1006"/>
        <v>0</v>
      </c>
      <c r="CV538" s="24">
        <f t="shared" si="1006"/>
        <v>0</v>
      </c>
      <c r="CW538" s="24">
        <f t="shared" si="1006"/>
        <v>0</v>
      </c>
      <c r="CX538" s="33">
        <f t="shared" si="1007"/>
        <v>0</v>
      </c>
      <c r="CY538" s="24">
        <f t="shared" si="1008"/>
        <v>0</v>
      </c>
      <c r="CZ538" s="24">
        <f t="shared" si="1008"/>
        <v>0</v>
      </c>
      <c r="DA538" s="24">
        <f t="shared" si="1008"/>
        <v>0</v>
      </c>
      <c r="DB538" s="24">
        <f t="shared" si="1008"/>
        <v>0</v>
      </c>
      <c r="DC538" s="33">
        <f t="shared" si="1009"/>
        <v>0</v>
      </c>
      <c r="DD538" s="86">
        <f t="shared" si="1010"/>
        <v>0</v>
      </c>
    </row>
    <row r="539" spans="1:108" x14ac:dyDescent="0.25">
      <c r="A539" t="s">
        <v>5798</v>
      </c>
      <c r="B539" s="32" t="s">
        <v>5124</v>
      </c>
      <c r="C539" s="24">
        <f t="shared" si="968"/>
        <v>0</v>
      </c>
      <c r="D539" s="24">
        <f t="shared" si="968"/>
        <v>0</v>
      </c>
      <c r="E539" s="24">
        <f t="shared" si="968"/>
        <v>0</v>
      </c>
      <c r="F539" s="24">
        <f t="shared" si="968"/>
        <v>0</v>
      </c>
      <c r="G539" s="33">
        <f t="shared" si="969"/>
        <v>0</v>
      </c>
      <c r="H539" s="24">
        <f t="shared" si="970"/>
        <v>0</v>
      </c>
      <c r="I539" s="24">
        <f t="shared" si="970"/>
        <v>0</v>
      </c>
      <c r="J539" s="24">
        <f t="shared" si="970"/>
        <v>0</v>
      </c>
      <c r="K539" s="24">
        <f t="shared" si="970"/>
        <v>0</v>
      </c>
      <c r="L539" s="33">
        <f t="shared" si="971"/>
        <v>0</v>
      </c>
      <c r="M539" s="24">
        <f t="shared" si="972"/>
        <v>135000</v>
      </c>
      <c r="N539" s="24">
        <f t="shared" si="972"/>
        <v>119999.99999999977</v>
      </c>
      <c r="O539" s="24">
        <f t="shared" si="972"/>
        <v>150000</v>
      </c>
      <c r="P539" s="24">
        <f t="shared" si="972"/>
        <v>180000</v>
      </c>
      <c r="Q539" s="33">
        <f t="shared" si="973"/>
        <v>584999.99999999977</v>
      </c>
      <c r="R539" s="24">
        <f t="shared" si="974"/>
        <v>360000</v>
      </c>
      <c r="S539" s="24">
        <f t="shared" si="974"/>
        <v>540000</v>
      </c>
      <c r="T539" s="24">
        <f t="shared" si="974"/>
        <v>479999.99999999953</v>
      </c>
      <c r="U539" s="24">
        <f t="shared" si="974"/>
        <v>600000</v>
      </c>
      <c r="V539" s="33">
        <f t="shared" si="975"/>
        <v>1979999.9999999995</v>
      </c>
      <c r="W539" s="24">
        <f t="shared" si="976"/>
        <v>1080000.0000000005</v>
      </c>
      <c r="X539" s="24">
        <f t="shared" si="976"/>
        <v>1080000.0000000005</v>
      </c>
      <c r="Y539" s="24">
        <f t="shared" si="976"/>
        <v>1620000.0000000009</v>
      </c>
      <c r="Z539" s="24">
        <f t="shared" si="976"/>
        <v>1440000</v>
      </c>
      <c r="AA539" s="33">
        <f t="shared" si="977"/>
        <v>5220000.0000000019</v>
      </c>
      <c r="AB539" s="24">
        <f t="shared" si="978"/>
        <v>0</v>
      </c>
      <c r="AC539" s="24">
        <f t="shared" si="978"/>
        <v>0</v>
      </c>
      <c r="AD539" s="24">
        <f t="shared" si="978"/>
        <v>0</v>
      </c>
      <c r="AE539" s="24">
        <f t="shared" si="978"/>
        <v>0</v>
      </c>
      <c r="AF539" s="33">
        <f t="shared" si="979"/>
        <v>0</v>
      </c>
      <c r="AG539" s="24">
        <f t="shared" si="980"/>
        <v>0</v>
      </c>
      <c r="AH539" s="24">
        <f t="shared" si="980"/>
        <v>0</v>
      </c>
      <c r="AI539" s="24">
        <f t="shared" si="980"/>
        <v>0</v>
      </c>
      <c r="AJ539" s="24">
        <f t="shared" si="980"/>
        <v>0</v>
      </c>
      <c r="AK539" s="33">
        <f t="shared" si="981"/>
        <v>0</v>
      </c>
      <c r="AL539" s="24">
        <f t="shared" si="982"/>
        <v>0</v>
      </c>
      <c r="AM539" s="24">
        <f t="shared" si="982"/>
        <v>0</v>
      </c>
      <c r="AN539" s="24">
        <f t="shared" si="982"/>
        <v>0</v>
      </c>
      <c r="AO539" s="24">
        <f t="shared" si="982"/>
        <v>0</v>
      </c>
      <c r="AP539" s="33">
        <f t="shared" si="983"/>
        <v>0</v>
      </c>
      <c r="AQ539" s="24">
        <f t="shared" si="984"/>
        <v>0</v>
      </c>
      <c r="AR539" s="24">
        <f t="shared" si="984"/>
        <v>0</v>
      </c>
      <c r="AS539" s="24">
        <f t="shared" si="984"/>
        <v>0</v>
      </c>
      <c r="AT539" s="24">
        <f t="shared" si="984"/>
        <v>0</v>
      </c>
      <c r="AU539" s="33">
        <f t="shared" si="985"/>
        <v>0</v>
      </c>
      <c r="AV539" s="24">
        <f t="shared" si="986"/>
        <v>0</v>
      </c>
      <c r="AW539" s="24">
        <f t="shared" si="986"/>
        <v>0</v>
      </c>
      <c r="AX539" s="24">
        <f t="shared" si="986"/>
        <v>0</v>
      </c>
      <c r="AY539" s="24">
        <f t="shared" si="986"/>
        <v>0</v>
      </c>
      <c r="AZ539" s="33">
        <f t="shared" si="987"/>
        <v>0</v>
      </c>
      <c r="BA539" s="24">
        <f t="shared" si="988"/>
        <v>0</v>
      </c>
      <c r="BB539" s="24">
        <f t="shared" si="988"/>
        <v>0</v>
      </c>
      <c r="BC539" s="24">
        <f t="shared" si="988"/>
        <v>0</v>
      </c>
      <c r="BD539" s="24">
        <f t="shared" si="988"/>
        <v>0</v>
      </c>
      <c r="BE539" s="33">
        <f t="shared" si="989"/>
        <v>0</v>
      </c>
      <c r="BF539" s="24">
        <f t="shared" si="990"/>
        <v>0</v>
      </c>
      <c r="BG539" s="24">
        <f t="shared" si="990"/>
        <v>0</v>
      </c>
      <c r="BH539" s="24">
        <f t="shared" si="990"/>
        <v>0</v>
      </c>
      <c r="BI539" s="24">
        <f t="shared" si="990"/>
        <v>0</v>
      </c>
      <c r="BJ539" s="33">
        <f t="shared" si="991"/>
        <v>0</v>
      </c>
      <c r="BK539" s="24">
        <f t="shared" si="992"/>
        <v>0</v>
      </c>
      <c r="BL539" s="24">
        <f t="shared" si="992"/>
        <v>0</v>
      </c>
      <c r="BM539" s="24">
        <f t="shared" si="992"/>
        <v>0</v>
      </c>
      <c r="BN539" s="24">
        <f t="shared" si="992"/>
        <v>0</v>
      </c>
      <c r="BO539" s="33">
        <f t="shared" si="993"/>
        <v>0</v>
      </c>
      <c r="BP539" s="24">
        <f t="shared" si="994"/>
        <v>0</v>
      </c>
      <c r="BQ539" s="24">
        <f t="shared" si="994"/>
        <v>0</v>
      </c>
      <c r="BR539" s="24">
        <f t="shared" si="994"/>
        <v>0</v>
      </c>
      <c r="BS539" s="24">
        <f t="shared" si="994"/>
        <v>0</v>
      </c>
      <c r="BT539" s="33">
        <f t="shared" si="995"/>
        <v>0</v>
      </c>
      <c r="BU539" s="24">
        <f t="shared" si="996"/>
        <v>0</v>
      </c>
      <c r="BV539" s="24">
        <f t="shared" si="996"/>
        <v>0</v>
      </c>
      <c r="BW539" s="24">
        <f t="shared" si="996"/>
        <v>0</v>
      </c>
      <c r="BX539" s="24">
        <f t="shared" si="996"/>
        <v>0</v>
      </c>
      <c r="BY539" s="33">
        <f t="shared" si="997"/>
        <v>0</v>
      </c>
      <c r="BZ539" s="24">
        <f t="shared" si="998"/>
        <v>0</v>
      </c>
      <c r="CA539" s="24">
        <f t="shared" si="998"/>
        <v>0</v>
      </c>
      <c r="CB539" s="24">
        <f t="shared" si="998"/>
        <v>0</v>
      </c>
      <c r="CC539" s="24">
        <f t="shared" si="998"/>
        <v>0</v>
      </c>
      <c r="CD539" s="33">
        <f t="shared" si="999"/>
        <v>0</v>
      </c>
      <c r="CE539" s="24">
        <f t="shared" si="1000"/>
        <v>0</v>
      </c>
      <c r="CF539" s="24">
        <f t="shared" si="1000"/>
        <v>0</v>
      </c>
      <c r="CG539" s="24">
        <f t="shared" si="1000"/>
        <v>0</v>
      </c>
      <c r="CH539" s="24">
        <f t="shared" si="1000"/>
        <v>0</v>
      </c>
      <c r="CI539" s="33">
        <f t="shared" si="1001"/>
        <v>0</v>
      </c>
      <c r="CJ539" s="24">
        <f t="shared" si="1002"/>
        <v>0</v>
      </c>
      <c r="CK539" s="24">
        <f t="shared" si="1002"/>
        <v>0</v>
      </c>
      <c r="CL539" s="24">
        <f t="shared" si="1002"/>
        <v>0</v>
      </c>
      <c r="CM539" s="24">
        <f t="shared" si="1002"/>
        <v>0</v>
      </c>
      <c r="CN539" s="33">
        <f t="shared" si="1003"/>
        <v>0</v>
      </c>
      <c r="CO539" s="24">
        <f t="shared" si="1004"/>
        <v>0</v>
      </c>
      <c r="CP539" s="24">
        <f t="shared" si="1004"/>
        <v>0</v>
      </c>
      <c r="CQ539" s="24">
        <f t="shared" si="1004"/>
        <v>0</v>
      </c>
      <c r="CR539" s="24">
        <f t="shared" si="1004"/>
        <v>0</v>
      </c>
      <c r="CS539" s="33">
        <f t="shared" si="1005"/>
        <v>0</v>
      </c>
      <c r="CT539" s="24">
        <f t="shared" si="1006"/>
        <v>0</v>
      </c>
      <c r="CU539" s="24">
        <f t="shared" si="1006"/>
        <v>0</v>
      </c>
      <c r="CV539" s="24">
        <f t="shared" si="1006"/>
        <v>0</v>
      </c>
      <c r="CW539" s="24">
        <f t="shared" si="1006"/>
        <v>0</v>
      </c>
      <c r="CX539" s="33">
        <f t="shared" si="1007"/>
        <v>0</v>
      </c>
      <c r="CY539" s="24">
        <f t="shared" si="1008"/>
        <v>0</v>
      </c>
      <c r="CZ539" s="24">
        <f t="shared" si="1008"/>
        <v>0</v>
      </c>
      <c r="DA539" s="24">
        <f t="shared" si="1008"/>
        <v>0</v>
      </c>
      <c r="DB539" s="24">
        <f t="shared" si="1008"/>
        <v>0</v>
      </c>
      <c r="DC539" s="33">
        <f t="shared" si="1009"/>
        <v>0</v>
      </c>
      <c r="DD539" s="86">
        <f t="shared" si="1010"/>
        <v>0</v>
      </c>
    </row>
    <row r="540" spans="1:108" x14ac:dyDescent="0.25">
      <c r="A540" t="s">
        <v>5799</v>
      </c>
      <c r="B540" s="32" t="s">
        <v>5125</v>
      </c>
      <c r="C540" s="24">
        <f t="shared" si="968"/>
        <v>0</v>
      </c>
      <c r="D540" s="24">
        <f t="shared" si="968"/>
        <v>0</v>
      </c>
      <c r="E540" s="24">
        <f t="shared" si="968"/>
        <v>0</v>
      </c>
      <c r="F540" s="24">
        <f t="shared" si="968"/>
        <v>0</v>
      </c>
      <c r="G540" s="33">
        <f t="shared" si="969"/>
        <v>0</v>
      </c>
      <c r="H540" s="24">
        <f t="shared" si="970"/>
        <v>0</v>
      </c>
      <c r="I540" s="24">
        <f t="shared" si="970"/>
        <v>0</v>
      </c>
      <c r="J540" s="24">
        <f t="shared" si="970"/>
        <v>0</v>
      </c>
      <c r="K540" s="24">
        <f t="shared" si="970"/>
        <v>0</v>
      </c>
      <c r="L540" s="33">
        <f t="shared" si="971"/>
        <v>0</v>
      </c>
      <c r="M540" s="24">
        <f t="shared" si="972"/>
        <v>1050000</v>
      </c>
      <c r="N540" s="24">
        <f t="shared" si="972"/>
        <v>375000</v>
      </c>
      <c r="O540" s="24">
        <f t="shared" si="972"/>
        <v>75000</v>
      </c>
      <c r="P540" s="24">
        <f t="shared" si="972"/>
        <v>0</v>
      </c>
      <c r="Q540" s="33">
        <f t="shared" si="973"/>
        <v>1500000</v>
      </c>
      <c r="R540" s="24">
        <f t="shared" si="974"/>
        <v>3150000</v>
      </c>
      <c r="S540" s="24">
        <f t="shared" si="974"/>
        <v>1125000</v>
      </c>
      <c r="T540" s="24">
        <f t="shared" si="974"/>
        <v>225000</v>
      </c>
      <c r="U540" s="24">
        <f t="shared" si="974"/>
        <v>0</v>
      </c>
      <c r="V540" s="33">
        <f t="shared" si="975"/>
        <v>4500000</v>
      </c>
      <c r="W540" s="24">
        <f t="shared" si="976"/>
        <v>7087500</v>
      </c>
      <c r="X540" s="24">
        <f t="shared" si="976"/>
        <v>2531250.0000000009</v>
      </c>
      <c r="Y540" s="24">
        <f t="shared" si="976"/>
        <v>506250</v>
      </c>
      <c r="Z540" s="24">
        <f t="shared" si="976"/>
        <v>0</v>
      </c>
      <c r="AA540" s="33">
        <f t="shared" si="977"/>
        <v>10125000</v>
      </c>
      <c r="AB540" s="24">
        <f t="shared" si="978"/>
        <v>0</v>
      </c>
      <c r="AC540" s="24">
        <f t="shared" si="978"/>
        <v>0</v>
      </c>
      <c r="AD540" s="24">
        <f t="shared" si="978"/>
        <v>0</v>
      </c>
      <c r="AE540" s="24">
        <f t="shared" si="978"/>
        <v>0</v>
      </c>
      <c r="AF540" s="33">
        <f t="shared" si="979"/>
        <v>0</v>
      </c>
      <c r="AG540" s="24">
        <f t="shared" si="980"/>
        <v>0</v>
      </c>
      <c r="AH540" s="24">
        <f t="shared" si="980"/>
        <v>0</v>
      </c>
      <c r="AI540" s="24">
        <f t="shared" si="980"/>
        <v>0</v>
      </c>
      <c r="AJ540" s="24">
        <f t="shared" si="980"/>
        <v>0</v>
      </c>
      <c r="AK540" s="33">
        <f t="shared" si="981"/>
        <v>0</v>
      </c>
      <c r="AL540" s="24">
        <f t="shared" si="982"/>
        <v>0</v>
      </c>
      <c r="AM540" s="24">
        <f t="shared" si="982"/>
        <v>0</v>
      </c>
      <c r="AN540" s="24">
        <f t="shared" si="982"/>
        <v>0</v>
      </c>
      <c r="AO540" s="24">
        <f t="shared" si="982"/>
        <v>0</v>
      </c>
      <c r="AP540" s="33">
        <f t="shared" si="983"/>
        <v>0</v>
      </c>
      <c r="AQ540" s="24">
        <f t="shared" si="984"/>
        <v>0</v>
      </c>
      <c r="AR540" s="24">
        <f t="shared" si="984"/>
        <v>0</v>
      </c>
      <c r="AS540" s="24">
        <f t="shared" si="984"/>
        <v>0</v>
      </c>
      <c r="AT540" s="24">
        <f t="shared" si="984"/>
        <v>0</v>
      </c>
      <c r="AU540" s="33">
        <f t="shared" si="985"/>
        <v>0</v>
      </c>
      <c r="AV540" s="24">
        <f t="shared" si="986"/>
        <v>0</v>
      </c>
      <c r="AW540" s="24">
        <f t="shared" si="986"/>
        <v>0</v>
      </c>
      <c r="AX540" s="24">
        <f t="shared" si="986"/>
        <v>0</v>
      </c>
      <c r="AY540" s="24">
        <f t="shared" si="986"/>
        <v>0</v>
      </c>
      <c r="AZ540" s="33">
        <f t="shared" si="987"/>
        <v>0</v>
      </c>
      <c r="BA540" s="24">
        <f t="shared" si="988"/>
        <v>0</v>
      </c>
      <c r="BB540" s="24">
        <f t="shared" si="988"/>
        <v>0</v>
      </c>
      <c r="BC540" s="24">
        <f t="shared" si="988"/>
        <v>0</v>
      </c>
      <c r="BD540" s="24">
        <f t="shared" si="988"/>
        <v>0</v>
      </c>
      <c r="BE540" s="33">
        <f t="shared" si="989"/>
        <v>0</v>
      </c>
      <c r="BF540" s="24">
        <f t="shared" si="990"/>
        <v>0</v>
      </c>
      <c r="BG540" s="24">
        <f t="shared" si="990"/>
        <v>0</v>
      </c>
      <c r="BH540" s="24">
        <f t="shared" si="990"/>
        <v>0</v>
      </c>
      <c r="BI540" s="24">
        <f t="shared" si="990"/>
        <v>0</v>
      </c>
      <c r="BJ540" s="33">
        <f t="shared" si="991"/>
        <v>0</v>
      </c>
      <c r="BK540" s="24">
        <f t="shared" si="992"/>
        <v>0</v>
      </c>
      <c r="BL540" s="24">
        <f t="shared" si="992"/>
        <v>0</v>
      </c>
      <c r="BM540" s="24">
        <f t="shared" si="992"/>
        <v>0</v>
      </c>
      <c r="BN540" s="24">
        <f t="shared" si="992"/>
        <v>0</v>
      </c>
      <c r="BO540" s="33">
        <f t="shared" si="993"/>
        <v>0</v>
      </c>
      <c r="BP540" s="24">
        <f t="shared" si="994"/>
        <v>0</v>
      </c>
      <c r="BQ540" s="24">
        <f t="shared" si="994"/>
        <v>0</v>
      </c>
      <c r="BR540" s="24">
        <f t="shared" si="994"/>
        <v>0</v>
      </c>
      <c r="BS540" s="24">
        <f t="shared" si="994"/>
        <v>0</v>
      </c>
      <c r="BT540" s="33">
        <f t="shared" si="995"/>
        <v>0</v>
      </c>
      <c r="BU540" s="24">
        <f t="shared" si="996"/>
        <v>0</v>
      </c>
      <c r="BV540" s="24">
        <f t="shared" si="996"/>
        <v>0</v>
      </c>
      <c r="BW540" s="24">
        <f t="shared" si="996"/>
        <v>0</v>
      </c>
      <c r="BX540" s="24">
        <f t="shared" si="996"/>
        <v>0</v>
      </c>
      <c r="BY540" s="33">
        <f t="shared" si="997"/>
        <v>0</v>
      </c>
      <c r="BZ540" s="24">
        <f t="shared" si="998"/>
        <v>0</v>
      </c>
      <c r="CA540" s="24">
        <f t="shared" si="998"/>
        <v>0</v>
      </c>
      <c r="CB540" s="24">
        <f t="shared" si="998"/>
        <v>0</v>
      </c>
      <c r="CC540" s="24">
        <f t="shared" si="998"/>
        <v>0</v>
      </c>
      <c r="CD540" s="33">
        <f t="shared" si="999"/>
        <v>0</v>
      </c>
      <c r="CE540" s="24">
        <f t="shared" si="1000"/>
        <v>0</v>
      </c>
      <c r="CF540" s="24">
        <f t="shared" si="1000"/>
        <v>0</v>
      </c>
      <c r="CG540" s="24">
        <f t="shared" si="1000"/>
        <v>0</v>
      </c>
      <c r="CH540" s="24">
        <f t="shared" si="1000"/>
        <v>0</v>
      </c>
      <c r="CI540" s="33">
        <f t="shared" si="1001"/>
        <v>0</v>
      </c>
      <c r="CJ540" s="24">
        <f t="shared" si="1002"/>
        <v>0</v>
      </c>
      <c r="CK540" s="24">
        <f t="shared" si="1002"/>
        <v>0</v>
      </c>
      <c r="CL540" s="24">
        <f t="shared" si="1002"/>
        <v>0</v>
      </c>
      <c r="CM540" s="24">
        <f t="shared" si="1002"/>
        <v>0</v>
      </c>
      <c r="CN540" s="33">
        <f t="shared" si="1003"/>
        <v>0</v>
      </c>
      <c r="CO540" s="24">
        <f t="shared" si="1004"/>
        <v>0</v>
      </c>
      <c r="CP540" s="24">
        <f t="shared" si="1004"/>
        <v>0</v>
      </c>
      <c r="CQ540" s="24">
        <f t="shared" si="1004"/>
        <v>0</v>
      </c>
      <c r="CR540" s="24">
        <f t="shared" si="1004"/>
        <v>0</v>
      </c>
      <c r="CS540" s="33">
        <f t="shared" si="1005"/>
        <v>0</v>
      </c>
      <c r="CT540" s="24">
        <f t="shared" si="1006"/>
        <v>0</v>
      </c>
      <c r="CU540" s="24">
        <f t="shared" si="1006"/>
        <v>0</v>
      </c>
      <c r="CV540" s="24">
        <f t="shared" si="1006"/>
        <v>0</v>
      </c>
      <c r="CW540" s="24">
        <f t="shared" si="1006"/>
        <v>0</v>
      </c>
      <c r="CX540" s="33">
        <f t="shared" si="1007"/>
        <v>0</v>
      </c>
      <c r="CY540" s="24">
        <f t="shared" si="1008"/>
        <v>0</v>
      </c>
      <c r="CZ540" s="24">
        <f t="shared" si="1008"/>
        <v>0</v>
      </c>
      <c r="DA540" s="24">
        <f t="shared" si="1008"/>
        <v>0</v>
      </c>
      <c r="DB540" s="24">
        <f t="shared" si="1008"/>
        <v>0</v>
      </c>
      <c r="DC540" s="33">
        <f t="shared" si="1009"/>
        <v>0</v>
      </c>
      <c r="DD540" s="86">
        <f t="shared" si="1010"/>
        <v>0</v>
      </c>
    </row>
    <row r="541" spans="1:108" x14ac:dyDescent="0.25">
      <c r="A541" t="s">
        <v>5800</v>
      </c>
      <c r="B541" s="32" t="s">
        <v>5126</v>
      </c>
      <c r="C541" s="24">
        <f t="shared" si="968"/>
        <v>0</v>
      </c>
      <c r="D541" s="24">
        <f t="shared" si="968"/>
        <v>0</v>
      </c>
      <c r="E541" s="24">
        <f t="shared" si="968"/>
        <v>0</v>
      </c>
      <c r="F541" s="24">
        <f t="shared" si="968"/>
        <v>0</v>
      </c>
      <c r="G541" s="33">
        <f t="shared" si="969"/>
        <v>0</v>
      </c>
      <c r="H541" s="24">
        <f t="shared" si="970"/>
        <v>0</v>
      </c>
      <c r="I541" s="24">
        <f t="shared" si="970"/>
        <v>0</v>
      </c>
      <c r="J541" s="24">
        <f t="shared" si="970"/>
        <v>0</v>
      </c>
      <c r="K541" s="24">
        <f t="shared" si="970"/>
        <v>0</v>
      </c>
      <c r="L541" s="33">
        <f t="shared" si="971"/>
        <v>0</v>
      </c>
      <c r="M541" s="24">
        <f t="shared" si="972"/>
        <v>0</v>
      </c>
      <c r="N541" s="24">
        <f t="shared" si="972"/>
        <v>0</v>
      </c>
      <c r="O541" s="24">
        <f t="shared" si="972"/>
        <v>0</v>
      </c>
      <c r="P541" s="24">
        <f t="shared" si="972"/>
        <v>0</v>
      </c>
      <c r="Q541" s="33">
        <f t="shared" si="973"/>
        <v>0</v>
      </c>
      <c r="R541" s="24">
        <f t="shared" si="974"/>
        <v>0</v>
      </c>
      <c r="S541" s="24">
        <f t="shared" si="974"/>
        <v>0</v>
      </c>
      <c r="T541" s="24">
        <f t="shared" si="974"/>
        <v>0</v>
      </c>
      <c r="U541" s="24">
        <f t="shared" si="974"/>
        <v>0</v>
      </c>
      <c r="V541" s="33">
        <f t="shared" si="975"/>
        <v>0</v>
      </c>
      <c r="W541" s="24">
        <f t="shared" si="976"/>
        <v>360000</v>
      </c>
      <c r="X541" s="24">
        <f t="shared" si="976"/>
        <v>360000</v>
      </c>
      <c r="Y541" s="24">
        <f t="shared" si="976"/>
        <v>144000</v>
      </c>
      <c r="Z541" s="24">
        <f t="shared" si="976"/>
        <v>479999.99999999907</v>
      </c>
      <c r="AA541" s="33">
        <f t="shared" si="977"/>
        <v>1343999.9999999991</v>
      </c>
      <c r="AB541" s="24">
        <f t="shared" si="978"/>
        <v>0</v>
      </c>
      <c r="AC541" s="24">
        <f t="shared" si="978"/>
        <v>0</v>
      </c>
      <c r="AD541" s="24">
        <f t="shared" si="978"/>
        <v>0</v>
      </c>
      <c r="AE541" s="24">
        <f t="shared" si="978"/>
        <v>0</v>
      </c>
      <c r="AF541" s="33">
        <f t="shared" si="979"/>
        <v>0</v>
      </c>
      <c r="AG541" s="24">
        <f t="shared" si="980"/>
        <v>0</v>
      </c>
      <c r="AH541" s="24">
        <f t="shared" si="980"/>
        <v>0</v>
      </c>
      <c r="AI541" s="24">
        <f t="shared" si="980"/>
        <v>0</v>
      </c>
      <c r="AJ541" s="24">
        <f t="shared" si="980"/>
        <v>0</v>
      </c>
      <c r="AK541" s="33">
        <f t="shared" si="981"/>
        <v>0</v>
      </c>
      <c r="AL541" s="24">
        <f t="shared" si="982"/>
        <v>0</v>
      </c>
      <c r="AM541" s="24">
        <f t="shared" si="982"/>
        <v>0</v>
      </c>
      <c r="AN541" s="24">
        <f t="shared" si="982"/>
        <v>0</v>
      </c>
      <c r="AO541" s="24">
        <f t="shared" si="982"/>
        <v>0</v>
      </c>
      <c r="AP541" s="33">
        <f t="shared" si="983"/>
        <v>0</v>
      </c>
      <c r="AQ541" s="24">
        <f t="shared" si="984"/>
        <v>0</v>
      </c>
      <c r="AR541" s="24">
        <f t="shared" si="984"/>
        <v>0</v>
      </c>
      <c r="AS541" s="24">
        <f t="shared" si="984"/>
        <v>0</v>
      </c>
      <c r="AT541" s="24">
        <f t="shared" si="984"/>
        <v>0</v>
      </c>
      <c r="AU541" s="33">
        <f t="shared" si="985"/>
        <v>0</v>
      </c>
      <c r="AV541" s="24">
        <f t="shared" si="986"/>
        <v>0</v>
      </c>
      <c r="AW541" s="24">
        <f t="shared" si="986"/>
        <v>0</v>
      </c>
      <c r="AX541" s="24">
        <f t="shared" si="986"/>
        <v>0</v>
      </c>
      <c r="AY541" s="24">
        <f t="shared" si="986"/>
        <v>0</v>
      </c>
      <c r="AZ541" s="33">
        <f t="shared" si="987"/>
        <v>0</v>
      </c>
      <c r="BA541" s="24">
        <f t="shared" si="988"/>
        <v>0</v>
      </c>
      <c r="BB541" s="24">
        <f t="shared" si="988"/>
        <v>0</v>
      </c>
      <c r="BC541" s="24">
        <f t="shared" si="988"/>
        <v>0</v>
      </c>
      <c r="BD541" s="24">
        <f t="shared" si="988"/>
        <v>0</v>
      </c>
      <c r="BE541" s="33">
        <f t="shared" si="989"/>
        <v>0</v>
      </c>
      <c r="BF541" s="24">
        <f t="shared" si="990"/>
        <v>0</v>
      </c>
      <c r="BG541" s="24">
        <f t="shared" si="990"/>
        <v>0</v>
      </c>
      <c r="BH541" s="24">
        <f t="shared" si="990"/>
        <v>0</v>
      </c>
      <c r="BI541" s="24">
        <f t="shared" si="990"/>
        <v>0</v>
      </c>
      <c r="BJ541" s="33">
        <f t="shared" si="991"/>
        <v>0</v>
      </c>
      <c r="BK541" s="24">
        <f t="shared" si="992"/>
        <v>0</v>
      </c>
      <c r="BL541" s="24">
        <f t="shared" si="992"/>
        <v>0</v>
      </c>
      <c r="BM541" s="24">
        <f t="shared" si="992"/>
        <v>0</v>
      </c>
      <c r="BN541" s="24">
        <f t="shared" si="992"/>
        <v>0</v>
      </c>
      <c r="BO541" s="33">
        <f t="shared" si="993"/>
        <v>0</v>
      </c>
      <c r="BP541" s="24">
        <f t="shared" si="994"/>
        <v>0</v>
      </c>
      <c r="BQ541" s="24">
        <f t="shared" si="994"/>
        <v>0</v>
      </c>
      <c r="BR541" s="24">
        <f t="shared" si="994"/>
        <v>0</v>
      </c>
      <c r="BS541" s="24">
        <f t="shared" si="994"/>
        <v>0</v>
      </c>
      <c r="BT541" s="33">
        <f t="shared" si="995"/>
        <v>0</v>
      </c>
      <c r="BU541" s="24">
        <f t="shared" si="996"/>
        <v>0</v>
      </c>
      <c r="BV541" s="24">
        <f t="shared" si="996"/>
        <v>0</v>
      </c>
      <c r="BW541" s="24">
        <f t="shared" si="996"/>
        <v>0</v>
      </c>
      <c r="BX541" s="24">
        <f t="shared" si="996"/>
        <v>0</v>
      </c>
      <c r="BY541" s="33">
        <f t="shared" si="997"/>
        <v>0</v>
      </c>
      <c r="BZ541" s="24">
        <f t="shared" si="998"/>
        <v>0</v>
      </c>
      <c r="CA541" s="24">
        <f t="shared" si="998"/>
        <v>0</v>
      </c>
      <c r="CB541" s="24">
        <f t="shared" si="998"/>
        <v>0</v>
      </c>
      <c r="CC541" s="24">
        <f t="shared" si="998"/>
        <v>0</v>
      </c>
      <c r="CD541" s="33">
        <f t="shared" si="999"/>
        <v>0</v>
      </c>
      <c r="CE541" s="24">
        <f t="shared" si="1000"/>
        <v>0</v>
      </c>
      <c r="CF541" s="24">
        <f t="shared" si="1000"/>
        <v>0</v>
      </c>
      <c r="CG541" s="24">
        <f t="shared" si="1000"/>
        <v>0</v>
      </c>
      <c r="CH541" s="24">
        <f t="shared" si="1000"/>
        <v>0</v>
      </c>
      <c r="CI541" s="33">
        <f t="shared" si="1001"/>
        <v>0</v>
      </c>
      <c r="CJ541" s="24">
        <f t="shared" si="1002"/>
        <v>0</v>
      </c>
      <c r="CK541" s="24">
        <f t="shared" si="1002"/>
        <v>0</v>
      </c>
      <c r="CL541" s="24">
        <f t="shared" si="1002"/>
        <v>0</v>
      </c>
      <c r="CM541" s="24">
        <f t="shared" si="1002"/>
        <v>0</v>
      </c>
      <c r="CN541" s="33">
        <f t="shared" si="1003"/>
        <v>0</v>
      </c>
      <c r="CO541" s="24">
        <f t="shared" si="1004"/>
        <v>0</v>
      </c>
      <c r="CP541" s="24">
        <f t="shared" si="1004"/>
        <v>0</v>
      </c>
      <c r="CQ541" s="24">
        <f t="shared" si="1004"/>
        <v>0</v>
      </c>
      <c r="CR541" s="24">
        <f t="shared" si="1004"/>
        <v>0</v>
      </c>
      <c r="CS541" s="33">
        <f t="shared" si="1005"/>
        <v>0</v>
      </c>
      <c r="CT541" s="24">
        <f t="shared" si="1006"/>
        <v>0</v>
      </c>
      <c r="CU541" s="24">
        <f t="shared" si="1006"/>
        <v>0</v>
      </c>
      <c r="CV541" s="24">
        <f t="shared" si="1006"/>
        <v>0</v>
      </c>
      <c r="CW541" s="24">
        <f t="shared" si="1006"/>
        <v>0</v>
      </c>
      <c r="CX541" s="33">
        <f t="shared" si="1007"/>
        <v>0</v>
      </c>
      <c r="CY541" s="24">
        <f t="shared" si="1008"/>
        <v>0</v>
      </c>
      <c r="CZ541" s="24">
        <f t="shared" si="1008"/>
        <v>0</v>
      </c>
      <c r="DA541" s="24">
        <f t="shared" si="1008"/>
        <v>0</v>
      </c>
      <c r="DB541" s="24">
        <f t="shared" si="1008"/>
        <v>0</v>
      </c>
      <c r="DC541" s="33">
        <f t="shared" si="1009"/>
        <v>0</v>
      </c>
      <c r="DD541" s="86">
        <f t="shared" si="1010"/>
        <v>0</v>
      </c>
    </row>
    <row r="542" spans="1:108" x14ac:dyDescent="0.25">
      <c r="A542" t="s">
        <v>5801</v>
      </c>
      <c r="B542" s="32" t="s">
        <v>5127</v>
      </c>
      <c r="C542" s="24">
        <f t="shared" si="968"/>
        <v>0</v>
      </c>
      <c r="D542" s="24">
        <f t="shared" si="968"/>
        <v>0</v>
      </c>
      <c r="E542" s="24">
        <f t="shared" si="968"/>
        <v>0</v>
      </c>
      <c r="F542" s="24">
        <f t="shared" si="968"/>
        <v>0</v>
      </c>
      <c r="G542" s="33">
        <f t="shared" si="969"/>
        <v>0</v>
      </c>
      <c r="H542" s="24">
        <f t="shared" si="970"/>
        <v>0</v>
      </c>
      <c r="I542" s="24">
        <f t="shared" si="970"/>
        <v>0</v>
      </c>
      <c r="J542" s="24">
        <f t="shared" si="970"/>
        <v>0</v>
      </c>
      <c r="K542" s="24">
        <f t="shared" si="970"/>
        <v>0</v>
      </c>
      <c r="L542" s="33">
        <f t="shared" si="971"/>
        <v>0</v>
      </c>
      <c r="M542" s="24">
        <f t="shared" si="972"/>
        <v>0</v>
      </c>
      <c r="N542" s="24">
        <f t="shared" si="972"/>
        <v>0</v>
      </c>
      <c r="O542" s="24">
        <f t="shared" si="972"/>
        <v>0</v>
      </c>
      <c r="P542" s="24">
        <f t="shared" si="972"/>
        <v>0</v>
      </c>
      <c r="Q542" s="33">
        <f t="shared" si="973"/>
        <v>0</v>
      </c>
      <c r="R542" s="24">
        <f t="shared" si="974"/>
        <v>0</v>
      </c>
      <c r="S542" s="24">
        <f t="shared" si="974"/>
        <v>0</v>
      </c>
      <c r="T542" s="24">
        <f t="shared" si="974"/>
        <v>0</v>
      </c>
      <c r="U542" s="24">
        <f t="shared" si="974"/>
        <v>0</v>
      </c>
      <c r="V542" s="33">
        <f t="shared" si="975"/>
        <v>0</v>
      </c>
      <c r="W542" s="24">
        <f t="shared" si="976"/>
        <v>311999.99999999953</v>
      </c>
      <c r="X542" s="24">
        <f t="shared" si="976"/>
        <v>288000</v>
      </c>
      <c r="Y542" s="24">
        <f t="shared" si="976"/>
        <v>96000</v>
      </c>
      <c r="Z542" s="24">
        <f t="shared" si="976"/>
        <v>288000</v>
      </c>
      <c r="AA542" s="33">
        <f t="shared" si="977"/>
        <v>983999.99999999953</v>
      </c>
      <c r="AB542" s="24">
        <f t="shared" si="978"/>
        <v>0</v>
      </c>
      <c r="AC542" s="24">
        <f t="shared" si="978"/>
        <v>0</v>
      </c>
      <c r="AD542" s="24">
        <f t="shared" si="978"/>
        <v>0</v>
      </c>
      <c r="AE542" s="24">
        <f t="shared" si="978"/>
        <v>0</v>
      </c>
      <c r="AF542" s="33">
        <f t="shared" si="979"/>
        <v>0</v>
      </c>
      <c r="AG542" s="24">
        <f t="shared" si="980"/>
        <v>0</v>
      </c>
      <c r="AH542" s="24">
        <f t="shared" si="980"/>
        <v>0</v>
      </c>
      <c r="AI542" s="24">
        <f t="shared" si="980"/>
        <v>0</v>
      </c>
      <c r="AJ542" s="24">
        <f t="shared" si="980"/>
        <v>0</v>
      </c>
      <c r="AK542" s="33">
        <f t="shared" si="981"/>
        <v>0</v>
      </c>
      <c r="AL542" s="24">
        <f t="shared" si="982"/>
        <v>0</v>
      </c>
      <c r="AM542" s="24">
        <f t="shared" si="982"/>
        <v>0</v>
      </c>
      <c r="AN542" s="24">
        <f t="shared" si="982"/>
        <v>0</v>
      </c>
      <c r="AO542" s="24">
        <f t="shared" si="982"/>
        <v>0</v>
      </c>
      <c r="AP542" s="33">
        <f t="shared" si="983"/>
        <v>0</v>
      </c>
      <c r="AQ542" s="24">
        <f t="shared" si="984"/>
        <v>0</v>
      </c>
      <c r="AR542" s="24">
        <f t="shared" si="984"/>
        <v>0</v>
      </c>
      <c r="AS542" s="24">
        <f t="shared" si="984"/>
        <v>0</v>
      </c>
      <c r="AT542" s="24">
        <f t="shared" si="984"/>
        <v>0</v>
      </c>
      <c r="AU542" s="33">
        <f t="shared" si="985"/>
        <v>0</v>
      </c>
      <c r="AV542" s="24">
        <f t="shared" si="986"/>
        <v>0</v>
      </c>
      <c r="AW542" s="24">
        <f t="shared" si="986"/>
        <v>0</v>
      </c>
      <c r="AX542" s="24">
        <f t="shared" si="986"/>
        <v>0</v>
      </c>
      <c r="AY542" s="24">
        <f t="shared" si="986"/>
        <v>0</v>
      </c>
      <c r="AZ542" s="33">
        <f t="shared" si="987"/>
        <v>0</v>
      </c>
      <c r="BA542" s="24">
        <f t="shared" si="988"/>
        <v>0</v>
      </c>
      <c r="BB542" s="24">
        <f t="shared" si="988"/>
        <v>0</v>
      </c>
      <c r="BC542" s="24">
        <f t="shared" si="988"/>
        <v>0</v>
      </c>
      <c r="BD542" s="24">
        <f t="shared" si="988"/>
        <v>0</v>
      </c>
      <c r="BE542" s="33">
        <f t="shared" si="989"/>
        <v>0</v>
      </c>
      <c r="BF542" s="24">
        <f t="shared" si="990"/>
        <v>0</v>
      </c>
      <c r="BG542" s="24">
        <f t="shared" si="990"/>
        <v>0</v>
      </c>
      <c r="BH542" s="24">
        <f t="shared" si="990"/>
        <v>0</v>
      </c>
      <c r="BI542" s="24">
        <f t="shared" si="990"/>
        <v>0</v>
      </c>
      <c r="BJ542" s="33">
        <f t="shared" si="991"/>
        <v>0</v>
      </c>
      <c r="BK542" s="24">
        <f t="shared" si="992"/>
        <v>0</v>
      </c>
      <c r="BL542" s="24">
        <f t="shared" si="992"/>
        <v>0</v>
      </c>
      <c r="BM542" s="24">
        <f t="shared" si="992"/>
        <v>0</v>
      </c>
      <c r="BN542" s="24">
        <f t="shared" si="992"/>
        <v>0</v>
      </c>
      <c r="BO542" s="33">
        <f t="shared" si="993"/>
        <v>0</v>
      </c>
      <c r="BP542" s="24">
        <f t="shared" si="994"/>
        <v>0</v>
      </c>
      <c r="BQ542" s="24">
        <f t="shared" si="994"/>
        <v>0</v>
      </c>
      <c r="BR542" s="24">
        <f t="shared" si="994"/>
        <v>0</v>
      </c>
      <c r="BS542" s="24">
        <f t="shared" si="994"/>
        <v>0</v>
      </c>
      <c r="BT542" s="33">
        <f t="shared" si="995"/>
        <v>0</v>
      </c>
      <c r="BU542" s="24">
        <f t="shared" si="996"/>
        <v>0</v>
      </c>
      <c r="BV542" s="24">
        <f t="shared" si="996"/>
        <v>0</v>
      </c>
      <c r="BW542" s="24">
        <f t="shared" si="996"/>
        <v>0</v>
      </c>
      <c r="BX542" s="24">
        <f t="shared" si="996"/>
        <v>0</v>
      </c>
      <c r="BY542" s="33">
        <f t="shared" si="997"/>
        <v>0</v>
      </c>
      <c r="BZ542" s="24">
        <f t="shared" si="998"/>
        <v>0</v>
      </c>
      <c r="CA542" s="24">
        <f t="shared" si="998"/>
        <v>0</v>
      </c>
      <c r="CB542" s="24">
        <f t="shared" si="998"/>
        <v>0</v>
      </c>
      <c r="CC542" s="24">
        <f t="shared" si="998"/>
        <v>0</v>
      </c>
      <c r="CD542" s="33">
        <f t="shared" si="999"/>
        <v>0</v>
      </c>
      <c r="CE542" s="24">
        <f t="shared" si="1000"/>
        <v>0</v>
      </c>
      <c r="CF542" s="24">
        <f t="shared" si="1000"/>
        <v>0</v>
      </c>
      <c r="CG542" s="24">
        <f t="shared" si="1000"/>
        <v>0</v>
      </c>
      <c r="CH542" s="24">
        <f t="shared" si="1000"/>
        <v>0</v>
      </c>
      <c r="CI542" s="33">
        <f t="shared" si="1001"/>
        <v>0</v>
      </c>
      <c r="CJ542" s="24">
        <f t="shared" si="1002"/>
        <v>0</v>
      </c>
      <c r="CK542" s="24">
        <f t="shared" si="1002"/>
        <v>0</v>
      </c>
      <c r="CL542" s="24">
        <f t="shared" si="1002"/>
        <v>0</v>
      </c>
      <c r="CM542" s="24">
        <f t="shared" si="1002"/>
        <v>0</v>
      </c>
      <c r="CN542" s="33">
        <f t="shared" si="1003"/>
        <v>0</v>
      </c>
      <c r="CO542" s="24">
        <f t="shared" si="1004"/>
        <v>0</v>
      </c>
      <c r="CP542" s="24">
        <f t="shared" si="1004"/>
        <v>0</v>
      </c>
      <c r="CQ542" s="24">
        <f t="shared" si="1004"/>
        <v>0</v>
      </c>
      <c r="CR542" s="24">
        <f t="shared" si="1004"/>
        <v>0</v>
      </c>
      <c r="CS542" s="33">
        <f t="shared" si="1005"/>
        <v>0</v>
      </c>
      <c r="CT542" s="24">
        <f t="shared" si="1006"/>
        <v>0</v>
      </c>
      <c r="CU542" s="24">
        <f t="shared" si="1006"/>
        <v>0</v>
      </c>
      <c r="CV542" s="24">
        <f t="shared" si="1006"/>
        <v>0</v>
      </c>
      <c r="CW542" s="24">
        <f t="shared" si="1006"/>
        <v>0</v>
      </c>
      <c r="CX542" s="33">
        <f t="shared" si="1007"/>
        <v>0</v>
      </c>
      <c r="CY542" s="24">
        <f t="shared" si="1008"/>
        <v>0</v>
      </c>
      <c r="CZ542" s="24">
        <f t="shared" si="1008"/>
        <v>0</v>
      </c>
      <c r="DA542" s="24">
        <f t="shared" si="1008"/>
        <v>0</v>
      </c>
      <c r="DB542" s="24">
        <f t="shared" si="1008"/>
        <v>0</v>
      </c>
      <c r="DC542" s="33">
        <f t="shared" si="1009"/>
        <v>0</v>
      </c>
      <c r="DD542" s="86">
        <f t="shared" si="1010"/>
        <v>0</v>
      </c>
    </row>
    <row r="543" spans="1:108" x14ac:dyDescent="0.25">
      <c r="A543" t="s">
        <v>5802</v>
      </c>
      <c r="B543" s="32" t="s">
        <v>5128</v>
      </c>
      <c r="C543" s="24">
        <f t="shared" si="968"/>
        <v>0</v>
      </c>
      <c r="D543" s="24">
        <f t="shared" si="968"/>
        <v>0</v>
      </c>
      <c r="E543" s="24">
        <f t="shared" si="968"/>
        <v>0</v>
      </c>
      <c r="F543" s="24">
        <f t="shared" si="968"/>
        <v>0</v>
      </c>
      <c r="G543" s="33">
        <f t="shared" si="969"/>
        <v>0</v>
      </c>
      <c r="H543" s="24">
        <f t="shared" si="970"/>
        <v>0</v>
      </c>
      <c r="I543" s="24">
        <f t="shared" si="970"/>
        <v>0</v>
      </c>
      <c r="J543" s="24">
        <f t="shared" si="970"/>
        <v>0</v>
      </c>
      <c r="K543" s="24">
        <f t="shared" si="970"/>
        <v>0</v>
      </c>
      <c r="L543" s="33">
        <f t="shared" si="971"/>
        <v>0</v>
      </c>
      <c r="M543" s="24">
        <f t="shared" si="972"/>
        <v>0</v>
      </c>
      <c r="N543" s="24">
        <f t="shared" si="972"/>
        <v>0</v>
      </c>
      <c r="O543" s="24">
        <f t="shared" si="972"/>
        <v>0</v>
      </c>
      <c r="P543" s="24">
        <f t="shared" si="972"/>
        <v>0</v>
      </c>
      <c r="Q543" s="33">
        <f t="shared" si="973"/>
        <v>0</v>
      </c>
      <c r="R543" s="24">
        <f t="shared" si="974"/>
        <v>0</v>
      </c>
      <c r="S543" s="24">
        <f t="shared" si="974"/>
        <v>0</v>
      </c>
      <c r="T543" s="24">
        <f t="shared" si="974"/>
        <v>0</v>
      </c>
      <c r="U543" s="24">
        <f t="shared" si="974"/>
        <v>0</v>
      </c>
      <c r="V543" s="33">
        <f t="shared" si="975"/>
        <v>0</v>
      </c>
      <c r="W543" s="24">
        <f t="shared" si="976"/>
        <v>990677.82758399844</v>
      </c>
      <c r="X543" s="24">
        <f t="shared" si="976"/>
        <v>1188813.3931008</v>
      </c>
      <c r="Y543" s="24">
        <f t="shared" si="976"/>
        <v>1426576.0717209578</v>
      </c>
      <c r="Z543" s="24">
        <f t="shared" si="976"/>
        <v>1711891.2860651519</v>
      </c>
      <c r="AA543" s="33">
        <f t="shared" si="977"/>
        <v>5317958.5784709081</v>
      </c>
      <c r="AB543" s="24">
        <f t="shared" si="978"/>
        <v>0</v>
      </c>
      <c r="AC543" s="24">
        <f t="shared" si="978"/>
        <v>0</v>
      </c>
      <c r="AD543" s="24">
        <f t="shared" si="978"/>
        <v>0</v>
      </c>
      <c r="AE543" s="24">
        <f t="shared" si="978"/>
        <v>0</v>
      </c>
      <c r="AF543" s="33">
        <f t="shared" si="979"/>
        <v>0</v>
      </c>
      <c r="AG543" s="24">
        <f t="shared" si="980"/>
        <v>0</v>
      </c>
      <c r="AH543" s="24">
        <f t="shared" si="980"/>
        <v>0</v>
      </c>
      <c r="AI543" s="24">
        <f t="shared" si="980"/>
        <v>0</v>
      </c>
      <c r="AJ543" s="24">
        <f t="shared" si="980"/>
        <v>0</v>
      </c>
      <c r="AK543" s="33">
        <f t="shared" si="981"/>
        <v>0</v>
      </c>
      <c r="AL543" s="24">
        <f t="shared" si="982"/>
        <v>0</v>
      </c>
      <c r="AM543" s="24">
        <f t="shared" si="982"/>
        <v>0</v>
      </c>
      <c r="AN543" s="24">
        <f t="shared" si="982"/>
        <v>0</v>
      </c>
      <c r="AO543" s="24">
        <f t="shared" si="982"/>
        <v>0</v>
      </c>
      <c r="AP543" s="33">
        <f t="shared" si="983"/>
        <v>0</v>
      </c>
      <c r="AQ543" s="24">
        <f t="shared" si="984"/>
        <v>0</v>
      </c>
      <c r="AR543" s="24">
        <f t="shared" si="984"/>
        <v>0</v>
      </c>
      <c r="AS543" s="24">
        <f t="shared" si="984"/>
        <v>0</v>
      </c>
      <c r="AT543" s="24">
        <f t="shared" si="984"/>
        <v>0</v>
      </c>
      <c r="AU543" s="33">
        <f t="shared" si="985"/>
        <v>0</v>
      </c>
      <c r="AV543" s="24">
        <f t="shared" si="986"/>
        <v>0</v>
      </c>
      <c r="AW543" s="24">
        <f t="shared" si="986"/>
        <v>0</v>
      </c>
      <c r="AX543" s="24">
        <f t="shared" si="986"/>
        <v>0</v>
      </c>
      <c r="AY543" s="24">
        <f t="shared" si="986"/>
        <v>0</v>
      </c>
      <c r="AZ543" s="33">
        <f t="shared" si="987"/>
        <v>0</v>
      </c>
      <c r="BA543" s="24">
        <f t="shared" si="988"/>
        <v>0</v>
      </c>
      <c r="BB543" s="24">
        <f t="shared" si="988"/>
        <v>0</v>
      </c>
      <c r="BC543" s="24">
        <f t="shared" si="988"/>
        <v>0</v>
      </c>
      <c r="BD543" s="24">
        <f t="shared" si="988"/>
        <v>0</v>
      </c>
      <c r="BE543" s="33">
        <f t="shared" si="989"/>
        <v>0</v>
      </c>
      <c r="BF543" s="24">
        <f t="shared" si="990"/>
        <v>0</v>
      </c>
      <c r="BG543" s="24">
        <f t="shared" si="990"/>
        <v>0</v>
      </c>
      <c r="BH543" s="24">
        <f t="shared" si="990"/>
        <v>0</v>
      </c>
      <c r="BI543" s="24">
        <f t="shared" si="990"/>
        <v>0</v>
      </c>
      <c r="BJ543" s="33">
        <f t="shared" si="991"/>
        <v>0</v>
      </c>
      <c r="BK543" s="24">
        <f t="shared" si="992"/>
        <v>0</v>
      </c>
      <c r="BL543" s="24">
        <f t="shared" si="992"/>
        <v>0</v>
      </c>
      <c r="BM543" s="24">
        <f t="shared" si="992"/>
        <v>0</v>
      </c>
      <c r="BN543" s="24">
        <f t="shared" si="992"/>
        <v>0</v>
      </c>
      <c r="BO543" s="33">
        <f t="shared" si="993"/>
        <v>0</v>
      </c>
      <c r="BP543" s="24">
        <f t="shared" si="994"/>
        <v>0</v>
      </c>
      <c r="BQ543" s="24">
        <f t="shared" si="994"/>
        <v>0</v>
      </c>
      <c r="BR543" s="24">
        <f t="shared" si="994"/>
        <v>0</v>
      </c>
      <c r="BS543" s="24">
        <f t="shared" si="994"/>
        <v>0</v>
      </c>
      <c r="BT543" s="33">
        <f t="shared" si="995"/>
        <v>0</v>
      </c>
      <c r="BU543" s="24">
        <f t="shared" si="996"/>
        <v>0</v>
      </c>
      <c r="BV543" s="24">
        <f t="shared" si="996"/>
        <v>0</v>
      </c>
      <c r="BW543" s="24">
        <f t="shared" si="996"/>
        <v>0</v>
      </c>
      <c r="BX543" s="24">
        <f t="shared" si="996"/>
        <v>0</v>
      </c>
      <c r="BY543" s="33">
        <f t="shared" si="997"/>
        <v>0</v>
      </c>
      <c r="BZ543" s="24">
        <f t="shared" si="998"/>
        <v>0</v>
      </c>
      <c r="CA543" s="24">
        <f t="shared" si="998"/>
        <v>0</v>
      </c>
      <c r="CB543" s="24">
        <f t="shared" si="998"/>
        <v>0</v>
      </c>
      <c r="CC543" s="24">
        <f t="shared" si="998"/>
        <v>0</v>
      </c>
      <c r="CD543" s="33">
        <f t="shared" si="999"/>
        <v>0</v>
      </c>
      <c r="CE543" s="24">
        <f t="shared" si="1000"/>
        <v>0</v>
      </c>
      <c r="CF543" s="24">
        <f t="shared" si="1000"/>
        <v>0</v>
      </c>
      <c r="CG543" s="24">
        <f t="shared" si="1000"/>
        <v>0</v>
      </c>
      <c r="CH543" s="24">
        <f t="shared" si="1000"/>
        <v>0</v>
      </c>
      <c r="CI543" s="33">
        <f t="shared" si="1001"/>
        <v>0</v>
      </c>
      <c r="CJ543" s="24">
        <f t="shared" si="1002"/>
        <v>0</v>
      </c>
      <c r="CK543" s="24">
        <f t="shared" si="1002"/>
        <v>0</v>
      </c>
      <c r="CL543" s="24">
        <f t="shared" si="1002"/>
        <v>0</v>
      </c>
      <c r="CM543" s="24">
        <f t="shared" si="1002"/>
        <v>0</v>
      </c>
      <c r="CN543" s="33">
        <f t="shared" si="1003"/>
        <v>0</v>
      </c>
      <c r="CO543" s="24">
        <f t="shared" si="1004"/>
        <v>0</v>
      </c>
      <c r="CP543" s="24">
        <f t="shared" si="1004"/>
        <v>0</v>
      </c>
      <c r="CQ543" s="24">
        <f t="shared" si="1004"/>
        <v>0</v>
      </c>
      <c r="CR543" s="24">
        <f t="shared" si="1004"/>
        <v>0</v>
      </c>
      <c r="CS543" s="33">
        <f t="shared" si="1005"/>
        <v>0</v>
      </c>
      <c r="CT543" s="24">
        <f t="shared" si="1006"/>
        <v>0</v>
      </c>
      <c r="CU543" s="24">
        <f t="shared" si="1006"/>
        <v>0</v>
      </c>
      <c r="CV543" s="24">
        <f t="shared" si="1006"/>
        <v>0</v>
      </c>
      <c r="CW543" s="24">
        <f t="shared" si="1006"/>
        <v>0</v>
      </c>
      <c r="CX543" s="33">
        <f t="shared" si="1007"/>
        <v>0</v>
      </c>
      <c r="CY543" s="24">
        <f t="shared" si="1008"/>
        <v>0</v>
      </c>
      <c r="CZ543" s="24">
        <f t="shared" si="1008"/>
        <v>0</v>
      </c>
      <c r="DA543" s="24">
        <f t="shared" si="1008"/>
        <v>0</v>
      </c>
      <c r="DB543" s="24">
        <f t="shared" si="1008"/>
        <v>0</v>
      </c>
      <c r="DC543" s="33">
        <f t="shared" si="1009"/>
        <v>0</v>
      </c>
      <c r="DD543" s="86">
        <f t="shared" si="1010"/>
        <v>0</v>
      </c>
    </row>
    <row r="544" spans="1:108" x14ac:dyDescent="0.25">
      <c r="A544" t="s">
        <v>5803</v>
      </c>
      <c r="B544" s="32" t="s">
        <v>5129</v>
      </c>
      <c r="C544" s="24">
        <f t="shared" si="968"/>
        <v>0</v>
      </c>
      <c r="D544" s="24">
        <f t="shared" si="968"/>
        <v>0</v>
      </c>
      <c r="E544" s="24">
        <f t="shared" si="968"/>
        <v>0</v>
      </c>
      <c r="F544" s="24">
        <f t="shared" si="968"/>
        <v>0</v>
      </c>
      <c r="G544" s="33">
        <f t="shared" si="969"/>
        <v>0</v>
      </c>
      <c r="H544" s="24">
        <f t="shared" si="970"/>
        <v>0</v>
      </c>
      <c r="I544" s="24">
        <f t="shared" si="970"/>
        <v>0</v>
      </c>
      <c r="J544" s="24">
        <f t="shared" si="970"/>
        <v>0</v>
      </c>
      <c r="K544" s="24">
        <f t="shared" si="970"/>
        <v>0</v>
      </c>
      <c r="L544" s="33">
        <f t="shared" si="971"/>
        <v>0</v>
      </c>
      <c r="M544" s="24">
        <f t="shared" si="972"/>
        <v>0</v>
      </c>
      <c r="N544" s="24">
        <f t="shared" si="972"/>
        <v>0</v>
      </c>
      <c r="O544" s="24">
        <f t="shared" si="972"/>
        <v>0</v>
      </c>
      <c r="P544" s="24">
        <f t="shared" si="972"/>
        <v>0</v>
      </c>
      <c r="Q544" s="33">
        <f t="shared" si="973"/>
        <v>0</v>
      </c>
      <c r="R544" s="24">
        <f t="shared" si="974"/>
        <v>0</v>
      </c>
      <c r="S544" s="24">
        <f t="shared" si="974"/>
        <v>0</v>
      </c>
      <c r="T544" s="24">
        <f t="shared" si="974"/>
        <v>0</v>
      </c>
      <c r="U544" s="24">
        <f t="shared" si="974"/>
        <v>0</v>
      </c>
      <c r="V544" s="33">
        <f t="shared" si="975"/>
        <v>0</v>
      </c>
      <c r="W544" s="24">
        <f t="shared" si="976"/>
        <v>185752.09267200017</v>
      </c>
      <c r="X544" s="24">
        <f t="shared" si="976"/>
        <v>222902.51120639965</v>
      </c>
      <c r="Y544" s="24">
        <f t="shared" si="976"/>
        <v>267483.01344767958</v>
      </c>
      <c r="Z544" s="24">
        <f t="shared" si="976"/>
        <v>320979.6161372154</v>
      </c>
      <c r="AA544" s="33">
        <f t="shared" si="977"/>
        <v>997117.2334632948</v>
      </c>
      <c r="AB544" s="24">
        <f t="shared" si="978"/>
        <v>0</v>
      </c>
      <c r="AC544" s="24">
        <f t="shared" si="978"/>
        <v>0</v>
      </c>
      <c r="AD544" s="24">
        <f t="shared" si="978"/>
        <v>0</v>
      </c>
      <c r="AE544" s="24">
        <f t="shared" si="978"/>
        <v>0</v>
      </c>
      <c r="AF544" s="33">
        <f t="shared" si="979"/>
        <v>0</v>
      </c>
      <c r="AG544" s="24">
        <f t="shared" si="980"/>
        <v>0</v>
      </c>
      <c r="AH544" s="24">
        <f t="shared" si="980"/>
        <v>0</v>
      </c>
      <c r="AI544" s="24">
        <f t="shared" si="980"/>
        <v>0</v>
      </c>
      <c r="AJ544" s="24">
        <f t="shared" si="980"/>
        <v>0</v>
      </c>
      <c r="AK544" s="33">
        <f t="shared" si="981"/>
        <v>0</v>
      </c>
      <c r="AL544" s="24">
        <f t="shared" si="982"/>
        <v>0</v>
      </c>
      <c r="AM544" s="24">
        <f t="shared" si="982"/>
        <v>0</v>
      </c>
      <c r="AN544" s="24">
        <f t="shared" si="982"/>
        <v>0</v>
      </c>
      <c r="AO544" s="24">
        <f t="shared" si="982"/>
        <v>0</v>
      </c>
      <c r="AP544" s="33">
        <f t="shared" si="983"/>
        <v>0</v>
      </c>
      <c r="AQ544" s="24">
        <f t="shared" si="984"/>
        <v>0</v>
      </c>
      <c r="AR544" s="24">
        <f t="shared" si="984"/>
        <v>0</v>
      </c>
      <c r="AS544" s="24">
        <f t="shared" si="984"/>
        <v>0</v>
      </c>
      <c r="AT544" s="24">
        <f t="shared" si="984"/>
        <v>0</v>
      </c>
      <c r="AU544" s="33">
        <f t="shared" si="985"/>
        <v>0</v>
      </c>
      <c r="AV544" s="24">
        <f t="shared" si="986"/>
        <v>0</v>
      </c>
      <c r="AW544" s="24">
        <f t="shared" si="986"/>
        <v>0</v>
      </c>
      <c r="AX544" s="24">
        <f t="shared" si="986"/>
        <v>0</v>
      </c>
      <c r="AY544" s="24">
        <f t="shared" si="986"/>
        <v>0</v>
      </c>
      <c r="AZ544" s="33">
        <f t="shared" si="987"/>
        <v>0</v>
      </c>
      <c r="BA544" s="24">
        <f t="shared" si="988"/>
        <v>0</v>
      </c>
      <c r="BB544" s="24">
        <f t="shared" si="988"/>
        <v>0</v>
      </c>
      <c r="BC544" s="24">
        <f t="shared" si="988"/>
        <v>0</v>
      </c>
      <c r="BD544" s="24">
        <f t="shared" si="988"/>
        <v>0</v>
      </c>
      <c r="BE544" s="33">
        <f t="shared" si="989"/>
        <v>0</v>
      </c>
      <c r="BF544" s="24">
        <f t="shared" si="990"/>
        <v>0</v>
      </c>
      <c r="BG544" s="24">
        <f t="shared" si="990"/>
        <v>0</v>
      </c>
      <c r="BH544" s="24">
        <f t="shared" si="990"/>
        <v>0</v>
      </c>
      <c r="BI544" s="24">
        <f t="shared" si="990"/>
        <v>0</v>
      </c>
      <c r="BJ544" s="33">
        <f t="shared" si="991"/>
        <v>0</v>
      </c>
      <c r="BK544" s="24">
        <f t="shared" si="992"/>
        <v>0</v>
      </c>
      <c r="BL544" s="24">
        <f t="shared" si="992"/>
        <v>0</v>
      </c>
      <c r="BM544" s="24">
        <f t="shared" si="992"/>
        <v>0</v>
      </c>
      <c r="BN544" s="24">
        <f t="shared" si="992"/>
        <v>0</v>
      </c>
      <c r="BO544" s="33">
        <f t="shared" si="993"/>
        <v>0</v>
      </c>
      <c r="BP544" s="24">
        <f t="shared" si="994"/>
        <v>0</v>
      </c>
      <c r="BQ544" s="24">
        <f t="shared" si="994"/>
        <v>0</v>
      </c>
      <c r="BR544" s="24">
        <f t="shared" si="994"/>
        <v>0</v>
      </c>
      <c r="BS544" s="24">
        <f t="shared" si="994"/>
        <v>0</v>
      </c>
      <c r="BT544" s="33">
        <f t="shared" si="995"/>
        <v>0</v>
      </c>
      <c r="BU544" s="24">
        <f t="shared" si="996"/>
        <v>0</v>
      </c>
      <c r="BV544" s="24">
        <f t="shared" si="996"/>
        <v>0</v>
      </c>
      <c r="BW544" s="24">
        <f t="shared" si="996"/>
        <v>0</v>
      </c>
      <c r="BX544" s="24">
        <f t="shared" si="996"/>
        <v>0</v>
      </c>
      <c r="BY544" s="33">
        <f t="shared" si="997"/>
        <v>0</v>
      </c>
      <c r="BZ544" s="24">
        <f t="shared" si="998"/>
        <v>0</v>
      </c>
      <c r="CA544" s="24">
        <f t="shared" si="998"/>
        <v>0</v>
      </c>
      <c r="CB544" s="24">
        <f t="shared" si="998"/>
        <v>0</v>
      </c>
      <c r="CC544" s="24">
        <f t="shared" si="998"/>
        <v>0</v>
      </c>
      <c r="CD544" s="33">
        <f t="shared" si="999"/>
        <v>0</v>
      </c>
      <c r="CE544" s="24">
        <f t="shared" si="1000"/>
        <v>0</v>
      </c>
      <c r="CF544" s="24">
        <f t="shared" si="1000"/>
        <v>0</v>
      </c>
      <c r="CG544" s="24">
        <f t="shared" si="1000"/>
        <v>0</v>
      </c>
      <c r="CH544" s="24">
        <f t="shared" si="1000"/>
        <v>0</v>
      </c>
      <c r="CI544" s="33">
        <f t="shared" si="1001"/>
        <v>0</v>
      </c>
      <c r="CJ544" s="24">
        <f t="shared" si="1002"/>
        <v>0</v>
      </c>
      <c r="CK544" s="24">
        <f t="shared" si="1002"/>
        <v>0</v>
      </c>
      <c r="CL544" s="24">
        <f t="shared" si="1002"/>
        <v>0</v>
      </c>
      <c r="CM544" s="24">
        <f t="shared" si="1002"/>
        <v>0</v>
      </c>
      <c r="CN544" s="33">
        <f t="shared" si="1003"/>
        <v>0</v>
      </c>
      <c r="CO544" s="24">
        <f t="shared" si="1004"/>
        <v>0</v>
      </c>
      <c r="CP544" s="24">
        <f t="shared" si="1004"/>
        <v>0</v>
      </c>
      <c r="CQ544" s="24">
        <f t="shared" si="1004"/>
        <v>0</v>
      </c>
      <c r="CR544" s="24">
        <f t="shared" si="1004"/>
        <v>0</v>
      </c>
      <c r="CS544" s="33">
        <f t="shared" si="1005"/>
        <v>0</v>
      </c>
      <c r="CT544" s="24">
        <f t="shared" si="1006"/>
        <v>0</v>
      </c>
      <c r="CU544" s="24">
        <f t="shared" si="1006"/>
        <v>0</v>
      </c>
      <c r="CV544" s="24">
        <f t="shared" si="1006"/>
        <v>0</v>
      </c>
      <c r="CW544" s="24">
        <f t="shared" si="1006"/>
        <v>0</v>
      </c>
      <c r="CX544" s="33">
        <f t="shared" si="1007"/>
        <v>0</v>
      </c>
      <c r="CY544" s="24">
        <f t="shared" si="1008"/>
        <v>0</v>
      </c>
      <c r="CZ544" s="24">
        <f t="shared" si="1008"/>
        <v>0</v>
      </c>
      <c r="DA544" s="24">
        <f t="shared" si="1008"/>
        <v>0</v>
      </c>
      <c r="DB544" s="24">
        <f t="shared" si="1008"/>
        <v>0</v>
      </c>
      <c r="DC544" s="33">
        <f t="shared" si="1009"/>
        <v>0</v>
      </c>
      <c r="DD544" s="86">
        <f t="shared" si="1010"/>
        <v>0</v>
      </c>
    </row>
    <row r="545" spans="1:108" x14ac:dyDescent="0.25">
      <c r="A545" t="s">
        <v>5804</v>
      </c>
      <c r="B545" s="87" t="s">
        <v>5805</v>
      </c>
      <c r="C545" s="88">
        <f t="shared" si="968"/>
        <v>0</v>
      </c>
      <c r="D545" s="88">
        <f t="shared" si="968"/>
        <v>0</v>
      </c>
      <c r="E545" s="88">
        <f t="shared" si="968"/>
        <v>190800</v>
      </c>
      <c r="F545" s="88">
        <f t="shared" si="968"/>
        <v>95400</v>
      </c>
      <c r="G545" s="89">
        <f t="shared" si="969"/>
        <v>286200</v>
      </c>
      <c r="H545" s="88">
        <f t="shared" si="970"/>
        <v>248040</v>
      </c>
      <c r="I545" s="88">
        <f t="shared" si="970"/>
        <v>248040</v>
      </c>
      <c r="J545" s="88">
        <f t="shared" si="970"/>
        <v>496080</v>
      </c>
      <c r="K545" s="88">
        <f t="shared" si="970"/>
        <v>248040</v>
      </c>
      <c r="L545" s="89">
        <f t="shared" si="971"/>
        <v>1240200</v>
      </c>
      <c r="M545" s="88">
        <f t="shared" si="972"/>
        <v>1600635</v>
      </c>
      <c r="N545" s="88">
        <f t="shared" si="972"/>
        <v>1002644.25</v>
      </c>
      <c r="O545" s="88">
        <f t="shared" si="972"/>
        <v>756610.5</v>
      </c>
      <c r="P545" s="88">
        <f t="shared" si="972"/>
        <v>1267187.25</v>
      </c>
      <c r="Q545" s="89">
        <f t="shared" si="973"/>
        <v>4627077</v>
      </c>
      <c r="R545" s="88">
        <f t="shared" si="974"/>
        <v>4673769</v>
      </c>
      <c r="S545" s="88">
        <f t="shared" si="974"/>
        <v>2743411.5</v>
      </c>
      <c r="T545" s="88">
        <f t="shared" si="974"/>
        <v>2145704.3249999993</v>
      </c>
      <c r="U545" s="88">
        <f t="shared" si="974"/>
        <v>2229033.4499999993</v>
      </c>
      <c r="V545" s="89">
        <f t="shared" si="975"/>
        <v>11791918.274999999</v>
      </c>
      <c r="W545" s="88">
        <f t="shared" si="976"/>
        <v>12489336.357755996</v>
      </c>
      <c r="X545" s="88">
        <f t="shared" si="976"/>
        <v>6869922.2793071941</v>
      </c>
      <c r="Y545" s="88">
        <f t="shared" si="976"/>
        <v>5252402.3976686373</v>
      </c>
      <c r="Z545" s="88">
        <f t="shared" si="976"/>
        <v>5682498.9740773663</v>
      </c>
      <c r="AA545" s="89">
        <f t="shared" si="977"/>
        <v>30294160.008809194</v>
      </c>
      <c r="AB545" s="88">
        <f t="shared" si="978"/>
        <v>0</v>
      </c>
      <c r="AC545" s="88">
        <f t="shared" si="978"/>
        <v>0</v>
      </c>
      <c r="AD545" s="88">
        <f t="shared" si="978"/>
        <v>0</v>
      </c>
      <c r="AE545" s="88">
        <f t="shared" si="978"/>
        <v>0</v>
      </c>
      <c r="AF545" s="89">
        <f t="shared" si="979"/>
        <v>0</v>
      </c>
      <c r="AG545" s="88">
        <f t="shared" si="980"/>
        <v>0</v>
      </c>
      <c r="AH545" s="88">
        <f t="shared" si="980"/>
        <v>0</v>
      </c>
      <c r="AI545" s="88">
        <f t="shared" si="980"/>
        <v>0</v>
      </c>
      <c r="AJ545" s="88">
        <f t="shared" si="980"/>
        <v>0</v>
      </c>
      <c r="AK545" s="89">
        <f t="shared" si="981"/>
        <v>0</v>
      </c>
      <c r="AL545" s="88">
        <f t="shared" si="982"/>
        <v>0</v>
      </c>
      <c r="AM545" s="88">
        <f t="shared" si="982"/>
        <v>0</v>
      </c>
      <c r="AN545" s="88">
        <f t="shared" si="982"/>
        <v>0</v>
      </c>
      <c r="AO545" s="88">
        <f t="shared" si="982"/>
        <v>0</v>
      </c>
      <c r="AP545" s="89">
        <f t="shared" si="983"/>
        <v>0</v>
      </c>
      <c r="AQ545" s="88">
        <f t="shared" si="984"/>
        <v>0</v>
      </c>
      <c r="AR545" s="88">
        <f t="shared" si="984"/>
        <v>0</v>
      </c>
      <c r="AS545" s="88">
        <f t="shared" si="984"/>
        <v>0</v>
      </c>
      <c r="AT545" s="88">
        <f t="shared" si="984"/>
        <v>0</v>
      </c>
      <c r="AU545" s="89">
        <f t="shared" si="985"/>
        <v>0</v>
      </c>
      <c r="AV545" s="88">
        <f t="shared" si="986"/>
        <v>0</v>
      </c>
      <c r="AW545" s="88">
        <f t="shared" si="986"/>
        <v>0</v>
      </c>
      <c r="AX545" s="88">
        <f t="shared" si="986"/>
        <v>0</v>
      </c>
      <c r="AY545" s="88">
        <f t="shared" si="986"/>
        <v>0</v>
      </c>
      <c r="AZ545" s="89">
        <f t="shared" si="987"/>
        <v>0</v>
      </c>
      <c r="BA545" s="88">
        <f t="shared" si="988"/>
        <v>0</v>
      </c>
      <c r="BB545" s="88">
        <f t="shared" si="988"/>
        <v>0</v>
      </c>
      <c r="BC545" s="88">
        <f t="shared" si="988"/>
        <v>0</v>
      </c>
      <c r="BD545" s="88">
        <f t="shared" si="988"/>
        <v>0</v>
      </c>
      <c r="BE545" s="89">
        <f t="shared" si="989"/>
        <v>0</v>
      </c>
      <c r="BF545" s="88">
        <f t="shared" si="990"/>
        <v>0</v>
      </c>
      <c r="BG545" s="88">
        <f t="shared" si="990"/>
        <v>0</v>
      </c>
      <c r="BH545" s="88">
        <f t="shared" si="990"/>
        <v>0</v>
      </c>
      <c r="BI545" s="88">
        <f t="shared" si="990"/>
        <v>0</v>
      </c>
      <c r="BJ545" s="89">
        <f t="shared" si="991"/>
        <v>0</v>
      </c>
      <c r="BK545" s="88">
        <f t="shared" si="992"/>
        <v>0</v>
      </c>
      <c r="BL545" s="88">
        <f t="shared" si="992"/>
        <v>0</v>
      </c>
      <c r="BM545" s="88">
        <f t="shared" si="992"/>
        <v>0</v>
      </c>
      <c r="BN545" s="88">
        <f t="shared" si="992"/>
        <v>0</v>
      </c>
      <c r="BO545" s="89">
        <f t="shared" si="993"/>
        <v>0</v>
      </c>
      <c r="BP545" s="88">
        <f t="shared" si="994"/>
        <v>0</v>
      </c>
      <c r="BQ545" s="88">
        <f t="shared" si="994"/>
        <v>0</v>
      </c>
      <c r="BR545" s="88">
        <f t="shared" si="994"/>
        <v>0</v>
      </c>
      <c r="BS545" s="88">
        <f t="shared" si="994"/>
        <v>0</v>
      </c>
      <c r="BT545" s="89">
        <f t="shared" si="995"/>
        <v>0</v>
      </c>
      <c r="BU545" s="88">
        <f t="shared" si="996"/>
        <v>0</v>
      </c>
      <c r="BV545" s="88">
        <f t="shared" si="996"/>
        <v>0</v>
      </c>
      <c r="BW545" s="88">
        <f t="shared" si="996"/>
        <v>0</v>
      </c>
      <c r="BX545" s="88">
        <f t="shared" si="996"/>
        <v>0</v>
      </c>
      <c r="BY545" s="89">
        <f t="shared" si="997"/>
        <v>0</v>
      </c>
      <c r="BZ545" s="88">
        <f t="shared" si="998"/>
        <v>0</v>
      </c>
      <c r="CA545" s="88">
        <f t="shared" si="998"/>
        <v>0</v>
      </c>
      <c r="CB545" s="88">
        <f t="shared" si="998"/>
        <v>0</v>
      </c>
      <c r="CC545" s="88">
        <f t="shared" si="998"/>
        <v>0</v>
      </c>
      <c r="CD545" s="89">
        <f t="shared" si="999"/>
        <v>0</v>
      </c>
      <c r="CE545" s="88">
        <f t="shared" si="1000"/>
        <v>0</v>
      </c>
      <c r="CF545" s="88">
        <f t="shared" si="1000"/>
        <v>0</v>
      </c>
      <c r="CG545" s="88">
        <f t="shared" si="1000"/>
        <v>0</v>
      </c>
      <c r="CH545" s="88">
        <f t="shared" si="1000"/>
        <v>0</v>
      </c>
      <c r="CI545" s="89">
        <f t="shared" si="1001"/>
        <v>0</v>
      </c>
      <c r="CJ545" s="88">
        <f t="shared" si="1002"/>
        <v>0</v>
      </c>
      <c r="CK545" s="88">
        <f t="shared" si="1002"/>
        <v>0</v>
      </c>
      <c r="CL545" s="88">
        <f t="shared" si="1002"/>
        <v>0</v>
      </c>
      <c r="CM545" s="88">
        <f t="shared" si="1002"/>
        <v>0</v>
      </c>
      <c r="CN545" s="89">
        <f t="shared" si="1003"/>
        <v>0</v>
      </c>
      <c r="CO545" s="88">
        <f t="shared" si="1004"/>
        <v>0</v>
      </c>
      <c r="CP545" s="88">
        <f t="shared" si="1004"/>
        <v>0</v>
      </c>
      <c r="CQ545" s="88">
        <f t="shared" si="1004"/>
        <v>0</v>
      </c>
      <c r="CR545" s="88">
        <f t="shared" si="1004"/>
        <v>0</v>
      </c>
      <c r="CS545" s="89">
        <f t="shared" si="1005"/>
        <v>0</v>
      </c>
      <c r="CT545" s="88">
        <f t="shared" si="1006"/>
        <v>0</v>
      </c>
      <c r="CU545" s="88">
        <f t="shared" si="1006"/>
        <v>0</v>
      </c>
      <c r="CV545" s="88">
        <f t="shared" si="1006"/>
        <v>0</v>
      </c>
      <c r="CW545" s="88">
        <f t="shared" si="1006"/>
        <v>0</v>
      </c>
      <c r="CX545" s="89">
        <f t="shared" si="1007"/>
        <v>0</v>
      </c>
      <c r="CY545" s="88">
        <f t="shared" si="1008"/>
        <v>0</v>
      </c>
      <c r="CZ545" s="88">
        <f t="shared" si="1008"/>
        <v>0</v>
      </c>
      <c r="DA545" s="88">
        <f t="shared" si="1008"/>
        <v>0</v>
      </c>
      <c r="DB545" s="88">
        <f t="shared" si="1008"/>
        <v>0</v>
      </c>
      <c r="DC545" s="89">
        <f t="shared" si="1009"/>
        <v>0</v>
      </c>
      <c r="DD545" s="90">
        <f t="shared" si="1010"/>
        <v>0</v>
      </c>
    </row>
    <row r="547" spans="1:108" x14ac:dyDescent="0.25">
      <c r="A547" t="s">
        <v>5806</v>
      </c>
      <c r="B547" s="30" t="s">
        <v>121</v>
      </c>
    </row>
    <row r="548" spans="1:108" x14ac:dyDescent="0.25">
      <c r="A548" t="s">
        <v>5807</v>
      </c>
      <c r="B548" s="32" t="s">
        <v>5120</v>
      </c>
      <c r="C548" s="24">
        <f t="shared" ref="C548:F558" si="1011">C40-C232</f>
        <v>0</v>
      </c>
      <c r="D548" s="24">
        <f t="shared" si="1011"/>
        <v>0</v>
      </c>
      <c r="E548" s="24">
        <f t="shared" si="1011"/>
        <v>95399.999999999884</v>
      </c>
      <c r="F548" s="24">
        <f t="shared" si="1011"/>
        <v>143100</v>
      </c>
      <c r="G548" s="33">
        <f t="shared" ref="G548:G558" si="1012">SUM(C548:F548)</f>
        <v>238499.99999999988</v>
      </c>
      <c r="H548" s="24">
        <f t="shared" ref="H548:K558" si="1013">H40-H232</f>
        <v>219420</v>
      </c>
      <c r="I548" s="24">
        <f t="shared" si="1013"/>
        <v>248040</v>
      </c>
      <c r="J548" s="24">
        <f t="shared" si="1013"/>
        <v>372059.99999999977</v>
      </c>
      <c r="K548" s="24">
        <f t="shared" si="1013"/>
        <v>372060</v>
      </c>
      <c r="L548" s="33">
        <f t="shared" ref="L548:L558" si="1014">SUM(H548:K548)</f>
        <v>1211579.9999999998</v>
      </c>
      <c r="M548" s="24">
        <f t="shared" ref="M548:P558" si="1015">M40-M232</f>
        <v>372060</v>
      </c>
      <c r="N548" s="24">
        <f t="shared" si="1015"/>
        <v>427869.00000000023</v>
      </c>
      <c r="O548" s="24">
        <f t="shared" si="1015"/>
        <v>483678.00000000023</v>
      </c>
      <c r="P548" s="24">
        <f t="shared" si="1015"/>
        <v>725517</v>
      </c>
      <c r="Q548" s="33">
        <f t="shared" ref="Q548:Q558" si="1016">SUM(M548:P548)</f>
        <v>2009124.0000000005</v>
      </c>
      <c r="R548" s="24">
        <f t="shared" ref="R548:U558" si="1017">R40-R232</f>
        <v>967355.99999999977</v>
      </c>
      <c r="S548" s="24">
        <f t="shared" si="1017"/>
        <v>644904</v>
      </c>
      <c r="T548" s="24">
        <f t="shared" si="1017"/>
        <v>741639.60000000009</v>
      </c>
      <c r="U548" s="24">
        <f t="shared" si="1017"/>
        <v>838375.20000000019</v>
      </c>
      <c r="V548" s="33">
        <f t="shared" ref="V548:V558" si="1018">SUM(R548:U548)</f>
        <v>3192274.8</v>
      </c>
      <c r="W548" s="24">
        <f t="shared" ref="W548:Z558" si="1019">W40-W232</f>
        <v>1571953.5</v>
      </c>
      <c r="X548" s="24">
        <f t="shared" si="1019"/>
        <v>1571953.5</v>
      </c>
      <c r="Y548" s="24">
        <f t="shared" si="1019"/>
        <v>1047969</v>
      </c>
      <c r="Z548" s="24">
        <f t="shared" si="1019"/>
        <v>1205164.3500000001</v>
      </c>
      <c r="AA548" s="33">
        <f t="shared" ref="AA548:AA558" si="1020">SUM(W548:Z548)</f>
        <v>5397040.3499999996</v>
      </c>
      <c r="AB548" s="24">
        <f t="shared" ref="AB548:AE558" si="1021">AB40-AB232</f>
        <v>681179.85</v>
      </c>
      <c r="AC548" s="24">
        <f t="shared" si="1021"/>
        <v>0</v>
      </c>
      <c r="AD548" s="24">
        <f t="shared" si="1021"/>
        <v>0</v>
      </c>
      <c r="AE548" s="24">
        <f t="shared" si="1021"/>
        <v>0</v>
      </c>
      <c r="AF548" s="33">
        <f t="shared" ref="AF548:AF558" si="1022">SUM(AB548:AE548)</f>
        <v>681179.85</v>
      </c>
      <c r="AG548" s="24">
        <f t="shared" ref="AG548:AJ558" si="1023">AG40-AG232</f>
        <v>0</v>
      </c>
      <c r="AH548" s="24">
        <f t="shared" si="1023"/>
        <v>0</v>
      </c>
      <c r="AI548" s="24">
        <f t="shared" si="1023"/>
        <v>0</v>
      </c>
      <c r="AJ548" s="24">
        <f t="shared" si="1023"/>
        <v>0</v>
      </c>
      <c r="AK548" s="33">
        <f t="shared" ref="AK548:AK558" si="1024">SUM(AG548:AJ548)</f>
        <v>0</v>
      </c>
      <c r="AL548" s="24">
        <f t="shared" ref="AL548:AO558" si="1025">AL40-AL232</f>
        <v>0</v>
      </c>
      <c r="AM548" s="24">
        <f t="shared" si="1025"/>
        <v>0</v>
      </c>
      <c r="AN548" s="24">
        <f t="shared" si="1025"/>
        <v>0</v>
      </c>
      <c r="AO548" s="24">
        <f t="shared" si="1025"/>
        <v>0</v>
      </c>
      <c r="AP548" s="33">
        <f t="shared" ref="AP548:AP558" si="1026">SUM(AL548:AO548)</f>
        <v>0</v>
      </c>
      <c r="AQ548" s="24">
        <f t="shared" ref="AQ548:AT558" si="1027">AQ40-AQ232</f>
        <v>0</v>
      </c>
      <c r="AR548" s="24">
        <f t="shared" si="1027"/>
        <v>0</v>
      </c>
      <c r="AS548" s="24">
        <f t="shared" si="1027"/>
        <v>0</v>
      </c>
      <c r="AT548" s="24">
        <f t="shared" si="1027"/>
        <v>0</v>
      </c>
      <c r="AU548" s="33">
        <f t="shared" ref="AU548:AU558" si="1028">SUM(AQ548:AT548)</f>
        <v>0</v>
      </c>
      <c r="AV548" s="24">
        <f t="shared" ref="AV548:AY558" si="1029">AV40-AV232</f>
        <v>0</v>
      </c>
      <c r="AW548" s="24">
        <f t="shared" si="1029"/>
        <v>0</v>
      </c>
      <c r="AX548" s="24">
        <f t="shared" si="1029"/>
        <v>0</v>
      </c>
      <c r="AY548" s="24">
        <f t="shared" si="1029"/>
        <v>0</v>
      </c>
      <c r="AZ548" s="33">
        <f t="shared" ref="AZ548:AZ558" si="1030">SUM(AV548:AY548)</f>
        <v>0</v>
      </c>
      <c r="BA548" s="24">
        <f t="shared" ref="BA548:BD558" si="1031">BA40-BA232</f>
        <v>0</v>
      </c>
      <c r="BB548" s="24">
        <f t="shared" si="1031"/>
        <v>0</v>
      </c>
      <c r="BC548" s="24">
        <f t="shared" si="1031"/>
        <v>0</v>
      </c>
      <c r="BD548" s="24">
        <f t="shared" si="1031"/>
        <v>0</v>
      </c>
      <c r="BE548" s="33">
        <f t="shared" ref="BE548:BE558" si="1032">SUM(BA548:BD548)</f>
        <v>0</v>
      </c>
      <c r="BF548" s="24">
        <f t="shared" ref="BF548:BI558" si="1033">BF40-BF232</f>
        <v>0</v>
      </c>
      <c r="BG548" s="24">
        <f t="shared" si="1033"/>
        <v>0</v>
      </c>
      <c r="BH548" s="24">
        <f t="shared" si="1033"/>
        <v>0</v>
      </c>
      <c r="BI548" s="24">
        <f t="shared" si="1033"/>
        <v>0</v>
      </c>
      <c r="BJ548" s="33">
        <f t="shared" ref="BJ548:BJ558" si="1034">SUM(BF548:BI548)</f>
        <v>0</v>
      </c>
      <c r="BK548" s="24">
        <f t="shared" ref="BK548:BN558" si="1035">BK40-BK232</f>
        <v>0</v>
      </c>
      <c r="BL548" s="24">
        <f t="shared" si="1035"/>
        <v>0</v>
      </c>
      <c r="BM548" s="24">
        <f t="shared" si="1035"/>
        <v>0</v>
      </c>
      <c r="BN548" s="24">
        <f t="shared" si="1035"/>
        <v>0</v>
      </c>
      <c r="BO548" s="33">
        <f t="shared" ref="BO548:BO558" si="1036">SUM(BK548:BN548)</f>
        <v>0</v>
      </c>
      <c r="BP548" s="24">
        <f t="shared" ref="BP548:BS558" si="1037">BP40-BP232</f>
        <v>0</v>
      </c>
      <c r="BQ548" s="24">
        <f t="shared" si="1037"/>
        <v>0</v>
      </c>
      <c r="BR548" s="24">
        <f t="shared" si="1037"/>
        <v>0</v>
      </c>
      <c r="BS548" s="24">
        <f t="shared" si="1037"/>
        <v>0</v>
      </c>
      <c r="BT548" s="33">
        <f t="shared" ref="BT548:BT558" si="1038">SUM(BP548:BS548)</f>
        <v>0</v>
      </c>
      <c r="BU548" s="24">
        <f t="shared" ref="BU548:BX558" si="1039">BU40-BU232</f>
        <v>0</v>
      </c>
      <c r="BV548" s="24">
        <f t="shared" si="1039"/>
        <v>0</v>
      </c>
      <c r="BW548" s="24">
        <f t="shared" si="1039"/>
        <v>0</v>
      </c>
      <c r="BX548" s="24">
        <f t="shared" si="1039"/>
        <v>0</v>
      </c>
      <c r="BY548" s="33">
        <f t="shared" ref="BY548:BY558" si="1040">SUM(BU548:BX548)</f>
        <v>0</v>
      </c>
      <c r="BZ548" s="24">
        <f t="shared" ref="BZ548:CC558" si="1041">BZ40-BZ232</f>
        <v>0</v>
      </c>
      <c r="CA548" s="24">
        <f t="shared" si="1041"/>
        <v>0</v>
      </c>
      <c r="CB548" s="24">
        <f t="shared" si="1041"/>
        <v>0</v>
      </c>
      <c r="CC548" s="24">
        <f t="shared" si="1041"/>
        <v>0</v>
      </c>
      <c r="CD548" s="33">
        <f t="shared" ref="CD548:CD558" si="1042">SUM(BZ548:CC548)</f>
        <v>0</v>
      </c>
      <c r="CE548" s="24">
        <f t="shared" ref="CE548:CH558" si="1043">CE40-CE232</f>
        <v>0</v>
      </c>
      <c r="CF548" s="24">
        <f t="shared" si="1043"/>
        <v>0</v>
      </c>
      <c r="CG548" s="24">
        <f t="shared" si="1043"/>
        <v>0</v>
      </c>
      <c r="CH548" s="24">
        <f t="shared" si="1043"/>
        <v>0</v>
      </c>
      <c r="CI548" s="33">
        <f t="shared" ref="CI548:CI558" si="1044">SUM(CE548:CH548)</f>
        <v>0</v>
      </c>
      <c r="CJ548" s="24">
        <f t="shared" ref="CJ548:CM558" si="1045">CJ40-CJ232</f>
        <v>0</v>
      </c>
      <c r="CK548" s="24">
        <f t="shared" si="1045"/>
        <v>0</v>
      </c>
      <c r="CL548" s="24">
        <f t="shared" si="1045"/>
        <v>0</v>
      </c>
      <c r="CM548" s="24">
        <f t="shared" si="1045"/>
        <v>0</v>
      </c>
      <c r="CN548" s="33">
        <f t="shared" ref="CN548:CN558" si="1046">SUM(CJ548:CM548)</f>
        <v>0</v>
      </c>
      <c r="CO548" s="24">
        <f t="shared" ref="CO548:CR558" si="1047">CO40-CO232</f>
        <v>0</v>
      </c>
      <c r="CP548" s="24">
        <f t="shared" si="1047"/>
        <v>0</v>
      </c>
      <c r="CQ548" s="24">
        <f t="shared" si="1047"/>
        <v>0</v>
      </c>
      <c r="CR548" s="24">
        <f t="shared" si="1047"/>
        <v>0</v>
      </c>
      <c r="CS548" s="33">
        <f t="shared" ref="CS548:CS558" si="1048">SUM(CO548:CR548)</f>
        <v>0</v>
      </c>
      <c r="CT548" s="24">
        <f t="shared" ref="CT548:CW558" si="1049">CT40-CT232</f>
        <v>0</v>
      </c>
      <c r="CU548" s="24">
        <f t="shared" si="1049"/>
        <v>0</v>
      </c>
      <c r="CV548" s="24">
        <f t="shared" si="1049"/>
        <v>0</v>
      </c>
      <c r="CW548" s="24">
        <f t="shared" si="1049"/>
        <v>0</v>
      </c>
      <c r="CX548" s="33">
        <f t="shared" ref="CX548:CX558" si="1050">SUM(CT548:CW548)</f>
        <v>0</v>
      </c>
      <c r="CY548" s="24">
        <f t="shared" ref="CY548:DB558" si="1051">CY40-CY232</f>
        <v>0</v>
      </c>
      <c r="CZ548" s="24">
        <f t="shared" si="1051"/>
        <v>0</v>
      </c>
      <c r="DA548" s="24">
        <f t="shared" si="1051"/>
        <v>0</v>
      </c>
      <c r="DB548" s="24">
        <f t="shared" si="1051"/>
        <v>0</v>
      </c>
      <c r="DC548" s="33">
        <f t="shared" ref="DC548:DC558" si="1052">SUM(CY548:DB548)</f>
        <v>0</v>
      </c>
      <c r="DD548" s="86">
        <f t="shared" ref="DD548:DD558" si="1053">DD40-DD232</f>
        <v>681179.85</v>
      </c>
    </row>
    <row r="549" spans="1:108" x14ac:dyDescent="0.25">
      <c r="A549" t="s">
        <v>5808</v>
      </c>
      <c r="B549" s="32" t="s">
        <v>5121</v>
      </c>
      <c r="C549" s="24">
        <f t="shared" si="1011"/>
        <v>0</v>
      </c>
      <c r="D549" s="24">
        <f t="shared" si="1011"/>
        <v>0</v>
      </c>
      <c r="E549" s="24">
        <f t="shared" si="1011"/>
        <v>0</v>
      </c>
      <c r="F549" s="24">
        <f t="shared" si="1011"/>
        <v>0</v>
      </c>
      <c r="G549" s="33">
        <f t="shared" si="1012"/>
        <v>0</v>
      </c>
      <c r="H549" s="24">
        <f t="shared" si="1013"/>
        <v>0</v>
      </c>
      <c r="I549" s="24">
        <f t="shared" si="1013"/>
        <v>0</v>
      </c>
      <c r="J549" s="24">
        <f t="shared" si="1013"/>
        <v>0</v>
      </c>
      <c r="K549" s="24">
        <f t="shared" si="1013"/>
        <v>0</v>
      </c>
      <c r="L549" s="33">
        <f t="shared" si="1014"/>
        <v>0</v>
      </c>
      <c r="M549" s="24">
        <f t="shared" si="1015"/>
        <v>44612.499999999942</v>
      </c>
      <c r="N549" s="24">
        <f t="shared" si="1015"/>
        <v>33770.625</v>
      </c>
      <c r="O549" s="24">
        <f t="shared" si="1015"/>
        <v>35949.375</v>
      </c>
      <c r="P549" s="24">
        <f t="shared" si="1015"/>
        <v>83881.875</v>
      </c>
      <c r="Q549" s="33">
        <f t="shared" si="1016"/>
        <v>198214.37499999994</v>
      </c>
      <c r="R549" s="24">
        <f t="shared" si="1017"/>
        <v>167763.75</v>
      </c>
      <c r="S549" s="24">
        <f t="shared" si="1017"/>
        <v>93686.25</v>
      </c>
      <c r="T549" s="24">
        <f t="shared" si="1017"/>
        <v>70918.3125</v>
      </c>
      <c r="U549" s="24">
        <f t="shared" si="1017"/>
        <v>75493.6875</v>
      </c>
      <c r="V549" s="33">
        <f t="shared" si="1018"/>
        <v>407862</v>
      </c>
      <c r="W549" s="24">
        <f t="shared" si="1019"/>
        <v>264227.90625</v>
      </c>
      <c r="X549" s="24">
        <f t="shared" si="1019"/>
        <v>264227.90625</v>
      </c>
      <c r="Y549" s="24">
        <f t="shared" si="1019"/>
        <v>147555.84375</v>
      </c>
      <c r="Z549" s="24">
        <f t="shared" si="1019"/>
        <v>111696.34218750003</v>
      </c>
      <c r="AA549" s="33">
        <f t="shared" si="1020"/>
        <v>787707.99843750009</v>
      </c>
      <c r="AB549" s="24">
        <f t="shared" si="1021"/>
        <v>39634.185937500006</v>
      </c>
      <c r="AC549" s="24">
        <f t="shared" si="1021"/>
        <v>0</v>
      </c>
      <c r="AD549" s="24">
        <f t="shared" si="1021"/>
        <v>0</v>
      </c>
      <c r="AE549" s="24">
        <f t="shared" si="1021"/>
        <v>0</v>
      </c>
      <c r="AF549" s="33">
        <f t="shared" si="1022"/>
        <v>39634.185937500006</v>
      </c>
      <c r="AG549" s="24">
        <f t="shared" si="1023"/>
        <v>0</v>
      </c>
      <c r="AH549" s="24">
        <f t="shared" si="1023"/>
        <v>0</v>
      </c>
      <c r="AI549" s="24">
        <f t="shared" si="1023"/>
        <v>0</v>
      </c>
      <c r="AJ549" s="24">
        <f t="shared" si="1023"/>
        <v>0</v>
      </c>
      <c r="AK549" s="33">
        <f t="shared" si="1024"/>
        <v>0</v>
      </c>
      <c r="AL549" s="24">
        <f t="shared" si="1025"/>
        <v>0</v>
      </c>
      <c r="AM549" s="24">
        <f t="shared" si="1025"/>
        <v>0</v>
      </c>
      <c r="AN549" s="24">
        <f t="shared" si="1025"/>
        <v>0</v>
      </c>
      <c r="AO549" s="24">
        <f t="shared" si="1025"/>
        <v>0</v>
      </c>
      <c r="AP549" s="33">
        <f t="shared" si="1026"/>
        <v>0</v>
      </c>
      <c r="AQ549" s="24">
        <f t="shared" si="1027"/>
        <v>0</v>
      </c>
      <c r="AR549" s="24">
        <f t="shared" si="1027"/>
        <v>0</v>
      </c>
      <c r="AS549" s="24">
        <f t="shared" si="1027"/>
        <v>0</v>
      </c>
      <c r="AT549" s="24">
        <f t="shared" si="1027"/>
        <v>0</v>
      </c>
      <c r="AU549" s="33">
        <f t="shared" si="1028"/>
        <v>0</v>
      </c>
      <c r="AV549" s="24">
        <f t="shared" si="1029"/>
        <v>0</v>
      </c>
      <c r="AW549" s="24">
        <f t="shared" si="1029"/>
        <v>0</v>
      </c>
      <c r="AX549" s="24">
        <f t="shared" si="1029"/>
        <v>0</v>
      </c>
      <c r="AY549" s="24">
        <f t="shared" si="1029"/>
        <v>0</v>
      </c>
      <c r="AZ549" s="33">
        <f t="shared" si="1030"/>
        <v>0</v>
      </c>
      <c r="BA549" s="24">
        <f t="shared" si="1031"/>
        <v>0</v>
      </c>
      <c r="BB549" s="24">
        <f t="shared" si="1031"/>
        <v>0</v>
      </c>
      <c r="BC549" s="24">
        <f t="shared" si="1031"/>
        <v>0</v>
      </c>
      <c r="BD549" s="24">
        <f t="shared" si="1031"/>
        <v>0</v>
      </c>
      <c r="BE549" s="33">
        <f t="shared" si="1032"/>
        <v>0</v>
      </c>
      <c r="BF549" s="24">
        <f t="shared" si="1033"/>
        <v>0</v>
      </c>
      <c r="BG549" s="24">
        <f t="shared" si="1033"/>
        <v>0</v>
      </c>
      <c r="BH549" s="24">
        <f t="shared" si="1033"/>
        <v>0</v>
      </c>
      <c r="BI549" s="24">
        <f t="shared" si="1033"/>
        <v>0</v>
      </c>
      <c r="BJ549" s="33">
        <f t="shared" si="1034"/>
        <v>0</v>
      </c>
      <c r="BK549" s="24">
        <f t="shared" si="1035"/>
        <v>0</v>
      </c>
      <c r="BL549" s="24">
        <f t="shared" si="1035"/>
        <v>0</v>
      </c>
      <c r="BM549" s="24">
        <f t="shared" si="1035"/>
        <v>0</v>
      </c>
      <c r="BN549" s="24">
        <f t="shared" si="1035"/>
        <v>0</v>
      </c>
      <c r="BO549" s="33">
        <f t="shared" si="1036"/>
        <v>0</v>
      </c>
      <c r="BP549" s="24">
        <f t="shared" si="1037"/>
        <v>0</v>
      </c>
      <c r="BQ549" s="24">
        <f t="shared" si="1037"/>
        <v>0</v>
      </c>
      <c r="BR549" s="24">
        <f t="shared" si="1037"/>
        <v>0</v>
      </c>
      <c r="BS549" s="24">
        <f t="shared" si="1037"/>
        <v>0</v>
      </c>
      <c r="BT549" s="33">
        <f t="shared" si="1038"/>
        <v>0</v>
      </c>
      <c r="BU549" s="24">
        <f t="shared" si="1039"/>
        <v>0</v>
      </c>
      <c r="BV549" s="24">
        <f t="shared" si="1039"/>
        <v>0</v>
      </c>
      <c r="BW549" s="24">
        <f t="shared" si="1039"/>
        <v>0</v>
      </c>
      <c r="BX549" s="24">
        <f t="shared" si="1039"/>
        <v>0</v>
      </c>
      <c r="BY549" s="33">
        <f t="shared" si="1040"/>
        <v>0</v>
      </c>
      <c r="BZ549" s="24">
        <f t="shared" si="1041"/>
        <v>0</v>
      </c>
      <c r="CA549" s="24">
        <f t="shared" si="1041"/>
        <v>0</v>
      </c>
      <c r="CB549" s="24">
        <f t="shared" si="1041"/>
        <v>0</v>
      </c>
      <c r="CC549" s="24">
        <f t="shared" si="1041"/>
        <v>0</v>
      </c>
      <c r="CD549" s="33">
        <f t="shared" si="1042"/>
        <v>0</v>
      </c>
      <c r="CE549" s="24">
        <f t="shared" si="1043"/>
        <v>0</v>
      </c>
      <c r="CF549" s="24">
        <f t="shared" si="1043"/>
        <v>0</v>
      </c>
      <c r="CG549" s="24">
        <f t="shared" si="1043"/>
        <v>0</v>
      </c>
      <c r="CH549" s="24">
        <f t="shared" si="1043"/>
        <v>0</v>
      </c>
      <c r="CI549" s="33">
        <f t="shared" si="1044"/>
        <v>0</v>
      </c>
      <c r="CJ549" s="24">
        <f t="shared" si="1045"/>
        <v>0</v>
      </c>
      <c r="CK549" s="24">
        <f t="shared" si="1045"/>
        <v>0</v>
      </c>
      <c r="CL549" s="24">
        <f t="shared" si="1045"/>
        <v>0</v>
      </c>
      <c r="CM549" s="24">
        <f t="shared" si="1045"/>
        <v>0</v>
      </c>
      <c r="CN549" s="33">
        <f t="shared" si="1046"/>
        <v>0</v>
      </c>
      <c r="CO549" s="24">
        <f t="shared" si="1047"/>
        <v>0</v>
      </c>
      <c r="CP549" s="24">
        <f t="shared" si="1047"/>
        <v>0</v>
      </c>
      <c r="CQ549" s="24">
        <f t="shared" si="1047"/>
        <v>0</v>
      </c>
      <c r="CR549" s="24">
        <f t="shared" si="1047"/>
        <v>0</v>
      </c>
      <c r="CS549" s="33">
        <f t="shared" si="1048"/>
        <v>0</v>
      </c>
      <c r="CT549" s="24">
        <f t="shared" si="1049"/>
        <v>0</v>
      </c>
      <c r="CU549" s="24">
        <f t="shared" si="1049"/>
        <v>0</v>
      </c>
      <c r="CV549" s="24">
        <f t="shared" si="1049"/>
        <v>0</v>
      </c>
      <c r="CW549" s="24">
        <f t="shared" si="1049"/>
        <v>0</v>
      </c>
      <c r="CX549" s="33">
        <f t="shared" si="1050"/>
        <v>0</v>
      </c>
      <c r="CY549" s="24">
        <f t="shared" si="1051"/>
        <v>0</v>
      </c>
      <c r="CZ549" s="24">
        <f t="shared" si="1051"/>
        <v>0</v>
      </c>
      <c r="DA549" s="24">
        <f t="shared" si="1051"/>
        <v>0</v>
      </c>
      <c r="DB549" s="24">
        <f t="shared" si="1051"/>
        <v>0</v>
      </c>
      <c r="DC549" s="33">
        <f t="shared" si="1052"/>
        <v>0</v>
      </c>
      <c r="DD549" s="86">
        <f t="shared" si="1053"/>
        <v>39634.185937500006</v>
      </c>
    </row>
    <row r="550" spans="1:108" x14ac:dyDescent="0.25">
      <c r="A550" t="s">
        <v>5809</v>
      </c>
      <c r="B550" s="32" t="s">
        <v>5122</v>
      </c>
      <c r="C550" s="24">
        <f t="shared" si="1011"/>
        <v>0</v>
      </c>
      <c r="D550" s="24">
        <f t="shared" si="1011"/>
        <v>0</v>
      </c>
      <c r="E550" s="24">
        <f t="shared" si="1011"/>
        <v>0</v>
      </c>
      <c r="F550" s="24">
        <f t="shared" si="1011"/>
        <v>0</v>
      </c>
      <c r="G550" s="33">
        <f t="shared" si="1012"/>
        <v>0</v>
      </c>
      <c r="H550" s="24">
        <f t="shared" si="1013"/>
        <v>0</v>
      </c>
      <c r="I550" s="24">
        <f t="shared" si="1013"/>
        <v>0</v>
      </c>
      <c r="J550" s="24">
        <f t="shared" si="1013"/>
        <v>0</v>
      </c>
      <c r="K550" s="24">
        <f t="shared" si="1013"/>
        <v>0</v>
      </c>
      <c r="L550" s="33">
        <f t="shared" si="1014"/>
        <v>0</v>
      </c>
      <c r="M550" s="24">
        <f t="shared" si="1015"/>
        <v>0</v>
      </c>
      <c r="N550" s="24">
        <f t="shared" si="1015"/>
        <v>0</v>
      </c>
      <c r="O550" s="24">
        <f t="shared" si="1015"/>
        <v>0</v>
      </c>
      <c r="P550" s="24">
        <f t="shared" si="1015"/>
        <v>0</v>
      </c>
      <c r="Q550" s="33">
        <f t="shared" si="1016"/>
        <v>0</v>
      </c>
      <c r="R550" s="24">
        <f t="shared" si="1017"/>
        <v>58500</v>
      </c>
      <c r="S550" s="24">
        <f t="shared" si="1017"/>
        <v>58500</v>
      </c>
      <c r="T550" s="24">
        <f t="shared" si="1017"/>
        <v>63000</v>
      </c>
      <c r="U550" s="24">
        <f t="shared" si="1017"/>
        <v>80999.999999999884</v>
      </c>
      <c r="V550" s="33">
        <f t="shared" si="1018"/>
        <v>260999.99999999988</v>
      </c>
      <c r="W550" s="24">
        <f t="shared" si="1019"/>
        <v>0</v>
      </c>
      <c r="X550" s="24">
        <f t="shared" si="1019"/>
        <v>0</v>
      </c>
      <c r="Y550" s="24">
        <f t="shared" si="1019"/>
        <v>0</v>
      </c>
      <c r="Z550" s="24">
        <f t="shared" si="1019"/>
        <v>0</v>
      </c>
      <c r="AA550" s="33">
        <f t="shared" si="1020"/>
        <v>0</v>
      </c>
      <c r="AB550" s="24">
        <f t="shared" si="1021"/>
        <v>0</v>
      </c>
      <c r="AC550" s="24">
        <f t="shared" si="1021"/>
        <v>0</v>
      </c>
      <c r="AD550" s="24">
        <f t="shared" si="1021"/>
        <v>0</v>
      </c>
      <c r="AE550" s="24">
        <f t="shared" si="1021"/>
        <v>0</v>
      </c>
      <c r="AF550" s="33">
        <f t="shared" si="1022"/>
        <v>0</v>
      </c>
      <c r="AG550" s="24">
        <f t="shared" si="1023"/>
        <v>0</v>
      </c>
      <c r="AH550" s="24">
        <f t="shared" si="1023"/>
        <v>0</v>
      </c>
      <c r="AI550" s="24">
        <f t="shared" si="1023"/>
        <v>0</v>
      </c>
      <c r="AJ550" s="24">
        <f t="shared" si="1023"/>
        <v>0</v>
      </c>
      <c r="AK550" s="33">
        <f t="shared" si="1024"/>
        <v>0</v>
      </c>
      <c r="AL550" s="24">
        <f t="shared" si="1025"/>
        <v>0</v>
      </c>
      <c r="AM550" s="24">
        <f t="shared" si="1025"/>
        <v>0</v>
      </c>
      <c r="AN550" s="24">
        <f t="shared" si="1025"/>
        <v>0</v>
      </c>
      <c r="AO550" s="24">
        <f t="shared" si="1025"/>
        <v>0</v>
      </c>
      <c r="AP550" s="33">
        <f t="shared" si="1026"/>
        <v>0</v>
      </c>
      <c r="AQ550" s="24">
        <f t="shared" si="1027"/>
        <v>0</v>
      </c>
      <c r="AR550" s="24">
        <f t="shared" si="1027"/>
        <v>0</v>
      </c>
      <c r="AS550" s="24">
        <f t="shared" si="1027"/>
        <v>0</v>
      </c>
      <c r="AT550" s="24">
        <f t="shared" si="1027"/>
        <v>0</v>
      </c>
      <c r="AU550" s="33">
        <f t="shared" si="1028"/>
        <v>0</v>
      </c>
      <c r="AV550" s="24">
        <f t="shared" si="1029"/>
        <v>0</v>
      </c>
      <c r="AW550" s="24">
        <f t="shared" si="1029"/>
        <v>0</v>
      </c>
      <c r="AX550" s="24">
        <f t="shared" si="1029"/>
        <v>0</v>
      </c>
      <c r="AY550" s="24">
        <f t="shared" si="1029"/>
        <v>0</v>
      </c>
      <c r="AZ550" s="33">
        <f t="shared" si="1030"/>
        <v>0</v>
      </c>
      <c r="BA550" s="24">
        <f t="shared" si="1031"/>
        <v>0</v>
      </c>
      <c r="BB550" s="24">
        <f t="shared" si="1031"/>
        <v>0</v>
      </c>
      <c r="BC550" s="24">
        <f t="shared" si="1031"/>
        <v>0</v>
      </c>
      <c r="BD550" s="24">
        <f t="shared" si="1031"/>
        <v>0</v>
      </c>
      <c r="BE550" s="33">
        <f t="shared" si="1032"/>
        <v>0</v>
      </c>
      <c r="BF550" s="24">
        <f t="shared" si="1033"/>
        <v>0</v>
      </c>
      <c r="BG550" s="24">
        <f t="shared" si="1033"/>
        <v>0</v>
      </c>
      <c r="BH550" s="24">
        <f t="shared" si="1033"/>
        <v>0</v>
      </c>
      <c r="BI550" s="24">
        <f t="shared" si="1033"/>
        <v>0</v>
      </c>
      <c r="BJ550" s="33">
        <f t="shared" si="1034"/>
        <v>0</v>
      </c>
      <c r="BK550" s="24">
        <f t="shared" si="1035"/>
        <v>0</v>
      </c>
      <c r="BL550" s="24">
        <f t="shared" si="1035"/>
        <v>0</v>
      </c>
      <c r="BM550" s="24">
        <f t="shared" si="1035"/>
        <v>0</v>
      </c>
      <c r="BN550" s="24">
        <f t="shared" si="1035"/>
        <v>0</v>
      </c>
      <c r="BO550" s="33">
        <f t="shared" si="1036"/>
        <v>0</v>
      </c>
      <c r="BP550" s="24">
        <f t="shared" si="1037"/>
        <v>0</v>
      </c>
      <c r="BQ550" s="24">
        <f t="shared" si="1037"/>
        <v>0</v>
      </c>
      <c r="BR550" s="24">
        <f t="shared" si="1037"/>
        <v>0</v>
      </c>
      <c r="BS550" s="24">
        <f t="shared" si="1037"/>
        <v>0</v>
      </c>
      <c r="BT550" s="33">
        <f t="shared" si="1038"/>
        <v>0</v>
      </c>
      <c r="BU550" s="24">
        <f t="shared" si="1039"/>
        <v>0</v>
      </c>
      <c r="BV550" s="24">
        <f t="shared" si="1039"/>
        <v>0</v>
      </c>
      <c r="BW550" s="24">
        <f t="shared" si="1039"/>
        <v>0</v>
      </c>
      <c r="BX550" s="24">
        <f t="shared" si="1039"/>
        <v>0</v>
      </c>
      <c r="BY550" s="33">
        <f t="shared" si="1040"/>
        <v>0</v>
      </c>
      <c r="BZ550" s="24">
        <f t="shared" si="1041"/>
        <v>0</v>
      </c>
      <c r="CA550" s="24">
        <f t="shared" si="1041"/>
        <v>0</v>
      </c>
      <c r="CB550" s="24">
        <f t="shared" si="1041"/>
        <v>0</v>
      </c>
      <c r="CC550" s="24">
        <f t="shared" si="1041"/>
        <v>0</v>
      </c>
      <c r="CD550" s="33">
        <f t="shared" si="1042"/>
        <v>0</v>
      </c>
      <c r="CE550" s="24">
        <f t="shared" si="1043"/>
        <v>0</v>
      </c>
      <c r="CF550" s="24">
        <f t="shared" si="1043"/>
        <v>0</v>
      </c>
      <c r="CG550" s="24">
        <f t="shared" si="1043"/>
        <v>0</v>
      </c>
      <c r="CH550" s="24">
        <f t="shared" si="1043"/>
        <v>0</v>
      </c>
      <c r="CI550" s="33">
        <f t="shared" si="1044"/>
        <v>0</v>
      </c>
      <c r="CJ550" s="24">
        <f t="shared" si="1045"/>
        <v>0</v>
      </c>
      <c r="CK550" s="24">
        <f t="shared" si="1045"/>
        <v>0</v>
      </c>
      <c r="CL550" s="24">
        <f t="shared" si="1045"/>
        <v>0</v>
      </c>
      <c r="CM550" s="24">
        <f t="shared" si="1045"/>
        <v>0</v>
      </c>
      <c r="CN550" s="33">
        <f t="shared" si="1046"/>
        <v>0</v>
      </c>
      <c r="CO550" s="24">
        <f t="shared" si="1047"/>
        <v>0</v>
      </c>
      <c r="CP550" s="24">
        <f t="shared" si="1047"/>
        <v>0</v>
      </c>
      <c r="CQ550" s="24">
        <f t="shared" si="1047"/>
        <v>0</v>
      </c>
      <c r="CR550" s="24">
        <f t="shared" si="1047"/>
        <v>0</v>
      </c>
      <c r="CS550" s="33">
        <f t="shared" si="1048"/>
        <v>0</v>
      </c>
      <c r="CT550" s="24">
        <f t="shared" si="1049"/>
        <v>0</v>
      </c>
      <c r="CU550" s="24">
        <f t="shared" si="1049"/>
        <v>0</v>
      </c>
      <c r="CV550" s="24">
        <f t="shared" si="1049"/>
        <v>0</v>
      </c>
      <c r="CW550" s="24">
        <f t="shared" si="1049"/>
        <v>0</v>
      </c>
      <c r="CX550" s="33">
        <f t="shared" si="1050"/>
        <v>0</v>
      </c>
      <c r="CY550" s="24">
        <f t="shared" si="1051"/>
        <v>0</v>
      </c>
      <c r="CZ550" s="24">
        <f t="shared" si="1051"/>
        <v>0</v>
      </c>
      <c r="DA550" s="24">
        <f t="shared" si="1051"/>
        <v>0</v>
      </c>
      <c r="DB550" s="24">
        <f t="shared" si="1051"/>
        <v>0</v>
      </c>
      <c r="DC550" s="33">
        <f t="shared" si="1052"/>
        <v>0</v>
      </c>
      <c r="DD550" s="86">
        <f t="shared" si="1053"/>
        <v>0</v>
      </c>
    </row>
    <row r="551" spans="1:108" x14ac:dyDescent="0.25">
      <c r="A551" t="s">
        <v>5810</v>
      </c>
      <c r="B551" s="32" t="s">
        <v>5123</v>
      </c>
      <c r="C551" s="24">
        <f t="shared" si="1011"/>
        <v>0</v>
      </c>
      <c r="D551" s="24">
        <f t="shared" si="1011"/>
        <v>0</v>
      </c>
      <c r="E551" s="24">
        <f t="shared" si="1011"/>
        <v>0</v>
      </c>
      <c r="F551" s="24">
        <f t="shared" si="1011"/>
        <v>0</v>
      </c>
      <c r="G551" s="33">
        <f t="shared" si="1012"/>
        <v>0</v>
      </c>
      <c r="H551" s="24">
        <f t="shared" si="1013"/>
        <v>0</v>
      </c>
      <c r="I551" s="24">
        <f t="shared" si="1013"/>
        <v>0</v>
      </c>
      <c r="J551" s="24">
        <f t="shared" si="1013"/>
        <v>0</v>
      </c>
      <c r="K551" s="24">
        <f t="shared" si="1013"/>
        <v>0</v>
      </c>
      <c r="L551" s="33">
        <f t="shared" si="1014"/>
        <v>0</v>
      </c>
      <c r="M551" s="24">
        <f t="shared" si="1015"/>
        <v>0</v>
      </c>
      <c r="N551" s="24">
        <f t="shared" si="1015"/>
        <v>0</v>
      </c>
      <c r="O551" s="24">
        <f t="shared" si="1015"/>
        <v>0</v>
      </c>
      <c r="P551" s="24">
        <f t="shared" si="1015"/>
        <v>0</v>
      </c>
      <c r="Q551" s="33">
        <f t="shared" si="1016"/>
        <v>0</v>
      </c>
      <c r="R551" s="24">
        <f t="shared" si="1017"/>
        <v>360000</v>
      </c>
      <c r="S551" s="24">
        <f t="shared" si="1017"/>
        <v>323999.99999999953</v>
      </c>
      <c r="T551" s="24">
        <f t="shared" si="1017"/>
        <v>384000</v>
      </c>
      <c r="U551" s="24">
        <f t="shared" si="1017"/>
        <v>540000</v>
      </c>
      <c r="V551" s="33">
        <f t="shared" si="1018"/>
        <v>1607999.9999999995</v>
      </c>
      <c r="W551" s="24">
        <f t="shared" si="1019"/>
        <v>0</v>
      </c>
      <c r="X551" s="24">
        <f t="shared" si="1019"/>
        <v>0</v>
      </c>
      <c r="Y551" s="24">
        <f t="shared" si="1019"/>
        <v>0</v>
      </c>
      <c r="Z551" s="24">
        <f t="shared" si="1019"/>
        <v>0</v>
      </c>
      <c r="AA551" s="33">
        <f t="shared" si="1020"/>
        <v>0</v>
      </c>
      <c r="AB551" s="24">
        <f t="shared" si="1021"/>
        <v>0</v>
      </c>
      <c r="AC551" s="24">
        <f t="shared" si="1021"/>
        <v>0</v>
      </c>
      <c r="AD551" s="24">
        <f t="shared" si="1021"/>
        <v>0</v>
      </c>
      <c r="AE551" s="24">
        <f t="shared" si="1021"/>
        <v>0</v>
      </c>
      <c r="AF551" s="33">
        <f t="shared" si="1022"/>
        <v>0</v>
      </c>
      <c r="AG551" s="24">
        <f t="shared" si="1023"/>
        <v>0</v>
      </c>
      <c r="AH551" s="24">
        <f t="shared" si="1023"/>
        <v>0</v>
      </c>
      <c r="AI551" s="24">
        <f t="shared" si="1023"/>
        <v>0</v>
      </c>
      <c r="AJ551" s="24">
        <f t="shared" si="1023"/>
        <v>0</v>
      </c>
      <c r="AK551" s="33">
        <f t="shared" si="1024"/>
        <v>0</v>
      </c>
      <c r="AL551" s="24">
        <f t="shared" si="1025"/>
        <v>0</v>
      </c>
      <c r="AM551" s="24">
        <f t="shared" si="1025"/>
        <v>0</v>
      </c>
      <c r="AN551" s="24">
        <f t="shared" si="1025"/>
        <v>0</v>
      </c>
      <c r="AO551" s="24">
        <f t="shared" si="1025"/>
        <v>0</v>
      </c>
      <c r="AP551" s="33">
        <f t="shared" si="1026"/>
        <v>0</v>
      </c>
      <c r="AQ551" s="24">
        <f t="shared" si="1027"/>
        <v>0</v>
      </c>
      <c r="AR551" s="24">
        <f t="shared" si="1027"/>
        <v>0</v>
      </c>
      <c r="AS551" s="24">
        <f t="shared" si="1027"/>
        <v>0</v>
      </c>
      <c r="AT551" s="24">
        <f t="shared" si="1027"/>
        <v>0</v>
      </c>
      <c r="AU551" s="33">
        <f t="shared" si="1028"/>
        <v>0</v>
      </c>
      <c r="AV551" s="24">
        <f t="shared" si="1029"/>
        <v>0</v>
      </c>
      <c r="AW551" s="24">
        <f t="shared" si="1029"/>
        <v>0</v>
      </c>
      <c r="AX551" s="24">
        <f t="shared" si="1029"/>
        <v>0</v>
      </c>
      <c r="AY551" s="24">
        <f t="shared" si="1029"/>
        <v>0</v>
      </c>
      <c r="AZ551" s="33">
        <f t="shared" si="1030"/>
        <v>0</v>
      </c>
      <c r="BA551" s="24">
        <f t="shared" si="1031"/>
        <v>0</v>
      </c>
      <c r="BB551" s="24">
        <f t="shared" si="1031"/>
        <v>0</v>
      </c>
      <c r="BC551" s="24">
        <f t="shared" si="1031"/>
        <v>0</v>
      </c>
      <c r="BD551" s="24">
        <f t="shared" si="1031"/>
        <v>0</v>
      </c>
      <c r="BE551" s="33">
        <f t="shared" si="1032"/>
        <v>0</v>
      </c>
      <c r="BF551" s="24">
        <f t="shared" si="1033"/>
        <v>0</v>
      </c>
      <c r="BG551" s="24">
        <f t="shared" si="1033"/>
        <v>0</v>
      </c>
      <c r="BH551" s="24">
        <f t="shared" si="1033"/>
        <v>0</v>
      </c>
      <c r="BI551" s="24">
        <f t="shared" si="1033"/>
        <v>0</v>
      </c>
      <c r="BJ551" s="33">
        <f t="shared" si="1034"/>
        <v>0</v>
      </c>
      <c r="BK551" s="24">
        <f t="shared" si="1035"/>
        <v>0</v>
      </c>
      <c r="BL551" s="24">
        <f t="shared" si="1035"/>
        <v>0</v>
      </c>
      <c r="BM551" s="24">
        <f t="shared" si="1035"/>
        <v>0</v>
      </c>
      <c r="BN551" s="24">
        <f t="shared" si="1035"/>
        <v>0</v>
      </c>
      <c r="BO551" s="33">
        <f t="shared" si="1036"/>
        <v>0</v>
      </c>
      <c r="BP551" s="24">
        <f t="shared" si="1037"/>
        <v>0</v>
      </c>
      <c r="BQ551" s="24">
        <f t="shared" si="1037"/>
        <v>0</v>
      </c>
      <c r="BR551" s="24">
        <f t="shared" si="1037"/>
        <v>0</v>
      </c>
      <c r="BS551" s="24">
        <f t="shared" si="1037"/>
        <v>0</v>
      </c>
      <c r="BT551" s="33">
        <f t="shared" si="1038"/>
        <v>0</v>
      </c>
      <c r="BU551" s="24">
        <f t="shared" si="1039"/>
        <v>0</v>
      </c>
      <c r="BV551" s="24">
        <f t="shared" si="1039"/>
        <v>0</v>
      </c>
      <c r="BW551" s="24">
        <f t="shared" si="1039"/>
        <v>0</v>
      </c>
      <c r="BX551" s="24">
        <f t="shared" si="1039"/>
        <v>0</v>
      </c>
      <c r="BY551" s="33">
        <f t="shared" si="1040"/>
        <v>0</v>
      </c>
      <c r="BZ551" s="24">
        <f t="shared" si="1041"/>
        <v>0</v>
      </c>
      <c r="CA551" s="24">
        <f t="shared" si="1041"/>
        <v>0</v>
      </c>
      <c r="CB551" s="24">
        <f t="shared" si="1041"/>
        <v>0</v>
      </c>
      <c r="CC551" s="24">
        <f t="shared" si="1041"/>
        <v>0</v>
      </c>
      <c r="CD551" s="33">
        <f t="shared" si="1042"/>
        <v>0</v>
      </c>
      <c r="CE551" s="24">
        <f t="shared" si="1043"/>
        <v>0</v>
      </c>
      <c r="CF551" s="24">
        <f t="shared" si="1043"/>
        <v>0</v>
      </c>
      <c r="CG551" s="24">
        <f t="shared" si="1043"/>
        <v>0</v>
      </c>
      <c r="CH551" s="24">
        <f t="shared" si="1043"/>
        <v>0</v>
      </c>
      <c r="CI551" s="33">
        <f t="shared" si="1044"/>
        <v>0</v>
      </c>
      <c r="CJ551" s="24">
        <f t="shared" si="1045"/>
        <v>0</v>
      </c>
      <c r="CK551" s="24">
        <f t="shared" si="1045"/>
        <v>0</v>
      </c>
      <c r="CL551" s="24">
        <f t="shared" si="1045"/>
        <v>0</v>
      </c>
      <c r="CM551" s="24">
        <f t="shared" si="1045"/>
        <v>0</v>
      </c>
      <c r="CN551" s="33">
        <f t="shared" si="1046"/>
        <v>0</v>
      </c>
      <c r="CO551" s="24">
        <f t="shared" si="1047"/>
        <v>0</v>
      </c>
      <c r="CP551" s="24">
        <f t="shared" si="1047"/>
        <v>0</v>
      </c>
      <c r="CQ551" s="24">
        <f t="shared" si="1047"/>
        <v>0</v>
      </c>
      <c r="CR551" s="24">
        <f t="shared" si="1047"/>
        <v>0</v>
      </c>
      <c r="CS551" s="33">
        <f t="shared" si="1048"/>
        <v>0</v>
      </c>
      <c r="CT551" s="24">
        <f t="shared" si="1049"/>
        <v>0</v>
      </c>
      <c r="CU551" s="24">
        <f t="shared" si="1049"/>
        <v>0</v>
      </c>
      <c r="CV551" s="24">
        <f t="shared" si="1049"/>
        <v>0</v>
      </c>
      <c r="CW551" s="24">
        <f t="shared" si="1049"/>
        <v>0</v>
      </c>
      <c r="CX551" s="33">
        <f t="shared" si="1050"/>
        <v>0</v>
      </c>
      <c r="CY551" s="24">
        <f t="shared" si="1051"/>
        <v>0</v>
      </c>
      <c r="CZ551" s="24">
        <f t="shared" si="1051"/>
        <v>0</v>
      </c>
      <c r="DA551" s="24">
        <f t="shared" si="1051"/>
        <v>0</v>
      </c>
      <c r="DB551" s="24">
        <f t="shared" si="1051"/>
        <v>0</v>
      </c>
      <c r="DC551" s="33">
        <f t="shared" si="1052"/>
        <v>0</v>
      </c>
      <c r="DD551" s="86">
        <f t="shared" si="1053"/>
        <v>0</v>
      </c>
    </row>
    <row r="552" spans="1:108" x14ac:dyDescent="0.25">
      <c r="A552" t="s">
        <v>5811</v>
      </c>
      <c r="B552" s="32" t="s">
        <v>5124</v>
      </c>
      <c r="C552" s="24">
        <f t="shared" si="1011"/>
        <v>0</v>
      </c>
      <c r="D552" s="24">
        <f t="shared" si="1011"/>
        <v>0</v>
      </c>
      <c r="E552" s="24">
        <f t="shared" si="1011"/>
        <v>0</v>
      </c>
      <c r="F552" s="24">
        <f t="shared" si="1011"/>
        <v>0</v>
      </c>
      <c r="G552" s="33">
        <f t="shared" si="1012"/>
        <v>0</v>
      </c>
      <c r="H552" s="24">
        <f t="shared" si="1013"/>
        <v>0</v>
      </c>
      <c r="I552" s="24">
        <f t="shared" si="1013"/>
        <v>0</v>
      </c>
      <c r="J552" s="24">
        <f t="shared" si="1013"/>
        <v>0</v>
      </c>
      <c r="K552" s="24">
        <f t="shared" si="1013"/>
        <v>0</v>
      </c>
      <c r="L552" s="33">
        <f t="shared" si="1014"/>
        <v>0</v>
      </c>
      <c r="M552" s="24">
        <f t="shared" si="1015"/>
        <v>112500</v>
      </c>
      <c r="N552" s="24">
        <f t="shared" si="1015"/>
        <v>127500</v>
      </c>
      <c r="O552" s="24">
        <f t="shared" si="1015"/>
        <v>135000</v>
      </c>
      <c r="P552" s="24">
        <f t="shared" si="1015"/>
        <v>164999.99999999977</v>
      </c>
      <c r="Q552" s="33">
        <f t="shared" si="1016"/>
        <v>539999.99999999977</v>
      </c>
      <c r="R552" s="24">
        <f t="shared" si="1017"/>
        <v>360000</v>
      </c>
      <c r="S552" s="24">
        <f t="shared" si="1017"/>
        <v>450000</v>
      </c>
      <c r="T552" s="24">
        <f t="shared" si="1017"/>
        <v>510000</v>
      </c>
      <c r="U552" s="24">
        <f t="shared" si="1017"/>
        <v>540000</v>
      </c>
      <c r="V552" s="33">
        <f t="shared" si="1018"/>
        <v>1860000</v>
      </c>
      <c r="W552" s="24">
        <f t="shared" si="1019"/>
        <v>990000</v>
      </c>
      <c r="X552" s="24">
        <f t="shared" si="1019"/>
        <v>1080000.0000000005</v>
      </c>
      <c r="Y552" s="24">
        <f t="shared" si="1019"/>
        <v>1350000</v>
      </c>
      <c r="Z552" s="24">
        <f t="shared" si="1019"/>
        <v>1530000.0000000005</v>
      </c>
      <c r="AA552" s="33">
        <f t="shared" si="1020"/>
        <v>4950000.0000000009</v>
      </c>
      <c r="AB552" s="24">
        <f t="shared" si="1021"/>
        <v>720000</v>
      </c>
      <c r="AC552" s="24">
        <f t="shared" si="1021"/>
        <v>0</v>
      </c>
      <c r="AD552" s="24">
        <f t="shared" si="1021"/>
        <v>0</v>
      </c>
      <c r="AE552" s="24">
        <f t="shared" si="1021"/>
        <v>0</v>
      </c>
      <c r="AF552" s="33">
        <f t="shared" si="1022"/>
        <v>720000</v>
      </c>
      <c r="AG552" s="24">
        <f t="shared" si="1023"/>
        <v>0</v>
      </c>
      <c r="AH552" s="24">
        <f t="shared" si="1023"/>
        <v>0</v>
      </c>
      <c r="AI552" s="24">
        <f t="shared" si="1023"/>
        <v>0</v>
      </c>
      <c r="AJ552" s="24">
        <f t="shared" si="1023"/>
        <v>0</v>
      </c>
      <c r="AK552" s="33">
        <f t="shared" si="1024"/>
        <v>0</v>
      </c>
      <c r="AL552" s="24">
        <f t="shared" si="1025"/>
        <v>0</v>
      </c>
      <c r="AM552" s="24">
        <f t="shared" si="1025"/>
        <v>0</v>
      </c>
      <c r="AN552" s="24">
        <f t="shared" si="1025"/>
        <v>0</v>
      </c>
      <c r="AO552" s="24">
        <f t="shared" si="1025"/>
        <v>0</v>
      </c>
      <c r="AP552" s="33">
        <f t="shared" si="1026"/>
        <v>0</v>
      </c>
      <c r="AQ552" s="24">
        <f t="shared" si="1027"/>
        <v>0</v>
      </c>
      <c r="AR552" s="24">
        <f t="shared" si="1027"/>
        <v>0</v>
      </c>
      <c r="AS552" s="24">
        <f t="shared" si="1027"/>
        <v>0</v>
      </c>
      <c r="AT552" s="24">
        <f t="shared" si="1027"/>
        <v>0</v>
      </c>
      <c r="AU552" s="33">
        <f t="shared" si="1028"/>
        <v>0</v>
      </c>
      <c r="AV552" s="24">
        <f t="shared" si="1029"/>
        <v>0</v>
      </c>
      <c r="AW552" s="24">
        <f t="shared" si="1029"/>
        <v>0</v>
      </c>
      <c r="AX552" s="24">
        <f t="shared" si="1029"/>
        <v>0</v>
      </c>
      <c r="AY552" s="24">
        <f t="shared" si="1029"/>
        <v>0</v>
      </c>
      <c r="AZ552" s="33">
        <f t="shared" si="1030"/>
        <v>0</v>
      </c>
      <c r="BA552" s="24">
        <f t="shared" si="1031"/>
        <v>0</v>
      </c>
      <c r="BB552" s="24">
        <f t="shared" si="1031"/>
        <v>0</v>
      </c>
      <c r="BC552" s="24">
        <f t="shared" si="1031"/>
        <v>0</v>
      </c>
      <c r="BD552" s="24">
        <f t="shared" si="1031"/>
        <v>0</v>
      </c>
      <c r="BE552" s="33">
        <f t="shared" si="1032"/>
        <v>0</v>
      </c>
      <c r="BF552" s="24">
        <f t="shared" si="1033"/>
        <v>0</v>
      </c>
      <c r="BG552" s="24">
        <f t="shared" si="1033"/>
        <v>0</v>
      </c>
      <c r="BH552" s="24">
        <f t="shared" si="1033"/>
        <v>0</v>
      </c>
      <c r="BI552" s="24">
        <f t="shared" si="1033"/>
        <v>0</v>
      </c>
      <c r="BJ552" s="33">
        <f t="shared" si="1034"/>
        <v>0</v>
      </c>
      <c r="BK552" s="24">
        <f t="shared" si="1035"/>
        <v>0</v>
      </c>
      <c r="BL552" s="24">
        <f t="shared" si="1035"/>
        <v>0</v>
      </c>
      <c r="BM552" s="24">
        <f t="shared" si="1035"/>
        <v>0</v>
      </c>
      <c r="BN552" s="24">
        <f t="shared" si="1035"/>
        <v>0</v>
      </c>
      <c r="BO552" s="33">
        <f t="shared" si="1036"/>
        <v>0</v>
      </c>
      <c r="BP552" s="24">
        <f t="shared" si="1037"/>
        <v>0</v>
      </c>
      <c r="BQ552" s="24">
        <f t="shared" si="1037"/>
        <v>0</v>
      </c>
      <c r="BR552" s="24">
        <f t="shared" si="1037"/>
        <v>0</v>
      </c>
      <c r="BS552" s="24">
        <f t="shared" si="1037"/>
        <v>0</v>
      </c>
      <c r="BT552" s="33">
        <f t="shared" si="1038"/>
        <v>0</v>
      </c>
      <c r="BU552" s="24">
        <f t="shared" si="1039"/>
        <v>0</v>
      </c>
      <c r="BV552" s="24">
        <f t="shared" si="1039"/>
        <v>0</v>
      </c>
      <c r="BW552" s="24">
        <f t="shared" si="1039"/>
        <v>0</v>
      </c>
      <c r="BX552" s="24">
        <f t="shared" si="1039"/>
        <v>0</v>
      </c>
      <c r="BY552" s="33">
        <f t="shared" si="1040"/>
        <v>0</v>
      </c>
      <c r="BZ552" s="24">
        <f t="shared" si="1041"/>
        <v>0</v>
      </c>
      <c r="CA552" s="24">
        <f t="shared" si="1041"/>
        <v>0</v>
      </c>
      <c r="CB552" s="24">
        <f t="shared" si="1041"/>
        <v>0</v>
      </c>
      <c r="CC552" s="24">
        <f t="shared" si="1041"/>
        <v>0</v>
      </c>
      <c r="CD552" s="33">
        <f t="shared" si="1042"/>
        <v>0</v>
      </c>
      <c r="CE552" s="24">
        <f t="shared" si="1043"/>
        <v>0</v>
      </c>
      <c r="CF552" s="24">
        <f t="shared" si="1043"/>
        <v>0</v>
      </c>
      <c r="CG552" s="24">
        <f t="shared" si="1043"/>
        <v>0</v>
      </c>
      <c r="CH552" s="24">
        <f t="shared" si="1043"/>
        <v>0</v>
      </c>
      <c r="CI552" s="33">
        <f t="shared" si="1044"/>
        <v>0</v>
      </c>
      <c r="CJ552" s="24">
        <f t="shared" si="1045"/>
        <v>0</v>
      </c>
      <c r="CK552" s="24">
        <f t="shared" si="1045"/>
        <v>0</v>
      </c>
      <c r="CL552" s="24">
        <f t="shared" si="1045"/>
        <v>0</v>
      </c>
      <c r="CM552" s="24">
        <f t="shared" si="1045"/>
        <v>0</v>
      </c>
      <c r="CN552" s="33">
        <f t="shared" si="1046"/>
        <v>0</v>
      </c>
      <c r="CO552" s="24">
        <f t="shared" si="1047"/>
        <v>0</v>
      </c>
      <c r="CP552" s="24">
        <f t="shared" si="1047"/>
        <v>0</v>
      </c>
      <c r="CQ552" s="24">
        <f t="shared" si="1047"/>
        <v>0</v>
      </c>
      <c r="CR552" s="24">
        <f t="shared" si="1047"/>
        <v>0</v>
      </c>
      <c r="CS552" s="33">
        <f t="shared" si="1048"/>
        <v>0</v>
      </c>
      <c r="CT552" s="24">
        <f t="shared" si="1049"/>
        <v>0</v>
      </c>
      <c r="CU552" s="24">
        <f t="shared" si="1049"/>
        <v>0</v>
      </c>
      <c r="CV552" s="24">
        <f t="shared" si="1049"/>
        <v>0</v>
      </c>
      <c r="CW552" s="24">
        <f t="shared" si="1049"/>
        <v>0</v>
      </c>
      <c r="CX552" s="33">
        <f t="shared" si="1050"/>
        <v>0</v>
      </c>
      <c r="CY552" s="24">
        <f t="shared" si="1051"/>
        <v>0</v>
      </c>
      <c r="CZ552" s="24">
        <f t="shared" si="1051"/>
        <v>0</v>
      </c>
      <c r="DA552" s="24">
        <f t="shared" si="1051"/>
        <v>0</v>
      </c>
      <c r="DB552" s="24">
        <f t="shared" si="1051"/>
        <v>0</v>
      </c>
      <c r="DC552" s="33">
        <f t="shared" si="1052"/>
        <v>0</v>
      </c>
      <c r="DD552" s="86">
        <f t="shared" si="1053"/>
        <v>720000</v>
      </c>
    </row>
    <row r="553" spans="1:108" x14ac:dyDescent="0.25">
      <c r="A553" t="s">
        <v>5812</v>
      </c>
      <c r="B553" s="32" t="s">
        <v>5125</v>
      </c>
      <c r="C553" s="24">
        <f t="shared" si="1011"/>
        <v>0</v>
      </c>
      <c r="D553" s="24">
        <f t="shared" si="1011"/>
        <v>0</v>
      </c>
      <c r="E553" s="24">
        <f t="shared" si="1011"/>
        <v>0</v>
      </c>
      <c r="F553" s="24">
        <f t="shared" si="1011"/>
        <v>0</v>
      </c>
      <c r="G553" s="33">
        <f t="shared" si="1012"/>
        <v>0</v>
      </c>
      <c r="H553" s="24">
        <f t="shared" si="1013"/>
        <v>0</v>
      </c>
      <c r="I553" s="24">
        <f t="shared" si="1013"/>
        <v>0</v>
      </c>
      <c r="J553" s="24">
        <f t="shared" si="1013"/>
        <v>0</v>
      </c>
      <c r="K553" s="24">
        <f t="shared" si="1013"/>
        <v>0</v>
      </c>
      <c r="L553" s="33">
        <f t="shared" si="1014"/>
        <v>0</v>
      </c>
      <c r="M553" s="24">
        <f t="shared" si="1015"/>
        <v>293750</v>
      </c>
      <c r="N553" s="24">
        <f t="shared" si="1015"/>
        <v>353124.99999999953</v>
      </c>
      <c r="O553" s="24">
        <f t="shared" si="1015"/>
        <v>371875</v>
      </c>
      <c r="P553" s="24">
        <f t="shared" si="1015"/>
        <v>375000</v>
      </c>
      <c r="Q553" s="33">
        <f t="shared" si="1016"/>
        <v>1393749.9999999995</v>
      </c>
      <c r="R553" s="24">
        <f t="shared" si="1017"/>
        <v>881249.99999999907</v>
      </c>
      <c r="S553" s="24">
        <f t="shared" si="1017"/>
        <v>1059375</v>
      </c>
      <c r="T553" s="24">
        <f t="shared" si="1017"/>
        <v>1115625</v>
      </c>
      <c r="U553" s="24">
        <f t="shared" si="1017"/>
        <v>1125000</v>
      </c>
      <c r="V553" s="33">
        <f t="shared" si="1018"/>
        <v>4181249.9999999991</v>
      </c>
      <c r="W553" s="24">
        <f t="shared" si="1019"/>
        <v>1982812.5</v>
      </c>
      <c r="X553" s="24">
        <f t="shared" si="1019"/>
        <v>2383593.75</v>
      </c>
      <c r="Y553" s="24">
        <f t="shared" si="1019"/>
        <v>2510156.2500000009</v>
      </c>
      <c r="Z553" s="24">
        <f t="shared" si="1019"/>
        <v>2531250.0000000009</v>
      </c>
      <c r="AA553" s="33">
        <f t="shared" si="1020"/>
        <v>9407812.5000000019</v>
      </c>
      <c r="AB553" s="24">
        <f t="shared" si="1021"/>
        <v>1645312.5</v>
      </c>
      <c r="AC553" s="24">
        <f t="shared" si="1021"/>
        <v>442968.75</v>
      </c>
      <c r="AD553" s="24">
        <f t="shared" si="1021"/>
        <v>63281.25</v>
      </c>
      <c r="AE553" s="24">
        <f t="shared" si="1021"/>
        <v>0</v>
      </c>
      <c r="AF553" s="33">
        <f t="shared" si="1022"/>
        <v>2151562.5</v>
      </c>
      <c r="AG553" s="24">
        <f t="shared" si="1023"/>
        <v>0</v>
      </c>
      <c r="AH553" s="24">
        <f t="shared" si="1023"/>
        <v>0</v>
      </c>
      <c r="AI553" s="24">
        <f t="shared" si="1023"/>
        <v>0</v>
      </c>
      <c r="AJ553" s="24">
        <f t="shared" si="1023"/>
        <v>0</v>
      </c>
      <c r="AK553" s="33">
        <f t="shared" si="1024"/>
        <v>0</v>
      </c>
      <c r="AL553" s="24">
        <f t="shared" si="1025"/>
        <v>0</v>
      </c>
      <c r="AM553" s="24">
        <f t="shared" si="1025"/>
        <v>0</v>
      </c>
      <c r="AN553" s="24">
        <f t="shared" si="1025"/>
        <v>0</v>
      </c>
      <c r="AO553" s="24">
        <f t="shared" si="1025"/>
        <v>0</v>
      </c>
      <c r="AP553" s="33">
        <f t="shared" si="1026"/>
        <v>0</v>
      </c>
      <c r="AQ553" s="24">
        <f t="shared" si="1027"/>
        <v>0</v>
      </c>
      <c r="AR553" s="24">
        <f t="shared" si="1027"/>
        <v>0</v>
      </c>
      <c r="AS553" s="24">
        <f t="shared" si="1027"/>
        <v>0</v>
      </c>
      <c r="AT553" s="24">
        <f t="shared" si="1027"/>
        <v>0</v>
      </c>
      <c r="AU553" s="33">
        <f t="shared" si="1028"/>
        <v>0</v>
      </c>
      <c r="AV553" s="24">
        <f t="shared" si="1029"/>
        <v>0</v>
      </c>
      <c r="AW553" s="24">
        <f t="shared" si="1029"/>
        <v>0</v>
      </c>
      <c r="AX553" s="24">
        <f t="shared" si="1029"/>
        <v>0</v>
      </c>
      <c r="AY553" s="24">
        <f t="shared" si="1029"/>
        <v>0</v>
      </c>
      <c r="AZ553" s="33">
        <f t="shared" si="1030"/>
        <v>0</v>
      </c>
      <c r="BA553" s="24">
        <f t="shared" si="1031"/>
        <v>0</v>
      </c>
      <c r="BB553" s="24">
        <f t="shared" si="1031"/>
        <v>0</v>
      </c>
      <c r="BC553" s="24">
        <f t="shared" si="1031"/>
        <v>0</v>
      </c>
      <c r="BD553" s="24">
        <f t="shared" si="1031"/>
        <v>0</v>
      </c>
      <c r="BE553" s="33">
        <f t="shared" si="1032"/>
        <v>0</v>
      </c>
      <c r="BF553" s="24">
        <f t="shared" si="1033"/>
        <v>0</v>
      </c>
      <c r="BG553" s="24">
        <f t="shared" si="1033"/>
        <v>0</v>
      </c>
      <c r="BH553" s="24">
        <f t="shared" si="1033"/>
        <v>0</v>
      </c>
      <c r="BI553" s="24">
        <f t="shared" si="1033"/>
        <v>0</v>
      </c>
      <c r="BJ553" s="33">
        <f t="shared" si="1034"/>
        <v>0</v>
      </c>
      <c r="BK553" s="24">
        <f t="shared" si="1035"/>
        <v>0</v>
      </c>
      <c r="BL553" s="24">
        <f t="shared" si="1035"/>
        <v>0</v>
      </c>
      <c r="BM553" s="24">
        <f t="shared" si="1035"/>
        <v>0</v>
      </c>
      <c r="BN553" s="24">
        <f t="shared" si="1035"/>
        <v>0</v>
      </c>
      <c r="BO553" s="33">
        <f t="shared" si="1036"/>
        <v>0</v>
      </c>
      <c r="BP553" s="24">
        <f t="shared" si="1037"/>
        <v>0</v>
      </c>
      <c r="BQ553" s="24">
        <f t="shared" si="1037"/>
        <v>0</v>
      </c>
      <c r="BR553" s="24">
        <f t="shared" si="1037"/>
        <v>0</v>
      </c>
      <c r="BS553" s="24">
        <f t="shared" si="1037"/>
        <v>0</v>
      </c>
      <c r="BT553" s="33">
        <f t="shared" si="1038"/>
        <v>0</v>
      </c>
      <c r="BU553" s="24">
        <f t="shared" si="1039"/>
        <v>0</v>
      </c>
      <c r="BV553" s="24">
        <f t="shared" si="1039"/>
        <v>0</v>
      </c>
      <c r="BW553" s="24">
        <f t="shared" si="1039"/>
        <v>0</v>
      </c>
      <c r="BX553" s="24">
        <f t="shared" si="1039"/>
        <v>0</v>
      </c>
      <c r="BY553" s="33">
        <f t="shared" si="1040"/>
        <v>0</v>
      </c>
      <c r="BZ553" s="24">
        <f t="shared" si="1041"/>
        <v>0</v>
      </c>
      <c r="CA553" s="24">
        <f t="shared" si="1041"/>
        <v>0</v>
      </c>
      <c r="CB553" s="24">
        <f t="shared" si="1041"/>
        <v>0</v>
      </c>
      <c r="CC553" s="24">
        <f t="shared" si="1041"/>
        <v>0</v>
      </c>
      <c r="CD553" s="33">
        <f t="shared" si="1042"/>
        <v>0</v>
      </c>
      <c r="CE553" s="24">
        <f t="shared" si="1043"/>
        <v>0</v>
      </c>
      <c r="CF553" s="24">
        <f t="shared" si="1043"/>
        <v>0</v>
      </c>
      <c r="CG553" s="24">
        <f t="shared" si="1043"/>
        <v>0</v>
      </c>
      <c r="CH553" s="24">
        <f t="shared" si="1043"/>
        <v>0</v>
      </c>
      <c r="CI553" s="33">
        <f t="shared" si="1044"/>
        <v>0</v>
      </c>
      <c r="CJ553" s="24">
        <f t="shared" si="1045"/>
        <v>0</v>
      </c>
      <c r="CK553" s="24">
        <f t="shared" si="1045"/>
        <v>0</v>
      </c>
      <c r="CL553" s="24">
        <f t="shared" si="1045"/>
        <v>0</v>
      </c>
      <c r="CM553" s="24">
        <f t="shared" si="1045"/>
        <v>0</v>
      </c>
      <c r="CN553" s="33">
        <f t="shared" si="1046"/>
        <v>0</v>
      </c>
      <c r="CO553" s="24">
        <f t="shared" si="1047"/>
        <v>0</v>
      </c>
      <c r="CP553" s="24">
        <f t="shared" si="1047"/>
        <v>0</v>
      </c>
      <c r="CQ553" s="24">
        <f t="shared" si="1047"/>
        <v>0</v>
      </c>
      <c r="CR553" s="24">
        <f t="shared" si="1047"/>
        <v>0</v>
      </c>
      <c r="CS553" s="33">
        <f t="shared" si="1048"/>
        <v>0</v>
      </c>
      <c r="CT553" s="24">
        <f t="shared" si="1049"/>
        <v>0</v>
      </c>
      <c r="CU553" s="24">
        <f t="shared" si="1049"/>
        <v>0</v>
      </c>
      <c r="CV553" s="24">
        <f t="shared" si="1049"/>
        <v>0</v>
      </c>
      <c r="CW553" s="24">
        <f t="shared" si="1049"/>
        <v>0</v>
      </c>
      <c r="CX553" s="33">
        <f t="shared" si="1050"/>
        <v>0</v>
      </c>
      <c r="CY553" s="24">
        <f t="shared" si="1051"/>
        <v>0</v>
      </c>
      <c r="CZ553" s="24">
        <f t="shared" si="1051"/>
        <v>0</v>
      </c>
      <c r="DA553" s="24">
        <f t="shared" si="1051"/>
        <v>0</v>
      </c>
      <c r="DB553" s="24">
        <f t="shared" si="1051"/>
        <v>0</v>
      </c>
      <c r="DC553" s="33">
        <f t="shared" si="1052"/>
        <v>0</v>
      </c>
      <c r="DD553" s="86">
        <f t="shared" si="1053"/>
        <v>2151562.5</v>
      </c>
    </row>
    <row r="554" spans="1:108" x14ac:dyDescent="0.25">
      <c r="A554" t="s">
        <v>5813</v>
      </c>
      <c r="B554" s="32" t="s">
        <v>5126</v>
      </c>
      <c r="C554" s="24">
        <f t="shared" si="1011"/>
        <v>0</v>
      </c>
      <c r="D554" s="24">
        <f t="shared" si="1011"/>
        <v>0</v>
      </c>
      <c r="E554" s="24">
        <f t="shared" si="1011"/>
        <v>0</v>
      </c>
      <c r="F554" s="24">
        <f t="shared" si="1011"/>
        <v>0</v>
      </c>
      <c r="G554" s="33">
        <f t="shared" si="1012"/>
        <v>0</v>
      </c>
      <c r="H554" s="24">
        <f t="shared" si="1013"/>
        <v>0</v>
      </c>
      <c r="I554" s="24">
        <f t="shared" si="1013"/>
        <v>0</v>
      </c>
      <c r="J554" s="24">
        <f t="shared" si="1013"/>
        <v>0</v>
      </c>
      <c r="K554" s="24">
        <f t="shared" si="1013"/>
        <v>0</v>
      </c>
      <c r="L554" s="33">
        <f t="shared" si="1014"/>
        <v>0</v>
      </c>
      <c r="M554" s="24">
        <f t="shared" si="1015"/>
        <v>0</v>
      </c>
      <c r="N554" s="24">
        <f t="shared" si="1015"/>
        <v>0</v>
      </c>
      <c r="O554" s="24">
        <f t="shared" si="1015"/>
        <v>0</v>
      </c>
      <c r="P554" s="24">
        <f t="shared" si="1015"/>
        <v>0</v>
      </c>
      <c r="Q554" s="33">
        <f t="shared" si="1016"/>
        <v>0</v>
      </c>
      <c r="R554" s="24">
        <f t="shared" si="1017"/>
        <v>0</v>
      </c>
      <c r="S554" s="24">
        <f t="shared" si="1017"/>
        <v>0</v>
      </c>
      <c r="T554" s="24">
        <f t="shared" si="1017"/>
        <v>0</v>
      </c>
      <c r="U554" s="24">
        <f t="shared" si="1017"/>
        <v>0</v>
      </c>
      <c r="V554" s="33">
        <f t="shared" si="1018"/>
        <v>0</v>
      </c>
      <c r="W554" s="24">
        <f t="shared" si="1019"/>
        <v>220500</v>
      </c>
      <c r="X554" s="24">
        <f t="shared" si="1019"/>
        <v>279000</v>
      </c>
      <c r="Y554" s="24">
        <f t="shared" si="1019"/>
        <v>303000</v>
      </c>
      <c r="Z554" s="24">
        <f t="shared" si="1019"/>
        <v>313500</v>
      </c>
      <c r="AA554" s="33">
        <f t="shared" si="1020"/>
        <v>1116000</v>
      </c>
      <c r="AB554" s="24">
        <f t="shared" si="1021"/>
        <v>291000</v>
      </c>
      <c r="AC554" s="24">
        <f t="shared" si="1021"/>
        <v>201000</v>
      </c>
      <c r="AD554" s="24">
        <f t="shared" si="1021"/>
        <v>138000</v>
      </c>
      <c r="AE554" s="24">
        <f t="shared" si="1021"/>
        <v>60000</v>
      </c>
      <c r="AF554" s="33">
        <f t="shared" si="1022"/>
        <v>690000</v>
      </c>
      <c r="AG554" s="24">
        <f t="shared" si="1023"/>
        <v>0</v>
      </c>
      <c r="AH554" s="24">
        <f t="shared" si="1023"/>
        <v>0</v>
      </c>
      <c r="AI554" s="24">
        <f t="shared" si="1023"/>
        <v>0</v>
      </c>
      <c r="AJ554" s="24">
        <f t="shared" si="1023"/>
        <v>0</v>
      </c>
      <c r="AK554" s="33">
        <f t="shared" si="1024"/>
        <v>0</v>
      </c>
      <c r="AL554" s="24">
        <f t="shared" si="1025"/>
        <v>0</v>
      </c>
      <c r="AM554" s="24">
        <f t="shared" si="1025"/>
        <v>0</v>
      </c>
      <c r="AN554" s="24">
        <f t="shared" si="1025"/>
        <v>0</v>
      </c>
      <c r="AO554" s="24">
        <f t="shared" si="1025"/>
        <v>0</v>
      </c>
      <c r="AP554" s="33">
        <f t="shared" si="1026"/>
        <v>0</v>
      </c>
      <c r="AQ554" s="24">
        <f t="shared" si="1027"/>
        <v>0</v>
      </c>
      <c r="AR554" s="24">
        <f t="shared" si="1027"/>
        <v>0</v>
      </c>
      <c r="AS554" s="24">
        <f t="shared" si="1027"/>
        <v>0</v>
      </c>
      <c r="AT554" s="24">
        <f t="shared" si="1027"/>
        <v>0</v>
      </c>
      <c r="AU554" s="33">
        <f t="shared" si="1028"/>
        <v>0</v>
      </c>
      <c r="AV554" s="24">
        <f t="shared" si="1029"/>
        <v>0</v>
      </c>
      <c r="AW554" s="24">
        <f t="shared" si="1029"/>
        <v>0</v>
      </c>
      <c r="AX554" s="24">
        <f t="shared" si="1029"/>
        <v>0</v>
      </c>
      <c r="AY554" s="24">
        <f t="shared" si="1029"/>
        <v>0</v>
      </c>
      <c r="AZ554" s="33">
        <f t="shared" si="1030"/>
        <v>0</v>
      </c>
      <c r="BA554" s="24">
        <f t="shared" si="1031"/>
        <v>0</v>
      </c>
      <c r="BB554" s="24">
        <f t="shared" si="1031"/>
        <v>0</v>
      </c>
      <c r="BC554" s="24">
        <f t="shared" si="1031"/>
        <v>0</v>
      </c>
      <c r="BD554" s="24">
        <f t="shared" si="1031"/>
        <v>0</v>
      </c>
      <c r="BE554" s="33">
        <f t="shared" si="1032"/>
        <v>0</v>
      </c>
      <c r="BF554" s="24">
        <f t="shared" si="1033"/>
        <v>0</v>
      </c>
      <c r="BG554" s="24">
        <f t="shared" si="1033"/>
        <v>0</v>
      </c>
      <c r="BH554" s="24">
        <f t="shared" si="1033"/>
        <v>0</v>
      </c>
      <c r="BI554" s="24">
        <f t="shared" si="1033"/>
        <v>0</v>
      </c>
      <c r="BJ554" s="33">
        <f t="shared" si="1034"/>
        <v>0</v>
      </c>
      <c r="BK554" s="24">
        <f t="shared" si="1035"/>
        <v>0</v>
      </c>
      <c r="BL554" s="24">
        <f t="shared" si="1035"/>
        <v>0</v>
      </c>
      <c r="BM554" s="24">
        <f t="shared" si="1035"/>
        <v>0</v>
      </c>
      <c r="BN554" s="24">
        <f t="shared" si="1035"/>
        <v>0</v>
      </c>
      <c r="BO554" s="33">
        <f t="shared" si="1036"/>
        <v>0</v>
      </c>
      <c r="BP554" s="24">
        <f t="shared" si="1037"/>
        <v>0</v>
      </c>
      <c r="BQ554" s="24">
        <f t="shared" si="1037"/>
        <v>0</v>
      </c>
      <c r="BR554" s="24">
        <f t="shared" si="1037"/>
        <v>0</v>
      </c>
      <c r="BS554" s="24">
        <f t="shared" si="1037"/>
        <v>0</v>
      </c>
      <c r="BT554" s="33">
        <f t="shared" si="1038"/>
        <v>0</v>
      </c>
      <c r="BU554" s="24">
        <f t="shared" si="1039"/>
        <v>0</v>
      </c>
      <c r="BV554" s="24">
        <f t="shared" si="1039"/>
        <v>0</v>
      </c>
      <c r="BW554" s="24">
        <f t="shared" si="1039"/>
        <v>0</v>
      </c>
      <c r="BX554" s="24">
        <f t="shared" si="1039"/>
        <v>0</v>
      </c>
      <c r="BY554" s="33">
        <f t="shared" si="1040"/>
        <v>0</v>
      </c>
      <c r="BZ554" s="24">
        <f t="shared" si="1041"/>
        <v>0</v>
      </c>
      <c r="CA554" s="24">
        <f t="shared" si="1041"/>
        <v>0</v>
      </c>
      <c r="CB554" s="24">
        <f t="shared" si="1041"/>
        <v>0</v>
      </c>
      <c r="CC554" s="24">
        <f t="shared" si="1041"/>
        <v>0</v>
      </c>
      <c r="CD554" s="33">
        <f t="shared" si="1042"/>
        <v>0</v>
      </c>
      <c r="CE554" s="24">
        <f t="shared" si="1043"/>
        <v>0</v>
      </c>
      <c r="CF554" s="24">
        <f t="shared" si="1043"/>
        <v>0</v>
      </c>
      <c r="CG554" s="24">
        <f t="shared" si="1043"/>
        <v>0</v>
      </c>
      <c r="CH554" s="24">
        <f t="shared" si="1043"/>
        <v>0</v>
      </c>
      <c r="CI554" s="33">
        <f t="shared" si="1044"/>
        <v>0</v>
      </c>
      <c r="CJ554" s="24">
        <f t="shared" si="1045"/>
        <v>0</v>
      </c>
      <c r="CK554" s="24">
        <f t="shared" si="1045"/>
        <v>0</v>
      </c>
      <c r="CL554" s="24">
        <f t="shared" si="1045"/>
        <v>0</v>
      </c>
      <c r="CM554" s="24">
        <f t="shared" si="1045"/>
        <v>0</v>
      </c>
      <c r="CN554" s="33">
        <f t="shared" si="1046"/>
        <v>0</v>
      </c>
      <c r="CO554" s="24">
        <f t="shared" si="1047"/>
        <v>0</v>
      </c>
      <c r="CP554" s="24">
        <f t="shared" si="1047"/>
        <v>0</v>
      </c>
      <c r="CQ554" s="24">
        <f t="shared" si="1047"/>
        <v>0</v>
      </c>
      <c r="CR554" s="24">
        <f t="shared" si="1047"/>
        <v>0</v>
      </c>
      <c r="CS554" s="33">
        <f t="shared" si="1048"/>
        <v>0</v>
      </c>
      <c r="CT554" s="24">
        <f t="shared" si="1049"/>
        <v>0</v>
      </c>
      <c r="CU554" s="24">
        <f t="shared" si="1049"/>
        <v>0</v>
      </c>
      <c r="CV554" s="24">
        <f t="shared" si="1049"/>
        <v>0</v>
      </c>
      <c r="CW554" s="24">
        <f t="shared" si="1049"/>
        <v>0</v>
      </c>
      <c r="CX554" s="33">
        <f t="shared" si="1050"/>
        <v>0</v>
      </c>
      <c r="CY554" s="24">
        <f t="shared" si="1051"/>
        <v>0</v>
      </c>
      <c r="CZ554" s="24">
        <f t="shared" si="1051"/>
        <v>0</v>
      </c>
      <c r="DA554" s="24">
        <f t="shared" si="1051"/>
        <v>0</v>
      </c>
      <c r="DB554" s="24">
        <f t="shared" si="1051"/>
        <v>0</v>
      </c>
      <c r="DC554" s="33">
        <f t="shared" si="1052"/>
        <v>0</v>
      </c>
      <c r="DD554" s="86">
        <f t="shared" si="1053"/>
        <v>690000</v>
      </c>
    </row>
    <row r="555" spans="1:108" x14ac:dyDescent="0.25">
      <c r="A555" t="s">
        <v>5814</v>
      </c>
      <c r="B555" s="32" t="s">
        <v>5127</v>
      </c>
      <c r="C555" s="24">
        <f t="shared" si="1011"/>
        <v>0</v>
      </c>
      <c r="D555" s="24">
        <f t="shared" si="1011"/>
        <v>0</v>
      </c>
      <c r="E555" s="24">
        <f t="shared" si="1011"/>
        <v>0</v>
      </c>
      <c r="F555" s="24">
        <f t="shared" si="1011"/>
        <v>0</v>
      </c>
      <c r="G555" s="33">
        <f t="shared" si="1012"/>
        <v>0</v>
      </c>
      <c r="H555" s="24">
        <f t="shared" si="1013"/>
        <v>0</v>
      </c>
      <c r="I555" s="24">
        <f t="shared" si="1013"/>
        <v>0</v>
      </c>
      <c r="J555" s="24">
        <f t="shared" si="1013"/>
        <v>0</v>
      </c>
      <c r="K555" s="24">
        <f t="shared" si="1013"/>
        <v>0</v>
      </c>
      <c r="L555" s="33">
        <f t="shared" si="1014"/>
        <v>0</v>
      </c>
      <c r="M555" s="24">
        <f t="shared" si="1015"/>
        <v>0</v>
      </c>
      <c r="N555" s="24">
        <f t="shared" si="1015"/>
        <v>0</v>
      </c>
      <c r="O555" s="24">
        <f t="shared" si="1015"/>
        <v>0</v>
      </c>
      <c r="P555" s="24">
        <f t="shared" si="1015"/>
        <v>0</v>
      </c>
      <c r="Q555" s="33">
        <f t="shared" si="1016"/>
        <v>0</v>
      </c>
      <c r="R555" s="24">
        <f t="shared" si="1017"/>
        <v>0</v>
      </c>
      <c r="S555" s="24">
        <f t="shared" si="1017"/>
        <v>0</v>
      </c>
      <c r="T555" s="24">
        <f t="shared" si="1017"/>
        <v>0</v>
      </c>
      <c r="U555" s="24">
        <f t="shared" si="1017"/>
        <v>0</v>
      </c>
      <c r="V555" s="33">
        <f t="shared" si="1018"/>
        <v>0</v>
      </c>
      <c r="W555" s="24">
        <f t="shared" si="1019"/>
        <v>171000</v>
      </c>
      <c r="X555" s="24">
        <f t="shared" si="1019"/>
        <v>222000</v>
      </c>
      <c r="Y555" s="24">
        <f t="shared" si="1019"/>
        <v>246000</v>
      </c>
      <c r="Z555" s="24">
        <f t="shared" si="1019"/>
        <v>243000</v>
      </c>
      <c r="AA555" s="33">
        <f t="shared" si="1020"/>
        <v>882000</v>
      </c>
      <c r="AB555" s="24">
        <f t="shared" si="1021"/>
        <v>207000</v>
      </c>
      <c r="AC555" s="24">
        <f t="shared" si="1021"/>
        <v>132000</v>
      </c>
      <c r="AD555" s="24">
        <f t="shared" si="1021"/>
        <v>83999.999999999767</v>
      </c>
      <c r="AE555" s="24">
        <f t="shared" si="1021"/>
        <v>35999.999999999942</v>
      </c>
      <c r="AF555" s="33">
        <f t="shared" si="1022"/>
        <v>458999.99999999971</v>
      </c>
      <c r="AG555" s="24">
        <f t="shared" si="1023"/>
        <v>0</v>
      </c>
      <c r="AH555" s="24">
        <f t="shared" si="1023"/>
        <v>0</v>
      </c>
      <c r="AI555" s="24">
        <f t="shared" si="1023"/>
        <v>0</v>
      </c>
      <c r="AJ555" s="24">
        <f t="shared" si="1023"/>
        <v>0</v>
      </c>
      <c r="AK555" s="33">
        <f t="shared" si="1024"/>
        <v>0</v>
      </c>
      <c r="AL555" s="24">
        <f t="shared" si="1025"/>
        <v>0</v>
      </c>
      <c r="AM555" s="24">
        <f t="shared" si="1025"/>
        <v>0</v>
      </c>
      <c r="AN555" s="24">
        <f t="shared" si="1025"/>
        <v>0</v>
      </c>
      <c r="AO555" s="24">
        <f t="shared" si="1025"/>
        <v>0</v>
      </c>
      <c r="AP555" s="33">
        <f t="shared" si="1026"/>
        <v>0</v>
      </c>
      <c r="AQ555" s="24">
        <f t="shared" si="1027"/>
        <v>0</v>
      </c>
      <c r="AR555" s="24">
        <f t="shared" si="1027"/>
        <v>0</v>
      </c>
      <c r="AS555" s="24">
        <f t="shared" si="1027"/>
        <v>0</v>
      </c>
      <c r="AT555" s="24">
        <f t="shared" si="1027"/>
        <v>0</v>
      </c>
      <c r="AU555" s="33">
        <f t="shared" si="1028"/>
        <v>0</v>
      </c>
      <c r="AV555" s="24">
        <f t="shared" si="1029"/>
        <v>0</v>
      </c>
      <c r="AW555" s="24">
        <f t="shared" si="1029"/>
        <v>0</v>
      </c>
      <c r="AX555" s="24">
        <f t="shared" si="1029"/>
        <v>0</v>
      </c>
      <c r="AY555" s="24">
        <f t="shared" si="1029"/>
        <v>0</v>
      </c>
      <c r="AZ555" s="33">
        <f t="shared" si="1030"/>
        <v>0</v>
      </c>
      <c r="BA555" s="24">
        <f t="shared" si="1031"/>
        <v>0</v>
      </c>
      <c r="BB555" s="24">
        <f t="shared" si="1031"/>
        <v>0</v>
      </c>
      <c r="BC555" s="24">
        <f t="shared" si="1031"/>
        <v>0</v>
      </c>
      <c r="BD555" s="24">
        <f t="shared" si="1031"/>
        <v>0</v>
      </c>
      <c r="BE555" s="33">
        <f t="shared" si="1032"/>
        <v>0</v>
      </c>
      <c r="BF555" s="24">
        <f t="shared" si="1033"/>
        <v>0</v>
      </c>
      <c r="BG555" s="24">
        <f t="shared" si="1033"/>
        <v>0</v>
      </c>
      <c r="BH555" s="24">
        <f t="shared" si="1033"/>
        <v>0</v>
      </c>
      <c r="BI555" s="24">
        <f t="shared" si="1033"/>
        <v>0</v>
      </c>
      <c r="BJ555" s="33">
        <f t="shared" si="1034"/>
        <v>0</v>
      </c>
      <c r="BK555" s="24">
        <f t="shared" si="1035"/>
        <v>0</v>
      </c>
      <c r="BL555" s="24">
        <f t="shared" si="1035"/>
        <v>0</v>
      </c>
      <c r="BM555" s="24">
        <f t="shared" si="1035"/>
        <v>0</v>
      </c>
      <c r="BN555" s="24">
        <f t="shared" si="1035"/>
        <v>0</v>
      </c>
      <c r="BO555" s="33">
        <f t="shared" si="1036"/>
        <v>0</v>
      </c>
      <c r="BP555" s="24">
        <f t="shared" si="1037"/>
        <v>0</v>
      </c>
      <c r="BQ555" s="24">
        <f t="shared" si="1037"/>
        <v>0</v>
      </c>
      <c r="BR555" s="24">
        <f t="shared" si="1037"/>
        <v>0</v>
      </c>
      <c r="BS555" s="24">
        <f t="shared" si="1037"/>
        <v>0</v>
      </c>
      <c r="BT555" s="33">
        <f t="shared" si="1038"/>
        <v>0</v>
      </c>
      <c r="BU555" s="24">
        <f t="shared" si="1039"/>
        <v>0</v>
      </c>
      <c r="BV555" s="24">
        <f t="shared" si="1039"/>
        <v>0</v>
      </c>
      <c r="BW555" s="24">
        <f t="shared" si="1039"/>
        <v>0</v>
      </c>
      <c r="BX555" s="24">
        <f t="shared" si="1039"/>
        <v>0</v>
      </c>
      <c r="BY555" s="33">
        <f t="shared" si="1040"/>
        <v>0</v>
      </c>
      <c r="BZ555" s="24">
        <f t="shared" si="1041"/>
        <v>0</v>
      </c>
      <c r="CA555" s="24">
        <f t="shared" si="1041"/>
        <v>0</v>
      </c>
      <c r="CB555" s="24">
        <f t="shared" si="1041"/>
        <v>0</v>
      </c>
      <c r="CC555" s="24">
        <f t="shared" si="1041"/>
        <v>0</v>
      </c>
      <c r="CD555" s="33">
        <f t="shared" si="1042"/>
        <v>0</v>
      </c>
      <c r="CE555" s="24">
        <f t="shared" si="1043"/>
        <v>0</v>
      </c>
      <c r="CF555" s="24">
        <f t="shared" si="1043"/>
        <v>0</v>
      </c>
      <c r="CG555" s="24">
        <f t="shared" si="1043"/>
        <v>0</v>
      </c>
      <c r="CH555" s="24">
        <f t="shared" si="1043"/>
        <v>0</v>
      </c>
      <c r="CI555" s="33">
        <f t="shared" si="1044"/>
        <v>0</v>
      </c>
      <c r="CJ555" s="24">
        <f t="shared" si="1045"/>
        <v>0</v>
      </c>
      <c r="CK555" s="24">
        <f t="shared" si="1045"/>
        <v>0</v>
      </c>
      <c r="CL555" s="24">
        <f t="shared" si="1045"/>
        <v>0</v>
      </c>
      <c r="CM555" s="24">
        <f t="shared" si="1045"/>
        <v>0</v>
      </c>
      <c r="CN555" s="33">
        <f t="shared" si="1046"/>
        <v>0</v>
      </c>
      <c r="CO555" s="24">
        <f t="shared" si="1047"/>
        <v>0</v>
      </c>
      <c r="CP555" s="24">
        <f t="shared" si="1047"/>
        <v>0</v>
      </c>
      <c r="CQ555" s="24">
        <f t="shared" si="1047"/>
        <v>0</v>
      </c>
      <c r="CR555" s="24">
        <f t="shared" si="1047"/>
        <v>0</v>
      </c>
      <c r="CS555" s="33">
        <f t="shared" si="1048"/>
        <v>0</v>
      </c>
      <c r="CT555" s="24">
        <f t="shared" si="1049"/>
        <v>0</v>
      </c>
      <c r="CU555" s="24">
        <f t="shared" si="1049"/>
        <v>0</v>
      </c>
      <c r="CV555" s="24">
        <f t="shared" si="1049"/>
        <v>0</v>
      </c>
      <c r="CW555" s="24">
        <f t="shared" si="1049"/>
        <v>0</v>
      </c>
      <c r="CX555" s="33">
        <f t="shared" si="1050"/>
        <v>0</v>
      </c>
      <c r="CY555" s="24">
        <f t="shared" si="1051"/>
        <v>0</v>
      </c>
      <c r="CZ555" s="24">
        <f t="shared" si="1051"/>
        <v>0</v>
      </c>
      <c r="DA555" s="24">
        <f t="shared" si="1051"/>
        <v>0</v>
      </c>
      <c r="DB555" s="24">
        <f t="shared" si="1051"/>
        <v>0</v>
      </c>
      <c r="DC555" s="33">
        <f t="shared" si="1052"/>
        <v>0</v>
      </c>
      <c r="DD555" s="86">
        <f t="shared" si="1053"/>
        <v>459000</v>
      </c>
    </row>
    <row r="556" spans="1:108" x14ac:dyDescent="0.25">
      <c r="A556" t="s">
        <v>5815</v>
      </c>
      <c r="B556" s="32" t="s">
        <v>5128</v>
      </c>
      <c r="C556" s="24">
        <f t="shared" si="1011"/>
        <v>0</v>
      </c>
      <c r="D556" s="24">
        <f t="shared" si="1011"/>
        <v>0</v>
      </c>
      <c r="E556" s="24">
        <f t="shared" si="1011"/>
        <v>0</v>
      </c>
      <c r="F556" s="24">
        <f t="shared" si="1011"/>
        <v>0</v>
      </c>
      <c r="G556" s="33">
        <f t="shared" si="1012"/>
        <v>0</v>
      </c>
      <c r="H556" s="24">
        <f t="shared" si="1013"/>
        <v>0</v>
      </c>
      <c r="I556" s="24">
        <f t="shared" si="1013"/>
        <v>0</v>
      </c>
      <c r="J556" s="24">
        <f t="shared" si="1013"/>
        <v>0</v>
      </c>
      <c r="K556" s="24">
        <f t="shared" si="1013"/>
        <v>0</v>
      </c>
      <c r="L556" s="33">
        <f t="shared" si="1014"/>
        <v>0</v>
      </c>
      <c r="M556" s="24">
        <f t="shared" si="1015"/>
        <v>0</v>
      </c>
      <c r="N556" s="24">
        <f t="shared" si="1015"/>
        <v>0</v>
      </c>
      <c r="O556" s="24">
        <f t="shared" si="1015"/>
        <v>0</v>
      </c>
      <c r="P556" s="24">
        <f t="shared" si="1015"/>
        <v>0</v>
      </c>
      <c r="Q556" s="33">
        <f t="shared" si="1016"/>
        <v>0</v>
      </c>
      <c r="R556" s="24">
        <f t="shared" si="1017"/>
        <v>0</v>
      </c>
      <c r="S556" s="24">
        <f t="shared" si="1017"/>
        <v>0</v>
      </c>
      <c r="T556" s="24">
        <f t="shared" si="1017"/>
        <v>0</v>
      </c>
      <c r="U556" s="24">
        <f t="shared" si="1017"/>
        <v>0</v>
      </c>
      <c r="V556" s="33">
        <f t="shared" si="1018"/>
        <v>0</v>
      </c>
      <c r="W556" s="24">
        <f t="shared" si="1019"/>
        <v>705265.53292799927</v>
      </c>
      <c r="X556" s="24">
        <f t="shared" si="1019"/>
        <v>846318.63951359876</v>
      </c>
      <c r="Y556" s="24">
        <f t="shared" si="1019"/>
        <v>1015582.3674163204</v>
      </c>
      <c r="Z556" s="24">
        <f t="shared" si="1019"/>
        <v>1218698.840899583</v>
      </c>
      <c r="AA556" s="33">
        <f t="shared" si="1020"/>
        <v>3785865.3807575013</v>
      </c>
      <c r="AB556" s="24">
        <f t="shared" si="1021"/>
        <v>1205654.9161697272</v>
      </c>
      <c r="AC556" s="24">
        <f t="shared" si="1021"/>
        <v>933218.51358412951</v>
      </c>
      <c r="AD556" s="24">
        <f t="shared" si="1021"/>
        <v>606294.83048140816</v>
      </c>
      <c r="AE556" s="24">
        <f t="shared" si="1021"/>
        <v>213986.41075814399</v>
      </c>
      <c r="AF556" s="33">
        <f t="shared" si="1022"/>
        <v>2959154.6709934091</v>
      </c>
      <c r="AG556" s="24">
        <f t="shared" si="1023"/>
        <v>0</v>
      </c>
      <c r="AH556" s="24">
        <f t="shared" si="1023"/>
        <v>0</v>
      </c>
      <c r="AI556" s="24">
        <f t="shared" si="1023"/>
        <v>0</v>
      </c>
      <c r="AJ556" s="24">
        <f t="shared" si="1023"/>
        <v>0</v>
      </c>
      <c r="AK556" s="33">
        <f t="shared" si="1024"/>
        <v>0</v>
      </c>
      <c r="AL556" s="24">
        <f t="shared" si="1025"/>
        <v>0</v>
      </c>
      <c r="AM556" s="24">
        <f t="shared" si="1025"/>
        <v>0</v>
      </c>
      <c r="AN556" s="24">
        <f t="shared" si="1025"/>
        <v>0</v>
      </c>
      <c r="AO556" s="24">
        <f t="shared" si="1025"/>
        <v>0</v>
      </c>
      <c r="AP556" s="33">
        <f t="shared" si="1026"/>
        <v>0</v>
      </c>
      <c r="AQ556" s="24">
        <f t="shared" si="1027"/>
        <v>0</v>
      </c>
      <c r="AR556" s="24">
        <f t="shared" si="1027"/>
        <v>0</v>
      </c>
      <c r="AS556" s="24">
        <f t="shared" si="1027"/>
        <v>0</v>
      </c>
      <c r="AT556" s="24">
        <f t="shared" si="1027"/>
        <v>0</v>
      </c>
      <c r="AU556" s="33">
        <f t="shared" si="1028"/>
        <v>0</v>
      </c>
      <c r="AV556" s="24">
        <f t="shared" si="1029"/>
        <v>0</v>
      </c>
      <c r="AW556" s="24">
        <f t="shared" si="1029"/>
        <v>0</v>
      </c>
      <c r="AX556" s="24">
        <f t="shared" si="1029"/>
        <v>0</v>
      </c>
      <c r="AY556" s="24">
        <f t="shared" si="1029"/>
        <v>0</v>
      </c>
      <c r="AZ556" s="33">
        <f t="shared" si="1030"/>
        <v>0</v>
      </c>
      <c r="BA556" s="24">
        <f t="shared" si="1031"/>
        <v>0</v>
      </c>
      <c r="BB556" s="24">
        <f t="shared" si="1031"/>
        <v>0</v>
      </c>
      <c r="BC556" s="24">
        <f t="shared" si="1031"/>
        <v>0</v>
      </c>
      <c r="BD556" s="24">
        <f t="shared" si="1031"/>
        <v>0</v>
      </c>
      <c r="BE556" s="33">
        <f t="shared" si="1032"/>
        <v>0</v>
      </c>
      <c r="BF556" s="24">
        <f t="shared" si="1033"/>
        <v>0</v>
      </c>
      <c r="BG556" s="24">
        <f t="shared" si="1033"/>
        <v>0</v>
      </c>
      <c r="BH556" s="24">
        <f t="shared" si="1033"/>
        <v>0</v>
      </c>
      <c r="BI556" s="24">
        <f t="shared" si="1033"/>
        <v>0</v>
      </c>
      <c r="BJ556" s="33">
        <f t="shared" si="1034"/>
        <v>0</v>
      </c>
      <c r="BK556" s="24">
        <f t="shared" si="1035"/>
        <v>0</v>
      </c>
      <c r="BL556" s="24">
        <f t="shared" si="1035"/>
        <v>0</v>
      </c>
      <c r="BM556" s="24">
        <f t="shared" si="1035"/>
        <v>0</v>
      </c>
      <c r="BN556" s="24">
        <f t="shared" si="1035"/>
        <v>0</v>
      </c>
      <c r="BO556" s="33">
        <f t="shared" si="1036"/>
        <v>0</v>
      </c>
      <c r="BP556" s="24">
        <f t="shared" si="1037"/>
        <v>0</v>
      </c>
      <c r="BQ556" s="24">
        <f t="shared" si="1037"/>
        <v>0</v>
      </c>
      <c r="BR556" s="24">
        <f t="shared" si="1037"/>
        <v>0</v>
      </c>
      <c r="BS556" s="24">
        <f t="shared" si="1037"/>
        <v>0</v>
      </c>
      <c r="BT556" s="33">
        <f t="shared" si="1038"/>
        <v>0</v>
      </c>
      <c r="BU556" s="24">
        <f t="shared" si="1039"/>
        <v>0</v>
      </c>
      <c r="BV556" s="24">
        <f t="shared" si="1039"/>
        <v>0</v>
      </c>
      <c r="BW556" s="24">
        <f t="shared" si="1039"/>
        <v>0</v>
      </c>
      <c r="BX556" s="24">
        <f t="shared" si="1039"/>
        <v>0</v>
      </c>
      <c r="BY556" s="33">
        <f t="shared" si="1040"/>
        <v>0</v>
      </c>
      <c r="BZ556" s="24">
        <f t="shared" si="1041"/>
        <v>0</v>
      </c>
      <c r="CA556" s="24">
        <f t="shared" si="1041"/>
        <v>0</v>
      </c>
      <c r="CB556" s="24">
        <f t="shared" si="1041"/>
        <v>0</v>
      </c>
      <c r="CC556" s="24">
        <f t="shared" si="1041"/>
        <v>0</v>
      </c>
      <c r="CD556" s="33">
        <f t="shared" si="1042"/>
        <v>0</v>
      </c>
      <c r="CE556" s="24">
        <f t="shared" si="1043"/>
        <v>0</v>
      </c>
      <c r="CF556" s="24">
        <f t="shared" si="1043"/>
        <v>0</v>
      </c>
      <c r="CG556" s="24">
        <f t="shared" si="1043"/>
        <v>0</v>
      </c>
      <c r="CH556" s="24">
        <f t="shared" si="1043"/>
        <v>0</v>
      </c>
      <c r="CI556" s="33">
        <f t="shared" si="1044"/>
        <v>0</v>
      </c>
      <c r="CJ556" s="24">
        <f t="shared" si="1045"/>
        <v>0</v>
      </c>
      <c r="CK556" s="24">
        <f t="shared" si="1045"/>
        <v>0</v>
      </c>
      <c r="CL556" s="24">
        <f t="shared" si="1045"/>
        <v>0</v>
      </c>
      <c r="CM556" s="24">
        <f t="shared" si="1045"/>
        <v>0</v>
      </c>
      <c r="CN556" s="33">
        <f t="shared" si="1046"/>
        <v>0</v>
      </c>
      <c r="CO556" s="24">
        <f t="shared" si="1047"/>
        <v>0</v>
      </c>
      <c r="CP556" s="24">
        <f t="shared" si="1047"/>
        <v>0</v>
      </c>
      <c r="CQ556" s="24">
        <f t="shared" si="1047"/>
        <v>0</v>
      </c>
      <c r="CR556" s="24">
        <f t="shared" si="1047"/>
        <v>0</v>
      </c>
      <c r="CS556" s="33">
        <f t="shared" si="1048"/>
        <v>0</v>
      </c>
      <c r="CT556" s="24">
        <f t="shared" si="1049"/>
        <v>0</v>
      </c>
      <c r="CU556" s="24">
        <f t="shared" si="1049"/>
        <v>0</v>
      </c>
      <c r="CV556" s="24">
        <f t="shared" si="1049"/>
        <v>0</v>
      </c>
      <c r="CW556" s="24">
        <f t="shared" si="1049"/>
        <v>0</v>
      </c>
      <c r="CX556" s="33">
        <f t="shared" si="1050"/>
        <v>0</v>
      </c>
      <c r="CY556" s="24">
        <f t="shared" si="1051"/>
        <v>0</v>
      </c>
      <c r="CZ556" s="24">
        <f t="shared" si="1051"/>
        <v>0</v>
      </c>
      <c r="DA556" s="24">
        <f t="shared" si="1051"/>
        <v>0</v>
      </c>
      <c r="DB556" s="24">
        <f t="shared" si="1051"/>
        <v>0</v>
      </c>
      <c r="DC556" s="33">
        <f t="shared" si="1052"/>
        <v>0</v>
      </c>
      <c r="DD556" s="86">
        <f t="shared" si="1053"/>
        <v>2959154.6709934026</v>
      </c>
    </row>
    <row r="557" spans="1:108" x14ac:dyDescent="0.25">
      <c r="A557" t="s">
        <v>5816</v>
      </c>
      <c r="B557" s="32" t="s">
        <v>5129</v>
      </c>
      <c r="C557" s="24">
        <f t="shared" si="1011"/>
        <v>0</v>
      </c>
      <c r="D557" s="24">
        <f t="shared" si="1011"/>
        <v>0</v>
      </c>
      <c r="E557" s="24">
        <f t="shared" si="1011"/>
        <v>0</v>
      </c>
      <c r="F557" s="24">
        <f t="shared" si="1011"/>
        <v>0</v>
      </c>
      <c r="G557" s="33">
        <f t="shared" si="1012"/>
        <v>0</v>
      </c>
      <c r="H557" s="24">
        <f t="shared" si="1013"/>
        <v>0</v>
      </c>
      <c r="I557" s="24">
        <f t="shared" si="1013"/>
        <v>0</v>
      </c>
      <c r="J557" s="24">
        <f t="shared" si="1013"/>
        <v>0</v>
      </c>
      <c r="K557" s="24">
        <f t="shared" si="1013"/>
        <v>0</v>
      </c>
      <c r="L557" s="33">
        <f t="shared" si="1014"/>
        <v>0</v>
      </c>
      <c r="M557" s="24">
        <f t="shared" si="1015"/>
        <v>0</v>
      </c>
      <c r="N557" s="24">
        <f t="shared" si="1015"/>
        <v>0</v>
      </c>
      <c r="O557" s="24">
        <f t="shared" si="1015"/>
        <v>0</v>
      </c>
      <c r="P557" s="24">
        <f t="shared" si="1015"/>
        <v>0</v>
      </c>
      <c r="Q557" s="33">
        <f t="shared" si="1016"/>
        <v>0</v>
      </c>
      <c r="R557" s="24">
        <f t="shared" si="1017"/>
        <v>0</v>
      </c>
      <c r="S557" s="24">
        <f t="shared" si="1017"/>
        <v>0</v>
      </c>
      <c r="T557" s="24">
        <f t="shared" si="1017"/>
        <v>0</v>
      </c>
      <c r="U557" s="24">
        <f t="shared" si="1017"/>
        <v>0</v>
      </c>
      <c r="V557" s="33">
        <f t="shared" si="1018"/>
        <v>0</v>
      </c>
      <c r="W557" s="24">
        <f t="shared" si="1019"/>
        <v>132237.28742399998</v>
      </c>
      <c r="X557" s="24">
        <f t="shared" si="1019"/>
        <v>158684.74490880012</v>
      </c>
      <c r="Y557" s="24">
        <f t="shared" si="1019"/>
        <v>190421.69389055995</v>
      </c>
      <c r="Z557" s="24">
        <f t="shared" si="1019"/>
        <v>228506.03266867204</v>
      </c>
      <c r="AA557" s="33">
        <f t="shared" si="1020"/>
        <v>709849.75889203208</v>
      </c>
      <c r="AB557" s="24">
        <f t="shared" si="1021"/>
        <v>226060.2967818235</v>
      </c>
      <c r="AC557" s="24">
        <f t="shared" si="1021"/>
        <v>174978.47129702382</v>
      </c>
      <c r="AD557" s="24">
        <f t="shared" si="1021"/>
        <v>113680.28071526403</v>
      </c>
      <c r="AE557" s="24">
        <f t="shared" si="1021"/>
        <v>40122.452017151925</v>
      </c>
      <c r="AF557" s="33">
        <f t="shared" si="1022"/>
        <v>554841.50081126322</v>
      </c>
      <c r="AG557" s="24">
        <f t="shared" si="1023"/>
        <v>0</v>
      </c>
      <c r="AH557" s="24">
        <f t="shared" si="1023"/>
        <v>0</v>
      </c>
      <c r="AI557" s="24">
        <f t="shared" si="1023"/>
        <v>0</v>
      </c>
      <c r="AJ557" s="24">
        <f t="shared" si="1023"/>
        <v>0</v>
      </c>
      <c r="AK557" s="33">
        <f t="shared" si="1024"/>
        <v>0</v>
      </c>
      <c r="AL557" s="24">
        <f t="shared" si="1025"/>
        <v>0</v>
      </c>
      <c r="AM557" s="24">
        <f t="shared" si="1025"/>
        <v>0</v>
      </c>
      <c r="AN557" s="24">
        <f t="shared" si="1025"/>
        <v>0</v>
      </c>
      <c r="AO557" s="24">
        <f t="shared" si="1025"/>
        <v>0</v>
      </c>
      <c r="AP557" s="33">
        <f t="shared" si="1026"/>
        <v>0</v>
      </c>
      <c r="AQ557" s="24">
        <f t="shared" si="1027"/>
        <v>0</v>
      </c>
      <c r="AR557" s="24">
        <f t="shared" si="1027"/>
        <v>0</v>
      </c>
      <c r="AS557" s="24">
        <f t="shared" si="1027"/>
        <v>0</v>
      </c>
      <c r="AT557" s="24">
        <f t="shared" si="1027"/>
        <v>0</v>
      </c>
      <c r="AU557" s="33">
        <f t="shared" si="1028"/>
        <v>0</v>
      </c>
      <c r="AV557" s="24">
        <f t="shared" si="1029"/>
        <v>0</v>
      </c>
      <c r="AW557" s="24">
        <f t="shared" si="1029"/>
        <v>0</v>
      </c>
      <c r="AX557" s="24">
        <f t="shared" si="1029"/>
        <v>0</v>
      </c>
      <c r="AY557" s="24">
        <f t="shared" si="1029"/>
        <v>0</v>
      </c>
      <c r="AZ557" s="33">
        <f t="shared" si="1030"/>
        <v>0</v>
      </c>
      <c r="BA557" s="24">
        <f t="shared" si="1031"/>
        <v>0</v>
      </c>
      <c r="BB557" s="24">
        <f t="shared" si="1031"/>
        <v>0</v>
      </c>
      <c r="BC557" s="24">
        <f t="shared" si="1031"/>
        <v>0</v>
      </c>
      <c r="BD557" s="24">
        <f t="shared" si="1031"/>
        <v>0</v>
      </c>
      <c r="BE557" s="33">
        <f t="shared" si="1032"/>
        <v>0</v>
      </c>
      <c r="BF557" s="24">
        <f t="shared" si="1033"/>
        <v>0</v>
      </c>
      <c r="BG557" s="24">
        <f t="shared" si="1033"/>
        <v>0</v>
      </c>
      <c r="BH557" s="24">
        <f t="shared" si="1033"/>
        <v>0</v>
      </c>
      <c r="BI557" s="24">
        <f t="shared" si="1033"/>
        <v>0</v>
      </c>
      <c r="BJ557" s="33">
        <f t="shared" si="1034"/>
        <v>0</v>
      </c>
      <c r="BK557" s="24">
        <f t="shared" si="1035"/>
        <v>0</v>
      </c>
      <c r="BL557" s="24">
        <f t="shared" si="1035"/>
        <v>0</v>
      </c>
      <c r="BM557" s="24">
        <f t="shared" si="1035"/>
        <v>0</v>
      </c>
      <c r="BN557" s="24">
        <f t="shared" si="1035"/>
        <v>0</v>
      </c>
      <c r="BO557" s="33">
        <f t="shared" si="1036"/>
        <v>0</v>
      </c>
      <c r="BP557" s="24">
        <f t="shared" si="1037"/>
        <v>0</v>
      </c>
      <c r="BQ557" s="24">
        <f t="shared" si="1037"/>
        <v>0</v>
      </c>
      <c r="BR557" s="24">
        <f t="shared" si="1037"/>
        <v>0</v>
      </c>
      <c r="BS557" s="24">
        <f t="shared" si="1037"/>
        <v>0</v>
      </c>
      <c r="BT557" s="33">
        <f t="shared" si="1038"/>
        <v>0</v>
      </c>
      <c r="BU557" s="24">
        <f t="shared" si="1039"/>
        <v>0</v>
      </c>
      <c r="BV557" s="24">
        <f t="shared" si="1039"/>
        <v>0</v>
      </c>
      <c r="BW557" s="24">
        <f t="shared" si="1039"/>
        <v>0</v>
      </c>
      <c r="BX557" s="24">
        <f t="shared" si="1039"/>
        <v>0</v>
      </c>
      <c r="BY557" s="33">
        <f t="shared" si="1040"/>
        <v>0</v>
      </c>
      <c r="BZ557" s="24">
        <f t="shared" si="1041"/>
        <v>0</v>
      </c>
      <c r="CA557" s="24">
        <f t="shared" si="1041"/>
        <v>0</v>
      </c>
      <c r="CB557" s="24">
        <f t="shared" si="1041"/>
        <v>0</v>
      </c>
      <c r="CC557" s="24">
        <f t="shared" si="1041"/>
        <v>0</v>
      </c>
      <c r="CD557" s="33">
        <f t="shared" si="1042"/>
        <v>0</v>
      </c>
      <c r="CE557" s="24">
        <f t="shared" si="1043"/>
        <v>0</v>
      </c>
      <c r="CF557" s="24">
        <f t="shared" si="1043"/>
        <v>0</v>
      </c>
      <c r="CG557" s="24">
        <f t="shared" si="1043"/>
        <v>0</v>
      </c>
      <c r="CH557" s="24">
        <f t="shared" si="1043"/>
        <v>0</v>
      </c>
      <c r="CI557" s="33">
        <f t="shared" si="1044"/>
        <v>0</v>
      </c>
      <c r="CJ557" s="24">
        <f t="shared" si="1045"/>
        <v>0</v>
      </c>
      <c r="CK557" s="24">
        <f t="shared" si="1045"/>
        <v>0</v>
      </c>
      <c r="CL557" s="24">
        <f t="shared" si="1045"/>
        <v>0</v>
      </c>
      <c r="CM557" s="24">
        <f t="shared" si="1045"/>
        <v>0</v>
      </c>
      <c r="CN557" s="33">
        <f t="shared" si="1046"/>
        <v>0</v>
      </c>
      <c r="CO557" s="24">
        <f t="shared" si="1047"/>
        <v>0</v>
      </c>
      <c r="CP557" s="24">
        <f t="shared" si="1047"/>
        <v>0</v>
      </c>
      <c r="CQ557" s="24">
        <f t="shared" si="1047"/>
        <v>0</v>
      </c>
      <c r="CR557" s="24">
        <f t="shared" si="1047"/>
        <v>0</v>
      </c>
      <c r="CS557" s="33">
        <f t="shared" si="1048"/>
        <v>0</v>
      </c>
      <c r="CT557" s="24">
        <f t="shared" si="1049"/>
        <v>0</v>
      </c>
      <c r="CU557" s="24">
        <f t="shared" si="1049"/>
        <v>0</v>
      </c>
      <c r="CV557" s="24">
        <f t="shared" si="1049"/>
        <v>0</v>
      </c>
      <c r="CW557" s="24">
        <f t="shared" si="1049"/>
        <v>0</v>
      </c>
      <c r="CX557" s="33">
        <f t="shared" si="1050"/>
        <v>0</v>
      </c>
      <c r="CY557" s="24">
        <f t="shared" si="1051"/>
        <v>0</v>
      </c>
      <c r="CZ557" s="24">
        <f t="shared" si="1051"/>
        <v>0</v>
      </c>
      <c r="DA557" s="24">
        <f t="shared" si="1051"/>
        <v>0</v>
      </c>
      <c r="DB557" s="24">
        <f t="shared" si="1051"/>
        <v>0</v>
      </c>
      <c r="DC557" s="33">
        <f t="shared" si="1052"/>
        <v>0</v>
      </c>
      <c r="DD557" s="86">
        <f t="shared" si="1053"/>
        <v>554841.50081126392</v>
      </c>
    </row>
    <row r="558" spans="1:108" x14ac:dyDescent="0.25">
      <c r="A558" t="s">
        <v>5817</v>
      </c>
      <c r="B558" s="87" t="s">
        <v>5818</v>
      </c>
      <c r="C558" s="88">
        <f t="shared" si="1011"/>
        <v>0</v>
      </c>
      <c r="D558" s="88">
        <f t="shared" si="1011"/>
        <v>0</v>
      </c>
      <c r="E558" s="88">
        <f t="shared" si="1011"/>
        <v>95400</v>
      </c>
      <c r="F558" s="88">
        <f t="shared" si="1011"/>
        <v>143100</v>
      </c>
      <c r="G558" s="89">
        <f t="shared" si="1012"/>
        <v>238500</v>
      </c>
      <c r="H558" s="88">
        <f t="shared" si="1013"/>
        <v>219420</v>
      </c>
      <c r="I558" s="88">
        <f t="shared" si="1013"/>
        <v>248040</v>
      </c>
      <c r="J558" s="88">
        <f t="shared" si="1013"/>
        <v>372060</v>
      </c>
      <c r="K558" s="88">
        <f t="shared" si="1013"/>
        <v>372060</v>
      </c>
      <c r="L558" s="89">
        <f t="shared" si="1014"/>
        <v>1211580</v>
      </c>
      <c r="M558" s="88">
        <f t="shared" si="1015"/>
        <v>822922.5</v>
      </c>
      <c r="N558" s="88">
        <f t="shared" si="1015"/>
        <v>942264.625</v>
      </c>
      <c r="O558" s="88">
        <f t="shared" si="1015"/>
        <v>1026502.375</v>
      </c>
      <c r="P558" s="88">
        <f t="shared" si="1015"/>
        <v>1349398.875</v>
      </c>
      <c r="Q558" s="89">
        <f t="shared" si="1016"/>
        <v>4141088.375</v>
      </c>
      <c r="R558" s="88">
        <f t="shared" si="1017"/>
        <v>2794869.75</v>
      </c>
      <c r="S558" s="88">
        <f t="shared" si="1017"/>
        <v>2630465.25</v>
      </c>
      <c r="T558" s="88">
        <f t="shared" si="1017"/>
        <v>2885182.9124999978</v>
      </c>
      <c r="U558" s="88">
        <f t="shared" si="1017"/>
        <v>3199868.8874999993</v>
      </c>
      <c r="V558" s="89">
        <f t="shared" si="1018"/>
        <v>11510386.799999997</v>
      </c>
      <c r="W558" s="88">
        <f t="shared" si="1019"/>
        <v>6037996.7266019993</v>
      </c>
      <c r="X558" s="88">
        <f t="shared" si="1019"/>
        <v>6805778.5406723954</v>
      </c>
      <c r="Y558" s="88">
        <f t="shared" si="1019"/>
        <v>6810685.1550568715</v>
      </c>
      <c r="Z558" s="88">
        <f t="shared" si="1019"/>
        <v>7381815.5657557622</v>
      </c>
      <c r="AA558" s="89">
        <f t="shared" si="1020"/>
        <v>27036275.988087028</v>
      </c>
      <c r="AB558" s="88">
        <f t="shared" si="1021"/>
        <v>5015841.7488890514</v>
      </c>
      <c r="AC558" s="88">
        <f t="shared" si="1021"/>
        <v>1884165.7348811533</v>
      </c>
      <c r="AD558" s="88">
        <f t="shared" si="1021"/>
        <v>1005256.3611966725</v>
      </c>
      <c r="AE558" s="88">
        <f t="shared" si="1021"/>
        <v>350108.86277529551</v>
      </c>
      <c r="AF558" s="89">
        <f t="shared" si="1022"/>
        <v>8255372.7077421732</v>
      </c>
      <c r="AG558" s="88">
        <f t="shared" si="1023"/>
        <v>0</v>
      </c>
      <c r="AH558" s="88">
        <f t="shared" si="1023"/>
        <v>0</v>
      </c>
      <c r="AI558" s="88">
        <f t="shared" si="1023"/>
        <v>0</v>
      </c>
      <c r="AJ558" s="88">
        <f t="shared" si="1023"/>
        <v>0</v>
      </c>
      <c r="AK558" s="89">
        <f t="shared" si="1024"/>
        <v>0</v>
      </c>
      <c r="AL558" s="88">
        <f t="shared" si="1025"/>
        <v>0</v>
      </c>
      <c r="AM558" s="88">
        <f t="shared" si="1025"/>
        <v>0</v>
      </c>
      <c r="AN558" s="88">
        <f t="shared" si="1025"/>
        <v>0</v>
      </c>
      <c r="AO558" s="88">
        <f t="shared" si="1025"/>
        <v>0</v>
      </c>
      <c r="AP558" s="89">
        <f t="shared" si="1026"/>
        <v>0</v>
      </c>
      <c r="AQ558" s="88">
        <f t="shared" si="1027"/>
        <v>0</v>
      </c>
      <c r="AR558" s="88">
        <f t="shared" si="1027"/>
        <v>0</v>
      </c>
      <c r="AS558" s="88">
        <f t="shared" si="1027"/>
        <v>0</v>
      </c>
      <c r="AT558" s="88">
        <f t="shared" si="1027"/>
        <v>0</v>
      </c>
      <c r="AU558" s="89">
        <f t="shared" si="1028"/>
        <v>0</v>
      </c>
      <c r="AV558" s="88">
        <f t="shared" si="1029"/>
        <v>0</v>
      </c>
      <c r="AW558" s="88">
        <f t="shared" si="1029"/>
        <v>0</v>
      </c>
      <c r="AX558" s="88">
        <f t="shared" si="1029"/>
        <v>0</v>
      </c>
      <c r="AY558" s="88">
        <f t="shared" si="1029"/>
        <v>0</v>
      </c>
      <c r="AZ558" s="89">
        <f t="shared" si="1030"/>
        <v>0</v>
      </c>
      <c r="BA558" s="88">
        <f t="shared" si="1031"/>
        <v>0</v>
      </c>
      <c r="BB558" s="88">
        <f t="shared" si="1031"/>
        <v>0</v>
      </c>
      <c r="BC558" s="88">
        <f t="shared" si="1031"/>
        <v>0</v>
      </c>
      <c r="BD558" s="88">
        <f t="shared" si="1031"/>
        <v>0</v>
      </c>
      <c r="BE558" s="89">
        <f t="shared" si="1032"/>
        <v>0</v>
      </c>
      <c r="BF558" s="88">
        <f t="shared" si="1033"/>
        <v>0</v>
      </c>
      <c r="BG558" s="88">
        <f t="shared" si="1033"/>
        <v>0</v>
      </c>
      <c r="BH558" s="88">
        <f t="shared" si="1033"/>
        <v>0</v>
      </c>
      <c r="BI558" s="88">
        <f t="shared" si="1033"/>
        <v>0</v>
      </c>
      <c r="BJ558" s="89">
        <f t="shared" si="1034"/>
        <v>0</v>
      </c>
      <c r="BK558" s="88">
        <f t="shared" si="1035"/>
        <v>0</v>
      </c>
      <c r="BL558" s="88">
        <f t="shared" si="1035"/>
        <v>0</v>
      </c>
      <c r="BM558" s="88">
        <f t="shared" si="1035"/>
        <v>0</v>
      </c>
      <c r="BN558" s="88">
        <f t="shared" si="1035"/>
        <v>0</v>
      </c>
      <c r="BO558" s="89">
        <f t="shared" si="1036"/>
        <v>0</v>
      </c>
      <c r="BP558" s="88">
        <f t="shared" si="1037"/>
        <v>0</v>
      </c>
      <c r="BQ558" s="88">
        <f t="shared" si="1037"/>
        <v>0</v>
      </c>
      <c r="BR558" s="88">
        <f t="shared" si="1037"/>
        <v>0</v>
      </c>
      <c r="BS558" s="88">
        <f t="shared" si="1037"/>
        <v>0</v>
      </c>
      <c r="BT558" s="89">
        <f t="shared" si="1038"/>
        <v>0</v>
      </c>
      <c r="BU558" s="88">
        <f t="shared" si="1039"/>
        <v>0</v>
      </c>
      <c r="BV558" s="88">
        <f t="shared" si="1039"/>
        <v>0</v>
      </c>
      <c r="BW558" s="88">
        <f t="shared" si="1039"/>
        <v>0</v>
      </c>
      <c r="BX558" s="88">
        <f t="shared" si="1039"/>
        <v>0</v>
      </c>
      <c r="BY558" s="89">
        <f t="shared" si="1040"/>
        <v>0</v>
      </c>
      <c r="BZ558" s="88">
        <f t="shared" si="1041"/>
        <v>0</v>
      </c>
      <c r="CA558" s="88">
        <f t="shared" si="1041"/>
        <v>0</v>
      </c>
      <c r="CB558" s="88">
        <f t="shared" si="1041"/>
        <v>0</v>
      </c>
      <c r="CC558" s="88">
        <f t="shared" si="1041"/>
        <v>0</v>
      </c>
      <c r="CD558" s="89">
        <f t="shared" si="1042"/>
        <v>0</v>
      </c>
      <c r="CE558" s="88">
        <f t="shared" si="1043"/>
        <v>0</v>
      </c>
      <c r="CF558" s="88">
        <f t="shared" si="1043"/>
        <v>0</v>
      </c>
      <c r="CG558" s="88">
        <f t="shared" si="1043"/>
        <v>0</v>
      </c>
      <c r="CH558" s="88">
        <f t="shared" si="1043"/>
        <v>0</v>
      </c>
      <c r="CI558" s="89">
        <f t="shared" si="1044"/>
        <v>0</v>
      </c>
      <c r="CJ558" s="88">
        <f t="shared" si="1045"/>
        <v>0</v>
      </c>
      <c r="CK558" s="88">
        <f t="shared" si="1045"/>
        <v>0</v>
      </c>
      <c r="CL558" s="88">
        <f t="shared" si="1045"/>
        <v>0</v>
      </c>
      <c r="CM558" s="88">
        <f t="shared" si="1045"/>
        <v>0</v>
      </c>
      <c r="CN558" s="89">
        <f t="shared" si="1046"/>
        <v>0</v>
      </c>
      <c r="CO558" s="88">
        <f t="shared" si="1047"/>
        <v>0</v>
      </c>
      <c r="CP558" s="88">
        <f t="shared" si="1047"/>
        <v>0</v>
      </c>
      <c r="CQ558" s="88">
        <f t="shared" si="1047"/>
        <v>0</v>
      </c>
      <c r="CR558" s="88">
        <f t="shared" si="1047"/>
        <v>0</v>
      </c>
      <c r="CS558" s="89">
        <f t="shared" si="1048"/>
        <v>0</v>
      </c>
      <c r="CT558" s="88">
        <f t="shared" si="1049"/>
        <v>0</v>
      </c>
      <c r="CU558" s="88">
        <f t="shared" si="1049"/>
        <v>0</v>
      </c>
      <c r="CV558" s="88">
        <f t="shared" si="1049"/>
        <v>0</v>
      </c>
      <c r="CW558" s="88">
        <f t="shared" si="1049"/>
        <v>0</v>
      </c>
      <c r="CX558" s="89">
        <f t="shared" si="1050"/>
        <v>0</v>
      </c>
      <c r="CY558" s="88">
        <f t="shared" si="1051"/>
        <v>0</v>
      </c>
      <c r="CZ558" s="88">
        <f t="shared" si="1051"/>
        <v>0</v>
      </c>
      <c r="DA558" s="88">
        <f t="shared" si="1051"/>
        <v>0</v>
      </c>
      <c r="DB558" s="88">
        <f t="shared" si="1051"/>
        <v>0</v>
      </c>
      <c r="DC558" s="89">
        <f t="shared" si="1052"/>
        <v>0</v>
      </c>
      <c r="DD558" s="90">
        <f t="shared" si="1053"/>
        <v>8255372.7077421695</v>
      </c>
    </row>
    <row r="560" spans="1:108" x14ac:dyDescent="0.25">
      <c r="A560" t="s">
        <v>5819</v>
      </c>
      <c r="B560" s="30" t="s">
        <v>124</v>
      </c>
    </row>
    <row r="561" spans="1:108" x14ac:dyDescent="0.25">
      <c r="A561" t="s">
        <v>5820</v>
      </c>
      <c r="B561" s="32" t="s">
        <v>5120</v>
      </c>
      <c r="C561" s="24">
        <f t="shared" ref="C561:F571" si="1054">C52-C244</f>
        <v>0</v>
      </c>
      <c r="D561" s="24">
        <f t="shared" si="1054"/>
        <v>0</v>
      </c>
      <c r="E561" s="24">
        <f t="shared" si="1054"/>
        <v>159000</v>
      </c>
      <c r="F561" s="24">
        <f t="shared" si="1054"/>
        <v>79500</v>
      </c>
      <c r="G561" s="33">
        <f t="shared" ref="G561:G571" si="1055">SUM(C561:F561)</f>
        <v>238500</v>
      </c>
      <c r="H561" s="24">
        <f t="shared" ref="H561:K571" si="1056">H52-H244</f>
        <v>103350</v>
      </c>
      <c r="I561" s="24">
        <f t="shared" si="1056"/>
        <v>103350</v>
      </c>
      <c r="J561" s="24">
        <f t="shared" si="1056"/>
        <v>206700</v>
      </c>
      <c r="K561" s="24">
        <f t="shared" si="1056"/>
        <v>103350</v>
      </c>
      <c r="L561" s="33">
        <f t="shared" ref="L561:L571" si="1057">SUM(H561:K561)</f>
        <v>516750</v>
      </c>
      <c r="M561" s="24">
        <f t="shared" ref="M561:P571" si="1058">M52-M244</f>
        <v>103350</v>
      </c>
      <c r="N561" s="24">
        <f t="shared" si="1058"/>
        <v>134355</v>
      </c>
      <c r="O561" s="24">
        <f t="shared" si="1058"/>
        <v>134355</v>
      </c>
      <c r="P561" s="24">
        <f t="shared" si="1058"/>
        <v>268710</v>
      </c>
      <c r="Q561" s="33">
        <f t="shared" ref="Q561:Q571" si="1059">SUM(M561:P561)</f>
        <v>640770</v>
      </c>
      <c r="R561" s="24">
        <f t="shared" ref="R561:U571" si="1060">R52-R244</f>
        <v>134355</v>
      </c>
      <c r="S561" s="24">
        <f t="shared" si="1060"/>
        <v>134355</v>
      </c>
      <c r="T561" s="24">
        <f t="shared" si="1060"/>
        <v>174661.5</v>
      </c>
      <c r="U561" s="24">
        <f t="shared" si="1060"/>
        <v>174661.5</v>
      </c>
      <c r="V561" s="33">
        <f t="shared" ref="V561:V571" si="1061">SUM(R561:U561)</f>
        <v>618033</v>
      </c>
      <c r="W561" s="24">
        <f t="shared" ref="W561:Z571" si="1062">W52-W244</f>
        <v>349323</v>
      </c>
      <c r="X561" s="24">
        <f t="shared" si="1062"/>
        <v>174661.5</v>
      </c>
      <c r="Y561" s="24">
        <f t="shared" si="1062"/>
        <v>174661.5</v>
      </c>
      <c r="Z561" s="24">
        <f t="shared" si="1062"/>
        <v>227059.95</v>
      </c>
      <c r="AA561" s="33">
        <f t="shared" ref="AA561:AA571" si="1063">SUM(W561:Z561)</f>
        <v>925705.95</v>
      </c>
      <c r="AB561" s="24">
        <f t="shared" ref="AB561:AE571" si="1064">AB52-AB244</f>
        <v>0</v>
      </c>
      <c r="AC561" s="24">
        <f t="shared" si="1064"/>
        <v>0</v>
      </c>
      <c r="AD561" s="24">
        <f t="shared" si="1064"/>
        <v>0</v>
      </c>
      <c r="AE561" s="24">
        <f t="shared" si="1064"/>
        <v>0</v>
      </c>
      <c r="AF561" s="33">
        <f t="shared" ref="AF561:AF571" si="1065">SUM(AB561:AE561)</f>
        <v>0</v>
      </c>
      <c r="AG561" s="24">
        <f t="shared" ref="AG561:AJ571" si="1066">AG52-AG244</f>
        <v>0</v>
      </c>
      <c r="AH561" s="24">
        <f t="shared" si="1066"/>
        <v>0</v>
      </c>
      <c r="AI561" s="24">
        <f t="shared" si="1066"/>
        <v>0</v>
      </c>
      <c r="AJ561" s="24">
        <f t="shared" si="1066"/>
        <v>0</v>
      </c>
      <c r="AK561" s="33">
        <f t="shared" ref="AK561:AK571" si="1067">SUM(AG561:AJ561)</f>
        <v>0</v>
      </c>
      <c r="AL561" s="24">
        <f t="shared" ref="AL561:AO571" si="1068">AL52-AL244</f>
        <v>0</v>
      </c>
      <c r="AM561" s="24">
        <f t="shared" si="1068"/>
        <v>0</v>
      </c>
      <c r="AN561" s="24">
        <f t="shared" si="1068"/>
        <v>0</v>
      </c>
      <c r="AO561" s="24">
        <f t="shared" si="1068"/>
        <v>0</v>
      </c>
      <c r="AP561" s="33">
        <f t="shared" ref="AP561:AP571" si="1069">SUM(AL561:AO561)</f>
        <v>0</v>
      </c>
      <c r="AQ561" s="24">
        <f t="shared" ref="AQ561:AT571" si="1070">AQ52-AQ244</f>
        <v>0</v>
      </c>
      <c r="AR561" s="24">
        <f t="shared" si="1070"/>
        <v>0</v>
      </c>
      <c r="AS561" s="24">
        <f t="shared" si="1070"/>
        <v>0</v>
      </c>
      <c r="AT561" s="24">
        <f t="shared" si="1070"/>
        <v>0</v>
      </c>
      <c r="AU561" s="33">
        <f t="shared" ref="AU561:AU571" si="1071">SUM(AQ561:AT561)</f>
        <v>0</v>
      </c>
      <c r="AV561" s="24">
        <f t="shared" ref="AV561:AY571" si="1072">AV52-AV244</f>
        <v>0</v>
      </c>
      <c r="AW561" s="24">
        <f t="shared" si="1072"/>
        <v>0</v>
      </c>
      <c r="AX561" s="24">
        <f t="shared" si="1072"/>
        <v>0</v>
      </c>
      <c r="AY561" s="24">
        <f t="shared" si="1072"/>
        <v>0</v>
      </c>
      <c r="AZ561" s="33">
        <f t="shared" ref="AZ561:AZ571" si="1073">SUM(AV561:AY561)</f>
        <v>0</v>
      </c>
      <c r="BA561" s="24">
        <f t="shared" ref="BA561:BD571" si="1074">BA52-BA244</f>
        <v>0</v>
      </c>
      <c r="BB561" s="24">
        <f t="shared" si="1074"/>
        <v>0</v>
      </c>
      <c r="BC561" s="24">
        <f t="shared" si="1074"/>
        <v>0</v>
      </c>
      <c r="BD561" s="24">
        <f t="shared" si="1074"/>
        <v>0</v>
      </c>
      <c r="BE561" s="33">
        <f t="shared" ref="BE561:BE571" si="1075">SUM(BA561:BD561)</f>
        <v>0</v>
      </c>
      <c r="BF561" s="24">
        <f t="shared" ref="BF561:BI571" si="1076">BF52-BF244</f>
        <v>0</v>
      </c>
      <c r="BG561" s="24">
        <f t="shared" si="1076"/>
        <v>0</v>
      </c>
      <c r="BH561" s="24">
        <f t="shared" si="1076"/>
        <v>0</v>
      </c>
      <c r="BI561" s="24">
        <f t="shared" si="1076"/>
        <v>0</v>
      </c>
      <c r="BJ561" s="33">
        <f t="shared" ref="BJ561:BJ571" si="1077">SUM(BF561:BI561)</f>
        <v>0</v>
      </c>
      <c r="BK561" s="24">
        <f t="shared" ref="BK561:BN571" si="1078">BK52-BK244</f>
        <v>0</v>
      </c>
      <c r="BL561" s="24">
        <f t="shared" si="1078"/>
        <v>0</v>
      </c>
      <c r="BM561" s="24">
        <f t="shared" si="1078"/>
        <v>0</v>
      </c>
      <c r="BN561" s="24">
        <f t="shared" si="1078"/>
        <v>0</v>
      </c>
      <c r="BO561" s="33">
        <f t="shared" ref="BO561:BO571" si="1079">SUM(BK561:BN561)</f>
        <v>0</v>
      </c>
      <c r="BP561" s="24">
        <f t="shared" ref="BP561:BS571" si="1080">BP52-BP244</f>
        <v>0</v>
      </c>
      <c r="BQ561" s="24">
        <f t="shared" si="1080"/>
        <v>0</v>
      </c>
      <c r="BR561" s="24">
        <f t="shared" si="1080"/>
        <v>0</v>
      </c>
      <c r="BS561" s="24">
        <f t="shared" si="1080"/>
        <v>0</v>
      </c>
      <c r="BT561" s="33">
        <f t="shared" ref="BT561:BT571" si="1081">SUM(BP561:BS561)</f>
        <v>0</v>
      </c>
      <c r="BU561" s="24">
        <f t="shared" ref="BU561:BX571" si="1082">BU52-BU244</f>
        <v>0</v>
      </c>
      <c r="BV561" s="24">
        <f t="shared" si="1082"/>
        <v>0</v>
      </c>
      <c r="BW561" s="24">
        <f t="shared" si="1082"/>
        <v>0</v>
      </c>
      <c r="BX561" s="24">
        <f t="shared" si="1082"/>
        <v>0</v>
      </c>
      <c r="BY561" s="33">
        <f t="shared" ref="BY561:BY571" si="1083">SUM(BU561:BX561)</f>
        <v>0</v>
      </c>
      <c r="BZ561" s="24">
        <f t="shared" ref="BZ561:CC571" si="1084">BZ52-BZ244</f>
        <v>0</v>
      </c>
      <c r="CA561" s="24">
        <f t="shared" si="1084"/>
        <v>0</v>
      </c>
      <c r="CB561" s="24">
        <f t="shared" si="1084"/>
        <v>0</v>
      </c>
      <c r="CC561" s="24">
        <f t="shared" si="1084"/>
        <v>0</v>
      </c>
      <c r="CD561" s="33">
        <f t="shared" ref="CD561:CD571" si="1085">SUM(BZ561:CC561)</f>
        <v>0</v>
      </c>
      <c r="CE561" s="24">
        <f t="shared" ref="CE561:CH571" si="1086">CE52-CE244</f>
        <v>0</v>
      </c>
      <c r="CF561" s="24">
        <f t="shared" si="1086"/>
        <v>0</v>
      </c>
      <c r="CG561" s="24">
        <f t="shared" si="1086"/>
        <v>0</v>
      </c>
      <c r="CH561" s="24">
        <f t="shared" si="1086"/>
        <v>0</v>
      </c>
      <c r="CI561" s="33">
        <f t="shared" ref="CI561:CI571" si="1087">SUM(CE561:CH561)</f>
        <v>0</v>
      </c>
      <c r="CJ561" s="24">
        <f t="shared" ref="CJ561:CM571" si="1088">CJ52-CJ244</f>
        <v>0</v>
      </c>
      <c r="CK561" s="24">
        <f t="shared" si="1088"/>
        <v>0</v>
      </c>
      <c r="CL561" s="24">
        <f t="shared" si="1088"/>
        <v>0</v>
      </c>
      <c r="CM561" s="24">
        <f t="shared" si="1088"/>
        <v>0</v>
      </c>
      <c r="CN561" s="33">
        <f t="shared" ref="CN561:CN571" si="1089">SUM(CJ561:CM561)</f>
        <v>0</v>
      </c>
      <c r="CO561" s="24">
        <f t="shared" ref="CO561:CR571" si="1090">CO52-CO244</f>
        <v>0</v>
      </c>
      <c r="CP561" s="24">
        <f t="shared" si="1090"/>
        <v>0</v>
      </c>
      <c r="CQ561" s="24">
        <f t="shared" si="1090"/>
        <v>0</v>
      </c>
      <c r="CR561" s="24">
        <f t="shared" si="1090"/>
        <v>0</v>
      </c>
      <c r="CS561" s="33">
        <f t="shared" ref="CS561:CS571" si="1091">SUM(CO561:CR561)</f>
        <v>0</v>
      </c>
      <c r="CT561" s="24">
        <f t="shared" ref="CT561:CW571" si="1092">CT52-CT244</f>
        <v>0</v>
      </c>
      <c r="CU561" s="24">
        <f t="shared" si="1092"/>
        <v>0</v>
      </c>
      <c r="CV561" s="24">
        <f t="shared" si="1092"/>
        <v>0</v>
      </c>
      <c r="CW561" s="24">
        <f t="shared" si="1092"/>
        <v>0</v>
      </c>
      <c r="CX561" s="33">
        <f t="shared" ref="CX561:CX571" si="1093">SUM(CT561:CW561)</f>
        <v>0</v>
      </c>
      <c r="CY561" s="24">
        <f t="shared" ref="CY561:DB571" si="1094">CY52-CY244</f>
        <v>0</v>
      </c>
      <c r="CZ561" s="24">
        <f t="shared" si="1094"/>
        <v>0</v>
      </c>
      <c r="DA561" s="24">
        <f t="shared" si="1094"/>
        <v>0</v>
      </c>
      <c r="DB561" s="24">
        <f t="shared" si="1094"/>
        <v>0</v>
      </c>
      <c r="DC561" s="33">
        <f t="shared" ref="DC561:DC571" si="1095">SUM(CY561:DB561)</f>
        <v>0</v>
      </c>
      <c r="DD561" s="86">
        <f t="shared" ref="DD561:DD571" si="1096">DD52-DD244</f>
        <v>0</v>
      </c>
    </row>
    <row r="562" spans="1:108" x14ac:dyDescent="0.25">
      <c r="A562" t="s">
        <v>5821</v>
      </c>
      <c r="B562" s="32" t="s">
        <v>5121</v>
      </c>
      <c r="C562" s="24">
        <f t="shared" si="1054"/>
        <v>0</v>
      </c>
      <c r="D562" s="24">
        <f t="shared" si="1054"/>
        <v>0</v>
      </c>
      <c r="E562" s="24">
        <f t="shared" si="1054"/>
        <v>103750</v>
      </c>
      <c r="F562" s="24">
        <f t="shared" si="1054"/>
        <v>41500.000000000007</v>
      </c>
      <c r="G562" s="33">
        <f t="shared" si="1055"/>
        <v>145250</v>
      </c>
      <c r="H562" s="24">
        <f t="shared" si="1056"/>
        <v>22825</v>
      </c>
      <c r="I562" s="24">
        <f t="shared" si="1056"/>
        <v>45650</v>
      </c>
      <c r="J562" s="24">
        <f t="shared" si="1056"/>
        <v>114125.00000000001</v>
      </c>
      <c r="K562" s="24">
        <f t="shared" si="1056"/>
        <v>45650</v>
      </c>
      <c r="L562" s="33">
        <f t="shared" si="1057"/>
        <v>228250</v>
      </c>
      <c r="M562" s="24">
        <f t="shared" si="1058"/>
        <v>43575</v>
      </c>
      <c r="N562" s="24">
        <f t="shared" si="1058"/>
        <v>23966.25</v>
      </c>
      <c r="O562" s="24">
        <f t="shared" si="1058"/>
        <v>47932.5</v>
      </c>
      <c r="P562" s="24">
        <f t="shared" si="1058"/>
        <v>119831.25</v>
      </c>
      <c r="Q562" s="33">
        <f t="shared" si="1059"/>
        <v>235305</v>
      </c>
      <c r="R562" s="24">
        <f t="shared" si="1060"/>
        <v>47932.5</v>
      </c>
      <c r="S562" s="24">
        <f t="shared" si="1060"/>
        <v>45753.75</v>
      </c>
      <c r="T562" s="24">
        <f t="shared" si="1060"/>
        <v>25164.5625</v>
      </c>
      <c r="U562" s="24">
        <f t="shared" si="1060"/>
        <v>50329.125</v>
      </c>
      <c r="V562" s="33">
        <f t="shared" si="1061"/>
        <v>169179.9375</v>
      </c>
      <c r="W562" s="24">
        <f t="shared" si="1062"/>
        <v>125822.8125</v>
      </c>
      <c r="X562" s="24">
        <f t="shared" si="1062"/>
        <v>50329.125</v>
      </c>
      <c r="Y562" s="24">
        <f t="shared" si="1062"/>
        <v>48041.4375</v>
      </c>
      <c r="Z562" s="24">
        <f t="shared" si="1062"/>
        <v>26422.790625000001</v>
      </c>
      <c r="AA562" s="33">
        <f t="shared" si="1063"/>
        <v>250616.16562499999</v>
      </c>
      <c r="AB562" s="24">
        <f t="shared" si="1064"/>
        <v>0</v>
      </c>
      <c r="AC562" s="24">
        <f t="shared" si="1064"/>
        <v>0</v>
      </c>
      <c r="AD562" s="24">
        <f t="shared" si="1064"/>
        <v>0</v>
      </c>
      <c r="AE562" s="24">
        <f t="shared" si="1064"/>
        <v>0</v>
      </c>
      <c r="AF562" s="33">
        <f t="shared" si="1065"/>
        <v>0</v>
      </c>
      <c r="AG562" s="24">
        <f t="shared" si="1066"/>
        <v>0</v>
      </c>
      <c r="AH562" s="24">
        <f t="shared" si="1066"/>
        <v>0</v>
      </c>
      <c r="AI562" s="24">
        <f t="shared" si="1066"/>
        <v>0</v>
      </c>
      <c r="AJ562" s="24">
        <f t="shared" si="1066"/>
        <v>0</v>
      </c>
      <c r="AK562" s="33">
        <f t="shared" si="1067"/>
        <v>0</v>
      </c>
      <c r="AL562" s="24">
        <f t="shared" si="1068"/>
        <v>0</v>
      </c>
      <c r="AM562" s="24">
        <f t="shared" si="1068"/>
        <v>0</v>
      </c>
      <c r="AN562" s="24">
        <f t="shared" si="1068"/>
        <v>0</v>
      </c>
      <c r="AO562" s="24">
        <f t="shared" si="1068"/>
        <v>0</v>
      </c>
      <c r="AP562" s="33">
        <f t="shared" si="1069"/>
        <v>0</v>
      </c>
      <c r="AQ562" s="24">
        <f t="shared" si="1070"/>
        <v>0</v>
      </c>
      <c r="AR562" s="24">
        <f t="shared" si="1070"/>
        <v>0</v>
      </c>
      <c r="AS562" s="24">
        <f t="shared" si="1070"/>
        <v>0</v>
      </c>
      <c r="AT562" s="24">
        <f t="shared" si="1070"/>
        <v>0</v>
      </c>
      <c r="AU562" s="33">
        <f t="shared" si="1071"/>
        <v>0</v>
      </c>
      <c r="AV562" s="24">
        <f t="shared" si="1072"/>
        <v>0</v>
      </c>
      <c r="AW562" s="24">
        <f t="shared" si="1072"/>
        <v>0</v>
      </c>
      <c r="AX562" s="24">
        <f t="shared" si="1072"/>
        <v>0</v>
      </c>
      <c r="AY562" s="24">
        <f t="shared" si="1072"/>
        <v>0</v>
      </c>
      <c r="AZ562" s="33">
        <f t="shared" si="1073"/>
        <v>0</v>
      </c>
      <c r="BA562" s="24">
        <f t="shared" si="1074"/>
        <v>0</v>
      </c>
      <c r="BB562" s="24">
        <f t="shared" si="1074"/>
        <v>0</v>
      </c>
      <c r="BC562" s="24">
        <f t="shared" si="1074"/>
        <v>0</v>
      </c>
      <c r="BD562" s="24">
        <f t="shared" si="1074"/>
        <v>0</v>
      </c>
      <c r="BE562" s="33">
        <f t="shared" si="1075"/>
        <v>0</v>
      </c>
      <c r="BF562" s="24">
        <f t="shared" si="1076"/>
        <v>0</v>
      </c>
      <c r="BG562" s="24">
        <f t="shared" si="1076"/>
        <v>0</v>
      </c>
      <c r="BH562" s="24">
        <f t="shared" si="1076"/>
        <v>0</v>
      </c>
      <c r="BI562" s="24">
        <f t="shared" si="1076"/>
        <v>0</v>
      </c>
      <c r="BJ562" s="33">
        <f t="shared" si="1077"/>
        <v>0</v>
      </c>
      <c r="BK562" s="24">
        <f t="shared" si="1078"/>
        <v>0</v>
      </c>
      <c r="BL562" s="24">
        <f t="shared" si="1078"/>
        <v>0</v>
      </c>
      <c r="BM562" s="24">
        <f t="shared" si="1078"/>
        <v>0</v>
      </c>
      <c r="BN562" s="24">
        <f t="shared" si="1078"/>
        <v>0</v>
      </c>
      <c r="BO562" s="33">
        <f t="shared" si="1079"/>
        <v>0</v>
      </c>
      <c r="BP562" s="24">
        <f t="shared" si="1080"/>
        <v>0</v>
      </c>
      <c r="BQ562" s="24">
        <f t="shared" si="1080"/>
        <v>0</v>
      </c>
      <c r="BR562" s="24">
        <f t="shared" si="1080"/>
        <v>0</v>
      </c>
      <c r="BS562" s="24">
        <f t="shared" si="1080"/>
        <v>0</v>
      </c>
      <c r="BT562" s="33">
        <f t="shared" si="1081"/>
        <v>0</v>
      </c>
      <c r="BU562" s="24">
        <f t="shared" si="1082"/>
        <v>0</v>
      </c>
      <c r="BV562" s="24">
        <f t="shared" si="1082"/>
        <v>0</v>
      </c>
      <c r="BW562" s="24">
        <f t="shared" si="1082"/>
        <v>0</v>
      </c>
      <c r="BX562" s="24">
        <f t="shared" si="1082"/>
        <v>0</v>
      </c>
      <c r="BY562" s="33">
        <f t="shared" si="1083"/>
        <v>0</v>
      </c>
      <c r="BZ562" s="24">
        <f t="shared" si="1084"/>
        <v>0</v>
      </c>
      <c r="CA562" s="24">
        <f t="shared" si="1084"/>
        <v>0</v>
      </c>
      <c r="CB562" s="24">
        <f t="shared" si="1084"/>
        <v>0</v>
      </c>
      <c r="CC562" s="24">
        <f t="shared" si="1084"/>
        <v>0</v>
      </c>
      <c r="CD562" s="33">
        <f t="shared" si="1085"/>
        <v>0</v>
      </c>
      <c r="CE562" s="24">
        <f t="shared" si="1086"/>
        <v>0</v>
      </c>
      <c r="CF562" s="24">
        <f t="shared" si="1086"/>
        <v>0</v>
      </c>
      <c r="CG562" s="24">
        <f t="shared" si="1086"/>
        <v>0</v>
      </c>
      <c r="CH562" s="24">
        <f t="shared" si="1086"/>
        <v>0</v>
      </c>
      <c r="CI562" s="33">
        <f t="shared" si="1087"/>
        <v>0</v>
      </c>
      <c r="CJ562" s="24">
        <f t="shared" si="1088"/>
        <v>0</v>
      </c>
      <c r="CK562" s="24">
        <f t="shared" si="1088"/>
        <v>0</v>
      </c>
      <c r="CL562" s="24">
        <f t="shared" si="1088"/>
        <v>0</v>
      </c>
      <c r="CM562" s="24">
        <f t="shared" si="1088"/>
        <v>0</v>
      </c>
      <c r="CN562" s="33">
        <f t="shared" si="1089"/>
        <v>0</v>
      </c>
      <c r="CO562" s="24">
        <f t="shared" si="1090"/>
        <v>0</v>
      </c>
      <c r="CP562" s="24">
        <f t="shared" si="1090"/>
        <v>0</v>
      </c>
      <c r="CQ562" s="24">
        <f t="shared" si="1090"/>
        <v>0</v>
      </c>
      <c r="CR562" s="24">
        <f t="shared" si="1090"/>
        <v>0</v>
      </c>
      <c r="CS562" s="33">
        <f t="shared" si="1091"/>
        <v>0</v>
      </c>
      <c r="CT562" s="24">
        <f t="shared" si="1092"/>
        <v>0</v>
      </c>
      <c r="CU562" s="24">
        <f t="shared" si="1092"/>
        <v>0</v>
      </c>
      <c r="CV562" s="24">
        <f t="shared" si="1092"/>
        <v>0</v>
      </c>
      <c r="CW562" s="24">
        <f t="shared" si="1092"/>
        <v>0</v>
      </c>
      <c r="CX562" s="33">
        <f t="shared" si="1093"/>
        <v>0</v>
      </c>
      <c r="CY562" s="24">
        <f t="shared" si="1094"/>
        <v>0</v>
      </c>
      <c r="CZ562" s="24">
        <f t="shared" si="1094"/>
        <v>0</v>
      </c>
      <c r="DA562" s="24">
        <f t="shared" si="1094"/>
        <v>0</v>
      </c>
      <c r="DB562" s="24">
        <f t="shared" si="1094"/>
        <v>0</v>
      </c>
      <c r="DC562" s="33">
        <f t="shared" si="1095"/>
        <v>0</v>
      </c>
      <c r="DD562" s="86">
        <f t="shared" si="1096"/>
        <v>0</v>
      </c>
    </row>
    <row r="563" spans="1:108" x14ac:dyDescent="0.25">
      <c r="A563" t="s">
        <v>5822</v>
      </c>
      <c r="B563" s="32" t="s">
        <v>5122</v>
      </c>
      <c r="C563" s="24">
        <f t="shared" si="1054"/>
        <v>0</v>
      </c>
      <c r="D563" s="24">
        <f t="shared" si="1054"/>
        <v>0</v>
      </c>
      <c r="E563" s="24">
        <f t="shared" si="1054"/>
        <v>25000</v>
      </c>
      <c r="F563" s="24">
        <f t="shared" si="1054"/>
        <v>22500</v>
      </c>
      <c r="G563" s="33">
        <f t="shared" si="1055"/>
        <v>47500</v>
      </c>
      <c r="H563" s="24">
        <f t="shared" si="1056"/>
        <v>30000</v>
      </c>
      <c r="I563" s="24">
        <f t="shared" si="1056"/>
        <v>37500</v>
      </c>
      <c r="J563" s="24">
        <f t="shared" si="1056"/>
        <v>45000</v>
      </c>
      <c r="K563" s="24">
        <f t="shared" si="1056"/>
        <v>52500</v>
      </c>
      <c r="L563" s="33">
        <f t="shared" si="1057"/>
        <v>165000</v>
      </c>
      <c r="M563" s="24">
        <f t="shared" si="1058"/>
        <v>45000</v>
      </c>
      <c r="N563" s="24">
        <f t="shared" si="1058"/>
        <v>60000</v>
      </c>
      <c r="O563" s="24">
        <f t="shared" si="1058"/>
        <v>75000</v>
      </c>
      <c r="P563" s="24">
        <f t="shared" si="1058"/>
        <v>90000</v>
      </c>
      <c r="Q563" s="33">
        <f t="shared" si="1059"/>
        <v>270000</v>
      </c>
      <c r="R563" s="24">
        <f t="shared" si="1060"/>
        <v>105000</v>
      </c>
      <c r="S563" s="24">
        <f t="shared" si="1060"/>
        <v>90000</v>
      </c>
      <c r="T563" s="24">
        <f t="shared" si="1060"/>
        <v>120000</v>
      </c>
      <c r="U563" s="24">
        <f t="shared" si="1060"/>
        <v>150000</v>
      </c>
      <c r="V563" s="33">
        <f t="shared" si="1061"/>
        <v>465000</v>
      </c>
      <c r="W563" s="24">
        <f t="shared" si="1062"/>
        <v>180000</v>
      </c>
      <c r="X563" s="24">
        <f t="shared" si="1062"/>
        <v>210000</v>
      </c>
      <c r="Y563" s="24">
        <f t="shared" si="1062"/>
        <v>180000</v>
      </c>
      <c r="Z563" s="24">
        <f t="shared" si="1062"/>
        <v>240000</v>
      </c>
      <c r="AA563" s="33">
        <f t="shared" si="1063"/>
        <v>810000</v>
      </c>
      <c r="AB563" s="24">
        <f t="shared" si="1064"/>
        <v>0</v>
      </c>
      <c r="AC563" s="24">
        <f t="shared" si="1064"/>
        <v>0</v>
      </c>
      <c r="AD563" s="24">
        <f t="shared" si="1064"/>
        <v>0</v>
      </c>
      <c r="AE563" s="24">
        <f t="shared" si="1064"/>
        <v>0</v>
      </c>
      <c r="AF563" s="33">
        <f t="shared" si="1065"/>
        <v>0</v>
      </c>
      <c r="AG563" s="24">
        <f t="shared" si="1066"/>
        <v>0</v>
      </c>
      <c r="AH563" s="24">
        <f t="shared" si="1066"/>
        <v>0</v>
      </c>
      <c r="AI563" s="24">
        <f t="shared" si="1066"/>
        <v>0</v>
      </c>
      <c r="AJ563" s="24">
        <f t="shared" si="1066"/>
        <v>0</v>
      </c>
      <c r="AK563" s="33">
        <f t="shared" si="1067"/>
        <v>0</v>
      </c>
      <c r="AL563" s="24">
        <f t="shared" si="1068"/>
        <v>0</v>
      </c>
      <c r="AM563" s="24">
        <f t="shared" si="1068"/>
        <v>0</v>
      </c>
      <c r="AN563" s="24">
        <f t="shared" si="1068"/>
        <v>0</v>
      </c>
      <c r="AO563" s="24">
        <f t="shared" si="1068"/>
        <v>0</v>
      </c>
      <c r="AP563" s="33">
        <f t="shared" si="1069"/>
        <v>0</v>
      </c>
      <c r="AQ563" s="24">
        <f t="shared" si="1070"/>
        <v>0</v>
      </c>
      <c r="AR563" s="24">
        <f t="shared" si="1070"/>
        <v>0</v>
      </c>
      <c r="AS563" s="24">
        <f t="shared" si="1070"/>
        <v>0</v>
      </c>
      <c r="AT563" s="24">
        <f t="shared" si="1070"/>
        <v>0</v>
      </c>
      <c r="AU563" s="33">
        <f t="shared" si="1071"/>
        <v>0</v>
      </c>
      <c r="AV563" s="24">
        <f t="shared" si="1072"/>
        <v>0</v>
      </c>
      <c r="AW563" s="24">
        <f t="shared" si="1072"/>
        <v>0</v>
      </c>
      <c r="AX563" s="24">
        <f t="shared" si="1072"/>
        <v>0</v>
      </c>
      <c r="AY563" s="24">
        <f t="shared" si="1072"/>
        <v>0</v>
      </c>
      <c r="AZ563" s="33">
        <f t="shared" si="1073"/>
        <v>0</v>
      </c>
      <c r="BA563" s="24">
        <f t="shared" si="1074"/>
        <v>0</v>
      </c>
      <c r="BB563" s="24">
        <f t="shared" si="1074"/>
        <v>0</v>
      </c>
      <c r="BC563" s="24">
        <f t="shared" si="1074"/>
        <v>0</v>
      </c>
      <c r="BD563" s="24">
        <f t="shared" si="1074"/>
        <v>0</v>
      </c>
      <c r="BE563" s="33">
        <f t="shared" si="1075"/>
        <v>0</v>
      </c>
      <c r="BF563" s="24">
        <f t="shared" si="1076"/>
        <v>0</v>
      </c>
      <c r="BG563" s="24">
        <f t="shared" si="1076"/>
        <v>0</v>
      </c>
      <c r="BH563" s="24">
        <f t="shared" si="1076"/>
        <v>0</v>
      </c>
      <c r="BI563" s="24">
        <f t="shared" si="1076"/>
        <v>0</v>
      </c>
      <c r="BJ563" s="33">
        <f t="shared" si="1077"/>
        <v>0</v>
      </c>
      <c r="BK563" s="24">
        <f t="shared" si="1078"/>
        <v>0</v>
      </c>
      <c r="BL563" s="24">
        <f t="shared" si="1078"/>
        <v>0</v>
      </c>
      <c r="BM563" s="24">
        <f t="shared" si="1078"/>
        <v>0</v>
      </c>
      <c r="BN563" s="24">
        <f t="shared" si="1078"/>
        <v>0</v>
      </c>
      <c r="BO563" s="33">
        <f t="shared" si="1079"/>
        <v>0</v>
      </c>
      <c r="BP563" s="24">
        <f t="shared" si="1080"/>
        <v>0</v>
      </c>
      <c r="BQ563" s="24">
        <f t="shared" si="1080"/>
        <v>0</v>
      </c>
      <c r="BR563" s="24">
        <f t="shared" si="1080"/>
        <v>0</v>
      </c>
      <c r="BS563" s="24">
        <f t="shared" si="1080"/>
        <v>0</v>
      </c>
      <c r="BT563" s="33">
        <f t="shared" si="1081"/>
        <v>0</v>
      </c>
      <c r="BU563" s="24">
        <f t="shared" si="1082"/>
        <v>0</v>
      </c>
      <c r="BV563" s="24">
        <f t="shared" si="1082"/>
        <v>0</v>
      </c>
      <c r="BW563" s="24">
        <f t="shared" si="1082"/>
        <v>0</v>
      </c>
      <c r="BX563" s="24">
        <f t="shared" si="1082"/>
        <v>0</v>
      </c>
      <c r="BY563" s="33">
        <f t="shared" si="1083"/>
        <v>0</v>
      </c>
      <c r="BZ563" s="24">
        <f t="shared" si="1084"/>
        <v>0</v>
      </c>
      <c r="CA563" s="24">
        <f t="shared" si="1084"/>
        <v>0</v>
      </c>
      <c r="CB563" s="24">
        <f t="shared" si="1084"/>
        <v>0</v>
      </c>
      <c r="CC563" s="24">
        <f t="shared" si="1084"/>
        <v>0</v>
      </c>
      <c r="CD563" s="33">
        <f t="shared" si="1085"/>
        <v>0</v>
      </c>
      <c r="CE563" s="24">
        <f t="shared" si="1086"/>
        <v>0</v>
      </c>
      <c r="CF563" s="24">
        <f t="shared" si="1086"/>
        <v>0</v>
      </c>
      <c r="CG563" s="24">
        <f t="shared" si="1086"/>
        <v>0</v>
      </c>
      <c r="CH563" s="24">
        <f t="shared" si="1086"/>
        <v>0</v>
      </c>
      <c r="CI563" s="33">
        <f t="shared" si="1087"/>
        <v>0</v>
      </c>
      <c r="CJ563" s="24">
        <f t="shared" si="1088"/>
        <v>0</v>
      </c>
      <c r="CK563" s="24">
        <f t="shared" si="1088"/>
        <v>0</v>
      </c>
      <c r="CL563" s="24">
        <f t="shared" si="1088"/>
        <v>0</v>
      </c>
      <c r="CM563" s="24">
        <f t="shared" si="1088"/>
        <v>0</v>
      </c>
      <c r="CN563" s="33">
        <f t="shared" si="1089"/>
        <v>0</v>
      </c>
      <c r="CO563" s="24">
        <f t="shared" si="1090"/>
        <v>0</v>
      </c>
      <c r="CP563" s="24">
        <f t="shared" si="1090"/>
        <v>0</v>
      </c>
      <c r="CQ563" s="24">
        <f t="shared" si="1090"/>
        <v>0</v>
      </c>
      <c r="CR563" s="24">
        <f t="shared" si="1090"/>
        <v>0</v>
      </c>
      <c r="CS563" s="33">
        <f t="shared" si="1091"/>
        <v>0</v>
      </c>
      <c r="CT563" s="24">
        <f t="shared" si="1092"/>
        <v>0</v>
      </c>
      <c r="CU563" s="24">
        <f t="shared" si="1092"/>
        <v>0</v>
      </c>
      <c r="CV563" s="24">
        <f t="shared" si="1092"/>
        <v>0</v>
      </c>
      <c r="CW563" s="24">
        <f t="shared" si="1092"/>
        <v>0</v>
      </c>
      <c r="CX563" s="33">
        <f t="shared" si="1093"/>
        <v>0</v>
      </c>
      <c r="CY563" s="24">
        <f t="shared" si="1094"/>
        <v>0</v>
      </c>
      <c r="CZ563" s="24">
        <f t="shared" si="1094"/>
        <v>0</v>
      </c>
      <c r="DA563" s="24">
        <f t="shared" si="1094"/>
        <v>0</v>
      </c>
      <c r="DB563" s="24">
        <f t="shared" si="1094"/>
        <v>0</v>
      </c>
      <c r="DC563" s="33">
        <f t="shared" si="1095"/>
        <v>0</v>
      </c>
      <c r="DD563" s="86">
        <f t="shared" si="1096"/>
        <v>0</v>
      </c>
    </row>
    <row r="564" spans="1:108" x14ac:dyDescent="0.25">
      <c r="A564" t="s">
        <v>5823</v>
      </c>
      <c r="B564" s="32" t="s">
        <v>5123</v>
      </c>
      <c r="C564" s="24">
        <f t="shared" si="1054"/>
        <v>0</v>
      </c>
      <c r="D564" s="24">
        <f t="shared" si="1054"/>
        <v>0</v>
      </c>
      <c r="E564" s="24">
        <f t="shared" si="1054"/>
        <v>60000</v>
      </c>
      <c r="F564" s="24">
        <f t="shared" si="1054"/>
        <v>90000</v>
      </c>
      <c r="G564" s="33">
        <f t="shared" si="1055"/>
        <v>150000</v>
      </c>
      <c r="H564" s="24">
        <f t="shared" si="1056"/>
        <v>150000</v>
      </c>
      <c r="I564" s="24">
        <f t="shared" si="1056"/>
        <v>187500</v>
      </c>
      <c r="J564" s="24">
        <f t="shared" si="1056"/>
        <v>225000</v>
      </c>
      <c r="K564" s="24">
        <f t="shared" si="1056"/>
        <v>225000</v>
      </c>
      <c r="L564" s="33">
        <f t="shared" si="1057"/>
        <v>787500</v>
      </c>
      <c r="M564" s="24">
        <f t="shared" si="1058"/>
        <v>180000</v>
      </c>
      <c r="N564" s="24">
        <f t="shared" si="1058"/>
        <v>300000</v>
      </c>
      <c r="O564" s="24">
        <f t="shared" si="1058"/>
        <v>375000</v>
      </c>
      <c r="P564" s="24">
        <f t="shared" si="1058"/>
        <v>450000</v>
      </c>
      <c r="Q564" s="33">
        <f t="shared" si="1059"/>
        <v>1305000</v>
      </c>
      <c r="R564" s="24">
        <f t="shared" si="1060"/>
        <v>450000</v>
      </c>
      <c r="S564" s="24">
        <f t="shared" si="1060"/>
        <v>360000</v>
      </c>
      <c r="T564" s="24">
        <f t="shared" si="1060"/>
        <v>600000</v>
      </c>
      <c r="U564" s="24">
        <f t="shared" si="1060"/>
        <v>750000</v>
      </c>
      <c r="V564" s="33">
        <f t="shared" si="1061"/>
        <v>2160000</v>
      </c>
      <c r="W564" s="24">
        <f t="shared" si="1062"/>
        <v>900000</v>
      </c>
      <c r="X564" s="24">
        <f t="shared" si="1062"/>
        <v>900000</v>
      </c>
      <c r="Y564" s="24">
        <f t="shared" si="1062"/>
        <v>720000</v>
      </c>
      <c r="Z564" s="24">
        <f t="shared" si="1062"/>
        <v>1200000</v>
      </c>
      <c r="AA564" s="33">
        <f t="shared" si="1063"/>
        <v>3720000</v>
      </c>
      <c r="AB564" s="24">
        <f t="shared" si="1064"/>
        <v>0</v>
      </c>
      <c r="AC564" s="24">
        <f t="shared" si="1064"/>
        <v>0</v>
      </c>
      <c r="AD564" s="24">
        <f t="shared" si="1064"/>
        <v>0</v>
      </c>
      <c r="AE564" s="24">
        <f t="shared" si="1064"/>
        <v>0</v>
      </c>
      <c r="AF564" s="33">
        <f t="shared" si="1065"/>
        <v>0</v>
      </c>
      <c r="AG564" s="24">
        <f t="shared" si="1066"/>
        <v>0</v>
      </c>
      <c r="AH564" s="24">
        <f t="shared" si="1066"/>
        <v>0</v>
      </c>
      <c r="AI564" s="24">
        <f t="shared" si="1066"/>
        <v>0</v>
      </c>
      <c r="AJ564" s="24">
        <f t="shared" si="1066"/>
        <v>0</v>
      </c>
      <c r="AK564" s="33">
        <f t="shared" si="1067"/>
        <v>0</v>
      </c>
      <c r="AL564" s="24">
        <f t="shared" si="1068"/>
        <v>0</v>
      </c>
      <c r="AM564" s="24">
        <f t="shared" si="1068"/>
        <v>0</v>
      </c>
      <c r="AN564" s="24">
        <f t="shared" si="1068"/>
        <v>0</v>
      </c>
      <c r="AO564" s="24">
        <f t="shared" si="1068"/>
        <v>0</v>
      </c>
      <c r="AP564" s="33">
        <f t="shared" si="1069"/>
        <v>0</v>
      </c>
      <c r="AQ564" s="24">
        <f t="shared" si="1070"/>
        <v>0</v>
      </c>
      <c r="AR564" s="24">
        <f t="shared" si="1070"/>
        <v>0</v>
      </c>
      <c r="AS564" s="24">
        <f t="shared" si="1070"/>
        <v>0</v>
      </c>
      <c r="AT564" s="24">
        <f t="shared" si="1070"/>
        <v>0</v>
      </c>
      <c r="AU564" s="33">
        <f t="shared" si="1071"/>
        <v>0</v>
      </c>
      <c r="AV564" s="24">
        <f t="shared" si="1072"/>
        <v>0</v>
      </c>
      <c r="AW564" s="24">
        <f t="shared" si="1072"/>
        <v>0</v>
      </c>
      <c r="AX564" s="24">
        <f t="shared" si="1072"/>
        <v>0</v>
      </c>
      <c r="AY564" s="24">
        <f t="shared" si="1072"/>
        <v>0</v>
      </c>
      <c r="AZ564" s="33">
        <f t="shared" si="1073"/>
        <v>0</v>
      </c>
      <c r="BA564" s="24">
        <f t="shared" si="1074"/>
        <v>0</v>
      </c>
      <c r="BB564" s="24">
        <f t="shared" si="1074"/>
        <v>0</v>
      </c>
      <c r="BC564" s="24">
        <f t="shared" si="1074"/>
        <v>0</v>
      </c>
      <c r="BD564" s="24">
        <f t="shared" si="1074"/>
        <v>0</v>
      </c>
      <c r="BE564" s="33">
        <f t="shared" si="1075"/>
        <v>0</v>
      </c>
      <c r="BF564" s="24">
        <f t="shared" si="1076"/>
        <v>0</v>
      </c>
      <c r="BG564" s="24">
        <f t="shared" si="1076"/>
        <v>0</v>
      </c>
      <c r="BH564" s="24">
        <f t="shared" si="1076"/>
        <v>0</v>
      </c>
      <c r="BI564" s="24">
        <f t="shared" si="1076"/>
        <v>0</v>
      </c>
      <c r="BJ564" s="33">
        <f t="shared" si="1077"/>
        <v>0</v>
      </c>
      <c r="BK564" s="24">
        <f t="shared" si="1078"/>
        <v>0</v>
      </c>
      <c r="BL564" s="24">
        <f t="shared" si="1078"/>
        <v>0</v>
      </c>
      <c r="BM564" s="24">
        <f t="shared" si="1078"/>
        <v>0</v>
      </c>
      <c r="BN564" s="24">
        <f t="shared" si="1078"/>
        <v>0</v>
      </c>
      <c r="BO564" s="33">
        <f t="shared" si="1079"/>
        <v>0</v>
      </c>
      <c r="BP564" s="24">
        <f t="shared" si="1080"/>
        <v>0</v>
      </c>
      <c r="BQ564" s="24">
        <f t="shared" si="1080"/>
        <v>0</v>
      </c>
      <c r="BR564" s="24">
        <f t="shared" si="1080"/>
        <v>0</v>
      </c>
      <c r="BS564" s="24">
        <f t="shared" si="1080"/>
        <v>0</v>
      </c>
      <c r="BT564" s="33">
        <f t="shared" si="1081"/>
        <v>0</v>
      </c>
      <c r="BU564" s="24">
        <f t="shared" si="1082"/>
        <v>0</v>
      </c>
      <c r="BV564" s="24">
        <f t="shared" si="1082"/>
        <v>0</v>
      </c>
      <c r="BW564" s="24">
        <f t="shared" si="1082"/>
        <v>0</v>
      </c>
      <c r="BX564" s="24">
        <f t="shared" si="1082"/>
        <v>0</v>
      </c>
      <c r="BY564" s="33">
        <f t="shared" si="1083"/>
        <v>0</v>
      </c>
      <c r="BZ564" s="24">
        <f t="shared" si="1084"/>
        <v>0</v>
      </c>
      <c r="CA564" s="24">
        <f t="shared" si="1084"/>
        <v>0</v>
      </c>
      <c r="CB564" s="24">
        <f t="shared" si="1084"/>
        <v>0</v>
      </c>
      <c r="CC564" s="24">
        <f t="shared" si="1084"/>
        <v>0</v>
      </c>
      <c r="CD564" s="33">
        <f t="shared" si="1085"/>
        <v>0</v>
      </c>
      <c r="CE564" s="24">
        <f t="shared" si="1086"/>
        <v>0</v>
      </c>
      <c r="CF564" s="24">
        <f t="shared" si="1086"/>
        <v>0</v>
      </c>
      <c r="CG564" s="24">
        <f t="shared" si="1086"/>
        <v>0</v>
      </c>
      <c r="CH564" s="24">
        <f t="shared" si="1086"/>
        <v>0</v>
      </c>
      <c r="CI564" s="33">
        <f t="shared" si="1087"/>
        <v>0</v>
      </c>
      <c r="CJ564" s="24">
        <f t="shared" si="1088"/>
        <v>0</v>
      </c>
      <c r="CK564" s="24">
        <f t="shared" si="1088"/>
        <v>0</v>
      </c>
      <c r="CL564" s="24">
        <f t="shared" si="1088"/>
        <v>0</v>
      </c>
      <c r="CM564" s="24">
        <f t="shared" si="1088"/>
        <v>0</v>
      </c>
      <c r="CN564" s="33">
        <f t="shared" si="1089"/>
        <v>0</v>
      </c>
      <c r="CO564" s="24">
        <f t="shared" si="1090"/>
        <v>0</v>
      </c>
      <c r="CP564" s="24">
        <f t="shared" si="1090"/>
        <v>0</v>
      </c>
      <c r="CQ564" s="24">
        <f t="shared" si="1090"/>
        <v>0</v>
      </c>
      <c r="CR564" s="24">
        <f t="shared" si="1090"/>
        <v>0</v>
      </c>
      <c r="CS564" s="33">
        <f t="shared" si="1091"/>
        <v>0</v>
      </c>
      <c r="CT564" s="24">
        <f t="shared" si="1092"/>
        <v>0</v>
      </c>
      <c r="CU564" s="24">
        <f t="shared" si="1092"/>
        <v>0</v>
      </c>
      <c r="CV564" s="24">
        <f t="shared" si="1092"/>
        <v>0</v>
      </c>
      <c r="CW564" s="24">
        <f t="shared" si="1092"/>
        <v>0</v>
      </c>
      <c r="CX564" s="33">
        <f t="shared" si="1093"/>
        <v>0</v>
      </c>
      <c r="CY564" s="24">
        <f t="shared" si="1094"/>
        <v>0</v>
      </c>
      <c r="CZ564" s="24">
        <f t="shared" si="1094"/>
        <v>0</v>
      </c>
      <c r="DA564" s="24">
        <f t="shared" si="1094"/>
        <v>0</v>
      </c>
      <c r="DB564" s="24">
        <f t="shared" si="1094"/>
        <v>0</v>
      </c>
      <c r="DC564" s="33">
        <f t="shared" si="1095"/>
        <v>0</v>
      </c>
      <c r="DD564" s="86">
        <f t="shared" si="1096"/>
        <v>0</v>
      </c>
    </row>
    <row r="565" spans="1:108" x14ac:dyDescent="0.25">
      <c r="A565" t="s">
        <v>5824</v>
      </c>
      <c r="B565" s="32" t="s">
        <v>5124</v>
      </c>
      <c r="C565" s="24">
        <f t="shared" si="1054"/>
        <v>0</v>
      </c>
      <c r="D565" s="24">
        <f t="shared" si="1054"/>
        <v>0</v>
      </c>
      <c r="E565" s="24">
        <f t="shared" si="1054"/>
        <v>37500</v>
      </c>
      <c r="F565" s="24">
        <f t="shared" si="1054"/>
        <v>56250</v>
      </c>
      <c r="G565" s="33">
        <f t="shared" si="1055"/>
        <v>93750</v>
      </c>
      <c r="H565" s="24">
        <f t="shared" si="1056"/>
        <v>50000</v>
      </c>
      <c r="I565" s="24">
        <f t="shared" si="1056"/>
        <v>62500.000000000007</v>
      </c>
      <c r="J565" s="24">
        <f t="shared" si="1056"/>
        <v>75000</v>
      </c>
      <c r="K565" s="24">
        <f t="shared" si="1056"/>
        <v>75000</v>
      </c>
      <c r="L565" s="33">
        <f t="shared" si="1057"/>
        <v>262500</v>
      </c>
      <c r="M565" s="24">
        <f t="shared" si="1058"/>
        <v>112500</v>
      </c>
      <c r="N565" s="24">
        <f t="shared" si="1058"/>
        <v>100000</v>
      </c>
      <c r="O565" s="24">
        <f t="shared" si="1058"/>
        <v>125000.00000000001</v>
      </c>
      <c r="P565" s="24">
        <f t="shared" si="1058"/>
        <v>150000</v>
      </c>
      <c r="Q565" s="33">
        <f t="shared" si="1059"/>
        <v>487500</v>
      </c>
      <c r="R565" s="24">
        <f t="shared" si="1060"/>
        <v>150000</v>
      </c>
      <c r="S565" s="24">
        <f t="shared" si="1060"/>
        <v>225000</v>
      </c>
      <c r="T565" s="24">
        <f t="shared" si="1060"/>
        <v>200000</v>
      </c>
      <c r="U565" s="24">
        <f t="shared" si="1060"/>
        <v>250000.00000000003</v>
      </c>
      <c r="V565" s="33">
        <f t="shared" si="1061"/>
        <v>825000</v>
      </c>
      <c r="W565" s="24">
        <f t="shared" si="1062"/>
        <v>300000</v>
      </c>
      <c r="X565" s="24">
        <f t="shared" si="1062"/>
        <v>300000</v>
      </c>
      <c r="Y565" s="24">
        <f t="shared" si="1062"/>
        <v>450000</v>
      </c>
      <c r="Z565" s="24">
        <f t="shared" si="1062"/>
        <v>400000</v>
      </c>
      <c r="AA565" s="33">
        <f t="shared" si="1063"/>
        <v>1450000</v>
      </c>
      <c r="AB565" s="24">
        <f t="shared" si="1064"/>
        <v>0</v>
      </c>
      <c r="AC565" s="24">
        <f t="shared" si="1064"/>
        <v>0</v>
      </c>
      <c r="AD565" s="24">
        <f t="shared" si="1064"/>
        <v>0</v>
      </c>
      <c r="AE565" s="24">
        <f t="shared" si="1064"/>
        <v>0</v>
      </c>
      <c r="AF565" s="33">
        <f t="shared" si="1065"/>
        <v>0</v>
      </c>
      <c r="AG565" s="24">
        <f t="shared" si="1066"/>
        <v>0</v>
      </c>
      <c r="AH565" s="24">
        <f t="shared" si="1066"/>
        <v>0</v>
      </c>
      <c r="AI565" s="24">
        <f t="shared" si="1066"/>
        <v>0</v>
      </c>
      <c r="AJ565" s="24">
        <f t="shared" si="1066"/>
        <v>0</v>
      </c>
      <c r="AK565" s="33">
        <f t="shared" si="1067"/>
        <v>0</v>
      </c>
      <c r="AL565" s="24">
        <f t="shared" si="1068"/>
        <v>0</v>
      </c>
      <c r="AM565" s="24">
        <f t="shared" si="1068"/>
        <v>0</v>
      </c>
      <c r="AN565" s="24">
        <f t="shared" si="1068"/>
        <v>0</v>
      </c>
      <c r="AO565" s="24">
        <f t="shared" si="1068"/>
        <v>0</v>
      </c>
      <c r="AP565" s="33">
        <f t="shared" si="1069"/>
        <v>0</v>
      </c>
      <c r="AQ565" s="24">
        <f t="shared" si="1070"/>
        <v>0</v>
      </c>
      <c r="AR565" s="24">
        <f t="shared" si="1070"/>
        <v>0</v>
      </c>
      <c r="AS565" s="24">
        <f t="shared" si="1070"/>
        <v>0</v>
      </c>
      <c r="AT565" s="24">
        <f t="shared" si="1070"/>
        <v>0</v>
      </c>
      <c r="AU565" s="33">
        <f t="shared" si="1071"/>
        <v>0</v>
      </c>
      <c r="AV565" s="24">
        <f t="shared" si="1072"/>
        <v>0</v>
      </c>
      <c r="AW565" s="24">
        <f t="shared" si="1072"/>
        <v>0</v>
      </c>
      <c r="AX565" s="24">
        <f t="shared" si="1072"/>
        <v>0</v>
      </c>
      <c r="AY565" s="24">
        <f t="shared" si="1072"/>
        <v>0</v>
      </c>
      <c r="AZ565" s="33">
        <f t="shared" si="1073"/>
        <v>0</v>
      </c>
      <c r="BA565" s="24">
        <f t="shared" si="1074"/>
        <v>0</v>
      </c>
      <c r="BB565" s="24">
        <f t="shared" si="1074"/>
        <v>0</v>
      </c>
      <c r="BC565" s="24">
        <f t="shared" si="1074"/>
        <v>0</v>
      </c>
      <c r="BD565" s="24">
        <f t="shared" si="1074"/>
        <v>0</v>
      </c>
      <c r="BE565" s="33">
        <f t="shared" si="1075"/>
        <v>0</v>
      </c>
      <c r="BF565" s="24">
        <f t="shared" si="1076"/>
        <v>0</v>
      </c>
      <c r="BG565" s="24">
        <f t="shared" si="1076"/>
        <v>0</v>
      </c>
      <c r="BH565" s="24">
        <f t="shared" si="1076"/>
        <v>0</v>
      </c>
      <c r="BI565" s="24">
        <f t="shared" si="1076"/>
        <v>0</v>
      </c>
      <c r="BJ565" s="33">
        <f t="shared" si="1077"/>
        <v>0</v>
      </c>
      <c r="BK565" s="24">
        <f t="shared" si="1078"/>
        <v>0</v>
      </c>
      <c r="BL565" s="24">
        <f t="shared" si="1078"/>
        <v>0</v>
      </c>
      <c r="BM565" s="24">
        <f t="shared" si="1078"/>
        <v>0</v>
      </c>
      <c r="BN565" s="24">
        <f t="shared" si="1078"/>
        <v>0</v>
      </c>
      <c r="BO565" s="33">
        <f t="shared" si="1079"/>
        <v>0</v>
      </c>
      <c r="BP565" s="24">
        <f t="shared" si="1080"/>
        <v>0</v>
      </c>
      <c r="BQ565" s="24">
        <f t="shared" si="1080"/>
        <v>0</v>
      </c>
      <c r="BR565" s="24">
        <f t="shared" si="1080"/>
        <v>0</v>
      </c>
      <c r="BS565" s="24">
        <f t="shared" si="1080"/>
        <v>0</v>
      </c>
      <c r="BT565" s="33">
        <f t="shared" si="1081"/>
        <v>0</v>
      </c>
      <c r="BU565" s="24">
        <f t="shared" si="1082"/>
        <v>0</v>
      </c>
      <c r="BV565" s="24">
        <f t="shared" si="1082"/>
        <v>0</v>
      </c>
      <c r="BW565" s="24">
        <f t="shared" si="1082"/>
        <v>0</v>
      </c>
      <c r="BX565" s="24">
        <f t="shared" si="1082"/>
        <v>0</v>
      </c>
      <c r="BY565" s="33">
        <f t="shared" si="1083"/>
        <v>0</v>
      </c>
      <c r="BZ565" s="24">
        <f t="shared" si="1084"/>
        <v>0</v>
      </c>
      <c r="CA565" s="24">
        <f t="shared" si="1084"/>
        <v>0</v>
      </c>
      <c r="CB565" s="24">
        <f t="shared" si="1084"/>
        <v>0</v>
      </c>
      <c r="CC565" s="24">
        <f t="shared" si="1084"/>
        <v>0</v>
      </c>
      <c r="CD565" s="33">
        <f t="shared" si="1085"/>
        <v>0</v>
      </c>
      <c r="CE565" s="24">
        <f t="shared" si="1086"/>
        <v>0</v>
      </c>
      <c r="CF565" s="24">
        <f t="shared" si="1086"/>
        <v>0</v>
      </c>
      <c r="CG565" s="24">
        <f t="shared" si="1086"/>
        <v>0</v>
      </c>
      <c r="CH565" s="24">
        <f t="shared" si="1086"/>
        <v>0</v>
      </c>
      <c r="CI565" s="33">
        <f t="shared" si="1087"/>
        <v>0</v>
      </c>
      <c r="CJ565" s="24">
        <f t="shared" si="1088"/>
        <v>0</v>
      </c>
      <c r="CK565" s="24">
        <f t="shared" si="1088"/>
        <v>0</v>
      </c>
      <c r="CL565" s="24">
        <f t="shared" si="1088"/>
        <v>0</v>
      </c>
      <c r="CM565" s="24">
        <f t="shared" si="1088"/>
        <v>0</v>
      </c>
      <c r="CN565" s="33">
        <f t="shared" si="1089"/>
        <v>0</v>
      </c>
      <c r="CO565" s="24">
        <f t="shared" si="1090"/>
        <v>0</v>
      </c>
      <c r="CP565" s="24">
        <f t="shared" si="1090"/>
        <v>0</v>
      </c>
      <c r="CQ565" s="24">
        <f t="shared" si="1090"/>
        <v>0</v>
      </c>
      <c r="CR565" s="24">
        <f t="shared" si="1090"/>
        <v>0</v>
      </c>
      <c r="CS565" s="33">
        <f t="shared" si="1091"/>
        <v>0</v>
      </c>
      <c r="CT565" s="24">
        <f t="shared" si="1092"/>
        <v>0</v>
      </c>
      <c r="CU565" s="24">
        <f t="shared" si="1092"/>
        <v>0</v>
      </c>
      <c r="CV565" s="24">
        <f t="shared" si="1092"/>
        <v>0</v>
      </c>
      <c r="CW565" s="24">
        <f t="shared" si="1092"/>
        <v>0</v>
      </c>
      <c r="CX565" s="33">
        <f t="shared" si="1093"/>
        <v>0</v>
      </c>
      <c r="CY565" s="24">
        <f t="shared" si="1094"/>
        <v>0</v>
      </c>
      <c r="CZ565" s="24">
        <f t="shared" si="1094"/>
        <v>0</v>
      </c>
      <c r="DA565" s="24">
        <f t="shared" si="1094"/>
        <v>0</v>
      </c>
      <c r="DB565" s="24">
        <f t="shared" si="1094"/>
        <v>0</v>
      </c>
      <c r="DC565" s="33">
        <f t="shared" si="1095"/>
        <v>0</v>
      </c>
      <c r="DD565" s="86">
        <f t="shared" si="1096"/>
        <v>0</v>
      </c>
    </row>
    <row r="566" spans="1:108" x14ac:dyDescent="0.25">
      <c r="A566" t="s">
        <v>5825</v>
      </c>
      <c r="B566" s="32" t="s">
        <v>5125</v>
      </c>
      <c r="C566" s="24">
        <f t="shared" si="1054"/>
        <v>0</v>
      </c>
      <c r="D566" s="24">
        <f t="shared" si="1054"/>
        <v>0</v>
      </c>
      <c r="E566" s="24">
        <f t="shared" si="1054"/>
        <v>12500</v>
      </c>
      <c r="F566" s="24">
        <f t="shared" si="1054"/>
        <v>0</v>
      </c>
      <c r="G566" s="33">
        <f t="shared" si="1055"/>
        <v>12500</v>
      </c>
      <c r="H566" s="24">
        <f t="shared" si="1056"/>
        <v>700000.00000000012</v>
      </c>
      <c r="I566" s="24">
        <f t="shared" si="1056"/>
        <v>250000.00000000003</v>
      </c>
      <c r="J566" s="24">
        <f t="shared" si="1056"/>
        <v>50000</v>
      </c>
      <c r="K566" s="24">
        <f t="shared" si="1056"/>
        <v>0</v>
      </c>
      <c r="L566" s="33">
        <f t="shared" si="1057"/>
        <v>1000000.0000000001</v>
      </c>
      <c r="M566" s="24">
        <f t="shared" si="1058"/>
        <v>1050000</v>
      </c>
      <c r="N566" s="24">
        <f t="shared" si="1058"/>
        <v>375000</v>
      </c>
      <c r="O566" s="24">
        <f t="shared" si="1058"/>
        <v>75000</v>
      </c>
      <c r="P566" s="24">
        <f t="shared" si="1058"/>
        <v>0</v>
      </c>
      <c r="Q566" s="33">
        <f t="shared" si="1059"/>
        <v>1500000</v>
      </c>
      <c r="R566" s="24">
        <f t="shared" si="1060"/>
        <v>1575000</v>
      </c>
      <c r="S566" s="24">
        <f t="shared" si="1060"/>
        <v>562500</v>
      </c>
      <c r="T566" s="24">
        <f t="shared" si="1060"/>
        <v>112500</v>
      </c>
      <c r="U566" s="24">
        <f t="shared" si="1060"/>
        <v>0</v>
      </c>
      <c r="V566" s="33">
        <f t="shared" si="1061"/>
        <v>2250000</v>
      </c>
      <c r="W566" s="24">
        <f t="shared" si="1062"/>
        <v>2362500</v>
      </c>
      <c r="X566" s="24">
        <f t="shared" si="1062"/>
        <v>843750</v>
      </c>
      <c r="Y566" s="24">
        <f t="shared" si="1062"/>
        <v>168750</v>
      </c>
      <c r="Z566" s="24">
        <f t="shared" si="1062"/>
        <v>0</v>
      </c>
      <c r="AA566" s="33">
        <f t="shared" si="1063"/>
        <v>3375000</v>
      </c>
      <c r="AB566" s="24">
        <f t="shared" si="1064"/>
        <v>0</v>
      </c>
      <c r="AC566" s="24">
        <f t="shared" si="1064"/>
        <v>0</v>
      </c>
      <c r="AD566" s="24">
        <f t="shared" si="1064"/>
        <v>0</v>
      </c>
      <c r="AE566" s="24">
        <f t="shared" si="1064"/>
        <v>0</v>
      </c>
      <c r="AF566" s="33">
        <f t="shared" si="1065"/>
        <v>0</v>
      </c>
      <c r="AG566" s="24">
        <f t="shared" si="1066"/>
        <v>0</v>
      </c>
      <c r="AH566" s="24">
        <f t="shared" si="1066"/>
        <v>0</v>
      </c>
      <c r="AI566" s="24">
        <f t="shared" si="1066"/>
        <v>0</v>
      </c>
      <c r="AJ566" s="24">
        <f t="shared" si="1066"/>
        <v>0</v>
      </c>
      <c r="AK566" s="33">
        <f t="shared" si="1067"/>
        <v>0</v>
      </c>
      <c r="AL566" s="24">
        <f t="shared" si="1068"/>
        <v>0</v>
      </c>
      <c r="AM566" s="24">
        <f t="shared" si="1068"/>
        <v>0</v>
      </c>
      <c r="AN566" s="24">
        <f t="shared" si="1068"/>
        <v>0</v>
      </c>
      <c r="AO566" s="24">
        <f t="shared" si="1068"/>
        <v>0</v>
      </c>
      <c r="AP566" s="33">
        <f t="shared" si="1069"/>
        <v>0</v>
      </c>
      <c r="AQ566" s="24">
        <f t="shared" si="1070"/>
        <v>0</v>
      </c>
      <c r="AR566" s="24">
        <f t="shared" si="1070"/>
        <v>0</v>
      </c>
      <c r="AS566" s="24">
        <f t="shared" si="1070"/>
        <v>0</v>
      </c>
      <c r="AT566" s="24">
        <f t="shared" si="1070"/>
        <v>0</v>
      </c>
      <c r="AU566" s="33">
        <f t="shared" si="1071"/>
        <v>0</v>
      </c>
      <c r="AV566" s="24">
        <f t="shared" si="1072"/>
        <v>0</v>
      </c>
      <c r="AW566" s="24">
        <f t="shared" si="1072"/>
        <v>0</v>
      </c>
      <c r="AX566" s="24">
        <f t="shared" si="1072"/>
        <v>0</v>
      </c>
      <c r="AY566" s="24">
        <f t="shared" si="1072"/>
        <v>0</v>
      </c>
      <c r="AZ566" s="33">
        <f t="shared" si="1073"/>
        <v>0</v>
      </c>
      <c r="BA566" s="24">
        <f t="shared" si="1074"/>
        <v>0</v>
      </c>
      <c r="BB566" s="24">
        <f t="shared" si="1074"/>
        <v>0</v>
      </c>
      <c r="BC566" s="24">
        <f t="shared" si="1074"/>
        <v>0</v>
      </c>
      <c r="BD566" s="24">
        <f t="shared" si="1074"/>
        <v>0</v>
      </c>
      <c r="BE566" s="33">
        <f t="shared" si="1075"/>
        <v>0</v>
      </c>
      <c r="BF566" s="24">
        <f t="shared" si="1076"/>
        <v>0</v>
      </c>
      <c r="BG566" s="24">
        <f t="shared" si="1076"/>
        <v>0</v>
      </c>
      <c r="BH566" s="24">
        <f t="shared" si="1076"/>
        <v>0</v>
      </c>
      <c r="BI566" s="24">
        <f t="shared" si="1076"/>
        <v>0</v>
      </c>
      <c r="BJ566" s="33">
        <f t="shared" si="1077"/>
        <v>0</v>
      </c>
      <c r="BK566" s="24">
        <f t="shared" si="1078"/>
        <v>0</v>
      </c>
      <c r="BL566" s="24">
        <f t="shared" si="1078"/>
        <v>0</v>
      </c>
      <c r="BM566" s="24">
        <f t="shared" si="1078"/>
        <v>0</v>
      </c>
      <c r="BN566" s="24">
        <f t="shared" si="1078"/>
        <v>0</v>
      </c>
      <c r="BO566" s="33">
        <f t="shared" si="1079"/>
        <v>0</v>
      </c>
      <c r="BP566" s="24">
        <f t="shared" si="1080"/>
        <v>0</v>
      </c>
      <c r="BQ566" s="24">
        <f t="shared" si="1080"/>
        <v>0</v>
      </c>
      <c r="BR566" s="24">
        <f t="shared" si="1080"/>
        <v>0</v>
      </c>
      <c r="BS566" s="24">
        <f t="shared" si="1080"/>
        <v>0</v>
      </c>
      <c r="BT566" s="33">
        <f t="shared" si="1081"/>
        <v>0</v>
      </c>
      <c r="BU566" s="24">
        <f t="shared" si="1082"/>
        <v>0</v>
      </c>
      <c r="BV566" s="24">
        <f t="shared" si="1082"/>
        <v>0</v>
      </c>
      <c r="BW566" s="24">
        <f t="shared" si="1082"/>
        <v>0</v>
      </c>
      <c r="BX566" s="24">
        <f t="shared" si="1082"/>
        <v>0</v>
      </c>
      <c r="BY566" s="33">
        <f t="shared" si="1083"/>
        <v>0</v>
      </c>
      <c r="BZ566" s="24">
        <f t="shared" si="1084"/>
        <v>0</v>
      </c>
      <c r="CA566" s="24">
        <f t="shared" si="1084"/>
        <v>0</v>
      </c>
      <c r="CB566" s="24">
        <f t="shared" si="1084"/>
        <v>0</v>
      </c>
      <c r="CC566" s="24">
        <f t="shared" si="1084"/>
        <v>0</v>
      </c>
      <c r="CD566" s="33">
        <f t="shared" si="1085"/>
        <v>0</v>
      </c>
      <c r="CE566" s="24">
        <f t="shared" si="1086"/>
        <v>0</v>
      </c>
      <c r="CF566" s="24">
        <f t="shared" si="1086"/>
        <v>0</v>
      </c>
      <c r="CG566" s="24">
        <f t="shared" si="1086"/>
        <v>0</v>
      </c>
      <c r="CH566" s="24">
        <f t="shared" si="1086"/>
        <v>0</v>
      </c>
      <c r="CI566" s="33">
        <f t="shared" si="1087"/>
        <v>0</v>
      </c>
      <c r="CJ566" s="24">
        <f t="shared" si="1088"/>
        <v>0</v>
      </c>
      <c r="CK566" s="24">
        <f t="shared" si="1088"/>
        <v>0</v>
      </c>
      <c r="CL566" s="24">
        <f t="shared" si="1088"/>
        <v>0</v>
      </c>
      <c r="CM566" s="24">
        <f t="shared" si="1088"/>
        <v>0</v>
      </c>
      <c r="CN566" s="33">
        <f t="shared" si="1089"/>
        <v>0</v>
      </c>
      <c r="CO566" s="24">
        <f t="shared" si="1090"/>
        <v>0</v>
      </c>
      <c r="CP566" s="24">
        <f t="shared" si="1090"/>
        <v>0</v>
      </c>
      <c r="CQ566" s="24">
        <f t="shared" si="1090"/>
        <v>0</v>
      </c>
      <c r="CR566" s="24">
        <f t="shared" si="1090"/>
        <v>0</v>
      </c>
      <c r="CS566" s="33">
        <f t="shared" si="1091"/>
        <v>0</v>
      </c>
      <c r="CT566" s="24">
        <f t="shared" si="1092"/>
        <v>0</v>
      </c>
      <c r="CU566" s="24">
        <f t="shared" si="1092"/>
        <v>0</v>
      </c>
      <c r="CV566" s="24">
        <f t="shared" si="1092"/>
        <v>0</v>
      </c>
      <c r="CW566" s="24">
        <f t="shared" si="1092"/>
        <v>0</v>
      </c>
      <c r="CX566" s="33">
        <f t="shared" si="1093"/>
        <v>0</v>
      </c>
      <c r="CY566" s="24">
        <f t="shared" si="1094"/>
        <v>0</v>
      </c>
      <c r="CZ566" s="24">
        <f t="shared" si="1094"/>
        <v>0</v>
      </c>
      <c r="DA566" s="24">
        <f t="shared" si="1094"/>
        <v>0</v>
      </c>
      <c r="DB566" s="24">
        <f t="shared" si="1094"/>
        <v>0</v>
      </c>
      <c r="DC566" s="33">
        <f t="shared" si="1095"/>
        <v>0</v>
      </c>
      <c r="DD566" s="86">
        <f t="shared" si="1096"/>
        <v>0</v>
      </c>
    </row>
    <row r="567" spans="1:108" x14ac:dyDescent="0.25">
      <c r="A567" t="s">
        <v>5826</v>
      </c>
      <c r="B567" s="32" t="s">
        <v>5126</v>
      </c>
      <c r="C567" s="24">
        <f t="shared" si="1054"/>
        <v>0</v>
      </c>
      <c r="D567" s="24">
        <f t="shared" si="1054"/>
        <v>0</v>
      </c>
      <c r="E567" s="24">
        <f t="shared" si="1054"/>
        <v>12500</v>
      </c>
      <c r="F567" s="24">
        <f t="shared" si="1054"/>
        <v>30000</v>
      </c>
      <c r="G567" s="33">
        <f t="shared" si="1055"/>
        <v>42500</v>
      </c>
      <c r="H567" s="24">
        <f t="shared" si="1056"/>
        <v>100000</v>
      </c>
      <c r="I567" s="24">
        <f t="shared" si="1056"/>
        <v>125000.00000000001</v>
      </c>
      <c r="J567" s="24">
        <f t="shared" si="1056"/>
        <v>150000</v>
      </c>
      <c r="K567" s="24">
        <f t="shared" si="1056"/>
        <v>150000</v>
      </c>
      <c r="L567" s="33">
        <f t="shared" si="1057"/>
        <v>525000</v>
      </c>
      <c r="M567" s="24">
        <f t="shared" si="1058"/>
        <v>60000</v>
      </c>
      <c r="N567" s="24">
        <f t="shared" si="1058"/>
        <v>200000</v>
      </c>
      <c r="O567" s="24">
        <f t="shared" si="1058"/>
        <v>250000.00000000003</v>
      </c>
      <c r="P567" s="24">
        <f t="shared" si="1058"/>
        <v>300000</v>
      </c>
      <c r="Q567" s="33">
        <f t="shared" si="1059"/>
        <v>810000</v>
      </c>
      <c r="R567" s="24">
        <f t="shared" si="1060"/>
        <v>300000</v>
      </c>
      <c r="S567" s="24">
        <f t="shared" si="1060"/>
        <v>120000</v>
      </c>
      <c r="T567" s="24">
        <f t="shared" si="1060"/>
        <v>400000</v>
      </c>
      <c r="U567" s="24">
        <f t="shared" si="1060"/>
        <v>500000.00000000006</v>
      </c>
      <c r="V567" s="33">
        <f t="shared" si="1061"/>
        <v>1320000</v>
      </c>
      <c r="W567" s="24">
        <f t="shared" si="1062"/>
        <v>600000</v>
      </c>
      <c r="X567" s="24">
        <f t="shared" si="1062"/>
        <v>600000</v>
      </c>
      <c r="Y567" s="24">
        <f t="shared" si="1062"/>
        <v>240000</v>
      </c>
      <c r="Z567" s="24">
        <f t="shared" si="1062"/>
        <v>800000</v>
      </c>
      <c r="AA567" s="33">
        <f t="shared" si="1063"/>
        <v>2240000</v>
      </c>
      <c r="AB567" s="24">
        <f t="shared" si="1064"/>
        <v>0</v>
      </c>
      <c r="AC567" s="24">
        <f t="shared" si="1064"/>
        <v>0</v>
      </c>
      <c r="AD567" s="24">
        <f t="shared" si="1064"/>
        <v>0</v>
      </c>
      <c r="AE567" s="24">
        <f t="shared" si="1064"/>
        <v>0</v>
      </c>
      <c r="AF567" s="33">
        <f t="shared" si="1065"/>
        <v>0</v>
      </c>
      <c r="AG567" s="24">
        <f t="shared" si="1066"/>
        <v>0</v>
      </c>
      <c r="AH567" s="24">
        <f t="shared" si="1066"/>
        <v>0</v>
      </c>
      <c r="AI567" s="24">
        <f t="shared" si="1066"/>
        <v>0</v>
      </c>
      <c r="AJ567" s="24">
        <f t="shared" si="1066"/>
        <v>0</v>
      </c>
      <c r="AK567" s="33">
        <f t="shared" si="1067"/>
        <v>0</v>
      </c>
      <c r="AL567" s="24">
        <f t="shared" si="1068"/>
        <v>0</v>
      </c>
      <c r="AM567" s="24">
        <f t="shared" si="1068"/>
        <v>0</v>
      </c>
      <c r="AN567" s="24">
        <f t="shared" si="1068"/>
        <v>0</v>
      </c>
      <c r="AO567" s="24">
        <f t="shared" si="1068"/>
        <v>0</v>
      </c>
      <c r="AP567" s="33">
        <f t="shared" si="1069"/>
        <v>0</v>
      </c>
      <c r="AQ567" s="24">
        <f t="shared" si="1070"/>
        <v>0</v>
      </c>
      <c r="AR567" s="24">
        <f t="shared" si="1070"/>
        <v>0</v>
      </c>
      <c r="AS567" s="24">
        <f t="shared" si="1070"/>
        <v>0</v>
      </c>
      <c r="AT567" s="24">
        <f t="shared" si="1070"/>
        <v>0</v>
      </c>
      <c r="AU567" s="33">
        <f t="shared" si="1071"/>
        <v>0</v>
      </c>
      <c r="AV567" s="24">
        <f t="shared" si="1072"/>
        <v>0</v>
      </c>
      <c r="AW567" s="24">
        <f t="shared" si="1072"/>
        <v>0</v>
      </c>
      <c r="AX567" s="24">
        <f t="shared" si="1072"/>
        <v>0</v>
      </c>
      <c r="AY567" s="24">
        <f t="shared" si="1072"/>
        <v>0</v>
      </c>
      <c r="AZ567" s="33">
        <f t="shared" si="1073"/>
        <v>0</v>
      </c>
      <c r="BA567" s="24">
        <f t="shared" si="1074"/>
        <v>0</v>
      </c>
      <c r="BB567" s="24">
        <f t="shared" si="1074"/>
        <v>0</v>
      </c>
      <c r="BC567" s="24">
        <f t="shared" si="1074"/>
        <v>0</v>
      </c>
      <c r="BD567" s="24">
        <f t="shared" si="1074"/>
        <v>0</v>
      </c>
      <c r="BE567" s="33">
        <f t="shared" si="1075"/>
        <v>0</v>
      </c>
      <c r="BF567" s="24">
        <f t="shared" si="1076"/>
        <v>0</v>
      </c>
      <c r="BG567" s="24">
        <f t="shared" si="1076"/>
        <v>0</v>
      </c>
      <c r="BH567" s="24">
        <f t="shared" si="1076"/>
        <v>0</v>
      </c>
      <c r="BI567" s="24">
        <f t="shared" si="1076"/>
        <v>0</v>
      </c>
      <c r="BJ567" s="33">
        <f t="shared" si="1077"/>
        <v>0</v>
      </c>
      <c r="BK567" s="24">
        <f t="shared" si="1078"/>
        <v>0</v>
      </c>
      <c r="BL567" s="24">
        <f t="shared" si="1078"/>
        <v>0</v>
      </c>
      <c r="BM567" s="24">
        <f t="shared" si="1078"/>
        <v>0</v>
      </c>
      <c r="BN567" s="24">
        <f t="shared" si="1078"/>
        <v>0</v>
      </c>
      <c r="BO567" s="33">
        <f t="shared" si="1079"/>
        <v>0</v>
      </c>
      <c r="BP567" s="24">
        <f t="shared" si="1080"/>
        <v>0</v>
      </c>
      <c r="BQ567" s="24">
        <f t="shared" si="1080"/>
        <v>0</v>
      </c>
      <c r="BR567" s="24">
        <f t="shared" si="1080"/>
        <v>0</v>
      </c>
      <c r="BS567" s="24">
        <f t="shared" si="1080"/>
        <v>0</v>
      </c>
      <c r="BT567" s="33">
        <f t="shared" si="1081"/>
        <v>0</v>
      </c>
      <c r="BU567" s="24">
        <f t="shared" si="1082"/>
        <v>0</v>
      </c>
      <c r="BV567" s="24">
        <f t="shared" si="1082"/>
        <v>0</v>
      </c>
      <c r="BW567" s="24">
        <f t="shared" si="1082"/>
        <v>0</v>
      </c>
      <c r="BX567" s="24">
        <f t="shared" si="1082"/>
        <v>0</v>
      </c>
      <c r="BY567" s="33">
        <f t="shared" si="1083"/>
        <v>0</v>
      </c>
      <c r="BZ567" s="24">
        <f t="shared" si="1084"/>
        <v>0</v>
      </c>
      <c r="CA567" s="24">
        <f t="shared" si="1084"/>
        <v>0</v>
      </c>
      <c r="CB567" s="24">
        <f t="shared" si="1084"/>
        <v>0</v>
      </c>
      <c r="CC567" s="24">
        <f t="shared" si="1084"/>
        <v>0</v>
      </c>
      <c r="CD567" s="33">
        <f t="shared" si="1085"/>
        <v>0</v>
      </c>
      <c r="CE567" s="24">
        <f t="shared" si="1086"/>
        <v>0</v>
      </c>
      <c r="CF567" s="24">
        <f t="shared" si="1086"/>
        <v>0</v>
      </c>
      <c r="CG567" s="24">
        <f t="shared" si="1086"/>
        <v>0</v>
      </c>
      <c r="CH567" s="24">
        <f t="shared" si="1086"/>
        <v>0</v>
      </c>
      <c r="CI567" s="33">
        <f t="shared" si="1087"/>
        <v>0</v>
      </c>
      <c r="CJ567" s="24">
        <f t="shared" si="1088"/>
        <v>0</v>
      </c>
      <c r="CK567" s="24">
        <f t="shared" si="1088"/>
        <v>0</v>
      </c>
      <c r="CL567" s="24">
        <f t="shared" si="1088"/>
        <v>0</v>
      </c>
      <c r="CM567" s="24">
        <f t="shared" si="1088"/>
        <v>0</v>
      </c>
      <c r="CN567" s="33">
        <f t="shared" si="1089"/>
        <v>0</v>
      </c>
      <c r="CO567" s="24">
        <f t="shared" si="1090"/>
        <v>0</v>
      </c>
      <c r="CP567" s="24">
        <f t="shared" si="1090"/>
        <v>0</v>
      </c>
      <c r="CQ567" s="24">
        <f t="shared" si="1090"/>
        <v>0</v>
      </c>
      <c r="CR567" s="24">
        <f t="shared" si="1090"/>
        <v>0</v>
      </c>
      <c r="CS567" s="33">
        <f t="shared" si="1091"/>
        <v>0</v>
      </c>
      <c r="CT567" s="24">
        <f t="shared" si="1092"/>
        <v>0</v>
      </c>
      <c r="CU567" s="24">
        <f t="shared" si="1092"/>
        <v>0</v>
      </c>
      <c r="CV567" s="24">
        <f t="shared" si="1092"/>
        <v>0</v>
      </c>
      <c r="CW567" s="24">
        <f t="shared" si="1092"/>
        <v>0</v>
      </c>
      <c r="CX567" s="33">
        <f t="shared" si="1093"/>
        <v>0</v>
      </c>
      <c r="CY567" s="24">
        <f t="shared" si="1094"/>
        <v>0</v>
      </c>
      <c r="CZ567" s="24">
        <f t="shared" si="1094"/>
        <v>0</v>
      </c>
      <c r="DA567" s="24">
        <f t="shared" si="1094"/>
        <v>0</v>
      </c>
      <c r="DB567" s="24">
        <f t="shared" si="1094"/>
        <v>0</v>
      </c>
      <c r="DC567" s="33">
        <f t="shared" si="1095"/>
        <v>0</v>
      </c>
      <c r="DD567" s="86">
        <f t="shared" si="1096"/>
        <v>0</v>
      </c>
    </row>
    <row r="568" spans="1:108" x14ac:dyDescent="0.25">
      <c r="A568" t="s">
        <v>5827</v>
      </c>
      <c r="B568" s="32" t="s">
        <v>5127</v>
      </c>
      <c r="C568" s="24">
        <f t="shared" si="1054"/>
        <v>0</v>
      </c>
      <c r="D568" s="24">
        <f t="shared" si="1054"/>
        <v>0</v>
      </c>
      <c r="E568" s="24">
        <f t="shared" si="1054"/>
        <v>0</v>
      </c>
      <c r="F568" s="24">
        <f t="shared" si="1054"/>
        <v>10000.000000000002</v>
      </c>
      <c r="G568" s="33">
        <f t="shared" si="1055"/>
        <v>10000.000000000002</v>
      </c>
      <c r="H568" s="24">
        <f t="shared" si="1056"/>
        <v>30000</v>
      </c>
      <c r="I568" s="24">
        <f t="shared" si="1056"/>
        <v>55000.000000000007</v>
      </c>
      <c r="J568" s="24">
        <f t="shared" si="1056"/>
        <v>65000</v>
      </c>
      <c r="K568" s="24">
        <f t="shared" si="1056"/>
        <v>60000</v>
      </c>
      <c r="L568" s="33">
        <f t="shared" si="1057"/>
        <v>210000</v>
      </c>
      <c r="M568" s="24">
        <f t="shared" si="1058"/>
        <v>20000.000000000004</v>
      </c>
      <c r="N568" s="24">
        <f t="shared" si="1058"/>
        <v>60000</v>
      </c>
      <c r="O568" s="24">
        <f t="shared" si="1058"/>
        <v>110000.00000000001</v>
      </c>
      <c r="P568" s="24">
        <f t="shared" si="1058"/>
        <v>130000</v>
      </c>
      <c r="Q568" s="33">
        <f t="shared" si="1059"/>
        <v>320000</v>
      </c>
      <c r="R568" s="24">
        <f t="shared" si="1060"/>
        <v>120000</v>
      </c>
      <c r="S568" s="24">
        <f t="shared" si="1060"/>
        <v>40000.000000000007</v>
      </c>
      <c r="T568" s="24">
        <f t="shared" si="1060"/>
        <v>120000</v>
      </c>
      <c r="U568" s="24">
        <f t="shared" si="1060"/>
        <v>220000.00000000003</v>
      </c>
      <c r="V568" s="33">
        <f t="shared" si="1061"/>
        <v>500000</v>
      </c>
      <c r="W568" s="24">
        <f t="shared" si="1062"/>
        <v>260000</v>
      </c>
      <c r="X568" s="24">
        <f t="shared" si="1062"/>
        <v>240000</v>
      </c>
      <c r="Y568" s="24">
        <f t="shared" si="1062"/>
        <v>80000.000000000015</v>
      </c>
      <c r="Z568" s="24">
        <f t="shared" si="1062"/>
        <v>240000</v>
      </c>
      <c r="AA568" s="33">
        <f t="shared" si="1063"/>
        <v>820000</v>
      </c>
      <c r="AB568" s="24">
        <f t="shared" si="1064"/>
        <v>0</v>
      </c>
      <c r="AC568" s="24">
        <f t="shared" si="1064"/>
        <v>0</v>
      </c>
      <c r="AD568" s="24">
        <f t="shared" si="1064"/>
        <v>0</v>
      </c>
      <c r="AE568" s="24">
        <f t="shared" si="1064"/>
        <v>0</v>
      </c>
      <c r="AF568" s="33">
        <f t="shared" si="1065"/>
        <v>0</v>
      </c>
      <c r="AG568" s="24">
        <f t="shared" si="1066"/>
        <v>0</v>
      </c>
      <c r="AH568" s="24">
        <f t="shared" si="1066"/>
        <v>0</v>
      </c>
      <c r="AI568" s="24">
        <f t="shared" si="1066"/>
        <v>0</v>
      </c>
      <c r="AJ568" s="24">
        <f t="shared" si="1066"/>
        <v>0</v>
      </c>
      <c r="AK568" s="33">
        <f t="shared" si="1067"/>
        <v>0</v>
      </c>
      <c r="AL568" s="24">
        <f t="shared" si="1068"/>
        <v>0</v>
      </c>
      <c r="AM568" s="24">
        <f t="shared" si="1068"/>
        <v>0</v>
      </c>
      <c r="AN568" s="24">
        <f t="shared" si="1068"/>
        <v>0</v>
      </c>
      <c r="AO568" s="24">
        <f t="shared" si="1068"/>
        <v>0</v>
      </c>
      <c r="AP568" s="33">
        <f t="shared" si="1069"/>
        <v>0</v>
      </c>
      <c r="AQ568" s="24">
        <f t="shared" si="1070"/>
        <v>0</v>
      </c>
      <c r="AR568" s="24">
        <f t="shared" si="1070"/>
        <v>0</v>
      </c>
      <c r="AS568" s="24">
        <f t="shared" si="1070"/>
        <v>0</v>
      </c>
      <c r="AT568" s="24">
        <f t="shared" si="1070"/>
        <v>0</v>
      </c>
      <c r="AU568" s="33">
        <f t="shared" si="1071"/>
        <v>0</v>
      </c>
      <c r="AV568" s="24">
        <f t="shared" si="1072"/>
        <v>0</v>
      </c>
      <c r="AW568" s="24">
        <f t="shared" si="1072"/>
        <v>0</v>
      </c>
      <c r="AX568" s="24">
        <f t="shared" si="1072"/>
        <v>0</v>
      </c>
      <c r="AY568" s="24">
        <f t="shared" si="1072"/>
        <v>0</v>
      </c>
      <c r="AZ568" s="33">
        <f t="shared" si="1073"/>
        <v>0</v>
      </c>
      <c r="BA568" s="24">
        <f t="shared" si="1074"/>
        <v>0</v>
      </c>
      <c r="BB568" s="24">
        <f t="shared" si="1074"/>
        <v>0</v>
      </c>
      <c r="BC568" s="24">
        <f t="shared" si="1074"/>
        <v>0</v>
      </c>
      <c r="BD568" s="24">
        <f t="shared" si="1074"/>
        <v>0</v>
      </c>
      <c r="BE568" s="33">
        <f t="shared" si="1075"/>
        <v>0</v>
      </c>
      <c r="BF568" s="24">
        <f t="shared" si="1076"/>
        <v>0</v>
      </c>
      <c r="BG568" s="24">
        <f t="shared" si="1076"/>
        <v>0</v>
      </c>
      <c r="BH568" s="24">
        <f t="shared" si="1076"/>
        <v>0</v>
      </c>
      <c r="BI568" s="24">
        <f t="shared" si="1076"/>
        <v>0</v>
      </c>
      <c r="BJ568" s="33">
        <f t="shared" si="1077"/>
        <v>0</v>
      </c>
      <c r="BK568" s="24">
        <f t="shared" si="1078"/>
        <v>0</v>
      </c>
      <c r="BL568" s="24">
        <f t="shared" si="1078"/>
        <v>0</v>
      </c>
      <c r="BM568" s="24">
        <f t="shared" si="1078"/>
        <v>0</v>
      </c>
      <c r="BN568" s="24">
        <f t="shared" si="1078"/>
        <v>0</v>
      </c>
      <c r="BO568" s="33">
        <f t="shared" si="1079"/>
        <v>0</v>
      </c>
      <c r="BP568" s="24">
        <f t="shared" si="1080"/>
        <v>0</v>
      </c>
      <c r="BQ568" s="24">
        <f t="shared" si="1080"/>
        <v>0</v>
      </c>
      <c r="BR568" s="24">
        <f t="shared" si="1080"/>
        <v>0</v>
      </c>
      <c r="BS568" s="24">
        <f t="shared" si="1080"/>
        <v>0</v>
      </c>
      <c r="BT568" s="33">
        <f t="shared" si="1081"/>
        <v>0</v>
      </c>
      <c r="BU568" s="24">
        <f t="shared" si="1082"/>
        <v>0</v>
      </c>
      <c r="BV568" s="24">
        <f t="shared" si="1082"/>
        <v>0</v>
      </c>
      <c r="BW568" s="24">
        <f t="shared" si="1082"/>
        <v>0</v>
      </c>
      <c r="BX568" s="24">
        <f t="shared" si="1082"/>
        <v>0</v>
      </c>
      <c r="BY568" s="33">
        <f t="shared" si="1083"/>
        <v>0</v>
      </c>
      <c r="BZ568" s="24">
        <f t="shared" si="1084"/>
        <v>0</v>
      </c>
      <c r="CA568" s="24">
        <f t="shared" si="1084"/>
        <v>0</v>
      </c>
      <c r="CB568" s="24">
        <f t="shared" si="1084"/>
        <v>0</v>
      </c>
      <c r="CC568" s="24">
        <f t="shared" si="1084"/>
        <v>0</v>
      </c>
      <c r="CD568" s="33">
        <f t="shared" si="1085"/>
        <v>0</v>
      </c>
      <c r="CE568" s="24">
        <f t="shared" si="1086"/>
        <v>0</v>
      </c>
      <c r="CF568" s="24">
        <f t="shared" si="1086"/>
        <v>0</v>
      </c>
      <c r="CG568" s="24">
        <f t="shared" si="1086"/>
        <v>0</v>
      </c>
      <c r="CH568" s="24">
        <f t="shared" si="1086"/>
        <v>0</v>
      </c>
      <c r="CI568" s="33">
        <f t="shared" si="1087"/>
        <v>0</v>
      </c>
      <c r="CJ568" s="24">
        <f t="shared" si="1088"/>
        <v>0</v>
      </c>
      <c r="CK568" s="24">
        <f t="shared" si="1088"/>
        <v>0</v>
      </c>
      <c r="CL568" s="24">
        <f t="shared" si="1088"/>
        <v>0</v>
      </c>
      <c r="CM568" s="24">
        <f t="shared" si="1088"/>
        <v>0</v>
      </c>
      <c r="CN568" s="33">
        <f t="shared" si="1089"/>
        <v>0</v>
      </c>
      <c r="CO568" s="24">
        <f t="shared" si="1090"/>
        <v>0</v>
      </c>
      <c r="CP568" s="24">
        <f t="shared" si="1090"/>
        <v>0</v>
      </c>
      <c r="CQ568" s="24">
        <f t="shared" si="1090"/>
        <v>0</v>
      </c>
      <c r="CR568" s="24">
        <f t="shared" si="1090"/>
        <v>0</v>
      </c>
      <c r="CS568" s="33">
        <f t="shared" si="1091"/>
        <v>0</v>
      </c>
      <c r="CT568" s="24">
        <f t="shared" si="1092"/>
        <v>0</v>
      </c>
      <c r="CU568" s="24">
        <f t="shared" si="1092"/>
        <v>0</v>
      </c>
      <c r="CV568" s="24">
        <f t="shared" si="1092"/>
        <v>0</v>
      </c>
      <c r="CW568" s="24">
        <f t="shared" si="1092"/>
        <v>0</v>
      </c>
      <c r="CX568" s="33">
        <f t="shared" si="1093"/>
        <v>0</v>
      </c>
      <c r="CY568" s="24">
        <f t="shared" si="1094"/>
        <v>0</v>
      </c>
      <c r="CZ568" s="24">
        <f t="shared" si="1094"/>
        <v>0</v>
      </c>
      <c r="DA568" s="24">
        <f t="shared" si="1094"/>
        <v>0</v>
      </c>
      <c r="DB568" s="24">
        <f t="shared" si="1094"/>
        <v>0</v>
      </c>
      <c r="DC568" s="33">
        <f t="shared" si="1095"/>
        <v>0</v>
      </c>
      <c r="DD568" s="86">
        <f t="shared" si="1096"/>
        <v>0</v>
      </c>
    </row>
    <row r="569" spans="1:108" x14ac:dyDescent="0.25">
      <c r="A569" t="s">
        <v>5828</v>
      </c>
      <c r="B569" s="32" t="s">
        <v>5128</v>
      </c>
      <c r="C569" s="24">
        <f t="shared" si="1054"/>
        <v>0</v>
      </c>
      <c r="D569" s="24">
        <f t="shared" si="1054"/>
        <v>0</v>
      </c>
      <c r="E569" s="24">
        <f t="shared" si="1054"/>
        <v>0</v>
      </c>
      <c r="F569" s="24">
        <f t="shared" si="1054"/>
        <v>0</v>
      </c>
      <c r="G569" s="33">
        <f t="shared" si="1055"/>
        <v>0</v>
      </c>
      <c r="H569" s="24">
        <f t="shared" si="1056"/>
        <v>12500</v>
      </c>
      <c r="I569" s="24">
        <f t="shared" si="1056"/>
        <v>50000</v>
      </c>
      <c r="J569" s="24">
        <f t="shared" si="1056"/>
        <v>200000</v>
      </c>
      <c r="K569" s="24">
        <f t="shared" si="1056"/>
        <v>240000</v>
      </c>
      <c r="L569" s="33">
        <f t="shared" si="1057"/>
        <v>502500</v>
      </c>
      <c r="M569" s="24">
        <f t="shared" si="1058"/>
        <v>288000</v>
      </c>
      <c r="N569" s="24">
        <f t="shared" si="1058"/>
        <v>345600</v>
      </c>
      <c r="O569" s="24">
        <f t="shared" si="1058"/>
        <v>414720</v>
      </c>
      <c r="P569" s="24">
        <f t="shared" si="1058"/>
        <v>497664</v>
      </c>
      <c r="Q569" s="33">
        <f t="shared" si="1059"/>
        <v>1545984</v>
      </c>
      <c r="R569" s="24">
        <f t="shared" si="1060"/>
        <v>597196.80000000005</v>
      </c>
      <c r="S569" s="24">
        <f t="shared" si="1060"/>
        <v>716636.15999999992</v>
      </c>
      <c r="T569" s="24">
        <f t="shared" si="1060"/>
        <v>859963.39200000011</v>
      </c>
      <c r="U569" s="24">
        <f t="shared" si="1060"/>
        <v>1031956.0704000001</v>
      </c>
      <c r="V569" s="33">
        <f t="shared" si="1061"/>
        <v>3205752.4224</v>
      </c>
      <c r="W569" s="24">
        <f t="shared" si="1062"/>
        <v>1238347.2844799999</v>
      </c>
      <c r="X569" s="24">
        <f t="shared" si="1062"/>
        <v>1486016.741376</v>
      </c>
      <c r="Y569" s="24">
        <f t="shared" si="1062"/>
        <v>1783220.0896511995</v>
      </c>
      <c r="Z569" s="24">
        <f t="shared" si="1062"/>
        <v>2139864.1075814399</v>
      </c>
      <c r="AA569" s="33">
        <f t="shared" si="1063"/>
        <v>6647448.2230886389</v>
      </c>
      <c r="AB569" s="24">
        <f t="shared" si="1064"/>
        <v>0</v>
      </c>
      <c r="AC569" s="24">
        <f t="shared" si="1064"/>
        <v>0</v>
      </c>
      <c r="AD569" s="24">
        <f t="shared" si="1064"/>
        <v>0</v>
      </c>
      <c r="AE569" s="24">
        <f t="shared" si="1064"/>
        <v>0</v>
      </c>
      <c r="AF569" s="33">
        <f t="shared" si="1065"/>
        <v>0</v>
      </c>
      <c r="AG569" s="24">
        <f t="shared" si="1066"/>
        <v>0</v>
      </c>
      <c r="AH569" s="24">
        <f t="shared" si="1066"/>
        <v>0</v>
      </c>
      <c r="AI569" s="24">
        <f t="shared" si="1066"/>
        <v>0</v>
      </c>
      <c r="AJ569" s="24">
        <f t="shared" si="1066"/>
        <v>0</v>
      </c>
      <c r="AK569" s="33">
        <f t="shared" si="1067"/>
        <v>0</v>
      </c>
      <c r="AL569" s="24">
        <f t="shared" si="1068"/>
        <v>0</v>
      </c>
      <c r="AM569" s="24">
        <f t="shared" si="1068"/>
        <v>0</v>
      </c>
      <c r="AN569" s="24">
        <f t="shared" si="1068"/>
        <v>0</v>
      </c>
      <c r="AO569" s="24">
        <f t="shared" si="1068"/>
        <v>0</v>
      </c>
      <c r="AP569" s="33">
        <f t="shared" si="1069"/>
        <v>0</v>
      </c>
      <c r="AQ569" s="24">
        <f t="shared" si="1070"/>
        <v>0</v>
      </c>
      <c r="AR569" s="24">
        <f t="shared" si="1070"/>
        <v>0</v>
      </c>
      <c r="AS569" s="24">
        <f t="shared" si="1070"/>
        <v>0</v>
      </c>
      <c r="AT569" s="24">
        <f t="shared" si="1070"/>
        <v>0</v>
      </c>
      <c r="AU569" s="33">
        <f t="shared" si="1071"/>
        <v>0</v>
      </c>
      <c r="AV569" s="24">
        <f t="shared" si="1072"/>
        <v>0</v>
      </c>
      <c r="AW569" s="24">
        <f t="shared" si="1072"/>
        <v>0</v>
      </c>
      <c r="AX569" s="24">
        <f t="shared" si="1072"/>
        <v>0</v>
      </c>
      <c r="AY569" s="24">
        <f t="shared" si="1072"/>
        <v>0</v>
      </c>
      <c r="AZ569" s="33">
        <f t="shared" si="1073"/>
        <v>0</v>
      </c>
      <c r="BA569" s="24">
        <f t="shared" si="1074"/>
        <v>0</v>
      </c>
      <c r="BB569" s="24">
        <f t="shared" si="1074"/>
        <v>0</v>
      </c>
      <c r="BC569" s="24">
        <f t="shared" si="1074"/>
        <v>0</v>
      </c>
      <c r="BD569" s="24">
        <f t="shared" si="1074"/>
        <v>0</v>
      </c>
      <c r="BE569" s="33">
        <f t="shared" si="1075"/>
        <v>0</v>
      </c>
      <c r="BF569" s="24">
        <f t="shared" si="1076"/>
        <v>0</v>
      </c>
      <c r="BG569" s="24">
        <f t="shared" si="1076"/>
        <v>0</v>
      </c>
      <c r="BH569" s="24">
        <f t="shared" si="1076"/>
        <v>0</v>
      </c>
      <c r="BI569" s="24">
        <f t="shared" si="1076"/>
        <v>0</v>
      </c>
      <c r="BJ569" s="33">
        <f t="shared" si="1077"/>
        <v>0</v>
      </c>
      <c r="BK569" s="24">
        <f t="shared" si="1078"/>
        <v>0</v>
      </c>
      <c r="BL569" s="24">
        <f t="shared" si="1078"/>
        <v>0</v>
      </c>
      <c r="BM569" s="24">
        <f t="shared" si="1078"/>
        <v>0</v>
      </c>
      <c r="BN569" s="24">
        <f t="shared" si="1078"/>
        <v>0</v>
      </c>
      <c r="BO569" s="33">
        <f t="shared" si="1079"/>
        <v>0</v>
      </c>
      <c r="BP569" s="24">
        <f t="shared" si="1080"/>
        <v>0</v>
      </c>
      <c r="BQ569" s="24">
        <f t="shared" si="1080"/>
        <v>0</v>
      </c>
      <c r="BR569" s="24">
        <f t="shared" si="1080"/>
        <v>0</v>
      </c>
      <c r="BS569" s="24">
        <f t="shared" si="1080"/>
        <v>0</v>
      </c>
      <c r="BT569" s="33">
        <f t="shared" si="1081"/>
        <v>0</v>
      </c>
      <c r="BU569" s="24">
        <f t="shared" si="1082"/>
        <v>0</v>
      </c>
      <c r="BV569" s="24">
        <f t="shared" si="1082"/>
        <v>0</v>
      </c>
      <c r="BW569" s="24">
        <f t="shared" si="1082"/>
        <v>0</v>
      </c>
      <c r="BX569" s="24">
        <f t="shared" si="1082"/>
        <v>0</v>
      </c>
      <c r="BY569" s="33">
        <f t="shared" si="1083"/>
        <v>0</v>
      </c>
      <c r="BZ569" s="24">
        <f t="shared" si="1084"/>
        <v>0</v>
      </c>
      <c r="CA569" s="24">
        <f t="shared" si="1084"/>
        <v>0</v>
      </c>
      <c r="CB569" s="24">
        <f t="shared" si="1084"/>
        <v>0</v>
      </c>
      <c r="CC569" s="24">
        <f t="shared" si="1084"/>
        <v>0</v>
      </c>
      <c r="CD569" s="33">
        <f t="shared" si="1085"/>
        <v>0</v>
      </c>
      <c r="CE569" s="24">
        <f t="shared" si="1086"/>
        <v>0</v>
      </c>
      <c r="CF569" s="24">
        <f t="shared" si="1086"/>
        <v>0</v>
      </c>
      <c r="CG569" s="24">
        <f t="shared" si="1086"/>
        <v>0</v>
      </c>
      <c r="CH569" s="24">
        <f t="shared" si="1086"/>
        <v>0</v>
      </c>
      <c r="CI569" s="33">
        <f t="shared" si="1087"/>
        <v>0</v>
      </c>
      <c r="CJ569" s="24">
        <f t="shared" si="1088"/>
        <v>0</v>
      </c>
      <c r="CK569" s="24">
        <f t="shared" si="1088"/>
        <v>0</v>
      </c>
      <c r="CL569" s="24">
        <f t="shared" si="1088"/>
        <v>0</v>
      </c>
      <c r="CM569" s="24">
        <f t="shared" si="1088"/>
        <v>0</v>
      </c>
      <c r="CN569" s="33">
        <f t="shared" si="1089"/>
        <v>0</v>
      </c>
      <c r="CO569" s="24">
        <f t="shared" si="1090"/>
        <v>0</v>
      </c>
      <c r="CP569" s="24">
        <f t="shared" si="1090"/>
        <v>0</v>
      </c>
      <c r="CQ569" s="24">
        <f t="shared" si="1090"/>
        <v>0</v>
      </c>
      <c r="CR569" s="24">
        <f t="shared" si="1090"/>
        <v>0</v>
      </c>
      <c r="CS569" s="33">
        <f t="shared" si="1091"/>
        <v>0</v>
      </c>
      <c r="CT569" s="24">
        <f t="shared" si="1092"/>
        <v>0</v>
      </c>
      <c r="CU569" s="24">
        <f t="shared" si="1092"/>
        <v>0</v>
      </c>
      <c r="CV569" s="24">
        <f t="shared" si="1092"/>
        <v>0</v>
      </c>
      <c r="CW569" s="24">
        <f t="shared" si="1092"/>
        <v>0</v>
      </c>
      <c r="CX569" s="33">
        <f t="shared" si="1093"/>
        <v>0</v>
      </c>
      <c r="CY569" s="24">
        <f t="shared" si="1094"/>
        <v>0</v>
      </c>
      <c r="CZ569" s="24">
        <f t="shared" si="1094"/>
        <v>0</v>
      </c>
      <c r="DA569" s="24">
        <f t="shared" si="1094"/>
        <v>0</v>
      </c>
      <c r="DB569" s="24">
        <f t="shared" si="1094"/>
        <v>0</v>
      </c>
      <c r="DC569" s="33">
        <f t="shared" si="1095"/>
        <v>0</v>
      </c>
      <c r="DD569" s="86">
        <f t="shared" si="1096"/>
        <v>0</v>
      </c>
    </row>
    <row r="570" spans="1:108" x14ac:dyDescent="0.25">
      <c r="A570" t="s">
        <v>5829</v>
      </c>
      <c r="B570" s="32" t="s">
        <v>5129</v>
      </c>
      <c r="C570" s="24">
        <f t="shared" si="1054"/>
        <v>0</v>
      </c>
      <c r="D570" s="24">
        <f t="shared" si="1054"/>
        <v>0</v>
      </c>
      <c r="E570" s="24">
        <f t="shared" si="1054"/>
        <v>0</v>
      </c>
      <c r="F570" s="24">
        <f t="shared" si="1054"/>
        <v>0</v>
      </c>
      <c r="G570" s="33">
        <f t="shared" si="1055"/>
        <v>0</v>
      </c>
      <c r="H570" s="24">
        <f t="shared" si="1056"/>
        <v>3125</v>
      </c>
      <c r="I570" s="24">
        <f t="shared" si="1056"/>
        <v>12500</v>
      </c>
      <c r="J570" s="24">
        <f t="shared" si="1056"/>
        <v>50000</v>
      </c>
      <c r="K570" s="24">
        <f t="shared" si="1056"/>
        <v>60000</v>
      </c>
      <c r="L570" s="33">
        <f t="shared" si="1057"/>
        <v>125625</v>
      </c>
      <c r="M570" s="24">
        <f t="shared" si="1058"/>
        <v>72000</v>
      </c>
      <c r="N570" s="24">
        <f t="shared" si="1058"/>
        <v>86400</v>
      </c>
      <c r="O570" s="24">
        <f t="shared" si="1058"/>
        <v>103680</v>
      </c>
      <c r="P570" s="24">
        <f t="shared" si="1058"/>
        <v>124416</v>
      </c>
      <c r="Q570" s="33">
        <f t="shared" si="1059"/>
        <v>386496</v>
      </c>
      <c r="R570" s="24">
        <f t="shared" si="1060"/>
        <v>149299.20000000001</v>
      </c>
      <c r="S570" s="24">
        <f t="shared" si="1060"/>
        <v>179159.03999999998</v>
      </c>
      <c r="T570" s="24">
        <f t="shared" si="1060"/>
        <v>214990.84800000003</v>
      </c>
      <c r="U570" s="24">
        <f t="shared" si="1060"/>
        <v>257989.01760000002</v>
      </c>
      <c r="V570" s="33">
        <f t="shared" si="1061"/>
        <v>801438.10560000001</v>
      </c>
      <c r="W570" s="24">
        <f t="shared" si="1062"/>
        <v>309586.82111999998</v>
      </c>
      <c r="X570" s="24">
        <f t="shared" si="1062"/>
        <v>371504.185344</v>
      </c>
      <c r="Y570" s="24">
        <f t="shared" si="1062"/>
        <v>445805.02241279988</v>
      </c>
      <c r="Z570" s="24">
        <f t="shared" si="1062"/>
        <v>534966.02689535997</v>
      </c>
      <c r="AA570" s="33">
        <f t="shared" si="1063"/>
        <v>1661862.0557721597</v>
      </c>
      <c r="AB570" s="24">
        <f t="shared" si="1064"/>
        <v>0</v>
      </c>
      <c r="AC570" s="24">
        <f t="shared" si="1064"/>
        <v>0</v>
      </c>
      <c r="AD570" s="24">
        <f t="shared" si="1064"/>
        <v>0</v>
      </c>
      <c r="AE570" s="24">
        <f t="shared" si="1064"/>
        <v>0</v>
      </c>
      <c r="AF570" s="33">
        <f t="shared" si="1065"/>
        <v>0</v>
      </c>
      <c r="AG570" s="24">
        <f t="shared" si="1066"/>
        <v>0</v>
      </c>
      <c r="AH570" s="24">
        <f t="shared" si="1066"/>
        <v>0</v>
      </c>
      <c r="AI570" s="24">
        <f t="shared" si="1066"/>
        <v>0</v>
      </c>
      <c r="AJ570" s="24">
        <f t="shared" si="1066"/>
        <v>0</v>
      </c>
      <c r="AK570" s="33">
        <f t="shared" si="1067"/>
        <v>0</v>
      </c>
      <c r="AL570" s="24">
        <f t="shared" si="1068"/>
        <v>0</v>
      </c>
      <c r="AM570" s="24">
        <f t="shared" si="1068"/>
        <v>0</v>
      </c>
      <c r="AN570" s="24">
        <f t="shared" si="1068"/>
        <v>0</v>
      </c>
      <c r="AO570" s="24">
        <f t="shared" si="1068"/>
        <v>0</v>
      </c>
      <c r="AP570" s="33">
        <f t="shared" si="1069"/>
        <v>0</v>
      </c>
      <c r="AQ570" s="24">
        <f t="shared" si="1070"/>
        <v>0</v>
      </c>
      <c r="AR570" s="24">
        <f t="shared" si="1070"/>
        <v>0</v>
      </c>
      <c r="AS570" s="24">
        <f t="shared" si="1070"/>
        <v>0</v>
      </c>
      <c r="AT570" s="24">
        <f t="shared" si="1070"/>
        <v>0</v>
      </c>
      <c r="AU570" s="33">
        <f t="shared" si="1071"/>
        <v>0</v>
      </c>
      <c r="AV570" s="24">
        <f t="shared" si="1072"/>
        <v>0</v>
      </c>
      <c r="AW570" s="24">
        <f t="shared" si="1072"/>
        <v>0</v>
      </c>
      <c r="AX570" s="24">
        <f t="shared" si="1072"/>
        <v>0</v>
      </c>
      <c r="AY570" s="24">
        <f t="shared" si="1072"/>
        <v>0</v>
      </c>
      <c r="AZ570" s="33">
        <f t="shared" si="1073"/>
        <v>0</v>
      </c>
      <c r="BA570" s="24">
        <f t="shared" si="1074"/>
        <v>0</v>
      </c>
      <c r="BB570" s="24">
        <f t="shared" si="1074"/>
        <v>0</v>
      </c>
      <c r="BC570" s="24">
        <f t="shared" si="1074"/>
        <v>0</v>
      </c>
      <c r="BD570" s="24">
        <f t="shared" si="1074"/>
        <v>0</v>
      </c>
      <c r="BE570" s="33">
        <f t="shared" si="1075"/>
        <v>0</v>
      </c>
      <c r="BF570" s="24">
        <f t="shared" si="1076"/>
        <v>0</v>
      </c>
      <c r="BG570" s="24">
        <f t="shared" si="1076"/>
        <v>0</v>
      </c>
      <c r="BH570" s="24">
        <f t="shared" si="1076"/>
        <v>0</v>
      </c>
      <c r="BI570" s="24">
        <f t="shared" si="1076"/>
        <v>0</v>
      </c>
      <c r="BJ570" s="33">
        <f t="shared" si="1077"/>
        <v>0</v>
      </c>
      <c r="BK570" s="24">
        <f t="shared" si="1078"/>
        <v>0</v>
      </c>
      <c r="BL570" s="24">
        <f t="shared" si="1078"/>
        <v>0</v>
      </c>
      <c r="BM570" s="24">
        <f t="shared" si="1078"/>
        <v>0</v>
      </c>
      <c r="BN570" s="24">
        <f t="shared" si="1078"/>
        <v>0</v>
      </c>
      <c r="BO570" s="33">
        <f t="shared" si="1079"/>
        <v>0</v>
      </c>
      <c r="BP570" s="24">
        <f t="shared" si="1080"/>
        <v>0</v>
      </c>
      <c r="BQ570" s="24">
        <f t="shared" si="1080"/>
        <v>0</v>
      </c>
      <c r="BR570" s="24">
        <f t="shared" si="1080"/>
        <v>0</v>
      </c>
      <c r="BS570" s="24">
        <f t="shared" si="1080"/>
        <v>0</v>
      </c>
      <c r="BT570" s="33">
        <f t="shared" si="1081"/>
        <v>0</v>
      </c>
      <c r="BU570" s="24">
        <f t="shared" si="1082"/>
        <v>0</v>
      </c>
      <c r="BV570" s="24">
        <f t="shared" si="1082"/>
        <v>0</v>
      </c>
      <c r="BW570" s="24">
        <f t="shared" si="1082"/>
        <v>0</v>
      </c>
      <c r="BX570" s="24">
        <f t="shared" si="1082"/>
        <v>0</v>
      </c>
      <c r="BY570" s="33">
        <f t="shared" si="1083"/>
        <v>0</v>
      </c>
      <c r="BZ570" s="24">
        <f t="shared" si="1084"/>
        <v>0</v>
      </c>
      <c r="CA570" s="24">
        <f t="shared" si="1084"/>
        <v>0</v>
      </c>
      <c r="CB570" s="24">
        <f t="shared" si="1084"/>
        <v>0</v>
      </c>
      <c r="CC570" s="24">
        <f t="shared" si="1084"/>
        <v>0</v>
      </c>
      <c r="CD570" s="33">
        <f t="shared" si="1085"/>
        <v>0</v>
      </c>
      <c r="CE570" s="24">
        <f t="shared" si="1086"/>
        <v>0</v>
      </c>
      <c r="CF570" s="24">
        <f t="shared" si="1086"/>
        <v>0</v>
      </c>
      <c r="CG570" s="24">
        <f t="shared" si="1086"/>
        <v>0</v>
      </c>
      <c r="CH570" s="24">
        <f t="shared" si="1086"/>
        <v>0</v>
      </c>
      <c r="CI570" s="33">
        <f t="shared" si="1087"/>
        <v>0</v>
      </c>
      <c r="CJ570" s="24">
        <f t="shared" si="1088"/>
        <v>0</v>
      </c>
      <c r="CK570" s="24">
        <f t="shared" si="1088"/>
        <v>0</v>
      </c>
      <c r="CL570" s="24">
        <f t="shared" si="1088"/>
        <v>0</v>
      </c>
      <c r="CM570" s="24">
        <f t="shared" si="1088"/>
        <v>0</v>
      </c>
      <c r="CN570" s="33">
        <f t="shared" si="1089"/>
        <v>0</v>
      </c>
      <c r="CO570" s="24">
        <f t="shared" si="1090"/>
        <v>0</v>
      </c>
      <c r="CP570" s="24">
        <f t="shared" si="1090"/>
        <v>0</v>
      </c>
      <c r="CQ570" s="24">
        <f t="shared" si="1090"/>
        <v>0</v>
      </c>
      <c r="CR570" s="24">
        <f t="shared" si="1090"/>
        <v>0</v>
      </c>
      <c r="CS570" s="33">
        <f t="shared" si="1091"/>
        <v>0</v>
      </c>
      <c r="CT570" s="24">
        <f t="shared" si="1092"/>
        <v>0</v>
      </c>
      <c r="CU570" s="24">
        <f t="shared" si="1092"/>
        <v>0</v>
      </c>
      <c r="CV570" s="24">
        <f t="shared" si="1092"/>
        <v>0</v>
      </c>
      <c r="CW570" s="24">
        <f t="shared" si="1092"/>
        <v>0</v>
      </c>
      <c r="CX570" s="33">
        <f t="shared" si="1093"/>
        <v>0</v>
      </c>
      <c r="CY570" s="24">
        <f t="shared" si="1094"/>
        <v>0</v>
      </c>
      <c r="CZ570" s="24">
        <f t="shared" si="1094"/>
        <v>0</v>
      </c>
      <c r="DA570" s="24">
        <f t="shared" si="1094"/>
        <v>0</v>
      </c>
      <c r="DB570" s="24">
        <f t="shared" si="1094"/>
        <v>0</v>
      </c>
      <c r="DC570" s="33">
        <f t="shared" si="1095"/>
        <v>0</v>
      </c>
      <c r="DD570" s="86">
        <f t="shared" si="1096"/>
        <v>0</v>
      </c>
    </row>
    <row r="571" spans="1:108" x14ac:dyDescent="0.25">
      <c r="A571" t="s">
        <v>5830</v>
      </c>
      <c r="B571" s="87" t="s">
        <v>5831</v>
      </c>
      <c r="C571" s="88">
        <f t="shared" si="1054"/>
        <v>0</v>
      </c>
      <c r="D571" s="88">
        <f t="shared" si="1054"/>
        <v>0</v>
      </c>
      <c r="E571" s="88">
        <f t="shared" si="1054"/>
        <v>410250</v>
      </c>
      <c r="F571" s="88">
        <f t="shared" si="1054"/>
        <v>329750</v>
      </c>
      <c r="G571" s="89">
        <f t="shared" si="1055"/>
        <v>740000</v>
      </c>
      <c r="H571" s="88">
        <f t="shared" si="1056"/>
        <v>1201800</v>
      </c>
      <c r="I571" s="88">
        <f t="shared" si="1056"/>
        <v>929000</v>
      </c>
      <c r="J571" s="88">
        <f t="shared" si="1056"/>
        <v>1180825</v>
      </c>
      <c r="K571" s="88">
        <f t="shared" si="1056"/>
        <v>1011500</v>
      </c>
      <c r="L571" s="89">
        <f t="shared" si="1057"/>
        <v>4323125</v>
      </c>
      <c r="M571" s="88">
        <f t="shared" si="1058"/>
        <v>1974425</v>
      </c>
      <c r="N571" s="88">
        <f t="shared" si="1058"/>
        <v>1685321.25</v>
      </c>
      <c r="O571" s="88">
        <f t="shared" si="1058"/>
        <v>1710687.5</v>
      </c>
      <c r="P571" s="88">
        <f t="shared" si="1058"/>
        <v>2130621.25</v>
      </c>
      <c r="Q571" s="89">
        <f t="shared" si="1059"/>
        <v>7501055</v>
      </c>
      <c r="R571" s="88">
        <f t="shared" si="1060"/>
        <v>3628783.5</v>
      </c>
      <c r="S571" s="88">
        <f t="shared" si="1060"/>
        <v>2473403.9500000002</v>
      </c>
      <c r="T571" s="88">
        <f t="shared" si="1060"/>
        <v>2827280.3025000002</v>
      </c>
      <c r="U571" s="88">
        <f t="shared" si="1060"/>
        <v>3384935.713</v>
      </c>
      <c r="V571" s="89">
        <f t="shared" si="1061"/>
        <v>12314403.465500001</v>
      </c>
      <c r="W571" s="88">
        <f t="shared" si="1062"/>
        <v>6625579.9180999994</v>
      </c>
      <c r="X571" s="88">
        <f t="shared" si="1062"/>
        <v>5176261.5517199999</v>
      </c>
      <c r="Y571" s="88">
        <f t="shared" si="1062"/>
        <v>4290478.0495639993</v>
      </c>
      <c r="Z571" s="88">
        <f t="shared" si="1062"/>
        <v>5808312.8751018001</v>
      </c>
      <c r="AA571" s="89">
        <f t="shared" si="1063"/>
        <v>21900632.394485801</v>
      </c>
      <c r="AB571" s="88">
        <f t="shared" si="1064"/>
        <v>0</v>
      </c>
      <c r="AC571" s="88">
        <f t="shared" si="1064"/>
        <v>0</v>
      </c>
      <c r="AD571" s="88">
        <f t="shared" si="1064"/>
        <v>0</v>
      </c>
      <c r="AE571" s="88">
        <f t="shared" si="1064"/>
        <v>0</v>
      </c>
      <c r="AF571" s="89">
        <f t="shared" si="1065"/>
        <v>0</v>
      </c>
      <c r="AG571" s="88">
        <f t="shared" si="1066"/>
        <v>0</v>
      </c>
      <c r="AH571" s="88">
        <f t="shared" si="1066"/>
        <v>0</v>
      </c>
      <c r="AI571" s="88">
        <f t="shared" si="1066"/>
        <v>0</v>
      </c>
      <c r="AJ571" s="88">
        <f t="shared" si="1066"/>
        <v>0</v>
      </c>
      <c r="AK571" s="89">
        <f t="shared" si="1067"/>
        <v>0</v>
      </c>
      <c r="AL571" s="88">
        <f t="shared" si="1068"/>
        <v>0</v>
      </c>
      <c r="AM571" s="88">
        <f t="shared" si="1068"/>
        <v>0</v>
      </c>
      <c r="AN571" s="88">
        <f t="shared" si="1068"/>
        <v>0</v>
      </c>
      <c r="AO571" s="88">
        <f t="shared" si="1068"/>
        <v>0</v>
      </c>
      <c r="AP571" s="89">
        <f t="shared" si="1069"/>
        <v>0</v>
      </c>
      <c r="AQ571" s="88">
        <f t="shared" si="1070"/>
        <v>0</v>
      </c>
      <c r="AR571" s="88">
        <f t="shared" si="1070"/>
        <v>0</v>
      </c>
      <c r="AS571" s="88">
        <f t="shared" si="1070"/>
        <v>0</v>
      </c>
      <c r="AT571" s="88">
        <f t="shared" si="1070"/>
        <v>0</v>
      </c>
      <c r="AU571" s="89">
        <f t="shared" si="1071"/>
        <v>0</v>
      </c>
      <c r="AV571" s="88">
        <f t="shared" si="1072"/>
        <v>0</v>
      </c>
      <c r="AW571" s="88">
        <f t="shared" si="1072"/>
        <v>0</v>
      </c>
      <c r="AX571" s="88">
        <f t="shared" si="1072"/>
        <v>0</v>
      </c>
      <c r="AY571" s="88">
        <f t="shared" si="1072"/>
        <v>0</v>
      </c>
      <c r="AZ571" s="89">
        <f t="shared" si="1073"/>
        <v>0</v>
      </c>
      <c r="BA571" s="88">
        <f t="shared" si="1074"/>
        <v>0</v>
      </c>
      <c r="BB571" s="88">
        <f t="shared" si="1074"/>
        <v>0</v>
      </c>
      <c r="BC571" s="88">
        <f t="shared" si="1074"/>
        <v>0</v>
      </c>
      <c r="BD571" s="88">
        <f t="shared" si="1074"/>
        <v>0</v>
      </c>
      <c r="BE571" s="89">
        <f t="shared" si="1075"/>
        <v>0</v>
      </c>
      <c r="BF571" s="88">
        <f t="shared" si="1076"/>
        <v>0</v>
      </c>
      <c r="BG571" s="88">
        <f t="shared" si="1076"/>
        <v>0</v>
      </c>
      <c r="BH571" s="88">
        <f t="shared" si="1076"/>
        <v>0</v>
      </c>
      <c r="BI571" s="88">
        <f t="shared" si="1076"/>
        <v>0</v>
      </c>
      <c r="BJ571" s="89">
        <f t="shared" si="1077"/>
        <v>0</v>
      </c>
      <c r="BK571" s="88">
        <f t="shared" si="1078"/>
        <v>0</v>
      </c>
      <c r="BL571" s="88">
        <f t="shared" si="1078"/>
        <v>0</v>
      </c>
      <c r="BM571" s="88">
        <f t="shared" si="1078"/>
        <v>0</v>
      </c>
      <c r="BN571" s="88">
        <f t="shared" si="1078"/>
        <v>0</v>
      </c>
      <c r="BO571" s="89">
        <f t="shared" si="1079"/>
        <v>0</v>
      </c>
      <c r="BP571" s="88">
        <f t="shared" si="1080"/>
        <v>0</v>
      </c>
      <c r="BQ571" s="88">
        <f t="shared" si="1080"/>
        <v>0</v>
      </c>
      <c r="BR571" s="88">
        <f t="shared" si="1080"/>
        <v>0</v>
      </c>
      <c r="BS571" s="88">
        <f t="shared" si="1080"/>
        <v>0</v>
      </c>
      <c r="BT571" s="89">
        <f t="shared" si="1081"/>
        <v>0</v>
      </c>
      <c r="BU571" s="88">
        <f t="shared" si="1082"/>
        <v>0</v>
      </c>
      <c r="BV571" s="88">
        <f t="shared" si="1082"/>
        <v>0</v>
      </c>
      <c r="BW571" s="88">
        <f t="shared" si="1082"/>
        <v>0</v>
      </c>
      <c r="BX571" s="88">
        <f t="shared" si="1082"/>
        <v>0</v>
      </c>
      <c r="BY571" s="89">
        <f t="shared" si="1083"/>
        <v>0</v>
      </c>
      <c r="BZ571" s="88">
        <f t="shared" si="1084"/>
        <v>0</v>
      </c>
      <c r="CA571" s="88">
        <f t="shared" si="1084"/>
        <v>0</v>
      </c>
      <c r="CB571" s="88">
        <f t="shared" si="1084"/>
        <v>0</v>
      </c>
      <c r="CC571" s="88">
        <f t="shared" si="1084"/>
        <v>0</v>
      </c>
      <c r="CD571" s="89">
        <f t="shared" si="1085"/>
        <v>0</v>
      </c>
      <c r="CE571" s="88">
        <f t="shared" si="1086"/>
        <v>0</v>
      </c>
      <c r="CF571" s="88">
        <f t="shared" si="1086"/>
        <v>0</v>
      </c>
      <c r="CG571" s="88">
        <f t="shared" si="1086"/>
        <v>0</v>
      </c>
      <c r="CH571" s="88">
        <f t="shared" si="1086"/>
        <v>0</v>
      </c>
      <c r="CI571" s="89">
        <f t="shared" si="1087"/>
        <v>0</v>
      </c>
      <c r="CJ571" s="88">
        <f t="shared" si="1088"/>
        <v>0</v>
      </c>
      <c r="CK571" s="88">
        <f t="shared" si="1088"/>
        <v>0</v>
      </c>
      <c r="CL571" s="88">
        <f t="shared" si="1088"/>
        <v>0</v>
      </c>
      <c r="CM571" s="88">
        <f t="shared" si="1088"/>
        <v>0</v>
      </c>
      <c r="CN571" s="89">
        <f t="shared" si="1089"/>
        <v>0</v>
      </c>
      <c r="CO571" s="88">
        <f t="shared" si="1090"/>
        <v>0</v>
      </c>
      <c r="CP571" s="88">
        <f t="shared" si="1090"/>
        <v>0</v>
      </c>
      <c r="CQ571" s="88">
        <f t="shared" si="1090"/>
        <v>0</v>
      </c>
      <c r="CR571" s="88">
        <f t="shared" si="1090"/>
        <v>0</v>
      </c>
      <c r="CS571" s="89">
        <f t="shared" si="1091"/>
        <v>0</v>
      </c>
      <c r="CT571" s="88">
        <f t="shared" si="1092"/>
        <v>0</v>
      </c>
      <c r="CU571" s="88">
        <f t="shared" si="1092"/>
        <v>0</v>
      </c>
      <c r="CV571" s="88">
        <f t="shared" si="1092"/>
        <v>0</v>
      </c>
      <c r="CW571" s="88">
        <f t="shared" si="1092"/>
        <v>0</v>
      </c>
      <c r="CX571" s="89">
        <f t="shared" si="1093"/>
        <v>0</v>
      </c>
      <c r="CY571" s="88">
        <f t="shared" si="1094"/>
        <v>0</v>
      </c>
      <c r="CZ571" s="88">
        <f t="shared" si="1094"/>
        <v>0</v>
      </c>
      <c r="DA571" s="88">
        <f t="shared" si="1094"/>
        <v>0</v>
      </c>
      <c r="DB571" s="88">
        <f t="shared" si="1094"/>
        <v>0</v>
      </c>
      <c r="DC571" s="89">
        <f t="shared" si="1095"/>
        <v>0</v>
      </c>
      <c r="DD571" s="90">
        <f t="shared" si="1096"/>
        <v>0</v>
      </c>
    </row>
    <row r="573" spans="1:108" x14ac:dyDescent="0.25">
      <c r="A573" t="s">
        <v>5832</v>
      </c>
      <c r="B573" s="30" t="s">
        <v>127</v>
      </c>
    </row>
    <row r="574" spans="1:108" x14ac:dyDescent="0.25">
      <c r="A574" t="s">
        <v>5833</v>
      </c>
      <c r="B574" s="32" t="s">
        <v>5120</v>
      </c>
      <c r="C574" s="24">
        <f t="shared" ref="C574:F584" si="1097">C64-C256</f>
        <v>0</v>
      </c>
      <c r="D574" s="24">
        <f t="shared" si="1097"/>
        <v>0</v>
      </c>
      <c r="E574" s="24">
        <f t="shared" si="1097"/>
        <v>79500</v>
      </c>
      <c r="F574" s="24">
        <f t="shared" si="1097"/>
        <v>119250.00000000001</v>
      </c>
      <c r="G574" s="33">
        <f t="shared" ref="G574:G584" si="1098">SUM(C574:F574)</f>
        <v>198750</v>
      </c>
      <c r="H574" s="24">
        <f t="shared" ref="H574:K584" si="1099">H64-H256</f>
        <v>91425</v>
      </c>
      <c r="I574" s="24">
        <f t="shared" si="1099"/>
        <v>103350</v>
      </c>
      <c r="J574" s="24">
        <f t="shared" si="1099"/>
        <v>155025</v>
      </c>
      <c r="K574" s="24">
        <f t="shared" si="1099"/>
        <v>155025</v>
      </c>
      <c r="L574" s="33">
        <f t="shared" ref="L574:L584" si="1100">SUM(H574:K574)</f>
        <v>504825</v>
      </c>
      <c r="M574" s="24">
        <f t="shared" ref="M574:P584" si="1101">M64-M256</f>
        <v>103350</v>
      </c>
      <c r="N574" s="24">
        <f t="shared" si="1101"/>
        <v>118852.5</v>
      </c>
      <c r="O574" s="24">
        <f t="shared" si="1101"/>
        <v>134355</v>
      </c>
      <c r="P574" s="24">
        <f t="shared" si="1101"/>
        <v>201532.5</v>
      </c>
      <c r="Q574" s="33">
        <f t="shared" ref="Q574:Q584" si="1102">SUM(M574:P574)</f>
        <v>558090</v>
      </c>
      <c r="R574" s="24">
        <f t="shared" ref="R574:U584" si="1103">R64-R256</f>
        <v>201532.49999999997</v>
      </c>
      <c r="S574" s="24">
        <f t="shared" si="1103"/>
        <v>134355</v>
      </c>
      <c r="T574" s="24">
        <f t="shared" si="1103"/>
        <v>154508.25</v>
      </c>
      <c r="U574" s="24">
        <f t="shared" si="1103"/>
        <v>174661.5</v>
      </c>
      <c r="V574" s="33">
        <f t="shared" ref="V574:V584" si="1104">SUM(R574:U574)</f>
        <v>665057.25</v>
      </c>
      <c r="W574" s="24">
        <f t="shared" ref="W574:Z584" si="1105">W64-W256</f>
        <v>261992.25</v>
      </c>
      <c r="X574" s="24">
        <f t="shared" si="1105"/>
        <v>261992.25</v>
      </c>
      <c r="Y574" s="24">
        <f t="shared" si="1105"/>
        <v>174661.5</v>
      </c>
      <c r="Z574" s="24">
        <f t="shared" si="1105"/>
        <v>200860.72500000001</v>
      </c>
      <c r="AA574" s="33">
        <f t="shared" ref="AA574:AA584" si="1106">SUM(W574:Z574)</f>
        <v>899506.72499999998</v>
      </c>
      <c r="AB574" s="24">
        <f t="shared" ref="AB574:AE584" si="1107">AB64-AB256</f>
        <v>113529.97500000002</v>
      </c>
      <c r="AC574" s="24">
        <f t="shared" si="1107"/>
        <v>0</v>
      </c>
      <c r="AD574" s="24">
        <f t="shared" si="1107"/>
        <v>0</v>
      </c>
      <c r="AE574" s="24">
        <f t="shared" si="1107"/>
        <v>0</v>
      </c>
      <c r="AF574" s="33">
        <f t="shared" ref="AF574:AF584" si="1108">SUM(AB574:AE574)</f>
        <v>113529.97500000002</v>
      </c>
      <c r="AG574" s="24">
        <f t="shared" ref="AG574:AJ584" si="1109">AG64-AG256</f>
        <v>0</v>
      </c>
      <c r="AH574" s="24">
        <f t="shared" si="1109"/>
        <v>0</v>
      </c>
      <c r="AI574" s="24">
        <f t="shared" si="1109"/>
        <v>0</v>
      </c>
      <c r="AJ574" s="24">
        <f t="shared" si="1109"/>
        <v>0</v>
      </c>
      <c r="AK574" s="33">
        <f t="shared" ref="AK574:AK584" si="1110">SUM(AG574:AJ574)</f>
        <v>0</v>
      </c>
      <c r="AL574" s="24">
        <f t="shared" ref="AL574:AO584" si="1111">AL64-AL256</f>
        <v>0</v>
      </c>
      <c r="AM574" s="24">
        <f t="shared" si="1111"/>
        <v>0</v>
      </c>
      <c r="AN574" s="24">
        <f t="shared" si="1111"/>
        <v>0</v>
      </c>
      <c r="AO574" s="24">
        <f t="shared" si="1111"/>
        <v>0</v>
      </c>
      <c r="AP574" s="33">
        <f t="shared" ref="AP574:AP584" si="1112">SUM(AL574:AO574)</f>
        <v>0</v>
      </c>
      <c r="AQ574" s="24">
        <f t="shared" ref="AQ574:AT584" si="1113">AQ64-AQ256</f>
        <v>0</v>
      </c>
      <c r="AR574" s="24">
        <f t="shared" si="1113"/>
        <v>0</v>
      </c>
      <c r="AS574" s="24">
        <f t="shared" si="1113"/>
        <v>0</v>
      </c>
      <c r="AT574" s="24">
        <f t="shared" si="1113"/>
        <v>0</v>
      </c>
      <c r="AU574" s="33">
        <f t="shared" ref="AU574:AU584" si="1114">SUM(AQ574:AT574)</f>
        <v>0</v>
      </c>
      <c r="AV574" s="24">
        <f t="shared" ref="AV574:AY584" si="1115">AV64-AV256</f>
        <v>0</v>
      </c>
      <c r="AW574" s="24">
        <f t="shared" si="1115"/>
        <v>0</v>
      </c>
      <c r="AX574" s="24">
        <f t="shared" si="1115"/>
        <v>0</v>
      </c>
      <c r="AY574" s="24">
        <f t="shared" si="1115"/>
        <v>0</v>
      </c>
      <c r="AZ574" s="33">
        <f t="shared" ref="AZ574:AZ584" si="1116">SUM(AV574:AY574)</f>
        <v>0</v>
      </c>
      <c r="BA574" s="24">
        <f t="shared" ref="BA574:BD584" si="1117">BA64-BA256</f>
        <v>0</v>
      </c>
      <c r="BB574" s="24">
        <f t="shared" si="1117"/>
        <v>0</v>
      </c>
      <c r="BC574" s="24">
        <f t="shared" si="1117"/>
        <v>0</v>
      </c>
      <c r="BD574" s="24">
        <f t="shared" si="1117"/>
        <v>0</v>
      </c>
      <c r="BE574" s="33">
        <f t="shared" ref="BE574:BE584" si="1118">SUM(BA574:BD574)</f>
        <v>0</v>
      </c>
      <c r="BF574" s="24">
        <f t="shared" ref="BF574:BI584" si="1119">BF64-BF256</f>
        <v>0</v>
      </c>
      <c r="BG574" s="24">
        <f t="shared" si="1119"/>
        <v>0</v>
      </c>
      <c r="BH574" s="24">
        <f t="shared" si="1119"/>
        <v>0</v>
      </c>
      <c r="BI574" s="24">
        <f t="shared" si="1119"/>
        <v>0</v>
      </c>
      <c r="BJ574" s="33">
        <f t="shared" ref="BJ574:BJ584" si="1120">SUM(BF574:BI574)</f>
        <v>0</v>
      </c>
      <c r="BK574" s="24">
        <f t="shared" ref="BK574:BN584" si="1121">BK64-BK256</f>
        <v>0</v>
      </c>
      <c r="BL574" s="24">
        <f t="shared" si="1121"/>
        <v>0</v>
      </c>
      <c r="BM574" s="24">
        <f t="shared" si="1121"/>
        <v>0</v>
      </c>
      <c r="BN574" s="24">
        <f t="shared" si="1121"/>
        <v>0</v>
      </c>
      <c r="BO574" s="33">
        <f t="shared" ref="BO574:BO584" si="1122">SUM(BK574:BN574)</f>
        <v>0</v>
      </c>
      <c r="BP574" s="24">
        <f t="shared" ref="BP574:BS584" si="1123">BP64-BP256</f>
        <v>0</v>
      </c>
      <c r="BQ574" s="24">
        <f t="shared" si="1123"/>
        <v>0</v>
      </c>
      <c r="BR574" s="24">
        <f t="shared" si="1123"/>
        <v>0</v>
      </c>
      <c r="BS574" s="24">
        <f t="shared" si="1123"/>
        <v>0</v>
      </c>
      <c r="BT574" s="33">
        <f t="shared" ref="BT574:BT584" si="1124">SUM(BP574:BS574)</f>
        <v>0</v>
      </c>
      <c r="BU574" s="24">
        <f t="shared" ref="BU574:BX584" si="1125">BU64-BU256</f>
        <v>0</v>
      </c>
      <c r="BV574" s="24">
        <f t="shared" si="1125"/>
        <v>0</v>
      </c>
      <c r="BW574" s="24">
        <f t="shared" si="1125"/>
        <v>0</v>
      </c>
      <c r="BX574" s="24">
        <f t="shared" si="1125"/>
        <v>0</v>
      </c>
      <c r="BY574" s="33">
        <f t="shared" ref="BY574:BY584" si="1126">SUM(BU574:BX574)</f>
        <v>0</v>
      </c>
      <c r="BZ574" s="24">
        <f t="shared" ref="BZ574:CC584" si="1127">BZ64-BZ256</f>
        <v>0</v>
      </c>
      <c r="CA574" s="24">
        <f t="shared" si="1127"/>
        <v>0</v>
      </c>
      <c r="CB574" s="24">
        <f t="shared" si="1127"/>
        <v>0</v>
      </c>
      <c r="CC574" s="24">
        <f t="shared" si="1127"/>
        <v>0</v>
      </c>
      <c r="CD574" s="33">
        <f t="shared" ref="CD574:CD584" si="1128">SUM(BZ574:CC574)</f>
        <v>0</v>
      </c>
      <c r="CE574" s="24">
        <f t="shared" ref="CE574:CH584" si="1129">CE64-CE256</f>
        <v>0</v>
      </c>
      <c r="CF574" s="24">
        <f t="shared" si="1129"/>
        <v>0</v>
      </c>
      <c r="CG574" s="24">
        <f t="shared" si="1129"/>
        <v>0</v>
      </c>
      <c r="CH574" s="24">
        <f t="shared" si="1129"/>
        <v>0</v>
      </c>
      <c r="CI574" s="33">
        <f t="shared" ref="CI574:CI584" si="1130">SUM(CE574:CH574)</f>
        <v>0</v>
      </c>
      <c r="CJ574" s="24">
        <f t="shared" ref="CJ574:CM584" si="1131">CJ64-CJ256</f>
        <v>0</v>
      </c>
      <c r="CK574" s="24">
        <f t="shared" si="1131"/>
        <v>0</v>
      </c>
      <c r="CL574" s="24">
        <f t="shared" si="1131"/>
        <v>0</v>
      </c>
      <c r="CM574" s="24">
        <f t="shared" si="1131"/>
        <v>0</v>
      </c>
      <c r="CN574" s="33">
        <f t="shared" ref="CN574:CN584" si="1132">SUM(CJ574:CM574)</f>
        <v>0</v>
      </c>
      <c r="CO574" s="24">
        <f t="shared" ref="CO574:CR584" si="1133">CO64-CO256</f>
        <v>0</v>
      </c>
      <c r="CP574" s="24">
        <f t="shared" si="1133"/>
        <v>0</v>
      </c>
      <c r="CQ574" s="24">
        <f t="shared" si="1133"/>
        <v>0</v>
      </c>
      <c r="CR574" s="24">
        <f t="shared" si="1133"/>
        <v>0</v>
      </c>
      <c r="CS574" s="33">
        <f t="shared" ref="CS574:CS584" si="1134">SUM(CO574:CR574)</f>
        <v>0</v>
      </c>
      <c r="CT574" s="24">
        <f t="shared" ref="CT574:CW584" si="1135">CT64-CT256</f>
        <v>0</v>
      </c>
      <c r="CU574" s="24">
        <f t="shared" si="1135"/>
        <v>0</v>
      </c>
      <c r="CV574" s="24">
        <f t="shared" si="1135"/>
        <v>0</v>
      </c>
      <c r="CW574" s="24">
        <f t="shared" si="1135"/>
        <v>0</v>
      </c>
      <c r="CX574" s="33">
        <f t="shared" ref="CX574:CX584" si="1136">SUM(CT574:CW574)</f>
        <v>0</v>
      </c>
      <c r="CY574" s="24">
        <f t="shared" ref="CY574:DB584" si="1137">CY64-CY256</f>
        <v>0</v>
      </c>
      <c r="CZ574" s="24">
        <f t="shared" si="1137"/>
        <v>0</v>
      </c>
      <c r="DA574" s="24">
        <f t="shared" si="1137"/>
        <v>0</v>
      </c>
      <c r="DB574" s="24">
        <f t="shared" si="1137"/>
        <v>0</v>
      </c>
      <c r="DC574" s="33">
        <f t="shared" ref="DC574:DC584" si="1138">SUM(CY574:DB574)</f>
        <v>0</v>
      </c>
      <c r="DD574" s="86">
        <f t="shared" ref="DD574:DD584" si="1139">DD64-DD256</f>
        <v>113529.97500000002</v>
      </c>
    </row>
    <row r="575" spans="1:108" x14ac:dyDescent="0.25">
      <c r="A575" t="s">
        <v>5834</v>
      </c>
      <c r="B575" s="32" t="s">
        <v>5121</v>
      </c>
      <c r="C575" s="24">
        <f t="shared" si="1097"/>
        <v>0</v>
      </c>
      <c r="D575" s="24">
        <f t="shared" si="1097"/>
        <v>0</v>
      </c>
      <c r="E575" s="24">
        <f t="shared" si="1097"/>
        <v>51875</v>
      </c>
      <c r="F575" s="24">
        <f t="shared" si="1097"/>
        <v>72625</v>
      </c>
      <c r="G575" s="33">
        <f t="shared" si="1098"/>
        <v>124500</v>
      </c>
      <c r="H575" s="24">
        <f t="shared" si="1099"/>
        <v>32162.5</v>
      </c>
      <c r="I575" s="24">
        <f t="shared" si="1099"/>
        <v>34237.5</v>
      </c>
      <c r="J575" s="24">
        <f t="shared" si="1099"/>
        <v>79887.5</v>
      </c>
      <c r="K575" s="24">
        <f t="shared" si="1099"/>
        <v>79887.5</v>
      </c>
      <c r="L575" s="33">
        <f t="shared" si="1100"/>
        <v>226175</v>
      </c>
      <c r="M575" s="24">
        <f t="shared" si="1101"/>
        <v>44612.499999999993</v>
      </c>
      <c r="N575" s="24">
        <f t="shared" si="1101"/>
        <v>33770.625</v>
      </c>
      <c r="O575" s="24">
        <f t="shared" si="1101"/>
        <v>35949.375</v>
      </c>
      <c r="P575" s="24">
        <f t="shared" si="1101"/>
        <v>83881.875</v>
      </c>
      <c r="Q575" s="33">
        <f t="shared" si="1102"/>
        <v>198214.375</v>
      </c>
      <c r="R575" s="24">
        <f t="shared" si="1103"/>
        <v>83881.875</v>
      </c>
      <c r="S575" s="24">
        <f t="shared" si="1103"/>
        <v>46843.125</v>
      </c>
      <c r="T575" s="24">
        <f t="shared" si="1103"/>
        <v>35459.15625</v>
      </c>
      <c r="U575" s="24">
        <f t="shared" si="1103"/>
        <v>37746.84375</v>
      </c>
      <c r="V575" s="33">
        <f t="shared" si="1104"/>
        <v>203931</v>
      </c>
      <c r="W575" s="24">
        <f t="shared" si="1105"/>
        <v>88075.96875</v>
      </c>
      <c r="X575" s="24">
        <f t="shared" si="1105"/>
        <v>88075.96875</v>
      </c>
      <c r="Y575" s="24">
        <f t="shared" si="1105"/>
        <v>49185.28125</v>
      </c>
      <c r="Z575" s="24">
        <f t="shared" si="1105"/>
        <v>37232.114062500004</v>
      </c>
      <c r="AA575" s="33">
        <f t="shared" si="1106"/>
        <v>262569.33281250001</v>
      </c>
      <c r="AB575" s="24">
        <f t="shared" si="1107"/>
        <v>13211.395312500001</v>
      </c>
      <c r="AC575" s="24">
        <f t="shared" si="1107"/>
        <v>0</v>
      </c>
      <c r="AD575" s="24">
        <f t="shared" si="1107"/>
        <v>0</v>
      </c>
      <c r="AE575" s="24">
        <f t="shared" si="1107"/>
        <v>0</v>
      </c>
      <c r="AF575" s="33">
        <f t="shared" si="1108"/>
        <v>13211.395312500001</v>
      </c>
      <c r="AG575" s="24">
        <f t="shared" si="1109"/>
        <v>0</v>
      </c>
      <c r="AH575" s="24">
        <f t="shared" si="1109"/>
        <v>0</v>
      </c>
      <c r="AI575" s="24">
        <f t="shared" si="1109"/>
        <v>0</v>
      </c>
      <c r="AJ575" s="24">
        <f t="shared" si="1109"/>
        <v>0</v>
      </c>
      <c r="AK575" s="33">
        <f t="shared" si="1110"/>
        <v>0</v>
      </c>
      <c r="AL575" s="24">
        <f t="shared" si="1111"/>
        <v>0</v>
      </c>
      <c r="AM575" s="24">
        <f t="shared" si="1111"/>
        <v>0</v>
      </c>
      <c r="AN575" s="24">
        <f t="shared" si="1111"/>
        <v>0</v>
      </c>
      <c r="AO575" s="24">
        <f t="shared" si="1111"/>
        <v>0</v>
      </c>
      <c r="AP575" s="33">
        <f t="shared" si="1112"/>
        <v>0</v>
      </c>
      <c r="AQ575" s="24">
        <f t="shared" si="1113"/>
        <v>0</v>
      </c>
      <c r="AR575" s="24">
        <f t="shared" si="1113"/>
        <v>0</v>
      </c>
      <c r="AS575" s="24">
        <f t="shared" si="1113"/>
        <v>0</v>
      </c>
      <c r="AT575" s="24">
        <f t="shared" si="1113"/>
        <v>0</v>
      </c>
      <c r="AU575" s="33">
        <f t="shared" si="1114"/>
        <v>0</v>
      </c>
      <c r="AV575" s="24">
        <f t="shared" si="1115"/>
        <v>0</v>
      </c>
      <c r="AW575" s="24">
        <f t="shared" si="1115"/>
        <v>0</v>
      </c>
      <c r="AX575" s="24">
        <f t="shared" si="1115"/>
        <v>0</v>
      </c>
      <c r="AY575" s="24">
        <f t="shared" si="1115"/>
        <v>0</v>
      </c>
      <c r="AZ575" s="33">
        <f t="shared" si="1116"/>
        <v>0</v>
      </c>
      <c r="BA575" s="24">
        <f t="shared" si="1117"/>
        <v>0</v>
      </c>
      <c r="BB575" s="24">
        <f t="shared" si="1117"/>
        <v>0</v>
      </c>
      <c r="BC575" s="24">
        <f t="shared" si="1117"/>
        <v>0</v>
      </c>
      <c r="BD575" s="24">
        <f t="shared" si="1117"/>
        <v>0</v>
      </c>
      <c r="BE575" s="33">
        <f t="shared" si="1118"/>
        <v>0</v>
      </c>
      <c r="BF575" s="24">
        <f t="shared" si="1119"/>
        <v>0</v>
      </c>
      <c r="BG575" s="24">
        <f t="shared" si="1119"/>
        <v>0</v>
      </c>
      <c r="BH575" s="24">
        <f t="shared" si="1119"/>
        <v>0</v>
      </c>
      <c r="BI575" s="24">
        <f t="shared" si="1119"/>
        <v>0</v>
      </c>
      <c r="BJ575" s="33">
        <f t="shared" si="1120"/>
        <v>0</v>
      </c>
      <c r="BK575" s="24">
        <f t="shared" si="1121"/>
        <v>0</v>
      </c>
      <c r="BL575" s="24">
        <f t="shared" si="1121"/>
        <v>0</v>
      </c>
      <c r="BM575" s="24">
        <f t="shared" si="1121"/>
        <v>0</v>
      </c>
      <c r="BN575" s="24">
        <f t="shared" si="1121"/>
        <v>0</v>
      </c>
      <c r="BO575" s="33">
        <f t="shared" si="1122"/>
        <v>0</v>
      </c>
      <c r="BP575" s="24">
        <f t="shared" si="1123"/>
        <v>0</v>
      </c>
      <c r="BQ575" s="24">
        <f t="shared" si="1123"/>
        <v>0</v>
      </c>
      <c r="BR575" s="24">
        <f t="shared" si="1123"/>
        <v>0</v>
      </c>
      <c r="BS575" s="24">
        <f t="shared" si="1123"/>
        <v>0</v>
      </c>
      <c r="BT575" s="33">
        <f t="shared" si="1124"/>
        <v>0</v>
      </c>
      <c r="BU575" s="24">
        <f t="shared" si="1125"/>
        <v>0</v>
      </c>
      <c r="BV575" s="24">
        <f t="shared" si="1125"/>
        <v>0</v>
      </c>
      <c r="BW575" s="24">
        <f t="shared" si="1125"/>
        <v>0</v>
      </c>
      <c r="BX575" s="24">
        <f t="shared" si="1125"/>
        <v>0</v>
      </c>
      <c r="BY575" s="33">
        <f t="shared" si="1126"/>
        <v>0</v>
      </c>
      <c r="BZ575" s="24">
        <f t="shared" si="1127"/>
        <v>0</v>
      </c>
      <c r="CA575" s="24">
        <f t="shared" si="1127"/>
        <v>0</v>
      </c>
      <c r="CB575" s="24">
        <f t="shared" si="1127"/>
        <v>0</v>
      </c>
      <c r="CC575" s="24">
        <f t="shared" si="1127"/>
        <v>0</v>
      </c>
      <c r="CD575" s="33">
        <f t="shared" si="1128"/>
        <v>0</v>
      </c>
      <c r="CE575" s="24">
        <f t="shared" si="1129"/>
        <v>0</v>
      </c>
      <c r="CF575" s="24">
        <f t="shared" si="1129"/>
        <v>0</v>
      </c>
      <c r="CG575" s="24">
        <f t="shared" si="1129"/>
        <v>0</v>
      </c>
      <c r="CH575" s="24">
        <f t="shared" si="1129"/>
        <v>0</v>
      </c>
      <c r="CI575" s="33">
        <f t="shared" si="1130"/>
        <v>0</v>
      </c>
      <c r="CJ575" s="24">
        <f t="shared" si="1131"/>
        <v>0</v>
      </c>
      <c r="CK575" s="24">
        <f t="shared" si="1131"/>
        <v>0</v>
      </c>
      <c r="CL575" s="24">
        <f t="shared" si="1131"/>
        <v>0</v>
      </c>
      <c r="CM575" s="24">
        <f t="shared" si="1131"/>
        <v>0</v>
      </c>
      <c r="CN575" s="33">
        <f t="shared" si="1132"/>
        <v>0</v>
      </c>
      <c r="CO575" s="24">
        <f t="shared" si="1133"/>
        <v>0</v>
      </c>
      <c r="CP575" s="24">
        <f t="shared" si="1133"/>
        <v>0</v>
      </c>
      <c r="CQ575" s="24">
        <f t="shared" si="1133"/>
        <v>0</v>
      </c>
      <c r="CR575" s="24">
        <f t="shared" si="1133"/>
        <v>0</v>
      </c>
      <c r="CS575" s="33">
        <f t="shared" si="1134"/>
        <v>0</v>
      </c>
      <c r="CT575" s="24">
        <f t="shared" si="1135"/>
        <v>0</v>
      </c>
      <c r="CU575" s="24">
        <f t="shared" si="1135"/>
        <v>0</v>
      </c>
      <c r="CV575" s="24">
        <f t="shared" si="1135"/>
        <v>0</v>
      </c>
      <c r="CW575" s="24">
        <f t="shared" si="1135"/>
        <v>0</v>
      </c>
      <c r="CX575" s="33">
        <f t="shared" si="1136"/>
        <v>0</v>
      </c>
      <c r="CY575" s="24">
        <f t="shared" si="1137"/>
        <v>0</v>
      </c>
      <c r="CZ575" s="24">
        <f t="shared" si="1137"/>
        <v>0</v>
      </c>
      <c r="DA575" s="24">
        <f t="shared" si="1137"/>
        <v>0</v>
      </c>
      <c r="DB575" s="24">
        <f t="shared" si="1137"/>
        <v>0</v>
      </c>
      <c r="DC575" s="33">
        <f t="shared" si="1138"/>
        <v>0</v>
      </c>
      <c r="DD575" s="86">
        <f t="shared" si="1139"/>
        <v>13211.395312500001</v>
      </c>
    </row>
    <row r="576" spans="1:108" x14ac:dyDescent="0.25">
      <c r="A576" t="s">
        <v>5835</v>
      </c>
      <c r="B576" s="32" t="s">
        <v>5122</v>
      </c>
      <c r="C576" s="24">
        <f t="shared" si="1097"/>
        <v>0</v>
      </c>
      <c r="D576" s="24">
        <f t="shared" si="1097"/>
        <v>0</v>
      </c>
      <c r="E576" s="24">
        <f t="shared" si="1097"/>
        <v>12500</v>
      </c>
      <c r="F576" s="24">
        <f t="shared" si="1097"/>
        <v>23749.999999999996</v>
      </c>
      <c r="G576" s="33">
        <f t="shared" si="1098"/>
        <v>36250</v>
      </c>
      <c r="H576" s="24">
        <f t="shared" si="1099"/>
        <v>26250</v>
      </c>
      <c r="I576" s="24">
        <f t="shared" si="1099"/>
        <v>33750</v>
      </c>
      <c r="J576" s="24">
        <f t="shared" si="1099"/>
        <v>41250</v>
      </c>
      <c r="K576" s="24">
        <f t="shared" si="1099"/>
        <v>48750</v>
      </c>
      <c r="L576" s="33">
        <f t="shared" si="1100"/>
        <v>150000</v>
      </c>
      <c r="M576" s="24">
        <f t="shared" si="1101"/>
        <v>48750</v>
      </c>
      <c r="N576" s="24">
        <f t="shared" si="1101"/>
        <v>52500</v>
      </c>
      <c r="O576" s="24">
        <f t="shared" si="1101"/>
        <v>67500</v>
      </c>
      <c r="P576" s="24">
        <f t="shared" si="1101"/>
        <v>82500</v>
      </c>
      <c r="Q576" s="33">
        <f t="shared" si="1102"/>
        <v>251250</v>
      </c>
      <c r="R576" s="24">
        <f t="shared" si="1103"/>
        <v>97500</v>
      </c>
      <c r="S576" s="24">
        <f t="shared" si="1103"/>
        <v>97500</v>
      </c>
      <c r="T576" s="24">
        <f t="shared" si="1103"/>
        <v>105000</v>
      </c>
      <c r="U576" s="24">
        <f t="shared" si="1103"/>
        <v>135000</v>
      </c>
      <c r="V576" s="33">
        <f t="shared" si="1104"/>
        <v>435000</v>
      </c>
      <c r="W576" s="24">
        <f t="shared" si="1105"/>
        <v>165000</v>
      </c>
      <c r="X576" s="24">
        <f t="shared" si="1105"/>
        <v>195000</v>
      </c>
      <c r="Y576" s="24">
        <f t="shared" si="1105"/>
        <v>195000</v>
      </c>
      <c r="Z576" s="24">
        <f t="shared" si="1105"/>
        <v>210000</v>
      </c>
      <c r="AA576" s="33">
        <f t="shared" si="1106"/>
        <v>765000</v>
      </c>
      <c r="AB576" s="24">
        <f t="shared" si="1107"/>
        <v>120000</v>
      </c>
      <c r="AC576" s="24">
        <f t="shared" si="1107"/>
        <v>0</v>
      </c>
      <c r="AD576" s="24">
        <f t="shared" si="1107"/>
        <v>0</v>
      </c>
      <c r="AE576" s="24">
        <f t="shared" si="1107"/>
        <v>0</v>
      </c>
      <c r="AF576" s="33">
        <f t="shared" si="1108"/>
        <v>120000</v>
      </c>
      <c r="AG576" s="24">
        <f t="shared" si="1109"/>
        <v>0</v>
      </c>
      <c r="AH576" s="24">
        <f t="shared" si="1109"/>
        <v>0</v>
      </c>
      <c r="AI576" s="24">
        <f t="shared" si="1109"/>
        <v>0</v>
      </c>
      <c r="AJ576" s="24">
        <f t="shared" si="1109"/>
        <v>0</v>
      </c>
      <c r="AK576" s="33">
        <f t="shared" si="1110"/>
        <v>0</v>
      </c>
      <c r="AL576" s="24">
        <f t="shared" si="1111"/>
        <v>0</v>
      </c>
      <c r="AM576" s="24">
        <f t="shared" si="1111"/>
        <v>0</v>
      </c>
      <c r="AN576" s="24">
        <f t="shared" si="1111"/>
        <v>0</v>
      </c>
      <c r="AO576" s="24">
        <f t="shared" si="1111"/>
        <v>0</v>
      </c>
      <c r="AP576" s="33">
        <f t="shared" si="1112"/>
        <v>0</v>
      </c>
      <c r="AQ576" s="24">
        <f t="shared" si="1113"/>
        <v>0</v>
      </c>
      <c r="AR576" s="24">
        <f t="shared" si="1113"/>
        <v>0</v>
      </c>
      <c r="AS576" s="24">
        <f t="shared" si="1113"/>
        <v>0</v>
      </c>
      <c r="AT576" s="24">
        <f t="shared" si="1113"/>
        <v>0</v>
      </c>
      <c r="AU576" s="33">
        <f t="shared" si="1114"/>
        <v>0</v>
      </c>
      <c r="AV576" s="24">
        <f t="shared" si="1115"/>
        <v>0</v>
      </c>
      <c r="AW576" s="24">
        <f t="shared" si="1115"/>
        <v>0</v>
      </c>
      <c r="AX576" s="24">
        <f t="shared" si="1115"/>
        <v>0</v>
      </c>
      <c r="AY576" s="24">
        <f t="shared" si="1115"/>
        <v>0</v>
      </c>
      <c r="AZ576" s="33">
        <f t="shared" si="1116"/>
        <v>0</v>
      </c>
      <c r="BA576" s="24">
        <f t="shared" si="1117"/>
        <v>0</v>
      </c>
      <c r="BB576" s="24">
        <f t="shared" si="1117"/>
        <v>0</v>
      </c>
      <c r="BC576" s="24">
        <f t="shared" si="1117"/>
        <v>0</v>
      </c>
      <c r="BD576" s="24">
        <f t="shared" si="1117"/>
        <v>0</v>
      </c>
      <c r="BE576" s="33">
        <f t="shared" si="1118"/>
        <v>0</v>
      </c>
      <c r="BF576" s="24">
        <f t="shared" si="1119"/>
        <v>0</v>
      </c>
      <c r="BG576" s="24">
        <f t="shared" si="1119"/>
        <v>0</v>
      </c>
      <c r="BH576" s="24">
        <f t="shared" si="1119"/>
        <v>0</v>
      </c>
      <c r="BI576" s="24">
        <f t="shared" si="1119"/>
        <v>0</v>
      </c>
      <c r="BJ576" s="33">
        <f t="shared" si="1120"/>
        <v>0</v>
      </c>
      <c r="BK576" s="24">
        <f t="shared" si="1121"/>
        <v>0</v>
      </c>
      <c r="BL576" s="24">
        <f t="shared" si="1121"/>
        <v>0</v>
      </c>
      <c r="BM576" s="24">
        <f t="shared" si="1121"/>
        <v>0</v>
      </c>
      <c r="BN576" s="24">
        <f t="shared" si="1121"/>
        <v>0</v>
      </c>
      <c r="BO576" s="33">
        <f t="shared" si="1122"/>
        <v>0</v>
      </c>
      <c r="BP576" s="24">
        <f t="shared" si="1123"/>
        <v>0</v>
      </c>
      <c r="BQ576" s="24">
        <f t="shared" si="1123"/>
        <v>0</v>
      </c>
      <c r="BR576" s="24">
        <f t="shared" si="1123"/>
        <v>0</v>
      </c>
      <c r="BS576" s="24">
        <f t="shared" si="1123"/>
        <v>0</v>
      </c>
      <c r="BT576" s="33">
        <f t="shared" si="1124"/>
        <v>0</v>
      </c>
      <c r="BU576" s="24">
        <f t="shared" si="1125"/>
        <v>0</v>
      </c>
      <c r="BV576" s="24">
        <f t="shared" si="1125"/>
        <v>0</v>
      </c>
      <c r="BW576" s="24">
        <f t="shared" si="1125"/>
        <v>0</v>
      </c>
      <c r="BX576" s="24">
        <f t="shared" si="1125"/>
        <v>0</v>
      </c>
      <c r="BY576" s="33">
        <f t="shared" si="1126"/>
        <v>0</v>
      </c>
      <c r="BZ576" s="24">
        <f t="shared" si="1127"/>
        <v>0</v>
      </c>
      <c r="CA576" s="24">
        <f t="shared" si="1127"/>
        <v>0</v>
      </c>
      <c r="CB576" s="24">
        <f t="shared" si="1127"/>
        <v>0</v>
      </c>
      <c r="CC576" s="24">
        <f t="shared" si="1127"/>
        <v>0</v>
      </c>
      <c r="CD576" s="33">
        <f t="shared" si="1128"/>
        <v>0</v>
      </c>
      <c r="CE576" s="24">
        <f t="shared" si="1129"/>
        <v>0</v>
      </c>
      <c r="CF576" s="24">
        <f t="shared" si="1129"/>
        <v>0</v>
      </c>
      <c r="CG576" s="24">
        <f t="shared" si="1129"/>
        <v>0</v>
      </c>
      <c r="CH576" s="24">
        <f t="shared" si="1129"/>
        <v>0</v>
      </c>
      <c r="CI576" s="33">
        <f t="shared" si="1130"/>
        <v>0</v>
      </c>
      <c r="CJ576" s="24">
        <f t="shared" si="1131"/>
        <v>0</v>
      </c>
      <c r="CK576" s="24">
        <f t="shared" si="1131"/>
        <v>0</v>
      </c>
      <c r="CL576" s="24">
        <f t="shared" si="1131"/>
        <v>0</v>
      </c>
      <c r="CM576" s="24">
        <f t="shared" si="1131"/>
        <v>0</v>
      </c>
      <c r="CN576" s="33">
        <f t="shared" si="1132"/>
        <v>0</v>
      </c>
      <c r="CO576" s="24">
        <f t="shared" si="1133"/>
        <v>0</v>
      </c>
      <c r="CP576" s="24">
        <f t="shared" si="1133"/>
        <v>0</v>
      </c>
      <c r="CQ576" s="24">
        <f t="shared" si="1133"/>
        <v>0</v>
      </c>
      <c r="CR576" s="24">
        <f t="shared" si="1133"/>
        <v>0</v>
      </c>
      <c r="CS576" s="33">
        <f t="shared" si="1134"/>
        <v>0</v>
      </c>
      <c r="CT576" s="24">
        <f t="shared" si="1135"/>
        <v>0</v>
      </c>
      <c r="CU576" s="24">
        <f t="shared" si="1135"/>
        <v>0</v>
      </c>
      <c r="CV576" s="24">
        <f t="shared" si="1135"/>
        <v>0</v>
      </c>
      <c r="CW576" s="24">
        <f t="shared" si="1135"/>
        <v>0</v>
      </c>
      <c r="CX576" s="33">
        <f t="shared" si="1136"/>
        <v>0</v>
      </c>
      <c r="CY576" s="24">
        <f t="shared" si="1137"/>
        <v>0</v>
      </c>
      <c r="CZ576" s="24">
        <f t="shared" si="1137"/>
        <v>0</v>
      </c>
      <c r="DA576" s="24">
        <f t="shared" si="1137"/>
        <v>0</v>
      </c>
      <c r="DB576" s="24">
        <f t="shared" si="1137"/>
        <v>0</v>
      </c>
      <c r="DC576" s="33">
        <f t="shared" si="1138"/>
        <v>0</v>
      </c>
      <c r="DD576" s="86">
        <f t="shared" si="1139"/>
        <v>120000</v>
      </c>
    </row>
    <row r="577" spans="1:108" x14ac:dyDescent="0.25">
      <c r="A577" t="s">
        <v>5836</v>
      </c>
      <c r="B577" s="32" t="s">
        <v>5123</v>
      </c>
      <c r="C577" s="24">
        <f t="shared" si="1097"/>
        <v>0</v>
      </c>
      <c r="D577" s="24">
        <f t="shared" si="1097"/>
        <v>0</v>
      </c>
      <c r="E577" s="24">
        <f t="shared" si="1097"/>
        <v>30000</v>
      </c>
      <c r="F577" s="24">
        <f t="shared" si="1097"/>
        <v>75000</v>
      </c>
      <c r="G577" s="33">
        <f t="shared" si="1098"/>
        <v>105000</v>
      </c>
      <c r="H577" s="24">
        <f t="shared" si="1099"/>
        <v>120000</v>
      </c>
      <c r="I577" s="24">
        <f t="shared" si="1099"/>
        <v>168750</v>
      </c>
      <c r="J577" s="24">
        <f t="shared" si="1099"/>
        <v>206250</v>
      </c>
      <c r="K577" s="24">
        <f t="shared" si="1099"/>
        <v>225000</v>
      </c>
      <c r="L577" s="33">
        <f t="shared" si="1100"/>
        <v>720000</v>
      </c>
      <c r="M577" s="24">
        <f t="shared" si="1101"/>
        <v>202500</v>
      </c>
      <c r="N577" s="24">
        <f t="shared" si="1101"/>
        <v>240000</v>
      </c>
      <c r="O577" s="24">
        <f t="shared" si="1101"/>
        <v>337500</v>
      </c>
      <c r="P577" s="24">
        <f t="shared" si="1101"/>
        <v>412500</v>
      </c>
      <c r="Q577" s="33">
        <f t="shared" si="1102"/>
        <v>1192500</v>
      </c>
      <c r="R577" s="24">
        <f t="shared" si="1103"/>
        <v>450000</v>
      </c>
      <c r="S577" s="24">
        <f t="shared" si="1103"/>
        <v>405000</v>
      </c>
      <c r="T577" s="24">
        <f t="shared" si="1103"/>
        <v>480000</v>
      </c>
      <c r="U577" s="24">
        <f t="shared" si="1103"/>
        <v>675000</v>
      </c>
      <c r="V577" s="33">
        <f t="shared" si="1104"/>
        <v>2010000</v>
      </c>
      <c r="W577" s="24">
        <f t="shared" si="1105"/>
        <v>825000</v>
      </c>
      <c r="X577" s="24">
        <f t="shared" si="1105"/>
        <v>900000</v>
      </c>
      <c r="Y577" s="24">
        <f t="shared" si="1105"/>
        <v>810000</v>
      </c>
      <c r="Z577" s="24">
        <f t="shared" si="1105"/>
        <v>960000</v>
      </c>
      <c r="AA577" s="33">
        <f t="shared" si="1106"/>
        <v>3495000</v>
      </c>
      <c r="AB577" s="24">
        <f t="shared" si="1107"/>
        <v>600000</v>
      </c>
      <c r="AC577" s="24">
        <f t="shared" si="1107"/>
        <v>0</v>
      </c>
      <c r="AD577" s="24">
        <f t="shared" si="1107"/>
        <v>0</v>
      </c>
      <c r="AE577" s="24">
        <f t="shared" si="1107"/>
        <v>0</v>
      </c>
      <c r="AF577" s="33">
        <f t="shared" si="1108"/>
        <v>600000</v>
      </c>
      <c r="AG577" s="24">
        <f t="shared" si="1109"/>
        <v>0</v>
      </c>
      <c r="AH577" s="24">
        <f t="shared" si="1109"/>
        <v>0</v>
      </c>
      <c r="AI577" s="24">
        <f t="shared" si="1109"/>
        <v>0</v>
      </c>
      <c r="AJ577" s="24">
        <f t="shared" si="1109"/>
        <v>0</v>
      </c>
      <c r="AK577" s="33">
        <f t="shared" si="1110"/>
        <v>0</v>
      </c>
      <c r="AL577" s="24">
        <f t="shared" si="1111"/>
        <v>0</v>
      </c>
      <c r="AM577" s="24">
        <f t="shared" si="1111"/>
        <v>0</v>
      </c>
      <c r="AN577" s="24">
        <f t="shared" si="1111"/>
        <v>0</v>
      </c>
      <c r="AO577" s="24">
        <f t="shared" si="1111"/>
        <v>0</v>
      </c>
      <c r="AP577" s="33">
        <f t="shared" si="1112"/>
        <v>0</v>
      </c>
      <c r="AQ577" s="24">
        <f t="shared" si="1113"/>
        <v>0</v>
      </c>
      <c r="AR577" s="24">
        <f t="shared" si="1113"/>
        <v>0</v>
      </c>
      <c r="AS577" s="24">
        <f t="shared" si="1113"/>
        <v>0</v>
      </c>
      <c r="AT577" s="24">
        <f t="shared" si="1113"/>
        <v>0</v>
      </c>
      <c r="AU577" s="33">
        <f t="shared" si="1114"/>
        <v>0</v>
      </c>
      <c r="AV577" s="24">
        <f t="shared" si="1115"/>
        <v>0</v>
      </c>
      <c r="AW577" s="24">
        <f t="shared" si="1115"/>
        <v>0</v>
      </c>
      <c r="AX577" s="24">
        <f t="shared" si="1115"/>
        <v>0</v>
      </c>
      <c r="AY577" s="24">
        <f t="shared" si="1115"/>
        <v>0</v>
      </c>
      <c r="AZ577" s="33">
        <f t="shared" si="1116"/>
        <v>0</v>
      </c>
      <c r="BA577" s="24">
        <f t="shared" si="1117"/>
        <v>0</v>
      </c>
      <c r="BB577" s="24">
        <f t="shared" si="1117"/>
        <v>0</v>
      </c>
      <c r="BC577" s="24">
        <f t="shared" si="1117"/>
        <v>0</v>
      </c>
      <c r="BD577" s="24">
        <f t="shared" si="1117"/>
        <v>0</v>
      </c>
      <c r="BE577" s="33">
        <f t="shared" si="1118"/>
        <v>0</v>
      </c>
      <c r="BF577" s="24">
        <f t="shared" si="1119"/>
        <v>0</v>
      </c>
      <c r="BG577" s="24">
        <f t="shared" si="1119"/>
        <v>0</v>
      </c>
      <c r="BH577" s="24">
        <f t="shared" si="1119"/>
        <v>0</v>
      </c>
      <c r="BI577" s="24">
        <f t="shared" si="1119"/>
        <v>0</v>
      </c>
      <c r="BJ577" s="33">
        <f t="shared" si="1120"/>
        <v>0</v>
      </c>
      <c r="BK577" s="24">
        <f t="shared" si="1121"/>
        <v>0</v>
      </c>
      <c r="BL577" s="24">
        <f t="shared" si="1121"/>
        <v>0</v>
      </c>
      <c r="BM577" s="24">
        <f t="shared" si="1121"/>
        <v>0</v>
      </c>
      <c r="BN577" s="24">
        <f t="shared" si="1121"/>
        <v>0</v>
      </c>
      <c r="BO577" s="33">
        <f t="shared" si="1122"/>
        <v>0</v>
      </c>
      <c r="BP577" s="24">
        <f t="shared" si="1123"/>
        <v>0</v>
      </c>
      <c r="BQ577" s="24">
        <f t="shared" si="1123"/>
        <v>0</v>
      </c>
      <c r="BR577" s="24">
        <f t="shared" si="1123"/>
        <v>0</v>
      </c>
      <c r="BS577" s="24">
        <f t="shared" si="1123"/>
        <v>0</v>
      </c>
      <c r="BT577" s="33">
        <f t="shared" si="1124"/>
        <v>0</v>
      </c>
      <c r="BU577" s="24">
        <f t="shared" si="1125"/>
        <v>0</v>
      </c>
      <c r="BV577" s="24">
        <f t="shared" si="1125"/>
        <v>0</v>
      </c>
      <c r="BW577" s="24">
        <f t="shared" si="1125"/>
        <v>0</v>
      </c>
      <c r="BX577" s="24">
        <f t="shared" si="1125"/>
        <v>0</v>
      </c>
      <c r="BY577" s="33">
        <f t="shared" si="1126"/>
        <v>0</v>
      </c>
      <c r="BZ577" s="24">
        <f t="shared" si="1127"/>
        <v>0</v>
      </c>
      <c r="CA577" s="24">
        <f t="shared" si="1127"/>
        <v>0</v>
      </c>
      <c r="CB577" s="24">
        <f t="shared" si="1127"/>
        <v>0</v>
      </c>
      <c r="CC577" s="24">
        <f t="shared" si="1127"/>
        <v>0</v>
      </c>
      <c r="CD577" s="33">
        <f t="shared" si="1128"/>
        <v>0</v>
      </c>
      <c r="CE577" s="24">
        <f t="shared" si="1129"/>
        <v>0</v>
      </c>
      <c r="CF577" s="24">
        <f t="shared" si="1129"/>
        <v>0</v>
      </c>
      <c r="CG577" s="24">
        <f t="shared" si="1129"/>
        <v>0</v>
      </c>
      <c r="CH577" s="24">
        <f t="shared" si="1129"/>
        <v>0</v>
      </c>
      <c r="CI577" s="33">
        <f t="shared" si="1130"/>
        <v>0</v>
      </c>
      <c r="CJ577" s="24">
        <f t="shared" si="1131"/>
        <v>0</v>
      </c>
      <c r="CK577" s="24">
        <f t="shared" si="1131"/>
        <v>0</v>
      </c>
      <c r="CL577" s="24">
        <f t="shared" si="1131"/>
        <v>0</v>
      </c>
      <c r="CM577" s="24">
        <f t="shared" si="1131"/>
        <v>0</v>
      </c>
      <c r="CN577" s="33">
        <f t="shared" si="1132"/>
        <v>0</v>
      </c>
      <c r="CO577" s="24">
        <f t="shared" si="1133"/>
        <v>0</v>
      </c>
      <c r="CP577" s="24">
        <f t="shared" si="1133"/>
        <v>0</v>
      </c>
      <c r="CQ577" s="24">
        <f t="shared" si="1133"/>
        <v>0</v>
      </c>
      <c r="CR577" s="24">
        <f t="shared" si="1133"/>
        <v>0</v>
      </c>
      <c r="CS577" s="33">
        <f t="shared" si="1134"/>
        <v>0</v>
      </c>
      <c r="CT577" s="24">
        <f t="shared" si="1135"/>
        <v>0</v>
      </c>
      <c r="CU577" s="24">
        <f t="shared" si="1135"/>
        <v>0</v>
      </c>
      <c r="CV577" s="24">
        <f t="shared" si="1135"/>
        <v>0</v>
      </c>
      <c r="CW577" s="24">
        <f t="shared" si="1135"/>
        <v>0</v>
      </c>
      <c r="CX577" s="33">
        <f t="shared" si="1136"/>
        <v>0</v>
      </c>
      <c r="CY577" s="24">
        <f t="shared" si="1137"/>
        <v>0</v>
      </c>
      <c r="CZ577" s="24">
        <f t="shared" si="1137"/>
        <v>0</v>
      </c>
      <c r="DA577" s="24">
        <f t="shared" si="1137"/>
        <v>0</v>
      </c>
      <c r="DB577" s="24">
        <f t="shared" si="1137"/>
        <v>0</v>
      </c>
      <c r="DC577" s="33">
        <f t="shared" si="1138"/>
        <v>0</v>
      </c>
      <c r="DD577" s="86">
        <f t="shared" si="1139"/>
        <v>600000</v>
      </c>
    </row>
    <row r="578" spans="1:108" x14ac:dyDescent="0.25">
      <c r="A578" t="s">
        <v>5837</v>
      </c>
      <c r="B578" s="32" t="s">
        <v>5124</v>
      </c>
      <c r="C578" s="24">
        <f t="shared" si="1097"/>
        <v>0</v>
      </c>
      <c r="D578" s="24">
        <f t="shared" si="1097"/>
        <v>0</v>
      </c>
      <c r="E578" s="24">
        <f t="shared" si="1097"/>
        <v>18750</v>
      </c>
      <c r="F578" s="24">
        <f t="shared" si="1097"/>
        <v>46875</v>
      </c>
      <c r="G578" s="33">
        <f t="shared" si="1098"/>
        <v>65625</v>
      </c>
      <c r="H578" s="24">
        <f t="shared" si="1099"/>
        <v>53125</v>
      </c>
      <c r="I578" s="24">
        <f t="shared" si="1099"/>
        <v>56250</v>
      </c>
      <c r="J578" s="24">
        <f t="shared" si="1099"/>
        <v>68750</v>
      </c>
      <c r="K578" s="24">
        <f t="shared" si="1099"/>
        <v>75000</v>
      </c>
      <c r="L578" s="33">
        <f t="shared" si="1100"/>
        <v>253125</v>
      </c>
      <c r="M578" s="24">
        <f t="shared" si="1101"/>
        <v>93750</v>
      </c>
      <c r="N578" s="24">
        <f t="shared" si="1101"/>
        <v>106250</v>
      </c>
      <c r="O578" s="24">
        <f t="shared" si="1101"/>
        <v>112500</v>
      </c>
      <c r="P578" s="24">
        <f t="shared" si="1101"/>
        <v>137500</v>
      </c>
      <c r="Q578" s="33">
        <f t="shared" si="1102"/>
        <v>450000</v>
      </c>
      <c r="R578" s="24">
        <f t="shared" si="1103"/>
        <v>150000</v>
      </c>
      <c r="S578" s="24">
        <f t="shared" si="1103"/>
        <v>187500</v>
      </c>
      <c r="T578" s="24">
        <f t="shared" si="1103"/>
        <v>212500</v>
      </c>
      <c r="U578" s="24">
        <f t="shared" si="1103"/>
        <v>225000</v>
      </c>
      <c r="V578" s="33">
        <f t="shared" si="1104"/>
        <v>775000</v>
      </c>
      <c r="W578" s="24">
        <f t="shared" si="1105"/>
        <v>275000</v>
      </c>
      <c r="X578" s="24">
        <f t="shared" si="1105"/>
        <v>300000</v>
      </c>
      <c r="Y578" s="24">
        <f t="shared" si="1105"/>
        <v>375000</v>
      </c>
      <c r="Z578" s="24">
        <f t="shared" si="1105"/>
        <v>425000</v>
      </c>
      <c r="AA578" s="33">
        <f t="shared" si="1106"/>
        <v>1375000</v>
      </c>
      <c r="AB578" s="24">
        <f t="shared" si="1107"/>
        <v>200000</v>
      </c>
      <c r="AC578" s="24">
        <f t="shared" si="1107"/>
        <v>0</v>
      </c>
      <c r="AD578" s="24">
        <f t="shared" si="1107"/>
        <v>0</v>
      </c>
      <c r="AE578" s="24">
        <f t="shared" si="1107"/>
        <v>0</v>
      </c>
      <c r="AF578" s="33">
        <f t="shared" si="1108"/>
        <v>200000</v>
      </c>
      <c r="AG578" s="24">
        <f t="shared" si="1109"/>
        <v>0</v>
      </c>
      <c r="AH578" s="24">
        <f t="shared" si="1109"/>
        <v>0</v>
      </c>
      <c r="AI578" s="24">
        <f t="shared" si="1109"/>
        <v>0</v>
      </c>
      <c r="AJ578" s="24">
        <f t="shared" si="1109"/>
        <v>0</v>
      </c>
      <c r="AK578" s="33">
        <f t="shared" si="1110"/>
        <v>0</v>
      </c>
      <c r="AL578" s="24">
        <f t="shared" si="1111"/>
        <v>0</v>
      </c>
      <c r="AM578" s="24">
        <f t="shared" si="1111"/>
        <v>0</v>
      </c>
      <c r="AN578" s="24">
        <f t="shared" si="1111"/>
        <v>0</v>
      </c>
      <c r="AO578" s="24">
        <f t="shared" si="1111"/>
        <v>0</v>
      </c>
      <c r="AP578" s="33">
        <f t="shared" si="1112"/>
        <v>0</v>
      </c>
      <c r="AQ578" s="24">
        <f t="shared" si="1113"/>
        <v>0</v>
      </c>
      <c r="AR578" s="24">
        <f t="shared" si="1113"/>
        <v>0</v>
      </c>
      <c r="AS578" s="24">
        <f t="shared" si="1113"/>
        <v>0</v>
      </c>
      <c r="AT578" s="24">
        <f t="shared" si="1113"/>
        <v>0</v>
      </c>
      <c r="AU578" s="33">
        <f t="shared" si="1114"/>
        <v>0</v>
      </c>
      <c r="AV578" s="24">
        <f t="shared" si="1115"/>
        <v>0</v>
      </c>
      <c r="AW578" s="24">
        <f t="shared" si="1115"/>
        <v>0</v>
      </c>
      <c r="AX578" s="24">
        <f t="shared" si="1115"/>
        <v>0</v>
      </c>
      <c r="AY578" s="24">
        <f t="shared" si="1115"/>
        <v>0</v>
      </c>
      <c r="AZ578" s="33">
        <f t="shared" si="1116"/>
        <v>0</v>
      </c>
      <c r="BA578" s="24">
        <f t="shared" si="1117"/>
        <v>0</v>
      </c>
      <c r="BB578" s="24">
        <f t="shared" si="1117"/>
        <v>0</v>
      </c>
      <c r="BC578" s="24">
        <f t="shared" si="1117"/>
        <v>0</v>
      </c>
      <c r="BD578" s="24">
        <f t="shared" si="1117"/>
        <v>0</v>
      </c>
      <c r="BE578" s="33">
        <f t="shared" si="1118"/>
        <v>0</v>
      </c>
      <c r="BF578" s="24">
        <f t="shared" si="1119"/>
        <v>0</v>
      </c>
      <c r="BG578" s="24">
        <f t="shared" si="1119"/>
        <v>0</v>
      </c>
      <c r="BH578" s="24">
        <f t="shared" si="1119"/>
        <v>0</v>
      </c>
      <c r="BI578" s="24">
        <f t="shared" si="1119"/>
        <v>0</v>
      </c>
      <c r="BJ578" s="33">
        <f t="shared" si="1120"/>
        <v>0</v>
      </c>
      <c r="BK578" s="24">
        <f t="shared" si="1121"/>
        <v>0</v>
      </c>
      <c r="BL578" s="24">
        <f t="shared" si="1121"/>
        <v>0</v>
      </c>
      <c r="BM578" s="24">
        <f t="shared" si="1121"/>
        <v>0</v>
      </c>
      <c r="BN578" s="24">
        <f t="shared" si="1121"/>
        <v>0</v>
      </c>
      <c r="BO578" s="33">
        <f t="shared" si="1122"/>
        <v>0</v>
      </c>
      <c r="BP578" s="24">
        <f t="shared" si="1123"/>
        <v>0</v>
      </c>
      <c r="BQ578" s="24">
        <f t="shared" si="1123"/>
        <v>0</v>
      </c>
      <c r="BR578" s="24">
        <f t="shared" si="1123"/>
        <v>0</v>
      </c>
      <c r="BS578" s="24">
        <f t="shared" si="1123"/>
        <v>0</v>
      </c>
      <c r="BT578" s="33">
        <f t="shared" si="1124"/>
        <v>0</v>
      </c>
      <c r="BU578" s="24">
        <f t="shared" si="1125"/>
        <v>0</v>
      </c>
      <c r="BV578" s="24">
        <f t="shared" si="1125"/>
        <v>0</v>
      </c>
      <c r="BW578" s="24">
        <f t="shared" si="1125"/>
        <v>0</v>
      </c>
      <c r="BX578" s="24">
        <f t="shared" si="1125"/>
        <v>0</v>
      </c>
      <c r="BY578" s="33">
        <f t="shared" si="1126"/>
        <v>0</v>
      </c>
      <c r="BZ578" s="24">
        <f t="shared" si="1127"/>
        <v>0</v>
      </c>
      <c r="CA578" s="24">
        <f t="shared" si="1127"/>
        <v>0</v>
      </c>
      <c r="CB578" s="24">
        <f t="shared" si="1127"/>
        <v>0</v>
      </c>
      <c r="CC578" s="24">
        <f t="shared" si="1127"/>
        <v>0</v>
      </c>
      <c r="CD578" s="33">
        <f t="shared" si="1128"/>
        <v>0</v>
      </c>
      <c r="CE578" s="24">
        <f t="shared" si="1129"/>
        <v>0</v>
      </c>
      <c r="CF578" s="24">
        <f t="shared" si="1129"/>
        <v>0</v>
      </c>
      <c r="CG578" s="24">
        <f t="shared" si="1129"/>
        <v>0</v>
      </c>
      <c r="CH578" s="24">
        <f t="shared" si="1129"/>
        <v>0</v>
      </c>
      <c r="CI578" s="33">
        <f t="shared" si="1130"/>
        <v>0</v>
      </c>
      <c r="CJ578" s="24">
        <f t="shared" si="1131"/>
        <v>0</v>
      </c>
      <c r="CK578" s="24">
        <f t="shared" si="1131"/>
        <v>0</v>
      </c>
      <c r="CL578" s="24">
        <f t="shared" si="1131"/>
        <v>0</v>
      </c>
      <c r="CM578" s="24">
        <f t="shared" si="1131"/>
        <v>0</v>
      </c>
      <c r="CN578" s="33">
        <f t="shared" si="1132"/>
        <v>0</v>
      </c>
      <c r="CO578" s="24">
        <f t="shared" si="1133"/>
        <v>0</v>
      </c>
      <c r="CP578" s="24">
        <f t="shared" si="1133"/>
        <v>0</v>
      </c>
      <c r="CQ578" s="24">
        <f t="shared" si="1133"/>
        <v>0</v>
      </c>
      <c r="CR578" s="24">
        <f t="shared" si="1133"/>
        <v>0</v>
      </c>
      <c r="CS578" s="33">
        <f t="shared" si="1134"/>
        <v>0</v>
      </c>
      <c r="CT578" s="24">
        <f t="shared" si="1135"/>
        <v>0</v>
      </c>
      <c r="CU578" s="24">
        <f t="shared" si="1135"/>
        <v>0</v>
      </c>
      <c r="CV578" s="24">
        <f t="shared" si="1135"/>
        <v>0</v>
      </c>
      <c r="CW578" s="24">
        <f t="shared" si="1135"/>
        <v>0</v>
      </c>
      <c r="CX578" s="33">
        <f t="shared" si="1136"/>
        <v>0</v>
      </c>
      <c r="CY578" s="24">
        <f t="shared" si="1137"/>
        <v>0</v>
      </c>
      <c r="CZ578" s="24">
        <f t="shared" si="1137"/>
        <v>0</v>
      </c>
      <c r="DA578" s="24">
        <f t="shared" si="1137"/>
        <v>0</v>
      </c>
      <c r="DB578" s="24">
        <f t="shared" si="1137"/>
        <v>0</v>
      </c>
      <c r="DC578" s="33">
        <f t="shared" si="1138"/>
        <v>0</v>
      </c>
      <c r="DD578" s="86">
        <f t="shared" si="1139"/>
        <v>200000</v>
      </c>
    </row>
    <row r="579" spans="1:108" x14ac:dyDescent="0.25">
      <c r="A579" t="s">
        <v>5838</v>
      </c>
      <c r="B579" s="32" t="s">
        <v>5125</v>
      </c>
      <c r="C579" s="24">
        <f t="shared" si="1097"/>
        <v>0</v>
      </c>
      <c r="D579" s="24">
        <f t="shared" si="1097"/>
        <v>0</v>
      </c>
      <c r="E579" s="24">
        <f t="shared" si="1097"/>
        <v>1562.5</v>
      </c>
      <c r="F579" s="24">
        <f t="shared" si="1097"/>
        <v>3125</v>
      </c>
      <c r="G579" s="33">
        <f t="shared" si="1098"/>
        <v>4687.5</v>
      </c>
      <c r="H579" s="24">
        <f t="shared" si="1099"/>
        <v>90625.000000000015</v>
      </c>
      <c r="I579" s="24">
        <f t="shared" si="1099"/>
        <v>209375.00000000003</v>
      </c>
      <c r="J579" s="24">
        <f t="shared" si="1099"/>
        <v>245312.50000000009</v>
      </c>
      <c r="K579" s="24">
        <f t="shared" si="1099"/>
        <v>250000.00000000006</v>
      </c>
      <c r="L579" s="33">
        <f t="shared" si="1100"/>
        <v>795312.50000000023</v>
      </c>
      <c r="M579" s="24">
        <f t="shared" si="1101"/>
        <v>293750</v>
      </c>
      <c r="N579" s="24">
        <f t="shared" si="1101"/>
        <v>353125</v>
      </c>
      <c r="O579" s="24">
        <f t="shared" si="1101"/>
        <v>371875</v>
      </c>
      <c r="P579" s="24">
        <f t="shared" si="1101"/>
        <v>374999.99999999994</v>
      </c>
      <c r="Q579" s="33">
        <f t="shared" si="1102"/>
        <v>1393750</v>
      </c>
      <c r="R579" s="24">
        <f t="shared" si="1103"/>
        <v>440625</v>
      </c>
      <c r="S579" s="24">
        <f t="shared" si="1103"/>
        <v>529687.5</v>
      </c>
      <c r="T579" s="24">
        <f t="shared" si="1103"/>
        <v>557812.5</v>
      </c>
      <c r="U579" s="24">
        <f t="shared" si="1103"/>
        <v>562500</v>
      </c>
      <c r="V579" s="33">
        <f t="shared" si="1104"/>
        <v>2090625</v>
      </c>
      <c r="W579" s="24">
        <f t="shared" si="1105"/>
        <v>660937.5</v>
      </c>
      <c r="X579" s="24">
        <f t="shared" si="1105"/>
        <v>794531.25</v>
      </c>
      <c r="Y579" s="24">
        <f t="shared" si="1105"/>
        <v>836718.75</v>
      </c>
      <c r="Z579" s="24">
        <f t="shared" si="1105"/>
        <v>843750</v>
      </c>
      <c r="AA579" s="33">
        <f t="shared" si="1106"/>
        <v>3135937.5</v>
      </c>
      <c r="AB579" s="24">
        <f t="shared" si="1107"/>
        <v>548437.5</v>
      </c>
      <c r="AC579" s="24">
        <f t="shared" si="1107"/>
        <v>147656.25</v>
      </c>
      <c r="AD579" s="24">
        <f t="shared" si="1107"/>
        <v>21093.75</v>
      </c>
      <c r="AE579" s="24">
        <f t="shared" si="1107"/>
        <v>0</v>
      </c>
      <c r="AF579" s="33">
        <f t="shared" si="1108"/>
        <v>717187.5</v>
      </c>
      <c r="AG579" s="24">
        <f t="shared" si="1109"/>
        <v>0</v>
      </c>
      <c r="AH579" s="24">
        <f t="shared" si="1109"/>
        <v>0</v>
      </c>
      <c r="AI579" s="24">
        <f t="shared" si="1109"/>
        <v>0</v>
      </c>
      <c r="AJ579" s="24">
        <f t="shared" si="1109"/>
        <v>0</v>
      </c>
      <c r="AK579" s="33">
        <f t="shared" si="1110"/>
        <v>0</v>
      </c>
      <c r="AL579" s="24">
        <f t="shared" si="1111"/>
        <v>0</v>
      </c>
      <c r="AM579" s="24">
        <f t="shared" si="1111"/>
        <v>0</v>
      </c>
      <c r="AN579" s="24">
        <f t="shared" si="1111"/>
        <v>0</v>
      </c>
      <c r="AO579" s="24">
        <f t="shared" si="1111"/>
        <v>0</v>
      </c>
      <c r="AP579" s="33">
        <f t="shared" si="1112"/>
        <v>0</v>
      </c>
      <c r="AQ579" s="24">
        <f t="shared" si="1113"/>
        <v>0</v>
      </c>
      <c r="AR579" s="24">
        <f t="shared" si="1113"/>
        <v>0</v>
      </c>
      <c r="AS579" s="24">
        <f t="shared" si="1113"/>
        <v>0</v>
      </c>
      <c r="AT579" s="24">
        <f t="shared" si="1113"/>
        <v>0</v>
      </c>
      <c r="AU579" s="33">
        <f t="shared" si="1114"/>
        <v>0</v>
      </c>
      <c r="AV579" s="24">
        <f t="shared" si="1115"/>
        <v>0</v>
      </c>
      <c r="AW579" s="24">
        <f t="shared" si="1115"/>
        <v>0</v>
      </c>
      <c r="AX579" s="24">
        <f t="shared" si="1115"/>
        <v>0</v>
      </c>
      <c r="AY579" s="24">
        <f t="shared" si="1115"/>
        <v>0</v>
      </c>
      <c r="AZ579" s="33">
        <f t="shared" si="1116"/>
        <v>0</v>
      </c>
      <c r="BA579" s="24">
        <f t="shared" si="1117"/>
        <v>0</v>
      </c>
      <c r="BB579" s="24">
        <f t="shared" si="1117"/>
        <v>0</v>
      </c>
      <c r="BC579" s="24">
        <f t="shared" si="1117"/>
        <v>0</v>
      </c>
      <c r="BD579" s="24">
        <f t="shared" si="1117"/>
        <v>0</v>
      </c>
      <c r="BE579" s="33">
        <f t="shared" si="1118"/>
        <v>0</v>
      </c>
      <c r="BF579" s="24">
        <f t="shared" si="1119"/>
        <v>0</v>
      </c>
      <c r="BG579" s="24">
        <f t="shared" si="1119"/>
        <v>0</v>
      </c>
      <c r="BH579" s="24">
        <f t="shared" si="1119"/>
        <v>0</v>
      </c>
      <c r="BI579" s="24">
        <f t="shared" si="1119"/>
        <v>0</v>
      </c>
      <c r="BJ579" s="33">
        <f t="shared" si="1120"/>
        <v>0</v>
      </c>
      <c r="BK579" s="24">
        <f t="shared" si="1121"/>
        <v>0</v>
      </c>
      <c r="BL579" s="24">
        <f t="shared" si="1121"/>
        <v>0</v>
      </c>
      <c r="BM579" s="24">
        <f t="shared" si="1121"/>
        <v>0</v>
      </c>
      <c r="BN579" s="24">
        <f t="shared" si="1121"/>
        <v>0</v>
      </c>
      <c r="BO579" s="33">
        <f t="shared" si="1122"/>
        <v>0</v>
      </c>
      <c r="BP579" s="24">
        <f t="shared" si="1123"/>
        <v>0</v>
      </c>
      <c r="BQ579" s="24">
        <f t="shared" si="1123"/>
        <v>0</v>
      </c>
      <c r="BR579" s="24">
        <f t="shared" si="1123"/>
        <v>0</v>
      </c>
      <c r="BS579" s="24">
        <f t="shared" si="1123"/>
        <v>0</v>
      </c>
      <c r="BT579" s="33">
        <f t="shared" si="1124"/>
        <v>0</v>
      </c>
      <c r="BU579" s="24">
        <f t="shared" si="1125"/>
        <v>0</v>
      </c>
      <c r="BV579" s="24">
        <f t="shared" si="1125"/>
        <v>0</v>
      </c>
      <c r="BW579" s="24">
        <f t="shared" si="1125"/>
        <v>0</v>
      </c>
      <c r="BX579" s="24">
        <f t="shared" si="1125"/>
        <v>0</v>
      </c>
      <c r="BY579" s="33">
        <f t="shared" si="1126"/>
        <v>0</v>
      </c>
      <c r="BZ579" s="24">
        <f t="shared" si="1127"/>
        <v>0</v>
      </c>
      <c r="CA579" s="24">
        <f t="shared" si="1127"/>
        <v>0</v>
      </c>
      <c r="CB579" s="24">
        <f t="shared" si="1127"/>
        <v>0</v>
      </c>
      <c r="CC579" s="24">
        <f t="shared" si="1127"/>
        <v>0</v>
      </c>
      <c r="CD579" s="33">
        <f t="shared" si="1128"/>
        <v>0</v>
      </c>
      <c r="CE579" s="24">
        <f t="shared" si="1129"/>
        <v>0</v>
      </c>
      <c r="CF579" s="24">
        <f t="shared" si="1129"/>
        <v>0</v>
      </c>
      <c r="CG579" s="24">
        <f t="shared" si="1129"/>
        <v>0</v>
      </c>
      <c r="CH579" s="24">
        <f t="shared" si="1129"/>
        <v>0</v>
      </c>
      <c r="CI579" s="33">
        <f t="shared" si="1130"/>
        <v>0</v>
      </c>
      <c r="CJ579" s="24">
        <f t="shared" si="1131"/>
        <v>0</v>
      </c>
      <c r="CK579" s="24">
        <f t="shared" si="1131"/>
        <v>0</v>
      </c>
      <c r="CL579" s="24">
        <f t="shared" si="1131"/>
        <v>0</v>
      </c>
      <c r="CM579" s="24">
        <f t="shared" si="1131"/>
        <v>0</v>
      </c>
      <c r="CN579" s="33">
        <f t="shared" si="1132"/>
        <v>0</v>
      </c>
      <c r="CO579" s="24">
        <f t="shared" si="1133"/>
        <v>0</v>
      </c>
      <c r="CP579" s="24">
        <f t="shared" si="1133"/>
        <v>0</v>
      </c>
      <c r="CQ579" s="24">
        <f t="shared" si="1133"/>
        <v>0</v>
      </c>
      <c r="CR579" s="24">
        <f t="shared" si="1133"/>
        <v>0</v>
      </c>
      <c r="CS579" s="33">
        <f t="shared" si="1134"/>
        <v>0</v>
      </c>
      <c r="CT579" s="24">
        <f t="shared" si="1135"/>
        <v>0</v>
      </c>
      <c r="CU579" s="24">
        <f t="shared" si="1135"/>
        <v>0</v>
      </c>
      <c r="CV579" s="24">
        <f t="shared" si="1135"/>
        <v>0</v>
      </c>
      <c r="CW579" s="24">
        <f t="shared" si="1135"/>
        <v>0</v>
      </c>
      <c r="CX579" s="33">
        <f t="shared" si="1136"/>
        <v>0</v>
      </c>
      <c r="CY579" s="24">
        <f t="shared" si="1137"/>
        <v>0</v>
      </c>
      <c r="CZ579" s="24">
        <f t="shared" si="1137"/>
        <v>0</v>
      </c>
      <c r="DA579" s="24">
        <f t="shared" si="1137"/>
        <v>0</v>
      </c>
      <c r="DB579" s="24">
        <f t="shared" si="1137"/>
        <v>0</v>
      </c>
      <c r="DC579" s="33">
        <f t="shared" si="1138"/>
        <v>0</v>
      </c>
      <c r="DD579" s="86">
        <f t="shared" si="1139"/>
        <v>717187.5</v>
      </c>
    </row>
    <row r="580" spans="1:108" x14ac:dyDescent="0.25">
      <c r="A580" t="s">
        <v>5839</v>
      </c>
      <c r="B580" s="32" t="s">
        <v>5126</v>
      </c>
      <c r="C580" s="24">
        <f t="shared" si="1097"/>
        <v>0</v>
      </c>
      <c r="D580" s="24">
        <f t="shared" si="1097"/>
        <v>0</v>
      </c>
      <c r="E580" s="24">
        <f t="shared" si="1097"/>
        <v>1562.5</v>
      </c>
      <c r="F580" s="24">
        <f t="shared" si="1097"/>
        <v>6875</v>
      </c>
      <c r="G580" s="33">
        <f t="shared" si="1098"/>
        <v>8437.5</v>
      </c>
      <c r="H580" s="24">
        <f t="shared" si="1099"/>
        <v>23125</v>
      </c>
      <c r="I580" s="24">
        <f t="shared" si="1099"/>
        <v>51250.000000000007</v>
      </c>
      <c r="J580" s="24">
        <f t="shared" si="1099"/>
        <v>84062.5</v>
      </c>
      <c r="K580" s="24">
        <f t="shared" si="1099"/>
        <v>116250.00000000001</v>
      </c>
      <c r="L580" s="33">
        <f t="shared" si="1100"/>
        <v>274687.5</v>
      </c>
      <c r="M580" s="24">
        <f t="shared" si="1101"/>
        <v>126250</v>
      </c>
      <c r="N580" s="24">
        <f t="shared" si="1101"/>
        <v>130625.00000000001</v>
      </c>
      <c r="O580" s="24">
        <f t="shared" si="1101"/>
        <v>152500.00000000003</v>
      </c>
      <c r="P580" s="24">
        <f t="shared" si="1101"/>
        <v>183750</v>
      </c>
      <c r="Q580" s="33">
        <f t="shared" si="1102"/>
        <v>593125</v>
      </c>
      <c r="R580" s="24">
        <f t="shared" si="1103"/>
        <v>232500.00000000003</v>
      </c>
      <c r="S580" s="24">
        <f t="shared" si="1103"/>
        <v>252500</v>
      </c>
      <c r="T580" s="24">
        <f t="shared" si="1103"/>
        <v>261250.00000000003</v>
      </c>
      <c r="U580" s="24">
        <f t="shared" si="1103"/>
        <v>305000.00000000006</v>
      </c>
      <c r="V580" s="33">
        <f t="shared" si="1104"/>
        <v>1051250</v>
      </c>
      <c r="W580" s="24">
        <f t="shared" si="1105"/>
        <v>367500</v>
      </c>
      <c r="X580" s="24">
        <f t="shared" si="1105"/>
        <v>465000.00000000006</v>
      </c>
      <c r="Y580" s="24">
        <f t="shared" si="1105"/>
        <v>505000</v>
      </c>
      <c r="Z580" s="24">
        <f t="shared" si="1105"/>
        <v>522500.00000000006</v>
      </c>
      <c r="AA580" s="33">
        <f t="shared" si="1106"/>
        <v>1860000</v>
      </c>
      <c r="AB580" s="24">
        <f t="shared" si="1107"/>
        <v>485000</v>
      </c>
      <c r="AC580" s="24">
        <f t="shared" si="1107"/>
        <v>335000</v>
      </c>
      <c r="AD580" s="24">
        <f t="shared" si="1107"/>
        <v>230000</v>
      </c>
      <c r="AE580" s="24">
        <f t="shared" si="1107"/>
        <v>100000</v>
      </c>
      <c r="AF580" s="33">
        <f t="shared" si="1108"/>
        <v>1150000</v>
      </c>
      <c r="AG580" s="24">
        <f t="shared" si="1109"/>
        <v>0</v>
      </c>
      <c r="AH580" s="24">
        <f t="shared" si="1109"/>
        <v>0</v>
      </c>
      <c r="AI580" s="24">
        <f t="shared" si="1109"/>
        <v>0</v>
      </c>
      <c r="AJ580" s="24">
        <f t="shared" si="1109"/>
        <v>0</v>
      </c>
      <c r="AK580" s="33">
        <f t="shared" si="1110"/>
        <v>0</v>
      </c>
      <c r="AL580" s="24">
        <f t="shared" si="1111"/>
        <v>0</v>
      </c>
      <c r="AM580" s="24">
        <f t="shared" si="1111"/>
        <v>0</v>
      </c>
      <c r="AN580" s="24">
        <f t="shared" si="1111"/>
        <v>0</v>
      </c>
      <c r="AO580" s="24">
        <f t="shared" si="1111"/>
        <v>0</v>
      </c>
      <c r="AP580" s="33">
        <f t="shared" si="1112"/>
        <v>0</v>
      </c>
      <c r="AQ580" s="24">
        <f t="shared" si="1113"/>
        <v>0</v>
      </c>
      <c r="AR580" s="24">
        <f t="shared" si="1113"/>
        <v>0</v>
      </c>
      <c r="AS580" s="24">
        <f t="shared" si="1113"/>
        <v>0</v>
      </c>
      <c r="AT580" s="24">
        <f t="shared" si="1113"/>
        <v>0</v>
      </c>
      <c r="AU580" s="33">
        <f t="shared" si="1114"/>
        <v>0</v>
      </c>
      <c r="AV580" s="24">
        <f t="shared" si="1115"/>
        <v>0</v>
      </c>
      <c r="AW580" s="24">
        <f t="shared" si="1115"/>
        <v>0</v>
      </c>
      <c r="AX580" s="24">
        <f t="shared" si="1115"/>
        <v>0</v>
      </c>
      <c r="AY580" s="24">
        <f t="shared" si="1115"/>
        <v>0</v>
      </c>
      <c r="AZ580" s="33">
        <f t="shared" si="1116"/>
        <v>0</v>
      </c>
      <c r="BA580" s="24">
        <f t="shared" si="1117"/>
        <v>0</v>
      </c>
      <c r="BB580" s="24">
        <f t="shared" si="1117"/>
        <v>0</v>
      </c>
      <c r="BC580" s="24">
        <f t="shared" si="1117"/>
        <v>0</v>
      </c>
      <c r="BD580" s="24">
        <f t="shared" si="1117"/>
        <v>0</v>
      </c>
      <c r="BE580" s="33">
        <f t="shared" si="1118"/>
        <v>0</v>
      </c>
      <c r="BF580" s="24">
        <f t="shared" si="1119"/>
        <v>0</v>
      </c>
      <c r="BG580" s="24">
        <f t="shared" si="1119"/>
        <v>0</v>
      </c>
      <c r="BH580" s="24">
        <f t="shared" si="1119"/>
        <v>0</v>
      </c>
      <c r="BI580" s="24">
        <f t="shared" si="1119"/>
        <v>0</v>
      </c>
      <c r="BJ580" s="33">
        <f t="shared" si="1120"/>
        <v>0</v>
      </c>
      <c r="BK580" s="24">
        <f t="shared" si="1121"/>
        <v>0</v>
      </c>
      <c r="BL580" s="24">
        <f t="shared" si="1121"/>
        <v>0</v>
      </c>
      <c r="BM580" s="24">
        <f t="shared" si="1121"/>
        <v>0</v>
      </c>
      <c r="BN580" s="24">
        <f t="shared" si="1121"/>
        <v>0</v>
      </c>
      <c r="BO580" s="33">
        <f t="shared" si="1122"/>
        <v>0</v>
      </c>
      <c r="BP580" s="24">
        <f t="shared" si="1123"/>
        <v>0</v>
      </c>
      <c r="BQ580" s="24">
        <f t="shared" si="1123"/>
        <v>0</v>
      </c>
      <c r="BR580" s="24">
        <f t="shared" si="1123"/>
        <v>0</v>
      </c>
      <c r="BS580" s="24">
        <f t="shared" si="1123"/>
        <v>0</v>
      </c>
      <c r="BT580" s="33">
        <f t="shared" si="1124"/>
        <v>0</v>
      </c>
      <c r="BU580" s="24">
        <f t="shared" si="1125"/>
        <v>0</v>
      </c>
      <c r="BV580" s="24">
        <f t="shared" si="1125"/>
        <v>0</v>
      </c>
      <c r="BW580" s="24">
        <f t="shared" si="1125"/>
        <v>0</v>
      </c>
      <c r="BX580" s="24">
        <f t="shared" si="1125"/>
        <v>0</v>
      </c>
      <c r="BY580" s="33">
        <f t="shared" si="1126"/>
        <v>0</v>
      </c>
      <c r="BZ580" s="24">
        <f t="shared" si="1127"/>
        <v>0</v>
      </c>
      <c r="CA580" s="24">
        <f t="shared" si="1127"/>
        <v>0</v>
      </c>
      <c r="CB580" s="24">
        <f t="shared" si="1127"/>
        <v>0</v>
      </c>
      <c r="CC580" s="24">
        <f t="shared" si="1127"/>
        <v>0</v>
      </c>
      <c r="CD580" s="33">
        <f t="shared" si="1128"/>
        <v>0</v>
      </c>
      <c r="CE580" s="24">
        <f t="shared" si="1129"/>
        <v>0</v>
      </c>
      <c r="CF580" s="24">
        <f t="shared" si="1129"/>
        <v>0</v>
      </c>
      <c r="CG580" s="24">
        <f t="shared" si="1129"/>
        <v>0</v>
      </c>
      <c r="CH580" s="24">
        <f t="shared" si="1129"/>
        <v>0</v>
      </c>
      <c r="CI580" s="33">
        <f t="shared" si="1130"/>
        <v>0</v>
      </c>
      <c r="CJ580" s="24">
        <f t="shared" si="1131"/>
        <v>0</v>
      </c>
      <c r="CK580" s="24">
        <f t="shared" si="1131"/>
        <v>0</v>
      </c>
      <c r="CL580" s="24">
        <f t="shared" si="1131"/>
        <v>0</v>
      </c>
      <c r="CM580" s="24">
        <f t="shared" si="1131"/>
        <v>0</v>
      </c>
      <c r="CN580" s="33">
        <f t="shared" si="1132"/>
        <v>0</v>
      </c>
      <c r="CO580" s="24">
        <f t="shared" si="1133"/>
        <v>0</v>
      </c>
      <c r="CP580" s="24">
        <f t="shared" si="1133"/>
        <v>0</v>
      </c>
      <c r="CQ580" s="24">
        <f t="shared" si="1133"/>
        <v>0</v>
      </c>
      <c r="CR580" s="24">
        <f t="shared" si="1133"/>
        <v>0</v>
      </c>
      <c r="CS580" s="33">
        <f t="shared" si="1134"/>
        <v>0</v>
      </c>
      <c r="CT580" s="24">
        <f t="shared" si="1135"/>
        <v>0</v>
      </c>
      <c r="CU580" s="24">
        <f t="shared" si="1135"/>
        <v>0</v>
      </c>
      <c r="CV580" s="24">
        <f t="shared" si="1135"/>
        <v>0</v>
      </c>
      <c r="CW580" s="24">
        <f t="shared" si="1135"/>
        <v>0</v>
      </c>
      <c r="CX580" s="33">
        <f t="shared" si="1136"/>
        <v>0</v>
      </c>
      <c r="CY580" s="24">
        <f t="shared" si="1137"/>
        <v>0</v>
      </c>
      <c r="CZ580" s="24">
        <f t="shared" si="1137"/>
        <v>0</v>
      </c>
      <c r="DA580" s="24">
        <f t="shared" si="1137"/>
        <v>0</v>
      </c>
      <c r="DB580" s="24">
        <f t="shared" si="1137"/>
        <v>0</v>
      </c>
      <c r="DC580" s="33">
        <f t="shared" si="1138"/>
        <v>0</v>
      </c>
      <c r="DD580" s="86">
        <f t="shared" si="1139"/>
        <v>1149999.9999999998</v>
      </c>
    </row>
    <row r="581" spans="1:108" x14ac:dyDescent="0.25">
      <c r="A581" t="s">
        <v>5840</v>
      </c>
      <c r="B581" s="32" t="s">
        <v>5127</v>
      </c>
      <c r="C581" s="24">
        <f t="shared" si="1097"/>
        <v>0</v>
      </c>
      <c r="D581" s="24">
        <f t="shared" si="1097"/>
        <v>0</v>
      </c>
      <c r="E581" s="24">
        <f t="shared" si="1097"/>
        <v>0</v>
      </c>
      <c r="F581" s="24">
        <f t="shared" si="1097"/>
        <v>1250</v>
      </c>
      <c r="G581" s="33">
        <f t="shared" si="1098"/>
        <v>1250</v>
      </c>
      <c r="H581" s="24">
        <f t="shared" si="1099"/>
        <v>6250</v>
      </c>
      <c r="I581" s="24">
        <f t="shared" si="1099"/>
        <v>16875</v>
      </c>
      <c r="J581" s="24">
        <f t="shared" si="1099"/>
        <v>31875</v>
      </c>
      <c r="K581" s="24">
        <f t="shared" si="1099"/>
        <v>46250</v>
      </c>
      <c r="L581" s="33">
        <f t="shared" si="1100"/>
        <v>101250</v>
      </c>
      <c r="M581" s="24">
        <f t="shared" si="1101"/>
        <v>51250</v>
      </c>
      <c r="N581" s="24">
        <f t="shared" si="1101"/>
        <v>50625.000000000007</v>
      </c>
      <c r="O581" s="24">
        <f t="shared" si="1101"/>
        <v>56875.000000000015</v>
      </c>
      <c r="P581" s="24">
        <f t="shared" si="1101"/>
        <v>71250</v>
      </c>
      <c r="Q581" s="33">
        <f t="shared" si="1102"/>
        <v>230000</v>
      </c>
      <c r="R581" s="24">
        <f t="shared" si="1103"/>
        <v>92500</v>
      </c>
      <c r="S581" s="24">
        <f t="shared" si="1103"/>
        <v>102500</v>
      </c>
      <c r="T581" s="24">
        <f t="shared" si="1103"/>
        <v>101250.00000000001</v>
      </c>
      <c r="U581" s="24">
        <f t="shared" si="1103"/>
        <v>113750.00000000003</v>
      </c>
      <c r="V581" s="33">
        <f t="shared" si="1104"/>
        <v>410000</v>
      </c>
      <c r="W581" s="24">
        <f t="shared" si="1105"/>
        <v>142500</v>
      </c>
      <c r="X581" s="24">
        <f t="shared" si="1105"/>
        <v>185000</v>
      </c>
      <c r="Y581" s="24">
        <f t="shared" si="1105"/>
        <v>205000</v>
      </c>
      <c r="Z581" s="24">
        <f t="shared" si="1105"/>
        <v>202500.00000000003</v>
      </c>
      <c r="AA581" s="33">
        <f t="shared" si="1106"/>
        <v>735000</v>
      </c>
      <c r="AB581" s="24">
        <f t="shared" si="1107"/>
        <v>172500.00000000003</v>
      </c>
      <c r="AC581" s="24">
        <f t="shared" si="1107"/>
        <v>110000.00000000001</v>
      </c>
      <c r="AD581" s="24">
        <f t="shared" si="1107"/>
        <v>70000</v>
      </c>
      <c r="AE581" s="24">
        <f t="shared" si="1107"/>
        <v>30000</v>
      </c>
      <c r="AF581" s="33">
        <f t="shared" si="1108"/>
        <v>382500.00000000006</v>
      </c>
      <c r="AG581" s="24">
        <f t="shared" si="1109"/>
        <v>0</v>
      </c>
      <c r="AH581" s="24">
        <f t="shared" si="1109"/>
        <v>0</v>
      </c>
      <c r="AI581" s="24">
        <f t="shared" si="1109"/>
        <v>0</v>
      </c>
      <c r="AJ581" s="24">
        <f t="shared" si="1109"/>
        <v>0</v>
      </c>
      <c r="AK581" s="33">
        <f t="shared" si="1110"/>
        <v>0</v>
      </c>
      <c r="AL581" s="24">
        <f t="shared" si="1111"/>
        <v>0</v>
      </c>
      <c r="AM581" s="24">
        <f t="shared" si="1111"/>
        <v>0</v>
      </c>
      <c r="AN581" s="24">
        <f t="shared" si="1111"/>
        <v>0</v>
      </c>
      <c r="AO581" s="24">
        <f t="shared" si="1111"/>
        <v>0</v>
      </c>
      <c r="AP581" s="33">
        <f t="shared" si="1112"/>
        <v>0</v>
      </c>
      <c r="AQ581" s="24">
        <f t="shared" si="1113"/>
        <v>0</v>
      </c>
      <c r="AR581" s="24">
        <f t="shared" si="1113"/>
        <v>0</v>
      </c>
      <c r="AS581" s="24">
        <f t="shared" si="1113"/>
        <v>0</v>
      </c>
      <c r="AT581" s="24">
        <f t="shared" si="1113"/>
        <v>0</v>
      </c>
      <c r="AU581" s="33">
        <f t="shared" si="1114"/>
        <v>0</v>
      </c>
      <c r="AV581" s="24">
        <f t="shared" si="1115"/>
        <v>0</v>
      </c>
      <c r="AW581" s="24">
        <f t="shared" si="1115"/>
        <v>0</v>
      </c>
      <c r="AX581" s="24">
        <f t="shared" si="1115"/>
        <v>0</v>
      </c>
      <c r="AY581" s="24">
        <f t="shared" si="1115"/>
        <v>0</v>
      </c>
      <c r="AZ581" s="33">
        <f t="shared" si="1116"/>
        <v>0</v>
      </c>
      <c r="BA581" s="24">
        <f t="shared" si="1117"/>
        <v>0</v>
      </c>
      <c r="BB581" s="24">
        <f t="shared" si="1117"/>
        <v>0</v>
      </c>
      <c r="BC581" s="24">
        <f t="shared" si="1117"/>
        <v>0</v>
      </c>
      <c r="BD581" s="24">
        <f t="shared" si="1117"/>
        <v>0</v>
      </c>
      <c r="BE581" s="33">
        <f t="shared" si="1118"/>
        <v>0</v>
      </c>
      <c r="BF581" s="24">
        <f t="shared" si="1119"/>
        <v>0</v>
      </c>
      <c r="BG581" s="24">
        <f t="shared" si="1119"/>
        <v>0</v>
      </c>
      <c r="BH581" s="24">
        <f t="shared" si="1119"/>
        <v>0</v>
      </c>
      <c r="BI581" s="24">
        <f t="shared" si="1119"/>
        <v>0</v>
      </c>
      <c r="BJ581" s="33">
        <f t="shared" si="1120"/>
        <v>0</v>
      </c>
      <c r="BK581" s="24">
        <f t="shared" si="1121"/>
        <v>0</v>
      </c>
      <c r="BL581" s="24">
        <f t="shared" si="1121"/>
        <v>0</v>
      </c>
      <c r="BM581" s="24">
        <f t="shared" si="1121"/>
        <v>0</v>
      </c>
      <c r="BN581" s="24">
        <f t="shared" si="1121"/>
        <v>0</v>
      </c>
      <c r="BO581" s="33">
        <f t="shared" si="1122"/>
        <v>0</v>
      </c>
      <c r="BP581" s="24">
        <f t="shared" si="1123"/>
        <v>0</v>
      </c>
      <c r="BQ581" s="24">
        <f t="shared" si="1123"/>
        <v>0</v>
      </c>
      <c r="BR581" s="24">
        <f t="shared" si="1123"/>
        <v>0</v>
      </c>
      <c r="BS581" s="24">
        <f t="shared" si="1123"/>
        <v>0</v>
      </c>
      <c r="BT581" s="33">
        <f t="shared" si="1124"/>
        <v>0</v>
      </c>
      <c r="BU581" s="24">
        <f t="shared" si="1125"/>
        <v>0</v>
      </c>
      <c r="BV581" s="24">
        <f t="shared" si="1125"/>
        <v>0</v>
      </c>
      <c r="BW581" s="24">
        <f t="shared" si="1125"/>
        <v>0</v>
      </c>
      <c r="BX581" s="24">
        <f t="shared" si="1125"/>
        <v>0</v>
      </c>
      <c r="BY581" s="33">
        <f t="shared" si="1126"/>
        <v>0</v>
      </c>
      <c r="BZ581" s="24">
        <f t="shared" si="1127"/>
        <v>0</v>
      </c>
      <c r="CA581" s="24">
        <f t="shared" si="1127"/>
        <v>0</v>
      </c>
      <c r="CB581" s="24">
        <f t="shared" si="1127"/>
        <v>0</v>
      </c>
      <c r="CC581" s="24">
        <f t="shared" si="1127"/>
        <v>0</v>
      </c>
      <c r="CD581" s="33">
        <f t="shared" si="1128"/>
        <v>0</v>
      </c>
      <c r="CE581" s="24">
        <f t="shared" si="1129"/>
        <v>0</v>
      </c>
      <c r="CF581" s="24">
        <f t="shared" si="1129"/>
        <v>0</v>
      </c>
      <c r="CG581" s="24">
        <f t="shared" si="1129"/>
        <v>0</v>
      </c>
      <c r="CH581" s="24">
        <f t="shared" si="1129"/>
        <v>0</v>
      </c>
      <c r="CI581" s="33">
        <f t="shared" si="1130"/>
        <v>0</v>
      </c>
      <c r="CJ581" s="24">
        <f t="shared" si="1131"/>
        <v>0</v>
      </c>
      <c r="CK581" s="24">
        <f t="shared" si="1131"/>
        <v>0</v>
      </c>
      <c r="CL581" s="24">
        <f t="shared" si="1131"/>
        <v>0</v>
      </c>
      <c r="CM581" s="24">
        <f t="shared" si="1131"/>
        <v>0</v>
      </c>
      <c r="CN581" s="33">
        <f t="shared" si="1132"/>
        <v>0</v>
      </c>
      <c r="CO581" s="24">
        <f t="shared" si="1133"/>
        <v>0</v>
      </c>
      <c r="CP581" s="24">
        <f t="shared" si="1133"/>
        <v>0</v>
      </c>
      <c r="CQ581" s="24">
        <f t="shared" si="1133"/>
        <v>0</v>
      </c>
      <c r="CR581" s="24">
        <f t="shared" si="1133"/>
        <v>0</v>
      </c>
      <c r="CS581" s="33">
        <f t="shared" si="1134"/>
        <v>0</v>
      </c>
      <c r="CT581" s="24">
        <f t="shared" si="1135"/>
        <v>0</v>
      </c>
      <c r="CU581" s="24">
        <f t="shared" si="1135"/>
        <v>0</v>
      </c>
      <c r="CV581" s="24">
        <f t="shared" si="1135"/>
        <v>0</v>
      </c>
      <c r="CW581" s="24">
        <f t="shared" si="1135"/>
        <v>0</v>
      </c>
      <c r="CX581" s="33">
        <f t="shared" si="1136"/>
        <v>0</v>
      </c>
      <c r="CY581" s="24">
        <f t="shared" si="1137"/>
        <v>0</v>
      </c>
      <c r="CZ581" s="24">
        <f t="shared" si="1137"/>
        <v>0</v>
      </c>
      <c r="DA581" s="24">
        <f t="shared" si="1137"/>
        <v>0</v>
      </c>
      <c r="DB581" s="24">
        <f t="shared" si="1137"/>
        <v>0</v>
      </c>
      <c r="DC581" s="33">
        <f t="shared" si="1138"/>
        <v>0</v>
      </c>
      <c r="DD581" s="86">
        <f t="shared" si="1139"/>
        <v>382500.00000000006</v>
      </c>
    </row>
    <row r="582" spans="1:108" x14ac:dyDescent="0.25">
      <c r="A582" t="s">
        <v>5841</v>
      </c>
      <c r="B582" s="32" t="s">
        <v>5128</v>
      </c>
      <c r="C582" s="24">
        <f t="shared" si="1097"/>
        <v>0</v>
      </c>
      <c r="D582" s="24">
        <f t="shared" si="1097"/>
        <v>0</v>
      </c>
      <c r="E582" s="24">
        <f t="shared" si="1097"/>
        <v>0</v>
      </c>
      <c r="F582" s="24">
        <f t="shared" si="1097"/>
        <v>0</v>
      </c>
      <c r="G582" s="33">
        <f t="shared" si="1098"/>
        <v>0</v>
      </c>
      <c r="H582" s="24">
        <f t="shared" si="1099"/>
        <v>1562.5</v>
      </c>
      <c r="I582" s="24">
        <f t="shared" si="1099"/>
        <v>9375</v>
      </c>
      <c r="J582" s="24">
        <f t="shared" si="1099"/>
        <v>40625</v>
      </c>
      <c r="K582" s="24">
        <f t="shared" si="1099"/>
        <v>95625</v>
      </c>
      <c r="L582" s="33">
        <f t="shared" si="1100"/>
        <v>147187.5</v>
      </c>
      <c r="M582" s="24">
        <f t="shared" si="1101"/>
        <v>160062.5</v>
      </c>
      <c r="N582" s="24">
        <f t="shared" si="1101"/>
        <v>231450</v>
      </c>
      <c r="O582" s="24">
        <f t="shared" si="1101"/>
        <v>295240</v>
      </c>
      <c r="P582" s="24">
        <f t="shared" si="1101"/>
        <v>354287.99999999994</v>
      </c>
      <c r="Q582" s="33">
        <f t="shared" si="1102"/>
        <v>1041040.5</v>
      </c>
      <c r="R582" s="24">
        <f t="shared" si="1103"/>
        <v>425145.59999999998</v>
      </c>
      <c r="S582" s="24">
        <f t="shared" si="1103"/>
        <v>510174.72000000003</v>
      </c>
      <c r="T582" s="24">
        <f t="shared" si="1103"/>
        <v>612209.66399999999</v>
      </c>
      <c r="U582" s="24">
        <f t="shared" si="1103"/>
        <v>734651.59679999994</v>
      </c>
      <c r="V582" s="33">
        <f t="shared" si="1104"/>
        <v>2282181.5808000001</v>
      </c>
      <c r="W582" s="24">
        <f t="shared" si="1105"/>
        <v>881581.91616000002</v>
      </c>
      <c r="X582" s="24">
        <f t="shared" si="1105"/>
        <v>1057898.2993920001</v>
      </c>
      <c r="Y582" s="24">
        <f t="shared" si="1105"/>
        <v>1269477.9592704002</v>
      </c>
      <c r="Z582" s="24">
        <f t="shared" si="1105"/>
        <v>1523373.5511244796</v>
      </c>
      <c r="AA582" s="33">
        <f t="shared" si="1106"/>
        <v>4732331.7259468799</v>
      </c>
      <c r="AB582" s="24">
        <f t="shared" si="1107"/>
        <v>1507068.6452121597</v>
      </c>
      <c r="AC582" s="24">
        <f t="shared" si="1107"/>
        <v>1166523.14198016</v>
      </c>
      <c r="AD582" s="24">
        <f t="shared" si="1107"/>
        <v>757868.53810175997</v>
      </c>
      <c r="AE582" s="24">
        <f t="shared" si="1107"/>
        <v>267483.01344767999</v>
      </c>
      <c r="AF582" s="33">
        <f t="shared" si="1108"/>
        <v>3698943.3387417593</v>
      </c>
      <c r="AG582" s="24">
        <f t="shared" si="1109"/>
        <v>0</v>
      </c>
      <c r="AH582" s="24">
        <f t="shared" si="1109"/>
        <v>0</v>
      </c>
      <c r="AI582" s="24">
        <f t="shared" si="1109"/>
        <v>0</v>
      </c>
      <c r="AJ582" s="24">
        <f t="shared" si="1109"/>
        <v>0</v>
      </c>
      <c r="AK582" s="33">
        <f t="shared" si="1110"/>
        <v>0</v>
      </c>
      <c r="AL582" s="24">
        <f t="shared" si="1111"/>
        <v>0</v>
      </c>
      <c r="AM582" s="24">
        <f t="shared" si="1111"/>
        <v>0</v>
      </c>
      <c r="AN582" s="24">
        <f t="shared" si="1111"/>
        <v>0</v>
      </c>
      <c r="AO582" s="24">
        <f t="shared" si="1111"/>
        <v>0</v>
      </c>
      <c r="AP582" s="33">
        <f t="shared" si="1112"/>
        <v>0</v>
      </c>
      <c r="AQ582" s="24">
        <f t="shared" si="1113"/>
        <v>0</v>
      </c>
      <c r="AR582" s="24">
        <f t="shared" si="1113"/>
        <v>0</v>
      </c>
      <c r="AS582" s="24">
        <f t="shared" si="1113"/>
        <v>0</v>
      </c>
      <c r="AT582" s="24">
        <f t="shared" si="1113"/>
        <v>0</v>
      </c>
      <c r="AU582" s="33">
        <f t="shared" si="1114"/>
        <v>0</v>
      </c>
      <c r="AV582" s="24">
        <f t="shared" si="1115"/>
        <v>0</v>
      </c>
      <c r="AW582" s="24">
        <f t="shared" si="1115"/>
        <v>0</v>
      </c>
      <c r="AX582" s="24">
        <f t="shared" si="1115"/>
        <v>0</v>
      </c>
      <c r="AY582" s="24">
        <f t="shared" si="1115"/>
        <v>0</v>
      </c>
      <c r="AZ582" s="33">
        <f t="shared" si="1116"/>
        <v>0</v>
      </c>
      <c r="BA582" s="24">
        <f t="shared" si="1117"/>
        <v>0</v>
      </c>
      <c r="BB582" s="24">
        <f t="shared" si="1117"/>
        <v>0</v>
      </c>
      <c r="BC582" s="24">
        <f t="shared" si="1117"/>
        <v>0</v>
      </c>
      <c r="BD582" s="24">
        <f t="shared" si="1117"/>
        <v>0</v>
      </c>
      <c r="BE582" s="33">
        <f t="shared" si="1118"/>
        <v>0</v>
      </c>
      <c r="BF582" s="24">
        <f t="shared" si="1119"/>
        <v>0</v>
      </c>
      <c r="BG582" s="24">
        <f t="shared" si="1119"/>
        <v>0</v>
      </c>
      <c r="BH582" s="24">
        <f t="shared" si="1119"/>
        <v>0</v>
      </c>
      <c r="BI582" s="24">
        <f t="shared" si="1119"/>
        <v>0</v>
      </c>
      <c r="BJ582" s="33">
        <f t="shared" si="1120"/>
        <v>0</v>
      </c>
      <c r="BK582" s="24">
        <f t="shared" si="1121"/>
        <v>0</v>
      </c>
      <c r="BL582" s="24">
        <f t="shared" si="1121"/>
        <v>0</v>
      </c>
      <c r="BM582" s="24">
        <f t="shared" si="1121"/>
        <v>0</v>
      </c>
      <c r="BN582" s="24">
        <f t="shared" si="1121"/>
        <v>0</v>
      </c>
      <c r="BO582" s="33">
        <f t="shared" si="1122"/>
        <v>0</v>
      </c>
      <c r="BP582" s="24">
        <f t="shared" si="1123"/>
        <v>0</v>
      </c>
      <c r="BQ582" s="24">
        <f t="shared" si="1123"/>
        <v>0</v>
      </c>
      <c r="BR582" s="24">
        <f t="shared" si="1123"/>
        <v>0</v>
      </c>
      <c r="BS582" s="24">
        <f t="shared" si="1123"/>
        <v>0</v>
      </c>
      <c r="BT582" s="33">
        <f t="shared" si="1124"/>
        <v>0</v>
      </c>
      <c r="BU582" s="24">
        <f t="shared" si="1125"/>
        <v>0</v>
      </c>
      <c r="BV582" s="24">
        <f t="shared" si="1125"/>
        <v>0</v>
      </c>
      <c r="BW582" s="24">
        <f t="shared" si="1125"/>
        <v>0</v>
      </c>
      <c r="BX582" s="24">
        <f t="shared" si="1125"/>
        <v>0</v>
      </c>
      <c r="BY582" s="33">
        <f t="shared" si="1126"/>
        <v>0</v>
      </c>
      <c r="BZ582" s="24">
        <f t="shared" si="1127"/>
        <v>0</v>
      </c>
      <c r="CA582" s="24">
        <f t="shared" si="1127"/>
        <v>0</v>
      </c>
      <c r="CB582" s="24">
        <f t="shared" si="1127"/>
        <v>0</v>
      </c>
      <c r="CC582" s="24">
        <f t="shared" si="1127"/>
        <v>0</v>
      </c>
      <c r="CD582" s="33">
        <f t="shared" si="1128"/>
        <v>0</v>
      </c>
      <c r="CE582" s="24">
        <f t="shared" si="1129"/>
        <v>0</v>
      </c>
      <c r="CF582" s="24">
        <f t="shared" si="1129"/>
        <v>0</v>
      </c>
      <c r="CG582" s="24">
        <f t="shared" si="1129"/>
        <v>0</v>
      </c>
      <c r="CH582" s="24">
        <f t="shared" si="1129"/>
        <v>0</v>
      </c>
      <c r="CI582" s="33">
        <f t="shared" si="1130"/>
        <v>0</v>
      </c>
      <c r="CJ582" s="24">
        <f t="shared" si="1131"/>
        <v>0</v>
      </c>
      <c r="CK582" s="24">
        <f t="shared" si="1131"/>
        <v>0</v>
      </c>
      <c r="CL582" s="24">
        <f t="shared" si="1131"/>
        <v>0</v>
      </c>
      <c r="CM582" s="24">
        <f t="shared" si="1131"/>
        <v>0</v>
      </c>
      <c r="CN582" s="33">
        <f t="shared" si="1132"/>
        <v>0</v>
      </c>
      <c r="CO582" s="24">
        <f t="shared" si="1133"/>
        <v>0</v>
      </c>
      <c r="CP582" s="24">
        <f t="shared" si="1133"/>
        <v>0</v>
      </c>
      <c r="CQ582" s="24">
        <f t="shared" si="1133"/>
        <v>0</v>
      </c>
      <c r="CR582" s="24">
        <f t="shared" si="1133"/>
        <v>0</v>
      </c>
      <c r="CS582" s="33">
        <f t="shared" si="1134"/>
        <v>0</v>
      </c>
      <c r="CT582" s="24">
        <f t="shared" si="1135"/>
        <v>0</v>
      </c>
      <c r="CU582" s="24">
        <f t="shared" si="1135"/>
        <v>0</v>
      </c>
      <c r="CV582" s="24">
        <f t="shared" si="1135"/>
        <v>0</v>
      </c>
      <c r="CW582" s="24">
        <f t="shared" si="1135"/>
        <v>0</v>
      </c>
      <c r="CX582" s="33">
        <f t="shared" si="1136"/>
        <v>0</v>
      </c>
      <c r="CY582" s="24">
        <f t="shared" si="1137"/>
        <v>0</v>
      </c>
      <c r="CZ582" s="24">
        <f t="shared" si="1137"/>
        <v>0</v>
      </c>
      <c r="DA582" s="24">
        <f t="shared" si="1137"/>
        <v>0</v>
      </c>
      <c r="DB582" s="24">
        <f t="shared" si="1137"/>
        <v>0</v>
      </c>
      <c r="DC582" s="33">
        <f t="shared" si="1138"/>
        <v>0</v>
      </c>
      <c r="DD582" s="86">
        <f t="shared" si="1139"/>
        <v>3698943.3387417593</v>
      </c>
    </row>
    <row r="583" spans="1:108" x14ac:dyDescent="0.25">
      <c r="A583" t="s">
        <v>5842</v>
      </c>
      <c r="B583" s="32" t="s">
        <v>5129</v>
      </c>
      <c r="C583" s="24">
        <f t="shared" si="1097"/>
        <v>0</v>
      </c>
      <c r="D583" s="24">
        <f t="shared" si="1097"/>
        <v>0</v>
      </c>
      <c r="E583" s="24">
        <f t="shared" si="1097"/>
        <v>0</v>
      </c>
      <c r="F583" s="24">
        <f t="shared" si="1097"/>
        <v>0</v>
      </c>
      <c r="G583" s="33">
        <f t="shared" si="1098"/>
        <v>0</v>
      </c>
      <c r="H583" s="24">
        <f t="shared" si="1099"/>
        <v>390.625</v>
      </c>
      <c r="I583" s="24">
        <f t="shared" si="1099"/>
        <v>2343.75</v>
      </c>
      <c r="J583" s="24">
        <f t="shared" si="1099"/>
        <v>10156.25</v>
      </c>
      <c r="K583" s="24">
        <f t="shared" si="1099"/>
        <v>23906.25</v>
      </c>
      <c r="L583" s="33">
        <f t="shared" si="1100"/>
        <v>36796.875</v>
      </c>
      <c r="M583" s="24">
        <f t="shared" si="1101"/>
        <v>40015.625</v>
      </c>
      <c r="N583" s="24">
        <f t="shared" si="1101"/>
        <v>57862.5</v>
      </c>
      <c r="O583" s="24">
        <f t="shared" si="1101"/>
        <v>73810</v>
      </c>
      <c r="P583" s="24">
        <f t="shared" si="1101"/>
        <v>88571.999999999985</v>
      </c>
      <c r="Q583" s="33">
        <f t="shared" si="1102"/>
        <v>260260.125</v>
      </c>
      <c r="R583" s="24">
        <f t="shared" si="1103"/>
        <v>106286.39999999999</v>
      </c>
      <c r="S583" s="24">
        <f t="shared" si="1103"/>
        <v>127543.68000000001</v>
      </c>
      <c r="T583" s="24">
        <f t="shared" si="1103"/>
        <v>153052.416</v>
      </c>
      <c r="U583" s="24">
        <f t="shared" si="1103"/>
        <v>183662.89919999999</v>
      </c>
      <c r="V583" s="33">
        <f t="shared" si="1104"/>
        <v>570545.39520000003</v>
      </c>
      <c r="W583" s="24">
        <f t="shared" si="1105"/>
        <v>220395.47904000001</v>
      </c>
      <c r="X583" s="24">
        <f t="shared" si="1105"/>
        <v>264474.57484800002</v>
      </c>
      <c r="Y583" s="24">
        <f t="shared" si="1105"/>
        <v>317369.48981760006</v>
      </c>
      <c r="Z583" s="24">
        <f t="shared" si="1105"/>
        <v>380843.38778111991</v>
      </c>
      <c r="AA583" s="33">
        <f t="shared" si="1106"/>
        <v>1183082.93148672</v>
      </c>
      <c r="AB583" s="24">
        <f t="shared" si="1107"/>
        <v>376767.16130303993</v>
      </c>
      <c r="AC583" s="24">
        <f t="shared" si="1107"/>
        <v>291630.78549504001</v>
      </c>
      <c r="AD583" s="24">
        <f t="shared" si="1107"/>
        <v>189467.13452543999</v>
      </c>
      <c r="AE583" s="24">
        <f t="shared" si="1107"/>
        <v>66870.753361919997</v>
      </c>
      <c r="AF583" s="33">
        <f t="shared" si="1108"/>
        <v>924735.83468543983</v>
      </c>
      <c r="AG583" s="24">
        <f t="shared" si="1109"/>
        <v>0</v>
      </c>
      <c r="AH583" s="24">
        <f t="shared" si="1109"/>
        <v>0</v>
      </c>
      <c r="AI583" s="24">
        <f t="shared" si="1109"/>
        <v>0</v>
      </c>
      <c r="AJ583" s="24">
        <f t="shared" si="1109"/>
        <v>0</v>
      </c>
      <c r="AK583" s="33">
        <f t="shared" si="1110"/>
        <v>0</v>
      </c>
      <c r="AL583" s="24">
        <f t="shared" si="1111"/>
        <v>0</v>
      </c>
      <c r="AM583" s="24">
        <f t="shared" si="1111"/>
        <v>0</v>
      </c>
      <c r="AN583" s="24">
        <f t="shared" si="1111"/>
        <v>0</v>
      </c>
      <c r="AO583" s="24">
        <f t="shared" si="1111"/>
        <v>0</v>
      </c>
      <c r="AP583" s="33">
        <f t="shared" si="1112"/>
        <v>0</v>
      </c>
      <c r="AQ583" s="24">
        <f t="shared" si="1113"/>
        <v>0</v>
      </c>
      <c r="AR583" s="24">
        <f t="shared" si="1113"/>
        <v>0</v>
      </c>
      <c r="AS583" s="24">
        <f t="shared" si="1113"/>
        <v>0</v>
      </c>
      <c r="AT583" s="24">
        <f t="shared" si="1113"/>
        <v>0</v>
      </c>
      <c r="AU583" s="33">
        <f t="shared" si="1114"/>
        <v>0</v>
      </c>
      <c r="AV583" s="24">
        <f t="shared" si="1115"/>
        <v>0</v>
      </c>
      <c r="AW583" s="24">
        <f t="shared" si="1115"/>
        <v>0</v>
      </c>
      <c r="AX583" s="24">
        <f t="shared" si="1115"/>
        <v>0</v>
      </c>
      <c r="AY583" s="24">
        <f t="shared" si="1115"/>
        <v>0</v>
      </c>
      <c r="AZ583" s="33">
        <f t="shared" si="1116"/>
        <v>0</v>
      </c>
      <c r="BA583" s="24">
        <f t="shared" si="1117"/>
        <v>0</v>
      </c>
      <c r="BB583" s="24">
        <f t="shared" si="1117"/>
        <v>0</v>
      </c>
      <c r="BC583" s="24">
        <f t="shared" si="1117"/>
        <v>0</v>
      </c>
      <c r="BD583" s="24">
        <f t="shared" si="1117"/>
        <v>0</v>
      </c>
      <c r="BE583" s="33">
        <f t="shared" si="1118"/>
        <v>0</v>
      </c>
      <c r="BF583" s="24">
        <f t="shared" si="1119"/>
        <v>0</v>
      </c>
      <c r="BG583" s="24">
        <f t="shared" si="1119"/>
        <v>0</v>
      </c>
      <c r="BH583" s="24">
        <f t="shared" si="1119"/>
        <v>0</v>
      </c>
      <c r="BI583" s="24">
        <f t="shared" si="1119"/>
        <v>0</v>
      </c>
      <c r="BJ583" s="33">
        <f t="shared" si="1120"/>
        <v>0</v>
      </c>
      <c r="BK583" s="24">
        <f t="shared" si="1121"/>
        <v>0</v>
      </c>
      <c r="BL583" s="24">
        <f t="shared" si="1121"/>
        <v>0</v>
      </c>
      <c r="BM583" s="24">
        <f t="shared" si="1121"/>
        <v>0</v>
      </c>
      <c r="BN583" s="24">
        <f t="shared" si="1121"/>
        <v>0</v>
      </c>
      <c r="BO583" s="33">
        <f t="shared" si="1122"/>
        <v>0</v>
      </c>
      <c r="BP583" s="24">
        <f t="shared" si="1123"/>
        <v>0</v>
      </c>
      <c r="BQ583" s="24">
        <f t="shared" si="1123"/>
        <v>0</v>
      </c>
      <c r="BR583" s="24">
        <f t="shared" si="1123"/>
        <v>0</v>
      </c>
      <c r="BS583" s="24">
        <f t="shared" si="1123"/>
        <v>0</v>
      </c>
      <c r="BT583" s="33">
        <f t="shared" si="1124"/>
        <v>0</v>
      </c>
      <c r="BU583" s="24">
        <f t="shared" si="1125"/>
        <v>0</v>
      </c>
      <c r="BV583" s="24">
        <f t="shared" si="1125"/>
        <v>0</v>
      </c>
      <c r="BW583" s="24">
        <f t="shared" si="1125"/>
        <v>0</v>
      </c>
      <c r="BX583" s="24">
        <f t="shared" si="1125"/>
        <v>0</v>
      </c>
      <c r="BY583" s="33">
        <f t="shared" si="1126"/>
        <v>0</v>
      </c>
      <c r="BZ583" s="24">
        <f t="shared" si="1127"/>
        <v>0</v>
      </c>
      <c r="CA583" s="24">
        <f t="shared" si="1127"/>
        <v>0</v>
      </c>
      <c r="CB583" s="24">
        <f t="shared" si="1127"/>
        <v>0</v>
      </c>
      <c r="CC583" s="24">
        <f t="shared" si="1127"/>
        <v>0</v>
      </c>
      <c r="CD583" s="33">
        <f t="shared" si="1128"/>
        <v>0</v>
      </c>
      <c r="CE583" s="24">
        <f t="shared" si="1129"/>
        <v>0</v>
      </c>
      <c r="CF583" s="24">
        <f t="shared" si="1129"/>
        <v>0</v>
      </c>
      <c r="CG583" s="24">
        <f t="shared" si="1129"/>
        <v>0</v>
      </c>
      <c r="CH583" s="24">
        <f t="shared" si="1129"/>
        <v>0</v>
      </c>
      <c r="CI583" s="33">
        <f t="shared" si="1130"/>
        <v>0</v>
      </c>
      <c r="CJ583" s="24">
        <f t="shared" si="1131"/>
        <v>0</v>
      </c>
      <c r="CK583" s="24">
        <f t="shared" si="1131"/>
        <v>0</v>
      </c>
      <c r="CL583" s="24">
        <f t="shared" si="1131"/>
        <v>0</v>
      </c>
      <c r="CM583" s="24">
        <f t="shared" si="1131"/>
        <v>0</v>
      </c>
      <c r="CN583" s="33">
        <f t="shared" si="1132"/>
        <v>0</v>
      </c>
      <c r="CO583" s="24">
        <f t="shared" si="1133"/>
        <v>0</v>
      </c>
      <c r="CP583" s="24">
        <f t="shared" si="1133"/>
        <v>0</v>
      </c>
      <c r="CQ583" s="24">
        <f t="shared" si="1133"/>
        <v>0</v>
      </c>
      <c r="CR583" s="24">
        <f t="shared" si="1133"/>
        <v>0</v>
      </c>
      <c r="CS583" s="33">
        <f t="shared" si="1134"/>
        <v>0</v>
      </c>
      <c r="CT583" s="24">
        <f t="shared" si="1135"/>
        <v>0</v>
      </c>
      <c r="CU583" s="24">
        <f t="shared" si="1135"/>
        <v>0</v>
      </c>
      <c r="CV583" s="24">
        <f t="shared" si="1135"/>
        <v>0</v>
      </c>
      <c r="CW583" s="24">
        <f t="shared" si="1135"/>
        <v>0</v>
      </c>
      <c r="CX583" s="33">
        <f t="shared" si="1136"/>
        <v>0</v>
      </c>
      <c r="CY583" s="24">
        <f t="shared" si="1137"/>
        <v>0</v>
      </c>
      <c r="CZ583" s="24">
        <f t="shared" si="1137"/>
        <v>0</v>
      </c>
      <c r="DA583" s="24">
        <f t="shared" si="1137"/>
        <v>0</v>
      </c>
      <c r="DB583" s="24">
        <f t="shared" si="1137"/>
        <v>0</v>
      </c>
      <c r="DC583" s="33">
        <f t="shared" si="1138"/>
        <v>0</v>
      </c>
      <c r="DD583" s="86">
        <f t="shared" si="1139"/>
        <v>924735.83468543983</v>
      </c>
    </row>
    <row r="584" spans="1:108" x14ac:dyDescent="0.25">
      <c r="A584" t="s">
        <v>5843</v>
      </c>
      <c r="B584" s="87" t="s">
        <v>5844</v>
      </c>
      <c r="C584" s="88">
        <f t="shared" si="1097"/>
        <v>0</v>
      </c>
      <c r="D584" s="88">
        <f t="shared" si="1097"/>
        <v>0</v>
      </c>
      <c r="E584" s="88">
        <f t="shared" si="1097"/>
        <v>195750</v>
      </c>
      <c r="F584" s="88">
        <f t="shared" si="1097"/>
        <v>348750</v>
      </c>
      <c r="G584" s="89">
        <f t="shared" si="1098"/>
        <v>544500</v>
      </c>
      <c r="H584" s="88">
        <f t="shared" si="1099"/>
        <v>444915.625</v>
      </c>
      <c r="I584" s="88">
        <f t="shared" si="1099"/>
        <v>685556.25</v>
      </c>
      <c r="J584" s="88">
        <f t="shared" si="1099"/>
        <v>963193.75000000012</v>
      </c>
      <c r="K584" s="88">
        <f t="shared" si="1099"/>
        <v>1115693.75</v>
      </c>
      <c r="L584" s="89">
        <f t="shared" si="1100"/>
        <v>3209359.375</v>
      </c>
      <c r="M584" s="88">
        <f t="shared" si="1101"/>
        <v>1164290.625</v>
      </c>
      <c r="N584" s="88">
        <f t="shared" si="1101"/>
        <v>1375060.625</v>
      </c>
      <c r="O584" s="88">
        <f t="shared" si="1101"/>
        <v>1638104.375</v>
      </c>
      <c r="P584" s="88">
        <f t="shared" si="1101"/>
        <v>1990774.375</v>
      </c>
      <c r="Q584" s="89">
        <f t="shared" si="1102"/>
        <v>6168230</v>
      </c>
      <c r="R584" s="88">
        <f t="shared" si="1103"/>
        <v>2279971.375</v>
      </c>
      <c r="S584" s="88">
        <f t="shared" si="1103"/>
        <v>2393604.0250000004</v>
      </c>
      <c r="T584" s="88">
        <f t="shared" si="1103"/>
        <v>2673041.9862500001</v>
      </c>
      <c r="U584" s="88">
        <f t="shared" si="1103"/>
        <v>3146972.8397499998</v>
      </c>
      <c r="V584" s="89">
        <f t="shared" si="1104"/>
        <v>10493590.226</v>
      </c>
      <c r="W584" s="88">
        <f t="shared" si="1105"/>
        <v>3887983.1139500001</v>
      </c>
      <c r="X584" s="88">
        <f t="shared" si="1105"/>
        <v>4511972.3429899998</v>
      </c>
      <c r="Y584" s="88">
        <f t="shared" si="1105"/>
        <v>4737412.9803379998</v>
      </c>
      <c r="Z584" s="88">
        <f t="shared" si="1105"/>
        <v>5306059.7779680993</v>
      </c>
      <c r="AA584" s="89">
        <f t="shared" si="1106"/>
        <v>18443428.215246096</v>
      </c>
      <c r="AB584" s="88">
        <f t="shared" si="1107"/>
        <v>4136514.6768277003</v>
      </c>
      <c r="AC584" s="88">
        <f t="shared" si="1107"/>
        <v>2050810.1774752</v>
      </c>
      <c r="AD584" s="88">
        <f t="shared" si="1107"/>
        <v>1268429.4226271999</v>
      </c>
      <c r="AE584" s="88">
        <f t="shared" si="1107"/>
        <v>464353.7668096</v>
      </c>
      <c r="AF584" s="89">
        <f t="shared" si="1108"/>
        <v>7920108.0437396998</v>
      </c>
      <c r="AG584" s="88">
        <f t="shared" si="1109"/>
        <v>0</v>
      </c>
      <c r="AH584" s="88">
        <f t="shared" si="1109"/>
        <v>0</v>
      </c>
      <c r="AI584" s="88">
        <f t="shared" si="1109"/>
        <v>0</v>
      </c>
      <c r="AJ584" s="88">
        <f t="shared" si="1109"/>
        <v>0</v>
      </c>
      <c r="AK584" s="89">
        <f t="shared" si="1110"/>
        <v>0</v>
      </c>
      <c r="AL584" s="88">
        <f t="shared" si="1111"/>
        <v>0</v>
      </c>
      <c r="AM584" s="88">
        <f t="shared" si="1111"/>
        <v>0</v>
      </c>
      <c r="AN584" s="88">
        <f t="shared" si="1111"/>
        <v>0</v>
      </c>
      <c r="AO584" s="88">
        <f t="shared" si="1111"/>
        <v>0</v>
      </c>
      <c r="AP584" s="89">
        <f t="shared" si="1112"/>
        <v>0</v>
      </c>
      <c r="AQ584" s="88">
        <f t="shared" si="1113"/>
        <v>0</v>
      </c>
      <c r="AR584" s="88">
        <f t="shared" si="1113"/>
        <v>0</v>
      </c>
      <c r="AS584" s="88">
        <f t="shared" si="1113"/>
        <v>0</v>
      </c>
      <c r="AT584" s="88">
        <f t="shared" si="1113"/>
        <v>0</v>
      </c>
      <c r="AU584" s="89">
        <f t="shared" si="1114"/>
        <v>0</v>
      </c>
      <c r="AV584" s="88">
        <f t="shared" si="1115"/>
        <v>0</v>
      </c>
      <c r="AW584" s="88">
        <f t="shared" si="1115"/>
        <v>0</v>
      </c>
      <c r="AX584" s="88">
        <f t="shared" si="1115"/>
        <v>0</v>
      </c>
      <c r="AY584" s="88">
        <f t="shared" si="1115"/>
        <v>0</v>
      </c>
      <c r="AZ584" s="89">
        <f t="shared" si="1116"/>
        <v>0</v>
      </c>
      <c r="BA584" s="88">
        <f t="shared" si="1117"/>
        <v>0</v>
      </c>
      <c r="BB584" s="88">
        <f t="shared" si="1117"/>
        <v>0</v>
      </c>
      <c r="BC584" s="88">
        <f t="shared" si="1117"/>
        <v>0</v>
      </c>
      <c r="BD584" s="88">
        <f t="shared" si="1117"/>
        <v>0</v>
      </c>
      <c r="BE584" s="89">
        <f t="shared" si="1118"/>
        <v>0</v>
      </c>
      <c r="BF584" s="88">
        <f t="shared" si="1119"/>
        <v>0</v>
      </c>
      <c r="BG584" s="88">
        <f t="shared" si="1119"/>
        <v>0</v>
      </c>
      <c r="BH584" s="88">
        <f t="shared" si="1119"/>
        <v>0</v>
      </c>
      <c r="BI584" s="88">
        <f t="shared" si="1119"/>
        <v>0</v>
      </c>
      <c r="BJ584" s="89">
        <f t="shared" si="1120"/>
        <v>0</v>
      </c>
      <c r="BK584" s="88">
        <f t="shared" si="1121"/>
        <v>0</v>
      </c>
      <c r="BL584" s="88">
        <f t="shared" si="1121"/>
        <v>0</v>
      </c>
      <c r="BM584" s="88">
        <f t="shared" si="1121"/>
        <v>0</v>
      </c>
      <c r="BN584" s="88">
        <f t="shared" si="1121"/>
        <v>0</v>
      </c>
      <c r="BO584" s="89">
        <f t="shared" si="1122"/>
        <v>0</v>
      </c>
      <c r="BP584" s="88">
        <f t="shared" si="1123"/>
        <v>0</v>
      </c>
      <c r="BQ584" s="88">
        <f t="shared" si="1123"/>
        <v>0</v>
      </c>
      <c r="BR584" s="88">
        <f t="shared" si="1123"/>
        <v>0</v>
      </c>
      <c r="BS584" s="88">
        <f t="shared" si="1123"/>
        <v>0</v>
      </c>
      <c r="BT584" s="89">
        <f t="shared" si="1124"/>
        <v>0</v>
      </c>
      <c r="BU584" s="88">
        <f t="shared" si="1125"/>
        <v>0</v>
      </c>
      <c r="BV584" s="88">
        <f t="shared" si="1125"/>
        <v>0</v>
      </c>
      <c r="BW584" s="88">
        <f t="shared" si="1125"/>
        <v>0</v>
      </c>
      <c r="BX584" s="88">
        <f t="shared" si="1125"/>
        <v>0</v>
      </c>
      <c r="BY584" s="89">
        <f t="shared" si="1126"/>
        <v>0</v>
      </c>
      <c r="BZ584" s="88">
        <f t="shared" si="1127"/>
        <v>0</v>
      </c>
      <c r="CA584" s="88">
        <f t="shared" si="1127"/>
        <v>0</v>
      </c>
      <c r="CB584" s="88">
        <f t="shared" si="1127"/>
        <v>0</v>
      </c>
      <c r="CC584" s="88">
        <f t="shared" si="1127"/>
        <v>0</v>
      </c>
      <c r="CD584" s="89">
        <f t="shared" si="1128"/>
        <v>0</v>
      </c>
      <c r="CE584" s="88">
        <f t="shared" si="1129"/>
        <v>0</v>
      </c>
      <c r="CF584" s="88">
        <f t="shared" si="1129"/>
        <v>0</v>
      </c>
      <c r="CG584" s="88">
        <f t="shared" si="1129"/>
        <v>0</v>
      </c>
      <c r="CH584" s="88">
        <f t="shared" si="1129"/>
        <v>0</v>
      </c>
      <c r="CI584" s="89">
        <f t="shared" si="1130"/>
        <v>0</v>
      </c>
      <c r="CJ584" s="88">
        <f t="shared" si="1131"/>
        <v>0</v>
      </c>
      <c r="CK584" s="88">
        <f t="shared" si="1131"/>
        <v>0</v>
      </c>
      <c r="CL584" s="88">
        <f t="shared" si="1131"/>
        <v>0</v>
      </c>
      <c r="CM584" s="88">
        <f t="shared" si="1131"/>
        <v>0</v>
      </c>
      <c r="CN584" s="89">
        <f t="shared" si="1132"/>
        <v>0</v>
      </c>
      <c r="CO584" s="88">
        <f t="shared" si="1133"/>
        <v>0</v>
      </c>
      <c r="CP584" s="88">
        <f t="shared" si="1133"/>
        <v>0</v>
      </c>
      <c r="CQ584" s="88">
        <f t="shared" si="1133"/>
        <v>0</v>
      </c>
      <c r="CR584" s="88">
        <f t="shared" si="1133"/>
        <v>0</v>
      </c>
      <c r="CS584" s="89">
        <f t="shared" si="1134"/>
        <v>0</v>
      </c>
      <c r="CT584" s="88">
        <f t="shared" si="1135"/>
        <v>0</v>
      </c>
      <c r="CU584" s="88">
        <f t="shared" si="1135"/>
        <v>0</v>
      </c>
      <c r="CV584" s="88">
        <f t="shared" si="1135"/>
        <v>0</v>
      </c>
      <c r="CW584" s="88">
        <f t="shared" si="1135"/>
        <v>0</v>
      </c>
      <c r="CX584" s="89">
        <f t="shared" si="1136"/>
        <v>0</v>
      </c>
      <c r="CY584" s="88">
        <f t="shared" si="1137"/>
        <v>0</v>
      </c>
      <c r="CZ584" s="88">
        <f t="shared" si="1137"/>
        <v>0</v>
      </c>
      <c r="DA584" s="88">
        <f t="shared" si="1137"/>
        <v>0</v>
      </c>
      <c r="DB584" s="88">
        <f t="shared" si="1137"/>
        <v>0</v>
      </c>
      <c r="DC584" s="89">
        <f t="shared" si="1138"/>
        <v>0</v>
      </c>
      <c r="DD584" s="90">
        <f t="shared" si="1139"/>
        <v>7920108.0437396998</v>
      </c>
    </row>
    <row r="586" spans="1:108" x14ac:dyDescent="0.25">
      <c r="A586" t="s">
        <v>5845</v>
      </c>
      <c r="B586" s="30" t="s">
        <v>130</v>
      </c>
    </row>
    <row r="587" spans="1:108" x14ac:dyDescent="0.25">
      <c r="A587" t="s">
        <v>5846</v>
      </c>
      <c r="B587" s="32" t="s">
        <v>5120</v>
      </c>
      <c r="C587" s="24">
        <f t="shared" ref="C587:F597" si="1140">C76-C268</f>
        <v>0</v>
      </c>
      <c r="D587" s="24">
        <f t="shared" si="1140"/>
        <v>0</v>
      </c>
      <c r="E587" s="24">
        <f t="shared" si="1140"/>
        <v>13234.86996075559</v>
      </c>
      <c r="F587" s="24">
        <f t="shared" si="1140"/>
        <v>38664.760299545946</v>
      </c>
      <c r="G587" s="33">
        <f t="shared" ref="G587:G597" si="1141">SUM(C587:F587)</f>
        <v>51899.630260301536</v>
      </c>
      <c r="H587" s="24">
        <f t="shared" ref="H587:K597" si="1142">H76-H268</f>
        <v>73335.183412142564</v>
      </c>
      <c r="I587" s="24">
        <f t="shared" si="1142"/>
        <v>78551.741916959523</v>
      </c>
      <c r="J587" s="24">
        <f t="shared" si="1142"/>
        <v>98402.259715753491</v>
      </c>
      <c r="K587" s="24">
        <f t="shared" si="1142"/>
        <v>123732.36228529841</v>
      </c>
      <c r="L587" s="33">
        <f t="shared" ref="L587:L597" si="1143">SUM(H587:K587)</f>
        <v>374021.54733015399</v>
      </c>
      <c r="M587" s="24">
        <f t="shared" ref="M587:P597" si="1144">M76-M268</f>
        <v>147101.27466666576</v>
      </c>
      <c r="N587" s="24">
        <f t="shared" si="1144"/>
        <v>139033.44002831221</v>
      </c>
      <c r="O587" s="24">
        <f t="shared" si="1144"/>
        <v>153208.36297423759</v>
      </c>
      <c r="P587" s="24">
        <f t="shared" si="1144"/>
        <v>192189.70899699582</v>
      </c>
      <c r="Q587" s="33">
        <f t="shared" ref="Q587:Q597" si="1145">SUM(M587:P587)</f>
        <v>631532.78666621144</v>
      </c>
      <c r="R587" s="24">
        <f t="shared" ref="R587:U597" si="1146">R76-R268</f>
        <v>321986.58520765975</v>
      </c>
      <c r="S587" s="24">
        <f t="shared" si="1146"/>
        <v>255136.3431809984</v>
      </c>
      <c r="T587" s="24">
        <f t="shared" si="1146"/>
        <v>241077.57668782584</v>
      </c>
      <c r="U587" s="24">
        <f t="shared" si="1146"/>
        <v>265606.49522247014</v>
      </c>
      <c r="V587" s="33">
        <f t="shared" ref="V587:V597" si="1147">SUM(R587:U587)</f>
        <v>1083807.0002989541</v>
      </c>
      <c r="W587" s="24">
        <f t="shared" ref="W587:Z597" si="1148">W76-W268</f>
        <v>416440.61755664553</v>
      </c>
      <c r="X587" s="24">
        <f t="shared" si="1148"/>
        <v>523243.6437041969</v>
      </c>
      <c r="Y587" s="24">
        <f t="shared" si="1148"/>
        <v>414604.64472603984</v>
      </c>
      <c r="Z587" s="24">
        <f t="shared" si="1148"/>
        <v>391755.31697809044</v>
      </c>
      <c r="AA587" s="33">
        <f t="shared" ref="AA587:AA597" si="1149">SUM(W587:Z587)</f>
        <v>1746044.2229649727</v>
      </c>
      <c r="AB587" s="24">
        <f t="shared" ref="AB587:AE597" si="1150">AB76-AB268</f>
        <v>200592.17661785521</v>
      </c>
      <c r="AC587" s="24">
        <f t="shared" si="1150"/>
        <v>62827.502383784391</v>
      </c>
      <c r="AD587" s="24">
        <f t="shared" si="1150"/>
        <v>23706.545680518262</v>
      </c>
      <c r="AE587" s="24">
        <f t="shared" si="1150"/>
        <v>9704.1175657231361</v>
      </c>
      <c r="AF587" s="33">
        <f t="shared" ref="AF587:AF597" si="1151">SUM(AB587:AE587)</f>
        <v>296830.342247881</v>
      </c>
      <c r="AG587" s="24">
        <f t="shared" ref="AG587:AJ597" si="1152">AG76-AG268</f>
        <v>4183.8655056776479</v>
      </c>
      <c r="AH587" s="24">
        <f t="shared" si="1152"/>
        <v>1873.0186980711296</v>
      </c>
      <c r="AI587" s="24">
        <f t="shared" si="1152"/>
        <v>863.41608446650207</v>
      </c>
      <c r="AJ587" s="24">
        <f t="shared" si="1152"/>
        <v>407.60434790048748</v>
      </c>
      <c r="AK587" s="33">
        <f t="shared" ref="AK587:AK597" si="1153">SUM(AG587:AJ587)</f>
        <v>7327.9046361157671</v>
      </c>
      <c r="AL587" s="24">
        <f t="shared" ref="AL587:AO597" si="1154">AL76-AL268</f>
        <v>196.3053616983816</v>
      </c>
      <c r="AM587" s="24">
        <f t="shared" si="1154"/>
        <v>96.176787663251162</v>
      </c>
      <c r="AN587" s="24">
        <f t="shared" si="1154"/>
        <v>47.831099046394229</v>
      </c>
      <c r="AO587" s="24">
        <f t="shared" si="1154"/>
        <v>24.105070189572871</v>
      </c>
      <c r="AP587" s="33">
        <f t="shared" ref="AP587:AP597" si="1155">SUM(AL587:AO587)</f>
        <v>364.41831859759986</v>
      </c>
      <c r="AQ587" s="24">
        <f t="shared" ref="AQ587:AT597" si="1156">AQ76-AQ268</f>
        <v>12.293153962120414</v>
      </c>
      <c r="AR587" s="24">
        <f t="shared" si="1156"/>
        <v>6.3369486182928085</v>
      </c>
      <c r="AS587" s="24">
        <f t="shared" si="1156"/>
        <v>3.2987158233299851</v>
      </c>
      <c r="AT587" s="24">
        <f t="shared" si="1156"/>
        <v>1.7326319282874465</v>
      </c>
      <c r="AU587" s="33">
        <f t="shared" ref="AU587:AU597" si="1157">SUM(AQ587:AT587)</f>
        <v>23.661450332030654</v>
      </c>
      <c r="AV587" s="24">
        <f t="shared" ref="AV587:AY597" si="1158">AV76-AV268</f>
        <v>0.9176205787807703</v>
      </c>
      <c r="AW587" s="24">
        <f t="shared" si="1158"/>
        <v>0.48972730804234743</v>
      </c>
      <c r="AX587" s="24">
        <f t="shared" si="1158"/>
        <v>0.26323982607573271</v>
      </c>
      <c r="AY587" s="24">
        <f t="shared" si="1158"/>
        <v>0.14244718104600906</v>
      </c>
      <c r="AZ587" s="33">
        <f t="shared" ref="AZ587:AZ597" si="1159">SUM(AV587:AY587)</f>
        <v>1.8130348939448595</v>
      </c>
      <c r="BA587" s="24">
        <f t="shared" ref="BA587:BD597" si="1160">BA76-BA268</f>
        <v>7.7568019740283489E-2</v>
      </c>
      <c r="BB587" s="24">
        <f t="shared" si="1160"/>
        <v>4.2489225044846535E-2</v>
      </c>
      <c r="BC587" s="24">
        <f t="shared" si="1160"/>
        <v>2.3404492065310478E-2</v>
      </c>
      <c r="BD587" s="24">
        <f t="shared" si="1160"/>
        <v>1.2960292398929596E-2</v>
      </c>
      <c r="BE587" s="33">
        <f t="shared" ref="BE587:BE597" si="1161">SUM(BA587:BD587)</f>
        <v>0.1564220292493701</v>
      </c>
      <c r="BF587" s="24">
        <f t="shared" ref="BF587:BI597" si="1162">BF76-BF268</f>
        <v>7.2128837928175926E-3</v>
      </c>
      <c r="BG587" s="24">
        <f t="shared" si="1162"/>
        <v>4.0334276854991913E-3</v>
      </c>
      <c r="BH587" s="24">
        <f t="shared" si="1162"/>
        <v>2.2657644003629684E-3</v>
      </c>
      <c r="BI587" s="24">
        <f t="shared" si="1162"/>
        <v>1.2783221900463104E-3</v>
      </c>
      <c r="BJ587" s="33">
        <f t="shared" ref="BJ587:BJ597" si="1163">SUM(BF587:BI587)</f>
        <v>1.4790398068726063E-2</v>
      </c>
      <c r="BK587" s="24">
        <f t="shared" ref="BK587:BN597" si="1164">BK76-BK268</f>
        <v>7.2421785444021225E-4</v>
      </c>
      <c r="BL587" s="24">
        <f t="shared" si="1164"/>
        <v>4.1193421930074692E-4</v>
      </c>
      <c r="BM587" s="24">
        <f t="shared" si="1164"/>
        <v>2.3519806563854218E-4</v>
      </c>
      <c r="BN587" s="24">
        <f t="shared" si="1164"/>
        <v>1.3478659093379974E-4</v>
      </c>
      <c r="BO587" s="33">
        <f t="shared" ref="BO587:BO597" si="1165">SUM(BK587:BN587)</f>
        <v>1.5061367303133011E-3</v>
      </c>
      <c r="BP587" s="24">
        <f t="shared" ref="BP587:BS597" si="1166">BP76-BP268</f>
        <v>7.7513046562671661E-5</v>
      </c>
      <c r="BQ587" s="24">
        <f t="shared" si="1166"/>
        <v>4.4731423258781433E-5</v>
      </c>
      <c r="BR587" s="24">
        <f t="shared" si="1166"/>
        <v>2.5893561542034149E-5</v>
      </c>
      <c r="BS587" s="24">
        <f t="shared" si="1166"/>
        <v>1.5040859580039978E-5</v>
      </c>
      <c r="BT587" s="33">
        <f t="shared" ref="BT587:BT597" si="1167">SUM(BP587:BS587)</f>
        <v>1.6317889094352722E-4</v>
      </c>
      <c r="BU587" s="24">
        <f t="shared" ref="BU587:BX597" si="1168">BU76-BU268</f>
        <v>8.7618827819824219E-6</v>
      </c>
      <c r="BV587" s="24">
        <f t="shared" si="1168"/>
        <v>5.1185488700866699E-6</v>
      </c>
      <c r="BW587" s="24">
        <f t="shared" si="1168"/>
        <v>3.0007213354110718E-6</v>
      </c>
      <c r="BX587" s="24">
        <f t="shared" si="1168"/>
        <v>1.7620623111724854E-6</v>
      </c>
      <c r="BY587" s="33">
        <f t="shared" ref="BY587:BY597" si="1169">SUM(BU587:BX587)</f>
        <v>1.8643215298652649E-5</v>
      </c>
      <c r="BZ587" s="24">
        <f t="shared" ref="BZ587:CC597" si="1170">BZ76-BZ268</f>
        <v>1.0365620255470276E-6</v>
      </c>
      <c r="CA587" s="24">
        <f t="shared" si="1170"/>
        <v>6.1467289924621582E-7</v>
      </c>
      <c r="CB587" s="24">
        <f t="shared" si="1170"/>
        <v>3.6228448152542114E-7</v>
      </c>
      <c r="CC587" s="24">
        <f t="shared" si="1170"/>
        <v>2.1606683731079102E-7</v>
      </c>
      <c r="CD587" s="33">
        <f t="shared" ref="CD587:CD597" si="1171">SUM(BZ587:CC587)</f>
        <v>2.2295862436294556E-6</v>
      </c>
      <c r="CE587" s="24">
        <f t="shared" ref="CE587:CH597" si="1172">CE76-CE268</f>
        <v>1.3038516044616699E-7</v>
      </c>
      <c r="CF587" s="24">
        <f t="shared" si="1172"/>
        <v>7.6368451118469238E-8</v>
      </c>
      <c r="CG587" s="24">
        <f t="shared" si="1172"/>
        <v>4.5634806156158447E-8</v>
      </c>
      <c r="CH587" s="24">
        <f t="shared" si="1172"/>
        <v>2.7008354663848877E-8</v>
      </c>
      <c r="CI587" s="33">
        <f t="shared" ref="CI587:CI597" si="1173">SUM(CE587:CH587)</f>
        <v>2.7939677238464355E-7</v>
      </c>
      <c r="CJ587" s="24">
        <f t="shared" ref="CJ587:CM597" si="1174">CJ76-CJ268</f>
        <v>1.5832483768463135E-8</v>
      </c>
      <c r="CK587" s="24">
        <f t="shared" si="1174"/>
        <v>1.2107193470001221E-8</v>
      </c>
      <c r="CL587" s="24">
        <f t="shared" si="1174"/>
        <v>2.7939677238464355E-9</v>
      </c>
      <c r="CM587" s="24">
        <f t="shared" si="1174"/>
        <v>6.5192580223083496E-9</v>
      </c>
      <c r="CN587" s="33">
        <f t="shared" ref="CN587:CN597" si="1175">SUM(CJ587:CM587)</f>
        <v>3.7252902984619141E-8</v>
      </c>
      <c r="CO587" s="24">
        <f t="shared" ref="CO587:CR597" si="1176">CO76-CO268</f>
        <v>0</v>
      </c>
      <c r="CP587" s="24">
        <f t="shared" si="1176"/>
        <v>2.7939677238464355E-9</v>
      </c>
      <c r="CQ587" s="24">
        <f t="shared" si="1176"/>
        <v>0</v>
      </c>
      <c r="CR587" s="24">
        <f t="shared" si="1176"/>
        <v>0</v>
      </c>
      <c r="CS587" s="33">
        <f t="shared" ref="CS587:CS597" si="1177">SUM(CO587:CR587)</f>
        <v>2.7939677238464355E-9</v>
      </c>
      <c r="CT587" s="24">
        <f t="shared" ref="CT587:CW597" si="1178">CT76-CT268</f>
        <v>9.3132257461547852E-10</v>
      </c>
      <c r="CU587" s="24">
        <f t="shared" si="1178"/>
        <v>0</v>
      </c>
      <c r="CV587" s="24">
        <f t="shared" si="1178"/>
        <v>0</v>
      </c>
      <c r="CW587" s="24">
        <f t="shared" si="1178"/>
        <v>0</v>
      </c>
      <c r="CX587" s="33">
        <f t="shared" ref="CX587:CX597" si="1179">SUM(CT587:CW587)</f>
        <v>9.3132257461547852E-10</v>
      </c>
      <c r="CY587" s="24">
        <f t="shared" ref="CY587:DB597" si="1180">CY76-CY268</f>
        <v>0</v>
      </c>
      <c r="CZ587" s="24">
        <f t="shared" si="1180"/>
        <v>0</v>
      </c>
      <c r="DA587" s="24">
        <f t="shared" si="1180"/>
        <v>0</v>
      </c>
      <c r="DB587" s="24">
        <f t="shared" si="1180"/>
        <v>0</v>
      </c>
      <c r="DC587" s="33">
        <f t="shared" ref="DC587:DC597" si="1181">SUM(CY587:DB587)</f>
        <v>0</v>
      </c>
      <c r="DD587" s="86">
        <f t="shared" ref="DD587:DD597" si="1182">DD76-DD268</f>
        <v>304548.31259075645</v>
      </c>
    </row>
    <row r="588" spans="1:108" x14ac:dyDescent="0.25">
      <c r="A588" t="s">
        <v>5847</v>
      </c>
      <c r="B588" s="32" t="s">
        <v>5121</v>
      </c>
      <c r="C588" s="24">
        <f t="shared" si="1140"/>
        <v>0</v>
      </c>
      <c r="D588" s="24">
        <f t="shared" si="1140"/>
        <v>0</v>
      </c>
      <c r="E588" s="24">
        <f t="shared" si="1140"/>
        <v>0</v>
      </c>
      <c r="F588" s="24">
        <f t="shared" si="1140"/>
        <v>0</v>
      </c>
      <c r="G588" s="33">
        <f t="shared" si="1141"/>
        <v>0</v>
      </c>
      <c r="H588" s="24">
        <f t="shared" si="1142"/>
        <v>0</v>
      </c>
      <c r="I588" s="24">
        <f t="shared" si="1142"/>
        <v>0</v>
      </c>
      <c r="J588" s="24">
        <f t="shared" si="1142"/>
        <v>0</v>
      </c>
      <c r="K588" s="24">
        <f t="shared" si="1142"/>
        <v>0</v>
      </c>
      <c r="L588" s="33">
        <f t="shared" si="1143"/>
        <v>0</v>
      </c>
      <c r="M588" s="24">
        <f t="shared" si="1144"/>
        <v>35242.306753915385</v>
      </c>
      <c r="N588" s="24">
        <f t="shared" si="1144"/>
        <v>35229.049758096342</v>
      </c>
      <c r="O588" s="24">
        <f t="shared" si="1144"/>
        <v>32986.341132097703</v>
      </c>
      <c r="P588" s="24">
        <f t="shared" si="1144"/>
        <v>32305.148189254105</v>
      </c>
      <c r="Q588" s="33">
        <f t="shared" si="1145"/>
        <v>135762.84583336354</v>
      </c>
      <c r="R588" s="24">
        <f t="shared" si="1146"/>
        <v>76885.800242669997</v>
      </c>
      <c r="S588" s="24">
        <f t="shared" si="1146"/>
        <v>86089.434696867131</v>
      </c>
      <c r="T588" s="24">
        <f t="shared" si="1146"/>
        <v>83878.011335562798</v>
      </c>
      <c r="U588" s="24">
        <f t="shared" si="1146"/>
        <v>77462.609258126351</v>
      </c>
      <c r="V588" s="33">
        <f t="shared" si="1147"/>
        <v>324315.85553322628</v>
      </c>
      <c r="W588" s="24">
        <f t="shared" si="1148"/>
        <v>112023.31342644853</v>
      </c>
      <c r="X588" s="24">
        <f t="shared" si="1148"/>
        <v>129736.46968040598</v>
      </c>
      <c r="Y588" s="24">
        <f t="shared" si="1148"/>
        <v>142921.57888879714</v>
      </c>
      <c r="Z588" s="24">
        <f t="shared" si="1148"/>
        <v>138368.91345669137</v>
      </c>
      <c r="AA588" s="33">
        <f t="shared" si="1149"/>
        <v>523050.27545234299</v>
      </c>
      <c r="AB588" s="24">
        <f t="shared" si="1150"/>
        <v>124374.95255839534</v>
      </c>
      <c r="AC588" s="24">
        <f t="shared" si="1150"/>
        <v>100278.50318057224</v>
      </c>
      <c r="AD588" s="24">
        <f t="shared" si="1150"/>
        <v>78948.770339494949</v>
      </c>
      <c r="AE588" s="24">
        <f t="shared" si="1150"/>
        <v>62691.442396866449</v>
      </c>
      <c r="AF588" s="33">
        <f t="shared" si="1151"/>
        <v>366293.668475329</v>
      </c>
      <c r="AG588" s="24">
        <f t="shared" si="1152"/>
        <v>50452.891280458047</v>
      </c>
      <c r="AH588" s="24">
        <f t="shared" si="1152"/>
        <v>41143.080973758275</v>
      </c>
      <c r="AI588" s="24">
        <f t="shared" si="1152"/>
        <v>33955.756147864377</v>
      </c>
      <c r="AJ588" s="24">
        <f t="shared" si="1152"/>
        <v>28324.38775881278</v>
      </c>
      <c r="AK588" s="33">
        <f t="shared" si="1153"/>
        <v>153876.11616089346</v>
      </c>
      <c r="AL588" s="24">
        <f t="shared" si="1154"/>
        <v>23851.369324253974</v>
      </c>
      <c r="AM588" s="24">
        <f t="shared" si="1154"/>
        <v>20254.270503597894</v>
      </c>
      <c r="AN588" s="24">
        <f t="shared" si="1154"/>
        <v>17329.326409093017</v>
      </c>
      <c r="AO588" s="24">
        <f t="shared" si="1154"/>
        <v>14927.165987894499</v>
      </c>
      <c r="AP588" s="33">
        <f t="shared" si="1155"/>
        <v>76362.132224839384</v>
      </c>
      <c r="AQ588" s="24">
        <f t="shared" si="1156"/>
        <v>12936.615119281974</v>
      </c>
      <c r="AR588" s="24">
        <f t="shared" si="1156"/>
        <v>11273.753146829462</v>
      </c>
      <c r="AS588" s="24">
        <f t="shared" si="1156"/>
        <v>9874.4056354117602</v>
      </c>
      <c r="AT588" s="24">
        <f t="shared" si="1156"/>
        <v>8688.9128037124901</v>
      </c>
      <c r="AU588" s="33">
        <f t="shared" si="1157"/>
        <v>42773.686705235683</v>
      </c>
      <c r="AV588" s="24">
        <f t="shared" si="1158"/>
        <v>7678.4276304029881</v>
      </c>
      <c r="AW588" s="24">
        <f t="shared" si="1158"/>
        <v>6812.2581457489177</v>
      </c>
      <c r="AX588" s="24">
        <f t="shared" si="1158"/>
        <v>6065.933340366093</v>
      </c>
      <c r="AY588" s="24">
        <f t="shared" si="1158"/>
        <v>5419.7778127027668</v>
      </c>
      <c r="AZ588" s="33">
        <f t="shared" si="1159"/>
        <v>25976.396929220766</v>
      </c>
      <c r="BA588" s="24">
        <f t="shared" si="1160"/>
        <v>4857.848973334394</v>
      </c>
      <c r="BB588" s="24">
        <f t="shared" si="1160"/>
        <v>4367.1359342716642</v>
      </c>
      <c r="BC588" s="24">
        <f t="shared" si="1160"/>
        <v>3936.9495324966501</v>
      </c>
      <c r="BD588" s="24">
        <f t="shared" si="1160"/>
        <v>3558.4535128226507</v>
      </c>
      <c r="BE588" s="33">
        <f t="shared" si="1161"/>
        <v>16720.387952925361</v>
      </c>
      <c r="BF588" s="24">
        <f t="shared" si="1162"/>
        <v>3224.3010451820683</v>
      </c>
      <c r="BG588" s="24">
        <f t="shared" si="1162"/>
        <v>2928.3506061298776</v>
      </c>
      <c r="BH588" s="24">
        <f t="shared" si="1162"/>
        <v>2665.4421996412793</v>
      </c>
      <c r="BI588" s="24">
        <f t="shared" si="1162"/>
        <v>2431.2198423148138</v>
      </c>
      <c r="BJ588" s="33">
        <f t="shared" si="1163"/>
        <v>11249.313693268039</v>
      </c>
      <c r="BK588" s="24">
        <f t="shared" si="1164"/>
        <v>2221.9898037339572</v>
      </c>
      <c r="BL588" s="24">
        <f t="shared" si="1164"/>
        <v>2034.6066865146167</v>
      </c>
      <c r="BM588" s="24">
        <f t="shared" si="1164"/>
        <v>1866.3813353961332</v>
      </c>
      <c r="BN588" s="24">
        <f t="shared" si="1164"/>
        <v>1715.0059758589605</v>
      </c>
      <c r="BO588" s="33">
        <f t="shared" si="1165"/>
        <v>7837.9838015036676</v>
      </c>
      <c r="BP588" s="24">
        <f t="shared" si="1166"/>
        <v>1578.4930370061666</v>
      </c>
      <c r="BQ588" s="24">
        <f t="shared" si="1166"/>
        <v>1455.1249071230186</v>
      </c>
      <c r="BR588" s="24">
        <f t="shared" si="1166"/>
        <v>1343.4124725711536</v>
      </c>
      <c r="BS588" s="24">
        <f t="shared" si="1166"/>
        <v>1242.0607506257484</v>
      </c>
      <c r="BT588" s="33">
        <f t="shared" si="1167"/>
        <v>5619.0911673260871</v>
      </c>
      <c r="BU588" s="24">
        <f t="shared" si="1168"/>
        <v>1149.9402806553062</v>
      </c>
      <c r="BV588" s="24">
        <f t="shared" si="1168"/>
        <v>1066.063211922627</v>
      </c>
      <c r="BW588" s="24">
        <f t="shared" si="1168"/>
        <v>989.56323946975181</v>
      </c>
      <c r="BX588" s="24">
        <f t="shared" si="1168"/>
        <v>919.67870653755972</v>
      </c>
      <c r="BY588" s="33">
        <f t="shared" si="1169"/>
        <v>4125.2454385852452</v>
      </c>
      <c r="BZ588" s="24">
        <f t="shared" si="1170"/>
        <v>855.73832353083435</v>
      </c>
      <c r="CA588" s="24">
        <f t="shared" si="1170"/>
        <v>797.14905754923848</v>
      </c>
      <c r="CB588" s="24">
        <f t="shared" si="1170"/>
        <v>743.38582941144705</v>
      </c>
      <c r="CC588" s="24">
        <f t="shared" si="1170"/>
        <v>693.98272122452045</v>
      </c>
      <c r="CD588" s="33">
        <f t="shared" si="1171"/>
        <v>3090.2559317160403</v>
      </c>
      <c r="CE588" s="24">
        <f t="shared" si="1172"/>
        <v>648.52545073796068</v>
      </c>
      <c r="CF588" s="24">
        <f t="shared" si="1172"/>
        <v>606.64491161182536</v>
      </c>
      <c r="CG588" s="24">
        <f t="shared" si="1172"/>
        <v>568.01161341173588</v>
      </c>
      <c r="CH588" s="24">
        <f t="shared" si="1172"/>
        <v>532.33088339734832</v>
      </c>
      <c r="CI588" s="33">
        <f t="shared" si="1173"/>
        <v>2355.51285915887</v>
      </c>
      <c r="CJ588" s="24">
        <f t="shared" si="1174"/>
        <v>499.33871526913708</v>
      </c>
      <c r="CK588" s="24">
        <f t="shared" si="1174"/>
        <v>468.79816878950214</v>
      </c>
      <c r="CL588" s="24">
        <f t="shared" si="1174"/>
        <v>440.49623990720147</v>
      </c>
      <c r="CM588" s="24">
        <f t="shared" si="1174"/>
        <v>414.24113365625954</v>
      </c>
      <c r="CN588" s="33">
        <f t="shared" si="1175"/>
        <v>1822.8742576221002</v>
      </c>
      <c r="CO588" s="24">
        <f t="shared" si="1176"/>
        <v>389.85988281816253</v>
      </c>
      <c r="CP588" s="24">
        <f t="shared" si="1176"/>
        <v>367.19626409411444</v>
      </c>
      <c r="CQ588" s="24">
        <f t="shared" si="1176"/>
        <v>346.10897088227796</v>
      </c>
      <c r="CR588" s="24">
        <f t="shared" si="1176"/>
        <v>326.47000790638856</v>
      </c>
      <c r="CS588" s="33">
        <f t="shared" si="1177"/>
        <v>1429.6351257009437</v>
      </c>
      <c r="CT588" s="24">
        <f t="shared" si="1178"/>
        <v>308.16327802771707</v>
      </c>
      <c r="CU588" s="24">
        <f t="shared" si="1178"/>
        <v>291.08333594687292</v>
      </c>
      <c r="CV588" s="24">
        <f t="shared" si="1178"/>
        <v>275.13428711062306</v>
      </c>
      <c r="CW588" s="24">
        <f t="shared" si="1178"/>
        <v>260.22881319886073</v>
      </c>
      <c r="CX588" s="33">
        <f t="shared" si="1179"/>
        <v>1134.6097142840738</v>
      </c>
      <c r="CY588" s="24">
        <f t="shared" si="1180"/>
        <v>2214.2137123966595</v>
      </c>
      <c r="CZ588" s="24">
        <f t="shared" si="1180"/>
        <v>0</v>
      </c>
      <c r="DA588" s="24">
        <f t="shared" si="1180"/>
        <v>0</v>
      </c>
      <c r="DB588" s="24">
        <f t="shared" si="1180"/>
        <v>0</v>
      </c>
      <c r="DC588" s="33">
        <f t="shared" si="1181"/>
        <v>2214.2137123966595</v>
      </c>
      <c r="DD588" s="86">
        <f t="shared" si="1182"/>
        <v>722881.12415000633</v>
      </c>
    </row>
    <row r="589" spans="1:108" x14ac:dyDescent="0.25">
      <c r="A589" t="s">
        <v>5848</v>
      </c>
      <c r="B589" s="32" t="s">
        <v>5122</v>
      </c>
      <c r="C589" s="24">
        <f t="shared" si="1140"/>
        <v>0</v>
      </c>
      <c r="D589" s="24">
        <f t="shared" si="1140"/>
        <v>0</v>
      </c>
      <c r="E589" s="24">
        <f t="shared" si="1140"/>
        <v>0</v>
      </c>
      <c r="F589" s="24">
        <f t="shared" si="1140"/>
        <v>0</v>
      </c>
      <c r="G589" s="33">
        <f t="shared" si="1141"/>
        <v>0</v>
      </c>
      <c r="H589" s="24">
        <f t="shared" si="1142"/>
        <v>0</v>
      </c>
      <c r="I589" s="24">
        <f t="shared" si="1142"/>
        <v>0</v>
      </c>
      <c r="J589" s="24">
        <f t="shared" si="1142"/>
        <v>0</v>
      </c>
      <c r="K589" s="24">
        <f t="shared" si="1142"/>
        <v>0</v>
      </c>
      <c r="L589" s="33">
        <f t="shared" si="1143"/>
        <v>0</v>
      </c>
      <c r="M589" s="24">
        <f t="shared" si="1144"/>
        <v>0</v>
      </c>
      <c r="N589" s="24">
        <f t="shared" si="1144"/>
        <v>0</v>
      </c>
      <c r="O589" s="24">
        <f t="shared" si="1144"/>
        <v>0</v>
      </c>
      <c r="P589" s="24">
        <f t="shared" si="1144"/>
        <v>0</v>
      </c>
      <c r="Q589" s="33">
        <f t="shared" si="1145"/>
        <v>0</v>
      </c>
      <c r="R589" s="24">
        <f t="shared" si="1146"/>
        <v>86766.038097818498</v>
      </c>
      <c r="S589" s="24">
        <f t="shared" si="1146"/>
        <v>95264.953543860232</v>
      </c>
      <c r="T589" s="24">
        <f t="shared" si="1146"/>
        <v>98158.168015952688</v>
      </c>
      <c r="U589" s="24">
        <f t="shared" si="1146"/>
        <v>118108.10685756244</v>
      </c>
      <c r="V589" s="33">
        <f t="shared" si="1147"/>
        <v>398297.26651519386</v>
      </c>
      <c r="W589" s="24">
        <f t="shared" si="1148"/>
        <v>0</v>
      </c>
      <c r="X589" s="24">
        <f t="shared" si="1148"/>
        <v>0</v>
      </c>
      <c r="Y589" s="24">
        <f t="shared" si="1148"/>
        <v>0</v>
      </c>
      <c r="Z589" s="24">
        <f t="shared" si="1148"/>
        <v>0</v>
      </c>
      <c r="AA589" s="33">
        <f t="shared" si="1149"/>
        <v>0</v>
      </c>
      <c r="AB589" s="24">
        <f t="shared" si="1150"/>
        <v>0</v>
      </c>
      <c r="AC589" s="24">
        <f t="shared" si="1150"/>
        <v>0</v>
      </c>
      <c r="AD589" s="24">
        <f t="shared" si="1150"/>
        <v>0</v>
      </c>
      <c r="AE589" s="24">
        <f t="shared" si="1150"/>
        <v>0</v>
      </c>
      <c r="AF589" s="33">
        <f t="shared" si="1151"/>
        <v>0</v>
      </c>
      <c r="AG589" s="24">
        <f t="shared" si="1152"/>
        <v>0</v>
      </c>
      <c r="AH589" s="24">
        <f t="shared" si="1152"/>
        <v>0</v>
      </c>
      <c r="AI589" s="24">
        <f t="shared" si="1152"/>
        <v>0</v>
      </c>
      <c r="AJ589" s="24">
        <f t="shared" si="1152"/>
        <v>0</v>
      </c>
      <c r="AK589" s="33">
        <f t="shared" si="1153"/>
        <v>0</v>
      </c>
      <c r="AL589" s="24">
        <f t="shared" si="1154"/>
        <v>0</v>
      </c>
      <c r="AM589" s="24">
        <f t="shared" si="1154"/>
        <v>0</v>
      </c>
      <c r="AN589" s="24">
        <f t="shared" si="1154"/>
        <v>0</v>
      </c>
      <c r="AO589" s="24">
        <f t="shared" si="1154"/>
        <v>0</v>
      </c>
      <c r="AP589" s="33">
        <f t="shared" si="1155"/>
        <v>0</v>
      </c>
      <c r="AQ589" s="24">
        <f t="shared" si="1156"/>
        <v>0</v>
      </c>
      <c r="AR589" s="24">
        <f t="shared" si="1156"/>
        <v>0</v>
      </c>
      <c r="AS589" s="24">
        <f t="shared" si="1156"/>
        <v>0</v>
      </c>
      <c r="AT589" s="24">
        <f t="shared" si="1156"/>
        <v>0</v>
      </c>
      <c r="AU589" s="33">
        <f t="shared" si="1157"/>
        <v>0</v>
      </c>
      <c r="AV589" s="24">
        <f t="shared" si="1158"/>
        <v>0</v>
      </c>
      <c r="AW589" s="24">
        <f t="shared" si="1158"/>
        <v>0</v>
      </c>
      <c r="AX589" s="24">
        <f t="shared" si="1158"/>
        <v>0</v>
      </c>
      <c r="AY589" s="24">
        <f t="shared" si="1158"/>
        <v>0</v>
      </c>
      <c r="AZ589" s="33">
        <f t="shared" si="1159"/>
        <v>0</v>
      </c>
      <c r="BA589" s="24">
        <f t="shared" si="1160"/>
        <v>0</v>
      </c>
      <c r="BB589" s="24">
        <f t="shared" si="1160"/>
        <v>0</v>
      </c>
      <c r="BC589" s="24">
        <f t="shared" si="1160"/>
        <v>0</v>
      </c>
      <c r="BD589" s="24">
        <f t="shared" si="1160"/>
        <v>0</v>
      </c>
      <c r="BE589" s="33">
        <f t="shared" si="1161"/>
        <v>0</v>
      </c>
      <c r="BF589" s="24">
        <f t="shared" si="1162"/>
        <v>0</v>
      </c>
      <c r="BG589" s="24">
        <f t="shared" si="1162"/>
        <v>0</v>
      </c>
      <c r="BH589" s="24">
        <f t="shared" si="1162"/>
        <v>0</v>
      </c>
      <c r="BI589" s="24">
        <f t="shared" si="1162"/>
        <v>0</v>
      </c>
      <c r="BJ589" s="33">
        <f t="shared" si="1163"/>
        <v>0</v>
      </c>
      <c r="BK589" s="24">
        <f t="shared" si="1164"/>
        <v>0</v>
      </c>
      <c r="BL589" s="24">
        <f t="shared" si="1164"/>
        <v>0</v>
      </c>
      <c r="BM589" s="24">
        <f t="shared" si="1164"/>
        <v>0</v>
      </c>
      <c r="BN589" s="24">
        <f t="shared" si="1164"/>
        <v>0</v>
      </c>
      <c r="BO589" s="33">
        <f t="shared" si="1165"/>
        <v>0</v>
      </c>
      <c r="BP589" s="24">
        <f t="shared" si="1166"/>
        <v>0</v>
      </c>
      <c r="BQ589" s="24">
        <f t="shared" si="1166"/>
        <v>0</v>
      </c>
      <c r="BR589" s="24">
        <f t="shared" si="1166"/>
        <v>0</v>
      </c>
      <c r="BS589" s="24">
        <f t="shared" si="1166"/>
        <v>0</v>
      </c>
      <c r="BT589" s="33">
        <f t="shared" si="1167"/>
        <v>0</v>
      </c>
      <c r="BU589" s="24">
        <f t="shared" si="1168"/>
        <v>0</v>
      </c>
      <c r="BV589" s="24">
        <f t="shared" si="1168"/>
        <v>0</v>
      </c>
      <c r="BW589" s="24">
        <f t="shared" si="1168"/>
        <v>0</v>
      </c>
      <c r="BX589" s="24">
        <f t="shared" si="1168"/>
        <v>0</v>
      </c>
      <c r="BY589" s="33">
        <f t="shared" si="1169"/>
        <v>0</v>
      </c>
      <c r="BZ589" s="24">
        <f t="shared" si="1170"/>
        <v>0</v>
      </c>
      <c r="CA589" s="24">
        <f t="shared" si="1170"/>
        <v>0</v>
      </c>
      <c r="CB589" s="24">
        <f t="shared" si="1170"/>
        <v>0</v>
      </c>
      <c r="CC589" s="24">
        <f t="shared" si="1170"/>
        <v>0</v>
      </c>
      <c r="CD589" s="33">
        <f t="shared" si="1171"/>
        <v>0</v>
      </c>
      <c r="CE589" s="24">
        <f t="shared" si="1172"/>
        <v>0</v>
      </c>
      <c r="CF589" s="24">
        <f t="shared" si="1172"/>
        <v>0</v>
      </c>
      <c r="CG589" s="24">
        <f t="shared" si="1172"/>
        <v>0</v>
      </c>
      <c r="CH589" s="24">
        <f t="shared" si="1172"/>
        <v>0</v>
      </c>
      <c r="CI589" s="33">
        <f t="shared" si="1173"/>
        <v>0</v>
      </c>
      <c r="CJ589" s="24">
        <f t="shared" si="1174"/>
        <v>0</v>
      </c>
      <c r="CK589" s="24">
        <f t="shared" si="1174"/>
        <v>0</v>
      </c>
      <c r="CL589" s="24">
        <f t="shared" si="1174"/>
        <v>0</v>
      </c>
      <c r="CM589" s="24">
        <f t="shared" si="1174"/>
        <v>0</v>
      </c>
      <c r="CN589" s="33">
        <f t="shared" si="1175"/>
        <v>0</v>
      </c>
      <c r="CO589" s="24">
        <f t="shared" si="1176"/>
        <v>0</v>
      </c>
      <c r="CP589" s="24">
        <f t="shared" si="1176"/>
        <v>0</v>
      </c>
      <c r="CQ589" s="24">
        <f t="shared" si="1176"/>
        <v>0</v>
      </c>
      <c r="CR589" s="24">
        <f t="shared" si="1176"/>
        <v>0</v>
      </c>
      <c r="CS589" s="33">
        <f t="shared" si="1177"/>
        <v>0</v>
      </c>
      <c r="CT589" s="24">
        <f t="shared" si="1178"/>
        <v>0</v>
      </c>
      <c r="CU589" s="24">
        <f t="shared" si="1178"/>
        <v>0</v>
      </c>
      <c r="CV589" s="24">
        <f t="shared" si="1178"/>
        <v>0</v>
      </c>
      <c r="CW589" s="24">
        <f t="shared" si="1178"/>
        <v>0</v>
      </c>
      <c r="CX589" s="33">
        <f t="shared" si="1179"/>
        <v>0</v>
      </c>
      <c r="CY589" s="24">
        <f t="shared" si="1180"/>
        <v>0</v>
      </c>
      <c r="CZ589" s="24">
        <f t="shared" si="1180"/>
        <v>0</v>
      </c>
      <c r="DA589" s="24">
        <f t="shared" si="1180"/>
        <v>0</v>
      </c>
      <c r="DB589" s="24">
        <f t="shared" si="1180"/>
        <v>0</v>
      </c>
      <c r="DC589" s="33">
        <f t="shared" si="1181"/>
        <v>0</v>
      </c>
      <c r="DD589" s="86">
        <f t="shared" si="1182"/>
        <v>0</v>
      </c>
    </row>
    <row r="590" spans="1:108" x14ac:dyDescent="0.25">
      <c r="A590" t="s">
        <v>5849</v>
      </c>
      <c r="B590" s="32" t="s">
        <v>5123</v>
      </c>
      <c r="C590" s="24">
        <f t="shared" si="1140"/>
        <v>0</v>
      </c>
      <c r="D590" s="24">
        <f t="shared" si="1140"/>
        <v>0</v>
      </c>
      <c r="E590" s="24">
        <f t="shared" si="1140"/>
        <v>0</v>
      </c>
      <c r="F590" s="24">
        <f t="shared" si="1140"/>
        <v>0</v>
      </c>
      <c r="G590" s="33">
        <f t="shared" si="1141"/>
        <v>0</v>
      </c>
      <c r="H590" s="24">
        <f t="shared" si="1142"/>
        <v>0</v>
      </c>
      <c r="I590" s="24">
        <f t="shared" si="1142"/>
        <v>0</v>
      </c>
      <c r="J590" s="24">
        <f t="shared" si="1142"/>
        <v>0</v>
      </c>
      <c r="K590" s="24">
        <f t="shared" si="1142"/>
        <v>0</v>
      </c>
      <c r="L590" s="33">
        <f t="shared" si="1143"/>
        <v>0</v>
      </c>
      <c r="M590" s="24">
        <f t="shared" si="1144"/>
        <v>0</v>
      </c>
      <c r="N590" s="24">
        <f t="shared" si="1144"/>
        <v>0</v>
      </c>
      <c r="O590" s="24">
        <f t="shared" si="1144"/>
        <v>0</v>
      </c>
      <c r="P590" s="24">
        <f t="shared" si="1144"/>
        <v>0</v>
      </c>
      <c r="Q590" s="33">
        <f t="shared" si="1145"/>
        <v>0</v>
      </c>
      <c r="R590" s="24">
        <f t="shared" si="1146"/>
        <v>42833.120134925004</v>
      </c>
      <c r="S590" s="24">
        <f t="shared" si="1146"/>
        <v>53048.952863504877</v>
      </c>
      <c r="T590" s="24">
        <f t="shared" si="1146"/>
        <v>64324.57966197608</v>
      </c>
      <c r="U590" s="24">
        <f t="shared" si="1146"/>
        <v>75936.131654166151</v>
      </c>
      <c r="V590" s="33">
        <f t="shared" si="1147"/>
        <v>236142.78431457211</v>
      </c>
      <c r="W590" s="24">
        <f t="shared" si="1148"/>
        <v>0</v>
      </c>
      <c r="X590" s="24">
        <f t="shared" si="1148"/>
        <v>0</v>
      </c>
      <c r="Y590" s="24">
        <f t="shared" si="1148"/>
        <v>0</v>
      </c>
      <c r="Z590" s="24">
        <f t="shared" si="1148"/>
        <v>0</v>
      </c>
      <c r="AA590" s="33">
        <f t="shared" si="1149"/>
        <v>0</v>
      </c>
      <c r="AB590" s="24">
        <f t="shared" si="1150"/>
        <v>0</v>
      </c>
      <c r="AC590" s="24">
        <f t="shared" si="1150"/>
        <v>0</v>
      </c>
      <c r="AD590" s="24">
        <f t="shared" si="1150"/>
        <v>0</v>
      </c>
      <c r="AE590" s="24">
        <f t="shared" si="1150"/>
        <v>0</v>
      </c>
      <c r="AF590" s="33">
        <f t="shared" si="1151"/>
        <v>0</v>
      </c>
      <c r="AG590" s="24">
        <f t="shared" si="1152"/>
        <v>0</v>
      </c>
      <c r="AH590" s="24">
        <f t="shared" si="1152"/>
        <v>0</v>
      </c>
      <c r="AI590" s="24">
        <f t="shared" si="1152"/>
        <v>0</v>
      </c>
      <c r="AJ590" s="24">
        <f t="shared" si="1152"/>
        <v>0</v>
      </c>
      <c r="AK590" s="33">
        <f t="shared" si="1153"/>
        <v>0</v>
      </c>
      <c r="AL590" s="24">
        <f t="shared" si="1154"/>
        <v>0</v>
      </c>
      <c r="AM590" s="24">
        <f t="shared" si="1154"/>
        <v>0</v>
      </c>
      <c r="AN590" s="24">
        <f t="shared" si="1154"/>
        <v>0</v>
      </c>
      <c r="AO590" s="24">
        <f t="shared" si="1154"/>
        <v>0</v>
      </c>
      <c r="AP590" s="33">
        <f t="shared" si="1155"/>
        <v>0</v>
      </c>
      <c r="AQ590" s="24">
        <f t="shared" si="1156"/>
        <v>0</v>
      </c>
      <c r="AR590" s="24">
        <f t="shared" si="1156"/>
        <v>0</v>
      </c>
      <c r="AS590" s="24">
        <f t="shared" si="1156"/>
        <v>0</v>
      </c>
      <c r="AT590" s="24">
        <f t="shared" si="1156"/>
        <v>0</v>
      </c>
      <c r="AU590" s="33">
        <f t="shared" si="1157"/>
        <v>0</v>
      </c>
      <c r="AV590" s="24">
        <f t="shared" si="1158"/>
        <v>0</v>
      </c>
      <c r="AW590" s="24">
        <f t="shared" si="1158"/>
        <v>0</v>
      </c>
      <c r="AX590" s="24">
        <f t="shared" si="1158"/>
        <v>0</v>
      </c>
      <c r="AY590" s="24">
        <f t="shared" si="1158"/>
        <v>0</v>
      </c>
      <c r="AZ590" s="33">
        <f t="shared" si="1159"/>
        <v>0</v>
      </c>
      <c r="BA590" s="24">
        <f t="shared" si="1160"/>
        <v>0</v>
      </c>
      <c r="BB590" s="24">
        <f t="shared" si="1160"/>
        <v>0</v>
      </c>
      <c r="BC590" s="24">
        <f t="shared" si="1160"/>
        <v>0</v>
      </c>
      <c r="BD590" s="24">
        <f t="shared" si="1160"/>
        <v>0</v>
      </c>
      <c r="BE590" s="33">
        <f t="shared" si="1161"/>
        <v>0</v>
      </c>
      <c r="BF590" s="24">
        <f t="shared" si="1162"/>
        <v>0</v>
      </c>
      <c r="BG590" s="24">
        <f t="shared" si="1162"/>
        <v>0</v>
      </c>
      <c r="BH590" s="24">
        <f t="shared" si="1162"/>
        <v>0</v>
      </c>
      <c r="BI590" s="24">
        <f t="shared" si="1162"/>
        <v>0</v>
      </c>
      <c r="BJ590" s="33">
        <f t="shared" si="1163"/>
        <v>0</v>
      </c>
      <c r="BK590" s="24">
        <f t="shared" si="1164"/>
        <v>0</v>
      </c>
      <c r="BL590" s="24">
        <f t="shared" si="1164"/>
        <v>0</v>
      </c>
      <c r="BM590" s="24">
        <f t="shared" si="1164"/>
        <v>0</v>
      </c>
      <c r="BN590" s="24">
        <f t="shared" si="1164"/>
        <v>0</v>
      </c>
      <c r="BO590" s="33">
        <f t="shared" si="1165"/>
        <v>0</v>
      </c>
      <c r="BP590" s="24">
        <f t="shared" si="1166"/>
        <v>0</v>
      </c>
      <c r="BQ590" s="24">
        <f t="shared" si="1166"/>
        <v>0</v>
      </c>
      <c r="BR590" s="24">
        <f t="shared" si="1166"/>
        <v>0</v>
      </c>
      <c r="BS590" s="24">
        <f t="shared" si="1166"/>
        <v>0</v>
      </c>
      <c r="BT590" s="33">
        <f t="shared" si="1167"/>
        <v>0</v>
      </c>
      <c r="BU590" s="24">
        <f t="shared" si="1168"/>
        <v>0</v>
      </c>
      <c r="BV590" s="24">
        <f t="shared" si="1168"/>
        <v>0</v>
      </c>
      <c r="BW590" s="24">
        <f t="shared" si="1168"/>
        <v>0</v>
      </c>
      <c r="BX590" s="24">
        <f t="shared" si="1168"/>
        <v>0</v>
      </c>
      <c r="BY590" s="33">
        <f t="shared" si="1169"/>
        <v>0</v>
      </c>
      <c r="BZ590" s="24">
        <f t="shared" si="1170"/>
        <v>0</v>
      </c>
      <c r="CA590" s="24">
        <f t="shared" si="1170"/>
        <v>0</v>
      </c>
      <c r="CB590" s="24">
        <f t="shared" si="1170"/>
        <v>0</v>
      </c>
      <c r="CC590" s="24">
        <f t="shared" si="1170"/>
        <v>0</v>
      </c>
      <c r="CD590" s="33">
        <f t="shared" si="1171"/>
        <v>0</v>
      </c>
      <c r="CE590" s="24">
        <f t="shared" si="1172"/>
        <v>0</v>
      </c>
      <c r="CF590" s="24">
        <f t="shared" si="1172"/>
        <v>0</v>
      </c>
      <c r="CG590" s="24">
        <f t="shared" si="1172"/>
        <v>0</v>
      </c>
      <c r="CH590" s="24">
        <f t="shared" si="1172"/>
        <v>0</v>
      </c>
      <c r="CI590" s="33">
        <f t="shared" si="1173"/>
        <v>0</v>
      </c>
      <c r="CJ590" s="24">
        <f t="shared" si="1174"/>
        <v>0</v>
      </c>
      <c r="CK590" s="24">
        <f t="shared" si="1174"/>
        <v>0</v>
      </c>
      <c r="CL590" s="24">
        <f t="shared" si="1174"/>
        <v>0</v>
      </c>
      <c r="CM590" s="24">
        <f t="shared" si="1174"/>
        <v>0</v>
      </c>
      <c r="CN590" s="33">
        <f t="shared" si="1175"/>
        <v>0</v>
      </c>
      <c r="CO590" s="24">
        <f t="shared" si="1176"/>
        <v>0</v>
      </c>
      <c r="CP590" s="24">
        <f t="shared" si="1176"/>
        <v>0</v>
      </c>
      <c r="CQ590" s="24">
        <f t="shared" si="1176"/>
        <v>0</v>
      </c>
      <c r="CR590" s="24">
        <f t="shared" si="1176"/>
        <v>0</v>
      </c>
      <c r="CS590" s="33">
        <f t="shared" si="1177"/>
        <v>0</v>
      </c>
      <c r="CT590" s="24">
        <f t="shared" si="1178"/>
        <v>0</v>
      </c>
      <c r="CU590" s="24">
        <f t="shared" si="1178"/>
        <v>0</v>
      </c>
      <c r="CV590" s="24">
        <f t="shared" si="1178"/>
        <v>0</v>
      </c>
      <c r="CW590" s="24">
        <f t="shared" si="1178"/>
        <v>0</v>
      </c>
      <c r="CX590" s="33">
        <f t="shared" si="1179"/>
        <v>0</v>
      </c>
      <c r="CY590" s="24">
        <f t="shared" si="1180"/>
        <v>0</v>
      </c>
      <c r="CZ590" s="24">
        <f t="shared" si="1180"/>
        <v>0</v>
      </c>
      <c r="DA590" s="24">
        <f t="shared" si="1180"/>
        <v>0</v>
      </c>
      <c r="DB590" s="24">
        <f t="shared" si="1180"/>
        <v>0</v>
      </c>
      <c r="DC590" s="33">
        <f t="shared" si="1181"/>
        <v>0</v>
      </c>
      <c r="DD590" s="86">
        <f t="shared" si="1182"/>
        <v>0</v>
      </c>
    </row>
    <row r="591" spans="1:108" x14ac:dyDescent="0.25">
      <c r="A591" t="s">
        <v>5850</v>
      </c>
      <c r="B591" s="32" t="s">
        <v>5124</v>
      </c>
      <c r="C591" s="24">
        <f t="shared" si="1140"/>
        <v>0</v>
      </c>
      <c r="D591" s="24">
        <f t="shared" si="1140"/>
        <v>0</v>
      </c>
      <c r="E591" s="24">
        <f t="shared" si="1140"/>
        <v>0</v>
      </c>
      <c r="F591" s="24">
        <f t="shared" si="1140"/>
        <v>0</v>
      </c>
      <c r="G591" s="33">
        <f t="shared" si="1141"/>
        <v>0</v>
      </c>
      <c r="H591" s="24">
        <f t="shared" si="1142"/>
        <v>0</v>
      </c>
      <c r="I591" s="24">
        <f t="shared" si="1142"/>
        <v>0</v>
      </c>
      <c r="J591" s="24">
        <f t="shared" si="1142"/>
        <v>0</v>
      </c>
      <c r="K591" s="24">
        <f t="shared" si="1142"/>
        <v>0</v>
      </c>
      <c r="L591" s="33">
        <f t="shared" si="1143"/>
        <v>0</v>
      </c>
      <c r="M591" s="24">
        <f t="shared" si="1144"/>
        <v>40467.763089414337</v>
      </c>
      <c r="N591" s="24">
        <f t="shared" si="1144"/>
        <v>49170.959146590554</v>
      </c>
      <c r="O591" s="24">
        <f t="shared" si="1144"/>
        <v>52388.393745089998</v>
      </c>
      <c r="P591" s="24">
        <f t="shared" si="1144"/>
        <v>61321.371335818199</v>
      </c>
      <c r="Q591" s="33">
        <f t="shared" si="1145"/>
        <v>203348.48731691309</v>
      </c>
      <c r="R591" s="24">
        <f t="shared" si="1146"/>
        <v>140141.91659218527</v>
      </c>
      <c r="S591" s="24">
        <f t="shared" si="1146"/>
        <v>162079.83070197888</v>
      </c>
      <c r="T591" s="24">
        <f t="shared" si="1146"/>
        <v>196780.49704669637</v>
      </c>
      <c r="U591" s="24">
        <f t="shared" si="1146"/>
        <v>209599.35670406814</v>
      </c>
      <c r="V591" s="33">
        <f t="shared" si="1147"/>
        <v>708601.60104492866</v>
      </c>
      <c r="W591" s="24">
        <f t="shared" si="1148"/>
        <v>367961.38531615376</v>
      </c>
      <c r="X591" s="24">
        <f t="shared" si="1148"/>
        <v>420442.02717329504</v>
      </c>
      <c r="Y591" s="24">
        <f t="shared" si="1148"/>
        <v>486247.60015030345</v>
      </c>
      <c r="Z591" s="24">
        <f t="shared" si="1148"/>
        <v>590345.5825120802</v>
      </c>
      <c r="AA591" s="33">
        <f t="shared" si="1149"/>
        <v>1864996.5951518323</v>
      </c>
      <c r="AB591" s="24">
        <f t="shared" si="1150"/>
        <v>292352.84747545631</v>
      </c>
      <c r="AC591" s="24">
        <f t="shared" si="1150"/>
        <v>90495.841493554239</v>
      </c>
      <c r="AD591" s="24">
        <f t="shared" si="1150"/>
        <v>33817.024734873514</v>
      </c>
      <c r="AE591" s="24">
        <f t="shared" si="1150"/>
        <v>13734.695756112415</v>
      </c>
      <c r="AF591" s="33">
        <f t="shared" si="1151"/>
        <v>430400.40945999644</v>
      </c>
      <c r="AG591" s="24">
        <f t="shared" si="1152"/>
        <v>5882.9119976157344</v>
      </c>
      <c r="AH591" s="24">
        <f t="shared" si="1152"/>
        <v>2618.8364003950737</v>
      </c>
      <c r="AI591" s="24">
        <f t="shared" si="1152"/>
        <v>1201.2650417452678</v>
      </c>
      <c r="AJ591" s="24">
        <f t="shared" si="1152"/>
        <v>564.60447615757585</v>
      </c>
      <c r="AK591" s="33">
        <f t="shared" si="1153"/>
        <v>10267.617915913652</v>
      </c>
      <c r="AL591" s="24">
        <f t="shared" si="1154"/>
        <v>270.83962469100959</v>
      </c>
      <c r="AM591" s="24">
        <f t="shared" si="1154"/>
        <v>132.21435875315223</v>
      </c>
      <c r="AN591" s="24">
        <f t="shared" si="1154"/>
        <v>65.535306352749473</v>
      </c>
      <c r="AO591" s="24">
        <f t="shared" si="1154"/>
        <v>32.925978286564359</v>
      </c>
      <c r="AP591" s="33">
        <f t="shared" si="1155"/>
        <v>501.51526808347569</v>
      </c>
      <c r="AQ591" s="24">
        <f t="shared" si="1156"/>
        <v>16.743729502893984</v>
      </c>
      <c r="AR591" s="24">
        <f t="shared" si="1156"/>
        <v>8.608125548064713</v>
      </c>
      <c r="AS591" s="24">
        <f t="shared" si="1156"/>
        <v>4.4697552328929309</v>
      </c>
      <c r="AT591" s="24">
        <f t="shared" si="1156"/>
        <v>2.3421689238399273</v>
      </c>
      <c r="AU591" s="33">
        <f t="shared" si="1157"/>
        <v>32.163779207691555</v>
      </c>
      <c r="AV591" s="24">
        <f t="shared" si="1158"/>
        <v>1.2376670988276604</v>
      </c>
      <c r="AW591" s="24">
        <f t="shared" si="1158"/>
        <v>0.65913405250757928</v>
      </c>
      <c r="AX591" s="24">
        <f t="shared" si="1158"/>
        <v>0.35358573049306874</v>
      </c>
      <c r="AY591" s="24">
        <f t="shared" si="1158"/>
        <v>0.19096837006509304</v>
      </c>
      <c r="AZ591" s="33">
        <f t="shared" si="1159"/>
        <v>2.4413552518934014</v>
      </c>
      <c r="BA591" s="24">
        <f t="shared" si="1160"/>
        <v>0.10379867199808362</v>
      </c>
      <c r="BB591" s="24">
        <f t="shared" si="1160"/>
        <v>5.6757507473230356E-2</v>
      </c>
      <c r="BC591" s="24">
        <f t="shared" si="1160"/>
        <v>3.1211180426180374E-2</v>
      </c>
      <c r="BD591" s="24">
        <f t="shared" si="1160"/>
        <v>1.7255237326025963E-2</v>
      </c>
      <c r="BE591" s="33">
        <f t="shared" si="1161"/>
        <v>0.20902259722352032</v>
      </c>
      <c r="BF591" s="24">
        <f t="shared" si="1162"/>
        <v>9.5881858840584783E-3</v>
      </c>
      <c r="BG591" s="24">
        <f t="shared" si="1162"/>
        <v>5.3536305204033852E-3</v>
      </c>
      <c r="BH591" s="24">
        <f t="shared" si="1162"/>
        <v>3.0030135065317147E-3</v>
      </c>
      <c r="BI591" s="24">
        <f t="shared" si="1162"/>
        <v>1.691893301904202E-3</v>
      </c>
      <c r="BJ591" s="33">
        <f t="shared" si="1163"/>
        <v>1.9636723212897781E-2</v>
      </c>
      <c r="BK591" s="24">
        <f t="shared" si="1164"/>
        <v>9.5721948891878137E-4</v>
      </c>
      <c r="BL591" s="24">
        <f t="shared" si="1164"/>
        <v>5.4374746978282941E-4</v>
      </c>
      <c r="BM591" s="24">
        <f t="shared" si="1164"/>
        <v>3.1006783246994023E-4</v>
      </c>
      <c r="BN591" s="24">
        <f t="shared" si="1164"/>
        <v>1.7746891826391224E-4</v>
      </c>
      <c r="BO591" s="33">
        <f t="shared" si="1165"/>
        <v>1.9885037094354635E-3</v>
      </c>
      <c r="BP591" s="24">
        <f t="shared" si="1166"/>
        <v>1.0193958878517153E-4</v>
      </c>
      <c r="BQ591" s="24">
        <f t="shared" si="1166"/>
        <v>5.8753788471221946E-5</v>
      </c>
      <c r="BR591" s="24">
        <f t="shared" si="1166"/>
        <v>3.3978000283241277E-5</v>
      </c>
      <c r="BS591" s="24">
        <f t="shared" si="1166"/>
        <v>1.9710324704647067E-5</v>
      </c>
      <c r="BT591" s="33">
        <f t="shared" si="1167"/>
        <v>2.143817022442818E-4</v>
      </c>
      <c r="BU591" s="24">
        <f t="shared" si="1168"/>
        <v>1.14714726805687E-5</v>
      </c>
      <c r="BV591" s="24">
        <f t="shared" si="1168"/>
        <v>6.6949054598808275E-6</v>
      </c>
      <c r="BW591" s="24">
        <f t="shared" si="1168"/>
        <v>3.9182603359222419E-6</v>
      </c>
      <c r="BX591" s="24">
        <f t="shared" si="1168"/>
        <v>2.3005530238151549E-6</v>
      </c>
      <c r="BY591" s="33">
        <f t="shared" si="1169"/>
        <v>2.4385191500186925E-5</v>
      </c>
      <c r="BZ591" s="24">
        <f t="shared" si="1170"/>
        <v>1.3545155525207525E-6</v>
      </c>
      <c r="CA591" s="24">
        <f t="shared" si="1170"/>
        <v>7.9851597547531136E-7</v>
      </c>
      <c r="CB591" s="24">
        <f t="shared" si="1170"/>
        <v>4.7162175178527841E-7</v>
      </c>
      <c r="CC591" s="24">
        <f t="shared" si="1170"/>
        <v>2.8163194656372079E-7</v>
      </c>
      <c r="CD591" s="33">
        <f t="shared" si="1171"/>
        <v>2.906285226345063E-6</v>
      </c>
      <c r="CE591" s="24">
        <f t="shared" si="1172"/>
        <v>1.6652047634124752E-7</v>
      </c>
      <c r="CF591" s="24">
        <f t="shared" si="1172"/>
        <v>9.9465250968933143E-8</v>
      </c>
      <c r="CG591" s="24">
        <f t="shared" si="1172"/>
        <v>5.8673322200775146E-8</v>
      </c>
      <c r="CH591" s="24">
        <f t="shared" si="1172"/>
        <v>3.4645199775695803E-8</v>
      </c>
      <c r="CI591" s="33">
        <f t="shared" si="1173"/>
        <v>3.5930424928665162E-7</v>
      </c>
      <c r="CJ591" s="24">
        <f t="shared" si="1174"/>
        <v>2.2910535335540779E-8</v>
      </c>
      <c r="CK591" s="24">
        <f t="shared" si="1174"/>
        <v>1.2852251529693607E-8</v>
      </c>
      <c r="CL591" s="24">
        <f t="shared" si="1174"/>
        <v>6.705522537231448E-9</v>
      </c>
      <c r="CM591" s="24">
        <f t="shared" si="1174"/>
        <v>5.0291419029235843E-9</v>
      </c>
      <c r="CN591" s="33">
        <f t="shared" si="1175"/>
        <v>4.7497451305389418E-8</v>
      </c>
      <c r="CO591" s="24">
        <f t="shared" si="1176"/>
        <v>2.7939677238464355E-9</v>
      </c>
      <c r="CP591" s="24">
        <f t="shared" si="1176"/>
        <v>2.7939677238464364E-9</v>
      </c>
      <c r="CQ591" s="24">
        <f t="shared" si="1176"/>
        <v>0</v>
      </c>
      <c r="CR591" s="24">
        <f t="shared" si="1176"/>
        <v>0</v>
      </c>
      <c r="CS591" s="33">
        <f t="shared" si="1177"/>
        <v>5.5879354476928719E-9</v>
      </c>
      <c r="CT591" s="24">
        <f t="shared" si="1178"/>
        <v>1.676380634307862E-9</v>
      </c>
      <c r="CU591" s="24">
        <f t="shared" si="1178"/>
        <v>5.5879354476928719E-10</v>
      </c>
      <c r="CV591" s="24">
        <f t="shared" si="1178"/>
        <v>5.5879354476928719E-10</v>
      </c>
      <c r="CW591" s="24">
        <f t="shared" si="1178"/>
        <v>0</v>
      </c>
      <c r="CX591" s="33">
        <f t="shared" si="1179"/>
        <v>2.7939677238464364E-9</v>
      </c>
      <c r="CY591" s="24">
        <f t="shared" si="1180"/>
        <v>0</v>
      </c>
      <c r="CZ591" s="24">
        <f t="shared" si="1180"/>
        <v>0</v>
      </c>
      <c r="DA591" s="24">
        <f t="shared" si="1180"/>
        <v>0</v>
      </c>
      <c r="DB591" s="24">
        <f t="shared" si="1180"/>
        <v>0</v>
      </c>
      <c r="DC591" s="33">
        <f t="shared" si="1181"/>
        <v>0</v>
      </c>
      <c r="DD591" s="86">
        <f t="shared" si="1182"/>
        <v>441204.37866836565</v>
      </c>
    </row>
    <row r="592" spans="1:108" x14ac:dyDescent="0.25">
      <c r="A592" t="s">
        <v>5851</v>
      </c>
      <c r="B592" s="32" t="s">
        <v>5125</v>
      </c>
      <c r="C592" s="24">
        <f t="shared" si="1140"/>
        <v>0</v>
      </c>
      <c r="D592" s="24">
        <f t="shared" si="1140"/>
        <v>0</v>
      </c>
      <c r="E592" s="24">
        <f t="shared" si="1140"/>
        <v>0</v>
      </c>
      <c r="F592" s="24">
        <f t="shared" si="1140"/>
        <v>0</v>
      </c>
      <c r="G592" s="33">
        <f t="shared" si="1141"/>
        <v>0</v>
      </c>
      <c r="H592" s="24">
        <f t="shared" si="1142"/>
        <v>0</v>
      </c>
      <c r="I592" s="24">
        <f t="shared" si="1142"/>
        <v>0</v>
      </c>
      <c r="J592" s="24">
        <f t="shared" si="1142"/>
        <v>0</v>
      </c>
      <c r="K592" s="24">
        <f t="shared" si="1142"/>
        <v>0</v>
      </c>
      <c r="L592" s="33">
        <f t="shared" si="1143"/>
        <v>0</v>
      </c>
      <c r="M592" s="24">
        <f t="shared" si="1144"/>
        <v>209627.07187615195</v>
      </c>
      <c r="N592" s="24">
        <f t="shared" si="1144"/>
        <v>252949.61155817145</v>
      </c>
      <c r="O592" s="24">
        <f t="shared" si="1144"/>
        <v>281006.13173916284</v>
      </c>
      <c r="P592" s="24">
        <f t="shared" si="1144"/>
        <v>292967.59674971551</v>
      </c>
      <c r="Q592" s="33">
        <f t="shared" si="1145"/>
        <v>1036550.4119232018</v>
      </c>
      <c r="R592" s="24">
        <f t="shared" si="1146"/>
        <v>638124.3616670249</v>
      </c>
      <c r="S592" s="24">
        <f t="shared" si="1146"/>
        <v>762748.92432994302</v>
      </c>
      <c r="T592" s="24">
        <f t="shared" si="1146"/>
        <v>844738.42196024535</v>
      </c>
      <c r="U592" s="24">
        <f t="shared" si="1146"/>
        <v>879686.63037953945</v>
      </c>
      <c r="V592" s="33">
        <f t="shared" si="1147"/>
        <v>3125298.3383367527</v>
      </c>
      <c r="W592" s="24">
        <f t="shared" si="1148"/>
        <v>1436329.7204728127</v>
      </c>
      <c r="X592" s="24">
        <f t="shared" si="1148"/>
        <v>1716447.8454794036</v>
      </c>
      <c r="Y592" s="24">
        <f t="shared" si="1148"/>
        <v>1900789.3141902061</v>
      </c>
      <c r="Z592" s="24">
        <f t="shared" si="1148"/>
        <v>1979358.1276073633</v>
      </c>
      <c r="AA592" s="33">
        <f t="shared" si="1149"/>
        <v>7032925.0077497857</v>
      </c>
      <c r="AB592" s="24">
        <f t="shared" si="1150"/>
        <v>976877.26238207379</v>
      </c>
      <c r="AC592" s="24">
        <f t="shared" si="1150"/>
        <v>304865.68209626607</v>
      </c>
      <c r="AD592" s="24">
        <f t="shared" si="1150"/>
        <v>114509.54337270634</v>
      </c>
      <c r="AE592" s="24">
        <f t="shared" si="1150"/>
        <v>46684.945891850439</v>
      </c>
      <c r="AF592" s="33">
        <f t="shared" si="1151"/>
        <v>1442937.4337428967</v>
      </c>
      <c r="AG592" s="24">
        <f t="shared" si="1152"/>
        <v>20057.105918213725</v>
      </c>
      <c r="AH592" s="24">
        <f t="shared" si="1152"/>
        <v>8951.2347099088147</v>
      </c>
      <c r="AI592" s="24">
        <f t="shared" si="1152"/>
        <v>4114.8707323350027</v>
      </c>
      <c r="AJ592" s="24">
        <f t="shared" si="1152"/>
        <v>1937.7057146407669</v>
      </c>
      <c r="AK592" s="33">
        <f t="shared" si="1153"/>
        <v>35060.91707509831</v>
      </c>
      <c r="AL592" s="24">
        <f t="shared" si="1154"/>
        <v>931.08901917636422</v>
      </c>
      <c r="AM592" s="24">
        <f t="shared" si="1154"/>
        <v>455.21923131421227</v>
      </c>
      <c r="AN592" s="24">
        <f t="shared" si="1154"/>
        <v>225.95446227192883</v>
      </c>
      <c r="AO592" s="24">
        <f t="shared" si="1154"/>
        <v>113.66804134100676</v>
      </c>
      <c r="AP592" s="33">
        <f t="shared" si="1155"/>
        <v>1725.9307541035121</v>
      </c>
      <c r="AQ592" s="24">
        <f t="shared" si="1156"/>
        <v>57.871409223228682</v>
      </c>
      <c r="AR592" s="24">
        <f t="shared" si="1156"/>
        <v>29.784934155642986</v>
      </c>
      <c r="AS592" s="24">
        <f t="shared" si="1156"/>
        <v>15.481633253395557</v>
      </c>
      <c r="AT592" s="24">
        <f t="shared" si="1156"/>
        <v>8.1202404946088791</v>
      </c>
      <c r="AU592" s="33">
        <f t="shared" si="1157"/>
        <v>111.2582171268761</v>
      </c>
      <c r="AV592" s="24">
        <f t="shared" si="1158"/>
        <v>4.2948501884937293</v>
      </c>
      <c r="AW592" s="24">
        <f t="shared" si="1158"/>
        <v>2.2892326533794405</v>
      </c>
      <c r="AX592" s="24">
        <f t="shared" si="1158"/>
        <v>1.2290333993732929</v>
      </c>
      <c r="AY592" s="24">
        <f t="shared" si="1158"/>
        <v>0.66430240273475682</v>
      </c>
      <c r="AZ592" s="33">
        <f t="shared" si="1159"/>
        <v>8.4774186439812205</v>
      </c>
      <c r="BA592" s="24">
        <f t="shared" si="1160"/>
        <v>0.36133989170193681</v>
      </c>
      <c r="BB592" s="24">
        <f t="shared" si="1160"/>
        <v>0.19772103801369667</v>
      </c>
      <c r="BC592" s="24">
        <f t="shared" si="1160"/>
        <v>0.10880081355571747</v>
      </c>
      <c r="BD592" s="24">
        <f t="shared" si="1160"/>
        <v>6.018985658884049E-2</v>
      </c>
      <c r="BE592" s="33">
        <f t="shared" si="1161"/>
        <v>0.72805159986019141</v>
      </c>
      <c r="BF592" s="24">
        <f t="shared" si="1162"/>
        <v>3.3466337621212011E-2</v>
      </c>
      <c r="BG592" s="24">
        <f t="shared" si="1162"/>
        <v>1.8697312474250792E-2</v>
      </c>
      <c r="BH592" s="24">
        <f t="shared" si="1162"/>
        <v>1.04939304292202E-2</v>
      </c>
      <c r="BI592" s="24">
        <f t="shared" si="1162"/>
        <v>5.9155449271202105E-3</v>
      </c>
      <c r="BJ592" s="33">
        <f t="shared" si="1163"/>
        <v>6.8573125451803218E-2</v>
      </c>
      <c r="BK592" s="24">
        <f t="shared" si="1164"/>
        <v>3.3486284315586094E-3</v>
      </c>
      <c r="BL592" s="24">
        <f t="shared" si="1164"/>
        <v>1.9031614065170288E-3</v>
      </c>
      <c r="BM592" s="24">
        <f t="shared" si="1164"/>
        <v>1.0858073830604556E-3</v>
      </c>
      <c r="BN592" s="24">
        <f t="shared" si="1164"/>
        <v>6.2176734209060678E-4</v>
      </c>
      <c r="BO592" s="33">
        <f t="shared" si="1165"/>
        <v>6.9593645632267005E-3</v>
      </c>
      <c r="BP592" s="24">
        <f t="shared" si="1166"/>
        <v>3.5732388496398934E-4</v>
      </c>
      <c r="BQ592" s="24">
        <f t="shared" si="1166"/>
        <v>2.0604282617568974E-4</v>
      </c>
      <c r="BR592" s="24">
        <f t="shared" si="1166"/>
        <v>1.1920407414436343E-4</v>
      </c>
      <c r="BS592" s="24">
        <f t="shared" si="1166"/>
        <v>6.9178640842437744E-5</v>
      </c>
      <c r="BT592" s="33">
        <f t="shared" si="1167"/>
        <v>7.5174942612648025E-4</v>
      </c>
      <c r="BU592" s="24">
        <f t="shared" si="1168"/>
        <v>4.0286779403686515E-5</v>
      </c>
      <c r="BV592" s="24">
        <f t="shared" si="1168"/>
        <v>2.351626753807068E-5</v>
      </c>
      <c r="BW592" s="24">
        <f t="shared" si="1168"/>
        <v>1.3775378465652463E-5</v>
      </c>
      <c r="BX592" s="24">
        <f t="shared" si="1168"/>
        <v>8.075684309005738E-6</v>
      </c>
      <c r="BY592" s="33">
        <f t="shared" si="1169"/>
        <v>8.56541097164154E-5</v>
      </c>
      <c r="BZ592" s="24">
        <f t="shared" si="1170"/>
        <v>4.7609210014343279E-6</v>
      </c>
      <c r="CA592" s="24">
        <f t="shared" si="1170"/>
        <v>2.8185546398162838E-6</v>
      </c>
      <c r="CB592" s="24">
        <f t="shared" si="1170"/>
        <v>1.6584992408752443E-6</v>
      </c>
      <c r="CC592" s="24">
        <f t="shared" si="1170"/>
        <v>9.8347663879394531E-7</v>
      </c>
      <c r="CD592" s="33">
        <f t="shared" si="1171"/>
        <v>1.02214515209198E-5</v>
      </c>
      <c r="CE592" s="24">
        <f t="shared" si="1172"/>
        <v>5.9455633163452157E-7</v>
      </c>
      <c r="CF592" s="24">
        <f t="shared" si="1172"/>
        <v>3.4868717193603524E-7</v>
      </c>
      <c r="CG592" s="24">
        <f t="shared" si="1172"/>
        <v>2.0787119865417485E-7</v>
      </c>
      <c r="CH592" s="24">
        <f t="shared" si="1172"/>
        <v>1.2740492820739747E-7</v>
      </c>
      <c r="CI592" s="33">
        <f t="shared" si="1173"/>
        <v>1.2785196304321291E-6</v>
      </c>
      <c r="CJ592" s="24">
        <f t="shared" si="1174"/>
        <v>7.5995922088623042E-8</v>
      </c>
      <c r="CK592" s="24">
        <f t="shared" si="1174"/>
        <v>4.0233135223388688E-8</v>
      </c>
      <c r="CL592" s="24">
        <f t="shared" si="1174"/>
        <v>3.1292438507080086E-8</v>
      </c>
      <c r="CM592" s="24">
        <f t="shared" si="1174"/>
        <v>1.788139343261719E-8</v>
      </c>
      <c r="CN592" s="33">
        <f t="shared" si="1175"/>
        <v>1.6540288925170901E-7</v>
      </c>
      <c r="CO592" s="24">
        <f t="shared" si="1176"/>
        <v>1.1175870895385742E-8</v>
      </c>
      <c r="CP592" s="24">
        <f t="shared" si="1176"/>
        <v>4.4703483581542975E-9</v>
      </c>
      <c r="CQ592" s="24">
        <f t="shared" si="1176"/>
        <v>6.705522537231448E-9</v>
      </c>
      <c r="CR592" s="24">
        <f t="shared" si="1176"/>
        <v>0</v>
      </c>
      <c r="CS592" s="33">
        <f t="shared" si="1177"/>
        <v>2.2351741790771488E-8</v>
      </c>
      <c r="CT592" s="24">
        <f t="shared" si="1178"/>
        <v>0</v>
      </c>
      <c r="CU592" s="24">
        <f t="shared" si="1178"/>
        <v>0</v>
      </c>
      <c r="CV592" s="24">
        <f t="shared" si="1178"/>
        <v>0</v>
      </c>
      <c r="CW592" s="24">
        <f t="shared" si="1178"/>
        <v>0</v>
      </c>
      <c r="CX592" s="33">
        <f t="shared" si="1179"/>
        <v>0</v>
      </c>
      <c r="CY592" s="24">
        <f t="shared" si="1180"/>
        <v>0</v>
      </c>
      <c r="CZ592" s="24">
        <f t="shared" si="1180"/>
        <v>0</v>
      </c>
      <c r="DA592" s="24">
        <f t="shared" si="1180"/>
        <v>0</v>
      </c>
      <c r="DB592" s="24">
        <f t="shared" si="1180"/>
        <v>0</v>
      </c>
      <c r="DC592" s="33">
        <f t="shared" si="1181"/>
        <v>0</v>
      </c>
      <c r="DD592" s="86">
        <f t="shared" si="1182"/>
        <v>1479844.8216410526</v>
      </c>
    </row>
    <row r="593" spans="1:108" x14ac:dyDescent="0.25">
      <c r="A593" t="s">
        <v>5852</v>
      </c>
      <c r="B593" s="32" t="s">
        <v>5126</v>
      </c>
      <c r="C593" s="24">
        <f t="shared" si="1140"/>
        <v>0</v>
      </c>
      <c r="D593" s="24">
        <f t="shared" si="1140"/>
        <v>0</v>
      </c>
      <c r="E593" s="24">
        <f t="shared" si="1140"/>
        <v>0</v>
      </c>
      <c r="F593" s="24">
        <f t="shared" si="1140"/>
        <v>0</v>
      </c>
      <c r="G593" s="33">
        <f t="shared" si="1141"/>
        <v>0</v>
      </c>
      <c r="H593" s="24">
        <f t="shared" si="1142"/>
        <v>0</v>
      </c>
      <c r="I593" s="24">
        <f t="shared" si="1142"/>
        <v>0</v>
      </c>
      <c r="J593" s="24">
        <f t="shared" si="1142"/>
        <v>0</v>
      </c>
      <c r="K593" s="24">
        <f t="shared" si="1142"/>
        <v>0</v>
      </c>
      <c r="L593" s="33">
        <f t="shared" si="1143"/>
        <v>0</v>
      </c>
      <c r="M593" s="24">
        <f t="shared" si="1144"/>
        <v>0</v>
      </c>
      <c r="N593" s="24">
        <f t="shared" si="1144"/>
        <v>0</v>
      </c>
      <c r="O593" s="24">
        <f t="shared" si="1144"/>
        <v>0</v>
      </c>
      <c r="P593" s="24">
        <f t="shared" si="1144"/>
        <v>0</v>
      </c>
      <c r="Q593" s="33">
        <f t="shared" si="1145"/>
        <v>0</v>
      </c>
      <c r="R593" s="24">
        <f t="shared" si="1146"/>
        <v>0</v>
      </c>
      <c r="S593" s="24">
        <f t="shared" si="1146"/>
        <v>0</v>
      </c>
      <c r="T593" s="24">
        <f t="shared" si="1146"/>
        <v>0</v>
      </c>
      <c r="U593" s="24">
        <f t="shared" si="1146"/>
        <v>0</v>
      </c>
      <c r="V593" s="33">
        <f t="shared" si="1147"/>
        <v>0</v>
      </c>
      <c r="W593" s="24">
        <f t="shared" si="1148"/>
        <v>229311.56245969539</v>
      </c>
      <c r="X593" s="24">
        <f t="shared" si="1148"/>
        <v>275701.36878908193</v>
      </c>
      <c r="Y593" s="24">
        <f t="shared" si="1148"/>
        <v>326292.66406460991</v>
      </c>
      <c r="Z593" s="24">
        <f t="shared" si="1148"/>
        <v>355177.04374715872</v>
      </c>
      <c r="AA593" s="33">
        <f t="shared" si="1149"/>
        <v>1186482.6390605459</v>
      </c>
      <c r="AB593" s="24">
        <f t="shared" si="1150"/>
        <v>257005.60990465991</v>
      </c>
      <c r="AC593" s="24">
        <f t="shared" si="1150"/>
        <v>147044.68363068928</v>
      </c>
      <c r="AD593" s="24">
        <f t="shared" si="1150"/>
        <v>92116.203448909102</v>
      </c>
      <c r="AE593" s="24">
        <f t="shared" si="1150"/>
        <v>60094.552458342863</v>
      </c>
      <c r="AF593" s="33">
        <f t="shared" si="1151"/>
        <v>556261.04944260116</v>
      </c>
      <c r="AG593" s="24">
        <f t="shared" si="1152"/>
        <v>40232.713027287624</v>
      </c>
      <c r="AH593" s="24">
        <f t="shared" si="1152"/>
        <v>27445.332333299884</v>
      </c>
      <c r="AI593" s="24">
        <f t="shared" si="1152"/>
        <v>18996.763815914834</v>
      </c>
      <c r="AJ593" s="24">
        <f t="shared" si="1152"/>
        <v>13305.154690720141</v>
      </c>
      <c r="AK593" s="33">
        <f t="shared" si="1153"/>
        <v>99979.963867222483</v>
      </c>
      <c r="AL593" s="24">
        <f t="shared" si="1154"/>
        <v>9411.3617149472266</v>
      </c>
      <c r="AM593" s="24">
        <f t="shared" si="1154"/>
        <v>6713.671005666256</v>
      </c>
      <c r="AN593" s="24">
        <f t="shared" si="1154"/>
        <v>4824.6998432736873</v>
      </c>
      <c r="AO593" s="24">
        <f t="shared" si="1154"/>
        <v>3489.8837939374134</v>
      </c>
      <c r="AP593" s="33">
        <f t="shared" si="1155"/>
        <v>24439.616357824583</v>
      </c>
      <c r="AQ593" s="24">
        <f t="shared" si="1156"/>
        <v>2539.111876157298</v>
      </c>
      <c r="AR593" s="24">
        <f t="shared" si="1156"/>
        <v>1857.1034923147417</v>
      </c>
      <c r="AS593" s="24">
        <f t="shared" si="1156"/>
        <v>1364.7955975774676</v>
      </c>
      <c r="AT593" s="24">
        <f t="shared" si="1156"/>
        <v>1007.3996436309062</v>
      </c>
      <c r="AU593" s="33">
        <f t="shared" si="1157"/>
        <v>6768.4106096804135</v>
      </c>
      <c r="AV593" s="24">
        <f t="shared" si="1158"/>
        <v>746.60193169526792</v>
      </c>
      <c r="AW593" s="24">
        <f t="shared" si="1158"/>
        <v>555.39269042275828</v>
      </c>
      <c r="AX593" s="24">
        <f t="shared" si="1158"/>
        <v>414.59300238378364</v>
      </c>
      <c r="AY593" s="24">
        <f t="shared" si="1158"/>
        <v>310.49536452814937</v>
      </c>
      <c r="AZ593" s="33">
        <f t="shared" si="1159"/>
        <v>2027.0829890299592</v>
      </c>
      <c r="BA593" s="24">
        <f t="shared" si="1160"/>
        <v>233.2445629794147</v>
      </c>
      <c r="BB593" s="24">
        <f t="shared" si="1160"/>
        <v>175.71654042489808</v>
      </c>
      <c r="BC593" s="24">
        <f t="shared" si="1160"/>
        <v>132.73578746095291</v>
      </c>
      <c r="BD593" s="24">
        <f t="shared" si="1160"/>
        <v>100.5250281333922</v>
      </c>
      <c r="BE593" s="33">
        <f t="shared" si="1161"/>
        <v>642.22191899865788</v>
      </c>
      <c r="BF593" s="24">
        <f t="shared" si="1162"/>
        <v>76.31566176787021</v>
      </c>
      <c r="BG593" s="24">
        <f t="shared" si="1162"/>
        <v>58.070312820747404</v>
      </c>
      <c r="BH593" s="24">
        <f t="shared" si="1162"/>
        <v>44.284112810716067</v>
      </c>
      <c r="BI593" s="24">
        <f t="shared" si="1162"/>
        <v>33.841631552577041</v>
      </c>
      <c r="BJ593" s="33">
        <f t="shared" si="1163"/>
        <v>212.51171895191072</v>
      </c>
      <c r="BK593" s="24">
        <f t="shared" si="1164"/>
        <v>25.913376066833735</v>
      </c>
      <c r="BL593" s="24">
        <f t="shared" si="1164"/>
        <v>19.880577354505647</v>
      </c>
      <c r="BM593" s="24">
        <f t="shared" si="1164"/>
        <v>15.280304034426791</v>
      </c>
      <c r="BN593" s="24">
        <f t="shared" si="1164"/>
        <v>11.765251592174167</v>
      </c>
      <c r="BO593" s="33">
        <f t="shared" si="1165"/>
        <v>72.839509047940339</v>
      </c>
      <c r="BP593" s="24">
        <f t="shared" si="1166"/>
        <v>9.0741742208600016</v>
      </c>
      <c r="BQ593" s="24">
        <f t="shared" si="1166"/>
        <v>7.0100666653364954</v>
      </c>
      <c r="BR593" s="24">
        <f t="shared" si="1166"/>
        <v>5.4240116633474784</v>
      </c>
      <c r="BS593" s="24">
        <f t="shared" si="1166"/>
        <v>4.2031845416873637</v>
      </c>
      <c r="BT593" s="33">
        <f t="shared" si="1167"/>
        <v>25.711437091231339</v>
      </c>
      <c r="BU593" s="24">
        <f t="shared" si="1168"/>
        <v>3.2619186550378814</v>
      </c>
      <c r="BV593" s="24">
        <f t="shared" si="1168"/>
        <v>2.5350319560617187</v>
      </c>
      <c r="BW593" s="24">
        <f t="shared" si="1168"/>
        <v>1.9728290982544436</v>
      </c>
      <c r="BX593" s="24">
        <f t="shared" si="1168"/>
        <v>1.5373488459736109</v>
      </c>
      <c r="BY593" s="33">
        <f t="shared" si="1169"/>
        <v>9.3071285553276546</v>
      </c>
      <c r="BZ593" s="24">
        <f t="shared" si="1170"/>
        <v>1.1995396155863993</v>
      </c>
      <c r="CA593" s="24">
        <f t="shared" si="1170"/>
        <v>0.93712865449488092</v>
      </c>
      <c r="CB593" s="24">
        <f t="shared" si="1170"/>
        <v>0.73301089964806998</v>
      </c>
      <c r="CC593" s="24">
        <f t="shared" si="1170"/>
        <v>0.57402817197143996</v>
      </c>
      <c r="CD593" s="33">
        <f t="shared" si="1171"/>
        <v>3.4437073417007902</v>
      </c>
      <c r="CE593" s="24">
        <f t="shared" si="1172"/>
        <v>0.45004223771393281</v>
      </c>
      <c r="CF593" s="24">
        <f t="shared" si="1172"/>
        <v>0.35322959423065203</v>
      </c>
      <c r="CG593" s="24">
        <f t="shared" si="1172"/>
        <v>0.27754392847418785</v>
      </c>
      <c r="CH593" s="24">
        <f t="shared" si="1172"/>
        <v>0.21830563433468342</v>
      </c>
      <c r="CI593" s="33">
        <f t="shared" si="1173"/>
        <v>1.2991213947534561</v>
      </c>
      <c r="CJ593" s="24">
        <f t="shared" si="1174"/>
        <v>0.17188778296113005</v>
      </c>
      <c r="CK593" s="24">
        <f t="shared" si="1174"/>
        <v>0.13547550067305569</v>
      </c>
      <c r="CL593" s="24">
        <f t="shared" si="1174"/>
        <v>0.10688125118613245</v>
      </c>
      <c r="CM593" s="24">
        <f t="shared" si="1174"/>
        <v>8.4402847290038996E-2</v>
      </c>
      <c r="CN593" s="33">
        <f t="shared" si="1175"/>
        <v>0.4986473821103572</v>
      </c>
      <c r="CO593" s="24">
        <f t="shared" si="1176"/>
        <v>6.6714112088084199E-2</v>
      </c>
      <c r="CP593" s="24">
        <f t="shared" si="1176"/>
        <v>5.278056301176548E-2</v>
      </c>
      <c r="CQ593" s="24">
        <f t="shared" si="1176"/>
        <v>4.1794300079345703E-2</v>
      </c>
      <c r="CR593" s="24">
        <f t="shared" si="1176"/>
        <v>3.3123653382062912E-2</v>
      </c>
      <c r="CS593" s="33">
        <f t="shared" si="1177"/>
        <v>0.19441262856125829</v>
      </c>
      <c r="CT593" s="24">
        <f t="shared" si="1178"/>
        <v>2.627418451011182E-2</v>
      </c>
      <c r="CU593" s="24">
        <f t="shared" si="1178"/>
        <v>2.0858459547162062E-2</v>
      </c>
      <c r="CV593" s="24">
        <f t="shared" si="1178"/>
        <v>1.6572555527091026E-2</v>
      </c>
      <c r="CW593" s="24">
        <f t="shared" si="1178"/>
        <v>1.3177825883030889E-2</v>
      </c>
      <c r="CX593" s="33">
        <f t="shared" si="1179"/>
        <v>7.6883025467395796E-2</v>
      </c>
      <c r="CY593" s="24">
        <f t="shared" si="1180"/>
        <v>5.0609583407640435E-2</v>
      </c>
      <c r="CZ593" s="24">
        <f t="shared" si="1180"/>
        <v>0</v>
      </c>
      <c r="DA593" s="24">
        <f t="shared" si="1180"/>
        <v>0</v>
      </c>
      <c r="DB593" s="24">
        <f t="shared" si="1180"/>
        <v>0</v>
      </c>
      <c r="DC593" s="33">
        <f t="shared" si="1181"/>
        <v>5.0609583407640435E-2</v>
      </c>
      <c r="DD593" s="86">
        <f t="shared" si="1182"/>
        <v>690444.2783603603</v>
      </c>
    </row>
    <row r="594" spans="1:108" x14ac:dyDescent="0.25">
      <c r="A594" t="s">
        <v>5853</v>
      </c>
      <c r="B594" s="32" t="s">
        <v>5127</v>
      </c>
      <c r="C594" s="24">
        <f t="shared" si="1140"/>
        <v>0</v>
      </c>
      <c r="D594" s="24">
        <f t="shared" si="1140"/>
        <v>0</v>
      </c>
      <c r="E594" s="24">
        <f t="shared" si="1140"/>
        <v>0</v>
      </c>
      <c r="F594" s="24">
        <f t="shared" si="1140"/>
        <v>0</v>
      </c>
      <c r="G594" s="33">
        <f t="shared" si="1141"/>
        <v>0</v>
      </c>
      <c r="H594" s="24">
        <f t="shared" si="1142"/>
        <v>0</v>
      </c>
      <c r="I594" s="24">
        <f t="shared" si="1142"/>
        <v>0</v>
      </c>
      <c r="J594" s="24">
        <f t="shared" si="1142"/>
        <v>0</v>
      </c>
      <c r="K594" s="24">
        <f t="shared" si="1142"/>
        <v>0</v>
      </c>
      <c r="L594" s="33">
        <f t="shared" si="1143"/>
        <v>0</v>
      </c>
      <c r="M594" s="24">
        <f t="shared" si="1144"/>
        <v>0</v>
      </c>
      <c r="N594" s="24">
        <f t="shared" si="1144"/>
        <v>0</v>
      </c>
      <c r="O594" s="24">
        <f t="shared" si="1144"/>
        <v>0</v>
      </c>
      <c r="P594" s="24">
        <f t="shared" si="1144"/>
        <v>0</v>
      </c>
      <c r="Q594" s="33">
        <f t="shared" si="1145"/>
        <v>0</v>
      </c>
      <c r="R594" s="24">
        <f t="shared" si="1146"/>
        <v>0</v>
      </c>
      <c r="S594" s="24">
        <f t="shared" si="1146"/>
        <v>0</v>
      </c>
      <c r="T594" s="24">
        <f t="shared" si="1146"/>
        <v>0</v>
      </c>
      <c r="U594" s="24">
        <f t="shared" si="1146"/>
        <v>0</v>
      </c>
      <c r="V594" s="33">
        <f t="shared" si="1147"/>
        <v>0</v>
      </c>
      <c r="W594" s="24">
        <f t="shared" si="1148"/>
        <v>21803.87984457385</v>
      </c>
      <c r="X594" s="24">
        <f t="shared" si="1148"/>
        <v>25424.436242006457</v>
      </c>
      <c r="Y594" s="24">
        <f t="shared" si="1148"/>
        <v>30332.572890161711</v>
      </c>
      <c r="Z594" s="24">
        <f t="shared" si="1148"/>
        <v>35556.560962884745</v>
      </c>
      <c r="AA594" s="33">
        <f t="shared" si="1149"/>
        <v>113117.44993962676</v>
      </c>
      <c r="AB594" s="24">
        <f t="shared" si="1150"/>
        <v>38668.264206000487</v>
      </c>
      <c r="AC594" s="24">
        <f t="shared" si="1150"/>
        <v>35678.851523253135</v>
      </c>
      <c r="AD594" s="24">
        <f t="shared" si="1150"/>
        <v>31138.778180296533</v>
      </c>
      <c r="AE594" s="24">
        <f t="shared" si="1150"/>
        <v>26953.315061751346</v>
      </c>
      <c r="AF594" s="33">
        <f t="shared" si="1151"/>
        <v>132439.2089713015</v>
      </c>
      <c r="AG594" s="24">
        <f t="shared" si="1152"/>
        <v>23386.878726740601</v>
      </c>
      <c r="AH594" s="24">
        <f t="shared" si="1152"/>
        <v>20400.360542319017</v>
      </c>
      <c r="AI594" s="24">
        <f t="shared" si="1152"/>
        <v>17901.64810069697</v>
      </c>
      <c r="AJ594" s="24">
        <f t="shared" si="1152"/>
        <v>15801.519085640582</v>
      </c>
      <c r="AK594" s="33">
        <f t="shared" si="1153"/>
        <v>77490.406455397169</v>
      </c>
      <c r="AL594" s="24">
        <f t="shared" si="1154"/>
        <v>14025.172673364752</v>
      </c>
      <c r="AM594" s="24">
        <f t="shared" si="1154"/>
        <v>12512.451481544587</v>
      </c>
      <c r="AN594" s="24">
        <f t="shared" si="1154"/>
        <v>11215.604650245703</v>
      </c>
      <c r="AO594" s="24">
        <f t="shared" si="1154"/>
        <v>10096.754088133021</v>
      </c>
      <c r="AP594" s="33">
        <f t="shared" si="1155"/>
        <v>47849.982893288063</v>
      </c>
      <c r="AQ594" s="24">
        <f t="shared" si="1156"/>
        <v>9125.7241530514293</v>
      </c>
      <c r="AR594" s="24">
        <f t="shared" si="1156"/>
        <v>8278.3232229402347</v>
      </c>
      <c r="AS594" s="24">
        <f t="shared" si="1156"/>
        <v>7535.0188817319431</v>
      </c>
      <c r="AT594" s="24">
        <f t="shared" si="1156"/>
        <v>6879.9253195146157</v>
      </c>
      <c r="AU594" s="33">
        <f t="shared" si="1157"/>
        <v>31818.991577238223</v>
      </c>
      <c r="AV594" s="24">
        <f t="shared" si="1158"/>
        <v>6300.0296327616088</v>
      </c>
      <c r="AW594" s="24">
        <f t="shared" si="1158"/>
        <v>5784.5984672172926</v>
      </c>
      <c r="AX594" s="24">
        <f t="shared" si="1158"/>
        <v>5324.7203591176294</v>
      </c>
      <c r="AY594" s="24">
        <f t="shared" si="1158"/>
        <v>4912.9503785456545</v>
      </c>
      <c r="AZ594" s="33">
        <f t="shared" si="1159"/>
        <v>22322.298837642185</v>
      </c>
      <c r="BA594" s="24">
        <f t="shared" si="1160"/>
        <v>4543.0322533913859</v>
      </c>
      <c r="BB594" s="24">
        <f t="shared" si="1160"/>
        <v>4209.6795272165909</v>
      </c>
      <c r="BC594" s="24">
        <f t="shared" si="1160"/>
        <v>3908.4019967262575</v>
      </c>
      <c r="BD594" s="24">
        <f t="shared" si="1160"/>
        <v>3635.3671205620267</v>
      </c>
      <c r="BE594" s="33">
        <f t="shared" si="1161"/>
        <v>16296.480897896261</v>
      </c>
      <c r="BF594" s="24">
        <f t="shared" si="1162"/>
        <v>3387.288626468835</v>
      </c>
      <c r="BG594" s="24">
        <f t="shared" si="1162"/>
        <v>3161.3364169027627</v>
      </c>
      <c r="BH594" s="24">
        <f t="shared" si="1162"/>
        <v>2955.0632644551806</v>
      </c>
      <c r="BI594" s="24">
        <f t="shared" si="1162"/>
        <v>2766.3448282429927</v>
      </c>
      <c r="BJ594" s="33">
        <f t="shared" si="1163"/>
        <v>12270.033136069771</v>
      </c>
      <c r="BK594" s="24">
        <f t="shared" si="1164"/>
        <v>2593.3303045880057</v>
      </c>
      <c r="BL594" s="24">
        <f t="shared" si="1164"/>
        <v>2434.401617541258</v>
      </c>
      <c r="BM594" s="24">
        <f t="shared" si="1164"/>
        <v>2288.1395062004194</v>
      </c>
      <c r="BN594" s="24">
        <f t="shared" si="1164"/>
        <v>2153.2952120616101</v>
      </c>
      <c r="BO594" s="33">
        <f t="shared" si="1165"/>
        <v>9469.1666403912932</v>
      </c>
      <c r="BP594" s="24">
        <f t="shared" si="1166"/>
        <v>2028.7667369523078</v>
      </c>
      <c r="BQ594" s="24">
        <f t="shared" si="1166"/>
        <v>1913.5788497512222</v>
      </c>
      <c r="BR594" s="24">
        <f t="shared" si="1166"/>
        <v>1806.8661823175844</v>
      </c>
      <c r="BS594" s="24">
        <f t="shared" si="1166"/>
        <v>1707.8588825541538</v>
      </c>
      <c r="BT594" s="33">
        <f t="shared" si="1167"/>
        <v>7457.0706515752681</v>
      </c>
      <c r="BU594" s="24">
        <f t="shared" si="1168"/>
        <v>1615.8703932511617</v>
      </c>
      <c r="BV594" s="24">
        <f t="shared" si="1168"/>
        <v>1530.2870053752322</v>
      </c>
      <c r="BW594" s="24">
        <f t="shared" si="1168"/>
        <v>1450.5588983472444</v>
      </c>
      <c r="BX594" s="24">
        <f t="shared" si="1168"/>
        <v>1376.1924311006442</v>
      </c>
      <c r="BY594" s="33">
        <f t="shared" si="1169"/>
        <v>5972.9087280742824</v>
      </c>
      <c r="BZ594" s="24">
        <f t="shared" si="1170"/>
        <v>1306.7434890150089</v>
      </c>
      <c r="CA594" s="24">
        <f t="shared" si="1170"/>
        <v>1241.8117252691645</v>
      </c>
      <c r="CB594" s="24">
        <f t="shared" si="1170"/>
        <v>1181.0355623449195</v>
      </c>
      <c r="CC594" s="24">
        <f t="shared" si="1170"/>
        <v>1124.0878416293308</v>
      </c>
      <c r="CD594" s="33">
        <f t="shared" si="1171"/>
        <v>4853.6786182584237</v>
      </c>
      <c r="CE594" s="24">
        <f t="shared" si="1172"/>
        <v>1070.6720272541043</v>
      </c>
      <c r="CF594" s="24">
        <f t="shared" si="1172"/>
        <v>1020.5188853018917</v>
      </c>
      <c r="CG594" s="24">
        <f t="shared" si="1172"/>
        <v>973.38357187770271</v>
      </c>
      <c r="CH594" s="24">
        <f t="shared" si="1172"/>
        <v>929.04307380290629</v>
      </c>
      <c r="CI594" s="33">
        <f t="shared" si="1173"/>
        <v>3993.617558236605</v>
      </c>
      <c r="CJ594" s="24">
        <f t="shared" si="1174"/>
        <v>887.2939542203203</v>
      </c>
      <c r="CK594" s="24">
        <f t="shared" si="1174"/>
        <v>847.95036251749843</v>
      </c>
      <c r="CL594" s="24">
        <f t="shared" si="1174"/>
        <v>810.84227393986657</v>
      </c>
      <c r="CM594" s="24">
        <f t="shared" si="1174"/>
        <v>775.813929263315</v>
      </c>
      <c r="CN594" s="33">
        <f t="shared" si="1175"/>
        <v>3321.9005199410003</v>
      </c>
      <c r="CO594" s="24">
        <f t="shared" si="1176"/>
        <v>742.72244912106544</v>
      </c>
      <c r="CP594" s="24">
        <f t="shared" si="1176"/>
        <v>711.43660113485566</v>
      </c>
      <c r="CQ594" s="24">
        <f t="shared" si="1176"/>
        <v>681.83570101186706</v>
      </c>
      <c r="CR594" s="24">
        <f t="shared" si="1176"/>
        <v>653.80863134684023</v>
      </c>
      <c r="CS594" s="33">
        <f t="shared" si="1177"/>
        <v>2789.8033826146284</v>
      </c>
      <c r="CT594" s="24">
        <f t="shared" si="1178"/>
        <v>627.2529640264811</v>
      </c>
      <c r="CU594" s="24">
        <f t="shared" si="1178"/>
        <v>602.07417401978728</v>
      </c>
      <c r="CV594" s="24">
        <f t="shared" si="1178"/>
        <v>578.1849339066066</v>
      </c>
      <c r="CW594" s="24">
        <f t="shared" si="1178"/>
        <v>555.50447988891938</v>
      </c>
      <c r="CX594" s="33">
        <f t="shared" si="1179"/>
        <v>2363.0165518417944</v>
      </c>
      <c r="CY594" s="24">
        <f t="shared" si="1180"/>
        <v>6312.0296970717609</v>
      </c>
      <c r="CZ594" s="24">
        <f t="shared" si="1180"/>
        <v>0</v>
      </c>
      <c r="DA594" s="24">
        <f t="shared" si="1180"/>
        <v>0</v>
      </c>
      <c r="DB594" s="24">
        <f t="shared" si="1180"/>
        <v>0</v>
      </c>
      <c r="DC594" s="33">
        <f t="shared" si="1181"/>
        <v>6312.0296970717609</v>
      </c>
      <c r="DD594" s="86">
        <f t="shared" si="1182"/>
        <v>387020.59511684068</v>
      </c>
    </row>
    <row r="595" spans="1:108" x14ac:dyDescent="0.25">
      <c r="A595" t="s">
        <v>5854</v>
      </c>
      <c r="B595" s="32" t="s">
        <v>5128</v>
      </c>
      <c r="C595" s="24">
        <f t="shared" si="1140"/>
        <v>0</v>
      </c>
      <c r="D595" s="24">
        <f t="shared" si="1140"/>
        <v>0</v>
      </c>
      <c r="E595" s="24">
        <f t="shared" si="1140"/>
        <v>0</v>
      </c>
      <c r="F595" s="24">
        <f t="shared" si="1140"/>
        <v>0</v>
      </c>
      <c r="G595" s="33">
        <f t="shared" si="1141"/>
        <v>0</v>
      </c>
      <c r="H595" s="24">
        <f t="shared" si="1142"/>
        <v>0</v>
      </c>
      <c r="I595" s="24">
        <f t="shared" si="1142"/>
        <v>0</v>
      </c>
      <c r="J595" s="24">
        <f t="shared" si="1142"/>
        <v>0</v>
      </c>
      <c r="K595" s="24">
        <f t="shared" si="1142"/>
        <v>0</v>
      </c>
      <c r="L595" s="33">
        <f t="shared" si="1143"/>
        <v>0</v>
      </c>
      <c r="M595" s="24">
        <f t="shared" si="1144"/>
        <v>0</v>
      </c>
      <c r="N595" s="24">
        <f t="shared" si="1144"/>
        <v>0</v>
      </c>
      <c r="O595" s="24">
        <f t="shared" si="1144"/>
        <v>0</v>
      </c>
      <c r="P595" s="24">
        <f t="shared" si="1144"/>
        <v>0</v>
      </c>
      <c r="Q595" s="33">
        <f t="shared" si="1145"/>
        <v>0</v>
      </c>
      <c r="R595" s="24">
        <f t="shared" si="1146"/>
        <v>0</v>
      </c>
      <c r="S595" s="24">
        <f t="shared" si="1146"/>
        <v>0</v>
      </c>
      <c r="T595" s="24">
        <f t="shared" si="1146"/>
        <v>0</v>
      </c>
      <c r="U595" s="24">
        <f t="shared" si="1146"/>
        <v>0</v>
      </c>
      <c r="V595" s="33">
        <f t="shared" si="1147"/>
        <v>0</v>
      </c>
      <c r="W595" s="24">
        <f t="shared" si="1148"/>
        <v>575876.80617877096</v>
      </c>
      <c r="X595" s="24">
        <f t="shared" si="1148"/>
        <v>691469.88366484083</v>
      </c>
      <c r="Y595" s="24">
        <f t="shared" si="1148"/>
        <v>830021.52555616386</v>
      </c>
      <c r="Z595" s="24">
        <f t="shared" si="1148"/>
        <v>996186.74111365341</v>
      </c>
      <c r="AA595" s="33">
        <f t="shared" si="1149"/>
        <v>3093554.9565134291</v>
      </c>
      <c r="AB595" s="24">
        <f t="shared" si="1150"/>
        <v>655263.45574678108</v>
      </c>
      <c r="AC595" s="24">
        <f t="shared" si="1150"/>
        <v>302655.34912383929</v>
      </c>
      <c r="AD595" s="24">
        <f t="shared" si="1150"/>
        <v>158843.55854682857</v>
      </c>
      <c r="AE595" s="24">
        <f t="shared" si="1150"/>
        <v>88186.67295400647</v>
      </c>
      <c r="AF595" s="33">
        <f t="shared" si="1151"/>
        <v>1204949.0363714555</v>
      </c>
      <c r="AG595" s="24">
        <f t="shared" si="1152"/>
        <v>50738.726091238088</v>
      </c>
      <c r="AH595" s="24">
        <f t="shared" si="1152"/>
        <v>29955.425927466131</v>
      </c>
      <c r="AI595" s="24">
        <f t="shared" si="1152"/>
        <v>18042.274208196992</v>
      </c>
      <c r="AJ595" s="24">
        <f t="shared" si="1152"/>
        <v>11044.425959784538</v>
      </c>
      <c r="AK595" s="33">
        <f t="shared" si="1153"/>
        <v>109780.85218668575</v>
      </c>
      <c r="AL595" s="24">
        <f t="shared" si="1154"/>
        <v>6852.9880865573796</v>
      </c>
      <c r="AM595" s="24">
        <f t="shared" si="1154"/>
        <v>4301.838092777878</v>
      </c>
      <c r="AN595" s="24">
        <f t="shared" si="1154"/>
        <v>2727.8293155409374</v>
      </c>
      <c r="AO595" s="24">
        <f t="shared" si="1154"/>
        <v>1745.2553259462111</v>
      </c>
      <c r="AP595" s="33">
        <f t="shared" si="1155"/>
        <v>15627.910820822406</v>
      </c>
      <c r="AQ595" s="24">
        <f t="shared" si="1156"/>
        <v>1125.558219148963</v>
      </c>
      <c r="AR595" s="24">
        <f t="shared" si="1156"/>
        <v>731.14928539693301</v>
      </c>
      <c r="AS595" s="24">
        <f t="shared" si="1156"/>
        <v>478.06936019510067</v>
      </c>
      <c r="AT595" s="24">
        <f t="shared" si="1156"/>
        <v>314.47309243679047</v>
      </c>
      <c r="AU595" s="33">
        <f t="shared" si="1157"/>
        <v>2649.2499571777871</v>
      </c>
      <c r="AV595" s="24">
        <f t="shared" si="1158"/>
        <v>208.00753859728593</v>
      </c>
      <c r="AW595" s="24">
        <f t="shared" si="1158"/>
        <v>138.29310130998488</v>
      </c>
      <c r="AX595" s="24">
        <f t="shared" si="1158"/>
        <v>92.383234887570097</v>
      </c>
      <c r="AY595" s="24">
        <f t="shared" si="1158"/>
        <v>61.989901315420866</v>
      </c>
      <c r="AZ595" s="33">
        <f t="shared" si="1159"/>
        <v>500.67377611026177</v>
      </c>
      <c r="BA595" s="24">
        <f t="shared" si="1160"/>
        <v>41.769884636253096</v>
      </c>
      <c r="BB595" s="24">
        <f t="shared" si="1160"/>
        <v>28.256127370148903</v>
      </c>
      <c r="BC595" s="24">
        <f t="shared" si="1160"/>
        <v>19.185477814078325</v>
      </c>
      <c r="BD595" s="24">
        <f t="shared" si="1160"/>
        <v>13.072429578751326</v>
      </c>
      <c r="BE595" s="33">
        <f t="shared" si="1161"/>
        <v>102.28391939923165</v>
      </c>
      <c r="BF595" s="24">
        <f t="shared" si="1162"/>
        <v>8.9368612274527521</v>
      </c>
      <c r="BG595" s="24">
        <f t="shared" si="1162"/>
        <v>6.1289652362465858</v>
      </c>
      <c r="BH595" s="24">
        <f t="shared" si="1162"/>
        <v>4.2159688793122712</v>
      </c>
      <c r="BI595" s="24">
        <f t="shared" si="1162"/>
        <v>2.9084115050733104</v>
      </c>
      <c r="BJ595" s="33">
        <f t="shared" si="1163"/>
        <v>22.190206848084919</v>
      </c>
      <c r="BK595" s="24">
        <f t="shared" si="1164"/>
        <v>2.0119050644338117</v>
      </c>
      <c r="BL595" s="24">
        <f t="shared" si="1164"/>
        <v>1.3954090021550662</v>
      </c>
      <c r="BM595" s="24">
        <f t="shared" si="1164"/>
        <v>0.97026645317673577</v>
      </c>
      <c r="BN595" s="24">
        <f t="shared" si="1164"/>
        <v>0.67628917023539525</v>
      </c>
      <c r="BO595" s="33">
        <f t="shared" si="1165"/>
        <v>5.0538696900010089</v>
      </c>
      <c r="BP595" s="24">
        <f t="shared" si="1166"/>
        <v>0.47248203828930802</v>
      </c>
      <c r="BQ595" s="24">
        <f t="shared" si="1166"/>
        <v>0.33083534836769068</v>
      </c>
      <c r="BR595" s="24">
        <f t="shared" si="1166"/>
        <v>0.23215445876121521</v>
      </c>
      <c r="BS595" s="24">
        <f t="shared" si="1166"/>
        <v>0.16324794292449951</v>
      </c>
      <c r="BT595" s="33">
        <f t="shared" si="1167"/>
        <v>1.1987197883427134</v>
      </c>
      <c r="BU595" s="24">
        <f t="shared" si="1168"/>
        <v>0.11502522304654117</v>
      </c>
      <c r="BV595" s="24">
        <f t="shared" si="1168"/>
        <v>8.120524138212204E-2</v>
      </c>
      <c r="BW595" s="24">
        <f t="shared" si="1168"/>
        <v>5.7437217235565163E-2</v>
      </c>
      <c r="BX595" s="24">
        <f t="shared" si="1168"/>
        <v>4.0700086951255821E-2</v>
      </c>
      <c r="BY595" s="33">
        <f t="shared" si="1169"/>
        <v>0.29436776861548419</v>
      </c>
      <c r="BZ595" s="24">
        <f t="shared" si="1170"/>
        <v>2.8891196846961953E-2</v>
      </c>
      <c r="CA595" s="24">
        <f t="shared" si="1170"/>
        <v>2.0543816685676564E-2</v>
      </c>
      <c r="CB595" s="24">
        <f t="shared" si="1170"/>
        <v>1.4632558822631814E-2</v>
      </c>
      <c r="CC595" s="24">
        <f t="shared" si="1170"/>
        <v>1.0439085215330116E-2</v>
      </c>
      <c r="CD595" s="33">
        <f t="shared" si="1171"/>
        <v>7.4506657570600446E-2</v>
      </c>
      <c r="CE595" s="24">
        <f t="shared" si="1172"/>
        <v>7.4591293931007274E-3</v>
      </c>
      <c r="CF595" s="24">
        <f t="shared" si="1172"/>
        <v>5.3379975259304074E-3</v>
      </c>
      <c r="CG595" s="24">
        <f t="shared" si="1172"/>
        <v>3.8257449865341173E-3</v>
      </c>
      <c r="CH595" s="24">
        <f t="shared" si="1172"/>
        <v>2.7458958327770261E-3</v>
      </c>
      <c r="CI595" s="33">
        <f t="shared" si="1173"/>
        <v>1.9368767738342278E-2</v>
      </c>
      <c r="CJ595" s="24">
        <f t="shared" si="1174"/>
        <v>1.9736319780349725E-3</v>
      </c>
      <c r="CK595" s="24">
        <f t="shared" si="1174"/>
        <v>1.4205217361450192E-3</v>
      </c>
      <c r="CL595" s="24">
        <f t="shared" si="1174"/>
        <v>1.0237924754619605E-3</v>
      </c>
      <c r="CM595" s="24">
        <f t="shared" si="1174"/>
        <v>7.3883906006812911E-4</v>
      </c>
      <c r="CN595" s="33">
        <f t="shared" si="1175"/>
        <v>5.1567852497100813E-3</v>
      </c>
      <c r="CO595" s="24">
        <f t="shared" si="1176"/>
        <v>5.3387507796287537E-4</v>
      </c>
      <c r="CP595" s="24">
        <f t="shared" si="1176"/>
        <v>3.8625970482826207E-4</v>
      </c>
      <c r="CQ595" s="24">
        <f t="shared" si="1176"/>
        <v>2.7980059385299691E-4</v>
      </c>
      <c r="CR595" s="24">
        <f t="shared" si="1176"/>
        <v>2.0292550325393685E-4</v>
      </c>
      <c r="CS595" s="33">
        <f t="shared" si="1177"/>
        <v>1.4028608798980712E-3</v>
      </c>
      <c r="CT595" s="24">
        <f t="shared" si="1178"/>
        <v>1.4734342694282536E-4</v>
      </c>
      <c r="CU595" s="24">
        <f t="shared" si="1178"/>
        <v>1.0710805654525748E-4</v>
      </c>
      <c r="CV595" s="24">
        <f t="shared" si="1178"/>
        <v>7.7949464321136453E-5</v>
      </c>
      <c r="CW595" s="24">
        <f t="shared" si="1178"/>
        <v>5.6789815425872781E-5</v>
      </c>
      <c r="CX595" s="33">
        <f t="shared" si="1179"/>
        <v>3.8919076323509208E-4</v>
      </c>
      <c r="CY595" s="24">
        <f t="shared" si="1180"/>
        <v>1.5375539660453783E-4</v>
      </c>
      <c r="CZ595" s="24">
        <f t="shared" si="1180"/>
        <v>0</v>
      </c>
      <c r="DA595" s="24">
        <f t="shared" si="1180"/>
        <v>0</v>
      </c>
      <c r="DB595" s="24">
        <f t="shared" si="1180"/>
        <v>0</v>
      </c>
      <c r="DC595" s="33">
        <f t="shared" si="1181"/>
        <v>1.5375539660453783E-4</v>
      </c>
      <c r="DD595" s="86">
        <f t="shared" si="1182"/>
        <v>1333638.845173778</v>
      </c>
    </row>
    <row r="596" spans="1:108" x14ac:dyDescent="0.25">
      <c r="A596" t="s">
        <v>5855</v>
      </c>
      <c r="B596" s="32" t="s">
        <v>5129</v>
      </c>
      <c r="C596" s="24">
        <f t="shared" si="1140"/>
        <v>0</v>
      </c>
      <c r="D596" s="24">
        <f t="shared" si="1140"/>
        <v>0</v>
      </c>
      <c r="E596" s="24">
        <f t="shared" si="1140"/>
        <v>0</v>
      </c>
      <c r="F596" s="24">
        <f t="shared" si="1140"/>
        <v>0</v>
      </c>
      <c r="G596" s="33">
        <f t="shared" si="1141"/>
        <v>0</v>
      </c>
      <c r="H596" s="24">
        <f t="shared" si="1142"/>
        <v>0</v>
      </c>
      <c r="I596" s="24">
        <f t="shared" si="1142"/>
        <v>0</v>
      </c>
      <c r="J596" s="24">
        <f t="shared" si="1142"/>
        <v>0</v>
      </c>
      <c r="K596" s="24">
        <f t="shared" si="1142"/>
        <v>0</v>
      </c>
      <c r="L596" s="33">
        <f t="shared" si="1143"/>
        <v>0</v>
      </c>
      <c r="M596" s="24">
        <f t="shared" si="1144"/>
        <v>0</v>
      </c>
      <c r="N596" s="24">
        <f t="shared" si="1144"/>
        <v>0</v>
      </c>
      <c r="O596" s="24">
        <f t="shared" si="1144"/>
        <v>0</v>
      </c>
      <c r="P596" s="24">
        <f t="shared" si="1144"/>
        <v>0</v>
      </c>
      <c r="Q596" s="33">
        <f t="shared" si="1145"/>
        <v>0</v>
      </c>
      <c r="R596" s="24">
        <f t="shared" si="1146"/>
        <v>0</v>
      </c>
      <c r="S596" s="24">
        <f t="shared" si="1146"/>
        <v>0</v>
      </c>
      <c r="T596" s="24">
        <f t="shared" si="1146"/>
        <v>0</v>
      </c>
      <c r="U596" s="24">
        <f t="shared" si="1146"/>
        <v>0</v>
      </c>
      <c r="V596" s="33">
        <f t="shared" si="1147"/>
        <v>0</v>
      </c>
      <c r="W596" s="24">
        <f t="shared" si="1148"/>
        <v>35900.198116049462</v>
      </c>
      <c r="X596" s="24">
        <f t="shared" si="1148"/>
        <v>45608.713894042303</v>
      </c>
      <c r="Y596" s="24">
        <f t="shared" si="1148"/>
        <v>57109.113271195791</v>
      </c>
      <c r="Z596" s="24">
        <f t="shared" si="1148"/>
        <v>70754.828633665573</v>
      </c>
      <c r="AA596" s="33">
        <f t="shared" si="1149"/>
        <v>209372.85391495313</v>
      </c>
      <c r="AB596" s="24">
        <f t="shared" si="1150"/>
        <v>86763.171375758131</v>
      </c>
      <c r="AC596" s="24">
        <f t="shared" si="1150"/>
        <v>101621.10922135133</v>
      </c>
      <c r="AD596" s="24">
        <f t="shared" si="1150"/>
        <v>110279.09120558482</v>
      </c>
      <c r="AE596" s="24">
        <f t="shared" si="1150"/>
        <v>112979.3810557148</v>
      </c>
      <c r="AF596" s="33">
        <f t="shared" si="1151"/>
        <v>411642.75285840908</v>
      </c>
      <c r="AG596" s="24">
        <f t="shared" si="1152"/>
        <v>111583.21402640978</v>
      </c>
      <c r="AH596" s="24">
        <f t="shared" si="1152"/>
        <v>107687.05733166903</v>
      </c>
      <c r="AI596" s="24">
        <f t="shared" si="1152"/>
        <v>102396.93111168407</v>
      </c>
      <c r="AJ596" s="24">
        <f t="shared" si="1152"/>
        <v>96429.340980585082</v>
      </c>
      <c r="AK596" s="33">
        <f t="shared" si="1153"/>
        <v>418096.54345034796</v>
      </c>
      <c r="AL596" s="24">
        <f t="shared" si="1154"/>
        <v>90233.779465076979</v>
      </c>
      <c r="AM596" s="24">
        <f t="shared" si="1154"/>
        <v>84084.982711044722</v>
      </c>
      <c r="AN596" s="24">
        <f t="shared" si="1154"/>
        <v>78145.259201801033</v>
      </c>
      <c r="AO596" s="24">
        <f t="shared" si="1154"/>
        <v>72505.157524505863</v>
      </c>
      <c r="AP596" s="33">
        <f t="shared" si="1155"/>
        <v>324969.1789024286</v>
      </c>
      <c r="AQ596" s="24">
        <f t="shared" si="1156"/>
        <v>67209.715228630695</v>
      </c>
      <c r="AR596" s="24">
        <f t="shared" si="1156"/>
        <v>62275.400797902956</v>
      </c>
      <c r="AS596" s="24">
        <f t="shared" si="1156"/>
        <v>57701.250428477768</v>
      </c>
      <c r="AT596" s="24">
        <f t="shared" si="1156"/>
        <v>53475.637994919147</v>
      </c>
      <c r="AU596" s="33">
        <f t="shared" si="1157"/>
        <v>240662.00444993057</v>
      </c>
      <c r="AV596" s="24">
        <f t="shared" si="1158"/>
        <v>49580.870352957747</v>
      </c>
      <c r="AW596" s="24">
        <f t="shared" si="1158"/>
        <v>45996.195158877643</v>
      </c>
      <c r="AX596" s="24">
        <f t="shared" si="1158"/>
        <v>42699.642872889701</v>
      </c>
      <c r="AY596" s="24">
        <f t="shared" si="1158"/>
        <v>39669.186306638992</v>
      </c>
      <c r="AZ596" s="33">
        <f t="shared" si="1159"/>
        <v>177945.89469136408</v>
      </c>
      <c r="BA596" s="24">
        <f t="shared" si="1160"/>
        <v>36883.449826190248</v>
      </c>
      <c r="BB596" s="24">
        <f t="shared" si="1160"/>
        <v>34322.122307331476</v>
      </c>
      <c r="BC596" s="24">
        <f t="shared" si="1160"/>
        <v>31966.17633363005</v>
      </c>
      <c r="BD596" s="24">
        <f t="shared" si="1160"/>
        <v>29797.96192840935</v>
      </c>
      <c r="BE596" s="33">
        <f t="shared" si="1161"/>
        <v>132969.71039556112</v>
      </c>
      <c r="BF596" s="24">
        <f t="shared" si="1162"/>
        <v>27801.220368612558</v>
      </c>
      <c r="BG596" s="24">
        <f t="shared" si="1162"/>
        <v>25961.048444230459</v>
      </c>
      <c r="BH596" s="24">
        <f t="shared" si="1162"/>
        <v>24263.833350722853</v>
      </c>
      <c r="BI596" s="24">
        <f t="shared" si="1162"/>
        <v>22697.171560958377</v>
      </c>
      <c r="BJ596" s="33">
        <f t="shared" si="1163"/>
        <v>100723.27372452425</v>
      </c>
      <c r="BK596" s="24">
        <f t="shared" si="1164"/>
        <v>21249.78041424416</v>
      </c>
      <c r="BL596" s="24">
        <f t="shared" si="1164"/>
        <v>19911.408052468672</v>
      </c>
      <c r="BM596" s="24">
        <f t="shared" si="1164"/>
        <v>18672.745239821816</v>
      </c>
      <c r="BN596" s="24">
        <f t="shared" si="1164"/>
        <v>17525.341196386871</v>
      </c>
      <c r="BO596" s="33">
        <f t="shared" si="1165"/>
        <v>77359.274902921519</v>
      </c>
      <c r="BP596" s="24">
        <f t="shared" si="1166"/>
        <v>16461.524637018127</v>
      </c>
      <c r="BQ596" s="24">
        <f t="shared" si="1166"/>
        <v>15474.330586089927</v>
      </c>
      <c r="BR596" s="24">
        <f t="shared" si="1166"/>
        <v>14557.433134510356</v>
      </c>
      <c r="BS596" s="24">
        <f t="shared" si="1166"/>
        <v>13705.084048451856</v>
      </c>
      <c r="BT596" s="33">
        <f t="shared" si="1167"/>
        <v>60198.372406070266</v>
      </c>
      <c r="BU596" s="24">
        <f t="shared" si="1168"/>
        <v>12912.056982240829</v>
      </c>
      <c r="BV596" s="24">
        <f t="shared" si="1168"/>
        <v>12173.596957929432</v>
      </c>
      <c r="BW596" s="24">
        <f t="shared" si="1168"/>
        <v>11485.374729136005</v>
      </c>
      <c r="BX596" s="24">
        <f t="shared" si="1168"/>
        <v>10843.445631241426</v>
      </c>
      <c r="BY596" s="33">
        <f t="shared" si="1169"/>
        <v>47414.474300547692</v>
      </c>
      <c r="BZ596" s="24">
        <f t="shared" si="1170"/>
        <v>10244.212523401162</v>
      </c>
      <c r="CA596" s="24">
        <f t="shared" si="1170"/>
        <v>9684.3924430634797</v>
      </c>
      <c r="CB596" s="24">
        <f t="shared" si="1170"/>
        <v>9160.9866156473727</v>
      </c>
      <c r="CC596" s="24">
        <f t="shared" si="1170"/>
        <v>8671.2534876465797</v>
      </c>
      <c r="CD596" s="33">
        <f t="shared" si="1171"/>
        <v>37760.845069758594</v>
      </c>
      <c r="CE596" s="24">
        <f t="shared" si="1172"/>
        <v>8212.6844783458801</v>
      </c>
      <c r="CF596" s="24">
        <f t="shared" si="1172"/>
        <v>7782.9821723226487</v>
      </c>
      <c r="CG596" s="24">
        <f t="shared" si="1172"/>
        <v>7380.0407008919865</v>
      </c>
      <c r="CH596" s="24">
        <f t="shared" si="1172"/>
        <v>7001.9280852276715</v>
      </c>
      <c r="CI596" s="33">
        <f t="shared" si="1173"/>
        <v>30377.635436788187</v>
      </c>
      <c r="CJ596" s="24">
        <f t="shared" si="1174"/>
        <v>6646.8703368015558</v>
      </c>
      <c r="CK596" s="24">
        <f t="shared" si="1174"/>
        <v>6313.2371317315847</v>
      </c>
      <c r="CL596" s="24">
        <f t="shared" si="1174"/>
        <v>5999.5288948506059</v>
      </c>
      <c r="CM596" s="24">
        <f t="shared" si="1174"/>
        <v>5704.3651465985895</v>
      </c>
      <c r="CN596" s="33">
        <f t="shared" si="1175"/>
        <v>24664.001509982336</v>
      </c>
      <c r="CO596" s="24">
        <f t="shared" si="1176"/>
        <v>5426.4739815395369</v>
      </c>
      <c r="CP596" s="24">
        <f t="shared" si="1176"/>
        <v>5164.6825613129913</v>
      </c>
      <c r="CQ596" s="24">
        <f t="shared" si="1176"/>
        <v>4917.9085174411521</v>
      </c>
      <c r="CR596" s="24">
        <f t="shared" si="1176"/>
        <v>4685.1521706160129</v>
      </c>
      <c r="CS596" s="33">
        <f t="shared" si="1177"/>
        <v>20194.217230909693</v>
      </c>
      <c r="CT596" s="24">
        <f t="shared" si="1178"/>
        <v>4465.489483164245</v>
      </c>
      <c r="CU596" s="24">
        <f t="shared" si="1178"/>
        <v>4258.0656703349159</v>
      </c>
      <c r="CV596" s="24">
        <f t="shared" si="1178"/>
        <v>4062.0894039325431</v>
      </c>
      <c r="CW596" s="24">
        <f t="shared" si="1178"/>
        <v>3876.827549044785</v>
      </c>
      <c r="CX596" s="33">
        <f t="shared" si="1179"/>
        <v>16662.472106476489</v>
      </c>
      <c r="CY596" s="24">
        <f t="shared" si="1180"/>
        <v>43658.542051541444</v>
      </c>
      <c r="CZ596" s="24">
        <f t="shared" si="1180"/>
        <v>0</v>
      </c>
      <c r="DA596" s="24">
        <f t="shared" si="1180"/>
        <v>0</v>
      </c>
      <c r="DB596" s="24">
        <f t="shared" si="1180"/>
        <v>0</v>
      </c>
      <c r="DC596" s="33">
        <f t="shared" si="1181"/>
        <v>43658.542051541444</v>
      </c>
      <c r="DD596" s="86">
        <f t="shared" si="1182"/>
        <v>2165299.193487566</v>
      </c>
    </row>
    <row r="597" spans="1:108" x14ac:dyDescent="0.25">
      <c r="A597" t="s">
        <v>5856</v>
      </c>
      <c r="B597" s="87" t="s">
        <v>5857</v>
      </c>
      <c r="C597" s="88">
        <f t="shared" si="1140"/>
        <v>0</v>
      </c>
      <c r="D597" s="88">
        <f t="shared" si="1140"/>
        <v>0</v>
      </c>
      <c r="E597" s="88">
        <f t="shared" si="1140"/>
        <v>13234.869960755575</v>
      </c>
      <c r="F597" s="88">
        <f t="shared" si="1140"/>
        <v>38664.760299545946</v>
      </c>
      <c r="G597" s="89">
        <f t="shared" si="1141"/>
        <v>51899.630260301521</v>
      </c>
      <c r="H597" s="88">
        <f t="shared" si="1142"/>
        <v>73335.183412142564</v>
      </c>
      <c r="I597" s="88">
        <f t="shared" si="1142"/>
        <v>78551.74191695964</v>
      </c>
      <c r="J597" s="88">
        <f t="shared" si="1142"/>
        <v>98402.259715753142</v>
      </c>
      <c r="K597" s="88">
        <f t="shared" si="1142"/>
        <v>123732.3622852983</v>
      </c>
      <c r="L597" s="89">
        <f t="shared" si="1143"/>
        <v>374021.54733015364</v>
      </c>
      <c r="M597" s="88">
        <f t="shared" si="1144"/>
        <v>432438.41638614703</v>
      </c>
      <c r="N597" s="88">
        <f t="shared" si="1144"/>
        <v>476383.06049117073</v>
      </c>
      <c r="O597" s="88">
        <f t="shared" si="1144"/>
        <v>519589.22959058732</v>
      </c>
      <c r="P597" s="88">
        <f t="shared" si="1144"/>
        <v>578783.8252717834</v>
      </c>
      <c r="Q597" s="89">
        <f t="shared" si="1145"/>
        <v>2007194.5317396885</v>
      </c>
      <c r="R597" s="88">
        <f t="shared" si="1146"/>
        <v>1306737.8219422847</v>
      </c>
      <c r="S597" s="88">
        <f t="shared" si="1146"/>
        <v>1414368.4393171519</v>
      </c>
      <c r="T597" s="88">
        <f t="shared" si="1146"/>
        <v>1528957.2547082584</v>
      </c>
      <c r="U597" s="88">
        <f t="shared" si="1146"/>
        <v>1626399.3300759327</v>
      </c>
      <c r="V597" s="89">
        <f t="shared" si="1147"/>
        <v>5876462.8460436277</v>
      </c>
      <c r="W597" s="88">
        <f t="shared" si="1148"/>
        <v>3195647.4833711535</v>
      </c>
      <c r="X597" s="88">
        <f t="shared" si="1148"/>
        <v>3828074.3886272721</v>
      </c>
      <c r="Y597" s="88">
        <f t="shared" si="1148"/>
        <v>4188319.0137374774</v>
      </c>
      <c r="Z597" s="88">
        <f t="shared" si="1148"/>
        <v>4557503.1150115877</v>
      </c>
      <c r="AA597" s="89">
        <f t="shared" si="1149"/>
        <v>15769544.000747491</v>
      </c>
      <c r="AB597" s="88">
        <f t="shared" si="1150"/>
        <v>2631897.7402669787</v>
      </c>
      <c r="AC597" s="88">
        <f t="shared" si="1150"/>
        <v>1145467.5226533096</v>
      </c>
      <c r="AD597" s="88">
        <f t="shared" si="1150"/>
        <v>643359.51550921146</v>
      </c>
      <c r="AE597" s="88">
        <f t="shared" si="1150"/>
        <v>421029.12314036768</v>
      </c>
      <c r="AF597" s="89">
        <f t="shared" si="1151"/>
        <v>4841753.9015698675</v>
      </c>
      <c r="AG597" s="88">
        <f t="shared" si="1152"/>
        <v>306518.30657364056</v>
      </c>
      <c r="AH597" s="88">
        <f t="shared" si="1152"/>
        <v>240074.34691688791</v>
      </c>
      <c r="AI597" s="88">
        <f t="shared" si="1152"/>
        <v>197472.92524290364</v>
      </c>
      <c r="AJ597" s="88">
        <f t="shared" si="1152"/>
        <v>167814.74301424203</v>
      </c>
      <c r="AK597" s="89">
        <f t="shared" si="1153"/>
        <v>911880.32174767414</v>
      </c>
      <c r="AL597" s="88">
        <f t="shared" si="1154"/>
        <v>145772.90526976623</v>
      </c>
      <c r="AM597" s="88">
        <f t="shared" si="1154"/>
        <v>128550.82417236175</v>
      </c>
      <c r="AN597" s="88">
        <f t="shared" si="1154"/>
        <v>114582.04028762551</v>
      </c>
      <c r="AO597" s="88">
        <f t="shared" si="1154"/>
        <v>102934.91581023438</v>
      </c>
      <c r="AP597" s="89">
        <f t="shared" si="1155"/>
        <v>491840.68553998787</v>
      </c>
      <c r="AQ597" s="88">
        <f t="shared" si="1156"/>
        <v>93023.632888958557</v>
      </c>
      <c r="AR597" s="88">
        <f t="shared" si="1156"/>
        <v>84460.459953706712</v>
      </c>
      <c r="AS597" s="88">
        <f t="shared" si="1156"/>
        <v>76976.790007703705</v>
      </c>
      <c r="AT597" s="88">
        <f t="shared" si="1156"/>
        <v>70378.543895560782</v>
      </c>
      <c r="AU597" s="89">
        <f t="shared" si="1157"/>
        <v>324839.42674592976</v>
      </c>
      <c r="AV597" s="88">
        <f t="shared" si="1158"/>
        <v>64520.387224281207</v>
      </c>
      <c r="AW597" s="88">
        <f t="shared" si="1158"/>
        <v>59290.175657590386</v>
      </c>
      <c r="AX597" s="88">
        <f t="shared" si="1158"/>
        <v>54599.118668600917</v>
      </c>
      <c r="AY597" s="88">
        <f t="shared" si="1158"/>
        <v>50375.397481685039</v>
      </c>
      <c r="AZ597" s="89">
        <f t="shared" si="1159"/>
        <v>228785.07903215755</v>
      </c>
      <c r="BA597" s="88">
        <f t="shared" si="1160"/>
        <v>46559.888207115117</v>
      </c>
      <c r="BB597" s="88">
        <f t="shared" si="1160"/>
        <v>43103.207404385321</v>
      </c>
      <c r="BC597" s="88">
        <f t="shared" si="1160"/>
        <v>39963.61254461389</v>
      </c>
      <c r="BD597" s="88">
        <f t="shared" si="1160"/>
        <v>37105.470424892381</v>
      </c>
      <c r="BE597" s="89">
        <f t="shared" si="1161"/>
        <v>166732.17858100671</v>
      </c>
      <c r="BF597" s="88">
        <f t="shared" si="1162"/>
        <v>34498.11283066601</v>
      </c>
      <c r="BG597" s="88">
        <f t="shared" si="1162"/>
        <v>32114.962829690659</v>
      </c>
      <c r="BH597" s="88">
        <f t="shared" si="1162"/>
        <v>29932.854659217643</v>
      </c>
      <c r="BI597" s="88">
        <f t="shared" si="1162"/>
        <v>27931.495160334278</v>
      </c>
      <c r="BJ597" s="89">
        <f t="shared" si="1163"/>
        <v>124477.42547990859</v>
      </c>
      <c r="BK597" s="88">
        <f t="shared" si="1164"/>
        <v>26093.030833763187</v>
      </c>
      <c r="BL597" s="88">
        <f t="shared" si="1164"/>
        <v>24401.695201724302</v>
      </c>
      <c r="BM597" s="88">
        <f t="shared" si="1164"/>
        <v>22843.518282979261</v>
      </c>
      <c r="BN597" s="88">
        <f t="shared" si="1164"/>
        <v>21406.08485909272</v>
      </c>
      <c r="BO597" s="89">
        <f t="shared" si="1165"/>
        <v>94744.32917755947</v>
      </c>
      <c r="BP597" s="88">
        <f t="shared" si="1166"/>
        <v>20078.331604012288</v>
      </c>
      <c r="BQ597" s="88">
        <f t="shared" si="1166"/>
        <v>18850.37555450591</v>
      </c>
      <c r="BR597" s="88">
        <f t="shared" si="1166"/>
        <v>17713.368134596851</v>
      </c>
      <c r="BS597" s="88">
        <f t="shared" si="1166"/>
        <v>16659.370218046242</v>
      </c>
      <c r="BT597" s="89">
        <f t="shared" si="1167"/>
        <v>73301.445511161292</v>
      </c>
      <c r="BU597" s="88">
        <f t="shared" si="1168"/>
        <v>15681.244660545548</v>
      </c>
      <c r="BV597" s="88">
        <f t="shared" si="1168"/>
        <v>14772.563447754481</v>
      </c>
      <c r="BW597" s="88">
        <f t="shared" si="1168"/>
        <v>13927.527153962874</v>
      </c>
      <c r="BX597" s="88">
        <f t="shared" si="1168"/>
        <v>13140.894829950819</v>
      </c>
      <c r="BY597" s="89">
        <f t="shared" si="1169"/>
        <v>57522.230092213722</v>
      </c>
      <c r="BZ597" s="88">
        <f t="shared" si="1170"/>
        <v>12407.922773911443</v>
      </c>
      <c r="CA597" s="88">
        <f t="shared" si="1170"/>
        <v>11724.31090258481</v>
      </c>
      <c r="CB597" s="88">
        <f t="shared" si="1170"/>
        <v>11086.155653354654</v>
      </c>
      <c r="CC597" s="88">
        <f t="shared" si="1170"/>
        <v>10489.908519238816</v>
      </c>
      <c r="CD597" s="89">
        <f t="shared" si="1171"/>
        <v>45708.297849089722</v>
      </c>
      <c r="CE597" s="88">
        <f t="shared" si="1172"/>
        <v>9932.3394585965143</v>
      </c>
      <c r="CF597" s="88">
        <f t="shared" si="1172"/>
        <v>9410.5045373526518</v>
      </c>
      <c r="CG597" s="88">
        <f t="shared" si="1172"/>
        <v>8921.7172561670886</v>
      </c>
      <c r="CH597" s="88">
        <f t="shared" si="1172"/>
        <v>8463.5230941471527</v>
      </c>
      <c r="CI597" s="89">
        <f t="shared" si="1173"/>
        <v>36728.084346263407</v>
      </c>
      <c r="CJ597" s="88">
        <f t="shared" si="1174"/>
        <v>8033.6768678206718</v>
      </c>
      <c r="CK597" s="88">
        <f t="shared" si="1174"/>
        <v>7630.1225591261755</v>
      </c>
      <c r="CL597" s="88">
        <f t="shared" si="1174"/>
        <v>7250.9753137821099</v>
      </c>
      <c r="CM597" s="88">
        <f t="shared" si="1174"/>
        <v>6894.5053512339655</v>
      </c>
      <c r="CN597" s="89">
        <f t="shared" si="1175"/>
        <v>29809.280091962923</v>
      </c>
      <c r="CO597" s="88">
        <f t="shared" si="1176"/>
        <v>6559.1235614799079</v>
      </c>
      <c r="CP597" s="88">
        <f t="shared" si="1176"/>
        <v>6243.3685933747329</v>
      </c>
      <c r="CQ597" s="88">
        <f t="shared" si="1176"/>
        <v>5945.8952634426823</v>
      </c>
      <c r="CR597" s="88">
        <f t="shared" si="1176"/>
        <v>5665.4641364481213</v>
      </c>
      <c r="CS597" s="89">
        <f t="shared" si="1177"/>
        <v>24413.851554745444</v>
      </c>
      <c r="CT597" s="88">
        <f t="shared" si="1178"/>
        <v>5400.932146748979</v>
      </c>
      <c r="CU597" s="88">
        <f t="shared" si="1178"/>
        <v>5151.2441458697431</v>
      </c>
      <c r="CV597" s="88">
        <f t="shared" si="1178"/>
        <v>4915.4252754553163</v>
      </c>
      <c r="CW597" s="88">
        <f t="shared" si="1178"/>
        <v>4692.5740767482494</v>
      </c>
      <c r="CX597" s="89">
        <f t="shared" si="1179"/>
        <v>20160.175644822288</v>
      </c>
      <c r="CY597" s="88">
        <f t="shared" si="1180"/>
        <v>52184.83622434875</v>
      </c>
      <c r="CZ597" s="88">
        <f t="shared" si="1180"/>
        <v>0</v>
      </c>
      <c r="DA597" s="88">
        <f t="shared" si="1180"/>
        <v>0</v>
      </c>
      <c r="DB597" s="88">
        <f t="shared" si="1180"/>
        <v>0</v>
      </c>
      <c r="DC597" s="89">
        <f t="shared" si="1181"/>
        <v>52184.83622434875</v>
      </c>
      <c r="DD597" s="90">
        <f t="shared" si="1182"/>
        <v>7524881.5491887331</v>
      </c>
    </row>
    <row r="599" spans="1:108" x14ac:dyDescent="0.25">
      <c r="A599" t="s">
        <v>5858</v>
      </c>
      <c r="B599" s="30" t="s">
        <v>133</v>
      </c>
    </row>
    <row r="600" spans="1:108" x14ac:dyDescent="0.25">
      <c r="A600" t="s">
        <v>5859</v>
      </c>
      <c r="B600" s="32" t="s">
        <v>5120</v>
      </c>
      <c r="C600" s="24">
        <f t="shared" ref="C600:F610" si="1183">C88-C280</f>
        <v>0</v>
      </c>
      <c r="D600" s="24">
        <f t="shared" si="1183"/>
        <v>0</v>
      </c>
      <c r="E600" s="24">
        <f t="shared" si="1183"/>
        <v>16293.003305932885</v>
      </c>
      <c r="F600" s="24">
        <f t="shared" si="1183"/>
        <v>25943.80216210222</v>
      </c>
      <c r="G600" s="33">
        <f t="shared" ref="G600:G610" si="1184">SUM(C600:F600)</f>
        <v>42236.805468035105</v>
      </c>
      <c r="H600" s="24">
        <f t="shared" ref="H600:K610" si="1185">H88-H280</f>
        <v>25586.975708962709</v>
      </c>
      <c r="I600" s="24">
        <f t="shared" si="1185"/>
        <v>29559.336155552679</v>
      </c>
      <c r="J600" s="24">
        <f t="shared" si="1185"/>
        <v>52223.235792927502</v>
      </c>
      <c r="K600" s="24">
        <f t="shared" si="1185"/>
        <v>54787.982639997033</v>
      </c>
      <c r="L600" s="33">
        <f t="shared" ref="L600:L610" si="1186">SUM(H600:K600)</f>
        <v>162157.53029743992</v>
      </c>
      <c r="M600" s="24">
        <f t="shared" ref="M600:P610" si="1187">M88-M280</f>
        <v>32721.194682778907</v>
      </c>
      <c r="N600" s="24">
        <f t="shared" si="1187"/>
        <v>34982.056052209577</v>
      </c>
      <c r="O600" s="24">
        <f t="shared" si="1187"/>
        <v>42695.199075721903</v>
      </c>
      <c r="P600" s="24">
        <f t="shared" si="1187"/>
        <v>86584.499862684228</v>
      </c>
      <c r="Q600" s="33">
        <f t="shared" ref="Q600:Q610" si="1188">SUM(M600:P600)</f>
        <v>196982.94967339461</v>
      </c>
      <c r="R600" s="24">
        <f t="shared" ref="R600:U610" si="1189">R88-R280</f>
        <v>92970.398394894903</v>
      </c>
      <c r="S600" s="24">
        <f t="shared" si="1189"/>
        <v>54560.498843583744</v>
      </c>
      <c r="T600" s="24">
        <f t="shared" si="1189"/>
        <v>58393.044578513014</v>
      </c>
      <c r="U600" s="24">
        <f t="shared" si="1189"/>
        <v>71717.159752142674</v>
      </c>
      <c r="V600" s="33">
        <f t="shared" ref="V600:V610" si="1190">SUM(R600:U600)</f>
        <v>277641.10156913433</v>
      </c>
      <c r="W600" s="24">
        <f t="shared" ref="W600:Z610" si="1191">W88-W280</f>
        <v>166781.06339407346</v>
      </c>
      <c r="X600" s="24">
        <f t="shared" si="1191"/>
        <v>177142.70576716354</v>
      </c>
      <c r="Y600" s="24">
        <f t="shared" si="1191"/>
        <v>114718.53193937009</v>
      </c>
      <c r="Z600" s="24">
        <f t="shared" si="1191"/>
        <v>120942.16389825335</v>
      </c>
      <c r="AA600" s="33">
        <f t="shared" ref="AA600:AA610" si="1192">SUM(W600:Z600)</f>
        <v>579584.46499886038</v>
      </c>
      <c r="AB600" s="24">
        <f t="shared" ref="AB600:AE610" si="1193">AB88-AB280</f>
        <v>-60574.482961789239</v>
      </c>
      <c r="AC600" s="24">
        <f t="shared" si="1193"/>
        <v>-123393.70409457991</v>
      </c>
      <c r="AD600" s="24">
        <f t="shared" si="1193"/>
        <v>-147100.23462683661</v>
      </c>
      <c r="AE600" s="24">
        <f t="shared" si="1193"/>
        <v>-156804.35214342689</v>
      </c>
      <c r="AF600" s="33">
        <f t="shared" ref="AF600:AF610" si="1194">SUM(AB600:AE600)</f>
        <v>-487872.77382663265</v>
      </c>
      <c r="AG600" s="24">
        <f t="shared" ref="AG600:AJ610" si="1195">AG88-AG280</f>
        <v>-160988.21764887823</v>
      </c>
      <c r="AH600" s="24">
        <f t="shared" si="1195"/>
        <v>-162861.23634694749</v>
      </c>
      <c r="AI600" s="24">
        <f t="shared" si="1195"/>
        <v>-163724.652431414</v>
      </c>
      <c r="AJ600" s="24">
        <f t="shared" si="1195"/>
        <v>-164132.25677931448</v>
      </c>
      <c r="AK600" s="33">
        <f t="shared" ref="AK600:AK610" si="1196">SUM(AG600:AJ600)</f>
        <v>-651706.3632065542</v>
      </c>
      <c r="AL600" s="24">
        <f t="shared" ref="AL600:AO610" si="1197">AL88-AL280</f>
        <v>-164328.56214101287</v>
      </c>
      <c r="AM600" s="24">
        <f t="shared" si="1197"/>
        <v>-164424.73892867612</v>
      </c>
      <c r="AN600" s="24">
        <f t="shared" si="1197"/>
        <v>-164472.57002772251</v>
      </c>
      <c r="AO600" s="24">
        <f t="shared" si="1197"/>
        <v>-164496.67509791208</v>
      </c>
      <c r="AP600" s="33">
        <f t="shared" ref="AP600:AP610" si="1198">SUM(AL600:AO600)</f>
        <v>-657722.54619532358</v>
      </c>
      <c r="AQ600" s="24">
        <f t="shared" ref="AQ600:AT610" si="1199">AQ88-AQ280</f>
        <v>-164508.9682518742</v>
      </c>
      <c r="AR600" s="24">
        <f t="shared" si="1199"/>
        <v>-164515.3052004925</v>
      </c>
      <c r="AS600" s="24">
        <f t="shared" si="1199"/>
        <v>-164518.60391631583</v>
      </c>
      <c r="AT600" s="24">
        <f t="shared" si="1199"/>
        <v>-164520.33654824411</v>
      </c>
      <c r="AU600" s="33">
        <f t="shared" ref="AU600:AU610" si="1200">SUM(AQ600:AT600)</f>
        <v>-658063.21391692664</v>
      </c>
      <c r="AV600" s="24">
        <f t="shared" ref="AV600:AY610" si="1201">AV88-AV280</f>
        <v>-164521.2541688229</v>
      </c>
      <c r="AW600" s="24">
        <f t="shared" si="1201"/>
        <v>-164521.74389613094</v>
      </c>
      <c r="AX600" s="24">
        <f t="shared" si="1201"/>
        <v>-164522.00713595701</v>
      </c>
      <c r="AY600" s="24">
        <f t="shared" si="1201"/>
        <v>-164522.14958313806</v>
      </c>
      <c r="AZ600" s="33">
        <f t="shared" ref="AZ600:AZ610" si="1202">SUM(AV600:AY600)</f>
        <v>-658087.15478404891</v>
      </c>
      <c r="BA600" s="24">
        <f t="shared" ref="BA600:BD610" si="1203">BA88-BA280</f>
        <v>-164522.2271511578</v>
      </c>
      <c r="BB600" s="24">
        <f t="shared" si="1203"/>
        <v>-164522.26964038284</v>
      </c>
      <c r="BC600" s="24">
        <f t="shared" si="1203"/>
        <v>-164522.29304487491</v>
      </c>
      <c r="BD600" s="24">
        <f t="shared" si="1203"/>
        <v>-164522.30600516731</v>
      </c>
      <c r="BE600" s="33">
        <f t="shared" ref="BE600:BE610" si="1204">SUM(BA600:BD600)</f>
        <v>-658089.09584158286</v>
      </c>
      <c r="BF600" s="24">
        <f t="shared" ref="BF600:BI610" si="1205">BF88-BF280</f>
        <v>-164522.3132180511</v>
      </c>
      <c r="BG600" s="24">
        <f t="shared" si="1205"/>
        <v>-164522.31725147879</v>
      </c>
      <c r="BH600" s="24">
        <f t="shared" si="1205"/>
        <v>-164522.31951724319</v>
      </c>
      <c r="BI600" s="24">
        <f t="shared" si="1205"/>
        <v>-164522.32079556538</v>
      </c>
      <c r="BJ600" s="33">
        <f t="shared" ref="BJ600:BJ610" si="1206">SUM(BF600:BI600)</f>
        <v>-658089.27078233846</v>
      </c>
      <c r="BK600" s="24">
        <f t="shared" ref="BK600:BN610" si="1207">BK88-BK280</f>
        <v>-164522.32151978323</v>
      </c>
      <c r="BL600" s="24">
        <f t="shared" si="1207"/>
        <v>-164522.32193171745</v>
      </c>
      <c r="BM600" s="24">
        <f t="shared" si="1207"/>
        <v>-164522.32216691552</v>
      </c>
      <c r="BN600" s="24">
        <f t="shared" si="1207"/>
        <v>-164522.32230170211</v>
      </c>
      <c r="BO600" s="33">
        <f t="shared" ref="BO600:BO610" si="1208">SUM(BK600:BN600)</f>
        <v>-658089.28792011831</v>
      </c>
      <c r="BP600" s="24">
        <f t="shared" ref="BP600:BS610" si="1209">BP88-BP280</f>
        <v>-164522.32237921515</v>
      </c>
      <c r="BQ600" s="24">
        <f t="shared" si="1209"/>
        <v>-164522.32242394658</v>
      </c>
      <c r="BR600" s="24">
        <f t="shared" si="1209"/>
        <v>-164522.32244984014</v>
      </c>
      <c r="BS600" s="24">
        <f t="shared" si="1209"/>
        <v>-164522.322464881</v>
      </c>
      <c r="BT600" s="33">
        <f t="shared" ref="BT600:BT610" si="1210">SUM(BP600:BS600)</f>
        <v>-658089.28971788287</v>
      </c>
      <c r="BU600" s="24">
        <f t="shared" ref="BU600:BX610" si="1211">BU88-BU280</f>
        <v>-164522.32247364288</v>
      </c>
      <c r="BV600" s="24">
        <f t="shared" si="1211"/>
        <v>-164522.32247876143</v>
      </c>
      <c r="BW600" s="24">
        <f t="shared" si="1211"/>
        <v>-164522.32248176215</v>
      </c>
      <c r="BX600" s="24">
        <f t="shared" si="1211"/>
        <v>-164522.32248352421</v>
      </c>
      <c r="BY600" s="33">
        <f t="shared" ref="BY600:BY610" si="1212">SUM(BU600:BX600)</f>
        <v>-658089.28991769068</v>
      </c>
      <c r="BZ600" s="24">
        <f t="shared" ref="BZ600:CC610" si="1213">BZ88-BZ280</f>
        <v>-164522.32248456078</v>
      </c>
      <c r="CA600" s="24">
        <f t="shared" si="1213"/>
        <v>-164522.32248517545</v>
      </c>
      <c r="CB600" s="24">
        <f t="shared" si="1213"/>
        <v>-164522.32248553773</v>
      </c>
      <c r="CC600" s="24">
        <f t="shared" si="1213"/>
        <v>-164522.3224857538</v>
      </c>
      <c r="CD600" s="33">
        <f t="shared" ref="CD600:CD610" si="1214">SUM(BZ600:CC600)</f>
        <v>-658089.28994102776</v>
      </c>
      <c r="CE600" s="24">
        <f t="shared" ref="CE600:CH610" si="1215">CE88-CE280</f>
        <v>-164522.32248588419</v>
      </c>
      <c r="CF600" s="24">
        <f t="shared" si="1215"/>
        <v>-164522.32248596055</v>
      </c>
      <c r="CG600" s="24">
        <f t="shared" si="1215"/>
        <v>-164522.32248600619</v>
      </c>
      <c r="CH600" s="24">
        <f t="shared" si="1215"/>
        <v>-164522.3224860332</v>
      </c>
      <c r="CI600" s="33">
        <f t="shared" ref="CI600:CI610" si="1216">SUM(CE600:CH600)</f>
        <v>-658089.28994388413</v>
      </c>
      <c r="CJ600" s="24">
        <f t="shared" ref="CJ600:CM610" si="1217">CJ88-CJ280</f>
        <v>-164522.32248604903</v>
      </c>
      <c r="CK600" s="24">
        <f t="shared" si="1217"/>
        <v>-164522.32248606114</v>
      </c>
      <c r="CL600" s="24">
        <f t="shared" si="1217"/>
        <v>-164522.32248606393</v>
      </c>
      <c r="CM600" s="24">
        <f t="shared" si="1217"/>
        <v>-164522.32248607045</v>
      </c>
      <c r="CN600" s="33">
        <f t="shared" ref="CN600:CN610" si="1218">SUM(CJ600:CM600)</f>
        <v>-658089.28994424455</v>
      </c>
      <c r="CO600" s="24">
        <f t="shared" ref="CO600:CR610" si="1219">CO88-CO280</f>
        <v>-164522.32248607045</v>
      </c>
      <c r="CP600" s="24">
        <f t="shared" si="1219"/>
        <v>-164522.32248607324</v>
      </c>
      <c r="CQ600" s="24">
        <f t="shared" si="1219"/>
        <v>-164522.32248607324</v>
      </c>
      <c r="CR600" s="24">
        <f t="shared" si="1219"/>
        <v>-164522.32248607324</v>
      </c>
      <c r="CS600" s="33">
        <f t="shared" ref="CS600:CS610" si="1220">SUM(CO600:CR600)</f>
        <v>-658089.28994429018</v>
      </c>
      <c r="CT600" s="24">
        <f t="shared" ref="CT600:CW610" si="1221">CT88-CT280</f>
        <v>-164522.32248607418</v>
      </c>
      <c r="CU600" s="24">
        <f t="shared" si="1221"/>
        <v>-164522.32248607418</v>
      </c>
      <c r="CV600" s="24">
        <f t="shared" si="1221"/>
        <v>-164522.32248607418</v>
      </c>
      <c r="CW600" s="24">
        <f t="shared" si="1221"/>
        <v>-164522.32248607418</v>
      </c>
      <c r="CX600" s="33">
        <f t="shared" ref="CX600:CX610" si="1222">SUM(CT600:CW600)</f>
        <v>-658089.2899442967</v>
      </c>
      <c r="CY600" s="24">
        <f t="shared" ref="CY600:DB610" si="1223">CY88-CY280</f>
        <v>-164522.32248607418</v>
      </c>
      <c r="CZ600" s="24">
        <f t="shared" si="1223"/>
        <v>-164522.32248607418</v>
      </c>
      <c r="DA600" s="24">
        <f t="shared" si="1223"/>
        <v>-164522.32248607418</v>
      </c>
      <c r="DB600" s="24">
        <f t="shared" si="1223"/>
        <v>-164522.32248607418</v>
      </c>
      <c r="DC600" s="33">
        <f t="shared" ref="DC600:DC610" si="1224">SUM(CY600:DB600)</f>
        <v>-658089.2899442967</v>
      </c>
      <c r="DD600" s="86">
        <f t="shared" ref="DD600:DD610" si="1225">DD88-DD280</f>
        <v>-285464.48638432752</v>
      </c>
    </row>
    <row r="601" spans="1:108" x14ac:dyDescent="0.25">
      <c r="A601" t="s">
        <v>5860</v>
      </c>
      <c r="B601" s="32" t="s">
        <v>5121</v>
      </c>
      <c r="C601" s="24">
        <f t="shared" si="1183"/>
        <v>0</v>
      </c>
      <c r="D601" s="24">
        <f t="shared" si="1183"/>
        <v>0</v>
      </c>
      <c r="E601" s="24">
        <f t="shared" si="1183"/>
        <v>0</v>
      </c>
      <c r="F601" s="24">
        <f t="shared" si="1183"/>
        <v>0</v>
      </c>
      <c r="G601" s="33">
        <f t="shared" si="1184"/>
        <v>0</v>
      </c>
      <c r="H601" s="24">
        <f t="shared" si="1185"/>
        <v>0</v>
      </c>
      <c r="I601" s="24">
        <f t="shared" si="1185"/>
        <v>0</v>
      </c>
      <c r="J601" s="24">
        <f t="shared" si="1185"/>
        <v>0</v>
      </c>
      <c r="K601" s="24">
        <f t="shared" si="1185"/>
        <v>0</v>
      </c>
      <c r="L601" s="33">
        <f t="shared" si="1186"/>
        <v>0</v>
      </c>
      <c r="M601" s="24">
        <f t="shared" si="1187"/>
        <v>6206.580541141564</v>
      </c>
      <c r="N601" s="24">
        <f t="shared" si="1187"/>
        <v>6019.079255358316</v>
      </c>
      <c r="O601" s="24">
        <f t="shared" si="1187"/>
        <v>3080.8889481362421</v>
      </c>
      <c r="P601" s="24">
        <f t="shared" si="1187"/>
        <v>9255.7410035168286</v>
      </c>
      <c r="Q601" s="33">
        <f t="shared" si="1188"/>
        <v>24562.289748152951</v>
      </c>
      <c r="R601" s="24">
        <f t="shared" si="1189"/>
        <v>39635.749173140735</v>
      </c>
      <c r="S601" s="24">
        <f t="shared" si="1189"/>
        <v>45772.581115319161</v>
      </c>
      <c r="T601" s="24">
        <f t="shared" si="1189"/>
        <v>39775.41782851459</v>
      </c>
      <c r="U601" s="24">
        <f t="shared" si="1189"/>
        <v>29014.079451008933</v>
      </c>
      <c r="V601" s="33">
        <f t="shared" si="1190"/>
        <v>154197.82756798342</v>
      </c>
      <c r="W601" s="24">
        <f t="shared" si="1191"/>
        <v>42781.721390148625</v>
      </c>
      <c r="X601" s="24">
        <f t="shared" si="1191"/>
        <v>85910.475596130709</v>
      </c>
      <c r="Y601" s="24">
        <f t="shared" si="1191"/>
        <v>91633.832236542832</v>
      </c>
      <c r="Z601" s="24">
        <f t="shared" si="1191"/>
        <v>78878.531339914305</v>
      </c>
      <c r="AA601" s="33">
        <f t="shared" si="1192"/>
        <v>299204.56056273647</v>
      </c>
      <c r="AB601" s="24">
        <f t="shared" si="1193"/>
        <v>38779.136583252344</v>
      </c>
      <c r="AC601" s="24">
        <f t="shared" si="1193"/>
        <v>-8740.8884236833546</v>
      </c>
      <c r="AD601" s="24">
        <f t="shared" si="1193"/>
        <v>-49966.475492993835</v>
      </c>
      <c r="AE601" s="24">
        <f t="shared" si="1193"/>
        <v>-83916.693721372052</v>
      </c>
      <c r="AF601" s="33">
        <f t="shared" si="1194"/>
        <v>-103844.9210547969</v>
      </c>
      <c r="AG601" s="24">
        <f t="shared" si="1195"/>
        <v>-111591.62626830512</v>
      </c>
      <c r="AH601" s="24">
        <f t="shared" si="1195"/>
        <v>-134179.13495642081</v>
      </c>
      <c r="AI601" s="24">
        <f t="shared" si="1195"/>
        <v>-152704.59430782241</v>
      </c>
      <c r="AJ601" s="24">
        <f t="shared" si="1195"/>
        <v>-167989.01007870992</v>
      </c>
      <c r="AK601" s="33">
        <f t="shared" si="1196"/>
        <v>-566464.3656112582</v>
      </c>
      <c r="AL601" s="24">
        <f t="shared" si="1197"/>
        <v>-180675.67253446579</v>
      </c>
      <c r="AM601" s="24">
        <f t="shared" si="1197"/>
        <v>-191266.71737723495</v>
      </c>
      <c r="AN601" s="24">
        <f t="shared" si="1197"/>
        <v>-200155.352269547</v>
      </c>
      <c r="AO601" s="24">
        <f t="shared" si="1197"/>
        <v>-207651.35558972234</v>
      </c>
      <c r="AP601" s="33">
        <f t="shared" si="1198"/>
        <v>-779749.09777097008</v>
      </c>
      <c r="AQ601" s="24">
        <f t="shared" si="1199"/>
        <v>-214000.52712988597</v>
      </c>
      <c r="AR601" s="24">
        <f t="shared" si="1199"/>
        <v>-219399.3534409334</v>
      </c>
      <c r="AS601" s="24">
        <f t="shared" si="1199"/>
        <v>-224006.05297761987</v>
      </c>
      <c r="AT601" s="24">
        <f t="shared" si="1199"/>
        <v>-227948.92612504557</v>
      </c>
      <c r="AU601" s="33">
        <f t="shared" si="1200"/>
        <v>-885354.85967348493</v>
      </c>
      <c r="AV601" s="24">
        <f t="shared" si="1201"/>
        <v>-231332.70618070447</v>
      </c>
      <c r="AW601" s="24">
        <f t="shared" si="1201"/>
        <v>-234243.42432361009</v>
      </c>
      <c r="AX601" s="24">
        <f t="shared" si="1201"/>
        <v>-236752.16426501953</v>
      </c>
      <c r="AY601" s="24">
        <f t="shared" si="1201"/>
        <v>-238917.98183120019</v>
      </c>
      <c r="AZ601" s="33">
        <f t="shared" si="1202"/>
        <v>-941246.27660053433</v>
      </c>
      <c r="BA601" s="24">
        <f t="shared" si="1203"/>
        <v>-240790.19194933644</v>
      </c>
      <c r="BB601" s="24">
        <f t="shared" si="1203"/>
        <v>-242410.17284609284</v>
      </c>
      <c r="BC601" s="24">
        <f t="shared" si="1203"/>
        <v>-243812.79905757745</v>
      </c>
      <c r="BD601" s="24">
        <f t="shared" si="1203"/>
        <v>-245027.58698416667</v>
      </c>
      <c r="BE601" s="33">
        <f t="shared" si="1204"/>
        <v>-972040.75083717331</v>
      </c>
      <c r="BF601" s="24">
        <f t="shared" si="1205"/>
        <v>-246079.61627579329</v>
      </c>
      <c r="BG601" s="24">
        <f t="shared" si="1205"/>
        <v>-246990.27522567406</v>
      </c>
      <c r="BH601" s="24">
        <f t="shared" si="1205"/>
        <v>-247777.86710894908</v>
      </c>
      <c r="BI601" s="24">
        <f t="shared" si="1205"/>
        <v>-248458.10597822146</v>
      </c>
      <c r="BJ601" s="33">
        <f t="shared" si="1206"/>
        <v>-989305.86458863784</v>
      </c>
      <c r="BK601" s="24">
        <f t="shared" si="1207"/>
        <v>-249044.52407003709</v>
      </c>
      <c r="BL601" s="24">
        <f t="shared" si="1207"/>
        <v>-249548.80814503881</v>
      </c>
      <c r="BM601" s="24">
        <f t="shared" si="1207"/>
        <v>-249981.07838862264</v>
      </c>
      <c r="BN601" s="24">
        <f t="shared" si="1207"/>
        <v>-250350.12065355497</v>
      </c>
      <c r="BO601" s="33">
        <f t="shared" si="1208"/>
        <v>-998924.53125725361</v>
      </c>
      <c r="BP601" s="24">
        <f t="shared" si="1209"/>
        <v>-250663.58062180923</v>
      </c>
      <c r="BQ601" s="24">
        <f t="shared" si="1209"/>
        <v>-250928.1267451859</v>
      </c>
      <c r="BR601" s="24">
        <f t="shared" si="1209"/>
        <v>-251149.5874781493</v>
      </c>
      <c r="BS601" s="24">
        <f t="shared" si="1209"/>
        <v>-251333.06725562422</v>
      </c>
      <c r="BT601" s="33">
        <f t="shared" si="1210"/>
        <v>-1004074.3621007687</v>
      </c>
      <c r="BU601" s="24">
        <f t="shared" si="1211"/>
        <v>-251483.04482829248</v>
      </c>
      <c r="BV601" s="24">
        <f t="shared" si="1211"/>
        <v>-251603.45689908037</v>
      </c>
      <c r="BW601" s="24">
        <f t="shared" si="1211"/>
        <v>-251697.76946963838</v>
      </c>
      <c r="BX601" s="24">
        <f t="shared" si="1211"/>
        <v>-251769.03887565306</v>
      </c>
      <c r="BY601" s="33">
        <f t="shared" si="1212"/>
        <v>-1006553.3100726643</v>
      </c>
      <c r="BZ601" s="24">
        <f t="shared" si="1213"/>
        <v>-251819.96414299274</v>
      </c>
      <c r="CA601" s="24">
        <f t="shared" si="1213"/>
        <v>-251852.93201547052</v>
      </c>
      <c r="CB601" s="24">
        <f t="shared" si="1213"/>
        <v>-251870.05577625075</v>
      </c>
      <c r="CC601" s="24">
        <f t="shared" si="1213"/>
        <v>-251873.20879799363</v>
      </c>
      <c r="CD601" s="33">
        <f t="shared" si="1214"/>
        <v>-1007416.1607327076</v>
      </c>
      <c r="CE601" s="24">
        <f t="shared" si="1215"/>
        <v>-251864.05360362682</v>
      </c>
      <c r="CF601" s="24">
        <f t="shared" si="1215"/>
        <v>-251844.06709349493</v>
      </c>
      <c r="CG601" s="24">
        <f t="shared" si="1215"/>
        <v>-251814.56249056032</v>
      </c>
      <c r="CH601" s="24">
        <f t="shared" si="1215"/>
        <v>-251776.70846904296</v>
      </c>
      <c r="CI601" s="33">
        <f t="shared" si="1216"/>
        <v>-1007299.391656725</v>
      </c>
      <c r="CJ601" s="24">
        <f t="shared" si="1217"/>
        <v>-251731.54586022621</v>
      </c>
      <c r="CK601" s="24">
        <f t="shared" si="1217"/>
        <v>-251680.00226939187</v>
      </c>
      <c r="CL601" s="24">
        <f t="shared" si="1217"/>
        <v>-251622.90488789321</v>
      </c>
      <c r="CM601" s="24">
        <f t="shared" si="1217"/>
        <v>-251560.99174248416</v>
      </c>
      <c r="CN601" s="33">
        <f t="shared" si="1218"/>
        <v>-1006595.4447599954</v>
      </c>
      <c r="CO601" s="24">
        <f t="shared" si="1219"/>
        <v>-251494.92158880556</v>
      </c>
      <c r="CP601" s="24">
        <f t="shared" si="1219"/>
        <v>-251425.28262623583</v>
      </c>
      <c r="CQ601" s="24">
        <f t="shared" si="1219"/>
        <v>-251352.60018623786</v>
      </c>
      <c r="CR601" s="24">
        <f t="shared" si="1219"/>
        <v>-251277.34352506936</v>
      </c>
      <c r="CS601" s="33">
        <f t="shared" si="1220"/>
        <v>-1005550.1479263485</v>
      </c>
      <c r="CT601" s="24">
        <f t="shared" si="1221"/>
        <v>-251199.93183364882</v>
      </c>
      <c r="CU601" s="24">
        <f t="shared" si="1221"/>
        <v>-251120.73956202756</v>
      </c>
      <c r="CV601" s="24">
        <f t="shared" si="1221"/>
        <v>-251040.10114281374</v>
      </c>
      <c r="CW601" s="24">
        <f t="shared" si="1221"/>
        <v>-250958.31518664517</v>
      </c>
      <c r="CX601" s="33">
        <f t="shared" si="1222"/>
        <v>-1004319.0877251353</v>
      </c>
      <c r="CY601" s="24">
        <f t="shared" si="1223"/>
        <v>-250022.22768617875</v>
      </c>
      <c r="CZ601" s="24">
        <f t="shared" si="1223"/>
        <v>-250022.22768617875</v>
      </c>
      <c r="DA601" s="24">
        <f t="shared" si="1223"/>
        <v>-250022.22768617875</v>
      </c>
      <c r="DB601" s="24">
        <f t="shared" si="1223"/>
        <v>-250022.22768617875</v>
      </c>
      <c r="DC601" s="33">
        <f t="shared" si="1224"/>
        <v>-1000088.910744715</v>
      </c>
      <c r="DD601" s="86">
        <f t="shared" si="1225"/>
        <v>-328900.75902609259</v>
      </c>
    </row>
    <row r="602" spans="1:108" x14ac:dyDescent="0.25">
      <c r="A602" t="s">
        <v>5861</v>
      </c>
      <c r="B602" s="32" t="s">
        <v>5122</v>
      </c>
      <c r="C602" s="24">
        <f t="shared" si="1183"/>
        <v>0</v>
      </c>
      <c r="D602" s="24">
        <f t="shared" si="1183"/>
        <v>0</v>
      </c>
      <c r="E602" s="24">
        <f t="shared" si="1183"/>
        <v>0</v>
      </c>
      <c r="F602" s="24">
        <f t="shared" si="1183"/>
        <v>0</v>
      </c>
      <c r="G602" s="33">
        <f t="shared" si="1184"/>
        <v>0</v>
      </c>
      <c r="H602" s="24">
        <f t="shared" si="1185"/>
        <v>0</v>
      </c>
      <c r="I602" s="24">
        <f t="shared" si="1185"/>
        <v>0</v>
      </c>
      <c r="J602" s="24">
        <f t="shared" si="1185"/>
        <v>0</v>
      </c>
      <c r="K602" s="24">
        <f t="shared" si="1185"/>
        <v>0</v>
      </c>
      <c r="L602" s="33">
        <f t="shared" si="1186"/>
        <v>0</v>
      </c>
      <c r="M602" s="24">
        <f t="shared" si="1187"/>
        <v>0</v>
      </c>
      <c r="N602" s="24">
        <f t="shared" si="1187"/>
        <v>0</v>
      </c>
      <c r="O602" s="24">
        <f t="shared" si="1187"/>
        <v>0</v>
      </c>
      <c r="P602" s="24">
        <f t="shared" si="1187"/>
        <v>0</v>
      </c>
      <c r="Q602" s="33">
        <f t="shared" si="1188"/>
        <v>0</v>
      </c>
      <c r="R602" s="24">
        <f t="shared" si="1189"/>
        <v>10075.262361152563</v>
      </c>
      <c r="S602" s="24">
        <f t="shared" si="1189"/>
        <v>12723.367168745492</v>
      </c>
      <c r="T602" s="24">
        <f t="shared" si="1189"/>
        <v>18616.141518852557</v>
      </c>
      <c r="U602" s="24">
        <f t="shared" si="1189"/>
        <v>34190.815847897902</v>
      </c>
      <c r="V602" s="33">
        <f t="shared" si="1190"/>
        <v>75605.586896648514</v>
      </c>
      <c r="W602" s="24">
        <f t="shared" si="1191"/>
        <v>34190.815847897902</v>
      </c>
      <c r="X602" s="24">
        <f t="shared" si="1191"/>
        <v>34190.815847897902</v>
      </c>
      <c r="Y602" s="24">
        <f t="shared" si="1191"/>
        <v>34190.815847897902</v>
      </c>
      <c r="Z602" s="24">
        <f t="shared" si="1191"/>
        <v>34190.815847897902</v>
      </c>
      <c r="AA602" s="33">
        <f t="shared" si="1192"/>
        <v>136763.26339159161</v>
      </c>
      <c r="AB602" s="24">
        <f t="shared" si="1193"/>
        <v>34190.815847897902</v>
      </c>
      <c r="AC602" s="24">
        <f t="shared" si="1193"/>
        <v>34190.815847897902</v>
      </c>
      <c r="AD602" s="24">
        <f t="shared" si="1193"/>
        <v>34190.815847897902</v>
      </c>
      <c r="AE602" s="24">
        <f t="shared" si="1193"/>
        <v>34190.815847897902</v>
      </c>
      <c r="AF602" s="33">
        <f t="shared" si="1194"/>
        <v>136763.26339159161</v>
      </c>
      <c r="AG602" s="24">
        <f t="shared" si="1195"/>
        <v>34190.815847897902</v>
      </c>
      <c r="AH602" s="24">
        <f t="shared" si="1195"/>
        <v>34190.815847897902</v>
      </c>
      <c r="AI602" s="24">
        <f t="shared" si="1195"/>
        <v>34190.815847897902</v>
      </c>
      <c r="AJ602" s="24">
        <f t="shared" si="1195"/>
        <v>34190.815847897902</v>
      </c>
      <c r="AK602" s="33">
        <f t="shared" si="1196"/>
        <v>136763.26339159161</v>
      </c>
      <c r="AL602" s="24">
        <f t="shared" si="1197"/>
        <v>34190.815847897902</v>
      </c>
      <c r="AM602" s="24">
        <f t="shared" si="1197"/>
        <v>34190.815847897902</v>
      </c>
      <c r="AN602" s="24">
        <f t="shared" si="1197"/>
        <v>34190.815847897902</v>
      </c>
      <c r="AO602" s="24">
        <f t="shared" si="1197"/>
        <v>34190.815847897902</v>
      </c>
      <c r="AP602" s="33">
        <f t="shared" si="1198"/>
        <v>136763.26339159161</v>
      </c>
      <c r="AQ602" s="24">
        <f t="shared" si="1199"/>
        <v>34190.815847897902</v>
      </c>
      <c r="AR602" s="24">
        <f t="shared" si="1199"/>
        <v>34190.815847897902</v>
      </c>
      <c r="AS602" s="24">
        <f t="shared" si="1199"/>
        <v>34190.815847897902</v>
      </c>
      <c r="AT602" s="24">
        <f t="shared" si="1199"/>
        <v>34190.815847897902</v>
      </c>
      <c r="AU602" s="33">
        <f t="shared" si="1200"/>
        <v>136763.26339159161</v>
      </c>
      <c r="AV602" s="24">
        <f t="shared" si="1201"/>
        <v>34190.815847897902</v>
      </c>
      <c r="AW602" s="24">
        <f t="shared" si="1201"/>
        <v>34190.815847897902</v>
      </c>
      <c r="AX602" s="24">
        <f t="shared" si="1201"/>
        <v>34190.815847897902</v>
      </c>
      <c r="AY602" s="24">
        <f t="shared" si="1201"/>
        <v>34190.815847897902</v>
      </c>
      <c r="AZ602" s="33">
        <f t="shared" si="1202"/>
        <v>136763.26339159161</v>
      </c>
      <c r="BA602" s="24">
        <f t="shared" si="1203"/>
        <v>34190.815847897902</v>
      </c>
      <c r="BB602" s="24">
        <f t="shared" si="1203"/>
        <v>34190.815847897902</v>
      </c>
      <c r="BC602" s="24">
        <f t="shared" si="1203"/>
        <v>34190.815847897902</v>
      </c>
      <c r="BD602" s="24">
        <f t="shared" si="1203"/>
        <v>34190.815847897902</v>
      </c>
      <c r="BE602" s="33">
        <f t="shared" si="1204"/>
        <v>136763.26339159161</v>
      </c>
      <c r="BF602" s="24">
        <f t="shared" si="1205"/>
        <v>34190.815847897902</v>
      </c>
      <c r="BG602" s="24">
        <f t="shared" si="1205"/>
        <v>34190.815847897902</v>
      </c>
      <c r="BH602" s="24">
        <f t="shared" si="1205"/>
        <v>34190.815847897902</v>
      </c>
      <c r="BI602" s="24">
        <f t="shared" si="1205"/>
        <v>34190.815847897902</v>
      </c>
      <c r="BJ602" s="33">
        <f t="shared" si="1206"/>
        <v>136763.26339159161</v>
      </c>
      <c r="BK602" s="24">
        <f t="shared" si="1207"/>
        <v>34190.815847897902</v>
      </c>
      <c r="BL602" s="24">
        <f t="shared" si="1207"/>
        <v>34190.815847897902</v>
      </c>
      <c r="BM602" s="24">
        <f t="shared" si="1207"/>
        <v>34190.815847897902</v>
      </c>
      <c r="BN602" s="24">
        <f t="shared" si="1207"/>
        <v>34190.815847897902</v>
      </c>
      <c r="BO602" s="33">
        <f t="shared" si="1208"/>
        <v>136763.26339159161</v>
      </c>
      <c r="BP602" s="24">
        <f t="shared" si="1209"/>
        <v>34190.815847897902</v>
      </c>
      <c r="BQ602" s="24">
        <f t="shared" si="1209"/>
        <v>34190.815847897902</v>
      </c>
      <c r="BR602" s="24">
        <f t="shared" si="1209"/>
        <v>34190.815847897902</v>
      </c>
      <c r="BS602" s="24">
        <f t="shared" si="1209"/>
        <v>34190.815847897902</v>
      </c>
      <c r="BT602" s="33">
        <f t="shared" si="1210"/>
        <v>136763.26339159161</v>
      </c>
      <c r="BU602" s="24">
        <f t="shared" si="1211"/>
        <v>34190.815847897902</v>
      </c>
      <c r="BV602" s="24">
        <f t="shared" si="1211"/>
        <v>34190.815847897902</v>
      </c>
      <c r="BW602" s="24">
        <f t="shared" si="1211"/>
        <v>34190.815847897902</v>
      </c>
      <c r="BX602" s="24">
        <f t="shared" si="1211"/>
        <v>34190.815847897902</v>
      </c>
      <c r="BY602" s="33">
        <f t="shared" si="1212"/>
        <v>136763.26339159161</v>
      </c>
      <c r="BZ602" s="24">
        <f t="shared" si="1213"/>
        <v>34190.815847897902</v>
      </c>
      <c r="CA602" s="24">
        <f t="shared" si="1213"/>
        <v>34190.815847897902</v>
      </c>
      <c r="CB602" s="24">
        <f t="shared" si="1213"/>
        <v>34190.815847897902</v>
      </c>
      <c r="CC602" s="24">
        <f t="shared" si="1213"/>
        <v>34190.815847897902</v>
      </c>
      <c r="CD602" s="33">
        <f t="shared" si="1214"/>
        <v>136763.26339159161</v>
      </c>
      <c r="CE602" s="24">
        <f t="shared" si="1215"/>
        <v>34190.815847897902</v>
      </c>
      <c r="CF602" s="24">
        <f t="shared" si="1215"/>
        <v>34190.815847897902</v>
      </c>
      <c r="CG602" s="24">
        <f t="shared" si="1215"/>
        <v>34190.815847897902</v>
      </c>
      <c r="CH602" s="24">
        <f t="shared" si="1215"/>
        <v>34190.815847897902</v>
      </c>
      <c r="CI602" s="33">
        <f t="shared" si="1216"/>
        <v>136763.26339159161</v>
      </c>
      <c r="CJ602" s="24">
        <f t="shared" si="1217"/>
        <v>34190.815847897902</v>
      </c>
      <c r="CK602" s="24">
        <f t="shared" si="1217"/>
        <v>34190.815847897902</v>
      </c>
      <c r="CL602" s="24">
        <f t="shared" si="1217"/>
        <v>34190.815847897902</v>
      </c>
      <c r="CM602" s="24">
        <f t="shared" si="1217"/>
        <v>34190.815847897902</v>
      </c>
      <c r="CN602" s="33">
        <f t="shared" si="1218"/>
        <v>136763.26339159161</v>
      </c>
      <c r="CO602" s="24">
        <f t="shared" si="1219"/>
        <v>34190.815847897902</v>
      </c>
      <c r="CP602" s="24">
        <f t="shared" si="1219"/>
        <v>34190.815847897902</v>
      </c>
      <c r="CQ602" s="24">
        <f t="shared" si="1219"/>
        <v>34190.815847897902</v>
      </c>
      <c r="CR602" s="24">
        <f t="shared" si="1219"/>
        <v>34190.815847897902</v>
      </c>
      <c r="CS602" s="33">
        <f t="shared" si="1220"/>
        <v>136763.26339159161</v>
      </c>
      <c r="CT602" s="24">
        <f t="shared" si="1221"/>
        <v>34190.815847897902</v>
      </c>
      <c r="CU602" s="24">
        <f t="shared" si="1221"/>
        <v>34190.815847897902</v>
      </c>
      <c r="CV602" s="24">
        <f t="shared" si="1221"/>
        <v>34190.815847897902</v>
      </c>
      <c r="CW602" s="24">
        <f t="shared" si="1221"/>
        <v>34190.815847897902</v>
      </c>
      <c r="CX602" s="33">
        <f t="shared" si="1222"/>
        <v>136763.26339159161</v>
      </c>
      <c r="CY602" s="24">
        <f t="shared" si="1223"/>
        <v>34190.815847897902</v>
      </c>
      <c r="CZ602" s="24">
        <f t="shared" si="1223"/>
        <v>34190.815847897902</v>
      </c>
      <c r="DA602" s="24">
        <f t="shared" si="1223"/>
        <v>34190.815847897902</v>
      </c>
      <c r="DB602" s="24">
        <f t="shared" si="1223"/>
        <v>34190.815847897902</v>
      </c>
      <c r="DC602" s="33">
        <f t="shared" si="1224"/>
        <v>136763.26339159161</v>
      </c>
      <c r="DD602" s="86">
        <f t="shared" si="1225"/>
        <v>0</v>
      </c>
    </row>
    <row r="603" spans="1:108" x14ac:dyDescent="0.25">
      <c r="A603" t="s">
        <v>5862</v>
      </c>
      <c r="B603" s="32" t="s">
        <v>5123</v>
      </c>
      <c r="C603" s="24">
        <f t="shared" si="1183"/>
        <v>0</v>
      </c>
      <c r="D603" s="24">
        <f t="shared" si="1183"/>
        <v>0</v>
      </c>
      <c r="E603" s="24">
        <f t="shared" si="1183"/>
        <v>0</v>
      </c>
      <c r="F603" s="24">
        <f t="shared" si="1183"/>
        <v>0</v>
      </c>
      <c r="G603" s="33">
        <f t="shared" si="1184"/>
        <v>0</v>
      </c>
      <c r="H603" s="24">
        <f t="shared" si="1185"/>
        <v>0</v>
      </c>
      <c r="I603" s="24">
        <f t="shared" si="1185"/>
        <v>0</v>
      </c>
      <c r="J603" s="24">
        <f t="shared" si="1185"/>
        <v>0</v>
      </c>
      <c r="K603" s="24">
        <f t="shared" si="1185"/>
        <v>0</v>
      </c>
      <c r="L603" s="33">
        <f t="shared" si="1186"/>
        <v>0</v>
      </c>
      <c r="M603" s="24">
        <f t="shared" si="1187"/>
        <v>0</v>
      </c>
      <c r="N603" s="24">
        <f t="shared" si="1187"/>
        <v>0</v>
      </c>
      <c r="O603" s="24">
        <f t="shared" si="1187"/>
        <v>0</v>
      </c>
      <c r="P603" s="24">
        <f t="shared" si="1187"/>
        <v>0</v>
      </c>
      <c r="Q603" s="33">
        <f t="shared" si="1188"/>
        <v>0</v>
      </c>
      <c r="R603" s="24">
        <f t="shared" si="1189"/>
        <v>36710.533967076102</v>
      </c>
      <c r="S603" s="24">
        <f t="shared" si="1189"/>
        <v>79383.659441146534</v>
      </c>
      <c r="T603" s="24">
        <f t="shared" si="1189"/>
        <v>125158.68881099112</v>
      </c>
      <c r="U603" s="24">
        <f t="shared" si="1189"/>
        <v>174398.41389927221</v>
      </c>
      <c r="V603" s="33">
        <f t="shared" si="1190"/>
        <v>415651.29611848597</v>
      </c>
      <c r="W603" s="24">
        <f t="shared" si="1191"/>
        <v>174398.41389927221</v>
      </c>
      <c r="X603" s="24">
        <f t="shared" si="1191"/>
        <v>174398.41389927175</v>
      </c>
      <c r="Y603" s="24">
        <f t="shared" si="1191"/>
        <v>174398.41389927175</v>
      </c>
      <c r="Z603" s="24">
        <f t="shared" si="1191"/>
        <v>174398.41389927175</v>
      </c>
      <c r="AA603" s="33">
        <f t="shared" si="1192"/>
        <v>697593.65559708746</v>
      </c>
      <c r="AB603" s="24">
        <f t="shared" si="1193"/>
        <v>174398.41389927175</v>
      </c>
      <c r="AC603" s="24">
        <f t="shared" si="1193"/>
        <v>174398.41389927175</v>
      </c>
      <c r="AD603" s="24">
        <f t="shared" si="1193"/>
        <v>174398.41389927175</v>
      </c>
      <c r="AE603" s="24">
        <f t="shared" si="1193"/>
        <v>174398.41389927175</v>
      </c>
      <c r="AF603" s="33">
        <f t="shared" si="1194"/>
        <v>697593.655597087</v>
      </c>
      <c r="AG603" s="24">
        <f t="shared" si="1195"/>
        <v>174398.41389927175</v>
      </c>
      <c r="AH603" s="24">
        <f t="shared" si="1195"/>
        <v>174398.41389927175</v>
      </c>
      <c r="AI603" s="24">
        <f t="shared" si="1195"/>
        <v>174398.41389927175</v>
      </c>
      <c r="AJ603" s="24">
        <f t="shared" si="1195"/>
        <v>174398.41389927175</v>
      </c>
      <c r="AK603" s="33">
        <f t="shared" si="1196"/>
        <v>697593.655597087</v>
      </c>
      <c r="AL603" s="24">
        <f t="shared" si="1197"/>
        <v>174398.41389927175</v>
      </c>
      <c r="AM603" s="24">
        <f t="shared" si="1197"/>
        <v>174398.41389927175</v>
      </c>
      <c r="AN603" s="24">
        <f t="shared" si="1197"/>
        <v>174398.41389927175</v>
      </c>
      <c r="AO603" s="24">
        <f t="shared" si="1197"/>
        <v>174398.41389927175</v>
      </c>
      <c r="AP603" s="33">
        <f t="shared" si="1198"/>
        <v>697593.655597087</v>
      </c>
      <c r="AQ603" s="24">
        <f t="shared" si="1199"/>
        <v>174398.41389927175</v>
      </c>
      <c r="AR603" s="24">
        <f t="shared" si="1199"/>
        <v>174398.41389927175</v>
      </c>
      <c r="AS603" s="24">
        <f t="shared" si="1199"/>
        <v>174398.41389927175</v>
      </c>
      <c r="AT603" s="24">
        <f t="shared" si="1199"/>
        <v>174398.41389927175</v>
      </c>
      <c r="AU603" s="33">
        <f t="shared" si="1200"/>
        <v>697593.655597087</v>
      </c>
      <c r="AV603" s="24">
        <f t="shared" si="1201"/>
        <v>174398.41389927175</v>
      </c>
      <c r="AW603" s="24">
        <f t="shared" si="1201"/>
        <v>174398.41389927175</v>
      </c>
      <c r="AX603" s="24">
        <f t="shared" si="1201"/>
        <v>174398.41389927175</v>
      </c>
      <c r="AY603" s="24">
        <f t="shared" si="1201"/>
        <v>174398.41389927175</v>
      </c>
      <c r="AZ603" s="33">
        <f t="shared" si="1202"/>
        <v>697593.655597087</v>
      </c>
      <c r="BA603" s="24">
        <f t="shared" si="1203"/>
        <v>174398.41389927175</v>
      </c>
      <c r="BB603" s="24">
        <f t="shared" si="1203"/>
        <v>174398.41389927175</v>
      </c>
      <c r="BC603" s="24">
        <f t="shared" si="1203"/>
        <v>174398.41389927175</v>
      </c>
      <c r="BD603" s="24">
        <f t="shared" si="1203"/>
        <v>174398.41389927175</v>
      </c>
      <c r="BE603" s="33">
        <f t="shared" si="1204"/>
        <v>697593.655597087</v>
      </c>
      <c r="BF603" s="24">
        <f t="shared" si="1205"/>
        <v>174398.41389927175</v>
      </c>
      <c r="BG603" s="24">
        <f t="shared" si="1205"/>
        <v>174398.41389927175</v>
      </c>
      <c r="BH603" s="24">
        <f t="shared" si="1205"/>
        <v>174398.41389927175</v>
      </c>
      <c r="BI603" s="24">
        <f t="shared" si="1205"/>
        <v>174398.41389927175</v>
      </c>
      <c r="BJ603" s="33">
        <f t="shared" si="1206"/>
        <v>697593.655597087</v>
      </c>
      <c r="BK603" s="24">
        <f t="shared" si="1207"/>
        <v>174398.41389927175</v>
      </c>
      <c r="BL603" s="24">
        <f t="shared" si="1207"/>
        <v>174398.41389927175</v>
      </c>
      <c r="BM603" s="24">
        <f t="shared" si="1207"/>
        <v>174398.41389927175</v>
      </c>
      <c r="BN603" s="24">
        <f t="shared" si="1207"/>
        <v>174398.41389927175</v>
      </c>
      <c r="BO603" s="33">
        <f t="shared" si="1208"/>
        <v>697593.655597087</v>
      </c>
      <c r="BP603" s="24">
        <f t="shared" si="1209"/>
        <v>174398.41389927175</v>
      </c>
      <c r="BQ603" s="24">
        <f t="shared" si="1209"/>
        <v>174398.41389927175</v>
      </c>
      <c r="BR603" s="24">
        <f t="shared" si="1209"/>
        <v>174398.41389927175</v>
      </c>
      <c r="BS603" s="24">
        <f t="shared" si="1209"/>
        <v>174398.41389927175</v>
      </c>
      <c r="BT603" s="33">
        <f t="shared" si="1210"/>
        <v>697593.655597087</v>
      </c>
      <c r="BU603" s="24">
        <f t="shared" si="1211"/>
        <v>174398.41389927175</v>
      </c>
      <c r="BV603" s="24">
        <f t="shared" si="1211"/>
        <v>174398.41389927175</v>
      </c>
      <c r="BW603" s="24">
        <f t="shared" si="1211"/>
        <v>174398.41389927175</v>
      </c>
      <c r="BX603" s="24">
        <f t="shared" si="1211"/>
        <v>174398.41389927175</v>
      </c>
      <c r="BY603" s="33">
        <f t="shared" si="1212"/>
        <v>697593.655597087</v>
      </c>
      <c r="BZ603" s="24">
        <f t="shared" si="1213"/>
        <v>174398.41389927175</v>
      </c>
      <c r="CA603" s="24">
        <f t="shared" si="1213"/>
        <v>174398.41389927175</v>
      </c>
      <c r="CB603" s="24">
        <f t="shared" si="1213"/>
        <v>174398.41389927175</v>
      </c>
      <c r="CC603" s="24">
        <f t="shared" si="1213"/>
        <v>174398.41389927175</v>
      </c>
      <c r="CD603" s="33">
        <f t="shared" si="1214"/>
        <v>697593.655597087</v>
      </c>
      <c r="CE603" s="24">
        <f t="shared" si="1215"/>
        <v>174398.41389927175</v>
      </c>
      <c r="CF603" s="24">
        <f t="shared" si="1215"/>
        <v>174398.41389927175</v>
      </c>
      <c r="CG603" s="24">
        <f t="shared" si="1215"/>
        <v>174398.41389927175</v>
      </c>
      <c r="CH603" s="24">
        <f t="shared" si="1215"/>
        <v>174398.41389927175</v>
      </c>
      <c r="CI603" s="33">
        <f t="shared" si="1216"/>
        <v>697593.655597087</v>
      </c>
      <c r="CJ603" s="24">
        <f t="shared" si="1217"/>
        <v>174398.41389927175</v>
      </c>
      <c r="CK603" s="24">
        <f t="shared" si="1217"/>
        <v>174398.41389927175</v>
      </c>
      <c r="CL603" s="24">
        <f t="shared" si="1217"/>
        <v>174398.41389927175</v>
      </c>
      <c r="CM603" s="24">
        <f t="shared" si="1217"/>
        <v>174398.41389927175</v>
      </c>
      <c r="CN603" s="33">
        <f t="shared" si="1218"/>
        <v>697593.655597087</v>
      </c>
      <c r="CO603" s="24">
        <f t="shared" si="1219"/>
        <v>174398.41389927175</v>
      </c>
      <c r="CP603" s="24">
        <f t="shared" si="1219"/>
        <v>174398.41389927175</v>
      </c>
      <c r="CQ603" s="24">
        <f t="shared" si="1219"/>
        <v>174398.41389927175</v>
      </c>
      <c r="CR603" s="24">
        <f t="shared" si="1219"/>
        <v>174398.41389927175</v>
      </c>
      <c r="CS603" s="33">
        <f t="shared" si="1220"/>
        <v>697593.655597087</v>
      </c>
      <c r="CT603" s="24">
        <f t="shared" si="1221"/>
        <v>174398.41389927175</v>
      </c>
      <c r="CU603" s="24">
        <f t="shared" si="1221"/>
        <v>174398.41389927175</v>
      </c>
      <c r="CV603" s="24">
        <f t="shared" si="1221"/>
        <v>174398.41389927175</v>
      </c>
      <c r="CW603" s="24">
        <f t="shared" si="1221"/>
        <v>174398.41389927175</v>
      </c>
      <c r="CX603" s="33">
        <f t="shared" si="1222"/>
        <v>697593.655597087</v>
      </c>
      <c r="CY603" s="24">
        <f t="shared" si="1223"/>
        <v>174398.41389927175</v>
      </c>
      <c r="CZ603" s="24">
        <f t="shared" si="1223"/>
        <v>174398.41389927175</v>
      </c>
      <c r="DA603" s="24">
        <f t="shared" si="1223"/>
        <v>174398.41389927175</v>
      </c>
      <c r="DB603" s="24">
        <f t="shared" si="1223"/>
        <v>174398.41389927175</v>
      </c>
      <c r="DC603" s="33">
        <f t="shared" si="1224"/>
        <v>697593.655597087</v>
      </c>
      <c r="DD603" s="86">
        <f t="shared" si="1225"/>
        <v>0</v>
      </c>
    </row>
    <row r="604" spans="1:108" x14ac:dyDescent="0.25">
      <c r="A604" t="s">
        <v>5863</v>
      </c>
      <c r="B604" s="32" t="s">
        <v>5124</v>
      </c>
      <c r="C604" s="24">
        <f t="shared" si="1183"/>
        <v>0</v>
      </c>
      <c r="D604" s="24">
        <f t="shared" si="1183"/>
        <v>0</v>
      </c>
      <c r="E604" s="24">
        <f t="shared" si="1183"/>
        <v>0</v>
      </c>
      <c r="F604" s="24">
        <f t="shared" si="1183"/>
        <v>0</v>
      </c>
      <c r="G604" s="33">
        <f t="shared" si="1184"/>
        <v>0</v>
      </c>
      <c r="H604" s="24">
        <f t="shared" si="1185"/>
        <v>0</v>
      </c>
      <c r="I604" s="24">
        <f t="shared" si="1185"/>
        <v>0</v>
      </c>
      <c r="J604" s="24">
        <f t="shared" si="1185"/>
        <v>0</v>
      </c>
      <c r="K604" s="24">
        <f t="shared" si="1185"/>
        <v>0</v>
      </c>
      <c r="L604" s="33">
        <f t="shared" si="1186"/>
        <v>0</v>
      </c>
      <c r="M604" s="24">
        <f t="shared" si="1187"/>
        <v>5737.3631576716434</v>
      </c>
      <c r="N604" s="24">
        <f t="shared" si="1187"/>
        <v>9761.2363228195463</v>
      </c>
      <c r="O604" s="24">
        <f t="shared" si="1187"/>
        <v>13227.351903075643</v>
      </c>
      <c r="P604" s="24">
        <f t="shared" si="1187"/>
        <v>20107.139297971677</v>
      </c>
      <c r="Q604" s="33">
        <f t="shared" si="1188"/>
        <v>48833.09068153851</v>
      </c>
      <c r="R604" s="24">
        <f t="shared" si="1189"/>
        <v>29760.522005261213</v>
      </c>
      <c r="S604" s="24">
        <f t="shared" si="1189"/>
        <v>52501.196291626198</v>
      </c>
      <c r="T604" s="24">
        <f t="shared" si="1189"/>
        <v>68500.028491883888</v>
      </c>
      <c r="U604" s="24">
        <f t="shared" si="1189"/>
        <v>82318.709089200129</v>
      </c>
      <c r="V604" s="33">
        <f t="shared" si="1190"/>
        <v>233080.45587797143</v>
      </c>
      <c r="W604" s="24">
        <f t="shared" si="1191"/>
        <v>123564.27615733165</v>
      </c>
      <c r="X604" s="24">
        <f t="shared" si="1191"/>
        <v>152508.14688246127</v>
      </c>
      <c r="Y604" s="24">
        <f t="shared" si="1191"/>
        <v>220722.06169719051</v>
      </c>
      <c r="Z604" s="24">
        <f t="shared" si="1191"/>
        <v>268714.46692597261</v>
      </c>
      <c r="AA604" s="33">
        <f t="shared" si="1192"/>
        <v>765508.95166295604</v>
      </c>
      <c r="AB604" s="24">
        <f t="shared" si="1193"/>
        <v>3310.9855256876908</v>
      </c>
      <c r="AC604" s="24">
        <f t="shared" si="1193"/>
        <v>-87173.061663631641</v>
      </c>
      <c r="AD604" s="24">
        <f t="shared" si="1193"/>
        <v>-120990.06473010418</v>
      </c>
      <c r="AE604" s="24">
        <f t="shared" si="1193"/>
        <v>-134724.76041571362</v>
      </c>
      <c r="AF604" s="33">
        <f t="shared" si="1194"/>
        <v>-339576.90128376172</v>
      </c>
      <c r="AG604" s="24">
        <f t="shared" si="1195"/>
        <v>-140607.67241300357</v>
      </c>
      <c r="AH604" s="24">
        <f t="shared" si="1195"/>
        <v>-143226.50881339586</v>
      </c>
      <c r="AI604" s="24">
        <f t="shared" si="1195"/>
        <v>-144427.77385514113</v>
      </c>
      <c r="AJ604" s="24">
        <f t="shared" si="1195"/>
        <v>-144992.37833129868</v>
      </c>
      <c r="AK604" s="33">
        <f t="shared" si="1196"/>
        <v>-573254.33341283922</v>
      </c>
      <c r="AL604" s="24">
        <f t="shared" si="1197"/>
        <v>-145263.2179559897</v>
      </c>
      <c r="AM604" s="24">
        <f t="shared" si="1197"/>
        <v>-145395.43231474285</v>
      </c>
      <c r="AN604" s="24">
        <f t="shared" si="1197"/>
        <v>-145460.96762109562</v>
      </c>
      <c r="AO604" s="24">
        <f t="shared" si="1197"/>
        <v>-145493.89359938217</v>
      </c>
      <c r="AP604" s="33">
        <f t="shared" si="1198"/>
        <v>-581613.51149121032</v>
      </c>
      <c r="AQ604" s="24">
        <f t="shared" si="1199"/>
        <v>-145510.63732888506</v>
      </c>
      <c r="AR604" s="24">
        <f t="shared" si="1199"/>
        <v>-145519.24545443311</v>
      </c>
      <c r="AS604" s="24">
        <f t="shared" si="1199"/>
        <v>-145523.715209666</v>
      </c>
      <c r="AT604" s="24">
        <f t="shared" si="1199"/>
        <v>-145526.05737858982</v>
      </c>
      <c r="AU604" s="33">
        <f t="shared" si="1200"/>
        <v>-582079.65537157399</v>
      </c>
      <c r="AV604" s="24">
        <f t="shared" si="1201"/>
        <v>-145527.29504568866</v>
      </c>
      <c r="AW604" s="24">
        <f t="shared" si="1201"/>
        <v>-145527.95417974118</v>
      </c>
      <c r="AX604" s="24">
        <f t="shared" si="1201"/>
        <v>-145528.30776547169</v>
      </c>
      <c r="AY604" s="24">
        <f t="shared" si="1201"/>
        <v>-145528.49873384176</v>
      </c>
      <c r="AZ604" s="33">
        <f t="shared" si="1202"/>
        <v>-582112.05572474329</v>
      </c>
      <c r="BA604" s="24">
        <f t="shared" si="1203"/>
        <v>-145528.60253251376</v>
      </c>
      <c r="BB604" s="24">
        <f t="shared" si="1203"/>
        <v>-145528.65929002123</v>
      </c>
      <c r="BC604" s="24">
        <f t="shared" si="1203"/>
        <v>-145528.69050120164</v>
      </c>
      <c r="BD604" s="24">
        <f t="shared" si="1203"/>
        <v>-145528.70775643896</v>
      </c>
      <c r="BE604" s="33">
        <f t="shared" si="1204"/>
        <v>-582114.66008017561</v>
      </c>
      <c r="BF604" s="24">
        <f t="shared" si="1205"/>
        <v>-145528.71734462486</v>
      </c>
      <c r="BG604" s="24">
        <f t="shared" si="1205"/>
        <v>-145528.72269825538</v>
      </c>
      <c r="BH604" s="24">
        <f t="shared" si="1205"/>
        <v>-145528.72570126888</v>
      </c>
      <c r="BI604" s="24">
        <f t="shared" si="1205"/>
        <v>-145528.72739316217</v>
      </c>
      <c r="BJ604" s="33">
        <f t="shared" si="1206"/>
        <v>-582114.89313731133</v>
      </c>
      <c r="BK604" s="24">
        <f t="shared" si="1207"/>
        <v>-145528.72835038166</v>
      </c>
      <c r="BL604" s="24">
        <f t="shared" si="1207"/>
        <v>-145528.72889412913</v>
      </c>
      <c r="BM604" s="24">
        <f t="shared" si="1207"/>
        <v>-145528.72920419695</v>
      </c>
      <c r="BN604" s="24">
        <f t="shared" si="1207"/>
        <v>-145528.72938166585</v>
      </c>
      <c r="BO604" s="33">
        <f t="shared" si="1208"/>
        <v>-582114.91583037353</v>
      </c>
      <c r="BP604" s="24">
        <f t="shared" si="1209"/>
        <v>-145528.72948360542</v>
      </c>
      <c r="BQ604" s="24">
        <f t="shared" si="1209"/>
        <v>-145528.72954235921</v>
      </c>
      <c r="BR604" s="24">
        <f t="shared" si="1209"/>
        <v>-145528.72957633721</v>
      </c>
      <c r="BS604" s="24">
        <f t="shared" si="1209"/>
        <v>-145528.72959604755</v>
      </c>
      <c r="BT604" s="33">
        <f t="shared" si="1210"/>
        <v>-582114.91819834942</v>
      </c>
      <c r="BU604" s="24">
        <f t="shared" si="1211"/>
        <v>-145528.72960751902</v>
      </c>
      <c r="BV604" s="24">
        <f t="shared" si="1211"/>
        <v>-145528.72961421392</v>
      </c>
      <c r="BW604" s="24">
        <f t="shared" si="1211"/>
        <v>-145528.7296181322</v>
      </c>
      <c r="BX604" s="24">
        <f t="shared" si="1211"/>
        <v>-145528.72962043274</v>
      </c>
      <c r="BY604" s="33">
        <f t="shared" si="1212"/>
        <v>-582114.91846029786</v>
      </c>
      <c r="BZ604" s="24">
        <f t="shared" si="1213"/>
        <v>-145528.72962178729</v>
      </c>
      <c r="CA604" s="24">
        <f t="shared" si="1213"/>
        <v>-145528.72962258579</v>
      </c>
      <c r="CB604" s="24">
        <f t="shared" si="1213"/>
        <v>-145528.72962305744</v>
      </c>
      <c r="CC604" s="24">
        <f t="shared" si="1213"/>
        <v>-145528.72962333908</v>
      </c>
      <c r="CD604" s="33">
        <f t="shared" si="1214"/>
        <v>-582114.91849076957</v>
      </c>
      <c r="CE604" s="24">
        <f t="shared" si="1215"/>
        <v>-145528.72962350561</v>
      </c>
      <c r="CF604" s="24">
        <f t="shared" si="1215"/>
        <v>-145528.72962360509</v>
      </c>
      <c r="CG604" s="24">
        <f t="shared" si="1215"/>
        <v>-145528.72962366376</v>
      </c>
      <c r="CH604" s="24">
        <f t="shared" si="1215"/>
        <v>-145528.7296236984</v>
      </c>
      <c r="CI604" s="33">
        <f t="shared" si="1216"/>
        <v>-582114.91849447286</v>
      </c>
      <c r="CJ604" s="24">
        <f t="shared" si="1217"/>
        <v>-145528.7296237213</v>
      </c>
      <c r="CK604" s="24">
        <f t="shared" si="1217"/>
        <v>-145528.72962373417</v>
      </c>
      <c r="CL604" s="24">
        <f t="shared" si="1217"/>
        <v>-145528.72962374089</v>
      </c>
      <c r="CM604" s="24">
        <f t="shared" si="1217"/>
        <v>-145528.72962374592</v>
      </c>
      <c r="CN604" s="33">
        <f t="shared" si="1218"/>
        <v>-582114.91849494225</v>
      </c>
      <c r="CO604" s="24">
        <f t="shared" si="1219"/>
        <v>-145528.72962374869</v>
      </c>
      <c r="CP604" s="24">
        <f t="shared" si="1219"/>
        <v>-145528.72962375148</v>
      </c>
      <c r="CQ604" s="24">
        <f t="shared" si="1219"/>
        <v>-145528.72962375148</v>
      </c>
      <c r="CR604" s="24">
        <f t="shared" si="1219"/>
        <v>-145528.72962375148</v>
      </c>
      <c r="CS604" s="33">
        <f t="shared" si="1220"/>
        <v>-582114.91849500313</v>
      </c>
      <c r="CT604" s="24">
        <f t="shared" si="1221"/>
        <v>-145528.72962375314</v>
      </c>
      <c r="CU604" s="24">
        <f t="shared" si="1221"/>
        <v>-145528.72962375369</v>
      </c>
      <c r="CV604" s="24">
        <f t="shared" si="1221"/>
        <v>-145528.72962375425</v>
      </c>
      <c r="CW604" s="24">
        <f t="shared" si="1221"/>
        <v>-145528.72962375425</v>
      </c>
      <c r="CX604" s="33">
        <f t="shared" si="1222"/>
        <v>-582114.91849501536</v>
      </c>
      <c r="CY604" s="24">
        <f t="shared" si="1223"/>
        <v>-145528.72962375425</v>
      </c>
      <c r="CZ604" s="24">
        <f t="shared" si="1223"/>
        <v>-145528.72962375425</v>
      </c>
      <c r="DA604" s="24">
        <f t="shared" si="1223"/>
        <v>-145528.72962375425</v>
      </c>
      <c r="DB604" s="24">
        <f t="shared" si="1223"/>
        <v>-145528.72962375425</v>
      </c>
      <c r="DC604" s="33">
        <f t="shared" si="1224"/>
        <v>-582114.91849501699</v>
      </c>
      <c r="DD604" s="86">
        <f t="shared" si="1225"/>
        <v>-414243.196549727</v>
      </c>
    </row>
    <row r="605" spans="1:108" x14ac:dyDescent="0.25">
      <c r="A605" t="s">
        <v>5864</v>
      </c>
      <c r="B605" s="32" t="s">
        <v>5125</v>
      </c>
      <c r="C605" s="24">
        <f t="shared" si="1183"/>
        <v>0</v>
      </c>
      <c r="D605" s="24">
        <f t="shared" si="1183"/>
        <v>0</v>
      </c>
      <c r="E605" s="24">
        <f t="shared" si="1183"/>
        <v>0</v>
      </c>
      <c r="F605" s="24">
        <f t="shared" si="1183"/>
        <v>0</v>
      </c>
      <c r="G605" s="33">
        <f t="shared" si="1184"/>
        <v>0</v>
      </c>
      <c r="H605" s="24">
        <f t="shared" si="1185"/>
        <v>0</v>
      </c>
      <c r="I605" s="24">
        <f t="shared" si="1185"/>
        <v>0</v>
      </c>
      <c r="J605" s="24">
        <f t="shared" si="1185"/>
        <v>0</v>
      </c>
      <c r="K605" s="24">
        <f t="shared" si="1185"/>
        <v>0</v>
      </c>
      <c r="L605" s="33">
        <f t="shared" si="1186"/>
        <v>0</v>
      </c>
      <c r="M605" s="24">
        <f t="shared" si="1187"/>
        <v>22872.129288717872</v>
      </c>
      <c r="N605" s="24">
        <f t="shared" si="1187"/>
        <v>50956.504100158811</v>
      </c>
      <c r="O605" s="24">
        <f t="shared" si="1187"/>
        <v>67066.865095727379</v>
      </c>
      <c r="P605" s="24">
        <f t="shared" si="1187"/>
        <v>74058.247574408539</v>
      </c>
      <c r="Q605" s="33">
        <f t="shared" si="1188"/>
        <v>214953.7460590126</v>
      </c>
      <c r="R605" s="24">
        <f t="shared" si="1189"/>
        <v>133431.54022942949</v>
      </c>
      <c r="S605" s="24">
        <f t="shared" si="1189"/>
        <v>213784.5751081924</v>
      </c>
      <c r="T605" s="24">
        <f t="shared" si="1189"/>
        <v>260395.63135248329</v>
      </c>
      <c r="U605" s="24">
        <f t="shared" si="1189"/>
        <v>280585.93865813361</v>
      </c>
      <c r="V605" s="33">
        <f t="shared" si="1190"/>
        <v>888197.6853482388</v>
      </c>
      <c r="W605" s="24">
        <f t="shared" si="1191"/>
        <v>413625.94040992949</v>
      </c>
      <c r="X605" s="24">
        <f t="shared" si="1191"/>
        <v>594157.50315011479</v>
      </c>
      <c r="Y605" s="24">
        <f t="shared" si="1191"/>
        <v>698904.51492011873</v>
      </c>
      <c r="Z605" s="24">
        <f t="shared" si="1191"/>
        <v>744269.4971044343</v>
      </c>
      <c r="AA605" s="33">
        <f t="shared" si="1192"/>
        <v>2450957.4555845973</v>
      </c>
      <c r="AB605" s="24">
        <f t="shared" si="1193"/>
        <v>-143722.33333531371</v>
      </c>
      <c r="AC605" s="24">
        <f t="shared" si="1193"/>
        <v>-448549.21737615601</v>
      </c>
      <c r="AD605" s="24">
        <f t="shared" si="1193"/>
        <v>-563058.68956731539</v>
      </c>
      <c r="AE605" s="24">
        <f t="shared" si="1193"/>
        <v>-609743.63522778731</v>
      </c>
      <c r="AF605" s="33">
        <f t="shared" si="1194"/>
        <v>-1765073.8755065724</v>
      </c>
      <c r="AG605" s="24">
        <f t="shared" si="1195"/>
        <v>-629800.74114492815</v>
      </c>
      <c r="AH605" s="24">
        <f t="shared" si="1195"/>
        <v>-638751.97585483245</v>
      </c>
      <c r="AI605" s="24">
        <f t="shared" si="1195"/>
        <v>-642866.84658716747</v>
      </c>
      <c r="AJ605" s="24">
        <f t="shared" si="1195"/>
        <v>-644804.55230180826</v>
      </c>
      <c r="AK605" s="33">
        <f t="shared" si="1196"/>
        <v>-2556224.1158887362</v>
      </c>
      <c r="AL605" s="24">
        <f t="shared" si="1197"/>
        <v>-645735.64132098458</v>
      </c>
      <c r="AM605" s="24">
        <f t="shared" si="1197"/>
        <v>-646190.86055229872</v>
      </c>
      <c r="AN605" s="24">
        <f t="shared" si="1197"/>
        <v>-646416.81501457072</v>
      </c>
      <c r="AO605" s="24">
        <f t="shared" si="1197"/>
        <v>-646530.48305591173</v>
      </c>
      <c r="AP605" s="33">
        <f t="shared" si="1198"/>
        <v>-2584873.7999437656</v>
      </c>
      <c r="AQ605" s="24">
        <f t="shared" si="1199"/>
        <v>-646588.35446513491</v>
      </c>
      <c r="AR605" s="24">
        <f t="shared" si="1199"/>
        <v>-646618.13939929043</v>
      </c>
      <c r="AS605" s="24">
        <f t="shared" si="1199"/>
        <v>-646633.62103254383</v>
      </c>
      <c r="AT605" s="24">
        <f t="shared" si="1199"/>
        <v>-646641.74127303844</v>
      </c>
      <c r="AU605" s="33">
        <f t="shared" si="1200"/>
        <v>-2586481.856170008</v>
      </c>
      <c r="AV605" s="24">
        <f t="shared" si="1201"/>
        <v>-646646.03612322698</v>
      </c>
      <c r="AW605" s="24">
        <f t="shared" si="1201"/>
        <v>-646648.32535588043</v>
      </c>
      <c r="AX605" s="24">
        <f t="shared" si="1201"/>
        <v>-646649.5543892798</v>
      </c>
      <c r="AY605" s="24">
        <f t="shared" si="1201"/>
        <v>-646650.21869168244</v>
      </c>
      <c r="AZ605" s="33">
        <f t="shared" si="1202"/>
        <v>-2586594.1345600695</v>
      </c>
      <c r="BA605" s="24">
        <f t="shared" si="1203"/>
        <v>-646650.58003157401</v>
      </c>
      <c r="BB605" s="24">
        <f t="shared" si="1203"/>
        <v>-646650.77775261202</v>
      </c>
      <c r="BC605" s="24">
        <f t="shared" si="1203"/>
        <v>-646650.88655342569</v>
      </c>
      <c r="BD605" s="24">
        <f t="shared" si="1203"/>
        <v>-646650.94674328226</v>
      </c>
      <c r="BE605" s="33">
        <f t="shared" si="1204"/>
        <v>-2586603.1910808943</v>
      </c>
      <c r="BF605" s="24">
        <f t="shared" si="1205"/>
        <v>-646650.98020961985</v>
      </c>
      <c r="BG605" s="24">
        <f t="shared" si="1205"/>
        <v>-646650.99890693231</v>
      </c>
      <c r="BH605" s="24">
        <f t="shared" si="1205"/>
        <v>-646651.00940086273</v>
      </c>
      <c r="BI605" s="24">
        <f t="shared" si="1205"/>
        <v>-646651.01531640766</v>
      </c>
      <c r="BJ605" s="33">
        <f t="shared" si="1206"/>
        <v>-2586604.0038338224</v>
      </c>
      <c r="BK605" s="24">
        <f t="shared" si="1207"/>
        <v>-646651.01866503607</v>
      </c>
      <c r="BL605" s="24">
        <f t="shared" si="1207"/>
        <v>-646651.02056819748</v>
      </c>
      <c r="BM605" s="24">
        <f t="shared" si="1207"/>
        <v>-646651.02165400481</v>
      </c>
      <c r="BN605" s="24">
        <f t="shared" si="1207"/>
        <v>-646651.02227577218</v>
      </c>
      <c r="BO605" s="33">
        <f t="shared" si="1208"/>
        <v>-2586604.0831630109</v>
      </c>
      <c r="BP605" s="24">
        <f t="shared" si="1209"/>
        <v>-646651.0226330962</v>
      </c>
      <c r="BQ605" s="24">
        <f t="shared" si="1209"/>
        <v>-646651.02283913898</v>
      </c>
      <c r="BR605" s="24">
        <f t="shared" si="1209"/>
        <v>-646651.02295834303</v>
      </c>
      <c r="BS605" s="24">
        <f t="shared" si="1209"/>
        <v>-646651.02302752167</v>
      </c>
      <c r="BT605" s="33">
        <f t="shared" si="1210"/>
        <v>-2586604.0914580999</v>
      </c>
      <c r="BU605" s="24">
        <f t="shared" si="1211"/>
        <v>-646651.02306780848</v>
      </c>
      <c r="BV605" s="24">
        <f t="shared" si="1211"/>
        <v>-646651.02309132484</v>
      </c>
      <c r="BW605" s="24">
        <f t="shared" si="1211"/>
        <v>-646651.02310510026</v>
      </c>
      <c r="BX605" s="24">
        <f t="shared" si="1211"/>
        <v>-646651.02311317599</v>
      </c>
      <c r="BY605" s="33">
        <f t="shared" si="1212"/>
        <v>-2586604.0923774093</v>
      </c>
      <c r="BZ605" s="24">
        <f t="shared" si="1213"/>
        <v>-646651.02311793691</v>
      </c>
      <c r="CA605" s="24">
        <f t="shared" si="1213"/>
        <v>-646651.02312075545</v>
      </c>
      <c r="CB605" s="24">
        <f t="shared" si="1213"/>
        <v>-646651.0231224139</v>
      </c>
      <c r="CC605" s="24">
        <f t="shared" si="1213"/>
        <v>-646651.02312339738</v>
      </c>
      <c r="CD605" s="33">
        <f t="shared" si="1214"/>
        <v>-2586604.092484504</v>
      </c>
      <c r="CE605" s="24">
        <f t="shared" si="1215"/>
        <v>-646651.02312399191</v>
      </c>
      <c r="CF605" s="24">
        <f t="shared" si="1215"/>
        <v>-646651.02312434069</v>
      </c>
      <c r="CG605" s="24">
        <f t="shared" si="1215"/>
        <v>-646651.02312454849</v>
      </c>
      <c r="CH605" s="24">
        <f t="shared" si="1215"/>
        <v>-646651.02312467585</v>
      </c>
      <c r="CI605" s="33">
        <f t="shared" si="1216"/>
        <v>-2586604.0924975569</v>
      </c>
      <c r="CJ605" s="24">
        <f t="shared" si="1217"/>
        <v>-646651.02312475187</v>
      </c>
      <c r="CK605" s="24">
        <f t="shared" si="1217"/>
        <v>-646651.02312479203</v>
      </c>
      <c r="CL605" s="24">
        <f t="shared" si="1217"/>
        <v>-646651.02312482335</v>
      </c>
      <c r="CM605" s="24">
        <f t="shared" si="1217"/>
        <v>-646651.02312484116</v>
      </c>
      <c r="CN605" s="33">
        <f t="shared" si="1218"/>
        <v>-2586604.0924992082</v>
      </c>
      <c r="CO605" s="24">
        <f t="shared" si="1219"/>
        <v>-646651.02312485222</v>
      </c>
      <c r="CP605" s="24">
        <f t="shared" si="1219"/>
        <v>-646651.02312485664</v>
      </c>
      <c r="CQ605" s="24">
        <f t="shared" si="1219"/>
        <v>-646651.02312486328</v>
      </c>
      <c r="CR605" s="24">
        <f t="shared" si="1219"/>
        <v>-646651.02312486328</v>
      </c>
      <c r="CS605" s="33">
        <f t="shared" si="1220"/>
        <v>-2586604.0924994354</v>
      </c>
      <c r="CT605" s="24">
        <f t="shared" si="1221"/>
        <v>-646651.02312486328</v>
      </c>
      <c r="CU605" s="24">
        <f t="shared" si="1221"/>
        <v>-646651.02312486328</v>
      </c>
      <c r="CV605" s="24">
        <f t="shared" si="1221"/>
        <v>-646651.02312486328</v>
      </c>
      <c r="CW605" s="24">
        <f t="shared" si="1221"/>
        <v>-646651.02312486328</v>
      </c>
      <c r="CX605" s="33">
        <f t="shared" si="1222"/>
        <v>-2586604.0924994531</v>
      </c>
      <c r="CY605" s="24">
        <f t="shared" si="1223"/>
        <v>-646651.02312486328</v>
      </c>
      <c r="CZ605" s="24">
        <f t="shared" si="1223"/>
        <v>-646651.02312486328</v>
      </c>
      <c r="DA605" s="24">
        <f t="shared" si="1223"/>
        <v>-646651.02312486328</v>
      </c>
      <c r="DB605" s="24">
        <f t="shared" si="1223"/>
        <v>-646651.02312486328</v>
      </c>
      <c r="DC605" s="33">
        <f t="shared" si="1224"/>
        <v>-2586604.0924994531</v>
      </c>
      <c r="DD605" s="86">
        <f t="shared" si="1225"/>
        <v>-1390920.5202293</v>
      </c>
    </row>
    <row r="606" spans="1:108" x14ac:dyDescent="0.25">
      <c r="A606" t="s">
        <v>5865</v>
      </c>
      <c r="B606" s="32" t="s">
        <v>5126</v>
      </c>
      <c r="C606" s="24">
        <f t="shared" si="1183"/>
        <v>0</v>
      </c>
      <c r="D606" s="24">
        <f t="shared" si="1183"/>
        <v>0</v>
      </c>
      <c r="E606" s="24">
        <f t="shared" si="1183"/>
        <v>0</v>
      </c>
      <c r="F606" s="24">
        <f t="shared" si="1183"/>
        <v>0</v>
      </c>
      <c r="G606" s="33">
        <f t="shared" si="1184"/>
        <v>0</v>
      </c>
      <c r="H606" s="24">
        <f t="shared" si="1185"/>
        <v>0</v>
      </c>
      <c r="I606" s="24">
        <f t="shared" si="1185"/>
        <v>0</v>
      </c>
      <c r="J606" s="24">
        <f t="shared" si="1185"/>
        <v>0</v>
      </c>
      <c r="K606" s="24">
        <f t="shared" si="1185"/>
        <v>0</v>
      </c>
      <c r="L606" s="33">
        <f t="shared" si="1186"/>
        <v>0</v>
      </c>
      <c r="M606" s="24">
        <f t="shared" si="1187"/>
        <v>0</v>
      </c>
      <c r="N606" s="24">
        <f t="shared" si="1187"/>
        <v>0</v>
      </c>
      <c r="O606" s="24">
        <f t="shared" si="1187"/>
        <v>0</v>
      </c>
      <c r="P606" s="24">
        <f t="shared" si="1187"/>
        <v>0</v>
      </c>
      <c r="Q606" s="33">
        <f t="shared" si="1188"/>
        <v>0</v>
      </c>
      <c r="R606" s="24">
        <f t="shared" si="1189"/>
        <v>0</v>
      </c>
      <c r="S606" s="24">
        <f t="shared" si="1189"/>
        <v>0</v>
      </c>
      <c r="T606" s="24">
        <f t="shared" si="1189"/>
        <v>0</v>
      </c>
      <c r="U606" s="24">
        <f t="shared" si="1189"/>
        <v>0</v>
      </c>
      <c r="V606" s="33">
        <f t="shared" si="1190"/>
        <v>0</v>
      </c>
      <c r="W606" s="24">
        <f t="shared" si="1191"/>
        <v>19762.613457391271</v>
      </c>
      <c r="X606" s="24">
        <f t="shared" si="1191"/>
        <v>46952.227817878127</v>
      </c>
      <c r="Y606" s="24">
        <f t="shared" si="1191"/>
        <v>78524.332664383342</v>
      </c>
      <c r="Z606" s="24">
        <f t="shared" si="1191"/>
        <v>105953.79247291759</v>
      </c>
      <c r="AA606" s="33">
        <f t="shared" si="1192"/>
        <v>251192.96641257033</v>
      </c>
      <c r="AB606" s="24">
        <f t="shared" si="1193"/>
        <v>83968.685319126816</v>
      </c>
      <c r="AC606" s="24">
        <f t="shared" si="1193"/>
        <v>39513.173460535239</v>
      </c>
      <c r="AD606" s="24">
        <f t="shared" si="1193"/>
        <v>-1462.7954053387512</v>
      </c>
      <c r="AE606" s="24">
        <f t="shared" si="1193"/>
        <v>-34514.092142313835</v>
      </c>
      <c r="AF606" s="33">
        <f t="shared" si="1194"/>
        <v>87504.97123200947</v>
      </c>
      <c r="AG606" s="24">
        <f t="shared" si="1195"/>
        <v>-59896.493039354449</v>
      </c>
      <c r="AH606" s="24">
        <f t="shared" si="1195"/>
        <v>-78960.8310872328</v>
      </c>
      <c r="AI606" s="24">
        <f t="shared" si="1195"/>
        <v>-93125.955096190039</v>
      </c>
      <c r="AJ606" s="24">
        <f t="shared" si="1195"/>
        <v>-103597.1003844064</v>
      </c>
      <c r="AK606" s="33">
        <f t="shared" si="1196"/>
        <v>-335580.37960718368</v>
      </c>
      <c r="AL606" s="24">
        <f t="shared" si="1197"/>
        <v>-111321.90988630056</v>
      </c>
      <c r="AM606" s="24">
        <f t="shared" si="1197"/>
        <v>-117019.34984696028</v>
      </c>
      <c r="AN606" s="24">
        <f t="shared" si="1197"/>
        <v>-121225.04844226839</v>
      </c>
      <c r="AO606" s="24">
        <f t="shared" si="1197"/>
        <v>-124334.25711283536</v>
      </c>
      <c r="AP606" s="33">
        <f t="shared" si="1198"/>
        <v>-473900.5652883646</v>
      </c>
      <c r="AQ606" s="24">
        <f t="shared" si="1199"/>
        <v>-126637.24321009443</v>
      </c>
      <c r="AR606" s="24">
        <f t="shared" si="1199"/>
        <v>-128346.7427968111</v>
      </c>
      <c r="AS606" s="24">
        <f t="shared" si="1199"/>
        <v>-129618.61682936325</v>
      </c>
      <c r="AT606" s="24">
        <f t="shared" si="1199"/>
        <v>-130567.13969257919</v>
      </c>
      <c r="AU606" s="33">
        <f t="shared" si="1200"/>
        <v>-515169.742528848</v>
      </c>
      <c r="AV606" s="24">
        <f t="shared" si="1201"/>
        <v>-131276.21309529059</v>
      </c>
      <c r="AW606" s="24">
        <f t="shared" si="1201"/>
        <v>-131807.55222399533</v>
      </c>
      <c r="AX606" s="24">
        <f t="shared" si="1201"/>
        <v>-132206.6487853732</v>
      </c>
      <c r="AY606" s="24">
        <f t="shared" si="1201"/>
        <v>-132507.11247593199</v>
      </c>
      <c r="AZ606" s="33">
        <f t="shared" si="1202"/>
        <v>-527797.5265805911</v>
      </c>
      <c r="BA606" s="24">
        <f t="shared" si="1203"/>
        <v>-132733.83363315871</v>
      </c>
      <c r="BB606" s="24">
        <f t="shared" si="1203"/>
        <v>-132905.29007618167</v>
      </c>
      <c r="BC606" s="24">
        <f t="shared" si="1203"/>
        <v>-133035.23264271914</v>
      </c>
      <c r="BD606" s="24">
        <f t="shared" si="1203"/>
        <v>-133133.91927810237</v>
      </c>
      <c r="BE606" s="33">
        <f t="shared" si="1204"/>
        <v>-531808.27563016186</v>
      </c>
      <c r="BF606" s="24">
        <f t="shared" si="1205"/>
        <v>-133209.02061756217</v>
      </c>
      <c r="BG606" s="24">
        <f t="shared" si="1205"/>
        <v>-133266.28607964781</v>
      </c>
      <c r="BH606" s="24">
        <f t="shared" si="1205"/>
        <v>-133310.03499737798</v>
      </c>
      <c r="BI606" s="24">
        <f t="shared" si="1205"/>
        <v>-133343.51963581823</v>
      </c>
      <c r="BJ606" s="33">
        <f t="shared" si="1206"/>
        <v>-533128.86133040616</v>
      </c>
      <c r="BK606" s="24">
        <f t="shared" si="1207"/>
        <v>-133369.19417618186</v>
      </c>
      <c r="BL606" s="24">
        <f t="shared" si="1207"/>
        <v>-133388.91451178724</v>
      </c>
      <c r="BM606" s="24">
        <f t="shared" si="1207"/>
        <v>-133404.08701091234</v>
      </c>
      <c r="BN606" s="24">
        <f t="shared" si="1207"/>
        <v>-133415.77954467473</v>
      </c>
      <c r="BO606" s="33">
        <f t="shared" si="1208"/>
        <v>-533577.97524355608</v>
      </c>
      <c r="BP606" s="24">
        <f t="shared" si="1209"/>
        <v>-133424.80454448587</v>
      </c>
      <c r="BQ606" s="24">
        <f t="shared" si="1209"/>
        <v>-133431.78127675253</v>
      </c>
      <c r="BR606" s="24">
        <f t="shared" si="1209"/>
        <v>-133437.18263867171</v>
      </c>
      <c r="BS606" s="24">
        <f t="shared" si="1209"/>
        <v>-133441.37039855059</v>
      </c>
      <c r="BT606" s="33">
        <f t="shared" si="1210"/>
        <v>-533735.1388584607</v>
      </c>
      <c r="BU606" s="24">
        <f t="shared" si="1211"/>
        <v>-133444.62178992192</v>
      </c>
      <c r="BV606" s="24">
        <f t="shared" si="1211"/>
        <v>-133447.14962185299</v>
      </c>
      <c r="BW606" s="24">
        <f t="shared" si="1211"/>
        <v>-133449.11751649619</v>
      </c>
      <c r="BX606" s="24">
        <f t="shared" si="1211"/>
        <v>-133450.65147686916</v>
      </c>
      <c r="BY606" s="33">
        <f t="shared" si="1212"/>
        <v>-533791.54040514026</v>
      </c>
      <c r="BZ606" s="24">
        <f t="shared" si="1213"/>
        <v>-133451.84868516156</v>
      </c>
      <c r="CA606" s="24">
        <f t="shared" si="1213"/>
        <v>-133452.78420683983</v>
      </c>
      <c r="CB606" s="24">
        <f t="shared" si="1213"/>
        <v>-133453.51610804998</v>
      </c>
      <c r="CC606" s="24">
        <f t="shared" si="1213"/>
        <v>-133454.0893685834</v>
      </c>
      <c r="CD606" s="33">
        <f t="shared" si="1214"/>
        <v>-533812.23836863483</v>
      </c>
      <c r="CE606" s="24">
        <f t="shared" si="1215"/>
        <v>-133454.53887889176</v>
      </c>
      <c r="CF606" s="24">
        <f t="shared" si="1215"/>
        <v>-133454.89173927731</v>
      </c>
      <c r="CG606" s="24">
        <f t="shared" si="1215"/>
        <v>-133455.16902652473</v>
      </c>
      <c r="CH606" s="24">
        <f t="shared" si="1215"/>
        <v>-133455.38715342857</v>
      </c>
      <c r="CI606" s="33">
        <f t="shared" si="1216"/>
        <v>-533819.98679812229</v>
      </c>
      <c r="CJ606" s="24">
        <f t="shared" si="1217"/>
        <v>-133455.55891656817</v>
      </c>
      <c r="CK606" s="24">
        <f t="shared" si="1217"/>
        <v>-133455.69430501366</v>
      </c>
      <c r="CL606" s="24">
        <f t="shared" si="1217"/>
        <v>-133455.80112537424</v>
      </c>
      <c r="CM606" s="24">
        <f t="shared" si="1217"/>
        <v>-133455.88548557032</v>
      </c>
      <c r="CN606" s="33">
        <f t="shared" si="1218"/>
        <v>-533822.93983252638</v>
      </c>
      <c r="CO606" s="24">
        <f t="shared" si="1219"/>
        <v>-133455.95216976537</v>
      </c>
      <c r="CP606" s="24">
        <f t="shared" si="1219"/>
        <v>-133456.00492931626</v>
      </c>
      <c r="CQ606" s="24">
        <f t="shared" si="1219"/>
        <v>-133456.04670883849</v>
      </c>
      <c r="CR606" s="24">
        <f t="shared" si="1219"/>
        <v>-133456.07982208452</v>
      </c>
      <c r="CS606" s="33">
        <f t="shared" si="1220"/>
        <v>-533824.08363000466</v>
      </c>
      <c r="CT606" s="24">
        <f t="shared" si="1221"/>
        <v>-133456.10608892946</v>
      </c>
      <c r="CU606" s="24">
        <f t="shared" si="1221"/>
        <v>-133456.12694220827</v>
      </c>
      <c r="CV606" s="24">
        <f t="shared" si="1221"/>
        <v>-133456.14351110111</v>
      </c>
      <c r="CW606" s="24">
        <f t="shared" si="1221"/>
        <v>-133456.15668633496</v>
      </c>
      <c r="CX606" s="33">
        <f t="shared" si="1222"/>
        <v>-533824.53322857386</v>
      </c>
      <c r="CY606" s="24">
        <f t="shared" si="1223"/>
        <v>-133456.20728958238</v>
      </c>
      <c r="CZ606" s="24">
        <f t="shared" si="1223"/>
        <v>-133456.20728958238</v>
      </c>
      <c r="DA606" s="24">
        <f t="shared" si="1223"/>
        <v>-133456.20728958238</v>
      </c>
      <c r="DB606" s="24">
        <f t="shared" si="1223"/>
        <v>-133456.20728958238</v>
      </c>
      <c r="DC606" s="33">
        <f t="shared" si="1224"/>
        <v>-533824.82915832952</v>
      </c>
      <c r="DD606" s="86">
        <f t="shared" si="1225"/>
        <v>-239409.9997625039</v>
      </c>
    </row>
    <row r="607" spans="1:108" x14ac:dyDescent="0.25">
      <c r="A607" t="s">
        <v>5866</v>
      </c>
      <c r="B607" s="32" t="s">
        <v>5127</v>
      </c>
      <c r="C607" s="24">
        <f t="shared" si="1183"/>
        <v>0</v>
      </c>
      <c r="D607" s="24">
        <f t="shared" si="1183"/>
        <v>0</v>
      </c>
      <c r="E607" s="24">
        <f t="shared" si="1183"/>
        <v>0</v>
      </c>
      <c r="F607" s="24">
        <f t="shared" si="1183"/>
        <v>0</v>
      </c>
      <c r="G607" s="33">
        <f t="shared" si="1184"/>
        <v>0</v>
      </c>
      <c r="H607" s="24">
        <f t="shared" si="1185"/>
        <v>0</v>
      </c>
      <c r="I607" s="24">
        <f t="shared" si="1185"/>
        <v>0</v>
      </c>
      <c r="J607" s="24">
        <f t="shared" si="1185"/>
        <v>0</v>
      </c>
      <c r="K607" s="24">
        <f t="shared" si="1185"/>
        <v>0</v>
      </c>
      <c r="L607" s="33">
        <f t="shared" si="1186"/>
        <v>0</v>
      </c>
      <c r="M607" s="24">
        <f t="shared" si="1187"/>
        <v>0</v>
      </c>
      <c r="N607" s="24">
        <f t="shared" si="1187"/>
        <v>0</v>
      </c>
      <c r="O607" s="24">
        <f t="shared" si="1187"/>
        <v>0</v>
      </c>
      <c r="P607" s="24">
        <f t="shared" si="1187"/>
        <v>0</v>
      </c>
      <c r="Q607" s="33">
        <f t="shared" si="1188"/>
        <v>0</v>
      </c>
      <c r="R607" s="24">
        <f t="shared" si="1189"/>
        <v>0</v>
      </c>
      <c r="S607" s="24">
        <f t="shared" si="1189"/>
        <v>0</v>
      </c>
      <c r="T607" s="24">
        <f t="shared" si="1189"/>
        <v>0</v>
      </c>
      <c r="U607" s="24">
        <f t="shared" si="1189"/>
        <v>0</v>
      </c>
      <c r="V607" s="33">
        <f t="shared" si="1190"/>
        <v>0</v>
      </c>
      <c r="W607" s="24">
        <f t="shared" si="1191"/>
        <v>8766.2193447374739</v>
      </c>
      <c r="X607" s="24">
        <f t="shared" si="1191"/>
        <v>19910.669661239837</v>
      </c>
      <c r="Y607" s="24">
        <f t="shared" si="1191"/>
        <v>33826.225759731024</v>
      </c>
      <c r="Z607" s="24">
        <f t="shared" si="1191"/>
        <v>48186.702357763774</v>
      </c>
      <c r="AA607" s="33">
        <f t="shared" si="1192"/>
        <v>110689.81712347211</v>
      </c>
      <c r="AB607" s="24">
        <f t="shared" si="1193"/>
        <v>54884.461630023434</v>
      </c>
      <c r="AC607" s="24">
        <f t="shared" si="1193"/>
        <v>51940.456605651532</v>
      </c>
      <c r="AD607" s="24">
        <f t="shared" si="1193"/>
        <v>45835.331998697482</v>
      </c>
      <c r="AE607" s="24">
        <f t="shared" si="1193"/>
        <v>38843.465492862975</v>
      </c>
      <c r="AF607" s="33">
        <f t="shared" si="1194"/>
        <v>191503.71572723542</v>
      </c>
      <c r="AG607" s="24">
        <f t="shared" si="1195"/>
        <v>31838.606470274506</v>
      </c>
      <c r="AH607" s="24">
        <f t="shared" si="1195"/>
        <v>25170.786985221901</v>
      </c>
      <c r="AI607" s="24">
        <f t="shared" si="1195"/>
        <v>18970.952061986551</v>
      </c>
      <c r="AJ607" s="24">
        <f t="shared" si="1195"/>
        <v>13272.644111080328</v>
      </c>
      <c r="AK607" s="33">
        <f t="shared" si="1196"/>
        <v>89252.989628563286</v>
      </c>
      <c r="AL607" s="24">
        <f t="shared" si="1197"/>
        <v>8065.28774413676</v>
      </c>
      <c r="AM607" s="24">
        <f t="shared" si="1197"/>
        <v>3319.058863382088</v>
      </c>
      <c r="AN607" s="24">
        <f t="shared" si="1197"/>
        <v>-1003.1504167724052</v>
      </c>
      <c r="AO607" s="24">
        <f t="shared" si="1197"/>
        <v>-4939.8911978499964</v>
      </c>
      <c r="AP607" s="33">
        <f t="shared" si="1198"/>
        <v>5441.3049928964465</v>
      </c>
      <c r="AQ607" s="24">
        <f t="shared" si="1199"/>
        <v>-8528.3545540476916</v>
      </c>
      <c r="AR607" s="24">
        <f t="shared" si="1199"/>
        <v>-11803.115235312434</v>
      </c>
      <c r="AS607" s="24">
        <f t="shared" si="1199"/>
        <v>-14795.670762728609</v>
      </c>
      <c r="AT607" s="24">
        <f t="shared" si="1199"/>
        <v>-17534.386083697435</v>
      </c>
      <c r="AU607" s="33">
        <f t="shared" si="1200"/>
        <v>-52661.526635786169</v>
      </c>
      <c r="AV607" s="24">
        <f t="shared" si="1201"/>
        <v>-20044.637722049898</v>
      </c>
      <c r="AW607" s="24">
        <f t="shared" si="1201"/>
        <v>-22349.047503782145</v>
      </c>
      <c r="AX607" s="24">
        <f t="shared" si="1201"/>
        <v>-24467.747387291281</v>
      </c>
      <c r="AY607" s="24">
        <f t="shared" si="1201"/>
        <v>-26418.644897464197</v>
      </c>
      <c r="AZ607" s="33">
        <f t="shared" si="1202"/>
        <v>-93280.077510587522</v>
      </c>
      <c r="BA607" s="24">
        <f t="shared" si="1203"/>
        <v>-28217.674004224595</v>
      </c>
      <c r="BB607" s="24">
        <f t="shared" si="1203"/>
        <v>-29879.02470493046</v>
      </c>
      <c r="BC607" s="24">
        <f t="shared" si="1203"/>
        <v>-31415.34914159606</v>
      </c>
      <c r="BD607" s="24">
        <f t="shared" si="1203"/>
        <v>-32837.944498905155</v>
      </c>
      <c r="BE607" s="33">
        <f t="shared" si="1204"/>
        <v>-122349.99234965627</v>
      </c>
      <c r="BF607" s="24">
        <f t="shared" si="1205"/>
        <v>-34156.914132065052</v>
      </c>
      <c r="BG607" s="24">
        <f t="shared" si="1205"/>
        <v>-35381.308899066498</v>
      </c>
      <c r="BH607" s="24">
        <f t="shared" si="1205"/>
        <v>-36519.250824726565</v>
      </c>
      <c r="BI607" s="24">
        <f t="shared" si="1205"/>
        <v>-37578.041178487794</v>
      </c>
      <c r="BJ607" s="33">
        <f t="shared" si="1206"/>
        <v>-143635.51503434591</v>
      </c>
      <c r="BK607" s="24">
        <f t="shared" si="1207"/>
        <v>-38564.254904113535</v>
      </c>
      <c r="BL607" s="24">
        <f t="shared" si="1207"/>
        <v>-39483.823153637088</v>
      </c>
      <c r="BM607" s="24">
        <f t="shared" si="1207"/>
        <v>-40342.105481465522</v>
      </c>
      <c r="BN607" s="24">
        <f t="shared" si="1207"/>
        <v>-41143.953064184898</v>
      </c>
      <c r="BO607" s="33">
        <f t="shared" si="1208"/>
        <v>-159534.13660340104</v>
      </c>
      <c r="BP607" s="24">
        <f t="shared" si="1209"/>
        <v>-41893.764135512582</v>
      </c>
      <c r="BQ607" s="24">
        <f t="shared" si="1209"/>
        <v>-42595.532667469583</v>
      </c>
      <c r="BR607" s="24">
        <f t="shared" si="1209"/>
        <v>-43252.891188861977</v>
      </c>
      <c r="BS607" s="24">
        <f t="shared" si="1209"/>
        <v>-43869.148509885737</v>
      </c>
      <c r="BT607" s="33">
        <f t="shared" si="1210"/>
        <v>-171611.33650172988</v>
      </c>
      <c r="BU607" s="24">
        <f t="shared" si="1211"/>
        <v>-44447.323015624963</v>
      </c>
      <c r="BV607" s="24">
        <f t="shared" si="1211"/>
        <v>-44990.172099757692</v>
      </c>
      <c r="BW607" s="24">
        <f t="shared" si="1211"/>
        <v>-45500.218231124265</v>
      </c>
      <c r="BX607" s="24">
        <f t="shared" si="1211"/>
        <v>-45979.772078294423</v>
      </c>
      <c r="BY607" s="33">
        <f t="shared" si="1212"/>
        <v>-180917.48542480136</v>
      </c>
      <c r="BZ607" s="24">
        <f t="shared" si="1213"/>
        <v>-46430.95305939758</v>
      </c>
      <c r="CA607" s="24">
        <f t="shared" si="1213"/>
        <v>-46855.707634848746</v>
      </c>
      <c r="CB607" s="24">
        <f t="shared" si="1213"/>
        <v>-47255.825618075294</v>
      </c>
      <c r="CC607" s="24">
        <f t="shared" si="1213"/>
        <v>-47632.954742849994</v>
      </c>
      <c r="CD607" s="33">
        <f t="shared" si="1214"/>
        <v>-188175.4410551716</v>
      </c>
      <c r="CE607" s="24">
        <f t="shared" si="1215"/>
        <v>-47988.613694515254</v>
      </c>
      <c r="CF607" s="24">
        <f t="shared" si="1215"/>
        <v>-48324.203785442718</v>
      </c>
      <c r="CG607" s="24">
        <f t="shared" si="1215"/>
        <v>-48641.019431911001</v>
      </c>
      <c r="CH607" s="24">
        <f t="shared" si="1215"/>
        <v>-48940.257569607667</v>
      </c>
      <c r="CI607" s="33">
        <f t="shared" si="1216"/>
        <v>-193894.09448147664</v>
      </c>
      <c r="CJ607" s="24">
        <f t="shared" si="1217"/>
        <v>-49223.026127730729</v>
      </c>
      <c r="CK607" s="24">
        <f t="shared" si="1217"/>
        <v>-49490.35166676571</v>
      </c>
      <c r="CL607" s="24">
        <f t="shared" si="1217"/>
        <v>-49743.186272128529</v>
      </c>
      <c r="CM607" s="24">
        <f t="shared" si="1217"/>
        <v>-49982.413784675984</v>
      </c>
      <c r="CN607" s="33">
        <f t="shared" si="1218"/>
        <v>-198438.97785130097</v>
      </c>
      <c r="CO607" s="24">
        <f t="shared" si="1219"/>
        <v>-50208.855439379942</v>
      </c>
      <c r="CP607" s="24">
        <f t="shared" si="1219"/>
        <v>-50423.274975025502</v>
      </c>
      <c r="CQ607" s="24">
        <f t="shared" si="1219"/>
        <v>-50626.383270415885</v>
      </c>
      <c r="CR607" s="24">
        <f t="shared" si="1219"/>
        <v>-50818.842556170595</v>
      </c>
      <c r="CS607" s="33">
        <f t="shared" si="1220"/>
        <v>-202077.35624099191</v>
      </c>
      <c r="CT607" s="24">
        <f t="shared" si="1221"/>
        <v>-51001.270245570355</v>
      </c>
      <c r="CU607" s="24">
        <f t="shared" si="1221"/>
        <v>-51174.242423009156</v>
      </c>
      <c r="CV607" s="24">
        <f t="shared" si="1221"/>
        <v>-51338.297024286105</v>
      </c>
      <c r="CW607" s="24">
        <f t="shared" si="1221"/>
        <v>-51493.936739211567</v>
      </c>
      <c r="CX607" s="33">
        <f t="shared" si="1222"/>
        <v>-205007.7464320772</v>
      </c>
      <c r="CY607" s="24">
        <f t="shared" si="1223"/>
        <v>-53101.620125960129</v>
      </c>
      <c r="CZ607" s="24">
        <f t="shared" si="1223"/>
        <v>-53101.620125960129</v>
      </c>
      <c r="DA607" s="24">
        <f t="shared" si="1223"/>
        <v>-53101.620125960129</v>
      </c>
      <c r="DB607" s="24">
        <f t="shared" si="1223"/>
        <v>-53101.620125960129</v>
      </c>
      <c r="DC607" s="33">
        <f t="shared" si="1224"/>
        <v>-212406.48050384052</v>
      </c>
      <c r="DD607" s="86">
        <f t="shared" si="1225"/>
        <v>-101288.32248372433</v>
      </c>
    </row>
    <row r="608" spans="1:108" x14ac:dyDescent="0.25">
      <c r="A608" t="s">
        <v>5867</v>
      </c>
      <c r="B608" s="32" t="s">
        <v>5128</v>
      </c>
      <c r="C608" s="24">
        <f t="shared" si="1183"/>
        <v>0</v>
      </c>
      <c r="D608" s="24">
        <f t="shared" si="1183"/>
        <v>0</v>
      </c>
      <c r="E608" s="24">
        <f t="shared" si="1183"/>
        <v>0</v>
      </c>
      <c r="F608" s="24">
        <f t="shared" si="1183"/>
        <v>0</v>
      </c>
      <c r="G608" s="33">
        <f t="shared" si="1184"/>
        <v>0</v>
      </c>
      <c r="H608" s="24">
        <f t="shared" si="1185"/>
        <v>0</v>
      </c>
      <c r="I608" s="24">
        <f t="shared" si="1185"/>
        <v>0</v>
      </c>
      <c r="J608" s="24">
        <f t="shared" si="1185"/>
        <v>0</v>
      </c>
      <c r="K608" s="24">
        <f t="shared" si="1185"/>
        <v>0</v>
      </c>
      <c r="L608" s="33">
        <f t="shared" si="1186"/>
        <v>0</v>
      </c>
      <c r="M608" s="24">
        <f t="shared" si="1187"/>
        <v>0</v>
      </c>
      <c r="N608" s="24">
        <f t="shared" si="1187"/>
        <v>0</v>
      </c>
      <c r="O608" s="24">
        <f t="shared" si="1187"/>
        <v>0</v>
      </c>
      <c r="P608" s="24">
        <f t="shared" si="1187"/>
        <v>0</v>
      </c>
      <c r="Q608" s="33">
        <f t="shared" si="1188"/>
        <v>0</v>
      </c>
      <c r="R608" s="24">
        <f t="shared" si="1189"/>
        <v>0</v>
      </c>
      <c r="S608" s="24">
        <f t="shared" si="1189"/>
        <v>0</v>
      </c>
      <c r="T608" s="24">
        <f t="shared" si="1189"/>
        <v>0</v>
      </c>
      <c r="U608" s="24">
        <f t="shared" si="1189"/>
        <v>0</v>
      </c>
      <c r="V608" s="33">
        <f t="shared" si="1190"/>
        <v>0</v>
      </c>
      <c r="W608" s="24">
        <f t="shared" si="1191"/>
        <v>41111.865257419646</v>
      </c>
      <c r="X608" s="24">
        <f t="shared" si="1191"/>
        <v>90098.689978094772</v>
      </c>
      <c r="Y608" s="24">
        <f t="shared" si="1191"/>
        <v>148660.41672269953</v>
      </c>
      <c r="Z608" s="24">
        <f t="shared" si="1191"/>
        <v>218791.51491070539</v>
      </c>
      <c r="AA608" s="33">
        <f t="shared" si="1192"/>
        <v>498662.48686891934</v>
      </c>
      <c r="AB608" s="24">
        <f t="shared" si="1193"/>
        <v>144960.95349128777</v>
      </c>
      <c r="AC608" s="24">
        <f t="shared" si="1193"/>
        <v>35695.686318452004</v>
      </c>
      <c r="AD608" s="24">
        <f t="shared" si="1193"/>
        <v>-46082.786228528479</v>
      </c>
      <c r="AE608" s="24">
        <f t="shared" si="1193"/>
        <v>-101034.51330792299</v>
      </c>
      <c r="AF608" s="33">
        <f t="shared" si="1194"/>
        <v>33539.340273288311</v>
      </c>
      <c r="AG608" s="24">
        <f t="shared" si="1195"/>
        <v>-136702.50215636252</v>
      </c>
      <c r="AH608" s="24">
        <f t="shared" si="1195"/>
        <v>-159571.25505553477</v>
      </c>
      <c r="AI608" s="24">
        <f t="shared" si="1195"/>
        <v>-174185.95863658399</v>
      </c>
      <c r="AJ608" s="24">
        <f t="shared" si="1195"/>
        <v>-183534.24827359081</v>
      </c>
      <c r="AK608" s="33">
        <f t="shared" si="1196"/>
        <v>-653993.9641220721</v>
      </c>
      <c r="AL608" s="24">
        <f t="shared" si="1197"/>
        <v>-189531.67839686188</v>
      </c>
      <c r="AM608" s="24">
        <f t="shared" si="1197"/>
        <v>-193394.82271287579</v>
      </c>
      <c r="AN608" s="24">
        <f t="shared" si="1197"/>
        <v>-195894.46790353418</v>
      </c>
      <c r="AO608" s="24">
        <f t="shared" si="1197"/>
        <v>-197519.52361400935</v>
      </c>
      <c r="AP608" s="33">
        <f t="shared" si="1198"/>
        <v>-776340.49262728123</v>
      </c>
      <c r="AQ608" s="24">
        <f t="shared" si="1199"/>
        <v>-198581.04423371618</v>
      </c>
      <c r="AR608" s="24">
        <f t="shared" si="1199"/>
        <v>-199277.72640925413</v>
      </c>
      <c r="AS608" s="24">
        <f t="shared" si="1199"/>
        <v>-199737.07108905306</v>
      </c>
      <c r="AT608" s="24">
        <f t="shared" si="1199"/>
        <v>-200041.28467600932</v>
      </c>
      <c r="AU608" s="33">
        <f t="shared" si="1200"/>
        <v>-797637.12640803272</v>
      </c>
      <c r="AV608" s="24">
        <f t="shared" si="1201"/>
        <v>-200243.62653667247</v>
      </c>
      <c r="AW608" s="24">
        <f t="shared" si="1201"/>
        <v>-200378.76796927594</v>
      </c>
      <c r="AX608" s="24">
        <f t="shared" si="1201"/>
        <v>-200469.38608553179</v>
      </c>
      <c r="AY608" s="24">
        <f t="shared" si="1201"/>
        <v>-200530.38113250202</v>
      </c>
      <c r="AZ608" s="33">
        <f t="shared" si="1202"/>
        <v>-801622.16172398219</v>
      </c>
      <c r="BA608" s="24">
        <f t="shared" si="1203"/>
        <v>-200571.58695519782</v>
      </c>
      <c r="BB608" s="24">
        <f t="shared" si="1203"/>
        <v>-200599.52147694147</v>
      </c>
      <c r="BC608" s="24">
        <f t="shared" si="1203"/>
        <v>-200618.52261733034</v>
      </c>
      <c r="BD608" s="24">
        <f t="shared" si="1203"/>
        <v>-200631.48885941948</v>
      </c>
      <c r="BE608" s="33">
        <f t="shared" si="1204"/>
        <v>-802421.11990888906</v>
      </c>
      <c r="BF608" s="24">
        <f t="shared" si="1205"/>
        <v>-200640.36426077405</v>
      </c>
      <c r="BG608" s="24">
        <f t="shared" si="1205"/>
        <v>-200646.45749321423</v>
      </c>
      <c r="BH608" s="24">
        <f t="shared" si="1205"/>
        <v>-200650.6525976538</v>
      </c>
      <c r="BI608" s="24">
        <f t="shared" si="1205"/>
        <v>-200653.54877635979</v>
      </c>
      <c r="BJ608" s="33">
        <f t="shared" si="1206"/>
        <v>-802591.02312800183</v>
      </c>
      <c r="BK608" s="24">
        <f t="shared" si="1207"/>
        <v>-200655.5534811921</v>
      </c>
      <c r="BL608" s="24">
        <f t="shared" si="1207"/>
        <v>-200656.94463620853</v>
      </c>
      <c r="BM608" s="24">
        <f t="shared" si="1207"/>
        <v>-200657.9123802885</v>
      </c>
      <c r="BN608" s="24">
        <f t="shared" si="1207"/>
        <v>-200658.58716866144</v>
      </c>
      <c r="BO608" s="33">
        <f t="shared" si="1208"/>
        <v>-802628.99766635057</v>
      </c>
      <c r="BP608" s="24">
        <f t="shared" si="1209"/>
        <v>-200659.05875475696</v>
      </c>
      <c r="BQ608" s="24">
        <f t="shared" si="1209"/>
        <v>-200659.38905353611</v>
      </c>
      <c r="BR608" s="24">
        <f t="shared" si="1209"/>
        <v>-200659.62088565741</v>
      </c>
      <c r="BS608" s="24">
        <f t="shared" si="1209"/>
        <v>-200659.78393938084</v>
      </c>
      <c r="BT608" s="33">
        <f t="shared" si="1210"/>
        <v>-802637.8526333312</v>
      </c>
      <c r="BU608" s="24">
        <f t="shared" si="1211"/>
        <v>-200659.89884724308</v>
      </c>
      <c r="BV608" s="24">
        <f t="shared" si="1211"/>
        <v>-200659.9799813694</v>
      </c>
      <c r="BW608" s="24">
        <f t="shared" si="1211"/>
        <v>-200660.03737538075</v>
      </c>
      <c r="BX608" s="24">
        <f t="shared" si="1211"/>
        <v>-200660.07804914628</v>
      </c>
      <c r="BY608" s="33">
        <f t="shared" si="1212"/>
        <v>-802639.99425313948</v>
      </c>
      <c r="BZ608" s="24">
        <f t="shared" si="1213"/>
        <v>-200660.10692426775</v>
      </c>
      <c r="CA608" s="24">
        <f t="shared" si="1213"/>
        <v>-200660.1274582452</v>
      </c>
      <c r="CB608" s="24">
        <f t="shared" si="1213"/>
        <v>-200660.14208476385</v>
      </c>
      <c r="CC608" s="24">
        <f t="shared" si="1213"/>
        <v>-200660.15252013347</v>
      </c>
      <c r="CD608" s="33">
        <f t="shared" si="1214"/>
        <v>-802640.52898741025</v>
      </c>
      <c r="CE608" s="24">
        <f t="shared" si="1215"/>
        <v>-200660.15997697404</v>
      </c>
      <c r="CF608" s="24">
        <f t="shared" si="1215"/>
        <v>-200660.16531355746</v>
      </c>
      <c r="CG608" s="24">
        <f t="shared" si="1215"/>
        <v>-200660.1691384255</v>
      </c>
      <c r="CH608" s="24">
        <f t="shared" si="1215"/>
        <v>-200660.17188377745</v>
      </c>
      <c r="CI608" s="33">
        <f t="shared" si="1216"/>
        <v>-802640.66631273448</v>
      </c>
      <c r="CJ608" s="24">
        <f t="shared" si="1217"/>
        <v>-200660.17385707193</v>
      </c>
      <c r="CK608" s="24">
        <f t="shared" si="1217"/>
        <v>-200660.17527738432</v>
      </c>
      <c r="CL608" s="24">
        <f t="shared" si="1217"/>
        <v>-200660.17630104491</v>
      </c>
      <c r="CM608" s="24">
        <f t="shared" si="1217"/>
        <v>-200660.17703980126</v>
      </c>
      <c r="CN608" s="33">
        <f t="shared" si="1218"/>
        <v>-802640.70247530239</v>
      </c>
      <c r="CO608" s="24">
        <f t="shared" si="1219"/>
        <v>-200660.17757362491</v>
      </c>
      <c r="CP608" s="24">
        <f t="shared" si="1219"/>
        <v>-200660.17795985183</v>
      </c>
      <c r="CQ608" s="24">
        <f t="shared" si="1219"/>
        <v>-200660.17823963155</v>
      </c>
      <c r="CR608" s="24">
        <f t="shared" si="1219"/>
        <v>-200660.1784425466</v>
      </c>
      <c r="CS608" s="33">
        <f t="shared" si="1220"/>
        <v>-802640.7122156549</v>
      </c>
      <c r="CT608" s="24">
        <f t="shared" si="1221"/>
        <v>-200660.17858988108</v>
      </c>
      <c r="CU608" s="24">
        <f t="shared" si="1221"/>
        <v>-200660.17869698466</v>
      </c>
      <c r="CV608" s="24">
        <f t="shared" si="1221"/>
        <v>-200660.17877493115</v>
      </c>
      <c r="CW608" s="24">
        <f t="shared" si="1221"/>
        <v>-200660.17883171875</v>
      </c>
      <c r="CX608" s="33">
        <f t="shared" si="1222"/>
        <v>-802640.71489351557</v>
      </c>
      <c r="CY608" s="24">
        <f t="shared" si="1223"/>
        <v>-200660.17898546968</v>
      </c>
      <c r="CZ608" s="24">
        <f t="shared" si="1223"/>
        <v>-200660.17898546968</v>
      </c>
      <c r="DA608" s="24">
        <f t="shared" si="1223"/>
        <v>-200660.17898546968</v>
      </c>
      <c r="DB608" s="24">
        <f t="shared" si="1223"/>
        <v>-200660.17898546968</v>
      </c>
      <c r="DC608" s="33">
        <f t="shared" si="1224"/>
        <v>-802640.71594187873</v>
      </c>
      <c r="DD608" s="86">
        <f t="shared" si="1225"/>
        <v>-419451.6938961749</v>
      </c>
    </row>
    <row r="609" spans="1:108" x14ac:dyDescent="0.25">
      <c r="A609" t="s">
        <v>5868</v>
      </c>
      <c r="B609" s="32" t="s">
        <v>5129</v>
      </c>
      <c r="C609" s="24">
        <f t="shared" si="1183"/>
        <v>0</v>
      </c>
      <c r="D609" s="24">
        <f t="shared" si="1183"/>
        <v>0</v>
      </c>
      <c r="E609" s="24">
        <f t="shared" si="1183"/>
        <v>0</v>
      </c>
      <c r="F609" s="24">
        <f t="shared" si="1183"/>
        <v>0</v>
      </c>
      <c r="G609" s="33">
        <f t="shared" si="1184"/>
        <v>0</v>
      </c>
      <c r="H609" s="24">
        <f t="shared" si="1185"/>
        <v>0</v>
      </c>
      <c r="I609" s="24">
        <f t="shared" si="1185"/>
        <v>0</v>
      </c>
      <c r="J609" s="24">
        <f t="shared" si="1185"/>
        <v>0</v>
      </c>
      <c r="K609" s="24">
        <f t="shared" si="1185"/>
        <v>0</v>
      </c>
      <c r="L609" s="33">
        <f t="shared" si="1186"/>
        <v>0</v>
      </c>
      <c r="M609" s="24">
        <f t="shared" si="1187"/>
        <v>0</v>
      </c>
      <c r="N609" s="24">
        <f t="shared" si="1187"/>
        <v>0</v>
      </c>
      <c r="O609" s="24">
        <f t="shared" si="1187"/>
        <v>0</v>
      </c>
      <c r="P609" s="24">
        <f t="shared" si="1187"/>
        <v>0</v>
      </c>
      <c r="Q609" s="33">
        <f t="shared" si="1188"/>
        <v>0</v>
      </c>
      <c r="R609" s="24">
        <f t="shared" si="1189"/>
        <v>0</v>
      </c>
      <c r="S609" s="24">
        <f t="shared" si="1189"/>
        <v>0</v>
      </c>
      <c r="T609" s="24">
        <f t="shared" si="1189"/>
        <v>0</v>
      </c>
      <c r="U609" s="24">
        <f t="shared" si="1189"/>
        <v>0</v>
      </c>
      <c r="V609" s="33">
        <f t="shared" si="1190"/>
        <v>0</v>
      </c>
      <c r="W609" s="24">
        <f t="shared" si="1191"/>
        <v>34204.237226517871</v>
      </c>
      <c r="X609" s="24">
        <f t="shared" si="1191"/>
        <v>74974.747130191186</v>
      </c>
      <c r="Y609" s="24">
        <f t="shared" si="1191"/>
        <v>123526.1238595508</v>
      </c>
      <c r="Z609" s="24">
        <f t="shared" si="1191"/>
        <v>181353.81358584948</v>
      </c>
      <c r="AA609" s="33">
        <f t="shared" si="1192"/>
        <v>414058.92180210934</v>
      </c>
      <c r="AB609" s="24">
        <f t="shared" si="1193"/>
        <v>246204.12741053523</v>
      </c>
      <c r="AC609" s="24">
        <f t="shared" si="1193"/>
        <v>298549.06175938714</v>
      </c>
      <c r="AD609" s="24">
        <f t="shared" si="1193"/>
        <v>331091.85926309368</v>
      </c>
      <c r="AE609" s="24">
        <f t="shared" si="1193"/>
        <v>346644.10236004647</v>
      </c>
      <c r="AF609" s="33">
        <f t="shared" si="1194"/>
        <v>1222489.1507930625</v>
      </c>
      <c r="AG609" s="24">
        <f t="shared" si="1195"/>
        <v>349556.11775050405</v>
      </c>
      <c r="AH609" s="24">
        <f t="shared" si="1195"/>
        <v>343604.62047421001</v>
      </c>
      <c r="AI609" s="24">
        <f t="shared" si="1195"/>
        <v>331676.85639969353</v>
      </c>
      <c r="AJ609" s="24">
        <f t="shared" si="1195"/>
        <v>315881.0491690645</v>
      </c>
      <c r="AK609" s="33">
        <f t="shared" si="1196"/>
        <v>1340718.6437934721</v>
      </c>
      <c r="AL609" s="24">
        <f t="shared" si="1197"/>
        <v>297725.14924438484</v>
      </c>
      <c r="AM609" s="24">
        <f t="shared" si="1197"/>
        <v>278275.39282774832</v>
      </c>
      <c r="AN609" s="24">
        <f t="shared" si="1197"/>
        <v>258278.55326554552</v>
      </c>
      <c r="AO609" s="24">
        <f t="shared" si="1197"/>
        <v>238252.00450356677</v>
      </c>
      <c r="AP609" s="33">
        <f t="shared" si="1198"/>
        <v>1072531.0998412455</v>
      </c>
      <c r="AQ609" s="24">
        <f t="shared" si="1199"/>
        <v>218548.92706106231</v>
      </c>
      <c r="AR609" s="24">
        <f t="shared" si="1199"/>
        <v>199405.08351581357</v>
      </c>
      <c r="AS609" s="24">
        <f t="shared" si="1199"/>
        <v>180972.14264353923</v>
      </c>
      <c r="AT609" s="24">
        <f t="shared" si="1199"/>
        <v>163341.83782125451</v>
      </c>
      <c r="AU609" s="33">
        <f t="shared" si="1200"/>
        <v>762267.99104166962</v>
      </c>
      <c r="AV609" s="24">
        <f t="shared" si="1201"/>
        <v>146563.34139364213</v>
      </c>
      <c r="AW609" s="24">
        <f t="shared" si="1201"/>
        <v>130655.73820602708</v>
      </c>
      <c r="AX609" s="24">
        <f t="shared" si="1201"/>
        <v>115617.06386557221</v>
      </c>
      <c r="AY609" s="24">
        <f t="shared" si="1201"/>
        <v>101430.86112322449</v>
      </c>
      <c r="AZ609" s="33">
        <f t="shared" si="1202"/>
        <v>494267.0045884659</v>
      </c>
      <c r="BA609" s="24">
        <f t="shared" si="1203"/>
        <v>88070.937134269159</v>
      </c>
      <c r="BB609" s="24">
        <f t="shared" si="1203"/>
        <v>75504.811928458745</v>
      </c>
      <c r="BC609" s="24">
        <f t="shared" si="1203"/>
        <v>63696.211620171554</v>
      </c>
      <c r="BD609" s="24">
        <f t="shared" si="1203"/>
        <v>52606.862384010339</v>
      </c>
      <c r="BE609" s="33">
        <f t="shared" si="1204"/>
        <v>279878.8230669098</v>
      </c>
      <c r="BF609" s="24">
        <f t="shared" si="1205"/>
        <v>42197.771446693921</v>
      </c>
      <c r="BG609" s="24">
        <f t="shared" si="1205"/>
        <v>32430.131180137163</v>
      </c>
      <c r="BH609" s="24">
        <f t="shared" si="1205"/>
        <v>23265.946132528363</v>
      </c>
      <c r="BI609" s="24">
        <f t="shared" si="1205"/>
        <v>14668.456510692602</v>
      </c>
      <c r="BJ609" s="33">
        <f t="shared" si="1206"/>
        <v>112562.30527005205</v>
      </c>
      <c r="BK609" s="24">
        <f t="shared" si="1207"/>
        <v>6602.4124169878196</v>
      </c>
      <c r="BL609" s="24">
        <f t="shared" si="1207"/>
        <v>-965.76094048144296</v>
      </c>
      <c r="BM609" s="24">
        <f t="shared" si="1207"/>
        <v>-8067.8772172594909</v>
      </c>
      <c r="BN609" s="24">
        <f t="shared" si="1207"/>
        <v>-14733.95990275126</v>
      </c>
      <c r="BO609" s="33">
        <f t="shared" si="1208"/>
        <v>-17165.185643504374</v>
      </c>
      <c r="BP609" s="24">
        <f t="shared" si="1209"/>
        <v>-20992.253802723717</v>
      </c>
      <c r="BQ609" s="24">
        <f t="shared" si="1209"/>
        <v>-26869.264781413483</v>
      </c>
      <c r="BR609" s="24">
        <f t="shared" si="1209"/>
        <v>-32389.818672502995</v>
      </c>
      <c r="BS609" s="24">
        <f t="shared" si="1209"/>
        <v>-37577.132633730653</v>
      </c>
      <c r="BT609" s="33">
        <f t="shared" si="1210"/>
        <v>-117828.46989037085</v>
      </c>
      <c r="BU609" s="24">
        <f t="shared" si="1211"/>
        <v>-42452.893992670462</v>
      </c>
      <c r="BV609" s="24">
        <f t="shared" si="1211"/>
        <v>-47037.34296114801</v>
      </c>
      <c r="BW609" s="24">
        <f t="shared" si="1211"/>
        <v>-51349.356593946228</v>
      </c>
      <c r="BX609" s="24">
        <f t="shared" si="1211"/>
        <v>-55406.532116399962</v>
      </c>
      <c r="BY609" s="33">
        <f t="shared" si="1212"/>
        <v>-196246.12566416466</v>
      </c>
      <c r="BZ609" s="24">
        <f t="shared" si="1213"/>
        <v>-59225.268306650687</v>
      </c>
      <c r="CA609" s="24">
        <f t="shared" si="1213"/>
        <v>-62820.844037945382</v>
      </c>
      <c r="CB609" s="24">
        <f t="shared" si="1213"/>
        <v>-66207.493398872204</v>
      </c>
      <c r="CC609" s="24">
        <f t="shared" si="1213"/>
        <v>-69398.477041078964</v>
      </c>
      <c r="CD609" s="33">
        <f t="shared" si="1214"/>
        <v>-257652.08278454724</v>
      </c>
      <c r="CE609" s="24">
        <f t="shared" si="1215"/>
        <v>-72406.149574353767</v>
      </c>
      <c r="CF609" s="24">
        <f t="shared" si="1215"/>
        <v>-75242.022952994157</v>
      </c>
      <c r="CG609" s="24">
        <f t="shared" si="1215"/>
        <v>-77916.825886453153</v>
      </c>
      <c r="CH609" s="24">
        <f t="shared" si="1215"/>
        <v>-80440.559369810508</v>
      </c>
      <c r="CI609" s="33">
        <f t="shared" si="1216"/>
        <v>-306005.55778361158</v>
      </c>
      <c r="CJ609" s="24">
        <f t="shared" si="1217"/>
        <v>-82822.548472460941</v>
      </c>
      <c r="CK609" s="24">
        <f t="shared" si="1217"/>
        <v>-85071.490551226074</v>
      </c>
      <c r="CL609" s="24">
        <f t="shared" si="1217"/>
        <v>-87195.500070953567</v>
      </c>
      <c r="CM609" s="24">
        <f t="shared" si="1217"/>
        <v>-89202.150224242941</v>
      </c>
      <c r="CN609" s="33">
        <f t="shared" si="1218"/>
        <v>-344291.68931888352</v>
      </c>
      <c r="CO609" s="24">
        <f t="shared" si="1219"/>
        <v>-91098.511544611887</v>
      </c>
      <c r="CP609" s="24">
        <f t="shared" si="1219"/>
        <v>-92891.187705699936</v>
      </c>
      <c r="CQ609" s="24">
        <f t="shared" si="1219"/>
        <v>-94586.348694426008</v>
      </c>
      <c r="CR609" s="24">
        <f t="shared" si="1219"/>
        <v>-96189.761539169587</v>
      </c>
      <c r="CS609" s="33">
        <f t="shared" si="1220"/>
        <v>-374765.80948390742</v>
      </c>
      <c r="CT609" s="24">
        <f t="shared" si="1221"/>
        <v>-97706.81876590231</v>
      </c>
      <c r="CU609" s="24">
        <f t="shared" si="1221"/>
        <v>-99142.564746232441</v>
      </c>
      <c r="CV609" s="24">
        <f t="shared" si="1221"/>
        <v>-100501.72009184296</v>
      </c>
      <c r="CW609" s="24">
        <f t="shared" si="1221"/>
        <v>-101788.70424036914</v>
      </c>
      <c r="CX609" s="33">
        <f t="shared" si="1222"/>
        <v>-399139.80784434685</v>
      </c>
      <c r="CY609" s="24">
        <f t="shared" si="1223"/>
        <v>-115372.80425577285</v>
      </c>
      <c r="CZ609" s="24">
        <f t="shared" si="1223"/>
        <v>-115372.80425577285</v>
      </c>
      <c r="DA609" s="24">
        <f t="shared" si="1223"/>
        <v>-115372.80425577285</v>
      </c>
      <c r="DB609" s="24">
        <f t="shared" si="1223"/>
        <v>-115372.80425577285</v>
      </c>
      <c r="DC609" s="33">
        <f t="shared" si="1224"/>
        <v>-461491.21702309139</v>
      </c>
      <c r="DD609" s="86">
        <f t="shared" si="1225"/>
        <v>-296726.61784162326</v>
      </c>
    </row>
    <row r="610" spans="1:108" x14ac:dyDescent="0.25">
      <c r="A610" t="s">
        <v>5869</v>
      </c>
      <c r="B610" s="87" t="s">
        <v>5870</v>
      </c>
      <c r="C610" s="88">
        <f t="shared" si="1183"/>
        <v>0</v>
      </c>
      <c r="D610" s="88">
        <f t="shared" si="1183"/>
        <v>0</v>
      </c>
      <c r="E610" s="88">
        <f t="shared" si="1183"/>
        <v>16293.003305932973</v>
      </c>
      <c r="F610" s="88">
        <f t="shared" si="1183"/>
        <v>25943.802162102191</v>
      </c>
      <c r="G610" s="89">
        <f t="shared" si="1184"/>
        <v>42236.805468035163</v>
      </c>
      <c r="H610" s="88">
        <f t="shared" si="1185"/>
        <v>25586.975708962884</v>
      </c>
      <c r="I610" s="88">
        <f t="shared" si="1185"/>
        <v>29559.336155553348</v>
      </c>
      <c r="J610" s="88">
        <f t="shared" si="1185"/>
        <v>52223.235792927444</v>
      </c>
      <c r="K610" s="88">
        <f t="shared" si="1185"/>
        <v>54787.982639997266</v>
      </c>
      <c r="L610" s="89">
        <f t="shared" si="1186"/>
        <v>162157.53029744094</v>
      </c>
      <c r="M610" s="88">
        <f t="shared" si="1187"/>
        <v>67537.267670309171</v>
      </c>
      <c r="N610" s="88">
        <f t="shared" si="1187"/>
        <v>101718.87573054619</v>
      </c>
      <c r="O610" s="88">
        <f t="shared" si="1187"/>
        <v>126070.30502266157</v>
      </c>
      <c r="P610" s="88">
        <f t="shared" si="1187"/>
        <v>190005.62773858104</v>
      </c>
      <c r="Q610" s="89">
        <f t="shared" si="1188"/>
        <v>485332.07616209798</v>
      </c>
      <c r="R610" s="88">
        <f t="shared" si="1189"/>
        <v>342584.00613095611</v>
      </c>
      <c r="S610" s="88">
        <f t="shared" si="1189"/>
        <v>458725.87796861306</v>
      </c>
      <c r="T610" s="88">
        <f t="shared" si="1189"/>
        <v>570838.952581238</v>
      </c>
      <c r="U610" s="88">
        <f t="shared" si="1189"/>
        <v>672225.11669765413</v>
      </c>
      <c r="V610" s="89">
        <f t="shared" si="1190"/>
        <v>2044373.9533784613</v>
      </c>
      <c r="W610" s="88">
        <f t="shared" si="1191"/>
        <v>1059187.1663847212</v>
      </c>
      <c r="X610" s="88">
        <f t="shared" si="1191"/>
        <v>1450244.3957304433</v>
      </c>
      <c r="Y610" s="88">
        <f t="shared" si="1191"/>
        <v>1719105.2695467547</v>
      </c>
      <c r="Z610" s="88">
        <f t="shared" si="1191"/>
        <v>1975679.7123429812</v>
      </c>
      <c r="AA610" s="89">
        <f t="shared" si="1192"/>
        <v>6204216.5440049004</v>
      </c>
      <c r="AB610" s="88">
        <f t="shared" si="1193"/>
        <v>576400.76340997964</v>
      </c>
      <c r="AC610" s="88">
        <f t="shared" si="1193"/>
        <v>-33569.263666853309</v>
      </c>
      <c r="AD610" s="88">
        <f t="shared" si="1193"/>
        <v>-343144.62504215539</v>
      </c>
      <c r="AE610" s="88">
        <f t="shared" si="1193"/>
        <v>-526661.24935845658</v>
      </c>
      <c r="AF610" s="89">
        <f t="shared" si="1194"/>
        <v>-326974.37465748563</v>
      </c>
      <c r="AG610" s="88">
        <f t="shared" si="1195"/>
        <v>-649603.29870288447</v>
      </c>
      <c r="AH610" s="88">
        <f t="shared" si="1195"/>
        <v>-740186.30490776524</v>
      </c>
      <c r="AI610" s="88">
        <f t="shared" si="1195"/>
        <v>-811798.74270546809</v>
      </c>
      <c r="AJ610" s="88">
        <f t="shared" si="1195"/>
        <v>-871306.62312181294</v>
      </c>
      <c r="AK610" s="89">
        <f t="shared" si="1196"/>
        <v>-3072894.9694379307</v>
      </c>
      <c r="AL610" s="88">
        <f t="shared" si="1197"/>
        <v>-922477.01549992524</v>
      </c>
      <c r="AM610" s="88">
        <f t="shared" si="1197"/>
        <v>-967508.24029448815</v>
      </c>
      <c r="AN610" s="88">
        <f t="shared" si="1197"/>
        <v>-1007760.5886827968</v>
      </c>
      <c r="AO610" s="88">
        <f t="shared" si="1197"/>
        <v>-1044124.8450168855</v>
      </c>
      <c r="AP610" s="89">
        <f t="shared" si="1198"/>
        <v>-3941870.6894940957</v>
      </c>
      <c r="AQ610" s="88">
        <f t="shared" si="1199"/>
        <v>-1077216.9723654073</v>
      </c>
      <c r="AR610" s="88">
        <f t="shared" si="1199"/>
        <v>-1107485.3146735448</v>
      </c>
      <c r="AS610" s="88">
        <f t="shared" si="1199"/>
        <v>-1135271.9794265814</v>
      </c>
      <c r="AT610" s="88">
        <f t="shared" si="1199"/>
        <v>-1160848.8042087806</v>
      </c>
      <c r="AU610" s="89">
        <f t="shared" si="1200"/>
        <v>-4480823.0706743142</v>
      </c>
      <c r="AV610" s="88">
        <f t="shared" si="1201"/>
        <v>-1184439.1977316448</v>
      </c>
      <c r="AW610" s="88">
        <f t="shared" si="1201"/>
        <v>-1206231.8474992206</v>
      </c>
      <c r="AX610" s="88">
        <f t="shared" si="1201"/>
        <v>-1226389.5222011823</v>
      </c>
      <c r="AY610" s="88">
        <f t="shared" si="1201"/>
        <v>-1245054.8964753654</v>
      </c>
      <c r="AZ610" s="89">
        <f t="shared" si="1202"/>
        <v>-4862115.4639074132</v>
      </c>
      <c r="BA610" s="88">
        <f t="shared" si="1203"/>
        <v>-1262354.5293757254</v>
      </c>
      <c r="BB610" s="88">
        <f t="shared" si="1203"/>
        <v>-1278401.6741115339</v>
      </c>
      <c r="BC610" s="88">
        <f t="shared" si="1203"/>
        <v>-1293298.3321913844</v>
      </c>
      <c r="BD610" s="88">
        <f t="shared" si="1203"/>
        <v>-1307136.8079943024</v>
      </c>
      <c r="BE610" s="89">
        <f t="shared" si="1204"/>
        <v>-5141191.3436729461</v>
      </c>
      <c r="BF610" s="88">
        <f t="shared" si="1205"/>
        <v>-1320000.9248646274</v>
      </c>
      <c r="BG610" s="88">
        <f t="shared" si="1205"/>
        <v>-1331967.0056269625</v>
      </c>
      <c r="BH610" s="88">
        <f t="shared" si="1205"/>
        <v>-1343104.6842683842</v>
      </c>
      <c r="BI610" s="88">
        <f t="shared" si="1205"/>
        <v>-1353477.5928161601</v>
      </c>
      <c r="BJ610" s="89">
        <f t="shared" si="1206"/>
        <v>-5348550.2075761342</v>
      </c>
      <c r="BK610" s="88">
        <f t="shared" si="1207"/>
        <v>-1363143.9530025683</v>
      </c>
      <c r="BL610" s="88">
        <f t="shared" si="1207"/>
        <v>-1372157.0930340271</v>
      </c>
      <c r="BM610" s="88">
        <f t="shared" si="1207"/>
        <v>-1380565.9037564956</v>
      </c>
      <c r="BN610" s="88">
        <f t="shared" si="1207"/>
        <v>-1388415.2445457978</v>
      </c>
      <c r="BO610" s="89">
        <f t="shared" si="1208"/>
        <v>-5504282.1943388889</v>
      </c>
      <c r="BP610" s="88">
        <f t="shared" si="1209"/>
        <v>-1395746.3066080357</v>
      </c>
      <c r="BQ610" s="88">
        <f t="shared" si="1209"/>
        <v>-1402596.9395826333</v>
      </c>
      <c r="BR610" s="88">
        <f t="shared" si="1209"/>
        <v>-1409001.9461011938</v>
      </c>
      <c r="BS610" s="88">
        <f t="shared" si="1209"/>
        <v>-1414993.3480784525</v>
      </c>
      <c r="BT610" s="89">
        <f t="shared" si="1210"/>
        <v>-5622338.5403703153</v>
      </c>
      <c r="BU610" s="88">
        <f t="shared" si="1211"/>
        <v>-1420600.6278755539</v>
      </c>
      <c r="BV610" s="88">
        <f t="shared" si="1211"/>
        <v>-1425850.9470003392</v>
      </c>
      <c r="BW610" s="88">
        <f t="shared" si="1211"/>
        <v>-1430769.3446444105</v>
      </c>
      <c r="BX610" s="88">
        <f t="shared" si="1211"/>
        <v>-1435378.9180663261</v>
      </c>
      <c r="BY610" s="89">
        <f t="shared" si="1212"/>
        <v>-5712599.8375866301</v>
      </c>
      <c r="BZ610" s="88">
        <f t="shared" si="1213"/>
        <v>-1439700.9865955859</v>
      </c>
      <c r="CA610" s="88">
        <f t="shared" si="1213"/>
        <v>-1443755.2408346962</v>
      </c>
      <c r="CB610" s="88">
        <f t="shared" si="1213"/>
        <v>-1447559.8784698513</v>
      </c>
      <c r="CC610" s="88">
        <f t="shared" si="1213"/>
        <v>-1451131.7279559607</v>
      </c>
      <c r="CD610" s="89">
        <f t="shared" si="1214"/>
        <v>-5782147.8338560937</v>
      </c>
      <c r="CE610" s="88">
        <f t="shared" si="1215"/>
        <v>-1454486.361214574</v>
      </c>
      <c r="CF610" s="88">
        <f t="shared" si="1215"/>
        <v>-1457638.1963715036</v>
      </c>
      <c r="CG610" s="88">
        <f t="shared" si="1215"/>
        <v>-1460600.5914609232</v>
      </c>
      <c r="CH610" s="88">
        <f t="shared" si="1215"/>
        <v>-1463385.9299329049</v>
      </c>
      <c r="CI610" s="89">
        <f t="shared" si="1216"/>
        <v>-5836111.0789799057</v>
      </c>
      <c r="CJ610" s="88">
        <f t="shared" si="1217"/>
        <v>-1466005.6987214107</v>
      </c>
      <c r="CK610" s="88">
        <f t="shared" si="1217"/>
        <v>-1468470.5595571995</v>
      </c>
      <c r="CL610" s="88">
        <f t="shared" si="1217"/>
        <v>-1470790.4141448531</v>
      </c>
      <c r="CM610" s="88">
        <f t="shared" si="1217"/>
        <v>-1472974.4637642624</v>
      </c>
      <c r="CN610" s="89">
        <f t="shared" si="1218"/>
        <v>-5878241.1361877257</v>
      </c>
      <c r="CO610" s="88">
        <f t="shared" si="1219"/>
        <v>-1475031.2638036897</v>
      </c>
      <c r="CP610" s="88">
        <f t="shared" si="1219"/>
        <v>-1476968.7736836411</v>
      </c>
      <c r="CQ610" s="88">
        <f t="shared" si="1219"/>
        <v>-1478794.4025870683</v>
      </c>
      <c r="CR610" s="88">
        <f t="shared" si="1219"/>
        <v>-1480515.0513725588</v>
      </c>
      <c r="CS610" s="89">
        <f t="shared" si="1220"/>
        <v>-5911309.4914469579</v>
      </c>
      <c r="CT610" s="88">
        <f t="shared" si="1221"/>
        <v>-1482137.151011453</v>
      </c>
      <c r="CU610" s="88">
        <f t="shared" si="1221"/>
        <v>-1483666.6978579836</v>
      </c>
      <c r="CV610" s="88">
        <f t="shared" si="1221"/>
        <v>-1485109.2860324974</v>
      </c>
      <c r="CW610" s="88">
        <f t="shared" si="1221"/>
        <v>-1486470.1371718016</v>
      </c>
      <c r="CX610" s="89">
        <f t="shared" si="1222"/>
        <v>-5937383.2720737346</v>
      </c>
      <c r="CY610" s="88">
        <f t="shared" si="1223"/>
        <v>-1500725.8838304859</v>
      </c>
      <c r="CZ610" s="88">
        <f t="shared" si="1223"/>
        <v>-1500725.8838304859</v>
      </c>
      <c r="DA610" s="88">
        <f t="shared" si="1223"/>
        <v>-1500725.8838304859</v>
      </c>
      <c r="DB610" s="88">
        <f t="shared" si="1223"/>
        <v>-1500725.8838304859</v>
      </c>
      <c r="DC610" s="89">
        <f t="shared" si="1224"/>
        <v>-6002903.5353219435</v>
      </c>
      <c r="DD610" s="90">
        <f t="shared" si="1225"/>
        <v>-3476405.5961734727</v>
      </c>
    </row>
    <row r="612" spans="1:108" x14ac:dyDescent="0.25">
      <c r="A612" t="s">
        <v>5871</v>
      </c>
      <c r="B612" s="30" t="s">
        <v>136</v>
      </c>
    </row>
    <row r="613" spans="1:108" x14ac:dyDescent="0.25">
      <c r="A613" t="s">
        <v>5872</v>
      </c>
      <c r="B613" s="32" t="s">
        <v>5120</v>
      </c>
      <c r="C613" s="24">
        <f t="shared" ref="C613:F623" si="1226">C100-C292</f>
        <v>0</v>
      </c>
      <c r="D613" s="24">
        <f t="shared" si="1226"/>
        <v>0</v>
      </c>
      <c r="E613" s="24">
        <f t="shared" si="1226"/>
        <v>29527.87326668849</v>
      </c>
      <c r="F613" s="24">
        <f t="shared" si="1226"/>
        <v>48315.55915571528</v>
      </c>
      <c r="G613" s="33">
        <f t="shared" ref="G613:G623" si="1227">SUM(C613:F613)</f>
        <v>77843.43242240377</v>
      </c>
      <c r="H613" s="24">
        <f t="shared" ref="H613:K623" si="1228">H100-H292</f>
        <v>72978.356959003082</v>
      </c>
      <c r="I613" s="24">
        <f t="shared" si="1228"/>
        <v>82524.102363549522</v>
      </c>
      <c r="J613" s="24">
        <f t="shared" si="1228"/>
        <v>121066.1593531284</v>
      </c>
      <c r="K613" s="24">
        <f t="shared" si="1228"/>
        <v>126297.10913236788</v>
      </c>
      <c r="L613" s="33">
        <f t="shared" ref="L613:L623" si="1229">SUM(H613:K613)</f>
        <v>402865.72780804889</v>
      </c>
      <c r="M613" s="24">
        <f t="shared" ref="M613:P623" si="1230">M100-M292</f>
        <v>125034.48670944769</v>
      </c>
      <c r="N613" s="24">
        <f t="shared" si="1230"/>
        <v>141294.30139774288</v>
      </c>
      <c r="O613" s="24">
        <f t="shared" si="1230"/>
        <v>160921.50599774992</v>
      </c>
      <c r="P613" s="24">
        <f t="shared" si="1230"/>
        <v>236079.00978395808</v>
      </c>
      <c r="Q613" s="33">
        <f t="shared" ref="Q613:Q623" si="1231">SUM(M613:P613)</f>
        <v>663329.30388889858</v>
      </c>
      <c r="R613" s="24">
        <f t="shared" ref="R613:U623" si="1232">R100-R292</f>
        <v>328372.48373987043</v>
      </c>
      <c r="S613" s="24">
        <f t="shared" si="1232"/>
        <v>216726.4436296873</v>
      </c>
      <c r="T613" s="24">
        <f t="shared" si="1232"/>
        <v>244910.12242275511</v>
      </c>
      <c r="U613" s="24">
        <f t="shared" si="1232"/>
        <v>278930.61039609986</v>
      </c>
      <c r="V613" s="33">
        <f t="shared" ref="V613:V623" si="1233">SUM(R613:U613)</f>
        <v>1068939.6601884128</v>
      </c>
      <c r="W613" s="24">
        <f t="shared" ref="W613:Z623" si="1234">W100-W292</f>
        <v>511504.52119857632</v>
      </c>
      <c r="X613" s="24">
        <f t="shared" si="1234"/>
        <v>533605.28607728705</v>
      </c>
      <c r="Y613" s="24">
        <f t="shared" si="1234"/>
        <v>352180.47089824639</v>
      </c>
      <c r="Z613" s="24">
        <f t="shared" si="1234"/>
        <v>397978.9489369737</v>
      </c>
      <c r="AA613" s="33">
        <f t="shared" ref="AA613:AA623" si="1235">SUM(W613:Z613)</f>
        <v>1795269.2271110835</v>
      </c>
      <c r="AB613" s="24">
        <f t="shared" ref="AB613:AE623" si="1236">AB100-AB292</f>
        <v>19075.529757812619</v>
      </c>
      <c r="AC613" s="24">
        <f t="shared" si="1236"/>
        <v>8.2812509937211871</v>
      </c>
      <c r="AD613" s="24">
        <f t="shared" si="1236"/>
        <v>1.5148261561989784E-2</v>
      </c>
      <c r="AE613" s="24">
        <f t="shared" si="1236"/>
        <v>4.9132853746414185E-5</v>
      </c>
      <c r="AF613" s="33">
        <f t="shared" ref="AF613:AF623" si="1237">SUM(AB613:AE613)</f>
        <v>19083.826206200756</v>
      </c>
      <c r="AG613" s="24">
        <f t="shared" ref="AG613:AJ623" si="1238">AG100-AG292</f>
        <v>2.2631138563156128E-7</v>
      </c>
      <c r="AH613" s="24">
        <f t="shared" si="1238"/>
        <v>1.862645149230957E-9</v>
      </c>
      <c r="AI613" s="24">
        <f t="shared" si="1238"/>
        <v>0</v>
      </c>
      <c r="AJ613" s="24">
        <f t="shared" si="1238"/>
        <v>0</v>
      </c>
      <c r="AK613" s="33">
        <f t="shared" ref="AK613:AK623" si="1239">SUM(AG613:AJ613)</f>
        <v>2.2817403078079224E-7</v>
      </c>
      <c r="AL613" s="24">
        <f t="shared" ref="AL613:AO623" si="1240">AL100-AL292</f>
        <v>0</v>
      </c>
      <c r="AM613" s="24">
        <f t="shared" si="1240"/>
        <v>0</v>
      </c>
      <c r="AN613" s="24">
        <f t="shared" si="1240"/>
        <v>0</v>
      </c>
      <c r="AO613" s="24">
        <f t="shared" si="1240"/>
        <v>0</v>
      </c>
      <c r="AP613" s="33">
        <f t="shared" ref="AP613:AP623" si="1241">SUM(AL613:AO613)</f>
        <v>0</v>
      </c>
      <c r="AQ613" s="24">
        <f t="shared" ref="AQ613:AT623" si="1242">AQ100-AQ292</f>
        <v>0</v>
      </c>
      <c r="AR613" s="24">
        <f t="shared" si="1242"/>
        <v>0</v>
      </c>
      <c r="AS613" s="24">
        <f t="shared" si="1242"/>
        <v>0</v>
      </c>
      <c r="AT613" s="24">
        <f t="shared" si="1242"/>
        <v>0</v>
      </c>
      <c r="AU613" s="33">
        <f t="shared" ref="AU613:AU623" si="1243">SUM(AQ613:AT613)</f>
        <v>0</v>
      </c>
      <c r="AV613" s="24">
        <f t="shared" ref="AV613:AY623" si="1244">AV100-AV292</f>
        <v>0</v>
      </c>
      <c r="AW613" s="24">
        <f t="shared" si="1244"/>
        <v>0</v>
      </c>
      <c r="AX613" s="24">
        <f t="shared" si="1244"/>
        <v>0</v>
      </c>
      <c r="AY613" s="24">
        <f t="shared" si="1244"/>
        <v>0</v>
      </c>
      <c r="AZ613" s="33">
        <f t="shared" ref="AZ613:AZ623" si="1245">SUM(AV613:AY613)</f>
        <v>0</v>
      </c>
      <c r="BA613" s="24">
        <f t="shared" ref="BA613:BD623" si="1246">BA100-BA292</f>
        <v>0</v>
      </c>
      <c r="BB613" s="24">
        <f t="shared" si="1246"/>
        <v>0</v>
      </c>
      <c r="BC613" s="24">
        <f t="shared" si="1246"/>
        <v>0</v>
      </c>
      <c r="BD613" s="24">
        <f t="shared" si="1246"/>
        <v>0</v>
      </c>
      <c r="BE613" s="33">
        <f t="shared" ref="BE613:BE623" si="1247">SUM(BA613:BD613)</f>
        <v>0</v>
      </c>
      <c r="BF613" s="24">
        <f t="shared" ref="BF613:BI623" si="1248">BF100-BF292</f>
        <v>0</v>
      </c>
      <c r="BG613" s="24">
        <f t="shared" si="1248"/>
        <v>0</v>
      </c>
      <c r="BH613" s="24">
        <f t="shared" si="1248"/>
        <v>0</v>
      </c>
      <c r="BI613" s="24">
        <f t="shared" si="1248"/>
        <v>0</v>
      </c>
      <c r="BJ613" s="33">
        <f t="shared" ref="BJ613:BJ623" si="1249">SUM(BF613:BI613)</f>
        <v>0</v>
      </c>
      <c r="BK613" s="24">
        <f t="shared" ref="BK613:BN623" si="1250">BK100-BK292</f>
        <v>0</v>
      </c>
      <c r="BL613" s="24">
        <f t="shared" si="1250"/>
        <v>0</v>
      </c>
      <c r="BM613" s="24">
        <f t="shared" si="1250"/>
        <v>0</v>
      </c>
      <c r="BN613" s="24">
        <f t="shared" si="1250"/>
        <v>0</v>
      </c>
      <c r="BO613" s="33">
        <f t="shared" ref="BO613:BO623" si="1251">SUM(BK613:BN613)</f>
        <v>0</v>
      </c>
      <c r="BP613" s="24">
        <f t="shared" ref="BP613:BS623" si="1252">BP100-BP292</f>
        <v>0</v>
      </c>
      <c r="BQ613" s="24">
        <f t="shared" si="1252"/>
        <v>0</v>
      </c>
      <c r="BR613" s="24">
        <f t="shared" si="1252"/>
        <v>0</v>
      </c>
      <c r="BS613" s="24">
        <f t="shared" si="1252"/>
        <v>0</v>
      </c>
      <c r="BT613" s="33">
        <f t="shared" ref="BT613:BT623" si="1253">SUM(BP613:BS613)</f>
        <v>0</v>
      </c>
      <c r="BU613" s="24">
        <f t="shared" ref="BU613:BX623" si="1254">BU100-BU292</f>
        <v>0</v>
      </c>
      <c r="BV613" s="24">
        <f t="shared" si="1254"/>
        <v>0</v>
      </c>
      <c r="BW613" s="24">
        <f t="shared" si="1254"/>
        <v>0</v>
      </c>
      <c r="BX613" s="24">
        <f t="shared" si="1254"/>
        <v>0</v>
      </c>
      <c r="BY613" s="33">
        <f t="shared" ref="BY613:BY623" si="1255">SUM(BU613:BX613)</f>
        <v>0</v>
      </c>
      <c r="BZ613" s="24">
        <f t="shared" ref="BZ613:CC623" si="1256">BZ100-BZ292</f>
        <v>0</v>
      </c>
      <c r="CA613" s="24">
        <f t="shared" si="1256"/>
        <v>0</v>
      </c>
      <c r="CB613" s="24">
        <f t="shared" si="1256"/>
        <v>0</v>
      </c>
      <c r="CC613" s="24">
        <f t="shared" si="1256"/>
        <v>0</v>
      </c>
      <c r="CD613" s="33">
        <f t="shared" ref="CD613:CD623" si="1257">SUM(BZ613:CC613)</f>
        <v>0</v>
      </c>
      <c r="CE613" s="24">
        <f t="shared" ref="CE613:CH623" si="1258">CE100-CE292</f>
        <v>0</v>
      </c>
      <c r="CF613" s="24">
        <f t="shared" si="1258"/>
        <v>0</v>
      </c>
      <c r="CG613" s="24">
        <f t="shared" si="1258"/>
        <v>0</v>
      </c>
      <c r="CH613" s="24">
        <f t="shared" si="1258"/>
        <v>0</v>
      </c>
      <c r="CI613" s="33">
        <f t="shared" ref="CI613:CI623" si="1259">SUM(CE613:CH613)</f>
        <v>0</v>
      </c>
      <c r="CJ613" s="24">
        <f t="shared" ref="CJ613:CM623" si="1260">CJ100-CJ292</f>
        <v>0</v>
      </c>
      <c r="CK613" s="24">
        <f t="shared" si="1260"/>
        <v>0</v>
      </c>
      <c r="CL613" s="24">
        <f t="shared" si="1260"/>
        <v>0</v>
      </c>
      <c r="CM613" s="24">
        <f t="shared" si="1260"/>
        <v>0</v>
      </c>
      <c r="CN613" s="33">
        <f t="shared" ref="CN613:CN623" si="1261">SUM(CJ613:CM613)</f>
        <v>0</v>
      </c>
      <c r="CO613" s="24">
        <f t="shared" ref="CO613:CR623" si="1262">CO100-CO292</f>
        <v>0</v>
      </c>
      <c r="CP613" s="24">
        <f t="shared" si="1262"/>
        <v>0</v>
      </c>
      <c r="CQ613" s="24">
        <f t="shared" si="1262"/>
        <v>0</v>
      </c>
      <c r="CR613" s="24">
        <f t="shared" si="1262"/>
        <v>0</v>
      </c>
      <c r="CS613" s="33">
        <f t="shared" ref="CS613:CS623" si="1263">SUM(CO613:CR613)</f>
        <v>0</v>
      </c>
      <c r="CT613" s="24">
        <f t="shared" ref="CT613:CW623" si="1264">CT100-CT292</f>
        <v>0</v>
      </c>
      <c r="CU613" s="24">
        <f t="shared" si="1264"/>
        <v>0</v>
      </c>
      <c r="CV613" s="24">
        <f t="shared" si="1264"/>
        <v>0</v>
      </c>
      <c r="CW613" s="24">
        <f t="shared" si="1264"/>
        <v>0</v>
      </c>
      <c r="CX613" s="33">
        <f t="shared" ref="CX613:CX623" si="1265">SUM(CT613:CW613)</f>
        <v>0</v>
      </c>
      <c r="CY613" s="24">
        <f t="shared" ref="CY613:DB623" si="1266">CY100-CY292</f>
        <v>0</v>
      </c>
      <c r="CZ613" s="24">
        <f t="shared" si="1266"/>
        <v>0</v>
      </c>
      <c r="DA613" s="24">
        <f t="shared" si="1266"/>
        <v>0</v>
      </c>
      <c r="DB613" s="24">
        <f t="shared" si="1266"/>
        <v>0</v>
      </c>
      <c r="DC613" s="33">
        <f t="shared" ref="DC613:DC623" si="1267">SUM(CY613:DB613)</f>
        <v>0</v>
      </c>
      <c r="DD613" s="86">
        <f t="shared" ref="DD613:DD623" si="1268">DD100-DD292</f>
        <v>19083.82620642893</v>
      </c>
    </row>
    <row r="614" spans="1:108" x14ac:dyDescent="0.25">
      <c r="A614" t="s">
        <v>5873</v>
      </c>
      <c r="B614" s="32" t="s">
        <v>5121</v>
      </c>
      <c r="C614" s="24">
        <f t="shared" si="1226"/>
        <v>0</v>
      </c>
      <c r="D614" s="24">
        <f t="shared" si="1226"/>
        <v>0</v>
      </c>
      <c r="E614" s="24">
        <f t="shared" si="1226"/>
        <v>0</v>
      </c>
      <c r="F614" s="24">
        <f t="shared" si="1226"/>
        <v>0</v>
      </c>
      <c r="G614" s="33">
        <f t="shared" si="1227"/>
        <v>0</v>
      </c>
      <c r="H614" s="24">
        <f t="shared" si="1228"/>
        <v>0</v>
      </c>
      <c r="I614" s="24">
        <f t="shared" si="1228"/>
        <v>0</v>
      </c>
      <c r="J614" s="24">
        <f t="shared" si="1228"/>
        <v>0</v>
      </c>
      <c r="K614" s="24">
        <f t="shared" si="1228"/>
        <v>0</v>
      </c>
      <c r="L614" s="33">
        <f t="shared" si="1229"/>
        <v>0</v>
      </c>
      <c r="M614" s="24">
        <f t="shared" si="1230"/>
        <v>41448.887295056891</v>
      </c>
      <c r="N614" s="24">
        <f t="shared" si="1230"/>
        <v>35041.548472313094</v>
      </c>
      <c r="O614" s="24">
        <f t="shared" si="1230"/>
        <v>30048.150824875687</v>
      </c>
      <c r="P614" s="24">
        <f t="shared" si="1230"/>
        <v>38480.000244634692</v>
      </c>
      <c r="Q614" s="33">
        <f t="shared" si="1231"/>
        <v>145018.58683688036</v>
      </c>
      <c r="R614" s="24">
        <f t="shared" si="1232"/>
        <v>107265.8084122939</v>
      </c>
      <c r="S614" s="24">
        <f t="shared" si="1232"/>
        <v>92226.266639045498</v>
      </c>
      <c r="T614" s="24">
        <f t="shared" si="1232"/>
        <v>77880.848048758227</v>
      </c>
      <c r="U614" s="24">
        <f t="shared" si="1232"/>
        <v>66701.270880620752</v>
      </c>
      <c r="V614" s="33">
        <f t="shared" si="1233"/>
        <v>344074.19398071838</v>
      </c>
      <c r="W614" s="24">
        <f t="shared" si="1234"/>
        <v>125790.95536558831</v>
      </c>
      <c r="X614" s="24">
        <f t="shared" si="1234"/>
        <v>172865.223886388</v>
      </c>
      <c r="Y614" s="24">
        <f t="shared" si="1234"/>
        <v>148644.93552920921</v>
      </c>
      <c r="Z614" s="24">
        <f t="shared" si="1234"/>
        <v>125613.6125600629</v>
      </c>
      <c r="AA614" s="33">
        <f t="shared" si="1235"/>
        <v>572914.72734124842</v>
      </c>
      <c r="AB614" s="24">
        <f t="shared" si="1236"/>
        <v>84275.557801733259</v>
      </c>
      <c r="AC614" s="24">
        <f t="shared" si="1236"/>
        <v>52758.478173636555</v>
      </c>
      <c r="AD614" s="24">
        <f t="shared" si="1236"/>
        <v>37723.183270184512</v>
      </c>
      <c r="AE614" s="24">
        <f t="shared" si="1236"/>
        <v>28741.22416848829</v>
      </c>
      <c r="AF614" s="33">
        <f t="shared" si="1237"/>
        <v>203498.44341404259</v>
      </c>
      <c r="AG614" s="24">
        <f t="shared" si="1238"/>
        <v>22777.958733524851</v>
      </c>
      <c r="AH614" s="24">
        <f t="shared" si="1238"/>
        <v>18555.572285642571</v>
      </c>
      <c r="AI614" s="24">
        <f t="shared" si="1238"/>
        <v>15430.296796462775</v>
      </c>
      <c r="AJ614" s="24">
        <f t="shared" si="1238"/>
        <v>13039.971987925288</v>
      </c>
      <c r="AK614" s="33">
        <f t="shared" si="1239"/>
        <v>69803.799803555477</v>
      </c>
      <c r="AL614" s="24">
        <f t="shared" si="1240"/>
        <v>11164.70686849812</v>
      </c>
      <c r="AM614" s="24">
        <f t="shared" si="1240"/>
        <v>9663.2256608286916</v>
      </c>
      <c r="AN614" s="24">
        <f t="shared" si="1240"/>
        <v>8440.6915167809457</v>
      </c>
      <c r="AO614" s="24">
        <f t="shared" si="1240"/>
        <v>7431.1626677191816</v>
      </c>
      <c r="AP614" s="33">
        <f t="shared" si="1241"/>
        <v>36699.786713826936</v>
      </c>
      <c r="AQ614" s="24">
        <f t="shared" si="1242"/>
        <v>6587.4435791183278</v>
      </c>
      <c r="AR614" s="24">
        <f t="shared" si="1242"/>
        <v>5874.9268357819892</v>
      </c>
      <c r="AS614" s="24">
        <f t="shared" si="1242"/>
        <v>5267.7060987252753</v>
      </c>
      <c r="AT614" s="24">
        <f t="shared" si="1242"/>
        <v>4746.0396562867809</v>
      </c>
      <c r="AU614" s="33">
        <f t="shared" si="1243"/>
        <v>22476.116169912377</v>
      </c>
      <c r="AV614" s="24">
        <f t="shared" si="1244"/>
        <v>4294.6475747440945</v>
      </c>
      <c r="AW614" s="24">
        <f t="shared" si="1244"/>
        <v>3901.5400028432723</v>
      </c>
      <c r="AX614" s="24">
        <f t="shared" si="1244"/>
        <v>3557.1933989566751</v>
      </c>
      <c r="AY614" s="24">
        <f t="shared" si="1244"/>
        <v>3253.9602465220732</v>
      </c>
      <c r="AZ614" s="33">
        <f t="shared" si="1245"/>
        <v>15007.341223066116</v>
      </c>
      <c r="BA614" s="24">
        <f t="shared" si="1246"/>
        <v>2985.638855198119</v>
      </c>
      <c r="BB614" s="24">
        <f t="shared" si="1246"/>
        <v>2747.1550375152383</v>
      </c>
      <c r="BC614" s="24">
        <f t="shared" si="1246"/>
        <v>2534.3233210120352</v>
      </c>
      <c r="BD614" s="24">
        <f t="shared" si="1246"/>
        <v>2343.6655862334183</v>
      </c>
      <c r="BE614" s="33">
        <f t="shared" si="1247"/>
        <v>10610.782799958812</v>
      </c>
      <c r="BF614" s="24">
        <f t="shared" si="1248"/>
        <v>2172.271753555443</v>
      </c>
      <c r="BG614" s="24">
        <f t="shared" si="1248"/>
        <v>2017.6916562491106</v>
      </c>
      <c r="BH614" s="24">
        <f t="shared" si="1248"/>
        <v>1877.8503163662745</v>
      </c>
      <c r="BI614" s="24">
        <f t="shared" si="1248"/>
        <v>1750.9809730424545</v>
      </c>
      <c r="BJ614" s="33">
        <f t="shared" si="1249"/>
        <v>7818.794699213282</v>
      </c>
      <c r="BK614" s="24">
        <f t="shared" si="1250"/>
        <v>1635.5717119183391</v>
      </c>
      <c r="BL614" s="24">
        <f t="shared" si="1250"/>
        <v>1530.3226115128964</v>
      </c>
      <c r="BM614" s="24">
        <f t="shared" si="1250"/>
        <v>1434.1110918123277</v>
      </c>
      <c r="BN614" s="24">
        <f t="shared" si="1250"/>
        <v>1345.9637109266596</v>
      </c>
      <c r="BO614" s="33">
        <f t="shared" si="1251"/>
        <v>5945.9691261702228</v>
      </c>
      <c r="BP614" s="24">
        <f t="shared" si="1252"/>
        <v>1265.0330687519167</v>
      </c>
      <c r="BQ614" s="24">
        <f t="shared" si="1252"/>
        <v>1190.5787837463431</v>
      </c>
      <c r="BR614" s="24">
        <f t="shared" si="1252"/>
        <v>1121.9517396077517</v>
      </c>
      <c r="BS614" s="24">
        <f t="shared" si="1252"/>
        <v>1058.5809731508607</v>
      </c>
      <c r="BT614" s="33">
        <f t="shared" si="1253"/>
        <v>4636.1445652568727</v>
      </c>
      <c r="BU614" s="24">
        <f t="shared" si="1254"/>
        <v>999.96270798705518</v>
      </c>
      <c r="BV614" s="24">
        <f t="shared" si="1254"/>
        <v>945.65114113474283</v>
      </c>
      <c r="BW614" s="24">
        <f t="shared" si="1254"/>
        <v>895.25066891172901</v>
      </c>
      <c r="BX614" s="24">
        <f t="shared" si="1254"/>
        <v>848.40930052287877</v>
      </c>
      <c r="BY614" s="33">
        <f t="shared" si="1255"/>
        <v>3689.2738185564058</v>
      </c>
      <c r="BZ614" s="24">
        <f t="shared" si="1256"/>
        <v>804.81305619115028</v>
      </c>
      <c r="CA614" s="24">
        <f t="shared" si="1256"/>
        <v>764.18118507144982</v>
      </c>
      <c r="CB614" s="24">
        <f t="shared" si="1256"/>
        <v>726.2620686312207</v>
      </c>
      <c r="CC614" s="24">
        <f t="shared" si="1256"/>
        <v>690.82969948165123</v>
      </c>
      <c r="CD614" s="33">
        <f t="shared" si="1257"/>
        <v>2986.0860093754718</v>
      </c>
      <c r="CE614" s="24">
        <f t="shared" si="1258"/>
        <v>657.68064510477711</v>
      </c>
      <c r="CF614" s="24">
        <f t="shared" si="1258"/>
        <v>626.63142174370591</v>
      </c>
      <c r="CG614" s="24">
        <f t="shared" si="1258"/>
        <v>597.51621634634216</v>
      </c>
      <c r="CH614" s="24">
        <f t="shared" si="1258"/>
        <v>570.18490491472198</v>
      </c>
      <c r="CI614" s="33">
        <f t="shared" si="1259"/>
        <v>2452.0131881095472</v>
      </c>
      <c r="CJ614" s="24">
        <f t="shared" si="1260"/>
        <v>544.50132408589138</v>
      </c>
      <c r="CK614" s="24">
        <f t="shared" si="1260"/>
        <v>520.34175962386644</v>
      </c>
      <c r="CL614" s="24">
        <f t="shared" si="1260"/>
        <v>497.59362140586609</v>
      </c>
      <c r="CM614" s="24">
        <f t="shared" si="1260"/>
        <v>476.15427906531863</v>
      </c>
      <c r="CN614" s="33">
        <f t="shared" si="1261"/>
        <v>2038.5909841809425</v>
      </c>
      <c r="CO614" s="24">
        <f t="shared" si="1262"/>
        <v>455.93003649674347</v>
      </c>
      <c r="CP614" s="24">
        <f t="shared" si="1262"/>
        <v>436.83522666385397</v>
      </c>
      <c r="CQ614" s="24">
        <f t="shared" si="1262"/>
        <v>418.79141088025654</v>
      </c>
      <c r="CR614" s="24">
        <f t="shared" si="1262"/>
        <v>401.72666907487439</v>
      </c>
      <c r="CS614" s="33">
        <f t="shared" si="1263"/>
        <v>1713.2833431157283</v>
      </c>
      <c r="CT614" s="24">
        <f t="shared" si="1264"/>
        <v>385.57496944824243</v>
      </c>
      <c r="CU614" s="24">
        <f t="shared" si="1264"/>
        <v>370.27560756811874</v>
      </c>
      <c r="CV614" s="24">
        <f t="shared" si="1264"/>
        <v>355.77270632442094</v>
      </c>
      <c r="CW614" s="24">
        <f t="shared" si="1264"/>
        <v>342.01476936740812</v>
      </c>
      <c r="CX614" s="33">
        <f t="shared" si="1265"/>
        <v>1453.6380527081901</v>
      </c>
      <c r="CY614" s="24">
        <f t="shared" si="1266"/>
        <v>3150.3012128630662</v>
      </c>
      <c r="CZ614" s="24">
        <f t="shared" si="1266"/>
        <v>0</v>
      </c>
      <c r="DA614" s="24">
        <f t="shared" si="1266"/>
        <v>0</v>
      </c>
      <c r="DB614" s="24">
        <f t="shared" si="1266"/>
        <v>0</v>
      </c>
      <c r="DC614" s="33">
        <f t="shared" si="1267"/>
        <v>3150.3012128630662</v>
      </c>
      <c r="DD614" s="86">
        <f t="shared" si="1268"/>
        <v>393980.36512391118</v>
      </c>
    </row>
    <row r="615" spans="1:108" x14ac:dyDescent="0.25">
      <c r="A615" t="s">
        <v>5874</v>
      </c>
      <c r="B615" s="32" t="s">
        <v>5122</v>
      </c>
      <c r="C615" s="24">
        <f t="shared" si="1226"/>
        <v>0</v>
      </c>
      <c r="D615" s="24">
        <f t="shared" si="1226"/>
        <v>0</v>
      </c>
      <c r="E615" s="24">
        <f t="shared" si="1226"/>
        <v>0</v>
      </c>
      <c r="F615" s="24">
        <f t="shared" si="1226"/>
        <v>0</v>
      </c>
      <c r="G615" s="33">
        <f t="shared" si="1227"/>
        <v>0</v>
      </c>
      <c r="H615" s="24">
        <f t="shared" si="1228"/>
        <v>0</v>
      </c>
      <c r="I615" s="24">
        <f t="shared" si="1228"/>
        <v>0</v>
      </c>
      <c r="J615" s="24">
        <f t="shared" si="1228"/>
        <v>0</v>
      </c>
      <c r="K615" s="24">
        <f t="shared" si="1228"/>
        <v>0</v>
      </c>
      <c r="L615" s="33">
        <f t="shared" si="1229"/>
        <v>0</v>
      </c>
      <c r="M615" s="24">
        <f t="shared" si="1230"/>
        <v>0</v>
      </c>
      <c r="N615" s="24">
        <f t="shared" si="1230"/>
        <v>0</v>
      </c>
      <c r="O615" s="24">
        <f t="shared" si="1230"/>
        <v>0</v>
      </c>
      <c r="P615" s="24">
        <f t="shared" si="1230"/>
        <v>0</v>
      </c>
      <c r="Q615" s="33">
        <f t="shared" si="1231"/>
        <v>0</v>
      </c>
      <c r="R615" s="24">
        <f t="shared" si="1232"/>
        <v>96841.300458971178</v>
      </c>
      <c r="S615" s="24">
        <f t="shared" si="1232"/>
        <v>97913.058351452928</v>
      </c>
      <c r="T615" s="24">
        <f t="shared" si="1232"/>
        <v>104050.94236605987</v>
      </c>
      <c r="U615" s="24">
        <f t="shared" si="1232"/>
        <v>133682.7811866079</v>
      </c>
      <c r="V615" s="33">
        <f t="shared" si="1233"/>
        <v>432488.08236309187</v>
      </c>
      <c r="W615" s="24">
        <f t="shared" si="1234"/>
        <v>0</v>
      </c>
      <c r="X615" s="24">
        <f t="shared" si="1234"/>
        <v>0</v>
      </c>
      <c r="Y615" s="24">
        <f t="shared" si="1234"/>
        <v>0</v>
      </c>
      <c r="Z615" s="24">
        <f t="shared" si="1234"/>
        <v>0</v>
      </c>
      <c r="AA615" s="33">
        <f t="shared" si="1235"/>
        <v>0</v>
      </c>
      <c r="AB615" s="24">
        <f t="shared" si="1236"/>
        <v>0</v>
      </c>
      <c r="AC615" s="24">
        <f t="shared" si="1236"/>
        <v>0</v>
      </c>
      <c r="AD615" s="24">
        <f t="shared" si="1236"/>
        <v>0</v>
      </c>
      <c r="AE615" s="24">
        <f t="shared" si="1236"/>
        <v>0</v>
      </c>
      <c r="AF615" s="33">
        <f t="shared" si="1237"/>
        <v>0</v>
      </c>
      <c r="AG615" s="24">
        <f t="shared" si="1238"/>
        <v>0</v>
      </c>
      <c r="AH615" s="24">
        <f t="shared" si="1238"/>
        <v>0</v>
      </c>
      <c r="AI615" s="24">
        <f t="shared" si="1238"/>
        <v>0</v>
      </c>
      <c r="AJ615" s="24">
        <f t="shared" si="1238"/>
        <v>0</v>
      </c>
      <c r="AK615" s="33">
        <f t="shared" si="1239"/>
        <v>0</v>
      </c>
      <c r="AL615" s="24">
        <f t="shared" si="1240"/>
        <v>0</v>
      </c>
      <c r="AM615" s="24">
        <f t="shared" si="1240"/>
        <v>0</v>
      </c>
      <c r="AN615" s="24">
        <f t="shared" si="1240"/>
        <v>0</v>
      </c>
      <c r="AO615" s="24">
        <f t="shared" si="1240"/>
        <v>0</v>
      </c>
      <c r="AP615" s="33">
        <f t="shared" si="1241"/>
        <v>0</v>
      </c>
      <c r="AQ615" s="24">
        <f t="shared" si="1242"/>
        <v>0</v>
      </c>
      <c r="AR615" s="24">
        <f t="shared" si="1242"/>
        <v>0</v>
      </c>
      <c r="AS615" s="24">
        <f t="shared" si="1242"/>
        <v>0</v>
      </c>
      <c r="AT615" s="24">
        <f t="shared" si="1242"/>
        <v>0</v>
      </c>
      <c r="AU615" s="33">
        <f t="shared" si="1243"/>
        <v>0</v>
      </c>
      <c r="AV615" s="24">
        <f t="shared" si="1244"/>
        <v>0</v>
      </c>
      <c r="AW615" s="24">
        <f t="shared" si="1244"/>
        <v>0</v>
      </c>
      <c r="AX615" s="24">
        <f t="shared" si="1244"/>
        <v>0</v>
      </c>
      <c r="AY615" s="24">
        <f t="shared" si="1244"/>
        <v>0</v>
      </c>
      <c r="AZ615" s="33">
        <f t="shared" si="1245"/>
        <v>0</v>
      </c>
      <c r="BA615" s="24">
        <f t="shared" si="1246"/>
        <v>0</v>
      </c>
      <c r="BB615" s="24">
        <f t="shared" si="1246"/>
        <v>0</v>
      </c>
      <c r="BC615" s="24">
        <f t="shared" si="1246"/>
        <v>0</v>
      </c>
      <c r="BD615" s="24">
        <f t="shared" si="1246"/>
        <v>0</v>
      </c>
      <c r="BE615" s="33">
        <f t="shared" si="1247"/>
        <v>0</v>
      </c>
      <c r="BF615" s="24">
        <f t="shared" si="1248"/>
        <v>0</v>
      </c>
      <c r="BG615" s="24">
        <f t="shared" si="1248"/>
        <v>0</v>
      </c>
      <c r="BH615" s="24">
        <f t="shared" si="1248"/>
        <v>0</v>
      </c>
      <c r="BI615" s="24">
        <f t="shared" si="1248"/>
        <v>0</v>
      </c>
      <c r="BJ615" s="33">
        <f t="shared" si="1249"/>
        <v>0</v>
      </c>
      <c r="BK615" s="24">
        <f t="shared" si="1250"/>
        <v>0</v>
      </c>
      <c r="BL615" s="24">
        <f t="shared" si="1250"/>
        <v>0</v>
      </c>
      <c r="BM615" s="24">
        <f t="shared" si="1250"/>
        <v>0</v>
      </c>
      <c r="BN615" s="24">
        <f t="shared" si="1250"/>
        <v>0</v>
      </c>
      <c r="BO615" s="33">
        <f t="shared" si="1251"/>
        <v>0</v>
      </c>
      <c r="BP615" s="24">
        <f t="shared" si="1252"/>
        <v>0</v>
      </c>
      <c r="BQ615" s="24">
        <f t="shared" si="1252"/>
        <v>0</v>
      </c>
      <c r="BR615" s="24">
        <f t="shared" si="1252"/>
        <v>0</v>
      </c>
      <c r="BS615" s="24">
        <f t="shared" si="1252"/>
        <v>0</v>
      </c>
      <c r="BT615" s="33">
        <f t="shared" si="1253"/>
        <v>0</v>
      </c>
      <c r="BU615" s="24">
        <f t="shared" si="1254"/>
        <v>0</v>
      </c>
      <c r="BV615" s="24">
        <f t="shared" si="1254"/>
        <v>0</v>
      </c>
      <c r="BW615" s="24">
        <f t="shared" si="1254"/>
        <v>0</v>
      </c>
      <c r="BX615" s="24">
        <f t="shared" si="1254"/>
        <v>0</v>
      </c>
      <c r="BY615" s="33">
        <f t="shared" si="1255"/>
        <v>0</v>
      </c>
      <c r="BZ615" s="24">
        <f t="shared" si="1256"/>
        <v>0</v>
      </c>
      <c r="CA615" s="24">
        <f t="shared" si="1256"/>
        <v>0</v>
      </c>
      <c r="CB615" s="24">
        <f t="shared" si="1256"/>
        <v>0</v>
      </c>
      <c r="CC615" s="24">
        <f t="shared" si="1256"/>
        <v>0</v>
      </c>
      <c r="CD615" s="33">
        <f t="shared" si="1257"/>
        <v>0</v>
      </c>
      <c r="CE615" s="24">
        <f t="shared" si="1258"/>
        <v>0</v>
      </c>
      <c r="CF615" s="24">
        <f t="shared" si="1258"/>
        <v>0</v>
      </c>
      <c r="CG615" s="24">
        <f t="shared" si="1258"/>
        <v>0</v>
      </c>
      <c r="CH615" s="24">
        <f t="shared" si="1258"/>
        <v>0</v>
      </c>
      <c r="CI615" s="33">
        <f t="shared" si="1259"/>
        <v>0</v>
      </c>
      <c r="CJ615" s="24">
        <f t="shared" si="1260"/>
        <v>0</v>
      </c>
      <c r="CK615" s="24">
        <f t="shared" si="1260"/>
        <v>0</v>
      </c>
      <c r="CL615" s="24">
        <f t="shared" si="1260"/>
        <v>0</v>
      </c>
      <c r="CM615" s="24">
        <f t="shared" si="1260"/>
        <v>0</v>
      </c>
      <c r="CN615" s="33">
        <f t="shared" si="1261"/>
        <v>0</v>
      </c>
      <c r="CO615" s="24">
        <f t="shared" si="1262"/>
        <v>0</v>
      </c>
      <c r="CP615" s="24">
        <f t="shared" si="1262"/>
        <v>0</v>
      </c>
      <c r="CQ615" s="24">
        <f t="shared" si="1262"/>
        <v>0</v>
      </c>
      <c r="CR615" s="24">
        <f t="shared" si="1262"/>
        <v>0</v>
      </c>
      <c r="CS615" s="33">
        <f t="shared" si="1263"/>
        <v>0</v>
      </c>
      <c r="CT615" s="24">
        <f t="shared" si="1264"/>
        <v>0</v>
      </c>
      <c r="CU615" s="24">
        <f t="shared" si="1264"/>
        <v>0</v>
      </c>
      <c r="CV615" s="24">
        <f t="shared" si="1264"/>
        <v>0</v>
      </c>
      <c r="CW615" s="24">
        <f t="shared" si="1264"/>
        <v>0</v>
      </c>
      <c r="CX615" s="33">
        <f t="shared" si="1265"/>
        <v>0</v>
      </c>
      <c r="CY615" s="24">
        <f t="shared" si="1266"/>
        <v>0</v>
      </c>
      <c r="CZ615" s="24">
        <f t="shared" si="1266"/>
        <v>0</v>
      </c>
      <c r="DA615" s="24">
        <f t="shared" si="1266"/>
        <v>0</v>
      </c>
      <c r="DB615" s="24">
        <f t="shared" si="1266"/>
        <v>0</v>
      </c>
      <c r="DC615" s="33">
        <f t="shared" si="1267"/>
        <v>0</v>
      </c>
      <c r="DD615" s="86">
        <f t="shared" si="1268"/>
        <v>0</v>
      </c>
    </row>
    <row r="616" spans="1:108" x14ac:dyDescent="0.25">
      <c r="A616" t="s">
        <v>5875</v>
      </c>
      <c r="B616" s="32" t="s">
        <v>5123</v>
      </c>
      <c r="C616" s="24">
        <f t="shared" si="1226"/>
        <v>0</v>
      </c>
      <c r="D616" s="24">
        <f t="shared" si="1226"/>
        <v>0</v>
      </c>
      <c r="E616" s="24">
        <f t="shared" si="1226"/>
        <v>0</v>
      </c>
      <c r="F616" s="24">
        <f t="shared" si="1226"/>
        <v>0</v>
      </c>
      <c r="G616" s="33">
        <f t="shared" si="1227"/>
        <v>0</v>
      </c>
      <c r="H616" s="24">
        <f t="shared" si="1228"/>
        <v>0</v>
      </c>
      <c r="I616" s="24">
        <f t="shared" si="1228"/>
        <v>0</v>
      </c>
      <c r="J616" s="24">
        <f t="shared" si="1228"/>
        <v>0</v>
      </c>
      <c r="K616" s="24">
        <f t="shared" si="1228"/>
        <v>0</v>
      </c>
      <c r="L616" s="33">
        <f t="shared" si="1229"/>
        <v>0</v>
      </c>
      <c r="M616" s="24">
        <f t="shared" si="1230"/>
        <v>0</v>
      </c>
      <c r="N616" s="24">
        <f t="shared" si="1230"/>
        <v>0</v>
      </c>
      <c r="O616" s="24">
        <f t="shared" si="1230"/>
        <v>0</v>
      </c>
      <c r="P616" s="24">
        <f t="shared" si="1230"/>
        <v>0</v>
      </c>
      <c r="Q616" s="33">
        <f t="shared" si="1231"/>
        <v>0</v>
      </c>
      <c r="R616" s="24">
        <f t="shared" si="1232"/>
        <v>79543.65410200099</v>
      </c>
      <c r="S616" s="24">
        <f t="shared" si="1232"/>
        <v>95722.078337575309</v>
      </c>
      <c r="T616" s="24">
        <f t="shared" si="1232"/>
        <v>110099.60903182044</v>
      </c>
      <c r="U616" s="24">
        <f t="shared" si="1232"/>
        <v>125175.85674244747</v>
      </c>
      <c r="V616" s="33">
        <f t="shared" si="1233"/>
        <v>410541.19821384421</v>
      </c>
      <c r="W616" s="24">
        <f t="shared" si="1234"/>
        <v>0</v>
      </c>
      <c r="X616" s="24">
        <f t="shared" si="1234"/>
        <v>0</v>
      </c>
      <c r="Y616" s="24">
        <f t="shared" si="1234"/>
        <v>0</v>
      </c>
      <c r="Z616" s="24">
        <f t="shared" si="1234"/>
        <v>0</v>
      </c>
      <c r="AA616" s="33">
        <f t="shared" si="1235"/>
        <v>0</v>
      </c>
      <c r="AB616" s="24">
        <f t="shared" si="1236"/>
        <v>0</v>
      </c>
      <c r="AC616" s="24">
        <f t="shared" si="1236"/>
        <v>0</v>
      </c>
      <c r="AD616" s="24">
        <f t="shared" si="1236"/>
        <v>0</v>
      </c>
      <c r="AE616" s="24">
        <f t="shared" si="1236"/>
        <v>0</v>
      </c>
      <c r="AF616" s="33">
        <f t="shared" si="1237"/>
        <v>0</v>
      </c>
      <c r="AG616" s="24">
        <f t="shared" si="1238"/>
        <v>0</v>
      </c>
      <c r="AH616" s="24">
        <f t="shared" si="1238"/>
        <v>0</v>
      </c>
      <c r="AI616" s="24">
        <f t="shared" si="1238"/>
        <v>0</v>
      </c>
      <c r="AJ616" s="24">
        <f t="shared" si="1238"/>
        <v>0</v>
      </c>
      <c r="AK616" s="33">
        <f t="shared" si="1239"/>
        <v>0</v>
      </c>
      <c r="AL616" s="24">
        <f t="shared" si="1240"/>
        <v>0</v>
      </c>
      <c r="AM616" s="24">
        <f t="shared" si="1240"/>
        <v>0</v>
      </c>
      <c r="AN616" s="24">
        <f t="shared" si="1240"/>
        <v>0</v>
      </c>
      <c r="AO616" s="24">
        <f t="shared" si="1240"/>
        <v>0</v>
      </c>
      <c r="AP616" s="33">
        <f t="shared" si="1241"/>
        <v>0</v>
      </c>
      <c r="AQ616" s="24">
        <f t="shared" si="1242"/>
        <v>0</v>
      </c>
      <c r="AR616" s="24">
        <f t="shared" si="1242"/>
        <v>0</v>
      </c>
      <c r="AS616" s="24">
        <f t="shared" si="1242"/>
        <v>0</v>
      </c>
      <c r="AT616" s="24">
        <f t="shared" si="1242"/>
        <v>0</v>
      </c>
      <c r="AU616" s="33">
        <f t="shared" si="1243"/>
        <v>0</v>
      </c>
      <c r="AV616" s="24">
        <f t="shared" si="1244"/>
        <v>0</v>
      </c>
      <c r="AW616" s="24">
        <f t="shared" si="1244"/>
        <v>0</v>
      </c>
      <c r="AX616" s="24">
        <f t="shared" si="1244"/>
        <v>0</v>
      </c>
      <c r="AY616" s="24">
        <f t="shared" si="1244"/>
        <v>0</v>
      </c>
      <c r="AZ616" s="33">
        <f t="shared" si="1245"/>
        <v>0</v>
      </c>
      <c r="BA616" s="24">
        <f t="shared" si="1246"/>
        <v>0</v>
      </c>
      <c r="BB616" s="24">
        <f t="shared" si="1246"/>
        <v>0</v>
      </c>
      <c r="BC616" s="24">
        <f t="shared" si="1246"/>
        <v>0</v>
      </c>
      <c r="BD616" s="24">
        <f t="shared" si="1246"/>
        <v>0</v>
      </c>
      <c r="BE616" s="33">
        <f t="shared" si="1247"/>
        <v>0</v>
      </c>
      <c r="BF616" s="24">
        <f t="shared" si="1248"/>
        <v>0</v>
      </c>
      <c r="BG616" s="24">
        <f t="shared" si="1248"/>
        <v>0</v>
      </c>
      <c r="BH616" s="24">
        <f t="shared" si="1248"/>
        <v>0</v>
      </c>
      <c r="BI616" s="24">
        <f t="shared" si="1248"/>
        <v>0</v>
      </c>
      <c r="BJ616" s="33">
        <f t="shared" si="1249"/>
        <v>0</v>
      </c>
      <c r="BK616" s="24">
        <f t="shared" si="1250"/>
        <v>0</v>
      </c>
      <c r="BL616" s="24">
        <f t="shared" si="1250"/>
        <v>0</v>
      </c>
      <c r="BM616" s="24">
        <f t="shared" si="1250"/>
        <v>0</v>
      </c>
      <c r="BN616" s="24">
        <f t="shared" si="1250"/>
        <v>0</v>
      </c>
      <c r="BO616" s="33">
        <f t="shared" si="1251"/>
        <v>0</v>
      </c>
      <c r="BP616" s="24">
        <f t="shared" si="1252"/>
        <v>0</v>
      </c>
      <c r="BQ616" s="24">
        <f t="shared" si="1252"/>
        <v>0</v>
      </c>
      <c r="BR616" s="24">
        <f t="shared" si="1252"/>
        <v>0</v>
      </c>
      <c r="BS616" s="24">
        <f t="shared" si="1252"/>
        <v>0</v>
      </c>
      <c r="BT616" s="33">
        <f t="shared" si="1253"/>
        <v>0</v>
      </c>
      <c r="BU616" s="24">
        <f t="shared" si="1254"/>
        <v>0</v>
      </c>
      <c r="BV616" s="24">
        <f t="shared" si="1254"/>
        <v>0</v>
      </c>
      <c r="BW616" s="24">
        <f t="shared" si="1254"/>
        <v>0</v>
      </c>
      <c r="BX616" s="24">
        <f t="shared" si="1254"/>
        <v>0</v>
      </c>
      <c r="BY616" s="33">
        <f t="shared" si="1255"/>
        <v>0</v>
      </c>
      <c r="BZ616" s="24">
        <f t="shared" si="1256"/>
        <v>0</v>
      </c>
      <c r="CA616" s="24">
        <f t="shared" si="1256"/>
        <v>0</v>
      </c>
      <c r="CB616" s="24">
        <f t="shared" si="1256"/>
        <v>0</v>
      </c>
      <c r="CC616" s="24">
        <f t="shared" si="1256"/>
        <v>0</v>
      </c>
      <c r="CD616" s="33">
        <f t="shared" si="1257"/>
        <v>0</v>
      </c>
      <c r="CE616" s="24">
        <f t="shared" si="1258"/>
        <v>0</v>
      </c>
      <c r="CF616" s="24">
        <f t="shared" si="1258"/>
        <v>0</v>
      </c>
      <c r="CG616" s="24">
        <f t="shared" si="1258"/>
        <v>0</v>
      </c>
      <c r="CH616" s="24">
        <f t="shared" si="1258"/>
        <v>0</v>
      </c>
      <c r="CI616" s="33">
        <f t="shared" si="1259"/>
        <v>0</v>
      </c>
      <c r="CJ616" s="24">
        <f t="shared" si="1260"/>
        <v>0</v>
      </c>
      <c r="CK616" s="24">
        <f t="shared" si="1260"/>
        <v>0</v>
      </c>
      <c r="CL616" s="24">
        <f t="shared" si="1260"/>
        <v>0</v>
      </c>
      <c r="CM616" s="24">
        <f t="shared" si="1260"/>
        <v>0</v>
      </c>
      <c r="CN616" s="33">
        <f t="shared" si="1261"/>
        <v>0</v>
      </c>
      <c r="CO616" s="24">
        <f t="shared" si="1262"/>
        <v>0</v>
      </c>
      <c r="CP616" s="24">
        <f t="shared" si="1262"/>
        <v>0</v>
      </c>
      <c r="CQ616" s="24">
        <f t="shared" si="1262"/>
        <v>0</v>
      </c>
      <c r="CR616" s="24">
        <f t="shared" si="1262"/>
        <v>0</v>
      </c>
      <c r="CS616" s="33">
        <f t="shared" si="1263"/>
        <v>0</v>
      </c>
      <c r="CT616" s="24">
        <f t="shared" si="1264"/>
        <v>0</v>
      </c>
      <c r="CU616" s="24">
        <f t="shared" si="1264"/>
        <v>0</v>
      </c>
      <c r="CV616" s="24">
        <f t="shared" si="1264"/>
        <v>0</v>
      </c>
      <c r="CW616" s="24">
        <f t="shared" si="1264"/>
        <v>0</v>
      </c>
      <c r="CX616" s="33">
        <f t="shared" si="1265"/>
        <v>0</v>
      </c>
      <c r="CY616" s="24">
        <f t="shared" si="1266"/>
        <v>0</v>
      </c>
      <c r="CZ616" s="24">
        <f t="shared" si="1266"/>
        <v>0</v>
      </c>
      <c r="DA616" s="24">
        <f t="shared" si="1266"/>
        <v>0</v>
      </c>
      <c r="DB616" s="24">
        <f t="shared" si="1266"/>
        <v>0</v>
      </c>
      <c r="DC616" s="33">
        <f t="shared" si="1267"/>
        <v>0</v>
      </c>
      <c r="DD616" s="86">
        <f t="shared" si="1268"/>
        <v>0</v>
      </c>
    </row>
    <row r="617" spans="1:108" x14ac:dyDescent="0.25">
      <c r="A617" t="s">
        <v>5876</v>
      </c>
      <c r="B617" s="32" t="s">
        <v>5124</v>
      </c>
      <c r="C617" s="24">
        <f t="shared" si="1226"/>
        <v>0</v>
      </c>
      <c r="D617" s="24">
        <f t="shared" si="1226"/>
        <v>0</v>
      </c>
      <c r="E617" s="24">
        <f t="shared" si="1226"/>
        <v>0</v>
      </c>
      <c r="F617" s="24">
        <f t="shared" si="1226"/>
        <v>0</v>
      </c>
      <c r="G617" s="33">
        <f t="shared" si="1227"/>
        <v>0</v>
      </c>
      <c r="H617" s="24">
        <f t="shared" si="1228"/>
        <v>0</v>
      </c>
      <c r="I617" s="24">
        <f t="shared" si="1228"/>
        <v>0</v>
      </c>
      <c r="J617" s="24">
        <f t="shared" si="1228"/>
        <v>0</v>
      </c>
      <c r="K617" s="24">
        <f t="shared" si="1228"/>
        <v>0</v>
      </c>
      <c r="L617" s="33">
        <f t="shared" si="1229"/>
        <v>0</v>
      </c>
      <c r="M617" s="24">
        <f t="shared" si="1230"/>
        <v>46205.12624708598</v>
      </c>
      <c r="N617" s="24">
        <f t="shared" si="1230"/>
        <v>53194.832311738515</v>
      </c>
      <c r="O617" s="24">
        <f t="shared" si="1230"/>
        <v>55854.509325345978</v>
      </c>
      <c r="P617" s="24">
        <f t="shared" si="1230"/>
        <v>68201.158730714233</v>
      </c>
      <c r="Q617" s="33">
        <f t="shared" si="1231"/>
        <v>223455.62661488471</v>
      </c>
      <c r="R617" s="24">
        <f t="shared" si="1232"/>
        <v>149795.29929947481</v>
      </c>
      <c r="S617" s="24">
        <f t="shared" si="1232"/>
        <v>184820.50498834404</v>
      </c>
      <c r="T617" s="24">
        <f t="shared" si="1232"/>
        <v>212779.32924695406</v>
      </c>
      <c r="U617" s="24">
        <f t="shared" si="1232"/>
        <v>223418.03730138438</v>
      </c>
      <c r="V617" s="33">
        <f t="shared" si="1233"/>
        <v>770813.17083615728</v>
      </c>
      <c r="W617" s="24">
        <f t="shared" si="1234"/>
        <v>409206.95238428516</v>
      </c>
      <c r="X617" s="24">
        <f t="shared" si="1234"/>
        <v>449385.89789842442</v>
      </c>
      <c r="Y617" s="24">
        <f t="shared" si="1234"/>
        <v>554461.51496503269</v>
      </c>
      <c r="Z617" s="24">
        <f t="shared" si="1234"/>
        <v>638337.98774086218</v>
      </c>
      <c r="AA617" s="33">
        <f t="shared" si="1235"/>
        <v>2051392.3529886045</v>
      </c>
      <c r="AB617" s="24">
        <f t="shared" si="1236"/>
        <v>26949.366075171347</v>
      </c>
      <c r="AC617" s="24">
        <f t="shared" si="1236"/>
        <v>11.794304234907031</v>
      </c>
      <c r="AD617" s="24">
        <f t="shared" si="1236"/>
        <v>2.1668400987982755E-2</v>
      </c>
      <c r="AE617" s="24">
        <f t="shared" si="1236"/>
        <v>7.0502981543540982E-5</v>
      </c>
      <c r="AF617" s="33">
        <f t="shared" si="1237"/>
        <v>26961.182118310222</v>
      </c>
      <c r="AG617" s="24">
        <f t="shared" si="1238"/>
        <v>3.2577663660049445E-7</v>
      </c>
      <c r="AH617" s="24">
        <f t="shared" si="1238"/>
        <v>2.7939677238464355E-9</v>
      </c>
      <c r="AI617" s="24">
        <f t="shared" si="1238"/>
        <v>0</v>
      </c>
      <c r="AJ617" s="24">
        <f t="shared" si="1238"/>
        <v>0</v>
      </c>
      <c r="AK617" s="33">
        <f t="shared" si="1239"/>
        <v>3.2857060432434088E-7</v>
      </c>
      <c r="AL617" s="24">
        <f t="shared" si="1240"/>
        <v>0</v>
      </c>
      <c r="AM617" s="24">
        <f t="shared" si="1240"/>
        <v>0</v>
      </c>
      <c r="AN617" s="24">
        <f t="shared" si="1240"/>
        <v>0</v>
      </c>
      <c r="AO617" s="24">
        <f t="shared" si="1240"/>
        <v>0</v>
      </c>
      <c r="AP617" s="33">
        <f t="shared" si="1241"/>
        <v>0</v>
      </c>
      <c r="AQ617" s="24">
        <f t="shared" si="1242"/>
        <v>0</v>
      </c>
      <c r="AR617" s="24">
        <f t="shared" si="1242"/>
        <v>0</v>
      </c>
      <c r="AS617" s="24">
        <f t="shared" si="1242"/>
        <v>0</v>
      </c>
      <c r="AT617" s="24">
        <f t="shared" si="1242"/>
        <v>0</v>
      </c>
      <c r="AU617" s="33">
        <f t="shared" si="1243"/>
        <v>0</v>
      </c>
      <c r="AV617" s="24">
        <f t="shared" si="1244"/>
        <v>0</v>
      </c>
      <c r="AW617" s="24">
        <f t="shared" si="1244"/>
        <v>0</v>
      </c>
      <c r="AX617" s="24">
        <f t="shared" si="1244"/>
        <v>0</v>
      </c>
      <c r="AY617" s="24">
        <f t="shared" si="1244"/>
        <v>0</v>
      </c>
      <c r="AZ617" s="33">
        <f t="shared" si="1245"/>
        <v>0</v>
      </c>
      <c r="BA617" s="24">
        <f t="shared" si="1246"/>
        <v>0</v>
      </c>
      <c r="BB617" s="24">
        <f t="shared" si="1246"/>
        <v>0</v>
      </c>
      <c r="BC617" s="24">
        <f t="shared" si="1246"/>
        <v>0</v>
      </c>
      <c r="BD617" s="24">
        <f t="shared" si="1246"/>
        <v>0</v>
      </c>
      <c r="BE617" s="33">
        <f t="shared" si="1247"/>
        <v>0</v>
      </c>
      <c r="BF617" s="24">
        <f t="shared" si="1248"/>
        <v>0</v>
      </c>
      <c r="BG617" s="24">
        <f t="shared" si="1248"/>
        <v>0</v>
      </c>
      <c r="BH617" s="24">
        <f t="shared" si="1248"/>
        <v>0</v>
      </c>
      <c r="BI617" s="24">
        <f t="shared" si="1248"/>
        <v>0</v>
      </c>
      <c r="BJ617" s="33">
        <f t="shared" si="1249"/>
        <v>0</v>
      </c>
      <c r="BK617" s="24">
        <f t="shared" si="1250"/>
        <v>0</v>
      </c>
      <c r="BL617" s="24">
        <f t="shared" si="1250"/>
        <v>0</v>
      </c>
      <c r="BM617" s="24">
        <f t="shared" si="1250"/>
        <v>0</v>
      </c>
      <c r="BN617" s="24">
        <f t="shared" si="1250"/>
        <v>0</v>
      </c>
      <c r="BO617" s="33">
        <f t="shared" si="1251"/>
        <v>0</v>
      </c>
      <c r="BP617" s="24">
        <f t="shared" si="1252"/>
        <v>0</v>
      </c>
      <c r="BQ617" s="24">
        <f t="shared" si="1252"/>
        <v>0</v>
      </c>
      <c r="BR617" s="24">
        <f t="shared" si="1252"/>
        <v>0</v>
      </c>
      <c r="BS617" s="24">
        <f t="shared" si="1252"/>
        <v>0</v>
      </c>
      <c r="BT617" s="33">
        <f t="shared" si="1253"/>
        <v>0</v>
      </c>
      <c r="BU617" s="24">
        <f t="shared" si="1254"/>
        <v>0</v>
      </c>
      <c r="BV617" s="24">
        <f t="shared" si="1254"/>
        <v>0</v>
      </c>
      <c r="BW617" s="24">
        <f t="shared" si="1254"/>
        <v>0</v>
      </c>
      <c r="BX617" s="24">
        <f t="shared" si="1254"/>
        <v>0</v>
      </c>
      <c r="BY617" s="33">
        <f t="shared" si="1255"/>
        <v>0</v>
      </c>
      <c r="BZ617" s="24">
        <f t="shared" si="1256"/>
        <v>0</v>
      </c>
      <c r="CA617" s="24">
        <f t="shared" si="1256"/>
        <v>0</v>
      </c>
      <c r="CB617" s="24">
        <f t="shared" si="1256"/>
        <v>0</v>
      </c>
      <c r="CC617" s="24">
        <f t="shared" si="1256"/>
        <v>0</v>
      </c>
      <c r="CD617" s="33">
        <f t="shared" si="1257"/>
        <v>0</v>
      </c>
      <c r="CE617" s="24">
        <f t="shared" si="1258"/>
        <v>0</v>
      </c>
      <c r="CF617" s="24">
        <f t="shared" si="1258"/>
        <v>0</v>
      </c>
      <c r="CG617" s="24">
        <f t="shared" si="1258"/>
        <v>0</v>
      </c>
      <c r="CH617" s="24">
        <f t="shared" si="1258"/>
        <v>0</v>
      </c>
      <c r="CI617" s="33">
        <f t="shared" si="1259"/>
        <v>0</v>
      </c>
      <c r="CJ617" s="24">
        <f t="shared" si="1260"/>
        <v>0</v>
      </c>
      <c r="CK617" s="24">
        <f t="shared" si="1260"/>
        <v>0</v>
      </c>
      <c r="CL617" s="24">
        <f t="shared" si="1260"/>
        <v>0</v>
      </c>
      <c r="CM617" s="24">
        <f t="shared" si="1260"/>
        <v>0</v>
      </c>
      <c r="CN617" s="33">
        <f t="shared" si="1261"/>
        <v>0</v>
      </c>
      <c r="CO617" s="24">
        <f t="shared" si="1262"/>
        <v>0</v>
      </c>
      <c r="CP617" s="24">
        <f t="shared" si="1262"/>
        <v>0</v>
      </c>
      <c r="CQ617" s="24">
        <f t="shared" si="1262"/>
        <v>0</v>
      </c>
      <c r="CR617" s="24">
        <f t="shared" si="1262"/>
        <v>0</v>
      </c>
      <c r="CS617" s="33">
        <f t="shared" si="1263"/>
        <v>0</v>
      </c>
      <c r="CT617" s="24">
        <f t="shared" si="1264"/>
        <v>0</v>
      </c>
      <c r="CU617" s="24">
        <f t="shared" si="1264"/>
        <v>0</v>
      </c>
      <c r="CV617" s="24">
        <f t="shared" si="1264"/>
        <v>0</v>
      </c>
      <c r="CW617" s="24">
        <f t="shared" si="1264"/>
        <v>0</v>
      </c>
      <c r="CX617" s="33">
        <f t="shared" si="1265"/>
        <v>0</v>
      </c>
      <c r="CY617" s="24">
        <f t="shared" si="1266"/>
        <v>0</v>
      </c>
      <c r="CZ617" s="24">
        <f t="shared" si="1266"/>
        <v>0</v>
      </c>
      <c r="DA617" s="24">
        <f t="shared" si="1266"/>
        <v>0</v>
      </c>
      <c r="DB617" s="24">
        <f t="shared" si="1266"/>
        <v>0</v>
      </c>
      <c r="DC617" s="33">
        <f t="shared" si="1267"/>
        <v>0</v>
      </c>
      <c r="DD617" s="86">
        <f t="shared" si="1268"/>
        <v>26961.182118638797</v>
      </c>
    </row>
    <row r="618" spans="1:108" x14ac:dyDescent="0.25">
      <c r="A618" t="s">
        <v>5877</v>
      </c>
      <c r="B618" s="32" t="s">
        <v>5125</v>
      </c>
      <c r="C618" s="24">
        <f t="shared" si="1226"/>
        <v>0</v>
      </c>
      <c r="D618" s="24">
        <f t="shared" si="1226"/>
        <v>0</v>
      </c>
      <c r="E618" s="24">
        <f t="shared" si="1226"/>
        <v>0</v>
      </c>
      <c r="F618" s="24">
        <f t="shared" si="1226"/>
        <v>0</v>
      </c>
      <c r="G618" s="33">
        <f t="shared" si="1227"/>
        <v>0</v>
      </c>
      <c r="H618" s="24">
        <f t="shared" si="1228"/>
        <v>0</v>
      </c>
      <c r="I618" s="24">
        <f t="shared" si="1228"/>
        <v>0</v>
      </c>
      <c r="J618" s="24">
        <f t="shared" si="1228"/>
        <v>0</v>
      </c>
      <c r="K618" s="24">
        <f t="shared" si="1228"/>
        <v>0</v>
      </c>
      <c r="L618" s="33">
        <f t="shared" si="1229"/>
        <v>0</v>
      </c>
      <c r="M618" s="24">
        <f t="shared" si="1230"/>
        <v>232499.20116487006</v>
      </c>
      <c r="N618" s="24">
        <f t="shared" si="1230"/>
        <v>281033.98636961216</v>
      </c>
      <c r="O618" s="24">
        <f t="shared" si="1230"/>
        <v>297116.49273473164</v>
      </c>
      <c r="P618" s="24">
        <f t="shared" si="1230"/>
        <v>299958.9792283969</v>
      </c>
      <c r="Q618" s="33">
        <f t="shared" si="1231"/>
        <v>1110608.6594976108</v>
      </c>
      <c r="R618" s="24">
        <f t="shared" si="1232"/>
        <v>697497.65432204586</v>
      </c>
      <c r="S618" s="24">
        <f t="shared" si="1232"/>
        <v>843101.95920870546</v>
      </c>
      <c r="T618" s="24">
        <f t="shared" si="1232"/>
        <v>891349.47820453625</v>
      </c>
      <c r="U618" s="24">
        <f t="shared" si="1232"/>
        <v>899876.93768518977</v>
      </c>
      <c r="V618" s="33">
        <f t="shared" si="1233"/>
        <v>3331826.0294204773</v>
      </c>
      <c r="W618" s="24">
        <f t="shared" si="1234"/>
        <v>1569369.7222246081</v>
      </c>
      <c r="X618" s="24">
        <f t="shared" si="1234"/>
        <v>1896979.4082195889</v>
      </c>
      <c r="Y618" s="24">
        <f t="shared" si="1234"/>
        <v>2005536.3259602096</v>
      </c>
      <c r="Z618" s="24">
        <f t="shared" si="1234"/>
        <v>2024723.1097916793</v>
      </c>
      <c r="AA618" s="33">
        <f t="shared" si="1235"/>
        <v>7496608.5661960859</v>
      </c>
      <c r="AB618" s="24">
        <f t="shared" si="1236"/>
        <v>88885.431942325842</v>
      </c>
      <c r="AC618" s="24">
        <f t="shared" si="1236"/>
        <v>38.798055423796185</v>
      </c>
      <c r="AD618" s="24">
        <f t="shared" si="1236"/>
        <v>7.1181546896696091E-2</v>
      </c>
      <c r="AE618" s="24">
        <f t="shared" si="1236"/>
        <v>2.3137852549552922E-4</v>
      </c>
      <c r="AF618" s="33">
        <f t="shared" si="1237"/>
        <v>88924.301410675063</v>
      </c>
      <c r="AG618" s="24">
        <f t="shared" si="1238"/>
        <v>1.0728836059570313E-6</v>
      </c>
      <c r="AH618" s="24">
        <f t="shared" si="1238"/>
        <v>4.4703483581542975E-9</v>
      </c>
      <c r="AI618" s="24">
        <f t="shared" si="1238"/>
        <v>0</v>
      </c>
      <c r="AJ618" s="24">
        <f t="shared" si="1238"/>
        <v>0</v>
      </c>
      <c r="AK618" s="33">
        <f t="shared" si="1239"/>
        <v>1.0773539543151855E-6</v>
      </c>
      <c r="AL618" s="24">
        <f t="shared" si="1240"/>
        <v>0</v>
      </c>
      <c r="AM618" s="24">
        <f t="shared" si="1240"/>
        <v>0</v>
      </c>
      <c r="AN618" s="24">
        <f t="shared" si="1240"/>
        <v>0</v>
      </c>
      <c r="AO618" s="24">
        <f t="shared" si="1240"/>
        <v>0</v>
      </c>
      <c r="AP618" s="33">
        <f t="shared" si="1241"/>
        <v>0</v>
      </c>
      <c r="AQ618" s="24">
        <f t="shared" si="1242"/>
        <v>0</v>
      </c>
      <c r="AR618" s="24">
        <f t="shared" si="1242"/>
        <v>0</v>
      </c>
      <c r="AS618" s="24">
        <f t="shared" si="1242"/>
        <v>0</v>
      </c>
      <c r="AT618" s="24">
        <f t="shared" si="1242"/>
        <v>0</v>
      </c>
      <c r="AU618" s="33">
        <f t="shared" si="1243"/>
        <v>0</v>
      </c>
      <c r="AV618" s="24">
        <f t="shared" si="1244"/>
        <v>0</v>
      </c>
      <c r="AW618" s="24">
        <f t="shared" si="1244"/>
        <v>0</v>
      </c>
      <c r="AX618" s="24">
        <f t="shared" si="1244"/>
        <v>0</v>
      </c>
      <c r="AY618" s="24">
        <f t="shared" si="1244"/>
        <v>0</v>
      </c>
      <c r="AZ618" s="33">
        <f t="shared" si="1245"/>
        <v>0</v>
      </c>
      <c r="BA618" s="24">
        <f t="shared" si="1246"/>
        <v>0</v>
      </c>
      <c r="BB618" s="24">
        <f t="shared" si="1246"/>
        <v>0</v>
      </c>
      <c r="BC618" s="24">
        <f t="shared" si="1246"/>
        <v>0</v>
      </c>
      <c r="BD618" s="24">
        <f t="shared" si="1246"/>
        <v>0</v>
      </c>
      <c r="BE618" s="33">
        <f t="shared" si="1247"/>
        <v>0</v>
      </c>
      <c r="BF618" s="24">
        <f t="shared" si="1248"/>
        <v>0</v>
      </c>
      <c r="BG618" s="24">
        <f t="shared" si="1248"/>
        <v>0</v>
      </c>
      <c r="BH618" s="24">
        <f t="shared" si="1248"/>
        <v>0</v>
      </c>
      <c r="BI618" s="24">
        <f t="shared" si="1248"/>
        <v>0</v>
      </c>
      <c r="BJ618" s="33">
        <f t="shared" si="1249"/>
        <v>0</v>
      </c>
      <c r="BK618" s="24">
        <f t="shared" si="1250"/>
        <v>0</v>
      </c>
      <c r="BL618" s="24">
        <f t="shared" si="1250"/>
        <v>0</v>
      </c>
      <c r="BM618" s="24">
        <f t="shared" si="1250"/>
        <v>0</v>
      </c>
      <c r="BN618" s="24">
        <f t="shared" si="1250"/>
        <v>0</v>
      </c>
      <c r="BO618" s="33">
        <f t="shared" si="1251"/>
        <v>0</v>
      </c>
      <c r="BP618" s="24">
        <f t="shared" si="1252"/>
        <v>0</v>
      </c>
      <c r="BQ618" s="24">
        <f t="shared" si="1252"/>
        <v>0</v>
      </c>
      <c r="BR618" s="24">
        <f t="shared" si="1252"/>
        <v>0</v>
      </c>
      <c r="BS618" s="24">
        <f t="shared" si="1252"/>
        <v>0</v>
      </c>
      <c r="BT618" s="33">
        <f t="shared" si="1253"/>
        <v>0</v>
      </c>
      <c r="BU618" s="24">
        <f t="shared" si="1254"/>
        <v>0</v>
      </c>
      <c r="BV618" s="24">
        <f t="shared" si="1254"/>
        <v>0</v>
      </c>
      <c r="BW618" s="24">
        <f t="shared" si="1254"/>
        <v>0</v>
      </c>
      <c r="BX618" s="24">
        <f t="shared" si="1254"/>
        <v>0</v>
      </c>
      <c r="BY618" s="33">
        <f t="shared" si="1255"/>
        <v>0</v>
      </c>
      <c r="BZ618" s="24">
        <f t="shared" si="1256"/>
        <v>0</v>
      </c>
      <c r="CA618" s="24">
        <f t="shared" si="1256"/>
        <v>0</v>
      </c>
      <c r="CB618" s="24">
        <f t="shared" si="1256"/>
        <v>0</v>
      </c>
      <c r="CC618" s="24">
        <f t="shared" si="1256"/>
        <v>0</v>
      </c>
      <c r="CD618" s="33">
        <f t="shared" si="1257"/>
        <v>0</v>
      </c>
      <c r="CE618" s="24">
        <f t="shared" si="1258"/>
        <v>0</v>
      </c>
      <c r="CF618" s="24">
        <f t="shared" si="1258"/>
        <v>0</v>
      </c>
      <c r="CG618" s="24">
        <f t="shared" si="1258"/>
        <v>0</v>
      </c>
      <c r="CH618" s="24">
        <f t="shared" si="1258"/>
        <v>0</v>
      </c>
      <c r="CI618" s="33">
        <f t="shared" si="1259"/>
        <v>0</v>
      </c>
      <c r="CJ618" s="24">
        <f t="shared" si="1260"/>
        <v>0</v>
      </c>
      <c r="CK618" s="24">
        <f t="shared" si="1260"/>
        <v>0</v>
      </c>
      <c r="CL618" s="24">
        <f t="shared" si="1260"/>
        <v>0</v>
      </c>
      <c r="CM618" s="24">
        <f t="shared" si="1260"/>
        <v>0</v>
      </c>
      <c r="CN618" s="33">
        <f t="shared" si="1261"/>
        <v>0</v>
      </c>
      <c r="CO618" s="24">
        <f t="shared" si="1262"/>
        <v>0</v>
      </c>
      <c r="CP618" s="24">
        <f t="shared" si="1262"/>
        <v>0</v>
      </c>
      <c r="CQ618" s="24">
        <f t="shared" si="1262"/>
        <v>0</v>
      </c>
      <c r="CR618" s="24">
        <f t="shared" si="1262"/>
        <v>0</v>
      </c>
      <c r="CS618" s="33">
        <f t="shared" si="1263"/>
        <v>0</v>
      </c>
      <c r="CT618" s="24">
        <f t="shared" si="1264"/>
        <v>0</v>
      </c>
      <c r="CU618" s="24">
        <f t="shared" si="1264"/>
        <v>0</v>
      </c>
      <c r="CV618" s="24">
        <f t="shared" si="1264"/>
        <v>0</v>
      </c>
      <c r="CW618" s="24">
        <f t="shared" si="1264"/>
        <v>0</v>
      </c>
      <c r="CX618" s="33">
        <f t="shared" si="1265"/>
        <v>0</v>
      </c>
      <c r="CY618" s="24">
        <f t="shared" si="1266"/>
        <v>0</v>
      </c>
      <c r="CZ618" s="24">
        <f t="shared" si="1266"/>
        <v>0</v>
      </c>
      <c r="DA618" s="24">
        <f t="shared" si="1266"/>
        <v>0</v>
      </c>
      <c r="DB618" s="24">
        <f t="shared" si="1266"/>
        <v>0</v>
      </c>
      <c r="DC618" s="33">
        <f t="shared" si="1267"/>
        <v>0</v>
      </c>
      <c r="DD618" s="86">
        <f t="shared" si="1268"/>
        <v>88924.301411752385</v>
      </c>
    </row>
    <row r="619" spans="1:108" x14ac:dyDescent="0.25">
      <c r="A619" t="s">
        <v>5878</v>
      </c>
      <c r="B619" s="32" t="s">
        <v>5126</v>
      </c>
      <c r="C619" s="24">
        <f t="shared" si="1226"/>
        <v>0</v>
      </c>
      <c r="D619" s="24">
        <f t="shared" si="1226"/>
        <v>0</v>
      </c>
      <c r="E619" s="24">
        <f t="shared" si="1226"/>
        <v>0</v>
      </c>
      <c r="F619" s="24">
        <f t="shared" si="1226"/>
        <v>0</v>
      </c>
      <c r="G619" s="33">
        <f t="shared" si="1227"/>
        <v>0</v>
      </c>
      <c r="H619" s="24">
        <f t="shared" si="1228"/>
        <v>0</v>
      </c>
      <c r="I619" s="24">
        <f t="shared" si="1228"/>
        <v>0</v>
      </c>
      <c r="J619" s="24">
        <f t="shared" si="1228"/>
        <v>0</v>
      </c>
      <c r="K619" s="24">
        <f t="shared" si="1228"/>
        <v>0</v>
      </c>
      <c r="L619" s="33">
        <f t="shared" si="1229"/>
        <v>0</v>
      </c>
      <c r="M619" s="24">
        <f t="shared" si="1230"/>
        <v>0</v>
      </c>
      <c r="N619" s="24">
        <f t="shared" si="1230"/>
        <v>0</v>
      </c>
      <c r="O619" s="24">
        <f t="shared" si="1230"/>
        <v>0</v>
      </c>
      <c r="P619" s="24">
        <f t="shared" si="1230"/>
        <v>0</v>
      </c>
      <c r="Q619" s="33">
        <f t="shared" si="1231"/>
        <v>0</v>
      </c>
      <c r="R619" s="24">
        <f t="shared" si="1232"/>
        <v>0</v>
      </c>
      <c r="S619" s="24">
        <f t="shared" si="1232"/>
        <v>0</v>
      </c>
      <c r="T619" s="24">
        <f t="shared" si="1232"/>
        <v>0</v>
      </c>
      <c r="U619" s="24">
        <f t="shared" si="1232"/>
        <v>0</v>
      </c>
      <c r="V619" s="33">
        <f t="shared" si="1233"/>
        <v>0</v>
      </c>
      <c r="W619" s="24">
        <f t="shared" si="1234"/>
        <v>249074.17591708666</v>
      </c>
      <c r="X619" s="24">
        <f t="shared" si="1234"/>
        <v>302890.98314956855</v>
      </c>
      <c r="Y619" s="24">
        <f t="shared" si="1234"/>
        <v>357864.76891111489</v>
      </c>
      <c r="Z619" s="24">
        <f t="shared" si="1234"/>
        <v>382606.50355569273</v>
      </c>
      <c r="AA619" s="33">
        <f t="shared" si="1235"/>
        <v>1292436.4315334628</v>
      </c>
      <c r="AB619" s="24">
        <f t="shared" si="1236"/>
        <v>235020.50275086891</v>
      </c>
      <c r="AC619" s="24">
        <f t="shared" si="1236"/>
        <v>102589.1717720977</v>
      </c>
      <c r="AD619" s="24">
        <f t="shared" si="1236"/>
        <v>51140.234583035111</v>
      </c>
      <c r="AE619" s="24">
        <f t="shared" si="1236"/>
        <v>27043.255721367896</v>
      </c>
      <c r="AF619" s="33">
        <f t="shared" si="1237"/>
        <v>415793.16482736962</v>
      </c>
      <c r="AG619" s="24">
        <f t="shared" si="1238"/>
        <v>14850.312130247068</v>
      </c>
      <c r="AH619" s="24">
        <f t="shared" si="1238"/>
        <v>8380.994285421446</v>
      </c>
      <c r="AI619" s="24">
        <f t="shared" si="1238"/>
        <v>4831.6398069575444</v>
      </c>
      <c r="AJ619" s="24">
        <f t="shared" si="1238"/>
        <v>2834.0094025038161</v>
      </c>
      <c r="AK619" s="33">
        <f t="shared" si="1239"/>
        <v>30896.955625129875</v>
      </c>
      <c r="AL619" s="24">
        <f t="shared" si="1240"/>
        <v>1686.5522130530335</v>
      </c>
      <c r="AM619" s="24">
        <f t="shared" si="1240"/>
        <v>1016.2310450065888</v>
      </c>
      <c r="AN619" s="24">
        <f t="shared" si="1240"/>
        <v>619.00124796554428</v>
      </c>
      <c r="AO619" s="24">
        <f t="shared" si="1240"/>
        <v>380.67512337043854</v>
      </c>
      <c r="AP619" s="33">
        <f t="shared" si="1241"/>
        <v>3702.4596293956051</v>
      </c>
      <c r="AQ619" s="24">
        <f t="shared" si="1242"/>
        <v>236.12577889822433</v>
      </c>
      <c r="AR619" s="24">
        <f t="shared" si="1242"/>
        <v>147.60390559807411</v>
      </c>
      <c r="AS619" s="24">
        <f t="shared" si="1242"/>
        <v>92.921565025299742</v>
      </c>
      <c r="AT619" s="24">
        <f t="shared" si="1242"/>
        <v>58.876780414953828</v>
      </c>
      <c r="AU619" s="33">
        <f t="shared" si="1243"/>
        <v>535.528029936552</v>
      </c>
      <c r="AV619" s="24">
        <f t="shared" si="1244"/>
        <v>37.528528983890965</v>
      </c>
      <c r="AW619" s="24">
        <f t="shared" si="1244"/>
        <v>24.053561718016852</v>
      </c>
      <c r="AX619" s="24">
        <f t="shared" si="1244"/>
        <v>15.496441005915415</v>
      </c>
      <c r="AY619" s="24">
        <f t="shared" si="1244"/>
        <v>10.031673969328409</v>
      </c>
      <c r="AZ619" s="33">
        <f t="shared" si="1245"/>
        <v>87.11020567715164</v>
      </c>
      <c r="BA619" s="24">
        <f t="shared" si="1246"/>
        <v>6.523405752703539</v>
      </c>
      <c r="BB619" s="24">
        <f t="shared" si="1246"/>
        <v>4.26009740196168</v>
      </c>
      <c r="BC619" s="24">
        <f t="shared" si="1246"/>
        <v>2.7932209234684713</v>
      </c>
      <c r="BD619" s="24">
        <f t="shared" si="1246"/>
        <v>1.8383927501738064</v>
      </c>
      <c r="BE619" s="33">
        <f t="shared" si="1247"/>
        <v>15.415116828307497</v>
      </c>
      <c r="BF619" s="24">
        <f t="shared" si="1248"/>
        <v>1.2143223080784082</v>
      </c>
      <c r="BG619" s="24">
        <f t="shared" si="1248"/>
        <v>0.80485073514282668</v>
      </c>
      <c r="BH619" s="24">
        <f t="shared" si="1248"/>
        <v>0.53519508056342602</v>
      </c>
      <c r="BI619" s="24">
        <f t="shared" si="1248"/>
        <v>0.35699311234056941</v>
      </c>
      <c r="BJ619" s="33">
        <f t="shared" si="1249"/>
        <v>2.9113612361252303</v>
      </c>
      <c r="BK619" s="24">
        <f t="shared" si="1250"/>
        <v>0.23883570320904246</v>
      </c>
      <c r="BL619" s="24">
        <f t="shared" si="1250"/>
        <v>0.16024174913764</v>
      </c>
      <c r="BM619" s="24">
        <f t="shared" si="1250"/>
        <v>0.10780490934848785</v>
      </c>
      <c r="BN619" s="24">
        <f t="shared" si="1250"/>
        <v>7.271782979369168E-2</v>
      </c>
      <c r="BO619" s="33">
        <f t="shared" si="1251"/>
        <v>0.57960019148886199</v>
      </c>
      <c r="BP619" s="24">
        <f t="shared" si="1252"/>
        <v>4.9174409732222535E-2</v>
      </c>
      <c r="BQ619" s="24">
        <f t="shared" si="1252"/>
        <v>3.333439864218235E-2</v>
      </c>
      <c r="BR619" s="24">
        <f t="shared" si="1252"/>
        <v>2.2649744153022733E-2</v>
      </c>
      <c r="BS619" s="24">
        <f t="shared" si="1252"/>
        <v>1.5424662828445429E-2</v>
      </c>
      <c r="BT619" s="33">
        <f t="shared" si="1253"/>
        <v>0.12058321535587305</v>
      </c>
      <c r="BU619" s="24">
        <f t="shared" si="1254"/>
        <v>1.0527283698320386E-2</v>
      </c>
      <c r="BV619" s="24">
        <f t="shared" si="1254"/>
        <v>7.2000250220298767E-3</v>
      </c>
      <c r="BW619" s="24">
        <f t="shared" si="1254"/>
        <v>4.9344550818204852E-3</v>
      </c>
      <c r="BX619" s="24">
        <f t="shared" si="1254"/>
        <v>3.3884730190038674E-3</v>
      </c>
      <c r="BY619" s="33">
        <f t="shared" si="1255"/>
        <v>2.6050236821174615E-2</v>
      </c>
      <c r="BZ619" s="24">
        <f t="shared" si="1256"/>
        <v>2.3313231766223901E-3</v>
      </c>
      <c r="CA619" s="24">
        <f t="shared" si="1256"/>
        <v>1.6069762408733364E-3</v>
      </c>
      <c r="CB619" s="24">
        <f t="shared" si="1256"/>
        <v>1.109689474105835E-3</v>
      </c>
      <c r="CC619" s="24">
        <f t="shared" si="1256"/>
        <v>7.6763853430747951E-4</v>
      </c>
      <c r="CD619" s="33">
        <f t="shared" si="1257"/>
        <v>5.815627425909041E-3</v>
      </c>
      <c r="CE619" s="24">
        <f t="shared" si="1258"/>
        <v>5.3192935883998854E-4</v>
      </c>
      <c r="CF619" s="24">
        <f t="shared" si="1258"/>
        <v>3.6920867860317213E-4</v>
      </c>
      <c r="CG619" s="24">
        <f t="shared" si="1258"/>
        <v>2.5668106973171251E-4</v>
      </c>
      <c r="CH619" s="24">
        <f t="shared" si="1258"/>
        <v>1.7873048782348624E-4</v>
      </c>
      <c r="CI619" s="33">
        <f t="shared" si="1259"/>
        <v>1.3365495949983594E-3</v>
      </c>
      <c r="CJ619" s="24">
        <f t="shared" si="1260"/>
        <v>1.2464337050914747E-4</v>
      </c>
      <c r="CK619" s="24">
        <f t="shared" si="1260"/>
        <v>8.7055191397666975E-5</v>
      </c>
      <c r="CL619" s="24">
        <f t="shared" si="1260"/>
        <v>6.0890614986419721E-5</v>
      </c>
      <c r="CM619" s="24">
        <f t="shared" si="1260"/>
        <v>4.2651221156120322E-5</v>
      </c>
      <c r="CN619" s="33">
        <f t="shared" si="1261"/>
        <v>3.1524039804935449E-4</v>
      </c>
      <c r="CO619" s="24">
        <f t="shared" si="1262"/>
        <v>2.9917061328887896E-5</v>
      </c>
      <c r="CP619" s="24">
        <f t="shared" si="1262"/>
        <v>2.1012127399444558E-5</v>
      </c>
      <c r="CQ619" s="24">
        <f t="shared" si="1262"/>
        <v>1.4777854084968572E-5</v>
      </c>
      <c r="CR619" s="24">
        <f t="shared" si="1262"/>
        <v>1.0407343506813038E-5</v>
      </c>
      <c r="CS619" s="33">
        <f t="shared" si="1263"/>
        <v>7.6114386320114065E-5</v>
      </c>
      <c r="CT619" s="24">
        <f t="shared" si="1264"/>
        <v>7.3395669460296522E-6</v>
      </c>
      <c r="CU619" s="24">
        <f t="shared" si="1264"/>
        <v>5.1807612180709798E-6</v>
      </c>
      <c r="CV619" s="24">
        <f t="shared" si="1264"/>
        <v>3.6627054214477498E-6</v>
      </c>
      <c r="CW619" s="24">
        <f t="shared" si="1264"/>
        <v>2.5920569896697971E-6</v>
      </c>
      <c r="CX619" s="33">
        <f t="shared" si="1265"/>
        <v>1.8775090575218179E-5</v>
      </c>
      <c r="CY619" s="24">
        <f t="shared" si="1266"/>
        <v>6.3359737396240207E-6</v>
      </c>
      <c r="CZ619" s="24">
        <f t="shared" si="1266"/>
        <v>0</v>
      </c>
      <c r="DA619" s="24">
        <f t="shared" si="1266"/>
        <v>0</v>
      </c>
      <c r="DB619" s="24">
        <f t="shared" si="1266"/>
        <v>0</v>
      </c>
      <c r="DC619" s="33">
        <f t="shared" si="1267"/>
        <v>6.3359737396240207E-6</v>
      </c>
      <c r="DD619" s="86">
        <f t="shared" si="1268"/>
        <v>451034.2785978592</v>
      </c>
    </row>
    <row r="620" spans="1:108" x14ac:dyDescent="0.25">
      <c r="A620" t="s">
        <v>5879</v>
      </c>
      <c r="B620" s="32" t="s">
        <v>5127</v>
      </c>
      <c r="C620" s="24">
        <f t="shared" si="1226"/>
        <v>0</v>
      </c>
      <c r="D620" s="24">
        <f t="shared" si="1226"/>
        <v>0</v>
      </c>
      <c r="E620" s="24">
        <f t="shared" si="1226"/>
        <v>0</v>
      </c>
      <c r="F620" s="24">
        <f t="shared" si="1226"/>
        <v>0</v>
      </c>
      <c r="G620" s="33">
        <f t="shared" si="1227"/>
        <v>0</v>
      </c>
      <c r="H620" s="24">
        <f t="shared" si="1228"/>
        <v>0</v>
      </c>
      <c r="I620" s="24">
        <f t="shared" si="1228"/>
        <v>0</v>
      </c>
      <c r="J620" s="24">
        <f t="shared" si="1228"/>
        <v>0</v>
      </c>
      <c r="K620" s="24">
        <f t="shared" si="1228"/>
        <v>0</v>
      </c>
      <c r="L620" s="33">
        <f t="shared" si="1229"/>
        <v>0</v>
      </c>
      <c r="M620" s="24">
        <f t="shared" si="1230"/>
        <v>0</v>
      </c>
      <c r="N620" s="24">
        <f t="shared" si="1230"/>
        <v>0</v>
      </c>
      <c r="O620" s="24">
        <f t="shared" si="1230"/>
        <v>0</v>
      </c>
      <c r="P620" s="24">
        <f t="shared" si="1230"/>
        <v>0</v>
      </c>
      <c r="Q620" s="33">
        <f t="shared" si="1231"/>
        <v>0</v>
      </c>
      <c r="R620" s="24">
        <f t="shared" si="1232"/>
        <v>0</v>
      </c>
      <c r="S620" s="24">
        <f t="shared" si="1232"/>
        <v>0</v>
      </c>
      <c r="T620" s="24">
        <f t="shared" si="1232"/>
        <v>0</v>
      </c>
      <c r="U620" s="24">
        <f t="shared" si="1232"/>
        <v>0</v>
      </c>
      <c r="V620" s="33">
        <f t="shared" si="1233"/>
        <v>0</v>
      </c>
      <c r="W620" s="24">
        <f t="shared" si="1234"/>
        <v>30570.099189311382</v>
      </c>
      <c r="X620" s="24">
        <f t="shared" si="1234"/>
        <v>36568.88655850885</v>
      </c>
      <c r="Y620" s="24">
        <f t="shared" si="1234"/>
        <v>44248.128988652839</v>
      </c>
      <c r="Z620" s="24">
        <f t="shared" si="1234"/>
        <v>49917.037560917553</v>
      </c>
      <c r="AA620" s="33">
        <f t="shared" si="1235"/>
        <v>161304.15229739062</v>
      </c>
      <c r="AB620" s="24">
        <f t="shared" si="1236"/>
        <v>45366.023478260147</v>
      </c>
      <c r="AC620" s="24">
        <f t="shared" si="1236"/>
        <v>32734.846498881176</v>
      </c>
      <c r="AD620" s="24">
        <f t="shared" si="1236"/>
        <v>25033.653573342424</v>
      </c>
      <c r="AE620" s="24">
        <f t="shared" si="1236"/>
        <v>19961.448555916868</v>
      </c>
      <c r="AF620" s="33">
        <f t="shared" si="1237"/>
        <v>123095.97210640062</v>
      </c>
      <c r="AG620" s="24">
        <f t="shared" si="1238"/>
        <v>16382.019704152161</v>
      </c>
      <c r="AH620" s="24">
        <f t="shared" si="1238"/>
        <v>13732.541057266382</v>
      </c>
      <c r="AI620" s="24">
        <f t="shared" si="1238"/>
        <v>11701.813177461649</v>
      </c>
      <c r="AJ620" s="24">
        <f t="shared" si="1238"/>
        <v>10103.211134734374</v>
      </c>
      <c r="AK620" s="33">
        <f t="shared" si="1239"/>
        <v>51919.585073614566</v>
      </c>
      <c r="AL620" s="24">
        <f t="shared" si="1240"/>
        <v>8817.8163064211549</v>
      </c>
      <c r="AM620" s="24">
        <f t="shared" si="1240"/>
        <v>7766.222600789828</v>
      </c>
      <c r="AN620" s="24">
        <f t="shared" si="1240"/>
        <v>6893.395370091217</v>
      </c>
      <c r="AO620" s="24">
        <f t="shared" si="1240"/>
        <v>6160.0133070554584</v>
      </c>
      <c r="AP620" s="33">
        <f t="shared" si="1241"/>
        <v>29637.447584357658</v>
      </c>
      <c r="AQ620" s="24">
        <f t="shared" si="1242"/>
        <v>5537.2607968537122</v>
      </c>
      <c r="AR620" s="24">
        <f t="shared" si="1242"/>
        <v>5003.5625416754701</v>
      </c>
      <c r="AS620" s="24">
        <f t="shared" si="1242"/>
        <v>4542.4633543157906</v>
      </c>
      <c r="AT620" s="24">
        <f t="shared" si="1242"/>
        <v>4141.2099985457971</v>
      </c>
      <c r="AU620" s="33">
        <f t="shared" si="1243"/>
        <v>19224.49669139077</v>
      </c>
      <c r="AV620" s="24">
        <f t="shared" si="1244"/>
        <v>3789.7779944091089</v>
      </c>
      <c r="AW620" s="24">
        <f t="shared" si="1244"/>
        <v>3480.1886854850673</v>
      </c>
      <c r="AX620" s="24">
        <f t="shared" si="1244"/>
        <v>3206.0204756084822</v>
      </c>
      <c r="AY620" s="24">
        <f t="shared" si="1244"/>
        <v>2962.0528683727607</v>
      </c>
      <c r="AZ620" s="33">
        <f t="shared" si="1245"/>
        <v>13438.040023875419</v>
      </c>
      <c r="BA620" s="24">
        <f t="shared" si="1246"/>
        <v>2744.0031466309883</v>
      </c>
      <c r="BB620" s="24">
        <f t="shared" si="1246"/>
        <v>2548.3288265107185</v>
      </c>
      <c r="BC620" s="24">
        <f t="shared" si="1246"/>
        <v>2372.0775600606576</v>
      </c>
      <c r="BD620" s="24">
        <f t="shared" si="1246"/>
        <v>2212.7717632529311</v>
      </c>
      <c r="BE620" s="33">
        <f t="shared" si="1247"/>
        <v>9877.1812964552955</v>
      </c>
      <c r="BF620" s="24">
        <f t="shared" si="1248"/>
        <v>2068.3189933089525</v>
      </c>
      <c r="BG620" s="24">
        <f t="shared" si="1248"/>
        <v>1936.9416499013096</v>
      </c>
      <c r="BH620" s="24">
        <f t="shared" si="1248"/>
        <v>1817.1213387951248</v>
      </c>
      <c r="BI620" s="24">
        <f t="shared" si="1248"/>
        <v>1707.5544744817525</v>
      </c>
      <c r="BJ620" s="33">
        <f t="shared" si="1249"/>
        <v>7529.9364564871394</v>
      </c>
      <c r="BK620" s="24">
        <f t="shared" si="1250"/>
        <v>1607.1165789622828</v>
      </c>
      <c r="BL620" s="24">
        <f t="shared" si="1250"/>
        <v>1514.8333680177093</v>
      </c>
      <c r="BM620" s="24">
        <f t="shared" si="1250"/>
        <v>1429.8571783719581</v>
      </c>
      <c r="BN620" s="24">
        <f t="shared" si="1250"/>
        <v>1351.4476293422285</v>
      </c>
      <c r="BO620" s="33">
        <f t="shared" si="1251"/>
        <v>5903.2547546941787</v>
      </c>
      <c r="BP620" s="24">
        <f t="shared" si="1252"/>
        <v>1278.9556656246059</v>
      </c>
      <c r="BQ620" s="24">
        <f t="shared" si="1252"/>
        <v>1211.8103177942339</v>
      </c>
      <c r="BR620" s="24">
        <f t="shared" si="1252"/>
        <v>1149.5076609252028</v>
      </c>
      <c r="BS620" s="24">
        <f t="shared" si="1252"/>
        <v>1091.6015615304004</v>
      </c>
      <c r="BT620" s="33">
        <f t="shared" si="1253"/>
        <v>4731.8752058744431</v>
      </c>
      <c r="BU620" s="24">
        <f t="shared" si="1254"/>
        <v>1037.6958875119672</v>
      </c>
      <c r="BV620" s="24">
        <f t="shared" si="1254"/>
        <v>987.43792124250831</v>
      </c>
      <c r="BW620" s="24">
        <f t="shared" si="1254"/>
        <v>940.51276698065885</v>
      </c>
      <c r="BX620" s="24">
        <f t="shared" si="1254"/>
        <v>896.63858393048758</v>
      </c>
      <c r="BY620" s="33">
        <f t="shared" si="1255"/>
        <v>3862.2851596656219</v>
      </c>
      <c r="BZ620" s="24">
        <f t="shared" si="1256"/>
        <v>855.56250791186358</v>
      </c>
      <c r="CA620" s="24">
        <f t="shared" si="1256"/>
        <v>817.05714981798064</v>
      </c>
      <c r="CB620" s="24">
        <f t="shared" si="1256"/>
        <v>780.91757911834793</v>
      </c>
      <c r="CC620" s="24">
        <f t="shared" si="1256"/>
        <v>746.95871685463862</v>
      </c>
      <c r="CD620" s="33">
        <f t="shared" si="1257"/>
        <v>3200.4959537028308</v>
      </c>
      <c r="CE620" s="24">
        <f t="shared" si="1258"/>
        <v>715.01307558882945</v>
      </c>
      <c r="CF620" s="24">
        <f t="shared" si="1258"/>
        <v>684.92879437441024</v>
      </c>
      <c r="CG620" s="24">
        <f t="shared" si="1258"/>
        <v>656.56792540941387</v>
      </c>
      <c r="CH620" s="24">
        <f t="shared" si="1258"/>
        <v>629.80493610622398</v>
      </c>
      <c r="CI620" s="33">
        <f t="shared" si="1259"/>
        <v>2686.3147314788775</v>
      </c>
      <c r="CJ620" s="24">
        <f t="shared" si="1260"/>
        <v>604.525396097265</v>
      </c>
      <c r="CK620" s="24">
        <f t="shared" si="1260"/>
        <v>580.6248234825207</v>
      </c>
      <c r="CL620" s="24">
        <f t="shared" si="1260"/>
        <v>558.00766857704184</v>
      </c>
      <c r="CM620" s="24">
        <f t="shared" si="1260"/>
        <v>536.58641671584883</v>
      </c>
      <c r="CN620" s="33">
        <f t="shared" si="1261"/>
        <v>2279.7443048726764</v>
      </c>
      <c r="CO620" s="24">
        <f t="shared" si="1262"/>
        <v>516.2807944171127</v>
      </c>
      <c r="CP620" s="24">
        <f t="shared" si="1262"/>
        <v>497.01706548929178</v>
      </c>
      <c r="CQ620" s="24">
        <f t="shared" si="1262"/>
        <v>478.72740562148374</v>
      </c>
      <c r="CR620" s="24">
        <f t="shared" si="1262"/>
        <v>461.34934559212979</v>
      </c>
      <c r="CS620" s="33">
        <f t="shared" si="1263"/>
        <v>1953.374611120018</v>
      </c>
      <c r="CT620" s="24">
        <f t="shared" si="1264"/>
        <v>444.82527462672397</v>
      </c>
      <c r="CU620" s="24">
        <f t="shared" si="1264"/>
        <v>429.1019965809769</v>
      </c>
      <c r="CV620" s="24">
        <f t="shared" si="1264"/>
        <v>414.13033262966201</v>
      </c>
      <c r="CW620" s="24">
        <f t="shared" si="1264"/>
        <v>399.86476496346313</v>
      </c>
      <c r="CX620" s="33">
        <f t="shared" si="1265"/>
        <v>1687.922368800826</v>
      </c>
      <c r="CY620" s="24">
        <f t="shared" si="1266"/>
        <v>4704.3463103231988</v>
      </c>
      <c r="CZ620" s="24">
        <f t="shared" si="1266"/>
        <v>0</v>
      </c>
      <c r="DA620" s="24">
        <f t="shared" si="1266"/>
        <v>0</v>
      </c>
      <c r="DB620" s="24">
        <f t="shared" si="1266"/>
        <v>0</v>
      </c>
      <c r="DC620" s="33">
        <f t="shared" si="1267"/>
        <v>4704.3463103231988</v>
      </c>
      <c r="DD620" s="86">
        <f t="shared" si="1268"/>
        <v>285732.27263311343</v>
      </c>
    </row>
    <row r="621" spans="1:108" x14ac:dyDescent="0.25">
      <c r="A621" t="s">
        <v>5880</v>
      </c>
      <c r="B621" s="32" t="s">
        <v>5128</v>
      </c>
      <c r="C621" s="24">
        <f t="shared" si="1226"/>
        <v>0</v>
      </c>
      <c r="D621" s="24">
        <f t="shared" si="1226"/>
        <v>0</v>
      </c>
      <c r="E621" s="24">
        <f t="shared" si="1226"/>
        <v>0</v>
      </c>
      <c r="F621" s="24">
        <f t="shared" si="1226"/>
        <v>0</v>
      </c>
      <c r="G621" s="33">
        <f t="shared" si="1227"/>
        <v>0</v>
      </c>
      <c r="H621" s="24">
        <f t="shared" si="1228"/>
        <v>0</v>
      </c>
      <c r="I621" s="24">
        <f t="shared" si="1228"/>
        <v>0</v>
      </c>
      <c r="J621" s="24">
        <f t="shared" si="1228"/>
        <v>0</v>
      </c>
      <c r="K621" s="24">
        <f t="shared" si="1228"/>
        <v>0</v>
      </c>
      <c r="L621" s="33">
        <f t="shared" si="1229"/>
        <v>0</v>
      </c>
      <c r="M621" s="24">
        <f t="shared" si="1230"/>
        <v>0</v>
      </c>
      <c r="N621" s="24">
        <f t="shared" si="1230"/>
        <v>0</v>
      </c>
      <c r="O621" s="24">
        <f t="shared" si="1230"/>
        <v>0</v>
      </c>
      <c r="P621" s="24">
        <f t="shared" si="1230"/>
        <v>0</v>
      </c>
      <c r="Q621" s="33">
        <f t="shared" si="1231"/>
        <v>0</v>
      </c>
      <c r="R621" s="24">
        <f t="shared" si="1232"/>
        <v>0</v>
      </c>
      <c r="S621" s="24">
        <f t="shared" si="1232"/>
        <v>0</v>
      </c>
      <c r="T621" s="24">
        <f t="shared" si="1232"/>
        <v>0</v>
      </c>
      <c r="U621" s="24">
        <f t="shared" si="1232"/>
        <v>0</v>
      </c>
      <c r="V621" s="33">
        <f t="shared" si="1233"/>
        <v>0</v>
      </c>
      <c r="W621" s="24">
        <f t="shared" si="1234"/>
        <v>616988.67143618967</v>
      </c>
      <c r="X621" s="24">
        <f t="shared" si="1234"/>
        <v>740456.70838551596</v>
      </c>
      <c r="Y621" s="24">
        <f t="shared" si="1234"/>
        <v>888583.25230076909</v>
      </c>
      <c r="Z621" s="24">
        <f t="shared" si="1234"/>
        <v>1066317.8393016607</v>
      </c>
      <c r="AA621" s="33">
        <f t="shared" si="1235"/>
        <v>3312346.4714241354</v>
      </c>
      <c r="AB621" s="24">
        <f t="shared" si="1236"/>
        <v>581432.894327363</v>
      </c>
      <c r="AC621" s="24">
        <f t="shared" si="1236"/>
        <v>193390.08195100352</v>
      </c>
      <c r="AD621" s="24">
        <f t="shared" si="1236"/>
        <v>77065.085999847855</v>
      </c>
      <c r="AE621" s="24">
        <f t="shared" si="1236"/>
        <v>33234.945874612022</v>
      </c>
      <c r="AF621" s="33">
        <f t="shared" si="1237"/>
        <v>885123.00815282646</v>
      </c>
      <c r="AG621" s="24">
        <f t="shared" si="1238"/>
        <v>15070.737242798496</v>
      </c>
      <c r="AH621" s="24">
        <f t="shared" si="1238"/>
        <v>7086.673028293997</v>
      </c>
      <c r="AI621" s="24">
        <f t="shared" si="1238"/>
        <v>3427.5706271477065</v>
      </c>
      <c r="AJ621" s="24">
        <f t="shared" si="1238"/>
        <v>1696.1363227777165</v>
      </c>
      <c r="AK621" s="33">
        <f t="shared" si="1239"/>
        <v>27281.117221017914</v>
      </c>
      <c r="AL621" s="24">
        <f t="shared" si="1240"/>
        <v>855.55796328634005</v>
      </c>
      <c r="AM621" s="24">
        <f t="shared" si="1240"/>
        <v>438.69377676397562</v>
      </c>
      <c r="AN621" s="24">
        <f t="shared" si="1240"/>
        <v>228.18412488251943</v>
      </c>
      <c r="AO621" s="24">
        <f t="shared" si="1240"/>
        <v>120.19961547106504</v>
      </c>
      <c r="AP621" s="33">
        <f t="shared" si="1241"/>
        <v>1642.6354804039001</v>
      </c>
      <c r="AQ621" s="24">
        <f t="shared" si="1242"/>
        <v>64.037599442154146</v>
      </c>
      <c r="AR621" s="24">
        <f t="shared" si="1242"/>
        <v>34.467109858989716</v>
      </c>
      <c r="AS621" s="24">
        <f t="shared" si="1242"/>
        <v>18.724680396169418</v>
      </c>
      <c r="AT621" s="24">
        <f t="shared" si="1242"/>
        <v>10.259505480527878</v>
      </c>
      <c r="AU621" s="33">
        <f t="shared" si="1243"/>
        <v>127.48889517784116</v>
      </c>
      <c r="AV621" s="24">
        <f t="shared" si="1244"/>
        <v>5.6656779341399641</v>
      </c>
      <c r="AW621" s="24">
        <f t="shared" si="1244"/>
        <v>3.1516687065362916</v>
      </c>
      <c r="AX621" s="24">
        <f t="shared" si="1244"/>
        <v>1.7651186317205436</v>
      </c>
      <c r="AY621" s="24">
        <f t="shared" si="1244"/>
        <v>0.99485434517264437</v>
      </c>
      <c r="AZ621" s="33">
        <f t="shared" si="1245"/>
        <v>11.577319617569444</v>
      </c>
      <c r="BA621" s="24">
        <f t="shared" si="1246"/>
        <v>0.56406194046139646</v>
      </c>
      <c r="BB621" s="24">
        <f t="shared" si="1246"/>
        <v>0.3216056264936924</v>
      </c>
      <c r="BC621" s="24">
        <f t="shared" si="1246"/>
        <v>0.18433742523193342</v>
      </c>
      <c r="BD621" s="24">
        <f t="shared" si="1246"/>
        <v>0.10618748962879176</v>
      </c>
      <c r="BE621" s="33">
        <f t="shared" si="1247"/>
        <v>1.176192481815814</v>
      </c>
      <c r="BF621" s="24">
        <f t="shared" si="1248"/>
        <v>6.1459872871637344E-2</v>
      </c>
      <c r="BG621" s="24">
        <f t="shared" si="1248"/>
        <v>3.57327960431576E-2</v>
      </c>
      <c r="BH621" s="24">
        <f t="shared" si="1248"/>
        <v>2.0864439755678171E-2</v>
      </c>
      <c r="BI621" s="24">
        <f t="shared" si="1248"/>
        <v>1.2232799082994461E-2</v>
      </c>
      <c r="BJ621" s="33">
        <f t="shared" si="1249"/>
        <v>0.13028990775346758</v>
      </c>
      <c r="BK621" s="24">
        <f t="shared" si="1250"/>
        <v>7.2002321481704767E-3</v>
      </c>
      <c r="BL621" s="24">
        <f t="shared" si="1250"/>
        <v>4.2539857327938066E-3</v>
      </c>
      <c r="BM621" s="24">
        <f t="shared" si="1250"/>
        <v>2.522373199462892E-3</v>
      </c>
      <c r="BN621" s="24">
        <f t="shared" si="1250"/>
        <v>1.5007972717285146E-3</v>
      </c>
      <c r="BO621" s="33">
        <f t="shared" si="1251"/>
        <v>1.547738835215569E-2</v>
      </c>
      <c r="BP621" s="24">
        <f t="shared" si="1252"/>
        <v>8.9594274759292533E-4</v>
      </c>
      <c r="BQ621" s="24">
        <f t="shared" si="1252"/>
        <v>5.3656920790672285E-4</v>
      </c>
      <c r="BR621" s="24">
        <f t="shared" si="1252"/>
        <v>3.2233744859695452E-4</v>
      </c>
      <c r="BS621" s="24">
        <f t="shared" si="1252"/>
        <v>1.9421949982643114E-4</v>
      </c>
      <c r="BT621" s="33">
        <f t="shared" si="1253"/>
        <v>1.9490689039230338E-3</v>
      </c>
      <c r="BU621" s="24">
        <f t="shared" si="1254"/>
        <v>1.173608005046844E-4</v>
      </c>
      <c r="BV621" s="24">
        <f t="shared" si="1254"/>
        <v>7.1115046739578204E-5</v>
      </c>
      <c r="BW621" s="24">
        <f t="shared" si="1254"/>
        <v>4.3205916881561279E-5</v>
      </c>
      <c r="BX621" s="24">
        <f t="shared" si="1254"/>
        <v>2.6321411132812467E-5</v>
      </c>
      <c r="BY621" s="33">
        <f t="shared" si="1255"/>
        <v>2.5800317525863636E-4</v>
      </c>
      <c r="BZ621" s="24">
        <f t="shared" si="1256"/>
        <v>1.6075372695922841E-5</v>
      </c>
      <c r="CA621" s="24">
        <f t="shared" si="1256"/>
        <v>9.8392367362975966E-6</v>
      </c>
      <c r="CB621" s="24">
        <f t="shared" si="1256"/>
        <v>6.0401856899261393E-6</v>
      </c>
      <c r="CC621" s="24">
        <f t="shared" si="1256"/>
        <v>3.7156045436859117E-6</v>
      </c>
      <c r="CD621" s="33">
        <f t="shared" si="1257"/>
        <v>3.5670399665832488E-5</v>
      </c>
      <c r="CE621" s="24">
        <f t="shared" si="1258"/>
        <v>2.2888183593749986E-6</v>
      </c>
      <c r="CF621" s="24">
        <f t="shared" si="1258"/>
        <v>1.4141201972961422E-6</v>
      </c>
      <c r="CG621" s="24">
        <f t="shared" si="1258"/>
        <v>8.7693333625793491E-7</v>
      </c>
      <c r="CH621" s="24">
        <f t="shared" si="1258"/>
        <v>5.4389238357543945E-7</v>
      </c>
      <c r="CI621" s="33">
        <f t="shared" si="1259"/>
        <v>5.1237642765045152E-6</v>
      </c>
      <c r="CJ621" s="24">
        <f t="shared" si="1260"/>
        <v>3.375113010406495E-7</v>
      </c>
      <c r="CK621" s="24">
        <f t="shared" si="1260"/>
        <v>2.0936131477355974E-7</v>
      </c>
      <c r="CL621" s="24">
        <f t="shared" si="1260"/>
        <v>1.3187527656555167E-7</v>
      </c>
      <c r="CM621" s="24">
        <f t="shared" si="1260"/>
        <v>8.2701444625854556E-8</v>
      </c>
      <c r="CN621" s="33">
        <f t="shared" si="1261"/>
        <v>7.6144933700561547E-7</v>
      </c>
      <c r="CO621" s="24">
        <f t="shared" si="1262"/>
        <v>5.1409006118774403E-8</v>
      </c>
      <c r="CP621" s="24">
        <f t="shared" si="1262"/>
        <v>3.2782554626464833E-8</v>
      </c>
      <c r="CQ621" s="24">
        <f t="shared" si="1262"/>
        <v>2.0861625671386698E-8</v>
      </c>
      <c r="CR621" s="24">
        <f t="shared" si="1262"/>
        <v>1.0430812835693349E-8</v>
      </c>
      <c r="CS621" s="33">
        <f t="shared" si="1263"/>
        <v>1.1548399925231928E-7</v>
      </c>
      <c r="CT621" s="24">
        <f t="shared" si="1264"/>
        <v>8.9406967163085885E-9</v>
      </c>
      <c r="CU621" s="24">
        <f t="shared" si="1264"/>
        <v>4.4703483581542942E-9</v>
      </c>
      <c r="CV621" s="24">
        <f t="shared" si="1264"/>
        <v>2.9802322387695306E-9</v>
      </c>
      <c r="CW621" s="24">
        <f t="shared" si="1264"/>
        <v>2.2351741790771471E-9</v>
      </c>
      <c r="CX621" s="33">
        <f t="shared" si="1265"/>
        <v>1.862645149230956E-8</v>
      </c>
      <c r="CY621" s="24">
        <f t="shared" si="1266"/>
        <v>4.4703483581542942E-9</v>
      </c>
      <c r="CZ621" s="24">
        <f t="shared" si="1266"/>
        <v>0</v>
      </c>
      <c r="DA621" s="24">
        <f t="shared" si="1266"/>
        <v>0</v>
      </c>
      <c r="DB621" s="24">
        <f t="shared" si="1266"/>
        <v>0</v>
      </c>
      <c r="DC621" s="33">
        <f t="shared" si="1267"/>
        <v>4.4703483581542942E-9</v>
      </c>
      <c r="DD621" s="86">
        <f t="shared" si="1268"/>
        <v>914187.15127758775</v>
      </c>
    </row>
    <row r="622" spans="1:108" x14ac:dyDescent="0.25">
      <c r="A622" t="s">
        <v>5881</v>
      </c>
      <c r="B622" s="32" t="s">
        <v>5129</v>
      </c>
      <c r="C622" s="24">
        <f t="shared" si="1226"/>
        <v>0</v>
      </c>
      <c r="D622" s="24">
        <f t="shared" si="1226"/>
        <v>0</v>
      </c>
      <c r="E622" s="24">
        <f t="shared" si="1226"/>
        <v>0</v>
      </c>
      <c r="F622" s="24">
        <f t="shared" si="1226"/>
        <v>0</v>
      </c>
      <c r="G622" s="33">
        <f t="shared" si="1227"/>
        <v>0</v>
      </c>
      <c r="H622" s="24">
        <f t="shared" si="1228"/>
        <v>0</v>
      </c>
      <c r="I622" s="24">
        <f t="shared" si="1228"/>
        <v>0</v>
      </c>
      <c r="J622" s="24">
        <f t="shared" si="1228"/>
        <v>0</v>
      </c>
      <c r="K622" s="24">
        <f t="shared" si="1228"/>
        <v>0</v>
      </c>
      <c r="L622" s="33">
        <f t="shared" si="1229"/>
        <v>0</v>
      </c>
      <c r="M622" s="24">
        <f t="shared" si="1230"/>
        <v>0</v>
      </c>
      <c r="N622" s="24">
        <f t="shared" si="1230"/>
        <v>0</v>
      </c>
      <c r="O622" s="24">
        <f t="shared" si="1230"/>
        <v>0</v>
      </c>
      <c r="P622" s="24">
        <f t="shared" si="1230"/>
        <v>0</v>
      </c>
      <c r="Q622" s="33">
        <f t="shared" si="1231"/>
        <v>0</v>
      </c>
      <c r="R622" s="24">
        <f t="shared" si="1232"/>
        <v>0</v>
      </c>
      <c r="S622" s="24">
        <f t="shared" si="1232"/>
        <v>0</v>
      </c>
      <c r="T622" s="24">
        <f t="shared" si="1232"/>
        <v>0</v>
      </c>
      <c r="U622" s="24">
        <f t="shared" si="1232"/>
        <v>0</v>
      </c>
      <c r="V622" s="33">
        <f t="shared" si="1233"/>
        <v>0</v>
      </c>
      <c r="W622" s="24">
        <f t="shared" si="1234"/>
        <v>70104.435342567507</v>
      </c>
      <c r="X622" s="24">
        <f t="shared" si="1234"/>
        <v>86379.223797715502</v>
      </c>
      <c r="Y622" s="24">
        <f t="shared" si="1234"/>
        <v>105660.49000055552</v>
      </c>
      <c r="Z622" s="24">
        <f t="shared" si="1234"/>
        <v>128582.51835996448</v>
      </c>
      <c r="AA622" s="33">
        <f t="shared" si="1235"/>
        <v>390726.66750080301</v>
      </c>
      <c r="AB622" s="24">
        <f t="shared" si="1236"/>
        <v>151613.485200444</v>
      </c>
      <c r="AC622" s="24">
        <f t="shared" si="1236"/>
        <v>153966.04357020301</v>
      </c>
      <c r="AD622" s="24">
        <f t="shared" si="1236"/>
        <v>142821.88870929135</v>
      </c>
      <c r="AE622" s="24">
        <f t="shared" si="1236"/>
        <v>128531.62415266689</v>
      </c>
      <c r="AF622" s="33">
        <f t="shared" si="1237"/>
        <v>576933.04163260525</v>
      </c>
      <c r="AG622" s="24">
        <f t="shared" si="1238"/>
        <v>114495.22941686737</v>
      </c>
      <c r="AH622" s="24">
        <f t="shared" si="1238"/>
        <v>101735.56005537603</v>
      </c>
      <c r="AI622" s="24">
        <f t="shared" si="1238"/>
        <v>90469.167037167121</v>
      </c>
      <c r="AJ622" s="24">
        <f t="shared" si="1238"/>
        <v>80633.533749956288</v>
      </c>
      <c r="AK622" s="33">
        <f t="shared" si="1239"/>
        <v>387333.49025936681</v>
      </c>
      <c r="AL622" s="24">
        <f t="shared" si="1240"/>
        <v>72077.87954039732</v>
      </c>
      <c r="AM622" s="24">
        <f t="shared" si="1240"/>
        <v>64635.22629440797</v>
      </c>
      <c r="AN622" s="24">
        <f t="shared" si="1240"/>
        <v>58148.419639598229</v>
      </c>
      <c r="AO622" s="24">
        <f t="shared" si="1240"/>
        <v>52478.608762526885</v>
      </c>
      <c r="AP622" s="33">
        <f t="shared" si="1241"/>
        <v>247340.1342369304</v>
      </c>
      <c r="AQ622" s="24">
        <f t="shared" si="1242"/>
        <v>47506.637786126463</v>
      </c>
      <c r="AR622" s="24">
        <f t="shared" si="1242"/>
        <v>43131.557252654049</v>
      </c>
      <c r="AS622" s="24">
        <f t="shared" si="1242"/>
        <v>39268.30955620372</v>
      </c>
      <c r="AT622" s="24">
        <f t="shared" si="1242"/>
        <v>35845.333172634593</v>
      </c>
      <c r="AU622" s="33">
        <f t="shared" si="1243"/>
        <v>165751.83776761882</v>
      </c>
      <c r="AV622" s="24">
        <f t="shared" si="1244"/>
        <v>32802.373925345368</v>
      </c>
      <c r="AW622" s="24">
        <f t="shared" si="1244"/>
        <v>30088.591971262125</v>
      </c>
      <c r="AX622" s="24">
        <f t="shared" si="1244"/>
        <v>27660.968532434839</v>
      </c>
      <c r="AY622" s="24">
        <f t="shared" si="1244"/>
        <v>25482.983564291499</v>
      </c>
      <c r="AZ622" s="33">
        <f t="shared" si="1245"/>
        <v>116034.91799333383</v>
      </c>
      <c r="BA622" s="24">
        <f t="shared" si="1246"/>
        <v>23523.525837234774</v>
      </c>
      <c r="BB622" s="24">
        <f t="shared" si="1246"/>
        <v>21755.997101521119</v>
      </c>
      <c r="BC622" s="24">
        <f t="shared" si="1246"/>
        <v>20157.576025342947</v>
      </c>
      <c r="BD622" s="24">
        <f t="shared" si="1246"/>
        <v>18708.612692248076</v>
      </c>
      <c r="BE622" s="33">
        <f t="shared" si="1247"/>
        <v>84145.711656346917</v>
      </c>
      <c r="BF622" s="24">
        <f t="shared" si="1248"/>
        <v>17392.12943129614</v>
      </c>
      <c r="BG622" s="24">
        <f t="shared" si="1248"/>
        <v>16193.408177673817</v>
      </c>
      <c r="BH622" s="24">
        <f t="shared" si="1248"/>
        <v>15099.648303113878</v>
      </c>
      <c r="BI622" s="24">
        <f t="shared" si="1248"/>
        <v>14099.68193912282</v>
      </c>
      <c r="BJ622" s="33">
        <f t="shared" si="1249"/>
        <v>62784.867851206654</v>
      </c>
      <c r="BK622" s="24">
        <f t="shared" si="1250"/>
        <v>13183.736320539203</v>
      </c>
      <c r="BL622" s="24">
        <f t="shared" si="1250"/>
        <v>12343.234694999453</v>
      </c>
      <c r="BM622" s="24">
        <f t="shared" si="1250"/>
        <v>11570.628963043913</v>
      </c>
      <c r="BN622" s="24">
        <f t="shared" si="1250"/>
        <v>10859.258510895073</v>
      </c>
      <c r="BO622" s="33">
        <f t="shared" si="1251"/>
        <v>47956.858489477643</v>
      </c>
      <c r="BP622" s="24">
        <f t="shared" si="1252"/>
        <v>10203.230737045786</v>
      </c>
      <c r="BQ622" s="24">
        <f t="shared" si="1252"/>
        <v>9597.3196074001462</v>
      </c>
      <c r="BR622" s="24">
        <f t="shared" si="1252"/>
        <v>9036.8792434208153</v>
      </c>
      <c r="BS622" s="24">
        <f t="shared" si="1252"/>
        <v>8517.7700872242422</v>
      </c>
      <c r="BT622" s="33">
        <f t="shared" si="1253"/>
        <v>37355.199675090989</v>
      </c>
      <c r="BU622" s="24">
        <f t="shared" si="1254"/>
        <v>8036.2956233009754</v>
      </c>
      <c r="BV622" s="24">
        <f t="shared" si="1254"/>
        <v>7589.1479894518852</v>
      </c>
      <c r="BW622" s="24">
        <f t="shared" si="1254"/>
        <v>7173.3610963378087</v>
      </c>
      <c r="BX622" s="24">
        <f t="shared" si="1254"/>
        <v>6786.270108787714</v>
      </c>
      <c r="BY622" s="33">
        <f t="shared" si="1255"/>
        <v>29585.074817878383</v>
      </c>
      <c r="BZ622" s="24">
        <f t="shared" si="1256"/>
        <v>6425.4763331502618</v>
      </c>
      <c r="CA622" s="24">
        <f t="shared" si="1256"/>
        <v>6088.816711768879</v>
      </c>
      <c r="CB622" s="24">
        <f t="shared" si="1256"/>
        <v>5774.3372547205508</v>
      </c>
      <c r="CC622" s="24">
        <f t="shared" si="1256"/>
        <v>5480.2698454398633</v>
      </c>
      <c r="CD622" s="33">
        <f t="shared" si="1257"/>
        <v>23768.900145079555</v>
      </c>
      <c r="CE622" s="24">
        <f t="shared" si="1258"/>
        <v>5205.0119450710699</v>
      </c>
      <c r="CF622" s="24">
        <f t="shared" si="1258"/>
        <v>4947.1087936822296</v>
      </c>
      <c r="CG622" s="24">
        <f t="shared" si="1258"/>
        <v>4705.2377674330055</v>
      </c>
      <c r="CH622" s="24">
        <f t="shared" si="1258"/>
        <v>4478.1946018703311</v>
      </c>
      <c r="CI622" s="33">
        <f t="shared" si="1259"/>
        <v>19335.553108056636</v>
      </c>
      <c r="CJ622" s="24">
        <f t="shared" si="1260"/>
        <v>4264.881234151122</v>
      </c>
      <c r="CK622" s="24">
        <f t="shared" si="1260"/>
        <v>4064.295052966474</v>
      </c>
      <c r="CL622" s="24">
        <f t="shared" si="1260"/>
        <v>3875.5193751230836</v>
      </c>
      <c r="CM622" s="24">
        <f t="shared" si="1260"/>
        <v>3697.7149933092296</v>
      </c>
      <c r="CN622" s="33">
        <f t="shared" si="1261"/>
        <v>15902.410655549909</v>
      </c>
      <c r="CO622" s="24">
        <f t="shared" si="1262"/>
        <v>3530.1126611705877</v>
      </c>
      <c r="CP622" s="24">
        <f t="shared" si="1262"/>
        <v>3372.0064002249346</v>
      </c>
      <c r="CQ622" s="24">
        <f t="shared" si="1262"/>
        <v>3222.7475287150592</v>
      </c>
      <c r="CR622" s="24">
        <f t="shared" si="1262"/>
        <v>3081.7393258724333</v>
      </c>
      <c r="CS622" s="33">
        <f t="shared" si="1263"/>
        <v>13206.605915983015</v>
      </c>
      <c r="CT622" s="24">
        <f t="shared" si="1264"/>
        <v>2948.4322564315044</v>
      </c>
      <c r="CU622" s="24">
        <f t="shared" si="1264"/>
        <v>2822.3196900047333</v>
      </c>
      <c r="CV622" s="24">
        <f t="shared" si="1264"/>
        <v>2702.934058322011</v>
      </c>
      <c r="CW622" s="24">
        <f t="shared" si="1264"/>
        <v>2589.8434005185954</v>
      </c>
      <c r="CX622" s="33">
        <f t="shared" si="1265"/>
        <v>11063.529405276844</v>
      </c>
      <c r="CY622" s="24">
        <f t="shared" si="1266"/>
        <v>30074.442036137742</v>
      </c>
      <c r="CZ622" s="24">
        <f t="shared" si="1266"/>
        <v>0</v>
      </c>
      <c r="DA622" s="24">
        <f t="shared" si="1266"/>
        <v>0</v>
      </c>
      <c r="DB622" s="24">
        <f t="shared" si="1266"/>
        <v>0</v>
      </c>
      <c r="DC622" s="33">
        <f t="shared" si="1267"/>
        <v>30074.442036137742</v>
      </c>
      <c r="DD622" s="86">
        <f t="shared" si="1268"/>
        <v>1868572.5756459385</v>
      </c>
    </row>
    <row r="623" spans="1:108" x14ac:dyDescent="0.25">
      <c r="A623" t="s">
        <v>5882</v>
      </c>
      <c r="B623" s="87" t="s">
        <v>5883</v>
      </c>
      <c r="C623" s="88">
        <f t="shared" si="1226"/>
        <v>0</v>
      </c>
      <c r="D623" s="88">
        <f t="shared" si="1226"/>
        <v>0</v>
      </c>
      <c r="E623" s="88">
        <f t="shared" si="1226"/>
        <v>29527.873266688432</v>
      </c>
      <c r="F623" s="88">
        <f t="shared" si="1226"/>
        <v>48315.559155715397</v>
      </c>
      <c r="G623" s="89">
        <f t="shared" si="1227"/>
        <v>77843.432422403828</v>
      </c>
      <c r="H623" s="88">
        <f t="shared" si="1228"/>
        <v>72978.356959003024</v>
      </c>
      <c r="I623" s="88">
        <f t="shared" si="1228"/>
        <v>82524.102363549639</v>
      </c>
      <c r="J623" s="88">
        <f t="shared" si="1228"/>
        <v>121066.15935312863</v>
      </c>
      <c r="K623" s="88">
        <f t="shared" si="1228"/>
        <v>126297.10913236905</v>
      </c>
      <c r="L623" s="89">
        <f t="shared" si="1229"/>
        <v>402865.72780805035</v>
      </c>
      <c r="M623" s="88">
        <f t="shared" si="1230"/>
        <v>445187.7014164608</v>
      </c>
      <c r="N623" s="88">
        <f t="shared" si="1230"/>
        <v>510564.66855140589</v>
      </c>
      <c r="O623" s="88">
        <f t="shared" si="1230"/>
        <v>543940.6588827027</v>
      </c>
      <c r="P623" s="88">
        <f t="shared" si="1230"/>
        <v>642719.14798770472</v>
      </c>
      <c r="Q623" s="89">
        <f t="shared" si="1231"/>
        <v>2142412.1768382741</v>
      </c>
      <c r="R623" s="88">
        <f t="shared" si="1232"/>
        <v>1459316.200334657</v>
      </c>
      <c r="S623" s="88">
        <f t="shared" si="1232"/>
        <v>1530510.3111548126</v>
      </c>
      <c r="T623" s="88">
        <f t="shared" si="1232"/>
        <v>1641070.3293208834</v>
      </c>
      <c r="U623" s="88">
        <f t="shared" si="1232"/>
        <v>1727785.4941923488</v>
      </c>
      <c r="V623" s="89">
        <f t="shared" si="1233"/>
        <v>6358682.3350027017</v>
      </c>
      <c r="W623" s="88">
        <f t="shared" si="1234"/>
        <v>3582609.5330582149</v>
      </c>
      <c r="X623" s="88">
        <f t="shared" si="1234"/>
        <v>4219131.6179729961</v>
      </c>
      <c r="Y623" s="88">
        <f t="shared" si="1234"/>
        <v>4457179.8875537924</v>
      </c>
      <c r="Z623" s="88">
        <f t="shared" si="1234"/>
        <v>4814077.5578078106</v>
      </c>
      <c r="AA623" s="89">
        <f t="shared" si="1235"/>
        <v>17072998.596392814</v>
      </c>
      <c r="AB623" s="88">
        <f t="shared" si="1236"/>
        <v>1232618.791333979</v>
      </c>
      <c r="AC623" s="88">
        <f t="shared" si="1236"/>
        <v>535497.49557647388</v>
      </c>
      <c r="AD623" s="88">
        <f t="shared" si="1236"/>
        <v>333784.15413391031</v>
      </c>
      <c r="AE623" s="88">
        <f t="shared" si="1236"/>
        <v>237512.49882406602</v>
      </c>
      <c r="AF623" s="89">
        <f t="shared" si="1237"/>
        <v>2339412.9398684292</v>
      </c>
      <c r="AG623" s="88">
        <f t="shared" si="1238"/>
        <v>183576.25722921453</v>
      </c>
      <c r="AH623" s="88">
        <f t="shared" si="1238"/>
        <v>149491.34071200946</v>
      </c>
      <c r="AI623" s="88">
        <f t="shared" si="1238"/>
        <v>125860.48744519707</v>
      </c>
      <c r="AJ623" s="88">
        <f t="shared" si="1238"/>
        <v>108306.86259789718</v>
      </c>
      <c r="AK623" s="89">
        <f t="shared" si="1239"/>
        <v>567234.94798431825</v>
      </c>
      <c r="AL623" s="88">
        <f t="shared" si="1240"/>
        <v>94602.512891655788</v>
      </c>
      <c r="AM623" s="88">
        <f t="shared" si="1240"/>
        <v>83519.599377796985</v>
      </c>
      <c r="AN623" s="88">
        <f t="shared" si="1240"/>
        <v>74329.691899318481</v>
      </c>
      <c r="AO623" s="88">
        <f t="shared" si="1240"/>
        <v>66570.659476143075</v>
      </c>
      <c r="AP623" s="89">
        <f t="shared" si="1241"/>
        <v>319022.46364491433</v>
      </c>
      <c r="AQ623" s="88">
        <f t="shared" si="1242"/>
        <v>59931.505540438928</v>
      </c>
      <c r="AR623" s="88">
        <f t="shared" si="1242"/>
        <v>54192.11764556868</v>
      </c>
      <c r="AS623" s="88">
        <f t="shared" si="1242"/>
        <v>49190.125254666433</v>
      </c>
      <c r="AT623" s="88">
        <f t="shared" si="1242"/>
        <v>44801.71911336272</v>
      </c>
      <c r="AU623" s="89">
        <f t="shared" si="1243"/>
        <v>208115.46755403676</v>
      </c>
      <c r="AV623" s="88">
        <f t="shared" si="1244"/>
        <v>40929.99370141665</v>
      </c>
      <c r="AW623" s="88">
        <f t="shared" si="1244"/>
        <v>37497.525890015066</v>
      </c>
      <c r="AX623" s="88">
        <f t="shared" si="1244"/>
        <v>34441.443966637598</v>
      </c>
      <c r="AY623" s="88">
        <f t="shared" si="1244"/>
        <v>31710.02320750081</v>
      </c>
      <c r="AZ623" s="89">
        <f t="shared" si="1245"/>
        <v>144578.98676557012</v>
      </c>
      <c r="BA623" s="88">
        <f t="shared" si="1246"/>
        <v>29260.255306757055</v>
      </c>
      <c r="BB623" s="88">
        <f t="shared" si="1246"/>
        <v>27056.06266857544</v>
      </c>
      <c r="BC623" s="88">
        <f t="shared" si="1246"/>
        <v>25066.954464764334</v>
      </c>
      <c r="BD623" s="88">
        <f t="shared" si="1246"/>
        <v>23266.994621974241</v>
      </c>
      <c r="BE623" s="89">
        <f t="shared" si="1247"/>
        <v>104650.26706207107</v>
      </c>
      <c r="BF623" s="88">
        <f t="shared" si="1248"/>
        <v>21633.995960341475</v>
      </c>
      <c r="BG623" s="88">
        <f t="shared" si="1248"/>
        <v>20148.882067355444</v>
      </c>
      <c r="BH623" s="88">
        <f t="shared" si="1248"/>
        <v>18795.176017795631</v>
      </c>
      <c r="BI623" s="88">
        <f t="shared" si="1248"/>
        <v>17558.586612558458</v>
      </c>
      <c r="BJ623" s="89">
        <f t="shared" si="1249"/>
        <v>78136.640658051008</v>
      </c>
      <c r="BK623" s="88">
        <f t="shared" si="1250"/>
        <v>16426.670647355146</v>
      </c>
      <c r="BL623" s="88">
        <f t="shared" si="1250"/>
        <v>15388.555170264968</v>
      </c>
      <c r="BM623" s="88">
        <f t="shared" si="1250"/>
        <v>14434.707560510724</v>
      </c>
      <c r="BN623" s="88">
        <f t="shared" si="1250"/>
        <v>13556.74406979105</v>
      </c>
      <c r="BO623" s="89">
        <f t="shared" si="1251"/>
        <v>59806.677447921888</v>
      </c>
      <c r="BP623" s="88">
        <f t="shared" si="1252"/>
        <v>12747.26954177476</v>
      </c>
      <c r="BQ623" s="88">
        <f t="shared" si="1252"/>
        <v>11999.742579908576</v>
      </c>
      <c r="BR623" s="88">
        <f t="shared" si="1252"/>
        <v>11308.36161603537</v>
      </c>
      <c r="BS623" s="88">
        <f t="shared" si="1252"/>
        <v>10667.968240787799</v>
      </c>
      <c r="BT623" s="89">
        <f t="shared" si="1253"/>
        <v>46723.341978506505</v>
      </c>
      <c r="BU623" s="88">
        <f t="shared" si="1254"/>
        <v>10073.964863444504</v>
      </c>
      <c r="BV623" s="88">
        <f t="shared" si="1254"/>
        <v>9522.2443229691708</v>
      </c>
      <c r="BW623" s="88">
        <f t="shared" si="1254"/>
        <v>9009.1295098912087</v>
      </c>
      <c r="BX623" s="88">
        <f t="shared" si="1254"/>
        <v>8531.3214080355247</v>
      </c>
      <c r="BY623" s="89">
        <f t="shared" si="1255"/>
        <v>37136.660104340408</v>
      </c>
      <c r="BZ623" s="88">
        <f t="shared" si="1256"/>
        <v>8085.8542446518259</v>
      </c>
      <c r="CA623" s="88">
        <f t="shared" si="1256"/>
        <v>7670.056663473777</v>
      </c>
      <c r="CB623" s="88">
        <f t="shared" si="1256"/>
        <v>7281.5180181997712</v>
      </c>
      <c r="CC623" s="88">
        <f t="shared" si="1256"/>
        <v>6918.0590331302956</v>
      </c>
      <c r="CD623" s="89">
        <f t="shared" si="1257"/>
        <v>29955.48795945567</v>
      </c>
      <c r="CE623" s="88">
        <f t="shared" si="1258"/>
        <v>6577.7061999828438</v>
      </c>
      <c r="CF623" s="88">
        <f t="shared" si="1258"/>
        <v>6258.6693804231472</v>
      </c>
      <c r="CG623" s="88">
        <f t="shared" si="1258"/>
        <v>5959.3221667467587</v>
      </c>
      <c r="CH623" s="88">
        <f t="shared" si="1258"/>
        <v>5678.1846221656742</v>
      </c>
      <c r="CI623" s="89">
        <f t="shared" si="1259"/>
        <v>24473.882369318424</v>
      </c>
      <c r="CJ623" s="88">
        <f t="shared" si="1260"/>
        <v>5413.9080793151661</v>
      </c>
      <c r="CK623" s="88">
        <f t="shared" si="1260"/>
        <v>5165.261723337404</v>
      </c>
      <c r="CL623" s="88">
        <f t="shared" si="1260"/>
        <v>4931.1207261284726</v>
      </c>
      <c r="CM623" s="88">
        <f t="shared" si="1260"/>
        <v>4710.4557318243169</v>
      </c>
      <c r="CN623" s="89">
        <f t="shared" si="1261"/>
        <v>20220.74626060536</v>
      </c>
      <c r="CO623" s="88">
        <f t="shared" si="1262"/>
        <v>4502.3235220529168</v>
      </c>
      <c r="CP623" s="88">
        <f t="shared" si="1262"/>
        <v>4305.8587134229892</v>
      </c>
      <c r="CQ623" s="88">
        <f t="shared" si="1262"/>
        <v>4120.2663600155211</v>
      </c>
      <c r="CR623" s="88">
        <f t="shared" si="1262"/>
        <v>3944.8153509572148</v>
      </c>
      <c r="CS623" s="89">
        <f t="shared" si="1263"/>
        <v>16873.263946448642</v>
      </c>
      <c r="CT623" s="88">
        <f t="shared" si="1264"/>
        <v>3778.8325078549824</v>
      </c>
      <c r="CU623" s="88">
        <f t="shared" si="1264"/>
        <v>3621.6972993390518</v>
      </c>
      <c r="CV623" s="88">
        <f t="shared" si="1264"/>
        <v>3472.8371009417751</v>
      </c>
      <c r="CW623" s="88">
        <f t="shared" si="1264"/>
        <v>3331.7229374437593</v>
      </c>
      <c r="CX623" s="89">
        <f t="shared" si="1265"/>
        <v>14205.089845579569</v>
      </c>
      <c r="CY623" s="88">
        <f t="shared" si="1266"/>
        <v>37929.089565664297</v>
      </c>
      <c r="CZ623" s="88">
        <f t="shared" si="1266"/>
        <v>0</v>
      </c>
      <c r="DA623" s="88">
        <f t="shared" si="1266"/>
        <v>0</v>
      </c>
      <c r="DB623" s="88">
        <f t="shared" si="1266"/>
        <v>0</v>
      </c>
      <c r="DC623" s="89">
        <f t="shared" si="1267"/>
        <v>37929.089565664297</v>
      </c>
      <c r="DD623" s="90">
        <f t="shared" si="1268"/>
        <v>4048475.9530152231</v>
      </c>
    </row>
    <row r="625" spans="1:108" x14ac:dyDescent="0.25">
      <c r="A625" t="s">
        <v>5884</v>
      </c>
      <c r="B625" s="30" t="s">
        <v>139</v>
      </c>
    </row>
    <row r="626" spans="1:108" x14ac:dyDescent="0.25">
      <c r="A626" t="s">
        <v>5885</v>
      </c>
      <c r="B626" s="32" t="s">
        <v>5120</v>
      </c>
      <c r="C626" s="24">
        <f t="shared" ref="C626:F636" si="1269">C112-C304</f>
        <v>0</v>
      </c>
      <c r="D626" s="24">
        <f t="shared" si="1269"/>
        <v>0</v>
      </c>
      <c r="E626" s="24">
        <f t="shared" si="1269"/>
        <v>2272.1267333115138</v>
      </c>
      <c r="F626" s="24">
        <f t="shared" si="1269"/>
        <v>1656.5675775962172</v>
      </c>
      <c r="G626" s="33">
        <f t="shared" ref="G626:G636" si="1270">SUM(C626:F626)</f>
        <v>3928.6943109077311</v>
      </c>
      <c r="H626" s="24">
        <f t="shared" ref="H626:K636" si="1271">H112-H304</f>
        <v>1818.2106185931461</v>
      </c>
      <c r="I626" s="24">
        <f t="shared" si="1271"/>
        <v>1974.1082550436477</v>
      </c>
      <c r="J626" s="24">
        <f t="shared" si="1271"/>
        <v>4927.9489019152461</v>
      </c>
      <c r="K626" s="24">
        <f t="shared" si="1271"/>
        <v>2650.8397695473141</v>
      </c>
      <c r="L626" s="33">
        <f t="shared" ref="L626:L636" si="1272">SUM(H626:K626)</f>
        <v>11371.107545099354</v>
      </c>
      <c r="M626" s="24">
        <f t="shared" ref="M626:P636" si="1273">M112-M304</f>
        <v>1636.3530600996419</v>
      </c>
      <c r="N626" s="24">
        <f t="shared" si="1273"/>
        <v>2965.0516623567964</v>
      </c>
      <c r="O626" s="24">
        <f t="shared" si="1273"/>
        <v>3269.5456646069106</v>
      </c>
      <c r="P626" s="24">
        <f t="shared" si="1273"/>
        <v>9029.5358806488293</v>
      </c>
      <c r="Q626" s="33">
        <f t="shared" ref="Q626:Q636" si="1274">SUM(M626:P626)</f>
        <v>16900.486267712178</v>
      </c>
      <c r="R626" s="24">
        <f t="shared" ref="R626:U636" si="1275">R112-R304</f>
        <v>3109.0521407784181</v>
      </c>
      <c r="S626" s="24">
        <f t="shared" si="1275"/>
        <v>1350.6085110911372</v>
      </c>
      <c r="T626" s="24">
        <f t="shared" si="1275"/>
        <v>3653.6860883360023</v>
      </c>
      <c r="U626" s="24">
        <f t="shared" si="1275"/>
        <v>4181.4756922361667</v>
      </c>
      <c r="V626" s="33">
        <f t="shared" ref="V626:V636" si="1276">SUM(R626:U626)</f>
        <v>12294.822432441724</v>
      </c>
      <c r="W626" s="24">
        <f t="shared" ref="W626:Z636" si="1277">W112-W304</f>
        <v>16661.454493659854</v>
      </c>
      <c r="X626" s="24">
        <f t="shared" si="1277"/>
        <v>7040.668416372806</v>
      </c>
      <c r="Y626" s="24">
        <f t="shared" si="1277"/>
        <v>4183.1975181264133</v>
      </c>
      <c r="Z626" s="24">
        <f t="shared" si="1277"/>
        <v>7925.6985811529012</v>
      </c>
      <c r="AA626" s="33">
        <f t="shared" ref="AA626:AA636" si="1278">SUM(W626:Z626)</f>
        <v>35811.019009311975</v>
      </c>
      <c r="AB626" s="24">
        <f t="shared" ref="AB626:AE636" si="1279">AB112-AB304</f>
        <v>-11149.831176659718</v>
      </c>
      <c r="AC626" s="24">
        <f t="shared" si="1279"/>
        <v>-11158.112427653439</v>
      </c>
      <c r="AD626" s="24">
        <f t="shared" si="1279"/>
        <v>-11158.127575915001</v>
      </c>
      <c r="AE626" s="24">
        <f t="shared" si="1279"/>
        <v>-11158.127625047855</v>
      </c>
      <c r="AF626" s="33">
        <f t="shared" ref="AF626:AF636" si="1280">SUM(AB626:AE626)</f>
        <v>-44624.198805276013</v>
      </c>
      <c r="AG626" s="24">
        <f t="shared" ref="AG626:AJ636" si="1281">AG112-AG304</f>
        <v>-11158.127625274166</v>
      </c>
      <c r="AH626" s="24">
        <f t="shared" si="1281"/>
        <v>-11158.127625276029</v>
      </c>
      <c r="AI626" s="24">
        <f t="shared" si="1281"/>
        <v>-11158.127625276029</v>
      </c>
      <c r="AJ626" s="24">
        <f t="shared" si="1281"/>
        <v>-11158.127625276029</v>
      </c>
      <c r="AK626" s="33">
        <f t="shared" ref="AK626:AK636" si="1282">SUM(AG626:AJ626)</f>
        <v>-44632.510501102253</v>
      </c>
      <c r="AL626" s="24">
        <f t="shared" ref="AL626:AO636" si="1283">AL112-AL304</f>
        <v>-11158.127625276029</v>
      </c>
      <c r="AM626" s="24">
        <f t="shared" si="1283"/>
        <v>-11158.127625276029</v>
      </c>
      <c r="AN626" s="24">
        <f t="shared" si="1283"/>
        <v>-11158.127625276029</v>
      </c>
      <c r="AO626" s="24">
        <f t="shared" si="1283"/>
        <v>-11158.127625276029</v>
      </c>
      <c r="AP626" s="33">
        <f t="shared" ref="AP626:AP636" si="1284">SUM(AL626:AO626)</f>
        <v>-44632.510501104116</v>
      </c>
      <c r="AQ626" s="24">
        <f t="shared" ref="AQ626:AT636" si="1285">AQ112-AQ304</f>
        <v>-11158.127625276029</v>
      </c>
      <c r="AR626" s="24">
        <f t="shared" si="1285"/>
        <v>-11158.127625276029</v>
      </c>
      <c r="AS626" s="24">
        <f t="shared" si="1285"/>
        <v>-11158.127625276029</v>
      </c>
      <c r="AT626" s="24">
        <f t="shared" si="1285"/>
        <v>-11158.127625276029</v>
      </c>
      <c r="AU626" s="33">
        <f t="shared" ref="AU626:AU636" si="1286">SUM(AQ626:AT626)</f>
        <v>-44632.510501104116</v>
      </c>
      <c r="AV626" s="24">
        <f t="shared" ref="AV626:AY636" si="1287">AV112-AV304</f>
        <v>-11158.127625276029</v>
      </c>
      <c r="AW626" s="24">
        <f t="shared" si="1287"/>
        <v>-11158.127625276029</v>
      </c>
      <c r="AX626" s="24">
        <f t="shared" si="1287"/>
        <v>-11158.127625276029</v>
      </c>
      <c r="AY626" s="24">
        <f t="shared" si="1287"/>
        <v>-11158.127625276029</v>
      </c>
      <c r="AZ626" s="33">
        <f t="shared" ref="AZ626:AZ636" si="1288">SUM(AV626:AY626)</f>
        <v>-44632.510501104116</v>
      </c>
      <c r="BA626" s="24">
        <f t="shared" ref="BA626:BD636" si="1289">BA112-BA304</f>
        <v>-11158.127625276029</v>
      </c>
      <c r="BB626" s="24">
        <f t="shared" si="1289"/>
        <v>-11158.127625276029</v>
      </c>
      <c r="BC626" s="24">
        <f t="shared" si="1289"/>
        <v>-11158.127625276029</v>
      </c>
      <c r="BD626" s="24">
        <f t="shared" si="1289"/>
        <v>-11158.127625276029</v>
      </c>
      <c r="BE626" s="33">
        <f t="shared" ref="BE626:BE636" si="1290">SUM(BA626:BD626)</f>
        <v>-44632.510501104116</v>
      </c>
      <c r="BF626" s="24">
        <f t="shared" ref="BF626:BI636" si="1291">BF112-BF304</f>
        <v>-11158.127625276029</v>
      </c>
      <c r="BG626" s="24">
        <f t="shared" si="1291"/>
        <v>-11158.127625276029</v>
      </c>
      <c r="BH626" s="24">
        <f t="shared" si="1291"/>
        <v>-11158.127625276029</v>
      </c>
      <c r="BI626" s="24">
        <f t="shared" si="1291"/>
        <v>-11158.127625276029</v>
      </c>
      <c r="BJ626" s="33">
        <f t="shared" ref="BJ626:BJ636" si="1292">SUM(BF626:BI626)</f>
        <v>-44632.510501104116</v>
      </c>
      <c r="BK626" s="24">
        <f t="shared" ref="BK626:BN636" si="1293">BK112-BK304</f>
        <v>-11158.127625276029</v>
      </c>
      <c r="BL626" s="24">
        <f t="shared" si="1293"/>
        <v>-11158.127625276029</v>
      </c>
      <c r="BM626" s="24">
        <f t="shared" si="1293"/>
        <v>-11158.127625276029</v>
      </c>
      <c r="BN626" s="24">
        <f t="shared" si="1293"/>
        <v>-11158.127625276029</v>
      </c>
      <c r="BO626" s="33">
        <f t="shared" ref="BO626:BO636" si="1294">SUM(BK626:BN626)</f>
        <v>-44632.510501104116</v>
      </c>
      <c r="BP626" s="24">
        <f t="shared" ref="BP626:BS636" si="1295">BP112-BP304</f>
        <v>-11158.127625276029</v>
      </c>
      <c r="BQ626" s="24">
        <f t="shared" si="1295"/>
        <v>-11158.127625276029</v>
      </c>
      <c r="BR626" s="24">
        <f t="shared" si="1295"/>
        <v>-11158.127625276029</v>
      </c>
      <c r="BS626" s="24">
        <f t="shared" si="1295"/>
        <v>-11158.127625276029</v>
      </c>
      <c r="BT626" s="33">
        <f t="shared" ref="BT626:BT636" si="1296">SUM(BP626:BS626)</f>
        <v>-44632.510501104116</v>
      </c>
      <c r="BU626" s="24">
        <f t="shared" ref="BU626:BX636" si="1297">BU112-BU304</f>
        <v>-11158.127625276029</v>
      </c>
      <c r="BV626" s="24">
        <f t="shared" si="1297"/>
        <v>-11158.127625276029</v>
      </c>
      <c r="BW626" s="24">
        <f t="shared" si="1297"/>
        <v>-11158.127625276029</v>
      </c>
      <c r="BX626" s="24">
        <f t="shared" si="1297"/>
        <v>-11158.127625276029</v>
      </c>
      <c r="BY626" s="33">
        <f t="shared" ref="BY626:BY636" si="1298">SUM(BU626:BX626)</f>
        <v>-44632.510501104116</v>
      </c>
      <c r="BZ626" s="24">
        <f t="shared" ref="BZ626:CC636" si="1299">BZ112-BZ304</f>
        <v>-11158.127625276029</v>
      </c>
      <c r="CA626" s="24">
        <f t="shared" si="1299"/>
        <v>-11158.127625276029</v>
      </c>
      <c r="CB626" s="24">
        <f t="shared" si="1299"/>
        <v>-11158.127625276029</v>
      </c>
      <c r="CC626" s="24">
        <f t="shared" si="1299"/>
        <v>-11158.127625276029</v>
      </c>
      <c r="CD626" s="33">
        <f t="shared" ref="CD626:CD636" si="1300">SUM(BZ626:CC626)</f>
        <v>-44632.510501104116</v>
      </c>
      <c r="CE626" s="24">
        <f t="shared" ref="CE626:CH636" si="1301">CE112-CE304</f>
        <v>-11158.127625276029</v>
      </c>
      <c r="CF626" s="24">
        <f t="shared" si="1301"/>
        <v>-11158.127625276029</v>
      </c>
      <c r="CG626" s="24">
        <f t="shared" si="1301"/>
        <v>-11158.127625276029</v>
      </c>
      <c r="CH626" s="24">
        <f t="shared" si="1301"/>
        <v>-11158.127625276029</v>
      </c>
      <c r="CI626" s="33">
        <f t="shared" ref="CI626:CI636" si="1302">SUM(CE626:CH626)</f>
        <v>-44632.510501104116</v>
      </c>
      <c r="CJ626" s="24">
        <f t="shared" ref="CJ626:CM636" si="1303">CJ112-CJ304</f>
        <v>-11158.127625276029</v>
      </c>
      <c r="CK626" s="24">
        <f t="shared" si="1303"/>
        <v>-11158.127625276029</v>
      </c>
      <c r="CL626" s="24">
        <f t="shared" si="1303"/>
        <v>-11158.127625276029</v>
      </c>
      <c r="CM626" s="24">
        <f t="shared" si="1303"/>
        <v>-11158.127625276029</v>
      </c>
      <c r="CN626" s="33">
        <f t="shared" ref="CN626:CN636" si="1304">SUM(CJ626:CM626)</f>
        <v>-44632.510501104116</v>
      </c>
      <c r="CO626" s="24">
        <f t="shared" ref="CO626:CR636" si="1305">CO112-CO304</f>
        <v>-11158.127625276029</v>
      </c>
      <c r="CP626" s="24">
        <f t="shared" si="1305"/>
        <v>-11158.127625276029</v>
      </c>
      <c r="CQ626" s="24">
        <f t="shared" si="1305"/>
        <v>-11158.127625276029</v>
      </c>
      <c r="CR626" s="24">
        <f t="shared" si="1305"/>
        <v>-11158.127625276029</v>
      </c>
      <c r="CS626" s="33">
        <f t="shared" ref="CS626:CS636" si="1306">SUM(CO626:CR626)</f>
        <v>-44632.510501104116</v>
      </c>
      <c r="CT626" s="24">
        <f t="shared" ref="CT626:CW636" si="1307">CT112-CT304</f>
        <v>-11158.127625276029</v>
      </c>
      <c r="CU626" s="24">
        <f t="shared" si="1307"/>
        <v>-11158.127625276029</v>
      </c>
      <c r="CV626" s="24">
        <f t="shared" si="1307"/>
        <v>-11158.127625276029</v>
      </c>
      <c r="CW626" s="24">
        <f t="shared" si="1307"/>
        <v>-11158.127625276029</v>
      </c>
      <c r="CX626" s="33">
        <f t="shared" ref="CX626:CX636" si="1308">SUM(CT626:CW626)</f>
        <v>-44632.510501104116</v>
      </c>
      <c r="CY626" s="24">
        <f t="shared" ref="CY626:DB636" si="1309">CY112-CY304</f>
        <v>-11158.127625276029</v>
      </c>
      <c r="CZ626" s="24">
        <f t="shared" si="1309"/>
        <v>-11158.127625276029</v>
      </c>
      <c r="DA626" s="24">
        <f t="shared" si="1309"/>
        <v>-11158.127625276029</v>
      </c>
      <c r="DB626" s="24">
        <f t="shared" si="1309"/>
        <v>-11158.127625276029</v>
      </c>
      <c r="DC626" s="33">
        <f t="shared" ref="DC626:DC636" si="1310">SUM(CY626:DB626)</f>
        <v>-44632.510501104116</v>
      </c>
      <c r="DD626" s="86">
        <f t="shared" ref="DD626:DD636" si="1311">DD112-DD304</f>
        <v>-19083.82620642893</v>
      </c>
    </row>
    <row r="627" spans="1:108" x14ac:dyDescent="0.25">
      <c r="A627" t="s">
        <v>5886</v>
      </c>
      <c r="B627" s="32" t="s">
        <v>5121</v>
      </c>
      <c r="C627" s="24">
        <f t="shared" si="1269"/>
        <v>0</v>
      </c>
      <c r="D627" s="24">
        <f t="shared" si="1269"/>
        <v>0</v>
      </c>
      <c r="E627" s="24">
        <f t="shared" si="1269"/>
        <v>0</v>
      </c>
      <c r="F627" s="24">
        <f t="shared" si="1269"/>
        <v>0</v>
      </c>
      <c r="G627" s="33">
        <f t="shared" si="1270"/>
        <v>0</v>
      </c>
      <c r="H627" s="24">
        <f t="shared" si="1271"/>
        <v>0</v>
      </c>
      <c r="I627" s="24">
        <f t="shared" si="1271"/>
        <v>0</v>
      </c>
      <c r="J627" s="24">
        <f t="shared" si="1271"/>
        <v>0</v>
      </c>
      <c r="K627" s="24">
        <f t="shared" si="1271"/>
        <v>0</v>
      </c>
      <c r="L627" s="33">
        <f t="shared" si="1272"/>
        <v>0</v>
      </c>
      <c r="M627" s="24">
        <f t="shared" si="1273"/>
        <v>-5758.8872950569494</v>
      </c>
      <c r="N627" s="24">
        <f t="shared" si="1273"/>
        <v>-13783.935767370043</v>
      </c>
      <c r="O627" s="24">
        <f t="shared" si="1273"/>
        <v>-15072.586592245731</v>
      </c>
      <c r="P627" s="24">
        <f t="shared" si="1273"/>
        <v>13552.913163119694</v>
      </c>
      <c r="Q627" s="33">
        <f t="shared" si="1274"/>
        <v>-21062.496491553029</v>
      </c>
      <c r="R627" s="24">
        <f t="shared" si="1275"/>
        <v>40498.104750825791</v>
      </c>
      <c r="S627" s="24">
        <f t="shared" si="1275"/>
        <v>23220.838111780584</v>
      </c>
      <c r="T627" s="24">
        <f t="shared" si="1275"/>
        <v>2074.6400630222633</v>
      </c>
      <c r="U627" s="24">
        <f t="shared" si="1275"/>
        <v>-4231.680817598477</v>
      </c>
      <c r="V627" s="33">
        <f t="shared" si="1276"/>
        <v>61561.902108030161</v>
      </c>
      <c r="W627" s="24">
        <f t="shared" si="1277"/>
        <v>81359.688816813286</v>
      </c>
      <c r="X627" s="24">
        <f t="shared" si="1277"/>
        <v>119876.78993042535</v>
      </c>
      <c r="Y627" s="24">
        <f t="shared" si="1277"/>
        <v>89276.529401215957</v>
      </c>
      <c r="Z627" s="24">
        <f t="shared" si="1277"/>
        <v>53019.99059115327</v>
      </c>
      <c r="AA627" s="33">
        <f t="shared" si="1278"/>
        <v>343532.99873960786</v>
      </c>
      <c r="AB627" s="24">
        <f t="shared" si="1279"/>
        <v>-31255.567210579989</v>
      </c>
      <c r="AC627" s="24">
        <f t="shared" si="1279"/>
        <v>-84014.045384216588</v>
      </c>
      <c r="AD627" s="24">
        <f t="shared" si="1279"/>
        <v>-121737.22865440114</v>
      </c>
      <c r="AE627" s="24">
        <f t="shared" si="1279"/>
        <v>-150478.45282288943</v>
      </c>
      <c r="AF627" s="33">
        <f t="shared" si="1280"/>
        <v>-387485.29407208716</v>
      </c>
      <c r="AG627" s="24">
        <f t="shared" si="1281"/>
        <v>-173256.41155641433</v>
      </c>
      <c r="AH627" s="24">
        <f t="shared" si="1281"/>
        <v>-191811.98384205694</v>
      </c>
      <c r="AI627" s="24">
        <f t="shared" si="1281"/>
        <v>-207242.28063851967</v>
      </c>
      <c r="AJ627" s="24">
        <f t="shared" si="1281"/>
        <v>-220282.25262644491</v>
      </c>
      <c r="AK627" s="33">
        <f t="shared" si="1282"/>
        <v>-792592.92866343586</v>
      </c>
      <c r="AL627" s="24">
        <f t="shared" si="1283"/>
        <v>-231446.95949494315</v>
      </c>
      <c r="AM627" s="24">
        <f t="shared" si="1283"/>
        <v>-241110.18515577179</v>
      </c>
      <c r="AN627" s="24">
        <f t="shared" si="1283"/>
        <v>-249550.87667255278</v>
      </c>
      <c r="AO627" s="24">
        <f t="shared" si="1283"/>
        <v>-256982.03934027185</v>
      </c>
      <c r="AP627" s="33">
        <f t="shared" si="1284"/>
        <v>-979090.06066353957</v>
      </c>
      <c r="AQ627" s="24">
        <f t="shared" si="1285"/>
        <v>-263569.48291939014</v>
      </c>
      <c r="AR627" s="24">
        <f t="shared" si="1285"/>
        <v>-269444.40975517215</v>
      </c>
      <c r="AS627" s="24">
        <f t="shared" si="1285"/>
        <v>-274712.11585389741</v>
      </c>
      <c r="AT627" s="24">
        <f t="shared" si="1285"/>
        <v>-279458.15551018418</v>
      </c>
      <c r="AU627" s="33">
        <f t="shared" si="1286"/>
        <v>-1087184.1640386439</v>
      </c>
      <c r="AV627" s="24">
        <f t="shared" si="1287"/>
        <v>-283752.80308492831</v>
      </c>
      <c r="AW627" s="24">
        <f t="shared" si="1287"/>
        <v>-287654.34308777156</v>
      </c>
      <c r="AX627" s="24">
        <f t="shared" si="1287"/>
        <v>-291211.53648672823</v>
      </c>
      <c r="AY627" s="24">
        <f t="shared" si="1287"/>
        <v>-294465.49673325033</v>
      </c>
      <c r="AZ627" s="33">
        <f t="shared" si="1288"/>
        <v>-1157084.1793926784</v>
      </c>
      <c r="BA627" s="24">
        <f t="shared" si="1289"/>
        <v>-297451.13558844844</v>
      </c>
      <c r="BB627" s="24">
        <f t="shared" si="1289"/>
        <v>-300198.29062596365</v>
      </c>
      <c r="BC627" s="24">
        <f t="shared" si="1289"/>
        <v>-302732.61394697567</v>
      </c>
      <c r="BD627" s="24">
        <f t="shared" si="1289"/>
        <v>-305076.2795332091</v>
      </c>
      <c r="BE627" s="33">
        <f t="shared" si="1290"/>
        <v>-1205458.3196945968</v>
      </c>
      <c r="BF627" s="24">
        <f t="shared" si="1291"/>
        <v>-307248.55128676456</v>
      </c>
      <c r="BG627" s="24">
        <f t="shared" si="1291"/>
        <v>-309266.24294301367</v>
      </c>
      <c r="BH627" s="24">
        <f t="shared" si="1291"/>
        <v>-311144.09325937997</v>
      </c>
      <c r="BI627" s="24">
        <f t="shared" si="1291"/>
        <v>-312895.07423242246</v>
      </c>
      <c r="BJ627" s="33">
        <f t="shared" si="1292"/>
        <v>-1240553.9617215807</v>
      </c>
      <c r="BK627" s="24">
        <f t="shared" si="1293"/>
        <v>-314530.64594434079</v>
      </c>
      <c r="BL627" s="24">
        <f t="shared" si="1293"/>
        <v>-316060.9685558537</v>
      </c>
      <c r="BM627" s="24">
        <f t="shared" si="1293"/>
        <v>-317495.07964766602</v>
      </c>
      <c r="BN627" s="24">
        <f t="shared" si="1293"/>
        <v>-318841.04335859267</v>
      </c>
      <c r="BO627" s="33">
        <f t="shared" si="1294"/>
        <v>-1266927.7375064534</v>
      </c>
      <c r="BP627" s="24">
        <f t="shared" si="1295"/>
        <v>-320106.07642734458</v>
      </c>
      <c r="BQ627" s="24">
        <f t="shared" si="1295"/>
        <v>-321296.65521109098</v>
      </c>
      <c r="BR627" s="24">
        <f t="shared" si="1295"/>
        <v>-322418.60695069871</v>
      </c>
      <c r="BS627" s="24">
        <f t="shared" si="1295"/>
        <v>-323477.18792384962</v>
      </c>
      <c r="BT627" s="33">
        <f t="shared" si="1296"/>
        <v>-1287298.5265129837</v>
      </c>
      <c r="BU627" s="24">
        <f t="shared" si="1297"/>
        <v>-324477.15063183667</v>
      </c>
      <c r="BV627" s="24">
        <f t="shared" si="1297"/>
        <v>-325422.8017729714</v>
      </c>
      <c r="BW627" s="24">
        <f t="shared" si="1297"/>
        <v>-326318.05244188313</v>
      </c>
      <c r="BX627" s="24">
        <f t="shared" si="1297"/>
        <v>-327166.46174240601</v>
      </c>
      <c r="BY627" s="33">
        <f t="shared" si="1298"/>
        <v>-1303384.4665890972</v>
      </c>
      <c r="BZ627" s="24">
        <f t="shared" si="1299"/>
        <v>-327971.27479859715</v>
      </c>
      <c r="CA627" s="24">
        <f t="shared" si="1299"/>
        <v>-328735.45598366862</v>
      </c>
      <c r="CB627" s="24">
        <f t="shared" si="1299"/>
        <v>-329461.71805229981</v>
      </c>
      <c r="CC627" s="24">
        <f t="shared" si="1299"/>
        <v>-330152.54775178147</v>
      </c>
      <c r="CD627" s="33">
        <f t="shared" si="1300"/>
        <v>-1316320.996586347</v>
      </c>
      <c r="CE627" s="24">
        <f t="shared" si="1301"/>
        <v>-330810.22839688626</v>
      </c>
      <c r="CF627" s="24">
        <f t="shared" si="1301"/>
        <v>-331436.85981862998</v>
      </c>
      <c r="CG627" s="24">
        <f t="shared" si="1301"/>
        <v>-332034.37603497633</v>
      </c>
      <c r="CH627" s="24">
        <f t="shared" si="1301"/>
        <v>-332604.56093989103</v>
      </c>
      <c r="CI627" s="33">
        <f t="shared" si="1302"/>
        <v>-1326886.0251903837</v>
      </c>
      <c r="CJ627" s="24">
        <f t="shared" si="1303"/>
        <v>-333149.06226397696</v>
      </c>
      <c r="CK627" s="24">
        <f t="shared" si="1303"/>
        <v>-333669.4040236008</v>
      </c>
      <c r="CL627" s="24">
        <f t="shared" si="1303"/>
        <v>-334166.99764500663</v>
      </c>
      <c r="CM627" s="24">
        <f t="shared" si="1303"/>
        <v>-334643.15192407201</v>
      </c>
      <c r="CN627" s="33">
        <f t="shared" si="1304"/>
        <v>-1335628.6158566563</v>
      </c>
      <c r="CO627" s="24">
        <f t="shared" si="1305"/>
        <v>-335099.08196056873</v>
      </c>
      <c r="CP627" s="24">
        <f t="shared" si="1305"/>
        <v>-335535.91718723258</v>
      </c>
      <c r="CQ627" s="24">
        <f t="shared" si="1305"/>
        <v>-335954.70859811286</v>
      </c>
      <c r="CR627" s="24">
        <f t="shared" si="1305"/>
        <v>-336356.43526718771</v>
      </c>
      <c r="CS627" s="33">
        <f t="shared" si="1306"/>
        <v>-1342946.1430131018</v>
      </c>
      <c r="CT627" s="24">
        <f t="shared" si="1307"/>
        <v>-336742.01023663598</v>
      </c>
      <c r="CU627" s="24">
        <f t="shared" si="1307"/>
        <v>-337112.28584420407</v>
      </c>
      <c r="CV627" s="24">
        <f t="shared" si="1307"/>
        <v>-337468.05855052848</v>
      </c>
      <c r="CW627" s="24">
        <f t="shared" si="1307"/>
        <v>-337810.07331989589</v>
      </c>
      <c r="CX627" s="33">
        <f t="shared" si="1308"/>
        <v>-1349132.4279512644</v>
      </c>
      <c r="CY627" s="24">
        <f t="shared" si="1309"/>
        <v>-340960.37453275896</v>
      </c>
      <c r="CZ627" s="24">
        <f t="shared" si="1309"/>
        <v>-340960.37453275896</v>
      </c>
      <c r="DA627" s="24">
        <f t="shared" si="1309"/>
        <v>-340960.37453275896</v>
      </c>
      <c r="DB627" s="24">
        <f t="shared" si="1309"/>
        <v>-340960.37453275896</v>
      </c>
      <c r="DC627" s="33">
        <f t="shared" si="1310"/>
        <v>-1363841.4981310358</v>
      </c>
      <c r="DD627" s="86">
        <f t="shared" si="1311"/>
        <v>-393980.36512391153</v>
      </c>
    </row>
    <row r="628" spans="1:108" x14ac:dyDescent="0.25">
      <c r="A628" t="s">
        <v>5887</v>
      </c>
      <c r="B628" s="32" t="s">
        <v>5122</v>
      </c>
      <c r="C628" s="24">
        <f t="shared" si="1269"/>
        <v>0</v>
      </c>
      <c r="D628" s="24">
        <f t="shared" si="1269"/>
        <v>0</v>
      </c>
      <c r="E628" s="24">
        <f t="shared" si="1269"/>
        <v>0</v>
      </c>
      <c r="F628" s="24">
        <f t="shared" si="1269"/>
        <v>0</v>
      </c>
      <c r="G628" s="33">
        <f t="shared" si="1270"/>
        <v>0</v>
      </c>
      <c r="H628" s="24">
        <f t="shared" si="1271"/>
        <v>0</v>
      </c>
      <c r="I628" s="24">
        <f t="shared" si="1271"/>
        <v>0</v>
      </c>
      <c r="J628" s="24">
        <f t="shared" si="1271"/>
        <v>0</v>
      </c>
      <c r="K628" s="24">
        <f t="shared" si="1271"/>
        <v>0</v>
      </c>
      <c r="L628" s="33">
        <f t="shared" si="1272"/>
        <v>0</v>
      </c>
      <c r="M628" s="24">
        <f t="shared" si="1273"/>
        <v>0</v>
      </c>
      <c r="N628" s="24">
        <f t="shared" si="1273"/>
        <v>0</v>
      </c>
      <c r="O628" s="24">
        <f t="shared" si="1273"/>
        <v>0</v>
      </c>
      <c r="P628" s="24">
        <f t="shared" si="1273"/>
        <v>0</v>
      </c>
      <c r="Q628" s="33">
        <f t="shared" si="1274"/>
        <v>0</v>
      </c>
      <c r="R628" s="24">
        <f t="shared" si="1275"/>
        <v>658.69954102877819</v>
      </c>
      <c r="S628" s="24">
        <f t="shared" si="1275"/>
        <v>245.64118957575556</v>
      </c>
      <c r="T628" s="24">
        <f t="shared" si="1275"/>
        <v>1194.698823515886</v>
      </c>
      <c r="U628" s="24">
        <f t="shared" si="1275"/>
        <v>2511.9176369080305</v>
      </c>
      <c r="V628" s="33">
        <f t="shared" si="1276"/>
        <v>4610.9571910284503</v>
      </c>
      <c r="W628" s="24">
        <f t="shared" si="1277"/>
        <v>2511.9176369080378</v>
      </c>
      <c r="X628" s="24">
        <f t="shared" si="1277"/>
        <v>2511.9176369080378</v>
      </c>
      <c r="Y628" s="24">
        <f t="shared" si="1277"/>
        <v>2511.9176369080378</v>
      </c>
      <c r="Z628" s="24">
        <f t="shared" si="1277"/>
        <v>2511.9176369080378</v>
      </c>
      <c r="AA628" s="33">
        <f t="shared" si="1278"/>
        <v>10047.670547632151</v>
      </c>
      <c r="AB628" s="24">
        <f t="shared" si="1279"/>
        <v>2511.9176369080378</v>
      </c>
      <c r="AC628" s="24">
        <f t="shared" si="1279"/>
        <v>2511.9176369080378</v>
      </c>
      <c r="AD628" s="24">
        <f t="shared" si="1279"/>
        <v>2511.9176369080378</v>
      </c>
      <c r="AE628" s="24">
        <f t="shared" si="1279"/>
        <v>2511.9176369080378</v>
      </c>
      <c r="AF628" s="33">
        <f t="shared" si="1280"/>
        <v>10047.670547632151</v>
      </c>
      <c r="AG628" s="24">
        <f t="shared" si="1281"/>
        <v>2511.9176369080378</v>
      </c>
      <c r="AH628" s="24">
        <f t="shared" si="1281"/>
        <v>2511.9176369080378</v>
      </c>
      <c r="AI628" s="24">
        <f t="shared" si="1281"/>
        <v>2511.9176369080378</v>
      </c>
      <c r="AJ628" s="24">
        <f t="shared" si="1281"/>
        <v>2511.9176369080378</v>
      </c>
      <c r="AK628" s="33">
        <f t="shared" si="1282"/>
        <v>10047.670547632151</v>
      </c>
      <c r="AL628" s="24">
        <f t="shared" si="1283"/>
        <v>2511.9176369080378</v>
      </c>
      <c r="AM628" s="24">
        <f t="shared" si="1283"/>
        <v>2511.9176369080378</v>
      </c>
      <c r="AN628" s="24">
        <f t="shared" si="1283"/>
        <v>2511.9176369080378</v>
      </c>
      <c r="AO628" s="24">
        <f t="shared" si="1283"/>
        <v>2511.9176369080378</v>
      </c>
      <c r="AP628" s="33">
        <f t="shared" si="1284"/>
        <v>10047.670547632151</v>
      </c>
      <c r="AQ628" s="24">
        <f t="shared" si="1285"/>
        <v>2511.9176369080378</v>
      </c>
      <c r="AR628" s="24">
        <f t="shared" si="1285"/>
        <v>2511.9176369080378</v>
      </c>
      <c r="AS628" s="24">
        <f t="shared" si="1285"/>
        <v>2511.9176369080378</v>
      </c>
      <c r="AT628" s="24">
        <f t="shared" si="1285"/>
        <v>2511.9176369080378</v>
      </c>
      <c r="AU628" s="33">
        <f t="shared" si="1286"/>
        <v>10047.670547632151</v>
      </c>
      <c r="AV628" s="24">
        <f t="shared" si="1287"/>
        <v>2511.9176369080378</v>
      </c>
      <c r="AW628" s="24">
        <f t="shared" si="1287"/>
        <v>2511.9176369080378</v>
      </c>
      <c r="AX628" s="24">
        <f t="shared" si="1287"/>
        <v>2511.9176369080378</v>
      </c>
      <c r="AY628" s="24">
        <f t="shared" si="1287"/>
        <v>2511.9176369080378</v>
      </c>
      <c r="AZ628" s="33">
        <f t="shared" si="1288"/>
        <v>10047.670547632151</v>
      </c>
      <c r="BA628" s="24">
        <f t="shared" si="1289"/>
        <v>2511.9176369080378</v>
      </c>
      <c r="BB628" s="24">
        <f t="shared" si="1289"/>
        <v>2511.9176369080378</v>
      </c>
      <c r="BC628" s="24">
        <f t="shared" si="1289"/>
        <v>2511.9176369080378</v>
      </c>
      <c r="BD628" s="24">
        <f t="shared" si="1289"/>
        <v>2511.9176369080378</v>
      </c>
      <c r="BE628" s="33">
        <f t="shared" si="1290"/>
        <v>10047.670547632151</v>
      </c>
      <c r="BF628" s="24">
        <f t="shared" si="1291"/>
        <v>2511.9176369080378</v>
      </c>
      <c r="BG628" s="24">
        <f t="shared" si="1291"/>
        <v>2511.9176369080378</v>
      </c>
      <c r="BH628" s="24">
        <f t="shared" si="1291"/>
        <v>2511.9176369080378</v>
      </c>
      <c r="BI628" s="24">
        <f t="shared" si="1291"/>
        <v>2511.9176369080378</v>
      </c>
      <c r="BJ628" s="33">
        <f t="shared" si="1292"/>
        <v>10047.670547632151</v>
      </c>
      <c r="BK628" s="24">
        <f t="shared" si="1293"/>
        <v>2511.9176369080378</v>
      </c>
      <c r="BL628" s="24">
        <f t="shared" si="1293"/>
        <v>2511.9176369080378</v>
      </c>
      <c r="BM628" s="24">
        <f t="shared" si="1293"/>
        <v>2511.9176369080378</v>
      </c>
      <c r="BN628" s="24">
        <f t="shared" si="1293"/>
        <v>2511.9176369080378</v>
      </c>
      <c r="BO628" s="33">
        <f t="shared" si="1294"/>
        <v>10047.670547632151</v>
      </c>
      <c r="BP628" s="24">
        <f t="shared" si="1295"/>
        <v>2511.9176369080378</v>
      </c>
      <c r="BQ628" s="24">
        <f t="shared" si="1295"/>
        <v>2511.9176369080378</v>
      </c>
      <c r="BR628" s="24">
        <f t="shared" si="1295"/>
        <v>2511.9176369080378</v>
      </c>
      <c r="BS628" s="24">
        <f t="shared" si="1295"/>
        <v>2511.9176369080378</v>
      </c>
      <c r="BT628" s="33">
        <f t="shared" si="1296"/>
        <v>10047.670547632151</v>
      </c>
      <c r="BU628" s="24">
        <f t="shared" si="1297"/>
        <v>2511.9176369080378</v>
      </c>
      <c r="BV628" s="24">
        <f t="shared" si="1297"/>
        <v>2511.9176369080378</v>
      </c>
      <c r="BW628" s="24">
        <f t="shared" si="1297"/>
        <v>2511.9176369080378</v>
      </c>
      <c r="BX628" s="24">
        <f t="shared" si="1297"/>
        <v>2511.9176369080378</v>
      </c>
      <c r="BY628" s="33">
        <f t="shared" si="1298"/>
        <v>10047.670547632151</v>
      </c>
      <c r="BZ628" s="24">
        <f t="shared" si="1299"/>
        <v>2511.9176369080378</v>
      </c>
      <c r="CA628" s="24">
        <f t="shared" si="1299"/>
        <v>2511.9176369080378</v>
      </c>
      <c r="CB628" s="24">
        <f t="shared" si="1299"/>
        <v>2511.9176369080378</v>
      </c>
      <c r="CC628" s="24">
        <f t="shared" si="1299"/>
        <v>2511.9176369080378</v>
      </c>
      <c r="CD628" s="33">
        <f t="shared" si="1300"/>
        <v>10047.670547632151</v>
      </c>
      <c r="CE628" s="24">
        <f t="shared" si="1301"/>
        <v>2511.9176369080378</v>
      </c>
      <c r="CF628" s="24">
        <f t="shared" si="1301"/>
        <v>2511.9176369080378</v>
      </c>
      <c r="CG628" s="24">
        <f t="shared" si="1301"/>
        <v>2511.9176369080378</v>
      </c>
      <c r="CH628" s="24">
        <f t="shared" si="1301"/>
        <v>2511.9176369080378</v>
      </c>
      <c r="CI628" s="33">
        <f t="shared" si="1302"/>
        <v>10047.670547632151</v>
      </c>
      <c r="CJ628" s="24">
        <f t="shared" si="1303"/>
        <v>2511.9176369080378</v>
      </c>
      <c r="CK628" s="24">
        <f t="shared" si="1303"/>
        <v>2511.9176369080378</v>
      </c>
      <c r="CL628" s="24">
        <f t="shared" si="1303"/>
        <v>2511.9176369080378</v>
      </c>
      <c r="CM628" s="24">
        <f t="shared" si="1303"/>
        <v>2511.9176369080378</v>
      </c>
      <c r="CN628" s="33">
        <f t="shared" si="1304"/>
        <v>10047.670547632151</v>
      </c>
      <c r="CO628" s="24">
        <f t="shared" si="1305"/>
        <v>2511.9176369080378</v>
      </c>
      <c r="CP628" s="24">
        <f t="shared" si="1305"/>
        <v>2511.9176369080378</v>
      </c>
      <c r="CQ628" s="24">
        <f t="shared" si="1305"/>
        <v>2511.9176369080378</v>
      </c>
      <c r="CR628" s="24">
        <f t="shared" si="1305"/>
        <v>2511.9176369080378</v>
      </c>
      <c r="CS628" s="33">
        <f t="shared" si="1306"/>
        <v>10047.670547632151</v>
      </c>
      <c r="CT628" s="24">
        <f t="shared" si="1307"/>
        <v>2511.9176369080378</v>
      </c>
      <c r="CU628" s="24">
        <f t="shared" si="1307"/>
        <v>2511.9176369080378</v>
      </c>
      <c r="CV628" s="24">
        <f t="shared" si="1307"/>
        <v>2511.9176369080378</v>
      </c>
      <c r="CW628" s="24">
        <f t="shared" si="1307"/>
        <v>2511.9176369080378</v>
      </c>
      <c r="CX628" s="33">
        <f t="shared" si="1308"/>
        <v>10047.670547632151</v>
      </c>
      <c r="CY628" s="24">
        <f t="shared" si="1309"/>
        <v>2511.9176369080378</v>
      </c>
      <c r="CZ628" s="24">
        <f t="shared" si="1309"/>
        <v>2511.9176369080378</v>
      </c>
      <c r="DA628" s="24">
        <f t="shared" si="1309"/>
        <v>2511.9176369080378</v>
      </c>
      <c r="DB628" s="24">
        <f t="shared" si="1309"/>
        <v>2511.9176369080378</v>
      </c>
      <c r="DC628" s="33">
        <f t="shared" si="1310"/>
        <v>10047.670547632151</v>
      </c>
      <c r="DD628" s="86">
        <f t="shared" si="1311"/>
        <v>0</v>
      </c>
    </row>
    <row r="629" spans="1:108" x14ac:dyDescent="0.25">
      <c r="A629" t="s">
        <v>5888</v>
      </c>
      <c r="B629" s="32" t="s">
        <v>5123</v>
      </c>
      <c r="C629" s="24">
        <f t="shared" si="1269"/>
        <v>0</v>
      </c>
      <c r="D629" s="24">
        <f t="shared" si="1269"/>
        <v>0</v>
      </c>
      <c r="E629" s="24">
        <f t="shared" si="1269"/>
        <v>0</v>
      </c>
      <c r="F629" s="24">
        <f t="shared" si="1269"/>
        <v>0</v>
      </c>
      <c r="G629" s="33">
        <f t="shared" si="1270"/>
        <v>0</v>
      </c>
      <c r="H629" s="24">
        <f t="shared" si="1271"/>
        <v>0</v>
      </c>
      <c r="I629" s="24">
        <f t="shared" si="1271"/>
        <v>0</v>
      </c>
      <c r="J629" s="24">
        <f t="shared" si="1271"/>
        <v>0</v>
      </c>
      <c r="K629" s="24">
        <f t="shared" si="1271"/>
        <v>0</v>
      </c>
      <c r="L629" s="33">
        <f t="shared" si="1272"/>
        <v>0</v>
      </c>
      <c r="M629" s="24">
        <f t="shared" si="1273"/>
        <v>0</v>
      </c>
      <c r="N629" s="24">
        <f t="shared" si="1273"/>
        <v>0</v>
      </c>
      <c r="O629" s="24">
        <f t="shared" si="1273"/>
        <v>0</v>
      </c>
      <c r="P629" s="24">
        <f t="shared" si="1273"/>
        <v>0</v>
      </c>
      <c r="Q629" s="33">
        <f t="shared" si="1274"/>
        <v>0</v>
      </c>
      <c r="R629" s="24">
        <f t="shared" si="1275"/>
        <v>190456.34589800052</v>
      </c>
      <c r="S629" s="24">
        <f t="shared" si="1275"/>
        <v>337734.26756042615</v>
      </c>
      <c r="T629" s="24">
        <f t="shared" si="1275"/>
        <v>515634.65852860548</v>
      </c>
      <c r="U629" s="24">
        <f t="shared" si="1275"/>
        <v>795458.80178615823</v>
      </c>
      <c r="V629" s="33">
        <f t="shared" si="1276"/>
        <v>1839284.0737731904</v>
      </c>
      <c r="W629" s="24">
        <f t="shared" si="1277"/>
        <v>795458.80178615823</v>
      </c>
      <c r="X629" s="24">
        <f t="shared" si="1277"/>
        <v>795458.80178615823</v>
      </c>
      <c r="Y629" s="24">
        <f t="shared" si="1277"/>
        <v>795458.80178615823</v>
      </c>
      <c r="Z629" s="24">
        <f t="shared" si="1277"/>
        <v>795458.80178615823</v>
      </c>
      <c r="AA629" s="33">
        <f t="shared" si="1278"/>
        <v>3181835.2071446329</v>
      </c>
      <c r="AB629" s="24">
        <f t="shared" si="1279"/>
        <v>795458.80178615823</v>
      </c>
      <c r="AC629" s="24">
        <f t="shared" si="1279"/>
        <v>795458.80178615823</v>
      </c>
      <c r="AD629" s="24">
        <f t="shared" si="1279"/>
        <v>795458.80178615823</v>
      </c>
      <c r="AE629" s="24">
        <f t="shared" si="1279"/>
        <v>795458.80178615823</v>
      </c>
      <c r="AF629" s="33">
        <f t="shared" si="1280"/>
        <v>3181835.2071446329</v>
      </c>
      <c r="AG629" s="24">
        <f t="shared" si="1281"/>
        <v>795458.80178615823</v>
      </c>
      <c r="AH629" s="24">
        <f t="shared" si="1281"/>
        <v>795458.80178615823</v>
      </c>
      <c r="AI629" s="24">
        <f t="shared" si="1281"/>
        <v>795458.80178615823</v>
      </c>
      <c r="AJ629" s="24">
        <f t="shared" si="1281"/>
        <v>795458.80178615823</v>
      </c>
      <c r="AK629" s="33">
        <f t="shared" si="1282"/>
        <v>3181835.2071446329</v>
      </c>
      <c r="AL629" s="24">
        <f t="shared" si="1283"/>
        <v>795458.80178615823</v>
      </c>
      <c r="AM629" s="24">
        <f t="shared" si="1283"/>
        <v>795458.80178615823</v>
      </c>
      <c r="AN629" s="24">
        <f t="shared" si="1283"/>
        <v>795458.80178615823</v>
      </c>
      <c r="AO629" s="24">
        <f t="shared" si="1283"/>
        <v>795458.80178615823</v>
      </c>
      <c r="AP629" s="33">
        <f t="shared" si="1284"/>
        <v>3181835.2071446329</v>
      </c>
      <c r="AQ629" s="24">
        <f t="shared" si="1285"/>
        <v>795458.80178615823</v>
      </c>
      <c r="AR629" s="24">
        <f t="shared" si="1285"/>
        <v>795458.80178615823</v>
      </c>
      <c r="AS629" s="24">
        <f t="shared" si="1285"/>
        <v>795458.80178615823</v>
      </c>
      <c r="AT629" s="24">
        <f t="shared" si="1285"/>
        <v>795458.80178615823</v>
      </c>
      <c r="AU629" s="33">
        <f t="shared" si="1286"/>
        <v>3181835.2071446329</v>
      </c>
      <c r="AV629" s="24">
        <f t="shared" si="1287"/>
        <v>795458.80178615823</v>
      </c>
      <c r="AW629" s="24">
        <f t="shared" si="1287"/>
        <v>795458.80178615823</v>
      </c>
      <c r="AX629" s="24">
        <f t="shared" si="1287"/>
        <v>795458.80178615823</v>
      </c>
      <c r="AY629" s="24">
        <f t="shared" si="1287"/>
        <v>795458.80178615823</v>
      </c>
      <c r="AZ629" s="33">
        <f t="shared" si="1288"/>
        <v>3181835.2071446329</v>
      </c>
      <c r="BA629" s="24">
        <f t="shared" si="1289"/>
        <v>795458.80178615823</v>
      </c>
      <c r="BB629" s="24">
        <f t="shared" si="1289"/>
        <v>795458.80178615823</v>
      </c>
      <c r="BC629" s="24">
        <f t="shared" si="1289"/>
        <v>795458.80178615823</v>
      </c>
      <c r="BD629" s="24">
        <f t="shared" si="1289"/>
        <v>795458.80178615823</v>
      </c>
      <c r="BE629" s="33">
        <f t="shared" si="1290"/>
        <v>3181835.2071446329</v>
      </c>
      <c r="BF629" s="24">
        <f t="shared" si="1291"/>
        <v>795458.80178615823</v>
      </c>
      <c r="BG629" s="24">
        <f t="shared" si="1291"/>
        <v>795458.80178615823</v>
      </c>
      <c r="BH629" s="24">
        <f t="shared" si="1291"/>
        <v>795458.80178615823</v>
      </c>
      <c r="BI629" s="24">
        <f t="shared" si="1291"/>
        <v>795458.80178615823</v>
      </c>
      <c r="BJ629" s="33">
        <f t="shared" si="1292"/>
        <v>3181835.2071446329</v>
      </c>
      <c r="BK629" s="24">
        <f t="shared" si="1293"/>
        <v>795458.80178615823</v>
      </c>
      <c r="BL629" s="24">
        <f t="shared" si="1293"/>
        <v>795458.80178615823</v>
      </c>
      <c r="BM629" s="24">
        <f t="shared" si="1293"/>
        <v>795458.80178615823</v>
      </c>
      <c r="BN629" s="24">
        <f t="shared" si="1293"/>
        <v>795458.80178615823</v>
      </c>
      <c r="BO629" s="33">
        <f t="shared" si="1294"/>
        <v>3181835.2071446329</v>
      </c>
      <c r="BP629" s="24">
        <f t="shared" si="1295"/>
        <v>795458.80178615823</v>
      </c>
      <c r="BQ629" s="24">
        <f t="shared" si="1295"/>
        <v>795458.80178615823</v>
      </c>
      <c r="BR629" s="24">
        <f t="shared" si="1295"/>
        <v>795458.80178615823</v>
      </c>
      <c r="BS629" s="24">
        <f t="shared" si="1295"/>
        <v>795458.80178615823</v>
      </c>
      <c r="BT629" s="33">
        <f t="shared" si="1296"/>
        <v>3181835.2071446329</v>
      </c>
      <c r="BU629" s="24">
        <f t="shared" si="1297"/>
        <v>795458.80178615823</v>
      </c>
      <c r="BV629" s="24">
        <f t="shared" si="1297"/>
        <v>795458.80178615823</v>
      </c>
      <c r="BW629" s="24">
        <f t="shared" si="1297"/>
        <v>795458.80178615823</v>
      </c>
      <c r="BX629" s="24">
        <f t="shared" si="1297"/>
        <v>795458.80178615823</v>
      </c>
      <c r="BY629" s="33">
        <f t="shared" si="1298"/>
        <v>3181835.2071446329</v>
      </c>
      <c r="BZ629" s="24">
        <f t="shared" si="1299"/>
        <v>795458.80178615823</v>
      </c>
      <c r="CA629" s="24">
        <f t="shared" si="1299"/>
        <v>795458.80178615823</v>
      </c>
      <c r="CB629" s="24">
        <f t="shared" si="1299"/>
        <v>795458.80178615823</v>
      </c>
      <c r="CC629" s="24">
        <f t="shared" si="1299"/>
        <v>795458.80178615823</v>
      </c>
      <c r="CD629" s="33">
        <f t="shared" si="1300"/>
        <v>3181835.2071446329</v>
      </c>
      <c r="CE629" s="24">
        <f t="shared" si="1301"/>
        <v>795458.80178615823</v>
      </c>
      <c r="CF629" s="24">
        <f t="shared" si="1301"/>
        <v>795458.80178615823</v>
      </c>
      <c r="CG629" s="24">
        <f t="shared" si="1301"/>
        <v>795458.80178615823</v>
      </c>
      <c r="CH629" s="24">
        <f t="shared" si="1301"/>
        <v>795458.80178615823</v>
      </c>
      <c r="CI629" s="33">
        <f t="shared" si="1302"/>
        <v>3181835.2071446329</v>
      </c>
      <c r="CJ629" s="24">
        <f t="shared" si="1303"/>
        <v>795458.80178615823</v>
      </c>
      <c r="CK629" s="24">
        <f t="shared" si="1303"/>
        <v>795458.80178615823</v>
      </c>
      <c r="CL629" s="24">
        <f t="shared" si="1303"/>
        <v>795458.80178615823</v>
      </c>
      <c r="CM629" s="24">
        <f t="shared" si="1303"/>
        <v>795458.80178615823</v>
      </c>
      <c r="CN629" s="33">
        <f t="shared" si="1304"/>
        <v>3181835.2071446329</v>
      </c>
      <c r="CO629" s="24">
        <f t="shared" si="1305"/>
        <v>795458.80178615823</v>
      </c>
      <c r="CP629" s="24">
        <f t="shared" si="1305"/>
        <v>795458.80178615823</v>
      </c>
      <c r="CQ629" s="24">
        <f t="shared" si="1305"/>
        <v>795458.80178615823</v>
      </c>
      <c r="CR629" s="24">
        <f t="shared" si="1305"/>
        <v>795458.80178615823</v>
      </c>
      <c r="CS629" s="33">
        <f t="shared" si="1306"/>
        <v>3181835.2071446329</v>
      </c>
      <c r="CT629" s="24">
        <f t="shared" si="1307"/>
        <v>795458.80178615823</v>
      </c>
      <c r="CU629" s="24">
        <f t="shared" si="1307"/>
        <v>795458.80178615823</v>
      </c>
      <c r="CV629" s="24">
        <f t="shared" si="1307"/>
        <v>795458.80178615823</v>
      </c>
      <c r="CW629" s="24">
        <f t="shared" si="1307"/>
        <v>795458.80178615823</v>
      </c>
      <c r="CX629" s="33">
        <f t="shared" si="1308"/>
        <v>3181835.2071446329</v>
      </c>
      <c r="CY629" s="24">
        <f t="shared" si="1309"/>
        <v>795458.80178615823</v>
      </c>
      <c r="CZ629" s="24">
        <f t="shared" si="1309"/>
        <v>795458.80178615823</v>
      </c>
      <c r="DA629" s="24">
        <f t="shared" si="1309"/>
        <v>795458.80178615823</v>
      </c>
      <c r="DB629" s="24">
        <f t="shared" si="1309"/>
        <v>795458.80178615823</v>
      </c>
      <c r="DC629" s="33">
        <f t="shared" si="1310"/>
        <v>3181835.2071446329</v>
      </c>
      <c r="DD629" s="86">
        <f t="shared" si="1311"/>
        <v>0</v>
      </c>
    </row>
    <row r="630" spans="1:108" x14ac:dyDescent="0.25">
      <c r="A630" t="s">
        <v>5889</v>
      </c>
      <c r="B630" s="32" t="s">
        <v>5124</v>
      </c>
      <c r="C630" s="24">
        <f t="shared" si="1269"/>
        <v>0</v>
      </c>
      <c r="D630" s="24">
        <f t="shared" si="1269"/>
        <v>0</v>
      </c>
      <c r="E630" s="24">
        <f t="shared" si="1269"/>
        <v>0</v>
      </c>
      <c r="F630" s="24">
        <f t="shared" si="1269"/>
        <v>0</v>
      </c>
      <c r="G630" s="33">
        <f t="shared" si="1270"/>
        <v>0</v>
      </c>
      <c r="H630" s="24">
        <f t="shared" si="1271"/>
        <v>0</v>
      </c>
      <c r="I630" s="24">
        <f t="shared" si="1271"/>
        <v>0</v>
      </c>
      <c r="J630" s="24">
        <f t="shared" si="1271"/>
        <v>0</v>
      </c>
      <c r="K630" s="24">
        <f t="shared" si="1271"/>
        <v>0</v>
      </c>
      <c r="L630" s="33">
        <f t="shared" si="1272"/>
        <v>0</v>
      </c>
      <c r="M630" s="24">
        <f t="shared" si="1273"/>
        <v>669.8737529139762</v>
      </c>
      <c r="N630" s="24">
        <f t="shared" si="1273"/>
        <v>600.04144117550459</v>
      </c>
      <c r="O630" s="24">
        <f t="shared" si="1273"/>
        <v>995.5321158294355</v>
      </c>
      <c r="P630" s="24">
        <f t="shared" si="1273"/>
        <v>1544.3733851150864</v>
      </c>
      <c r="Q630" s="33">
        <f t="shared" si="1274"/>
        <v>3809.8206950340027</v>
      </c>
      <c r="R630" s="24">
        <f t="shared" si="1275"/>
        <v>1749.0740856402808</v>
      </c>
      <c r="S630" s="24">
        <f t="shared" si="1275"/>
        <v>4428.5690972962693</v>
      </c>
      <c r="T630" s="24">
        <f t="shared" si="1275"/>
        <v>4149.2398503423974</v>
      </c>
      <c r="U630" s="24">
        <f t="shared" si="1275"/>
        <v>5731.2025489579246</v>
      </c>
      <c r="V630" s="33">
        <f t="shared" si="1276"/>
        <v>16058.085582236872</v>
      </c>
      <c r="W630" s="24">
        <f t="shared" si="1277"/>
        <v>9024.2501646729506</v>
      </c>
      <c r="X630" s="24">
        <f t="shared" si="1277"/>
        <v>9638.3522662485339</v>
      </c>
      <c r="Y630" s="24">
        <f t="shared" si="1277"/>
        <v>17676.837301215943</v>
      </c>
      <c r="Z630" s="24">
        <f t="shared" si="1277"/>
        <v>16838.849560354342</v>
      </c>
      <c r="AA630" s="33">
        <f t="shared" si="1278"/>
        <v>53178.289292491769</v>
      </c>
      <c r="AB630" s="24">
        <f t="shared" si="1279"/>
        <v>-10110.516514817009</v>
      </c>
      <c r="AC630" s="24">
        <f t="shared" si="1279"/>
        <v>-10122.310819051916</v>
      </c>
      <c r="AD630" s="24">
        <f t="shared" si="1279"/>
        <v>-10122.332487452903</v>
      </c>
      <c r="AE630" s="24">
        <f t="shared" si="1279"/>
        <v>-10122.332557955886</v>
      </c>
      <c r="AF630" s="33">
        <f t="shared" si="1280"/>
        <v>-40477.492379277712</v>
      </c>
      <c r="AG630" s="24">
        <f t="shared" si="1281"/>
        <v>-10122.332558281661</v>
      </c>
      <c r="AH630" s="24">
        <f t="shared" si="1281"/>
        <v>-10122.332558284455</v>
      </c>
      <c r="AI630" s="24">
        <f t="shared" si="1281"/>
        <v>-10122.332558284455</v>
      </c>
      <c r="AJ630" s="24">
        <f t="shared" si="1281"/>
        <v>-10122.332558284455</v>
      </c>
      <c r="AK630" s="33">
        <f t="shared" si="1282"/>
        <v>-40489.330233135028</v>
      </c>
      <c r="AL630" s="24">
        <f t="shared" si="1283"/>
        <v>-10122.332558284455</v>
      </c>
      <c r="AM630" s="24">
        <f t="shared" si="1283"/>
        <v>-10122.332558284455</v>
      </c>
      <c r="AN630" s="24">
        <f t="shared" si="1283"/>
        <v>-10122.332558284455</v>
      </c>
      <c r="AO630" s="24">
        <f t="shared" si="1283"/>
        <v>-10122.332558284455</v>
      </c>
      <c r="AP630" s="33">
        <f t="shared" si="1284"/>
        <v>-40489.330233137822</v>
      </c>
      <c r="AQ630" s="24">
        <f t="shared" si="1285"/>
        <v>-10122.332558284455</v>
      </c>
      <c r="AR630" s="24">
        <f t="shared" si="1285"/>
        <v>-10122.332558284455</v>
      </c>
      <c r="AS630" s="24">
        <f t="shared" si="1285"/>
        <v>-10122.332558284455</v>
      </c>
      <c r="AT630" s="24">
        <f t="shared" si="1285"/>
        <v>-10122.332558284455</v>
      </c>
      <c r="AU630" s="33">
        <f t="shared" si="1286"/>
        <v>-40489.330233137822</v>
      </c>
      <c r="AV630" s="24">
        <f t="shared" si="1287"/>
        <v>-10122.332558284455</v>
      </c>
      <c r="AW630" s="24">
        <f t="shared" si="1287"/>
        <v>-10122.332558284455</v>
      </c>
      <c r="AX630" s="24">
        <f t="shared" si="1287"/>
        <v>-10122.332558284455</v>
      </c>
      <c r="AY630" s="24">
        <f t="shared" si="1287"/>
        <v>-10122.332558284455</v>
      </c>
      <c r="AZ630" s="33">
        <f t="shared" si="1288"/>
        <v>-40489.330233137822</v>
      </c>
      <c r="BA630" s="24">
        <f t="shared" si="1289"/>
        <v>-10122.332558284455</v>
      </c>
      <c r="BB630" s="24">
        <f t="shared" si="1289"/>
        <v>-10122.332558284455</v>
      </c>
      <c r="BC630" s="24">
        <f t="shared" si="1289"/>
        <v>-10122.332558284455</v>
      </c>
      <c r="BD630" s="24">
        <f t="shared" si="1289"/>
        <v>-10122.332558284455</v>
      </c>
      <c r="BE630" s="33">
        <f t="shared" si="1290"/>
        <v>-40489.330233137822</v>
      </c>
      <c r="BF630" s="24">
        <f t="shared" si="1291"/>
        <v>-10122.332558284455</v>
      </c>
      <c r="BG630" s="24">
        <f t="shared" si="1291"/>
        <v>-10122.332558284455</v>
      </c>
      <c r="BH630" s="24">
        <f t="shared" si="1291"/>
        <v>-10122.332558284455</v>
      </c>
      <c r="BI630" s="24">
        <f t="shared" si="1291"/>
        <v>-10122.332558284455</v>
      </c>
      <c r="BJ630" s="33">
        <f t="shared" si="1292"/>
        <v>-40489.330233137822</v>
      </c>
      <c r="BK630" s="24">
        <f t="shared" si="1293"/>
        <v>-10122.332558284455</v>
      </c>
      <c r="BL630" s="24">
        <f t="shared" si="1293"/>
        <v>-10122.332558284455</v>
      </c>
      <c r="BM630" s="24">
        <f t="shared" si="1293"/>
        <v>-10122.332558284455</v>
      </c>
      <c r="BN630" s="24">
        <f t="shared" si="1293"/>
        <v>-10122.332558284455</v>
      </c>
      <c r="BO630" s="33">
        <f t="shared" si="1294"/>
        <v>-40489.330233137822</v>
      </c>
      <c r="BP630" s="24">
        <f t="shared" si="1295"/>
        <v>-10122.332558284455</v>
      </c>
      <c r="BQ630" s="24">
        <f t="shared" si="1295"/>
        <v>-10122.332558284455</v>
      </c>
      <c r="BR630" s="24">
        <f t="shared" si="1295"/>
        <v>-10122.332558284455</v>
      </c>
      <c r="BS630" s="24">
        <f t="shared" si="1295"/>
        <v>-10122.332558284455</v>
      </c>
      <c r="BT630" s="33">
        <f t="shared" si="1296"/>
        <v>-40489.330233137822</v>
      </c>
      <c r="BU630" s="24">
        <f t="shared" si="1297"/>
        <v>-10122.332558284455</v>
      </c>
      <c r="BV630" s="24">
        <f t="shared" si="1297"/>
        <v>-10122.332558284455</v>
      </c>
      <c r="BW630" s="24">
        <f t="shared" si="1297"/>
        <v>-10122.332558284455</v>
      </c>
      <c r="BX630" s="24">
        <f t="shared" si="1297"/>
        <v>-10122.332558284455</v>
      </c>
      <c r="BY630" s="33">
        <f t="shared" si="1298"/>
        <v>-40489.330233137822</v>
      </c>
      <c r="BZ630" s="24">
        <f t="shared" si="1299"/>
        <v>-10122.332558284455</v>
      </c>
      <c r="CA630" s="24">
        <f t="shared" si="1299"/>
        <v>-10122.332558284455</v>
      </c>
      <c r="CB630" s="24">
        <f t="shared" si="1299"/>
        <v>-10122.332558284455</v>
      </c>
      <c r="CC630" s="24">
        <f t="shared" si="1299"/>
        <v>-10122.332558284455</v>
      </c>
      <c r="CD630" s="33">
        <f t="shared" si="1300"/>
        <v>-40489.330233137822</v>
      </c>
      <c r="CE630" s="24">
        <f t="shared" si="1301"/>
        <v>-10122.332558284455</v>
      </c>
      <c r="CF630" s="24">
        <f t="shared" si="1301"/>
        <v>-10122.332558284455</v>
      </c>
      <c r="CG630" s="24">
        <f t="shared" si="1301"/>
        <v>-10122.332558284455</v>
      </c>
      <c r="CH630" s="24">
        <f t="shared" si="1301"/>
        <v>-10122.332558284455</v>
      </c>
      <c r="CI630" s="33">
        <f t="shared" si="1302"/>
        <v>-40489.330233137822</v>
      </c>
      <c r="CJ630" s="24">
        <f t="shared" si="1303"/>
        <v>-10122.332558284455</v>
      </c>
      <c r="CK630" s="24">
        <f t="shared" si="1303"/>
        <v>-10122.332558284455</v>
      </c>
      <c r="CL630" s="24">
        <f t="shared" si="1303"/>
        <v>-10122.332558284455</v>
      </c>
      <c r="CM630" s="24">
        <f t="shared" si="1303"/>
        <v>-10122.332558284455</v>
      </c>
      <c r="CN630" s="33">
        <f t="shared" si="1304"/>
        <v>-40489.330233137822</v>
      </c>
      <c r="CO630" s="24">
        <f t="shared" si="1305"/>
        <v>-10122.332558284455</v>
      </c>
      <c r="CP630" s="24">
        <f t="shared" si="1305"/>
        <v>-10122.332558284455</v>
      </c>
      <c r="CQ630" s="24">
        <f t="shared" si="1305"/>
        <v>-10122.332558284455</v>
      </c>
      <c r="CR630" s="24">
        <f t="shared" si="1305"/>
        <v>-10122.332558284455</v>
      </c>
      <c r="CS630" s="33">
        <f t="shared" si="1306"/>
        <v>-40489.330233137822</v>
      </c>
      <c r="CT630" s="24">
        <f t="shared" si="1307"/>
        <v>-10122.332558284455</v>
      </c>
      <c r="CU630" s="24">
        <f t="shared" si="1307"/>
        <v>-10122.332558284455</v>
      </c>
      <c r="CV630" s="24">
        <f t="shared" si="1307"/>
        <v>-10122.332558284455</v>
      </c>
      <c r="CW630" s="24">
        <f t="shared" si="1307"/>
        <v>-10122.332558284455</v>
      </c>
      <c r="CX630" s="33">
        <f t="shared" si="1308"/>
        <v>-40489.330233137822</v>
      </c>
      <c r="CY630" s="24">
        <f t="shared" si="1309"/>
        <v>-10122.332558284455</v>
      </c>
      <c r="CZ630" s="24">
        <f t="shared" si="1309"/>
        <v>-10122.332558284455</v>
      </c>
      <c r="DA630" s="24">
        <f t="shared" si="1309"/>
        <v>-10122.332558284455</v>
      </c>
      <c r="DB630" s="24">
        <f t="shared" si="1309"/>
        <v>-10122.332558284455</v>
      </c>
      <c r="DC630" s="33">
        <f t="shared" si="1310"/>
        <v>-40489.330233137822</v>
      </c>
      <c r="DD630" s="86">
        <f t="shared" si="1311"/>
        <v>-26961.182118638797</v>
      </c>
    </row>
    <row r="631" spans="1:108" x14ac:dyDescent="0.25">
      <c r="A631" t="s">
        <v>5890</v>
      </c>
      <c r="B631" s="32" t="s">
        <v>5125</v>
      </c>
      <c r="C631" s="24">
        <f t="shared" si="1269"/>
        <v>0</v>
      </c>
      <c r="D631" s="24">
        <f t="shared" si="1269"/>
        <v>0</v>
      </c>
      <c r="E631" s="24">
        <f t="shared" si="1269"/>
        <v>0</v>
      </c>
      <c r="F631" s="24">
        <f t="shared" si="1269"/>
        <v>0</v>
      </c>
      <c r="G631" s="33">
        <f t="shared" si="1270"/>
        <v>0</v>
      </c>
      <c r="H631" s="24">
        <f t="shared" si="1271"/>
        <v>0</v>
      </c>
      <c r="I631" s="24">
        <f t="shared" si="1271"/>
        <v>0</v>
      </c>
      <c r="J631" s="24">
        <f t="shared" si="1271"/>
        <v>0</v>
      </c>
      <c r="K631" s="24">
        <f t="shared" si="1271"/>
        <v>0</v>
      </c>
      <c r="L631" s="33">
        <f t="shared" si="1272"/>
        <v>0</v>
      </c>
      <c r="M631" s="24">
        <f t="shared" si="1273"/>
        <v>2500.7988351300446</v>
      </c>
      <c r="N631" s="24">
        <f t="shared" si="1273"/>
        <v>3966.8124655174179</v>
      </c>
      <c r="O631" s="24">
        <f t="shared" si="1273"/>
        <v>4350.3197307856753</v>
      </c>
      <c r="P631" s="24">
        <f t="shared" si="1273"/>
        <v>4391.3405023887753</v>
      </c>
      <c r="Q631" s="33">
        <f t="shared" si="1274"/>
        <v>15209.271533821913</v>
      </c>
      <c r="R631" s="24">
        <f t="shared" si="1275"/>
        <v>11893.686180342746</v>
      </c>
      <c r="S631" s="24">
        <f t="shared" si="1275"/>
        <v>16291.72697163673</v>
      </c>
      <c r="T631" s="24">
        <f t="shared" si="1275"/>
        <v>17442.248767100275</v>
      </c>
      <c r="U631" s="24">
        <f t="shared" si="1275"/>
        <v>17565.311081910128</v>
      </c>
      <c r="V631" s="33">
        <f t="shared" si="1276"/>
        <v>63192.973000989878</v>
      </c>
      <c r="W631" s="24">
        <f t="shared" si="1277"/>
        <v>34445.588857302064</v>
      </c>
      <c r="X631" s="24">
        <f t="shared" si="1277"/>
        <v>44341.180637713493</v>
      </c>
      <c r="Y631" s="24">
        <f t="shared" si="1277"/>
        <v>46929.854677504278</v>
      </c>
      <c r="Z631" s="24">
        <f t="shared" si="1277"/>
        <v>47206.744885825348</v>
      </c>
      <c r="AA631" s="33">
        <f t="shared" si="1278"/>
        <v>172923.36905834518</v>
      </c>
      <c r="AB631" s="24">
        <f t="shared" si="1279"/>
        <v>-41678.687056500479</v>
      </c>
      <c r="AC631" s="24">
        <f t="shared" si="1279"/>
        <v>-41717.485111924281</v>
      </c>
      <c r="AD631" s="24">
        <f t="shared" si="1279"/>
        <v>-41717.556293471178</v>
      </c>
      <c r="AE631" s="24">
        <f t="shared" si="1279"/>
        <v>-41717.556524849708</v>
      </c>
      <c r="AF631" s="33">
        <f t="shared" si="1280"/>
        <v>-166831.28498674565</v>
      </c>
      <c r="AG631" s="24">
        <f t="shared" si="1281"/>
        <v>-41717.556525922591</v>
      </c>
      <c r="AH631" s="24">
        <f t="shared" si="1281"/>
        <v>-41717.556525927059</v>
      </c>
      <c r="AI631" s="24">
        <f t="shared" si="1281"/>
        <v>-41717.556525927059</v>
      </c>
      <c r="AJ631" s="24">
        <f t="shared" si="1281"/>
        <v>-41717.556525927059</v>
      </c>
      <c r="AK631" s="33">
        <f t="shared" si="1282"/>
        <v>-166870.22610370378</v>
      </c>
      <c r="AL631" s="24">
        <f t="shared" si="1283"/>
        <v>-41717.556525927059</v>
      </c>
      <c r="AM631" s="24">
        <f t="shared" si="1283"/>
        <v>-41717.556525927059</v>
      </c>
      <c r="AN631" s="24">
        <f t="shared" si="1283"/>
        <v>-41717.556525927059</v>
      </c>
      <c r="AO631" s="24">
        <f t="shared" si="1283"/>
        <v>-41717.556525927059</v>
      </c>
      <c r="AP631" s="33">
        <f t="shared" si="1284"/>
        <v>-166870.22610370824</v>
      </c>
      <c r="AQ631" s="24">
        <f t="shared" si="1285"/>
        <v>-41717.556525927059</v>
      </c>
      <c r="AR631" s="24">
        <f t="shared" si="1285"/>
        <v>-41717.556525927059</v>
      </c>
      <c r="AS631" s="24">
        <f t="shared" si="1285"/>
        <v>-41717.556525927059</v>
      </c>
      <c r="AT631" s="24">
        <f t="shared" si="1285"/>
        <v>-41717.556525927059</v>
      </c>
      <c r="AU631" s="33">
        <f t="shared" si="1286"/>
        <v>-166870.22610370824</v>
      </c>
      <c r="AV631" s="24">
        <f t="shared" si="1287"/>
        <v>-41717.556525927059</v>
      </c>
      <c r="AW631" s="24">
        <f t="shared" si="1287"/>
        <v>-41717.556525927059</v>
      </c>
      <c r="AX631" s="24">
        <f t="shared" si="1287"/>
        <v>-41717.556525927059</v>
      </c>
      <c r="AY631" s="24">
        <f t="shared" si="1287"/>
        <v>-41717.556525927059</v>
      </c>
      <c r="AZ631" s="33">
        <f t="shared" si="1288"/>
        <v>-166870.22610370824</v>
      </c>
      <c r="BA631" s="24">
        <f t="shared" si="1289"/>
        <v>-41717.556525927059</v>
      </c>
      <c r="BB631" s="24">
        <f t="shared" si="1289"/>
        <v>-41717.556525927059</v>
      </c>
      <c r="BC631" s="24">
        <f t="shared" si="1289"/>
        <v>-41717.556525927059</v>
      </c>
      <c r="BD631" s="24">
        <f t="shared" si="1289"/>
        <v>-41717.556525927059</v>
      </c>
      <c r="BE631" s="33">
        <f t="shared" si="1290"/>
        <v>-166870.22610370824</v>
      </c>
      <c r="BF631" s="24">
        <f t="shared" si="1291"/>
        <v>-41717.556525927059</v>
      </c>
      <c r="BG631" s="24">
        <f t="shared" si="1291"/>
        <v>-41717.556525927059</v>
      </c>
      <c r="BH631" s="24">
        <f t="shared" si="1291"/>
        <v>-41717.556525927059</v>
      </c>
      <c r="BI631" s="24">
        <f t="shared" si="1291"/>
        <v>-41717.556525927059</v>
      </c>
      <c r="BJ631" s="33">
        <f t="shared" si="1292"/>
        <v>-166870.22610370824</v>
      </c>
      <c r="BK631" s="24">
        <f t="shared" si="1293"/>
        <v>-41717.556525927059</v>
      </c>
      <c r="BL631" s="24">
        <f t="shared" si="1293"/>
        <v>-41717.556525927059</v>
      </c>
      <c r="BM631" s="24">
        <f t="shared" si="1293"/>
        <v>-41717.556525927059</v>
      </c>
      <c r="BN631" s="24">
        <f t="shared" si="1293"/>
        <v>-41717.556525927059</v>
      </c>
      <c r="BO631" s="33">
        <f t="shared" si="1294"/>
        <v>-166870.22610370824</v>
      </c>
      <c r="BP631" s="24">
        <f t="shared" si="1295"/>
        <v>-41717.556525927059</v>
      </c>
      <c r="BQ631" s="24">
        <f t="shared" si="1295"/>
        <v>-41717.556525927059</v>
      </c>
      <c r="BR631" s="24">
        <f t="shared" si="1295"/>
        <v>-41717.556525927059</v>
      </c>
      <c r="BS631" s="24">
        <f t="shared" si="1295"/>
        <v>-41717.556525927059</v>
      </c>
      <c r="BT631" s="33">
        <f t="shared" si="1296"/>
        <v>-166870.22610370824</v>
      </c>
      <c r="BU631" s="24">
        <f t="shared" si="1297"/>
        <v>-41717.556525927059</v>
      </c>
      <c r="BV631" s="24">
        <f t="shared" si="1297"/>
        <v>-41717.556525927059</v>
      </c>
      <c r="BW631" s="24">
        <f t="shared" si="1297"/>
        <v>-41717.556525927059</v>
      </c>
      <c r="BX631" s="24">
        <f t="shared" si="1297"/>
        <v>-41717.556525927059</v>
      </c>
      <c r="BY631" s="33">
        <f t="shared" si="1298"/>
        <v>-166870.22610370824</v>
      </c>
      <c r="BZ631" s="24">
        <f t="shared" si="1299"/>
        <v>-41717.556525927059</v>
      </c>
      <c r="CA631" s="24">
        <f t="shared" si="1299"/>
        <v>-41717.556525927059</v>
      </c>
      <c r="CB631" s="24">
        <f t="shared" si="1299"/>
        <v>-41717.556525927059</v>
      </c>
      <c r="CC631" s="24">
        <f t="shared" si="1299"/>
        <v>-41717.556525927059</v>
      </c>
      <c r="CD631" s="33">
        <f t="shared" si="1300"/>
        <v>-166870.22610370824</v>
      </c>
      <c r="CE631" s="24">
        <f t="shared" si="1301"/>
        <v>-41717.556525927059</v>
      </c>
      <c r="CF631" s="24">
        <f t="shared" si="1301"/>
        <v>-41717.556525927059</v>
      </c>
      <c r="CG631" s="24">
        <f t="shared" si="1301"/>
        <v>-41717.556525927059</v>
      </c>
      <c r="CH631" s="24">
        <f t="shared" si="1301"/>
        <v>-41717.556525927059</v>
      </c>
      <c r="CI631" s="33">
        <f t="shared" si="1302"/>
        <v>-166870.22610370824</v>
      </c>
      <c r="CJ631" s="24">
        <f t="shared" si="1303"/>
        <v>-41717.556525927059</v>
      </c>
      <c r="CK631" s="24">
        <f t="shared" si="1303"/>
        <v>-41717.556525927059</v>
      </c>
      <c r="CL631" s="24">
        <f t="shared" si="1303"/>
        <v>-41717.556525927059</v>
      </c>
      <c r="CM631" s="24">
        <f t="shared" si="1303"/>
        <v>-41717.556525927059</v>
      </c>
      <c r="CN631" s="33">
        <f t="shared" si="1304"/>
        <v>-166870.22610370824</v>
      </c>
      <c r="CO631" s="24">
        <f t="shared" si="1305"/>
        <v>-41717.556525927059</v>
      </c>
      <c r="CP631" s="24">
        <f t="shared" si="1305"/>
        <v>-41717.556525927059</v>
      </c>
      <c r="CQ631" s="24">
        <f t="shared" si="1305"/>
        <v>-41717.556525927059</v>
      </c>
      <c r="CR631" s="24">
        <f t="shared" si="1305"/>
        <v>-41717.556525927059</v>
      </c>
      <c r="CS631" s="33">
        <f t="shared" si="1306"/>
        <v>-166870.22610370824</v>
      </c>
      <c r="CT631" s="24">
        <f t="shared" si="1307"/>
        <v>-41717.556525927059</v>
      </c>
      <c r="CU631" s="24">
        <f t="shared" si="1307"/>
        <v>-41717.556525927059</v>
      </c>
      <c r="CV631" s="24">
        <f t="shared" si="1307"/>
        <v>-41717.556525927059</v>
      </c>
      <c r="CW631" s="24">
        <f t="shared" si="1307"/>
        <v>-41717.556525927059</v>
      </c>
      <c r="CX631" s="33">
        <f t="shared" si="1308"/>
        <v>-166870.22610370824</v>
      </c>
      <c r="CY631" s="24">
        <f t="shared" si="1309"/>
        <v>-41717.556525927059</v>
      </c>
      <c r="CZ631" s="24">
        <f t="shared" si="1309"/>
        <v>-41717.556525927059</v>
      </c>
      <c r="DA631" s="24">
        <f t="shared" si="1309"/>
        <v>-41717.556525927059</v>
      </c>
      <c r="DB631" s="24">
        <f t="shared" si="1309"/>
        <v>-41717.556525927059</v>
      </c>
      <c r="DC631" s="33">
        <f t="shared" si="1310"/>
        <v>-166870.22610370824</v>
      </c>
      <c r="DD631" s="86">
        <f t="shared" si="1311"/>
        <v>-88924.301411752385</v>
      </c>
    </row>
    <row r="632" spans="1:108" x14ac:dyDescent="0.25">
      <c r="A632" t="s">
        <v>5891</v>
      </c>
      <c r="B632" s="32" t="s">
        <v>5126</v>
      </c>
      <c r="C632" s="24">
        <f t="shared" si="1269"/>
        <v>0</v>
      </c>
      <c r="D632" s="24">
        <f t="shared" si="1269"/>
        <v>0</v>
      </c>
      <c r="E632" s="24">
        <f t="shared" si="1269"/>
        <v>0</v>
      </c>
      <c r="F632" s="24">
        <f t="shared" si="1269"/>
        <v>0</v>
      </c>
      <c r="G632" s="33">
        <f t="shared" si="1270"/>
        <v>0</v>
      </c>
      <c r="H632" s="24">
        <f t="shared" si="1271"/>
        <v>0</v>
      </c>
      <c r="I632" s="24">
        <f t="shared" si="1271"/>
        <v>0</v>
      </c>
      <c r="J632" s="24">
        <f t="shared" si="1271"/>
        <v>0</v>
      </c>
      <c r="K632" s="24">
        <f t="shared" si="1271"/>
        <v>0</v>
      </c>
      <c r="L632" s="33">
        <f t="shared" si="1272"/>
        <v>0</v>
      </c>
      <c r="M632" s="24">
        <f t="shared" si="1273"/>
        <v>0</v>
      </c>
      <c r="N632" s="24">
        <f t="shared" si="1273"/>
        <v>0</v>
      </c>
      <c r="O632" s="24">
        <f t="shared" si="1273"/>
        <v>0</v>
      </c>
      <c r="P632" s="24">
        <f t="shared" si="1273"/>
        <v>0</v>
      </c>
      <c r="Q632" s="33">
        <f t="shared" si="1274"/>
        <v>0</v>
      </c>
      <c r="R632" s="24">
        <f t="shared" si="1275"/>
        <v>0</v>
      </c>
      <c r="S632" s="24">
        <f t="shared" si="1275"/>
        <v>0</v>
      </c>
      <c r="T632" s="24">
        <f t="shared" si="1275"/>
        <v>0</v>
      </c>
      <c r="U632" s="24">
        <f t="shared" si="1275"/>
        <v>0</v>
      </c>
      <c r="V632" s="33">
        <f t="shared" si="1276"/>
        <v>0</v>
      </c>
      <c r="W632" s="24">
        <f t="shared" si="1277"/>
        <v>44925.824082913343</v>
      </c>
      <c r="X632" s="24">
        <f t="shared" si="1277"/>
        <v>114034.84093334433</v>
      </c>
      <c r="Y632" s="24">
        <f t="shared" si="1277"/>
        <v>160170.0720222299</v>
      </c>
      <c r="Z632" s="24">
        <f t="shared" si="1277"/>
        <v>195563.5684665367</v>
      </c>
      <c r="AA632" s="33">
        <f t="shared" si="1278"/>
        <v>514694.30550502427</v>
      </c>
      <c r="AB632" s="24">
        <f t="shared" si="1279"/>
        <v>-39456.934284332208</v>
      </c>
      <c r="AC632" s="24">
        <f t="shared" si="1279"/>
        <v>-142046.10605642991</v>
      </c>
      <c r="AD632" s="24">
        <f t="shared" si="1279"/>
        <v>-193186.34063946502</v>
      </c>
      <c r="AE632" s="24">
        <f t="shared" si="1279"/>
        <v>-220229.59636083292</v>
      </c>
      <c r="AF632" s="33">
        <f t="shared" si="1280"/>
        <v>-594918.97734106006</v>
      </c>
      <c r="AG632" s="24">
        <f t="shared" si="1281"/>
        <v>-235079.90849107999</v>
      </c>
      <c r="AH632" s="24">
        <f t="shared" si="1281"/>
        <v>-243460.90277650137</v>
      </c>
      <c r="AI632" s="24">
        <f t="shared" si="1281"/>
        <v>-248292.54258345894</v>
      </c>
      <c r="AJ632" s="24">
        <f t="shared" si="1281"/>
        <v>-251126.55198596272</v>
      </c>
      <c r="AK632" s="33">
        <f t="shared" si="1282"/>
        <v>-977959.90583700314</v>
      </c>
      <c r="AL632" s="24">
        <f t="shared" si="1283"/>
        <v>-252813.10419901577</v>
      </c>
      <c r="AM632" s="24">
        <f t="shared" si="1283"/>
        <v>-253829.33524402237</v>
      </c>
      <c r="AN632" s="24">
        <f t="shared" si="1283"/>
        <v>-254448.33649198787</v>
      </c>
      <c r="AO632" s="24">
        <f t="shared" si="1283"/>
        <v>-254829.01161535832</v>
      </c>
      <c r="AP632" s="33">
        <f t="shared" si="1284"/>
        <v>-1015919.7875503843</v>
      </c>
      <c r="AQ632" s="24">
        <f t="shared" si="1285"/>
        <v>-255065.13739425654</v>
      </c>
      <c r="AR632" s="24">
        <f t="shared" si="1285"/>
        <v>-255212.74129985462</v>
      </c>
      <c r="AS632" s="24">
        <f t="shared" si="1285"/>
        <v>-255305.66286487991</v>
      </c>
      <c r="AT632" s="24">
        <f t="shared" si="1285"/>
        <v>-255364.53964529486</v>
      </c>
      <c r="AU632" s="33">
        <f t="shared" si="1286"/>
        <v>-1020948.081204286</v>
      </c>
      <c r="AV632" s="24">
        <f t="shared" si="1287"/>
        <v>-255402.06817427874</v>
      </c>
      <c r="AW632" s="24">
        <f t="shared" si="1287"/>
        <v>-255426.12173599677</v>
      </c>
      <c r="AX632" s="24">
        <f t="shared" si="1287"/>
        <v>-255441.6181770027</v>
      </c>
      <c r="AY632" s="24">
        <f t="shared" si="1287"/>
        <v>-255451.64985097203</v>
      </c>
      <c r="AZ632" s="33">
        <f t="shared" si="1288"/>
        <v>-1021721.4579382502</v>
      </c>
      <c r="BA632" s="24">
        <f t="shared" si="1289"/>
        <v>-255458.17325672472</v>
      </c>
      <c r="BB632" s="24">
        <f t="shared" si="1289"/>
        <v>-255462.43335412667</v>
      </c>
      <c r="BC632" s="24">
        <f t="shared" si="1289"/>
        <v>-255465.22657505012</v>
      </c>
      <c r="BD632" s="24">
        <f t="shared" si="1289"/>
        <v>-255467.06496780028</v>
      </c>
      <c r="BE632" s="33">
        <f t="shared" si="1290"/>
        <v>-1021852.8981537018</v>
      </c>
      <c r="BF632" s="24">
        <f t="shared" si="1291"/>
        <v>-255468.27929010836</v>
      </c>
      <c r="BG632" s="24">
        <f t="shared" si="1291"/>
        <v>-255469.08414084351</v>
      </c>
      <c r="BH632" s="24">
        <f t="shared" si="1291"/>
        <v>-255469.61933592407</v>
      </c>
      <c r="BI632" s="24">
        <f t="shared" si="1291"/>
        <v>-255469.97632903641</v>
      </c>
      <c r="BJ632" s="33">
        <f t="shared" si="1292"/>
        <v>-1021876.9590959123</v>
      </c>
      <c r="BK632" s="24">
        <f t="shared" si="1293"/>
        <v>-255470.21516473961</v>
      </c>
      <c r="BL632" s="24">
        <f t="shared" si="1293"/>
        <v>-255470.37540648875</v>
      </c>
      <c r="BM632" s="24">
        <f t="shared" si="1293"/>
        <v>-255470.48321139812</v>
      </c>
      <c r="BN632" s="24">
        <f t="shared" si="1293"/>
        <v>-255470.55592922794</v>
      </c>
      <c r="BO632" s="33">
        <f t="shared" si="1294"/>
        <v>-1021881.6297118545</v>
      </c>
      <c r="BP632" s="24">
        <f t="shared" si="1295"/>
        <v>-255470.60510363767</v>
      </c>
      <c r="BQ632" s="24">
        <f t="shared" si="1295"/>
        <v>-255470.63843803632</v>
      </c>
      <c r="BR632" s="24">
        <f t="shared" si="1295"/>
        <v>-255470.66108778049</v>
      </c>
      <c r="BS632" s="24">
        <f t="shared" si="1295"/>
        <v>-255470.67651244334</v>
      </c>
      <c r="BT632" s="33">
        <f t="shared" si="1296"/>
        <v>-1021882.5811418978</v>
      </c>
      <c r="BU632" s="24">
        <f t="shared" si="1297"/>
        <v>-255470.68703972702</v>
      </c>
      <c r="BV632" s="24">
        <f t="shared" si="1297"/>
        <v>-255470.69423975205</v>
      </c>
      <c r="BW632" s="24">
        <f t="shared" si="1297"/>
        <v>-255470.69917420711</v>
      </c>
      <c r="BX632" s="24">
        <f t="shared" si="1297"/>
        <v>-255470.70256268012</v>
      </c>
      <c r="BY632" s="33">
        <f t="shared" si="1298"/>
        <v>-1021882.7830163663</v>
      </c>
      <c r="BZ632" s="24">
        <f t="shared" si="1299"/>
        <v>-255470.70489400328</v>
      </c>
      <c r="CA632" s="24">
        <f t="shared" si="1299"/>
        <v>-255470.70650097952</v>
      </c>
      <c r="CB632" s="24">
        <f t="shared" si="1299"/>
        <v>-255470.70761066899</v>
      </c>
      <c r="CC632" s="24">
        <f t="shared" si="1299"/>
        <v>-255470.70837830752</v>
      </c>
      <c r="CD632" s="33">
        <f t="shared" si="1300"/>
        <v>-1021882.8273839593</v>
      </c>
      <c r="CE632" s="24">
        <f t="shared" si="1301"/>
        <v>-255470.70891023686</v>
      </c>
      <c r="CF632" s="24">
        <f t="shared" si="1301"/>
        <v>-255470.70927944555</v>
      </c>
      <c r="CG632" s="24">
        <f t="shared" si="1301"/>
        <v>-255470.70953612661</v>
      </c>
      <c r="CH632" s="24">
        <f t="shared" si="1301"/>
        <v>-255470.7097148571</v>
      </c>
      <c r="CI632" s="33">
        <f t="shared" si="1302"/>
        <v>-1021882.837440666</v>
      </c>
      <c r="CJ632" s="24">
        <f t="shared" si="1303"/>
        <v>-255470.70983950049</v>
      </c>
      <c r="CK632" s="24">
        <f t="shared" si="1303"/>
        <v>-255470.70992655569</v>
      </c>
      <c r="CL632" s="24">
        <f t="shared" si="1303"/>
        <v>-255470.70998744629</v>
      </c>
      <c r="CM632" s="24">
        <f t="shared" si="1303"/>
        <v>-255470.71003009751</v>
      </c>
      <c r="CN632" s="33">
        <f t="shared" si="1304"/>
        <v>-1021882.8397835999</v>
      </c>
      <c r="CO632" s="24">
        <f t="shared" si="1305"/>
        <v>-255470.71006001459</v>
      </c>
      <c r="CP632" s="24">
        <f t="shared" si="1305"/>
        <v>-255470.71008102669</v>
      </c>
      <c r="CQ632" s="24">
        <f t="shared" si="1305"/>
        <v>-255470.71009580453</v>
      </c>
      <c r="CR632" s="24">
        <f t="shared" si="1305"/>
        <v>-255470.71010621186</v>
      </c>
      <c r="CS632" s="33">
        <f t="shared" si="1306"/>
        <v>-1021882.8403430576</v>
      </c>
      <c r="CT632" s="24">
        <f t="shared" si="1307"/>
        <v>-255470.71011355141</v>
      </c>
      <c r="CU632" s="24">
        <f t="shared" si="1307"/>
        <v>-255470.71011873218</v>
      </c>
      <c r="CV632" s="24">
        <f t="shared" si="1307"/>
        <v>-255470.71012239487</v>
      </c>
      <c r="CW632" s="24">
        <f t="shared" si="1307"/>
        <v>-255470.71012498694</v>
      </c>
      <c r="CX632" s="33">
        <f t="shared" si="1308"/>
        <v>-1021882.8404796654</v>
      </c>
      <c r="CY632" s="24">
        <f t="shared" si="1309"/>
        <v>-255470.71013132291</v>
      </c>
      <c r="CZ632" s="24">
        <f t="shared" si="1309"/>
        <v>-255470.71013132291</v>
      </c>
      <c r="DA632" s="24">
        <f t="shared" si="1309"/>
        <v>-255470.71013132291</v>
      </c>
      <c r="DB632" s="24">
        <f t="shared" si="1309"/>
        <v>-255470.71013132291</v>
      </c>
      <c r="DC632" s="33">
        <f t="shared" si="1310"/>
        <v>-1021882.8405252916</v>
      </c>
      <c r="DD632" s="86">
        <f t="shared" si="1311"/>
        <v>-451034.27859785967</v>
      </c>
    </row>
    <row r="633" spans="1:108" x14ac:dyDescent="0.25">
      <c r="A633" t="s">
        <v>5892</v>
      </c>
      <c r="B633" s="32" t="s">
        <v>5127</v>
      </c>
      <c r="C633" s="24">
        <f t="shared" si="1269"/>
        <v>0</v>
      </c>
      <c r="D633" s="24">
        <f t="shared" si="1269"/>
        <v>0</v>
      </c>
      <c r="E633" s="24">
        <f t="shared" si="1269"/>
        <v>0</v>
      </c>
      <c r="F633" s="24">
        <f t="shared" si="1269"/>
        <v>0</v>
      </c>
      <c r="G633" s="33">
        <f t="shared" si="1270"/>
        <v>0</v>
      </c>
      <c r="H633" s="24">
        <f t="shared" si="1271"/>
        <v>0</v>
      </c>
      <c r="I633" s="24">
        <f t="shared" si="1271"/>
        <v>0</v>
      </c>
      <c r="J633" s="24">
        <f t="shared" si="1271"/>
        <v>0</v>
      </c>
      <c r="K633" s="24">
        <f t="shared" si="1271"/>
        <v>0</v>
      </c>
      <c r="L633" s="33">
        <f t="shared" si="1272"/>
        <v>0</v>
      </c>
      <c r="M633" s="24">
        <f t="shared" si="1273"/>
        <v>0</v>
      </c>
      <c r="N633" s="24">
        <f t="shared" si="1273"/>
        <v>0</v>
      </c>
      <c r="O633" s="24">
        <f t="shared" si="1273"/>
        <v>0</v>
      </c>
      <c r="P633" s="24">
        <f t="shared" si="1273"/>
        <v>0</v>
      </c>
      <c r="Q633" s="33">
        <f t="shared" si="1274"/>
        <v>0</v>
      </c>
      <c r="R633" s="24">
        <f t="shared" si="1275"/>
        <v>0</v>
      </c>
      <c r="S633" s="24">
        <f t="shared" si="1275"/>
        <v>0</v>
      </c>
      <c r="T633" s="24">
        <f t="shared" si="1275"/>
        <v>0</v>
      </c>
      <c r="U633" s="24">
        <f t="shared" si="1275"/>
        <v>0</v>
      </c>
      <c r="V633" s="33">
        <f t="shared" si="1276"/>
        <v>0</v>
      </c>
      <c r="W633" s="24">
        <f t="shared" si="1277"/>
        <v>26429.900810688501</v>
      </c>
      <c r="X633" s="24">
        <f t="shared" si="1277"/>
        <v>63861.014252179302</v>
      </c>
      <c r="Y633" s="24">
        <f t="shared" si="1277"/>
        <v>101612.88526352681</v>
      </c>
      <c r="Z633" s="24">
        <f t="shared" si="1277"/>
        <v>132695.84770260938</v>
      </c>
      <c r="AA633" s="33">
        <f t="shared" si="1278"/>
        <v>324599.64802900399</v>
      </c>
      <c r="AB633" s="24">
        <f t="shared" si="1279"/>
        <v>87329.824224349111</v>
      </c>
      <c r="AC633" s="24">
        <f t="shared" si="1279"/>
        <v>54594.977725467645</v>
      </c>
      <c r="AD633" s="24">
        <f t="shared" si="1279"/>
        <v>29561.324152125278</v>
      </c>
      <c r="AE633" s="24">
        <f t="shared" si="1279"/>
        <v>9599.8755962082651</v>
      </c>
      <c r="AF633" s="33">
        <f t="shared" si="1280"/>
        <v>181086.0016981503</v>
      </c>
      <c r="AG633" s="24">
        <f t="shared" si="1281"/>
        <v>-6782.1441079438664</v>
      </c>
      <c r="AH633" s="24">
        <f t="shared" si="1281"/>
        <v>-20514.685165210161</v>
      </c>
      <c r="AI633" s="24">
        <f t="shared" si="1281"/>
        <v>-32216.498342671897</v>
      </c>
      <c r="AJ633" s="24">
        <f t="shared" si="1281"/>
        <v>-42319.709477405995</v>
      </c>
      <c r="AK633" s="33">
        <f t="shared" si="1282"/>
        <v>-101833.03709323192</v>
      </c>
      <c r="AL633" s="24">
        <f t="shared" si="1283"/>
        <v>-51137.525783827063</v>
      </c>
      <c r="AM633" s="24">
        <f t="shared" si="1283"/>
        <v>-58903.74838461692</v>
      </c>
      <c r="AN633" s="24">
        <f t="shared" si="1283"/>
        <v>-65797.143754708115</v>
      </c>
      <c r="AO633" s="24">
        <f t="shared" si="1283"/>
        <v>-71957.157061763573</v>
      </c>
      <c r="AP633" s="33">
        <f t="shared" si="1284"/>
        <v>-247795.57498491567</v>
      </c>
      <c r="AQ633" s="24">
        <f t="shared" si="1285"/>
        <v>-77494.417858617264</v>
      </c>
      <c r="AR633" s="24">
        <f t="shared" si="1285"/>
        <v>-82497.980400292785</v>
      </c>
      <c r="AS633" s="24">
        <f t="shared" si="1285"/>
        <v>-87040.44375460851</v>
      </c>
      <c r="AT633" s="24">
        <f t="shared" si="1285"/>
        <v>-91181.653753154329</v>
      </c>
      <c r="AU633" s="33">
        <f t="shared" si="1286"/>
        <v>-338214.49576667289</v>
      </c>
      <c r="AV633" s="24">
        <f t="shared" si="1287"/>
        <v>-94971.431747563416</v>
      </c>
      <c r="AW633" s="24">
        <f t="shared" si="1287"/>
        <v>-98451.620433048345</v>
      </c>
      <c r="AX633" s="24">
        <f t="shared" si="1287"/>
        <v>-101657.64090865687</v>
      </c>
      <c r="AY633" s="24">
        <f t="shared" si="1287"/>
        <v>-104619.69377702964</v>
      </c>
      <c r="AZ633" s="33">
        <f t="shared" si="1288"/>
        <v>-399700.38686629827</v>
      </c>
      <c r="BA633" s="24">
        <f t="shared" si="1289"/>
        <v>-107363.69692366058</v>
      </c>
      <c r="BB633" s="24">
        <f t="shared" si="1289"/>
        <v>-109912.02575017128</v>
      </c>
      <c r="BC633" s="24">
        <f t="shared" si="1289"/>
        <v>-112284.10331023193</v>
      </c>
      <c r="BD633" s="24">
        <f t="shared" si="1289"/>
        <v>-114496.8750734849</v>
      </c>
      <c r="BE633" s="33">
        <f t="shared" si="1290"/>
        <v>-444056.70105754869</v>
      </c>
      <c r="BF633" s="24">
        <f t="shared" si="1291"/>
        <v>-116565.19406679383</v>
      </c>
      <c r="BG633" s="24">
        <f t="shared" si="1291"/>
        <v>-118502.13571669516</v>
      </c>
      <c r="BH633" s="24">
        <f t="shared" si="1291"/>
        <v>-120319.25705549028</v>
      </c>
      <c r="BI633" s="24">
        <f t="shared" si="1291"/>
        <v>-122026.81152997201</v>
      </c>
      <c r="BJ633" s="33">
        <f t="shared" si="1292"/>
        <v>-477413.39836895128</v>
      </c>
      <c r="BK633" s="24">
        <f t="shared" si="1293"/>
        <v>-123633.92810893431</v>
      </c>
      <c r="BL633" s="24">
        <f t="shared" si="1293"/>
        <v>-125148.76147695206</v>
      </c>
      <c r="BM633" s="24">
        <f t="shared" si="1293"/>
        <v>-126578.61865532398</v>
      </c>
      <c r="BN633" s="24">
        <f t="shared" si="1293"/>
        <v>-127930.06628466619</v>
      </c>
      <c r="BO633" s="33">
        <f t="shared" si="1294"/>
        <v>-503291.37452587654</v>
      </c>
      <c r="BP633" s="24">
        <f t="shared" si="1295"/>
        <v>-129209.02195029077</v>
      </c>
      <c r="BQ633" s="24">
        <f t="shared" si="1295"/>
        <v>-130420.83226808498</v>
      </c>
      <c r="BR633" s="24">
        <f t="shared" si="1295"/>
        <v>-131570.3399290102</v>
      </c>
      <c r="BS633" s="24">
        <f t="shared" si="1295"/>
        <v>-132661.94149054063</v>
      </c>
      <c r="BT633" s="33">
        <f t="shared" si="1296"/>
        <v>-523862.13563792658</v>
      </c>
      <c r="BU633" s="24">
        <f t="shared" si="1297"/>
        <v>-133699.63737805258</v>
      </c>
      <c r="BV633" s="24">
        <f t="shared" si="1297"/>
        <v>-134687.07529929513</v>
      </c>
      <c r="BW633" s="24">
        <f t="shared" si="1297"/>
        <v>-135627.58806627581</v>
      </c>
      <c r="BX633" s="24">
        <f t="shared" si="1297"/>
        <v>-136524.22665020631</v>
      </c>
      <c r="BY633" s="33">
        <f t="shared" si="1298"/>
        <v>-540538.52739382978</v>
      </c>
      <c r="BZ633" s="24">
        <f t="shared" si="1299"/>
        <v>-137379.78915811819</v>
      </c>
      <c r="CA633" s="24">
        <f t="shared" si="1299"/>
        <v>-138196.84630793618</v>
      </c>
      <c r="CB633" s="24">
        <f t="shared" si="1299"/>
        <v>-138977.76388705452</v>
      </c>
      <c r="CC633" s="24">
        <f t="shared" si="1299"/>
        <v>-139724.72260390909</v>
      </c>
      <c r="CD633" s="33">
        <f t="shared" si="1300"/>
        <v>-554279.12195701804</v>
      </c>
      <c r="CE633" s="24">
        <f t="shared" si="1301"/>
        <v>-140439.73567949794</v>
      </c>
      <c r="CF633" s="24">
        <f t="shared" si="1301"/>
        <v>-141124.66447387234</v>
      </c>
      <c r="CG633" s="24">
        <f t="shared" si="1301"/>
        <v>-141781.23239928173</v>
      </c>
      <c r="CH633" s="24">
        <f t="shared" si="1301"/>
        <v>-142411.03733538798</v>
      </c>
      <c r="CI633" s="33">
        <f t="shared" si="1302"/>
        <v>-565756.66988804005</v>
      </c>
      <c r="CJ633" s="24">
        <f t="shared" si="1303"/>
        <v>-143015.56273148526</v>
      </c>
      <c r="CK633" s="24">
        <f t="shared" si="1303"/>
        <v>-143596.18755496776</v>
      </c>
      <c r="CL633" s="24">
        <f t="shared" si="1303"/>
        <v>-144154.19522354484</v>
      </c>
      <c r="CM633" s="24">
        <f t="shared" si="1303"/>
        <v>-144690.78164026065</v>
      </c>
      <c r="CN633" s="33">
        <f t="shared" si="1304"/>
        <v>-575456.72715025861</v>
      </c>
      <c r="CO633" s="24">
        <f t="shared" si="1305"/>
        <v>-145207.06243467779</v>
      </c>
      <c r="CP633" s="24">
        <f t="shared" si="1305"/>
        <v>-145704.07950016708</v>
      </c>
      <c r="CQ633" s="24">
        <f t="shared" si="1305"/>
        <v>-146182.80690578854</v>
      </c>
      <c r="CR633" s="24">
        <f t="shared" si="1305"/>
        <v>-146644.15625138069</v>
      </c>
      <c r="CS633" s="33">
        <f t="shared" si="1306"/>
        <v>-583738.10509201419</v>
      </c>
      <c r="CT633" s="24">
        <f t="shared" si="1307"/>
        <v>-147088.98152600741</v>
      </c>
      <c r="CU633" s="24">
        <f t="shared" si="1307"/>
        <v>-147518.08352258839</v>
      </c>
      <c r="CV633" s="24">
        <f t="shared" si="1307"/>
        <v>-147932.21385521803</v>
      </c>
      <c r="CW633" s="24">
        <f t="shared" si="1307"/>
        <v>-148332.07862018148</v>
      </c>
      <c r="CX633" s="33">
        <f t="shared" si="1308"/>
        <v>-590871.35752399522</v>
      </c>
      <c r="CY633" s="24">
        <f t="shared" si="1309"/>
        <v>-153036.42493050467</v>
      </c>
      <c r="CZ633" s="24">
        <f t="shared" si="1309"/>
        <v>-153036.42493050467</v>
      </c>
      <c r="DA633" s="24">
        <f t="shared" si="1309"/>
        <v>-153036.42493050467</v>
      </c>
      <c r="DB633" s="24">
        <f t="shared" si="1309"/>
        <v>-153036.42493050467</v>
      </c>
      <c r="DC633" s="33">
        <f t="shared" si="1310"/>
        <v>-612145.69972201867</v>
      </c>
      <c r="DD633" s="86">
        <f t="shared" si="1311"/>
        <v>-285732.27263311576</v>
      </c>
    </row>
    <row r="634" spans="1:108" x14ac:dyDescent="0.25">
      <c r="A634" t="s">
        <v>5893</v>
      </c>
      <c r="B634" s="32" t="s">
        <v>5128</v>
      </c>
      <c r="C634" s="24">
        <f t="shared" si="1269"/>
        <v>0</v>
      </c>
      <c r="D634" s="24">
        <f t="shared" si="1269"/>
        <v>0</v>
      </c>
      <c r="E634" s="24">
        <f t="shared" si="1269"/>
        <v>0</v>
      </c>
      <c r="F634" s="24">
        <f t="shared" si="1269"/>
        <v>0</v>
      </c>
      <c r="G634" s="33">
        <f t="shared" si="1270"/>
        <v>0</v>
      </c>
      <c r="H634" s="24">
        <f t="shared" si="1271"/>
        <v>0</v>
      </c>
      <c r="I634" s="24">
        <f t="shared" si="1271"/>
        <v>0</v>
      </c>
      <c r="J634" s="24">
        <f t="shared" si="1271"/>
        <v>0</v>
      </c>
      <c r="K634" s="24">
        <f t="shared" si="1271"/>
        <v>0</v>
      </c>
      <c r="L634" s="33">
        <f t="shared" si="1272"/>
        <v>0</v>
      </c>
      <c r="M634" s="24">
        <f t="shared" si="1273"/>
        <v>0</v>
      </c>
      <c r="N634" s="24">
        <f t="shared" si="1273"/>
        <v>0</v>
      </c>
      <c r="O634" s="24">
        <f t="shared" si="1273"/>
        <v>0</v>
      </c>
      <c r="P634" s="24">
        <f t="shared" si="1273"/>
        <v>0</v>
      </c>
      <c r="Q634" s="33">
        <f t="shared" si="1274"/>
        <v>0</v>
      </c>
      <c r="R634" s="24">
        <f t="shared" si="1275"/>
        <v>0</v>
      </c>
      <c r="S634" s="24">
        <f t="shared" si="1275"/>
        <v>0</v>
      </c>
      <c r="T634" s="24">
        <f t="shared" si="1275"/>
        <v>0</v>
      </c>
      <c r="U634" s="24">
        <f t="shared" si="1275"/>
        <v>0</v>
      </c>
      <c r="V634" s="33">
        <f t="shared" si="1276"/>
        <v>0</v>
      </c>
      <c r="W634" s="24">
        <f t="shared" si="1277"/>
        <v>88276.86149181053</v>
      </c>
      <c r="X634" s="24">
        <f t="shared" si="1277"/>
        <v>194138.79261989426</v>
      </c>
      <c r="Y634" s="24">
        <f t="shared" si="1277"/>
        <v>321137.90773544461</v>
      </c>
      <c r="Z634" s="24">
        <f t="shared" si="1277"/>
        <v>473518.90933336876</v>
      </c>
      <c r="AA634" s="33">
        <f t="shared" si="1278"/>
        <v>1077072.4711805182</v>
      </c>
      <c r="AB634" s="24">
        <f t="shared" si="1279"/>
        <v>-107913.98499399424</v>
      </c>
      <c r="AC634" s="24">
        <f t="shared" si="1279"/>
        <v>-301304.06694499776</v>
      </c>
      <c r="AD634" s="24">
        <f t="shared" si="1279"/>
        <v>-378369.15294484561</v>
      </c>
      <c r="AE634" s="24">
        <f t="shared" si="1279"/>
        <v>-411604.09881945781</v>
      </c>
      <c r="AF634" s="33">
        <f t="shared" si="1280"/>
        <v>-1199191.3037032955</v>
      </c>
      <c r="AG634" s="24">
        <f t="shared" si="1281"/>
        <v>-426674.83606225636</v>
      </c>
      <c r="AH634" s="24">
        <f t="shared" si="1281"/>
        <v>-433761.50909055042</v>
      </c>
      <c r="AI634" s="24">
        <f t="shared" si="1281"/>
        <v>-437189.0797176981</v>
      </c>
      <c r="AJ634" s="24">
        <f t="shared" si="1281"/>
        <v>-438885.21604047576</v>
      </c>
      <c r="AK634" s="33">
        <f t="shared" si="1282"/>
        <v>-1736510.6409109805</v>
      </c>
      <c r="AL634" s="24">
        <f t="shared" si="1283"/>
        <v>-439740.77400376211</v>
      </c>
      <c r="AM634" s="24">
        <f t="shared" si="1283"/>
        <v>-440179.46778052609</v>
      </c>
      <c r="AN634" s="24">
        <f t="shared" si="1283"/>
        <v>-440407.65190540859</v>
      </c>
      <c r="AO634" s="24">
        <f t="shared" si="1283"/>
        <v>-440527.85152087966</v>
      </c>
      <c r="AP634" s="33">
        <f t="shared" si="1284"/>
        <v>-1760855.7452105763</v>
      </c>
      <c r="AQ634" s="24">
        <f t="shared" si="1285"/>
        <v>-440591.88912032184</v>
      </c>
      <c r="AR634" s="24">
        <f t="shared" si="1285"/>
        <v>-440626.35623018077</v>
      </c>
      <c r="AS634" s="24">
        <f t="shared" si="1285"/>
        <v>-440645.08091057697</v>
      </c>
      <c r="AT634" s="24">
        <f t="shared" si="1285"/>
        <v>-440655.3404160575</v>
      </c>
      <c r="AU634" s="33">
        <f t="shared" si="1286"/>
        <v>-1762518.6666771371</v>
      </c>
      <c r="AV634" s="24">
        <f t="shared" si="1287"/>
        <v>-440661.00609399163</v>
      </c>
      <c r="AW634" s="24">
        <f t="shared" si="1287"/>
        <v>-440664.15776269813</v>
      </c>
      <c r="AX634" s="24">
        <f t="shared" si="1287"/>
        <v>-440665.9228813299</v>
      </c>
      <c r="AY634" s="24">
        <f t="shared" si="1287"/>
        <v>-440666.91773567506</v>
      </c>
      <c r="AZ634" s="33">
        <f t="shared" si="1288"/>
        <v>-1762658.0044736948</v>
      </c>
      <c r="BA634" s="24">
        <f t="shared" si="1289"/>
        <v>-440667.48179761547</v>
      </c>
      <c r="BB634" s="24">
        <f t="shared" si="1289"/>
        <v>-440667.80340324191</v>
      </c>
      <c r="BC634" s="24">
        <f t="shared" si="1289"/>
        <v>-440667.98774066713</v>
      </c>
      <c r="BD634" s="24">
        <f t="shared" si="1289"/>
        <v>-440668.09392815677</v>
      </c>
      <c r="BE634" s="33">
        <f t="shared" si="1290"/>
        <v>-1762671.366869681</v>
      </c>
      <c r="BF634" s="24">
        <f t="shared" si="1291"/>
        <v>-440668.15538802964</v>
      </c>
      <c r="BG634" s="24">
        <f t="shared" si="1291"/>
        <v>-440668.19112082565</v>
      </c>
      <c r="BH634" s="24">
        <f t="shared" si="1291"/>
        <v>-440668.21198526537</v>
      </c>
      <c r="BI634" s="24">
        <f t="shared" si="1291"/>
        <v>-440668.22421806451</v>
      </c>
      <c r="BJ634" s="33">
        <f t="shared" si="1292"/>
        <v>-1762672.7827121851</v>
      </c>
      <c r="BK634" s="24">
        <f t="shared" si="1293"/>
        <v>-440668.23141829664</v>
      </c>
      <c r="BL634" s="24">
        <f t="shared" si="1293"/>
        <v>-440668.2356722824</v>
      </c>
      <c r="BM634" s="24">
        <f t="shared" si="1293"/>
        <v>-440668.23819465557</v>
      </c>
      <c r="BN634" s="24">
        <f t="shared" si="1293"/>
        <v>-440668.23969545285</v>
      </c>
      <c r="BO634" s="33">
        <f t="shared" si="1294"/>
        <v>-1762672.9449806875</v>
      </c>
      <c r="BP634" s="24">
        <f t="shared" si="1295"/>
        <v>-440668.24059139559</v>
      </c>
      <c r="BQ634" s="24">
        <f t="shared" si="1295"/>
        <v>-440668.24112796481</v>
      </c>
      <c r="BR634" s="24">
        <f t="shared" si="1295"/>
        <v>-440668.24145030224</v>
      </c>
      <c r="BS634" s="24">
        <f t="shared" si="1295"/>
        <v>-440668.24164452171</v>
      </c>
      <c r="BT634" s="33">
        <f t="shared" si="1296"/>
        <v>-1762672.9648141845</v>
      </c>
      <c r="BU634" s="24">
        <f t="shared" si="1297"/>
        <v>-440668.24176188256</v>
      </c>
      <c r="BV634" s="24">
        <f t="shared" si="1297"/>
        <v>-440668.24183299759</v>
      </c>
      <c r="BW634" s="24">
        <f t="shared" si="1297"/>
        <v>-440668.24187620357</v>
      </c>
      <c r="BX634" s="24">
        <f t="shared" si="1297"/>
        <v>-440668.24190252495</v>
      </c>
      <c r="BY634" s="33">
        <f t="shared" si="1298"/>
        <v>-1762672.9673736086</v>
      </c>
      <c r="BZ634" s="24">
        <f t="shared" si="1299"/>
        <v>-440668.24191860034</v>
      </c>
      <c r="CA634" s="24">
        <f t="shared" si="1299"/>
        <v>-440668.24192843959</v>
      </c>
      <c r="CB634" s="24">
        <f t="shared" si="1299"/>
        <v>-440668.24193447974</v>
      </c>
      <c r="CC634" s="24">
        <f t="shared" si="1299"/>
        <v>-440668.24193819537</v>
      </c>
      <c r="CD634" s="33">
        <f t="shared" si="1300"/>
        <v>-1762672.9677197151</v>
      </c>
      <c r="CE634" s="24">
        <f t="shared" si="1301"/>
        <v>-440668.24194048421</v>
      </c>
      <c r="CF634" s="24">
        <f t="shared" si="1301"/>
        <v>-440668.24194189836</v>
      </c>
      <c r="CG634" s="24">
        <f t="shared" si="1301"/>
        <v>-440668.24194277526</v>
      </c>
      <c r="CH634" s="24">
        <f t="shared" si="1301"/>
        <v>-440668.24194331915</v>
      </c>
      <c r="CI634" s="33">
        <f t="shared" si="1302"/>
        <v>-1762672.9677684768</v>
      </c>
      <c r="CJ634" s="24">
        <f t="shared" si="1303"/>
        <v>-440668.2419436567</v>
      </c>
      <c r="CK634" s="24">
        <f t="shared" si="1303"/>
        <v>-440668.24194386607</v>
      </c>
      <c r="CL634" s="24">
        <f t="shared" si="1303"/>
        <v>-440668.24194399797</v>
      </c>
      <c r="CM634" s="24">
        <f t="shared" si="1303"/>
        <v>-440668.24194408068</v>
      </c>
      <c r="CN634" s="33">
        <f t="shared" si="1304"/>
        <v>-1762672.9677756014</v>
      </c>
      <c r="CO634" s="24">
        <f t="shared" si="1305"/>
        <v>-440668.24194413208</v>
      </c>
      <c r="CP634" s="24">
        <f t="shared" si="1305"/>
        <v>-440668.24194416491</v>
      </c>
      <c r="CQ634" s="24">
        <f t="shared" si="1305"/>
        <v>-440668.24194418575</v>
      </c>
      <c r="CR634" s="24">
        <f t="shared" si="1305"/>
        <v>-440668.24194419617</v>
      </c>
      <c r="CS634" s="33">
        <f t="shared" si="1306"/>
        <v>-1762672.967776679</v>
      </c>
      <c r="CT634" s="24">
        <f t="shared" si="1307"/>
        <v>-440668.24194420513</v>
      </c>
      <c r="CU634" s="24">
        <f t="shared" si="1307"/>
        <v>-440668.24194420956</v>
      </c>
      <c r="CV634" s="24">
        <f t="shared" si="1307"/>
        <v>-440668.24194421252</v>
      </c>
      <c r="CW634" s="24">
        <f t="shared" si="1307"/>
        <v>-440668.24194421479</v>
      </c>
      <c r="CX634" s="33">
        <f t="shared" si="1308"/>
        <v>-1762672.9677768419</v>
      </c>
      <c r="CY634" s="24">
        <f t="shared" si="1309"/>
        <v>-440668.24194421928</v>
      </c>
      <c r="CZ634" s="24">
        <f t="shared" si="1309"/>
        <v>-440668.24194421928</v>
      </c>
      <c r="DA634" s="24">
        <f t="shared" si="1309"/>
        <v>-440668.24194421928</v>
      </c>
      <c r="DB634" s="24">
        <f t="shared" si="1309"/>
        <v>-440668.24194421928</v>
      </c>
      <c r="DC634" s="33">
        <f t="shared" si="1310"/>
        <v>-1762672.9677768771</v>
      </c>
      <c r="DD634" s="86">
        <f t="shared" si="1311"/>
        <v>-914187.15127758775</v>
      </c>
    </row>
    <row r="635" spans="1:108" x14ac:dyDescent="0.25">
      <c r="A635" t="s">
        <v>5894</v>
      </c>
      <c r="B635" s="32" t="s">
        <v>5129</v>
      </c>
      <c r="C635" s="24">
        <f t="shared" si="1269"/>
        <v>0</v>
      </c>
      <c r="D635" s="24">
        <f t="shared" si="1269"/>
        <v>0</v>
      </c>
      <c r="E635" s="24">
        <f t="shared" si="1269"/>
        <v>0</v>
      </c>
      <c r="F635" s="24">
        <f t="shared" si="1269"/>
        <v>0</v>
      </c>
      <c r="G635" s="33">
        <f t="shared" si="1270"/>
        <v>0</v>
      </c>
      <c r="H635" s="24">
        <f t="shared" si="1271"/>
        <v>0</v>
      </c>
      <c r="I635" s="24">
        <f t="shared" si="1271"/>
        <v>0</v>
      </c>
      <c r="J635" s="24">
        <f t="shared" si="1271"/>
        <v>0</v>
      </c>
      <c r="K635" s="24">
        <f t="shared" si="1271"/>
        <v>0</v>
      </c>
      <c r="L635" s="33">
        <f t="shared" si="1272"/>
        <v>0</v>
      </c>
      <c r="M635" s="24">
        <f t="shared" si="1273"/>
        <v>0</v>
      </c>
      <c r="N635" s="24">
        <f t="shared" si="1273"/>
        <v>0</v>
      </c>
      <c r="O635" s="24">
        <f t="shared" si="1273"/>
        <v>0</v>
      </c>
      <c r="P635" s="24">
        <f t="shared" si="1273"/>
        <v>0</v>
      </c>
      <c r="Q635" s="33">
        <f t="shared" si="1274"/>
        <v>0</v>
      </c>
      <c r="R635" s="24">
        <f t="shared" si="1275"/>
        <v>0</v>
      </c>
      <c r="S635" s="24">
        <f t="shared" si="1275"/>
        <v>0</v>
      </c>
      <c r="T635" s="24">
        <f t="shared" si="1275"/>
        <v>0</v>
      </c>
      <c r="U635" s="24">
        <f t="shared" si="1275"/>
        <v>0</v>
      </c>
      <c r="V635" s="33">
        <f t="shared" si="1276"/>
        <v>0</v>
      </c>
      <c r="W635" s="24">
        <f t="shared" si="1277"/>
        <v>194370.13950543106</v>
      </c>
      <c r="X635" s="24">
        <f t="shared" si="1277"/>
        <v>425360.40552531555</v>
      </c>
      <c r="Y635" s="24">
        <f t="shared" si="1277"/>
        <v>700543.30330587924</v>
      </c>
      <c r="Z635" s="24">
        <f t="shared" si="1277"/>
        <v>1028972.8502832614</v>
      </c>
      <c r="AA635" s="33">
        <f t="shared" si="1278"/>
        <v>2349246.6986198872</v>
      </c>
      <c r="AB635" s="24">
        <f t="shared" si="1279"/>
        <v>877359.36508281529</v>
      </c>
      <c r="AC635" s="24">
        <f t="shared" si="1279"/>
        <v>723393.32151261345</v>
      </c>
      <c r="AD635" s="24">
        <f t="shared" si="1279"/>
        <v>580571.43280332163</v>
      </c>
      <c r="AE635" s="24">
        <f t="shared" si="1279"/>
        <v>452039.80865065567</v>
      </c>
      <c r="AF635" s="33">
        <f t="shared" si="1280"/>
        <v>2633363.928049406</v>
      </c>
      <c r="AG635" s="24">
        <f t="shared" si="1281"/>
        <v>337544.57923378795</v>
      </c>
      <c r="AH635" s="24">
        <f t="shared" si="1281"/>
        <v>235809.01917841099</v>
      </c>
      <c r="AI635" s="24">
        <f t="shared" si="1281"/>
        <v>145339.85214124434</v>
      </c>
      <c r="AJ635" s="24">
        <f t="shared" si="1281"/>
        <v>64706.318391289562</v>
      </c>
      <c r="AK635" s="33">
        <f t="shared" si="1282"/>
        <v>783399.76894473284</v>
      </c>
      <c r="AL635" s="24">
        <f t="shared" si="1283"/>
        <v>-7371.5611491091549</v>
      </c>
      <c r="AM635" s="24">
        <f t="shared" si="1283"/>
        <v>-72006.787443516776</v>
      </c>
      <c r="AN635" s="24">
        <f t="shared" si="1283"/>
        <v>-130155.20708311535</v>
      </c>
      <c r="AO635" s="24">
        <f t="shared" si="1283"/>
        <v>-182633.81584564224</v>
      </c>
      <c r="AP635" s="33">
        <f t="shared" si="1284"/>
        <v>-392167.37152138352</v>
      </c>
      <c r="AQ635" s="24">
        <f t="shared" si="1285"/>
        <v>-230140.45363176893</v>
      </c>
      <c r="AR635" s="24">
        <f t="shared" si="1285"/>
        <v>-273272.01088442281</v>
      </c>
      <c r="AS635" s="24">
        <f t="shared" si="1285"/>
        <v>-312540.3204406267</v>
      </c>
      <c r="AT635" s="24">
        <f t="shared" si="1285"/>
        <v>-348385.65361326095</v>
      </c>
      <c r="AU635" s="33">
        <f t="shared" si="1286"/>
        <v>-1164338.4385700794</v>
      </c>
      <c r="AV635" s="24">
        <f t="shared" si="1287"/>
        <v>-381188.0275386069</v>
      </c>
      <c r="AW635" s="24">
        <f t="shared" si="1287"/>
        <v>-411276.61950986832</v>
      </c>
      <c r="AX635" s="24">
        <f t="shared" si="1287"/>
        <v>-438937.58804230392</v>
      </c>
      <c r="AY635" s="24">
        <f t="shared" si="1287"/>
        <v>-464420.57160659507</v>
      </c>
      <c r="AZ635" s="33">
        <f t="shared" si="1288"/>
        <v>-1695822.8066973742</v>
      </c>
      <c r="BA635" s="24">
        <f t="shared" si="1289"/>
        <v>-487944.09744383022</v>
      </c>
      <c r="BB635" s="24">
        <f t="shared" si="1289"/>
        <v>-509700.09454535134</v>
      </c>
      <c r="BC635" s="24">
        <f t="shared" si="1289"/>
        <v>-529857.67057069391</v>
      </c>
      <c r="BD635" s="24">
        <f t="shared" si="1289"/>
        <v>-548566.28326294199</v>
      </c>
      <c r="BE635" s="33">
        <f t="shared" si="1290"/>
        <v>-2076068.1458228175</v>
      </c>
      <c r="BF635" s="24">
        <f t="shared" si="1291"/>
        <v>-565958.41269423813</v>
      </c>
      <c r="BG635" s="24">
        <f t="shared" si="1291"/>
        <v>-582151.82087191194</v>
      </c>
      <c r="BH635" s="24">
        <f t="shared" si="1291"/>
        <v>-597251.46917502582</v>
      </c>
      <c r="BI635" s="24">
        <f t="shared" si="1291"/>
        <v>-611351.15111414855</v>
      </c>
      <c r="BJ635" s="33">
        <f t="shared" si="1292"/>
        <v>-2356712.8538553244</v>
      </c>
      <c r="BK635" s="24">
        <f t="shared" si="1293"/>
        <v>-624534.88743468793</v>
      </c>
      <c r="BL635" s="24">
        <f t="shared" si="1293"/>
        <v>-636878.12212968711</v>
      </c>
      <c r="BM635" s="24">
        <f t="shared" si="1293"/>
        <v>-648448.75109273102</v>
      </c>
      <c r="BN635" s="24">
        <f t="shared" si="1293"/>
        <v>-659308.00960362609</v>
      </c>
      <c r="BO635" s="33">
        <f t="shared" si="1294"/>
        <v>-2569169.7702607322</v>
      </c>
      <c r="BP635" s="24">
        <f t="shared" si="1295"/>
        <v>-669511.24034067197</v>
      </c>
      <c r="BQ635" s="24">
        <f t="shared" si="1295"/>
        <v>-679108.55994807184</v>
      </c>
      <c r="BR635" s="24">
        <f t="shared" si="1295"/>
        <v>-688145.43919149227</v>
      </c>
      <c r="BS635" s="24">
        <f t="shared" si="1295"/>
        <v>-696663.20927871624</v>
      </c>
      <c r="BT635" s="33">
        <f t="shared" si="1296"/>
        <v>-2733428.4487589523</v>
      </c>
      <c r="BU635" s="24">
        <f t="shared" si="1297"/>
        <v>-704699.50490201754</v>
      </c>
      <c r="BV635" s="24">
        <f t="shared" si="1297"/>
        <v>-712288.65289146942</v>
      </c>
      <c r="BW635" s="24">
        <f t="shared" si="1297"/>
        <v>-719462.01398780709</v>
      </c>
      <c r="BX635" s="24">
        <f t="shared" si="1297"/>
        <v>-726248.2840965949</v>
      </c>
      <c r="BY635" s="33">
        <f t="shared" si="1298"/>
        <v>-2862698.4558778889</v>
      </c>
      <c r="BZ635" s="24">
        <f t="shared" si="1299"/>
        <v>-732673.76042974531</v>
      </c>
      <c r="CA635" s="24">
        <f t="shared" si="1299"/>
        <v>-738762.57714151405</v>
      </c>
      <c r="CB635" s="24">
        <f t="shared" si="1299"/>
        <v>-744536.91439623456</v>
      </c>
      <c r="CC635" s="24">
        <f t="shared" si="1299"/>
        <v>-750017.18424167437</v>
      </c>
      <c r="CD635" s="33">
        <f t="shared" si="1300"/>
        <v>-2965990.4362091683</v>
      </c>
      <c r="CE635" s="24">
        <f t="shared" si="1301"/>
        <v>-755222.19618674531</v>
      </c>
      <c r="CF635" s="24">
        <f t="shared" si="1301"/>
        <v>-760169.30498042796</v>
      </c>
      <c r="CG635" s="24">
        <f t="shared" si="1301"/>
        <v>-764874.54274786077</v>
      </c>
      <c r="CH635" s="24">
        <f t="shared" si="1301"/>
        <v>-769352.73734973115</v>
      </c>
      <c r="CI635" s="33">
        <f t="shared" si="1302"/>
        <v>-3049618.7812647652</v>
      </c>
      <c r="CJ635" s="24">
        <f t="shared" si="1303"/>
        <v>-773617.61858388223</v>
      </c>
      <c r="CK635" s="24">
        <f t="shared" si="1303"/>
        <v>-777681.9136368488</v>
      </c>
      <c r="CL635" s="24">
        <f t="shared" si="1303"/>
        <v>-781557.43301197188</v>
      </c>
      <c r="CM635" s="24">
        <f t="shared" si="1303"/>
        <v>-785255.14800528111</v>
      </c>
      <c r="CN635" s="33">
        <f t="shared" si="1304"/>
        <v>-3118112.113237984</v>
      </c>
      <c r="CO635" s="24">
        <f t="shared" si="1305"/>
        <v>-788785.26066645188</v>
      </c>
      <c r="CP635" s="24">
        <f t="shared" si="1305"/>
        <v>-792157.26706667664</v>
      </c>
      <c r="CQ635" s="24">
        <f t="shared" si="1305"/>
        <v>-795380.01459539169</v>
      </c>
      <c r="CR635" s="24">
        <f t="shared" si="1305"/>
        <v>-798461.75392126432</v>
      </c>
      <c r="CS635" s="33">
        <f t="shared" si="1306"/>
        <v>-3174784.2962497845</v>
      </c>
      <c r="CT635" s="24">
        <f t="shared" si="1307"/>
        <v>-801410.18617769587</v>
      </c>
      <c r="CU635" s="24">
        <f t="shared" si="1307"/>
        <v>-804232.50586770056</v>
      </c>
      <c r="CV635" s="24">
        <f t="shared" si="1307"/>
        <v>-806935.43992602266</v>
      </c>
      <c r="CW635" s="24">
        <f t="shared" si="1307"/>
        <v>-809525.28332654107</v>
      </c>
      <c r="CX635" s="33">
        <f t="shared" si="1308"/>
        <v>-3222103.4152979599</v>
      </c>
      <c r="CY635" s="24">
        <f t="shared" si="1309"/>
        <v>-839599.72536267876</v>
      </c>
      <c r="CZ635" s="24">
        <f t="shared" si="1309"/>
        <v>-839599.72536267876</v>
      </c>
      <c r="DA635" s="24">
        <f t="shared" si="1309"/>
        <v>-839599.72536267876</v>
      </c>
      <c r="DB635" s="24">
        <f t="shared" si="1309"/>
        <v>-839599.72536267876</v>
      </c>
      <c r="DC635" s="33">
        <f t="shared" si="1310"/>
        <v>-3358398.901450715</v>
      </c>
      <c r="DD635" s="86">
        <f t="shared" si="1311"/>
        <v>-1868572.575645946</v>
      </c>
    </row>
    <row r="636" spans="1:108" x14ac:dyDescent="0.25">
      <c r="A636" t="s">
        <v>5895</v>
      </c>
      <c r="B636" s="87" t="s">
        <v>5896</v>
      </c>
      <c r="C636" s="88">
        <f t="shared" si="1269"/>
        <v>0</v>
      </c>
      <c r="D636" s="88">
        <f t="shared" si="1269"/>
        <v>0</v>
      </c>
      <c r="E636" s="88">
        <f t="shared" si="1269"/>
        <v>2272.126733311452</v>
      </c>
      <c r="F636" s="88">
        <f t="shared" si="1269"/>
        <v>1656.5675775960553</v>
      </c>
      <c r="G636" s="89">
        <f t="shared" si="1270"/>
        <v>3928.6943109075073</v>
      </c>
      <c r="H636" s="88">
        <f t="shared" si="1271"/>
        <v>1818.2106185927987</v>
      </c>
      <c r="I636" s="88">
        <f t="shared" si="1271"/>
        <v>1974.1082550436258</v>
      </c>
      <c r="J636" s="88">
        <f t="shared" si="1271"/>
        <v>4927.9489019149914</v>
      </c>
      <c r="K636" s="88">
        <f t="shared" si="1271"/>
        <v>2650.8397695478052</v>
      </c>
      <c r="L636" s="89">
        <f t="shared" si="1272"/>
        <v>11371.107545099221</v>
      </c>
      <c r="M636" s="88">
        <f t="shared" si="1273"/>
        <v>-951.861646912992</v>
      </c>
      <c r="N636" s="88">
        <f t="shared" si="1273"/>
        <v>-6252.0301983207464</v>
      </c>
      <c r="O636" s="88">
        <f t="shared" si="1273"/>
        <v>-6457.1890810243785</v>
      </c>
      <c r="P636" s="88">
        <f t="shared" si="1273"/>
        <v>28518.162931270897</v>
      </c>
      <c r="Q636" s="89">
        <f t="shared" si="1274"/>
        <v>14857.08200501278</v>
      </c>
      <c r="R636" s="88">
        <f t="shared" si="1275"/>
        <v>248364.96259661764</v>
      </c>
      <c r="S636" s="88">
        <f t="shared" si="1275"/>
        <v>383271.65144180506</v>
      </c>
      <c r="T636" s="88">
        <f t="shared" si="1275"/>
        <v>544149.17212092131</v>
      </c>
      <c r="U636" s="88">
        <f t="shared" si="1275"/>
        <v>821217.02792856842</v>
      </c>
      <c r="V636" s="89">
        <f t="shared" si="1276"/>
        <v>1997002.8140879124</v>
      </c>
      <c r="W636" s="88">
        <f t="shared" si="1277"/>
        <v>1293464.4276463538</v>
      </c>
      <c r="X636" s="88">
        <f t="shared" si="1277"/>
        <v>1776262.7640045509</v>
      </c>
      <c r="Y636" s="88">
        <f t="shared" si="1277"/>
        <v>2239501.3066482097</v>
      </c>
      <c r="Z636" s="88">
        <f t="shared" si="1277"/>
        <v>2753713.1788273305</v>
      </c>
      <c r="AA636" s="89">
        <f t="shared" si="1278"/>
        <v>8062941.6771264449</v>
      </c>
      <c r="AB636" s="88">
        <f t="shared" si="1279"/>
        <v>1521094.3874933422</v>
      </c>
      <c r="AC636" s="88">
        <f t="shared" si="1279"/>
        <v>985596.89191687107</v>
      </c>
      <c r="AD636" s="88">
        <f t="shared" si="1279"/>
        <v>651812.73778296262</v>
      </c>
      <c r="AE636" s="88">
        <f t="shared" si="1279"/>
        <v>414300.23895890266</v>
      </c>
      <c r="AF636" s="89">
        <f t="shared" si="1280"/>
        <v>3572804.2561520785</v>
      </c>
      <c r="AG636" s="88">
        <f t="shared" si="1281"/>
        <v>230723.98172967881</v>
      </c>
      <c r="AH636" s="88">
        <f t="shared" si="1281"/>
        <v>81232.641017664224</v>
      </c>
      <c r="AI636" s="88">
        <f t="shared" si="1281"/>
        <v>-44627.846427526325</v>
      </c>
      <c r="AJ636" s="88">
        <f t="shared" si="1281"/>
        <v>-152934.70902542025</v>
      </c>
      <c r="AK636" s="89">
        <f t="shared" si="1282"/>
        <v>114394.06729439646</v>
      </c>
      <c r="AL636" s="88">
        <f t="shared" si="1283"/>
        <v>-247537.2219170779</v>
      </c>
      <c r="AM636" s="88">
        <f t="shared" si="1283"/>
        <v>-331056.82129487395</v>
      </c>
      <c r="AN636" s="88">
        <f t="shared" si="1283"/>
        <v>-405386.51319419593</v>
      </c>
      <c r="AO636" s="88">
        <f t="shared" si="1283"/>
        <v>-471957.1726703383</v>
      </c>
      <c r="AP636" s="89">
        <f t="shared" si="1284"/>
        <v>-1455937.7290764861</v>
      </c>
      <c r="AQ636" s="88">
        <f t="shared" si="1285"/>
        <v>-531888.67821077257</v>
      </c>
      <c r="AR636" s="88">
        <f t="shared" si="1285"/>
        <v>-586080.79585634172</v>
      </c>
      <c r="AS636" s="88">
        <f t="shared" si="1285"/>
        <v>-635270.92111100815</v>
      </c>
      <c r="AT636" s="88">
        <f t="shared" si="1285"/>
        <v>-680072.64022437297</v>
      </c>
      <c r="AU636" s="89">
        <f t="shared" si="1286"/>
        <v>-2433313.0354024954</v>
      </c>
      <c r="AV636" s="88">
        <f t="shared" si="1287"/>
        <v>-721002.63392578997</v>
      </c>
      <c r="AW636" s="88">
        <f t="shared" si="1287"/>
        <v>-758500.15981580503</v>
      </c>
      <c r="AX636" s="88">
        <f t="shared" si="1287"/>
        <v>-792941.60378244147</v>
      </c>
      <c r="AY636" s="88">
        <f t="shared" si="1287"/>
        <v>-824651.62698994391</v>
      </c>
      <c r="AZ636" s="89">
        <f t="shared" si="1288"/>
        <v>-3097096.0245139804</v>
      </c>
      <c r="BA636" s="88">
        <f t="shared" si="1289"/>
        <v>-853911.88229670003</v>
      </c>
      <c r="BB636" s="88">
        <f t="shared" si="1289"/>
        <v>-880967.94496527687</v>
      </c>
      <c r="BC636" s="88">
        <f t="shared" si="1289"/>
        <v>-906034.89943004213</v>
      </c>
      <c r="BD636" s="88">
        <f t="shared" si="1289"/>
        <v>-929301.89405201375</v>
      </c>
      <c r="BE636" s="89">
        <f t="shared" si="1290"/>
        <v>-3570216.6207440328</v>
      </c>
      <c r="BF636" s="88">
        <f t="shared" si="1291"/>
        <v>-950935.89001235459</v>
      </c>
      <c r="BG636" s="88">
        <f t="shared" si="1291"/>
        <v>-971084.77207971178</v>
      </c>
      <c r="BH636" s="88">
        <f t="shared" si="1291"/>
        <v>-989879.94809750747</v>
      </c>
      <c r="BI636" s="88">
        <f t="shared" si="1291"/>
        <v>-1007438.5347100664</v>
      </c>
      <c r="BJ636" s="89">
        <f t="shared" si="1292"/>
        <v>-3919339.1448996402</v>
      </c>
      <c r="BK636" s="88">
        <f t="shared" si="1293"/>
        <v>-1023865.2053574212</v>
      </c>
      <c r="BL636" s="88">
        <f t="shared" si="1293"/>
        <v>-1039253.7605276853</v>
      </c>
      <c r="BM636" s="88">
        <f t="shared" si="1293"/>
        <v>-1053688.4680881957</v>
      </c>
      <c r="BN636" s="88">
        <f t="shared" si="1293"/>
        <v>-1067245.2121579871</v>
      </c>
      <c r="BO636" s="89">
        <f t="shared" si="1294"/>
        <v>-4184052.6461312892</v>
      </c>
      <c r="BP636" s="88">
        <f t="shared" si="1295"/>
        <v>-1079992.481699761</v>
      </c>
      <c r="BQ636" s="88">
        <f t="shared" si="1295"/>
        <v>-1091992.22427967</v>
      </c>
      <c r="BR636" s="88">
        <f t="shared" si="1295"/>
        <v>-1103300.585895705</v>
      </c>
      <c r="BS636" s="88">
        <f t="shared" si="1295"/>
        <v>-1113968.5541364932</v>
      </c>
      <c r="BT636" s="89">
        <f t="shared" si="1296"/>
        <v>-4389253.8460116293</v>
      </c>
      <c r="BU636" s="88">
        <f t="shared" si="1297"/>
        <v>-1124042.5189999379</v>
      </c>
      <c r="BV636" s="88">
        <f t="shared" si="1297"/>
        <v>-1133564.7633229066</v>
      </c>
      <c r="BW636" s="88">
        <f t="shared" si="1297"/>
        <v>-1142573.892832798</v>
      </c>
      <c r="BX636" s="88">
        <f t="shared" si="1297"/>
        <v>-1151105.2142408341</v>
      </c>
      <c r="BY636" s="89">
        <f t="shared" si="1298"/>
        <v>-4551286.3893964766</v>
      </c>
      <c r="BZ636" s="88">
        <f t="shared" si="1299"/>
        <v>-1159191.0684854854</v>
      </c>
      <c r="CA636" s="88">
        <f t="shared" si="1299"/>
        <v>-1166861.1251489595</v>
      </c>
      <c r="CB636" s="88">
        <f t="shared" si="1299"/>
        <v>-1174142.6431671595</v>
      </c>
      <c r="CC636" s="88">
        <f t="shared" si="1299"/>
        <v>-1181060.7022002889</v>
      </c>
      <c r="CD636" s="89">
        <f t="shared" si="1300"/>
        <v>-4681255.5390018933</v>
      </c>
      <c r="CE636" s="88">
        <f t="shared" si="1301"/>
        <v>-1187638.408400272</v>
      </c>
      <c r="CF636" s="88">
        <f t="shared" si="1301"/>
        <v>-1193897.0777806956</v>
      </c>
      <c r="CG636" s="88">
        <f t="shared" si="1301"/>
        <v>-1199856.3999474421</v>
      </c>
      <c r="CH636" s="88">
        <f t="shared" si="1301"/>
        <v>-1205534.5845696079</v>
      </c>
      <c r="CI636" s="89">
        <f t="shared" si="1302"/>
        <v>-4786926.4706980176</v>
      </c>
      <c r="CJ636" s="88">
        <f t="shared" si="1303"/>
        <v>-1210948.4926489228</v>
      </c>
      <c r="CK636" s="88">
        <f t="shared" si="1303"/>
        <v>-1216113.7543722605</v>
      </c>
      <c r="CL636" s="88">
        <f t="shared" si="1303"/>
        <v>-1221044.8750983886</v>
      </c>
      <c r="CM636" s="88">
        <f t="shared" si="1303"/>
        <v>-1225755.3308302136</v>
      </c>
      <c r="CN636" s="89">
        <f t="shared" si="1304"/>
        <v>-4873862.4529497856</v>
      </c>
      <c r="CO636" s="88">
        <f t="shared" si="1305"/>
        <v>-1230257.6543522663</v>
      </c>
      <c r="CP636" s="88">
        <f t="shared" si="1305"/>
        <v>-1234563.5130656892</v>
      </c>
      <c r="CQ636" s="88">
        <f t="shared" si="1305"/>
        <v>-1238683.7794257049</v>
      </c>
      <c r="CR636" s="88">
        <f t="shared" si="1305"/>
        <v>-1242628.5947766621</v>
      </c>
      <c r="CS636" s="89">
        <f t="shared" si="1306"/>
        <v>-4946133.5416203225</v>
      </c>
      <c r="CT636" s="88">
        <f t="shared" si="1307"/>
        <v>-1246407.4272845173</v>
      </c>
      <c r="CU636" s="88">
        <f t="shared" si="1307"/>
        <v>-1250029.1245838562</v>
      </c>
      <c r="CV636" s="88">
        <f t="shared" si="1307"/>
        <v>-1253501.9616847979</v>
      </c>
      <c r="CW636" s="88">
        <f t="shared" si="1307"/>
        <v>-1256833.6846222412</v>
      </c>
      <c r="CX636" s="89">
        <f t="shared" si="1308"/>
        <v>-5006772.1981754126</v>
      </c>
      <c r="CY636" s="88">
        <f t="shared" si="1309"/>
        <v>-1294762.7741879057</v>
      </c>
      <c r="CZ636" s="88">
        <f t="shared" si="1309"/>
        <v>-1294762.7741879057</v>
      </c>
      <c r="DA636" s="88">
        <f t="shared" si="1309"/>
        <v>-1294762.7741879057</v>
      </c>
      <c r="DB636" s="88">
        <f t="shared" si="1309"/>
        <v>-1294762.7741879057</v>
      </c>
      <c r="DC636" s="89">
        <f t="shared" si="1310"/>
        <v>-5179051.0967516229</v>
      </c>
      <c r="DD636" s="90">
        <f t="shared" si="1311"/>
        <v>-4048475.9530152455</v>
      </c>
    </row>
    <row r="638" spans="1:108" x14ac:dyDescent="0.25">
      <c r="A638" t="s">
        <v>5897</v>
      </c>
      <c r="B638" s="30" t="s">
        <v>4737</v>
      </c>
    </row>
    <row r="639" spans="1:108" x14ac:dyDescent="0.25">
      <c r="A639" t="s">
        <v>5898</v>
      </c>
      <c r="B639" s="32" t="s">
        <v>5120</v>
      </c>
      <c r="C639" s="24">
        <f t="shared" ref="C639:F649" si="1312">C124-C316</f>
        <v>0</v>
      </c>
      <c r="D639" s="24">
        <f t="shared" si="1312"/>
        <v>0</v>
      </c>
      <c r="E639" s="24">
        <f t="shared" si="1312"/>
        <v>18565.130039244425</v>
      </c>
      <c r="F639" s="24">
        <f t="shared" si="1312"/>
        <v>27600.36973969845</v>
      </c>
      <c r="G639" s="33">
        <f t="shared" ref="G639:G649" si="1313">SUM(C639:F639)</f>
        <v>46165.499778942874</v>
      </c>
      <c r="H639" s="24">
        <f t="shared" ref="H639:K649" si="1314">H124-H316</f>
        <v>27405.186327555857</v>
      </c>
      <c r="I639" s="24">
        <f t="shared" si="1314"/>
        <v>31533.444410596334</v>
      </c>
      <c r="J639" s="24">
        <f t="shared" si="1314"/>
        <v>57151.184694842726</v>
      </c>
      <c r="K639" s="24">
        <f t="shared" si="1314"/>
        <v>57438.822409544373</v>
      </c>
      <c r="L639" s="33">
        <f t="shared" ref="L639:L649" si="1315">SUM(H639:K639)</f>
        <v>173528.63784253929</v>
      </c>
      <c r="M639" s="24">
        <f t="shared" ref="M639:P649" si="1316">M124-M316</f>
        <v>34357.547742878669</v>
      </c>
      <c r="N639" s="24">
        <f t="shared" si="1316"/>
        <v>37947.107714566402</v>
      </c>
      <c r="O639" s="24">
        <f t="shared" si="1316"/>
        <v>45964.744740328926</v>
      </c>
      <c r="P639" s="24">
        <f t="shared" si="1316"/>
        <v>95614.035743333166</v>
      </c>
      <c r="Q639" s="33">
        <f t="shared" ref="Q639:Q649" si="1317">SUM(M639:P639)</f>
        <v>213883.43594110716</v>
      </c>
      <c r="R639" s="24">
        <f t="shared" ref="R639:U649" si="1318">R124-R316</f>
        <v>96079.450535673415</v>
      </c>
      <c r="S639" s="24">
        <f t="shared" si="1318"/>
        <v>55911.107354675012</v>
      </c>
      <c r="T639" s="24">
        <f t="shared" si="1318"/>
        <v>62046.730666849122</v>
      </c>
      <c r="U639" s="24">
        <f t="shared" si="1318"/>
        <v>75898.635444379004</v>
      </c>
      <c r="V639" s="33">
        <f t="shared" ref="V639:V649" si="1319">SUM(R639:U639)</f>
        <v>289935.92400157655</v>
      </c>
      <c r="W639" s="24">
        <f t="shared" ref="W639:Z649" si="1320">W124-W316</f>
        <v>183442.51788773341</v>
      </c>
      <c r="X639" s="24">
        <f t="shared" si="1320"/>
        <v>184183.37418353651</v>
      </c>
      <c r="Y639" s="24">
        <f t="shared" si="1320"/>
        <v>118901.72945749667</v>
      </c>
      <c r="Z639" s="24">
        <f t="shared" si="1320"/>
        <v>128867.86247940641</v>
      </c>
      <c r="AA639" s="33">
        <f t="shared" ref="AA639:AA649" si="1321">SUM(W639:Z639)</f>
        <v>615395.48400817299</v>
      </c>
      <c r="AB639" s="24">
        <f t="shared" ref="AB639:AE649" si="1322">AB124-AB316</f>
        <v>-71724.314138448797</v>
      </c>
      <c r="AC639" s="24">
        <f t="shared" si="1322"/>
        <v>-134551.81652223319</v>
      </c>
      <c r="AD639" s="24">
        <f t="shared" si="1322"/>
        <v>-158258.36220275145</v>
      </c>
      <c r="AE639" s="24">
        <f t="shared" si="1322"/>
        <v>-167962.47976847459</v>
      </c>
      <c r="AF639" s="33">
        <f t="shared" ref="AF639:AF649" si="1323">SUM(AB639:AE639)</f>
        <v>-532496.97263190802</v>
      </c>
      <c r="AG639" s="24">
        <f t="shared" ref="AG639:AJ649" si="1324">AG124-AG316</f>
        <v>-172146.34527415223</v>
      </c>
      <c r="AH639" s="24">
        <f t="shared" si="1324"/>
        <v>-174019.36397222336</v>
      </c>
      <c r="AI639" s="24">
        <f t="shared" si="1324"/>
        <v>-174882.78005668987</v>
      </c>
      <c r="AJ639" s="24">
        <f t="shared" si="1324"/>
        <v>-175290.38440459035</v>
      </c>
      <c r="AK639" s="33">
        <f t="shared" ref="AK639:AK649" si="1325">SUM(AG639:AJ639)</f>
        <v>-696338.87370765582</v>
      </c>
      <c r="AL639" s="24">
        <f t="shared" ref="AL639:AO649" si="1326">AL124-AL316</f>
        <v>-175486.68976628873</v>
      </c>
      <c r="AM639" s="24">
        <f t="shared" si="1326"/>
        <v>-175582.86655395199</v>
      </c>
      <c r="AN639" s="24">
        <f t="shared" si="1326"/>
        <v>-175630.69765299838</v>
      </c>
      <c r="AO639" s="24">
        <f t="shared" si="1326"/>
        <v>-175654.80272318795</v>
      </c>
      <c r="AP639" s="33">
        <f t="shared" ref="AP639:AP649" si="1327">SUM(AL639:AO639)</f>
        <v>-702355.05669642705</v>
      </c>
      <c r="AQ639" s="24">
        <f t="shared" ref="AQ639:AT649" si="1328">AQ124-AQ316</f>
        <v>-175667.09587715007</v>
      </c>
      <c r="AR639" s="24">
        <f t="shared" si="1328"/>
        <v>-175673.43282576837</v>
      </c>
      <c r="AS639" s="24">
        <f t="shared" si="1328"/>
        <v>-175676.7315415917</v>
      </c>
      <c r="AT639" s="24">
        <f t="shared" si="1328"/>
        <v>-175678.46417351998</v>
      </c>
      <c r="AU639" s="33">
        <f t="shared" ref="AU639:AU649" si="1329">SUM(AQ639:AT639)</f>
        <v>-702695.72441803012</v>
      </c>
      <c r="AV639" s="24">
        <f t="shared" ref="AV639:AY649" si="1330">AV124-AV316</f>
        <v>-175679.38179409876</v>
      </c>
      <c r="AW639" s="24">
        <f t="shared" si="1330"/>
        <v>-175679.87152140681</v>
      </c>
      <c r="AX639" s="24">
        <f t="shared" si="1330"/>
        <v>-175680.13476123288</v>
      </c>
      <c r="AY639" s="24">
        <f t="shared" si="1330"/>
        <v>-175680.27720841393</v>
      </c>
      <c r="AZ639" s="33">
        <f t="shared" ref="AZ639:AZ649" si="1331">SUM(AV639:AY639)</f>
        <v>-702719.66528515238</v>
      </c>
      <c r="BA639" s="24">
        <f t="shared" ref="BA639:BD649" si="1332">BA124-BA316</f>
        <v>-175680.35477643367</v>
      </c>
      <c r="BB639" s="24">
        <f t="shared" si="1332"/>
        <v>-175680.39726565871</v>
      </c>
      <c r="BC639" s="24">
        <f t="shared" si="1332"/>
        <v>-175680.42067015078</v>
      </c>
      <c r="BD639" s="24">
        <f t="shared" si="1332"/>
        <v>-175680.43363044318</v>
      </c>
      <c r="BE639" s="33">
        <f t="shared" ref="BE639:BE649" si="1333">SUM(BA639:BD639)</f>
        <v>-702721.60634268634</v>
      </c>
      <c r="BF639" s="24">
        <f t="shared" ref="BF639:BI649" si="1334">BF124-BF316</f>
        <v>-175680.44084332697</v>
      </c>
      <c r="BG639" s="24">
        <f t="shared" si="1334"/>
        <v>-175680.44487675466</v>
      </c>
      <c r="BH639" s="24">
        <f t="shared" si="1334"/>
        <v>-175680.44714251906</v>
      </c>
      <c r="BI639" s="24">
        <f t="shared" si="1334"/>
        <v>-175680.44842084125</v>
      </c>
      <c r="BJ639" s="33">
        <f t="shared" ref="BJ639:BJ649" si="1335">SUM(BF639:BI639)</f>
        <v>-702721.78128344193</v>
      </c>
      <c r="BK639" s="24">
        <f t="shared" ref="BK639:BN649" si="1336">BK124-BK316</f>
        <v>-175680.4491450591</v>
      </c>
      <c r="BL639" s="24">
        <f t="shared" si="1336"/>
        <v>-175680.44955699332</v>
      </c>
      <c r="BM639" s="24">
        <f t="shared" si="1336"/>
        <v>-175680.44979219139</v>
      </c>
      <c r="BN639" s="24">
        <f t="shared" si="1336"/>
        <v>-175680.44992697798</v>
      </c>
      <c r="BO639" s="33">
        <f t="shared" ref="BO639:BO649" si="1337">SUM(BK639:BN639)</f>
        <v>-702721.79842122179</v>
      </c>
      <c r="BP639" s="24">
        <f t="shared" ref="BP639:BS649" si="1338">BP124-BP316</f>
        <v>-175680.45000449102</v>
      </c>
      <c r="BQ639" s="24">
        <f t="shared" si="1338"/>
        <v>-175680.45004922245</v>
      </c>
      <c r="BR639" s="24">
        <f t="shared" si="1338"/>
        <v>-175680.45007511601</v>
      </c>
      <c r="BS639" s="24">
        <f t="shared" si="1338"/>
        <v>-175680.45009015687</v>
      </c>
      <c r="BT639" s="33">
        <f t="shared" ref="BT639:BT649" si="1339">SUM(BP639:BS639)</f>
        <v>-702721.80021898635</v>
      </c>
      <c r="BU639" s="24">
        <f t="shared" ref="BU639:BX649" si="1340">BU124-BU316</f>
        <v>-175680.45009891875</v>
      </c>
      <c r="BV639" s="24">
        <f t="shared" si="1340"/>
        <v>-175680.4501040373</v>
      </c>
      <c r="BW639" s="24">
        <f t="shared" si="1340"/>
        <v>-175680.45010703802</v>
      </c>
      <c r="BX639" s="24">
        <f t="shared" si="1340"/>
        <v>-175680.45010880008</v>
      </c>
      <c r="BY639" s="33">
        <f t="shared" ref="BY639:BY649" si="1341">SUM(BU639:BX639)</f>
        <v>-702721.80041879416</v>
      </c>
      <c r="BZ639" s="24">
        <f t="shared" ref="BZ639:CC649" si="1342">BZ124-BZ316</f>
        <v>-175680.45010983665</v>
      </c>
      <c r="CA639" s="24">
        <f t="shared" si="1342"/>
        <v>-175680.45011045132</v>
      </c>
      <c r="CB639" s="24">
        <f t="shared" si="1342"/>
        <v>-175680.4501108136</v>
      </c>
      <c r="CC639" s="24">
        <f t="shared" si="1342"/>
        <v>-175680.45011102967</v>
      </c>
      <c r="CD639" s="33">
        <f t="shared" ref="CD639:CD649" si="1343">SUM(BZ639:CC639)</f>
        <v>-702721.80044213124</v>
      </c>
      <c r="CE639" s="24">
        <f t="shared" ref="CE639:CH649" si="1344">CE124-CE316</f>
        <v>-175680.45011116005</v>
      </c>
      <c r="CF639" s="24">
        <f t="shared" si="1344"/>
        <v>-175680.45011123642</v>
      </c>
      <c r="CG639" s="24">
        <f t="shared" si="1344"/>
        <v>-175680.45011128206</v>
      </c>
      <c r="CH639" s="24">
        <f t="shared" si="1344"/>
        <v>-175680.45011130907</v>
      </c>
      <c r="CI639" s="33">
        <f t="shared" ref="CI639:CI649" si="1345">SUM(CE639:CH639)</f>
        <v>-702721.8004449876</v>
      </c>
      <c r="CJ639" s="24">
        <f t="shared" ref="CJ639:CM649" si="1346">CJ124-CJ316</f>
        <v>-175680.4501113249</v>
      </c>
      <c r="CK639" s="24">
        <f t="shared" si="1346"/>
        <v>-175680.45011133701</v>
      </c>
      <c r="CL639" s="24">
        <f t="shared" si="1346"/>
        <v>-175680.4501113398</v>
      </c>
      <c r="CM639" s="24">
        <f t="shared" si="1346"/>
        <v>-175680.45011134632</v>
      </c>
      <c r="CN639" s="33">
        <f t="shared" ref="CN639:CN649" si="1347">SUM(CJ639:CM639)</f>
        <v>-702721.80044534802</v>
      </c>
      <c r="CO639" s="24">
        <f t="shared" ref="CO639:CR649" si="1348">CO124-CO316</f>
        <v>-175680.45011134632</v>
      </c>
      <c r="CP639" s="24">
        <f t="shared" si="1348"/>
        <v>-175680.45011134911</v>
      </c>
      <c r="CQ639" s="24">
        <f t="shared" si="1348"/>
        <v>-175680.45011134911</v>
      </c>
      <c r="CR639" s="24">
        <f t="shared" si="1348"/>
        <v>-175680.45011134911</v>
      </c>
      <c r="CS639" s="33">
        <f t="shared" ref="CS639:CS649" si="1349">SUM(CO639:CR639)</f>
        <v>-702721.80044539366</v>
      </c>
      <c r="CT639" s="24">
        <f t="shared" ref="CT639:CW649" si="1350">CT124-CT316</f>
        <v>-175680.45011135004</v>
      </c>
      <c r="CU639" s="24">
        <f t="shared" si="1350"/>
        <v>-175680.45011135004</v>
      </c>
      <c r="CV639" s="24">
        <f t="shared" si="1350"/>
        <v>-175680.45011135004</v>
      </c>
      <c r="CW639" s="24">
        <f t="shared" si="1350"/>
        <v>-175680.45011135004</v>
      </c>
      <c r="CX639" s="33">
        <f t="shared" ref="CX639:CX649" si="1351">SUM(CT639:CW639)</f>
        <v>-702721.80044540018</v>
      </c>
      <c r="CY639" s="24">
        <f t="shared" ref="CY639:DB649" si="1352">CY124-CY316</f>
        <v>-175680.45011135004</v>
      </c>
      <c r="CZ639" s="24">
        <f t="shared" si="1352"/>
        <v>-175680.45011135004</v>
      </c>
      <c r="DA639" s="24">
        <f t="shared" si="1352"/>
        <v>-175680.45011135004</v>
      </c>
      <c r="DB639" s="24">
        <f t="shared" si="1352"/>
        <v>-175680.45011135004</v>
      </c>
      <c r="DC639" s="33">
        <f t="shared" ref="DC639:DC649" si="1353">SUM(CY639:DB639)</f>
        <v>-702721.80044540018</v>
      </c>
      <c r="DD639" s="86">
        <f t="shared" ref="DD639:DD649" si="1354">DD124-DD316</f>
        <v>-304548.31259075645</v>
      </c>
    </row>
    <row r="640" spans="1:108" x14ac:dyDescent="0.25">
      <c r="A640" t="s">
        <v>5899</v>
      </c>
      <c r="B640" s="32" t="s">
        <v>5121</v>
      </c>
      <c r="C640" s="24">
        <f t="shared" si="1312"/>
        <v>0</v>
      </c>
      <c r="D640" s="24">
        <f t="shared" si="1312"/>
        <v>0</v>
      </c>
      <c r="E640" s="24">
        <f t="shared" si="1312"/>
        <v>0</v>
      </c>
      <c r="F640" s="24">
        <f t="shared" si="1312"/>
        <v>0</v>
      </c>
      <c r="G640" s="33">
        <f t="shared" si="1313"/>
        <v>0</v>
      </c>
      <c r="H640" s="24">
        <f t="shared" si="1314"/>
        <v>0</v>
      </c>
      <c r="I640" s="24">
        <f t="shared" si="1314"/>
        <v>0</v>
      </c>
      <c r="J640" s="24">
        <f t="shared" si="1314"/>
        <v>0</v>
      </c>
      <c r="K640" s="24">
        <f t="shared" si="1314"/>
        <v>0</v>
      </c>
      <c r="L640" s="33">
        <f t="shared" si="1315"/>
        <v>0</v>
      </c>
      <c r="M640" s="24">
        <f t="shared" si="1316"/>
        <v>447.69324608449824</v>
      </c>
      <c r="N640" s="24">
        <f t="shared" si="1316"/>
        <v>-7764.8565120117273</v>
      </c>
      <c r="O640" s="24">
        <f t="shared" si="1316"/>
        <v>-11991.697644109605</v>
      </c>
      <c r="P640" s="24">
        <f t="shared" si="1316"/>
        <v>22808.654166636523</v>
      </c>
      <c r="Q640" s="33">
        <f t="shared" si="1317"/>
        <v>3499.7932565996889</v>
      </c>
      <c r="R640" s="24">
        <f t="shared" si="1318"/>
        <v>80133.853923966642</v>
      </c>
      <c r="S640" s="24">
        <f t="shared" si="1318"/>
        <v>68993.419227099977</v>
      </c>
      <c r="T640" s="24">
        <f t="shared" si="1318"/>
        <v>41850.057891537203</v>
      </c>
      <c r="U640" s="24">
        <f t="shared" si="1318"/>
        <v>24782.398633410688</v>
      </c>
      <c r="V640" s="33">
        <f t="shared" si="1319"/>
        <v>215759.72967601451</v>
      </c>
      <c r="W640" s="24">
        <f t="shared" si="1320"/>
        <v>124141.41020696191</v>
      </c>
      <c r="X640" s="24">
        <f t="shared" si="1320"/>
        <v>205787.26552655641</v>
      </c>
      <c r="Y640" s="24">
        <f t="shared" si="1320"/>
        <v>180910.36163775902</v>
      </c>
      <c r="Z640" s="24">
        <f t="shared" si="1320"/>
        <v>131898.52193106804</v>
      </c>
      <c r="AA640" s="33">
        <f t="shared" si="1321"/>
        <v>642737.55930234538</v>
      </c>
      <c r="AB640" s="24">
        <f t="shared" si="1322"/>
        <v>7523.5693726730533</v>
      </c>
      <c r="AC640" s="24">
        <f t="shared" si="1322"/>
        <v>-92754.933807899011</v>
      </c>
      <c r="AD640" s="24">
        <f t="shared" si="1322"/>
        <v>-171703.70414739382</v>
      </c>
      <c r="AE640" s="24">
        <f t="shared" si="1322"/>
        <v>-234395.14654426044</v>
      </c>
      <c r="AF640" s="33">
        <f t="shared" si="1323"/>
        <v>-491330.21512688021</v>
      </c>
      <c r="AG640" s="24">
        <f t="shared" si="1324"/>
        <v>-284848.03782471828</v>
      </c>
      <c r="AH640" s="24">
        <f t="shared" si="1324"/>
        <v>-325991.11879847664</v>
      </c>
      <c r="AI640" s="24">
        <f t="shared" si="1324"/>
        <v>-359946.87494634092</v>
      </c>
      <c r="AJ640" s="24">
        <f t="shared" si="1324"/>
        <v>-388271.26270515355</v>
      </c>
      <c r="AK640" s="33">
        <f t="shared" si="1325"/>
        <v>-1359057.2942746894</v>
      </c>
      <c r="AL640" s="24">
        <f t="shared" si="1326"/>
        <v>-412122.63202940766</v>
      </c>
      <c r="AM640" s="24">
        <f t="shared" si="1326"/>
        <v>-432376.90253300569</v>
      </c>
      <c r="AN640" s="24">
        <f t="shared" si="1326"/>
        <v>-449706.22894209879</v>
      </c>
      <c r="AO640" s="24">
        <f t="shared" si="1326"/>
        <v>-464633.39492999332</v>
      </c>
      <c r="AP640" s="33">
        <f t="shared" si="1327"/>
        <v>-1758839.1584345056</v>
      </c>
      <c r="AQ640" s="24">
        <f t="shared" si="1328"/>
        <v>-477570.01004927536</v>
      </c>
      <c r="AR640" s="24">
        <f t="shared" si="1328"/>
        <v>-488843.7631961049</v>
      </c>
      <c r="AS640" s="24">
        <f t="shared" si="1328"/>
        <v>-498718.16883151664</v>
      </c>
      <c r="AT640" s="24">
        <f t="shared" si="1328"/>
        <v>-507407.08163522917</v>
      </c>
      <c r="AU640" s="33">
        <f t="shared" si="1329"/>
        <v>-1972539.0237121261</v>
      </c>
      <c r="AV640" s="24">
        <f t="shared" si="1330"/>
        <v>-515085.50926563214</v>
      </c>
      <c r="AW640" s="24">
        <f t="shared" si="1330"/>
        <v>-521897.76741138101</v>
      </c>
      <c r="AX640" s="24">
        <f t="shared" si="1330"/>
        <v>-527963.700751747</v>
      </c>
      <c r="AY640" s="24">
        <f t="shared" si="1330"/>
        <v>-533383.47856444982</v>
      </c>
      <c r="AZ640" s="33">
        <f t="shared" si="1331"/>
        <v>-2098330.45599321</v>
      </c>
      <c r="BA640" s="24">
        <f t="shared" si="1332"/>
        <v>-538241.32753778424</v>
      </c>
      <c r="BB640" s="24">
        <f t="shared" si="1332"/>
        <v>-542608.46347205597</v>
      </c>
      <c r="BC640" s="24">
        <f t="shared" si="1332"/>
        <v>-546545.41300455271</v>
      </c>
      <c r="BD640" s="24">
        <f t="shared" si="1332"/>
        <v>-550103.86651737546</v>
      </c>
      <c r="BE640" s="33">
        <f t="shared" si="1333"/>
        <v>-2177499.0705317683</v>
      </c>
      <c r="BF640" s="24">
        <f t="shared" si="1334"/>
        <v>-553328.1675625575</v>
      </c>
      <c r="BG640" s="24">
        <f t="shared" si="1334"/>
        <v>-556256.51816868735</v>
      </c>
      <c r="BH640" s="24">
        <f t="shared" si="1334"/>
        <v>-558921.96036832861</v>
      </c>
      <c r="BI640" s="24">
        <f t="shared" si="1334"/>
        <v>-561353.18021064345</v>
      </c>
      <c r="BJ640" s="33">
        <f t="shared" si="1335"/>
        <v>-2229859.8263102169</v>
      </c>
      <c r="BK640" s="24">
        <f t="shared" si="1336"/>
        <v>-563575.17001437745</v>
      </c>
      <c r="BL640" s="24">
        <f t="shared" si="1336"/>
        <v>-565609.77670089214</v>
      </c>
      <c r="BM640" s="24">
        <f t="shared" si="1336"/>
        <v>-567476.15803628822</v>
      </c>
      <c r="BN640" s="24">
        <f t="shared" si="1336"/>
        <v>-569191.16401214723</v>
      </c>
      <c r="BO640" s="33">
        <f t="shared" si="1337"/>
        <v>-2265852.2687637052</v>
      </c>
      <c r="BP640" s="24">
        <f t="shared" si="1338"/>
        <v>-570769.65704915347</v>
      </c>
      <c r="BQ640" s="24">
        <f t="shared" si="1338"/>
        <v>-572224.78195627662</v>
      </c>
      <c r="BR640" s="24">
        <f t="shared" si="1338"/>
        <v>-573568.19442884787</v>
      </c>
      <c r="BS640" s="24">
        <f t="shared" si="1338"/>
        <v>-574810.25517947366</v>
      </c>
      <c r="BT640" s="33">
        <f t="shared" si="1339"/>
        <v>-2291372.8886137516</v>
      </c>
      <c r="BU640" s="24">
        <f t="shared" si="1340"/>
        <v>-575960.19546012895</v>
      </c>
      <c r="BV640" s="24">
        <f t="shared" si="1340"/>
        <v>-577026.25867205148</v>
      </c>
      <c r="BW640" s="24">
        <f t="shared" si="1340"/>
        <v>-578015.82191152126</v>
      </c>
      <c r="BX640" s="24">
        <f t="shared" si="1340"/>
        <v>-578935.50061805884</v>
      </c>
      <c r="BY640" s="33">
        <f t="shared" si="1341"/>
        <v>-2309937.7766617606</v>
      </c>
      <c r="BZ640" s="24">
        <f t="shared" si="1342"/>
        <v>-579791.2389415896</v>
      </c>
      <c r="CA640" s="24">
        <f t="shared" si="1342"/>
        <v>-580588.38799913879</v>
      </c>
      <c r="CB640" s="24">
        <f t="shared" si="1342"/>
        <v>-581331.77382855024</v>
      </c>
      <c r="CC640" s="24">
        <f t="shared" si="1342"/>
        <v>-582025.75654977479</v>
      </c>
      <c r="CD640" s="33">
        <f t="shared" si="1343"/>
        <v>-2323737.1573190535</v>
      </c>
      <c r="CE640" s="24">
        <f t="shared" si="1344"/>
        <v>-582674.2820005127</v>
      </c>
      <c r="CF640" s="24">
        <f t="shared" si="1344"/>
        <v>-583280.9269121245</v>
      </c>
      <c r="CG640" s="24">
        <f t="shared" si="1344"/>
        <v>-583848.93852553621</v>
      </c>
      <c r="CH640" s="24">
        <f t="shared" si="1344"/>
        <v>-584381.26940893347</v>
      </c>
      <c r="CI640" s="33">
        <f t="shared" si="1345"/>
        <v>-2334185.4168471065</v>
      </c>
      <c r="CJ640" s="24">
        <f t="shared" si="1346"/>
        <v>-584880.60812420258</v>
      </c>
      <c r="CK640" s="24">
        <f t="shared" si="1346"/>
        <v>-585349.40629299218</v>
      </c>
      <c r="CL640" s="24">
        <f t="shared" si="1346"/>
        <v>-585789.9025328994</v>
      </c>
      <c r="CM640" s="24">
        <f t="shared" si="1346"/>
        <v>-586204.14366655576</v>
      </c>
      <c r="CN640" s="33">
        <f t="shared" si="1347"/>
        <v>-2342224.0606166497</v>
      </c>
      <c r="CO640" s="24">
        <f t="shared" si="1348"/>
        <v>-586594.00354937394</v>
      </c>
      <c r="CP640" s="24">
        <f t="shared" si="1348"/>
        <v>-586961.19981346803</v>
      </c>
      <c r="CQ640" s="24">
        <f t="shared" si="1348"/>
        <v>-587307.30878435029</v>
      </c>
      <c r="CR640" s="24">
        <f t="shared" si="1348"/>
        <v>-587633.77879225672</v>
      </c>
      <c r="CS640" s="33">
        <f t="shared" si="1349"/>
        <v>-2348496.2909394493</v>
      </c>
      <c r="CT640" s="24">
        <f t="shared" si="1350"/>
        <v>-587941.94207028439</v>
      </c>
      <c r="CU640" s="24">
        <f t="shared" si="1350"/>
        <v>-588233.02540623129</v>
      </c>
      <c r="CV640" s="24">
        <f t="shared" si="1350"/>
        <v>-588508.15969334194</v>
      </c>
      <c r="CW640" s="24">
        <f t="shared" si="1350"/>
        <v>-588768.38850654091</v>
      </c>
      <c r="CX640" s="33">
        <f t="shared" si="1351"/>
        <v>-2353451.5156763983</v>
      </c>
      <c r="CY640" s="24">
        <f t="shared" si="1352"/>
        <v>-590982.60221893759</v>
      </c>
      <c r="CZ640" s="24">
        <f t="shared" si="1352"/>
        <v>-590982.60221893759</v>
      </c>
      <c r="DA640" s="24">
        <f t="shared" si="1352"/>
        <v>-590982.60221893759</v>
      </c>
      <c r="DB640" s="24">
        <f t="shared" si="1352"/>
        <v>-590982.60221893759</v>
      </c>
      <c r="DC640" s="33">
        <f t="shared" si="1353"/>
        <v>-2363930.4088757504</v>
      </c>
      <c r="DD640" s="86">
        <f t="shared" si="1354"/>
        <v>-722881.12415000587</v>
      </c>
    </row>
    <row r="641" spans="1:108" x14ac:dyDescent="0.25">
      <c r="A641" t="s">
        <v>5900</v>
      </c>
      <c r="B641" s="32" t="s">
        <v>5122</v>
      </c>
      <c r="C641" s="24">
        <f t="shared" si="1312"/>
        <v>0</v>
      </c>
      <c r="D641" s="24">
        <f t="shared" si="1312"/>
        <v>0</v>
      </c>
      <c r="E641" s="24">
        <f t="shared" si="1312"/>
        <v>0</v>
      </c>
      <c r="F641" s="24">
        <f t="shared" si="1312"/>
        <v>0</v>
      </c>
      <c r="G641" s="33">
        <f t="shared" si="1313"/>
        <v>0</v>
      </c>
      <c r="H641" s="24">
        <f t="shared" si="1314"/>
        <v>0</v>
      </c>
      <c r="I641" s="24">
        <f t="shared" si="1314"/>
        <v>0</v>
      </c>
      <c r="J641" s="24">
        <f t="shared" si="1314"/>
        <v>0</v>
      </c>
      <c r="K641" s="24">
        <f t="shared" si="1314"/>
        <v>0</v>
      </c>
      <c r="L641" s="33">
        <f t="shared" si="1315"/>
        <v>0</v>
      </c>
      <c r="M641" s="24">
        <f t="shared" si="1316"/>
        <v>0</v>
      </c>
      <c r="N641" s="24">
        <f t="shared" si="1316"/>
        <v>0</v>
      </c>
      <c r="O641" s="24">
        <f t="shared" si="1316"/>
        <v>0</v>
      </c>
      <c r="P641" s="24">
        <f t="shared" si="1316"/>
        <v>0</v>
      </c>
      <c r="Q641" s="33">
        <f t="shared" si="1317"/>
        <v>0</v>
      </c>
      <c r="R641" s="24">
        <f t="shared" si="1318"/>
        <v>10733.961902181502</v>
      </c>
      <c r="S641" s="24">
        <f t="shared" si="1318"/>
        <v>12969.008358321385</v>
      </c>
      <c r="T641" s="24">
        <f t="shared" si="1318"/>
        <v>19810.840342368581</v>
      </c>
      <c r="U641" s="24">
        <f t="shared" si="1318"/>
        <v>36702.733484806144</v>
      </c>
      <c r="V641" s="33">
        <f t="shared" si="1319"/>
        <v>80216.544087677612</v>
      </c>
      <c r="W641" s="24">
        <f t="shared" si="1320"/>
        <v>36702.733484806027</v>
      </c>
      <c r="X641" s="24">
        <f t="shared" si="1320"/>
        <v>36702.733484806027</v>
      </c>
      <c r="Y641" s="24">
        <f t="shared" si="1320"/>
        <v>36702.733484806027</v>
      </c>
      <c r="Z641" s="24">
        <f t="shared" si="1320"/>
        <v>36702.733484806027</v>
      </c>
      <c r="AA641" s="33">
        <f t="shared" si="1321"/>
        <v>146810.93393922411</v>
      </c>
      <c r="AB641" s="24">
        <f t="shared" si="1322"/>
        <v>36702.733484806027</v>
      </c>
      <c r="AC641" s="24">
        <f t="shared" si="1322"/>
        <v>36702.733484806027</v>
      </c>
      <c r="AD641" s="24">
        <f t="shared" si="1322"/>
        <v>36702.733484806027</v>
      </c>
      <c r="AE641" s="24">
        <f t="shared" si="1322"/>
        <v>36702.733484806027</v>
      </c>
      <c r="AF641" s="33">
        <f t="shared" si="1323"/>
        <v>146810.93393922411</v>
      </c>
      <c r="AG641" s="24">
        <f t="shared" si="1324"/>
        <v>36702.733484806027</v>
      </c>
      <c r="AH641" s="24">
        <f t="shared" si="1324"/>
        <v>36702.733484806027</v>
      </c>
      <c r="AI641" s="24">
        <f t="shared" si="1324"/>
        <v>36702.733484806027</v>
      </c>
      <c r="AJ641" s="24">
        <f t="shared" si="1324"/>
        <v>36702.733484806027</v>
      </c>
      <c r="AK641" s="33">
        <f t="shared" si="1325"/>
        <v>146810.93393922411</v>
      </c>
      <c r="AL641" s="24">
        <f t="shared" si="1326"/>
        <v>36702.733484806027</v>
      </c>
      <c r="AM641" s="24">
        <f t="shared" si="1326"/>
        <v>36702.733484806027</v>
      </c>
      <c r="AN641" s="24">
        <f t="shared" si="1326"/>
        <v>36702.733484806027</v>
      </c>
      <c r="AO641" s="24">
        <f t="shared" si="1326"/>
        <v>36702.733484806027</v>
      </c>
      <c r="AP641" s="33">
        <f t="shared" si="1327"/>
        <v>146810.93393922411</v>
      </c>
      <c r="AQ641" s="24">
        <f t="shared" si="1328"/>
        <v>36702.733484806027</v>
      </c>
      <c r="AR641" s="24">
        <f t="shared" si="1328"/>
        <v>36702.733484806027</v>
      </c>
      <c r="AS641" s="24">
        <f t="shared" si="1328"/>
        <v>36702.733484806027</v>
      </c>
      <c r="AT641" s="24">
        <f t="shared" si="1328"/>
        <v>36702.733484806027</v>
      </c>
      <c r="AU641" s="33">
        <f t="shared" si="1329"/>
        <v>146810.93393922411</v>
      </c>
      <c r="AV641" s="24">
        <f t="shared" si="1330"/>
        <v>36702.733484806027</v>
      </c>
      <c r="AW641" s="24">
        <f t="shared" si="1330"/>
        <v>36702.733484806027</v>
      </c>
      <c r="AX641" s="24">
        <f t="shared" si="1330"/>
        <v>36702.733484806027</v>
      </c>
      <c r="AY641" s="24">
        <f t="shared" si="1330"/>
        <v>36702.733484806027</v>
      </c>
      <c r="AZ641" s="33">
        <f t="shared" si="1331"/>
        <v>146810.93393922411</v>
      </c>
      <c r="BA641" s="24">
        <f t="shared" si="1332"/>
        <v>36702.733484806027</v>
      </c>
      <c r="BB641" s="24">
        <f t="shared" si="1332"/>
        <v>36702.733484806027</v>
      </c>
      <c r="BC641" s="24">
        <f t="shared" si="1332"/>
        <v>36702.733484806027</v>
      </c>
      <c r="BD641" s="24">
        <f t="shared" si="1332"/>
        <v>36702.733484806027</v>
      </c>
      <c r="BE641" s="33">
        <f t="shared" si="1333"/>
        <v>146810.93393922411</v>
      </c>
      <c r="BF641" s="24">
        <f t="shared" si="1334"/>
        <v>36702.733484806027</v>
      </c>
      <c r="BG641" s="24">
        <f t="shared" si="1334"/>
        <v>36702.733484806027</v>
      </c>
      <c r="BH641" s="24">
        <f t="shared" si="1334"/>
        <v>36702.733484806027</v>
      </c>
      <c r="BI641" s="24">
        <f t="shared" si="1334"/>
        <v>36702.733484806027</v>
      </c>
      <c r="BJ641" s="33">
        <f t="shared" si="1335"/>
        <v>146810.93393922411</v>
      </c>
      <c r="BK641" s="24">
        <f t="shared" si="1336"/>
        <v>36702.733484806027</v>
      </c>
      <c r="BL641" s="24">
        <f t="shared" si="1336"/>
        <v>36702.733484806027</v>
      </c>
      <c r="BM641" s="24">
        <f t="shared" si="1336"/>
        <v>36702.733484806027</v>
      </c>
      <c r="BN641" s="24">
        <f t="shared" si="1336"/>
        <v>36702.733484806027</v>
      </c>
      <c r="BO641" s="33">
        <f t="shared" si="1337"/>
        <v>146810.93393922411</v>
      </c>
      <c r="BP641" s="24">
        <f t="shared" si="1338"/>
        <v>36702.733484806027</v>
      </c>
      <c r="BQ641" s="24">
        <f t="shared" si="1338"/>
        <v>36702.733484806027</v>
      </c>
      <c r="BR641" s="24">
        <f t="shared" si="1338"/>
        <v>36702.733484806027</v>
      </c>
      <c r="BS641" s="24">
        <f t="shared" si="1338"/>
        <v>36702.733484806027</v>
      </c>
      <c r="BT641" s="33">
        <f t="shared" si="1339"/>
        <v>146810.93393922411</v>
      </c>
      <c r="BU641" s="24">
        <f t="shared" si="1340"/>
        <v>36702.733484806027</v>
      </c>
      <c r="BV641" s="24">
        <f t="shared" si="1340"/>
        <v>36702.733484806027</v>
      </c>
      <c r="BW641" s="24">
        <f t="shared" si="1340"/>
        <v>36702.733484806027</v>
      </c>
      <c r="BX641" s="24">
        <f t="shared" si="1340"/>
        <v>36702.733484806027</v>
      </c>
      <c r="BY641" s="33">
        <f t="shared" si="1341"/>
        <v>146810.93393922411</v>
      </c>
      <c r="BZ641" s="24">
        <f t="shared" si="1342"/>
        <v>36702.733484806027</v>
      </c>
      <c r="CA641" s="24">
        <f t="shared" si="1342"/>
        <v>36702.733484806027</v>
      </c>
      <c r="CB641" s="24">
        <f t="shared" si="1342"/>
        <v>36702.733484806027</v>
      </c>
      <c r="CC641" s="24">
        <f t="shared" si="1342"/>
        <v>36702.733484806027</v>
      </c>
      <c r="CD641" s="33">
        <f t="shared" si="1343"/>
        <v>146810.93393922411</v>
      </c>
      <c r="CE641" s="24">
        <f t="shared" si="1344"/>
        <v>36702.733484806027</v>
      </c>
      <c r="CF641" s="24">
        <f t="shared" si="1344"/>
        <v>36702.733484806027</v>
      </c>
      <c r="CG641" s="24">
        <f t="shared" si="1344"/>
        <v>36702.733484806027</v>
      </c>
      <c r="CH641" s="24">
        <f t="shared" si="1344"/>
        <v>36702.733484806027</v>
      </c>
      <c r="CI641" s="33">
        <f t="shared" si="1345"/>
        <v>146810.93393922411</v>
      </c>
      <c r="CJ641" s="24">
        <f t="shared" si="1346"/>
        <v>36702.733484806027</v>
      </c>
      <c r="CK641" s="24">
        <f t="shared" si="1346"/>
        <v>36702.733484806027</v>
      </c>
      <c r="CL641" s="24">
        <f t="shared" si="1346"/>
        <v>36702.733484806027</v>
      </c>
      <c r="CM641" s="24">
        <f t="shared" si="1346"/>
        <v>36702.733484806027</v>
      </c>
      <c r="CN641" s="33">
        <f t="shared" si="1347"/>
        <v>146810.93393922411</v>
      </c>
      <c r="CO641" s="24">
        <f t="shared" si="1348"/>
        <v>36702.733484806027</v>
      </c>
      <c r="CP641" s="24">
        <f t="shared" si="1348"/>
        <v>36702.733484806027</v>
      </c>
      <c r="CQ641" s="24">
        <f t="shared" si="1348"/>
        <v>36702.733484806027</v>
      </c>
      <c r="CR641" s="24">
        <f t="shared" si="1348"/>
        <v>36702.733484806027</v>
      </c>
      <c r="CS641" s="33">
        <f t="shared" si="1349"/>
        <v>146810.93393922411</v>
      </c>
      <c r="CT641" s="24">
        <f t="shared" si="1350"/>
        <v>36702.733484806027</v>
      </c>
      <c r="CU641" s="24">
        <f t="shared" si="1350"/>
        <v>36702.733484806027</v>
      </c>
      <c r="CV641" s="24">
        <f t="shared" si="1350"/>
        <v>36702.733484806027</v>
      </c>
      <c r="CW641" s="24">
        <f t="shared" si="1350"/>
        <v>36702.733484806027</v>
      </c>
      <c r="CX641" s="33">
        <f t="shared" si="1351"/>
        <v>146810.93393922411</v>
      </c>
      <c r="CY641" s="24">
        <f t="shared" si="1352"/>
        <v>36702.733484806027</v>
      </c>
      <c r="CZ641" s="24">
        <f t="shared" si="1352"/>
        <v>36702.733484806027</v>
      </c>
      <c r="DA641" s="24">
        <f t="shared" si="1352"/>
        <v>36702.733484806027</v>
      </c>
      <c r="DB641" s="24">
        <f t="shared" si="1352"/>
        <v>36702.733484806027</v>
      </c>
      <c r="DC641" s="33">
        <f t="shared" si="1353"/>
        <v>146810.93393922411</v>
      </c>
      <c r="DD641" s="86">
        <f t="shared" si="1354"/>
        <v>0</v>
      </c>
    </row>
    <row r="642" spans="1:108" x14ac:dyDescent="0.25">
      <c r="A642" t="s">
        <v>5901</v>
      </c>
      <c r="B642" s="32" t="s">
        <v>5123</v>
      </c>
      <c r="C642" s="24">
        <f t="shared" si="1312"/>
        <v>0</v>
      </c>
      <c r="D642" s="24">
        <f t="shared" si="1312"/>
        <v>0</v>
      </c>
      <c r="E642" s="24">
        <f t="shared" si="1312"/>
        <v>0</v>
      </c>
      <c r="F642" s="24">
        <f t="shared" si="1312"/>
        <v>0</v>
      </c>
      <c r="G642" s="33">
        <f t="shared" si="1313"/>
        <v>0</v>
      </c>
      <c r="H642" s="24">
        <f t="shared" si="1314"/>
        <v>0</v>
      </c>
      <c r="I642" s="24">
        <f t="shared" si="1314"/>
        <v>0</v>
      </c>
      <c r="J642" s="24">
        <f t="shared" si="1314"/>
        <v>0</v>
      </c>
      <c r="K642" s="24">
        <f t="shared" si="1314"/>
        <v>0</v>
      </c>
      <c r="L642" s="33">
        <f t="shared" si="1315"/>
        <v>0</v>
      </c>
      <c r="M642" s="24">
        <f t="shared" si="1316"/>
        <v>0</v>
      </c>
      <c r="N642" s="24">
        <f t="shared" si="1316"/>
        <v>0</v>
      </c>
      <c r="O642" s="24">
        <f t="shared" si="1316"/>
        <v>0</v>
      </c>
      <c r="P642" s="24">
        <f t="shared" si="1316"/>
        <v>0</v>
      </c>
      <c r="Q642" s="33">
        <f t="shared" si="1317"/>
        <v>0</v>
      </c>
      <c r="R642" s="24">
        <f t="shared" si="1318"/>
        <v>227166.87986507453</v>
      </c>
      <c r="S642" s="24">
        <f t="shared" si="1318"/>
        <v>417117.92700156942</v>
      </c>
      <c r="T642" s="24">
        <f t="shared" si="1318"/>
        <v>640793.34733959287</v>
      </c>
      <c r="U642" s="24">
        <f t="shared" si="1318"/>
        <v>969857.21568542346</v>
      </c>
      <c r="V642" s="33">
        <f t="shared" si="1319"/>
        <v>2254935.3698916603</v>
      </c>
      <c r="W642" s="24">
        <f t="shared" si="1320"/>
        <v>969857.21568542346</v>
      </c>
      <c r="X642" s="24">
        <f t="shared" si="1320"/>
        <v>969857.21568542346</v>
      </c>
      <c r="Y642" s="24">
        <f t="shared" si="1320"/>
        <v>969857.21568542346</v>
      </c>
      <c r="Z642" s="24">
        <f t="shared" si="1320"/>
        <v>969857.21568542719</v>
      </c>
      <c r="AA642" s="33">
        <f t="shared" si="1321"/>
        <v>3879428.8627416976</v>
      </c>
      <c r="AB642" s="24">
        <f t="shared" si="1322"/>
        <v>969857.21568542719</v>
      </c>
      <c r="AC642" s="24">
        <f t="shared" si="1322"/>
        <v>969857.21568542719</v>
      </c>
      <c r="AD642" s="24">
        <f t="shared" si="1322"/>
        <v>969857.21568542719</v>
      </c>
      <c r="AE642" s="24">
        <f t="shared" si="1322"/>
        <v>969857.21568542719</v>
      </c>
      <c r="AF642" s="33">
        <f t="shared" si="1323"/>
        <v>3879428.8627417088</v>
      </c>
      <c r="AG642" s="24">
        <f t="shared" si="1324"/>
        <v>969857.21568542719</v>
      </c>
      <c r="AH642" s="24">
        <f t="shared" si="1324"/>
        <v>969857.21568542719</v>
      </c>
      <c r="AI642" s="24">
        <f t="shared" si="1324"/>
        <v>969857.21568542719</v>
      </c>
      <c r="AJ642" s="24">
        <f t="shared" si="1324"/>
        <v>969857.21568542719</v>
      </c>
      <c r="AK642" s="33">
        <f t="shared" si="1325"/>
        <v>3879428.8627417088</v>
      </c>
      <c r="AL642" s="24">
        <f t="shared" si="1326"/>
        <v>969857.21568542719</v>
      </c>
      <c r="AM642" s="24">
        <f t="shared" si="1326"/>
        <v>969857.21568542719</v>
      </c>
      <c r="AN642" s="24">
        <f t="shared" si="1326"/>
        <v>969857.21568542719</v>
      </c>
      <c r="AO642" s="24">
        <f t="shared" si="1326"/>
        <v>969857.21568542719</v>
      </c>
      <c r="AP642" s="33">
        <f t="shared" si="1327"/>
        <v>3879428.8627417088</v>
      </c>
      <c r="AQ642" s="24">
        <f t="shared" si="1328"/>
        <v>969857.21568542719</v>
      </c>
      <c r="AR642" s="24">
        <f t="shared" si="1328"/>
        <v>969857.21568542719</v>
      </c>
      <c r="AS642" s="24">
        <f t="shared" si="1328"/>
        <v>969857.21568542719</v>
      </c>
      <c r="AT642" s="24">
        <f t="shared" si="1328"/>
        <v>969857.21568542719</v>
      </c>
      <c r="AU642" s="33">
        <f t="shared" si="1329"/>
        <v>3879428.8627417088</v>
      </c>
      <c r="AV642" s="24">
        <f t="shared" si="1330"/>
        <v>969857.21568542719</v>
      </c>
      <c r="AW642" s="24">
        <f t="shared" si="1330"/>
        <v>969857.21568542719</v>
      </c>
      <c r="AX642" s="24">
        <f t="shared" si="1330"/>
        <v>969857.21568542719</v>
      </c>
      <c r="AY642" s="24">
        <f t="shared" si="1330"/>
        <v>969857.21568542719</v>
      </c>
      <c r="AZ642" s="33">
        <f t="shared" si="1331"/>
        <v>3879428.8627417088</v>
      </c>
      <c r="BA642" s="24">
        <f t="shared" si="1332"/>
        <v>969857.21568542719</v>
      </c>
      <c r="BB642" s="24">
        <f t="shared" si="1332"/>
        <v>969857.21568542719</v>
      </c>
      <c r="BC642" s="24">
        <f t="shared" si="1332"/>
        <v>969857.21568542719</v>
      </c>
      <c r="BD642" s="24">
        <f t="shared" si="1332"/>
        <v>969857.21568542719</v>
      </c>
      <c r="BE642" s="33">
        <f t="shared" si="1333"/>
        <v>3879428.8627417088</v>
      </c>
      <c r="BF642" s="24">
        <f t="shared" si="1334"/>
        <v>969857.21568542719</v>
      </c>
      <c r="BG642" s="24">
        <f t="shared" si="1334"/>
        <v>969857.21568542719</v>
      </c>
      <c r="BH642" s="24">
        <f t="shared" si="1334"/>
        <v>969857.21568542719</v>
      </c>
      <c r="BI642" s="24">
        <f t="shared" si="1334"/>
        <v>969857.21568542719</v>
      </c>
      <c r="BJ642" s="33">
        <f t="shared" si="1335"/>
        <v>3879428.8627417088</v>
      </c>
      <c r="BK642" s="24">
        <f t="shared" si="1336"/>
        <v>969857.21568542719</v>
      </c>
      <c r="BL642" s="24">
        <f t="shared" si="1336"/>
        <v>969857.21568542719</v>
      </c>
      <c r="BM642" s="24">
        <f t="shared" si="1336"/>
        <v>969857.21568542719</v>
      </c>
      <c r="BN642" s="24">
        <f t="shared" si="1336"/>
        <v>969857.21568542719</v>
      </c>
      <c r="BO642" s="33">
        <f t="shared" si="1337"/>
        <v>3879428.8627417088</v>
      </c>
      <c r="BP642" s="24">
        <f t="shared" si="1338"/>
        <v>969857.21568542719</v>
      </c>
      <c r="BQ642" s="24">
        <f t="shared" si="1338"/>
        <v>969857.21568542719</v>
      </c>
      <c r="BR642" s="24">
        <f t="shared" si="1338"/>
        <v>969857.21568542719</v>
      </c>
      <c r="BS642" s="24">
        <f t="shared" si="1338"/>
        <v>969857.21568542719</v>
      </c>
      <c r="BT642" s="33">
        <f t="shared" si="1339"/>
        <v>3879428.8627417088</v>
      </c>
      <c r="BU642" s="24">
        <f t="shared" si="1340"/>
        <v>969857.21568542719</v>
      </c>
      <c r="BV642" s="24">
        <f t="shared" si="1340"/>
        <v>969857.21568542719</v>
      </c>
      <c r="BW642" s="24">
        <f t="shared" si="1340"/>
        <v>969857.21568542719</v>
      </c>
      <c r="BX642" s="24">
        <f t="shared" si="1340"/>
        <v>969857.21568542719</v>
      </c>
      <c r="BY642" s="33">
        <f t="shared" si="1341"/>
        <v>3879428.8627417088</v>
      </c>
      <c r="BZ642" s="24">
        <f t="shared" si="1342"/>
        <v>969857.21568542719</v>
      </c>
      <c r="CA642" s="24">
        <f t="shared" si="1342"/>
        <v>969857.21568542719</v>
      </c>
      <c r="CB642" s="24">
        <f t="shared" si="1342"/>
        <v>969857.21568542719</v>
      </c>
      <c r="CC642" s="24">
        <f t="shared" si="1342"/>
        <v>969857.21568542719</v>
      </c>
      <c r="CD642" s="33">
        <f t="shared" si="1343"/>
        <v>3879428.8627417088</v>
      </c>
      <c r="CE642" s="24">
        <f t="shared" si="1344"/>
        <v>969857.21568542719</v>
      </c>
      <c r="CF642" s="24">
        <f t="shared" si="1344"/>
        <v>969857.21568542719</v>
      </c>
      <c r="CG642" s="24">
        <f t="shared" si="1344"/>
        <v>969857.21568542719</v>
      </c>
      <c r="CH642" s="24">
        <f t="shared" si="1344"/>
        <v>969857.21568542719</v>
      </c>
      <c r="CI642" s="33">
        <f t="shared" si="1345"/>
        <v>3879428.8627417088</v>
      </c>
      <c r="CJ642" s="24">
        <f t="shared" si="1346"/>
        <v>969857.21568542719</v>
      </c>
      <c r="CK642" s="24">
        <f t="shared" si="1346"/>
        <v>969857.21568542719</v>
      </c>
      <c r="CL642" s="24">
        <f t="shared" si="1346"/>
        <v>969857.21568542719</v>
      </c>
      <c r="CM642" s="24">
        <f t="shared" si="1346"/>
        <v>969857.21568542719</v>
      </c>
      <c r="CN642" s="33">
        <f t="shared" si="1347"/>
        <v>3879428.8627417088</v>
      </c>
      <c r="CO642" s="24">
        <f t="shared" si="1348"/>
        <v>969857.21568542719</v>
      </c>
      <c r="CP642" s="24">
        <f t="shared" si="1348"/>
        <v>969857.21568542719</v>
      </c>
      <c r="CQ642" s="24">
        <f t="shared" si="1348"/>
        <v>969857.21568542719</v>
      </c>
      <c r="CR642" s="24">
        <f t="shared" si="1348"/>
        <v>969857.21568542719</v>
      </c>
      <c r="CS642" s="33">
        <f t="shared" si="1349"/>
        <v>3879428.8627417088</v>
      </c>
      <c r="CT642" s="24">
        <f t="shared" si="1350"/>
        <v>969857.21568542719</v>
      </c>
      <c r="CU642" s="24">
        <f t="shared" si="1350"/>
        <v>969857.21568542719</v>
      </c>
      <c r="CV642" s="24">
        <f t="shared" si="1350"/>
        <v>969857.21568542719</v>
      </c>
      <c r="CW642" s="24">
        <f t="shared" si="1350"/>
        <v>969857.21568542719</v>
      </c>
      <c r="CX642" s="33">
        <f t="shared" si="1351"/>
        <v>3879428.8627417088</v>
      </c>
      <c r="CY642" s="24">
        <f t="shared" si="1352"/>
        <v>969857.21568542719</v>
      </c>
      <c r="CZ642" s="24">
        <f t="shared" si="1352"/>
        <v>969857.21568542719</v>
      </c>
      <c r="DA642" s="24">
        <f t="shared" si="1352"/>
        <v>969857.21568542719</v>
      </c>
      <c r="DB642" s="24">
        <f t="shared" si="1352"/>
        <v>969857.21568542719</v>
      </c>
      <c r="DC642" s="33">
        <f t="shared" si="1353"/>
        <v>3879428.8627417088</v>
      </c>
      <c r="DD642" s="86">
        <f t="shared" si="1354"/>
        <v>0</v>
      </c>
    </row>
    <row r="643" spans="1:108" x14ac:dyDescent="0.25">
      <c r="A643" t="s">
        <v>5902</v>
      </c>
      <c r="B643" s="32" t="s">
        <v>5124</v>
      </c>
      <c r="C643" s="24">
        <f t="shared" si="1312"/>
        <v>0</v>
      </c>
      <c r="D643" s="24">
        <f t="shared" si="1312"/>
        <v>0</v>
      </c>
      <c r="E643" s="24">
        <f t="shared" si="1312"/>
        <v>0</v>
      </c>
      <c r="F643" s="24">
        <f t="shared" si="1312"/>
        <v>0</v>
      </c>
      <c r="G643" s="33">
        <f t="shared" si="1313"/>
        <v>0</v>
      </c>
      <c r="H643" s="24">
        <f t="shared" si="1314"/>
        <v>0</v>
      </c>
      <c r="I643" s="24">
        <f t="shared" si="1314"/>
        <v>0</v>
      </c>
      <c r="J643" s="24">
        <f t="shared" si="1314"/>
        <v>0</v>
      </c>
      <c r="K643" s="24">
        <f t="shared" si="1314"/>
        <v>0</v>
      </c>
      <c r="L643" s="33">
        <f t="shared" si="1315"/>
        <v>0</v>
      </c>
      <c r="M643" s="24">
        <f t="shared" si="1316"/>
        <v>6407.2369105856633</v>
      </c>
      <c r="N643" s="24">
        <f t="shared" si="1316"/>
        <v>10361.277763995109</v>
      </c>
      <c r="O643" s="24">
        <f t="shared" si="1316"/>
        <v>14222.884018905112</v>
      </c>
      <c r="P643" s="24">
        <f t="shared" si="1316"/>
        <v>21651.512683086796</v>
      </c>
      <c r="Q643" s="33">
        <f t="shared" si="1317"/>
        <v>52642.91137657268</v>
      </c>
      <c r="R643" s="24">
        <f t="shared" si="1318"/>
        <v>31509.596090901527</v>
      </c>
      <c r="S643" s="24">
        <f t="shared" si="1318"/>
        <v>56929.765388922533</v>
      </c>
      <c r="T643" s="24">
        <f t="shared" si="1318"/>
        <v>72649.268342226278</v>
      </c>
      <c r="U643" s="24">
        <f t="shared" si="1318"/>
        <v>88049.911638158141</v>
      </c>
      <c r="V643" s="33">
        <f t="shared" si="1319"/>
        <v>249138.54146020848</v>
      </c>
      <c r="W643" s="24">
        <f t="shared" si="1320"/>
        <v>132588.52632200473</v>
      </c>
      <c r="X643" s="24">
        <f t="shared" si="1320"/>
        <v>162146.49914870982</v>
      </c>
      <c r="Y643" s="24">
        <f t="shared" si="1320"/>
        <v>238398.89899840648</v>
      </c>
      <c r="Z643" s="24">
        <f t="shared" si="1320"/>
        <v>285553.31648632651</v>
      </c>
      <c r="AA643" s="33">
        <f t="shared" si="1321"/>
        <v>818687.24095544755</v>
      </c>
      <c r="AB643" s="24">
        <f t="shared" si="1322"/>
        <v>-6799.5309891297366</v>
      </c>
      <c r="AC643" s="24">
        <f t="shared" si="1322"/>
        <v>-97295.372482684033</v>
      </c>
      <c r="AD643" s="24">
        <f t="shared" si="1322"/>
        <v>-131112.39721755753</v>
      </c>
      <c r="AE643" s="24">
        <f t="shared" si="1322"/>
        <v>-144847.09297366993</v>
      </c>
      <c r="AF643" s="33">
        <f t="shared" si="1323"/>
        <v>-380054.39366304124</v>
      </c>
      <c r="AG643" s="24">
        <f t="shared" si="1324"/>
        <v>-150730.00497128567</v>
      </c>
      <c r="AH643" s="24">
        <f t="shared" si="1324"/>
        <v>-153348.84137168076</v>
      </c>
      <c r="AI643" s="24">
        <f t="shared" si="1324"/>
        <v>-154550.10641342602</v>
      </c>
      <c r="AJ643" s="24">
        <f t="shared" si="1324"/>
        <v>-155114.71088958357</v>
      </c>
      <c r="AK643" s="33">
        <f t="shared" si="1325"/>
        <v>-613743.66364597599</v>
      </c>
      <c r="AL643" s="24">
        <f t="shared" si="1326"/>
        <v>-155385.5505142746</v>
      </c>
      <c r="AM643" s="24">
        <f t="shared" si="1326"/>
        <v>-155517.76487302774</v>
      </c>
      <c r="AN643" s="24">
        <f t="shared" si="1326"/>
        <v>-155583.30017938052</v>
      </c>
      <c r="AO643" s="24">
        <f t="shared" si="1326"/>
        <v>-155616.22615766706</v>
      </c>
      <c r="AP643" s="33">
        <f t="shared" si="1327"/>
        <v>-622102.84172434988</v>
      </c>
      <c r="AQ643" s="24">
        <f t="shared" si="1328"/>
        <v>-155632.96988716995</v>
      </c>
      <c r="AR643" s="24">
        <f t="shared" si="1328"/>
        <v>-155641.578012718</v>
      </c>
      <c r="AS643" s="24">
        <f t="shared" si="1328"/>
        <v>-155646.04776795089</v>
      </c>
      <c r="AT643" s="24">
        <f t="shared" si="1328"/>
        <v>-155648.38993687471</v>
      </c>
      <c r="AU643" s="33">
        <f t="shared" si="1329"/>
        <v>-622568.98560471355</v>
      </c>
      <c r="AV643" s="24">
        <f t="shared" si="1330"/>
        <v>-155649.62760397355</v>
      </c>
      <c r="AW643" s="24">
        <f t="shared" si="1330"/>
        <v>-155650.28673802607</v>
      </c>
      <c r="AX643" s="24">
        <f t="shared" si="1330"/>
        <v>-155650.64032375658</v>
      </c>
      <c r="AY643" s="24">
        <f t="shared" si="1330"/>
        <v>-155650.83129212665</v>
      </c>
      <c r="AZ643" s="33">
        <f t="shared" si="1331"/>
        <v>-622601.38595788286</v>
      </c>
      <c r="BA643" s="24">
        <f t="shared" si="1332"/>
        <v>-155650.93509079865</v>
      </c>
      <c r="BB643" s="24">
        <f t="shared" si="1332"/>
        <v>-155650.99184830612</v>
      </c>
      <c r="BC643" s="24">
        <f t="shared" si="1332"/>
        <v>-155651.02305948653</v>
      </c>
      <c r="BD643" s="24">
        <f t="shared" si="1332"/>
        <v>-155651.04031472385</v>
      </c>
      <c r="BE643" s="33">
        <f t="shared" si="1333"/>
        <v>-622603.99031331518</v>
      </c>
      <c r="BF643" s="24">
        <f t="shared" si="1334"/>
        <v>-155651.04990290976</v>
      </c>
      <c r="BG643" s="24">
        <f t="shared" si="1334"/>
        <v>-155651.05525654028</v>
      </c>
      <c r="BH643" s="24">
        <f t="shared" si="1334"/>
        <v>-155651.05825955377</v>
      </c>
      <c r="BI643" s="24">
        <f t="shared" si="1334"/>
        <v>-155651.05995144707</v>
      </c>
      <c r="BJ643" s="33">
        <f t="shared" si="1335"/>
        <v>-622604.2233704509</v>
      </c>
      <c r="BK643" s="24">
        <f t="shared" si="1336"/>
        <v>-155651.06090866655</v>
      </c>
      <c r="BL643" s="24">
        <f t="shared" si="1336"/>
        <v>-155651.06145241403</v>
      </c>
      <c r="BM643" s="24">
        <f t="shared" si="1336"/>
        <v>-155651.06176248184</v>
      </c>
      <c r="BN643" s="24">
        <f t="shared" si="1336"/>
        <v>-155651.06193995074</v>
      </c>
      <c r="BO643" s="33">
        <f t="shared" si="1337"/>
        <v>-622604.24606351322</v>
      </c>
      <c r="BP643" s="24">
        <f t="shared" si="1338"/>
        <v>-155651.06204189031</v>
      </c>
      <c r="BQ643" s="24">
        <f t="shared" si="1338"/>
        <v>-155651.06210064411</v>
      </c>
      <c r="BR643" s="24">
        <f t="shared" si="1338"/>
        <v>-155651.0621346221</v>
      </c>
      <c r="BS643" s="24">
        <f t="shared" si="1338"/>
        <v>-155651.06215433244</v>
      </c>
      <c r="BT643" s="33">
        <f t="shared" si="1339"/>
        <v>-622604.24843148899</v>
      </c>
      <c r="BU643" s="24">
        <f t="shared" si="1340"/>
        <v>-155651.06216580392</v>
      </c>
      <c r="BV643" s="24">
        <f t="shared" si="1340"/>
        <v>-155651.06217249882</v>
      </c>
      <c r="BW643" s="24">
        <f t="shared" si="1340"/>
        <v>-155651.06217641709</v>
      </c>
      <c r="BX643" s="24">
        <f t="shared" si="1340"/>
        <v>-155651.06217871764</v>
      </c>
      <c r="BY643" s="33">
        <f t="shared" si="1341"/>
        <v>-622604.24869343755</v>
      </c>
      <c r="BZ643" s="24">
        <f t="shared" si="1342"/>
        <v>-155651.06218007219</v>
      </c>
      <c r="CA643" s="24">
        <f t="shared" si="1342"/>
        <v>-155651.06218087068</v>
      </c>
      <c r="CB643" s="24">
        <f t="shared" si="1342"/>
        <v>-155651.06218134233</v>
      </c>
      <c r="CC643" s="24">
        <f t="shared" si="1342"/>
        <v>-155651.06218162397</v>
      </c>
      <c r="CD643" s="33">
        <f t="shared" si="1343"/>
        <v>-622604.24872390914</v>
      </c>
      <c r="CE643" s="24">
        <f t="shared" si="1344"/>
        <v>-155651.0621817905</v>
      </c>
      <c r="CF643" s="24">
        <f t="shared" si="1344"/>
        <v>-155651.06218188998</v>
      </c>
      <c r="CG643" s="24">
        <f t="shared" si="1344"/>
        <v>-155651.06218194866</v>
      </c>
      <c r="CH643" s="24">
        <f t="shared" si="1344"/>
        <v>-155651.06218198329</v>
      </c>
      <c r="CI643" s="33">
        <f t="shared" si="1345"/>
        <v>-622604.24872761243</v>
      </c>
      <c r="CJ643" s="24">
        <f t="shared" si="1346"/>
        <v>-155651.06218200619</v>
      </c>
      <c r="CK643" s="24">
        <f t="shared" si="1346"/>
        <v>-155651.06218201906</v>
      </c>
      <c r="CL643" s="24">
        <f t="shared" si="1346"/>
        <v>-155651.06218202578</v>
      </c>
      <c r="CM643" s="24">
        <f t="shared" si="1346"/>
        <v>-155651.06218203082</v>
      </c>
      <c r="CN643" s="33">
        <f t="shared" si="1347"/>
        <v>-622604.24872808182</v>
      </c>
      <c r="CO643" s="24">
        <f t="shared" si="1348"/>
        <v>-155651.06218203358</v>
      </c>
      <c r="CP643" s="24">
        <f t="shared" si="1348"/>
        <v>-155651.06218203637</v>
      </c>
      <c r="CQ643" s="24">
        <f t="shared" si="1348"/>
        <v>-155651.06218203637</v>
      </c>
      <c r="CR643" s="24">
        <f t="shared" si="1348"/>
        <v>-155651.06218203637</v>
      </c>
      <c r="CS643" s="33">
        <f t="shared" si="1349"/>
        <v>-622604.2487281427</v>
      </c>
      <c r="CT643" s="24">
        <f t="shared" si="1350"/>
        <v>-155651.06218203803</v>
      </c>
      <c r="CU643" s="24">
        <f t="shared" si="1350"/>
        <v>-155651.06218203859</v>
      </c>
      <c r="CV643" s="24">
        <f t="shared" si="1350"/>
        <v>-155651.06218203914</v>
      </c>
      <c r="CW643" s="24">
        <f t="shared" si="1350"/>
        <v>-155651.06218203914</v>
      </c>
      <c r="CX643" s="33">
        <f t="shared" si="1351"/>
        <v>-622604.24872815493</v>
      </c>
      <c r="CY643" s="24">
        <f t="shared" si="1352"/>
        <v>-155651.06218203914</v>
      </c>
      <c r="CZ643" s="24">
        <f t="shared" si="1352"/>
        <v>-155651.06218203914</v>
      </c>
      <c r="DA643" s="24">
        <f t="shared" si="1352"/>
        <v>-155651.06218203914</v>
      </c>
      <c r="DB643" s="24">
        <f t="shared" si="1352"/>
        <v>-155651.06218203914</v>
      </c>
      <c r="DC643" s="33">
        <f t="shared" si="1353"/>
        <v>-622604.24872815656</v>
      </c>
      <c r="DD643" s="86">
        <f t="shared" si="1354"/>
        <v>-441204.37866836565</v>
      </c>
    </row>
    <row r="644" spans="1:108" x14ac:dyDescent="0.25">
      <c r="A644" t="s">
        <v>5903</v>
      </c>
      <c r="B644" s="32" t="s">
        <v>5125</v>
      </c>
      <c r="C644" s="24">
        <f t="shared" si="1312"/>
        <v>0</v>
      </c>
      <c r="D644" s="24">
        <f t="shared" si="1312"/>
        <v>0</v>
      </c>
      <c r="E644" s="24">
        <f t="shared" si="1312"/>
        <v>0</v>
      </c>
      <c r="F644" s="24">
        <f t="shared" si="1312"/>
        <v>0</v>
      </c>
      <c r="G644" s="33">
        <f t="shared" si="1313"/>
        <v>0</v>
      </c>
      <c r="H644" s="24">
        <f t="shared" si="1314"/>
        <v>0</v>
      </c>
      <c r="I644" s="24">
        <f t="shared" si="1314"/>
        <v>0</v>
      </c>
      <c r="J644" s="24">
        <f t="shared" si="1314"/>
        <v>0</v>
      </c>
      <c r="K644" s="24">
        <f t="shared" si="1314"/>
        <v>0</v>
      </c>
      <c r="L644" s="33">
        <f t="shared" si="1315"/>
        <v>0</v>
      </c>
      <c r="M644" s="24">
        <f t="shared" si="1316"/>
        <v>25372.928123848047</v>
      </c>
      <c r="N644" s="24">
        <f t="shared" si="1316"/>
        <v>54923.316565676359</v>
      </c>
      <c r="O644" s="24">
        <f t="shared" si="1316"/>
        <v>71417.184826513287</v>
      </c>
      <c r="P644" s="24">
        <f t="shared" si="1316"/>
        <v>78449.588076797314</v>
      </c>
      <c r="Q644" s="33">
        <f t="shared" si="1317"/>
        <v>230163.01759283501</v>
      </c>
      <c r="R644" s="24">
        <f t="shared" si="1318"/>
        <v>145325.22640977148</v>
      </c>
      <c r="S644" s="24">
        <f t="shared" si="1318"/>
        <v>230076.30207982799</v>
      </c>
      <c r="T644" s="24">
        <f t="shared" si="1318"/>
        <v>277837.88011958217</v>
      </c>
      <c r="U644" s="24">
        <f t="shared" si="1318"/>
        <v>298151.24974004226</v>
      </c>
      <c r="V644" s="33">
        <f t="shared" si="1319"/>
        <v>951390.6583492239</v>
      </c>
      <c r="W644" s="24">
        <f t="shared" si="1320"/>
        <v>448071.52926722961</v>
      </c>
      <c r="X644" s="24">
        <f t="shared" si="1320"/>
        <v>638498.68378782645</v>
      </c>
      <c r="Y644" s="24">
        <f t="shared" si="1320"/>
        <v>745834.36959762126</v>
      </c>
      <c r="Z644" s="24">
        <f t="shared" si="1320"/>
        <v>791476.24199025752</v>
      </c>
      <c r="AA644" s="33">
        <f t="shared" si="1321"/>
        <v>2623880.8246429348</v>
      </c>
      <c r="AB644" s="24">
        <f t="shared" si="1322"/>
        <v>-185401.02039181581</v>
      </c>
      <c r="AC644" s="24">
        <f t="shared" si="1322"/>
        <v>-490266.702488082</v>
      </c>
      <c r="AD644" s="24">
        <f t="shared" si="1322"/>
        <v>-604776.24586078839</v>
      </c>
      <c r="AE644" s="24">
        <f t="shared" si="1322"/>
        <v>-651461.19175263878</v>
      </c>
      <c r="AF644" s="33">
        <f t="shared" si="1323"/>
        <v>-1931905.160493325</v>
      </c>
      <c r="AG644" s="24">
        <f t="shared" si="1324"/>
        <v>-671518.29767085251</v>
      </c>
      <c r="AH644" s="24">
        <f t="shared" si="1324"/>
        <v>-680469.53238076123</v>
      </c>
      <c r="AI644" s="24">
        <f t="shared" si="1324"/>
        <v>-684584.40311309625</v>
      </c>
      <c r="AJ644" s="24">
        <f t="shared" si="1324"/>
        <v>-686522.10882773704</v>
      </c>
      <c r="AK644" s="33">
        <f t="shared" si="1325"/>
        <v>-2723094.3419924472</v>
      </c>
      <c r="AL644" s="24">
        <f t="shared" si="1326"/>
        <v>-687453.19784691336</v>
      </c>
      <c r="AM644" s="24">
        <f t="shared" si="1326"/>
        <v>-687908.4170782275</v>
      </c>
      <c r="AN644" s="24">
        <f t="shared" si="1326"/>
        <v>-688134.3715404995</v>
      </c>
      <c r="AO644" s="24">
        <f t="shared" si="1326"/>
        <v>-688248.03958184051</v>
      </c>
      <c r="AP644" s="33">
        <f t="shared" si="1327"/>
        <v>-2751744.0260474808</v>
      </c>
      <c r="AQ644" s="24">
        <f t="shared" si="1328"/>
        <v>-688305.91099106369</v>
      </c>
      <c r="AR644" s="24">
        <f t="shared" si="1328"/>
        <v>-688335.69592521922</v>
      </c>
      <c r="AS644" s="24">
        <f t="shared" si="1328"/>
        <v>-688351.17755847261</v>
      </c>
      <c r="AT644" s="24">
        <f t="shared" si="1328"/>
        <v>-688359.29779896722</v>
      </c>
      <c r="AU644" s="33">
        <f t="shared" si="1329"/>
        <v>-2753352.0822737226</v>
      </c>
      <c r="AV644" s="24">
        <f t="shared" si="1330"/>
        <v>-688363.59264915576</v>
      </c>
      <c r="AW644" s="24">
        <f t="shared" si="1330"/>
        <v>-688365.88188180921</v>
      </c>
      <c r="AX644" s="24">
        <f t="shared" si="1330"/>
        <v>-688367.11091520858</v>
      </c>
      <c r="AY644" s="24">
        <f t="shared" si="1330"/>
        <v>-688367.77521761123</v>
      </c>
      <c r="AZ644" s="33">
        <f t="shared" si="1331"/>
        <v>-2753464.3606637851</v>
      </c>
      <c r="BA644" s="24">
        <f t="shared" si="1332"/>
        <v>-688368.13655750279</v>
      </c>
      <c r="BB644" s="24">
        <f t="shared" si="1332"/>
        <v>-688368.3342785408</v>
      </c>
      <c r="BC644" s="24">
        <f t="shared" si="1332"/>
        <v>-688368.44307935447</v>
      </c>
      <c r="BD644" s="24">
        <f t="shared" si="1332"/>
        <v>-688368.50326921104</v>
      </c>
      <c r="BE644" s="33">
        <f t="shared" si="1333"/>
        <v>-2753473.417184609</v>
      </c>
      <c r="BF644" s="24">
        <f t="shared" si="1334"/>
        <v>-688368.53673554864</v>
      </c>
      <c r="BG644" s="24">
        <f t="shared" si="1334"/>
        <v>-688368.55543286109</v>
      </c>
      <c r="BH644" s="24">
        <f t="shared" si="1334"/>
        <v>-688368.56592679152</v>
      </c>
      <c r="BI644" s="24">
        <f t="shared" si="1334"/>
        <v>-688368.57184233645</v>
      </c>
      <c r="BJ644" s="33">
        <f t="shared" si="1335"/>
        <v>-2753474.229937538</v>
      </c>
      <c r="BK644" s="24">
        <f t="shared" si="1336"/>
        <v>-688368.57519096485</v>
      </c>
      <c r="BL644" s="24">
        <f t="shared" si="1336"/>
        <v>-688368.57709412626</v>
      </c>
      <c r="BM644" s="24">
        <f t="shared" si="1336"/>
        <v>-688368.5781799336</v>
      </c>
      <c r="BN644" s="24">
        <f t="shared" si="1336"/>
        <v>-688368.57880170096</v>
      </c>
      <c r="BO644" s="33">
        <f t="shared" si="1337"/>
        <v>-2753474.3092667256</v>
      </c>
      <c r="BP644" s="24">
        <f t="shared" si="1338"/>
        <v>-688368.57915902499</v>
      </c>
      <c r="BQ644" s="24">
        <f t="shared" si="1338"/>
        <v>-688368.57936506777</v>
      </c>
      <c r="BR644" s="24">
        <f t="shared" si="1338"/>
        <v>-688368.57948427182</v>
      </c>
      <c r="BS644" s="24">
        <f t="shared" si="1338"/>
        <v>-688368.57955345046</v>
      </c>
      <c r="BT644" s="33">
        <f t="shared" si="1339"/>
        <v>-2753474.317561815</v>
      </c>
      <c r="BU644" s="24">
        <f t="shared" si="1340"/>
        <v>-688368.57959373726</v>
      </c>
      <c r="BV644" s="24">
        <f t="shared" si="1340"/>
        <v>-688368.57961725362</v>
      </c>
      <c r="BW644" s="24">
        <f t="shared" si="1340"/>
        <v>-688368.57963102905</v>
      </c>
      <c r="BX644" s="24">
        <f t="shared" si="1340"/>
        <v>-688368.57963910478</v>
      </c>
      <c r="BY644" s="33">
        <f t="shared" si="1341"/>
        <v>-2753474.3184811245</v>
      </c>
      <c r="BZ644" s="24">
        <f t="shared" si="1342"/>
        <v>-688368.5796438657</v>
      </c>
      <c r="CA644" s="24">
        <f t="shared" si="1342"/>
        <v>-688368.57964668423</v>
      </c>
      <c r="CB644" s="24">
        <f t="shared" si="1342"/>
        <v>-688368.57964834268</v>
      </c>
      <c r="CC644" s="24">
        <f t="shared" si="1342"/>
        <v>-688368.57964932616</v>
      </c>
      <c r="CD644" s="33">
        <f t="shared" si="1343"/>
        <v>-2753474.3185882187</v>
      </c>
      <c r="CE644" s="24">
        <f t="shared" si="1344"/>
        <v>-688368.57964992069</v>
      </c>
      <c r="CF644" s="24">
        <f t="shared" si="1344"/>
        <v>-688368.57965026947</v>
      </c>
      <c r="CG644" s="24">
        <f t="shared" si="1344"/>
        <v>-688368.57965047727</v>
      </c>
      <c r="CH644" s="24">
        <f t="shared" si="1344"/>
        <v>-688368.57965060463</v>
      </c>
      <c r="CI644" s="33">
        <f t="shared" si="1345"/>
        <v>-2753474.3186012721</v>
      </c>
      <c r="CJ644" s="24">
        <f t="shared" si="1346"/>
        <v>-688368.57965068065</v>
      </c>
      <c r="CK644" s="24">
        <f t="shared" si="1346"/>
        <v>-688368.57965072081</v>
      </c>
      <c r="CL644" s="24">
        <f t="shared" si="1346"/>
        <v>-688368.57965075213</v>
      </c>
      <c r="CM644" s="24">
        <f t="shared" si="1346"/>
        <v>-688368.57965076994</v>
      </c>
      <c r="CN644" s="33">
        <f t="shared" si="1347"/>
        <v>-2753474.3186029238</v>
      </c>
      <c r="CO644" s="24">
        <f t="shared" si="1348"/>
        <v>-688368.579650781</v>
      </c>
      <c r="CP644" s="24">
        <f t="shared" si="1348"/>
        <v>-688368.57965078542</v>
      </c>
      <c r="CQ644" s="24">
        <f t="shared" si="1348"/>
        <v>-688368.57965079206</v>
      </c>
      <c r="CR644" s="24">
        <f t="shared" si="1348"/>
        <v>-688368.57965079206</v>
      </c>
      <c r="CS644" s="33">
        <f t="shared" si="1349"/>
        <v>-2753474.3186031505</v>
      </c>
      <c r="CT644" s="24">
        <f t="shared" si="1350"/>
        <v>-688368.57965079206</v>
      </c>
      <c r="CU644" s="24">
        <f t="shared" si="1350"/>
        <v>-688368.57965079206</v>
      </c>
      <c r="CV644" s="24">
        <f t="shared" si="1350"/>
        <v>-688368.57965079206</v>
      </c>
      <c r="CW644" s="24">
        <f t="shared" si="1350"/>
        <v>-688368.57965079206</v>
      </c>
      <c r="CX644" s="33">
        <f t="shared" si="1351"/>
        <v>-2753474.3186031682</v>
      </c>
      <c r="CY644" s="24">
        <f t="shared" si="1352"/>
        <v>-688368.57965079206</v>
      </c>
      <c r="CZ644" s="24">
        <f t="shared" si="1352"/>
        <v>-688368.57965079206</v>
      </c>
      <c r="DA644" s="24">
        <f t="shared" si="1352"/>
        <v>-688368.57965079206</v>
      </c>
      <c r="DB644" s="24">
        <f t="shared" si="1352"/>
        <v>-688368.57965079206</v>
      </c>
      <c r="DC644" s="33">
        <f t="shared" si="1353"/>
        <v>-2753474.3186031682</v>
      </c>
      <c r="DD644" s="86">
        <f t="shared" si="1354"/>
        <v>-1479844.8216410526</v>
      </c>
    </row>
    <row r="645" spans="1:108" x14ac:dyDescent="0.25">
      <c r="A645" t="s">
        <v>5904</v>
      </c>
      <c r="B645" s="32" t="s">
        <v>5126</v>
      </c>
      <c r="C645" s="24">
        <f t="shared" si="1312"/>
        <v>0</v>
      </c>
      <c r="D645" s="24">
        <f t="shared" si="1312"/>
        <v>0</v>
      </c>
      <c r="E645" s="24">
        <f t="shared" si="1312"/>
        <v>0</v>
      </c>
      <c r="F645" s="24">
        <f t="shared" si="1312"/>
        <v>0</v>
      </c>
      <c r="G645" s="33">
        <f t="shared" si="1313"/>
        <v>0</v>
      </c>
      <c r="H645" s="24">
        <f t="shared" si="1314"/>
        <v>0</v>
      </c>
      <c r="I645" s="24">
        <f t="shared" si="1314"/>
        <v>0</v>
      </c>
      <c r="J645" s="24">
        <f t="shared" si="1314"/>
        <v>0</v>
      </c>
      <c r="K645" s="24">
        <f t="shared" si="1314"/>
        <v>0</v>
      </c>
      <c r="L645" s="33">
        <f t="shared" si="1315"/>
        <v>0</v>
      </c>
      <c r="M645" s="24">
        <f t="shared" si="1316"/>
        <v>0</v>
      </c>
      <c r="N645" s="24">
        <f t="shared" si="1316"/>
        <v>0</v>
      </c>
      <c r="O645" s="24">
        <f t="shared" si="1316"/>
        <v>0</v>
      </c>
      <c r="P645" s="24">
        <f t="shared" si="1316"/>
        <v>0</v>
      </c>
      <c r="Q645" s="33">
        <f t="shared" si="1317"/>
        <v>0</v>
      </c>
      <c r="R645" s="24">
        <f t="shared" si="1318"/>
        <v>0</v>
      </c>
      <c r="S645" s="24">
        <f t="shared" si="1318"/>
        <v>0</v>
      </c>
      <c r="T645" s="24">
        <f t="shared" si="1318"/>
        <v>0</v>
      </c>
      <c r="U645" s="24">
        <f t="shared" si="1318"/>
        <v>0</v>
      </c>
      <c r="V645" s="33">
        <f t="shared" si="1319"/>
        <v>0</v>
      </c>
      <c r="W645" s="24">
        <f t="shared" si="1320"/>
        <v>64688.437540303916</v>
      </c>
      <c r="X645" s="24">
        <f t="shared" si="1320"/>
        <v>160987.06875122152</v>
      </c>
      <c r="Y645" s="24">
        <f t="shared" si="1320"/>
        <v>238694.40468661208</v>
      </c>
      <c r="Z645" s="24">
        <f t="shared" si="1320"/>
        <v>301517.36093945336</v>
      </c>
      <c r="AA645" s="33">
        <f t="shared" si="1321"/>
        <v>765887.27191759087</v>
      </c>
      <c r="AB645" s="24">
        <f t="shared" si="1322"/>
        <v>44511.751034794375</v>
      </c>
      <c r="AC645" s="24">
        <f t="shared" si="1322"/>
        <v>-102532.93259589514</v>
      </c>
      <c r="AD645" s="24">
        <f t="shared" si="1322"/>
        <v>-194649.13604480401</v>
      </c>
      <c r="AE645" s="24">
        <f t="shared" si="1322"/>
        <v>-254743.68850314687</v>
      </c>
      <c r="AF645" s="33">
        <f t="shared" si="1323"/>
        <v>-507414.00610905164</v>
      </c>
      <c r="AG645" s="24">
        <f t="shared" si="1324"/>
        <v>-294976.40153043438</v>
      </c>
      <c r="AH645" s="24">
        <f t="shared" si="1324"/>
        <v>-322421.73386373417</v>
      </c>
      <c r="AI645" s="24">
        <f t="shared" si="1324"/>
        <v>-341418.49767964892</v>
      </c>
      <c r="AJ645" s="24">
        <f t="shared" si="1324"/>
        <v>-354723.65237036906</v>
      </c>
      <c r="AK645" s="33">
        <f t="shared" si="1325"/>
        <v>-1313540.2854441865</v>
      </c>
      <c r="AL645" s="24">
        <f t="shared" si="1326"/>
        <v>-364135.01408531633</v>
      </c>
      <c r="AM645" s="24">
        <f t="shared" si="1326"/>
        <v>-370848.68509098259</v>
      </c>
      <c r="AN645" s="24">
        <f t="shared" si="1326"/>
        <v>-375673.38493425626</v>
      </c>
      <c r="AO645" s="24">
        <f t="shared" si="1326"/>
        <v>-379163.26872819365</v>
      </c>
      <c r="AP645" s="33">
        <f t="shared" si="1327"/>
        <v>-1489820.3528387488</v>
      </c>
      <c r="AQ645" s="24">
        <f t="shared" si="1328"/>
        <v>-381702.38060435094</v>
      </c>
      <c r="AR645" s="24">
        <f t="shared" si="1328"/>
        <v>-383559.48409666569</v>
      </c>
      <c r="AS645" s="24">
        <f t="shared" si="1328"/>
        <v>-384924.27969424316</v>
      </c>
      <c r="AT645" s="24">
        <f t="shared" si="1328"/>
        <v>-385931.67933787411</v>
      </c>
      <c r="AU645" s="33">
        <f t="shared" si="1329"/>
        <v>-1536117.8237331337</v>
      </c>
      <c r="AV645" s="24">
        <f t="shared" si="1330"/>
        <v>-386678.28126956942</v>
      </c>
      <c r="AW645" s="24">
        <f t="shared" si="1330"/>
        <v>-387233.67395999213</v>
      </c>
      <c r="AX645" s="24">
        <f t="shared" si="1330"/>
        <v>-387648.2669623759</v>
      </c>
      <c r="AY645" s="24">
        <f t="shared" si="1330"/>
        <v>-387958.76232690405</v>
      </c>
      <c r="AZ645" s="33">
        <f t="shared" si="1331"/>
        <v>-1549518.9845188416</v>
      </c>
      <c r="BA645" s="24">
        <f t="shared" si="1332"/>
        <v>-388192.00688988349</v>
      </c>
      <c r="BB645" s="24">
        <f t="shared" si="1332"/>
        <v>-388367.7234303084</v>
      </c>
      <c r="BC645" s="24">
        <f t="shared" si="1332"/>
        <v>-388500.45921776933</v>
      </c>
      <c r="BD645" s="24">
        <f t="shared" si="1332"/>
        <v>-388600.98424590274</v>
      </c>
      <c r="BE645" s="33">
        <f t="shared" si="1333"/>
        <v>-1553661.1737838639</v>
      </c>
      <c r="BF645" s="24">
        <f t="shared" si="1334"/>
        <v>-388677.29990767065</v>
      </c>
      <c r="BG645" s="24">
        <f t="shared" si="1334"/>
        <v>-388735.37022049143</v>
      </c>
      <c r="BH645" s="24">
        <f t="shared" si="1334"/>
        <v>-388779.65433330217</v>
      </c>
      <c r="BI645" s="24">
        <f t="shared" si="1334"/>
        <v>-388813.49596485472</v>
      </c>
      <c r="BJ645" s="33">
        <f t="shared" si="1335"/>
        <v>-1555005.820426319</v>
      </c>
      <c r="BK645" s="24">
        <f t="shared" si="1336"/>
        <v>-388839.40934092156</v>
      </c>
      <c r="BL645" s="24">
        <f t="shared" si="1336"/>
        <v>-388859.28991827602</v>
      </c>
      <c r="BM645" s="24">
        <f t="shared" si="1336"/>
        <v>-388874.57022231049</v>
      </c>
      <c r="BN645" s="24">
        <f t="shared" si="1336"/>
        <v>-388886.33547390264</v>
      </c>
      <c r="BO645" s="33">
        <f t="shared" si="1337"/>
        <v>-1555459.6049554106</v>
      </c>
      <c r="BP645" s="24">
        <f t="shared" si="1338"/>
        <v>-388895.40964812349</v>
      </c>
      <c r="BQ645" s="24">
        <f t="shared" si="1338"/>
        <v>-388902.41971478885</v>
      </c>
      <c r="BR645" s="24">
        <f t="shared" si="1338"/>
        <v>-388907.84372645215</v>
      </c>
      <c r="BS645" s="24">
        <f t="shared" si="1338"/>
        <v>-388912.04691099381</v>
      </c>
      <c r="BT645" s="33">
        <f t="shared" si="1339"/>
        <v>-1555617.7200003583</v>
      </c>
      <c r="BU645" s="24">
        <f t="shared" si="1340"/>
        <v>-388915.30882964883</v>
      </c>
      <c r="BV645" s="24">
        <f t="shared" si="1340"/>
        <v>-388917.84386160487</v>
      </c>
      <c r="BW645" s="24">
        <f t="shared" si="1340"/>
        <v>-388919.8166907031</v>
      </c>
      <c r="BX645" s="24">
        <f t="shared" si="1340"/>
        <v>-388921.35403954907</v>
      </c>
      <c r="BY645" s="33">
        <f t="shared" si="1341"/>
        <v>-1555674.323421506</v>
      </c>
      <c r="BZ645" s="24">
        <f t="shared" si="1342"/>
        <v>-388922.55357916467</v>
      </c>
      <c r="CA645" s="24">
        <f t="shared" si="1342"/>
        <v>-388923.49070781918</v>
      </c>
      <c r="CB645" s="24">
        <f t="shared" si="1342"/>
        <v>-388924.22371871886</v>
      </c>
      <c r="CC645" s="24">
        <f t="shared" si="1342"/>
        <v>-388924.79774689081</v>
      </c>
      <c r="CD645" s="33">
        <f t="shared" si="1343"/>
        <v>-1555695.0657525933</v>
      </c>
      <c r="CE645" s="24">
        <f t="shared" si="1344"/>
        <v>-388925.24778912857</v>
      </c>
      <c r="CF645" s="24">
        <f t="shared" si="1344"/>
        <v>-388925.60101872281</v>
      </c>
      <c r="CG645" s="24">
        <f t="shared" si="1344"/>
        <v>-388925.87856265123</v>
      </c>
      <c r="CH645" s="24">
        <f t="shared" si="1344"/>
        <v>-388926.09686828556</v>
      </c>
      <c r="CI645" s="33">
        <f t="shared" si="1345"/>
        <v>-1555702.8242387879</v>
      </c>
      <c r="CJ645" s="24">
        <f t="shared" si="1346"/>
        <v>-388926.26875606854</v>
      </c>
      <c r="CK645" s="24">
        <f t="shared" si="1346"/>
        <v>-388926.40423156926</v>
      </c>
      <c r="CL645" s="24">
        <f t="shared" si="1346"/>
        <v>-388926.51111282042</v>
      </c>
      <c r="CM645" s="24">
        <f t="shared" si="1346"/>
        <v>-388926.59551566769</v>
      </c>
      <c r="CN645" s="33">
        <f t="shared" si="1347"/>
        <v>-1555705.7796161259</v>
      </c>
      <c r="CO645" s="24">
        <f t="shared" si="1348"/>
        <v>-388926.66222977976</v>
      </c>
      <c r="CP645" s="24">
        <f t="shared" si="1348"/>
        <v>-388926.71501034283</v>
      </c>
      <c r="CQ645" s="24">
        <f t="shared" si="1348"/>
        <v>-388926.75680464291</v>
      </c>
      <c r="CR645" s="24">
        <f t="shared" si="1348"/>
        <v>-388926.78992829629</v>
      </c>
      <c r="CS645" s="33">
        <f t="shared" si="1349"/>
        <v>-1555706.9239730618</v>
      </c>
      <c r="CT645" s="24">
        <f t="shared" si="1350"/>
        <v>-388926.81620248075</v>
      </c>
      <c r="CU645" s="24">
        <f t="shared" si="1350"/>
        <v>-388926.83706094028</v>
      </c>
      <c r="CV645" s="24">
        <f t="shared" si="1350"/>
        <v>-388926.8536334958</v>
      </c>
      <c r="CW645" s="24">
        <f t="shared" si="1350"/>
        <v>-388926.8668113217</v>
      </c>
      <c r="CX645" s="33">
        <f t="shared" si="1351"/>
        <v>-1555707.3737082384</v>
      </c>
      <c r="CY645" s="24">
        <f t="shared" si="1352"/>
        <v>-388926.91742090508</v>
      </c>
      <c r="CZ645" s="24">
        <f t="shared" si="1352"/>
        <v>-388926.91742090508</v>
      </c>
      <c r="DA645" s="24">
        <f t="shared" si="1352"/>
        <v>-388926.91742090508</v>
      </c>
      <c r="DB645" s="24">
        <f t="shared" si="1352"/>
        <v>-388926.91742090508</v>
      </c>
      <c r="DC645" s="33">
        <f t="shared" si="1353"/>
        <v>-1555707.6696836203</v>
      </c>
      <c r="DD645" s="86">
        <f t="shared" si="1354"/>
        <v>-690444.27836035937</v>
      </c>
    </row>
    <row r="646" spans="1:108" x14ac:dyDescent="0.25">
      <c r="A646" t="s">
        <v>5905</v>
      </c>
      <c r="B646" s="32" t="s">
        <v>5127</v>
      </c>
      <c r="C646" s="24">
        <f t="shared" si="1312"/>
        <v>0</v>
      </c>
      <c r="D646" s="24">
        <f t="shared" si="1312"/>
        <v>0</v>
      </c>
      <c r="E646" s="24">
        <f t="shared" si="1312"/>
        <v>0</v>
      </c>
      <c r="F646" s="24">
        <f t="shared" si="1312"/>
        <v>0</v>
      </c>
      <c r="G646" s="33">
        <f t="shared" si="1313"/>
        <v>0</v>
      </c>
      <c r="H646" s="24">
        <f t="shared" si="1314"/>
        <v>0</v>
      </c>
      <c r="I646" s="24">
        <f t="shared" si="1314"/>
        <v>0</v>
      </c>
      <c r="J646" s="24">
        <f t="shared" si="1314"/>
        <v>0</v>
      </c>
      <c r="K646" s="24">
        <f t="shared" si="1314"/>
        <v>0</v>
      </c>
      <c r="L646" s="33">
        <f t="shared" si="1315"/>
        <v>0</v>
      </c>
      <c r="M646" s="24">
        <f t="shared" si="1316"/>
        <v>0</v>
      </c>
      <c r="N646" s="24">
        <f t="shared" si="1316"/>
        <v>0</v>
      </c>
      <c r="O646" s="24">
        <f t="shared" si="1316"/>
        <v>0</v>
      </c>
      <c r="P646" s="24">
        <f t="shared" si="1316"/>
        <v>0</v>
      </c>
      <c r="Q646" s="33">
        <f t="shared" si="1317"/>
        <v>0</v>
      </c>
      <c r="R646" s="24">
        <f t="shared" si="1318"/>
        <v>0</v>
      </c>
      <c r="S646" s="24">
        <f t="shared" si="1318"/>
        <v>0</v>
      </c>
      <c r="T646" s="24">
        <f t="shared" si="1318"/>
        <v>0</v>
      </c>
      <c r="U646" s="24">
        <f t="shared" si="1318"/>
        <v>0</v>
      </c>
      <c r="V646" s="33">
        <f t="shared" si="1319"/>
        <v>0</v>
      </c>
      <c r="W646" s="24">
        <f t="shared" si="1320"/>
        <v>35196.120155426208</v>
      </c>
      <c r="X646" s="24">
        <f t="shared" si="1320"/>
        <v>83771.683913419954</v>
      </c>
      <c r="Y646" s="24">
        <f t="shared" si="1320"/>
        <v>135439.11102325795</v>
      </c>
      <c r="Z646" s="24">
        <f t="shared" si="1320"/>
        <v>180882.55006037327</v>
      </c>
      <c r="AA646" s="33">
        <f t="shared" si="1321"/>
        <v>435289.46515247738</v>
      </c>
      <c r="AB646" s="24">
        <f t="shared" si="1322"/>
        <v>142214.28585437266</v>
      </c>
      <c r="AC646" s="24">
        <f t="shared" si="1322"/>
        <v>106535.43433111953</v>
      </c>
      <c r="AD646" s="24">
        <f t="shared" si="1322"/>
        <v>75396.656150822993</v>
      </c>
      <c r="AE646" s="24">
        <f t="shared" si="1322"/>
        <v>48443.341089071706</v>
      </c>
      <c r="AF646" s="33">
        <f t="shared" si="1323"/>
        <v>372589.71742538689</v>
      </c>
      <c r="AG646" s="24">
        <f t="shared" si="1324"/>
        <v>25056.462362330873</v>
      </c>
      <c r="AH646" s="24">
        <f t="shared" si="1324"/>
        <v>4656.1018200125545</v>
      </c>
      <c r="AI646" s="24">
        <f t="shared" si="1324"/>
        <v>-13245.546280684415</v>
      </c>
      <c r="AJ646" s="24">
        <f t="shared" si="1324"/>
        <v>-29047.065366324969</v>
      </c>
      <c r="AK646" s="33">
        <f t="shared" si="1325"/>
        <v>-12580.047464665957</v>
      </c>
      <c r="AL646" s="24">
        <f t="shared" si="1326"/>
        <v>-43072.238039689837</v>
      </c>
      <c r="AM646" s="24">
        <f t="shared" si="1326"/>
        <v>-55584.689521234483</v>
      </c>
      <c r="AN646" s="24">
        <f t="shared" si="1326"/>
        <v>-66800.294171480229</v>
      </c>
      <c r="AO646" s="24">
        <f t="shared" si="1326"/>
        <v>-76897.048259613104</v>
      </c>
      <c r="AP646" s="33">
        <f t="shared" si="1327"/>
        <v>-242354.26999201765</v>
      </c>
      <c r="AQ646" s="24">
        <f t="shared" si="1328"/>
        <v>-86022.77241266449</v>
      </c>
      <c r="AR646" s="24">
        <f t="shared" si="1328"/>
        <v>-94301.095635604812</v>
      </c>
      <c r="AS646" s="24">
        <f t="shared" si="1328"/>
        <v>-101836.11451733648</v>
      </c>
      <c r="AT646" s="24">
        <f t="shared" si="1328"/>
        <v>-108716.03983685095</v>
      </c>
      <c r="AU646" s="33">
        <f t="shared" si="1329"/>
        <v>-390876.02240245673</v>
      </c>
      <c r="AV646" s="24">
        <f t="shared" si="1330"/>
        <v>-115016.06946961267</v>
      </c>
      <c r="AW646" s="24">
        <f t="shared" si="1330"/>
        <v>-120800.66793682997</v>
      </c>
      <c r="AX646" s="24">
        <f t="shared" si="1330"/>
        <v>-126125.38829594769</v>
      </c>
      <c r="AY646" s="24">
        <f t="shared" si="1330"/>
        <v>-131038.33867449325</v>
      </c>
      <c r="AZ646" s="33">
        <f t="shared" si="1331"/>
        <v>-492980.46437688358</v>
      </c>
      <c r="BA646" s="24">
        <f t="shared" si="1332"/>
        <v>-135581.37092788471</v>
      </c>
      <c r="BB646" s="24">
        <f t="shared" si="1332"/>
        <v>-139791.0504551013</v>
      </c>
      <c r="BC646" s="24">
        <f t="shared" si="1332"/>
        <v>-143699.45245182759</v>
      </c>
      <c r="BD646" s="24">
        <f t="shared" si="1332"/>
        <v>-147334.81957238959</v>
      </c>
      <c r="BE646" s="33">
        <f t="shared" si="1333"/>
        <v>-566406.69340720319</v>
      </c>
      <c r="BF646" s="24">
        <f t="shared" si="1334"/>
        <v>-150722.10819885845</v>
      </c>
      <c r="BG646" s="24">
        <f t="shared" si="1334"/>
        <v>-153883.44461576128</v>
      </c>
      <c r="BH646" s="24">
        <f t="shared" si="1334"/>
        <v>-156838.50788021646</v>
      </c>
      <c r="BI646" s="24">
        <f t="shared" si="1334"/>
        <v>-159604.85270845937</v>
      </c>
      <c r="BJ646" s="33">
        <f t="shared" si="1335"/>
        <v>-621048.91340329556</v>
      </c>
      <c r="BK646" s="24">
        <f t="shared" si="1336"/>
        <v>-162198.18301304732</v>
      </c>
      <c r="BL646" s="24">
        <f t="shared" si="1336"/>
        <v>-164632.58463058854</v>
      </c>
      <c r="BM646" s="24">
        <f t="shared" si="1336"/>
        <v>-166920.7241367891</v>
      </c>
      <c r="BN646" s="24">
        <f t="shared" si="1336"/>
        <v>-169074.01934885071</v>
      </c>
      <c r="BO646" s="33">
        <f t="shared" si="1337"/>
        <v>-662825.51112927566</v>
      </c>
      <c r="BP646" s="24">
        <f t="shared" si="1338"/>
        <v>-171102.786085803</v>
      </c>
      <c r="BQ646" s="24">
        <f t="shared" si="1338"/>
        <v>-173016.36493555421</v>
      </c>
      <c r="BR646" s="24">
        <f t="shared" si="1338"/>
        <v>-174823.23111787182</v>
      </c>
      <c r="BS646" s="24">
        <f t="shared" si="1338"/>
        <v>-176531.09000042593</v>
      </c>
      <c r="BT646" s="33">
        <f t="shared" si="1339"/>
        <v>-695473.47213965491</v>
      </c>
      <c r="BU646" s="24">
        <f t="shared" si="1340"/>
        <v>-178146.96039367712</v>
      </c>
      <c r="BV646" s="24">
        <f t="shared" si="1340"/>
        <v>-179677.24739905237</v>
      </c>
      <c r="BW646" s="24">
        <f t="shared" si="1340"/>
        <v>-181127.80629739957</v>
      </c>
      <c r="BX646" s="24">
        <f t="shared" si="1340"/>
        <v>-182503.99872850021</v>
      </c>
      <c r="BY646" s="33">
        <f t="shared" si="1341"/>
        <v>-721456.01281862927</v>
      </c>
      <c r="BZ646" s="24">
        <f t="shared" si="1342"/>
        <v>-183810.74221751525</v>
      </c>
      <c r="CA646" s="24">
        <f t="shared" si="1342"/>
        <v>-185052.55394278443</v>
      </c>
      <c r="CB646" s="24">
        <f t="shared" si="1342"/>
        <v>-186233.58950512938</v>
      </c>
      <c r="CC646" s="24">
        <f t="shared" si="1342"/>
        <v>-187357.67734675878</v>
      </c>
      <c r="CD646" s="33">
        <f t="shared" si="1343"/>
        <v>-742454.56301218783</v>
      </c>
      <c r="CE646" s="24">
        <f t="shared" si="1344"/>
        <v>-188428.34937401291</v>
      </c>
      <c r="CF646" s="24">
        <f t="shared" si="1344"/>
        <v>-189448.8682593148</v>
      </c>
      <c r="CG646" s="24">
        <f t="shared" si="1344"/>
        <v>-190422.25183119252</v>
      </c>
      <c r="CH646" s="24">
        <f t="shared" si="1344"/>
        <v>-191351.29490499548</v>
      </c>
      <c r="CI646" s="33">
        <f t="shared" si="1345"/>
        <v>-759650.7643695157</v>
      </c>
      <c r="CJ646" s="24">
        <f t="shared" si="1346"/>
        <v>-192238.58885921579</v>
      </c>
      <c r="CK646" s="24">
        <f t="shared" si="1346"/>
        <v>-193086.53922173328</v>
      </c>
      <c r="CL646" s="24">
        <f t="shared" si="1346"/>
        <v>-193897.38149567315</v>
      </c>
      <c r="CM646" s="24">
        <f t="shared" si="1346"/>
        <v>-194673.19542493648</v>
      </c>
      <c r="CN646" s="33">
        <f t="shared" si="1347"/>
        <v>-773895.70500155864</v>
      </c>
      <c r="CO646" s="24">
        <f t="shared" si="1348"/>
        <v>-195415.91787405754</v>
      </c>
      <c r="CP646" s="24">
        <f t="shared" si="1348"/>
        <v>-196127.35447519238</v>
      </c>
      <c r="CQ646" s="24">
        <f t="shared" si="1348"/>
        <v>-196809.1901762042</v>
      </c>
      <c r="CR646" s="24">
        <f t="shared" si="1348"/>
        <v>-197462.99880755105</v>
      </c>
      <c r="CS646" s="33">
        <f t="shared" si="1349"/>
        <v>-785815.46133300522</v>
      </c>
      <c r="CT646" s="24">
        <f t="shared" si="1350"/>
        <v>-198090.25177157758</v>
      </c>
      <c r="CU646" s="24">
        <f t="shared" si="1350"/>
        <v>-198692.32594559737</v>
      </c>
      <c r="CV646" s="24">
        <f t="shared" si="1350"/>
        <v>-199270.51087950403</v>
      </c>
      <c r="CW646" s="24">
        <f t="shared" si="1350"/>
        <v>-199826.01535939291</v>
      </c>
      <c r="CX646" s="33">
        <f t="shared" si="1351"/>
        <v>-795879.10395607189</v>
      </c>
      <c r="CY646" s="24">
        <f t="shared" si="1352"/>
        <v>-206138.04505646467</v>
      </c>
      <c r="CZ646" s="24">
        <f t="shared" si="1352"/>
        <v>-206138.04505646467</v>
      </c>
      <c r="DA646" s="24">
        <f t="shared" si="1352"/>
        <v>-206138.04505646467</v>
      </c>
      <c r="DB646" s="24">
        <f t="shared" si="1352"/>
        <v>-206138.04505646467</v>
      </c>
      <c r="DC646" s="33">
        <f t="shared" si="1353"/>
        <v>-824552.1802258587</v>
      </c>
      <c r="DD646" s="86">
        <f t="shared" si="1354"/>
        <v>-387020.59511684068</v>
      </c>
    </row>
    <row r="647" spans="1:108" x14ac:dyDescent="0.25">
      <c r="A647" t="s">
        <v>5906</v>
      </c>
      <c r="B647" s="32" t="s">
        <v>5128</v>
      </c>
      <c r="C647" s="24">
        <f t="shared" si="1312"/>
        <v>0</v>
      </c>
      <c r="D647" s="24">
        <f t="shared" si="1312"/>
        <v>0</v>
      </c>
      <c r="E647" s="24">
        <f t="shared" si="1312"/>
        <v>0</v>
      </c>
      <c r="F647" s="24">
        <f t="shared" si="1312"/>
        <v>0</v>
      </c>
      <c r="G647" s="33">
        <f t="shared" si="1313"/>
        <v>0</v>
      </c>
      <c r="H647" s="24">
        <f t="shared" si="1314"/>
        <v>0</v>
      </c>
      <c r="I647" s="24">
        <f t="shared" si="1314"/>
        <v>0</v>
      </c>
      <c r="J647" s="24">
        <f t="shared" si="1314"/>
        <v>0</v>
      </c>
      <c r="K647" s="24">
        <f t="shared" si="1314"/>
        <v>0</v>
      </c>
      <c r="L647" s="33">
        <f t="shared" si="1315"/>
        <v>0</v>
      </c>
      <c r="M647" s="24">
        <f t="shared" si="1316"/>
        <v>0</v>
      </c>
      <c r="N647" s="24">
        <f t="shared" si="1316"/>
        <v>0</v>
      </c>
      <c r="O647" s="24">
        <f t="shared" si="1316"/>
        <v>0</v>
      </c>
      <c r="P647" s="24">
        <f t="shared" si="1316"/>
        <v>0</v>
      </c>
      <c r="Q647" s="33">
        <f t="shared" si="1317"/>
        <v>0</v>
      </c>
      <c r="R647" s="24">
        <f t="shared" si="1318"/>
        <v>0</v>
      </c>
      <c r="S647" s="24">
        <f t="shared" si="1318"/>
        <v>0</v>
      </c>
      <c r="T647" s="24">
        <f t="shared" si="1318"/>
        <v>0</v>
      </c>
      <c r="U647" s="24">
        <f t="shared" si="1318"/>
        <v>0</v>
      </c>
      <c r="V647" s="33">
        <f t="shared" si="1319"/>
        <v>0</v>
      </c>
      <c r="W647" s="24">
        <f t="shared" si="1320"/>
        <v>129388.72674922924</v>
      </c>
      <c r="X647" s="24">
        <f t="shared" si="1320"/>
        <v>284237.4825979881</v>
      </c>
      <c r="Y647" s="24">
        <f t="shared" si="1320"/>
        <v>469798.32445814274</v>
      </c>
      <c r="Z647" s="24">
        <f t="shared" si="1320"/>
        <v>692310.42424407415</v>
      </c>
      <c r="AA647" s="33">
        <f t="shared" si="1321"/>
        <v>1575734.9580494342</v>
      </c>
      <c r="AB647" s="24">
        <f t="shared" si="1322"/>
        <v>37046.96849729307</v>
      </c>
      <c r="AC647" s="24">
        <f t="shared" si="1322"/>
        <v>-265608.38062654622</v>
      </c>
      <c r="AD647" s="24">
        <f t="shared" si="1322"/>
        <v>-424451.93917337479</v>
      </c>
      <c r="AE647" s="24">
        <f t="shared" si="1322"/>
        <v>-512638.61212738114</v>
      </c>
      <c r="AF647" s="33">
        <f t="shared" si="1323"/>
        <v>-1165651.9634300091</v>
      </c>
      <c r="AG647" s="24">
        <f t="shared" si="1324"/>
        <v>-563377.33821861935</v>
      </c>
      <c r="AH647" s="24">
        <f t="shared" si="1324"/>
        <v>-593332.7641460856</v>
      </c>
      <c r="AI647" s="24">
        <f t="shared" si="1324"/>
        <v>-611375.03835428262</v>
      </c>
      <c r="AJ647" s="24">
        <f t="shared" si="1324"/>
        <v>-622419.46431406715</v>
      </c>
      <c r="AK647" s="33">
        <f t="shared" si="1325"/>
        <v>-2390504.6050330549</v>
      </c>
      <c r="AL647" s="24">
        <f t="shared" si="1326"/>
        <v>-629272.45240062452</v>
      </c>
      <c r="AM647" s="24">
        <f t="shared" si="1326"/>
        <v>-633574.2904934024</v>
      </c>
      <c r="AN647" s="24">
        <f t="shared" si="1326"/>
        <v>-636302.11980894336</v>
      </c>
      <c r="AO647" s="24">
        <f t="shared" si="1326"/>
        <v>-638047.37513488962</v>
      </c>
      <c r="AP647" s="33">
        <f t="shared" si="1327"/>
        <v>-2537196.2378378599</v>
      </c>
      <c r="AQ647" s="24">
        <f t="shared" si="1328"/>
        <v>-639172.93335403851</v>
      </c>
      <c r="AR647" s="24">
        <f t="shared" si="1328"/>
        <v>-639904.08263943542</v>
      </c>
      <c r="AS647" s="24">
        <f t="shared" si="1328"/>
        <v>-640382.1519996305</v>
      </c>
      <c r="AT647" s="24">
        <f t="shared" si="1328"/>
        <v>-640696.62509206729</v>
      </c>
      <c r="AU647" s="33">
        <f t="shared" si="1329"/>
        <v>-2560155.7930851718</v>
      </c>
      <c r="AV647" s="24">
        <f t="shared" si="1330"/>
        <v>-640904.63263066462</v>
      </c>
      <c r="AW647" s="24">
        <f t="shared" si="1330"/>
        <v>-641042.92573197465</v>
      </c>
      <c r="AX647" s="24">
        <f t="shared" si="1330"/>
        <v>-641135.30896686227</v>
      </c>
      <c r="AY647" s="24">
        <f t="shared" si="1330"/>
        <v>-641197.29886817769</v>
      </c>
      <c r="AZ647" s="33">
        <f t="shared" si="1331"/>
        <v>-2564280.166197679</v>
      </c>
      <c r="BA647" s="24">
        <f t="shared" si="1332"/>
        <v>-641239.06875281385</v>
      </c>
      <c r="BB647" s="24">
        <f t="shared" si="1332"/>
        <v>-641267.32488018402</v>
      </c>
      <c r="BC647" s="24">
        <f t="shared" si="1332"/>
        <v>-641286.5103579982</v>
      </c>
      <c r="BD647" s="24">
        <f t="shared" si="1332"/>
        <v>-641299.58278757695</v>
      </c>
      <c r="BE647" s="33">
        <f t="shared" si="1333"/>
        <v>-2565092.4867785731</v>
      </c>
      <c r="BF647" s="24">
        <f t="shared" si="1334"/>
        <v>-641308.51964880445</v>
      </c>
      <c r="BG647" s="24">
        <f t="shared" si="1334"/>
        <v>-641314.64861404069</v>
      </c>
      <c r="BH647" s="24">
        <f t="shared" si="1334"/>
        <v>-641318.86458291998</v>
      </c>
      <c r="BI647" s="24">
        <f t="shared" si="1334"/>
        <v>-641321.77299442503</v>
      </c>
      <c r="BJ647" s="33">
        <f t="shared" si="1335"/>
        <v>-2565263.80584019</v>
      </c>
      <c r="BK647" s="24">
        <f t="shared" si="1336"/>
        <v>-641323.78489948937</v>
      </c>
      <c r="BL647" s="24">
        <f t="shared" si="1336"/>
        <v>-641325.18030849157</v>
      </c>
      <c r="BM647" s="24">
        <f t="shared" si="1336"/>
        <v>-641326.15057494468</v>
      </c>
      <c r="BN647" s="24">
        <f t="shared" si="1336"/>
        <v>-641326.82686411485</v>
      </c>
      <c r="BO647" s="33">
        <f t="shared" si="1337"/>
        <v>-2565301.9426470404</v>
      </c>
      <c r="BP647" s="24">
        <f t="shared" si="1338"/>
        <v>-641327.29934615316</v>
      </c>
      <c r="BQ647" s="24">
        <f t="shared" si="1338"/>
        <v>-641327.63018150162</v>
      </c>
      <c r="BR647" s="24">
        <f t="shared" si="1338"/>
        <v>-641327.86233596038</v>
      </c>
      <c r="BS647" s="24">
        <f t="shared" si="1338"/>
        <v>-641328.02558390331</v>
      </c>
      <c r="BT647" s="33">
        <f t="shared" si="1339"/>
        <v>-2565310.8174475185</v>
      </c>
      <c r="BU647" s="24">
        <f t="shared" si="1340"/>
        <v>-641328.14060912642</v>
      </c>
      <c r="BV647" s="24">
        <f t="shared" si="1340"/>
        <v>-641328.2218143678</v>
      </c>
      <c r="BW647" s="24">
        <f t="shared" si="1340"/>
        <v>-641328.27925158502</v>
      </c>
      <c r="BX647" s="24">
        <f t="shared" si="1340"/>
        <v>-641328.31995167199</v>
      </c>
      <c r="BY647" s="33">
        <f t="shared" si="1341"/>
        <v>-2565312.9616267513</v>
      </c>
      <c r="BZ647" s="24">
        <f t="shared" si="1342"/>
        <v>-641328.34884286881</v>
      </c>
      <c r="CA647" s="24">
        <f t="shared" si="1342"/>
        <v>-641328.36938668555</v>
      </c>
      <c r="CB647" s="24">
        <f t="shared" si="1342"/>
        <v>-641328.38401924446</v>
      </c>
      <c r="CC647" s="24">
        <f t="shared" si="1342"/>
        <v>-641328.39445832977</v>
      </c>
      <c r="CD647" s="33">
        <f t="shared" si="1343"/>
        <v>-2565313.4967071284</v>
      </c>
      <c r="CE647" s="24">
        <f t="shared" si="1344"/>
        <v>-641328.40191745921</v>
      </c>
      <c r="CF647" s="24">
        <f t="shared" si="1344"/>
        <v>-641328.40725545678</v>
      </c>
      <c r="CG647" s="24">
        <f t="shared" si="1344"/>
        <v>-641328.41108120175</v>
      </c>
      <c r="CH647" s="24">
        <f t="shared" si="1344"/>
        <v>-641328.41382709763</v>
      </c>
      <c r="CI647" s="33">
        <f t="shared" si="1345"/>
        <v>-2565313.6340812151</v>
      </c>
      <c r="CJ647" s="24">
        <f t="shared" si="1346"/>
        <v>-641328.41580072953</v>
      </c>
      <c r="CK647" s="24">
        <f t="shared" si="1346"/>
        <v>-641328.41722125141</v>
      </c>
      <c r="CL647" s="24">
        <f t="shared" si="1346"/>
        <v>-641328.41824504395</v>
      </c>
      <c r="CM647" s="24">
        <f t="shared" si="1346"/>
        <v>-641328.41898388299</v>
      </c>
      <c r="CN647" s="33">
        <f t="shared" si="1347"/>
        <v>-2565313.6702509075</v>
      </c>
      <c r="CO647" s="24">
        <f t="shared" si="1348"/>
        <v>-641328.41951775819</v>
      </c>
      <c r="CP647" s="24">
        <f t="shared" si="1348"/>
        <v>-641328.41990401794</v>
      </c>
      <c r="CQ647" s="24">
        <f t="shared" si="1348"/>
        <v>-641328.42018381855</v>
      </c>
      <c r="CR647" s="24">
        <f t="shared" si="1348"/>
        <v>-641328.42038674408</v>
      </c>
      <c r="CS647" s="33">
        <f t="shared" si="1349"/>
        <v>-2565313.6799923386</v>
      </c>
      <c r="CT647" s="24">
        <f t="shared" si="1350"/>
        <v>-641328.42053408746</v>
      </c>
      <c r="CU647" s="24">
        <f t="shared" si="1350"/>
        <v>-641328.42064119549</v>
      </c>
      <c r="CV647" s="24">
        <f t="shared" si="1350"/>
        <v>-641328.42071914498</v>
      </c>
      <c r="CW647" s="24">
        <f t="shared" si="1350"/>
        <v>-641328.42077593482</v>
      </c>
      <c r="CX647" s="33">
        <f t="shared" si="1351"/>
        <v>-2565313.6826703623</v>
      </c>
      <c r="CY647" s="24">
        <f t="shared" si="1352"/>
        <v>-641328.42092969024</v>
      </c>
      <c r="CZ647" s="24">
        <f t="shared" si="1352"/>
        <v>-641328.42092969024</v>
      </c>
      <c r="DA647" s="24">
        <f t="shared" si="1352"/>
        <v>-641328.42092969024</v>
      </c>
      <c r="DB647" s="24">
        <f t="shared" si="1352"/>
        <v>-641328.42092969024</v>
      </c>
      <c r="DC647" s="33">
        <f t="shared" si="1353"/>
        <v>-2565313.683718761</v>
      </c>
      <c r="DD647" s="86">
        <f t="shared" si="1354"/>
        <v>-1333638.845173778</v>
      </c>
    </row>
    <row r="648" spans="1:108" x14ac:dyDescent="0.25">
      <c r="A648" t="s">
        <v>5907</v>
      </c>
      <c r="B648" s="32" t="s">
        <v>5129</v>
      </c>
      <c r="C648" s="24">
        <f t="shared" si="1312"/>
        <v>0</v>
      </c>
      <c r="D648" s="24">
        <f t="shared" si="1312"/>
        <v>0</v>
      </c>
      <c r="E648" s="24">
        <f t="shared" si="1312"/>
        <v>0</v>
      </c>
      <c r="F648" s="24">
        <f t="shared" si="1312"/>
        <v>0</v>
      </c>
      <c r="G648" s="33">
        <f t="shared" si="1313"/>
        <v>0</v>
      </c>
      <c r="H648" s="24">
        <f t="shared" si="1314"/>
        <v>0</v>
      </c>
      <c r="I648" s="24">
        <f t="shared" si="1314"/>
        <v>0</v>
      </c>
      <c r="J648" s="24">
        <f t="shared" si="1314"/>
        <v>0</v>
      </c>
      <c r="K648" s="24">
        <f t="shared" si="1314"/>
        <v>0</v>
      </c>
      <c r="L648" s="33">
        <f t="shared" si="1315"/>
        <v>0</v>
      </c>
      <c r="M648" s="24">
        <f t="shared" si="1316"/>
        <v>0</v>
      </c>
      <c r="N648" s="24">
        <f t="shared" si="1316"/>
        <v>0</v>
      </c>
      <c r="O648" s="24">
        <f t="shared" si="1316"/>
        <v>0</v>
      </c>
      <c r="P648" s="24">
        <f t="shared" si="1316"/>
        <v>0</v>
      </c>
      <c r="Q648" s="33">
        <f t="shared" si="1317"/>
        <v>0</v>
      </c>
      <c r="R648" s="24">
        <f t="shared" si="1318"/>
        <v>0</v>
      </c>
      <c r="S648" s="24">
        <f t="shared" si="1318"/>
        <v>0</v>
      </c>
      <c r="T648" s="24">
        <f t="shared" si="1318"/>
        <v>0</v>
      </c>
      <c r="U648" s="24">
        <f t="shared" si="1318"/>
        <v>0</v>
      </c>
      <c r="V648" s="33">
        <f t="shared" si="1319"/>
        <v>0</v>
      </c>
      <c r="W648" s="24">
        <f t="shared" si="1320"/>
        <v>228574.37673195079</v>
      </c>
      <c r="X648" s="24">
        <f t="shared" si="1320"/>
        <v>500335.15265550837</v>
      </c>
      <c r="Y648" s="24">
        <f t="shared" si="1320"/>
        <v>824069.42716543376</v>
      </c>
      <c r="Z648" s="24">
        <f t="shared" si="1320"/>
        <v>1210326.6638691127</v>
      </c>
      <c r="AA648" s="33">
        <f t="shared" si="1321"/>
        <v>2763305.6204220057</v>
      </c>
      <c r="AB648" s="24">
        <f t="shared" si="1322"/>
        <v>1123563.4924933538</v>
      </c>
      <c r="AC648" s="24">
        <f t="shared" si="1322"/>
        <v>1021942.3832720034</v>
      </c>
      <c r="AD648" s="24">
        <f t="shared" si="1322"/>
        <v>911663.29206641763</v>
      </c>
      <c r="AE648" s="24">
        <f t="shared" si="1322"/>
        <v>798683.91101070307</v>
      </c>
      <c r="AF648" s="33">
        <f t="shared" si="1323"/>
        <v>3855853.0788424779</v>
      </c>
      <c r="AG648" s="24">
        <f t="shared" si="1324"/>
        <v>687100.69698429294</v>
      </c>
      <c r="AH648" s="24">
        <f t="shared" si="1324"/>
        <v>579413.63965262473</v>
      </c>
      <c r="AI648" s="24">
        <f t="shared" si="1324"/>
        <v>477016.70854094066</v>
      </c>
      <c r="AJ648" s="24">
        <f t="shared" si="1324"/>
        <v>380587.36756035499</v>
      </c>
      <c r="AK648" s="33">
        <f t="shared" si="1325"/>
        <v>2124118.4127382133</v>
      </c>
      <c r="AL648" s="24">
        <f t="shared" si="1326"/>
        <v>290353.58809527755</v>
      </c>
      <c r="AM648" s="24">
        <f t="shared" si="1326"/>
        <v>206268.60538423434</v>
      </c>
      <c r="AN648" s="24">
        <f t="shared" si="1326"/>
        <v>128123.34618243203</v>
      </c>
      <c r="AO648" s="24">
        <f t="shared" si="1326"/>
        <v>55618.188657926396</v>
      </c>
      <c r="AP648" s="33">
        <f t="shared" si="1327"/>
        <v>680363.72831987031</v>
      </c>
      <c r="AQ648" s="24">
        <f t="shared" si="1328"/>
        <v>-11591.526570703834</v>
      </c>
      <c r="AR648" s="24">
        <f t="shared" si="1328"/>
        <v>-73866.927368607372</v>
      </c>
      <c r="AS648" s="24">
        <f t="shared" si="1328"/>
        <v>-131568.17779708561</v>
      </c>
      <c r="AT648" s="24">
        <f t="shared" si="1328"/>
        <v>-185043.81579200458</v>
      </c>
      <c r="AU648" s="33">
        <f t="shared" si="1329"/>
        <v>-402070.44752840139</v>
      </c>
      <c r="AV648" s="24">
        <f t="shared" si="1330"/>
        <v>-234624.68614496291</v>
      </c>
      <c r="AW648" s="24">
        <f t="shared" si="1330"/>
        <v>-280620.88130384032</v>
      </c>
      <c r="AX648" s="24">
        <f t="shared" si="1330"/>
        <v>-323320.52417672984</v>
      </c>
      <c r="AY648" s="24">
        <f t="shared" si="1330"/>
        <v>-362989.71048336849</v>
      </c>
      <c r="AZ648" s="33">
        <f t="shared" si="1331"/>
        <v>-1201555.8021089016</v>
      </c>
      <c r="BA648" s="24">
        <f t="shared" si="1332"/>
        <v>-399873.16030955873</v>
      </c>
      <c r="BB648" s="24">
        <f t="shared" si="1332"/>
        <v>-434195.28261689097</v>
      </c>
      <c r="BC648" s="24">
        <f t="shared" si="1332"/>
        <v>-466161.45895052049</v>
      </c>
      <c r="BD648" s="24">
        <f t="shared" si="1332"/>
        <v>-495959.42087893002</v>
      </c>
      <c r="BE648" s="33">
        <f t="shared" si="1333"/>
        <v>-1796189.3227559002</v>
      </c>
      <c r="BF648" s="24">
        <f t="shared" si="1334"/>
        <v>-523760.64124754258</v>
      </c>
      <c r="BG648" s="24">
        <f t="shared" si="1334"/>
        <v>-549721.68969177362</v>
      </c>
      <c r="BH648" s="24">
        <f t="shared" si="1334"/>
        <v>-573985.52304249629</v>
      </c>
      <c r="BI648" s="24">
        <f t="shared" si="1334"/>
        <v>-596682.69460345432</v>
      </c>
      <c r="BJ648" s="33">
        <f t="shared" si="1335"/>
        <v>-2244150.5485852668</v>
      </c>
      <c r="BK648" s="24">
        <f t="shared" si="1336"/>
        <v>-617932.47501769848</v>
      </c>
      <c r="BL648" s="24">
        <f t="shared" si="1336"/>
        <v>-637843.88307016715</v>
      </c>
      <c r="BM648" s="24">
        <f t="shared" si="1336"/>
        <v>-656516.62830998888</v>
      </c>
      <c r="BN648" s="24">
        <f t="shared" si="1336"/>
        <v>-674041.96950637596</v>
      </c>
      <c r="BO648" s="33">
        <f t="shared" si="1337"/>
        <v>-2586334.9559042305</v>
      </c>
      <c r="BP648" s="24">
        <f t="shared" si="1338"/>
        <v>-690503.49414339382</v>
      </c>
      <c r="BQ648" s="24">
        <f t="shared" si="1338"/>
        <v>-705977.82472948404</v>
      </c>
      <c r="BR648" s="24">
        <f t="shared" si="1338"/>
        <v>-720535.25786399422</v>
      </c>
      <c r="BS648" s="24">
        <f t="shared" si="1338"/>
        <v>-734240.34191244608</v>
      </c>
      <c r="BT648" s="33">
        <f t="shared" si="1339"/>
        <v>-2851256.9186493182</v>
      </c>
      <c r="BU648" s="24">
        <f t="shared" si="1340"/>
        <v>-747152.39889468672</v>
      </c>
      <c r="BV648" s="24">
        <f t="shared" si="1340"/>
        <v>-759325.99585261615</v>
      </c>
      <c r="BW648" s="24">
        <f t="shared" si="1340"/>
        <v>-770811.37058175169</v>
      </c>
      <c r="BX648" s="24">
        <f t="shared" si="1340"/>
        <v>-781654.81621299312</v>
      </c>
      <c r="BY648" s="33">
        <f t="shared" si="1341"/>
        <v>-3058944.5815420477</v>
      </c>
      <c r="BZ648" s="24">
        <f t="shared" si="1342"/>
        <v>-791899.0287363939</v>
      </c>
      <c r="CA648" s="24">
        <f t="shared" si="1342"/>
        <v>-801583.4211794571</v>
      </c>
      <c r="CB648" s="24">
        <f t="shared" si="1342"/>
        <v>-810744.40779510513</v>
      </c>
      <c r="CC648" s="24">
        <f t="shared" si="1342"/>
        <v>-819415.66128275171</v>
      </c>
      <c r="CD648" s="33">
        <f t="shared" si="1343"/>
        <v>-3223642.5189937078</v>
      </c>
      <c r="CE648" s="24">
        <f t="shared" si="1344"/>
        <v>-827628.34576109704</v>
      </c>
      <c r="CF648" s="24">
        <f t="shared" si="1344"/>
        <v>-835411.32793341973</v>
      </c>
      <c r="CG648" s="24">
        <f t="shared" si="1344"/>
        <v>-842791.36863431148</v>
      </c>
      <c r="CH648" s="24">
        <f t="shared" si="1344"/>
        <v>-849793.29671953898</v>
      </c>
      <c r="CI648" s="33">
        <f t="shared" si="1345"/>
        <v>-3355624.339048367</v>
      </c>
      <c r="CJ648" s="24">
        <f t="shared" si="1346"/>
        <v>-856440.16705634049</v>
      </c>
      <c r="CK648" s="24">
        <f t="shared" si="1346"/>
        <v>-862753.40418807231</v>
      </c>
      <c r="CL648" s="24">
        <f t="shared" si="1346"/>
        <v>-868752.93308292283</v>
      </c>
      <c r="CM648" s="24">
        <f t="shared" si="1346"/>
        <v>-874457.29822952161</v>
      </c>
      <c r="CN648" s="33">
        <f t="shared" si="1347"/>
        <v>-3462403.802556857</v>
      </c>
      <c r="CO648" s="24">
        <f t="shared" si="1348"/>
        <v>-879883.77221106086</v>
      </c>
      <c r="CP648" s="24">
        <f t="shared" si="1348"/>
        <v>-885048.45477237389</v>
      </c>
      <c r="CQ648" s="24">
        <f t="shared" si="1348"/>
        <v>-889966.36328981514</v>
      </c>
      <c r="CR648" s="24">
        <f t="shared" si="1348"/>
        <v>-894651.51546043134</v>
      </c>
      <c r="CS648" s="33">
        <f t="shared" si="1349"/>
        <v>-3549550.1057336815</v>
      </c>
      <c r="CT648" s="24">
        <f t="shared" si="1350"/>
        <v>-899117.0049435955</v>
      </c>
      <c r="CU648" s="24">
        <f t="shared" si="1350"/>
        <v>-903375.07061393047</v>
      </c>
      <c r="CV648" s="24">
        <f t="shared" si="1350"/>
        <v>-907437.16001786315</v>
      </c>
      <c r="CW648" s="24">
        <f t="shared" si="1350"/>
        <v>-911313.98756690789</v>
      </c>
      <c r="CX648" s="33">
        <f t="shared" si="1351"/>
        <v>-3621243.223142297</v>
      </c>
      <c r="CY648" s="24">
        <f t="shared" si="1352"/>
        <v>-954972.52961844928</v>
      </c>
      <c r="CZ648" s="24">
        <f t="shared" si="1352"/>
        <v>-954972.52961844928</v>
      </c>
      <c r="DA648" s="24">
        <f t="shared" si="1352"/>
        <v>-954972.52961844928</v>
      </c>
      <c r="DB648" s="24">
        <f t="shared" si="1352"/>
        <v>-954972.52961844928</v>
      </c>
      <c r="DC648" s="33">
        <f t="shared" si="1353"/>
        <v>-3819890.1184737971</v>
      </c>
      <c r="DD648" s="86">
        <f t="shared" si="1354"/>
        <v>-2165299.1934875548</v>
      </c>
    </row>
    <row r="649" spans="1:108" x14ac:dyDescent="0.25">
      <c r="A649" t="s">
        <v>4205</v>
      </c>
      <c r="B649" s="87" t="s">
        <v>5908</v>
      </c>
      <c r="C649" s="88">
        <f t="shared" si="1312"/>
        <v>0</v>
      </c>
      <c r="D649" s="88">
        <f t="shared" si="1312"/>
        <v>0</v>
      </c>
      <c r="E649" s="88">
        <f t="shared" si="1312"/>
        <v>18565.130039244425</v>
      </c>
      <c r="F649" s="88">
        <f t="shared" si="1312"/>
        <v>27600.369739698246</v>
      </c>
      <c r="G649" s="89">
        <f t="shared" si="1313"/>
        <v>46165.499778942671</v>
      </c>
      <c r="H649" s="88">
        <f t="shared" si="1314"/>
        <v>27405.186327556148</v>
      </c>
      <c r="I649" s="88">
        <f t="shared" si="1314"/>
        <v>31533.444410596043</v>
      </c>
      <c r="J649" s="88">
        <f t="shared" si="1314"/>
        <v>57151.184694843367</v>
      </c>
      <c r="K649" s="88">
        <f t="shared" si="1314"/>
        <v>57438.82240954414</v>
      </c>
      <c r="L649" s="89">
        <f t="shared" si="1315"/>
        <v>173528.6378425397</v>
      </c>
      <c r="M649" s="88">
        <f t="shared" si="1316"/>
        <v>66585.406023398042</v>
      </c>
      <c r="N649" s="88">
        <f t="shared" si="1316"/>
        <v>95466.845532223582</v>
      </c>
      <c r="O649" s="88">
        <f t="shared" si="1316"/>
        <v>119613.11594163999</v>
      </c>
      <c r="P649" s="88">
        <f t="shared" si="1316"/>
        <v>218523.79066985473</v>
      </c>
      <c r="Q649" s="89">
        <f t="shared" si="1317"/>
        <v>500189.15816711634</v>
      </c>
      <c r="R649" s="88">
        <f t="shared" si="1318"/>
        <v>590948.96872757003</v>
      </c>
      <c r="S649" s="88">
        <f t="shared" si="1318"/>
        <v>841997.5294104144</v>
      </c>
      <c r="T649" s="88">
        <f t="shared" si="1318"/>
        <v>1114988.1247021556</v>
      </c>
      <c r="U649" s="88">
        <f t="shared" si="1318"/>
        <v>1493442.1446262151</v>
      </c>
      <c r="V649" s="89">
        <f t="shared" si="1319"/>
        <v>4041376.7674663551</v>
      </c>
      <c r="W649" s="88">
        <f t="shared" si="1320"/>
        <v>2352651.5940310508</v>
      </c>
      <c r="X649" s="88">
        <f t="shared" si="1320"/>
        <v>3226507.1597349942</v>
      </c>
      <c r="Y649" s="88">
        <f t="shared" si="1320"/>
        <v>3958606.576194942</v>
      </c>
      <c r="Z649" s="88">
        <f t="shared" si="1320"/>
        <v>4729392.891170308</v>
      </c>
      <c r="AA649" s="89">
        <f t="shared" si="1321"/>
        <v>14267158.221131295</v>
      </c>
      <c r="AB649" s="88">
        <f t="shared" si="1322"/>
        <v>2097495.1509033293</v>
      </c>
      <c r="AC649" s="88">
        <f t="shared" si="1322"/>
        <v>952027.62825002521</v>
      </c>
      <c r="AD649" s="88">
        <f t="shared" si="1322"/>
        <v>308668.11274079978</v>
      </c>
      <c r="AE649" s="88">
        <f t="shared" si="1322"/>
        <v>-112361.0103995651</v>
      </c>
      <c r="AF649" s="89">
        <f t="shared" si="1323"/>
        <v>3245829.8814945891</v>
      </c>
      <c r="AG649" s="88">
        <f t="shared" si="1324"/>
        <v>-418879.31697320938</v>
      </c>
      <c r="AH649" s="88">
        <f t="shared" si="1324"/>
        <v>-658953.66389009356</v>
      </c>
      <c r="AI649" s="88">
        <f t="shared" si="1324"/>
        <v>-856426.58913298696</v>
      </c>
      <c r="AJ649" s="88">
        <f t="shared" si="1324"/>
        <v>-1024241.3321472332</v>
      </c>
      <c r="AK649" s="89">
        <f t="shared" si="1325"/>
        <v>-2958500.9021435231</v>
      </c>
      <c r="AL649" s="88">
        <f t="shared" si="1326"/>
        <v>-1170014.2374169976</v>
      </c>
      <c r="AM649" s="88">
        <f t="shared" si="1326"/>
        <v>-1298565.061589364</v>
      </c>
      <c r="AN649" s="88">
        <f t="shared" si="1326"/>
        <v>-1413147.1018769965</v>
      </c>
      <c r="AO649" s="88">
        <f t="shared" si="1326"/>
        <v>-1516082.0176872201</v>
      </c>
      <c r="AP649" s="89">
        <f t="shared" si="1327"/>
        <v>-5397808.4185705781</v>
      </c>
      <c r="AQ649" s="88">
        <f t="shared" si="1328"/>
        <v>-1609105.6505761817</v>
      </c>
      <c r="AR649" s="88">
        <f t="shared" si="1328"/>
        <v>-1693566.1105298884</v>
      </c>
      <c r="AS649" s="88">
        <f t="shared" si="1328"/>
        <v>-1770542.9005375914</v>
      </c>
      <c r="AT649" s="88">
        <f t="shared" si="1328"/>
        <v>-1840921.4444331527</v>
      </c>
      <c r="AU649" s="89">
        <f t="shared" si="1329"/>
        <v>-6914136.1060768142</v>
      </c>
      <c r="AV649" s="88">
        <f t="shared" si="1330"/>
        <v>-1905441.8316574357</v>
      </c>
      <c r="AW649" s="88">
        <f t="shared" si="1330"/>
        <v>-1964732.0073150285</v>
      </c>
      <c r="AX649" s="88">
        <f t="shared" si="1330"/>
        <v>-2019331.1259836294</v>
      </c>
      <c r="AY649" s="88">
        <f t="shared" si="1330"/>
        <v>-2069706.5234653093</v>
      </c>
      <c r="AZ649" s="89">
        <f t="shared" si="1331"/>
        <v>-7959211.4884214029</v>
      </c>
      <c r="BA649" s="88">
        <f t="shared" si="1332"/>
        <v>-2116266.4116724283</v>
      </c>
      <c r="BB649" s="88">
        <f t="shared" si="1332"/>
        <v>-2159369.6190768126</v>
      </c>
      <c r="BC649" s="88">
        <f t="shared" si="1332"/>
        <v>-2199333.2316214293</v>
      </c>
      <c r="BD649" s="88">
        <f t="shared" si="1332"/>
        <v>-2236438.702046318</v>
      </c>
      <c r="BE649" s="89">
        <f t="shared" si="1333"/>
        <v>-8711407.9644169882</v>
      </c>
      <c r="BF649" s="88">
        <f t="shared" si="1334"/>
        <v>-2270936.8148769867</v>
      </c>
      <c r="BG649" s="88">
        <f t="shared" si="1334"/>
        <v>-2303051.777706679</v>
      </c>
      <c r="BH649" s="88">
        <f t="shared" si="1334"/>
        <v>-2332984.6323658936</v>
      </c>
      <c r="BI649" s="88">
        <f t="shared" si="1334"/>
        <v>-2360916.1275262292</v>
      </c>
      <c r="BJ649" s="89">
        <f t="shared" si="1335"/>
        <v>-9267889.3524757884</v>
      </c>
      <c r="BK649" s="88">
        <f t="shared" si="1336"/>
        <v>-2387009.1583599895</v>
      </c>
      <c r="BL649" s="88">
        <f t="shared" si="1336"/>
        <v>-2411410.8535617162</v>
      </c>
      <c r="BM649" s="88">
        <f t="shared" si="1336"/>
        <v>-2434254.371844694</v>
      </c>
      <c r="BN649" s="88">
        <f t="shared" si="1336"/>
        <v>-2455660.4567037886</v>
      </c>
      <c r="BO649" s="89">
        <f t="shared" si="1337"/>
        <v>-9688334.8404701874</v>
      </c>
      <c r="BP649" s="88">
        <f t="shared" si="1338"/>
        <v>-2475738.7883078</v>
      </c>
      <c r="BQ649" s="88">
        <f t="shared" si="1338"/>
        <v>-2494589.1638623076</v>
      </c>
      <c r="BR649" s="88">
        <f t="shared" si="1338"/>
        <v>-2512302.5319969021</v>
      </c>
      <c r="BS649" s="88">
        <f t="shared" si="1338"/>
        <v>-2528961.90221495</v>
      </c>
      <c r="BT649" s="89">
        <f t="shared" si="1339"/>
        <v>-10011592.38638196</v>
      </c>
      <c r="BU649" s="88">
        <f t="shared" si="1340"/>
        <v>-2544643.1468754951</v>
      </c>
      <c r="BV649" s="88">
        <f t="shared" si="1340"/>
        <v>-2559415.7103232499</v>
      </c>
      <c r="BW649" s="88">
        <f t="shared" si="1340"/>
        <v>-2573343.2374772113</v>
      </c>
      <c r="BX649" s="88">
        <f t="shared" si="1340"/>
        <v>-2586484.1323071625</v>
      </c>
      <c r="BY649" s="89">
        <f t="shared" si="1341"/>
        <v>-10263886.226983119</v>
      </c>
      <c r="BZ649" s="88">
        <f t="shared" si="1342"/>
        <v>-2598892.0550810732</v>
      </c>
      <c r="CA649" s="88">
        <f t="shared" si="1342"/>
        <v>-2610616.3659836585</v>
      </c>
      <c r="CB649" s="88">
        <f t="shared" si="1342"/>
        <v>-2621702.5216370132</v>
      </c>
      <c r="CC649" s="88">
        <f t="shared" si="1342"/>
        <v>-2632192.4301562533</v>
      </c>
      <c r="CD649" s="89">
        <f t="shared" si="1343"/>
        <v>-10463403.372857999</v>
      </c>
      <c r="CE649" s="88">
        <f t="shared" si="1344"/>
        <v>-2642124.7696148492</v>
      </c>
      <c r="CF649" s="88">
        <f t="shared" si="1344"/>
        <v>-2651535.2741522016</v>
      </c>
      <c r="CG649" s="88">
        <f t="shared" si="1344"/>
        <v>-2660456.9914083676</v>
      </c>
      <c r="CH649" s="88">
        <f t="shared" si="1344"/>
        <v>-2668920.5145025151</v>
      </c>
      <c r="CI649" s="89">
        <f t="shared" si="1345"/>
        <v>-10623037.549677934</v>
      </c>
      <c r="CJ649" s="88">
        <f t="shared" si="1346"/>
        <v>-2676954.1913703354</v>
      </c>
      <c r="CK649" s="88">
        <f t="shared" si="1346"/>
        <v>-2684584.3139294628</v>
      </c>
      <c r="CL649" s="88">
        <f t="shared" si="1346"/>
        <v>-2691835.2892432436</v>
      </c>
      <c r="CM649" s="88">
        <f t="shared" si="1346"/>
        <v>-2698729.7945944788</v>
      </c>
      <c r="CN649" s="89">
        <f t="shared" si="1347"/>
        <v>-10752103.589137521</v>
      </c>
      <c r="CO649" s="88">
        <f t="shared" si="1348"/>
        <v>-2705288.9181559579</v>
      </c>
      <c r="CP649" s="88">
        <f t="shared" si="1348"/>
        <v>-2711532.2867493322</v>
      </c>
      <c r="CQ649" s="88">
        <f t="shared" si="1348"/>
        <v>-2717478.1820127759</v>
      </c>
      <c r="CR649" s="88">
        <f t="shared" si="1348"/>
        <v>-2723143.6461492237</v>
      </c>
      <c r="CS649" s="89">
        <f t="shared" si="1349"/>
        <v>-10857443.03306729</v>
      </c>
      <c r="CT649" s="88">
        <f t="shared" si="1350"/>
        <v>-2728544.5782959722</v>
      </c>
      <c r="CU649" s="88">
        <f t="shared" si="1350"/>
        <v>-2733695.8224418424</v>
      </c>
      <c r="CV649" s="88">
        <f t="shared" si="1350"/>
        <v>-2738611.2477172976</v>
      </c>
      <c r="CW649" s="88">
        <f t="shared" si="1350"/>
        <v>-2743303.8217940461</v>
      </c>
      <c r="CX649" s="89">
        <f t="shared" si="1351"/>
        <v>-10944155.470249157</v>
      </c>
      <c r="CY649" s="88">
        <f t="shared" si="1352"/>
        <v>-2795488.6580183953</v>
      </c>
      <c r="CZ649" s="88">
        <f t="shared" si="1352"/>
        <v>-2795488.6580183953</v>
      </c>
      <c r="DA649" s="88">
        <f t="shared" si="1352"/>
        <v>-2795488.6580183953</v>
      </c>
      <c r="DB649" s="88">
        <f t="shared" si="1352"/>
        <v>-2795488.6580183953</v>
      </c>
      <c r="DC649" s="89">
        <f t="shared" si="1353"/>
        <v>-11181954.632073581</v>
      </c>
      <c r="DD649" s="90">
        <f t="shared" si="1354"/>
        <v>-7524881.5491887033</v>
      </c>
    </row>
    <row r="651" spans="1:108" x14ac:dyDescent="0.25">
      <c r="A651" t="s">
        <v>5909</v>
      </c>
      <c r="B651" s="30" t="s">
        <v>2760</v>
      </c>
    </row>
    <row r="652" spans="1:108" x14ac:dyDescent="0.25">
      <c r="A652" t="s">
        <v>5910</v>
      </c>
      <c r="B652" s="32" t="s">
        <v>5120</v>
      </c>
      <c r="C652" s="24">
        <f t="shared" ref="C652:F662" si="1355">C136-C328</f>
        <v>0</v>
      </c>
      <c r="D652" s="24">
        <f t="shared" si="1355"/>
        <v>0</v>
      </c>
      <c r="E652" s="24">
        <f t="shared" si="1355"/>
        <v>31800</v>
      </c>
      <c r="F652" s="24">
        <f t="shared" si="1355"/>
        <v>47700</v>
      </c>
      <c r="G652" s="33">
        <f t="shared" ref="G652:G662" si="1356">SUM(C652:F652)</f>
        <v>79500</v>
      </c>
      <c r="H652" s="24">
        <f t="shared" ref="H652:K662" si="1357">H136-H328</f>
        <v>73140</v>
      </c>
      <c r="I652" s="24">
        <f t="shared" si="1357"/>
        <v>82680</v>
      </c>
      <c r="J652" s="24">
        <f t="shared" si="1357"/>
        <v>124020</v>
      </c>
      <c r="K652" s="24">
        <f t="shared" si="1357"/>
        <v>124020</v>
      </c>
      <c r="L652" s="33">
        <f t="shared" ref="L652:L662" si="1358">SUM(H652:K652)</f>
        <v>403860</v>
      </c>
      <c r="M652" s="24">
        <f t="shared" ref="M652:P662" si="1359">M136-M328</f>
        <v>124020</v>
      </c>
      <c r="N652" s="24">
        <f t="shared" si="1359"/>
        <v>142623</v>
      </c>
      <c r="O652" s="24">
        <f t="shared" si="1359"/>
        <v>161226.00000000006</v>
      </c>
      <c r="P652" s="24">
        <f t="shared" si="1359"/>
        <v>241839</v>
      </c>
      <c r="Q652" s="33">
        <f t="shared" ref="Q652:Q662" si="1360">SUM(M652:P652)</f>
        <v>669708</v>
      </c>
      <c r="R652" s="24">
        <f t="shared" ref="R652:U662" si="1361">R136-R328</f>
        <v>322452.00000000006</v>
      </c>
      <c r="S652" s="24">
        <f t="shared" si="1361"/>
        <v>214968</v>
      </c>
      <c r="T652" s="24">
        <f t="shared" si="1361"/>
        <v>247213.2</v>
      </c>
      <c r="U652" s="24">
        <f t="shared" si="1361"/>
        <v>279458.40000000002</v>
      </c>
      <c r="V652" s="33">
        <f t="shared" ref="V652:V662" si="1362">SUM(R652:U652)</f>
        <v>1064091.6000000001</v>
      </c>
      <c r="W652" s="24">
        <f t="shared" ref="W652:Z662" si="1363">W136-W328</f>
        <v>523984.5</v>
      </c>
      <c r="X652" s="24">
        <f t="shared" si="1363"/>
        <v>523984.5</v>
      </c>
      <c r="Y652" s="24">
        <f t="shared" si="1363"/>
        <v>349323</v>
      </c>
      <c r="Z652" s="24">
        <f t="shared" si="1363"/>
        <v>401721.45000000019</v>
      </c>
      <c r="AA652" s="33">
        <f t="shared" ref="AA652:AA662" si="1364">SUM(W652:Z652)</f>
        <v>1799013.4500000002</v>
      </c>
      <c r="AB652" s="24">
        <f t="shared" ref="AB652:AE662" si="1365">AB136-AB328</f>
        <v>0</v>
      </c>
      <c r="AC652" s="24">
        <f t="shared" si="1365"/>
        <v>0</v>
      </c>
      <c r="AD652" s="24">
        <f t="shared" si="1365"/>
        <v>0</v>
      </c>
      <c r="AE652" s="24">
        <f t="shared" si="1365"/>
        <v>0</v>
      </c>
      <c r="AF652" s="33">
        <f t="shared" ref="AF652:AF662" si="1366">SUM(AB652:AE652)</f>
        <v>0</v>
      </c>
      <c r="AG652" s="24">
        <f t="shared" ref="AG652:AJ662" si="1367">AG136-AG328</f>
        <v>0</v>
      </c>
      <c r="AH652" s="24">
        <f t="shared" si="1367"/>
        <v>0</v>
      </c>
      <c r="AI652" s="24">
        <f t="shared" si="1367"/>
        <v>0</v>
      </c>
      <c r="AJ652" s="24">
        <f t="shared" si="1367"/>
        <v>0</v>
      </c>
      <c r="AK652" s="33">
        <f t="shared" ref="AK652:AK662" si="1368">SUM(AG652:AJ652)</f>
        <v>0</v>
      </c>
      <c r="AL652" s="24">
        <f t="shared" ref="AL652:AO662" si="1369">AL136-AL328</f>
        <v>0</v>
      </c>
      <c r="AM652" s="24">
        <f t="shared" si="1369"/>
        <v>0</v>
      </c>
      <c r="AN652" s="24">
        <f t="shared" si="1369"/>
        <v>0</v>
      </c>
      <c r="AO652" s="24">
        <f t="shared" si="1369"/>
        <v>0</v>
      </c>
      <c r="AP652" s="33">
        <f t="shared" ref="AP652:AP662" si="1370">SUM(AL652:AO652)</f>
        <v>0</v>
      </c>
      <c r="AQ652" s="24">
        <f t="shared" ref="AQ652:AT662" si="1371">AQ136-AQ328</f>
        <v>0</v>
      </c>
      <c r="AR652" s="24">
        <f t="shared" si="1371"/>
        <v>0</v>
      </c>
      <c r="AS652" s="24">
        <f t="shared" si="1371"/>
        <v>0</v>
      </c>
      <c r="AT652" s="24">
        <f t="shared" si="1371"/>
        <v>0</v>
      </c>
      <c r="AU652" s="33">
        <f t="shared" ref="AU652:AU662" si="1372">SUM(AQ652:AT652)</f>
        <v>0</v>
      </c>
      <c r="AV652" s="24">
        <f t="shared" ref="AV652:AY662" si="1373">AV136-AV328</f>
        <v>0</v>
      </c>
      <c r="AW652" s="24">
        <f t="shared" si="1373"/>
        <v>0</v>
      </c>
      <c r="AX652" s="24">
        <f t="shared" si="1373"/>
        <v>0</v>
      </c>
      <c r="AY652" s="24">
        <f t="shared" si="1373"/>
        <v>0</v>
      </c>
      <c r="AZ652" s="33">
        <f t="shared" ref="AZ652:AZ662" si="1374">SUM(AV652:AY652)</f>
        <v>0</v>
      </c>
      <c r="BA652" s="24">
        <f t="shared" ref="BA652:BD662" si="1375">BA136-BA328</f>
        <v>0</v>
      </c>
      <c r="BB652" s="24">
        <f t="shared" si="1375"/>
        <v>0</v>
      </c>
      <c r="BC652" s="24">
        <f t="shared" si="1375"/>
        <v>0</v>
      </c>
      <c r="BD652" s="24">
        <f t="shared" si="1375"/>
        <v>0</v>
      </c>
      <c r="BE652" s="33">
        <f t="shared" ref="BE652:BE662" si="1376">SUM(BA652:BD652)</f>
        <v>0</v>
      </c>
      <c r="BF652" s="24">
        <f t="shared" ref="BF652:BI662" si="1377">BF136-BF328</f>
        <v>0</v>
      </c>
      <c r="BG652" s="24">
        <f t="shared" si="1377"/>
        <v>0</v>
      </c>
      <c r="BH652" s="24">
        <f t="shared" si="1377"/>
        <v>0</v>
      </c>
      <c r="BI652" s="24">
        <f t="shared" si="1377"/>
        <v>0</v>
      </c>
      <c r="BJ652" s="33">
        <f t="shared" ref="BJ652:BJ662" si="1378">SUM(BF652:BI652)</f>
        <v>0</v>
      </c>
      <c r="BK652" s="24">
        <f t="shared" ref="BK652:BN662" si="1379">BK136-BK328</f>
        <v>0</v>
      </c>
      <c r="BL652" s="24">
        <f t="shared" si="1379"/>
        <v>0</v>
      </c>
      <c r="BM652" s="24">
        <f t="shared" si="1379"/>
        <v>0</v>
      </c>
      <c r="BN652" s="24">
        <f t="shared" si="1379"/>
        <v>0</v>
      </c>
      <c r="BO652" s="33">
        <f t="shared" ref="BO652:BO662" si="1380">SUM(BK652:BN652)</f>
        <v>0</v>
      </c>
      <c r="BP652" s="24">
        <f t="shared" ref="BP652:BS662" si="1381">BP136-BP328</f>
        <v>0</v>
      </c>
      <c r="BQ652" s="24">
        <f t="shared" si="1381"/>
        <v>0</v>
      </c>
      <c r="BR652" s="24">
        <f t="shared" si="1381"/>
        <v>0</v>
      </c>
      <c r="BS652" s="24">
        <f t="shared" si="1381"/>
        <v>0</v>
      </c>
      <c r="BT652" s="33">
        <f t="shared" ref="BT652:BT662" si="1382">SUM(BP652:BS652)</f>
        <v>0</v>
      </c>
      <c r="BU652" s="24">
        <f t="shared" ref="BU652:BX662" si="1383">BU136-BU328</f>
        <v>0</v>
      </c>
      <c r="BV652" s="24">
        <f t="shared" si="1383"/>
        <v>0</v>
      </c>
      <c r="BW652" s="24">
        <f t="shared" si="1383"/>
        <v>0</v>
      </c>
      <c r="BX652" s="24">
        <f t="shared" si="1383"/>
        <v>0</v>
      </c>
      <c r="BY652" s="33">
        <f t="shared" ref="BY652:BY662" si="1384">SUM(BU652:BX652)</f>
        <v>0</v>
      </c>
      <c r="BZ652" s="24">
        <f t="shared" ref="BZ652:CC662" si="1385">BZ136-BZ328</f>
        <v>0</v>
      </c>
      <c r="CA652" s="24">
        <f t="shared" si="1385"/>
        <v>0</v>
      </c>
      <c r="CB652" s="24">
        <f t="shared" si="1385"/>
        <v>0</v>
      </c>
      <c r="CC652" s="24">
        <f t="shared" si="1385"/>
        <v>0</v>
      </c>
      <c r="CD652" s="33">
        <f t="shared" ref="CD652:CD662" si="1386">SUM(BZ652:CC652)</f>
        <v>0</v>
      </c>
      <c r="CE652" s="24">
        <f t="shared" ref="CE652:CH662" si="1387">CE136-CE328</f>
        <v>0</v>
      </c>
      <c r="CF652" s="24">
        <f t="shared" si="1387"/>
        <v>0</v>
      </c>
      <c r="CG652" s="24">
        <f t="shared" si="1387"/>
        <v>0</v>
      </c>
      <c r="CH652" s="24">
        <f t="shared" si="1387"/>
        <v>0</v>
      </c>
      <c r="CI652" s="33">
        <f t="shared" ref="CI652:CI662" si="1388">SUM(CE652:CH652)</f>
        <v>0</v>
      </c>
      <c r="CJ652" s="24">
        <f t="shared" ref="CJ652:CM662" si="1389">CJ136-CJ328</f>
        <v>0</v>
      </c>
      <c r="CK652" s="24">
        <f t="shared" si="1389"/>
        <v>0</v>
      </c>
      <c r="CL652" s="24">
        <f t="shared" si="1389"/>
        <v>0</v>
      </c>
      <c r="CM652" s="24">
        <f t="shared" si="1389"/>
        <v>0</v>
      </c>
      <c r="CN652" s="33">
        <f t="shared" ref="CN652:CN662" si="1390">SUM(CJ652:CM652)</f>
        <v>0</v>
      </c>
      <c r="CO652" s="24">
        <f t="shared" ref="CO652:CR662" si="1391">CO136-CO328</f>
        <v>0</v>
      </c>
      <c r="CP652" s="24">
        <f t="shared" si="1391"/>
        <v>0</v>
      </c>
      <c r="CQ652" s="24">
        <f t="shared" si="1391"/>
        <v>0</v>
      </c>
      <c r="CR652" s="24">
        <f t="shared" si="1391"/>
        <v>0</v>
      </c>
      <c r="CS652" s="33">
        <f t="shared" ref="CS652:CS662" si="1392">SUM(CO652:CR652)</f>
        <v>0</v>
      </c>
      <c r="CT652" s="24">
        <f t="shared" ref="CT652:CW662" si="1393">CT136-CT328</f>
        <v>0</v>
      </c>
      <c r="CU652" s="24">
        <f t="shared" si="1393"/>
        <v>0</v>
      </c>
      <c r="CV652" s="24">
        <f t="shared" si="1393"/>
        <v>0</v>
      </c>
      <c r="CW652" s="24">
        <f t="shared" si="1393"/>
        <v>0</v>
      </c>
      <c r="CX652" s="33">
        <f t="shared" ref="CX652:CX662" si="1394">SUM(CT652:CW652)</f>
        <v>0</v>
      </c>
      <c r="CY652" s="24">
        <f t="shared" ref="CY652:DB662" si="1395">CY136-CY328</f>
        <v>0</v>
      </c>
      <c r="CZ652" s="24">
        <f t="shared" si="1395"/>
        <v>0</v>
      </c>
      <c r="DA652" s="24">
        <f t="shared" si="1395"/>
        <v>0</v>
      </c>
      <c r="DB652" s="24">
        <f t="shared" si="1395"/>
        <v>0</v>
      </c>
      <c r="DC652" s="33">
        <f t="shared" ref="DC652:DC662" si="1396">SUM(CY652:DB652)</f>
        <v>0</v>
      </c>
      <c r="DD652" s="86">
        <f t="shared" ref="DD652:DD662" si="1397">DD136-DD328</f>
        <v>0</v>
      </c>
    </row>
    <row r="653" spans="1:108" x14ac:dyDescent="0.25">
      <c r="A653" t="s">
        <v>5911</v>
      </c>
      <c r="B653" s="32" t="s">
        <v>5121</v>
      </c>
      <c r="C653" s="24">
        <f t="shared" si="1355"/>
        <v>0</v>
      </c>
      <c r="D653" s="24">
        <f t="shared" si="1355"/>
        <v>0</v>
      </c>
      <c r="E653" s="24">
        <f t="shared" si="1355"/>
        <v>0</v>
      </c>
      <c r="F653" s="24">
        <f t="shared" si="1355"/>
        <v>0</v>
      </c>
      <c r="G653" s="33">
        <f t="shared" si="1356"/>
        <v>0</v>
      </c>
      <c r="H653" s="24">
        <f t="shared" si="1357"/>
        <v>0</v>
      </c>
      <c r="I653" s="24">
        <f t="shared" si="1357"/>
        <v>0</v>
      </c>
      <c r="J653" s="24">
        <f t="shared" si="1357"/>
        <v>0</v>
      </c>
      <c r="K653" s="24">
        <f t="shared" si="1357"/>
        <v>0</v>
      </c>
      <c r="L653" s="33">
        <f t="shared" si="1358"/>
        <v>0</v>
      </c>
      <c r="M653" s="24">
        <f t="shared" si="1359"/>
        <v>35689.999999999942</v>
      </c>
      <c r="N653" s="24">
        <f t="shared" si="1359"/>
        <v>27016.5</v>
      </c>
      <c r="O653" s="24">
        <f t="shared" si="1359"/>
        <v>28759.499999999971</v>
      </c>
      <c r="P653" s="24">
        <f t="shared" si="1359"/>
        <v>67105.5</v>
      </c>
      <c r="Q653" s="33">
        <f t="shared" si="1360"/>
        <v>158571.49999999991</v>
      </c>
      <c r="R653" s="24">
        <f t="shared" si="1361"/>
        <v>134211</v>
      </c>
      <c r="S653" s="24">
        <f t="shared" si="1361"/>
        <v>74949</v>
      </c>
      <c r="T653" s="24">
        <f t="shared" si="1361"/>
        <v>56734.649999999994</v>
      </c>
      <c r="U653" s="24">
        <f t="shared" si="1361"/>
        <v>60394.949999999953</v>
      </c>
      <c r="V653" s="33">
        <f t="shared" si="1362"/>
        <v>326289.59999999998</v>
      </c>
      <c r="W653" s="24">
        <f t="shared" si="1363"/>
        <v>211382.32500000007</v>
      </c>
      <c r="X653" s="24">
        <f t="shared" si="1363"/>
        <v>211382.32500000007</v>
      </c>
      <c r="Y653" s="24">
        <f t="shared" si="1363"/>
        <v>118044.67499999999</v>
      </c>
      <c r="Z653" s="24">
        <f t="shared" si="1363"/>
        <v>89357.073750000185</v>
      </c>
      <c r="AA653" s="33">
        <f t="shared" si="1364"/>
        <v>630166.3987500004</v>
      </c>
      <c r="AB653" s="24">
        <f t="shared" si="1365"/>
        <v>0</v>
      </c>
      <c r="AC653" s="24">
        <f t="shared" si="1365"/>
        <v>0</v>
      </c>
      <c r="AD653" s="24">
        <f t="shared" si="1365"/>
        <v>0</v>
      </c>
      <c r="AE653" s="24">
        <f t="shared" si="1365"/>
        <v>0</v>
      </c>
      <c r="AF653" s="33">
        <f t="shared" si="1366"/>
        <v>0</v>
      </c>
      <c r="AG653" s="24">
        <f t="shared" si="1367"/>
        <v>0</v>
      </c>
      <c r="AH653" s="24">
        <f t="shared" si="1367"/>
        <v>0</v>
      </c>
      <c r="AI653" s="24">
        <f t="shared" si="1367"/>
        <v>0</v>
      </c>
      <c r="AJ653" s="24">
        <f t="shared" si="1367"/>
        <v>0</v>
      </c>
      <c r="AK653" s="33">
        <f t="shared" si="1368"/>
        <v>0</v>
      </c>
      <c r="AL653" s="24">
        <f t="shared" si="1369"/>
        <v>0</v>
      </c>
      <c r="AM653" s="24">
        <f t="shared" si="1369"/>
        <v>0</v>
      </c>
      <c r="AN653" s="24">
        <f t="shared" si="1369"/>
        <v>0</v>
      </c>
      <c r="AO653" s="24">
        <f t="shared" si="1369"/>
        <v>0</v>
      </c>
      <c r="AP653" s="33">
        <f t="shared" si="1370"/>
        <v>0</v>
      </c>
      <c r="AQ653" s="24">
        <f t="shared" si="1371"/>
        <v>0</v>
      </c>
      <c r="AR653" s="24">
        <f t="shared" si="1371"/>
        <v>0</v>
      </c>
      <c r="AS653" s="24">
        <f t="shared" si="1371"/>
        <v>0</v>
      </c>
      <c r="AT653" s="24">
        <f t="shared" si="1371"/>
        <v>0</v>
      </c>
      <c r="AU653" s="33">
        <f t="shared" si="1372"/>
        <v>0</v>
      </c>
      <c r="AV653" s="24">
        <f t="shared" si="1373"/>
        <v>0</v>
      </c>
      <c r="AW653" s="24">
        <f t="shared" si="1373"/>
        <v>0</v>
      </c>
      <c r="AX653" s="24">
        <f t="shared" si="1373"/>
        <v>0</v>
      </c>
      <c r="AY653" s="24">
        <f t="shared" si="1373"/>
        <v>0</v>
      </c>
      <c r="AZ653" s="33">
        <f t="shared" si="1374"/>
        <v>0</v>
      </c>
      <c r="BA653" s="24">
        <f t="shared" si="1375"/>
        <v>0</v>
      </c>
      <c r="BB653" s="24">
        <f t="shared" si="1375"/>
        <v>0</v>
      </c>
      <c r="BC653" s="24">
        <f t="shared" si="1375"/>
        <v>0</v>
      </c>
      <c r="BD653" s="24">
        <f t="shared" si="1375"/>
        <v>0</v>
      </c>
      <c r="BE653" s="33">
        <f t="shared" si="1376"/>
        <v>0</v>
      </c>
      <c r="BF653" s="24">
        <f t="shared" si="1377"/>
        <v>0</v>
      </c>
      <c r="BG653" s="24">
        <f t="shared" si="1377"/>
        <v>0</v>
      </c>
      <c r="BH653" s="24">
        <f t="shared" si="1377"/>
        <v>0</v>
      </c>
      <c r="BI653" s="24">
        <f t="shared" si="1377"/>
        <v>0</v>
      </c>
      <c r="BJ653" s="33">
        <f t="shared" si="1378"/>
        <v>0</v>
      </c>
      <c r="BK653" s="24">
        <f t="shared" si="1379"/>
        <v>0</v>
      </c>
      <c r="BL653" s="24">
        <f t="shared" si="1379"/>
        <v>0</v>
      </c>
      <c r="BM653" s="24">
        <f t="shared" si="1379"/>
        <v>0</v>
      </c>
      <c r="BN653" s="24">
        <f t="shared" si="1379"/>
        <v>0</v>
      </c>
      <c r="BO653" s="33">
        <f t="shared" si="1380"/>
        <v>0</v>
      </c>
      <c r="BP653" s="24">
        <f t="shared" si="1381"/>
        <v>0</v>
      </c>
      <c r="BQ653" s="24">
        <f t="shared" si="1381"/>
        <v>0</v>
      </c>
      <c r="BR653" s="24">
        <f t="shared" si="1381"/>
        <v>0</v>
      </c>
      <c r="BS653" s="24">
        <f t="shared" si="1381"/>
        <v>0</v>
      </c>
      <c r="BT653" s="33">
        <f t="shared" si="1382"/>
        <v>0</v>
      </c>
      <c r="BU653" s="24">
        <f t="shared" si="1383"/>
        <v>0</v>
      </c>
      <c r="BV653" s="24">
        <f t="shared" si="1383"/>
        <v>0</v>
      </c>
      <c r="BW653" s="24">
        <f t="shared" si="1383"/>
        <v>0</v>
      </c>
      <c r="BX653" s="24">
        <f t="shared" si="1383"/>
        <v>0</v>
      </c>
      <c r="BY653" s="33">
        <f t="shared" si="1384"/>
        <v>0</v>
      </c>
      <c r="BZ653" s="24">
        <f t="shared" si="1385"/>
        <v>0</v>
      </c>
      <c r="CA653" s="24">
        <f t="shared" si="1385"/>
        <v>0</v>
      </c>
      <c r="CB653" s="24">
        <f t="shared" si="1385"/>
        <v>0</v>
      </c>
      <c r="CC653" s="24">
        <f t="shared" si="1385"/>
        <v>0</v>
      </c>
      <c r="CD653" s="33">
        <f t="shared" si="1386"/>
        <v>0</v>
      </c>
      <c r="CE653" s="24">
        <f t="shared" si="1387"/>
        <v>0</v>
      </c>
      <c r="CF653" s="24">
        <f t="shared" si="1387"/>
        <v>0</v>
      </c>
      <c r="CG653" s="24">
        <f t="shared" si="1387"/>
        <v>0</v>
      </c>
      <c r="CH653" s="24">
        <f t="shared" si="1387"/>
        <v>0</v>
      </c>
      <c r="CI653" s="33">
        <f t="shared" si="1388"/>
        <v>0</v>
      </c>
      <c r="CJ653" s="24">
        <f t="shared" si="1389"/>
        <v>0</v>
      </c>
      <c r="CK653" s="24">
        <f t="shared" si="1389"/>
        <v>0</v>
      </c>
      <c r="CL653" s="24">
        <f t="shared" si="1389"/>
        <v>0</v>
      </c>
      <c r="CM653" s="24">
        <f t="shared" si="1389"/>
        <v>0</v>
      </c>
      <c r="CN653" s="33">
        <f t="shared" si="1390"/>
        <v>0</v>
      </c>
      <c r="CO653" s="24">
        <f t="shared" si="1391"/>
        <v>0</v>
      </c>
      <c r="CP653" s="24">
        <f t="shared" si="1391"/>
        <v>0</v>
      </c>
      <c r="CQ653" s="24">
        <f t="shared" si="1391"/>
        <v>0</v>
      </c>
      <c r="CR653" s="24">
        <f t="shared" si="1391"/>
        <v>0</v>
      </c>
      <c r="CS653" s="33">
        <f t="shared" si="1392"/>
        <v>0</v>
      </c>
      <c r="CT653" s="24">
        <f t="shared" si="1393"/>
        <v>0</v>
      </c>
      <c r="CU653" s="24">
        <f t="shared" si="1393"/>
        <v>0</v>
      </c>
      <c r="CV653" s="24">
        <f t="shared" si="1393"/>
        <v>0</v>
      </c>
      <c r="CW653" s="24">
        <f t="shared" si="1393"/>
        <v>0</v>
      </c>
      <c r="CX653" s="33">
        <f t="shared" si="1394"/>
        <v>0</v>
      </c>
      <c r="CY653" s="24">
        <f t="shared" si="1395"/>
        <v>0</v>
      </c>
      <c r="CZ653" s="24">
        <f t="shared" si="1395"/>
        <v>0</v>
      </c>
      <c r="DA653" s="24">
        <f t="shared" si="1395"/>
        <v>0</v>
      </c>
      <c r="DB653" s="24">
        <f t="shared" si="1395"/>
        <v>0</v>
      </c>
      <c r="DC653" s="33">
        <f t="shared" si="1396"/>
        <v>0</v>
      </c>
      <c r="DD653" s="86">
        <f t="shared" si="1397"/>
        <v>0</v>
      </c>
    </row>
    <row r="654" spans="1:108" x14ac:dyDescent="0.25">
      <c r="A654" t="s">
        <v>5912</v>
      </c>
      <c r="B654" s="32" t="s">
        <v>5122</v>
      </c>
      <c r="C654" s="24">
        <f t="shared" si="1355"/>
        <v>0</v>
      </c>
      <c r="D654" s="24">
        <f t="shared" si="1355"/>
        <v>0</v>
      </c>
      <c r="E654" s="24">
        <f t="shared" si="1355"/>
        <v>0</v>
      </c>
      <c r="F654" s="24">
        <f t="shared" si="1355"/>
        <v>0</v>
      </c>
      <c r="G654" s="33">
        <f t="shared" si="1356"/>
        <v>0</v>
      </c>
      <c r="H654" s="24">
        <f t="shared" si="1357"/>
        <v>0</v>
      </c>
      <c r="I654" s="24">
        <f t="shared" si="1357"/>
        <v>0</v>
      </c>
      <c r="J654" s="24">
        <f t="shared" si="1357"/>
        <v>0</v>
      </c>
      <c r="K654" s="24">
        <f t="shared" si="1357"/>
        <v>0</v>
      </c>
      <c r="L654" s="33">
        <f t="shared" si="1358"/>
        <v>0</v>
      </c>
      <c r="M654" s="24">
        <f t="shared" si="1359"/>
        <v>0</v>
      </c>
      <c r="N654" s="24">
        <f t="shared" si="1359"/>
        <v>0</v>
      </c>
      <c r="O654" s="24">
        <f t="shared" si="1359"/>
        <v>0</v>
      </c>
      <c r="P654" s="24">
        <f t="shared" si="1359"/>
        <v>0</v>
      </c>
      <c r="Q654" s="33">
        <f t="shared" si="1360"/>
        <v>0</v>
      </c>
      <c r="R654" s="24">
        <f t="shared" si="1361"/>
        <v>97500</v>
      </c>
      <c r="S654" s="24">
        <f t="shared" si="1361"/>
        <v>97500</v>
      </c>
      <c r="T654" s="24">
        <f t="shared" si="1361"/>
        <v>105000</v>
      </c>
      <c r="U654" s="24">
        <f t="shared" si="1361"/>
        <v>135000</v>
      </c>
      <c r="V654" s="33">
        <f t="shared" si="1362"/>
        <v>435000</v>
      </c>
      <c r="W654" s="24">
        <f t="shared" si="1363"/>
        <v>0</v>
      </c>
      <c r="X654" s="24">
        <f t="shared" si="1363"/>
        <v>0</v>
      </c>
      <c r="Y654" s="24">
        <f t="shared" si="1363"/>
        <v>0</v>
      </c>
      <c r="Z654" s="24">
        <f t="shared" si="1363"/>
        <v>0</v>
      </c>
      <c r="AA654" s="33">
        <f t="shared" si="1364"/>
        <v>0</v>
      </c>
      <c r="AB654" s="24">
        <f t="shared" si="1365"/>
        <v>0</v>
      </c>
      <c r="AC654" s="24">
        <f t="shared" si="1365"/>
        <v>0</v>
      </c>
      <c r="AD654" s="24">
        <f t="shared" si="1365"/>
        <v>0</v>
      </c>
      <c r="AE654" s="24">
        <f t="shared" si="1365"/>
        <v>0</v>
      </c>
      <c r="AF654" s="33">
        <f t="shared" si="1366"/>
        <v>0</v>
      </c>
      <c r="AG654" s="24">
        <f t="shared" si="1367"/>
        <v>0</v>
      </c>
      <c r="AH654" s="24">
        <f t="shared" si="1367"/>
        <v>0</v>
      </c>
      <c r="AI654" s="24">
        <f t="shared" si="1367"/>
        <v>0</v>
      </c>
      <c r="AJ654" s="24">
        <f t="shared" si="1367"/>
        <v>0</v>
      </c>
      <c r="AK654" s="33">
        <f t="shared" si="1368"/>
        <v>0</v>
      </c>
      <c r="AL654" s="24">
        <f t="shared" si="1369"/>
        <v>0</v>
      </c>
      <c r="AM654" s="24">
        <f t="shared" si="1369"/>
        <v>0</v>
      </c>
      <c r="AN654" s="24">
        <f t="shared" si="1369"/>
        <v>0</v>
      </c>
      <c r="AO654" s="24">
        <f t="shared" si="1369"/>
        <v>0</v>
      </c>
      <c r="AP654" s="33">
        <f t="shared" si="1370"/>
        <v>0</v>
      </c>
      <c r="AQ654" s="24">
        <f t="shared" si="1371"/>
        <v>0</v>
      </c>
      <c r="AR654" s="24">
        <f t="shared" si="1371"/>
        <v>0</v>
      </c>
      <c r="AS654" s="24">
        <f t="shared" si="1371"/>
        <v>0</v>
      </c>
      <c r="AT654" s="24">
        <f t="shared" si="1371"/>
        <v>0</v>
      </c>
      <c r="AU654" s="33">
        <f t="shared" si="1372"/>
        <v>0</v>
      </c>
      <c r="AV654" s="24">
        <f t="shared" si="1373"/>
        <v>0</v>
      </c>
      <c r="AW654" s="24">
        <f t="shared" si="1373"/>
        <v>0</v>
      </c>
      <c r="AX654" s="24">
        <f t="shared" si="1373"/>
        <v>0</v>
      </c>
      <c r="AY654" s="24">
        <f t="shared" si="1373"/>
        <v>0</v>
      </c>
      <c r="AZ654" s="33">
        <f t="shared" si="1374"/>
        <v>0</v>
      </c>
      <c r="BA654" s="24">
        <f t="shared" si="1375"/>
        <v>0</v>
      </c>
      <c r="BB654" s="24">
        <f t="shared" si="1375"/>
        <v>0</v>
      </c>
      <c r="BC654" s="24">
        <f t="shared" si="1375"/>
        <v>0</v>
      </c>
      <c r="BD654" s="24">
        <f t="shared" si="1375"/>
        <v>0</v>
      </c>
      <c r="BE654" s="33">
        <f t="shared" si="1376"/>
        <v>0</v>
      </c>
      <c r="BF654" s="24">
        <f t="shared" si="1377"/>
        <v>0</v>
      </c>
      <c r="BG654" s="24">
        <f t="shared" si="1377"/>
        <v>0</v>
      </c>
      <c r="BH654" s="24">
        <f t="shared" si="1377"/>
        <v>0</v>
      </c>
      <c r="BI654" s="24">
        <f t="shared" si="1377"/>
        <v>0</v>
      </c>
      <c r="BJ654" s="33">
        <f t="shared" si="1378"/>
        <v>0</v>
      </c>
      <c r="BK654" s="24">
        <f t="shared" si="1379"/>
        <v>0</v>
      </c>
      <c r="BL654" s="24">
        <f t="shared" si="1379"/>
        <v>0</v>
      </c>
      <c r="BM654" s="24">
        <f t="shared" si="1379"/>
        <v>0</v>
      </c>
      <c r="BN654" s="24">
        <f t="shared" si="1379"/>
        <v>0</v>
      </c>
      <c r="BO654" s="33">
        <f t="shared" si="1380"/>
        <v>0</v>
      </c>
      <c r="BP654" s="24">
        <f t="shared" si="1381"/>
        <v>0</v>
      </c>
      <c r="BQ654" s="24">
        <f t="shared" si="1381"/>
        <v>0</v>
      </c>
      <c r="BR654" s="24">
        <f t="shared" si="1381"/>
        <v>0</v>
      </c>
      <c r="BS654" s="24">
        <f t="shared" si="1381"/>
        <v>0</v>
      </c>
      <c r="BT654" s="33">
        <f t="shared" si="1382"/>
        <v>0</v>
      </c>
      <c r="BU654" s="24">
        <f t="shared" si="1383"/>
        <v>0</v>
      </c>
      <c r="BV654" s="24">
        <f t="shared" si="1383"/>
        <v>0</v>
      </c>
      <c r="BW654" s="24">
        <f t="shared" si="1383"/>
        <v>0</v>
      </c>
      <c r="BX654" s="24">
        <f t="shared" si="1383"/>
        <v>0</v>
      </c>
      <c r="BY654" s="33">
        <f t="shared" si="1384"/>
        <v>0</v>
      </c>
      <c r="BZ654" s="24">
        <f t="shared" si="1385"/>
        <v>0</v>
      </c>
      <c r="CA654" s="24">
        <f t="shared" si="1385"/>
        <v>0</v>
      </c>
      <c r="CB654" s="24">
        <f t="shared" si="1385"/>
        <v>0</v>
      </c>
      <c r="CC654" s="24">
        <f t="shared" si="1385"/>
        <v>0</v>
      </c>
      <c r="CD654" s="33">
        <f t="shared" si="1386"/>
        <v>0</v>
      </c>
      <c r="CE654" s="24">
        <f t="shared" si="1387"/>
        <v>0</v>
      </c>
      <c r="CF654" s="24">
        <f t="shared" si="1387"/>
        <v>0</v>
      </c>
      <c r="CG654" s="24">
        <f t="shared" si="1387"/>
        <v>0</v>
      </c>
      <c r="CH654" s="24">
        <f t="shared" si="1387"/>
        <v>0</v>
      </c>
      <c r="CI654" s="33">
        <f t="shared" si="1388"/>
        <v>0</v>
      </c>
      <c r="CJ654" s="24">
        <f t="shared" si="1389"/>
        <v>0</v>
      </c>
      <c r="CK654" s="24">
        <f t="shared" si="1389"/>
        <v>0</v>
      </c>
      <c r="CL654" s="24">
        <f t="shared" si="1389"/>
        <v>0</v>
      </c>
      <c r="CM654" s="24">
        <f t="shared" si="1389"/>
        <v>0</v>
      </c>
      <c r="CN654" s="33">
        <f t="shared" si="1390"/>
        <v>0</v>
      </c>
      <c r="CO654" s="24">
        <f t="shared" si="1391"/>
        <v>0</v>
      </c>
      <c r="CP654" s="24">
        <f t="shared" si="1391"/>
        <v>0</v>
      </c>
      <c r="CQ654" s="24">
        <f t="shared" si="1391"/>
        <v>0</v>
      </c>
      <c r="CR654" s="24">
        <f t="shared" si="1391"/>
        <v>0</v>
      </c>
      <c r="CS654" s="33">
        <f t="shared" si="1392"/>
        <v>0</v>
      </c>
      <c r="CT654" s="24">
        <f t="shared" si="1393"/>
        <v>0</v>
      </c>
      <c r="CU654" s="24">
        <f t="shared" si="1393"/>
        <v>0</v>
      </c>
      <c r="CV654" s="24">
        <f t="shared" si="1393"/>
        <v>0</v>
      </c>
      <c r="CW654" s="24">
        <f t="shared" si="1393"/>
        <v>0</v>
      </c>
      <c r="CX654" s="33">
        <f t="shared" si="1394"/>
        <v>0</v>
      </c>
      <c r="CY654" s="24">
        <f t="shared" si="1395"/>
        <v>0</v>
      </c>
      <c r="CZ654" s="24">
        <f t="shared" si="1395"/>
        <v>0</v>
      </c>
      <c r="DA654" s="24">
        <f t="shared" si="1395"/>
        <v>0</v>
      </c>
      <c r="DB654" s="24">
        <f t="shared" si="1395"/>
        <v>0</v>
      </c>
      <c r="DC654" s="33">
        <f t="shared" si="1396"/>
        <v>0</v>
      </c>
      <c r="DD654" s="86">
        <f t="shared" si="1397"/>
        <v>0</v>
      </c>
    </row>
    <row r="655" spans="1:108" x14ac:dyDescent="0.25">
      <c r="A655" t="s">
        <v>5913</v>
      </c>
      <c r="B655" s="32" t="s">
        <v>5123</v>
      </c>
      <c r="C655" s="24">
        <f t="shared" si="1355"/>
        <v>0</v>
      </c>
      <c r="D655" s="24">
        <f t="shared" si="1355"/>
        <v>0</v>
      </c>
      <c r="E655" s="24">
        <f t="shared" si="1355"/>
        <v>0</v>
      </c>
      <c r="F655" s="24">
        <f t="shared" si="1355"/>
        <v>0</v>
      </c>
      <c r="G655" s="33">
        <f t="shared" si="1356"/>
        <v>0</v>
      </c>
      <c r="H655" s="24">
        <f t="shared" si="1357"/>
        <v>0</v>
      </c>
      <c r="I655" s="24">
        <f t="shared" si="1357"/>
        <v>0</v>
      </c>
      <c r="J655" s="24">
        <f t="shared" si="1357"/>
        <v>0</v>
      </c>
      <c r="K655" s="24">
        <f t="shared" si="1357"/>
        <v>0</v>
      </c>
      <c r="L655" s="33">
        <f t="shared" si="1358"/>
        <v>0</v>
      </c>
      <c r="M655" s="24">
        <f t="shared" si="1359"/>
        <v>0</v>
      </c>
      <c r="N655" s="24">
        <f t="shared" si="1359"/>
        <v>0</v>
      </c>
      <c r="O655" s="24">
        <f t="shared" si="1359"/>
        <v>0</v>
      </c>
      <c r="P655" s="24">
        <f t="shared" si="1359"/>
        <v>0</v>
      </c>
      <c r="Q655" s="33">
        <f t="shared" si="1360"/>
        <v>0</v>
      </c>
      <c r="R655" s="24">
        <f t="shared" si="1361"/>
        <v>270000</v>
      </c>
      <c r="S655" s="24">
        <f t="shared" si="1361"/>
        <v>243000</v>
      </c>
      <c r="T655" s="24">
        <f t="shared" si="1361"/>
        <v>288000</v>
      </c>
      <c r="U655" s="24">
        <f t="shared" si="1361"/>
        <v>405000</v>
      </c>
      <c r="V655" s="33">
        <f t="shared" si="1362"/>
        <v>1206000</v>
      </c>
      <c r="W655" s="24">
        <f t="shared" si="1363"/>
        <v>0</v>
      </c>
      <c r="X655" s="24">
        <f t="shared" si="1363"/>
        <v>0</v>
      </c>
      <c r="Y655" s="24">
        <f t="shared" si="1363"/>
        <v>0</v>
      </c>
      <c r="Z655" s="24">
        <f t="shared" si="1363"/>
        <v>0</v>
      </c>
      <c r="AA655" s="33">
        <f t="shared" si="1364"/>
        <v>0</v>
      </c>
      <c r="AB655" s="24">
        <f t="shared" si="1365"/>
        <v>0</v>
      </c>
      <c r="AC655" s="24">
        <f t="shared" si="1365"/>
        <v>0</v>
      </c>
      <c r="AD655" s="24">
        <f t="shared" si="1365"/>
        <v>0</v>
      </c>
      <c r="AE655" s="24">
        <f t="shared" si="1365"/>
        <v>0</v>
      </c>
      <c r="AF655" s="33">
        <f t="shared" si="1366"/>
        <v>0</v>
      </c>
      <c r="AG655" s="24">
        <f t="shared" si="1367"/>
        <v>0</v>
      </c>
      <c r="AH655" s="24">
        <f t="shared" si="1367"/>
        <v>0</v>
      </c>
      <c r="AI655" s="24">
        <f t="shared" si="1367"/>
        <v>0</v>
      </c>
      <c r="AJ655" s="24">
        <f t="shared" si="1367"/>
        <v>0</v>
      </c>
      <c r="AK655" s="33">
        <f t="shared" si="1368"/>
        <v>0</v>
      </c>
      <c r="AL655" s="24">
        <f t="shared" si="1369"/>
        <v>0</v>
      </c>
      <c r="AM655" s="24">
        <f t="shared" si="1369"/>
        <v>0</v>
      </c>
      <c r="AN655" s="24">
        <f t="shared" si="1369"/>
        <v>0</v>
      </c>
      <c r="AO655" s="24">
        <f t="shared" si="1369"/>
        <v>0</v>
      </c>
      <c r="AP655" s="33">
        <f t="shared" si="1370"/>
        <v>0</v>
      </c>
      <c r="AQ655" s="24">
        <f t="shared" si="1371"/>
        <v>0</v>
      </c>
      <c r="AR655" s="24">
        <f t="shared" si="1371"/>
        <v>0</v>
      </c>
      <c r="AS655" s="24">
        <f t="shared" si="1371"/>
        <v>0</v>
      </c>
      <c r="AT655" s="24">
        <f t="shared" si="1371"/>
        <v>0</v>
      </c>
      <c r="AU655" s="33">
        <f t="shared" si="1372"/>
        <v>0</v>
      </c>
      <c r="AV655" s="24">
        <f t="shared" si="1373"/>
        <v>0</v>
      </c>
      <c r="AW655" s="24">
        <f t="shared" si="1373"/>
        <v>0</v>
      </c>
      <c r="AX655" s="24">
        <f t="shared" si="1373"/>
        <v>0</v>
      </c>
      <c r="AY655" s="24">
        <f t="shared" si="1373"/>
        <v>0</v>
      </c>
      <c r="AZ655" s="33">
        <f t="shared" si="1374"/>
        <v>0</v>
      </c>
      <c r="BA655" s="24">
        <f t="shared" si="1375"/>
        <v>0</v>
      </c>
      <c r="BB655" s="24">
        <f t="shared" si="1375"/>
        <v>0</v>
      </c>
      <c r="BC655" s="24">
        <f t="shared" si="1375"/>
        <v>0</v>
      </c>
      <c r="BD655" s="24">
        <f t="shared" si="1375"/>
        <v>0</v>
      </c>
      <c r="BE655" s="33">
        <f t="shared" si="1376"/>
        <v>0</v>
      </c>
      <c r="BF655" s="24">
        <f t="shared" si="1377"/>
        <v>0</v>
      </c>
      <c r="BG655" s="24">
        <f t="shared" si="1377"/>
        <v>0</v>
      </c>
      <c r="BH655" s="24">
        <f t="shared" si="1377"/>
        <v>0</v>
      </c>
      <c r="BI655" s="24">
        <f t="shared" si="1377"/>
        <v>0</v>
      </c>
      <c r="BJ655" s="33">
        <f t="shared" si="1378"/>
        <v>0</v>
      </c>
      <c r="BK655" s="24">
        <f t="shared" si="1379"/>
        <v>0</v>
      </c>
      <c r="BL655" s="24">
        <f t="shared" si="1379"/>
        <v>0</v>
      </c>
      <c r="BM655" s="24">
        <f t="shared" si="1379"/>
        <v>0</v>
      </c>
      <c r="BN655" s="24">
        <f t="shared" si="1379"/>
        <v>0</v>
      </c>
      <c r="BO655" s="33">
        <f t="shared" si="1380"/>
        <v>0</v>
      </c>
      <c r="BP655" s="24">
        <f t="shared" si="1381"/>
        <v>0</v>
      </c>
      <c r="BQ655" s="24">
        <f t="shared" si="1381"/>
        <v>0</v>
      </c>
      <c r="BR655" s="24">
        <f t="shared" si="1381"/>
        <v>0</v>
      </c>
      <c r="BS655" s="24">
        <f t="shared" si="1381"/>
        <v>0</v>
      </c>
      <c r="BT655" s="33">
        <f t="shared" si="1382"/>
        <v>0</v>
      </c>
      <c r="BU655" s="24">
        <f t="shared" si="1383"/>
        <v>0</v>
      </c>
      <c r="BV655" s="24">
        <f t="shared" si="1383"/>
        <v>0</v>
      </c>
      <c r="BW655" s="24">
        <f t="shared" si="1383"/>
        <v>0</v>
      </c>
      <c r="BX655" s="24">
        <f t="shared" si="1383"/>
        <v>0</v>
      </c>
      <c r="BY655" s="33">
        <f t="shared" si="1384"/>
        <v>0</v>
      </c>
      <c r="BZ655" s="24">
        <f t="shared" si="1385"/>
        <v>0</v>
      </c>
      <c r="CA655" s="24">
        <f t="shared" si="1385"/>
        <v>0</v>
      </c>
      <c r="CB655" s="24">
        <f t="shared" si="1385"/>
        <v>0</v>
      </c>
      <c r="CC655" s="24">
        <f t="shared" si="1385"/>
        <v>0</v>
      </c>
      <c r="CD655" s="33">
        <f t="shared" si="1386"/>
        <v>0</v>
      </c>
      <c r="CE655" s="24">
        <f t="shared" si="1387"/>
        <v>0</v>
      </c>
      <c r="CF655" s="24">
        <f t="shared" si="1387"/>
        <v>0</v>
      </c>
      <c r="CG655" s="24">
        <f t="shared" si="1387"/>
        <v>0</v>
      </c>
      <c r="CH655" s="24">
        <f t="shared" si="1387"/>
        <v>0</v>
      </c>
      <c r="CI655" s="33">
        <f t="shared" si="1388"/>
        <v>0</v>
      </c>
      <c r="CJ655" s="24">
        <f t="shared" si="1389"/>
        <v>0</v>
      </c>
      <c r="CK655" s="24">
        <f t="shared" si="1389"/>
        <v>0</v>
      </c>
      <c r="CL655" s="24">
        <f t="shared" si="1389"/>
        <v>0</v>
      </c>
      <c r="CM655" s="24">
        <f t="shared" si="1389"/>
        <v>0</v>
      </c>
      <c r="CN655" s="33">
        <f t="shared" si="1390"/>
        <v>0</v>
      </c>
      <c r="CO655" s="24">
        <f t="shared" si="1391"/>
        <v>0</v>
      </c>
      <c r="CP655" s="24">
        <f t="shared" si="1391"/>
        <v>0</v>
      </c>
      <c r="CQ655" s="24">
        <f t="shared" si="1391"/>
        <v>0</v>
      </c>
      <c r="CR655" s="24">
        <f t="shared" si="1391"/>
        <v>0</v>
      </c>
      <c r="CS655" s="33">
        <f t="shared" si="1392"/>
        <v>0</v>
      </c>
      <c r="CT655" s="24">
        <f t="shared" si="1393"/>
        <v>0</v>
      </c>
      <c r="CU655" s="24">
        <f t="shared" si="1393"/>
        <v>0</v>
      </c>
      <c r="CV655" s="24">
        <f t="shared" si="1393"/>
        <v>0</v>
      </c>
      <c r="CW655" s="24">
        <f t="shared" si="1393"/>
        <v>0</v>
      </c>
      <c r="CX655" s="33">
        <f t="shared" si="1394"/>
        <v>0</v>
      </c>
      <c r="CY655" s="24">
        <f t="shared" si="1395"/>
        <v>0</v>
      </c>
      <c r="CZ655" s="24">
        <f t="shared" si="1395"/>
        <v>0</v>
      </c>
      <c r="DA655" s="24">
        <f t="shared" si="1395"/>
        <v>0</v>
      </c>
      <c r="DB655" s="24">
        <f t="shared" si="1395"/>
        <v>0</v>
      </c>
      <c r="DC655" s="33">
        <f t="shared" si="1396"/>
        <v>0</v>
      </c>
      <c r="DD655" s="86">
        <f t="shared" si="1397"/>
        <v>0</v>
      </c>
    </row>
    <row r="656" spans="1:108" x14ac:dyDescent="0.25">
      <c r="A656" t="s">
        <v>5914</v>
      </c>
      <c r="B656" s="32" t="s">
        <v>5124</v>
      </c>
      <c r="C656" s="24">
        <f t="shared" si="1355"/>
        <v>0</v>
      </c>
      <c r="D656" s="24">
        <f t="shared" si="1355"/>
        <v>0</v>
      </c>
      <c r="E656" s="24">
        <f t="shared" si="1355"/>
        <v>0</v>
      </c>
      <c r="F656" s="24">
        <f t="shared" si="1355"/>
        <v>0</v>
      </c>
      <c r="G656" s="33">
        <f t="shared" si="1356"/>
        <v>0</v>
      </c>
      <c r="H656" s="24">
        <f t="shared" si="1357"/>
        <v>0</v>
      </c>
      <c r="I656" s="24">
        <f t="shared" si="1357"/>
        <v>0</v>
      </c>
      <c r="J656" s="24">
        <f t="shared" si="1357"/>
        <v>0</v>
      </c>
      <c r="K656" s="24">
        <f t="shared" si="1357"/>
        <v>0</v>
      </c>
      <c r="L656" s="33">
        <f t="shared" si="1358"/>
        <v>0</v>
      </c>
      <c r="M656" s="24">
        <f t="shared" si="1359"/>
        <v>46875</v>
      </c>
      <c r="N656" s="24">
        <f t="shared" si="1359"/>
        <v>53125</v>
      </c>
      <c r="O656" s="24">
        <f t="shared" si="1359"/>
        <v>56250</v>
      </c>
      <c r="P656" s="24">
        <f t="shared" si="1359"/>
        <v>68749.999999999884</v>
      </c>
      <c r="Q656" s="33">
        <f t="shared" si="1360"/>
        <v>224999.99999999988</v>
      </c>
      <c r="R656" s="24">
        <f t="shared" si="1361"/>
        <v>150000</v>
      </c>
      <c r="S656" s="24">
        <f t="shared" si="1361"/>
        <v>187500</v>
      </c>
      <c r="T656" s="24">
        <f t="shared" si="1361"/>
        <v>212500</v>
      </c>
      <c r="U656" s="24">
        <f t="shared" si="1361"/>
        <v>225000</v>
      </c>
      <c r="V656" s="33">
        <f t="shared" si="1362"/>
        <v>775000</v>
      </c>
      <c r="W656" s="24">
        <f t="shared" si="1363"/>
        <v>412500.00000000035</v>
      </c>
      <c r="X656" s="24">
        <f t="shared" si="1363"/>
        <v>450000</v>
      </c>
      <c r="Y656" s="24">
        <f t="shared" si="1363"/>
        <v>562500</v>
      </c>
      <c r="Z656" s="24">
        <f t="shared" si="1363"/>
        <v>637500.0000000007</v>
      </c>
      <c r="AA656" s="33">
        <f t="shared" si="1364"/>
        <v>2062500.0000000012</v>
      </c>
      <c r="AB656" s="24">
        <f t="shared" si="1365"/>
        <v>0</v>
      </c>
      <c r="AC656" s="24">
        <f t="shared" si="1365"/>
        <v>0</v>
      </c>
      <c r="AD656" s="24">
        <f t="shared" si="1365"/>
        <v>0</v>
      </c>
      <c r="AE656" s="24">
        <f t="shared" si="1365"/>
        <v>0</v>
      </c>
      <c r="AF656" s="33">
        <f t="shared" si="1366"/>
        <v>0</v>
      </c>
      <c r="AG656" s="24">
        <f t="shared" si="1367"/>
        <v>0</v>
      </c>
      <c r="AH656" s="24">
        <f t="shared" si="1367"/>
        <v>0</v>
      </c>
      <c r="AI656" s="24">
        <f t="shared" si="1367"/>
        <v>0</v>
      </c>
      <c r="AJ656" s="24">
        <f t="shared" si="1367"/>
        <v>0</v>
      </c>
      <c r="AK656" s="33">
        <f t="shared" si="1368"/>
        <v>0</v>
      </c>
      <c r="AL656" s="24">
        <f t="shared" si="1369"/>
        <v>0</v>
      </c>
      <c r="AM656" s="24">
        <f t="shared" si="1369"/>
        <v>0</v>
      </c>
      <c r="AN656" s="24">
        <f t="shared" si="1369"/>
        <v>0</v>
      </c>
      <c r="AO656" s="24">
        <f t="shared" si="1369"/>
        <v>0</v>
      </c>
      <c r="AP656" s="33">
        <f t="shared" si="1370"/>
        <v>0</v>
      </c>
      <c r="AQ656" s="24">
        <f t="shared" si="1371"/>
        <v>0</v>
      </c>
      <c r="AR656" s="24">
        <f t="shared" si="1371"/>
        <v>0</v>
      </c>
      <c r="AS656" s="24">
        <f t="shared" si="1371"/>
        <v>0</v>
      </c>
      <c r="AT656" s="24">
        <f t="shared" si="1371"/>
        <v>0</v>
      </c>
      <c r="AU656" s="33">
        <f t="shared" si="1372"/>
        <v>0</v>
      </c>
      <c r="AV656" s="24">
        <f t="shared" si="1373"/>
        <v>0</v>
      </c>
      <c r="AW656" s="24">
        <f t="shared" si="1373"/>
        <v>0</v>
      </c>
      <c r="AX656" s="24">
        <f t="shared" si="1373"/>
        <v>0</v>
      </c>
      <c r="AY656" s="24">
        <f t="shared" si="1373"/>
        <v>0</v>
      </c>
      <c r="AZ656" s="33">
        <f t="shared" si="1374"/>
        <v>0</v>
      </c>
      <c r="BA656" s="24">
        <f t="shared" si="1375"/>
        <v>0</v>
      </c>
      <c r="BB656" s="24">
        <f t="shared" si="1375"/>
        <v>0</v>
      </c>
      <c r="BC656" s="24">
        <f t="shared" si="1375"/>
        <v>0</v>
      </c>
      <c r="BD656" s="24">
        <f t="shared" si="1375"/>
        <v>0</v>
      </c>
      <c r="BE656" s="33">
        <f t="shared" si="1376"/>
        <v>0</v>
      </c>
      <c r="BF656" s="24">
        <f t="shared" si="1377"/>
        <v>0</v>
      </c>
      <c r="BG656" s="24">
        <f t="shared" si="1377"/>
        <v>0</v>
      </c>
      <c r="BH656" s="24">
        <f t="shared" si="1377"/>
        <v>0</v>
      </c>
      <c r="BI656" s="24">
        <f t="shared" si="1377"/>
        <v>0</v>
      </c>
      <c r="BJ656" s="33">
        <f t="shared" si="1378"/>
        <v>0</v>
      </c>
      <c r="BK656" s="24">
        <f t="shared" si="1379"/>
        <v>0</v>
      </c>
      <c r="BL656" s="24">
        <f t="shared" si="1379"/>
        <v>0</v>
      </c>
      <c r="BM656" s="24">
        <f t="shared" si="1379"/>
        <v>0</v>
      </c>
      <c r="BN656" s="24">
        <f t="shared" si="1379"/>
        <v>0</v>
      </c>
      <c r="BO656" s="33">
        <f t="shared" si="1380"/>
        <v>0</v>
      </c>
      <c r="BP656" s="24">
        <f t="shared" si="1381"/>
        <v>0</v>
      </c>
      <c r="BQ656" s="24">
        <f t="shared" si="1381"/>
        <v>0</v>
      </c>
      <c r="BR656" s="24">
        <f t="shared" si="1381"/>
        <v>0</v>
      </c>
      <c r="BS656" s="24">
        <f t="shared" si="1381"/>
        <v>0</v>
      </c>
      <c r="BT656" s="33">
        <f t="shared" si="1382"/>
        <v>0</v>
      </c>
      <c r="BU656" s="24">
        <f t="shared" si="1383"/>
        <v>0</v>
      </c>
      <c r="BV656" s="24">
        <f t="shared" si="1383"/>
        <v>0</v>
      </c>
      <c r="BW656" s="24">
        <f t="shared" si="1383"/>
        <v>0</v>
      </c>
      <c r="BX656" s="24">
        <f t="shared" si="1383"/>
        <v>0</v>
      </c>
      <c r="BY656" s="33">
        <f t="shared" si="1384"/>
        <v>0</v>
      </c>
      <c r="BZ656" s="24">
        <f t="shared" si="1385"/>
        <v>0</v>
      </c>
      <c r="CA656" s="24">
        <f t="shared" si="1385"/>
        <v>0</v>
      </c>
      <c r="CB656" s="24">
        <f t="shared" si="1385"/>
        <v>0</v>
      </c>
      <c r="CC656" s="24">
        <f t="shared" si="1385"/>
        <v>0</v>
      </c>
      <c r="CD656" s="33">
        <f t="shared" si="1386"/>
        <v>0</v>
      </c>
      <c r="CE656" s="24">
        <f t="shared" si="1387"/>
        <v>0</v>
      </c>
      <c r="CF656" s="24">
        <f t="shared" si="1387"/>
        <v>0</v>
      </c>
      <c r="CG656" s="24">
        <f t="shared" si="1387"/>
        <v>0</v>
      </c>
      <c r="CH656" s="24">
        <f t="shared" si="1387"/>
        <v>0</v>
      </c>
      <c r="CI656" s="33">
        <f t="shared" si="1388"/>
        <v>0</v>
      </c>
      <c r="CJ656" s="24">
        <f t="shared" si="1389"/>
        <v>0</v>
      </c>
      <c r="CK656" s="24">
        <f t="shared" si="1389"/>
        <v>0</v>
      </c>
      <c r="CL656" s="24">
        <f t="shared" si="1389"/>
        <v>0</v>
      </c>
      <c r="CM656" s="24">
        <f t="shared" si="1389"/>
        <v>0</v>
      </c>
      <c r="CN656" s="33">
        <f t="shared" si="1390"/>
        <v>0</v>
      </c>
      <c r="CO656" s="24">
        <f t="shared" si="1391"/>
        <v>0</v>
      </c>
      <c r="CP656" s="24">
        <f t="shared" si="1391"/>
        <v>0</v>
      </c>
      <c r="CQ656" s="24">
        <f t="shared" si="1391"/>
        <v>0</v>
      </c>
      <c r="CR656" s="24">
        <f t="shared" si="1391"/>
        <v>0</v>
      </c>
      <c r="CS656" s="33">
        <f t="shared" si="1392"/>
        <v>0</v>
      </c>
      <c r="CT656" s="24">
        <f t="shared" si="1393"/>
        <v>0</v>
      </c>
      <c r="CU656" s="24">
        <f t="shared" si="1393"/>
        <v>0</v>
      </c>
      <c r="CV656" s="24">
        <f t="shared" si="1393"/>
        <v>0</v>
      </c>
      <c r="CW656" s="24">
        <f t="shared" si="1393"/>
        <v>0</v>
      </c>
      <c r="CX656" s="33">
        <f t="shared" si="1394"/>
        <v>0</v>
      </c>
      <c r="CY656" s="24">
        <f t="shared" si="1395"/>
        <v>0</v>
      </c>
      <c r="CZ656" s="24">
        <f t="shared" si="1395"/>
        <v>0</v>
      </c>
      <c r="DA656" s="24">
        <f t="shared" si="1395"/>
        <v>0</v>
      </c>
      <c r="DB656" s="24">
        <f t="shared" si="1395"/>
        <v>0</v>
      </c>
      <c r="DC656" s="33">
        <f t="shared" si="1396"/>
        <v>0</v>
      </c>
      <c r="DD656" s="86">
        <f t="shared" si="1397"/>
        <v>0</v>
      </c>
    </row>
    <row r="657" spans="1:108" x14ac:dyDescent="0.25">
      <c r="A657" t="s">
        <v>5915</v>
      </c>
      <c r="B657" s="32" t="s">
        <v>5125</v>
      </c>
      <c r="C657" s="24">
        <f t="shared" si="1355"/>
        <v>0</v>
      </c>
      <c r="D657" s="24">
        <f t="shared" si="1355"/>
        <v>0</v>
      </c>
      <c r="E657" s="24">
        <f t="shared" si="1355"/>
        <v>0</v>
      </c>
      <c r="F657" s="24">
        <f t="shared" si="1355"/>
        <v>0</v>
      </c>
      <c r="G657" s="33">
        <f t="shared" si="1356"/>
        <v>0</v>
      </c>
      <c r="H657" s="24">
        <f t="shared" si="1357"/>
        <v>0</v>
      </c>
      <c r="I657" s="24">
        <f t="shared" si="1357"/>
        <v>0</v>
      </c>
      <c r="J657" s="24">
        <f t="shared" si="1357"/>
        <v>0</v>
      </c>
      <c r="K657" s="24">
        <f t="shared" si="1357"/>
        <v>0</v>
      </c>
      <c r="L657" s="33">
        <f t="shared" si="1358"/>
        <v>0</v>
      </c>
      <c r="M657" s="24">
        <f t="shared" si="1359"/>
        <v>235000</v>
      </c>
      <c r="N657" s="24">
        <f t="shared" si="1359"/>
        <v>282500</v>
      </c>
      <c r="O657" s="24">
        <f t="shared" si="1359"/>
        <v>297500</v>
      </c>
      <c r="P657" s="24">
        <f t="shared" si="1359"/>
        <v>300000</v>
      </c>
      <c r="Q657" s="33">
        <f t="shared" si="1360"/>
        <v>1115000</v>
      </c>
      <c r="R657" s="24">
        <f t="shared" si="1361"/>
        <v>705000</v>
      </c>
      <c r="S657" s="24">
        <f t="shared" si="1361"/>
        <v>847499.99999999953</v>
      </c>
      <c r="T657" s="24">
        <f t="shared" si="1361"/>
        <v>892500</v>
      </c>
      <c r="U657" s="24">
        <f t="shared" si="1361"/>
        <v>900000</v>
      </c>
      <c r="V657" s="33">
        <f t="shared" si="1362"/>
        <v>3344999.9999999995</v>
      </c>
      <c r="W657" s="24">
        <f t="shared" si="1363"/>
        <v>1586250</v>
      </c>
      <c r="X657" s="24">
        <f t="shared" si="1363"/>
        <v>1906875</v>
      </c>
      <c r="Y657" s="24">
        <f t="shared" si="1363"/>
        <v>2008125</v>
      </c>
      <c r="Z657" s="24">
        <f t="shared" si="1363"/>
        <v>2025000</v>
      </c>
      <c r="AA657" s="33">
        <f t="shared" si="1364"/>
        <v>7526250</v>
      </c>
      <c r="AB657" s="24">
        <f t="shared" si="1365"/>
        <v>0</v>
      </c>
      <c r="AC657" s="24">
        <f t="shared" si="1365"/>
        <v>0</v>
      </c>
      <c r="AD657" s="24">
        <f t="shared" si="1365"/>
        <v>0</v>
      </c>
      <c r="AE657" s="24">
        <f t="shared" si="1365"/>
        <v>0</v>
      </c>
      <c r="AF657" s="33">
        <f t="shared" si="1366"/>
        <v>0</v>
      </c>
      <c r="AG657" s="24">
        <f t="shared" si="1367"/>
        <v>0</v>
      </c>
      <c r="AH657" s="24">
        <f t="shared" si="1367"/>
        <v>0</v>
      </c>
      <c r="AI657" s="24">
        <f t="shared" si="1367"/>
        <v>0</v>
      </c>
      <c r="AJ657" s="24">
        <f t="shared" si="1367"/>
        <v>0</v>
      </c>
      <c r="AK657" s="33">
        <f t="shared" si="1368"/>
        <v>0</v>
      </c>
      <c r="AL657" s="24">
        <f t="shared" si="1369"/>
        <v>0</v>
      </c>
      <c r="AM657" s="24">
        <f t="shared" si="1369"/>
        <v>0</v>
      </c>
      <c r="AN657" s="24">
        <f t="shared" si="1369"/>
        <v>0</v>
      </c>
      <c r="AO657" s="24">
        <f t="shared" si="1369"/>
        <v>0</v>
      </c>
      <c r="AP657" s="33">
        <f t="shared" si="1370"/>
        <v>0</v>
      </c>
      <c r="AQ657" s="24">
        <f t="shared" si="1371"/>
        <v>0</v>
      </c>
      <c r="AR657" s="24">
        <f t="shared" si="1371"/>
        <v>0</v>
      </c>
      <c r="AS657" s="24">
        <f t="shared" si="1371"/>
        <v>0</v>
      </c>
      <c r="AT657" s="24">
        <f t="shared" si="1371"/>
        <v>0</v>
      </c>
      <c r="AU657" s="33">
        <f t="shared" si="1372"/>
        <v>0</v>
      </c>
      <c r="AV657" s="24">
        <f t="shared" si="1373"/>
        <v>0</v>
      </c>
      <c r="AW657" s="24">
        <f t="shared" si="1373"/>
        <v>0</v>
      </c>
      <c r="AX657" s="24">
        <f t="shared" si="1373"/>
        <v>0</v>
      </c>
      <c r="AY657" s="24">
        <f t="shared" si="1373"/>
        <v>0</v>
      </c>
      <c r="AZ657" s="33">
        <f t="shared" si="1374"/>
        <v>0</v>
      </c>
      <c r="BA657" s="24">
        <f t="shared" si="1375"/>
        <v>0</v>
      </c>
      <c r="BB657" s="24">
        <f t="shared" si="1375"/>
        <v>0</v>
      </c>
      <c r="BC657" s="24">
        <f t="shared" si="1375"/>
        <v>0</v>
      </c>
      <c r="BD657" s="24">
        <f t="shared" si="1375"/>
        <v>0</v>
      </c>
      <c r="BE657" s="33">
        <f t="shared" si="1376"/>
        <v>0</v>
      </c>
      <c r="BF657" s="24">
        <f t="shared" si="1377"/>
        <v>0</v>
      </c>
      <c r="BG657" s="24">
        <f t="shared" si="1377"/>
        <v>0</v>
      </c>
      <c r="BH657" s="24">
        <f t="shared" si="1377"/>
        <v>0</v>
      </c>
      <c r="BI657" s="24">
        <f t="shared" si="1377"/>
        <v>0</v>
      </c>
      <c r="BJ657" s="33">
        <f t="shared" si="1378"/>
        <v>0</v>
      </c>
      <c r="BK657" s="24">
        <f t="shared" si="1379"/>
        <v>0</v>
      </c>
      <c r="BL657" s="24">
        <f t="shared" si="1379"/>
        <v>0</v>
      </c>
      <c r="BM657" s="24">
        <f t="shared" si="1379"/>
        <v>0</v>
      </c>
      <c r="BN657" s="24">
        <f t="shared" si="1379"/>
        <v>0</v>
      </c>
      <c r="BO657" s="33">
        <f t="shared" si="1380"/>
        <v>0</v>
      </c>
      <c r="BP657" s="24">
        <f t="shared" si="1381"/>
        <v>0</v>
      </c>
      <c r="BQ657" s="24">
        <f t="shared" si="1381"/>
        <v>0</v>
      </c>
      <c r="BR657" s="24">
        <f t="shared" si="1381"/>
        <v>0</v>
      </c>
      <c r="BS657" s="24">
        <f t="shared" si="1381"/>
        <v>0</v>
      </c>
      <c r="BT657" s="33">
        <f t="shared" si="1382"/>
        <v>0</v>
      </c>
      <c r="BU657" s="24">
        <f t="shared" si="1383"/>
        <v>0</v>
      </c>
      <c r="BV657" s="24">
        <f t="shared" si="1383"/>
        <v>0</v>
      </c>
      <c r="BW657" s="24">
        <f t="shared" si="1383"/>
        <v>0</v>
      </c>
      <c r="BX657" s="24">
        <f t="shared" si="1383"/>
        <v>0</v>
      </c>
      <c r="BY657" s="33">
        <f t="shared" si="1384"/>
        <v>0</v>
      </c>
      <c r="BZ657" s="24">
        <f t="shared" si="1385"/>
        <v>0</v>
      </c>
      <c r="CA657" s="24">
        <f t="shared" si="1385"/>
        <v>0</v>
      </c>
      <c r="CB657" s="24">
        <f t="shared" si="1385"/>
        <v>0</v>
      </c>
      <c r="CC657" s="24">
        <f t="shared" si="1385"/>
        <v>0</v>
      </c>
      <c r="CD657" s="33">
        <f t="shared" si="1386"/>
        <v>0</v>
      </c>
      <c r="CE657" s="24">
        <f t="shared" si="1387"/>
        <v>0</v>
      </c>
      <c r="CF657" s="24">
        <f t="shared" si="1387"/>
        <v>0</v>
      </c>
      <c r="CG657" s="24">
        <f t="shared" si="1387"/>
        <v>0</v>
      </c>
      <c r="CH657" s="24">
        <f t="shared" si="1387"/>
        <v>0</v>
      </c>
      <c r="CI657" s="33">
        <f t="shared" si="1388"/>
        <v>0</v>
      </c>
      <c r="CJ657" s="24">
        <f t="shared" si="1389"/>
        <v>0</v>
      </c>
      <c r="CK657" s="24">
        <f t="shared" si="1389"/>
        <v>0</v>
      </c>
      <c r="CL657" s="24">
        <f t="shared" si="1389"/>
        <v>0</v>
      </c>
      <c r="CM657" s="24">
        <f t="shared" si="1389"/>
        <v>0</v>
      </c>
      <c r="CN657" s="33">
        <f t="shared" si="1390"/>
        <v>0</v>
      </c>
      <c r="CO657" s="24">
        <f t="shared" si="1391"/>
        <v>0</v>
      </c>
      <c r="CP657" s="24">
        <f t="shared" si="1391"/>
        <v>0</v>
      </c>
      <c r="CQ657" s="24">
        <f t="shared" si="1391"/>
        <v>0</v>
      </c>
      <c r="CR657" s="24">
        <f t="shared" si="1391"/>
        <v>0</v>
      </c>
      <c r="CS657" s="33">
        <f t="shared" si="1392"/>
        <v>0</v>
      </c>
      <c r="CT657" s="24">
        <f t="shared" si="1393"/>
        <v>0</v>
      </c>
      <c r="CU657" s="24">
        <f t="shared" si="1393"/>
        <v>0</v>
      </c>
      <c r="CV657" s="24">
        <f t="shared" si="1393"/>
        <v>0</v>
      </c>
      <c r="CW657" s="24">
        <f t="shared" si="1393"/>
        <v>0</v>
      </c>
      <c r="CX657" s="33">
        <f t="shared" si="1394"/>
        <v>0</v>
      </c>
      <c r="CY657" s="24">
        <f t="shared" si="1395"/>
        <v>0</v>
      </c>
      <c r="CZ657" s="24">
        <f t="shared" si="1395"/>
        <v>0</v>
      </c>
      <c r="DA657" s="24">
        <f t="shared" si="1395"/>
        <v>0</v>
      </c>
      <c r="DB657" s="24">
        <f t="shared" si="1395"/>
        <v>0</v>
      </c>
      <c r="DC657" s="33">
        <f t="shared" si="1396"/>
        <v>0</v>
      </c>
      <c r="DD657" s="86">
        <f t="shared" si="1397"/>
        <v>0</v>
      </c>
    </row>
    <row r="658" spans="1:108" x14ac:dyDescent="0.25">
      <c r="A658" t="s">
        <v>5916</v>
      </c>
      <c r="B658" s="32" t="s">
        <v>5126</v>
      </c>
      <c r="C658" s="24">
        <f t="shared" si="1355"/>
        <v>0</v>
      </c>
      <c r="D658" s="24">
        <f t="shared" si="1355"/>
        <v>0</v>
      </c>
      <c r="E658" s="24">
        <f t="shared" si="1355"/>
        <v>0</v>
      </c>
      <c r="F658" s="24">
        <f t="shared" si="1355"/>
        <v>0</v>
      </c>
      <c r="G658" s="33">
        <f t="shared" si="1356"/>
        <v>0</v>
      </c>
      <c r="H658" s="24">
        <f t="shared" si="1357"/>
        <v>0</v>
      </c>
      <c r="I658" s="24">
        <f t="shared" si="1357"/>
        <v>0</v>
      </c>
      <c r="J658" s="24">
        <f t="shared" si="1357"/>
        <v>0</v>
      </c>
      <c r="K658" s="24">
        <f t="shared" si="1357"/>
        <v>0</v>
      </c>
      <c r="L658" s="33">
        <f t="shared" si="1358"/>
        <v>0</v>
      </c>
      <c r="M658" s="24">
        <f t="shared" si="1359"/>
        <v>0</v>
      </c>
      <c r="N658" s="24">
        <f t="shared" si="1359"/>
        <v>0</v>
      </c>
      <c r="O658" s="24">
        <f t="shared" si="1359"/>
        <v>0</v>
      </c>
      <c r="P658" s="24">
        <f t="shared" si="1359"/>
        <v>0</v>
      </c>
      <c r="Q658" s="33">
        <f t="shared" si="1360"/>
        <v>0</v>
      </c>
      <c r="R658" s="24">
        <f t="shared" si="1361"/>
        <v>0</v>
      </c>
      <c r="S658" s="24">
        <f t="shared" si="1361"/>
        <v>0</v>
      </c>
      <c r="T658" s="24">
        <f t="shared" si="1361"/>
        <v>0</v>
      </c>
      <c r="U658" s="24">
        <f t="shared" si="1361"/>
        <v>0</v>
      </c>
      <c r="V658" s="33">
        <f t="shared" si="1362"/>
        <v>0</v>
      </c>
      <c r="W658" s="24">
        <f t="shared" si="1363"/>
        <v>294000</v>
      </c>
      <c r="X658" s="24">
        <f t="shared" si="1363"/>
        <v>372000</v>
      </c>
      <c r="Y658" s="24">
        <f t="shared" si="1363"/>
        <v>404000</v>
      </c>
      <c r="Z658" s="24">
        <f t="shared" si="1363"/>
        <v>418000</v>
      </c>
      <c r="AA658" s="33">
        <f t="shared" si="1364"/>
        <v>1488000</v>
      </c>
      <c r="AB658" s="24">
        <f t="shared" si="1365"/>
        <v>0</v>
      </c>
      <c r="AC658" s="24">
        <f t="shared" si="1365"/>
        <v>0</v>
      </c>
      <c r="AD658" s="24">
        <f t="shared" si="1365"/>
        <v>0</v>
      </c>
      <c r="AE658" s="24">
        <f t="shared" si="1365"/>
        <v>0</v>
      </c>
      <c r="AF658" s="33">
        <f t="shared" si="1366"/>
        <v>0</v>
      </c>
      <c r="AG658" s="24">
        <f t="shared" si="1367"/>
        <v>0</v>
      </c>
      <c r="AH658" s="24">
        <f t="shared" si="1367"/>
        <v>0</v>
      </c>
      <c r="AI658" s="24">
        <f t="shared" si="1367"/>
        <v>0</v>
      </c>
      <c r="AJ658" s="24">
        <f t="shared" si="1367"/>
        <v>0</v>
      </c>
      <c r="AK658" s="33">
        <f t="shared" si="1368"/>
        <v>0</v>
      </c>
      <c r="AL658" s="24">
        <f t="shared" si="1369"/>
        <v>0</v>
      </c>
      <c r="AM658" s="24">
        <f t="shared" si="1369"/>
        <v>0</v>
      </c>
      <c r="AN658" s="24">
        <f t="shared" si="1369"/>
        <v>0</v>
      </c>
      <c r="AO658" s="24">
        <f t="shared" si="1369"/>
        <v>0</v>
      </c>
      <c r="AP658" s="33">
        <f t="shared" si="1370"/>
        <v>0</v>
      </c>
      <c r="AQ658" s="24">
        <f t="shared" si="1371"/>
        <v>0</v>
      </c>
      <c r="AR658" s="24">
        <f t="shared" si="1371"/>
        <v>0</v>
      </c>
      <c r="AS658" s="24">
        <f t="shared" si="1371"/>
        <v>0</v>
      </c>
      <c r="AT658" s="24">
        <f t="shared" si="1371"/>
        <v>0</v>
      </c>
      <c r="AU658" s="33">
        <f t="shared" si="1372"/>
        <v>0</v>
      </c>
      <c r="AV658" s="24">
        <f t="shared" si="1373"/>
        <v>0</v>
      </c>
      <c r="AW658" s="24">
        <f t="shared" si="1373"/>
        <v>0</v>
      </c>
      <c r="AX658" s="24">
        <f t="shared" si="1373"/>
        <v>0</v>
      </c>
      <c r="AY658" s="24">
        <f t="shared" si="1373"/>
        <v>0</v>
      </c>
      <c r="AZ658" s="33">
        <f t="shared" si="1374"/>
        <v>0</v>
      </c>
      <c r="BA658" s="24">
        <f t="shared" si="1375"/>
        <v>0</v>
      </c>
      <c r="BB658" s="24">
        <f t="shared" si="1375"/>
        <v>0</v>
      </c>
      <c r="BC658" s="24">
        <f t="shared" si="1375"/>
        <v>0</v>
      </c>
      <c r="BD658" s="24">
        <f t="shared" si="1375"/>
        <v>0</v>
      </c>
      <c r="BE658" s="33">
        <f t="shared" si="1376"/>
        <v>0</v>
      </c>
      <c r="BF658" s="24">
        <f t="shared" si="1377"/>
        <v>0</v>
      </c>
      <c r="BG658" s="24">
        <f t="shared" si="1377"/>
        <v>0</v>
      </c>
      <c r="BH658" s="24">
        <f t="shared" si="1377"/>
        <v>0</v>
      </c>
      <c r="BI658" s="24">
        <f t="shared" si="1377"/>
        <v>0</v>
      </c>
      <c r="BJ658" s="33">
        <f t="shared" si="1378"/>
        <v>0</v>
      </c>
      <c r="BK658" s="24">
        <f t="shared" si="1379"/>
        <v>0</v>
      </c>
      <c r="BL658" s="24">
        <f t="shared" si="1379"/>
        <v>0</v>
      </c>
      <c r="BM658" s="24">
        <f t="shared" si="1379"/>
        <v>0</v>
      </c>
      <c r="BN658" s="24">
        <f t="shared" si="1379"/>
        <v>0</v>
      </c>
      <c r="BO658" s="33">
        <f t="shared" si="1380"/>
        <v>0</v>
      </c>
      <c r="BP658" s="24">
        <f t="shared" si="1381"/>
        <v>0</v>
      </c>
      <c r="BQ658" s="24">
        <f t="shared" si="1381"/>
        <v>0</v>
      </c>
      <c r="BR658" s="24">
        <f t="shared" si="1381"/>
        <v>0</v>
      </c>
      <c r="BS658" s="24">
        <f t="shared" si="1381"/>
        <v>0</v>
      </c>
      <c r="BT658" s="33">
        <f t="shared" si="1382"/>
        <v>0</v>
      </c>
      <c r="BU658" s="24">
        <f t="shared" si="1383"/>
        <v>0</v>
      </c>
      <c r="BV658" s="24">
        <f t="shared" si="1383"/>
        <v>0</v>
      </c>
      <c r="BW658" s="24">
        <f t="shared" si="1383"/>
        <v>0</v>
      </c>
      <c r="BX658" s="24">
        <f t="shared" si="1383"/>
        <v>0</v>
      </c>
      <c r="BY658" s="33">
        <f t="shared" si="1384"/>
        <v>0</v>
      </c>
      <c r="BZ658" s="24">
        <f t="shared" si="1385"/>
        <v>0</v>
      </c>
      <c r="CA658" s="24">
        <f t="shared" si="1385"/>
        <v>0</v>
      </c>
      <c r="CB658" s="24">
        <f t="shared" si="1385"/>
        <v>0</v>
      </c>
      <c r="CC658" s="24">
        <f t="shared" si="1385"/>
        <v>0</v>
      </c>
      <c r="CD658" s="33">
        <f t="shared" si="1386"/>
        <v>0</v>
      </c>
      <c r="CE658" s="24">
        <f t="shared" si="1387"/>
        <v>0</v>
      </c>
      <c r="CF658" s="24">
        <f t="shared" si="1387"/>
        <v>0</v>
      </c>
      <c r="CG658" s="24">
        <f t="shared" si="1387"/>
        <v>0</v>
      </c>
      <c r="CH658" s="24">
        <f t="shared" si="1387"/>
        <v>0</v>
      </c>
      <c r="CI658" s="33">
        <f t="shared" si="1388"/>
        <v>0</v>
      </c>
      <c r="CJ658" s="24">
        <f t="shared" si="1389"/>
        <v>0</v>
      </c>
      <c r="CK658" s="24">
        <f t="shared" si="1389"/>
        <v>0</v>
      </c>
      <c r="CL658" s="24">
        <f t="shared" si="1389"/>
        <v>0</v>
      </c>
      <c r="CM658" s="24">
        <f t="shared" si="1389"/>
        <v>0</v>
      </c>
      <c r="CN658" s="33">
        <f t="shared" si="1390"/>
        <v>0</v>
      </c>
      <c r="CO658" s="24">
        <f t="shared" si="1391"/>
        <v>0</v>
      </c>
      <c r="CP658" s="24">
        <f t="shared" si="1391"/>
        <v>0</v>
      </c>
      <c r="CQ658" s="24">
        <f t="shared" si="1391"/>
        <v>0</v>
      </c>
      <c r="CR658" s="24">
        <f t="shared" si="1391"/>
        <v>0</v>
      </c>
      <c r="CS658" s="33">
        <f t="shared" si="1392"/>
        <v>0</v>
      </c>
      <c r="CT658" s="24">
        <f t="shared" si="1393"/>
        <v>0</v>
      </c>
      <c r="CU658" s="24">
        <f t="shared" si="1393"/>
        <v>0</v>
      </c>
      <c r="CV658" s="24">
        <f t="shared" si="1393"/>
        <v>0</v>
      </c>
      <c r="CW658" s="24">
        <f t="shared" si="1393"/>
        <v>0</v>
      </c>
      <c r="CX658" s="33">
        <f t="shared" si="1394"/>
        <v>0</v>
      </c>
      <c r="CY658" s="24">
        <f t="shared" si="1395"/>
        <v>0</v>
      </c>
      <c r="CZ658" s="24">
        <f t="shared" si="1395"/>
        <v>0</v>
      </c>
      <c r="DA658" s="24">
        <f t="shared" si="1395"/>
        <v>0</v>
      </c>
      <c r="DB658" s="24">
        <f t="shared" si="1395"/>
        <v>0</v>
      </c>
      <c r="DC658" s="33">
        <f t="shared" si="1396"/>
        <v>0</v>
      </c>
      <c r="DD658" s="86">
        <f t="shared" si="1397"/>
        <v>0</v>
      </c>
    </row>
    <row r="659" spans="1:108" x14ac:dyDescent="0.25">
      <c r="A659" t="s">
        <v>5917</v>
      </c>
      <c r="B659" s="32" t="s">
        <v>5127</v>
      </c>
      <c r="C659" s="24">
        <f t="shared" si="1355"/>
        <v>0</v>
      </c>
      <c r="D659" s="24">
        <f t="shared" si="1355"/>
        <v>0</v>
      </c>
      <c r="E659" s="24">
        <f t="shared" si="1355"/>
        <v>0</v>
      </c>
      <c r="F659" s="24">
        <f t="shared" si="1355"/>
        <v>0</v>
      </c>
      <c r="G659" s="33">
        <f t="shared" si="1356"/>
        <v>0</v>
      </c>
      <c r="H659" s="24">
        <f t="shared" si="1357"/>
        <v>0</v>
      </c>
      <c r="I659" s="24">
        <f t="shared" si="1357"/>
        <v>0</v>
      </c>
      <c r="J659" s="24">
        <f t="shared" si="1357"/>
        <v>0</v>
      </c>
      <c r="K659" s="24">
        <f t="shared" si="1357"/>
        <v>0</v>
      </c>
      <c r="L659" s="33">
        <f t="shared" si="1358"/>
        <v>0</v>
      </c>
      <c r="M659" s="24">
        <f t="shared" si="1359"/>
        <v>0</v>
      </c>
      <c r="N659" s="24">
        <f t="shared" si="1359"/>
        <v>0</v>
      </c>
      <c r="O659" s="24">
        <f t="shared" si="1359"/>
        <v>0</v>
      </c>
      <c r="P659" s="24">
        <f t="shared" si="1359"/>
        <v>0</v>
      </c>
      <c r="Q659" s="33">
        <f t="shared" si="1360"/>
        <v>0</v>
      </c>
      <c r="R659" s="24">
        <f t="shared" si="1361"/>
        <v>0</v>
      </c>
      <c r="S659" s="24">
        <f t="shared" si="1361"/>
        <v>0</v>
      </c>
      <c r="T659" s="24">
        <f t="shared" si="1361"/>
        <v>0</v>
      </c>
      <c r="U659" s="24">
        <f t="shared" si="1361"/>
        <v>0</v>
      </c>
      <c r="V659" s="33">
        <f t="shared" si="1362"/>
        <v>0</v>
      </c>
      <c r="W659" s="24">
        <f t="shared" si="1363"/>
        <v>57000</v>
      </c>
      <c r="X659" s="24">
        <f t="shared" si="1363"/>
        <v>74000</v>
      </c>
      <c r="Y659" s="24">
        <f t="shared" si="1363"/>
        <v>82000</v>
      </c>
      <c r="Z659" s="24">
        <f t="shared" si="1363"/>
        <v>81000</v>
      </c>
      <c r="AA659" s="33">
        <f t="shared" si="1364"/>
        <v>294000</v>
      </c>
      <c r="AB659" s="24">
        <f t="shared" si="1365"/>
        <v>0</v>
      </c>
      <c r="AC659" s="24">
        <f t="shared" si="1365"/>
        <v>0</v>
      </c>
      <c r="AD659" s="24">
        <f t="shared" si="1365"/>
        <v>0</v>
      </c>
      <c r="AE659" s="24">
        <f t="shared" si="1365"/>
        <v>0</v>
      </c>
      <c r="AF659" s="33">
        <f t="shared" si="1366"/>
        <v>0</v>
      </c>
      <c r="AG659" s="24">
        <f t="shared" si="1367"/>
        <v>0</v>
      </c>
      <c r="AH659" s="24">
        <f t="shared" si="1367"/>
        <v>0</v>
      </c>
      <c r="AI659" s="24">
        <f t="shared" si="1367"/>
        <v>0</v>
      </c>
      <c r="AJ659" s="24">
        <f t="shared" si="1367"/>
        <v>0</v>
      </c>
      <c r="AK659" s="33">
        <f t="shared" si="1368"/>
        <v>0</v>
      </c>
      <c r="AL659" s="24">
        <f t="shared" si="1369"/>
        <v>0</v>
      </c>
      <c r="AM659" s="24">
        <f t="shared" si="1369"/>
        <v>0</v>
      </c>
      <c r="AN659" s="24">
        <f t="shared" si="1369"/>
        <v>0</v>
      </c>
      <c r="AO659" s="24">
        <f t="shared" si="1369"/>
        <v>0</v>
      </c>
      <c r="AP659" s="33">
        <f t="shared" si="1370"/>
        <v>0</v>
      </c>
      <c r="AQ659" s="24">
        <f t="shared" si="1371"/>
        <v>0</v>
      </c>
      <c r="AR659" s="24">
        <f t="shared" si="1371"/>
        <v>0</v>
      </c>
      <c r="AS659" s="24">
        <f t="shared" si="1371"/>
        <v>0</v>
      </c>
      <c r="AT659" s="24">
        <f t="shared" si="1371"/>
        <v>0</v>
      </c>
      <c r="AU659" s="33">
        <f t="shared" si="1372"/>
        <v>0</v>
      </c>
      <c r="AV659" s="24">
        <f t="shared" si="1373"/>
        <v>0</v>
      </c>
      <c r="AW659" s="24">
        <f t="shared" si="1373"/>
        <v>0</v>
      </c>
      <c r="AX659" s="24">
        <f t="shared" si="1373"/>
        <v>0</v>
      </c>
      <c r="AY659" s="24">
        <f t="shared" si="1373"/>
        <v>0</v>
      </c>
      <c r="AZ659" s="33">
        <f t="shared" si="1374"/>
        <v>0</v>
      </c>
      <c r="BA659" s="24">
        <f t="shared" si="1375"/>
        <v>0</v>
      </c>
      <c r="BB659" s="24">
        <f t="shared" si="1375"/>
        <v>0</v>
      </c>
      <c r="BC659" s="24">
        <f t="shared" si="1375"/>
        <v>0</v>
      </c>
      <c r="BD659" s="24">
        <f t="shared" si="1375"/>
        <v>0</v>
      </c>
      <c r="BE659" s="33">
        <f t="shared" si="1376"/>
        <v>0</v>
      </c>
      <c r="BF659" s="24">
        <f t="shared" si="1377"/>
        <v>0</v>
      </c>
      <c r="BG659" s="24">
        <f t="shared" si="1377"/>
        <v>0</v>
      </c>
      <c r="BH659" s="24">
        <f t="shared" si="1377"/>
        <v>0</v>
      </c>
      <c r="BI659" s="24">
        <f t="shared" si="1377"/>
        <v>0</v>
      </c>
      <c r="BJ659" s="33">
        <f t="shared" si="1378"/>
        <v>0</v>
      </c>
      <c r="BK659" s="24">
        <f t="shared" si="1379"/>
        <v>0</v>
      </c>
      <c r="BL659" s="24">
        <f t="shared" si="1379"/>
        <v>0</v>
      </c>
      <c r="BM659" s="24">
        <f t="shared" si="1379"/>
        <v>0</v>
      </c>
      <c r="BN659" s="24">
        <f t="shared" si="1379"/>
        <v>0</v>
      </c>
      <c r="BO659" s="33">
        <f t="shared" si="1380"/>
        <v>0</v>
      </c>
      <c r="BP659" s="24">
        <f t="shared" si="1381"/>
        <v>0</v>
      </c>
      <c r="BQ659" s="24">
        <f t="shared" si="1381"/>
        <v>0</v>
      </c>
      <c r="BR659" s="24">
        <f t="shared" si="1381"/>
        <v>0</v>
      </c>
      <c r="BS659" s="24">
        <f t="shared" si="1381"/>
        <v>0</v>
      </c>
      <c r="BT659" s="33">
        <f t="shared" si="1382"/>
        <v>0</v>
      </c>
      <c r="BU659" s="24">
        <f t="shared" si="1383"/>
        <v>0</v>
      </c>
      <c r="BV659" s="24">
        <f t="shared" si="1383"/>
        <v>0</v>
      </c>
      <c r="BW659" s="24">
        <f t="shared" si="1383"/>
        <v>0</v>
      </c>
      <c r="BX659" s="24">
        <f t="shared" si="1383"/>
        <v>0</v>
      </c>
      <c r="BY659" s="33">
        <f t="shared" si="1384"/>
        <v>0</v>
      </c>
      <c r="BZ659" s="24">
        <f t="shared" si="1385"/>
        <v>0</v>
      </c>
      <c r="CA659" s="24">
        <f t="shared" si="1385"/>
        <v>0</v>
      </c>
      <c r="CB659" s="24">
        <f t="shared" si="1385"/>
        <v>0</v>
      </c>
      <c r="CC659" s="24">
        <f t="shared" si="1385"/>
        <v>0</v>
      </c>
      <c r="CD659" s="33">
        <f t="shared" si="1386"/>
        <v>0</v>
      </c>
      <c r="CE659" s="24">
        <f t="shared" si="1387"/>
        <v>0</v>
      </c>
      <c r="CF659" s="24">
        <f t="shared" si="1387"/>
        <v>0</v>
      </c>
      <c r="CG659" s="24">
        <f t="shared" si="1387"/>
        <v>0</v>
      </c>
      <c r="CH659" s="24">
        <f t="shared" si="1387"/>
        <v>0</v>
      </c>
      <c r="CI659" s="33">
        <f t="shared" si="1388"/>
        <v>0</v>
      </c>
      <c r="CJ659" s="24">
        <f t="shared" si="1389"/>
        <v>0</v>
      </c>
      <c r="CK659" s="24">
        <f t="shared" si="1389"/>
        <v>0</v>
      </c>
      <c r="CL659" s="24">
        <f t="shared" si="1389"/>
        <v>0</v>
      </c>
      <c r="CM659" s="24">
        <f t="shared" si="1389"/>
        <v>0</v>
      </c>
      <c r="CN659" s="33">
        <f t="shared" si="1390"/>
        <v>0</v>
      </c>
      <c r="CO659" s="24">
        <f t="shared" si="1391"/>
        <v>0</v>
      </c>
      <c r="CP659" s="24">
        <f t="shared" si="1391"/>
        <v>0</v>
      </c>
      <c r="CQ659" s="24">
        <f t="shared" si="1391"/>
        <v>0</v>
      </c>
      <c r="CR659" s="24">
        <f t="shared" si="1391"/>
        <v>0</v>
      </c>
      <c r="CS659" s="33">
        <f t="shared" si="1392"/>
        <v>0</v>
      </c>
      <c r="CT659" s="24">
        <f t="shared" si="1393"/>
        <v>0</v>
      </c>
      <c r="CU659" s="24">
        <f t="shared" si="1393"/>
        <v>0</v>
      </c>
      <c r="CV659" s="24">
        <f t="shared" si="1393"/>
        <v>0</v>
      </c>
      <c r="CW659" s="24">
        <f t="shared" si="1393"/>
        <v>0</v>
      </c>
      <c r="CX659" s="33">
        <f t="shared" si="1394"/>
        <v>0</v>
      </c>
      <c r="CY659" s="24">
        <f t="shared" si="1395"/>
        <v>0</v>
      </c>
      <c r="CZ659" s="24">
        <f t="shared" si="1395"/>
        <v>0</v>
      </c>
      <c r="DA659" s="24">
        <f t="shared" si="1395"/>
        <v>0</v>
      </c>
      <c r="DB659" s="24">
        <f t="shared" si="1395"/>
        <v>0</v>
      </c>
      <c r="DC659" s="33">
        <f t="shared" si="1396"/>
        <v>0</v>
      </c>
      <c r="DD659" s="86">
        <f t="shared" si="1397"/>
        <v>0</v>
      </c>
    </row>
    <row r="660" spans="1:108" x14ac:dyDescent="0.25">
      <c r="A660" t="s">
        <v>5918</v>
      </c>
      <c r="B660" s="32" t="s">
        <v>5128</v>
      </c>
      <c r="C660" s="24">
        <f t="shared" si="1355"/>
        <v>0</v>
      </c>
      <c r="D660" s="24">
        <f t="shared" si="1355"/>
        <v>0</v>
      </c>
      <c r="E660" s="24">
        <f t="shared" si="1355"/>
        <v>0</v>
      </c>
      <c r="F660" s="24">
        <f t="shared" si="1355"/>
        <v>0</v>
      </c>
      <c r="G660" s="33">
        <f t="shared" si="1356"/>
        <v>0</v>
      </c>
      <c r="H660" s="24">
        <f t="shared" si="1357"/>
        <v>0</v>
      </c>
      <c r="I660" s="24">
        <f t="shared" si="1357"/>
        <v>0</v>
      </c>
      <c r="J660" s="24">
        <f t="shared" si="1357"/>
        <v>0</v>
      </c>
      <c r="K660" s="24">
        <f t="shared" si="1357"/>
        <v>0</v>
      </c>
      <c r="L660" s="33">
        <f t="shared" si="1358"/>
        <v>0</v>
      </c>
      <c r="M660" s="24">
        <f t="shared" si="1359"/>
        <v>0</v>
      </c>
      <c r="N660" s="24">
        <f t="shared" si="1359"/>
        <v>0</v>
      </c>
      <c r="O660" s="24">
        <f t="shared" si="1359"/>
        <v>0</v>
      </c>
      <c r="P660" s="24">
        <f t="shared" si="1359"/>
        <v>0</v>
      </c>
      <c r="Q660" s="33">
        <f t="shared" si="1360"/>
        <v>0</v>
      </c>
      <c r="R660" s="24">
        <f t="shared" si="1361"/>
        <v>0</v>
      </c>
      <c r="S660" s="24">
        <f t="shared" si="1361"/>
        <v>0</v>
      </c>
      <c r="T660" s="24">
        <f t="shared" si="1361"/>
        <v>0</v>
      </c>
      <c r="U660" s="24">
        <f t="shared" si="1361"/>
        <v>0</v>
      </c>
      <c r="V660" s="33">
        <f t="shared" si="1362"/>
        <v>0</v>
      </c>
      <c r="W660" s="24">
        <f t="shared" si="1363"/>
        <v>705265.5329280002</v>
      </c>
      <c r="X660" s="24">
        <f t="shared" si="1363"/>
        <v>846318.63951359876</v>
      </c>
      <c r="Y660" s="24">
        <f t="shared" si="1363"/>
        <v>1015582.3674163204</v>
      </c>
      <c r="Z660" s="24">
        <f t="shared" si="1363"/>
        <v>1218698.8408995848</v>
      </c>
      <c r="AA660" s="33">
        <f t="shared" si="1364"/>
        <v>3785865.3807575041</v>
      </c>
      <c r="AB660" s="24">
        <f t="shared" si="1365"/>
        <v>0</v>
      </c>
      <c r="AC660" s="24">
        <f t="shared" si="1365"/>
        <v>0</v>
      </c>
      <c r="AD660" s="24">
        <f t="shared" si="1365"/>
        <v>0</v>
      </c>
      <c r="AE660" s="24">
        <f t="shared" si="1365"/>
        <v>0</v>
      </c>
      <c r="AF660" s="33">
        <f t="shared" si="1366"/>
        <v>0</v>
      </c>
      <c r="AG660" s="24">
        <f t="shared" si="1367"/>
        <v>0</v>
      </c>
      <c r="AH660" s="24">
        <f t="shared" si="1367"/>
        <v>0</v>
      </c>
      <c r="AI660" s="24">
        <f t="shared" si="1367"/>
        <v>0</v>
      </c>
      <c r="AJ660" s="24">
        <f t="shared" si="1367"/>
        <v>0</v>
      </c>
      <c r="AK660" s="33">
        <f t="shared" si="1368"/>
        <v>0</v>
      </c>
      <c r="AL660" s="24">
        <f t="shared" si="1369"/>
        <v>0</v>
      </c>
      <c r="AM660" s="24">
        <f t="shared" si="1369"/>
        <v>0</v>
      </c>
      <c r="AN660" s="24">
        <f t="shared" si="1369"/>
        <v>0</v>
      </c>
      <c r="AO660" s="24">
        <f t="shared" si="1369"/>
        <v>0</v>
      </c>
      <c r="AP660" s="33">
        <f t="shared" si="1370"/>
        <v>0</v>
      </c>
      <c r="AQ660" s="24">
        <f t="shared" si="1371"/>
        <v>0</v>
      </c>
      <c r="AR660" s="24">
        <f t="shared" si="1371"/>
        <v>0</v>
      </c>
      <c r="AS660" s="24">
        <f t="shared" si="1371"/>
        <v>0</v>
      </c>
      <c r="AT660" s="24">
        <f t="shared" si="1371"/>
        <v>0</v>
      </c>
      <c r="AU660" s="33">
        <f t="shared" si="1372"/>
        <v>0</v>
      </c>
      <c r="AV660" s="24">
        <f t="shared" si="1373"/>
        <v>0</v>
      </c>
      <c r="AW660" s="24">
        <f t="shared" si="1373"/>
        <v>0</v>
      </c>
      <c r="AX660" s="24">
        <f t="shared" si="1373"/>
        <v>0</v>
      </c>
      <c r="AY660" s="24">
        <f t="shared" si="1373"/>
        <v>0</v>
      </c>
      <c r="AZ660" s="33">
        <f t="shared" si="1374"/>
        <v>0</v>
      </c>
      <c r="BA660" s="24">
        <f t="shared" si="1375"/>
        <v>0</v>
      </c>
      <c r="BB660" s="24">
        <f t="shared" si="1375"/>
        <v>0</v>
      </c>
      <c r="BC660" s="24">
        <f t="shared" si="1375"/>
        <v>0</v>
      </c>
      <c r="BD660" s="24">
        <f t="shared" si="1375"/>
        <v>0</v>
      </c>
      <c r="BE660" s="33">
        <f t="shared" si="1376"/>
        <v>0</v>
      </c>
      <c r="BF660" s="24">
        <f t="shared" si="1377"/>
        <v>0</v>
      </c>
      <c r="BG660" s="24">
        <f t="shared" si="1377"/>
        <v>0</v>
      </c>
      <c r="BH660" s="24">
        <f t="shared" si="1377"/>
        <v>0</v>
      </c>
      <c r="BI660" s="24">
        <f t="shared" si="1377"/>
        <v>0</v>
      </c>
      <c r="BJ660" s="33">
        <f t="shared" si="1378"/>
        <v>0</v>
      </c>
      <c r="BK660" s="24">
        <f t="shared" si="1379"/>
        <v>0</v>
      </c>
      <c r="BL660" s="24">
        <f t="shared" si="1379"/>
        <v>0</v>
      </c>
      <c r="BM660" s="24">
        <f t="shared" si="1379"/>
        <v>0</v>
      </c>
      <c r="BN660" s="24">
        <f t="shared" si="1379"/>
        <v>0</v>
      </c>
      <c r="BO660" s="33">
        <f t="shared" si="1380"/>
        <v>0</v>
      </c>
      <c r="BP660" s="24">
        <f t="shared" si="1381"/>
        <v>0</v>
      </c>
      <c r="BQ660" s="24">
        <f t="shared" si="1381"/>
        <v>0</v>
      </c>
      <c r="BR660" s="24">
        <f t="shared" si="1381"/>
        <v>0</v>
      </c>
      <c r="BS660" s="24">
        <f t="shared" si="1381"/>
        <v>0</v>
      </c>
      <c r="BT660" s="33">
        <f t="shared" si="1382"/>
        <v>0</v>
      </c>
      <c r="BU660" s="24">
        <f t="shared" si="1383"/>
        <v>0</v>
      </c>
      <c r="BV660" s="24">
        <f t="shared" si="1383"/>
        <v>0</v>
      </c>
      <c r="BW660" s="24">
        <f t="shared" si="1383"/>
        <v>0</v>
      </c>
      <c r="BX660" s="24">
        <f t="shared" si="1383"/>
        <v>0</v>
      </c>
      <c r="BY660" s="33">
        <f t="shared" si="1384"/>
        <v>0</v>
      </c>
      <c r="BZ660" s="24">
        <f t="shared" si="1385"/>
        <v>0</v>
      </c>
      <c r="CA660" s="24">
        <f t="shared" si="1385"/>
        <v>0</v>
      </c>
      <c r="CB660" s="24">
        <f t="shared" si="1385"/>
        <v>0</v>
      </c>
      <c r="CC660" s="24">
        <f t="shared" si="1385"/>
        <v>0</v>
      </c>
      <c r="CD660" s="33">
        <f t="shared" si="1386"/>
        <v>0</v>
      </c>
      <c r="CE660" s="24">
        <f t="shared" si="1387"/>
        <v>0</v>
      </c>
      <c r="CF660" s="24">
        <f t="shared" si="1387"/>
        <v>0</v>
      </c>
      <c r="CG660" s="24">
        <f t="shared" si="1387"/>
        <v>0</v>
      </c>
      <c r="CH660" s="24">
        <f t="shared" si="1387"/>
        <v>0</v>
      </c>
      <c r="CI660" s="33">
        <f t="shared" si="1388"/>
        <v>0</v>
      </c>
      <c r="CJ660" s="24">
        <f t="shared" si="1389"/>
        <v>0</v>
      </c>
      <c r="CK660" s="24">
        <f t="shared" si="1389"/>
        <v>0</v>
      </c>
      <c r="CL660" s="24">
        <f t="shared" si="1389"/>
        <v>0</v>
      </c>
      <c r="CM660" s="24">
        <f t="shared" si="1389"/>
        <v>0</v>
      </c>
      <c r="CN660" s="33">
        <f t="shared" si="1390"/>
        <v>0</v>
      </c>
      <c r="CO660" s="24">
        <f t="shared" si="1391"/>
        <v>0</v>
      </c>
      <c r="CP660" s="24">
        <f t="shared" si="1391"/>
        <v>0</v>
      </c>
      <c r="CQ660" s="24">
        <f t="shared" si="1391"/>
        <v>0</v>
      </c>
      <c r="CR660" s="24">
        <f t="shared" si="1391"/>
        <v>0</v>
      </c>
      <c r="CS660" s="33">
        <f t="shared" si="1392"/>
        <v>0</v>
      </c>
      <c r="CT660" s="24">
        <f t="shared" si="1393"/>
        <v>0</v>
      </c>
      <c r="CU660" s="24">
        <f t="shared" si="1393"/>
        <v>0</v>
      </c>
      <c r="CV660" s="24">
        <f t="shared" si="1393"/>
        <v>0</v>
      </c>
      <c r="CW660" s="24">
        <f t="shared" si="1393"/>
        <v>0</v>
      </c>
      <c r="CX660" s="33">
        <f t="shared" si="1394"/>
        <v>0</v>
      </c>
      <c r="CY660" s="24">
        <f t="shared" si="1395"/>
        <v>0</v>
      </c>
      <c r="CZ660" s="24">
        <f t="shared" si="1395"/>
        <v>0</v>
      </c>
      <c r="DA660" s="24">
        <f t="shared" si="1395"/>
        <v>0</v>
      </c>
      <c r="DB660" s="24">
        <f t="shared" si="1395"/>
        <v>0</v>
      </c>
      <c r="DC660" s="33">
        <f t="shared" si="1396"/>
        <v>0</v>
      </c>
      <c r="DD660" s="86">
        <f t="shared" si="1397"/>
        <v>0</v>
      </c>
    </row>
    <row r="661" spans="1:108" x14ac:dyDescent="0.25">
      <c r="A661" t="s">
        <v>5919</v>
      </c>
      <c r="B661" s="32" t="s">
        <v>5129</v>
      </c>
      <c r="C661" s="24">
        <f t="shared" si="1355"/>
        <v>0</v>
      </c>
      <c r="D661" s="24">
        <f t="shared" si="1355"/>
        <v>0</v>
      </c>
      <c r="E661" s="24">
        <f t="shared" si="1355"/>
        <v>0</v>
      </c>
      <c r="F661" s="24">
        <f t="shared" si="1355"/>
        <v>0</v>
      </c>
      <c r="G661" s="33">
        <f t="shared" si="1356"/>
        <v>0</v>
      </c>
      <c r="H661" s="24">
        <f t="shared" si="1357"/>
        <v>0</v>
      </c>
      <c r="I661" s="24">
        <f t="shared" si="1357"/>
        <v>0</v>
      </c>
      <c r="J661" s="24">
        <f t="shared" si="1357"/>
        <v>0</v>
      </c>
      <c r="K661" s="24">
        <f t="shared" si="1357"/>
        <v>0</v>
      </c>
      <c r="L661" s="33">
        <f t="shared" si="1358"/>
        <v>0</v>
      </c>
      <c r="M661" s="24">
        <f t="shared" si="1359"/>
        <v>0</v>
      </c>
      <c r="N661" s="24">
        <f t="shared" si="1359"/>
        <v>0</v>
      </c>
      <c r="O661" s="24">
        <f t="shared" si="1359"/>
        <v>0</v>
      </c>
      <c r="P661" s="24">
        <f t="shared" si="1359"/>
        <v>0</v>
      </c>
      <c r="Q661" s="33">
        <f t="shared" si="1360"/>
        <v>0</v>
      </c>
      <c r="R661" s="24">
        <f t="shared" si="1361"/>
        <v>0</v>
      </c>
      <c r="S661" s="24">
        <f t="shared" si="1361"/>
        <v>0</v>
      </c>
      <c r="T661" s="24">
        <f t="shared" si="1361"/>
        <v>0</v>
      </c>
      <c r="U661" s="24">
        <f t="shared" si="1361"/>
        <v>0</v>
      </c>
      <c r="V661" s="33">
        <f t="shared" si="1362"/>
        <v>0</v>
      </c>
      <c r="W661" s="24">
        <f t="shared" si="1363"/>
        <v>264474.57484799996</v>
      </c>
      <c r="X661" s="24">
        <f t="shared" si="1363"/>
        <v>317369.48981759977</v>
      </c>
      <c r="Y661" s="24">
        <f t="shared" si="1363"/>
        <v>380843.38778111991</v>
      </c>
      <c r="Z661" s="24">
        <f t="shared" si="1363"/>
        <v>457012.06533734361</v>
      </c>
      <c r="AA661" s="33">
        <f t="shared" si="1364"/>
        <v>1419699.5177840632</v>
      </c>
      <c r="AB661" s="24">
        <f t="shared" si="1365"/>
        <v>0</v>
      </c>
      <c r="AC661" s="24">
        <f t="shared" si="1365"/>
        <v>0</v>
      </c>
      <c r="AD661" s="24">
        <f t="shared" si="1365"/>
        <v>0</v>
      </c>
      <c r="AE661" s="24">
        <f t="shared" si="1365"/>
        <v>0</v>
      </c>
      <c r="AF661" s="33">
        <f t="shared" si="1366"/>
        <v>0</v>
      </c>
      <c r="AG661" s="24">
        <f t="shared" si="1367"/>
        <v>0</v>
      </c>
      <c r="AH661" s="24">
        <f t="shared" si="1367"/>
        <v>0</v>
      </c>
      <c r="AI661" s="24">
        <f t="shared" si="1367"/>
        <v>0</v>
      </c>
      <c r="AJ661" s="24">
        <f t="shared" si="1367"/>
        <v>0</v>
      </c>
      <c r="AK661" s="33">
        <f t="shared" si="1368"/>
        <v>0</v>
      </c>
      <c r="AL661" s="24">
        <f t="shared" si="1369"/>
        <v>0</v>
      </c>
      <c r="AM661" s="24">
        <f t="shared" si="1369"/>
        <v>0</v>
      </c>
      <c r="AN661" s="24">
        <f t="shared" si="1369"/>
        <v>0</v>
      </c>
      <c r="AO661" s="24">
        <f t="shared" si="1369"/>
        <v>0</v>
      </c>
      <c r="AP661" s="33">
        <f t="shared" si="1370"/>
        <v>0</v>
      </c>
      <c r="AQ661" s="24">
        <f t="shared" si="1371"/>
        <v>0</v>
      </c>
      <c r="AR661" s="24">
        <f t="shared" si="1371"/>
        <v>0</v>
      </c>
      <c r="AS661" s="24">
        <f t="shared" si="1371"/>
        <v>0</v>
      </c>
      <c r="AT661" s="24">
        <f t="shared" si="1371"/>
        <v>0</v>
      </c>
      <c r="AU661" s="33">
        <f t="shared" si="1372"/>
        <v>0</v>
      </c>
      <c r="AV661" s="24">
        <f t="shared" si="1373"/>
        <v>0</v>
      </c>
      <c r="AW661" s="24">
        <f t="shared" si="1373"/>
        <v>0</v>
      </c>
      <c r="AX661" s="24">
        <f t="shared" si="1373"/>
        <v>0</v>
      </c>
      <c r="AY661" s="24">
        <f t="shared" si="1373"/>
        <v>0</v>
      </c>
      <c r="AZ661" s="33">
        <f t="shared" si="1374"/>
        <v>0</v>
      </c>
      <c r="BA661" s="24">
        <f t="shared" si="1375"/>
        <v>0</v>
      </c>
      <c r="BB661" s="24">
        <f t="shared" si="1375"/>
        <v>0</v>
      </c>
      <c r="BC661" s="24">
        <f t="shared" si="1375"/>
        <v>0</v>
      </c>
      <c r="BD661" s="24">
        <f t="shared" si="1375"/>
        <v>0</v>
      </c>
      <c r="BE661" s="33">
        <f t="shared" si="1376"/>
        <v>0</v>
      </c>
      <c r="BF661" s="24">
        <f t="shared" si="1377"/>
        <v>0</v>
      </c>
      <c r="BG661" s="24">
        <f t="shared" si="1377"/>
        <v>0</v>
      </c>
      <c r="BH661" s="24">
        <f t="shared" si="1377"/>
        <v>0</v>
      </c>
      <c r="BI661" s="24">
        <f t="shared" si="1377"/>
        <v>0</v>
      </c>
      <c r="BJ661" s="33">
        <f t="shared" si="1378"/>
        <v>0</v>
      </c>
      <c r="BK661" s="24">
        <f t="shared" si="1379"/>
        <v>0</v>
      </c>
      <c r="BL661" s="24">
        <f t="shared" si="1379"/>
        <v>0</v>
      </c>
      <c r="BM661" s="24">
        <f t="shared" si="1379"/>
        <v>0</v>
      </c>
      <c r="BN661" s="24">
        <f t="shared" si="1379"/>
        <v>0</v>
      </c>
      <c r="BO661" s="33">
        <f t="shared" si="1380"/>
        <v>0</v>
      </c>
      <c r="BP661" s="24">
        <f t="shared" si="1381"/>
        <v>0</v>
      </c>
      <c r="BQ661" s="24">
        <f t="shared" si="1381"/>
        <v>0</v>
      </c>
      <c r="BR661" s="24">
        <f t="shared" si="1381"/>
        <v>0</v>
      </c>
      <c r="BS661" s="24">
        <f t="shared" si="1381"/>
        <v>0</v>
      </c>
      <c r="BT661" s="33">
        <f t="shared" si="1382"/>
        <v>0</v>
      </c>
      <c r="BU661" s="24">
        <f t="shared" si="1383"/>
        <v>0</v>
      </c>
      <c r="BV661" s="24">
        <f t="shared" si="1383"/>
        <v>0</v>
      </c>
      <c r="BW661" s="24">
        <f t="shared" si="1383"/>
        <v>0</v>
      </c>
      <c r="BX661" s="24">
        <f t="shared" si="1383"/>
        <v>0</v>
      </c>
      <c r="BY661" s="33">
        <f t="shared" si="1384"/>
        <v>0</v>
      </c>
      <c r="BZ661" s="24">
        <f t="shared" si="1385"/>
        <v>0</v>
      </c>
      <c r="CA661" s="24">
        <f t="shared" si="1385"/>
        <v>0</v>
      </c>
      <c r="CB661" s="24">
        <f t="shared" si="1385"/>
        <v>0</v>
      </c>
      <c r="CC661" s="24">
        <f t="shared" si="1385"/>
        <v>0</v>
      </c>
      <c r="CD661" s="33">
        <f t="shared" si="1386"/>
        <v>0</v>
      </c>
      <c r="CE661" s="24">
        <f t="shared" si="1387"/>
        <v>0</v>
      </c>
      <c r="CF661" s="24">
        <f t="shared" si="1387"/>
        <v>0</v>
      </c>
      <c r="CG661" s="24">
        <f t="shared" si="1387"/>
        <v>0</v>
      </c>
      <c r="CH661" s="24">
        <f t="shared" si="1387"/>
        <v>0</v>
      </c>
      <c r="CI661" s="33">
        <f t="shared" si="1388"/>
        <v>0</v>
      </c>
      <c r="CJ661" s="24">
        <f t="shared" si="1389"/>
        <v>0</v>
      </c>
      <c r="CK661" s="24">
        <f t="shared" si="1389"/>
        <v>0</v>
      </c>
      <c r="CL661" s="24">
        <f t="shared" si="1389"/>
        <v>0</v>
      </c>
      <c r="CM661" s="24">
        <f t="shared" si="1389"/>
        <v>0</v>
      </c>
      <c r="CN661" s="33">
        <f t="shared" si="1390"/>
        <v>0</v>
      </c>
      <c r="CO661" s="24">
        <f t="shared" si="1391"/>
        <v>0</v>
      </c>
      <c r="CP661" s="24">
        <f t="shared" si="1391"/>
        <v>0</v>
      </c>
      <c r="CQ661" s="24">
        <f t="shared" si="1391"/>
        <v>0</v>
      </c>
      <c r="CR661" s="24">
        <f t="shared" si="1391"/>
        <v>0</v>
      </c>
      <c r="CS661" s="33">
        <f t="shared" si="1392"/>
        <v>0</v>
      </c>
      <c r="CT661" s="24">
        <f t="shared" si="1393"/>
        <v>0</v>
      </c>
      <c r="CU661" s="24">
        <f t="shared" si="1393"/>
        <v>0</v>
      </c>
      <c r="CV661" s="24">
        <f t="shared" si="1393"/>
        <v>0</v>
      </c>
      <c r="CW661" s="24">
        <f t="shared" si="1393"/>
        <v>0</v>
      </c>
      <c r="CX661" s="33">
        <f t="shared" si="1394"/>
        <v>0</v>
      </c>
      <c r="CY661" s="24">
        <f t="shared" si="1395"/>
        <v>0</v>
      </c>
      <c r="CZ661" s="24">
        <f t="shared" si="1395"/>
        <v>0</v>
      </c>
      <c r="DA661" s="24">
        <f t="shared" si="1395"/>
        <v>0</v>
      </c>
      <c r="DB661" s="24">
        <f t="shared" si="1395"/>
        <v>0</v>
      </c>
      <c r="DC661" s="33">
        <f t="shared" si="1396"/>
        <v>0</v>
      </c>
      <c r="DD661" s="86">
        <f t="shared" si="1397"/>
        <v>0</v>
      </c>
    </row>
    <row r="662" spans="1:108" x14ac:dyDescent="0.25">
      <c r="A662" t="s">
        <v>4208</v>
      </c>
      <c r="B662" s="87" t="s">
        <v>5920</v>
      </c>
      <c r="C662" s="88">
        <f t="shared" si="1355"/>
        <v>0</v>
      </c>
      <c r="D662" s="88">
        <f t="shared" si="1355"/>
        <v>0</v>
      </c>
      <c r="E662" s="88">
        <f t="shared" si="1355"/>
        <v>31800</v>
      </c>
      <c r="F662" s="88">
        <f t="shared" si="1355"/>
        <v>47700</v>
      </c>
      <c r="G662" s="89">
        <f t="shared" si="1356"/>
        <v>79500</v>
      </c>
      <c r="H662" s="88">
        <f t="shared" si="1357"/>
        <v>73140</v>
      </c>
      <c r="I662" s="88">
        <f t="shared" si="1357"/>
        <v>82680</v>
      </c>
      <c r="J662" s="88">
        <f t="shared" si="1357"/>
        <v>124020</v>
      </c>
      <c r="K662" s="88">
        <f t="shared" si="1357"/>
        <v>124020</v>
      </c>
      <c r="L662" s="89">
        <f t="shared" si="1358"/>
        <v>403860</v>
      </c>
      <c r="M662" s="88">
        <f t="shared" si="1359"/>
        <v>441585</v>
      </c>
      <c r="N662" s="88">
        <f t="shared" si="1359"/>
        <v>505264.5</v>
      </c>
      <c r="O662" s="88">
        <f t="shared" si="1359"/>
        <v>543735.5</v>
      </c>
      <c r="P662" s="88">
        <f t="shared" si="1359"/>
        <v>677694.5</v>
      </c>
      <c r="Q662" s="89">
        <f t="shared" si="1360"/>
        <v>2168279.5</v>
      </c>
      <c r="R662" s="88">
        <f t="shared" si="1361"/>
        <v>1679163</v>
      </c>
      <c r="S662" s="88">
        <f t="shared" si="1361"/>
        <v>1665417</v>
      </c>
      <c r="T662" s="88">
        <f t="shared" si="1361"/>
        <v>1801947.8499999978</v>
      </c>
      <c r="U662" s="88">
        <f t="shared" si="1361"/>
        <v>2004853.3500000015</v>
      </c>
      <c r="V662" s="89">
        <f t="shared" si="1362"/>
        <v>7151381.1999999993</v>
      </c>
      <c r="W662" s="88">
        <f t="shared" si="1363"/>
        <v>4054856.9327760004</v>
      </c>
      <c r="X662" s="88">
        <f t="shared" si="1363"/>
        <v>4701929.9543312006</v>
      </c>
      <c r="Y662" s="88">
        <f t="shared" si="1363"/>
        <v>4920418.4301974438</v>
      </c>
      <c r="Z662" s="88">
        <f t="shared" si="1363"/>
        <v>5328289.4299869314</v>
      </c>
      <c r="AA662" s="89">
        <f t="shared" si="1364"/>
        <v>19005494.747291576</v>
      </c>
      <c r="AB662" s="88">
        <f t="shared" si="1365"/>
        <v>0</v>
      </c>
      <c r="AC662" s="88">
        <f t="shared" si="1365"/>
        <v>0</v>
      </c>
      <c r="AD662" s="88">
        <f t="shared" si="1365"/>
        <v>0</v>
      </c>
      <c r="AE662" s="88">
        <f t="shared" si="1365"/>
        <v>0</v>
      </c>
      <c r="AF662" s="89">
        <f t="shared" si="1366"/>
        <v>0</v>
      </c>
      <c r="AG662" s="88">
        <f t="shared" si="1367"/>
        <v>0</v>
      </c>
      <c r="AH662" s="88">
        <f t="shared" si="1367"/>
        <v>0</v>
      </c>
      <c r="AI662" s="88">
        <f t="shared" si="1367"/>
        <v>0</v>
      </c>
      <c r="AJ662" s="88">
        <f t="shared" si="1367"/>
        <v>0</v>
      </c>
      <c r="AK662" s="89">
        <f t="shared" si="1368"/>
        <v>0</v>
      </c>
      <c r="AL662" s="88">
        <f t="shared" si="1369"/>
        <v>0</v>
      </c>
      <c r="AM662" s="88">
        <f t="shared" si="1369"/>
        <v>0</v>
      </c>
      <c r="AN662" s="88">
        <f t="shared" si="1369"/>
        <v>0</v>
      </c>
      <c r="AO662" s="88">
        <f t="shared" si="1369"/>
        <v>0</v>
      </c>
      <c r="AP662" s="89">
        <f t="shared" si="1370"/>
        <v>0</v>
      </c>
      <c r="AQ662" s="88">
        <f t="shared" si="1371"/>
        <v>0</v>
      </c>
      <c r="AR662" s="88">
        <f t="shared" si="1371"/>
        <v>0</v>
      </c>
      <c r="AS662" s="88">
        <f t="shared" si="1371"/>
        <v>0</v>
      </c>
      <c r="AT662" s="88">
        <f t="shared" si="1371"/>
        <v>0</v>
      </c>
      <c r="AU662" s="89">
        <f t="shared" si="1372"/>
        <v>0</v>
      </c>
      <c r="AV662" s="88">
        <f t="shared" si="1373"/>
        <v>0</v>
      </c>
      <c r="AW662" s="88">
        <f t="shared" si="1373"/>
        <v>0</v>
      </c>
      <c r="AX662" s="88">
        <f t="shared" si="1373"/>
        <v>0</v>
      </c>
      <c r="AY662" s="88">
        <f t="shared" si="1373"/>
        <v>0</v>
      </c>
      <c r="AZ662" s="89">
        <f t="shared" si="1374"/>
        <v>0</v>
      </c>
      <c r="BA662" s="88">
        <f t="shared" si="1375"/>
        <v>0</v>
      </c>
      <c r="BB662" s="88">
        <f t="shared" si="1375"/>
        <v>0</v>
      </c>
      <c r="BC662" s="88">
        <f t="shared" si="1375"/>
        <v>0</v>
      </c>
      <c r="BD662" s="88">
        <f t="shared" si="1375"/>
        <v>0</v>
      </c>
      <c r="BE662" s="89">
        <f t="shared" si="1376"/>
        <v>0</v>
      </c>
      <c r="BF662" s="88">
        <f t="shared" si="1377"/>
        <v>0</v>
      </c>
      <c r="BG662" s="88">
        <f t="shared" si="1377"/>
        <v>0</v>
      </c>
      <c r="BH662" s="88">
        <f t="shared" si="1377"/>
        <v>0</v>
      </c>
      <c r="BI662" s="88">
        <f t="shared" si="1377"/>
        <v>0</v>
      </c>
      <c r="BJ662" s="89">
        <f t="shared" si="1378"/>
        <v>0</v>
      </c>
      <c r="BK662" s="88">
        <f t="shared" si="1379"/>
        <v>0</v>
      </c>
      <c r="BL662" s="88">
        <f t="shared" si="1379"/>
        <v>0</v>
      </c>
      <c r="BM662" s="88">
        <f t="shared" si="1379"/>
        <v>0</v>
      </c>
      <c r="BN662" s="88">
        <f t="shared" si="1379"/>
        <v>0</v>
      </c>
      <c r="BO662" s="89">
        <f t="shared" si="1380"/>
        <v>0</v>
      </c>
      <c r="BP662" s="88">
        <f t="shared" si="1381"/>
        <v>0</v>
      </c>
      <c r="BQ662" s="88">
        <f t="shared" si="1381"/>
        <v>0</v>
      </c>
      <c r="BR662" s="88">
        <f t="shared" si="1381"/>
        <v>0</v>
      </c>
      <c r="BS662" s="88">
        <f t="shared" si="1381"/>
        <v>0</v>
      </c>
      <c r="BT662" s="89">
        <f t="shared" si="1382"/>
        <v>0</v>
      </c>
      <c r="BU662" s="88">
        <f t="shared" si="1383"/>
        <v>0</v>
      </c>
      <c r="BV662" s="88">
        <f t="shared" si="1383"/>
        <v>0</v>
      </c>
      <c r="BW662" s="88">
        <f t="shared" si="1383"/>
        <v>0</v>
      </c>
      <c r="BX662" s="88">
        <f t="shared" si="1383"/>
        <v>0</v>
      </c>
      <c r="BY662" s="89">
        <f t="shared" si="1384"/>
        <v>0</v>
      </c>
      <c r="BZ662" s="88">
        <f t="shared" si="1385"/>
        <v>0</v>
      </c>
      <c r="CA662" s="88">
        <f t="shared" si="1385"/>
        <v>0</v>
      </c>
      <c r="CB662" s="88">
        <f t="shared" si="1385"/>
        <v>0</v>
      </c>
      <c r="CC662" s="88">
        <f t="shared" si="1385"/>
        <v>0</v>
      </c>
      <c r="CD662" s="89">
        <f t="shared" si="1386"/>
        <v>0</v>
      </c>
      <c r="CE662" s="88">
        <f t="shared" si="1387"/>
        <v>0</v>
      </c>
      <c r="CF662" s="88">
        <f t="shared" si="1387"/>
        <v>0</v>
      </c>
      <c r="CG662" s="88">
        <f t="shared" si="1387"/>
        <v>0</v>
      </c>
      <c r="CH662" s="88">
        <f t="shared" si="1387"/>
        <v>0</v>
      </c>
      <c r="CI662" s="89">
        <f t="shared" si="1388"/>
        <v>0</v>
      </c>
      <c r="CJ662" s="88">
        <f t="shared" si="1389"/>
        <v>0</v>
      </c>
      <c r="CK662" s="88">
        <f t="shared" si="1389"/>
        <v>0</v>
      </c>
      <c r="CL662" s="88">
        <f t="shared" si="1389"/>
        <v>0</v>
      </c>
      <c r="CM662" s="88">
        <f t="shared" si="1389"/>
        <v>0</v>
      </c>
      <c r="CN662" s="89">
        <f t="shared" si="1390"/>
        <v>0</v>
      </c>
      <c r="CO662" s="88">
        <f t="shared" si="1391"/>
        <v>0</v>
      </c>
      <c r="CP662" s="88">
        <f t="shared" si="1391"/>
        <v>0</v>
      </c>
      <c r="CQ662" s="88">
        <f t="shared" si="1391"/>
        <v>0</v>
      </c>
      <c r="CR662" s="88">
        <f t="shared" si="1391"/>
        <v>0</v>
      </c>
      <c r="CS662" s="89">
        <f t="shared" si="1392"/>
        <v>0</v>
      </c>
      <c r="CT662" s="88">
        <f t="shared" si="1393"/>
        <v>0</v>
      </c>
      <c r="CU662" s="88">
        <f t="shared" si="1393"/>
        <v>0</v>
      </c>
      <c r="CV662" s="88">
        <f t="shared" si="1393"/>
        <v>0</v>
      </c>
      <c r="CW662" s="88">
        <f t="shared" si="1393"/>
        <v>0</v>
      </c>
      <c r="CX662" s="89">
        <f t="shared" si="1394"/>
        <v>0</v>
      </c>
      <c r="CY662" s="88">
        <f t="shared" si="1395"/>
        <v>0</v>
      </c>
      <c r="CZ662" s="88">
        <f t="shared" si="1395"/>
        <v>0</v>
      </c>
      <c r="DA662" s="88">
        <f t="shared" si="1395"/>
        <v>0</v>
      </c>
      <c r="DB662" s="88">
        <f t="shared" si="1395"/>
        <v>0</v>
      </c>
      <c r="DC662" s="89">
        <f t="shared" si="1396"/>
        <v>0</v>
      </c>
      <c r="DD662" s="90">
        <f t="shared" si="1397"/>
        <v>0</v>
      </c>
    </row>
    <row r="664" spans="1:108" x14ac:dyDescent="0.25">
      <c r="A664" t="s">
        <v>5921</v>
      </c>
      <c r="B664" s="30" t="s">
        <v>148</v>
      </c>
    </row>
    <row r="665" spans="1:108" x14ac:dyDescent="0.25">
      <c r="A665" t="s">
        <v>5922</v>
      </c>
      <c r="B665" s="32" t="s">
        <v>5120</v>
      </c>
      <c r="C665" s="24">
        <f t="shared" ref="C665:F675" si="1398">C148-C412</f>
        <v>0</v>
      </c>
      <c r="D665" s="24">
        <f t="shared" si="1398"/>
        <v>0</v>
      </c>
      <c r="E665" s="24">
        <f t="shared" si="1398"/>
        <v>0</v>
      </c>
      <c r="F665" s="24">
        <f t="shared" si="1398"/>
        <v>0</v>
      </c>
      <c r="G665" s="33">
        <f t="shared" ref="G665:G675" si="1399">SUM(C665:F665)</f>
        <v>0</v>
      </c>
      <c r="H665" s="24">
        <f t="shared" ref="H665:K675" si="1400">H148-H412</f>
        <v>0</v>
      </c>
      <c r="I665" s="24">
        <f t="shared" si="1400"/>
        <v>0</v>
      </c>
      <c r="J665" s="24">
        <f t="shared" si="1400"/>
        <v>0</v>
      </c>
      <c r="K665" s="24">
        <f t="shared" si="1400"/>
        <v>0</v>
      </c>
      <c r="L665" s="33">
        <f t="shared" ref="L665:L675" si="1401">SUM(H665:K665)</f>
        <v>0</v>
      </c>
      <c r="M665" s="24">
        <f t="shared" ref="M665:P675" si="1402">M148-M412</f>
        <v>0</v>
      </c>
      <c r="N665" s="24">
        <f t="shared" si="1402"/>
        <v>0</v>
      </c>
      <c r="O665" s="24">
        <f t="shared" si="1402"/>
        <v>0</v>
      </c>
      <c r="P665" s="24">
        <f t="shared" si="1402"/>
        <v>0</v>
      </c>
      <c r="Q665" s="33">
        <f t="shared" ref="Q665:Q675" si="1403">SUM(M665:P665)</f>
        <v>0</v>
      </c>
      <c r="R665" s="24">
        <f t="shared" ref="R665:U675" si="1404">R148-R412</f>
        <v>0</v>
      </c>
      <c r="S665" s="24">
        <f t="shared" si="1404"/>
        <v>0</v>
      </c>
      <c r="T665" s="24">
        <f t="shared" si="1404"/>
        <v>0</v>
      </c>
      <c r="U665" s="24">
        <f t="shared" si="1404"/>
        <v>0</v>
      </c>
      <c r="V665" s="33">
        <f t="shared" ref="V665:V675" si="1405">SUM(R665:U665)</f>
        <v>0</v>
      </c>
      <c r="W665" s="24">
        <f t="shared" ref="W665:Z675" si="1406">W148-W412</f>
        <v>0</v>
      </c>
      <c r="X665" s="24">
        <f t="shared" si="1406"/>
        <v>0</v>
      </c>
      <c r="Y665" s="24">
        <f t="shared" si="1406"/>
        <v>0</v>
      </c>
      <c r="Z665" s="24">
        <f t="shared" si="1406"/>
        <v>0</v>
      </c>
      <c r="AA665" s="33">
        <f t="shared" ref="AA665:AA675" si="1407">SUM(W665:Z665)</f>
        <v>0</v>
      </c>
      <c r="AB665" s="24">
        <f t="shared" ref="AB665:AE675" si="1408">AB148-AB412</f>
        <v>0</v>
      </c>
      <c r="AC665" s="24">
        <f t="shared" si="1408"/>
        <v>0</v>
      </c>
      <c r="AD665" s="24">
        <f t="shared" si="1408"/>
        <v>0</v>
      </c>
      <c r="AE665" s="24">
        <f t="shared" si="1408"/>
        <v>0</v>
      </c>
      <c r="AF665" s="33">
        <f t="shared" ref="AF665:AF675" si="1409">SUM(AB665:AE665)</f>
        <v>0</v>
      </c>
      <c r="AG665" s="24">
        <f t="shared" ref="AG665:AJ675" si="1410">AG148-AG412</f>
        <v>0</v>
      </c>
      <c r="AH665" s="24">
        <f t="shared" si="1410"/>
        <v>0</v>
      </c>
      <c r="AI665" s="24">
        <f t="shared" si="1410"/>
        <v>0</v>
      </c>
      <c r="AJ665" s="24">
        <f t="shared" si="1410"/>
        <v>0</v>
      </c>
      <c r="AK665" s="33">
        <f t="shared" ref="AK665:AK675" si="1411">SUM(AG665:AJ665)</f>
        <v>0</v>
      </c>
      <c r="AL665" s="24">
        <f t="shared" ref="AL665:AO675" si="1412">AL148-AL412</f>
        <v>0</v>
      </c>
      <c r="AM665" s="24">
        <f t="shared" si="1412"/>
        <v>0</v>
      </c>
      <c r="AN665" s="24">
        <f t="shared" si="1412"/>
        <v>0</v>
      </c>
      <c r="AO665" s="24">
        <f t="shared" si="1412"/>
        <v>0</v>
      </c>
      <c r="AP665" s="33">
        <f t="shared" ref="AP665:AP675" si="1413">SUM(AL665:AO665)</f>
        <v>0</v>
      </c>
      <c r="AQ665" s="24">
        <f t="shared" ref="AQ665:AT675" si="1414">AQ148-AQ412</f>
        <v>0</v>
      </c>
      <c r="AR665" s="24">
        <f t="shared" si="1414"/>
        <v>0</v>
      </c>
      <c r="AS665" s="24">
        <f t="shared" si="1414"/>
        <v>0</v>
      </c>
      <c r="AT665" s="24">
        <f t="shared" si="1414"/>
        <v>0</v>
      </c>
      <c r="AU665" s="33">
        <f t="shared" ref="AU665:AU675" si="1415">SUM(AQ665:AT665)</f>
        <v>0</v>
      </c>
      <c r="AV665" s="24">
        <f t="shared" ref="AV665:AY675" si="1416">AV148-AV412</f>
        <v>0</v>
      </c>
      <c r="AW665" s="24">
        <f t="shared" si="1416"/>
        <v>0</v>
      </c>
      <c r="AX665" s="24">
        <f t="shared" si="1416"/>
        <v>0</v>
      </c>
      <c r="AY665" s="24">
        <f t="shared" si="1416"/>
        <v>0</v>
      </c>
      <c r="AZ665" s="33">
        <f t="shared" ref="AZ665:AZ675" si="1417">SUM(AV665:AY665)</f>
        <v>0</v>
      </c>
      <c r="BA665" s="24">
        <f t="shared" ref="BA665:BD675" si="1418">BA148-BA412</f>
        <v>0</v>
      </c>
      <c r="BB665" s="24">
        <f t="shared" si="1418"/>
        <v>0</v>
      </c>
      <c r="BC665" s="24">
        <f t="shared" si="1418"/>
        <v>0</v>
      </c>
      <c r="BD665" s="24">
        <f t="shared" si="1418"/>
        <v>0</v>
      </c>
      <c r="BE665" s="33">
        <f t="shared" ref="BE665:BE675" si="1419">SUM(BA665:BD665)</f>
        <v>0</v>
      </c>
      <c r="BF665" s="24">
        <f t="shared" ref="BF665:BI675" si="1420">BF148-BF412</f>
        <v>0</v>
      </c>
      <c r="BG665" s="24">
        <f t="shared" si="1420"/>
        <v>0</v>
      </c>
      <c r="BH665" s="24">
        <f t="shared" si="1420"/>
        <v>0</v>
      </c>
      <c r="BI665" s="24">
        <f t="shared" si="1420"/>
        <v>0</v>
      </c>
      <c r="BJ665" s="33">
        <f t="shared" ref="BJ665:BJ675" si="1421">SUM(BF665:BI665)</f>
        <v>0</v>
      </c>
      <c r="BK665" s="24">
        <f t="shared" ref="BK665:BN675" si="1422">BK148-BK412</f>
        <v>0</v>
      </c>
      <c r="BL665" s="24">
        <f t="shared" si="1422"/>
        <v>0</v>
      </c>
      <c r="BM665" s="24">
        <f t="shared" si="1422"/>
        <v>0</v>
      </c>
      <c r="BN665" s="24">
        <f t="shared" si="1422"/>
        <v>0</v>
      </c>
      <c r="BO665" s="33">
        <f t="shared" ref="BO665:BO675" si="1423">SUM(BK665:BN665)</f>
        <v>0</v>
      </c>
      <c r="BP665" s="24">
        <f t="shared" ref="BP665:BS675" si="1424">BP148-BP412</f>
        <v>0</v>
      </c>
      <c r="BQ665" s="24">
        <f t="shared" si="1424"/>
        <v>0</v>
      </c>
      <c r="BR665" s="24">
        <f t="shared" si="1424"/>
        <v>0</v>
      </c>
      <c r="BS665" s="24">
        <f t="shared" si="1424"/>
        <v>0</v>
      </c>
      <c r="BT665" s="33">
        <f t="shared" ref="BT665:BT675" si="1425">SUM(BP665:BS665)</f>
        <v>0</v>
      </c>
      <c r="BU665" s="24">
        <f t="shared" ref="BU665:BX675" si="1426">BU148-BU412</f>
        <v>0</v>
      </c>
      <c r="BV665" s="24">
        <f t="shared" si="1426"/>
        <v>0</v>
      </c>
      <c r="BW665" s="24">
        <f t="shared" si="1426"/>
        <v>0</v>
      </c>
      <c r="BX665" s="24">
        <f t="shared" si="1426"/>
        <v>0</v>
      </c>
      <c r="BY665" s="33">
        <f t="shared" ref="BY665:BY675" si="1427">SUM(BU665:BX665)</f>
        <v>0</v>
      </c>
      <c r="BZ665" s="24">
        <f t="shared" ref="BZ665:CC675" si="1428">BZ148-BZ412</f>
        <v>0</v>
      </c>
      <c r="CA665" s="24">
        <f t="shared" si="1428"/>
        <v>0</v>
      </c>
      <c r="CB665" s="24">
        <f t="shared" si="1428"/>
        <v>0</v>
      </c>
      <c r="CC665" s="24">
        <f t="shared" si="1428"/>
        <v>0</v>
      </c>
      <c r="CD665" s="33">
        <f t="shared" ref="CD665:CD675" si="1429">SUM(BZ665:CC665)</f>
        <v>0</v>
      </c>
      <c r="CE665" s="24">
        <f t="shared" ref="CE665:CH675" si="1430">CE148-CE412</f>
        <v>0</v>
      </c>
      <c r="CF665" s="24">
        <f t="shared" si="1430"/>
        <v>0</v>
      </c>
      <c r="CG665" s="24">
        <f t="shared" si="1430"/>
        <v>0</v>
      </c>
      <c r="CH665" s="24">
        <f t="shared" si="1430"/>
        <v>0</v>
      </c>
      <c r="CI665" s="33">
        <f t="shared" ref="CI665:CI675" si="1431">SUM(CE665:CH665)</f>
        <v>0</v>
      </c>
      <c r="CJ665" s="24">
        <f t="shared" ref="CJ665:CM675" si="1432">CJ148-CJ412</f>
        <v>0</v>
      </c>
      <c r="CK665" s="24">
        <f t="shared" si="1432"/>
        <v>0</v>
      </c>
      <c r="CL665" s="24">
        <f t="shared" si="1432"/>
        <v>0</v>
      </c>
      <c r="CM665" s="24">
        <f t="shared" si="1432"/>
        <v>0</v>
      </c>
      <c r="CN665" s="33">
        <f t="shared" ref="CN665:CN675" si="1433">SUM(CJ665:CM665)</f>
        <v>0</v>
      </c>
      <c r="CO665" s="24">
        <f t="shared" ref="CO665:CR675" si="1434">CO148-CO412</f>
        <v>0</v>
      </c>
      <c r="CP665" s="24">
        <f t="shared" si="1434"/>
        <v>0</v>
      </c>
      <c r="CQ665" s="24">
        <f t="shared" si="1434"/>
        <v>0</v>
      </c>
      <c r="CR665" s="24">
        <f t="shared" si="1434"/>
        <v>0</v>
      </c>
      <c r="CS665" s="33">
        <f t="shared" ref="CS665:CS675" si="1435">SUM(CO665:CR665)</f>
        <v>0</v>
      </c>
      <c r="CT665" s="24">
        <f t="shared" ref="CT665:CW675" si="1436">CT148-CT412</f>
        <v>0</v>
      </c>
      <c r="CU665" s="24">
        <f t="shared" si="1436"/>
        <v>0</v>
      </c>
      <c r="CV665" s="24">
        <f t="shared" si="1436"/>
        <v>0</v>
      </c>
      <c r="CW665" s="24">
        <f t="shared" si="1436"/>
        <v>0</v>
      </c>
      <c r="CX665" s="33">
        <f t="shared" ref="CX665:CX675" si="1437">SUM(CT665:CW665)</f>
        <v>0</v>
      </c>
      <c r="CY665" s="24">
        <f t="shared" ref="CY665:DB675" si="1438">CY148-CY412</f>
        <v>0</v>
      </c>
      <c r="CZ665" s="24">
        <f t="shared" si="1438"/>
        <v>0</v>
      </c>
      <c r="DA665" s="24">
        <f t="shared" si="1438"/>
        <v>0</v>
      </c>
      <c r="DB665" s="24">
        <f t="shared" si="1438"/>
        <v>0</v>
      </c>
      <c r="DC665" s="33">
        <f t="shared" ref="DC665:DC675" si="1439">SUM(CY665:DB665)</f>
        <v>0</v>
      </c>
      <c r="DD665" s="86">
        <f t="shared" ref="DD665:DD675" si="1440">DD148-DD412</f>
        <v>0</v>
      </c>
    </row>
    <row r="666" spans="1:108" x14ac:dyDescent="0.25">
      <c r="A666" t="s">
        <v>5923</v>
      </c>
      <c r="B666" s="32" t="s">
        <v>5121</v>
      </c>
      <c r="C666" s="24">
        <f t="shared" si="1398"/>
        <v>0</v>
      </c>
      <c r="D666" s="24">
        <f t="shared" si="1398"/>
        <v>0</v>
      </c>
      <c r="E666" s="24">
        <f t="shared" si="1398"/>
        <v>0</v>
      </c>
      <c r="F666" s="24">
        <f t="shared" si="1398"/>
        <v>0</v>
      </c>
      <c r="G666" s="33">
        <f t="shared" si="1399"/>
        <v>0</v>
      </c>
      <c r="H666" s="24">
        <f t="shared" si="1400"/>
        <v>0</v>
      </c>
      <c r="I666" s="24">
        <f t="shared" si="1400"/>
        <v>0</v>
      </c>
      <c r="J666" s="24">
        <f t="shared" si="1400"/>
        <v>0</v>
      </c>
      <c r="K666" s="24">
        <f t="shared" si="1400"/>
        <v>0</v>
      </c>
      <c r="L666" s="33">
        <f t="shared" si="1401"/>
        <v>0</v>
      </c>
      <c r="M666" s="24">
        <f t="shared" si="1402"/>
        <v>0</v>
      </c>
      <c r="N666" s="24">
        <f t="shared" si="1402"/>
        <v>0</v>
      </c>
      <c r="O666" s="24">
        <f t="shared" si="1402"/>
        <v>0</v>
      </c>
      <c r="P666" s="24">
        <f t="shared" si="1402"/>
        <v>0</v>
      </c>
      <c r="Q666" s="33">
        <f t="shared" si="1403"/>
        <v>0</v>
      </c>
      <c r="R666" s="24">
        <f t="shared" si="1404"/>
        <v>0</v>
      </c>
      <c r="S666" s="24">
        <f t="shared" si="1404"/>
        <v>0</v>
      </c>
      <c r="T666" s="24">
        <f t="shared" si="1404"/>
        <v>0</v>
      </c>
      <c r="U666" s="24">
        <f t="shared" si="1404"/>
        <v>0</v>
      </c>
      <c r="V666" s="33">
        <f t="shared" si="1405"/>
        <v>0</v>
      </c>
      <c r="W666" s="24">
        <f t="shared" si="1406"/>
        <v>0</v>
      </c>
      <c r="X666" s="24">
        <f t="shared" si="1406"/>
        <v>0</v>
      </c>
      <c r="Y666" s="24">
        <f t="shared" si="1406"/>
        <v>0</v>
      </c>
      <c r="Z666" s="24">
        <f t="shared" si="1406"/>
        <v>0</v>
      </c>
      <c r="AA666" s="33">
        <f t="shared" si="1407"/>
        <v>0</v>
      </c>
      <c r="AB666" s="24">
        <f t="shared" si="1408"/>
        <v>0</v>
      </c>
      <c r="AC666" s="24">
        <f t="shared" si="1408"/>
        <v>0</v>
      </c>
      <c r="AD666" s="24">
        <f t="shared" si="1408"/>
        <v>0</v>
      </c>
      <c r="AE666" s="24">
        <f t="shared" si="1408"/>
        <v>0</v>
      </c>
      <c r="AF666" s="33">
        <f t="shared" si="1409"/>
        <v>0</v>
      </c>
      <c r="AG666" s="24">
        <f t="shared" si="1410"/>
        <v>0</v>
      </c>
      <c r="AH666" s="24">
        <f t="shared" si="1410"/>
        <v>0</v>
      </c>
      <c r="AI666" s="24">
        <f t="shared" si="1410"/>
        <v>0</v>
      </c>
      <c r="AJ666" s="24">
        <f t="shared" si="1410"/>
        <v>0</v>
      </c>
      <c r="AK666" s="33">
        <f t="shared" si="1411"/>
        <v>0</v>
      </c>
      <c r="AL666" s="24">
        <f t="shared" si="1412"/>
        <v>0</v>
      </c>
      <c r="AM666" s="24">
        <f t="shared" si="1412"/>
        <v>0</v>
      </c>
      <c r="AN666" s="24">
        <f t="shared" si="1412"/>
        <v>0</v>
      </c>
      <c r="AO666" s="24">
        <f t="shared" si="1412"/>
        <v>0</v>
      </c>
      <c r="AP666" s="33">
        <f t="shared" si="1413"/>
        <v>0</v>
      </c>
      <c r="AQ666" s="24">
        <f t="shared" si="1414"/>
        <v>0</v>
      </c>
      <c r="AR666" s="24">
        <f t="shared" si="1414"/>
        <v>0</v>
      </c>
      <c r="AS666" s="24">
        <f t="shared" si="1414"/>
        <v>0</v>
      </c>
      <c r="AT666" s="24">
        <f t="shared" si="1414"/>
        <v>0</v>
      </c>
      <c r="AU666" s="33">
        <f t="shared" si="1415"/>
        <v>0</v>
      </c>
      <c r="AV666" s="24">
        <f t="shared" si="1416"/>
        <v>0</v>
      </c>
      <c r="AW666" s="24">
        <f t="shared" si="1416"/>
        <v>0</v>
      </c>
      <c r="AX666" s="24">
        <f t="shared" si="1416"/>
        <v>0</v>
      </c>
      <c r="AY666" s="24">
        <f t="shared" si="1416"/>
        <v>0</v>
      </c>
      <c r="AZ666" s="33">
        <f t="shared" si="1417"/>
        <v>0</v>
      </c>
      <c r="BA666" s="24">
        <f t="shared" si="1418"/>
        <v>0</v>
      </c>
      <c r="BB666" s="24">
        <f t="shared" si="1418"/>
        <v>0</v>
      </c>
      <c r="BC666" s="24">
        <f t="shared" si="1418"/>
        <v>0</v>
      </c>
      <c r="BD666" s="24">
        <f t="shared" si="1418"/>
        <v>0</v>
      </c>
      <c r="BE666" s="33">
        <f t="shared" si="1419"/>
        <v>0</v>
      </c>
      <c r="BF666" s="24">
        <f t="shared" si="1420"/>
        <v>0</v>
      </c>
      <c r="BG666" s="24">
        <f t="shared" si="1420"/>
        <v>0</v>
      </c>
      <c r="BH666" s="24">
        <f t="shared" si="1420"/>
        <v>0</v>
      </c>
      <c r="BI666" s="24">
        <f t="shared" si="1420"/>
        <v>0</v>
      </c>
      <c r="BJ666" s="33">
        <f t="shared" si="1421"/>
        <v>0</v>
      </c>
      <c r="BK666" s="24">
        <f t="shared" si="1422"/>
        <v>0</v>
      </c>
      <c r="BL666" s="24">
        <f t="shared" si="1422"/>
        <v>0</v>
      </c>
      <c r="BM666" s="24">
        <f t="shared" si="1422"/>
        <v>0</v>
      </c>
      <c r="BN666" s="24">
        <f t="shared" si="1422"/>
        <v>0</v>
      </c>
      <c r="BO666" s="33">
        <f t="shared" si="1423"/>
        <v>0</v>
      </c>
      <c r="BP666" s="24">
        <f t="shared" si="1424"/>
        <v>0</v>
      </c>
      <c r="BQ666" s="24">
        <f t="shared" si="1424"/>
        <v>0</v>
      </c>
      <c r="BR666" s="24">
        <f t="shared" si="1424"/>
        <v>0</v>
      </c>
      <c r="BS666" s="24">
        <f t="shared" si="1424"/>
        <v>0</v>
      </c>
      <c r="BT666" s="33">
        <f t="shared" si="1425"/>
        <v>0</v>
      </c>
      <c r="BU666" s="24">
        <f t="shared" si="1426"/>
        <v>0</v>
      </c>
      <c r="BV666" s="24">
        <f t="shared" si="1426"/>
        <v>0</v>
      </c>
      <c r="BW666" s="24">
        <f t="shared" si="1426"/>
        <v>0</v>
      </c>
      <c r="BX666" s="24">
        <f t="shared" si="1426"/>
        <v>0</v>
      </c>
      <c r="BY666" s="33">
        <f t="shared" si="1427"/>
        <v>0</v>
      </c>
      <c r="BZ666" s="24">
        <f t="shared" si="1428"/>
        <v>0</v>
      </c>
      <c r="CA666" s="24">
        <f t="shared" si="1428"/>
        <v>0</v>
      </c>
      <c r="CB666" s="24">
        <f t="shared" si="1428"/>
        <v>0</v>
      </c>
      <c r="CC666" s="24">
        <f t="shared" si="1428"/>
        <v>0</v>
      </c>
      <c r="CD666" s="33">
        <f t="shared" si="1429"/>
        <v>0</v>
      </c>
      <c r="CE666" s="24">
        <f t="shared" si="1430"/>
        <v>0</v>
      </c>
      <c r="CF666" s="24">
        <f t="shared" si="1430"/>
        <v>0</v>
      </c>
      <c r="CG666" s="24">
        <f t="shared" si="1430"/>
        <v>0</v>
      </c>
      <c r="CH666" s="24">
        <f t="shared" si="1430"/>
        <v>0</v>
      </c>
      <c r="CI666" s="33">
        <f t="shared" si="1431"/>
        <v>0</v>
      </c>
      <c r="CJ666" s="24">
        <f t="shared" si="1432"/>
        <v>0</v>
      </c>
      <c r="CK666" s="24">
        <f t="shared" si="1432"/>
        <v>0</v>
      </c>
      <c r="CL666" s="24">
        <f t="shared" si="1432"/>
        <v>0</v>
      </c>
      <c r="CM666" s="24">
        <f t="shared" si="1432"/>
        <v>0</v>
      </c>
      <c r="CN666" s="33">
        <f t="shared" si="1433"/>
        <v>0</v>
      </c>
      <c r="CO666" s="24">
        <f t="shared" si="1434"/>
        <v>0</v>
      </c>
      <c r="CP666" s="24">
        <f t="shared" si="1434"/>
        <v>0</v>
      </c>
      <c r="CQ666" s="24">
        <f t="shared" si="1434"/>
        <v>0</v>
      </c>
      <c r="CR666" s="24">
        <f t="shared" si="1434"/>
        <v>0</v>
      </c>
      <c r="CS666" s="33">
        <f t="shared" si="1435"/>
        <v>0</v>
      </c>
      <c r="CT666" s="24">
        <f t="shared" si="1436"/>
        <v>0</v>
      </c>
      <c r="CU666" s="24">
        <f t="shared" si="1436"/>
        <v>0</v>
      </c>
      <c r="CV666" s="24">
        <f t="shared" si="1436"/>
        <v>0</v>
      </c>
      <c r="CW666" s="24">
        <f t="shared" si="1436"/>
        <v>0</v>
      </c>
      <c r="CX666" s="33">
        <f t="shared" si="1437"/>
        <v>0</v>
      </c>
      <c r="CY666" s="24">
        <f t="shared" si="1438"/>
        <v>0</v>
      </c>
      <c r="CZ666" s="24">
        <f t="shared" si="1438"/>
        <v>0</v>
      </c>
      <c r="DA666" s="24">
        <f t="shared" si="1438"/>
        <v>0</v>
      </c>
      <c r="DB666" s="24">
        <f t="shared" si="1438"/>
        <v>0</v>
      </c>
      <c r="DC666" s="33">
        <f t="shared" si="1439"/>
        <v>0</v>
      </c>
      <c r="DD666" s="86">
        <f t="shared" si="1440"/>
        <v>0</v>
      </c>
    </row>
    <row r="667" spans="1:108" x14ac:dyDescent="0.25">
      <c r="A667" t="s">
        <v>5924</v>
      </c>
      <c r="B667" s="32" t="s">
        <v>5122</v>
      </c>
      <c r="C667" s="24">
        <f t="shared" si="1398"/>
        <v>0</v>
      </c>
      <c r="D667" s="24">
        <f t="shared" si="1398"/>
        <v>0</v>
      </c>
      <c r="E667" s="24">
        <f t="shared" si="1398"/>
        <v>0</v>
      </c>
      <c r="F667" s="24">
        <f t="shared" si="1398"/>
        <v>0</v>
      </c>
      <c r="G667" s="33">
        <f t="shared" si="1399"/>
        <v>0</v>
      </c>
      <c r="H667" s="24">
        <f t="shared" si="1400"/>
        <v>0</v>
      </c>
      <c r="I667" s="24">
        <f t="shared" si="1400"/>
        <v>0</v>
      </c>
      <c r="J667" s="24">
        <f t="shared" si="1400"/>
        <v>0</v>
      </c>
      <c r="K667" s="24">
        <f t="shared" si="1400"/>
        <v>0</v>
      </c>
      <c r="L667" s="33">
        <f t="shared" si="1401"/>
        <v>0</v>
      </c>
      <c r="M667" s="24">
        <f t="shared" si="1402"/>
        <v>0</v>
      </c>
      <c r="N667" s="24">
        <f t="shared" si="1402"/>
        <v>0</v>
      </c>
      <c r="O667" s="24">
        <f t="shared" si="1402"/>
        <v>0</v>
      </c>
      <c r="P667" s="24">
        <f t="shared" si="1402"/>
        <v>0</v>
      </c>
      <c r="Q667" s="33">
        <f t="shared" si="1403"/>
        <v>0</v>
      </c>
      <c r="R667" s="24">
        <f t="shared" si="1404"/>
        <v>0</v>
      </c>
      <c r="S667" s="24">
        <f t="shared" si="1404"/>
        <v>0</v>
      </c>
      <c r="T667" s="24">
        <f t="shared" si="1404"/>
        <v>0</v>
      </c>
      <c r="U667" s="24">
        <f t="shared" si="1404"/>
        <v>0</v>
      </c>
      <c r="V667" s="33">
        <f t="shared" si="1405"/>
        <v>0</v>
      </c>
      <c r="W667" s="24">
        <f t="shared" si="1406"/>
        <v>0</v>
      </c>
      <c r="X667" s="24">
        <f t="shared" si="1406"/>
        <v>0</v>
      </c>
      <c r="Y667" s="24">
        <f t="shared" si="1406"/>
        <v>0</v>
      </c>
      <c r="Z667" s="24">
        <f t="shared" si="1406"/>
        <v>0</v>
      </c>
      <c r="AA667" s="33">
        <f t="shared" si="1407"/>
        <v>0</v>
      </c>
      <c r="AB667" s="24">
        <f t="shared" si="1408"/>
        <v>0</v>
      </c>
      <c r="AC667" s="24">
        <f t="shared" si="1408"/>
        <v>0</v>
      </c>
      <c r="AD667" s="24">
        <f t="shared" si="1408"/>
        <v>0</v>
      </c>
      <c r="AE667" s="24">
        <f t="shared" si="1408"/>
        <v>0</v>
      </c>
      <c r="AF667" s="33">
        <f t="shared" si="1409"/>
        <v>0</v>
      </c>
      <c r="AG667" s="24">
        <f t="shared" si="1410"/>
        <v>0</v>
      </c>
      <c r="AH667" s="24">
        <f t="shared" si="1410"/>
        <v>0</v>
      </c>
      <c r="AI667" s="24">
        <f t="shared" si="1410"/>
        <v>0</v>
      </c>
      <c r="AJ667" s="24">
        <f t="shared" si="1410"/>
        <v>0</v>
      </c>
      <c r="AK667" s="33">
        <f t="shared" si="1411"/>
        <v>0</v>
      </c>
      <c r="AL667" s="24">
        <f t="shared" si="1412"/>
        <v>0</v>
      </c>
      <c r="AM667" s="24">
        <f t="shared" si="1412"/>
        <v>0</v>
      </c>
      <c r="AN667" s="24">
        <f t="shared" si="1412"/>
        <v>0</v>
      </c>
      <c r="AO667" s="24">
        <f t="shared" si="1412"/>
        <v>0</v>
      </c>
      <c r="AP667" s="33">
        <f t="shared" si="1413"/>
        <v>0</v>
      </c>
      <c r="AQ667" s="24">
        <f t="shared" si="1414"/>
        <v>0</v>
      </c>
      <c r="AR667" s="24">
        <f t="shared" si="1414"/>
        <v>0</v>
      </c>
      <c r="AS667" s="24">
        <f t="shared" si="1414"/>
        <v>0</v>
      </c>
      <c r="AT667" s="24">
        <f t="shared" si="1414"/>
        <v>0</v>
      </c>
      <c r="AU667" s="33">
        <f t="shared" si="1415"/>
        <v>0</v>
      </c>
      <c r="AV667" s="24">
        <f t="shared" si="1416"/>
        <v>0</v>
      </c>
      <c r="AW667" s="24">
        <f t="shared" si="1416"/>
        <v>0</v>
      </c>
      <c r="AX667" s="24">
        <f t="shared" si="1416"/>
        <v>0</v>
      </c>
      <c r="AY667" s="24">
        <f t="shared" si="1416"/>
        <v>0</v>
      </c>
      <c r="AZ667" s="33">
        <f t="shared" si="1417"/>
        <v>0</v>
      </c>
      <c r="BA667" s="24">
        <f t="shared" si="1418"/>
        <v>0</v>
      </c>
      <c r="BB667" s="24">
        <f t="shared" si="1418"/>
        <v>0</v>
      </c>
      <c r="BC667" s="24">
        <f t="shared" si="1418"/>
        <v>0</v>
      </c>
      <c r="BD667" s="24">
        <f t="shared" si="1418"/>
        <v>0</v>
      </c>
      <c r="BE667" s="33">
        <f t="shared" si="1419"/>
        <v>0</v>
      </c>
      <c r="BF667" s="24">
        <f t="shared" si="1420"/>
        <v>0</v>
      </c>
      <c r="BG667" s="24">
        <f t="shared" si="1420"/>
        <v>0</v>
      </c>
      <c r="BH667" s="24">
        <f t="shared" si="1420"/>
        <v>0</v>
      </c>
      <c r="BI667" s="24">
        <f t="shared" si="1420"/>
        <v>0</v>
      </c>
      <c r="BJ667" s="33">
        <f t="shared" si="1421"/>
        <v>0</v>
      </c>
      <c r="BK667" s="24">
        <f t="shared" si="1422"/>
        <v>0</v>
      </c>
      <c r="BL667" s="24">
        <f t="shared" si="1422"/>
        <v>0</v>
      </c>
      <c r="BM667" s="24">
        <f t="shared" si="1422"/>
        <v>0</v>
      </c>
      <c r="BN667" s="24">
        <f t="shared" si="1422"/>
        <v>0</v>
      </c>
      <c r="BO667" s="33">
        <f t="shared" si="1423"/>
        <v>0</v>
      </c>
      <c r="BP667" s="24">
        <f t="shared" si="1424"/>
        <v>0</v>
      </c>
      <c r="BQ667" s="24">
        <f t="shared" si="1424"/>
        <v>0</v>
      </c>
      <c r="BR667" s="24">
        <f t="shared" si="1424"/>
        <v>0</v>
      </c>
      <c r="BS667" s="24">
        <f t="shared" si="1424"/>
        <v>0</v>
      </c>
      <c r="BT667" s="33">
        <f t="shared" si="1425"/>
        <v>0</v>
      </c>
      <c r="BU667" s="24">
        <f t="shared" si="1426"/>
        <v>0</v>
      </c>
      <c r="BV667" s="24">
        <f t="shared" si="1426"/>
        <v>0</v>
      </c>
      <c r="BW667" s="24">
        <f t="shared" si="1426"/>
        <v>0</v>
      </c>
      <c r="BX667" s="24">
        <f t="shared" si="1426"/>
        <v>0</v>
      </c>
      <c r="BY667" s="33">
        <f t="shared" si="1427"/>
        <v>0</v>
      </c>
      <c r="BZ667" s="24">
        <f t="shared" si="1428"/>
        <v>0</v>
      </c>
      <c r="CA667" s="24">
        <f t="shared" si="1428"/>
        <v>0</v>
      </c>
      <c r="CB667" s="24">
        <f t="shared" si="1428"/>
        <v>0</v>
      </c>
      <c r="CC667" s="24">
        <f t="shared" si="1428"/>
        <v>0</v>
      </c>
      <c r="CD667" s="33">
        <f t="shared" si="1429"/>
        <v>0</v>
      </c>
      <c r="CE667" s="24">
        <f t="shared" si="1430"/>
        <v>0</v>
      </c>
      <c r="CF667" s="24">
        <f t="shared" si="1430"/>
        <v>0</v>
      </c>
      <c r="CG667" s="24">
        <f t="shared" si="1430"/>
        <v>0</v>
      </c>
      <c r="CH667" s="24">
        <f t="shared" si="1430"/>
        <v>0</v>
      </c>
      <c r="CI667" s="33">
        <f t="shared" si="1431"/>
        <v>0</v>
      </c>
      <c r="CJ667" s="24">
        <f t="shared" si="1432"/>
        <v>0</v>
      </c>
      <c r="CK667" s="24">
        <f t="shared" si="1432"/>
        <v>0</v>
      </c>
      <c r="CL667" s="24">
        <f t="shared" si="1432"/>
        <v>0</v>
      </c>
      <c r="CM667" s="24">
        <f t="shared" si="1432"/>
        <v>0</v>
      </c>
      <c r="CN667" s="33">
        <f t="shared" si="1433"/>
        <v>0</v>
      </c>
      <c r="CO667" s="24">
        <f t="shared" si="1434"/>
        <v>0</v>
      </c>
      <c r="CP667" s="24">
        <f t="shared" si="1434"/>
        <v>0</v>
      </c>
      <c r="CQ667" s="24">
        <f t="shared" si="1434"/>
        <v>0</v>
      </c>
      <c r="CR667" s="24">
        <f t="shared" si="1434"/>
        <v>0</v>
      </c>
      <c r="CS667" s="33">
        <f t="shared" si="1435"/>
        <v>0</v>
      </c>
      <c r="CT667" s="24">
        <f t="shared" si="1436"/>
        <v>0</v>
      </c>
      <c r="CU667" s="24">
        <f t="shared" si="1436"/>
        <v>0</v>
      </c>
      <c r="CV667" s="24">
        <f t="shared" si="1436"/>
        <v>0</v>
      </c>
      <c r="CW667" s="24">
        <f t="shared" si="1436"/>
        <v>0</v>
      </c>
      <c r="CX667" s="33">
        <f t="shared" si="1437"/>
        <v>0</v>
      </c>
      <c r="CY667" s="24">
        <f t="shared" si="1438"/>
        <v>0</v>
      </c>
      <c r="CZ667" s="24">
        <f t="shared" si="1438"/>
        <v>0</v>
      </c>
      <c r="DA667" s="24">
        <f t="shared" si="1438"/>
        <v>0</v>
      </c>
      <c r="DB667" s="24">
        <f t="shared" si="1438"/>
        <v>0</v>
      </c>
      <c r="DC667" s="33">
        <f t="shared" si="1439"/>
        <v>0</v>
      </c>
      <c r="DD667" s="86">
        <f t="shared" si="1440"/>
        <v>0</v>
      </c>
    </row>
    <row r="668" spans="1:108" x14ac:dyDescent="0.25">
      <c r="A668" t="s">
        <v>5925</v>
      </c>
      <c r="B668" s="32" t="s">
        <v>5123</v>
      </c>
      <c r="C668" s="24">
        <f t="shared" si="1398"/>
        <v>0</v>
      </c>
      <c r="D668" s="24">
        <f t="shared" si="1398"/>
        <v>0</v>
      </c>
      <c r="E668" s="24">
        <f t="shared" si="1398"/>
        <v>0</v>
      </c>
      <c r="F668" s="24">
        <f t="shared" si="1398"/>
        <v>0</v>
      </c>
      <c r="G668" s="33">
        <f t="shared" si="1399"/>
        <v>0</v>
      </c>
      <c r="H668" s="24">
        <f t="shared" si="1400"/>
        <v>0</v>
      </c>
      <c r="I668" s="24">
        <f t="shared" si="1400"/>
        <v>0</v>
      </c>
      <c r="J668" s="24">
        <f t="shared" si="1400"/>
        <v>0</v>
      </c>
      <c r="K668" s="24">
        <f t="shared" si="1400"/>
        <v>0</v>
      </c>
      <c r="L668" s="33">
        <f t="shared" si="1401"/>
        <v>0</v>
      </c>
      <c r="M668" s="24">
        <f t="shared" si="1402"/>
        <v>0</v>
      </c>
      <c r="N668" s="24">
        <f t="shared" si="1402"/>
        <v>0</v>
      </c>
      <c r="O668" s="24">
        <f t="shared" si="1402"/>
        <v>0</v>
      </c>
      <c r="P668" s="24">
        <f t="shared" si="1402"/>
        <v>0</v>
      </c>
      <c r="Q668" s="33">
        <f t="shared" si="1403"/>
        <v>0</v>
      </c>
      <c r="R668" s="24">
        <f t="shared" si="1404"/>
        <v>0</v>
      </c>
      <c r="S668" s="24">
        <f t="shared" si="1404"/>
        <v>0</v>
      </c>
      <c r="T668" s="24">
        <f t="shared" si="1404"/>
        <v>0</v>
      </c>
      <c r="U668" s="24">
        <f t="shared" si="1404"/>
        <v>0</v>
      </c>
      <c r="V668" s="33">
        <f t="shared" si="1405"/>
        <v>0</v>
      </c>
      <c r="W668" s="24">
        <f t="shared" si="1406"/>
        <v>0</v>
      </c>
      <c r="X668" s="24">
        <f t="shared" si="1406"/>
        <v>0</v>
      </c>
      <c r="Y668" s="24">
        <f t="shared" si="1406"/>
        <v>0</v>
      </c>
      <c r="Z668" s="24">
        <f t="shared" si="1406"/>
        <v>0</v>
      </c>
      <c r="AA668" s="33">
        <f t="shared" si="1407"/>
        <v>0</v>
      </c>
      <c r="AB668" s="24">
        <f t="shared" si="1408"/>
        <v>0</v>
      </c>
      <c r="AC668" s="24">
        <f t="shared" si="1408"/>
        <v>0</v>
      </c>
      <c r="AD668" s="24">
        <f t="shared" si="1408"/>
        <v>0</v>
      </c>
      <c r="AE668" s="24">
        <f t="shared" si="1408"/>
        <v>0</v>
      </c>
      <c r="AF668" s="33">
        <f t="shared" si="1409"/>
        <v>0</v>
      </c>
      <c r="AG668" s="24">
        <f t="shared" si="1410"/>
        <v>0</v>
      </c>
      <c r="AH668" s="24">
        <f t="shared" si="1410"/>
        <v>0</v>
      </c>
      <c r="AI668" s="24">
        <f t="shared" si="1410"/>
        <v>0</v>
      </c>
      <c r="AJ668" s="24">
        <f t="shared" si="1410"/>
        <v>0</v>
      </c>
      <c r="AK668" s="33">
        <f t="shared" si="1411"/>
        <v>0</v>
      </c>
      <c r="AL668" s="24">
        <f t="shared" si="1412"/>
        <v>0</v>
      </c>
      <c r="AM668" s="24">
        <f t="shared" si="1412"/>
        <v>0</v>
      </c>
      <c r="AN668" s="24">
        <f t="shared" si="1412"/>
        <v>0</v>
      </c>
      <c r="AO668" s="24">
        <f t="shared" si="1412"/>
        <v>0</v>
      </c>
      <c r="AP668" s="33">
        <f t="shared" si="1413"/>
        <v>0</v>
      </c>
      <c r="AQ668" s="24">
        <f t="shared" si="1414"/>
        <v>0</v>
      </c>
      <c r="AR668" s="24">
        <f t="shared" si="1414"/>
        <v>0</v>
      </c>
      <c r="AS668" s="24">
        <f t="shared" si="1414"/>
        <v>0</v>
      </c>
      <c r="AT668" s="24">
        <f t="shared" si="1414"/>
        <v>0</v>
      </c>
      <c r="AU668" s="33">
        <f t="shared" si="1415"/>
        <v>0</v>
      </c>
      <c r="AV668" s="24">
        <f t="shared" si="1416"/>
        <v>0</v>
      </c>
      <c r="AW668" s="24">
        <f t="shared" si="1416"/>
        <v>0</v>
      </c>
      <c r="AX668" s="24">
        <f t="shared" si="1416"/>
        <v>0</v>
      </c>
      <c r="AY668" s="24">
        <f t="shared" si="1416"/>
        <v>0</v>
      </c>
      <c r="AZ668" s="33">
        <f t="shared" si="1417"/>
        <v>0</v>
      </c>
      <c r="BA668" s="24">
        <f t="shared" si="1418"/>
        <v>0</v>
      </c>
      <c r="BB668" s="24">
        <f t="shared" si="1418"/>
        <v>0</v>
      </c>
      <c r="BC668" s="24">
        <f t="shared" si="1418"/>
        <v>0</v>
      </c>
      <c r="BD668" s="24">
        <f t="shared" si="1418"/>
        <v>0</v>
      </c>
      <c r="BE668" s="33">
        <f t="shared" si="1419"/>
        <v>0</v>
      </c>
      <c r="BF668" s="24">
        <f t="shared" si="1420"/>
        <v>0</v>
      </c>
      <c r="BG668" s="24">
        <f t="shared" si="1420"/>
        <v>0</v>
      </c>
      <c r="BH668" s="24">
        <f t="shared" si="1420"/>
        <v>0</v>
      </c>
      <c r="BI668" s="24">
        <f t="shared" si="1420"/>
        <v>0</v>
      </c>
      <c r="BJ668" s="33">
        <f t="shared" si="1421"/>
        <v>0</v>
      </c>
      <c r="BK668" s="24">
        <f t="shared" si="1422"/>
        <v>0</v>
      </c>
      <c r="BL668" s="24">
        <f t="shared" si="1422"/>
        <v>0</v>
      </c>
      <c r="BM668" s="24">
        <f t="shared" si="1422"/>
        <v>0</v>
      </c>
      <c r="BN668" s="24">
        <f t="shared" si="1422"/>
        <v>0</v>
      </c>
      <c r="BO668" s="33">
        <f t="shared" si="1423"/>
        <v>0</v>
      </c>
      <c r="BP668" s="24">
        <f t="shared" si="1424"/>
        <v>0</v>
      </c>
      <c r="BQ668" s="24">
        <f t="shared" si="1424"/>
        <v>0</v>
      </c>
      <c r="BR668" s="24">
        <f t="shared" si="1424"/>
        <v>0</v>
      </c>
      <c r="BS668" s="24">
        <f t="shared" si="1424"/>
        <v>0</v>
      </c>
      <c r="BT668" s="33">
        <f t="shared" si="1425"/>
        <v>0</v>
      </c>
      <c r="BU668" s="24">
        <f t="shared" si="1426"/>
        <v>0</v>
      </c>
      <c r="BV668" s="24">
        <f t="shared" si="1426"/>
        <v>0</v>
      </c>
      <c r="BW668" s="24">
        <f t="shared" si="1426"/>
        <v>0</v>
      </c>
      <c r="BX668" s="24">
        <f t="shared" si="1426"/>
        <v>0</v>
      </c>
      <c r="BY668" s="33">
        <f t="shared" si="1427"/>
        <v>0</v>
      </c>
      <c r="BZ668" s="24">
        <f t="shared" si="1428"/>
        <v>0</v>
      </c>
      <c r="CA668" s="24">
        <f t="shared" si="1428"/>
        <v>0</v>
      </c>
      <c r="CB668" s="24">
        <f t="shared" si="1428"/>
        <v>0</v>
      </c>
      <c r="CC668" s="24">
        <f t="shared" si="1428"/>
        <v>0</v>
      </c>
      <c r="CD668" s="33">
        <f t="shared" si="1429"/>
        <v>0</v>
      </c>
      <c r="CE668" s="24">
        <f t="shared" si="1430"/>
        <v>0</v>
      </c>
      <c r="CF668" s="24">
        <f t="shared" si="1430"/>
        <v>0</v>
      </c>
      <c r="CG668" s="24">
        <f t="shared" si="1430"/>
        <v>0</v>
      </c>
      <c r="CH668" s="24">
        <f t="shared" si="1430"/>
        <v>0</v>
      </c>
      <c r="CI668" s="33">
        <f t="shared" si="1431"/>
        <v>0</v>
      </c>
      <c r="CJ668" s="24">
        <f t="shared" si="1432"/>
        <v>0</v>
      </c>
      <c r="CK668" s="24">
        <f t="shared" si="1432"/>
        <v>0</v>
      </c>
      <c r="CL668" s="24">
        <f t="shared" si="1432"/>
        <v>0</v>
      </c>
      <c r="CM668" s="24">
        <f t="shared" si="1432"/>
        <v>0</v>
      </c>
      <c r="CN668" s="33">
        <f t="shared" si="1433"/>
        <v>0</v>
      </c>
      <c r="CO668" s="24">
        <f t="shared" si="1434"/>
        <v>0</v>
      </c>
      <c r="CP668" s="24">
        <f t="shared" si="1434"/>
        <v>0</v>
      </c>
      <c r="CQ668" s="24">
        <f t="shared" si="1434"/>
        <v>0</v>
      </c>
      <c r="CR668" s="24">
        <f t="shared" si="1434"/>
        <v>0</v>
      </c>
      <c r="CS668" s="33">
        <f t="shared" si="1435"/>
        <v>0</v>
      </c>
      <c r="CT668" s="24">
        <f t="shared" si="1436"/>
        <v>0</v>
      </c>
      <c r="CU668" s="24">
        <f t="shared" si="1436"/>
        <v>0</v>
      </c>
      <c r="CV668" s="24">
        <f t="shared" si="1436"/>
        <v>0</v>
      </c>
      <c r="CW668" s="24">
        <f t="shared" si="1436"/>
        <v>0</v>
      </c>
      <c r="CX668" s="33">
        <f t="shared" si="1437"/>
        <v>0</v>
      </c>
      <c r="CY668" s="24">
        <f t="shared" si="1438"/>
        <v>0</v>
      </c>
      <c r="CZ668" s="24">
        <f t="shared" si="1438"/>
        <v>0</v>
      </c>
      <c r="DA668" s="24">
        <f t="shared" si="1438"/>
        <v>0</v>
      </c>
      <c r="DB668" s="24">
        <f t="shared" si="1438"/>
        <v>0</v>
      </c>
      <c r="DC668" s="33">
        <f t="shared" si="1439"/>
        <v>0</v>
      </c>
      <c r="DD668" s="86">
        <f t="shared" si="1440"/>
        <v>0</v>
      </c>
    </row>
    <row r="669" spans="1:108" x14ac:dyDescent="0.25">
      <c r="A669" t="s">
        <v>5926</v>
      </c>
      <c r="B669" s="32" t="s">
        <v>5124</v>
      </c>
      <c r="C669" s="24">
        <f t="shared" si="1398"/>
        <v>0</v>
      </c>
      <c r="D669" s="24">
        <f t="shared" si="1398"/>
        <v>0</v>
      </c>
      <c r="E669" s="24">
        <f t="shared" si="1398"/>
        <v>0</v>
      </c>
      <c r="F669" s="24">
        <f t="shared" si="1398"/>
        <v>0</v>
      </c>
      <c r="G669" s="33">
        <f t="shared" si="1399"/>
        <v>0</v>
      </c>
      <c r="H669" s="24">
        <f t="shared" si="1400"/>
        <v>0</v>
      </c>
      <c r="I669" s="24">
        <f t="shared" si="1400"/>
        <v>0</v>
      </c>
      <c r="J669" s="24">
        <f t="shared" si="1400"/>
        <v>0</v>
      </c>
      <c r="K669" s="24">
        <f t="shared" si="1400"/>
        <v>0</v>
      </c>
      <c r="L669" s="33">
        <f t="shared" si="1401"/>
        <v>0</v>
      </c>
      <c r="M669" s="24">
        <f t="shared" si="1402"/>
        <v>0</v>
      </c>
      <c r="N669" s="24">
        <f t="shared" si="1402"/>
        <v>0</v>
      </c>
      <c r="O669" s="24">
        <f t="shared" si="1402"/>
        <v>0</v>
      </c>
      <c r="P669" s="24">
        <f t="shared" si="1402"/>
        <v>0</v>
      </c>
      <c r="Q669" s="33">
        <f t="shared" si="1403"/>
        <v>0</v>
      </c>
      <c r="R669" s="24">
        <f t="shared" si="1404"/>
        <v>0</v>
      </c>
      <c r="S669" s="24">
        <f t="shared" si="1404"/>
        <v>0</v>
      </c>
      <c r="T669" s="24">
        <f t="shared" si="1404"/>
        <v>0</v>
      </c>
      <c r="U669" s="24">
        <f t="shared" si="1404"/>
        <v>0</v>
      </c>
      <c r="V669" s="33">
        <f t="shared" si="1405"/>
        <v>0</v>
      </c>
      <c r="W669" s="24">
        <f t="shared" si="1406"/>
        <v>0</v>
      </c>
      <c r="X669" s="24">
        <f t="shared" si="1406"/>
        <v>0</v>
      </c>
      <c r="Y669" s="24">
        <f t="shared" si="1406"/>
        <v>0</v>
      </c>
      <c r="Z669" s="24">
        <f t="shared" si="1406"/>
        <v>0</v>
      </c>
      <c r="AA669" s="33">
        <f t="shared" si="1407"/>
        <v>0</v>
      </c>
      <c r="AB669" s="24">
        <f t="shared" si="1408"/>
        <v>0</v>
      </c>
      <c r="AC669" s="24">
        <f t="shared" si="1408"/>
        <v>0</v>
      </c>
      <c r="AD669" s="24">
        <f t="shared" si="1408"/>
        <v>0</v>
      </c>
      <c r="AE669" s="24">
        <f t="shared" si="1408"/>
        <v>0</v>
      </c>
      <c r="AF669" s="33">
        <f t="shared" si="1409"/>
        <v>0</v>
      </c>
      <c r="AG669" s="24">
        <f t="shared" si="1410"/>
        <v>0</v>
      </c>
      <c r="AH669" s="24">
        <f t="shared" si="1410"/>
        <v>0</v>
      </c>
      <c r="AI669" s="24">
        <f t="shared" si="1410"/>
        <v>0</v>
      </c>
      <c r="AJ669" s="24">
        <f t="shared" si="1410"/>
        <v>0</v>
      </c>
      <c r="AK669" s="33">
        <f t="shared" si="1411"/>
        <v>0</v>
      </c>
      <c r="AL669" s="24">
        <f t="shared" si="1412"/>
        <v>0</v>
      </c>
      <c r="AM669" s="24">
        <f t="shared" si="1412"/>
        <v>0</v>
      </c>
      <c r="AN669" s="24">
        <f t="shared" si="1412"/>
        <v>0</v>
      </c>
      <c r="AO669" s="24">
        <f t="shared" si="1412"/>
        <v>0</v>
      </c>
      <c r="AP669" s="33">
        <f t="shared" si="1413"/>
        <v>0</v>
      </c>
      <c r="AQ669" s="24">
        <f t="shared" si="1414"/>
        <v>0</v>
      </c>
      <c r="AR669" s="24">
        <f t="shared" si="1414"/>
        <v>0</v>
      </c>
      <c r="AS669" s="24">
        <f t="shared" si="1414"/>
        <v>0</v>
      </c>
      <c r="AT669" s="24">
        <f t="shared" si="1414"/>
        <v>0</v>
      </c>
      <c r="AU669" s="33">
        <f t="shared" si="1415"/>
        <v>0</v>
      </c>
      <c r="AV669" s="24">
        <f t="shared" si="1416"/>
        <v>0</v>
      </c>
      <c r="AW669" s="24">
        <f t="shared" si="1416"/>
        <v>0</v>
      </c>
      <c r="AX669" s="24">
        <f t="shared" si="1416"/>
        <v>0</v>
      </c>
      <c r="AY669" s="24">
        <f t="shared" si="1416"/>
        <v>0</v>
      </c>
      <c r="AZ669" s="33">
        <f t="shared" si="1417"/>
        <v>0</v>
      </c>
      <c r="BA669" s="24">
        <f t="shared" si="1418"/>
        <v>0</v>
      </c>
      <c r="BB669" s="24">
        <f t="shared" si="1418"/>
        <v>0</v>
      </c>
      <c r="BC669" s="24">
        <f t="shared" si="1418"/>
        <v>0</v>
      </c>
      <c r="BD669" s="24">
        <f t="shared" si="1418"/>
        <v>0</v>
      </c>
      <c r="BE669" s="33">
        <f t="shared" si="1419"/>
        <v>0</v>
      </c>
      <c r="BF669" s="24">
        <f t="shared" si="1420"/>
        <v>0</v>
      </c>
      <c r="BG669" s="24">
        <f t="shared" si="1420"/>
        <v>0</v>
      </c>
      <c r="BH669" s="24">
        <f t="shared" si="1420"/>
        <v>0</v>
      </c>
      <c r="BI669" s="24">
        <f t="shared" si="1420"/>
        <v>0</v>
      </c>
      <c r="BJ669" s="33">
        <f t="shared" si="1421"/>
        <v>0</v>
      </c>
      <c r="BK669" s="24">
        <f t="shared" si="1422"/>
        <v>0</v>
      </c>
      <c r="BL669" s="24">
        <f t="shared" si="1422"/>
        <v>0</v>
      </c>
      <c r="BM669" s="24">
        <f t="shared" si="1422"/>
        <v>0</v>
      </c>
      <c r="BN669" s="24">
        <f t="shared" si="1422"/>
        <v>0</v>
      </c>
      <c r="BO669" s="33">
        <f t="shared" si="1423"/>
        <v>0</v>
      </c>
      <c r="BP669" s="24">
        <f t="shared" si="1424"/>
        <v>0</v>
      </c>
      <c r="BQ669" s="24">
        <f t="shared" si="1424"/>
        <v>0</v>
      </c>
      <c r="BR669" s="24">
        <f t="shared" si="1424"/>
        <v>0</v>
      </c>
      <c r="BS669" s="24">
        <f t="shared" si="1424"/>
        <v>0</v>
      </c>
      <c r="BT669" s="33">
        <f t="shared" si="1425"/>
        <v>0</v>
      </c>
      <c r="BU669" s="24">
        <f t="shared" si="1426"/>
        <v>0</v>
      </c>
      <c r="BV669" s="24">
        <f t="shared" si="1426"/>
        <v>0</v>
      </c>
      <c r="BW669" s="24">
        <f t="shared" si="1426"/>
        <v>0</v>
      </c>
      <c r="BX669" s="24">
        <f t="shared" si="1426"/>
        <v>0</v>
      </c>
      <c r="BY669" s="33">
        <f t="shared" si="1427"/>
        <v>0</v>
      </c>
      <c r="BZ669" s="24">
        <f t="shared" si="1428"/>
        <v>0</v>
      </c>
      <c r="CA669" s="24">
        <f t="shared" si="1428"/>
        <v>0</v>
      </c>
      <c r="CB669" s="24">
        <f t="shared" si="1428"/>
        <v>0</v>
      </c>
      <c r="CC669" s="24">
        <f t="shared" si="1428"/>
        <v>0</v>
      </c>
      <c r="CD669" s="33">
        <f t="shared" si="1429"/>
        <v>0</v>
      </c>
      <c r="CE669" s="24">
        <f t="shared" si="1430"/>
        <v>0</v>
      </c>
      <c r="CF669" s="24">
        <f t="shared" si="1430"/>
        <v>0</v>
      </c>
      <c r="CG669" s="24">
        <f t="shared" si="1430"/>
        <v>0</v>
      </c>
      <c r="CH669" s="24">
        <f t="shared" si="1430"/>
        <v>0</v>
      </c>
      <c r="CI669" s="33">
        <f t="shared" si="1431"/>
        <v>0</v>
      </c>
      <c r="CJ669" s="24">
        <f t="shared" si="1432"/>
        <v>0</v>
      </c>
      <c r="CK669" s="24">
        <f t="shared" si="1432"/>
        <v>0</v>
      </c>
      <c r="CL669" s="24">
        <f t="shared" si="1432"/>
        <v>0</v>
      </c>
      <c r="CM669" s="24">
        <f t="shared" si="1432"/>
        <v>0</v>
      </c>
      <c r="CN669" s="33">
        <f t="shared" si="1433"/>
        <v>0</v>
      </c>
      <c r="CO669" s="24">
        <f t="shared" si="1434"/>
        <v>0</v>
      </c>
      <c r="CP669" s="24">
        <f t="shared" si="1434"/>
        <v>0</v>
      </c>
      <c r="CQ669" s="24">
        <f t="shared" si="1434"/>
        <v>0</v>
      </c>
      <c r="CR669" s="24">
        <f t="shared" si="1434"/>
        <v>0</v>
      </c>
      <c r="CS669" s="33">
        <f t="shared" si="1435"/>
        <v>0</v>
      </c>
      <c r="CT669" s="24">
        <f t="shared" si="1436"/>
        <v>0</v>
      </c>
      <c r="CU669" s="24">
        <f t="shared" si="1436"/>
        <v>0</v>
      </c>
      <c r="CV669" s="24">
        <f t="shared" si="1436"/>
        <v>0</v>
      </c>
      <c r="CW669" s="24">
        <f t="shared" si="1436"/>
        <v>0</v>
      </c>
      <c r="CX669" s="33">
        <f t="shared" si="1437"/>
        <v>0</v>
      </c>
      <c r="CY669" s="24">
        <f t="shared" si="1438"/>
        <v>0</v>
      </c>
      <c r="CZ669" s="24">
        <f t="shared" si="1438"/>
        <v>0</v>
      </c>
      <c r="DA669" s="24">
        <f t="shared" si="1438"/>
        <v>0</v>
      </c>
      <c r="DB669" s="24">
        <f t="shared" si="1438"/>
        <v>0</v>
      </c>
      <c r="DC669" s="33">
        <f t="shared" si="1439"/>
        <v>0</v>
      </c>
      <c r="DD669" s="86">
        <f t="shared" si="1440"/>
        <v>0</v>
      </c>
    </row>
    <row r="670" spans="1:108" x14ac:dyDescent="0.25">
      <c r="A670" t="s">
        <v>5927</v>
      </c>
      <c r="B670" s="32" t="s">
        <v>5125</v>
      </c>
      <c r="C670" s="24">
        <f t="shared" si="1398"/>
        <v>0</v>
      </c>
      <c r="D670" s="24">
        <f t="shared" si="1398"/>
        <v>0</v>
      </c>
      <c r="E670" s="24">
        <f t="shared" si="1398"/>
        <v>0</v>
      </c>
      <c r="F670" s="24">
        <f t="shared" si="1398"/>
        <v>0</v>
      </c>
      <c r="G670" s="33">
        <f t="shared" si="1399"/>
        <v>0</v>
      </c>
      <c r="H670" s="24">
        <f t="shared" si="1400"/>
        <v>0</v>
      </c>
      <c r="I670" s="24">
        <f t="shared" si="1400"/>
        <v>0</v>
      </c>
      <c r="J670" s="24">
        <f t="shared" si="1400"/>
        <v>0</v>
      </c>
      <c r="K670" s="24">
        <f t="shared" si="1400"/>
        <v>0</v>
      </c>
      <c r="L670" s="33">
        <f t="shared" si="1401"/>
        <v>0</v>
      </c>
      <c r="M670" s="24">
        <f t="shared" si="1402"/>
        <v>0</v>
      </c>
      <c r="N670" s="24">
        <f t="shared" si="1402"/>
        <v>0</v>
      </c>
      <c r="O670" s="24">
        <f t="shared" si="1402"/>
        <v>0</v>
      </c>
      <c r="P670" s="24">
        <f t="shared" si="1402"/>
        <v>0</v>
      </c>
      <c r="Q670" s="33">
        <f t="shared" si="1403"/>
        <v>0</v>
      </c>
      <c r="R670" s="24">
        <f t="shared" si="1404"/>
        <v>0</v>
      </c>
      <c r="S670" s="24">
        <f t="shared" si="1404"/>
        <v>0</v>
      </c>
      <c r="T670" s="24">
        <f t="shared" si="1404"/>
        <v>0</v>
      </c>
      <c r="U670" s="24">
        <f t="shared" si="1404"/>
        <v>0</v>
      </c>
      <c r="V670" s="33">
        <f t="shared" si="1405"/>
        <v>0</v>
      </c>
      <c r="W670" s="24">
        <f t="shared" si="1406"/>
        <v>0</v>
      </c>
      <c r="X670" s="24">
        <f t="shared" si="1406"/>
        <v>0</v>
      </c>
      <c r="Y670" s="24">
        <f t="shared" si="1406"/>
        <v>0</v>
      </c>
      <c r="Z670" s="24">
        <f t="shared" si="1406"/>
        <v>0</v>
      </c>
      <c r="AA670" s="33">
        <f t="shared" si="1407"/>
        <v>0</v>
      </c>
      <c r="AB670" s="24">
        <f t="shared" si="1408"/>
        <v>0</v>
      </c>
      <c r="AC670" s="24">
        <f t="shared" si="1408"/>
        <v>0</v>
      </c>
      <c r="AD670" s="24">
        <f t="shared" si="1408"/>
        <v>0</v>
      </c>
      <c r="AE670" s="24">
        <f t="shared" si="1408"/>
        <v>0</v>
      </c>
      <c r="AF670" s="33">
        <f t="shared" si="1409"/>
        <v>0</v>
      </c>
      <c r="AG670" s="24">
        <f t="shared" si="1410"/>
        <v>0</v>
      </c>
      <c r="AH670" s="24">
        <f t="shared" si="1410"/>
        <v>0</v>
      </c>
      <c r="AI670" s="24">
        <f t="shared" si="1410"/>
        <v>0</v>
      </c>
      <c r="AJ670" s="24">
        <f t="shared" si="1410"/>
        <v>0</v>
      </c>
      <c r="AK670" s="33">
        <f t="shared" si="1411"/>
        <v>0</v>
      </c>
      <c r="AL670" s="24">
        <f t="shared" si="1412"/>
        <v>0</v>
      </c>
      <c r="AM670" s="24">
        <f t="shared" si="1412"/>
        <v>0</v>
      </c>
      <c r="AN670" s="24">
        <f t="shared" si="1412"/>
        <v>0</v>
      </c>
      <c r="AO670" s="24">
        <f t="shared" si="1412"/>
        <v>0</v>
      </c>
      <c r="AP670" s="33">
        <f t="shared" si="1413"/>
        <v>0</v>
      </c>
      <c r="AQ670" s="24">
        <f t="shared" si="1414"/>
        <v>0</v>
      </c>
      <c r="AR670" s="24">
        <f t="shared" si="1414"/>
        <v>0</v>
      </c>
      <c r="AS670" s="24">
        <f t="shared" si="1414"/>
        <v>0</v>
      </c>
      <c r="AT670" s="24">
        <f t="shared" si="1414"/>
        <v>0</v>
      </c>
      <c r="AU670" s="33">
        <f t="shared" si="1415"/>
        <v>0</v>
      </c>
      <c r="AV670" s="24">
        <f t="shared" si="1416"/>
        <v>0</v>
      </c>
      <c r="AW670" s="24">
        <f t="shared" si="1416"/>
        <v>0</v>
      </c>
      <c r="AX670" s="24">
        <f t="shared" si="1416"/>
        <v>0</v>
      </c>
      <c r="AY670" s="24">
        <f t="shared" si="1416"/>
        <v>0</v>
      </c>
      <c r="AZ670" s="33">
        <f t="shared" si="1417"/>
        <v>0</v>
      </c>
      <c r="BA670" s="24">
        <f t="shared" si="1418"/>
        <v>0</v>
      </c>
      <c r="BB670" s="24">
        <f t="shared" si="1418"/>
        <v>0</v>
      </c>
      <c r="BC670" s="24">
        <f t="shared" si="1418"/>
        <v>0</v>
      </c>
      <c r="BD670" s="24">
        <f t="shared" si="1418"/>
        <v>0</v>
      </c>
      <c r="BE670" s="33">
        <f t="shared" si="1419"/>
        <v>0</v>
      </c>
      <c r="BF670" s="24">
        <f t="shared" si="1420"/>
        <v>0</v>
      </c>
      <c r="BG670" s="24">
        <f t="shared" si="1420"/>
        <v>0</v>
      </c>
      <c r="BH670" s="24">
        <f t="shared" si="1420"/>
        <v>0</v>
      </c>
      <c r="BI670" s="24">
        <f t="shared" si="1420"/>
        <v>0</v>
      </c>
      <c r="BJ670" s="33">
        <f t="shared" si="1421"/>
        <v>0</v>
      </c>
      <c r="BK670" s="24">
        <f t="shared" si="1422"/>
        <v>0</v>
      </c>
      <c r="BL670" s="24">
        <f t="shared" si="1422"/>
        <v>0</v>
      </c>
      <c r="BM670" s="24">
        <f t="shared" si="1422"/>
        <v>0</v>
      </c>
      <c r="BN670" s="24">
        <f t="shared" si="1422"/>
        <v>0</v>
      </c>
      <c r="BO670" s="33">
        <f t="shared" si="1423"/>
        <v>0</v>
      </c>
      <c r="BP670" s="24">
        <f t="shared" si="1424"/>
        <v>0</v>
      </c>
      <c r="BQ670" s="24">
        <f t="shared" si="1424"/>
        <v>0</v>
      </c>
      <c r="BR670" s="24">
        <f t="shared" si="1424"/>
        <v>0</v>
      </c>
      <c r="BS670" s="24">
        <f t="shared" si="1424"/>
        <v>0</v>
      </c>
      <c r="BT670" s="33">
        <f t="shared" si="1425"/>
        <v>0</v>
      </c>
      <c r="BU670" s="24">
        <f t="shared" si="1426"/>
        <v>0</v>
      </c>
      <c r="BV670" s="24">
        <f t="shared" si="1426"/>
        <v>0</v>
      </c>
      <c r="BW670" s="24">
        <f t="shared" si="1426"/>
        <v>0</v>
      </c>
      <c r="BX670" s="24">
        <f t="shared" si="1426"/>
        <v>0</v>
      </c>
      <c r="BY670" s="33">
        <f t="shared" si="1427"/>
        <v>0</v>
      </c>
      <c r="BZ670" s="24">
        <f t="shared" si="1428"/>
        <v>0</v>
      </c>
      <c r="CA670" s="24">
        <f t="shared" si="1428"/>
        <v>0</v>
      </c>
      <c r="CB670" s="24">
        <f t="shared" si="1428"/>
        <v>0</v>
      </c>
      <c r="CC670" s="24">
        <f t="shared" si="1428"/>
        <v>0</v>
      </c>
      <c r="CD670" s="33">
        <f t="shared" si="1429"/>
        <v>0</v>
      </c>
      <c r="CE670" s="24">
        <f t="shared" si="1430"/>
        <v>0</v>
      </c>
      <c r="CF670" s="24">
        <f t="shared" si="1430"/>
        <v>0</v>
      </c>
      <c r="CG670" s="24">
        <f t="shared" si="1430"/>
        <v>0</v>
      </c>
      <c r="CH670" s="24">
        <f t="shared" si="1430"/>
        <v>0</v>
      </c>
      <c r="CI670" s="33">
        <f t="shared" si="1431"/>
        <v>0</v>
      </c>
      <c r="CJ670" s="24">
        <f t="shared" si="1432"/>
        <v>0</v>
      </c>
      <c r="CK670" s="24">
        <f t="shared" si="1432"/>
        <v>0</v>
      </c>
      <c r="CL670" s="24">
        <f t="shared" si="1432"/>
        <v>0</v>
      </c>
      <c r="CM670" s="24">
        <f t="shared" si="1432"/>
        <v>0</v>
      </c>
      <c r="CN670" s="33">
        <f t="shared" si="1433"/>
        <v>0</v>
      </c>
      <c r="CO670" s="24">
        <f t="shared" si="1434"/>
        <v>0</v>
      </c>
      <c r="CP670" s="24">
        <f t="shared" si="1434"/>
        <v>0</v>
      </c>
      <c r="CQ670" s="24">
        <f t="shared" si="1434"/>
        <v>0</v>
      </c>
      <c r="CR670" s="24">
        <f t="shared" si="1434"/>
        <v>0</v>
      </c>
      <c r="CS670" s="33">
        <f t="shared" si="1435"/>
        <v>0</v>
      </c>
      <c r="CT670" s="24">
        <f t="shared" si="1436"/>
        <v>0</v>
      </c>
      <c r="CU670" s="24">
        <f t="shared" si="1436"/>
        <v>0</v>
      </c>
      <c r="CV670" s="24">
        <f t="shared" si="1436"/>
        <v>0</v>
      </c>
      <c r="CW670" s="24">
        <f t="shared" si="1436"/>
        <v>0</v>
      </c>
      <c r="CX670" s="33">
        <f t="shared" si="1437"/>
        <v>0</v>
      </c>
      <c r="CY670" s="24">
        <f t="shared" si="1438"/>
        <v>0</v>
      </c>
      <c r="CZ670" s="24">
        <f t="shared" si="1438"/>
        <v>0</v>
      </c>
      <c r="DA670" s="24">
        <f t="shared" si="1438"/>
        <v>0</v>
      </c>
      <c r="DB670" s="24">
        <f t="shared" si="1438"/>
        <v>0</v>
      </c>
      <c r="DC670" s="33">
        <f t="shared" si="1439"/>
        <v>0</v>
      </c>
      <c r="DD670" s="86">
        <f t="shared" si="1440"/>
        <v>0</v>
      </c>
    </row>
    <row r="671" spans="1:108" x14ac:dyDescent="0.25">
      <c r="A671" t="s">
        <v>5928</v>
      </c>
      <c r="B671" s="32" t="s">
        <v>5126</v>
      </c>
      <c r="C671" s="24">
        <f t="shared" si="1398"/>
        <v>0</v>
      </c>
      <c r="D671" s="24">
        <f t="shared" si="1398"/>
        <v>0</v>
      </c>
      <c r="E671" s="24">
        <f t="shared" si="1398"/>
        <v>0</v>
      </c>
      <c r="F671" s="24">
        <f t="shared" si="1398"/>
        <v>0</v>
      </c>
      <c r="G671" s="33">
        <f t="shared" si="1399"/>
        <v>0</v>
      </c>
      <c r="H671" s="24">
        <f t="shared" si="1400"/>
        <v>0</v>
      </c>
      <c r="I671" s="24">
        <f t="shared" si="1400"/>
        <v>0</v>
      </c>
      <c r="J671" s="24">
        <f t="shared" si="1400"/>
        <v>0</v>
      </c>
      <c r="K671" s="24">
        <f t="shared" si="1400"/>
        <v>0</v>
      </c>
      <c r="L671" s="33">
        <f t="shared" si="1401"/>
        <v>0</v>
      </c>
      <c r="M671" s="24">
        <f t="shared" si="1402"/>
        <v>0</v>
      </c>
      <c r="N671" s="24">
        <f t="shared" si="1402"/>
        <v>0</v>
      </c>
      <c r="O671" s="24">
        <f t="shared" si="1402"/>
        <v>0</v>
      </c>
      <c r="P671" s="24">
        <f t="shared" si="1402"/>
        <v>0</v>
      </c>
      <c r="Q671" s="33">
        <f t="shared" si="1403"/>
        <v>0</v>
      </c>
      <c r="R671" s="24">
        <f t="shared" si="1404"/>
        <v>0</v>
      </c>
      <c r="S671" s="24">
        <f t="shared" si="1404"/>
        <v>0</v>
      </c>
      <c r="T671" s="24">
        <f t="shared" si="1404"/>
        <v>0</v>
      </c>
      <c r="U671" s="24">
        <f t="shared" si="1404"/>
        <v>0</v>
      </c>
      <c r="V671" s="33">
        <f t="shared" si="1405"/>
        <v>0</v>
      </c>
      <c r="W671" s="24">
        <f t="shared" si="1406"/>
        <v>0</v>
      </c>
      <c r="X671" s="24">
        <f t="shared" si="1406"/>
        <v>0</v>
      </c>
      <c r="Y671" s="24">
        <f t="shared" si="1406"/>
        <v>0</v>
      </c>
      <c r="Z671" s="24">
        <f t="shared" si="1406"/>
        <v>0</v>
      </c>
      <c r="AA671" s="33">
        <f t="shared" si="1407"/>
        <v>0</v>
      </c>
      <c r="AB671" s="24">
        <f t="shared" si="1408"/>
        <v>0</v>
      </c>
      <c r="AC671" s="24">
        <f t="shared" si="1408"/>
        <v>0</v>
      </c>
      <c r="AD671" s="24">
        <f t="shared" si="1408"/>
        <v>0</v>
      </c>
      <c r="AE671" s="24">
        <f t="shared" si="1408"/>
        <v>0</v>
      </c>
      <c r="AF671" s="33">
        <f t="shared" si="1409"/>
        <v>0</v>
      </c>
      <c r="AG671" s="24">
        <f t="shared" si="1410"/>
        <v>0</v>
      </c>
      <c r="AH671" s="24">
        <f t="shared" si="1410"/>
        <v>0</v>
      </c>
      <c r="AI671" s="24">
        <f t="shared" si="1410"/>
        <v>0</v>
      </c>
      <c r="AJ671" s="24">
        <f t="shared" si="1410"/>
        <v>0</v>
      </c>
      <c r="AK671" s="33">
        <f t="shared" si="1411"/>
        <v>0</v>
      </c>
      <c r="AL671" s="24">
        <f t="shared" si="1412"/>
        <v>0</v>
      </c>
      <c r="AM671" s="24">
        <f t="shared" si="1412"/>
        <v>0</v>
      </c>
      <c r="AN671" s="24">
        <f t="shared" si="1412"/>
        <v>0</v>
      </c>
      <c r="AO671" s="24">
        <f t="shared" si="1412"/>
        <v>0</v>
      </c>
      <c r="AP671" s="33">
        <f t="shared" si="1413"/>
        <v>0</v>
      </c>
      <c r="AQ671" s="24">
        <f t="shared" si="1414"/>
        <v>0</v>
      </c>
      <c r="AR671" s="24">
        <f t="shared" si="1414"/>
        <v>0</v>
      </c>
      <c r="AS671" s="24">
        <f t="shared" si="1414"/>
        <v>0</v>
      </c>
      <c r="AT671" s="24">
        <f t="shared" si="1414"/>
        <v>0</v>
      </c>
      <c r="AU671" s="33">
        <f t="shared" si="1415"/>
        <v>0</v>
      </c>
      <c r="AV671" s="24">
        <f t="shared" si="1416"/>
        <v>0</v>
      </c>
      <c r="AW671" s="24">
        <f t="shared" si="1416"/>
        <v>0</v>
      </c>
      <c r="AX671" s="24">
        <f t="shared" si="1416"/>
        <v>0</v>
      </c>
      <c r="AY671" s="24">
        <f t="shared" si="1416"/>
        <v>0</v>
      </c>
      <c r="AZ671" s="33">
        <f t="shared" si="1417"/>
        <v>0</v>
      </c>
      <c r="BA671" s="24">
        <f t="shared" si="1418"/>
        <v>0</v>
      </c>
      <c r="BB671" s="24">
        <f t="shared" si="1418"/>
        <v>0</v>
      </c>
      <c r="BC671" s="24">
        <f t="shared" si="1418"/>
        <v>0</v>
      </c>
      <c r="BD671" s="24">
        <f t="shared" si="1418"/>
        <v>0</v>
      </c>
      <c r="BE671" s="33">
        <f t="shared" si="1419"/>
        <v>0</v>
      </c>
      <c r="BF671" s="24">
        <f t="shared" si="1420"/>
        <v>0</v>
      </c>
      <c r="BG671" s="24">
        <f t="shared" si="1420"/>
        <v>0</v>
      </c>
      <c r="BH671" s="24">
        <f t="shared" si="1420"/>
        <v>0</v>
      </c>
      <c r="BI671" s="24">
        <f t="shared" si="1420"/>
        <v>0</v>
      </c>
      <c r="BJ671" s="33">
        <f t="shared" si="1421"/>
        <v>0</v>
      </c>
      <c r="BK671" s="24">
        <f t="shared" si="1422"/>
        <v>0</v>
      </c>
      <c r="BL671" s="24">
        <f t="shared" si="1422"/>
        <v>0</v>
      </c>
      <c r="BM671" s="24">
        <f t="shared" si="1422"/>
        <v>0</v>
      </c>
      <c r="BN671" s="24">
        <f t="shared" si="1422"/>
        <v>0</v>
      </c>
      <c r="BO671" s="33">
        <f t="shared" si="1423"/>
        <v>0</v>
      </c>
      <c r="BP671" s="24">
        <f t="shared" si="1424"/>
        <v>0</v>
      </c>
      <c r="BQ671" s="24">
        <f t="shared" si="1424"/>
        <v>0</v>
      </c>
      <c r="BR671" s="24">
        <f t="shared" si="1424"/>
        <v>0</v>
      </c>
      <c r="BS671" s="24">
        <f t="shared" si="1424"/>
        <v>0</v>
      </c>
      <c r="BT671" s="33">
        <f t="shared" si="1425"/>
        <v>0</v>
      </c>
      <c r="BU671" s="24">
        <f t="shared" si="1426"/>
        <v>0</v>
      </c>
      <c r="BV671" s="24">
        <f t="shared" si="1426"/>
        <v>0</v>
      </c>
      <c r="BW671" s="24">
        <f t="shared" si="1426"/>
        <v>0</v>
      </c>
      <c r="BX671" s="24">
        <f t="shared" si="1426"/>
        <v>0</v>
      </c>
      <c r="BY671" s="33">
        <f t="shared" si="1427"/>
        <v>0</v>
      </c>
      <c r="BZ671" s="24">
        <f t="shared" si="1428"/>
        <v>0</v>
      </c>
      <c r="CA671" s="24">
        <f t="shared" si="1428"/>
        <v>0</v>
      </c>
      <c r="CB671" s="24">
        <f t="shared" si="1428"/>
        <v>0</v>
      </c>
      <c r="CC671" s="24">
        <f t="shared" si="1428"/>
        <v>0</v>
      </c>
      <c r="CD671" s="33">
        <f t="shared" si="1429"/>
        <v>0</v>
      </c>
      <c r="CE671" s="24">
        <f t="shared" si="1430"/>
        <v>0</v>
      </c>
      <c r="CF671" s="24">
        <f t="shared" si="1430"/>
        <v>0</v>
      </c>
      <c r="CG671" s="24">
        <f t="shared" si="1430"/>
        <v>0</v>
      </c>
      <c r="CH671" s="24">
        <f t="shared" si="1430"/>
        <v>0</v>
      </c>
      <c r="CI671" s="33">
        <f t="shared" si="1431"/>
        <v>0</v>
      </c>
      <c r="CJ671" s="24">
        <f t="shared" si="1432"/>
        <v>0</v>
      </c>
      <c r="CK671" s="24">
        <f t="shared" si="1432"/>
        <v>0</v>
      </c>
      <c r="CL671" s="24">
        <f t="shared" si="1432"/>
        <v>0</v>
      </c>
      <c r="CM671" s="24">
        <f t="shared" si="1432"/>
        <v>0</v>
      </c>
      <c r="CN671" s="33">
        <f t="shared" si="1433"/>
        <v>0</v>
      </c>
      <c r="CO671" s="24">
        <f t="shared" si="1434"/>
        <v>0</v>
      </c>
      <c r="CP671" s="24">
        <f t="shared" si="1434"/>
        <v>0</v>
      </c>
      <c r="CQ671" s="24">
        <f t="shared" si="1434"/>
        <v>0</v>
      </c>
      <c r="CR671" s="24">
        <f t="shared" si="1434"/>
        <v>0</v>
      </c>
      <c r="CS671" s="33">
        <f t="shared" si="1435"/>
        <v>0</v>
      </c>
      <c r="CT671" s="24">
        <f t="shared" si="1436"/>
        <v>0</v>
      </c>
      <c r="CU671" s="24">
        <f t="shared" si="1436"/>
        <v>0</v>
      </c>
      <c r="CV671" s="24">
        <f t="shared" si="1436"/>
        <v>0</v>
      </c>
      <c r="CW671" s="24">
        <f t="shared" si="1436"/>
        <v>0</v>
      </c>
      <c r="CX671" s="33">
        <f t="shared" si="1437"/>
        <v>0</v>
      </c>
      <c r="CY671" s="24">
        <f t="shared" si="1438"/>
        <v>0</v>
      </c>
      <c r="CZ671" s="24">
        <f t="shared" si="1438"/>
        <v>0</v>
      </c>
      <c r="DA671" s="24">
        <f t="shared" si="1438"/>
        <v>0</v>
      </c>
      <c r="DB671" s="24">
        <f t="shared" si="1438"/>
        <v>0</v>
      </c>
      <c r="DC671" s="33">
        <f t="shared" si="1439"/>
        <v>0</v>
      </c>
      <c r="DD671" s="86">
        <f t="shared" si="1440"/>
        <v>0</v>
      </c>
    </row>
    <row r="672" spans="1:108" x14ac:dyDescent="0.25">
      <c r="A672" t="s">
        <v>5929</v>
      </c>
      <c r="B672" s="32" t="s">
        <v>5127</v>
      </c>
      <c r="C672" s="24">
        <f t="shared" si="1398"/>
        <v>0</v>
      </c>
      <c r="D672" s="24">
        <f t="shared" si="1398"/>
        <v>0</v>
      </c>
      <c r="E672" s="24">
        <f t="shared" si="1398"/>
        <v>0</v>
      </c>
      <c r="F672" s="24">
        <f t="shared" si="1398"/>
        <v>0</v>
      </c>
      <c r="G672" s="33">
        <f t="shared" si="1399"/>
        <v>0</v>
      </c>
      <c r="H672" s="24">
        <f t="shared" si="1400"/>
        <v>0</v>
      </c>
      <c r="I672" s="24">
        <f t="shared" si="1400"/>
        <v>0</v>
      </c>
      <c r="J672" s="24">
        <f t="shared" si="1400"/>
        <v>0</v>
      </c>
      <c r="K672" s="24">
        <f t="shared" si="1400"/>
        <v>0</v>
      </c>
      <c r="L672" s="33">
        <f t="shared" si="1401"/>
        <v>0</v>
      </c>
      <c r="M672" s="24">
        <f t="shared" si="1402"/>
        <v>0</v>
      </c>
      <c r="N672" s="24">
        <f t="shared" si="1402"/>
        <v>0</v>
      </c>
      <c r="O672" s="24">
        <f t="shared" si="1402"/>
        <v>0</v>
      </c>
      <c r="P672" s="24">
        <f t="shared" si="1402"/>
        <v>0</v>
      </c>
      <c r="Q672" s="33">
        <f t="shared" si="1403"/>
        <v>0</v>
      </c>
      <c r="R672" s="24">
        <f t="shared" si="1404"/>
        <v>0</v>
      </c>
      <c r="S672" s="24">
        <f t="shared" si="1404"/>
        <v>0</v>
      </c>
      <c r="T672" s="24">
        <f t="shared" si="1404"/>
        <v>0</v>
      </c>
      <c r="U672" s="24">
        <f t="shared" si="1404"/>
        <v>0</v>
      </c>
      <c r="V672" s="33">
        <f t="shared" si="1405"/>
        <v>0</v>
      </c>
      <c r="W672" s="24">
        <f t="shared" si="1406"/>
        <v>0</v>
      </c>
      <c r="X672" s="24">
        <f t="shared" si="1406"/>
        <v>0</v>
      </c>
      <c r="Y672" s="24">
        <f t="shared" si="1406"/>
        <v>0</v>
      </c>
      <c r="Z672" s="24">
        <f t="shared" si="1406"/>
        <v>0</v>
      </c>
      <c r="AA672" s="33">
        <f t="shared" si="1407"/>
        <v>0</v>
      </c>
      <c r="AB672" s="24">
        <f t="shared" si="1408"/>
        <v>0</v>
      </c>
      <c r="AC672" s="24">
        <f t="shared" si="1408"/>
        <v>0</v>
      </c>
      <c r="AD672" s="24">
        <f t="shared" si="1408"/>
        <v>0</v>
      </c>
      <c r="AE672" s="24">
        <f t="shared" si="1408"/>
        <v>0</v>
      </c>
      <c r="AF672" s="33">
        <f t="shared" si="1409"/>
        <v>0</v>
      </c>
      <c r="AG672" s="24">
        <f t="shared" si="1410"/>
        <v>0</v>
      </c>
      <c r="AH672" s="24">
        <f t="shared" si="1410"/>
        <v>0</v>
      </c>
      <c r="AI672" s="24">
        <f t="shared" si="1410"/>
        <v>0</v>
      </c>
      <c r="AJ672" s="24">
        <f t="shared" si="1410"/>
        <v>0</v>
      </c>
      <c r="AK672" s="33">
        <f t="shared" si="1411"/>
        <v>0</v>
      </c>
      <c r="AL672" s="24">
        <f t="shared" si="1412"/>
        <v>0</v>
      </c>
      <c r="AM672" s="24">
        <f t="shared" si="1412"/>
        <v>0</v>
      </c>
      <c r="AN672" s="24">
        <f t="shared" si="1412"/>
        <v>0</v>
      </c>
      <c r="AO672" s="24">
        <f t="shared" si="1412"/>
        <v>0</v>
      </c>
      <c r="AP672" s="33">
        <f t="shared" si="1413"/>
        <v>0</v>
      </c>
      <c r="AQ672" s="24">
        <f t="shared" si="1414"/>
        <v>0</v>
      </c>
      <c r="AR672" s="24">
        <f t="shared" si="1414"/>
        <v>0</v>
      </c>
      <c r="AS672" s="24">
        <f t="shared" si="1414"/>
        <v>0</v>
      </c>
      <c r="AT672" s="24">
        <f t="shared" si="1414"/>
        <v>0</v>
      </c>
      <c r="AU672" s="33">
        <f t="shared" si="1415"/>
        <v>0</v>
      </c>
      <c r="AV672" s="24">
        <f t="shared" si="1416"/>
        <v>0</v>
      </c>
      <c r="AW672" s="24">
        <f t="shared" si="1416"/>
        <v>0</v>
      </c>
      <c r="AX672" s="24">
        <f t="shared" si="1416"/>
        <v>0</v>
      </c>
      <c r="AY672" s="24">
        <f t="shared" si="1416"/>
        <v>0</v>
      </c>
      <c r="AZ672" s="33">
        <f t="shared" si="1417"/>
        <v>0</v>
      </c>
      <c r="BA672" s="24">
        <f t="shared" si="1418"/>
        <v>0</v>
      </c>
      <c r="BB672" s="24">
        <f t="shared" si="1418"/>
        <v>0</v>
      </c>
      <c r="BC672" s="24">
        <f t="shared" si="1418"/>
        <v>0</v>
      </c>
      <c r="BD672" s="24">
        <f t="shared" si="1418"/>
        <v>0</v>
      </c>
      <c r="BE672" s="33">
        <f t="shared" si="1419"/>
        <v>0</v>
      </c>
      <c r="BF672" s="24">
        <f t="shared" si="1420"/>
        <v>0</v>
      </c>
      <c r="BG672" s="24">
        <f t="shared" si="1420"/>
        <v>0</v>
      </c>
      <c r="BH672" s="24">
        <f t="shared" si="1420"/>
        <v>0</v>
      </c>
      <c r="BI672" s="24">
        <f t="shared" si="1420"/>
        <v>0</v>
      </c>
      <c r="BJ672" s="33">
        <f t="shared" si="1421"/>
        <v>0</v>
      </c>
      <c r="BK672" s="24">
        <f t="shared" si="1422"/>
        <v>0</v>
      </c>
      <c r="BL672" s="24">
        <f t="shared" si="1422"/>
        <v>0</v>
      </c>
      <c r="BM672" s="24">
        <f t="shared" si="1422"/>
        <v>0</v>
      </c>
      <c r="BN672" s="24">
        <f t="shared" si="1422"/>
        <v>0</v>
      </c>
      <c r="BO672" s="33">
        <f t="shared" si="1423"/>
        <v>0</v>
      </c>
      <c r="BP672" s="24">
        <f t="shared" si="1424"/>
        <v>0</v>
      </c>
      <c r="BQ672" s="24">
        <f t="shared" si="1424"/>
        <v>0</v>
      </c>
      <c r="BR672" s="24">
        <f t="shared" si="1424"/>
        <v>0</v>
      </c>
      <c r="BS672" s="24">
        <f t="shared" si="1424"/>
        <v>0</v>
      </c>
      <c r="BT672" s="33">
        <f t="shared" si="1425"/>
        <v>0</v>
      </c>
      <c r="BU672" s="24">
        <f t="shared" si="1426"/>
        <v>0</v>
      </c>
      <c r="BV672" s="24">
        <f t="shared" si="1426"/>
        <v>0</v>
      </c>
      <c r="BW672" s="24">
        <f t="shared" si="1426"/>
        <v>0</v>
      </c>
      <c r="BX672" s="24">
        <f t="shared" si="1426"/>
        <v>0</v>
      </c>
      <c r="BY672" s="33">
        <f t="shared" si="1427"/>
        <v>0</v>
      </c>
      <c r="BZ672" s="24">
        <f t="shared" si="1428"/>
        <v>0</v>
      </c>
      <c r="CA672" s="24">
        <f t="shared" si="1428"/>
        <v>0</v>
      </c>
      <c r="CB672" s="24">
        <f t="shared" si="1428"/>
        <v>0</v>
      </c>
      <c r="CC672" s="24">
        <f t="shared" si="1428"/>
        <v>0</v>
      </c>
      <c r="CD672" s="33">
        <f t="shared" si="1429"/>
        <v>0</v>
      </c>
      <c r="CE672" s="24">
        <f t="shared" si="1430"/>
        <v>0</v>
      </c>
      <c r="CF672" s="24">
        <f t="shared" si="1430"/>
        <v>0</v>
      </c>
      <c r="CG672" s="24">
        <f t="shared" si="1430"/>
        <v>0</v>
      </c>
      <c r="CH672" s="24">
        <f t="shared" si="1430"/>
        <v>0</v>
      </c>
      <c r="CI672" s="33">
        <f t="shared" si="1431"/>
        <v>0</v>
      </c>
      <c r="CJ672" s="24">
        <f t="shared" si="1432"/>
        <v>0</v>
      </c>
      <c r="CK672" s="24">
        <f t="shared" si="1432"/>
        <v>0</v>
      </c>
      <c r="CL672" s="24">
        <f t="shared" si="1432"/>
        <v>0</v>
      </c>
      <c r="CM672" s="24">
        <f t="shared" si="1432"/>
        <v>0</v>
      </c>
      <c r="CN672" s="33">
        <f t="shared" si="1433"/>
        <v>0</v>
      </c>
      <c r="CO672" s="24">
        <f t="shared" si="1434"/>
        <v>0</v>
      </c>
      <c r="CP672" s="24">
        <f t="shared" si="1434"/>
        <v>0</v>
      </c>
      <c r="CQ672" s="24">
        <f t="shared" si="1434"/>
        <v>0</v>
      </c>
      <c r="CR672" s="24">
        <f t="shared" si="1434"/>
        <v>0</v>
      </c>
      <c r="CS672" s="33">
        <f t="shared" si="1435"/>
        <v>0</v>
      </c>
      <c r="CT672" s="24">
        <f t="shared" si="1436"/>
        <v>0</v>
      </c>
      <c r="CU672" s="24">
        <f t="shared" si="1436"/>
        <v>0</v>
      </c>
      <c r="CV672" s="24">
        <f t="shared" si="1436"/>
        <v>0</v>
      </c>
      <c r="CW672" s="24">
        <f t="shared" si="1436"/>
        <v>0</v>
      </c>
      <c r="CX672" s="33">
        <f t="shared" si="1437"/>
        <v>0</v>
      </c>
      <c r="CY672" s="24">
        <f t="shared" si="1438"/>
        <v>0</v>
      </c>
      <c r="CZ672" s="24">
        <f t="shared" si="1438"/>
        <v>0</v>
      </c>
      <c r="DA672" s="24">
        <f t="shared" si="1438"/>
        <v>0</v>
      </c>
      <c r="DB672" s="24">
        <f t="shared" si="1438"/>
        <v>0</v>
      </c>
      <c r="DC672" s="33">
        <f t="shared" si="1439"/>
        <v>0</v>
      </c>
      <c r="DD672" s="86">
        <f t="shared" si="1440"/>
        <v>0</v>
      </c>
    </row>
    <row r="673" spans="1:108" x14ac:dyDescent="0.25">
      <c r="A673" t="s">
        <v>5930</v>
      </c>
      <c r="B673" s="32" t="s">
        <v>5128</v>
      </c>
      <c r="C673" s="24">
        <f t="shared" si="1398"/>
        <v>0</v>
      </c>
      <c r="D673" s="24">
        <f t="shared" si="1398"/>
        <v>0</v>
      </c>
      <c r="E673" s="24">
        <f t="shared" si="1398"/>
        <v>0</v>
      </c>
      <c r="F673" s="24">
        <f t="shared" si="1398"/>
        <v>0</v>
      </c>
      <c r="G673" s="33">
        <f t="shared" si="1399"/>
        <v>0</v>
      </c>
      <c r="H673" s="24">
        <f t="shared" si="1400"/>
        <v>0</v>
      </c>
      <c r="I673" s="24">
        <f t="shared" si="1400"/>
        <v>0</v>
      </c>
      <c r="J673" s="24">
        <f t="shared" si="1400"/>
        <v>0</v>
      </c>
      <c r="K673" s="24">
        <f t="shared" si="1400"/>
        <v>0</v>
      </c>
      <c r="L673" s="33">
        <f t="shared" si="1401"/>
        <v>0</v>
      </c>
      <c r="M673" s="24">
        <f t="shared" si="1402"/>
        <v>0</v>
      </c>
      <c r="N673" s="24">
        <f t="shared" si="1402"/>
        <v>0</v>
      </c>
      <c r="O673" s="24">
        <f t="shared" si="1402"/>
        <v>0</v>
      </c>
      <c r="P673" s="24">
        <f t="shared" si="1402"/>
        <v>0</v>
      </c>
      <c r="Q673" s="33">
        <f t="shared" si="1403"/>
        <v>0</v>
      </c>
      <c r="R673" s="24">
        <f t="shared" si="1404"/>
        <v>0</v>
      </c>
      <c r="S673" s="24">
        <f t="shared" si="1404"/>
        <v>0</v>
      </c>
      <c r="T673" s="24">
        <f t="shared" si="1404"/>
        <v>0</v>
      </c>
      <c r="U673" s="24">
        <f t="shared" si="1404"/>
        <v>0</v>
      </c>
      <c r="V673" s="33">
        <f t="shared" si="1405"/>
        <v>0</v>
      </c>
      <c r="W673" s="24">
        <f t="shared" si="1406"/>
        <v>0</v>
      </c>
      <c r="X673" s="24">
        <f t="shared" si="1406"/>
        <v>0</v>
      </c>
      <c r="Y673" s="24">
        <f t="shared" si="1406"/>
        <v>0</v>
      </c>
      <c r="Z673" s="24">
        <f t="shared" si="1406"/>
        <v>0</v>
      </c>
      <c r="AA673" s="33">
        <f t="shared" si="1407"/>
        <v>0</v>
      </c>
      <c r="AB673" s="24">
        <f t="shared" si="1408"/>
        <v>0</v>
      </c>
      <c r="AC673" s="24">
        <f t="shared" si="1408"/>
        <v>0</v>
      </c>
      <c r="AD673" s="24">
        <f t="shared" si="1408"/>
        <v>0</v>
      </c>
      <c r="AE673" s="24">
        <f t="shared" si="1408"/>
        <v>0</v>
      </c>
      <c r="AF673" s="33">
        <f t="shared" si="1409"/>
        <v>0</v>
      </c>
      <c r="AG673" s="24">
        <f t="shared" si="1410"/>
        <v>0</v>
      </c>
      <c r="AH673" s="24">
        <f t="shared" si="1410"/>
        <v>0</v>
      </c>
      <c r="AI673" s="24">
        <f t="shared" si="1410"/>
        <v>0</v>
      </c>
      <c r="AJ673" s="24">
        <f t="shared" si="1410"/>
        <v>0</v>
      </c>
      <c r="AK673" s="33">
        <f t="shared" si="1411"/>
        <v>0</v>
      </c>
      <c r="AL673" s="24">
        <f t="shared" si="1412"/>
        <v>0</v>
      </c>
      <c r="AM673" s="24">
        <f t="shared" si="1412"/>
        <v>0</v>
      </c>
      <c r="AN673" s="24">
        <f t="shared" si="1412"/>
        <v>0</v>
      </c>
      <c r="AO673" s="24">
        <f t="shared" si="1412"/>
        <v>0</v>
      </c>
      <c r="AP673" s="33">
        <f t="shared" si="1413"/>
        <v>0</v>
      </c>
      <c r="AQ673" s="24">
        <f t="shared" si="1414"/>
        <v>0</v>
      </c>
      <c r="AR673" s="24">
        <f t="shared" si="1414"/>
        <v>0</v>
      </c>
      <c r="AS673" s="24">
        <f t="shared" si="1414"/>
        <v>0</v>
      </c>
      <c r="AT673" s="24">
        <f t="shared" si="1414"/>
        <v>0</v>
      </c>
      <c r="AU673" s="33">
        <f t="shared" si="1415"/>
        <v>0</v>
      </c>
      <c r="AV673" s="24">
        <f t="shared" si="1416"/>
        <v>0</v>
      </c>
      <c r="AW673" s="24">
        <f t="shared" si="1416"/>
        <v>0</v>
      </c>
      <c r="AX673" s="24">
        <f t="shared" si="1416"/>
        <v>0</v>
      </c>
      <c r="AY673" s="24">
        <f t="shared" si="1416"/>
        <v>0</v>
      </c>
      <c r="AZ673" s="33">
        <f t="shared" si="1417"/>
        <v>0</v>
      </c>
      <c r="BA673" s="24">
        <f t="shared" si="1418"/>
        <v>0</v>
      </c>
      <c r="BB673" s="24">
        <f t="shared" si="1418"/>
        <v>0</v>
      </c>
      <c r="BC673" s="24">
        <f t="shared" si="1418"/>
        <v>0</v>
      </c>
      <c r="BD673" s="24">
        <f t="shared" si="1418"/>
        <v>0</v>
      </c>
      <c r="BE673" s="33">
        <f t="shared" si="1419"/>
        <v>0</v>
      </c>
      <c r="BF673" s="24">
        <f t="shared" si="1420"/>
        <v>0</v>
      </c>
      <c r="BG673" s="24">
        <f t="shared" si="1420"/>
        <v>0</v>
      </c>
      <c r="BH673" s="24">
        <f t="shared" si="1420"/>
        <v>0</v>
      </c>
      <c r="BI673" s="24">
        <f t="shared" si="1420"/>
        <v>0</v>
      </c>
      <c r="BJ673" s="33">
        <f t="shared" si="1421"/>
        <v>0</v>
      </c>
      <c r="BK673" s="24">
        <f t="shared" si="1422"/>
        <v>0</v>
      </c>
      <c r="BL673" s="24">
        <f t="shared" si="1422"/>
        <v>0</v>
      </c>
      <c r="BM673" s="24">
        <f t="shared" si="1422"/>
        <v>0</v>
      </c>
      <c r="BN673" s="24">
        <f t="shared" si="1422"/>
        <v>0</v>
      </c>
      <c r="BO673" s="33">
        <f t="shared" si="1423"/>
        <v>0</v>
      </c>
      <c r="BP673" s="24">
        <f t="shared" si="1424"/>
        <v>0</v>
      </c>
      <c r="BQ673" s="24">
        <f t="shared" si="1424"/>
        <v>0</v>
      </c>
      <c r="BR673" s="24">
        <f t="shared" si="1424"/>
        <v>0</v>
      </c>
      <c r="BS673" s="24">
        <f t="shared" si="1424"/>
        <v>0</v>
      </c>
      <c r="BT673" s="33">
        <f t="shared" si="1425"/>
        <v>0</v>
      </c>
      <c r="BU673" s="24">
        <f t="shared" si="1426"/>
        <v>0</v>
      </c>
      <c r="BV673" s="24">
        <f t="shared" si="1426"/>
        <v>0</v>
      </c>
      <c r="BW673" s="24">
        <f t="shared" si="1426"/>
        <v>0</v>
      </c>
      <c r="BX673" s="24">
        <f t="shared" si="1426"/>
        <v>0</v>
      </c>
      <c r="BY673" s="33">
        <f t="shared" si="1427"/>
        <v>0</v>
      </c>
      <c r="BZ673" s="24">
        <f t="shared" si="1428"/>
        <v>0</v>
      </c>
      <c r="CA673" s="24">
        <f t="shared" si="1428"/>
        <v>0</v>
      </c>
      <c r="CB673" s="24">
        <f t="shared" si="1428"/>
        <v>0</v>
      </c>
      <c r="CC673" s="24">
        <f t="shared" si="1428"/>
        <v>0</v>
      </c>
      <c r="CD673" s="33">
        <f t="shared" si="1429"/>
        <v>0</v>
      </c>
      <c r="CE673" s="24">
        <f t="shared" si="1430"/>
        <v>0</v>
      </c>
      <c r="CF673" s="24">
        <f t="shared" si="1430"/>
        <v>0</v>
      </c>
      <c r="CG673" s="24">
        <f t="shared" si="1430"/>
        <v>0</v>
      </c>
      <c r="CH673" s="24">
        <f t="shared" si="1430"/>
        <v>0</v>
      </c>
      <c r="CI673" s="33">
        <f t="shared" si="1431"/>
        <v>0</v>
      </c>
      <c r="CJ673" s="24">
        <f t="shared" si="1432"/>
        <v>0</v>
      </c>
      <c r="CK673" s="24">
        <f t="shared" si="1432"/>
        <v>0</v>
      </c>
      <c r="CL673" s="24">
        <f t="shared" si="1432"/>
        <v>0</v>
      </c>
      <c r="CM673" s="24">
        <f t="shared" si="1432"/>
        <v>0</v>
      </c>
      <c r="CN673" s="33">
        <f t="shared" si="1433"/>
        <v>0</v>
      </c>
      <c r="CO673" s="24">
        <f t="shared" si="1434"/>
        <v>0</v>
      </c>
      <c r="CP673" s="24">
        <f t="shared" si="1434"/>
        <v>0</v>
      </c>
      <c r="CQ673" s="24">
        <f t="shared" si="1434"/>
        <v>0</v>
      </c>
      <c r="CR673" s="24">
        <f t="shared" si="1434"/>
        <v>0</v>
      </c>
      <c r="CS673" s="33">
        <f t="shared" si="1435"/>
        <v>0</v>
      </c>
      <c r="CT673" s="24">
        <f t="shared" si="1436"/>
        <v>0</v>
      </c>
      <c r="CU673" s="24">
        <f t="shared" si="1436"/>
        <v>0</v>
      </c>
      <c r="CV673" s="24">
        <f t="shared" si="1436"/>
        <v>0</v>
      </c>
      <c r="CW673" s="24">
        <f t="shared" si="1436"/>
        <v>0</v>
      </c>
      <c r="CX673" s="33">
        <f t="shared" si="1437"/>
        <v>0</v>
      </c>
      <c r="CY673" s="24">
        <f t="shared" si="1438"/>
        <v>0</v>
      </c>
      <c r="CZ673" s="24">
        <f t="shared" si="1438"/>
        <v>0</v>
      </c>
      <c r="DA673" s="24">
        <f t="shared" si="1438"/>
        <v>0</v>
      </c>
      <c r="DB673" s="24">
        <f t="shared" si="1438"/>
        <v>0</v>
      </c>
      <c r="DC673" s="33">
        <f t="shared" si="1439"/>
        <v>0</v>
      </c>
      <c r="DD673" s="86">
        <f t="shared" si="1440"/>
        <v>0</v>
      </c>
    </row>
    <row r="674" spans="1:108" x14ac:dyDescent="0.25">
      <c r="A674" t="s">
        <v>5931</v>
      </c>
      <c r="B674" s="32" t="s">
        <v>5129</v>
      </c>
      <c r="C674" s="24">
        <f t="shared" si="1398"/>
        <v>0</v>
      </c>
      <c r="D674" s="24">
        <f t="shared" si="1398"/>
        <v>0</v>
      </c>
      <c r="E674" s="24">
        <f t="shared" si="1398"/>
        <v>0</v>
      </c>
      <c r="F674" s="24">
        <f t="shared" si="1398"/>
        <v>0</v>
      </c>
      <c r="G674" s="33">
        <f t="shared" si="1399"/>
        <v>0</v>
      </c>
      <c r="H674" s="24">
        <f t="shared" si="1400"/>
        <v>0</v>
      </c>
      <c r="I674" s="24">
        <f t="shared" si="1400"/>
        <v>0</v>
      </c>
      <c r="J674" s="24">
        <f t="shared" si="1400"/>
        <v>0</v>
      </c>
      <c r="K674" s="24">
        <f t="shared" si="1400"/>
        <v>0</v>
      </c>
      <c r="L674" s="33">
        <f t="shared" si="1401"/>
        <v>0</v>
      </c>
      <c r="M674" s="24">
        <f t="shared" si="1402"/>
        <v>0</v>
      </c>
      <c r="N674" s="24">
        <f t="shared" si="1402"/>
        <v>0</v>
      </c>
      <c r="O674" s="24">
        <f t="shared" si="1402"/>
        <v>0</v>
      </c>
      <c r="P674" s="24">
        <f t="shared" si="1402"/>
        <v>0</v>
      </c>
      <c r="Q674" s="33">
        <f t="shared" si="1403"/>
        <v>0</v>
      </c>
      <c r="R674" s="24">
        <f t="shared" si="1404"/>
        <v>0</v>
      </c>
      <c r="S674" s="24">
        <f t="shared" si="1404"/>
        <v>0</v>
      </c>
      <c r="T674" s="24">
        <f t="shared" si="1404"/>
        <v>0</v>
      </c>
      <c r="U674" s="24">
        <f t="shared" si="1404"/>
        <v>0</v>
      </c>
      <c r="V674" s="33">
        <f t="shared" si="1405"/>
        <v>0</v>
      </c>
      <c r="W674" s="24">
        <f t="shared" si="1406"/>
        <v>0</v>
      </c>
      <c r="X674" s="24">
        <f t="shared" si="1406"/>
        <v>0</v>
      </c>
      <c r="Y674" s="24">
        <f t="shared" si="1406"/>
        <v>0</v>
      </c>
      <c r="Z674" s="24">
        <f t="shared" si="1406"/>
        <v>0</v>
      </c>
      <c r="AA674" s="33">
        <f t="shared" si="1407"/>
        <v>0</v>
      </c>
      <c r="AB674" s="24">
        <f t="shared" si="1408"/>
        <v>0</v>
      </c>
      <c r="AC674" s="24">
        <f t="shared" si="1408"/>
        <v>0</v>
      </c>
      <c r="AD674" s="24">
        <f t="shared" si="1408"/>
        <v>0</v>
      </c>
      <c r="AE674" s="24">
        <f t="shared" si="1408"/>
        <v>0</v>
      </c>
      <c r="AF674" s="33">
        <f t="shared" si="1409"/>
        <v>0</v>
      </c>
      <c r="AG674" s="24">
        <f t="shared" si="1410"/>
        <v>0</v>
      </c>
      <c r="AH674" s="24">
        <f t="shared" si="1410"/>
        <v>0</v>
      </c>
      <c r="AI674" s="24">
        <f t="shared" si="1410"/>
        <v>0</v>
      </c>
      <c r="AJ674" s="24">
        <f t="shared" si="1410"/>
        <v>0</v>
      </c>
      <c r="AK674" s="33">
        <f t="shared" si="1411"/>
        <v>0</v>
      </c>
      <c r="AL674" s="24">
        <f t="shared" si="1412"/>
        <v>0</v>
      </c>
      <c r="AM674" s="24">
        <f t="shared" si="1412"/>
        <v>0</v>
      </c>
      <c r="AN674" s="24">
        <f t="shared" si="1412"/>
        <v>0</v>
      </c>
      <c r="AO674" s="24">
        <f t="shared" si="1412"/>
        <v>0</v>
      </c>
      <c r="AP674" s="33">
        <f t="shared" si="1413"/>
        <v>0</v>
      </c>
      <c r="AQ674" s="24">
        <f t="shared" si="1414"/>
        <v>0</v>
      </c>
      <c r="AR674" s="24">
        <f t="shared" si="1414"/>
        <v>0</v>
      </c>
      <c r="AS674" s="24">
        <f t="shared" si="1414"/>
        <v>0</v>
      </c>
      <c r="AT674" s="24">
        <f t="shared" si="1414"/>
        <v>0</v>
      </c>
      <c r="AU674" s="33">
        <f t="shared" si="1415"/>
        <v>0</v>
      </c>
      <c r="AV674" s="24">
        <f t="shared" si="1416"/>
        <v>0</v>
      </c>
      <c r="AW674" s="24">
        <f t="shared" si="1416"/>
        <v>0</v>
      </c>
      <c r="AX674" s="24">
        <f t="shared" si="1416"/>
        <v>0</v>
      </c>
      <c r="AY674" s="24">
        <f t="shared" si="1416"/>
        <v>0</v>
      </c>
      <c r="AZ674" s="33">
        <f t="shared" si="1417"/>
        <v>0</v>
      </c>
      <c r="BA674" s="24">
        <f t="shared" si="1418"/>
        <v>0</v>
      </c>
      <c r="BB674" s="24">
        <f t="shared" si="1418"/>
        <v>0</v>
      </c>
      <c r="BC674" s="24">
        <f t="shared" si="1418"/>
        <v>0</v>
      </c>
      <c r="BD674" s="24">
        <f t="shared" si="1418"/>
        <v>0</v>
      </c>
      <c r="BE674" s="33">
        <f t="shared" si="1419"/>
        <v>0</v>
      </c>
      <c r="BF674" s="24">
        <f t="shared" si="1420"/>
        <v>0</v>
      </c>
      <c r="BG674" s="24">
        <f t="shared" si="1420"/>
        <v>0</v>
      </c>
      <c r="BH674" s="24">
        <f t="shared" si="1420"/>
        <v>0</v>
      </c>
      <c r="BI674" s="24">
        <f t="shared" si="1420"/>
        <v>0</v>
      </c>
      <c r="BJ674" s="33">
        <f t="shared" si="1421"/>
        <v>0</v>
      </c>
      <c r="BK674" s="24">
        <f t="shared" si="1422"/>
        <v>0</v>
      </c>
      <c r="BL674" s="24">
        <f t="shared" si="1422"/>
        <v>0</v>
      </c>
      <c r="BM674" s="24">
        <f t="shared" si="1422"/>
        <v>0</v>
      </c>
      <c r="BN674" s="24">
        <f t="shared" si="1422"/>
        <v>0</v>
      </c>
      <c r="BO674" s="33">
        <f t="shared" si="1423"/>
        <v>0</v>
      </c>
      <c r="BP674" s="24">
        <f t="shared" si="1424"/>
        <v>0</v>
      </c>
      <c r="BQ674" s="24">
        <f t="shared" si="1424"/>
        <v>0</v>
      </c>
      <c r="BR674" s="24">
        <f t="shared" si="1424"/>
        <v>0</v>
      </c>
      <c r="BS674" s="24">
        <f t="shared" si="1424"/>
        <v>0</v>
      </c>
      <c r="BT674" s="33">
        <f t="shared" si="1425"/>
        <v>0</v>
      </c>
      <c r="BU674" s="24">
        <f t="shared" si="1426"/>
        <v>0</v>
      </c>
      <c r="BV674" s="24">
        <f t="shared" si="1426"/>
        <v>0</v>
      </c>
      <c r="BW674" s="24">
        <f t="shared" si="1426"/>
        <v>0</v>
      </c>
      <c r="BX674" s="24">
        <f t="shared" si="1426"/>
        <v>0</v>
      </c>
      <c r="BY674" s="33">
        <f t="shared" si="1427"/>
        <v>0</v>
      </c>
      <c r="BZ674" s="24">
        <f t="shared" si="1428"/>
        <v>0</v>
      </c>
      <c r="CA674" s="24">
        <f t="shared" si="1428"/>
        <v>0</v>
      </c>
      <c r="CB674" s="24">
        <f t="shared" si="1428"/>
        <v>0</v>
      </c>
      <c r="CC674" s="24">
        <f t="shared" si="1428"/>
        <v>0</v>
      </c>
      <c r="CD674" s="33">
        <f t="shared" si="1429"/>
        <v>0</v>
      </c>
      <c r="CE674" s="24">
        <f t="shared" si="1430"/>
        <v>0</v>
      </c>
      <c r="CF674" s="24">
        <f t="shared" si="1430"/>
        <v>0</v>
      </c>
      <c r="CG674" s="24">
        <f t="shared" si="1430"/>
        <v>0</v>
      </c>
      <c r="CH674" s="24">
        <f t="shared" si="1430"/>
        <v>0</v>
      </c>
      <c r="CI674" s="33">
        <f t="shared" si="1431"/>
        <v>0</v>
      </c>
      <c r="CJ674" s="24">
        <f t="shared" si="1432"/>
        <v>0</v>
      </c>
      <c r="CK674" s="24">
        <f t="shared" si="1432"/>
        <v>0</v>
      </c>
      <c r="CL674" s="24">
        <f t="shared" si="1432"/>
        <v>0</v>
      </c>
      <c r="CM674" s="24">
        <f t="shared" si="1432"/>
        <v>0</v>
      </c>
      <c r="CN674" s="33">
        <f t="shared" si="1433"/>
        <v>0</v>
      </c>
      <c r="CO674" s="24">
        <f t="shared" si="1434"/>
        <v>0</v>
      </c>
      <c r="CP674" s="24">
        <f t="shared" si="1434"/>
        <v>0</v>
      </c>
      <c r="CQ674" s="24">
        <f t="shared" si="1434"/>
        <v>0</v>
      </c>
      <c r="CR674" s="24">
        <f t="shared" si="1434"/>
        <v>0</v>
      </c>
      <c r="CS674" s="33">
        <f t="shared" si="1435"/>
        <v>0</v>
      </c>
      <c r="CT674" s="24">
        <f t="shared" si="1436"/>
        <v>0</v>
      </c>
      <c r="CU674" s="24">
        <f t="shared" si="1436"/>
        <v>0</v>
      </c>
      <c r="CV674" s="24">
        <f t="shared" si="1436"/>
        <v>0</v>
      </c>
      <c r="CW674" s="24">
        <f t="shared" si="1436"/>
        <v>0</v>
      </c>
      <c r="CX674" s="33">
        <f t="shared" si="1437"/>
        <v>0</v>
      </c>
      <c r="CY674" s="24">
        <f t="shared" si="1438"/>
        <v>0</v>
      </c>
      <c r="CZ674" s="24">
        <f t="shared" si="1438"/>
        <v>0</v>
      </c>
      <c r="DA674" s="24">
        <f t="shared" si="1438"/>
        <v>0</v>
      </c>
      <c r="DB674" s="24">
        <f t="shared" si="1438"/>
        <v>0</v>
      </c>
      <c r="DC674" s="33">
        <f t="shared" si="1439"/>
        <v>0</v>
      </c>
      <c r="DD674" s="86">
        <f t="shared" si="1440"/>
        <v>0</v>
      </c>
    </row>
    <row r="675" spans="1:108" x14ac:dyDescent="0.25">
      <c r="A675" t="s">
        <v>5932</v>
      </c>
      <c r="B675" s="87" t="s">
        <v>5933</v>
      </c>
      <c r="C675" s="88">
        <f t="shared" si="1398"/>
        <v>0</v>
      </c>
      <c r="D675" s="88">
        <f t="shared" si="1398"/>
        <v>0</v>
      </c>
      <c r="E675" s="88">
        <f t="shared" si="1398"/>
        <v>0</v>
      </c>
      <c r="F675" s="88">
        <f t="shared" si="1398"/>
        <v>0</v>
      </c>
      <c r="G675" s="89">
        <f t="shared" si="1399"/>
        <v>0</v>
      </c>
      <c r="H675" s="88">
        <f t="shared" si="1400"/>
        <v>0</v>
      </c>
      <c r="I675" s="88">
        <f t="shared" si="1400"/>
        <v>0</v>
      </c>
      <c r="J675" s="88">
        <f t="shared" si="1400"/>
        <v>0</v>
      </c>
      <c r="K675" s="88">
        <f t="shared" si="1400"/>
        <v>0</v>
      </c>
      <c r="L675" s="89">
        <f t="shared" si="1401"/>
        <v>0</v>
      </c>
      <c r="M675" s="88">
        <f t="shared" si="1402"/>
        <v>0</v>
      </c>
      <c r="N675" s="88">
        <f t="shared" si="1402"/>
        <v>0</v>
      </c>
      <c r="O675" s="88">
        <f t="shared" si="1402"/>
        <v>0</v>
      </c>
      <c r="P675" s="88">
        <f t="shared" si="1402"/>
        <v>0</v>
      </c>
      <c r="Q675" s="89">
        <f t="shared" si="1403"/>
        <v>0</v>
      </c>
      <c r="R675" s="88">
        <f t="shared" si="1404"/>
        <v>0</v>
      </c>
      <c r="S675" s="88">
        <f t="shared" si="1404"/>
        <v>0</v>
      </c>
      <c r="T675" s="88">
        <f t="shared" si="1404"/>
        <v>0</v>
      </c>
      <c r="U675" s="88">
        <f t="shared" si="1404"/>
        <v>0</v>
      </c>
      <c r="V675" s="89">
        <f t="shared" si="1405"/>
        <v>0</v>
      </c>
      <c r="W675" s="88">
        <f t="shared" si="1406"/>
        <v>0</v>
      </c>
      <c r="X675" s="88">
        <f t="shared" si="1406"/>
        <v>0</v>
      </c>
      <c r="Y675" s="88">
        <f t="shared" si="1406"/>
        <v>0</v>
      </c>
      <c r="Z675" s="88">
        <f t="shared" si="1406"/>
        <v>0</v>
      </c>
      <c r="AA675" s="89">
        <f t="shared" si="1407"/>
        <v>0</v>
      </c>
      <c r="AB675" s="88">
        <f t="shared" si="1408"/>
        <v>0</v>
      </c>
      <c r="AC675" s="88">
        <f t="shared" si="1408"/>
        <v>0</v>
      </c>
      <c r="AD675" s="88">
        <f t="shared" si="1408"/>
        <v>0</v>
      </c>
      <c r="AE675" s="88">
        <f t="shared" si="1408"/>
        <v>0</v>
      </c>
      <c r="AF675" s="89">
        <f t="shared" si="1409"/>
        <v>0</v>
      </c>
      <c r="AG675" s="88">
        <f t="shared" si="1410"/>
        <v>0</v>
      </c>
      <c r="AH675" s="88">
        <f t="shared" si="1410"/>
        <v>0</v>
      </c>
      <c r="AI675" s="88">
        <f t="shared" si="1410"/>
        <v>0</v>
      </c>
      <c r="AJ675" s="88">
        <f t="shared" si="1410"/>
        <v>0</v>
      </c>
      <c r="AK675" s="89">
        <f t="shared" si="1411"/>
        <v>0</v>
      </c>
      <c r="AL675" s="88">
        <f t="shared" si="1412"/>
        <v>0</v>
      </c>
      <c r="AM675" s="88">
        <f t="shared" si="1412"/>
        <v>0</v>
      </c>
      <c r="AN675" s="88">
        <f t="shared" si="1412"/>
        <v>0</v>
      </c>
      <c r="AO675" s="88">
        <f t="shared" si="1412"/>
        <v>0</v>
      </c>
      <c r="AP675" s="89">
        <f t="shared" si="1413"/>
        <v>0</v>
      </c>
      <c r="AQ675" s="88">
        <f t="shared" si="1414"/>
        <v>0</v>
      </c>
      <c r="AR675" s="88">
        <f t="shared" si="1414"/>
        <v>0</v>
      </c>
      <c r="AS675" s="88">
        <f t="shared" si="1414"/>
        <v>0</v>
      </c>
      <c r="AT675" s="88">
        <f t="shared" si="1414"/>
        <v>0</v>
      </c>
      <c r="AU675" s="89">
        <f t="shared" si="1415"/>
        <v>0</v>
      </c>
      <c r="AV675" s="88">
        <f t="shared" si="1416"/>
        <v>0</v>
      </c>
      <c r="AW675" s="88">
        <f t="shared" si="1416"/>
        <v>0</v>
      </c>
      <c r="AX675" s="88">
        <f t="shared" si="1416"/>
        <v>0</v>
      </c>
      <c r="AY675" s="88">
        <f t="shared" si="1416"/>
        <v>0</v>
      </c>
      <c r="AZ675" s="89">
        <f t="shared" si="1417"/>
        <v>0</v>
      </c>
      <c r="BA675" s="88">
        <f t="shared" si="1418"/>
        <v>0</v>
      </c>
      <c r="BB675" s="88">
        <f t="shared" si="1418"/>
        <v>0</v>
      </c>
      <c r="BC675" s="88">
        <f t="shared" si="1418"/>
        <v>0</v>
      </c>
      <c r="BD675" s="88">
        <f t="shared" si="1418"/>
        <v>0</v>
      </c>
      <c r="BE675" s="89">
        <f t="shared" si="1419"/>
        <v>0</v>
      </c>
      <c r="BF675" s="88">
        <f t="shared" si="1420"/>
        <v>0</v>
      </c>
      <c r="BG675" s="88">
        <f t="shared" si="1420"/>
        <v>0</v>
      </c>
      <c r="BH675" s="88">
        <f t="shared" si="1420"/>
        <v>0</v>
      </c>
      <c r="BI675" s="88">
        <f t="shared" si="1420"/>
        <v>0</v>
      </c>
      <c r="BJ675" s="89">
        <f t="shared" si="1421"/>
        <v>0</v>
      </c>
      <c r="BK675" s="88">
        <f t="shared" si="1422"/>
        <v>0</v>
      </c>
      <c r="BL675" s="88">
        <f t="shared" si="1422"/>
        <v>0</v>
      </c>
      <c r="BM675" s="88">
        <f t="shared" si="1422"/>
        <v>0</v>
      </c>
      <c r="BN675" s="88">
        <f t="shared" si="1422"/>
        <v>0</v>
      </c>
      <c r="BO675" s="89">
        <f t="shared" si="1423"/>
        <v>0</v>
      </c>
      <c r="BP675" s="88">
        <f t="shared" si="1424"/>
        <v>0</v>
      </c>
      <c r="BQ675" s="88">
        <f t="shared" si="1424"/>
        <v>0</v>
      </c>
      <c r="BR675" s="88">
        <f t="shared" si="1424"/>
        <v>0</v>
      </c>
      <c r="BS675" s="88">
        <f t="shared" si="1424"/>
        <v>0</v>
      </c>
      <c r="BT675" s="89">
        <f t="shared" si="1425"/>
        <v>0</v>
      </c>
      <c r="BU675" s="88">
        <f t="shared" si="1426"/>
        <v>0</v>
      </c>
      <c r="BV675" s="88">
        <f t="shared" si="1426"/>
        <v>0</v>
      </c>
      <c r="BW675" s="88">
        <f t="shared" si="1426"/>
        <v>0</v>
      </c>
      <c r="BX675" s="88">
        <f t="shared" si="1426"/>
        <v>0</v>
      </c>
      <c r="BY675" s="89">
        <f t="shared" si="1427"/>
        <v>0</v>
      </c>
      <c r="BZ675" s="88">
        <f t="shared" si="1428"/>
        <v>0</v>
      </c>
      <c r="CA675" s="88">
        <f t="shared" si="1428"/>
        <v>0</v>
      </c>
      <c r="CB675" s="88">
        <f t="shared" si="1428"/>
        <v>0</v>
      </c>
      <c r="CC675" s="88">
        <f t="shared" si="1428"/>
        <v>0</v>
      </c>
      <c r="CD675" s="89">
        <f t="shared" si="1429"/>
        <v>0</v>
      </c>
      <c r="CE675" s="88">
        <f t="shared" si="1430"/>
        <v>0</v>
      </c>
      <c r="CF675" s="88">
        <f t="shared" si="1430"/>
        <v>0</v>
      </c>
      <c r="CG675" s="88">
        <f t="shared" si="1430"/>
        <v>0</v>
      </c>
      <c r="CH675" s="88">
        <f t="shared" si="1430"/>
        <v>0</v>
      </c>
      <c r="CI675" s="89">
        <f t="shared" si="1431"/>
        <v>0</v>
      </c>
      <c r="CJ675" s="88">
        <f t="shared" si="1432"/>
        <v>0</v>
      </c>
      <c r="CK675" s="88">
        <f t="shared" si="1432"/>
        <v>0</v>
      </c>
      <c r="CL675" s="88">
        <f t="shared" si="1432"/>
        <v>0</v>
      </c>
      <c r="CM675" s="88">
        <f t="shared" si="1432"/>
        <v>0</v>
      </c>
      <c r="CN675" s="89">
        <f t="shared" si="1433"/>
        <v>0</v>
      </c>
      <c r="CO675" s="88">
        <f t="shared" si="1434"/>
        <v>0</v>
      </c>
      <c r="CP675" s="88">
        <f t="shared" si="1434"/>
        <v>0</v>
      </c>
      <c r="CQ675" s="88">
        <f t="shared" si="1434"/>
        <v>0</v>
      </c>
      <c r="CR675" s="88">
        <f t="shared" si="1434"/>
        <v>0</v>
      </c>
      <c r="CS675" s="89">
        <f t="shared" si="1435"/>
        <v>0</v>
      </c>
      <c r="CT675" s="88">
        <f t="shared" si="1436"/>
        <v>0</v>
      </c>
      <c r="CU675" s="88">
        <f t="shared" si="1436"/>
        <v>0</v>
      </c>
      <c r="CV675" s="88">
        <f t="shared" si="1436"/>
        <v>0</v>
      </c>
      <c r="CW675" s="88">
        <f t="shared" si="1436"/>
        <v>0</v>
      </c>
      <c r="CX675" s="89">
        <f t="shared" si="1437"/>
        <v>0</v>
      </c>
      <c r="CY675" s="88">
        <f t="shared" si="1438"/>
        <v>0</v>
      </c>
      <c r="CZ675" s="88">
        <f t="shared" si="1438"/>
        <v>0</v>
      </c>
      <c r="DA675" s="88">
        <f t="shared" si="1438"/>
        <v>0</v>
      </c>
      <c r="DB675" s="88">
        <f t="shared" si="1438"/>
        <v>0</v>
      </c>
      <c r="DC675" s="89">
        <f t="shared" si="1439"/>
        <v>0</v>
      </c>
      <c r="DD675" s="90">
        <f t="shared" si="1440"/>
        <v>0</v>
      </c>
    </row>
    <row r="677" spans="1:108" x14ac:dyDescent="0.25">
      <c r="A677" t="s">
        <v>5934</v>
      </c>
      <c r="B677" s="30" t="s">
        <v>151</v>
      </c>
    </row>
    <row r="678" spans="1:108" x14ac:dyDescent="0.25">
      <c r="A678" t="s">
        <v>5935</v>
      </c>
      <c r="B678" s="32" t="s">
        <v>5120</v>
      </c>
      <c r="C678" s="24">
        <f t="shared" ref="C678:F688" si="1441">C160-C424</f>
        <v>0</v>
      </c>
      <c r="D678" s="24">
        <f t="shared" si="1441"/>
        <v>0</v>
      </c>
      <c r="E678" s="24">
        <f t="shared" si="1441"/>
        <v>0</v>
      </c>
      <c r="F678" s="24">
        <f t="shared" si="1441"/>
        <v>0</v>
      </c>
      <c r="G678" s="33">
        <f t="shared" ref="G678:G688" si="1442">SUM(C678:F678)</f>
        <v>0</v>
      </c>
      <c r="H678" s="24">
        <f t="shared" ref="H678:K688" si="1443">H160-H424</f>
        <v>0</v>
      </c>
      <c r="I678" s="24">
        <f t="shared" si="1443"/>
        <v>0</v>
      </c>
      <c r="J678" s="24">
        <f t="shared" si="1443"/>
        <v>0</v>
      </c>
      <c r="K678" s="24">
        <f t="shared" si="1443"/>
        <v>0</v>
      </c>
      <c r="L678" s="33">
        <f t="shared" ref="L678:L688" si="1444">SUM(H678:K678)</f>
        <v>0</v>
      </c>
      <c r="M678" s="24">
        <f t="shared" ref="M678:P688" si="1445">M160-M424</f>
        <v>0</v>
      </c>
      <c r="N678" s="24">
        <f t="shared" si="1445"/>
        <v>0</v>
      </c>
      <c r="O678" s="24">
        <f t="shared" si="1445"/>
        <v>0</v>
      </c>
      <c r="P678" s="24">
        <f t="shared" si="1445"/>
        <v>0</v>
      </c>
      <c r="Q678" s="33">
        <f t="shared" ref="Q678:Q688" si="1446">SUM(M678:P678)</f>
        <v>0</v>
      </c>
      <c r="R678" s="24">
        <f t="shared" ref="R678:U688" si="1447">R160-R424</f>
        <v>0</v>
      </c>
      <c r="S678" s="24">
        <f t="shared" si="1447"/>
        <v>0</v>
      </c>
      <c r="T678" s="24">
        <f t="shared" si="1447"/>
        <v>0</v>
      </c>
      <c r="U678" s="24">
        <f t="shared" si="1447"/>
        <v>0</v>
      </c>
      <c r="V678" s="33">
        <f t="shared" ref="V678:V688" si="1448">SUM(R678:U678)</f>
        <v>0</v>
      </c>
      <c r="W678" s="24">
        <f t="shared" ref="W678:Z688" si="1449">W160-W424</f>
        <v>0</v>
      </c>
      <c r="X678" s="24">
        <f t="shared" si="1449"/>
        <v>0</v>
      </c>
      <c r="Y678" s="24">
        <f t="shared" si="1449"/>
        <v>0</v>
      </c>
      <c r="Z678" s="24">
        <f t="shared" si="1449"/>
        <v>0</v>
      </c>
      <c r="AA678" s="33">
        <f t="shared" ref="AA678:AA688" si="1450">SUM(W678:Z678)</f>
        <v>0</v>
      </c>
      <c r="AB678" s="24">
        <f t="shared" ref="AB678:AE688" si="1451">AB160-AB424</f>
        <v>0</v>
      </c>
      <c r="AC678" s="24">
        <f t="shared" si="1451"/>
        <v>0</v>
      </c>
      <c r="AD678" s="24">
        <f t="shared" si="1451"/>
        <v>0</v>
      </c>
      <c r="AE678" s="24">
        <f t="shared" si="1451"/>
        <v>0</v>
      </c>
      <c r="AF678" s="33">
        <f t="shared" ref="AF678:AF688" si="1452">SUM(AB678:AE678)</f>
        <v>0</v>
      </c>
      <c r="AG678" s="24">
        <f t="shared" ref="AG678:AJ688" si="1453">AG160-AG424</f>
        <v>0</v>
      </c>
      <c r="AH678" s="24">
        <f t="shared" si="1453"/>
        <v>0</v>
      </c>
      <c r="AI678" s="24">
        <f t="shared" si="1453"/>
        <v>0</v>
      </c>
      <c r="AJ678" s="24">
        <f t="shared" si="1453"/>
        <v>0</v>
      </c>
      <c r="AK678" s="33">
        <f t="shared" ref="AK678:AK688" si="1454">SUM(AG678:AJ678)</f>
        <v>0</v>
      </c>
      <c r="AL678" s="24">
        <f t="shared" ref="AL678:AO688" si="1455">AL160-AL424</f>
        <v>0</v>
      </c>
      <c r="AM678" s="24">
        <f t="shared" si="1455"/>
        <v>0</v>
      </c>
      <c r="AN678" s="24">
        <f t="shared" si="1455"/>
        <v>0</v>
      </c>
      <c r="AO678" s="24">
        <f t="shared" si="1455"/>
        <v>0</v>
      </c>
      <c r="AP678" s="33">
        <f t="shared" ref="AP678:AP688" si="1456">SUM(AL678:AO678)</f>
        <v>0</v>
      </c>
      <c r="AQ678" s="24">
        <f t="shared" ref="AQ678:AT688" si="1457">AQ160-AQ424</f>
        <v>0</v>
      </c>
      <c r="AR678" s="24">
        <f t="shared" si="1457"/>
        <v>0</v>
      </c>
      <c r="AS678" s="24">
        <f t="shared" si="1457"/>
        <v>0</v>
      </c>
      <c r="AT678" s="24">
        <f t="shared" si="1457"/>
        <v>0</v>
      </c>
      <c r="AU678" s="33">
        <f t="shared" ref="AU678:AU688" si="1458">SUM(AQ678:AT678)</f>
        <v>0</v>
      </c>
      <c r="AV678" s="24">
        <f t="shared" ref="AV678:AY688" si="1459">AV160-AV424</f>
        <v>0</v>
      </c>
      <c r="AW678" s="24">
        <f t="shared" si="1459"/>
        <v>0</v>
      </c>
      <c r="AX678" s="24">
        <f t="shared" si="1459"/>
        <v>0</v>
      </c>
      <c r="AY678" s="24">
        <f t="shared" si="1459"/>
        <v>0</v>
      </c>
      <c r="AZ678" s="33">
        <f t="shared" ref="AZ678:AZ688" si="1460">SUM(AV678:AY678)</f>
        <v>0</v>
      </c>
      <c r="BA678" s="24">
        <f t="shared" ref="BA678:BD688" si="1461">BA160-BA424</f>
        <v>0</v>
      </c>
      <c r="BB678" s="24">
        <f t="shared" si="1461"/>
        <v>0</v>
      </c>
      <c r="BC678" s="24">
        <f t="shared" si="1461"/>
        <v>0</v>
      </c>
      <c r="BD678" s="24">
        <f t="shared" si="1461"/>
        <v>0</v>
      </c>
      <c r="BE678" s="33">
        <f t="shared" ref="BE678:BE688" si="1462">SUM(BA678:BD678)</f>
        <v>0</v>
      </c>
      <c r="BF678" s="24">
        <f t="shared" ref="BF678:BI688" si="1463">BF160-BF424</f>
        <v>0</v>
      </c>
      <c r="BG678" s="24">
        <f t="shared" si="1463"/>
        <v>0</v>
      </c>
      <c r="BH678" s="24">
        <f t="shared" si="1463"/>
        <v>0</v>
      </c>
      <c r="BI678" s="24">
        <f t="shared" si="1463"/>
        <v>0</v>
      </c>
      <c r="BJ678" s="33">
        <f t="shared" ref="BJ678:BJ688" si="1464">SUM(BF678:BI678)</f>
        <v>0</v>
      </c>
      <c r="BK678" s="24">
        <f t="shared" ref="BK678:BN688" si="1465">BK160-BK424</f>
        <v>0</v>
      </c>
      <c r="BL678" s="24">
        <f t="shared" si="1465"/>
        <v>0</v>
      </c>
      <c r="BM678" s="24">
        <f t="shared" si="1465"/>
        <v>0</v>
      </c>
      <c r="BN678" s="24">
        <f t="shared" si="1465"/>
        <v>0</v>
      </c>
      <c r="BO678" s="33">
        <f t="shared" ref="BO678:BO688" si="1466">SUM(BK678:BN678)</f>
        <v>0</v>
      </c>
      <c r="BP678" s="24">
        <f t="shared" ref="BP678:BS688" si="1467">BP160-BP424</f>
        <v>0</v>
      </c>
      <c r="BQ678" s="24">
        <f t="shared" si="1467"/>
        <v>0</v>
      </c>
      <c r="BR678" s="24">
        <f t="shared" si="1467"/>
        <v>0</v>
      </c>
      <c r="BS678" s="24">
        <f t="shared" si="1467"/>
        <v>0</v>
      </c>
      <c r="BT678" s="33">
        <f t="shared" ref="BT678:BT688" si="1468">SUM(BP678:BS678)</f>
        <v>0</v>
      </c>
      <c r="BU678" s="24">
        <f t="shared" ref="BU678:BX688" si="1469">BU160-BU424</f>
        <v>0</v>
      </c>
      <c r="BV678" s="24">
        <f t="shared" si="1469"/>
        <v>0</v>
      </c>
      <c r="BW678" s="24">
        <f t="shared" si="1469"/>
        <v>0</v>
      </c>
      <c r="BX678" s="24">
        <f t="shared" si="1469"/>
        <v>0</v>
      </c>
      <c r="BY678" s="33">
        <f t="shared" ref="BY678:BY688" si="1470">SUM(BU678:BX678)</f>
        <v>0</v>
      </c>
      <c r="BZ678" s="24">
        <f t="shared" ref="BZ678:CC688" si="1471">BZ160-BZ424</f>
        <v>0</v>
      </c>
      <c r="CA678" s="24">
        <f t="shared" si="1471"/>
        <v>0</v>
      </c>
      <c r="CB678" s="24">
        <f t="shared" si="1471"/>
        <v>0</v>
      </c>
      <c r="CC678" s="24">
        <f t="shared" si="1471"/>
        <v>0</v>
      </c>
      <c r="CD678" s="33">
        <f t="shared" ref="CD678:CD688" si="1472">SUM(BZ678:CC678)</f>
        <v>0</v>
      </c>
      <c r="CE678" s="24">
        <f t="shared" ref="CE678:CH688" si="1473">CE160-CE424</f>
        <v>0</v>
      </c>
      <c r="CF678" s="24">
        <f t="shared" si="1473"/>
        <v>0</v>
      </c>
      <c r="CG678" s="24">
        <f t="shared" si="1473"/>
        <v>0</v>
      </c>
      <c r="CH678" s="24">
        <f t="shared" si="1473"/>
        <v>0</v>
      </c>
      <c r="CI678" s="33">
        <f t="shared" ref="CI678:CI688" si="1474">SUM(CE678:CH678)</f>
        <v>0</v>
      </c>
      <c r="CJ678" s="24">
        <f t="shared" ref="CJ678:CM688" si="1475">CJ160-CJ424</f>
        <v>0</v>
      </c>
      <c r="CK678" s="24">
        <f t="shared" si="1475"/>
        <v>0</v>
      </c>
      <c r="CL678" s="24">
        <f t="shared" si="1475"/>
        <v>0</v>
      </c>
      <c r="CM678" s="24">
        <f t="shared" si="1475"/>
        <v>0</v>
      </c>
      <c r="CN678" s="33">
        <f t="shared" ref="CN678:CN688" si="1476">SUM(CJ678:CM678)</f>
        <v>0</v>
      </c>
      <c r="CO678" s="24">
        <f t="shared" ref="CO678:CR688" si="1477">CO160-CO424</f>
        <v>0</v>
      </c>
      <c r="CP678" s="24">
        <f t="shared" si="1477"/>
        <v>0</v>
      </c>
      <c r="CQ678" s="24">
        <f t="shared" si="1477"/>
        <v>0</v>
      </c>
      <c r="CR678" s="24">
        <f t="shared" si="1477"/>
        <v>0</v>
      </c>
      <c r="CS678" s="33">
        <f t="shared" ref="CS678:CS688" si="1478">SUM(CO678:CR678)</f>
        <v>0</v>
      </c>
      <c r="CT678" s="24">
        <f t="shared" ref="CT678:CW688" si="1479">CT160-CT424</f>
        <v>0</v>
      </c>
      <c r="CU678" s="24">
        <f t="shared" si="1479"/>
        <v>0</v>
      </c>
      <c r="CV678" s="24">
        <f t="shared" si="1479"/>
        <v>0</v>
      </c>
      <c r="CW678" s="24">
        <f t="shared" si="1479"/>
        <v>0</v>
      </c>
      <c r="CX678" s="33">
        <f t="shared" ref="CX678:CX688" si="1480">SUM(CT678:CW678)</f>
        <v>0</v>
      </c>
      <c r="CY678" s="24">
        <f t="shared" ref="CY678:DB688" si="1481">CY160-CY424</f>
        <v>0</v>
      </c>
      <c r="CZ678" s="24">
        <f t="shared" si="1481"/>
        <v>0</v>
      </c>
      <c r="DA678" s="24">
        <f t="shared" si="1481"/>
        <v>0</v>
      </c>
      <c r="DB678" s="24">
        <f t="shared" si="1481"/>
        <v>0</v>
      </c>
      <c r="DC678" s="33">
        <f t="shared" ref="DC678:DC688" si="1482">SUM(CY678:DB678)</f>
        <v>0</v>
      </c>
      <c r="DD678" s="86">
        <f t="shared" ref="DD678:DD688" si="1483">DD160-DD424</f>
        <v>0</v>
      </c>
    </row>
    <row r="679" spans="1:108" x14ac:dyDescent="0.25">
      <c r="A679" t="s">
        <v>5936</v>
      </c>
      <c r="B679" s="32" t="s">
        <v>5121</v>
      </c>
      <c r="C679" s="24">
        <f t="shared" si="1441"/>
        <v>0</v>
      </c>
      <c r="D679" s="24">
        <f t="shared" si="1441"/>
        <v>0</v>
      </c>
      <c r="E679" s="24">
        <f t="shared" si="1441"/>
        <v>0</v>
      </c>
      <c r="F679" s="24">
        <f t="shared" si="1441"/>
        <v>0</v>
      </c>
      <c r="G679" s="33">
        <f t="shared" si="1442"/>
        <v>0</v>
      </c>
      <c r="H679" s="24">
        <f t="shared" si="1443"/>
        <v>0</v>
      </c>
      <c r="I679" s="24">
        <f t="shared" si="1443"/>
        <v>0</v>
      </c>
      <c r="J679" s="24">
        <f t="shared" si="1443"/>
        <v>0</v>
      </c>
      <c r="K679" s="24">
        <f t="shared" si="1443"/>
        <v>0</v>
      </c>
      <c r="L679" s="33">
        <f t="shared" si="1444"/>
        <v>0</v>
      </c>
      <c r="M679" s="24">
        <f t="shared" si="1445"/>
        <v>0</v>
      </c>
      <c r="N679" s="24">
        <f t="shared" si="1445"/>
        <v>0</v>
      </c>
      <c r="O679" s="24">
        <f t="shared" si="1445"/>
        <v>0</v>
      </c>
      <c r="P679" s="24">
        <f t="shared" si="1445"/>
        <v>0</v>
      </c>
      <c r="Q679" s="33">
        <f t="shared" si="1446"/>
        <v>0</v>
      </c>
      <c r="R679" s="24">
        <f t="shared" si="1447"/>
        <v>0</v>
      </c>
      <c r="S679" s="24">
        <f t="shared" si="1447"/>
        <v>0</v>
      </c>
      <c r="T679" s="24">
        <f t="shared" si="1447"/>
        <v>0</v>
      </c>
      <c r="U679" s="24">
        <f t="shared" si="1447"/>
        <v>0</v>
      </c>
      <c r="V679" s="33">
        <f t="shared" si="1448"/>
        <v>0</v>
      </c>
      <c r="W679" s="24">
        <f t="shared" si="1449"/>
        <v>0</v>
      </c>
      <c r="X679" s="24">
        <f t="shared" si="1449"/>
        <v>0</v>
      </c>
      <c r="Y679" s="24">
        <f t="shared" si="1449"/>
        <v>0</v>
      </c>
      <c r="Z679" s="24">
        <f t="shared" si="1449"/>
        <v>0</v>
      </c>
      <c r="AA679" s="33">
        <f t="shared" si="1450"/>
        <v>0</v>
      </c>
      <c r="AB679" s="24">
        <f t="shared" si="1451"/>
        <v>0</v>
      </c>
      <c r="AC679" s="24">
        <f t="shared" si="1451"/>
        <v>0</v>
      </c>
      <c r="AD679" s="24">
        <f t="shared" si="1451"/>
        <v>0</v>
      </c>
      <c r="AE679" s="24">
        <f t="shared" si="1451"/>
        <v>0</v>
      </c>
      <c r="AF679" s="33">
        <f t="shared" si="1452"/>
        <v>0</v>
      </c>
      <c r="AG679" s="24">
        <f t="shared" si="1453"/>
        <v>0</v>
      </c>
      <c r="AH679" s="24">
        <f t="shared" si="1453"/>
        <v>0</v>
      </c>
      <c r="AI679" s="24">
        <f t="shared" si="1453"/>
        <v>0</v>
      </c>
      <c r="AJ679" s="24">
        <f t="shared" si="1453"/>
        <v>0</v>
      </c>
      <c r="AK679" s="33">
        <f t="shared" si="1454"/>
        <v>0</v>
      </c>
      <c r="AL679" s="24">
        <f t="shared" si="1455"/>
        <v>0</v>
      </c>
      <c r="AM679" s="24">
        <f t="shared" si="1455"/>
        <v>0</v>
      </c>
      <c r="AN679" s="24">
        <f t="shared" si="1455"/>
        <v>0</v>
      </c>
      <c r="AO679" s="24">
        <f t="shared" si="1455"/>
        <v>0</v>
      </c>
      <c r="AP679" s="33">
        <f t="shared" si="1456"/>
        <v>0</v>
      </c>
      <c r="AQ679" s="24">
        <f t="shared" si="1457"/>
        <v>0</v>
      </c>
      <c r="AR679" s="24">
        <f t="shared" si="1457"/>
        <v>0</v>
      </c>
      <c r="AS679" s="24">
        <f t="shared" si="1457"/>
        <v>0</v>
      </c>
      <c r="AT679" s="24">
        <f t="shared" si="1457"/>
        <v>0</v>
      </c>
      <c r="AU679" s="33">
        <f t="shared" si="1458"/>
        <v>0</v>
      </c>
      <c r="AV679" s="24">
        <f t="shared" si="1459"/>
        <v>0</v>
      </c>
      <c r="AW679" s="24">
        <f t="shared" si="1459"/>
        <v>0</v>
      </c>
      <c r="AX679" s="24">
        <f t="shared" si="1459"/>
        <v>0</v>
      </c>
      <c r="AY679" s="24">
        <f t="shared" si="1459"/>
        <v>0</v>
      </c>
      <c r="AZ679" s="33">
        <f t="shared" si="1460"/>
        <v>0</v>
      </c>
      <c r="BA679" s="24">
        <f t="shared" si="1461"/>
        <v>0</v>
      </c>
      <c r="BB679" s="24">
        <f t="shared" si="1461"/>
        <v>0</v>
      </c>
      <c r="BC679" s="24">
        <f t="shared" si="1461"/>
        <v>0</v>
      </c>
      <c r="BD679" s="24">
        <f t="shared" si="1461"/>
        <v>0</v>
      </c>
      <c r="BE679" s="33">
        <f t="shared" si="1462"/>
        <v>0</v>
      </c>
      <c r="BF679" s="24">
        <f t="shared" si="1463"/>
        <v>0</v>
      </c>
      <c r="BG679" s="24">
        <f t="shared" si="1463"/>
        <v>0</v>
      </c>
      <c r="BH679" s="24">
        <f t="shared" si="1463"/>
        <v>0</v>
      </c>
      <c r="BI679" s="24">
        <f t="shared" si="1463"/>
        <v>0</v>
      </c>
      <c r="BJ679" s="33">
        <f t="shared" si="1464"/>
        <v>0</v>
      </c>
      <c r="BK679" s="24">
        <f t="shared" si="1465"/>
        <v>0</v>
      </c>
      <c r="BL679" s="24">
        <f t="shared" si="1465"/>
        <v>0</v>
      </c>
      <c r="BM679" s="24">
        <f t="shared" si="1465"/>
        <v>0</v>
      </c>
      <c r="BN679" s="24">
        <f t="shared" si="1465"/>
        <v>0</v>
      </c>
      <c r="BO679" s="33">
        <f t="shared" si="1466"/>
        <v>0</v>
      </c>
      <c r="BP679" s="24">
        <f t="shared" si="1467"/>
        <v>0</v>
      </c>
      <c r="BQ679" s="24">
        <f t="shared" si="1467"/>
        <v>0</v>
      </c>
      <c r="BR679" s="24">
        <f t="shared" si="1467"/>
        <v>0</v>
      </c>
      <c r="BS679" s="24">
        <f t="shared" si="1467"/>
        <v>0</v>
      </c>
      <c r="BT679" s="33">
        <f t="shared" si="1468"/>
        <v>0</v>
      </c>
      <c r="BU679" s="24">
        <f t="shared" si="1469"/>
        <v>0</v>
      </c>
      <c r="BV679" s="24">
        <f t="shared" si="1469"/>
        <v>0</v>
      </c>
      <c r="BW679" s="24">
        <f t="shared" si="1469"/>
        <v>0</v>
      </c>
      <c r="BX679" s="24">
        <f t="shared" si="1469"/>
        <v>0</v>
      </c>
      <c r="BY679" s="33">
        <f t="shared" si="1470"/>
        <v>0</v>
      </c>
      <c r="BZ679" s="24">
        <f t="shared" si="1471"/>
        <v>0</v>
      </c>
      <c r="CA679" s="24">
        <f t="shared" si="1471"/>
        <v>0</v>
      </c>
      <c r="CB679" s="24">
        <f t="shared" si="1471"/>
        <v>0</v>
      </c>
      <c r="CC679" s="24">
        <f t="shared" si="1471"/>
        <v>0</v>
      </c>
      <c r="CD679" s="33">
        <f t="shared" si="1472"/>
        <v>0</v>
      </c>
      <c r="CE679" s="24">
        <f t="shared" si="1473"/>
        <v>0</v>
      </c>
      <c r="CF679" s="24">
        <f t="shared" si="1473"/>
        <v>0</v>
      </c>
      <c r="CG679" s="24">
        <f t="shared" si="1473"/>
        <v>0</v>
      </c>
      <c r="CH679" s="24">
        <f t="shared" si="1473"/>
        <v>0</v>
      </c>
      <c r="CI679" s="33">
        <f t="shared" si="1474"/>
        <v>0</v>
      </c>
      <c r="CJ679" s="24">
        <f t="shared" si="1475"/>
        <v>0</v>
      </c>
      <c r="CK679" s="24">
        <f t="shared" si="1475"/>
        <v>0</v>
      </c>
      <c r="CL679" s="24">
        <f t="shared" si="1475"/>
        <v>0</v>
      </c>
      <c r="CM679" s="24">
        <f t="shared" si="1475"/>
        <v>0</v>
      </c>
      <c r="CN679" s="33">
        <f t="shared" si="1476"/>
        <v>0</v>
      </c>
      <c r="CO679" s="24">
        <f t="shared" si="1477"/>
        <v>0</v>
      </c>
      <c r="CP679" s="24">
        <f t="shared" si="1477"/>
        <v>0</v>
      </c>
      <c r="CQ679" s="24">
        <f t="shared" si="1477"/>
        <v>0</v>
      </c>
      <c r="CR679" s="24">
        <f t="shared" si="1477"/>
        <v>0</v>
      </c>
      <c r="CS679" s="33">
        <f t="shared" si="1478"/>
        <v>0</v>
      </c>
      <c r="CT679" s="24">
        <f t="shared" si="1479"/>
        <v>0</v>
      </c>
      <c r="CU679" s="24">
        <f t="shared" si="1479"/>
        <v>0</v>
      </c>
      <c r="CV679" s="24">
        <f t="shared" si="1479"/>
        <v>0</v>
      </c>
      <c r="CW679" s="24">
        <f t="shared" si="1479"/>
        <v>0</v>
      </c>
      <c r="CX679" s="33">
        <f t="shared" si="1480"/>
        <v>0</v>
      </c>
      <c r="CY679" s="24">
        <f t="shared" si="1481"/>
        <v>0</v>
      </c>
      <c r="CZ679" s="24">
        <f t="shared" si="1481"/>
        <v>0</v>
      </c>
      <c r="DA679" s="24">
        <f t="shared" si="1481"/>
        <v>0</v>
      </c>
      <c r="DB679" s="24">
        <f t="shared" si="1481"/>
        <v>0</v>
      </c>
      <c r="DC679" s="33">
        <f t="shared" si="1482"/>
        <v>0</v>
      </c>
      <c r="DD679" s="86">
        <f t="shared" si="1483"/>
        <v>0</v>
      </c>
    </row>
    <row r="680" spans="1:108" x14ac:dyDescent="0.25">
      <c r="A680" t="s">
        <v>5937</v>
      </c>
      <c r="B680" s="32" t="s">
        <v>5122</v>
      </c>
      <c r="C680" s="24">
        <f t="shared" si="1441"/>
        <v>0</v>
      </c>
      <c r="D680" s="24">
        <f t="shared" si="1441"/>
        <v>0</v>
      </c>
      <c r="E680" s="24">
        <f t="shared" si="1441"/>
        <v>0</v>
      </c>
      <c r="F680" s="24">
        <f t="shared" si="1441"/>
        <v>0</v>
      </c>
      <c r="G680" s="33">
        <f t="shared" si="1442"/>
        <v>0</v>
      </c>
      <c r="H680" s="24">
        <f t="shared" si="1443"/>
        <v>0</v>
      </c>
      <c r="I680" s="24">
        <f t="shared" si="1443"/>
        <v>0</v>
      </c>
      <c r="J680" s="24">
        <f t="shared" si="1443"/>
        <v>0</v>
      </c>
      <c r="K680" s="24">
        <f t="shared" si="1443"/>
        <v>0</v>
      </c>
      <c r="L680" s="33">
        <f t="shared" si="1444"/>
        <v>0</v>
      </c>
      <c r="M680" s="24">
        <f t="shared" si="1445"/>
        <v>0</v>
      </c>
      <c r="N680" s="24">
        <f t="shared" si="1445"/>
        <v>0</v>
      </c>
      <c r="O680" s="24">
        <f t="shared" si="1445"/>
        <v>0</v>
      </c>
      <c r="P680" s="24">
        <f t="shared" si="1445"/>
        <v>0</v>
      </c>
      <c r="Q680" s="33">
        <f t="shared" si="1446"/>
        <v>0</v>
      </c>
      <c r="R680" s="24">
        <f t="shared" si="1447"/>
        <v>0</v>
      </c>
      <c r="S680" s="24">
        <f t="shared" si="1447"/>
        <v>0</v>
      </c>
      <c r="T680" s="24">
        <f t="shared" si="1447"/>
        <v>0</v>
      </c>
      <c r="U680" s="24">
        <f t="shared" si="1447"/>
        <v>0</v>
      </c>
      <c r="V680" s="33">
        <f t="shared" si="1448"/>
        <v>0</v>
      </c>
      <c r="W680" s="24">
        <f t="shared" si="1449"/>
        <v>0</v>
      </c>
      <c r="X680" s="24">
        <f t="shared" si="1449"/>
        <v>0</v>
      </c>
      <c r="Y680" s="24">
        <f t="shared" si="1449"/>
        <v>0</v>
      </c>
      <c r="Z680" s="24">
        <f t="shared" si="1449"/>
        <v>0</v>
      </c>
      <c r="AA680" s="33">
        <f t="shared" si="1450"/>
        <v>0</v>
      </c>
      <c r="AB680" s="24">
        <f t="shared" si="1451"/>
        <v>0</v>
      </c>
      <c r="AC680" s="24">
        <f t="shared" si="1451"/>
        <v>0</v>
      </c>
      <c r="AD680" s="24">
        <f t="shared" si="1451"/>
        <v>0</v>
      </c>
      <c r="AE680" s="24">
        <f t="shared" si="1451"/>
        <v>0</v>
      </c>
      <c r="AF680" s="33">
        <f t="shared" si="1452"/>
        <v>0</v>
      </c>
      <c r="AG680" s="24">
        <f t="shared" si="1453"/>
        <v>0</v>
      </c>
      <c r="AH680" s="24">
        <f t="shared" si="1453"/>
        <v>0</v>
      </c>
      <c r="AI680" s="24">
        <f t="shared" si="1453"/>
        <v>0</v>
      </c>
      <c r="AJ680" s="24">
        <f t="shared" si="1453"/>
        <v>0</v>
      </c>
      <c r="AK680" s="33">
        <f t="shared" si="1454"/>
        <v>0</v>
      </c>
      <c r="AL680" s="24">
        <f t="shared" si="1455"/>
        <v>0</v>
      </c>
      <c r="AM680" s="24">
        <f t="shared" si="1455"/>
        <v>0</v>
      </c>
      <c r="AN680" s="24">
        <f t="shared" si="1455"/>
        <v>0</v>
      </c>
      <c r="AO680" s="24">
        <f t="shared" si="1455"/>
        <v>0</v>
      </c>
      <c r="AP680" s="33">
        <f t="shared" si="1456"/>
        <v>0</v>
      </c>
      <c r="AQ680" s="24">
        <f t="shared" si="1457"/>
        <v>0</v>
      </c>
      <c r="AR680" s="24">
        <f t="shared" si="1457"/>
        <v>0</v>
      </c>
      <c r="AS680" s="24">
        <f t="shared" si="1457"/>
        <v>0</v>
      </c>
      <c r="AT680" s="24">
        <f t="shared" si="1457"/>
        <v>0</v>
      </c>
      <c r="AU680" s="33">
        <f t="shared" si="1458"/>
        <v>0</v>
      </c>
      <c r="AV680" s="24">
        <f t="shared" si="1459"/>
        <v>0</v>
      </c>
      <c r="AW680" s="24">
        <f t="shared" si="1459"/>
        <v>0</v>
      </c>
      <c r="AX680" s="24">
        <f t="shared" si="1459"/>
        <v>0</v>
      </c>
      <c r="AY680" s="24">
        <f t="shared" si="1459"/>
        <v>0</v>
      </c>
      <c r="AZ680" s="33">
        <f t="shared" si="1460"/>
        <v>0</v>
      </c>
      <c r="BA680" s="24">
        <f t="shared" si="1461"/>
        <v>0</v>
      </c>
      <c r="BB680" s="24">
        <f t="shared" si="1461"/>
        <v>0</v>
      </c>
      <c r="BC680" s="24">
        <f t="shared" si="1461"/>
        <v>0</v>
      </c>
      <c r="BD680" s="24">
        <f t="shared" si="1461"/>
        <v>0</v>
      </c>
      <c r="BE680" s="33">
        <f t="shared" si="1462"/>
        <v>0</v>
      </c>
      <c r="BF680" s="24">
        <f t="shared" si="1463"/>
        <v>0</v>
      </c>
      <c r="BG680" s="24">
        <f t="shared" si="1463"/>
        <v>0</v>
      </c>
      <c r="BH680" s="24">
        <f t="shared" si="1463"/>
        <v>0</v>
      </c>
      <c r="BI680" s="24">
        <f t="shared" si="1463"/>
        <v>0</v>
      </c>
      <c r="BJ680" s="33">
        <f t="shared" si="1464"/>
        <v>0</v>
      </c>
      <c r="BK680" s="24">
        <f t="shared" si="1465"/>
        <v>0</v>
      </c>
      <c r="BL680" s="24">
        <f t="shared" si="1465"/>
        <v>0</v>
      </c>
      <c r="BM680" s="24">
        <f t="shared" si="1465"/>
        <v>0</v>
      </c>
      <c r="BN680" s="24">
        <f t="shared" si="1465"/>
        <v>0</v>
      </c>
      <c r="BO680" s="33">
        <f t="shared" si="1466"/>
        <v>0</v>
      </c>
      <c r="BP680" s="24">
        <f t="shared" si="1467"/>
        <v>0</v>
      </c>
      <c r="BQ680" s="24">
        <f t="shared" si="1467"/>
        <v>0</v>
      </c>
      <c r="BR680" s="24">
        <f t="shared" si="1467"/>
        <v>0</v>
      </c>
      <c r="BS680" s="24">
        <f t="shared" si="1467"/>
        <v>0</v>
      </c>
      <c r="BT680" s="33">
        <f t="shared" si="1468"/>
        <v>0</v>
      </c>
      <c r="BU680" s="24">
        <f t="shared" si="1469"/>
        <v>0</v>
      </c>
      <c r="BV680" s="24">
        <f t="shared" si="1469"/>
        <v>0</v>
      </c>
      <c r="BW680" s="24">
        <f t="shared" si="1469"/>
        <v>0</v>
      </c>
      <c r="BX680" s="24">
        <f t="shared" si="1469"/>
        <v>0</v>
      </c>
      <c r="BY680" s="33">
        <f t="shared" si="1470"/>
        <v>0</v>
      </c>
      <c r="BZ680" s="24">
        <f t="shared" si="1471"/>
        <v>0</v>
      </c>
      <c r="CA680" s="24">
        <f t="shared" si="1471"/>
        <v>0</v>
      </c>
      <c r="CB680" s="24">
        <f t="shared" si="1471"/>
        <v>0</v>
      </c>
      <c r="CC680" s="24">
        <f t="shared" si="1471"/>
        <v>0</v>
      </c>
      <c r="CD680" s="33">
        <f t="shared" si="1472"/>
        <v>0</v>
      </c>
      <c r="CE680" s="24">
        <f t="shared" si="1473"/>
        <v>0</v>
      </c>
      <c r="CF680" s="24">
        <f t="shared" si="1473"/>
        <v>0</v>
      </c>
      <c r="CG680" s="24">
        <f t="shared" si="1473"/>
        <v>0</v>
      </c>
      <c r="CH680" s="24">
        <f t="shared" si="1473"/>
        <v>0</v>
      </c>
      <c r="CI680" s="33">
        <f t="shared" si="1474"/>
        <v>0</v>
      </c>
      <c r="CJ680" s="24">
        <f t="shared" si="1475"/>
        <v>0</v>
      </c>
      <c r="CK680" s="24">
        <f t="shared" si="1475"/>
        <v>0</v>
      </c>
      <c r="CL680" s="24">
        <f t="shared" si="1475"/>
        <v>0</v>
      </c>
      <c r="CM680" s="24">
        <f t="shared" si="1475"/>
        <v>0</v>
      </c>
      <c r="CN680" s="33">
        <f t="shared" si="1476"/>
        <v>0</v>
      </c>
      <c r="CO680" s="24">
        <f t="shared" si="1477"/>
        <v>0</v>
      </c>
      <c r="CP680" s="24">
        <f t="shared" si="1477"/>
        <v>0</v>
      </c>
      <c r="CQ680" s="24">
        <f t="shared" si="1477"/>
        <v>0</v>
      </c>
      <c r="CR680" s="24">
        <f t="shared" si="1477"/>
        <v>0</v>
      </c>
      <c r="CS680" s="33">
        <f t="shared" si="1478"/>
        <v>0</v>
      </c>
      <c r="CT680" s="24">
        <f t="shared" si="1479"/>
        <v>0</v>
      </c>
      <c r="CU680" s="24">
        <f t="shared" si="1479"/>
        <v>0</v>
      </c>
      <c r="CV680" s="24">
        <f t="shared" si="1479"/>
        <v>0</v>
      </c>
      <c r="CW680" s="24">
        <f t="shared" si="1479"/>
        <v>0</v>
      </c>
      <c r="CX680" s="33">
        <f t="shared" si="1480"/>
        <v>0</v>
      </c>
      <c r="CY680" s="24">
        <f t="shared" si="1481"/>
        <v>0</v>
      </c>
      <c r="CZ680" s="24">
        <f t="shared" si="1481"/>
        <v>0</v>
      </c>
      <c r="DA680" s="24">
        <f t="shared" si="1481"/>
        <v>0</v>
      </c>
      <c r="DB680" s="24">
        <f t="shared" si="1481"/>
        <v>0</v>
      </c>
      <c r="DC680" s="33">
        <f t="shared" si="1482"/>
        <v>0</v>
      </c>
      <c r="DD680" s="86">
        <f t="shared" si="1483"/>
        <v>0</v>
      </c>
    </row>
    <row r="681" spans="1:108" x14ac:dyDescent="0.25">
      <c r="A681" t="s">
        <v>5938</v>
      </c>
      <c r="B681" s="32" t="s">
        <v>5123</v>
      </c>
      <c r="C681" s="24">
        <f t="shared" si="1441"/>
        <v>0</v>
      </c>
      <c r="D681" s="24">
        <f t="shared" si="1441"/>
        <v>0</v>
      </c>
      <c r="E681" s="24">
        <f t="shared" si="1441"/>
        <v>0</v>
      </c>
      <c r="F681" s="24">
        <f t="shared" si="1441"/>
        <v>0</v>
      </c>
      <c r="G681" s="33">
        <f t="shared" si="1442"/>
        <v>0</v>
      </c>
      <c r="H681" s="24">
        <f t="shared" si="1443"/>
        <v>0</v>
      </c>
      <c r="I681" s="24">
        <f t="shared" si="1443"/>
        <v>0</v>
      </c>
      <c r="J681" s="24">
        <f t="shared" si="1443"/>
        <v>0</v>
      </c>
      <c r="K681" s="24">
        <f t="shared" si="1443"/>
        <v>0</v>
      </c>
      <c r="L681" s="33">
        <f t="shared" si="1444"/>
        <v>0</v>
      </c>
      <c r="M681" s="24">
        <f t="shared" si="1445"/>
        <v>0</v>
      </c>
      <c r="N681" s="24">
        <f t="shared" si="1445"/>
        <v>0</v>
      </c>
      <c r="O681" s="24">
        <f t="shared" si="1445"/>
        <v>0</v>
      </c>
      <c r="P681" s="24">
        <f t="shared" si="1445"/>
        <v>0</v>
      </c>
      <c r="Q681" s="33">
        <f t="shared" si="1446"/>
        <v>0</v>
      </c>
      <c r="R681" s="24">
        <f t="shared" si="1447"/>
        <v>0</v>
      </c>
      <c r="S681" s="24">
        <f t="shared" si="1447"/>
        <v>0</v>
      </c>
      <c r="T681" s="24">
        <f t="shared" si="1447"/>
        <v>0</v>
      </c>
      <c r="U681" s="24">
        <f t="shared" si="1447"/>
        <v>0</v>
      </c>
      <c r="V681" s="33">
        <f t="shared" si="1448"/>
        <v>0</v>
      </c>
      <c r="W681" s="24">
        <f t="shared" si="1449"/>
        <v>0</v>
      </c>
      <c r="X681" s="24">
        <f t="shared" si="1449"/>
        <v>0</v>
      </c>
      <c r="Y681" s="24">
        <f t="shared" si="1449"/>
        <v>0</v>
      </c>
      <c r="Z681" s="24">
        <f t="shared" si="1449"/>
        <v>0</v>
      </c>
      <c r="AA681" s="33">
        <f t="shared" si="1450"/>
        <v>0</v>
      </c>
      <c r="AB681" s="24">
        <f t="shared" si="1451"/>
        <v>0</v>
      </c>
      <c r="AC681" s="24">
        <f t="shared" si="1451"/>
        <v>0</v>
      </c>
      <c r="AD681" s="24">
        <f t="shared" si="1451"/>
        <v>0</v>
      </c>
      <c r="AE681" s="24">
        <f t="shared" si="1451"/>
        <v>0</v>
      </c>
      <c r="AF681" s="33">
        <f t="shared" si="1452"/>
        <v>0</v>
      </c>
      <c r="AG681" s="24">
        <f t="shared" si="1453"/>
        <v>0</v>
      </c>
      <c r="AH681" s="24">
        <f t="shared" si="1453"/>
        <v>0</v>
      </c>
      <c r="AI681" s="24">
        <f t="shared" si="1453"/>
        <v>0</v>
      </c>
      <c r="AJ681" s="24">
        <f t="shared" si="1453"/>
        <v>0</v>
      </c>
      <c r="AK681" s="33">
        <f t="shared" si="1454"/>
        <v>0</v>
      </c>
      <c r="AL681" s="24">
        <f t="shared" si="1455"/>
        <v>0</v>
      </c>
      <c r="AM681" s="24">
        <f t="shared" si="1455"/>
        <v>0</v>
      </c>
      <c r="AN681" s="24">
        <f t="shared" si="1455"/>
        <v>0</v>
      </c>
      <c r="AO681" s="24">
        <f t="shared" si="1455"/>
        <v>0</v>
      </c>
      <c r="AP681" s="33">
        <f t="shared" si="1456"/>
        <v>0</v>
      </c>
      <c r="AQ681" s="24">
        <f t="shared" si="1457"/>
        <v>0</v>
      </c>
      <c r="AR681" s="24">
        <f t="shared" si="1457"/>
        <v>0</v>
      </c>
      <c r="AS681" s="24">
        <f t="shared" si="1457"/>
        <v>0</v>
      </c>
      <c r="AT681" s="24">
        <f t="shared" si="1457"/>
        <v>0</v>
      </c>
      <c r="AU681" s="33">
        <f t="shared" si="1458"/>
        <v>0</v>
      </c>
      <c r="AV681" s="24">
        <f t="shared" si="1459"/>
        <v>0</v>
      </c>
      <c r="AW681" s="24">
        <f t="shared" si="1459"/>
        <v>0</v>
      </c>
      <c r="AX681" s="24">
        <f t="shared" si="1459"/>
        <v>0</v>
      </c>
      <c r="AY681" s="24">
        <f t="shared" si="1459"/>
        <v>0</v>
      </c>
      <c r="AZ681" s="33">
        <f t="shared" si="1460"/>
        <v>0</v>
      </c>
      <c r="BA681" s="24">
        <f t="shared" si="1461"/>
        <v>0</v>
      </c>
      <c r="BB681" s="24">
        <f t="shared" si="1461"/>
        <v>0</v>
      </c>
      <c r="BC681" s="24">
        <f t="shared" si="1461"/>
        <v>0</v>
      </c>
      <c r="BD681" s="24">
        <f t="shared" si="1461"/>
        <v>0</v>
      </c>
      <c r="BE681" s="33">
        <f t="shared" si="1462"/>
        <v>0</v>
      </c>
      <c r="BF681" s="24">
        <f t="shared" si="1463"/>
        <v>0</v>
      </c>
      <c r="BG681" s="24">
        <f t="shared" si="1463"/>
        <v>0</v>
      </c>
      <c r="BH681" s="24">
        <f t="shared" si="1463"/>
        <v>0</v>
      </c>
      <c r="BI681" s="24">
        <f t="shared" si="1463"/>
        <v>0</v>
      </c>
      <c r="BJ681" s="33">
        <f t="shared" si="1464"/>
        <v>0</v>
      </c>
      <c r="BK681" s="24">
        <f t="shared" si="1465"/>
        <v>0</v>
      </c>
      <c r="BL681" s="24">
        <f t="shared" si="1465"/>
        <v>0</v>
      </c>
      <c r="BM681" s="24">
        <f t="shared" si="1465"/>
        <v>0</v>
      </c>
      <c r="BN681" s="24">
        <f t="shared" si="1465"/>
        <v>0</v>
      </c>
      <c r="BO681" s="33">
        <f t="shared" si="1466"/>
        <v>0</v>
      </c>
      <c r="BP681" s="24">
        <f t="shared" si="1467"/>
        <v>0</v>
      </c>
      <c r="BQ681" s="24">
        <f t="shared" si="1467"/>
        <v>0</v>
      </c>
      <c r="BR681" s="24">
        <f t="shared" si="1467"/>
        <v>0</v>
      </c>
      <c r="BS681" s="24">
        <f t="shared" si="1467"/>
        <v>0</v>
      </c>
      <c r="BT681" s="33">
        <f t="shared" si="1468"/>
        <v>0</v>
      </c>
      <c r="BU681" s="24">
        <f t="shared" si="1469"/>
        <v>0</v>
      </c>
      <c r="BV681" s="24">
        <f t="shared" si="1469"/>
        <v>0</v>
      </c>
      <c r="BW681" s="24">
        <f t="shared" si="1469"/>
        <v>0</v>
      </c>
      <c r="BX681" s="24">
        <f t="shared" si="1469"/>
        <v>0</v>
      </c>
      <c r="BY681" s="33">
        <f t="shared" si="1470"/>
        <v>0</v>
      </c>
      <c r="BZ681" s="24">
        <f t="shared" si="1471"/>
        <v>0</v>
      </c>
      <c r="CA681" s="24">
        <f t="shared" si="1471"/>
        <v>0</v>
      </c>
      <c r="CB681" s="24">
        <f t="shared" si="1471"/>
        <v>0</v>
      </c>
      <c r="CC681" s="24">
        <f t="shared" si="1471"/>
        <v>0</v>
      </c>
      <c r="CD681" s="33">
        <f t="shared" si="1472"/>
        <v>0</v>
      </c>
      <c r="CE681" s="24">
        <f t="shared" si="1473"/>
        <v>0</v>
      </c>
      <c r="CF681" s="24">
        <f t="shared" si="1473"/>
        <v>0</v>
      </c>
      <c r="CG681" s="24">
        <f t="shared" si="1473"/>
        <v>0</v>
      </c>
      <c r="CH681" s="24">
        <f t="shared" si="1473"/>
        <v>0</v>
      </c>
      <c r="CI681" s="33">
        <f t="shared" si="1474"/>
        <v>0</v>
      </c>
      <c r="CJ681" s="24">
        <f t="shared" si="1475"/>
        <v>0</v>
      </c>
      <c r="CK681" s="24">
        <f t="shared" si="1475"/>
        <v>0</v>
      </c>
      <c r="CL681" s="24">
        <f t="shared" si="1475"/>
        <v>0</v>
      </c>
      <c r="CM681" s="24">
        <f t="shared" si="1475"/>
        <v>0</v>
      </c>
      <c r="CN681" s="33">
        <f t="shared" si="1476"/>
        <v>0</v>
      </c>
      <c r="CO681" s="24">
        <f t="shared" si="1477"/>
        <v>0</v>
      </c>
      <c r="CP681" s="24">
        <f t="shared" si="1477"/>
        <v>0</v>
      </c>
      <c r="CQ681" s="24">
        <f t="shared" si="1477"/>
        <v>0</v>
      </c>
      <c r="CR681" s="24">
        <f t="shared" si="1477"/>
        <v>0</v>
      </c>
      <c r="CS681" s="33">
        <f t="shared" si="1478"/>
        <v>0</v>
      </c>
      <c r="CT681" s="24">
        <f t="shared" si="1479"/>
        <v>0</v>
      </c>
      <c r="CU681" s="24">
        <f t="shared" si="1479"/>
        <v>0</v>
      </c>
      <c r="CV681" s="24">
        <f t="shared" si="1479"/>
        <v>0</v>
      </c>
      <c r="CW681" s="24">
        <f t="shared" si="1479"/>
        <v>0</v>
      </c>
      <c r="CX681" s="33">
        <f t="shared" si="1480"/>
        <v>0</v>
      </c>
      <c r="CY681" s="24">
        <f t="shared" si="1481"/>
        <v>0</v>
      </c>
      <c r="CZ681" s="24">
        <f t="shared" si="1481"/>
        <v>0</v>
      </c>
      <c r="DA681" s="24">
        <f t="shared" si="1481"/>
        <v>0</v>
      </c>
      <c r="DB681" s="24">
        <f t="shared" si="1481"/>
        <v>0</v>
      </c>
      <c r="DC681" s="33">
        <f t="shared" si="1482"/>
        <v>0</v>
      </c>
      <c r="DD681" s="86">
        <f t="shared" si="1483"/>
        <v>0</v>
      </c>
    </row>
    <row r="682" spans="1:108" x14ac:dyDescent="0.25">
      <c r="A682" t="s">
        <v>5939</v>
      </c>
      <c r="B682" s="32" t="s">
        <v>5124</v>
      </c>
      <c r="C682" s="24">
        <f t="shared" si="1441"/>
        <v>0</v>
      </c>
      <c r="D682" s="24">
        <f t="shared" si="1441"/>
        <v>0</v>
      </c>
      <c r="E682" s="24">
        <f t="shared" si="1441"/>
        <v>0</v>
      </c>
      <c r="F682" s="24">
        <f t="shared" si="1441"/>
        <v>0</v>
      </c>
      <c r="G682" s="33">
        <f t="shared" si="1442"/>
        <v>0</v>
      </c>
      <c r="H682" s="24">
        <f t="shared" si="1443"/>
        <v>0</v>
      </c>
      <c r="I682" s="24">
        <f t="shared" si="1443"/>
        <v>0</v>
      </c>
      <c r="J682" s="24">
        <f t="shared" si="1443"/>
        <v>0</v>
      </c>
      <c r="K682" s="24">
        <f t="shared" si="1443"/>
        <v>0</v>
      </c>
      <c r="L682" s="33">
        <f t="shared" si="1444"/>
        <v>0</v>
      </c>
      <c r="M682" s="24">
        <f t="shared" si="1445"/>
        <v>0</v>
      </c>
      <c r="N682" s="24">
        <f t="shared" si="1445"/>
        <v>0</v>
      </c>
      <c r="O682" s="24">
        <f t="shared" si="1445"/>
        <v>0</v>
      </c>
      <c r="P682" s="24">
        <f t="shared" si="1445"/>
        <v>0</v>
      </c>
      <c r="Q682" s="33">
        <f t="shared" si="1446"/>
        <v>0</v>
      </c>
      <c r="R682" s="24">
        <f t="shared" si="1447"/>
        <v>0</v>
      </c>
      <c r="S682" s="24">
        <f t="shared" si="1447"/>
        <v>0</v>
      </c>
      <c r="T682" s="24">
        <f t="shared" si="1447"/>
        <v>0</v>
      </c>
      <c r="U682" s="24">
        <f t="shared" si="1447"/>
        <v>0</v>
      </c>
      <c r="V682" s="33">
        <f t="shared" si="1448"/>
        <v>0</v>
      </c>
      <c r="W682" s="24">
        <f t="shared" si="1449"/>
        <v>0</v>
      </c>
      <c r="X682" s="24">
        <f t="shared" si="1449"/>
        <v>0</v>
      </c>
      <c r="Y682" s="24">
        <f t="shared" si="1449"/>
        <v>0</v>
      </c>
      <c r="Z682" s="24">
        <f t="shared" si="1449"/>
        <v>0</v>
      </c>
      <c r="AA682" s="33">
        <f t="shared" si="1450"/>
        <v>0</v>
      </c>
      <c r="AB682" s="24">
        <f t="shared" si="1451"/>
        <v>0</v>
      </c>
      <c r="AC682" s="24">
        <f t="shared" si="1451"/>
        <v>0</v>
      </c>
      <c r="AD682" s="24">
        <f t="shared" si="1451"/>
        <v>0</v>
      </c>
      <c r="AE682" s="24">
        <f t="shared" si="1451"/>
        <v>0</v>
      </c>
      <c r="AF682" s="33">
        <f t="shared" si="1452"/>
        <v>0</v>
      </c>
      <c r="AG682" s="24">
        <f t="shared" si="1453"/>
        <v>0</v>
      </c>
      <c r="AH682" s="24">
        <f t="shared" si="1453"/>
        <v>0</v>
      </c>
      <c r="AI682" s="24">
        <f t="shared" si="1453"/>
        <v>0</v>
      </c>
      <c r="AJ682" s="24">
        <f t="shared" si="1453"/>
        <v>0</v>
      </c>
      <c r="AK682" s="33">
        <f t="shared" si="1454"/>
        <v>0</v>
      </c>
      <c r="AL682" s="24">
        <f t="shared" si="1455"/>
        <v>0</v>
      </c>
      <c r="AM682" s="24">
        <f t="shared" si="1455"/>
        <v>0</v>
      </c>
      <c r="AN682" s="24">
        <f t="shared" si="1455"/>
        <v>0</v>
      </c>
      <c r="AO682" s="24">
        <f t="shared" si="1455"/>
        <v>0</v>
      </c>
      <c r="AP682" s="33">
        <f t="shared" si="1456"/>
        <v>0</v>
      </c>
      <c r="AQ682" s="24">
        <f t="shared" si="1457"/>
        <v>0</v>
      </c>
      <c r="AR682" s="24">
        <f t="shared" si="1457"/>
        <v>0</v>
      </c>
      <c r="AS682" s="24">
        <f t="shared" si="1457"/>
        <v>0</v>
      </c>
      <c r="AT682" s="24">
        <f t="shared" si="1457"/>
        <v>0</v>
      </c>
      <c r="AU682" s="33">
        <f t="shared" si="1458"/>
        <v>0</v>
      </c>
      <c r="AV682" s="24">
        <f t="shared" si="1459"/>
        <v>0</v>
      </c>
      <c r="AW682" s="24">
        <f t="shared" si="1459"/>
        <v>0</v>
      </c>
      <c r="AX682" s="24">
        <f t="shared" si="1459"/>
        <v>0</v>
      </c>
      <c r="AY682" s="24">
        <f t="shared" si="1459"/>
        <v>0</v>
      </c>
      <c r="AZ682" s="33">
        <f t="shared" si="1460"/>
        <v>0</v>
      </c>
      <c r="BA682" s="24">
        <f t="shared" si="1461"/>
        <v>0</v>
      </c>
      <c r="BB682" s="24">
        <f t="shared" si="1461"/>
        <v>0</v>
      </c>
      <c r="BC682" s="24">
        <f t="shared" si="1461"/>
        <v>0</v>
      </c>
      <c r="BD682" s="24">
        <f t="shared" si="1461"/>
        <v>0</v>
      </c>
      <c r="BE682" s="33">
        <f t="shared" si="1462"/>
        <v>0</v>
      </c>
      <c r="BF682" s="24">
        <f t="shared" si="1463"/>
        <v>0</v>
      </c>
      <c r="BG682" s="24">
        <f t="shared" si="1463"/>
        <v>0</v>
      </c>
      <c r="BH682" s="24">
        <f t="shared" si="1463"/>
        <v>0</v>
      </c>
      <c r="BI682" s="24">
        <f t="shared" si="1463"/>
        <v>0</v>
      </c>
      <c r="BJ682" s="33">
        <f t="shared" si="1464"/>
        <v>0</v>
      </c>
      <c r="BK682" s="24">
        <f t="shared" si="1465"/>
        <v>0</v>
      </c>
      <c r="BL682" s="24">
        <f t="shared" si="1465"/>
        <v>0</v>
      </c>
      <c r="BM682" s="24">
        <f t="shared" si="1465"/>
        <v>0</v>
      </c>
      <c r="BN682" s="24">
        <f t="shared" si="1465"/>
        <v>0</v>
      </c>
      <c r="BO682" s="33">
        <f t="shared" si="1466"/>
        <v>0</v>
      </c>
      <c r="BP682" s="24">
        <f t="shared" si="1467"/>
        <v>0</v>
      </c>
      <c r="BQ682" s="24">
        <f t="shared" si="1467"/>
        <v>0</v>
      </c>
      <c r="BR682" s="24">
        <f t="shared" si="1467"/>
        <v>0</v>
      </c>
      <c r="BS682" s="24">
        <f t="shared" si="1467"/>
        <v>0</v>
      </c>
      <c r="BT682" s="33">
        <f t="shared" si="1468"/>
        <v>0</v>
      </c>
      <c r="BU682" s="24">
        <f t="shared" si="1469"/>
        <v>0</v>
      </c>
      <c r="BV682" s="24">
        <f t="shared" si="1469"/>
        <v>0</v>
      </c>
      <c r="BW682" s="24">
        <f t="shared" si="1469"/>
        <v>0</v>
      </c>
      <c r="BX682" s="24">
        <f t="shared" si="1469"/>
        <v>0</v>
      </c>
      <c r="BY682" s="33">
        <f t="shared" si="1470"/>
        <v>0</v>
      </c>
      <c r="BZ682" s="24">
        <f t="shared" si="1471"/>
        <v>0</v>
      </c>
      <c r="CA682" s="24">
        <f t="shared" si="1471"/>
        <v>0</v>
      </c>
      <c r="CB682" s="24">
        <f t="shared" si="1471"/>
        <v>0</v>
      </c>
      <c r="CC682" s="24">
        <f t="shared" si="1471"/>
        <v>0</v>
      </c>
      <c r="CD682" s="33">
        <f t="shared" si="1472"/>
        <v>0</v>
      </c>
      <c r="CE682" s="24">
        <f t="shared" si="1473"/>
        <v>0</v>
      </c>
      <c r="CF682" s="24">
        <f t="shared" si="1473"/>
        <v>0</v>
      </c>
      <c r="CG682" s="24">
        <f t="shared" si="1473"/>
        <v>0</v>
      </c>
      <c r="CH682" s="24">
        <f t="shared" si="1473"/>
        <v>0</v>
      </c>
      <c r="CI682" s="33">
        <f t="shared" si="1474"/>
        <v>0</v>
      </c>
      <c r="CJ682" s="24">
        <f t="shared" si="1475"/>
        <v>0</v>
      </c>
      <c r="CK682" s="24">
        <f t="shared" si="1475"/>
        <v>0</v>
      </c>
      <c r="CL682" s="24">
        <f t="shared" si="1475"/>
        <v>0</v>
      </c>
      <c r="CM682" s="24">
        <f t="shared" si="1475"/>
        <v>0</v>
      </c>
      <c r="CN682" s="33">
        <f t="shared" si="1476"/>
        <v>0</v>
      </c>
      <c r="CO682" s="24">
        <f t="shared" si="1477"/>
        <v>0</v>
      </c>
      <c r="CP682" s="24">
        <f t="shared" si="1477"/>
        <v>0</v>
      </c>
      <c r="CQ682" s="24">
        <f t="shared" si="1477"/>
        <v>0</v>
      </c>
      <c r="CR682" s="24">
        <f t="shared" si="1477"/>
        <v>0</v>
      </c>
      <c r="CS682" s="33">
        <f t="shared" si="1478"/>
        <v>0</v>
      </c>
      <c r="CT682" s="24">
        <f t="shared" si="1479"/>
        <v>0</v>
      </c>
      <c r="CU682" s="24">
        <f t="shared" si="1479"/>
        <v>0</v>
      </c>
      <c r="CV682" s="24">
        <f t="shared" si="1479"/>
        <v>0</v>
      </c>
      <c r="CW682" s="24">
        <f t="shared" si="1479"/>
        <v>0</v>
      </c>
      <c r="CX682" s="33">
        <f t="shared" si="1480"/>
        <v>0</v>
      </c>
      <c r="CY682" s="24">
        <f t="shared" si="1481"/>
        <v>0</v>
      </c>
      <c r="CZ682" s="24">
        <f t="shared" si="1481"/>
        <v>0</v>
      </c>
      <c r="DA682" s="24">
        <f t="shared" si="1481"/>
        <v>0</v>
      </c>
      <c r="DB682" s="24">
        <f t="shared" si="1481"/>
        <v>0</v>
      </c>
      <c r="DC682" s="33">
        <f t="shared" si="1482"/>
        <v>0</v>
      </c>
      <c r="DD682" s="86">
        <f t="shared" si="1483"/>
        <v>0</v>
      </c>
    </row>
    <row r="683" spans="1:108" x14ac:dyDescent="0.25">
      <c r="A683" t="s">
        <v>5940</v>
      </c>
      <c r="B683" s="32" t="s">
        <v>5125</v>
      </c>
      <c r="C683" s="24">
        <f t="shared" si="1441"/>
        <v>0</v>
      </c>
      <c r="D683" s="24">
        <f t="shared" si="1441"/>
        <v>0</v>
      </c>
      <c r="E683" s="24">
        <f t="shared" si="1441"/>
        <v>0</v>
      </c>
      <c r="F683" s="24">
        <f t="shared" si="1441"/>
        <v>0</v>
      </c>
      <c r="G683" s="33">
        <f t="shared" si="1442"/>
        <v>0</v>
      </c>
      <c r="H683" s="24">
        <f t="shared" si="1443"/>
        <v>0</v>
      </c>
      <c r="I683" s="24">
        <f t="shared" si="1443"/>
        <v>0</v>
      </c>
      <c r="J683" s="24">
        <f t="shared" si="1443"/>
        <v>0</v>
      </c>
      <c r="K683" s="24">
        <f t="shared" si="1443"/>
        <v>0</v>
      </c>
      <c r="L683" s="33">
        <f t="shared" si="1444"/>
        <v>0</v>
      </c>
      <c r="M683" s="24">
        <f t="shared" si="1445"/>
        <v>0</v>
      </c>
      <c r="N683" s="24">
        <f t="shared" si="1445"/>
        <v>0</v>
      </c>
      <c r="O683" s="24">
        <f t="shared" si="1445"/>
        <v>0</v>
      </c>
      <c r="P683" s="24">
        <f t="shared" si="1445"/>
        <v>0</v>
      </c>
      <c r="Q683" s="33">
        <f t="shared" si="1446"/>
        <v>0</v>
      </c>
      <c r="R683" s="24">
        <f t="shared" si="1447"/>
        <v>0</v>
      </c>
      <c r="S683" s="24">
        <f t="shared" si="1447"/>
        <v>0</v>
      </c>
      <c r="T683" s="24">
        <f t="shared" si="1447"/>
        <v>0</v>
      </c>
      <c r="U683" s="24">
        <f t="shared" si="1447"/>
        <v>0</v>
      </c>
      <c r="V683" s="33">
        <f t="shared" si="1448"/>
        <v>0</v>
      </c>
      <c r="W683" s="24">
        <f t="shared" si="1449"/>
        <v>0</v>
      </c>
      <c r="X683" s="24">
        <f t="shared" si="1449"/>
        <v>0</v>
      </c>
      <c r="Y683" s="24">
        <f t="shared" si="1449"/>
        <v>0</v>
      </c>
      <c r="Z683" s="24">
        <f t="shared" si="1449"/>
        <v>0</v>
      </c>
      <c r="AA683" s="33">
        <f t="shared" si="1450"/>
        <v>0</v>
      </c>
      <c r="AB683" s="24">
        <f t="shared" si="1451"/>
        <v>0</v>
      </c>
      <c r="AC683" s="24">
        <f t="shared" si="1451"/>
        <v>0</v>
      </c>
      <c r="AD683" s="24">
        <f t="shared" si="1451"/>
        <v>0</v>
      </c>
      <c r="AE683" s="24">
        <f t="shared" si="1451"/>
        <v>0</v>
      </c>
      <c r="AF683" s="33">
        <f t="shared" si="1452"/>
        <v>0</v>
      </c>
      <c r="AG683" s="24">
        <f t="shared" si="1453"/>
        <v>0</v>
      </c>
      <c r="AH683" s="24">
        <f t="shared" si="1453"/>
        <v>0</v>
      </c>
      <c r="AI683" s="24">
        <f t="shared" si="1453"/>
        <v>0</v>
      </c>
      <c r="AJ683" s="24">
        <f t="shared" si="1453"/>
        <v>0</v>
      </c>
      <c r="AK683" s="33">
        <f t="shared" si="1454"/>
        <v>0</v>
      </c>
      <c r="AL683" s="24">
        <f t="shared" si="1455"/>
        <v>0</v>
      </c>
      <c r="AM683" s="24">
        <f t="shared" si="1455"/>
        <v>0</v>
      </c>
      <c r="AN683" s="24">
        <f t="shared" si="1455"/>
        <v>0</v>
      </c>
      <c r="AO683" s="24">
        <f t="shared" si="1455"/>
        <v>0</v>
      </c>
      <c r="AP683" s="33">
        <f t="shared" si="1456"/>
        <v>0</v>
      </c>
      <c r="AQ683" s="24">
        <f t="shared" si="1457"/>
        <v>0</v>
      </c>
      <c r="AR683" s="24">
        <f t="shared" si="1457"/>
        <v>0</v>
      </c>
      <c r="AS683" s="24">
        <f t="shared" si="1457"/>
        <v>0</v>
      </c>
      <c r="AT683" s="24">
        <f t="shared" si="1457"/>
        <v>0</v>
      </c>
      <c r="AU683" s="33">
        <f t="shared" si="1458"/>
        <v>0</v>
      </c>
      <c r="AV683" s="24">
        <f t="shared" si="1459"/>
        <v>0</v>
      </c>
      <c r="AW683" s="24">
        <f t="shared" si="1459"/>
        <v>0</v>
      </c>
      <c r="AX683" s="24">
        <f t="shared" si="1459"/>
        <v>0</v>
      </c>
      <c r="AY683" s="24">
        <f t="shared" si="1459"/>
        <v>0</v>
      </c>
      <c r="AZ683" s="33">
        <f t="shared" si="1460"/>
        <v>0</v>
      </c>
      <c r="BA683" s="24">
        <f t="shared" si="1461"/>
        <v>0</v>
      </c>
      <c r="BB683" s="24">
        <f t="shared" si="1461"/>
        <v>0</v>
      </c>
      <c r="BC683" s="24">
        <f t="shared" si="1461"/>
        <v>0</v>
      </c>
      <c r="BD683" s="24">
        <f t="shared" si="1461"/>
        <v>0</v>
      </c>
      <c r="BE683" s="33">
        <f t="shared" si="1462"/>
        <v>0</v>
      </c>
      <c r="BF683" s="24">
        <f t="shared" si="1463"/>
        <v>0</v>
      </c>
      <c r="BG683" s="24">
        <f t="shared" si="1463"/>
        <v>0</v>
      </c>
      <c r="BH683" s="24">
        <f t="shared" si="1463"/>
        <v>0</v>
      </c>
      <c r="BI683" s="24">
        <f t="shared" si="1463"/>
        <v>0</v>
      </c>
      <c r="BJ683" s="33">
        <f t="shared" si="1464"/>
        <v>0</v>
      </c>
      <c r="BK683" s="24">
        <f t="shared" si="1465"/>
        <v>0</v>
      </c>
      <c r="BL683" s="24">
        <f t="shared" si="1465"/>
        <v>0</v>
      </c>
      <c r="BM683" s="24">
        <f t="shared" si="1465"/>
        <v>0</v>
      </c>
      <c r="BN683" s="24">
        <f t="shared" si="1465"/>
        <v>0</v>
      </c>
      <c r="BO683" s="33">
        <f t="shared" si="1466"/>
        <v>0</v>
      </c>
      <c r="BP683" s="24">
        <f t="shared" si="1467"/>
        <v>0</v>
      </c>
      <c r="BQ683" s="24">
        <f t="shared" si="1467"/>
        <v>0</v>
      </c>
      <c r="BR683" s="24">
        <f t="shared" si="1467"/>
        <v>0</v>
      </c>
      <c r="BS683" s="24">
        <f t="shared" si="1467"/>
        <v>0</v>
      </c>
      <c r="BT683" s="33">
        <f t="shared" si="1468"/>
        <v>0</v>
      </c>
      <c r="BU683" s="24">
        <f t="shared" si="1469"/>
        <v>0</v>
      </c>
      <c r="BV683" s="24">
        <f t="shared" si="1469"/>
        <v>0</v>
      </c>
      <c r="BW683" s="24">
        <f t="shared" si="1469"/>
        <v>0</v>
      </c>
      <c r="BX683" s="24">
        <f t="shared" si="1469"/>
        <v>0</v>
      </c>
      <c r="BY683" s="33">
        <f t="shared" si="1470"/>
        <v>0</v>
      </c>
      <c r="BZ683" s="24">
        <f t="shared" si="1471"/>
        <v>0</v>
      </c>
      <c r="CA683" s="24">
        <f t="shared" si="1471"/>
        <v>0</v>
      </c>
      <c r="CB683" s="24">
        <f t="shared" si="1471"/>
        <v>0</v>
      </c>
      <c r="CC683" s="24">
        <f t="shared" si="1471"/>
        <v>0</v>
      </c>
      <c r="CD683" s="33">
        <f t="shared" si="1472"/>
        <v>0</v>
      </c>
      <c r="CE683" s="24">
        <f t="shared" si="1473"/>
        <v>0</v>
      </c>
      <c r="CF683" s="24">
        <f t="shared" si="1473"/>
        <v>0</v>
      </c>
      <c r="CG683" s="24">
        <f t="shared" si="1473"/>
        <v>0</v>
      </c>
      <c r="CH683" s="24">
        <f t="shared" si="1473"/>
        <v>0</v>
      </c>
      <c r="CI683" s="33">
        <f t="shared" si="1474"/>
        <v>0</v>
      </c>
      <c r="CJ683" s="24">
        <f t="shared" si="1475"/>
        <v>0</v>
      </c>
      <c r="CK683" s="24">
        <f t="shared" si="1475"/>
        <v>0</v>
      </c>
      <c r="CL683" s="24">
        <f t="shared" si="1475"/>
        <v>0</v>
      </c>
      <c r="CM683" s="24">
        <f t="shared" si="1475"/>
        <v>0</v>
      </c>
      <c r="CN683" s="33">
        <f t="shared" si="1476"/>
        <v>0</v>
      </c>
      <c r="CO683" s="24">
        <f t="shared" si="1477"/>
        <v>0</v>
      </c>
      <c r="CP683" s="24">
        <f t="shared" si="1477"/>
        <v>0</v>
      </c>
      <c r="CQ683" s="24">
        <f t="shared" si="1477"/>
        <v>0</v>
      </c>
      <c r="CR683" s="24">
        <f t="shared" si="1477"/>
        <v>0</v>
      </c>
      <c r="CS683" s="33">
        <f t="shared" si="1478"/>
        <v>0</v>
      </c>
      <c r="CT683" s="24">
        <f t="shared" si="1479"/>
        <v>0</v>
      </c>
      <c r="CU683" s="24">
        <f t="shared" si="1479"/>
        <v>0</v>
      </c>
      <c r="CV683" s="24">
        <f t="shared" si="1479"/>
        <v>0</v>
      </c>
      <c r="CW683" s="24">
        <f t="shared" si="1479"/>
        <v>0</v>
      </c>
      <c r="CX683" s="33">
        <f t="shared" si="1480"/>
        <v>0</v>
      </c>
      <c r="CY683" s="24">
        <f t="shared" si="1481"/>
        <v>0</v>
      </c>
      <c r="CZ683" s="24">
        <f t="shared" si="1481"/>
        <v>0</v>
      </c>
      <c r="DA683" s="24">
        <f t="shared" si="1481"/>
        <v>0</v>
      </c>
      <c r="DB683" s="24">
        <f t="shared" si="1481"/>
        <v>0</v>
      </c>
      <c r="DC683" s="33">
        <f t="shared" si="1482"/>
        <v>0</v>
      </c>
      <c r="DD683" s="86">
        <f t="shared" si="1483"/>
        <v>0</v>
      </c>
    </row>
    <row r="684" spans="1:108" x14ac:dyDescent="0.25">
      <c r="A684" t="s">
        <v>5941</v>
      </c>
      <c r="B684" s="32" t="s">
        <v>5126</v>
      </c>
      <c r="C684" s="24">
        <f t="shared" si="1441"/>
        <v>0</v>
      </c>
      <c r="D684" s="24">
        <f t="shared" si="1441"/>
        <v>0</v>
      </c>
      <c r="E684" s="24">
        <f t="shared" si="1441"/>
        <v>0</v>
      </c>
      <c r="F684" s="24">
        <f t="shared" si="1441"/>
        <v>0</v>
      </c>
      <c r="G684" s="33">
        <f t="shared" si="1442"/>
        <v>0</v>
      </c>
      <c r="H684" s="24">
        <f t="shared" si="1443"/>
        <v>0</v>
      </c>
      <c r="I684" s="24">
        <f t="shared" si="1443"/>
        <v>0</v>
      </c>
      <c r="J684" s="24">
        <f t="shared" si="1443"/>
        <v>0</v>
      </c>
      <c r="K684" s="24">
        <f t="shared" si="1443"/>
        <v>0</v>
      </c>
      <c r="L684" s="33">
        <f t="shared" si="1444"/>
        <v>0</v>
      </c>
      <c r="M684" s="24">
        <f t="shared" si="1445"/>
        <v>0</v>
      </c>
      <c r="N684" s="24">
        <f t="shared" si="1445"/>
        <v>0</v>
      </c>
      <c r="O684" s="24">
        <f t="shared" si="1445"/>
        <v>0</v>
      </c>
      <c r="P684" s="24">
        <f t="shared" si="1445"/>
        <v>0</v>
      </c>
      <c r="Q684" s="33">
        <f t="shared" si="1446"/>
        <v>0</v>
      </c>
      <c r="R684" s="24">
        <f t="shared" si="1447"/>
        <v>0</v>
      </c>
      <c r="S684" s="24">
        <f t="shared" si="1447"/>
        <v>0</v>
      </c>
      <c r="T684" s="24">
        <f t="shared" si="1447"/>
        <v>0</v>
      </c>
      <c r="U684" s="24">
        <f t="shared" si="1447"/>
        <v>0</v>
      </c>
      <c r="V684" s="33">
        <f t="shared" si="1448"/>
        <v>0</v>
      </c>
      <c r="W684" s="24">
        <f t="shared" si="1449"/>
        <v>0</v>
      </c>
      <c r="X684" s="24">
        <f t="shared" si="1449"/>
        <v>0</v>
      </c>
      <c r="Y684" s="24">
        <f t="shared" si="1449"/>
        <v>0</v>
      </c>
      <c r="Z684" s="24">
        <f t="shared" si="1449"/>
        <v>0</v>
      </c>
      <c r="AA684" s="33">
        <f t="shared" si="1450"/>
        <v>0</v>
      </c>
      <c r="AB684" s="24">
        <f t="shared" si="1451"/>
        <v>0</v>
      </c>
      <c r="AC684" s="24">
        <f t="shared" si="1451"/>
        <v>0</v>
      </c>
      <c r="AD684" s="24">
        <f t="shared" si="1451"/>
        <v>0</v>
      </c>
      <c r="AE684" s="24">
        <f t="shared" si="1451"/>
        <v>0</v>
      </c>
      <c r="AF684" s="33">
        <f t="shared" si="1452"/>
        <v>0</v>
      </c>
      <c r="AG684" s="24">
        <f t="shared" si="1453"/>
        <v>0</v>
      </c>
      <c r="AH684" s="24">
        <f t="shared" si="1453"/>
        <v>0</v>
      </c>
      <c r="AI684" s="24">
        <f t="shared" si="1453"/>
        <v>0</v>
      </c>
      <c r="AJ684" s="24">
        <f t="shared" si="1453"/>
        <v>0</v>
      </c>
      <c r="AK684" s="33">
        <f t="shared" si="1454"/>
        <v>0</v>
      </c>
      <c r="AL684" s="24">
        <f t="shared" si="1455"/>
        <v>0</v>
      </c>
      <c r="AM684" s="24">
        <f t="shared" si="1455"/>
        <v>0</v>
      </c>
      <c r="AN684" s="24">
        <f t="shared" si="1455"/>
        <v>0</v>
      </c>
      <c r="AO684" s="24">
        <f t="shared" si="1455"/>
        <v>0</v>
      </c>
      <c r="AP684" s="33">
        <f t="shared" si="1456"/>
        <v>0</v>
      </c>
      <c r="AQ684" s="24">
        <f t="shared" si="1457"/>
        <v>0</v>
      </c>
      <c r="AR684" s="24">
        <f t="shared" si="1457"/>
        <v>0</v>
      </c>
      <c r="AS684" s="24">
        <f t="shared" si="1457"/>
        <v>0</v>
      </c>
      <c r="AT684" s="24">
        <f t="shared" si="1457"/>
        <v>0</v>
      </c>
      <c r="AU684" s="33">
        <f t="shared" si="1458"/>
        <v>0</v>
      </c>
      <c r="AV684" s="24">
        <f t="shared" si="1459"/>
        <v>0</v>
      </c>
      <c r="AW684" s="24">
        <f t="shared" si="1459"/>
        <v>0</v>
      </c>
      <c r="AX684" s="24">
        <f t="shared" si="1459"/>
        <v>0</v>
      </c>
      <c r="AY684" s="24">
        <f t="shared" si="1459"/>
        <v>0</v>
      </c>
      <c r="AZ684" s="33">
        <f t="shared" si="1460"/>
        <v>0</v>
      </c>
      <c r="BA684" s="24">
        <f t="shared" si="1461"/>
        <v>0</v>
      </c>
      <c r="BB684" s="24">
        <f t="shared" si="1461"/>
        <v>0</v>
      </c>
      <c r="BC684" s="24">
        <f t="shared" si="1461"/>
        <v>0</v>
      </c>
      <c r="BD684" s="24">
        <f t="shared" si="1461"/>
        <v>0</v>
      </c>
      <c r="BE684" s="33">
        <f t="shared" si="1462"/>
        <v>0</v>
      </c>
      <c r="BF684" s="24">
        <f t="shared" si="1463"/>
        <v>0</v>
      </c>
      <c r="BG684" s="24">
        <f t="shared" si="1463"/>
        <v>0</v>
      </c>
      <c r="BH684" s="24">
        <f t="shared" si="1463"/>
        <v>0</v>
      </c>
      <c r="BI684" s="24">
        <f t="shared" si="1463"/>
        <v>0</v>
      </c>
      <c r="BJ684" s="33">
        <f t="shared" si="1464"/>
        <v>0</v>
      </c>
      <c r="BK684" s="24">
        <f t="shared" si="1465"/>
        <v>0</v>
      </c>
      <c r="BL684" s="24">
        <f t="shared" si="1465"/>
        <v>0</v>
      </c>
      <c r="BM684" s="24">
        <f t="shared" si="1465"/>
        <v>0</v>
      </c>
      <c r="BN684" s="24">
        <f t="shared" si="1465"/>
        <v>0</v>
      </c>
      <c r="BO684" s="33">
        <f t="shared" si="1466"/>
        <v>0</v>
      </c>
      <c r="BP684" s="24">
        <f t="shared" si="1467"/>
        <v>0</v>
      </c>
      <c r="BQ684" s="24">
        <f t="shared" si="1467"/>
        <v>0</v>
      </c>
      <c r="BR684" s="24">
        <f t="shared" si="1467"/>
        <v>0</v>
      </c>
      <c r="BS684" s="24">
        <f t="shared" si="1467"/>
        <v>0</v>
      </c>
      <c r="BT684" s="33">
        <f t="shared" si="1468"/>
        <v>0</v>
      </c>
      <c r="BU684" s="24">
        <f t="shared" si="1469"/>
        <v>0</v>
      </c>
      <c r="BV684" s="24">
        <f t="shared" si="1469"/>
        <v>0</v>
      </c>
      <c r="BW684" s="24">
        <f t="shared" si="1469"/>
        <v>0</v>
      </c>
      <c r="BX684" s="24">
        <f t="shared" si="1469"/>
        <v>0</v>
      </c>
      <c r="BY684" s="33">
        <f t="shared" si="1470"/>
        <v>0</v>
      </c>
      <c r="BZ684" s="24">
        <f t="shared" si="1471"/>
        <v>0</v>
      </c>
      <c r="CA684" s="24">
        <f t="shared" si="1471"/>
        <v>0</v>
      </c>
      <c r="CB684" s="24">
        <f t="shared" si="1471"/>
        <v>0</v>
      </c>
      <c r="CC684" s="24">
        <f t="shared" si="1471"/>
        <v>0</v>
      </c>
      <c r="CD684" s="33">
        <f t="shared" si="1472"/>
        <v>0</v>
      </c>
      <c r="CE684" s="24">
        <f t="shared" si="1473"/>
        <v>0</v>
      </c>
      <c r="CF684" s="24">
        <f t="shared" si="1473"/>
        <v>0</v>
      </c>
      <c r="CG684" s="24">
        <f t="shared" si="1473"/>
        <v>0</v>
      </c>
      <c r="CH684" s="24">
        <f t="shared" si="1473"/>
        <v>0</v>
      </c>
      <c r="CI684" s="33">
        <f t="shared" si="1474"/>
        <v>0</v>
      </c>
      <c r="CJ684" s="24">
        <f t="shared" si="1475"/>
        <v>0</v>
      </c>
      <c r="CK684" s="24">
        <f t="shared" si="1475"/>
        <v>0</v>
      </c>
      <c r="CL684" s="24">
        <f t="shared" si="1475"/>
        <v>0</v>
      </c>
      <c r="CM684" s="24">
        <f t="shared" si="1475"/>
        <v>0</v>
      </c>
      <c r="CN684" s="33">
        <f t="shared" si="1476"/>
        <v>0</v>
      </c>
      <c r="CO684" s="24">
        <f t="shared" si="1477"/>
        <v>0</v>
      </c>
      <c r="CP684" s="24">
        <f t="shared" si="1477"/>
        <v>0</v>
      </c>
      <c r="CQ684" s="24">
        <f t="shared" si="1477"/>
        <v>0</v>
      </c>
      <c r="CR684" s="24">
        <f t="shared" si="1477"/>
        <v>0</v>
      </c>
      <c r="CS684" s="33">
        <f t="shared" si="1478"/>
        <v>0</v>
      </c>
      <c r="CT684" s="24">
        <f t="shared" si="1479"/>
        <v>0</v>
      </c>
      <c r="CU684" s="24">
        <f t="shared" si="1479"/>
        <v>0</v>
      </c>
      <c r="CV684" s="24">
        <f t="shared" si="1479"/>
        <v>0</v>
      </c>
      <c r="CW684" s="24">
        <f t="shared" si="1479"/>
        <v>0</v>
      </c>
      <c r="CX684" s="33">
        <f t="shared" si="1480"/>
        <v>0</v>
      </c>
      <c r="CY684" s="24">
        <f t="shared" si="1481"/>
        <v>0</v>
      </c>
      <c r="CZ684" s="24">
        <f t="shared" si="1481"/>
        <v>0</v>
      </c>
      <c r="DA684" s="24">
        <f t="shared" si="1481"/>
        <v>0</v>
      </c>
      <c r="DB684" s="24">
        <f t="shared" si="1481"/>
        <v>0</v>
      </c>
      <c r="DC684" s="33">
        <f t="shared" si="1482"/>
        <v>0</v>
      </c>
      <c r="DD684" s="86">
        <f t="shared" si="1483"/>
        <v>0</v>
      </c>
    </row>
    <row r="685" spans="1:108" x14ac:dyDescent="0.25">
      <c r="A685" t="s">
        <v>5942</v>
      </c>
      <c r="B685" s="32" t="s">
        <v>5127</v>
      </c>
      <c r="C685" s="24">
        <f t="shared" si="1441"/>
        <v>0</v>
      </c>
      <c r="D685" s="24">
        <f t="shared" si="1441"/>
        <v>0</v>
      </c>
      <c r="E685" s="24">
        <f t="shared" si="1441"/>
        <v>0</v>
      </c>
      <c r="F685" s="24">
        <f t="shared" si="1441"/>
        <v>0</v>
      </c>
      <c r="G685" s="33">
        <f t="shared" si="1442"/>
        <v>0</v>
      </c>
      <c r="H685" s="24">
        <f t="shared" si="1443"/>
        <v>0</v>
      </c>
      <c r="I685" s="24">
        <f t="shared" si="1443"/>
        <v>0</v>
      </c>
      <c r="J685" s="24">
        <f t="shared" si="1443"/>
        <v>0</v>
      </c>
      <c r="K685" s="24">
        <f t="shared" si="1443"/>
        <v>0</v>
      </c>
      <c r="L685" s="33">
        <f t="shared" si="1444"/>
        <v>0</v>
      </c>
      <c r="M685" s="24">
        <f t="shared" si="1445"/>
        <v>0</v>
      </c>
      <c r="N685" s="24">
        <f t="shared" si="1445"/>
        <v>0</v>
      </c>
      <c r="O685" s="24">
        <f t="shared" si="1445"/>
        <v>0</v>
      </c>
      <c r="P685" s="24">
        <f t="shared" si="1445"/>
        <v>0</v>
      </c>
      <c r="Q685" s="33">
        <f t="shared" si="1446"/>
        <v>0</v>
      </c>
      <c r="R685" s="24">
        <f t="shared" si="1447"/>
        <v>0</v>
      </c>
      <c r="S685" s="24">
        <f t="shared" si="1447"/>
        <v>0</v>
      </c>
      <c r="T685" s="24">
        <f t="shared" si="1447"/>
        <v>0</v>
      </c>
      <c r="U685" s="24">
        <f t="shared" si="1447"/>
        <v>0</v>
      </c>
      <c r="V685" s="33">
        <f t="shared" si="1448"/>
        <v>0</v>
      </c>
      <c r="W685" s="24">
        <f t="shared" si="1449"/>
        <v>0</v>
      </c>
      <c r="X685" s="24">
        <f t="shared" si="1449"/>
        <v>0</v>
      </c>
      <c r="Y685" s="24">
        <f t="shared" si="1449"/>
        <v>0</v>
      </c>
      <c r="Z685" s="24">
        <f t="shared" si="1449"/>
        <v>0</v>
      </c>
      <c r="AA685" s="33">
        <f t="shared" si="1450"/>
        <v>0</v>
      </c>
      <c r="AB685" s="24">
        <f t="shared" si="1451"/>
        <v>0</v>
      </c>
      <c r="AC685" s="24">
        <f t="shared" si="1451"/>
        <v>0</v>
      </c>
      <c r="AD685" s="24">
        <f t="shared" si="1451"/>
        <v>0</v>
      </c>
      <c r="AE685" s="24">
        <f t="shared" si="1451"/>
        <v>0</v>
      </c>
      <c r="AF685" s="33">
        <f t="shared" si="1452"/>
        <v>0</v>
      </c>
      <c r="AG685" s="24">
        <f t="shared" si="1453"/>
        <v>0</v>
      </c>
      <c r="AH685" s="24">
        <f t="shared" si="1453"/>
        <v>0</v>
      </c>
      <c r="AI685" s="24">
        <f t="shared" si="1453"/>
        <v>0</v>
      </c>
      <c r="AJ685" s="24">
        <f t="shared" si="1453"/>
        <v>0</v>
      </c>
      <c r="AK685" s="33">
        <f t="shared" si="1454"/>
        <v>0</v>
      </c>
      <c r="AL685" s="24">
        <f t="shared" si="1455"/>
        <v>0</v>
      </c>
      <c r="AM685" s="24">
        <f t="shared" si="1455"/>
        <v>0</v>
      </c>
      <c r="AN685" s="24">
        <f t="shared" si="1455"/>
        <v>0</v>
      </c>
      <c r="AO685" s="24">
        <f t="shared" si="1455"/>
        <v>0</v>
      </c>
      <c r="AP685" s="33">
        <f t="shared" si="1456"/>
        <v>0</v>
      </c>
      <c r="AQ685" s="24">
        <f t="shared" si="1457"/>
        <v>0</v>
      </c>
      <c r="AR685" s="24">
        <f t="shared" si="1457"/>
        <v>0</v>
      </c>
      <c r="AS685" s="24">
        <f t="shared" si="1457"/>
        <v>0</v>
      </c>
      <c r="AT685" s="24">
        <f t="shared" si="1457"/>
        <v>0</v>
      </c>
      <c r="AU685" s="33">
        <f t="shared" si="1458"/>
        <v>0</v>
      </c>
      <c r="AV685" s="24">
        <f t="shared" si="1459"/>
        <v>0</v>
      </c>
      <c r="AW685" s="24">
        <f t="shared" si="1459"/>
        <v>0</v>
      </c>
      <c r="AX685" s="24">
        <f t="shared" si="1459"/>
        <v>0</v>
      </c>
      <c r="AY685" s="24">
        <f t="shared" si="1459"/>
        <v>0</v>
      </c>
      <c r="AZ685" s="33">
        <f t="shared" si="1460"/>
        <v>0</v>
      </c>
      <c r="BA685" s="24">
        <f t="shared" si="1461"/>
        <v>0</v>
      </c>
      <c r="BB685" s="24">
        <f t="shared" si="1461"/>
        <v>0</v>
      </c>
      <c r="BC685" s="24">
        <f t="shared" si="1461"/>
        <v>0</v>
      </c>
      <c r="BD685" s="24">
        <f t="shared" si="1461"/>
        <v>0</v>
      </c>
      <c r="BE685" s="33">
        <f t="shared" si="1462"/>
        <v>0</v>
      </c>
      <c r="BF685" s="24">
        <f t="shared" si="1463"/>
        <v>0</v>
      </c>
      <c r="BG685" s="24">
        <f t="shared" si="1463"/>
        <v>0</v>
      </c>
      <c r="BH685" s="24">
        <f t="shared" si="1463"/>
        <v>0</v>
      </c>
      <c r="BI685" s="24">
        <f t="shared" si="1463"/>
        <v>0</v>
      </c>
      <c r="BJ685" s="33">
        <f t="shared" si="1464"/>
        <v>0</v>
      </c>
      <c r="BK685" s="24">
        <f t="shared" si="1465"/>
        <v>0</v>
      </c>
      <c r="BL685" s="24">
        <f t="shared" si="1465"/>
        <v>0</v>
      </c>
      <c r="BM685" s="24">
        <f t="shared" si="1465"/>
        <v>0</v>
      </c>
      <c r="BN685" s="24">
        <f t="shared" si="1465"/>
        <v>0</v>
      </c>
      <c r="BO685" s="33">
        <f t="shared" si="1466"/>
        <v>0</v>
      </c>
      <c r="BP685" s="24">
        <f t="shared" si="1467"/>
        <v>0</v>
      </c>
      <c r="BQ685" s="24">
        <f t="shared" si="1467"/>
        <v>0</v>
      </c>
      <c r="BR685" s="24">
        <f t="shared" si="1467"/>
        <v>0</v>
      </c>
      <c r="BS685" s="24">
        <f t="shared" si="1467"/>
        <v>0</v>
      </c>
      <c r="BT685" s="33">
        <f t="shared" si="1468"/>
        <v>0</v>
      </c>
      <c r="BU685" s="24">
        <f t="shared" si="1469"/>
        <v>0</v>
      </c>
      <c r="BV685" s="24">
        <f t="shared" si="1469"/>
        <v>0</v>
      </c>
      <c r="BW685" s="24">
        <f t="shared" si="1469"/>
        <v>0</v>
      </c>
      <c r="BX685" s="24">
        <f t="shared" si="1469"/>
        <v>0</v>
      </c>
      <c r="BY685" s="33">
        <f t="shared" si="1470"/>
        <v>0</v>
      </c>
      <c r="BZ685" s="24">
        <f t="shared" si="1471"/>
        <v>0</v>
      </c>
      <c r="CA685" s="24">
        <f t="shared" si="1471"/>
        <v>0</v>
      </c>
      <c r="CB685" s="24">
        <f t="shared" si="1471"/>
        <v>0</v>
      </c>
      <c r="CC685" s="24">
        <f t="shared" si="1471"/>
        <v>0</v>
      </c>
      <c r="CD685" s="33">
        <f t="shared" si="1472"/>
        <v>0</v>
      </c>
      <c r="CE685" s="24">
        <f t="shared" si="1473"/>
        <v>0</v>
      </c>
      <c r="CF685" s="24">
        <f t="shared" si="1473"/>
        <v>0</v>
      </c>
      <c r="CG685" s="24">
        <f t="shared" si="1473"/>
        <v>0</v>
      </c>
      <c r="CH685" s="24">
        <f t="shared" si="1473"/>
        <v>0</v>
      </c>
      <c r="CI685" s="33">
        <f t="shared" si="1474"/>
        <v>0</v>
      </c>
      <c r="CJ685" s="24">
        <f t="shared" si="1475"/>
        <v>0</v>
      </c>
      <c r="CK685" s="24">
        <f t="shared" si="1475"/>
        <v>0</v>
      </c>
      <c r="CL685" s="24">
        <f t="shared" si="1475"/>
        <v>0</v>
      </c>
      <c r="CM685" s="24">
        <f t="shared" si="1475"/>
        <v>0</v>
      </c>
      <c r="CN685" s="33">
        <f t="shared" si="1476"/>
        <v>0</v>
      </c>
      <c r="CO685" s="24">
        <f t="shared" si="1477"/>
        <v>0</v>
      </c>
      <c r="CP685" s="24">
        <f t="shared" si="1477"/>
        <v>0</v>
      </c>
      <c r="CQ685" s="24">
        <f t="shared" si="1477"/>
        <v>0</v>
      </c>
      <c r="CR685" s="24">
        <f t="shared" si="1477"/>
        <v>0</v>
      </c>
      <c r="CS685" s="33">
        <f t="shared" si="1478"/>
        <v>0</v>
      </c>
      <c r="CT685" s="24">
        <f t="shared" si="1479"/>
        <v>0</v>
      </c>
      <c r="CU685" s="24">
        <f t="shared" si="1479"/>
        <v>0</v>
      </c>
      <c r="CV685" s="24">
        <f t="shared" si="1479"/>
        <v>0</v>
      </c>
      <c r="CW685" s="24">
        <f t="shared" si="1479"/>
        <v>0</v>
      </c>
      <c r="CX685" s="33">
        <f t="shared" si="1480"/>
        <v>0</v>
      </c>
      <c r="CY685" s="24">
        <f t="shared" si="1481"/>
        <v>0</v>
      </c>
      <c r="CZ685" s="24">
        <f t="shared" si="1481"/>
        <v>0</v>
      </c>
      <c r="DA685" s="24">
        <f t="shared" si="1481"/>
        <v>0</v>
      </c>
      <c r="DB685" s="24">
        <f t="shared" si="1481"/>
        <v>0</v>
      </c>
      <c r="DC685" s="33">
        <f t="shared" si="1482"/>
        <v>0</v>
      </c>
      <c r="DD685" s="86">
        <f t="shared" si="1483"/>
        <v>0</v>
      </c>
    </row>
    <row r="686" spans="1:108" x14ac:dyDescent="0.25">
      <c r="A686" t="s">
        <v>5943</v>
      </c>
      <c r="B686" s="32" t="s">
        <v>5128</v>
      </c>
      <c r="C686" s="24">
        <f t="shared" si="1441"/>
        <v>0</v>
      </c>
      <c r="D686" s="24">
        <f t="shared" si="1441"/>
        <v>0</v>
      </c>
      <c r="E686" s="24">
        <f t="shared" si="1441"/>
        <v>0</v>
      </c>
      <c r="F686" s="24">
        <f t="shared" si="1441"/>
        <v>0</v>
      </c>
      <c r="G686" s="33">
        <f t="shared" si="1442"/>
        <v>0</v>
      </c>
      <c r="H686" s="24">
        <f t="shared" si="1443"/>
        <v>0</v>
      </c>
      <c r="I686" s="24">
        <f t="shared" si="1443"/>
        <v>0</v>
      </c>
      <c r="J686" s="24">
        <f t="shared" si="1443"/>
        <v>0</v>
      </c>
      <c r="K686" s="24">
        <f t="shared" si="1443"/>
        <v>0</v>
      </c>
      <c r="L686" s="33">
        <f t="shared" si="1444"/>
        <v>0</v>
      </c>
      <c r="M686" s="24">
        <f t="shared" si="1445"/>
        <v>0</v>
      </c>
      <c r="N686" s="24">
        <f t="shared" si="1445"/>
        <v>0</v>
      </c>
      <c r="O686" s="24">
        <f t="shared" si="1445"/>
        <v>0</v>
      </c>
      <c r="P686" s="24">
        <f t="shared" si="1445"/>
        <v>0</v>
      </c>
      <c r="Q686" s="33">
        <f t="shared" si="1446"/>
        <v>0</v>
      </c>
      <c r="R686" s="24">
        <f t="shared" si="1447"/>
        <v>0</v>
      </c>
      <c r="S686" s="24">
        <f t="shared" si="1447"/>
        <v>0</v>
      </c>
      <c r="T686" s="24">
        <f t="shared" si="1447"/>
        <v>0</v>
      </c>
      <c r="U686" s="24">
        <f t="shared" si="1447"/>
        <v>0</v>
      </c>
      <c r="V686" s="33">
        <f t="shared" si="1448"/>
        <v>0</v>
      </c>
      <c r="W686" s="24">
        <f t="shared" si="1449"/>
        <v>0</v>
      </c>
      <c r="X686" s="24">
        <f t="shared" si="1449"/>
        <v>0</v>
      </c>
      <c r="Y686" s="24">
        <f t="shared" si="1449"/>
        <v>0</v>
      </c>
      <c r="Z686" s="24">
        <f t="shared" si="1449"/>
        <v>0</v>
      </c>
      <c r="AA686" s="33">
        <f t="shared" si="1450"/>
        <v>0</v>
      </c>
      <c r="AB686" s="24">
        <f t="shared" si="1451"/>
        <v>0</v>
      </c>
      <c r="AC686" s="24">
        <f t="shared" si="1451"/>
        <v>0</v>
      </c>
      <c r="AD686" s="24">
        <f t="shared" si="1451"/>
        <v>0</v>
      </c>
      <c r="AE686" s="24">
        <f t="shared" si="1451"/>
        <v>0</v>
      </c>
      <c r="AF686" s="33">
        <f t="shared" si="1452"/>
        <v>0</v>
      </c>
      <c r="AG686" s="24">
        <f t="shared" si="1453"/>
        <v>0</v>
      </c>
      <c r="AH686" s="24">
        <f t="shared" si="1453"/>
        <v>0</v>
      </c>
      <c r="AI686" s="24">
        <f t="shared" si="1453"/>
        <v>0</v>
      </c>
      <c r="AJ686" s="24">
        <f t="shared" si="1453"/>
        <v>0</v>
      </c>
      <c r="AK686" s="33">
        <f t="shared" si="1454"/>
        <v>0</v>
      </c>
      <c r="AL686" s="24">
        <f t="shared" si="1455"/>
        <v>0</v>
      </c>
      <c r="AM686" s="24">
        <f t="shared" si="1455"/>
        <v>0</v>
      </c>
      <c r="AN686" s="24">
        <f t="shared" si="1455"/>
        <v>0</v>
      </c>
      <c r="AO686" s="24">
        <f t="shared" si="1455"/>
        <v>0</v>
      </c>
      <c r="AP686" s="33">
        <f t="shared" si="1456"/>
        <v>0</v>
      </c>
      <c r="AQ686" s="24">
        <f t="shared" si="1457"/>
        <v>0</v>
      </c>
      <c r="AR686" s="24">
        <f t="shared" si="1457"/>
        <v>0</v>
      </c>
      <c r="AS686" s="24">
        <f t="shared" si="1457"/>
        <v>0</v>
      </c>
      <c r="AT686" s="24">
        <f t="shared" si="1457"/>
        <v>0</v>
      </c>
      <c r="AU686" s="33">
        <f t="shared" si="1458"/>
        <v>0</v>
      </c>
      <c r="AV686" s="24">
        <f t="shared" si="1459"/>
        <v>0</v>
      </c>
      <c r="AW686" s="24">
        <f t="shared" si="1459"/>
        <v>0</v>
      </c>
      <c r="AX686" s="24">
        <f t="shared" si="1459"/>
        <v>0</v>
      </c>
      <c r="AY686" s="24">
        <f t="shared" si="1459"/>
        <v>0</v>
      </c>
      <c r="AZ686" s="33">
        <f t="shared" si="1460"/>
        <v>0</v>
      </c>
      <c r="BA686" s="24">
        <f t="shared" si="1461"/>
        <v>0</v>
      </c>
      <c r="BB686" s="24">
        <f t="shared" si="1461"/>
        <v>0</v>
      </c>
      <c r="BC686" s="24">
        <f t="shared" si="1461"/>
        <v>0</v>
      </c>
      <c r="BD686" s="24">
        <f t="shared" si="1461"/>
        <v>0</v>
      </c>
      <c r="BE686" s="33">
        <f t="shared" si="1462"/>
        <v>0</v>
      </c>
      <c r="BF686" s="24">
        <f t="shared" si="1463"/>
        <v>0</v>
      </c>
      <c r="BG686" s="24">
        <f t="shared" si="1463"/>
        <v>0</v>
      </c>
      <c r="BH686" s="24">
        <f t="shared" si="1463"/>
        <v>0</v>
      </c>
      <c r="BI686" s="24">
        <f t="shared" si="1463"/>
        <v>0</v>
      </c>
      <c r="BJ686" s="33">
        <f t="shared" si="1464"/>
        <v>0</v>
      </c>
      <c r="BK686" s="24">
        <f t="shared" si="1465"/>
        <v>0</v>
      </c>
      <c r="BL686" s="24">
        <f t="shared" si="1465"/>
        <v>0</v>
      </c>
      <c r="BM686" s="24">
        <f t="shared" si="1465"/>
        <v>0</v>
      </c>
      <c r="BN686" s="24">
        <f t="shared" si="1465"/>
        <v>0</v>
      </c>
      <c r="BO686" s="33">
        <f t="shared" si="1466"/>
        <v>0</v>
      </c>
      <c r="BP686" s="24">
        <f t="shared" si="1467"/>
        <v>0</v>
      </c>
      <c r="BQ686" s="24">
        <f t="shared" si="1467"/>
        <v>0</v>
      </c>
      <c r="BR686" s="24">
        <f t="shared" si="1467"/>
        <v>0</v>
      </c>
      <c r="BS686" s="24">
        <f t="shared" si="1467"/>
        <v>0</v>
      </c>
      <c r="BT686" s="33">
        <f t="shared" si="1468"/>
        <v>0</v>
      </c>
      <c r="BU686" s="24">
        <f t="shared" si="1469"/>
        <v>0</v>
      </c>
      <c r="BV686" s="24">
        <f t="shared" si="1469"/>
        <v>0</v>
      </c>
      <c r="BW686" s="24">
        <f t="shared" si="1469"/>
        <v>0</v>
      </c>
      <c r="BX686" s="24">
        <f t="shared" si="1469"/>
        <v>0</v>
      </c>
      <c r="BY686" s="33">
        <f t="shared" si="1470"/>
        <v>0</v>
      </c>
      <c r="BZ686" s="24">
        <f t="shared" si="1471"/>
        <v>0</v>
      </c>
      <c r="CA686" s="24">
        <f t="shared" si="1471"/>
        <v>0</v>
      </c>
      <c r="CB686" s="24">
        <f t="shared" si="1471"/>
        <v>0</v>
      </c>
      <c r="CC686" s="24">
        <f t="shared" si="1471"/>
        <v>0</v>
      </c>
      <c r="CD686" s="33">
        <f t="shared" si="1472"/>
        <v>0</v>
      </c>
      <c r="CE686" s="24">
        <f t="shared" si="1473"/>
        <v>0</v>
      </c>
      <c r="CF686" s="24">
        <f t="shared" si="1473"/>
        <v>0</v>
      </c>
      <c r="CG686" s="24">
        <f t="shared" si="1473"/>
        <v>0</v>
      </c>
      <c r="CH686" s="24">
        <f t="shared" si="1473"/>
        <v>0</v>
      </c>
      <c r="CI686" s="33">
        <f t="shared" si="1474"/>
        <v>0</v>
      </c>
      <c r="CJ686" s="24">
        <f t="shared" si="1475"/>
        <v>0</v>
      </c>
      <c r="CK686" s="24">
        <f t="shared" si="1475"/>
        <v>0</v>
      </c>
      <c r="CL686" s="24">
        <f t="shared" si="1475"/>
        <v>0</v>
      </c>
      <c r="CM686" s="24">
        <f t="shared" si="1475"/>
        <v>0</v>
      </c>
      <c r="CN686" s="33">
        <f t="shared" si="1476"/>
        <v>0</v>
      </c>
      <c r="CO686" s="24">
        <f t="shared" si="1477"/>
        <v>0</v>
      </c>
      <c r="CP686" s="24">
        <f t="shared" si="1477"/>
        <v>0</v>
      </c>
      <c r="CQ686" s="24">
        <f t="shared" si="1477"/>
        <v>0</v>
      </c>
      <c r="CR686" s="24">
        <f t="shared" si="1477"/>
        <v>0</v>
      </c>
      <c r="CS686" s="33">
        <f t="shared" si="1478"/>
        <v>0</v>
      </c>
      <c r="CT686" s="24">
        <f t="shared" si="1479"/>
        <v>0</v>
      </c>
      <c r="CU686" s="24">
        <f t="shared" si="1479"/>
        <v>0</v>
      </c>
      <c r="CV686" s="24">
        <f t="shared" si="1479"/>
        <v>0</v>
      </c>
      <c r="CW686" s="24">
        <f t="shared" si="1479"/>
        <v>0</v>
      </c>
      <c r="CX686" s="33">
        <f t="shared" si="1480"/>
        <v>0</v>
      </c>
      <c r="CY686" s="24">
        <f t="shared" si="1481"/>
        <v>0</v>
      </c>
      <c r="CZ686" s="24">
        <f t="shared" si="1481"/>
        <v>0</v>
      </c>
      <c r="DA686" s="24">
        <f t="shared" si="1481"/>
        <v>0</v>
      </c>
      <c r="DB686" s="24">
        <f t="shared" si="1481"/>
        <v>0</v>
      </c>
      <c r="DC686" s="33">
        <f t="shared" si="1482"/>
        <v>0</v>
      </c>
      <c r="DD686" s="86">
        <f t="shared" si="1483"/>
        <v>0</v>
      </c>
    </row>
    <row r="687" spans="1:108" x14ac:dyDescent="0.25">
      <c r="A687" t="s">
        <v>5944</v>
      </c>
      <c r="B687" s="32" t="s">
        <v>5129</v>
      </c>
      <c r="C687" s="24">
        <f t="shared" si="1441"/>
        <v>0</v>
      </c>
      <c r="D687" s="24">
        <f t="shared" si="1441"/>
        <v>0</v>
      </c>
      <c r="E687" s="24">
        <f t="shared" si="1441"/>
        <v>0</v>
      </c>
      <c r="F687" s="24">
        <f t="shared" si="1441"/>
        <v>0</v>
      </c>
      <c r="G687" s="33">
        <f t="shared" si="1442"/>
        <v>0</v>
      </c>
      <c r="H687" s="24">
        <f t="shared" si="1443"/>
        <v>0</v>
      </c>
      <c r="I687" s="24">
        <f t="shared" si="1443"/>
        <v>0</v>
      </c>
      <c r="J687" s="24">
        <f t="shared" si="1443"/>
        <v>0</v>
      </c>
      <c r="K687" s="24">
        <f t="shared" si="1443"/>
        <v>0</v>
      </c>
      <c r="L687" s="33">
        <f t="shared" si="1444"/>
        <v>0</v>
      </c>
      <c r="M687" s="24">
        <f t="shared" si="1445"/>
        <v>0</v>
      </c>
      <c r="N687" s="24">
        <f t="shared" si="1445"/>
        <v>0</v>
      </c>
      <c r="O687" s="24">
        <f t="shared" si="1445"/>
        <v>0</v>
      </c>
      <c r="P687" s="24">
        <f t="shared" si="1445"/>
        <v>0</v>
      </c>
      <c r="Q687" s="33">
        <f t="shared" si="1446"/>
        <v>0</v>
      </c>
      <c r="R687" s="24">
        <f t="shared" si="1447"/>
        <v>0</v>
      </c>
      <c r="S687" s="24">
        <f t="shared" si="1447"/>
        <v>0</v>
      </c>
      <c r="T687" s="24">
        <f t="shared" si="1447"/>
        <v>0</v>
      </c>
      <c r="U687" s="24">
        <f t="shared" si="1447"/>
        <v>0</v>
      </c>
      <c r="V687" s="33">
        <f t="shared" si="1448"/>
        <v>0</v>
      </c>
      <c r="W687" s="24">
        <f t="shared" si="1449"/>
        <v>0</v>
      </c>
      <c r="X687" s="24">
        <f t="shared" si="1449"/>
        <v>0</v>
      </c>
      <c r="Y687" s="24">
        <f t="shared" si="1449"/>
        <v>0</v>
      </c>
      <c r="Z687" s="24">
        <f t="shared" si="1449"/>
        <v>0</v>
      </c>
      <c r="AA687" s="33">
        <f t="shared" si="1450"/>
        <v>0</v>
      </c>
      <c r="AB687" s="24">
        <f t="shared" si="1451"/>
        <v>0</v>
      </c>
      <c r="AC687" s="24">
        <f t="shared" si="1451"/>
        <v>0</v>
      </c>
      <c r="AD687" s="24">
        <f t="shared" si="1451"/>
        <v>0</v>
      </c>
      <c r="AE687" s="24">
        <f t="shared" si="1451"/>
        <v>0</v>
      </c>
      <c r="AF687" s="33">
        <f t="shared" si="1452"/>
        <v>0</v>
      </c>
      <c r="AG687" s="24">
        <f t="shared" si="1453"/>
        <v>0</v>
      </c>
      <c r="AH687" s="24">
        <f t="shared" si="1453"/>
        <v>0</v>
      </c>
      <c r="AI687" s="24">
        <f t="shared" si="1453"/>
        <v>0</v>
      </c>
      <c r="AJ687" s="24">
        <f t="shared" si="1453"/>
        <v>0</v>
      </c>
      <c r="AK687" s="33">
        <f t="shared" si="1454"/>
        <v>0</v>
      </c>
      <c r="AL687" s="24">
        <f t="shared" si="1455"/>
        <v>0</v>
      </c>
      <c r="AM687" s="24">
        <f t="shared" si="1455"/>
        <v>0</v>
      </c>
      <c r="AN687" s="24">
        <f t="shared" si="1455"/>
        <v>0</v>
      </c>
      <c r="AO687" s="24">
        <f t="shared" si="1455"/>
        <v>0</v>
      </c>
      <c r="AP687" s="33">
        <f t="shared" si="1456"/>
        <v>0</v>
      </c>
      <c r="AQ687" s="24">
        <f t="shared" si="1457"/>
        <v>0</v>
      </c>
      <c r="AR687" s="24">
        <f t="shared" si="1457"/>
        <v>0</v>
      </c>
      <c r="AS687" s="24">
        <f t="shared" si="1457"/>
        <v>0</v>
      </c>
      <c r="AT687" s="24">
        <f t="shared" si="1457"/>
        <v>0</v>
      </c>
      <c r="AU687" s="33">
        <f t="shared" si="1458"/>
        <v>0</v>
      </c>
      <c r="AV687" s="24">
        <f t="shared" si="1459"/>
        <v>0</v>
      </c>
      <c r="AW687" s="24">
        <f t="shared" si="1459"/>
        <v>0</v>
      </c>
      <c r="AX687" s="24">
        <f t="shared" si="1459"/>
        <v>0</v>
      </c>
      <c r="AY687" s="24">
        <f t="shared" si="1459"/>
        <v>0</v>
      </c>
      <c r="AZ687" s="33">
        <f t="shared" si="1460"/>
        <v>0</v>
      </c>
      <c r="BA687" s="24">
        <f t="shared" si="1461"/>
        <v>0</v>
      </c>
      <c r="BB687" s="24">
        <f t="shared" si="1461"/>
        <v>0</v>
      </c>
      <c r="BC687" s="24">
        <f t="shared" si="1461"/>
        <v>0</v>
      </c>
      <c r="BD687" s="24">
        <f t="shared" si="1461"/>
        <v>0</v>
      </c>
      <c r="BE687" s="33">
        <f t="shared" si="1462"/>
        <v>0</v>
      </c>
      <c r="BF687" s="24">
        <f t="shared" si="1463"/>
        <v>0</v>
      </c>
      <c r="BG687" s="24">
        <f t="shared" si="1463"/>
        <v>0</v>
      </c>
      <c r="BH687" s="24">
        <f t="shared" si="1463"/>
        <v>0</v>
      </c>
      <c r="BI687" s="24">
        <f t="shared" si="1463"/>
        <v>0</v>
      </c>
      <c r="BJ687" s="33">
        <f t="shared" si="1464"/>
        <v>0</v>
      </c>
      <c r="BK687" s="24">
        <f t="shared" si="1465"/>
        <v>0</v>
      </c>
      <c r="BL687" s="24">
        <f t="shared" si="1465"/>
        <v>0</v>
      </c>
      <c r="BM687" s="24">
        <f t="shared" si="1465"/>
        <v>0</v>
      </c>
      <c r="BN687" s="24">
        <f t="shared" si="1465"/>
        <v>0</v>
      </c>
      <c r="BO687" s="33">
        <f t="shared" si="1466"/>
        <v>0</v>
      </c>
      <c r="BP687" s="24">
        <f t="shared" si="1467"/>
        <v>0</v>
      </c>
      <c r="BQ687" s="24">
        <f t="shared" si="1467"/>
        <v>0</v>
      </c>
      <c r="BR687" s="24">
        <f t="shared" si="1467"/>
        <v>0</v>
      </c>
      <c r="BS687" s="24">
        <f t="shared" si="1467"/>
        <v>0</v>
      </c>
      <c r="BT687" s="33">
        <f t="shared" si="1468"/>
        <v>0</v>
      </c>
      <c r="BU687" s="24">
        <f t="shared" si="1469"/>
        <v>0</v>
      </c>
      <c r="BV687" s="24">
        <f t="shared" si="1469"/>
        <v>0</v>
      </c>
      <c r="BW687" s="24">
        <f t="shared" si="1469"/>
        <v>0</v>
      </c>
      <c r="BX687" s="24">
        <f t="shared" si="1469"/>
        <v>0</v>
      </c>
      <c r="BY687" s="33">
        <f t="shared" si="1470"/>
        <v>0</v>
      </c>
      <c r="BZ687" s="24">
        <f t="shared" si="1471"/>
        <v>0</v>
      </c>
      <c r="CA687" s="24">
        <f t="shared" si="1471"/>
        <v>0</v>
      </c>
      <c r="CB687" s="24">
        <f t="shared" si="1471"/>
        <v>0</v>
      </c>
      <c r="CC687" s="24">
        <f t="shared" si="1471"/>
        <v>0</v>
      </c>
      <c r="CD687" s="33">
        <f t="shared" si="1472"/>
        <v>0</v>
      </c>
      <c r="CE687" s="24">
        <f t="shared" si="1473"/>
        <v>0</v>
      </c>
      <c r="CF687" s="24">
        <f t="shared" si="1473"/>
        <v>0</v>
      </c>
      <c r="CG687" s="24">
        <f t="shared" si="1473"/>
        <v>0</v>
      </c>
      <c r="CH687" s="24">
        <f t="shared" si="1473"/>
        <v>0</v>
      </c>
      <c r="CI687" s="33">
        <f t="shared" si="1474"/>
        <v>0</v>
      </c>
      <c r="CJ687" s="24">
        <f t="shared" si="1475"/>
        <v>0</v>
      </c>
      <c r="CK687" s="24">
        <f t="shared" si="1475"/>
        <v>0</v>
      </c>
      <c r="CL687" s="24">
        <f t="shared" si="1475"/>
        <v>0</v>
      </c>
      <c r="CM687" s="24">
        <f t="shared" si="1475"/>
        <v>0</v>
      </c>
      <c r="CN687" s="33">
        <f t="shared" si="1476"/>
        <v>0</v>
      </c>
      <c r="CO687" s="24">
        <f t="shared" si="1477"/>
        <v>0</v>
      </c>
      <c r="CP687" s="24">
        <f t="shared" si="1477"/>
        <v>0</v>
      </c>
      <c r="CQ687" s="24">
        <f t="shared" si="1477"/>
        <v>0</v>
      </c>
      <c r="CR687" s="24">
        <f t="shared" si="1477"/>
        <v>0</v>
      </c>
      <c r="CS687" s="33">
        <f t="shared" si="1478"/>
        <v>0</v>
      </c>
      <c r="CT687" s="24">
        <f t="shared" si="1479"/>
        <v>0</v>
      </c>
      <c r="CU687" s="24">
        <f t="shared" si="1479"/>
        <v>0</v>
      </c>
      <c r="CV687" s="24">
        <f t="shared" si="1479"/>
        <v>0</v>
      </c>
      <c r="CW687" s="24">
        <f t="shared" si="1479"/>
        <v>0</v>
      </c>
      <c r="CX687" s="33">
        <f t="shared" si="1480"/>
        <v>0</v>
      </c>
      <c r="CY687" s="24">
        <f t="shared" si="1481"/>
        <v>0</v>
      </c>
      <c r="CZ687" s="24">
        <f t="shared" si="1481"/>
        <v>0</v>
      </c>
      <c r="DA687" s="24">
        <f t="shared" si="1481"/>
        <v>0</v>
      </c>
      <c r="DB687" s="24">
        <f t="shared" si="1481"/>
        <v>0</v>
      </c>
      <c r="DC687" s="33">
        <f t="shared" si="1482"/>
        <v>0</v>
      </c>
      <c r="DD687" s="86">
        <f t="shared" si="1483"/>
        <v>0</v>
      </c>
    </row>
    <row r="688" spans="1:108" x14ac:dyDescent="0.25">
      <c r="A688" t="s">
        <v>5945</v>
      </c>
      <c r="B688" s="87" t="s">
        <v>5946</v>
      </c>
      <c r="C688" s="88">
        <f t="shared" si="1441"/>
        <v>0</v>
      </c>
      <c r="D688" s="88">
        <f t="shared" si="1441"/>
        <v>0</v>
      </c>
      <c r="E688" s="88">
        <f t="shared" si="1441"/>
        <v>0</v>
      </c>
      <c r="F688" s="88">
        <f t="shared" si="1441"/>
        <v>0</v>
      </c>
      <c r="G688" s="89">
        <f t="shared" si="1442"/>
        <v>0</v>
      </c>
      <c r="H688" s="88">
        <f t="shared" si="1443"/>
        <v>0</v>
      </c>
      <c r="I688" s="88">
        <f t="shared" si="1443"/>
        <v>0</v>
      </c>
      <c r="J688" s="88">
        <f t="shared" si="1443"/>
        <v>0</v>
      </c>
      <c r="K688" s="88">
        <f t="shared" si="1443"/>
        <v>0</v>
      </c>
      <c r="L688" s="89">
        <f t="shared" si="1444"/>
        <v>0</v>
      </c>
      <c r="M688" s="88">
        <f t="shared" si="1445"/>
        <v>0</v>
      </c>
      <c r="N688" s="88">
        <f t="shared" si="1445"/>
        <v>0</v>
      </c>
      <c r="O688" s="88">
        <f t="shared" si="1445"/>
        <v>0</v>
      </c>
      <c r="P688" s="88">
        <f t="shared" si="1445"/>
        <v>0</v>
      </c>
      <c r="Q688" s="89">
        <f t="shared" si="1446"/>
        <v>0</v>
      </c>
      <c r="R688" s="88">
        <f t="shared" si="1447"/>
        <v>0</v>
      </c>
      <c r="S688" s="88">
        <f t="shared" si="1447"/>
        <v>0</v>
      </c>
      <c r="T688" s="88">
        <f t="shared" si="1447"/>
        <v>0</v>
      </c>
      <c r="U688" s="88">
        <f t="shared" si="1447"/>
        <v>0</v>
      </c>
      <c r="V688" s="89">
        <f t="shared" si="1448"/>
        <v>0</v>
      </c>
      <c r="W688" s="88">
        <f t="shared" si="1449"/>
        <v>0</v>
      </c>
      <c r="X688" s="88">
        <f t="shared" si="1449"/>
        <v>0</v>
      </c>
      <c r="Y688" s="88">
        <f t="shared" si="1449"/>
        <v>0</v>
      </c>
      <c r="Z688" s="88">
        <f t="shared" si="1449"/>
        <v>0</v>
      </c>
      <c r="AA688" s="89">
        <f t="shared" si="1450"/>
        <v>0</v>
      </c>
      <c r="AB688" s="88">
        <f t="shared" si="1451"/>
        <v>0</v>
      </c>
      <c r="AC688" s="88">
        <f t="shared" si="1451"/>
        <v>0</v>
      </c>
      <c r="AD688" s="88">
        <f t="shared" si="1451"/>
        <v>0</v>
      </c>
      <c r="AE688" s="88">
        <f t="shared" si="1451"/>
        <v>0</v>
      </c>
      <c r="AF688" s="89">
        <f t="shared" si="1452"/>
        <v>0</v>
      </c>
      <c r="AG688" s="88">
        <f t="shared" si="1453"/>
        <v>0</v>
      </c>
      <c r="AH688" s="88">
        <f t="shared" si="1453"/>
        <v>0</v>
      </c>
      <c r="AI688" s="88">
        <f t="shared" si="1453"/>
        <v>0</v>
      </c>
      <c r="AJ688" s="88">
        <f t="shared" si="1453"/>
        <v>0</v>
      </c>
      <c r="AK688" s="89">
        <f t="shared" si="1454"/>
        <v>0</v>
      </c>
      <c r="AL688" s="88">
        <f t="shared" si="1455"/>
        <v>0</v>
      </c>
      <c r="AM688" s="88">
        <f t="shared" si="1455"/>
        <v>0</v>
      </c>
      <c r="AN688" s="88">
        <f t="shared" si="1455"/>
        <v>0</v>
      </c>
      <c r="AO688" s="88">
        <f t="shared" si="1455"/>
        <v>0</v>
      </c>
      <c r="AP688" s="89">
        <f t="shared" si="1456"/>
        <v>0</v>
      </c>
      <c r="AQ688" s="88">
        <f t="shared" si="1457"/>
        <v>0</v>
      </c>
      <c r="AR688" s="88">
        <f t="shared" si="1457"/>
        <v>0</v>
      </c>
      <c r="AS688" s="88">
        <f t="shared" si="1457"/>
        <v>0</v>
      </c>
      <c r="AT688" s="88">
        <f t="shared" si="1457"/>
        <v>0</v>
      </c>
      <c r="AU688" s="89">
        <f t="shared" si="1458"/>
        <v>0</v>
      </c>
      <c r="AV688" s="88">
        <f t="shared" si="1459"/>
        <v>0</v>
      </c>
      <c r="AW688" s="88">
        <f t="shared" si="1459"/>
        <v>0</v>
      </c>
      <c r="AX688" s="88">
        <f t="shared" si="1459"/>
        <v>0</v>
      </c>
      <c r="AY688" s="88">
        <f t="shared" si="1459"/>
        <v>0</v>
      </c>
      <c r="AZ688" s="89">
        <f t="shared" si="1460"/>
        <v>0</v>
      </c>
      <c r="BA688" s="88">
        <f t="shared" si="1461"/>
        <v>0</v>
      </c>
      <c r="BB688" s="88">
        <f t="shared" si="1461"/>
        <v>0</v>
      </c>
      <c r="BC688" s="88">
        <f t="shared" si="1461"/>
        <v>0</v>
      </c>
      <c r="BD688" s="88">
        <f t="shared" si="1461"/>
        <v>0</v>
      </c>
      <c r="BE688" s="89">
        <f t="shared" si="1462"/>
        <v>0</v>
      </c>
      <c r="BF688" s="88">
        <f t="shared" si="1463"/>
        <v>0</v>
      </c>
      <c r="BG688" s="88">
        <f t="shared" si="1463"/>
        <v>0</v>
      </c>
      <c r="BH688" s="88">
        <f t="shared" si="1463"/>
        <v>0</v>
      </c>
      <c r="BI688" s="88">
        <f t="shared" si="1463"/>
        <v>0</v>
      </c>
      <c r="BJ688" s="89">
        <f t="shared" si="1464"/>
        <v>0</v>
      </c>
      <c r="BK688" s="88">
        <f t="shared" si="1465"/>
        <v>0</v>
      </c>
      <c r="BL688" s="88">
        <f t="shared" si="1465"/>
        <v>0</v>
      </c>
      <c r="BM688" s="88">
        <f t="shared" si="1465"/>
        <v>0</v>
      </c>
      <c r="BN688" s="88">
        <f t="shared" si="1465"/>
        <v>0</v>
      </c>
      <c r="BO688" s="89">
        <f t="shared" si="1466"/>
        <v>0</v>
      </c>
      <c r="BP688" s="88">
        <f t="shared" si="1467"/>
        <v>0</v>
      </c>
      <c r="BQ688" s="88">
        <f t="shared" si="1467"/>
        <v>0</v>
      </c>
      <c r="BR688" s="88">
        <f t="shared" si="1467"/>
        <v>0</v>
      </c>
      <c r="BS688" s="88">
        <f t="shared" si="1467"/>
        <v>0</v>
      </c>
      <c r="BT688" s="89">
        <f t="shared" si="1468"/>
        <v>0</v>
      </c>
      <c r="BU688" s="88">
        <f t="shared" si="1469"/>
        <v>0</v>
      </c>
      <c r="BV688" s="88">
        <f t="shared" si="1469"/>
        <v>0</v>
      </c>
      <c r="BW688" s="88">
        <f t="shared" si="1469"/>
        <v>0</v>
      </c>
      <c r="BX688" s="88">
        <f t="shared" si="1469"/>
        <v>0</v>
      </c>
      <c r="BY688" s="89">
        <f t="shared" si="1470"/>
        <v>0</v>
      </c>
      <c r="BZ688" s="88">
        <f t="shared" si="1471"/>
        <v>0</v>
      </c>
      <c r="CA688" s="88">
        <f t="shared" si="1471"/>
        <v>0</v>
      </c>
      <c r="CB688" s="88">
        <f t="shared" si="1471"/>
        <v>0</v>
      </c>
      <c r="CC688" s="88">
        <f t="shared" si="1471"/>
        <v>0</v>
      </c>
      <c r="CD688" s="89">
        <f t="shared" si="1472"/>
        <v>0</v>
      </c>
      <c r="CE688" s="88">
        <f t="shared" si="1473"/>
        <v>0</v>
      </c>
      <c r="CF688" s="88">
        <f t="shared" si="1473"/>
        <v>0</v>
      </c>
      <c r="CG688" s="88">
        <f t="shared" si="1473"/>
        <v>0</v>
      </c>
      <c r="CH688" s="88">
        <f t="shared" si="1473"/>
        <v>0</v>
      </c>
      <c r="CI688" s="89">
        <f t="shared" si="1474"/>
        <v>0</v>
      </c>
      <c r="CJ688" s="88">
        <f t="shared" si="1475"/>
        <v>0</v>
      </c>
      <c r="CK688" s="88">
        <f t="shared" si="1475"/>
        <v>0</v>
      </c>
      <c r="CL688" s="88">
        <f t="shared" si="1475"/>
        <v>0</v>
      </c>
      <c r="CM688" s="88">
        <f t="shared" si="1475"/>
        <v>0</v>
      </c>
      <c r="CN688" s="89">
        <f t="shared" si="1476"/>
        <v>0</v>
      </c>
      <c r="CO688" s="88">
        <f t="shared" si="1477"/>
        <v>0</v>
      </c>
      <c r="CP688" s="88">
        <f t="shared" si="1477"/>
        <v>0</v>
      </c>
      <c r="CQ688" s="88">
        <f t="shared" si="1477"/>
        <v>0</v>
      </c>
      <c r="CR688" s="88">
        <f t="shared" si="1477"/>
        <v>0</v>
      </c>
      <c r="CS688" s="89">
        <f t="shared" si="1478"/>
        <v>0</v>
      </c>
      <c r="CT688" s="88">
        <f t="shared" si="1479"/>
        <v>0</v>
      </c>
      <c r="CU688" s="88">
        <f t="shared" si="1479"/>
        <v>0</v>
      </c>
      <c r="CV688" s="88">
        <f t="shared" si="1479"/>
        <v>0</v>
      </c>
      <c r="CW688" s="88">
        <f t="shared" si="1479"/>
        <v>0</v>
      </c>
      <c r="CX688" s="89">
        <f t="shared" si="1480"/>
        <v>0</v>
      </c>
      <c r="CY688" s="88">
        <f t="shared" si="1481"/>
        <v>0</v>
      </c>
      <c r="CZ688" s="88">
        <f t="shared" si="1481"/>
        <v>0</v>
      </c>
      <c r="DA688" s="88">
        <f t="shared" si="1481"/>
        <v>0</v>
      </c>
      <c r="DB688" s="88">
        <f t="shared" si="1481"/>
        <v>0</v>
      </c>
      <c r="DC688" s="89">
        <f t="shared" si="1482"/>
        <v>0</v>
      </c>
      <c r="DD688" s="90">
        <f t="shared" si="1483"/>
        <v>0</v>
      </c>
    </row>
    <row r="690" spans="1:108" x14ac:dyDescent="0.25">
      <c r="A690" t="s">
        <v>5947</v>
      </c>
      <c r="B690" s="30" t="s">
        <v>154</v>
      </c>
    </row>
    <row r="691" spans="1:108" x14ac:dyDescent="0.25">
      <c r="A691" t="s">
        <v>5948</v>
      </c>
      <c r="B691" s="32" t="s">
        <v>5120</v>
      </c>
      <c r="C691" s="24">
        <f t="shared" ref="C691:F701" si="1484">C172-C436</f>
        <v>0</v>
      </c>
      <c r="D691" s="24">
        <f t="shared" si="1484"/>
        <v>0</v>
      </c>
      <c r="E691" s="24">
        <f t="shared" si="1484"/>
        <v>0</v>
      </c>
      <c r="F691" s="24">
        <f t="shared" si="1484"/>
        <v>0</v>
      </c>
      <c r="G691" s="33">
        <f t="shared" ref="G691:G701" si="1485">SUM(C691:F691)</f>
        <v>0</v>
      </c>
      <c r="H691" s="24">
        <f t="shared" ref="H691:K701" si="1486">H172-H436</f>
        <v>0</v>
      </c>
      <c r="I691" s="24">
        <f t="shared" si="1486"/>
        <v>0</v>
      </c>
      <c r="J691" s="24">
        <f t="shared" si="1486"/>
        <v>0</v>
      </c>
      <c r="K691" s="24">
        <f t="shared" si="1486"/>
        <v>0</v>
      </c>
      <c r="L691" s="33">
        <f t="shared" ref="L691:L701" si="1487">SUM(H691:K691)</f>
        <v>0</v>
      </c>
      <c r="M691" s="24">
        <f t="shared" ref="M691:P701" si="1488">M172-M436</f>
        <v>0</v>
      </c>
      <c r="N691" s="24">
        <f t="shared" si="1488"/>
        <v>0</v>
      </c>
      <c r="O691" s="24">
        <f t="shared" si="1488"/>
        <v>0</v>
      </c>
      <c r="P691" s="24">
        <f t="shared" si="1488"/>
        <v>0</v>
      </c>
      <c r="Q691" s="33">
        <f t="shared" ref="Q691:Q701" si="1489">SUM(M691:P691)</f>
        <v>0</v>
      </c>
      <c r="R691" s="24">
        <f t="shared" ref="R691:U701" si="1490">R172-R436</f>
        <v>0</v>
      </c>
      <c r="S691" s="24">
        <f t="shared" si="1490"/>
        <v>0</v>
      </c>
      <c r="T691" s="24">
        <f t="shared" si="1490"/>
        <v>0</v>
      </c>
      <c r="U691" s="24">
        <f t="shared" si="1490"/>
        <v>0</v>
      </c>
      <c r="V691" s="33">
        <f t="shared" ref="V691:V701" si="1491">SUM(R691:U691)</f>
        <v>0</v>
      </c>
      <c r="W691" s="24">
        <f t="shared" ref="W691:Z701" si="1492">W172-W436</f>
        <v>0</v>
      </c>
      <c r="X691" s="24">
        <f t="shared" si="1492"/>
        <v>0</v>
      </c>
      <c r="Y691" s="24">
        <f t="shared" si="1492"/>
        <v>0</v>
      </c>
      <c r="Z691" s="24">
        <f t="shared" si="1492"/>
        <v>0</v>
      </c>
      <c r="AA691" s="33">
        <f t="shared" ref="AA691:AA701" si="1493">SUM(W691:Z691)</f>
        <v>0</v>
      </c>
      <c r="AB691" s="24">
        <f t="shared" ref="AB691:AE701" si="1494">AB172-AB436</f>
        <v>0</v>
      </c>
      <c r="AC691" s="24">
        <f t="shared" si="1494"/>
        <v>0</v>
      </c>
      <c r="AD691" s="24">
        <f t="shared" si="1494"/>
        <v>0</v>
      </c>
      <c r="AE691" s="24">
        <f t="shared" si="1494"/>
        <v>0</v>
      </c>
      <c r="AF691" s="33">
        <f t="shared" ref="AF691:AF701" si="1495">SUM(AB691:AE691)</f>
        <v>0</v>
      </c>
      <c r="AG691" s="24">
        <f t="shared" ref="AG691:AJ701" si="1496">AG172-AG436</f>
        <v>0</v>
      </c>
      <c r="AH691" s="24">
        <f t="shared" si="1496"/>
        <v>0</v>
      </c>
      <c r="AI691" s="24">
        <f t="shared" si="1496"/>
        <v>0</v>
      </c>
      <c r="AJ691" s="24">
        <f t="shared" si="1496"/>
        <v>0</v>
      </c>
      <c r="AK691" s="33">
        <f t="shared" ref="AK691:AK701" si="1497">SUM(AG691:AJ691)</f>
        <v>0</v>
      </c>
      <c r="AL691" s="24">
        <f t="shared" ref="AL691:AO701" si="1498">AL172-AL436</f>
        <v>0</v>
      </c>
      <c r="AM691" s="24">
        <f t="shared" si="1498"/>
        <v>0</v>
      </c>
      <c r="AN691" s="24">
        <f t="shared" si="1498"/>
        <v>0</v>
      </c>
      <c r="AO691" s="24">
        <f t="shared" si="1498"/>
        <v>0</v>
      </c>
      <c r="AP691" s="33">
        <f t="shared" ref="AP691:AP701" si="1499">SUM(AL691:AO691)</f>
        <v>0</v>
      </c>
      <c r="AQ691" s="24">
        <f t="shared" ref="AQ691:AT701" si="1500">AQ172-AQ436</f>
        <v>0</v>
      </c>
      <c r="AR691" s="24">
        <f t="shared" si="1500"/>
        <v>0</v>
      </c>
      <c r="AS691" s="24">
        <f t="shared" si="1500"/>
        <v>0</v>
      </c>
      <c r="AT691" s="24">
        <f t="shared" si="1500"/>
        <v>0</v>
      </c>
      <c r="AU691" s="33">
        <f t="shared" ref="AU691:AU701" si="1501">SUM(AQ691:AT691)</f>
        <v>0</v>
      </c>
      <c r="AV691" s="24">
        <f t="shared" ref="AV691:AY701" si="1502">AV172-AV436</f>
        <v>0</v>
      </c>
      <c r="AW691" s="24">
        <f t="shared" si="1502"/>
        <v>0</v>
      </c>
      <c r="AX691" s="24">
        <f t="shared" si="1502"/>
        <v>0</v>
      </c>
      <c r="AY691" s="24">
        <f t="shared" si="1502"/>
        <v>0</v>
      </c>
      <c r="AZ691" s="33">
        <f t="shared" ref="AZ691:AZ701" si="1503">SUM(AV691:AY691)</f>
        <v>0</v>
      </c>
      <c r="BA691" s="24">
        <f t="shared" ref="BA691:BD701" si="1504">BA172-BA436</f>
        <v>0</v>
      </c>
      <c r="BB691" s="24">
        <f t="shared" si="1504"/>
        <v>0</v>
      </c>
      <c r="BC691" s="24">
        <f t="shared" si="1504"/>
        <v>0</v>
      </c>
      <c r="BD691" s="24">
        <f t="shared" si="1504"/>
        <v>0</v>
      </c>
      <c r="BE691" s="33">
        <f t="shared" ref="BE691:BE701" si="1505">SUM(BA691:BD691)</f>
        <v>0</v>
      </c>
      <c r="BF691" s="24">
        <f t="shared" ref="BF691:BI701" si="1506">BF172-BF436</f>
        <v>0</v>
      </c>
      <c r="BG691" s="24">
        <f t="shared" si="1506"/>
        <v>0</v>
      </c>
      <c r="BH691" s="24">
        <f t="shared" si="1506"/>
        <v>0</v>
      </c>
      <c r="BI691" s="24">
        <f t="shared" si="1506"/>
        <v>0</v>
      </c>
      <c r="BJ691" s="33">
        <f t="shared" ref="BJ691:BJ701" si="1507">SUM(BF691:BI691)</f>
        <v>0</v>
      </c>
      <c r="BK691" s="24">
        <f t="shared" ref="BK691:BN701" si="1508">BK172-BK436</f>
        <v>0</v>
      </c>
      <c r="BL691" s="24">
        <f t="shared" si="1508"/>
        <v>0</v>
      </c>
      <c r="BM691" s="24">
        <f t="shared" si="1508"/>
        <v>0</v>
      </c>
      <c r="BN691" s="24">
        <f t="shared" si="1508"/>
        <v>0</v>
      </c>
      <c r="BO691" s="33">
        <f t="shared" ref="BO691:BO701" si="1509">SUM(BK691:BN691)</f>
        <v>0</v>
      </c>
      <c r="BP691" s="24">
        <f t="shared" ref="BP691:BS701" si="1510">BP172-BP436</f>
        <v>0</v>
      </c>
      <c r="BQ691" s="24">
        <f t="shared" si="1510"/>
        <v>0</v>
      </c>
      <c r="BR691" s="24">
        <f t="shared" si="1510"/>
        <v>0</v>
      </c>
      <c r="BS691" s="24">
        <f t="shared" si="1510"/>
        <v>0</v>
      </c>
      <c r="BT691" s="33">
        <f t="shared" ref="BT691:BT701" si="1511">SUM(BP691:BS691)</f>
        <v>0</v>
      </c>
      <c r="BU691" s="24">
        <f t="shared" ref="BU691:BX701" si="1512">BU172-BU436</f>
        <v>0</v>
      </c>
      <c r="BV691" s="24">
        <f t="shared" si="1512"/>
        <v>0</v>
      </c>
      <c r="BW691" s="24">
        <f t="shared" si="1512"/>
        <v>0</v>
      </c>
      <c r="BX691" s="24">
        <f t="shared" si="1512"/>
        <v>0</v>
      </c>
      <c r="BY691" s="33">
        <f t="shared" ref="BY691:BY701" si="1513">SUM(BU691:BX691)</f>
        <v>0</v>
      </c>
      <c r="BZ691" s="24">
        <f t="shared" ref="BZ691:CC701" si="1514">BZ172-BZ436</f>
        <v>0</v>
      </c>
      <c r="CA691" s="24">
        <f t="shared" si="1514"/>
        <v>0</v>
      </c>
      <c r="CB691" s="24">
        <f t="shared" si="1514"/>
        <v>0</v>
      </c>
      <c r="CC691" s="24">
        <f t="shared" si="1514"/>
        <v>0</v>
      </c>
      <c r="CD691" s="33">
        <f t="shared" ref="CD691:CD701" si="1515">SUM(BZ691:CC691)</f>
        <v>0</v>
      </c>
      <c r="CE691" s="24">
        <f t="shared" ref="CE691:CH701" si="1516">CE172-CE436</f>
        <v>0</v>
      </c>
      <c r="CF691" s="24">
        <f t="shared" si="1516"/>
        <v>0</v>
      </c>
      <c r="CG691" s="24">
        <f t="shared" si="1516"/>
        <v>0</v>
      </c>
      <c r="CH691" s="24">
        <f t="shared" si="1516"/>
        <v>0</v>
      </c>
      <c r="CI691" s="33">
        <f t="shared" ref="CI691:CI701" si="1517">SUM(CE691:CH691)</f>
        <v>0</v>
      </c>
      <c r="CJ691" s="24">
        <f t="shared" ref="CJ691:CM701" si="1518">CJ172-CJ436</f>
        <v>0</v>
      </c>
      <c r="CK691" s="24">
        <f t="shared" si="1518"/>
        <v>0</v>
      </c>
      <c r="CL691" s="24">
        <f t="shared" si="1518"/>
        <v>0</v>
      </c>
      <c r="CM691" s="24">
        <f t="shared" si="1518"/>
        <v>0</v>
      </c>
      <c r="CN691" s="33">
        <f t="shared" ref="CN691:CN701" si="1519">SUM(CJ691:CM691)</f>
        <v>0</v>
      </c>
      <c r="CO691" s="24">
        <f t="shared" ref="CO691:CR701" si="1520">CO172-CO436</f>
        <v>0</v>
      </c>
      <c r="CP691" s="24">
        <f t="shared" si="1520"/>
        <v>0</v>
      </c>
      <c r="CQ691" s="24">
        <f t="shared" si="1520"/>
        <v>0</v>
      </c>
      <c r="CR691" s="24">
        <f t="shared" si="1520"/>
        <v>0</v>
      </c>
      <c r="CS691" s="33">
        <f t="shared" ref="CS691:CS701" si="1521">SUM(CO691:CR691)</f>
        <v>0</v>
      </c>
      <c r="CT691" s="24">
        <f t="shared" ref="CT691:CW701" si="1522">CT172-CT436</f>
        <v>0</v>
      </c>
      <c r="CU691" s="24">
        <f t="shared" si="1522"/>
        <v>0</v>
      </c>
      <c r="CV691" s="24">
        <f t="shared" si="1522"/>
        <v>0</v>
      </c>
      <c r="CW691" s="24">
        <f t="shared" si="1522"/>
        <v>0</v>
      </c>
      <c r="CX691" s="33">
        <f t="shared" ref="CX691:CX701" si="1523">SUM(CT691:CW691)</f>
        <v>0</v>
      </c>
      <c r="CY691" s="24">
        <f t="shared" ref="CY691:DB701" si="1524">CY172-CY436</f>
        <v>0</v>
      </c>
      <c r="CZ691" s="24">
        <f t="shared" si="1524"/>
        <v>0</v>
      </c>
      <c r="DA691" s="24">
        <f t="shared" si="1524"/>
        <v>0</v>
      </c>
      <c r="DB691" s="24">
        <f t="shared" si="1524"/>
        <v>0</v>
      </c>
      <c r="DC691" s="33">
        <f t="shared" ref="DC691:DC701" si="1525">SUM(CY691:DB691)</f>
        <v>0</v>
      </c>
      <c r="DD691" s="86">
        <f t="shared" ref="DD691:DD701" si="1526">DD172-DD436</f>
        <v>0</v>
      </c>
    </row>
    <row r="692" spans="1:108" x14ac:dyDescent="0.25">
      <c r="A692" t="s">
        <v>5949</v>
      </c>
      <c r="B692" s="32" t="s">
        <v>5121</v>
      </c>
      <c r="C692" s="24">
        <f t="shared" si="1484"/>
        <v>0</v>
      </c>
      <c r="D692" s="24">
        <f t="shared" si="1484"/>
        <v>0</v>
      </c>
      <c r="E692" s="24">
        <f t="shared" si="1484"/>
        <v>0</v>
      </c>
      <c r="F692" s="24">
        <f t="shared" si="1484"/>
        <v>0</v>
      </c>
      <c r="G692" s="33">
        <f t="shared" si="1485"/>
        <v>0</v>
      </c>
      <c r="H692" s="24">
        <f t="shared" si="1486"/>
        <v>0</v>
      </c>
      <c r="I692" s="24">
        <f t="shared" si="1486"/>
        <v>0</v>
      </c>
      <c r="J692" s="24">
        <f t="shared" si="1486"/>
        <v>0</v>
      </c>
      <c r="K692" s="24">
        <f t="shared" si="1486"/>
        <v>0</v>
      </c>
      <c r="L692" s="33">
        <f t="shared" si="1487"/>
        <v>0</v>
      </c>
      <c r="M692" s="24">
        <f t="shared" si="1488"/>
        <v>0</v>
      </c>
      <c r="N692" s="24">
        <f t="shared" si="1488"/>
        <v>0</v>
      </c>
      <c r="O692" s="24">
        <f t="shared" si="1488"/>
        <v>0</v>
      </c>
      <c r="P692" s="24">
        <f t="shared" si="1488"/>
        <v>0</v>
      </c>
      <c r="Q692" s="33">
        <f t="shared" si="1489"/>
        <v>0</v>
      </c>
      <c r="R692" s="24">
        <f t="shared" si="1490"/>
        <v>0</v>
      </c>
      <c r="S692" s="24">
        <f t="shared" si="1490"/>
        <v>0</v>
      </c>
      <c r="T692" s="24">
        <f t="shared" si="1490"/>
        <v>0</v>
      </c>
      <c r="U692" s="24">
        <f t="shared" si="1490"/>
        <v>0</v>
      </c>
      <c r="V692" s="33">
        <f t="shared" si="1491"/>
        <v>0</v>
      </c>
      <c r="W692" s="24">
        <f t="shared" si="1492"/>
        <v>0</v>
      </c>
      <c r="X692" s="24">
        <f t="shared" si="1492"/>
        <v>0</v>
      </c>
      <c r="Y692" s="24">
        <f t="shared" si="1492"/>
        <v>0</v>
      </c>
      <c r="Z692" s="24">
        <f t="shared" si="1492"/>
        <v>0</v>
      </c>
      <c r="AA692" s="33">
        <f t="shared" si="1493"/>
        <v>0</v>
      </c>
      <c r="AB692" s="24">
        <f t="shared" si="1494"/>
        <v>0</v>
      </c>
      <c r="AC692" s="24">
        <f t="shared" si="1494"/>
        <v>0</v>
      </c>
      <c r="AD692" s="24">
        <f t="shared" si="1494"/>
        <v>0</v>
      </c>
      <c r="AE692" s="24">
        <f t="shared" si="1494"/>
        <v>0</v>
      </c>
      <c r="AF692" s="33">
        <f t="shared" si="1495"/>
        <v>0</v>
      </c>
      <c r="AG692" s="24">
        <f t="shared" si="1496"/>
        <v>0</v>
      </c>
      <c r="AH692" s="24">
        <f t="shared" si="1496"/>
        <v>0</v>
      </c>
      <c r="AI692" s="24">
        <f t="shared" si="1496"/>
        <v>0</v>
      </c>
      <c r="AJ692" s="24">
        <f t="shared" si="1496"/>
        <v>0</v>
      </c>
      <c r="AK692" s="33">
        <f t="shared" si="1497"/>
        <v>0</v>
      </c>
      <c r="AL692" s="24">
        <f t="shared" si="1498"/>
        <v>0</v>
      </c>
      <c r="AM692" s="24">
        <f t="shared" si="1498"/>
        <v>0</v>
      </c>
      <c r="AN692" s="24">
        <f t="shared" si="1498"/>
        <v>0</v>
      </c>
      <c r="AO692" s="24">
        <f t="shared" si="1498"/>
        <v>0</v>
      </c>
      <c r="AP692" s="33">
        <f t="shared" si="1499"/>
        <v>0</v>
      </c>
      <c r="AQ692" s="24">
        <f t="shared" si="1500"/>
        <v>0</v>
      </c>
      <c r="AR692" s="24">
        <f t="shared" si="1500"/>
        <v>0</v>
      </c>
      <c r="AS692" s="24">
        <f t="shared" si="1500"/>
        <v>0</v>
      </c>
      <c r="AT692" s="24">
        <f t="shared" si="1500"/>
        <v>0</v>
      </c>
      <c r="AU692" s="33">
        <f t="shared" si="1501"/>
        <v>0</v>
      </c>
      <c r="AV692" s="24">
        <f t="shared" si="1502"/>
        <v>0</v>
      </c>
      <c r="AW692" s="24">
        <f t="shared" si="1502"/>
        <v>0</v>
      </c>
      <c r="AX692" s="24">
        <f t="shared" si="1502"/>
        <v>0</v>
      </c>
      <c r="AY692" s="24">
        <f t="shared" si="1502"/>
        <v>0</v>
      </c>
      <c r="AZ692" s="33">
        <f t="shared" si="1503"/>
        <v>0</v>
      </c>
      <c r="BA692" s="24">
        <f t="shared" si="1504"/>
        <v>0</v>
      </c>
      <c r="BB692" s="24">
        <f t="shared" si="1504"/>
        <v>0</v>
      </c>
      <c r="BC692" s="24">
        <f t="shared" si="1504"/>
        <v>0</v>
      </c>
      <c r="BD692" s="24">
        <f t="shared" si="1504"/>
        <v>0</v>
      </c>
      <c r="BE692" s="33">
        <f t="shared" si="1505"/>
        <v>0</v>
      </c>
      <c r="BF692" s="24">
        <f t="shared" si="1506"/>
        <v>0</v>
      </c>
      <c r="BG692" s="24">
        <f t="shared" si="1506"/>
        <v>0</v>
      </c>
      <c r="BH692" s="24">
        <f t="shared" si="1506"/>
        <v>0</v>
      </c>
      <c r="BI692" s="24">
        <f t="shared" si="1506"/>
        <v>0</v>
      </c>
      <c r="BJ692" s="33">
        <f t="shared" si="1507"/>
        <v>0</v>
      </c>
      <c r="BK692" s="24">
        <f t="shared" si="1508"/>
        <v>0</v>
      </c>
      <c r="BL692" s="24">
        <f t="shared" si="1508"/>
        <v>0</v>
      </c>
      <c r="BM692" s="24">
        <f t="shared" si="1508"/>
        <v>0</v>
      </c>
      <c r="BN692" s="24">
        <f t="shared" si="1508"/>
        <v>0</v>
      </c>
      <c r="BO692" s="33">
        <f t="shared" si="1509"/>
        <v>0</v>
      </c>
      <c r="BP692" s="24">
        <f t="shared" si="1510"/>
        <v>0</v>
      </c>
      <c r="BQ692" s="24">
        <f t="shared" si="1510"/>
        <v>0</v>
      </c>
      <c r="BR692" s="24">
        <f t="shared" si="1510"/>
        <v>0</v>
      </c>
      <c r="BS692" s="24">
        <f t="shared" si="1510"/>
        <v>0</v>
      </c>
      <c r="BT692" s="33">
        <f t="shared" si="1511"/>
        <v>0</v>
      </c>
      <c r="BU692" s="24">
        <f t="shared" si="1512"/>
        <v>0</v>
      </c>
      <c r="BV692" s="24">
        <f t="shared" si="1512"/>
        <v>0</v>
      </c>
      <c r="BW692" s="24">
        <f t="shared" si="1512"/>
        <v>0</v>
      </c>
      <c r="BX692" s="24">
        <f t="shared" si="1512"/>
        <v>0</v>
      </c>
      <c r="BY692" s="33">
        <f t="shared" si="1513"/>
        <v>0</v>
      </c>
      <c r="BZ692" s="24">
        <f t="shared" si="1514"/>
        <v>0</v>
      </c>
      <c r="CA692" s="24">
        <f t="shared" si="1514"/>
        <v>0</v>
      </c>
      <c r="CB692" s="24">
        <f t="shared" si="1514"/>
        <v>0</v>
      </c>
      <c r="CC692" s="24">
        <f t="shared" si="1514"/>
        <v>0</v>
      </c>
      <c r="CD692" s="33">
        <f t="shared" si="1515"/>
        <v>0</v>
      </c>
      <c r="CE692" s="24">
        <f t="shared" si="1516"/>
        <v>0</v>
      </c>
      <c r="CF692" s="24">
        <f t="shared" si="1516"/>
        <v>0</v>
      </c>
      <c r="CG692" s="24">
        <f t="shared" si="1516"/>
        <v>0</v>
      </c>
      <c r="CH692" s="24">
        <f t="shared" si="1516"/>
        <v>0</v>
      </c>
      <c r="CI692" s="33">
        <f t="shared" si="1517"/>
        <v>0</v>
      </c>
      <c r="CJ692" s="24">
        <f t="shared" si="1518"/>
        <v>0</v>
      </c>
      <c r="CK692" s="24">
        <f t="shared" si="1518"/>
        <v>0</v>
      </c>
      <c r="CL692" s="24">
        <f t="shared" si="1518"/>
        <v>0</v>
      </c>
      <c r="CM692" s="24">
        <f t="shared" si="1518"/>
        <v>0</v>
      </c>
      <c r="CN692" s="33">
        <f t="shared" si="1519"/>
        <v>0</v>
      </c>
      <c r="CO692" s="24">
        <f t="shared" si="1520"/>
        <v>0</v>
      </c>
      <c r="CP692" s="24">
        <f t="shared" si="1520"/>
        <v>0</v>
      </c>
      <c r="CQ692" s="24">
        <f t="shared" si="1520"/>
        <v>0</v>
      </c>
      <c r="CR692" s="24">
        <f t="shared" si="1520"/>
        <v>0</v>
      </c>
      <c r="CS692" s="33">
        <f t="shared" si="1521"/>
        <v>0</v>
      </c>
      <c r="CT692" s="24">
        <f t="shared" si="1522"/>
        <v>0</v>
      </c>
      <c r="CU692" s="24">
        <f t="shared" si="1522"/>
        <v>0</v>
      </c>
      <c r="CV692" s="24">
        <f t="shared" si="1522"/>
        <v>0</v>
      </c>
      <c r="CW692" s="24">
        <f t="shared" si="1522"/>
        <v>0</v>
      </c>
      <c r="CX692" s="33">
        <f t="shared" si="1523"/>
        <v>0</v>
      </c>
      <c r="CY692" s="24">
        <f t="shared" si="1524"/>
        <v>0</v>
      </c>
      <c r="CZ692" s="24">
        <f t="shared" si="1524"/>
        <v>0</v>
      </c>
      <c r="DA692" s="24">
        <f t="shared" si="1524"/>
        <v>0</v>
      </c>
      <c r="DB692" s="24">
        <f t="shared" si="1524"/>
        <v>0</v>
      </c>
      <c r="DC692" s="33">
        <f t="shared" si="1525"/>
        <v>0</v>
      </c>
      <c r="DD692" s="86">
        <f t="shared" si="1526"/>
        <v>0</v>
      </c>
    </row>
    <row r="693" spans="1:108" x14ac:dyDescent="0.25">
      <c r="A693" t="s">
        <v>5950</v>
      </c>
      <c r="B693" s="32" t="s">
        <v>5122</v>
      </c>
      <c r="C693" s="24">
        <f t="shared" si="1484"/>
        <v>0</v>
      </c>
      <c r="D693" s="24">
        <f t="shared" si="1484"/>
        <v>0</v>
      </c>
      <c r="E693" s="24">
        <f t="shared" si="1484"/>
        <v>0</v>
      </c>
      <c r="F693" s="24">
        <f t="shared" si="1484"/>
        <v>0</v>
      </c>
      <c r="G693" s="33">
        <f t="shared" si="1485"/>
        <v>0</v>
      </c>
      <c r="H693" s="24">
        <f t="shared" si="1486"/>
        <v>0</v>
      </c>
      <c r="I693" s="24">
        <f t="shared" si="1486"/>
        <v>0</v>
      </c>
      <c r="J693" s="24">
        <f t="shared" si="1486"/>
        <v>0</v>
      </c>
      <c r="K693" s="24">
        <f t="shared" si="1486"/>
        <v>0</v>
      </c>
      <c r="L693" s="33">
        <f t="shared" si="1487"/>
        <v>0</v>
      </c>
      <c r="M693" s="24">
        <f t="shared" si="1488"/>
        <v>0</v>
      </c>
      <c r="N693" s="24">
        <f t="shared" si="1488"/>
        <v>0</v>
      </c>
      <c r="O693" s="24">
        <f t="shared" si="1488"/>
        <v>0</v>
      </c>
      <c r="P693" s="24">
        <f t="shared" si="1488"/>
        <v>0</v>
      </c>
      <c r="Q693" s="33">
        <f t="shared" si="1489"/>
        <v>0</v>
      </c>
      <c r="R693" s="24">
        <f t="shared" si="1490"/>
        <v>0</v>
      </c>
      <c r="S693" s="24">
        <f t="shared" si="1490"/>
        <v>0</v>
      </c>
      <c r="T693" s="24">
        <f t="shared" si="1490"/>
        <v>0</v>
      </c>
      <c r="U693" s="24">
        <f t="shared" si="1490"/>
        <v>0</v>
      </c>
      <c r="V693" s="33">
        <f t="shared" si="1491"/>
        <v>0</v>
      </c>
      <c r="W693" s="24">
        <f t="shared" si="1492"/>
        <v>0</v>
      </c>
      <c r="X693" s="24">
        <f t="shared" si="1492"/>
        <v>0</v>
      </c>
      <c r="Y693" s="24">
        <f t="shared" si="1492"/>
        <v>0</v>
      </c>
      <c r="Z693" s="24">
        <f t="shared" si="1492"/>
        <v>0</v>
      </c>
      <c r="AA693" s="33">
        <f t="shared" si="1493"/>
        <v>0</v>
      </c>
      <c r="AB693" s="24">
        <f t="shared" si="1494"/>
        <v>0</v>
      </c>
      <c r="AC693" s="24">
        <f t="shared" si="1494"/>
        <v>0</v>
      </c>
      <c r="AD693" s="24">
        <f t="shared" si="1494"/>
        <v>0</v>
      </c>
      <c r="AE693" s="24">
        <f t="shared" si="1494"/>
        <v>0</v>
      </c>
      <c r="AF693" s="33">
        <f t="shared" si="1495"/>
        <v>0</v>
      </c>
      <c r="AG693" s="24">
        <f t="shared" si="1496"/>
        <v>0</v>
      </c>
      <c r="AH693" s="24">
        <f t="shared" si="1496"/>
        <v>0</v>
      </c>
      <c r="AI693" s="24">
        <f t="shared" si="1496"/>
        <v>0</v>
      </c>
      <c r="AJ693" s="24">
        <f t="shared" si="1496"/>
        <v>0</v>
      </c>
      <c r="AK693" s="33">
        <f t="shared" si="1497"/>
        <v>0</v>
      </c>
      <c r="AL693" s="24">
        <f t="shared" si="1498"/>
        <v>0</v>
      </c>
      <c r="AM693" s="24">
        <f t="shared" si="1498"/>
        <v>0</v>
      </c>
      <c r="AN693" s="24">
        <f t="shared" si="1498"/>
        <v>0</v>
      </c>
      <c r="AO693" s="24">
        <f t="shared" si="1498"/>
        <v>0</v>
      </c>
      <c r="AP693" s="33">
        <f t="shared" si="1499"/>
        <v>0</v>
      </c>
      <c r="AQ693" s="24">
        <f t="shared" si="1500"/>
        <v>0</v>
      </c>
      <c r="AR693" s="24">
        <f t="shared" si="1500"/>
        <v>0</v>
      </c>
      <c r="AS693" s="24">
        <f t="shared" si="1500"/>
        <v>0</v>
      </c>
      <c r="AT693" s="24">
        <f t="shared" si="1500"/>
        <v>0</v>
      </c>
      <c r="AU693" s="33">
        <f t="shared" si="1501"/>
        <v>0</v>
      </c>
      <c r="AV693" s="24">
        <f t="shared" si="1502"/>
        <v>0</v>
      </c>
      <c r="AW693" s="24">
        <f t="shared" si="1502"/>
        <v>0</v>
      </c>
      <c r="AX693" s="24">
        <f t="shared" si="1502"/>
        <v>0</v>
      </c>
      <c r="AY693" s="24">
        <f t="shared" si="1502"/>
        <v>0</v>
      </c>
      <c r="AZ693" s="33">
        <f t="shared" si="1503"/>
        <v>0</v>
      </c>
      <c r="BA693" s="24">
        <f t="shared" si="1504"/>
        <v>0</v>
      </c>
      <c r="BB693" s="24">
        <f t="shared" si="1504"/>
        <v>0</v>
      </c>
      <c r="BC693" s="24">
        <f t="shared" si="1504"/>
        <v>0</v>
      </c>
      <c r="BD693" s="24">
        <f t="shared" si="1504"/>
        <v>0</v>
      </c>
      <c r="BE693" s="33">
        <f t="shared" si="1505"/>
        <v>0</v>
      </c>
      <c r="BF693" s="24">
        <f t="shared" si="1506"/>
        <v>0</v>
      </c>
      <c r="BG693" s="24">
        <f t="shared" si="1506"/>
        <v>0</v>
      </c>
      <c r="BH693" s="24">
        <f t="shared" si="1506"/>
        <v>0</v>
      </c>
      <c r="BI693" s="24">
        <f t="shared" si="1506"/>
        <v>0</v>
      </c>
      <c r="BJ693" s="33">
        <f t="shared" si="1507"/>
        <v>0</v>
      </c>
      <c r="BK693" s="24">
        <f t="shared" si="1508"/>
        <v>0</v>
      </c>
      <c r="BL693" s="24">
        <f t="shared" si="1508"/>
        <v>0</v>
      </c>
      <c r="BM693" s="24">
        <f t="shared" si="1508"/>
        <v>0</v>
      </c>
      <c r="BN693" s="24">
        <f t="shared" si="1508"/>
        <v>0</v>
      </c>
      <c r="BO693" s="33">
        <f t="shared" si="1509"/>
        <v>0</v>
      </c>
      <c r="BP693" s="24">
        <f t="shared" si="1510"/>
        <v>0</v>
      </c>
      <c r="BQ693" s="24">
        <f t="shared" si="1510"/>
        <v>0</v>
      </c>
      <c r="BR693" s="24">
        <f t="shared" si="1510"/>
        <v>0</v>
      </c>
      <c r="BS693" s="24">
        <f t="shared" si="1510"/>
        <v>0</v>
      </c>
      <c r="BT693" s="33">
        <f t="shared" si="1511"/>
        <v>0</v>
      </c>
      <c r="BU693" s="24">
        <f t="shared" si="1512"/>
        <v>0</v>
      </c>
      <c r="BV693" s="24">
        <f t="shared" si="1512"/>
        <v>0</v>
      </c>
      <c r="BW693" s="24">
        <f t="shared" si="1512"/>
        <v>0</v>
      </c>
      <c r="BX693" s="24">
        <f t="shared" si="1512"/>
        <v>0</v>
      </c>
      <c r="BY693" s="33">
        <f t="shared" si="1513"/>
        <v>0</v>
      </c>
      <c r="BZ693" s="24">
        <f t="shared" si="1514"/>
        <v>0</v>
      </c>
      <c r="CA693" s="24">
        <f t="shared" si="1514"/>
        <v>0</v>
      </c>
      <c r="CB693" s="24">
        <f t="shared" si="1514"/>
        <v>0</v>
      </c>
      <c r="CC693" s="24">
        <f t="shared" si="1514"/>
        <v>0</v>
      </c>
      <c r="CD693" s="33">
        <f t="shared" si="1515"/>
        <v>0</v>
      </c>
      <c r="CE693" s="24">
        <f t="shared" si="1516"/>
        <v>0</v>
      </c>
      <c r="CF693" s="24">
        <f t="shared" si="1516"/>
        <v>0</v>
      </c>
      <c r="CG693" s="24">
        <f t="shared" si="1516"/>
        <v>0</v>
      </c>
      <c r="CH693" s="24">
        <f t="shared" si="1516"/>
        <v>0</v>
      </c>
      <c r="CI693" s="33">
        <f t="shared" si="1517"/>
        <v>0</v>
      </c>
      <c r="CJ693" s="24">
        <f t="shared" si="1518"/>
        <v>0</v>
      </c>
      <c r="CK693" s="24">
        <f t="shared" si="1518"/>
        <v>0</v>
      </c>
      <c r="CL693" s="24">
        <f t="shared" si="1518"/>
        <v>0</v>
      </c>
      <c r="CM693" s="24">
        <f t="shared" si="1518"/>
        <v>0</v>
      </c>
      <c r="CN693" s="33">
        <f t="shared" si="1519"/>
        <v>0</v>
      </c>
      <c r="CO693" s="24">
        <f t="shared" si="1520"/>
        <v>0</v>
      </c>
      <c r="CP693" s="24">
        <f t="shared" si="1520"/>
        <v>0</v>
      </c>
      <c r="CQ693" s="24">
        <f t="shared" si="1520"/>
        <v>0</v>
      </c>
      <c r="CR693" s="24">
        <f t="shared" si="1520"/>
        <v>0</v>
      </c>
      <c r="CS693" s="33">
        <f t="shared" si="1521"/>
        <v>0</v>
      </c>
      <c r="CT693" s="24">
        <f t="shared" si="1522"/>
        <v>0</v>
      </c>
      <c r="CU693" s="24">
        <f t="shared" si="1522"/>
        <v>0</v>
      </c>
      <c r="CV693" s="24">
        <f t="shared" si="1522"/>
        <v>0</v>
      </c>
      <c r="CW693" s="24">
        <f t="shared" si="1522"/>
        <v>0</v>
      </c>
      <c r="CX693" s="33">
        <f t="shared" si="1523"/>
        <v>0</v>
      </c>
      <c r="CY693" s="24">
        <f t="shared" si="1524"/>
        <v>0</v>
      </c>
      <c r="CZ693" s="24">
        <f t="shared" si="1524"/>
        <v>0</v>
      </c>
      <c r="DA693" s="24">
        <f t="shared" si="1524"/>
        <v>0</v>
      </c>
      <c r="DB693" s="24">
        <f t="shared" si="1524"/>
        <v>0</v>
      </c>
      <c r="DC693" s="33">
        <f t="shared" si="1525"/>
        <v>0</v>
      </c>
      <c r="DD693" s="86">
        <f t="shared" si="1526"/>
        <v>0</v>
      </c>
    </row>
    <row r="694" spans="1:108" x14ac:dyDescent="0.25">
      <c r="A694" t="s">
        <v>5951</v>
      </c>
      <c r="B694" s="32" t="s">
        <v>5123</v>
      </c>
      <c r="C694" s="24">
        <f t="shared" si="1484"/>
        <v>0</v>
      </c>
      <c r="D694" s="24">
        <f t="shared" si="1484"/>
        <v>0</v>
      </c>
      <c r="E694" s="24">
        <f t="shared" si="1484"/>
        <v>0</v>
      </c>
      <c r="F694" s="24">
        <f t="shared" si="1484"/>
        <v>0</v>
      </c>
      <c r="G694" s="33">
        <f t="shared" si="1485"/>
        <v>0</v>
      </c>
      <c r="H694" s="24">
        <f t="shared" si="1486"/>
        <v>0</v>
      </c>
      <c r="I694" s="24">
        <f t="shared" si="1486"/>
        <v>0</v>
      </c>
      <c r="J694" s="24">
        <f t="shared" si="1486"/>
        <v>0</v>
      </c>
      <c r="K694" s="24">
        <f t="shared" si="1486"/>
        <v>0</v>
      </c>
      <c r="L694" s="33">
        <f t="shared" si="1487"/>
        <v>0</v>
      </c>
      <c r="M694" s="24">
        <f t="shared" si="1488"/>
        <v>0</v>
      </c>
      <c r="N694" s="24">
        <f t="shared" si="1488"/>
        <v>0</v>
      </c>
      <c r="O694" s="24">
        <f t="shared" si="1488"/>
        <v>0</v>
      </c>
      <c r="P694" s="24">
        <f t="shared" si="1488"/>
        <v>0</v>
      </c>
      <c r="Q694" s="33">
        <f t="shared" si="1489"/>
        <v>0</v>
      </c>
      <c r="R694" s="24">
        <f t="shared" si="1490"/>
        <v>0</v>
      </c>
      <c r="S694" s="24">
        <f t="shared" si="1490"/>
        <v>0</v>
      </c>
      <c r="T694" s="24">
        <f t="shared" si="1490"/>
        <v>0</v>
      </c>
      <c r="U694" s="24">
        <f t="shared" si="1490"/>
        <v>0</v>
      </c>
      <c r="V694" s="33">
        <f t="shared" si="1491"/>
        <v>0</v>
      </c>
      <c r="W694" s="24">
        <f t="shared" si="1492"/>
        <v>0</v>
      </c>
      <c r="X694" s="24">
        <f t="shared" si="1492"/>
        <v>0</v>
      </c>
      <c r="Y694" s="24">
        <f t="shared" si="1492"/>
        <v>0</v>
      </c>
      <c r="Z694" s="24">
        <f t="shared" si="1492"/>
        <v>0</v>
      </c>
      <c r="AA694" s="33">
        <f t="shared" si="1493"/>
        <v>0</v>
      </c>
      <c r="AB694" s="24">
        <f t="shared" si="1494"/>
        <v>0</v>
      </c>
      <c r="AC694" s="24">
        <f t="shared" si="1494"/>
        <v>0</v>
      </c>
      <c r="AD694" s="24">
        <f t="shared" si="1494"/>
        <v>0</v>
      </c>
      <c r="AE694" s="24">
        <f t="shared" si="1494"/>
        <v>0</v>
      </c>
      <c r="AF694" s="33">
        <f t="shared" si="1495"/>
        <v>0</v>
      </c>
      <c r="AG694" s="24">
        <f t="shared" si="1496"/>
        <v>0</v>
      </c>
      <c r="AH694" s="24">
        <f t="shared" si="1496"/>
        <v>0</v>
      </c>
      <c r="AI694" s="24">
        <f t="shared" si="1496"/>
        <v>0</v>
      </c>
      <c r="AJ694" s="24">
        <f t="shared" si="1496"/>
        <v>0</v>
      </c>
      <c r="AK694" s="33">
        <f t="shared" si="1497"/>
        <v>0</v>
      </c>
      <c r="AL694" s="24">
        <f t="shared" si="1498"/>
        <v>0</v>
      </c>
      <c r="AM694" s="24">
        <f t="shared" si="1498"/>
        <v>0</v>
      </c>
      <c r="AN694" s="24">
        <f t="shared" si="1498"/>
        <v>0</v>
      </c>
      <c r="AO694" s="24">
        <f t="shared" si="1498"/>
        <v>0</v>
      </c>
      <c r="AP694" s="33">
        <f t="shared" si="1499"/>
        <v>0</v>
      </c>
      <c r="AQ694" s="24">
        <f t="shared" si="1500"/>
        <v>0</v>
      </c>
      <c r="AR694" s="24">
        <f t="shared" si="1500"/>
        <v>0</v>
      </c>
      <c r="AS694" s="24">
        <f t="shared" si="1500"/>
        <v>0</v>
      </c>
      <c r="AT694" s="24">
        <f t="shared" si="1500"/>
        <v>0</v>
      </c>
      <c r="AU694" s="33">
        <f t="shared" si="1501"/>
        <v>0</v>
      </c>
      <c r="AV694" s="24">
        <f t="shared" si="1502"/>
        <v>0</v>
      </c>
      <c r="AW694" s="24">
        <f t="shared" si="1502"/>
        <v>0</v>
      </c>
      <c r="AX694" s="24">
        <f t="shared" si="1502"/>
        <v>0</v>
      </c>
      <c r="AY694" s="24">
        <f t="shared" si="1502"/>
        <v>0</v>
      </c>
      <c r="AZ694" s="33">
        <f t="shared" si="1503"/>
        <v>0</v>
      </c>
      <c r="BA694" s="24">
        <f t="shared" si="1504"/>
        <v>0</v>
      </c>
      <c r="BB694" s="24">
        <f t="shared" si="1504"/>
        <v>0</v>
      </c>
      <c r="BC694" s="24">
        <f t="shared" si="1504"/>
        <v>0</v>
      </c>
      <c r="BD694" s="24">
        <f t="shared" si="1504"/>
        <v>0</v>
      </c>
      <c r="BE694" s="33">
        <f t="shared" si="1505"/>
        <v>0</v>
      </c>
      <c r="BF694" s="24">
        <f t="shared" si="1506"/>
        <v>0</v>
      </c>
      <c r="BG694" s="24">
        <f t="shared" si="1506"/>
        <v>0</v>
      </c>
      <c r="BH694" s="24">
        <f t="shared" si="1506"/>
        <v>0</v>
      </c>
      <c r="BI694" s="24">
        <f t="shared" si="1506"/>
        <v>0</v>
      </c>
      <c r="BJ694" s="33">
        <f t="shared" si="1507"/>
        <v>0</v>
      </c>
      <c r="BK694" s="24">
        <f t="shared" si="1508"/>
        <v>0</v>
      </c>
      <c r="BL694" s="24">
        <f t="shared" si="1508"/>
        <v>0</v>
      </c>
      <c r="BM694" s="24">
        <f t="shared" si="1508"/>
        <v>0</v>
      </c>
      <c r="BN694" s="24">
        <f t="shared" si="1508"/>
        <v>0</v>
      </c>
      <c r="BO694" s="33">
        <f t="shared" si="1509"/>
        <v>0</v>
      </c>
      <c r="BP694" s="24">
        <f t="shared" si="1510"/>
        <v>0</v>
      </c>
      <c r="BQ694" s="24">
        <f t="shared" si="1510"/>
        <v>0</v>
      </c>
      <c r="BR694" s="24">
        <f t="shared" si="1510"/>
        <v>0</v>
      </c>
      <c r="BS694" s="24">
        <f t="shared" si="1510"/>
        <v>0</v>
      </c>
      <c r="BT694" s="33">
        <f t="shared" si="1511"/>
        <v>0</v>
      </c>
      <c r="BU694" s="24">
        <f t="shared" si="1512"/>
        <v>0</v>
      </c>
      <c r="BV694" s="24">
        <f t="shared" si="1512"/>
        <v>0</v>
      </c>
      <c r="BW694" s="24">
        <f t="shared" si="1512"/>
        <v>0</v>
      </c>
      <c r="BX694" s="24">
        <f t="shared" si="1512"/>
        <v>0</v>
      </c>
      <c r="BY694" s="33">
        <f t="shared" si="1513"/>
        <v>0</v>
      </c>
      <c r="BZ694" s="24">
        <f t="shared" si="1514"/>
        <v>0</v>
      </c>
      <c r="CA694" s="24">
        <f t="shared" si="1514"/>
        <v>0</v>
      </c>
      <c r="CB694" s="24">
        <f t="shared" si="1514"/>
        <v>0</v>
      </c>
      <c r="CC694" s="24">
        <f t="shared" si="1514"/>
        <v>0</v>
      </c>
      <c r="CD694" s="33">
        <f t="shared" si="1515"/>
        <v>0</v>
      </c>
      <c r="CE694" s="24">
        <f t="shared" si="1516"/>
        <v>0</v>
      </c>
      <c r="CF694" s="24">
        <f t="shared" si="1516"/>
        <v>0</v>
      </c>
      <c r="CG694" s="24">
        <f t="shared" si="1516"/>
        <v>0</v>
      </c>
      <c r="CH694" s="24">
        <f t="shared" si="1516"/>
        <v>0</v>
      </c>
      <c r="CI694" s="33">
        <f t="shared" si="1517"/>
        <v>0</v>
      </c>
      <c r="CJ694" s="24">
        <f t="shared" si="1518"/>
        <v>0</v>
      </c>
      <c r="CK694" s="24">
        <f t="shared" si="1518"/>
        <v>0</v>
      </c>
      <c r="CL694" s="24">
        <f t="shared" si="1518"/>
        <v>0</v>
      </c>
      <c r="CM694" s="24">
        <f t="shared" si="1518"/>
        <v>0</v>
      </c>
      <c r="CN694" s="33">
        <f t="shared" si="1519"/>
        <v>0</v>
      </c>
      <c r="CO694" s="24">
        <f t="shared" si="1520"/>
        <v>0</v>
      </c>
      <c r="CP694" s="24">
        <f t="shared" si="1520"/>
        <v>0</v>
      </c>
      <c r="CQ694" s="24">
        <f t="shared" si="1520"/>
        <v>0</v>
      </c>
      <c r="CR694" s="24">
        <f t="shared" si="1520"/>
        <v>0</v>
      </c>
      <c r="CS694" s="33">
        <f t="shared" si="1521"/>
        <v>0</v>
      </c>
      <c r="CT694" s="24">
        <f t="shared" si="1522"/>
        <v>0</v>
      </c>
      <c r="CU694" s="24">
        <f t="shared" si="1522"/>
        <v>0</v>
      </c>
      <c r="CV694" s="24">
        <f t="shared" si="1522"/>
        <v>0</v>
      </c>
      <c r="CW694" s="24">
        <f t="shared" si="1522"/>
        <v>0</v>
      </c>
      <c r="CX694" s="33">
        <f t="shared" si="1523"/>
        <v>0</v>
      </c>
      <c r="CY694" s="24">
        <f t="shared" si="1524"/>
        <v>0</v>
      </c>
      <c r="CZ694" s="24">
        <f t="shared" si="1524"/>
        <v>0</v>
      </c>
      <c r="DA694" s="24">
        <f t="shared" si="1524"/>
        <v>0</v>
      </c>
      <c r="DB694" s="24">
        <f t="shared" si="1524"/>
        <v>0</v>
      </c>
      <c r="DC694" s="33">
        <f t="shared" si="1525"/>
        <v>0</v>
      </c>
      <c r="DD694" s="86">
        <f t="shared" si="1526"/>
        <v>0</v>
      </c>
    </row>
    <row r="695" spans="1:108" x14ac:dyDescent="0.25">
      <c r="A695" t="s">
        <v>5952</v>
      </c>
      <c r="B695" s="32" t="s">
        <v>5124</v>
      </c>
      <c r="C695" s="24">
        <f t="shared" si="1484"/>
        <v>0</v>
      </c>
      <c r="D695" s="24">
        <f t="shared" si="1484"/>
        <v>0</v>
      </c>
      <c r="E695" s="24">
        <f t="shared" si="1484"/>
        <v>0</v>
      </c>
      <c r="F695" s="24">
        <f t="shared" si="1484"/>
        <v>0</v>
      </c>
      <c r="G695" s="33">
        <f t="shared" si="1485"/>
        <v>0</v>
      </c>
      <c r="H695" s="24">
        <f t="shared" si="1486"/>
        <v>0</v>
      </c>
      <c r="I695" s="24">
        <f t="shared" si="1486"/>
        <v>0</v>
      </c>
      <c r="J695" s="24">
        <f t="shared" si="1486"/>
        <v>0</v>
      </c>
      <c r="K695" s="24">
        <f t="shared" si="1486"/>
        <v>0</v>
      </c>
      <c r="L695" s="33">
        <f t="shared" si="1487"/>
        <v>0</v>
      </c>
      <c r="M695" s="24">
        <f t="shared" si="1488"/>
        <v>0</v>
      </c>
      <c r="N695" s="24">
        <f t="shared" si="1488"/>
        <v>0</v>
      </c>
      <c r="O695" s="24">
        <f t="shared" si="1488"/>
        <v>0</v>
      </c>
      <c r="P695" s="24">
        <f t="shared" si="1488"/>
        <v>0</v>
      </c>
      <c r="Q695" s="33">
        <f t="shared" si="1489"/>
        <v>0</v>
      </c>
      <c r="R695" s="24">
        <f t="shared" si="1490"/>
        <v>0</v>
      </c>
      <c r="S695" s="24">
        <f t="shared" si="1490"/>
        <v>0</v>
      </c>
      <c r="T695" s="24">
        <f t="shared" si="1490"/>
        <v>0</v>
      </c>
      <c r="U695" s="24">
        <f t="shared" si="1490"/>
        <v>0</v>
      </c>
      <c r="V695" s="33">
        <f t="shared" si="1491"/>
        <v>0</v>
      </c>
      <c r="W695" s="24">
        <f t="shared" si="1492"/>
        <v>0</v>
      </c>
      <c r="X695" s="24">
        <f t="shared" si="1492"/>
        <v>0</v>
      </c>
      <c r="Y695" s="24">
        <f t="shared" si="1492"/>
        <v>0</v>
      </c>
      <c r="Z695" s="24">
        <f t="shared" si="1492"/>
        <v>0</v>
      </c>
      <c r="AA695" s="33">
        <f t="shared" si="1493"/>
        <v>0</v>
      </c>
      <c r="AB695" s="24">
        <f t="shared" si="1494"/>
        <v>0</v>
      </c>
      <c r="AC695" s="24">
        <f t="shared" si="1494"/>
        <v>0</v>
      </c>
      <c r="AD695" s="24">
        <f t="shared" si="1494"/>
        <v>0</v>
      </c>
      <c r="AE695" s="24">
        <f t="shared" si="1494"/>
        <v>0</v>
      </c>
      <c r="AF695" s="33">
        <f t="shared" si="1495"/>
        <v>0</v>
      </c>
      <c r="AG695" s="24">
        <f t="shared" si="1496"/>
        <v>0</v>
      </c>
      <c r="AH695" s="24">
        <f t="shared" si="1496"/>
        <v>0</v>
      </c>
      <c r="AI695" s="24">
        <f t="shared" si="1496"/>
        <v>0</v>
      </c>
      <c r="AJ695" s="24">
        <f t="shared" si="1496"/>
        <v>0</v>
      </c>
      <c r="AK695" s="33">
        <f t="shared" si="1497"/>
        <v>0</v>
      </c>
      <c r="AL695" s="24">
        <f t="shared" si="1498"/>
        <v>0</v>
      </c>
      <c r="AM695" s="24">
        <f t="shared" si="1498"/>
        <v>0</v>
      </c>
      <c r="AN695" s="24">
        <f t="shared" si="1498"/>
        <v>0</v>
      </c>
      <c r="AO695" s="24">
        <f t="shared" si="1498"/>
        <v>0</v>
      </c>
      <c r="AP695" s="33">
        <f t="shared" si="1499"/>
        <v>0</v>
      </c>
      <c r="AQ695" s="24">
        <f t="shared" si="1500"/>
        <v>0</v>
      </c>
      <c r="AR695" s="24">
        <f t="shared" si="1500"/>
        <v>0</v>
      </c>
      <c r="AS695" s="24">
        <f t="shared" si="1500"/>
        <v>0</v>
      </c>
      <c r="AT695" s="24">
        <f t="shared" si="1500"/>
        <v>0</v>
      </c>
      <c r="AU695" s="33">
        <f t="shared" si="1501"/>
        <v>0</v>
      </c>
      <c r="AV695" s="24">
        <f t="shared" si="1502"/>
        <v>0</v>
      </c>
      <c r="AW695" s="24">
        <f t="shared" si="1502"/>
        <v>0</v>
      </c>
      <c r="AX695" s="24">
        <f t="shared" si="1502"/>
        <v>0</v>
      </c>
      <c r="AY695" s="24">
        <f t="shared" si="1502"/>
        <v>0</v>
      </c>
      <c r="AZ695" s="33">
        <f t="shared" si="1503"/>
        <v>0</v>
      </c>
      <c r="BA695" s="24">
        <f t="shared" si="1504"/>
        <v>0</v>
      </c>
      <c r="BB695" s="24">
        <f t="shared" si="1504"/>
        <v>0</v>
      </c>
      <c r="BC695" s="24">
        <f t="shared" si="1504"/>
        <v>0</v>
      </c>
      <c r="BD695" s="24">
        <f t="shared" si="1504"/>
        <v>0</v>
      </c>
      <c r="BE695" s="33">
        <f t="shared" si="1505"/>
        <v>0</v>
      </c>
      <c r="BF695" s="24">
        <f t="shared" si="1506"/>
        <v>0</v>
      </c>
      <c r="BG695" s="24">
        <f t="shared" si="1506"/>
        <v>0</v>
      </c>
      <c r="BH695" s="24">
        <f t="shared" si="1506"/>
        <v>0</v>
      </c>
      <c r="BI695" s="24">
        <f t="shared" si="1506"/>
        <v>0</v>
      </c>
      <c r="BJ695" s="33">
        <f t="shared" si="1507"/>
        <v>0</v>
      </c>
      <c r="BK695" s="24">
        <f t="shared" si="1508"/>
        <v>0</v>
      </c>
      <c r="BL695" s="24">
        <f t="shared" si="1508"/>
        <v>0</v>
      </c>
      <c r="BM695" s="24">
        <f t="shared" si="1508"/>
        <v>0</v>
      </c>
      <c r="BN695" s="24">
        <f t="shared" si="1508"/>
        <v>0</v>
      </c>
      <c r="BO695" s="33">
        <f t="shared" si="1509"/>
        <v>0</v>
      </c>
      <c r="BP695" s="24">
        <f t="shared" si="1510"/>
        <v>0</v>
      </c>
      <c r="BQ695" s="24">
        <f t="shared" si="1510"/>
        <v>0</v>
      </c>
      <c r="BR695" s="24">
        <f t="shared" si="1510"/>
        <v>0</v>
      </c>
      <c r="BS695" s="24">
        <f t="shared" si="1510"/>
        <v>0</v>
      </c>
      <c r="BT695" s="33">
        <f t="shared" si="1511"/>
        <v>0</v>
      </c>
      <c r="BU695" s="24">
        <f t="shared" si="1512"/>
        <v>0</v>
      </c>
      <c r="BV695" s="24">
        <f t="shared" si="1512"/>
        <v>0</v>
      </c>
      <c r="BW695" s="24">
        <f t="shared" si="1512"/>
        <v>0</v>
      </c>
      <c r="BX695" s="24">
        <f t="shared" si="1512"/>
        <v>0</v>
      </c>
      <c r="BY695" s="33">
        <f t="shared" si="1513"/>
        <v>0</v>
      </c>
      <c r="BZ695" s="24">
        <f t="shared" si="1514"/>
        <v>0</v>
      </c>
      <c r="CA695" s="24">
        <f t="shared" si="1514"/>
        <v>0</v>
      </c>
      <c r="CB695" s="24">
        <f t="shared" si="1514"/>
        <v>0</v>
      </c>
      <c r="CC695" s="24">
        <f t="shared" si="1514"/>
        <v>0</v>
      </c>
      <c r="CD695" s="33">
        <f t="shared" si="1515"/>
        <v>0</v>
      </c>
      <c r="CE695" s="24">
        <f t="shared" si="1516"/>
        <v>0</v>
      </c>
      <c r="CF695" s="24">
        <f t="shared" si="1516"/>
        <v>0</v>
      </c>
      <c r="CG695" s="24">
        <f t="shared" si="1516"/>
        <v>0</v>
      </c>
      <c r="CH695" s="24">
        <f t="shared" si="1516"/>
        <v>0</v>
      </c>
      <c r="CI695" s="33">
        <f t="shared" si="1517"/>
        <v>0</v>
      </c>
      <c r="CJ695" s="24">
        <f t="shared" si="1518"/>
        <v>0</v>
      </c>
      <c r="CK695" s="24">
        <f t="shared" si="1518"/>
        <v>0</v>
      </c>
      <c r="CL695" s="24">
        <f t="shared" si="1518"/>
        <v>0</v>
      </c>
      <c r="CM695" s="24">
        <f t="shared" si="1518"/>
        <v>0</v>
      </c>
      <c r="CN695" s="33">
        <f t="shared" si="1519"/>
        <v>0</v>
      </c>
      <c r="CO695" s="24">
        <f t="shared" si="1520"/>
        <v>0</v>
      </c>
      <c r="CP695" s="24">
        <f t="shared" si="1520"/>
        <v>0</v>
      </c>
      <c r="CQ695" s="24">
        <f t="shared" si="1520"/>
        <v>0</v>
      </c>
      <c r="CR695" s="24">
        <f t="shared" si="1520"/>
        <v>0</v>
      </c>
      <c r="CS695" s="33">
        <f t="shared" si="1521"/>
        <v>0</v>
      </c>
      <c r="CT695" s="24">
        <f t="shared" si="1522"/>
        <v>0</v>
      </c>
      <c r="CU695" s="24">
        <f t="shared" si="1522"/>
        <v>0</v>
      </c>
      <c r="CV695" s="24">
        <f t="shared" si="1522"/>
        <v>0</v>
      </c>
      <c r="CW695" s="24">
        <f t="shared" si="1522"/>
        <v>0</v>
      </c>
      <c r="CX695" s="33">
        <f t="shared" si="1523"/>
        <v>0</v>
      </c>
      <c r="CY695" s="24">
        <f t="shared" si="1524"/>
        <v>0</v>
      </c>
      <c r="CZ695" s="24">
        <f t="shared" si="1524"/>
        <v>0</v>
      </c>
      <c r="DA695" s="24">
        <f t="shared" si="1524"/>
        <v>0</v>
      </c>
      <c r="DB695" s="24">
        <f t="shared" si="1524"/>
        <v>0</v>
      </c>
      <c r="DC695" s="33">
        <f t="shared" si="1525"/>
        <v>0</v>
      </c>
      <c r="DD695" s="86">
        <f t="shared" si="1526"/>
        <v>0</v>
      </c>
    </row>
    <row r="696" spans="1:108" x14ac:dyDescent="0.25">
      <c r="A696" t="s">
        <v>5953</v>
      </c>
      <c r="B696" s="32" t="s">
        <v>5125</v>
      </c>
      <c r="C696" s="24">
        <f t="shared" si="1484"/>
        <v>0</v>
      </c>
      <c r="D696" s="24">
        <f t="shared" si="1484"/>
        <v>0</v>
      </c>
      <c r="E696" s="24">
        <f t="shared" si="1484"/>
        <v>0</v>
      </c>
      <c r="F696" s="24">
        <f t="shared" si="1484"/>
        <v>0</v>
      </c>
      <c r="G696" s="33">
        <f t="shared" si="1485"/>
        <v>0</v>
      </c>
      <c r="H696" s="24">
        <f t="shared" si="1486"/>
        <v>0</v>
      </c>
      <c r="I696" s="24">
        <f t="shared" si="1486"/>
        <v>0</v>
      </c>
      <c r="J696" s="24">
        <f t="shared" si="1486"/>
        <v>0</v>
      </c>
      <c r="K696" s="24">
        <f t="shared" si="1486"/>
        <v>0</v>
      </c>
      <c r="L696" s="33">
        <f t="shared" si="1487"/>
        <v>0</v>
      </c>
      <c r="M696" s="24">
        <f t="shared" si="1488"/>
        <v>0</v>
      </c>
      <c r="N696" s="24">
        <f t="shared" si="1488"/>
        <v>0</v>
      </c>
      <c r="O696" s="24">
        <f t="shared" si="1488"/>
        <v>0</v>
      </c>
      <c r="P696" s="24">
        <f t="shared" si="1488"/>
        <v>0</v>
      </c>
      <c r="Q696" s="33">
        <f t="shared" si="1489"/>
        <v>0</v>
      </c>
      <c r="R696" s="24">
        <f t="shared" si="1490"/>
        <v>0</v>
      </c>
      <c r="S696" s="24">
        <f t="shared" si="1490"/>
        <v>0</v>
      </c>
      <c r="T696" s="24">
        <f t="shared" si="1490"/>
        <v>0</v>
      </c>
      <c r="U696" s="24">
        <f t="shared" si="1490"/>
        <v>0</v>
      </c>
      <c r="V696" s="33">
        <f t="shared" si="1491"/>
        <v>0</v>
      </c>
      <c r="W696" s="24">
        <f t="shared" si="1492"/>
        <v>0</v>
      </c>
      <c r="X696" s="24">
        <f t="shared" si="1492"/>
        <v>0</v>
      </c>
      <c r="Y696" s="24">
        <f t="shared" si="1492"/>
        <v>0</v>
      </c>
      <c r="Z696" s="24">
        <f t="shared" si="1492"/>
        <v>0</v>
      </c>
      <c r="AA696" s="33">
        <f t="shared" si="1493"/>
        <v>0</v>
      </c>
      <c r="AB696" s="24">
        <f t="shared" si="1494"/>
        <v>0</v>
      </c>
      <c r="AC696" s="24">
        <f t="shared" si="1494"/>
        <v>0</v>
      </c>
      <c r="AD696" s="24">
        <f t="shared" si="1494"/>
        <v>0</v>
      </c>
      <c r="AE696" s="24">
        <f t="shared" si="1494"/>
        <v>0</v>
      </c>
      <c r="AF696" s="33">
        <f t="shared" si="1495"/>
        <v>0</v>
      </c>
      <c r="AG696" s="24">
        <f t="shared" si="1496"/>
        <v>0</v>
      </c>
      <c r="AH696" s="24">
        <f t="shared" si="1496"/>
        <v>0</v>
      </c>
      <c r="AI696" s="24">
        <f t="shared" si="1496"/>
        <v>0</v>
      </c>
      <c r="AJ696" s="24">
        <f t="shared" si="1496"/>
        <v>0</v>
      </c>
      <c r="AK696" s="33">
        <f t="shared" si="1497"/>
        <v>0</v>
      </c>
      <c r="AL696" s="24">
        <f t="shared" si="1498"/>
        <v>0</v>
      </c>
      <c r="AM696" s="24">
        <f t="shared" si="1498"/>
        <v>0</v>
      </c>
      <c r="AN696" s="24">
        <f t="shared" si="1498"/>
        <v>0</v>
      </c>
      <c r="AO696" s="24">
        <f t="shared" si="1498"/>
        <v>0</v>
      </c>
      <c r="AP696" s="33">
        <f t="shared" si="1499"/>
        <v>0</v>
      </c>
      <c r="AQ696" s="24">
        <f t="shared" si="1500"/>
        <v>0</v>
      </c>
      <c r="AR696" s="24">
        <f t="shared" si="1500"/>
        <v>0</v>
      </c>
      <c r="AS696" s="24">
        <f t="shared" si="1500"/>
        <v>0</v>
      </c>
      <c r="AT696" s="24">
        <f t="shared" si="1500"/>
        <v>0</v>
      </c>
      <c r="AU696" s="33">
        <f t="shared" si="1501"/>
        <v>0</v>
      </c>
      <c r="AV696" s="24">
        <f t="shared" si="1502"/>
        <v>0</v>
      </c>
      <c r="AW696" s="24">
        <f t="shared" si="1502"/>
        <v>0</v>
      </c>
      <c r="AX696" s="24">
        <f t="shared" si="1502"/>
        <v>0</v>
      </c>
      <c r="AY696" s="24">
        <f t="shared" si="1502"/>
        <v>0</v>
      </c>
      <c r="AZ696" s="33">
        <f t="shared" si="1503"/>
        <v>0</v>
      </c>
      <c r="BA696" s="24">
        <f t="shared" si="1504"/>
        <v>0</v>
      </c>
      <c r="BB696" s="24">
        <f t="shared" si="1504"/>
        <v>0</v>
      </c>
      <c r="BC696" s="24">
        <f t="shared" si="1504"/>
        <v>0</v>
      </c>
      <c r="BD696" s="24">
        <f t="shared" si="1504"/>
        <v>0</v>
      </c>
      <c r="BE696" s="33">
        <f t="shared" si="1505"/>
        <v>0</v>
      </c>
      <c r="BF696" s="24">
        <f t="shared" si="1506"/>
        <v>0</v>
      </c>
      <c r="BG696" s="24">
        <f t="shared" si="1506"/>
        <v>0</v>
      </c>
      <c r="BH696" s="24">
        <f t="shared" si="1506"/>
        <v>0</v>
      </c>
      <c r="BI696" s="24">
        <f t="shared" si="1506"/>
        <v>0</v>
      </c>
      <c r="BJ696" s="33">
        <f t="shared" si="1507"/>
        <v>0</v>
      </c>
      <c r="BK696" s="24">
        <f t="shared" si="1508"/>
        <v>0</v>
      </c>
      <c r="BL696" s="24">
        <f t="shared" si="1508"/>
        <v>0</v>
      </c>
      <c r="BM696" s="24">
        <f t="shared" si="1508"/>
        <v>0</v>
      </c>
      <c r="BN696" s="24">
        <f t="shared" si="1508"/>
        <v>0</v>
      </c>
      <c r="BO696" s="33">
        <f t="shared" si="1509"/>
        <v>0</v>
      </c>
      <c r="BP696" s="24">
        <f t="shared" si="1510"/>
        <v>0</v>
      </c>
      <c r="BQ696" s="24">
        <f t="shared" si="1510"/>
        <v>0</v>
      </c>
      <c r="BR696" s="24">
        <f t="shared" si="1510"/>
        <v>0</v>
      </c>
      <c r="BS696" s="24">
        <f t="shared" si="1510"/>
        <v>0</v>
      </c>
      <c r="BT696" s="33">
        <f t="shared" si="1511"/>
        <v>0</v>
      </c>
      <c r="BU696" s="24">
        <f t="shared" si="1512"/>
        <v>0</v>
      </c>
      <c r="BV696" s="24">
        <f t="shared" si="1512"/>
        <v>0</v>
      </c>
      <c r="BW696" s="24">
        <f t="shared" si="1512"/>
        <v>0</v>
      </c>
      <c r="BX696" s="24">
        <f t="shared" si="1512"/>
        <v>0</v>
      </c>
      <c r="BY696" s="33">
        <f t="shared" si="1513"/>
        <v>0</v>
      </c>
      <c r="BZ696" s="24">
        <f t="shared" si="1514"/>
        <v>0</v>
      </c>
      <c r="CA696" s="24">
        <f t="shared" si="1514"/>
        <v>0</v>
      </c>
      <c r="CB696" s="24">
        <f t="shared" si="1514"/>
        <v>0</v>
      </c>
      <c r="CC696" s="24">
        <f t="shared" si="1514"/>
        <v>0</v>
      </c>
      <c r="CD696" s="33">
        <f t="shared" si="1515"/>
        <v>0</v>
      </c>
      <c r="CE696" s="24">
        <f t="shared" si="1516"/>
        <v>0</v>
      </c>
      <c r="CF696" s="24">
        <f t="shared" si="1516"/>
        <v>0</v>
      </c>
      <c r="CG696" s="24">
        <f t="shared" si="1516"/>
        <v>0</v>
      </c>
      <c r="CH696" s="24">
        <f t="shared" si="1516"/>
        <v>0</v>
      </c>
      <c r="CI696" s="33">
        <f t="shared" si="1517"/>
        <v>0</v>
      </c>
      <c r="CJ696" s="24">
        <f t="shared" si="1518"/>
        <v>0</v>
      </c>
      <c r="CK696" s="24">
        <f t="shared" si="1518"/>
        <v>0</v>
      </c>
      <c r="CL696" s="24">
        <f t="shared" si="1518"/>
        <v>0</v>
      </c>
      <c r="CM696" s="24">
        <f t="shared" si="1518"/>
        <v>0</v>
      </c>
      <c r="CN696" s="33">
        <f t="shared" si="1519"/>
        <v>0</v>
      </c>
      <c r="CO696" s="24">
        <f t="shared" si="1520"/>
        <v>0</v>
      </c>
      <c r="CP696" s="24">
        <f t="shared" si="1520"/>
        <v>0</v>
      </c>
      <c r="CQ696" s="24">
        <f t="shared" si="1520"/>
        <v>0</v>
      </c>
      <c r="CR696" s="24">
        <f t="shared" si="1520"/>
        <v>0</v>
      </c>
      <c r="CS696" s="33">
        <f t="shared" si="1521"/>
        <v>0</v>
      </c>
      <c r="CT696" s="24">
        <f t="shared" si="1522"/>
        <v>0</v>
      </c>
      <c r="CU696" s="24">
        <f t="shared" si="1522"/>
        <v>0</v>
      </c>
      <c r="CV696" s="24">
        <f t="shared" si="1522"/>
        <v>0</v>
      </c>
      <c r="CW696" s="24">
        <f t="shared" si="1522"/>
        <v>0</v>
      </c>
      <c r="CX696" s="33">
        <f t="shared" si="1523"/>
        <v>0</v>
      </c>
      <c r="CY696" s="24">
        <f t="shared" si="1524"/>
        <v>0</v>
      </c>
      <c r="CZ696" s="24">
        <f t="shared" si="1524"/>
        <v>0</v>
      </c>
      <c r="DA696" s="24">
        <f t="shared" si="1524"/>
        <v>0</v>
      </c>
      <c r="DB696" s="24">
        <f t="shared" si="1524"/>
        <v>0</v>
      </c>
      <c r="DC696" s="33">
        <f t="shared" si="1525"/>
        <v>0</v>
      </c>
      <c r="DD696" s="86">
        <f t="shared" si="1526"/>
        <v>0</v>
      </c>
    </row>
    <row r="697" spans="1:108" x14ac:dyDescent="0.25">
      <c r="A697" t="s">
        <v>5954</v>
      </c>
      <c r="B697" s="32" t="s">
        <v>5126</v>
      </c>
      <c r="C697" s="24">
        <f t="shared" si="1484"/>
        <v>0</v>
      </c>
      <c r="D697" s="24">
        <f t="shared" si="1484"/>
        <v>0</v>
      </c>
      <c r="E697" s="24">
        <f t="shared" si="1484"/>
        <v>0</v>
      </c>
      <c r="F697" s="24">
        <f t="shared" si="1484"/>
        <v>0</v>
      </c>
      <c r="G697" s="33">
        <f t="shared" si="1485"/>
        <v>0</v>
      </c>
      <c r="H697" s="24">
        <f t="shared" si="1486"/>
        <v>0</v>
      </c>
      <c r="I697" s="24">
        <f t="shared" si="1486"/>
        <v>0</v>
      </c>
      <c r="J697" s="24">
        <f t="shared" si="1486"/>
        <v>0</v>
      </c>
      <c r="K697" s="24">
        <f t="shared" si="1486"/>
        <v>0</v>
      </c>
      <c r="L697" s="33">
        <f t="shared" si="1487"/>
        <v>0</v>
      </c>
      <c r="M697" s="24">
        <f t="shared" si="1488"/>
        <v>0</v>
      </c>
      <c r="N697" s="24">
        <f t="shared" si="1488"/>
        <v>0</v>
      </c>
      <c r="O697" s="24">
        <f t="shared" si="1488"/>
        <v>0</v>
      </c>
      <c r="P697" s="24">
        <f t="shared" si="1488"/>
        <v>0</v>
      </c>
      <c r="Q697" s="33">
        <f t="shared" si="1489"/>
        <v>0</v>
      </c>
      <c r="R697" s="24">
        <f t="shared" si="1490"/>
        <v>0</v>
      </c>
      <c r="S697" s="24">
        <f t="shared" si="1490"/>
        <v>0</v>
      </c>
      <c r="T697" s="24">
        <f t="shared" si="1490"/>
        <v>0</v>
      </c>
      <c r="U697" s="24">
        <f t="shared" si="1490"/>
        <v>0</v>
      </c>
      <c r="V697" s="33">
        <f t="shared" si="1491"/>
        <v>0</v>
      </c>
      <c r="W697" s="24">
        <f t="shared" si="1492"/>
        <v>0</v>
      </c>
      <c r="X697" s="24">
        <f t="shared" si="1492"/>
        <v>0</v>
      </c>
      <c r="Y697" s="24">
        <f t="shared" si="1492"/>
        <v>0</v>
      </c>
      <c r="Z697" s="24">
        <f t="shared" si="1492"/>
        <v>0</v>
      </c>
      <c r="AA697" s="33">
        <f t="shared" si="1493"/>
        <v>0</v>
      </c>
      <c r="AB697" s="24">
        <f t="shared" si="1494"/>
        <v>0</v>
      </c>
      <c r="AC697" s="24">
        <f t="shared" si="1494"/>
        <v>0</v>
      </c>
      <c r="AD697" s="24">
        <f t="shared" si="1494"/>
        <v>0</v>
      </c>
      <c r="AE697" s="24">
        <f t="shared" si="1494"/>
        <v>0</v>
      </c>
      <c r="AF697" s="33">
        <f t="shared" si="1495"/>
        <v>0</v>
      </c>
      <c r="AG697" s="24">
        <f t="shared" si="1496"/>
        <v>0</v>
      </c>
      <c r="AH697" s="24">
        <f t="shared" si="1496"/>
        <v>0</v>
      </c>
      <c r="AI697" s="24">
        <f t="shared" si="1496"/>
        <v>0</v>
      </c>
      <c r="AJ697" s="24">
        <f t="shared" si="1496"/>
        <v>0</v>
      </c>
      <c r="AK697" s="33">
        <f t="shared" si="1497"/>
        <v>0</v>
      </c>
      <c r="AL697" s="24">
        <f t="shared" si="1498"/>
        <v>0</v>
      </c>
      <c r="AM697" s="24">
        <f t="shared" si="1498"/>
        <v>0</v>
      </c>
      <c r="AN697" s="24">
        <f t="shared" si="1498"/>
        <v>0</v>
      </c>
      <c r="AO697" s="24">
        <f t="shared" si="1498"/>
        <v>0</v>
      </c>
      <c r="AP697" s="33">
        <f t="shared" si="1499"/>
        <v>0</v>
      </c>
      <c r="AQ697" s="24">
        <f t="shared" si="1500"/>
        <v>0</v>
      </c>
      <c r="AR697" s="24">
        <f t="shared" si="1500"/>
        <v>0</v>
      </c>
      <c r="AS697" s="24">
        <f t="shared" si="1500"/>
        <v>0</v>
      </c>
      <c r="AT697" s="24">
        <f t="shared" si="1500"/>
        <v>0</v>
      </c>
      <c r="AU697" s="33">
        <f t="shared" si="1501"/>
        <v>0</v>
      </c>
      <c r="AV697" s="24">
        <f t="shared" si="1502"/>
        <v>0</v>
      </c>
      <c r="AW697" s="24">
        <f t="shared" si="1502"/>
        <v>0</v>
      </c>
      <c r="AX697" s="24">
        <f t="shared" si="1502"/>
        <v>0</v>
      </c>
      <c r="AY697" s="24">
        <f t="shared" si="1502"/>
        <v>0</v>
      </c>
      <c r="AZ697" s="33">
        <f t="shared" si="1503"/>
        <v>0</v>
      </c>
      <c r="BA697" s="24">
        <f t="shared" si="1504"/>
        <v>0</v>
      </c>
      <c r="BB697" s="24">
        <f t="shared" si="1504"/>
        <v>0</v>
      </c>
      <c r="BC697" s="24">
        <f t="shared" si="1504"/>
        <v>0</v>
      </c>
      <c r="BD697" s="24">
        <f t="shared" si="1504"/>
        <v>0</v>
      </c>
      <c r="BE697" s="33">
        <f t="shared" si="1505"/>
        <v>0</v>
      </c>
      <c r="BF697" s="24">
        <f t="shared" si="1506"/>
        <v>0</v>
      </c>
      <c r="BG697" s="24">
        <f t="shared" si="1506"/>
        <v>0</v>
      </c>
      <c r="BH697" s="24">
        <f t="shared" si="1506"/>
        <v>0</v>
      </c>
      <c r="BI697" s="24">
        <f t="shared" si="1506"/>
        <v>0</v>
      </c>
      <c r="BJ697" s="33">
        <f t="shared" si="1507"/>
        <v>0</v>
      </c>
      <c r="BK697" s="24">
        <f t="shared" si="1508"/>
        <v>0</v>
      </c>
      <c r="BL697" s="24">
        <f t="shared" si="1508"/>
        <v>0</v>
      </c>
      <c r="BM697" s="24">
        <f t="shared" si="1508"/>
        <v>0</v>
      </c>
      <c r="BN697" s="24">
        <f t="shared" si="1508"/>
        <v>0</v>
      </c>
      <c r="BO697" s="33">
        <f t="shared" si="1509"/>
        <v>0</v>
      </c>
      <c r="BP697" s="24">
        <f t="shared" si="1510"/>
        <v>0</v>
      </c>
      <c r="BQ697" s="24">
        <f t="shared" si="1510"/>
        <v>0</v>
      </c>
      <c r="BR697" s="24">
        <f t="shared" si="1510"/>
        <v>0</v>
      </c>
      <c r="BS697" s="24">
        <f t="shared" si="1510"/>
        <v>0</v>
      </c>
      <c r="BT697" s="33">
        <f t="shared" si="1511"/>
        <v>0</v>
      </c>
      <c r="BU697" s="24">
        <f t="shared" si="1512"/>
        <v>0</v>
      </c>
      <c r="BV697" s="24">
        <f t="shared" si="1512"/>
        <v>0</v>
      </c>
      <c r="BW697" s="24">
        <f t="shared" si="1512"/>
        <v>0</v>
      </c>
      <c r="BX697" s="24">
        <f t="shared" si="1512"/>
        <v>0</v>
      </c>
      <c r="BY697" s="33">
        <f t="shared" si="1513"/>
        <v>0</v>
      </c>
      <c r="BZ697" s="24">
        <f t="shared" si="1514"/>
        <v>0</v>
      </c>
      <c r="CA697" s="24">
        <f t="shared" si="1514"/>
        <v>0</v>
      </c>
      <c r="CB697" s="24">
        <f t="shared" si="1514"/>
        <v>0</v>
      </c>
      <c r="CC697" s="24">
        <f t="shared" si="1514"/>
        <v>0</v>
      </c>
      <c r="CD697" s="33">
        <f t="shared" si="1515"/>
        <v>0</v>
      </c>
      <c r="CE697" s="24">
        <f t="shared" si="1516"/>
        <v>0</v>
      </c>
      <c r="CF697" s="24">
        <f t="shared" si="1516"/>
        <v>0</v>
      </c>
      <c r="CG697" s="24">
        <f t="shared" si="1516"/>
        <v>0</v>
      </c>
      <c r="CH697" s="24">
        <f t="shared" si="1516"/>
        <v>0</v>
      </c>
      <c r="CI697" s="33">
        <f t="shared" si="1517"/>
        <v>0</v>
      </c>
      <c r="CJ697" s="24">
        <f t="shared" si="1518"/>
        <v>0</v>
      </c>
      <c r="CK697" s="24">
        <f t="shared" si="1518"/>
        <v>0</v>
      </c>
      <c r="CL697" s="24">
        <f t="shared" si="1518"/>
        <v>0</v>
      </c>
      <c r="CM697" s="24">
        <f t="shared" si="1518"/>
        <v>0</v>
      </c>
      <c r="CN697" s="33">
        <f t="shared" si="1519"/>
        <v>0</v>
      </c>
      <c r="CO697" s="24">
        <f t="shared" si="1520"/>
        <v>0</v>
      </c>
      <c r="CP697" s="24">
        <f t="shared" si="1520"/>
        <v>0</v>
      </c>
      <c r="CQ697" s="24">
        <f t="shared" si="1520"/>
        <v>0</v>
      </c>
      <c r="CR697" s="24">
        <f t="shared" si="1520"/>
        <v>0</v>
      </c>
      <c r="CS697" s="33">
        <f t="shared" si="1521"/>
        <v>0</v>
      </c>
      <c r="CT697" s="24">
        <f t="shared" si="1522"/>
        <v>0</v>
      </c>
      <c r="CU697" s="24">
        <f t="shared" si="1522"/>
        <v>0</v>
      </c>
      <c r="CV697" s="24">
        <f t="shared" si="1522"/>
        <v>0</v>
      </c>
      <c r="CW697" s="24">
        <f t="shared" si="1522"/>
        <v>0</v>
      </c>
      <c r="CX697" s="33">
        <f t="shared" si="1523"/>
        <v>0</v>
      </c>
      <c r="CY697" s="24">
        <f t="shared" si="1524"/>
        <v>0</v>
      </c>
      <c r="CZ697" s="24">
        <f t="shared" si="1524"/>
        <v>0</v>
      </c>
      <c r="DA697" s="24">
        <f t="shared" si="1524"/>
        <v>0</v>
      </c>
      <c r="DB697" s="24">
        <f t="shared" si="1524"/>
        <v>0</v>
      </c>
      <c r="DC697" s="33">
        <f t="shared" si="1525"/>
        <v>0</v>
      </c>
      <c r="DD697" s="86">
        <f t="shared" si="1526"/>
        <v>0</v>
      </c>
    </row>
    <row r="698" spans="1:108" x14ac:dyDescent="0.25">
      <c r="A698" t="s">
        <v>5955</v>
      </c>
      <c r="B698" s="32" t="s">
        <v>5127</v>
      </c>
      <c r="C698" s="24">
        <f t="shared" si="1484"/>
        <v>0</v>
      </c>
      <c r="D698" s="24">
        <f t="shared" si="1484"/>
        <v>0</v>
      </c>
      <c r="E698" s="24">
        <f t="shared" si="1484"/>
        <v>0</v>
      </c>
      <c r="F698" s="24">
        <f t="shared" si="1484"/>
        <v>0</v>
      </c>
      <c r="G698" s="33">
        <f t="shared" si="1485"/>
        <v>0</v>
      </c>
      <c r="H698" s="24">
        <f t="shared" si="1486"/>
        <v>0</v>
      </c>
      <c r="I698" s="24">
        <f t="shared" si="1486"/>
        <v>0</v>
      </c>
      <c r="J698" s="24">
        <f t="shared" si="1486"/>
        <v>0</v>
      </c>
      <c r="K698" s="24">
        <f t="shared" si="1486"/>
        <v>0</v>
      </c>
      <c r="L698" s="33">
        <f t="shared" si="1487"/>
        <v>0</v>
      </c>
      <c r="M698" s="24">
        <f t="shared" si="1488"/>
        <v>0</v>
      </c>
      <c r="N698" s="24">
        <f t="shared" si="1488"/>
        <v>0</v>
      </c>
      <c r="O698" s="24">
        <f t="shared" si="1488"/>
        <v>0</v>
      </c>
      <c r="P698" s="24">
        <f t="shared" si="1488"/>
        <v>0</v>
      </c>
      <c r="Q698" s="33">
        <f t="shared" si="1489"/>
        <v>0</v>
      </c>
      <c r="R698" s="24">
        <f t="shared" si="1490"/>
        <v>0</v>
      </c>
      <c r="S698" s="24">
        <f t="shared" si="1490"/>
        <v>0</v>
      </c>
      <c r="T698" s="24">
        <f t="shared" si="1490"/>
        <v>0</v>
      </c>
      <c r="U698" s="24">
        <f t="shared" si="1490"/>
        <v>0</v>
      </c>
      <c r="V698" s="33">
        <f t="shared" si="1491"/>
        <v>0</v>
      </c>
      <c r="W698" s="24">
        <f t="shared" si="1492"/>
        <v>0</v>
      </c>
      <c r="X698" s="24">
        <f t="shared" si="1492"/>
        <v>0</v>
      </c>
      <c r="Y698" s="24">
        <f t="shared" si="1492"/>
        <v>0</v>
      </c>
      <c r="Z698" s="24">
        <f t="shared" si="1492"/>
        <v>0</v>
      </c>
      <c r="AA698" s="33">
        <f t="shared" si="1493"/>
        <v>0</v>
      </c>
      <c r="AB698" s="24">
        <f t="shared" si="1494"/>
        <v>0</v>
      </c>
      <c r="AC698" s="24">
        <f t="shared" si="1494"/>
        <v>0</v>
      </c>
      <c r="AD698" s="24">
        <f t="shared" si="1494"/>
        <v>0</v>
      </c>
      <c r="AE698" s="24">
        <f t="shared" si="1494"/>
        <v>0</v>
      </c>
      <c r="AF698" s="33">
        <f t="shared" si="1495"/>
        <v>0</v>
      </c>
      <c r="AG698" s="24">
        <f t="shared" si="1496"/>
        <v>0</v>
      </c>
      <c r="AH698" s="24">
        <f t="shared" si="1496"/>
        <v>0</v>
      </c>
      <c r="AI698" s="24">
        <f t="shared" si="1496"/>
        <v>0</v>
      </c>
      <c r="AJ698" s="24">
        <f t="shared" si="1496"/>
        <v>0</v>
      </c>
      <c r="AK698" s="33">
        <f t="shared" si="1497"/>
        <v>0</v>
      </c>
      <c r="AL698" s="24">
        <f t="shared" si="1498"/>
        <v>0</v>
      </c>
      <c r="AM698" s="24">
        <f t="shared" si="1498"/>
        <v>0</v>
      </c>
      <c r="AN698" s="24">
        <f t="shared" si="1498"/>
        <v>0</v>
      </c>
      <c r="AO698" s="24">
        <f t="shared" si="1498"/>
        <v>0</v>
      </c>
      <c r="AP698" s="33">
        <f t="shared" si="1499"/>
        <v>0</v>
      </c>
      <c r="AQ698" s="24">
        <f t="shared" si="1500"/>
        <v>0</v>
      </c>
      <c r="AR698" s="24">
        <f t="shared" si="1500"/>
        <v>0</v>
      </c>
      <c r="AS698" s="24">
        <f t="shared" si="1500"/>
        <v>0</v>
      </c>
      <c r="AT698" s="24">
        <f t="shared" si="1500"/>
        <v>0</v>
      </c>
      <c r="AU698" s="33">
        <f t="shared" si="1501"/>
        <v>0</v>
      </c>
      <c r="AV698" s="24">
        <f t="shared" si="1502"/>
        <v>0</v>
      </c>
      <c r="AW698" s="24">
        <f t="shared" si="1502"/>
        <v>0</v>
      </c>
      <c r="AX698" s="24">
        <f t="shared" si="1502"/>
        <v>0</v>
      </c>
      <c r="AY698" s="24">
        <f t="shared" si="1502"/>
        <v>0</v>
      </c>
      <c r="AZ698" s="33">
        <f t="shared" si="1503"/>
        <v>0</v>
      </c>
      <c r="BA698" s="24">
        <f t="shared" si="1504"/>
        <v>0</v>
      </c>
      <c r="BB698" s="24">
        <f t="shared" si="1504"/>
        <v>0</v>
      </c>
      <c r="BC698" s="24">
        <f t="shared" si="1504"/>
        <v>0</v>
      </c>
      <c r="BD698" s="24">
        <f t="shared" si="1504"/>
        <v>0</v>
      </c>
      <c r="BE698" s="33">
        <f t="shared" si="1505"/>
        <v>0</v>
      </c>
      <c r="BF698" s="24">
        <f t="shared" si="1506"/>
        <v>0</v>
      </c>
      <c r="BG698" s="24">
        <f t="shared" si="1506"/>
        <v>0</v>
      </c>
      <c r="BH698" s="24">
        <f t="shared" si="1506"/>
        <v>0</v>
      </c>
      <c r="BI698" s="24">
        <f t="shared" si="1506"/>
        <v>0</v>
      </c>
      <c r="BJ698" s="33">
        <f t="shared" si="1507"/>
        <v>0</v>
      </c>
      <c r="BK698" s="24">
        <f t="shared" si="1508"/>
        <v>0</v>
      </c>
      <c r="BL698" s="24">
        <f t="shared" si="1508"/>
        <v>0</v>
      </c>
      <c r="BM698" s="24">
        <f t="shared" si="1508"/>
        <v>0</v>
      </c>
      <c r="BN698" s="24">
        <f t="shared" si="1508"/>
        <v>0</v>
      </c>
      <c r="BO698" s="33">
        <f t="shared" si="1509"/>
        <v>0</v>
      </c>
      <c r="BP698" s="24">
        <f t="shared" si="1510"/>
        <v>0</v>
      </c>
      <c r="BQ698" s="24">
        <f t="shared" si="1510"/>
        <v>0</v>
      </c>
      <c r="BR698" s="24">
        <f t="shared" si="1510"/>
        <v>0</v>
      </c>
      <c r="BS698" s="24">
        <f t="shared" si="1510"/>
        <v>0</v>
      </c>
      <c r="BT698" s="33">
        <f t="shared" si="1511"/>
        <v>0</v>
      </c>
      <c r="BU698" s="24">
        <f t="shared" si="1512"/>
        <v>0</v>
      </c>
      <c r="BV698" s="24">
        <f t="shared" si="1512"/>
        <v>0</v>
      </c>
      <c r="BW698" s="24">
        <f t="shared" si="1512"/>
        <v>0</v>
      </c>
      <c r="BX698" s="24">
        <f t="shared" si="1512"/>
        <v>0</v>
      </c>
      <c r="BY698" s="33">
        <f t="shared" si="1513"/>
        <v>0</v>
      </c>
      <c r="BZ698" s="24">
        <f t="shared" si="1514"/>
        <v>0</v>
      </c>
      <c r="CA698" s="24">
        <f t="shared" si="1514"/>
        <v>0</v>
      </c>
      <c r="CB698" s="24">
        <f t="shared" si="1514"/>
        <v>0</v>
      </c>
      <c r="CC698" s="24">
        <f t="shared" si="1514"/>
        <v>0</v>
      </c>
      <c r="CD698" s="33">
        <f t="shared" si="1515"/>
        <v>0</v>
      </c>
      <c r="CE698" s="24">
        <f t="shared" si="1516"/>
        <v>0</v>
      </c>
      <c r="CF698" s="24">
        <f t="shared" si="1516"/>
        <v>0</v>
      </c>
      <c r="CG698" s="24">
        <f t="shared" si="1516"/>
        <v>0</v>
      </c>
      <c r="CH698" s="24">
        <f t="shared" si="1516"/>
        <v>0</v>
      </c>
      <c r="CI698" s="33">
        <f t="shared" si="1517"/>
        <v>0</v>
      </c>
      <c r="CJ698" s="24">
        <f t="shared" si="1518"/>
        <v>0</v>
      </c>
      <c r="CK698" s="24">
        <f t="shared" si="1518"/>
        <v>0</v>
      </c>
      <c r="CL698" s="24">
        <f t="shared" si="1518"/>
        <v>0</v>
      </c>
      <c r="CM698" s="24">
        <f t="shared" si="1518"/>
        <v>0</v>
      </c>
      <c r="CN698" s="33">
        <f t="shared" si="1519"/>
        <v>0</v>
      </c>
      <c r="CO698" s="24">
        <f t="shared" si="1520"/>
        <v>0</v>
      </c>
      <c r="CP698" s="24">
        <f t="shared" si="1520"/>
        <v>0</v>
      </c>
      <c r="CQ698" s="24">
        <f t="shared" si="1520"/>
        <v>0</v>
      </c>
      <c r="CR698" s="24">
        <f t="shared" si="1520"/>
        <v>0</v>
      </c>
      <c r="CS698" s="33">
        <f t="shared" si="1521"/>
        <v>0</v>
      </c>
      <c r="CT698" s="24">
        <f t="shared" si="1522"/>
        <v>0</v>
      </c>
      <c r="CU698" s="24">
        <f t="shared" si="1522"/>
        <v>0</v>
      </c>
      <c r="CV698" s="24">
        <f t="shared" si="1522"/>
        <v>0</v>
      </c>
      <c r="CW698" s="24">
        <f t="shared" si="1522"/>
        <v>0</v>
      </c>
      <c r="CX698" s="33">
        <f t="shared" si="1523"/>
        <v>0</v>
      </c>
      <c r="CY698" s="24">
        <f t="shared" si="1524"/>
        <v>0</v>
      </c>
      <c r="CZ698" s="24">
        <f t="shared" si="1524"/>
        <v>0</v>
      </c>
      <c r="DA698" s="24">
        <f t="shared" si="1524"/>
        <v>0</v>
      </c>
      <c r="DB698" s="24">
        <f t="shared" si="1524"/>
        <v>0</v>
      </c>
      <c r="DC698" s="33">
        <f t="shared" si="1525"/>
        <v>0</v>
      </c>
      <c r="DD698" s="86">
        <f t="shared" si="1526"/>
        <v>0</v>
      </c>
    </row>
    <row r="699" spans="1:108" x14ac:dyDescent="0.25">
      <c r="A699" t="s">
        <v>5956</v>
      </c>
      <c r="B699" s="32" t="s">
        <v>5128</v>
      </c>
      <c r="C699" s="24">
        <f t="shared" si="1484"/>
        <v>0</v>
      </c>
      <c r="D699" s="24">
        <f t="shared" si="1484"/>
        <v>0</v>
      </c>
      <c r="E699" s="24">
        <f t="shared" si="1484"/>
        <v>0</v>
      </c>
      <c r="F699" s="24">
        <f t="shared" si="1484"/>
        <v>0</v>
      </c>
      <c r="G699" s="33">
        <f t="shared" si="1485"/>
        <v>0</v>
      </c>
      <c r="H699" s="24">
        <f t="shared" si="1486"/>
        <v>0</v>
      </c>
      <c r="I699" s="24">
        <f t="shared" si="1486"/>
        <v>0</v>
      </c>
      <c r="J699" s="24">
        <f t="shared" si="1486"/>
        <v>0</v>
      </c>
      <c r="K699" s="24">
        <f t="shared" si="1486"/>
        <v>0</v>
      </c>
      <c r="L699" s="33">
        <f t="shared" si="1487"/>
        <v>0</v>
      </c>
      <c r="M699" s="24">
        <f t="shared" si="1488"/>
        <v>0</v>
      </c>
      <c r="N699" s="24">
        <f t="shared" si="1488"/>
        <v>0</v>
      </c>
      <c r="O699" s="24">
        <f t="shared" si="1488"/>
        <v>0</v>
      </c>
      <c r="P699" s="24">
        <f t="shared" si="1488"/>
        <v>0</v>
      </c>
      <c r="Q699" s="33">
        <f t="shared" si="1489"/>
        <v>0</v>
      </c>
      <c r="R699" s="24">
        <f t="shared" si="1490"/>
        <v>0</v>
      </c>
      <c r="S699" s="24">
        <f t="shared" si="1490"/>
        <v>0</v>
      </c>
      <c r="T699" s="24">
        <f t="shared" si="1490"/>
        <v>0</v>
      </c>
      <c r="U699" s="24">
        <f t="shared" si="1490"/>
        <v>0</v>
      </c>
      <c r="V699" s="33">
        <f t="shared" si="1491"/>
        <v>0</v>
      </c>
      <c r="W699" s="24">
        <f t="shared" si="1492"/>
        <v>0</v>
      </c>
      <c r="X699" s="24">
        <f t="shared" si="1492"/>
        <v>0</v>
      </c>
      <c r="Y699" s="24">
        <f t="shared" si="1492"/>
        <v>0</v>
      </c>
      <c r="Z699" s="24">
        <f t="shared" si="1492"/>
        <v>0</v>
      </c>
      <c r="AA699" s="33">
        <f t="shared" si="1493"/>
        <v>0</v>
      </c>
      <c r="AB699" s="24">
        <f t="shared" si="1494"/>
        <v>0</v>
      </c>
      <c r="AC699" s="24">
        <f t="shared" si="1494"/>
        <v>0</v>
      </c>
      <c r="AD699" s="24">
        <f t="shared" si="1494"/>
        <v>0</v>
      </c>
      <c r="AE699" s="24">
        <f t="shared" si="1494"/>
        <v>0</v>
      </c>
      <c r="AF699" s="33">
        <f t="shared" si="1495"/>
        <v>0</v>
      </c>
      <c r="AG699" s="24">
        <f t="shared" si="1496"/>
        <v>0</v>
      </c>
      <c r="AH699" s="24">
        <f t="shared" si="1496"/>
        <v>0</v>
      </c>
      <c r="AI699" s="24">
        <f t="shared" si="1496"/>
        <v>0</v>
      </c>
      <c r="AJ699" s="24">
        <f t="shared" si="1496"/>
        <v>0</v>
      </c>
      <c r="AK699" s="33">
        <f t="shared" si="1497"/>
        <v>0</v>
      </c>
      <c r="AL699" s="24">
        <f t="shared" si="1498"/>
        <v>0</v>
      </c>
      <c r="AM699" s="24">
        <f t="shared" si="1498"/>
        <v>0</v>
      </c>
      <c r="AN699" s="24">
        <f t="shared" si="1498"/>
        <v>0</v>
      </c>
      <c r="AO699" s="24">
        <f t="shared" si="1498"/>
        <v>0</v>
      </c>
      <c r="AP699" s="33">
        <f t="shared" si="1499"/>
        <v>0</v>
      </c>
      <c r="AQ699" s="24">
        <f t="shared" si="1500"/>
        <v>0</v>
      </c>
      <c r="AR699" s="24">
        <f t="shared" si="1500"/>
        <v>0</v>
      </c>
      <c r="AS699" s="24">
        <f t="shared" si="1500"/>
        <v>0</v>
      </c>
      <c r="AT699" s="24">
        <f t="shared" si="1500"/>
        <v>0</v>
      </c>
      <c r="AU699" s="33">
        <f t="shared" si="1501"/>
        <v>0</v>
      </c>
      <c r="AV699" s="24">
        <f t="shared" si="1502"/>
        <v>0</v>
      </c>
      <c r="AW699" s="24">
        <f t="shared" si="1502"/>
        <v>0</v>
      </c>
      <c r="AX699" s="24">
        <f t="shared" si="1502"/>
        <v>0</v>
      </c>
      <c r="AY699" s="24">
        <f t="shared" si="1502"/>
        <v>0</v>
      </c>
      <c r="AZ699" s="33">
        <f t="shared" si="1503"/>
        <v>0</v>
      </c>
      <c r="BA699" s="24">
        <f t="shared" si="1504"/>
        <v>0</v>
      </c>
      <c r="BB699" s="24">
        <f t="shared" si="1504"/>
        <v>0</v>
      </c>
      <c r="BC699" s="24">
        <f t="shared" si="1504"/>
        <v>0</v>
      </c>
      <c r="BD699" s="24">
        <f t="shared" si="1504"/>
        <v>0</v>
      </c>
      <c r="BE699" s="33">
        <f t="shared" si="1505"/>
        <v>0</v>
      </c>
      <c r="BF699" s="24">
        <f t="shared" si="1506"/>
        <v>0</v>
      </c>
      <c r="BG699" s="24">
        <f t="shared" si="1506"/>
        <v>0</v>
      </c>
      <c r="BH699" s="24">
        <f t="shared" si="1506"/>
        <v>0</v>
      </c>
      <c r="BI699" s="24">
        <f t="shared" si="1506"/>
        <v>0</v>
      </c>
      <c r="BJ699" s="33">
        <f t="shared" si="1507"/>
        <v>0</v>
      </c>
      <c r="BK699" s="24">
        <f t="shared" si="1508"/>
        <v>0</v>
      </c>
      <c r="BL699" s="24">
        <f t="shared" si="1508"/>
        <v>0</v>
      </c>
      <c r="BM699" s="24">
        <f t="shared" si="1508"/>
        <v>0</v>
      </c>
      <c r="BN699" s="24">
        <f t="shared" si="1508"/>
        <v>0</v>
      </c>
      <c r="BO699" s="33">
        <f t="shared" si="1509"/>
        <v>0</v>
      </c>
      <c r="BP699" s="24">
        <f t="shared" si="1510"/>
        <v>0</v>
      </c>
      <c r="BQ699" s="24">
        <f t="shared" si="1510"/>
        <v>0</v>
      </c>
      <c r="BR699" s="24">
        <f t="shared" si="1510"/>
        <v>0</v>
      </c>
      <c r="BS699" s="24">
        <f t="shared" si="1510"/>
        <v>0</v>
      </c>
      <c r="BT699" s="33">
        <f t="shared" si="1511"/>
        <v>0</v>
      </c>
      <c r="BU699" s="24">
        <f t="shared" si="1512"/>
        <v>0</v>
      </c>
      <c r="BV699" s="24">
        <f t="shared" si="1512"/>
        <v>0</v>
      </c>
      <c r="BW699" s="24">
        <f t="shared" si="1512"/>
        <v>0</v>
      </c>
      <c r="BX699" s="24">
        <f t="shared" si="1512"/>
        <v>0</v>
      </c>
      <c r="BY699" s="33">
        <f t="shared" si="1513"/>
        <v>0</v>
      </c>
      <c r="BZ699" s="24">
        <f t="shared" si="1514"/>
        <v>0</v>
      </c>
      <c r="CA699" s="24">
        <f t="shared" si="1514"/>
        <v>0</v>
      </c>
      <c r="CB699" s="24">
        <f t="shared" si="1514"/>
        <v>0</v>
      </c>
      <c r="CC699" s="24">
        <f t="shared" si="1514"/>
        <v>0</v>
      </c>
      <c r="CD699" s="33">
        <f t="shared" si="1515"/>
        <v>0</v>
      </c>
      <c r="CE699" s="24">
        <f t="shared" si="1516"/>
        <v>0</v>
      </c>
      <c r="CF699" s="24">
        <f t="shared" si="1516"/>
        <v>0</v>
      </c>
      <c r="CG699" s="24">
        <f t="shared" si="1516"/>
        <v>0</v>
      </c>
      <c r="CH699" s="24">
        <f t="shared" si="1516"/>
        <v>0</v>
      </c>
      <c r="CI699" s="33">
        <f t="shared" si="1517"/>
        <v>0</v>
      </c>
      <c r="CJ699" s="24">
        <f t="shared" si="1518"/>
        <v>0</v>
      </c>
      <c r="CK699" s="24">
        <f t="shared" si="1518"/>
        <v>0</v>
      </c>
      <c r="CL699" s="24">
        <f t="shared" si="1518"/>
        <v>0</v>
      </c>
      <c r="CM699" s="24">
        <f t="shared" si="1518"/>
        <v>0</v>
      </c>
      <c r="CN699" s="33">
        <f t="shared" si="1519"/>
        <v>0</v>
      </c>
      <c r="CO699" s="24">
        <f t="shared" si="1520"/>
        <v>0</v>
      </c>
      <c r="CP699" s="24">
        <f t="shared" si="1520"/>
        <v>0</v>
      </c>
      <c r="CQ699" s="24">
        <f t="shared" si="1520"/>
        <v>0</v>
      </c>
      <c r="CR699" s="24">
        <f t="shared" si="1520"/>
        <v>0</v>
      </c>
      <c r="CS699" s="33">
        <f t="shared" si="1521"/>
        <v>0</v>
      </c>
      <c r="CT699" s="24">
        <f t="shared" si="1522"/>
        <v>0</v>
      </c>
      <c r="CU699" s="24">
        <f t="shared" si="1522"/>
        <v>0</v>
      </c>
      <c r="CV699" s="24">
        <f t="shared" si="1522"/>
        <v>0</v>
      </c>
      <c r="CW699" s="24">
        <f t="shared" si="1522"/>
        <v>0</v>
      </c>
      <c r="CX699" s="33">
        <f t="shared" si="1523"/>
        <v>0</v>
      </c>
      <c r="CY699" s="24">
        <f t="shared" si="1524"/>
        <v>0</v>
      </c>
      <c r="CZ699" s="24">
        <f t="shared" si="1524"/>
        <v>0</v>
      </c>
      <c r="DA699" s="24">
        <f t="shared" si="1524"/>
        <v>0</v>
      </c>
      <c r="DB699" s="24">
        <f t="shared" si="1524"/>
        <v>0</v>
      </c>
      <c r="DC699" s="33">
        <f t="shared" si="1525"/>
        <v>0</v>
      </c>
      <c r="DD699" s="86">
        <f t="shared" si="1526"/>
        <v>0</v>
      </c>
    </row>
    <row r="700" spans="1:108" x14ac:dyDescent="0.25">
      <c r="A700" t="s">
        <v>5957</v>
      </c>
      <c r="B700" s="32" t="s">
        <v>5129</v>
      </c>
      <c r="C700" s="24">
        <f t="shared" si="1484"/>
        <v>0</v>
      </c>
      <c r="D700" s="24">
        <f t="shared" si="1484"/>
        <v>0</v>
      </c>
      <c r="E700" s="24">
        <f t="shared" si="1484"/>
        <v>0</v>
      </c>
      <c r="F700" s="24">
        <f t="shared" si="1484"/>
        <v>0</v>
      </c>
      <c r="G700" s="33">
        <f t="shared" si="1485"/>
        <v>0</v>
      </c>
      <c r="H700" s="24">
        <f t="shared" si="1486"/>
        <v>0</v>
      </c>
      <c r="I700" s="24">
        <f t="shared" si="1486"/>
        <v>0</v>
      </c>
      <c r="J700" s="24">
        <f t="shared" si="1486"/>
        <v>0</v>
      </c>
      <c r="K700" s="24">
        <f t="shared" si="1486"/>
        <v>0</v>
      </c>
      <c r="L700" s="33">
        <f t="shared" si="1487"/>
        <v>0</v>
      </c>
      <c r="M700" s="24">
        <f t="shared" si="1488"/>
        <v>0</v>
      </c>
      <c r="N700" s="24">
        <f t="shared" si="1488"/>
        <v>0</v>
      </c>
      <c r="O700" s="24">
        <f t="shared" si="1488"/>
        <v>0</v>
      </c>
      <c r="P700" s="24">
        <f t="shared" si="1488"/>
        <v>0</v>
      </c>
      <c r="Q700" s="33">
        <f t="shared" si="1489"/>
        <v>0</v>
      </c>
      <c r="R700" s="24">
        <f t="shared" si="1490"/>
        <v>0</v>
      </c>
      <c r="S700" s="24">
        <f t="shared" si="1490"/>
        <v>0</v>
      </c>
      <c r="T700" s="24">
        <f t="shared" si="1490"/>
        <v>0</v>
      </c>
      <c r="U700" s="24">
        <f t="shared" si="1490"/>
        <v>0</v>
      </c>
      <c r="V700" s="33">
        <f t="shared" si="1491"/>
        <v>0</v>
      </c>
      <c r="W700" s="24">
        <f t="shared" si="1492"/>
        <v>0</v>
      </c>
      <c r="X700" s="24">
        <f t="shared" si="1492"/>
        <v>0</v>
      </c>
      <c r="Y700" s="24">
        <f t="shared" si="1492"/>
        <v>0</v>
      </c>
      <c r="Z700" s="24">
        <f t="shared" si="1492"/>
        <v>0</v>
      </c>
      <c r="AA700" s="33">
        <f t="shared" si="1493"/>
        <v>0</v>
      </c>
      <c r="AB700" s="24">
        <f t="shared" si="1494"/>
        <v>0</v>
      </c>
      <c r="AC700" s="24">
        <f t="shared" si="1494"/>
        <v>0</v>
      </c>
      <c r="AD700" s="24">
        <f t="shared" si="1494"/>
        <v>0</v>
      </c>
      <c r="AE700" s="24">
        <f t="shared" si="1494"/>
        <v>0</v>
      </c>
      <c r="AF700" s="33">
        <f t="shared" si="1495"/>
        <v>0</v>
      </c>
      <c r="AG700" s="24">
        <f t="shared" si="1496"/>
        <v>0</v>
      </c>
      <c r="AH700" s="24">
        <f t="shared" si="1496"/>
        <v>0</v>
      </c>
      <c r="AI700" s="24">
        <f t="shared" si="1496"/>
        <v>0</v>
      </c>
      <c r="AJ700" s="24">
        <f t="shared" si="1496"/>
        <v>0</v>
      </c>
      <c r="AK700" s="33">
        <f t="shared" si="1497"/>
        <v>0</v>
      </c>
      <c r="AL700" s="24">
        <f t="shared" si="1498"/>
        <v>0</v>
      </c>
      <c r="AM700" s="24">
        <f t="shared" si="1498"/>
        <v>0</v>
      </c>
      <c r="AN700" s="24">
        <f t="shared" si="1498"/>
        <v>0</v>
      </c>
      <c r="AO700" s="24">
        <f t="shared" si="1498"/>
        <v>0</v>
      </c>
      <c r="AP700" s="33">
        <f t="shared" si="1499"/>
        <v>0</v>
      </c>
      <c r="AQ700" s="24">
        <f t="shared" si="1500"/>
        <v>0</v>
      </c>
      <c r="AR700" s="24">
        <f t="shared" si="1500"/>
        <v>0</v>
      </c>
      <c r="AS700" s="24">
        <f t="shared" si="1500"/>
        <v>0</v>
      </c>
      <c r="AT700" s="24">
        <f t="shared" si="1500"/>
        <v>0</v>
      </c>
      <c r="AU700" s="33">
        <f t="shared" si="1501"/>
        <v>0</v>
      </c>
      <c r="AV700" s="24">
        <f t="shared" si="1502"/>
        <v>0</v>
      </c>
      <c r="AW700" s="24">
        <f t="shared" si="1502"/>
        <v>0</v>
      </c>
      <c r="AX700" s="24">
        <f t="shared" si="1502"/>
        <v>0</v>
      </c>
      <c r="AY700" s="24">
        <f t="shared" si="1502"/>
        <v>0</v>
      </c>
      <c r="AZ700" s="33">
        <f t="shared" si="1503"/>
        <v>0</v>
      </c>
      <c r="BA700" s="24">
        <f t="shared" si="1504"/>
        <v>0</v>
      </c>
      <c r="BB700" s="24">
        <f t="shared" si="1504"/>
        <v>0</v>
      </c>
      <c r="BC700" s="24">
        <f t="shared" si="1504"/>
        <v>0</v>
      </c>
      <c r="BD700" s="24">
        <f t="shared" si="1504"/>
        <v>0</v>
      </c>
      <c r="BE700" s="33">
        <f t="shared" si="1505"/>
        <v>0</v>
      </c>
      <c r="BF700" s="24">
        <f t="shared" si="1506"/>
        <v>0</v>
      </c>
      <c r="BG700" s="24">
        <f t="shared" si="1506"/>
        <v>0</v>
      </c>
      <c r="BH700" s="24">
        <f t="shared" si="1506"/>
        <v>0</v>
      </c>
      <c r="BI700" s="24">
        <f t="shared" si="1506"/>
        <v>0</v>
      </c>
      <c r="BJ700" s="33">
        <f t="shared" si="1507"/>
        <v>0</v>
      </c>
      <c r="BK700" s="24">
        <f t="shared" si="1508"/>
        <v>0</v>
      </c>
      <c r="BL700" s="24">
        <f t="shared" si="1508"/>
        <v>0</v>
      </c>
      <c r="BM700" s="24">
        <f t="shared" si="1508"/>
        <v>0</v>
      </c>
      <c r="BN700" s="24">
        <f t="shared" si="1508"/>
        <v>0</v>
      </c>
      <c r="BO700" s="33">
        <f t="shared" si="1509"/>
        <v>0</v>
      </c>
      <c r="BP700" s="24">
        <f t="shared" si="1510"/>
        <v>0</v>
      </c>
      <c r="BQ700" s="24">
        <f t="shared" si="1510"/>
        <v>0</v>
      </c>
      <c r="BR700" s="24">
        <f t="shared" si="1510"/>
        <v>0</v>
      </c>
      <c r="BS700" s="24">
        <f t="shared" si="1510"/>
        <v>0</v>
      </c>
      <c r="BT700" s="33">
        <f t="shared" si="1511"/>
        <v>0</v>
      </c>
      <c r="BU700" s="24">
        <f t="shared" si="1512"/>
        <v>0</v>
      </c>
      <c r="BV700" s="24">
        <f t="shared" si="1512"/>
        <v>0</v>
      </c>
      <c r="BW700" s="24">
        <f t="shared" si="1512"/>
        <v>0</v>
      </c>
      <c r="BX700" s="24">
        <f t="shared" si="1512"/>
        <v>0</v>
      </c>
      <c r="BY700" s="33">
        <f t="shared" si="1513"/>
        <v>0</v>
      </c>
      <c r="BZ700" s="24">
        <f t="shared" si="1514"/>
        <v>0</v>
      </c>
      <c r="CA700" s="24">
        <f t="shared" si="1514"/>
        <v>0</v>
      </c>
      <c r="CB700" s="24">
        <f t="shared" si="1514"/>
        <v>0</v>
      </c>
      <c r="CC700" s="24">
        <f t="shared" si="1514"/>
        <v>0</v>
      </c>
      <c r="CD700" s="33">
        <f t="shared" si="1515"/>
        <v>0</v>
      </c>
      <c r="CE700" s="24">
        <f t="shared" si="1516"/>
        <v>0</v>
      </c>
      <c r="CF700" s="24">
        <f t="shared" si="1516"/>
        <v>0</v>
      </c>
      <c r="CG700" s="24">
        <f t="shared" si="1516"/>
        <v>0</v>
      </c>
      <c r="CH700" s="24">
        <f t="shared" si="1516"/>
        <v>0</v>
      </c>
      <c r="CI700" s="33">
        <f t="shared" si="1517"/>
        <v>0</v>
      </c>
      <c r="CJ700" s="24">
        <f t="shared" si="1518"/>
        <v>0</v>
      </c>
      <c r="CK700" s="24">
        <f t="shared" si="1518"/>
        <v>0</v>
      </c>
      <c r="CL700" s="24">
        <f t="shared" si="1518"/>
        <v>0</v>
      </c>
      <c r="CM700" s="24">
        <f t="shared" si="1518"/>
        <v>0</v>
      </c>
      <c r="CN700" s="33">
        <f t="shared" si="1519"/>
        <v>0</v>
      </c>
      <c r="CO700" s="24">
        <f t="shared" si="1520"/>
        <v>0</v>
      </c>
      <c r="CP700" s="24">
        <f t="shared" si="1520"/>
        <v>0</v>
      </c>
      <c r="CQ700" s="24">
        <f t="shared" si="1520"/>
        <v>0</v>
      </c>
      <c r="CR700" s="24">
        <f t="shared" si="1520"/>
        <v>0</v>
      </c>
      <c r="CS700" s="33">
        <f t="shared" si="1521"/>
        <v>0</v>
      </c>
      <c r="CT700" s="24">
        <f t="shared" si="1522"/>
        <v>0</v>
      </c>
      <c r="CU700" s="24">
        <f t="shared" si="1522"/>
        <v>0</v>
      </c>
      <c r="CV700" s="24">
        <f t="shared" si="1522"/>
        <v>0</v>
      </c>
      <c r="CW700" s="24">
        <f t="shared" si="1522"/>
        <v>0</v>
      </c>
      <c r="CX700" s="33">
        <f t="shared" si="1523"/>
        <v>0</v>
      </c>
      <c r="CY700" s="24">
        <f t="shared" si="1524"/>
        <v>0</v>
      </c>
      <c r="CZ700" s="24">
        <f t="shared" si="1524"/>
        <v>0</v>
      </c>
      <c r="DA700" s="24">
        <f t="shared" si="1524"/>
        <v>0</v>
      </c>
      <c r="DB700" s="24">
        <f t="shared" si="1524"/>
        <v>0</v>
      </c>
      <c r="DC700" s="33">
        <f t="shared" si="1525"/>
        <v>0</v>
      </c>
      <c r="DD700" s="86">
        <f t="shared" si="1526"/>
        <v>0</v>
      </c>
    </row>
    <row r="701" spans="1:108" x14ac:dyDescent="0.25">
      <c r="A701" t="s">
        <v>5958</v>
      </c>
      <c r="B701" s="87" t="s">
        <v>5959</v>
      </c>
      <c r="C701" s="88">
        <f t="shared" si="1484"/>
        <v>0</v>
      </c>
      <c r="D701" s="88">
        <f t="shared" si="1484"/>
        <v>0</v>
      </c>
      <c r="E701" s="88">
        <f t="shared" si="1484"/>
        <v>0</v>
      </c>
      <c r="F701" s="88">
        <f t="shared" si="1484"/>
        <v>0</v>
      </c>
      <c r="G701" s="89">
        <f t="shared" si="1485"/>
        <v>0</v>
      </c>
      <c r="H701" s="88">
        <f t="shared" si="1486"/>
        <v>0</v>
      </c>
      <c r="I701" s="88">
        <f t="shared" si="1486"/>
        <v>0</v>
      </c>
      <c r="J701" s="88">
        <f t="shared" si="1486"/>
        <v>0</v>
      </c>
      <c r="K701" s="88">
        <f t="shared" si="1486"/>
        <v>0</v>
      </c>
      <c r="L701" s="89">
        <f t="shared" si="1487"/>
        <v>0</v>
      </c>
      <c r="M701" s="88">
        <f t="shared" si="1488"/>
        <v>0</v>
      </c>
      <c r="N701" s="88">
        <f t="shared" si="1488"/>
        <v>0</v>
      </c>
      <c r="O701" s="88">
        <f t="shared" si="1488"/>
        <v>0</v>
      </c>
      <c r="P701" s="88">
        <f t="shared" si="1488"/>
        <v>0</v>
      </c>
      <c r="Q701" s="89">
        <f t="shared" si="1489"/>
        <v>0</v>
      </c>
      <c r="R701" s="88">
        <f t="shared" si="1490"/>
        <v>0</v>
      </c>
      <c r="S701" s="88">
        <f t="shared" si="1490"/>
        <v>0</v>
      </c>
      <c r="T701" s="88">
        <f t="shared" si="1490"/>
        <v>0</v>
      </c>
      <c r="U701" s="88">
        <f t="shared" si="1490"/>
        <v>0</v>
      </c>
      <c r="V701" s="89">
        <f t="shared" si="1491"/>
        <v>0</v>
      </c>
      <c r="W701" s="88">
        <f t="shared" si="1492"/>
        <v>0</v>
      </c>
      <c r="X701" s="88">
        <f t="shared" si="1492"/>
        <v>0</v>
      </c>
      <c r="Y701" s="88">
        <f t="shared" si="1492"/>
        <v>0</v>
      </c>
      <c r="Z701" s="88">
        <f t="shared" si="1492"/>
        <v>0</v>
      </c>
      <c r="AA701" s="89">
        <f t="shared" si="1493"/>
        <v>0</v>
      </c>
      <c r="AB701" s="88">
        <f t="shared" si="1494"/>
        <v>0</v>
      </c>
      <c r="AC701" s="88">
        <f t="shared" si="1494"/>
        <v>0</v>
      </c>
      <c r="AD701" s="88">
        <f t="shared" si="1494"/>
        <v>0</v>
      </c>
      <c r="AE701" s="88">
        <f t="shared" si="1494"/>
        <v>0</v>
      </c>
      <c r="AF701" s="89">
        <f t="shared" si="1495"/>
        <v>0</v>
      </c>
      <c r="AG701" s="88">
        <f t="shared" si="1496"/>
        <v>0</v>
      </c>
      <c r="AH701" s="88">
        <f t="shared" si="1496"/>
        <v>0</v>
      </c>
      <c r="AI701" s="88">
        <f t="shared" si="1496"/>
        <v>0</v>
      </c>
      <c r="AJ701" s="88">
        <f t="shared" si="1496"/>
        <v>0</v>
      </c>
      <c r="AK701" s="89">
        <f t="shared" si="1497"/>
        <v>0</v>
      </c>
      <c r="AL701" s="88">
        <f t="shared" si="1498"/>
        <v>0</v>
      </c>
      <c r="AM701" s="88">
        <f t="shared" si="1498"/>
        <v>0</v>
      </c>
      <c r="AN701" s="88">
        <f t="shared" si="1498"/>
        <v>0</v>
      </c>
      <c r="AO701" s="88">
        <f t="shared" si="1498"/>
        <v>0</v>
      </c>
      <c r="AP701" s="89">
        <f t="shared" si="1499"/>
        <v>0</v>
      </c>
      <c r="AQ701" s="88">
        <f t="shared" si="1500"/>
        <v>0</v>
      </c>
      <c r="AR701" s="88">
        <f t="shared" si="1500"/>
        <v>0</v>
      </c>
      <c r="AS701" s="88">
        <f t="shared" si="1500"/>
        <v>0</v>
      </c>
      <c r="AT701" s="88">
        <f t="shared" si="1500"/>
        <v>0</v>
      </c>
      <c r="AU701" s="89">
        <f t="shared" si="1501"/>
        <v>0</v>
      </c>
      <c r="AV701" s="88">
        <f t="shared" si="1502"/>
        <v>0</v>
      </c>
      <c r="AW701" s="88">
        <f t="shared" si="1502"/>
        <v>0</v>
      </c>
      <c r="AX701" s="88">
        <f t="shared" si="1502"/>
        <v>0</v>
      </c>
      <c r="AY701" s="88">
        <f t="shared" si="1502"/>
        <v>0</v>
      </c>
      <c r="AZ701" s="89">
        <f t="shared" si="1503"/>
        <v>0</v>
      </c>
      <c r="BA701" s="88">
        <f t="shared" si="1504"/>
        <v>0</v>
      </c>
      <c r="BB701" s="88">
        <f t="shared" si="1504"/>
        <v>0</v>
      </c>
      <c r="BC701" s="88">
        <f t="shared" si="1504"/>
        <v>0</v>
      </c>
      <c r="BD701" s="88">
        <f t="shared" si="1504"/>
        <v>0</v>
      </c>
      <c r="BE701" s="89">
        <f t="shared" si="1505"/>
        <v>0</v>
      </c>
      <c r="BF701" s="88">
        <f t="shared" si="1506"/>
        <v>0</v>
      </c>
      <c r="BG701" s="88">
        <f t="shared" si="1506"/>
        <v>0</v>
      </c>
      <c r="BH701" s="88">
        <f t="shared" si="1506"/>
        <v>0</v>
      </c>
      <c r="BI701" s="88">
        <f t="shared" si="1506"/>
        <v>0</v>
      </c>
      <c r="BJ701" s="89">
        <f t="shared" si="1507"/>
        <v>0</v>
      </c>
      <c r="BK701" s="88">
        <f t="shared" si="1508"/>
        <v>0</v>
      </c>
      <c r="BL701" s="88">
        <f t="shared" si="1508"/>
        <v>0</v>
      </c>
      <c r="BM701" s="88">
        <f t="shared" si="1508"/>
        <v>0</v>
      </c>
      <c r="BN701" s="88">
        <f t="shared" si="1508"/>
        <v>0</v>
      </c>
      <c r="BO701" s="89">
        <f t="shared" si="1509"/>
        <v>0</v>
      </c>
      <c r="BP701" s="88">
        <f t="shared" si="1510"/>
        <v>0</v>
      </c>
      <c r="BQ701" s="88">
        <f t="shared" si="1510"/>
        <v>0</v>
      </c>
      <c r="BR701" s="88">
        <f t="shared" si="1510"/>
        <v>0</v>
      </c>
      <c r="BS701" s="88">
        <f t="shared" si="1510"/>
        <v>0</v>
      </c>
      <c r="BT701" s="89">
        <f t="shared" si="1511"/>
        <v>0</v>
      </c>
      <c r="BU701" s="88">
        <f t="shared" si="1512"/>
        <v>0</v>
      </c>
      <c r="BV701" s="88">
        <f t="shared" si="1512"/>
        <v>0</v>
      </c>
      <c r="BW701" s="88">
        <f t="shared" si="1512"/>
        <v>0</v>
      </c>
      <c r="BX701" s="88">
        <f t="shared" si="1512"/>
        <v>0</v>
      </c>
      <c r="BY701" s="89">
        <f t="shared" si="1513"/>
        <v>0</v>
      </c>
      <c r="BZ701" s="88">
        <f t="shared" si="1514"/>
        <v>0</v>
      </c>
      <c r="CA701" s="88">
        <f t="shared" si="1514"/>
        <v>0</v>
      </c>
      <c r="CB701" s="88">
        <f t="shared" si="1514"/>
        <v>0</v>
      </c>
      <c r="CC701" s="88">
        <f t="shared" si="1514"/>
        <v>0</v>
      </c>
      <c r="CD701" s="89">
        <f t="shared" si="1515"/>
        <v>0</v>
      </c>
      <c r="CE701" s="88">
        <f t="shared" si="1516"/>
        <v>0</v>
      </c>
      <c r="CF701" s="88">
        <f t="shared" si="1516"/>
        <v>0</v>
      </c>
      <c r="CG701" s="88">
        <f t="shared" si="1516"/>
        <v>0</v>
      </c>
      <c r="CH701" s="88">
        <f t="shared" si="1516"/>
        <v>0</v>
      </c>
      <c r="CI701" s="89">
        <f t="shared" si="1517"/>
        <v>0</v>
      </c>
      <c r="CJ701" s="88">
        <f t="shared" si="1518"/>
        <v>0</v>
      </c>
      <c r="CK701" s="88">
        <f t="shared" si="1518"/>
        <v>0</v>
      </c>
      <c r="CL701" s="88">
        <f t="shared" si="1518"/>
        <v>0</v>
      </c>
      <c r="CM701" s="88">
        <f t="shared" si="1518"/>
        <v>0</v>
      </c>
      <c r="CN701" s="89">
        <f t="shared" si="1519"/>
        <v>0</v>
      </c>
      <c r="CO701" s="88">
        <f t="shared" si="1520"/>
        <v>0</v>
      </c>
      <c r="CP701" s="88">
        <f t="shared" si="1520"/>
        <v>0</v>
      </c>
      <c r="CQ701" s="88">
        <f t="shared" si="1520"/>
        <v>0</v>
      </c>
      <c r="CR701" s="88">
        <f t="shared" si="1520"/>
        <v>0</v>
      </c>
      <c r="CS701" s="89">
        <f t="shared" si="1521"/>
        <v>0</v>
      </c>
      <c r="CT701" s="88">
        <f t="shared" si="1522"/>
        <v>0</v>
      </c>
      <c r="CU701" s="88">
        <f t="shared" si="1522"/>
        <v>0</v>
      </c>
      <c r="CV701" s="88">
        <f t="shared" si="1522"/>
        <v>0</v>
      </c>
      <c r="CW701" s="88">
        <f t="shared" si="1522"/>
        <v>0</v>
      </c>
      <c r="CX701" s="89">
        <f t="shared" si="1523"/>
        <v>0</v>
      </c>
      <c r="CY701" s="88">
        <f t="shared" si="1524"/>
        <v>0</v>
      </c>
      <c r="CZ701" s="88">
        <f t="shared" si="1524"/>
        <v>0</v>
      </c>
      <c r="DA701" s="88">
        <f t="shared" si="1524"/>
        <v>0</v>
      </c>
      <c r="DB701" s="88">
        <f t="shared" si="1524"/>
        <v>0</v>
      </c>
      <c r="DC701" s="89">
        <f t="shared" si="1525"/>
        <v>0</v>
      </c>
      <c r="DD701" s="90">
        <f t="shared" si="1526"/>
        <v>0</v>
      </c>
    </row>
    <row r="703" spans="1:108" x14ac:dyDescent="0.25">
      <c r="A703" t="s">
        <v>5960</v>
      </c>
      <c r="B703" s="30" t="s">
        <v>157</v>
      </c>
    </row>
    <row r="704" spans="1:108" x14ac:dyDescent="0.25">
      <c r="A704" t="s">
        <v>5961</v>
      </c>
      <c r="B704" s="32" t="s">
        <v>5120</v>
      </c>
      <c r="C704" s="24">
        <f t="shared" ref="C704:F714" si="1527">C184-C448</f>
        <v>0</v>
      </c>
      <c r="D704" s="24">
        <f t="shared" si="1527"/>
        <v>0</v>
      </c>
      <c r="E704" s="24">
        <f t="shared" si="1527"/>
        <v>0</v>
      </c>
      <c r="F704" s="24">
        <f t="shared" si="1527"/>
        <v>0</v>
      </c>
      <c r="G704" s="33">
        <f t="shared" ref="G704:G714" si="1528">SUM(C704:F704)</f>
        <v>0</v>
      </c>
      <c r="H704" s="24">
        <f t="shared" ref="H704:K714" si="1529">H184-H448</f>
        <v>0</v>
      </c>
      <c r="I704" s="24">
        <f t="shared" si="1529"/>
        <v>0</v>
      </c>
      <c r="J704" s="24">
        <f t="shared" si="1529"/>
        <v>0</v>
      </c>
      <c r="K704" s="24">
        <f t="shared" si="1529"/>
        <v>0</v>
      </c>
      <c r="L704" s="33">
        <f t="shared" ref="L704:L714" si="1530">SUM(H704:K704)</f>
        <v>0</v>
      </c>
      <c r="M704" s="24">
        <f t="shared" ref="M704:P714" si="1531">M184-M448</f>
        <v>0</v>
      </c>
      <c r="N704" s="24">
        <f t="shared" si="1531"/>
        <v>0</v>
      </c>
      <c r="O704" s="24">
        <f t="shared" si="1531"/>
        <v>0</v>
      </c>
      <c r="P704" s="24">
        <f t="shared" si="1531"/>
        <v>0</v>
      </c>
      <c r="Q704" s="33">
        <f t="shared" ref="Q704:Q714" si="1532">SUM(M704:P704)</f>
        <v>0</v>
      </c>
      <c r="R704" s="24">
        <f t="shared" ref="R704:U714" si="1533">R184-R448</f>
        <v>0</v>
      </c>
      <c r="S704" s="24">
        <f t="shared" si="1533"/>
        <v>0</v>
      </c>
      <c r="T704" s="24">
        <f t="shared" si="1533"/>
        <v>0</v>
      </c>
      <c r="U704" s="24">
        <f t="shared" si="1533"/>
        <v>0</v>
      </c>
      <c r="V704" s="33">
        <f t="shared" ref="V704:V714" si="1534">SUM(R704:U704)</f>
        <v>0</v>
      </c>
      <c r="W704" s="24">
        <f t="shared" ref="W704:Z714" si="1535">W184-W448</f>
        <v>0</v>
      </c>
      <c r="X704" s="24">
        <f t="shared" si="1535"/>
        <v>0</v>
      </c>
      <c r="Y704" s="24">
        <f t="shared" si="1535"/>
        <v>0</v>
      </c>
      <c r="Z704" s="24">
        <f t="shared" si="1535"/>
        <v>0</v>
      </c>
      <c r="AA704" s="33">
        <f t="shared" ref="AA704:AA714" si="1536">SUM(W704:Z704)</f>
        <v>0</v>
      </c>
      <c r="AB704" s="24">
        <f t="shared" ref="AB704:AE714" si="1537">AB184-AB448</f>
        <v>0</v>
      </c>
      <c r="AC704" s="24">
        <f t="shared" si="1537"/>
        <v>0</v>
      </c>
      <c r="AD704" s="24">
        <f t="shared" si="1537"/>
        <v>0</v>
      </c>
      <c r="AE704" s="24">
        <f t="shared" si="1537"/>
        <v>0</v>
      </c>
      <c r="AF704" s="33">
        <f t="shared" ref="AF704:AF714" si="1538">SUM(AB704:AE704)</f>
        <v>0</v>
      </c>
      <c r="AG704" s="24">
        <f t="shared" ref="AG704:AJ714" si="1539">AG184-AG448</f>
        <v>0</v>
      </c>
      <c r="AH704" s="24">
        <f t="shared" si="1539"/>
        <v>0</v>
      </c>
      <c r="AI704" s="24">
        <f t="shared" si="1539"/>
        <v>0</v>
      </c>
      <c r="AJ704" s="24">
        <f t="shared" si="1539"/>
        <v>0</v>
      </c>
      <c r="AK704" s="33">
        <f t="shared" ref="AK704:AK714" si="1540">SUM(AG704:AJ704)</f>
        <v>0</v>
      </c>
      <c r="AL704" s="24">
        <f t="shared" ref="AL704:AO714" si="1541">AL184-AL448</f>
        <v>0</v>
      </c>
      <c r="AM704" s="24">
        <f t="shared" si="1541"/>
        <v>0</v>
      </c>
      <c r="AN704" s="24">
        <f t="shared" si="1541"/>
        <v>0</v>
      </c>
      <c r="AO704" s="24">
        <f t="shared" si="1541"/>
        <v>0</v>
      </c>
      <c r="AP704" s="33">
        <f t="shared" ref="AP704:AP714" si="1542">SUM(AL704:AO704)</f>
        <v>0</v>
      </c>
      <c r="AQ704" s="24">
        <f t="shared" ref="AQ704:AT714" si="1543">AQ184-AQ448</f>
        <v>0</v>
      </c>
      <c r="AR704" s="24">
        <f t="shared" si="1543"/>
        <v>0</v>
      </c>
      <c r="AS704" s="24">
        <f t="shared" si="1543"/>
        <v>0</v>
      </c>
      <c r="AT704" s="24">
        <f t="shared" si="1543"/>
        <v>0</v>
      </c>
      <c r="AU704" s="33">
        <f t="shared" ref="AU704:AU714" si="1544">SUM(AQ704:AT704)</f>
        <v>0</v>
      </c>
      <c r="AV704" s="24">
        <f t="shared" ref="AV704:AY714" si="1545">AV184-AV448</f>
        <v>0</v>
      </c>
      <c r="AW704" s="24">
        <f t="shared" si="1545"/>
        <v>0</v>
      </c>
      <c r="AX704" s="24">
        <f t="shared" si="1545"/>
        <v>0</v>
      </c>
      <c r="AY704" s="24">
        <f t="shared" si="1545"/>
        <v>0</v>
      </c>
      <c r="AZ704" s="33">
        <f t="shared" ref="AZ704:AZ714" si="1546">SUM(AV704:AY704)</f>
        <v>0</v>
      </c>
      <c r="BA704" s="24">
        <f t="shared" ref="BA704:BD714" si="1547">BA184-BA448</f>
        <v>0</v>
      </c>
      <c r="BB704" s="24">
        <f t="shared" si="1547"/>
        <v>0</v>
      </c>
      <c r="BC704" s="24">
        <f t="shared" si="1547"/>
        <v>0</v>
      </c>
      <c r="BD704" s="24">
        <f t="shared" si="1547"/>
        <v>0</v>
      </c>
      <c r="BE704" s="33">
        <f t="shared" ref="BE704:BE714" si="1548">SUM(BA704:BD704)</f>
        <v>0</v>
      </c>
      <c r="BF704" s="24">
        <f t="shared" ref="BF704:BI714" si="1549">BF184-BF448</f>
        <v>0</v>
      </c>
      <c r="BG704" s="24">
        <f t="shared" si="1549"/>
        <v>0</v>
      </c>
      <c r="BH704" s="24">
        <f t="shared" si="1549"/>
        <v>0</v>
      </c>
      <c r="BI704" s="24">
        <f t="shared" si="1549"/>
        <v>0</v>
      </c>
      <c r="BJ704" s="33">
        <f t="shared" ref="BJ704:BJ714" si="1550">SUM(BF704:BI704)</f>
        <v>0</v>
      </c>
      <c r="BK704" s="24">
        <f t="shared" ref="BK704:BN714" si="1551">BK184-BK448</f>
        <v>0</v>
      </c>
      <c r="BL704" s="24">
        <f t="shared" si="1551"/>
        <v>0</v>
      </c>
      <c r="BM704" s="24">
        <f t="shared" si="1551"/>
        <v>0</v>
      </c>
      <c r="BN704" s="24">
        <f t="shared" si="1551"/>
        <v>0</v>
      </c>
      <c r="BO704" s="33">
        <f t="shared" ref="BO704:BO714" si="1552">SUM(BK704:BN704)</f>
        <v>0</v>
      </c>
      <c r="BP704" s="24">
        <f t="shared" ref="BP704:BS714" si="1553">BP184-BP448</f>
        <v>0</v>
      </c>
      <c r="BQ704" s="24">
        <f t="shared" si="1553"/>
        <v>0</v>
      </c>
      <c r="BR704" s="24">
        <f t="shared" si="1553"/>
        <v>0</v>
      </c>
      <c r="BS704" s="24">
        <f t="shared" si="1553"/>
        <v>0</v>
      </c>
      <c r="BT704" s="33">
        <f t="shared" ref="BT704:BT714" si="1554">SUM(BP704:BS704)</f>
        <v>0</v>
      </c>
      <c r="BU704" s="24">
        <f t="shared" ref="BU704:BX714" si="1555">BU184-BU448</f>
        <v>0</v>
      </c>
      <c r="BV704" s="24">
        <f t="shared" si="1555"/>
        <v>0</v>
      </c>
      <c r="BW704" s="24">
        <f t="shared" si="1555"/>
        <v>0</v>
      </c>
      <c r="BX704" s="24">
        <f t="shared" si="1555"/>
        <v>0</v>
      </c>
      <c r="BY704" s="33">
        <f t="shared" ref="BY704:BY714" si="1556">SUM(BU704:BX704)</f>
        <v>0</v>
      </c>
      <c r="BZ704" s="24">
        <f t="shared" ref="BZ704:CC714" si="1557">BZ184-BZ448</f>
        <v>0</v>
      </c>
      <c r="CA704" s="24">
        <f t="shared" si="1557"/>
        <v>0</v>
      </c>
      <c r="CB704" s="24">
        <f t="shared" si="1557"/>
        <v>0</v>
      </c>
      <c r="CC704" s="24">
        <f t="shared" si="1557"/>
        <v>0</v>
      </c>
      <c r="CD704" s="33">
        <f t="shared" ref="CD704:CD714" si="1558">SUM(BZ704:CC704)</f>
        <v>0</v>
      </c>
      <c r="CE704" s="24">
        <f t="shared" ref="CE704:CH714" si="1559">CE184-CE448</f>
        <v>0</v>
      </c>
      <c r="CF704" s="24">
        <f t="shared" si="1559"/>
        <v>0</v>
      </c>
      <c r="CG704" s="24">
        <f t="shared" si="1559"/>
        <v>0</v>
      </c>
      <c r="CH704" s="24">
        <f t="shared" si="1559"/>
        <v>0</v>
      </c>
      <c r="CI704" s="33">
        <f t="shared" ref="CI704:CI714" si="1560">SUM(CE704:CH704)</f>
        <v>0</v>
      </c>
      <c r="CJ704" s="24">
        <f t="shared" ref="CJ704:CM714" si="1561">CJ184-CJ448</f>
        <v>0</v>
      </c>
      <c r="CK704" s="24">
        <f t="shared" si="1561"/>
        <v>0</v>
      </c>
      <c r="CL704" s="24">
        <f t="shared" si="1561"/>
        <v>0</v>
      </c>
      <c r="CM704" s="24">
        <f t="shared" si="1561"/>
        <v>0</v>
      </c>
      <c r="CN704" s="33">
        <f t="shared" ref="CN704:CN714" si="1562">SUM(CJ704:CM704)</f>
        <v>0</v>
      </c>
      <c r="CO704" s="24">
        <f t="shared" ref="CO704:CR714" si="1563">CO184-CO448</f>
        <v>0</v>
      </c>
      <c r="CP704" s="24">
        <f t="shared" si="1563"/>
        <v>0</v>
      </c>
      <c r="CQ704" s="24">
        <f t="shared" si="1563"/>
        <v>0</v>
      </c>
      <c r="CR704" s="24">
        <f t="shared" si="1563"/>
        <v>0</v>
      </c>
      <c r="CS704" s="33">
        <f t="shared" ref="CS704:CS714" si="1564">SUM(CO704:CR704)</f>
        <v>0</v>
      </c>
      <c r="CT704" s="24">
        <f t="shared" ref="CT704:CW714" si="1565">CT184-CT448</f>
        <v>0</v>
      </c>
      <c r="CU704" s="24">
        <f t="shared" si="1565"/>
        <v>0</v>
      </c>
      <c r="CV704" s="24">
        <f t="shared" si="1565"/>
        <v>0</v>
      </c>
      <c r="CW704" s="24">
        <f t="shared" si="1565"/>
        <v>0</v>
      </c>
      <c r="CX704" s="33">
        <f t="shared" ref="CX704:CX714" si="1566">SUM(CT704:CW704)</f>
        <v>0</v>
      </c>
      <c r="CY704" s="24">
        <f t="shared" ref="CY704:DB714" si="1567">CY184-CY448</f>
        <v>0</v>
      </c>
      <c r="CZ704" s="24">
        <f t="shared" si="1567"/>
        <v>0</v>
      </c>
      <c r="DA704" s="24">
        <f t="shared" si="1567"/>
        <v>0</v>
      </c>
      <c r="DB704" s="24">
        <f t="shared" si="1567"/>
        <v>0</v>
      </c>
      <c r="DC704" s="33">
        <f t="shared" ref="DC704:DC714" si="1568">SUM(CY704:DB704)</f>
        <v>0</v>
      </c>
      <c r="DD704" s="86">
        <f t="shared" ref="DD704:DD714" si="1569">DD184-DD448</f>
        <v>0</v>
      </c>
    </row>
    <row r="705" spans="1:108" x14ac:dyDescent="0.25">
      <c r="A705" t="s">
        <v>5962</v>
      </c>
      <c r="B705" s="32" t="s">
        <v>5121</v>
      </c>
      <c r="C705" s="24">
        <f t="shared" si="1527"/>
        <v>0</v>
      </c>
      <c r="D705" s="24">
        <f t="shared" si="1527"/>
        <v>0</v>
      </c>
      <c r="E705" s="24">
        <f t="shared" si="1527"/>
        <v>0</v>
      </c>
      <c r="F705" s="24">
        <f t="shared" si="1527"/>
        <v>0</v>
      </c>
      <c r="G705" s="33">
        <f t="shared" si="1528"/>
        <v>0</v>
      </c>
      <c r="H705" s="24">
        <f t="shared" si="1529"/>
        <v>0</v>
      </c>
      <c r="I705" s="24">
        <f t="shared" si="1529"/>
        <v>0</v>
      </c>
      <c r="J705" s="24">
        <f t="shared" si="1529"/>
        <v>0</v>
      </c>
      <c r="K705" s="24">
        <f t="shared" si="1529"/>
        <v>0</v>
      </c>
      <c r="L705" s="33">
        <f t="shared" si="1530"/>
        <v>0</v>
      </c>
      <c r="M705" s="24">
        <f t="shared" si="1531"/>
        <v>0</v>
      </c>
      <c r="N705" s="24">
        <f t="shared" si="1531"/>
        <v>0</v>
      </c>
      <c r="O705" s="24">
        <f t="shared" si="1531"/>
        <v>0</v>
      </c>
      <c r="P705" s="24">
        <f t="shared" si="1531"/>
        <v>0</v>
      </c>
      <c r="Q705" s="33">
        <f t="shared" si="1532"/>
        <v>0</v>
      </c>
      <c r="R705" s="24">
        <f t="shared" si="1533"/>
        <v>0</v>
      </c>
      <c r="S705" s="24">
        <f t="shared" si="1533"/>
        <v>0</v>
      </c>
      <c r="T705" s="24">
        <f t="shared" si="1533"/>
        <v>0</v>
      </c>
      <c r="U705" s="24">
        <f t="shared" si="1533"/>
        <v>0</v>
      </c>
      <c r="V705" s="33">
        <f t="shared" si="1534"/>
        <v>0</v>
      </c>
      <c r="W705" s="24">
        <f t="shared" si="1535"/>
        <v>0</v>
      </c>
      <c r="X705" s="24">
        <f t="shared" si="1535"/>
        <v>0</v>
      </c>
      <c r="Y705" s="24">
        <f t="shared" si="1535"/>
        <v>0</v>
      </c>
      <c r="Z705" s="24">
        <f t="shared" si="1535"/>
        <v>0</v>
      </c>
      <c r="AA705" s="33">
        <f t="shared" si="1536"/>
        <v>0</v>
      </c>
      <c r="AB705" s="24">
        <f t="shared" si="1537"/>
        <v>0</v>
      </c>
      <c r="AC705" s="24">
        <f t="shared" si="1537"/>
        <v>0</v>
      </c>
      <c r="AD705" s="24">
        <f t="shared" si="1537"/>
        <v>0</v>
      </c>
      <c r="AE705" s="24">
        <f t="shared" si="1537"/>
        <v>0</v>
      </c>
      <c r="AF705" s="33">
        <f t="shared" si="1538"/>
        <v>0</v>
      </c>
      <c r="AG705" s="24">
        <f t="shared" si="1539"/>
        <v>0</v>
      </c>
      <c r="AH705" s="24">
        <f t="shared" si="1539"/>
        <v>0</v>
      </c>
      <c r="AI705" s="24">
        <f t="shared" si="1539"/>
        <v>0</v>
      </c>
      <c r="AJ705" s="24">
        <f t="shared" si="1539"/>
        <v>0</v>
      </c>
      <c r="AK705" s="33">
        <f t="shared" si="1540"/>
        <v>0</v>
      </c>
      <c r="AL705" s="24">
        <f t="shared" si="1541"/>
        <v>0</v>
      </c>
      <c r="AM705" s="24">
        <f t="shared" si="1541"/>
        <v>0</v>
      </c>
      <c r="AN705" s="24">
        <f t="shared" si="1541"/>
        <v>0</v>
      </c>
      <c r="AO705" s="24">
        <f t="shared" si="1541"/>
        <v>0</v>
      </c>
      <c r="AP705" s="33">
        <f t="shared" si="1542"/>
        <v>0</v>
      </c>
      <c r="AQ705" s="24">
        <f t="shared" si="1543"/>
        <v>0</v>
      </c>
      <c r="AR705" s="24">
        <f t="shared" si="1543"/>
        <v>0</v>
      </c>
      <c r="AS705" s="24">
        <f t="shared" si="1543"/>
        <v>0</v>
      </c>
      <c r="AT705" s="24">
        <f t="shared" si="1543"/>
        <v>0</v>
      </c>
      <c r="AU705" s="33">
        <f t="shared" si="1544"/>
        <v>0</v>
      </c>
      <c r="AV705" s="24">
        <f t="shared" si="1545"/>
        <v>0</v>
      </c>
      <c r="AW705" s="24">
        <f t="shared" si="1545"/>
        <v>0</v>
      </c>
      <c r="AX705" s="24">
        <f t="shared" si="1545"/>
        <v>0</v>
      </c>
      <c r="AY705" s="24">
        <f t="shared" si="1545"/>
        <v>0</v>
      </c>
      <c r="AZ705" s="33">
        <f t="shared" si="1546"/>
        <v>0</v>
      </c>
      <c r="BA705" s="24">
        <f t="shared" si="1547"/>
        <v>0</v>
      </c>
      <c r="BB705" s="24">
        <f t="shared" si="1547"/>
        <v>0</v>
      </c>
      <c r="BC705" s="24">
        <f t="shared" si="1547"/>
        <v>0</v>
      </c>
      <c r="BD705" s="24">
        <f t="shared" si="1547"/>
        <v>0</v>
      </c>
      <c r="BE705" s="33">
        <f t="shared" si="1548"/>
        <v>0</v>
      </c>
      <c r="BF705" s="24">
        <f t="shared" si="1549"/>
        <v>0</v>
      </c>
      <c r="BG705" s="24">
        <f t="shared" si="1549"/>
        <v>0</v>
      </c>
      <c r="BH705" s="24">
        <f t="shared" si="1549"/>
        <v>0</v>
      </c>
      <c r="BI705" s="24">
        <f t="shared" si="1549"/>
        <v>0</v>
      </c>
      <c r="BJ705" s="33">
        <f t="shared" si="1550"/>
        <v>0</v>
      </c>
      <c r="BK705" s="24">
        <f t="shared" si="1551"/>
        <v>0</v>
      </c>
      <c r="BL705" s="24">
        <f t="shared" si="1551"/>
        <v>0</v>
      </c>
      <c r="BM705" s="24">
        <f t="shared" si="1551"/>
        <v>0</v>
      </c>
      <c r="BN705" s="24">
        <f t="shared" si="1551"/>
        <v>0</v>
      </c>
      <c r="BO705" s="33">
        <f t="shared" si="1552"/>
        <v>0</v>
      </c>
      <c r="BP705" s="24">
        <f t="shared" si="1553"/>
        <v>0</v>
      </c>
      <c r="BQ705" s="24">
        <f t="shared" si="1553"/>
        <v>0</v>
      </c>
      <c r="BR705" s="24">
        <f t="shared" si="1553"/>
        <v>0</v>
      </c>
      <c r="BS705" s="24">
        <f t="shared" si="1553"/>
        <v>0</v>
      </c>
      <c r="BT705" s="33">
        <f t="shared" si="1554"/>
        <v>0</v>
      </c>
      <c r="BU705" s="24">
        <f t="shared" si="1555"/>
        <v>0</v>
      </c>
      <c r="BV705" s="24">
        <f t="shared" si="1555"/>
        <v>0</v>
      </c>
      <c r="BW705" s="24">
        <f t="shared" si="1555"/>
        <v>0</v>
      </c>
      <c r="BX705" s="24">
        <f t="shared" si="1555"/>
        <v>0</v>
      </c>
      <c r="BY705" s="33">
        <f t="shared" si="1556"/>
        <v>0</v>
      </c>
      <c r="BZ705" s="24">
        <f t="shared" si="1557"/>
        <v>0</v>
      </c>
      <c r="CA705" s="24">
        <f t="shared" si="1557"/>
        <v>0</v>
      </c>
      <c r="CB705" s="24">
        <f t="shared" si="1557"/>
        <v>0</v>
      </c>
      <c r="CC705" s="24">
        <f t="shared" si="1557"/>
        <v>0</v>
      </c>
      <c r="CD705" s="33">
        <f t="shared" si="1558"/>
        <v>0</v>
      </c>
      <c r="CE705" s="24">
        <f t="shared" si="1559"/>
        <v>0</v>
      </c>
      <c r="CF705" s="24">
        <f t="shared" si="1559"/>
        <v>0</v>
      </c>
      <c r="CG705" s="24">
        <f t="shared" si="1559"/>
        <v>0</v>
      </c>
      <c r="CH705" s="24">
        <f t="shared" si="1559"/>
        <v>0</v>
      </c>
      <c r="CI705" s="33">
        <f t="shared" si="1560"/>
        <v>0</v>
      </c>
      <c r="CJ705" s="24">
        <f t="shared" si="1561"/>
        <v>0</v>
      </c>
      <c r="CK705" s="24">
        <f t="shared" si="1561"/>
        <v>0</v>
      </c>
      <c r="CL705" s="24">
        <f t="shared" si="1561"/>
        <v>0</v>
      </c>
      <c r="CM705" s="24">
        <f t="shared" si="1561"/>
        <v>0</v>
      </c>
      <c r="CN705" s="33">
        <f t="shared" si="1562"/>
        <v>0</v>
      </c>
      <c r="CO705" s="24">
        <f t="shared" si="1563"/>
        <v>0</v>
      </c>
      <c r="CP705" s="24">
        <f t="shared" si="1563"/>
        <v>0</v>
      </c>
      <c r="CQ705" s="24">
        <f t="shared" si="1563"/>
        <v>0</v>
      </c>
      <c r="CR705" s="24">
        <f t="shared" si="1563"/>
        <v>0</v>
      </c>
      <c r="CS705" s="33">
        <f t="shared" si="1564"/>
        <v>0</v>
      </c>
      <c r="CT705" s="24">
        <f t="shared" si="1565"/>
        <v>0</v>
      </c>
      <c r="CU705" s="24">
        <f t="shared" si="1565"/>
        <v>0</v>
      </c>
      <c r="CV705" s="24">
        <f t="shared" si="1565"/>
        <v>0</v>
      </c>
      <c r="CW705" s="24">
        <f t="shared" si="1565"/>
        <v>0</v>
      </c>
      <c r="CX705" s="33">
        <f t="shared" si="1566"/>
        <v>0</v>
      </c>
      <c r="CY705" s="24">
        <f t="shared" si="1567"/>
        <v>0</v>
      </c>
      <c r="CZ705" s="24">
        <f t="shared" si="1567"/>
        <v>0</v>
      </c>
      <c r="DA705" s="24">
        <f t="shared" si="1567"/>
        <v>0</v>
      </c>
      <c r="DB705" s="24">
        <f t="shared" si="1567"/>
        <v>0</v>
      </c>
      <c r="DC705" s="33">
        <f t="shared" si="1568"/>
        <v>0</v>
      </c>
      <c r="DD705" s="86">
        <f t="shared" si="1569"/>
        <v>0</v>
      </c>
    </row>
    <row r="706" spans="1:108" x14ac:dyDescent="0.25">
      <c r="A706" t="s">
        <v>5963</v>
      </c>
      <c r="B706" s="32" t="s">
        <v>5122</v>
      </c>
      <c r="C706" s="24">
        <f t="shared" si="1527"/>
        <v>0</v>
      </c>
      <c r="D706" s="24">
        <f t="shared" si="1527"/>
        <v>0</v>
      </c>
      <c r="E706" s="24">
        <f t="shared" si="1527"/>
        <v>0</v>
      </c>
      <c r="F706" s="24">
        <f t="shared" si="1527"/>
        <v>0</v>
      </c>
      <c r="G706" s="33">
        <f t="shared" si="1528"/>
        <v>0</v>
      </c>
      <c r="H706" s="24">
        <f t="shared" si="1529"/>
        <v>0</v>
      </c>
      <c r="I706" s="24">
        <f t="shared" si="1529"/>
        <v>0</v>
      </c>
      <c r="J706" s="24">
        <f t="shared" si="1529"/>
        <v>0</v>
      </c>
      <c r="K706" s="24">
        <f t="shared" si="1529"/>
        <v>0</v>
      </c>
      <c r="L706" s="33">
        <f t="shared" si="1530"/>
        <v>0</v>
      </c>
      <c r="M706" s="24">
        <f t="shared" si="1531"/>
        <v>0</v>
      </c>
      <c r="N706" s="24">
        <f t="shared" si="1531"/>
        <v>0</v>
      </c>
      <c r="O706" s="24">
        <f t="shared" si="1531"/>
        <v>0</v>
      </c>
      <c r="P706" s="24">
        <f t="shared" si="1531"/>
        <v>0</v>
      </c>
      <c r="Q706" s="33">
        <f t="shared" si="1532"/>
        <v>0</v>
      </c>
      <c r="R706" s="24">
        <f t="shared" si="1533"/>
        <v>0</v>
      </c>
      <c r="S706" s="24">
        <f t="shared" si="1533"/>
        <v>0</v>
      </c>
      <c r="T706" s="24">
        <f t="shared" si="1533"/>
        <v>0</v>
      </c>
      <c r="U706" s="24">
        <f t="shared" si="1533"/>
        <v>0</v>
      </c>
      <c r="V706" s="33">
        <f t="shared" si="1534"/>
        <v>0</v>
      </c>
      <c r="W706" s="24">
        <f t="shared" si="1535"/>
        <v>0</v>
      </c>
      <c r="X706" s="24">
        <f t="shared" si="1535"/>
        <v>0</v>
      </c>
      <c r="Y706" s="24">
        <f t="shared" si="1535"/>
        <v>0</v>
      </c>
      <c r="Z706" s="24">
        <f t="shared" si="1535"/>
        <v>0</v>
      </c>
      <c r="AA706" s="33">
        <f t="shared" si="1536"/>
        <v>0</v>
      </c>
      <c r="AB706" s="24">
        <f t="shared" si="1537"/>
        <v>0</v>
      </c>
      <c r="AC706" s="24">
        <f t="shared" si="1537"/>
        <v>0</v>
      </c>
      <c r="AD706" s="24">
        <f t="shared" si="1537"/>
        <v>0</v>
      </c>
      <c r="AE706" s="24">
        <f t="shared" si="1537"/>
        <v>0</v>
      </c>
      <c r="AF706" s="33">
        <f t="shared" si="1538"/>
        <v>0</v>
      </c>
      <c r="AG706" s="24">
        <f t="shared" si="1539"/>
        <v>0</v>
      </c>
      <c r="AH706" s="24">
        <f t="shared" si="1539"/>
        <v>0</v>
      </c>
      <c r="AI706" s="24">
        <f t="shared" si="1539"/>
        <v>0</v>
      </c>
      <c r="AJ706" s="24">
        <f t="shared" si="1539"/>
        <v>0</v>
      </c>
      <c r="AK706" s="33">
        <f t="shared" si="1540"/>
        <v>0</v>
      </c>
      <c r="AL706" s="24">
        <f t="shared" si="1541"/>
        <v>0</v>
      </c>
      <c r="AM706" s="24">
        <f t="shared" si="1541"/>
        <v>0</v>
      </c>
      <c r="AN706" s="24">
        <f t="shared" si="1541"/>
        <v>0</v>
      </c>
      <c r="AO706" s="24">
        <f t="shared" si="1541"/>
        <v>0</v>
      </c>
      <c r="AP706" s="33">
        <f t="shared" si="1542"/>
        <v>0</v>
      </c>
      <c r="AQ706" s="24">
        <f t="shared" si="1543"/>
        <v>0</v>
      </c>
      <c r="AR706" s="24">
        <f t="shared" si="1543"/>
        <v>0</v>
      </c>
      <c r="AS706" s="24">
        <f t="shared" si="1543"/>
        <v>0</v>
      </c>
      <c r="AT706" s="24">
        <f t="shared" si="1543"/>
        <v>0</v>
      </c>
      <c r="AU706" s="33">
        <f t="shared" si="1544"/>
        <v>0</v>
      </c>
      <c r="AV706" s="24">
        <f t="shared" si="1545"/>
        <v>0</v>
      </c>
      <c r="AW706" s="24">
        <f t="shared" si="1545"/>
        <v>0</v>
      </c>
      <c r="AX706" s="24">
        <f t="shared" si="1545"/>
        <v>0</v>
      </c>
      <c r="AY706" s="24">
        <f t="shared" si="1545"/>
        <v>0</v>
      </c>
      <c r="AZ706" s="33">
        <f t="shared" si="1546"/>
        <v>0</v>
      </c>
      <c r="BA706" s="24">
        <f t="shared" si="1547"/>
        <v>0</v>
      </c>
      <c r="BB706" s="24">
        <f t="shared" si="1547"/>
        <v>0</v>
      </c>
      <c r="BC706" s="24">
        <f t="shared" si="1547"/>
        <v>0</v>
      </c>
      <c r="BD706" s="24">
        <f t="shared" si="1547"/>
        <v>0</v>
      </c>
      <c r="BE706" s="33">
        <f t="shared" si="1548"/>
        <v>0</v>
      </c>
      <c r="BF706" s="24">
        <f t="shared" si="1549"/>
        <v>0</v>
      </c>
      <c r="BG706" s="24">
        <f t="shared" si="1549"/>
        <v>0</v>
      </c>
      <c r="BH706" s="24">
        <f t="shared" si="1549"/>
        <v>0</v>
      </c>
      <c r="BI706" s="24">
        <f t="shared" si="1549"/>
        <v>0</v>
      </c>
      <c r="BJ706" s="33">
        <f t="shared" si="1550"/>
        <v>0</v>
      </c>
      <c r="BK706" s="24">
        <f t="shared" si="1551"/>
        <v>0</v>
      </c>
      <c r="BL706" s="24">
        <f t="shared" si="1551"/>
        <v>0</v>
      </c>
      <c r="BM706" s="24">
        <f t="shared" si="1551"/>
        <v>0</v>
      </c>
      <c r="BN706" s="24">
        <f t="shared" si="1551"/>
        <v>0</v>
      </c>
      <c r="BO706" s="33">
        <f t="shared" si="1552"/>
        <v>0</v>
      </c>
      <c r="BP706" s="24">
        <f t="shared" si="1553"/>
        <v>0</v>
      </c>
      <c r="BQ706" s="24">
        <f t="shared" si="1553"/>
        <v>0</v>
      </c>
      <c r="BR706" s="24">
        <f t="shared" si="1553"/>
        <v>0</v>
      </c>
      <c r="BS706" s="24">
        <f t="shared" si="1553"/>
        <v>0</v>
      </c>
      <c r="BT706" s="33">
        <f t="shared" si="1554"/>
        <v>0</v>
      </c>
      <c r="BU706" s="24">
        <f t="shared" si="1555"/>
        <v>0</v>
      </c>
      <c r="BV706" s="24">
        <f t="shared" si="1555"/>
        <v>0</v>
      </c>
      <c r="BW706" s="24">
        <f t="shared" si="1555"/>
        <v>0</v>
      </c>
      <c r="BX706" s="24">
        <f t="shared" si="1555"/>
        <v>0</v>
      </c>
      <c r="BY706" s="33">
        <f t="shared" si="1556"/>
        <v>0</v>
      </c>
      <c r="BZ706" s="24">
        <f t="shared" si="1557"/>
        <v>0</v>
      </c>
      <c r="CA706" s="24">
        <f t="shared" si="1557"/>
        <v>0</v>
      </c>
      <c r="CB706" s="24">
        <f t="shared" si="1557"/>
        <v>0</v>
      </c>
      <c r="CC706" s="24">
        <f t="shared" si="1557"/>
        <v>0</v>
      </c>
      <c r="CD706" s="33">
        <f t="shared" si="1558"/>
        <v>0</v>
      </c>
      <c r="CE706" s="24">
        <f t="shared" si="1559"/>
        <v>0</v>
      </c>
      <c r="CF706" s="24">
        <f t="shared" si="1559"/>
        <v>0</v>
      </c>
      <c r="CG706" s="24">
        <f t="shared" si="1559"/>
        <v>0</v>
      </c>
      <c r="CH706" s="24">
        <f t="shared" si="1559"/>
        <v>0</v>
      </c>
      <c r="CI706" s="33">
        <f t="shared" si="1560"/>
        <v>0</v>
      </c>
      <c r="CJ706" s="24">
        <f t="shared" si="1561"/>
        <v>0</v>
      </c>
      <c r="CK706" s="24">
        <f t="shared" si="1561"/>
        <v>0</v>
      </c>
      <c r="CL706" s="24">
        <f t="shared" si="1561"/>
        <v>0</v>
      </c>
      <c r="CM706" s="24">
        <f t="shared" si="1561"/>
        <v>0</v>
      </c>
      <c r="CN706" s="33">
        <f t="shared" si="1562"/>
        <v>0</v>
      </c>
      <c r="CO706" s="24">
        <f t="shared" si="1563"/>
        <v>0</v>
      </c>
      <c r="CP706" s="24">
        <f t="shared" si="1563"/>
        <v>0</v>
      </c>
      <c r="CQ706" s="24">
        <f t="shared" si="1563"/>
        <v>0</v>
      </c>
      <c r="CR706" s="24">
        <f t="shared" si="1563"/>
        <v>0</v>
      </c>
      <c r="CS706" s="33">
        <f t="shared" si="1564"/>
        <v>0</v>
      </c>
      <c r="CT706" s="24">
        <f t="shared" si="1565"/>
        <v>0</v>
      </c>
      <c r="CU706" s="24">
        <f t="shared" si="1565"/>
        <v>0</v>
      </c>
      <c r="CV706" s="24">
        <f t="shared" si="1565"/>
        <v>0</v>
      </c>
      <c r="CW706" s="24">
        <f t="shared" si="1565"/>
        <v>0</v>
      </c>
      <c r="CX706" s="33">
        <f t="shared" si="1566"/>
        <v>0</v>
      </c>
      <c r="CY706" s="24">
        <f t="shared" si="1567"/>
        <v>0</v>
      </c>
      <c r="CZ706" s="24">
        <f t="shared" si="1567"/>
        <v>0</v>
      </c>
      <c r="DA706" s="24">
        <f t="shared" si="1567"/>
        <v>0</v>
      </c>
      <c r="DB706" s="24">
        <f t="shared" si="1567"/>
        <v>0</v>
      </c>
      <c r="DC706" s="33">
        <f t="shared" si="1568"/>
        <v>0</v>
      </c>
      <c r="DD706" s="86">
        <f t="shared" si="1569"/>
        <v>0</v>
      </c>
    </row>
    <row r="707" spans="1:108" x14ac:dyDescent="0.25">
      <c r="A707" t="s">
        <v>5964</v>
      </c>
      <c r="B707" s="32" t="s">
        <v>5123</v>
      </c>
      <c r="C707" s="24">
        <f t="shared" si="1527"/>
        <v>0</v>
      </c>
      <c r="D707" s="24">
        <f t="shared" si="1527"/>
        <v>0</v>
      </c>
      <c r="E707" s="24">
        <f t="shared" si="1527"/>
        <v>0</v>
      </c>
      <c r="F707" s="24">
        <f t="shared" si="1527"/>
        <v>0</v>
      </c>
      <c r="G707" s="33">
        <f t="shared" si="1528"/>
        <v>0</v>
      </c>
      <c r="H707" s="24">
        <f t="shared" si="1529"/>
        <v>0</v>
      </c>
      <c r="I707" s="24">
        <f t="shared" si="1529"/>
        <v>0</v>
      </c>
      <c r="J707" s="24">
        <f t="shared" si="1529"/>
        <v>0</v>
      </c>
      <c r="K707" s="24">
        <f t="shared" si="1529"/>
        <v>0</v>
      </c>
      <c r="L707" s="33">
        <f t="shared" si="1530"/>
        <v>0</v>
      </c>
      <c r="M707" s="24">
        <f t="shared" si="1531"/>
        <v>0</v>
      </c>
      <c r="N707" s="24">
        <f t="shared" si="1531"/>
        <v>0</v>
      </c>
      <c r="O707" s="24">
        <f t="shared" si="1531"/>
        <v>0</v>
      </c>
      <c r="P707" s="24">
        <f t="shared" si="1531"/>
        <v>0</v>
      </c>
      <c r="Q707" s="33">
        <f t="shared" si="1532"/>
        <v>0</v>
      </c>
      <c r="R707" s="24">
        <f t="shared" si="1533"/>
        <v>0</v>
      </c>
      <c r="S707" s="24">
        <f t="shared" si="1533"/>
        <v>0</v>
      </c>
      <c r="T707" s="24">
        <f t="shared" si="1533"/>
        <v>0</v>
      </c>
      <c r="U707" s="24">
        <f t="shared" si="1533"/>
        <v>0</v>
      </c>
      <c r="V707" s="33">
        <f t="shared" si="1534"/>
        <v>0</v>
      </c>
      <c r="W707" s="24">
        <f t="shared" si="1535"/>
        <v>0</v>
      </c>
      <c r="X707" s="24">
        <f t="shared" si="1535"/>
        <v>0</v>
      </c>
      <c r="Y707" s="24">
        <f t="shared" si="1535"/>
        <v>0</v>
      </c>
      <c r="Z707" s="24">
        <f t="shared" si="1535"/>
        <v>0</v>
      </c>
      <c r="AA707" s="33">
        <f t="shared" si="1536"/>
        <v>0</v>
      </c>
      <c r="AB707" s="24">
        <f t="shared" si="1537"/>
        <v>0</v>
      </c>
      <c r="AC707" s="24">
        <f t="shared" si="1537"/>
        <v>0</v>
      </c>
      <c r="AD707" s="24">
        <f t="shared" si="1537"/>
        <v>0</v>
      </c>
      <c r="AE707" s="24">
        <f t="shared" si="1537"/>
        <v>0</v>
      </c>
      <c r="AF707" s="33">
        <f t="shared" si="1538"/>
        <v>0</v>
      </c>
      <c r="AG707" s="24">
        <f t="shared" si="1539"/>
        <v>0</v>
      </c>
      <c r="AH707" s="24">
        <f t="shared" si="1539"/>
        <v>0</v>
      </c>
      <c r="AI707" s="24">
        <f t="shared" si="1539"/>
        <v>0</v>
      </c>
      <c r="AJ707" s="24">
        <f t="shared" si="1539"/>
        <v>0</v>
      </c>
      <c r="AK707" s="33">
        <f t="shared" si="1540"/>
        <v>0</v>
      </c>
      <c r="AL707" s="24">
        <f t="shared" si="1541"/>
        <v>0</v>
      </c>
      <c r="AM707" s="24">
        <f t="shared" si="1541"/>
        <v>0</v>
      </c>
      <c r="AN707" s="24">
        <f t="shared" si="1541"/>
        <v>0</v>
      </c>
      <c r="AO707" s="24">
        <f t="shared" si="1541"/>
        <v>0</v>
      </c>
      <c r="AP707" s="33">
        <f t="shared" si="1542"/>
        <v>0</v>
      </c>
      <c r="AQ707" s="24">
        <f t="shared" si="1543"/>
        <v>0</v>
      </c>
      <c r="AR707" s="24">
        <f t="shared" si="1543"/>
        <v>0</v>
      </c>
      <c r="AS707" s="24">
        <f t="shared" si="1543"/>
        <v>0</v>
      </c>
      <c r="AT707" s="24">
        <f t="shared" si="1543"/>
        <v>0</v>
      </c>
      <c r="AU707" s="33">
        <f t="shared" si="1544"/>
        <v>0</v>
      </c>
      <c r="AV707" s="24">
        <f t="shared" si="1545"/>
        <v>0</v>
      </c>
      <c r="AW707" s="24">
        <f t="shared" si="1545"/>
        <v>0</v>
      </c>
      <c r="AX707" s="24">
        <f t="shared" si="1545"/>
        <v>0</v>
      </c>
      <c r="AY707" s="24">
        <f t="shared" si="1545"/>
        <v>0</v>
      </c>
      <c r="AZ707" s="33">
        <f t="shared" si="1546"/>
        <v>0</v>
      </c>
      <c r="BA707" s="24">
        <f t="shared" si="1547"/>
        <v>0</v>
      </c>
      <c r="BB707" s="24">
        <f t="shared" si="1547"/>
        <v>0</v>
      </c>
      <c r="BC707" s="24">
        <f t="shared" si="1547"/>
        <v>0</v>
      </c>
      <c r="BD707" s="24">
        <f t="shared" si="1547"/>
        <v>0</v>
      </c>
      <c r="BE707" s="33">
        <f t="shared" si="1548"/>
        <v>0</v>
      </c>
      <c r="BF707" s="24">
        <f t="shared" si="1549"/>
        <v>0</v>
      </c>
      <c r="BG707" s="24">
        <f t="shared" si="1549"/>
        <v>0</v>
      </c>
      <c r="BH707" s="24">
        <f t="shared" si="1549"/>
        <v>0</v>
      </c>
      <c r="BI707" s="24">
        <f t="shared" si="1549"/>
        <v>0</v>
      </c>
      <c r="BJ707" s="33">
        <f t="shared" si="1550"/>
        <v>0</v>
      </c>
      <c r="BK707" s="24">
        <f t="shared" si="1551"/>
        <v>0</v>
      </c>
      <c r="BL707" s="24">
        <f t="shared" si="1551"/>
        <v>0</v>
      </c>
      <c r="BM707" s="24">
        <f t="shared" si="1551"/>
        <v>0</v>
      </c>
      <c r="BN707" s="24">
        <f t="shared" si="1551"/>
        <v>0</v>
      </c>
      <c r="BO707" s="33">
        <f t="shared" si="1552"/>
        <v>0</v>
      </c>
      <c r="BP707" s="24">
        <f t="shared" si="1553"/>
        <v>0</v>
      </c>
      <c r="BQ707" s="24">
        <f t="shared" si="1553"/>
        <v>0</v>
      </c>
      <c r="BR707" s="24">
        <f t="shared" si="1553"/>
        <v>0</v>
      </c>
      <c r="BS707" s="24">
        <f t="shared" si="1553"/>
        <v>0</v>
      </c>
      <c r="BT707" s="33">
        <f t="shared" si="1554"/>
        <v>0</v>
      </c>
      <c r="BU707" s="24">
        <f t="shared" si="1555"/>
        <v>0</v>
      </c>
      <c r="BV707" s="24">
        <f t="shared" si="1555"/>
        <v>0</v>
      </c>
      <c r="BW707" s="24">
        <f t="shared" si="1555"/>
        <v>0</v>
      </c>
      <c r="BX707" s="24">
        <f t="shared" si="1555"/>
        <v>0</v>
      </c>
      <c r="BY707" s="33">
        <f t="shared" si="1556"/>
        <v>0</v>
      </c>
      <c r="BZ707" s="24">
        <f t="shared" si="1557"/>
        <v>0</v>
      </c>
      <c r="CA707" s="24">
        <f t="shared" si="1557"/>
        <v>0</v>
      </c>
      <c r="CB707" s="24">
        <f t="shared" si="1557"/>
        <v>0</v>
      </c>
      <c r="CC707" s="24">
        <f t="shared" si="1557"/>
        <v>0</v>
      </c>
      <c r="CD707" s="33">
        <f t="shared" si="1558"/>
        <v>0</v>
      </c>
      <c r="CE707" s="24">
        <f t="shared" si="1559"/>
        <v>0</v>
      </c>
      <c r="CF707" s="24">
        <f t="shared" si="1559"/>
        <v>0</v>
      </c>
      <c r="CG707" s="24">
        <f t="shared" si="1559"/>
        <v>0</v>
      </c>
      <c r="CH707" s="24">
        <f t="shared" si="1559"/>
        <v>0</v>
      </c>
      <c r="CI707" s="33">
        <f t="shared" si="1560"/>
        <v>0</v>
      </c>
      <c r="CJ707" s="24">
        <f t="shared" si="1561"/>
        <v>0</v>
      </c>
      <c r="CK707" s="24">
        <f t="shared" si="1561"/>
        <v>0</v>
      </c>
      <c r="CL707" s="24">
        <f t="shared" si="1561"/>
        <v>0</v>
      </c>
      <c r="CM707" s="24">
        <f t="shared" si="1561"/>
        <v>0</v>
      </c>
      <c r="CN707" s="33">
        <f t="shared" si="1562"/>
        <v>0</v>
      </c>
      <c r="CO707" s="24">
        <f t="shared" si="1563"/>
        <v>0</v>
      </c>
      <c r="CP707" s="24">
        <f t="shared" si="1563"/>
        <v>0</v>
      </c>
      <c r="CQ707" s="24">
        <f t="shared" si="1563"/>
        <v>0</v>
      </c>
      <c r="CR707" s="24">
        <f t="shared" si="1563"/>
        <v>0</v>
      </c>
      <c r="CS707" s="33">
        <f t="shared" si="1564"/>
        <v>0</v>
      </c>
      <c r="CT707" s="24">
        <f t="shared" si="1565"/>
        <v>0</v>
      </c>
      <c r="CU707" s="24">
        <f t="shared" si="1565"/>
        <v>0</v>
      </c>
      <c r="CV707" s="24">
        <f t="shared" si="1565"/>
        <v>0</v>
      </c>
      <c r="CW707" s="24">
        <f t="shared" si="1565"/>
        <v>0</v>
      </c>
      <c r="CX707" s="33">
        <f t="shared" si="1566"/>
        <v>0</v>
      </c>
      <c r="CY707" s="24">
        <f t="shared" si="1567"/>
        <v>0</v>
      </c>
      <c r="CZ707" s="24">
        <f t="shared" si="1567"/>
        <v>0</v>
      </c>
      <c r="DA707" s="24">
        <f t="shared" si="1567"/>
        <v>0</v>
      </c>
      <c r="DB707" s="24">
        <f t="shared" si="1567"/>
        <v>0</v>
      </c>
      <c r="DC707" s="33">
        <f t="shared" si="1568"/>
        <v>0</v>
      </c>
      <c r="DD707" s="86">
        <f t="shared" si="1569"/>
        <v>0</v>
      </c>
    </row>
    <row r="708" spans="1:108" x14ac:dyDescent="0.25">
      <c r="A708" t="s">
        <v>5965</v>
      </c>
      <c r="B708" s="32" t="s">
        <v>5124</v>
      </c>
      <c r="C708" s="24">
        <f t="shared" si="1527"/>
        <v>0</v>
      </c>
      <c r="D708" s="24">
        <f t="shared" si="1527"/>
        <v>0</v>
      </c>
      <c r="E708" s="24">
        <f t="shared" si="1527"/>
        <v>0</v>
      </c>
      <c r="F708" s="24">
        <f t="shared" si="1527"/>
        <v>0</v>
      </c>
      <c r="G708" s="33">
        <f t="shared" si="1528"/>
        <v>0</v>
      </c>
      <c r="H708" s="24">
        <f t="shared" si="1529"/>
        <v>0</v>
      </c>
      <c r="I708" s="24">
        <f t="shared" si="1529"/>
        <v>0</v>
      </c>
      <c r="J708" s="24">
        <f t="shared" si="1529"/>
        <v>0</v>
      </c>
      <c r="K708" s="24">
        <f t="shared" si="1529"/>
        <v>0</v>
      </c>
      <c r="L708" s="33">
        <f t="shared" si="1530"/>
        <v>0</v>
      </c>
      <c r="M708" s="24">
        <f t="shared" si="1531"/>
        <v>0</v>
      </c>
      <c r="N708" s="24">
        <f t="shared" si="1531"/>
        <v>0</v>
      </c>
      <c r="O708" s="24">
        <f t="shared" si="1531"/>
        <v>0</v>
      </c>
      <c r="P708" s="24">
        <f t="shared" si="1531"/>
        <v>0</v>
      </c>
      <c r="Q708" s="33">
        <f t="shared" si="1532"/>
        <v>0</v>
      </c>
      <c r="R708" s="24">
        <f t="shared" si="1533"/>
        <v>0</v>
      </c>
      <c r="S708" s="24">
        <f t="shared" si="1533"/>
        <v>0</v>
      </c>
      <c r="T708" s="24">
        <f t="shared" si="1533"/>
        <v>0</v>
      </c>
      <c r="U708" s="24">
        <f t="shared" si="1533"/>
        <v>0</v>
      </c>
      <c r="V708" s="33">
        <f t="shared" si="1534"/>
        <v>0</v>
      </c>
      <c r="W708" s="24">
        <f t="shared" si="1535"/>
        <v>0</v>
      </c>
      <c r="X708" s="24">
        <f t="shared" si="1535"/>
        <v>0</v>
      </c>
      <c r="Y708" s="24">
        <f t="shared" si="1535"/>
        <v>0</v>
      </c>
      <c r="Z708" s="24">
        <f t="shared" si="1535"/>
        <v>0</v>
      </c>
      <c r="AA708" s="33">
        <f t="shared" si="1536"/>
        <v>0</v>
      </c>
      <c r="AB708" s="24">
        <f t="shared" si="1537"/>
        <v>0</v>
      </c>
      <c r="AC708" s="24">
        <f t="shared" si="1537"/>
        <v>0</v>
      </c>
      <c r="AD708" s="24">
        <f t="shared" si="1537"/>
        <v>0</v>
      </c>
      <c r="AE708" s="24">
        <f t="shared" si="1537"/>
        <v>0</v>
      </c>
      <c r="AF708" s="33">
        <f t="shared" si="1538"/>
        <v>0</v>
      </c>
      <c r="AG708" s="24">
        <f t="shared" si="1539"/>
        <v>0</v>
      </c>
      <c r="AH708" s="24">
        <f t="shared" si="1539"/>
        <v>0</v>
      </c>
      <c r="AI708" s="24">
        <f t="shared" si="1539"/>
        <v>0</v>
      </c>
      <c r="AJ708" s="24">
        <f t="shared" si="1539"/>
        <v>0</v>
      </c>
      <c r="AK708" s="33">
        <f t="shared" si="1540"/>
        <v>0</v>
      </c>
      <c r="AL708" s="24">
        <f t="shared" si="1541"/>
        <v>0</v>
      </c>
      <c r="AM708" s="24">
        <f t="shared" si="1541"/>
        <v>0</v>
      </c>
      <c r="AN708" s="24">
        <f t="shared" si="1541"/>
        <v>0</v>
      </c>
      <c r="AO708" s="24">
        <f t="shared" si="1541"/>
        <v>0</v>
      </c>
      <c r="AP708" s="33">
        <f t="shared" si="1542"/>
        <v>0</v>
      </c>
      <c r="AQ708" s="24">
        <f t="shared" si="1543"/>
        <v>0</v>
      </c>
      <c r="AR708" s="24">
        <f t="shared" si="1543"/>
        <v>0</v>
      </c>
      <c r="AS708" s="24">
        <f t="shared" si="1543"/>
        <v>0</v>
      </c>
      <c r="AT708" s="24">
        <f t="shared" si="1543"/>
        <v>0</v>
      </c>
      <c r="AU708" s="33">
        <f t="shared" si="1544"/>
        <v>0</v>
      </c>
      <c r="AV708" s="24">
        <f t="shared" si="1545"/>
        <v>0</v>
      </c>
      <c r="AW708" s="24">
        <f t="shared" si="1545"/>
        <v>0</v>
      </c>
      <c r="AX708" s="24">
        <f t="shared" si="1545"/>
        <v>0</v>
      </c>
      <c r="AY708" s="24">
        <f t="shared" si="1545"/>
        <v>0</v>
      </c>
      <c r="AZ708" s="33">
        <f t="shared" si="1546"/>
        <v>0</v>
      </c>
      <c r="BA708" s="24">
        <f t="shared" si="1547"/>
        <v>0</v>
      </c>
      <c r="BB708" s="24">
        <f t="shared" si="1547"/>
        <v>0</v>
      </c>
      <c r="BC708" s="24">
        <f t="shared" si="1547"/>
        <v>0</v>
      </c>
      <c r="BD708" s="24">
        <f t="shared" si="1547"/>
        <v>0</v>
      </c>
      <c r="BE708" s="33">
        <f t="shared" si="1548"/>
        <v>0</v>
      </c>
      <c r="BF708" s="24">
        <f t="shared" si="1549"/>
        <v>0</v>
      </c>
      <c r="BG708" s="24">
        <f t="shared" si="1549"/>
        <v>0</v>
      </c>
      <c r="BH708" s="24">
        <f t="shared" si="1549"/>
        <v>0</v>
      </c>
      <c r="BI708" s="24">
        <f t="shared" si="1549"/>
        <v>0</v>
      </c>
      <c r="BJ708" s="33">
        <f t="shared" si="1550"/>
        <v>0</v>
      </c>
      <c r="BK708" s="24">
        <f t="shared" si="1551"/>
        <v>0</v>
      </c>
      <c r="BL708" s="24">
        <f t="shared" si="1551"/>
        <v>0</v>
      </c>
      <c r="BM708" s="24">
        <f t="shared" si="1551"/>
        <v>0</v>
      </c>
      <c r="BN708" s="24">
        <f t="shared" si="1551"/>
        <v>0</v>
      </c>
      <c r="BO708" s="33">
        <f t="shared" si="1552"/>
        <v>0</v>
      </c>
      <c r="BP708" s="24">
        <f t="shared" si="1553"/>
        <v>0</v>
      </c>
      <c r="BQ708" s="24">
        <f t="shared" si="1553"/>
        <v>0</v>
      </c>
      <c r="BR708" s="24">
        <f t="shared" si="1553"/>
        <v>0</v>
      </c>
      <c r="BS708" s="24">
        <f t="shared" si="1553"/>
        <v>0</v>
      </c>
      <c r="BT708" s="33">
        <f t="shared" si="1554"/>
        <v>0</v>
      </c>
      <c r="BU708" s="24">
        <f t="shared" si="1555"/>
        <v>0</v>
      </c>
      <c r="BV708" s="24">
        <f t="shared" si="1555"/>
        <v>0</v>
      </c>
      <c r="BW708" s="24">
        <f t="shared" si="1555"/>
        <v>0</v>
      </c>
      <c r="BX708" s="24">
        <f t="shared" si="1555"/>
        <v>0</v>
      </c>
      <c r="BY708" s="33">
        <f t="shared" si="1556"/>
        <v>0</v>
      </c>
      <c r="BZ708" s="24">
        <f t="shared" si="1557"/>
        <v>0</v>
      </c>
      <c r="CA708" s="24">
        <f t="shared" si="1557"/>
        <v>0</v>
      </c>
      <c r="CB708" s="24">
        <f t="shared" si="1557"/>
        <v>0</v>
      </c>
      <c r="CC708" s="24">
        <f t="shared" si="1557"/>
        <v>0</v>
      </c>
      <c r="CD708" s="33">
        <f t="shared" si="1558"/>
        <v>0</v>
      </c>
      <c r="CE708" s="24">
        <f t="shared" si="1559"/>
        <v>0</v>
      </c>
      <c r="CF708" s="24">
        <f t="shared" si="1559"/>
        <v>0</v>
      </c>
      <c r="CG708" s="24">
        <f t="shared" si="1559"/>
        <v>0</v>
      </c>
      <c r="CH708" s="24">
        <f t="shared" si="1559"/>
        <v>0</v>
      </c>
      <c r="CI708" s="33">
        <f t="shared" si="1560"/>
        <v>0</v>
      </c>
      <c r="CJ708" s="24">
        <f t="shared" si="1561"/>
        <v>0</v>
      </c>
      <c r="CK708" s="24">
        <f t="shared" si="1561"/>
        <v>0</v>
      </c>
      <c r="CL708" s="24">
        <f t="shared" si="1561"/>
        <v>0</v>
      </c>
      <c r="CM708" s="24">
        <f t="shared" si="1561"/>
        <v>0</v>
      </c>
      <c r="CN708" s="33">
        <f t="shared" si="1562"/>
        <v>0</v>
      </c>
      <c r="CO708" s="24">
        <f t="shared" si="1563"/>
        <v>0</v>
      </c>
      <c r="CP708" s="24">
        <f t="shared" si="1563"/>
        <v>0</v>
      </c>
      <c r="CQ708" s="24">
        <f t="shared" si="1563"/>
        <v>0</v>
      </c>
      <c r="CR708" s="24">
        <f t="shared" si="1563"/>
        <v>0</v>
      </c>
      <c r="CS708" s="33">
        <f t="shared" si="1564"/>
        <v>0</v>
      </c>
      <c r="CT708" s="24">
        <f t="shared" si="1565"/>
        <v>0</v>
      </c>
      <c r="CU708" s="24">
        <f t="shared" si="1565"/>
        <v>0</v>
      </c>
      <c r="CV708" s="24">
        <f t="shared" si="1565"/>
        <v>0</v>
      </c>
      <c r="CW708" s="24">
        <f t="shared" si="1565"/>
        <v>0</v>
      </c>
      <c r="CX708" s="33">
        <f t="shared" si="1566"/>
        <v>0</v>
      </c>
      <c r="CY708" s="24">
        <f t="shared" si="1567"/>
        <v>0</v>
      </c>
      <c r="CZ708" s="24">
        <f t="shared" si="1567"/>
        <v>0</v>
      </c>
      <c r="DA708" s="24">
        <f t="shared" si="1567"/>
        <v>0</v>
      </c>
      <c r="DB708" s="24">
        <f t="shared" si="1567"/>
        <v>0</v>
      </c>
      <c r="DC708" s="33">
        <f t="shared" si="1568"/>
        <v>0</v>
      </c>
      <c r="DD708" s="86">
        <f t="shared" si="1569"/>
        <v>0</v>
      </c>
    </row>
    <row r="709" spans="1:108" x14ac:dyDescent="0.25">
      <c r="A709" t="s">
        <v>5966</v>
      </c>
      <c r="B709" s="32" t="s">
        <v>5125</v>
      </c>
      <c r="C709" s="24">
        <f t="shared" si="1527"/>
        <v>0</v>
      </c>
      <c r="D709" s="24">
        <f t="shared" si="1527"/>
        <v>0</v>
      </c>
      <c r="E709" s="24">
        <f t="shared" si="1527"/>
        <v>0</v>
      </c>
      <c r="F709" s="24">
        <f t="shared" si="1527"/>
        <v>0</v>
      </c>
      <c r="G709" s="33">
        <f t="shared" si="1528"/>
        <v>0</v>
      </c>
      <c r="H709" s="24">
        <f t="shared" si="1529"/>
        <v>0</v>
      </c>
      <c r="I709" s="24">
        <f t="shared" si="1529"/>
        <v>0</v>
      </c>
      <c r="J709" s="24">
        <f t="shared" si="1529"/>
        <v>0</v>
      </c>
      <c r="K709" s="24">
        <f t="shared" si="1529"/>
        <v>0</v>
      </c>
      <c r="L709" s="33">
        <f t="shared" si="1530"/>
        <v>0</v>
      </c>
      <c r="M709" s="24">
        <f t="shared" si="1531"/>
        <v>0</v>
      </c>
      <c r="N709" s="24">
        <f t="shared" si="1531"/>
        <v>0</v>
      </c>
      <c r="O709" s="24">
        <f t="shared" si="1531"/>
        <v>0</v>
      </c>
      <c r="P709" s="24">
        <f t="shared" si="1531"/>
        <v>0</v>
      </c>
      <c r="Q709" s="33">
        <f t="shared" si="1532"/>
        <v>0</v>
      </c>
      <c r="R709" s="24">
        <f t="shared" si="1533"/>
        <v>0</v>
      </c>
      <c r="S709" s="24">
        <f t="shared" si="1533"/>
        <v>0</v>
      </c>
      <c r="T709" s="24">
        <f t="shared" si="1533"/>
        <v>0</v>
      </c>
      <c r="U709" s="24">
        <f t="shared" si="1533"/>
        <v>0</v>
      </c>
      <c r="V709" s="33">
        <f t="shared" si="1534"/>
        <v>0</v>
      </c>
      <c r="W709" s="24">
        <f t="shared" si="1535"/>
        <v>0</v>
      </c>
      <c r="X709" s="24">
        <f t="shared" si="1535"/>
        <v>0</v>
      </c>
      <c r="Y709" s="24">
        <f t="shared" si="1535"/>
        <v>0</v>
      </c>
      <c r="Z709" s="24">
        <f t="shared" si="1535"/>
        <v>0</v>
      </c>
      <c r="AA709" s="33">
        <f t="shared" si="1536"/>
        <v>0</v>
      </c>
      <c r="AB709" s="24">
        <f t="shared" si="1537"/>
        <v>0</v>
      </c>
      <c r="AC709" s="24">
        <f t="shared" si="1537"/>
        <v>0</v>
      </c>
      <c r="AD709" s="24">
        <f t="shared" si="1537"/>
        <v>0</v>
      </c>
      <c r="AE709" s="24">
        <f t="shared" si="1537"/>
        <v>0</v>
      </c>
      <c r="AF709" s="33">
        <f t="shared" si="1538"/>
        <v>0</v>
      </c>
      <c r="AG709" s="24">
        <f t="shared" si="1539"/>
        <v>0</v>
      </c>
      <c r="AH709" s="24">
        <f t="shared" si="1539"/>
        <v>0</v>
      </c>
      <c r="AI709" s="24">
        <f t="shared" si="1539"/>
        <v>0</v>
      </c>
      <c r="AJ709" s="24">
        <f t="shared" si="1539"/>
        <v>0</v>
      </c>
      <c r="AK709" s="33">
        <f t="shared" si="1540"/>
        <v>0</v>
      </c>
      <c r="AL709" s="24">
        <f t="shared" si="1541"/>
        <v>0</v>
      </c>
      <c r="AM709" s="24">
        <f t="shared" si="1541"/>
        <v>0</v>
      </c>
      <c r="AN709" s="24">
        <f t="shared" si="1541"/>
        <v>0</v>
      </c>
      <c r="AO709" s="24">
        <f t="shared" si="1541"/>
        <v>0</v>
      </c>
      <c r="AP709" s="33">
        <f t="shared" si="1542"/>
        <v>0</v>
      </c>
      <c r="AQ709" s="24">
        <f t="shared" si="1543"/>
        <v>0</v>
      </c>
      <c r="AR709" s="24">
        <f t="shared" si="1543"/>
        <v>0</v>
      </c>
      <c r="AS709" s="24">
        <f t="shared" si="1543"/>
        <v>0</v>
      </c>
      <c r="AT709" s="24">
        <f t="shared" si="1543"/>
        <v>0</v>
      </c>
      <c r="AU709" s="33">
        <f t="shared" si="1544"/>
        <v>0</v>
      </c>
      <c r="AV709" s="24">
        <f t="shared" si="1545"/>
        <v>0</v>
      </c>
      <c r="AW709" s="24">
        <f t="shared" si="1545"/>
        <v>0</v>
      </c>
      <c r="AX709" s="24">
        <f t="shared" si="1545"/>
        <v>0</v>
      </c>
      <c r="AY709" s="24">
        <f t="shared" si="1545"/>
        <v>0</v>
      </c>
      <c r="AZ709" s="33">
        <f t="shared" si="1546"/>
        <v>0</v>
      </c>
      <c r="BA709" s="24">
        <f t="shared" si="1547"/>
        <v>0</v>
      </c>
      <c r="BB709" s="24">
        <f t="shared" si="1547"/>
        <v>0</v>
      </c>
      <c r="BC709" s="24">
        <f t="shared" si="1547"/>
        <v>0</v>
      </c>
      <c r="BD709" s="24">
        <f t="shared" si="1547"/>
        <v>0</v>
      </c>
      <c r="BE709" s="33">
        <f t="shared" si="1548"/>
        <v>0</v>
      </c>
      <c r="BF709" s="24">
        <f t="shared" si="1549"/>
        <v>0</v>
      </c>
      <c r="BG709" s="24">
        <f t="shared" si="1549"/>
        <v>0</v>
      </c>
      <c r="BH709" s="24">
        <f t="shared" si="1549"/>
        <v>0</v>
      </c>
      <c r="BI709" s="24">
        <f t="shared" si="1549"/>
        <v>0</v>
      </c>
      <c r="BJ709" s="33">
        <f t="shared" si="1550"/>
        <v>0</v>
      </c>
      <c r="BK709" s="24">
        <f t="shared" si="1551"/>
        <v>0</v>
      </c>
      <c r="BL709" s="24">
        <f t="shared" si="1551"/>
        <v>0</v>
      </c>
      <c r="BM709" s="24">
        <f t="shared" si="1551"/>
        <v>0</v>
      </c>
      <c r="BN709" s="24">
        <f t="shared" si="1551"/>
        <v>0</v>
      </c>
      <c r="BO709" s="33">
        <f t="shared" si="1552"/>
        <v>0</v>
      </c>
      <c r="BP709" s="24">
        <f t="shared" si="1553"/>
        <v>0</v>
      </c>
      <c r="BQ709" s="24">
        <f t="shared" si="1553"/>
        <v>0</v>
      </c>
      <c r="BR709" s="24">
        <f t="shared" si="1553"/>
        <v>0</v>
      </c>
      <c r="BS709" s="24">
        <f t="shared" si="1553"/>
        <v>0</v>
      </c>
      <c r="BT709" s="33">
        <f t="shared" si="1554"/>
        <v>0</v>
      </c>
      <c r="BU709" s="24">
        <f t="shared" si="1555"/>
        <v>0</v>
      </c>
      <c r="BV709" s="24">
        <f t="shared" si="1555"/>
        <v>0</v>
      </c>
      <c r="BW709" s="24">
        <f t="shared" si="1555"/>
        <v>0</v>
      </c>
      <c r="BX709" s="24">
        <f t="shared" si="1555"/>
        <v>0</v>
      </c>
      <c r="BY709" s="33">
        <f t="shared" si="1556"/>
        <v>0</v>
      </c>
      <c r="BZ709" s="24">
        <f t="shared" si="1557"/>
        <v>0</v>
      </c>
      <c r="CA709" s="24">
        <f t="shared" si="1557"/>
        <v>0</v>
      </c>
      <c r="CB709" s="24">
        <f t="shared" si="1557"/>
        <v>0</v>
      </c>
      <c r="CC709" s="24">
        <f t="shared" si="1557"/>
        <v>0</v>
      </c>
      <c r="CD709" s="33">
        <f t="shared" si="1558"/>
        <v>0</v>
      </c>
      <c r="CE709" s="24">
        <f t="shared" si="1559"/>
        <v>0</v>
      </c>
      <c r="CF709" s="24">
        <f t="shared" si="1559"/>
        <v>0</v>
      </c>
      <c r="CG709" s="24">
        <f t="shared" si="1559"/>
        <v>0</v>
      </c>
      <c r="CH709" s="24">
        <f t="shared" si="1559"/>
        <v>0</v>
      </c>
      <c r="CI709" s="33">
        <f t="shared" si="1560"/>
        <v>0</v>
      </c>
      <c r="CJ709" s="24">
        <f t="shared" si="1561"/>
        <v>0</v>
      </c>
      <c r="CK709" s="24">
        <f t="shared" si="1561"/>
        <v>0</v>
      </c>
      <c r="CL709" s="24">
        <f t="shared" si="1561"/>
        <v>0</v>
      </c>
      <c r="CM709" s="24">
        <f t="shared" si="1561"/>
        <v>0</v>
      </c>
      <c r="CN709" s="33">
        <f t="shared" si="1562"/>
        <v>0</v>
      </c>
      <c r="CO709" s="24">
        <f t="shared" si="1563"/>
        <v>0</v>
      </c>
      <c r="CP709" s="24">
        <f t="shared" si="1563"/>
        <v>0</v>
      </c>
      <c r="CQ709" s="24">
        <f t="shared" si="1563"/>
        <v>0</v>
      </c>
      <c r="CR709" s="24">
        <f t="shared" si="1563"/>
        <v>0</v>
      </c>
      <c r="CS709" s="33">
        <f t="shared" si="1564"/>
        <v>0</v>
      </c>
      <c r="CT709" s="24">
        <f t="shared" si="1565"/>
        <v>0</v>
      </c>
      <c r="CU709" s="24">
        <f t="shared" si="1565"/>
        <v>0</v>
      </c>
      <c r="CV709" s="24">
        <f t="shared" si="1565"/>
        <v>0</v>
      </c>
      <c r="CW709" s="24">
        <f t="shared" si="1565"/>
        <v>0</v>
      </c>
      <c r="CX709" s="33">
        <f t="shared" si="1566"/>
        <v>0</v>
      </c>
      <c r="CY709" s="24">
        <f t="shared" si="1567"/>
        <v>0</v>
      </c>
      <c r="CZ709" s="24">
        <f t="shared" si="1567"/>
        <v>0</v>
      </c>
      <c r="DA709" s="24">
        <f t="shared" si="1567"/>
        <v>0</v>
      </c>
      <c r="DB709" s="24">
        <f t="shared" si="1567"/>
        <v>0</v>
      </c>
      <c r="DC709" s="33">
        <f t="shared" si="1568"/>
        <v>0</v>
      </c>
      <c r="DD709" s="86">
        <f t="shared" si="1569"/>
        <v>0</v>
      </c>
    </row>
    <row r="710" spans="1:108" x14ac:dyDescent="0.25">
      <c r="A710" t="s">
        <v>5967</v>
      </c>
      <c r="B710" s="32" t="s">
        <v>5126</v>
      </c>
      <c r="C710" s="24">
        <f t="shared" si="1527"/>
        <v>0</v>
      </c>
      <c r="D710" s="24">
        <f t="shared" si="1527"/>
        <v>0</v>
      </c>
      <c r="E710" s="24">
        <f t="shared" si="1527"/>
        <v>0</v>
      </c>
      <c r="F710" s="24">
        <f t="shared" si="1527"/>
        <v>0</v>
      </c>
      <c r="G710" s="33">
        <f t="shared" si="1528"/>
        <v>0</v>
      </c>
      <c r="H710" s="24">
        <f t="shared" si="1529"/>
        <v>0</v>
      </c>
      <c r="I710" s="24">
        <f t="shared" si="1529"/>
        <v>0</v>
      </c>
      <c r="J710" s="24">
        <f t="shared" si="1529"/>
        <v>0</v>
      </c>
      <c r="K710" s="24">
        <f t="shared" si="1529"/>
        <v>0</v>
      </c>
      <c r="L710" s="33">
        <f t="shared" si="1530"/>
        <v>0</v>
      </c>
      <c r="M710" s="24">
        <f t="shared" si="1531"/>
        <v>0</v>
      </c>
      <c r="N710" s="24">
        <f t="shared" si="1531"/>
        <v>0</v>
      </c>
      <c r="O710" s="24">
        <f t="shared" si="1531"/>
        <v>0</v>
      </c>
      <c r="P710" s="24">
        <f t="shared" si="1531"/>
        <v>0</v>
      </c>
      <c r="Q710" s="33">
        <f t="shared" si="1532"/>
        <v>0</v>
      </c>
      <c r="R710" s="24">
        <f t="shared" si="1533"/>
        <v>0</v>
      </c>
      <c r="S710" s="24">
        <f t="shared" si="1533"/>
        <v>0</v>
      </c>
      <c r="T710" s="24">
        <f t="shared" si="1533"/>
        <v>0</v>
      </c>
      <c r="U710" s="24">
        <f t="shared" si="1533"/>
        <v>0</v>
      </c>
      <c r="V710" s="33">
        <f t="shared" si="1534"/>
        <v>0</v>
      </c>
      <c r="W710" s="24">
        <f t="shared" si="1535"/>
        <v>0</v>
      </c>
      <c r="X710" s="24">
        <f t="shared" si="1535"/>
        <v>0</v>
      </c>
      <c r="Y710" s="24">
        <f t="shared" si="1535"/>
        <v>0</v>
      </c>
      <c r="Z710" s="24">
        <f t="shared" si="1535"/>
        <v>0</v>
      </c>
      <c r="AA710" s="33">
        <f t="shared" si="1536"/>
        <v>0</v>
      </c>
      <c r="AB710" s="24">
        <f t="shared" si="1537"/>
        <v>0</v>
      </c>
      <c r="AC710" s="24">
        <f t="shared" si="1537"/>
        <v>0</v>
      </c>
      <c r="AD710" s="24">
        <f t="shared" si="1537"/>
        <v>0</v>
      </c>
      <c r="AE710" s="24">
        <f t="shared" si="1537"/>
        <v>0</v>
      </c>
      <c r="AF710" s="33">
        <f t="shared" si="1538"/>
        <v>0</v>
      </c>
      <c r="AG710" s="24">
        <f t="shared" si="1539"/>
        <v>0</v>
      </c>
      <c r="AH710" s="24">
        <f t="shared" si="1539"/>
        <v>0</v>
      </c>
      <c r="AI710" s="24">
        <f t="shared" si="1539"/>
        <v>0</v>
      </c>
      <c r="AJ710" s="24">
        <f t="shared" si="1539"/>
        <v>0</v>
      </c>
      <c r="AK710" s="33">
        <f t="shared" si="1540"/>
        <v>0</v>
      </c>
      <c r="AL710" s="24">
        <f t="shared" si="1541"/>
        <v>0</v>
      </c>
      <c r="AM710" s="24">
        <f t="shared" si="1541"/>
        <v>0</v>
      </c>
      <c r="AN710" s="24">
        <f t="shared" si="1541"/>
        <v>0</v>
      </c>
      <c r="AO710" s="24">
        <f t="shared" si="1541"/>
        <v>0</v>
      </c>
      <c r="AP710" s="33">
        <f t="shared" si="1542"/>
        <v>0</v>
      </c>
      <c r="AQ710" s="24">
        <f t="shared" si="1543"/>
        <v>0</v>
      </c>
      <c r="AR710" s="24">
        <f t="shared" si="1543"/>
        <v>0</v>
      </c>
      <c r="AS710" s="24">
        <f t="shared" si="1543"/>
        <v>0</v>
      </c>
      <c r="AT710" s="24">
        <f t="shared" si="1543"/>
        <v>0</v>
      </c>
      <c r="AU710" s="33">
        <f t="shared" si="1544"/>
        <v>0</v>
      </c>
      <c r="AV710" s="24">
        <f t="shared" si="1545"/>
        <v>0</v>
      </c>
      <c r="AW710" s="24">
        <f t="shared" si="1545"/>
        <v>0</v>
      </c>
      <c r="AX710" s="24">
        <f t="shared" si="1545"/>
        <v>0</v>
      </c>
      <c r="AY710" s="24">
        <f t="shared" si="1545"/>
        <v>0</v>
      </c>
      <c r="AZ710" s="33">
        <f t="shared" si="1546"/>
        <v>0</v>
      </c>
      <c r="BA710" s="24">
        <f t="shared" si="1547"/>
        <v>0</v>
      </c>
      <c r="BB710" s="24">
        <f t="shared" si="1547"/>
        <v>0</v>
      </c>
      <c r="BC710" s="24">
        <f t="shared" si="1547"/>
        <v>0</v>
      </c>
      <c r="BD710" s="24">
        <f t="shared" si="1547"/>
        <v>0</v>
      </c>
      <c r="BE710" s="33">
        <f t="shared" si="1548"/>
        <v>0</v>
      </c>
      <c r="BF710" s="24">
        <f t="shared" si="1549"/>
        <v>0</v>
      </c>
      <c r="BG710" s="24">
        <f t="shared" si="1549"/>
        <v>0</v>
      </c>
      <c r="BH710" s="24">
        <f t="shared" si="1549"/>
        <v>0</v>
      </c>
      <c r="BI710" s="24">
        <f t="shared" si="1549"/>
        <v>0</v>
      </c>
      <c r="BJ710" s="33">
        <f t="shared" si="1550"/>
        <v>0</v>
      </c>
      <c r="BK710" s="24">
        <f t="shared" si="1551"/>
        <v>0</v>
      </c>
      <c r="BL710" s="24">
        <f t="shared" si="1551"/>
        <v>0</v>
      </c>
      <c r="BM710" s="24">
        <f t="shared" si="1551"/>
        <v>0</v>
      </c>
      <c r="BN710" s="24">
        <f t="shared" si="1551"/>
        <v>0</v>
      </c>
      <c r="BO710" s="33">
        <f t="shared" si="1552"/>
        <v>0</v>
      </c>
      <c r="BP710" s="24">
        <f t="shared" si="1553"/>
        <v>0</v>
      </c>
      <c r="BQ710" s="24">
        <f t="shared" si="1553"/>
        <v>0</v>
      </c>
      <c r="BR710" s="24">
        <f t="shared" si="1553"/>
        <v>0</v>
      </c>
      <c r="BS710" s="24">
        <f t="shared" si="1553"/>
        <v>0</v>
      </c>
      <c r="BT710" s="33">
        <f t="shared" si="1554"/>
        <v>0</v>
      </c>
      <c r="BU710" s="24">
        <f t="shared" si="1555"/>
        <v>0</v>
      </c>
      <c r="BV710" s="24">
        <f t="shared" si="1555"/>
        <v>0</v>
      </c>
      <c r="BW710" s="24">
        <f t="shared" si="1555"/>
        <v>0</v>
      </c>
      <c r="BX710" s="24">
        <f t="shared" si="1555"/>
        <v>0</v>
      </c>
      <c r="BY710" s="33">
        <f t="shared" si="1556"/>
        <v>0</v>
      </c>
      <c r="BZ710" s="24">
        <f t="shared" si="1557"/>
        <v>0</v>
      </c>
      <c r="CA710" s="24">
        <f t="shared" si="1557"/>
        <v>0</v>
      </c>
      <c r="CB710" s="24">
        <f t="shared" si="1557"/>
        <v>0</v>
      </c>
      <c r="CC710" s="24">
        <f t="shared" si="1557"/>
        <v>0</v>
      </c>
      <c r="CD710" s="33">
        <f t="shared" si="1558"/>
        <v>0</v>
      </c>
      <c r="CE710" s="24">
        <f t="shared" si="1559"/>
        <v>0</v>
      </c>
      <c r="CF710" s="24">
        <f t="shared" si="1559"/>
        <v>0</v>
      </c>
      <c r="CG710" s="24">
        <f t="shared" si="1559"/>
        <v>0</v>
      </c>
      <c r="CH710" s="24">
        <f t="shared" si="1559"/>
        <v>0</v>
      </c>
      <c r="CI710" s="33">
        <f t="shared" si="1560"/>
        <v>0</v>
      </c>
      <c r="CJ710" s="24">
        <f t="shared" si="1561"/>
        <v>0</v>
      </c>
      <c r="CK710" s="24">
        <f t="shared" si="1561"/>
        <v>0</v>
      </c>
      <c r="CL710" s="24">
        <f t="shared" si="1561"/>
        <v>0</v>
      </c>
      <c r="CM710" s="24">
        <f t="shared" si="1561"/>
        <v>0</v>
      </c>
      <c r="CN710" s="33">
        <f t="shared" si="1562"/>
        <v>0</v>
      </c>
      <c r="CO710" s="24">
        <f t="shared" si="1563"/>
        <v>0</v>
      </c>
      <c r="CP710" s="24">
        <f t="shared" si="1563"/>
        <v>0</v>
      </c>
      <c r="CQ710" s="24">
        <f t="shared" si="1563"/>
        <v>0</v>
      </c>
      <c r="CR710" s="24">
        <f t="shared" si="1563"/>
        <v>0</v>
      </c>
      <c r="CS710" s="33">
        <f t="shared" si="1564"/>
        <v>0</v>
      </c>
      <c r="CT710" s="24">
        <f t="shared" si="1565"/>
        <v>0</v>
      </c>
      <c r="CU710" s="24">
        <f t="shared" si="1565"/>
        <v>0</v>
      </c>
      <c r="CV710" s="24">
        <f t="shared" si="1565"/>
        <v>0</v>
      </c>
      <c r="CW710" s="24">
        <f t="shared" si="1565"/>
        <v>0</v>
      </c>
      <c r="CX710" s="33">
        <f t="shared" si="1566"/>
        <v>0</v>
      </c>
      <c r="CY710" s="24">
        <f t="shared" si="1567"/>
        <v>0</v>
      </c>
      <c r="CZ710" s="24">
        <f t="shared" si="1567"/>
        <v>0</v>
      </c>
      <c r="DA710" s="24">
        <f t="shared" si="1567"/>
        <v>0</v>
      </c>
      <c r="DB710" s="24">
        <f t="shared" si="1567"/>
        <v>0</v>
      </c>
      <c r="DC710" s="33">
        <f t="shared" si="1568"/>
        <v>0</v>
      </c>
      <c r="DD710" s="86">
        <f t="shared" si="1569"/>
        <v>0</v>
      </c>
    </row>
    <row r="711" spans="1:108" x14ac:dyDescent="0.25">
      <c r="A711" t="s">
        <v>5968</v>
      </c>
      <c r="B711" s="32" t="s">
        <v>5127</v>
      </c>
      <c r="C711" s="24">
        <f t="shared" si="1527"/>
        <v>0</v>
      </c>
      <c r="D711" s="24">
        <f t="shared" si="1527"/>
        <v>0</v>
      </c>
      <c r="E711" s="24">
        <f t="shared" si="1527"/>
        <v>0</v>
      </c>
      <c r="F711" s="24">
        <f t="shared" si="1527"/>
        <v>0</v>
      </c>
      <c r="G711" s="33">
        <f t="shared" si="1528"/>
        <v>0</v>
      </c>
      <c r="H711" s="24">
        <f t="shared" si="1529"/>
        <v>0</v>
      </c>
      <c r="I711" s="24">
        <f t="shared" si="1529"/>
        <v>0</v>
      </c>
      <c r="J711" s="24">
        <f t="shared" si="1529"/>
        <v>0</v>
      </c>
      <c r="K711" s="24">
        <f t="shared" si="1529"/>
        <v>0</v>
      </c>
      <c r="L711" s="33">
        <f t="shared" si="1530"/>
        <v>0</v>
      </c>
      <c r="M711" s="24">
        <f t="shared" si="1531"/>
        <v>0</v>
      </c>
      <c r="N711" s="24">
        <f t="shared" si="1531"/>
        <v>0</v>
      </c>
      <c r="O711" s="24">
        <f t="shared" si="1531"/>
        <v>0</v>
      </c>
      <c r="P711" s="24">
        <f t="shared" si="1531"/>
        <v>0</v>
      </c>
      <c r="Q711" s="33">
        <f t="shared" si="1532"/>
        <v>0</v>
      </c>
      <c r="R711" s="24">
        <f t="shared" si="1533"/>
        <v>0</v>
      </c>
      <c r="S711" s="24">
        <f t="shared" si="1533"/>
        <v>0</v>
      </c>
      <c r="T711" s="24">
        <f t="shared" si="1533"/>
        <v>0</v>
      </c>
      <c r="U711" s="24">
        <f t="shared" si="1533"/>
        <v>0</v>
      </c>
      <c r="V711" s="33">
        <f t="shared" si="1534"/>
        <v>0</v>
      </c>
      <c r="W711" s="24">
        <f t="shared" si="1535"/>
        <v>0</v>
      </c>
      <c r="X711" s="24">
        <f t="shared" si="1535"/>
        <v>0</v>
      </c>
      <c r="Y711" s="24">
        <f t="shared" si="1535"/>
        <v>0</v>
      </c>
      <c r="Z711" s="24">
        <f t="shared" si="1535"/>
        <v>0</v>
      </c>
      <c r="AA711" s="33">
        <f t="shared" si="1536"/>
        <v>0</v>
      </c>
      <c r="AB711" s="24">
        <f t="shared" si="1537"/>
        <v>0</v>
      </c>
      <c r="AC711" s="24">
        <f t="shared" si="1537"/>
        <v>0</v>
      </c>
      <c r="AD711" s="24">
        <f t="shared" si="1537"/>
        <v>0</v>
      </c>
      <c r="AE711" s="24">
        <f t="shared" si="1537"/>
        <v>0</v>
      </c>
      <c r="AF711" s="33">
        <f t="shared" si="1538"/>
        <v>0</v>
      </c>
      <c r="AG711" s="24">
        <f t="shared" si="1539"/>
        <v>0</v>
      </c>
      <c r="AH711" s="24">
        <f t="shared" si="1539"/>
        <v>0</v>
      </c>
      <c r="AI711" s="24">
        <f t="shared" si="1539"/>
        <v>0</v>
      </c>
      <c r="AJ711" s="24">
        <f t="shared" si="1539"/>
        <v>0</v>
      </c>
      <c r="AK711" s="33">
        <f t="shared" si="1540"/>
        <v>0</v>
      </c>
      <c r="AL711" s="24">
        <f t="shared" si="1541"/>
        <v>0</v>
      </c>
      <c r="AM711" s="24">
        <f t="shared" si="1541"/>
        <v>0</v>
      </c>
      <c r="AN711" s="24">
        <f t="shared" si="1541"/>
        <v>0</v>
      </c>
      <c r="AO711" s="24">
        <f t="shared" si="1541"/>
        <v>0</v>
      </c>
      <c r="AP711" s="33">
        <f t="shared" si="1542"/>
        <v>0</v>
      </c>
      <c r="AQ711" s="24">
        <f t="shared" si="1543"/>
        <v>0</v>
      </c>
      <c r="AR711" s="24">
        <f t="shared" si="1543"/>
        <v>0</v>
      </c>
      <c r="AS711" s="24">
        <f t="shared" si="1543"/>
        <v>0</v>
      </c>
      <c r="AT711" s="24">
        <f t="shared" si="1543"/>
        <v>0</v>
      </c>
      <c r="AU711" s="33">
        <f t="shared" si="1544"/>
        <v>0</v>
      </c>
      <c r="AV711" s="24">
        <f t="shared" si="1545"/>
        <v>0</v>
      </c>
      <c r="AW711" s="24">
        <f t="shared" si="1545"/>
        <v>0</v>
      </c>
      <c r="AX711" s="24">
        <f t="shared" si="1545"/>
        <v>0</v>
      </c>
      <c r="AY711" s="24">
        <f t="shared" si="1545"/>
        <v>0</v>
      </c>
      <c r="AZ711" s="33">
        <f t="shared" si="1546"/>
        <v>0</v>
      </c>
      <c r="BA711" s="24">
        <f t="shared" si="1547"/>
        <v>0</v>
      </c>
      <c r="BB711" s="24">
        <f t="shared" si="1547"/>
        <v>0</v>
      </c>
      <c r="BC711" s="24">
        <f t="shared" si="1547"/>
        <v>0</v>
      </c>
      <c r="BD711" s="24">
        <f t="shared" si="1547"/>
        <v>0</v>
      </c>
      <c r="BE711" s="33">
        <f t="shared" si="1548"/>
        <v>0</v>
      </c>
      <c r="BF711" s="24">
        <f t="shared" si="1549"/>
        <v>0</v>
      </c>
      <c r="BG711" s="24">
        <f t="shared" si="1549"/>
        <v>0</v>
      </c>
      <c r="BH711" s="24">
        <f t="shared" si="1549"/>
        <v>0</v>
      </c>
      <c r="BI711" s="24">
        <f t="shared" si="1549"/>
        <v>0</v>
      </c>
      <c r="BJ711" s="33">
        <f t="shared" si="1550"/>
        <v>0</v>
      </c>
      <c r="BK711" s="24">
        <f t="shared" si="1551"/>
        <v>0</v>
      </c>
      <c r="BL711" s="24">
        <f t="shared" si="1551"/>
        <v>0</v>
      </c>
      <c r="BM711" s="24">
        <f t="shared" si="1551"/>
        <v>0</v>
      </c>
      <c r="BN711" s="24">
        <f t="shared" si="1551"/>
        <v>0</v>
      </c>
      <c r="BO711" s="33">
        <f t="shared" si="1552"/>
        <v>0</v>
      </c>
      <c r="BP711" s="24">
        <f t="shared" si="1553"/>
        <v>0</v>
      </c>
      <c r="BQ711" s="24">
        <f t="shared" si="1553"/>
        <v>0</v>
      </c>
      <c r="BR711" s="24">
        <f t="shared" si="1553"/>
        <v>0</v>
      </c>
      <c r="BS711" s="24">
        <f t="shared" si="1553"/>
        <v>0</v>
      </c>
      <c r="BT711" s="33">
        <f t="shared" si="1554"/>
        <v>0</v>
      </c>
      <c r="BU711" s="24">
        <f t="shared" si="1555"/>
        <v>0</v>
      </c>
      <c r="BV711" s="24">
        <f t="shared" si="1555"/>
        <v>0</v>
      </c>
      <c r="BW711" s="24">
        <f t="shared" si="1555"/>
        <v>0</v>
      </c>
      <c r="BX711" s="24">
        <f t="shared" si="1555"/>
        <v>0</v>
      </c>
      <c r="BY711" s="33">
        <f t="shared" si="1556"/>
        <v>0</v>
      </c>
      <c r="BZ711" s="24">
        <f t="shared" si="1557"/>
        <v>0</v>
      </c>
      <c r="CA711" s="24">
        <f t="shared" si="1557"/>
        <v>0</v>
      </c>
      <c r="CB711" s="24">
        <f t="shared" si="1557"/>
        <v>0</v>
      </c>
      <c r="CC711" s="24">
        <f t="shared" si="1557"/>
        <v>0</v>
      </c>
      <c r="CD711" s="33">
        <f t="shared" si="1558"/>
        <v>0</v>
      </c>
      <c r="CE711" s="24">
        <f t="shared" si="1559"/>
        <v>0</v>
      </c>
      <c r="CF711" s="24">
        <f t="shared" si="1559"/>
        <v>0</v>
      </c>
      <c r="CG711" s="24">
        <f t="shared" si="1559"/>
        <v>0</v>
      </c>
      <c r="CH711" s="24">
        <f t="shared" si="1559"/>
        <v>0</v>
      </c>
      <c r="CI711" s="33">
        <f t="shared" si="1560"/>
        <v>0</v>
      </c>
      <c r="CJ711" s="24">
        <f t="shared" si="1561"/>
        <v>0</v>
      </c>
      <c r="CK711" s="24">
        <f t="shared" si="1561"/>
        <v>0</v>
      </c>
      <c r="CL711" s="24">
        <f t="shared" si="1561"/>
        <v>0</v>
      </c>
      <c r="CM711" s="24">
        <f t="shared" si="1561"/>
        <v>0</v>
      </c>
      <c r="CN711" s="33">
        <f t="shared" si="1562"/>
        <v>0</v>
      </c>
      <c r="CO711" s="24">
        <f t="shared" si="1563"/>
        <v>0</v>
      </c>
      <c r="CP711" s="24">
        <f t="shared" si="1563"/>
        <v>0</v>
      </c>
      <c r="CQ711" s="24">
        <f t="shared" si="1563"/>
        <v>0</v>
      </c>
      <c r="CR711" s="24">
        <f t="shared" si="1563"/>
        <v>0</v>
      </c>
      <c r="CS711" s="33">
        <f t="shared" si="1564"/>
        <v>0</v>
      </c>
      <c r="CT711" s="24">
        <f t="shared" si="1565"/>
        <v>0</v>
      </c>
      <c r="CU711" s="24">
        <f t="shared" si="1565"/>
        <v>0</v>
      </c>
      <c r="CV711" s="24">
        <f t="shared" si="1565"/>
        <v>0</v>
      </c>
      <c r="CW711" s="24">
        <f t="shared" si="1565"/>
        <v>0</v>
      </c>
      <c r="CX711" s="33">
        <f t="shared" si="1566"/>
        <v>0</v>
      </c>
      <c r="CY711" s="24">
        <f t="shared" si="1567"/>
        <v>0</v>
      </c>
      <c r="CZ711" s="24">
        <f t="shared" si="1567"/>
        <v>0</v>
      </c>
      <c r="DA711" s="24">
        <f t="shared" si="1567"/>
        <v>0</v>
      </c>
      <c r="DB711" s="24">
        <f t="shared" si="1567"/>
        <v>0</v>
      </c>
      <c r="DC711" s="33">
        <f t="shared" si="1568"/>
        <v>0</v>
      </c>
      <c r="DD711" s="86">
        <f t="shared" si="1569"/>
        <v>0</v>
      </c>
    </row>
    <row r="712" spans="1:108" x14ac:dyDescent="0.25">
      <c r="A712" t="s">
        <v>5969</v>
      </c>
      <c r="B712" s="32" t="s">
        <v>5128</v>
      </c>
      <c r="C712" s="24">
        <f t="shared" si="1527"/>
        <v>0</v>
      </c>
      <c r="D712" s="24">
        <f t="shared" si="1527"/>
        <v>0</v>
      </c>
      <c r="E712" s="24">
        <f t="shared" si="1527"/>
        <v>0</v>
      </c>
      <c r="F712" s="24">
        <f t="shared" si="1527"/>
        <v>0</v>
      </c>
      <c r="G712" s="33">
        <f t="shared" si="1528"/>
        <v>0</v>
      </c>
      <c r="H712" s="24">
        <f t="shared" si="1529"/>
        <v>0</v>
      </c>
      <c r="I712" s="24">
        <f t="shared" si="1529"/>
        <v>0</v>
      </c>
      <c r="J712" s="24">
        <f t="shared" si="1529"/>
        <v>0</v>
      </c>
      <c r="K712" s="24">
        <f t="shared" si="1529"/>
        <v>0</v>
      </c>
      <c r="L712" s="33">
        <f t="shared" si="1530"/>
        <v>0</v>
      </c>
      <c r="M712" s="24">
        <f t="shared" si="1531"/>
        <v>0</v>
      </c>
      <c r="N712" s="24">
        <f t="shared" si="1531"/>
        <v>0</v>
      </c>
      <c r="O712" s="24">
        <f t="shared" si="1531"/>
        <v>0</v>
      </c>
      <c r="P712" s="24">
        <f t="shared" si="1531"/>
        <v>0</v>
      </c>
      <c r="Q712" s="33">
        <f t="shared" si="1532"/>
        <v>0</v>
      </c>
      <c r="R712" s="24">
        <f t="shared" si="1533"/>
        <v>0</v>
      </c>
      <c r="S712" s="24">
        <f t="shared" si="1533"/>
        <v>0</v>
      </c>
      <c r="T712" s="24">
        <f t="shared" si="1533"/>
        <v>0</v>
      </c>
      <c r="U712" s="24">
        <f t="shared" si="1533"/>
        <v>0</v>
      </c>
      <c r="V712" s="33">
        <f t="shared" si="1534"/>
        <v>0</v>
      </c>
      <c r="W712" s="24">
        <f t="shared" si="1535"/>
        <v>0</v>
      </c>
      <c r="X712" s="24">
        <f t="shared" si="1535"/>
        <v>0</v>
      </c>
      <c r="Y712" s="24">
        <f t="shared" si="1535"/>
        <v>0</v>
      </c>
      <c r="Z712" s="24">
        <f t="shared" si="1535"/>
        <v>0</v>
      </c>
      <c r="AA712" s="33">
        <f t="shared" si="1536"/>
        <v>0</v>
      </c>
      <c r="AB712" s="24">
        <f t="shared" si="1537"/>
        <v>0</v>
      </c>
      <c r="AC712" s="24">
        <f t="shared" si="1537"/>
        <v>0</v>
      </c>
      <c r="AD712" s="24">
        <f t="shared" si="1537"/>
        <v>0</v>
      </c>
      <c r="AE712" s="24">
        <f t="shared" si="1537"/>
        <v>0</v>
      </c>
      <c r="AF712" s="33">
        <f t="shared" si="1538"/>
        <v>0</v>
      </c>
      <c r="AG712" s="24">
        <f t="shared" si="1539"/>
        <v>0</v>
      </c>
      <c r="AH712" s="24">
        <f t="shared" si="1539"/>
        <v>0</v>
      </c>
      <c r="AI712" s="24">
        <f t="shared" si="1539"/>
        <v>0</v>
      </c>
      <c r="AJ712" s="24">
        <f t="shared" si="1539"/>
        <v>0</v>
      </c>
      <c r="AK712" s="33">
        <f t="shared" si="1540"/>
        <v>0</v>
      </c>
      <c r="AL712" s="24">
        <f t="shared" si="1541"/>
        <v>0</v>
      </c>
      <c r="AM712" s="24">
        <f t="shared" si="1541"/>
        <v>0</v>
      </c>
      <c r="AN712" s="24">
        <f t="shared" si="1541"/>
        <v>0</v>
      </c>
      <c r="AO712" s="24">
        <f t="shared" si="1541"/>
        <v>0</v>
      </c>
      <c r="AP712" s="33">
        <f t="shared" si="1542"/>
        <v>0</v>
      </c>
      <c r="AQ712" s="24">
        <f t="shared" si="1543"/>
        <v>0</v>
      </c>
      <c r="AR712" s="24">
        <f t="shared" si="1543"/>
        <v>0</v>
      </c>
      <c r="AS712" s="24">
        <f t="shared" si="1543"/>
        <v>0</v>
      </c>
      <c r="AT712" s="24">
        <f t="shared" si="1543"/>
        <v>0</v>
      </c>
      <c r="AU712" s="33">
        <f t="shared" si="1544"/>
        <v>0</v>
      </c>
      <c r="AV712" s="24">
        <f t="shared" si="1545"/>
        <v>0</v>
      </c>
      <c r="AW712" s="24">
        <f t="shared" si="1545"/>
        <v>0</v>
      </c>
      <c r="AX712" s="24">
        <f t="shared" si="1545"/>
        <v>0</v>
      </c>
      <c r="AY712" s="24">
        <f t="shared" si="1545"/>
        <v>0</v>
      </c>
      <c r="AZ712" s="33">
        <f t="shared" si="1546"/>
        <v>0</v>
      </c>
      <c r="BA712" s="24">
        <f t="shared" si="1547"/>
        <v>0</v>
      </c>
      <c r="BB712" s="24">
        <f t="shared" si="1547"/>
        <v>0</v>
      </c>
      <c r="BC712" s="24">
        <f t="shared" si="1547"/>
        <v>0</v>
      </c>
      <c r="BD712" s="24">
        <f t="shared" si="1547"/>
        <v>0</v>
      </c>
      <c r="BE712" s="33">
        <f t="shared" si="1548"/>
        <v>0</v>
      </c>
      <c r="BF712" s="24">
        <f t="shared" si="1549"/>
        <v>0</v>
      </c>
      <c r="BG712" s="24">
        <f t="shared" si="1549"/>
        <v>0</v>
      </c>
      <c r="BH712" s="24">
        <f t="shared" si="1549"/>
        <v>0</v>
      </c>
      <c r="BI712" s="24">
        <f t="shared" si="1549"/>
        <v>0</v>
      </c>
      <c r="BJ712" s="33">
        <f t="shared" si="1550"/>
        <v>0</v>
      </c>
      <c r="BK712" s="24">
        <f t="shared" si="1551"/>
        <v>0</v>
      </c>
      <c r="BL712" s="24">
        <f t="shared" si="1551"/>
        <v>0</v>
      </c>
      <c r="BM712" s="24">
        <f t="shared" si="1551"/>
        <v>0</v>
      </c>
      <c r="BN712" s="24">
        <f t="shared" si="1551"/>
        <v>0</v>
      </c>
      <c r="BO712" s="33">
        <f t="shared" si="1552"/>
        <v>0</v>
      </c>
      <c r="BP712" s="24">
        <f t="shared" si="1553"/>
        <v>0</v>
      </c>
      <c r="BQ712" s="24">
        <f t="shared" si="1553"/>
        <v>0</v>
      </c>
      <c r="BR712" s="24">
        <f t="shared" si="1553"/>
        <v>0</v>
      </c>
      <c r="BS712" s="24">
        <f t="shared" si="1553"/>
        <v>0</v>
      </c>
      <c r="BT712" s="33">
        <f t="shared" si="1554"/>
        <v>0</v>
      </c>
      <c r="BU712" s="24">
        <f t="shared" si="1555"/>
        <v>0</v>
      </c>
      <c r="BV712" s="24">
        <f t="shared" si="1555"/>
        <v>0</v>
      </c>
      <c r="BW712" s="24">
        <f t="shared" si="1555"/>
        <v>0</v>
      </c>
      <c r="BX712" s="24">
        <f t="shared" si="1555"/>
        <v>0</v>
      </c>
      <c r="BY712" s="33">
        <f t="shared" si="1556"/>
        <v>0</v>
      </c>
      <c r="BZ712" s="24">
        <f t="shared" si="1557"/>
        <v>0</v>
      </c>
      <c r="CA712" s="24">
        <f t="shared" si="1557"/>
        <v>0</v>
      </c>
      <c r="CB712" s="24">
        <f t="shared" si="1557"/>
        <v>0</v>
      </c>
      <c r="CC712" s="24">
        <f t="shared" si="1557"/>
        <v>0</v>
      </c>
      <c r="CD712" s="33">
        <f t="shared" si="1558"/>
        <v>0</v>
      </c>
      <c r="CE712" s="24">
        <f t="shared" si="1559"/>
        <v>0</v>
      </c>
      <c r="CF712" s="24">
        <f t="shared" si="1559"/>
        <v>0</v>
      </c>
      <c r="CG712" s="24">
        <f t="shared" si="1559"/>
        <v>0</v>
      </c>
      <c r="CH712" s="24">
        <f t="shared" si="1559"/>
        <v>0</v>
      </c>
      <c r="CI712" s="33">
        <f t="shared" si="1560"/>
        <v>0</v>
      </c>
      <c r="CJ712" s="24">
        <f t="shared" si="1561"/>
        <v>0</v>
      </c>
      <c r="CK712" s="24">
        <f t="shared" si="1561"/>
        <v>0</v>
      </c>
      <c r="CL712" s="24">
        <f t="shared" si="1561"/>
        <v>0</v>
      </c>
      <c r="CM712" s="24">
        <f t="shared" si="1561"/>
        <v>0</v>
      </c>
      <c r="CN712" s="33">
        <f t="shared" si="1562"/>
        <v>0</v>
      </c>
      <c r="CO712" s="24">
        <f t="shared" si="1563"/>
        <v>0</v>
      </c>
      <c r="CP712" s="24">
        <f t="shared" si="1563"/>
        <v>0</v>
      </c>
      <c r="CQ712" s="24">
        <f t="shared" si="1563"/>
        <v>0</v>
      </c>
      <c r="CR712" s="24">
        <f t="shared" si="1563"/>
        <v>0</v>
      </c>
      <c r="CS712" s="33">
        <f t="shared" si="1564"/>
        <v>0</v>
      </c>
      <c r="CT712" s="24">
        <f t="shared" si="1565"/>
        <v>0</v>
      </c>
      <c r="CU712" s="24">
        <f t="shared" si="1565"/>
        <v>0</v>
      </c>
      <c r="CV712" s="24">
        <f t="shared" si="1565"/>
        <v>0</v>
      </c>
      <c r="CW712" s="24">
        <f t="shared" si="1565"/>
        <v>0</v>
      </c>
      <c r="CX712" s="33">
        <f t="shared" si="1566"/>
        <v>0</v>
      </c>
      <c r="CY712" s="24">
        <f t="shared" si="1567"/>
        <v>0</v>
      </c>
      <c r="CZ712" s="24">
        <f t="shared" si="1567"/>
        <v>0</v>
      </c>
      <c r="DA712" s="24">
        <f t="shared" si="1567"/>
        <v>0</v>
      </c>
      <c r="DB712" s="24">
        <f t="shared" si="1567"/>
        <v>0</v>
      </c>
      <c r="DC712" s="33">
        <f t="shared" si="1568"/>
        <v>0</v>
      </c>
      <c r="DD712" s="86">
        <f t="shared" si="1569"/>
        <v>0</v>
      </c>
    </row>
    <row r="713" spans="1:108" x14ac:dyDescent="0.25">
      <c r="A713" t="s">
        <v>5970</v>
      </c>
      <c r="B713" s="32" t="s">
        <v>5129</v>
      </c>
      <c r="C713" s="24">
        <f t="shared" si="1527"/>
        <v>0</v>
      </c>
      <c r="D713" s="24">
        <f t="shared" si="1527"/>
        <v>0</v>
      </c>
      <c r="E713" s="24">
        <f t="shared" si="1527"/>
        <v>0</v>
      </c>
      <c r="F713" s="24">
        <f t="shared" si="1527"/>
        <v>0</v>
      </c>
      <c r="G713" s="33">
        <f t="shared" si="1528"/>
        <v>0</v>
      </c>
      <c r="H713" s="24">
        <f t="shared" si="1529"/>
        <v>0</v>
      </c>
      <c r="I713" s="24">
        <f t="shared" si="1529"/>
        <v>0</v>
      </c>
      <c r="J713" s="24">
        <f t="shared" si="1529"/>
        <v>0</v>
      </c>
      <c r="K713" s="24">
        <f t="shared" si="1529"/>
        <v>0</v>
      </c>
      <c r="L713" s="33">
        <f t="shared" si="1530"/>
        <v>0</v>
      </c>
      <c r="M713" s="24">
        <f t="shared" si="1531"/>
        <v>0</v>
      </c>
      <c r="N713" s="24">
        <f t="shared" si="1531"/>
        <v>0</v>
      </c>
      <c r="O713" s="24">
        <f t="shared" si="1531"/>
        <v>0</v>
      </c>
      <c r="P713" s="24">
        <f t="shared" si="1531"/>
        <v>0</v>
      </c>
      <c r="Q713" s="33">
        <f t="shared" si="1532"/>
        <v>0</v>
      </c>
      <c r="R713" s="24">
        <f t="shared" si="1533"/>
        <v>0</v>
      </c>
      <c r="S713" s="24">
        <f t="shared" si="1533"/>
        <v>0</v>
      </c>
      <c r="T713" s="24">
        <f t="shared" si="1533"/>
        <v>0</v>
      </c>
      <c r="U713" s="24">
        <f t="shared" si="1533"/>
        <v>0</v>
      </c>
      <c r="V713" s="33">
        <f t="shared" si="1534"/>
        <v>0</v>
      </c>
      <c r="W713" s="24">
        <f t="shared" si="1535"/>
        <v>0</v>
      </c>
      <c r="X713" s="24">
        <f t="shared" si="1535"/>
        <v>0</v>
      </c>
      <c r="Y713" s="24">
        <f t="shared" si="1535"/>
        <v>0</v>
      </c>
      <c r="Z713" s="24">
        <f t="shared" si="1535"/>
        <v>0</v>
      </c>
      <c r="AA713" s="33">
        <f t="shared" si="1536"/>
        <v>0</v>
      </c>
      <c r="AB713" s="24">
        <f t="shared" si="1537"/>
        <v>0</v>
      </c>
      <c r="AC713" s="24">
        <f t="shared" si="1537"/>
        <v>0</v>
      </c>
      <c r="AD713" s="24">
        <f t="shared" si="1537"/>
        <v>0</v>
      </c>
      <c r="AE713" s="24">
        <f t="shared" si="1537"/>
        <v>0</v>
      </c>
      <c r="AF713" s="33">
        <f t="shared" si="1538"/>
        <v>0</v>
      </c>
      <c r="AG713" s="24">
        <f t="shared" si="1539"/>
        <v>0</v>
      </c>
      <c r="AH713" s="24">
        <f t="shared" si="1539"/>
        <v>0</v>
      </c>
      <c r="AI713" s="24">
        <f t="shared" si="1539"/>
        <v>0</v>
      </c>
      <c r="AJ713" s="24">
        <f t="shared" si="1539"/>
        <v>0</v>
      </c>
      <c r="AK713" s="33">
        <f t="shared" si="1540"/>
        <v>0</v>
      </c>
      <c r="AL713" s="24">
        <f t="shared" si="1541"/>
        <v>0</v>
      </c>
      <c r="AM713" s="24">
        <f t="shared" si="1541"/>
        <v>0</v>
      </c>
      <c r="AN713" s="24">
        <f t="shared" si="1541"/>
        <v>0</v>
      </c>
      <c r="AO713" s="24">
        <f t="shared" si="1541"/>
        <v>0</v>
      </c>
      <c r="AP713" s="33">
        <f t="shared" si="1542"/>
        <v>0</v>
      </c>
      <c r="AQ713" s="24">
        <f t="shared" si="1543"/>
        <v>0</v>
      </c>
      <c r="AR713" s="24">
        <f t="shared" si="1543"/>
        <v>0</v>
      </c>
      <c r="AS713" s="24">
        <f t="shared" si="1543"/>
        <v>0</v>
      </c>
      <c r="AT713" s="24">
        <f t="shared" si="1543"/>
        <v>0</v>
      </c>
      <c r="AU713" s="33">
        <f t="shared" si="1544"/>
        <v>0</v>
      </c>
      <c r="AV713" s="24">
        <f t="shared" si="1545"/>
        <v>0</v>
      </c>
      <c r="AW713" s="24">
        <f t="shared" si="1545"/>
        <v>0</v>
      </c>
      <c r="AX713" s="24">
        <f t="shared" si="1545"/>
        <v>0</v>
      </c>
      <c r="AY713" s="24">
        <f t="shared" si="1545"/>
        <v>0</v>
      </c>
      <c r="AZ713" s="33">
        <f t="shared" si="1546"/>
        <v>0</v>
      </c>
      <c r="BA713" s="24">
        <f t="shared" si="1547"/>
        <v>0</v>
      </c>
      <c r="BB713" s="24">
        <f t="shared" si="1547"/>
        <v>0</v>
      </c>
      <c r="BC713" s="24">
        <f t="shared" si="1547"/>
        <v>0</v>
      </c>
      <c r="BD713" s="24">
        <f t="shared" si="1547"/>
        <v>0</v>
      </c>
      <c r="BE713" s="33">
        <f t="shared" si="1548"/>
        <v>0</v>
      </c>
      <c r="BF713" s="24">
        <f t="shared" si="1549"/>
        <v>0</v>
      </c>
      <c r="BG713" s="24">
        <f t="shared" si="1549"/>
        <v>0</v>
      </c>
      <c r="BH713" s="24">
        <f t="shared" si="1549"/>
        <v>0</v>
      </c>
      <c r="BI713" s="24">
        <f t="shared" si="1549"/>
        <v>0</v>
      </c>
      <c r="BJ713" s="33">
        <f t="shared" si="1550"/>
        <v>0</v>
      </c>
      <c r="BK713" s="24">
        <f t="shared" si="1551"/>
        <v>0</v>
      </c>
      <c r="BL713" s="24">
        <f t="shared" si="1551"/>
        <v>0</v>
      </c>
      <c r="BM713" s="24">
        <f t="shared" si="1551"/>
        <v>0</v>
      </c>
      <c r="BN713" s="24">
        <f t="shared" si="1551"/>
        <v>0</v>
      </c>
      <c r="BO713" s="33">
        <f t="shared" si="1552"/>
        <v>0</v>
      </c>
      <c r="BP713" s="24">
        <f t="shared" si="1553"/>
        <v>0</v>
      </c>
      <c r="BQ713" s="24">
        <f t="shared" si="1553"/>
        <v>0</v>
      </c>
      <c r="BR713" s="24">
        <f t="shared" si="1553"/>
        <v>0</v>
      </c>
      <c r="BS713" s="24">
        <f t="shared" si="1553"/>
        <v>0</v>
      </c>
      <c r="BT713" s="33">
        <f t="shared" si="1554"/>
        <v>0</v>
      </c>
      <c r="BU713" s="24">
        <f t="shared" si="1555"/>
        <v>0</v>
      </c>
      <c r="BV713" s="24">
        <f t="shared" si="1555"/>
        <v>0</v>
      </c>
      <c r="BW713" s="24">
        <f t="shared" si="1555"/>
        <v>0</v>
      </c>
      <c r="BX713" s="24">
        <f t="shared" si="1555"/>
        <v>0</v>
      </c>
      <c r="BY713" s="33">
        <f t="shared" si="1556"/>
        <v>0</v>
      </c>
      <c r="BZ713" s="24">
        <f t="shared" si="1557"/>
        <v>0</v>
      </c>
      <c r="CA713" s="24">
        <f t="shared" si="1557"/>
        <v>0</v>
      </c>
      <c r="CB713" s="24">
        <f t="shared" si="1557"/>
        <v>0</v>
      </c>
      <c r="CC713" s="24">
        <f t="shared" si="1557"/>
        <v>0</v>
      </c>
      <c r="CD713" s="33">
        <f t="shared" si="1558"/>
        <v>0</v>
      </c>
      <c r="CE713" s="24">
        <f t="shared" si="1559"/>
        <v>0</v>
      </c>
      <c r="CF713" s="24">
        <f t="shared" si="1559"/>
        <v>0</v>
      </c>
      <c r="CG713" s="24">
        <f t="shared" si="1559"/>
        <v>0</v>
      </c>
      <c r="CH713" s="24">
        <f t="shared" si="1559"/>
        <v>0</v>
      </c>
      <c r="CI713" s="33">
        <f t="shared" si="1560"/>
        <v>0</v>
      </c>
      <c r="CJ713" s="24">
        <f t="shared" si="1561"/>
        <v>0</v>
      </c>
      <c r="CK713" s="24">
        <f t="shared" si="1561"/>
        <v>0</v>
      </c>
      <c r="CL713" s="24">
        <f t="shared" si="1561"/>
        <v>0</v>
      </c>
      <c r="CM713" s="24">
        <f t="shared" si="1561"/>
        <v>0</v>
      </c>
      <c r="CN713" s="33">
        <f t="shared" si="1562"/>
        <v>0</v>
      </c>
      <c r="CO713" s="24">
        <f t="shared" si="1563"/>
        <v>0</v>
      </c>
      <c r="CP713" s="24">
        <f t="shared" si="1563"/>
        <v>0</v>
      </c>
      <c r="CQ713" s="24">
        <f t="shared" si="1563"/>
        <v>0</v>
      </c>
      <c r="CR713" s="24">
        <f t="shared" si="1563"/>
        <v>0</v>
      </c>
      <c r="CS713" s="33">
        <f t="shared" si="1564"/>
        <v>0</v>
      </c>
      <c r="CT713" s="24">
        <f t="shared" si="1565"/>
        <v>0</v>
      </c>
      <c r="CU713" s="24">
        <f t="shared" si="1565"/>
        <v>0</v>
      </c>
      <c r="CV713" s="24">
        <f t="shared" si="1565"/>
        <v>0</v>
      </c>
      <c r="CW713" s="24">
        <f t="shared" si="1565"/>
        <v>0</v>
      </c>
      <c r="CX713" s="33">
        <f t="shared" si="1566"/>
        <v>0</v>
      </c>
      <c r="CY713" s="24">
        <f t="shared" si="1567"/>
        <v>0</v>
      </c>
      <c r="CZ713" s="24">
        <f t="shared" si="1567"/>
        <v>0</v>
      </c>
      <c r="DA713" s="24">
        <f t="shared" si="1567"/>
        <v>0</v>
      </c>
      <c r="DB713" s="24">
        <f t="shared" si="1567"/>
        <v>0</v>
      </c>
      <c r="DC713" s="33">
        <f t="shared" si="1568"/>
        <v>0</v>
      </c>
      <c r="DD713" s="86">
        <f t="shared" si="1569"/>
        <v>0</v>
      </c>
    </row>
    <row r="714" spans="1:108" x14ac:dyDescent="0.25">
      <c r="A714" t="s">
        <v>5971</v>
      </c>
      <c r="B714" s="87" t="s">
        <v>5972</v>
      </c>
      <c r="C714" s="88">
        <f t="shared" si="1527"/>
        <v>0</v>
      </c>
      <c r="D714" s="88">
        <f t="shared" si="1527"/>
        <v>0</v>
      </c>
      <c r="E714" s="88">
        <f t="shared" si="1527"/>
        <v>0</v>
      </c>
      <c r="F714" s="88">
        <f t="shared" si="1527"/>
        <v>0</v>
      </c>
      <c r="G714" s="89">
        <f t="shared" si="1528"/>
        <v>0</v>
      </c>
      <c r="H714" s="88">
        <f t="shared" si="1529"/>
        <v>0</v>
      </c>
      <c r="I714" s="88">
        <f t="shared" si="1529"/>
        <v>0</v>
      </c>
      <c r="J714" s="88">
        <f t="shared" si="1529"/>
        <v>0</v>
      </c>
      <c r="K714" s="88">
        <f t="shared" si="1529"/>
        <v>0</v>
      </c>
      <c r="L714" s="89">
        <f t="shared" si="1530"/>
        <v>0</v>
      </c>
      <c r="M714" s="88">
        <f t="shared" si="1531"/>
        <v>0</v>
      </c>
      <c r="N714" s="88">
        <f t="shared" si="1531"/>
        <v>0</v>
      </c>
      <c r="O714" s="88">
        <f t="shared" si="1531"/>
        <v>0</v>
      </c>
      <c r="P714" s="88">
        <f t="shared" si="1531"/>
        <v>0</v>
      </c>
      <c r="Q714" s="89">
        <f t="shared" si="1532"/>
        <v>0</v>
      </c>
      <c r="R714" s="88">
        <f t="shared" si="1533"/>
        <v>0</v>
      </c>
      <c r="S714" s="88">
        <f t="shared" si="1533"/>
        <v>0</v>
      </c>
      <c r="T714" s="88">
        <f t="shared" si="1533"/>
        <v>0</v>
      </c>
      <c r="U714" s="88">
        <f t="shared" si="1533"/>
        <v>0</v>
      </c>
      <c r="V714" s="89">
        <f t="shared" si="1534"/>
        <v>0</v>
      </c>
      <c r="W714" s="88">
        <f t="shared" si="1535"/>
        <v>0</v>
      </c>
      <c r="X714" s="88">
        <f t="shared" si="1535"/>
        <v>0</v>
      </c>
      <c r="Y714" s="88">
        <f t="shared" si="1535"/>
        <v>0</v>
      </c>
      <c r="Z714" s="88">
        <f t="shared" si="1535"/>
        <v>0</v>
      </c>
      <c r="AA714" s="89">
        <f t="shared" si="1536"/>
        <v>0</v>
      </c>
      <c r="AB714" s="88">
        <f t="shared" si="1537"/>
        <v>0</v>
      </c>
      <c r="AC714" s="88">
        <f t="shared" si="1537"/>
        <v>0</v>
      </c>
      <c r="AD714" s="88">
        <f t="shared" si="1537"/>
        <v>0</v>
      </c>
      <c r="AE714" s="88">
        <f t="shared" si="1537"/>
        <v>0</v>
      </c>
      <c r="AF714" s="89">
        <f t="shared" si="1538"/>
        <v>0</v>
      </c>
      <c r="AG714" s="88">
        <f t="shared" si="1539"/>
        <v>0</v>
      </c>
      <c r="AH714" s="88">
        <f t="shared" si="1539"/>
        <v>0</v>
      </c>
      <c r="AI714" s="88">
        <f t="shared" si="1539"/>
        <v>0</v>
      </c>
      <c r="AJ714" s="88">
        <f t="shared" si="1539"/>
        <v>0</v>
      </c>
      <c r="AK714" s="89">
        <f t="shared" si="1540"/>
        <v>0</v>
      </c>
      <c r="AL714" s="88">
        <f t="shared" si="1541"/>
        <v>0</v>
      </c>
      <c r="AM714" s="88">
        <f t="shared" si="1541"/>
        <v>0</v>
      </c>
      <c r="AN714" s="88">
        <f t="shared" si="1541"/>
        <v>0</v>
      </c>
      <c r="AO714" s="88">
        <f t="shared" si="1541"/>
        <v>0</v>
      </c>
      <c r="AP714" s="89">
        <f t="shared" si="1542"/>
        <v>0</v>
      </c>
      <c r="AQ714" s="88">
        <f t="shared" si="1543"/>
        <v>0</v>
      </c>
      <c r="AR714" s="88">
        <f t="shared" si="1543"/>
        <v>0</v>
      </c>
      <c r="AS714" s="88">
        <f t="shared" si="1543"/>
        <v>0</v>
      </c>
      <c r="AT714" s="88">
        <f t="shared" si="1543"/>
        <v>0</v>
      </c>
      <c r="AU714" s="89">
        <f t="shared" si="1544"/>
        <v>0</v>
      </c>
      <c r="AV714" s="88">
        <f t="shared" si="1545"/>
        <v>0</v>
      </c>
      <c r="AW714" s="88">
        <f t="shared" si="1545"/>
        <v>0</v>
      </c>
      <c r="AX714" s="88">
        <f t="shared" si="1545"/>
        <v>0</v>
      </c>
      <c r="AY714" s="88">
        <f t="shared" si="1545"/>
        <v>0</v>
      </c>
      <c r="AZ714" s="89">
        <f t="shared" si="1546"/>
        <v>0</v>
      </c>
      <c r="BA714" s="88">
        <f t="shared" si="1547"/>
        <v>0</v>
      </c>
      <c r="BB714" s="88">
        <f t="shared" si="1547"/>
        <v>0</v>
      </c>
      <c r="BC714" s="88">
        <f t="shared" si="1547"/>
        <v>0</v>
      </c>
      <c r="BD714" s="88">
        <f t="shared" si="1547"/>
        <v>0</v>
      </c>
      <c r="BE714" s="89">
        <f t="shared" si="1548"/>
        <v>0</v>
      </c>
      <c r="BF714" s="88">
        <f t="shared" si="1549"/>
        <v>0</v>
      </c>
      <c r="BG714" s="88">
        <f t="shared" si="1549"/>
        <v>0</v>
      </c>
      <c r="BH714" s="88">
        <f t="shared" si="1549"/>
        <v>0</v>
      </c>
      <c r="BI714" s="88">
        <f t="shared" si="1549"/>
        <v>0</v>
      </c>
      <c r="BJ714" s="89">
        <f t="shared" si="1550"/>
        <v>0</v>
      </c>
      <c r="BK714" s="88">
        <f t="shared" si="1551"/>
        <v>0</v>
      </c>
      <c r="BL714" s="88">
        <f t="shared" si="1551"/>
        <v>0</v>
      </c>
      <c r="BM714" s="88">
        <f t="shared" si="1551"/>
        <v>0</v>
      </c>
      <c r="BN714" s="88">
        <f t="shared" si="1551"/>
        <v>0</v>
      </c>
      <c r="BO714" s="89">
        <f t="shared" si="1552"/>
        <v>0</v>
      </c>
      <c r="BP714" s="88">
        <f t="shared" si="1553"/>
        <v>0</v>
      </c>
      <c r="BQ714" s="88">
        <f t="shared" si="1553"/>
        <v>0</v>
      </c>
      <c r="BR714" s="88">
        <f t="shared" si="1553"/>
        <v>0</v>
      </c>
      <c r="BS714" s="88">
        <f t="shared" si="1553"/>
        <v>0</v>
      </c>
      <c r="BT714" s="89">
        <f t="shared" si="1554"/>
        <v>0</v>
      </c>
      <c r="BU714" s="88">
        <f t="shared" si="1555"/>
        <v>0</v>
      </c>
      <c r="BV714" s="88">
        <f t="shared" si="1555"/>
        <v>0</v>
      </c>
      <c r="BW714" s="88">
        <f t="shared" si="1555"/>
        <v>0</v>
      </c>
      <c r="BX714" s="88">
        <f t="shared" si="1555"/>
        <v>0</v>
      </c>
      <c r="BY714" s="89">
        <f t="shared" si="1556"/>
        <v>0</v>
      </c>
      <c r="BZ714" s="88">
        <f t="shared" si="1557"/>
        <v>0</v>
      </c>
      <c r="CA714" s="88">
        <f t="shared" si="1557"/>
        <v>0</v>
      </c>
      <c r="CB714" s="88">
        <f t="shared" si="1557"/>
        <v>0</v>
      </c>
      <c r="CC714" s="88">
        <f t="shared" si="1557"/>
        <v>0</v>
      </c>
      <c r="CD714" s="89">
        <f t="shared" si="1558"/>
        <v>0</v>
      </c>
      <c r="CE714" s="88">
        <f t="shared" si="1559"/>
        <v>0</v>
      </c>
      <c r="CF714" s="88">
        <f t="shared" si="1559"/>
        <v>0</v>
      </c>
      <c r="CG714" s="88">
        <f t="shared" si="1559"/>
        <v>0</v>
      </c>
      <c r="CH714" s="88">
        <f t="shared" si="1559"/>
        <v>0</v>
      </c>
      <c r="CI714" s="89">
        <f t="shared" si="1560"/>
        <v>0</v>
      </c>
      <c r="CJ714" s="88">
        <f t="shared" si="1561"/>
        <v>0</v>
      </c>
      <c r="CK714" s="88">
        <f t="shared" si="1561"/>
        <v>0</v>
      </c>
      <c r="CL714" s="88">
        <f t="shared" si="1561"/>
        <v>0</v>
      </c>
      <c r="CM714" s="88">
        <f t="shared" si="1561"/>
        <v>0</v>
      </c>
      <c r="CN714" s="89">
        <f t="shared" si="1562"/>
        <v>0</v>
      </c>
      <c r="CO714" s="88">
        <f t="shared" si="1563"/>
        <v>0</v>
      </c>
      <c r="CP714" s="88">
        <f t="shared" si="1563"/>
        <v>0</v>
      </c>
      <c r="CQ714" s="88">
        <f t="shared" si="1563"/>
        <v>0</v>
      </c>
      <c r="CR714" s="88">
        <f t="shared" si="1563"/>
        <v>0</v>
      </c>
      <c r="CS714" s="89">
        <f t="shared" si="1564"/>
        <v>0</v>
      </c>
      <c r="CT714" s="88">
        <f t="shared" si="1565"/>
        <v>0</v>
      </c>
      <c r="CU714" s="88">
        <f t="shared" si="1565"/>
        <v>0</v>
      </c>
      <c r="CV714" s="88">
        <f t="shared" si="1565"/>
        <v>0</v>
      </c>
      <c r="CW714" s="88">
        <f t="shared" si="1565"/>
        <v>0</v>
      </c>
      <c r="CX714" s="89">
        <f t="shared" si="1566"/>
        <v>0</v>
      </c>
      <c r="CY714" s="88">
        <f t="shared" si="1567"/>
        <v>0</v>
      </c>
      <c r="CZ714" s="88">
        <f t="shared" si="1567"/>
        <v>0</v>
      </c>
      <c r="DA714" s="88">
        <f t="shared" si="1567"/>
        <v>0</v>
      </c>
      <c r="DB714" s="88">
        <f t="shared" si="1567"/>
        <v>0</v>
      </c>
      <c r="DC714" s="89">
        <f t="shared" si="1568"/>
        <v>0</v>
      </c>
      <c r="DD714" s="90">
        <f t="shared" si="1569"/>
        <v>0</v>
      </c>
    </row>
    <row r="716" spans="1:108" x14ac:dyDescent="0.25">
      <c r="A716" t="s">
        <v>5973</v>
      </c>
      <c r="B716" s="30" t="s">
        <v>168</v>
      </c>
    </row>
    <row r="717" spans="1:108" x14ac:dyDescent="0.25">
      <c r="A717" t="s">
        <v>5974</v>
      </c>
      <c r="B717" s="32" t="s">
        <v>5120</v>
      </c>
      <c r="C717" s="24">
        <f t="shared" ref="C717:F727" si="1570">C460-C484</f>
        <v>0</v>
      </c>
      <c r="D717" s="24">
        <f t="shared" si="1570"/>
        <v>0</v>
      </c>
      <c r="E717" s="24">
        <f t="shared" si="1570"/>
        <v>0</v>
      </c>
      <c r="F717" s="24">
        <f t="shared" si="1570"/>
        <v>0</v>
      </c>
      <c r="G717" s="33">
        <f t="shared" ref="G717:G727" si="1571">SUM(C717:F717)</f>
        <v>0</v>
      </c>
      <c r="H717" s="24">
        <f t="shared" ref="H717:K727" si="1572">H460-H484</f>
        <v>0</v>
      </c>
      <c r="I717" s="24">
        <f t="shared" si="1572"/>
        <v>0</v>
      </c>
      <c r="J717" s="24">
        <f t="shared" si="1572"/>
        <v>0</v>
      </c>
      <c r="K717" s="24">
        <f t="shared" si="1572"/>
        <v>0</v>
      </c>
      <c r="L717" s="33">
        <f t="shared" ref="L717:L727" si="1573">SUM(H717:K717)</f>
        <v>0</v>
      </c>
      <c r="M717" s="24">
        <f t="shared" ref="M717:P727" si="1574">M460-M484</f>
        <v>0</v>
      </c>
      <c r="N717" s="24">
        <f t="shared" si="1574"/>
        <v>0</v>
      </c>
      <c r="O717" s="24">
        <f t="shared" si="1574"/>
        <v>0</v>
      </c>
      <c r="P717" s="24">
        <f t="shared" si="1574"/>
        <v>0</v>
      </c>
      <c r="Q717" s="33">
        <f t="shared" ref="Q717:Q727" si="1575">SUM(M717:P717)</f>
        <v>0</v>
      </c>
      <c r="R717" s="24">
        <f t="shared" ref="R717:U727" si="1576">R460-R484</f>
        <v>0</v>
      </c>
      <c r="S717" s="24">
        <f t="shared" si="1576"/>
        <v>0</v>
      </c>
      <c r="T717" s="24">
        <f t="shared" si="1576"/>
        <v>0</v>
      </c>
      <c r="U717" s="24">
        <f t="shared" si="1576"/>
        <v>0</v>
      </c>
      <c r="V717" s="33">
        <f t="shared" ref="V717:V727" si="1577">SUM(R717:U717)</f>
        <v>0</v>
      </c>
      <c r="W717" s="24">
        <f t="shared" ref="W717:Z727" si="1578">W460-W484</f>
        <v>0</v>
      </c>
      <c r="X717" s="24">
        <f t="shared" si="1578"/>
        <v>0</v>
      </c>
      <c r="Y717" s="24">
        <f t="shared" si="1578"/>
        <v>0</v>
      </c>
      <c r="Z717" s="24">
        <f t="shared" si="1578"/>
        <v>0</v>
      </c>
      <c r="AA717" s="33">
        <f t="shared" ref="AA717:AA727" si="1579">SUM(W717:Z717)</f>
        <v>0</v>
      </c>
      <c r="AB717" s="24">
        <f t="shared" ref="AB717:AE727" si="1580">AB460-AB484</f>
        <v>0</v>
      </c>
      <c r="AC717" s="24">
        <f t="shared" si="1580"/>
        <v>0</v>
      </c>
      <c r="AD717" s="24">
        <f t="shared" si="1580"/>
        <v>0</v>
      </c>
      <c r="AE717" s="24">
        <f t="shared" si="1580"/>
        <v>0</v>
      </c>
      <c r="AF717" s="33">
        <f t="shared" ref="AF717:AF727" si="1581">SUM(AB717:AE717)</f>
        <v>0</v>
      </c>
      <c r="AG717" s="24">
        <f t="shared" ref="AG717:AJ727" si="1582">AG460-AG484</f>
        <v>0</v>
      </c>
      <c r="AH717" s="24">
        <f t="shared" si="1582"/>
        <v>0</v>
      </c>
      <c r="AI717" s="24">
        <f t="shared" si="1582"/>
        <v>0</v>
      </c>
      <c r="AJ717" s="24">
        <f t="shared" si="1582"/>
        <v>0</v>
      </c>
      <c r="AK717" s="33">
        <f t="shared" ref="AK717:AK727" si="1583">SUM(AG717:AJ717)</f>
        <v>0</v>
      </c>
      <c r="AL717" s="24">
        <f t="shared" ref="AL717:AO727" si="1584">AL460-AL484</f>
        <v>0</v>
      </c>
      <c r="AM717" s="24">
        <f t="shared" si="1584"/>
        <v>0</v>
      </c>
      <c r="AN717" s="24">
        <f t="shared" si="1584"/>
        <v>0</v>
      </c>
      <c r="AO717" s="24">
        <f t="shared" si="1584"/>
        <v>0</v>
      </c>
      <c r="AP717" s="33">
        <f t="shared" ref="AP717:AP727" si="1585">SUM(AL717:AO717)</f>
        <v>0</v>
      </c>
      <c r="AQ717" s="24">
        <f t="shared" ref="AQ717:AT727" si="1586">AQ460-AQ484</f>
        <v>0</v>
      </c>
      <c r="AR717" s="24">
        <f t="shared" si="1586"/>
        <v>0</v>
      </c>
      <c r="AS717" s="24">
        <f t="shared" si="1586"/>
        <v>0</v>
      </c>
      <c r="AT717" s="24">
        <f t="shared" si="1586"/>
        <v>0</v>
      </c>
      <c r="AU717" s="33">
        <f t="shared" ref="AU717:AU727" si="1587">SUM(AQ717:AT717)</f>
        <v>0</v>
      </c>
      <c r="AV717" s="24">
        <f t="shared" ref="AV717:AY727" si="1588">AV460-AV484</f>
        <v>0</v>
      </c>
      <c r="AW717" s="24">
        <f t="shared" si="1588"/>
        <v>0</v>
      </c>
      <c r="AX717" s="24">
        <f t="shared" si="1588"/>
        <v>0</v>
      </c>
      <c r="AY717" s="24">
        <f t="shared" si="1588"/>
        <v>0</v>
      </c>
      <c r="AZ717" s="33">
        <f t="shared" ref="AZ717:AZ727" si="1589">SUM(AV717:AY717)</f>
        <v>0</v>
      </c>
      <c r="BA717" s="24">
        <f t="shared" ref="BA717:BD727" si="1590">BA460-BA484</f>
        <v>0</v>
      </c>
      <c r="BB717" s="24">
        <f t="shared" si="1590"/>
        <v>0</v>
      </c>
      <c r="BC717" s="24">
        <f t="shared" si="1590"/>
        <v>0</v>
      </c>
      <c r="BD717" s="24">
        <f t="shared" si="1590"/>
        <v>0</v>
      </c>
      <c r="BE717" s="33">
        <f t="shared" ref="BE717:BE727" si="1591">SUM(BA717:BD717)</f>
        <v>0</v>
      </c>
      <c r="BF717" s="24">
        <f t="shared" ref="BF717:BI727" si="1592">BF460-BF484</f>
        <v>0</v>
      </c>
      <c r="BG717" s="24">
        <f t="shared" si="1592"/>
        <v>0</v>
      </c>
      <c r="BH717" s="24">
        <f t="shared" si="1592"/>
        <v>0</v>
      </c>
      <c r="BI717" s="24">
        <f t="shared" si="1592"/>
        <v>0</v>
      </c>
      <c r="BJ717" s="33">
        <f t="shared" ref="BJ717:BJ727" si="1593">SUM(BF717:BI717)</f>
        <v>0</v>
      </c>
      <c r="BK717" s="24">
        <f t="shared" ref="BK717:BN727" si="1594">BK460-BK484</f>
        <v>0</v>
      </c>
      <c r="BL717" s="24">
        <f t="shared" si="1594"/>
        <v>0</v>
      </c>
      <c r="BM717" s="24">
        <f t="shared" si="1594"/>
        <v>0</v>
      </c>
      <c r="BN717" s="24">
        <f t="shared" si="1594"/>
        <v>0</v>
      </c>
      <c r="BO717" s="33">
        <f t="shared" ref="BO717:BO727" si="1595">SUM(BK717:BN717)</f>
        <v>0</v>
      </c>
      <c r="BP717" s="24">
        <f t="shared" ref="BP717:BS727" si="1596">BP460-BP484</f>
        <v>0</v>
      </c>
      <c r="BQ717" s="24">
        <f t="shared" si="1596"/>
        <v>0</v>
      </c>
      <c r="BR717" s="24">
        <f t="shared" si="1596"/>
        <v>0</v>
      </c>
      <c r="BS717" s="24">
        <f t="shared" si="1596"/>
        <v>0</v>
      </c>
      <c r="BT717" s="33">
        <f t="shared" ref="BT717:BT727" si="1597">SUM(BP717:BS717)</f>
        <v>0</v>
      </c>
      <c r="BU717" s="24">
        <f t="shared" ref="BU717:BX727" si="1598">BU460-BU484</f>
        <v>0</v>
      </c>
      <c r="BV717" s="24">
        <f t="shared" si="1598"/>
        <v>0</v>
      </c>
      <c r="BW717" s="24">
        <f t="shared" si="1598"/>
        <v>0</v>
      </c>
      <c r="BX717" s="24">
        <f t="shared" si="1598"/>
        <v>0</v>
      </c>
      <c r="BY717" s="33">
        <f t="shared" ref="BY717:BY727" si="1599">SUM(BU717:BX717)</f>
        <v>0</v>
      </c>
      <c r="BZ717" s="24">
        <f t="shared" ref="BZ717:CC727" si="1600">BZ460-BZ484</f>
        <v>0</v>
      </c>
      <c r="CA717" s="24">
        <f t="shared" si="1600"/>
        <v>0</v>
      </c>
      <c r="CB717" s="24">
        <f t="shared" si="1600"/>
        <v>0</v>
      </c>
      <c r="CC717" s="24">
        <f t="shared" si="1600"/>
        <v>0</v>
      </c>
      <c r="CD717" s="33">
        <f t="shared" ref="CD717:CD727" si="1601">SUM(BZ717:CC717)</f>
        <v>0</v>
      </c>
      <c r="CE717" s="24">
        <f t="shared" ref="CE717:CH727" si="1602">CE460-CE484</f>
        <v>0</v>
      </c>
      <c r="CF717" s="24">
        <f t="shared" si="1602"/>
        <v>0</v>
      </c>
      <c r="CG717" s="24">
        <f t="shared" si="1602"/>
        <v>0</v>
      </c>
      <c r="CH717" s="24">
        <f t="shared" si="1602"/>
        <v>0</v>
      </c>
      <c r="CI717" s="33">
        <f t="shared" ref="CI717:CI727" si="1603">SUM(CE717:CH717)</f>
        <v>0</v>
      </c>
      <c r="CJ717" s="24">
        <f t="shared" ref="CJ717:CM727" si="1604">CJ460-CJ484</f>
        <v>0</v>
      </c>
      <c r="CK717" s="24">
        <f t="shared" si="1604"/>
        <v>0</v>
      </c>
      <c r="CL717" s="24">
        <f t="shared" si="1604"/>
        <v>0</v>
      </c>
      <c r="CM717" s="24">
        <f t="shared" si="1604"/>
        <v>0</v>
      </c>
      <c r="CN717" s="33">
        <f t="shared" ref="CN717:CN727" si="1605">SUM(CJ717:CM717)</f>
        <v>0</v>
      </c>
      <c r="CO717" s="24">
        <f t="shared" ref="CO717:CR727" si="1606">CO460-CO484</f>
        <v>0</v>
      </c>
      <c r="CP717" s="24">
        <f t="shared" si="1606"/>
        <v>0</v>
      </c>
      <c r="CQ717" s="24">
        <f t="shared" si="1606"/>
        <v>0</v>
      </c>
      <c r="CR717" s="24">
        <f t="shared" si="1606"/>
        <v>0</v>
      </c>
      <c r="CS717" s="33">
        <f t="shared" ref="CS717:CS727" si="1607">SUM(CO717:CR717)</f>
        <v>0</v>
      </c>
      <c r="CT717" s="24">
        <f t="shared" ref="CT717:CW727" si="1608">CT460-CT484</f>
        <v>0</v>
      </c>
      <c r="CU717" s="24">
        <f t="shared" si="1608"/>
        <v>0</v>
      </c>
      <c r="CV717" s="24">
        <f t="shared" si="1608"/>
        <v>0</v>
      </c>
      <c r="CW717" s="24">
        <f t="shared" si="1608"/>
        <v>0</v>
      </c>
      <c r="CX717" s="33">
        <f t="shared" ref="CX717:CX727" si="1609">SUM(CT717:CW717)</f>
        <v>0</v>
      </c>
      <c r="CY717" s="24">
        <f t="shared" ref="CY717:DB727" si="1610">CY460-CY484</f>
        <v>0</v>
      </c>
      <c r="CZ717" s="24">
        <f t="shared" si="1610"/>
        <v>0</v>
      </c>
      <c r="DA717" s="24">
        <f t="shared" si="1610"/>
        <v>0</v>
      </c>
      <c r="DB717" s="24">
        <f t="shared" si="1610"/>
        <v>0</v>
      </c>
      <c r="DC717" s="33">
        <f t="shared" ref="DC717:DC727" si="1611">SUM(CY717:DB717)</f>
        <v>0</v>
      </c>
      <c r="DD717" s="86">
        <f t="shared" ref="DD717:DD727" si="1612">DD460-DD484</f>
        <v>0</v>
      </c>
    </row>
    <row r="718" spans="1:108" x14ac:dyDescent="0.25">
      <c r="A718" t="s">
        <v>5975</v>
      </c>
      <c r="B718" s="32" t="s">
        <v>5121</v>
      </c>
      <c r="C718" s="24">
        <f t="shared" si="1570"/>
        <v>0</v>
      </c>
      <c r="D718" s="24">
        <f t="shared" si="1570"/>
        <v>0</v>
      </c>
      <c r="E718" s="24">
        <f t="shared" si="1570"/>
        <v>0</v>
      </c>
      <c r="F718" s="24">
        <f t="shared" si="1570"/>
        <v>0</v>
      </c>
      <c r="G718" s="33">
        <f t="shared" si="1571"/>
        <v>0</v>
      </c>
      <c r="H718" s="24">
        <f t="shared" si="1572"/>
        <v>0</v>
      </c>
      <c r="I718" s="24">
        <f t="shared" si="1572"/>
        <v>0</v>
      </c>
      <c r="J718" s="24">
        <f t="shared" si="1572"/>
        <v>0</v>
      </c>
      <c r="K718" s="24">
        <f t="shared" si="1572"/>
        <v>0</v>
      </c>
      <c r="L718" s="33">
        <f t="shared" si="1573"/>
        <v>0</v>
      </c>
      <c r="M718" s="24">
        <f t="shared" si="1574"/>
        <v>0</v>
      </c>
      <c r="N718" s="24">
        <f t="shared" si="1574"/>
        <v>0</v>
      </c>
      <c r="O718" s="24">
        <f t="shared" si="1574"/>
        <v>0</v>
      </c>
      <c r="P718" s="24">
        <f t="shared" si="1574"/>
        <v>0</v>
      </c>
      <c r="Q718" s="33">
        <f t="shared" si="1575"/>
        <v>0</v>
      </c>
      <c r="R718" s="24">
        <f t="shared" si="1576"/>
        <v>0</v>
      </c>
      <c r="S718" s="24">
        <f t="shared" si="1576"/>
        <v>0</v>
      </c>
      <c r="T718" s="24">
        <f t="shared" si="1576"/>
        <v>0</v>
      </c>
      <c r="U718" s="24">
        <f t="shared" si="1576"/>
        <v>0</v>
      </c>
      <c r="V718" s="33">
        <f t="shared" si="1577"/>
        <v>0</v>
      </c>
      <c r="W718" s="24">
        <f t="shared" si="1578"/>
        <v>0</v>
      </c>
      <c r="X718" s="24">
        <f t="shared" si="1578"/>
        <v>0</v>
      </c>
      <c r="Y718" s="24">
        <f t="shared" si="1578"/>
        <v>0</v>
      </c>
      <c r="Z718" s="24">
        <f t="shared" si="1578"/>
        <v>0</v>
      </c>
      <c r="AA718" s="33">
        <f t="shared" si="1579"/>
        <v>0</v>
      </c>
      <c r="AB718" s="24">
        <f t="shared" si="1580"/>
        <v>0</v>
      </c>
      <c r="AC718" s="24">
        <f t="shared" si="1580"/>
        <v>0</v>
      </c>
      <c r="AD718" s="24">
        <f t="shared" si="1580"/>
        <v>0</v>
      </c>
      <c r="AE718" s="24">
        <f t="shared" si="1580"/>
        <v>0</v>
      </c>
      <c r="AF718" s="33">
        <f t="shared" si="1581"/>
        <v>0</v>
      </c>
      <c r="AG718" s="24">
        <f t="shared" si="1582"/>
        <v>0</v>
      </c>
      <c r="AH718" s="24">
        <f t="shared" si="1582"/>
        <v>0</v>
      </c>
      <c r="AI718" s="24">
        <f t="shared" si="1582"/>
        <v>0</v>
      </c>
      <c r="AJ718" s="24">
        <f t="shared" si="1582"/>
        <v>0</v>
      </c>
      <c r="AK718" s="33">
        <f t="shared" si="1583"/>
        <v>0</v>
      </c>
      <c r="AL718" s="24">
        <f t="shared" si="1584"/>
        <v>0</v>
      </c>
      <c r="AM718" s="24">
        <f t="shared" si="1584"/>
        <v>0</v>
      </c>
      <c r="AN718" s="24">
        <f t="shared" si="1584"/>
        <v>0</v>
      </c>
      <c r="AO718" s="24">
        <f t="shared" si="1584"/>
        <v>0</v>
      </c>
      <c r="AP718" s="33">
        <f t="shared" si="1585"/>
        <v>0</v>
      </c>
      <c r="AQ718" s="24">
        <f t="shared" si="1586"/>
        <v>0</v>
      </c>
      <c r="AR718" s="24">
        <f t="shared" si="1586"/>
        <v>0</v>
      </c>
      <c r="AS718" s="24">
        <f t="shared" si="1586"/>
        <v>0</v>
      </c>
      <c r="AT718" s="24">
        <f t="shared" si="1586"/>
        <v>0</v>
      </c>
      <c r="AU718" s="33">
        <f t="shared" si="1587"/>
        <v>0</v>
      </c>
      <c r="AV718" s="24">
        <f t="shared" si="1588"/>
        <v>0</v>
      </c>
      <c r="AW718" s="24">
        <f t="shared" si="1588"/>
        <v>0</v>
      </c>
      <c r="AX718" s="24">
        <f t="shared" si="1588"/>
        <v>0</v>
      </c>
      <c r="AY718" s="24">
        <f t="shared" si="1588"/>
        <v>0</v>
      </c>
      <c r="AZ718" s="33">
        <f t="shared" si="1589"/>
        <v>0</v>
      </c>
      <c r="BA718" s="24">
        <f t="shared" si="1590"/>
        <v>0</v>
      </c>
      <c r="BB718" s="24">
        <f t="shared" si="1590"/>
        <v>0</v>
      </c>
      <c r="BC718" s="24">
        <f t="shared" si="1590"/>
        <v>0</v>
      </c>
      <c r="BD718" s="24">
        <f t="shared" si="1590"/>
        <v>0</v>
      </c>
      <c r="BE718" s="33">
        <f t="shared" si="1591"/>
        <v>0</v>
      </c>
      <c r="BF718" s="24">
        <f t="shared" si="1592"/>
        <v>0</v>
      </c>
      <c r="BG718" s="24">
        <f t="shared" si="1592"/>
        <v>0</v>
      </c>
      <c r="BH718" s="24">
        <f t="shared" si="1592"/>
        <v>0</v>
      </c>
      <c r="BI718" s="24">
        <f t="shared" si="1592"/>
        <v>0</v>
      </c>
      <c r="BJ718" s="33">
        <f t="shared" si="1593"/>
        <v>0</v>
      </c>
      <c r="BK718" s="24">
        <f t="shared" si="1594"/>
        <v>0</v>
      </c>
      <c r="BL718" s="24">
        <f t="shared" si="1594"/>
        <v>0</v>
      </c>
      <c r="BM718" s="24">
        <f t="shared" si="1594"/>
        <v>0</v>
      </c>
      <c r="BN718" s="24">
        <f t="shared" si="1594"/>
        <v>0</v>
      </c>
      <c r="BO718" s="33">
        <f t="shared" si="1595"/>
        <v>0</v>
      </c>
      <c r="BP718" s="24">
        <f t="shared" si="1596"/>
        <v>0</v>
      </c>
      <c r="BQ718" s="24">
        <f t="shared" si="1596"/>
        <v>0</v>
      </c>
      <c r="BR718" s="24">
        <f t="shared" si="1596"/>
        <v>0</v>
      </c>
      <c r="BS718" s="24">
        <f t="shared" si="1596"/>
        <v>0</v>
      </c>
      <c r="BT718" s="33">
        <f t="shared" si="1597"/>
        <v>0</v>
      </c>
      <c r="BU718" s="24">
        <f t="shared" si="1598"/>
        <v>0</v>
      </c>
      <c r="BV718" s="24">
        <f t="shared" si="1598"/>
        <v>0</v>
      </c>
      <c r="BW718" s="24">
        <f t="shared" si="1598"/>
        <v>0</v>
      </c>
      <c r="BX718" s="24">
        <f t="shared" si="1598"/>
        <v>0</v>
      </c>
      <c r="BY718" s="33">
        <f t="shared" si="1599"/>
        <v>0</v>
      </c>
      <c r="BZ718" s="24">
        <f t="shared" si="1600"/>
        <v>0</v>
      </c>
      <c r="CA718" s="24">
        <f t="shared" si="1600"/>
        <v>0</v>
      </c>
      <c r="CB718" s="24">
        <f t="shared" si="1600"/>
        <v>0</v>
      </c>
      <c r="CC718" s="24">
        <f t="shared" si="1600"/>
        <v>0</v>
      </c>
      <c r="CD718" s="33">
        <f t="shared" si="1601"/>
        <v>0</v>
      </c>
      <c r="CE718" s="24">
        <f t="shared" si="1602"/>
        <v>0</v>
      </c>
      <c r="CF718" s="24">
        <f t="shared" si="1602"/>
        <v>0</v>
      </c>
      <c r="CG718" s="24">
        <f t="shared" si="1602"/>
        <v>0</v>
      </c>
      <c r="CH718" s="24">
        <f t="shared" si="1602"/>
        <v>0</v>
      </c>
      <c r="CI718" s="33">
        <f t="shared" si="1603"/>
        <v>0</v>
      </c>
      <c r="CJ718" s="24">
        <f t="shared" si="1604"/>
        <v>0</v>
      </c>
      <c r="CK718" s="24">
        <f t="shared" si="1604"/>
        <v>0</v>
      </c>
      <c r="CL718" s="24">
        <f t="shared" si="1604"/>
        <v>0</v>
      </c>
      <c r="CM718" s="24">
        <f t="shared" si="1604"/>
        <v>0</v>
      </c>
      <c r="CN718" s="33">
        <f t="shared" si="1605"/>
        <v>0</v>
      </c>
      <c r="CO718" s="24">
        <f t="shared" si="1606"/>
        <v>0</v>
      </c>
      <c r="CP718" s="24">
        <f t="shared" si="1606"/>
        <v>0</v>
      </c>
      <c r="CQ718" s="24">
        <f t="shared" si="1606"/>
        <v>0</v>
      </c>
      <c r="CR718" s="24">
        <f t="shared" si="1606"/>
        <v>0</v>
      </c>
      <c r="CS718" s="33">
        <f t="shared" si="1607"/>
        <v>0</v>
      </c>
      <c r="CT718" s="24">
        <f t="shared" si="1608"/>
        <v>0</v>
      </c>
      <c r="CU718" s="24">
        <f t="shared" si="1608"/>
        <v>0</v>
      </c>
      <c r="CV718" s="24">
        <f t="shared" si="1608"/>
        <v>0</v>
      </c>
      <c r="CW718" s="24">
        <f t="shared" si="1608"/>
        <v>0</v>
      </c>
      <c r="CX718" s="33">
        <f t="shared" si="1609"/>
        <v>0</v>
      </c>
      <c r="CY718" s="24">
        <f t="shared" si="1610"/>
        <v>0</v>
      </c>
      <c r="CZ718" s="24">
        <f t="shared" si="1610"/>
        <v>0</v>
      </c>
      <c r="DA718" s="24">
        <f t="shared" si="1610"/>
        <v>0</v>
      </c>
      <c r="DB718" s="24">
        <f t="shared" si="1610"/>
        <v>0</v>
      </c>
      <c r="DC718" s="33">
        <f t="shared" si="1611"/>
        <v>0</v>
      </c>
      <c r="DD718" s="86">
        <f t="shared" si="1612"/>
        <v>0</v>
      </c>
    </row>
    <row r="719" spans="1:108" x14ac:dyDescent="0.25">
      <c r="A719" t="s">
        <v>5976</v>
      </c>
      <c r="B719" s="32" t="s">
        <v>5122</v>
      </c>
      <c r="C719" s="24">
        <f t="shared" si="1570"/>
        <v>0</v>
      </c>
      <c r="D719" s="24">
        <f t="shared" si="1570"/>
        <v>0</v>
      </c>
      <c r="E719" s="24">
        <f t="shared" si="1570"/>
        <v>0</v>
      </c>
      <c r="F719" s="24">
        <f t="shared" si="1570"/>
        <v>0</v>
      </c>
      <c r="G719" s="33">
        <f t="shared" si="1571"/>
        <v>0</v>
      </c>
      <c r="H719" s="24">
        <f t="shared" si="1572"/>
        <v>0</v>
      </c>
      <c r="I719" s="24">
        <f t="shared" si="1572"/>
        <v>0</v>
      </c>
      <c r="J719" s="24">
        <f t="shared" si="1572"/>
        <v>0</v>
      </c>
      <c r="K719" s="24">
        <f t="shared" si="1572"/>
        <v>0</v>
      </c>
      <c r="L719" s="33">
        <f t="shared" si="1573"/>
        <v>0</v>
      </c>
      <c r="M719" s="24">
        <f t="shared" si="1574"/>
        <v>0</v>
      </c>
      <c r="N719" s="24">
        <f t="shared" si="1574"/>
        <v>0</v>
      </c>
      <c r="O719" s="24">
        <f t="shared" si="1574"/>
        <v>0</v>
      </c>
      <c r="P719" s="24">
        <f t="shared" si="1574"/>
        <v>0</v>
      </c>
      <c r="Q719" s="33">
        <f t="shared" si="1575"/>
        <v>0</v>
      </c>
      <c r="R719" s="24">
        <f t="shared" si="1576"/>
        <v>0</v>
      </c>
      <c r="S719" s="24">
        <f t="shared" si="1576"/>
        <v>0</v>
      </c>
      <c r="T719" s="24">
        <f t="shared" si="1576"/>
        <v>0</v>
      </c>
      <c r="U719" s="24">
        <f t="shared" si="1576"/>
        <v>0</v>
      </c>
      <c r="V719" s="33">
        <f t="shared" si="1577"/>
        <v>0</v>
      </c>
      <c r="W719" s="24">
        <f t="shared" si="1578"/>
        <v>0</v>
      </c>
      <c r="X719" s="24">
        <f t="shared" si="1578"/>
        <v>0</v>
      </c>
      <c r="Y719" s="24">
        <f t="shared" si="1578"/>
        <v>0</v>
      </c>
      <c r="Z719" s="24">
        <f t="shared" si="1578"/>
        <v>0</v>
      </c>
      <c r="AA719" s="33">
        <f t="shared" si="1579"/>
        <v>0</v>
      </c>
      <c r="AB719" s="24">
        <f t="shared" si="1580"/>
        <v>0</v>
      </c>
      <c r="AC719" s="24">
        <f t="shared" si="1580"/>
        <v>0</v>
      </c>
      <c r="AD719" s="24">
        <f t="shared" si="1580"/>
        <v>0</v>
      </c>
      <c r="AE719" s="24">
        <f t="shared" si="1580"/>
        <v>0</v>
      </c>
      <c r="AF719" s="33">
        <f t="shared" si="1581"/>
        <v>0</v>
      </c>
      <c r="AG719" s="24">
        <f t="shared" si="1582"/>
        <v>0</v>
      </c>
      <c r="AH719" s="24">
        <f t="shared" si="1582"/>
        <v>0</v>
      </c>
      <c r="AI719" s="24">
        <f t="shared" si="1582"/>
        <v>0</v>
      </c>
      <c r="AJ719" s="24">
        <f t="shared" si="1582"/>
        <v>0</v>
      </c>
      <c r="AK719" s="33">
        <f t="shared" si="1583"/>
        <v>0</v>
      </c>
      <c r="AL719" s="24">
        <f t="shared" si="1584"/>
        <v>0</v>
      </c>
      <c r="AM719" s="24">
        <f t="shared" si="1584"/>
        <v>0</v>
      </c>
      <c r="AN719" s="24">
        <f t="shared" si="1584"/>
        <v>0</v>
      </c>
      <c r="AO719" s="24">
        <f t="shared" si="1584"/>
        <v>0</v>
      </c>
      <c r="AP719" s="33">
        <f t="shared" si="1585"/>
        <v>0</v>
      </c>
      <c r="AQ719" s="24">
        <f t="shared" si="1586"/>
        <v>0</v>
      </c>
      <c r="AR719" s="24">
        <f t="shared" si="1586"/>
        <v>0</v>
      </c>
      <c r="AS719" s="24">
        <f t="shared" si="1586"/>
        <v>0</v>
      </c>
      <c r="AT719" s="24">
        <f t="shared" si="1586"/>
        <v>0</v>
      </c>
      <c r="AU719" s="33">
        <f t="shared" si="1587"/>
        <v>0</v>
      </c>
      <c r="AV719" s="24">
        <f t="shared" si="1588"/>
        <v>0</v>
      </c>
      <c r="AW719" s="24">
        <f t="shared" si="1588"/>
        <v>0</v>
      </c>
      <c r="AX719" s="24">
        <f t="shared" si="1588"/>
        <v>0</v>
      </c>
      <c r="AY719" s="24">
        <f t="shared" si="1588"/>
        <v>0</v>
      </c>
      <c r="AZ719" s="33">
        <f t="shared" si="1589"/>
        <v>0</v>
      </c>
      <c r="BA719" s="24">
        <f t="shared" si="1590"/>
        <v>0</v>
      </c>
      <c r="BB719" s="24">
        <f t="shared" si="1590"/>
        <v>0</v>
      </c>
      <c r="BC719" s="24">
        <f t="shared" si="1590"/>
        <v>0</v>
      </c>
      <c r="BD719" s="24">
        <f t="shared" si="1590"/>
        <v>0</v>
      </c>
      <c r="BE719" s="33">
        <f t="shared" si="1591"/>
        <v>0</v>
      </c>
      <c r="BF719" s="24">
        <f t="shared" si="1592"/>
        <v>0</v>
      </c>
      <c r="BG719" s="24">
        <f t="shared" si="1592"/>
        <v>0</v>
      </c>
      <c r="BH719" s="24">
        <f t="shared" si="1592"/>
        <v>0</v>
      </c>
      <c r="BI719" s="24">
        <f t="shared" si="1592"/>
        <v>0</v>
      </c>
      <c r="BJ719" s="33">
        <f t="shared" si="1593"/>
        <v>0</v>
      </c>
      <c r="BK719" s="24">
        <f t="shared" si="1594"/>
        <v>0</v>
      </c>
      <c r="BL719" s="24">
        <f t="shared" si="1594"/>
        <v>0</v>
      </c>
      <c r="BM719" s="24">
        <f t="shared" si="1594"/>
        <v>0</v>
      </c>
      <c r="BN719" s="24">
        <f t="shared" si="1594"/>
        <v>0</v>
      </c>
      <c r="BO719" s="33">
        <f t="shared" si="1595"/>
        <v>0</v>
      </c>
      <c r="BP719" s="24">
        <f t="shared" si="1596"/>
        <v>0</v>
      </c>
      <c r="BQ719" s="24">
        <f t="shared" si="1596"/>
        <v>0</v>
      </c>
      <c r="BR719" s="24">
        <f t="shared" si="1596"/>
        <v>0</v>
      </c>
      <c r="BS719" s="24">
        <f t="shared" si="1596"/>
        <v>0</v>
      </c>
      <c r="BT719" s="33">
        <f t="shared" si="1597"/>
        <v>0</v>
      </c>
      <c r="BU719" s="24">
        <f t="shared" si="1598"/>
        <v>0</v>
      </c>
      <c r="BV719" s="24">
        <f t="shared" si="1598"/>
        <v>0</v>
      </c>
      <c r="BW719" s="24">
        <f t="shared" si="1598"/>
        <v>0</v>
      </c>
      <c r="BX719" s="24">
        <f t="shared" si="1598"/>
        <v>0</v>
      </c>
      <c r="BY719" s="33">
        <f t="shared" si="1599"/>
        <v>0</v>
      </c>
      <c r="BZ719" s="24">
        <f t="shared" si="1600"/>
        <v>0</v>
      </c>
      <c r="CA719" s="24">
        <f t="shared" si="1600"/>
        <v>0</v>
      </c>
      <c r="CB719" s="24">
        <f t="shared" si="1600"/>
        <v>0</v>
      </c>
      <c r="CC719" s="24">
        <f t="shared" si="1600"/>
        <v>0</v>
      </c>
      <c r="CD719" s="33">
        <f t="shared" si="1601"/>
        <v>0</v>
      </c>
      <c r="CE719" s="24">
        <f t="shared" si="1602"/>
        <v>0</v>
      </c>
      <c r="CF719" s="24">
        <f t="shared" si="1602"/>
        <v>0</v>
      </c>
      <c r="CG719" s="24">
        <f t="shared" si="1602"/>
        <v>0</v>
      </c>
      <c r="CH719" s="24">
        <f t="shared" si="1602"/>
        <v>0</v>
      </c>
      <c r="CI719" s="33">
        <f t="shared" si="1603"/>
        <v>0</v>
      </c>
      <c r="CJ719" s="24">
        <f t="shared" si="1604"/>
        <v>0</v>
      </c>
      <c r="CK719" s="24">
        <f t="shared" si="1604"/>
        <v>0</v>
      </c>
      <c r="CL719" s="24">
        <f t="shared" si="1604"/>
        <v>0</v>
      </c>
      <c r="CM719" s="24">
        <f t="shared" si="1604"/>
        <v>0</v>
      </c>
      <c r="CN719" s="33">
        <f t="shared" si="1605"/>
        <v>0</v>
      </c>
      <c r="CO719" s="24">
        <f t="shared" si="1606"/>
        <v>0</v>
      </c>
      <c r="CP719" s="24">
        <f t="shared" si="1606"/>
        <v>0</v>
      </c>
      <c r="CQ719" s="24">
        <f t="shared" si="1606"/>
        <v>0</v>
      </c>
      <c r="CR719" s="24">
        <f t="shared" si="1606"/>
        <v>0</v>
      </c>
      <c r="CS719" s="33">
        <f t="shared" si="1607"/>
        <v>0</v>
      </c>
      <c r="CT719" s="24">
        <f t="shared" si="1608"/>
        <v>0</v>
      </c>
      <c r="CU719" s="24">
        <f t="shared" si="1608"/>
        <v>0</v>
      </c>
      <c r="CV719" s="24">
        <f t="shared" si="1608"/>
        <v>0</v>
      </c>
      <c r="CW719" s="24">
        <f t="shared" si="1608"/>
        <v>0</v>
      </c>
      <c r="CX719" s="33">
        <f t="shared" si="1609"/>
        <v>0</v>
      </c>
      <c r="CY719" s="24">
        <f t="shared" si="1610"/>
        <v>0</v>
      </c>
      <c r="CZ719" s="24">
        <f t="shared" si="1610"/>
        <v>0</v>
      </c>
      <c r="DA719" s="24">
        <f t="shared" si="1610"/>
        <v>0</v>
      </c>
      <c r="DB719" s="24">
        <f t="shared" si="1610"/>
        <v>0</v>
      </c>
      <c r="DC719" s="33">
        <f t="shared" si="1611"/>
        <v>0</v>
      </c>
      <c r="DD719" s="86">
        <f t="shared" si="1612"/>
        <v>0</v>
      </c>
    </row>
    <row r="720" spans="1:108" x14ac:dyDescent="0.25">
      <c r="A720" t="s">
        <v>5977</v>
      </c>
      <c r="B720" s="32" t="s">
        <v>5123</v>
      </c>
      <c r="C720" s="24">
        <f t="shared" si="1570"/>
        <v>0</v>
      </c>
      <c r="D720" s="24">
        <f t="shared" si="1570"/>
        <v>0</v>
      </c>
      <c r="E720" s="24">
        <f t="shared" si="1570"/>
        <v>0</v>
      </c>
      <c r="F720" s="24">
        <f t="shared" si="1570"/>
        <v>0</v>
      </c>
      <c r="G720" s="33">
        <f t="shared" si="1571"/>
        <v>0</v>
      </c>
      <c r="H720" s="24">
        <f t="shared" si="1572"/>
        <v>0</v>
      </c>
      <c r="I720" s="24">
        <f t="shared" si="1572"/>
        <v>0</v>
      </c>
      <c r="J720" s="24">
        <f t="shared" si="1572"/>
        <v>0</v>
      </c>
      <c r="K720" s="24">
        <f t="shared" si="1572"/>
        <v>0</v>
      </c>
      <c r="L720" s="33">
        <f t="shared" si="1573"/>
        <v>0</v>
      </c>
      <c r="M720" s="24">
        <f t="shared" si="1574"/>
        <v>0</v>
      </c>
      <c r="N720" s="24">
        <f t="shared" si="1574"/>
        <v>0</v>
      </c>
      <c r="O720" s="24">
        <f t="shared" si="1574"/>
        <v>0</v>
      </c>
      <c r="P720" s="24">
        <f t="shared" si="1574"/>
        <v>0</v>
      </c>
      <c r="Q720" s="33">
        <f t="shared" si="1575"/>
        <v>0</v>
      </c>
      <c r="R720" s="24">
        <f t="shared" si="1576"/>
        <v>0</v>
      </c>
      <c r="S720" s="24">
        <f t="shared" si="1576"/>
        <v>0</v>
      </c>
      <c r="T720" s="24">
        <f t="shared" si="1576"/>
        <v>0</v>
      </c>
      <c r="U720" s="24">
        <f t="shared" si="1576"/>
        <v>0</v>
      </c>
      <c r="V720" s="33">
        <f t="shared" si="1577"/>
        <v>0</v>
      </c>
      <c r="W720" s="24">
        <f t="shared" si="1578"/>
        <v>0</v>
      </c>
      <c r="X720" s="24">
        <f t="shared" si="1578"/>
        <v>0</v>
      </c>
      <c r="Y720" s="24">
        <f t="shared" si="1578"/>
        <v>0</v>
      </c>
      <c r="Z720" s="24">
        <f t="shared" si="1578"/>
        <v>0</v>
      </c>
      <c r="AA720" s="33">
        <f t="shared" si="1579"/>
        <v>0</v>
      </c>
      <c r="AB720" s="24">
        <f t="shared" si="1580"/>
        <v>0</v>
      </c>
      <c r="AC720" s="24">
        <f t="shared" si="1580"/>
        <v>0</v>
      </c>
      <c r="AD720" s="24">
        <f t="shared" si="1580"/>
        <v>0</v>
      </c>
      <c r="AE720" s="24">
        <f t="shared" si="1580"/>
        <v>0</v>
      </c>
      <c r="AF720" s="33">
        <f t="shared" si="1581"/>
        <v>0</v>
      </c>
      <c r="AG720" s="24">
        <f t="shared" si="1582"/>
        <v>0</v>
      </c>
      <c r="AH720" s="24">
        <f t="shared" si="1582"/>
        <v>0</v>
      </c>
      <c r="AI720" s="24">
        <f t="shared" si="1582"/>
        <v>0</v>
      </c>
      <c r="AJ720" s="24">
        <f t="shared" si="1582"/>
        <v>0</v>
      </c>
      <c r="AK720" s="33">
        <f t="shared" si="1583"/>
        <v>0</v>
      </c>
      <c r="AL720" s="24">
        <f t="shared" si="1584"/>
        <v>0</v>
      </c>
      <c r="AM720" s="24">
        <f t="shared" si="1584"/>
        <v>0</v>
      </c>
      <c r="AN720" s="24">
        <f t="shared" si="1584"/>
        <v>0</v>
      </c>
      <c r="AO720" s="24">
        <f t="shared" si="1584"/>
        <v>0</v>
      </c>
      <c r="AP720" s="33">
        <f t="shared" si="1585"/>
        <v>0</v>
      </c>
      <c r="AQ720" s="24">
        <f t="shared" si="1586"/>
        <v>0</v>
      </c>
      <c r="AR720" s="24">
        <f t="shared" si="1586"/>
        <v>0</v>
      </c>
      <c r="AS720" s="24">
        <f t="shared" si="1586"/>
        <v>0</v>
      </c>
      <c r="AT720" s="24">
        <f t="shared" si="1586"/>
        <v>0</v>
      </c>
      <c r="AU720" s="33">
        <f t="shared" si="1587"/>
        <v>0</v>
      </c>
      <c r="AV720" s="24">
        <f t="shared" si="1588"/>
        <v>0</v>
      </c>
      <c r="AW720" s="24">
        <f t="shared" si="1588"/>
        <v>0</v>
      </c>
      <c r="AX720" s="24">
        <f t="shared" si="1588"/>
        <v>0</v>
      </c>
      <c r="AY720" s="24">
        <f t="shared" si="1588"/>
        <v>0</v>
      </c>
      <c r="AZ720" s="33">
        <f t="shared" si="1589"/>
        <v>0</v>
      </c>
      <c r="BA720" s="24">
        <f t="shared" si="1590"/>
        <v>0</v>
      </c>
      <c r="BB720" s="24">
        <f t="shared" si="1590"/>
        <v>0</v>
      </c>
      <c r="BC720" s="24">
        <f t="shared" si="1590"/>
        <v>0</v>
      </c>
      <c r="BD720" s="24">
        <f t="shared" si="1590"/>
        <v>0</v>
      </c>
      <c r="BE720" s="33">
        <f t="shared" si="1591"/>
        <v>0</v>
      </c>
      <c r="BF720" s="24">
        <f t="shared" si="1592"/>
        <v>0</v>
      </c>
      <c r="BG720" s="24">
        <f t="shared" si="1592"/>
        <v>0</v>
      </c>
      <c r="BH720" s="24">
        <f t="shared" si="1592"/>
        <v>0</v>
      </c>
      <c r="BI720" s="24">
        <f t="shared" si="1592"/>
        <v>0</v>
      </c>
      <c r="BJ720" s="33">
        <f t="shared" si="1593"/>
        <v>0</v>
      </c>
      <c r="BK720" s="24">
        <f t="shared" si="1594"/>
        <v>0</v>
      </c>
      <c r="BL720" s="24">
        <f t="shared" si="1594"/>
        <v>0</v>
      </c>
      <c r="BM720" s="24">
        <f t="shared" si="1594"/>
        <v>0</v>
      </c>
      <c r="BN720" s="24">
        <f t="shared" si="1594"/>
        <v>0</v>
      </c>
      <c r="BO720" s="33">
        <f t="shared" si="1595"/>
        <v>0</v>
      </c>
      <c r="BP720" s="24">
        <f t="shared" si="1596"/>
        <v>0</v>
      </c>
      <c r="BQ720" s="24">
        <f t="shared" si="1596"/>
        <v>0</v>
      </c>
      <c r="BR720" s="24">
        <f t="shared" si="1596"/>
        <v>0</v>
      </c>
      <c r="BS720" s="24">
        <f t="shared" si="1596"/>
        <v>0</v>
      </c>
      <c r="BT720" s="33">
        <f t="shared" si="1597"/>
        <v>0</v>
      </c>
      <c r="BU720" s="24">
        <f t="shared" si="1598"/>
        <v>0</v>
      </c>
      <c r="BV720" s="24">
        <f t="shared" si="1598"/>
        <v>0</v>
      </c>
      <c r="BW720" s="24">
        <f t="shared" si="1598"/>
        <v>0</v>
      </c>
      <c r="BX720" s="24">
        <f t="shared" si="1598"/>
        <v>0</v>
      </c>
      <c r="BY720" s="33">
        <f t="shared" si="1599"/>
        <v>0</v>
      </c>
      <c r="BZ720" s="24">
        <f t="shared" si="1600"/>
        <v>0</v>
      </c>
      <c r="CA720" s="24">
        <f t="shared" si="1600"/>
        <v>0</v>
      </c>
      <c r="CB720" s="24">
        <f t="shared" si="1600"/>
        <v>0</v>
      </c>
      <c r="CC720" s="24">
        <f t="shared" si="1600"/>
        <v>0</v>
      </c>
      <c r="CD720" s="33">
        <f t="shared" si="1601"/>
        <v>0</v>
      </c>
      <c r="CE720" s="24">
        <f t="shared" si="1602"/>
        <v>0</v>
      </c>
      <c r="CF720" s="24">
        <f t="shared" si="1602"/>
        <v>0</v>
      </c>
      <c r="CG720" s="24">
        <f t="shared" si="1602"/>
        <v>0</v>
      </c>
      <c r="CH720" s="24">
        <f t="shared" si="1602"/>
        <v>0</v>
      </c>
      <c r="CI720" s="33">
        <f t="shared" si="1603"/>
        <v>0</v>
      </c>
      <c r="CJ720" s="24">
        <f t="shared" si="1604"/>
        <v>0</v>
      </c>
      <c r="CK720" s="24">
        <f t="shared" si="1604"/>
        <v>0</v>
      </c>
      <c r="CL720" s="24">
        <f t="shared" si="1604"/>
        <v>0</v>
      </c>
      <c r="CM720" s="24">
        <f t="shared" si="1604"/>
        <v>0</v>
      </c>
      <c r="CN720" s="33">
        <f t="shared" si="1605"/>
        <v>0</v>
      </c>
      <c r="CO720" s="24">
        <f t="shared" si="1606"/>
        <v>0</v>
      </c>
      <c r="CP720" s="24">
        <f t="shared" si="1606"/>
        <v>0</v>
      </c>
      <c r="CQ720" s="24">
        <f t="shared" si="1606"/>
        <v>0</v>
      </c>
      <c r="CR720" s="24">
        <f t="shared" si="1606"/>
        <v>0</v>
      </c>
      <c r="CS720" s="33">
        <f t="shared" si="1607"/>
        <v>0</v>
      </c>
      <c r="CT720" s="24">
        <f t="shared" si="1608"/>
        <v>0</v>
      </c>
      <c r="CU720" s="24">
        <f t="shared" si="1608"/>
        <v>0</v>
      </c>
      <c r="CV720" s="24">
        <f t="shared" si="1608"/>
        <v>0</v>
      </c>
      <c r="CW720" s="24">
        <f t="shared" si="1608"/>
        <v>0</v>
      </c>
      <c r="CX720" s="33">
        <f t="shared" si="1609"/>
        <v>0</v>
      </c>
      <c r="CY720" s="24">
        <f t="shared" si="1610"/>
        <v>0</v>
      </c>
      <c r="CZ720" s="24">
        <f t="shared" si="1610"/>
        <v>0</v>
      </c>
      <c r="DA720" s="24">
        <f t="shared" si="1610"/>
        <v>0</v>
      </c>
      <c r="DB720" s="24">
        <f t="shared" si="1610"/>
        <v>0</v>
      </c>
      <c r="DC720" s="33">
        <f t="shared" si="1611"/>
        <v>0</v>
      </c>
      <c r="DD720" s="86">
        <f t="shared" si="1612"/>
        <v>0</v>
      </c>
    </row>
    <row r="721" spans="1:108" x14ac:dyDescent="0.25">
      <c r="A721" t="s">
        <v>5978</v>
      </c>
      <c r="B721" s="32" t="s">
        <v>5124</v>
      </c>
      <c r="C721" s="24">
        <f t="shared" si="1570"/>
        <v>0</v>
      </c>
      <c r="D721" s="24">
        <f t="shared" si="1570"/>
        <v>0</v>
      </c>
      <c r="E721" s="24">
        <f t="shared" si="1570"/>
        <v>0</v>
      </c>
      <c r="F721" s="24">
        <f t="shared" si="1570"/>
        <v>0</v>
      </c>
      <c r="G721" s="33">
        <f t="shared" si="1571"/>
        <v>0</v>
      </c>
      <c r="H721" s="24">
        <f t="shared" si="1572"/>
        <v>0</v>
      </c>
      <c r="I721" s="24">
        <f t="shared" si="1572"/>
        <v>0</v>
      </c>
      <c r="J721" s="24">
        <f t="shared" si="1572"/>
        <v>0</v>
      </c>
      <c r="K721" s="24">
        <f t="shared" si="1572"/>
        <v>0</v>
      </c>
      <c r="L721" s="33">
        <f t="shared" si="1573"/>
        <v>0</v>
      </c>
      <c r="M721" s="24">
        <f t="shared" si="1574"/>
        <v>0</v>
      </c>
      <c r="N721" s="24">
        <f t="shared" si="1574"/>
        <v>0</v>
      </c>
      <c r="O721" s="24">
        <f t="shared" si="1574"/>
        <v>0</v>
      </c>
      <c r="P721" s="24">
        <f t="shared" si="1574"/>
        <v>0</v>
      </c>
      <c r="Q721" s="33">
        <f t="shared" si="1575"/>
        <v>0</v>
      </c>
      <c r="R721" s="24">
        <f t="shared" si="1576"/>
        <v>0</v>
      </c>
      <c r="S721" s="24">
        <f t="shared" si="1576"/>
        <v>0</v>
      </c>
      <c r="T721" s="24">
        <f t="shared" si="1576"/>
        <v>0</v>
      </c>
      <c r="U721" s="24">
        <f t="shared" si="1576"/>
        <v>0</v>
      </c>
      <c r="V721" s="33">
        <f t="shared" si="1577"/>
        <v>0</v>
      </c>
      <c r="W721" s="24">
        <f t="shared" si="1578"/>
        <v>0</v>
      </c>
      <c r="X721" s="24">
        <f t="shared" si="1578"/>
        <v>0</v>
      </c>
      <c r="Y721" s="24">
        <f t="shared" si="1578"/>
        <v>0</v>
      </c>
      <c r="Z721" s="24">
        <f t="shared" si="1578"/>
        <v>0</v>
      </c>
      <c r="AA721" s="33">
        <f t="shared" si="1579"/>
        <v>0</v>
      </c>
      <c r="AB721" s="24">
        <f t="shared" si="1580"/>
        <v>0</v>
      </c>
      <c r="AC721" s="24">
        <f t="shared" si="1580"/>
        <v>0</v>
      </c>
      <c r="AD721" s="24">
        <f t="shared" si="1580"/>
        <v>0</v>
      </c>
      <c r="AE721" s="24">
        <f t="shared" si="1580"/>
        <v>0</v>
      </c>
      <c r="AF721" s="33">
        <f t="shared" si="1581"/>
        <v>0</v>
      </c>
      <c r="AG721" s="24">
        <f t="shared" si="1582"/>
        <v>0</v>
      </c>
      <c r="AH721" s="24">
        <f t="shared" si="1582"/>
        <v>0</v>
      </c>
      <c r="AI721" s="24">
        <f t="shared" si="1582"/>
        <v>0</v>
      </c>
      <c r="AJ721" s="24">
        <f t="shared" si="1582"/>
        <v>0</v>
      </c>
      <c r="AK721" s="33">
        <f t="shared" si="1583"/>
        <v>0</v>
      </c>
      <c r="AL721" s="24">
        <f t="shared" si="1584"/>
        <v>0</v>
      </c>
      <c r="AM721" s="24">
        <f t="shared" si="1584"/>
        <v>0</v>
      </c>
      <c r="AN721" s="24">
        <f t="shared" si="1584"/>
        <v>0</v>
      </c>
      <c r="AO721" s="24">
        <f t="shared" si="1584"/>
        <v>0</v>
      </c>
      <c r="AP721" s="33">
        <f t="shared" si="1585"/>
        <v>0</v>
      </c>
      <c r="AQ721" s="24">
        <f t="shared" si="1586"/>
        <v>0</v>
      </c>
      <c r="AR721" s="24">
        <f t="shared" si="1586"/>
        <v>0</v>
      </c>
      <c r="AS721" s="24">
        <f t="shared" si="1586"/>
        <v>0</v>
      </c>
      <c r="AT721" s="24">
        <f t="shared" si="1586"/>
        <v>0</v>
      </c>
      <c r="AU721" s="33">
        <f t="shared" si="1587"/>
        <v>0</v>
      </c>
      <c r="AV721" s="24">
        <f t="shared" si="1588"/>
        <v>0</v>
      </c>
      <c r="AW721" s="24">
        <f t="shared" si="1588"/>
        <v>0</v>
      </c>
      <c r="AX721" s="24">
        <f t="shared" si="1588"/>
        <v>0</v>
      </c>
      <c r="AY721" s="24">
        <f t="shared" si="1588"/>
        <v>0</v>
      </c>
      <c r="AZ721" s="33">
        <f t="shared" si="1589"/>
        <v>0</v>
      </c>
      <c r="BA721" s="24">
        <f t="shared" si="1590"/>
        <v>0</v>
      </c>
      <c r="BB721" s="24">
        <f t="shared" si="1590"/>
        <v>0</v>
      </c>
      <c r="BC721" s="24">
        <f t="shared" si="1590"/>
        <v>0</v>
      </c>
      <c r="BD721" s="24">
        <f t="shared" si="1590"/>
        <v>0</v>
      </c>
      <c r="BE721" s="33">
        <f t="shared" si="1591"/>
        <v>0</v>
      </c>
      <c r="BF721" s="24">
        <f t="shared" si="1592"/>
        <v>0</v>
      </c>
      <c r="BG721" s="24">
        <f t="shared" si="1592"/>
        <v>0</v>
      </c>
      <c r="BH721" s="24">
        <f t="shared" si="1592"/>
        <v>0</v>
      </c>
      <c r="BI721" s="24">
        <f t="shared" si="1592"/>
        <v>0</v>
      </c>
      <c r="BJ721" s="33">
        <f t="shared" si="1593"/>
        <v>0</v>
      </c>
      <c r="BK721" s="24">
        <f t="shared" si="1594"/>
        <v>0</v>
      </c>
      <c r="BL721" s="24">
        <f t="shared" si="1594"/>
        <v>0</v>
      </c>
      <c r="BM721" s="24">
        <f t="shared" si="1594"/>
        <v>0</v>
      </c>
      <c r="BN721" s="24">
        <f t="shared" si="1594"/>
        <v>0</v>
      </c>
      <c r="BO721" s="33">
        <f t="shared" si="1595"/>
        <v>0</v>
      </c>
      <c r="BP721" s="24">
        <f t="shared" si="1596"/>
        <v>0</v>
      </c>
      <c r="BQ721" s="24">
        <f t="shared" si="1596"/>
        <v>0</v>
      </c>
      <c r="BR721" s="24">
        <f t="shared" si="1596"/>
        <v>0</v>
      </c>
      <c r="BS721" s="24">
        <f t="shared" si="1596"/>
        <v>0</v>
      </c>
      <c r="BT721" s="33">
        <f t="shared" si="1597"/>
        <v>0</v>
      </c>
      <c r="BU721" s="24">
        <f t="shared" si="1598"/>
        <v>0</v>
      </c>
      <c r="BV721" s="24">
        <f t="shared" si="1598"/>
        <v>0</v>
      </c>
      <c r="BW721" s="24">
        <f t="shared" si="1598"/>
        <v>0</v>
      </c>
      <c r="BX721" s="24">
        <f t="shared" si="1598"/>
        <v>0</v>
      </c>
      <c r="BY721" s="33">
        <f t="shared" si="1599"/>
        <v>0</v>
      </c>
      <c r="BZ721" s="24">
        <f t="shared" si="1600"/>
        <v>0</v>
      </c>
      <c r="CA721" s="24">
        <f t="shared" si="1600"/>
        <v>0</v>
      </c>
      <c r="CB721" s="24">
        <f t="shared" si="1600"/>
        <v>0</v>
      </c>
      <c r="CC721" s="24">
        <f t="shared" si="1600"/>
        <v>0</v>
      </c>
      <c r="CD721" s="33">
        <f t="shared" si="1601"/>
        <v>0</v>
      </c>
      <c r="CE721" s="24">
        <f t="shared" si="1602"/>
        <v>0</v>
      </c>
      <c r="CF721" s="24">
        <f t="shared" si="1602"/>
        <v>0</v>
      </c>
      <c r="CG721" s="24">
        <f t="shared" si="1602"/>
        <v>0</v>
      </c>
      <c r="CH721" s="24">
        <f t="shared" si="1602"/>
        <v>0</v>
      </c>
      <c r="CI721" s="33">
        <f t="shared" si="1603"/>
        <v>0</v>
      </c>
      <c r="CJ721" s="24">
        <f t="shared" si="1604"/>
        <v>0</v>
      </c>
      <c r="CK721" s="24">
        <f t="shared" si="1604"/>
        <v>0</v>
      </c>
      <c r="CL721" s="24">
        <f t="shared" si="1604"/>
        <v>0</v>
      </c>
      <c r="CM721" s="24">
        <f t="shared" si="1604"/>
        <v>0</v>
      </c>
      <c r="CN721" s="33">
        <f t="shared" si="1605"/>
        <v>0</v>
      </c>
      <c r="CO721" s="24">
        <f t="shared" si="1606"/>
        <v>0</v>
      </c>
      <c r="CP721" s="24">
        <f t="shared" si="1606"/>
        <v>0</v>
      </c>
      <c r="CQ721" s="24">
        <f t="shared" si="1606"/>
        <v>0</v>
      </c>
      <c r="CR721" s="24">
        <f t="shared" si="1606"/>
        <v>0</v>
      </c>
      <c r="CS721" s="33">
        <f t="shared" si="1607"/>
        <v>0</v>
      </c>
      <c r="CT721" s="24">
        <f t="shared" si="1608"/>
        <v>0</v>
      </c>
      <c r="CU721" s="24">
        <f t="shared" si="1608"/>
        <v>0</v>
      </c>
      <c r="CV721" s="24">
        <f t="shared" si="1608"/>
        <v>0</v>
      </c>
      <c r="CW721" s="24">
        <f t="shared" si="1608"/>
        <v>0</v>
      </c>
      <c r="CX721" s="33">
        <f t="shared" si="1609"/>
        <v>0</v>
      </c>
      <c r="CY721" s="24">
        <f t="shared" si="1610"/>
        <v>0</v>
      </c>
      <c r="CZ721" s="24">
        <f t="shared" si="1610"/>
        <v>0</v>
      </c>
      <c r="DA721" s="24">
        <f t="shared" si="1610"/>
        <v>0</v>
      </c>
      <c r="DB721" s="24">
        <f t="shared" si="1610"/>
        <v>0</v>
      </c>
      <c r="DC721" s="33">
        <f t="shared" si="1611"/>
        <v>0</v>
      </c>
      <c r="DD721" s="86">
        <f t="shared" si="1612"/>
        <v>0</v>
      </c>
    </row>
    <row r="722" spans="1:108" x14ac:dyDescent="0.25">
      <c r="A722" t="s">
        <v>5979</v>
      </c>
      <c r="B722" s="32" t="s">
        <v>5125</v>
      </c>
      <c r="C722" s="24">
        <f t="shared" si="1570"/>
        <v>0</v>
      </c>
      <c r="D722" s="24">
        <f t="shared" si="1570"/>
        <v>0</v>
      </c>
      <c r="E722" s="24">
        <f t="shared" si="1570"/>
        <v>0</v>
      </c>
      <c r="F722" s="24">
        <f t="shared" si="1570"/>
        <v>0</v>
      </c>
      <c r="G722" s="33">
        <f t="shared" si="1571"/>
        <v>0</v>
      </c>
      <c r="H722" s="24">
        <f t="shared" si="1572"/>
        <v>0</v>
      </c>
      <c r="I722" s="24">
        <f t="shared" si="1572"/>
        <v>0</v>
      </c>
      <c r="J722" s="24">
        <f t="shared" si="1572"/>
        <v>0</v>
      </c>
      <c r="K722" s="24">
        <f t="shared" si="1572"/>
        <v>0</v>
      </c>
      <c r="L722" s="33">
        <f t="shared" si="1573"/>
        <v>0</v>
      </c>
      <c r="M722" s="24">
        <f t="shared" si="1574"/>
        <v>0</v>
      </c>
      <c r="N722" s="24">
        <f t="shared" si="1574"/>
        <v>0</v>
      </c>
      <c r="O722" s="24">
        <f t="shared" si="1574"/>
        <v>0</v>
      </c>
      <c r="P722" s="24">
        <f t="shared" si="1574"/>
        <v>0</v>
      </c>
      <c r="Q722" s="33">
        <f t="shared" si="1575"/>
        <v>0</v>
      </c>
      <c r="R722" s="24">
        <f t="shared" si="1576"/>
        <v>0</v>
      </c>
      <c r="S722" s="24">
        <f t="shared" si="1576"/>
        <v>0</v>
      </c>
      <c r="T722" s="24">
        <f t="shared" si="1576"/>
        <v>0</v>
      </c>
      <c r="U722" s="24">
        <f t="shared" si="1576"/>
        <v>0</v>
      </c>
      <c r="V722" s="33">
        <f t="shared" si="1577"/>
        <v>0</v>
      </c>
      <c r="W722" s="24">
        <f t="shared" si="1578"/>
        <v>0</v>
      </c>
      <c r="X722" s="24">
        <f t="shared" si="1578"/>
        <v>0</v>
      </c>
      <c r="Y722" s="24">
        <f t="shared" si="1578"/>
        <v>0</v>
      </c>
      <c r="Z722" s="24">
        <f t="shared" si="1578"/>
        <v>0</v>
      </c>
      <c r="AA722" s="33">
        <f t="shared" si="1579"/>
        <v>0</v>
      </c>
      <c r="AB722" s="24">
        <f t="shared" si="1580"/>
        <v>0</v>
      </c>
      <c r="AC722" s="24">
        <f t="shared" si="1580"/>
        <v>0</v>
      </c>
      <c r="AD722" s="24">
        <f t="shared" si="1580"/>
        <v>0</v>
      </c>
      <c r="AE722" s="24">
        <f t="shared" si="1580"/>
        <v>0</v>
      </c>
      <c r="AF722" s="33">
        <f t="shared" si="1581"/>
        <v>0</v>
      </c>
      <c r="AG722" s="24">
        <f t="shared" si="1582"/>
        <v>0</v>
      </c>
      <c r="AH722" s="24">
        <f t="shared" si="1582"/>
        <v>0</v>
      </c>
      <c r="AI722" s="24">
        <f t="shared" si="1582"/>
        <v>0</v>
      </c>
      <c r="AJ722" s="24">
        <f t="shared" si="1582"/>
        <v>0</v>
      </c>
      <c r="AK722" s="33">
        <f t="shared" si="1583"/>
        <v>0</v>
      </c>
      <c r="AL722" s="24">
        <f t="shared" si="1584"/>
        <v>0</v>
      </c>
      <c r="AM722" s="24">
        <f t="shared" si="1584"/>
        <v>0</v>
      </c>
      <c r="AN722" s="24">
        <f t="shared" si="1584"/>
        <v>0</v>
      </c>
      <c r="AO722" s="24">
        <f t="shared" si="1584"/>
        <v>0</v>
      </c>
      <c r="AP722" s="33">
        <f t="shared" si="1585"/>
        <v>0</v>
      </c>
      <c r="AQ722" s="24">
        <f t="shared" si="1586"/>
        <v>0</v>
      </c>
      <c r="AR722" s="24">
        <f t="shared" si="1586"/>
        <v>0</v>
      </c>
      <c r="AS722" s="24">
        <f t="shared" si="1586"/>
        <v>0</v>
      </c>
      <c r="AT722" s="24">
        <f t="shared" si="1586"/>
        <v>0</v>
      </c>
      <c r="AU722" s="33">
        <f t="shared" si="1587"/>
        <v>0</v>
      </c>
      <c r="AV722" s="24">
        <f t="shared" si="1588"/>
        <v>0</v>
      </c>
      <c r="AW722" s="24">
        <f t="shared" si="1588"/>
        <v>0</v>
      </c>
      <c r="AX722" s="24">
        <f t="shared" si="1588"/>
        <v>0</v>
      </c>
      <c r="AY722" s="24">
        <f t="shared" si="1588"/>
        <v>0</v>
      </c>
      <c r="AZ722" s="33">
        <f t="shared" si="1589"/>
        <v>0</v>
      </c>
      <c r="BA722" s="24">
        <f t="shared" si="1590"/>
        <v>0</v>
      </c>
      <c r="BB722" s="24">
        <f t="shared" si="1590"/>
        <v>0</v>
      </c>
      <c r="BC722" s="24">
        <f t="shared" si="1590"/>
        <v>0</v>
      </c>
      <c r="BD722" s="24">
        <f t="shared" si="1590"/>
        <v>0</v>
      </c>
      <c r="BE722" s="33">
        <f t="shared" si="1591"/>
        <v>0</v>
      </c>
      <c r="BF722" s="24">
        <f t="shared" si="1592"/>
        <v>0</v>
      </c>
      <c r="BG722" s="24">
        <f t="shared" si="1592"/>
        <v>0</v>
      </c>
      <c r="BH722" s="24">
        <f t="shared" si="1592"/>
        <v>0</v>
      </c>
      <c r="BI722" s="24">
        <f t="shared" si="1592"/>
        <v>0</v>
      </c>
      <c r="BJ722" s="33">
        <f t="shared" si="1593"/>
        <v>0</v>
      </c>
      <c r="BK722" s="24">
        <f t="shared" si="1594"/>
        <v>0</v>
      </c>
      <c r="BL722" s="24">
        <f t="shared" si="1594"/>
        <v>0</v>
      </c>
      <c r="BM722" s="24">
        <f t="shared" si="1594"/>
        <v>0</v>
      </c>
      <c r="BN722" s="24">
        <f t="shared" si="1594"/>
        <v>0</v>
      </c>
      <c r="BO722" s="33">
        <f t="shared" si="1595"/>
        <v>0</v>
      </c>
      <c r="BP722" s="24">
        <f t="shared" si="1596"/>
        <v>0</v>
      </c>
      <c r="BQ722" s="24">
        <f t="shared" si="1596"/>
        <v>0</v>
      </c>
      <c r="BR722" s="24">
        <f t="shared" si="1596"/>
        <v>0</v>
      </c>
      <c r="BS722" s="24">
        <f t="shared" si="1596"/>
        <v>0</v>
      </c>
      <c r="BT722" s="33">
        <f t="shared" si="1597"/>
        <v>0</v>
      </c>
      <c r="BU722" s="24">
        <f t="shared" si="1598"/>
        <v>0</v>
      </c>
      <c r="BV722" s="24">
        <f t="shared" si="1598"/>
        <v>0</v>
      </c>
      <c r="BW722" s="24">
        <f t="shared" si="1598"/>
        <v>0</v>
      </c>
      <c r="BX722" s="24">
        <f t="shared" si="1598"/>
        <v>0</v>
      </c>
      <c r="BY722" s="33">
        <f t="shared" si="1599"/>
        <v>0</v>
      </c>
      <c r="BZ722" s="24">
        <f t="shared" si="1600"/>
        <v>0</v>
      </c>
      <c r="CA722" s="24">
        <f t="shared" si="1600"/>
        <v>0</v>
      </c>
      <c r="CB722" s="24">
        <f t="shared" si="1600"/>
        <v>0</v>
      </c>
      <c r="CC722" s="24">
        <f t="shared" si="1600"/>
        <v>0</v>
      </c>
      <c r="CD722" s="33">
        <f t="shared" si="1601"/>
        <v>0</v>
      </c>
      <c r="CE722" s="24">
        <f t="shared" si="1602"/>
        <v>0</v>
      </c>
      <c r="CF722" s="24">
        <f t="shared" si="1602"/>
        <v>0</v>
      </c>
      <c r="CG722" s="24">
        <f t="shared" si="1602"/>
        <v>0</v>
      </c>
      <c r="CH722" s="24">
        <f t="shared" si="1602"/>
        <v>0</v>
      </c>
      <c r="CI722" s="33">
        <f t="shared" si="1603"/>
        <v>0</v>
      </c>
      <c r="CJ722" s="24">
        <f t="shared" si="1604"/>
        <v>0</v>
      </c>
      <c r="CK722" s="24">
        <f t="shared" si="1604"/>
        <v>0</v>
      </c>
      <c r="CL722" s="24">
        <f t="shared" si="1604"/>
        <v>0</v>
      </c>
      <c r="CM722" s="24">
        <f t="shared" si="1604"/>
        <v>0</v>
      </c>
      <c r="CN722" s="33">
        <f t="shared" si="1605"/>
        <v>0</v>
      </c>
      <c r="CO722" s="24">
        <f t="shared" si="1606"/>
        <v>0</v>
      </c>
      <c r="CP722" s="24">
        <f t="shared" si="1606"/>
        <v>0</v>
      </c>
      <c r="CQ722" s="24">
        <f t="shared" si="1606"/>
        <v>0</v>
      </c>
      <c r="CR722" s="24">
        <f t="shared" si="1606"/>
        <v>0</v>
      </c>
      <c r="CS722" s="33">
        <f t="shared" si="1607"/>
        <v>0</v>
      </c>
      <c r="CT722" s="24">
        <f t="shared" si="1608"/>
        <v>0</v>
      </c>
      <c r="CU722" s="24">
        <f t="shared" si="1608"/>
        <v>0</v>
      </c>
      <c r="CV722" s="24">
        <f t="shared" si="1608"/>
        <v>0</v>
      </c>
      <c r="CW722" s="24">
        <f t="shared" si="1608"/>
        <v>0</v>
      </c>
      <c r="CX722" s="33">
        <f t="shared" si="1609"/>
        <v>0</v>
      </c>
      <c r="CY722" s="24">
        <f t="shared" si="1610"/>
        <v>0</v>
      </c>
      <c r="CZ722" s="24">
        <f t="shared" si="1610"/>
        <v>0</v>
      </c>
      <c r="DA722" s="24">
        <f t="shared" si="1610"/>
        <v>0</v>
      </c>
      <c r="DB722" s="24">
        <f t="shared" si="1610"/>
        <v>0</v>
      </c>
      <c r="DC722" s="33">
        <f t="shared" si="1611"/>
        <v>0</v>
      </c>
      <c r="DD722" s="86">
        <f t="shared" si="1612"/>
        <v>0</v>
      </c>
    </row>
    <row r="723" spans="1:108" x14ac:dyDescent="0.25">
      <c r="A723" t="s">
        <v>5980</v>
      </c>
      <c r="B723" s="32" t="s">
        <v>5126</v>
      </c>
      <c r="C723" s="24">
        <f t="shared" si="1570"/>
        <v>0</v>
      </c>
      <c r="D723" s="24">
        <f t="shared" si="1570"/>
        <v>0</v>
      </c>
      <c r="E723" s="24">
        <f t="shared" si="1570"/>
        <v>0</v>
      </c>
      <c r="F723" s="24">
        <f t="shared" si="1570"/>
        <v>0</v>
      </c>
      <c r="G723" s="33">
        <f t="shared" si="1571"/>
        <v>0</v>
      </c>
      <c r="H723" s="24">
        <f t="shared" si="1572"/>
        <v>0</v>
      </c>
      <c r="I723" s="24">
        <f t="shared" si="1572"/>
        <v>0</v>
      </c>
      <c r="J723" s="24">
        <f t="shared" si="1572"/>
        <v>0</v>
      </c>
      <c r="K723" s="24">
        <f t="shared" si="1572"/>
        <v>0</v>
      </c>
      <c r="L723" s="33">
        <f t="shared" si="1573"/>
        <v>0</v>
      </c>
      <c r="M723" s="24">
        <f t="shared" si="1574"/>
        <v>0</v>
      </c>
      <c r="N723" s="24">
        <f t="shared" si="1574"/>
        <v>0</v>
      </c>
      <c r="O723" s="24">
        <f t="shared" si="1574"/>
        <v>0</v>
      </c>
      <c r="P723" s="24">
        <f t="shared" si="1574"/>
        <v>0</v>
      </c>
      <c r="Q723" s="33">
        <f t="shared" si="1575"/>
        <v>0</v>
      </c>
      <c r="R723" s="24">
        <f t="shared" si="1576"/>
        <v>0</v>
      </c>
      <c r="S723" s="24">
        <f t="shared" si="1576"/>
        <v>0</v>
      </c>
      <c r="T723" s="24">
        <f t="shared" si="1576"/>
        <v>0</v>
      </c>
      <c r="U723" s="24">
        <f t="shared" si="1576"/>
        <v>0</v>
      </c>
      <c r="V723" s="33">
        <f t="shared" si="1577"/>
        <v>0</v>
      </c>
      <c r="W723" s="24">
        <f t="shared" si="1578"/>
        <v>0</v>
      </c>
      <c r="X723" s="24">
        <f t="shared" si="1578"/>
        <v>0</v>
      </c>
      <c r="Y723" s="24">
        <f t="shared" si="1578"/>
        <v>0</v>
      </c>
      <c r="Z723" s="24">
        <f t="shared" si="1578"/>
        <v>0</v>
      </c>
      <c r="AA723" s="33">
        <f t="shared" si="1579"/>
        <v>0</v>
      </c>
      <c r="AB723" s="24">
        <f t="shared" si="1580"/>
        <v>0</v>
      </c>
      <c r="AC723" s="24">
        <f t="shared" si="1580"/>
        <v>0</v>
      </c>
      <c r="AD723" s="24">
        <f t="shared" si="1580"/>
        <v>0</v>
      </c>
      <c r="AE723" s="24">
        <f t="shared" si="1580"/>
        <v>0</v>
      </c>
      <c r="AF723" s="33">
        <f t="shared" si="1581"/>
        <v>0</v>
      </c>
      <c r="AG723" s="24">
        <f t="shared" si="1582"/>
        <v>0</v>
      </c>
      <c r="AH723" s="24">
        <f t="shared" si="1582"/>
        <v>0</v>
      </c>
      <c r="AI723" s="24">
        <f t="shared" si="1582"/>
        <v>0</v>
      </c>
      <c r="AJ723" s="24">
        <f t="shared" si="1582"/>
        <v>0</v>
      </c>
      <c r="AK723" s="33">
        <f t="shared" si="1583"/>
        <v>0</v>
      </c>
      <c r="AL723" s="24">
        <f t="shared" si="1584"/>
        <v>0</v>
      </c>
      <c r="AM723" s="24">
        <f t="shared" si="1584"/>
        <v>0</v>
      </c>
      <c r="AN723" s="24">
        <f t="shared" si="1584"/>
        <v>0</v>
      </c>
      <c r="AO723" s="24">
        <f t="shared" si="1584"/>
        <v>0</v>
      </c>
      <c r="AP723" s="33">
        <f t="shared" si="1585"/>
        <v>0</v>
      </c>
      <c r="AQ723" s="24">
        <f t="shared" si="1586"/>
        <v>0</v>
      </c>
      <c r="AR723" s="24">
        <f t="shared" si="1586"/>
        <v>0</v>
      </c>
      <c r="AS723" s="24">
        <f t="shared" si="1586"/>
        <v>0</v>
      </c>
      <c r="AT723" s="24">
        <f t="shared" si="1586"/>
        <v>0</v>
      </c>
      <c r="AU723" s="33">
        <f t="shared" si="1587"/>
        <v>0</v>
      </c>
      <c r="AV723" s="24">
        <f t="shared" si="1588"/>
        <v>0</v>
      </c>
      <c r="AW723" s="24">
        <f t="shared" si="1588"/>
        <v>0</v>
      </c>
      <c r="AX723" s="24">
        <f t="shared" si="1588"/>
        <v>0</v>
      </c>
      <c r="AY723" s="24">
        <f t="shared" si="1588"/>
        <v>0</v>
      </c>
      <c r="AZ723" s="33">
        <f t="shared" si="1589"/>
        <v>0</v>
      </c>
      <c r="BA723" s="24">
        <f t="shared" si="1590"/>
        <v>0</v>
      </c>
      <c r="BB723" s="24">
        <f t="shared" si="1590"/>
        <v>0</v>
      </c>
      <c r="BC723" s="24">
        <f t="shared" si="1590"/>
        <v>0</v>
      </c>
      <c r="BD723" s="24">
        <f t="shared" si="1590"/>
        <v>0</v>
      </c>
      <c r="BE723" s="33">
        <f t="shared" si="1591"/>
        <v>0</v>
      </c>
      <c r="BF723" s="24">
        <f t="shared" si="1592"/>
        <v>0</v>
      </c>
      <c r="BG723" s="24">
        <f t="shared" si="1592"/>
        <v>0</v>
      </c>
      <c r="BH723" s="24">
        <f t="shared" si="1592"/>
        <v>0</v>
      </c>
      <c r="BI723" s="24">
        <f t="shared" si="1592"/>
        <v>0</v>
      </c>
      <c r="BJ723" s="33">
        <f t="shared" si="1593"/>
        <v>0</v>
      </c>
      <c r="BK723" s="24">
        <f t="shared" si="1594"/>
        <v>0</v>
      </c>
      <c r="BL723" s="24">
        <f t="shared" si="1594"/>
        <v>0</v>
      </c>
      <c r="BM723" s="24">
        <f t="shared" si="1594"/>
        <v>0</v>
      </c>
      <c r="BN723" s="24">
        <f t="shared" si="1594"/>
        <v>0</v>
      </c>
      <c r="BO723" s="33">
        <f t="shared" si="1595"/>
        <v>0</v>
      </c>
      <c r="BP723" s="24">
        <f t="shared" si="1596"/>
        <v>0</v>
      </c>
      <c r="BQ723" s="24">
        <f t="shared" si="1596"/>
        <v>0</v>
      </c>
      <c r="BR723" s="24">
        <f t="shared" si="1596"/>
        <v>0</v>
      </c>
      <c r="BS723" s="24">
        <f t="shared" si="1596"/>
        <v>0</v>
      </c>
      <c r="BT723" s="33">
        <f t="shared" si="1597"/>
        <v>0</v>
      </c>
      <c r="BU723" s="24">
        <f t="shared" si="1598"/>
        <v>0</v>
      </c>
      <c r="BV723" s="24">
        <f t="shared" si="1598"/>
        <v>0</v>
      </c>
      <c r="BW723" s="24">
        <f t="shared" si="1598"/>
        <v>0</v>
      </c>
      <c r="BX723" s="24">
        <f t="shared" si="1598"/>
        <v>0</v>
      </c>
      <c r="BY723" s="33">
        <f t="shared" si="1599"/>
        <v>0</v>
      </c>
      <c r="BZ723" s="24">
        <f t="shared" si="1600"/>
        <v>0</v>
      </c>
      <c r="CA723" s="24">
        <f t="shared" si="1600"/>
        <v>0</v>
      </c>
      <c r="CB723" s="24">
        <f t="shared" si="1600"/>
        <v>0</v>
      </c>
      <c r="CC723" s="24">
        <f t="shared" si="1600"/>
        <v>0</v>
      </c>
      <c r="CD723" s="33">
        <f t="shared" si="1601"/>
        <v>0</v>
      </c>
      <c r="CE723" s="24">
        <f t="shared" si="1602"/>
        <v>0</v>
      </c>
      <c r="CF723" s="24">
        <f t="shared" si="1602"/>
        <v>0</v>
      </c>
      <c r="CG723" s="24">
        <f t="shared" si="1602"/>
        <v>0</v>
      </c>
      <c r="CH723" s="24">
        <f t="shared" si="1602"/>
        <v>0</v>
      </c>
      <c r="CI723" s="33">
        <f t="shared" si="1603"/>
        <v>0</v>
      </c>
      <c r="CJ723" s="24">
        <f t="shared" si="1604"/>
        <v>0</v>
      </c>
      <c r="CK723" s="24">
        <f t="shared" si="1604"/>
        <v>0</v>
      </c>
      <c r="CL723" s="24">
        <f t="shared" si="1604"/>
        <v>0</v>
      </c>
      <c r="CM723" s="24">
        <f t="shared" si="1604"/>
        <v>0</v>
      </c>
      <c r="CN723" s="33">
        <f t="shared" si="1605"/>
        <v>0</v>
      </c>
      <c r="CO723" s="24">
        <f t="shared" si="1606"/>
        <v>0</v>
      </c>
      <c r="CP723" s="24">
        <f t="shared" si="1606"/>
        <v>0</v>
      </c>
      <c r="CQ723" s="24">
        <f t="shared" si="1606"/>
        <v>0</v>
      </c>
      <c r="CR723" s="24">
        <f t="shared" si="1606"/>
        <v>0</v>
      </c>
      <c r="CS723" s="33">
        <f t="shared" si="1607"/>
        <v>0</v>
      </c>
      <c r="CT723" s="24">
        <f t="shared" si="1608"/>
        <v>0</v>
      </c>
      <c r="CU723" s="24">
        <f t="shared" si="1608"/>
        <v>0</v>
      </c>
      <c r="CV723" s="24">
        <f t="shared" si="1608"/>
        <v>0</v>
      </c>
      <c r="CW723" s="24">
        <f t="shared" si="1608"/>
        <v>0</v>
      </c>
      <c r="CX723" s="33">
        <f t="shared" si="1609"/>
        <v>0</v>
      </c>
      <c r="CY723" s="24">
        <f t="shared" si="1610"/>
        <v>0</v>
      </c>
      <c r="CZ723" s="24">
        <f t="shared" si="1610"/>
        <v>0</v>
      </c>
      <c r="DA723" s="24">
        <f t="shared" si="1610"/>
        <v>0</v>
      </c>
      <c r="DB723" s="24">
        <f t="shared" si="1610"/>
        <v>0</v>
      </c>
      <c r="DC723" s="33">
        <f t="shared" si="1611"/>
        <v>0</v>
      </c>
      <c r="DD723" s="86">
        <f t="shared" si="1612"/>
        <v>0</v>
      </c>
    </row>
    <row r="724" spans="1:108" x14ac:dyDescent="0.25">
      <c r="A724" t="s">
        <v>5981</v>
      </c>
      <c r="B724" s="32" t="s">
        <v>5127</v>
      </c>
      <c r="C724" s="24">
        <f t="shared" si="1570"/>
        <v>0</v>
      </c>
      <c r="D724" s="24">
        <f t="shared" si="1570"/>
        <v>0</v>
      </c>
      <c r="E724" s="24">
        <f t="shared" si="1570"/>
        <v>0</v>
      </c>
      <c r="F724" s="24">
        <f t="shared" si="1570"/>
        <v>0</v>
      </c>
      <c r="G724" s="33">
        <f t="shared" si="1571"/>
        <v>0</v>
      </c>
      <c r="H724" s="24">
        <f t="shared" si="1572"/>
        <v>0</v>
      </c>
      <c r="I724" s="24">
        <f t="shared" si="1572"/>
        <v>0</v>
      </c>
      <c r="J724" s="24">
        <f t="shared" si="1572"/>
        <v>0</v>
      </c>
      <c r="K724" s="24">
        <f t="shared" si="1572"/>
        <v>0</v>
      </c>
      <c r="L724" s="33">
        <f t="shared" si="1573"/>
        <v>0</v>
      </c>
      <c r="M724" s="24">
        <f t="shared" si="1574"/>
        <v>0</v>
      </c>
      <c r="N724" s="24">
        <f t="shared" si="1574"/>
        <v>0</v>
      </c>
      <c r="O724" s="24">
        <f t="shared" si="1574"/>
        <v>0</v>
      </c>
      <c r="P724" s="24">
        <f t="shared" si="1574"/>
        <v>0</v>
      </c>
      <c r="Q724" s="33">
        <f t="shared" si="1575"/>
        <v>0</v>
      </c>
      <c r="R724" s="24">
        <f t="shared" si="1576"/>
        <v>0</v>
      </c>
      <c r="S724" s="24">
        <f t="shared" si="1576"/>
        <v>0</v>
      </c>
      <c r="T724" s="24">
        <f t="shared" si="1576"/>
        <v>0</v>
      </c>
      <c r="U724" s="24">
        <f t="shared" si="1576"/>
        <v>0</v>
      </c>
      <c r="V724" s="33">
        <f t="shared" si="1577"/>
        <v>0</v>
      </c>
      <c r="W724" s="24">
        <f t="shared" si="1578"/>
        <v>0</v>
      </c>
      <c r="X724" s="24">
        <f t="shared" si="1578"/>
        <v>0</v>
      </c>
      <c r="Y724" s="24">
        <f t="shared" si="1578"/>
        <v>0</v>
      </c>
      <c r="Z724" s="24">
        <f t="shared" si="1578"/>
        <v>0</v>
      </c>
      <c r="AA724" s="33">
        <f t="shared" si="1579"/>
        <v>0</v>
      </c>
      <c r="AB724" s="24">
        <f t="shared" si="1580"/>
        <v>0</v>
      </c>
      <c r="AC724" s="24">
        <f t="shared" si="1580"/>
        <v>0</v>
      </c>
      <c r="AD724" s="24">
        <f t="shared" si="1580"/>
        <v>0</v>
      </c>
      <c r="AE724" s="24">
        <f t="shared" si="1580"/>
        <v>0</v>
      </c>
      <c r="AF724" s="33">
        <f t="shared" si="1581"/>
        <v>0</v>
      </c>
      <c r="AG724" s="24">
        <f t="shared" si="1582"/>
        <v>0</v>
      </c>
      <c r="AH724" s="24">
        <f t="shared" si="1582"/>
        <v>0</v>
      </c>
      <c r="AI724" s="24">
        <f t="shared" si="1582"/>
        <v>0</v>
      </c>
      <c r="AJ724" s="24">
        <f t="shared" si="1582"/>
        <v>0</v>
      </c>
      <c r="AK724" s="33">
        <f t="shared" si="1583"/>
        <v>0</v>
      </c>
      <c r="AL724" s="24">
        <f t="shared" si="1584"/>
        <v>0</v>
      </c>
      <c r="AM724" s="24">
        <f t="shared" si="1584"/>
        <v>0</v>
      </c>
      <c r="AN724" s="24">
        <f t="shared" si="1584"/>
        <v>0</v>
      </c>
      <c r="AO724" s="24">
        <f t="shared" si="1584"/>
        <v>0</v>
      </c>
      <c r="AP724" s="33">
        <f t="shared" si="1585"/>
        <v>0</v>
      </c>
      <c r="AQ724" s="24">
        <f t="shared" si="1586"/>
        <v>0</v>
      </c>
      <c r="AR724" s="24">
        <f t="shared" si="1586"/>
        <v>0</v>
      </c>
      <c r="AS724" s="24">
        <f t="shared" si="1586"/>
        <v>0</v>
      </c>
      <c r="AT724" s="24">
        <f t="shared" si="1586"/>
        <v>0</v>
      </c>
      <c r="AU724" s="33">
        <f t="shared" si="1587"/>
        <v>0</v>
      </c>
      <c r="AV724" s="24">
        <f t="shared" si="1588"/>
        <v>0</v>
      </c>
      <c r="AW724" s="24">
        <f t="shared" si="1588"/>
        <v>0</v>
      </c>
      <c r="AX724" s="24">
        <f t="shared" si="1588"/>
        <v>0</v>
      </c>
      <c r="AY724" s="24">
        <f t="shared" si="1588"/>
        <v>0</v>
      </c>
      <c r="AZ724" s="33">
        <f t="shared" si="1589"/>
        <v>0</v>
      </c>
      <c r="BA724" s="24">
        <f t="shared" si="1590"/>
        <v>0</v>
      </c>
      <c r="BB724" s="24">
        <f t="shared" si="1590"/>
        <v>0</v>
      </c>
      <c r="BC724" s="24">
        <f t="shared" si="1590"/>
        <v>0</v>
      </c>
      <c r="BD724" s="24">
        <f t="shared" si="1590"/>
        <v>0</v>
      </c>
      <c r="BE724" s="33">
        <f t="shared" si="1591"/>
        <v>0</v>
      </c>
      <c r="BF724" s="24">
        <f t="shared" si="1592"/>
        <v>0</v>
      </c>
      <c r="BG724" s="24">
        <f t="shared" si="1592"/>
        <v>0</v>
      </c>
      <c r="BH724" s="24">
        <f t="shared" si="1592"/>
        <v>0</v>
      </c>
      <c r="BI724" s="24">
        <f t="shared" si="1592"/>
        <v>0</v>
      </c>
      <c r="BJ724" s="33">
        <f t="shared" si="1593"/>
        <v>0</v>
      </c>
      <c r="BK724" s="24">
        <f t="shared" si="1594"/>
        <v>0</v>
      </c>
      <c r="BL724" s="24">
        <f t="shared" si="1594"/>
        <v>0</v>
      </c>
      <c r="BM724" s="24">
        <f t="shared" si="1594"/>
        <v>0</v>
      </c>
      <c r="BN724" s="24">
        <f t="shared" si="1594"/>
        <v>0</v>
      </c>
      <c r="BO724" s="33">
        <f t="shared" si="1595"/>
        <v>0</v>
      </c>
      <c r="BP724" s="24">
        <f t="shared" si="1596"/>
        <v>0</v>
      </c>
      <c r="BQ724" s="24">
        <f t="shared" si="1596"/>
        <v>0</v>
      </c>
      <c r="BR724" s="24">
        <f t="shared" si="1596"/>
        <v>0</v>
      </c>
      <c r="BS724" s="24">
        <f t="shared" si="1596"/>
        <v>0</v>
      </c>
      <c r="BT724" s="33">
        <f t="shared" si="1597"/>
        <v>0</v>
      </c>
      <c r="BU724" s="24">
        <f t="shared" si="1598"/>
        <v>0</v>
      </c>
      <c r="BV724" s="24">
        <f t="shared" si="1598"/>
        <v>0</v>
      </c>
      <c r="BW724" s="24">
        <f t="shared" si="1598"/>
        <v>0</v>
      </c>
      <c r="BX724" s="24">
        <f t="shared" si="1598"/>
        <v>0</v>
      </c>
      <c r="BY724" s="33">
        <f t="shared" si="1599"/>
        <v>0</v>
      </c>
      <c r="BZ724" s="24">
        <f t="shared" si="1600"/>
        <v>0</v>
      </c>
      <c r="CA724" s="24">
        <f t="shared" si="1600"/>
        <v>0</v>
      </c>
      <c r="CB724" s="24">
        <f t="shared" si="1600"/>
        <v>0</v>
      </c>
      <c r="CC724" s="24">
        <f t="shared" si="1600"/>
        <v>0</v>
      </c>
      <c r="CD724" s="33">
        <f t="shared" si="1601"/>
        <v>0</v>
      </c>
      <c r="CE724" s="24">
        <f t="shared" si="1602"/>
        <v>0</v>
      </c>
      <c r="CF724" s="24">
        <f t="shared" si="1602"/>
        <v>0</v>
      </c>
      <c r="CG724" s="24">
        <f t="shared" si="1602"/>
        <v>0</v>
      </c>
      <c r="CH724" s="24">
        <f t="shared" si="1602"/>
        <v>0</v>
      </c>
      <c r="CI724" s="33">
        <f t="shared" si="1603"/>
        <v>0</v>
      </c>
      <c r="CJ724" s="24">
        <f t="shared" si="1604"/>
        <v>0</v>
      </c>
      <c r="CK724" s="24">
        <f t="shared" si="1604"/>
        <v>0</v>
      </c>
      <c r="CL724" s="24">
        <f t="shared" si="1604"/>
        <v>0</v>
      </c>
      <c r="CM724" s="24">
        <f t="shared" si="1604"/>
        <v>0</v>
      </c>
      <c r="CN724" s="33">
        <f t="shared" si="1605"/>
        <v>0</v>
      </c>
      <c r="CO724" s="24">
        <f t="shared" si="1606"/>
        <v>0</v>
      </c>
      <c r="CP724" s="24">
        <f t="shared" si="1606"/>
        <v>0</v>
      </c>
      <c r="CQ724" s="24">
        <f t="shared" si="1606"/>
        <v>0</v>
      </c>
      <c r="CR724" s="24">
        <f t="shared" si="1606"/>
        <v>0</v>
      </c>
      <c r="CS724" s="33">
        <f t="shared" si="1607"/>
        <v>0</v>
      </c>
      <c r="CT724" s="24">
        <f t="shared" si="1608"/>
        <v>0</v>
      </c>
      <c r="CU724" s="24">
        <f t="shared" si="1608"/>
        <v>0</v>
      </c>
      <c r="CV724" s="24">
        <f t="shared" si="1608"/>
        <v>0</v>
      </c>
      <c r="CW724" s="24">
        <f t="shared" si="1608"/>
        <v>0</v>
      </c>
      <c r="CX724" s="33">
        <f t="shared" si="1609"/>
        <v>0</v>
      </c>
      <c r="CY724" s="24">
        <f t="shared" si="1610"/>
        <v>0</v>
      </c>
      <c r="CZ724" s="24">
        <f t="shared" si="1610"/>
        <v>0</v>
      </c>
      <c r="DA724" s="24">
        <f t="shared" si="1610"/>
        <v>0</v>
      </c>
      <c r="DB724" s="24">
        <f t="shared" si="1610"/>
        <v>0</v>
      </c>
      <c r="DC724" s="33">
        <f t="shared" si="1611"/>
        <v>0</v>
      </c>
      <c r="DD724" s="86">
        <f t="shared" si="1612"/>
        <v>0</v>
      </c>
    </row>
    <row r="725" spans="1:108" x14ac:dyDescent="0.25">
      <c r="A725" t="s">
        <v>5982</v>
      </c>
      <c r="B725" s="32" t="s">
        <v>5128</v>
      </c>
      <c r="C725" s="24">
        <f t="shared" si="1570"/>
        <v>0</v>
      </c>
      <c r="D725" s="24">
        <f t="shared" si="1570"/>
        <v>0</v>
      </c>
      <c r="E725" s="24">
        <f t="shared" si="1570"/>
        <v>0</v>
      </c>
      <c r="F725" s="24">
        <f t="shared" si="1570"/>
        <v>0</v>
      </c>
      <c r="G725" s="33">
        <f t="shared" si="1571"/>
        <v>0</v>
      </c>
      <c r="H725" s="24">
        <f t="shared" si="1572"/>
        <v>0</v>
      </c>
      <c r="I725" s="24">
        <f t="shared" si="1572"/>
        <v>0</v>
      </c>
      <c r="J725" s="24">
        <f t="shared" si="1572"/>
        <v>0</v>
      </c>
      <c r="K725" s="24">
        <f t="shared" si="1572"/>
        <v>0</v>
      </c>
      <c r="L725" s="33">
        <f t="shared" si="1573"/>
        <v>0</v>
      </c>
      <c r="M725" s="24">
        <f t="shared" si="1574"/>
        <v>0</v>
      </c>
      <c r="N725" s="24">
        <f t="shared" si="1574"/>
        <v>0</v>
      </c>
      <c r="O725" s="24">
        <f t="shared" si="1574"/>
        <v>0</v>
      </c>
      <c r="P725" s="24">
        <f t="shared" si="1574"/>
        <v>0</v>
      </c>
      <c r="Q725" s="33">
        <f t="shared" si="1575"/>
        <v>0</v>
      </c>
      <c r="R725" s="24">
        <f t="shared" si="1576"/>
        <v>0</v>
      </c>
      <c r="S725" s="24">
        <f t="shared" si="1576"/>
        <v>0</v>
      </c>
      <c r="T725" s="24">
        <f t="shared" si="1576"/>
        <v>0</v>
      </c>
      <c r="U725" s="24">
        <f t="shared" si="1576"/>
        <v>0</v>
      </c>
      <c r="V725" s="33">
        <f t="shared" si="1577"/>
        <v>0</v>
      </c>
      <c r="W725" s="24">
        <f t="shared" si="1578"/>
        <v>0</v>
      </c>
      <c r="X725" s="24">
        <f t="shared" si="1578"/>
        <v>0</v>
      </c>
      <c r="Y725" s="24">
        <f t="shared" si="1578"/>
        <v>0</v>
      </c>
      <c r="Z725" s="24">
        <f t="shared" si="1578"/>
        <v>0</v>
      </c>
      <c r="AA725" s="33">
        <f t="shared" si="1579"/>
        <v>0</v>
      </c>
      <c r="AB725" s="24">
        <f t="shared" si="1580"/>
        <v>0</v>
      </c>
      <c r="AC725" s="24">
        <f t="shared" si="1580"/>
        <v>0</v>
      </c>
      <c r="AD725" s="24">
        <f t="shared" si="1580"/>
        <v>0</v>
      </c>
      <c r="AE725" s="24">
        <f t="shared" si="1580"/>
        <v>0</v>
      </c>
      <c r="AF725" s="33">
        <f t="shared" si="1581"/>
        <v>0</v>
      </c>
      <c r="AG725" s="24">
        <f t="shared" si="1582"/>
        <v>0</v>
      </c>
      <c r="AH725" s="24">
        <f t="shared" si="1582"/>
        <v>0</v>
      </c>
      <c r="AI725" s="24">
        <f t="shared" si="1582"/>
        <v>0</v>
      </c>
      <c r="AJ725" s="24">
        <f t="shared" si="1582"/>
        <v>0</v>
      </c>
      <c r="AK725" s="33">
        <f t="shared" si="1583"/>
        <v>0</v>
      </c>
      <c r="AL725" s="24">
        <f t="shared" si="1584"/>
        <v>0</v>
      </c>
      <c r="AM725" s="24">
        <f t="shared" si="1584"/>
        <v>0</v>
      </c>
      <c r="AN725" s="24">
        <f t="shared" si="1584"/>
        <v>0</v>
      </c>
      <c r="AO725" s="24">
        <f t="shared" si="1584"/>
        <v>0</v>
      </c>
      <c r="AP725" s="33">
        <f t="shared" si="1585"/>
        <v>0</v>
      </c>
      <c r="AQ725" s="24">
        <f t="shared" si="1586"/>
        <v>0</v>
      </c>
      <c r="AR725" s="24">
        <f t="shared" si="1586"/>
        <v>0</v>
      </c>
      <c r="AS725" s="24">
        <f t="shared" si="1586"/>
        <v>0</v>
      </c>
      <c r="AT725" s="24">
        <f t="shared" si="1586"/>
        <v>0</v>
      </c>
      <c r="AU725" s="33">
        <f t="shared" si="1587"/>
        <v>0</v>
      </c>
      <c r="AV725" s="24">
        <f t="shared" si="1588"/>
        <v>0</v>
      </c>
      <c r="AW725" s="24">
        <f t="shared" si="1588"/>
        <v>0</v>
      </c>
      <c r="AX725" s="24">
        <f t="shared" si="1588"/>
        <v>0</v>
      </c>
      <c r="AY725" s="24">
        <f t="shared" si="1588"/>
        <v>0</v>
      </c>
      <c r="AZ725" s="33">
        <f t="shared" si="1589"/>
        <v>0</v>
      </c>
      <c r="BA725" s="24">
        <f t="shared" si="1590"/>
        <v>0</v>
      </c>
      <c r="BB725" s="24">
        <f t="shared" si="1590"/>
        <v>0</v>
      </c>
      <c r="BC725" s="24">
        <f t="shared" si="1590"/>
        <v>0</v>
      </c>
      <c r="BD725" s="24">
        <f t="shared" si="1590"/>
        <v>0</v>
      </c>
      <c r="BE725" s="33">
        <f t="shared" si="1591"/>
        <v>0</v>
      </c>
      <c r="BF725" s="24">
        <f t="shared" si="1592"/>
        <v>0</v>
      </c>
      <c r="BG725" s="24">
        <f t="shared" si="1592"/>
        <v>0</v>
      </c>
      <c r="BH725" s="24">
        <f t="shared" si="1592"/>
        <v>0</v>
      </c>
      <c r="BI725" s="24">
        <f t="shared" si="1592"/>
        <v>0</v>
      </c>
      <c r="BJ725" s="33">
        <f t="shared" si="1593"/>
        <v>0</v>
      </c>
      <c r="BK725" s="24">
        <f t="shared" si="1594"/>
        <v>0</v>
      </c>
      <c r="BL725" s="24">
        <f t="shared" si="1594"/>
        <v>0</v>
      </c>
      <c r="BM725" s="24">
        <f t="shared" si="1594"/>
        <v>0</v>
      </c>
      <c r="BN725" s="24">
        <f t="shared" si="1594"/>
        <v>0</v>
      </c>
      <c r="BO725" s="33">
        <f t="shared" si="1595"/>
        <v>0</v>
      </c>
      <c r="BP725" s="24">
        <f t="shared" si="1596"/>
        <v>0</v>
      </c>
      <c r="BQ725" s="24">
        <f t="shared" si="1596"/>
        <v>0</v>
      </c>
      <c r="BR725" s="24">
        <f t="shared" si="1596"/>
        <v>0</v>
      </c>
      <c r="BS725" s="24">
        <f t="shared" si="1596"/>
        <v>0</v>
      </c>
      <c r="BT725" s="33">
        <f t="shared" si="1597"/>
        <v>0</v>
      </c>
      <c r="BU725" s="24">
        <f t="shared" si="1598"/>
        <v>0</v>
      </c>
      <c r="BV725" s="24">
        <f t="shared" si="1598"/>
        <v>0</v>
      </c>
      <c r="BW725" s="24">
        <f t="shared" si="1598"/>
        <v>0</v>
      </c>
      <c r="BX725" s="24">
        <f t="shared" si="1598"/>
        <v>0</v>
      </c>
      <c r="BY725" s="33">
        <f t="shared" si="1599"/>
        <v>0</v>
      </c>
      <c r="BZ725" s="24">
        <f t="shared" si="1600"/>
        <v>0</v>
      </c>
      <c r="CA725" s="24">
        <f t="shared" si="1600"/>
        <v>0</v>
      </c>
      <c r="CB725" s="24">
        <f t="shared" si="1600"/>
        <v>0</v>
      </c>
      <c r="CC725" s="24">
        <f t="shared" si="1600"/>
        <v>0</v>
      </c>
      <c r="CD725" s="33">
        <f t="shared" si="1601"/>
        <v>0</v>
      </c>
      <c r="CE725" s="24">
        <f t="shared" si="1602"/>
        <v>0</v>
      </c>
      <c r="CF725" s="24">
        <f t="shared" si="1602"/>
        <v>0</v>
      </c>
      <c r="CG725" s="24">
        <f t="shared" si="1602"/>
        <v>0</v>
      </c>
      <c r="CH725" s="24">
        <f t="shared" si="1602"/>
        <v>0</v>
      </c>
      <c r="CI725" s="33">
        <f t="shared" si="1603"/>
        <v>0</v>
      </c>
      <c r="CJ725" s="24">
        <f t="shared" si="1604"/>
        <v>0</v>
      </c>
      <c r="CK725" s="24">
        <f t="shared" si="1604"/>
        <v>0</v>
      </c>
      <c r="CL725" s="24">
        <f t="shared" si="1604"/>
        <v>0</v>
      </c>
      <c r="CM725" s="24">
        <f t="shared" si="1604"/>
        <v>0</v>
      </c>
      <c r="CN725" s="33">
        <f t="shared" si="1605"/>
        <v>0</v>
      </c>
      <c r="CO725" s="24">
        <f t="shared" si="1606"/>
        <v>0</v>
      </c>
      <c r="CP725" s="24">
        <f t="shared" si="1606"/>
        <v>0</v>
      </c>
      <c r="CQ725" s="24">
        <f t="shared" si="1606"/>
        <v>0</v>
      </c>
      <c r="CR725" s="24">
        <f t="shared" si="1606"/>
        <v>0</v>
      </c>
      <c r="CS725" s="33">
        <f t="shared" si="1607"/>
        <v>0</v>
      </c>
      <c r="CT725" s="24">
        <f t="shared" si="1608"/>
        <v>0</v>
      </c>
      <c r="CU725" s="24">
        <f t="shared" si="1608"/>
        <v>0</v>
      </c>
      <c r="CV725" s="24">
        <f t="shared" si="1608"/>
        <v>0</v>
      </c>
      <c r="CW725" s="24">
        <f t="shared" si="1608"/>
        <v>0</v>
      </c>
      <c r="CX725" s="33">
        <f t="shared" si="1609"/>
        <v>0</v>
      </c>
      <c r="CY725" s="24">
        <f t="shared" si="1610"/>
        <v>0</v>
      </c>
      <c r="CZ725" s="24">
        <f t="shared" si="1610"/>
        <v>0</v>
      </c>
      <c r="DA725" s="24">
        <f t="shared" si="1610"/>
        <v>0</v>
      </c>
      <c r="DB725" s="24">
        <f t="shared" si="1610"/>
        <v>0</v>
      </c>
      <c r="DC725" s="33">
        <f t="shared" si="1611"/>
        <v>0</v>
      </c>
      <c r="DD725" s="86">
        <f t="shared" si="1612"/>
        <v>0</v>
      </c>
    </row>
    <row r="726" spans="1:108" x14ac:dyDescent="0.25">
      <c r="A726" t="s">
        <v>5983</v>
      </c>
      <c r="B726" s="32" t="s">
        <v>5129</v>
      </c>
      <c r="C726" s="24">
        <f t="shared" si="1570"/>
        <v>0</v>
      </c>
      <c r="D726" s="24">
        <f t="shared" si="1570"/>
        <v>0</v>
      </c>
      <c r="E726" s="24">
        <f t="shared" si="1570"/>
        <v>0</v>
      </c>
      <c r="F726" s="24">
        <f t="shared" si="1570"/>
        <v>0</v>
      </c>
      <c r="G726" s="33">
        <f t="shared" si="1571"/>
        <v>0</v>
      </c>
      <c r="H726" s="24">
        <f t="shared" si="1572"/>
        <v>0</v>
      </c>
      <c r="I726" s="24">
        <f t="shared" si="1572"/>
        <v>0</v>
      </c>
      <c r="J726" s="24">
        <f t="shared" si="1572"/>
        <v>0</v>
      </c>
      <c r="K726" s="24">
        <f t="shared" si="1572"/>
        <v>0</v>
      </c>
      <c r="L726" s="33">
        <f t="shared" si="1573"/>
        <v>0</v>
      </c>
      <c r="M726" s="24">
        <f t="shared" si="1574"/>
        <v>0</v>
      </c>
      <c r="N726" s="24">
        <f t="shared" si="1574"/>
        <v>0</v>
      </c>
      <c r="O726" s="24">
        <f t="shared" si="1574"/>
        <v>0</v>
      </c>
      <c r="P726" s="24">
        <f t="shared" si="1574"/>
        <v>0</v>
      </c>
      <c r="Q726" s="33">
        <f t="shared" si="1575"/>
        <v>0</v>
      </c>
      <c r="R726" s="24">
        <f t="shared" si="1576"/>
        <v>0</v>
      </c>
      <c r="S726" s="24">
        <f t="shared" si="1576"/>
        <v>0</v>
      </c>
      <c r="T726" s="24">
        <f t="shared" si="1576"/>
        <v>0</v>
      </c>
      <c r="U726" s="24">
        <f t="shared" si="1576"/>
        <v>0</v>
      </c>
      <c r="V726" s="33">
        <f t="shared" si="1577"/>
        <v>0</v>
      </c>
      <c r="W726" s="24">
        <f t="shared" si="1578"/>
        <v>0</v>
      </c>
      <c r="X726" s="24">
        <f t="shared" si="1578"/>
        <v>0</v>
      </c>
      <c r="Y726" s="24">
        <f t="shared" si="1578"/>
        <v>0</v>
      </c>
      <c r="Z726" s="24">
        <f t="shared" si="1578"/>
        <v>0</v>
      </c>
      <c r="AA726" s="33">
        <f t="shared" si="1579"/>
        <v>0</v>
      </c>
      <c r="AB726" s="24">
        <f t="shared" si="1580"/>
        <v>0</v>
      </c>
      <c r="AC726" s="24">
        <f t="shared" si="1580"/>
        <v>0</v>
      </c>
      <c r="AD726" s="24">
        <f t="shared" si="1580"/>
        <v>0</v>
      </c>
      <c r="AE726" s="24">
        <f t="shared" si="1580"/>
        <v>0</v>
      </c>
      <c r="AF726" s="33">
        <f t="shared" si="1581"/>
        <v>0</v>
      </c>
      <c r="AG726" s="24">
        <f t="shared" si="1582"/>
        <v>0</v>
      </c>
      <c r="AH726" s="24">
        <f t="shared" si="1582"/>
        <v>0</v>
      </c>
      <c r="AI726" s="24">
        <f t="shared" si="1582"/>
        <v>0</v>
      </c>
      <c r="AJ726" s="24">
        <f t="shared" si="1582"/>
        <v>0</v>
      </c>
      <c r="AK726" s="33">
        <f t="shared" si="1583"/>
        <v>0</v>
      </c>
      <c r="AL726" s="24">
        <f t="shared" si="1584"/>
        <v>0</v>
      </c>
      <c r="AM726" s="24">
        <f t="shared" si="1584"/>
        <v>0</v>
      </c>
      <c r="AN726" s="24">
        <f t="shared" si="1584"/>
        <v>0</v>
      </c>
      <c r="AO726" s="24">
        <f t="shared" si="1584"/>
        <v>0</v>
      </c>
      <c r="AP726" s="33">
        <f t="shared" si="1585"/>
        <v>0</v>
      </c>
      <c r="AQ726" s="24">
        <f t="shared" si="1586"/>
        <v>0</v>
      </c>
      <c r="AR726" s="24">
        <f t="shared" si="1586"/>
        <v>0</v>
      </c>
      <c r="AS726" s="24">
        <f t="shared" si="1586"/>
        <v>0</v>
      </c>
      <c r="AT726" s="24">
        <f t="shared" si="1586"/>
        <v>0</v>
      </c>
      <c r="AU726" s="33">
        <f t="shared" si="1587"/>
        <v>0</v>
      </c>
      <c r="AV726" s="24">
        <f t="shared" si="1588"/>
        <v>0</v>
      </c>
      <c r="AW726" s="24">
        <f t="shared" si="1588"/>
        <v>0</v>
      </c>
      <c r="AX726" s="24">
        <f t="shared" si="1588"/>
        <v>0</v>
      </c>
      <c r="AY726" s="24">
        <f t="shared" si="1588"/>
        <v>0</v>
      </c>
      <c r="AZ726" s="33">
        <f t="shared" si="1589"/>
        <v>0</v>
      </c>
      <c r="BA726" s="24">
        <f t="shared" si="1590"/>
        <v>0</v>
      </c>
      <c r="BB726" s="24">
        <f t="shared" si="1590"/>
        <v>0</v>
      </c>
      <c r="BC726" s="24">
        <f t="shared" si="1590"/>
        <v>0</v>
      </c>
      <c r="BD726" s="24">
        <f t="shared" si="1590"/>
        <v>0</v>
      </c>
      <c r="BE726" s="33">
        <f t="shared" si="1591"/>
        <v>0</v>
      </c>
      <c r="BF726" s="24">
        <f t="shared" si="1592"/>
        <v>0</v>
      </c>
      <c r="BG726" s="24">
        <f t="shared" si="1592"/>
        <v>0</v>
      </c>
      <c r="BH726" s="24">
        <f t="shared" si="1592"/>
        <v>0</v>
      </c>
      <c r="BI726" s="24">
        <f t="shared" si="1592"/>
        <v>0</v>
      </c>
      <c r="BJ726" s="33">
        <f t="shared" si="1593"/>
        <v>0</v>
      </c>
      <c r="BK726" s="24">
        <f t="shared" si="1594"/>
        <v>0</v>
      </c>
      <c r="BL726" s="24">
        <f t="shared" si="1594"/>
        <v>0</v>
      </c>
      <c r="BM726" s="24">
        <f t="shared" si="1594"/>
        <v>0</v>
      </c>
      <c r="BN726" s="24">
        <f t="shared" si="1594"/>
        <v>0</v>
      </c>
      <c r="BO726" s="33">
        <f t="shared" si="1595"/>
        <v>0</v>
      </c>
      <c r="BP726" s="24">
        <f t="shared" si="1596"/>
        <v>0</v>
      </c>
      <c r="BQ726" s="24">
        <f t="shared" si="1596"/>
        <v>0</v>
      </c>
      <c r="BR726" s="24">
        <f t="shared" si="1596"/>
        <v>0</v>
      </c>
      <c r="BS726" s="24">
        <f t="shared" si="1596"/>
        <v>0</v>
      </c>
      <c r="BT726" s="33">
        <f t="shared" si="1597"/>
        <v>0</v>
      </c>
      <c r="BU726" s="24">
        <f t="shared" si="1598"/>
        <v>0</v>
      </c>
      <c r="BV726" s="24">
        <f t="shared" si="1598"/>
        <v>0</v>
      </c>
      <c r="BW726" s="24">
        <f t="shared" si="1598"/>
        <v>0</v>
      </c>
      <c r="BX726" s="24">
        <f t="shared" si="1598"/>
        <v>0</v>
      </c>
      <c r="BY726" s="33">
        <f t="shared" si="1599"/>
        <v>0</v>
      </c>
      <c r="BZ726" s="24">
        <f t="shared" si="1600"/>
        <v>0</v>
      </c>
      <c r="CA726" s="24">
        <f t="shared" si="1600"/>
        <v>0</v>
      </c>
      <c r="CB726" s="24">
        <f t="shared" si="1600"/>
        <v>0</v>
      </c>
      <c r="CC726" s="24">
        <f t="shared" si="1600"/>
        <v>0</v>
      </c>
      <c r="CD726" s="33">
        <f t="shared" si="1601"/>
        <v>0</v>
      </c>
      <c r="CE726" s="24">
        <f t="shared" si="1602"/>
        <v>0</v>
      </c>
      <c r="CF726" s="24">
        <f t="shared" si="1602"/>
        <v>0</v>
      </c>
      <c r="CG726" s="24">
        <f t="shared" si="1602"/>
        <v>0</v>
      </c>
      <c r="CH726" s="24">
        <f t="shared" si="1602"/>
        <v>0</v>
      </c>
      <c r="CI726" s="33">
        <f t="shared" si="1603"/>
        <v>0</v>
      </c>
      <c r="CJ726" s="24">
        <f t="shared" si="1604"/>
        <v>0</v>
      </c>
      <c r="CK726" s="24">
        <f t="shared" si="1604"/>
        <v>0</v>
      </c>
      <c r="CL726" s="24">
        <f t="shared" si="1604"/>
        <v>0</v>
      </c>
      <c r="CM726" s="24">
        <f t="shared" si="1604"/>
        <v>0</v>
      </c>
      <c r="CN726" s="33">
        <f t="shared" si="1605"/>
        <v>0</v>
      </c>
      <c r="CO726" s="24">
        <f t="shared" si="1606"/>
        <v>0</v>
      </c>
      <c r="CP726" s="24">
        <f t="shared" si="1606"/>
        <v>0</v>
      </c>
      <c r="CQ726" s="24">
        <f t="shared" si="1606"/>
        <v>0</v>
      </c>
      <c r="CR726" s="24">
        <f t="shared" si="1606"/>
        <v>0</v>
      </c>
      <c r="CS726" s="33">
        <f t="shared" si="1607"/>
        <v>0</v>
      </c>
      <c r="CT726" s="24">
        <f t="shared" si="1608"/>
        <v>0</v>
      </c>
      <c r="CU726" s="24">
        <f t="shared" si="1608"/>
        <v>0</v>
      </c>
      <c r="CV726" s="24">
        <f t="shared" si="1608"/>
        <v>0</v>
      </c>
      <c r="CW726" s="24">
        <f t="shared" si="1608"/>
        <v>0</v>
      </c>
      <c r="CX726" s="33">
        <f t="shared" si="1609"/>
        <v>0</v>
      </c>
      <c r="CY726" s="24">
        <f t="shared" si="1610"/>
        <v>0</v>
      </c>
      <c r="CZ726" s="24">
        <f t="shared" si="1610"/>
        <v>0</v>
      </c>
      <c r="DA726" s="24">
        <f t="shared" si="1610"/>
        <v>0</v>
      </c>
      <c r="DB726" s="24">
        <f t="shared" si="1610"/>
        <v>0</v>
      </c>
      <c r="DC726" s="33">
        <f t="shared" si="1611"/>
        <v>0</v>
      </c>
      <c r="DD726" s="86">
        <f t="shared" si="1612"/>
        <v>0</v>
      </c>
    </row>
    <row r="727" spans="1:108" x14ac:dyDescent="0.25">
      <c r="A727" t="s">
        <v>5984</v>
      </c>
      <c r="B727" s="87" t="s">
        <v>5985</v>
      </c>
      <c r="C727" s="88">
        <f t="shared" si="1570"/>
        <v>0</v>
      </c>
      <c r="D727" s="88">
        <f t="shared" si="1570"/>
        <v>0</v>
      </c>
      <c r="E727" s="88">
        <f t="shared" si="1570"/>
        <v>0</v>
      </c>
      <c r="F727" s="88">
        <f t="shared" si="1570"/>
        <v>0</v>
      </c>
      <c r="G727" s="89">
        <f t="shared" si="1571"/>
        <v>0</v>
      </c>
      <c r="H727" s="88">
        <f t="shared" si="1572"/>
        <v>0</v>
      </c>
      <c r="I727" s="88">
        <f t="shared" si="1572"/>
        <v>0</v>
      </c>
      <c r="J727" s="88">
        <f t="shared" si="1572"/>
        <v>0</v>
      </c>
      <c r="K727" s="88">
        <f t="shared" si="1572"/>
        <v>0</v>
      </c>
      <c r="L727" s="89">
        <f t="shared" si="1573"/>
        <v>0</v>
      </c>
      <c r="M727" s="88">
        <f t="shared" si="1574"/>
        <v>0</v>
      </c>
      <c r="N727" s="88">
        <f t="shared" si="1574"/>
        <v>0</v>
      </c>
      <c r="O727" s="88">
        <f t="shared" si="1574"/>
        <v>0</v>
      </c>
      <c r="P727" s="88">
        <f t="shared" si="1574"/>
        <v>0</v>
      </c>
      <c r="Q727" s="89">
        <f t="shared" si="1575"/>
        <v>0</v>
      </c>
      <c r="R727" s="88">
        <f t="shared" si="1576"/>
        <v>0</v>
      </c>
      <c r="S727" s="88">
        <f t="shared" si="1576"/>
        <v>0</v>
      </c>
      <c r="T727" s="88">
        <f t="shared" si="1576"/>
        <v>0</v>
      </c>
      <c r="U727" s="88">
        <f t="shared" si="1576"/>
        <v>0</v>
      </c>
      <c r="V727" s="89">
        <f t="shared" si="1577"/>
        <v>0</v>
      </c>
      <c r="W727" s="88">
        <f t="shared" si="1578"/>
        <v>0</v>
      </c>
      <c r="X727" s="88">
        <f t="shared" si="1578"/>
        <v>0</v>
      </c>
      <c r="Y727" s="88">
        <f t="shared" si="1578"/>
        <v>0</v>
      </c>
      <c r="Z727" s="88">
        <f t="shared" si="1578"/>
        <v>0</v>
      </c>
      <c r="AA727" s="89">
        <f t="shared" si="1579"/>
        <v>0</v>
      </c>
      <c r="AB727" s="88">
        <f t="shared" si="1580"/>
        <v>0</v>
      </c>
      <c r="AC727" s="88">
        <f t="shared" si="1580"/>
        <v>0</v>
      </c>
      <c r="AD727" s="88">
        <f t="shared" si="1580"/>
        <v>0</v>
      </c>
      <c r="AE727" s="88">
        <f t="shared" si="1580"/>
        <v>0</v>
      </c>
      <c r="AF727" s="89">
        <f t="shared" si="1581"/>
        <v>0</v>
      </c>
      <c r="AG727" s="88">
        <f t="shared" si="1582"/>
        <v>0</v>
      </c>
      <c r="AH727" s="88">
        <f t="shared" si="1582"/>
        <v>0</v>
      </c>
      <c r="AI727" s="88">
        <f t="shared" si="1582"/>
        <v>0</v>
      </c>
      <c r="AJ727" s="88">
        <f t="shared" si="1582"/>
        <v>0</v>
      </c>
      <c r="AK727" s="89">
        <f t="shared" si="1583"/>
        <v>0</v>
      </c>
      <c r="AL727" s="88">
        <f t="shared" si="1584"/>
        <v>0</v>
      </c>
      <c r="AM727" s="88">
        <f t="shared" si="1584"/>
        <v>0</v>
      </c>
      <c r="AN727" s="88">
        <f t="shared" si="1584"/>
        <v>0</v>
      </c>
      <c r="AO727" s="88">
        <f t="shared" si="1584"/>
        <v>0</v>
      </c>
      <c r="AP727" s="89">
        <f t="shared" si="1585"/>
        <v>0</v>
      </c>
      <c r="AQ727" s="88">
        <f t="shared" si="1586"/>
        <v>0</v>
      </c>
      <c r="AR727" s="88">
        <f t="shared" si="1586"/>
        <v>0</v>
      </c>
      <c r="AS727" s="88">
        <f t="shared" si="1586"/>
        <v>0</v>
      </c>
      <c r="AT727" s="88">
        <f t="shared" si="1586"/>
        <v>0</v>
      </c>
      <c r="AU727" s="89">
        <f t="shared" si="1587"/>
        <v>0</v>
      </c>
      <c r="AV727" s="88">
        <f t="shared" si="1588"/>
        <v>0</v>
      </c>
      <c r="AW727" s="88">
        <f t="shared" si="1588"/>
        <v>0</v>
      </c>
      <c r="AX727" s="88">
        <f t="shared" si="1588"/>
        <v>0</v>
      </c>
      <c r="AY727" s="88">
        <f t="shared" si="1588"/>
        <v>0</v>
      </c>
      <c r="AZ727" s="89">
        <f t="shared" si="1589"/>
        <v>0</v>
      </c>
      <c r="BA727" s="88">
        <f t="shared" si="1590"/>
        <v>0</v>
      </c>
      <c r="BB727" s="88">
        <f t="shared" si="1590"/>
        <v>0</v>
      </c>
      <c r="BC727" s="88">
        <f t="shared" si="1590"/>
        <v>0</v>
      </c>
      <c r="BD727" s="88">
        <f t="shared" si="1590"/>
        <v>0</v>
      </c>
      <c r="BE727" s="89">
        <f t="shared" si="1591"/>
        <v>0</v>
      </c>
      <c r="BF727" s="88">
        <f t="shared" si="1592"/>
        <v>0</v>
      </c>
      <c r="BG727" s="88">
        <f t="shared" si="1592"/>
        <v>0</v>
      </c>
      <c r="BH727" s="88">
        <f t="shared" si="1592"/>
        <v>0</v>
      </c>
      <c r="BI727" s="88">
        <f t="shared" si="1592"/>
        <v>0</v>
      </c>
      <c r="BJ727" s="89">
        <f t="shared" si="1593"/>
        <v>0</v>
      </c>
      <c r="BK727" s="88">
        <f t="shared" si="1594"/>
        <v>0</v>
      </c>
      <c r="BL727" s="88">
        <f t="shared" si="1594"/>
        <v>0</v>
      </c>
      <c r="BM727" s="88">
        <f t="shared" si="1594"/>
        <v>0</v>
      </c>
      <c r="BN727" s="88">
        <f t="shared" si="1594"/>
        <v>0</v>
      </c>
      <c r="BO727" s="89">
        <f t="shared" si="1595"/>
        <v>0</v>
      </c>
      <c r="BP727" s="88">
        <f t="shared" si="1596"/>
        <v>0</v>
      </c>
      <c r="BQ727" s="88">
        <f t="shared" si="1596"/>
        <v>0</v>
      </c>
      <c r="BR727" s="88">
        <f t="shared" si="1596"/>
        <v>0</v>
      </c>
      <c r="BS727" s="88">
        <f t="shared" si="1596"/>
        <v>0</v>
      </c>
      <c r="BT727" s="89">
        <f t="shared" si="1597"/>
        <v>0</v>
      </c>
      <c r="BU727" s="88">
        <f t="shared" si="1598"/>
        <v>0</v>
      </c>
      <c r="BV727" s="88">
        <f t="shared" si="1598"/>
        <v>0</v>
      </c>
      <c r="BW727" s="88">
        <f t="shared" si="1598"/>
        <v>0</v>
      </c>
      <c r="BX727" s="88">
        <f t="shared" si="1598"/>
        <v>0</v>
      </c>
      <c r="BY727" s="89">
        <f t="shared" si="1599"/>
        <v>0</v>
      </c>
      <c r="BZ727" s="88">
        <f t="shared" si="1600"/>
        <v>0</v>
      </c>
      <c r="CA727" s="88">
        <f t="shared" si="1600"/>
        <v>0</v>
      </c>
      <c r="CB727" s="88">
        <f t="shared" si="1600"/>
        <v>0</v>
      </c>
      <c r="CC727" s="88">
        <f t="shared" si="1600"/>
        <v>0</v>
      </c>
      <c r="CD727" s="89">
        <f t="shared" si="1601"/>
        <v>0</v>
      </c>
      <c r="CE727" s="88">
        <f t="shared" si="1602"/>
        <v>0</v>
      </c>
      <c r="CF727" s="88">
        <f t="shared" si="1602"/>
        <v>0</v>
      </c>
      <c r="CG727" s="88">
        <f t="shared" si="1602"/>
        <v>0</v>
      </c>
      <c r="CH727" s="88">
        <f t="shared" si="1602"/>
        <v>0</v>
      </c>
      <c r="CI727" s="89">
        <f t="shared" si="1603"/>
        <v>0</v>
      </c>
      <c r="CJ727" s="88">
        <f t="shared" si="1604"/>
        <v>0</v>
      </c>
      <c r="CK727" s="88">
        <f t="shared" si="1604"/>
        <v>0</v>
      </c>
      <c r="CL727" s="88">
        <f t="shared" si="1604"/>
        <v>0</v>
      </c>
      <c r="CM727" s="88">
        <f t="shared" si="1604"/>
        <v>0</v>
      </c>
      <c r="CN727" s="89">
        <f t="shared" si="1605"/>
        <v>0</v>
      </c>
      <c r="CO727" s="88">
        <f t="shared" si="1606"/>
        <v>0</v>
      </c>
      <c r="CP727" s="88">
        <f t="shared" si="1606"/>
        <v>0</v>
      </c>
      <c r="CQ727" s="88">
        <f t="shared" si="1606"/>
        <v>0</v>
      </c>
      <c r="CR727" s="88">
        <f t="shared" si="1606"/>
        <v>0</v>
      </c>
      <c r="CS727" s="89">
        <f t="shared" si="1607"/>
        <v>0</v>
      </c>
      <c r="CT727" s="88">
        <f t="shared" si="1608"/>
        <v>0</v>
      </c>
      <c r="CU727" s="88">
        <f t="shared" si="1608"/>
        <v>0</v>
      </c>
      <c r="CV727" s="88">
        <f t="shared" si="1608"/>
        <v>0</v>
      </c>
      <c r="CW727" s="88">
        <f t="shared" si="1608"/>
        <v>0</v>
      </c>
      <c r="CX727" s="89">
        <f t="shared" si="1609"/>
        <v>0</v>
      </c>
      <c r="CY727" s="88">
        <f t="shared" si="1610"/>
        <v>0</v>
      </c>
      <c r="CZ727" s="88">
        <f t="shared" si="1610"/>
        <v>0</v>
      </c>
      <c r="DA727" s="88">
        <f t="shared" si="1610"/>
        <v>0</v>
      </c>
      <c r="DB727" s="88">
        <f t="shared" si="1610"/>
        <v>0</v>
      </c>
      <c r="DC727" s="89">
        <f t="shared" si="1611"/>
        <v>0</v>
      </c>
      <c r="DD727" s="90">
        <f t="shared" si="1612"/>
        <v>0</v>
      </c>
    </row>
    <row r="729" spans="1:108" x14ac:dyDescent="0.25">
      <c r="A729" t="s">
        <v>5986</v>
      </c>
      <c r="B729" s="30" t="s">
        <v>171</v>
      </c>
    </row>
    <row r="730" spans="1:108" x14ac:dyDescent="0.25">
      <c r="A730" t="s">
        <v>5987</v>
      </c>
      <c r="B730" s="32" t="s">
        <v>5120</v>
      </c>
      <c r="C730" s="24">
        <f t="shared" ref="C730:F740" si="1613">C472-C496</f>
        <v>0</v>
      </c>
      <c r="D730" s="24">
        <f t="shared" si="1613"/>
        <v>0</v>
      </c>
      <c r="E730" s="24">
        <f t="shared" si="1613"/>
        <v>0</v>
      </c>
      <c r="F730" s="24">
        <f t="shared" si="1613"/>
        <v>0</v>
      </c>
      <c r="G730" s="33">
        <f t="shared" ref="G730:G740" si="1614">SUM(C730:F730)</f>
        <v>0</v>
      </c>
      <c r="H730" s="24">
        <f t="shared" ref="H730:K740" si="1615">H472-H496</f>
        <v>0</v>
      </c>
      <c r="I730" s="24">
        <f t="shared" si="1615"/>
        <v>0</v>
      </c>
      <c r="J730" s="24">
        <f t="shared" si="1615"/>
        <v>0</v>
      </c>
      <c r="K730" s="24">
        <f t="shared" si="1615"/>
        <v>0</v>
      </c>
      <c r="L730" s="33">
        <f t="shared" ref="L730:L740" si="1616">SUM(H730:K730)</f>
        <v>0</v>
      </c>
      <c r="M730" s="24">
        <f t="shared" ref="M730:P740" si="1617">M472-M496</f>
        <v>0</v>
      </c>
      <c r="N730" s="24">
        <f t="shared" si="1617"/>
        <v>0</v>
      </c>
      <c r="O730" s="24">
        <f t="shared" si="1617"/>
        <v>0</v>
      </c>
      <c r="P730" s="24">
        <f t="shared" si="1617"/>
        <v>0</v>
      </c>
      <c r="Q730" s="33">
        <f t="shared" ref="Q730:Q740" si="1618">SUM(M730:P730)</f>
        <v>0</v>
      </c>
      <c r="R730" s="24">
        <f t="shared" ref="R730:U740" si="1619">R472-R496</f>
        <v>0</v>
      </c>
      <c r="S730" s="24">
        <f t="shared" si="1619"/>
        <v>0</v>
      </c>
      <c r="T730" s="24">
        <f t="shared" si="1619"/>
        <v>0</v>
      </c>
      <c r="U730" s="24">
        <f t="shared" si="1619"/>
        <v>0</v>
      </c>
      <c r="V730" s="33">
        <f t="shared" ref="V730:V740" si="1620">SUM(R730:U730)</f>
        <v>0</v>
      </c>
      <c r="W730" s="24">
        <f t="shared" ref="W730:Z740" si="1621">W472-W496</f>
        <v>0</v>
      </c>
      <c r="X730" s="24">
        <f t="shared" si="1621"/>
        <v>0</v>
      </c>
      <c r="Y730" s="24">
        <f t="shared" si="1621"/>
        <v>0</v>
      </c>
      <c r="Z730" s="24">
        <f t="shared" si="1621"/>
        <v>0</v>
      </c>
      <c r="AA730" s="33">
        <f t="shared" ref="AA730:AA740" si="1622">SUM(W730:Z730)</f>
        <v>0</v>
      </c>
      <c r="AB730" s="24">
        <f t="shared" ref="AB730:AE740" si="1623">AB472-AB496</f>
        <v>0</v>
      </c>
      <c r="AC730" s="24">
        <f t="shared" si="1623"/>
        <v>0</v>
      </c>
      <c r="AD730" s="24">
        <f t="shared" si="1623"/>
        <v>0</v>
      </c>
      <c r="AE730" s="24">
        <f t="shared" si="1623"/>
        <v>0</v>
      </c>
      <c r="AF730" s="33">
        <f t="shared" ref="AF730:AF740" si="1624">SUM(AB730:AE730)</f>
        <v>0</v>
      </c>
      <c r="AG730" s="24">
        <f t="shared" ref="AG730:AJ740" si="1625">AG472-AG496</f>
        <v>0</v>
      </c>
      <c r="AH730" s="24">
        <f t="shared" si="1625"/>
        <v>0</v>
      </c>
      <c r="AI730" s="24">
        <f t="shared" si="1625"/>
        <v>0</v>
      </c>
      <c r="AJ730" s="24">
        <f t="shared" si="1625"/>
        <v>0</v>
      </c>
      <c r="AK730" s="33">
        <f t="shared" ref="AK730:AK740" si="1626">SUM(AG730:AJ730)</f>
        <v>0</v>
      </c>
      <c r="AL730" s="24">
        <f t="shared" ref="AL730:AO740" si="1627">AL472-AL496</f>
        <v>0</v>
      </c>
      <c r="AM730" s="24">
        <f t="shared" si="1627"/>
        <v>0</v>
      </c>
      <c r="AN730" s="24">
        <f t="shared" si="1627"/>
        <v>0</v>
      </c>
      <c r="AO730" s="24">
        <f t="shared" si="1627"/>
        <v>0</v>
      </c>
      <c r="AP730" s="33">
        <f t="shared" ref="AP730:AP740" si="1628">SUM(AL730:AO730)</f>
        <v>0</v>
      </c>
      <c r="AQ730" s="24">
        <f t="shared" ref="AQ730:AT740" si="1629">AQ472-AQ496</f>
        <v>0</v>
      </c>
      <c r="AR730" s="24">
        <f t="shared" si="1629"/>
        <v>0</v>
      </c>
      <c r="AS730" s="24">
        <f t="shared" si="1629"/>
        <v>0</v>
      </c>
      <c r="AT730" s="24">
        <f t="shared" si="1629"/>
        <v>0</v>
      </c>
      <c r="AU730" s="33">
        <f t="shared" ref="AU730:AU740" si="1630">SUM(AQ730:AT730)</f>
        <v>0</v>
      </c>
      <c r="AV730" s="24">
        <f t="shared" ref="AV730:AY740" si="1631">AV472-AV496</f>
        <v>0</v>
      </c>
      <c r="AW730" s="24">
        <f t="shared" si="1631"/>
        <v>0</v>
      </c>
      <c r="AX730" s="24">
        <f t="shared" si="1631"/>
        <v>0</v>
      </c>
      <c r="AY730" s="24">
        <f t="shared" si="1631"/>
        <v>0</v>
      </c>
      <c r="AZ730" s="33">
        <f t="shared" ref="AZ730:AZ740" si="1632">SUM(AV730:AY730)</f>
        <v>0</v>
      </c>
      <c r="BA730" s="24">
        <f t="shared" ref="BA730:BD740" si="1633">BA472-BA496</f>
        <v>0</v>
      </c>
      <c r="BB730" s="24">
        <f t="shared" si="1633"/>
        <v>0</v>
      </c>
      <c r="BC730" s="24">
        <f t="shared" si="1633"/>
        <v>0</v>
      </c>
      <c r="BD730" s="24">
        <f t="shared" si="1633"/>
        <v>0</v>
      </c>
      <c r="BE730" s="33">
        <f t="shared" ref="BE730:BE740" si="1634">SUM(BA730:BD730)</f>
        <v>0</v>
      </c>
      <c r="BF730" s="24">
        <f t="shared" ref="BF730:BI740" si="1635">BF472-BF496</f>
        <v>0</v>
      </c>
      <c r="BG730" s="24">
        <f t="shared" si="1635"/>
        <v>0</v>
      </c>
      <c r="BH730" s="24">
        <f t="shared" si="1635"/>
        <v>0</v>
      </c>
      <c r="BI730" s="24">
        <f t="shared" si="1635"/>
        <v>0</v>
      </c>
      <c r="BJ730" s="33">
        <f t="shared" ref="BJ730:BJ740" si="1636">SUM(BF730:BI730)</f>
        <v>0</v>
      </c>
      <c r="BK730" s="24">
        <f t="shared" ref="BK730:BN740" si="1637">BK472-BK496</f>
        <v>0</v>
      </c>
      <c r="BL730" s="24">
        <f t="shared" si="1637"/>
        <v>0</v>
      </c>
      <c r="BM730" s="24">
        <f t="shared" si="1637"/>
        <v>0</v>
      </c>
      <c r="BN730" s="24">
        <f t="shared" si="1637"/>
        <v>0</v>
      </c>
      <c r="BO730" s="33">
        <f t="shared" ref="BO730:BO740" si="1638">SUM(BK730:BN730)</f>
        <v>0</v>
      </c>
      <c r="BP730" s="24">
        <f t="shared" ref="BP730:BS740" si="1639">BP472-BP496</f>
        <v>0</v>
      </c>
      <c r="BQ730" s="24">
        <f t="shared" si="1639"/>
        <v>0</v>
      </c>
      <c r="BR730" s="24">
        <f t="shared" si="1639"/>
        <v>0</v>
      </c>
      <c r="BS730" s="24">
        <f t="shared" si="1639"/>
        <v>0</v>
      </c>
      <c r="BT730" s="33">
        <f t="shared" ref="BT730:BT740" si="1640">SUM(BP730:BS730)</f>
        <v>0</v>
      </c>
      <c r="BU730" s="24">
        <f t="shared" ref="BU730:BX740" si="1641">BU472-BU496</f>
        <v>0</v>
      </c>
      <c r="BV730" s="24">
        <f t="shared" si="1641"/>
        <v>0</v>
      </c>
      <c r="BW730" s="24">
        <f t="shared" si="1641"/>
        <v>0</v>
      </c>
      <c r="BX730" s="24">
        <f t="shared" si="1641"/>
        <v>0</v>
      </c>
      <c r="BY730" s="33">
        <f t="shared" ref="BY730:BY740" si="1642">SUM(BU730:BX730)</f>
        <v>0</v>
      </c>
      <c r="BZ730" s="24">
        <f t="shared" ref="BZ730:CC740" si="1643">BZ472-BZ496</f>
        <v>0</v>
      </c>
      <c r="CA730" s="24">
        <f t="shared" si="1643"/>
        <v>0</v>
      </c>
      <c r="CB730" s="24">
        <f t="shared" si="1643"/>
        <v>0</v>
      </c>
      <c r="CC730" s="24">
        <f t="shared" si="1643"/>
        <v>0</v>
      </c>
      <c r="CD730" s="33">
        <f t="shared" ref="CD730:CD740" si="1644">SUM(BZ730:CC730)</f>
        <v>0</v>
      </c>
      <c r="CE730" s="24">
        <f t="shared" ref="CE730:CH740" si="1645">CE472-CE496</f>
        <v>0</v>
      </c>
      <c r="CF730" s="24">
        <f t="shared" si="1645"/>
        <v>0</v>
      </c>
      <c r="CG730" s="24">
        <f t="shared" si="1645"/>
        <v>0</v>
      </c>
      <c r="CH730" s="24">
        <f t="shared" si="1645"/>
        <v>0</v>
      </c>
      <c r="CI730" s="33">
        <f t="shared" ref="CI730:CI740" si="1646">SUM(CE730:CH730)</f>
        <v>0</v>
      </c>
      <c r="CJ730" s="24">
        <f t="shared" ref="CJ730:CM740" si="1647">CJ472-CJ496</f>
        <v>0</v>
      </c>
      <c r="CK730" s="24">
        <f t="shared" si="1647"/>
        <v>0</v>
      </c>
      <c r="CL730" s="24">
        <f t="shared" si="1647"/>
        <v>0</v>
      </c>
      <c r="CM730" s="24">
        <f t="shared" si="1647"/>
        <v>0</v>
      </c>
      <c r="CN730" s="33">
        <f t="shared" ref="CN730:CN740" si="1648">SUM(CJ730:CM730)</f>
        <v>0</v>
      </c>
      <c r="CO730" s="24">
        <f t="shared" ref="CO730:CR740" si="1649">CO472-CO496</f>
        <v>0</v>
      </c>
      <c r="CP730" s="24">
        <f t="shared" si="1649"/>
        <v>0</v>
      </c>
      <c r="CQ730" s="24">
        <f t="shared" si="1649"/>
        <v>0</v>
      </c>
      <c r="CR730" s="24">
        <f t="shared" si="1649"/>
        <v>0</v>
      </c>
      <c r="CS730" s="33">
        <f t="shared" ref="CS730:CS740" si="1650">SUM(CO730:CR730)</f>
        <v>0</v>
      </c>
      <c r="CT730" s="24">
        <f t="shared" ref="CT730:CW740" si="1651">CT472-CT496</f>
        <v>0</v>
      </c>
      <c r="CU730" s="24">
        <f t="shared" si="1651"/>
        <v>0</v>
      </c>
      <c r="CV730" s="24">
        <f t="shared" si="1651"/>
        <v>0</v>
      </c>
      <c r="CW730" s="24">
        <f t="shared" si="1651"/>
        <v>0</v>
      </c>
      <c r="CX730" s="33">
        <f t="shared" ref="CX730:CX740" si="1652">SUM(CT730:CW730)</f>
        <v>0</v>
      </c>
      <c r="CY730" s="24">
        <f t="shared" ref="CY730:DB740" si="1653">CY472-CY496</f>
        <v>0</v>
      </c>
      <c r="CZ730" s="24">
        <f t="shared" si="1653"/>
        <v>0</v>
      </c>
      <c r="DA730" s="24">
        <f t="shared" si="1653"/>
        <v>0</v>
      </c>
      <c r="DB730" s="24">
        <f t="shared" si="1653"/>
        <v>0</v>
      </c>
      <c r="DC730" s="33">
        <f t="shared" ref="DC730:DC740" si="1654">SUM(CY730:DB730)</f>
        <v>0</v>
      </c>
      <c r="DD730" s="86">
        <f t="shared" ref="DD730:DD740" si="1655">DD472-DD496</f>
        <v>0</v>
      </c>
    </row>
    <row r="731" spans="1:108" x14ac:dyDescent="0.25">
      <c r="A731" t="s">
        <v>5988</v>
      </c>
      <c r="B731" s="32" t="s">
        <v>5121</v>
      </c>
      <c r="C731" s="24">
        <f t="shared" si="1613"/>
        <v>0</v>
      </c>
      <c r="D731" s="24">
        <f t="shared" si="1613"/>
        <v>0</v>
      </c>
      <c r="E731" s="24">
        <f t="shared" si="1613"/>
        <v>0</v>
      </c>
      <c r="F731" s="24">
        <f t="shared" si="1613"/>
        <v>0</v>
      </c>
      <c r="G731" s="33">
        <f t="shared" si="1614"/>
        <v>0</v>
      </c>
      <c r="H731" s="24">
        <f t="shared" si="1615"/>
        <v>0</v>
      </c>
      <c r="I731" s="24">
        <f t="shared" si="1615"/>
        <v>0</v>
      </c>
      <c r="J731" s="24">
        <f t="shared" si="1615"/>
        <v>0</v>
      </c>
      <c r="K731" s="24">
        <f t="shared" si="1615"/>
        <v>0</v>
      </c>
      <c r="L731" s="33">
        <f t="shared" si="1616"/>
        <v>0</v>
      </c>
      <c r="M731" s="24">
        <f t="shared" si="1617"/>
        <v>0</v>
      </c>
      <c r="N731" s="24">
        <f t="shared" si="1617"/>
        <v>0</v>
      </c>
      <c r="O731" s="24">
        <f t="shared" si="1617"/>
        <v>0</v>
      </c>
      <c r="P731" s="24">
        <f t="shared" si="1617"/>
        <v>0</v>
      </c>
      <c r="Q731" s="33">
        <f t="shared" si="1618"/>
        <v>0</v>
      </c>
      <c r="R731" s="24">
        <f t="shared" si="1619"/>
        <v>0</v>
      </c>
      <c r="S731" s="24">
        <f t="shared" si="1619"/>
        <v>0</v>
      </c>
      <c r="T731" s="24">
        <f t="shared" si="1619"/>
        <v>0</v>
      </c>
      <c r="U731" s="24">
        <f t="shared" si="1619"/>
        <v>0</v>
      </c>
      <c r="V731" s="33">
        <f t="shared" si="1620"/>
        <v>0</v>
      </c>
      <c r="W731" s="24">
        <f t="shared" si="1621"/>
        <v>0</v>
      </c>
      <c r="X731" s="24">
        <f t="shared" si="1621"/>
        <v>0</v>
      </c>
      <c r="Y731" s="24">
        <f t="shared" si="1621"/>
        <v>0</v>
      </c>
      <c r="Z731" s="24">
        <f t="shared" si="1621"/>
        <v>0</v>
      </c>
      <c r="AA731" s="33">
        <f t="shared" si="1622"/>
        <v>0</v>
      </c>
      <c r="AB731" s="24">
        <f t="shared" si="1623"/>
        <v>0</v>
      </c>
      <c r="AC731" s="24">
        <f t="shared" si="1623"/>
        <v>0</v>
      </c>
      <c r="AD731" s="24">
        <f t="shared" si="1623"/>
        <v>0</v>
      </c>
      <c r="AE731" s="24">
        <f t="shared" si="1623"/>
        <v>0</v>
      </c>
      <c r="AF731" s="33">
        <f t="shared" si="1624"/>
        <v>0</v>
      </c>
      <c r="AG731" s="24">
        <f t="shared" si="1625"/>
        <v>0</v>
      </c>
      <c r="AH731" s="24">
        <f t="shared" si="1625"/>
        <v>0</v>
      </c>
      <c r="AI731" s="24">
        <f t="shared" si="1625"/>
        <v>0</v>
      </c>
      <c r="AJ731" s="24">
        <f t="shared" si="1625"/>
        <v>0</v>
      </c>
      <c r="AK731" s="33">
        <f t="shared" si="1626"/>
        <v>0</v>
      </c>
      <c r="AL731" s="24">
        <f t="shared" si="1627"/>
        <v>0</v>
      </c>
      <c r="AM731" s="24">
        <f t="shared" si="1627"/>
        <v>0</v>
      </c>
      <c r="AN731" s="24">
        <f t="shared" si="1627"/>
        <v>0</v>
      </c>
      <c r="AO731" s="24">
        <f t="shared" si="1627"/>
        <v>0</v>
      </c>
      <c r="AP731" s="33">
        <f t="shared" si="1628"/>
        <v>0</v>
      </c>
      <c r="AQ731" s="24">
        <f t="shared" si="1629"/>
        <v>0</v>
      </c>
      <c r="AR731" s="24">
        <f t="shared" si="1629"/>
        <v>0</v>
      </c>
      <c r="AS731" s="24">
        <f t="shared" si="1629"/>
        <v>0</v>
      </c>
      <c r="AT731" s="24">
        <f t="shared" si="1629"/>
        <v>0</v>
      </c>
      <c r="AU731" s="33">
        <f t="shared" si="1630"/>
        <v>0</v>
      </c>
      <c r="AV731" s="24">
        <f t="shared" si="1631"/>
        <v>0</v>
      </c>
      <c r="AW731" s="24">
        <f t="shared" si="1631"/>
        <v>0</v>
      </c>
      <c r="AX731" s="24">
        <f t="shared" si="1631"/>
        <v>0</v>
      </c>
      <c r="AY731" s="24">
        <f t="shared" si="1631"/>
        <v>0</v>
      </c>
      <c r="AZ731" s="33">
        <f t="shared" si="1632"/>
        <v>0</v>
      </c>
      <c r="BA731" s="24">
        <f t="shared" si="1633"/>
        <v>0</v>
      </c>
      <c r="BB731" s="24">
        <f t="shared" si="1633"/>
        <v>0</v>
      </c>
      <c r="BC731" s="24">
        <f t="shared" si="1633"/>
        <v>0</v>
      </c>
      <c r="BD731" s="24">
        <f t="shared" si="1633"/>
        <v>0</v>
      </c>
      <c r="BE731" s="33">
        <f t="shared" si="1634"/>
        <v>0</v>
      </c>
      <c r="BF731" s="24">
        <f t="shared" si="1635"/>
        <v>0</v>
      </c>
      <c r="BG731" s="24">
        <f t="shared" si="1635"/>
        <v>0</v>
      </c>
      <c r="BH731" s="24">
        <f t="shared" si="1635"/>
        <v>0</v>
      </c>
      <c r="BI731" s="24">
        <f t="shared" si="1635"/>
        <v>0</v>
      </c>
      <c r="BJ731" s="33">
        <f t="shared" si="1636"/>
        <v>0</v>
      </c>
      <c r="BK731" s="24">
        <f t="shared" si="1637"/>
        <v>0</v>
      </c>
      <c r="BL731" s="24">
        <f t="shared" si="1637"/>
        <v>0</v>
      </c>
      <c r="BM731" s="24">
        <f t="shared" si="1637"/>
        <v>0</v>
      </c>
      <c r="BN731" s="24">
        <f t="shared" si="1637"/>
        <v>0</v>
      </c>
      <c r="BO731" s="33">
        <f t="shared" si="1638"/>
        <v>0</v>
      </c>
      <c r="BP731" s="24">
        <f t="shared" si="1639"/>
        <v>0</v>
      </c>
      <c r="BQ731" s="24">
        <f t="shared" si="1639"/>
        <v>0</v>
      </c>
      <c r="BR731" s="24">
        <f t="shared" si="1639"/>
        <v>0</v>
      </c>
      <c r="BS731" s="24">
        <f t="shared" si="1639"/>
        <v>0</v>
      </c>
      <c r="BT731" s="33">
        <f t="shared" si="1640"/>
        <v>0</v>
      </c>
      <c r="BU731" s="24">
        <f t="shared" si="1641"/>
        <v>0</v>
      </c>
      <c r="BV731" s="24">
        <f t="shared" si="1641"/>
        <v>0</v>
      </c>
      <c r="BW731" s="24">
        <f t="shared" si="1641"/>
        <v>0</v>
      </c>
      <c r="BX731" s="24">
        <f t="shared" si="1641"/>
        <v>0</v>
      </c>
      <c r="BY731" s="33">
        <f t="shared" si="1642"/>
        <v>0</v>
      </c>
      <c r="BZ731" s="24">
        <f t="shared" si="1643"/>
        <v>0</v>
      </c>
      <c r="CA731" s="24">
        <f t="shared" si="1643"/>
        <v>0</v>
      </c>
      <c r="CB731" s="24">
        <f t="shared" si="1643"/>
        <v>0</v>
      </c>
      <c r="CC731" s="24">
        <f t="shared" si="1643"/>
        <v>0</v>
      </c>
      <c r="CD731" s="33">
        <f t="shared" si="1644"/>
        <v>0</v>
      </c>
      <c r="CE731" s="24">
        <f t="shared" si="1645"/>
        <v>0</v>
      </c>
      <c r="CF731" s="24">
        <f t="shared" si="1645"/>
        <v>0</v>
      </c>
      <c r="CG731" s="24">
        <f t="shared" si="1645"/>
        <v>0</v>
      </c>
      <c r="CH731" s="24">
        <f t="shared" si="1645"/>
        <v>0</v>
      </c>
      <c r="CI731" s="33">
        <f t="shared" si="1646"/>
        <v>0</v>
      </c>
      <c r="CJ731" s="24">
        <f t="shared" si="1647"/>
        <v>0</v>
      </c>
      <c r="CK731" s="24">
        <f t="shared" si="1647"/>
        <v>0</v>
      </c>
      <c r="CL731" s="24">
        <f t="shared" si="1647"/>
        <v>0</v>
      </c>
      <c r="CM731" s="24">
        <f t="shared" si="1647"/>
        <v>0</v>
      </c>
      <c r="CN731" s="33">
        <f t="shared" si="1648"/>
        <v>0</v>
      </c>
      <c r="CO731" s="24">
        <f t="shared" si="1649"/>
        <v>0</v>
      </c>
      <c r="CP731" s="24">
        <f t="shared" si="1649"/>
        <v>0</v>
      </c>
      <c r="CQ731" s="24">
        <f t="shared" si="1649"/>
        <v>0</v>
      </c>
      <c r="CR731" s="24">
        <f t="shared" si="1649"/>
        <v>0</v>
      </c>
      <c r="CS731" s="33">
        <f t="shared" si="1650"/>
        <v>0</v>
      </c>
      <c r="CT731" s="24">
        <f t="shared" si="1651"/>
        <v>0</v>
      </c>
      <c r="CU731" s="24">
        <f t="shared" si="1651"/>
        <v>0</v>
      </c>
      <c r="CV731" s="24">
        <f t="shared" si="1651"/>
        <v>0</v>
      </c>
      <c r="CW731" s="24">
        <f t="shared" si="1651"/>
        <v>0</v>
      </c>
      <c r="CX731" s="33">
        <f t="shared" si="1652"/>
        <v>0</v>
      </c>
      <c r="CY731" s="24">
        <f t="shared" si="1653"/>
        <v>0</v>
      </c>
      <c r="CZ731" s="24">
        <f t="shared" si="1653"/>
        <v>0</v>
      </c>
      <c r="DA731" s="24">
        <f t="shared" si="1653"/>
        <v>0</v>
      </c>
      <c r="DB731" s="24">
        <f t="shared" si="1653"/>
        <v>0</v>
      </c>
      <c r="DC731" s="33">
        <f t="shared" si="1654"/>
        <v>0</v>
      </c>
      <c r="DD731" s="86">
        <f t="shared" si="1655"/>
        <v>0</v>
      </c>
    </row>
    <row r="732" spans="1:108" x14ac:dyDescent="0.25">
      <c r="A732" t="s">
        <v>5989</v>
      </c>
      <c r="B732" s="32" t="s">
        <v>5122</v>
      </c>
      <c r="C732" s="24">
        <f t="shared" si="1613"/>
        <v>0</v>
      </c>
      <c r="D732" s="24">
        <f t="shared" si="1613"/>
        <v>0</v>
      </c>
      <c r="E732" s="24">
        <f t="shared" si="1613"/>
        <v>0</v>
      </c>
      <c r="F732" s="24">
        <f t="shared" si="1613"/>
        <v>0</v>
      </c>
      <c r="G732" s="33">
        <f t="shared" si="1614"/>
        <v>0</v>
      </c>
      <c r="H732" s="24">
        <f t="shared" si="1615"/>
        <v>0</v>
      </c>
      <c r="I732" s="24">
        <f t="shared" si="1615"/>
        <v>0</v>
      </c>
      <c r="J732" s="24">
        <f t="shared" si="1615"/>
        <v>0</v>
      </c>
      <c r="K732" s="24">
        <f t="shared" si="1615"/>
        <v>0</v>
      </c>
      <c r="L732" s="33">
        <f t="shared" si="1616"/>
        <v>0</v>
      </c>
      <c r="M732" s="24">
        <f t="shared" si="1617"/>
        <v>0</v>
      </c>
      <c r="N732" s="24">
        <f t="shared" si="1617"/>
        <v>0</v>
      </c>
      <c r="O732" s="24">
        <f t="shared" si="1617"/>
        <v>0</v>
      </c>
      <c r="P732" s="24">
        <f t="shared" si="1617"/>
        <v>0</v>
      </c>
      <c r="Q732" s="33">
        <f t="shared" si="1618"/>
        <v>0</v>
      </c>
      <c r="R732" s="24">
        <f t="shared" si="1619"/>
        <v>0</v>
      </c>
      <c r="S732" s="24">
        <f t="shared" si="1619"/>
        <v>0</v>
      </c>
      <c r="T732" s="24">
        <f t="shared" si="1619"/>
        <v>0</v>
      </c>
      <c r="U732" s="24">
        <f t="shared" si="1619"/>
        <v>0</v>
      </c>
      <c r="V732" s="33">
        <f t="shared" si="1620"/>
        <v>0</v>
      </c>
      <c r="W732" s="24">
        <f t="shared" si="1621"/>
        <v>0</v>
      </c>
      <c r="X732" s="24">
        <f t="shared" si="1621"/>
        <v>0</v>
      </c>
      <c r="Y732" s="24">
        <f t="shared" si="1621"/>
        <v>0</v>
      </c>
      <c r="Z732" s="24">
        <f t="shared" si="1621"/>
        <v>0</v>
      </c>
      <c r="AA732" s="33">
        <f t="shared" si="1622"/>
        <v>0</v>
      </c>
      <c r="AB732" s="24">
        <f t="shared" si="1623"/>
        <v>0</v>
      </c>
      <c r="AC732" s="24">
        <f t="shared" si="1623"/>
        <v>0</v>
      </c>
      <c r="AD732" s="24">
        <f t="shared" si="1623"/>
        <v>0</v>
      </c>
      <c r="AE732" s="24">
        <f t="shared" si="1623"/>
        <v>0</v>
      </c>
      <c r="AF732" s="33">
        <f t="shared" si="1624"/>
        <v>0</v>
      </c>
      <c r="AG732" s="24">
        <f t="shared" si="1625"/>
        <v>0</v>
      </c>
      <c r="AH732" s="24">
        <f t="shared" si="1625"/>
        <v>0</v>
      </c>
      <c r="AI732" s="24">
        <f t="shared" si="1625"/>
        <v>0</v>
      </c>
      <c r="AJ732" s="24">
        <f t="shared" si="1625"/>
        <v>0</v>
      </c>
      <c r="AK732" s="33">
        <f t="shared" si="1626"/>
        <v>0</v>
      </c>
      <c r="AL732" s="24">
        <f t="shared" si="1627"/>
        <v>0</v>
      </c>
      <c r="AM732" s="24">
        <f t="shared" si="1627"/>
        <v>0</v>
      </c>
      <c r="AN732" s="24">
        <f t="shared" si="1627"/>
        <v>0</v>
      </c>
      <c r="AO732" s="24">
        <f t="shared" si="1627"/>
        <v>0</v>
      </c>
      <c r="AP732" s="33">
        <f t="shared" si="1628"/>
        <v>0</v>
      </c>
      <c r="AQ732" s="24">
        <f t="shared" si="1629"/>
        <v>0</v>
      </c>
      <c r="AR732" s="24">
        <f t="shared" si="1629"/>
        <v>0</v>
      </c>
      <c r="AS732" s="24">
        <f t="shared" si="1629"/>
        <v>0</v>
      </c>
      <c r="AT732" s="24">
        <f t="shared" si="1629"/>
        <v>0</v>
      </c>
      <c r="AU732" s="33">
        <f t="shared" si="1630"/>
        <v>0</v>
      </c>
      <c r="AV732" s="24">
        <f t="shared" si="1631"/>
        <v>0</v>
      </c>
      <c r="AW732" s="24">
        <f t="shared" si="1631"/>
        <v>0</v>
      </c>
      <c r="AX732" s="24">
        <f t="shared" si="1631"/>
        <v>0</v>
      </c>
      <c r="AY732" s="24">
        <f t="shared" si="1631"/>
        <v>0</v>
      </c>
      <c r="AZ732" s="33">
        <f t="shared" si="1632"/>
        <v>0</v>
      </c>
      <c r="BA732" s="24">
        <f t="shared" si="1633"/>
        <v>0</v>
      </c>
      <c r="BB732" s="24">
        <f t="shared" si="1633"/>
        <v>0</v>
      </c>
      <c r="BC732" s="24">
        <f t="shared" si="1633"/>
        <v>0</v>
      </c>
      <c r="BD732" s="24">
        <f t="shared" si="1633"/>
        <v>0</v>
      </c>
      <c r="BE732" s="33">
        <f t="shared" si="1634"/>
        <v>0</v>
      </c>
      <c r="BF732" s="24">
        <f t="shared" si="1635"/>
        <v>0</v>
      </c>
      <c r="BG732" s="24">
        <f t="shared" si="1635"/>
        <v>0</v>
      </c>
      <c r="BH732" s="24">
        <f t="shared" si="1635"/>
        <v>0</v>
      </c>
      <c r="BI732" s="24">
        <f t="shared" si="1635"/>
        <v>0</v>
      </c>
      <c r="BJ732" s="33">
        <f t="shared" si="1636"/>
        <v>0</v>
      </c>
      <c r="BK732" s="24">
        <f t="shared" si="1637"/>
        <v>0</v>
      </c>
      <c r="BL732" s="24">
        <f t="shared" si="1637"/>
        <v>0</v>
      </c>
      <c r="BM732" s="24">
        <f t="shared" si="1637"/>
        <v>0</v>
      </c>
      <c r="BN732" s="24">
        <f t="shared" si="1637"/>
        <v>0</v>
      </c>
      <c r="BO732" s="33">
        <f t="shared" si="1638"/>
        <v>0</v>
      </c>
      <c r="BP732" s="24">
        <f t="shared" si="1639"/>
        <v>0</v>
      </c>
      <c r="BQ732" s="24">
        <f t="shared" si="1639"/>
        <v>0</v>
      </c>
      <c r="BR732" s="24">
        <f t="shared" si="1639"/>
        <v>0</v>
      </c>
      <c r="BS732" s="24">
        <f t="shared" si="1639"/>
        <v>0</v>
      </c>
      <c r="BT732" s="33">
        <f t="shared" si="1640"/>
        <v>0</v>
      </c>
      <c r="BU732" s="24">
        <f t="shared" si="1641"/>
        <v>0</v>
      </c>
      <c r="BV732" s="24">
        <f t="shared" si="1641"/>
        <v>0</v>
      </c>
      <c r="BW732" s="24">
        <f t="shared" si="1641"/>
        <v>0</v>
      </c>
      <c r="BX732" s="24">
        <f t="shared" si="1641"/>
        <v>0</v>
      </c>
      <c r="BY732" s="33">
        <f t="shared" si="1642"/>
        <v>0</v>
      </c>
      <c r="BZ732" s="24">
        <f t="shared" si="1643"/>
        <v>0</v>
      </c>
      <c r="CA732" s="24">
        <f t="shared" si="1643"/>
        <v>0</v>
      </c>
      <c r="CB732" s="24">
        <f t="shared" si="1643"/>
        <v>0</v>
      </c>
      <c r="CC732" s="24">
        <f t="shared" si="1643"/>
        <v>0</v>
      </c>
      <c r="CD732" s="33">
        <f t="shared" si="1644"/>
        <v>0</v>
      </c>
      <c r="CE732" s="24">
        <f t="shared" si="1645"/>
        <v>0</v>
      </c>
      <c r="CF732" s="24">
        <f t="shared" si="1645"/>
        <v>0</v>
      </c>
      <c r="CG732" s="24">
        <f t="shared" si="1645"/>
        <v>0</v>
      </c>
      <c r="CH732" s="24">
        <f t="shared" si="1645"/>
        <v>0</v>
      </c>
      <c r="CI732" s="33">
        <f t="shared" si="1646"/>
        <v>0</v>
      </c>
      <c r="CJ732" s="24">
        <f t="shared" si="1647"/>
        <v>0</v>
      </c>
      <c r="CK732" s="24">
        <f t="shared" si="1647"/>
        <v>0</v>
      </c>
      <c r="CL732" s="24">
        <f t="shared" si="1647"/>
        <v>0</v>
      </c>
      <c r="CM732" s="24">
        <f t="shared" si="1647"/>
        <v>0</v>
      </c>
      <c r="CN732" s="33">
        <f t="shared" si="1648"/>
        <v>0</v>
      </c>
      <c r="CO732" s="24">
        <f t="shared" si="1649"/>
        <v>0</v>
      </c>
      <c r="CP732" s="24">
        <f t="shared" si="1649"/>
        <v>0</v>
      </c>
      <c r="CQ732" s="24">
        <f t="shared" si="1649"/>
        <v>0</v>
      </c>
      <c r="CR732" s="24">
        <f t="shared" si="1649"/>
        <v>0</v>
      </c>
      <c r="CS732" s="33">
        <f t="shared" si="1650"/>
        <v>0</v>
      </c>
      <c r="CT732" s="24">
        <f t="shared" si="1651"/>
        <v>0</v>
      </c>
      <c r="CU732" s="24">
        <f t="shared" si="1651"/>
        <v>0</v>
      </c>
      <c r="CV732" s="24">
        <f t="shared" si="1651"/>
        <v>0</v>
      </c>
      <c r="CW732" s="24">
        <f t="shared" si="1651"/>
        <v>0</v>
      </c>
      <c r="CX732" s="33">
        <f t="shared" si="1652"/>
        <v>0</v>
      </c>
      <c r="CY732" s="24">
        <f t="shared" si="1653"/>
        <v>0</v>
      </c>
      <c r="CZ732" s="24">
        <f t="shared" si="1653"/>
        <v>0</v>
      </c>
      <c r="DA732" s="24">
        <f t="shared" si="1653"/>
        <v>0</v>
      </c>
      <c r="DB732" s="24">
        <f t="shared" si="1653"/>
        <v>0</v>
      </c>
      <c r="DC732" s="33">
        <f t="shared" si="1654"/>
        <v>0</v>
      </c>
      <c r="DD732" s="86">
        <f t="shared" si="1655"/>
        <v>0</v>
      </c>
    </row>
    <row r="733" spans="1:108" x14ac:dyDescent="0.25">
      <c r="A733" t="s">
        <v>5990</v>
      </c>
      <c r="B733" s="32" t="s">
        <v>5123</v>
      </c>
      <c r="C733" s="24">
        <f t="shared" si="1613"/>
        <v>0</v>
      </c>
      <c r="D733" s="24">
        <f t="shared" si="1613"/>
        <v>0</v>
      </c>
      <c r="E733" s="24">
        <f t="shared" si="1613"/>
        <v>0</v>
      </c>
      <c r="F733" s="24">
        <f t="shared" si="1613"/>
        <v>0</v>
      </c>
      <c r="G733" s="33">
        <f t="shared" si="1614"/>
        <v>0</v>
      </c>
      <c r="H733" s="24">
        <f t="shared" si="1615"/>
        <v>0</v>
      </c>
      <c r="I733" s="24">
        <f t="shared" si="1615"/>
        <v>0</v>
      </c>
      <c r="J733" s="24">
        <f t="shared" si="1615"/>
        <v>0</v>
      </c>
      <c r="K733" s="24">
        <f t="shared" si="1615"/>
        <v>0</v>
      </c>
      <c r="L733" s="33">
        <f t="shared" si="1616"/>
        <v>0</v>
      </c>
      <c r="M733" s="24">
        <f t="shared" si="1617"/>
        <v>0</v>
      </c>
      <c r="N733" s="24">
        <f t="shared" si="1617"/>
        <v>0</v>
      </c>
      <c r="O733" s="24">
        <f t="shared" si="1617"/>
        <v>0</v>
      </c>
      <c r="P733" s="24">
        <f t="shared" si="1617"/>
        <v>0</v>
      </c>
      <c r="Q733" s="33">
        <f t="shared" si="1618"/>
        <v>0</v>
      </c>
      <c r="R733" s="24">
        <f t="shared" si="1619"/>
        <v>0</v>
      </c>
      <c r="S733" s="24">
        <f t="shared" si="1619"/>
        <v>0</v>
      </c>
      <c r="T733" s="24">
        <f t="shared" si="1619"/>
        <v>0</v>
      </c>
      <c r="U733" s="24">
        <f t="shared" si="1619"/>
        <v>0</v>
      </c>
      <c r="V733" s="33">
        <f t="shared" si="1620"/>
        <v>0</v>
      </c>
      <c r="W733" s="24">
        <f t="shared" si="1621"/>
        <v>0</v>
      </c>
      <c r="X733" s="24">
        <f t="shared" si="1621"/>
        <v>0</v>
      </c>
      <c r="Y733" s="24">
        <f t="shared" si="1621"/>
        <v>0</v>
      </c>
      <c r="Z733" s="24">
        <f t="shared" si="1621"/>
        <v>0</v>
      </c>
      <c r="AA733" s="33">
        <f t="shared" si="1622"/>
        <v>0</v>
      </c>
      <c r="AB733" s="24">
        <f t="shared" si="1623"/>
        <v>0</v>
      </c>
      <c r="AC733" s="24">
        <f t="shared" si="1623"/>
        <v>0</v>
      </c>
      <c r="AD733" s="24">
        <f t="shared" si="1623"/>
        <v>0</v>
      </c>
      <c r="AE733" s="24">
        <f t="shared" si="1623"/>
        <v>0</v>
      </c>
      <c r="AF733" s="33">
        <f t="shared" si="1624"/>
        <v>0</v>
      </c>
      <c r="AG733" s="24">
        <f t="shared" si="1625"/>
        <v>0</v>
      </c>
      <c r="AH733" s="24">
        <f t="shared" si="1625"/>
        <v>0</v>
      </c>
      <c r="AI733" s="24">
        <f t="shared" si="1625"/>
        <v>0</v>
      </c>
      <c r="AJ733" s="24">
        <f t="shared" si="1625"/>
        <v>0</v>
      </c>
      <c r="AK733" s="33">
        <f t="shared" si="1626"/>
        <v>0</v>
      </c>
      <c r="AL733" s="24">
        <f t="shared" si="1627"/>
        <v>0</v>
      </c>
      <c r="AM733" s="24">
        <f t="shared" si="1627"/>
        <v>0</v>
      </c>
      <c r="AN733" s="24">
        <f t="shared" si="1627"/>
        <v>0</v>
      </c>
      <c r="AO733" s="24">
        <f t="shared" si="1627"/>
        <v>0</v>
      </c>
      <c r="AP733" s="33">
        <f t="shared" si="1628"/>
        <v>0</v>
      </c>
      <c r="AQ733" s="24">
        <f t="shared" si="1629"/>
        <v>0</v>
      </c>
      <c r="AR733" s="24">
        <f t="shared" si="1629"/>
        <v>0</v>
      </c>
      <c r="AS733" s="24">
        <f t="shared" si="1629"/>
        <v>0</v>
      </c>
      <c r="AT733" s="24">
        <f t="shared" si="1629"/>
        <v>0</v>
      </c>
      <c r="AU733" s="33">
        <f t="shared" si="1630"/>
        <v>0</v>
      </c>
      <c r="AV733" s="24">
        <f t="shared" si="1631"/>
        <v>0</v>
      </c>
      <c r="AW733" s="24">
        <f t="shared" si="1631"/>
        <v>0</v>
      </c>
      <c r="AX733" s="24">
        <f t="shared" si="1631"/>
        <v>0</v>
      </c>
      <c r="AY733" s="24">
        <f t="shared" si="1631"/>
        <v>0</v>
      </c>
      <c r="AZ733" s="33">
        <f t="shared" si="1632"/>
        <v>0</v>
      </c>
      <c r="BA733" s="24">
        <f t="shared" si="1633"/>
        <v>0</v>
      </c>
      <c r="BB733" s="24">
        <f t="shared" si="1633"/>
        <v>0</v>
      </c>
      <c r="BC733" s="24">
        <f t="shared" si="1633"/>
        <v>0</v>
      </c>
      <c r="BD733" s="24">
        <f t="shared" si="1633"/>
        <v>0</v>
      </c>
      <c r="BE733" s="33">
        <f t="shared" si="1634"/>
        <v>0</v>
      </c>
      <c r="BF733" s="24">
        <f t="shared" si="1635"/>
        <v>0</v>
      </c>
      <c r="BG733" s="24">
        <f t="shared" si="1635"/>
        <v>0</v>
      </c>
      <c r="BH733" s="24">
        <f t="shared" si="1635"/>
        <v>0</v>
      </c>
      <c r="BI733" s="24">
        <f t="shared" si="1635"/>
        <v>0</v>
      </c>
      <c r="BJ733" s="33">
        <f t="shared" si="1636"/>
        <v>0</v>
      </c>
      <c r="BK733" s="24">
        <f t="shared" si="1637"/>
        <v>0</v>
      </c>
      <c r="BL733" s="24">
        <f t="shared" si="1637"/>
        <v>0</v>
      </c>
      <c r="BM733" s="24">
        <f t="shared" si="1637"/>
        <v>0</v>
      </c>
      <c r="BN733" s="24">
        <f t="shared" si="1637"/>
        <v>0</v>
      </c>
      <c r="BO733" s="33">
        <f t="shared" si="1638"/>
        <v>0</v>
      </c>
      <c r="BP733" s="24">
        <f t="shared" si="1639"/>
        <v>0</v>
      </c>
      <c r="BQ733" s="24">
        <f t="shared" si="1639"/>
        <v>0</v>
      </c>
      <c r="BR733" s="24">
        <f t="shared" si="1639"/>
        <v>0</v>
      </c>
      <c r="BS733" s="24">
        <f t="shared" si="1639"/>
        <v>0</v>
      </c>
      <c r="BT733" s="33">
        <f t="shared" si="1640"/>
        <v>0</v>
      </c>
      <c r="BU733" s="24">
        <f t="shared" si="1641"/>
        <v>0</v>
      </c>
      <c r="BV733" s="24">
        <f t="shared" si="1641"/>
        <v>0</v>
      </c>
      <c r="BW733" s="24">
        <f t="shared" si="1641"/>
        <v>0</v>
      </c>
      <c r="BX733" s="24">
        <f t="shared" si="1641"/>
        <v>0</v>
      </c>
      <c r="BY733" s="33">
        <f t="shared" si="1642"/>
        <v>0</v>
      </c>
      <c r="BZ733" s="24">
        <f t="shared" si="1643"/>
        <v>0</v>
      </c>
      <c r="CA733" s="24">
        <f t="shared" si="1643"/>
        <v>0</v>
      </c>
      <c r="CB733" s="24">
        <f t="shared" si="1643"/>
        <v>0</v>
      </c>
      <c r="CC733" s="24">
        <f t="shared" si="1643"/>
        <v>0</v>
      </c>
      <c r="CD733" s="33">
        <f t="shared" si="1644"/>
        <v>0</v>
      </c>
      <c r="CE733" s="24">
        <f t="shared" si="1645"/>
        <v>0</v>
      </c>
      <c r="CF733" s="24">
        <f t="shared" si="1645"/>
        <v>0</v>
      </c>
      <c r="CG733" s="24">
        <f t="shared" si="1645"/>
        <v>0</v>
      </c>
      <c r="CH733" s="24">
        <f t="shared" si="1645"/>
        <v>0</v>
      </c>
      <c r="CI733" s="33">
        <f t="shared" si="1646"/>
        <v>0</v>
      </c>
      <c r="CJ733" s="24">
        <f t="shared" si="1647"/>
        <v>0</v>
      </c>
      <c r="CK733" s="24">
        <f t="shared" si="1647"/>
        <v>0</v>
      </c>
      <c r="CL733" s="24">
        <f t="shared" si="1647"/>
        <v>0</v>
      </c>
      <c r="CM733" s="24">
        <f t="shared" si="1647"/>
        <v>0</v>
      </c>
      <c r="CN733" s="33">
        <f t="shared" si="1648"/>
        <v>0</v>
      </c>
      <c r="CO733" s="24">
        <f t="shared" si="1649"/>
        <v>0</v>
      </c>
      <c r="CP733" s="24">
        <f t="shared" si="1649"/>
        <v>0</v>
      </c>
      <c r="CQ733" s="24">
        <f t="shared" si="1649"/>
        <v>0</v>
      </c>
      <c r="CR733" s="24">
        <f t="shared" si="1649"/>
        <v>0</v>
      </c>
      <c r="CS733" s="33">
        <f t="shared" si="1650"/>
        <v>0</v>
      </c>
      <c r="CT733" s="24">
        <f t="shared" si="1651"/>
        <v>0</v>
      </c>
      <c r="CU733" s="24">
        <f t="shared" si="1651"/>
        <v>0</v>
      </c>
      <c r="CV733" s="24">
        <f t="shared" si="1651"/>
        <v>0</v>
      </c>
      <c r="CW733" s="24">
        <f t="shared" si="1651"/>
        <v>0</v>
      </c>
      <c r="CX733" s="33">
        <f t="shared" si="1652"/>
        <v>0</v>
      </c>
      <c r="CY733" s="24">
        <f t="shared" si="1653"/>
        <v>0</v>
      </c>
      <c r="CZ733" s="24">
        <f t="shared" si="1653"/>
        <v>0</v>
      </c>
      <c r="DA733" s="24">
        <f t="shared" si="1653"/>
        <v>0</v>
      </c>
      <c r="DB733" s="24">
        <f t="shared" si="1653"/>
        <v>0</v>
      </c>
      <c r="DC733" s="33">
        <f t="shared" si="1654"/>
        <v>0</v>
      </c>
      <c r="DD733" s="86">
        <f t="shared" si="1655"/>
        <v>0</v>
      </c>
    </row>
    <row r="734" spans="1:108" x14ac:dyDescent="0.25">
      <c r="A734" t="s">
        <v>5991</v>
      </c>
      <c r="B734" s="32" t="s">
        <v>5124</v>
      </c>
      <c r="C734" s="24">
        <f t="shared" si="1613"/>
        <v>0</v>
      </c>
      <c r="D734" s="24">
        <f t="shared" si="1613"/>
        <v>0</v>
      </c>
      <c r="E734" s="24">
        <f t="shared" si="1613"/>
        <v>0</v>
      </c>
      <c r="F734" s="24">
        <f t="shared" si="1613"/>
        <v>0</v>
      </c>
      <c r="G734" s="33">
        <f t="shared" si="1614"/>
        <v>0</v>
      </c>
      <c r="H734" s="24">
        <f t="shared" si="1615"/>
        <v>0</v>
      </c>
      <c r="I734" s="24">
        <f t="shared" si="1615"/>
        <v>0</v>
      </c>
      <c r="J734" s="24">
        <f t="shared" si="1615"/>
        <v>0</v>
      </c>
      <c r="K734" s="24">
        <f t="shared" si="1615"/>
        <v>0</v>
      </c>
      <c r="L734" s="33">
        <f t="shared" si="1616"/>
        <v>0</v>
      </c>
      <c r="M734" s="24">
        <f t="shared" si="1617"/>
        <v>0</v>
      </c>
      <c r="N734" s="24">
        <f t="shared" si="1617"/>
        <v>0</v>
      </c>
      <c r="O734" s="24">
        <f t="shared" si="1617"/>
        <v>0</v>
      </c>
      <c r="P734" s="24">
        <f t="shared" si="1617"/>
        <v>0</v>
      </c>
      <c r="Q734" s="33">
        <f t="shared" si="1618"/>
        <v>0</v>
      </c>
      <c r="R734" s="24">
        <f t="shared" si="1619"/>
        <v>0</v>
      </c>
      <c r="S734" s="24">
        <f t="shared" si="1619"/>
        <v>0</v>
      </c>
      <c r="T734" s="24">
        <f t="shared" si="1619"/>
        <v>0</v>
      </c>
      <c r="U734" s="24">
        <f t="shared" si="1619"/>
        <v>0</v>
      </c>
      <c r="V734" s="33">
        <f t="shared" si="1620"/>
        <v>0</v>
      </c>
      <c r="W734" s="24">
        <f t="shared" si="1621"/>
        <v>0</v>
      </c>
      <c r="X734" s="24">
        <f t="shared" si="1621"/>
        <v>0</v>
      </c>
      <c r="Y734" s="24">
        <f t="shared" si="1621"/>
        <v>0</v>
      </c>
      <c r="Z734" s="24">
        <f t="shared" si="1621"/>
        <v>0</v>
      </c>
      <c r="AA734" s="33">
        <f t="shared" si="1622"/>
        <v>0</v>
      </c>
      <c r="AB734" s="24">
        <f t="shared" si="1623"/>
        <v>0</v>
      </c>
      <c r="AC734" s="24">
        <f t="shared" si="1623"/>
        <v>0</v>
      </c>
      <c r="AD734" s="24">
        <f t="shared" si="1623"/>
        <v>0</v>
      </c>
      <c r="AE734" s="24">
        <f t="shared" si="1623"/>
        <v>0</v>
      </c>
      <c r="AF734" s="33">
        <f t="shared" si="1624"/>
        <v>0</v>
      </c>
      <c r="AG734" s="24">
        <f t="shared" si="1625"/>
        <v>0</v>
      </c>
      <c r="AH734" s="24">
        <f t="shared" si="1625"/>
        <v>0</v>
      </c>
      <c r="AI734" s="24">
        <f t="shared" si="1625"/>
        <v>0</v>
      </c>
      <c r="AJ734" s="24">
        <f t="shared" si="1625"/>
        <v>0</v>
      </c>
      <c r="AK734" s="33">
        <f t="shared" si="1626"/>
        <v>0</v>
      </c>
      <c r="AL734" s="24">
        <f t="shared" si="1627"/>
        <v>0</v>
      </c>
      <c r="AM734" s="24">
        <f t="shared" si="1627"/>
        <v>0</v>
      </c>
      <c r="AN734" s="24">
        <f t="shared" si="1627"/>
        <v>0</v>
      </c>
      <c r="AO734" s="24">
        <f t="shared" si="1627"/>
        <v>0</v>
      </c>
      <c r="AP734" s="33">
        <f t="shared" si="1628"/>
        <v>0</v>
      </c>
      <c r="AQ734" s="24">
        <f t="shared" si="1629"/>
        <v>0</v>
      </c>
      <c r="AR734" s="24">
        <f t="shared" si="1629"/>
        <v>0</v>
      </c>
      <c r="AS734" s="24">
        <f t="shared" si="1629"/>
        <v>0</v>
      </c>
      <c r="AT734" s="24">
        <f t="shared" si="1629"/>
        <v>0</v>
      </c>
      <c r="AU734" s="33">
        <f t="shared" si="1630"/>
        <v>0</v>
      </c>
      <c r="AV734" s="24">
        <f t="shared" si="1631"/>
        <v>0</v>
      </c>
      <c r="AW734" s="24">
        <f t="shared" si="1631"/>
        <v>0</v>
      </c>
      <c r="AX734" s="24">
        <f t="shared" si="1631"/>
        <v>0</v>
      </c>
      <c r="AY734" s="24">
        <f t="shared" si="1631"/>
        <v>0</v>
      </c>
      <c r="AZ734" s="33">
        <f t="shared" si="1632"/>
        <v>0</v>
      </c>
      <c r="BA734" s="24">
        <f t="shared" si="1633"/>
        <v>0</v>
      </c>
      <c r="BB734" s="24">
        <f t="shared" si="1633"/>
        <v>0</v>
      </c>
      <c r="BC734" s="24">
        <f t="shared" si="1633"/>
        <v>0</v>
      </c>
      <c r="BD734" s="24">
        <f t="shared" si="1633"/>
        <v>0</v>
      </c>
      <c r="BE734" s="33">
        <f t="shared" si="1634"/>
        <v>0</v>
      </c>
      <c r="BF734" s="24">
        <f t="shared" si="1635"/>
        <v>0</v>
      </c>
      <c r="BG734" s="24">
        <f t="shared" si="1635"/>
        <v>0</v>
      </c>
      <c r="BH734" s="24">
        <f t="shared" si="1635"/>
        <v>0</v>
      </c>
      <c r="BI734" s="24">
        <f t="shared" si="1635"/>
        <v>0</v>
      </c>
      <c r="BJ734" s="33">
        <f t="shared" si="1636"/>
        <v>0</v>
      </c>
      <c r="BK734" s="24">
        <f t="shared" si="1637"/>
        <v>0</v>
      </c>
      <c r="BL734" s="24">
        <f t="shared" si="1637"/>
        <v>0</v>
      </c>
      <c r="BM734" s="24">
        <f t="shared" si="1637"/>
        <v>0</v>
      </c>
      <c r="BN734" s="24">
        <f t="shared" si="1637"/>
        <v>0</v>
      </c>
      <c r="BO734" s="33">
        <f t="shared" si="1638"/>
        <v>0</v>
      </c>
      <c r="BP734" s="24">
        <f t="shared" si="1639"/>
        <v>0</v>
      </c>
      <c r="BQ734" s="24">
        <f t="shared" si="1639"/>
        <v>0</v>
      </c>
      <c r="BR734" s="24">
        <f t="shared" si="1639"/>
        <v>0</v>
      </c>
      <c r="BS734" s="24">
        <f t="shared" si="1639"/>
        <v>0</v>
      </c>
      <c r="BT734" s="33">
        <f t="shared" si="1640"/>
        <v>0</v>
      </c>
      <c r="BU734" s="24">
        <f t="shared" si="1641"/>
        <v>0</v>
      </c>
      <c r="BV734" s="24">
        <f t="shared" si="1641"/>
        <v>0</v>
      </c>
      <c r="BW734" s="24">
        <f t="shared" si="1641"/>
        <v>0</v>
      </c>
      <c r="BX734" s="24">
        <f t="shared" si="1641"/>
        <v>0</v>
      </c>
      <c r="BY734" s="33">
        <f t="shared" si="1642"/>
        <v>0</v>
      </c>
      <c r="BZ734" s="24">
        <f t="shared" si="1643"/>
        <v>0</v>
      </c>
      <c r="CA734" s="24">
        <f t="shared" si="1643"/>
        <v>0</v>
      </c>
      <c r="CB734" s="24">
        <f t="shared" si="1643"/>
        <v>0</v>
      </c>
      <c r="CC734" s="24">
        <f t="shared" si="1643"/>
        <v>0</v>
      </c>
      <c r="CD734" s="33">
        <f t="shared" si="1644"/>
        <v>0</v>
      </c>
      <c r="CE734" s="24">
        <f t="shared" si="1645"/>
        <v>0</v>
      </c>
      <c r="CF734" s="24">
        <f t="shared" si="1645"/>
        <v>0</v>
      </c>
      <c r="CG734" s="24">
        <f t="shared" si="1645"/>
        <v>0</v>
      </c>
      <c r="CH734" s="24">
        <f t="shared" si="1645"/>
        <v>0</v>
      </c>
      <c r="CI734" s="33">
        <f t="shared" si="1646"/>
        <v>0</v>
      </c>
      <c r="CJ734" s="24">
        <f t="shared" si="1647"/>
        <v>0</v>
      </c>
      <c r="CK734" s="24">
        <f t="shared" si="1647"/>
        <v>0</v>
      </c>
      <c r="CL734" s="24">
        <f t="shared" si="1647"/>
        <v>0</v>
      </c>
      <c r="CM734" s="24">
        <f t="shared" si="1647"/>
        <v>0</v>
      </c>
      <c r="CN734" s="33">
        <f t="shared" si="1648"/>
        <v>0</v>
      </c>
      <c r="CO734" s="24">
        <f t="shared" si="1649"/>
        <v>0</v>
      </c>
      <c r="CP734" s="24">
        <f t="shared" si="1649"/>
        <v>0</v>
      </c>
      <c r="CQ734" s="24">
        <f t="shared" si="1649"/>
        <v>0</v>
      </c>
      <c r="CR734" s="24">
        <f t="shared" si="1649"/>
        <v>0</v>
      </c>
      <c r="CS734" s="33">
        <f t="shared" si="1650"/>
        <v>0</v>
      </c>
      <c r="CT734" s="24">
        <f t="shared" si="1651"/>
        <v>0</v>
      </c>
      <c r="CU734" s="24">
        <f t="shared" si="1651"/>
        <v>0</v>
      </c>
      <c r="CV734" s="24">
        <f t="shared" si="1651"/>
        <v>0</v>
      </c>
      <c r="CW734" s="24">
        <f t="shared" si="1651"/>
        <v>0</v>
      </c>
      <c r="CX734" s="33">
        <f t="shared" si="1652"/>
        <v>0</v>
      </c>
      <c r="CY734" s="24">
        <f t="shared" si="1653"/>
        <v>0</v>
      </c>
      <c r="CZ734" s="24">
        <f t="shared" si="1653"/>
        <v>0</v>
      </c>
      <c r="DA734" s="24">
        <f t="shared" si="1653"/>
        <v>0</v>
      </c>
      <c r="DB734" s="24">
        <f t="shared" si="1653"/>
        <v>0</v>
      </c>
      <c r="DC734" s="33">
        <f t="shared" si="1654"/>
        <v>0</v>
      </c>
      <c r="DD734" s="86">
        <f t="shared" si="1655"/>
        <v>0</v>
      </c>
    </row>
    <row r="735" spans="1:108" x14ac:dyDescent="0.25">
      <c r="A735" t="s">
        <v>5992</v>
      </c>
      <c r="B735" s="32" t="s">
        <v>5125</v>
      </c>
      <c r="C735" s="24">
        <f t="shared" si="1613"/>
        <v>0</v>
      </c>
      <c r="D735" s="24">
        <f t="shared" si="1613"/>
        <v>0</v>
      </c>
      <c r="E735" s="24">
        <f t="shared" si="1613"/>
        <v>0</v>
      </c>
      <c r="F735" s="24">
        <f t="shared" si="1613"/>
        <v>0</v>
      </c>
      <c r="G735" s="33">
        <f t="shared" si="1614"/>
        <v>0</v>
      </c>
      <c r="H735" s="24">
        <f t="shared" si="1615"/>
        <v>0</v>
      </c>
      <c r="I735" s="24">
        <f t="shared" si="1615"/>
        <v>0</v>
      </c>
      <c r="J735" s="24">
        <f t="shared" si="1615"/>
        <v>0</v>
      </c>
      <c r="K735" s="24">
        <f t="shared" si="1615"/>
        <v>0</v>
      </c>
      <c r="L735" s="33">
        <f t="shared" si="1616"/>
        <v>0</v>
      </c>
      <c r="M735" s="24">
        <f t="shared" si="1617"/>
        <v>0</v>
      </c>
      <c r="N735" s="24">
        <f t="shared" si="1617"/>
        <v>0</v>
      </c>
      <c r="O735" s="24">
        <f t="shared" si="1617"/>
        <v>0</v>
      </c>
      <c r="P735" s="24">
        <f t="shared" si="1617"/>
        <v>0</v>
      </c>
      <c r="Q735" s="33">
        <f t="shared" si="1618"/>
        <v>0</v>
      </c>
      <c r="R735" s="24">
        <f t="shared" si="1619"/>
        <v>0</v>
      </c>
      <c r="S735" s="24">
        <f t="shared" si="1619"/>
        <v>0</v>
      </c>
      <c r="T735" s="24">
        <f t="shared" si="1619"/>
        <v>0</v>
      </c>
      <c r="U735" s="24">
        <f t="shared" si="1619"/>
        <v>0</v>
      </c>
      <c r="V735" s="33">
        <f t="shared" si="1620"/>
        <v>0</v>
      </c>
      <c r="W735" s="24">
        <f t="shared" si="1621"/>
        <v>0</v>
      </c>
      <c r="X735" s="24">
        <f t="shared" si="1621"/>
        <v>0</v>
      </c>
      <c r="Y735" s="24">
        <f t="shared" si="1621"/>
        <v>0</v>
      </c>
      <c r="Z735" s="24">
        <f t="shared" si="1621"/>
        <v>0</v>
      </c>
      <c r="AA735" s="33">
        <f t="shared" si="1622"/>
        <v>0</v>
      </c>
      <c r="AB735" s="24">
        <f t="shared" si="1623"/>
        <v>0</v>
      </c>
      <c r="AC735" s="24">
        <f t="shared" si="1623"/>
        <v>0</v>
      </c>
      <c r="AD735" s="24">
        <f t="shared" si="1623"/>
        <v>0</v>
      </c>
      <c r="AE735" s="24">
        <f t="shared" si="1623"/>
        <v>0</v>
      </c>
      <c r="AF735" s="33">
        <f t="shared" si="1624"/>
        <v>0</v>
      </c>
      <c r="AG735" s="24">
        <f t="shared" si="1625"/>
        <v>0</v>
      </c>
      <c r="AH735" s="24">
        <f t="shared" si="1625"/>
        <v>0</v>
      </c>
      <c r="AI735" s="24">
        <f t="shared" si="1625"/>
        <v>0</v>
      </c>
      <c r="AJ735" s="24">
        <f t="shared" si="1625"/>
        <v>0</v>
      </c>
      <c r="AK735" s="33">
        <f t="shared" si="1626"/>
        <v>0</v>
      </c>
      <c r="AL735" s="24">
        <f t="shared" si="1627"/>
        <v>0</v>
      </c>
      <c r="AM735" s="24">
        <f t="shared" si="1627"/>
        <v>0</v>
      </c>
      <c r="AN735" s="24">
        <f t="shared" si="1627"/>
        <v>0</v>
      </c>
      <c r="AO735" s="24">
        <f t="shared" si="1627"/>
        <v>0</v>
      </c>
      <c r="AP735" s="33">
        <f t="shared" si="1628"/>
        <v>0</v>
      </c>
      <c r="AQ735" s="24">
        <f t="shared" si="1629"/>
        <v>0</v>
      </c>
      <c r="AR735" s="24">
        <f t="shared" si="1629"/>
        <v>0</v>
      </c>
      <c r="AS735" s="24">
        <f t="shared" si="1629"/>
        <v>0</v>
      </c>
      <c r="AT735" s="24">
        <f t="shared" si="1629"/>
        <v>0</v>
      </c>
      <c r="AU735" s="33">
        <f t="shared" si="1630"/>
        <v>0</v>
      </c>
      <c r="AV735" s="24">
        <f t="shared" si="1631"/>
        <v>0</v>
      </c>
      <c r="AW735" s="24">
        <f t="shared" si="1631"/>
        <v>0</v>
      </c>
      <c r="AX735" s="24">
        <f t="shared" si="1631"/>
        <v>0</v>
      </c>
      <c r="AY735" s="24">
        <f t="shared" si="1631"/>
        <v>0</v>
      </c>
      <c r="AZ735" s="33">
        <f t="shared" si="1632"/>
        <v>0</v>
      </c>
      <c r="BA735" s="24">
        <f t="shared" si="1633"/>
        <v>0</v>
      </c>
      <c r="BB735" s="24">
        <f t="shared" si="1633"/>
        <v>0</v>
      </c>
      <c r="BC735" s="24">
        <f t="shared" si="1633"/>
        <v>0</v>
      </c>
      <c r="BD735" s="24">
        <f t="shared" si="1633"/>
        <v>0</v>
      </c>
      <c r="BE735" s="33">
        <f t="shared" si="1634"/>
        <v>0</v>
      </c>
      <c r="BF735" s="24">
        <f t="shared" si="1635"/>
        <v>0</v>
      </c>
      <c r="BG735" s="24">
        <f t="shared" si="1635"/>
        <v>0</v>
      </c>
      <c r="BH735" s="24">
        <f t="shared" si="1635"/>
        <v>0</v>
      </c>
      <c r="BI735" s="24">
        <f t="shared" si="1635"/>
        <v>0</v>
      </c>
      <c r="BJ735" s="33">
        <f t="shared" si="1636"/>
        <v>0</v>
      </c>
      <c r="BK735" s="24">
        <f t="shared" si="1637"/>
        <v>0</v>
      </c>
      <c r="BL735" s="24">
        <f t="shared" si="1637"/>
        <v>0</v>
      </c>
      <c r="BM735" s="24">
        <f t="shared" si="1637"/>
        <v>0</v>
      </c>
      <c r="BN735" s="24">
        <f t="shared" si="1637"/>
        <v>0</v>
      </c>
      <c r="BO735" s="33">
        <f t="shared" si="1638"/>
        <v>0</v>
      </c>
      <c r="BP735" s="24">
        <f t="shared" si="1639"/>
        <v>0</v>
      </c>
      <c r="BQ735" s="24">
        <f t="shared" si="1639"/>
        <v>0</v>
      </c>
      <c r="BR735" s="24">
        <f t="shared" si="1639"/>
        <v>0</v>
      </c>
      <c r="BS735" s="24">
        <f t="shared" si="1639"/>
        <v>0</v>
      </c>
      <c r="BT735" s="33">
        <f t="shared" si="1640"/>
        <v>0</v>
      </c>
      <c r="BU735" s="24">
        <f t="shared" si="1641"/>
        <v>0</v>
      </c>
      <c r="BV735" s="24">
        <f t="shared" si="1641"/>
        <v>0</v>
      </c>
      <c r="BW735" s="24">
        <f t="shared" si="1641"/>
        <v>0</v>
      </c>
      <c r="BX735" s="24">
        <f t="shared" si="1641"/>
        <v>0</v>
      </c>
      <c r="BY735" s="33">
        <f t="shared" si="1642"/>
        <v>0</v>
      </c>
      <c r="BZ735" s="24">
        <f t="shared" si="1643"/>
        <v>0</v>
      </c>
      <c r="CA735" s="24">
        <f t="shared" si="1643"/>
        <v>0</v>
      </c>
      <c r="CB735" s="24">
        <f t="shared" si="1643"/>
        <v>0</v>
      </c>
      <c r="CC735" s="24">
        <f t="shared" si="1643"/>
        <v>0</v>
      </c>
      <c r="CD735" s="33">
        <f t="shared" si="1644"/>
        <v>0</v>
      </c>
      <c r="CE735" s="24">
        <f t="shared" si="1645"/>
        <v>0</v>
      </c>
      <c r="CF735" s="24">
        <f t="shared" si="1645"/>
        <v>0</v>
      </c>
      <c r="CG735" s="24">
        <f t="shared" si="1645"/>
        <v>0</v>
      </c>
      <c r="CH735" s="24">
        <f t="shared" si="1645"/>
        <v>0</v>
      </c>
      <c r="CI735" s="33">
        <f t="shared" si="1646"/>
        <v>0</v>
      </c>
      <c r="CJ735" s="24">
        <f t="shared" si="1647"/>
        <v>0</v>
      </c>
      <c r="CK735" s="24">
        <f t="shared" si="1647"/>
        <v>0</v>
      </c>
      <c r="CL735" s="24">
        <f t="shared" si="1647"/>
        <v>0</v>
      </c>
      <c r="CM735" s="24">
        <f t="shared" si="1647"/>
        <v>0</v>
      </c>
      <c r="CN735" s="33">
        <f t="shared" si="1648"/>
        <v>0</v>
      </c>
      <c r="CO735" s="24">
        <f t="shared" si="1649"/>
        <v>0</v>
      </c>
      <c r="CP735" s="24">
        <f t="shared" si="1649"/>
        <v>0</v>
      </c>
      <c r="CQ735" s="24">
        <f t="shared" si="1649"/>
        <v>0</v>
      </c>
      <c r="CR735" s="24">
        <f t="shared" si="1649"/>
        <v>0</v>
      </c>
      <c r="CS735" s="33">
        <f t="shared" si="1650"/>
        <v>0</v>
      </c>
      <c r="CT735" s="24">
        <f t="shared" si="1651"/>
        <v>0</v>
      </c>
      <c r="CU735" s="24">
        <f t="shared" si="1651"/>
        <v>0</v>
      </c>
      <c r="CV735" s="24">
        <f t="shared" si="1651"/>
        <v>0</v>
      </c>
      <c r="CW735" s="24">
        <f t="shared" si="1651"/>
        <v>0</v>
      </c>
      <c r="CX735" s="33">
        <f t="shared" si="1652"/>
        <v>0</v>
      </c>
      <c r="CY735" s="24">
        <f t="shared" si="1653"/>
        <v>0</v>
      </c>
      <c r="CZ735" s="24">
        <f t="shared" si="1653"/>
        <v>0</v>
      </c>
      <c r="DA735" s="24">
        <f t="shared" si="1653"/>
        <v>0</v>
      </c>
      <c r="DB735" s="24">
        <f t="shared" si="1653"/>
        <v>0</v>
      </c>
      <c r="DC735" s="33">
        <f t="shared" si="1654"/>
        <v>0</v>
      </c>
      <c r="DD735" s="86">
        <f t="shared" si="1655"/>
        <v>0</v>
      </c>
    </row>
    <row r="736" spans="1:108" x14ac:dyDescent="0.25">
      <c r="A736" t="s">
        <v>5993</v>
      </c>
      <c r="B736" s="32" t="s">
        <v>5126</v>
      </c>
      <c r="C736" s="24">
        <f t="shared" si="1613"/>
        <v>0</v>
      </c>
      <c r="D736" s="24">
        <f t="shared" si="1613"/>
        <v>0</v>
      </c>
      <c r="E736" s="24">
        <f t="shared" si="1613"/>
        <v>0</v>
      </c>
      <c r="F736" s="24">
        <f t="shared" si="1613"/>
        <v>0</v>
      </c>
      <c r="G736" s="33">
        <f t="shared" si="1614"/>
        <v>0</v>
      </c>
      <c r="H736" s="24">
        <f t="shared" si="1615"/>
        <v>0</v>
      </c>
      <c r="I736" s="24">
        <f t="shared" si="1615"/>
        <v>0</v>
      </c>
      <c r="J736" s="24">
        <f t="shared" si="1615"/>
        <v>0</v>
      </c>
      <c r="K736" s="24">
        <f t="shared" si="1615"/>
        <v>0</v>
      </c>
      <c r="L736" s="33">
        <f t="shared" si="1616"/>
        <v>0</v>
      </c>
      <c r="M736" s="24">
        <f t="shared" si="1617"/>
        <v>0</v>
      </c>
      <c r="N736" s="24">
        <f t="shared" si="1617"/>
        <v>0</v>
      </c>
      <c r="O736" s="24">
        <f t="shared" si="1617"/>
        <v>0</v>
      </c>
      <c r="P736" s="24">
        <f t="shared" si="1617"/>
        <v>0</v>
      </c>
      <c r="Q736" s="33">
        <f t="shared" si="1618"/>
        <v>0</v>
      </c>
      <c r="R736" s="24">
        <f t="shared" si="1619"/>
        <v>0</v>
      </c>
      <c r="S736" s="24">
        <f t="shared" si="1619"/>
        <v>0</v>
      </c>
      <c r="T736" s="24">
        <f t="shared" si="1619"/>
        <v>0</v>
      </c>
      <c r="U736" s="24">
        <f t="shared" si="1619"/>
        <v>0</v>
      </c>
      <c r="V736" s="33">
        <f t="shared" si="1620"/>
        <v>0</v>
      </c>
      <c r="W736" s="24">
        <f t="shared" si="1621"/>
        <v>0</v>
      </c>
      <c r="X736" s="24">
        <f t="shared" si="1621"/>
        <v>0</v>
      </c>
      <c r="Y736" s="24">
        <f t="shared" si="1621"/>
        <v>0</v>
      </c>
      <c r="Z736" s="24">
        <f t="shared" si="1621"/>
        <v>0</v>
      </c>
      <c r="AA736" s="33">
        <f t="shared" si="1622"/>
        <v>0</v>
      </c>
      <c r="AB736" s="24">
        <f t="shared" si="1623"/>
        <v>0</v>
      </c>
      <c r="AC736" s="24">
        <f t="shared" si="1623"/>
        <v>0</v>
      </c>
      <c r="AD736" s="24">
        <f t="shared" si="1623"/>
        <v>0</v>
      </c>
      <c r="AE736" s="24">
        <f t="shared" si="1623"/>
        <v>0</v>
      </c>
      <c r="AF736" s="33">
        <f t="shared" si="1624"/>
        <v>0</v>
      </c>
      <c r="AG736" s="24">
        <f t="shared" si="1625"/>
        <v>0</v>
      </c>
      <c r="AH736" s="24">
        <f t="shared" si="1625"/>
        <v>0</v>
      </c>
      <c r="AI736" s="24">
        <f t="shared" si="1625"/>
        <v>0</v>
      </c>
      <c r="AJ736" s="24">
        <f t="shared" si="1625"/>
        <v>0</v>
      </c>
      <c r="AK736" s="33">
        <f t="shared" si="1626"/>
        <v>0</v>
      </c>
      <c r="AL736" s="24">
        <f t="shared" si="1627"/>
        <v>0</v>
      </c>
      <c r="AM736" s="24">
        <f t="shared" si="1627"/>
        <v>0</v>
      </c>
      <c r="AN736" s="24">
        <f t="shared" si="1627"/>
        <v>0</v>
      </c>
      <c r="AO736" s="24">
        <f t="shared" si="1627"/>
        <v>0</v>
      </c>
      <c r="AP736" s="33">
        <f t="shared" si="1628"/>
        <v>0</v>
      </c>
      <c r="AQ736" s="24">
        <f t="shared" si="1629"/>
        <v>0</v>
      </c>
      <c r="AR736" s="24">
        <f t="shared" si="1629"/>
        <v>0</v>
      </c>
      <c r="AS736" s="24">
        <f t="shared" si="1629"/>
        <v>0</v>
      </c>
      <c r="AT736" s="24">
        <f t="shared" si="1629"/>
        <v>0</v>
      </c>
      <c r="AU736" s="33">
        <f t="shared" si="1630"/>
        <v>0</v>
      </c>
      <c r="AV736" s="24">
        <f t="shared" si="1631"/>
        <v>0</v>
      </c>
      <c r="AW736" s="24">
        <f t="shared" si="1631"/>
        <v>0</v>
      </c>
      <c r="AX736" s="24">
        <f t="shared" si="1631"/>
        <v>0</v>
      </c>
      <c r="AY736" s="24">
        <f t="shared" si="1631"/>
        <v>0</v>
      </c>
      <c r="AZ736" s="33">
        <f t="shared" si="1632"/>
        <v>0</v>
      </c>
      <c r="BA736" s="24">
        <f t="shared" si="1633"/>
        <v>0</v>
      </c>
      <c r="BB736" s="24">
        <f t="shared" si="1633"/>
        <v>0</v>
      </c>
      <c r="BC736" s="24">
        <f t="shared" si="1633"/>
        <v>0</v>
      </c>
      <c r="BD736" s="24">
        <f t="shared" si="1633"/>
        <v>0</v>
      </c>
      <c r="BE736" s="33">
        <f t="shared" si="1634"/>
        <v>0</v>
      </c>
      <c r="BF736" s="24">
        <f t="shared" si="1635"/>
        <v>0</v>
      </c>
      <c r="BG736" s="24">
        <f t="shared" si="1635"/>
        <v>0</v>
      </c>
      <c r="BH736" s="24">
        <f t="shared" si="1635"/>
        <v>0</v>
      </c>
      <c r="BI736" s="24">
        <f t="shared" si="1635"/>
        <v>0</v>
      </c>
      <c r="BJ736" s="33">
        <f t="shared" si="1636"/>
        <v>0</v>
      </c>
      <c r="BK736" s="24">
        <f t="shared" si="1637"/>
        <v>0</v>
      </c>
      <c r="BL736" s="24">
        <f t="shared" si="1637"/>
        <v>0</v>
      </c>
      <c r="BM736" s="24">
        <f t="shared" si="1637"/>
        <v>0</v>
      </c>
      <c r="BN736" s="24">
        <f t="shared" si="1637"/>
        <v>0</v>
      </c>
      <c r="BO736" s="33">
        <f t="shared" si="1638"/>
        <v>0</v>
      </c>
      <c r="BP736" s="24">
        <f t="shared" si="1639"/>
        <v>0</v>
      </c>
      <c r="BQ736" s="24">
        <f t="shared" si="1639"/>
        <v>0</v>
      </c>
      <c r="BR736" s="24">
        <f t="shared" si="1639"/>
        <v>0</v>
      </c>
      <c r="BS736" s="24">
        <f t="shared" si="1639"/>
        <v>0</v>
      </c>
      <c r="BT736" s="33">
        <f t="shared" si="1640"/>
        <v>0</v>
      </c>
      <c r="BU736" s="24">
        <f t="shared" si="1641"/>
        <v>0</v>
      </c>
      <c r="BV736" s="24">
        <f t="shared" si="1641"/>
        <v>0</v>
      </c>
      <c r="BW736" s="24">
        <f t="shared" si="1641"/>
        <v>0</v>
      </c>
      <c r="BX736" s="24">
        <f t="shared" si="1641"/>
        <v>0</v>
      </c>
      <c r="BY736" s="33">
        <f t="shared" si="1642"/>
        <v>0</v>
      </c>
      <c r="BZ736" s="24">
        <f t="shared" si="1643"/>
        <v>0</v>
      </c>
      <c r="CA736" s="24">
        <f t="shared" si="1643"/>
        <v>0</v>
      </c>
      <c r="CB736" s="24">
        <f t="shared" si="1643"/>
        <v>0</v>
      </c>
      <c r="CC736" s="24">
        <f t="shared" si="1643"/>
        <v>0</v>
      </c>
      <c r="CD736" s="33">
        <f t="shared" si="1644"/>
        <v>0</v>
      </c>
      <c r="CE736" s="24">
        <f t="shared" si="1645"/>
        <v>0</v>
      </c>
      <c r="CF736" s="24">
        <f t="shared" si="1645"/>
        <v>0</v>
      </c>
      <c r="CG736" s="24">
        <f t="shared" si="1645"/>
        <v>0</v>
      </c>
      <c r="CH736" s="24">
        <f t="shared" si="1645"/>
        <v>0</v>
      </c>
      <c r="CI736" s="33">
        <f t="shared" si="1646"/>
        <v>0</v>
      </c>
      <c r="CJ736" s="24">
        <f t="shared" si="1647"/>
        <v>0</v>
      </c>
      <c r="CK736" s="24">
        <f t="shared" si="1647"/>
        <v>0</v>
      </c>
      <c r="CL736" s="24">
        <f t="shared" si="1647"/>
        <v>0</v>
      </c>
      <c r="CM736" s="24">
        <f t="shared" si="1647"/>
        <v>0</v>
      </c>
      <c r="CN736" s="33">
        <f t="shared" si="1648"/>
        <v>0</v>
      </c>
      <c r="CO736" s="24">
        <f t="shared" si="1649"/>
        <v>0</v>
      </c>
      <c r="CP736" s="24">
        <f t="shared" si="1649"/>
        <v>0</v>
      </c>
      <c r="CQ736" s="24">
        <f t="shared" si="1649"/>
        <v>0</v>
      </c>
      <c r="CR736" s="24">
        <f t="shared" si="1649"/>
        <v>0</v>
      </c>
      <c r="CS736" s="33">
        <f t="shared" si="1650"/>
        <v>0</v>
      </c>
      <c r="CT736" s="24">
        <f t="shared" si="1651"/>
        <v>0</v>
      </c>
      <c r="CU736" s="24">
        <f t="shared" si="1651"/>
        <v>0</v>
      </c>
      <c r="CV736" s="24">
        <f t="shared" si="1651"/>
        <v>0</v>
      </c>
      <c r="CW736" s="24">
        <f t="shared" si="1651"/>
        <v>0</v>
      </c>
      <c r="CX736" s="33">
        <f t="shared" si="1652"/>
        <v>0</v>
      </c>
      <c r="CY736" s="24">
        <f t="shared" si="1653"/>
        <v>0</v>
      </c>
      <c r="CZ736" s="24">
        <f t="shared" si="1653"/>
        <v>0</v>
      </c>
      <c r="DA736" s="24">
        <f t="shared" si="1653"/>
        <v>0</v>
      </c>
      <c r="DB736" s="24">
        <f t="shared" si="1653"/>
        <v>0</v>
      </c>
      <c r="DC736" s="33">
        <f t="shared" si="1654"/>
        <v>0</v>
      </c>
      <c r="DD736" s="86">
        <f t="shared" si="1655"/>
        <v>0</v>
      </c>
    </row>
    <row r="737" spans="1:108" x14ac:dyDescent="0.25">
      <c r="A737" t="s">
        <v>5994</v>
      </c>
      <c r="B737" s="32" t="s">
        <v>5127</v>
      </c>
      <c r="C737" s="24">
        <f t="shared" si="1613"/>
        <v>0</v>
      </c>
      <c r="D737" s="24">
        <f t="shared" si="1613"/>
        <v>0</v>
      </c>
      <c r="E737" s="24">
        <f t="shared" si="1613"/>
        <v>0</v>
      </c>
      <c r="F737" s="24">
        <f t="shared" si="1613"/>
        <v>0</v>
      </c>
      <c r="G737" s="33">
        <f t="shared" si="1614"/>
        <v>0</v>
      </c>
      <c r="H737" s="24">
        <f t="shared" si="1615"/>
        <v>0</v>
      </c>
      <c r="I737" s="24">
        <f t="shared" si="1615"/>
        <v>0</v>
      </c>
      <c r="J737" s="24">
        <f t="shared" si="1615"/>
        <v>0</v>
      </c>
      <c r="K737" s="24">
        <f t="shared" si="1615"/>
        <v>0</v>
      </c>
      <c r="L737" s="33">
        <f t="shared" si="1616"/>
        <v>0</v>
      </c>
      <c r="M737" s="24">
        <f t="shared" si="1617"/>
        <v>0</v>
      </c>
      <c r="N737" s="24">
        <f t="shared" si="1617"/>
        <v>0</v>
      </c>
      <c r="O737" s="24">
        <f t="shared" si="1617"/>
        <v>0</v>
      </c>
      <c r="P737" s="24">
        <f t="shared" si="1617"/>
        <v>0</v>
      </c>
      <c r="Q737" s="33">
        <f t="shared" si="1618"/>
        <v>0</v>
      </c>
      <c r="R737" s="24">
        <f t="shared" si="1619"/>
        <v>0</v>
      </c>
      <c r="S737" s="24">
        <f t="shared" si="1619"/>
        <v>0</v>
      </c>
      <c r="T737" s="24">
        <f t="shared" si="1619"/>
        <v>0</v>
      </c>
      <c r="U737" s="24">
        <f t="shared" si="1619"/>
        <v>0</v>
      </c>
      <c r="V737" s="33">
        <f t="shared" si="1620"/>
        <v>0</v>
      </c>
      <c r="W737" s="24">
        <f t="shared" si="1621"/>
        <v>0</v>
      </c>
      <c r="X737" s="24">
        <f t="shared" si="1621"/>
        <v>0</v>
      </c>
      <c r="Y737" s="24">
        <f t="shared" si="1621"/>
        <v>0</v>
      </c>
      <c r="Z737" s="24">
        <f t="shared" si="1621"/>
        <v>0</v>
      </c>
      <c r="AA737" s="33">
        <f t="shared" si="1622"/>
        <v>0</v>
      </c>
      <c r="AB737" s="24">
        <f t="shared" si="1623"/>
        <v>0</v>
      </c>
      <c r="AC737" s="24">
        <f t="shared" si="1623"/>
        <v>0</v>
      </c>
      <c r="AD737" s="24">
        <f t="shared" si="1623"/>
        <v>0</v>
      </c>
      <c r="AE737" s="24">
        <f t="shared" si="1623"/>
        <v>0</v>
      </c>
      <c r="AF737" s="33">
        <f t="shared" si="1624"/>
        <v>0</v>
      </c>
      <c r="AG737" s="24">
        <f t="shared" si="1625"/>
        <v>0</v>
      </c>
      <c r="AH737" s="24">
        <f t="shared" si="1625"/>
        <v>0</v>
      </c>
      <c r="AI737" s="24">
        <f t="shared" si="1625"/>
        <v>0</v>
      </c>
      <c r="AJ737" s="24">
        <f t="shared" si="1625"/>
        <v>0</v>
      </c>
      <c r="AK737" s="33">
        <f t="shared" si="1626"/>
        <v>0</v>
      </c>
      <c r="AL737" s="24">
        <f t="shared" si="1627"/>
        <v>0</v>
      </c>
      <c r="AM737" s="24">
        <f t="shared" si="1627"/>
        <v>0</v>
      </c>
      <c r="AN737" s="24">
        <f t="shared" si="1627"/>
        <v>0</v>
      </c>
      <c r="AO737" s="24">
        <f t="shared" si="1627"/>
        <v>0</v>
      </c>
      <c r="AP737" s="33">
        <f t="shared" si="1628"/>
        <v>0</v>
      </c>
      <c r="AQ737" s="24">
        <f t="shared" si="1629"/>
        <v>0</v>
      </c>
      <c r="AR737" s="24">
        <f t="shared" si="1629"/>
        <v>0</v>
      </c>
      <c r="AS737" s="24">
        <f t="shared" si="1629"/>
        <v>0</v>
      </c>
      <c r="AT737" s="24">
        <f t="shared" si="1629"/>
        <v>0</v>
      </c>
      <c r="AU737" s="33">
        <f t="shared" si="1630"/>
        <v>0</v>
      </c>
      <c r="AV737" s="24">
        <f t="shared" si="1631"/>
        <v>0</v>
      </c>
      <c r="AW737" s="24">
        <f t="shared" si="1631"/>
        <v>0</v>
      </c>
      <c r="AX737" s="24">
        <f t="shared" si="1631"/>
        <v>0</v>
      </c>
      <c r="AY737" s="24">
        <f t="shared" si="1631"/>
        <v>0</v>
      </c>
      <c r="AZ737" s="33">
        <f t="shared" si="1632"/>
        <v>0</v>
      </c>
      <c r="BA737" s="24">
        <f t="shared" si="1633"/>
        <v>0</v>
      </c>
      <c r="BB737" s="24">
        <f t="shared" si="1633"/>
        <v>0</v>
      </c>
      <c r="BC737" s="24">
        <f t="shared" si="1633"/>
        <v>0</v>
      </c>
      <c r="BD737" s="24">
        <f t="shared" si="1633"/>
        <v>0</v>
      </c>
      <c r="BE737" s="33">
        <f t="shared" si="1634"/>
        <v>0</v>
      </c>
      <c r="BF737" s="24">
        <f t="shared" si="1635"/>
        <v>0</v>
      </c>
      <c r="BG737" s="24">
        <f t="shared" si="1635"/>
        <v>0</v>
      </c>
      <c r="BH737" s="24">
        <f t="shared" si="1635"/>
        <v>0</v>
      </c>
      <c r="BI737" s="24">
        <f t="shared" si="1635"/>
        <v>0</v>
      </c>
      <c r="BJ737" s="33">
        <f t="shared" si="1636"/>
        <v>0</v>
      </c>
      <c r="BK737" s="24">
        <f t="shared" si="1637"/>
        <v>0</v>
      </c>
      <c r="BL737" s="24">
        <f t="shared" si="1637"/>
        <v>0</v>
      </c>
      <c r="BM737" s="24">
        <f t="shared" si="1637"/>
        <v>0</v>
      </c>
      <c r="BN737" s="24">
        <f t="shared" si="1637"/>
        <v>0</v>
      </c>
      <c r="BO737" s="33">
        <f t="shared" si="1638"/>
        <v>0</v>
      </c>
      <c r="BP737" s="24">
        <f t="shared" si="1639"/>
        <v>0</v>
      </c>
      <c r="BQ737" s="24">
        <f t="shared" si="1639"/>
        <v>0</v>
      </c>
      <c r="BR737" s="24">
        <f t="shared" si="1639"/>
        <v>0</v>
      </c>
      <c r="BS737" s="24">
        <f t="shared" si="1639"/>
        <v>0</v>
      </c>
      <c r="BT737" s="33">
        <f t="shared" si="1640"/>
        <v>0</v>
      </c>
      <c r="BU737" s="24">
        <f t="shared" si="1641"/>
        <v>0</v>
      </c>
      <c r="BV737" s="24">
        <f t="shared" si="1641"/>
        <v>0</v>
      </c>
      <c r="BW737" s="24">
        <f t="shared" si="1641"/>
        <v>0</v>
      </c>
      <c r="BX737" s="24">
        <f t="shared" si="1641"/>
        <v>0</v>
      </c>
      <c r="BY737" s="33">
        <f t="shared" si="1642"/>
        <v>0</v>
      </c>
      <c r="BZ737" s="24">
        <f t="shared" si="1643"/>
        <v>0</v>
      </c>
      <c r="CA737" s="24">
        <f t="shared" si="1643"/>
        <v>0</v>
      </c>
      <c r="CB737" s="24">
        <f t="shared" si="1643"/>
        <v>0</v>
      </c>
      <c r="CC737" s="24">
        <f t="shared" si="1643"/>
        <v>0</v>
      </c>
      <c r="CD737" s="33">
        <f t="shared" si="1644"/>
        <v>0</v>
      </c>
      <c r="CE737" s="24">
        <f t="shared" si="1645"/>
        <v>0</v>
      </c>
      <c r="CF737" s="24">
        <f t="shared" si="1645"/>
        <v>0</v>
      </c>
      <c r="CG737" s="24">
        <f t="shared" si="1645"/>
        <v>0</v>
      </c>
      <c r="CH737" s="24">
        <f t="shared" si="1645"/>
        <v>0</v>
      </c>
      <c r="CI737" s="33">
        <f t="shared" si="1646"/>
        <v>0</v>
      </c>
      <c r="CJ737" s="24">
        <f t="shared" si="1647"/>
        <v>0</v>
      </c>
      <c r="CK737" s="24">
        <f t="shared" si="1647"/>
        <v>0</v>
      </c>
      <c r="CL737" s="24">
        <f t="shared" si="1647"/>
        <v>0</v>
      </c>
      <c r="CM737" s="24">
        <f t="shared" si="1647"/>
        <v>0</v>
      </c>
      <c r="CN737" s="33">
        <f t="shared" si="1648"/>
        <v>0</v>
      </c>
      <c r="CO737" s="24">
        <f t="shared" si="1649"/>
        <v>0</v>
      </c>
      <c r="CP737" s="24">
        <f t="shared" si="1649"/>
        <v>0</v>
      </c>
      <c r="CQ737" s="24">
        <f t="shared" si="1649"/>
        <v>0</v>
      </c>
      <c r="CR737" s="24">
        <f t="shared" si="1649"/>
        <v>0</v>
      </c>
      <c r="CS737" s="33">
        <f t="shared" si="1650"/>
        <v>0</v>
      </c>
      <c r="CT737" s="24">
        <f t="shared" si="1651"/>
        <v>0</v>
      </c>
      <c r="CU737" s="24">
        <f t="shared" si="1651"/>
        <v>0</v>
      </c>
      <c r="CV737" s="24">
        <f t="shared" si="1651"/>
        <v>0</v>
      </c>
      <c r="CW737" s="24">
        <f t="shared" si="1651"/>
        <v>0</v>
      </c>
      <c r="CX737" s="33">
        <f t="shared" si="1652"/>
        <v>0</v>
      </c>
      <c r="CY737" s="24">
        <f t="shared" si="1653"/>
        <v>0</v>
      </c>
      <c r="CZ737" s="24">
        <f t="shared" si="1653"/>
        <v>0</v>
      </c>
      <c r="DA737" s="24">
        <f t="shared" si="1653"/>
        <v>0</v>
      </c>
      <c r="DB737" s="24">
        <f t="shared" si="1653"/>
        <v>0</v>
      </c>
      <c r="DC737" s="33">
        <f t="shared" si="1654"/>
        <v>0</v>
      </c>
      <c r="DD737" s="86">
        <f t="shared" si="1655"/>
        <v>0</v>
      </c>
    </row>
    <row r="738" spans="1:108" x14ac:dyDescent="0.25">
      <c r="A738" t="s">
        <v>5995</v>
      </c>
      <c r="B738" s="32" t="s">
        <v>5128</v>
      </c>
      <c r="C738" s="24">
        <f t="shared" si="1613"/>
        <v>0</v>
      </c>
      <c r="D738" s="24">
        <f t="shared" si="1613"/>
        <v>0</v>
      </c>
      <c r="E738" s="24">
        <f t="shared" si="1613"/>
        <v>0</v>
      </c>
      <c r="F738" s="24">
        <f t="shared" si="1613"/>
        <v>0</v>
      </c>
      <c r="G738" s="33">
        <f t="shared" si="1614"/>
        <v>0</v>
      </c>
      <c r="H738" s="24">
        <f t="shared" si="1615"/>
        <v>0</v>
      </c>
      <c r="I738" s="24">
        <f t="shared" si="1615"/>
        <v>0</v>
      </c>
      <c r="J738" s="24">
        <f t="shared" si="1615"/>
        <v>0</v>
      </c>
      <c r="K738" s="24">
        <f t="shared" si="1615"/>
        <v>0</v>
      </c>
      <c r="L738" s="33">
        <f t="shared" si="1616"/>
        <v>0</v>
      </c>
      <c r="M738" s="24">
        <f t="shared" si="1617"/>
        <v>0</v>
      </c>
      <c r="N738" s="24">
        <f t="shared" si="1617"/>
        <v>0</v>
      </c>
      <c r="O738" s="24">
        <f t="shared" si="1617"/>
        <v>0</v>
      </c>
      <c r="P738" s="24">
        <f t="shared" si="1617"/>
        <v>0</v>
      </c>
      <c r="Q738" s="33">
        <f t="shared" si="1618"/>
        <v>0</v>
      </c>
      <c r="R738" s="24">
        <f t="shared" si="1619"/>
        <v>0</v>
      </c>
      <c r="S738" s="24">
        <f t="shared" si="1619"/>
        <v>0</v>
      </c>
      <c r="T738" s="24">
        <f t="shared" si="1619"/>
        <v>0</v>
      </c>
      <c r="U738" s="24">
        <f t="shared" si="1619"/>
        <v>0</v>
      </c>
      <c r="V738" s="33">
        <f t="shared" si="1620"/>
        <v>0</v>
      </c>
      <c r="W738" s="24">
        <f t="shared" si="1621"/>
        <v>0</v>
      </c>
      <c r="X738" s="24">
        <f t="shared" si="1621"/>
        <v>0</v>
      </c>
      <c r="Y738" s="24">
        <f t="shared" si="1621"/>
        <v>0</v>
      </c>
      <c r="Z738" s="24">
        <f t="shared" si="1621"/>
        <v>0</v>
      </c>
      <c r="AA738" s="33">
        <f t="shared" si="1622"/>
        <v>0</v>
      </c>
      <c r="AB738" s="24">
        <f t="shared" si="1623"/>
        <v>0</v>
      </c>
      <c r="AC738" s="24">
        <f t="shared" si="1623"/>
        <v>0</v>
      </c>
      <c r="AD738" s="24">
        <f t="shared" si="1623"/>
        <v>0</v>
      </c>
      <c r="AE738" s="24">
        <f t="shared" si="1623"/>
        <v>0</v>
      </c>
      <c r="AF738" s="33">
        <f t="shared" si="1624"/>
        <v>0</v>
      </c>
      <c r="AG738" s="24">
        <f t="shared" si="1625"/>
        <v>0</v>
      </c>
      <c r="AH738" s="24">
        <f t="shared" si="1625"/>
        <v>0</v>
      </c>
      <c r="AI738" s="24">
        <f t="shared" si="1625"/>
        <v>0</v>
      </c>
      <c r="AJ738" s="24">
        <f t="shared" si="1625"/>
        <v>0</v>
      </c>
      <c r="AK738" s="33">
        <f t="shared" si="1626"/>
        <v>0</v>
      </c>
      <c r="AL738" s="24">
        <f t="shared" si="1627"/>
        <v>0</v>
      </c>
      <c r="AM738" s="24">
        <f t="shared" si="1627"/>
        <v>0</v>
      </c>
      <c r="AN738" s="24">
        <f t="shared" si="1627"/>
        <v>0</v>
      </c>
      <c r="AO738" s="24">
        <f t="shared" si="1627"/>
        <v>0</v>
      </c>
      <c r="AP738" s="33">
        <f t="shared" si="1628"/>
        <v>0</v>
      </c>
      <c r="AQ738" s="24">
        <f t="shared" si="1629"/>
        <v>0</v>
      </c>
      <c r="AR738" s="24">
        <f t="shared" si="1629"/>
        <v>0</v>
      </c>
      <c r="AS738" s="24">
        <f t="shared" si="1629"/>
        <v>0</v>
      </c>
      <c r="AT738" s="24">
        <f t="shared" si="1629"/>
        <v>0</v>
      </c>
      <c r="AU738" s="33">
        <f t="shared" si="1630"/>
        <v>0</v>
      </c>
      <c r="AV738" s="24">
        <f t="shared" si="1631"/>
        <v>0</v>
      </c>
      <c r="AW738" s="24">
        <f t="shared" si="1631"/>
        <v>0</v>
      </c>
      <c r="AX738" s="24">
        <f t="shared" si="1631"/>
        <v>0</v>
      </c>
      <c r="AY738" s="24">
        <f t="shared" si="1631"/>
        <v>0</v>
      </c>
      <c r="AZ738" s="33">
        <f t="shared" si="1632"/>
        <v>0</v>
      </c>
      <c r="BA738" s="24">
        <f t="shared" si="1633"/>
        <v>0</v>
      </c>
      <c r="BB738" s="24">
        <f t="shared" si="1633"/>
        <v>0</v>
      </c>
      <c r="BC738" s="24">
        <f t="shared" si="1633"/>
        <v>0</v>
      </c>
      <c r="BD738" s="24">
        <f t="shared" si="1633"/>
        <v>0</v>
      </c>
      <c r="BE738" s="33">
        <f t="shared" si="1634"/>
        <v>0</v>
      </c>
      <c r="BF738" s="24">
        <f t="shared" si="1635"/>
        <v>0</v>
      </c>
      <c r="BG738" s="24">
        <f t="shared" si="1635"/>
        <v>0</v>
      </c>
      <c r="BH738" s="24">
        <f t="shared" si="1635"/>
        <v>0</v>
      </c>
      <c r="BI738" s="24">
        <f t="shared" si="1635"/>
        <v>0</v>
      </c>
      <c r="BJ738" s="33">
        <f t="shared" si="1636"/>
        <v>0</v>
      </c>
      <c r="BK738" s="24">
        <f t="shared" si="1637"/>
        <v>0</v>
      </c>
      <c r="BL738" s="24">
        <f t="shared" si="1637"/>
        <v>0</v>
      </c>
      <c r="BM738" s="24">
        <f t="shared" si="1637"/>
        <v>0</v>
      </c>
      <c r="BN738" s="24">
        <f t="shared" si="1637"/>
        <v>0</v>
      </c>
      <c r="BO738" s="33">
        <f t="shared" si="1638"/>
        <v>0</v>
      </c>
      <c r="BP738" s="24">
        <f t="shared" si="1639"/>
        <v>0</v>
      </c>
      <c r="BQ738" s="24">
        <f t="shared" si="1639"/>
        <v>0</v>
      </c>
      <c r="BR738" s="24">
        <f t="shared" si="1639"/>
        <v>0</v>
      </c>
      <c r="BS738" s="24">
        <f t="shared" si="1639"/>
        <v>0</v>
      </c>
      <c r="BT738" s="33">
        <f t="shared" si="1640"/>
        <v>0</v>
      </c>
      <c r="BU738" s="24">
        <f t="shared" si="1641"/>
        <v>0</v>
      </c>
      <c r="BV738" s="24">
        <f t="shared" si="1641"/>
        <v>0</v>
      </c>
      <c r="BW738" s="24">
        <f t="shared" si="1641"/>
        <v>0</v>
      </c>
      <c r="BX738" s="24">
        <f t="shared" si="1641"/>
        <v>0</v>
      </c>
      <c r="BY738" s="33">
        <f t="shared" si="1642"/>
        <v>0</v>
      </c>
      <c r="BZ738" s="24">
        <f t="shared" si="1643"/>
        <v>0</v>
      </c>
      <c r="CA738" s="24">
        <f t="shared" si="1643"/>
        <v>0</v>
      </c>
      <c r="CB738" s="24">
        <f t="shared" si="1643"/>
        <v>0</v>
      </c>
      <c r="CC738" s="24">
        <f t="shared" si="1643"/>
        <v>0</v>
      </c>
      <c r="CD738" s="33">
        <f t="shared" si="1644"/>
        <v>0</v>
      </c>
      <c r="CE738" s="24">
        <f t="shared" si="1645"/>
        <v>0</v>
      </c>
      <c r="CF738" s="24">
        <f t="shared" si="1645"/>
        <v>0</v>
      </c>
      <c r="CG738" s="24">
        <f t="shared" si="1645"/>
        <v>0</v>
      </c>
      <c r="CH738" s="24">
        <f t="shared" si="1645"/>
        <v>0</v>
      </c>
      <c r="CI738" s="33">
        <f t="shared" si="1646"/>
        <v>0</v>
      </c>
      <c r="CJ738" s="24">
        <f t="shared" si="1647"/>
        <v>0</v>
      </c>
      <c r="CK738" s="24">
        <f t="shared" si="1647"/>
        <v>0</v>
      </c>
      <c r="CL738" s="24">
        <f t="shared" si="1647"/>
        <v>0</v>
      </c>
      <c r="CM738" s="24">
        <f t="shared" si="1647"/>
        <v>0</v>
      </c>
      <c r="CN738" s="33">
        <f t="shared" si="1648"/>
        <v>0</v>
      </c>
      <c r="CO738" s="24">
        <f t="shared" si="1649"/>
        <v>0</v>
      </c>
      <c r="CP738" s="24">
        <f t="shared" si="1649"/>
        <v>0</v>
      </c>
      <c r="CQ738" s="24">
        <f t="shared" si="1649"/>
        <v>0</v>
      </c>
      <c r="CR738" s="24">
        <f t="shared" si="1649"/>
        <v>0</v>
      </c>
      <c r="CS738" s="33">
        <f t="shared" si="1650"/>
        <v>0</v>
      </c>
      <c r="CT738" s="24">
        <f t="shared" si="1651"/>
        <v>0</v>
      </c>
      <c r="CU738" s="24">
        <f t="shared" si="1651"/>
        <v>0</v>
      </c>
      <c r="CV738" s="24">
        <f t="shared" si="1651"/>
        <v>0</v>
      </c>
      <c r="CW738" s="24">
        <f t="shared" si="1651"/>
        <v>0</v>
      </c>
      <c r="CX738" s="33">
        <f t="shared" si="1652"/>
        <v>0</v>
      </c>
      <c r="CY738" s="24">
        <f t="shared" si="1653"/>
        <v>0</v>
      </c>
      <c r="CZ738" s="24">
        <f t="shared" si="1653"/>
        <v>0</v>
      </c>
      <c r="DA738" s="24">
        <f t="shared" si="1653"/>
        <v>0</v>
      </c>
      <c r="DB738" s="24">
        <f t="shared" si="1653"/>
        <v>0</v>
      </c>
      <c r="DC738" s="33">
        <f t="shared" si="1654"/>
        <v>0</v>
      </c>
      <c r="DD738" s="86">
        <f t="shared" si="1655"/>
        <v>0</v>
      </c>
    </row>
    <row r="739" spans="1:108" x14ac:dyDescent="0.25">
      <c r="A739" t="s">
        <v>5996</v>
      </c>
      <c r="B739" s="32" t="s">
        <v>5129</v>
      </c>
      <c r="C739" s="24">
        <f t="shared" si="1613"/>
        <v>0</v>
      </c>
      <c r="D739" s="24">
        <f t="shared" si="1613"/>
        <v>0</v>
      </c>
      <c r="E739" s="24">
        <f t="shared" si="1613"/>
        <v>0</v>
      </c>
      <c r="F739" s="24">
        <f t="shared" si="1613"/>
        <v>0</v>
      </c>
      <c r="G739" s="33">
        <f t="shared" si="1614"/>
        <v>0</v>
      </c>
      <c r="H739" s="24">
        <f t="shared" si="1615"/>
        <v>0</v>
      </c>
      <c r="I739" s="24">
        <f t="shared" si="1615"/>
        <v>0</v>
      </c>
      <c r="J739" s="24">
        <f t="shared" si="1615"/>
        <v>0</v>
      </c>
      <c r="K739" s="24">
        <f t="shared" si="1615"/>
        <v>0</v>
      </c>
      <c r="L739" s="33">
        <f t="shared" si="1616"/>
        <v>0</v>
      </c>
      <c r="M739" s="24">
        <f t="shared" si="1617"/>
        <v>0</v>
      </c>
      <c r="N739" s="24">
        <f t="shared" si="1617"/>
        <v>0</v>
      </c>
      <c r="O739" s="24">
        <f t="shared" si="1617"/>
        <v>0</v>
      </c>
      <c r="P739" s="24">
        <f t="shared" si="1617"/>
        <v>0</v>
      </c>
      <c r="Q739" s="33">
        <f t="shared" si="1618"/>
        <v>0</v>
      </c>
      <c r="R739" s="24">
        <f t="shared" si="1619"/>
        <v>0</v>
      </c>
      <c r="S739" s="24">
        <f t="shared" si="1619"/>
        <v>0</v>
      </c>
      <c r="T739" s="24">
        <f t="shared" si="1619"/>
        <v>0</v>
      </c>
      <c r="U739" s="24">
        <f t="shared" si="1619"/>
        <v>0</v>
      </c>
      <c r="V739" s="33">
        <f t="shared" si="1620"/>
        <v>0</v>
      </c>
      <c r="W739" s="24">
        <f t="shared" si="1621"/>
        <v>0</v>
      </c>
      <c r="X739" s="24">
        <f t="shared" si="1621"/>
        <v>0</v>
      </c>
      <c r="Y739" s="24">
        <f t="shared" si="1621"/>
        <v>0</v>
      </c>
      <c r="Z739" s="24">
        <f t="shared" si="1621"/>
        <v>0</v>
      </c>
      <c r="AA739" s="33">
        <f t="shared" si="1622"/>
        <v>0</v>
      </c>
      <c r="AB739" s="24">
        <f t="shared" si="1623"/>
        <v>0</v>
      </c>
      <c r="AC739" s="24">
        <f t="shared" si="1623"/>
        <v>0</v>
      </c>
      <c r="AD739" s="24">
        <f t="shared" si="1623"/>
        <v>0</v>
      </c>
      <c r="AE739" s="24">
        <f t="shared" si="1623"/>
        <v>0</v>
      </c>
      <c r="AF739" s="33">
        <f t="shared" si="1624"/>
        <v>0</v>
      </c>
      <c r="AG739" s="24">
        <f t="shared" si="1625"/>
        <v>0</v>
      </c>
      <c r="AH739" s="24">
        <f t="shared" si="1625"/>
        <v>0</v>
      </c>
      <c r="AI739" s="24">
        <f t="shared" si="1625"/>
        <v>0</v>
      </c>
      <c r="AJ739" s="24">
        <f t="shared" si="1625"/>
        <v>0</v>
      </c>
      <c r="AK739" s="33">
        <f t="shared" si="1626"/>
        <v>0</v>
      </c>
      <c r="AL739" s="24">
        <f t="shared" si="1627"/>
        <v>0</v>
      </c>
      <c r="AM739" s="24">
        <f t="shared" si="1627"/>
        <v>0</v>
      </c>
      <c r="AN739" s="24">
        <f t="shared" si="1627"/>
        <v>0</v>
      </c>
      <c r="AO739" s="24">
        <f t="shared" si="1627"/>
        <v>0</v>
      </c>
      <c r="AP739" s="33">
        <f t="shared" si="1628"/>
        <v>0</v>
      </c>
      <c r="AQ739" s="24">
        <f t="shared" si="1629"/>
        <v>0</v>
      </c>
      <c r="AR739" s="24">
        <f t="shared" si="1629"/>
        <v>0</v>
      </c>
      <c r="AS739" s="24">
        <f t="shared" si="1629"/>
        <v>0</v>
      </c>
      <c r="AT739" s="24">
        <f t="shared" si="1629"/>
        <v>0</v>
      </c>
      <c r="AU739" s="33">
        <f t="shared" si="1630"/>
        <v>0</v>
      </c>
      <c r="AV739" s="24">
        <f t="shared" si="1631"/>
        <v>0</v>
      </c>
      <c r="AW739" s="24">
        <f t="shared" si="1631"/>
        <v>0</v>
      </c>
      <c r="AX739" s="24">
        <f t="shared" si="1631"/>
        <v>0</v>
      </c>
      <c r="AY739" s="24">
        <f t="shared" si="1631"/>
        <v>0</v>
      </c>
      <c r="AZ739" s="33">
        <f t="shared" si="1632"/>
        <v>0</v>
      </c>
      <c r="BA739" s="24">
        <f t="shared" si="1633"/>
        <v>0</v>
      </c>
      <c r="BB739" s="24">
        <f t="shared" si="1633"/>
        <v>0</v>
      </c>
      <c r="BC739" s="24">
        <f t="shared" si="1633"/>
        <v>0</v>
      </c>
      <c r="BD739" s="24">
        <f t="shared" si="1633"/>
        <v>0</v>
      </c>
      <c r="BE739" s="33">
        <f t="shared" si="1634"/>
        <v>0</v>
      </c>
      <c r="BF739" s="24">
        <f t="shared" si="1635"/>
        <v>0</v>
      </c>
      <c r="BG739" s="24">
        <f t="shared" si="1635"/>
        <v>0</v>
      </c>
      <c r="BH739" s="24">
        <f t="shared" si="1635"/>
        <v>0</v>
      </c>
      <c r="BI739" s="24">
        <f t="shared" si="1635"/>
        <v>0</v>
      </c>
      <c r="BJ739" s="33">
        <f t="shared" si="1636"/>
        <v>0</v>
      </c>
      <c r="BK739" s="24">
        <f t="shared" si="1637"/>
        <v>0</v>
      </c>
      <c r="BL739" s="24">
        <f t="shared" si="1637"/>
        <v>0</v>
      </c>
      <c r="BM739" s="24">
        <f t="shared" si="1637"/>
        <v>0</v>
      </c>
      <c r="BN739" s="24">
        <f t="shared" si="1637"/>
        <v>0</v>
      </c>
      <c r="BO739" s="33">
        <f t="shared" si="1638"/>
        <v>0</v>
      </c>
      <c r="BP739" s="24">
        <f t="shared" si="1639"/>
        <v>0</v>
      </c>
      <c r="BQ739" s="24">
        <f t="shared" si="1639"/>
        <v>0</v>
      </c>
      <c r="BR739" s="24">
        <f t="shared" si="1639"/>
        <v>0</v>
      </c>
      <c r="BS739" s="24">
        <f t="shared" si="1639"/>
        <v>0</v>
      </c>
      <c r="BT739" s="33">
        <f t="shared" si="1640"/>
        <v>0</v>
      </c>
      <c r="BU739" s="24">
        <f t="shared" si="1641"/>
        <v>0</v>
      </c>
      <c r="BV739" s="24">
        <f t="shared" si="1641"/>
        <v>0</v>
      </c>
      <c r="BW739" s="24">
        <f t="shared" si="1641"/>
        <v>0</v>
      </c>
      <c r="BX739" s="24">
        <f t="shared" si="1641"/>
        <v>0</v>
      </c>
      <c r="BY739" s="33">
        <f t="shared" si="1642"/>
        <v>0</v>
      </c>
      <c r="BZ739" s="24">
        <f t="shared" si="1643"/>
        <v>0</v>
      </c>
      <c r="CA739" s="24">
        <f t="shared" si="1643"/>
        <v>0</v>
      </c>
      <c r="CB739" s="24">
        <f t="shared" si="1643"/>
        <v>0</v>
      </c>
      <c r="CC739" s="24">
        <f t="shared" si="1643"/>
        <v>0</v>
      </c>
      <c r="CD739" s="33">
        <f t="shared" si="1644"/>
        <v>0</v>
      </c>
      <c r="CE739" s="24">
        <f t="shared" si="1645"/>
        <v>0</v>
      </c>
      <c r="CF739" s="24">
        <f t="shared" si="1645"/>
        <v>0</v>
      </c>
      <c r="CG739" s="24">
        <f t="shared" si="1645"/>
        <v>0</v>
      </c>
      <c r="CH739" s="24">
        <f t="shared" si="1645"/>
        <v>0</v>
      </c>
      <c r="CI739" s="33">
        <f t="shared" si="1646"/>
        <v>0</v>
      </c>
      <c r="CJ739" s="24">
        <f t="shared" si="1647"/>
        <v>0</v>
      </c>
      <c r="CK739" s="24">
        <f t="shared" si="1647"/>
        <v>0</v>
      </c>
      <c r="CL739" s="24">
        <f t="shared" si="1647"/>
        <v>0</v>
      </c>
      <c r="CM739" s="24">
        <f t="shared" si="1647"/>
        <v>0</v>
      </c>
      <c r="CN739" s="33">
        <f t="shared" si="1648"/>
        <v>0</v>
      </c>
      <c r="CO739" s="24">
        <f t="shared" si="1649"/>
        <v>0</v>
      </c>
      <c r="CP739" s="24">
        <f t="shared" si="1649"/>
        <v>0</v>
      </c>
      <c r="CQ739" s="24">
        <f t="shared" si="1649"/>
        <v>0</v>
      </c>
      <c r="CR739" s="24">
        <f t="shared" si="1649"/>
        <v>0</v>
      </c>
      <c r="CS739" s="33">
        <f t="shared" si="1650"/>
        <v>0</v>
      </c>
      <c r="CT739" s="24">
        <f t="shared" si="1651"/>
        <v>0</v>
      </c>
      <c r="CU739" s="24">
        <f t="shared" si="1651"/>
        <v>0</v>
      </c>
      <c r="CV739" s="24">
        <f t="shared" si="1651"/>
        <v>0</v>
      </c>
      <c r="CW739" s="24">
        <f t="shared" si="1651"/>
        <v>0</v>
      </c>
      <c r="CX739" s="33">
        <f t="shared" si="1652"/>
        <v>0</v>
      </c>
      <c r="CY739" s="24">
        <f t="shared" si="1653"/>
        <v>0</v>
      </c>
      <c r="CZ739" s="24">
        <f t="shared" si="1653"/>
        <v>0</v>
      </c>
      <c r="DA739" s="24">
        <f t="shared" si="1653"/>
        <v>0</v>
      </c>
      <c r="DB739" s="24">
        <f t="shared" si="1653"/>
        <v>0</v>
      </c>
      <c r="DC739" s="33">
        <f t="shared" si="1654"/>
        <v>0</v>
      </c>
      <c r="DD739" s="86">
        <f t="shared" si="1655"/>
        <v>0</v>
      </c>
    </row>
    <row r="740" spans="1:108" x14ac:dyDescent="0.25">
      <c r="A740" t="s">
        <v>5997</v>
      </c>
      <c r="B740" s="87" t="s">
        <v>5998</v>
      </c>
      <c r="C740" s="88">
        <f t="shared" si="1613"/>
        <v>0</v>
      </c>
      <c r="D740" s="88">
        <f t="shared" si="1613"/>
        <v>0</v>
      </c>
      <c r="E740" s="88">
        <f t="shared" si="1613"/>
        <v>0</v>
      </c>
      <c r="F740" s="88">
        <f t="shared" si="1613"/>
        <v>0</v>
      </c>
      <c r="G740" s="89">
        <f t="shared" si="1614"/>
        <v>0</v>
      </c>
      <c r="H740" s="88">
        <f t="shared" si="1615"/>
        <v>0</v>
      </c>
      <c r="I740" s="88">
        <f t="shared" si="1615"/>
        <v>0</v>
      </c>
      <c r="J740" s="88">
        <f t="shared" si="1615"/>
        <v>0</v>
      </c>
      <c r="K740" s="88">
        <f t="shared" si="1615"/>
        <v>0</v>
      </c>
      <c r="L740" s="89">
        <f t="shared" si="1616"/>
        <v>0</v>
      </c>
      <c r="M740" s="88">
        <f t="shared" si="1617"/>
        <v>0</v>
      </c>
      <c r="N740" s="88">
        <f t="shared" si="1617"/>
        <v>0</v>
      </c>
      <c r="O740" s="88">
        <f t="shared" si="1617"/>
        <v>0</v>
      </c>
      <c r="P740" s="88">
        <f t="shared" si="1617"/>
        <v>0</v>
      </c>
      <c r="Q740" s="89">
        <f t="shared" si="1618"/>
        <v>0</v>
      </c>
      <c r="R740" s="88">
        <f t="shared" si="1619"/>
        <v>0</v>
      </c>
      <c r="S740" s="88">
        <f t="shared" si="1619"/>
        <v>0</v>
      </c>
      <c r="T740" s="88">
        <f t="shared" si="1619"/>
        <v>0</v>
      </c>
      <c r="U740" s="88">
        <f t="shared" si="1619"/>
        <v>0</v>
      </c>
      <c r="V740" s="89">
        <f t="shared" si="1620"/>
        <v>0</v>
      </c>
      <c r="W740" s="88">
        <f t="shared" si="1621"/>
        <v>0</v>
      </c>
      <c r="X740" s="88">
        <f t="shared" si="1621"/>
        <v>0</v>
      </c>
      <c r="Y740" s="88">
        <f t="shared" si="1621"/>
        <v>0</v>
      </c>
      <c r="Z740" s="88">
        <f t="shared" si="1621"/>
        <v>0</v>
      </c>
      <c r="AA740" s="89">
        <f t="shared" si="1622"/>
        <v>0</v>
      </c>
      <c r="AB740" s="88">
        <f t="shared" si="1623"/>
        <v>0</v>
      </c>
      <c r="AC740" s="88">
        <f t="shared" si="1623"/>
        <v>0</v>
      </c>
      <c r="AD740" s="88">
        <f t="shared" si="1623"/>
        <v>0</v>
      </c>
      <c r="AE740" s="88">
        <f t="shared" si="1623"/>
        <v>0</v>
      </c>
      <c r="AF740" s="89">
        <f t="shared" si="1624"/>
        <v>0</v>
      </c>
      <c r="AG740" s="88">
        <f t="shared" si="1625"/>
        <v>0</v>
      </c>
      <c r="AH740" s="88">
        <f t="shared" si="1625"/>
        <v>0</v>
      </c>
      <c r="AI740" s="88">
        <f t="shared" si="1625"/>
        <v>0</v>
      </c>
      <c r="AJ740" s="88">
        <f t="shared" si="1625"/>
        <v>0</v>
      </c>
      <c r="AK740" s="89">
        <f t="shared" si="1626"/>
        <v>0</v>
      </c>
      <c r="AL740" s="88">
        <f t="shared" si="1627"/>
        <v>0</v>
      </c>
      <c r="AM740" s="88">
        <f t="shared" si="1627"/>
        <v>0</v>
      </c>
      <c r="AN740" s="88">
        <f t="shared" si="1627"/>
        <v>0</v>
      </c>
      <c r="AO740" s="88">
        <f t="shared" si="1627"/>
        <v>0</v>
      </c>
      <c r="AP740" s="89">
        <f t="shared" si="1628"/>
        <v>0</v>
      </c>
      <c r="AQ740" s="88">
        <f t="shared" si="1629"/>
        <v>0</v>
      </c>
      <c r="AR740" s="88">
        <f t="shared" si="1629"/>
        <v>0</v>
      </c>
      <c r="AS740" s="88">
        <f t="shared" si="1629"/>
        <v>0</v>
      </c>
      <c r="AT740" s="88">
        <f t="shared" si="1629"/>
        <v>0</v>
      </c>
      <c r="AU740" s="89">
        <f t="shared" si="1630"/>
        <v>0</v>
      </c>
      <c r="AV740" s="88">
        <f t="shared" si="1631"/>
        <v>0</v>
      </c>
      <c r="AW740" s="88">
        <f t="shared" si="1631"/>
        <v>0</v>
      </c>
      <c r="AX740" s="88">
        <f t="shared" si="1631"/>
        <v>0</v>
      </c>
      <c r="AY740" s="88">
        <f t="shared" si="1631"/>
        <v>0</v>
      </c>
      <c r="AZ740" s="89">
        <f t="shared" si="1632"/>
        <v>0</v>
      </c>
      <c r="BA740" s="88">
        <f t="shared" si="1633"/>
        <v>0</v>
      </c>
      <c r="BB740" s="88">
        <f t="shared" si="1633"/>
        <v>0</v>
      </c>
      <c r="BC740" s="88">
        <f t="shared" si="1633"/>
        <v>0</v>
      </c>
      <c r="BD740" s="88">
        <f t="shared" si="1633"/>
        <v>0</v>
      </c>
      <c r="BE740" s="89">
        <f t="shared" si="1634"/>
        <v>0</v>
      </c>
      <c r="BF740" s="88">
        <f t="shared" si="1635"/>
        <v>0</v>
      </c>
      <c r="BG740" s="88">
        <f t="shared" si="1635"/>
        <v>0</v>
      </c>
      <c r="BH740" s="88">
        <f t="shared" si="1635"/>
        <v>0</v>
      </c>
      <c r="BI740" s="88">
        <f t="shared" si="1635"/>
        <v>0</v>
      </c>
      <c r="BJ740" s="89">
        <f t="shared" si="1636"/>
        <v>0</v>
      </c>
      <c r="BK740" s="88">
        <f t="shared" si="1637"/>
        <v>0</v>
      </c>
      <c r="BL740" s="88">
        <f t="shared" si="1637"/>
        <v>0</v>
      </c>
      <c r="BM740" s="88">
        <f t="shared" si="1637"/>
        <v>0</v>
      </c>
      <c r="BN740" s="88">
        <f t="shared" si="1637"/>
        <v>0</v>
      </c>
      <c r="BO740" s="89">
        <f t="shared" si="1638"/>
        <v>0</v>
      </c>
      <c r="BP740" s="88">
        <f t="shared" si="1639"/>
        <v>0</v>
      </c>
      <c r="BQ740" s="88">
        <f t="shared" si="1639"/>
        <v>0</v>
      </c>
      <c r="BR740" s="88">
        <f t="shared" si="1639"/>
        <v>0</v>
      </c>
      <c r="BS740" s="88">
        <f t="shared" si="1639"/>
        <v>0</v>
      </c>
      <c r="BT740" s="89">
        <f t="shared" si="1640"/>
        <v>0</v>
      </c>
      <c r="BU740" s="88">
        <f t="shared" si="1641"/>
        <v>0</v>
      </c>
      <c r="BV740" s="88">
        <f t="shared" si="1641"/>
        <v>0</v>
      </c>
      <c r="BW740" s="88">
        <f t="shared" si="1641"/>
        <v>0</v>
      </c>
      <c r="BX740" s="88">
        <f t="shared" si="1641"/>
        <v>0</v>
      </c>
      <c r="BY740" s="89">
        <f t="shared" si="1642"/>
        <v>0</v>
      </c>
      <c r="BZ740" s="88">
        <f t="shared" si="1643"/>
        <v>0</v>
      </c>
      <c r="CA740" s="88">
        <f t="shared" si="1643"/>
        <v>0</v>
      </c>
      <c r="CB740" s="88">
        <f t="shared" si="1643"/>
        <v>0</v>
      </c>
      <c r="CC740" s="88">
        <f t="shared" si="1643"/>
        <v>0</v>
      </c>
      <c r="CD740" s="89">
        <f t="shared" si="1644"/>
        <v>0</v>
      </c>
      <c r="CE740" s="88">
        <f t="shared" si="1645"/>
        <v>0</v>
      </c>
      <c r="CF740" s="88">
        <f t="shared" si="1645"/>
        <v>0</v>
      </c>
      <c r="CG740" s="88">
        <f t="shared" si="1645"/>
        <v>0</v>
      </c>
      <c r="CH740" s="88">
        <f t="shared" si="1645"/>
        <v>0</v>
      </c>
      <c r="CI740" s="89">
        <f t="shared" si="1646"/>
        <v>0</v>
      </c>
      <c r="CJ740" s="88">
        <f t="shared" si="1647"/>
        <v>0</v>
      </c>
      <c r="CK740" s="88">
        <f t="shared" si="1647"/>
        <v>0</v>
      </c>
      <c r="CL740" s="88">
        <f t="shared" si="1647"/>
        <v>0</v>
      </c>
      <c r="CM740" s="88">
        <f t="shared" si="1647"/>
        <v>0</v>
      </c>
      <c r="CN740" s="89">
        <f t="shared" si="1648"/>
        <v>0</v>
      </c>
      <c r="CO740" s="88">
        <f t="shared" si="1649"/>
        <v>0</v>
      </c>
      <c r="CP740" s="88">
        <f t="shared" si="1649"/>
        <v>0</v>
      </c>
      <c r="CQ740" s="88">
        <f t="shared" si="1649"/>
        <v>0</v>
      </c>
      <c r="CR740" s="88">
        <f t="shared" si="1649"/>
        <v>0</v>
      </c>
      <c r="CS740" s="89">
        <f t="shared" si="1650"/>
        <v>0</v>
      </c>
      <c r="CT740" s="88">
        <f t="shared" si="1651"/>
        <v>0</v>
      </c>
      <c r="CU740" s="88">
        <f t="shared" si="1651"/>
        <v>0</v>
      </c>
      <c r="CV740" s="88">
        <f t="shared" si="1651"/>
        <v>0</v>
      </c>
      <c r="CW740" s="88">
        <f t="shared" si="1651"/>
        <v>0</v>
      </c>
      <c r="CX740" s="89">
        <f t="shared" si="1652"/>
        <v>0</v>
      </c>
      <c r="CY740" s="88">
        <f t="shared" si="1653"/>
        <v>0</v>
      </c>
      <c r="CZ740" s="88">
        <f t="shared" si="1653"/>
        <v>0</v>
      </c>
      <c r="DA740" s="88">
        <f t="shared" si="1653"/>
        <v>0</v>
      </c>
      <c r="DB740" s="88">
        <f t="shared" si="1653"/>
        <v>0</v>
      </c>
      <c r="DC740" s="89">
        <f t="shared" si="1654"/>
        <v>0</v>
      </c>
      <c r="DD740" s="90">
        <f t="shared" si="1655"/>
        <v>0</v>
      </c>
    </row>
  </sheetData>
  <printOptions horizontalCentered="1"/>
  <pageMargins left="0.25" right="0.25" top="0.75" bottom="0.75" header="0.3" footer="0.3"/>
  <pageSetup scale="10" orientation="landscape" r:id="rId1"/>
  <headerFooter>
    <oddHeader>&amp;CQuarterly Summary</oddHeader>
    <oddFooter>&amp;CPage &amp;P of &amp;N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9555C-A19C-492B-A57C-75B53347B42B}">
  <sheetPr codeName="Sheet30"/>
  <dimension ref="A1:F77"/>
  <sheetViews>
    <sheetView workbookViewId="0"/>
  </sheetViews>
  <sheetFormatPr defaultRowHeight="15" x14ac:dyDescent="0.25"/>
  <cols>
    <col min="1" max="1" width="20.7109375" customWidth="1"/>
    <col min="2" max="2" width="10.7109375" customWidth="1"/>
    <col min="3" max="3" width="20.7109375" customWidth="1"/>
    <col min="4" max="4" width="10.7109375" customWidth="1"/>
    <col min="5" max="6" width="50.7109375" customWidth="1"/>
  </cols>
  <sheetData>
    <row r="1" spans="1:6" x14ac:dyDescent="0.25">
      <c r="A1" s="8" t="s">
        <v>4994</v>
      </c>
      <c r="B1" s="8" t="s">
        <v>636</v>
      </c>
      <c r="C1" s="8" t="s">
        <v>4973</v>
      </c>
      <c r="D1" s="8" t="s">
        <v>4995</v>
      </c>
      <c r="E1" s="8" t="s">
        <v>4596</v>
      </c>
      <c r="F1" s="8" t="s">
        <v>301</v>
      </c>
    </row>
    <row r="2" spans="1:6" x14ac:dyDescent="0.25">
      <c r="A2" s="67">
        <v>46119.232627314814</v>
      </c>
      <c r="B2" s="68" t="s">
        <v>5029</v>
      </c>
      <c r="C2" t="s">
        <v>5030</v>
      </c>
      <c r="D2" t="s">
        <v>5031</v>
      </c>
      <c r="E2" t="s">
        <v>5032</v>
      </c>
    </row>
    <row r="3" spans="1:6" x14ac:dyDescent="0.25">
      <c r="A3" s="67">
        <v>46119.232627314814</v>
      </c>
      <c r="B3" s="68" t="s">
        <v>5029</v>
      </c>
      <c r="C3" t="s">
        <v>5033</v>
      </c>
      <c r="D3" t="s">
        <v>5034</v>
      </c>
      <c r="E3" t="s">
        <v>5035</v>
      </c>
    </row>
    <row r="4" spans="1:6" x14ac:dyDescent="0.25">
      <c r="A4" s="67">
        <v>46119.232627314814</v>
      </c>
      <c r="B4" s="68" t="s">
        <v>5029</v>
      </c>
      <c r="C4" t="s">
        <v>5036</v>
      </c>
      <c r="D4" t="s">
        <v>5031</v>
      </c>
      <c r="E4" t="s">
        <v>5037</v>
      </c>
    </row>
    <row r="5" spans="1:6" x14ac:dyDescent="0.25">
      <c r="A5" s="67">
        <v>46119.232627314814</v>
      </c>
      <c r="B5" s="68" t="s">
        <v>5029</v>
      </c>
      <c r="C5" t="s">
        <v>5036</v>
      </c>
      <c r="D5" t="s">
        <v>5038</v>
      </c>
      <c r="E5" t="s">
        <v>5039</v>
      </c>
    </row>
    <row r="6" spans="1:6" x14ac:dyDescent="0.25">
      <c r="A6" s="67">
        <v>46119.232928240737</v>
      </c>
      <c r="B6" s="68" t="s">
        <v>5029</v>
      </c>
      <c r="C6" t="s">
        <v>5115</v>
      </c>
      <c r="D6" t="s">
        <v>5116</v>
      </c>
      <c r="E6" t="s">
        <v>5117</v>
      </c>
      <c r="F6" t="s">
        <v>5118</v>
      </c>
    </row>
    <row r="7" spans="1:6" x14ac:dyDescent="0.25">
      <c r="A7" s="67">
        <v>46119.232939814814</v>
      </c>
      <c r="B7" s="68" t="s">
        <v>5029</v>
      </c>
      <c r="C7" t="s">
        <v>5133</v>
      </c>
      <c r="D7" t="s">
        <v>5134</v>
      </c>
      <c r="E7" t="s">
        <v>5135</v>
      </c>
    </row>
    <row r="8" spans="1:6" x14ac:dyDescent="0.25">
      <c r="A8" s="67">
        <v>46119.232939814814</v>
      </c>
      <c r="B8" s="68" t="s">
        <v>5029</v>
      </c>
      <c r="C8" t="s">
        <v>5136</v>
      </c>
      <c r="D8" t="s">
        <v>5137</v>
      </c>
      <c r="E8" t="s">
        <v>5138</v>
      </c>
      <c r="F8" t="s">
        <v>5139</v>
      </c>
    </row>
    <row r="9" spans="1:6" x14ac:dyDescent="0.25">
      <c r="A9" s="67">
        <v>46119.232939814814</v>
      </c>
      <c r="B9" s="68" t="s">
        <v>5029</v>
      </c>
      <c r="C9" t="s">
        <v>5136</v>
      </c>
      <c r="D9" t="s">
        <v>5116</v>
      </c>
      <c r="E9" t="s">
        <v>5140</v>
      </c>
    </row>
    <row r="10" spans="1:6" x14ac:dyDescent="0.25">
      <c r="A10" s="67">
        <v>46119.232939814814</v>
      </c>
      <c r="B10" s="68" t="s">
        <v>5029</v>
      </c>
      <c r="C10" t="s">
        <v>229</v>
      </c>
      <c r="D10" t="s">
        <v>5141</v>
      </c>
      <c r="E10" t="s">
        <v>5142</v>
      </c>
    </row>
    <row r="11" spans="1:6" x14ac:dyDescent="0.25">
      <c r="A11" s="67">
        <v>46119.232939814814</v>
      </c>
      <c r="B11" s="68" t="s">
        <v>5029</v>
      </c>
      <c r="C11" t="s">
        <v>5143</v>
      </c>
      <c r="D11" t="s">
        <v>5144</v>
      </c>
      <c r="E11" t="s">
        <v>5145</v>
      </c>
      <c r="F11" t="s">
        <v>5146</v>
      </c>
    </row>
    <row r="12" spans="1:6" x14ac:dyDescent="0.25">
      <c r="A12" s="67">
        <v>46119.232939814814</v>
      </c>
      <c r="B12" s="68" t="s">
        <v>5029</v>
      </c>
      <c r="C12" t="s">
        <v>5143</v>
      </c>
      <c r="D12" t="s">
        <v>5144</v>
      </c>
      <c r="E12" t="s">
        <v>5147</v>
      </c>
      <c r="F12" t="s">
        <v>5148</v>
      </c>
    </row>
    <row r="13" spans="1:6" x14ac:dyDescent="0.25">
      <c r="A13" s="67">
        <v>46119.232939814814</v>
      </c>
      <c r="B13" s="68" t="s">
        <v>5029</v>
      </c>
      <c r="C13" t="s">
        <v>5143</v>
      </c>
      <c r="D13" t="s">
        <v>5144</v>
      </c>
      <c r="E13" t="s">
        <v>5149</v>
      </c>
      <c r="F13" t="s">
        <v>5150</v>
      </c>
    </row>
    <row r="14" spans="1:6" x14ac:dyDescent="0.25">
      <c r="A14" s="67">
        <v>46119.23296296296</v>
      </c>
      <c r="B14" s="68" t="s">
        <v>5029</v>
      </c>
      <c r="C14" t="s">
        <v>5152</v>
      </c>
      <c r="D14" t="s">
        <v>5153</v>
      </c>
      <c r="E14" t="s">
        <v>5154</v>
      </c>
    </row>
    <row r="15" spans="1:6" x14ac:dyDescent="0.25">
      <c r="A15" s="67">
        <v>46119.23296296296</v>
      </c>
      <c r="B15" s="68" t="s">
        <v>5029</v>
      </c>
      <c r="C15" t="s">
        <v>5143</v>
      </c>
      <c r="D15" t="s">
        <v>5155</v>
      </c>
      <c r="E15" t="s">
        <v>5156</v>
      </c>
    </row>
    <row r="16" spans="1:6" x14ac:dyDescent="0.25">
      <c r="A16" s="67">
        <v>46119.23296296296</v>
      </c>
      <c r="B16" s="68" t="s">
        <v>5029</v>
      </c>
      <c r="C16" t="s">
        <v>5143</v>
      </c>
      <c r="D16" t="s">
        <v>5157</v>
      </c>
      <c r="E16" t="s">
        <v>5158</v>
      </c>
      <c r="F16" t="s">
        <v>5146</v>
      </c>
    </row>
    <row r="17" spans="1:6" x14ac:dyDescent="0.25">
      <c r="A17" s="67">
        <v>46119.233032407406</v>
      </c>
      <c r="B17" s="68" t="s">
        <v>5029</v>
      </c>
      <c r="C17" t="s">
        <v>5999</v>
      </c>
      <c r="D17" t="s">
        <v>6000</v>
      </c>
      <c r="E17" t="s">
        <v>6001</v>
      </c>
    </row>
    <row r="18" spans="1:6" x14ac:dyDescent="0.25">
      <c r="A18" s="67">
        <v>46119.233032407406</v>
      </c>
      <c r="B18" s="68" t="s">
        <v>5029</v>
      </c>
      <c r="C18" t="s">
        <v>5143</v>
      </c>
      <c r="D18" t="s">
        <v>5157</v>
      </c>
      <c r="E18" t="s">
        <v>6002</v>
      </c>
      <c r="F18" t="s">
        <v>5148</v>
      </c>
    </row>
    <row r="19" spans="1:6" x14ac:dyDescent="0.25">
      <c r="A19" s="67">
        <v>46119.233055555553</v>
      </c>
      <c r="B19" s="68" t="s">
        <v>5029</v>
      </c>
      <c r="C19" t="s">
        <v>6072</v>
      </c>
      <c r="D19" t="s">
        <v>5153</v>
      </c>
      <c r="E19" t="s">
        <v>6073</v>
      </c>
    </row>
    <row r="20" spans="1:6" x14ac:dyDescent="0.25">
      <c r="A20" s="67">
        <v>46119.233055555553</v>
      </c>
      <c r="B20" s="68" t="s">
        <v>5029</v>
      </c>
      <c r="C20" t="s">
        <v>5143</v>
      </c>
      <c r="D20" t="s">
        <v>5157</v>
      </c>
      <c r="E20" t="s">
        <v>6074</v>
      </c>
      <c r="F20" t="s">
        <v>5150</v>
      </c>
    </row>
    <row r="21" spans="1:6" x14ac:dyDescent="0.25">
      <c r="A21" s="67">
        <v>46119.233090277776</v>
      </c>
      <c r="B21" s="68" t="s">
        <v>5029</v>
      </c>
      <c r="C21" t="s">
        <v>6072</v>
      </c>
      <c r="D21" t="s">
        <v>5153</v>
      </c>
      <c r="E21" t="s">
        <v>6121</v>
      </c>
    </row>
    <row r="22" spans="1:6" x14ac:dyDescent="0.25">
      <c r="A22" s="67">
        <v>46119.233090277776</v>
      </c>
      <c r="B22" s="68" t="s">
        <v>5029</v>
      </c>
      <c r="C22" t="s">
        <v>6123</v>
      </c>
      <c r="D22" t="s">
        <v>6124</v>
      </c>
      <c r="E22" t="s">
        <v>6125</v>
      </c>
      <c r="F22" t="s">
        <v>6126</v>
      </c>
    </row>
    <row r="23" spans="1:6" x14ac:dyDescent="0.25">
      <c r="A23" s="67">
        <v>46119.233090277776</v>
      </c>
      <c r="B23" s="68" t="s">
        <v>5029</v>
      </c>
      <c r="C23" t="s">
        <v>6128</v>
      </c>
      <c r="D23" t="s">
        <v>6129</v>
      </c>
      <c r="E23" t="s">
        <v>6130</v>
      </c>
      <c r="F23" t="s">
        <v>6131</v>
      </c>
    </row>
    <row r="24" spans="1:6" x14ac:dyDescent="0.25">
      <c r="A24" s="67">
        <v>46119.233113425929</v>
      </c>
      <c r="B24" s="68" t="s">
        <v>5029</v>
      </c>
      <c r="C24" t="s">
        <v>5143</v>
      </c>
      <c r="D24" t="s">
        <v>6150</v>
      </c>
      <c r="E24" t="s">
        <v>6151</v>
      </c>
    </row>
    <row r="25" spans="1:6" x14ac:dyDescent="0.25">
      <c r="A25" s="67">
        <v>46119.233148148145</v>
      </c>
      <c r="B25" s="68" t="s">
        <v>5029</v>
      </c>
      <c r="C25" t="s">
        <v>5030</v>
      </c>
      <c r="D25" t="s">
        <v>5031</v>
      </c>
      <c r="E25" t="s">
        <v>6152</v>
      </c>
    </row>
    <row r="26" spans="1:6" x14ac:dyDescent="0.25">
      <c r="A26" s="67">
        <v>46119.233148148145</v>
      </c>
      <c r="B26" s="68" t="s">
        <v>5029</v>
      </c>
      <c r="C26" t="s">
        <v>5030</v>
      </c>
      <c r="D26" t="s">
        <v>6153</v>
      </c>
      <c r="E26" t="s">
        <v>6154</v>
      </c>
    </row>
    <row r="27" spans="1:6" x14ac:dyDescent="0.25">
      <c r="A27" s="67">
        <v>46119.233148148145</v>
      </c>
      <c r="B27" s="68" t="s">
        <v>5029</v>
      </c>
      <c r="C27" t="s">
        <v>5036</v>
      </c>
      <c r="D27" t="s">
        <v>5031</v>
      </c>
      <c r="E27" t="s">
        <v>6155</v>
      </c>
    </row>
    <row r="28" spans="1:6" x14ac:dyDescent="0.25">
      <c r="A28" s="67">
        <v>46119.233148148145</v>
      </c>
      <c r="B28" s="68" t="s">
        <v>5029</v>
      </c>
      <c r="C28" t="s">
        <v>5036</v>
      </c>
      <c r="D28" t="s">
        <v>5038</v>
      </c>
      <c r="E28" t="s">
        <v>6156</v>
      </c>
    </row>
    <row r="29" spans="1:6" x14ac:dyDescent="0.25">
      <c r="A29" s="67">
        <v>46119.233229166668</v>
      </c>
      <c r="B29" s="68" t="s">
        <v>5029</v>
      </c>
      <c r="C29" t="s">
        <v>4359</v>
      </c>
      <c r="D29" t="s">
        <v>5034</v>
      </c>
      <c r="E29" t="s">
        <v>6157</v>
      </c>
    </row>
    <row r="30" spans="1:6" x14ac:dyDescent="0.25">
      <c r="A30" s="67">
        <v>46119.233240740738</v>
      </c>
      <c r="B30" s="68" t="s">
        <v>5029</v>
      </c>
      <c r="C30" t="s">
        <v>5133</v>
      </c>
      <c r="D30" t="s">
        <v>6158</v>
      </c>
      <c r="E30" t="s">
        <v>6159</v>
      </c>
      <c r="F30" t="s">
        <v>6160</v>
      </c>
    </row>
    <row r="31" spans="1:6" x14ac:dyDescent="0.25">
      <c r="A31" s="67">
        <v>46119.233263888891</v>
      </c>
      <c r="B31" s="68" t="s">
        <v>5029</v>
      </c>
      <c r="C31" t="s">
        <v>6161</v>
      </c>
      <c r="D31" t="s">
        <v>5034</v>
      </c>
      <c r="E31" t="s">
        <v>6162</v>
      </c>
      <c r="F31" t="s">
        <v>6163</v>
      </c>
    </row>
    <row r="32" spans="1:6" x14ac:dyDescent="0.25">
      <c r="A32" s="67">
        <v>46119.233263888891</v>
      </c>
      <c r="B32" s="68" t="s">
        <v>5029</v>
      </c>
      <c r="C32" t="s">
        <v>5115</v>
      </c>
      <c r="D32" t="s">
        <v>6164</v>
      </c>
      <c r="E32" t="s">
        <v>6165</v>
      </c>
    </row>
    <row r="33" spans="1:6" x14ac:dyDescent="0.25">
      <c r="A33" s="67">
        <v>46119.237013888887</v>
      </c>
      <c r="B33" s="68" t="s">
        <v>5029</v>
      </c>
      <c r="C33" t="s">
        <v>5133</v>
      </c>
      <c r="D33" t="s">
        <v>5134</v>
      </c>
      <c r="E33" t="s">
        <v>5135</v>
      </c>
    </row>
    <row r="34" spans="1:6" x14ac:dyDescent="0.25">
      <c r="A34" s="67">
        <v>46119.237013888887</v>
      </c>
      <c r="B34" s="68" t="s">
        <v>5029</v>
      </c>
      <c r="C34" t="s">
        <v>5136</v>
      </c>
      <c r="D34" t="s">
        <v>5137</v>
      </c>
      <c r="E34" t="s">
        <v>6166</v>
      </c>
      <c r="F34" t="s">
        <v>6167</v>
      </c>
    </row>
    <row r="35" spans="1:6" x14ac:dyDescent="0.25">
      <c r="A35" s="67">
        <v>46119.237013888887</v>
      </c>
      <c r="B35" s="68" t="s">
        <v>5029</v>
      </c>
      <c r="C35" t="s">
        <v>5136</v>
      </c>
      <c r="D35" t="s">
        <v>5116</v>
      </c>
      <c r="E35" t="s">
        <v>6168</v>
      </c>
    </row>
    <row r="36" spans="1:6" x14ac:dyDescent="0.25">
      <c r="A36" s="67">
        <v>46119.237013888887</v>
      </c>
      <c r="B36" s="68" t="s">
        <v>5029</v>
      </c>
      <c r="C36" t="s">
        <v>229</v>
      </c>
      <c r="D36" t="s">
        <v>5141</v>
      </c>
      <c r="E36" t="s">
        <v>5142</v>
      </c>
    </row>
    <row r="37" spans="1:6" x14ac:dyDescent="0.25">
      <c r="A37" s="67">
        <v>46119.237013888887</v>
      </c>
      <c r="B37" s="68" t="s">
        <v>5029</v>
      </c>
      <c r="C37" t="s">
        <v>5143</v>
      </c>
      <c r="D37" t="s">
        <v>5144</v>
      </c>
      <c r="E37" t="s">
        <v>5145</v>
      </c>
      <c r="F37" t="s">
        <v>5146</v>
      </c>
    </row>
    <row r="38" spans="1:6" x14ac:dyDescent="0.25">
      <c r="A38" s="67">
        <v>46119.237013888887</v>
      </c>
      <c r="B38" s="68" t="s">
        <v>5029</v>
      </c>
      <c r="C38" t="s">
        <v>5143</v>
      </c>
      <c r="D38" t="s">
        <v>5144</v>
      </c>
      <c r="E38" t="s">
        <v>5147</v>
      </c>
      <c r="F38" t="s">
        <v>5148</v>
      </c>
    </row>
    <row r="39" spans="1:6" x14ac:dyDescent="0.25">
      <c r="A39" s="67">
        <v>46119.237013888887</v>
      </c>
      <c r="B39" s="68" t="s">
        <v>5029</v>
      </c>
      <c r="C39" t="s">
        <v>5143</v>
      </c>
      <c r="D39" t="s">
        <v>5144</v>
      </c>
      <c r="E39" t="s">
        <v>5149</v>
      </c>
      <c r="F39" t="s">
        <v>5150</v>
      </c>
    </row>
    <row r="40" spans="1:6" x14ac:dyDescent="0.25">
      <c r="A40" s="67">
        <v>46119.237037037034</v>
      </c>
      <c r="B40" s="68" t="s">
        <v>5029</v>
      </c>
      <c r="C40" t="s">
        <v>5152</v>
      </c>
      <c r="D40" t="s">
        <v>5153</v>
      </c>
      <c r="E40" t="s">
        <v>6169</v>
      </c>
    </row>
    <row r="41" spans="1:6" x14ac:dyDescent="0.25">
      <c r="A41" s="67">
        <v>46119.237037037034</v>
      </c>
      <c r="B41" s="68" t="s">
        <v>5029</v>
      </c>
      <c r="C41" t="s">
        <v>5143</v>
      </c>
      <c r="D41" t="s">
        <v>5155</v>
      </c>
      <c r="E41" t="s">
        <v>5156</v>
      </c>
    </row>
    <row r="42" spans="1:6" x14ac:dyDescent="0.25">
      <c r="A42" s="67">
        <v>46119.237037037034</v>
      </c>
      <c r="B42" s="68" t="s">
        <v>5029</v>
      </c>
      <c r="C42" t="s">
        <v>5143</v>
      </c>
      <c r="D42" t="s">
        <v>5157</v>
      </c>
      <c r="E42" t="s">
        <v>5158</v>
      </c>
      <c r="F42" t="s">
        <v>5146</v>
      </c>
    </row>
    <row r="43" spans="1:6" x14ac:dyDescent="0.25">
      <c r="A43" s="67">
        <v>46119.237222222226</v>
      </c>
      <c r="B43" s="68" t="s">
        <v>5029</v>
      </c>
      <c r="C43" t="s">
        <v>5999</v>
      </c>
      <c r="D43" t="s">
        <v>6000</v>
      </c>
      <c r="E43" t="s">
        <v>6001</v>
      </c>
    </row>
    <row r="44" spans="1:6" x14ac:dyDescent="0.25">
      <c r="A44" s="67">
        <v>46119.237222222226</v>
      </c>
      <c r="B44" s="68" t="s">
        <v>5029</v>
      </c>
      <c r="C44" t="s">
        <v>5143</v>
      </c>
      <c r="D44" t="s">
        <v>5157</v>
      </c>
      <c r="E44" t="s">
        <v>6002</v>
      </c>
      <c r="F44" t="s">
        <v>5148</v>
      </c>
    </row>
    <row r="45" spans="1:6" x14ac:dyDescent="0.25">
      <c r="A45" s="67">
        <v>46119.237268518518</v>
      </c>
      <c r="B45" s="68" t="s">
        <v>5029</v>
      </c>
      <c r="C45" t="s">
        <v>6072</v>
      </c>
      <c r="D45" t="s">
        <v>5153</v>
      </c>
      <c r="E45" t="s">
        <v>6073</v>
      </c>
    </row>
    <row r="46" spans="1:6" x14ac:dyDescent="0.25">
      <c r="A46" s="67">
        <v>46119.237268518518</v>
      </c>
      <c r="B46" s="68" t="s">
        <v>5029</v>
      </c>
      <c r="C46" t="s">
        <v>5143</v>
      </c>
      <c r="D46" t="s">
        <v>5157</v>
      </c>
      <c r="E46" t="s">
        <v>6074</v>
      </c>
      <c r="F46" t="s">
        <v>5150</v>
      </c>
    </row>
    <row r="47" spans="1:6" x14ac:dyDescent="0.25">
      <c r="A47" s="67">
        <v>46119.237303240741</v>
      </c>
      <c r="B47" s="68" t="s">
        <v>5029</v>
      </c>
      <c r="C47" t="s">
        <v>6072</v>
      </c>
      <c r="D47" t="s">
        <v>5153</v>
      </c>
      <c r="E47" t="s">
        <v>6121</v>
      </c>
    </row>
    <row r="48" spans="1:6" x14ac:dyDescent="0.25">
      <c r="A48" s="67">
        <v>46119.237303240741</v>
      </c>
      <c r="B48" s="68" t="s">
        <v>5029</v>
      </c>
      <c r="C48" t="s">
        <v>6123</v>
      </c>
      <c r="D48" t="s">
        <v>6124</v>
      </c>
      <c r="E48" t="s">
        <v>6125</v>
      </c>
      <c r="F48" t="s">
        <v>6126</v>
      </c>
    </row>
    <row r="49" spans="1:6" x14ac:dyDescent="0.25">
      <c r="A49" s="67">
        <v>46119.237314814818</v>
      </c>
      <c r="B49" s="68" t="s">
        <v>5029</v>
      </c>
      <c r="C49" t="s">
        <v>6128</v>
      </c>
      <c r="D49" t="s">
        <v>6129</v>
      </c>
      <c r="E49" t="s">
        <v>6130</v>
      </c>
      <c r="F49" t="s">
        <v>6170</v>
      </c>
    </row>
    <row r="50" spans="1:6" x14ac:dyDescent="0.25">
      <c r="A50" s="67">
        <v>46119.237361111111</v>
      </c>
      <c r="B50" s="68" t="s">
        <v>5029</v>
      </c>
      <c r="C50" t="s">
        <v>5143</v>
      </c>
      <c r="D50" t="s">
        <v>6150</v>
      </c>
      <c r="E50" t="s">
        <v>6151</v>
      </c>
    </row>
    <row r="51" spans="1:6" x14ac:dyDescent="0.25">
      <c r="A51" s="67">
        <v>46119.237442129626</v>
      </c>
      <c r="B51" s="68" t="s">
        <v>5029</v>
      </c>
      <c r="C51" t="s">
        <v>5030</v>
      </c>
      <c r="D51" t="s">
        <v>5031</v>
      </c>
      <c r="E51" t="s">
        <v>6152</v>
      </c>
    </row>
    <row r="52" spans="1:6" x14ac:dyDescent="0.25">
      <c r="A52" s="67">
        <v>46119.237442129626</v>
      </c>
      <c r="B52" s="68" t="s">
        <v>5029</v>
      </c>
      <c r="C52" t="s">
        <v>5030</v>
      </c>
      <c r="D52" t="s">
        <v>6153</v>
      </c>
      <c r="E52" t="s">
        <v>6154</v>
      </c>
    </row>
    <row r="53" spans="1:6" x14ac:dyDescent="0.25">
      <c r="A53" s="67">
        <v>46119.237442129626</v>
      </c>
      <c r="B53" s="68" t="s">
        <v>5029</v>
      </c>
      <c r="C53" t="s">
        <v>6210</v>
      </c>
      <c r="D53" t="s">
        <v>6211</v>
      </c>
      <c r="E53" t="s">
        <v>6212</v>
      </c>
    </row>
    <row r="54" spans="1:6" x14ac:dyDescent="0.25">
      <c r="A54" s="67">
        <v>46119.237442129626</v>
      </c>
      <c r="B54" s="68" t="s">
        <v>5029</v>
      </c>
      <c r="C54" t="s">
        <v>5033</v>
      </c>
      <c r="D54" t="s">
        <v>5034</v>
      </c>
      <c r="E54" t="s">
        <v>5035</v>
      </c>
    </row>
    <row r="55" spans="1:6" x14ac:dyDescent="0.25">
      <c r="A55" s="67">
        <v>46119.237442129626</v>
      </c>
      <c r="B55" s="68" t="s">
        <v>5029</v>
      </c>
      <c r="C55" t="s">
        <v>5133</v>
      </c>
      <c r="D55" t="s">
        <v>6158</v>
      </c>
      <c r="E55" t="s">
        <v>6159</v>
      </c>
      <c r="F55" t="s">
        <v>6160</v>
      </c>
    </row>
    <row r="56" spans="1:6" x14ac:dyDescent="0.25">
      <c r="A56" s="67">
        <v>46119.239155092589</v>
      </c>
      <c r="B56" s="68" t="s">
        <v>5029</v>
      </c>
      <c r="C56" t="s">
        <v>5133</v>
      </c>
      <c r="D56" t="s">
        <v>5134</v>
      </c>
      <c r="E56" t="s">
        <v>5135</v>
      </c>
    </row>
    <row r="57" spans="1:6" x14ac:dyDescent="0.25">
      <c r="A57" s="67">
        <v>46119.239155092589</v>
      </c>
      <c r="B57" s="68" t="s">
        <v>5029</v>
      </c>
      <c r="C57" t="s">
        <v>5133</v>
      </c>
      <c r="D57" t="s">
        <v>6215</v>
      </c>
      <c r="E57" t="s">
        <v>6216</v>
      </c>
    </row>
    <row r="58" spans="1:6" x14ac:dyDescent="0.25">
      <c r="A58" s="67">
        <v>46119.239155092589</v>
      </c>
      <c r="B58" s="68" t="s">
        <v>5029</v>
      </c>
      <c r="C58" t="s">
        <v>229</v>
      </c>
      <c r="D58" t="s">
        <v>5141</v>
      </c>
      <c r="E58" t="s">
        <v>5142</v>
      </c>
    </row>
    <row r="59" spans="1:6" x14ac:dyDescent="0.25">
      <c r="A59" s="67">
        <v>46119.239155092589</v>
      </c>
      <c r="B59" s="100" t="s">
        <v>6217</v>
      </c>
      <c r="C59" t="s">
        <v>5143</v>
      </c>
      <c r="D59" t="s">
        <v>6218</v>
      </c>
      <c r="E59" t="s">
        <v>6219</v>
      </c>
      <c r="F59" t="s">
        <v>6220</v>
      </c>
    </row>
    <row r="60" spans="1:6" x14ac:dyDescent="0.25">
      <c r="A60" s="67">
        <v>46119.239155092589</v>
      </c>
      <c r="B60" s="100" t="s">
        <v>6217</v>
      </c>
      <c r="C60" t="s">
        <v>5143</v>
      </c>
      <c r="D60" t="s">
        <v>6218</v>
      </c>
      <c r="E60" t="s">
        <v>6221</v>
      </c>
      <c r="F60" t="s">
        <v>6220</v>
      </c>
    </row>
    <row r="61" spans="1:6" x14ac:dyDescent="0.25">
      <c r="A61" s="67">
        <v>46119.239155092589</v>
      </c>
      <c r="B61" s="100" t="s">
        <v>6217</v>
      </c>
      <c r="C61" t="s">
        <v>5143</v>
      </c>
      <c r="D61" t="s">
        <v>6218</v>
      </c>
      <c r="E61" t="s">
        <v>6222</v>
      </c>
      <c r="F61" t="s">
        <v>6220</v>
      </c>
    </row>
    <row r="62" spans="1:6" x14ac:dyDescent="0.25">
      <c r="A62" s="67">
        <v>46119.239178240743</v>
      </c>
      <c r="B62" s="68" t="s">
        <v>5029</v>
      </c>
      <c r="C62" t="s">
        <v>5152</v>
      </c>
      <c r="D62" t="s">
        <v>5153</v>
      </c>
      <c r="E62" t="s">
        <v>6223</v>
      </c>
    </row>
    <row r="63" spans="1:6" x14ac:dyDescent="0.25">
      <c r="A63" s="67">
        <v>46119.239178240743</v>
      </c>
      <c r="B63" s="68" t="s">
        <v>5029</v>
      </c>
      <c r="C63" t="s">
        <v>5143</v>
      </c>
      <c r="D63" t="s">
        <v>5155</v>
      </c>
      <c r="E63" t="s">
        <v>5156</v>
      </c>
    </row>
    <row r="64" spans="1:6" x14ac:dyDescent="0.25">
      <c r="A64" s="67">
        <v>46119.239178240743</v>
      </c>
      <c r="B64" s="68" t="s">
        <v>5029</v>
      </c>
      <c r="C64" t="s">
        <v>5143</v>
      </c>
      <c r="D64" t="s">
        <v>5157</v>
      </c>
      <c r="E64" t="s">
        <v>5158</v>
      </c>
      <c r="F64" t="s">
        <v>5146</v>
      </c>
    </row>
    <row r="65" spans="1:6" x14ac:dyDescent="0.25">
      <c r="A65" s="67">
        <v>46119.239328703705</v>
      </c>
      <c r="B65" s="68" t="s">
        <v>5029</v>
      </c>
      <c r="C65" t="s">
        <v>5999</v>
      </c>
      <c r="D65" t="s">
        <v>6000</v>
      </c>
      <c r="E65" t="s">
        <v>6001</v>
      </c>
    </row>
    <row r="66" spans="1:6" x14ac:dyDescent="0.25">
      <c r="A66" s="67">
        <v>46119.239328703705</v>
      </c>
      <c r="B66" s="68" t="s">
        <v>5029</v>
      </c>
      <c r="C66" t="s">
        <v>5143</v>
      </c>
      <c r="D66" t="s">
        <v>5157</v>
      </c>
      <c r="E66" t="s">
        <v>6002</v>
      </c>
      <c r="F66" t="s">
        <v>5148</v>
      </c>
    </row>
    <row r="67" spans="1:6" x14ac:dyDescent="0.25">
      <c r="A67" s="67">
        <v>46119.239351851851</v>
      </c>
      <c r="B67" s="68" t="s">
        <v>5029</v>
      </c>
      <c r="C67" t="s">
        <v>6072</v>
      </c>
      <c r="D67" t="s">
        <v>5153</v>
      </c>
      <c r="E67" t="s">
        <v>6073</v>
      </c>
    </row>
    <row r="68" spans="1:6" x14ac:dyDescent="0.25">
      <c r="A68" s="67">
        <v>46119.239351851851</v>
      </c>
      <c r="B68" s="68" t="s">
        <v>5029</v>
      </c>
      <c r="C68" t="s">
        <v>5143</v>
      </c>
      <c r="D68" t="s">
        <v>5157</v>
      </c>
      <c r="E68" t="s">
        <v>6074</v>
      </c>
      <c r="F68" t="s">
        <v>5150</v>
      </c>
    </row>
    <row r="69" spans="1:6" x14ac:dyDescent="0.25">
      <c r="A69" s="67">
        <v>46119.239398148151</v>
      </c>
      <c r="B69" s="68" t="s">
        <v>5029</v>
      </c>
      <c r="C69" t="s">
        <v>6072</v>
      </c>
      <c r="D69" t="s">
        <v>5153</v>
      </c>
      <c r="E69" t="s">
        <v>6121</v>
      </c>
    </row>
    <row r="70" spans="1:6" x14ac:dyDescent="0.25">
      <c r="A70" s="67">
        <v>46119.239398148151</v>
      </c>
      <c r="B70" s="68" t="s">
        <v>5029</v>
      </c>
      <c r="C70" t="s">
        <v>6123</v>
      </c>
      <c r="D70" t="s">
        <v>6124</v>
      </c>
      <c r="E70" t="s">
        <v>6125</v>
      </c>
      <c r="F70" t="s">
        <v>6126</v>
      </c>
    </row>
    <row r="71" spans="1:6" x14ac:dyDescent="0.25">
      <c r="A71" s="67">
        <v>46119.23940972222</v>
      </c>
      <c r="B71" s="68" t="s">
        <v>5029</v>
      </c>
      <c r="C71" t="s">
        <v>6128</v>
      </c>
      <c r="D71" t="s">
        <v>6129</v>
      </c>
      <c r="E71" t="s">
        <v>6130</v>
      </c>
      <c r="F71" t="s">
        <v>6224</v>
      </c>
    </row>
    <row r="72" spans="1:6" x14ac:dyDescent="0.25">
      <c r="A72" s="67">
        <v>46119.23946759259</v>
      </c>
      <c r="B72" s="68" t="s">
        <v>5029</v>
      </c>
      <c r="C72" t="s">
        <v>5143</v>
      </c>
      <c r="D72" t="s">
        <v>6150</v>
      </c>
      <c r="E72" t="s">
        <v>6151</v>
      </c>
    </row>
    <row r="73" spans="1:6" x14ac:dyDescent="0.25">
      <c r="A73" s="67">
        <v>46119.239548611113</v>
      </c>
      <c r="B73" s="68" t="s">
        <v>5029</v>
      </c>
      <c r="C73" t="s">
        <v>5030</v>
      </c>
      <c r="D73" t="s">
        <v>5031</v>
      </c>
      <c r="E73" t="s">
        <v>6152</v>
      </c>
    </row>
    <row r="74" spans="1:6" x14ac:dyDescent="0.25">
      <c r="A74" s="67">
        <v>46119.239548611113</v>
      </c>
      <c r="B74" s="68" t="s">
        <v>5029</v>
      </c>
      <c r="C74" t="s">
        <v>5030</v>
      </c>
      <c r="D74" t="s">
        <v>6153</v>
      </c>
      <c r="E74" t="s">
        <v>6154</v>
      </c>
    </row>
    <row r="75" spans="1:6" x14ac:dyDescent="0.25">
      <c r="A75" s="67">
        <v>46119.239548611113</v>
      </c>
      <c r="B75" s="68" t="s">
        <v>5029</v>
      </c>
      <c r="C75" t="s">
        <v>6210</v>
      </c>
      <c r="D75" t="s">
        <v>6211</v>
      </c>
      <c r="E75" t="s">
        <v>6212</v>
      </c>
    </row>
    <row r="76" spans="1:6" x14ac:dyDescent="0.25">
      <c r="A76" s="67">
        <v>46119.239548611113</v>
      </c>
      <c r="B76" s="68" t="s">
        <v>5029</v>
      </c>
      <c r="C76" t="s">
        <v>5033</v>
      </c>
      <c r="D76" t="s">
        <v>5034</v>
      </c>
      <c r="E76" t="s">
        <v>5035</v>
      </c>
    </row>
    <row r="77" spans="1:6" x14ac:dyDescent="0.25">
      <c r="A77" s="67">
        <v>46119.239548611113</v>
      </c>
      <c r="B77" s="68" t="s">
        <v>5029</v>
      </c>
      <c r="C77" t="s">
        <v>5133</v>
      </c>
      <c r="D77" t="s">
        <v>6158</v>
      </c>
      <c r="E77" t="s">
        <v>6159</v>
      </c>
      <c r="F77" t="s">
        <v>6160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62C88-304F-4243-BFF6-3028A52BEF9B}">
  <sheetPr codeName="Sheet31"/>
  <dimension ref="A3:C73"/>
  <sheetViews>
    <sheetView workbookViewId="0"/>
  </sheetViews>
  <sheetFormatPr defaultRowHeight="15" x14ac:dyDescent="0.25"/>
  <sheetData>
    <row r="3" spans="1:3" x14ac:dyDescent="0.25">
      <c r="A3" s="7"/>
    </row>
    <row r="4" spans="1:3" x14ac:dyDescent="0.25">
      <c r="A4" t="s">
        <v>6171</v>
      </c>
    </row>
    <row r="5" spans="1:3" x14ac:dyDescent="0.25">
      <c r="A5" s="7" t="s">
        <v>6172</v>
      </c>
    </row>
    <row r="6" spans="1:3" x14ac:dyDescent="0.25">
      <c r="A6" t="s">
        <v>6173</v>
      </c>
      <c r="B6" s="97" t="s">
        <v>6174</v>
      </c>
      <c r="C6" t="s">
        <v>6175</v>
      </c>
    </row>
    <row r="7" spans="1:3" x14ac:dyDescent="0.25">
      <c r="A7" t="s">
        <v>6173</v>
      </c>
      <c r="B7" s="97" t="s">
        <v>6174</v>
      </c>
      <c r="C7" t="s">
        <v>6175</v>
      </c>
    </row>
    <row r="8" spans="1:3" x14ac:dyDescent="0.25">
      <c r="A8" t="s">
        <v>6173</v>
      </c>
      <c r="B8" s="97" t="s">
        <v>6174</v>
      </c>
      <c r="C8" t="s">
        <v>6175</v>
      </c>
    </row>
    <row r="9" spans="1:3" x14ac:dyDescent="0.25">
      <c r="A9" t="s">
        <v>6173</v>
      </c>
      <c r="B9" s="97" t="s">
        <v>6174</v>
      </c>
      <c r="C9" t="s">
        <v>6175</v>
      </c>
    </row>
    <row r="10" spans="1:3" x14ac:dyDescent="0.25">
      <c r="A10" t="s">
        <v>6173</v>
      </c>
      <c r="B10" s="97" t="s">
        <v>6174</v>
      </c>
      <c r="C10" t="s">
        <v>6175</v>
      </c>
    </row>
    <row r="11" spans="1:3" x14ac:dyDescent="0.25">
      <c r="A11" t="s">
        <v>6173</v>
      </c>
      <c r="B11" s="97" t="s">
        <v>6174</v>
      </c>
      <c r="C11" t="s">
        <v>6175</v>
      </c>
    </row>
    <row r="12" spans="1:3" x14ac:dyDescent="0.25">
      <c r="A12" t="s">
        <v>6173</v>
      </c>
      <c r="B12" s="97" t="s">
        <v>6174</v>
      </c>
      <c r="C12" t="s">
        <v>6175</v>
      </c>
    </row>
    <row r="13" spans="1:3" x14ac:dyDescent="0.25">
      <c r="A13" t="s">
        <v>6173</v>
      </c>
      <c r="B13" s="97" t="s">
        <v>6174</v>
      </c>
      <c r="C13" t="s">
        <v>6175</v>
      </c>
    </row>
    <row r="14" spans="1:3" x14ac:dyDescent="0.25">
      <c r="A14" t="s">
        <v>6173</v>
      </c>
      <c r="B14" s="97" t="s">
        <v>6174</v>
      </c>
      <c r="C14" t="s">
        <v>6175</v>
      </c>
    </row>
    <row r="15" spans="1:3" x14ac:dyDescent="0.25">
      <c r="A15" t="s">
        <v>6173</v>
      </c>
      <c r="B15" s="97" t="s">
        <v>6174</v>
      </c>
      <c r="C15" t="s">
        <v>6175</v>
      </c>
    </row>
    <row r="16" spans="1:3" x14ac:dyDescent="0.25">
      <c r="A16" s="7" t="s">
        <v>6176</v>
      </c>
    </row>
    <row r="17" spans="1:3" x14ac:dyDescent="0.25">
      <c r="A17" t="s">
        <v>6177</v>
      </c>
      <c r="B17" s="97" t="s">
        <v>6174</v>
      </c>
      <c r="C17" t="s">
        <v>6178</v>
      </c>
    </row>
    <row r="18" spans="1:3" x14ac:dyDescent="0.25">
      <c r="A18" t="s">
        <v>6179</v>
      </c>
      <c r="B18" s="97" t="s">
        <v>6174</v>
      </c>
      <c r="C18" t="s">
        <v>6180</v>
      </c>
    </row>
    <row r="19" spans="1:3" x14ac:dyDescent="0.25">
      <c r="A19" t="s">
        <v>6181</v>
      </c>
      <c r="B19" s="97" t="s">
        <v>6174</v>
      </c>
      <c r="C19" t="s">
        <v>6182</v>
      </c>
    </row>
    <row r="20" spans="1:3" x14ac:dyDescent="0.25">
      <c r="A20" s="7" t="s">
        <v>6183</v>
      </c>
    </row>
    <row r="21" spans="1:3" x14ac:dyDescent="0.25">
      <c r="A21" t="s">
        <v>6184</v>
      </c>
      <c r="B21" s="97" t="s">
        <v>6174</v>
      </c>
      <c r="C21" t="s">
        <v>6185</v>
      </c>
    </row>
    <row r="22" spans="1:3" x14ac:dyDescent="0.25">
      <c r="A22" s="7" t="s">
        <v>6186</v>
      </c>
    </row>
    <row r="23" spans="1:3" x14ac:dyDescent="0.25">
      <c r="A23" t="s">
        <v>6187</v>
      </c>
      <c r="B23" s="97" t="s">
        <v>6174</v>
      </c>
      <c r="C23" t="s">
        <v>6188</v>
      </c>
    </row>
    <row r="24" spans="1:3" x14ac:dyDescent="0.25">
      <c r="A24" s="7" t="s">
        <v>6189</v>
      </c>
    </row>
    <row r="25" spans="1:3" x14ac:dyDescent="0.25">
      <c r="A25" t="s">
        <v>6190</v>
      </c>
      <c r="B25" s="97" t="s">
        <v>6174</v>
      </c>
      <c r="C25" t="s">
        <v>6191</v>
      </c>
    </row>
    <row r="26" spans="1:3" x14ac:dyDescent="0.25">
      <c r="A26" t="s">
        <v>6192</v>
      </c>
      <c r="B26" s="97" t="s">
        <v>6174</v>
      </c>
      <c r="C26" t="s">
        <v>6191</v>
      </c>
    </row>
    <row r="27" spans="1:3" x14ac:dyDescent="0.25">
      <c r="A27" t="s">
        <v>6193</v>
      </c>
      <c r="B27" s="97" t="s">
        <v>6174</v>
      </c>
      <c r="C27" t="s">
        <v>6194</v>
      </c>
    </row>
    <row r="28" spans="1:3" x14ac:dyDescent="0.25">
      <c r="A28" s="7" t="s">
        <v>6195</v>
      </c>
    </row>
    <row r="29" spans="1:3" x14ac:dyDescent="0.25">
      <c r="A29" t="s">
        <v>6196</v>
      </c>
      <c r="B29" s="97" t="s">
        <v>6174</v>
      </c>
      <c r="C29" t="s">
        <v>6197</v>
      </c>
    </row>
    <row r="30" spans="1:3" x14ac:dyDescent="0.25">
      <c r="A30" t="s">
        <v>6198</v>
      </c>
      <c r="B30" s="97" t="s">
        <v>6174</v>
      </c>
      <c r="C30" t="s">
        <v>6199</v>
      </c>
    </row>
    <row r="31" spans="1:3" x14ac:dyDescent="0.25">
      <c r="A31" s="7" t="s">
        <v>6200</v>
      </c>
    </row>
    <row r="32" spans="1:3" x14ac:dyDescent="0.25">
      <c r="A32" t="s">
        <v>6201</v>
      </c>
      <c r="B32" s="97" t="s">
        <v>6174</v>
      </c>
      <c r="C32" t="s">
        <v>6202</v>
      </c>
    </row>
    <row r="33" spans="1:3" x14ac:dyDescent="0.25">
      <c r="A33" t="s">
        <v>6203</v>
      </c>
      <c r="B33" s="97" t="s">
        <v>6174</v>
      </c>
      <c r="C33" t="s">
        <v>6204</v>
      </c>
    </row>
    <row r="34" spans="1:3" x14ac:dyDescent="0.25">
      <c r="A34" t="s">
        <v>6205</v>
      </c>
      <c r="B34" s="97" t="s">
        <v>6174</v>
      </c>
      <c r="C34" t="s">
        <v>6206</v>
      </c>
    </row>
    <row r="35" spans="1:3" x14ac:dyDescent="0.25">
      <c r="A35" t="s">
        <v>6207</v>
      </c>
      <c r="B35" s="97" t="s">
        <v>6174</v>
      </c>
      <c r="C35" t="s">
        <v>6208</v>
      </c>
    </row>
    <row r="37" spans="1:3" x14ac:dyDescent="0.25">
      <c r="A37" s="98" t="s">
        <v>6209</v>
      </c>
    </row>
    <row r="39" spans="1:3" x14ac:dyDescent="0.25">
      <c r="A39" s="7"/>
    </row>
    <row r="40" spans="1:3" x14ac:dyDescent="0.25">
      <c r="A40" t="s">
        <v>6225</v>
      </c>
    </row>
    <row r="41" spans="1:3" x14ac:dyDescent="0.25">
      <c r="A41" s="7" t="s">
        <v>6172</v>
      </c>
    </row>
    <row r="42" spans="1:3" x14ac:dyDescent="0.25">
      <c r="A42" t="s">
        <v>6173</v>
      </c>
      <c r="B42" s="97" t="s">
        <v>6174</v>
      </c>
      <c r="C42" t="s">
        <v>6175</v>
      </c>
    </row>
    <row r="43" spans="1:3" x14ac:dyDescent="0.25">
      <c r="A43" t="s">
        <v>6173</v>
      </c>
      <c r="B43" s="97" t="s">
        <v>6174</v>
      </c>
      <c r="C43" t="s">
        <v>6175</v>
      </c>
    </row>
    <row r="44" spans="1:3" x14ac:dyDescent="0.25">
      <c r="A44" t="s">
        <v>6173</v>
      </c>
      <c r="B44" s="97" t="s">
        <v>6174</v>
      </c>
      <c r="C44" t="s">
        <v>6175</v>
      </c>
    </row>
    <row r="45" spans="1:3" x14ac:dyDescent="0.25">
      <c r="A45" t="s">
        <v>6173</v>
      </c>
      <c r="B45" s="97" t="s">
        <v>6174</v>
      </c>
      <c r="C45" t="s">
        <v>6175</v>
      </c>
    </row>
    <row r="46" spans="1:3" x14ac:dyDescent="0.25">
      <c r="A46" t="s">
        <v>6173</v>
      </c>
      <c r="B46" s="97" t="s">
        <v>6174</v>
      </c>
      <c r="C46" t="s">
        <v>6175</v>
      </c>
    </row>
    <row r="47" spans="1:3" x14ac:dyDescent="0.25">
      <c r="A47" t="s">
        <v>6173</v>
      </c>
      <c r="B47" s="97" t="s">
        <v>6174</v>
      </c>
      <c r="C47" t="s">
        <v>6175</v>
      </c>
    </row>
    <row r="48" spans="1:3" x14ac:dyDescent="0.25">
      <c r="A48" t="s">
        <v>6173</v>
      </c>
      <c r="B48" s="97" t="s">
        <v>6174</v>
      </c>
      <c r="C48" t="s">
        <v>6175</v>
      </c>
    </row>
    <row r="49" spans="1:3" x14ac:dyDescent="0.25">
      <c r="A49" t="s">
        <v>6173</v>
      </c>
      <c r="B49" s="97" t="s">
        <v>6174</v>
      </c>
      <c r="C49" t="s">
        <v>6175</v>
      </c>
    </row>
    <row r="50" spans="1:3" x14ac:dyDescent="0.25">
      <c r="A50" t="s">
        <v>6173</v>
      </c>
      <c r="B50" s="97" t="s">
        <v>6174</v>
      </c>
      <c r="C50" t="s">
        <v>6175</v>
      </c>
    </row>
    <row r="51" spans="1:3" x14ac:dyDescent="0.25">
      <c r="A51" t="s">
        <v>6173</v>
      </c>
      <c r="B51" s="97" t="s">
        <v>6174</v>
      </c>
      <c r="C51" t="s">
        <v>6175</v>
      </c>
    </row>
    <row r="52" spans="1:3" x14ac:dyDescent="0.25">
      <c r="A52" s="7" t="s">
        <v>6176</v>
      </c>
    </row>
    <row r="53" spans="1:3" x14ac:dyDescent="0.25">
      <c r="A53" t="s">
        <v>6177</v>
      </c>
      <c r="B53" s="97" t="s">
        <v>6174</v>
      </c>
      <c r="C53" t="s">
        <v>6178</v>
      </c>
    </row>
    <row r="54" spans="1:3" x14ac:dyDescent="0.25">
      <c r="A54" t="s">
        <v>6179</v>
      </c>
      <c r="B54" s="97" t="s">
        <v>6174</v>
      </c>
      <c r="C54" t="s">
        <v>6180</v>
      </c>
    </row>
    <row r="55" spans="1:3" x14ac:dyDescent="0.25">
      <c r="A55" t="s">
        <v>6181</v>
      </c>
      <c r="B55" s="97" t="s">
        <v>6174</v>
      </c>
      <c r="C55" t="s">
        <v>6182</v>
      </c>
    </row>
    <row r="56" spans="1:3" x14ac:dyDescent="0.25">
      <c r="A56" s="7" t="s">
        <v>6183</v>
      </c>
    </row>
    <row r="57" spans="1:3" x14ac:dyDescent="0.25">
      <c r="A57" t="s">
        <v>6184</v>
      </c>
      <c r="B57" s="97" t="s">
        <v>6174</v>
      </c>
      <c r="C57" t="s">
        <v>6185</v>
      </c>
    </row>
    <row r="58" spans="1:3" x14ac:dyDescent="0.25">
      <c r="A58" s="7" t="s">
        <v>6186</v>
      </c>
    </row>
    <row r="59" spans="1:3" x14ac:dyDescent="0.25">
      <c r="A59" t="s">
        <v>6187</v>
      </c>
      <c r="B59" s="97" t="s">
        <v>6174</v>
      </c>
      <c r="C59" t="s">
        <v>6188</v>
      </c>
    </row>
    <row r="60" spans="1:3" x14ac:dyDescent="0.25">
      <c r="A60" s="7" t="s">
        <v>6189</v>
      </c>
    </row>
    <row r="61" spans="1:3" x14ac:dyDescent="0.25">
      <c r="A61" t="s">
        <v>6190</v>
      </c>
      <c r="B61" s="97" t="s">
        <v>6174</v>
      </c>
      <c r="C61" t="s">
        <v>6191</v>
      </c>
    </row>
    <row r="62" spans="1:3" x14ac:dyDescent="0.25">
      <c r="A62" t="s">
        <v>6192</v>
      </c>
      <c r="B62" s="97" t="s">
        <v>6174</v>
      </c>
      <c r="C62" t="s">
        <v>6191</v>
      </c>
    </row>
    <row r="63" spans="1:3" x14ac:dyDescent="0.25">
      <c r="A63" t="s">
        <v>6193</v>
      </c>
      <c r="B63" s="97" t="s">
        <v>6174</v>
      </c>
      <c r="C63" t="s">
        <v>6194</v>
      </c>
    </row>
    <row r="64" spans="1:3" x14ac:dyDescent="0.25">
      <c r="A64" s="7" t="s">
        <v>6195</v>
      </c>
    </row>
    <row r="65" spans="1:3" x14ac:dyDescent="0.25">
      <c r="A65" t="s">
        <v>6196</v>
      </c>
      <c r="B65" s="97" t="s">
        <v>6174</v>
      </c>
      <c r="C65" t="s">
        <v>6226</v>
      </c>
    </row>
    <row r="66" spans="1:3" x14ac:dyDescent="0.25">
      <c r="A66" t="s">
        <v>6198</v>
      </c>
      <c r="B66" s="97" t="s">
        <v>6174</v>
      </c>
      <c r="C66" t="s">
        <v>6227</v>
      </c>
    </row>
    <row r="67" spans="1:3" x14ac:dyDescent="0.25">
      <c r="A67" s="7" t="s">
        <v>6200</v>
      </c>
    </row>
    <row r="68" spans="1:3" x14ac:dyDescent="0.25">
      <c r="A68" t="s">
        <v>6201</v>
      </c>
      <c r="B68" s="97" t="s">
        <v>6174</v>
      </c>
      <c r="C68" t="s">
        <v>6202</v>
      </c>
    </row>
    <row r="69" spans="1:3" x14ac:dyDescent="0.25">
      <c r="A69" t="s">
        <v>6203</v>
      </c>
      <c r="B69" s="97" t="s">
        <v>6174</v>
      </c>
      <c r="C69" t="s">
        <v>6204</v>
      </c>
    </row>
    <row r="70" spans="1:3" x14ac:dyDescent="0.25">
      <c r="A70" t="s">
        <v>6205</v>
      </c>
      <c r="B70" s="97" t="s">
        <v>6174</v>
      </c>
      <c r="C70" t="s">
        <v>6206</v>
      </c>
    </row>
    <row r="71" spans="1:3" x14ac:dyDescent="0.25">
      <c r="A71" t="s">
        <v>6207</v>
      </c>
      <c r="B71" s="97" t="s">
        <v>6174</v>
      </c>
      <c r="C71" t="s">
        <v>6208</v>
      </c>
    </row>
    <row r="73" spans="1:3" x14ac:dyDescent="0.25">
      <c r="A73" s="98" t="s">
        <v>6209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9A45B-7E84-455E-91C6-F3C33595EC3D}">
  <dimension ref="A1:B7"/>
  <sheetViews>
    <sheetView workbookViewId="0"/>
  </sheetViews>
  <sheetFormatPr defaultRowHeight="15" x14ac:dyDescent="0.25"/>
  <sheetData>
    <row r="1" spans="1:2" x14ac:dyDescent="0.25">
      <c r="A1" t="s">
        <v>5104</v>
      </c>
      <c r="B1" t="s">
        <v>5105</v>
      </c>
    </row>
    <row r="2" spans="1:2" x14ac:dyDescent="0.25">
      <c r="A2" t="s">
        <v>5106</v>
      </c>
      <c r="B2" t="s">
        <v>5107</v>
      </c>
    </row>
    <row r="3" spans="1:2" x14ac:dyDescent="0.25">
      <c r="A3" t="s">
        <v>5108</v>
      </c>
      <c r="B3" s="74">
        <v>46115</v>
      </c>
    </row>
    <row r="4" spans="1:2" x14ac:dyDescent="0.25">
      <c r="A4" t="s">
        <v>5109</v>
      </c>
      <c r="B4" t="s">
        <v>5065</v>
      </c>
    </row>
    <row r="5" spans="1:2" x14ac:dyDescent="0.25">
      <c r="A5" t="s">
        <v>5110</v>
      </c>
      <c r="B5" s="67">
        <v>46119.232928240737</v>
      </c>
    </row>
    <row r="6" spans="1:2" x14ac:dyDescent="0.25">
      <c r="A6" t="s">
        <v>5111</v>
      </c>
      <c r="B6" t="s">
        <v>5112</v>
      </c>
    </row>
    <row r="7" spans="1:2" x14ac:dyDescent="0.25">
      <c r="A7" t="s">
        <v>5113</v>
      </c>
      <c r="B7" t="s">
        <v>5114</v>
      </c>
    </row>
  </sheetData>
  <sheetProtection algorithmName="SHA-512" hashValue="KioNw5t0tYZ+usTiM91ToP/L8ODZJmfAHUg4aKHQqJUDRhgxL3XAep5W9rzBGWadukObfvdzQOkOMcGDD3ltMQ==" saltValue="tjDvXX2KtF+dXrRuQuammA==" spinCount="100000" sheet="1" objects="1" scenarios="1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101</vt:i4>
      </vt:variant>
    </vt:vector>
  </HeadingPairs>
  <TitlesOfParts>
    <vt:vector size="131" baseType="lpstr">
      <vt:lpstr>Cover Page</vt:lpstr>
      <vt:lpstr>User Guide</vt:lpstr>
      <vt:lpstr>Dashboard</vt:lpstr>
      <vt:lpstr>Assumptions</vt:lpstr>
      <vt:lpstr>UW Inputs</vt:lpstr>
      <vt:lpstr>Sales Funnel</vt:lpstr>
      <vt:lpstr>UW Exec Summary</vt:lpstr>
      <vt:lpstr>UW Program Detail</vt:lpstr>
      <vt:lpstr>Capital Activity</vt:lpstr>
      <vt:lpstr>Revenue Summary</vt:lpstr>
      <vt:lpstr>Investments</vt:lpstr>
      <vt:lpstr>Other Revenue Detail</vt:lpstr>
      <vt:lpstr>Expense Summary</vt:lpstr>
      <vt:lpstr>Staffing Expense</vt:lpstr>
      <vt:lpstr>Other Expense Detail</vt:lpstr>
      <vt:lpstr>Income Statement</vt:lpstr>
      <vt:lpstr>Balance Sheet</vt:lpstr>
      <vt:lpstr>RBC Capital Model</vt:lpstr>
      <vt:lpstr>Cash Flow Statement</vt:lpstr>
      <vt:lpstr>Assumptions Register</vt:lpstr>
      <vt:lpstr>Detail</vt:lpstr>
      <vt:lpstr>Curve Reference</vt:lpstr>
      <vt:lpstr>Loss Triangles</vt:lpstr>
      <vt:lpstr>Count Triangles</vt:lpstr>
      <vt:lpstr>Run Metadata</vt:lpstr>
      <vt:lpstr>Config</vt:lpstr>
      <vt:lpstr>Prove It</vt:lpstr>
      <vt:lpstr>Quarterly Summary</vt:lpstr>
      <vt:lpstr>Error Log</vt:lpstr>
      <vt:lpstr>Test Results</vt:lpstr>
      <vt:lpstr>BS_Q_Cash</vt:lpstr>
      <vt:lpstr>BS_Q_Debt</vt:lpstr>
      <vt:lpstr>BS_Q_Equity</vt:lpstr>
      <vt:lpstr>BS_Q_Invest</vt:lpstr>
      <vt:lpstr>BS_Q_LossRsv</vt:lpstr>
      <vt:lpstr>BS_Q_RE</vt:lpstr>
      <vt:lpstr>BS_Q_TotalAssets</vt:lpstr>
      <vt:lpstr>BS_Q_TotalLiab</vt:lpstr>
      <vt:lpstr>BS_Q_UPR</vt:lpstr>
      <vt:lpstr>CAP_Q_DebtBal</vt:lpstr>
      <vt:lpstr>CAP_Q_EquityCumul</vt:lpstr>
      <vt:lpstr>CAP_Q_EquityRaised</vt:lpstr>
      <vt:lpstr>CAP_Q_IntExp</vt:lpstr>
      <vt:lpstr>CAP_Q_NetFinancing</vt:lpstr>
      <vt:lpstr>CAP_Q_SurplusBal</vt:lpstr>
      <vt:lpstr>CFS_Q_CFF</vt:lpstr>
      <vt:lpstr>CFS_Q_CFI</vt:lpstr>
      <vt:lpstr>CFS_Q_CFO</vt:lpstr>
      <vt:lpstr>CFS_Q_NetChange</vt:lpstr>
      <vt:lpstr>CTRL_FedTaxRate</vt:lpstr>
      <vt:lpstr>ENTITY_1</vt:lpstr>
      <vt:lpstr>ENTITY_10</vt:lpstr>
      <vt:lpstr>ENTITY_2</vt:lpstr>
      <vt:lpstr>ENTITY_3</vt:lpstr>
      <vt:lpstr>ENTITY_4</vt:lpstr>
      <vt:lpstr>ENTITY_5</vt:lpstr>
      <vt:lpstr>ENTITY_6</vt:lpstr>
      <vt:lpstr>ENTITY_7</vt:lpstr>
      <vt:lpstr>ENTITY_8</vt:lpstr>
      <vt:lpstr>ENTITY_9</vt:lpstr>
      <vt:lpstr>EXP_Q_NetAcq</vt:lpstr>
      <vt:lpstr>EXP_Q_NLLAE</vt:lpstr>
      <vt:lpstr>EXP_Q_OpExpense</vt:lpstr>
      <vt:lpstr>EXP_Q_Other</vt:lpstr>
      <vt:lpstr>EXP_Q_Staff</vt:lpstr>
      <vt:lpstr>EXP_Q_TotalExpense</vt:lpstr>
      <vt:lpstr>EXP_Q_UWExpense</vt:lpstr>
      <vt:lpstr>INV_Floor</vt:lpstr>
      <vt:lpstr>INV_Q_IncTotal</vt:lpstr>
      <vt:lpstr>INV_Q_Invested</vt:lpstr>
      <vt:lpstr>INV_Q_Liquid</vt:lpstr>
      <vt:lpstr>INV_Q_Pool</vt:lpstr>
      <vt:lpstr>INV_WtdYield</vt:lpstr>
      <vt:lpstr>IS_Q_NetIncome</vt:lpstr>
      <vt:lpstr>IS_Q_OpIncome</vt:lpstr>
      <vt:lpstr>IS_Q_PreTax</vt:lpstr>
      <vt:lpstr>IS_Q_Tax</vt:lpstr>
      <vt:lpstr>IS_Q_TotalExp</vt:lpstr>
      <vt:lpstr>IS_Q_TotalRev</vt:lpstr>
      <vt:lpstr>OED_Q_Total</vt:lpstr>
      <vt:lpstr>ORD_Q_ConTot</vt:lpstr>
      <vt:lpstr>ORD_Q_FeeTot</vt:lpstr>
      <vt:lpstr>ORD_Q_SwTotal</vt:lpstr>
      <vt:lpstr>ORD_Q_Total</vt:lpstr>
      <vt:lpstr>QS_Q_C_ECOMM</vt:lpstr>
      <vt:lpstr>QS_Q_C_EP</vt:lpstr>
      <vt:lpstr>QS_Q_C_ULT</vt:lpstr>
      <vt:lpstr>QS_Q_C_UNPAID</vt:lpstr>
      <vt:lpstr>QS_Q_C_WP</vt:lpstr>
      <vt:lpstr>QS_Q_G_CASEINC</vt:lpstr>
      <vt:lpstr>QS_Q_G_CASERSV</vt:lpstr>
      <vt:lpstr>QS_Q_G_ECOMM</vt:lpstr>
      <vt:lpstr>QS_Q_G_EFRONTFEE</vt:lpstr>
      <vt:lpstr>QS_Q_G_EP</vt:lpstr>
      <vt:lpstr>QS_Q_G_IBNR</vt:lpstr>
      <vt:lpstr>QS_Q_G_PAID</vt:lpstr>
      <vt:lpstr>QS_Q_G_ULT</vt:lpstr>
      <vt:lpstr>QS_Q_G_UNPAID</vt:lpstr>
      <vt:lpstr>QS_Q_G_WCOMM</vt:lpstr>
      <vt:lpstr>QS_Q_G_WFRONTFEE</vt:lpstr>
      <vt:lpstr>QS_Q_G_WP</vt:lpstr>
      <vt:lpstr>QS_Q_N_EP</vt:lpstr>
      <vt:lpstr>QS_Q_N_ULT</vt:lpstr>
      <vt:lpstr>QS_Q_N_UNPAID</vt:lpstr>
      <vt:lpstr>QS_Q_N_WP</vt:lpstr>
      <vt:lpstr>RBC_Q_ACL</vt:lpstr>
      <vt:lpstr>RBC_Q_Ratio</vt:lpstr>
      <vt:lpstr>RBC_Q_Surplus</vt:lpstr>
      <vt:lpstr>RBC_Q_TAC</vt:lpstr>
      <vt:lpstr>REV_Q_OtherRevenue</vt:lpstr>
      <vt:lpstr>REV_Q_TotalRevenue</vt:lpstr>
      <vt:lpstr>REV_Q_UWRevenue</vt:lpstr>
      <vt:lpstr>SF_Q_PipelineTotal</vt:lpstr>
      <vt:lpstr>STF_Q_Total</vt:lpstr>
      <vt:lpstr>UWEX_Q_CEDCOMM</vt:lpstr>
      <vt:lpstr>UWEX_Q_CR</vt:lpstr>
      <vt:lpstr>UWEX_Q_CRSV</vt:lpstr>
      <vt:lpstr>UWEX_Q_GCOMM</vt:lpstr>
      <vt:lpstr>UWEX_Q_GEP</vt:lpstr>
      <vt:lpstr>UWEX_Q_GFFE</vt:lpstr>
      <vt:lpstr>UWEX_Q_GRSV</vt:lpstr>
      <vt:lpstr>UWEX_Q_GUPR</vt:lpstr>
      <vt:lpstr>UWEX_Q_GUWRES</vt:lpstr>
      <vt:lpstr>UWEX_Q_GWP</vt:lpstr>
      <vt:lpstr>UWEX_Q_NACQ</vt:lpstr>
      <vt:lpstr>UWEX_Q_NEP</vt:lpstr>
      <vt:lpstr>UWEX_Q_NLLAE</vt:lpstr>
      <vt:lpstr>UWEX_Q_NRSV</vt:lpstr>
      <vt:lpstr>UWEX_Q_NUPR</vt:lpstr>
      <vt:lpstr>UWEX_Q_ProgCount</vt:lpstr>
      <vt:lpstr>UWEX_Q_UWINC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Ethan Genteman</dc:creator>
  <cp:lastModifiedBy>Ethan Genteman</cp:lastModifiedBy>
  <cp:lastPrinted>2026-04-07T10:35:50Z</cp:lastPrinted>
  <dcterms:created xsi:type="dcterms:W3CDTF">2026-04-07T10:33:27Z</dcterms:created>
  <dcterms:modified xsi:type="dcterms:W3CDTF">2026-04-17T20:15:59Z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p">
    <vt:lpwstr>39ee874dd4a5df1a6547dbaa06ad94ce</vt:lpwstr>
  </property>
  <property fmtid="{D5CDD505-2E9C-101B-9397-08002B2CF9AE}" pid="3" name="_ModelLocked">
    <vt:lpwstr>TRUE</vt:lpwstr>
  </property>
</Properties>
</file>